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4"/>
  <workbookPr updateLinks="always" defaultThemeVersion="166925"/>
  <mc:AlternateContent xmlns:mc="http://schemas.openxmlformats.org/markup-compatibility/2006">
    <mc:Choice Requires="x15">
      <x15ac:absPath xmlns:x15ac="http://schemas.microsoft.com/office/spreadsheetml/2010/11/ac" url="https://ibamagovbr.sharepoint.com/sites/EmergnciasAmbientais/Documentos Partilhados/Relatórios/Relatório de Gestão/"/>
    </mc:Choice>
  </mc:AlternateContent>
  <xr:revisionPtr revIDLastSave="0" documentId="8_{D9E0D39D-B93D-47CB-AEF2-D1EBE0991C49}" xr6:coauthVersionLast="47" xr6:coauthVersionMax="47" xr10:uidLastSave="{00000000-0000-0000-0000-000000000000}"/>
  <bookViews>
    <workbookView xWindow="28680" yWindow="-120" windowWidth="29040" windowHeight="15720" firstSheet="1" activeTab="1" xr2:uid="{00000000-000D-0000-FFFF-FFFF00000000}"/>
  </bookViews>
  <sheets>
    <sheet name="Siema 2025" sheetId="2" r:id="rId1"/>
    <sheet name="Geral" sheetId="3" r:id="rId2"/>
    <sheet name="Rodovias não constam na planilh" sheetId="6" r:id="rId3"/>
    <sheet name="Validação de dados" sheetId="4" state="hidden" r:id="rId4"/>
    <sheet name="Produtos" sheetId="5" state="hidden" r:id="rId5"/>
  </sheets>
  <externalReferences>
    <externalReference r:id="rId6"/>
  </externalReferences>
  <definedNames>
    <definedName name="_xlnm._FilterDatabase" localSheetId="1" hidden="1">Geral!$B$862:$B$862</definedName>
    <definedName name="DadosExternos_1" localSheetId="0" hidden="1">'Siema 2025'!$A$1:$AW$820</definedName>
    <definedName name="Siema2024">#REF!</definedName>
    <definedName name="Siema2025">'Siema 2025'!$1:$1048576</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772" i="3" l="1"/>
  <c r="R781" i="3"/>
  <c r="S40" i="3"/>
  <c r="AJ49" i="3"/>
  <c r="I392" i="3"/>
  <c r="E565" i="3"/>
  <c r="E354" i="3"/>
  <c r="I98" i="3"/>
  <c r="S98" i="3"/>
  <c r="S380" i="3"/>
  <c r="AJ625" i="3"/>
  <c r="E104" i="3"/>
  <c r="L854" i="3"/>
  <c r="M854" i="3"/>
  <c r="P854" i="3"/>
  <c r="R854" i="3"/>
  <c r="S854" i="3"/>
  <c r="V854" i="3"/>
  <c r="X854" i="3"/>
  <c r="Y854" i="3"/>
  <c r="Z854" i="3"/>
  <c r="AA854" i="3"/>
  <c r="AB854" i="3"/>
  <c r="AD854" i="3"/>
  <c r="AE854" i="3"/>
  <c r="AH854" i="3"/>
  <c r="BC854" i="3"/>
  <c r="BM854" i="3"/>
  <c r="BN854" i="3"/>
  <c r="BP854" i="3"/>
  <c r="BS854" i="3"/>
  <c r="BU854" i="3"/>
  <c r="BV854" i="3"/>
  <c r="BZ854" i="3"/>
  <c r="BU850" i="3"/>
  <c r="L850" i="3"/>
  <c r="M850" i="3"/>
  <c r="P850" i="3"/>
  <c r="S850" i="3"/>
  <c r="Y850" i="3"/>
  <c r="AB850" i="3"/>
  <c r="AD850" i="3"/>
  <c r="AE850" i="3"/>
  <c r="AH850" i="3"/>
  <c r="BC850" i="3"/>
  <c r="BM850" i="3"/>
  <c r="BN850" i="3"/>
  <c r="BR850" i="3"/>
  <c r="BS850" i="3"/>
  <c r="BV850" i="3"/>
  <c r="BZ850" i="3"/>
  <c r="BF373" i="3"/>
  <c r="AJ377" i="3"/>
  <c r="AJ376" i="3"/>
  <c r="BZ855" i="3"/>
  <c r="BR855" i="3"/>
  <c r="BS855" i="3" s="1"/>
  <c r="BU855" i="3" s="1"/>
  <c r="BV855" i="3" s="1"/>
  <c r="BP855" i="3"/>
  <c r="BN855" i="3"/>
  <c r="BC855" i="3"/>
  <c r="AH855" i="3"/>
  <c r="AE855" i="3"/>
  <c r="AA855" i="3"/>
  <c r="Z855" i="3"/>
  <c r="R855" i="3"/>
  <c r="P855" i="3"/>
  <c r="BZ861" i="3"/>
  <c r="BR861" i="3"/>
  <c r="BS861" i="3" s="1"/>
  <c r="BU861" i="3" s="1"/>
  <c r="BV861" i="3" s="1"/>
  <c r="BP861" i="3"/>
  <c r="BM861" i="3"/>
  <c r="BC861" i="3"/>
  <c r="AH861" i="3"/>
  <c r="AE861" i="3"/>
  <c r="AD861" i="3"/>
  <c r="AB861" i="3"/>
  <c r="Y861" i="3"/>
  <c r="X861" i="3"/>
  <c r="V861" i="3"/>
  <c r="S861" i="3"/>
  <c r="R861" i="3"/>
  <c r="P861" i="3"/>
  <c r="M861" i="3"/>
  <c r="L861" i="3"/>
  <c r="BZ862" i="3"/>
  <c r="BC862" i="3"/>
  <c r="AH862" i="3"/>
  <c r="AE862" i="3"/>
  <c r="AA862" i="3"/>
  <c r="Z862" i="3"/>
  <c r="P862" i="3"/>
  <c r="Y319" i="3"/>
  <c r="L860" i="3"/>
  <c r="M860" i="3"/>
  <c r="P860" i="3"/>
  <c r="S860" i="3"/>
  <c r="V860" i="3"/>
  <c r="X860" i="3"/>
  <c r="Y860" i="3"/>
  <c r="AB860" i="3"/>
  <c r="AD860" i="3"/>
  <c r="AE860" i="3"/>
  <c r="AH860" i="3"/>
  <c r="BC860" i="3"/>
  <c r="BM860" i="3"/>
  <c r="BN860" i="3"/>
  <c r="BZ860" i="3"/>
  <c r="L859" i="3"/>
  <c r="M859" i="3"/>
  <c r="P859" i="3"/>
  <c r="S859" i="3"/>
  <c r="X859" i="3"/>
  <c r="Y859" i="3"/>
  <c r="AB859" i="3"/>
  <c r="AD859" i="3"/>
  <c r="AE859" i="3"/>
  <c r="AH859" i="3"/>
  <c r="BM859" i="3"/>
  <c r="BP859" i="3"/>
  <c r="BZ859" i="3"/>
  <c r="V788" i="3"/>
  <c r="V652" i="3"/>
  <c r="V637" i="3"/>
  <c r="V613" i="3"/>
  <c r="V607" i="3"/>
  <c r="V592" i="3"/>
  <c r="V551" i="3"/>
  <c r="V546" i="3"/>
  <c r="V512" i="3"/>
  <c r="V484" i="3"/>
  <c r="V353" i="3"/>
  <c r="V340" i="3"/>
  <c r="V204" i="3"/>
  <c r="V146" i="3"/>
  <c r="V68" i="3"/>
  <c r="V43" i="3"/>
  <c r="V37" i="3"/>
  <c r="V33" i="3"/>
  <c r="V786" i="3"/>
  <c r="V759" i="3"/>
  <c r="V691" i="3"/>
  <c r="V680" i="3"/>
  <c r="V673" i="3"/>
  <c r="V642" i="3"/>
  <c r="V615" i="3"/>
  <c r="V604" i="3"/>
  <c r="V581" i="3"/>
  <c r="V579" i="3"/>
  <c r="V550" i="3"/>
  <c r="V449" i="3"/>
  <c r="V441" i="3"/>
  <c r="V406" i="3"/>
  <c r="V404" i="3"/>
  <c r="V275" i="3"/>
  <c r="V196" i="3"/>
  <c r="V102" i="3"/>
  <c r="V101" i="3"/>
  <c r="V89" i="3"/>
  <c r="V80" i="3"/>
  <c r="V15" i="3"/>
  <c r="V764" i="3"/>
  <c r="V762" i="3"/>
  <c r="V758" i="3"/>
  <c r="V746" i="3"/>
  <c r="V741" i="3"/>
  <c r="V738" i="3"/>
  <c r="V699" i="3"/>
  <c r="V697" i="3"/>
  <c r="V692" i="3"/>
  <c r="V669" i="3"/>
  <c r="V655" i="3"/>
  <c r="V628" i="3"/>
  <c r="V617" i="3"/>
  <c r="V554" i="3"/>
  <c r="V547" i="3"/>
  <c r="V508" i="3"/>
  <c r="V491" i="3"/>
  <c r="V463" i="3"/>
  <c r="V453" i="3"/>
  <c r="V424" i="3"/>
  <c r="V423" i="3"/>
  <c r="V382" i="3"/>
  <c r="V337" i="3"/>
  <c r="V333" i="3"/>
  <c r="V332" i="3"/>
  <c r="V318" i="3"/>
  <c r="V315" i="3"/>
  <c r="V309" i="3"/>
  <c r="V289" i="3"/>
  <c r="V267" i="3"/>
  <c r="V235" i="3"/>
  <c r="V220" i="3"/>
  <c r="V218" i="3"/>
  <c r="V210" i="3"/>
  <c r="V206" i="3"/>
  <c r="V203" i="3"/>
  <c r="V192" i="3"/>
  <c r="V189" i="3"/>
  <c r="V181" i="3"/>
  <c r="V177" i="3"/>
  <c r="V148" i="3"/>
  <c r="V129" i="3"/>
  <c r="V120" i="3"/>
  <c r="V83" i="3"/>
  <c r="V34" i="3"/>
  <c r="L856" i="3"/>
  <c r="M856" i="3"/>
  <c r="P856" i="3"/>
  <c r="S856" i="3"/>
  <c r="V856" i="3"/>
  <c r="X856" i="3"/>
  <c r="Y856" i="3"/>
  <c r="AB856" i="3"/>
  <c r="AD856" i="3"/>
  <c r="AE856" i="3"/>
  <c r="AH856" i="3"/>
  <c r="AJ856" i="3"/>
  <c r="BC856" i="3"/>
  <c r="BM856" i="3"/>
  <c r="BN856" i="3"/>
  <c r="BP856" i="3"/>
  <c r="BR856" i="3"/>
  <c r="BS856" i="3"/>
  <c r="BU856" i="3"/>
  <c r="BV856" i="3"/>
  <c r="BZ856" i="3"/>
  <c r="BZ858" i="3"/>
  <c r="BR858" i="3"/>
  <c r="BS858" i="3" s="1"/>
  <c r="BP858" i="3"/>
  <c r="BN858" i="3"/>
  <c r="BC858" i="3"/>
  <c r="AH858" i="3"/>
  <c r="AE858" i="3"/>
  <c r="AA858" i="3"/>
  <c r="Z858" i="3"/>
  <c r="P858" i="3"/>
  <c r="BZ857" i="3"/>
  <c r="BR857" i="3"/>
  <c r="BS857" i="3" s="1"/>
  <c r="BU857" i="3" s="1"/>
  <c r="BP857" i="3"/>
  <c r="BN857" i="3"/>
  <c r="BC857" i="3"/>
  <c r="AH857" i="3"/>
  <c r="AE857" i="3"/>
  <c r="P857" i="3"/>
  <c r="BZ853" i="3"/>
  <c r="BR853" i="3"/>
  <c r="BS853" i="3" s="1"/>
  <c r="BP853" i="3"/>
  <c r="BN853" i="3"/>
  <c r="BC853" i="3"/>
  <c r="AH853" i="3"/>
  <c r="AE853" i="3"/>
  <c r="AA853" i="3"/>
  <c r="Z853" i="3"/>
  <c r="R853" i="3"/>
  <c r="P853" i="3"/>
  <c r="BU558" i="3"/>
  <c r="BZ852" i="3"/>
  <c r="BR852" i="3"/>
  <c r="BS852" i="3" s="1"/>
  <c r="BP852" i="3"/>
  <c r="BN852" i="3"/>
  <c r="BC852" i="3"/>
  <c r="AJ852" i="3"/>
  <c r="AH852" i="3"/>
  <c r="AE852" i="3"/>
  <c r="P852" i="3"/>
  <c r="BZ851" i="3"/>
  <c r="BU851" i="3"/>
  <c r="BV851" i="3" s="1"/>
  <c r="BP851" i="3"/>
  <c r="BN851" i="3"/>
  <c r="BC851" i="3"/>
  <c r="AH851" i="3"/>
  <c r="AE851" i="3"/>
  <c r="R851" i="3"/>
  <c r="P851" i="3"/>
  <c r="AJ587" i="3"/>
  <c r="BZ849" i="3"/>
  <c r="BR849" i="3"/>
  <c r="BS849" i="3" s="1"/>
  <c r="BP849" i="3"/>
  <c r="BN849" i="3"/>
  <c r="BC849" i="3"/>
  <c r="AH849" i="3"/>
  <c r="AE849" i="3"/>
  <c r="P849" i="3"/>
  <c r="C610" i="3"/>
  <c r="BZ848" i="3"/>
  <c r="BR848" i="3"/>
  <c r="BS848" i="3" s="1"/>
  <c r="BU848" i="3" s="1"/>
  <c r="BV848" i="3" s="1"/>
  <c r="BP848" i="3"/>
  <c r="BC848" i="3"/>
  <c r="AH848" i="3"/>
  <c r="AE848" i="3"/>
  <c r="AA848" i="3"/>
  <c r="Z848" i="3"/>
  <c r="W848" i="3"/>
  <c r="P848" i="3"/>
  <c r="BZ847" i="3"/>
  <c r="BR847" i="3"/>
  <c r="BS847" i="3" s="1"/>
  <c r="BP847" i="3"/>
  <c r="BN847" i="3"/>
  <c r="BC847" i="3"/>
  <c r="AH847" i="3"/>
  <c r="AE847" i="3"/>
  <c r="AA847" i="3"/>
  <c r="Z847" i="3"/>
  <c r="W847" i="3"/>
  <c r="R847" i="3"/>
  <c r="P847" i="3"/>
  <c r="BZ846" i="3"/>
  <c r="BR846" i="3"/>
  <c r="BS846" i="3" s="1"/>
  <c r="BP846" i="3"/>
  <c r="BN846" i="3"/>
  <c r="BC846" i="3"/>
  <c r="AH846" i="3"/>
  <c r="AE846" i="3"/>
  <c r="AA846" i="3"/>
  <c r="Z846" i="3"/>
  <c r="W846" i="3"/>
  <c r="R846" i="3"/>
  <c r="P846" i="3"/>
  <c r="E629" i="3"/>
  <c r="BZ845" i="3"/>
  <c r="BR845" i="3"/>
  <c r="BS845" i="3" s="1"/>
  <c r="BP845" i="3"/>
  <c r="BN845" i="3"/>
  <c r="BC845" i="3"/>
  <c r="AH845" i="3"/>
  <c r="AE845" i="3"/>
  <c r="R845" i="3"/>
  <c r="P845" i="3"/>
  <c r="BZ844" i="3"/>
  <c r="BR844" i="3"/>
  <c r="BS844" i="3" s="1"/>
  <c r="BP844" i="3"/>
  <c r="BN844" i="3"/>
  <c r="BC844" i="3"/>
  <c r="AH844" i="3"/>
  <c r="AE844" i="3"/>
  <c r="AA844" i="3"/>
  <c r="Z844" i="3"/>
  <c r="W844" i="3"/>
  <c r="P844" i="3"/>
  <c r="S68" i="3"/>
  <c r="E644" i="3"/>
  <c r="T138" i="3"/>
  <c r="R686" i="3"/>
  <c r="D682" i="3"/>
  <c r="E682" i="3"/>
  <c r="BZ843" i="3"/>
  <c r="BR843" i="3"/>
  <c r="BS843" i="3" s="1"/>
  <c r="BV843" i="3" s="1"/>
  <c r="BP843" i="3"/>
  <c r="BN843" i="3"/>
  <c r="BC843" i="3"/>
  <c r="AH843" i="3"/>
  <c r="AE843" i="3"/>
  <c r="AA843" i="3"/>
  <c r="Z843" i="3"/>
  <c r="W843" i="3"/>
  <c r="R843" i="3"/>
  <c r="P843" i="3"/>
  <c r="BZ842" i="3"/>
  <c r="BR842" i="3"/>
  <c r="BS842" i="3" s="1"/>
  <c r="BN842" i="3"/>
  <c r="BC842" i="3"/>
  <c r="AH842" i="3"/>
  <c r="AE842" i="3"/>
  <c r="P842" i="3"/>
  <c r="BZ841" i="3"/>
  <c r="BR841" i="3"/>
  <c r="BS841" i="3" s="1"/>
  <c r="BP841" i="3"/>
  <c r="BN841" i="3"/>
  <c r="BC841" i="3"/>
  <c r="AJ841" i="3"/>
  <c r="AH841" i="3"/>
  <c r="AE841" i="3"/>
  <c r="R841" i="3"/>
  <c r="P841" i="3"/>
  <c r="BZ840" i="3"/>
  <c r="BN840" i="3"/>
  <c r="BC840" i="3"/>
  <c r="AH840" i="3"/>
  <c r="AE840" i="3"/>
  <c r="R840" i="3"/>
  <c r="P840" i="3"/>
  <c r="BZ839" i="3"/>
  <c r="BR839" i="3"/>
  <c r="BS839" i="3" s="1"/>
  <c r="BP839" i="3"/>
  <c r="BN839" i="3"/>
  <c r="BC839" i="3"/>
  <c r="AJ839" i="3"/>
  <c r="AH839" i="3"/>
  <c r="AE839" i="3"/>
  <c r="AA839" i="3"/>
  <c r="Z839" i="3"/>
  <c r="W839" i="3"/>
  <c r="P839" i="3"/>
  <c r="BZ838" i="3"/>
  <c r="BR838" i="3"/>
  <c r="BS838" i="3" s="1"/>
  <c r="BP838" i="3"/>
  <c r="BN838" i="3"/>
  <c r="BC838" i="3"/>
  <c r="AJ838" i="3"/>
  <c r="AH838" i="3"/>
  <c r="AE838" i="3"/>
  <c r="AA838" i="3"/>
  <c r="Z838" i="3"/>
  <c r="W838" i="3"/>
  <c r="P838" i="3"/>
  <c r="BZ837" i="3"/>
  <c r="BR837" i="3"/>
  <c r="BS837" i="3" s="1"/>
  <c r="BN837" i="3"/>
  <c r="BC837" i="3"/>
  <c r="AJ837" i="3"/>
  <c r="AH837" i="3"/>
  <c r="AE837" i="3"/>
  <c r="AA837" i="3"/>
  <c r="Z837" i="3"/>
  <c r="W837" i="3"/>
  <c r="R837" i="3"/>
  <c r="P837" i="3"/>
  <c r="BZ836" i="3"/>
  <c r="BR836" i="3"/>
  <c r="BS836" i="3" s="1"/>
  <c r="BP836" i="3"/>
  <c r="BN836" i="3"/>
  <c r="BC836" i="3"/>
  <c r="AH836" i="3"/>
  <c r="AE836" i="3"/>
  <c r="AA836" i="3"/>
  <c r="Z836" i="3"/>
  <c r="W836" i="3"/>
  <c r="R836" i="3"/>
  <c r="P836" i="3"/>
  <c r="L825" i="3"/>
  <c r="M825" i="3"/>
  <c r="P825" i="3"/>
  <c r="S825" i="3"/>
  <c r="W825" i="3"/>
  <c r="X825" i="3"/>
  <c r="Y825" i="3"/>
  <c r="Z825" i="3"/>
  <c r="AA825" i="3"/>
  <c r="AB825" i="3"/>
  <c r="AD825" i="3"/>
  <c r="AE825" i="3"/>
  <c r="AH825" i="3"/>
  <c r="AJ825" i="3"/>
  <c r="BC825" i="3"/>
  <c r="BM825" i="3"/>
  <c r="BN825" i="3"/>
  <c r="BP825" i="3"/>
  <c r="BR825" i="3"/>
  <c r="BS825" i="3"/>
  <c r="BZ825" i="3"/>
  <c r="BZ824" i="3"/>
  <c r="BR824" i="3"/>
  <c r="BS824" i="3" s="1"/>
  <c r="BP824" i="3"/>
  <c r="BN824" i="3"/>
  <c r="BC824" i="3"/>
  <c r="AH824" i="3"/>
  <c r="AE824" i="3"/>
  <c r="AA824" i="3"/>
  <c r="Z824" i="3"/>
  <c r="W824" i="3"/>
  <c r="P824" i="3"/>
  <c r="L823" i="3"/>
  <c r="M823" i="3"/>
  <c r="P823" i="3"/>
  <c r="S823" i="3"/>
  <c r="W823" i="3"/>
  <c r="X823" i="3"/>
  <c r="Y823" i="3"/>
  <c r="Z823" i="3"/>
  <c r="AA823" i="3"/>
  <c r="AB823" i="3"/>
  <c r="AD823" i="3"/>
  <c r="AE823" i="3"/>
  <c r="AH823" i="3"/>
  <c r="BC823" i="3"/>
  <c r="BM823" i="3"/>
  <c r="BN823" i="3"/>
  <c r="BP823" i="3"/>
  <c r="BR823" i="3"/>
  <c r="BS823" i="3"/>
  <c r="BZ823" i="3"/>
  <c r="L822" i="3"/>
  <c r="M822" i="3"/>
  <c r="P822" i="3"/>
  <c r="S822" i="3"/>
  <c r="W822" i="3"/>
  <c r="X822" i="3"/>
  <c r="Y822" i="3"/>
  <c r="Z822" i="3"/>
  <c r="AA822" i="3"/>
  <c r="AB822" i="3"/>
  <c r="AD822" i="3"/>
  <c r="AE822" i="3"/>
  <c r="AH822" i="3"/>
  <c r="BC822" i="3"/>
  <c r="BM822" i="3"/>
  <c r="BN822" i="3"/>
  <c r="BP822" i="3"/>
  <c r="BR822" i="3"/>
  <c r="BS822" i="3"/>
  <c r="BZ822" i="3"/>
  <c r="L821" i="3"/>
  <c r="M821" i="3"/>
  <c r="P821" i="3"/>
  <c r="S821" i="3"/>
  <c r="V821" i="3"/>
  <c r="W821" i="3"/>
  <c r="X821" i="3"/>
  <c r="Y821" i="3"/>
  <c r="Z821" i="3"/>
  <c r="AA821" i="3"/>
  <c r="AB821" i="3"/>
  <c r="AD821" i="3"/>
  <c r="AE821" i="3"/>
  <c r="AH821" i="3"/>
  <c r="BC821" i="3"/>
  <c r="BM821" i="3"/>
  <c r="BN821" i="3"/>
  <c r="BP821" i="3"/>
  <c r="BR821" i="3"/>
  <c r="BS821" i="3"/>
  <c r="BZ821" i="3"/>
  <c r="L820" i="3"/>
  <c r="M820" i="3"/>
  <c r="P820" i="3"/>
  <c r="S820" i="3"/>
  <c r="V820" i="3"/>
  <c r="W820" i="3"/>
  <c r="Y820" i="3" s="1"/>
  <c r="X820" i="3"/>
  <c r="Z820" i="3"/>
  <c r="AA820" i="3"/>
  <c r="AD820" i="3"/>
  <c r="AE820" i="3"/>
  <c r="AH820" i="3"/>
  <c r="BC820" i="3"/>
  <c r="BM820" i="3"/>
  <c r="BN820" i="3"/>
  <c r="BP820" i="3"/>
  <c r="BR820" i="3"/>
  <c r="BS820" i="3" s="1"/>
  <c r="BW820" i="3"/>
  <c r="BZ820" i="3"/>
  <c r="L819" i="3"/>
  <c r="M819" i="3"/>
  <c r="P819" i="3"/>
  <c r="S819" i="3"/>
  <c r="V819" i="3"/>
  <c r="Y819" i="3"/>
  <c r="AB819" i="3"/>
  <c r="AE819" i="3"/>
  <c r="AH819" i="3"/>
  <c r="AJ819" i="3"/>
  <c r="BC819" i="3"/>
  <c r="BM819" i="3"/>
  <c r="BN819" i="3"/>
  <c r="BP819" i="3"/>
  <c r="BR819" i="3"/>
  <c r="BS819" i="3"/>
  <c r="BZ819" i="3"/>
  <c r="L818" i="3"/>
  <c r="M818" i="3"/>
  <c r="P818" i="3"/>
  <c r="S818" i="3"/>
  <c r="V818" i="3"/>
  <c r="W818" i="3"/>
  <c r="Y818" i="3" s="1"/>
  <c r="X818" i="3"/>
  <c r="Z818" i="3"/>
  <c r="AA818" i="3"/>
  <c r="AD818" i="3"/>
  <c r="AE818" i="3"/>
  <c r="AH818" i="3"/>
  <c r="AJ818" i="3"/>
  <c r="BC818" i="3"/>
  <c r="BM818" i="3"/>
  <c r="BN818" i="3"/>
  <c r="BP818" i="3"/>
  <c r="BR818" i="3"/>
  <c r="BS818" i="3"/>
  <c r="BZ818" i="3"/>
  <c r="L817" i="3"/>
  <c r="M817" i="3"/>
  <c r="P817" i="3"/>
  <c r="S817" i="3"/>
  <c r="W817" i="3"/>
  <c r="X817" i="3"/>
  <c r="Y817" i="3"/>
  <c r="Z817" i="3"/>
  <c r="AA817" i="3"/>
  <c r="AB817" i="3"/>
  <c r="AD817" i="3"/>
  <c r="AE817" i="3"/>
  <c r="AH817" i="3"/>
  <c r="BC817" i="3"/>
  <c r="BM817" i="3"/>
  <c r="BN817" i="3"/>
  <c r="BP817" i="3"/>
  <c r="BR817" i="3"/>
  <c r="BS817" i="3" s="1"/>
  <c r="BZ817" i="3"/>
  <c r="L816" i="3"/>
  <c r="M816" i="3"/>
  <c r="P816" i="3"/>
  <c r="W816" i="3"/>
  <c r="Y816" i="3" s="1"/>
  <c r="X816" i="3"/>
  <c r="Z816" i="3"/>
  <c r="AA816" i="3"/>
  <c r="AD816" i="3"/>
  <c r="AE816" i="3"/>
  <c r="AH816" i="3"/>
  <c r="AJ816" i="3"/>
  <c r="BC816" i="3"/>
  <c r="BM816" i="3"/>
  <c r="BN816" i="3"/>
  <c r="BP816" i="3"/>
  <c r="BR816" i="3"/>
  <c r="BS816" i="3"/>
  <c r="BZ816" i="3"/>
  <c r="L815" i="3"/>
  <c r="M815" i="3"/>
  <c r="P815" i="3"/>
  <c r="S815" i="3"/>
  <c r="AD815" i="3"/>
  <c r="AE815" i="3"/>
  <c r="AH815" i="3"/>
  <c r="BC815" i="3"/>
  <c r="BM815" i="3"/>
  <c r="BN815" i="3"/>
  <c r="BP815" i="3"/>
  <c r="BR815" i="3"/>
  <c r="BS815" i="3" s="1"/>
  <c r="BZ815" i="3"/>
  <c r="L814" i="3"/>
  <c r="M814" i="3"/>
  <c r="P814" i="3"/>
  <c r="S814" i="3"/>
  <c r="V814" i="3"/>
  <c r="W814" i="3"/>
  <c r="Y814" i="3" s="1"/>
  <c r="X814" i="3"/>
  <c r="Z814" i="3"/>
  <c r="AA814" i="3"/>
  <c r="AD814" i="3"/>
  <c r="AE814" i="3"/>
  <c r="AH814" i="3"/>
  <c r="AJ814" i="3"/>
  <c r="BC814" i="3"/>
  <c r="BM814" i="3"/>
  <c r="BN814" i="3"/>
  <c r="BP814" i="3"/>
  <c r="BR814" i="3"/>
  <c r="BS814" i="3"/>
  <c r="BZ814" i="3"/>
  <c r="BU813" i="3"/>
  <c r="L813" i="3"/>
  <c r="M813" i="3"/>
  <c r="P813" i="3"/>
  <c r="R813" i="3"/>
  <c r="S813" i="3"/>
  <c r="V813" i="3"/>
  <c r="W813" i="3"/>
  <c r="Y813" i="3" s="1"/>
  <c r="X813" i="3"/>
  <c r="Z813" i="3"/>
  <c r="AA813" i="3"/>
  <c r="AD813" i="3"/>
  <c r="AE813" i="3"/>
  <c r="AH813" i="3"/>
  <c r="BC813" i="3"/>
  <c r="BM813" i="3"/>
  <c r="BN813" i="3"/>
  <c r="BP813" i="3"/>
  <c r="BR813" i="3"/>
  <c r="BS813" i="3" s="1"/>
  <c r="BZ813" i="3"/>
  <c r="L807" i="3"/>
  <c r="M807" i="3"/>
  <c r="P807" i="3"/>
  <c r="R807" i="3"/>
  <c r="S807" i="3"/>
  <c r="V807" i="3"/>
  <c r="W807" i="3"/>
  <c r="Y807" i="3" s="1"/>
  <c r="X807" i="3"/>
  <c r="Z807" i="3"/>
  <c r="AA807" i="3"/>
  <c r="AD807" i="3"/>
  <c r="AE807" i="3"/>
  <c r="AH807" i="3"/>
  <c r="AJ807" i="3"/>
  <c r="BC807" i="3"/>
  <c r="BM807" i="3"/>
  <c r="BN807" i="3"/>
  <c r="BP807" i="3"/>
  <c r="BR807" i="3"/>
  <c r="BS807" i="3"/>
  <c r="BZ807" i="3"/>
  <c r="L828" i="3"/>
  <c r="M828" i="3"/>
  <c r="P828" i="3"/>
  <c r="R828" i="3"/>
  <c r="S828" i="3"/>
  <c r="V828" i="3"/>
  <c r="W828" i="3"/>
  <c r="Y828" i="3" s="1"/>
  <c r="X828" i="3"/>
  <c r="Z828" i="3"/>
  <c r="AA828" i="3"/>
  <c r="AD828" i="3"/>
  <c r="AE828" i="3"/>
  <c r="AH828" i="3"/>
  <c r="BC828" i="3"/>
  <c r="BM828" i="3"/>
  <c r="BP828" i="3"/>
  <c r="BR828" i="3"/>
  <c r="BS828" i="3"/>
  <c r="BU828" i="3"/>
  <c r="BV828" i="3"/>
  <c r="BZ828" i="3"/>
  <c r="L812" i="3"/>
  <c r="M812" i="3"/>
  <c r="P812" i="3"/>
  <c r="R812" i="3"/>
  <c r="S812" i="3"/>
  <c r="V812" i="3"/>
  <c r="W812" i="3"/>
  <c r="X812" i="3"/>
  <c r="Y812" i="3"/>
  <c r="Z812" i="3"/>
  <c r="AA812" i="3"/>
  <c r="AB812" i="3"/>
  <c r="AD812" i="3"/>
  <c r="AE812" i="3"/>
  <c r="AH812" i="3"/>
  <c r="BC812" i="3"/>
  <c r="BM812" i="3"/>
  <c r="BN812" i="3"/>
  <c r="BP812" i="3"/>
  <c r="BR812" i="3"/>
  <c r="BS812" i="3" s="1"/>
  <c r="BZ812" i="3"/>
  <c r="S732" i="3"/>
  <c r="BU830" i="3"/>
  <c r="S760" i="3"/>
  <c r="L811" i="3"/>
  <c r="M811" i="3"/>
  <c r="P811" i="3"/>
  <c r="R811" i="3"/>
  <c r="S811" i="3"/>
  <c r="V811" i="3"/>
  <c r="W811" i="3"/>
  <c r="Y811" i="3" s="1"/>
  <c r="X811" i="3"/>
  <c r="Z811" i="3"/>
  <c r="AA811" i="3"/>
  <c r="AD811" i="3"/>
  <c r="AE811" i="3"/>
  <c r="AH811" i="3"/>
  <c r="AJ811" i="3"/>
  <c r="BC811" i="3"/>
  <c r="BM811" i="3"/>
  <c r="BN811" i="3"/>
  <c r="BP811" i="3"/>
  <c r="BR811" i="3"/>
  <c r="BS811" i="3" s="1"/>
  <c r="BZ811" i="3"/>
  <c r="L810" i="3"/>
  <c r="M810" i="3"/>
  <c r="P810" i="3"/>
  <c r="S810" i="3"/>
  <c r="W810" i="3"/>
  <c r="AB810" i="3" s="1"/>
  <c r="X810" i="3"/>
  <c r="Z810" i="3"/>
  <c r="AA810" i="3"/>
  <c r="AD810" i="3"/>
  <c r="AE810" i="3"/>
  <c r="AH810" i="3"/>
  <c r="AJ810" i="3"/>
  <c r="BC810" i="3"/>
  <c r="BM810" i="3"/>
  <c r="BN810" i="3"/>
  <c r="BP810" i="3"/>
  <c r="BR810" i="3"/>
  <c r="BS810" i="3" s="1"/>
  <c r="BU810" i="3"/>
  <c r="BZ810" i="3"/>
  <c r="L809" i="3"/>
  <c r="M809" i="3"/>
  <c r="P809" i="3"/>
  <c r="S809" i="3"/>
  <c r="W809" i="3"/>
  <c r="Y809" i="3" s="1"/>
  <c r="X809" i="3"/>
  <c r="Z809" i="3"/>
  <c r="AA809" i="3"/>
  <c r="AD809" i="3"/>
  <c r="AE809" i="3"/>
  <c r="AH809" i="3"/>
  <c r="AJ809" i="3"/>
  <c r="BC809" i="3"/>
  <c r="BM809" i="3"/>
  <c r="BN809" i="3"/>
  <c r="BP809" i="3"/>
  <c r="BR809" i="3"/>
  <c r="BS809" i="3" s="1"/>
  <c r="BZ809" i="3"/>
  <c r="BZ806" i="3"/>
  <c r="BU806" i="3"/>
  <c r="BP806" i="3"/>
  <c r="BN806" i="3"/>
  <c r="BC806" i="3"/>
  <c r="AH806" i="3"/>
  <c r="AE806" i="3"/>
  <c r="AA806" i="3"/>
  <c r="Z806" i="3"/>
  <c r="W806" i="3"/>
  <c r="R806" i="3"/>
  <c r="P806" i="3"/>
  <c r="L805" i="3"/>
  <c r="M805" i="3"/>
  <c r="P805" i="3"/>
  <c r="R805" i="3"/>
  <c r="S805" i="3"/>
  <c r="V805" i="3"/>
  <c r="W805" i="3"/>
  <c r="AB805" i="3" s="1"/>
  <c r="X805" i="3"/>
  <c r="Z805" i="3"/>
  <c r="AA805" i="3"/>
  <c r="AD805" i="3"/>
  <c r="AE805" i="3"/>
  <c r="AH805" i="3"/>
  <c r="AJ805" i="3"/>
  <c r="BC805" i="3"/>
  <c r="BM805" i="3"/>
  <c r="BN805" i="3"/>
  <c r="BZ805" i="3"/>
  <c r="BZ804" i="3"/>
  <c r="BZ802" i="3"/>
  <c r="BR802" i="3"/>
  <c r="BS802" i="3" s="1"/>
  <c r="BN802" i="3"/>
  <c r="AH802" i="3"/>
  <c r="AE802" i="3"/>
  <c r="P802" i="3"/>
  <c r="L803" i="3"/>
  <c r="M803" i="3"/>
  <c r="P803" i="3"/>
  <c r="S803" i="3"/>
  <c r="AE803" i="3"/>
  <c r="BC803" i="3"/>
  <c r="BM803" i="3"/>
  <c r="BN803" i="3"/>
  <c r="BP803" i="3"/>
  <c r="BR803" i="3"/>
  <c r="BS803" i="3" s="1"/>
  <c r="BZ803" i="3"/>
  <c r="L801" i="3"/>
  <c r="M801" i="3"/>
  <c r="P801" i="3"/>
  <c r="R801" i="3"/>
  <c r="S801" i="3"/>
  <c r="V801" i="3"/>
  <c r="W801" i="3"/>
  <c r="Y801" i="3" s="1"/>
  <c r="X801" i="3"/>
  <c r="Z801" i="3"/>
  <c r="AA801" i="3"/>
  <c r="AD801" i="3"/>
  <c r="AE801" i="3"/>
  <c r="AH801" i="3"/>
  <c r="BC801" i="3"/>
  <c r="BM801" i="3"/>
  <c r="BP801" i="3"/>
  <c r="BS801" i="3"/>
  <c r="BU801" i="3"/>
  <c r="BV801" i="3" s="1"/>
  <c r="BZ801" i="3"/>
  <c r="BU800" i="3"/>
  <c r="BV800" i="3" s="1"/>
  <c r="BN800" i="3"/>
  <c r="AH800" i="3"/>
  <c r="AE800" i="3"/>
  <c r="P800" i="3"/>
  <c r="L799" i="3"/>
  <c r="M799" i="3"/>
  <c r="P799" i="3"/>
  <c r="R799" i="3"/>
  <c r="S799" i="3"/>
  <c r="V799" i="3"/>
  <c r="W799" i="3"/>
  <c r="Y799" i="3" s="1"/>
  <c r="X799" i="3"/>
  <c r="Z799" i="3"/>
  <c r="AA799" i="3"/>
  <c r="AB799" i="3"/>
  <c r="AD799" i="3"/>
  <c r="AE799" i="3"/>
  <c r="AH799" i="3"/>
  <c r="BB799" i="3"/>
  <c r="BC799" i="3" s="1"/>
  <c r="BM799" i="3"/>
  <c r="BN799" i="3"/>
  <c r="BP799" i="3"/>
  <c r="BR799" i="3"/>
  <c r="BS799" i="3" s="1"/>
  <c r="BZ799" i="3"/>
  <c r="BZ826" i="3"/>
  <c r="BZ827" i="3"/>
  <c r="BZ829" i="3"/>
  <c r="BZ830" i="3"/>
  <c r="BZ831" i="3"/>
  <c r="BZ832" i="3"/>
  <c r="BZ833" i="3"/>
  <c r="BZ834" i="3"/>
  <c r="BZ835" i="3"/>
  <c r="BR827" i="3"/>
  <c r="BU827" i="3" s="1"/>
  <c r="BR829" i="3"/>
  <c r="BU829" i="3" s="1"/>
  <c r="BR830" i="3"/>
  <c r="BR831" i="3"/>
  <c r="BU831" i="3" s="1"/>
  <c r="BR832" i="3"/>
  <c r="BR833" i="3"/>
  <c r="BP826" i="3"/>
  <c r="BP827" i="3"/>
  <c r="BP829" i="3"/>
  <c r="BP830" i="3"/>
  <c r="BP831" i="3"/>
  <c r="BP832" i="3"/>
  <c r="BP833" i="3"/>
  <c r="BP834" i="3"/>
  <c r="BP835" i="3"/>
  <c r="BN826" i="3"/>
  <c r="BN827" i="3"/>
  <c r="BN831" i="3"/>
  <c r="BN832" i="3"/>
  <c r="BN833" i="3"/>
  <c r="BN834" i="3"/>
  <c r="BN835" i="3"/>
  <c r="AH826" i="3"/>
  <c r="AH827" i="3"/>
  <c r="AH829" i="3"/>
  <c r="AH830" i="3"/>
  <c r="AH831" i="3"/>
  <c r="AH832" i="3"/>
  <c r="AH833" i="3"/>
  <c r="AH834" i="3"/>
  <c r="AH835" i="3"/>
  <c r="AE826" i="3"/>
  <c r="AE827" i="3"/>
  <c r="AE829" i="3"/>
  <c r="AE830" i="3"/>
  <c r="AE831" i="3"/>
  <c r="AE832" i="3"/>
  <c r="AE833" i="3"/>
  <c r="AE834" i="3"/>
  <c r="AE835" i="3"/>
  <c r="AB826" i="3"/>
  <c r="AB827" i="3"/>
  <c r="AB829" i="3"/>
  <c r="AB830" i="3"/>
  <c r="AB832" i="3"/>
  <c r="AB833" i="3"/>
  <c r="AB834" i="3"/>
  <c r="AB835" i="3"/>
  <c r="Q835" i="3" a="1"/>
  <c r="Q835" i="3" s="1"/>
  <c r="V832" i="3"/>
  <c r="V829" i="3"/>
  <c r="P826" i="3"/>
  <c r="P827" i="3"/>
  <c r="P829" i="3"/>
  <c r="P830" i="3"/>
  <c r="P831" i="3"/>
  <c r="P832" i="3"/>
  <c r="P833" i="3"/>
  <c r="P834" i="3"/>
  <c r="P835" i="3"/>
  <c r="K831" i="3"/>
  <c r="K832" i="3"/>
  <c r="K833" i="3"/>
  <c r="K834" i="3"/>
  <c r="K835" i="3"/>
  <c r="BM826" i="3"/>
  <c r="BM827" i="3"/>
  <c r="BM829" i="3"/>
  <c r="BM830" i="3"/>
  <c r="BM831" i="3"/>
  <c r="BM832" i="3"/>
  <c r="BM833" i="3"/>
  <c r="BM834" i="3"/>
  <c r="BM835" i="3"/>
  <c r="BZ808" i="3"/>
  <c r="BR808" i="3"/>
  <c r="BU808" i="3" s="1"/>
  <c r="BP808" i="3"/>
  <c r="AH808" i="3"/>
  <c r="AE808" i="3"/>
  <c r="P808" i="3"/>
  <c r="BZ798" i="3"/>
  <c r="BP798" i="3"/>
  <c r="BN798" i="3"/>
  <c r="BC798" i="3"/>
  <c r="AH798" i="3"/>
  <c r="AE798" i="3"/>
  <c r="R798" i="3"/>
  <c r="P798" i="3"/>
  <c r="BU768" i="3"/>
  <c r="BZ797" i="3"/>
  <c r="BR797" i="3"/>
  <c r="BS797" i="3" s="1"/>
  <c r="BP797" i="3"/>
  <c r="BN797" i="3"/>
  <c r="BC797" i="3"/>
  <c r="AJ797" i="3"/>
  <c r="AH797" i="3"/>
  <c r="AE797" i="3"/>
  <c r="AA797" i="3"/>
  <c r="Z797" i="3"/>
  <c r="W797" i="3"/>
  <c r="R797" i="3"/>
  <c r="P797" i="3"/>
  <c r="BZ796" i="3"/>
  <c r="BR796" i="3"/>
  <c r="BS796" i="3" s="1"/>
  <c r="BC796" i="3"/>
  <c r="AJ796" i="3"/>
  <c r="AH796" i="3"/>
  <c r="AE796" i="3"/>
  <c r="R796" i="3"/>
  <c r="P796" i="3"/>
  <c r="D513" i="3"/>
  <c r="L795" i="3"/>
  <c r="K795" i="3"/>
  <c r="P795" i="3"/>
  <c r="AB795" i="3"/>
  <c r="Y795" i="3"/>
  <c r="AE795" i="3"/>
  <c r="AH795" i="3"/>
  <c r="AJ795" i="3"/>
  <c r="BM795" i="3"/>
  <c r="BP795" i="3"/>
  <c r="BR795" i="3"/>
  <c r="BZ795" i="3"/>
  <c r="BZ794" i="3"/>
  <c r="BR794" i="3"/>
  <c r="BP794" i="3"/>
  <c r="AJ794" i="3"/>
  <c r="AH794" i="3"/>
  <c r="AE794" i="3"/>
  <c r="Y794" i="3"/>
  <c r="P794" i="3"/>
  <c r="K794" i="3"/>
  <c r="M794" i="3"/>
  <c r="S778" i="3"/>
  <c r="BU724" i="3"/>
  <c r="BN490" i="3"/>
  <c r="T313" i="3"/>
  <c r="BP20" i="3"/>
  <c r="BP41" i="3"/>
  <c r="BP39" i="3"/>
  <c r="T315" i="3"/>
  <c r="S581" i="3"/>
  <c r="V156" i="3"/>
  <c r="BN788" i="3"/>
  <c r="L792" i="3"/>
  <c r="L793" i="3"/>
  <c r="M792" i="3"/>
  <c r="M793" i="3"/>
  <c r="V792" i="3"/>
  <c r="V793" i="3"/>
  <c r="Y792" i="3"/>
  <c r="Y793" i="3"/>
  <c r="AB792" i="3"/>
  <c r="AB793" i="3"/>
  <c r="AE792" i="3"/>
  <c r="AE793" i="3"/>
  <c r="AH792" i="3"/>
  <c r="AH793" i="3"/>
  <c r="BC792" i="3"/>
  <c r="BC793" i="3"/>
  <c r="BM792" i="3"/>
  <c r="BM793" i="3"/>
  <c r="BN792" i="3"/>
  <c r="BN793" i="3"/>
  <c r="BP792" i="3"/>
  <c r="BP793" i="3"/>
  <c r="BR792" i="3"/>
  <c r="BS792" i="3" s="1"/>
  <c r="BR793" i="3"/>
  <c r="BS793" i="3" s="1"/>
  <c r="BZ792" i="3"/>
  <c r="BZ793" i="3"/>
  <c r="L789" i="3"/>
  <c r="L791" i="3"/>
  <c r="L788" i="3"/>
  <c r="L790" i="3"/>
  <c r="M788" i="3"/>
  <c r="M789" i="3"/>
  <c r="M790" i="3"/>
  <c r="M791" i="3"/>
  <c r="V790" i="3"/>
  <c r="V791" i="3"/>
  <c r="Y790" i="3"/>
  <c r="Y788" i="3"/>
  <c r="Y789" i="3"/>
  <c r="Y791" i="3"/>
  <c r="AB788" i="3"/>
  <c r="AB789" i="3"/>
  <c r="AB791" i="3"/>
  <c r="AE788" i="3"/>
  <c r="AE789" i="3"/>
  <c r="AE790" i="3"/>
  <c r="AE791" i="3"/>
  <c r="AH788" i="3"/>
  <c r="AH789" i="3"/>
  <c r="AH790" i="3"/>
  <c r="AH791" i="3"/>
  <c r="BC788" i="3"/>
  <c r="BC789" i="3"/>
  <c r="BC790" i="3"/>
  <c r="BC791" i="3"/>
  <c r="BM788" i="3"/>
  <c r="BM789" i="3"/>
  <c r="BM790" i="3"/>
  <c r="BM791" i="3"/>
  <c r="BN789" i="3"/>
  <c r="BN790" i="3"/>
  <c r="BN791" i="3"/>
  <c r="BP788" i="3"/>
  <c r="BP789" i="3"/>
  <c r="BP790" i="3"/>
  <c r="BP791" i="3"/>
  <c r="BR788" i="3"/>
  <c r="BS788" i="3" s="1"/>
  <c r="BR789" i="3"/>
  <c r="BS789" i="3" s="1"/>
  <c r="BR790" i="3"/>
  <c r="BS790" i="3" s="1"/>
  <c r="BR791" i="3"/>
  <c r="BS791" i="3" s="1"/>
  <c r="BZ788" i="3"/>
  <c r="BZ789" i="3"/>
  <c r="BZ790" i="3"/>
  <c r="BZ791" i="3"/>
  <c r="L787" i="3"/>
  <c r="Y787" i="3"/>
  <c r="AE787" i="3"/>
  <c r="AH787" i="3"/>
  <c r="BC787" i="3"/>
  <c r="BN787" i="3"/>
  <c r="BP787" i="3"/>
  <c r="BR787" i="3"/>
  <c r="BS787" i="3" s="1"/>
  <c r="BZ787" i="3"/>
  <c r="L786" i="3"/>
  <c r="Y786" i="3"/>
  <c r="AE786" i="3"/>
  <c r="AH786" i="3"/>
  <c r="BN786" i="3"/>
  <c r="BP786" i="3"/>
  <c r="BR786" i="3"/>
  <c r="BS786" i="3" s="1"/>
  <c r="BZ786" i="3"/>
  <c r="S36" i="3"/>
  <c r="S24" i="3"/>
  <c r="S759" i="3"/>
  <c r="BR712" i="3"/>
  <c r="S121" i="3"/>
  <c r="S226" i="3"/>
  <c r="BF147" i="3"/>
  <c r="BF34" i="3"/>
  <c r="BF2" i="3"/>
  <c r="BS654" i="3"/>
  <c r="BT654" i="3" s="1"/>
  <c r="BS399" i="3"/>
  <c r="BT399" i="3" s="1"/>
  <c r="BS131" i="3"/>
  <c r="BT131" i="3" s="1"/>
  <c r="BS115" i="3"/>
  <c r="BT115" i="3" s="1"/>
  <c r="BS110" i="3"/>
  <c r="BT110" i="3" s="1"/>
  <c r="BS46" i="3"/>
  <c r="BT46" i="3" s="1"/>
  <c r="S751" i="3"/>
  <c r="S748" i="3"/>
  <c r="U5" i="3"/>
  <c r="U6" i="3"/>
  <c r="U7" i="3"/>
  <c r="U9" i="3"/>
  <c r="U10" i="3"/>
  <c r="U11" i="3"/>
  <c r="U14" i="3"/>
  <c r="U15" i="3"/>
  <c r="U17" i="3"/>
  <c r="U18" i="3"/>
  <c r="U22" i="3"/>
  <c r="U23" i="3"/>
  <c r="U24" i="3"/>
  <c r="U25" i="3"/>
  <c r="U26" i="3"/>
  <c r="U27" i="3"/>
  <c r="U31" i="3"/>
  <c r="U32" i="3"/>
  <c r="U34" i="3"/>
  <c r="U36" i="3"/>
  <c r="U37" i="3"/>
  <c r="U38" i="3"/>
  <c r="U40" i="3"/>
  <c r="U42" i="3"/>
  <c r="U43" i="3"/>
  <c r="U47" i="3"/>
  <c r="U51" i="3"/>
  <c r="U56" i="3"/>
  <c r="U57" i="3"/>
  <c r="U59" i="3"/>
  <c r="U60" i="3"/>
  <c r="U68" i="3"/>
  <c r="U70" i="3"/>
  <c r="U73" i="3"/>
  <c r="U74" i="3"/>
  <c r="U76" i="3"/>
  <c r="U78" i="3"/>
  <c r="U80" i="3"/>
  <c r="U81" i="3"/>
  <c r="U82" i="3"/>
  <c r="U84" i="3"/>
  <c r="U85" i="3"/>
  <c r="U89" i="3"/>
  <c r="U90" i="3"/>
  <c r="U91" i="3"/>
  <c r="U94" i="3"/>
  <c r="U95" i="3"/>
  <c r="U96" i="3"/>
  <c r="U97" i="3"/>
  <c r="U98" i="3"/>
  <c r="U99" i="3"/>
  <c r="U100" i="3"/>
  <c r="U101" i="3"/>
  <c r="U102" i="3"/>
  <c r="U106" i="3"/>
  <c r="U110" i="3"/>
  <c r="U112" i="3"/>
  <c r="U113" i="3"/>
  <c r="U114" i="3"/>
  <c r="U115" i="3"/>
  <c r="U116" i="3"/>
  <c r="U118" i="3"/>
  <c r="U119" i="3"/>
  <c r="U120" i="3"/>
  <c r="U122" i="3"/>
  <c r="U129" i="3"/>
  <c r="U131" i="3"/>
  <c r="U134" i="3"/>
  <c r="U135" i="3"/>
  <c r="U137" i="3"/>
  <c r="U140" i="3"/>
  <c r="U144" i="3"/>
  <c r="U148" i="3"/>
  <c r="U149" i="3"/>
  <c r="U150" i="3"/>
  <c r="U151" i="3"/>
  <c r="U153" i="3"/>
  <c r="U154" i="3"/>
  <c r="U157" i="3"/>
  <c r="U161" i="3"/>
  <c r="U164" i="3"/>
  <c r="U166" i="3"/>
  <c r="U167" i="3"/>
  <c r="U168" i="3"/>
  <c r="U169" i="3"/>
  <c r="U171" i="3"/>
  <c r="U172" i="3"/>
  <c r="U173" i="3"/>
  <c r="U175" i="3"/>
  <c r="U178" i="3"/>
  <c r="U182" i="3"/>
  <c r="U183" i="3"/>
  <c r="U184" i="3"/>
  <c r="U185" i="3"/>
  <c r="U186" i="3"/>
  <c r="U188" i="3"/>
  <c r="U192" i="3"/>
  <c r="U200" i="3"/>
  <c r="U201" i="3"/>
  <c r="U202" i="3"/>
  <c r="U204" i="3"/>
  <c r="U205" i="3"/>
  <c r="U206" i="3"/>
  <c r="U207" i="3"/>
  <c r="U210" i="3"/>
  <c r="U211" i="3"/>
  <c r="U212" i="3"/>
  <c r="U213" i="3"/>
  <c r="U214" i="3"/>
  <c r="U217" i="3"/>
  <c r="U218" i="3"/>
  <c r="U220" i="3"/>
  <c r="U222" i="3"/>
  <c r="U228" i="3"/>
  <c r="U230" i="3"/>
  <c r="U231" i="3"/>
  <c r="U233" i="3"/>
  <c r="U234" i="3"/>
  <c r="U235" i="3"/>
  <c r="U244" i="3"/>
  <c r="U245" i="3"/>
  <c r="U246" i="3"/>
  <c r="U247" i="3"/>
  <c r="U248" i="3"/>
  <c r="U250" i="3"/>
  <c r="U251" i="3"/>
  <c r="U254" i="3"/>
  <c r="U256" i="3"/>
  <c r="U258" i="3"/>
  <c r="U259" i="3"/>
  <c r="U261" i="3"/>
  <c r="U263" i="3"/>
  <c r="U264" i="3"/>
  <c r="U267" i="3"/>
  <c r="U268" i="3"/>
  <c r="U269" i="3"/>
  <c r="U271" i="3"/>
  <c r="U272" i="3"/>
  <c r="U275" i="3"/>
  <c r="U276" i="3"/>
  <c r="U278" i="3"/>
  <c r="U282" i="3"/>
  <c r="U284" i="3"/>
  <c r="U286" i="3"/>
  <c r="U293" i="3"/>
  <c r="U299" i="3"/>
  <c r="U300" i="3"/>
  <c r="U301" i="3"/>
  <c r="U302" i="3"/>
  <c r="U303" i="3"/>
  <c r="U308" i="3"/>
  <c r="U310" i="3"/>
  <c r="U311" i="3"/>
  <c r="U312" i="3"/>
  <c r="U314" i="3"/>
  <c r="U315" i="3"/>
  <c r="U317" i="3"/>
  <c r="U320" i="3"/>
  <c r="U322" i="3"/>
  <c r="U323" i="3"/>
  <c r="U324" i="3"/>
  <c r="U326" i="3"/>
  <c r="U328" i="3"/>
  <c r="U330" i="3"/>
  <c r="U335" i="3"/>
  <c r="U338" i="3"/>
  <c r="U342" i="3"/>
  <c r="U343" i="3"/>
  <c r="U344" i="3"/>
  <c r="U346" i="3"/>
  <c r="U354" i="3"/>
  <c r="U355" i="3"/>
  <c r="U357" i="3"/>
  <c r="U358" i="3"/>
  <c r="U359" i="3"/>
  <c r="U361" i="3"/>
  <c r="U363" i="3"/>
  <c r="U364" i="3"/>
  <c r="U365" i="3"/>
  <c r="U366" i="3"/>
  <c r="U367" i="3"/>
  <c r="U377" i="3"/>
  <c r="U379" i="3"/>
  <c r="U383" i="3"/>
  <c r="U387" i="3"/>
  <c r="U388" i="3"/>
  <c r="U391" i="3"/>
  <c r="U392" i="3"/>
  <c r="U393" i="3"/>
  <c r="U394" i="3"/>
  <c r="U397" i="3"/>
  <c r="U399" i="3"/>
  <c r="U401" i="3"/>
  <c r="U407" i="3"/>
  <c r="U409" i="3"/>
  <c r="U410" i="3"/>
  <c r="U413" i="3"/>
  <c r="U415" i="3"/>
  <c r="U417" i="3"/>
  <c r="U418" i="3"/>
  <c r="U420" i="3"/>
  <c r="U422" i="3"/>
  <c r="U425" i="3"/>
  <c r="U427" i="3"/>
  <c r="U431" i="3"/>
  <c r="U434" i="3"/>
  <c r="U436" i="3"/>
  <c r="U437" i="3"/>
  <c r="U443" i="3"/>
  <c r="U445" i="3"/>
  <c r="U450" i="3"/>
  <c r="U457" i="3"/>
  <c r="U462" i="3"/>
  <c r="U464" i="3"/>
  <c r="U468" i="3"/>
  <c r="U470" i="3"/>
  <c r="U474" i="3"/>
  <c r="U476" i="3"/>
  <c r="U477" i="3"/>
  <c r="U479" i="3"/>
  <c r="U483" i="3"/>
  <c r="U487" i="3"/>
  <c r="U494" i="3"/>
  <c r="U495" i="3"/>
  <c r="U496" i="3"/>
  <c r="U500" i="3"/>
  <c r="U501" i="3"/>
  <c r="U504" i="3"/>
  <c r="U507" i="3"/>
  <c r="U510" i="3"/>
  <c r="U513" i="3"/>
  <c r="U516" i="3"/>
  <c r="U517" i="3"/>
  <c r="U518" i="3"/>
  <c r="U523" i="3"/>
  <c r="U526" i="3"/>
  <c r="U533" i="3"/>
  <c r="U534" i="3"/>
  <c r="U537" i="3"/>
  <c r="U538" i="3"/>
  <c r="U540" i="3"/>
  <c r="U543" i="3"/>
  <c r="U545" i="3"/>
  <c r="U553" i="3"/>
  <c r="U557" i="3"/>
  <c r="U561" i="3"/>
  <c r="U562" i="3"/>
  <c r="U564" i="3"/>
  <c r="U565" i="3"/>
  <c r="U566" i="3"/>
  <c r="U568" i="3"/>
  <c r="U572" i="3"/>
  <c r="U573" i="3"/>
  <c r="U576" i="3"/>
  <c r="U578" i="3"/>
  <c r="U581" i="3"/>
  <c r="U582" i="3"/>
  <c r="U585" i="3"/>
  <c r="U591" i="3"/>
  <c r="U595" i="3"/>
  <c r="U598" i="3"/>
  <c r="U601" i="3"/>
  <c r="U606" i="3"/>
  <c r="U607" i="3"/>
  <c r="U608" i="3"/>
  <c r="U609" i="3"/>
  <c r="U610" i="3"/>
  <c r="U613" i="3"/>
  <c r="U614" i="3"/>
  <c r="U615" i="3"/>
  <c r="U617" i="3"/>
  <c r="U618" i="3"/>
  <c r="U621" i="3"/>
  <c r="U622" i="3"/>
  <c r="U625" i="3"/>
  <c r="U627" i="3"/>
  <c r="U630" i="3"/>
  <c r="U633" i="3"/>
  <c r="U635" i="3"/>
  <c r="U636" i="3"/>
  <c r="U637" i="3"/>
  <c r="U639" i="3"/>
  <c r="U640" i="3"/>
  <c r="U647" i="3"/>
  <c r="U648" i="3"/>
  <c r="U654" i="3"/>
  <c r="U662" i="3"/>
  <c r="U665" i="3"/>
  <c r="U668" i="3"/>
  <c r="U672" i="3"/>
  <c r="U678" i="3"/>
  <c r="U680" i="3"/>
  <c r="U681" i="3"/>
  <c r="U683" i="3"/>
  <c r="U684" i="3"/>
  <c r="U688" i="3"/>
  <c r="U690" i="3"/>
  <c r="U695" i="3"/>
  <c r="U698" i="3"/>
  <c r="U700" i="3"/>
  <c r="U701" i="3"/>
  <c r="U702" i="3"/>
  <c r="U703" i="3"/>
  <c r="U704" i="3"/>
  <c r="U705" i="3"/>
  <c r="U707" i="3"/>
  <c r="U710" i="3"/>
  <c r="U713" i="3"/>
  <c r="U715" i="3"/>
  <c r="U717" i="3"/>
  <c r="U718" i="3"/>
  <c r="U720" i="3"/>
  <c r="U721" i="3"/>
  <c r="U723" i="3"/>
  <c r="U724" i="3"/>
  <c r="U725" i="3"/>
  <c r="U726" i="3"/>
  <c r="U727" i="3"/>
  <c r="U728" i="3"/>
  <c r="U730" i="3"/>
  <c r="U731" i="3"/>
  <c r="U732" i="3"/>
  <c r="U735" i="3"/>
  <c r="U736" i="3"/>
  <c r="U737" i="3"/>
  <c r="U739" i="3"/>
  <c r="U740" i="3"/>
  <c r="U743" i="3"/>
  <c r="U745" i="3"/>
  <c r="U748" i="3"/>
  <c r="U750" i="3"/>
  <c r="U751" i="3"/>
  <c r="U754" i="3"/>
  <c r="U755" i="3"/>
  <c r="U756" i="3"/>
  <c r="U757" i="3"/>
  <c r="U763" i="3"/>
  <c r="U769" i="3"/>
  <c r="U772" i="3"/>
  <c r="U773" i="3"/>
  <c r="U776" i="3"/>
  <c r="U777" i="3"/>
  <c r="U778" i="3"/>
  <c r="U782" i="3"/>
  <c r="U783" i="3"/>
  <c r="U784" i="3"/>
  <c r="U785" i="3"/>
  <c r="AA6" i="3"/>
  <c r="AA7" i="3"/>
  <c r="AA10" i="3"/>
  <c r="AA11" i="3"/>
  <c r="AA13" i="3"/>
  <c r="AA14" i="3"/>
  <c r="AA15" i="3"/>
  <c r="AA16" i="3"/>
  <c r="AA17" i="3"/>
  <c r="AA18" i="3"/>
  <c r="AA19" i="3"/>
  <c r="AA21" i="3"/>
  <c r="AA24" i="3"/>
  <c r="AA25" i="3"/>
  <c r="AA26" i="3"/>
  <c r="AA27" i="3"/>
  <c r="AA28" i="3"/>
  <c r="AA30" i="3"/>
  <c r="AA31" i="3"/>
  <c r="AA33" i="3"/>
  <c r="AA35" i="3"/>
  <c r="AA36" i="3"/>
  <c r="AA37" i="3"/>
  <c r="AA38" i="3"/>
  <c r="AA39" i="3"/>
  <c r="AA42" i="3"/>
  <c r="AA43" i="3"/>
  <c r="AA45" i="3"/>
  <c r="AA46" i="3"/>
  <c r="AA47" i="3"/>
  <c r="AA49" i="3"/>
  <c r="AA50" i="3"/>
  <c r="AA51" i="3"/>
  <c r="AA52" i="3"/>
  <c r="AA53" i="3"/>
  <c r="AA54" i="3"/>
  <c r="AA55" i="3"/>
  <c r="AA56" i="3"/>
  <c r="AA57" i="3"/>
  <c r="AA59" i="3"/>
  <c r="AA60" i="3"/>
  <c r="AA61" i="3"/>
  <c r="AA62" i="3"/>
  <c r="AA63" i="3"/>
  <c r="AA64" i="3"/>
  <c r="AA65" i="3"/>
  <c r="AA67" i="3"/>
  <c r="AA71" i="3"/>
  <c r="AA73" i="3"/>
  <c r="AA74" i="3"/>
  <c r="AA76" i="3"/>
  <c r="AA77" i="3"/>
  <c r="AA78" i="3"/>
  <c r="AA79" i="3"/>
  <c r="AA80" i="3"/>
  <c r="AA81" i="3"/>
  <c r="AA82" i="3"/>
  <c r="AA83" i="3"/>
  <c r="AA84" i="3"/>
  <c r="AA86" i="3"/>
  <c r="AA89" i="3"/>
  <c r="AA90" i="3"/>
  <c r="AA91" i="3"/>
  <c r="AA92" i="3"/>
  <c r="AA93" i="3"/>
  <c r="AA94" i="3"/>
  <c r="AA95" i="3"/>
  <c r="AA96" i="3"/>
  <c r="AA97" i="3"/>
  <c r="AA98" i="3"/>
  <c r="AA99" i="3"/>
  <c r="AA101" i="3"/>
  <c r="AA102" i="3"/>
  <c r="AA103" i="3"/>
  <c r="AA104" i="3"/>
  <c r="AA105" i="3"/>
  <c r="AA106" i="3"/>
  <c r="AA107" i="3"/>
  <c r="AA109" i="3"/>
  <c r="AA110" i="3"/>
  <c r="AA111" i="3"/>
  <c r="AA112" i="3"/>
  <c r="AA113" i="3"/>
  <c r="AA114" i="3"/>
  <c r="AA115" i="3"/>
  <c r="AA116" i="3"/>
  <c r="AA118" i="3"/>
  <c r="AA119" i="3"/>
  <c r="AA120" i="3"/>
  <c r="AA121" i="3"/>
  <c r="AA122" i="3"/>
  <c r="AA125" i="3"/>
  <c r="AA126" i="3"/>
  <c r="AA128" i="3"/>
  <c r="AA129" i="3"/>
  <c r="AA130" i="3"/>
  <c r="AA131" i="3"/>
  <c r="AA133" i="3"/>
  <c r="AA134" i="3"/>
  <c r="AA135" i="3"/>
  <c r="AA137" i="3"/>
  <c r="AA138" i="3"/>
  <c r="AA142" i="3"/>
  <c r="AA143" i="3"/>
  <c r="AA144" i="3"/>
  <c r="AA146" i="3"/>
  <c r="AA148" i="3"/>
  <c r="AA149" i="3"/>
  <c r="AA150" i="3"/>
  <c r="AA151" i="3"/>
  <c r="AA152" i="3"/>
  <c r="AA154" i="3"/>
  <c r="AA155" i="3"/>
  <c r="AA157" i="3"/>
  <c r="AA158" i="3"/>
  <c r="AA159" i="3"/>
  <c r="AA161" i="3"/>
  <c r="AA162" i="3"/>
  <c r="AA164" i="3"/>
  <c r="AA167" i="3"/>
  <c r="AA169" i="3"/>
  <c r="AA171" i="3"/>
  <c r="AA173" i="3"/>
  <c r="AA175" i="3"/>
  <c r="AA178" i="3"/>
  <c r="AA182" i="3"/>
  <c r="AA183" i="3"/>
  <c r="AA184" i="3"/>
  <c r="AA185" i="3"/>
  <c r="AA186" i="3"/>
  <c r="AA192" i="3"/>
  <c r="AA193" i="3"/>
  <c r="AA194" i="3"/>
  <c r="AA195" i="3"/>
  <c r="AA197" i="3"/>
  <c r="AA200" i="3"/>
  <c r="AA201" i="3"/>
  <c r="AA203" i="3"/>
  <c r="AA205" i="3"/>
  <c r="AA206" i="3"/>
  <c r="AA207" i="3"/>
  <c r="AA208" i="3"/>
  <c r="AA209" i="3"/>
  <c r="AA210" i="3"/>
  <c r="AA211" i="3"/>
  <c r="AA212" i="3"/>
  <c r="AA213" i="3"/>
  <c r="AA214" i="3"/>
  <c r="AA216" i="3"/>
  <c r="AA217" i="3"/>
  <c r="AA220" i="3"/>
  <c r="AA221" i="3"/>
  <c r="AA222" i="3"/>
  <c r="AA223" i="3"/>
  <c r="AA225" i="3"/>
  <c r="AA226" i="3"/>
  <c r="AA227" i="3"/>
  <c r="AA228" i="3"/>
  <c r="AA229" i="3"/>
  <c r="AA230" i="3"/>
  <c r="AA231" i="3"/>
  <c r="AA232" i="3"/>
  <c r="AA233" i="3"/>
  <c r="AA234" i="3"/>
  <c r="AA235" i="3"/>
  <c r="AA237" i="3"/>
  <c r="AA238" i="3"/>
  <c r="AA244" i="3"/>
  <c r="AA245" i="3"/>
  <c r="AA246" i="3"/>
  <c r="AA247" i="3"/>
  <c r="AA248" i="3"/>
  <c r="AA249" i="3"/>
  <c r="AA250" i="3"/>
  <c r="AA251" i="3"/>
  <c r="AA254" i="3"/>
  <c r="AA256" i="3"/>
  <c r="AA257" i="3"/>
  <c r="AA258" i="3"/>
  <c r="AA259" i="3"/>
  <c r="AA261" i="3"/>
  <c r="AA263" i="3"/>
  <c r="AA264" i="3"/>
  <c r="AA266" i="3"/>
  <c r="AA267" i="3"/>
  <c r="AA268" i="3"/>
  <c r="AA269" i="3"/>
  <c r="AA270" i="3"/>
  <c r="AA271" i="3"/>
  <c r="AA272" i="3"/>
  <c r="AA275" i="3"/>
  <c r="AA277" i="3"/>
  <c r="AA278" i="3"/>
  <c r="AA279" i="3"/>
  <c r="AA282" i="3"/>
  <c r="AA284" i="3"/>
  <c r="AA287" i="3"/>
  <c r="AA289" i="3"/>
  <c r="AA290" i="3"/>
  <c r="AA292" i="3"/>
  <c r="AA293" i="3"/>
  <c r="AA300" i="3"/>
  <c r="AA301" i="3"/>
  <c r="AA302" i="3"/>
  <c r="AA303" i="3"/>
  <c r="AA304" i="3"/>
  <c r="AA308" i="3"/>
  <c r="AA309" i="3"/>
  <c r="AA310" i="3"/>
  <c r="AA311" i="3"/>
  <c r="AA314" i="3"/>
  <c r="AA317" i="3"/>
  <c r="AA318" i="3"/>
  <c r="AA320" i="3"/>
  <c r="AA321" i="3"/>
  <c r="AA322" i="3"/>
  <c r="AA323" i="3"/>
  <c r="AA324" i="3"/>
  <c r="AA328" i="3"/>
  <c r="AA329" i="3"/>
  <c r="AA331" i="3"/>
  <c r="AA332" i="3"/>
  <c r="AA333" i="3"/>
  <c r="AA335" i="3"/>
  <c r="AA336" i="3"/>
  <c r="AA337" i="3"/>
  <c r="AA339" i="3"/>
  <c r="AA340" i="3"/>
  <c r="AA342" i="3"/>
  <c r="AA343" i="3"/>
  <c r="AA344" i="3"/>
  <c r="AA345" i="3"/>
  <c r="AA346" i="3"/>
  <c r="AA352" i="3"/>
  <c r="AA353" i="3"/>
  <c r="AA354" i="3"/>
  <c r="AA355" i="3"/>
  <c r="AA356" i="3"/>
  <c r="AA359" i="3"/>
  <c r="AA360" i="3"/>
  <c r="AA362" i="3"/>
  <c r="AA364" i="3"/>
  <c r="AA365" i="3"/>
  <c r="AA366" i="3"/>
  <c r="AA367" i="3"/>
  <c r="AA368" i="3"/>
  <c r="AA369" i="3"/>
  <c r="AA370" i="3"/>
  <c r="AA371" i="3"/>
  <c r="AA372" i="3"/>
  <c r="AA373" i="3"/>
  <c r="AA376" i="3"/>
  <c r="AA378" i="3"/>
  <c r="AA380" i="3"/>
  <c r="AA381" i="3"/>
  <c r="AA382" i="3"/>
  <c r="AA383" i="3"/>
  <c r="AA385" i="3"/>
  <c r="AA386" i="3"/>
  <c r="AA387" i="3"/>
  <c r="AA389" i="3"/>
  <c r="AA390" i="3"/>
  <c r="AA392" i="3"/>
  <c r="AA393" i="3"/>
  <c r="AA394" i="3"/>
  <c r="AA395" i="3"/>
  <c r="AA396" i="3"/>
  <c r="AA397" i="3"/>
  <c r="AA398" i="3"/>
  <c r="AA399" i="3"/>
  <c r="AA400" i="3"/>
  <c r="AA401" i="3"/>
  <c r="AA403" i="3"/>
  <c r="AA404" i="3"/>
  <c r="AA406" i="3"/>
  <c r="AA409" i="3"/>
  <c r="AA414" i="3"/>
  <c r="AA415" i="3"/>
  <c r="AA418" i="3"/>
  <c r="AA420" i="3"/>
  <c r="AA422" i="3"/>
  <c r="AA424" i="3"/>
  <c r="AA425" i="3"/>
  <c r="AA426" i="3"/>
  <c r="AA428" i="3"/>
  <c r="AA430" i="3"/>
  <c r="AA431" i="3"/>
  <c r="AA433" i="3"/>
  <c r="AA434" i="3"/>
  <c r="AA436" i="3"/>
  <c r="AA437" i="3"/>
  <c r="AA441" i="3"/>
  <c r="AA442" i="3"/>
  <c r="AA443" i="3"/>
  <c r="AA444" i="3"/>
  <c r="AA447" i="3"/>
  <c r="AA449" i="3"/>
  <c r="AA450" i="3"/>
  <c r="AA451" i="3"/>
  <c r="AA452" i="3"/>
  <c r="AA453" i="3"/>
  <c r="AA455" i="3"/>
  <c r="AA457" i="3"/>
  <c r="AA458" i="3"/>
  <c r="AA459" i="3"/>
  <c r="AA461" i="3"/>
  <c r="AA462" i="3"/>
  <c r="AA463" i="3"/>
  <c r="AA464" i="3"/>
  <c r="AA465" i="3"/>
  <c r="AA466" i="3"/>
  <c r="AA468" i="3"/>
  <c r="AA469" i="3"/>
  <c r="AA470" i="3"/>
  <c r="AA473" i="3"/>
  <c r="AA474" i="3"/>
  <c r="AA475" i="3"/>
  <c r="AA476" i="3"/>
  <c r="AA477" i="3"/>
  <c r="AA478" i="3"/>
  <c r="AA480" i="3"/>
  <c r="AA484" i="3"/>
  <c r="AA485" i="3"/>
  <c r="AA486" i="3"/>
  <c r="AA487" i="3"/>
  <c r="AA488" i="3"/>
  <c r="AA491" i="3"/>
  <c r="AA493" i="3"/>
  <c r="AA494" i="3"/>
  <c r="AA496" i="3"/>
  <c r="AA497" i="3"/>
  <c r="AA499" i="3"/>
  <c r="AA501" i="3"/>
  <c r="AA504" i="3"/>
  <c r="AA507" i="3"/>
  <c r="AA508" i="3"/>
  <c r="AA510" i="3"/>
  <c r="AA512" i="3"/>
  <c r="AA514" i="3"/>
  <c r="AA516" i="3"/>
  <c r="AA521" i="3"/>
  <c r="AA523" i="3"/>
  <c r="AA524" i="3"/>
  <c r="AA526" i="3"/>
  <c r="AA528" i="3"/>
  <c r="AA529" i="3"/>
  <c r="AA530" i="3"/>
  <c r="AA532" i="3"/>
  <c r="AA533" i="3"/>
  <c r="AA535" i="3"/>
  <c r="AA538" i="3"/>
  <c r="AA539" i="3"/>
  <c r="AA540" i="3"/>
  <c r="AA541" i="3"/>
  <c r="AA542" i="3"/>
  <c r="AA544" i="3"/>
  <c r="AA545" i="3"/>
  <c r="AA546" i="3"/>
  <c r="AA547" i="3"/>
  <c r="AA548" i="3"/>
  <c r="AA550" i="3"/>
  <c r="AA551" i="3"/>
  <c r="AA552" i="3"/>
  <c r="AA553" i="3"/>
  <c r="AA554" i="3"/>
  <c r="AA556" i="3"/>
  <c r="AA557" i="3"/>
  <c r="AA558" i="3"/>
  <c r="AA561" i="3"/>
  <c r="AA562" i="3"/>
  <c r="AA563" i="3"/>
  <c r="AA564" i="3"/>
  <c r="AA565" i="3"/>
  <c r="AA566" i="3"/>
  <c r="AA568" i="3"/>
  <c r="AA569" i="3"/>
  <c r="AA571" i="3"/>
  <c r="AA572" i="3"/>
  <c r="AA573" i="3"/>
  <c r="AA575" i="3"/>
  <c r="AA576" i="3"/>
  <c r="AA577" i="3"/>
  <c r="AA579" i="3"/>
  <c r="AA580" i="3"/>
  <c r="AA582" i="3"/>
  <c r="AA583" i="3"/>
  <c r="AA585" i="3"/>
  <c r="AA586" i="3"/>
  <c r="AA587" i="3"/>
  <c r="AA588" i="3"/>
  <c r="AA589" i="3"/>
  <c r="AA590" i="3"/>
  <c r="AA591" i="3"/>
  <c r="AA592" i="3"/>
  <c r="AA593" i="3"/>
  <c r="AA597" i="3"/>
  <c r="AA598" i="3"/>
  <c r="AA600" i="3"/>
  <c r="AA601" i="3"/>
  <c r="AA602" i="3"/>
  <c r="AA603" i="3"/>
  <c r="AA604" i="3"/>
  <c r="AA606" i="3"/>
  <c r="AA608" i="3"/>
  <c r="AA609" i="3"/>
  <c r="AA610" i="3"/>
  <c r="AA611" i="3"/>
  <c r="AA618" i="3"/>
  <c r="AA619" i="3"/>
  <c r="AA620" i="3"/>
  <c r="AA622" i="3"/>
  <c r="AA624" i="3"/>
  <c r="AA625" i="3"/>
  <c r="AA626" i="3"/>
  <c r="AA627" i="3"/>
  <c r="AA628" i="3"/>
  <c r="AA630" i="3"/>
  <c r="AA631" i="3"/>
  <c r="AA632" i="3"/>
  <c r="AA633" i="3"/>
  <c r="AA635" i="3"/>
  <c r="AA638" i="3"/>
  <c r="AA640" i="3"/>
  <c r="AA641" i="3"/>
  <c r="AA642" i="3"/>
  <c r="AA647" i="3"/>
  <c r="AA648" i="3"/>
  <c r="AA650" i="3"/>
  <c r="AA652" i="3"/>
  <c r="AA653" i="3"/>
  <c r="AA654" i="3"/>
  <c r="AA655" i="3"/>
  <c r="AA656" i="3"/>
  <c r="AA657" i="3"/>
  <c r="AA658" i="3"/>
  <c r="AA664" i="3"/>
  <c r="AA665" i="3"/>
  <c r="AA666" i="3"/>
  <c r="AA669" i="3"/>
  <c r="AA672" i="3"/>
  <c r="AA673" i="3"/>
  <c r="AA676" i="3"/>
  <c r="AA677" i="3"/>
  <c r="AA678" i="3"/>
  <c r="AA679" i="3"/>
  <c r="AA681" i="3"/>
  <c r="AA682" i="3"/>
  <c r="AA683" i="3"/>
  <c r="AA685" i="3"/>
  <c r="AA686" i="3"/>
  <c r="AA687" i="3"/>
  <c r="AA690" i="3"/>
  <c r="AA691" i="3"/>
  <c r="AA693" i="3"/>
  <c r="AA694" i="3"/>
  <c r="AA695" i="3"/>
  <c r="AA696" i="3"/>
  <c r="AA697" i="3"/>
  <c r="AA698" i="3"/>
  <c r="AA699" i="3"/>
  <c r="AA700" i="3"/>
  <c r="AA701" i="3"/>
  <c r="AA702" i="3"/>
  <c r="AA703" i="3"/>
  <c r="AA705" i="3"/>
  <c r="AA708" i="3"/>
  <c r="AA709" i="3"/>
  <c r="AA710" i="3"/>
  <c r="AA711" i="3"/>
  <c r="AA713" i="3"/>
  <c r="AA714" i="3"/>
  <c r="AA715" i="3"/>
  <c r="AA716" i="3"/>
  <c r="AA718" i="3"/>
  <c r="AA719" i="3"/>
  <c r="AA720" i="3"/>
  <c r="AA722" i="3"/>
  <c r="AA723" i="3"/>
  <c r="AA724" i="3"/>
  <c r="AA726" i="3"/>
  <c r="AA727" i="3"/>
  <c r="AA728" i="3"/>
  <c r="AA729" i="3"/>
  <c r="AA731" i="3"/>
  <c r="AA733" i="3"/>
  <c r="AA734" i="3"/>
  <c r="AA735" i="3"/>
  <c r="AA736" i="3"/>
  <c r="AA737" i="3"/>
  <c r="AA738" i="3"/>
  <c r="AA739" i="3"/>
  <c r="AA740" i="3"/>
  <c r="AA741" i="3"/>
  <c r="AA742" i="3"/>
  <c r="AA743" i="3"/>
  <c r="AA746" i="3"/>
  <c r="AA747" i="3"/>
  <c r="AA749" i="3"/>
  <c r="AA752" i="3"/>
  <c r="AA753" i="3"/>
  <c r="AA754" i="3"/>
  <c r="AA755" i="3"/>
  <c r="AA756" i="3"/>
  <c r="AA758" i="3"/>
  <c r="AA759" i="3"/>
  <c r="AA760" i="3"/>
  <c r="AA761" i="3"/>
  <c r="AA762" i="3"/>
  <c r="AA763" i="3"/>
  <c r="AA764" i="3"/>
  <c r="AA766" i="3"/>
  <c r="AA772" i="3"/>
  <c r="AA773" i="3"/>
  <c r="AA774" i="3"/>
  <c r="AA775" i="3"/>
  <c r="AA777" i="3"/>
  <c r="AA779" i="3"/>
  <c r="AA780" i="3"/>
  <c r="AA781" i="3"/>
  <c r="AA783" i="3"/>
  <c r="AA784" i="3"/>
  <c r="AA785" i="3"/>
  <c r="AA3" i="3"/>
  <c r="AA5" i="3"/>
  <c r="S275" i="3"/>
  <c r="T6" i="3"/>
  <c r="AB6" i="3"/>
  <c r="Y366" i="3"/>
  <c r="Y383" i="3"/>
  <c r="Y394" i="3"/>
  <c r="S231" i="3"/>
  <c r="W171" i="3"/>
  <c r="Y171" i="3" s="1"/>
  <c r="Z171" i="3"/>
  <c r="BH149" i="3"/>
  <c r="Q59" i="3"/>
  <c r="S59" i="3" s="1"/>
  <c r="BN3" i="3"/>
  <c r="BN4" i="3"/>
  <c r="BN5" i="3"/>
  <c r="BN6" i="3"/>
  <c r="BN7" i="3"/>
  <c r="BN8" i="3"/>
  <c r="BN9" i="3"/>
  <c r="BN10" i="3"/>
  <c r="BN11" i="3"/>
  <c r="BN12" i="3"/>
  <c r="BN13" i="3"/>
  <c r="BN14" i="3"/>
  <c r="BN15" i="3"/>
  <c r="BN16" i="3"/>
  <c r="BN17" i="3"/>
  <c r="BN18" i="3"/>
  <c r="BN19" i="3"/>
  <c r="BN20" i="3"/>
  <c r="BN21" i="3"/>
  <c r="BN22" i="3"/>
  <c r="BN23" i="3"/>
  <c r="BN24" i="3"/>
  <c r="BN25" i="3"/>
  <c r="BN26" i="3"/>
  <c r="BN27" i="3"/>
  <c r="BN28" i="3"/>
  <c r="BN29" i="3"/>
  <c r="BN30" i="3"/>
  <c r="BN31" i="3"/>
  <c r="BN32" i="3"/>
  <c r="BN33" i="3"/>
  <c r="BN34" i="3"/>
  <c r="BN35" i="3"/>
  <c r="BN36" i="3"/>
  <c r="BN37" i="3"/>
  <c r="BN38" i="3"/>
  <c r="BN39" i="3"/>
  <c r="BN40" i="3"/>
  <c r="BN41" i="3"/>
  <c r="BN42" i="3"/>
  <c r="BN43" i="3"/>
  <c r="BN44" i="3"/>
  <c r="BN45" i="3"/>
  <c r="BN46" i="3"/>
  <c r="BN47" i="3"/>
  <c r="BN48" i="3"/>
  <c r="BN49" i="3"/>
  <c r="BN50" i="3"/>
  <c r="BN51" i="3"/>
  <c r="BN52" i="3"/>
  <c r="BN53" i="3"/>
  <c r="BN54" i="3"/>
  <c r="BN55" i="3"/>
  <c r="BN56" i="3"/>
  <c r="BN57" i="3"/>
  <c r="BN58" i="3"/>
  <c r="BN59" i="3"/>
  <c r="BN60" i="3"/>
  <c r="BN61" i="3"/>
  <c r="BN63" i="3"/>
  <c r="BN64" i="3"/>
  <c r="BN65" i="3"/>
  <c r="BN67" i="3"/>
  <c r="BN68" i="3"/>
  <c r="BN69" i="3"/>
  <c r="BN71" i="3"/>
  <c r="BN72" i="3"/>
  <c r="BN73" i="3"/>
  <c r="BN74" i="3"/>
  <c r="BN75" i="3"/>
  <c r="BN76" i="3"/>
  <c r="BN78" i="3"/>
  <c r="BN79" i="3"/>
  <c r="BN80" i="3"/>
  <c r="BN81" i="3"/>
  <c r="BN82" i="3"/>
  <c r="BN83" i="3"/>
  <c r="BN84" i="3"/>
  <c r="BN85" i="3"/>
  <c r="BN86" i="3"/>
  <c r="BN87" i="3"/>
  <c r="BN88" i="3"/>
  <c r="BN89" i="3"/>
  <c r="BN90" i="3"/>
  <c r="BN91" i="3"/>
  <c r="BN92" i="3"/>
  <c r="BN93" i="3"/>
  <c r="BN94" i="3"/>
  <c r="BN95" i="3"/>
  <c r="BN96" i="3"/>
  <c r="BN97" i="3"/>
  <c r="BN98" i="3"/>
  <c r="BN99" i="3"/>
  <c r="BN100" i="3"/>
  <c r="BN101" i="3"/>
  <c r="BN102" i="3"/>
  <c r="BN103" i="3"/>
  <c r="BN104" i="3"/>
  <c r="BN105" i="3"/>
  <c r="BN106" i="3"/>
  <c r="BN107" i="3"/>
  <c r="BN108" i="3"/>
  <c r="BN109" i="3"/>
  <c r="BN110" i="3"/>
  <c r="BN111" i="3"/>
  <c r="BN112" i="3"/>
  <c r="BN113" i="3"/>
  <c r="BN114" i="3"/>
  <c r="BN115" i="3"/>
  <c r="BN116" i="3"/>
  <c r="BN117" i="3"/>
  <c r="BN118" i="3"/>
  <c r="BN119" i="3"/>
  <c r="BN120" i="3"/>
  <c r="BN121" i="3"/>
  <c r="BN122" i="3"/>
  <c r="BN123" i="3"/>
  <c r="BN124" i="3"/>
  <c r="BN125" i="3"/>
  <c r="BN126" i="3"/>
  <c r="BN127" i="3"/>
  <c r="BN128" i="3"/>
  <c r="BN129" i="3"/>
  <c r="BN130" i="3"/>
  <c r="BN131" i="3"/>
  <c r="BN132" i="3"/>
  <c r="BN133" i="3"/>
  <c r="BN134" i="3"/>
  <c r="BN135" i="3"/>
  <c r="BN136" i="3"/>
  <c r="BN137" i="3"/>
  <c r="BN138" i="3"/>
  <c r="BN139" i="3"/>
  <c r="BN140" i="3"/>
  <c r="BN141" i="3"/>
  <c r="BN142" i="3"/>
  <c r="BN143" i="3"/>
  <c r="BN144" i="3"/>
  <c r="BN145" i="3"/>
  <c r="BN146" i="3"/>
  <c r="BN147" i="3"/>
  <c r="BN148" i="3"/>
  <c r="BN149" i="3"/>
  <c r="BN150" i="3"/>
  <c r="BN151" i="3"/>
  <c r="BN152" i="3"/>
  <c r="BN154" i="3"/>
  <c r="BN155" i="3"/>
  <c r="BN156" i="3"/>
  <c r="BN157" i="3"/>
  <c r="BN158" i="3"/>
  <c r="BN159" i="3"/>
  <c r="BN160" i="3"/>
  <c r="BN161" i="3"/>
  <c r="BN162" i="3"/>
  <c r="BN163" i="3"/>
  <c r="BN164" i="3"/>
  <c r="BN165" i="3"/>
  <c r="BN166" i="3"/>
  <c r="BN167" i="3"/>
  <c r="BN169" i="3"/>
  <c r="BN170" i="3"/>
  <c r="BN171" i="3"/>
  <c r="BN172" i="3"/>
  <c r="BN173" i="3"/>
  <c r="BN174" i="3"/>
  <c r="BN175" i="3"/>
  <c r="BN176" i="3"/>
  <c r="BN177" i="3"/>
  <c r="BN178" i="3"/>
  <c r="BN179" i="3"/>
  <c r="BN180" i="3"/>
  <c r="BN181" i="3"/>
  <c r="BN182" i="3"/>
  <c r="BN183" i="3"/>
  <c r="BN184" i="3"/>
  <c r="BN185" i="3"/>
  <c r="BN186" i="3"/>
  <c r="BN187" i="3"/>
  <c r="BN188" i="3"/>
  <c r="BN189" i="3"/>
  <c r="BN190" i="3"/>
  <c r="BN191" i="3"/>
  <c r="BN192" i="3"/>
  <c r="BN193" i="3"/>
  <c r="BN194" i="3"/>
  <c r="BN196" i="3"/>
  <c r="BN197" i="3"/>
  <c r="BN198" i="3"/>
  <c r="BN199" i="3"/>
  <c r="BN200" i="3"/>
  <c r="BN201" i="3"/>
  <c r="BN202" i="3"/>
  <c r="BN203" i="3"/>
  <c r="BN204" i="3"/>
  <c r="BN205" i="3"/>
  <c r="BN206" i="3"/>
  <c r="BN207" i="3"/>
  <c r="BN208" i="3"/>
  <c r="BN209" i="3"/>
  <c r="BN210" i="3"/>
  <c r="BN211" i="3"/>
  <c r="BN212" i="3"/>
  <c r="BN213" i="3"/>
  <c r="BN214" i="3"/>
  <c r="BN215" i="3"/>
  <c r="BN216" i="3"/>
  <c r="BN217" i="3"/>
  <c r="BN219" i="3"/>
  <c r="BN220" i="3"/>
  <c r="BN223" i="3"/>
  <c r="BN224" i="3"/>
  <c r="BN225" i="3"/>
  <c r="BN226" i="3"/>
  <c r="BN227" i="3"/>
  <c r="BN228" i="3"/>
  <c r="BN229" i="3"/>
  <c r="BN230" i="3"/>
  <c r="BN231" i="3"/>
  <c r="BN232" i="3"/>
  <c r="BN233" i="3"/>
  <c r="BN235" i="3"/>
  <c r="BN236" i="3"/>
  <c r="BN237" i="3"/>
  <c r="BN238" i="3"/>
  <c r="BN239" i="3"/>
  <c r="BN240" i="3"/>
  <c r="BN241" i="3"/>
  <c r="BN242" i="3"/>
  <c r="BN243" i="3"/>
  <c r="BN244" i="3"/>
  <c r="BN245" i="3"/>
  <c r="BN246" i="3"/>
  <c r="BN247" i="3"/>
  <c r="BN248" i="3"/>
  <c r="BN249" i="3"/>
  <c r="BN250" i="3"/>
  <c r="BN251" i="3"/>
  <c r="BN252" i="3"/>
  <c r="BN253" i="3"/>
  <c r="BN254" i="3"/>
  <c r="BN255" i="3"/>
  <c r="BN256" i="3"/>
  <c r="BN257" i="3"/>
  <c r="BN258" i="3"/>
  <c r="BN259" i="3"/>
  <c r="BN260" i="3"/>
  <c r="BN261" i="3"/>
  <c r="BN262" i="3"/>
  <c r="BN263" i="3"/>
  <c r="BN264" i="3"/>
  <c r="BN265" i="3"/>
  <c r="BN266" i="3"/>
  <c r="BN267" i="3"/>
  <c r="BN268" i="3"/>
  <c r="BN271" i="3"/>
  <c r="BN272" i="3"/>
  <c r="BN273" i="3"/>
  <c r="BN274" i="3"/>
  <c r="BN275" i="3"/>
  <c r="BN276" i="3"/>
  <c r="BN277" i="3"/>
  <c r="BN278" i="3"/>
  <c r="BN279" i="3"/>
  <c r="BN280" i="3"/>
  <c r="BN281" i="3"/>
  <c r="BN283" i="3"/>
  <c r="BN284" i="3"/>
  <c r="BN285" i="3"/>
  <c r="BN286" i="3"/>
  <c r="BN288" i="3"/>
  <c r="BN289" i="3"/>
  <c r="BN290" i="3"/>
  <c r="BN291" i="3"/>
  <c r="BN292" i="3"/>
  <c r="BN293" i="3"/>
  <c r="BN294" i="3"/>
  <c r="BN295" i="3"/>
  <c r="BN296" i="3"/>
  <c r="BN298" i="3"/>
  <c r="BN299" i="3"/>
  <c r="BN300" i="3"/>
  <c r="BN301" i="3"/>
  <c r="BN302" i="3"/>
  <c r="BN303" i="3"/>
  <c r="BN304" i="3"/>
  <c r="BN305" i="3"/>
  <c r="BN306" i="3"/>
  <c r="BN307" i="3"/>
  <c r="BN308" i="3"/>
  <c r="BN309" i="3"/>
  <c r="BN310" i="3"/>
  <c r="BN311" i="3"/>
  <c r="BN312" i="3"/>
  <c r="BN313" i="3"/>
  <c r="BN314" i="3"/>
  <c r="BN315" i="3"/>
  <c r="BN316" i="3"/>
  <c r="BN317" i="3"/>
  <c r="BN318" i="3"/>
  <c r="BN319" i="3"/>
  <c r="BN320" i="3"/>
  <c r="BN321" i="3"/>
  <c r="BN322" i="3"/>
  <c r="BN323" i="3"/>
  <c r="BN325" i="3"/>
  <c r="BN326" i="3"/>
  <c r="BN327" i="3"/>
  <c r="BN328" i="3"/>
  <c r="BN329" i="3"/>
  <c r="BN330" i="3"/>
  <c r="BN332" i="3"/>
  <c r="BN333" i="3"/>
  <c r="BN335" i="3"/>
  <c r="BN336" i="3"/>
  <c r="BN337" i="3"/>
  <c r="BN340" i="3"/>
  <c r="BN341" i="3"/>
  <c r="BN342" i="3"/>
  <c r="BN344" i="3"/>
  <c r="BN346" i="3"/>
  <c r="BN347" i="3"/>
  <c r="BN348" i="3"/>
  <c r="BN349" i="3"/>
  <c r="BN350" i="3"/>
  <c r="BN351" i="3"/>
  <c r="BN352" i="3"/>
  <c r="BN353" i="3"/>
  <c r="BN354" i="3"/>
  <c r="BN355" i="3"/>
  <c r="BN357" i="3"/>
  <c r="BN358" i="3"/>
  <c r="BN359" i="3"/>
  <c r="BN360" i="3"/>
  <c r="BN361" i="3"/>
  <c r="BN362" i="3"/>
  <c r="BN363" i="3"/>
  <c r="BN364" i="3"/>
  <c r="BN365" i="3"/>
  <c r="BN366" i="3"/>
  <c r="BN367" i="3"/>
  <c r="BN368" i="3"/>
  <c r="BN369" i="3"/>
  <c r="BN370" i="3"/>
  <c r="BN371" i="3"/>
  <c r="BN372" i="3"/>
  <c r="BN373" i="3"/>
  <c r="BN374" i="3"/>
  <c r="BN375" i="3"/>
  <c r="BN376" i="3"/>
  <c r="BN377" i="3"/>
  <c r="BN378" i="3"/>
  <c r="BN379" i="3"/>
  <c r="BN380" i="3"/>
  <c r="BN381" i="3"/>
  <c r="BN382" i="3"/>
  <c r="BN383" i="3"/>
  <c r="BN384" i="3"/>
  <c r="BN385" i="3"/>
  <c r="BN387" i="3"/>
  <c r="BN388" i="3"/>
  <c r="BN389" i="3"/>
  <c r="BN390" i="3"/>
  <c r="BN391" i="3"/>
  <c r="BN392" i="3"/>
  <c r="BN393" i="3"/>
  <c r="BN394" i="3"/>
  <c r="BN395" i="3"/>
  <c r="BN396" i="3"/>
  <c r="BN397" i="3"/>
  <c r="BN398" i="3"/>
  <c r="BN399" i="3"/>
  <c r="BN400" i="3"/>
  <c r="BN401" i="3"/>
  <c r="BN402" i="3"/>
  <c r="BN404" i="3"/>
  <c r="BN405" i="3"/>
  <c r="BN406" i="3"/>
  <c r="BN408" i="3"/>
  <c r="BN409" i="3"/>
  <c r="BN410" i="3"/>
  <c r="BN411" i="3"/>
  <c r="BN412" i="3"/>
  <c r="BN413" i="3"/>
  <c r="BN414" i="3"/>
  <c r="BN415" i="3"/>
  <c r="BN416" i="3"/>
  <c r="BN417" i="3"/>
  <c r="BN418" i="3"/>
  <c r="BN420" i="3"/>
  <c r="BN421" i="3"/>
  <c r="BN422" i="3"/>
  <c r="BN423" i="3"/>
  <c r="BN424" i="3"/>
  <c r="BN425" i="3"/>
  <c r="BN427" i="3"/>
  <c r="BN428" i="3"/>
  <c r="BN429" i="3"/>
  <c r="BN430" i="3"/>
  <c r="BN433" i="3"/>
  <c r="BN434" i="3"/>
  <c r="BN435" i="3"/>
  <c r="BN436" i="3"/>
  <c r="BN437" i="3"/>
  <c r="BN438" i="3"/>
  <c r="BN439" i="3"/>
  <c r="BN440" i="3"/>
  <c r="BN441" i="3"/>
  <c r="BN442" i="3"/>
  <c r="BN443" i="3"/>
  <c r="BN445" i="3"/>
  <c r="BN448" i="3"/>
  <c r="BN449" i="3"/>
  <c r="BN450" i="3"/>
  <c r="BN451" i="3"/>
  <c r="BN452" i="3"/>
  <c r="BN453" i="3"/>
  <c r="BN454" i="3"/>
  <c r="BN455" i="3"/>
  <c r="BN456" i="3"/>
  <c r="BN457" i="3"/>
  <c r="BN458" i="3"/>
  <c r="BN459" i="3"/>
  <c r="BN460" i="3"/>
  <c r="BN461" i="3"/>
  <c r="BN462" i="3"/>
  <c r="BN463" i="3"/>
  <c r="BN464" i="3"/>
  <c r="BN465" i="3"/>
  <c r="BN466" i="3"/>
  <c r="BN467" i="3"/>
  <c r="BN468" i="3"/>
  <c r="BN469" i="3"/>
  <c r="BN470" i="3"/>
  <c r="BN471" i="3"/>
  <c r="BN472" i="3"/>
  <c r="BN473" i="3"/>
  <c r="BN474" i="3"/>
  <c r="BN475" i="3"/>
  <c r="BN476" i="3"/>
  <c r="BN478" i="3"/>
  <c r="BN479" i="3"/>
  <c r="BN480" i="3"/>
  <c r="BN481" i="3"/>
  <c r="BN482" i="3"/>
  <c r="BN483" i="3"/>
  <c r="BN484" i="3"/>
  <c r="BN485" i="3"/>
  <c r="BN487" i="3"/>
  <c r="BN488" i="3"/>
  <c r="BN489" i="3"/>
  <c r="BN491" i="3"/>
  <c r="BN492" i="3"/>
  <c r="BN493" i="3"/>
  <c r="BN494" i="3"/>
  <c r="BN495" i="3"/>
  <c r="BN496" i="3"/>
  <c r="BN497" i="3"/>
  <c r="BN498" i="3"/>
  <c r="BN500" i="3"/>
  <c r="BN501" i="3"/>
  <c r="BN502" i="3"/>
  <c r="BN503" i="3"/>
  <c r="BN504" i="3"/>
  <c r="BN505" i="3"/>
  <c r="BN506" i="3"/>
  <c r="BN507" i="3"/>
  <c r="BN508" i="3"/>
  <c r="BN509" i="3"/>
  <c r="BN510" i="3"/>
  <c r="BN511" i="3"/>
  <c r="BN512" i="3"/>
  <c r="BN513" i="3"/>
  <c r="BN514" i="3"/>
  <c r="BN515" i="3"/>
  <c r="BN516" i="3"/>
  <c r="BN517" i="3"/>
  <c r="BN518" i="3"/>
  <c r="BN519" i="3"/>
  <c r="BN520" i="3"/>
  <c r="BN521" i="3"/>
  <c r="BN522" i="3"/>
  <c r="BN523" i="3"/>
  <c r="BN524" i="3"/>
  <c r="BN525" i="3"/>
  <c r="BN526" i="3"/>
  <c r="BN527" i="3"/>
  <c r="BN528" i="3"/>
  <c r="BN529" i="3"/>
  <c r="BN530" i="3"/>
  <c r="BN531" i="3"/>
  <c r="BN532" i="3"/>
  <c r="BN533" i="3"/>
  <c r="BN534" i="3"/>
  <c r="BN535" i="3"/>
  <c r="BN536" i="3"/>
  <c r="BN537" i="3"/>
  <c r="BN538" i="3"/>
  <c r="BN539" i="3"/>
  <c r="BN540" i="3"/>
  <c r="BN541" i="3"/>
  <c r="BN542" i="3"/>
  <c r="BN543" i="3"/>
  <c r="BN544" i="3"/>
  <c r="BN546" i="3"/>
  <c r="BN547" i="3"/>
  <c r="BN548" i="3"/>
  <c r="BN549" i="3"/>
  <c r="BN550" i="3"/>
  <c r="BN551" i="3"/>
  <c r="BN552" i="3"/>
  <c r="BN553" i="3"/>
  <c r="BN554" i="3"/>
  <c r="BN555" i="3"/>
  <c r="BN556" i="3"/>
  <c r="BN557" i="3"/>
  <c r="BN558" i="3"/>
  <c r="BN559" i="3"/>
  <c r="BN560" i="3"/>
  <c r="BN561" i="3"/>
  <c r="BN562" i="3"/>
  <c r="BN563" i="3"/>
  <c r="BN564" i="3"/>
  <c r="BN565" i="3"/>
  <c r="BN566" i="3"/>
  <c r="BN567" i="3"/>
  <c r="BN568" i="3"/>
  <c r="BN569" i="3"/>
  <c r="BN570" i="3"/>
  <c r="BN571" i="3"/>
  <c r="BN572" i="3"/>
  <c r="BN573" i="3"/>
  <c r="BN574" i="3"/>
  <c r="BN575" i="3"/>
  <c r="BN576" i="3"/>
  <c r="BN577" i="3"/>
  <c r="BN578" i="3"/>
  <c r="BN579" i="3"/>
  <c r="BN580" i="3"/>
  <c r="BN581" i="3"/>
  <c r="BN582" i="3"/>
  <c r="BN583" i="3"/>
  <c r="BN584" i="3"/>
  <c r="BN585" i="3"/>
  <c r="BN586" i="3"/>
  <c r="BN587" i="3"/>
  <c r="BN588" i="3"/>
  <c r="BN589" i="3"/>
  <c r="BN590" i="3"/>
  <c r="BN592" i="3"/>
  <c r="BN593" i="3"/>
  <c r="BN594" i="3"/>
  <c r="BN595" i="3"/>
  <c r="BN596" i="3"/>
  <c r="BN597" i="3"/>
  <c r="BN598" i="3"/>
  <c r="BN599" i="3"/>
  <c r="BN600" i="3"/>
  <c r="BN601" i="3"/>
  <c r="BN602" i="3"/>
  <c r="BN603" i="3"/>
  <c r="BN604" i="3"/>
  <c r="BN605" i="3"/>
  <c r="BN606" i="3"/>
  <c r="BN607" i="3"/>
  <c r="BN608" i="3"/>
  <c r="BN609" i="3"/>
  <c r="BN610" i="3"/>
  <c r="BN611" i="3"/>
  <c r="BN612" i="3"/>
  <c r="BN613" i="3"/>
  <c r="BN614" i="3"/>
  <c r="BN615" i="3"/>
  <c r="BN616" i="3"/>
  <c r="BN617" i="3"/>
  <c r="BN618" i="3"/>
  <c r="BN619" i="3"/>
  <c r="BN620" i="3"/>
  <c r="BN621" i="3"/>
  <c r="BN622" i="3"/>
  <c r="BN623" i="3"/>
  <c r="BN624" i="3"/>
  <c r="BN626" i="3"/>
  <c r="BN627" i="3"/>
  <c r="BN628" i="3"/>
  <c r="BN629" i="3"/>
  <c r="BN630" i="3"/>
  <c r="BN631" i="3"/>
  <c r="BN633" i="3"/>
  <c r="BN634" i="3"/>
  <c r="BN635" i="3"/>
  <c r="BN636" i="3"/>
  <c r="BN637" i="3"/>
  <c r="BN638" i="3"/>
  <c r="BN639" i="3"/>
  <c r="BN640" i="3"/>
  <c r="BN641" i="3"/>
  <c r="BN642" i="3"/>
  <c r="BN643" i="3"/>
  <c r="BN644" i="3"/>
  <c r="BN645" i="3"/>
  <c r="BN646" i="3"/>
  <c r="BN647" i="3"/>
  <c r="BN648" i="3"/>
  <c r="BN649" i="3"/>
  <c r="BN650" i="3"/>
  <c r="BN651" i="3"/>
  <c r="BN652" i="3"/>
  <c r="BN654" i="3"/>
  <c r="BN655" i="3"/>
  <c r="BN656" i="3"/>
  <c r="BN658" i="3"/>
  <c r="BN660" i="3"/>
  <c r="BN661" i="3"/>
  <c r="BN662" i="3"/>
  <c r="BN663" i="3"/>
  <c r="BN665" i="3"/>
  <c r="BN666" i="3"/>
  <c r="BN667" i="3"/>
  <c r="BN668" i="3"/>
  <c r="BN669" i="3"/>
  <c r="BN670" i="3"/>
  <c r="BN671" i="3"/>
  <c r="BN672" i="3"/>
  <c r="BN673" i="3"/>
  <c r="BN674" i="3"/>
  <c r="BN675" i="3"/>
  <c r="BN676" i="3"/>
  <c r="BN677" i="3"/>
  <c r="BN678" i="3"/>
  <c r="BN679" i="3"/>
  <c r="BN680" i="3"/>
  <c r="BN681" i="3"/>
  <c r="BN682" i="3"/>
  <c r="BN683" i="3"/>
  <c r="BN684" i="3"/>
  <c r="BN685" i="3"/>
  <c r="BN686" i="3"/>
  <c r="BN687" i="3"/>
  <c r="BN688" i="3"/>
  <c r="BN689" i="3"/>
  <c r="BN690" i="3"/>
  <c r="BN691" i="3"/>
  <c r="BN692" i="3"/>
  <c r="BN694" i="3"/>
  <c r="BN695" i="3"/>
  <c r="BN698" i="3"/>
  <c r="BN699" i="3"/>
  <c r="BN701" i="3"/>
  <c r="BN703" i="3"/>
  <c r="BN704" i="3"/>
  <c r="BN705" i="3"/>
  <c r="BN706" i="3"/>
  <c r="BN707" i="3"/>
  <c r="BN708" i="3"/>
  <c r="BN709" i="3"/>
  <c r="BN710" i="3"/>
  <c r="BN711" i="3"/>
  <c r="BN712" i="3"/>
  <c r="BN713" i="3"/>
  <c r="BN714" i="3"/>
  <c r="BN716" i="3"/>
  <c r="BN717" i="3"/>
  <c r="BN718" i="3"/>
  <c r="BN719" i="3"/>
  <c r="BN720" i="3"/>
  <c r="BN721" i="3"/>
  <c r="BN722" i="3"/>
  <c r="BN723" i="3"/>
  <c r="BN724" i="3"/>
  <c r="BN725" i="3"/>
  <c r="BN726" i="3"/>
  <c r="BN727" i="3"/>
  <c r="BN729" i="3"/>
  <c r="BN730" i="3"/>
  <c r="BN731" i="3"/>
  <c r="BN732" i="3"/>
  <c r="BN733" i="3"/>
  <c r="BN734" i="3"/>
  <c r="BN735" i="3"/>
  <c r="BN736" i="3"/>
  <c r="BN737" i="3"/>
  <c r="BN738" i="3"/>
  <c r="BN739" i="3"/>
  <c r="BN740" i="3"/>
  <c r="BN741" i="3"/>
  <c r="BN742" i="3"/>
  <c r="BN743" i="3"/>
  <c r="BN744" i="3"/>
  <c r="BN745" i="3"/>
  <c r="BN746" i="3"/>
  <c r="BN747" i="3"/>
  <c r="BN748" i="3"/>
  <c r="BN749" i="3"/>
  <c r="BN750" i="3"/>
  <c r="BN751" i="3"/>
  <c r="BN752" i="3"/>
  <c r="BN753" i="3"/>
  <c r="BN754" i="3"/>
  <c r="BN755" i="3"/>
  <c r="BN756" i="3"/>
  <c r="BN757" i="3"/>
  <c r="BN758" i="3"/>
  <c r="BN759" i="3"/>
  <c r="BN760" i="3"/>
  <c r="BN761" i="3"/>
  <c r="BN762" i="3"/>
  <c r="BN763" i="3"/>
  <c r="BN764" i="3"/>
  <c r="BN765" i="3"/>
  <c r="BN766" i="3"/>
  <c r="BN767" i="3"/>
  <c r="BN769" i="3"/>
  <c r="BN770" i="3"/>
  <c r="BN771" i="3"/>
  <c r="BN772" i="3"/>
  <c r="BN773" i="3"/>
  <c r="BN774" i="3"/>
  <c r="BN775" i="3"/>
  <c r="BN776" i="3"/>
  <c r="BN777" i="3"/>
  <c r="BN778" i="3"/>
  <c r="BN779" i="3"/>
  <c r="BN780" i="3"/>
  <c r="BN781" i="3"/>
  <c r="BN782" i="3"/>
  <c r="BN783" i="3"/>
  <c r="BN784" i="3"/>
  <c r="BN785" i="3"/>
  <c r="S119" i="3"/>
  <c r="S131" i="3"/>
  <c r="S99" i="3"/>
  <c r="BR86" i="3"/>
  <c r="AJ86" i="3"/>
  <c r="BR3" i="3"/>
  <c r="BR4" i="3"/>
  <c r="BS4" i="3" s="1"/>
  <c r="BR5" i="3"/>
  <c r="BS5" i="3" s="1"/>
  <c r="BR6" i="3"/>
  <c r="BS6" i="3" s="1"/>
  <c r="BR7" i="3"/>
  <c r="BS7" i="3" s="1"/>
  <c r="BR8" i="3"/>
  <c r="BS8" i="3" s="1"/>
  <c r="BR9" i="3"/>
  <c r="BS9" i="3" s="1"/>
  <c r="BR10" i="3"/>
  <c r="BS10" i="3" s="1"/>
  <c r="BT10" i="3" s="1"/>
  <c r="BR11" i="3"/>
  <c r="BS11" i="3" s="1"/>
  <c r="BU11" i="3" s="1"/>
  <c r="BR13" i="3"/>
  <c r="BS13" i="3" s="1"/>
  <c r="BT13" i="3" s="1"/>
  <c r="BV13" i="3" s="1"/>
  <c r="BW13" i="3" s="1"/>
  <c r="BR14" i="3"/>
  <c r="BS14" i="3" s="1"/>
  <c r="BT14" i="3" s="1"/>
  <c r="BR15" i="3"/>
  <c r="BR16" i="3"/>
  <c r="BS16" i="3" s="1"/>
  <c r="BR17" i="3"/>
  <c r="BS17" i="3" s="1"/>
  <c r="BR18" i="3"/>
  <c r="BS18" i="3" s="1"/>
  <c r="BR20" i="3"/>
  <c r="BS20" i="3" s="1"/>
  <c r="BR21" i="3"/>
  <c r="BS21" i="3" s="1"/>
  <c r="BR22" i="3"/>
  <c r="BS22" i="3" s="1"/>
  <c r="BR23" i="3"/>
  <c r="BS23" i="3" s="1"/>
  <c r="BR24" i="3"/>
  <c r="BR25" i="3"/>
  <c r="BS25" i="3" s="1"/>
  <c r="BR26" i="3"/>
  <c r="BS26" i="3" s="1"/>
  <c r="BR28" i="3"/>
  <c r="BS28" i="3" s="1"/>
  <c r="BR29" i="3"/>
  <c r="BS29" i="3" s="1"/>
  <c r="BR30" i="3"/>
  <c r="BV30" i="3" s="1"/>
  <c r="BR31" i="3"/>
  <c r="BS31" i="3" s="1"/>
  <c r="BR32" i="3"/>
  <c r="BS32" i="3" s="1"/>
  <c r="BR33" i="3"/>
  <c r="BS33" i="3" s="1"/>
  <c r="BR34" i="3"/>
  <c r="BS34" i="3" s="1"/>
  <c r="BR35" i="3"/>
  <c r="BR36" i="3"/>
  <c r="BS36" i="3" s="1"/>
  <c r="BR37" i="3"/>
  <c r="BS37" i="3" s="1"/>
  <c r="BT37" i="3" s="1"/>
  <c r="BR38" i="3"/>
  <c r="BS38" i="3" s="1"/>
  <c r="BT38" i="3" s="1"/>
  <c r="BR39" i="3"/>
  <c r="BS39" i="3" s="1"/>
  <c r="BR40" i="3"/>
  <c r="BS40" i="3" s="1"/>
  <c r="BR41" i="3"/>
  <c r="BS41" i="3" s="1"/>
  <c r="BR42" i="3"/>
  <c r="BS42" i="3" s="1"/>
  <c r="BT42" i="3" s="1"/>
  <c r="BU42" i="3" s="1"/>
  <c r="BV42" i="3" s="1"/>
  <c r="BW42" i="3" s="1"/>
  <c r="BR43" i="3"/>
  <c r="BS43" i="3" s="1"/>
  <c r="BT43" i="3" s="1"/>
  <c r="BS44" i="3"/>
  <c r="BR45" i="3"/>
  <c r="BU45" i="3" s="1"/>
  <c r="BR47" i="3"/>
  <c r="BS47" i="3" s="1"/>
  <c r="BT47" i="3" s="1"/>
  <c r="BU47" i="3" s="1"/>
  <c r="BV47" i="3" s="1"/>
  <c r="BW47" i="3" s="1"/>
  <c r="BR48" i="3"/>
  <c r="BS48" i="3" s="1"/>
  <c r="BR49" i="3"/>
  <c r="BS49" i="3" s="1"/>
  <c r="BT49" i="3" s="1"/>
  <c r="BU49" i="3" s="1"/>
  <c r="BV49" i="3" s="1"/>
  <c r="BW49" i="3" s="1"/>
  <c r="BR50" i="3"/>
  <c r="BS50" i="3" s="1"/>
  <c r="BR51" i="3"/>
  <c r="BS51" i="3" s="1"/>
  <c r="BT51" i="3" s="1"/>
  <c r="BU51" i="3" s="1"/>
  <c r="BV51" i="3" s="1"/>
  <c r="BW51" i="3" s="1"/>
  <c r="BR54" i="3"/>
  <c r="BS54" i="3" s="1"/>
  <c r="BS55" i="3"/>
  <c r="BV55" i="3" s="1"/>
  <c r="BW55" i="3" s="1"/>
  <c r="BR56" i="3"/>
  <c r="BS56" i="3" s="1"/>
  <c r="BT56" i="3" s="1"/>
  <c r="BU56" i="3" s="1"/>
  <c r="BV56" i="3" s="1"/>
  <c r="BW56" i="3" s="1"/>
  <c r="BR57" i="3"/>
  <c r="BS57" i="3" s="1"/>
  <c r="BT57" i="3" s="1"/>
  <c r="BU57" i="3" s="1"/>
  <c r="BV57" i="3" s="1"/>
  <c r="BW57" i="3" s="1"/>
  <c r="BR58" i="3"/>
  <c r="BS58" i="3" s="1"/>
  <c r="BT58" i="3" s="1"/>
  <c r="BU58" i="3" s="1"/>
  <c r="BV58" i="3" s="1"/>
  <c r="BW58" i="3" s="1"/>
  <c r="BR59" i="3"/>
  <c r="BS59" i="3" s="1"/>
  <c r="BT59" i="3" s="1"/>
  <c r="BU59" i="3" s="1"/>
  <c r="BV59" i="3" s="1"/>
  <c r="BW59" i="3" s="1"/>
  <c r="BR60" i="3"/>
  <c r="BT60" i="3" s="1"/>
  <c r="BU60" i="3" s="1"/>
  <c r="BV60" i="3" s="1"/>
  <c r="BR61" i="3"/>
  <c r="BS61" i="3" s="1"/>
  <c r="BR62" i="3"/>
  <c r="BS62" i="3" s="1"/>
  <c r="BU62" i="3" s="1"/>
  <c r="BR64" i="3"/>
  <c r="BS64" i="3" s="1"/>
  <c r="BT64" i="3" s="1"/>
  <c r="BU64" i="3" s="1"/>
  <c r="BV64" i="3" s="1"/>
  <c r="BW64" i="3" s="1"/>
  <c r="BR65" i="3"/>
  <c r="BS65" i="3" s="1"/>
  <c r="BR66" i="3"/>
  <c r="BS66" i="3" s="1"/>
  <c r="BU66" i="3" s="1"/>
  <c r="BV66" i="3" s="1"/>
  <c r="BW66" i="3" s="1"/>
  <c r="BR68" i="3"/>
  <c r="BS68" i="3" s="1"/>
  <c r="BR69" i="3"/>
  <c r="BS69" i="3" s="1"/>
  <c r="BR70" i="3"/>
  <c r="BS70" i="3" s="1"/>
  <c r="BR71" i="3"/>
  <c r="BS71" i="3" s="1"/>
  <c r="BT71" i="3" s="1"/>
  <c r="BU71" i="3" s="1"/>
  <c r="BV71" i="3" s="1"/>
  <c r="BW71" i="3" s="1"/>
  <c r="BR72" i="3"/>
  <c r="BS72" i="3" s="1"/>
  <c r="BT72" i="3" s="1"/>
  <c r="BU72" i="3" s="1"/>
  <c r="BR73" i="3"/>
  <c r="BS73" i="3" s="1"/>
  <c r="BT73" i="3" s="1"/>
  <c r="BU74" i="3"/>
  <c r="BR75" i="3"/>
  <c r="BS75" i="3" s="1"/>
  <c r="BR76" i="3"/>
  <c r="BS76" i="3" s="1"/>
  <c r="BT76" i="3" s="1"/>
  <c r="BR77" i="3"/>
  <c r="BS77" i="3" s="1"/>
  <c r="BT77" i="3" s="1"/>
  <c r="BU77" i="3" s="1"/>
  <c r="BV77" i="3" s="1"/>
  <c r="BR78" i="3"/>
  <c r="BS78" i="3" s="1"/>
  <c r="BT78" i="3" s="1"/>
  <c r="BU78" i="3" s="1"/>
  <c r="BV78" i="3" s="1"/>
  <c r="BW78" i="3" s="1"/>
  <c r="BR79" i="3"/>
  <c r="BS79" i="3" s="1"/>
  <c r="BR80" i="3"/>
  <c r="BS80" i="3" s="1"/>
  <c r="BT80" i="3" s="1"/>
  <c r="BR81" i="3"/>
  <c r="BS81" i="3" s="1"/>
  <c r="BT81" i="3" s="1"/>
  <c r="BU81" i="3" s="1"/>
  <c r="BV81" i="3" s="1"/>
  <c r="BW81" i="3" s="1"/>
  <c r="BR82" i="3"/>
  <c r="BS82" i="3" s="1"/>
  <c r="BT82" i="3" s="1"/>
  <c r="BR83" i="3"/>
  <c r="BS83" i="3" s="1"/>
  <c r="BR84" i="3"/>
  <c r="BS84" i="3" s="1"/>
  <c r="BT84" i="3" s="1"/>
  <c r="BR85" i="3"/>
  <c r="BS85" i="3" s="1"/>
  <c r="BR87" i="3"/>
  <c r="BS87" i="3" s="1"/>
  <c r="BR88" i="3"/>
  <c r="BS88" i="3" s="1"/>
  <c r="BR89" i="3"/>
  <c r="BS89" i="3" s="1"/>
  <c r="BT89" i="3" s="1"/>
  <c r="BR90" i="3"/>
  <c r="BS90" i="3" s="1"/>
  <c r="BR91" i="3"/>
  <c r="BS91" i="3" s="1"/>
  <c r="BR92" i="3"/>
  <c r="BS92" i="3" s="1"/>
  <c r="BU92" i="3" s="1"/>
  <c r="BV92" i="3" s="1"/>
  <c r="BR93" i="3"/>
  <c r="BS93" i="3" s="1"/>
  <c r="BT93" i="3" s="1"/>
  <c r="BU93" i="3" s="1"/>
  <c r="BV93" i="3" s="1"/>
  <c r="BR94" i="3"/>
  <c r="BS94" i="3" s="1"/>
  <c r="BT94" i="3" s="1"/>
  <c r="BU94" i="3" s="1"/>
  <c r="BV94" i="3" s="1"/>
  <c r="BW94" i="3" s="1"/>
  <c r="BR95" i="3"/>
  <c r="BS95" i="3" s="1"/>
  <c r="BT95" i="3" s="1"/>
  <c r="BR96" i="3"/>
  <c r="BS96" i="3" s="1"/>
  <c r="BT96" i="3" s="1"/>
  <c r="BV96" i="3"/>
  <c r="BR97" i="3"/>
  <c r="BS97" i="3" s="1"/>
  <c r="BT97" i="3" s="1"/>
  <c r="BU97" i="3" s="1"/>
  <c r="BR98" i="3"/>
  <c r="BS98" i="3" s="1"/>
  <c r="BT98" i="3" s="1"/>
  <c r="BU98" i="3" s="1"/>
  <c r="BV98" i="3" s="1"/>
  <c r="BW98" i="3" s="1"/>
  <c r="BR99" i="3"/>
  <c r="BS99" i="3" s="1"/>
  <c r="BT99" i="3" s="1"/>
  <c r="BU99" i="3" s="1"/>
  <c r="BV99" i="3" s="1"/>
  <c r="BR100" i="3"/>
  <c r="BS100" i="3" s="1"/>
  <c r="BR101" i="3"/>
  <c r="BS101" i="3" s="1"/>
  <c r="BT101" i="3" s="1"/>
  <c r="BR102" i="3"/>
  <c r="BS102" i="3" s="1"/>
  <c r="BT102" i="3" s="1"/>
  <c r="BR103" i="3"/>
  <c r="BS103" i="3" s="1"/>
  <c r="BR104" i="3"/>
  <c r="BS104" i="3" s="1"/>
  <c r="BR105" i="3"/>
  <c r="BS105" i="3" s="1"/>
  <c r="BR106" i="3"/>
  <c r="BR107" i="3"/>
  <c r="BS107" i="3" s="1"/>
  <c r="BT107" i="3" s="1"/>
  <c r="BU107" i="3" s="1"/>
  <c r="BV107" i="3" s="1"/>
  <c r="BW107" i="3" s="1"/>
  <c r="BR108" i="3"/>
  <c r="BS108" i="3" s="1"/>
  <c r="BU109" i="3"/>
  <c r="BR111" i="3"/>
  <c r="BS111" i="3" s="1"/>
  <c r="BR112" i="3"/>
  <c r="BS112" i="3" s="1"/>
  <c r="BR113" i="3"/>
  <c r="BS113" i="3" s="1"/>
  <c r="BS114" i="3"/>
  <c r="BW115" i="3"/>
  <c r="BR116" i="3"/>
  <c r="BS116" i="3" s="1"/>
  <c r="BT116" i="3" s="1"/>
  <c r="BU116" i="3" s="1"/>
  <c r="BV116" i="3" s="1"/>
  <c r="BW116" i="3" s="1"/>
  <c r="BR117" i="3"/>
  <c r="BS117" i="3" s="1"/>
  <c r="BR118" i="3"/>
  <c r="BS118" i="3" s="1"/>
  <c r="BR119" i="3"/>
  <c r="BS119" i="3" s="1"/>
  <c r="BT119" i="3" s="1"/>
  <c r="BU119" i="3" s="1"/>
  <c r="BR120" i="3"/>
  <c r="BS120" i="3" s="1"/>
  <c r="BT120" i="3" s="1"/>
  <c r="BR121" i="3"/>
  <c r="BS121" i="3" s="1"/>
  <c r="BR122" i="3"/>
  <c r="BS122" i="3" s="1"/>
  <c r="BT122" i="3" s="1"/>
  <c r="BU122" i="3" s="1"/>
  <c r="BV122" i="3" s="1"/>
  <c r="BW122" i="3" s="1"/>
  <c r="BR124" i="3"/>
  <c r="BS124" i="3" s="1"/>
  <c r="BR125" i="3"/>
  <c r="BS125" i="3" s="1"/>
  <c r="BR129" i="3"/>
  <c r="BS129" i="3" s="1"/>
  <c r="BR130" i="3"/>
  <c r="BS130" i="3" s="1"/>
  <c r="BR132" i="3"/>
  <c r="BS132" i="3" s="1"/>
  <c r="BR134" i="3"/>
  <c r="BS134" i="3" s="1"/>
  <c r="BT134" i="3" s="1"/>
  <c r="BR135" i="3"/>
  <c r="BS135" i="3" s="1"/>
  <c r="BT135" i="3" s="1"/>
  <c r="BR136" i="3"/>
  <c r="BS136" i="3" s="1"/>
  <c r="BR137" i="3"/>
  <c r="BS138" i="3"/>
  <c r="BV138" i="3" s="1"/>
  <c r="BR139" i="3"/>
  <c r="BS139" i="3" s="1"/>
  <c r="BR140" i="3"/>
  <c r="BS140" i="3" s="1"/>
  <c r="BR141" i="3"/>
  <c r="BS141" i="3" s="1"/>
  <c r="BV142" i="3"/>
  <c r="BW142" i="3" s="1"/>
  <c r="BV143" i="3"/>
  <c r="BR144" i="3"/>
  <c r="BS144" i="3" s="1"/>
  <c r="BT144" i="3" s="1"/>
  <c r="BU144" i="3" s="1"/>
  <c r="BV144" i="3" s="1"/>
  <c r="BR146" i="3"/>
  <c r="BS146" i="3" s="1"/>
  <c r="BR147" i="3"/>
  <c r="BS147" i="3" s="1"/>
  <c r="BR148" i="3"/>
  <c r="BS148" i="3" s="1"/>
  <c r="BT148" i="3" s="1"/>
  <c r="BR149" i="3"/>
  <c r="BS149" i="3" s="1"/>
  <c r="BR150" i="3"/>
  <c r="BS150" i="3" s="1"/>
  <c r="BR151" i="3"/>
  <c r="BS151" i="3" s="1"/>
  <c r="BR153" i="3"/>
  <c r="BS153" i="3" s="1"/>
  <c r="BR154" i="3"/>
  <c r="BS154" i="3" s="1"/>
  <c r="BW155" i="3"/>
  <c r="BR157" i="3"/>
  <c r="BS157" i="3" s="1"/>
  <c r="BR160" i="3"/>
  <c r="BS160" i="3" s="1"/>
  <c r="BU161" i="3"/>
  <c r="BV161" i="3" s="1"/>
  <c r="BU162" i="3"/>
  <c r="BR163" i="3"/>
  <c r="BS163" i="3" s="1"/>
  <c r="BR164" i="3"/>
  <c r="BS164" i="3" s="1"/>
  <c r="BW164" i="3"/>
  <c r="BR165" i="3"/>
  <c r="BS165" i="3" s="1"/>
  <c r="BV166" i="3"/>
  <c r="BR167" i="3"/>
  <c r="BS167" i="3" s="1"/>
  <c r="BT167" i="3" s="1"/>
  <c r="BU167" i="3" s="1"/>
  <c r="BV167" i="3" s="1"/>
  <c r="BT168" i="3"/>
  <c r="BU168" i="3" s="1"/>
  <c r="BV168" i="3" s="1"/>
  <c r="BR169" i="3"/>
  <c r="BR170" i="3"/>
  <c r="BS170" i="3" s="1"/>
  <c r="BR171" i="3"/>
  <c r="BS171" i="3" s="1"/>
  <c r="BR172" i="3"/>
  <c r="BS172" i="3" s="1"/>
  <c r="BR173" i="3"/>
  <c r="BS173" i="3" s="1"/>
  <c r="BT173" i="3" s="1"/>
  <c r="BU173" i="3" s="1"/>
  <c r="BV173" i="3" s="1"/>
  <c r="BW173" i="3" s="1"/>
  <c r="BR174" i="3"/>
  <c r="BS174" i="3" s="1"/>
  <c r="BR175" i="3"/>
  <c r="BS175" i="3" s="1"/>
  <c r="BR176" i="3"/>
  <c r="BS176" i="3" s="1"/>
  <c r="BR177" i="3"/>
  <c r="BS177" i="3" s="1"/>
  <c r="BR178" i="3"/>
  <c r="BT178" i="3" s="1"/>
  <c r="BU178" i="3" s="1"/>
  <c r="BV178" i="3" s="1"/>
  <c r="BR179" i="3"/>
  <c r="BS179" i="3" s="1"/>
  <c r="BR180" i="3"/>
  <c r="BS180" i="3" s="1"/>
  <c r="BR181" i="3"/>
  <c r="BS181" i="3" s="1"/>
  <c r="BU181" i="3" s="1"/>
  <c r="BR182" i="3"/>
  <c r="BS182" i="3" s="1"/>
  <c r="BR183" i="3"/>
  <c r="BS183" i="3" s="1"/>
  <c r="BR184" i="3"/>
  <c r="BS184" i="3" s="1"/>
  <c r="BR185" i="3"/>
  <c r="BS185" i="3" s="1"/>
  <c r="BT185" i="3" s="1"/>
  <c r="BU185" i="3" s="1"/>
  <c r="BV185" i="3" s="1"/>
  <c r="BW185" i="3" s="1"/>
  <c r="BR186" i="3"/>
  <c r="BS186" i="3" s="1"/>
  <c r="BT186" i="3" s="1"/>
  <c r="BU186" i="3" s="1"/>
  <c r="BV186" i="3" s="1"/>
  <c r="BW186" i="3" s="1"/>
  <c r="BR187" i="3"/>
  <c r="BR188" i="3"/>
  <c r="BS188" i="3" s="1"/>
  <c r="BR189" i="3"/>
  <c r="BS189" i="3" s="1"/>
  <c r="BR190" i="3"/>
  <c r="BS190" i="3" s="1"/>
  <c r="BU190" i="3" s="1"/>
  <c r="BR191" i="3"/>
  <c r="BS191" i="3" s="1"/>
  <c r="BR192" i="3"/>
  <c r="BS192" i="3" s="1"/>
  <c r="BT192" i="3" s="1"/>
  <c r="BR193" i="3"/>
  <c r="BS193" i="3" s="1"/>
  <c r="BU194" i="3"/>
  <c r="BV194" i="3" s="1"/>
  <c r="BW194" i="3" s="1"/>
  <c r="BR195" i="3"/>
  <c r="BR196" i="3"/>
  <c r="BS196" i="3" s="1"/>
  <c r="BT196" i="3" s="1"/>
  <c r="BS197" i="3"/>
  <c r="BV197" i="3" s="1"/>
  <c r="BR198" i="3"/>
  <c r="BS198" i="3" s="1"/>
  <c r="BR199" i="3"/>
  <c r="BS199" i="3" s="1"/>
  <c r="BR200" i="3"/>
  <c r="BS200" i="3" s="1"/>
  <c r="BT200" i="3" s="1"/>
  <c r="BU200" i="3" s="1"/>
  <c r="BV200" i="3" s="1"/>
  <c r="BW200" i="3" s="1"/>
  <c r="BR201" i="3"/>
  <c r="BS201" i="3" s="1"/>
  <c r="BR203" i="3"/>
  <c r="BS203" i="3" s="1"/>
  <c r="BR204" i="3"/>
  <c r="BS204" i="3" s="1"/>
  <c r="BR205" i="3"/>
  <c r="BS205" i="3" s="1"/>
  <c r="BT205" i="3" s="1"/>
  <c r="BR206" i="3"/>
  <c r="BS206" i="3" s="1"/>
  <c r="BT206" i="3" s="1"/>
  <c r="BR207" i="3"/>
  <c r="BS207" i="3" s="1"/>
  <c r="BT207" i="3" s="1"/>
  <c r="BV207" i="3" s="1"/>
  <c r="BR208" i="3"/>
  <c r="BS208" i="3" s="1"/>
  <c r="BR209" i="3"/>
  <c r="BU209" i="3" s="1"/>
  <c r="BR210" i="3"/>
  <c r="BS210" i="3" s="1"/>
  <c r="BT210" i="3" s="1"/>
  <c r="BR211" i="3"/>
  <c r="BS211" i="3" s="1"/>
  <c r="BR212" i="3"/>
  <c r="BS212" i="3" s="1"/>
  <c r="BS213" i="3"/>
  <c r="BV213" i="3" s="1"/>
  <c r="BR214" i="3"/>
  <c r="BS214" i="3" s="1"/>
  <c r="BT214" i="3" s="1"/>
  <c r="BR215" i="3"/>
  <c r="BS215" i="3" s="1"/>
  <c r="BR216" i="3"/>
  <c r="BS216" i="3" s="1"/>
  <c r="BR217" i="3"/>
  <c r="BS217" i="3" s="1"/>
  <c r="BT217" i="3" s="1"/>
  <c r="BR218" i="3"/>
  <c r="BS218" i="3" s="1"/>
  <c r="BT218" i="3" s="1"/>
  <c r="BU218" i="3" s="1"/>
  <c r="BV218" i="3" s="1"/>
  <c r="BW218" i="3" s="1"/>
  <c r="BR219" i="3"/>
  <c r="BS219" i="3" s="1"/>
  <c r="BR220" i="3"/>
  <c r="BS220" i="3" s="1"/>
  <c r="BT220" i="3" s="1"/>
  <c r="BR221" i="3"/>
  <c r="BS222" i="3"/>
  <c r="BT222" i="3" s="1"/>
  <c r="BU222" i="3" s="1"/>
  <c r="BV222" i="3" s="1"/>
  <c r="BR224" i="3"/>
  <c r="BS224" i="3" s="1"/>
  <c r="BR225" i="3"/>
  <c r="BS225" i="3" s="1"/>
  <c r="BT225" i="3" s="1"/>
  <c r="BU225" i="3" s="1"/>
  <c r="BV225" i="3" s="1"/>
  <c r="BW225" i="3" s="1"/>
  <c r="BR226" i="3"/>
  <c r="BS226" i="3" s="1"/>
  <c r="BR228" i="3"/>
  <c r="BS228" i="3" s="1"/>
  <c r="BU229" i="3"/>
  <c r="BR230" i="3"/>
  <c r="BS230" i="3" s="1"/>
  <c r="BR231" i="3"/>
  <c r="BR233" i="3"/>
  <c r="BU234" i="3"/>
  <c r="BV234" i="3" s="1"/>
  <c r="BR235" i="3"/>
  <c r="BS235" i="3" s="1"/>
  <c r="BT235" i="3" s="1"/>
  <c r="BR236" i="3"/>
  <c r="BS236" i="3" s="1"/>
  <c r="BR237" i="3"/>
  <c r="BS237" i="3" s="1"/>
  <c r="BU237" i="3" s="1"/>
  <c r="BV237" i="3" s="1"/>
  <c r="BU238" i="3"/>
  <c r="BR239" i="3"/>
  <c r="BS239" i="3" s="1"/>
  <c r="BR240" i="3"/>
  <c r="BS240" i="3" s="1"/>
  <c r="BR241" i="3"/>
  <c r="BS241" i="3" s="1"/>
  <c r="BR242" i="3"/>
  <c r="BS242" i="3" s="1"/>
  <c r="BR243" i="3"/>
  <c r="BS243" i="3" s="1"/>
  <c r="BS244" i="3"/>
  <c r="BU244" i="3" s="1"/>
  <c r="BR245" i="3"/>
  <c r="BS245" i="3" s="1"/>
  <c r="BR246" i="3"/>
  <c r="BS246" i="3" s="1"/>
  <c r="BT246" i="3" s="1"/>
  <c r="BV246" i="3"/>
  <c r="BR247" i="3"/>
  <c r="BS247" i="3" s="1"/>
  <c r="BT247" i="3" s="1"/>
  <c r="BR248" i="3"/>
  <c r="BS248" i="3" s="1"/>
  <c r="BT248" i="3" s="1"/>
  <c r="BR250" i="3"/>
  <c r="BS250" i="3" s="1"/>
  <c r="BS251" i="3"/>
  <c r="BU251" i="3" s="1"/>
  <c r="BV251" i="3" s="1"/>
  <c r="BW251" i="3" s="1"/>
  <c r="BR253" i="3"/>
  <c r="BS253" i="3" s="1"/>
  <c r="BR254" i="3"/>
  <c r="BS254" i="3" s="1"/>
  <c r="BT254" i="3" s="1"/>
  <c r="BR255" i="3"/>
  <c r="BS255" i="3" s="1"/>
  <c r="BR256" i="3"/>
  <c r="BS256" i="3" s="1"/>
  <c r="BT256" i="3" s="1"/>
  <c r="BU256" i="3" s="1"/>
  <c r="BV256" i="3" s="1"/>
  <c r="BR257" i="3"/>
  <c r="BS257" i="3" s="1"/>
  <c r="BR258" i="3"/>
  <c r="BS258" i="3" s="1"/>
  <c r="BR259" i="3"/>
  <c r="BS259" i="3" s="1"/>
  <c r="BR260" i="3"/>
  <c r="BS260" i="3" s="1"/>
  <c r="BS261" i="3"/>
  <c r="BR262" i="3"/>
  <c r="BS262" i="3" s="1"/>
  <c r="BW262" i="3" s="1"/>
  <c r="BR263" i="3"/>
  <c r="BS263" i="3" s="1"/>
  <c r="BT263" i="3" s="1"/>
  <c r="BS264" i="3"/>
  <c r="BR265" i="3"/>
  <c r="BS265" i="3" s="1"/>
  <c r="BV265" i="3" s="1"/>
  <c r="BW265" i="3" s="1"/>
  <c r="BR266" i="3"/>
  <c r="BS266" i="3" s="1"/>
  <c r="BR267" i="3"/>
  <c r="BS267" i="3" s="1"/>
  <c r="BT267" i="3" s="1"/>
  <c r="BR268" i="3"/>
  <c r="BS268" i="3" s="1"/>
  <c r="BT268" i="3" s="1"/>
  <c r="BS269" i="3"/>
  <c r="BT269" i="3" s="1"/>
  <c r="BU269" i="3" s="1"/>
  <c r="BR270" i="3"/>
  <c r="BR271" i="3"/>
  <c r="BS271" i="3" s="1"/>
  <c r="BT271" i="3" s="1"/>
  <c r="BR272" i="3"/>
  <c r="BS272" i="3" s="1"/>
  <c r="BT272" i="3" s="1"/>
  <c r="BU272" i="3" s="1"/>
  <c r="BV272" i="3" s="1"/>
  <c r="BW272" i="3" s="1"/>
  <c r="BR273" i="3"/>
  <c r="BS273" i="3" s="1"/>
  <c r="BR274" i="3"/>
  <c r="BS274" i="3" s="1"/>
  <c r="BR275" i="3"/>
  <c r="BS275" i="3" s="1"/>
  <c r="BR276" i="3"/>
  <c r="BS276" i="3" s="1"/>
  <c r="BR278" i="3"/>
  <c r="BS278" i="3" s="1"/>
  <c r="BR279" i="3"/>
  <c r="BS279" i="3" s="1"/>
  <c r="BT279" i="3" s="1"/>
  <c r="BU279" i="3" s="1"/>
  <c r="BV279" i="3" s="1"/>
  <c r="BW279" i="3" s="1"/>
  <c r="BR280" i="3"/>
  <c r="BS280" i="3" s="1"/>
  <c r="BW280" i="3" s="1"/>
  <c r="BR281" i="3"/>
  <c r="BS281" i="3" s="1"/>
  <c r="BS282" i="3"/>
  <c r="BR283" i="3"/>
  <c r="BS283" i="3" s="1"/>
  <c r="BR284" i="3"/>
  <c r="BS284" i="3" s="1"/>
  <c r="BT284" i="3" s="1"/>
  <c r="BU284" i="3" s="1"/>
  <c r="BV284" i="3" s="1"/>
  <c r="BW284" i="3" s="1"/>
  <c r="BR285" i="3"/>
  <c r="BS285" i="3" s="1"/>
  <c r="BR286" i="3"/>
  <c r="BS286" i="3" s="1"/>
  <c r="BR288" i="3"/>
  <c r="BS288" i="3" s="1"/>
  <c r="BR289" i="3"/>
  <c r="BS289" i="3" s="1"/>
  <c r="BS290" i="3"/>
  <c r="BR291" i="3"/>
  <c r="BS291" i="3" s="1"/>
  <c r="BR293" i="3"/>
  <c r="BS293" i="3" s="1"/>
  <c r="BR294" i="3"/>
  <c r="BS294" i="3" s="1"/>
  <c r="BR295" i="3"/>
  <c r="BS295" i="3" s="1"/>
  <c r="BR296" i="3"/>
  <c r="BS296" i="3" s="1"/>
  <c r="BR297" i="3"/>
  <c r="BS297" i="3" s="1"/>
  <c r="BR298" i="3"/>
  <c r="BS298" i="3" s="1"/>
  <c r="BR299" i="3"/>
  <c r="BU299" i="3" s="1"/>
  <c r="BR301" i="3"/>
  <c r="BS301" i="3" s="1"/>
  <c r="BT301" i="3" s="1"/>
  <c r="BU301" i="3" s="1"/>
  <c r="BV301" i="3" s="1"/>
  <c r="BW301" i="3" s="1"/>
  <c r="BR302" i="3"/>
  <c r="BR305" i="3"/>
  <c r="BS305" i="3" s="1"/>
  <c r="BR306" i="3"/>
  <c r="BS306" i="3" s="1"/>
  <c r="BR307" i="3"/>
  <c r="BS307" i="3" s="1"/>
  <c r="BV308" i="3"/>
  <c r="BR309" i="3"/>
  <c r="BS309" i="3" s="1"/>
  <c r="BR311" i="3"/>
  <c r="BS311" i="3" s="1"/>
  <c r="BT311" i="3" s="1"/>
  <c r="BR312" i="3"/>
  <c r="BS312" i="3" s="1"/>
  <c r="BR313" i="3"/>
  <c r="BS313" i="3" s="1"/>
  <c r="BR314" i="3"/>
  <c r="BS314" i="3" s="1"/>
  <c r="BT314" i="3" s="1"/>
  <c r="BS315" i="3"/>
  <c r="BR316" i="3"/>
  <c r="BS316" i="3" s="1"/>
  <c r="BR317" i="3"/>
  <c r="BS317" i="3" s="1"/>
  <c r="BT317" i="3" s="1"/>
  <c r="BR318" i="3"/>
  <c r="BS318" i="3" s="1"/>
  <c r="BR320" i="3"/>
  <c r="BS320" i="3" s="1"/>
  <c r="BT320" i="3" s="1"/>
  <c r="BR321" i="3"/>
  <c r="BS321" i="3" s="1"/>
  <c r="BT321" i="3" s="1"/>
  <c r="BU321" i="3" s="1"/>
  <c r="BV321" i="3" s="1"/>
  <c r="BW321" i="3" s="1"/>
  <c r="BR322" i="3"/>
  <c r="BS322" i="3" s="1"/>
  <c r="BT322" i="3" s="1"/>
  <c r="BR324" i="3"/>
  <c r="BR325" i="3"/>
  <c r="BS325" i="3" s="1"/>
  <c r="BR327" i="3"/>
  <c r="BR328" i="3"/>
  <c r="BS328" i="3" s="1"/>
  <c r="BT328" i="3" s="1"/>
  <c r="BR330" i="3"/>
  <c r="BS330" i="3" s="1"/>
  <c r="BR331" i="3"/>
  <c r="BS331" i="3" s="1"/>
  <c r="BU331" i="3" s="1"/>
  <c r="BV331" i="3" s="1"/>
  <c r="BW331" i="3" s="1"/>
  <c r="BR332" i="3"/>
  <c r="BS332" i="3" s="1"/>
  <c r="BR333" i="3"/>
  <c r="BS333" i="3" s="1"/>
  <c r="BR334" i="3"/>
  <c r="BS334" i="3" s="1"/>
  <c r="BR335" i="3"/>
  <c r="BS335" i="3" s="1"/>
  <c r="BT335" i="3" s="1"/>
  <c r="BW335" i="3" s="1"/>
  <c r="BR336" i="3"/>
  <c r="BU336" i="3" s="1"/>
  <c r="BR337" i="3"/>
  <c r="BS337" i="3" s="1"/>
  <c r="BR338" i="3"/>
  <c r="BS338" i="3" s="1"/>
  <c r="BU338" i="3" s="1"/>
  <c r="BV338" i="3" s="1"/>
  <c r="BW338" i="3" s="1"/>
  <c r="BR340" i="3"/>
  <c r="BS340" i="3" s="1"/>
  <c r="BR341" i="3"/>
  <c r="BS341" i="3" s="1"/>
  <c r="BV341" i="3" s="1"/>
  <c r="BW341" i="3" s="1"/>
  <c r="BR342" i="3"/>
  <c r="BS342" i="3" s="1"/>
  <c r="BT342" i="3" s="1"/>
  <c r="BR343" i="3"/>
  <c r="BS343" i="3" s="1"/>
  <c r="BT343" i="3" s="1"/>
  <c r="BR347" i="3"/>
  <c r="BS347" i="3" s="1"/>
  <c r="BR348" i="3"/>
  <c r="BS348" i="3" s="1"/>
  <c r="BR349" i="3"/>
  <c r="BS349" i="3" s="1"/>
  <c r="BR350" i="3"/>
  <c r="BR351" i="3"/>
  <c r="BS351" i="3" s="1"/>
  <c r="BS353" i="3"/>
  <c r="BR354" i="3"/>
  <c r="BS354" i="3" s="1"/>
  <c r="BR356" i="3"/>
  <c r="BS356" i="3" s="1"/>
  <c r="BU356" i="3" s="1"/>
  <c r="BV356" i="3" s="1"/>
  <c r="BW356" i="3" s="1"/>
  <c r="BR357" i="3"/>
  <c r="BS357" i="3" s="1"/>
  <c r="BR358" i="3"/>
  <c r="BS358" i="3" s="1"/>
  <c r="BR359" i="3"/>
  <c r="BS359" i="3" s="1"/>
  <c r="BR361" i="3"/>
  <c r="BS361" i="3" s="1"/>
  <c r="BR363" i="3"/>
  <c r="BS363" i="3" s="1"/>
  <c r="BR364" i="3"/>
  <c r="BS364" i="3" s="1"/>
  <c r="BT364" i="3" s="1"/>
  <c r="BR365" i="3"/>
  <c r="BS365" i="3" s="1"/>
  <c r="BT365" i="3" s="1"/>
  <c r="BR366" i="3"/>
  <c r="BS366" i="3" s="1"/>
  <c r="BT366" i="3" s="1"/>
  <c r="BR367" i="3"/>
  <c r="BS367" i="3" s="1"/>
  <c r="BR368" i="3"/>
  <c r="BS368" i="3" s="1"/>
  <c r="BU368" i="3" s="1"/>
  <c r="BV368" i="3" s="1"/>
  <c r="BR369" i="3"/>
  <c r="BS369" i="3" s="1"/>
  <c r="BR370" i="3"/>
  <c r="BS370" i="3" s="1"/>
  <c r="BU370" i="3" s="1"/>
  <c r="BV370" i="3" s="1"/>
  <c r="BR371" i="3"/>
  <c r="BS371" i="3" s="1"/>
  <c r="BU371" i="3" s="1"/>
  <c r="BR372" i="3"/>
  <c r="BS372" i="3" s="1"/>
  <c r="BU372" i="3" s="1"/>
  <c r="BR374" i="3"/>
  <c r="BS374" i="3" s="1"/>
  <c r="BU374" i="3" s="1"/>
  <c r="BR375" i="3"/>
  <c r="BS375" i="3" s="1"/>
  <c r="BV375" i="3" s="1"/>
  <c r="BW375" i="3" s="1"/>
  <c r="BR376" i="3"/>
  <c r="BS376" i="3" s="1"/>
  <c r="BR377" i="3"/>
  <c r="BS377" i="3" s="1"/>
  <c r="BR378" i="3"/>
  <c r="BS378" i="3" s="1"/>
  <c r="BR379" i="3"/>
  <c r="BR380" i="3"/>
  <c r="BS380" i="3" s="1"/>
  <c r="BR381" i="3"/>
  <c r="BS381" i="3" s="1"/>
  <c r="BU381" i="3" s="1"/>
  <c r="BR382" i="3"/>
  <c r="BS382" i="3" s="1"/>
  <c r="BR383" i="3"/>
  <c r="BS383" i="3" s="1"/>
  <c r="BT383" i="3" s="1"/>
  <c r="BR384" i="3"/>
  <c r="BS384" i="3" s="1"/>
  <c r="BR385" i="3"/>
  <c r="BS385" i="3" s="1"/>
  <c r="BU385" i="3" s="1"/>
  <c r="BV385" i="3" s="1"/>
  <c r="BR386" i="3"/>
  <c r="BS386" i="3" s="1"/>
  <c r="BU386" i="3" s="1"/>
  <c r="BV386" i="3" s="1"/>
  <c r="BW386" i="3" s="1"/>
  <c r="BR387" i="3"/>
  <c r="BS387" i="3" s="1"/>
  <c r="BT387" i="3" s="1"/>
  <c r="BR388" i="3"/>
  <c r="BS388" i="3" s="1"/>
  <c r="BR389" i="3"/>
  <c r="BS389" i="3" s="1"/>
  <c r="BR391" i="3"/>
  <c r="BS391" i="3" s="1"/>
  <c r="BR392" i="3"/>
  <c r="BS392" i="3" s="1"/>
  <c r="BT392" i="3" s="1"/>
  <c r="BR393" i="3"/>
  <c r="BS393" i="3" s="1"/>
  <c r="BT393" i="3" s="1"/>
  <c r="BR394" i="3"/>
  <c r="BS394" i="3" s="1"/>
  <c r="BT394" i="3" s="1"/>
  <c r="BR395" i="3"/>
  <c r="BS395" i="3" s="1"/>
  <c r="BR396" i="3"/>
  <c r="BS396" i="3" s="1"/>
  <c r="BR397" i="3"/>
  <c r="BR398" i="3"/>
  <c r="BS398" i="3" s="1"/>
  <c r="BU398" i="3" s="1"/>
  <c r="BV398" i="3" s="1"/>
  <c r="BR401" i="3"/>
  <c r="BS401" i="3" s="1"/>
  <c r="BR402" i="3"/>
  <c r="BS402" i="3" s="1"/>
  <c r="BR403" i="3"/>
  <c r="BS403" i="3" s="1"/>
  <c r="BU403" i="3" s="1"/>
  <c r="BV403" i="3" s="1"/>
  <c r="BW403" i="3" s="1"/>
  <c r="BR404" i="3"/>
  <c r="BS404" i="3" s="1"/>
  <c r="BR405" i="3"/>
  <c r="BS405" i="3" s="1"/>
  <c r="BU405" i="3" s="1"/>
  <c r="BV405" i="3" s="1"/>
  <c r="BR406" i="3"/>
  <c r="BS406" i="3" s="1"/>
  <c r="BR407" i="3"/>
  <c r="BS407" i="3" s="1"/>
  <c r="BR408" i="3"/>
  <c r="BS408" i="3" s="1"/>
  <c r="BR409" i="3"/>
  <c r="BS409" i="3" s="1"/>
  <c r="BT409" i="3" s="1"/>
  <c r="BU409" i="3" s="1"/>
  <c r="BV409" i="3" s="1"/>
  <c r="BW409" i="3" s="1"/>
  <c r="BR410" i="3"/>
  <c r="BS410" i="3" s="1"/>
  <c r="BR411" i="3"/>
  <c r="BS411" i="3" s="1"/>
  <c r="BR412" i="3"/>
  <c r="BS412" i="3" s="1"/>
  <c r="BR413" i="3"/>
  <c r="BS413" i="3" s="1"/>
  <c r="BR414" i="3"/>
  <c r="BS414" i="3" s="1"/>
  <c r="BR415" i="3"/>
  <c r="BS415" i="3" s="1"/>
  <c r="BT415" i="3" s="1"/>
  <c r="BR417" i="3"/>
  <c r="BS417" i="3" s="1"/>
  <c r="BR418" i="3"/>
  <c r="BS418" i="3" s="1"/>
  <c r="BT418" i="3" s="1"/>
  <c r="BU418" i="3" s="1"/>
  <c r="BV418" i="3" s="1"/>
  <c r="BW418" i="3" s="1"/>
  <c r="BR419" i="3"/>
  <c r="BS419" i="3" s="1"/>
  <c r="BR420" i="3"/>
  <c r="BS420" i="3" s="1"/>
  <c r="BR421" i="3"/>
  <c r="BS421" i="3" s="1"/>
  <c r="BR423" i="3"/>
  <c r="BS423" i="3" s="1"/>
  <c r="BR424" i="3"/>
  <c r="BS424" i="3" s="1"/>
  <c r="BR425" i="3"/>
  <c r="BR426" i="3"/>
  <c r="BS426" i="3" s="1"/>
  <c r="BU426" i="3" s="1"/>
  <c r="BV426" i="3" s="1"/>
  <c r="BW426" i="3" s="1"/>
  <c r="BR427" i="3"/>
  <c r="BU427" i="3" s="1"/>
  <c r="BR428" i="3"/>
  <c r="BS428" i="3" s="1"/>
  <c r="BR429" i="3"/>
  <c r="BS429" i="3" s="1"/>
  <c r="BR430" i="3"/>
  <c r="BS430" i="3" s="1"/>
  <c r="BR431" i="3"/>
  <c r="BS431" i="3" s="1"/>
  <c r="BR432" i="3"/>
  <c r="BS432" i="3" s="1"/>
  <c r="BR433" i="3"/>
  <c r="BS433" i="3" s="1"/>
  <c r="BR434" i="3"/>
  <c r="BS434" i="3" s="1"/>
  <c r="BT434" i="3" s="1"/>
  <c r="BR435" i="3"/>
  <c r="BS435" i="3" s="1"/>
  <c r="BR436" i="3"/>
  <c r="BS436" i="3" s="1"/>
  <c r="BT436" i="3" s="1"/>
  <c r="BU436" i="3" s="1"/>
  <c r="BV436" i="3" s="1"/>
  <c r="BW436" i="3" s="1"/>
  <c r="BR437" i="3"/>
  <c r="BS437" i="3" s="1"/>
  <c r="BT437" i="3" s="1"/>
  <c r="BR438" i="3"/>
  <c r="BS438" i="3" s="1"/>
  <c r="BR439" i="3"/>
  <c r="BR440" i="3"/>
  <c r="BS440" i="3" s="1"/>
  <c r="BR441" i="3"/>
  <c r="BS441" i="3" s="1"/>
  <c r="BR442" i="3"/>
  <c r="BS442" i="3" s="1"/>
  <c r="BR443" i="3"/>
  <c r="BS443" i="3" s="1"/>
  <c r="BR444" i="3"/>
  <c r="BS444" i="3" s="1"/>
  <c r="BU444" i="3" s="1"/>
  <c r="BV444" i="3" s="1"/>
  <c r="BW444" i="3" s="1"/>
  <c r="BR445" i="3"/>
  <c r="BS445" i="3" s="1"/>
  <c r="BR446" i="3"/>
  <c r="BS446" i="3" s="1"/>
  <c r="BR447" i="3"/>
  <c r="BR448" i="3"/>
  <c r="BS448" i="3" s="1"/>
  <c r="BR449" i="3"/>
  <c r="BS449" i="3" s="1"/>
  <c r="BR450" i="3"/>
  <c r="BS450" i="3" s="1"/>
  <c r="BU451" i="3"/>
  <c r="BR452" i="3"/>
  <c r="BS452" i="3" s="1"/>
  <c r="BR453" i="3"/>
  <c r="BS453" i="3" s="1"/>
  <c r="BR454" i="3"/>
  <c r="BS454" i="3" s="1"/>
  <c r="BV455" i="3"/>
  <c r="BR456" i="3"/>
  <c r="BS456" i="3" s="1"/>
  <c r="BR457" i="3"/>
  <c r="BS457" i="3" s="1"/>
  <c r="BT457" i="3" s="1"/>
  <c r="BR458" i="3"/>
  <c r="BS458" i="3" s="1"/>
  <c r="BR459" i="3"/>
  <c r="BS459" i="3" s="1"/>
  <c r="BR462" i="3"/>
  <c r="BS462" i="3" s="1"/>
  <c r="BT462" i="3" s="1"/>
  <c r="BR463" i="3"/>
  <c r="BS463" i="3" s="1"/>
  <c r="BR464" i="3"/>
  <c r="BS464" i="3" s="1"/>
  <c r="BT464" i="3" s="1"/>
  <c r="BR465" i="3"/>
  <c r="BS465" i="3" s="1"/>
  <c r="BU465" i="3" s="1"/>
  <c r="BR466" i="3"/>
  <c r="BS466" i="3" s="1"/>
  <c r="BR468" i="3"/>
  <c r="BS468" i="3" s="1"/>
  <c r="BT468" i="3" s="1"/>
  <c r="BR470" i="3"/>
  <c r="BS470" i="3" s="1"/>
  <c r="BR471" i="3"/>
  <c r="BS471" i="3" s="1"/>
  <c r="BR472" i="3"/>
  <c r="BS472" i="3" s="1"/>
  <c r="BR473" i="3"/>
  <c r="BS473" i="3" s="1"/>
  <c r="BR474" i="3"/>
  <c r="BS474" i="3" s="1"/>
  <c r="BT474" i="3" s="1"/>
  <c r="BU474" i="3" s="1"/>
  <c r="BV474" i="3" s="1"/>
  <c r="BW474" i="3" s="1"/>
  <c r="BR475" i="3"/>
  <c r="BS475" i="3" s="1"/>
  <c r="BR476" i="3"/>
  <c r="BR477" i="3"/>
  <c r="BS477" i="3" s="1"/>
  <c r="BR478" i="3"/>
  <c r="BS478" i="3" s="1"/>
  <c r="BU478" i="3" s="1"/>
  <c r="BR479" i="3"/>
  <c r="BS479" i="3" s="1"/>
  <c r="BR480" i="3"/>
  <c r="BS480" i="3" s="1"/>
  <c r="BR481" i="3"/>
  <c r="BS481" i="3" s="1"/>
  <c r="BR483" i="3"/>
  <c r="BS483" i="3" s="1"/>
  <c r="BR484" i="3"/>
  <c r="BS484" i="3" s="1"/>
  <c r="BR485" i="3"/>
  <c r="BS485" i="3" s="1"/>
  <c r="BU485" i="3" s="1"/>
  <c r="BV485" i="3" s="1"/>
  <c r="BR486" i="3"/>
  <c r="BS486" i="3" s="1"/>
  <c r="BV486" i="3" s="1"/>
  <c r="BR487" i="3"/>
  <c r="BS487" i="3" s="1"/>
  <c r="BR488" i="3"/>
  <c r="BS488" i="3" s="1"/>
  <c r="BR489" i="3"/>
  <c r="BR490" i="3"/>
  <c r="BS490" i="3" s="1"/>
  <c r="BR491" i="3"/>
  <c r="BS491" i="3" s="1"/>
  <c r="BR492" i="3"/>
  <c r="BS492" i="3" s="1"/>
  <c r="BR493" i="3"/>
  <c r="BS493" i="3" s="1"/>
  <c r="BU493" i="3" s="1"/>
  <c r="BR494" i="3"/>
  <c r="BS494" i="3" s="1"/>
  <c r="BR495" i="3"/>
  <c r="BS495" i="3" s="1"/>
  <c r="BR496" i="3"/>
  <c r="BS496" i="3" s="1"/>
  <c r="BT496" i="3" s="1"/>
  <c r="BR497" i="3"/>
  <c r="BS497" i="3" s="1"/>
  <c r="BR498" i="3"/>
  <c r="BS498" i="3" s="1"/>
  <c r="BR499" i="3"/>
  <c r="BR500" i="3"/>
  <c r="BS500" i="3" s="1"/>
  <c r="BR501" i="3"/>
  <c r="BS501" i="3" s="1"/>
  <c r="BT501" i="3" s="1"/>
  <c r="BU501" i="3" s="1"/>
  <c r="BV501" i="3" s="1"/>
  <c r="BW501" i="3" s="1"/>
  <c r="BW502" i="3"/>
  <c r="BR503" i="3"/>
  <c r="BS503" i="3" s="1"/>
  <c r="BR504" i="3"/>
  <c r="BS504" i="3" s="1"/>
  <c r="BT504" i="3" s="1"/>
  <c r="BU504" i="3" s="1"/>
  <c r="BV504" i="3" s="1"/>
  <c r="BW504" i="3" s="1"/>
  <c r="BR505" i="3"/>
  <c r="BS505" i="3" s="1"/>
  <c r="BR506" i="3"/>
  <c r="BS506" i="3" s="1"/>
  <c r="BR507" i="3"/>
  <c r="BS507" i="3" s="1"/>
  <c r="BT507" i="3" s="1"/>
  <c r="BW507" i="3"/>
  <c r="BR508" i="3"/>
  <c r="BS508" i="3" s="1"/>
  <c r="BR509" i="3"/>
  <c r="BS509" i="3" s="1"/>
  <c r="BU509" i="3" s="1"/>
  <c r="BR510" i="3"/>
  <c r="BR511" i="3"/>
  <c r="BS511" i="3" s="1"/>
  <c r="BR512" i="3"/>
  <c r="BS512" i="3" s="1"/>
  <c r="BR513" i="3"/>
  <c r="BU513" i="3" s="1"/>
  <c r="BR514" i="3"/>
  <c r="BS514" i="3" s="1"/>
  <c r="BU514" i="3" s="1"/>
  <c r="BV514" i="3" s="1"/>
  <c r="BR515" i="3"/>
  <c r="BS515" i="3" s="1"/>
  <c r="BR516" i="3"/>
  <c r="BS516" i="3" s="1"/>
  <c r="BR517" i="3"/>
  <c r="BS517" i="3" s="1"/>
  <c r="BR518" i="3"/>
  <c r="BS518" i="3" s="1"/>
  <c r="BR519" i="3"/>
  <c r="BS519" i="3" s="1"/>
  <c r="BR520" i="3"/>
  <c r="BS520" i="3" s="1"/>
  <c r="BU520" i="3" s="1"/>
  <c r="BV520" i="3" s="1"/>
  <c r="BW520" i="3" s="1"/>
  <c r="BR522" i="3"/>
  <c r="BS522" i="3" s="1"/>
  <c r="BT522" i="3" s="1"/>
  <c r="BU522" i="3" s="1"/>
  <c r="BV522" i="3" s="1"/>
  <c r="BW522" i="3" s="1"/>
  <c r="BR523" i="3"/>
  <c r="BS523" i="3" s="1"/>
  <c r="BT523" i="3" s="1"/>
  <c r="BR524" i="3"/>
  <c r="BS524" i="3" s="1"/>
  <c r="BR526" i="3"/>
  <c r="BS526" i="3" s="1"/>
  <c r="BR527" i="3"/>
  <c r="BS527" i="3" s="1"/>
  <c r="BR528" i="3"/>
  <c r="BS528" i="3" s="1"/>
  <c r="BR529" i="3"/>
  <c r="BS529" i="3" s="1"/>
  <c r="BR530" i="3"/>
  <c r="BS530" i="3" s="1"/>
  <c r="BR531" i="3"/>
  <c r="BS531" i="3" s="1"/>
  <c r="BR533" i="3"/>
  <c r="BS533" i="3" s="1"/>
  <c r="BT533" i="3" s="1"/>
  <c r="BR534" i="3"/>
  <c r="BS534" i="3" s="1"/>
  <c r="BR535" i="3"/>
  <c r="BS535" i="3" s="1"/>
  <c r="BT535" i="3" s="1"/>
  <c r="BU535" i="3" s="1"/>
  <c r="BV535" i="3" s="1"/>
  <c r="BW535" i="3" s="1"/>
  <c r="BR536" i="3"/>
  <c r="BS536" i="3" s="1"/>
  <c r="BU536" i="3" s="1"/>
  <c r="BR537" i="3"/>
  <c r="BU537" i="3" s="1"/>
  <c r="BR538" i="3"/>
  <c r="BS538" i="3" s="1"/>
  <c r="BT538" i="3" s="1"/>
  <c r="BR539" i="3"/>
  <c r="BS539" i="3" s="1"/>
  <c r="BR541" i="3"/>
  <c r="BS541" i="3" s="1"/>
  <c r="BR542" i="3"/>
  <c r="BS542" i="3" s="1"/>
  <c r="BR543" i="3"/>
  <c r="BS543" i="3" s="1"/>
  <c r="BR544" i="3"/>
  <c r="BS544" i="3" s="1"/>
  <c r="BR545" i="3"/>
  <c r="BS545" i="3" s="1"/>
  <c r="BR546" i="3"/>
  <c r="BS546" i="3" s="1"/>
  <c r="BR547" i="3"/>
  <c r="BS547" i="3" s="1"/>
  <c r="BR548" i="3"/>
  <c r="BS548" i="3" s="1"/>
  <c r="BU548" i="3" s="1"/>
  <c r="BR549" i="3"/>
  <c r="BS549" i="3" s="1"/>
  <c r="BR550" i="3"/>
  <c r="BS550" i="3" s="1"/>
  <c r="BR551" i="3"/>
  <c r="BS551" i="3" s="1"/>
  <c r="BR552" i="3"/>
  <c r="BS552" i="3" s="1"/>
  <c r="BR553" i="3"/>
  <c r="BS553" i="3" s="1"/>
  <c r="BT553" i="3" s="1"/>
  <c r="BU553" i="3" s="1"/>
  <c r="BV553" i="3" s="1"/>
  <c r="BW553" i="3" s="1"/>
  <c r="BR554" i="3"/>
  <c r="BS554" i="3" s="1"/>
  <c r="BR555" i="3"/>
  <c r="BS555" i="3" s="1"/>
  <c r="BR558" i="3"/>
  <c r="BS558" i="3" s="1"/>
  <c r="BR559" i="3"/>
  <c r="BS559" i="3" s="1"/>
  <c r="BU559" i="3" s="1"/>
  <c r="BV559" i="3" s="1"/>
  <c r="BR560" i="3"/>
  <c r="BS560" i="3" s="1"/>
  <c r="BR561" i="3"/>
  <c r="BS561" i="3" s="1"/>
  <c r="BT561" i="3" s="1"/>
  <c r="BU561" i="3" s="1"/>
  <c r="BV561" i="3" s="1"/>
  <c r="BW561" i="3" s="1"/>
  <c r="BR562" i="3"/>
  <c r="BS562" i="3" s="1"/>
  <c r="BR563" i="3"/>
  <c r="BS563" i="3" s="1"/>
  <c r="BR564" i="3"/>
  <c r="BS564" i="3" s="1"/>
  <c r="BT564" i="3" s="1"/>
  <c r="BU564" i="3" s="1"/>
  <c r="BV564" i="3" s="1"/>
  <c r="BW564" i="3" s="1"/>
  <c r="BR565" i="3"/>
  <c r="BS565" i="3" s="1"/>
  <c r="BT565" i="3" s="1"/>
  <c r="BU565" i="3" s="1"/>
  <c r="BV565" i="3" s="1"/>
  <c r="BW565" i="3" s="1"/>
  <c r="BR566" i="3"/>
  <c r="BS566" i="3" s="1"/>
  <c r="BT566" i="3" s="1"/>
  <c r="BU566" i="3" s="1"/>
  <c r="BV566" i="3" s="1"/>
  <c r="BW566" i="3" s="1"/>
  <c r="BR567" i="3"/>
  <c r="BS567" i="3" s="1"/>
  <c r="BU567" i="3" s="1"/>
  <c r="BR568" i="3"/>
  <c r="BS568" i="3" s="1"/>
  <c r="BT568" i="3" s="1"/>
  <c r="BR569" i="3"/>
  <c r="BS569" i="3" s="1"/>
  <c r="BR570" i="3"/>
  <c r="BS570" i="3" s="1"/>
  <c r="BR571" i="3"/>
  <c r="BS571" i="3" s="1"/>
  <c r="BU571" i="3" s="1"/>
  <c r="BR573" i="3"/>
  <c r="BS573" i="3" s="1"/>
  <c r="BT573" i="3" s="1"/>
  <c r="BR574" i="3"/>
  <c r="BS574" i="3" s="1"/>
  <c r="BV575" i="3"/>
  <c r="BR576" i="3"/>
  <c r="BS576" i="3" s="1"/>
  <c r="BT576" i="3" s="1"/>
  <c r="BU576" i="3" s="1"/>
  <c r="BV576" i="3" s="1"/>
  <c r="BW576" i="3" s="1"/>
  <c r="BV577" i="3"/>
  <c r="BR578" i="3"/>
  <c r="BS578" i="3" s="1"/>
  <c r="BR579" i="3"/>
  <c r="BS579" i="3" s="1"/>
  <c r="BR580" i="3"/>
  <c r="BS580" i="3" s="1"/>
  <c r="BR581" i="3"/>
  <c r="BS581" i="3" s="1"/>
  <c r="BR582" i="3"/>
  <c r="BS582" i="3" s="1"/>
  <c r="BT582" i="3" s="1"/>
  <c r="BR584" i="3"/>
  <c r="BS584" i="3" s="1"/>
  <c r="BR585" i="3"/>
  <c r="BS585" i="3" s="1"/>
  <c r="BT585" i="3" s="1"/>
  <c r="BR586" i="3"/>
  <c r="BS586" i="3" s="1"/>
  <c r="BR587" i="3"/>
  <c r="BS587" i="3" s="1"/>
  <c r="BR588" i="3"/>
  <c r="BS588" i="3" s="1"/>
  <c r="BR589" i="3"/>
  <c r="BS589" i="3" s="1"/>
  <c r="BR590" i="3"/>
  <c r="BS590" i="3" s="1"/>
  <c r="BR591" i="3"/>
  <c r="BR592" i="3"/>
  <c r="BS592" i="3" s="1"/>
  <c r="BR593" i="3"/>
  <c r="BS593" i="3" s="1"/>
  <c r="BU593" i="3" s="1"/>
  <c r="BV593" i="3" s="1"/>
  <c r="BR594" i="3"/>
  <c r="BS594" i="3" s="1"/>
  <c r="BR595" i="3"/>
  <c r="BS595" i="3" s="1"/>
  <c r="BU595" i="3" s="1"/>
  <c r="BV595" i="3" s="1"/>
  <c r="BR596" i="3"/>
  <c r="BS596" i="3" s="1"/>
  <c r="BR597" i="3"/>
  <c r="BS597" i="3" s="1"/>
  <c r="BR598" i="3"/>
  <c r="BS598" i="3" s="1"/>
  <c r="BT598" i="3" s="1"/>
  <c r="BR599" i="3"/>
  <c r="BS599" i="3" s="1"/>
  <c r="BR600" i="3"/>
  <c r="BS600" i="3" s="1"/>
  <c r="BR601" i="3"/>
  <c r="BS601" i="3" s="1"/>
  <c r="BT601" i="3" s="1"/>
  <c r="BR602" i="3"/>
  <c r="BS602" i="3" s="1"/>
  <c r="BU602" i="3"/>
  <c r="BU603" i="3"/>
  <c r="BV603" i="3" s="1"/>
  <c r="BR604" i="3"/>
  <c r="BS604" i="3" s="1"/>
  <c r="BR605" i="3"/>
  <c r="BS605" i="3" s="1"/>
  <c r="BR606" i="3"/>
  <c r="BS606" i="3" s="1"/>
  <c r="BR607" i="3"/>
  <c r="BS607" i="3" s="1"/>
  <c r="BR609" i="3"/>
  <c r="BS609" i="3" s="1"/>
  <c r="BT609" i="3" s="1"/>
  <c r="BU609" i="3" s="1"/>
  <c r="BV609" i="3" s="1"/>
  <c r="BW609" i="3" s="1"/>
  <c r="BR610" i="3"/>
  <c r="BS610" i="3" s="1"/>
  <c r="BT610" i="3" s="1"/>
  <c r="BU610" i="3" s="1"/>
  <c r="BV610" i="3" s="1"/>
  <c r="BR611" i="3"/>
  <c r="BS611" i="3" s="1"/>
  <c r="BR612" i="3"/>
  <c r="BS612" i="3" s="1"/>
  <c r="BR613" i="3"/>
  <c r="BS613" i="3" s="1"/>
  <c r="BR614" i="3"/>
  <c r="BS614" i="3" s="1"/>
  <c r="BR615" i="3"/>
  <c r="BS615" i="3" s="1"/>
  <c r="BR616" i="3"/>
  <c r="BS616" i="3" s="1"/>
  <c r="BR617" i="3"/>
  <c r="BS617" i="3" s="1"/>
  <c r="BR618" i="3"/>
  <c r="BS618" i="3" s="1"/>
  <c r="BT618" i="3" s="1"/>
  <c r="BV618" i="3" s="1"/>
  <c r="BR620" i="3"/>
  <c r="BS620" i="3" s="1"/>
  <c r="BU620" i="3" s="1"/>
  <c r="BV620" i="3" s="1"/>
  <c r="BR621" i="3"/>
  <c r="BS621" i="3" s="1"/>
  <c r="BR622" i="3"/>
  <c r="BS622" i="3" s="1"/>
  <c r="BR623" i="3"/>
  <c r="BS623" i="3" s="1"/>
  <c r="BU624" i="3"/>
  <c r="BV624" i="3" s="1"/>
  <c r="BR625" i="3"/>
  <c r="BS625" i="3" s="1"/>
  <c r="BU625" i="3" s="1"/>
  <c r="BV625" i="3" s="1"/>
  <c r="BW625" i="3" s="1"/>
  <c r="BU626" i="3"/>
  <c r="BR627" i="3"/>
  <c r="BS627" i="3" s="1"/>
  <c r="BT627" i="3" s="1"/>
  <c r="BR628" i="3"/>
  <c r="BS628" i="3" s="1"/>
  <c r="BR629" i="3"/>
  <c r="BS629" i="3" s="1"/>
  <c r="BU629" i="3" s="1"/>
  <c r="BV629" i="3" s="1"/>
  <c r="BU630" i="3"/>
  <c r="BV630" i="3" s="1"/>
  <c r="BR631" i="3"/>
  <c r="BS631" i="3" s="1"/>
  <c r="BR632" i="3"/>
  <c r="BS632" i="3" s="1"/>
  <c r="BV632" i="3" s="1"/>
  <c r="BR633" i="3"/>
  <c r="BS633" i="3" s="1"/>
  <c r="BT633" i="3" s="1"/>
  <c r="BR634" i="3"/>
  <c r="BS634" i="3" s="1"/>
  <c r="BR635" i="3"/>
  <c r="BS635" i="3" s="1"/>
  <c r="BT635" i="3" s="1"/>
  <c r="BU635" i="3" s="1"/>
  <c r="BV635" i="3" s="1"/>
  <c r="BW635" i="3" s="1"/>
  <c r="BR636" i="3"/>
  <c r="BS636" i="3" s="1"/>
  <c r="BU636" i="3" s="1"/>
  <c r="BV636" i="3" s="1"/>
  <c r="BR637" i="3"/>
  <c r="BS637" i="3" s="1"/>
  <c r="BR639" i="3"/>
  <c r="BS639" i="3" s="1"/>
  <c r="BR640" i="3"/>
  <c r="BR641" i="3"/>
  <c r="BS641" i="3" s="1"/>
  <c r="BR642" i="3"/>
  <c r="BS642" i="3" s="1"/>
  <c r="BR643" i="3"/>
  <c r="BS643" i="3" s="1"/>
  <c r="BR644" i="3"/>
  <c r="BS644" i="3" s="1"/>
  <c r="BU644" i="3" s="1"/>
  <c r="BR645" i="3"/>
  <c r="BS645" i="3" s="1"/>
  <c r="BU645" i="3" s="1"/>
  <c r="BR646" i="3"/>
  <c r="BS646" i="3" s="1"/>
  <c r="BU646" i="3" s="1"/>
  <c r="BV646" i="3" s="1"/>
  <c r="BR647" i="3"/>
  <c r="BS647" i="3" s="1"/>
  <c r="BR648" i="3"/>
  <c r="BS648" i="3" s="1"/>
  <c r="BT648" i="3" s="1"/>
  <c r="BU648" i="3" s="1"/>
  <c r="BV648" i="3" s="1"/>
  <c r="BW648" i="3" s="1"/>
  <c r="BR649" i="3"/>
  <c r="BS649" i="3" s="1"/>
  <c r="BR650" i="3"/>
  <c r="BS650" i="3" s="1"/>
  <c r="BR651" i="3"/>
  <c r="BS651" i="3" s="1"/>
  <c r="BR652" i="3"/>
  <c r="BS652" i="3" s="1"/>
  <c r="BR655" i="3"/>
  <c r="BS655" i="3" s="1"/>
  <c r="BR656" i="3"/>
  <c r="BS656" i="3" s="1"/>
  <c r="BR657" i="3"/>
  <c r="BS657" i="3" s="1"/>
  <c r="BU657" i="3" s="1"/>
  <c r="BV657" i="3" s="1"/>
  <c r="BR658" i="3"/>
  <c r="BS658" i="3" s="1"/>
  <c r="BR659" i="3"/>
  <c r="BR660" i="3"/>
  <c r="BS660" i="3" s="1"/>
  <c r="BR661" i="3"/>
  <c r="BS661" i="3" s="1"/>
  <c r="BR662" i="3"/>
  <c r="BS662" i="3" s="1"/>
  <c r="BR663" i="3"/>
  <c r="BS663" i="3" s="1"/>
  <c r="BR664" i="3"/>
  <c r="BS664" i="3" s="1"/>
  <c r="BU664" i="3" s="1"/>
  <c r="BV664" i="3" s="1"/>
  <c r="BW664" i="3" s="1"/>
  <c r="BR665" i="3"/>
  <c r="BS665" i="3" s="1"/>
  <c r="BT665" i="3" s="1"/>
  <c r="BU666" i="3"/>
  <c r="BV666" i="3" s="1"/>
  <c r="BR667" i="3"/>
  <c r="BS667" i="3" s="1"/>
  <c r="BR668" i="3"/>
  <c r="BS668" i="3" s="1"/>
  <c r="BR669" i="3"/>
  <c r="BS669" i="3" s="1"/>
  <c r="BR670" i="3"/>
  <c r="BS670" i="3" s="1"/>
  <c r="BR671" i="3"/>
  <c r="BS671" i="3" s="1"/>
  <c r="BR672" i="3"/>
  <c r="BS672" i="3" s="1"/>
  <c r="BU672" i="3" s="1"/>
  <c r="BV672" i="3" s="1"/>
  <c r="BR673" i="3"/>
  <c r="BS673" i="3" s="1"/>
  <c r="BR674" i="3"/>
  <c r="BS674" i="3" s="1"/>
  <c r="BR675" i="3"/>
  <c r="BS675" i="3" s="1"/>
  <c r="BR676" i="3"/>
  <c r="BS676" i="3" s="1"/>
  <c r="BU676" i="3" s="1"/>
  <c r="BV676" i="3" s="1"/>
  <c r="BU677" i="3"/>
  <c r="BR678" i="3"/>
  <c r="BS678" i="3" s="1"/>
  <c r="BR679" i="3"/>
  <c r="BU679" i="3" s="1"/>
  <c r="BR680" i="3"/>
  <c r="BS680" i="3" s="1"/>
  <c r="BR681" i="3"/>
  <c r="BS681" i="3" s="1"/>
  <c r="BR682" i="3"/>
  <c r="BS682" i="3" s="1"/>
  <c r="BU682" i="3" s="1"/>
  <c r="BR683" i="3"/>
  <c r="BS683" i="3" s="1"/>
  <c r="BR684" i="3"/>
  <c r="BS684" i="3" s="1"/>
  <c r="BR686" i="3"/>
  <c r="BS686" i="3" s="1"/>
  <c r="BV686" i="3" s="1"/>
  <c r="BR687" i="3"/>
  <c r="BS687" i="3" s="1"/>
  <c r="BR688" i="3"/>
  <c r="BU688" i="3" s="1"/>
  <c r="BR689" i="3"/>
  <c r="BS689" i="3" s="1"/>
  <c r="BR690" i="3"/>
  <c r="BS690" i="3" s="1"/>
  <c r="BT690" i="3" s="1"/>
  <c r="BR691" i="3"/>
  <c r="BS691" i="3" s="1"/>
  <c r="BR692" i="3"/>
  <c r="BS692" i="3" s="1"/>
  <c r="BR693" i="3"/>
  <c r="BR696" i="3"/>
  <c r="BS696" i="3" s="1"/>
  <c r="BR697" i="3"/>
  <c r="BS697" i="3" s="1"/>
  <c r="BR698" i="3"/>
  <c r="BS698" i="3" s="1"/>
  <c r="BR699" i="3"/>
  <c r="BS699" i="3" s="1"/>
  <c r="BT699" i="3" s="1"/>
  <c r="BU700" i="3"/>
  <c r="BV700" i="3" s="1"/>
  <c r="BR701" i="3"/>
  <c r="BS701" i="3" s="1"/>
  <c r="BT702" i="3"/>
  <c r="BU702" i="3" s="1"/>
  <c r="BV702" i="3" s="1"/>
  <c r="BR703" i="3"/>
  <c r="BS703" i="3" s="1"/>
  <c r="BR704" i="3"/>
  <c r="BS704" i="3" s="1"/>
  <c r="BR705" i="3"/>
  <c r="BS705" i="3" s="1"/>
  <c r="BW705" i="3" s="1"/>
  <c r="BU706" i="3"/>
  <c r="BV706" i="3" s="1"/>
  <c r="BR707" i="3"/>
  <c r="BS707" i="3" s="1"/>
  <c r="BU707" i="3" s="1"/>
  <c r="BV707" i="3" s="1"/>
  <c r="BR708" i="3"/>
  <c r="BS708" i="3" s="1"/>
  <c r="BR710" i="3"/>
  <c r="BS710" i="3" s="1"/>
  <c r="BR713" i="3"/>
  <c r="BS713" i="3" s="1"/>
  <c r="BV714" i="3"/>
  <c r="BR715" i="3"/>
  <c r="BS715" i="3" s="1"/>
  <c r="BU715" i="3" s="1"/>
  <c r="BR716" i="3"/>
  <c r="BS716" i="3" s="1"/>
  <c r="BU717" i="3"/>
  <c r="BR718" i="3"/>
  <c r="BS718" i="3" s="1"/>
  <c r="BU718" i="3" s="1"/>
  <c r="BW718" i="3" s="1"/>
  <c r="BR719" i="3"/>
  <c r="BS719" i="3" s="1"/>
  <c r="BR720" i="3"/>
  <c r="BS720" i="3" s="1"/>
  <c r="BT720" i="3" s="1"/>
  <c r="BU720" i="3" s="1"/>
  <c r="BV720" i="3" s="1"/>
  <c r="BV721" i="3"/>
  <c r="BW721" i="3" s="1"/>
  <c r="BR722" i="3"/>
  <c r="BS722" i="3" s="1"/>
  <c r="BR723" i="3"/>
  <c r="BS723" i="3" s="1"/>
  <c r="BR724" i="3"/>
  <c r="BS724" i="3" s="1"/>
  <c r="BR725" i="3"/>
  <c r="BS725" i="3" s="1"/>
  <c r="BU726" i="3"/>
  <c r="BV726" i="3" s="1"/>
  <c r="BR727" i="3"/>
  <c r="BS727" i="3" s="1"/>
  <c r="BU727" i="3" s="1"/>
  <c r="BR728" i="3"/>
  <c r="BS728" i="3" s="1"/>
  <c r="BU728" i="3" s="1"/>
  <c r="BV728" i="3" s="1"/>
  <c r="BW728" i="3" s="1"/>
  <c r="BR729" i="3"/>
  <c r="BS729" i="3" s="1"/>
  <c r="BR730" i="3"/>
  <c r="BS730" i="3" s="1"/>
  <c r="BT730" i="3" s="1"/>
  <c r="BU730" i="3" s="1"/>
  <c r="BV732" i="3"/>
  <c r="BR734" i="3"/>
  <c r="BU734" i="3" s="1"/>
  <c r="BR735" i="3"/>
  <c r="BS735" i="3" s="1"/>
  <c r="BT735" i="3" s="1"/>
  <c r="BU735" i="3" s="1"/>
  <c r="BV735" i="3" s="1"/>
  <c r="BW735" i="3" s="1"/>
  <c r="BR736" i="3"/>
  <c r="BS736" i="3" s="1"/>
  <c r="BT736" i="3" s="1"/>
  <c r="BU736" i="3" s="1"/>
  <c r="BV736" i="3" s="1"/>
  <c r="BW736" i="3" s="1"/>
  <c r="BR737" i="3"/>
  <c r="BS737" i="3" s="1"/>
  <c r="BT737" i="3" s="1"/>
  <c r="BU737" i="3" s="1"/>
  <c r="BV737" i="3" s="1"/>
  <c r="BW737" i="3" s="1"/>
  <c r="BR738" i="3"/>
  <c r="BS738" i="3" s="1"/>
  <c r="BR739" i="3"/>
  <c r="BS739" i="3" s="1"/>
  <c r="BT739" i="3" s="1"/>
  <c r="BU739" i="3" s="1"/>
  <c r="BV739" i="3" s="1"/>
  <c r="BW739" i="3" s="1"/>
  <c r="BR741" i="3"/>
  <c r="BS741" i="3" s="1"/>
  <c r="BR742" i="3"/>
  <c r="BS742" i="3" s="1"/>
  <c r="BU743" i="3"/>
  <c r="BR744" i="3"/>
  <c r="BR745" i="3"/>
  <c r="BS745" i="3" s="1"/>
  <c r="BR746" i="3"/>
  <c r="BS746" i="3" s="1"/>
  <c r="BR747" i="3"/>
  <c r="BS747" i="3" s="1"/>
  <c r="BR748" i="3"/>
  <c r="BS748" i="3" s="1"/>
  <c r="BR749" i="3"/>
  <c r="BS749" i="3" s="1"/>
  <c r="BR750" i="3"/>
  <c r="BS750" i="3" s="1"/>
  <c r="BV750" i="3" s="1"/>
  <c r="BW750" i="3" s="1"/>
  <c r="BR751" i="3"/>
  <c r="BS751" i="3" s="1"/>
  <c r="BR752" i="3"/>
  <c r="BS752" i="3" s="1"/>
  <c r="BV752" i="3" s="1"/>
  <c r="BR753" i="3"/>
  <c r="BU753" i="3" s="1"/>
  <c r="BR754" i="3"/>
  <c r="BR755" i="3"/>
  <c r="BS755" i="3" s="1"/>
  <c r="BT755" i="3" s="1"/>
  <c r="BU755" i="3" s="1"/>
  <c r="BV755" i="3" s="1"/>
  <c r="BW755" i="3" s="1"/>
  <c r="BR756" i="3"/>
  <c r="BU756" i="3" s="1"/>
  <c r="BR757" i="3"/>
  <c r="BS757" i="3" s="1"/>
  <c r="BR758" i="3"/>
  <c r="BS758" i="3" s="1"/>
  <c r="BR759" i="3"/>
  <c r="BS759" i="3" s="1"/>
  <c r="BR762" i="3"/>
  <c r="BS762" i="3" s="1"/>
  <c r="BR763" i="3"/>
  <c r="BS763" i="3" s="1"/>
  <c r="BR764" i="3"/>
  <c r="BS764" i="3" s="1"/>
  <c r="BU765" i="3"/>
  <c r="BV765" i="3" s="1"/>
  <c r="BR766" i="3"/>
  <c r="BS766" i="3" s="1"/>
  <c r="BR767" i="3"/>
  <c r="BS767" i="3" s="1"/>
  <c r="BR768" i="3"/>
  <c r="BR769" i="3"/>
  <c r="BS769" i="3" s="1"/>
  <c r="BR770" i="3"/>
  <c r="BS770" i="3" s="1"/>
  <c r="BR771" i="3"/>
  <c r="BS771" i="3" s="1"/>
  <c r="BR772" i="3"/>
  <c r="BS772" i="3" s="1"/>
  <c r="BT772" i="3" s="1"/>
  <c r="BU772" i="3" s="1"/>
  <c r="BV772" i="3" s="1"/>
  <c r="BW772" i="3" s="1"/>
  <c r="BR773" i="3"/>
  <c r="BS773" i="3" s="1"/>
  <c r="BU773" i="3" s="1"/>
  <c r="BV773" i="3" s="1"/>
  <c r="BR774" i="3"/>
  <c r="BS774" i="3" s="1"/>
  <c r="BU774" i="3" s="1"/>
  <c r="BV774" i="3" s="1"/>
  <c r="BR775" i="3"/>
  <c r="BR776" i="3"/>
  <c r="BS776" i="3" s="1"/>
  <c r="BR777" i="3"/>
  <c r="BS777" i="3" s="1"/>
  <c r="BV777" i="3" s="1"/>
  <c r="BR778" i="3"/>
  <c r="BS778" i="3" s="1"/>
  <c r="BR779" i="3"/>
  <c r="BS779" i="3" s="1"/>
  <c r="BR781" i="3"/>
  <c r="BS781" i="3" s="1"/>
  <c r="BT781" i="3" s="1"/>
  <c r="BU781" i="3" s="1"/>
  <c r="BV781" i="3" s="1"/>
  <c r="BW781" i="3" s="1"/>
  <c r="BR782" i="3"/>
  <c r="BS782" i="3" s="1"/>
  <c r="BR783" i="3"/>
  <c r="BS783" i="3" s="1"/>
  <c r="BR784" i="3"/>
  <c r="BS784" i="3" s="1"/>
  <c r="BR785" i="3"/>
  <c r="BS785" i="3" s="1"/>
  <c r="AD11" i="3"/>
  <c r="O12" i="3"/>
  <c r="O13" i="3"/>
  <c r="AD13" i="3" s="1"/>
  <c r="O14" i="3"/>
  <c r="AD14" i="3" s="1"/>
  <c r="O15" i="3"/>
  <c r="AD15" i="3" s="1"/>
  <c r="O17" i="3"/>
  <c r="AD17" i="3" s="1"/>
  <c r="AD18" i="3"/>
  <c r="O19" i="3"/>
  <c r="O20" i="3"/>
  <c r="AD21" i="3"/>
  <c r="O24" i="3"/>
  <c r="AD24" i="3" s="1"/>
  <c r="AD25" i="3"/>
  <c r="AD26" i="3"/>
  <c r="O27" i="3"/>
  <c r="AD27" i="3" s="1"/>
  <c r="O30" i="3"/>
  <c r="AD30" i="3" s="1"/>
  <c r="AD31" i="3"/>
  <c r="O33" i="3"/>
  <c r="AD33" i="3" s="1"/>
  <c r="O35" i="3"/>
  <c r="AD35" i="3" s="1"/>
  <c r="O36" i="3"/>
  <c r="AD36" i="3" s="1"/>
  <c r="O37" i="3"/>
  <c r="AD37" i="3" s="1"/>
  <c r="AD38" i="3"/>
  <c r="O39" i="3"/>
  <c r="O41" i="3"/>
  <c r="AD42" i="3"/>
  <c r="O43" i="3"/>
  <c r="AD43" i="3" s="1"/>
  <c r="O44" i="3"/>
  <c r="AD44" i="3" s="1"/>
  <c r="AD45" i="3"/>
  <c r="O46" i="3"/>
  <c r="AD46" i="3" s="1"/>
  <c r="AD47" i="3"/>
  <c r="O48" i="3"/>
  <c r="X49" i="3"/>
  <c r="O50" i="3"/>
  <c r="O52" i="3"/>
  <c r="O53" i="3"/>
  <c r="O54" i="3"/>
  <c r="O55" i="3"/>
  <c r="O58" i="3"/>
  <c r="O62" i="3"/>
  <c r="O63" i="3"/>
  <c r="O64" i="3"/>
  <c r="O65" i="3"/>
  <c r="O66" i="3"/>
  <c r="O67" i="3"/>
  <c r="O68" i="3"/>
  <c r="O69" i="3"/>
  <c r="O70" i="3"/>
  <c r="O71" i="3"/>
  <c r="O74" i="3"/>
  <c r="O77" i="3"/>
  <c r="O79" i="3"/>
  <c r="O80" i="3"/>
  <c r="O83" i="3"/>
  <c r="O85" i="3"/>
  <c r="O89" i="3"/>
  <c r="O92" i="3"/>
  <c r="O93" i="3"/>
  <c r="O96" i="3"/>
  <c r="O97" i="3"/>
  <c r="X98" i="3"/>
  <c r="O100" i="3"/>
  <c r="O101" i="3"/>
  <c r="O103" i="3"/>
  <c r="O104" i="3"/>
  <c r="O105" i="3"/>
  <c r="O106" i="3"/>
  <c r="O107" i="3"/>
  <c r="O108" i="3"/>
  <c r="O109" i="3"/>
  <c r="O110" i="3"/>
  <c r="O111" i="3"/>
  <c r="O112" i="3"/>
  <c r="O113" i="3"/>
  <c r="O114" i="3"/>
  <c r="O115" i="3"/>
  <c r="O121" i="3"/>
  <c r="X121" i="3" s="1"/>
  <c r="O123" i="3"/>
  <c r="O124" i="3"/>
  <c r="O125" i="3"/>
  <c r="O126" i="3"/>
  <c r="O127" i="3"/>
  <c r="O128" i="3"/>
  <c r="O129" i="3"/>
  <c r="O131" i="3"/>
  <c r="O132" i="3"/>
  <c r="O133" i="3"/>
  <c r="O136" i="3"/>
  <c r="O138" i="3"/>
  <c r="O139" i="3"/>
  <c r="O142" i="3"/>
  <c r="O143" i="3"/>
  <c r="O145" i="3"/>
  <c r="O146" i="3"/>
  <c r="O152" i="3"/>
  <c r="O154" i="3"/>
  <c r="O155" i="3"/>
  <c r="O156" i="3"/>
  <c r="O157" i="3"/>
  <c r="O158" i="3"/>
  <c r="O159" i="3"/>
  <c r="O160" i="3"/>
  <c r="O161" i="3"/>
  <c r="O166" i="3"/>
  <c r="O168" i="3"/>
  <c r="O170" i="3"/>
  <c r="O172" i="3"/>
  <c r="O174" i="3"/>
  <c r="O176" i="3"/>
  <c r="O177" i="3"/>
  <c r="O178" i="3"/>
  <c r="X178" i="3" s="1"/>
  <c r="O179" i="3"/>
  <c r="O180" i="3"/>
  <c r="O181" i="3"/>
  <c r="X183" i="3"/>
  <c r="O185" i="3"/>
  <c r="X185" i="3" s="1"/>
  <c r="O186" i="3"/>
  <c r="X186" i="3" s="1"/>
  <c r="O189" i="3"/>
  <c r="O191" i="3"/>
  <c r="O192" i="3"/>
  <c r="O193" i="3"/>
  <c r="X193" i="3" s="1"/>
  <c r="O194" i="3"/>
  <c r="X194" i="3" s="1"/>
  <c r="O197" i="3"/>
  <c r="X197" i="3" s="1"/>
  <c r="O198" i="3"/>
  <c r="O199" i="3"/>
  <c r="O200" i="3"/>
  <c r="X200" i="3" s="1"/>
  <c r="O202" i="3"/>
  <c r="O203" i="3"/>
  <c r="O204" i="3"/>
  <c r="X207" i="3"/>
  <c r="O210" i="3"/>
  <c r="X210" i="3" s="1"/>
  <c r="X211" i="3"/>
  <c r="O213" i="3"/>
  <c r="X213" i="3" s="1"/>
  <c r="X214" i="3"/>
  <c r="O215" i="3"/>
  <c r="X217" i="3"/>
  <c r="O218" i="3"/>
  <c r="O220" i="3"/>
  <c r="X220" i="3" s="1"/>
  <c r="O222" i="3"/>
  <c r="O223" i="3"/>
  <c r="O224" i="3"/>
  <c r="O225" i="3"/>
  <c r="O226" i="3"/>
  <c r="X226" i="3" s="1"/>
  <c r="O227" i="3"/>
  <c r="O229" i="3"/>
  <c r="X229" i="3" s="1"/>
  <c r="O230" i="3"/>
  <c r="O231" i="3"/>
  <c r="X231" i="3" s="1"/>
  <c r="O232" i="3"/>
  <c r="X233" i="3"/>
  <c r="O234" i="3"/>
  <c r="X234" i="3" s="1"/>
  <c r="O236" i="3"/>
  <c r="O237" i="3"/>
  <c r="X237" i="3" s="1"/>
  <c r="O238" i="3"/>
  <c r="O239" i="3"/>
  <c r="O240" i="3"/>
  <c r="O241" i="3"/>
  <c r="O242" i="3"/>
  <c r="O243" i="3"/>
  <c r="O244" i="3"/>
  <c r="X244" i="3" s="1"/>
  <c r="X246" i="3"/>
  <c r="X247" i="3"/>
  <c r="X248" i="3"/>
  <c r="O249" i="3"/>
  <c r="O251" i="3"/>
  <c r="X251" i="3" s="1"/>
  <c r="O252" i="3"/>
  <c r="O253" i="3"/>
  <c r="O255" i="3"/>
  <c r="X256" i="3"/>
  <c r="O257" i="3"/>
  <c r="X257" i="3" s="1"/>
  <c r="O259" i="3"/>
  <c r="O260" i="3"/>
  <c r="O261" i="3"/>
  <c r="X261" i="3" s="1"/>
  <c r="O262" i="3"/>
  <c r="X263" i="3"/>
  <c r="O264" i="3"/>
  <c r="X264" i="3" s="1"/>
  <c r="O266" i="3"/>
  <c r="X266" i="3" s="1"/>
  <c r="O267" i="3"/>
  <c r="O269" i="3"/>
  <c r="X269" i="3" s="1"/>
  <c r="X271" i="3"/>
  <c r="O275" i="3"/>
  <c r="O277" i="3"/>
  <c r="O278" i="3"/>
  <c r="O280" i="3"/>
  <c r="O281" i="3"/>
  <c r="O282" i="3"/>
  <c r="X282" i="3" s="1"/>
  <c r="O283" i="3"/>
  <c r="O284" i="3"/>
  <c r="X284" i="3" s="1"/>
  <c r="O285" i="3"/>
  <c r="O286" i="3"/>
  <c r="O287" i="3"/>
  <c r="X287" i="3" s="1"/>
  <c r="O289" i="3"/>
  <c r="X289" i="3" s="1"/>
  <c r="O290" i="3"/>
  <c r="X290" i="3" s="1"/>
  <c r="O291" i="3"/>
  <c r="O292" i="3"/>
  <c r="X292" i="3" s="1"/>
  <c r="X293" i="3"/>
  <c r="O294" i="3"/>
  <c r="O295" i="3"/>
  <c r="O296" i="3"/>
  <c r="O297" i="3"/>
  <c r="O298" i="3"/>
  <c r="O300" i="3"/>
  <c r="O301" i="3"/>
  <c r="O303" i="3"/>
  <c r="X303" i="3" s="1"/>
  <c r="O306" i="3"/>
  <c r="O307" i="3"/>
  <c r="O308" i="3"/>
  <c r="O309" i="3"/>
  <c r="O310" i="3"/>
  <c r="X310" i="3" s="1"/>
  <c r="O311" i="3"/>
  <c r="X311" i="3" s="1"/>
  <c r="O313" i="3"/>
  <c r="X314" i="3"/>
  <c r="O315" i="3"/>
  <c r="O316" i="3"/>
  <c r="X317" i="3"/>
  <c r="O318" i="3"/>
  <c r="O319" i="3"/>
  <c r="X319" i="3" s="1"/>
  <c r="O321" i="3"/>
  <c r="O323" i="3"/>
  <c r="O326" i="3"/>
  <c r="O327" i="3"/>
  <c r="O329" i="3"/>
  <c r="X329" i="3" s="1"/>
  <c r="X330" i="3"/>
  <c r="O331" i="3"/>
  <c r="O332" i="3"/>
  <c r="O333" i="3"/>
  <c r="X333" i="3" s="1"/>
  <c r="O334" i="3"/>
  <c r="O336" i="3"/>
  <c r="O338" i="3"/>
  <c r="X338" i="3" s="1"/>
  <c r="O339" i="3"/>
  <c r="X339" i="3" s="1"/>
  <c r="O340" i="3"/>
  <c r="O342" i="3"/>
  <c r="X343" i="3"/>
  <c r="O344" i="3"/>
  <c r="X344" i="3" s="1"/>
  <c r="O345" i="3"/>
  <c r="X345" i="3" s="1"/>
  <c r="O348" i="3"/>
  <c r="O351" i="3"/>
  <c r="O352" i="3"/>
  <c r="O353" i="3"/>
  <c r="X353" i="3" s="1"/>
  <c r="X354" i="3"/>
  <c r="O355" i="3"/>
  <c r="O356" i="3"/>
  <c r="X356" i="3" s="1"/>
  <c r="O357" i="3"/>
  <c r="X357" i="3" s="1"/>
  <c r="O358" i="3"/>
  <c r="O359" i="3"/>
  <c r="O360" i="3"/>
  <c r="O361" i="3"/>
  <c r="O362" i="3"/>
  <c r="X362" i="3" s="1"/>
  <c r="O363" i="3"/>
  <c r="X363" i="3" s="1"/>
  <c r="O364" i="3"/>
  <c r="O365" i="3"/>
  <c r="X365" i="3" s="1"/>
  <c r="X366" i="3"/>
  <c r="O368" i="3"/>
  <c r="X368" i="3" s="1"/>
  <c r="O369" i="3"/>
  <c r="X369" i="3" s="1"/>
  <c r="O370" i="3"/>
  <c r="X370" i="3" s="1"/>
  <c r="O371" i="3"/>
  <c r="X371" i="3" s="1"/>
  <c r="O372" i="3"/>
  <c r="X372" i="3" s="1"/>
  <c r="O373" i="3"/>
  <c r="X373" i="3" s="1"/>
  <c r="O374" i="3"/>
  <c r="X374" i="3" s="1"/>
  <c r="O376" i="3"/>
  <c r="X376" i="3" s="1"/>
  <c r="O377" i="3"/>
  <c r="X377" i="3" s="1"/>
  <c r="O378" i="3"/>
  <c r="X378" i="3" s="1"/>
  <c r="O380" i="3"/>
  <c r="X380" i="3" s="1"/>
  <c r="O381" i="3"/>
  <c r="O382" i="3"/>
  <c r="X383" i="3"/>
  <c r="O385" i="3"/>
  <c r="X385" i="3" s="1"/>
  <c r="O386" i="3"/>
  <c r="X386" i="3" s="1"/>
  <c r="X387" i="3"/>
  <c r="O389" i="3"/>
  <c r="X389" i="3" s="1"/>
  <c r="O390" i="3"/>
  <c r="O392" i="3"/>
  <c r="X392" i="3" s="1"/>
  <c r="X393" i="3"/>
  <c r="X394" i="3"/>
  <c r="O395" i="3"/>
  <c r="O396" i="3"/>
  <c r="X396" i="3" s="1"/>
  <c r="O397" i="3"/>
  <c r="X397" i="3" s="1"/>
  <c r="O398" i="3"/>
  <c r="O399" i="3"/>
  <c r="O400" i="3"/>
  <c r="O401" i="3"/>
  <c r="O403" i="3"/>
  <c r="O404" i="3"/>
  <c r="O405" i="3"/>
  <c r="X405" i="3" s="1"/>
  <c r="O407" i="3"/>
  <c r="X407" i="3" s="1"/>
  <c r="O412" i="3"/>
  <c r="O414" i="3"/>
  <c r="X414" i="3" s="1"/>
  <c r="X415" i="3"/>
  <c r="O416" i="3"/>
  <c r="O418" i="3"/>
  <c r="X418" i="3" s="1"/>
  <c r="O419" i="3"/>
  <c r="O420" i="3"/>
  <c r="X420" i="3" s="1"/>
  <c r="O422" i="3"/>
  <c r="X422" i="3" s="1"/>
  <c r="O424" i="3"/>
  <c r="O425" i="3"/>
  <c r="O426" i="3"/>
  <c r="X426" i="3" s="1"/>
  <c r="O428" i="3"/>
  <c r="O429" i="3"/>
  <c r="O430" i="3"/>
  <c r="X430" i="3" s="1"/>
  <c r="O431" i="3"/>
  <c r="O432" i="3"/>
  <c r="O433" i="3"/>
  <c r="X434" i="3"/>
  <c r="O436" i="3"/>
  <c r="X436" i="3" s="1"/>
  <c r="O439" i="3"/>
  <c r="O440" i="3"/>
  <c r="O441" i="3"/>
  <c r="O442" i="3"/>
  <c r="X442" i="3" s="1"/>
  <c r="O444" i="3"/>
  <c r="X444" i="3" s="1"/>
  <c r="O446" i="3"/>
  <c r="O447" i="3"/>
  <c r="O450" i="3"/>
  <c r="X450" i="3" s="1"/>
  <c r="O451" i="3"/>
  <c r="O453" i="3"/>
  <c r="O454" i="3"/>
  <c r="X454" i="3" s="1"/>
  <c r="O455" i="3"/>
  <c r="X455" i="3" s="1"/>
  <c r="O456" i="3"/>
  <c r="X457" i="3"/>
  <c r="O458" i="3"/>
  <c r="X458" i="3" s="1"/>
  <c r="O459" i="3"/>
  <c r="X459" i="3" s="1"/>
  <c r="O460" i="3"/>
  <c r="X460" i="3" s="1"/>
  <c r="O461" i="3"/>
  <c r="X461" i="3" s="1"/>
  <c r="X462" i="3"/>
  <c r="O463" i="3"/>
  <c r="X464" i="3"/>
  <c r="O465" i="3"/>
  <c r="X465" i="3" s="1"/>
  <c r="O466" i="3"/>
  <c r="X466" i="3" s="1"/>
  <c r="O467" i="3"/>
  <c r="O469" i="3"/>
  <c r="O470" i="3"/>
  <c r="O471" i="3"/>
  <c r="O473" i="3"/>
  <c r="X473" i="3" s="1"/>
  <c r="X474" i="3"/>
  <c r="O475" i="3"/>
  <c r="X475" i="3" s="1"/>
  <c r="X476" i="3"/>
  <c r="O477" i="3"/>
  <c r="O478" i="3"/>
  <c r="X478" i="3" s="1"/>
  <c r="O479" i="3"/>
  <c r="X479" i="3" s="1"/>
  <c r="O480" i="3"/>
  <c r="X480" i="3" s="1"/>
  <c r="O484" i="3"/>
  <c r="O485" i="3"/>
  <c r="X485" i="3" s="1"/>
  <c r="O486" i="3"/>
  <c r="X486" i="3" s="1"/>
  <c r="X487" i="3"/>
  <c r="O488" i="3"/>
  <c r="O489" i="3"/>
  <c r="X489" i="3" s="1"/>
  <c r="O490" i="3"/>
  <c r="O491" i="3"/>
  <c r="O493" i="3"/>
  <c r="X493" i="3" s="1"/>
  <c r="O494" i="3"/>
  <c r="X496" i="3"/>
  <c r="O497" i="3"/>
  <c r="O499" i="3"/>
  <c r="O502" i="3"/>
  <c r="O504" i="3"/>
  <c r="X504" i="3" s="1"/>
  <c r="O505" i="3"/>
  <c r="X505" i="3" s="1"/>
  <c r="X507" i="3"/>
  <c r="O508" i="3"/>
  <c r="O509" i="3"/>
  <c r="O510" i="3"/>
  <c r="X510" i="3" s="1"/>
  <c r="O511" i="3"/>
  <c r="O512" i="3"/>
  <c r="O514" i="3"/>
  <c r="X514" i="3" s="1"/>
  <c r="O516" i="3"/>
  <c r="X516" i="3" s="1"/>
  <c r="O517" i="3"/>
  <c r="X517" i="3" s="1"/>
  <c r="O518" i="3"/>
  <c r="X518" i="3" s="1"/>
  <c r="O519" i="3"/>
  <c r="O521" i="3"/>
  <c r="O523" i="3"/>
  <c r="X523" i="3" s="1"/>
  <c r="O524" i="3"/>
  <c r="O525" i="3"/>
  <c r="O526" i="3"/>
  <c r="O528" i="3"/>
  <c r="X528" i="3" s="1"/>
  <c r="O529" i="3"/>
  <c r="X529" i="3" s="1"/>
  <c r="O530" i="3"/>
  <c r="X530" i="3" s="1"/>
  <c r="O531" i="3"/>
  <c r="X531" i="3" s="1"/>
  <c r="O532" i="3"/>
  <c r="O533" i="3"/>
  <c r="X533" i="3" s="1"/>
  <c r="O535" i="3"/>
  <c r="X535" i="3" s="1"/>
  <c r="O536" i="3"/>
  <c r="X536" i="3" s="1"/>
  <c r="O537" i="3"/>
  <c r="O538" i="3"/>
  <c r="X538" i="3" s="1"/>
  <c r="O539" i="3"/>
  <c r="O540" i="3"/>
  <c r="X540" i="3" s="1"/>
  <c r="O541" i="3"/>
  <c r="X541" i="3" s="1"/>
  <c r="O542" i="3"/>
  <c r="X542" i="3" s="1"/>
  <c r="O543" i="3"/>
  <c r="O544" i="3"/>
  <c r="X544" i="3" s="1"/>
  <c r="O545" i="3"/>
  <c r="O546" i="3"/>
  <c r="O548" i="3"/>
  <c r="X548" i="3" s="1"/>
  <c r="O549" i="3"/>
  <c r="O550" i="3"/>
  <c r="O551" i="3"/>
  <c r="O552" i="3"/>
  <c r="X552" i="3" s="1"/>
  <c r="X553" i="3"/>
  <c r="O554" i="3"/>
  <c r="O556" i="3"/>
  <c r="O557" i="3"/>
  <c r="O558" i="3"/>
  <c r="X558" i="3" s="1"/>
  <c r="X561" i="3"/>
  <c r="X562" i="3"/>
  <c r="O563" i="3"/>
  <c r="X563" i="3" s="1"/>
  <c r="O564" i="3"/>
  <c r="X564" i="3" s="1"/>
  <c r="X565" i="3"/>
  <c r="X566" i="3"/>
  <c r="O567" i="3"/>
  <c r="X567" i="3" s="1"/>
  <c r="X568" i="3"/>
  <c r="O569" i="3"/>
  <c r="X569" i="3" s="1"/>
  <c r="O571" i="3"/>
  <c r="X571" i="3" s="1"/>
  <c r="O572" i="3"/>
  <c r="X573" i="3"/>
  <c r="O575" i="3"/>
  <c r="X575" i="3" s="1"/>
  <c r="O576" i="3"/>
  <c r="X576" i="3" s="1"/>
  <c r="O577" i="3"/>
  <c r="X577" i="3" s="1"/>
  <c r="O578" i="3"/>
  <c r="X578" i="3" s="1"/>
  <c r="O579" i="3"/>
  <c r="O580" i="3"/>
  <c r="X582" i="3"/>
  <c r="O583" i="3"/>
  <c r="X583" i="3" s="1"/>
  <c r="O584" i="3"/>
  <c r="X585" i="3"/>
  <c r="O586" i="3"/>
  <c r="X586" i="3" s="1"/>
  <c r="O587" i="3"/>
  <c r="X587" i="3" s="1"/>
  <c r="O588" i="3"/>
  <c r="X588" i="3" s="1"/>
  <c r="O589" i="3"/>
  <c r="X589" i="3" s="1"/>
  <c r="O590" i="3"/>
  <c r="X590" i="3" s="1"/>
  <c r="O592" i="3"/>
  <c r="O593" i="3"/>
  <c r="X593" i="3" s="1"/>
  <c r="O595" i="3"/>
  <c r="X595" i="3" s="1"/>
  <c r="O597" i="3"/>
  <c r="X597" i="3" s="1"/>
  <c r="X598" i="3"/>
  <c r="O600" i="3"/>
  <c r="X600" i="3" s="1"/>
  <c r="X601" i="3"/>
  <c r="O602" i="3"/>
  <c r="X602" i="3" s="1"/>
  <c r="O603" i="3"/>
  <c r="X603" i="3" s="1"/>
  <c r="O606" i="3"/>
  <c r="O607" i="3"/>
  <c r="O608" i="3"/>
  <c r="X608" i="3" s="1"/>
  <c r="O609" i="3"/>
  <c r="X609" i="3" s="1"/>
  <c r="O610" i="3"/>
  <c r="X610" i="3" s="1"/>
  <c r="O611" i="3"/>
  <c r="X611" i="3" s="1"/>
  <c r="O613" i="3"/>
  <c r="O614" i="3"/>
  <c r="X614" i="3" s="1"/>
  <c r="O615" i="3"/>
  <c r="O617" i="3"/>
  <c r="X618" i="3"/>
  <c r="O619" i="3"/>
  <c r="O620" i="3"/>
  <c r="X620" i="3" s="1"/>
  <c r="O622" i="3"/>
  <c r="O624" i="3"/>
  <c r="O625" i="3"/>
  <c r="O626" i="3"/>
  <c r="O627" i="3"/>
  <c r="O628" i="3"/>
  <c r="O629" i="3"/>
  <c r="O631" i="3"/>
  <c r="O632" i="3"/>
  <c r="O635" i="3"/>
  <c r="O636" i="3"/>
  <c r="X636" i="3" s="1"/>
  <c r="O637" i="3"/>
  <c r="O638" i="3"/>
  <c r="O640" i="3"/>
  <c r="O641" i="3"/>
  <c r="O643" i="3"/>
  <c r="O644" i="3"/>
  <c r="X644" i="3" s="1"/>
  <c r="O645" i="3"/>
  <c r="O646" i="3"/>
  <c r="O648" i="3"/>
  <c r="O649" i="3"/>
  <c r="O650" i="3"/>
  <c r="O653" i="3"/>
  <c r="O656" i="3"/>
  <c r="O657" i="3"/>
  <c r="O658" i="3"/>
  <c r="O659" i="3"/>
  <c r="O660" i="3"/>
  <c r="O661" i="3"/>
  <c r="O662" i="3"/>
  <c r="O663" i="3"/>
  <c r="O664" i="3"/>
  <c r="O666" i="3"/>
  <c r="O667" i="3"/>
  <c r="O669" i="3"/>
  <c r="O670" i="3"/>
  <c r="O672" i="3"/>
  <c r="O673" i="3"/>
  <c r="O676" i="3"/>
  <c r="O677" i="3"/>
  <c r="O678" i="3"/>
  <c r="O679" i="3"/>
  <c r="O680" i="3"/>
  <c r="O682" i="3"/>
  <c r="O683" i="3"/>
  <c r="O684" i="3"/>
  <c r="O685" i="3"/>
  <c r="O686" i="3"/>
  <c r="X686" i="3" s="1"/>
  <c r="O687" i="3"/>
  <c r="O688" i="3"/>
  <c r="X690" i="3"/>
  <c r="O691" i="3"/>
  <c r="O692" i="3"/>
  <c r="O693" i="3"/>
  <c r="O694" i="3"/>
  <c r="O695" i="3"/>
  <c r="O697" i="3"/>
  <c r="O698" i="3"/>
  <c r="O700" i="3"/>
  <c r="O702" i="3"/>
  <c r="O704" i="3"/>
  <c r="O706" i="3"/>
  <c r="O708" i="3"/>
  <c r="O709" i="3"/>
  <c r="O710" i="3"/>
  <c r="O711" i="3"/>
  <c r="O714" i="3"/>
  <c r="O715" i="3"/>
  <c r="O716" i="3"/>
  <c r="O717" i="3"/>
  <c r="O720" i="3"/>
  <c r="O721" i="3"/>
  <c r="O722" i="3"/>
  <c r="O724" i="3"/>
  <c r="O726" i="3"/>
  <c r="O727" i="3"/>
  <c r="O728" i="3"/>
  <c r="O729" i="3"/>
  <c r="O730" i="3"/>
  <c r="AD730" i="3" s="1"/>
  <c r="O731" i="3"/>
  <c r="O732" i="3"/>
  <c r="O733" i="3"/>
  <c r="O734" i="3"/>
  <c r="O738" i="3"/>
  <c r="O739" i="3"/>
  <c r="O740" i="3"/>
  <c r="O742" i="3"/>
  <c r="O743" i="3"/>
  <c r="O745" i="3"/>
  <c r="O746" i="3"/>
  <c r="O747" i="3"/>
  <c r="O750" i="3"/>
  <c r="X750" i="3" s="1"/>
  <c r="O752" i="3"/>
  <c r="O756" i="3"/>
  <c r="O760" i="3"/>
  <c r="O761" i="3"/>
  <c r="O762" i="3"/>
  <c r="O765" i="3"/>
  <c r="O767" i="3"/>
  <c r="O768" i="3"/>
  <c r="O772" i="3"/>
  <c r="O773" i="3"/>
  <c r="O774" i="3"/>
  <c r="O775" i="3"/>
  <c r="X775" i="3" s="1"/>
  <c r="O776" i="3"/>
  <c r="O777" i="3"/>
  <c r="X777" i="3" s="1"/>
  <c r="X778" i="3"/>
  <c r="O779" i="3"/>
  <c r="O780" i="3"/>
  <c r="X781" i="3"/>
  <c r="O782" i="3"/>
  <c r="X783" i="3"/>
  <c r="O784" i="3"/>
  <c r="X785" i="3"/>
  <c r="AD3" i="3"/>
  <c r="O4" i="3"/>
  <c r="O5" i="3"/>
  <c r="AD5" i="3" s="1"/>
  <c r="O8" i="3"/>
  <c r="O9" i="3"/>
  <c r="O10" i="3"/>
  <c r="AD10" i="3" s="1"/>
  <c r="I7" i="3"/>
  <c r="I9" i="3"/>
  <c r="I10" i="3"/>
  <c r="I11" i="3"/>
  <c r="I15" i="3"/>
  <c r="I16" i="3"/>
  <c r="I18" i="3"/>
  <c r="I21" i="3"/>
  <c r="I22" i="3"/>
  <c r="I23" i="3"/>
  <c r="I25" i="3"/>
  <c r="I26" i="3"/>
  <c r="I27" i="3"/>
  <c r="I28" i="3"/>
  <c r="I29" i="3"/>
  <c r="I30" i="3"/>
  <c r="I31" i="3"/>
  <c r="I32" i="3"/>
  <c r="I33" i="3"/>
  <c r="I34" i="3"/>
  <c r="I36" i="3"/>
  <c r="I37" i="3"/>
  <c r="I43" i="3"/>
  <c r="I47" i="3"/>
  <c r="I49" i="3"/>
  <c r="I51" i="3"/>
  <c r="I58" i="3"/>
  <c r="I64" i="3"/>
  <c r="I68" i="3"/>
  <c r="I70" i="3"/>
  <c r="I72" i="3"/>
  <c r="I75" i="3"/>
  <c r="I78" i="3"/>
  <c r="I80" i="3"/>
  <c r="I81" i="3"/>
  <c r="I84" i="3"/>
  <c r="I87" i="3"/>
  <c r="I88" i="3"/>
  <c r="I89" i="3"/>
  <c r="I90" i="3"/>
  <c r="I91" i="3"/>
  <c r="I94" i="3"/>
  <c r="I96" i="3"/>
  <c r="I97" i="3"/>
  <c r="I100" i="3"/>
  <c r="I101" i="3"/>
  <c r="I102" i="3"/>
  <c r="I105" i="3"/>
  <c r="I110" i="3"/>
  <c r="I112" i="3"/>
  <c r="I113" i="3"/>
  <c r="I115" i="3"/>
  <c r="I116" i="3"/>
  <c r="I117" i="3"/>
  <c r="I118" i="3"/>
  <c r="I120" i="3"/>
  <c r="I122" i="3"/>
  <c r="I129" i="3"/>
  <c r="I130" i="3"/>
  <c r="I131" i="3"/>
  <c r="I137" i="3"/>
  <c r="I141" i="3"/>
  <c r="I146" i="3"/>
  <c r="I147" i="3"/>
  <c r="I148" i="3"/>
  <c r="I151" i="3"/>
  <c r="I157" i="3"/>
  <c r="I165" i="3"/>
  <c r="I170" i="3"/>
  <c r="I173" i="3"/>
  <c r="I175" i="3"/>
  <c r="I177" i="3"/>
  <c r="I181" i="3"/>
  <c r="I182" i="3"/>
  <c r="I184" i="3"/>
  <c r="I185" i="3"/>
  <c r="I186" i="3"/>
  <c r="I189" i="3"/>
  <c r="I192" i="3"/>
  <c r="I199" i="3"/>
  <c r="I200" i="3"/>
  <c r="I201" i="3"/>
  <c r="I203" i="3"/>
  <c r="I204" i="3"/>
  <c r="I206" i="3"/>
  <c r="I210" i="3"/>
  <c r="I211" i="3"/>
  <c r="I212" i="3"/>
  <c r="I218" i="3"/>
  <c r="I220" i="3"/>
  <c r="I228" i="3"/>
  <c r="I230" i="3"/>
  <c r="I235" i="3"/>
  <c r="I246" i="3"/>
  <c r="I250" i="3"/>
  <c r="I258" i="3"/>
  <c r="I259" i="3"/>
  <c r="I260" i="3"/>
  <c r="I264" i="3"/>
  <c r="I265" i="3"/>
  <c r="I267" i="3"/>
  <c r="I272" i="3"/>
  <c r="I273" i="3"/>
  <c r="I274" i="3"/>
  <c r="I275" i="3"/>
  <c r="I278" i="3"/>
  <c r="I284" i="3"/>
  <c r="I286" i="3"/>
  <c r="I289" i="3"/>
  <c r="I293" i="3"/>
  <c r="I301" i="3"/>
  <c r="I303" i="3"/>
  <c r="I305" i="3"/>
  <c r="I306" i="3"/>
  <c r="I309" i="3"/>
  <c r="I315" i="3"/>
  <c r="I318" i="3"/>
  <c r="I324" i="3"/>
  <c r="I328" i="3"/>
  <c r="I330" i="3"/>
  <c r="I332" i="3"/>
  <c r="I333" i="3"/>
  <c r="I335" i="3"/>
  <c r="I337" i="3"/>
  <c r="I340" i="3"/>
  <c r="I341" i="3"/>
  <c r="I343" i="3"/>
  <c r="I346" i="3"/>
  <c r="I347" i="3"/>
  <c r="I348" i="3"/>
  <c r="I350" i="3"/>
  <c r="I351" i="3"/>
  <c r="I353" i="3"/>
  <c r="I354" i="3"/>
  <c r="I357" i="3"/>
  <c r="I358" i="3"/>
  <c r="I360" i="3"/>
  <c r="I361" i="3"/>
  <c r="I364" i="3"/>
  <c r="I365" i="3"/>
  <c r="I375" i="3"/>
  <c r="I377" i="3"/>
  <c r="I379" i="3"/>
  <c r="I382" i="3"/>
  <c r="I384" i="3"/>
  <c r="I391" i="3"/>
  <c r="I397" i="3"/>
  <c r="I399" i="3"/>
  <c r="I401" i="3"/>
  <c r="I402" i="3"/>
  <c r="I404" i="3"/>
  <c r="I406" i="3"/>
  <c r="I407" i="3"/>
  <c r="I408" i="3"/>
  <c r="I409" i="3"/>
  <c r="I410" i="3"/>
  <c r="I411" i="3"/>
  <c r="I413" i="3"/>
  <c r="I415" i="3"/>
  <c r="I418" i="3"/>
  <c r="I420" i="3"/>
  <c r="I429" i="3"/>
  <c r="I435" i="3"/>
  <c r="I436" i="3"/>
  <c r="I438" i="3"/>
  <c r="I440" i="3"/>
  <c r="I441" i="3"/>
  <c r="I443" i="3"/>
  <c r="I445" i="3"/>
  <c r="I448" i="3"/>
  <c r="I449" i="3"/>
  <c r="I450" i="3"/>
  <c r="I452" i="3"/>
  <c r="I453" i="3"/>
  <c r="I457" i="3"/>
  <c r="I468" i="3"/>
  <c r="I472" i="3"/>
  <c r="I474" i="3"/>
  <c r="I481" i="3"/>
  <c r="I483" i="3"/>
  <c r="I484" i="3"/>
  <c r="I487" i="3"/>
  <c r="I491" i="3"/>
  <c r="I492" i="3"/>
  <c r="I495" i="3"/>
  <c r="I498" i="3"/>
  <c r="I500" i="3"/>
  <c r="I501" i="3"/>
  <c r="I503" i="3"/>
  <c r="I504" i="3"/>
  <c r="I506" i="3"/>
  <c r="I508" i="3"/>
  <c r="I510" i="3"/>
  <c r="I512" i="3"/>
  <c r="I515" i="3"/>
  <c r="I520" i="3"/>
  <c r="I523" i="3"/>
  <c r="I531" i="3"/>
  <c r="I533" i="3"/>
  <c r="I534" i="3"/>
  <c r="I538" i="3"/>
  <c r="I543" i="3"/>
  <c r="I546" i="3"/>
  <c r="I547" i="3"/>
  <c r="I549" i="3"/>
  <c r="I550" i="3"/>
  <c r="I551" i="3"/>
  <c r="I553" i="3"/>
  <c r="I554" i="3"/>
  <c r="I555" i="3"/>
  <c r="I559" i="3"/>
  <c r="I561" i="3"/>
  <c r="I564" i="3"/>
  <c r="I565" i="3"/>
  <c r="I570" i="3"/>
  <c r="I573" i="3"/>
  <c r="I574" i="3"/>
  <c r="I576" i="3"/>
  <c r="I579" i="3"/>
  <c r="I581" i="3"/>
  <c r="I592" i="3"/>
  <c r="I594" i="3"/>
  <c r="I596" i="3"/>
  <c r="I604" i="3"/>
  <c r="I605" i="3"/>
  <c r="I607" i="3"/>
  <c r="I609" i="3"/>
  <c r="I612" i="3"/>
  <c r="I613" i="3"/>
  <c r="I615" i="3"/>
  <c r="I616" i="3"/>
  <c r="I617" i="3"/>
  <c r="I618" i="3"/>
  <c r="I621" i="3"/>
  <c r="I623" i="3"/>
  <c r="I627" i="3"/>
  <c r="I628" i="3"/>
  <c r="I633" i="3"/>
  <c r="I634" i="3"/>
  <c r="I635" i="3"/>
  <c r="I637" i="3"/>
  <c r="I639" i="3"/>
  <c r="I642" i="3"/>
  <c r="I647" i="3"/>
  <c r="I648" i="3"/>
  <c r="I651" i="3"/>
  <c r="I652" i="3"/>
  <c r="I654" i="3"/>
  <c r="I655" i="3"/>
  <c r="I660" i="3"/>
  <c r="I661" i="3"/>
  <c r="I663" i="3"/>
  <c r="I665" i="3"/>
  <c r="I668" i="3"/>
  <c r="I673" i="3"/>
  <c r="I678" i="3"/>
  <c r="I680" i="3"/>
  <c r="I681" i="3"/>
  <c r="I689" i="3"/>
  <c r="I690" i="3"/>
  <c r="I691" i="3"/>
  <c r="I692" i="3"/>
  <c r="I701" i="3"/>
  <c r="I703" i="3"/>
  <c r="I704" i="3"/>
  <c r="I705" i="3"/>
  <c r="I707" i="3"/>
  <c r="I708" i="3"/>
  <c r="I712" i="3"/>
  <c r="I713" i="3"/>
  <c r="I718" i="3"/>
  <c r="I719" i="3"/>
  <c r="I720" i="3"/>
  <c r="I723" i="3"/>
  <c r="I725" i="3"/>
  <c r="I729" i="3"/>
  <c r="I735" i="3"/>
  <c r="I736" i="3"/>
  <c r="I737" i="3"/>
  <c r="I738" i="3"/>
  <c r="I739" i="3"/>
  <c r="I741" i="3"/>
  <c r="I742" i="3"/>
  <c r="I744" i="3"/>
  <c r="I745" i="3"/>
  <c r="I746" i="3"/>
  <c r="I748" i="3"/>
  <c r="I749" i="3"/>
  <c r="I751" i="3"/>
  <c r="I754" i="3"/>
  <c r="I755" i="3"/>
  <c r="I758" i="3"/>
  <c r="I759" i="3"/>
  <c r="I762" i="3"/>
  <c r="I763" i="3"/>
  <c r="I764" i="3"/>
  <c r="I766" i="3"/>
  <c r="I767" i="3"/>
  <c r="I769" i="3"/>
  <c r="I770" i="3"/>
  <c r="I771" i="3"/>
  <c r="I776" i="3"/>
  <c r="I783" i="3"/>
  <c r="I785" i="3"/>
  <c r="I5" i="3"/>
  <c r="I6" i="3"/>
  <c r="AB59" i="3"/>
  <c r="BZ42" i="3"/>
  <c r="AJ56" i="3"/>
  <c r="AJ57" i="3"/>
  <c r="BP3" i="3"/>
  <c r="BP5" i="3"/>
  <c r="BP6" i="3"/>
  <c r="BP7" i="3"/>
  <c r="BP9" i="3"/>
  <c r="BP10" i="3"/>
  <c r="BP11" i="3"/>
  <c r="BP12" i="3"/>
  <c r="BP13" i="3"/>
  <c r="BP15" i="3"/>
  <c r="BP16" i="3"/>
  <c r="BP17" i="3"/>
  <c r="BP18" i="3"/>
  <c r="BP19" i="3"/>
  <c r="BP21" i="3"/>
  <c r="BP22" i="3"/>
  <c r="BP23" i="3"/>
  <c r="BP24" i="3"/>
  <c r="BP25" i="3"/>
  <c r="BP26" i="3"/>
  <c r="BP27" i="3"/>
  <c r="BP28" i="3"/>
  <c r="BP29" i="3"/>
  <c r="BP30" i="3"/>
  <c r="BP31" i="3"/>
  <c r="BP32" i="3"/>
  <c r="BP33" i="3"/>
  <c r="BP34" i="3"/>
  <c r="BP35" i="3"/>
  <c r="BP36" i="3"/>
  <c r="BP37" i="3"/>
  <c r="BP38" i="3"/>
  <c r="BP40" i="3"/>
  <c r="BP42" i="3"/>
  <c r="BP43" i="3"/>
  <c r="BP44" i="3"/>
  <c r="BP45" i="3"/>
  <c r="BP47" i="3"/>
  <c r="BP48" i="3"/>
  <c r="BP49" i="3"/>
  <c r="BP50" i="3"/>
  <c r="BP51" i="3"/>
  <c r="BP53" i="3"/>
  <c r="BP54" i="3"/>
  <c r="BP55" i="3"/>
  <c r="BP56" i="3"/>
  <c r="BP57" i="3"/>
  <c r="BP58" i="3"/>
  <c r="BP59" i="3"/>
  <c r="BP60" i="3"/>
  <c r="BP61" i="3"/>
  <c r="BP62" i="3"/>
  <c r="BP63" i="3"/>
  <c r="BP64" i="3"/>
  <c r="BP65" i="3"/>
  <c r="BP66" i="3"/>
  <c r="BP67" i="3"/>
  <c r="BP68" i="3"/>
  <c r="BP69" i="3"/>
  <c r="BP70" i="3"/>
  <c r="BP71" i="3"/>
  <c r="BP72" i="3"/>
  <c r="BP73" i="3"/>
  <c r="BP74" i="3"/>
  <c r="BP75" i="3"/>
  <c r="BP76" i="3"/>
  <c r="BP77" i="3"/>
  <c r="BP78" i="3"/>
  <c r="BP80" i="3"/>
  <c r="BP81" i="3"/>
  <c r="BP82" i="3"/>
  <c r="BP83" i="3"/>
  <c r="BP84" i="3"/>
  <c r="BP85" i="3"/>
  <c r="BP86" i="3"/>
  <c r="BP87" i="3"/>
  <c r="BP88" i="3"/>
  <c r="BP89" i="3"/>
  <c r="BP90" i="3"/>
  <c r="BP91" i="3"/>
  <c r="BP92" i="3"/>
  <c r="BP94" i="3"/>
  <c r="BP95" i="3"/>
  <c r="BP96" i="3"/>
  <c r="BP97" i="3"/>
  <c r="BP98" i="3"/>
  <c r="BP99" i="3"/>
  <c r="BP100" i="3"/>
  <c r="BP101" i="3"/>
  <c r="BP102" i="3"/>
  <c r="BP103" i="3"/>
  <c r="BP104" i="3"/>
  <c r="BP105" i="3"/>
  <c r="BP106" i="3"/>
  <c r="BP107" i="3"/>
  <c r="BP108" i="3"/>
  <c r="BP110" i="3"/>
  <c r="BP111" i="3"/>
  <c r="BP112" i="3"/>
  <c r="BP113" i="3"/>
  <c r="BP114" i="3"/>
  <c r="BP115" i="3"/>
  <c r="BP116" i="3"/>
  <c r="BP117" i="3"/>
  <c r="BP118" i="3"/>
  <c r="BP119" i="3"/>
  <c r="BP120" i="3"/>
  <c r="BP121" i="3"/>
  <c r="BP122" i="3"/>
  <c r="BP123" i="3"/>
  <c r="BP124" i="3"/>
  <c r="BP125" i="3"/>
  <c r="BP127" i="3"/>
  <c r="BP128" i="3"/>
  <c r="BP129" i="3"/>
  <c r="BP130" i="3"/>
  <c r="BP131" i="3"/>
  <c r="BP132" i="3"/>
  <c r="BP134" i="3"/>
  <c r="BP135" i="3"/>
  <c r="BP136" i="3"/>
  <c r="BP137" i="3"/>
  <c r="BP138" i="3"/>
  <c r="BP139" i="3"/>
  <c r="BP140" i="3"/>
  <c r="BP141" i="3"/>
  <c r="BP142" i="3"/>
  <c r="BP143" i="3"/>
  <c r="BP144" i="3"/>
  <c r="BP145" i="3"/>
  <c r="BP146" i="3"/>
  <c r="BP147" i="3"/>
  <c r="BP148" i="3"/>
  <c r="BP149" i="3"/>
  <c r="BP150" i="3"/>
  <c r="BP151" i="3"/>
  <c r="BP152" i="3"/>
  <c r="BP153" i="3"/>
  <c r="BP154" i="3"/>
  <c r="BP155" i="3"/>
  <c r="BP156" i="3"/>
  <c r="BP157" i="3"/>
  <c r="BP158" i="3"/>
  <c r="BP159" i="3"/>
  <c r="BP160" i="3"/>
  <c r="BP161" i="3"/>
  <c r="BP162" i="3"/>
  <c r="BP163" i="3"/>
  <c r="BP164" i="3"/>
  <c r="BP165" i="3"/>
  <c r="BP166" i="3"/>
  <c r="BP167" i="3"/>
  <c r="BP168" i="3"/>
  <c r="BP169" i="3"/>
  <c r="BP170" i="3"/>
  <c r="BP171" i="3"/>
  <c r="BP172" i="3"/>
  <c r="BP173" i="3"/>
  <c r="BP174" i="3"/>
  <c r="BP175" i="3"/>
  <c r="BP176" i="3"/>
  <c r="BP177" i="3"/>
  <c r="BP178" i="3"/>
  <c r="BP179" i="3"/>
  <c r="BP180" i="3"/>
  <c r="BP181" i="3"/>
  <c r="BP182" i="3"/>
  <c r="BP183" i="3"/>
  <c r="BP184" i="3"/>
  <c r="BP185" i="3"/>
  <c r="BP186" i="3"/>
  <c r="BP187" i="3"/>
  <c r="BP188" i="3"/>
  <c r="BP189" i="3"/>
  <c r="BP190" i="3"/>
  <c r="BP191" i="3"/>
  <c r="BP192" i="3"/>
  <c r="BP193" i="3"/>
  <c r="BP194" i="3"/>
  <c r="BP195" i="3"/>
  <c r="BP196" i="3"/>
  <c r="BP197" i="3"/>
  <c r="BP198" i="3"/>
  <c r="BP199" i="3"/>
  <c r="BP200" i="3"/>
  <c r="BP201" i="3"/>
  <c r="BP202" i="3"/>
  <c r="BP203" i="3"/>
  <c r="BP204" i="3"/>
  <c r="BP205" i="3"/>
  <c r="BP206" i="3"/>
  <c r="BP208" i="3"/>
  <c r="BP209" i="3"/>
  <c r="BP210" i="3"/>
  <c r="BP211" i="3"/>
  <c r="BP212" i="3"/>
  <c r="BP213" i="3"/>
  <c r="BP214" i="3"/>
  <c r="BP215" i="3"/>
  <c r="BP216" i="3"/>
  <c r="BP217" i="3"/>
  <c r="BP218" i="3"/>
  <c r="BP219" i="3"/>
  <c r="BP220" i="3"/>
  <c r="BP221" i="3"/>
  <c r="BP223" i="3"/>
  <c r="BP224" i="3"/>
  <c r="BP226" i="3"/>
  <c r="BP227" i="3"/>
  <c r="BP228" i="3"/>
  <c r="BP229" i="3"/>
  <c r="BP230" i="3"/>
  <c r="BP231" i="3"/>
  <c r="BP232" i="3"/>
  <c r="BP233" i="3"/>
  <c r="BP235" i="3"/>
  <c r="BP236" i="3"/>
  <c r="BP237" i="3"/>
  <c r="BP238" i="3"/>
  <c r="BP239" i="3"/>
  <c r="BP240" i="3"/>
  <c r="BP241" i="3"/>
  <c r="BP242" i="3"/>
  <c r="BP243" i="3"/>
  <c r="BP244" i="3"/>
  <c r="BP245" i="3"/>
  <c r="BP246" i="3"/>
  <c r="BP247" i="3"/>
  <c r="BP248" i="3"/>
  <c r="BP249" i="3"/>
  <c r="BP250" i="3"/>
  <c r="BP251" i="3"/>
  <c r="BP252" i="3"/>
  <c r="BP253" i="3"/>
  <c r="BP254" i="3"/>
  <c r="BP255" i="3"/>
  <c r="BP256" i="3"/>
  <c r="BP257" i="3"/>
  <c r="BP258" i="3"/>
  <c r="BP259" i="3"/>
  <c r="BP260" i="3"/>
  <c r="BP261" i="3"/>
  <c r="BP262" i="3"/>
  <c r="BP263" i="3"/>
  <c r="BP264" i="3"/>
  <c r="BP265" i="3"/>
  <c r="BP266" i="3"/>
  <c r="BP267" i="3"/>
  <c r="BP268" i="3"/>
  <c r="BP269" i="3"/>
  <c r="BP270" i="3"/>
  <c r="BP271" i="3"/>
  <c r="BP272" i="3"/>
  <c r="BP273" i="3"/>
  <c r="BP274" i="3"/>
  <c r="BP275" i="3"/>
  <c r="BP276" i="3"/>
  <c r="BP277" i="3"/>
  <c r="BP278" i="3"/>
  <c r="BP279" i="3"/>
  <c r="BP280" i="3"/>
  <c r="BP281" i="3"/>
  <c r="BP282" i="3"/>
  <c r="BP283" i="3"/>
  <c r="BP284" i="3"/>
  <c r="BP285" i="3"/>
  <c r="BP286" i="3"/>
  <c r="BP288" i="3"/>
  <c r="BP289" i="3"/>
  <c r="BP290" i="3"/>
  <c r="BP291" i="3"/>
  <c r="BP292" i="3"/>
  <c r="BP293" i="3"/>
  <c r="BP294" i="3"/>
  <c r="BP295" i="3"/>
  <c r="BP296" i="3"/>
  <c r="BP297" i="3"/>
  <c r="BP298" i="3"/>
  <c r="BP299" i="3"/>
  <c r="BP300" i="3"/>
  <c r="BP301" i="3"/>
  <c r="BP302" i="3"/>
  <c r="BP304" i="3"/>
  <c r="BP305" i="3"/>
  <c r="BP306" i="3"/>
  <c r="BP307" i="3"/>
  <c r="BP308" i="3"/>
  <c r="BP309" i="3"/>
  <c r="BP311" i="3"/>
  <c r="BP312" i="3"/>
  <c r="BP313" i="3"/>
  <c r="BP314" i="3"/>
  <c r="BP315" i="3"/>
  <c r="BP316" i="3"/>
  <c r="BP317" i="3"/>
  <c r="BP318" i="3"/>
  <c r="BP319" i="3"/>
  <c r="BP320" i="3"/>
  <c r="BP321" i="3"/>
  <c r="BP322" i="3"/>
  <c r="BP324" i="3"/>
  <c r="BP325" i="3"/>
  <c r="BP326" i="3"/>
  <c r="BP327" i="3"/>
  <c r="BP328" i="3"/>
  <c r="BP329" i="3"/>
  <c r="BP330" i="3"/>
  <c r="BP331" i="3"/>
  <c r="BP332" i="3"/>
  <c r="BP333" i="3"/>
  <c r="BP334" i="3"/>
  <c r="BP335" i="3"/>
  <c r="BP336" i="3"/>
  <c r="BP337" i="3"/>
  <c r="BP338" i="3"/>
  <c r="BP339" i="3"/>
  <c r="BP340" i="3"/>
  <c r="BP341" i="3"/>
  <c r="BP342" i="3"/>
  <c r="BP343" i="3"/>
  <c r="BP344" i="3"/>
  <c r="BP346" i="3"/>
  <c r="BP347" i="3"/>
  <c r="BP348" i="3"/>
  <c r="BP350" i="3"/>
  <c r="BP351" i="3"/>
  <c r="BP353" i="3"/>
  <c r="BP354" i="3"/>
  <c r="BP356" i="3"/>
  <c r="BP357" i="3"/>
  <c r="BP358" i="3"/>
  <c r="BP359" i="3"/>
  <c r="BP360" i="3"/>
  <c r="BP361" i="3"/>
  <c r="BP363" i="3"/>
  <c r="BP364" i="3"/>
  <c r="BP365" i="3"/>
  <c r="BP366" i="3"/>
  <c r="BP368" i="3"/>
  <c r="BP369" i="3"/>
  <c r="BP370" i="3"/>
  <c r="BP371" i="3"/>
  <c r="BP372" i="3"/>
  <c r="BP373" i="3"/>
  <c r="BP374" i="3"/>
  <c r="BP375" i="3"/>
  <c r="BP376" i="3"/>
  <c r="BP377" i="3"/>
  <c r="BP378" i="3"/>
  <c r="BP379" i="3"/>
  <c r="BP380" i="3"/>
  <c r="BP381" i="3"/>
  <c r="BP382" i="3"/>
  <c r="BP383" i="3"/>
  <c r="BP384" i="3"/>
  <c r="BP385" i="3"/>
  <c r="BP386" i="3"/>
  <c r="BP387" i="3"/>
  <c r="BP388" i="3"/>
  <c r="BP389" i="3"/>
  <c r="BP390" i="3"/>
  <c r="BP391" i="3"/>
  <c r="BP392" i="3"/>
  <c r="BP393" i="3"/>
  <c r="BP394" i="3"/>
  <c r="BP395" i="3"/>
  <c r="BP396" i="3"/>
  <c r="BP397" i="3"/>
  <c r="BP398" i="3"/>
  <c r="BP399" i="3"/>
  <c r="BP400" i="3"/>
  <c r="BP401" i="3"/>
  <c r="BP402" i="3"/>
  <c r="BP403" i="3"/>
  <c r="BP404" i="3"/>
  <c r="BP405" i="3"/>
  <c r="BP406" i="3"/>
  <c r="BP407" i="3"/>
  <c r="BP408" i="3"/>
  <c r="BP409" i="3"/>
  <c r="BP410" i="3"/>
  <c r="BP411" i="3"/>
  <c r="BP412" i="3"/>
  <c r="BP413" i="3"/>
  <c r="BP414" i="3"/>
  <c r="BP415" i="3"/>
  <c r="BP416" i="3"/>
  <c r="BP417" i="3"/>
  <c r="BP418" i="3"/>
  <c r="BP419" i="3"/>
  <c r="BP420" i="3"/>
  <c r="BP421" i="3"/>
  <c r="BP422" i="3"/>
  <c r="BP423" i="3"/>
  <c r="BP424" i="3"/>
  <c r="BP425" i="3"/>
  <c r="BP426" i="3"/>
  <c r="BP427" i="3"/>
  <c r="BP428" i="3"/>
  <c r="BP429" i="3"/>
  <c r="BP430" i="3"/>
  <c r="BP431" i="3"/>
  <c r="BP432" i="3"/>
  <c r="BP433" i="3"/>
  <c r="BP434" i="3"/>
  <c r="BP435" i="3"/>
  <c r="BP436" i="3"/>
  <c r="BP437" i="3"/>
  <c r="BP438" i="3"/>
  <c r="BP439" i="3"/>
  <c r="BP440" i="3"/>
  <c r="BP441" i="3"/>
  <c r="BP442" i="3"/>
  <c r="BP443" i="3"/>
  <c r="BP444" i="3"/>
  <c r="BP445" i="3"/>
  <c r="BP446" i="3"/>
  <c r="BP447" i="3"/>
  <c r="BP448" i="3"/>
  <c r="BP449" i="3"/>
  <c r="BP450" i="3"/>
  <c r="BP452" i="3"/>
  <c r="BP453" i="3"/>
  <c r="BP454" i="3"/>
  <c r="BP456" i="3"/>
  <c r="BP457" i="3"/>
  <c r="BP458" i="3"/>
  <c r="BP459" i="3"/>
  <c r="BP461" i="3"/>
  <c r="BP462" i="3"/>
  <c r="BP463" i="3"/>
  <c r="BP464" i="3"/>
  <c r="BP465" i="3"/>
  <c r="BP466" i="3"/>
  <c r="BP467" i="3"/>
  <c r="BP468" i="3"/>
  <c r="BP469" i="3"/>
  <c r="BP470" i="3"/>
  <c r="BP471" i="3"/>
  <c r="BP472" i="3"/>
  <c r="BP473" i="3"/>
  <c r="BP474" i="3"/>
  <c r="BP475" i="3"/>
  <c r="BP476" i="3"/>
  <c r="BP477" i="3"/>
  <c r="BP478" i="3"/>
  <c r="BP479" i="3"/>
  <c r="BP480" i="3"/>
  <c r="BP481" i="3"/>
  <c r="BP482" i="3"/>
  <c r="BP483" i="3"/>
  <c r="BP484" i="3"/>
  <c r="BP486" i="3"/>
  <c r="BP487" i="3"/>
  <c r="BP490" i="3"/>
  <c r="BP491" i="3"/>
  <c r="BP492" i="3"/>
  <c r="BP493" i="3"/>
  <c r="BP494" i="3"/>
  <c r="BP495" i="3"/>
  <c r="BP496" i="3"/>
  <c r="BP497" i="3"/>
  <c r="BP498" i="3"/>
  <c r="BP499" i="3"/>
  <c r="BP500" i="3"/>
  <c r="BP501" i="3"/>
  <c r="BP502" i="3"/>
  <c r="BP503" i="3"/>
  <c r="BP504" i="3"/>
  <c r="BP505" i="3"/>
  <c r="BP506" i="3"/>
  <c r="BP507" i="3"/>
  <c r="BP508" i="3"/>
  <c r="BP509" i="3"/>
  <c r="BP510" i="3"/>
  <c r="BP511" i="3"/>
  <c r="BP512" i="3"/>
  <c r="BP513" i="3"/>
  <c r="BP514" i="3"/>
  <c r="BP515" i="3"/>
  <c r="BP516" i="3"/>
  <c r="BP517" i="3"/>
  <c r="BP518" i="3"/>
  <c r="BP519" i="3"/>
  <c r="BP520" i="3"/>
  <c r="BP521" i="3"/>
  <c r="BP522" i="3"/>
  <c r="BP523" i="3"/>
  <c r="BP524" i="3"/>
  <c r="BP525" i="3"/>
  <c r="BP526" i="3"/>
  <c r="BP527" i="3"/>
  <c r="BP528" i="3"/>
  <c r="BP529" i="3"/>
  <c r="BP531" i="3"/>
  <c r="BP532" i="3"/>
  <c r="BP534" i="3"/>
  <c r="BP535" i="3"/>
  <c r="BP536" i="3"/>
  <c r="BP537" i="3"/>
  <c r="BP538" i="3"/>
  <c r="BP539" i="3"/>
  <c r="BP542" i="3"/>
  <c r="BP543" i="3"/>
  <c r="BP544" i="3"/>
  <c r="BP545" i="3"/>
  <c r="BP546" i="3"/>
  <c r="BP547" i="3"/>
  <c r="BP548" i="3"/>
  <c r="BP549" i="3"/>
  <c r="BP550" i="3"/>
  <c r="BP551" i="3"/>
  <c r="BP552" i="3"/>
  <c r="BP553" i="3"/>
  <c r="BP554" i="3"/>
  <c r="BP555" i="3"/>
  <c r="BP556" i="3"/>
  <c r="BP557" i="3"/>
  <c r="BP558" i="3"/>
  <c r="BP559" i="3"/>
  <c r="BP560" i="3"/>
  <c r="BP561" i="3"/>
  <c r="BP562" i="3"/>
  <c r="BP563" i="3"/>
  <c r="BP564" i="3"/>
  <c r="BP565" i="3"/>
  <c r="BP566" i="3"/>
  <c r="BP567" i="3"/>
  <c r="BP568" i="3"/>
  <c r="BP569" i="3"/>
  <c r="BP570" i="3"/>
  <c r="BP571" i="3"/>
  <c r="BP573" i="3"/>
  <c r="BP574" i="3"/>
  <c r="BP576" i="3"/>
  <c r="BP578" i="3"/>
  <c r="BP579" i="3"/>
  <c r="BP580" i="3"/>
  <c r="BP581" i="3"/>
  <c r="BP582" i="3"/>
  <c r="BP584" i="3"/>
  <c r="BP585" i="3"/>
  <c r="BP586" i="3"/>
  <c r="BP587" i="3"/>
  <c r="BP588" i="3"/>
  <c r="BP589" i="3"/>
  <c r="BP590" i="3"/>
  <c r="BP591" i="3"/>
  <c r="BP592" i="3"/>
  <c r="BP593" i="3"/>
  <c r="BP594" i="3"/>
  <c r="BP595" i="3"/>
  <c r="BP596" i="3"/>
  <c r="BP597" i="3"/>
  <c r="BP598" i="3"/>
  <c r="BP599" i="3"/>
  <c r="BP600" i="3"/>
  <c r="BP601" i="3"/>
  <c r="BP602" i="3"/>
  <c r="BP603" i="3"/>
  <c r="BP604" i="3"/>
  <c r="BP605" i="3"/>
  <c r="BP606" i="3"/>
  <c r="BP607" i="3"/>
  <c r="BP609" i="3"/>
  <c r="BP610" i="3"/>
  <c r="BP611" i="3"/>
  <c r="BP612" i="3"/>
  <c r="BP613" i="3"/>
  <c r="BP614" i="3"/>
  <c r="BP615" i="3"/>
  <c r="BP616" i="3"/>
  <c r="BP617" i="3"/>
  <c r="BP618" i="3"/>
  <c r="BP619" i="3"/>
  <c r="BP621" i="3"/>
  <c r="BP622" i="3"/>
  <c r="BP623" i="3"/>
  <c r="BP625" i="3"/>
  <c r="BP627" i="3"/>
  <c r="BP628" i="3"/>
  <c r="BP629" i="3"/>
  <c r="BP631" i="3"/>
  <c r="BP632" i="3"/>
  <c r="BP633" i="3"/>
  <c r="BP634" i="3"/>
  <c r="BP635" i="3"/>
  <c r="BP636" i="3"/>
  <c r="BP637" i="3"/>
  <c r="BP638" i="3"/>
  <c r="BP639" i="3"/>
  <c r="BP640" i="3"/>
  <c r="BP642" i="3"/>
  <c r="BP643" i="3"/>
  <c r="BP644" i="3"/>
  <c r="BP645" i="3"/>
  <c r="BP646" i="3"/>
  <c r="BP647" i="3"/>
  <c r="BP648" i="3"/>
  <c r="BP649" i="3"/>
  <c r="BP650" i="3"/>
  <c r="BP651" i="3"/>
  <c r="BP652" i="3"/>
  <c r="BP653" i="3"/>
  <c r="BP654" i="3"/>
  <c r="BP655" i="3"/>
  <c r="BP656" i="3"/>
  <c r="BP657" i="3"/>
  <c r="BP658" i="3"/>
  <c r="BP659" i="3"/>
  <c r="BP660" i="3"/>
  <c r="BP661" i="3"/>
  <c r="BP662" i="3"/>
  <c r="BP663" i="3"/>
  <c r="BP664" i="3"/>
  <c r="BP665" i="3"/>
  <c r="BP667" i="3"/>
  <c r="BP668" i="3"/>
  <c r="BP669" i="3"/>
  <c r="BP670" i="3"/>
  <c r="BP671" i="3"/>
  <c r="BP672" i="3"/>
  <c r="BP673" i="3"/>
  <c r="BP674" i="3"/>
  <c r="BP675" i="3"/>
  <c r="BP676" i="3"/>
  <c r="BP677" i="3"/>
  <c r="BP678" i="3"/>
  <c r="BP679" i="3"/>
  <c r="BP680" i="3"/>
  <c r="BP681" i="3"/>
  <c r="BP682" i="3"/>
  <c r="BP683" i="3"/>
  <c r="BP685" i="3"/>
  <c r="BP688" i="3"/>
  <c r="BP689" i="3"/>
  <c r="BP690" i="3"/>
  <c r="BP691" i="3"/>
  <c r="BP692" i="3"/>
  <c r="BP693" i="3"/>
  <c r="BP694" i="3"/>
  <c r="BP696" i="3"/>
  <c r="BP697" i="3"/>
  <c r="BP698" i="3"/>
  <c r="BP699" i="3"/>
  <c r="BP701" i="3"/>
  <c r="BP703" i="3"/>
  <c r="BP704" i="3"/>
  <c r="BP705" i="3"/>
  <c r="BP706" i="3"/>
  <c r="BP707" i="3"/>
  <c r="BP708" i="3"/>
  <c r="BP709" i="3"/>
  <c r="BP710" i="3"/>
  <c r="BP711" i="3"/>
  <c r="BP712" i="3"/>
  <c r="BP713" i="3"/>
  <c r="BP715" i="3"/>
  <c r="BP716" i="3"/>
  <c r="BP717" i="3"/>
  <c r="BP718" i="3"/>
  <c r="BP719" i="3"/>
  <c r="BP720" i="3"/>
  <c r="BP722" i="3"/>
  <c r="BP723" i="3"/>
  <c r="BP724" i="3"/>
  <c r="BP725" i="3"/>
  <c r="BP726" i="3"/>
  <c r="BP727" i="3"/>
  <c r="BP728" i="3"/>
  <c r="BP730" i="3"/>
  <c r="BP731" i="3"/>
  <c r="BP732" i="3"/>
  <c r="BP733" i="3"/>
  <c r="BP734" i="3"/>
  <c r="BP735" i="3"/>
  <c r="BP736" i="3"/>
  <c r="BP737" i="3"/>
  <c r="BP738" i="3"/>
  <c r="BP739" i="3"/>
  <c r="BP740" i="3"/>
  <c r="BP741" i="3"/>
  <c r="BP742" i="3"/>
  <c r="BP743" i="3"/>
  <c r="BP744" i="3"/>
  <c r="BP745" i="3"/>
  <c r="BP746" i="3"/>
  <c r="BP747" i="3"/>
  <c r="BP748" i="3"/>
  <c r="BP749" i="3"/>
  <c r="BP750" i="3"/>
  <c r="BP751" i="3"/>
  <c r="BP752" i="3"/>
  <c r="BP753" i="3"/>
  <c r="BP754" i="3"/>
  <c r="BP755" i="3"/>
  <c r="BP756" i="3"/>
  <c r="BP757" i="3"/>
  <c r="BP758" i="3"/>
  <c r="BP759" i="3"/>
  <c r="BP760" i="3"/>
  <c r="BP762" i="3"/>
  <c r="BP763" i="3"/>
  <c r="BP764" i="3"/>
  <c r="BP765" i="3"/>
  <c r="BP766" i="3"/>
  <c r="BP767" i="3"/>
  <c r="BP768" i="3"/>
  <c r="BP769" i="3"/>
  <c r="BP770" i="3"/>
  <c r="BP771" i="3"/>
  <c r="BP772" i="3"/>
  <c r="BP773" i="3"/>
  <c r="BP774" i="3"/>
  <c r="BP775" i="3"/>
  <c r="BP776" i="3"/>
  <c r="BP777" i="3"/>
  <c r="BP778" i="3"/>
  <c r="BP779" i="3"/>
  <c r="BP780" i="3"/>
  <c r="BP781" i="3"/>
  <c r="BP782" i="3"/>
  <c r="BP783" i="3"/>
  <c r="BP784" i="3"/>
  <c r="BP785"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C281" i="3"/>
  <c r="C230" i="3"/>
  <c r="C76" i="3"/>
  <c r="C56" i="3"/>
  <c r="D750" i="3"/>
  <c r="D752" i="3"/>
  <c r="D753" i="3"/>
  <c r="D754" i="3"/>
  <c r="D755" i="3"/>
  <c r="D756" i="3"/>
  <c r="D760" i="3"/>
  <c r="D761" i="3"/>
  <c r="D763" i="3"/>
  <c r="D765" i="3"/>
  <c r="D768" i="3"/>
  <c r="D772" i="3"/>
  <c r="D773" i="3"/>
  <c r="D774" i="3"/>
  <c r="D775" i="3"/>
  <c r="D777" i="3"/>
  <c r="D778" i="3"/>
  <c r="D779" i="3"/>
  <c r="D780" i="3"/>
  <c r="D781" i="3"/>
  <c r="D782" i="3"/>
  <c r="D783" i="3"/>
  <c r="D784" i="3"/>
  <c r="D785" i="3"/>
  <c r="P106" i="3"/>
  <c r="P107" i="3"/>
  <c r="P108" i="3"/>
  <c r="P109"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R11" i="3"/>
  <c r="R13" i="3"/>
  <c r="R14" i="3"/>
  <c r="R17" i="3"/>
  <c r="R18" i="3"/>
  <c r="R25" i="3"/>
  <c r="R30" i="3"/>
  <c r="R39" i="3"/>
  <c r="R41" i="3"/>
  <c r="R44" i="3"/>
  <c r="R46" i="3"/>
  <c r="R47" i="3"/>
  <c r="R49" i="3"/>
  <c r="R50" i="3"/>
  <c r="R51" i="3"/>
  <c r="R52" i="3"/>
  <c r="R54" i="3"/>
  <c r="R55" i="3"/>
  <c r="R58" i="3"/>
  <c r="R59" i="3"/>
  <c r="R60" i="3"/>
  <c r="R61" i="3"/>
  <c r="R62" i="3"/>
  <c r="R64" i="3"/>
  <c r="R67" i="3"/>
  <c r="R68" i="3"/>
  <c r="R73" i="3"/>
  <c r="R78" i="3"/>
  <c r="R82" i="3"/>
  <c r="R85" i="3"/>
  <c r="R92" i="3"/>
  <c r="R94" i="3"/>
  <c r="R96" i="3"/>
  <c r="R97" i="3"/>
  <c r="R98" i="3"/>
  <c r="R106" i="3"/>
  <c r="R110" i="3"/>
  <c r="R115" i="3"/>
  <c r="R116" i="3"/>
  <c r="R119" i="3"/>
  <c r="R122" i="3"/>
  <c r="R124" i="3"/>
  <c r="R125" i="3"/>
  <c r="R126" i="3"/>
  <c r="R127" i="3"/>
  <c r="R131" i="3"/>
  <c r="R132" i="3"/>
  <c r="R134" i="3"/>
  <c r="R135" i="3"/>
  <c r="R137" i="3"/>
  <c r="R144" i="3"/>
  <c r="R145" i="3"/>
  <c r="R149" i="3"/>
  <c r="R150" i="3"/>
  <c r="R151" i="3"/>
  <c r="R154" i="3"/>
  <c r="R157" i="3"/>
  <c r="R162" i="3"/>
  <c r="R164" i="3"/>
  <c r="R166" i="3"/>
  <c r="R168" i="3"/>
  <c r="R174" i="3"/>
  <c r="R175" i="3"/>
  <c r="R178" i="3"/>
  <c r="R184" i="3"/>
  <c r="R185" i="3"/>
  <c r="R186" i="3"/>
  <c r="R193" i="3"/>
  <c r="R195" i="3"/>
  <c r="R200" i="3"/>
  <c r="R201" i="3"/>
  <c r="R204" i="3"/>
  <c r="R205" i="3"/>
  <c r="R207" i="3"/>
  <c r="R208" i="3"/>
  <c r="R209" i="3"/>
  <c r="R211" i="3"/>
  <c r="R212" i="3"/>
  <c r="R214" i="3"/>
  <c r="R217" i="3"/>
  <c r="R221" i="3"/>
  <c r="R226" i="3"/>
  <c r="R229" i="3"/>
  <c r="R231" i="3"/>
  <c r="R233" i="3"/>
  <c r="R237" i="3"/>
  <c r="R247" i="3"/>
  <c r="R248" i="3"/>
  <c r="R257" i="3"/>
  <c r="R264" i="3"/>
  <c r="R272" i="3"/>
  <c r="R275" i="3"/>
  <c r="R284" i="3"/>
  <c r="R293" i="3"/>
  <c r="R301" i="3"/>
  <c r="R303" i="3"/>
  <c r="R311" i="3"/>
  <c r="R319" i="3"/>
  <c r="R322" i="3"/>
  <c r="R324" i="3"/>
  <c r="R331" i="3"/>
  <c r="R338" i="3"/>
  <c r="R342" i="3"/>
  <c r="R346" i="3"/>
  <c r="R355" i="3"/>
  <c r="R356" i="3"/>
  <c r="R360" i="3"/>
  <c r="R362" i="3"/>
  <c r="R363" i="3"/>
  <c r="R364" i="3"/>
  <c r="R365" i="3"/>
  <c r="R370" i="3"/>
  <c r="R371" i="3"/>
  <c r="R372" i="3"/>
  <c r="R373" i="3"/>
  <c r="R374" i="3"/>
  <c r="R376" i="3"/>
  <c r="R378" i="3"/>
  <c r="R380" i="3"/>
  <c r="R381" i="3"/>
  <c r="R385" i="3"/>
  <c r="R386" i="3"/>
  <c r="R389" i="3"/>
  <c r="R392" i="3"/>
  <c r="R393" i="3"/>
  <c r="R395" i="3"/>
  <c r="R396" i="3"/>
  <c r="R397" i="3"/>
  <c r="R399" i="3"/>
  <c r="R403" i="3"/>
  <c r="R405" i="3"/>
  <c r="R407" i="3"/>
  <c r="R409" i="3"/>
  <c r="R414" i="3"/>
  <c r="R415" i="3"/>
  <c r="R418" i="3"/>
  <c r="R420" i="3"/>
  <c r="R425" i="3"/>
  <c r="R426" i="3"/>
  <c r="R428" i="3"/>
  <c r="R430" i="3"/>
  <c r="R433" i="3"/>
  <c r="R436" i="3"/>
  <c r="R444" i="3"/>
  <c r="R454" i="3"/>
  <c r="R455" i="3"/>
  <c r="R457" i="3"/>
  <c r="R458" i="3"/>
  <c r="R460" i="3"/>
  <c r="R461" i="3"/>
  <c r="R465" i="3"/>
  <c r="R468" i="3"/>
  <c r="R473" i="3"/>
  <c r="R474" i="3"/>
  <c r="R479" i="3"/>
  <c r="R480" i="3"/>
  <c r="R485" i="3"/>
  <c r="R486" i="3"/>
  <c r="R489" i="3"/>
  <c r="R493" i="3"/>
  <c r="R501" i="3"/>
  <c r="R504" i="3"/>
  <c r="R505" i="3"/>
  <c r="R507" i="3"/>
  <c r="R510" i="3"/>
  <c r="R514" i="3"/>
  <c r="R516" i="3"/>
  <c r="R517" i="3"/>
  <c r="R521" i="3"/>
  <c r="R523" i="3"/>
  <c r="R528" i="3"/>
  <c r="R530" i="3"/>
  <c r="R536" i="3"/>
  <c r="R538" i="3"/>
  <c r="R541" i="3"/>
  <c r="R542" i="3"/>
  <c r="R544" i="3"/>
  <c r="R548" i="3"/>
  <c r="R552" i="3"/>
  <c r="R553" i="3"/>
  <c r="R558" i="3"/>
  <c r="R561" i="3"/>
  <c r="R562" i="3"/>
  <c r="R563" i="3"/>
  <c r="R564" i="3"/>
  <c r="R565" i="3"/>
  <c r="R566" i="3"/>
  <c r="R568" i="3"/>
  <c r="R569" i="3"/>
  <c r="R573" i="3"/>
  <c r="R575" i="3"/>
  <c r="R576" i="3"/>
  <c r="R577" i="3"/>
  <c r="R578" i="3"/>
  <c r="R581" i="3"/>
  <c r="R582" i="3"/>
  <c r="R585" i="3"/>
  <c r="R586" i="3"/>
  <c r="R587" i="3"/>
  <c r="R588" i="3"/>
  <c r="R590" i="3"/>
  <c r="R591" i="3"/>
  <c r="R593" i="3"/>
  <c r="R595" i="3"/>
  <c r="R597" i="3"/>
  <c r="R603" i="3"/>
  <c r="R608" i="3"/>
  <c r="R609" i="3"/>
  <c r="R611" i="3"/>
  <c r="R614" i="3"/>
  <c r="R615" i="3"/>
  <c r="R618" i="3"/>
  <c r="R620" i="3"/>
  <c r="R626" i="3"/>
  <c r="R627" i="3"/>
  <c r="R633" i="3"/>
  <c r="R635" i="3"/>
  <c r="R636" i="3"/>
  <c r="R637" i="3"/>
  <c r="R640" i="3"/>
  <c r="R641" i="3"/>
  <c r="R645" i="3"/>
  <c r="R647" i="3"/>
  <c r="R648" i="3"/>
  <c r="R653" i="3"/>
  <c r="R654" i="3"/>
  <c r="R656" i="3"/>
  <c r="R662" i="3"/>
  <c r="R664" i="3"/>
  <c r="R665" i="3"/>
  <c r="R667" i="3"/>
  <c r="R670" i="3"/>
  <c r="R672" i="3"/>
  <c r="R676" i="3"/>
  <c r="R678" i="3"/>
  <c r="R680" i="3"/>
  <c r="R682" i="3"/>
  <c r="R683" i="3"/>
  <c r="R684" i="3"/>
  <c r="R687" i="3"/>
  <c r="R688" i="3"/>
  <c r="R690" i="3"/>
  <c r="R693" i="3"/>
  <c r="R703" i="3"/>
  <c r="R705" i="3"/>
  <c r="R714" i="3"/>
  <c r="R720" i="3"/>
  <c r="R721" i="3"/>
  <c r="R723" i="3"/>
  <c r="R725" i="3"/>
  <c r="R727" i="3"/>
  <c r="R728" i="3"/>
  <c r="R732" i="3"/>
  <c r="R734" i="3"/>
  <c r="R735" i="3"/>
  <c r="R736" i="3"/>
  <c r="R737" i="3"/>
  <c r="R739" i="3"/>
  <c r="R747" i="3"/>
  <c r="R748" i="3"/>
  <c r="R750" i="3"/>
  <c r="R751" i="3"/>
  <c r="R752" i="3"/>
  <c r="R753" i="3"/>
  <c r="R756" i="3"/>
  <c r="R757" i="3"/>
  <c r="R763" i="3"/>
  <c r="R773" i="3"/>
  <c r="R777" i="3"/>
  <c r="R778" i="3"/>
  <c r="R782" i="3"/>
  <c r="R785" i="3"/>
  <c r="S181" i="3"/>
  <c r="V184" i="3"/>
  <c r="V185" i="3"/>
  <c r="V186" i="3"/>
  <c r="V187" i="3"/>
  <c r="V188" i="3"/>
  <c r="V193" i="3"/>
  <c r="V194" i="3"/>
  <c r="S195" i="3"/>
  <c r="V199" i="3"/>
  <c r="V200" i="3"/>
  <c r="Q207" i="3"/>
  <c r="V207" i="3" s="1"/>
  <c r="V209" i="3"/>
  <c r="V213" i="3"/>
  <c r="Q214" i="3"/>
  <c r="V216" i="3"/>
  <c r="Q217" i="3"/>
  <c r="V217" i="3" s="1"/>
  <c r="V219" i="3"/>
  <c r="V221" i="3"/>
  <c r="V222" i="3"/>
  <c r="S225" i="3"/>
  <c r="V226" i="3"/>
  <c r="V227" i="3"/>
  <c r="V229" i="3"/>
  <c r="V232" i="3"/>
  <c r="V234" i="3"/>
  <c r="V238" i="3"/>
  <c r="V244" i="3"/>
  <c r="Q245" i="3"/>
  <c r="V245" i="3" s="1"/>
  <c r="Q247" i="3"/>
  <c r="V256" i="3"/>
  <c r="V257" i="3"/>
  <c r="V260" i="3"/>
  <c r="S264" i="3"/>
  <c r="Q271" i="3"/>
  <c r="V271" i="3" s="1"/>
  <c r="Q272" i="3"/>
  <c r="V272" i="3" s="1"/>
  <c r="V273" i="3"/>
  <c r="Q284" i="3"/>
  <c r="V287" i="3"/>
  <c r="V292" i="3"/>
  <c r="V293" i="3"/>
  <c r="V300" i="3"/>
  <c r="Q301" i="3"/>
  <c r="V301" i="3" s="1"/>
  <c r="S303" i="3"/>
  <c r="Q306" i="3"/>
  <c r="S308" i="3"/>
  <c r="S310" i="3"/>
  <c r="V311" i="3"/>
  <c r="Q314" i="3"/>
  <c r="V314" i="3" s="1"/>
  <c r="V316" i="3"/>
  <c r="Q317" i="3"/>
  <c r="V317" i="3" s="1"/>
  <c r="V319" i="3"/>
  <c r="Q320" i="3"/>
  <c r="V320" i="3" s="1"/>
  <c r="V321" i="3"/>
  <c r="S322" i="3"/>
  <c r="V323" i="3"/>
  <c r="Q324" i="3"/>
  <c r="V324" i="3" s="1"/>
  <c r="V326" i="3"/>
  <c r="V329" i="3"/>
  <c r="V331" i="3"/>
  <c r="V336" i="3"/>
  <c r="S338" i="3"/>
  <c r="V342" i="3"/>
  <c r="V343" i="3"/>
  <c r="V344" i="3"/>
  <c r="V345" i="3"/>
  <c r="V346" i="3"/>
  <c r="V347" i="3"/>
  <c r="V350" i="3"/>
  <c r="V354" i="3"/>
  <c r="V355" i="3"/>
  <c r="V356" i="3"/>
  <c r="V358" i="3"/>
  <c r="S359" i="3"/>
  <c r="V360" i="3"/>
  <c r="V362" i="3"/>
  <c r="V364" i="3"/>
  <c r="Q365" i="3"/>
  <c r="V365" i="3" s="1"/>
  <c r="V368" i="3"/>
  <c r="V369" i="3"/>
  <c r="S370" i="3"/>
  <c r="S371" i="3"/>
  <c r="V372" i="3"/>
  <c r="V373" i="3"/>
  <c r="V374" i="3"/>
  <c r="S376" i="3"/>
  <c r="S378" i="3"/>
  <c r="V379" i="3"/>
  <c r="V380" i="3"/>
  <c r="S381" i="3"/>
  <c r="V385" i="3"/>
  <c r="V387" i="3"/>
  <c r="V389" i="3"/>
  <c r="V392" i="3"/>
  <c r="V395" i="3"/>
  <c r="V399" i="3"/>
  <c r="V403" i="3"/>
  <c r="V405" i="3"/>
  <c r="V407" i="3"/>
  <c r="S409" i="3"/>
  <c r="V411" i="3"/>
  <c r="S414" i="3"/>
  <c r="Q415" i="3"/>
  <c r="V415" i="3" s="1"/>
  <c r="Q418" i="3"/>
  <c r="V418" i="3" s="1"/>
  <c r="V420" i="3"/>
  <c r="V421" i="3"/>
  <c r="S423" i="3"/>
  <c r="S425" i="3"/>
  <c r="S426" i="3"/>
  <c r="V428" i="3"/>
  <c r="V433" i="3"/>
  <c r="Q434" i="3"/>
  <c r="S434" i="3" s="1"/>
  <c r="V435" i="3"/>
  <c r="S436" i="3"/>
  <c r="V440" i="3"/>
  <c r="V443" i="3"/>
  <c r="S447" i="3"/>
  <c r="V451" i="3"/>
  <c r="V454" i="3"/>
  <c r="Q457" i="3"/>
  <c r="V457" i="3" s="1"/>
  <c r="V458" i="3"/>
  <c r="S459" i="3"/>
  <c r="V460" i="3"/>
  <c r="S461" i="3"/>
  <c r="V465" i="3"/>
  <c r="Q468" i="3"/>
  <c r="V468" i="3" s="1"/>
  <c r="V469" i="3"/>
  <c r="S473" i="3"/>
  <c r="Q474" i="3"/>
  <c r="V474" i="3" s="1"/>
  <c r="V481" i="3"/>
  <c r="V483" i="3"/>
  <c r="V485" i="3"/>
  <c r="V486" i="3"/>
  <c r="V488" i="3"/>
  <c r="V492" i="3"/>
  <c r="V493" i="3"/>
  <c r="V495" i="3"/>
  <c r="V498" i="3"/>
  <c r="V499" i="3"/>
  <c r="V500" i="3"/>
  <c r="V501" i="3"/>
  <c r="V503" i="3"/>
  <c r="V504" i="3"/>
  <c r="V505" i="3"/>
  <c r="V506" i="3"/>
  <c r="Q507" i="3"/>
  <c r="V507" i="3" s="1"/>
  <c r="V509" i="3"/>
  <c r="Q510" i="3"/>
  <c r="V510" i="3" s="1"/>
  <c r="V513" i="3"/>
  <c r="V514" i="3"/>
  <c r="V515" i="3"/>
  <c r="V516" i="3"/>
  <c r="V517" i="3"/>
  <c r="V521" i="3"/>
  <c r="V526" i="3"/>
  <c r="V528" i="3"/>
  <c r="V530" i="3"/>
  <c r="V531" i="3"/>
  <c r="V536" i="3"/>
  <c r="V537" i="3"/>
  <c r="V538" i="3"/>
  <c r="V541" i="3"/>
  <c r="V542" i="3"/>
  <c r="V544" i="3"/>
  <c r="V548" i="3"/>
  <c r="V549" i="3"/>
  <c r="V552" i="3"/>
  <c r="V555" i="3"/>
  <c r="V558" i="3"/>
  <c r="V560" i="3"/>
  <c r="Q561" i="3"/>
  <c r="V561" i="3" s="1"/>
  <c r="V562" i="3"/>
  <c r="V563" i="3"/>
  <c r="V564" i="3"/>
  <c r="Q565" i="3"/>
  <c r="V565" i="3" s="1"/>
  <c r="V566" i="3"/>
  <c r="V567" i="3"/>
  <c r="Q568" i="3"/>
  <c r="V568" i="3" s="1"/>
  <c r="V569" i="3"/>
  <c r="V570" i="3"/>
  <c r="V573" i="3"/>
  <c r="V574" i="3"/>
  <c r="V575" i="3"/>
  <c r="V576" i="3"/>
  <c r="V578" i="3"/>
  <c r="Q582" i="3"/>
  <c r="V582" i="3" s="1"/>
  <c r="V583" i="3"/>
  <c r="Q585" i="3"/>
  <c r="V585" i="3" s="1"/>
  <c r="V586" i="3"/>
  <c r="V587" i="3"/>
  <c r="V588" i="3"/>
  <c r="Q591" i="3"/>
  <c r="V591" i="3" s="1"/>
  <c r="V594" i="3"/>
  <c r="V597" i="3"/>
  <c r="V598" i="3"/>
  <c r="V603" i="3"/>
  <c r="V605" i="3"/>
  <c r="V608" i="3"/>
  <c r="V609" i="3"/>
  <c r="V611" i="3"/>
  <c r="Q618" i="3"/>
  <c r="V618" i="3" s="1"/>
  <c r="V620" i="3"/>
  <c r="V621" i="3"/>
  <c r="V623" i="3"/>
  <c r="V624" i="3"/>
  <c r="V626" i="3"/>
  <c r="V629" i="3"/>
  <c r="V632" i="3"/>
  <c r="Q633" i="3"/>
  <c r="V633" i="3" s="1"/>
  <c r="V634" i="3"/>
  <c r="V635" i="3"/>
  <c r="V636" i="3"/>
  <c r="V639" i="3"/>
  <c r="Q640" i="3"/>
  <c r="V640" i="3" s="1"/>
  <c r="V643" i="3"/>
  <c r="V644" i="3"/>
  <c r="V645" i="3"/>
  <c r="V646" i="3"/>
  <c r="V647" i="3"/>
  <c r="V648" i="3"/>
  <c r="V653" i="3"/>
  <c r="V654" i="3"/>
  <c r="V656" i="3"/>
  <c r="V658" i="3"/>
  <c r="V659" i="3"/>
  <c r="V664" i="3"/>
  <c r="Q665" i="3"/>
  <c r="V665" i="3" s="1"/>
  <c r="V666" i="3"/>
  <c r="V667" i="3"/>
  <c r="V670" i="3"/>
  <c r="V672" i="3"/>
  <c r="V674" i="3"/>
  <c r="V675" i="3"/>
  <c r="V676" i="3"/>
  <c r="V677" i="3"/>
  <c r="V678" i="3"/>
  <c r="V679" i="3"/>
  <c r="V681" i="3"/>
  <c r="V683" i="3"/>
  <c r="V684" i="3"/>
  <c r="V686" i="3"/>
  <c r="V687" i="3"/>
  <c r="V688" i="3"/>
  <c r="V689" i="3"/>
  <c r="V690" i="3"/>
  <c r="V693" i="3"/>
  <c r="V696" i="3"/>
  <c r="V700" i="3"/>
  <c r="V701" i="3"/>
  <c r="V702" i="3"/>
  <c r="Q703" i="3"/>
  <c r="V703" i="3" s="1"/>
  <c r="V704" i="3"/>
  <c r="V706" i="3"/>
  <c r="Q707" i="3"/>
  <c r="V707" i="3" s="1"/>
  <c r="V708" i="3"/>
  <c r="V709" i="3"/>
  <c r="V712" i="3"/>
  <c r="V720" i="3"/>
  <c r="V722" i="3"/>
  <c r="Q723" i="3"/>
  <c r="V723" i="3" s="1"/>
  <c r="Q725" i="3"/>
  <c r="V725" i="3" s="1"/>
  <c r="V727" i="3"/>
  <c r="V728" i="3"/>
  <c r="V729" i="3"/>
  <c r="V730" i="3"/>
  <c r="V731" i="3"/>
  <c r="V732" i="3"/>
  <c r="V734" i="3"/>
  <c r="V735" i="3"/>
  <c r="Q736" i="3"/>
  <c r="V736" i="3" s="1"/>
  <c r="Q737" i="3"/>
  <c r="V737" i="3" s="1"/>
  <c r="V744" i="3"/>
  <c r="V745" i="3"/>
  <c r="V747" i="3"/>
  <c r="V749" i="3"/>
  <c r="V751" i="3"/>
  <c r="V752" i="3"/>
  <c r="Q753" i="3"/>
  <c r="V753" i="3" s="1"/>
  <c r="V754" i="3"/>
  <c r="Q755" i="3"/>
  <c r="Q756" i="3"/>
  <c r="V756" i="3" s="1"/>
  <c r="V761" i="3"/>
  <c r="V763" i="3"/>
  <c r="V765" i="3"/>
  <c r="V766" i="3"/>
  <c r="V767" i="3"/>
  <c r="V768" i="3"/>
  <c r="V769" i="3"/>
  <c r="V770" i="3"/>
  <c r="V771" i="3"/>
  <c r="V772" i="3"/>
  <c r="V775" i="3"/>
  <c r="V777" i="3"/>
  <c r="Q778" i="3"/>
  <c r="V778" i="3" s="1"/>
  <c r="V779" i="3"/>
  <c r="V781" i="3"/>
  <c r="V783" i="3"/>
  <c r="V785" i="3"/>
  <c r="Q3" i="3"/>
  <c r="V3" i="3" s="1"/>
  <c r="Q11" i="3"/>
  <c r="V14" i="3"/>
  <c r="V17" i="3"/>
  <c r="Q18" i="3"/>
  <c r="V18" i="3" s="1"/>
  <c r="Q21" i="3"/>
  <c r="S21" i="3" s="1"/>
  <c r="Q24" i="3"/>
  <c r="V24" i="3" s="1"/>
  <c r="Q25" i="3"/>
  <c r="S25" i="3" s="1"/>
  <c r="V26" i="3"/>
  <c r="S31" i="3"/>
  <c r="S34" i="3"/>
  <c r="V35" i="3"/>
  <c r="Q36" i="3"/>
  <c r="V36" i="3" s="1"/>
  <c r="V40" i="3"/>
  <c r="V46" i="3"/>
  <c r="Q47" i="3"/>
  <c r="V47" i="3" s="1"/>
  <c r="V49" i="3"/>
  <c r="V51" i="3"/>
  <c r="V57" i="3"/>
  <c r="V58" i="3"/>
  <c r="V60" i="3"/>
  <c r="V61" i="3"/>
  <c r="S62" i="3"/>
  <c r="V64" i="3"/>
  <c r="V65" i="3"/>
  <c r="V66" i="3"/>
  <c r="V67" i="3"/>
  <c r="V70" i="3"/>
  <c r="S71" i="3"/>
  <c r="Q76" i="3"/>
  <c r="V76" i="3" s="1"/>
  <c r="V77" i="3"/>
  <c r="S81" i="3"/>
  <c r="V87" i="3"/>
  <c r="V92" i="3"/>
  <c r="V93" i="3"/>
  <c r="Q94" i="3"/>
  <c r="V94" i="3" s="1"/>
  <c r="V95" i="3"/>
  <c r="Q96" i="3"/>
  <c r="V96" i="3" s="1"/>
  <c r="Q97" i="3"/>
  <c r="V97" i="3" s="1"/>
  <c r="Q99" i="3"/>
  <c r="V99" i="3" s="1"/>
  <c r="V100" i="3"/>
  <c r="S103" i="3"/>
  <c r="V104" i="3"/>
  <c r="Q106" i="3"/>
  <c r="V106" i="3" s="1"/>
  <c r="V109" i="3"/>
  <c r="V112" i="3"/>
  <c r="S114" i="3"/>
  <c r="V115" i="3"/>
  <c r="Q116" i="3"/>
  <c r="V116" i="3" s="1"/>
  <c r="V117" i="3"/>
  <c r="Q119" i="3"/>
  <c r="V119" i="3" s="1"/>
  <c r="Q122" i="3"/>
  <c r="S122" i="3" s="1"/>
  <c r="S125" i="3"/>
  <c r="S126" i="3"/>
  <c r="V127" i="3"/>
  <c r="V131" i="3"/>
  <c r="S132" i="3"/>
  <c r="V133" i="3"/>
  <c r="V135" i="3"/>
  <c r="V138" i="3"/>
  <c r="V140" i="3"/>
  <c r="S143" i="3"/>
  <c r="V144" i="3"/>
  <c r="Q149" i="3"/>
  <c r="V149" i="3" s="1"/>
  <c r="Q150" i="3"/>
  <c r="V150" i="3" s="1"/>
  <c r="V151" i="3"/>
  <c r="S152" i="3"/>
  <c r="S154" i="3"/>
  <c r="V159" i="3"/>
  <c r="V162" i="3"/>
  <c r="V164" i="3"/>
  <c r="V169" i="3"/>
  <c r="V170" i="3"/>
  <c r="Q173" i="3"/>
  <c r="V175" i="3"/>
  <c r="S178" i="3"/>
  <c r="P3" i="3"/>
  <c r="P4" i="3"/>
  <c r="P5" i="3"/>
  <c r="P6" i="3"/>
  <c r="P7" i="3"/>
  <c r="P8" i="3"/>
  <c r="P9" i="3"/>
  <c r="P10" i="3"/>
  <c r="P11" i="3"/>
  <c r="P12"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7" i="3"/>
  <c r="P48" i="3"/>
  <c r="P49" i="3"/>
  <c r="P51" i="3"/>
  <c r="P52" i="3"/>
  <c r="P53" i="3"/>
  <c r="P55" i="3"/>
  <c r="P56" i="3"/>
  <c r="P57" i="3"/>
  <c r="P58" i="3"/>
  <c r="P59" i="3"/>
  <c r="P60" i="3"/>
  <c r="P61" i="3"/>
  <c r="P62" i="3"/>
  <c r="P63" i="3"/>
  <c r="P64" i="3"/>
  <c r="P65" i="3"/>
  <c r="P66" i="3"/>
  <c r="P67" i="3"/>
  <c r="P68" i="3"/>
  <c r="P69" i="3"/>
  <c r="P70" i="3"/>
  <c r="P71" i="3"/>
  <c r="P72" i="3"/>
  <c r="P73" i="3"/>
  <c r="P74" i="3"/>
  <c r="P75" i="3"/>
  <c r="P77" i="3"/>
  <c r="P78" i="3"/>
  <c r="P79" i="3"/>
  <c r="P80" i="3"/>
  <c r="P81" i="3"/>
  <c r="P82" i="3"/>
  <c r="P83" i="3"/>
  <c r="P84" i="3"/>
  <c r="P85" i="3"/>
  <c r="P86" i="3"/>
  <c r="P87" i="3"/>
  <c r="P88" i="3"/>
  <c r="P89" i="3"/>
  <c r="P90" i="3"/>
  <c r="P91" i="3"/>
  <c r="P92" i="3"/>
  <c r="P93" i="3"/>
  <c r="P94" i="3"/>
  <c r="P96" i="3"/>
  <c r="P97" i="3"/>
  <c r="P98" i="3"/>
  <c r="P99" i="3"/>
  <c r="P100" i="3"/>
  <c r="P101" i="3"/>
  <c r="P102" i="3"/>
  <c r="P103" i="3"/>
  <c r="P104" i="3"/>
  <c r="P105" i="3"/>
  <c r="X184" i="3"/>
  <c r="X201" i="3"/>
  <c r="X235" i="3"/>
  <c r="X409" i="3"/>
  <c r="X501" i="3"/>
  <c r="BZ4" i="3"/>
  <c r="BZ8" i="3"/>
  <c r="BZ11" i="3"/>
  <c r="BZ12" i="3"/>
  <c r="BZ14" i="3"/>
  <c r="BZ18" i="3"/>
  <c r="BZ20" i="3"/>
  <c r="BZ21" i="3"/>
  <c r="BZ24" i="3"/>
  <c r="BZ25" i="3"/>
  <c r="BZ26" i="3"/>
  <c r="BZ27" i="3"/>
  <c r="BZ31" i="3"/>
  <c r="BZ33" i="3"/>
  <c r="BZ35" i="3"/>
  <c r="BZ37" i="3"/>
  <c r="BZ38" i="3"/>
  <c r="BZ41" i="3"/>
  <c r="BZ43" i="3"/>
  <c r="BZ44" i="3"/>
  <c r="BZ47" i="3"/>
  <c r="BZ49" i="3"/>
  <c r="BZ51" i="3"/>
  <c r="BZ52" i="3"/>
  <c r="BZ54" i="3"/>
  <c r="BZ55" i="3"/>
  <c r="BZ56" i="3"/>
  <c r="BZ57" i="3"/>
  <c r="BZ58" i="3"/>
  <c r="BZ59" i="3"/>
  <c r="BZ62" i="3"/>
  <c r="BZ64" i="3"/>
  <c r="BZ65" i="3"/>
  <c r="BZ66" i="3"/>
  <c r="BZ67" i="3"/>
  <c r="BZ70" i="3"/>
  <c r="BZ73" i="3"/>
  <c r="BZ76" i="3"/>
  <c r="BZ78" i="3"/>
  <c r="BZ80" i="3"/>
  <c r="BZ81" i="3"/>
  <c r="BZ82" i="3"/>
  <c r="BZ83" i="3"/>
  <c r="BZ84" i="3"/>
  <c r="BZ85" i="3"/>
  <c r="BZ86" i="3"/>
  <c r="BZ88" i="3"/>
  <c r="BZ94" i="3"/>
  <c r="BZ95" i="3"/>
  <c r="BZ96" i="3"/>
  <c r="BZ98" i="3"/>
  <c r="BZ99" i="3"/>
  <c r="BZ107" i="3"/>
  <c r="BZ111" i="3"/>
  <c r="BZ112" i="3"/>
  <c r="BZ116" i="3"/>
  <c r="BZ119" i="3"/>
  <c r="BZ122" i="3"/>
  <c r="BZ124" i="3"/>
  <c r="BZ128" i="3"/>
  <c r="BZ129" i="3"/>
  <c r="BZ132" i="3"/>
  <c r="BZ133" i="3"/>
  <c r="BZ134" i="3"/>
  <c r="BZ135" i="3"/>
  <c r="BZ136" i="3"/>
  <c r="BZ137" i="3"/>
  <c r="BZ139" i="3"/>
  <c r="BZ142" i="3"/>
  <c r="BZ144" i="3"/>
  <c r="BZ149" i="3"/>
  <c r="BZ150" i="3"/>
  <c r="BZ151" i="3"/>
  <c r="BZ153" i="3"/>
  <c r="BZ156" i="3"/>
  <c r="BZ158" i="3"/>
  <c r="BZ160" i="3"/>
  <c r="BZ162" i="3"/>
  <c r="BZ164" i="3"/>
  <c r="BZ170" i="3"/>
  <c r="BZ171" i="3"/>
  <c r="BZ172" i="3"/>
  <c r="BZ173" i="3"/>
  <c r="BZ175" i="3"/>
  <c r="BZ176" i="3"/>
  <c r="BZ179" i="3"/>
  <c r="BZ180" i="3"/>
  <c r="BZ182" i="3"/>
  <c r="BZ183" i="3"/>
  <c r="BZ184" i="3"/>
  <c r="BZ185" i="3"/>
  <c r="BZ186" i="3"/>
  <c r="BZ188" i="3"/>
  <c r="BZ191" i="3"/>
  <c r="BZ192" i="3"/>
  <c r="BZ194" i="3"/>
  <c r="BZ195" i="3"/>
  <c r="BZ197" i="3"/>
  <c r="BZ198" i="3"/>
  <c r="BZ199" i="3"/>
  <c r="BZ200" i="3"/>
  <c r="BZ201" i="3"/>
  <c r="BZ209" i="3"/>
  <c r="BZ210" i="3"/>
  <c r="BZ211" i="3"/>
  <c r="BZ212" i="3"/>
  <c r="BZ213" i="3"/>
  <c r="BZ215" i="3"/>
  <c r="BZ216" i="3"/>
  <c r="BZ217" i="3"/>
  <c r="BZ218" i="3"/>
  <c r="BZ219" i="3"/>
  <c r="BZ221" i="3"/>
  <c r="BZ223" i="3"/>
  <c r="BZ224" i="3"/>
  <c r="BZ225" i="3"/>
  <c r="BZ227" i="3"/>
  <c r="BZ228" i="3"/>
  <c r="BZ230" i="3"/>
  <c r="BZ231" i="3"/>
  <c r="BZ232" i="3"/>
  <c r="BZ236" i="3"/>
  <c r="BZ238" i="3"/>
  <c r="BZ239" i="3"/>
  <c r="BZ240" i="3"/>
  <c r="BZ241" i="3"/>
  <c r="BZ242" i="3"/>
  <c r="BZ243" i="3"/>
  <c r="BZ245" i="3"/>
  <c r="BZ247" i="3"/>
  <c r="BZ248" i="3"/>
  <c r="BZ249" i="3"/>
  <c r="BZ250" i="3"/>
  <c r="BZ251" i="3"/>
  <c r="BZ252" i="3"/>
  <c r="BZ253" i="3"/>
  <c r="BZ255" i="3"/>
  <c r="BZ258" i="3"/>
  <c r="BZ259" i="3"/>
  <c r="BZ260" i="3"/>
  <c r="BZ262" i="3"/>
  <c r="BZ264" i="3"/>
  <c r="BZ265" i="3"/>
  <c r="BZ270" i="3"/>
  <c r="BZ271" i="3"/>
  <c r="BZ272" i="3"/>
  <c r="BZ275" i="3"/>
  <c r="BZ276" i="3"/>
  <c r="BZ277" i="3"/>
  <c r="BZ278" i="3"/>
  <c r="BZ280" i="3"/>
  <c r="BZ281" i="3"/>
  <c r="BZ284" i="3"/>
  <c r="BZ285" i="3"/>
  <c r="BZ286" i="3"/>
  <c r="BZ291" i="3"/>
  <c r="BZ293" i="3"/>
  <c r="BZ294" i="3"/>
  <c r="BZ296" i="3"/>
  <c r="BZ297" i="3"/>
  <c r="BZ298" i="3"/>
  <c r="BZ299" i="3"/>
  <c r="BZ301" i="3"/>
  <c r="BZ302" i="3"/>
  <c r="BZ303" i="3"/>
  <c r="BZ307" i="3"/>
  <c r="BZ312" i="3"/>
  <c r="BZ313" i="3"/>
  <c r="BZ314" i="3"/>
  <c r="BZ315" i="3"/>
  <c r="BZ316" i="3"/>
  <c r="BZ317" i="3"/>
  <c r="BZ320" i="3"/>
  <c r="BZ321" i="3"/>
  <c r="BZ322" i="3"/>
  <c r="BZ324" i="3"/>
  <c r="BZ331" i="3"/>
  <c r="BZ332" i="3"/>
  <c r="BZ333" i="3"/>
  <c r="BZ334" i="3"/>
  <c r="BZ335" i="3"/>
  <c r="BZ336" i="3"/>
  <c r="BZ338" i="3"/>
  <c r="BZ340" i="3"/>
  <c r="BZ341" i="3"/>
  <c r="BZ342" i="3"/>
  <c r="BZ343" i="3"/>
  <c r="BZ346" i="3"/>
  <c r="BZ349" i="3"/>
  <c r="BZ351" i="3"/>
  <c r="BZ352" i="3"/>
  <c r="BZ353" i="3"/>
  <c r="BZ355" i="3"/>
  <c r="BZ356" i="3"/>
  <c r="BZ357" i="3"/>
  <c r="BZ365" i="3"/>
  <c r="BZ371" i="3"/>
  <c r="BZ372" i="3"/>
  <c r="BZ374" i="3"/>
  <c r="BZ375" i="3"/>
  <c r="BZ377" i="3"/>
  <c r="BZ378" i="3"/>
  <c r="BZ379" i="3"/>
  <c r="BZ380" i="3"/>
  <c r="BZ381" i="3"/>
  <c r="BZ383" i="3"/>
  <c r="BZ384" i="3"/>
  <c r="BZ386" i="3"/>
  <c r="BZ387" i="3"/>
  <c r="BZ390" i="3"/>
  <c r="BZ391" i="3"/>
  <c r="BZ393" i="3"/>
  <c r="BZ394" i="3"/>
  <c r="BZ395" i="3"/>
  <c r="BZ396" i="3"/>
  <c r="BZ398" i="3"/>
  <c r="BZ399" i="3"/>
  <c r="BZ400" i="3"/>
  <c r="BZ401" i="3"/>
  <c r="BZ403" i="3"/>
  <c r="BZ407" i="3"/>
  <c r="BZ409" i="3"/>
  <c r="BZ411" i="3"/>
  <c r="BZ412" i="3"/>
  <c r="BZ413" i="3"/>
  <c r="BZ415" i="3"/>
  <c r="BZ418" i="3"/>
  <c r="BZ419" i="3"/>
  <c r="BZ420" i="3"/>
  <c r="BZ421" i="3"/>
  <c r="BZ425" i="3"/>
  <c r="BZ426" i="3"/>
  <c r="BZ431" i="3"/>
  <c r="BZ432" i="3"/>
  <c r="BZ433" i="3"/>
  <c r="BZ434" i="3"/>
  <c r="BZ436" i="3"/>
  <c r="BZ439" i="3"/>
  <c r="BZ440" i="3"/>
  <c r="BZ442" i="3"/>
  <c r="BZ443" i="3"/>
  <c r="BZ444" i="3"/>
  <c r="BZ445" i="3"/>
  <c r="BZ446" i="3"/>
  <c r="BZ447" i="3"/>
  <c r="BZ449" i="3"/>
  <c r="BZ450" i="3"/>
  <c r="BZ451" i="3"/>
  <c r="BZ455" i="3"/>
  <c r="BZ456" i="3"/>
  <c r="BZ457" i="3"/>
  <c r="BZ461" i="3"/>
  <c r="BZ463" i="3"/>
  <c r="BZ465" i="3"/>
  <c r="BZ466" i="3"/>
  <c r="BZ469" i="3"/>
  <c r="BZ471" i="3"/>
  <c r="BZ473" i="3"/>
  <c r="BZ474" i="3"/>
  <c r="BZ477" i="3"/>
  <c r="BZ478" i="3"/>
  <c r="BZ481" i="3"/>
  <c r="BZ482" i="3"/>
  <c r="BZ483" i="3"/>
  <c r="BZ484" i="3"/>
  <c r="BZ486" i="3"/>
  <c r="BZ489" i="3"/>
  <c r="BZ490" i="3"/>
  <c r="BZ493" i="3"/>
  <c r="BZ495" i="3"/>
  <c r="BZ496" i="3"/>
  <c r="BZ497" i="3"/>
  <c r="BZ499" i="3"/>
  <c r="BZ500" i="3"/>
  <c r="BZ501" i="3"/>
  <c r="BZ504" i="3"/>
  <c r="BZ505" i="3"/>
  <c r="BZ506" i="3"/>
  <c r="BZ507" i="3"/>
  <c r="BZ508" i="3"/>
  <c r="BZ509" i="3"/>
  <c r="BZ511" i="3"/>
  <c r="BZ512" i="3"/>
  <c r="BZ515" i="3"/>
  <c r="BZ518" i="3"/>
  <c r="BZ519" i="3"/>
  <c r="BZ522" i="3"/>
  <c r="BZ523" i="3"/>
  <c r="BZ524" i="3"/>
  <c r="BZ526" i="3"/>
  <c r="BZ528" i="3"/>
  <c r="BZ529" i="3"/>
  <c r="BZ534" i="3"/>
  <c r="BZ538" i="3"/>
  <c r="BZ540" i="3"/>
  <c r="BZ542" i="3"/>
  <c r="BZ543" i="3"/>
  <c r="BZ544" i="3"/>
  <c r="BZ545" i="3"/>
  <c r="BZ546" i="3"/>
  <c r="BZ547" i="3"/>
  <c r="BZ548" i="3"/>
  <c r="BZ549" i="3"/>
  <c r="BZ550" i="3"/>
  <c r="BZ551" i="3"/>
  <c r="BZ553" i="3"/>
  <c r="BZ554" i="3"/>
  <c r="BZ555" i="3"/>
  <c r="BZ556" i="3"/>
  <c r="BZ557" i="3"/>
  <c r="BZ558" i="3"/>
  <c r="BZ560" i="3"/>
  <c r="BZ561" i="3"/>
  <c r="BZ564" i="3"/>
  <c r="BZ565" i="3"/>
  <c r="BZ566" i="3"/>
  <c r="BZ567" i="3"/>
  <c r="BZ568" i="3"/>
  <c r="BZ571" i="3"/>
  <c r="BZ572" i="3"/>
  <c r="BZ573" i="3"/>
  <c r="BZ575" i="3"/>
  <c r="BZ576" i="3"/>
  <c r="BZ577" i="3"/>
  <c r="BZ578" i="3"/>
  <c r="BZ579" i="3"/>
  <c r="BZ580" i="3"/>
  <c r="BZ581" i="3"/>
  <c r="BZ582" i="3"/>
  <c r="BZ583" i="3"/>
  <c r="BZ584" i="3"/>
  <c r="BZ585" i="3"/>
  <c r="BZ586" i="3"/>
  <c r="BZ589" i="3"/>
  <c r="BZ590" i="3"/>
  <c r="BZ591" i="3"/>
  <c r="BZ592" i="3"/>
  <c r="BZ596" i="3"/>
  <c r="BZ597" i="3"/>
  <c r="BZ598" i="3"/>
  <c r="BZ601" i="3"/>
  <c r="BZ602" i="3"/>
  <c r="BZ605" i="3"/>
  <c r="BZ606" i="3"/>
  <c r="BZ607" i="3"/>
  <c r="BZ608" i="3"/>
  <c r="BZ609" i="3"/>
  <c r="BZ610" i="3"/>
  <c r="BZ613" i="3"/>
  <c r="BZ614" i="3"/>
  <c r="BZ615" i="3"/>
  <c r="BZ616" i="3"/>
  <c r="BZ617" i="3"/>
  <c r="BZ618" i="3"/>
  <c r="BZ619" i="3"/>
  <c r="BZ621" i="3"/>
  <c r="BZ622" i="3"/>
  <c r="BZ623" i="3"/>
  <c r="BZ624" i="3"/>
  <c r="BZ625" i="3"/>
  <c r="BZ626" i="3"/>
  <c r="BZ627" i="3"/>
  <c r="BZ628" i="3"/>
  <c r="BZ631" i="3"/>
  <c r="BZ632" i="3"/>
  <c r="BZ633" i="3"/>
  <c r="BZ635" i="3"/>
  <c r="BZ637" i="3"/>
  <c r="BZ639" i="3"/>
  <c r="BZ640" i="3"/>
  <c r="BZ641" i="3"/>
  <c r="BZ642" i="3"/>
  <c r="BZ645" i="3"/>
  <c r="BZ647" i="3"/>
  <c r="BZ648" i="3"/>
  <c r="BZ649" i="3"/>
  <c r="BZ651" i="3"/>
  <c r="BZ652" i="3"/>
  <c r="BZ653" i="3"/>
  <c r="BZ655" i="3"/>
  <c r="BZ657" i="3"/>
  <c r="BZ659" i="3"/>
  <c r="BZ661" i="3"/>
  <c r="BZ663" i="3"/>
  <c r="BZ664" i="3"/>
  <c r="BZ665" i="3"/>
  <c r="BZ666" i="3"/>
  <c r="BZ668" i="3"/>
  <c r="BZ669" i="3"/>
  <c r="BZ670" i="3"/>
  <c r="BZ675" i="3"/>
  <c r="BZ677" i="3"/>
  <c r="BZ680" i="3"/>
  <c r="BZ681" i="3"/>
  <c r="BZ685" i="3"/>
  <c r="BZ686" i="3"/>
  <c r="BZ687" i="3"/>
  <c r="BZ690" i="3"/>
  <c r="BZ691" i="3"/>
  <c r="BZ692" i="3"/>
  <c r="BZ693" i="3"/>
  <c r="BZ695" i="3"/>
  <c r="BZ696" i="3"/>
  <c r="BZ697" i="3"/>
  <c r="BZ699" i="3"/>
  <c r="BZ701" i="3"/>
  <c r="BZ703" i="3"/>
  <c r="BZ704" i="3"/>
  <c r="BZ705" i="3"/>
  <c r="BZ707" i="3"/>
  <c r="BZ708" i="3"/>
  <c r="BZ710" i="3"/>
  <c r="BZ714" i="3"/>
  <c r="BZ715" i="3"/>
  <c r="BZ716" i="3"/>
  <c r="BZ718" i="3"/>
  <c r="BZ719" i="3"/>
  <c r="BZ721" i="3"/>
  <c r="BZ722" i="3"/>
  <c r="BZ723" i="3"/>
  <c r="BZ724" i="3"/>
  <c r="BZ725" i="3"/>
  <c r="BZ726" i="3"/>
  <c r="BZ727" i="3"/>
  <c r="BZ728" i="3"/>
  <c r="BZ729" i="3"/>
  <c r="BZ730" i="3"/>
  <c r="BZ731" i="3"/>
  <c r="BZ732" i="3"/>
  <c r="BZ733" i="3"/>
  <c r="BZ735" i="3"/>
  <c r="BZ736" i="3"/>
  <c r="BZ737" i="3"/>
  <c r="BZ738" i="3"/>
  <c r="BZ739" i="3"/>
  <c r="BZ741" i="3"/>
  <c r="BZ743" i="3"/>
  <c r="BZ744" i="3"/>
  <c r="BZ745" i="3"/>
  <c r="BZ746" i="3"/>
  <c r="BZ747" i="3"/>
  <c r="BZ748" i="3"/>
  <c r="BZ749" i="3"/>
  <c r="BZ751" i="3"/>
  <c r="BZ753" i="3"/>
  <c r="BZ754" i="3"/>
  <c r="BZ755" i="3"/>
  <c r="BZ757" i="3"/>
  <c r="BZ758" i="3"/>
  <c r="BZ761" i="3"/>
  <c r="BZ763" i="3"/>
  <c r="BZ764" i="3"/>
  <c r="BZ765" i="3"/>
  <c r="BZ766" i="3"/>
  <c r="BZ768" i="3"/>
  <c r="BZ769" i="3"/>
  <c r="BZ771" i="3"/>
  <c r="BZ772" i="3"/>
  <c r="BZ775" i="3"/>
  <c r="BZ776" i="3"/>
  <c r="BZ778" i="3"/>
  <c r="BZ780" i="3"/>
  <c r="BZ781" i="3"/>
  <c r="BZ782" i="3"/>
  <c r="BZ783" i="3"/>
  <c r="BZ784" i="3"/>
  <c r="BZ785" i="3"/>
  <c r="BH3" i="3"/>
  <c r="BH4" i="3"/>
  <c r="BH5" i="3"/>
  <c r="BH6" i="3"/>
  <c r="BH7" i="3"/>
  <c r="BH8" i="3"/>
  <c r="BH10" i="3"/>
  <c r="BH11" i="3"/>
  <c r="BH12" i="3"/>
  <c r="BH13" i="3"/>
  <c r="BH14" i="3"/>
  <c r="BH15" i="3"/>
  <c r="BH16" i="3"/>
  <c r="BH17" i="3"/>
  <c r="BH18" i="3"/>
  <c r="BH19" i="3"/>
  <c r="BH20" i="3"/>
  <c r="BH21" i="3"/>
  <c r="BH22" i="3"/>
  <c r="BH24" i="3"/>
  <c r="BH25" i="3"/>
  <c r="BH26" i="3"/>
  <c r="BH27" i="3"/>
  <c r="BH30" i="3"/>
  <c r="BH31" i="3"/>
  <c r="BH33" i="3"/>
  <c r="BH35" i="3"/>
  <c r="BH36" i="3"/>
  <c r="BH37" i="3"/>
  <c r="BH38" i="3"/>
  <c r="BH39" i="3"/>
  <c r="BH40" i="3"/>
  <c r="BH41" i="3"/>
  <c r="BH43" i="3"/>
  <c r="BH44" i="3"/>
  <c r="BH45" i="3"/>
  <c r="BH46" i="3"/>
  <c r="BH47" i="3"/>
  <c r="BH48" i="3"/>
  <c r="BH49" i="3"/>
  <c r="BH51" i="3"/>
  <c r="BH52" i="3"/>
  <c r="BH53" i="3"/>
  <c r="BH54" i="3"/>
  <c r="BH57" i="3"/>
  <c r="BH58" i="3"/>
  <c r="BH59" i="3"/>
  <c r="BH60" i="3"/>
  <c r="BH61" i="3"/>
  <c r="BH62" i="3"/>
  <c r="BH63" i="3"/>
  <c r="BH64" i="3"/>
  <c r="BH65" i="3"/>
  <c r="BH66" i="3"/>
  <c r="BH67" i="3"/>
  <c r="BH68" i="3"/>
  <c r="BH69" i="3"/>
  <c r="BH70" i="3"/>
  <c r="BH72" i="3"/>
  <c r="BH73" i="3"/>
  <c r="BH74" i="3"/>
  <c r="BH76" i="3"/>
  <c r="BH78" i="3"/>
  <c r="BH79" i="3"/>
  <c r="BH80" i="3"/>
  <c r="BH81" i="3"/>
  <c r="BH83" i="3"/>
  <c r="BH84" i="3"/>
  <c r="BH86" i="3"/>
  <c r="BH89" i="3"/>
  <c r="BH90" i="3"/>
  <c r="BH91" i="3"/>
  <c r="BH94" i="3"/>
  <c r="BH95" i="3"/>
  <c r="BH96" i="3"/>
  <c r="BH97" i="3"/>
  <c r="BH98" i="3"/>
  <c r="BH101" i="3"/>
  <c r="BH102" i="3"/>
  <c r="BH103" i="3"/>
  <c r="BH104" i="3"/>
  <c r="BH105" i="3"/>
  <c r="BH106" i="3"/>
  <c r="BH107" i="3"/>
  <c r="BH108" i="3"/>
  <c r="BH109" i="3"/>
  <c r="BH110" i="3"/>
  <c r="BH111" i="3"/>
  <c r="BH112" i="3"/>
  <c r="BH113" i="3"/>
  <c r="BH114" i="3"/>
  <c r="BH115" i="3"/>
  <c r="BH116" i="3"/>
  <c r="BH117" i="3"/>
  <c r="BH118" i="3"/>
  <c r="BH119" i="3"/>
  <c r="BH120" i="3"/>
  <c r="BH121" i="3"/>
  <c r="BH122" i="3"/>
  <c r="BH123" i="3"/>
  <c r="BH124" i="3"/>
  <c r="BH125" i="3"/>
  <c r="BH126" i="3"/>
  <c r="BH127" i="3"/>
  <c r="BH128" i="3"/>
  <c r="BH129" i="3"/>
  <c r="BH131" i="3"/>
  <c r="BH132" i="3"/>
  <c r="BH133" i="3"/>
  <c r="BH134" i="3"/>
  <c r="BH135" i="3"/>
  <c r="BH136" i="3"/>
  <c r="BH137" i="3"/>
  <c r="BH138" i="3"/>
  <c r="BH139" i="3"/>
  <c r="BH140" i="3"/>
  <c r="BH142" i="3"/>
  <c r="BH144" i="3"/>
  <c r="BH145" i="3"/>
  <c r="BH146" i="3"/>
  <c r="BH148" i="3"/>
  <c r="BH150" i="3"/>
  <c r="BH151" i="3"/>
  <c r="BH152" i="3"/>
  <c r="BH153" i="3"/>
  <c r="BH154" i="3"/>
  <c r="BH155" i="3"/>
  <c r="BH156" i="3"/>
  <c r="BH157" i="3"/>
  <c r="BH158" i="3"/>
  <c r="BH160" i="3"/>
  <c r="BH162" i="3"/>
  <c r="BH163" i="3"/>
  <c r="BH164" i="3"/>
  <c r="BH165" i="3"/>
  <c r="BH166" i="3"/>
  <c r="BH168" i="3"/>
  <c r="BH169" i="3"/>
  <c r="BH171" i="3"/>
  <c r="BH172" i="3"/>
  <c r="BH173" i="3"/>
  <c r="BH174" i="3"/>
  <c r="BH175" i="3"/>
  <c r="BH176" i="3"/>
  <c r="BH178" i="3"/>
  <c r="BH179" i="3"/>
  <c r="BH180" i="3"/>
  <c r="BH182" i="3"/>
  <c r="BH183" i="3"/>
  <c r="BH184" i="3"/>
  <c r="BH185" i="3"/>
  <c r="BH186" i="3"/>
  <c r="BH187" i="3"/>
  <c r="BH188" i="3"/>
  <c r="BH190" i="3"/>
  <c r="BH191" i="3"/>
  <c r="BH192" i="3"/>
  <c r="BH193" i="3"/>
  <c r="BH194" i="3"/>
  <c r="BH195" i="3"/>
  <c r="BH196" i="3"/>
  <c r="BH198" i="3"/>
  <c r="BH200" i="3"/>
  <c r="BH201" i="3"/>
  <c r="BH202" i="3"/>
  <c r="BH203" i="3"/>
  <c r="BH204" i="3"/>
  <c r="BH205" i="3"/>
  <c r="BH206" i="3"/>
  <c r="BH207" i="3"/>
  <c r="BH208" i="3"/>
  <c r="BH209" i="3"/>
  <c r="BH210" i="3"/>
  <c r="BH211" i="3"/>
  <c r="BH212" i="3"/>
  <c r="BH213" i="3"/>
  <c r="BH214" i="3"/>
  <c r="BH216" i="3"/>
  <c r="BH217" i="3"/>
  <c r="BH218" i="3"/>
  <c r="BH219" i="3"/>
  <c r="BH220" i="3"/>
  <c r="BH221" i="3"/>
  <c r="BH222" i="3"/>
  <c r="BH223" i="3"/>
  <c r="BH224" i="3"/>
  <c r="BH225" i="3"/>
  <c r="BH226" i="3"/>
  <c r="BH227" i="3"/>
  <c r="BH228" i="3"/>
  <c r="BH229" i="3"/>
  <c r="BH230" i="3"/>
  <c r="BH231" i="3"/>
  <c r="BH232" i="3"/>
  <c r="BH233" i="3"/>
  <c r="BH234" i="3"/>
  <c r="BH235" i="3"/>
  <c r="BH236" i="3"/>
  <c r="BH238" i="3"/>
  <c r="BH239" i="3"/>
  <c r="BH240" i="3"/>
  <c r="BH241" i="3"/>
  <c r="BH242" i="3"/>
  <c r="BH243" i="3"/>
  <c r="BH244" i="3"/>
  <c r="BH245" i="3"/>
  <c r="BH246" i="3"/>
  <c r="BH247" i="3"/>
  <c r="BH248" i="3"/>
  <c r="BH249" i="3"/>
  <c r="BH250" i="3"/>
  <c r="BH251" i="3"/>
  <c r="BH252" i="3"/>
  <c r="BH253" i="3"/>
  <c r="BH254" i="3"/>
  <c r="BH255" i="3"/>
  <c r="BH257" i="3"/>
  <c r="BH258" i="3"/>
  <c r="BH259" i="3"/>
  <c r="BH262" i="3"/>
  <c r="BH263" i="3"/>
  <c r="BH264" i="3"/>
  <c r="BH266" i="3"/>
  <c r="BH267" i="3"/>
  <c r="BH268" i="3"/>
  <c r="BH269" i="3"/>
  <c r="BH270" i="3"/>
  <c r="BH271" i="3"/>
  <c r="BH272" i="3"/>
  <c r="BH274" i="3"/>
  <c r="BH275" i="3"/>
  <c r="BH277" i="3"/>
  <c r="BH278" i="3"/>
  <c r="BH279" i="3"/>
  <c r="BH280" i="3"/>
  <c r="BH281" i="3"/>
  <c r="BH282" i="3"/>
  <c r="BH284" i="3"/>
  <c r="BH285" i="3"/>
  <c r="BH286" i="3"/>
  <c r="BH287" i="3"/>
  <c r="BH289" i="3"/>
  <c r="BH290" i="3"/>
  <c r="BH291" i="3"/>
  <c r="BH292" i="3"/>
  <c r="BH293" i="3"/>
  <c r="BH294" i="3"/>
  <c r="BH296" i="3"/>
  <c r="BH297" i="3"/>
  <c r="BH298" i="3"/>
  <c r="BH299" i="3"/>
  <c r="BH301" i="3"/>
  <c r="BH302" i="3"/>
  <c r="BH303" i="3"/>
  <c r="BH304" i="3"/>
  <c r="BH305" i="3"/>
  <c r="BH306" i="3"/>
  <c r="BH307" i="3"/>
  <c r="BH308" i="3"/>
  <c r="BH309" i="3"/>
  <c r="BH310" i="3"/>
  <c r="BH311" i="3"/>
  <c r="BH312" i="3"/>
  <c r="BH313" i="3"/>
  <c r="BH314" i="3"/>
  <c r="BH315" i="3"/>
  <c r="BH316" i="3"/>
  <c r="BH317" i="3"/>
  <c r="BH318" i="3"/>
  <c r="BH319" i="3"/>
  <c r="BH320" i="3"/>
  <c r="BH321" i="3"/>
  <c r="BH322" i="3"/>
  <c r="BH323" i="3"/>
  <c r="BH324" i="3"/>
  <c r="BH326" i="3"/>
  <c r="BH327" i="3"/>
  <c r="BH328" i="3"/>
  <c r="BH329" i="3"/>
  <c r="BH330" i="3"/>
  <c r="BH331" i="3"/>
  <c r="BH332" i="3"/>
  <c r="BH333" i="3"/>
  <c r="BH334" i="3"/>
  <c r="BH335" i="3"/>
  <c r="BH336" i="3"/>
  <c r="BH337" i="3"/>
  <c r="BH338" i="3"/>
  <c r="BH339" i="3"/>
  <c r="BH340" i="3"/>
  <c r="BH342" i="3"/>
  <c r="BH343" i="3"/>
  <c r="BH344" i="3"/>
  <c r="BH345" i="3"/>
  <c r="BH346" i="3"/>
  <c r="BH349" i="3"/>
  <c r="BH352" i="3"/>
  <c r="BH353" i="3"/>
  <c r="BH354" i="3"/>
  <c r="BH355" i="3"/>
  <c r="BH356" i="3"/>
  <c r="BH357" i="3"/>
  <c r="BH358" i="3"/>
  <c r="BH360" i="3"/>
  <c r="BH361" i="3"/>
  <c r="BH362" i="3"/>
  <c r="BH363" i="3"/>
  <c r="BH364" i="3"/>
  <c r="BH365" i="3"/>
  <c r="BH366" i="3"/>
  <c r="BH367" i="3"/>
  <c r="BH373" i="3"/>
  <c r="BH377" i="3"/>
  <c r="BH378" i="3"/>
  <c r="BH379" i="3"/>
  <c r="BH381" i="3"/>
  <c r="BH383" i="3"/>
  <c r="BH384" i="3"/>
  <c r="BH386" i="3"/>
  <c r="BH387" i="3"/>
  <c r="BH388" i="3"/>
  <c r="BH389" i="3"/>
  <c r="BH390" i="3"/>
  <c r="BH391" i="3"/>
  <c r="BH392" i="3"/>
  <c r="BH393" i="3"/>
  <c r="BH394" i="3"/>
  <c r="BH396" i="3"/>
  <c r="BH397" i="3"/>
  <c r="BH398" i="3"/>
  <c r="BH399" i="3"/>
  <c r="BH400" i="3"/>
  <c r="BH401" i="3"/>
  <c r="BH403" i="3"/>
  <c r="BH406" i="3"/>
  <c r="BH407" i="3"/>
  <c r="BH408" i="3"/>
  <c r="BH409" i="3"/>
  <c r="BH410" i="3"/>
  <c r="BH412" i="3"/>
  <c r="BH413" i="3"/>
  <c r="BH415" i="3"/>
  <c r="BH416" i="3"/>
  <c r="BH417" i="3"/>
  <c r="BH418" i="3"/>
  <c r="BH419" i="3"/>
  <c r="BH420" i="3"/>
  <c r="BH421" i="3"/>
  <c r="BH422" i="3"/>
  <c r="BH425" i="3"/>
  <c r="BH426" i="3"/>
  <c r="BH427" i="3"/>
  <c r="BH428" i="3"/>
  <c r="BH431" i="3"/>
  <c r="BH432" i="3"/>
  <c r="BH434" i="3"/>
  <c r="BH436" i="3"/>
  <c r="BH437" i="3"/>
  <c r="BH439" i="3"/>
  <c r="BH441" i="3"/>
  <c r="BH443" i="3"/>
  <c r="BH444" i="3"/>
  <c r="BH445" i="3"/>
  <c r="BH446" i="3"/>
  <c r="BH447" i="3"/>
  <c r="BH449" i="3"/>
  <c r="BH450" i="3"/>
  <c r="BH451" i="3"/>
  <c r="BH452" i="3"/>
  <c r="BH453" i="3"/>
  <c r="BH455" i="3"/>
  <c r="BH456" i="3"/>
  <c r="BH457" i="3"/>
  <c r="BH460" i="3"/>
  <c r="BH462" i="3"/>
  <c r="BH463" i="3"/>
  <c r="BH464" i="3"/>
  <c r="BH467" i="3"/>
  <c r="BH468" i="3"/>
  <c r="BH469" i="3"/>
  <c r="BH470" i="3"/>
  <c r="BH471" i="3"/>
  <c r="BH473" i="3"/>
  <c r="BH474" i="3"/>
  <c r="BH475" i="3"/>
  <c r="BH476" i="3"/>
  <c r="BH477" i="3"/>
  <c r="BH479" i="3"/>
  <c r="BH481" i="3"/>
  <c r="BH482" i="3"/>
  <c r="BH483" i="3"/>
  <c r="BH484" i="3"/>
  <c r="BH487" i="3"/>
  <c r="BH488" i="3"/>
  <c r="BH490" i="3"/>
  <c r="BH493" i="3"/>
  <c r="BH494" i="3"/>
  <c r="BH495" i="3"/>
  <c r="BH496" i="3"/>
  <c r="BH497" i="3"/>
  <c r="BH499" i="3"/>
  <c r="BH500" i="3"/>
  <c r="BH501" i="3"/>
  <c r="BH502" i="3"/>
  <c r="BH504" i="3"/>
  <c r="BH505" i="3"/>
  <c r="BH507" i="3"/>
  <c r="BH508" i="3"/>
  <c r="BH510" i="3"/>
  <c r="BH511" i="3"/>
  <c r="BH512" i="3"/>
  <c r="BH513" i="3"/>
  <c r="BH515" i="3"/>
  <c r="BH516" i="3"/>
  <c r="BH517" i="3"/>
  <c r="BH518" i="3"/>
  <c r="BH519" i="3"/>
  <c r="BH521" i="3"/>
  <c r="BH522" i="3"/>
  <c r="BH523" i="3"/>
  <c r="BH524" i="3"/>
  <c r="BH525" i="3"/>
  <c r="BH526" i="3"/>
  <c r="BH528" i="3"/>
  <c r="BH531" i="3"/>
  <c r="BH532" i="3"/>
  <c r="BH533" i="3"/>
  <c r="BH534" i="3"/>
  <c r="BH535" i="3"/>
  <c r="BH537" i="3"/>
  <c r="BH538" i="3"/>
  <c r="BH539" i="3"/>
  <c r="BH540" i="3"/>
  <c r="BH541" i="3"/>
  <c r="BH543" i="3"/>
  <c r="BH545" i="3"/>
  <c r="BH546" i="3"/>
  <c r="BH547" i="3"/>
  <c r="BH550" i="3"/>
  <c r="BH551" i="3"/>
  <c r="BH552" i="3"/>
  <c r="BH553" i="3"/>
  <c r="BH554" i="3"/>
  <c r="BH555" i="3"/>
  <c r="BH556" i="3"/>
  <c r="BH557" i="3"/>
  <c r="BH560" i="3"/>
  <c r="BH561" i="3"/>
  <c r="BH562" i="3"/>
  <c r="BH563" i="3"/>
  <c r="BH564" i="3"/>
  <c r="BH565" i="3"/>
  <c r="BH566" i="3"/>
  <c r="BH567" i="3"/>
  <c r="BH568" i="3"/>
  <c r="BH571" i="3"/>
  <c r="BH572" i="3"/>
  <c r="BH573" i="3"/>
  <c r="BH575" i="3"/>
  <c r="BH576" i="3"/>
  <c r="BH577" i="3"/>
  <c r="BH578" i="3"/>
  <c r="BH579" i="3"/>
  <c r="BH580" i="3"/>
  <c r="BH581" i="3"/>
  <c r="BH582" i="3"/>
  <c r="BH583" i="3"/>
  <c r="BH584" i="3"/>
  <c r="BH585" i="3"/>
  <c r="BH586" i="3"/>
  <c r="BH587" i="3"/>
  <c r="BH588" i="3"/>
  <c r="BH589" i="3"/>
  <c r="BH591" i="3"/>
  <c r="BH592" i="3"/>
  <c r="BH596" i="3"/>
  <c r="BH598" i="3"/>
  <c r="BH600" i="3"/>
  <c r="BH601" i="3"/>
  <c r="BH602" i="3"/>
  <c r="BH603" i="3"/>
  <c r="BH605" i="3"/>
  <c r="BH606" i="3"/>
  <c r="BH607" i="3"/>
  <c r="BH608" i="3"/>
  <c r="BH609" i="3"/>
  <c r="BH611" i="3"/>
  <c r="BH613" i="3"/>
  <c r="BH615" i="3"/>
  <c r="BH616" i="3"/>
  <c r="BH617" i="3"/>
  <c r="BH618" i="3"/>
  <c r="BH619" i="3"/>
  <c r="BH620" i="3"/>
  <c r="BH621" i="3"/>
  <c r="BH622" i="3"/>
  <c r="BH624" i="3"/>
  <c r="BH625" i="3"/>
  <c r="BH626" i="3"/>
  <c r="BH627" i="3"/>
  <c r="BH628" i="3"/>
  <c r="BH630" i="3"/>
  <c r="BH631" i="3"/>
  <c r="BH633" i="3"/>
  <c r="BH635" i="3"/>
  <c r="BH637" i="3"/>
  <c r="BH638" i="3"/>
  <c r="BH639" i="3"/>
  <c r="BH640" i="3"/>
  <c r="BH642" i="3"/>
  <c r="BH645" i="3"/>
  <c r="BH647" i="3"/>
  <c r="BH648" i="3"/>
  <c r="BH649" i="3"/>
  <c r="BH650" i="3"/>
  <c r="BH651" i="3"/>
  <c r="BH652" i="3"/>
  <c r="BH653" i="3"/>
  <c r="BH654" i="3"/>
  <c r="BH655" i="3"/>
  <c r="BH658" i="3"/>
  <c r="BH659" i="3"/>
  <c r="BH661" i="3"/>
  <c r="BH662" i="3"/>
  <c r="BH663" i="3"/>
  <c r="BH664" i="3"/>
  <c r="BH665" i="3"/>
  <c r="BH668" i="3"/>
  <c r="BH669" i="3"/>
  <c r="BH670" i="3"/>
  <c r="BH673" i="3"/>
  <c r="BH675" i="3"/>
  <c r="BH677" i="3"/>
  <c r="BH678" i="3"/>
  <c r="BH679" i="3"/>
  <c r="BH680" i="3"/>
  <c r="BH681" i="3"/>
  <c r="BH683" i="3"/>
  <c r="BH685" i="3"/>
  <c r="BH686" i="3"/>
  <c r="BH688" i="3"/>
  <c r="BH690" i="3"/>
  <c r="BH691" i="3"/>
  <c r="BH693" i="3"/>
  <c r="BH694" i="3"/>
  <c r="BH695" i="3"/>
  <c r="BH696" i="3"/>
  <c r="BH697" i="3"/>
  <c r="BH698" i="3"/>
  <c r="BH700" i="3"/>
  <c r="BH701" i="3"/>
  <c r="BH702" i="3"/>
  <c r="BH703" i="3"/>
  <c r="BH704" i="3"/>
  <c r="BH705" i="3"/>
  <c r="BH706" i="3"/>
  <c r="BH707" i="3"/>
  <c r="BH708" i="3"/>
  <c r="BH709" i="3"/>
  <c r="BH710" i="3"/>
  <c r="BH711" i="3"/>
  <c r="BH713" i="3"/>
  <c r="BH715" i="3"/>
  <c r="BH716" i="3"/>
  <c r="BH717" i="3"/>
  <c r="BH718" i="3"/>
  <c r="BH720" i="3"/>
  <c r="BH721" i="3"/>
  <c r="BH722" i="3"/>
  <c r="BH723" i="3"/>
  <c r="BH724" i="3"/>
  <c r="BH725" i="3"/>
  <c r="BH726" i="3"/>
  <c r="BH727" i="3"/>
  <c r="BH728" i="3"/>
  <c r="BH729" i="3"/>
  <c r="BH730" i="3"/>
  <c r="BH732" i="3"/>
  <c r="BH733" i="3"/>
  <c r="BH734" i="3"/>
  <c r="BH735" i="3"/>
  <c r="BH736" i="3"/>
  <c r="BH737" i="3"/>
  <c r="BH738" i="3"/>
  <c r="BH739" i="3"/>
  <c r="BH740" i="3"/>
  <c r="BH742" i="3"/>
  <c r="BH743" i="3"/>
  <c r="BH744" i="3"/>
  <c r="BH745" i="3"/>
  <c r="BH746" i="3"/>
  <c r="BH748" i="3"/>
  <c r="BH749" i="3"/>
  <c r="BH750" i="3"/>
  <c r="BH751" i="3"/>
  <c r="BH752" i="3"/>
  <c r="BH753" i="3"/>
  <c r="BH754" i="3"/>
  <c r="BH755" i="3"/>
  <c r="BH756" i="3"/>
  <c r="BH757" i="3"/>
  <c r="BH758" i="3"/>
  <c r="BH759" i="3"/>
  <c r="BH761" i="3"/>
  <c r="BH762" i="3"/>
  <c r="BH763" i="3"/>
  <c r="BH764" i="3"/>
  <c r="BH766" i="3"/>
  <c r="BH767" i="3"/>
  <c r="BH768" i="3"/>
  <c r="BH769" i="3"/>
  <c r="BH770" i="3"/>
  <c r="BH771" i="3"/>
  <c r="BH774" i="3"/>
  <c r="BH776" i="3"/>
  <c r="BH778" i="3"/>
  <c r="BH780" i="3"/>
  <c r="BH781" i="3"/>
  <c r="BH782" i="3"/>
  <c r="BH783" i="3"/>
  <c r="BH784" i="3"/>
  <c r="BH785" i="3"/>
  <c r="BF5" i="3"/>
  <c r="BF6" i="3"/>
  <c r="BF7" i="3"/>
  <c r="BF9" i="3"/>
  <c r="BF10" i="3"/>
  <c r="BF11" i="3"/>
  <c r="BF13" i="3"/>
  <c r="BF14" i="3"/>
  <c r="BF15" i="3"/>
  <c r="BF16" i="3"/>
  <c r="BF17" i="3"/>
  <c r="BF18" i="3"/>
  <c r="BF21" i="3"/>
  <c r="BF22" i="3"/>
  <c r="BF23" i="3"/>
  <c r="BF24" i="3"/>
  <c r="BF25" i="3"/>
  <c r="BF26" i="3"/>
  <c r="BF27" i="3"/>
  <c r="BF28" i="3"/>
  <c r="BF29" i="3"/>
  <c r="BF30" i="3"/>
  <c r="BF31" i="3"/>
  <c r="BF32" i="3"/>
  <c r="BF33" i="3"/>
  <c r="BF35" i="3"/>
  <c r="BF36" i="3"/>
  <c r="BF37" i="3"/>
  <c r="BF38" i="3"/>
  <c r="BF40" i="3"/>
  <c r="BF42" i="3"/>
  <c r="BF43" i="3"/>
  <c r="BF44" i="3"/>
  <c r="BF45" i="3"/>
  <c r="BF46" i="3"/>
  <c r="BF47" i="3"/>
  <c r="BF49" i="3"/>
  <c r="BF51" i="3"/>
  <c r="BF52" i="3"/>
  <c r="BF54" i="3"/>
  <c r="BF56" i="3"/>
  <c r="BF57" i="3"/>
  <c r="BF58" i="3"/>
  <c r="BF59" i="3"/>
  <c r="BF60" i="3"/>
  <c r="BF61" i="3"/>
  <c r="BF62" i="3"/>
  <c r="BF64" i="3"/>
  <c r="BF66" i="3"/>
  <c r="BF67" i="3"/>
  <c r="BF68" i="3"/>
  <c r="BF70" i="3"/>
  <c r="BF72" i="3"/>
  <c r="BF73" i="3"/>
  <c r="BF74" i="3"/>
  <c r="BF75" i="3"/>
  <c r="BF76" i="3"/>
  <c r="BF78" i="3"/>
  <c r="BF79" i="3"/>
  <c r="BF80" i="3"/>
  <c r="BF81" i="3"/>
  <c r="BF82" i="3"/>
  <c r="BF83" i="3"/>
  <c r="BF84" i="3"/>
  <c r="BF86" i="3"/>
  <c r="BF87" i="3"/>
  <c r="BF88" i="3"/>
  <c r="BF89" i="3"/>
  <c r="BF90" i="3"/>
  <c r="BF91" i="3"/>
  <c r="BF94" i="3"/>
  <c r="BF95" i="3"/>
  <c r="BF96" i="3"/>
  <c r="BF97" i="3"/>
  <c r="BF98" i="3"/>
  <c r="BF99" i="3"/>
  <c r="BF100" i="3"/>
  <c r="BF101" i="3"/>
  <c r="BF102" i="3"/>
  <c r="BF103" i="3"/>
  <c r="BF104" i="3"/>
  <c r="BF105" i="3"/>
  <c r="BF106" i="3"/>
  <c r="BF107" i="3"/>
  <c r="BF109" i="3"/>
  <c r="BF110" i="3"/>
  <c r="BF111" i="3"/>
  <c r="BF112" i="3"/>
  <c r="BF113" i="3"/>
  <c r="BF114" i="3"/>
  <c r="BF115" i="3"/>
  <c r="BF116" i="3"/>
  <c r="BF117" i="3"/>
  <c r="BF118" i="3"/>
  <c r="BF119" i="3"/>
  <c r="BF120" i="3"/>
  <c r="BF121" i="3"/>
  <c r="BF122" i="3"/>
  <c r="BF125" i="3"/>
  <c r="BF126" i="3"/>
  <c r="BF127" i="3"/>
  <c r="BF128" i="3"/>
  <c r="BF129" i="3"/>
  <c r="BF131" i="3"/>
  <c r="BF132" i="3"/>
  <c r="BF133" i="3"/>
  <c r="BF134" i="3"/>
  <c r="BF135" i="3"/>
  <c r="BF137" i="3"/>
  <c r="BF138" i="3"/>
  <c r="BF139" i="3"/>
  <c r="BF140" i="3"/>
  <c r="BF141" i="3"/>
  <c r="BF144" i="3"/>
  <c r="BF145" i="3"/>
  <c r="BF146" i="3"/>
  <c r="BF148" i="3"/>
  <c r="BF149" i="3"/>
  <c r="BF150" i="3"/>
  <c r="BF151" i="3"/>
  <c r="BF152" i="3"/>
  <c r="BF153" i="3"/>
  <c r="BF155" i="3"/>
  <c r="BF157" i="3"/>
  <c r="BF162" i="3"/>
  <c r="BF163" i="3"/>
  <c r="BF164" i="3"/>
  <c r="BF165" i="3"/>
  <c r="BF166" i="3"/>
  <c r="BF168" i="3"/>
  <c r="BF169" i="3"/>
  <c r="BF170" i="3"/>
  <c r="BF171" i="3"/>
  <c r="BF172" i="3"/>
  <c r="BF173" i="3"/>
  <c r="BF174" i="3"/>
  <c r="BF175" i="3"/>
  <c r="BF177" i="3"/>
  <c r="BF178" i="3"/>
  <c r="BF181" i="3"/>
  <c r="BF182" i="3"/>
  <c r="BF183" i="3"/>
  <c r="BF184" i="3"/>
  <c r="BF185" i="3"/>
  <c r="BF186" i="3"/>
  <c r="BF187" i="3"/>
  <c r="BF188" i="3"/>
  <c r="BF190" i="3"/>
  <c r="BF192" i="3"/>
  <c r="BF193" i="3"/>
  <c r="BF194" i="3"/>
  <c r="BF195" i="3"/>
  <c r="BF199" i="3"/>
  <c r="BF200" i="3"/>
  <c r="BF201" i="3"/>
  <c r="BF202" i="3"/>
  <c r="BF203" i="3"/>
  <c r="BF204" i="3"/>
  <c r="BF205" i="3"/>
  <c r="BF206" i="3"/>
  <c r="BF207" i="3"/>
  <c r="BF208" i="3"/>
  <c r="BF209" i="3"/>
  <c r="BF210" i="3"/>
  <c r="BF211" i="3"/>
  <c r="BF212" i="3"/>
  <c r="BF213" i="3"/>
  <c r="BF214" i="3"/>
  <c r="BF215" i="3"/>
  <c r="BF216" i="3"/>
  <c r="BF217" i="3"/>
  <c r="BF218" i="3"/>
  <c r="BF219" i="3"/>
  <c r="BF220" i="3"/>
  <c r="BF221" i="3"/>
  <c r="BF222" i="3"/>
  <c r="BF225" i="3"/>
  <c r="BF226" i="3"/>
  <c r="BF228" i="3"/>
  <c r="BF229" i="3"/>
  <c r="BF230" i="3"/>
  <c r="BF231" i="3"/>
  <c r="BF233" i="3"/>
  <c r="BF234" i="3"/>
  <c r="BF235" i="3"/>
  <c r="BF239" i="3"/>
  <c r="BF244" i="3"/>
  <c r="BF245" i="3"/>
  <c r="BF247" i="3"/>
  <c r="BF248" i="3"/>
  <c r="BF249" i="3"/>
  <c r="BF250" i="3"/>
  <c r="BF251" i="3"/>
  <c r="BF254" i="3"/>
  <c r="BF257" i="3"/>
  <c r="BF258" i="3"/>
  <c r="BF259" i="3"/>
  <c r="BF260" i="3"/>
  <c r="BF263" i="3"/>
  <c r="BF264" i="3"/>
  <c r="BF266" i="3"/>
  <c r="BF267" i="3"/>
  <c r="BF268" i="3"/>
  <c r="BF269" i="3"/>
  <c r="BF270" i="3"/>
  <c r="BF271" i="3"/>
  <c r="BF272" i="3"/>
  <c r="BF274" i="3"/>
  <c r="BF275" i="3"/>
  <c r="BF276" i="3"/>
  <c r="BF278" i="3"/>
  <c r="BF279" i="3"/>
  <c r="BF282" i="3"/>
  <c r="BF283" i="3"/>
  <c r="BF284" i="3"/>
  <c r="BF286" i="3"/>
  <c r="BF287" i="3"/>
  <c r="BF288" i="3"/>
  <c r="BF289" i="3"/>
  <c r="BF290" i="3"/>
  <c r="BF292" i="3"/>
  <c r="BF293" i="3"/>
  <c r="BF295" i="3"/>
  <c r="BF299" i="3"/>
  <c r="BF301" i="3"/>
  <c r="BF302" i="3"/>
  <c r="BF303" i="3"/>
  <c r="BF305" i="3"/>
  <c r="BF306" i="3"/>
  <c r="BF308" i="3"/>
  <c r="BF309" i="3"/>
  <c r="BF310" i="3"/>
  <c r="BF311" i="3"/>
  <c r="BF312" i="3"/>
  <c r="BF314" i="3"/>
  <c r="BF315" i="3"/>
  <c r="BF317" i="3"/>
  <c r="BF318" i="3"/>
  <c r="BF319" i="3"/>
  <c r="BF320" i="3"/>
  <c r="BF322" i="3"/>
  <c r="BF323" i="3"/>
  <c r="BF324" i="3"/>
  <c r="BF325" i="3"/>
  <c r="BF326" i="3"/>
  <c r="BF328" i="3"/>
  <c r="BF329" i="3"/>
  <c r="BF330" i="3"/>
  <c r="BF331" i="3"/>
  <c r="BF332" i="3"/>
  <c r="BF333" i="3"/>
  <c r="BF335" i="3"/>
  <c r="BF336" i="3"/>
  <c r="BF337" i="3"/>
  <c r="BF338" i="3"/>
  <c r="BF339" i="3"/>
  <c r="BF340" i="3"/>
  <c r="BF341" i="3"/>
  <c r="BF342" i="3"/>
  <c r="BF343" i="3"/>
  <c r="BF344" i="3"/>
  <c r="BF345" i="3"/>
  <c r="BF348" i="3"/>
  <c r="BF350" i="3"/>
  <c r="BF351" i="3"/>
  <c r="BF353" i="3"/>
  <c r="BF354" i="3"/>
  <c r="BF355" i="3"/>
  <c r="BF356" i="3"/>
  <c r="BF357" i="3"/>
  <c r="BF358" i="3"/>
  <c r="BF360" i="3"/>
  <c r="BF361" i="3"/>
  <c r="BF362" i="3"/>
  <c r="BF363" i="3"/>
  <c r="BF364" i="3"/>
  <c r="BF365" i="3"/>
  <c r="BF366" i="3"/>
  <c r="BF369" i="3"/>
  <c r="BF375" i="3"/>
  <c r="BF377" i="3"/>
  <c r="BF378" i="3"/>
  <c r="BF379" i="3"/>
  <c r="BF381" i="3"/>
  <c r="BF382" i="3"/>
  <c r="BF383" i="3"/>
  <c r="BF384" i="3"/>
  <c r="BF386" i="3"/>
  <c r="BF387" i="3"/>
  <c r="BF388" i="3"/>
  <c r="BF389" i="3"/>
  <c r="BF391" i="3"/>
  <c r="BF392" i="3"/>
  <c r="BF393" i="3"/>
  <c r="BF394" i="3"/>
  <c r="BF396" i="3"/>
  <c r="BF397" i="3"/>
  <c r="BF398" i="3"/>
  <c r="BF399" i="3"/>
  <c r="BF401" i="3"/>
  <c r="BF402" i="3"/>
  <c r="BF403" i="3"/>
  <c r="BF404" i="3"/>
  <c r="BF406" i="3"/>
  <c r="BF407" i="3"/>
  <c r="BF408" i="3"/>
  <c r="BF409" i="3"/>
  <c r="BF410" i="3"/>
  <c r="BF411" i="3"/>
  <c r="BF413" i="3"/>
  <c r="BF415" i="3"/>
  <c r="BF417" i="3"/>
  <c r="BF418" i="3"/>
  <c r="BF420" i="3"/>
  <c r="BF421" i="3"/>
  <c r="BF423" i="3"/>
  <c r="BF424" i="3"/>
  <c r="BF425" i="3"/>
  <c r="BF426" i="3"/>
  <c r="BF427" i="3"/>
  <c r="BF428" i="3"/>
  <c r="BF429" i="3"/>
  <c r="BF434" i="3"/>
  <c r="BF435" i="3"/>
  <c r="BF436" i="3"/>
  <c r="BF437" i="3"/>
  <c r="BF438" i="3"/>
  <c r="BF440" i="3"/>
  <c r="BF441" i="3"/>
  <c r="BF442" i="3"/>
  <c r="BF443" i="3"/>
  <c r="BF444" i="3"/>
  <c r="BF445" i="3"/>
  <c r="BF447" i="3"/>
  <c r="BF448" i="3"/>
  <c r="BF449" i="3"/>
  <c r="BF450" i="3"/>
  <c r="BF453" i="3"/>
  <c r="BF455" i="3"/>
  <c r="BF457" i="3"/>
  <c r="BF460" i="3"/>
  <c r="BF462" i="3"/>
  <c r="BF463" i="3"/>
  <c r="BF464" i="3"/>
  <c r="BF468" i="3"/>
  <c r="BF472" i="3"/>
  <c r="BF473" i="3"/>
  <c r="BF474" i="3"/>
  <c r="BF475" i="3"/>
  <c r="BF476" i="3"/>
  <c r="BF479" i="3"/>
  <c r="BF481" i="3"/>
  <c r="BF483" i="3"/>
  <c r="BF484" i="3"/>
  <c r="BF487" i="3"/>
  <c r="BF488" i="3"/>
  <c r="BF491" i="3"/>
  <c r="BF492" i="3"/>
  <c r="BF493" i="3"/>
  <c r="BF495" i="3"/>
  <c r="BF496" i="3"/>
  <c r="BF498" i="3"/>
  <c r="BF499" i="3"/>
  <c r="BF500" i="3"/>
  <c r="BF501" i="3"/>
  <c r="BF503" i="3"/>
  <c r="BF504" i="3"/>
  <c r="BF505" i="3"/>
  <c r="BF506" i="3"/>
  <c r="BF507" i="3"/>
  <c r="BF508" i="3"/>
  <c r="BF510" i="3"/>
  <c r="BF512" i="3"/>
  <c r="BF513" i="3"/>
  <c r="BF515" i="3"/>
  <c r="BF516" i="3"/>
  <c r="BF517" i="3"/>
  <c r="BF518" i="3"/>
  <c r="BF519" i="3"/>
  <c r="BF520" i="3"/>
  <c r="BF521" i="3"/>
  <c r="BF522" i="3"/>
  <c r="BF523" i="3"/>
  <c r="BF527" i="3"/>
  <c r="BF528" i="3"/>
  <c r="BF531" i="3"/>
  <c r="BF533" i="3"/>
  <c r="BF534" i="3"/>
  <c r="BF535" i="3"/>
  <c r="BF537" i="3"/>
  <c r="BF538" i="3"/>
  <c r="BF541" i="3"/>
  <c r="BF543" i="3"/>
  <c r="BF546" i="3"/>
  <c r="BF547" i="3"/>
  <c r="BF549" i="3"/>
  <c r="BF550" i="3"/>
  <c r="BF551" i="3"/>
  <c r="BF552" i="3"/>
  <c r="BF553" i="3"/>
  <c r="BF554" i="3"/>
  <c r="BF555" i="3"/>
  <c r="BF558" i="3"/>
  <c r="BF559" i="3"/>
  <c r="BF560" i="3"/>
  <c r="BF561" i="3"/>
  <c r="BF562" i="3"/>
  <c r="BF563" i="3"/>
  <c r="BF564" i="3"/>
  <c r="BF565" i="3"/>
  <c r="BF566" i="3"/>
  <c r="BF567" i="3"/>
  <c r="BF568" i="3"/>
  <c r="BF570" i="3"/>
  <c r="BF571" i="3"/>
  <c r="BF573" i="3"/>
  <c r="BF574" i="3"/>
  <c r="BF575" i="3"/>
  <c r="BF576" i="3"/>
  <c r="BF577" i="3"/>
  <c r="BF578" i="3"/>
  <c r="BF579" i="3"/>
  <c r="BF581" i="3"/>
  <c r="BF582" i="3"/>
  <c r="BF583" i="3"/>
  <c r="BF585" i="3"/>
  <c r="BF586" i="3"/>
  <c r="BF587" i="3"/>
  <c r="BF588" i="3"/>
  <c r="BF589" i="3"/>
  <c r="BF591" i="3"/>
  <c r="BF592" i="3"/>
  <c r="BF596" i="3"/>
  <c r="BF598" i="3"/>
  <c r="BF599" i="3"/>
  <c r="BF600" i="3"/>
  <c r="BF601" i="3"/>
  <c r="BF602" i="3"/>
  <c r="BF603" i="3"/>
  <c r="BF604" i="3"/>
  <c r="BF605" i="3"/>
  <c r="BF607" i="3"/>
  <c r="BF608" i="3"/>
  <c r="BF609" i="3"/>
  <c r="BF611" i="3"/>
  <c r="BF612" i="3"/>
  <c r="BF613" i="3"/>
  <c r="BF614" i="3"/>
  <c r="BF615" i="3"/>
  <c r="BF616" i="3"/>
  <c r="BF617" i="3"/>
  <c r="BF618" i="3"/>
  <c r="BF620" i="3"/>
  <c r="BF621" i="3"/>
  <c r="BF623" i="3"/>
  <c r="BF624" i="3"/>
  <c r="BF625" i="3"/>
  <c r="BF626" i="3"/>
  <c r="BF627" i="3"/>
  <c r="BF628" i="3"/>
  <c r="BF632" i="3"/>
  <c r="BF633" i="3"/>
  <c r="BF634" i="3"/>
  <c r="BF635" i="3"/>
  <c r="BF637" i="3"/>
  <c r="BF639" i="3"/>
  <c r="BF640" i="3"/>
  <c r="BF642" i="3"/>
  <c r="BF645" i="3"/>
  <c r="BF647" i="3"/>
  <c r="BF648" i="3"/>
  <c r="BF651" i="3"/>
  <c r="BF652" i="3"/>
  <c r="BF653" i="3"/>
  <c r="BF654" i="3"/>
  <c r="BF655" i="3"/>
  <c r="BF658" i="3"/>
  <c r="BF659" i="3"/>
  <c r="BF660" i="3"/>
  <c r="BF661" i="3"/>
  <c r="BF662" i="3"/>
  <c r="BF663" i="3"/>
  <c r="BF664" i="3"/>
  <c r="BF665" i="3"/>
  <c r="BF668" i="3"/>
  <c r="BF669" i="3"/>
  <c r="BF670" i="3"/>
  <c r="BF671" i="3"/>
  <c r="BF673" i="3"/>
  <c r="BF674" i="3"/>
  <c r="BF675" i="3"/>
  <c r="BF677" i="3"/>
  <c r="BF678" i="3"/>
  <c r="BF679" i="3"/>
  <c r="BF680" i="3"/>
  <c r="BF681" i="3"/>
  <c r="BF686" i="3"/>
  <c r="BF688" i="3"/>
  <c r="BF689" i="3"/>
  <c r="BF690" i="3"/>
  <c r="BF691" i="3"/>
  <c r="BF692" i="3"/>
  <c r="BF693" i="3"/>
  <c r="BF696" i="3"/>
  <c r="BF697" i="3"/>
  <c r="BF699" i="3"/>
  <c r="BF700" i="3"/>
  <c r="BF701" i="3"/>
  <c r="BF702" i="3"/>
  <c r="BF703" i="3"/>
  <c r="BF704" i="3"/>
  <c r="BF705" i="3"/>
  <c r="BF706" i="3"/>
  <c r="BF707" i="3"/>
  <c r="BF708" i="3"/>
  <c r="BF709" i="3"/>
  <c r="BF712" i="3"/>
  <c r="BF713" i="3"/>
  <c r="BF717" i="3"/>
  <c r="BF718" i="3"/>
  <c r="BF719" i="3"/>
  <c r="BF720" i="3"/>
  <c r="BF721" i="3"/>
  <c r="BF723" i="3"/>
  <c r="BF725" i="3"/>
  <c r="BF727" i="3"/>
  <c r="BF728" i="3"/>
  <c r="BF729" i="3"/>
  <c r="BF730" i="3"/>
  <c r="BF732" i="3"/>
  <c r="BF734" i="3"/>
  <c r="BF735" i="3"/>
  <c r="BF736" i="3"/>
  <c r="BF737" i="3"/>
  <c r="BF738" i="3"/>
  <c r="BF741" i="3"/>
  <c r="BF742" i="3"/>
  <c r="BF744" i="3"/>
  <c r="BF745" i="3"/>
  <c r="BF746" i="3"/>
  <c r="BF748" i="3"/>
  <c r="BF749" i="3"/>
  <c r="BF751" i="3"/>
  <c r="BF752" i="3"/>
  <c r="BF753" i="3"/>
  <c r="BF754" i="3"/>
  <c r="BF755" i="3"/>
  <c r="BF756" i="3"/>
  <c r="BF757" i="3"/>
  <c r="BF758" i="3"/>
  <c r="BF759" i="3"/>
  <c r="BF762" i="3"/>
  <c r="BF763" i="3"/>
  <c r="BF764" i="3"/>
  <c r="BF766" i="3"/>
  <c r="BF767" i="3"/>
  <c r="BF768" i="3"/>
  <c r="BF769" i="3"/>
  <c r="BF770" i="3"/>
  <c r="BF771" i="3"/>
  <c r="BF774" i="3"/>
  <c r="BF776" i="3"/>
  <c r="BF778" i="3"/>
  <c r="BF781" i="3"/>
  <c r="BF782" i="3"/>
  <c r="BF783" i="3"/>
  <c r="BF785" i="3"/>
  <c r="BF3" i="3"/>
  <c r="AJ186" i="3"/>
  <c r="AJ187" i="3"/>
  <c r="AJ188" i="3"/>
  <c r="AJ189" i="3"/>
  <c r="AJ190" i="3"/>
  <c r="AJ191" i="3"/>
  <c r="AJ192" i="3"/>
  <c r="AJ194" i="3"/>
  <c r="AJ195" i="3"/>
  <c r="AJ197" i="3"/>
  <c r="AJ198" i="3"/>
  <c r="AJ199" i="3"/>
  <c r="AJ200" i="3"/>
  <c r="AJ201" i="3"/>
  <c r="AJ202" i="3"/>
  <c r="AJ203" i="3"/>
  <c r="AJ204" i="3"/>
  <c r="AJ205" i="3"/>
  <c r="AJ206" i="3"/>
  <c r="AJ207" i="3"/>
  <c r="AJ208" i="3"/>
  <c r="AJ209" i="3"/>
  <c r="AJ210" i="3"/>
  <c r="AJ211" i="3"/>
  <c r="AJ212" i="3"/>
  <c r="AJ213" i="3"/>
  <c r="AJ214" i="3"/>
  <c r="AJ215" i="3"/>
  <c r="AJ216" i="3"/>
  <c r="AJ217" i="3"/>
  <c r="AJ218" i="3"/>
  <c r="AJ219" i="3"/>
  <c r="AJ220" i="3"/>
  <c r="AJ221" i="3"/>
  <c r="AJ222" i="3"/>
  <c r="AJ223" i="3"/>
  <c r="AJ224" i="3"/>
  <c r="AJ225" i="3"/>
  <c r="AJ226" i="3"/>
  <c r="AJ227" i="3"/>
  <c r="AJ228" i="3"/>
  <c r="AJ229" i="3"/>
  <c r="AJ230" i="3"/>
  <c r="AJ231" i="3"/>
  <c r="AJ232" i="3"/>
  <c r="AJ233" i="3"/>
  <c r="AJ234" i="3"/>
  <c r="AJ235" i="3"/>
  <c r="AJ236" i="3"/>
  <c r="AJ237" i="3"/>
  <c r="AJ238" i="3"/>
  <c r="AJ239" i="3"/>
  <c r="AJ240" i="3"/>
  <c r="AJ241" i="3"/>
  <c r="AJ242" i="3"/>
  <c r="AJ243" i="3"/>
  <c r="AJ244" i="3"/>
  <c r="AJ245" i="3"/>
  <c r="AJ246" i="3"/>
  <c r="AJ247" i="3"/>
  <c r="AJ248" i="3"/>
  <c r="AJ249" i="3"/>
  <c r="AJ250" i="3"/>
  <c r="AJ251" i="3"/>
  <c r="AJ252" i="3"/>
  <c r="AJ253" i="3"/>
  <c r="AJ254" i="3"/>
  <c r="AJ255" i="3"/>
  <c r="AJ256" i="3"/>
  <c r="AJ258" i="3"/>
  <c r="AJ259" i="3"/>
  <c r="AJ260" i="3"/>
  <c r="AJ261" i="3"/>
  <c r="AJ262" i="3"/>
  <c r="AJ263" i="3"/>
  <c r="AJ264" i="3"/>
  <c r="AJ265" i="3"/>
  <c r="AJ266" i="3"/>
  <c r="AJ267" i="3"/>
  <c r="AJ268" i="3"/>
  <c r="AJ269" i="3"/>
  <c r="AJ270" i="3"/>
  <c r="AJ271" i="3"/>
  <c r="AJ272" i="3"/>
  <c r="AJ273" i="3"/>
  <c r="AJ274" i="3"/>
  <c r="AJ275" i="3"/>
  <c r="AJ276" i="3"/>
  <c r="AJ277" i="3"/>
  <c r="AJ278" i="3"/>
  <c r="AJ279" i="3"/>
  <c r="AJ280" i="3"/>
  <c r="AJ281" i="3"/>
  <c r="AJ282" i="3"/>
  <c r="AJ283" i="3"/>
  <c r="AJ284" i="3"/>
  <c r="AJ285" i="3"/>
  <c r="AJ286" i="3"/>
  <c r="AJ287" i="3"/>
  <c r="AJ288" i="3"/>
  <c r="AJ289" i="3"/>
  <c r="AJ290" i="3"/>
  <c r="AJ291" i="3"/>
  <c r="AJ292" i="3"/>
  <c r="AJ293" i="3"/>
  <c r="AJ294" i="3"/>
  <c r="AJ295" i="3"/>
  <c r="AJ296" i="3"/>
  <c r="AJ297" i="3"/>
  <c r="AJ298" i="3"/>
  <c r="AJ299" i="3"/>
  <c r="AJ300" i="3"/>
  <c r="AJ301" i="3"/>
  <c r="AJ302" i="3"/>
  <c r="AJ303" i="3"/>
  <c r="AJ304" i="3"/>
  <c r="AJ305" i="3"/>
  <c r="AJ306" i="3"/>
  <c r="AJ307" i="3"/>
  <c r="AJ308" i="3"/>
  <c r="AJ309" i="3"/>
  <c r="AJ310" i="3"/>
  <c r="AJ311" i="3"/>
  <c r="AJ312" i="3"/>
  <c r="AJ313" i="3"/>
  <c r="AJ314" i="3"/>
  <c r="AJ315" i="3"/>
  <c r="AJ316" i="3"/>
  <c r="AJ317" i="3"/>
  <c r="AJ318" i="3"/>
  <c r="AJ319" i="3"/>
  <c r="AJ320" i="3"/>
  <c r="AJ321" i="3"/>
  <c r="AJ322" i="3"/>
  <c r="AJ323" i="3"/>
  <c r="AJ324" i="3"/>
  <c r="AJ325" i="3"/>
  <c r="AJ326" i="3"/>
  <c r="AJ327" i="3"/>
  <c r="AJ328" i="3"/>
  <c r="AJ329" i="3"/>
  <c r="AJ330" i="3"/>
  <c r="AJ331" i="3"/>
  <c r="AJ332" i="3"/>
  <c r="AJ333" i="3"/>
  <c r="AJ334" i="3"/>
  <c r="AJ335" i="3"/>
  <c r="AJ336" i="3"/>
  <c r="AJ337" i="3"/>
  <c r="AJ338" i="3"/>
  <c r="AJ339" i="3"/>
  <c r="AJ340" i="3"/>
  <c r="AJ341" i="3"/>
  <c r="AJ342" i="3"/>
  <c r="AJ343" i="3"/>
  <c r="AJ344" i="3"/>
  <c r="AJ345" i="3"/>
  <c r="AJ346" i="3"/>
  <c r="AJ347" i="3"/>
  <c r="AJ348" i="3"/>
  <c r="AJ349" i="3"/>
  <c r="AJ350" i="3"/>
  <c r="AJ351" i="3"/>
  <c r="AJ352" i="3"/>
  <c r="AJ353" i="3"/>
  <c r="AJ354" i="3"/>
  <c r="AJ355" i="3"/>
  <c r="AJ356" i="3"/>
  <c r="AJ357" i="3"/>
  <c r="AJ358" i="3"/>
  <c r="AJ359" i="3"/>
  <c r="AJ360" i="3"/>
  <c r="AJ361" i="3"/>
  <c r="AJ362" i="3"/>
  <c r="AJ363" i="3"/>
  <c r="AJ364" i="3"/>
  <c r="AJ365" i="3"/>
  <c r="AJ366" i="3"/>
  <c r="AJ367" i="3"/>
  <c r="AJ368" i="3"/>
  <c r="AJ369" i="3"/>
  <c r="AJ370" i="3"/>
  <c r="AJ374" i="3"/>
  <c r="AJ375" i="3"/>
  <c r="AJ378" i="3"/>
  <c r="AJ379" i="3"/>
  <c r="AJ380" i="3"/>
  <c r="AJ381" i="3"/>
  <c r="AJ382" i="3"/>
  <c r="AJ383" i="3"/>
  <c r="AJ384" i="3"/>
  <c r="AJ385" i="3"/>
  <c r="AJ386" i="3"/>
  <c r="AJ387" i="3"/>
  <c r="AJ388" i="3"/>
  <c r="AJ389" i="3"/>
  <c r="AJ390" i="3"/>
  <c r="AJ391" i="3"/>
  <c r="AJ392" i="3"/>
  <c r="AJ393" i="3"/>
  <c r="AJ394" i="3"/>
  <c r="AJ397" i="3"/>
  <c r="AJ398" i="3"/>
  <c r="AJ399" i="3"/>
  <c r="AJ400" i="3"/>
  <c r="AJ401" i="3"/>
  <c r="AJ402" i="3"/>
  <c r="AJ403" i="3"/>
  <c r="AJ404" i="3"/>
  <c r="AJ405" i="3"/>
  <c r="AJ406" i="3"/>
  <c r="AJ408" i="3"/>
  <c r="AJ409" i="3"/>
  <c r="AJ410" i="3"/>
  <c r="AJ411" i="3"/>
  <c r="AJ412" i="3"/>
  <c r="AJ413" i="3"/>
  <c r="AJ414" i="3"/>
  <c r="AJ415" i="3"/>
  <c r="AJ416" i="3"/>
  <c r="AJ417" i="3"/>
  <c r="AJ418" i="3"/>
  <c r="AJ419" i="3"/>
  <c r="AJ420" i="3"/>
  <c r="AJ421" i="3"/>
  <c r="AJ422" i="3"/>
  <c r="AJ423" i="3"/>
  <c r="AJ424" i="3"/>
  <c r="AJ425" i="3"/>
  <c r="AJ426" i="3"/>
  <c r="AJ427" i="3"/>
  <c r="AJ428" i="3"/>
  <c r="AJ429" i="3"/>
  <c r="AJ431" i="3"/>
  <c r="AJ432" i="3"/>
  <c r="AJ434" i="3"/>
  <c r="AJ435" i="3"/>
  <c r="AJ436" i="3"/>
  <c r="AJ437" i="3"/>
  <c r="AJ438" i="3"/>
  <c r="AJ439" i="3"/>
  <c r="AJ440" i="3"/>
  <c r="AJ441" i="3"/>
  <c r="AJ443" i="3"/>
  <c r="AJ444" i="3"/>
  <c r="AJ445" i="3"/>
  <c r="AJ446" i="3"/>
  <c r="AJ447" i="3"/>
  <c r="AJ448" i="3"/>
  <c r="AJ449" i="3"/>
  <c r="AJ450" i="3"/>
  <c r="AJ451" i="3"/>
  <c r="AJ452" i="3"/>
  <c r="AJ453" i="3"/>
  <c r="AJ455" i="3"/>
  <c r="AJ456" i="3"/>
  <c r="AJ457" i="3"/>
  <c r="AJ462" i="3"/>
  <c r="AJ463" i="3"/>
  <c r="AJ464" i="3"/>
  <c r="AJ465" i="3"/>
  <c r="AJ466" i="3"/>
  <c r="AJ467" i="3"/>
  <c r="AJ468" i="3"/>
  <c r="AJ469" i="3"/>
  <c r="AJ470" i="3"/>
  <c r="AJ471" i="3"/>
  <c r="AJ472" i="3"/>
  <c r="AJ474" i="3"/>
  <c r="AJ476" i="3"/>
  <c r="AJ477" i="3"/>
  <c r="AJ478" i="3"/>
  <c r="AJ481" i="3"/>
  <c r="AJ482" i="3"/>
  <c r="AJ483" i="3"/>
  <c r="AJ484" i="3"/>
  <c r="AJ487" i="3"/>
  <c r="AJ488" i="3"/>
  <c r="AJ490" i="3"/>
  <c r="AJ491" i="3"/>
  <c r="AJ492" i="3"/>
  <c r="AJ493" i="3"/>
  <c r="AJ494" i="3"/>
  <c r="AJ495" i="3"/>
  <c r="AJ496" i="3"/>
  <c r="AJ497" i="3"/>
  <c r="AJ498" i="3"/>
  <c r="AJ499" i="3"/>
  <c r="AJ500" i="3"/>
  <c r="AJ501" i="3"/>
  <c r="AJ502" i="3"/>
  <c r="AJ503" i="3"/>
  <c r="AJ504" i="3"/>
  <c r="AJ506" i="3"/>
  <c r="AJ507" i="3"/>
  <c r="AJ508" i="3"/>
  <c r="AJ509" i="3"/>
  <c r="AJ510" i="3"/>
  <c r="AJ511" i="3"/>
  <c r="AJ512" i="3"/>
  <c r="AJ513" i="3"/>
  <c r="AJ514" i="3"/>
  <c r="AJ515" i="3"/>
  <c r="AJ520" i="3"/>
  <c r="AJ521" i="3"/>
  <c r="AJ522" i="3"/>
  <c r="AJ523" i="3"/>
  <c r="AJ524" i="3"/>
  <c r="AJ525" i="3"/>
  <c r="AJ526" i="3"/>
  <c r="AJ527" i="3"/>
  <c r="AJ528" i="3"/>
  <c r="AJ531" i="3"/>
  <c r="AJ532" i="3"/>
  <c r="AJ533" i="3"/>
  <c r="AJ534" i="3"/>
  <c r="AJ535" i="3"/>
  <c r="AJ536" i="3"/>
  <c r="AJ537" i="3"/>
  <c r="AJ538" i="3"/>
  <c r="AJ539" i="3"/>
  <c r="AJ540" i="3"/>
  <c r="AJ541" i="3"/>
  <c r="AJ542" i="3"/>
  <c r="AJ543" i="3"/>
  <c r="AJ544" i="3"/>
  <c r="AJ545" i="3"/>
  <c r="AJ546" i="3"/>
  <c r="AJ547" i="3"/>
  <c r="AJ548" i="3"/>
  <c r="AJ549" i="3"/>
  <c r="AJ550" i="3"/>
  <c r="AJ551" i="3"/>
  <c r="AJ553" i="3"/>
  <c r="AJ554" i="3"/>
  <c r="AJ555" i="3"/>
  <c r="AJ556" i="3"/>
  <c r="AJ557" i="3"/>
  <c r="AJ559" i="3"/>
  <c r="AJ560" i="3"/>
  <c r="AJ561" i="3"/>
  <c r="AJ562" i="3"/>
  <c r="AJ563" i="3"/>
  <c r="AJ564" i="3"/>
  <c r="AJ565" i="3"/>
  <c r="AJ566" i="3"/>
  <c r="AJ568" i="3"/>
  <c r="AJ570" i="3"/>
  <c r="AJ572" i="3"/>
  <c r="AJ573" i="3"/>
  <c r="AJ574" i="3"/>
  <c r="AJ575" i="3"/>
  <c r="AJ576" i="3"/>
  <c r="AJ577" i="3"/>
  <c r="AJ578" i="3"/>
  <c r="AJ579" i="3"/>
  <c r="AJ580" i="3"/>
  <c r="AJ581" i="3"/>
  <c r="AJ582" i="3"/>
  <c r="AJ583" i="3"/>
  <c r="AJ584" i="3"/>
  <c r="AJ585" i="3"/>
  <c r="AJ586" i="3"/>
  <c r="AJ589" i="3"/>
  <c r="AJ591" i="3"/>
  <c r="AJ592" i="3"/>
  <c r="AJ593" i="3"/>
  <c r="AJ594" i="3"/>
  <c r="AJ596" i="3"/>
  <c r="AJ597" i="3"/>
  <c r="AJ598" i="3"/>
  <c r="AJ599" i="3"/>
  <c r="AJ600" i="3"/>
  <c r="AJ601" i="3"/>
  <c r="AJ602" i="3"/>
  <c r="AJ604" i="3"/>
  <c r="AJ605" i="3"/>
  <c r="AJ606" i="3"/>
  <c r="AJ607" i="3"/>
  <c r="AJ608" i="3"/>
  <c r="AJ609" i="3"/>
  <c r="AJ612" i="3"/>
  <c r="AJ613" i="3"/>
  <c r="AJ615" i="3"/>
  <c r="AJ616" i="3"/>
  <c r="AJ617" i="3"/>
  <c r="AJ618" i="3"/>
  <c r="AJ619" i="3"/>
  <c r="AJ622" i="3"/>
  <c r="AJ623" i="3"/>
  <c r="AJ624" i="3"/>
  <c r="AJ627" i="3"/>
  <c r="AJ628" i="3"/>
  <c r="AJ629" i="3"/>
  <c r="AJ630" i="3"/>
  <c r="AJ631" i="3"/>
  <c r="AJ633" i="3"/>
  <c r="AJ634" i="3"/>
  <c r="AJ635" i="3"/>
  <c r="AJ636" i="3"/>
  <c r="AJ637" i="3"/>
  <c r="AJ638" i="3"/>
  <c r="AJ639" i="3"/>
  <c r="AJ640" i="3"/>
  <c r="AJ641" i="3"/>
  <c r="AJ642" i="3"/>
  <c r="AJ643" i="3"/>
  <c r="AJ644" i="3"/>
  <c r="AJ646" i="3"/>
  <c r="AJ647" i="3"/>
  <c r="AJ648" i="3"/>
  <c r="AJ649" i="3"/>
  <c r="AJ650" i="3"/>
  <c r="AJ651" i="3"/>
  <c r="AJ652" i="3"/>
  <c r="AJ654" i="3"/>
  <c r="AJ655" i="3"/>
  <c r="AJ656" i="3"/>
  <c r="AJ657" i="3"/>
  <c r="AJ658" i="3"/>
  <c r="AJ659" i="3"/>
  <c r="AJ660" i="3"/>
  <c r="AJ661" i="3"/>
  <c r="AJ663" i="3"/>
  <c r="AJ665" i="3"/>
  <c r="AJ667" i="3"/>
  <c r="AJ668" i="3"/>
  <c r="AJ669" i="3"/>
  <c r="AJ670" i="3"/>
  <c r="AJ671" i="3"/>
  <c r="AJ672" i="3"/>
  <c r="AJ673" i="3"/>
  <c r="AJ674" i="3"/>
  <c r="AJ675" i="3"/>
  <c r="AJ676" i="3"/>
  <c r="AJ678" i="3"/>
  <c r="AJ679" i="3"/>
  <c r="AJ680" i="3"/>
  <c r="AJ681" i="3"/>
  <c r="AJ682" i="3"/>
  <c r="AJ683" i="3"/>
  <c r="AJ684" i="3"/>
  <c r="AJ685" i="3"/>
  <c r="AJ688" i="3"/>
  <c r="AJ689" i="3"/>
  <c r="AJ690" i="3"/>
  <c r="AJ691" i="3"/>
  <c r="AJ692" i="3"/>
  <c r="AJ693" i="3"/>
  <c r="AJ694" i="3"/>
  <c r="AJ695" i="3"/>
  <c r="AJ696" i="3"/>
  <c r="AJ697" i="3"/>
  <c r="AJ698" i="3"/>
  <c r="AJ699" i="3"/>
  <c r="AJ700" i="3"/>
  <c r="AJ701" i="3"/>
  <c r="AJ702" i="3"/>
  <c r="AJ703" i="3"/>
  <c r="AJ705" i="3"/>
  <c r="AJ706" i="3"/>
  <c r="AJ707" i="3"/>
  <c r="AJ708" i="3"/>
  <c r="AJ709" i="3"/>
  <c r="AJ710" i="3"/>
  <c r="AJ711" i="3"/>
  <c r="AJ712" i="3"/>
  <c r="AJ713" i="3"/>
  <c r="AJ714" i="3"/>
  <c r="AJ715" i="3"/>
  <c r="AJ716" i="3"/>
  <c r="AJ717" i="3"/>
  <c r="AJ718" i="3"/>
  <c r="AJ719" i="3"/>
  <c r="AJ720" i="3"/>
  <c r="AJ721" i="3"/>
  <c r="AJ722" i="3"/>
  <c r="AJ723" i="3"/>
  <c r="AJ724" i="3"/>
  <c r="AJ725" i="3"/>
  <c r="AJ726" i="3"/>
  <c r="AJ727" i="3"/>
  <c r="AJ728" i="3"/>
  <c r="AJ729" i="3"/>
  <c r="AJ730" i="3"/>
  <c r="AJ731" i="3"/>
  <c r="AJ733" i="3"/>
  <c r="AJ734" i="3"/>
  <c r="AJ735" i="3"/>
  <c r="AJ736" i="3"/>
  <c r="AJ737" i="3"/>
  <c r="AJ738" i="3"/>
  <c r="AJ739" i="3"/>
  <c r="AJ740" i="3"/>
  <c r="AJ741" i="3"/>
  <c r="AJ742" i="3"/>
  <c r="AJ743" i="3"/>
  <c r="AJ744" i="3"/>
  <c r="AJ745" i="3"/>
  <c r="AJ746" i="3"/>
  <c r="AJ747" i="3"/>
  <c r="AJ748" i="3"/>
  <c r="AJ749" i="3"/>
  <c r="AJ750" i="3"/>
  <c r="AJ751" i="3"/>
  <c r="AJ752" i="3"/>
  <c r="AJ753" i="3"/>
  <c r="AJ754" i="3"/>
  <c r="AJ755" i="3"/>
  <c r="AJ756" i="3"/>
  <c r="AJ757" i="3"/>
  <c r="AJ758" i="3"/>
  <c r="AJ759" i="3"/>
  <c r="AJ760" i="3"/>
  <c r="AJ761" i="3"/>
  <c r="AJ762" i="3"/>
  <c r="AJ763" i="3"/>
  <c r="AJ764" i="3"/>
  <c r="AJ765" i="3"/>
  <c r="AJ766" i="3"/>
  <c r="AJ767" i="3"/>
  <c r="AJ768" i="3"/>
  <c r="AJ769" i="3"/>
  <c r="AJ770" i="3"/>
  <c r="AJ771" i="3"/>
  <c r="AJ772" i="3"/>
  <c r="AJ774" i="3"/>
  <c r="AJ775" i="3"/>
  <c r="AJ776" i="3"/>
  <c r="AJ777" i="3"/>
  <c r="AJ778" i="3"/>
  <c r="AJ779" i="3"/>
  <c r="AJ780" i="3"/>
  <c r="AJ781" i="3"/>
  <c r="AJ783" i="3"/>
  <c r="AJ784" i="3"/>
  <c r="AJ785" i="3"/>
  <c r="AJ3" i="3"/>
  <c r="AJ4" i="3"/>
  <c r="AJ5" i="3"/>
  <c r="AJ6" i="3"/>
  <c r="AJ7" i="3"/>
  <c r="AJ8" i="3"/>
  <c r="AJ9" i="3"/>
  <c r="AJ10" i="3"/>
  <c r="AJ11" i="3"/>
  <c r="AJ13" i="3"/>
  <c r="AJ14" i="3"/>
  <c r="AJ15" i="3"/>
  <c r="AJ16" i="3"/>
  <c r="AJ17" i="3"/>
  <c r="AJ18" i="3"/>
  <c r="AJ20" i="3"/>
  <c r="AJ21" i="3"/>
  <c r="AJ22" i="3"/>
  <c r="AJ23" i="3"/>
  <c r="AJ24" i="3"/>
  <c r="AJ25" i="3"/>
  <c r="AJ26" i="3"/>
  <c r="AJ27" i="3"/>
  <c r="AJ28" i="3"/>
  <c r="AJ29" i="3"/>
  <c r="AJ30" i="3"/>
  <c r="AJ31" i="3"/>
  <c r="AJ32" i="3"/>
  <c r="AJ33" i="3"/>
  <c r="AJ34" i="3"/>
  <c r="AJ35" i="3"/>
  <c r="AJ36" i="3"/>
  <c r="AJ37" i="3"/>
  <c r="AJ38" i="3"/>
  <c r="AJ39" i="3"/>
  <c r="AJ40" i="3"/>
  <c r="AJ41" i="3"/>
  <c r="AJ42" i="3"/>
  <c r="AJ43" i="3"/>
  <c r="AJ45" i="3"/>
  <c r="AJ47" i="3"/>
  <c r="AJ48" i="3"/>
  <c r="AJ51" i="3"/>
  <c r="AJ53" i="3"/>
  <c r="AJ58" i="3"/>
  <c r="AJ59" i="3"/>
  <c r="AJ60" i="3"/>
  <c r="AJ62" i="3"/>
  <c r="AJ63" i="3"/>
  <c r="AJ64" i="3"/>
  <c r="AJ65" i="3"/>
  <c r="AJ66" i="3"/>
  <c r="AJ67" i="3"/>
  <c r="AJ68" i="3"/>
  <c r="AJ69" i="3"/>
  <c r="AJ70" i="3"/>
  <c r="AJ71" i="3"/>
  <c r="AJ72" i="3"/>
  <c r="AJ74" i="3"/>
  <c r="AJ75" i="3"/>
  <c r="AJ78" i="3"/>
  <c r="AJ80" i="3"/>
  <c r="AJ81" i="3"/>
  <c r="AJ83" i="3"/>
  <c r="AJ84" i="3"/>
  <c r="AJ87" i="3"/>
  <c r="AJ88" i="3"/>
  <c r="AJ89" i="3"/>
  <c r="AJ90" i="3"/>
  <c r="AJ91" i="3"/>
  <c r="AJ93" i="3"/>
  <c r="AJ94" i="3"/>
  <c r="AJ98" i="3"/>
  <c r="AJ100" i="3"/>
  <c r="AJ101" i="3"/>
  <c r="AJ102" i="3"/>
  <c r="AJ103" i="3"/>
  <c r="AJ104" i="3"/>
  <c r="AJ105" i="3"/>
  <c r="AJ106" i="3"/>
  <c r="AJ107" i="3"/>
  <c r="AJ108" i="3"/>
  <c r="AJ109" i="3"/>
  <c r="AJ111" i="3"/>
  <c r="AJ112" i="3"/>
  <c r="AJ113" i="3"/>
  <c r="AJ114" i="3"/>
  <c r="AJ116" i="3"/>
  <c r="AJ117" i="3"/>
  <c r="AJ118" i="3"/>
  <c r="AJ120" i="3"/>
  <c r="AJ121" i="3"/>
  <c r="AJ122" i="3"/>
  <c r="AJ123" i="3"/>
  <c r="AJ124" i="3"/>
  <c r="AJ125" i="3"/>
  <c r="AJ126" i="3"/>
  <c r="AJ127" i="3"/>
  <c r="AJ128" i="3"/>
  <c r="AJ129" i="3"/>
  <c r="AJ130" i="3"/>
  <c r="AJ132" i="3"/>
  <c r="AJ133" i="3"/>
  <c r="AJ134" i="3"/>
  <c r="AJ135" i="3"/>
  <c r="AJ136" i="3"/>
  <c r="AJ137" i="3"/>
  <c r="AJ138" i="3"/>
  <c r="AJ139" i="3"/>
  <c r="AJ140" i="3"/>
  <c r="AJ141" i="3"/>
  <c r="AJ142" i="3"/>
  <c r="AJ143" i="3"/>
  <c r="AJ145" i="3"/>
  <c r="AJ146" i="3"/>
  <c r="AJ147" i="3"/>
  <c r="AJ148" i="3"/>
  <c r="AJ149" i="3"/>
  <c r="AJ150" i="3"/>
  <c r="AJ151" i="3"/>
  <c r="AJ152" i="3"/>
  <c r="AJ153" i="3"/>
  <c r="AJ154" i="3"/>
  <c r="AJ155" i="3"/>
  <c r="AJ157" i="3"/>
  <c r="AJ158" i="3"/>
  <c r="AJ159" i="3"/>
  <c r="AJ160" i="3"/>
  <c r="AJ161" i="3"/>
  <c r="AJ162" i="3"/>
  <c r="AJ163" i="3"/>
  <c r="AJ164" i="3"/>
  <c r="AJ165" i="3"/>
  <c r="AJ166" i="3"/>
  <c r="AJ167" i="3"/>
  <c r="AJ168" i="3"/>
  <c r="AJ169" i="3"/>
  <c r="AJ170" i="3"/>
  <c r="AJ171" i="3"/>
  <c r="AJ172" i="3"/>
  <c r="AJ173" i="3"/>
  <c r="AJ175" i="3"/>
  <c r="AJ176" i="3"/>
  <c r="AJ177" i="3"/>
  <c r="AJ178" i="3"/>
  <c r="AJ179" i="3"/>
  <c r="AJ180" i="3"/>
  <c r="AJ181" i="3"/>
  <c r="AJ182" i="3"/>
  <c r="AJ183" i="3"/>
  <c r="AJ184" i="3"/>
  <c r="AJ185" i="3"/>
  <c r="AJ2" i="3"/>
  <c r="AH3" i="3"/>
  <c r="AH4" i="3"/>
  <c r="AH5" i="3"/>
  <c r="AH6" i="3"/>
  <c r="AH7" i="3"/>
  <c r="AH8" i="3"/>
  <c r="AH9" i="3"/>
  <c r="AH10" i="3"/>
  <c r="AH11" i="3"/>
  <c r="AH12" i="3"/>
  <c r="AH13" i="3"/>
  <c r="AH14" i="3"/>
  <c r="AH15" i="3"/>
  <c r="AH16" i="3"/>
  <c r="AH17" i="3"/>
  <c r="AH18" i="3"/>
  <c r="AH19" i="3"/>
  <c r="AH20" i="3"/>
  <c r="AH21" i="3"/>
  <c r="AH22" i="3"/>
  <c r="AH23" i="3"/>
  <c r="AH24" i="3"/>
  <c r="AH25" i="3"/>
  <c r="AH26" i="3"/>
  <c r="AH27" i="3"/>
  <c r="AH28" i="3"/>
  <c r="AH29" i="3"/>
  <c r="AH30" i="3"/>
  <c r="AH31" i="3"/>
  <c r="AH32" i="3"/>
  <c r="AH33" i="3"/>
  <c r="AH34" i="3"/>
  <c r="AH35" i="3"/>
  <c r="AH36" i="3"/>
  <c r="AH37" i="3"/>
  <c r="AH38" i="3"/>
  <c r="AH39" i="3"/>
  <c r="AH40" i="3"/>
  <c r="AH41" i="3"/>
  <c r="AH42" i="3"/>
  <c r="AH43" i="3"/>
  <c r="AH44" i="3"/>
  <c r="AH45" i="3"/>
  <c r="AH46" i="3"/>
  <c r="AH47" i="3"/>
  <c r="AH48" i="3"/>
  <c r="AH49" i="3"/>
  <c r="AH50" i="3"/>
  <c r="AH51" i="3"/>
  <c r="AH52" i="3"/>
  <c r="AH53" i="3"/>
  <c r="AH54" i="3"/>
  <c r="AH55" i="3"/>
  <c r="AH56" i="3"/>
  <c r="AH57" i="3"/>
  <c r="AH58" i="3"/>
  <c r="AH59" i="3"/>
  <c r="AH60" i="3"/>
  <c r="AH61" i="3"/>
  <c r="AH62" i="3"/>
  <c r="AH63" i="3"/>
  <c r="AH64" i="3"/>
  <c r="AH65" i="3"/>
  <c r="AH66" i="3"/>
  <c r="AH67" i="3"/>
  <c r="AH68" i="3"/>
  <c r="AH69" i="3"/>
  <c r="AH70" i="3"/>
  <c r="AH71" i="3"/>
  <c r="AH72" i="3"/>
  <c r="AH73" i="3"/>
  <c r="AH74" i="3"/>
  <c r="AH75" i="3"/>
  <c r="AH76" i="3"/>
  <c r="AH77" i="3"/>
  <c r="AH78" i="3"/>
  <c r="AH79" i="3"/>
  <c r="AH80" i="3"/>
  <c r="AH81" i="3"/>
  <c r="AH82" i="3"/>
  <c r="AH83" i="3"/>
  <c r="AH84" i="3"/>
  <c r="AH85" i="3"/>
  <c r="AH86" i="3"/>
  <c r="AH87" i="3"/>
  <c r="AH88" i="3"/>
  <c r="AH89" i="3"/>
  <c r="AH90" i="3"/>
  <c r="AH91" i="3"/>
  <c r="AH92" i="3"/>
  <c r="AH93" i="3"/>
  <c r="AH94" i="3"/>
  <c r="AH95" i="3"/>
  <c r="AH96" i="3"/>
  <c r="AH97" i="3"/>
  <c r="AH98" i="3"/>
  <c r="AH99" i="3"/>
  <c r="AH100" i="3"/>
  <c r="AH101" i="3"/>
  <c r="AH102" i="3"/>
  <c r="AH103" i="3"/>
  <c r="AH104" i="3"/>
  <c r="AH105" i="3"/>
  <c r="AH106" i="3"/>
  <c r="AH107" i="3"/>
  <c r="AH108" i="3"/>
  <c r="AH109" i="3"/>
  <c r="AH110" i="3"/>
  <c r="AH111" i="3"/>
  <c r="AH112" i="3"/>
  <c r="AH113" i="3"/>
  <c r="AH114" i="3"/>
  <c r="AH115" i="3"/>
  <c r="AH116" i="3"/>
  <c r="AH117" i="3"/>
  <c r="AH118" i="3"/>
  <c r="AH119" i="3"/>
  <c r="AH120" i="3"/>
  <c r="AH121" i="3"/>
  <c r="AH122" i="3"/>
  <c r="AH123" i="3"/>
  <c r="AH124" i="3"/>
  <c r="AH125" i="3"/>
  <c r="AH126" i="3"/>
  <c r="AH127" i="3"/>
  <c r="AH128" i="3"/>
  <c r="AH129" i="3"/>
  <c r="AH130" i="3"/>
  <c r="AH131" i="3"/>
  <c r="AH132" i="3"/>
  <c r="AH133" i="3"/>
  <c r="AH134" i="3"/>
  <c r="AH135" i="3"/>
  <c r="AH136" i="3"/>
  <c r="AH137" i="3"/>
  <c r="AH138" i="3"/>
  <c r="AH139" i="3"/>
  <c r="AH140" i="3"/>
  <c r="AH141" i="3"/>
  <c r="AH142" i="3"/>
  <c r="AH143" i="3"/>
  <c r="AH144" i="3"/>
  <c r="AH145" i="3"/>
  <c r="AH146" i="3"/>
  <c r="AH147" i="3"/>
  <c r="AH148" i="3"/>
  <c r="AH149" i="3"/>
  <c r="AH150" i="3"/>
  <c r="AH151" i="3"/>
  <c r="AH152" i="3"/>
  <c r="AH153" i="3"/>
  <c r="AH154" i="3"/>
  <c r="AH155" i="3"/>
  <c r="AH156" i="3"/>
  <c r="AH157" i="3"/>
  <c r="AH158" i="3"/>
  <c r="AH159" i="3"/>
  <c r="AH160" i="3"/>
  <c r="AH161" i="3"/>
  <c r="AH162" i="3"/>
  <c r="AH163" i="3"/>
  <c r="AH164" i="3"/>
  <c r="AH165" i="3"/>
  <c r="AH166" i="3"/>
  <c r="AH167" i="3"/>
  <c r="AH168" i="3"/>
  <c r="AH169" i="3"/>
  <c r="AH170" i="3"/>
  <c r="AH171" i="3"/>
  <c r="AH172" i="3"/>
  <c r="AH173" i="3"/>
  <c r="AH174" i="3"/>
  <c r="AH175" i="3"/>
  <c r="AH177" i="3"/>
  <c r="AH178" i="3"/>
  <c r="AH179" i="3"/>
  <c r="AH180" i="3"/>
  <c r="AH181" i="3"/>
  <c r="AH182" i="3"/>
  <c r="AH183" i="3"/>
  <c r="AH184" i="3"/>
  <c r="AH185" i="3"/>
  <c r="AH186" i="3"/>
  <c r="AH187" i="3"/>
  <c r="AH188" i="3"/>
  <c r="AH189" i="3"/>
  <c r="AH190" i="3"/>
  <c r="AH191" i="3"/>
  <c r="AH192" i="3"/>
  <c r="AH193" i="3"/>
  <c r="AH194" i="3"/>
  <c r="AH195" i="3"/>
  <c r="AH196" i="3"/>
  <c r="AH197" i="3"/>
  <c r="AH198" i="3"/>
  <c r="AH199" i="3"/>
  <c r="AH200" i="3"/>
  <c r="AH201" i="3"/>
  <c r="AH202" i="3"/>
  <c r="AH203" i="3"/>
  <c r="AH204" i="3"/>
  <c r="AH205" i="3"/>
  <c r="AH206" i="3"/>
  <c r="AH207" i="3"/>
  <c r="AH208" i="3"/>
  <c r="AH209" i="3"/>
  <c r="AH210" i="3"/>
  <c r="AH211" i="3"/>
  <c r="AH212" i="3"/>
  <c r="AH213" i="3"/>
  <c r="AH214" i="3"/>
  <c r="AH215" i="3"/>
  <c r="AH216" i="3"/>
  <c r="AH217" i="3"/>
  <c r="AH218" i="3"/>
  <c r="AH219" i="3"/>
  <c r="AH220" i="3"/>
  <c r="AH221" i="3"/>
  <c r="AH222" i="3"/>
  <c r="AH223" i="3"/>
  <c r="AH224" i="3"/>
  <c r="AH225" i="3"/>
  <c r="AH226" i="3"/>
  <c r="AH227" i="3"/>
  <c r="AH228" i="3"/>
  <c r="AH229" i="3"/>
  <c r="AH230" i="3"/>
  <c r="AH231" i="3"/>
  <c r="AH232" i="3"/>
  <c r="AH233" i="3"/>
  <c r="AH234" i="3"/>
  <c r="AH235" i="3"/>
  <c r="AH236" i="3"/>
  <c r="AH237" i="3"/>
  <c r="AH238" i="3"/>
  <c r="AH239" i="3"/>
  <c r="AH240" i="3"/>
  <c r="AH241" i="3"/>
  <c r="AH242" i="3"/>
  <c r="AH243" i="3"/>
  <c r="AH244" i="3"/>
  <c r="AH245" i="3"/>
  <c r="AH246" i="3"/>
  <c r="AH247" i="3"/>
  <c r="AH248" i="3"/>
  <c r="AH249" i="3"/>
  <c r="AH250" i="3"/>
  <c r="AH251" i="3"/>
  <c r="AH252" i="3"/>
  <c r="AH253" i="3"/>
  <c r="AH254" i="3"/>
  <c r="AH255" i="3"/>
  <c r="AH256" i="3"/>
  <c r="AH257" i="3"/>
  <c r="AH258" i="3"/>
  <c r="AH259" i="3"/>
  <c r="AH260" i="3"/>
  <c r="AH261" i="3"/>
  <c r="AH262" i="3"/>
  <c r="AH263" i="3"/>
  <c r="AH264" i="3"/>
  <c r="AH265" i="3"/>
  <c r="AH266" i="3"/>
  <c r="AH267" i="3"/>
  <c r="AH268" i="3"/>
  <c r="AH269" i="3"/>
  <c r="AH270" i="3"/>
  <c r="AH271" i="3"/>
  <c r="AH272" i="3"/>
  <c r="AH273" i="3"/>
  <c r="AH274" i="3"/>
  <c r="AH275" i="3"/>
  <c r="AH276" i="3"/>
  <c r="AH277" i="3"/>
  <c r="AH278" i="3"/>
  <c r="AH279" i="3"/>
  <c r="AH280" i="3"/>
  <c r="AH281" i="3"/>
  <c r="AH282" i="3"/>
  <c r="AH283" i="3"/>
  <c r="AH284" i="3"/>
  <c r="AH285" i="3"/>
  <c r="AH286" i="3"/>
  <c r="AH287" i="3"/>
  <c r="AH288" i="3"/>
  <c r="AH289" i="3"/>
  <c r="AH290" i="3"/>
  <c r="AH291" i="3"/>
  <c r="AH292" i="3"/>
  <c r="AH293" i="3"/>
  <c r="AH294" i="3"/>
  <c r="AH295" i="3"/>
  <c r="AH296" i="3"/>
  <c r="AH297" i="3"/>
  <c r="AH298" i="3"/>
  <c r="AH299" i="3"/>
  <c r="AH300" i="3"/>
  <c r="AH301" i="3"/>
  <c r="AH302" i="3"/>
  <c r="AH303" i="3"/>
  <c r="AH304" i="3"/>
  <c r="AH305" i="3"/>
  <c r="AH306" i="3"/>
  <c r="AH307" i="3"/>
  <c r="AH308" i="3"/>
  <c r="AH309" i="3"/>
  <c r="AH310" i="3"/>
  <c r="AH311" i="3"/>
  <c r="AH312" i="3"/>
  <c r="AH313" i="3"/>
  <c r="AH314" i="3"/>
  <c r="AH315" i="3"/>
  <c r="AH316" i="3"/>
  <c r="AH317" i="3"/>
  <c r="AH318" i="3"/>
  <c r="AH319" i="3"/>
  <c r="AH320" i="3"/>
  <c r="AH321" i="3"/>
  <c r="AH322" i="3"/>
  <c r="AH323" i="3"/>
  <c r="AH324" i="3"/>
  <c r="AH325" i="3"/>
  <c r="AH326" i="3"/>
  <c r="AH327" i="3"/>
  <c r="AH328" i="3"/>
  <c r="AH329" i="3"/>
  <c r="AH330" i="3"/>
  <c r="AH331" i="3"/>
  <c r="AH332" i="3"/>
  <c r="AH333" i="3"/>
  <c r="AH334" i="3"/>
  <c r="AH335" i="3"/>
  <c r="AH336" i="3"/>
  <c r="AH337" i="3"/>
  <c r="AH338" i="3"/>
  <c r="AH339" i="3"/>
  <c r="AH340" i="3"/>
  <c r="AH341" i="3"/>
  <c r="AH342" i="3"/>
  <c r="AH343" i="3"/>
  <c r="AH344" i="3"/>
  <c r="AH345" i="3"/>
  <c r="AH346" i="3"/>
  <c r="AH347" i="3"/>
  <c r="AH348" i="3"/>
  <c r="AH349" i="3"/>
  <c r="AH350" i="3"/>
  <c r="AH351" i="3"/>
  <c r="AH352" i="3"/>
  <c r="AH353" i="3"/>
  <c r="AH354" i="3"/>
  <c r="AH355" i="3"/>
  <c r="AH356" i="3"/>
  <c r="AH357" i="3"/>
  <c r="AH358" i="3"/>
  <c r="AH359" i="3"/>
  <c r="AH360" i="3"/>
  <c r="AH361" i="3"/>
  <c r="AH362" i="3"/>
  <c r="AH363" i="3"/>
  <c r="AH364" i="3"/>
  <c r="AH365" i="3"/>
  <c r="AH366" i="3"/>
  <c r="AH367" i="3"/>
  <c r="AH368" i="3"/>
  <c r="AH369" i="3"/>
  <c r="AH370" i="3"/>
  <c r="AH371" i="3"/>
  <c r="AH372" i="3"/>
  <c r="AH373" i="3"/>
  <c r="AH374" i="3"/>
  <c r="AH375" i="3"/>
  <c r="AH376" i="3"/>
  <c r="AH377" i="3"/>
  <c r="AH378" i="3"/>
  <c r="AH379" i="3"/>
  <c r="AH380" i="3"/>
  <c r="AH381" i="3"/>
  <c r="AH382" i="3"/>
  <c r="AH383" i="3"/>
  <c r="AH384" i="3"/>
  <c r="AH385" i="3"/>
  <c r="AH386" i="3"/>
  <c r="AH387" i="3"/>
  <c r="AH388" i="3"/>
  <c r="AH389" i="3"/>
  <c r="AH390" i="3"/>
  <c r="AH391" i="3"/>
  <c r="AH392" i="3"/>
  <c r="AH393" i="3"/>
  <c r="AH394" i="3"/>
  <c r="AH395" i="3"/>
  <c r="AH396" i="3"/>
  <c r="AH397" i="3"/>
  <c r="AH398" i="3"/>
  <c r="AH399" i="3"/>
  <c r="AH400" i="3"/>
  <c r="AH401" i="3"/>
  <c r="AH402" i="3"/>
  <c r="AH403" i="3"/>
  <c r="AH404" i="3"/>
  <c r="AH405" i="3"/>
  <c r="AH406" i="3"/>
  <c r="AH407" i="3"/>
  <c r="AH408" i="3"/>
  <c r="AH409" i="3"/>
  <c r="AH410" i="3"/>
  <c r="AH411" i="3"/>
  <c r="AH412" i="3"/>
  <c r="AH413" i="3"/>
  <c r="AH414" i="3"/>
  <c r="AH415" i="3"/>
  <c r="AH416" i="3"/>
  <c r="AH417" i="3"/>
  <c r="AH418" i="3"/>
  <c r="AH419" i="3"/>
  <c r="AH420" i="3"/>
  <c r="AH421" i="3"/>
  <c r="AH422" i="3"/>
  <c r="AH423" i="3"/>
  <c r="AH424" i="3"/>
  <c r="AH425" i="3"/>
  <c r="AH426" i="3"/>
  <c r="AH427" i="3"/>
  <c r="AH428" i="3"/>
  <c r="AH429" i="3"/>
  <c r="AH430" i="3"/>
  <c r="AH431" i="3"/>
  <c r="AH432" i="3"/>
  <c r="AH433" i="3"/>
  <c r="AH434" i="3"/>
  <c r="AH435" i="3"/>
  <c r="AH436" i="3"/>
  <c r="AH437" i="3"/>
  <c r="AH438" i="3"/>
  <c r="AH439" i="3"/>
  <c r="AH440" i="3"/>
  <c r="AH441" i="3"/>
  <c r="AH442" i="3"/>
  <c r="AH443" i="3"/>
  <c r="AH444" i="3"/>
  <c r="AH445" i="3"/>
  <c r="AH446" i="3"/>
  <c r="AH447" i="3"/>
  <c r="AH448" i="3"/>
  <c r="AH449" i="3"/>
  <c r="AH450" i="3"/>
  <c r="AH451" i="3"/>
  <c r="AH452" i="3"/>
  <c r="AH453" i="3"/>
  <c r="AH454" i="3"/>
  <c r="AH455" i="3"/>
  <c r="AH456" i="3"/>
  <c r="AH457" i="3"/>
  <c r="AH458" i="3"/>
  <c r="AH459" i="3"/>
  <c r="AH460" i="3"/>
  <c r="AH461" i="3"/>
  <c r="AH462" i="3"/>
  <c r="AH463" i="3"/>
  <c r="AH464" i="3"/>
  <c r="AH465" i="3"/>
  <c r="AH466" i="3"/>
  <c r="AH467" i="3"/>
  <c r="AH468" i="3"/>
  <c r="AH469" i="3"/>
  <c r="AH470" i="3"/>
  <c r="AH471" i="3"/>
  <c r="AH472" i="3"/>
  <c r="AH473" i="3"/>
  <c r="AH474" i="3"/>
  <c r="AH475" i="3"/>
  <c r="AH476" i="3"/>
  <c r="AH477" i="3"/>
  <c r="AH478" i="3"/>
  <c r="AH479" i="3"/>
  <c r="AH480" i="3"/>
  <c r="AH481" i="3"/>
  <c r="AH482" i="3"/>
  <c r="AH483" i="3"/>
  <c r="AH484" i="3"/>
  <c r="AH485" i="3"/>
  <c r="AH486" i="3"/>
  <c r="AH487" i="3"/>
  <c r="AH488" i="3"/>
  <c r="AH489" i="3"/>
  <c r="AH490" i="3"/>
  <c r="AH491" i="3"/>
  <c r="AH492" i="3"/>
  <c r="AH493" i="3"/>
  <c r="AH494" i="3"/>
  <c r="AH495" i="3"/>
  <c r="AH496" i="3"/>
  <c r="AH497" i="3"/>
  <c r="AH498" i="3"/>
  <c r="AH499" i="3"/>
  <c r="AH500" i="3"/>
  <c r="AH501" i="3"/>
  <c r="AH502" i="3"/>
  <c r="AH503" i="3"/>
  <c r="AH504" i="3"/>
  <c r="AH505" i="3"/>
  <c r="AH506" i="3"/>
  <c r="AH507" i="3"/>
  <c r="AH508" i="3"/>
  <c r="AH509" i="3"/>
  <c r="AH510" i="3"/>
  <c r="AH511" i="3"/>
  <c r="AH512" i="3"/>
  <c r="AH513" i="3"/>
  <c r="AH514" i="3"/>
  <c r="AH515" i="3"/>
  <c r="AH516" i="3"/>
  <c r="AH517" i="3"/>
  <c r="AH518" i="3"/>
  <c r="AH520" i="3"/>
  <c r="AH521" i="3"/>
  <c r="AH522" i="3"/>
  <c r="AH523" i="3"/>
  <c r="AH524" i="3"/>
  <c r="AH525" i="3"/>
  <c r="AH526" i="3"/>
  <c r="AH527" i="3"/>
  <c r="AH528" i="3"/>
  <c r="AH529" i="3"/>
  <c r="AH530" i="3"/>
  <c r="AH531" i="3"/>
  <c r="AH532" i="3"/>
  <c r="AH533" i="3"/>
  <c r="AH534" i="3"/>
  <c r="AH535" i="3"/>
  <c r="AH536" i="3"/>
  <c r="AH537" i="3"/>
  <c r="AH538" i="3"/>
  <c r="AH539" i="3"/>
  <c r="AH540" i="3"/>
  <c r="AH541" i="3"/>
  <c r="AH542" i="3"/>
  <c r="AH543" i="3"/>
  <c r="AH544" i="3"/>
  <c r="AH545" i="3"/>
  <c r="AH546" i="3"/>
  <c r="AH547" i="3"/>
  <c r="AH548" i="3"/>
  <c r="AH549" i="3"/>
  <c r="AH550" i="3"/>
  <c r="AH551" i="3"/>
  <c r="AH552" i="3"/>
  <c r="AH553" i="3"/>
  <c r="AH554" i="3"/>
  <c r="AH555" i="3"/>
  <c r="AH556" i="3"/>
  <c r="AH557" i="3"/>
  <c r="AH558" i="3"/>
  <c r="AH559" i="3"/>
  <c r="AH560" i="3"/>
  <c r="AH561" i="3"/>
  <c r="AH562" i="3"/>
  <c r="AH563" i="3"/>
  <c r="AH564" i="3"/>
  <c r="AH565" i="3"/>
  <c r="AH566" i="3"/>
  <c r="AH567" i="3"/>
  <c r="AH568" i="3"/>
  <c r="AH569" i="3"/>
  <c r="AH570" i="3"/>
  <c r="AH571" i="3"/>
  <c r="AH572" i="3"/>
  <c r="AH573" i="3"/>
  <c r="AH574" i="3"/>
  <c r="AH575" i="3"/>
  <c r="AH576" i="3"/>
  <c r="AH577" i="3"/>
  <c r="AH578" i="3"/>
  <c r="AH579" i="3"/>
  <c r="AH580" i="3"/>
  <c r="AH581" i="3"/>
  <c r="AH582" i="3"/>
  <c r="AH583" i="3"/>
  <c r="AH584" i="3"/>
  <c r="AH585" i="3"/>
  <c r="AH586" i="3"/>
  <c r="AH587" i="3"/>
  <c r="AH588" i="3"/>
  <c r="AH589" i="3"/>
  <c r="AH590" i="3"/>
  <c r="AH591" i="3"/>
  <c r="AH592" i="3"/>
  <c r="AH593" i="3"/>
  <c r="AH594" i="3"/>
  <c r="AH595" i="3"/>
  <c r="AH596" i="3"/>
  <c r="AH597" i="3"/>
  <c r="AH598" i="3"/>
  <c r="AH599" i="3"/>
  <c r="AH600" i="3"/>
  <c r="AH601" i="3"/>
  <c r="AH602" i="3"/>
  <c r="AH603" i="3"/>
  <c r="AH604" i="3"/>
  <c r="AH605" i="3"/>
  <c r="AH606" i="3"/>
  <c r="AH607" i="3"/>
  <c r="AH608" i="3"/>
  <c r="AH609" i="3"/>
  <c r="AH610" i="3"/>
  <c r="AH611" i="3"/>
  <c r="AH612" i="3"/>
  <c r="AH613" i="3"/>
  <c r="AH614" i="3"/>
  <c r="AH615" i="3"/>
  <c r="AH616" i="3"/>
  <c r="AH617" i="3"/>
  <c r="AH618" i="3"/>
  <c r="AH619" i="3"/>
  <c r="AH620" i="3"/>
  <c r="AH621" i="3"/>
  <c r="AH622" i="3"/>
  <c r="AH623" i="3"/>
  <c r="AH624" i="3"/>
  <c r="AH625" i="3"/>
  <c r="AH626" i="3"/>
  <c r="AH627" i="3"/>
  <c r="AH628" i="3"/>
  <c r="AH629" i="3"/>
  <c r="AH630" i="3"/>
  <c r="AH631" i="3"/>
  <c r="AH632" i="3"/>
  <c r="AH633" i="3"/>
  <c r="AH634" i="3"/>
  <c r="AH635" i="3"/>
  <c r="AH636" i="3"/>
  <c r="AH637" i="3"/>
  <c r="AH638" i="3"/>
  <c r="AH639" i="3"/>
  <c r="AH640" i="3"/>
  <c r="AH641" i="3"/>
  <c r="AH642" i="3"/>
  <c r="AH643" i="3"/>
  <c r="AH644" i="3"/>
  <c r="AH645" i="3"/>
  <c r="AH646" i="3"/>
  <c r="AH647" i="3"/>
  <c r="AH648" i="3"/>
  <c r="AH649" i="3"/>
  <c r="AH650" i="3"/>
  <c r="AH651" i="3"/>
  <c r="AH652" i="3"/>
  <c r="AH653" i="3"/>
  <c r="AH654" i="3"/>
  <c r="AH655" i="3"/>
  <c r="AH656" i="3"/>
  <c r="AH657" i="3"/>
  <c r="AH658" i="3"/>
  <c r="AH659" i="3"/>
  <c r="AH660" i="3"/>
  <c r="AH661" i="3"/>
  <c r="AH662" i="3"/>
  <c r="AH663" i="3"/>
  <c r="AH664" i="3"/>
  <c r="AH665" i="3"/>
  <c r="AH666" i="3"/>
  <c r="AH667" i="3"/>
  <c r="AH668" i="3"/>
  <c r="AH669" i="3"/>
  <c r="AH670" i="3"/>
  <c r="AH671" i="3"/>
  <c r="AH672" i="3"/>
  <c r="AH673" i="3"/>
  <c r="AH674" i="3"/>
  <c r="AH675" i="3"/>
  <c r="AH676" i="3"/>
  <c r="AH677" i="3"/>
  <c r="AH678" i="3"/>
  <c r="AH679" i="3"/>
  <c r="AH680" i="3"/>
  <c r="AH681" i="3"/>
  <c r="AH682" i="3"/>
  <c r="AH683" i="3"/>
  <c r="AH684" i="3"/>
  <c r="AH685" i="3"/>
  <c r="AH686" i="3"/>
  <c r="AH687" i="3"/>
  <c r="AH688" i="3"/>
  <c r="AH689" i="3"/>
  <c r="AH690" i="3"/>
  <c r="AH691" i="3"/>
  <c r="AH692" i="3"/>
  <c r="AH693" i="3"/>
  <c r="AH694" i="3"/>
  <c r="AH695" i="3"/>
  <c r="AH696" i="3"/>
  <c r="AH697" i="3"/>
  <c r="AH698" i="3"/>
  <c r="AH699" i="3"/>
  <c r="AH700" i="3"/>
  <c r="AH701" i="3"/>
  <c r="AH702" i="3"/>
  <c r="AH703" i="3"/>
  <c r="AH704" i="3"/>
  <c r="AH705" i="3"/>
  <c r="AH706" i="3"/>
  <c r="AH707" i="3"/>
  <c r="AH708" i="3"/>
  <c r="AH709" i="3"/>
  <c r="AH710" i="3"/>
  <c r="AH711" i="3"/>
  <c r="AH712" i="3"/>
  <c r="AH713" i="3"/>
  <c r="AH714" i="3"/>
  <c r="AH715" i="3"/>
  <c r="AH716" i="3"/>
  <c r="AH717" i="3"/>
  <c r="AH718" i="3"/>
  <c r="AH719" i="3"/>
  <c r="AH720" i="3"/>
  <c r="AH721" i="3"/>
  <c r="AH722" i="3"/>
  <c r="AH723" i="3"/>
  <c r="AH724" i="3"/>
  <c r="AH725" i="3"/>
  <c r="AH726" i="3"/>
  <c r="AH727" i="3"/>
  <c r="AH728" i="3"/>
  <c r="AH729" i="3"/>
  <c r="AH730" i="3"/>
  <c r="AH731" i="3"/>
  <c r="AH732" i="3"/>
  <c r="AH733" i="3"/>
  <c r="AH734" i="3"/>
  <c r="AH735" i="3"/>
  <c r="AH736" i="3"/>
  <c r="AH737" i="3"/>
  <c r="AH738" i="3"/>
  <c r="AH739" i="3"/>
  <c r="AH740" i="3"/>
  <c r="AH741" i="3"/>
  <c r="AH742" i="3"/>
  <c r="AH743" i="3"/>
  <c r="AH744" i="3"/>
  <c r="AH745" i="3"/>
  <c r="AH746" i="3"/>
  <c r="AH747" i="3"/>
  <c r="AH748" i="3"/>
  <c r="AH749" i="3"/>
  <c r="AH750" i="3"/>
  <c r="AH751" i="3"/>
  <c r="AH752" i="3"/>
  <c r="AH753" i="3"/>
  <c r="AH754" i="3"/>
  <c r="AH755" i="3"/>
  <c r="AH756" i="3"/>
  <c r="AH757" i="3"/>
  <c r="AH758" i="3"/>
  <c r="AH759" i="3"/>
  <c r="AH760" i="3"/>
  <c r="AH761" i="3"/>
  <c r="AH762" i="3"/>
  <c r="AH763" i="3"/>
  <c r="AH764" i="3"/>
  <c r="AH765" i="3"/>
  <c r="AH766" i="3"/>
  <c r="AH767" i="3"/>
  <c r="AH768" i="3"/>
  <c r="AH769" i="3"/>
  <c r="AH770" i="3"/>
  <c r="AH771" i="3"/>
  <c r="AH772" i="3"/>
  <c r="AH773" i="3"/>
  <c r="AH774" i="3"/>
  <c r="AH775" i="3"/>
  <c r="AH776" i="3"/>
  <c r="AH777" i="3"/>
  <c r="AH778" i="3"/>
  <c r="AH779" i="3"/>
  <c r="AH780" i="3"/>
  <c r="AH781" i="3"/>
  <c r="AH782" i="3"/>
  <c r="AH783" i="3"/>
  <c r="AH784" i="3"/>
  <c r="AH785" i="3"/>
  <c r="AH2" i="3"/>
  <c r="AE644" i="3"/>
  <c r="AE645" i="3"/>
  <c r="AE646" i="3"/>
  <c r="AE647" i="3"/>
  <c r="AE648" i="3"/>
  <c r="AE649" i="3"/>
  <c r="AE650" i="3"/>
  <c r="AE651" i="3"/>
  <c r="AE652" i="3"/>
  <c r="AE653" i="3"/>
  <c r="AE654" i="3"/>
  <c r="AE655" i="3"/>
  <c r="AE656" i="3"/>
  <c r="AE657" i="3"/>
  <c r="AE658" i="3"/>
  <c r="AE659" i="3"/>
  <c r="AE660" i="3"/>
  <c r="AE661" i="3"/>
  <c r="AE662" i="3"/>
  <c r="AE663" i="3"/>
  <c r="AE664" i="3"/>
  <c r="AE665" i="3"/>
  <c r="AE666" i="3"/>
  <c r="AE667" i="3"/>
  <c r="AE668" i="3"/>
  <c r="AE669" i="3"/>
  <c r="AE670" i="3"/>
  <c r="AE671" i="3"/>
  <c r="AE672" i="3"/>
  <c r="AE673" i="3"/>
  <c r="AE674" i="3"/>
  <c r="AE675" i="3"/>
  <c r="AE676" i="3"/>
  <c r="AE677" i="3"/>
  <c r="AE678" i="3"/>
  <c r="AE679" i="3"/>
  <c r="AE680" i="3"/>
  <c r="AE681" i="3"/>
  <c r="AE682" i="3"/>
  <c r="AE683" i="3"/>
  <c r="AE684" i="3"/>
  <c r="AE685" i="3"/>
  <c r="AE686" i="3"/>
  <c r="AE687" i="3"/>
  <c r="AE688" i="3"/>
  <c r="AE689" i="3"/>
  <c r="AE690" i="3"/>
  <c r="AE691" i="3"/>
  <c r="AE692" i="3"/>
  <c r="AE693" i="3"/>
  <c r="AE694" i="3"/>
  <c r="AE695" i="3"/>
  <c r="AE696" i="3"/>
  <c r="AE697" i="3"/>
  <c r="AE698" i="3"/>
  <c r="AE699" i="3"/>
  <c r="AE700" i="3"/>
  <c r="AE701" i="3"/>
  <c r="AE702" i="3"/>
  <c r="AE703" i="3"/>
  <c r="AE704" i="3"/>
  <c r="AE705" i="3"/>
  <c r="AE706" i="3"/>
  <c r="AE707" i="3"/>
  <c r="AE708" i="3"/>
  <c r="AE709" i="3"/>
  <c r="AE710" i="3"/>
  <c r="AE711" i="3"/>
  <c r="AE712" i="3"/>
  <c r="AE713" i="3"/>
  <c r="AE714" i="3"/>
  <c r="AE715" i="3"/>
  <c r="AE716" i="3"/>
  <c r="AE717" i="3"/>
  <c r="AE718" i="3"/>
  <c r="AE719" i="3"/>
  <c r="AE720" i="3"/>
  <c r="AE721" i="3"/>
  <c r="AE722" i="3"/>
  <c r="AE723" i="3"/>
  <c r="AE724" i="3"/>
  <c r="AE725" i="3"/>
  <c r="AE726" i="3"/>
  <c r="AE727" i="3"/>
  <c r="AE728" i="3"/>
  <c r="AE729" i="3"/>
  <c r="AE730" i="3"/>
  <c r="AE731" i="3"/>
  <c r="AE732" i="3"/>
  <c r="AE733" i="3"/>
  <c r="AE734" i="3"/>
  <c r="AE735" i="3"/>
  <c r="AE736" i="3"/>
  <c r="AE737" i="3"/>
  <c r="AE738" i="3"/>
  <c r="AE739" i="3"/>
  <c r="AE740" i="3"/>
  <c r="AE741" i="3"/>
  <c r="AE742" i="3"/>
  <c r="AE743" i="3"/>
  <c r="AE744" i="3"/>
  <c r="AE745" i="3"/>
  <c r="AE746" i="3"/>
  <c r="AE747" i="3"/>
  <c r="AE748" i="3"/>
  <c r="AE749" i="3"/>
  <c r="AE750" i="3"/>
  <c r="AE751" i="3"/>
  <c r="AE752" i="3"/>
  <c r="AE753" i="3"/>
  <c r="AE754" i="3"/>
  <c r="AE755" i="3"/>
  <c r="AE756" i="3"/>
  <c r="AE757" i="3"/>
  <c r="AE758" i="3"/>
  <c r="AE759" i="3"/>
  <c r="AE760" i="3"/>
  <c r="AE762" i="3"/>
  <c r="AE763" i="3"/>
  <c r="AE764" i="3"/>
  <c r="AE765" i="3"/>
  <c r="AE766" i="3"/>
  <c r="AE767" i="3"/>
  <c r="AE768" i="3"/>
  <c r="AE769" i="3"/>
  <c r="AE770" i="3"/>
  <c r="AE771" i="3"/>
  <c r="AE772" i="3"/>
  <c r="AE773" i="3"/>
  <c r="AE774" i="3"/>
  <c r="AE775" i="3"/>
  <c r="AE776" i="3"/>
  <c r="AE777" i="3"/>
  <c r="AE778" i="3"/>
  <c r="AE779" i="3"/>
  <c r="AE780" i="3"/>
  <c r="AE781" i="3"/>
  <c r="AE782" i="3"/>
  <c r="AE783" i="3"/>
  <c r="AE784" i="3"/>
  <c r="AE785" i="3"/>
  <c r="AE3" i="3"/>
  <c r="AE4"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7" i="3"/>
  <c r="AE168" i="3"/>
  <c r="AE169" i="3"/>
  <c r="AE170" i="3"/>
  <c r="AE171" i="3"/>
  <c r="AE172" i="3"/>
  <c r="AE173" i="3"/>
  <c r="AE174" i="3"/>
  <c r="AE175" i="3"/>
  <c r="AE176" i="3"/>
  <c r="AE177" i="3"/>
  <c r="AE178" i="3"/>
  <c r="AE179" i="3"/>
  <c r="AE180" i="3"/>
  <c r="AE181" i="3"/>
  <c r="AE182" i="3"/>
  <c r="AE183" i="3"/>
  <c r="AE184" i="3"/>
  <c r="AE185" i="3"/>
  <c r="AE186" i="3"/>
  <c r="AE187" i="3"/>
  <c r="AE188" i="3"/>
  <c r="AE189" i="3"/>
  <c r="AE190" i="3"/>
  <c r="AE191" i="3"/>
  <c r="AE192" i="3"/>
  <c r="AE193" i="3"/>
  <c r="AE194" i="3"/>
  <c r="AE195" i="3"/>
  <c r="AE196" i="3"/>
  <c r="AE197" i="3"/>
  <c r="AE198" i="3"/>
  <c r="AE199" i="3"/>
  <c r="AE200" i="3"/>
  <c r="AE201" i="3"/>
  <c r="AE202" i="3"/>
  <c r="AE203" i="3"/>
  <c r="AE204" i="3"/>
  <c r="AE205" i="3"/>
  <c r="AE206" i="3"/>
  <c r="AE207" i="3"/>
  <c r="AE208" i="3"/>
  <c r="AE209" i="3"/>
  <c r="AE210" i="3"/>
  <c r="AE211" i="3"/>
  <c r="AE212" i="3"/>
  <c r="AE214" i="3"/>
  <c r="AE215" i="3"/>
  <c r="AE216" i="3"/>
  <c r="AE217" i="3"/>
  <c r="AE218" i="3"/>
  <c r="AE219" i="3"/>
  <c r="AE220" i="3"/>
  <c r="AE221" i="3"/>
  <c r="AE222" i="3"/>
  <c r="AE223" i="3"/>
  <c r="AE224" i="3"/>
  <c r="AE225" i="3"/>
  <c r="AE226" i="3"/>
  <c r="AE227" i="3"/>
  <c r="AE228" i="3"/>
  <c r="AE229" i="3"/>
  <c r="AE230" i="3"/>
  <c r="AE231" i="3"/>
  <c r="AE232" i="3"/>
  <c r="AE233" i="3"/>
  <c r="AE234" i="3"/>
  <c r="AE235" i="3"/>
  <c r="AE236" i="3"/>
  <c r="AE237" i="3"/>
  <c r="AE238" i="3"/>
  <c r="AE239" i="3"/>
  <c r="AE240" i="3"/>
  <c r="AE241" i="3"/>
  <c r="AE242" i="3"/>
  <c r="AE243" i="3"/>
  <c r="AE244" i="3"/>
  <c r="AE245" i="3"/>
  <c r="AE246" i="3"/>
  <c r="AE247" i="3"/>
  <c r="AE248" i="3"/>
  <c r="AE249" i="3"/>
  <c r="AE250" i="3"/>
  <c r="AE251" i="3"/>
  <c r="AE252" i="3"/>
  <c r="AE253" i="3"/>
  <c r="AE254" i="3"/>
  <c r="AE255" i="3"/>
  <c r="AE256" i="3"/>
  <c r="AE257" i="3"/>
  <c r="AE258" i="3"/>
  <c r="AE259" i="3"/>
  <c r="AE260" i="3"/>
  <c r="AE261" i="3"/>
  <c r="AE262" i="3"/>
  <c r="AE263" i="3"/>
  <c r="AE264" i="3"/>
  <c r="AE265" i="3"/>
  <c r="AE266" i="3"/>
  <c r="AE267" i="3"/>
  <c r="AE268" i="3"/>
  <c r="AE269" i="3"/>
  <c r="AE270" i="3"/>
  <c r="AE271" i="3"/>
  <c r="AE272" i="3"/>
  <c r="AE273" i="3"/>
  <c r="AE274" i="3"/>
  <c r="AE275" i="3"/>
  <c r="AE276" i="3"/>
  <c r="AE277" i="3"/>
  <c r="AE278" i="3"/>
  <c r="AE279" i="3"/>
  <c r="AE280" i="3"/>
  <c r="AE281" i="3"/>
  <c r="AE282" i="3"/>
  <c r="AE283" i="3"/>
  <c r="AE284" i="3"/>
  <c r="AE285" i="3"/>
  <c r="AE286" i="3"/>
  <c r="AE287" i="3"/>
  <c r="AE288" i="3"/>
  <c r="AE289" i="3"/>
  <c r="AE290" i="3"/>
  <c r="AE291" i="3"/>
  <c r="AE292" i="3"/>
  <c r="AE293" i="3"/>
  <c r="AE294" i="3"/>
  <c r="AE295" i="3"/>
  <c r="AE296" i="3"/>
  <c r="AE297" i="3"/>
  <c r="AE298" i="3"/>
  <c r="AE299" i="3"/>
  <c r="AE300" i="3"/>
  <c r="AE301" i="3"/>
  <c r="AE302" i="3"/>
  <c r="AE303" i="3"/>
  <c r="AE304" i="3"/>
  <c r="AE305" i="3"/>
  <c r="AE306" i="3"/>
  <c r="AE307" i="3"/>
  <c r="AE308" i="3"/>
  <c r="AE309" i="3"/>
  <c r="AE310" i="3"/>
  <c r="AE311" i="3"/>
  <c r="AE312" i="3"/>
  <c r="AE313" i="3"/>
  <c r="AE314" i="3"/>
  <c r="AE315" i="3"/>
  <c r="AE316" i="3"/>
  <c r="AE317" i="3"/>
  <c r="AE318" i="3"/>
  <c r="AE319" i="3"/>
  <c r="AE320" i="3"/>
  <c r="AE321" i="3"/>
  <c r="AE322" i="3"/>
  <c r="AE323" i="3"/>
  <c r="AE324" i="3"/>
  <c r="AE325" i="3"/>
  <c r="AE327" i="3"/>
  <c r="AE328" i="3"/>
  <c r="AE329" i="3"/>
  <c r="AE330" i="3"/>
  <c r="AE331" i="3"/>
  <c r="AE332" i="3"/>
  <c r="AE333" i="3"/>
  <c r="AE334" i="3"/>
  <c r="AE335" i="3"/>
  <c r="AE336" i="3"/>
  <c r="AE337" i="3"/>
  <c r="AE338" i="3"/>
  <c r="AE339" i="3"/>
  <c r="AE340" i="3"/>
  <c r="AE341" i="3"/>
  <c r="AE343" i="3"/>
  <c r="AE344" i="3"/>
  <c r="AE345" i="3"/>
  <c r="AE346" i="3"/>
  <c r="AE347" i="3"/>
  <c r="AE348" i="3"/>
  <c r="AE349" i="3"/>
  <c r="AE350" i="3"/>
  <c r="AE351" i="3"/>
  <c r="AE352" i="3"/>
  <c r="AE353" i="3"/>
  <c r="AE354" i="3"/>
  <c r="AE355" i="3"/>
  <c r="AE356" i="3"/>
  <c r="AE357" i="3"/>
  <c r="AE358" i="3"/>
  <c r="AE359" i="3"/>
  <c r="AE360" i="3"/>
  <c r="AE361" i="3"/>
  <c r="AE362" i="3"/>
  <c r="AE363" i="3"/>
  <c r="AE364" i="3"/>
  <c r="AE365" i="3"/>
  <c r="AE366" i="3"/>
  <c r="AE367" i="3"/>
  <c r="AE368" i="3"/>
  <c r="AE369" i="3"/>
  <c r="AE370" i="3"/>
  <c r="AE371" i="3"/>
  <c r="AE372" i="3"/>
  <c r="AE373" i="3"/>
  <c r="AE374" i="3"/>
  <c r="AE375" i="3"/>
  <c r="AE376" i="3"/>
  <c r="AE377" i="3"/>
  <c r="AE378" i="3"/>
  <c r="AE379" i="3"/>
  <c r="AE380" i="3"/>
  <c r="AE381" i="3"/>
  <c r="AE382" i="3"/>
  <c r="AE383" i="3"/>
  <c r="AE384" i="3"/>
  <c r="AE385" i="3"/>
  <c r="AE386" i="3"/>
  <c r="AE387" i="3"/>
  <c r="AE388" i="3"/>
  <c r="AE389" i="3"/>
  <c r="AE390" i="3"/>
  <c r="AE391" i="3"/>
  <c r="AE392" i="3"/>
  <c r="AE393" i="3"/>
  <c r="AE394" i="3"/>
  <c r="AE395" i="3"/>
  <c r="AE396" i="3"/>
  <c r="AE397" i="3"/>
  <c r="AE398" i="3"/>
  <c r="AE399" i="3"/>
  <c r="AE400" i="3"/>
  <c r="AE401" i="3"/>
  <c r="AE402" i="3"/>
  <c r="AE403" i="3"/>
  <c r="AE404" i="3"/>
  <c r="AE405" i="3"/>
  <c r="AE406" i="3"/>
  <c r="AE407" i="3"/>
  <c r="AE408" i="3"/>
  <c r="AE409" i="3"/>
  <c r="AE410" i="3"/>
  <c r="AE411" i="3"/>
  <c r="AE412" i="3"/>
  <c r="AE414" i="3"/>
  <c r="AE415" i="3"/>
  <c r="AE416" i="3"/>
  <c r="AE417" i="3"/>
  <c r="AE418" i="3"/>
  <c r="AE419" i="3"/>
  <c r="AE420" i="3"/>
  <c r="AE421" i="3"/>
  <c r="AE422" i="3"/>
  <c r="AE423" i="3"/>
  <c r="AE424" i="3"/>
  <c r="AE425" i="3"/>
  <c r="AE426" i="3"/>
  <c r="AE427" i="3"/>
  <c r="AE428" i="3"/>
  <c r="AE429" i="3"/>
  <c r="AE430" i="3"/>
  <c r="AE431" i="3"/>
  <c r="AE432" i="3"/>
  <c r="AE433" i="3"/>
  <c r="AE434" i="3"/>
  <c r="AE435" i="3"/>
  <c r="AE436" i="3"/>
  <c r="AE437" i="3"/>
  <c r="AE438" i="3"/>
  <c r="AE439" i="3"/>
  <c r="AE440" i="3"/>
  <c r="AE441" i="3"/>
  <c r="AE442" i="3"/>
  <c r="AE443" i="3"/>
  <c r="AE444" i="3"/>
  <c r="AE445" i="3"/>
  <c r="AE446" i="3"/>
  <c r="AE447" i="3"/>
  <c r="AE448" i="3"/>
  <c r="AE449" i="3"/>
  <c r="AE450" i="3"/>
  <c r="AE451" i="3"/>
  <c r="AE452" i="3"/>
  <c r="AE453" i="3"/>
  <c r="AE454" i="3"/>
  <c r="AE455" i="3"/>
  <c r="AE456" i="3"/>
  <c r="AE457" i="3"/>
  <c r="AE458" i="3"/>
  <c r="AE459" i="3"/>
  <c r="AE460" i="3"/>
  <c r="AE461" i="3"/>
  <c r="AE462" i="3"/>
  <c r="AE463" i="3"/>
  <c r="AE464" i="3"/>
  <c r="AE465" i="3"/>
  <c r="AE466" i="3"/>
  <c r="AE467" i="3"/>
  <c r="AE468" i="3"/>
  <c r="AE469" i="3"/>
  <c r="AE470" i="3"/>
  <c r="AE471" i="3"/>
  <c r="AE472" i="3"/>
  <c r="AE473" i="3"/>
  <c r="AE474" i="3"/>
  <c r="AE475" i="3"/>
  <c r="AE476" i="3"/>
  <c r="AE477" i="3"/>
  <c r="AE478" i="3"/>
  <c r="AE479" i="3"/>
  <c r="AE480" i="3"/>
  <c r="AE481" i="3"/>
  <c r="AE482" i="3"/>
  <c r="AE483" i="3"/>
  <c r="AE484" i="3"/>
  <c r="AE485" i="3"/>
  <c r="AE486" i="3"/>
  <c r="AE487" i="3"/>
  <c r="AE488" i="3"/>
  <c r="AE489" i="3"/>
  <c r="AE490" i="3"/>
  <c r="AE491" i="3"/>
  <c r="AE492" i="3"/>
  <c r="AE493" i="3"/>
  <c r="AE494" i="3"/>
  <c r="AE495" i="3"/>
  <c r="AE496" i="3"/>
  <c r="AE497" i="3"/>
  <c r="AE498" i="3"/>
  <c r="AE499" i="3"/>
  <c r="AE500" i="3"/>
  <c r="AE501" i="3"/>
  <c r="AE502" i="3"/>
  <c r="AE503" i="3"/>
  <c r="AE504" i="3"/>
  <c r="AE505" i="3"/>
  <c r="AE506" i="3"/>
  <c r="AE507" i="3"/>
  <c r="AE508" i="3"/>
  <c r="AE509" i="3"/>
  <c r="AE510" i="3"/>
  <c r="AE511" i="3"/>
  <c r="AE512" i="3"/>
  <c r="AE513" i="3"/>
  <c r="AE514" i="3"/>
  <c r="AE515" i="3"/>
  <c r="AE516" i="3"/>
  <c r="AE517" i="3"/>
  <c r="AE518" i="3"/>
  <c r="AE519" i="3"/>
  <c r="AE520" i="3"/>
  <c r="AE521" i="3"/>
  <c r="AE522" i="3"/>
  <c r="AE523" i="3"/>
  <c r="AE524" i="3"/>
  <c r="AE525" i="3"/>
  <c r="AE526" i="3"/>
  <c r="AE527" i="3"/>
  <c r="AE528" i="3"/>
  <c r="AE529" i="3"/>
  <c r="AE530" i="3"/>
  <c r="AE531" i="3"/>
  <c r="AE532" i="3"/>
  <c r="AE533" i="3"/>
  <c r="AE534" i="3"/>
  <c r="AE535" i="3"/>
  <c r="AE536" i="3"/>
  <c r="AE537" i="3"/>
  <c r="AE538" i="3"/>
  <c r="AE539" i="3"/>
  <c r="AE540" i="3"/>
  <c r="AE541" i="3"/>
  <c r="AE542" i="3"/>
  <c r="AE543" i="3"/>
  <c r="AE544" i="3"/>
  <c r="AE545" i="3"/>
  <c r="AE546" i="3"/>
  <c r="AE547" i="3"/>
  <c r="AE548" i="3"/>
  <c r="AE549" i="3"/>
  <c r="AE550" i="3"/>
  <c r="AE551" i="3"/>
  <c r="AE552" i="3"/>
  <c r="AE553" i="3"/>
  <c r="AE554" i="3"/>
  <c r="AE555" i="3"/>
  <c r="AE556" i="3"/>
  <c r="AE557" i="3"/>
  <c r="AE558" i="3"/>
  <c r="AE559" i="3"/>
  <c r="AE560" i="3"/>
  <c r="AE561" i="3"/>
  <c r="AE562" i="3"/>
  <c r="AE563" i="3"/>
  <c r="AE564" i="3"/>
  <c r="AE565" i="3"/>
  <c r="AE566" i="3"/>
  <c r="AE567" i="3"/>
  <c r="AE568" i="3"/>
  <c r="AE569" i="3"/>
  <c r="AE570" i="3"/>
  <c r="AE571" i="3"/>
  <c r="AE572" i="3"/>
  <c r="AE573" i="3"/>
  <c r="AE574" i="3"/>
  <c r="AE575" i="3"/>
  <c r="AE576" i="3"/>
  <c r="AE577" i="3"/>
  <c r="AE578" i="3"/>
  <c r="AE579" i="3"/>
  <c r="AE580" i="3"/>
  <c r="AE581" i="3"/>
  <c r="AE582" i="3"/>
  <c r="AE583" i="3"/>
  <c r="AE584" i="3"/>
  <c r="AE585" i="3"/>
  <c r="AE586" i="3"/>
  <c r="AE587" i="3"/>
  <c r="AE588" i="3"/>
  <c r="AE589" i="3"/>
  <c r="AE590" i="3"/>
  <c r="AE591" i="3"/>
  <c r="AE592" i="3"/>
  <c r="AE593" i="3"/>
  <c r="AE594" i="3"/>
  <c r="AE595" i="3"/>
  <c r="AE596" i="3"/>
  <c r="AE597" i="3"/>
  <c r="AE598" i="3"/>
  <c r="AE599" i="3"/>
  <c r="AE600" i="3"/>
  <c r="AE601" i="3"/>
  <c r="AE602" i="3"/>
  <c r="AE603" i="3"/>
  <c r="AE604" i="3"/>
  <c r="AE605" i="3"/>
  <c r="AE606" i="3"/>
  <c r="AE607" i="3"/>
  <c r="AE608" i="3"/>
  <c r="AE609" i="3"/>
  <c r="AE610" i="3"/>
  <c r="AE611" i="3"/>
  <c r="AE612" i="3"/>
  <c r="AE613" i="3"/>
  <c r="AE614" i="3"/>
  <c r="AE615" i="3"/>
  <c r="AE616" i="3"/>
  <c r="AE617" i="3"/>
  <c r="AE618" i="3"/>
  <c r="AE619" i="3"/>
  <c r="AE620" i="3"/>
  <c r="AE621" i="3"/>
  <c r="AE622" i="3"/>
  <c r="AE623" i="3"/>
  <c r="AE624" i="3"/>
  <c r="AE625" i="3"/>
  <c r="AE626" i="3"/>
  <c r="AE627" i="3"/>
  <c r="AE628" i="3"/>
  <c r="AE629" i="3"/>
  <c r="AE630" i="3"/>
  <c r="AE631" i="3"/>
  <c r="AE632" i="3"/>
  <c r="AE633" i="3"/>
  <c r="AE634" i="3"/>
  <c r="AE635" i="3"/>
  <c r="AE636" i="3"/>
  <c r="AE637" i="3"/>
  <c r="AE638" i="3"/>
  <c r="AE639" i="3"/>
  <c r="AE640" i="3"/>
  <c r="AE641" i="3"/>
  <c r="AE642" i="3"/>
  <c r="AE643" i="3"/>
  <c r="AE2" i="3"/>
  <c r="Z3" i="3"/>
  <c r="Z5" i="3"/>
  <c r="Z10" i="3"/>
  <c r="Z11" i="3"/>
  <c r="Z13" i="3"/>
  <c r="Z14" i="3"/>
  <c r="Z15" i="3"/>
  <c r="Z17" i="3"/>
  <c r="Z18" i="3"/>
  <c r="Z19" i="3"/>
  <c r="Z21" i="3"/>
  <c r="Z25" i="3"/>
  <c r="Z26" i="3"/>
  <c r="Z27" i="3"/>
  <c r="Z28" i="3"/>
  <c r="Z30" i="3"/>
  <c r="Z31" i="3"/>
  <c r="Z35" i="3"/>
  <c r="Z36" i="3"/>
  <c r="Z37" i="3"/>
  <c r="Z38" i="3"/>
  <c r="Z39" i="3"/>
  <c r="Z42" i="3"/>
  <c r="Z43" i="3"/>
  <c r="Z45" i="3"/>
  <c r="Z46" i="3"/>
  <c r="Z47" i="3"/>
  <c r="Z49" i="3"/>
  <c r="Z50" i="3"/>
  <c r="Z51" i="3"/>
  <c r="Z52" i="3"/>
  <c r="Z53" i="3"/>
  <c r="Z54" i="3"/>
  <c r="Z55" i="3"/>
  <c r="Z56" i="3"/>
  <c r="Z57" i="3"/>
  <c r="Z60" i="3"/>
  <c r="Z61" i="3"/>
  <c r="Z62" i="3"/>
  <c r="Z63" i="3"/>
  <c r="Z64" i="3"/>
  <c r="Z65" i="3"/>
  <c r="Z67" i="3"/>
  <c r="Z71" i="3"/>
  <c r="Z73" i="3"/>
  <c r="Z74" i="3"/>
  <c r="Z77" i="3"/>
  <c r="Z78" i="3"/>
  <c r="Z79" i="3"/>
  <c r="Z80" i="3"/>
  <c r="Z81" i="3"/>
  <c r="Z82" i="3"/>
  <c r="Z83" i="3"/>
  <c r="Z84" i="3"/>
  <c r="Z86" i="3"/>
  <c r="Z89" i="3"/>
  <c r="Z92" i="3"/>
  <c r="Z93" i="3"/>
  <c r="Z94" i="3"/>
  <c r="Z95" i="3"/>
  <c r="Z96" i="3"/>
  <c r="Z97" i="3"/>
  <c r="Z98" i="3"/>
  <c r="Z101" i="3"/>
  <c r="Z102" i="3"/>
  <c r="Z103" i="3"/>
  <c r="Z104" i="3"/>
  <c r="Z105" i="3"/>
  <c r="Z106" i="3"/>
  <c r="Z107" i="3"/>
  <c r="Z109" i="3"/>
  <c r="Z110" i="3"/>
  <c r="Z111" i="3"/>
  <c r="Z114" i="3"/>
  <c r="Z115" i="3"/>
  <c r="Z116" i="3"/>
  <c r="Z119" i="3"/>
  <c r="Z120" i="3"/>
  <c r="Z121" i="3"/>
  <c r="Z122" i="3"/>
  <c r="Z125" i="3"/>
  <c r="Z126" i="3"/>
  <c r="Z128" i="3"/>
  <c r="Z130" i="3"/>
  <c r="Z131" i="3"/>
  <c r="Z133" i="3"/>
  <c r="Z134" i="3"/>
  <c r="Z137" i="3"/>
  <c r="Z138" i="3"/>
  <c r="Z142" i="3"/>
  <c r="Z143" i="3"/>
  <c r="Z146" i="3"/>
  <c r="Z148" i="3"/>
  <c r="Z149" i="3"/>
  <c r="Z150" i="3"/>
  <c r="Z151" i="3"/>
  <c r="Z152" i="3"/>
  <c r="Z154" i="3"/>
  <c r="Z155" i="3"/>
  <c r="Z157" i="3"/>
  <c r="Z158" i="3"/>
  <c r="Z159" i="3"/>
  <c r="Z161" i="3"/>
  <c r="Z162" i="3"/>
  <c r="Z164" i="3"/>
  <c r="Z167" i="3"/>
  <c r="Z169" i="3"/>
  <c r="Z173" i="3"/>
  <c r="Z175" i="3"/>
  <c r="Z178" i="3"/>
  <c r="Z184" i="3"/>
  <c r="Z185" i="3"/>
  <c r="Z186" i="3"/>
  <c r="Z192" i="3"/>
  <c r="Z193" i="3"/>
  <c r="Z194" i="3"/>
  <c r="Z195" i="3"/>
  <c r="Z197" i="3"/>
  <c r="Z200" i="3"/>
  <c r="Z201" i="3"/>
  <c r="Z203" i="3"/>
  <c r="Z206" i="3"/>
  <c r="Z207" i="3"/>
  <c r="Z208" i="3"/>
  <c r="Z209" i="3"/>
  <c r="Z210" i="3"/>
  <c r="Z211" i="3"/>
  <c r="Z212" i="3"/>
  <c r="Z216" i="3"/>
  <c r="Z220" i="3"/>
  <c r="Z221" i="3"/>
  <c r="Z223" i="3"/>
  <c r="Z225" i="3"/>
  <c r="Z226" i="3"/>
  <c r="Z227" i="3"/>
  <c r="Z229" i="3"/>
  <c r="Z230" i="3"/>
  <c r="Z231" i="3"/>
  <c r="Z232" i="3"/>
  <c r="Z234" i="3"/>
  <c r="Z235" i="3"/>
  <c r="Z237" i="3"/>
  <c r="Z238" i="3"/>
  <c r="Z244" i="3"/>
  <c r="Z245" i="3"/>
  <c r="Z246" i="3"/>
  <c r="Z249" i="3"/>
  <c r="Z251" i="3"/>
  <c r="Z254" i="3"/>
  <c r="Z256" i="3"/>
  <c r="Z257" i="3"/>
  <c r="Z261" i="3"/>
  <c r="Z263" i="3"/>
  <c r="Z264" i="3"/>
  <c r="Z266" i="3"/>
  <c r="Z267" i="3"/>
  <c r="Z268" i="3"/>
  <c r="Z269" i="3"/>
  <c r="Z270" i="3"/>
  <c r="Z272" i="3"/>
  <c r="Z277" i="3"/>
  <c r="Z279" i="3"/>
  <c r="Z282" i="3"/>
  <c r="Z284" i="3"/>
  <c r="Z287" i="3"/>
  <c r="Z289" i="3"/>
  <c r="Z290" i="3"/>
  <c r="Z292" i="3"/>
  <c r="Z293" i="3"/>
  <c r="Z300" i="3"/>
  <c r="Z301" i="3"/>
  <c r="Z302" i="3"/>
  <c r="Z303" i="3"/>
  <c r="Z304" i="3"/>
  <c r="Z308" i="3"/>
  <c r="Z309" i="3"/>
  <c r="Z310" i="3"/>
  <c r="Z311" i="3"/>
  <c r="Z314" i="3"/>
  <c r="Z318" i="3"/>
  <c r="Z321" i="3"/>
  <c r="Z322" i="3"/>
  <c r="Z323" i="3"/>
  <c r="Z324" i="3"/>
  <c r="Z328" i="3"/>
  <c r="Z329" i="3"/>
  <c r="Z331" i="3"/>
  <c r="Z332" i="3"/>
  <c r="Z333" i="3"/>
  <c r="Z335" i="3"/>
  <c r="Z336" i="3"/>
  <c r="Z337" i="3"/>
  <c r="Z339" i="3"/>
  <c r="Z340" i="3"/>
  <c r="Z342" i="3"/>
  <c r="Z343" i="3"/>
  <c r="Z344" i="3"/>
  <c r="Z345" i="3"/>
  <c r="Z346" i="3"/>
  <c r="Z352" i="3"/>
  <c r="Z353" i="3"/>
  <c r="Z354" i="3"/>
  <c r="Z355" i="3"/>
  <c r="Z356" i="3"/>
  <c r="Z359" i="3"/>
  <c r="Z360" i="3"/>
  <c r="Z362" i="3"/>
  <c r="Z364" i="3"/>
  <c r="Z365" i="3"/>
  <c r="Z367" i="3"/>
  <c r="Z368" i="3"/>
  <c r="Z369" i="3"/>
  <c r="Z370" i="3"/>
  <c r="Z371" i="3"/>
  <c r="Z372" i="3"/>
  <c r="Z373" i="3"/>
  <c r="Z376" i="3"/>
  <c r="Z378" i="3"/>
  <c r="Z380" i="3"/>
  <c r="Z381" i="3"/>
  <c r="Z382" i="3"/>
  <c r="Z383" i="3"/>
  <c r="Z385" i="3"/>
  <c r="Z386" i="3"/>
  <c r="Z389" i="3"/>
  <c r="Z390" i="3"/>
  <c r="Z392" i="3"/>
  <c r="Z393" i="3"/>
  <c r="Z394" i="3"/>
  <c r="Z395" i="3"/>
  <c r="Z396" i="3"/>
  <c r="Z397" i="3"/>
  <c r="Z398" i="3"/>
  <c r="Z399" i="3"/>
  <c r="Z400" i="3"/>
  <c r="Z401" i="3"/>
  <c r="Z403" i="3"/>
  <c r="Z404" i="3"/>
  <c r="Z406" i="3"/>
  <c r="Z409" i="3"/>
  <c r="Z414" i="3"/>
  <c r="Z415" i="3"/>
  <c r="Z418" i="3"/>
  <c r="Z420" i="3"/>
  <c r="Z422" i="3"/>
  <c r="Z424" i="3"/>
  <c r="Z425" i="3"/>
  <c r="Z426" i="3"/>
  <c r="Z430" i="3"/>
  <c r="Z431" i="3"/>
  <c r="Z433" i="3"/>
  <c r="Z434" i="3"/>
  <c r="Z436" i="3"/>
  <c r="Z437" i="3"/>
  <c r="Z441" i="3"/>
  <c r="Z442" i="3"/>
  <c r="Z443" i="3"/>
  <c r="Z444" i="3"/>
  <c r="Z447" i="3"/>
  <c r="Z449" i="3"/>
  <c r="Z450" i="3"/>
  <c r="Z451" i="3"/>
  <c r="Z452" i="3"/>
  <c r="Z453" i="3"/>
  <c r="Z455" i="3"/>
  <c r="Z458" i="3"/>
  <c r="Z459" i="3"/>
  <c r="Z461" i="3"/>
  <c r="Z462" i="3"/>
  <c r="Z463" i="3"/>
  <c r="Z465" i="3"/>
  <c r="Z466" i="3"/>
  <c r="Z468" i="3"/>
  <c r="Z469" i="3"/>
  <c r="Z470" i="3"/>
  <c r="Z473" i="3"/>
  <c r="Z474" i="3"/>
  <c r="Z475" i="3"/>
  <c r="Z477" i="3"/>
  <c r="Z478" i="3"/>
  <c r="Z480" i="3"/>
  <c r="Z484" i="3"/>
  <c r="Z485" i="3"/>
  <c r="Z486" i="3"/>
  <c r="Z487" i="3"/>
  <c r="Z488" i="3"/>
  <c r="Z491" i="3"/>
  <c r="Z493" i="3"/>
  <c r="Z494" i="3"/>
  <c r="Z497" i="3"/>
  <c r="Z499" i="3"/>
  <c r="Z501" i="3"/>
  <c r="Z504" i="3"/>
  <c r="Z508" i="3"/>
  <c r="Z510" i="3"/>
  <c r="Z512" i="3"/>
  <c r="Z514" i="3"/>
  <c r="Z516" i="3"/>
  <c r="Z521" i="3"/>
  <c r="Z523" i="3"/>
  <c r="Z524" i="3"/>
  <c r="Z526" i="3"/>
  <c r="Z528" i="3"/>
  <c r="Z529" i="3"/>
  <c r="Z530" i="3"/>
  <c r="Z532" i="3"/>
  <c r="Z533" i="3"/>
  <c r="Z535" i="3"/>
  <c r="Z538" i="3"/>
  <c r="Z539" i="3"/>
  <c r="Z540" i="3"/>
  <c r="Z541" i="3"/>
  <c r="Z542" i="3"/>
  <c r="Z544" i="3"/>
  <c r="Z545" i="3"/>
  <c r="Z546" i="3"/>
  <c r="Z547" i="3"/>
  <c r="Z548" i="3"/>
  <c r="Z550" i="3"/>
  <c r="Z551" i="3"/>
  <c r="Z552" i="3"/>
  <c r="Z553" i="3"/>
  <c r="Z554" i="3"/>
  <c r="Z556" i="3"/>
  <c r="Z557" i="3"/>
  <c r="Z558" i="3"/>
  <c r="Z561" i="3"/>
  <c r="Z562" i="3"/>
  <c r="Z563" i="3"/>
  <c r="Z564" i="3"/>
  <c r="Z565" i="3"/>
  <c r="Z566" i="3"/>
  <c r="Z569" i="3"/>
  <c r="Z571" i="3"/>
  <c r="Z572" i="3"/>
  <c r="Z573" i="3"/>
  <c r="Z575" i="3"/>
  <c r="Z576" i="3"/>
  <c r="Z577" i="3"/>
  <c r="Z579" i="3"/>
  <c r="Z580" i="3"/>
  <c r="Z583" i="3"/>
  <c r="Z586" i="3"/>
  <c r="Z587" i="3"/>
  <c r="Z588" i="3"/>
  <c r="Z589" i="3"/>
  <c r="Z590" i="3"/>
  <c r="Z591" i="3"/>
  <c r="Z592" i="3"/>
  <c r="Z597" i="3"/>
  <c r="Z600" i="3"/>
  <c r="Z602" i="3"/>
  <c r="Z603" i="3"/>
  <c r="Z604" i="3"/>
  <c r="Z606" i="3"/>
  <c r="Z608" i="3"/>
  <c r="Z609" i="3"/>
  <c r="Z610" i="3"/>
  <c r="Z611" i="3"/>
  <c r="Z618" i="3"/>
  <c r="Z619" i="3"/>
  <c r="Z620" i="3"/>
  <c r="Z622" i="3"/>
  <c r="Z624" i="3"/>
  <c r="Z625" i="3"/>
  <c r="Z626" i="3"/>
  <c r="Z627" i="3"/>
  <c r="Z628" i="3"/>
  <c r="Z630" i="3"/>
  <c r="Z631" i="3"/>
  <c r="Z632" i="3"/>
  <c r="Z635" i="3"/>
  <c r="Z638" i="3"/>
  <c r="Z640" i="3"/>
  <c r="Z641" i="3"/>
  <c r="Z642" i="3"/>
  <c r="Z647" i="3"/>
  <c r="Z648" i="3"/>
  <c r="Z650" i="3"/>
  <c r="Z652" i="3"/>
  <c r="Z653" i="3"/>
  <c r="Z654" i="3"/>
  <c r="Z655" i="3"/>
  <c r="Z656" i="3"/>
  <c r="Z657" i="3"/>
  <c r="Z658" i="3"/>
  <c r="Z664" i="3"/>
  <c r="Z666" i="3"/>
  <c r="Z669" i="3"/>
  <c r="Z672" i="3"/>
  <c r="Z673" i="3"/>
  <c r="Z676" i="3"/>
  <c r="Z677" i="3"/>
  <c r="Z678" i="3"/>
  <c r="Z679" i="3"/>
  <c r="Z681" i="3"/>
  <c r="Z682" i="3"/>
  <c r="Z683" i="3"/>
  <c r="Z685" i="3"/>
  <c r="Z686" i="3"/>
  <c r="Z687" i="3"/>
  <c r="Z690" i="3"/>
  <c r="Z691" i="3"/>
  <c r="Z693" i="3"/>
  <c r="Z694" i="3"/>
  <c r="Z695" i="3"/>
  <c r="Z696" i="3"/>
  <c r="Z697" i="3"/>
  <c r="Z698" i="3"/>
  <c r="Z699" i="3"/>
  <c r="Z700" i="3"/>
  <c r="Z701" i="3"/>
  <c r="Z702" i="3"/>
  <c r="Z705" i="3"/>
  <c r="Z708" i="3"/>
  <c r="Z709" i="3"/>
  <c r="Z710" i="3"/>
  <c r="Z711" i="3"/>
  <c r="Z713" i="3"/>
  <c r="Z714" i="3"/>
  <c r="Z715" i="3"/>
  <c r="Z716" i="3"/>
  <c r="Z718" i="3"/>
  <c r="Z719" i="3"/>
  <c r="Z720" i="3"/>
  <c r="Z722" i="3"/>
  <c r="Z724" i="3"/>
  <c r="Z726" i="3"/>
  <c r="Z727" i="3"/>
  <c r="Z728" i="3"/>
  <c r="Z729" i="3"/>
  <c r="Z731" i="3"/>
  <c r="Z733" i="3"/>
  <c r="Z734" i="3"/>
  <c r="Z735" i="3"/>
  <c r="Z736" i="3"/>
  <c r="Z737" i="3"/>
  <c r="Z738" i="3"/>
  <c r="Z739" i="3"/>
  <c r="Z740" i="3"/>
  <c r="Z741" i="3"/>
  <c r="Z742" i="3"/>
  <c r="Z743" i="3"/>
  <c r="Z746" i="3"/>
  <c r="Z747" i="3"/>
  <c r="Z749" i="3"/>
  <c r="Z752" i="3"/>
  <c r="Z753" i="3"/>
  <c r="Z754" i="3"/>
  <c r="Z755" i="3"/>
  <c r="Z756" i="3"/>
  <c r="Z758" i="3"/>
  <c r="Z759" i="3"/>
  <c r="Z760" i="3"/>
  <c r="Z761" i="3"/>
  <c r="Z762" i="3"/>
  <c r="Z763" i="3"/>
  <c r="Z764" i="3"/>
  <c r="Z766" i="3"/>
  <c r="Z772" i="3"/>
  <c r="Z773" i="3"/>
  <c r="Z774" i="3"/>
  <c r="Z775" i="3"/>
  <c r="Z777" i="3"/>
  <c r="Z779" i="3"/>
  <c r="Z780" i="3"/>
  <c r="Z781" i="3"/>
  <c r="Z783" i="3"/>
  <c r="Z784" i="3"/>
  <c r="Z785" i="3"/>
  <c r="X212" i="3"/>
  <c r="X468" i="3"/>
  <c r="Y8" i="3"/>
  <c r="Y9" i="3"/>
  <c r="W10" i="3"/>
  <c r="Y10" i="3" s="1"/>
  <c r="W11" i="3"/>
  <c r="Y11" i="3" s="1"/>
  <c r="Y12" i="3"/>
  <c r="W13" i="3"/>
  <c r="Y13" i="3" s="1"/>
  <c r="W14" i="3"/>
  <c r="Y14" i="3" s="1"/>
  <c r="W15" i="3"/>
  <c r="Y15" i="3" s="1"/>
  <c r="Y16" i="3"/>
  <c r="W18" i="3"/>
  <c r="Y18" i="3" s="1"/>
  <c r="Y19" i="3"/>
  <c r="Y20" i="3"/>
  <c r="W21" i="3"/>
  <c r="Y21" i="3" s="1"/>
  <c r="Y22" i="3"/>
  <c r="Y23" i="3"/>
  <c r="Y24" i="3"/>
  <c r="W25" i="3"/>
  <c r="Y25" i="3" s="1"/>
  <c r="W26" i="3"/>
  <c r="Y26" i="3" s="1"/>
  <c r="Y27" i="3"/>
  <c r="W28" i="3"/>
  <c r="Y28" i="3" s="1"/>
  <c r="W30" i="3"/>
  <c r="Y30" i="3" s="1"/>
  <c r="W31" i="3"/>
  <c r="Y31" i="3" s="1"/>
  <c r="Y32" i="3"/>
  <c r="Y33" i="3"/>
  <c r="Y34" i="3"/>
  <c r="Y35" i="3"/>
  <c r="Y36" i="3"/>
  <c r="W37" i="3"/>
  <c r="Y37" i="3" s="1"/>
  <c r="W38" i="3"/>
  <c r="Y38" i="3" s="1"/>
  <c r="Y39" i="3"/>
  <c r="Y41" i="3"/>
  <c r="W42" i="3"/>
  <c r="Y42" i="3" s="1"/>
  <c r="W43" i="3"/>
  <c r="Y43" i="3" s="1"/>
  <c r="Y44" i="3"/>
  <c r="W45" i="3"/>
  <c r="Y45" i="3" s="1"/>
  <c r="W46" i="3"/>
  <c r="Y46" i="3" s="1"/>
  <c r="W47" i="3"/>
  <c r="Y47" i="3" s="1"/>
  <c r="Y48" i="3"/>
  <c r="W49" i="3"/>
  <c r="Y49" i="3" s="1"/>
  <c r="W50" i="3"/>
  <c r="Y50" i="3" s="1"/>
  <c r="W51" i="3"/>
  <c r="W52" i="3"/>
  <c r="Y52" i="3" s="1"/>
  <c r="W53" i="3"/>
  <c r="Y53" i="3" s="1"/>
  <c r="W54" i="3"/>
  <c r="Y54" i="3" s="1"/>
  <c r="W55" i="3"/>
  <c r="Y55" i="3" s="1"/>
  <c r="W56" i="3"/>
  <c r="Y56" i="3" s="1"/>
  <c r="Y57" i="3"/>
  <c r="W58" i="3"/>
  <c r="Y59" i="3"/>
  <c r="W60" i="3"/>
  <c r="Y60" i="3" s="1"/>
  <c r="W61" i="3"/>
  <c r="Y61" i="3" s="1"/>
  <c r="Y62" i="3"/>
  <c r="W64" i="3"/>
  <c r="Y64" i="3" s="1"/>
  <c r="W65" i="3"/>
  <c r="Y65" i="3" s="1"/>
  <c r="Y66" i="3"/>
  <c r="W67" i="3"/>
  <c r="Y67" i="3" s="1"/>
  <c r="Y68" i="3"/>
  <c r="Y69" i="3"/>
  <c r="Y70" i="3"/>
  <c r="W71" i="3"/>
  <c r="Y71" i="3" s="1"/>
  <c r="Y72" i="3"/>
  <c r="W73" i="3"/>
  <c r="Y73" i="3" s="1"/>
  <c r="W74" i="3"/>
  <c r="Y74" i="3" s="1"/>
  <c r="Y76" i="3"/>
  <c r="W77" i="3"/>
  <c r="Y77" i="3" s="1"/>
  <c r="W78" i="3"/>
  <c r="Y78" i="3" s="1"/>
  <c r="W79" i="3"/>
  <c r="Y79" i="3" s="1"/>
  <c r="W80" i="3"/>
  <c r="Y80" i="3" s="1"/>
  <c r="W81" i="3"/>
  <c r="Y81" i="3" s="1"/>
  <c r="W82" i="3"/>
  <c r="Y82" i="3" s="1"/>
  <c r="W83" i="3"/>
  <c r="Y83" i="3" s="1"/>
  <c r="W84" i="3"/>
  <c r="Y84" i="3" s="1"/>
  <c r="W86" i="3"/>
  <c r="Y86" i="3" s="1"/>
  <c r="W89" i="3"/>
  <c r="Y89" i="3" s="1"/>
  <c r="Y90" i="3"/>
  <c r="Y91" i="3"/>
  <c r="W92" i="3"/>
  <c r="Y92" i="3" s="1"/>
  <c r="W93" i="3"/>
  <c r="Y93" i="3" s="1"/>
  <c r="W94" i="3"/>
  <c r="Y94" i="3" s="1"/>
  <c r="W95" i="3"/>
  <c r="Y95" i="3" s="1"/>
  <c r="W96" i="3"/>
  <c r="Y96" i="3" s="1"/>
  <c r="W97" i="3"/>
  <c r="Y97" i="3" s="1"/>
  <c r="W98" i="3"/>
  <c r="W99" i="3"/>
  <c r="Y100" i="3"/>
  <c r="W101" i="3"/>
  <c r="Y101" i="3" s="1"/>
  <c r="W102" i="3"/>
  <c r="Y102" i="3" s="1"/>
  <c r="W103" i="3"/>
  <c r="Y103" i="3" s="1"/>
  <c r="W104" i="3"/>
  <c r="Y104" i="3" s="1"/>
  <c r="Y105" i="3"/>
  <c r="W106" i="3"/>
  <c r="Y106" i="3" s="1"/>
  <c r="W107" i="3"/>
  <c r="Y107" i="3" s="1"/>
  <c r="W109" i="3"/>
  <c r="W110" i="3"/>
  <c r="Y110" i="3" s="1"/>
  <c r="W111" i="3"/>
  <c r="Y111" i="3" s="1"/>
  <c r="Y112" i="3"/>
  <c r="W114" i="3"/>
  <c r="Y114" i="3" s="1"/>
  <c r="W115" i="3"/>
  <c r="Y115" i="3" s="1"/>
  <c r="W116" i="3"/>
  <c r="Y116" i="3" s="1"/>
  <c r="Y117" i="3"/>
  <c r="Y118" i="3"/>
  <c r="W119" i="3"/>
  <c r="Y119" i="3" s="1"/>
  <c r="W120" i="3"/>
  <c r="Y120" i="3" s="1"/>
  <c r="W121" i="3"/>
  <c r="W122" i="3"/>
  <c r="Y122" i="3" s="1"/>
  <c r="Y124" i="3"/>
  <c r="W125" i="3"/>
  <c r="Y125" i="3" s="1"/>
  <c r="W126" i="3"/>
  <c r="Y126" i="3" s="1"/>
  <c r="Y127" i="3"/>
  <c r="W128" i="3"/>
  <c r="Y128" i="3" s="1"/>
  <c r="Y129" i="3"/>
  <c r="W130" i="3"/>
  <c r="Y130" i="3" s="1"/>
  <c r="W131" i="3"/>
  <c r="Y131" i="3" s="1"/>
  <c r="W133" i="3"/>
  <c r="Y133" i="3" s="1"/>
  <c r="W134" i="3"/>
  <c r="Y134" i="3" s="1"/>
  <c r="Y136" i="3"/>
  <c r="W137" i="3"/>
  <c r="Y137" i="3" s="1"/>
  <c r="W138" i="3"/>
  <c r="Y138" i="3" s="1"/>
  <c r="Y139" i="3"/>
  <c r="Y140" i="3"/>
  <c r="Y141" i="3"/>
  <c r="W142" i="3"/>
  <c r="Y142" i="3" s="1"/>
  <c r="W143" i="3"/>
  <c r="Y143" i="3" s="1"/>
  <c r="W146" i="3"/>
  <c r="Y146" i="3" s="1"/>
  <c r="Y147" i="3"/>
  <c r="W148" i="3"/>
  <c r="Y148" i="3" s="1"/>
  <c r="W149" i="3"/>
  <c r="Y149" i="3" s="1"/>
  <c r="W150" i="3"/>
  <c r="Y150" i="3" s="1"/>
  <c r="W151" i="3"/>
  <c r="Y151" i="3" s="1"/>
  <c r="W152" i="3"/>
  <c r="Y152" i="3" s="1"/>
  <c r="Y153" i="3"/>
  <c r="W154" i="3"/>
  <c r="Y154" i="3" s="1"/>
  <c r="W155" i="3"/>
  <c r="Y157" i="3"/>
  <c r="W158" i="3"/>
  <c r="Y158" i="3" s="1"/>
  <c r="W159" i="3"/>
  <c r="Y159" i="3" s="1"/>
  <c r="Y160" i="3"/>
  <c r="W161" i="3"/>
  <c r="Y161" i="3" s="1"/>
  <c r="W162" i="3"/>
  <c r="Y162" i="3" s="1"/>
  <c r="Y163" i="3"/>
  <c r="W164" i="3"/>
  <c r="Y164" i="3" s="1"/>
  <c r="Y165" i="3"/>
  <c r="Y166" i="3"/>
  <c r="W167" i="3"/>
  <c r="Y168" i="3"/>
  <c r="Y170" i="3"/>
  <c r="Y172" i="3"/>
  <c r="W173" i="3"/>
  <c r="Y173" i="3" s="1"/>
  <c r="Y174" i="3"/>
  <c r="W175" i="3"/>
  <c r="Y175" i="3" s="1"/>
  <c r="Y176" i="3"/>
  <c r="Y177" i="3"/>
  <c r="W178" i="3"/>
  <c r="Y178" i="3" s="1"/>
  <c r="Y181" i="3"/>
  <c r="Y182" i="3"/>
  <c r="W183" i="3"/>
  <c r="Y183" i="3" s="1"/>
  <c r="W184" i="3"/>
  <c r="Y184" i="3" s="1"/>
  <c r="W185" i="3"/>
  <c r="Y185" i="3" s="1"/>
  <c r="W186" i="3"/>
  <c r="Y186" i="3" s="1"/>
  <c r="Y187" i="3"/>
  <c r="Y188" i="3"/>
  <c r="Y189" i="3"/>
  <c r="Y190" i="3"/>
  <c r="W192" i="3"/>
  <c r="Y192" i="3" s="1"/>
  <c r="W193" i="3"/>
  <c r="Y193" i="3" s="1"/>
  <c r="W194" i="3"/>
  <c r="Y194" i="3" s="1"/>
  <c r="W195" i="3"/>
  <c r="Y195" i="3" s="1"/>
  <c r="W197" i="3"/>
  <c r="Y197" i="3" s="1"/>
  <c r="Y198" i="3"/>
  <c r="W200" i="3"/>
  <c r="Y200" i="3" s="1"/>
  <c r="W201" i="3"/>
  <c r="Y201" i="3" s="1"/>
  <c r="W203" i="3"/>
  <c r="Y203" i="3" s="1"/>
  <c r="Y204" i="3"/>
  <c r="W205" i="3"/>
  <c r="Y205" i="3" s="1"/>
  <c r="W206" i="3"/>
  <c r="Y206" i="3" s="1"/>
  <c r="W207" i="3"/>
  <c r="Y207" i="3" s="1"/>
  <c r="W208" i="3"/>
  <c r="Y208" i="3" s="1"/>
  <c r="W209" i="3"/>
  <c r="Y209" i="3" s="1"/>
  <c r="W210" i="3"/>
  <c r="Y210" i="3" s="1"/>
  <c r="W211" i="3"/>
  <c r="Y211" i="3" s="1"/>
  <c r="W212" i="3"/>
  <c r="Y212" i="3" s="1"/>
  <c r="Y213" i="3"/>
  <c r="Y215" i="3"/>
  <c r="W216" i="3"/>
  <c r="Y216" i="3" s="1"/>
  <c r="Y217" i="3"/>
  <c r="Y218" i="3"/>
  <c r="Y219" i="3"/>
  <c r="W220" i="3"/>
  <c r="Y220" i="3" s="1"/>
  <c r="W221" i="3"/>
  <c r="Y221" i="3" s="1"/>
  <c r="W223" i="3"/>
  <c r="Y223" i="3" s="1"/>
  <c r="Y224" i="3"/>
  <c r="W225" i="3"/>
  <c r="Y225" i="3" s="1"/>
  <c r="W226" i="3"/>
  <c r="W227" i="3"/>
  <c r="Y227" i="3" s="1"/>
  <c r="W229" i="3"/>
  <c r="Y229" i="3" s="1"/>
  <c r="W230" i="3"/>
  <c r="Y230" i="3" s="1"/>
  <c r="W231" i="3"/>
  <c r="Y231" i="3" s="1"/>
  <c r="W232" i="3"/>
  <c r="Y232" i="3" s="1"/>
  <c r="W233" i="3"/>
  <c r="W234" i="3"/>
  <c r="Y234" i="3" s="1"/>
  <c r="W235" i="3"/>
  <c r="Y235" i="3" s="1"/>
  <c r="Y236" i="3"/>
  <c r="W237" i="3"/>
  <c r="W238" i="3"/>
  <c r="Y238" i="3" s="1"/>
  <c r="Y239" i="3"/>
  <c r="Y240" i="3"/>
  <c r="Y241" i="3"/>
  <c r="Y242" i="3"/>
  <c r="W244" i="3"/>
  <c r="Y244" i="3" s="1"/>
  <c r="W245" i="3"/>
  <c r="Y245" i="3" s="1"/>
  <c r="W246" i="3"/>
  <c r="Y246" i="3" s="1"/>
  <c r="Y247" i="3"/>
  <c r="W248" i="3"/>
  <c r="W249" i="3"/>
  <c r="Y250" i="3"/>
  <c r="W251" i="3"/>
  <c r="Y251" i="3" s="1"/>
  <c r="Y253" i="3"/>
  <c r="W254" i="3"/>
  <c r="Y254" i="3" s="1"/>
  <c r="Y255" i="3"/>
  <c r="W256" i="3"/>
  <c r="Y256" i="3" s="1"/>
  <c r="W257" i="3"/>
  <c r="Y257" i="3" s="1"/>
  <c r="Y258" i="3"/>
  <c r="Y259" i="3"/>
  <c r="Y260" i="3"/>
  <c r="W263" i="3"/>
  <c r="Y263" i="3" s="1"/>
  <c r="W264" i="3"/>
  <c r="Y264" i="3" s="1"/>
  <c r="Y265" i="3"/>
  <c r="W266" i="3"/>
  <c r="Y266" i="3" s="1"/>
  <c r="W267" i="3"/>
  <c r="Y267" i="3" s="1"/>
  <c r="W268" i="3"/>
  <c r="Y268" i="3" s="1"/>
  <c r="Y269" i="3"/>
  <c r="W270" i="3"/>
  <c r="Y270" i="3" s="1"/>
  <c r="Y271" i="3"/>
  <c r="W272" i="3"/>
  <c r="Y273" i="3"/>
  <c r="Y274" i="3"/>
  <c r="Y275" i="3"/>
  <c r="Y276" i="3"/>
  <c r="Y277" i="3"/>
  <c r="Y278" i="3"/>
  <c r="W279" i="3"/>
  <c r="Y279" i="3" s="1"/>
  <c r="Y280" i="3"/>
  <c r="Y281" i="3"/>
  <c r="W282" i="3"/>
  <c r="Y282" i="3" s="1"/>
  <c r="Y283" i="3"/>
  <c r="W284" i="3"/>
  <c r="Y285" i="3"/>
  <c r="Y286" i="3"/>
  <c r="W287" i="3"/>
  <c r="Y287" i="3" s="1"/>
  <c r="Y288" i="3"/>
  <c r="W289" i="3"/>
  <c r="Y289" i="3" s="1"/>
  <c r="W290" i="3"/>
  <c r="Y290" i="3" s="1"/>
  <c r="Y291" i="3"/>
  <c r="W292" i="3"/>
  <c r="Y292" i="3" s="1"/>
  <c r="W293" i="3"/>
  <c r="Y293" i="3" s="1"/>
  <c r="Y294" i="3"/>
  <c r="Y295" i="3"/>
  <c r="Y297" i="3"/>
  <c r="Y298" i="3"/>
  <c r="Y299" i="3"/>
  <c r="W301" i="3"/>
  <c r="Y301" i="3" s="1"/>
  <c r="W302" i="3"/>
  <c r="Y302" i="3" s="1"/>
  <c r="W303" i="3"/>
  <c r="Y303" i="3" s="1"/>
  <c r="W304" i="3"/>
  <c r="Y304" i="3" s="1"/>
  <c r="Y305" i="3"/>
  <c r="W309" i="3"/>
  <c r="Y309" i="3" s="1"/>
  <c r="W310" i="3"/>
  <c r="Y310" i="3" s="1"/>
  <c r="W311" i="3"/>
  <c r="Y311" i="3" s="1"/>
  <c r="Y312" i="3"/>
  <c r="Y313" i="3"/>
  <c r="W314" i="3"/>
  <c r="Y314" i="3" s="1"/>
  <c r="Y315" i="3"/>
  <c r="Y316" i="3"/>
  <c r="Y317" i="3"/>
  <c r="W318" i="3"/>
  <c r="Y320" i="3"/>
  <c r="W321" i="3"/>
  <c r="Y321" i="3" s="1"/>
  <c r="W322" i="3"/>
  <c r="Y322" i="3" s="1"/>
  <c r="W323" i="3"/>
  <c r="Y323" i="3" s="1"/>
  <c r="W324" i="3"/>
  <c r="Y324" i="3" s="1"/>
  <c r="Y325" i="3"/>
  <c r="Y326" i="3"/>
  <c r="Y327" i="3"/>
  <c r="W328" i="3"/>
  <c r="Y328" i="3" s="1"/>
  <c r="W329" i="3"/>
  <c r="Y329" i="3" s="1"/>
  <c r="W331" i="3"/>
  <c r="Y331" i="3" s="1"/>
  <c r="W332" i="3"/>
  <c r="Y332" i="3" s="1"/>
  <c r="W333" i="3"/>
  <c r="Y333" i="3" s="1"/>
  <c r="Y334" i="3"/>
  <c r="W335" i="3"/>
  <c r="Y335" i="3" s="1"/>
  <c r="W336" i="3"/>
  <c r="Y336" i="3" s="1"/>
  <c r="W337" i="3"/>
  <c r="Y337" i="3" s="1"/>
  <c r="Y338" i="3"/>
  <c r="W339" i="3"/>
  <c r="Y339" i="3" s="1"/>
  <c r="W340" i="3"/>
  <c r="Y340" i="3" s="1"/>
  <c r="Y342" i="3"/>
  <c r="W343" i="3"/>
  <c r="Y343" i="3" s="1"/>
  <c r="W344" i="3"/>
  <c r="Y344" i="3" s="1"/>
  <c r="W345" i="3"/>
  <c r="Y345" i="3" s="1"/>
  <c r="W346" i="3"/>
  <c r="Y346" i="3" s="1"/>
  <c r="Y347" i="3"/>
  <c r="Y348" i="3"/>
  <c r="Y349" i="3"/>
  <c r="Y350" i="3"/>
  <c r="Y351" i="3"/>
  <c r="W352" i="3"/>
  <c r="Y352" i="3" s="1"/>
  <c r="W353" i="3"/>
  <c r="W354" i="3"/>
  <c r="Y355" i="3"/>
  <c r="W356" i="3"/>
  <c r="Y356" i="3" s="1"/>
  <c r="Y357" i="3"/>
  <c r="Y358" i="3"/>
  <c r="Y359" i="3"/>
  <c r="W360" i="3"/>
  <c r="Y360" i="3" s="1"/>
  <c r="Y361" i="3"/>
  <c r="W362" i="3"/>
  <c r="Y362" i="3" s="1"/>
  <c r="W364" i="3"/>
  <c r="Y364" i="3" s="1"/>
  <c r="W365" i="3"/>
  <c r="Y365" i="3" s="1"/>
  <c r="W367" i="3"/>
  <c r="Y367" i="3" s="1"/>
  <c r="W368" i="3"/>
  <c r="Y368" i="3" s="1"/>
  <c r="W369" i="3"/>
  <c r="Y369" i="3" s="1"/>
  <c r="W370" i="3"/>
  <c r="Y370" i="3" s="1"/>
  <c r="Y371" i="3"/>
  <c r="W372" i="3"/>
  <c r="Y372" i="3" s="1"/>
  <c r="W373" i="3"/>
  <c r="Y373" i="3" s="1"/>
  <c r="Y375" i="3"/>
  <c r="W376" i="3"/>
  <c r="Y376" i="3" s="1"/>
  <c r="Y377" i="3"/>
  <c r="W378" i="3"/>
  <c r="Y378" i="3" s="1"/>
  <c r="Y379" i="3"/>
  <c r="W380" i="3"/>
  <c r="Y380" i="3" s="1"/>
  <c r="W381" i="3"/>
  <c r="Y381" i="3" s="1"/>
  <c r="W382" i="3"/>
  <c r="Y382" i="3" s="1"/>
  <c r="Y384" i="3"/>
  <c r="W385" i="3"/>
  <c r="Y385" i="3" s="1"/>
  <c r="W386" i="3"/>
  <c r="Y387" i="3"/>
  <c r="Y388" i="3"/>
  <c r="W389" i="3"/>
  <c r="Y389" i="3" s="1"/>
  <c r="Y390" i="3"/>
  <c r="Y391" i="3"/>
  <c r="W392" i="3"/>
  <c r="Y392" i="3" s="1"/>
  <c r="W393" i="3"/>
  <c r="Y393" i="3" s="1"/>
  <c r="W395" i="3"/>
  <c r="Y395" i="3" s="1"/>
  <c r="W396" i="3"/>
  <c r="Y396" i="3" s="1"/>
  <c r="W397" i="3"/>
  <c r="Y397" i="3" s="1"/>
  <c r="W398" i="3"/>
  <c r="W399" i="3"/>
  <c r="Y399" i="3" s="1"/>
  <c r="W400" i="3"/>
  <c r="Y400" i="3" s="1"/>
  <c r="W401" i="3"/>
  <c r="Y401" i="3" s="1"/>
  <c r="Y402" i="3"/>
  <c r="W403" i="3"/>
  <c r="Y403" i="3" s="1"/>
  <c r="W404" i="3"/>
  <c r="Y404" i="3" s="1"/>
  <c r="Y405" i="3"/>
  <c r="W406" i="3"/>
  <c r="Y406" i="3" s="1"/>
  <c r="Y407" i="3"/>
  <c r="Y408" i="3"/>
  <c r="W409" i="3"/>
  <c r="Y409" i="3" s="1"/>
  <c r="Y411" i="3"/>
  <c r="Y412" i="3"/>
  <c r="Y413" i="3"/>
  <c r="W414" i="3"/>
  <c r="Y414" i="3" s="1"/>
  <c r="W415" i="3"/>
  <c r="Y415" i="3" s="1"/>
  <c r="Y416" i="3"/>
  <c r="Y417" i="3"/>
  <c r="W418" i="3"/>
  <c r="Y418" i="3" s="1"/>
  <c r="Y419" i="3"/>
  <c r="W420" i="3"/>
  <c r="Y420" i="3" s="1"/>
  <c r="Y421" i="3"/>
  <c r="Y423" i="3"/>
  <c r="W424" i="3"/>
  <c r="Y424" i="3" s="1"/>
  <c r="W425" i="3"/>
  <c r="Y425" i="3" s="1"/>
  <c r="W426" i="3"/>
  <c r="Y426" i="3" s="1"/>
  <c r="Y427" i="3"/>
  <c r="Y429" i="3"/>
  <c r="W430" i="3"/>
  <c r="Y430" i="3" s="1"/>
  <c r="Y431" i="3"/>
  <c r="W433" i="3"/>
  <c r="Y433" i="3" s="1"/>
  <c r="W434" i="3"/>
  <c r="Y434" i="3" s="1"/>
  <c r="Y435" i="3"/>
  <c r="W436" i="3"/>
  <c r="Y436" i="3" s="1"/>
  <c r="W437" i="3"/>
  <c r="Y437" i="3" s="1"/>
  <c r="Y438" i="3"/>
  <c r="Y439" i="3"/>
  <c r="Y440" i="3"/>
  <c r="W441" i="3"/>
  <c r="Y441" i="3" s="1"/>
  <c r="W442" i="3"/>
  <c r="Y442" i="3" s="1"/>
  <c r="Y443" i="3"/>
  <c r="W444" i="3"/>
  <c r="Y445" i="3"/>
  <c r="Y446" i="3"/>
  <c r="W447" i="3"/>
  <c r="Y447" i="3" s="1"/>
  <c r="Y448" i="3"/>
  <c r="W449" i="3"/>
  <c r="Y449" i="3" s="1"/>
  <c r="W450" i="3"/>
  <c r="Y450" i="3" s="1"/>
  <c r="W451" i="3"/>
  <c r="Y451" i="3" s="1"/>
  <c r="W452" i="3"/>
  <c r="Y452" i="3" s="1"/>
  <c r="W453" i="3"/>
  <c r="Y453" i="3" s="1"/>
  <c r="Y454" i="3"/>
  <c r="W455" i="3"/>
  <c r="Y456" i="3"/>
  <c r="Y457" i="3"/>
  <c r="W458" i="3"/>
  <c r="Y458" i="3" s="1"/>
  <c r="W459" i="3"/>
  <c r="Y459" i="3" s="1"/>
  <c r="Y460" i="3"/>
  <c r="W461" i="3"/>
  <c r="Y461" i="3" s="1"/>
  <c r="W462" i="3"/>
  <c r="Y462" i="3" s="1"/>
  <c r="W463" i="3"/>
  <c r="Y463" i="3" s="1"/>
  <c r="W464" i="3"/>
  <c r="Y464" i="3" s="1"/>
  <c r="W465" i="3"/>
  <c r="Y465" i="3" s="1"/>
  <c r="Y466" i="3"/>
  <c r="W468" i="3"/>
  <c r="Y468" i="3" s="1"/>
  <c r="W469" i="3"/>
  <c r="Y469" i="3" s="1"/>
  <c r="W470" i="3"/>
  <c r="Y470" i="3" s="1"/>
  <c r="Y471" i="3"/>
  <c r="Y472" i="3"/>
  <c r="W473" i="3"/>
  <c r="Y473" i="3" s="1"/>
  <c r="W474" i="3"/>
  <c r="Y474" i="3" s="1"/>
  <c r="W475" i="3"/>
  <c r="Y475" i="3" s="1"/>
  <c r="W476" i="3"/>
  <c r="Y476" i="3" s="1"/>
  <c r="W477" i="3"/>
  <c r="Y477" i="3" s="1"/>
  <c r="W478" i="3"/>
  <c r="Y478" i="3" s="1"/>
  <c r="Y480" i="3"/>
  <c r="Y481" i="3"/>
  <c r="Y482" i="3"/>
  <c r="Y483" i="3"/>
  <c r="W484" i="3"/>
  <c r="Y484" i="3" s="1"/>
  <c r="W485" i="3"/>
  <c r="Y485" i="3" s="1"/>
  <c r="Y486" i="3"/>
  <c r="Y487" i="3"/>
  <c r="Y488" i="3"/>
  <c r="Y490" i="3"/>
  <c r="W491" i="3"/>
  <c r="Y491" i="3" s="1"/>
  <c r="Y492" i="3"/>
  <c r="W493" i="3"/>
  <c r="Y493" i="3" s="1"/>
  <c r="Y494" i="3"/>
  <c r="W496" i="3"/>
  <c r="Y496" i="3" s="1"/>
  <c r="W497" i="3"/>
  <c r="Y497" i="3" s="1"/>
  <c r="Y498" i="3"/>
  <c r="W499" i="3"/>
  <c r="Y499" i="3" s="1"/>
  <c r="W501" i="3"/>
  <c r="Y501" i="3" s="1"/>
  <c r="Y502" i="3"/>
  <c r="Y503" i="3"/>
  <c r="W504" i="3"/>
  <c r="Y504" i="3" s="1"/>
  <c r="Y505" i="3"/>
  <c r="Y506" i="3"/>
  <c r="Y507" i="3"/>
  <c r="W508" i="3"/>
  <c r="Y508" i="3" s="1"/>
  <c r="Y509" i="3"/>
  <c r="W510" i="3"/>
  <c r="Y510" i="3" s="1"/>
  <c r="Y511" i="3"/>
  <c r="W512" i="3"/>
  <c r="Y512" i="3" s="1"/>
  <c r="Y513" i="3"/>
  <c r="W514" i="3"/>
  <c r="Y514" i="3" s="1"/>
  <c r="Y515" i="3"/>
  <c r="W516" i="3"/>
  <c r="Y516" i="3" s="1"/>
  <c r="Y517" i="3"/>
  <c r="Y518" i="3"/>
  <c r="Y519" i="3"/>
  <c r="Y520" i="3"/>
  <c r="W521" i="3"/>
  <c r="Y521" i="3" s="1"/>
  <c r="Y522" i="3"/>
  <c r="W523" i="3"/>
  <c r="Y523" i="3" s="1"/>
  <c r="Y524" i="3"/>
  <c r="Y525" i="3"/>
  <c r="Y526" i="3"/>
  <c r="Y527" i="3"/>
  <c r="W528" i="3"/>
  <c r="Y528" i="3" s="1"/>
  <c r="Y529" i="3"/>
  <c r="W530" i="3"/>
  <c r="Y530" i="3" s="1"/>
  <c r="Y531" i="3"/>
  <c r="Y532" i="3"/>
  <c r="W533" i="3"/>
  <c r="Y533" i="3" s="1"/>
  <c r="Y534" i="3"/>
  <c r="W535" i="3"/>
  <c r="Y535" i="3" s="1"/>
  <c r="Y536" i="3"/>
  <c r="Y537" i="3"/>
  <c r="W538" i="3"/>
  <c r="Y538" i="3" s="1"/>
  <c r="Y539" i="3"/>
  <c r="W541" i="3"/>
  <c r="Y541" i="3" s="1"/>
  <c r="W542" i="3"/>
  <c r="Y542" i="3" s="1"/>
  <c r="Y543" i="3"/>
  <c r="W544" i="3"/>
  <c r="Y544" i="3" s="1"/>
  <c r="Y545" i="3"/>
  <c r="W546" i="3"/>
  <c r="Y546" i="3" s="1"/>
  <c r="W547" i="3"/>
  <c r="Y547" i="3" s="1"/>
  <c r="W548" i="3"/>
  <c r="Y548" i="3" s="1"/>
  <c r="W550" i="3"/>
  <c r="Y550" i="3" s="1"/>
  <c r="W551" i="3"/>
  <c r="Y551" i="3" s="1"/>
  <c r="W552" i="3"/>
  <c r="Y552" i="3" s="1"/>
  <c r="Y553" i="3"/>
  <c r="W554" i="3"/>
  <c r="Y554" i="3" s="1"/>
  <c r="Y555" i="3"/>
  <c r="W556" i="3"/>
  <c r="Y556" i="3" s="1"/>
  <c r="W557" i="3"/>
  <c r="Y557" i="3" s="1"/>
  <c r="W558" i="3"/>
  <c r="Y558" i="3" s="1"/>
  <c r="Y559" i="3"/>
  <c r="Y560" i="3"/>
  <c r="W561" i="3"/>
  <c r="Y561" i="3" s="1"/>
  <c r="W562" i="3"/>
  <c r="Y562" i="3" s="1"/>
  <c r="W563" i="3"/>
  <c r="Y563" i="3" s="1"/>
  <c r="W564" i="3"/>
  <c r="Y564" i="3" s="1"/>
  <c r="W565" i="3"/>
  <c r="Y565" i="3" s="1"/>
  <c r="W566" i="3"/>
  <c r="Y566" i="3" s="1"/>
  <c r="Y567" i="3"/>
  <c r="Y568" i="3"/>
  <c r="W569" i="3"/>
  <c r="Y569" i="3" s="1"/>
  <c r="Y570" i="3"/>
  <c r="W571" i="3"/>
  <c r="Y571" i="3" s="1"/>
  <c r="W573" i="3"/>
  <c r="Y573" i="3" s="1"/>
  <c r="Y574" i="3"/>
  <c r="W575" i="3"/>
  <c r="Y575" i="3" s="1"/>
  <c r="W576" i="3"/>
  <c r="Y576" i="3" s="1"/>
  <c r="W577" i="3"/>
  <c r="Y577" i="3" s="1"/>
  <c r="Y578" i="3"/>
  <c r="W579" i="3"/>
  <c r="Y579" i="3" s="1"/>
  <c r="Y580" i="3"/>
  <c r="Y581" i="3"/>
  <c r="Y582" i="3"/>
  <c r="W583" i="3"/>
  <c r="Y583" i="3" s="1"/>
  <c r="Y585" i="3"/>
  <c r="W586" i="3"/>
  <c r="Y586" i="3" s="1"/>
  <c r="W587" i="3"/>
  <c r="Y587" i="3" s="1"/>
  <c r="W588" i="3"/>
  <c r="Y588" i="3" s="1"/>
  <c r="W589" i="3"/>
  <c r="Y589" i="3" s="1"/>
  <c r="Y590" i="3"/>
  <c r="W591" i="3"/>
  <c r="Y591" i="3" s="1"/>
  <c r="W592" i="3"/>
  <c r="Y592" i="3" s="1"/>
  <c r="Y593" i="3"/>
  <c r="Y594" i="3"/>
  <c r="Y595" i="3"/>
  <c r="Y596" i="3"/>
  <c r="W597" i="3"/>
  <c r="Y597" i="3" s="1"/>
  <c r="Y598" i="3"/>
  <c r="Y599" i="3"/>
  <c r="W600" i="3"/>
  <c r="Y600" i="3" s="1"/>
  <c r="W602" i="3"/>
  <c r="Y602" i="3" s="1"/>
  <c r="W603" i="3"/>
  <c r="Y603" i="3" s="1"/>
  <c r="W604" i="3"/>
  <c r="Y604" i="3" s="1"/>
  <c r="Y605" i="3"/>
  <c r="W606" i="3"/>
  <c r="Y606" i="3" s="1"/>
  <c r="Y607" i="3"/>
  <c r="W608" i="3"/>
  <c r="Y608" i="3" s="1"/>
  <c r="W609" i="3"/>
  <c r="Y609" i="3" s="1"/>
  <c r="W610" i="3"/>
  <c r="Y610" i="3" s="1"/>
  <c r="W611" i="3"/>
  <c r="Y611" i="3" s="1"/>
  <c r="Y612" i="3"/>
  <c r="Y613" i="3"/>
  <c r="Y614" i="3"/>
  <c r="Y615" i="3"/>
  <c r="Y616" i="3"/>
  <c r="Y617" i="3"/>
  <c r="W618" i="3"/>
  <c r="Y618" i="3" s="1"/>
  <c r="W620" i="3"/>
  <c r="Y620" i="3" s="1"/>
  <c r="Y621" i="3"/>
  <c r="W622" i="3"/>
  <c r="Y622" i="3" s="1"/>
  <c r="Y623" i="3"/>
  <c r="W624" i="3"/>
  <c r="Y624" i="3" s="1"/>
  <c r="W625" i="3"/>
  <c r="Y625" i="3" s="1"/>
  <c r="W626" i="3"/>
  <c r="Y626" i="3" s="1"/>
  <c r="W627" i="3"/>
  <c r="Y627" i="3" s="1"/>
  <c r="W628" i="3"/>
  <c r="Y628" i="3" s="1"/>
  <c r="Y629" i="3"/>
  <c r="W630" i="3"/>
  <c r="Y630" i="3" s="1"/>
  <c r="Y631" i="3"/>
  <c r="W632" i="3"/>
  <c r="Y632" i="3" s="1"/>
  <c r="Y633" i="3"/>
  <c r="Y634" i="3"/>
  <c r="W635" i="3"/>
  <c r="Y635" i="3" s="1"/>
  <c r="Y636" i="3"/>
  <c r="Y638" i="3"/>
  <c r="Y639" i="3"/>
  <c r="W640" i="3"/>
  <c r="Y640" i="3" s="1"/>
  <c r="Y641" i="3"/>
  <c r="W642" i="3"/>
  <c r="Y642" i="3" s="1"/>
  <c r="Y643" i="3"/>
  <c r="Y644" i="3"/>
  <c r="Y645" i="3"/>
  <c r="Y646" i="3"/>
  <c r="W647" i="3"/>
  <c r="Y647" i="3" s="1"/>
  <c r="W648" i="3"/>
  <c r="Y648" i="3" s="1"/>
  <c r="Y649" i="3"/>
  <c r="W650" i="3"/>
  <c r="Y650" i="3" s="1"/>
  <c r="Y651" i="3"/>
  <c r="W652" i="3"/>
  <c r="Y652" i="3" s="1"/>
  <c r="W653" i="3"/>
  <c r="Y653" i="3" s="1"/>
  <c r="W654" i="3"/>
  <c r="Y654" i="3" s="1"/>
  <c r="W655" i="3"/>
  <c r="Y655" i="3" s="1"/>
  <c r="W656" i="3"/>
  <c r="Y656" i="3" s="1"/>
  <c r="W657" i="3"/>
  <c r="Y657" i="3" s="1"/>
  <c r="W658" i="3"/>
  <c r="Y658" i="3" s="1"/>
  <c r="Y659" i="3"/>
  <c r="Y660" i="3"/>
  <c r="Y661" i="3"/>
  <c r="Y662" i="3"/>
  <c r="Y663" i="3"/>
  <c r="W664" i="3"/>
  <c r="Y664" i="3" s="1"/>
  <c r="W666" i="3"/>
  <c r="Y666" i="3" s="1"/>
  <c r="Y667" i="3"/>
  <c r="Y668" i="3"/>
  <c r="W669" i="3"/>
  <c r="Y669" i="3" s="1"/>
  <c r="Y670" i="3"/>
  <c r="Y671" i="3"/>
  <c r="W672" i="3"/>
  <c r="Y672" i="3" s="1"/>
  <c r="W673" i="3"/>
  <c r="Y673" i="3" s="1"/>
  <c r="Y674" i="3"/>
  <c r="Y675" i="3"/>
  <c r="Y676" i="3"/>
  <c r="W677" i="3"/>
  <c r="Y677" i="3" s="1"/>
  <c r="Y678" i="3"/>
  <c r="W679" i="3"/>
  <c r="Y679" i="3" s="1"/>
  <c r="Y680" i="3"/>
  <c r="W681" i="3"/>
  <c r="Y681" i="3" s="1"/>
  <c r="Y682" i="3"/>
  <c r="W683" i="3"/>
  <c r="Y683" i="3" s="1"/>
  <c r="Y684" i="3"/>
  <c r="W686" i="3"/>
  <c r="Y686" i="3" s="1"/>
  <c r="W687" i="3"/>
  <c r="Y687" i="3" s="1"/>
  <c r="Y688" i="3"/>
  <c r="Y689" i="3"/>
  <c r="W690" i="3"/>
  <c r="Y690" i="3" s="1"/>
  <c r="W691" i="3"/>
  <c r="Y691" i="3" s="1"/>
  <c r="W693" i="3"/>
  <c r="Y693" i="3" s="1"/>
  <c r="W694" i="3"/>
  <c r="Y694" i="3" s="1"/>
  <c r="W695" i="3"/>
  <c r="Y695" i="3" s="1"/>
  <c r="W696" i="3"/>
  <c r="Y696" i="3" s="1"/>
  <c r="W697" i="3"/>
  <c r="Y697" i="3" s="1"/>
  <c r="Y698" i="3"/>
  <c r="W699" i="3"/>
  <c r="Y699" i="3" s="1"/>
  <c r="W700" i="3"/>
  <c r="Y700" i="3" s="1"/>
  <c r="W701" i="3"/>
  <c r="Y701" i="3" s="1"/>
  <c r="W702" i="3"/>
  <c r="Y702" i="3" s="1"/>
  <c r="Y703" i="3"/>
  <c r="Y704" i="3"/>
  <c r="W705" i="3"/>
  <c r="Y705" i="3" s="1"/>
  <c r="Y706" i="3"/>
  <c r="W707" i="3"/>
  <c r="W708" i="3"/>
  <c r="Y708" i="3" s="1"/>
  <c r="W709" i="3"/>
  <c r="Y709" i="3" s="1"/>
  <c r="Y710" i="3"/>
  <c r="Y711" i="3"/>
  <c r="Y712" i="3"/>
  <c r="W713" i="3"/>
  <c r="Y713" i="3" s="1"/>
  <c r="Y714" i="3"/>
  <c r="Y715" i="3"/>
  <c r="Y716" i="3"/>
  <c r="W718" i="3"/>
  <c r="Y718" i="3" s="1"/>
  <c r="W719" i="3"/>
  <c r="Y719" i="3" s="1"/>
  <c r="W720" i="3"/>
  <c r="Y720" i="3" s="1"/>
  <c r="Y721" i="3"/>
  <c r="W722" i="3"/>
  <c r="Y722" i="3" s="1"/>
  <c r="Y723" i="3"/>
  <c r="Y724" i="3"/>
  <c r="Y725" i="3"/>
  <c r="W727" i="3"/>
  <c r="Y727" i="3" s="1"/>
  <c r="W728" i="3"/>
  <c r="Y728" i="3" s="1"/>
  <c r="Y729" i="3"/>
  <c r="Y730" i="3"/>
  <c r="W731" i="3"/>
  <c r="Y731" i="3" s="1"/>
  <c r="Y732" i="3"/>
  <c r="W734" i="3"/>
  <c r="Y734" i="3" s="1"/>
  <c r="W735" i="3"/>
  <c r="Y735" i="3" s="1"/>
  <c r="W736" i="3"/>
  <c r="Y736" i="3" s="1"/>
  <c r="W737" i="3"/>
  <c r="Y737" i="3" s="1"/>
  <c r="W738" i="3"/>
  <c r="Y738" i="3" s="1"/>
  <c r="Y739" i="3"/>
  <c r="W740" i="3"/>
  <c r="Y740" i="3" s="1"/>
  <c r="W741" i="3"/>
  <c r="Y741" i="3" s="1"/>
  <c r="W742" i="3"/>
  <c r="Y742" i="3" s="1"/>
  <c r="W743" i="3"/>
  <c r="W744" i="3"/>
  <c r="Y744" i="3" s="1"/>
  <c r="Y745" i="3"/>
  <c r="W746" i="3"/>
  <c r="Y746" i="3" s="1"/>
  <c r="W747" i="3"/>
  <c r="Y747" i="3" s="1"/>
  <c r="Y748" i="3"/>
  <c r="W749" i="3"/>
  <c r="Y749" i="3" s="1"/>
  <c r="Y750" i="3"/>
  <c r="Y751" i="3"/>
  <c r="W752" i="3"/>
  <c r="Y752" i="3" s="1"/>
  <c r="W753" i="3"/>
  <c r="Y753" i="3" s="1"/>
  <c r="W754" i="3"/>
  <c r="Y754" i="3" s="1"/>
  <c r="W755" i="3"/>
  <c r="Y755" i="3" s="1"/>
  <c r="W756" i="3"/>
  <c r="Y756" i="3" s="1"/>
  <c r="Y757" i="3"/>
  <c r="W758" i="3"/>
  <c r="Y758" i="3" s="1"/>
  <c r="W759" i="3"/>
  <c r="Y759" i="3" s="1"/>
  <c r="W760" i="3"/>
  <c r="Y760" i="3" s="1"/>
  <c r="W761" i="3"/>
  <c r="Y761" i="3" s="1"/>
  <c r="W762" i="3"/>
  <c r="Y762" i="3" s="1"/>
  <c r="W763" i="3"/>
  <c r="Y763" i="3" s="1"/>
  <c r="W764" i="3"/>
  <c r="Y764" i="3" s="1"/>
  <c r="Y765" i="3"/>
  <c r="W766" i="3"/>
  <c r="Y766" i="3" s="1"/>
  <c r="Y767" i="3"/>
  <c r="Y768" i="3"/>
  <c r="Y769" i="3"/>
  <c r="Y770" i="3"/>
  <c r="Y771" i="3"/>
  <c r="W772" i="3"/>
  <c r="Y772" i="3" s="1"/>
  <c r="Y773" i="3"/>
  <c r="Y774" i="3"/>
  <c r="W775" i="3"/>
  <c r="Y775" i="3" s="1"/>
  <c r="Y776" i="3"/>
  <c r="W777" i="3"/>
  <c r="Y777" i="3" s="1"/>
  <c r="Y778" i="3"/>
  <c r="Y779" i="3"/>
  <c r="W780" i="3"/>
  <c r="Y780" i="3" s="1"/>
  <c r="W781" i="3"/>
  <c r="Y781" i="3" s="1"/>
  <c r="Y782" i="3"/>
  <c r="W783" i="3"/>
  <c r="Y783" i="3" s="1"/>
  <c r="W784" i="3"/>
  <c r="Y784" i="3" s="1"/>
  <c r="W785" i="3"/>
  <c r="Y785" i="3" s="1"/>
  <c r="W5" i="3"/>
  <c r="Y5" i="3" s="1"/>
  <c r="Y4" i="3"/>
  <c r="W3" i="3"/>
  <c r="Y3" i="3" s="1"/>
  <c r="Y2" i="3"/>
  <c r="V5" i="3"/>
  <c r="V27" i="3"/>
  <c r="V28" i="3"/>
  <c r="V30" i="3"/>
  <c r="V38" i="3"/>
  <c r="V42" i="3"/>
  <c r="V44" i="3"/>
  <c r="V50" i="3"/>
  <c r="V52" i="3"/>
  <c r="V54" i="3"/>
  <c r="V55" i="3"/>
  <c r="V73" i="3"/>
  <c r="V81" i="3"/>
  <c r="V86" i="3"/>
  <c r="V110" i="3"/>
  <c r="V134" i="3"/>
  <c r="V205" i="3"/>
  <c r="V230" i="3"/>
  <c r="V231" i="3"/>
  <c r="V233" i="3"/>
  <c r="V246" i="3"/>
  <c r="V248" i="3"/>
  <c r="V254" i="3"/>
  <c r="V263" i="3"/>
  <c r="V266" i="3"/>
  <c r="V268" i="3"/>
  <c r="V302" i="3"/>
  <c r="V335" i="3"/>
  <c r="V366" i="3"/>
  <c r="V383" i="3"/>
  <c r="V391" i="3"/>
  <c r="V393" i="3"/>
  <c r="V394" i="3"/>
  <c r="V437" i="3"/>
  <c r="V462" i="3"/>
  <c r="V464" i="3"/>
  <c r="V476" i="3"/>
  <c r="V496" i="3"/>
  <c r="V523" i="3"/>
  <c r="V533" i="3"/>
  <c r="V535" i="3"/>
  <c r="V577" i="3"/>
  <c r="V601" i="3"/>
  <c r="V602" i="3"/>
  <c r="V627" i="3"/>
  <c r="V651" i="3"/>
  <c r="V661" i="3"/>
  <c r="V705" i="3"/>
  <c r="V713" i="3"/>
  <c r="V718" i="3"/>
  <c r="V776" i="3"/>
  <c r="T662" i="3"/>
  <c r="T665" i="3"/>
  <c r="T668" i="3"/>
  <c r="T672" i="3"/>
  <c r="T678" i="3"/>
  <c r="T680" i="3"/>
  <c r="T683" i="3"/>
  <c r="T684" i="3"/>
  <c r="T688" i="3"/>
  <c r="T690" i="3"/>
  <c r="T700" i="3"/>
  <c r="T702" i="3"/>
  <c r="T703" i="3"/>
  <c r="T715" i="3"/>
  <c r="T717" i="3"/>
  <c r="T720" i="3"/>
  <c r="T721" i="3"/>
  <c r="T723" i="3"/>
  <c r="T724" i="3"/>
  <c r="T725" i="3"/>
  <c r="T727" i="3"/>
  <c r="T728" i="3"/>
  <c r="T730" i="3"/>
  <c r="T731" i="3"/>
  <c r="T732" i="3"/>
  <c r="T735" i="3"/>
  <c r="T736" i="3"/>
  <c r="T737" i="3"/>
  <c r="T739" i="3"/>
  <c r="T745" i="3"/>
  <c r="T748" i="3"/>
  <c r="T750" i="3"/>
  <c r="T755" i="3"/>
  <c r="T757" i="3"/>
  <c r="T769" i="3"/>
  <c r="T773" i="3"/>
  <c r="T776" i="3"/>
  <c r="T777" i="3"/>
  <c r="T778" i="3"/>
  <c r="T782" i="3"/>
  <c r="T166" i="3"/>
  <c r="T168" i="3"/>
  <c r="T169" i="3"/>
  <c r="T172" i="3"/>
  <c r="T173" i="3"/>
  <c r="T175" i="3"/>
  <c r="T178" i="3"/>
  <c r="T179" i="3"/>
  <c r="T180" i="3"/>
  <c r="T182" i="3"/>
  <c r="T184" i="3"/>
  <c r="T185" i="3"/>
  <c r="T186" i="3"/>
  <c r="T188" i="3"/>
  <c r="T191" i="3"/>
  <c r="T198" i="3"/>
  <c r="T200" i="3"/>
  <c r="T201" i="3"/>
  <c r="T204" i="3"/>
  <c r="T207" i="3"/>
  <c r="T211" i="3"/>
  <c r="T212" i="3"/>
  <c r="T214" i="3"/>
  <c r="T217" i="3"/>
  <c r="T218" i="3"/>
  <c r="T222" i="3"/>
  <c r="T224" i="3"/>
  <c r="T234" i="3"/>
  <c r="T236" i="3"/>
  <c r="T239" i="3"/>
  <c r="T240" i="3"/>
  <c r="T241" i="3"/>
  <c r="T242" i="3"/>
  <c r="T243" i="3"/>
  <c r="T244" i="3"/>
  <c r="T247" i="3"/>
  <c r="T250" i="3"/>
  <c r="T251" i="3"/>
  <c r="T253" i="3"/>
  <c r="T255" i="3"/>
  <c r="T259" i="3"/>
  <c r="T261" i="3"/>
  <c r="T262" i="3"/>
  <c r="T264" i="3"/>
  <c r="T269" i="3"/>
  <c r="T271" i="3"/>
  <c r="T272" i="3"/>
  <c r="T278" i="3"/>
  <c r="T280" i="3"/>
  <c r="T281" i="3"/>
  <c r="T282" i="3"/>
  <c r="T284" i="3"/>
  <c r="T285" i="3"/>
  <c r="T286" i="3"/>
  <c r="T291" i="3"/>
  <c r="T293" i="3"/>
  <c r="T296" i="3"/>
  <c r="T297" i="3"/>
  <c r="T298" i="3"/>
  <c r="T299" i="3"/>
  <c r="T300" i="3"/>
  <c r="T301" i="3"/>
  <c r="T303" i="3"/>
  <c r="T307" i="3"/>
  <c r="T308" i="3"/>
  <c r="T310" i="3"/>
  <c r="T311" i="3"/>
  <c r="T312" i="3"/>
  <c r="T316" i="3"/>
  <c r="T317" i="3"/>
  <c r="T320" i="3"/>
  <c r="T323" i="3"/>
  <c r="T324" i="3"/>
  <c r="T327" i="3"/>
  <c r="T330" i="3"/>
  <c r="T334" i="3"/>
  <c r="T335" i="3"/>
  <c r="T338" i="3"/>
  <c r="T344" i="3"/>
  <c r="T346" i="3"/>
  <c r="T354" i="3"/>
  <c r="T355" i="3"/>
  <c r="T358" i="3"/>
  <c r="T359" i="3"/>
  <c r="T361" i="3"/>
  <c r="T363" i="3"/>
  <c r="T377" i="3"/>
  <c r="T379" i="3"/>
  <c r="T388" i="3"/>
  <c r="T391" i="3"/>
  <c r="T392" i="3"/>
  <c r="T397" i="3"/>
  <c r="T409" i="3"/>
  <c r="T410" i="3"/>
  <c r="T412" i="3"/>
  <c r="T413" i="3"/>
  <c r="T416" i="3"/>
  <c r="T417" i="3"/>
  <c r="T418" i="3"/>
  <c r="T419" i="3"/>
  <c r="T420" i="3"/>
  <c r="T422" i="3"/>
  <c r="T432" i="3"/>
  <c r="T436" i="3"/>
  <c r="T439" i="3"/>
  <c r="T443" i="3"/>
  <c r="T445" i="3"/>
  <c r="T446" i="3"/>
  <c r="T456" i="3"/>
  <c r="T457" i="3"/>
  <c r="T467" i="3"/>
  <c r="T468" i="3"/>
  <c r="T471" i="3"/>
  <c r="T474" i="3"/>
  <c r="T479" i="3"/>
  <c r="T482" i="3"/>
  <c r="T483" i="3"/>
  <c r="T487" i="3"/>
  <c r="T490" i="3"/>
  <c r="T495" i="3"/>
  <c r="T500" i="3"/>
  <c r="T501" i="3"/>
  <c r="T502" i="3"/>
  <c r="T504" i="3"/>
  <c r="T507" i="3"/>
  <c r="T510" i="3"/>
  <c r="T511" i="3"/>
  <c r="T516" i="3"/>
  <c r="T517" i="3"/>
  <c r="T518" i="3"/>
  <c r="T525" i="3"/>
  <c r="T540" i="3"/>
  <c r="T543" i="3"/>
  <c r="T553" i="3"/>
  <c r="T561" i="3"/>
  <c r="T562" i="3"/>
  <c r="T564" i="3"/>
  <c r="T565" i="3"/>
  <c r="T566" i="3"/>
  <c r="T568" i="3"/>
  <c r="T572" i="3"/>
  <c r="T576" i="3"/>
  <c r="T578" i="3"/>
  <c r="T581" i="3"/>
  <c r="T582" i="3"/>
  <c r="T584" i="3"/>
  <c r="T585" i="3"/>
  <c r="T591" i="3"/>
  <c r="T595" i="3"/>
  <c r="T602" i="3"/>
  <c r="T606" i="3"/>
  <c r="T607" i="3"/>
  <c r="T608" i="3"/>
  <c r="T609" i="3"/>
  <c r="T614" i="3"/>
  <c r="T615" i="3"/>
  <c r="T617" i="3"/>
  <c r="T618" i="3"/>
  <c r="T621" i="3"/>
  <c r="T625" i="3"/>
  <c r="T633" i="3"/>
  <c r="T635" i="3"/>
  <c r="T636" i="3"/>
  <c r="T637" i="3"/>
  <c r="T639" i="3"/>
  <c r="T640" i="3"/>
  <c r="T647" i="3"/>
  <c r="T648" i="3"/>
  <c r="T649" i="3"/>
  <c r="T654" i="3"/>
  <c r="T4" i="3"/>
  <c r="T5" i="3"/>
  <c r="T7" i="3"/>
  <c r="T8" i="3"/>
  <c r="T11" i="3"/>
  <c r="T17" i="3"/>
  <c r="T18" i="3"/>
  <c r="T20" i="3"/>
  <c r="T22" i="3"/>
  <c r="T24" i="3"/>
  <c r="T25" i="3"/>
  <c r="T27" i="3"/>
  <c r="T36" i="3"/>
  <c r="T40" i="3"/>
  <c r="T41" i="3"/>
  <c r="T47" i="3"/>
  <c r="T48" i="3"/>
  <c r="T51" i="3"/>
  <c r="T59" i="3"/>
  <c r="T60" i="3"/>
  <c r="T70" i="3"/>
  <c r="T74" i="3"/>
  <c r="T76" i="3"/>
  <c r="T78" i="3"/>
  <c r="T81" i="3"/>
  <c r="T85" i="3"/>
  <c r="T90" i="3"/>
  <c r="T91" i="3"/>
  <c r="T94" i="3"/>
  <c r="T95" i="3"/>
  <c r="T96" i="3"/>
  <c r="T97" i="3"/>
  <c r="T98" i="3"/>
  <c r="T99" i="3"/>
  <c r="T106" i="3"/>
  <c r="T112" i="3"/>
  <c r="T114" i="3"/>
  <c r="T116" i="3"/>
  <c r="T118" i="3"/>
  <c r="T119" i="3"/>
  <c r="T122" i="3"/>
  <c r="T123" i="3"/>
  <c r="T124" i="3"/>
  <c r="T135" i="3"/>
  <c r="T136" i="3"/>
  <c r="T137" i="3"/>
  <c r="T140" i="3"/>
  <c r="T145" i="3"/>
  <c r="T151" i="3"/>
  <c r="T153" i="3"/>
  <c r="T154" i="3"/>
  <c r="T157" i="3"/>
  <c r="T160" i="3"/>
  <c r="T161" i="3"/>
  <c r="T164" i="3"/>
  <c r="U2" i="3"/>
  <c r="S5" i="3"/>
  <c r="S13" i="3"/>
  <c r="S27" i="3"/>
  <c r="S28" i="3"/>
  <c r="S30" i="3"/>
  <c r="S44" i="3"/>
  <c r="S50" i="3"/>
  <c r="S52" i="3"/>
  <c r="S54" i="3"/>
  <c r="S55" i="3"/>
  <c r="S110" i="3"/>
  <c r="S205" i="3"/>
  <c r="S230" i="3"/>
  <c r="S233" i="3"/>
  <c r="S246" i="3"/>
  <c r="S248" i="3"/>
  <c r="S254" i="3"/>
  <c r="S263" i="3"/>
  <c r="S266" i="3"/>
  <c r="S268" i="3"/>
  <c r="S302" i="3"/>
  <c r="S318" i="3"/>
  <c r="S335" i="3"/>
  <c r="S337" i="3"/>
  <c r="S343" i="3"/>
  <c r="S366" i="3"/>
  <c r="S382" i="3"/>
  <c r="S383" i="3"/>
  <c r="S393" i="3"/>
  <c r="S394" i="3"/>
  <c r="S404" i="3"/>
  <c r="S437" i="3"/>
  <c r="S441" i="3"/>
  <c r="S462" i="3"/>
  <c r="S464" i="3"/>
  <c r="S476" i="3"/>
  <c r="N13" i="3"/>
  <c r="N14" i="3"/>
  <c r="N15" i="3"/>
  <c r="N16" i="3"/>
  <c r="AD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2" i="3"/>
  <c r="N3" i="3"/>
  <c r="N4" i="3"/>
  <c r="N5" i="3"/>
  <c r="N6" i="3"/>
  <c r="AD6" i="3"/>
  <c r="N7" i="3"/>
  <c r="AD7" i="3"/>
  <c r="N8" i="3"/>
  <c r="N9" i="3"/>
  <c r="N10" i="3"/>
  <c r="N11" i="3"/>
  <c r="P2" i="3"/>
  <c r="O2" i="3"/>
  <c r="N2" i="3"/>
  <c r="J3" i="3"/>
  <c r="K3" i="3"/>
  <c r="J4" i="3"/>
  <c r="BM4" i="3" s="1"/>
  <c r="K4" i="3"/>
  <c r="J5" i="3"/>
  <c r="K5" i="3"/>
  <c r="J6" i="3"/>
  <c r="K6" i="3"/>
  <c r="J7" i="3"/>
  <c r="K7" i="3"/>
  <c r="J8" i="3"/>
  <c r="BM8" i="3" s="1"/>
  <c r="K8" i="3"/>
  <c r="J9" i="3"/>
  <c r="K9" i="3"/>
  <c r="J10" i="3"/>
  <c r="K10" i="3"/>
  <c r="J11" i="3"/>
  <c r="BM11" i="3" s="1"/>
  <c r="K11" i="3"/>
  <c r="J12" i="3"/>
  <c r="BM12" i="3" s="1"/>
  <c r="K12" i="3"/>
  <c r="J13" i="3"/>
  <c r="K13" i="3"/>
  <c r="J14" i="3"/>
  <c r="BM14" i="3" s="1"/>
  <c r="K14" i="3"/>
  <c r="J15" i="3"/>
  <c r="K15" i="3"/>
  <c r="J16" i="3"/>
  <c r="K16" i="3"/>
  <c r="J17" i="3"/>
  <c r="K17" i="3"/>
  <c r="J18" i="3"/>
  <c r="BM18" i="3" s="1"/>
  <c r="K18" i="3"/>
  <c r="J19" i="3"/>
  <c r="K19" i="3"/>
  <c r="J20" i="3"/>
  <c r="BM20" i="3" s="1"/>
  <c r="K20" i="3"/>
  <c r="J21" i="3"/>
  <c r="BM21" i="3" s="1"/>
  <c r="K21" i="3"/>
  <c r="J22" i="3"/>
  <c r="K22" i="3"/>
  <c r="J23" i="3"/>
  <c r="K23" i="3"/>
  <c r="J24" i="3"/>
  <c r="BM24" i="3" s="1"/>
  <c r="K24" i="3"/>
  <c r="J25" i="3"/>
  <c r="BM25" i="3" s="1"/>
  <c r="K25" i="3"/>
  <c r="J26" i="3"/>
  <c r="BM26" i="3" s="1"/>
  <c r="K26" i="3"/>
  <c r="J27" i="3"/>
  <c r="BM27" i="3" s="1"/>
  <c r="K27" i="3"/>
  <c r="J28" i="3"/>
  <c r="K28" i="3"/>
  <c r="J29" i="3"/>
  <c r="K29" i="3"/>
  <c r="J30" i="3"/>
  <c r="K30" i="3"/>
  <c r="J31" i="3"/>
  <c r="BM31" i="3" s="1"/>
  <c r="K31" i="3"/>
  <c r="J32" i="3"/>
  <c r="K32" i="3"/>
  <c r="J33" i="3"/>
  <c r="BM33" i="3" s="1"/>
  <c r="K33" i="3"/>
  <c r="J34" i="3"/>
  <c r="K34" i="3"/>
  <c r="J35" i="3"/>
  <c r="BM35" i="3" s="1"/>
  <c r="K35" i="3"/>
  <c r="J36" i="3"/>
  <c r="K36" i="3"/>
  <c r="J37" i="3"/>
  <c r="BM37" i="3" s="1"/>
  <c r="K37" i="3"/>
  <c r="J38" i="3"/>
  <c r="BM38" i="3" s="1"/>
  <c r="K38" i="3"/>
  <c r="J39" i="3"/>
  <c r="K39" i="3"/>
  <c r="J40" i="3"/>
  <c r="K40" i="3"/>
  <c r="J41" i="3"/>
  <c r="BM41" i="3" s="1"/>
  <c r="K41" i="3"/>
  <c r="J42" i="3"/>
  <c r="BM42" i="3" s="1"/>
  <c r="K42" i="3"/>
  <c r="J43" i="3"/>
  <c r="BM43" i="3" s="1"/>
  <c r="K43" i="3"/>
  <c r="J44" i="3"/>
  <c r="BM44" i="3" s="1"/>
  <c r="K44" i="3"/>
  <c r="J45" i="3"/>
  <c r="BM45" i="3" s="1"/>
  <c r="K45" i="3"/>
  <c r="J46" i="3"/>
  <c r="K46" i="3"/>
  <c r="J47" i="3"/>
  <c r="BM47" i="3" s="1"/>
  <c r="K47" i="3"/>
  <c r="J48" i="3"/>
  <c r="K48" i="3"/>
  <c r="J49" i="3"/>
  <c r="BM49" i="3" s="1"/>
  <c r="K49" i="3"/>
  <c r="J50" i="3"/>
  <c r="K50" i="3"/>
  <c r="J51" i="3"/>
  <c r="BM51" i="3" s="1"/>
  <c r="K51" i="3"/>
  <c r="J52" i="3"/>
  <c r="BM52" i="3" s="1"/>
  <c r="K52" i="3"/>
  <c r="J53" i="3"/>
  <c r="K53" i="3"/>
  <c r="J54" i="3"/>
  <c r="BM54" i="3" s="1"/>
  <c r="K54" i="3"/>
  <c r="J55" i="3"/>
  <c r="BM55" i="3" s="1"/>
  <c r="K55" i="3"/>
  <c r="J56" i="3"/>
  <c r="BM56" i="3" s="1"/>
  <c r="K56" i="3"/>
  <c r="J57" i="3"/>
  <c r="BM57" i="3" s="1"/>
  <c r="K57" i="3"/>
  <c r="J58" i="3"/>
  <c r="BM58" i="3" s="1"/>
  <c r="K58" i="3"/>
  <c r="J59" i="3"/>
  <c r="BM59" i="3" s="1"/>
  <c r="K59" i="3"/>
  <c r="J60" i="3"/>
  <c r="K60" i="3"/>
  <c r="J61" i="3"/>
  <c r="K61" i="3"/>
  <c r="J62" i="3"/>
  <c r="BM62" i="3" s="1"/>
  <c r="K62" i="3"/>
  <c r="J63" i="3"/>
  <c r="K63" i="3"/>
  <c r="J64" i="3"/>
  <c r="BM64" i="3" s="1"/>
  <c r="K64" i="3"/>
  <c r="J65" i="3"/>
  <c r="BM65" i="3" s="1"/>
  <c r="K65" i="3"/>
  <c r="J66" i="3"/>
  <c r="BM66" i="3" s="1"/>
  <c r="K66" i="3"/>
  <c r="J67" i="3"/>
  <c r="BM67" i="3" s="1"/>
  <c r="K67" i="3"/>
  <c r="J68" i="3"/>
  <c r="K68" i="3"/>
  <c r="J69" i="3"/>
  <c r="K69" i="3"/>
  <c r="J70" i="3"/>
  <c r="BM70" i="3" s="1"/>
  <c r="K70" i="3"/>
  <c r="J71" i="3"/>
  <c r="BM71" i="3" s="1"/>
  <c r="K71" i="3"/>
  <c r="J72" i="3"/>
  <c r="K72" i="3"/>
  <c r="J73" i="3"/>
  <c r="BM73" i="3" s="1"/>
  <c r="K73" i="3"/>
  <c r="J74" i="3"/>
  <c r="BM74" i="3" s="1"/>
  <c r="K74" i="3"/>
  <c r="J75" i="3"/>
  <c r="K75" i="3"/>
  <c r="J76" i="3"/>
  <c r="BM76" i="3" s="1"/>
  <c r="K76" i="3"/>
  <c r="J77" i="3"/>
  <c r="BM77" i="3" s="1"/>
  <c r="K77" i="3"/>
  <c r="J78" i="3"/>
  <c r="BM78" i="3" s="1"/>
  <c r="K78" i="3"/>
  <c r="J79" i="3"/>
  <c r="BM79" i="3" s="1"/>
  <c r="K79" i="3"/>
  <c r="J80" i="3"/>
  <c r="BM80" i="3" s="1"/>
  <c r="K80" i="3"/>
  <c r="J81" i="3"/>
  <c r="BM81" i="3" s="1"/>
  <c r="K81" i="3"/>
  <c r="J82" i="3"/>
  <c r="BM82" i="3" s="1"/>
  <c r="K82" i="3"/>
  <c r="J83" i="3"/>
  <c r="BM83" i="3" s="1"/>
  <c r="K83" i="3"/>
  <c r="J84" i="3"/>
  <c r="BM84" i="3" s="1"/>
  <c r="K84" i="3"/>
  <c r="J85" i="3"/>
  <c r="BM85" i="3" s="1"/>
  <c r="K85" i="3"/>
  <c r="J86" i="3"/>
  <c r="BM86" i="3" s="1"/>
  <c r="K86" i="3"/>
  <c r="J87" i="3"/>
  <c r="K87" i="3"/>
  <c r="J88" i="3"/>
  <c r="BM88" i="3" s="1"/>
  <c r="K88" i="3"/>
  <c r="J89" i="3"/>
  <c r="K89" i="3"/>
  <c r="J90" i="3"/>
  <c r="K90" i="3"/>
  <c r="J91" i="3"/>
  <c r="K91" i="3"/>
  <c r="J92" i="3"/>
  <c r="K92" i="3"/>
  <c r="J93" i="3"/>
  <c r="BM93" i="3" s="1"/>
  <c r="K93" i="3"/>
  <c r="J94" i="3"/>
  <c r="BM94" i="3" s="1"/>
  <c r="K94" i="3"/>
  <c r="J95" i="3"/>
  <c r="BM95" i="3" s="1"/>
  <c r="K95" i="3"/>
  <c r="J96" i="3"/>
  <c r="BM96" i="3" s="1"/>
  <c r="K96" i="3"/>
  <c r="J97" i="3"/>
  <c r="K97" i="3"/>
  <c r="J98" i="3"/>
  <c r="BM98" i="3" s="1"/>
  <c r="K98" i="3"/>
  <c r="J99" i="3"/>
  <c r="BM99" i="3" s="1"/>
  <c r="K99" i="3"/>
  <c r="J100" i="3"/>
  <c r="K100" i="3"/>
  <c r="J101" i="3"/>
  <c r="K101" i="3"/>
  <c r="J102" i="3"/>
  <c r="K102" i="3"/>
  <c r="J103" i="3"/>
  <c r="BM103" i="3" s="1"/>
  <c r="K103" i="3"/>
  <c r="J104" i="3"/>
  <c r="K104" i="3"/>
  <c r="J105" i="3"/>
  <c r="K105" i="3"/>
  <c r="J106" i="3"/>
  <c r="BM106" i="3" s="1"/>
  <c r="K106" i="3"/>
  <c r="BM107" i="3"/>
  <c r="J108" i="3"/>
  <c r="K108" i="3"/>
  <c r="J109" i="3"/>
  <c r="K109" i="3"/>
  <c r="J110" i="3"/>
  <c r="K110" i="3"/>
  <c r="J111" i="3"/>
  <c r="BM111" i="3" s="1"/>
  <c r="K111" i="3"/>
  <c r="J112" i="3"/>
  <c r="BM112" i="3" s="1"/>
  <c r="K112" i="3"/>
  <c r="J113" i="3"/>
  <c r="K113" i="3"/>
  <c r="J114" i="3"/>
  <c r="K114" i="3"/>
  <c r="J115" i="3"/>
  <c r="K115" i="3"/>
  <c r="J116" i="3"/>
  <c r="BM116" i="3" s="1"/>
  <c r="K116" i="3"/>
  <c r="J117" i="3"/>
  <c r="K117" i="3"/>
  <c r="J118" i="3"/>
  <c r="K118" i="3"/>
  <c r="J119" i="3"/>
  <c r="BM119" i="3" s="1"/>
  <c r="K119" i="3"/>
  <c r="J120" i="3"/>
  <c r="K120" i="3"/>
  <c r="J121" i="3"/>
  <c r="K121" i="3"/>
  <c r="J122" i="3"/>
  <c r="BM122" i="3" s="1"/>
  <c r="K122" i="3"/>
  <c r="J123" i="3"/>
  <c r="K123" i="3"/>
  <c r="J124" i="3"/>
  <c r="BM124" i="3" s="1"/>
  <c r="K124" i="3"/>
  <c r="J125" i="3"/>
  <c r="BM125" i="3" s="1"/>
  <c r="K125" i="3"/>
  <c r="J126" i="3"/>
  <c r="K126" i="3"/>
  <c r="J127" i="3"/>
  <c r="BM127" i="3" s="1"/>
  <c r="K127" i="3"/>
  <c r="J128" i="3"/>
  <c r="BM128" i="3" s="1"/>
  <c r="K128" i="3"/>
  <c r="J129" i="3"/>
  <c r="BM129" i="3" s="1"/>
  <c r="K129" i="3"/>
  <c r="J130" i="3"/>
  <c r="K130" i="3"/>
  <c r="J131" i="3"/>
  <c r="K131" i="3"/>
  <c r="J132" i="3"/>
  <c r="BM132" i="3" s="1"/>
  <c r="K132" i="3"/>
  <c r="J133" i="3"/>
  <c r="BM133" i="3" s="1"/>
  <c r="K133" i="3"/>
  <c r="J134" i="3"/>
  <c r="BM134" i="3" s="1"/>
  <c r="K134" i="3"/>
  <c r="J135" i="3"/>
  <c r="BM135" i="3" s="1"/>
  <c r="K135" i="3"/>
  <c r="J136" i="3"/>
  <c r="BM136" i="3" s="1"/>
  <c r="K136" i="3"/>
  <c r="J137" i="3"/>
  <c r="BM137" i="3" s="1"/>
  <c r="K137" i="3"/>
  <c r="J138" i="3"/>
  <c r="K138" i="3"/>
  <c r="J139" i="3"/>
  <c r="BM139" i="3" s="1"/>
  <c r="K139" i="3"/>
  <c r="J140" i="3"/>
  <c r="K140" i="3"/>
  <c r="J141" i="3"/>
  <c r="K141" i="3"/>
  <c r="J142" i="3"/>
  <c r="BM142" i="3" s="1"/>
  <c r="K142" i="3"/>
  <c r="J143" i="3"/>
  <c r="K143" i="3"/>
  <c r="J144" i="3"/>
  <c r="BM144" i="3" s="1"/>
  <c r="K144" i="3"/>
  <c r="J145" i="3"/>
  <c r="K145" i="3"/>
  <c r="J146" i="3"/>
  <c r="K146" i="3"/>
  <c r="J147" i="3"/>
  <c r="K147" i="3"/>
  <c r="J148" i="3"/>
  <c r="K148" i="3"/>
  <c r="J149" i="3"/>
  <c r="BM149" i="3" s="1"/>
  <c r="K149" i="3"/>
  <c r="J150" i="3"/>
  <c r="BM150" i="3" s="1"/>
  <c r="K150" i="3"/>
  <c r="J151" i="3"/>
  <c r="BM151" i="3" s="1"/>
  <c r="K151" i="3"/>
  <c r="J152" i="3"/>
  <c r="K152" i="3"/>
  <c r="J153" i="3"/>
  <c r="BM153" i="3" s="1"/>
  <c r="K153" i="3"/>
  <c r="J154" i="3"/>
  <c r="K154" i="3"/>
  <c r="J155" i="3"/>
  <c r="K155" i="3"/>
  <c r="J156" i="3"/>
  <c r="BM156" i="3" s="1"/>
  <c r="K156" i="3"/>
  <c r="J157" i="3"/>
  <c r="K157" i="3"/>
  <c r="J158" i="3"/>
  <c r="BM158" i="3" s="1"/>
  <c r="K158" i="3"/>
  <c r="J159" i="3"/>
  <c r="K159" i="3"/>
  <c r="J160" i="3"/>
  <c r="BM160" i="3" s="1"/>
  <c r="K160" i="3"/>
  <c r="J161" i="3"/>
  <c r="K161" i="3"/>
  <c r="J162" i="3"/>
  <c r="BM162" i="3" s="1"/>
  <c r="K162" i="3"/>
  <c r="J163" i="3"/>
  <c r="K163" i="3"/>
  <c r="J164" i="3"/>
  <c r="BM164" i="3" s="1"/>
  <c r="K164" i="3"/>
  <c r="J165" i="3"/>
  <c r="K165" i="3"/>
  <c r="J166" i="3"/>
  <c r="K166" i="3"/>
  <c r="J167" i="3"/>
  <c r="K167" i="3"/>
  <c r="J168" i="3"/>
  <c r="K168" i="3"/>
  <c r="J169" i="3"/>
  <c r="BM169" i="3" s="1"/>
  <c r="K169" i="3"/>
  <c r="J170" i="3"/>
  <c r="BM170" i="3" s="1"/>
  <c r="K170" i="3"/>
  <c r="J171" i="3"/>
  <c r="BM171" i="3" s="1"/>
  <c r="K171" i="3"/>
  <c r="J172" i="3"/>
  <c r="BM172" i="3" s="1"/>
  <c r="K172" i="3"/>
  <c r="J173" i="3"/>
  <c r="BM173" i="3" s="1"/>
  <c r="K173" i="3"/>
  <c r="J174" i="3"/>
  <c r="BM174" i="3" s="1"/>
  <c r="K174" i="3"/>
  <c r="J175" i="3"/>
  <c r="BM175" i="3" s="1"/>
  <c r="K175" i="3"/>
  <c r="J176" i="3"/>
  <c r="BM176" i="3" s="1"/>
  <c r="K176" i="3"/>
  <c r="J177" i="3"/>
  <c r="K177" i="3"/>
  <c r="J178" i="3"/>
  <c r="K178" i="3"/>
  <c r="J179" i="3"/>
  <c r="BM179" i="3" s="1"/>
  <c r="K179" i="3"/>
  <c r="J180" i="3"/>
  <c r="BM180" i="3" s="1"/>
  <c r="K180" i="3"/>
  <c r="J181" i="3"/>
  <c r="K181" i="3"/>
  <c r="J182" i="3"/>
  <c r="BM182" i="3" s="1"/>
  <c r="K182" i="3"/>
  <c r="J183" i="3"/>
  <c r="BM183" i="3" s="1"/>
  <c r="K183" i="3"/>
  <c r="J184" i="3"/>
  <c r="BM184" i="3" s="1"/>
  <c r="K184" i="3"/>
  <c r="J185" i="3"/>
  <c r="BM185" i="3" s="1"/>
  <c r="K185" i="3"/>
  <c r="J186" i="3"/>
  <c r="BM186" i="3" s="1"/>
  <c r="K186" i="3"/>
  <c r="J187" i="3"/>
  <c r="BM187" i="3" s="1"/>
  <c r="K187" i="3"/>
  <c r="J188" i="3"/>
  <c r="BM188" i="3" s="1"/>
  <c r="K188" i="3"/>
  <c r="J189" i="3"/>
  <c r="K189" i="3"/>
  <c r="J190" i="3"/>
  <c r="BM190" i="3" s="1"/>
  <c r="K190" i="3"/>
  <c r="J191" i="3"/>
  <c r="BM191" i="3" s="1"/>
  <c r="K191" i="3"/>
  <c r="J192" i="3"/>
  <c r="BM192" i="3" s="1"/>
  <c r="K192" i="3"/>
  <c r="J193" i="3"/>
  <c r="K193" i="3"/>
  <c r="J194" i="3"/>
  <c r="BM194" i="3" s="1"/>
  <c r="K194" i="3"/>
  <c r="J195" i="3"/>
  <c r="BM195" i="3" s="1"/>
  <c r="K195" i="3"/>
  <c r="K196" i="3"/>
  <c r="J197" i="3"/>
  <c r="BM197" i="3" s="1"/>
  <c r="K197" i="3"/>
  <c r="J198" i="3"/>
  <c r="BM198" i="3" s="1"/>
  <c r="K198" i="3"/>
  <c r="J199" i="3"/>
  <c r="BM199" i="3" s="1"/>
  <c r="K199" i="3"/>
  <c r="J200" i="3"/>
  <c r="BM200" i="3" s="1"/>
  <c r="K200" i="3"/>
  <c r="J201" i="3"/>
  <c r="BM201" i="3" s="1"/>
  <c r="K201" i="3"/>
  <c r="J202" i="3"/>
  <c r="K202" i="3"/>
  <c r="J203" i="3"/>
  <c r="K203" i="3"/>
  <c r="J204" i="3"/>
  <c r="K204" i="3"/>
  <c r="J205" i="3"/>
  <c r="K205" i="3"/>
  <c r="J206" i="3"/>
  <c r="K206" i="3"/>
  <c r="J207" i="3"/>
  <c r="K207" i="3"/>
  <c r="J208" i="3"/>
  <c r="K208" i="3"/>
  <c r="J209" i="3"/>
  <c r="BM209" i="3" s="1"/>
  <c r="K209" i="3"/>
  <c r="J210" i="3"/>
  <c r="BM210" i="3" s="1"/>
  <c r="K210" i="3"/>
  <c r="J211" i="3"/>
  <c r="BM211" i="3" s="1"/>
  <c r="K211" i="3"/>
  <c r="J212" i="3"/>
  <c r="BM212" i="3" s="1"/>
  <c r="K212" i="3"/>
  <c r="J213" i="3"/>
  <c r="BM213" i="3" s="1"/>
  <c r="K213" i="3"/>
  <c r="J214" i="3"/>
  <c r="K214" i="3"/>
  <c r="J215" i="3"/>
  <c r="BM215" i="3" s="1"/>
  <c r="K215" i="3"/>
  <c r="J216" i="3"/>
  <c r="BM216" i="3" s="1"/>
  <c r="K216" i="3"/>
  <c r="J217" i="3"/>
  <c r="BM217" i="3" s="1"/>
  <c r="K217" i="3"/>
  <c r="J218" i="3"/>
  <c r="BM218" i="3" s="1"/>
  <c r="K218" i="3"/>
  <c r="J219" i="3"/>
  <c r="BM219" i="3" s="1"/>
  <c r="K219" i="3"/>
  <c r="J220" i="3"/>
  <c r="K220" i="3"/>
  <c r="J221" i="3"/>
  <c r="BM221" i="3" s="1"/>
  <c r="K221" i="3"/>
  <c r="J222" i="3"/>
  <c r="K222" i="3"/>
  <c r="J223" i="3"/>
  <c r="BM223" i="3" s="1"/>
  <c r="K223" i="3"/>
  <c r="J224" i="3"/>
  <c r="BM224" i="3" s="1"/>
  <c r="K224" i="3"/>
  <c r="J225" i="3"/>
  <c r="BM225" i="3" s="1"/>
  <c r="K225" i="3"/>
  <c r="J226" i="3"/>
  <c r="K226" i="3"/>
  <c r="J227" i="3"/>
  <c r="BM227" i="3" s="1"/>
  <c r="K227" i="3"/>
  <c r="J228" i="3"/>
  <c r="BM228" i="3" s="1"/>
  <c r="K228" i="3"/>
  <c r="J229" i="3"/>
  <c r="K229" i="3"/>
  <c r="J230" i="3"/>
  <c r="BM230" i="3" s="1"/>
  <c r="K230" i="3"/>
  <c r="J231" i="3"/>
  <c r="BM231" i="3" s="1"/>
  <c r="K231" i="3"/>
  <c r="J232" i="3"/>
  <c r="BM232" i="3" s="1"/>
  <c r="K232" i="3"/>
  <c r="J233" i="3"/>
  <c r="K233" i="3"/>
  <c r="J234" i="3"/>
  <c r="K234" i="3"/>
  <c r="J235" i="3"/>
  <c r="K235" i="3"/>
  <c r="J236" i="3"/>
  <c r="BM236" i="3" s="1"/>
  <c r="K236" i="3"/>
  <c r="J237" i="3"/>
  <c r="K237" i="3"/>
  <c r="J238" i="3"/>
  <c r="BM238" i="3" s="1"/>
  <c r="K238" i="3"/>
  <c r="J239" i="3"/>
  <c r="BM239" i="3" s="1"/>
  <c r="K239" i="3"/>
  <c r="J240" i="3"/>
  <c r="BM240" i="3" s="1"/>
  <c r="K240" i="3"/>
  <c r="J241" i="3"/>
  <c r="BM241" i="3" s="1"/>
  <c r="K241" i="3"/>
  <c r="J242" i="3"/>
  <c r="BM242" i="3" s="1"/>
  <c r="K242" i="3"/>
  <c r="J243" i="3"/>
  <c r="BM243" i="3" s="1"/>
  <c r="K243" i="3"/>
  <c r="J244" i="3"/>
  <c r="K244" i="3"/>
  <c r="J245" i="3"/>
  <c r="BM245" i="3" s="1"/>
  <c r="K245" i="3"/>
  <c r="J246" i="3"/>
  <c r="K246" i="3"/>
  <c r="J247" i="3"/>
  <c r="BM247" i="3" s="1"/>
  <c r="K247" i="3"/>
  <c r="J248" i="3"/>
  <c r="BM248" i="3" s="1"/>
  <c r="K248" i="3"/>
  <c r="BM249" i="3"/>
  <c r="K249" i="3"/>
  <c r="J250" i="3"/>
  <c r="BM250" i="3" s="1"/>
  <c r="K250" i="3"/>
  <c r="J251" i="3"/>
  <c r="BM251" i="3" s="1"/>
  <c r="K251" i="3"/>
  <c r="J252" i="3"/>
  <c r="BM252" i="3" s="1"/>
  <c r="K252" i="3"/>
  <c r="J253" i="3"/>
  <c r="BM253" i="3" s="1"/>
  <c r="K253" i="3"/>
  <c r="J254" i="3"/>
  <c r="K254" i="3"/>
  <c r="J255" i="3"/>
  <c r="BM255" i="3" s="1"/>
  <c r="K255" i="3"/>
  <c r="J256" i="3"/>
  <c r="K256" i="3"/>
  <c r="J257" i="3"/>
  <c r="K257" i="3"/>
  <c r="J258" i="3"/>
  <c r="BM258" i="3" s="1"/>
  <c r="K258" i="3"/>
  <c r="J259" i="3"/>
  <c r="BM259" i="3" s="1"/>
  <c r="K259" i="3"/>
  <c r="J260" i="3"/>
  <c r="BM260" i="3" s="1"/>
  <c r="K260" i="3"/>
  <c r="J261" i="3"/>
  <c r="K261" i="3"/>
  <c r="J262" i="3"/>
  <c r="BM262" i="3" s="1"/>
  <c r="K262" i="3"/>
  <c r="J263" i="3"/>
  <c r="K263" i="3"/>
  <c r="J264" i="3"/>
  <c r="BM264" i="3" s="1"/>
  <c r="K264" i="3"/>
  <c r="J265" i="3"/>
  <c r="BM265" i="3" s="1"/>
  <c r="K265" i="3"/>
  <c r="J266" i="3"/>
  <c r="K266" i="3"/>
  <c r="J267" i="3"/>
  <c r="K267" i="3"/>
  <c r="J268" i="3"/>
  <c r="K268" i="3"/>
  <c r="J269" i="3"/>
  <c r="K269" i="3"/>
  <c r="J270" i="3"/>
  <c r="BM270" i="3" s="1"/>
  <c r="K270" i="3"/>
  <c r="J271" i="3"/>
  <c r="BM271" i="3" s="1"/>
  <c r="K271" i="3"/>
  <c r="J272" i="3"/>
  <c r="BM272" i="3" s="1"/>
  <c r="K272" i="3"/>
  <c r="J273" i="3"/>
  <c r="K273" i="3"/>
  <c r="J274" i="3"/>
  <c r="K274" i="3"/>
  <c r="J275" i="3"/>
  <c r="BM275" i="3" s="1"/>
  <c r="K275" i="3"/>
  <c r="J276" i="3"/>
  <c r="BM276" i="3" s="1"/>
  <c r="K276" i="3"/>
  <c r="J277" i="3"/>
  <c r="BM277" i="3" s="1"/>
  <c r="K277" i="3"/>
  <c r="J278" i="3"/>
  <c r="BM278" i="3" s="1"/>
  <c r="K278" i="3"/>
  <c r="J279" i="3"/>
  <c r="K279" i="3"/>
  <c r="J280" i="3"/>
  <c r="BM280" i="3" s="1"/>
  <c r="K280" i="3"/>
  <c r="J281" i="3"/>
  <c r="BM281" i="3" s="1"/>
  <c r="K281" i="3"/>
  <c r="J282" i="3"/>
  <c r="K282" i="3"/>
  <c r="J283" i="3"/>
  <c r="BM283" i="3" s="1"/>
  <c r="K283" i="3"/>
  <c r="J284" i="3"/>
  <c r="BM284" i="3" s="1"/>
  <c r="K284" i="3"/>
  <c r="J285" i="3"/>
  <c r="BM285" i="3" s="1"/>
  <c r="K285" i="3"/>
  <c r="J286" i="3"/>
  <c r="BM286" i="3" s="1"/>
  <c r="K286" i="3"/>
  <c r="J287" i="3"/>
  <c r="K287" i="3"/>
  <c r="J288" i="3"/>
  <c r="BM288" i="3" s="1"/>
  <c r="K288" i="3"/>
  <c r="J289" i="3"/>
  <c r="K289" i="3"/>
  <c r="J290" i="3"/>
  <c r="K290" i="3"/>
  <c r="J291" i="3"/>
  <c r="BM291" i="3" s="1"/>
  <c r="K291" i="3"/>
  <c r="J292" i="3"/>
  <c r="K292" i="3"/>
  <c r="J293" i="3"/>
  <c r="BM293" i="3" s="1"/>
  <c r="K293" i="3"/>
  <c r="J294" i="3"/>
  <c r="BM294" i="3" s="1"/>
  <c r="K294" i="3"/>
  <c r="J295" i="3"/>
  <c r="BM295" i="3" s="1"/>
  <c r="K295" i="3"/>
  <c r="J296" i="3"/>
  <c r="BM296" i="3" s="1"/>
  <c r="K296" i="3"/>
  <c r="J297" i="3"/>
  <c r="BM297" i="3" s="1"/>
  <c r="K297" i="3"/>
  <c r="J298" i="3"/>
  <c r="BM298" i="3" s="1"/>
  <c r="K298" i="3"/>
  <c r="J299" i="3"/>
  <c r="BM299" i="3" s="1"/>
  <c r="K299" i="3"/>
  <c r="J300" i="3"/>
  <c r="K300" i="3"/>
  <c r="J301" i="3"/>
  <c r="BM301" i="3" s="1"/>
  <c r="K301" i="3"/>
  <c r="J302" i="3"/>
  <c r="BM302" i="3" s="1"/>
  <c r="K302" i="3"/>
  <c r="J303" i="3"/>
  <c r="BM303" i="3" s="1"/>
  <c r="K303" i="3"/>
  <c r="J304" i="3"/>
  <c r="K304" i="3"/>
  <c r="J305" i="3"/>
  <c r="K305" i="3"/>
  <c r="J306" i="3"/>
  <c r="K306" i="3"/>
  <c r="J307" i="3"/>
  <c r="BM307" i="3" s="1"/>
  <c r="K307" i="3"/>
  <c r="J308" i="3"/>
  <c r="K308" i="3"/>
  <c r="J309" i="3"/>
  <c r="K309" i="3"/>
  <c r="J310" i="3"/>
  <c r="K310" i="3"/>
  <c r="J311" i="3"/>
  <c r="K311" i="3"/>
  <c r="J312" i="3"/>
  <c r="BM312" i="3" s="1"/>
  <c r="K312" i="3"/>
  <c r="J313" i="3"/>
  <c r="BM313" i="3" s="1"/>
  <c r="K313" i="3"/>
  <c r="J314" i="3"/>
  <c r="BM314" i="3" s="1"/>
  <c r="K314" i="3"/>
  <c r="J315" i="3"/>
  <c r="BM315" i="3" s="1"/>
  <c r="K315" i="3"/>
  <c r="J316" i="3"/>
  <c r="BM316" i="3" s="1"/>
  <c r="K316" i="3"/>
  <c r="J317" i="3"/>
  <c r="BM317" i="3" s="1"/>
  <c r="K317" i="3"/>
  <c r="J318" i="3"/>
  <c r="K318" i="3"/>
  <c r="J319" i="3"/>
  <c r="K319" i="3"/>
  <c r="J320" i="3"/>
  <c r="BM320" i="3" s="1"/>
  <c r="K320" i="3"/>
  <c r="J321" i="3"/>
  <c r="BM321" i="3" s="1"/>
  <c r="K321" i="3"/>
  <c r="J322" i="3"/>
  <c r="BM322" i="3" s="1"/>
  <c r="K322" i="3"/>
  <c r="J323" i="3"/>
  <c r="K323" i="3"/>
  <c r="J324" i="3"/>
  <c r="BM324" i="3" s="1"/>
  <c r="K324" i="3"/>
  <c r="J325" i="3"/>
  <c r="BM325" i="3" s="1"/>
  <c r="K325" i="3"/>
  <c r="J326" i="3"/>
  <c r="K326" i="3"/>
  <c r="J327" i="3"/>
  <c r="K327" i="3"/>
  <c r="J328" i="3"/>
  <c r="K328" i="3"/>
  <c r="J329" i="3"/>
  <c r="K329" i="3"/>
  <c r="J330" i="3"/>
  <c r="K330" i="3"/>
  <c r="J331" i="3"/>
  <c r="BM331" i="3" s="1"/>
  <c r="K331" i="3"/>
  <c r="J332" i="3"/>
  <c r="BM332" i="3" s="1"/>
  <c r="K332" i="3"/>
  <c r="J333" i="3"/>
  <c r="BM333" i="3" s="1"/>
  <c r="K333" i="3"/>
  <c r="J334" i="3"/>
  <c r="BM334" i="3" s="1"/>
  <c r="K334" i="3"/>
  <c r="J335" i="3"/>
  <c r="BM335" i="3" s="1"/>
  <c r="K335" i="3"/>
  <c r="J336" i="3"/>
  <c r="BM336" i="3" s="1"/>
  <c r="K336" i="3"/>
  <c r="J337" i="3"/>
  <c r="K337" i="3"/>
  <c r="J338" i="3"/>
  <c r="BM338" i="3" s="1"/>
  <c r="K338" i="3"/>
  <c r="J339" i="3"/>
  <c r="K339" i="3"/>
  <c r="J340" i="3"/>
  <c r="BM340" i="3" s="1"/>
  <c r="K340" i="3"/>
  <c r="J341" i="3"/>
  <c r="BM341" i="3" s="1"/>
  <c r="K341" i="3"/>
  <c r="J342" i="3"/>
  <c r="BM342" i="3" s="1"/>
  <c r="K342" i="3"/>
  <c r="J343" i="3"/>
  <c r="BM343" i="3" s="1"/>
  <c r="K343" i="3"/>
  <c r="J344" i="3"/>
  <c r="K344" i="3"/>
  <c r="J345" i="3"/>
  <c r="K345" i="3"/>
  <c r="J346" i="3"/>
  <c r="BM346" i="3" s="1"/>
  <c r="K346" i="3"/>
  <c r="J347" i="3"/>
  <c r="K347" i="3"/>
  <c r="J348" i="3"/>
  <c r="K348" i="3"/>
  <c r="J349" i="3"/>
  <c r="BM349" i="3" s="1"/>
  <c r="K349" i="3"/>
  <c r="J350" i="3"/>
  <c r="K350" i="3"/>
  <c r="J351" i="3"/>
  <c r="BM351" i="3" s="1"/>
  <c r="K351" i="3"/>
  <c r="J352" i="3"/>
  <c r="BM352" i="3" s="1"/>
  <c r="K352" i="3"/>
  <c r="J353" i="3"/>
  <c r="BM353" i="3" s="1"/>
  <c r="K353" i="3"/>
  <c r="J354" i="3"/>
  <c r="K354" i="3"/>
  <c r="J355" i="3"/>
  <c r="BM355" i="3" s="1"/>
  <c r="K355" i="3"/>
  <c r="J356" i="3"/>
  <c r="BM356" i="3" s="1"/>
  <c r="K356" i="3"/>
  <c r="J357" i="3"/>
  <c r="BM357" i="3" s="1"/>
  <c r="K357" i="3"/>
  <c r="J358" i="3"/>
  <c r="K358" i="3"/>
  <c r="J359" i="3"/>
  <c r="K359" i="3"/>
  <c r="J360" i="3"/>
  <c r="K360" i="3"/>
  <c r="J361" i="3"/>
  <c r="K361" i="3"/>
  <c r="J362" i="3"/>
  <c r="K362" i="3"/>
  <c r="J363" i="3"/>
  <c r="K363" i="3"/>
  <c r="J364" i="3"/>
  <c r="K364" i="3"/>
  <c r="J365" i="3"/>
  <c r="BM365" i="3" s="1"/>
  <c r="K365" i="3"/>
  <c r="J366" i="3"/>
  <c r="K366" i="3"/>
  <c r="J367" i="3"/>
  <c r="K367" i="3"/>
  <c r="J368" i="3"/>
  <c r="K368" i="3"/>
  <c r="J369" i="3"/>
  <c r="K369" i="3"/>
  <c r="J370" i="3"/>
  <c r="K370" i="3"/>
  <c r="J371" i="3"/>
  <c r="BM371" i="3" s="1"/>
  <c r="K371" i="3"/>
  <c r="J372" i="3"/>
  <c r="BM372" i="3" s="1"/>
  <c r="K372" i="3"/>
  <c r="J373" i="3"/>
  <c r="K373" i="3"/>
  <c r="J374" i="3"/>
  <c r="BM374" i="3" s="1"/>
  <c r="K374" i="3"/>
  <c r="J375" i="3"/>
  <c r="BM375" i="3" s="1"/>
  <c r="K375" i="3"/>
  <c r="J376" i="3"/>
  <c r="K376" i="3"/>
  <c r="J377" i="3"/>
  <c r="BM377" i="3" s="1"/>
  <c r="K377" i="3"/>
  <c r="J378" i="3"/>
  <c r="BM378" i="3" s="1"/>
  <c r="K378" i="3"/>
  <c r="J379" i="3"/>
  <c r="BM379" i="3" s="1"/>
  <c r="K379" i="3"/>
  <c r="J380" i="3"/>
  <c r="BM380" i="3" s="1"/>
  <c r="K380" i="3"/>
  <c r="J381" i="3"/>
  <c r="BM381" i="3" s="1"/>
  <c r="K381" i="3"/>
  <c r="J382" i="3"/>
  <c r="K382" i="3"/>
  <c r="J383" i="3"/>
  <c r="BM383" i="3" s="1"/>
  <c r="K383" i="3"/>
  <c r="J384" i="3"/>
  <c r="BM384" i="3" s="1"/>
  <c r="K384" i="3"/>
  <c r="J385" i="3"/>
  <c r="K385" i="3"/>
  <c r="J386" i="3"/>
  <c r="BM386" i="3" s="1"/>
  <c r="K386" i="3"/>
  <c r="J387" i="3"/>
  <c r="BM387" i="3" s="1"/>
  <c r="K387" i="3"/>
  <c r="J388" i="3"/>
  <c r="K388" i="3"/>
  <c r="J389" i="3"/>
  <c r="K389" i="3"/>
  <c r="J390" i="3"/>
  <c r="BM390" i="3" s="1"/>
  <c r="K390" i="3"/>
  <c r="J391" i="3"/>
  <c r="BM391" i="3" s="1"/>
  <c r="K391" i="3"/>
  <c r="J392" i="3"/>
  <c r="K392" i="3"/>
  <c r="J393" i="3"/>
  <c r="BM393" i="3" s="1"/>
  <c r="K393" i="3"/>
  <c r="J394" i="3"/>
  <c r="BM394" i="3" s="1"/>
  <c r="K394" i="3"/>
  <c r="J395" i="3"/>
  <c r="BM395" i="3" s="1"/>
  <c r="K395" i="3"/>
  <c r="J396" i="3"/>
  <c r="BM396" i="3" s="1"/>
  <c r="K396" i="3"/>
  <c r="J397" i="3"/>
  <c r="K397" i="3"/>
  <c r="J398" i="3"/>
  <c r="BM398" i="3" s="1"/>
  <c r="K398" i="3"/>
  <c r="J399" i="3"/>
  <c r="BM399" i="3" s="1"/>
  <c r="K399" i="3"/>
  <c r="J400" i="3"/>
  <c r="BM400" i="3" s="1"/>
  <c r="K400" i="3"/>
  <c r="J401" i="3"/>
  <c r="BM401" i="3" s="1"/>
  <c r="K401" i="3"/>
  <c r="J402" i="3"/>
  <c r="K402" i="3"/>
  <c r="J403" i="3"/>
  <c r="BM403" i="3" s="1"/>
  <c r="K403" i="3"/>
  <c r="J404" i="3"/>
  <c r="K404" i="3"/>
  <c r="J405" i="3"/>
  <c r="K405" i="3"/>
  <c r="J406" i="3"/>
  <c r="K406" i="3"/>
  <c r="J407" i="3"/>
  <c r="BM407" i="3" s="1"/>
  <c r="K407" i="3"/>
  <c r="J408" i="3"/>
  <c r="K408" i="3"/>
  <c r="J409" i="3"/>
  <c r="BM409" i="3" s="1"/>
  <c r="K409" i="3"/>
  <c r="J410" i="3"/>
  <c r="K410" i="3"/>
  <c r="J411" i="3"/>
  <c r="BM411" i="3" s="1"/>
  <c r="K411" i="3"/>
  <c r="J412" i="3"/>
  <c r="BM412" i="3" s="1"/>
  <c r="K412" i="3"/>
  <c r="J413" i="3"/>
  <c r="BM413" i="3" s="1"/>
  <c r="K413" i="3"/>
  <c r="J414" i="3"/>
  <c r="K414" i="3"/>
  <c r="J415" i="3"/>
  <c r="BM415" i="3" s="1"/>
  <c r="K415" i="3"/>
  <c r="J416" i="3"/>
  <c r="K416" i="3"/>
  <c r="J417" i="3"/>
  <c r="K417" i="3"/>
  <c r="J418" i="3"/>
  <c r="BM418" i="3" s="1"/>
  <c r="K418" i="3"/>
  <c r="J419" i="3"/>
  <c r="BM419" i="3" s="1"/>
  <c r="K419" i="3"/>
  <c r="J420" i="3"/>
  <c r="BM420" i="3" s="1"/>
  <c r="K420" i="3"/>
  <c r="J421" i="3"/>
  <c r="BM421" i="3" s="1"/>
  <c r="K421" i="3"/>
  <c r="J422" i="3"/>
  <c r="K422" i="3"/>
  <c r="J423" i="3"/>
  <c r="K423" i="3"/>
  <c r="J424" i="3"/>
  <c r="K424" i="3"/>
  <c r="J425" i="3"/>
  <c r="BM425" i="3" s="1"/>
  <c r="K425" i="3"/>
  <c r="J426" i="3"/>
  <c r="BM426" i="3" s="1"/>
  <c r="K426" i="3"/>
  <c r="J427" i="3"/>
  <c r="BM427" i="3" s="1"/>
  <c r="K427" i="3"/>
  <c r="J428" i="3"/>
  <c r="K428" i="3"/>
  <c r="J429" i="3"/>
  <c r="K429" i="3"/>
  <c r="J430" i="3"/>
  <c r="K430" i="3"/>
  <c r="J431" i="3"/>
  <c r="BM431" i="3" s="1"/>
  <c r="K431" i="3"/>
  <c r="J432" i="3"/>
  <c r="BM432" i="3" s="1"/>
  <c r="K432" i="3"/>
  <c r="J433" i="3"/>
  <c r="BM433" i="3" s="1"/>
  <c r="K433" i="3"/>
  <c r="J434" i="3"/>
  <c r="BM434" i="3" s="1"/>
  <c r="K434" i="3"/>
  <c r="J435" i="3"/>
  <c r="K435" i="3"/>
  <c r="J436" i="3"/>
  <c r="BM436" i="3" s="1"/>
  <c r="K436" i="3"/>
  <c r="J437" i="3"/>
  <c r="K437" i="3"/>
  <c r="J438" i="3"/>
  <c r="K438" i="3"/>
  <c r="J439" i="3"/>
  <c r="BM439" i="3" s="1"/>
  <c r="K439" i="3"/>
  <c r="J440" i="3"/>
  <c r="BM440" i="3" s="1"/>
  <c r="K440" i="3"/>
  <c r="J441" i="3"/>
  <c r="K441" i="3"/>
  <c r="J442" i="3"/>
  <c r="BM442" i="3" s="1"/>
  <c r="K442" i="3"/>
  <c r="J443" i="3"/>
  <c r="BM443" i="3" s="1"/>
  <c r="K443" i="3"/>
  <c r="J444" i="3"/>
  <c r="BM444" i="3" s="1"/>
  <c r="K444" i="3"/>
  <c r="J445" i="3"/>
  <c r="BM445" i="3" s="1"/>
  <c r="K445" i="3"/>
  <c r="J446" i="3"/>
  <c r="BM446" i="3" s="1"/>
  <c r="K446" i="3"/>
  <c r="J447" i="3"/>
  <c r="BM447" i="3" s="1"/>
  <c r="K447" i="3"/>
  <c r="J448" i="3"/>
  <c r="K448" i="3"/>
  <c r="J449" i="3"/>
  <c r="BM449" i="3" s="1"/>
  <c r="K449" i="3"/>
  <c r="J450" i="3"/>
  <c r="BM450" i="3" s="1"/>
  <c r="K450" i="3"/>
  <c r="J451" i="3"/>
  <c r="BM451" i="3" s="1"/>
  <c r="K451" i="3"/>
  <c r="J452" i="3"/>
  <c r="K452" i="3"/>
  <c r="J453" i="3"/>
  <c r="K453" i="3"/>
  <c r="J454" i="3"/>
  <c r="K454" i="3"/>
  <c r="J455" i="3"/>
  <c r="BM455" i="3" s="1"/>
  <c r="K455" i="3"/>
  <c r="J456" i="3"/>
  <c r="BM456" i="3" s="1"/>
  <c r="K456" i="3"/>
  <c r="J457" i="3"/>
  <c r="BM457" i="3" s="1"/>
  <c r="K457" i="3"/>
  <c r="J458" i="3"/>
  <c r="K458" i="3"/>
  <c r="J459" i="3"/>
  <c r="K459" i="3"/>
  <c r="J460" i="3"/>
  <c r="K460" i="3"/>
  <c r="J461" i="3"/>
  <c r="BM461" i="3" s="1"/>
  <c r="K461" i="3"/>
  <c r="J462" i="3"/>
  <c r="K462" i="3"/>
  <c r="J463" i="3"/>
  <c r="BM463" i="3" s="1"/>
  <c r="K463" i="3"/>
  <c r="J464" i="3"/>
  <c r="K464" i="3"/>
  <c r="J465" i="3"/>
  <c r="BM465" i="3" s="1"/>
  <c r="K465" i="3"/>
  <c r="J466" i="3"/>
  <c r="BM466" i="3" s="1"/>
  <c r="K466" i="3"/>
  <c r="J467" i="3"/>
  <c r="K467" i="3"/>
  <c r="J468" i="3"/>
  <c r="K468" i="3"/>
  <c r="J469" i="3"/>
  <c r="BM469" i="3" s="1"/>
  <c r="K469" i="3"/>
  <c r="J470" i="3"/>
  <c r="K470" i="3"/>
  <c r="J471" i="3"/>
  <c r="BM471" i="3" s="1"/>
  <c r="K471" i="3"/>
  <c r="J472" i="3"/>
  <c r="K472" i="3"/>
  <c r="J473" i="3"/>
  <c r="BM473" i="3" s="1"/>
  <c r="K473" i="3"/>
  <c r="J474" i="3"/>
  <c r="BM474" i="3" s="1"/>
  <c r="K474" i="3"/>
  <c r="J475" i="3"/>
  <c r="K475" i="3"/>
  <c r="J476" i="3"/>
  <c r="K476" i="3"/>
  <c r="J477" i="3"/>
  <c r="BM477" i="3" s="1"/>
  <c r="K477" i="3"/>
  <c r="J478" i="3"/>
  <c r="BM478" i="3" s="1"/>
  <c r="K478" i="3"/>
  <c r="J479" i="3"/>
  <c r="K479" i="3"/>
  <c r="J480" i="3"/>
  <c r="K480" i="3"/>
  <c r="J481" i="3"/>
  <c r="BM481" i="3" s="1"/>
  <c r="K481" i="3"/>
  <c r="J482" i="3"/>
  <c r="BM482" i="3" s="1"/>
  <c r="K482" i="3"/>
  <c r="J483" i="3"/>
  <c r="BM483" i="3" s="1"/>
  <c r="K483" i="3"/>
  <c r="J484" i="3"/>
  <c r="BM484" i="3" s="1"/>
  <c r="K484" i="3"/>
  <c r="J485" i="3"/>
  <c r="K485" i="3"/>
  <c r="J486" i="3"/>
  <c r="BM486" i="3" s="1"/>
  <c r="K486" i="3"/>
  <c r="J487" i="3"/>
  <c r="K487" i="3"/>
  <c r="J488" i="3"/>
  <c r="K488" i="3"/>
  <c r="J489" i="3"/>
  <c r="BM489" i="3" s="1"/>
  <c r="K489" i="3"/>
  <c r="J490" i="3"/>
  <c r="BM490" i="3" s="1"/>
  <c r="K490" i="3"/>
  <c r="J491" i="3"/>
  <c r="K491" i="3"/>
  <c r="J492" i="3"/>
  <c r="K492" i="3"/>
  <c r="J493" i="3"/>
  <c r="BM493" i="3" s="1"/>
  <c r="K493" i="3"/>
  <c r="J494" i="3"/>
  <c r="K494" i="3"/>
  <c r="J495" i="3"/>
  <c r="BM495" i="3" s="1"/>
  <c r="K495" i="3"/>
  <c r="J496" i="3"/>
  <c r="BM496" i="3" s="1"/>
  <c r="K496" i="3"/>
  <c r="J497" i="3"/>
  <c r="BM497" i="3" s="1"/>
  <c r="K497" i="3"/>
  <c r="J498" i="3"/>
  <c r="K498" i="3"/>
  <c r="J499" i="3"/>
  <c r="BM499" i="3" s="1"/>
  <c r="K499" i="3"/>
  <c r="J500" i="3"/>
  <c r="BM500" i="3" s="1"/>
  <c r="K500" i="3"/>
  <c r="J501" i="3"/>
  <c r="BM501" i="3" s="1"/>
  <c r="K501" i="3"/>
  <c r="J502" i="3"/>
  <c r="K502" i="3"/>
  <c r="J503" i="3"/>
  <c r="K503" i="3"/>
  <c r="J504" i="3"/>
  <c r="BM504" i="3" s="1"/>
  <c r="K504" i="3"/>
  <c r="J505" i="3"/>
  <c r="BM505" i="3" s="1"/>
  <c r="K505" i="3"/>
  <c r="J506" i="3"/>
  <c r="BM506" i="3" s="1"/>
  <c r="K506" i="3"/>
  <c r="J507" i="3"/>
  <c r="BM507" i="3" s="1"/>
  <c r="K507" i="3"/>
  <c r="J508" i="3"/>
  <c r="BM508" i="3" s="1"/>
  <c r="K508" i="3"/>
  <c r="J509" i="3"/>
  <c r="BM509" i="3" s="1"/>
  <c r="K509" i="3"/>
  <c r="J510" i="3"/>
  <c r="K510" i="3"/>
  <c r="J511" i="3"/>
  <c r="BM511" i="3" s="1"/>
  <c r="K511" i="3"/>
  <c r="J512" i="3"/>
  <c r="BM512" i="3" s="1"/>
  <c r="K512" i="3"/>
  <c r="J513" i="3"/>
  <c r="K513" i="3"/>
  <c r="J514" i="3"/>
  <c r="K514" i="3"/>
  <c r="J515" i="3"/>
  <c r="BM515" i="3" s="1"/>
  <c r="K515" i="3"/>
  <c r="J516" i="3"/>
  <c r="K516" i="3"/>
  <c r="J517" i="3"/>
  <c r="K517" i="3"/>
  <c r="J518" i="3"/>
  <c r="BM518" i="3" s="1"/>
  <c r="K518" i="3"/>
  <c r="J519" i="3"/>
  <c r="BM519" i="3" s="1"/>
  <c r="K519" i="3"/>
  <c r="J520" i="3"/>
  <c r="K520" i="3"/>
  <c r="J521" i="3"/>
  <c r="K521" i="3"/>
  <c r="J522" i="3"/>
  <c r="BM522" i="3" s="1"/>
  <c r="K522" i="3"/>
  <c r="J523" i="3"/>
  <c r="BM523" i="3" s="1"/>
  <c r="K523" i="3"/>
  <c r="J524" i="3"/>
  <c r="BM524" i="3" s="1"/>
  <c r="K524" i="3"/>
  <c r="J525" i="3"/>
  <c r="K525" i="3"/>
  <c r="J526" i="3"/>
  <c r="BM526" i="3" s="1"/>
  <c r="K526" i="3"/>
  <c r="J527" i="3"/>
  <c r="BM527" i="3" s="1"/>
  <c r="K527" i="3"/>
  <c r="J528" i="3"/>
  <c r="BM528" i="3" s="1"/>
  <c r="K528" i="3"/>
  <c r="J529" i="3"/>
  <c r="BM529" i="3" s="1"/>
  <c r="K529" i="3"/>
  <c r="J530" i="3"/>
  <c r="K530" i="3"/>
  <c r="J531" i="3"/>
  <c r="K531" i="3"/>
  <c r="J532" i="3"/>
  <c r="K532" i="3"/>
  <c r="J533" i="3"/>
  <c r="K533" i="3"/>
  <c r="J534" i="3"/>
  <c r="BM534" i="3" s="1"/>
  <c r="K534" i="3"/>
  <c r="J535" i="3"/>
  <c r="K535" i="3"/>
  <c r="J536" i="3"/>
  <c r="K536" i="3"/>
  <c r="J537" i="3"/>
  <c r="K537" i="3"/>
  <c r="J538" i="3"/>
  <c r="BM538" i="3" s="1"/>
  <c r="K538" i="3"/>
  <c r="J539" i="3"/>
  <c r="K539" i="3"/>
  <c r="J540" i="3"/>
  <c r="BM540" i="3" s="1"/>
  <c r="K540" i="3"/>
  <c r="J541" i="3"/>
  <c r="K541" i="3"/>
  <c r="J542" i="3"/>
  <c r="BM542" i="3" s="1"/>
  <c r="K542" i="3"/>
  <c r="J543" i="3"/>
  <c r="BM543" i="3" s="1"/>
  <c r="K543" i="3"/>
  <c r="J544" i="3"/>
  <c r="BM544" i="3" s="1"/>
  <c r="K544" i="3"/>
  <c r="J545" i="3"/>
  <c r="BM545" i="3" s="1"/>
  <c r="K545" i="3"/>
  <c r="J546" i="3"/>
  <c r="BM546" i="3" s="1"/>
  <c r="K546" i="3"/>
  <c r="J547" i="3"/>
  <c r="BM547" i="3" s="1"/>
  <c r="K547" i="3"/>
  <c r="J548" i="3"/>
  <c r="BM548" i="3" s="1"/>
  <c r="K548" i="3"/>
  <c r="J549" i="3"/>
  <c r="BM549" i="3" s="1"/>
  <c r="K549" i="3"/>
  <c r="J550" i="3"/>
  <c r="BM550" i="3" s="1"/>
  <c r="K550" i="3"/>
  <c r="J551" i="3"/>
  <c r="BM551" i="3" s="1"/>
  <c r="K551" i="3"/>
  <c r="J552" i="3"/>
  <c r="K552" i="3"/>
  <c r="J553" i="3"/>
  <c r="BM553" i="3" s="1"/>
  <c r="K553" i="3"/>
  <c r="J554" i="3"/>
  <c r="BM554" i="3" s="1"/>
  <c r="K554" i="3"/>
  <c r="J555" i="3"/>
  <c r="BM555" i="3" s="1"/>
  <c r="K555" i="3"/>
  <c r="J556" i="3"/>
  <c r="BM556" i="3" s="1"/>
  <c r="K556" i="3"/>
  <c r="J557" i="3"/>
  <c r="BM557" i="3" s="1"/>
  <c r="K557" i="3"/>
  <c r="J558" i="3"/>
  <c r="BM558" i="3" s="1"/>
  <c r="K558" i="3"/>
  <c r="J559" i="3"/>
  <c r="K559" i="3"/>
  <c r="J560" i="3"/>
  <c r="BM560" i="3" s="1"/>
  <c r="K560" i="3"/>
  <c r="J561" i="3"/>
  <c r="BM561" i="3" s="1"/>
  <c r="K561" i="3"/>
  <c r="J562" i="3"/>
  <c r="K562" i="3"/>
  <c r="J563" i="3"/>
  <c r="K563" i="3"/>
  <c r="J564" i="3"/>
  <c r="BM564" i="3" s="1"/>
  <c r="K564" i="3"/>
  <c r="J565" i="3"/>
  <c r="BM565" i="3" s="1"/>
  <c r="K565" i="3"/>
  <c r="J566" i="3"/>
  <c r="BM566" i="3" s="1"/>
  <c r="K566" i="3"/>
  <c r="J567" i="3"/>
  <c r="BM567" i="3" s="1"/>
  <c r="K567" i="3"/>
  <c r="J568" i="3"/>
  <c r="BM568" i="3" s="1"/>
  <c r="K568" i="3"/>
  <c r="J569" i="3"/>
  <c r="K569" i="3"/>
  <c r="J570" i="3"/>
  <c r="K570" i="3"/>
  <c r="J571" i="3"/>
  <c r="BM571" i="3" s="1"/>
  <c r="K571" i="3"/>
  <c r="J572" i="3"/>
  <c r="BM572" i="3" s="1"/>
  <c r="K572" i="3"/>
  <c r="J573" i="3"/>
  <c r="BM573" i="3" s="1"/>
  <c r="K573" i="3"/>
  <c r="J574" i="3"/>
  <c r="K574" i="3"/>
  <c r="J575" i="3"/>
  <c r="BM575" i="3" s="1"/>
  <c r="K575" i="3"/>
  <c r="J576" i="3"/>
  <c r="BM576" i="3" s="1"/>
  <c r="K576" i="3"/>
  <c r="J577" i="3"/>
  <c r="BM577" i="3" s="1"/>
  <c r="K577" i="3"/>
  <c r="J578" i="3"/>
  <c r="BM578" i="3" s="1"/>
  <c r="K578" i="3"/>
  <c r="J579" i="3"/>
  <c r="BM579" i="3" s="1"/>
  <c r="K579" i="3"/>
  <c r="J580" i="3"/>
  <c r="BM580" i="3" s="1"/>
  <c r="K580" i="3"/>
  <c r="J581" i="3"/>
  <c r="BM581" i="3" s="1"/>
  <c r="K581" i="3"/>
  <c r="J582" i="3"/>
  <c r="BM582" i="3" s="1"/>
  <c r="K582" i="3"/>
  <c r="J583" i="3"/>
  <c r="BM583" i="3" s="1"/>
  <c r="K583" i="3"/>
  <c r="J584" i="3"/>
  <c r="BM584" i="3" s="1"/>
  <c r="K584" i="3"/>
  <c r="J585" i="3"/>
  <c r="BM585" i="3" s="1"/>
  <c r="K585" i="3"/>
  <c r="J586" i="3"/>
  <c r="BM586" i="3" s="1"/>
  <c r="K586" i="3"/>
  <c r="J587" i="3"/>
  <c r="K587" i="3"/>
  <c r="J588" i="3"/>
  <c r="K588" i="3"/>
  <c r="J589" i="3"/>
  <c r="BM589" i="3" s="1"/>
  <c r="K589" i="3"/>
  <c r="J590" i="3"/>
  <c r="BM590" i="3" s="1"/>
  <c r="K590" i="3"/>
  <c r="J591" i="3"/>
  <c r="BM591" i="3" s="1"/>
  <c r="K591" i="3"/>
  <c r="J592" i="3"/>
  <c r="BM592" i="3" s="1"/>
  <c r="K592" i="3"/>
  <c r="J593" i="3"/>
  <c r="K593" i="3"/>
  <c r="J594" i="3"/>
  <c r="K594" i="3"/>
  <c r="J595" i="3"/>
  <c r="K595" i="3"/>
  <c r="J596" i="3"/>
  <c r="BM596" i="3" s="1"/>
  <c r="K596" i="3"/>
  <c r="J597" i="3"/>
  <c r="BM597" i="3" s="1"/>
  <c r="K597" i="3"/>
  <c r="J598" i="3"/>
  <c r="BM598" i="3" s="1"/>
  <c r="K598" i="3"/>
  <c r="J599" i="3"/>
  <c r="K599" i="3"/>
  <c r="J600" i="3"/>
  <c r="K600" i="3"/>
  <c r="J601" i="3"/>
  <c r="BM601" i="3" s="1"/>
  <c r="K601" i="3"/>
  <c r="J602" i="3"/>
  <c r="BM602" i="3" s="1"/>
  <c r="K602" i="3"/>
  <c r="J603" i="3"/>
  <c r="K603" i="3"/>
  <c r="J604" i="3"/>
  <c r="K604" i="3"/>
  <c r="J605" i="3"/>
  <c r="BM605" i="3" s="1"/>
  <c r="K605" i="3"/>
  <c r="J606" i="3"/>
  <c r="BM606" i="3" s="1"/>
  <c r="K606" i="3"/>
  <c r="J607" i="3"/>
  <c r="BM607" i="3" s="1"/>
  <c r="K607" i="3"/>
  <c r="J608" i="3"/>
  <c r="BM608" i="3" s="1"/>
  <c r="K608" i="3"/>
  <c r="J609" i="3"/>
  <c r="BM609" i="3" s="1"/>
  <c r="K609" i="3"/>
  <c r="J610" i="3"/>
  <c r="BM610" i="3" s="1"/>
  <c r="K610" i="3"/>
  <c r="J611" i="3"/>
  <c r="K611" i="3"/>
  <c r="J612" i="3"/>
  <c r="K612" i="3"/>
  <c r="J613" i="3"/>
  <c r="BM613" i="3" s="1"/>
  <c r="K613" i="3"/>
  <c r="J614" i="3"/>
  <c r="BM614" i="3" s="1"/>
  <c r="K614" i="3"/>
  <c r="J615" i="3"/>
  <c r="BM615" i="3" s="1"/>
  <c r="K615" i="3"/>
  <c r="J616" i="3"/>
  <c r="BM616" i="3" s="1"/>
  <c r="K616" i="3"/>
  <c r="J617" i="3"/>
  <c r="BM617" i="3" s="1"/>
  <c r="K617" i="3"/>
  <c r="J618" i="3"/>
  <c r="BM618" i="3" s="1"/>
  <c r="K618" i="3"/>
  <c r="J619" i="3"/>
  <c r="BM619" i="3" s="1"/>
  <c r="K619" i="3"/>
  <c r="J620" i="3"/>
  <c r="K620" i="3"/>
  <c r="J621" i="3"/>
  <c r="BM621" i="3" s="1"/>
  <c r="K621" i="3"/>
  <c r="J622" i="3"/>
  <c r="BM622" i="3" s="1"/>
  <c r="K622" i="3"/>
  <c r="J623" i="3"/>
  <c r="BM623" i="3" s="1"/>
  <c r="K623" i="3"/>
  <c r="J624" i="3"/>
  <c r="BM624" i="3" s="1"/>
  <c r="K624" i="3"/>
  <c r="J625" i="3"/>
  <c r="BM625" i="3" s="1"/>
  <c r="K625" i="3"/>
  <c r="J626" i="3"/>
  <c r="BM626" i="3" s="1"/>
  <c r="K626" i="3"/>
  <c r="J627" i="3"/>
  <c r="BM627" i="3" s="1"/>
  <c r="K627" i="3"/>
  <c r="J628" i="3"/>
  <c r="BM628" i="3" s="1"/>
  <c r="K628" i="3"/>
  <c r="J629" i="3"/>
  <c r="K629" i="3"/>
  <c r="J630" i="3"/>
  <c r="K630" i="3"/>
  <c r="J631" i="3"/>
  <c r="BM631" i="3" s="1"/>
  <c r="K631" i="3"/>
  <c r="J632" i="3"/>
  <c r="BM632" i="3" s="1"/>
  <c r="K632" i="3"/>
  <c r="J633" i="3"/>
  <c r="BM633" i="3" s="1"/>
  <c r="K633" i="3"/>
  <c r="J634" i="3"/>
  <c r="K634" i="3"/>
  <c r="J635" i="3"/>
  <c r="BM635" i="3" s="1"/>
  <c r="K635" i="3"/>
  <c r="J636" i="3"/>
  <c r="K636" i="3"/>
  <c r="J637" i="3"/>
  <c r="BM637" i="3" s="1"/>
  <c r="K637" i="3"/>
  <c r="J638" i="3"/>
  <c r="K638" i="3"/>
  <c r="J639" i="3"/>
  <c r="BM639" i="3" s="1"/>
  <c r="K639" i="3"/>
  <c r="J640" i="3"/>
  <c r="BM640" i="3" s="1"/>
  <c r="K640" i="3"/>
  <c r="J641" i="3"/>
  <c r="BM641" i="3" s="1"/>
  <c r="K641" i="3"/>
  <c r="J642" i="3"/>
  <c r="BM642" i="3" s="1"/>
  <c r="K642" i="3"/>
  <c r="J643" i="3"/>
  <c r="K643" i="3"/>
  <c r="J644" i="3"/>
  <c r="K644" i="3"/>
  <c r="J645" i="3"/>
  <c r="BM645" i="3" s="1"/>
  <c r="K645" i="3"/>
  <c r="J646" i="3"/>
  <c r="K646" i="3"/>
  <c r="J647" i="3"/>
  <c r="BM647" i="3" s="1"/>
  <c r="K647" i="3"/>
  <c r="J648" i="3"/>
  <c r="BM648" i="3" s="1"/>
  <c r="K648" i="3"/>
  <c r="J649" i="3"/>
  <c r="BM649" i="3" s="1"/>
  <c r="K649" i="3"/>
  <c r="J650" i="3"/>
  <c r="K650" i="3"/>
  <c r="J651" i="3"/>
  <c r="BM651" i="3" s="1"/>
  <c r="K651" i="3"/>
  <c r="J652" i="3"/>
  <c r="BM652" i="3" s="1"/>
  <c r="K652" i="3"/>
  <c r="J653" i="3"/>
  <c r="BM653" i="3" s="1"/>
  <c r="K653" i="3"/>
  <c r="J654" i="3"/>
  <c r="K654" i="3"/>
  <c r="J655" i="3"/>
  <c r="BM655" i="3" s="1"/>
  <c r="K655" i="3"/>
  <c r="J656" i="3"/>
  <c r="K656" i="3"/>
  <c r="J657" i="3"/>
  <c r="BM657" i="3" s="1"/>
  <c r="K657" i="3"/>
  <c r="J658" i="3"/>
  <c r="K658" i="3"/>
  <c r="J659" i="3"/>
  <c r="BM659" i="3" s="1"/>
  <c r="K659" i="3"/>
  <c r="J660" i="3"/>
  <c r="K660" i="3"/>
  <c r="J661" i="3"/>
  <c r="BM661" i="3" s="1"/>
  <c r="K661" i="3"/>
  <c r="J662" i="3"/>
  <c r="K662" i="3"/>
  <c r="J663" i="3"/>
  <c r="BM663" i="3" s="1"/>
  <c r="K663" i="3"/>
  <c r="J664" i="3"/>
  <c r="BM664" i="3" s="1"/>
  <c r="K664" i="3"/>
  <c r="J665" i="3"/>
  <c r="BM665" i="3" s="1"/>
  <c r="K665" i="3"/>
  <c r="J666" i="3"/>
  <c r="BM666" i="3" s="1"/>
  <c r="K666" i="3"/>
  <c r="J667" i="3"/>
  <c r="K667" i="3"/>
  <c r="J668" i="3"/>
  <c r="BM668" i="3" s="1"/>
  <c r="K668" i="3"/>
  <c r="J669" i="3"/>
  <c r="BM669" i="3" s="1"/>
  <c r="K669" i="3"/>
  <c r="J670" i="3"/>
  <c r="BM670" i="3" s="1"/>
  <c r="K670" i="3"/>
  <c r="J671" i="3"/>
  <c r="K671" i="3"/>
  <c r="J672" i="3"/>
  <c r="K672" i="3"/>
  <c r="J673" i="3"/>
  <c r="K673" i="3"/>
  <c r="J674" i="3"/>
  <c r="K674" i="3"/>
  <c r="J675" i="3"/>
  <c r="BM675" i="3" s="1"/>
  <c r="K675" i="3"/>
  <c r="J676" i="3"/>
  <c r="K676" i="3"/>
  <c r="J677" i="3"/>
  <c r="BM677" i="3" s="1"/>
  <c r="K677" i="3"/>
  <c r="J678" i="3"/>
  <c r="K678" i="3"/>
  <c r="J679" i="3"/>
  <c r="BM679" i="3" s="1"/>
  <c r="K679" i="3"/>
  <c r="J680" i="3"/>
  <c r="BM680" i="3" s="1"/>
  <c r="K680" i="3"/>
  <c r="J681" i="3"/>
  <c r="BM681" i="3" s="1"/>
  <c r="K681" i="3"/>
  <c r="J682" i="3"/>
  <c r="K682" i="3"/>
  <c r="J683" i="3"/>
  <c r="K683" i="3"/>
  <c r="J684" i="3"/>
  <c r="K684" i="3"/>
  <c r="J685" i="3"/>
  <c r="BM685" i="3" s="1"/>
  <c r="K685" i="3"/>
  <c r="J686" i="3"/>
  <c r="BM686" i="3" s="1"/>
  <c r="K686" i="3"/>
  <c r="J687" i="3"/>
  <c r="BM687" i="3" s="1"/>
  <c r="K687" i="3"/>
  <c r="J688" i="3"/>
  <c r="K688" i="3"/>
  <c r="J689" i="3"/>
  <c r="K689" i="3"/>
  <c r="J690" i="3"/>
  <c r="BM690" i="3" s="1"/>
  <c r="K690" i="3"/>
  <c r="J691" i="3"/>
  <c r="BM691" i="3" s="1"/>
  <c r="K691" i="3"/>
  <c r="J692" i="3"/>
  <c r="BM692" i="3" s="1"/>
  <c r="K692" i="3"/>
  <c r="J693" i="3"/>
  <c r="BM693" i="3" s="1"/>
  <c r="K693" i="3"/>
  <c r="J694" i="3"/>
  <c r="K694" i="3"/>
  <c r="J695" i="3"/>
  <c r="BM695" i="3" s="1"/>
  <c r="K695" i="3"/>
  <c r="J696" i="3"/>
  <c r="BM696" i="3" s="1"/>
  <c r="K696" i="3"/>
  <c r="J697" i="3"/>
  <c r="BM697" i="3" s="1"/>
  <c r="K697" i="3"/>
  <c r="J698" i="3"/>
  <c r="K698" i="3"/>
  <c r="J699" i="3"/>
  <c r="BM699" i="3" s="1"/>
  <c r="K699" i="3"/>
  <c r="J700" i="3"/>
  <c r="K700" i="3"/>
  <c r="J701" i="3"/>
  <c r="BM701" i="3" s="1"/>
  <c r="K701" i="3"/>
  <c r="J702" i="3"/>
  <c r="K702" i="3"/>
  <c r="J703" i="3"/>
  <c r="BM703" i="3" s="1"/>
  <c r="K703" i="3"/>
  <c r="J704" i="3"/>
  <c r="BM704" i="3" s="1"/>
  <c r="K704" i="3"/>
  <c r="J705" i="3"/>
  <c r="BM705" i="3" s="1"/>
  <c r="K705" i="3"/>
  <c r="J706" i="3"/>
  <c r="K706" i="3"/>
  <c r="J707" i="3"/>
  <c r="BM707" i="3" s="1"/>
  <c r="K707" i="3"/>
  <c r="J708" i="3"/>
  <c r="BM708" i="3" s="1"/>
  <c r="K708" i="3"/>
  <c r="J709" i="3"/>
  <c r="K709" i="3"/>
  <c r="J710" i="3"/>
  <c r="BM710" i="3" s="1"/>
  <c r="K710" i="3"/>
  <c r="J711" i="3"/>
  <c r="K711" i="3"/>
  <c r="J712" i="3"/>
  <c r="K712" i="3"/>
  <c r="J713" i="3"/>
  <c r="K713" i="3"/>
  <c r="J714" i="3"/>
  <c r="BM714" i="3" s="1"/>
  <c r="K714" i="3"/>
  <c r="J715" i="3"/>
  <c r="BM715" i="3" s="1"/>
  <c r="K715" i="3"/>
  <c r="J716" i="3"/>
  <c r="BM716" i="3" s="1"/>
  <c r="K716" i="3"/>
  <c r="J717" i="3"/>
  <c r="K717" i="3"/>
  <c r="J718" i="3"/>
  <c r="BM718" i="3" s="1"/>
  <c r="K718" i="3"/>
  <c r="J719" i="3"/>
  <c r="BM719" i="3" s="1"/>
  <c r="K719" i="3"/>
  <c r="J720" i="3"/>
  <c r="K720" i="3"/>
  <c r="J721" i="3"/>
  <c r="BM721" i="3" s="1"/>
  <c r="K721" i="3"/>
  <c r="J722" i="3"/>
  <c r="BM722" i="3" s="1"/>
  <c r="K722" i="3"/>
  <c r="J723" i="3"/>
  <c r="BM723" i="3" s="1"/>
  <c r="K723" i="3"/>
  <c r="J724" i="3"/>
  <c r="BM724" i="3" s="1"/>
  <c r="K724" i="3"/>
  <c r="J725" i="3"/>
  <c r="BM725" i="3" s="1"/>
  <c r="K725" i="3"/>
  <c r="J726" i="3"/>
  <c r="BM726" i="3" s="1"/>
  <c r="K726" i="3"/>
  <c r="J727" i="3"/>
  <c r="BM727" i="3" s="1"/>
  <c r="K727" i="3"/>
  <c r="J728" i="3"/>
  <c r="BM728" i="3" s="1"/>
  <c r="K728" i="3"/>
  <c r="J729" i="3"/>
  <c r="BM729" i="3" s="1"/>
  <c r="K729" i="3"/>
  <c r="J730" i="3"/>
  <c r="BM730" i="3" s="1"/>
  <c r="K730" i="3"/>
  <c r="J731" i="3"/>
  <c r="BM731" i="3" s="1"/>
  <c r="K731" i="3"/>
  <c r="J732" i="3"/>
  <c r="BM732" i="3" s="1"/>
  <c r="K732" i="3"/>
  <c r="J733" i="3"/>
  <c r="BM733" i="3" s="1"/>
  <c r="K733" i="3"/>
  <c r="J734" i="3"/>
  <c r="K734" i="3"/>
  <c r="J735" i="3"/>
  <c r="BM735" i="3" s="1"/>
  <c r="K735" i="3"/>
  <c r="J736" i="3"/>
  <c r="BM736" i="3" s="1"/>
  <c r="K736" i="3"/>
  <c r="J737" i="3"/>
  <c r="BM737" i="3" s="1"/>
  <c r="K737" i="3"/>
  <c r="J738" i="3"/>
  <c r="BM738" i="3" s="1"/>
  <c r="K738" i="3"/>
  <c r="J739" i="3"/>
  <c r="BM739" i="3" s="1"/>
  <c r="K739" i="3"/>
  <c r="J740" i="3"/>
  <c r="K740" i="3"/>
  <c r="J741" i="3"/>
  <c r="BM741" i="3" s="1"/>
  <c r="K741" i="3"/>
  <c r="J742" i="3"/>
  <c r="K742" i="3"/>
  <c r="J743" i="3"/>
  <c r="BM743" i="3" s="1"/>
  <c r="K743" i="3"/>
  <c r="J744" i="3"/>
  <c r="BM744" i="3" s="1"/>
  <c r="K744" i="3"/>
  <c r="J745" i="3"/>
  <c r="BM745" i="3" s="1"/>
  <c r="K745" i="3"/>
  <c r="J746" i="3"/>
  <c r="BM746" i="3" s="1"/>
  <c r="K746" i="3"/>
  <c r="J747" i="3"/>
  <c r="BM747" i="3" s="1"/>
  <c r="K747" i="3"/>
  <c r="J748" i="3"/>
  <c r="BM748" i="3" s="1"/>
  <c r="K748" i="3"/>
  <c r="J749" i="3"/>
  <c r="BM749" i="3" s="1"/>
  <c r="K749" i="3"/>
  <c r="J750" i="3"/>
  <c r="K750" i="3"/>
  <c r="J751" i="3"/>
  <c r="BM751" i="3" s="1"/>
  <c r="K751" i="3"/>
  <c r="J752" i="3"/>
  <c r="K752" i="3"/>
  <c r="J753" i="3"/>
  <c r="BM753" i="3" s="1"/>
  <c r="K753" i="3"/>
  <c r="J754" i="3"/>
  <c r="BM754" i="3" s="1"/>
  <c r="K754" i="3"/>
  <c r="J755" i="3"/>
  <c r="BM755" i="3" s="1"/>
  <c r="K755" i="3"/>
  <c r="J756" i="3"/>
  <c r="K756" i="3"/>
  <c r="J757" i="3"/>
  <c r="BM757" i="3" s="1"/>
  <c r="K757" i="3"/>
  <c r="J758" i="3"/>
  <c r="BM758" i="3" s="1"/>
  <c r="K758" i="3"/>
  <c r="J759" i="3"/>
  <c r="K759" i="3"/>
  <c r="J760" i="3"/>
  <c r="K760" i="3"/>
  <c r="J761" i="3"/>
  <c r="BM761" i="3" s="1"/>
  <c r="K761" i="3"/>
  <c r="J762" i="3"/>
  <c r="K762" i="3"/>
  <c r="J763" i="3"/>
  <c r="BM763" i="3" s="1"/>
  <c r="K763" i="3"/>
  <c r="J764" i="3"/>
  <c r="BM764" i="3" s="1"/>
  <c r="K764" i="3"/>
  <c r="J765" i="3"/>
  <c r="BM765" i="3" s="1"/>
  <c r="K765" i="3"/>
  <c r="J766" i="3"/>
  <c r="BM766" i="3" s="1"/>
  <c r="K766" i="3"/>
  <c r="J767" i="3"/>
  <c r="K767" i="3"/>
  <c r="J768" i="3"/>
  <c r="BM768" i="3" s="1"/>
  <c r="K768" i="3"/>
  <c r="J769" i="3"/>
  <c r="BM769" i="3" s="1"/>
  <c r="K769" i="3"/>
  <c r="J770" i="3"/>
  <c r="K770" i="3"/>
  <c r="J771" i="3"/>
  <c r="BM771" i="3" s="1"/>
  <c r="K771" i="3"/>
  <c r="J772" i="3"/>
  <c r="BM772" i="3" s="1"/>
  <c r="K772" i="3"/>
  <c r="J773" i="3"/>
  <c r="K773" i="3"/>
  <c r="J774" i="3"/>
  <c r="BM774" i="3" s="1"/>
  <c r="K774" i="3"/>
  <c r="J775" i="3"/>
  <c r="BM775" i="3" s="1"/>
  <c r="K775" i="3"/>
  <c r="J776" i="3"/>
  <c r="BM776" i="3" s="1"/>
  <c r="K776" i="3"/>
  <c r="J777" i="3"/>
  <c r="BM777" i="3" s="1"/>
  <c r="K777" i="3"/>
  <c r="J778" i="3"/>
  <c r="BM778" i="3" s="1"/>
  <c r="K778" i="3"/>
  <c r="J779" i="3"/>
  <c r="BM779" i="3" s="1"/>
  <c r="K779" i="3"/>
  <c r="J780" i="3"/>
  <c r="BM780" i="3" s="1"/>
  <c r="K780" i="3"/>
  <c r="J781" i="3"/>
  <c r="BM781" i="3" s="1"/>
  <c r="K781" i="3"/>
  <c r="J782" i="3"/>
  <c r="BM782" i="3" s="1"/>
  <c r="K782" i="3"/>
  <c r="J783" i="3"/>
  <c r="BM783" i="3" s="1"/>
  <c r="K783" i="3"/>
  <c r="J784" i="3"/>
  <c r="BM784" i="3" s="1"/>
  <c r="K784" i="3"/>
  <c r="BM785" i="3"/>
  <c r="K785" i="3"/>
  <c r="K2" i="3"/>
  <c r="J2" i="3"/>
  <c r="BM2" i="3" s="1"/>
  <c r="I2" i="3"/>
  <c r="E3" i="3"/>
  <c r="E5" i="3"/>
  <c r="E11" i="3"/>
  <c r="E12" i="3"/>
  <c r="E13" i="3"/>
  <c r="E17" i="3"/>
  <c r="E18" i="3"/>
  <c r="E19" i="3"/>
  <c r="E21" i="3"/>
  <c r="E24" i="3"/>
  <c r="E25" i="3"/>
  <c r="E26" i="3"/>
  <c r="E27" i="3"/>
  <c r="E30" i="3"/>
  <c r="E31" i="3"/>
  <c r="E36" i="3"/>
  <c r="E38" i="3"/>
  <c r="E39" i="3"/>
  <c r="E42" i="3"/>
  <c r="E47" i="3"/>
  <c r="E48" i="3"/>
  <c r="E49" i="3"/>
  <c r="E51" i="3"/>
  <c r="E53" i="3"/>
  <c r="E56" i="3"/>
  <c r="E57" i="3"/>
  <c r="E58" i="3"/>
  <c r="E59" i="3"/>
  <c r="E60" i="3"/>
  <c r="E61" i="3"/>
  <c r="E63" i="3"/>
  <c r="E64" i="3"/>
  <c r="E69" i="3"/>
  <c r="E73" i="3"/>
  <c r="E76" i="3"/>
  <c r="E78" i="3"/>
  <c r="E81" i="3"/>
  <c r="E82" i="3"/>
  <c r="E92" i="3"/>
  <c r="E94" i="3"/>
  <c r="E95" i="3"/>
  <c r="E96" i="3"/>
  <c r="E97" i="3"/>
  <c r="E98" i="3"/>
  <c r="E99" i="3"/>
  <c r="E108" i="3"/>
  <c r="E110" i="3"/>
  <c r="E115" i="3"/>
  <c r="E116" i="3"/>
  <c r="E119" i="3"/>
  <c r="E122" i="3"/>
  <c r="E123" i="3"/>
  <c r="E131" i="3"/>
  <c r="E134" i="3"/>
  <c r="E135" i="3"/>
  <c r="E137" i="3"/>
  <c r="E144" i="3"/>
  <c r="E149" i="3"/>
  <c r="E150" i="3"/>
  <c r="E154" i="3"/>
  <c r="E156" i="3"/>
  <c r="E157" i="3"/>
  <c r="E158" i="3"/>
  <c r="E160" i="3"/>
  <c r="E164" i="3"/>
  <c r="E167" i="3"/>
  <c r="E171" i="3"/>
  <c r="E173" i="3"/>
  <c r="E178" i="3"/>
  <c r="E183" i="3"/>
  <c r="E185" i="3"/>
  <c r="E186" i="3"/>
  <c r="E200" i="3"/>
  <c r="E205" i="3"/>
  <c r="E207" i="3"/>
  <c r="E208" i="3"/>
  <c r="E214" i="3"/>
  <c r="E223" i="3"/>
  <c r="E224" i="3"/>
  <c r="E226" i="3"/>
  <c r="E227" i="3"/>
  <c r="E230" i="3"/>
  <c r="E231" i="3"/>
  <c r="E232" i="3"/>
  <c r="E233" i="3"/>
  <c r="E238" i="3"/>
  <c r="E245" i="3"/>
  <c r="E246" i="3"/>
  <c r="E247" i="3"/>
  <c r="E248" i="3"/>
  <c r="E252" i="3"/>
  <c r="E254" i="3"/>
  <c r="E256" i="3"/>
  <c r="E263" i="3"/>
  <c r="E264" i="3"/>
  <c r="E268" i="3"/>
  <c r="E271" i="3"/>
  <c r="E272" i="3"/>
  <c r="E277" i="3"/>
  <c r="E279" i="3"/>
  <c r="E284" i="3"/>
  <c r="E294" i="3"/>
  <c r="E298" i="3"/>
  <c r="E301" i="3"/>
  <c r="E302" i="3"/>
  <c r="E303" i="3"/>
  <c r="E304" i="3"/>
  <c r="E306" i="3"/>
  <c r="E311" i="3"/>
  <c r="E314" i="3"/>
  <c r="E316" i="3"/>
  <c r="E317" i="3"/>
  <c r="E320" i="3"/>
  <c r="E321" i="3"/>
  <c r="E322" i="3"/>
  <c r="E324" i="3"/>
  <c r="E327" i="3"/>
  <c r="E328" i="3"/>
  <c r="E335" i="3"/>
  <c r="E343" i="3"/>
  <c r="E344" i="3"/>
  <c r="E346" i="3"/>
  <c r="E349" i="3"/>
  <c r="E352" i="3"/>
  <c r="E360" i="3"/>
  <c r="E364" i="3"/>
  <c r="E365" i="3"/>
  <c r="E366" i="3"/>
  <c r="E367" i="3"/>
  <c r="E368" i="3"/>
  <c r="E370" i="3"/>
  <c r="E383" i="3"/>
  <c r="E386" i="3"/>
  <c r="E387" i="3"/>
  <c r="E390" i="3"/>
  <c r="E392" i="3"/>
  <c r="E393" i="3"/>
  <c r="E394" i="3"/>
  <c r="E397" i="3"/>
  <c r="E399" i="3"/>
  <c r="E400" i="3"/>
  <c r="E407" i="3"/>
  <c r="E409" i="3"/>
  <c r="E412" i="3"/>
  <c r="E415" i="3"/>
  <c r="E416" i="3"/>
  <c r="E418" i="3"/>
  <c r="E420" i="3"/>
  <c r="E422" i="3"/>
  <c r="E425" i="3"/>
  <c r="E431" i="3"/>
  <c r="E434" i="3"/>
  <c r="E436" i="3"/>
  <c r="E437" i="3"/>
  <c r="E439" i="3"/>
  <c r="E442" i="3"/>
  <c r="E446" i="3"/>
  <c r="E451" i="3"/>
  <c r="E457" i="3"/>
  <c r="E458" i="3"/>
  <c r="E462" i="3"/>
  <c r="E464" i="3"/>
  <c r="E467" i="3"/>
  <c r="E468" i="3"/>
  <c r="E469" i="3"/>
  <c r="E470" i="3"/>
  <c r="E471" i="3"/>
  <c r="E474" i="3"/>
  <c r="E476" i="3"/>
  <c r="E477" i="3"/>
  <c r="E482" i="3"/>
  <c r="E487" i="3"/>
  <c r="E494" i="3"/>
  <c r="E496" i="3"/>
  <c r="E497" i="3"/>
  <c r="E501" i="3"/>
  <c r="E502" i="3"/>
  <c r="E504" i="3"/>
  <c r="E507" i="3"/>
  <c r="E510" i="3"/>
  <c r="E511" i="3"/>
  <c r="E514" i="3"/>
  <c r="E523" i="3"/>
  <c r="E525" i="3"/>
  <c r="E526" i="3"/>
  <c r="E531" i="3"/>
  <c r="E532" i="3"/>
  <c r="E533" i="3"/>
  <c r="E535" i="3"/>
  <c r="E538" i="3"/>
  <c r="E539" i="3"/>
  <c r="E540" i="3"/>
  <c r="E542" i="3"/>
  <c r="E545" i="3"/>
  <c r="E553" i="3"/>
  <c r="E556" i="3"/>
  <c r="E557" i="3"/>
  <c r="E561" i="3"/>
  <c r="E564" i="3"/>
  <c r="E568" i="3"/>
  <c r="E572" i="3"/>
  <c r="E573" i="3"/>
  <c r="E576" i="3"/>
  <c r="E577" i="3"/>
  <c r="E582" i="3"/>
  <c r="E584" i="3"/>
  <c r="E585" i="3"/>
  <c r="E598" i="3"/>
  <c r="E601" i="3"/>
  <c r="E602" i="3"/>
  <c r="E606" i="3"/>
  <c r="E609" i="3"/>
  <c r="E610" i="3"/>
  <c r="E618" i="3"/>
  <c r="E619" i="3"/>
  <c r="E622" i="3"/>
  <c r="E627" i="3"/>
  <c r="E630" i="3"/>
  <c r="E631" i="3"/>
  <c r="E633" i="3"/>
  <c r="E635" i="3"/>
  <c r="E638" i="3"/>
  <c r="E648" i="3"/>
  <c r="E650" i="3"/>
  <c r="E653" i="3"/>
  <c r="E654" i="3"/>
  <c r="E664" i="3"/>
  <c r="E665" i="3"/>
  <c r="E678" i="3"/>
  <c r="E681" i="3"/>
  <c r="E685" i="3"/>
  <c r="E690" i="3"/>
  <c r="E694" i="3"/>
  <c r="E695" i="3"/>
  <c r="E698" i="3"/>
  <c r="E701" i="3"/>
  <c r="E703" i="3"/>
  <c r="E705" i="3"/>
  <c r="E707" i="3"/>
  <c r="E710" i="3"/>
  <c r="E711" i="3"/>
  <c r="E713" i="3"/>
  <c r="E715" i="3"/>
  <c r="E716" i="3"/>
  <c r="E718" i="3"/>
  <c r="E720" i="3"/>
  <c r="E722" i="3"/>
  <c r="E723" i="3"/>
  <c r="E724" i="3"/>
  <c r="E725" i="3"/>
  <c r="E726" i="3"/>
  <c r="E730" i="3"/>
  <c r="E733" i="3"/>
  <c r="E735" i="3"/>
  <c r="E736" i="3"/>
  <c r="E737" i="3"/>
  <c r="E739" i="3"/>
  <c r="E740" i="3"/>
  <c r="E743" i="3"/>
  <c r="E744" i="3"/>
  <c r="E753" i="3"/>
  <c r="E754" i="3"/>
  <c r="E755" i="3"/>
  <c r="E757" i="3"/>
  <c r="E761" i="3"/>
  <c r="E763" i="3"/>
  <c r="E772" i="3"/>
  <c r="E778" i="3"/>
  <c r="E780" i="3"/>
  <c r="E781" i="3"/>
  <c r="E783" i="3"/>
  <c r="E784" i="3"/>
  <c r="E785" i="3"/>
  <c r="D3" i="3"/>
  <c r="D4" i="3"/>
  <c r="D5" i="3"/>
  <c r="D8" i="3"/>
  <c r="D11" i="3"/>
  <c r="D12" i="3"/>
  <c r="D13" i="3"/>
  <c r="D14" i="3"/>
  <c r="D17" i="3"/>
  <c r="D18" i="3"/>
  <c r="D19" i="3"/>
  <c r="D20" i="3"/>
  <c r="D21" i="3"/>
  <c r="D24" i="3"/>
  <c r="D25" i="3"/>
  <c r="D26" i="3"/>
  <c r="D27" i="3"/>
  <c r="D30" i="3"/>
  <c r="D31" i="3"/>
  <c r="D35" i="3"/>
  <c r="D36" i="3"/>
  <c r="D38" i="3"/>
  <c r="D39" i="3"/>
  <c r="D41" i="3"/>
  <c r="D42" i="3"/>
  <c r="D44" i="3"/>
  <c r="D45" i="3"/>
  <c r="D46" i="3"/>
  <c r="D47" i="3"/>
  <c r="D48" i="3"/>
  <c r="D49" i="3"/>
  <c r="D50" i="3"/>
  <c r="D51" i="3"/>
  <c r="D52" i="3"/>
  <c r="D53" i="3"/>
  <c r="D54" i="3"/>
  <c r="D56" i="3"/>
  <c r="D57" i="3"/>
  <c r="D58" i="3"/>
  <c r="D59" i="3"/>
  <c r="D60" i="3"/>
  <c r="D61" i="3"/>
  <c r="D62" i="3"/>
  <c r="D63" i="3"/>
  <c r="D64" i="3"/>
  <c r="D65" i="3"/>
  <c r="D66" i="3"/>
  <c r="D67" i="3"/>
  <c r="D69" i="3"/>
  <c r="D71" i="3"/>
  <c r="D73" i="3"/>
  <c r="D74" i="3"/>
  <c r="D76" i="3"/>
  <c r="D77" i="3"/>
  <c r="D78" i="3"/>
  <c r="D79" i="3"/>
  <c r="D81" i="3"/>
  <c r="D82" i="3"/>
  <c r="D85" i="3"/>
  <c r="D86" i="3"/>
  <c r="D92" i="3"/>
  <c r="D93" i="3"/>
  <c r="D94" i="3"/>
  <c r="D95" i="3"/>
  <c r="D96" i="3"/>
  <c r="D97" i="3"/>
  <c r="D98" i="3"/>
  <c r="D99" i="3"/>
  <c r="D103" i="3"/>
  <c r="D104" i="3"/>
  <c r="D106" i="3"/>
  <c r="D107" i="3"/>
  <c r="D108" i="3"/>
  <c r="D109" i="3"/>
  <c r="D110" i="3"/>
  <c r="D111" i="3"/>
  <c r="D114" i="3"/>
  <c r="D115" i="3"/>
  <c r="D116" i="3"/>
  <c r="D119" i="3"/>
  <c r="D121" i="3"/>
  <c r="D122" i="3"/>
  <c r="D123" i="3"/>
  <c r="D124" i="3"/>
  <c r="D125" i="3"/>
  <c r="D126" i="3"/>
  <c r="D127" i="3"/>
  <c r="D128" i="3"/>
  <c r="D131" i="3"/>
  <c r="D132" i="3"/>
  <c r="D133" i="3"/>
  <c r="D134" i="3"/>
  <c r="D135" i="3"/>
  <c r="D136" i="3"/>
  <c r="D138" i="3"/>
  <c r="D142" i="3"/>
  <c r="D143" i="3"/>
  <c r="D144" i="3"/>
  <c r="D145" i="3"/>
  <c r="D149" i="3"/>
  <c r="D150" i="3"/>
  <c r="D152" i="3"/>
  <c r="D154" i="3"/>
  <c r="D155" i="3"/>
  <c r="D156" i="3"/>
  <c r="D157" i="3"/>
  <c r="D158" i="3"/>
  <c r="D160" i="3"/>
  <c r="D161" i="3"/>
  <c r="D162" i="3"/>
  <c r="D164" i="3"/>
  <c r="D166" i="3"/>
  <c r="D167" i="3"/>
  <c r="D168" i="3"/>
  <c r="D171" i="3"/>
  <c r="D173" i="3"/>
  <c r="D174" i="3"/>
  <c r="D176" i="3"/>
  <c r="D178" i="3"/>
  <c r="D179" i="3"/>
  <c r="D180" i="3"/>
  <c r="D183" i="3"/>
  <c r="D185" i="3"/>
  <c r="D186" i="3"/>
  <c r="D187" i="3"/>
  <c r="D190" i="3"/>
  <c r="D191" i="3"/>
  <c r="D193" i="3"/>
  <c r="D194" i="3"/>
  <c r="D195" i="3"/>
  <c r="D197" i="3"/>
  <c r="D198" i="3"/>
  <c r="D200" i="3"/>
  <c r="D202" i="3"/>
  <c r="D205" i="3"/>
  <c r="D207" i="3"/>
  <c r="D208" i="3"/>
  <c r="D209" i="3"/>
  <c r="D213" i="3"/>
  <c r="D214" i="3"/>
  <c r="D217" i="3"/>
  <c r="D221" i="3"/>
  <c r="D222" i="3"/>
  <c r="D223" i="3"/>
  <c r="D224" i="3"/>
  <c r="D225" i="3"/>
  <c r="D226" i="3"/>
  <c r="D227" i="3"/>
  <c r="D229" i="3"/>
  <c r="D230" i="3"/>
  <c r="D231" i="3"/>
  <c r="D232" i="3"/>
  <c r="D233" i="3"/>
  <c r="D234" i="3"/>
  <c r="D236" i="3"/>
  <c r="D237" i="3"/>
  <c r="D238" i="3"/>
  <c r="D240" i="3"/>
  <c r="D241" i="3"/>
  <c r="D242" i="3"/>
  <c r="D243" i="3"/>
  <c r="D244" i="3"/>
  <c r="D245" i="3"/>
  <c r="D246" i="3"/>
  <c r="D247" i="3"/>
  <c r="D248" i="3"/>
  <c r="D249" i="3"/>
  <c r="D251" i="3"/>
  <c r="D252" i="3"/>
  <c r="D253" i="3"/>
  <c r="D254" i="3"/>
  <c r="D255" i="3"/>
  <c r="D256" i="3"/>
  <c r="D257" i="3"/>
  <c r="D261" i="3"/>
  <c r="D262" i="3"/>
  <c r="D263" i="3"/>
  <c r="D264" i="3"/>
  <c r="D266" i="3"/>
  <c r="D268" i="3"/>
  <c r="D269" i="3"/>
  <c r="D270" i="3"/>
  <c r="D271" i="3"/>
  <c r="D277" i="3"/>
  <c r="D279" i="3"/>
  <c r="D280" i="3"/>
  <c r="D281" i="3"/>
  <c r="D282" i="3"/>
  <c r="D284" i="3"/>
  <c r="D285" i="3"/>
  <c r="D287" i="3"/>
  <c r="D290" i="3"/>
  <c r="D291" i="3"/>
  <c r="D292" i="3"/>
  <c r="D294" i="3"/>
  <c r="D296" i="3"/>
  <c r="D297" i="3"/>
  <c r="D298" i="3"/>
  <c r="D300" i="3"/>
  <c r="D301" i="3"/>
  <c r="D302" i="3"/>
  <c r="D303" i="3"/>
  <c r="D304" i="3"/>
  <c r="D306" i="3"/>
  <c r="D307" i="3"/>
  <c r="D308" i="3"/>
  <c r="D310" i="3"/>
  <c r="D311" i="3"/>
  <c r="D313" i="3"/>
  <c r="D314" i="3"/>
  <c r="D316" i="3"/>
  <c r="D317" i="3"/>
  <c r="D319" i="3"/>
  <c r="D320" i="3"/>
  <c r="D321" i="3"/>
  <c r="D322" i="3"/>
  <c r="D323" i="3"/>
  <c r="D324" i="3"/>
  <c r="D326" i="3"/>
  <c r="D327" i="3"/>
  <c r="D328" i="3"/>
  <c r="D329" i="3"/>
  <c r="D331" i="3"/>
  <c r="D334" i="3"/>
  <c r="D335" i="3"/>
  <c r="D336" i="3"/>
  <c r="D338" i="3"/>
  <c r="D339" i="3"/>
  <c r="D342" i="3"/>
  <c r="D343" i="3"/>
  <c r="D344" i="3"/>
  <c r="D345" i="3"/>
  <c r="D346" i="3"/>
  <c r="D349" i="3"/>
  <c r="D352" i="3"/>
  <c r="D354" i="3"/>
  <c r="D355" i="3"/>
  <c r="D356" i="3"/>
  <c r="D359" i="3"/>
  <c r="D360" i="3"/>
  <c r="D362" i="3"/>
  <c r="D363" i="3"/>
  <c r="D364" i="3"/>
  <c r="D365" i="3"/>
  <c r="D366" i="3"/>
  <c r="D367" i="3"/>
  <c r="D368" i="3"/>
  <c r="D369" i="3"/>
  <c r="D370" i="3"/>
  <c r="D371" i="3"/>
  <c r="D372" i="3"/>
  <c r="D373" i="3"/>
  <c r="D374" i="3"/>
  <c r="D376" i="3"/>
  <c r="D378" i="3"/>
  <c r="D380" i="3"/>
  <c r="D381" i="3"/>
  <c r="D383" i="3"/>
  <c r="D385" i="3"/>
  <c r="D386" i="3"/>
  <c r="D387" i="3"/>
  <c r="D389" i="3"/>
  <c r="D390" i="3"/>
  <c r="D392" i="3"/>
  <c r="D393" i="3"/>
  <c r="D394" i="3"/>
  <c r="D395" i="3"/>
  <c r="D396" i="3"/>
  <c r="D397" i="3"/>
  <c r="D398" i="3"/>
  <c r="D399" i="3"/>
  <c r="D400" i="3"/>
  <c r="D403" i="3"/>
  <c r="D405" i="3"/>
  <c r="D407" i="3"/>
  <c r="D412" i="3"/>
  <c r="D414" i="3"/>
  <c r="D415" i="3"/>
  <c r="D416" i="3"/>
  <c r="D418" i="3"/>
  <c r="D419" i="3"/>
  <c r="D420" i="3"/>
  <c r="D422" i="3"/>
  <c r="D425" i="3"/>
  <c r="D426" i="3"/>
  <c r="D427" i="3"/>
  <c r="D428" i="3"/>
  <c r="D430" i="3"/>
  <c r="D431" i="3"/>
  <c r="D432" i="3"/>
  <c r="D433" i="3"/>
  <c r="D434" i="3"/>
  <c r="D436" i="3"/>
  <c r="D437" i="3"/>
  <c r="D439" i="3"/>
  <c r="D442" i="3"/>
  <c r="D444" i="3"/>
  <c r="D446" i="3"/>
  <c r="D447" i="3"/>
  <c r="D451" i="3"/>
  <c r="D454" i="3"/>
  <c r="D455" i="3"/>
  <c r="D456" i="3"/>
  <c r="D457" i="3"/>
  <c r="D458" i="3"/>
  <c r="D459" i="3"/>
  <c r="D460" i="3"/>
  <c r="D461" i="3"/>
  <c r="D462" i="3"/>
  <c r="D463" i="3"/>
  <c r="D464" i="3"/>
  <c r="D465" i="3"/>
  <c r="D466" i="3"/>
  <c r="D467" i="3"/>
  <c r="D468" i="3"/>
  <c r="D469" i="3"/>
  <c r="D470" i="3"/>
  <c r="D471" i="3"/>
  <c r="D473" i="3"/>
  <c r="D474" i="3"/>
  <c r="D475" i="3"/>
  <c r="D476" i="3"/>
  <c r="D477" i="3"/>
  <c r="D478" i="3"/>
  <c r="D479" i="3"/>
  <c r="D480" i="3"/>
  <c r="D482" i="3"/>
  <c r="D485" i="3"/>
  <c r="D486" i="3"/>
  <c r="D487" i="3"/>
  <c r="D488" i="3"/>
  <c r="D489" i="3"/>
  <c r="D490" i="3"/>
  <c r="D493" i="3"/>
  <c r="D494" i="3"/>
  <c r="D496" i="3"/>
  <c r="D497" i="3"/>
  <c r="D499" i="3"/>
  <c r="D502" i="3"/>
  <c r="D504" i="3"/>
  <c r="D505" i="3"/>
  <c r="D507" i="3"/>
  <c r="D509" i="3"/>
  <c r="D510" i="3"/>
  <c r="D511" i="3"/>
  <c r="D514" i="3"/>
  <c r="D516" i="3"/>
  <c r="D517" i="3"/>
  <c r="D518" i="3"/>
  <c r="D519" i="3"/>
  <c r="D521" i="3"/>
  <c r="D523" i="3"/>
  <c r="D524" i="3"/>
  <c r="D525" i="3"/>
  <c r="D526" i="3"/>
  <c r="D528" i="3"/>
  <c r="D529" i="3"/>
  <c r="D530" i="3"/>
  <c r="D531" i="3"/>
  <c r="D532" i="3"/>
  <c r="D533" i="3"/>
  <c r="D535" i="3"/>
  <c r="D536" i="3"/>
  <c r="D537" i="3"/>
  <c r="D538" i="3"/>
  <c r="D539" i="3"/>
  <c r="D540" i="3"/>
  <c r="D541" i="3"/>
  <c r="D542" i="3"/>
  <c r="D544" i="3"/>
  <c r="D545" i="3"/>
  <c r="D548" i="3"/>
  <c r="D552" i="3"/>
  <c r="D553" i="3"/>
  <c r="D556" i="3"/>
  <c r="D557" i="3"/>
  <c r="D558" i="3"/>
  <c r="D561" i="3"/>
  <c r="D562" i="3"/>
  <c r="D563" i="3"/>
  <c r="D564" i="3"/>
  <c r="D565" i="3"/>
  <c r="D567" i="3"/>
  <c r="D568" i="3"/>
  <c r="D569" i="3"/>
  <c r="D571" i="3"/>
  <c r="D572" i="3"/>
  <c r="D573" i="3"/>
  <c r="D575" i="3"/>
  <c r="D576" i="3"/>
  <c r="D577" i="3"/>
  <c r="D578" i="3"/>
  <c r="D580" i="3"/>
  <c r="D582" i="3"/>
  <c r="D583" i="3"/>
  <c r="D584" i="3"/>
  <c r="D585" i="3"/>
  <c r="D586" i="3"/>
  <c r="D587" i="3"/>
  <c r="D588" i="3"/>
  <c r="D589" i="3"/>
  <c r="D590" i="3"/>
  <c r="D591" i="3"/>
  <c r="D593" i="3"/>
  <c r="D595" i="3"/>
  <c r="D597" i="3"/>
  <c r="D598" i="3"/>
  <c r="D600" i="3"/>
  <c r="D601" i="3"/>
  <c r="D602" i="3"/>
  <c r="D603" i="3"/>
  <c r="D606" i="3"/>
  <c r="D608" i="3"/>
  <c r="D609" i="3"/>
  <c r="D610" i="3"/>
  <c r="D611" i="3"/>
  <c r="D614" i="3"/>
  <c r="D618" i="3"/>
  <c r="D619" i="3"/>
  <c r="D620" i="3"/>
  <c r="D622" i="3"/>
  <c r="D624" i="3"/>
  <c r="D625" i="3"/>
  <c r="D626" i="3"/>
  <c r="D627" i="3"/>
  <c r="D629" i="3"/>
  <c r="D630" i="3"/>
  <c r="D631" i="3"/>
  <c r="D632" i="3"/>
  <c r="D633" i="3"/>
  <c r="D635" i="3"/>
  <c r="D636" i="3"/>
  <c r="D638" i="3"/>
  <c r="D640" i="3"/>
  <c r="D641" i="3"/>
  <c r="D643" i="3"/>
  <c r="D644" i="3"/>
  <c r="D645" i="3"/>
  <c r="D646" i="3"/>
  <c r="D648" i="3"/>
  <c r="D649" i="3"/>
  <c r="D650" i="3"/>
  <c r="D653" i="3"/>
  <c r="D654" i="3"/>
  <c r="D656" i="3"/>
  <c r="D657" i="3"/>
  <c r="D658" i="3"/>
  <c r="D659" i="3"/>
  <c r="D662" i="3"/>
  <c r="D664" i="3"/>
  <c r="D665" i="3"/>
  <c r="D666" i="3"/>
  <c r="D667" i="3"/>
  <c r="D670" i="3"/>
  <c r="D672" i="3"/>
  <c r="D676" i="3"/>
  <c r="D677" i="3"/>
  <c r="D678" i="3"/>
  <c r="D679" i="3"/>
  <c r="D681" i="3"/>
  <c r="D683" i="3"/>
  <c r="D684" i="3"/>
  <c r="D685" i="3"/>
  <c r="D686" i="3"/>
  <c r="D687" i="3"/>
  <c r="D688" i="3"/>
  <c r="D690" i="3"/>
  <c r="D693" i="3"/>
  <c r="D694" i="3"/>
  <c r="D695" i="3"/>
  <c r="D698" i="3"/>
  <c r="D700" i="3"/>
  <c r="D701" i="3"/>
  <c r="D702" i="3"/>
  <c r="D703" i="3"/>
  <c r="D705" i="3"/>
  <c r="D706" i="3"/>
  <c r="D707" i="3"/>
  <c r="D709" i="3"/>
  <c r="D710" i="3"/>
  <c r="D711" i="3"/>
  <c r="D713" i="3"/>
  <c r="D714" i="3"/>
  <c r="D715" i="3"/>
  <c r="D716" i="3"/>
  <c r="D717" i="3"/>
  <c r="D718" i="3"/>
  <c r="D720" i="3"/>
  <c r="D721" i="3"/>
  <c r="D722" i="3"/>
  <c r="D723" i="3"/>
  <c r="D724" i="3"/>
  <c r="D725" i="3"/>
  <c r="D726" i="3"/>
  <c r="D727" i="3"/>
  <c r="D728" i="3"/>
  <c r="D730" i="3"/>
  <c r="D731" i="3"/>
  <c r="D732" i="3"/>
  <c r="D733" i="3"/>
  <c r="D734" i="3"/>
  <c r="D735" i="3"/>
  <c r="D736" i="3"/>
  <c r="D737" i="3"/>
  <c r="D739" i="3"/>
  <c r="D740" i="3"/>
  <c r="D743" i="3"/>
  <c r="D744" i="3"/>
  <c r="D747" i="3"/>
  <c r="C14" i="3"/>
  <c r="C17" i="3"/>
  <c r="C18" i="3"/>
  <c r="C19" i="3"/>
  <c r="C20" i="3"/>
  <c r="C21" i="3"/>
  <c r="C22" i="3"/>
  <c r="C24" i="3"/>
  <c r="C25" i="3"/>
  <c r="C26" i="3"/>
  <c r="C27" i="3"/>
  <c r="C30" i="3"/>
  <c r="C31" i="3"/>
  <c r="C35" i="3"/>
  <c r="C36" i="3"/>
  <c r="C38" i="3"/>
  <c r="C39" i="3"/>
  <c r="C41" i="3"/>
  <c r="C42" i="3"/>
  <c r="C44" i="3"/>
  <c r="C45" i="3"/>
  <c r="C46" i="3"/>
  <c r="C47" i="3"/>
  <c r="C48" i="3"/>
  <c r="C49" i="3"/>
  <c r="C50" i="3"/>
  <c r="C51" i="3"/>
  <c r="C52" i="3"/>
  <c r="C53" i="3"/>
  <c r="C54" i="3"/>
  <c r="C55" i="3"/>
  <c r="C57" i="3"/>
  <c r="C58" i="3"/>
  <c r="C59" i="3"/>
  <c r="C60" i="3"/>
  <c r="C61" i="3"/>
  <c r="C62" i="3"/>
  <c r="C63" i="3"/>
  <c r="C64" i="3"/>
  <c r="C65" i="3"/>
  <c r="C66" i="3"/>
  <c r="C67" i="3"/>
  <c r="C68" i="3"/>
  <c r="C69" i="3"/>
  <c r="C70" i="3"/>
  <c r="C71" i="3"/>
  <c r="C73" i="3"/>
  <c r="C74" i="3"/>
  <c r="C77" i="3"/>
  <c r="C78" i="3"/>
  <c r="C79" i="3"/>
  <c r="C81" i="3"/>
  <c r="C82" i="3"/>
  <c r="C85" i="3"/>
  <c r="C86" i="3"/>
  <c r="C92" i="3"/>
  <c r="C93" i="3"/>
  <c r="C94" i="3"/>
  <c r="C95" i="3"/>
  <c r="C96" i="3"/>
  <c r="C97" i="3"/>
  <c r="C98" i="3"/>
  <c r="C99" i="3"/>
  <c r="C103" i="3"/>
  <c r="C104" i="3"/>
  <c r="C106" i="3"/>
  <c r="C107" i="3"/>
  <c r="C108" i="3"/>
  <c r="C109" i="3"/>
  <c r="C110" i="3"/>
  <c r="C111" i="3"/>
  <c r="C114" i="3"/>
  <c r="C115" i="3"/>
  <c r="C116" i="3"/>
  <c r="C119" i="3"/>
  <c r="C121" i="3"/>
  <c r="C122" i="3"/>
  <c r="C123" i="3"/>
  <c r="C124" i="3"/>
  <c r="C125" i="3"/>
  <c r="C126" i="3"/>
  <c r="C127" i="3"/>
  <c r="C128" i="3"/>
  <c r="C131" i="3"/>
  <c r="C132" i="3"/>
  <c r="C133" i="3"/>
  <c r="C134" i="3"/>
  <c r="C135" i="3"/>
  <c r="C136" i="3"/>
  <c r="C138" i="3"/>
  <c r="C142" i="3"/>
  <c r="C143" i="3"/>
  <c r="C144" i="3"/>
  <c r="C145" i="3"/>
  <c r="C146" i="3"/>
  <c r="C149" i="3"/>
  <c r="C150" i="3"/>
  <c r="C152" i="3"/>
  <c r="C153" i="3"/>
  <c r="C154" i="3"/>
  <c r="C155" i="3"/>
  <c r="C156" i="3"/>
  <c r="C157" i="3"/>
  <c r="C158" i="3"/>
  <c r="C159" i="3"/>
  <c r="C160" i="3"/>
  <c r="C161" i="3"/>
  <c r="C162" i="3"/>
  <c r="C164" i="3"/>
  <c r="C166" i="3"/>
  <c r="C167" i="3"/>
  <c r="C168" i="3"/>
  <c r="C171" i="3"/>
  <c r="C172" i="3"/>
  <c r="C173" i="3"/>
  <c r="C174" i="3"/>
  <c r="C176" i="3"/>
  <c r="C178" i="3"/>
  <c r="C179" i="3"/>
  <c r="C180" i="3"/>
  <c r="C183" i="3"/>
  <c r="C185" i="3"/>
  <c r="C186" i="3"/>
  <c r="C187" i="3"/>
  <c r="C190" i="3"/>
  <c r="C191" i="3"/>
  <c r="C193" i="3"/>
  <c r="C194" i="3"/>
  <c r="C195" i="3"/>
  <c r="C197" i="3"/>
  <c r="C198" i="3"/>
  <c r="C200" i="3"/>
  <c r="C202" i="3"/>
  <c r="C204" i="3"/>
  <c r="C205" i="3"/>
  <c r="C207" i="3"/>
  <c r="C208" i="3"/>
  <c r="C213" i="3"/>
  <c r="C214" i="3"/>
  <c r="C217" i="3"/>
  <c r="C221" i="3"/>
  <c r="C222" i="3"/>
  <c r="C223" i="3"/>
  <c r="C224" i="3"/>
  <c r="C225" i="3"/>
  <c r="C226" i="3"/>
  <c r="C227" i="3"/>
  <c r="C229" i="3"/>
  <c r="C231" i="3"/>
  <c r="C232" i="3"/>
  <c r="C233" i="3"/>
  <c r="C234" i="3"/>
  <c r="C236" i="3"/>
  <c r="C237" i="3"/>
  <c r="C238" i="3"/>
  <c r="C240" i="3"/>
  <c r="C241" i="3"/>
  <c r="C242" i="3"/>
  <c r="C243" i="3"/>
  <c r="C244" i="3"/>
  <c r="C245" i="3"/>
  <c r="C246" i="3"/>
  <c r="C247" i="3"/>
  <c r="C248" i="3"/>
  <c r="C249" i="3"/>
  <c r="C251" i="3"/>
  <c r="C252" i="3"/>
  <c r="C253" i="3"/>
  <c r="C254" i="3"/>
  <c r="C255" i="3"/>
  <c r="C256" i="3"/>
  <c r="C257" i="3"/>
  <c r="C261" i="3"/>
  <c r="C262" i="3"/>
  <c r="C263" i="3"/>
  <c r="C264" i="3"/>
  <c r="C266" i="3"/>
  <c r="C268" i="3"/>
  <c r="C269" i="3"/>
  <c r="C270" i="3"/>
  <c r="C271" i="3"/>
  <c r="C277" i="3"/>
  <c r="C279" i="3"/>
  <c r="C280" i="3"/>
  <c r="C282" i="3"/>
  <c r="C284" i="3"/>
  <c r="C285" i="3"/>
  <c r="C287" i="3"/>
  <c r="C290" i="3"/>
  <c r="C291" i="3"/>
  <c r="C292" i="3"/>
  <c r="C294" i="3"/>
  <c r="C296" i="3"/>
  <c r="C297" i="3"/>
  <c r="C298" i="3"/>
  <c r="C300" i="3"/>
  <c r="C301" i="3"/>
  <c r="C302" i="3"/>
  <c r="C303" i="3"/>
  <c r="C304" i="3"/>
  <c r="C306" i="3"/>
  <c r="C307" i="3"/>
  <c r="C308" i="3"/>
  <c r="C310" i="3"/>
  <c r="C311" i="3"/>
  <c r="C313" i="3"/>
  <c r="C314" i="3"/>
  <c r="C316" i="3"/>
  <c r="C317" i="3"/>
  <c r="C319" i="3"/>
  <c r="C320" i="3"/>
  <c r="C321" i="3"/>
  <c r="C322" i="3"/>
  <c r="C323" i="3"/>
  <c r="C324" i="3"/>
  <c r="C326" i="3"/>
  <c r="C327" i="3"/>
  <c r="C328" i="3"/>
  <c r="C329" i="3"/>
  <c r="C331" i="3"/>
  <c r="C334" i="3"/>
  <c r="C335" i="3"/>
  <c r="C336" i="3"/>
  <c r="C338" i="3"/>
  <c r="C339" i="3"/>
  <c r="C342" i="3"/>
  <c r="C343" i="3"/>
  <c r="C344" i="3"/>
  <c r="C345" i="3"/>
  <c r="C346" i="3"/>
  <c r="C349" i="3"/>
  <c r="C352" i="3"/>
  <c r="C354" i="3"/>
  <c r="C355" i="3"/>
  <c r="C356" i="3"/>
  <c r="C359" i="3"/>
  <c r="C360" i="3"/>
  <c r="C362" i="3"/>
  <c r="C363" i="3"/>
  <c r="C364" i="3"/>
  <c r="C365" i="3"/>
  <c r="C366" i="3"/>
  <c r="C367" i="3"/>
  <c r="C368" i="3"/>
  <c r="C369" i="3"/>
  <c r="C370" i="3"/>
  <c r="C371" i="3"/>
  <c r="C372" i="3"/>
  <c r="C373" i="3"/>
  <c r="C374" i="3"/>
  <c r="C376" i="3"/>
  <c r="C378" i="3"/>
  <c r="C380" i="3"/>
  <c r="C381" i="3"/>
  <c r="C383" i="3"/>
  <c r="C385" i="3"/>
  <c r="C386" i="3"/>
  <c r="C387" i="3"/>
  <c r="C389" i="3"/>
  <c r="C390" i="3"/>
  <c r="C392" i="3"/>
  <c r="C393" i="3"/>
  <c r="C394" i="3"/>
  <c r="C395" i="3"/>
  <c r="C396" i="3"/>
  <c r="C397" i="3"/>
  <c r="C398" i="3"/>
  <c r="C399" i="3"/>
  <c r="C400" i="3"/>
  <c r="C403" i="3"/>
  <c r="C405" i="3"/>
  <c r="C407" i="3"/>
  <c r="C412" i="3"/>
  <c r="C414" i="3"/>
  <c r="C415" i="3"/>
  <c r="C416" i="3"/>
  <c r="C417" i="3"/>
  <c r="C418" i="3"/>
  <c r="C419" i="3"/>
  <c r="C420" i="3"/>
  <c r="C422" i="3"/>
  <c r="C425" i="3"/>
  <c r="C426" i="3"/>
  <c r="C427" i="3"/>
  <c r="C428" i="3"/>
  <c r="C430" i="3"/>
  <c r="C431" i="3"/>
  <c r="C432" i="3"/>
  <c r="C433" i="3"/>
  <c r="C434" i="3"/>
  <c r="C436" i="3"/>
  <c r="C437" i="3"/>
  <c r="C439" i="3"/>
  <c r="C442" i="3"/>
  <c r="C444" i="3"/>
  <c r="C446" i="3"/>
  <c r="C447" i="3"/>
  <c r="C451" i="3"/>
  <c r="C454" i="3"/>
  <c r="C455" i="3"/>
  <c r="C456" i="3"/>
  <c r="C457" i="3"/>
  <c r="C458" i="3"/>
  <c r="C459" i="3"/>
  <c r="C460" i="3"/>
  <c r="C461" i="3"/>
  <c r="C462" i="3"/>
  <c r="C463" i="3"/>
  <c r="C464" i="3"/>
  <c r="C465" i="3"/>
  <c r="C466" i="3"/>
  <c r="C467" i="3"/>
  <c r="C468" i="3"/>
  <c r="C469" i="3"/>
  <c r="C470" i="3"/>
  <c r="C471" i="3"/>
  <c r="C473" i="3"/>
  <c r="C474" i="3"/>
  <c r="C475" i="3"/>
  <c r="C476" i="3"/>
  <c r="C477" i="3"/>
  <c r="C478" i="3"/>
  <c r="C479" i="3"/>
  <c r="C480" i="3"/>
  <c r="C482" i="3"/>
  <c r="C485" i="3"/>
  <c r="C486" i="3"/>
  <c r="C487" i="3"/>
  <c r="C488" i="3"/>
  <c r="C489" i="3"/>
  <c r="C490" i="3"/>
  <c r="C493" i="3"/>
  <c r="C494" i="3"/>
  <c r="C496" i="3"/>
  <c r="C497" i="3"/>
  <c r="C499" i="3"/>
  <c r="C502" i="3"/>
  <c r="C504" i="3"/>
  <c r="C505" i="3"/>
  <c r="C507" i="3"/>
  <c r="C509" i="3"/>
  <c r="C510" i="3"/>
  <c r="C511" i="3"/>
  <c r="C513" i="3"/>
  <c r="C514" i="3"/>
  <c r="C516" i="3"/>
  <c r="C517" i="3"/>
  <c r="C518" i="3"/>
  <c r="C519" i="3"/>
  <c r="C521" i="3"/>
  <c r="C523" i="3"/>
  <c r="C524" i="3"/>
  <c r="C525" i="3"/>
  <c r="C526" i="3"/>
  <c r="C528" i="3"/>
  <c r="C529" i="3"/>
  <c r="C530" i="3"/>
  <c r="C531" i="3"/>
  <c r="C532" i="3"/>
  <c r="C533" i="3"/>
  <c r="C535" i="3"/>
  <c r="C536" i="3"/>
  <c r="C537" i="3"/>
  <c r="C538" i="3"/>
  <c r="C539" i="3"/>
  <c r="C540" i="3"/>
  <c r="C541" i="3"/>
  <c r="C542" i="3"/>
  <c r="C544" i="3"/>
  <c r="C545" i="3"/>
  <c r="C548" i="3"/>
  <c r="C552" i="3"/>
  <c r="C553" i="3"/>
  <c r="C556" i="3"/>
  <c r="C557" i="3"/>
  <c r="C558" i="3"/>
  <c r="C561" i="3"/>
  <c r="C562" i="3"/>
  <c r="C563" i="3"/>
  <c r="C564" i="3"/>
  <c r="C565" i="3"/>
  <c r="C567" i="3"/>
  <c r="C568" i="3"/>
  <c r="C569" i="3"/>
  <c r="C571" i="3"/>
  <c r="C572" i="3"/>
  <c r="C573" i="3"/>
  <c r="C575" i="3"/>
  <c r="C576" i="3"/>
  <c r="C577" i="3"/>
  <c r="C578" i="3"/>
  <c r="C580" i="3"/>
  <c r="C582" i="3"/>
  <c r="C583" i="3"/>
  <c r="C584" i="3"/>
  <c r="C585" i="3"/>
  <c r="C586" i="3"/>
  <c r="C587" i="3"/>
  <c r="C588" i="3"/>
  <c r="C589" i="3"/>
  <c r="C590" i="3"/>
  <c r="C591" i="3"/>
  <c r="C593" i="3"/>
  <c r="C595" i="3"/>
  <c r="C597" i="3"/>
  <c r="C598" i="3"/>
  <c r="C600" i="3"/>
  <c r="C601" i="3"/>
  <c r="C602" i="3"/>
  <c r="C603" i="3"/>
  <c r="C606" i="3"/>
  <c r="C608" i="3"/>
  <c r="C609" i="3"/>
  <c r="C611" i="3"/>
  <c r="C614" i="3"/>
  <c r="C618" i="3"/>
  <c r="C619" i="3"/>
  <c r="C620" i="3"/>
  <c r="C622" i="3"/>
  <c r="C624" i="3"/>
  <c r="C625" i="3"/>
  <c r="C626" i="3"/>
  <c r="C627" i="3"/>
  <c r="C629" i="3"/>
  <c r="C630" i="3"/>
  <c r="C631" i="3"/>
  <c r="C632" i="3"/>
  <c r="C633" i="3"/>
  <c r="C635" i="3"/>
  <c r="C636" i="3"/>
  <c r="C638" i="3"/>
  <c r="C640" i="3"/>
  <c r="C641" i="3"/>
  <c r="C643" i="3"/>
  <c r="C644" i="3"/>
  <c r="C645" i="3"/>
  <c r="C646" i="3"/>
  <c r="C648" i="3"/>
  <c r="C649" i="3"/>
  <c r="C650" i="3"/>
  <c r="C653" i="3"/>
  <c r="C654" i="3"/>
  <c r="C656" i="3"/>
  <c r="C657" i="3"/>
  <c r="C658" i="3"/>
  <c r="C659" i="3"/>
  <c r="C662" i="3"/>
  <c r="C664" i="3"/>
  <c r="C665" i="3"/>
  <c r="C666" i="3"/>
  <c r="C667" i="3"/>
  <c r="C670" i="3"/>
  <c r="C672" i="3"/>
  <c r="C676" i="3"/>
  <c r="C677" i="3"/>
  <c r="C678" i="3"/>
  <c r="C679" i="3"/>
  <c r="C681" i="3"/>
  <c r="C682" i="3"/>
  <c r="C683" i="3"/>
  <c r="C684" i="3"/>
  <c r="C685" i="3"/>
  <c r="C686" i="3"/>
  <c r="C687" i="3"/>
  <c r="C688" i="3"/>
  <c r="C690" i="3"/>
  <c r="C693" i="3"/>
  <c r="C694" i="3"/>
  <c r="C695" i="3"/>
  <c r="C698" i="3"/>
  <c r="C700" i="3"/>
  <c r="C701" i="3"/>
  <c r="C702" i="3"/>
  <c r="C703" i="3"/>
  <c r="C705" i="3"/>
  <c r="C706" i="3"/>
  <c r="C707" i="3"/>
  <c r="C709" i="3"/>
  <c r="C710" i="3"/>
  <c r="C711" i="3"/>
  <c r="C713" i="3"/>
  <c r="C714" i="3"/>
  <c r="C715" i="3"/>
  <c r="C716" i="3"/>
  <c r="C717" i="3"/>
  <c r="C718" i="3"/>
  <c r="C720" i="3"/>
  <c r="C721" i="3"/>
  <c r="C722" i="3"/>
  <c r="C723" i="3"/>
  <c r="C724" i="3"/>
  <c r="C725" i="3"/>
  <c r="C726" i="3"/>
  <c r="C727" i="3"/>
  <c r="C728" i="3"/>
  <c r="C730" i="3"/>
  <c r="C731" i="3"/>
  <c r="C732" i="3"/>
  <c r="C733" i="3"/>
  <c r="C734" i="3"/>
  <c r="C735" i="3"/>
  <c r="C736" i="3"/>
  <c r="C737" i="3"/>
  <c r="C739" i="3"/>
  <c r="C740" i="3"/>
  <c r="C742" i="3"/>
  <c r="C743" i="3"/>
  <c r="C744" i="3"/>
  <c r="C747" i="3"/>
  <c r="C750" i="3"/>
  <c r="C752" i="3"/>
  <c r="C753" i="3"/>
  <c r="C754" i="3"/>
  <c r="C755" i="3"/>
  <c r="C756" i="3"/>
  <c r="C760" i="3"/>
  <c r="C761" i="3"/>
  <c r="C763" i="3"/>
  <c r="C765" i="3"/>
  <c r="C768" i="3"/>
  <c r="C772" i="3"/>
  <c r="C773" i="3"/>
  <c r="C774" i="3"/>
  <c r="C775" i="3"/>
  <c r="C777" i="3"/>
  <c r="C778" i="3"/>
  <c r="C779" i="3"/>
  <c r="C780" i="3"/>
  <c r="C781" i="3"/>
  <c r="C782" i="3"/>
  <c r="C783" i="3"/>
  <c r="C784" i="3"/>
  <c r="C785" i="3"/>
  <c r="C3" i="3"/>
  <c r="C4" i="3"/>
  <c r="C5" i="3"/>
  <c r="C8" i="3"/>
  <c r="C11" i="3"/>
  <c r="C12" i="3"/>
  <c r="C13" i="3"/>
  <c r="DC3" i="2"/>
  <c r="BI3" i="3" s="1"/>
  <c r="DD3" i="2"/>
  <c r="DC4" i="2"/>
  <c r="BI4" i="3" s="1"/>
  <c r="DD4" i="2"/>
  <c r="DC5" i="2"/>
  <c r="BI5" i="3" s="1"/>
  <c r="DD5" i="2"/>
  <c r="DC6" i="2"/>
  <c r="BI6" i="3" s="1"/>
  <c r="DD6" i="2"/>
  <c r="DC7" i="2"/>
  <c r="BI7" i="3" s="1"/>
  <c r="DD7" i="2"/>
  <c r="DC8" i="2"/>
  <c r="BI8" i="3" s="1"/>
  <c r="DD8" i="2"/>
  <c r="DC9" i="2"/>
  <c r="BI9" i="3" s="1"/>
  <c r="DD9" i="2"/>
  <c r="DC10" i="2"/>
  <c r="BI10" i="3" s="1"/>
  <c r="DD10" i="2"/>
  <c r="DC11" i="2"/>
  <c r="BI11" i="3" s="1"/>
  <c r="DD11" i="2"/>
  <c r="DC12" i="2"/>
  <c r="BI12" i="3" s="1"/>
  <c r="DD12" i="2"/>
  <c r="DC13" i="2"/>
  <c r="BI13" i="3" s="1"/>
  <c r="DD13" i="2"/>
  <c r="DC14" i="2"/>
  <c r="BI14" i="3" s="1"/>
  <c r="DD14" i="2"/>
  <c r="DC15" i="2"/>
  <c r="BI15" i="3" s="1"/>
  <c r="DD15" i="2"/>
  <c r="DC16" i="2"/>
  <c r="BI16" i="3" s="1"/>
  <c r="DD16" i="2"/>
  <c r="DC17" i="2"/>
  <c r="BI17" i="3" s="1"/>
  <c r="DD17" i="2"/>
  <c r="DC18" i="2"/>
  <c r="BI18" i="3" s="1"/>
  <c r="DD18" i="2"/>
  <c r="DC19" i="2"/>
  <c r="BI19" i="3" s="1"/>
  <c r="DD19" i="2"/>
  <c r="DC20" i="2"/>
  <c r="BI20" i="3" s="1"/>
  <c r="DD20" i="2"/>
  <c r="DC21" i="2"/>
  <c r="BI21" i="3" s="1"/>
  <c r="DD21" i="2"/>
  <c r="DC22" i="2"/>
  <c r="BI22" i="3" s="1"/>
  <c r="DD22" i="2"/>
  <c r="DC23" i="2"/>
  <c r="BI23" i="3" s="1"/>
  <c r="DD23" i="2"/>
  <c r="DC24" i="2"/>
  <c r="BI24" i="3" s="1"/>
  <c r="DD24" i="2"/>
  <c r="DC25" i="2"/>
  <c r="BI25" i="3" s="1"/>
  <c r="DD25" i="2"/>
  <c r="DC26" i="2"/>
  <c r="BI26" i="3" s="1"/>
  <c r="DD26" i="2"/>
  <c r="DC27" i="2"/>
  <c r="BI27" i="3" s="1"/>
  <c r="DD27" i="2"/>
  <c r="DC28" i="2"/>
  <c r="BI28" i="3" s="1"/>
  <c r="DD28" i="2"/>
  <c r="DC29" i="2"/>
  <c r="BI29" i="3" s="1"/>
  <c r="DD29" i="2"/>
  <c r="DC30" i="2"/>
  <c r="BI30" i="3" s="1"/>
  <c r="DD30" i="2"/>
  <c r="DC31" i="2"/>
  <c r="BI31" i="3" s="1"/>
  <c r="DD31" i="2"/>
  <c r="DC32" i="2"/>
  <c r="BI32" i="3" s="1"/>
  <c r="DD32" i="2"/>
  <c r="DC33" i="2"/>
  <c r="BI33" i="3" s="1"/>
  <c r="DD33" i="2"/>
  <c r="DC34" i="2"/>
  <c r="BI34" i="3" s="1"/>
  <c r="DD34" i="2"/>
  <c r="DC35" i="2"/>
  <c r="DD35" i="2"/>
  <c r="DC36" i="2"/>
  <c r="DD36" i="2"/>
  <c r="DC37" i="2"/>
  <c r="BI36" i="3" s="1"/>
  <c r="DD37" i="2"/>
  <c r="DC38" i="2"/>
  <c r="BI37" i="3" s="1"/>
  <c r="DD38" i="2"/>
  <c r="DC39" i="2"/>
  <c r="BI38" i="3" s="1"/>
  <c r="DD39" i="2"/>
  <c r="DC40" i="2"/>
  <c r="BI39" i="3" s="1"/>
  <c r="DD40" i="2"/>
  <c r="DC41" i="2"/>
  <c r="BI40" i="3" s="1"/>
  <c r="DD41" i="2"/>
  <c r="DC42" i="2"/>
  <c r="BI41" i="3" s="1"/>
  <c r="DD42" i="2"/>
  <c r="DC43" i="2"/>
  <c r="BI42" i="3" s="1"/>
  <c r="DD43" i="2"/>
  <c r="DC44" i="2"/>
  <c r="BI43" i="3" s="1"/>
  <c r="DD44" i="2"/>
  <c r="DC45" i="2"/>
  <c r="BI44" i="3" s="1"/>
  <c r="DD45" i="2"/>
  <c r="DC46" i="2"/>
  <c r="DD46" i="2"/>
  <c r="DC47" i="2"/>
  <c r="DD47" i="2"/>
  <c r="DC48" i="2"/>
  <c r="BI47" i="3" s="1"/>
  <c r="DD48" i="2"/>
  <c r="DC49" i="2"/>
  <c r="BI48" i="3" s="1"/>
  <c r="DD49" i="2"/>
  <c r="DC50" i="2"/>
  <c r="DD50" i="2"/>
  <c r="DC51" i="2"/>
  <c r="BI49" i="3" s="1"/>
  <c r="DD51" i="2"/>
  <c r="DC52" i="2"/>
  <c r="DD52" i="2"/>
  <c r="DC53" i="2"/>
  <c r="BI51" i="3" s="1"/>
  <c r="DD53" i="2"/>
  <c r="DC54" i="2"/>
  <c r="BI52" i="3" s="1"/>
  <c r="DD54" i="2"/>
  <c r="DC55" i="2"/>
  <c r="BI53" i="3" s="1"/>
  <c r="DD55" i="2"/>
  <c r="DC56" i="2"/>
  <c r="DD56" i="2"/>
  <c r="DC57" i="2"/>
  <c r="DD57" i="2"/>
  <c r="DC58" i="2"/>
  <c r="BI56" i="3" s="1"/>
  <c r="DD58" i="2"/>
  <c r="DC59" i="2"/>
  <c r="BI57" i="3" s="1"/>
  <c r="DD59" i="2"/>
  <c r="DC60" i="2"/>
  <c r="BI58" i="3" s="1"/>
  <c r="DD60" i="2"/>
  <c r="DC61" i="2"/>
  <c r="BI59" i="3" s="1"/>
  <c r="DD61" i="2"/>
  <c r="DC62" i="2"/>
  <c r="BI60" i="3" s="1"/>
  <c r="DD62" i="2"/>
  <c r="DC63" i="2"/>
  <c r="DD63" i="2"/>
  <c r="DC64" i="2"/>
  <c r="DD64" i="2"/>
  <c r="DC65" i="2"/>
  <c r="BI63" i="3" s="1"/>
  <c r="DD65" i="2"/>
  <c r="DC66" i="2"/>
  <c r="BI64" i="3" s="1"/>
  <c r="DD66" i="2"/>
  <c r="DC67" i="2"/>
  <c r="DD67" i="2"/>
  <c r="DC68" i="2"/>
  <c r="DD68" i="2"/>
  <c r="DC69" i="2"/>
  <c r="DD69" i="2"/>
  <c r="DC70" i="2"/>
  <c r="DD70" i="2"/>
  <c r="DC71" i="2"/>
  <c r="BI69" i="3" s="1"/>
  <c r="DD71" i="2"/>
  <c r="DC72" i="2"/>
  <c r="BI70" i="3" s="1"/>
  <c r="DD72" i="2"/>
  <c r="DC73" i="2"/>
  <c r="DD73" i="2"/>
  <c r="DC74" i="2"/>
  <c r="DD74" i="2"/>
  <c r="DC75" i="2"/>
  <c r="BI73" i="3" s="1"/>
  <c r="DD75" i="2"/>
  <c r="DC76" i="2"/>
  <c r="BI74" i="3" s="1"/>
  <c r="DD76" i="2"/>
  <c r="DC77" i="2"/>
  <c r="BI75" i="3" s="1"/>
  <c r="DD77" i="2"/>
  <c r="DC78" i="2"/>
  <c r="BI76" i="3" s="1"/>
  <c r="DD78" i="2"/>
  <c r="DC79" i="2"/>
  <c r="DD79" i="2"/>
  <c r="DC80" i="2"/>
  <c r="BI78" i="3" s="1"/>
  <c r="DD80" i="2"/>
  <c r="DC81" i="2"/>
  <c r="DD81" i="2"/>
  <c r="DC82" i="2"/>
  <c r="BI80" i="3" s="1"/>
  <c r="DD82" i="2"/>
  <c r="DC83" i="2"/>
  <c r="BI81" i="3" s="1"/>
  <c r="DD83" i="2"/>
  <c r="DC84" i="2"/>
  <c r="BI82" i="3" s="1"/>
  <c r="DD84" i="2"/>
  <c r="DC85" i="2"/>
  <c r="DD85" i="2"/>
  <c r="DC86" i="2"/>
  <c r="BI84" i="3" s="1"/>
  <c r="DD86" i="2"/>
  <c r="DC87" i="2"/>
  <c r="DD87" i="2"/>
  <c r="DC88" i="2"/>
  <c r="DD88" i="2"/>
  <c r="DC89" i="2"/>
  <c r="BI87" i="3" s="1"/>
  <c r="DD89" i="2"/>
  <c r="DC90" i="2"/>
  <c r="DD90" i="2"/>
  <c r="DC91" i="2"/>
  <c r="BI88" i="3" s="1"/>
  <c r="DD91" i="2"/>
  <c r="DC92" i="2"/>
  <c r="BI89" i="3" s="1"/>
  <c r="DD92" i="2"/>
  <c r="DC93" i="2"/>
  <c r="BI90" i="3" s="1"/>
  <c r="DD93" i="2"/>
  <c r="DC94" i="2"/>
  <c r="BI91" i="3" s="1"/>
  <c r="DD94" i="2"/>
  <c r="DC95" i="2"/>
  <c r="DD95" i="2"/>
  <c r="DC96" i="2"/>
  <c r="DD96" i="2"/>
  <c r="DC97" i="2"/>
  <c r="BI94" i="3" s="1"/>
  <c r="DD97" i="2"/>
  <c r="DC98" i="2"/>
  <c r="BI95" i="3" s="1"/>
  <c r="DD98" i="2"/>
  <c r="DC99" i="2"/>
  <c r="BI96" i="3" s="1"/>
  <c r="DD99" i="2"/>
  <c r="DC100" i="2"/>
  <c r="BI97" i="3" s="1"/>
  <c r="DD100" i="2"/>
  <c r="DC101" i="2"/>
  <c r="BI98" i="3" s="1"/>
  <c r="DD101" i="2"/>
  <c r="DC102" i="2"/>
  <c r="BI99" i="3" s="1"/>
  <c r="DD102" i="2"/>
  <c r="DC103" i="2"/>
  <c r="BI100" i="3" s="1"/>
  <c r="DD103" i="2"/>
  <c r="DC104" i="2"/>
  <c r="BI101" i="3" s="1"/>
  <c r="DD104" i="2"/>
  <c r="DC105" i="2"/>
  <c r="BI102" i="3" s="1"/>
  <c r="DD105" i="2"/>
  <c r="DC106" i="2"/>
  <c r="DD106" i="2"/>
  <c r="DC107" i="2"/>
  <c r="DD107" i="2"/>
  <c r="DC108" i="2"/>
  <c r="BI105" i="3" s="1"/>
  <c r="DD108" i="2"/>
  <c r="DC109" i="2"/>
  <c r="DD109" i="2"/>
  <c r="DC110" i="2"/>
  <c r="DD110" i="2"/>
  <c r="DC111" i="2"/>
  <c r="DD111" i="2"/>
  <c r="DC112" i="2"/>
  <c r="BI108" i="3" s="1"/>
  <c r="DD112" i="2"/>
  <c r="DC113" i="2"/>
  <c r="DD113" i="2"/>
  <c r="DC114" i="2"/>
  <c r="BI110" i="3" s="1"/>
  <c r="DD114" i="2"/>
  <c r="DC115" i="2"/>
  <c r="DD115" i="2"/>
  <c r="DC116" i="2"/>
  <c r="BI112" i="3" s="1"/>
  <c r="DD116" i="2"/>
  <c r="DC117" i="2"/>
  <c r="BI113" i="3" s="1"/>
  <c r="DD117" i="2"/>
  <c r="DC118" i="2"/>
  <c r="BI114" i="3" s="1"/>
  <c r="DD118" i="2"/>
  <c r="DC119" i="2"/>
  <c r="BI115" i="3" s="1"/>
  <c r="DD119" i="2"/>
  <c r="DC120" i="2"/>
  <c r="BI116" i="3" s="1"/>
  <c r="DD120" i="2"/>
  <c r="DC121" i="2"/>
  <c r="DD121" i="2"/>
  <c r="DC122" i="2"/>
  <c r="BI118" i="3" s="1"/>
  <c r="DD122" i="2"/>
  <c r="DC123" i="2"/>
  <c r="BI119" i="3" s="1"/>
  <c r="DD123" i="2"/>
  <c r="DC124" i="2"/>
  <c r="BI120" i="3" s="1"/>
  <c r="DD124" i="2"/>
  <c r="DC125" i="2"/>
  <c r="BI121" i="3" s="1"/>
  <c r="DD125" i="2"/>
  <c r="DC126" i="2"/>
  <c r="BI122" i="3" s="1"/>
  <c r="DD126" i="2"/>
  <c r="DC127" i="2"/>
  <c r="BI123" i="3" s="1"/>
  <c r="DD127" i="2"/>
  <c r="DC128" i="2"/>
  <c r="BI124" i="3" s="1"/>
  <c r="DD128" i="2"/>
  <c r="DC129" i="2"/>
  <c r="BI125" i="3" s="1"/>
  <c r="DD129" i="2"/>
  <c r="DC130" i="2"/>
  <c r="BI126" i="3" s="1"/>
  <c r="DD130" i="2"/>
  <c r="DC131" i="2"/>
  <c r="DD131" i="2"/>
  <c r="DC132" i="2"/>
  <c r="BI128" i="3" s="1"/>
  <c r="DD132" i="2"/>
  <c r="DC133" i="2"/>
  <c r="DD133" i="2"/>
  <c r="DC134" i="2"/>
  <c r="BI129" i="3" s="1"/>
  <c r="DD134" i="2"/>
  <c r="DC135" i="2"/>
  <c r="BI130" i="3" s="1"/>
  <c r="DD135" i="2"/>
  <c r="DC136" i="2"/>
  <c r="BI131" i="3" s="1"/>
  <c r="DD136" i="2"/>
  <c r="DC137" i="2"/>
  <c r="DD137" i="2"/>
  <c r="DC138" i="2"/>
  <c r="DD138" i="2"/>
  <c r="DC139" i="2"/>
  <c r="BI134" i="3" s="1"/>
  <c r="DD139" i="2"/>
  <c r="DC140" i="2"/>
  <c r="BI135" i="3" s="1"/>
  <c r="DD140" i="2"/>
  <c r="DC141" i="2"/>
  <c r="BI136" i="3" s="1"/>
  <c r="DD141" i="2"/>
  <c r="DC142" i="2"/>
  <c r="BI137" i="3" s="1"/>
  <c r="DD142" i="2"/>
  <c r="DC143" i="2"/>
  <c r="BI138" i="3" s="1"/>
  <c r="DD143" i="2"/>
  <c r="DC144" i="2"/>
  <c r="BI139" i="3" s="1"/>
  <c r="DD144" i="2"/>
  <c r="DC145" i="2"/>
  <c r="BI140" i="3" s="1"/>
  <c r="DD145" i="2"/>
  <c r="DC146" i="2"/>
  <c r="BI141" i="3" s="1"/>
  <c r="DD146" i="2"/>
  <c r="DC147" i="2"/>
  <c r="BI142" i="3" s="1"/>
  <c r="DD147" i="2"/>
  <c r="DC148" i="2"/>
  <c r="BI143" i="3" s="1"/>
  <c r="DD148" i="2"/>
  <c r="DC149" i="2"/>
  <c r="BI144" i="3" s="1"/>
  <c r="DD149" i="2"/>
  <c r="DC150" i="2"/>
  <c r="BI145" i="3" s="1"/>
  <c r="DD150" i="2"/>
  <c r="DC151" i="2"/>
  <c r="DD151" i="2"/>
  <c r="DC152" i="2"/>
  <c r="DD152" i="2"/>
  <c r="DC153" i="2"/>
  <c r="BI147" i="3" s="1"/>
  <c r="DD153" i="2"/>
  <c r="DC154" i="2"/>
  <c r="DD154" i="2"/>
  <c r="DC155" i="2"/>
  <c r="BI149" i="3" s="1"/>
  <c r="DD155" i="2"/>
  <c r="DC156" i="2"/>
  <c r="BI150" i="3" s="1"/>
  <c r="DD156" i="2"/>
  <c r="DC157" i="2"/>
  <c r="BI151" i="3" s="1"/>
  <c r="DD157" i="2"/>
  <c r="DC158" i="2"/>
  <c r="BI152" i="3" s="1"/>
  <c r="DD158" i="2"/>
  <c r="DC159" i="2"/>
  <c r="BI153" i="3" s="1"/>
  <c r="DD159" i="2"/>
  <c r="DC160" i="2"/>
  <c r="BI154" i="3" s="1"/>
  <c r="DD160" i="2"/>
  <c r="DC161" i="2"/>
  <c r="BI155" i="3" s="1"/>
  <c r="DD161" i="2"/>
  <c r="DC162" i="2"/>
  <c r="DD162" i="2"/>
  <c r="DC163" i="2"/>
  <c r="BI157" i="3" s="1"/>
  <c r="DD163" i="2"/>
  <c r="DC164" i="2"/>
  <c r="BI158" i="3" s="1"/>
  <c r="DD164" i="2"/>
  <c r="DC165" i="2"/>
  <c r="BI159" i="3" s="1"/>
  <c r="DD165" i="2"/>
  <c r="DC166" i="2"/>
  <c r="BI160" i="3" s="1"/>
  <c r="DD166" i="2"/>
  <c r="DC167" i="2"/>
  <c r="BI161" i="3" s="1"/>
  <c r="DD167" i="2"/>
  <c r="DC168" i="2"/>
  <c r="DD168" i="2"/>
  <c r="DC169" i="2"/>
  <c r="DD169" i="2"/>
  <c r="DC170" i="2"/>
  <c r="BI164" i="3" s="1"/>
  <c r="DD170" i="2"/>
  <c r="DC171" i="2"/>
  <c r="DD171" i="2"/>
  <c r="DC172" i="2"/>
  <c r="BI166" i="3" s="1"/>
  <c r="DD172" i="2"/>
  <c r="DC173" i="2"/>
  <c r="BI167" i="3" s="1"/>
  <c r="DD173" i="2"/>
  <c r="DC174" i="2"/>
  <c r="BI168" i="3" s="1"/>
  <c r="DD174" i="2"/>
  <c r="DC175" i="2"/>
  <c r="BI169" i="3" s="1"/>
  <c r="DD175" i="2"/>
  <c r="DC176" i="2"/>
  <c r="BI170" i="3" s="1"/>
  <c r="DD176" i="2"/>
  <c r="DC177" i="2"/>
  <c r="BI171" i="3" s="1"/>
  <c r="DD177" i="2"/>
  <c r="DC178" i="2"/>
  <c r="BI172" i="3" s="1"/>
  <c r="DD178" i="2"/>
  <c r="DC179" i="2"/>
  <c r="BI173" i="3" s="1"/>
  <c r="DD179" i="2"/>
  <c r="DC180" i="2"/>
  <c r="BI174" i="3" s="1"/>
  <c r="DD180" i="2"/>
  <c r="DC181" i="2"/>
  <c r="BI175" i="3" s="1"/>
  <c r="DD181" i="2"/>
  <c r="DC182" i="2"/>
  <c r="DD182" i="2"/>
  <c r="DC183" i="2"/>
  <c r="BI177" i="3" s="1"/>
  <c r="DD183" i="2"/>
  <c r="DC184" i="2"/>
  <c r="BI178" i="3" s="1"/>
  <c r="DD184" i="2"/>
  <c r="DC185" i="2"/>
  <c r="BI179" i="3" s="1"/>
  <c r="DD185" i="2"/>
  <c r="DC186" i="2"/>
  <c r="BI180" i="3" s="1"/>
  <c r="DD186" i="2"/>
  <c r="DC187" i="2"/>
  <c r="BI181" i="3" s="1"/>
  <c r="DD187" i="2"/>
  <c r="DC188" i="2"/>
  <c r="BI182" i="3" s="1"/>
  <c r="DD188" i="2"/>
  <c r="DC189" i="2"/>
  <c r="BI183" i="3" s="1"/>
  <c r="DD189" i="2"/>
  <c r="DC190" i="2"/>
  <c r="BI184" i="3" s="1"/>
  <c r="DD190" i="2"/>
  <c r="DC191" i="2"/>
  <c r="BI185" i="3" s="1"/>
  <c r="DD191" i="2"/>
  <c r="DC192" i="2"/>
  <c r="BI186" i="3" s="1"/>
  <c r="DD192" i="2"/>
  <c r="DC193" i="2"/>
  <c r="BI187" i="3" s="1"/>
  <c r="DD193" i="2"/>
  <c r="DC194" i="2"/>
  <c r="BI188" i="3" s="1"/>
  <c r="DD194" i="2"/>
  <c r="DC195" i="2"/>
  <c r="BI189" i="3" s="1"/>
  <c r="DD195" i="2"/>
  <c r="DC196" i="2"/>
  <c r="DD196" i="2"/>
  <c r="DC197" i="2"/>
  <c r="BI191" i="3" s="1"/>
  <c r="DD197" i="2"/>
  <c r="DC198" i="2"/>
  <c r="BI192" i="3" s="1"/>
  <c r="DD198" i="2"/>
  <c r="DC199" i="2"/>
  <c r="DD199" i="2"/>
  <c r="DC200" i="2"/>
  <c r="BI194" i="3" s="1"/>
  <c r="DD200" i="2"/>
  <c r="DC201" i="2"/>
  <c r="DD201" i="2"/>
  <c r="DC202" i="2"/>
  <c r="DD202" i="2"/>
  <c r="DC203" i="2"/>
  <c r="BI197" i="3" s="1"/>
  <c r="DD203" i="2"/>
  <c r="DC204" i="2"/>
  <c r="BI198" i="3" s="1"/>
  <c r="DD204" i="2"/>
  <c r="DC205" i="2"/>
  <c r="DD205" i="2"/>
  <c r="DC206" i="2"/>
  <c r="BI200" i="3" s="1"/>
  <c r="DD206" i="2"/>
  <c r="DC207" i="2"/>
  <c r="BI201" i="3" s="1"/>
  <c r="DD207" i="2"/>
  <c r="DC208" i="2"/>
  <c r="DD208" i="2"/>
  <c r="DC209" i="2"/>
  <c r="BI202" i="3" s="1"/>
  <c r="DD209" i="2"/>
  <c r="DC210" i="2"/>
  <c r="BI203" i="3" s="1"/>
  <c r="DD210" i="2"/>
  <c r="DC211" i="2"/>
  <c r="DD211" i="2"/>
  <c r="DC212" i="2"/>
  <c r="BI205" i="3" s="1"/>
  <c r="DD212" i="2"/>
  <c r="DC213" i="2"/>
  <c r="BI206" i="3" s="1"/>
  <c r="DD213" i="2"/>
  <c r="DC214" i="2"/>
  <c r="BI207" i="3" s="1"/>
  <c r="DD214" i="2"/>
  <c r="DC215" i="2"/>
  <c r="DD215" i="2"/>
  <c r="DC216" i="2"/>
  <c r="BI209" i="3" s="1"/>
  <c r="DD216" i="2"/>
  <c r="DC217" i="2"/>
  <c r="DD217" i="2"/>
  <c r="DC218" i="2"/>
  <c r="BI211" i="3" s="1"/>
  <c r="DD218" i="2"/>
  <c r="DC219" i="2"/>
  <c r="BI212" i="3" s="1"/>
  <c r="DD219" i="2"/>
  <c r="DC220" i="2"/>
  <c r="BI213" i="3" s="1"/>
  <c r="DD220" i="2"/>
  <c r="DC221" i="2"/>
  <c r="BI214" i="3" s="1"/>
  <c r="DD221" i="2"/>
  <c r="DC222" i="2"/>
  <c r="BI215" i="3" s="1"/>
  <c r="DD222" i="2"/>
  <c r="DC223" i="2"/>
  <c r="BI216" i="3" s="1"/>
  <c r="DD223" i="2"/>
  <c r="DC224" i="2"/>
  <c r="BI217" i="3" s="1"/>
  <c r="DD224" i="2"/>
  <c r="DC225" i="2"/>
  <c r="BI218" i="3" s="1"/>
  <c r="DD225" i="2"/>
  <c r="DC226" i="2"/>
  <c r="BI219" i="3" s="1"/>
  <c r="DD226" i="2"/>
  <c r="DC227" i="2"/>
  <c r="DD227" i="2"/>
  <c r="DC228" i="2"/>
  <c r="DD228" i="2"/>
  <c r="DC229" i="2"/>
  <c r="BI222" i="3" s="1"/>
  <c r="DD229" i="2"/>
  <c r="DC230" i="2"/>
  <c r="BI223" i="3" s="1"/>
  <c r="DD230" i="2"/>
  <c r="DC231" i="2"/>
  <c r="BI224" i="3" s="1"/>
  <c r="DD231" i="2"/>
  <c r="DC232" i="2"/>
  <c r="BI225" i="3" s="1"/>
  <c r="DD232" i="2"/>
  <c r="DC233" i="2"/>
  <c r="BI226" i="3" s="1"/>
  <c r="DD233" i="2"/>
  <c r="DC234" i="2"/>
  <c r="BI227" i="3" s="1"/>
  <c r="DD234" i="2"/>
  <c r="DC235" i="2"/>
  <c r="BI228" i="3" s="1"/>
  <c r="DD235" i="2"/>
  <c r="DC236" i="2"/>
  <c r="DD236" i="2"/>
  <c r="DC237" i="2"/>
  <c r="BI229" i="3" s="1"/>
  <c r="DD237" i="2"/>
  <c r="DC238" i="2"/>
  <c r="BI230" i="3" s="1"/>
  <c r="DD238" i="2"/>
  <c r="DC239" i="2"/>
  <c r="BI231" i="3" s="1"/>
  <c r="DD239" i="2"/>
  <c r="DC240" i="2"/>
  <c r="BI232" i="3" s="1"/>
  <c r="DD240" i="2"/>
  <c r="DC241" i="2"/>
  <c r="BI233" i="3" s="1"/>
  <c r="DD241" i="2"/>
  <c r="DC242" i="2"/>
  <c r="BI234" i="3" s="1"/>
  <c r="DD242" i="2"/>
  <c r="DC243" i="2"/>
  <c r="BI235" i="3" s="1"/>
  <c r="DD243" i="2"/>
  <c r="DC244" i="2"/>
  <c r="BI236" i="3" s="1"/>
  <c r="DD244" i="2"/>
  <c r="DC245" i="2"/>
  <c r="DD245" i="2"/>
  <c r="DC246" i="2"/>
  <c r="BI238" i="3" s="1"/>
  <c r="DD246" i="2"/>
  <c r="DC247" i="2"/>
  <c r="BI239" i="3" s="1"/>
  <c r="DD247" i="2"/>
  <c r="DC248" i="2"/>
  <c r="BI240" i="3" s="1"/>
  <c r="DD248" i="2"/>
  <c r="DC249" i="2"/>
  <c r="BI241" i="3" s="1"/>
  <c r="DD249" i="2"/>
  <c r="DC250" i="2"/>
  <c r="BI242" i="3" s="1"/>
  <c r="DD250" i="2"/>
  <c r="DC251" i="2"/>
  <c r="BI243" i="3" s="1"/>
  <c r="DD251" i="2"/>
  <c r="DC252" i="2"/>
  <c r="BI244" i="3" s="1"/>
  <c r="DD252" i="2"/>
  <c r="DC253" i="2"/>
  <c r="DD253" i="2"/>
  <c r="DC254" i="2"/>
  <c r="BI246" i="3" s="1"/>
  <c r="DD254" i="2"/>
  <c r="DC255" i="2"/>
  <c r="BI247" i="3" s="1"/>
  <c r="DD255" i="2"/>
  <c r="DC256" i="2"/>
  <c r="BI248" i="3" s="1"/>
  <c r="DD256" i="2"/>
  <c r="DC257" i="2"/>
  <c r="DD257" i="2"/>
  <c r="DC258" i="2"/>
  <c r="BI250" i="3" s="1"/>
  <c r="DD258" i="2"/>
  <c r="DC259" i="2"/>
  <c r="BI251" i="3" s="1"/>
  <c r="DD259" i="2"/>
  <c r="DC260" i="2"/>
  <c r="BI252" i="3" s="1"/>
  <c r="DD260" i="2"/>
  <c r="DC261" i="2"/>
  <c r="BI253" i="3" s="1"/>
  <c r="DD261" i="2"/>
  <c r="DC262" i="2"/>
  <c r="BI254" i="3" s="1"/>
  <c r="DD262" i="2"/>
  <c r="DC263" i="2"/>
  <c r="BI255" i="3" s="1"/>
  <c r="DD263" i="2"/>
  <c r="DC264" i="2"/>
  <c r="BI256" i="3" s="1"/>
  <c r="DD264" i="2"/>
  <c r="DC265" i="2"/>
  <c r="DD265" i="2"/>
  <c r="DC266" i="2"/>
  <c r="BI258" i="3" s="1"/>
  <c r="DD266" i="2"/>
  <c r="DC267" i="2"/>
  <c r="BI259" i="3" s="1"/>
  <c r="DD267" i="2"/>
  <c r="DC268" i="2"/>
  <c r="BI260" i="3" s="1"/>
  <c r="DD268" i="2"/>
  <c r="DC269" i="2"/>
  <c r="BI261" i="3" s="1"/>
  <c r="DD269" i="2"/>
  <c r="DC270" i="2"/>
  <c r="DD270" i="2"/>
  <c r="DC271" i="2"/>
  <c r="BI262" i="3" s="1"/>
  <c r="DD271" i="2"/>
  <c r="DC272" i="2"/>
  <c r="BI263" i="3" s="1"/>
  <c r="DD272" i="2"/>
  <c r="DC273" i="2"/>
  <c r="BI264" i="3" s="1"/>
  <c r="DD273" i="2"/>
  <c r="DC274" i="2"/>
  <c r="BI265" i="3" s="1"/>
  <c r="DD274" i="2"/>
  <c r="DC275" i="2"/>
  <c r="BI266" i="3" s="1"/>
  <c r="DD275" i="2"/>
  <c r="DC276" i="2"/>
  <c r="DD276" i="2"/>
  <c r="DC277" i="2"/>
  <c r="BI268" i="3" s="1"/>
  <c r="DD277" i="2"/>
  <c r="DC278" i="2"/>
  <c r="BI269" i="3" s="1"/>
  <c r="DD278" i="2"/>
  <c r="DC279" i="2"/>
  <c r="DD279" i="2"/>
  <c r="DC280" i="2"/>
  <c r="BI271" i="3" s="1"/>
  <c r="DD280" i="2"/>
  <c r="DC281" i="2"/>
  <c r="BI272" i="3" s="1"/>
  <c r="DD281" i="2"/>
  <c r="DC282" i="2"/>
  <c r="BI273" i="3" s="1"/>
  <c r="DD282" i="2"/>
  <c r="DC283" i="2"/>
  <c r="DD283" i="2"/>
  <c r="DC284" i="2"/>
  <c r="DD284" i="2"/>
  <c r="DC285" i="2"/>
  <c r="BI276" i="3" s="1"/>
  <c r="DD285" i="2"/>
  <c r="DC286" i="2"/>
  <c r="BI277" i="3" s="1"/>
  <c r="DD286" i="2"/>
  <c r="DC287" i="2"/>
  <c r="DD287" i="2"/>
  <c r="DC288" i="2"/>
  <c r="BI279" i="3" s="1"/>
  <c r="DD288" i="2"/>
  <c r="DC289" i="2"/>
  <c r="BI280" i="3" s="1"/>
  <c r="DD289" i="2"/>
  <c r="DC290" i="2"/>
  <c r="BI281" i="3" s="1"/>
  <c r="DD290" i="2"/>
  <c r="DC291" i="2"/>
  <c r="BI282" i="3" s="1"/>
  <c r="DD291" i="2"/>
  <c r="DC292" i="2"/>
  <c r="BI283" i="3" s="1"/>
  <c r="DD292" i="2"/>
  <c r="DC293" i="2"/>
  <c r="BI284" i="3" s="1"/>
  <c r="DD293" i="2"/>
  <c r="DC294" i="2"/>
  <c r="BI285" i="3" s="1"/>
  <c r="DD294" i="2"/>
  <c r="DC295" i="2"/>
  <c r="BI286" i="3" s="1"/>
  <c r="DD295" i="2"/>
  <c r="DC296" i="2"/>
  <c r="BI287" i="3" s="1"/>
  <c r="DD296" i="2"/>
  <c r="DC297" i="2"/>
  <c r="BI288" i="3" s="1"/>
  <c r="DD297" i="2"/>
  <c r="DC298" i="2"/>
  <c r="DD298" i="2"/>
  <c r="DC299" i="2"/>
  <c r="DD299" i="2"/>
  <c r="DC300" i="2"/>
  <c r="BI291" i="3" s="1"/>
  <c r="DD300" i="2"/>
  <c r="DC301" i="2"/>
  <c r="BI292" i="3" s="1"/>
  <c r="DD301" i="2"/>
  <c r="DC302" i="2"/>
  <c r="BI293" i="3" s="1"/>
  <c r="DD302" i="2"/>
  <c r="DC303" i="2"/>
  <c r="BI294" i="3" s="1"/>
  <c r="DD303" i="2"/>
  <c r="DC304" i="2"/>
  <c r="BI295" i="3" s="1"/>
  <c r="DD304" i="2"/>
  <c r="DC305" i="2"/>
  <c r="BI296" i="3" s="1"/>
  <c r="DD305" i="2"/>
  <c r="DC306" i="2"/>
  <c r="DD306" i="2"/>
  <c r="DC307" i="2"/>
  <c r="BI297" i="3" s="1"/>
  <c r="DD307" i="2"/>
  <c r="DC308" i="2"/>
  <c r="BI298" i="3" s="1"/>
  <c r="DD308" i="2"/>
  <c r="DC309" i="2"/>
  <c r="BI299" i="3" s="1"/>
  <c r="DD309" i="2"/>
  <c r="DC310" i="2"/>
  <c r="DD310" i="2"/>
  <c r="DC311" i="2"/>
  <c r="BI300" i="3" s="1"/>
  <c r="DD311" i="2"/>
  <c r="DC312" i="2"/>
  <c r="BI301" i="3" s="1"/>
  <c r="DD312" i="2"/>
  <c r="DC313" i="2"/>
  <c r="BI302" i="3" s="1"/>
  <c r="DD313" i="2"/>
  <c r="DC314" i="2"/>
  <c r="BI303" i="3" s="1"/>
  <c r="DD314" i="2"/>
  <c r="DC315" i="2"/>
  <c r="BI304" i="3" s="1"/>
  <c r="DD315" i="2"/>
  <c r="DC316" i="2"/>
  <c r="DD316" i="2"/>
  <c r="DC317" i="2"/>
  <c r="BI306" i="3" s="1"/>
  <c r="DD317" i="2"/>
  <c r="DC318" i="2"/>
  <c r="BI307" i="3" s="1"/>
  <c r="DD318" i="2"/>
  <c r="DC319" i="2"/>
  <c r="BI308" i="3" s="1"/>
  <c r="DD319" i="2"/>
  <c r="DC320" i="2"/>
  <c r="DD320" i="2"/>
  <c r="DC321" i="2"/>
  <c r="BI310" i="3" s="1"/>
  <c r="DD321" i="2"/>
  <c r="DC322" i="2"/>
  <c r="BI311" i="3" s="1"/>
  <c r="DD322" i="2"/>
  <c r="DC323" i="2"/>
  <c r="DD323" i="2"/>
  <c r="DC324" i="2"/>
  <c r="BI313" i="3" s="1"/>
  <c r="DD324" i="2"/>
  <c r="DC325" i="2"/>
  <c r="BI314" i="3" s="1"/>
  <c r="DD325" i="2"/>
  <c r="DC326" i="2"/>
  <c r="DD326" i="2"/>
  <c r="DC327" i="2"/>
  <c r="BI316" i="3" s="1"/>
  <c r="DD327" i="2"/>
  <c r="DC328" i="2"/>
  <c r="BI317" i="3" s="1"/>
  <c r="DD328" i="2"/>
  <c r="DC329" i="2"/>
  <c r="DD329" i="2"/>
  <c r="DC330" i="2"/>
  <c r="BI319" i="3" s="1"/>
  <c r="DD330" i="2"/>
  <c r="DC331" i="2"/>
  <c r="BI320" i="3" s="1"/>
  <c r="DD331" i="2"/>
  <c r="DC332" i="2"/>
  <c r="BI321" i="3" s="1"/>
  <c r="DD332" i="2"/>
  <c r="DC333" i="2"/>
  <c r="BI322" i="3" s="1"/>
  <c r="DD333" i="2"/>
  <c r="DC334" i="2"/>
  <c r="BI323" i="3" s="1"/>
  <c r="DD334" i="2"/>
  <c r="DC335" i="2"/>
  <c r="BI324" i="3" s="1"/>
  <c r="DD335" i="2"/>
  <c r="DC336" i="2"/>
  <c r="BI325" i="3" s="1"/>
  <c r="DD336" i="2"/>
  <c r="DC337" i="2"/>
  <c r="BI326" i="3" s="1"/>
  <c r="DD337" i="2"/>
  <c r="DC338" i="2"/>
  <c r="BI327" i="3" s="1"/>
  <c r="DD338" i="2"/>
  <c r="DC339" i="2"/>
  <c r="BI328" i="3" s="1"/>
  <c r="DD339" i="2"/>
  <c r="DC340" i="2"/>
  <c r="BI329" i="3" s="1"/>
  <c r="DD340" i="2"/>
  <c r="DC341" i="2"/>
  <c r="BI330" i="3" s="1"/>
  <c r="DD341" i="2"/>
  <c r="DC342" i="2"/>
  <c r="DD342" i="2"/>
  <c r="DC343" i="2"/>
  <c r="DD343" i="2"/>
  <c r="DC344" i="2"/>
  <c r="DD344" i="2"/>
  <c r="DC345" i="2"/>
  <c r="BI334" i="3" s="1"/>
  <c r="DD345" i="2"/>
  <c r="DC346" i="2"/>
  <c r="BI335" i="3" s="1"/>
  <c r="DD346" i="2"/>
  <c r="DC347" i="2"/>
  <c r="DD347" i="2"/>
  <c r="DC348" i="2"/>
  <c r="DD348" i="2"/>
  <c r="DC349" i="2"/>
  <c r="DD349" i="2"/>
  <c r="DC350" i="2"/>
  <c r="DD350" i="2"/>
  <c r="DC351" i="2"/>
  <c r="BI339" i="3" s="1"/>
  <c r="DD351" i="2"/>
  <c r="DC352" i="2"/>
  <c r="DD352" i="2"/>
  <c r="DC353" i="2"/>
  <c r="BI341" i="3" s="1"/>
  <c r="DD353" i="2"/>
  <c r="DC354" i="2"/>
  <c r="DD354" i="2"/>
  <c r="DC355" i="2"/>
  <c r="BI343" i="3" s="1"/>
  <c r="DD355" i="2"/>
  <c r="DC356" i="2"/>
  <c r="BI344" i="3" s="1"/>
  <c r="DD356" i="2"/>
  <c r="DC357" i="2"/>
  <c r="BI345" i="3" s="1"/>
  <c r="DD357" i="2"/>
  <c r="DC358" i="2"/>
  <c r="BI346" i="3" s="1"/>
  <c r="DD358" i="2"/>
  <c r="DC359" i="2"/>
  <c r="BI347" i="3" s="1"/>
  <c r="DD359" i="2"/>
  <c r="DC360" i="2"/>
  <c r="BI348" i="3" s="1"/>
  <c r="DD360" i="2"/>
  <c r="DC361" i="2"/>
  <c r="BI349" i="3" s="1"/>
  <c r="DD361" i="2"/>
  <c r="DC362" i="2"/>
  <c r="BI350" i="3" s="1"/>
  <c r="DD362" i="2"/>
  <c r="DC363" i="2"/>
  <c r="BI351" i="3" s="1"/>
  <c r="DD363" i="2"/>
  <c r="DC364" i="2"/>
  <c r="BI352" i="3" s="1"/>
  <c r="DD364" i="2"/>
  <c r="DC365" i="2"/>
  <c r="DD365" i="2"/>
  <c r="DC366" i="2"/>
  <c r="BI354" i="3" s="1"/>
  <c r="DD366" i="2"/>
  <c r="DC367" i="2"/>
  <c r="DD367" i="2"/>
  <c r="DC368" i="2"/>
  <c r="DD368" i="2"/>
  <c r="DC369" i="2"/>
  <c r="DD369" i="2"/>
  <c r="DC370" i="2"/>
  <c r="DD370" i="2"/>
  <c r="DC371" i="2"/>
  <c r="DD371" i="2"/>
  <c r="DC372" i="2"/>
  <c r="BI358" i="3" s="1"/>
  <c r="DD372" i="2"/>
  <c r="DC373" i="2"/>
  <c r="DD373" i="2"/>
  <c r="DC374" i="2"/>
  <c r="BI360" i="3" s="1"/>
  <c r="DD374" i="2"/>
  <c r="DC375" i="2"/>
  <c r="DD375" i="2"/>
  <c r="DC376" i="2"/>
  <c r="DD376" i="2"/>
  <c r="DC377" i="2"/>
  <c r="DD377" i="2"/>
  <c r="DC378" i="2"/>
  <c r="BI364" i="3" s="1"/>
  <c r="DD378" i="2"/>
  <c r="DC379" i="2"/>
  <c r="BI365" i="3" s="1"/>
  <c r="DD379" i="2"/>
  <c r="DC380" i="2"/>
  <c r="BI366" i="3" s="1"/>
  <c r="DD380" i="2"/>
  <c r="DC381" i="2"/>
  <c r="BI367" i="3" s="1"/>
  <c r="DD381" i="2"/>
  <c r="DC382" i="2"/>
  <c r="DD382" i="2"/>
  <c r="DC383" i="2"/>
  <c r="BI368" i="3" s="1"/>
  <c r="DD383" i="2"/>
  <c r="DC384" i="2"/>
  <c r="DD384" i="2"/>
  <c r="DC385" i="2"/>
  <c r="DD385" i="2"/>
  <c r="DC386" i="2"/>
  <c r="DD386" i="2"/>
  <c r="DC387" i="2"/>
  <c r="DD387" i="2"/>
  <c r="DC388" i="2"/>
  <c r="DD388" i="2"/>
  <c r="DC389" i="2"/>
  <c r="DD389" i="2"/>
  <c r="DC390" i="2"/>
  <c r="BI375" i="3" s="1"/>
  <c r="DD390" i="2"/>
  <c r="DC391" i="2"/>
  <c r="DD391" i="2"/>
  <c r="DC392" i="2"/>
  <c r="BI377" i="3" s="1"/>
  <c r="DD392" i="2"/>
  <c r="DC393" i="2"/>
  <c r="DD393" i="2"/>
  <c r="DC394" i="2"/>
  <c r="BI379" i="3" s="1"/>
  <c r="DD394" i="2"/>
  <c r="DC395" i="2"/>
  <c r="DD395" i="2"/>
  <c r="DC396" i="2"/>
  <c r="DD396" i="2"/>
  <c r="DC397" i="2"/>
  <c r="BI382" i="3" s="1"/>
  <c r="DD397" i="2"/>
  <c r="DC398" i="2"/>
  <c r="BI383" i="3" s="1"/>
  <c r="DD398" i="2"/>
  <c r="DC399" i="2"/>
  <c r="DD399" i="2"/>
  <c r="DC400" i="2"/>
  <c r="DD400" i="2"/>
  <c r="DC401" i="2"/>
  <c r="DD401" i="2"/>
  <c r="DC402" i="2"/>
  <c r="BI387" i="3" s="1"/>
  <c r="DD402" i="2"/>
  <c r="DC403" i="2"/>
  <c r="BI388" i="3" s="1"/>
  <c r="DD403" i="2"/>
  <c r="DC404" i="2"/>
  <c r="DD404" i="2"/>
  <c r="DC405" i="2"/>
  <c r="BI390" i="3" s="1"/>
  <c r="DD405" i="2"/>
  <c r="DC406" i="2"/>
  <c r="BI391" i="3" s="1"/>
  <c r="DD406" i="2"/>
  <c r="DC407" i="2"/>
  <c r="BI392" i="3" s="1"/>
  <c r="DD407" i="2"/>
  <c r="DC408" i="2"/>
  <c r="BI393" i="3" s="1"/>
  <c r="DD408" i="2"/>
  <c r="DC409" i="2"/>
  <c r="BI394" i="3" s="1"/>
  <c r="DD409" i="2"/>
  <c r="DC410" i="2"/>
  <c r="DD410" i="2"/>
  <c r="DC411" i="2"/>
  <c r="BI396" i="3" s="1"/>
  <c r="DD411" i="2"/>
  <c r="DC412" i="2"/>
  <c r="BI397" i="3" s="1"/>
  <c r="DD412" i="2"/>
  <c r="DC413" i="2"/>
  <c r="DD413" i="2"/>
  <c r="DC414" i="2"/>
  <c r="BI399" i="3" s="1"/>
  <c r="DD414" i="2"/>
  <c r="DC415" i="2"/>
  <c r="BI400" i="3" s="1"/>
  <c r="DD415" i="2"/>
  <c r="DC416" i="2"/>
  <c r="BI401" i="3" s="1"/>
  <c r="DD416" i="2"/>
  <c r="DC417" i="2"/>
  <c r="BI402" i="3" s="1"/>
  <c r="DD417" i="2"/>
  <c r="DC418" i="2"/>
  <c r="DD418" i="2"/>
  <c r="DC419" i="2"/>
  <c r="BI404" i="3" s="1"/>
  <c r="DD419" i="2"/>
  <c r="DC420" i="2"/>
  <c r="DD420" i="2"/>
  <c r="DC421" i="2"/>
  <c r="BI406" i="3" s="1"/>
  <c r="DD421" i="2"/>
  <c r="DC422" i="2"/>
  <c r="BI407" i="3" s="1"/>
  <c r="DD422" i="2"/>
  <c r="DC423" i="2"/>
  <c r="BI408" i="3" s="1"/>
  <c r="DD423" i="2"/>
  <c r="DC424" i="2"/>
  <c r="BI409" i="3" s="1"/>
  <c r="DD424" i="2"/>
  <c r="DC425" i="2"/>
  <c r="BI410" i="3" s="1"/>
  <c r="DD425" i="2"/>
  <c r="DC426" i="2"/>
  <c r="BI411" i="3" s="1"/>
  <c r="DD426" i="2"/>
  <c r="DC427" i="2"/>
  <c r="BI412" i="3" s="1"/>
  <c r="DD427" i="2"/>
  <c r="DC428" i="2"/>
  <c r="BI413" i="3" s="1"/>
  <c r="DD428" i="2"/>
  <c r="DC429" i="2"/>
  <c r="DD429" i="2"/>
  <c r="DC430" i="2"/>
  <c r="BI415" i="3" s="1"/>
  <c r="DD430" i="2"/>
  <c r="DC431" i="2"/>
  <c r="BI416" i="3" s="1"/>
  <c r="DD431" i="2"/>
  <c r="DC432" i="2"/>
  <c r="BI417" i="3" s="1"/>
  <c r="DD432" i="2"/>
  <c r="DC433" i="2"/>
  <c r="BI418" i="3" s="1"/>
  <c r="DD433" i="2"/>
  <c r="DC434" i="2"/>
  <c r="BI419" i="3" s="1"/>
  <c r="DD434" i="2"/>
  <c r="DC435" i="2"/>
  <c r="BI420" i="3" s="1"/>
  <c r="DD435" i="2"/>
  <c r="DC436" i="2"/>
  <c r="BI421" i="3" s="1"/>
  <c r="DD436" i="2"/>
  <c r="DC437" i="2"/>
  <c r="DD437" i="2"/>
  <c r="DC438" i="2"/>
  <c r="BI422" i="3" s="1"/>
  <c r="DD438" i="2"/>
  <c r="DC439" i="2"/>
  <c r="DD439" i="2"/>
  <c r="DC440" i="2"/>
  <c r="BI424" i="3" s="1"/>
  <c r="DD440" i="2"/>
  <c r="DC441" i="2"/>
  <c r="BI425" i="3" s="1"/>
  <c r="DD441" i="2"/>
  <c r="DC442" i="2"/>
  <c r="DD442" i="2"/>
  <c r="DC443" i="2"/>
  <c r="BI427" i="3" s="1"/>
  <c r="DD443" i="2"/>
  <c r="DC444" i="2"/>
  <c r="DD444" i="2"/>
  <c r="DC445" i="2"/>
  <c r="DD445" i="2"/>
  <c r="DC446" i="2"/>
  <c r="BI429" i="3" s="1"/>
  <c r="DD446" i="2"/>
  <c r="DC447" i="2"/>
  <c r="DD447" i="2"/>
  <c r="DC448" i="2"/>
  <c r="BI431" i="3" s="1"/>
  <c r="DD448" i="2"/>
  <c r="DC449" i="2"/>
  <c r="BI432" i="3" s="1"/>
  <c r="DD449" i="2"/>
  <c r="DC450" i="2"/>
  <c r="DD450" i="2"/>
  <c r="DC451" i="2"/>
  <c r="BI434" i="3" s="1"/>
  <c r="DD451" i="2"/>
  <c r="DC452" i="2"/>
  <c r="BI435" i="3" s="1"/>
  <c r="DD452" i="2"/>
  <c r="DC453" i="2"/>
  <c r="BI436" i="3" s="1"/>
  <c r="DD453" i="2"/>
  <c r="DC454" i="2"/>
  <c r="BI437" i="3" s="1"/>
  <c r="DD454" i="2"/>
  <c r="DC455" i="2"/>
  <c r="BI438" i="3" s="1"/>
  <c r="DD455" i="2"/>
  <c r="DC456" i="2"/>
  <c r="BI439" i="3" s="1"/>
  <c r="DD456" i="2"/>
  <c r="DC457" i="2"/>
  <c r="BI440" i="3" s="1"/>
  <c r="DD457" i="2"/>
  <c r="DC458" i="2"/>
  <c r="BI441" i="3" s="1"/>
  <c r="DD458" i="2"/>
  <c r="DC459" i="2"/>
  <c r="DD459" i="2"/>
  <c r="DC460" i="2"/>
  <c r="BI443" i="3" s="1"/>
  <c r="DD460" i="2"/>
  <c r="DC461" i="2"/>
  <c r="DD461" i="2"/>
  <c r="DC462" i="2"/>
  <c r="BI445" i="3" s="1"/>
  <c r="DD462" i="2"/>
  <c r="DC463" i="2"/>
  <c r="BI446" i="3" s="1"/>
  <c r="DD463" i="2"/>
  <c r="DC464" i="2"/>
  <c r="DD464" i="2"/>
  <c r="DC465" i="2"/>
  <c r="DD465" i="2"/>
  <c r="DC466" i="2"/>
  <c r="BI448" i="3" s="1"/>
  <c r="DD466" i="2"/>
  <c r="DC467" i="2"/>
  <c r="DD467" i="2"/>
  <c r="DC468" i="2"/>
  <c r="BI450" i="3" s="1"/>
  <c r="DD468" i="2"/>
  <c r="DC469" i="2"/>
  <c r="BI451" i="3" s="1"/>
  <c r="DD469" i="2"/>
  <c r="DC470" i="2"/>
  <c r="BI452" i="3" s="1"/>
  <c r="DD470" i="2"/>
  <c r="DC471" i="2"/>
  <c r="DD471" i="2"/>
  <c r="DC472" i="2"/>
  <c r="DD472" i="2"/>
  <c r="DC473" i="2"/>
  <c r="DD473" i="2"/>
  <c r="DC474" i="2"/>
  <c r="BI456" i="3" s="1"/>
  <c r="DD474" i="2"/>
  <c r="DC475" i="2"/>
  <c r="BI457" i="3" s="1"/>
  <c r="DD475" i="2"/>
  <c r="DC476" i="2"/>
  <c r="BI458" i="3" s="1"/>
  <c r="DD476" i="2"/>
  <c r="DC477" i="2"/>
  <c r="DD477" i="2"/>
  <c r="DC478" i="2"/>
  <c r="DD478" i="2"/>
  <c r="DC479" i="2"/>
  <c r="DD479" i="2"/>
  <c r="DC480" i="2"/>
  <c r="BI462" i="3" s="1"/>
  <c r="DD480" i="2"/>
  <c r="DC481" i="2"/>
  <c r="DD481" i="2"/>
  <c r="DC482" i="2"/>
  <c r="BI464" i="3" s="1"/>
  <c r="DD482" i="2"/>
  <c r="DC483" i="2"/>
  <c r="DD483" i="2"/>
  <c r="DC484" i="2"/>
  <c r="BI466" i="3" s="1"/>
  <c r="DD484" i="2"/>
  <c r="DC485" i="2"/>
  <c r="BI467" i="3" s="1"/>
  <c r="DD485" i="2"/>
  <c r="DC486" i="2"/>
  <c r="BI468" i="3" s="1"/>
  <c r="DD486" i="2"/>
  <c r="DC487" i="2"/>
  <c r="BI469" i="3" s="1"/>
  <c r="DD487" i="2"/>
  <c r="DC488" i="2"/>
  <c r="BI470" i="3" s="1"/>
  <c r="DD488" i="2"/>
  <c r="DC489" i="2"/>
  <c r="BI471" i="3" s="1"/>
  <c r="DD489" i="2"/>
  <c r="DC490" i="2"/>
  <c r="BI472" i="3" s="1"/>
  <c r="DD490" i="2"/>
  <c r="DC491" i="2"/>
  <c r="DD491" i="2"/>
  <c r="DC492" i="2"/>
  <c r="BI474" i="3" s="1"/>
  <c r="DD492" i="2"/>
  <c r="DC493" i="2"/>
  <c r="DD493" i="2"/>
  <c r="DC494" i="2"/>
  <c r="BI476" i="3" s="1"/>
  <c r="DD494" i="2"/>
  <c r="DC495" i="2"/>
  <c r="BI477" i="3" s="1"/>
  <c r="DD495" i="2"/>
  <c r="DC496" i="2"/>
  <c r="DD496" i="2"/>
  <c r="DC497" i="2"/>
  <c r="DD497" i="2"/>
  <c r="DC498" i="2"/>
  <c r="DD498" i="2"/>
  <c r="DC499" i="2"/>
  <c r="DD499" i="2"/>
  <c r="DC500" i="2"/>
  <c r="BI481" i="3" s="1"/>
  <c r="DD500" i="2"/>
  <c r="DC501" i="2"/>
  <c r="BI482" i="3" s="1"/>
  <c r="DD501" i="2"/>
  <c r="DC502" i="2"/>
  <c r="DD502" i="2"/>
  <c r="DC503" i="2"/>
  <c r="DD503" i="2"/>
  <c r="DC504" i="2"/>
  <c r="DD504" i="2"/>
  <c r="DC505" i="2"/>
  <c r="DD505" i="2"/>
  <c r="DC506" i="2"/>
  <c r="DD506" i="2"/>
  <c r="DC507" i="2"/>
  <c r="BI487" i="3" s="1"/>
  <c r="DD507" i="2"/>
  <c r="DC508" i="2"/>
  <c r="DD508" i="2"/>
  <c r="DC509" i="2"/>
  <c r="BI489" i="3" s="1"/>
  <c r="DD509" i="2"/>
  <c r="DC510" i="2"/>
  <c r="BI490" i="3" s="1"/>
  <c r="DD510" i="2"/>
  <c r="DC511" i="2"/>
  <c r="DD511" i="2"/>
  <c r="DC512" i="2"/>
  <c r="BI492" i="3" s="1"/>
  <c r="DD512" i="2"/>
  <c r="DC513" i="2"/>
  <c r="DD513" i="2"/>
  <c r="DC514" i="2"/>
  <c r="BI494" i="3" s="1"/>
  <c r="DD514" i="2"/>
  <c r="DC515" i="2"/>
  <c r="DD515" i="2"/>
  <c r="DC516" i="2"/>
  <c r="BI496" i="3" s="1"/>
  <c r="DD516" i="2"/>
  <c r="DC517" i="2"/>
  <c r="DD517" i="2"/>
  <c r="DC518" i="2"/>
  <c r="BI497" i="3" s="1"/>
  <c r="DD518" i="2"/>
  <c r="DC519" i="2"/>
  <c r="BI498" i="3" s="1"/>
  <c r="DD519" i="2"/>
  <c r="DC520" i="2"/>
  <c r="BI499" i="3" s="1"/>
  <c r="DD520" i="2"/>
  <c r="DC521" i="2"/>
  <c r="DD521" i="2"/>
  <c r="DC522" i="2"/>
  <c r="BI501" i="3" s="1"/>
  <c r="DD522" i="2"/>
  <c r="DC523" i="2"/>
  <c r="BI502" i="3" s="1"/>
  <c r="DD523" i="2"/>
  <c r="DC524" i="2"/>
  <c r="BI503" i="3" s="1"/>
  <c r="DD524" i="2"/>
  <c r="DC525" i="2"/>
  <c r="BI504" i="3" s="1"/>
  <c r="DD525" i="2"/>
  <c r="DC526" i="2"/>
  <c r="DD526" i="2"/>
  <c r="DC527" i="2"/>
  <c r="BI506" i="3" s="1"/>
  <c r="DD527" i="2"/>
  <c r="DC528" i="2"/>
  <c r="BI507" i="3" s="1"/>
  <c r="DD528" i="2"/>
  <c r="DC529" i="2"/>
  <c r="DD529" i="2"/>
  <c r="DC530" i="2"/>
  <c r="BI509" i="3" s="1"/>
  <c r="DD530" i="2"/>
  <c r="DC531" i="2"/>
  <c r="BI510" i="3" s="1"/>
  <c r="DD531" i="2"/>
  <c r="DC532" i="2"/>
  <c r="BI511" i="3" s="1"/>
  <c r="DD532" i="2"/>
  <c r="DC533" i="2"/>
  <c r="DD533" i="2"/>
  <c r="DC534" i="2"/>
  <c r="DD534" i="2"/>
  <c r="DC535" i="2"/>
  <c r="BI514" i="3" s="1"/>
  <c r="DD535" i="2"/>
  <c r="DC536" i="2"/>
  <c r="BI515" i="3" s="1"/>
  <c r="DD536" i="2"/>
  <c r="DC537" i="2"/>
  <c r="DD537" i="2"/>
  <c r="DC538" i="2"/>
  <c r="DD538" i="2"/>
  <c r="DC539" i="2"/>
  <c r="DD539" i="2"/>
  <c r="DC540" i="2"/>
  <c r="DD540" i="2"/>
  <c r="DC541" i="2"/>
  <c r="BI520" i="3" s="1"/>
  <c r="DD541" i="2"/>
  <c r="DC542" i="2"/>
  <c r="DD542" i="2"/>
  <c r="DC543" i="2"/>
  <c r="DD543" i="2"/>
  <c r="DC544" i="2"/>
  <c r="BI522" i="3" s="1"/>
  <c r="DD544" i="2"/>
  <c r="DC545" i="2"/>
  <c r="DD545" i="2"/>
  <c r="DC546" i="2"/>
  <c r="BI523" i="3" s="1"/>
  <c r="DD546" i="2"/>
  <c r="DC547" i="2"/>
  <c r="BI524" i="3" s="1"/>
  <c r="DD547" i="2"/>
  <c r="DC548" i="2"/>
  <c r="BI525" i="3" s="1"/>
  <c r="DD548" i="2"/>
  <c r="DC549" i="2"/>
  <c r="BI526" i="3" s="1"/>
  <c r="DD549" i="2"/>
  <c r="DC550" i="2"/>
  <c r="BI527" i="3" s="1"/>
  <c r="DD550" i="2"/>
  <c r="DC551" i="2"/>
  <c r="DD551" i="2"/>
  <c r="DC552" i="2"/>
  <c r="BI529" i="3" s="1"/>
  <c r="DD552" i="2"/>
  <c r="DC553" i="2"/>
  <c r="DD553" i="2"/>
  <c r="DC554" i="2"/>
  <c r="BI531" i="3" s="1"/>
  <c r="DD554" i="2"/>
  <c r="DC555" i="2"/>
  <c r="BI532" i="3" s="1"/>
  <c r="DD555" i="2"/>
  <c r="DC556" i="2"/>
  <c r="BI533" i="3" s="1"/>
  <c r="DD556" i="2"/>
  <c r="DC557" i="2"/>
  <c r="BI534" i="3" s="1"/>
  <c r="DD557" i="2"/>
  <c r="DC558" i="2"/>
  <c r="BI535" i="3" s="1"/>
  <c r="DD558" i="2"/>
  <c r="DC559" i="2"/>
  <c r="DD559" i="2"/>
  <c r="DC560" i="2"/>
  <c r="DD560" i="2"/>
  <c r="DC561" i="2"/>
  <c r="BI538" i="3" s="1"/>
  <c r="DD561" i="2"/>
  <c r="DC562" i="2"/>
  <c r="BI539" i="3" s="1"/>
  <c r="DD562" i="2"/>
  <c r="DC563" i="2"/>
  <c r="BI540" i="3" s="1"/>
  <c r="DD563" i="2"/>
  <c r="DC564" i="2"/>
  <c r="DD564" i="2"/>
  <c r="DC565" i="2"/>
  <c r="BI542" i="3" s="1"/>
  <c r="DD565" i="2"/>
  <c r="DC566" i="2"/>
  <c r="DD566" i="2"/>
  <c r="DC567" i="2"/>
  <c r="DD567" i="2"/>
  <c r="DC568" i="2"/>
  <c r="BI545" i="3" s="1"/>
  <c r="DD568" i="2"/>
  <c r="DC569" i="2"/>
  <c r="DD569" i="2"/>
  <c r="DC570" i="2"/>
  <c r="DD570" i="2"/>
  <c r="DC571" i="2"/>
  <c r="DD571" i="2"/>
  <c r="DC572" i="2"/>
  <c r="BI549" i="3" s="1"/>
  <c r="DD572" i="2"/>
  <c r="DC573" i="2"/>
  <c r="DD573" i="2"/>
  <c r="DC574" i="2"/>
  <c r="DD574" i="2"/>
  <c r="DC575" i="2"/>
  <c r="BI552" i="3" s="1"/>
  <c r="DD575" i="2"/>
  <c r="DC576" i="2"/>
  <c r="BI553" i="3" s="1"/>
  <c r="DD576" i="2"/>
  <c r="DC577" i="2"/>
  <c r="DD577" i="2"/>
  <c r="DC578" i="2"/>
  <c r="DD578" i="2"/>
  <c r="DC579" i="2"/>
  <c r="DD579" i="2"/>
  <c r="DC580" i="2"/>
  <c r="BI555" i="3" s="1"/>
  <c r="DD580" i="2"/>
  <c r="DC581" i="2"/>
  <c r="BI556" i="3" s="1"/>
  <c r="DD581" i="2"/>
  <c r="DC582" i="2"/>
  <c r="BI557" i="3" s="1"/>
  <c r="DD582" i="2"/>
  <c r="DC583" i="2"/>
  <c r="BI558" i="3" s="1"/>
  <c r="DD583" i="2"/>
  <c r="DC584" i="2"/>
  <c r="DD584" i="2"/>
  <c r="DC585" i="2"/>
  <c r="BI559" i="3" s="1"/>
  <c r="DD585" i="2"/>
  <c r="DC586" i="2"/>
  <c r="BI560" i="3" s="1"/>
  <c r="DD586" i="2"/>
  <c r="DC587" i="2"/>
  <c r="BI561" i="3" s="1"/>
  <c r="DD587" i="2"/>
  <c r="DC588" i="2"/>
  <c r="DD588" i="2"/>
  <c r="DC589" i="2"/>
  <c r="DD589" i="2"/>
  <c r="DC590" i="2"/>
  <c r="BI564" i="3" s="1"/>
  <c r="DD590" i="2"/>
  <c r="DC591" i="2"/>
  <c r="BI565" i="3" s="1"/>
  <c r="DD591" i="2"/>
  <c r="DC592" i="2"/>
  <c r="BI566" i="3" s="1"/>
  <c r="DD592" i="2"/>
  <c r="DC593" i="2"/>
  <c r="DD593" i="2"/>
  <c r="DC594" i="2"/>
  <c r="BI568" i="3" s="1"/>
  <c r="DD594" i="2"/>
  <c r="DC595" i="2"/>
  <c r="DD595" i="2"/>
  <c r="DC596" i="2"/>
  <c r="BI570" i="3" s="1"/>
  <c r="DD596" i="2"/>
  <c r="DC597" i="2"/>
  <c r="DD597" i="2"/>
  <c r="DC598" i="2"/>
  <c r="BI572" i="3" s="1"/>
  <c r="DD598" i="2"/>
  <c r="DC599" i="2"/>
  <c r="BI573" i="3" s="1"/>
  <c r="DD599" i="2"/>
  <c r="DC600" i="2"/>
  <c r="BI574" i="3" s="1"/>
  <c r="DD600" i="2"/>
  <c r="DC601" i="2"/>
  <c r="DD601" i="2"/>
  <c r="DC602" i="2"/>
  <c r="BI576" i="3" s="1"/>
  <c r="DD602" i="2"/>
  <c r="DC603" i="2"/>
  <c r="BI577" i="3" s="1"/>
  <c r="DD603" i="2"/>
  <c r="DC604" i="2"/>
  <c r="DD604" i="2"/>
  <c r="DC605" i="2"/>
  <c r="DD605" i="2"/>
  <c r="DC606" i="2"/>
  <c r="BI580" i="3" s="1"/>
  <c r="DD606" i="2"/>
  <c r="DC607" i="2"/>
  <c r="BI581" i="3" s="1"/>
  <c r="DD607" i="2"/>
  <c r="DC608" i="2"/>
  <c r="BI582" i="3" s="1"/>
  <c r="DD608" i="2"/>
  <c r="DC609" i="2"/>
  <c r="DD609" i="2"/>
  <c r="DC610" i="2"/>
  <c r="BI584" i="3" s="1"/>
  <c r="DD610" i="2"/>
  <c r="DC611" i="2"/>
  <c r="BI585" i="3" s="1"/>
  <c r="DD611" i="2"/>
  <c r="DC612" i="2"/>
  <c r="DD612" i="2"/>
  <c r="DC613" i="2"/>
  <c r="DD613" i="2"/>
  <c r="DC614" i="2"/>
  <c r="DD614" i="2"/>
  <c r="DC615" i="2"/>
  <c r="DD615" i="2"/>
  <c r="DC616" i="2"/>
  <c r="DD616" i="2"/>
  <c r="DC617" i="2"/>
  <c r="DD617" i="2"/>
  <c r="DC618" i="2"/>
  <c r="DD618" i="2"/>
  <c r="DC619" i="2"/>
  <c r="DD619" i="2"/>
  <c r="DC620" i="2"/>
  <c r="BI594" i="3" s="1"/>
  <c r="DD620" i="2"/>
  <c r="DC621" i="2"/>
  <c r="DD621" i="2"/>
  <c r="DC622" i="2"/>
  <c r="BI596" i="3" s="1"/>
  <c r="DD622" i="2"/>
  <c r="DC623" i="2"/>
  <c r="DD623" i="2"/>
  <c r="DC624" i="2"/>
  <c r="BI598" i="3" s="1"/>
  <c r="DD624" i="2"/>
  <c r="DC625" i="2"/>
  <c r="BI599" i="3" s="1"/>
  <c r="DD625" i="2"/>
  <c r="DC626" i="2"/>
  <c r="BI600" i="3" s="1"/>
  <c r="DD626" i="2"/>
  <c r="DC627" i="2"/>
  <c r="BI601" i="3" s="1"/>
  <c r="DD627" i="2"/>
  <c r="DC628" i="2"/>
  <c r="BI602" i="3" s="1"/>
  <c r="DD628" i="2"/>
  <c r="DC629" i="2"/>
  <c r="BI603" i="3" s="1"/>
  <c r="DD629" i="2"/>
  <c r="DC630" i="2"/>
  <c r="BI604" i="3" s="1"/>
  <c r="DD630" i="2"/>
  <c r="DC631" i="2"/>
  <c r="BI605" i="3" s="1"/>
  <c r="DD631" i="2"/>
  <c r="DC632" i="2"/>
  <c r="BI606" i="3" s="1"/>
  <c r="DD632" i="2"/>
  <c r="DC633" i="2"/>
  <c r="DD633" i="2"/>
  <c r="DC634" i="2"/>
  <c r="BI608" i="3" s="1"/>
  <c r="DD634" i="2"/>
  <c r="DC635" i="2"/>
  <c r="BI609" i="3" s="1"/>
  <c r="DD635" i="2"/>
  <c r="DC636" i="2"/>
  <c r="BI610" i="3" s="1"/>
  <c r="DD636" i="2"/>
  <c r="DC637" i="2"/>
  <c r="DD637" i="2"/>
  <c r="DC638" i="2"/>
  <c r="BI612" i="3" s="1"/>
  <c r="DD638" i="2"/>
  <c r="DC639" i="2"/>
  <c r="DD639" i="2"/>
  <c r="DC640" i="2"/>
  <c r="DD640" i="2"/>
  <c r="DC641" i="2"/>
  <c r="DD641" i="2"/>
  <c r="DC642" i="2"/>
  <c r="BI616" i="3" s="1"/>
  <c r="DD642" i="2"/>
  <c r="DC643" i="2"/>
  <c r="DD643" i="2"/>
  <c r="DC644" i="2"/>
  <c r="BI618" i="3" s="1"/>
  <c r="DD644" i="2"/>
  <c r="DC645" i="2"/>
  <c r="BI619" i="3" s="1"/>
  <c r="DD645" i="2"/>
  <c r="DC646" i="2"/>
  <c r="BI620" i="3" s="1"/>
  <c r="DD646" i="2"/>
  <c r="DC647" i="2"/>
  <c r="BI621" i="3" s="1"/>
  <c r="DD647" i="2"/>
  <c r="DC648" i="2"/>
  <c r="BI622" i="3" s="1"/>
  <c r="DD648" i="2"/>
  <c r="DC649" i="2"/>
  <c r="BI623" i="3" s="1"/>
  <c r="DD649" i="2"/>
  <c r="DC650" i="2"/>
  <c r="DD650" i="2"/>
  <c r="DC651" i="2"/>
  <c r="DD651" i="2"/>
  <c r="DC652" i="2"/>
  <c r="BI626" i="3" s="1"/>
  <c r="DD652" i="2"/>
  <c r="DC653" i="2"/>
  <c r="BI627" i="3" s="1"/>
  <c r="DD653" i="2"/>
  <c r="DC654" i="2"/>
  <c r="DD654" i="2"/>
  <c r="DC655" i="2"/>
  <c r="DD655" i="2"/>
  <c r="DC656" i="2"/>
  <c r="DD656" i="2"/>
  <c r="DC657" i="2"/>
  <c r="BI630" i="3" s="1"/>
  <c r="DD657" i="2"/>
  <c r="DC658" i="2"/>
  <c r="BI631" i="3" s="1"/>
  <c r="DD658" i="2"/>
  <c r="DC659" i="2"/>
  <c r="DD659" i="2"/>
  <c r="DC660" i="2"/>
  <c r="BI633" i="3" s="1"/>
  <c r="DD660" i="2"/>
  <c r="DC661" i="2"/>
  <c r="BI634" i="3" s="1"/>
  <c r="DD661" i="2"/>
  <c r="DC662" i="2"/>
  <c r="BI635" i="3" s="1"/>
  <c r="DD662" i="2"/>
  <c r="DC663" i="2"/>
  <c r="DD663" i="2"/>
  <c r="DC664" i="2"/>
  <c r="DD664" i="2"/>
  <c r="DC665" i="2"/>
  <c r="BI638" i="3" s="1"/>
  <c r="DD665" i="2"/>
  <c r="DC666" i="2"/>
  <c r="BI639" i="3" s="1"/>
  <c r="DD666" i="2"/>
  <c r="DC667" i="2"/>
  <c r="DD667" i="2"/>
  <c r="DC668" i="2"/>
  <c r="DD668" i="2"/>
  <c r="DC669" i="2"/>
  <c r="BI642" i="3" s="1"/>
  <c r="DD669" i="2"/>
  <c r="DC670" i="2"/>
  <c r="DD670" i="2"/>
  <c r="DC671" i="2"/>
  <c r="DD671" i="2"/>
  <c r="DC672" i="2"/>
  <c r="DD672" i="2"/>
  <c r="DC673" i="2"/>
  <c r="DD673" i="2"/>
  <c r="DC674" i="2"/>
  <c r="BI647" i="3" s="1"/>
  <c r="DD674" i="2"/>
  <c r="DC675" i="2"/>
  <c r="BI648" i="3" s="1"/>
  <c r="DD675" i="2"/>
  <c r="DC676" i="2"/>
  <c r="BI649" i="3" s="1"/>
  <c r="DD676" i="2"/>
  <c r="DC677" i="2"/>
  <c r="BI650" i="3" s="1"/>
  <c r="DD677" i="2"/>
  <c r="DC678" i="2"/>
  <c r="BI651" i="3" s="1"/>
  <c r="DD678" i="2"/>
  <c r="DC679" i="2"/>
  <c r="DD679" i="2"/>
  <c r="DC680" i="2"/>
  <c r="DD680" i="2"/>
  <c r="DC681" i="2"/>
  <c r="BI654" i="3" s="1"/>
  <c r="DD681" i="2"/>
  <c r="DC682" i="2"/>
  <c r="DD682" i="2"/>
  <c r="DC683" i="2"/>
  <c r="DD683" i="2"/>
  <c r="DC684" i="2"/>
  <c r="DD684" i="2"/>
  <c r="DC685" i="2"/>
  <c r="DD685" i="2"/>
  <c r="DC686" i="2"/>
  <c r="BI658" i="3" s="1"/>
  <c r="DD686" i="2"/>
  <c r="DC687" i="2"/>
  <c r="DD687" i="2"/>
  <c r="DC688" i="2"/>
  <c r="BI660" i="3" s="1"/>
  <c r="DD688" i="2"/>
  <c r="DC689" i="2"/>
  <c r="DD689" i="2"/>
  <c r="DC690" i="2"/>
  <c r="BI661" i="3" s="1"/>
  <c r="DD690" i="2"/>
  <c r="DC691" i="2"/>
  <c r="BI662" i="3" s="1"/>
  <c r="DD691" i="2"/>
  <c r="DC692" i="2"/>
  <c r="BI663" i="3" s="1"/>
  <c r="DD692" i="2"/>
  <c r="DC693" i="2"/>
  <c r="BI664" i="3" s="1"/>
  <c r="DD693" i="2"/>
  <c r="DC694" i="2"/>
  <c r="BI665" i="3" s="1"/>
  <c r="DD694" i="2"/>
  <c r="DC695" i="2"/>
  <c r="DD695" i="2"/>
  <c r="DC696" i="2"/>
  <c r="DD696" i="2"/>
  <c r="DC697" i="2"/>
  <c r="BI668" i="3" s="1"/>
  <c r="DD697" i="2"/>
  <c r="DC698" i="2"/>
  <c r="BI669" i="3" s="1"/>
  <c r="DD698" i="2"/>
  <c r="DC699" i="2"/>
  <c r="BI670" i="3" s="1"/>
  <c r="DD699" i="2"/>
  <c r="DC700" i="2"/>
  <c r="BI671" i="3" s="1"/>
  <c r="DD700" i="2"/>
  <c r="DC701" i="2"/>
  <c r="DD701" i="2"/>
  <c r="DC702" i="2"/>
  <c r="DD702" i="2"/>
  <c r="DC703" i="2"/>
  <c r="BI674" i="3" s="1"/>
  <c r="DD703" i="2"/>
  <c r="DC704" i="2"/>
  <c r="DD704" i="2"/>
  <c r="DC705" i="2"/>
  <c r="BI675" i="3" s="1"/>
  <c r="DD705" i="2"/>
  <c r="DC706" i="2"/>
  <c r="BI676" i="3" s="1"/>
  <c r="DD706" i="2"/>
  <c r="DC707" i="2"/>
  <c r="DD707" i="2"/>
  <c r="DC708" i="2"/>
  <c r="BI678" i="3" s="1"/>
  <c r="DD708" i="2"/>
  <c r="DC709" i="2"/>
  <c r="DD709" i="2"/>
  <c r="DC710" i="2"/>
  <c r="DD710" i="2"/>
  <c r="DC711" i="2"/>
  <c r="BI681" i="3" s="1"/>
  <c r="DD711" i="2"/>
  <c r="DC712" i="2"/>
  <c r="BI682" i="3" s="1"/>
  <c r="DD712" i="2"/>
  <c r="DC713" i="2"/>
  <c r="BI683" i="3" s="1"/>
  <c r="DD713" i="2"/>
  <c r="DC714" i="2"/>
  <c r="DD714" i="2"/>
  <c r="DC715" i="2"/>
  <c r="BI685" i="3" s="1"/>
  <c r="DD715" i="2"/>
  <c r="DC716" i="2"/>
  <c r="BI686" i="3" s="1"/>
  <c r="DD716" i="2"/>
  <c r="DC717" i="2"/>
  <c r="DD717" i="2"/>
  <c r="DC718" i="2"/>
  <c r="BI688" i="3" s="1"/>
  <c r="DD718" i="2"/>
  <c r="DC719" i="2"/>
  <c r="DD719" i="2"/>
  <c r="DC720" i="2"/>
  <c r="BI689" i="3" s="1"/>
  <c r="DD720" i="2"/>
  <c r="DC721" i="2"/>
  <c r="BI690" i="3" s="1"/>
  <c r="DD721" i="2"/>
  <c r="DC722" i="2"/>
  <c r="DD722" i="2"/>
  <c r="DC723" i="2"/>
  <c r="DD723" i="2"/>
  <c r="DC724" i="2"/>
  <c r="DD724" i="2"/>
  <c r="DC725" i="2"/>
  <c r="BI694" i="3" s="1"/>
  <c r="DD725" i="2"/>
  <c r="DC726" i="2"/>
  <c r="BI695" i="3" s="1"/>
  <c r="DD726" i="2"/>
  <c r="DC727" i="2"/>
  <c r="BI696" i="3" s="1"/>
  <c r="DD727" i="2"/>
  <c r="DC728" i="2"/>
  <c r="BI697" i="3" s="1"/>
  <c r="DD728" i="2"/>
  <c r="DC729" i="2"/>
  <c r="BI698" i="3" s="1"/>
  <c r="DD729" i="2"/>
  <c r="DC730" i="2"/>
  <c r="BI699" i="3" s="1"/>
  <c r="DD730" i="2"/>
  <c r="DC731" i="2"/>
  <c r="BI700" i="3" s="1"/>
  <c r="DD731" i="2"/>
  <c r="DC732" i="2"/>
  <c r="DD732" i="2"/>
  <c r="DC733" i="2"/>
  <c r="BI701" i="3" s="1"/>
  <c r="DD733" i="2"/>
  <c r="DC734" i="2"/>
  <c r="DD734" i="2"/>
  <c r="DC735" i="2"/>
  <c r="BI703" i="3" s="1"/>
  <c r="DD735" i="2"/>
  <c r="DC736" i="2"/>
  <c r="DD736" i="2"/>
  <c r="DC737" i="2"/>
  <c r="BI704" i="3" s="1"/>
  <c r="DD737" i="2"/>
  <c r="DC738" i="2"/>
  <c r="BI705" i="3" s="1"/>
  <c r="DD738" i="2"/>
  <c r="DC739" i="2"/>
  <c r="BI706" i="3" s="1"/>
  <c r="DD739" i="2"/>
  <c r="DC740" i="2"/>
  <c r="DD740" i="2"/>
  <c r="DC741" i="2"/>
  <c r="BI707" i="3" s="1"/>
  <c r="DD741" i="2"/>
  <c r="DC742" i="2"/>
  <c r="BI708" i="3" s="1"/>
  <c r="DD742" i="2"/>
  <c r="DC743" i="2"/>
  <c r="BI709" i="3" s="1"/>
  <c r="DD743" i="2"/>
  <c r="DC744" i="2"/>
  <c r="BI710" i="3" s="1"/>
  <c r="DD744" i="2"/>
  <c r="DC745" i="2"/>
  <c r="BI711" i="3" s="1"/>
  <c r="DD745" i="2"/>
  <c r="DC746" i="2"/>
  <c r="BI712" i="3" s="1"/>
  <c r="DD746" i="2"/>
  <c r="DC747" i="2"/>
  <c r="BI713" i="3" s="1"/>
  <c r="DD747" i="2"/>
  <c r="DC748" i="2"/>
  <c r="BI714" i="3" s="1"/>
  <c r="DD748" i="2"/>
  <c r="DC749" i="2"/>
  <c r="BI715" i="3" s="1"/>
  <c r="DD749" i="2"/>
  <c r="DC750" i="2"/>
  <c r="BI716" i="3" s="1"/>
  <c r="DD750" i="2"/>
  <c r="DC751" i="2"/>
  <c r="BI717" i="3" s="1"/>
  <c r="DD751" i="2"/>
  <c r="DC752" i="2"/>
  <c r="BI718" i="3" s="1"/>
  <c r="DD752" i="2"/>
  <c r="DC753" i="2"/>
  <c r="BI719" i="3" s="1"/>
  <c r="DD753" i="2"/>
  <c r="DC754" i="2"/>
  <c r="BI720" i="3" s="1"/>
  <c r="DD754" i="2"/>
  <c r="DC755" i="2"/>
  <c r="BI721" i="3" s="1"/>
  <c r="DD755" i="2"/>
  <c r="DC756" i="2"/>
  <c r="BI722" i="3" s="1"/>
  <c r="DD756" i="2"/>
  <c r="DC757" i="2"/>
  <c r="BI723" i="3" s="1"/>
  <c r="DD757" i="2"/>
  <c r="DC758" i="2"/>
  <c r="BI724" i="3" s="1"/>
  <c r="DD758" i="2"/>
  <c r="DC759" i="2"/>
  <c r="BI725" i="3" s="1"/>
  <c r="DD759" i="2"/>
  <c r="DC760" i="2"/>
  <c r="BI726" i="3" s="1"/>
  <c r="DD760" i="2"/>
  <c r="DC761" i="2"/>
  <c r="BI727" i="3" s="1"/>
  <c r="DD761" i="2"/>
  <c r="DC762" i="2"/>
  <c r="DD762" i="2"/>
  <c r="DC763" i="2"/>
  <c r="DD763" i="2"/>
  <c r="DC764" i="2"/>
  <c r="BI730" i="3" s="1"/>
  <c r="DD764" i="2"/>
  <c r="DC765" i="2"/>
  <c r="BI731" i="3" s="1"/>
  <c r="DD765" i="2"/>
  <c r="DC766" i="2"/>
  <c r="BI732" i="3" s="1"/>
  <c r="DD766" i="2"/>
  <c r="DC767" i="2"/>
  <c r="BI733" i="3" s="1"/>
  <c r="DD767" i="2"/>
  <c r="DC768" i="2"/>
  <c r="DD768" i="2"/>
  <c r="DC769" i="2"/>
  <c r="BI735" i="3" s="1"/>
  <c r="DD769" i="2"/>
  <c r="DC770" i="2"/>
  <c r="BI736" i="3" s="1"/>
  <c r="DD770" i="2"/>
  <c r="DC771" i="2"/>
  <c r="BI737" i="3" s="1"/>
  <c r="DD771" i="2"/>
  <c r="DC772" i="2"/>
  <c r="BI738" i="3" s="1"/>
  <c r="DD772" i="2"/>
  <c r="DC773" i="2"/>
  <c r="BI739" i="3" s="1"/>
  <c r="DD773" i="2"/>
  <c r="DC774" i="2"/>
  <c r="BI740" i="3" s="1"/>
  <c r="DD774" i="2"/>
  <c r="DC775" i="2"/>
  <c r="DD775" i="2"/>
  <c r="DC776" i="2"/>
  <c r="DD776" i="2"/>
  <c r="DC777" i="2"/>
  <c r="DD777" i="2"/>
  <c r="DC778" i="2"/>
  <c r="BI743" i="3" s="1"/>
  <c r="DD778" i="2"/>
  <c r="DC779" i="2"/>
  <c r="BI744" i="3" s="1"/>
  <c r="DD779" i="2"/>
  <c r="DC780" i="2"/>
  <c r="BI745" i="3" s="1"/>
  <c r="DD780" i="2"/>
  <c r="DC781" i="2"/>
  <c r="DD781" i="2"/>
  <c r="DC782" i="2"/>
  <c r="BI747" i="3" s="1"/>
  <c r="DD782" i="2"/>
  <c r="DC783" i="2"/>
  <c r="BI748" i="3" s="1"/>
  <c r="DD783" i="2"/>
  <c r="DC784" i="2"/>
  <c r="BI749" i="3" s="1"/>
  <c r="DD784" i="2"/>
  <c r="DC785" i="2"/>
  <c r="BI750" i="3" s="1"/>
  <c r="DD785" i="2"/>
  <c r="DC786" i="2"/>
  <c r="DD786" i="2"/>
  <c r="DC787" i="2"/>
  <c r="DD787" i="2"/>
  <c r="DC788" i="2"/>
  <c r="BI753" i="3" s="1"/>
  <c r="DD788" i="2"/>
  <c r="DC789" i="2"/>
  <c r="BI754" i="3" s="1"/>
  <c r="DD789" i="2"/>
  <c r="DC790" i="2"/>
  <c r="BI755" i="3" s="1"/>
  <c r="DD790" i="2"/>
  <c r="DC791" i="2"/>
  <c r="DD791" i="2"/>
  <c r="DC792" i="2"/>
  <c r="BI757" i="3" s="1"/>
  <c r="DD792" i="2"/>
  <c r="DC793" i="2"/>
  <c r="DD793" i="2"/>
  <c r="DC794" i="2"/>
  <c r="BI759" i="3" s="1"/>
  <c r="DD794" i="2"/>
  <c r="DC795" i="2"/>
  <c r="DD795" i="2"/>
  <c r="DC796" i="2"/>
  <c r="BI761" i="3" s="1"/>
  <c r="DD796" i="2"/>
  <c r="DC797" i="2"/>
  <c r="BI762" i="3" s="1"/>
  <c r="DD797" i="2"/>
  <c r="DC798" i="2"/>
  <c r="BI763" i="3" s="1"/>
  <c r="DD798" i="2"/>
  <c r="DC799" i="2"/>
  <c r="DD799" i="2"/>
  <c r="DC800" i="2"/>
  <c r="BI765" i="3" s="1"/>
  <c r="DD800" i="2"/>
  <c r="DC801" i="2"/>
  <c r="DD801" i="2"/>
  <c r="DC802" i="2"/>
  <c r="BI767" i="3" s="1"/>
  <c r="DD802" i="2"/>
  <c r="DC803" i="2"/>
  <c r="DD803" i="2"/>
  <c r="DC804" i="2"/>
  <c r="BI769" i="3" s="1"/>
  <c r="DD804" i="2"/>
  <c r="DC805" i="2"/>
  <c r="BI770" i="3" s="1"/>
  <c r="DD805" i="2"/>
  <c r="DC806" i="2"/>
  <c r="BI771" i="3" s="1"/>
  <c r="DD806" i="2"/>
  <c r="DC807" i="2"/>
  <c r="BI772" i="3" s="1"/>
  <c r="DD807" i="2"/>
  <c r="DC808" i="2"/>
  <c r="BI773" i="3" s="1"/>
  <c r="DD808" i="2"/>
  <c r="DC809" i="2"/>
  <c r="BI774" i="3" s="1"/>
  <c r="DD809" i="2"/>
  <c r="DC810" i="2"/>
  <c r="DD810" i="2"/>
  <c r="DC811" i="2"/>
  <c r="BI776" i="3" s="1"/>
  <c r="DD811" i="2"/>
  <c r="DC812" i="2"/>
  <c r="BI777" i="3" s="1"/>
  <c r="DD812" i="2"/>
  <c r="DC813" i="2"/>
  <c r="BI778" i="3" s="1"/>
  <c r="DD813" i="2"/>
  <c r="DC814" i="2"/>
  <c r="BI779" i="3" s="1"/>
  <c r="DD814" i="2"/>
  <c r="DC815" i="2"/>
  <c r="BI780" i="3" s="1"/>
  <c r="DD815" i="2"/>
  <c r="DC816" i="2"/>
  <c r="BI781" i="3" s="1"/>
  <c r="DD816" i="2"/>
  <c r="DC817" i="2"/>
  <c r="BI782" i="3" s="1"/>
  <c r="DD817" i="2"/>
  <c r="DC818" i="2"/>
  <c r="BI783" i="3" s="1"/>
  <c r="DD818" i="2"/>
  <c r="DC819" i="2"/>
  <c r="BI784" i="3" s="1"/>
  <c r="DD819" i="2"/>
  <c r="DC820" i="2"/>
  <c r="BI785" i="3" s="1"/>
  <c r="DD820" i="2"/>
  <c r="DC821" i="2"/>
  <c r="DD821" i="2"/>
  <c r="DC822" i="2"/>
  <c r="DD822" i="2"/>
  <c r="DC823" i="2"/>
  <c r="DD823" i="2"/>
  <c r="DC824" i="2"/>
  <c r="DD824" i="2"/>
  <c r="DC825" i="2"/>
  <c r="DD825" i="2"/>
  <c r="DC826" i="2"/>
  <c r="DD826" i="2"/>
  <c r="DC827" i="2"/>
  <c r="DD827" i="2"/>
  <c r="DC828" i="2"/>
  <c r="DD828" i="2"/>
  <c r="DC829" i="2"/>
  <c r="DD829" i="2"/>
  <c r="DC830" i="2"/>
  <c r="DD830" i="2"/>
  <c r="DC831" i="2"/>
  <c r="DD831" i="2"/>
  <c r="DC832" i="2"/>
  <c r="DD832" i="2"/>
  <c r="DC833" i="2"/>
  <c r="DD833" i="2"/>
  <c r="DC834" i="2"/>
  <c r="DD834" i="2"/>
  <c r="DC835" i="2"/>
  <c r="DD835" i="2"/>
  <c r="DC836" i="2"/>
  <c r="DD836" i="2"/>
  <c r="DC837" i="2"/>
  <c r="DD837" i="2"/>
  <c r="DC838" i="2"/>
  <c r="DD838" i="2"/>
  <c r="DC839" i="2"/>
  <c r="DD839" i="2"/>
  <c r="DC840" i="2"/>
  <c r="DD840" i="2"/>
  <c r="DC841" i="2"/>
  <c r="DD841" i="2"/>
  <c r="DC842" i="2"/>
  <c r="DD842" i="2"/>
  <c r="DC843" i="2"/>
  <c r="DD843" i="2"/>
  <c r="DC844" i="2"/>
  <c r="DD844" i="2"/>
  <c r="DC845" i="2"/>
  <c r="DD845" i="2"/>
  <c r="DC846" i="2"/>
  <c r="DD846" i="2"/>
  <c r="DC847" i="2"/>
  <c r="DD847" i="2"/>
  <c r="DC848" i="2"/>
  <c r="DD848" i="2"/>
  <c r="DC849" i="2"/>
  <c r="DD849" i="2"/>
  <c r="DC850" i="2"/>
  <c r="DD850" i="2"/>
  <c r="DC851" i="2"/>
  <c r="DD851" i="2"/>
  <c r="DC852" i="2"/>
  <c r="DD852" i="2"/>
  <c r="DC853" i="2"/>
  <c r="DD853" i="2"/>
  <c r="DC854" i="2"/>
  <c r="DD854" i="2"/>
  <c r="DC855" i="2"/>
  <c r="DD855" i="2"/>
  <c r="DC856" i="2"/>
  <c r="DD856" i="2"/>
  <c r="DC857" i="2"/>
  <c r="DD857" i="2"/>
  <c r="DC858" i="2"/>
  <c r="DD858" i="2"/>
  <c r="DC859" i="2"/>
  <c r="DD859" i="2"/>
  <c r="DC860" i="2"/>
  <c r="DD860" i="2"/>
  <c r="DC861" i="2"/>
  <c r="DD861" i="2"/>
  <c r="DC862" i="2"/>
  <c r="DD862" i="2"/>
  <c r="DC863" i="2"/>
  <c r="DD863" i="2"/>
  <c r="DC864" i="2"/>
  <c r="DD864" i="2"/>
  <c r="DC865" i="2"/>
  <c r="DD865" i="2"/>
  <c r="DC866" i="2"/>
  <c r="DD866" i="2"/>
  <c r="DC867" i="2"/>
  <c r="DD867" i="2"/>
  <c r="DC868" i="2"/>
  <c r="DD868" i="2"/>
  <c r="DC869" i="2"/>
  <c r="DD869" i="2"/>
  <c r="DC870" i="2"/>
  <c r="DD870" i="2"/>
  <c r="DC871" i="2"/>
  <c r="DD871" i="2"/>
  <c r="DC872" i="2"/>
  <c r="DD872" i="2"/>
  <c r="DC873" i="2"/>
  <c r="DD873" i="2"/>
  <c r="DC874" i="2"/>
  <c r="DD874" i="2"/>
  <c r="DC875" i="2"/>
  <c r="DD875" i="2"/>
  <c r="DC876" i="2"/>
  <c r="DD876" i="2"/>
  <c r="DC877" i="2"/>
  <c r="DD877" i="2"/>
  <c r="DC878" i="2"/>
  <c r="DD878" i="2"/>
  <c r="DC879" i="2"/>
  <c r="DD879" i="2"/>
  <c r="DC880" i="2"/>
  <c r="DD880" i="2"/>
  <c r="DC881" i="2"/>
  <c r="DD881" i="2"/>
  <c r="DC882" i="2"/>
  <c r="DD882" i="2"/>
  <c r="DC883" i="2"/>
  <c r="DD883" i="2"/>
  <c r="DC884" i="2"/>
  <c r="DD884" i="2"/>
  <c r="DC885" i="2"/>
  <c r="DD885" i="2"/>
  <c r="DC886" i="2"/>
  <c r="DD886" i="2"/>
  <c r="DC887" i="2"/>
  <c r="DD887" i="2"/>
  <c r="DC888" i="2"/>
  <c r="DD888" i="2"/>
  <c r="DC889" i="2"/>
  <c r="DD889" i="2"/>
  <c r="DC890" i="2"/>
  <c r="DD890" i="2"/>
  <c r="DC891" i="2"/>
  <c r="DD891" i="2"/>
  <c r="DC892" i="2"/>
  <c r="DD892" i="2"/>
  <c r="DC893" i="2"/>
  <c r="DD893" i="2"/>
  <c r="DC894" i="2"/>
  <c r="DD894" i="2"/>
  <c r="DC895" i="2"/>
  <c r="DD895" i="2"/>
  <c r="DC896" i="2"/>
  <c r="DD896" i="2"/>
  <c r="DC897" i="2"/>
  <c r="DD897" i="2"/>
  <c r="DC898" i="2"/>
  <c r="DD898" i="2"/>
  <c r="DC899" i="2"/>
  <c r="DD899" i="2"/>
  <c r="DC2" i="2"/>
  <c r="BI2" i="3" s="1"/>
  <c r="DD2" i="2"/>
  <c r="DB3" i="2"/>
  <c r="DB4" i="2"/>
  <c r="DB5" i="2"/>
  <c r="DB6" i="2"/>
  <c r="DB7" i="2"/>
  <c r="DB8" i="2"/>
  <c r="DB9" i="2"/>
  <c r="DB10" i="2"/>
  <c r="DB11" i="2"/>
  <c r="DB12" i="2"/>
  <c r="DB13" i="2"/>
  <c r="DB14" i="2"/>
  <c r="DB15" i="2"/>
  <c r="DB16" i="2"/>
  <c r="DB17" i="2"/>
  <c r="DB18" i="2"/>
  <c r="DB19" i="2"/>
  <c r="DB20" i="2"/>
  <c r="DB21" i="2"/>
  <c r="DB22" i="2"/>
  <c r="DB23" i="2"/>
  <c r="DB24" i="2"/>
  <c r="DB25" i="2"/>
  <c r="DB26" i="2"/>
  <c r="DB27" i="2"/>
  <c r="DB28" i="2"/>
  <c r="DB29" i="2"/>
  <c r="DB30" i="2"/>
  <c r="DB31" i="2"/>
  <c r="DB32" i="2"/>
  <c r="DB33" i="2"/>
  <c r="DB34" i="2"/>
  <c r="DB35" i="2"/>
  <c r="DB36" i="2"/>
  <c r="DB37" i="2"/>
  <c r="DB38" i="2"/>
  <c r="DB39" i="2"/>
  <c r="DB40" i="2"/>
  <c r="DB41" i="2"/>
  <c r="DB42" i="2"/>
  <c r="DB43" i="2"/>
  <c r="DB44" i="2"/>
  <c r="DB45" i="2"/>
  <c r="DB46" i="2"/>
  <c r="DB47" i="2"/>
  <c r="DB48" i="2"/>
  <c r="DB49" i="2"/>
  <c r="DB50" i="2"/>
  <c r="DB51" i="2"/>
  <c r="DB52" i="2"/>
  <c r="DB53" i="2"/>
  <c r="DB54" i="2"/>
  <c r="DB55" i="2"/>
  <c r="DB56" i="2"/>
  <c r="DB57" i="2"/>
  <c r="DB58" i="2"/>
  <c r="DB59" i="2"/>
  <c r="DB60" i="2"/>
  <c r="DB61" i="2"/>
  <c r="DB62" i="2"/>
  <c r="DB63" i="2"/>
  <c r="DB64" i="2"/>
  <c r="DB65" i="2"/>
  <c r="DB66" i="2"/>
  <c r="DB67" i="2"/>
  <c r="DB68" i="2"/>
  <c r="DB69" i="2"/>
  <c r="DB70" i="2"/>
  <c r="DB71" i="2"/>
  <c r="DB72" i="2"/>
  <c r="DB73" i="2"/>
  <c r="DB74" i="2"/>
  <c r="DB75" i="2"/>
  <c r="DB76" i="2"/>
  <c r="DB77" i="2"/>
  <c r="DB78" i="2"/>
  <c r="DB79" i="2"/>
  <c r="DB80" i="2"/>
  <c r="DB81" i="2"/>
  <c r="DB82" i="2"/>
  <c r="DB83" i="2"/>
  <c r="DB84" i="2"/>
  <c r="DB85" i="2"/>
  <c r="DB86" i="2"/>
  <c r="DB87" i="2"/>
  <c r="DB88" i="2"/>
  <c r="DB89" i="2"/>
  <c r="DB90" i="2"/>
  <c r="DB91" i="2"/>
  <c r="DB92" i="2"/>
  <c r="DB93" i="2"/>
  <c r="DB94" i="2"/>
  <c r="DB95" i="2"/>
  <c r="DB96" i="2"/>
  <c r="DB97" i="2"/>
  <c r="DB98" i="2"/>
  <c r="DB99" i="2"/>
  <c r="DB100" i="2"/>
  <c r="DB101" i="2"/>
  <c r="DB102" i="2"/>
  <c r="DB103" i="2"/>
  <c r="DB104" i="2"/>
  <c r="DB105" i="2"/>
  <c r="DB106" i="2"/>
  <c r="DB107" i="2"/>
  <c r="DB108" i="2"/>
  <c r="DB109" i="2"/>
  <c r="DB110" i="2"/>
  <c r="DB111" i="2"/>
  <c r="DB112" i="2"/>
  <c r="DB113" i="2"/>
  <c r="DB114" i="2"/>
  <c r="DB115" i="2"/>
  <c r="DB116" i="2"/>
  <c r="DB117" i="2"/>
  <c r="DB118" i="2"/>
  <c r="DB119" i="2"/>
  <c r="DB120" i="2"/>
  <c r="DB121" i="2"/>
  <c r="DB122" i="2"/>
  <c r="DB123" i="2"/>
  <c r="DB124" i="2"/>
  <c r="DB125" i="2"/>
  <c r="DB126" i="2"/>
  <c r="DB127" i="2"/>
  <c r="DB128" i="2"/>
  <c r="DB129" i="2"/>
  <c r="DB130" i="2"/>
  <c r="DB131" i="2"/>
  <c r="DB132" i="2"/>
  <c r="DB133" i="2"/>
  <c r="DB134" i="2"/>
  <c r="DB135" i="2"/>
  <c r="DB136" i="2"/>
  <c r="DB137" i="2"/>
  <c r="DB138" i="2"/>
  <c r="DB139" i="2"/>
  <c r="DB140" i="2"/>
  <c r="DB141" i="2"/>
  <c r="DB142" i="2"/>
  <c r="DB143" i="2"/>
  <c r="DB144" i="2"/>
  <c r="DB145" i="2"/>
  <c r="DB146" i="2"/>
  <c r="DB147" i="2"/>
  <c r="DB148" i="2"/>
  <c r="DB149" i="2"/>
  <c r="DB150" i="2"/>
  <c r="DB151" i="2"/>
  <c r="DB152" i="2"/>
  <c r="DB153" i="2"/>
  <c r="DB154" i="2"/>
  <c r="DB155" i="2"/>
  <c r="DB156" i="2"/>
  <c r="DB157" i="2"/>
  <c r="DB158" i="2"/>
  <c r="DB159" i="2"/>
  <c r="DB160" i="2"/>
  <c r="DB161" i="2"/>
  <c r="DB162" i="2"/>
  <c r="DB163" i="2"/>
  <c r="DB164" i="2"/>
  <c r="DB165" i="2"/>
  <c r="DB166" i="2"/>
  <c r="DB167" i="2"/>
  <c r="DB168" i="2"/>
  <c r="DB169" i="2"/>
  <c r="DB170" i="2"/>
  <c r="DB171" i="2"/>
  <c r="DB172" i="2"/>
  <c r="DB173" i="2"/>
  <c r="DB174" i="2"/>
  <c r="DB175" i="2"/>
  <c r="DB176" i="2"/>
  <c r="DB177" i="2"/>
  <c r="DB178" i="2"/>
  <c r="DB179" i="2"/>
  <c r="DB180" i="2"/>
  <c r="DB181" i="2"/>
  <c r="DB182" i="2"/>
  <c r="DB183" i="2"/>
  <c r="DB184" i="2"/>
  <c r="DB185" i="2"/>
  <c r="DB186" i="2"/>
  <c r="DB187" i="2"/>
  <c r="DB188" i="2"/>
  <c r="DB189" i="2"/>
  <c r="DB190" i="2"/>
  <c r="DB191" i="2"/>
  <c r="DB192" i="2"/>
  <c r="DB193" i="2"/>
  <c r="DB194" i="2"/>
  <c r="DB195" i="2"/>
  <c r="DB196" i="2"/>
  <c r="DB197" i="2"/>
  <c r="DB198" i="2"/>
  <c r="DB199" i="2"/>
  <c r="DB200" i="2"/>
  <c r="DB201" i="2"/>
  <c r="DB202" i="2"/>
  <c r="DB203" i="2"/>
  <c r="DB204" i="2"/>
  <c r="DB205" i="2"/>
  <c r="DB206" i="2"/>
  <c r="DB207" i="2"/>
  <c r="DB208" i="2"/>
  <c r="DB209" i="2"/>
  <c r="DB210" i="2"/>
  <c r="DB211" i="2"/>
  <c r="DB212" i="2"/>
  <c r="DB213" i="2"/>
  <c r="DB214" i="2"/>
  <c r="DB215" i="2"/>
  <c r="DB216" i="2"/>
  <c r="DB217" i="2"/>
  <c r="DB218" i="2"/>
  <c r="DB219" i="2"/>
  <c r="DB220" i="2"/>
  <c r="DB221" i="2"/>
  <c r="DB222" i="2"/>
  <c r="DB223" i="2"/>
  <c r="DB224" i="2"/>
  <c r="DB225" i="2"/>
  <c r="DB226" i="2"/>
  <c r="DB227" i="2"/>
  <c r="DB228" i="2"/>
  <c r="DB229" i="2"/>
  <c r="DB230" i="2"/>
  <c r="DB231" i="2"/>
  <c r="DB232" i="2"/>
  <c r="DB233" i="2"/>
  <c r="DB234" i="2"/>
  <c r="DB235" i="2"/>
  <c r="DB236" i="2"/>
  <c r="DB237" i="2"/>
  <c r="DB238" i="2"/>
  <c r="DB239" i="2"/>
  <c r="DB240" i="2"/>
  <c r="DB241" i="2"/>
  <c r="DB242" i="2"/>
  <c r="DB243" i="2"/>
  <c r="DB244" i="2"/>
  <c r="DB245" i="2"/>
  <c r="DB246" i="2"/>
  <c r="DB247" i="2"/>
  <c r="DB248" i="2"/>
  <c r="DB249" i="2"/>
  <c r="DB250" i="2"/>
  <c r="DB251" i="2"/>
  <c r="DB252" i="2"/>
  <c r="DB253" i="2"/>
  <c r="DB254" i="2"/>
  <c r="DB255" i="2"/>
  <c r="DB256" i="2"/>
  <c r="DB257" i="2"/>
  <c r="DB258" i="2"/>
  <c r="DB259" i="2"/>
  <c r="DB260" i="2"/>
  <c r="DB261" i="2"/>
  <c r="DB262" i="2"/>
  <c r="DB263" i="2"/>
  <c r="DB264" i="2"/>
  <c r="DB265" i="2"/>
  <c r="DB266" i="2"/>
  <c r="DB267" i="2"/>
  <c r="DB268" i="2"/>
  <c r="DB269" i="2"/>
  <c r="DB270" i="2"/>
  <c r="DB271" i="2"/>
  <c r="DB272" i="2"/>
  <c r="DB273" i="2"/>
  <c r="DB274" i="2"/>
  <c r="DB275" i="2"/>
  <c r="DB276" i="2"/>
  <c r="DB277" i="2"/>
  <c r="DB278" i="2"/>
  <c r="DB279" i="2"/>
  <c r="DB280" i="2"/>
  <c r="DB281" i="2"/>
  <c r="DB282" i="2"/>
  <c r="DB283" i="2"/>
  <c r="DB284" i="2"/>
  <c r="DB285" i="2"/>
  <c r="DB286" i="2"/>
  <c r="DB287" i="2"/>
  <c r="DB288" i="2"/>
  <c r="DB289" i="2"/>
  <c r="DB290" i="2"/>
  <c r="DB291" i="2"/>
  <c r="DB292" i="2"/>
  <c r="DB293" i="2"/>
  <c r="DB294" i="2"/>
  <c r="DB295" i="2"/>
  <c r="DB296" i="2"/>
  <c r="DB297" i="2"/>
  <c r="DB298" i="2"/>
  <c r="DB299" i="2"/>
  <c r="DB300" i="2"/>
  <c r="DB301" i="2"/>
  <c r="DB302" i="2"/>
  <c r="DB303" i="2"/>
  <c r="DB304" i="2"/>
  <c r="DB305" i="2"/>
  <c r="DB306" i="2"/>
  <c r="DB307" i="2"/>
  <c r="DB308" i="2"/>
  <c r="DB309" i="2"/>
  <c r="DB310" i="2"/>
  <c r="DB311" i="2"/>
  <c r="DB312" i="2"/>
  <c r="DB313" i="2"/>
  <c r="DB314" i="2"/>
  <c r="DB315" i="2"/>
  <c r="DB316" i="2"/>
  <c r="DB317" i="2"/>
  <c r="DB318" i="2"/>
  <c r="DB319" i="2"/>
  <c r="DB320" i="2"/>
  <c r="DB321" i="2"/>
  <c r="DB322" i="2"/>
  <c r="DB323" i="2"/>
  <c r="DB324" i="2"/>
  <c r="DB325" i="2"/>
  <c r="DB326" i="2"/>
  <c r="DB327" i="2"/>
  <c r="DB328" i="2"/>
  <c r="DB329" i="2"/>
  <c r="DB330" i="2"/>
  <c r="DB331" i="2"/>
  <c r="DB332" i="2"/>
  <c r="DB333" i="2"/>
  <c r="DB334" i="2"/>
  <c r="DB335" i="2"/>
  <c r="DB336" i="2"/>
  <c r="DB337" i="2"/>
  <c r="DB338" i="2"/>
  <c r="DB339" i="2"/>
  <c r="DB340" i="2"/>
  <c r="DB341" i="2"/>
  <c r="DB342" i="2"/>
  <c r="DB343" i="2"/>
  <c r="DB344" i="2"/>
  <c r="DB345" i="2"/>
  <c r="DB346" i="2"/>
  <c r="DB347" i="2"/>
  <c r="DB348" i="2"/>
  <c r="DB349" i="2"/>
  <c r="DB350" i="2"/>
  <c r="DB351" i="2"/>
  <c r="DB352" i="2"/>
  <c r="DB353" i="2"/>
  <c r="DB354" i="2"/>
  <c r="DB355" i="2"/>
  <c r="DB356" i="2"/>
  <c r="DB357" i="2"/>
  <c r="DB358" i="2"/>
  <c r="DB359" i="2"/>
  <c r="DB360" i="2"/>
  <c r="DB361" i="2"/>
  <c r="DB362" i="2"/>
  <c r="DB363" i="2"/>
  <c r="DB364" i="2"/>
  <c r="DB365" i="2"/>
  <c r="DB366" i="2"/>
  <c r="DB367" i="2"/>
  <c r="DB368" i="2"/>
  <c r="DB369" i="2"/>
  <c r="DB370" i="2"/>
  <c r="DB371" i="2"/>
  <c r="DB372" i="2"/>
  <c r="DB373" i="2"/>
  <c r="DB374" i="2"/>
  <c r="DB375" i="2"/>
  <c r="DB376" i="2"/>
  <c r="DB377" i="2"/>
  <c r="DB378" i="2"/>
  <c r="DB379" i="2"/>
  <c r="DB380" i="2"/>
  <c r="DB381" i="2"/>
  <c r="DB382" i="2"/>
  <c r="DB383" i="2"/>
  <c r="DB384" i="2"/>
  <c r="DB385" i="2"/>
  <c r="DB386" i="2"/>
  <c r="DB387" i="2"/>
  <c r="DB388" i="2"/>
  <c r="DB389" i="2"/>
  <c r="DB390" i="2"/>
  <c r="DB391" i="2"/>
  <c r="DB392" i="2"/>
  <c r="DB393" i="2"/>
  <c r="DB394" i="2"/>
  <c r="DB395" i="2"/>
  <c r="DB396" i="2"/>
  <c r="DB397" i="2"/>
  <c r="DB398" i="2"/>
  <c r="DB399" i="2"/>
  <c r="DB400" i="2"/>
  <c r="DB401" i="2"/>
  <c r="DB402" i="2"/>
  <c r="DB403" i="2"/>
  <c r="DB404" i="2"/>
  <c r="DB405" i="2"/>
  <c r="DB406" i="2"/>
  <c r="DB407" i="2"/>
  <c r="DB408" i="2"/>
  <c r="DB409" i="2"/>
  <c r="DB410" i="2"/>
  <c r="DB411" i="2"/>
  <c r="DB412" i="2"/>
  <c r="DB413" i="2"/>
  <c r="DB414" i="2"/>
  <c r="DB415" i="2"/>
  <c r="DB416" i="2"/>
  <c r="DB417" i="2"/>
  <c r="DB418" i="2"/>
  <c r="DB419" i="2"/>
  <c r="DB420" i="2"/>
  <c r="DB421" i="2"/>
  <c r="DB422" i="2"/>
  <c r="DB423" i="2"/>
  <c r="DB424" i="2"/>
  <c r="DB425" i="2"/>
  <c r="DB426" i="2"/>
  <c r="DB427" i="2"/>
  <c r="DB428" i="2"/>
  <c r="DB429" i="2"/>
  <c r="DB430" i="2"/>
  <c r="DB431" i="2"/>
  <c r="DB432" i="2"/>
  <c r="DB433" i="2"/>
  <c r="DB434" i="2"/>
  <c r="DB435" i="2"/>
  <c r="DB436" i="2"/>
  <c r="DB437" i="2"/>
  <c r="DB438" i="2"/>
  <c r="DB439" i="2"/>
  <c r="DB440" i="2"/>
  <c r="DB441" i="2"/>
  <c r="DB442" i="2"/>
  <c r="DB443" i="2"/>
  <c r="DB444" i="2"/>
  <c r="DB445" i="2"/>
  <c r="DB446" i="2"/>
  <c r="DB447" i="2"/>
  <c r="DB448" i="2"/>
  <c r="DB449" i="2"/>
  <c r="DB450" i="2"/>
  <c r="DB451" i="2"/>
  <c r="DB452" i="2"/>
  <c r="DB453" i="2"/>
  <c r="DB454" i="2"/>
  <c r="DB455" i="2"/>
  <c r="DB456" i="2"/>
  <c r="DB457" i="2"/>
  <c r="DB458" i="2"/>
  <c r="DB459" i="2"/>
  <c r="DB460" i="2"/>
  <c r="DB461" i="2"/>
  <c r="DB462" i="2"/>
  <c r="DB463" i="2"/>
  <c r="DB464" i="2"/>
  <c r="DB465" i="2"/>
  <c r="DB466" i="2"/>
  <c r="DB467" i="2"/>
  <c r="DB468" i="2"/>
  <c r="DB469" i="2"/>
  <c r="DB470" i="2"/>
  <c r="DB471" i="2"/>
  <c r="DB472" i="2"/>
  <c r="DB473" i="2"/>
  <c r="DB474" i="2"/>
  <c r="DB475" i="2"/>
  <c r="DB476" i="2"/>
  <c r="DB477" i="2"/>
  <c r="DB478" i="2"/>
  <c r="DB479" i="2"/>
  <c r="DB480" i="2"/>
  <c r="DB481" i="2"/>
  <c r="DB482" i="2"/>
  <c r="DB483" i="2"/>
  <c r="DB484" i="2"/>
  <c r="DB485" i="2"/>
  <c r="DB486" i="2"/>
  <c r="DB487" i="2"/>
  <c r="DB488" i="2"/>
  <c r="DB489" i="2"/>
  <c r="DB490" i="2"/>
  <c r="DB491" i="2"/>
  <c r="DB492" i="2"/>
  <c r="DB493" i="2"/>
  <c r="DB494" i="2"/>
  <c r="DB495" i="2"/>
  <c r="DB496" i="2"/>
  <c r="DB497" i="2"/>
  <c r="DB498" i="2"/>
  <c r="DB499" i="2"/>
  <c r="DB500" i="2"/>
  <c r="DB501" i="2"/>
  <c r="DB502" i="2"/>
  <c r="DB503" i="2"/>
  <c r="DB504" i="2"/>
  <c r="DB505" i="2"/>
  <c r="DB506" i="2"/>
  <c r="DB507" i="2"/>
  <c r="DB508" i="2"/>
  <c r="DB509" i="2"/>
  <c r="DB510" i="2"/>
  <c r="DB511" i="2"/>
  <c r="DB512" i="2"/>
  <c r="DB513" i="2"/>
  <c r="DB514" i="2"/>
  <c r="DB515" i="2"/>
  <c r="DB516" i="2"/>
  <c r="DB517" i="2"/>
  <c r="DB518" i="2"/>
  <c r="DB519" i="2"/>
  <c r="DB520" i="2"/>
  <c r="DB521" i="2"/>
  <c r="DB522" i="2"/>
  <c r="DB523" i="2"/>
  <c r="DB524" i="2"/>
  <c r="DB525" i="2"/>
  <c r="DB526" i="2"/>
  <c r="DB527" i="2"/>
  <c r="DB528" i="2"/>
  <c r="DB529" i="2"/>
  <c r="DB530" i="2"/>
  <c r="DB531" i="2"/>
  <c r="DB532" i="2"/>
  <c r="DB533" i="2"/>
  <c r="DB534" i="2"/>
  <c r="DB535" i="2"/>
  <c r="DB536" i="2"/>
  <c r="DB537" i="2"/>
  <c r="DB538" i="2"/>
  <c r="DB539" i="2"/>
  <c r="DB540" i="2"/>
  <c r="DB541" i="2"/>
  <c r="DB542" i="2"/>
  <c r="DB543" i="2"/>
  <c r="DB544" i="2"/>
  <c r="DB545" i="2"/>
  <c r="DB546" i="2"/>
  <c r="DB547" i="2"/>
  <c r="DB548" i="2"/>
  <c r="DB549" i="2"/>
  <c r="DB550" i="2"/>
  <c r="DB551" i="2"/>
  <c r="DB552" i="2"/>
  <c r="DB553" i="2"/>
  <c r="DB554" i="2"/>
  <c r="DB555" i="2"/>
  <c r="DB556" i="2"/>
  <c r="DB557" i="2"/>
  <c r="DB558" i="2"/>
  <c r="DB559" i="2"/>
  <c r="DB560" i="2"/>
  <c r="DB561" i="2"/>
  <c r="DB562" i="2"/>
  <c r="DB563" i="2"/>
  <c r="DB564" i="2"/>
  <c r="DB565" i="2"/>
  <c r="DB566" i="2"/>
  <c r="DB567" i="2"/>
  <c r="DB568" i="2"/>
  <c r="DB569" i="2"/>
  <c r="DB570" i="2"/>
  <c r="DB571" i="2"/>
  <c r="DB572" i="2"/>
  <c r="DB573" i="2"/>
  <c r="DB574" i="2"/>
  <c r="DB575" i="2"/>
  <c r="DB576" i="2"/>
  <c r="DB577" i="2"/>
  <c r="DB578" i="2"/>
  <c r="DB579" i="2"/>
  <c r="DB580" i="2"/>
  <c r="DB581" i="2"/>
  <c r="DB582" i="2"/>
  <c r="DB583" i="2"/>
  <c r="DB584" i="2"/>
  <c r="DB585" i="2"/>
  <c r="DB586" i="2"/>
  <c r="DB587" i="2"/>
  <c r="DB588" i="2"/>
  <c r="DB589" i="2"/>
  <c r="DB590" i="2"/>
  <c r="DB591" i="2"/>
  <c r="DB592" i="2"/>
  <c r="DB593" i="2"/>
  <c r="DB594" i="2"/>
  <c r="DB595" i="2"/>
  <c r="DB596" i="2"/>
  <c r="DB597" i="2"/>
  <c r="DB598" i="2"/>
  <c r="DB599" i="2"/>
  <c r="DB600" i="2"/>
  <c r="DB601" i="2"/>
  <c r="DB602" i="2"/>
  <c r="DB603" i="2"/>
  <c r="DB604" i="2"/>
  <c r="DB605" i="2"/>
  <c r="DB606" i="2"/>
  <c r="DB607" i="2"/>
  <c r="DB608" i="2"/>
  <c r="DB609" i="2"/>
  <c r="DB610" i="2"/>
  <c r="DB611" i="2"/>
  <c r="DB612" i="2"/>
  <c r="DB613" i="2"/>
  <c r="DB614" i="2"/>
  <c r="DB615" i="2"/>
  <c r="DB616" i="2"/>
  <c r="DB617" i="2"/>
  <c r="DB618" i="2"/>
  <c r="DB619" i="2"/>
  <c r="DB620" i="2"/>
  <c r="DB621" i="2"/>
  <c r="DB622" i="2"/>
  <c r="DB623" i="2"/>
  <c r="DB624" i="2"/>
  <c r="DB625" i="2"/>
  <c r="DB626" i="2"/>
  <c r="DB627" i="2"/>
  <c r="DB628" i="2"/>
  <c r="DB629" i="2"/>
  <c r="DB630" i="2"/>
  <c r="DB631" i="2"/>
  <c r="DB632" i="2"/>
  <c r="DB633" i="2"/>
  <c r="DB634" i="2"/>
  <c r="DB635" i="2"/>
  <c r="DB636" i="2"/>
  <c r="DB637" i="2"/>
  <c r="DB638" i="2"/>
  <c r="DB639" i="2"/>
  <c r="DB640" i="2"/>
  <c r="DB641" i="2"/>
  <c r="DB642" i="2"/>
  <c r="DB643" i="2"/>
  <c r="DB644" i="2"/>
  <c r="DB645" i="2"/>
  <c r="DB646" i="2"/>
  <c r="DB647" i="2"/>
  <c r="DB648" i="2"/>
  <c r="DB649" i="2"/>
  <c r="DB650" i="2"/>
  <c r="DB651" i="2"/>
  <c r="DB652" i="2"/>
  <c r="DB653" i="2"/>
  <c r="DB654" i="2"/>
  <c r="DB655" i="2"/>
  <c r="DB656" i="2"/>
  <c r="DB657" i="2"/>
  <c r="DB658" i="2"/>
  <c r="DB659" i="2"/>
  <c r="DB660" i="2"/>
  <c r="DB661" i="2"/>
  <c r="DB662" i="2"/>
  <c r="DB663" i="2"/>
  <c r="DB664" i="2"/>
  <c r="DB665" i="2"/>
  <c r="DB666" i="2"/>
  <c r="DB667" i="2"/>
  <c r="DB668" i="2"/>
  <c r="DB669" i="2"/>
  <c r="DB670" i="2"/>
  <c r="DB671" i="2"/>
  <c r="DB672" i="2"/>
  <c r="DB673" i="2"/>
  <c r="DB674" i="2"/>
  <c r="DB675" i="2"/>
  <c r="DB676" i="2"/>
  <c r="DB677" i="2"/>
  <c r="DB678" i="2"/>
  <c r="DB679" i="2"/>
  <c r="DB680" i="2"/>
  <c r="DB681" i="2"/>
  <c r="DB682" i="2"/>
  <c r="DB683" i="2"/>
  <c r="DB684" i="2"/>
  <c r="DB685" i="2"/>
  <c r="DB686" i="2"/>
  <c r="DB687" i="2"/>
  <c r="DB688" i="2"/>
  <c r="DB689" i="2"/>
  <c r="DB690" i="2"/>
  <c r="DB691" i="2"/>
  <c r="DB692" i="2"/>
  <c r="DB693" i="2"/>
  <c r="DB694" i="2"/>
  <c r="DB695" i="2"/>
  <c r="DB696" i="2"/>
  <c r="DB697" i="2"/>
  <c r="DB698" i="2"/>
  <c r="DB699" i="2"/>
  <c r="DB700" i="2"/>
  <c r="DB701" i="2"/>
  <c r="DB702" i="2"/>
  <c r="DB703" i="2"/>
  <c r="DB704" i="2"/>
  <c r="DB705" i="2"/>
  <c r="DB706" i="2"/>
  <c r="DB707" i="2"/>
  <c r="DB708" i="2"/>
  <c r="DB709" i="2"/>
  <c r="DB710" i="2"/>
  <c r="DB711" i="2"/>
  <c r="DB712" i="2"/>
  <c r="DB713" i="2"/>
  <c r="DB714" i="2"/>
  <c r="DB715" i="2"/>
  <c r="DB716" i="2"/>
  <c r="DB717" i="2"/>
  <c r="DB718" i="2"/>
  <c r="DB719" i="2"/>
  <c r="DB720" i="2"/>
  <c r="DB721" i="2"/>
  <c r="DB722" i="2"/>
  <c r="DB723" i="2"/>
  <c r="DB724" i="2"/>
  <c r="DB725" i="2"/>
  <c r="DB726" i="2"/>
  <c r="DB727" i="2"/>
  <c r="DB728" i="2"/>
  <c r="DB729" i="2"/>
  <c r="DB730" i="2"/>
  <c r="DB731" i="2"/>
  <c r="DB732" i="2"/>
  <c r="DB733" i="2"/>
  <c r="DB734" i="2"/>
  <c r="DB735" i="2"/>
  <c r="DB736" i="2"/>
  <c r="DB737" i="2"/>
  <c r="DB738" i="2"/>
  <c r="DB739" i="2"/>
  <c r="DB740" i="2"/>
  <c r="DB741" i="2"/>
  <c r="DB742" i="2"/>
  <c r="DB743" i="2"/>
  <c r="DB744" i="2"/>
  <c r="DB745" i="2"/>
  <c r="DB746" i="2"/>
  <c r="DB747" i="2"/>
  <c r="DB748" i="2"/>
  <c r="DB749" i="2"/>
  <c r="DB750" i="2"/>
  <c r="DB751" i="2"/>
  <c r="DB752" i="2"/>
  <c r="DB753" i="2"/>
  <c r="DB754" i="2"/>
  <c r="DB755" i="2"/>
  <c r="DB756" i="2"/>
  <c r="DB757" i="2"/>
  <c r="DB758" i="2"/>
  <c r="DB759" i="2"/>
  <c r="DB760" i="2"/>
  <c r="DB761" i="2"/>
  <c r="DB762" i="2"/>
  <c r="DB763" i="2"/>
  <c r="DB764" i="2"/>
  <c r="DB765" i="2"/>
  <c r="DB766" i="2"/>
  <c r="DB767" i="2"/>
  <c r="DB768" i="2"/>
  <c r="DB769" i="2"/>
  <c r="DB770" i="2"/>
  <c r="DB771" i="2"/>
  <c r="DB772" i="2"/>
  <c r="DB773" i="2"/>
  <c r="DB774" i="2"/>
  <c r="DB775" i="2"/>
  <c r="DB776" i="2"/>
  <c r="DB777" i="2"/>
  <c r="DB778" i="2"/>
  <c r="DB779" i="2"/>
  <c r="DB780" i="2"/>
  <c r="DB781" i="2"/>
  <c r="DB782" i="2"/>
  <c r="DB783" i="2"/>
  <c r="DB784" i="2"/>
  <c r="DB785" i="2"/>
  <c r="DB786" i="2"/>
  <c r="DB787" i="2"/>
  <c r="DB788" i="2"/>
  <c r="DB789" i="2"/>
  <c r="DB790" i="2"/>
  <c r="DB791" i="2"/>
  <c r="DB792" i="2"/>
  <c r="DB793" i="2"/>
  <c r="DB794" i="2"/>
  <c r="DB795" i="2"/>
  <c r="DB796" i="2"/>
  <c r="DB797" i="2"/>
  <c r="DB798" i="2"/>
  <c r="DB799" i="2"/>
  <c r="DB800" i="2"/>
  <c r="DB801" i="2"/>
  <c r="DB802" i="2"/>
  <c r="DB803" i="2"/>
  <c r="DB804" i="2"/>
  <c r="DB805" i="2"/>
  <c r="DB806" i="2"/>
  <c r="DB807" i="2"/>
  <c r="DB808" i="2"/>
  <c r="DB809" i="2"/>
  <c r="DB810" i="2"/>
  <c r="DB811" i="2"/>
  <c r="DB812" i="2"/>
  <c r="DB813" i="2"/>
  <c r="DB814" i="2"/>
  <c r="DB815" i="2"/>
  <c r="DB816" i="2"/>
  <c r="DB817" i="2"/>
  <c r="DB818" i="2"/>
  <c r="DB819" i="2"/>
  <c r="DB820" i="2"/>
  <c r="DB821" i="2"/>
  <c r="DB822" i="2"/>
  <c r="DB823" i="2"/>
  <c r="DB824" i="2"/>
  <c r="DB825" i="2"/>
  <c r="DB826" i="2"/>
  <c r="DB827" i="2"/>
  <c r="DB828" i="2"/>
  <c r="DB829" i="2"/>
  <c r="DB830" i="2"/>
  <c r="DB831" i="2"/>
  <c r="DB832" i="2"/>
  <c r="DB833" i="2"/>
  <c r="DB834" i="2"/>
  <c r="DB835" i="2"/>
  <c r="DB836" i="2"/>
  <c r="DB837" i="2"/>
  <c r="DB838" i="2"/>
  <c r="DB839" i="2"/>
  <c r="DB840" i="2"/>
  <c r="DB841" i="2"/>
  <c r="DB842" i="2"/>
  <c r="DB843" i="2"/>
  <c r="DB844" i="2"/>
  <c r="DB845" i="2"/>
  <c r="DB846" i="2"/>
  <c r="DB847" i="2"/>
  <c r="DB848" i="2"/>
  <c r="DB849" i="2"/>
  <c r="DB850" i="2"/>
  <c r="DB851" i="2"/>
  <c r="DB852" i="2"/>
  <c r="DB853" i="2"/>
  <c r="DB854" i="2"/>
  <c r="DB855" i="2"/>
  <c r="DB856" i="2"/>
  <c r="DB857" i="2"/>
  <c r="DB858" i="2"/>
  <c r="DB859" i="2"/>
  <c r="DB860" i="2"/>
  <c r="DB861" i="2"/>
  <c r="DB862" i="2"/>
  <c r="DB863" i="2"/>
  <c r="DB864" i="2"/>
  <c r="DB865" i="2"/>
  <c r="DB866" i="2"/>
  <c r="DB867" i="2"/>
  <c r="DB868" i="2"/>
  <c r="DB869" i="2"/>
  <c r="DB870" i="2"/>
  <c r="DB871" i="2"/>
  <c r="DB872" i="2"/>
  <c r="DB873" i="2"/>
  <c r="DB874" i="2"/>
  <c r="DB875" i="2"/>
  <c r="DB876" i="2"/>
  <c r="DB877" i="2"/>
  <c r="DB878" i="2"/>
  <c r="DB879" i="2"/>
  <c r="DB880" i="2"/>
  <c r="DB881" i="2"/>
  <c r="DB882" i="2"/>
  <c r="DB883" i="2"/>
  <c r="DB884" i="2"/>
  <c r="DB885" i="2"/>
  <c r="DB886" i="2"/>
  <c r="DB887" i="2"/>
  <c r="DB888" i="2"/>
  <c r="DB889" i="2"/>
  <c r="DB890" i="2"/>
  <c r="DB891" i="2"/>
  <c r="DB892" i="2"/>
  <c r="DB893" i="2"/>
  <c r="DB894" i="2"/>
  <c r="DB895" i="2"/>
  <c r="DB896" i="2"/>
  <c r="DB897" i="2"/>
  <c r="DB898" i="2"/>
  <c r="DB899" i="2"/>
  <c r="DB2" i="2"/>
  <c r="CY3" i="2"/>
  <c r="CY4" i="2"/>
  <c r="CY5" i="2"/>
  <c r="CY6" i="2"/>
  <c r="CY7" i="2"/>
  <c r="CY8" i="2"/>
  <c r="CY9" i="2"/>
  <c r="CY10" i="2"/>
  <c r="CY11" i="2"/>
  <c r="CY12" i="2"/>
  <c r="CY13" i="2"/>
  <c r="CY14" i="2"/>
  <c r="CY15" i="2"/>
  <c r="CY16" i="2"/>
  <c r="CY17" i="2"/>
  <c r="CY18" i="2"/>
  <c r="CY19" i="2"/>
  <c r="CY20" i="2"/>
  <c r="CY21" i="2"/>
  <c r="CY22" i="2"/>
  <c r="CY23" i="2"/>
  <c r="CY24" i="2"/>
  <c r="CY25" i="2"/>
  <c r="CY26" i="2"/>
  <c r="CY27" i="2"/>
  <c r="CY28" i="2"/>
  <c r="CY29" i="2"/>
  <c r="CY30" i="2"/>
  <c r="CY31" i="2"/>
  <c r="CY32" i="2"/>
  <c r="CY33" i="2"/>
  <c r="CY34" i="2"/>
  <c r="CY35" i="2"/>
  <c r="CY36" i="2"/>
  <c r="CY37" i="2"/>
  <c r="CY38" i="2"/>
  <c r="CY39" i="2"/>
  <c r="CY40" i="2"/>
  <c r="CY41" i="2"/>
  <c r="CY42" i="2"/>
  <c r="CY43" i="2"/>
  <c r="CY44" i="2"/>
  <c r="CY45" i="2"/>
  <c r="CY46" i="2"/>
  <c r="CY47" i="2"/>
  <c r="CY48" i="2"/>
  <c r="CY49" i="2"/>
  <c r="CY50" i="2"/>
  <c r="CY51" i="2"/>
  <c r="CY52" i="2"/>
  <c r="CY53" i="2"/>
  <c r="CY54" i="2"/>
  <c r="CY55" i="2"/>
  <c r="CY56" i="2"/>
  <c r="CY57" i="2"/>
  <c r="CY58" i="2"/>
  <c r="CY59" i="2"/>
  <c r="CY60" i="2"/>
  <c r="CY61" i="2"/>
  <c r="CY62" i="2"/>
  <c r="CY63" i="2"/>
  <c r="CY64" i="2"/>
  <c r="CY65" i="2"/>
  <c r="CY66" i="2"/>
  <c r="CY67" i="2"/>
  <c r="CY68" i="2"/>
  <c r="CY69" i="2"/>
  <c r="CY70" i="2"/>
  <c r="CY71" i="2"/>
  <c r="CY72" i="2"/>
  <c r="CY73" i="2"/>
  <c r="CY74" i="2"/>
  <c r="CY75" i="2"/>
  <c r="CY76" i="2"/>
  <c r="CY77" i="2"/>
  <c r="CY78" i="2"/>
  <c r="CY79" i="2"/>
  <c r="CY80" i="2"/>
  <c r="CY81" i="2"/>
  <c r="CY82" i="2"/>
  <c r="CY83" i="2"/>
  <c r="CY84" i="2"/>
  <c r="CY85" i="2"/>
  <c r="CY86" i="2"/>
  <c r="CY87" i="2"/>
  <c r="CY88" i="2"/>
  <c r="CY89" i="2"/>
  <c r="CY90" i="2"/>
  <c r="CY91" i="2"/>
  <c r="CY92" i="2"/>
  <c r="CY93" i="2"/>
  <c r="CY94" i="2"/>
  <c r="CY95" i="2"/>
  <c r="CY96" i="2"/>
  <c r="CY97" i="2"/>
  <c r="CY98" i="2"/>
  <c r="CY99" i="2"/>
  <c r="CY100" i="2"/>
  <c r="CY101" i="2"/>
  <c r="CY102" i="2"/>
  <c r="CY103" i="2"/>
  <c r="CY104" i="2"/>
  <c r="CY105" i="2"/>
  <c r="CY106" i="2"/>
  <c r="CY107" i="2"/>
  <c r="CY108" i="2"/>
  <c r="CY109" i="2"/>
  <c r="CY110" i="2"/>
  <c r="CY111" i="2"/>
  <c r="CY112" i="2"/>
  <c r="CY113" i="2"/>
  <c r="CY114" i="2"/>
  <c r="CY115" i="2"/>
  <c r="CY116" i="2"/>
  <c r="CY117" i="2"/>
  <c r="CY118" i="2"/>
  <c r="CY119" i="2"/>
  <c r="CY120" i="2"/>
  <c r="CY121" i="2"/>
  <c r="CY122" i="2"/>
  <c r="CY123" i="2"/>
  <c r="CY124" i="2"/>
  <c r="CY125" i="2"/>
  <c r="CY126" i="2"/>
  <c r="CY127" i="2"/>
  <c r="CY128" i="2"/>
  <c r="CY129" i="2"/>
  <c r="CY130" i="2"/>
  <c r="CY131" i="2"/>
  <c r="CY132" i="2"/>
  <c r="CY133" i="2"/>
  <c r="CY134" i="2"/>
  <c r="CY135" i="2"/>
  <c r="CY136" i="2"/>
  <c r="CY137" i="2"/>
  <c r="CY138" i="2"/>
  <c r="CY139" i="2"/>
  <c r="CY140" i="2"/>
  <c r="CY141" i="2"/>
  <c r="CY142" i="2"/>
  <c r="CY143" i="2"/>
  <c r="CY144" i="2"/>
  <c r="CY145" i="2"/>
  <c r="CY146" i="2"/>
  <c r="CY147" i="2"/>
  <c r="CY148" i="2"/>
  <c r="CY149" i="2"/>
  <c r="CY150" i="2"/>
  <c r="CY151" i="2"/>
  <c r="CY152" i="2"/>
  <c r="CY153" i="2"/>
  <c r="CY154" i="2"/>
  <c r="CY155" i="2"/>
  <c r="CY156" i="2"/>
  <c r="CY157" i="2"/>
  <c r="CY158" i="2"/>
  <c r="CY159" i="2"/>
  <c r="CY160" i="2"/>
  <c r="CY161" i="2"/>
  <c r="CY162" i="2"/>
  <c r="CY163" i="2"/>
  <c r="CY164" i="2"/>
  <c r="CY165" i="2"/>
  <c r="CY166" i="2"/>
  <c r="CY167" i="2"/>
  <c r="CY168" i="2"/>
  <c r="CY169" i="2"/>
  <c r="CY170" i="2"/>
  <c r="CY171" i="2"/>
  <c r="CY172" i="2"/>
  <c r="CY173" i="2"/>
  <c r="CY174" i="2"/>
  <c r="CY175" i="2"/>
  <c r="CY176" i="2"/>
  <c r="CY177" i="2"/>
  <c r="CY178" i="2"/>
  <c r="CY179" i="2"/>
  <c r="CY180" i="2"/>
  <c r="CY181" i="2"/>
  <c r="CY182" i="2"/>
  <c r="CY183" i="2"/>
  <c r="CY184" i="2"/>
  <c r="CY185" i="2"/>
  <c r="CY186" i="2"/>
  <c r="CY187" i="2"/>
  <c r="CY188" i="2"/>
  <c r="CY189" i="2"/>
  <c r="CY190" i="2"/>
  <c r="CY191" i="2"/>
  <c r="CY192" i="2"/>
  <c r="CY193" i="2"/>
  <c r="CY194" i="2"/>
  <c r="CY195" i="2"/>
  <c r="CY196" i="2"/>
  <c r="CY197" i="2"/>
  <c r="CY198" i="2"/>
  <c r="CY199" i="2"/>
  <c r="CY200" i="2"/>
  <c r="CY201" i="2"/>
  <c r="CY202" i="2"/>
  <c r="CY203" i="2"/>
  <c r="CY204" i="2"/>
  <c r="CY205" i="2"/>
  <c r="CY206" i="2"/>
  <c r="CY207" i="2"/>
  <c r="CY208" i="2"/>
  <c r="CY209" i="2"/>
  <c r="CY210" i="2"/>
  <c r="CY211" i="2"/>
  <c r="CY212" i="2"/>
  <c r="CY213" i="2"/>
  <c r="CY214" i="2"/>
  <c r="CY215" i="2"/>
  <c r="CY216" i="2"/>
  <c r="CY217" i="2"/>
  <c r="CY218" i="2"/>
  <c r="CY219" i="2"/>
  <c r="CY220" i="2"/>
  <c r="CY221" i="2"/>
  <c r="CY222" i="2"/>
  <c r="CY223" i="2"/>
  <c r="CY224" i="2"/>
  <c r="CY225" i="2"/>
  <c r="CY226" i="2"/>
  <c r="CY227" i="2"/>
  <c r="CY228" i="2"/>
  <c r="CY229" i="2"/>
  <c r="CY230" i="2"/>
  <c r="CY231" i="2"/>
  <c r="CY232" i="2"/>
  <c r="CY233" i="2"/>
  <c r="CY234" i="2"/>
  <c r="CY235" i="2"/>
  <c r="CY236" i="2"/>
  <c r="CY237" i="2"/>
  <c r="CY238" i="2"/>
  <c r="CY239" i="2"/>
  <c r="CY240" i="2"/>
  <c r="CY241" i="2"/>
  <c r="CY242" i="2"/>
  <c r="CY243" i="2"/>
  <c r="CY244" i="2"/>
  <c r="CY245" i="2"/>
  <c r="CY246" i="2"/>
  <c r="CY247" i="2"/>
  <c r="CY248" i="2"/>
  <c r="CY249" i="2"/>
  <c r="CY250" i="2"/>
  <c r="CY251" i="2"/>
  <c r="CY252" i="2"/>
  <c r="CY253" i="2"/>
  <c r="CY254" i="2"/>
  <c r="CY255" i="2"/>
  <c r="CY256" i="2"/>
  <c r="CY257" i="2"/>
  <c r="CY258" i="2"/>
  <c r="CY259" i="2"/>
  <c r="CY260" i="2"/>
  <c r="CY261" i="2"/>
  <c r="CY262" i="2"/>
  <c r="CY263" i="2"/>
  <c r="CY264" i="2"/>
  <c r="CY265" i="2"/>
  <c r="CY266" i="2"/>
  <c r="CY267" i="2"/>
  <c r="CY268" i="2"/>
  <c r="CY269" i="2"/>
  <c r="CY270" i="2"/>
  <c r="CY271" i="2"/>
  <c r="CY272" i="2"/>
  <c r="CY273" i="2"/>
  <c r="CY274" i="2"/>
  <c r="CY275" i="2"/>
  <c r="CY276" i="2"/>
  <c r="CY277" i="2"/>
  <c r="CY278" i="2"/>
  <c r="CY279" i="2"/>
  <c r="CY280" i="2"/>
  <c r="CY281" i="2"/>
  <c r="CY282" i="2"/>
  <c r="CY283" i="2"/>
  <c r="CY284" i="2"/>
  <c r="CY285" i="2"/>
  <c r="CY286" i="2"/>
  <c r="CY287" i="2"/>
  <c r="CY288" i="2"/>
  <c r="CY289" i="2"/>
  <c r="CY290" i="2"/>
  <c r="CY291" i="2"/>
  <c r="CY292" i="2"/>
  <c r="CY293" i="2"/>
  <c r="CY294" i="2"/>
  <c r="CY295" i="2"/>
  <c r="CY296" i="2"/>
  <c r="CY297" i="2"/>
  <c r="CY298" i="2"/>
  <c r="CY299" i="2"/>
  <c r="CY300" i="2"/>
  <c r="CY301" i="2"/>
  <c r="CY302" i="2"/>
  <c r="CY303" i="2"/>
  <c r="CY304" i="2"/>
  <c r="CY305" i="2"/>
  <c r="CY306" i="2"/>
  <c r="CY307" i="2"/>
  <c r="CY308" i="2"/>
  <c r="CY309" i="2"/>
  <c r="CY310" i="2"/>
  <c r="CY311" i="2"/>
  <c r="CY312" i="2"/>
  <c r="CY313" i="2"/>
  <c r="CY314" i="2"/>
  <c r="CY315" i="2"/>
  <c r="CY316" i="2"/>
  <c r="CY317" i="2"/>
  <c r="CY318" i="2"/>
  <c r="CY319" i="2"/>
  <c r="CY320" i="2"/>
  <c r="CY321" i="2"/>
  <c r="CY322" i="2"/>
  <c r="CY323" i="2"/>
  <c r="CY324" i="2"/>
  <c r="CY325" i="2"/>
  <c r="CY326" i="2"/>
  <c r="CY327" i="2"/>
  <c r="CY328" i="2"/>
  <c r="CY329" i="2"/>
  <c r="CY330" i="2"/>
  <c r="CY331" i="2"/>
  <c r="CY332" i="2"/>
  <c r="CY333" i="2"/>
  <c r="CY334" i="2"/>
  <c r="CY335" i="2"/>
  <c r="CY336" i="2"/>
  <c r="CY337" i="2"/>
  <c r="CY338" i="2"/>
  <c r="CY339" i="2"/>
  <c r="CY340" i="2"/>
  <c r="CY341" i="2"/>
  <c r="CY342" i="2"/>
  <c r="CY343" i="2"/>
  <c r="CY344" i="2"/>
  <c r="CY345" i="2"/>
  <c r="CY346" i="2"/>
  <c r="CY347" i="2"/>
  <c r="CY348" i="2"/>
  <c r="CY349" i="2"/>
  <c r="CY350" i="2"/>
  <c r="CY351" i="2"/>
  <c r="CY352" i="2"/>
  <c r="CY353" i="2"/>
  <c r="CY354" i="2"/>
  <c r="CY355" i="2"/>
  <c r="CY356" i="2"/>
  <c r="CY357" i="2"/>
  <c r="CY358" i="2"/>
  <c r="CY359" i="2"/>
  <c r="CY360" i="2"/>
  <c r="CY361" i="2"/>
  <c r="CY362" i="2"/>
  <c r="CY363" i="2"/>
  <c r="CY364" i="2"/>
  <c r="CY365" i="2"/>
  <c r="CY366" i="2"/>
  <c r="CY367" i="2"/>
  <c r="CY368" i="2"/>
  <c r="CY369" i="2"/>
  <c r="CY370" i="2"/>
  <c r="CY371" i="2"/>
  <c r="CY372" i="2"/>
  <c r="CY373" i="2"/>
  <c r="CY374" i="2"/>
  <c r="CY375" i="2"/>
  <c r="CY376" i="2"/>
  <c r="CY377" i="2"/>
  <c r="CY378" i="2"/>
  <c r="CY379" i="2"/>
  <c r="CY380" i="2"/>
  <c r="CY381" i="2"/>
  <c r="CY382" i="2"/>
  <c r="CY383" i="2"/>
  <c r="CY384" i="2"/>
  <c r="CY385" i="2"/>
  <c r="CY386" i="2"/>
  <c r="CY387" i="2"/>
  <c r="CY388" i="2"/>
  <c r="CY389" i="2"/>
  <c r="CY390" i="2"/>
  <c r="CY391" i="2"/>
  <c r="CY392" i="2"/>
  <c r="CY393" i="2"/>
  <c r="CY394" i="2"/>
  <c r="CY395" i="2"/>
  <c r="CY396" i="2"/>
  <c r="CY397" i="2"/>
  <c r="CY398" i="2"/>
  <c r="CY399" i="2"/>
  <c r="CY400" i="2"/>
  <c r="CY401" i="2"/>
  <c r="CY402" i="2"/>
  <c r="CY403" i="2"/>
  <c r="CY404" i="2"/>
  <c r="CY405" i="2"/>
  <c r="CY406" i="2"/>
  <c r="CY407" i="2"/>
  <c r="CY408" i="2"/>
  <c r="CY409" i="2"/>
  <c r="CY410" i="2"/>
  <c r="CY411" i="2"/>
  <c r="CY412" i="2"/>
  <c r="CY413" i="2"/>
  <c r="CY414" i="2"/>
  <c r="CY415" i="2"/>
  <c r="CY416" i="2"/>
  <c r="CY417" i="2"/>
  <c r="CY418" i="2"/>
  <c r="CY419" i="2"/>
  <c r="CY420" i="2"/>
  <c r="CY421" i="2"/>
  <c r="CY422" i="2"/>
  <c r="CY423" i="2"/>
  <c r="CY424" i="2"/>
  <c r="CY425" i="2"/>
  <c r="CY426" i="2"/>
  <c r="CY427" i="2"/>
  <c r="CY428" i="2"/>
  <c r="CY429" i="2"/>
  <c r="CY430" i="2"/>
  <c r="CY431" i="2"/>
  <c r="CY432" i="2"/>
  <c r="CY433" i="2"/>
  <c r="CY434" i="2"/>
  <c r="CY435" i="2"/>
  <c r="CY436" i="2"/>
  <c r="CY437" i="2"/>
  <c r="CY438" i="2"/>
  <c r="CY439" i="2"/>
  <c r="CY440" i="2"/>
  <c r="CY441" i="2"/>
  <c r="CY442" i="2"/>
  <c r="CY443" i="2"/>
  <c r="CY444" i="2"/>
  <c r="CY445" i="2"/>
  <c r="CY446" i="2"/>
  <c r="CY447" i="2"/>
  <c r="CY448" i="2"/>
  <c r="CY449" i="2"/>
  <c r="CY450" i="2"/>
  <c r="CY451" i="2"/>
  <c r="CY452" i="2"/>
  <c r="CY453" i="2"/>
  <c r="CY454" i="2"/>
  <c r="CY455" i="2"/>
  <c r="CY456" i="2"/>
  <c r="CY457" i="2"/>
  <c r="CY458" i="2"/>
  <c r="CY459" i="2"/>
  <c r="CY460" i="2"/>
  <c r="CY461" i="2"/>
  <c r="CY462" i="2"/>
  <c r="CY463" i="2"/>
  <c r="CY464" i="2"/>
  <c r="CY465" i="2"/>
  <c r="CY466" i="2"/>
  <c r="CY467" i="2"/>
  <c r="CY468" i="2"/>
  <c r="CY469" i="2"/>
  <c r="CY470" i="2"/>
  <c r="CY471" i="2"/>
  <c r="CY472" i="2"/>
  <c r="CY473" i="2"/>
  <c r="CY474" i="2"/>
  <c r="CY475" i="2"/>
  <c r="CY476" i="2"/>
  <c r="CY477" i="2"/>
  <c r="CY478" i="2"/>
  <c r="CY479" i="2"/>
  <c r="CY480" i="2"/>
  <c r="CY481" i="2"/>
  <c r="CY482" i="2"/>
  <c r="CY483" i="2"/>
  <c r="CY484" i="2"/>
  <c r="CY485" i="2"/>
  <c r="CY486" i="2"/>
  <c r="CY487" i="2"/>
  <c r="CY488" i="2"/>
  <c r="CY489" i="2"/>
  <c r="CY490" i="2"/>
  <c r="CY491" i="2"/>
  <c r="CY492" i="2"/>
  <c r="CY493" i="2"/>
  <c r="CY494" i="2"/>
  <c r="CY495" i="2"/>
  <c r="CY496" i="2"/>
  <c r="CY497" i="2"/>
  <c r="CY498" i="2"/>
  <c r="CY499" i="2"/>
  <c r="CY500" i="2"/>
  <c r="CY501" i="2"/>
  <c r="CY502" i="2"/>
  <c r="CY503" i="2"/>
  <c r="CY504" i="2"/>
  <c r="CY505" i="2"/>
  <c r="CY506" i="2"/>
  <c r="CY507" i="2"/>
  <c r="CY508" i="2"/>
  <c r="CY509" i="2"/>
  <c r="CY510" i="2"/>
  <c r="CY511" i="2"/>
  <c r="CY512" i="2"/>
  <c r="CY513" i="2"/>
  <c r="CY514" i="2"/>
  <c r="CY515" i="2"/>
  <c r="CY516" i="2"/>
  <c r="CY517" i="2"/>
  <c r="CY518" i="2"/>
  <c r="CY519" i="2"/>
  <c r="CY520" i="2"/>
  <c r="CY521" i="2"/>
  <c r="CY522" i="2"/>
  <c r="CY523" i="2"/>
  <c r="CY524" i="2"/>
  <c r="CY525" i="2"/>
  <c r="CY526" i="2"/>
  <c r="CY527" i="2"/>
  <c r="CY528" i="2"/>
  <c r="CY529" i="2"/>
  <c r="CY530" i="2"/>
  <c r="CY531" i="2"/>
  <c r="CY532" i="2"/>
  <c r="CY533" i="2"/>
  <c r="CY534" i="2"/>
  <c r="CY535" i="2"/>
  <c r="CY536" i="2"/>
  <c r="CY537" i="2"/>
  <c r="CY538" i="2"/>
  <c r="CY539" i="2"/>
  <c r="CY540" i="2"/>
  <c r="CY541" i="2"/>
  <c r="CY542" i="2"/>
  <c r="CY543" i="2"/>
  <c r="CY544" i="2"/>
  <c r="CY545" i="2"/>
  <c r="CY546" i="2"/>
  <c r="CY547" i="2"/>
  <c r="CY548" i="2"/>
  <c r="CY549" i="2"/>
  <c r="CY550" i="2"/>
  <c r="CY551" i="2"/>
  <c r="CY552" i="2"/>
  <c r="CY553" i="2"/>
  <c r="CY554" i="2"/>
  <c r="CY555" i="2"/>
  <c r="CY556" i="2"/>
  <c r="CY557" i="2"/>
  <c r="CY558" i="2"/>
  <c r="CY559" i="2"/>
  <c r="CY560" i="2"/>
  <c r="CY561" i="2"/>
  <c r="CY562" i="2"/>
  <c r="CY563" i="2"/>
  <c r="CY564" i="2"/>
  <c r="CY565" i="2"/>
  <c r="CY566" i="2"/>
  <c r="CY567" i="2"/>
  <c r="CY568" i="2"/>
  <c r="CY569" i="2"/>
  <c r="CY570" i="2"/>
  <c r="CY571" i="2"/>
  <c r="CY572" i="2"/>
  <c r="CY573" i="2"/>
  <c r="CY574" i="2"/>
  <c r="CY575" i="2"/>
  <c r="CY576" i="2"/>
  <c r="CY577" i="2"/>
  <c r="CY578" i="2"/>
  <c r="CY579" i="2"/>
  <c r="CY580" i="2"/>
  <c r="CY581" i="2"/>
  <c r="CY582" i="2"/>
  <c r="CY583" i="2"/>
  <c r="CY584" i="2"/>
  <c r="CY585" i="2"/>
  <c r="CY586" i="2"/>
  <c r="CY587" i="2"/>
  <c r="CY588" i="2"/>
  <c r="CY589" i="2"/>
  <c r="CY590" i="2"/>
  <c r="CY591" i="2"/>
  <c r="CY592" i="2"/>
  <c r="CY593" i="2"/>
  <c r="CY594" i="2"/>
  <c r="CY595" i="2"/>
  <c r="CY596" i="2"/>
  <c r="CY597" i="2"/>
  <c r="CY598" i="2"/>
  <c r="CY599" i="2"/>
  <c r="CY600" i="2"/>
  <c r="CY601" i="2"/>
  <c r="CY602" i="2"/>
  <c r="CY603" i="2"/>
  <c r="CY604" i="2"/>
  <c r="CY605" i="2"/>
  <c r="CY606" i="2"/>
  <c r="CY607" i="2"/>
  <c r="CY608" i="2"/>
  <c r="CY609" i="2"/>
  <c r="CY610" i="2"/>
  <c r="CY611" i="2"/>
  <c r="CY612" i="2"/>
  <c r="CY613" i="2"/>
  <c r="CY614" i="2"/>
  <c r="CY615" i="2"/>
  <c r="CY616" i="2"/>
  <c r="CY617" i="2"/>
  <c r="CY618" i="2"/>
  <c r="CY619" i="2"/>
  <c r="CY620" i="2"/>
  <c r="CY621" i="2"/>
  <c r="CY622" i="2"/>
  <c r="CY623" i="2"/>
  <c r="CY624" i="2"/>
  <c r="CY625" i="2"/>
  <c r="CY626" i="2"/>
  <c r="CY627" i="2"/>
  <c r="CY628" i="2"/>
  <c r="CY629" i="2"/>
  <c r="CY630" i="2"/>
  <c r="CY631" i="2"/>
  <c r="CY632" i="2"/>
  <c r="CY633" i="2"/>
  <c r="CY634" i="2"/>
  <c r="CY635" i="2"/>
  <c r="CY636" i="2"/>
  <c r="CY637" i="2"/>
  <c r="CY638" i="2"/>
  <c r="CY639" i="2"/>
  <c r="CY640" i="2"/>
  <c r="CY641" i="2"/>
  <c r="CY642" i="2"/>
  <c r="CY643" i="2"/>
  <c r="CY644" i="2"/>
  <c r="CY645" i="2"/>
  <c r="CY646" i="2"/>
  <c r="CY647" i="2"/>
  <c r="CY648" i="2"/>
  <c r="CY649" i="2"/>
  <c r="CY650" i="2"/>
  <c r="CY651" i="2"/>
  <c r="CY652" i="2"/>
  <c r="CY653" i="2"/>
  <c r="CY654" i="2"/>
  <c r="CY655" i="2"/>
  <c r="CY656" i="2"/>
  <c r="CY657" i="2"/>
  <c r="CY658" i="2"/>
  <c r="CY659" i="2"/>
  <c r="CY660" i="2"/>
  <c r="CY661" i="2"/>
  <c r="CY662" i="2"/>
  <c r="CY663" i="2"/>
  <c r="CY664" i="2"/>
  <c r="CY665" i="2"/>
  <c r="CY666" i="2"/>
  <c r="CY667" i="2"/>
  <c r="CY668" i="2"/>
  <c r="CY669" i="2"/>
  <c r="CY670" i="2"/>
  <c r="CY671" i="2"/>
  <c r="CY672" i="2"/>
  <c r="CY673" i="2"/>
  <c r="CY674" i="2"/>
  <c r="CY675" i="2"/>
  <c r="CY676" i="2"/>
  <c r="CY677" i="2"/>
  <c r="CY678" i="2"/>
  <c r="CY679" i="2"/>
  <c r="CY680" i="2"/>
  <c r="CY681" i="2"/>
  <c r="CY682" i="2"/>
  <c r="CY683" i="2"/>
  <c r="CY684" i="2"/>
  <c r="CY685" i="2"/>
  <c r="CY686" i="2"/>
  <c r="CY687" i="2"/>
  <c r="CY688" i="2"/>
  <c r="CY689" i="2"/>
  <c r="CY690" i="2"/>
  <c r="CY691" i="2"/>
  <c r="CY692" i="2"/>
  <c r="CY693" i="2"/>
  <c r="CY694" i="2"/>
  <c r="CY695" i="2"/>
  <c r="CY696" i="2"/>
  <c r="CY697" i="2"/>
  <c r="CY698" i="2"/>
  <c r="CY699" i="2"/>
  <c r="CY700" i="2"/>
  <c r="CY701" i="2"/>
  <c r="CY702" i="2"/>
  <c r="CY703" i="2"/>
  <c r="CY704" i="2"/>
  <c r="CY705" i="2"/>
  <c r="CY706" i="2"/>
  <c r="CY707" i="2"/>
  <c r="CY708" i="2"/>
  <c r="CY709" i="2"/>
  <c r="CY710" i="2"/>
  <c r="CY711" i="2"/>
  <c r="CY712" i="2"/>
  <c r="CY713" i="2"/>
  <c r="CY714" i="2"/>
  <c r="CY715" i="2"/>
  <c r="CY716" i="2"/>
  <c r="CY717" i="2"/>
  <c r="CY718" i="2"/>
  <c r="CY719" i="2"/>
  <c r="CY720" i="2"/>
  <c r="CY721" i="2"/>
  <c r="CY722" i="2"/>
  <c r="CY723" i="2"/>
  <c r="CY724" i="2"/>
  <c r="CY725" i="2"/>
  <c r="CY726" i="2"/>
  <c r="CY727" i="2"/>
  <c r="CY728" i="2"/>
  <c r="CY729" i="2"/>
  <c r="CY730" i="2"/>
  <c r="CY731" i="2"/>
  <c r="CY732" i="2"/>
  <c r="CY733" i="2"/>
  <c r="CY734" i="2"/>
  <c r="CY735" i="2"/>
  <c r="CY736" i="2"/>
  <c r="CY737" i="2"/>
  <c r="CY738" i="2"/>
  <c r="CY739" i="2"/>
  <c r="CY740" i="2"/>
  <c r="CY741" i="2"/>
  <c r="CY742" i="2"/>
  <c r="CY743" i="2"/>
  <c r="CY744" i="2"/>
  <c r="CY745" i="2"/>
  <c r="CY746" i="2"/>
  <c r="CY747" i="2"/>
  <c r="CY748" i="2"/>
  <c r="CY749" i="2"/>
  <c r="CY750" i="2"/>
  <c r="CY751" i="2"/>
  <c r="CY752" i="2"/>
  <c r="CY753" i="2"/>
  <c r="CY754" i="2"/>
  <c r="CY755" i="2"/>
  <c r="CY756" i="2"/>
  <c r="CY757" i="2"/>
  <c r="CY758" i="2"/>
  <c r="CY759" i="2"/>
  <c r="CY760" i="2"/>
  <c r="CY761" i="2"/>
  <c r="CY762" i="2"/>
  <c r="CY763" i="2"/>
  <c r="CY764" i="2"/>
  <c r="CY765" i="2"/>
  <c r="CY766" i="2"/>
  <c r="CY767" i="2"/>
  <c r="CY768" i="2"/>
  <c r="CY769" i="2"/>
  <c r="CY770" i="2"/>
  <c r="CY771" i="2"/>
  <c r="CY772" i="2"/>
  <c r="CY773" i="2"/>
  <c r="CY774" i="2"/>
  <c r="CY775" i="2"/>
  <c r="CY776" i="2"/>
  <c r="CY777" i="2"/>
  <c r="CY778" i="2"/>
  <c r="CY779" i="2"/>
  <c r="CY780" i="2"/>
  <c r="CY781" i="2"/>
  <c r="CY782" i="2"/>
  <c r="CY783" i="2"/>
  <c r="CY784" i="2"/>
  <c r="CY785" i="2"/>
  <c r="CY786" i="2"/>
  <c r="CY787" i="2"/>
  <c r="CY788" i="2"/>
  <c r="CY789" i="2"/>
  <c r="CY790" i="2"/>
  <c r="CY791" i="2"/>
  <c r="CY792" i="2"/>
  <c r="CY793" i="2"/>
  <c r="CY794" i="2"/>
  <c r="CY795" i="2"/>
  <c r="CY796" i="2"/>
  <c r="CY797" i="2"/>
  <c r="CY798" i="2"/>
  <c r="CY799" i="2"/>
  <c r="CY800" i="2"/>
  <c r="CY801" i="2"/>
  <c r="CY802" i="2"/>
  <c r="CY803" i="2"/>
  <c r="CY804" i="2"/>
  <c r="CY805" i="2"/>
  <c r="CY806" i="2"/>
  <c r="CY807" i="2"/>
  <c r="CY808" i="2"/>
  <c r="CY809" i="2"/>
  <c r="CY810" i="2"/>
  <c r="CY811" i="2"/>
  <c r="CY812" i="2"/>
  <c r="CY813" i="2"/>
  <c r="CY814" i="2"/>
  <c r="CY815" i="2"/>
  <c r="CY816" i="2"/>
  <c r="CY817" i="2"/>
  <c r="CY818" i="2"/>
  <c r="CY819" i="2"/>
  <c r="CY820" i="2"/>
  <c r="CY821" i="2"/>
  <c r="CY822" i="2"/>
  <c r="CY823" i="2"/>
  <c r="CY824" i="2"/>
  <c r="CY825" i="2"/>
  <c r="CY826" i="2"/>
  <c r="CY827" i="2"/>
  <c r="CY828" i="2"/>
  <c r="CY829" i="2"/>
  <c r="CY830" i="2"/>
  <c r="CY831" i="2"/>
  <c r="CY832" i="2"/>
  <c r="CY833" i="2"/>
  <c r="CY834" i="2"/>
  <c r="CY835" i="2"/>
  <c r="CY836" i="2"/>
  <c r="CY837" i="2"/>
  <c r="CY838" i="2"/>
  <c r="CY839" i="2"/>
  <c r="CY840" i="2"/>
  <c r="CY841" i="2"/>
  <c r="CY842" i="2"/>
  <c r="CY843" i="2"/>
  <c r="CY844" i="2"/>
  <c r="CY845" i="2"/>
  <c r="CY846" i="2"/>
  <c r="CY847" i="2"/>
  <c r="CY848" i="2"/>
  <c r="CY849" i="2"/>
  <c r="CY850" i="2"/>
  <c r="CY851" i="2"/>
  <c r="CY852" i="2"/>
  <c r="CY853" i="2"/>
  <c r="CY854" i="2"/>
  <c r="CY855" i="2"/>
  <c r="CY856" i="2"/>
  <c r="CY857" i="2"/>
  <c r="CY858" i="2"/>
  <c r="CY859" i="2"/>
  <c r="CY860" i="2"/>
  <c r="CY861" i="2"/>
  <c r="CY862" i="2"/>
  <c r="CY863" i="2"/>
  <c r="CY864" i="2"/>
  <c r="CY865" i="2"/>
  <c r="CY866" i="2"/>
  <c r="CY867" i="2"/>
  <c r="CY868" i="2"/>
  <c r="CY869" i="2"/>
  <c r="CY870" i="2"/>
  <c r="CY871" i="2"/>
  <c r="CY872" i="2"/>
  <c r="CY873" i="2"/>
  <c r="CY874" i="2"/>
  <c r="CY875" i="2"/>
  <c r="CY876" i="2"/>
  <c r="CY877" i="2"/>
  <c r="CY878" i="2"/>
  <c r="CY879" i="2"/>
  <c r="CY880" i="2"/>
  <c r="CY881" i="2"/>
  <c r="CY882" i="2"/>
  <c r="CY883" i="2"/>
  <c r="CY884" i="2"/>
  <c r="CY885" i="2"/>
  <c r="CY886" i="2"/>
  <c r="CY887" i="2"/>
  <c r="CY888" i="2"/>
  <c r="CY889" i="2"/>
  <c r="CY890" i="2"/>
  <c r="CY891" i="2"/>
  <c r="CY892" i="2"/>
  <c r="CY893" i="2"/>
  <c r="CY894" i="2"/>
  <c r="CY895" i="2"/>
  <c r="CY896" i="2"/>
  <c r="CY897" i="2"/>
  <c r="CY898" i="2"/>
  <c r="CY899" i="2"/>
  <c r="CY2" i="2"/>
  <c r="CD2" i="2"/>
  <c r="BD2" i="3" s="1"/>
  <c r="CZ3" i="2"/>
  <c r="DA3" i="2" s="1"/>
  <c r="CZ4" i="2"/>
  <c r="DA4" i="2" s="1"/>
  <c r="CZ5" i="2"/>
  <c r="DA5" i="2" s="1"/>
  <c r="CZ6" i="2"/>
  <c r="DA6" i="2" s="1"/>
  <c r="CZ7" i="2"/>
  <c r="DA7" i="2" s="1"/>
  <c r="CZ8" i="2"/>
  <c r="DA8" i="2" s="1"/>
  <c r="CZ9" i="2"/>
  <c r="DA9" i="2" s="1"/>
  <c r="CZ10" i="2"/>
  <c r="DA10" i="2" s="1"/>
  <c r="CZ11" i="2"/>
  <c r="DA11" i="2" s="1"/>
  <c r="CZ12" i="2"/>
  <c r="DA12" i="2" s="1"/>
  <c r="CZ13" i="2"/>
  <c r="DA13" i="2" s="1"/>
  <c r="CZ14" i="2"/>
  <c r="DA14" i="2" s="1"/>
  <c r="CZ15" i="2"/>
  <c r="DA15" i="2" s="1"/>
  <c r="CZ16" i="2"/>
  <c r="DA16" i="2" s="1"/>
  <c r="CZ17" i="2"/>
  <c r="DA17" i="2" s="1"/>
  <c r="CZ18" i="2"/>
  <c r="DA18" i="2" s="1"/>
  <c r="CZ19" i="2"/>
  <c r="DA19" i="2" s="1"/>
  <c r="CZ20" i="2"/>
  <c r="DA20" i="2" s="1"/>
  <c r="CZ21" i="2"/>
  <c r="DA21" i="2" s="1"/>
  <c r="CZ22" i="2"/>
  <c r="DA22" i="2" s="1"/>
  <c r="CZ23" i="2"/>
  <c r="DA23" i="2" s="1"/>
  <c r="CZ24" i="2"/>
  <c r="DA24" i="2" s="1"/>
  <c r="CZ25" i="2"/>
  <c r="DA25" i="2" s="1"/>
  <c r="CZ26" i="2"/>
  <c r="DA26" i="2" s="1"/>
  <c r="CZ27" i="2"/>
  <c r="DA27" i="2" s="1"/>
  <c r="CZ28" i="2"/>
  <c r="DA28" i="2" s="1"/>
  <c r="CZ29" i="2"/>
  <c r="DA29" i="2" s="1"/>
  <c r="CZ30" i="2"/>
  <c r="DA30" i="2" s="1"/>
  <c r="CZ31" i="2"/>
  <c r="DA31" i="2" s="1"/>
  <c r="CZ32" i="2"/>
  <c r="DA32" i="2" s="1"/>
  <c r="CZ33" i="2"/>
  <c r="DA33" i="2" s="1"/>
  <c r="CZ34" i="2"/>
  <c r="DA34" i="2" s="1"/>
  <c r="CZ35" i="2"/>
  <c r="DA35" i="2" s="1"/>
  <c r="CZ36" i="2"/>
  <c r="DA36" i="2" s="1"/>
  <c r="CZ37" i="2"/>
  <c r="DA37" i="2" s="1"/>
  <c r="CZ38" i="2"/>
  <c r="DA38" i="2" s="1"/>
  <c r="CZ39" i="2"/>
  <c r="DA39" i="2" s="1"/>
  <c r="CZ40" i="2"/>
  <c r="DA40" i="2" s="1"/>
  <c r="CZ41" i="2"/>
  <c r="DA41" i="2" s="1"/>
  <c r="CZ42" i="2"/>
  <c r="DA42" i="2" s="1"/>
  <c r="CZ43" i="2"/>
  <c r="DA43" i="2" s="1"/>
  <c r="CZ44" i="2"/>
  <c r="DA44" i="2" s="1"/>
  <c r="CZ45" i="2"/>
  <c r="DA45" i="2" s="1"/>
  <c r="CZ46" i="2"/>
  <c r="DA46" i="2" s="1"/>
  <c r="CZ47" i="2"/>
  <c r="DA47" i="2" s="1"/>
  <c r="CZ48" i="2"/>
  <c r="DA48" i="2" s="1"/>
  <c r="CZ49" i="2"/>
  <c r="DA49" i="2" s="1"/>
  <c r="CZ50" i="2"/>
  <c r="DA50" i="2" s="1"/>
  <c r="CZ51" i="2"/>
  <c r="DA51" i="2" s="1"/>
  <c r="CZ52" i="2"/>
  <c r="DA52" i="2" s="1"/>
  <c r="CZ53" i="2"/>
  <c r="DA53" i="2" s="1"/>
  <c r="CZ54" i="2"/>
  <c r="DA54" i="2" s="1"/>
  <c r="CZ55" i="2"/>
  <c r="DA55" i="2" s="1"/>
  <c r="CZ56" i="2"/>
  <c r="DA56" i="2" s="1"/>
  <c r="CZ57" i="2"/>
  <c r="DA57" i="2" s="1"/>
  <c r="CZ58" i="2"/>
  <c r="DA58" i="2" s="1"/>
  <c r="CZ59" i="2"/>
  <c r="DA59" i="2" s="1"/>
  <c r="CZ60" i="2"/>
  <c r="DA60" i="2" s="1"/>
  <c r="CZ61" i="2"/>
  <c r="DA61" i="2" s="1"/>
  <c r="CZ62" i="2"/>
  <c r="DA62" i="2" s="1"/>
  <c r="CZ63" i="2"/>
  <c r="DA63" i="2" s="1"/>
  <c r="CZ64" i="2"/>
  <c r="DA64" i="2" s="1"/>
  <c r="CZ65" i="2"/>
  <c r="DA65" i="2" s="1"/>
  <c r="CZ66" i="2"/>
  <c r="DA66" i="2" s="1"/>
  <c r="CZ67" i="2"/>
  <c r="DA67" i="2" s="1"/>
  <c r="CZ68" i="2"/>
  <c r="DA68" i="2" s="1"/>
  <c r="CZ69" i="2"/>
  <c r="DA69" i="2" s="1"/>
  <c r="CZ70" i="2"/>
  <c r="DA70" i="2" s="1"/>
  <c r="CZ71" i="2"/>
  <c r="DA71" i="2" s="1"/>
  <c r="CZ72" i="2"/>
  <c r="DA72" i="2" s="1"/>
  <c r="CZ73" i="2"/>
  <c r="DA73" i="2" s="1"/>
  <c r="CZ74" i="2"/>
  <c r="DA74" i="2" s="1"/>
  <c r="CZ75" i="2"/>
  <c r="DA75" i="2" s="1"/>
  <c r="CZ76" i="2"/>
  <c r="DA76" i="2" s="1"/>
  <c r="CZ77" i="2"/>
  <c r="DA77" i="2" s="1"/>
  <c r="CZ78" i="2"/>
  <c r="DA78" i="2" s="1"/>
  <c r="CZ79" i="2"/>
  <c r="DA79" i="2" s="1"/>
  <c r="CZ80" i="2"/>
  <c r="DA80" i="2" s="1"/>
  <c r="CZ81" i="2"/>
  <c r="DA81" i="2" s="1"/>
  <c r="CZ82" i="2"/>
  <c r="DA82" i="2" s="1"/>
  <c r="CZ83" i="2"/>
  <c r="DA83" i="2" s="1"/>
  <c r="CZ84" i="2"/>
  <c r="DA84" i="2" s="1"/>
  <c r="CZ85" i="2"/>
  <c r="DA85" i="2" s="1"/>
  <c r="CZ86" i="2"/>
  <c r="DA86" i="2" s="1"/>
  <c r="CZ87" i="2"/>
  <c r="DA87" i="2" s="1"/>
  <c r="CZ88" i="2"/>
  <c r="DA88" i="2" s="1"/>
  <c r="CZ89" i="2"/>
  <c r="DA89" i="2" s="1"/>
  <c r="CZ90" i="2"/>
  <c r="DA90" i="2" s="1"/>
  <c r="CZ91" i="2"/>
  <c r="DA91" i="2" s="1"/>
  <c r="CZ92" i="2"/>
  <c r="DA92" i="2" s="1"/>
  <c r="CZ93" i="2"/>
  <c r="DA93" i="2" s="1"/>
  <c r="CZ94" i="2"/>
  <c r="DA94" i="2" s="1"/>
  <c r="CZ95" i="2"/>
  <c r="DA95" i="2" s="1"/>
  <c r="CZ96" i="2"/>
  <c r="DA96" i="2" s="1"/>
  <c r="CZ97" i="2"/>
  <c r="DA97" i="2" s="1"/>
  <c r="CZ98" i="2"/>
  <c r="DA98" i="2" s="1"/>
  <c r="CZ99" i="2"/>
  <c r="DA99" i="2" s="1"/>
  <c r="CZ100" i="2"/>
  <c r="DA100" i="2" s="1"/>
  <c r="CZ101" i="2"/>
  <c r="DA101" i="2" s="1"/>
  <c r="CZ102" i="2"/>
  <c r="DA102" i="2" s="1"/>
  <c r="CZ103" i="2"/>
  <c r="DA103" i="2" s="1"/>
  <c r="CZ104" i="2"/>
  <c r="DA104" i="2" s="1"/>
  <c r="CZ105" i="2"/>
  <c r="DA105" i="2" s="1"/>
  <c r="CZ106" i="2"/>
  <c r="DA106" i="2" s="1"/>
  <c r="CZ107" i="2"/>
  <c r="DA107" i="2" s="1"/>
  <c r="CZ108" i="2"/>
  <c r="DA108" i="2" s="1"/>
  <c r="CZ109" i="2"/>
  <c r="DA109" i="2" s="1"/>
  <c r="CZ110" i="2"/>
  <c r="DA110" i="2" s="1"/>
  <c r="CZ111" i="2"/>
  <c r="DA111" i="2" s="1"/>
  <c r="CZ112" i="2"/>
  <c r="DA112" i="2" s="1"/>
  <c r="CZ113" i="2"/>
  <c r="DA113" i="2" s="1"/>
  <c r="CZ114" i="2"/>
  <c r="DA114" i="2" s="1"/>
  <c r="CZ115" i="2"/>
  <c r="DA115" i="2" s="1"/>
  <c r="CZ116" i="2"/>
  <c r="DA116" i="2" s="1"/>
  <c r="CZ117" i="2"/>
  <c r="DA117" i="2" s="1"/>
  <c r="CZ118" i="2"/>
  <c r="DA118" i="2" s="1"/>
  <c r="CZ119" i="2"/>
  <c r="DA119" i="2" s="1"/>
  <c r="CZ120" i="2"/>
  <c r="DA120" i="2" s="1"/>
  <c r="CZ121" i="2"/>
  <c r="DA121" i="2" s="1"/>
  <c r="CZ122" i="2"/>
  <c r="DA122" i="2" s="1"/>
  <c r="CZ123" i="2"/>
  <c r="DA123" i="2" s="1"/>
  <c r="CZ124" i="2"/>
  <c r="DA124" i="2" s="1"/>
  <c r="CZ125" i="2"/>
  <c r="DA125" i="2" s="1"/>
  <c r="CZ126" i="2"/>
  <c r="DA126" i="2" s="1"/>
  <c r="CZ127" i="2"/>
  <c r="DA127" i="2" s="1"/>
  <c r="CZ128" i="2"/>
  <c r="DA128" i="2" s="1"/>
  <c r="CZ129" i="2"/>
  <c r="DA129" i="2" s="1"/>
  <c r="CZ130" i="2"/>
  <c r="DA130" i="2" s="1"/>
  <c r="CZ131" i="2"/>
  <c r="DA131" i="2" s="1"/>
  <c r="CZ132" i="2"/>
  <c r="DA132" i="2" s="1"/>
  <c r="CZ133" i="2"/>
  <c r="DA133" i="2" s="1"/>
  <c r="CZ134" i="2"/>
  <c r="DA134" i="2" s="1"/>
  <c r="CZ135" i="2"/>
  <c r="DA135" i="2" s="1"/>
  <c r="CZ136" i="2"/>
  <c r="DA136" i="2" s="1"/>
  <c r="CZ137" i="2"/>
  <c r="DA137" i="2" s="1"/>
  <c r="CZ138" i="2"/>
  <c r="DA138" i="2" s="1"/>
  <c r="CZ139" i="2"/>
  <c r="DA139" i="2" s="1"/>
  <c r="CZ140" i="2"/>
  <c r="DA140" i="2" s="1"/>
  <c r="CZ141" i="2"/>
  <c r="DA141" i="2" s="1"/>
  <c r="CZ142" i="2"/>
  <c r="DA142" i="2" s="1"/>
  <c r="CZ143" i="2"/>
  <c r="DA143" i="2" s="1"/>
  <c r="CZ144" i="2"/>
  <c r="DA144" i="2" s="1"/>
  <c r="CZ145" i="2"/>
  <c r="DA145" i="2" s="1"/>
  <c r="CZ146" i="2"/>
  <c r="DA146" i="2" s="1"/>
  <c r="CZ147" i="2"/>
  <c r="DA147" i="2" s="1"/>
  <c r="CZ148" i="2"/>
  <c r="DA148" i="2" s="1"/>
  <c r="CZ149" i="2"/>
  <c r="DA149" i="2" s="1"/>
  <c r="CZ150" i="2"/>
  <c r="DA150" i="2" s="1"/>
  <c r="CZ151" i="2"/>
  <c r="DA151" i="2" s="1"/>
  <c r="CZ152" i="2"/>
  <c r="DA152" i="2" s="1"/>
  <c r="CZ153" i="2"/>
  <c r="DA153" i="2" s="1"/>
  <c r="CZ154" i="2"/>
  <c r="DA154" i="2" s="1"/>
  <c r="CZ155" i="2"/>
  <c r="DA155" i="2" s="1"/>
  <c r="CZ156" i="2"/>
  <c r="DA156" i="2" s="1"/>
  <c r="CZ157" i="2"/>
  <c r="DA157" i="2" s="1"/>
  <c r="CZ158" i="2"/>
  <c r="DA158" i="2" s="1"/>
  <c r="CZ159" i="2"/>
  <c r="DA159" i="2" s="1"/>
  <c r="CZ160" i="2"/>
  <c r="DA160" i="2" s="1"/>
  <c r="CZ161" i="2"/>
  <c r="DA161" i="2" s="1"/>
  <c r="CZ162" i="2"/>
  <c r="DA162" i="2" s="1"/>
  <c r="CZ163" i="2"/>
  <c r="DA163" i="2" s="1"/>
  <c r="CZ164" i="2"/>
  <c r="DA164" i="2" s="1"/>
  <c r="CZ165" i="2"/>
  <c r="DA165" i="2" s="1"/>
  <c r="CZ166" i="2"/>
  <c r="DA166" i="2" s="1"/>
  <c r="CZ167" i="2"/>
  <c r="DA167" i="2" s="1"/>
  <c r="CZ168" i="2"/>
  <c r="DA168" i="2" s="1"/>
  <c r="CZ169" i="2"/>
  <c r="DA169" i="2" s="1"/>
  <c r="CZ170" i="2"/>
  <c r="DA170" i="2" s="1"/>
  <c r="CZ171" i="2"/>
  <c r="DA171" i="2" s="1"/>
  <c r="CZ172" i="2"/>
  <c r="DA172" i="2" s="1"/>
  <c r="CZ173" i="2"/>
  <c r="DA173" i="2" s="1"/>
  <c r="CZ174" i="2"/>
  <c r="DA174" i="2" s="1"/>
  <c r="CZ175" i="2"/>
  <c r="DA175" i="2" s="1"/>
  <c r="CZ176" i="2"/>
  <c r="DA176" i="2" s="1"/>
  <c r="CZ177" i="2"/>
  <c r="DA177" i="2" s="1"/>
  <c r="CZ178" i="2"/>
  <c r="DA178" i="2" s="1"/>
  <c r="CZ179" i="2"/>
  <c r="DA179" i="2" s="1"/>
  <c r="CZ180" i="2"/>
  <c r="DA180" i="2" s="1"/>
  <c r="CZ181" i="2"/>
  <c r="DA181" i="2" s="1"/>
  <c r="CZ182" i="2"/>
  <c r="DA182" i="2" s="1"/>
  <c r="CZ183" i="2"/>
  <c r="DA183" i="2" s="1"/>
  <c r="CZ184" i="2"/>
  <c r="DA184" i="2" s="1"/>
  <c r="CZ185" i="2"/>
  <c r="DA185" i="2" s="1"/>
  <c r="CZ186" i="2"/>
  <c r="DA186" i="2" s="1"/>
  <c r="CZ187" i="2"/>
  <c r="DA187" i="2" s="1"/>
  <c r="CZ188" i="2"/>
  <c r="DA188" i="2" s="1"/>
  <c r="CZ189" i="2"/>
  <c r="DA189" i="2" s="1"/>
  <c r="CZ190" i="2"/>
  <c r="DA190" i="2" s="1"/>
  <c r="CZ191" i="2"/>
  <c r="DA191" i="2" s="1"/>
  <c r="CZ192" i="2"/>
  <c r="DA192" i="2" s="1"/>
  <c r="CZ193" i="2"/>
  <c r="DA193" i="2" s="1"/>
  <c r="CZ194" i="2"/>
  <c r="DA194" i="2" s="1"/>
  <c r="CZ195" i="2"/>
  <c r="DA195" i="2" s="1"/>
  <c r="CZ196" i="2"/>
  <c r="DA196" i="2" s="1"/>
  <c r="CZ197" i="2"/>
  <c r="DA197" i="2" s="1"/>
  <c r="CZ198" i="2"/>
  <c r="DA198" i="2" s="1"/>
  <c r="CZ199" i="2"/>
  <c r="DA199" i="2" s="1"/>
  <c r="CZ200" i="2"/>
  <c r="DA200" i="2" s="1"/>
  <c r="CZ201" i="2"/>
  <c r="DA201" i="2" s="1"/>
  <c r="CZ202" i="2"/>
  <c r="DA202" i="2" s="1"/>
  <c r="CZ203" i="2"/>
  <c r="DA203" i="2" s="1"/>
  <c r="CZ204" i="2"/>
  <c r="DA204" i="2" s="1"/>
  <c r="CZ205" i="2"/>
  <c r="DA205" i="2" s="1"/>
  <c r="CZ206" i="2"/>
  <c r="DA206" i="2" s="1"/>
  <c r="CZ207" i="2"/>
  <c r="DA207" i="2" s="1"/>
  <c r="CZ208" i="2"/>
  <c r="DA208" i="2" s="1"/>
  <c r="CZ209" i="2"/>
  <c r="DA209" i="2" s="1"/>
  <c r="CZ210" i="2"/>
  <c r="DA210" i="2" s="1"/>
  <c r="CZ211" i="2"/>
  <c r="DA211" i="2" s="1"/>
  <c r="CZ212" i="2"/>
  <c r="DA212" i="2" s="1"/>
  <c r="CZ213" i="2"/>
  <c r="DA213" i="2" s="1"/>
  <c r="CZ214" i="2"/>
  <c r="DA214" i="2" s="1"/>
  <c r="CZ215" i="2"/>
  <c r="DA215" i="2" s="1"/>
  <c r="CZ216" i="2"/>
  <c r="DA216" i="2" s="1"/>
  <c r="CZ217" i="2"/>
  <c r="DA217" i="2" s="1"/>
  <c r="CZ218" i="2"/>
  <c r="DA218" i="2" s="1"/>
  <c r="CZ219" i="2"/>
  <c r="DA219" i="2" s="1"/>
  <c r="CZ220" i="2"/>
  <c r="DA220" i="2" s="1"/>
  <c r="CZ221" i="2"/>
  <c r="DA221" i="2" s="1"/>
  <c r="CZ222" i="2"/>
  <c r="DA222" i="2" s="1"/>
  <c r="CZ223" i="2"/>
  <c r="DA223" i="2" s="1"/>
  <c r="CZ224" i="2"/>
  <c r="DA224" i="2" s="1"/>
  <c r="CZ225" i="2"/>
  <c r="DA225" i="2" s="1"/>
  <c r="CZ226" i="2"/>
  <c r="DA226" i="2" s="1"/>
  <c r="CZ227" i="2"/>
  <c r="DA227" i="2" s="1"/>
  <c r="CZ228" i="2"/>
  <c r="DA228" i="2" s="1"/>
  <c r="CZ229" i="2"/>
  <c r="DA229" i="2" s="1"/>
  <c r="CZ230" i="2"/>
  <c r="DA230" i="2" s="1"/>
  <c r="CZ231" i="2"/>
  <c r="DA231" i="2" s="1"/>
  <c r="CZ232" i="2"/>
  <c r="DA232" i="2" s="1"/>
  <c r="CZ233" i="2"/>
  <c r="DA233" i="2" s="1"/>
  <c r="CZ234" i="2"/>
  <c r="DA234" i="2" s="1"/>
  <c r="CZ235" i="2"/>
  <c r="DA235" i="2" s="1"/>
  <c r="CZ236" i="2"/>
  <c r="DA236" i="2" s="1"/>
  <c r="CZ237" i="2"/>
  <c r="DA237" i="2" s="1"/>
  <c r="CZ238" i="2"/>
  <c r="DA238" i="2" s="1"/>
  <c r="CZ239" i="2"/>
  <c r="DA239" i="2" s="1"/>
  <c r="CZ240" i="2"/>
  <c r="DA240" i="2" s="1"/>
  <c r="CZ241" i="2"/>
  <c r="DA241" i="2" s="1"/>
  <c r="CZ242" i="2"/>
  <c r="DA242" i="2" s="1"/>
  <c r="CZ243" i="2"/>
  <c r="DA243" i="2" s="1"/>
  <c r="CZ244" i="2"/>
  <c r="DA244" i="2" s="1"/>
  <c r="CZ245" i="2"/>
  <c r="DA245" i="2" s="1"/>
  <c r="CZ246" i="2"/>
  <c r="DA246" i="2" s="1"/>
  <c r="CZ247" i="2"/>
  <c r="DA247" i="2" s="1"/>
  <c r="CZ248" i="2"/>
  <c r="DA248" i="2" s="1"/>
  <c r="CZ249" i="2"/>
  <c r="DA249" i="2" s="1"/>
  <c r="CZ250" i="2"/>
  <c r="DA250" i="2" s="1"/>
  <c r="CZ251" i="2"/>
  <c r="DA251" i="2" s="1"/>
  <c r="CZ252" i="2"/>
  <c r="DA252" i="2" s="1"/>
  <c r="CZ253" i="2"/>
  <c r="DA253" i="2" s="1"/>
  <c r="CZ254" i="2"/>
  <c r="DA254" i="2" s="1"/>
  <c r="CZ255" i="2"/>
  <c r="DA255" i="2" s="1"/>
  <c r="CZ256" i="2"/>
  <c r="DA256" i="2" s="1"/>
  <c r="CZ257" i="2"/>
  <c r="DA257" i="2" s="1"/>
  <c r="CZ258" i="2"/>
  <c r="DA258" i="2" s="1"/>
  <c r="CZ259" i="2"/>
  <c r="DA259" i="2" s="1"/>
  <c r="CZ260" i="2"/>
  <c r="DA260" i="2" s="1"/>
  <c r="CZ261" i="2"/>
  <c r="DA261" i="2" s="1"/>
  <c r="CZ262" i="2"/>
  <c r="DA262" i="2" s="1"/>
  <c r="CZ263" i="2"/>
  <c r="DA263" i="2" s="1"/>
  <c r="CZ264" i="2"/>
  <c r="DA264" i="2" s="1"/>
  <c r="CZ265" i="2"/>
  <c r="DA265" i="2" s="1"/>
  <c r="CZ266" i="2"/>
  <c r="DA266" i="2" s="1"/>
  <c r="CZ267" i="2"/>
  <c r="DA267" i="2" s="1"/>
  <c r="CZ268" i="2"/>
  <c r="DA268" i="2" s="1"/>
  <c r="CZ269" i="2"/>
  <c r="DA269" i="2" s="1"/>
  <c r="CZ270" i="2"/>
  <c r="DA270" i="2" s="1"/>
  <c r="CZ271" i="2"/>
  <c r="DA271" i="2" s="1"/>
  <c r="CZ272" i="2"/>
  <c r="DA272" i="2" s="1"/>
  <c r="CZ273" i="2"/>
  <c r="DA273" i="2" s="1"/>
  <c r="CZ274" i="2"/>
  <c r="DA274" i="2" s="1"/>
  <c r="CZ275" i="2"/>
  <c r="DA275" i="2" s="1"/>
  <c r="CZ276" i="2"/>
  <c r="DA276" i="2" s="1"/>
  <c r="CZ277" i="2"/>
  <c r="DA277" i="2" s="1"/>
  <c r="CZ278" i="2"/>
  <c r="DA278" i="2" s="1"/>
  <c r="CZ279" i="2"/>
  <c r="DA279" i="2" s="1"/>
  <c r="CZ280" i="2"/>
  <c r="DA280" i="2" s="1"/>
  <c r="CZ281" i="2"/>
  <c r="DA281" i="2" s="1"/>
  <c r="CZ282" i="2"/>
  <c r="DA282" i="2" s="1"/>
  <c r="CZ283" i="2"/>
  <c r="DA283" i="2" s="1"/>
  <c r="CZ284" i="2"/>
  <c r="DA284" i="2" s="1"/>
  <c r="CZ285" i="2"/>
  <c r="DA285" i="2" s="1"/>
  <c r="CZ286" i="2"/>
  <c r="DA286" i="2" s="1"/>
  <c r="CZ287" i="2"/>
  <c r="DA287" i="2" s="1"/>
  <c r="CZ288" i="2"/>
  <c r="DA288" i="2" s="1"/>
  <c r="CZ289" i="2"/>
  <c r="DA289" i="2" s="1"/>
  <c r="CZ290" i="2"/>
  <c r="DA290" i="2" s="1"/>
  <c r="CZ291" i="2"/>
  <c r="DA291" i="2" s="1"/>
  <c r="CZ292" i="2"/>
  <c r="DA292" i="2" s="1"/>
  <c r="CZ293" i="2"/>
  <c r="DA293" i="2" s="1"/>
  <c r="CZ294" i="2"/>
  <c r="DA294" i="2" s="1"/>
  <c r="CZ295" i="2"/>
  <c r="DA295" i="2" s="1"/>
  <c r="CZ296" i="2"/>
  <c r="DA296" i="2" s="1"/>
  <c r="CZ297" i="2"/>
  <c r="DA297" i="2" s="1"/>
  <c r="CZ298" i="2"/>
  <c r="DA298" i="2" s="1"/>
  <c r="CZ299" i="2"/>
  <c r="DA299" i="2" s="1"/>
  <c r="CZ300" i="2"/>
  <c r="DA300" i="2" s="1"/>
  <c r="CZ301" i="2"/>
  <c r="DA301" i="2" s="1"/>
  <c r="CZ302" i="2"/>
  <c r="DA302" i="2" s="1"/>
  <c r="CZ303" i="2"/>
  <c r="DA303" i="2" s="1"/>
  <c r="CZ304" i="2"/>
  <c r="DA304" i="2" s="1"/>
  <c r="CZ305" i="2"/>
  <c r="DA305" i="2" s="1"/>
  <c r="CZ306" i="2"/>
  <c r="DA306" i="2" s="1"/>
  <c r="CZ307" i="2"/>
  <c r="DA307" i="2" s="1"/>
  <c r="CZ308" i="2"/>
  <c r="DA308" i="2" s="1"/>
  <c r="CZ309" i="2"/>
  <c r="DA309" i="2" s="1"/>
  <c r="CZ310" i="2"/>
  <c r="DA310" i="2" s="1"/>
  <c r="CZ311" i="2"/>
  <c r="DA311" i="2" s="1"/>
  <c r="CZ312" i="2"/>
  <c r="DA312" i="2" s="1"/>
  <c r="CZ313" i="2"/>
  <c r="DA313" i="2" s="1"/>
  <c r="CZ314" i="2"/>
  <c r="DA314" i="2" s="1"/>
  <c r="CZ315" i="2"/>
  <c r="DA315" i="2" s="1"/>
  <c r="CZ316" i="2"/>
  <c r="DA316" i="2" s="1"/>
  <c r="CZ317" i="2"/>
  <c r="DA317" i="2" s="1"/>
  <c r="CZ318" i="2"/>
  <c r="DA318" i="2" s="1"/>
  <c r="CZ319" i="2"/>
  <c r="DA319" i="2" s="1"/>
  <c r="CZ320" i="2"/>
  <c r="DA320" i="2" s="1"/>
  <c r="CZ321" i="2"/>
  <c r="DA321" i="2" s="1"/>
  <c r="CZ322" i="2"/>
  <c r="DA322" i="2" s="1"/>
  <c r="CZ323" i="2"/>
  <c r="DA323" i="2" s="1"/>
  <c r="CZ324" i="2"/>
  <c r="DA324" i="2" s="1"/>
  <c r="CZ325" i="2"/>
  <c r="DA325" i="2" s="1"/>
  <c r="CZ326" i="2"/>
  <c r="DA326" i="2" s="1"/>
  <c r="CZ327" i="2"/>
  <c r="DA327" i="2" s="1"/>
  <c r="CZ328" i="2"/>
  <c r="DA328" i="2" s="1"/>
  <c r="CZ329" i="2"/>
  <c r="DA329" i="2" s="1"/>
  <c r="CZ330" i="2"/>
  <c r="DA330" i="2" s="1"/>
  <c r="CZ331" i="2"/>
  <c r="DA331" i="2" s="1"/>
  <c r="CZ332" i="2"/>
  <c r="DA332" i="2" s="1"/>
  <c r="CZ333" i="2"/>
  <c r="DA333" i="2" s="1"/>
  <c r="CZ334" i="2"/>
  <c r="DA334" i="2" s="1"/>
  <c r="CZ335" i="2"/>
  <c r="DA335" i="2" s="1"/>
  <c r="CZ336" i="2"/>
  <c r="DA336" i="2" s="1"/>
  <c r="CZ337" i="2"/>
  <c r="DA337" i="2" s="1"/>
  <c r="CZ338" i="2"/>
  <c r="DA338" i="2" s="1"/>
  <c r="CZ339" i="2"/>
  <c r="DA339" i="2" s="1"/>
  <c r="CZ340" i="2"/>
  <c r="DA340" i="2" s="1"/>
  <c r="CZ341" i="2"/>
  <c r="DA341" i="2" s="1"/>
  <c r="CZ342" i="2"/>
  <c r="DA342" i="2" s="1"/>
  <c r="CZ343" i="2"/>
  <c r="DA343" i="2" s="1"/>
  <c r="CZ344" i="2"/>
  <c r="DA344" i="2" s="1"/>
  <c r="CZ345" i="2"/>
  <c r="DA345" i="2" s="1"/>
  <c r="CZ346" i="2"/>
  <c r="DA346" i="2" s="1"/>
  <c r="CZ347" i="2"/>
  <c r="DA347" i="2" s="1"/>
  <c r="CZ348" i="2"/>
  <c r="DA348" i="2" s="1"/>
  <c r="CZ349" i="2"/>
  <c r="DA349" i="2" s="1"/>
  <c r="CZ350" i="2"/>
  <c r="DA350" i="2" s="1"/>
  <c r="CZ351" i="2"/>
  <c r="DA351" i="2" s="1"/>
  <c r="CZ352" i="2"/>
  <c r="DA352" i="2" s="1"/>
  <c r="CZ353" i="2"/>
  <c r="DA353" i="2" s="1"/>
  <c r="CZ354" i="2"/>
  <c r="DA354" i="2" s="1"/>
  <c r="CZ355" i="2"/>
  <c r="DA355" i="2" s="1"/>
  <c r="CZ356" i="2"/>
  <c r="DA356" i="2" s="1"/>
  <c r="CZ357" i="2"/>
  <c r="DA357" i="2" s="1"/>
  <c r="CZ358" i="2"/>
  <c r="DA358" i="2" s="1"/>
  <c r="CZ359" i="2"/>
  <c r="DA359" i="2" s="1"/>
  <c r="CZ360" i="2"/>
  <c r="DA360" i="2" s="1"/>
  <c r="CZ361" i="2"/>
  <c r="DA361" i="2" s="1"/>
  <c r="CZ362" i="2"/>
  <c r="DA362" i="2" s="1"/>
  <c r="CZ363" i="2"/>
  <c r="DA363" i="2" s="1"/>
  <c r="CZ364" i="2"/>
  <c r="DA364" i="2" s="1"/>
  <c r="CZ365" i="2"/>
  <c r="DA365" i="2" s="1"/>
  <c r="CZ366" i="2"/>
  <c r="DA366" i="2" s="1"/>
  <c r="CZ367" i="2"/>
  <c r="DA367" i="2" s="1"/>
  <c r="CZ368" i="2"/>
  <c r="DA368" i="2" s="1"/>
  <c r="CZ369" i="2"/>
  <c r="DA369" i="2" s="1"/>
  <c r="CZ370" i="2"/>
  <c r="DA370" i="2" s="1"/>
  <c r="CZ371" i="2"/>
  <c r="DA371" i="2" s="1"/>
  <c r="CZ372" i="2"/>
  <c r="DA372" i="2" s="1"/>
  <c r="CZ373" i="2"/>
  <c r="DA373" i="2" s="1"/>
  <c r="CZ374" i="2"/>
  <c r="DA374" i="2" s="1"/>
  <c r="CZ375" i="2"/>
  <c r="DA375" i="2" s="1"/>
  <c r="CZ376" i="2"/>
  <c r="DA376" i="2" s="1"/>
  <c r="CZ377" i="2"/>
  <c r="DA377" i="2" s="1"/>
  <c r="CZ378" i="2"/>
  <c r="DA378" i="2" s="1"/>
  <c r="CZ379" i="2"/>
  <c r="DA379" i="2" s="1"/>
  <c r="CZ380" i="2"/>
  <c r="DA380" i="2" s="1"/>
  <c r="CZ381" i="2"/>
  <c r="DA381" i="2" s="1"/>
  <c r="CZ382" i="2"/>
  <c r="DA382" i="2" s="1"/>
  <c r="CZ383" i="2"/>
  <c r="DA383" i="2" s="1"/>
  <c r="CZ384" i="2"/>
  <c r="DA384" i="2" s="1"/>
  <c r="CZ385" i="2"/>
  <c r="DA385" i="2" s="1"/>
  <c r="CZ386" i="2"/>
  <c r="DA386" i="2" s="1"/>
  <c r="CZ387" i="2"/>
  <c r="DA387" i="2" s="1"/>
  <c r="CZ388" i="2"/>
  <c r="DA388" i="2" s="1"/>
  <c r="CZ389" i="2"/>
  <c r="DA389" i="2" s="1"/>
  <c r="CZ390" i="2"/>
  <c r="DA390" i="2" s="1"/>
  <c r="CZ391" i="2"/>
  <c r="DA391" i="2" s="1"/>
  <c r="CZ392" i="2"/>
  <c r="DA392" i="2" s="1"/>
  <c r="CZ393" i="2"/>
  <c r="DA393" i="2" s="1"/>
  <c r="CZ394" i="2"/>
  <c r="DA394" i="2" s="1"/>
  <c r="CZ395" i="2"/>
  <c r="DA395" i="2" s="1"/>
  <c r="CZ396" i="2"/>
  <c r="DA396" i="2" s="1"/>
  <c r="CZ397" i="2"/>
  <c r="DA397" i="2" s="1"/>
  <c r="CZ398" i="2"/>
  <c r="DA398" i="2" s="1"/>
  <c r="CZ399" i="2"/>
  <c r="DA399" i="2" s="1"/>
  <c r="CZ400" i="2"/>
  <c r="DA400" i="2" s="1"/>
  <c r="CZ401" i="2"/>
  <c r="DA401" i="2" s="1"/>
  <c r="CZ402" i="2"/>
  <c r="DA402" i="2" s="1"/>
  <c r="CZ403" i="2"/>
  <c r="DA403" i="2" s="1"/>
  <c r="CZ404" i="2"/>
  <c r="DA404" i="2" s="1"/>
  <c r="CZ405" i="2"/>
  <c r="DA405" i="2" s="1"/>
  <c r="CZ406" i="2"/>
  <c r="DA406" i="2" s="1"/>
  <c r="CZ407" i="2"/>
  <c r="DA407" i="2" s="1"/>
  <c r="CZ408" i="2"/>
  <c r="DA408" i="2" s="1"/>
  <c r="CZ409" i="2"/>
  <c r="DA409" i="2" s="1"/>
  <c r="CZ410" i="2"/>
  <c r="DA410" i="2" s="1"/>
  <c r="CZ411" i="2"/>
  <c r="DA411" i="2" s="1"/>
  <c r="CZ412" i="2"/>
  <c r="DA412" i="2" s="1"/>
  <c r="CZ413" i="2"/>
  <c r="DA413" i="2" s="1"/>
  <c r="CZ414" i="2"/>
  <c r="DA414" i="2" s="1"/>
  <c r="CZ415" i="2"/>
  <c r="DA415" i="2" s="1"/>
  <c r="CZ416" i="2"/>
  <c r="DA416" i="2" s="1"/>
  <c r="CZ417" i="2"/>
  <c r="DA417" i="2" s="1"/>
  <c r="CZ418" i="2"/>
  <c r="DA418" i="2" s="1"/>
  <c r="CZ419" i="2"/>
  <c r="DA419" i="2" s="1"/>
  <c r="CZ420" i="2"/>
  <c r="DA420" i="2" s="1"/>
  <c r="CZ421" i="2"/>
  <c r="DA421" i="2" s="1"/>
  <c r="CZ422" i="2"/>
  <c r="DA422" i="2" s="1"/>
  <c r="CZ423" i="2"/>
  <c r="DA423" i="2" s="1"/>
  <c r="CZ424" i="2"/>
  <c r="DA424" i="2" s="1"/>
  <c r="CZ425" i="2"/>
  <c r="DA425" i="2" s="1"/>
  <c r="CZ426" i="2"/>
  <c r="DA426" i="2" s="1"/>
  <c r="CZ427" i="2"/>
  <c r="DA427" i="2" s="1"/>
  <c r="CZ428" i="2"/>
  <c r="DA428" i="2" s="1"/>
  <c r="CZ429" i="2"/>
  <c r="DA429" i="2" s="1"/>
  <c r="CZ430" i="2"/>
  <c r="DA430" i="2" s="1"/>
  <c r="CZ431" i="2"/>
  <c r="DA431" i="2" s="1"/>
  <c r="CZ432" i="2"/>
  <c r="DA432" i="2" s="1"/>
  <c r="CZ433" i="2"/>
  <c r="DA433" i="2" s="1"/>
  <c r="CZ434" i="2"/>
  <c r="DA434" i="2" s="1"/>
  <c r="CZ435" i="2"/>
  <c r="DA435" i="2" s="1"/>
  <c r="CZ436" i="2"/>
  <c r="DA436" i="2" s="1"/>
  <c r="CZ437" i="2"/>
  <c r="DA437" i="2" s="1"/>
  <c r="CZ438" i="2"/>
  <c r="DA438" i="2" s="1"/>
  <c r="CZ439" i="2"/>
  <c r="DA439" i="2" s="1"/>
  <c r="CZ440" i="2"/>
  <c r="DA440" i="2" s="1"/>
  <c r="CZ441" i="2"/>
  <c r="DA441" i="2" s="1"/>
  <c r="CZ442" i="2"/>
  <c r="DA442" i="2" s="1"/>
  <c r="CZ443" i="2"/>
  <c r="DA443" i="2" s="1"/>
  <c r="CZ444" i="2"/>
  <c r="DA444" i="2" s="1"/>
  <c r="CZ445" i="2"/>
  <c r="DA445" i="2" s="1"/>
  <c r="CZ446" i="2"/>
  <c r="DA446" i="2" s="1"/>
  <c r="CZ447" i="2"/>
  <c r="DA447" i="2" s="1"/>
  <c r="CZ448" i="2"/>
  <c r="DA448" i="2" s="1"/>
  <c r="CZ449" i="2"/>
  <c r="DA449" i="2" s="1"/>
  <c r="CZ450" i="2"/>
  <c r="DA450" i="2" s="1"/>
  <c r="CZ451" i="2"/>
  <c r="DA451" i="2" s="1"/>
  <c r="CZ452" i="2"/>
  <c r="DA452" i="2" s="1"/>
  <c r="CZ453" i="2"/>
  <c r="DA453" i="2" s="1"/>
  <c r="CZ454" i="2"/>
  <c r="DA454" i="2" s="1"/>
  <c r="CZ455" i="2"/>
  <c r="DA455" i="2" s="1"/>
  <c r="CZ456" i="2"/>
  <c r="DA456" i="2" s="1"/>
  <c r="CZ457" i="2"/>
  <c r="DA457" i="2" s="1"/>
  <c r="CZ458" i="2"/>
  <c r="DA458" i="2" s="1"/>
  <c r="CZ459" i="2"/>
  <c r="DA459" i="2" s="1"/>
  <c r="CZ460" i="2"/>
  <c r="DA460" i="2" s="1"/>
  <c r="CZ461" i="2"/>
  <c r="DA461" i="2" s="1"/>
  <c r="CZ462" i="2"/>
  <c r="DA462" i="2" s="1"/>
  <c r="CZ463" i="2"/>
  <c r="DA463" i="2" s="1"/>
  <c r="CZ464" i="2"/>
  <c r="DA464" i="2" s="1"/>
  <c r="CZ465" i="2"/>
  <c r="DA465" i="2" s="1"/>
  <c r="CZ466" i="2"/>
  <c r="DA466" i="2" s="1"/>
  <c r="CZ467" i="2"/>
  <c r="DA467" i="2" s="1"/>
  <c r="CZ468" i="2"/>
  <c r="DA468" i="2" s="1"/>
  <c r="CZ469" i="2"/>
  <c r="DA469" i="2" s="1"/>
  <c r="CZ470" i="2"/>
  <c r="DA470" i="2" s="1"/>
  <c r="CZ471" i="2"/>
  <c r="DA471" i="2" s="1"/>
  <c r="CZ472" i="2"/>
  <c r="DA472" i="2" s="1"/>
  <c r="CZ473" i="2"/>
  <c r="DA473" i="2" s="1"/>
  <c r="CZ474" i="2"/>
  <c r="DA474" i="2" s="1"/>
  <c r="CZ475" i="2"/>
  <c r="DA475" i="2" s="1"/>
  <c r="CZ476" i="2"/>
  <c r="DA476" i="2" s="1"/>
  <c r="CZ477" i="2"/>
  <c r="DA477" i="2" s="1"/>
  <c r="CZ478" i="2"/>
  <c r="DA478" i="2" s="1"/>
  <c r="CZ479" i="2"/>
  <c r="DA479" i="2" s="1"/>
  <c r="CZ480" i="2"/>
  <c r="DA480" i="2" s="1"/>
  <c r="CZ481" i="2"/>
  <c r="DA481" i="2" s="1"/>
  <c r="CZ482" i="2"/>
  <c r="DA482" i="2" s="1"/>
  <c r="CZ483" i="2"/>
  <c r="DA483" i="2" s="1"/>
  <c r="CZ484" i="2"/>
  <c r="DA484" i="2" s="1"/>
  <c r="CZ485" i="2"/>
  <c r="DA485" i="2" s="1"/>
  <c r="CZ486" i="2"/>
  <c r="DA486" i="2" s="1"/>
  <c r="CZ487" i="2"/>
  <c r="DA487" i="2" s="1"/>
  <c r="CZ488" i="2"/>
  <c r="DA488" i="2" s="1"/>
  <c r="CZ489" i="2"/>
  <c r="DA489" i="2" s="1"/>
  <c r="CZ490" i="2"/>
  <c r="DA490" i="2" s="1"/>
  <c r="CZ491" i="2"/>
  <c r="DA491" i="2" s="1"/>
  <c r="CZ492" i="2"/>
  <c r="DA492" i="2" s="1"/>
  <c r="CZ493" i="2"/>
  <c r="DA493" i="2" s="1"/>
  <c r="CZ494" i="2"/>
  <c r="DA494" i="2" s="1"/>
  <c r="CZ495" i="2"/>
  <c r="DA495" i="2" s="1"/>
  <c r="CZ496" i="2"/>
  <c r="DA496" i="2" s="1"/>
  <c r="CZ497" i="2"/>
  <c r="DA497" i="2" s="1"/>
  <c r="CZ498" i="2"/>
  <c r="DA498" i="2" s="1"/>
  <c r="CZ499" i="2"/>
  <c r="DA499" i="2" s="1"/>
  <c r="CZ500" i="2"/>
  <c r="DA500" i="2" s="1"/>
  <c r="CZ501" i="2"/>
  <c r="DA501" i="2" s="1"/>
  <c r="CZ502" i="2"/>
  <c r="DA502" i="2" s="1"/>
  <c r="CZ503" i="2"/>
  <c r="DA503" i="2" s="1"/>
  <c r="CZ504" i="2"/>
  <c r="DA504" i="2" s="1"/>
  <c r="CZ505" i="2"/>
  <c r="DA505" i="2" s="1"/>
  <c r="CZ506" i="2"/>
  <c r="DA506" i="2" s="1"/>
  <c r="CZ507" i="2"/>
  <c r="DA507" i="2" s="1"/>
  <c r="CZ508" i="2"/>
  <c r="DA508" i="2" s="1"/>
  <c r="CZ509" i="2"/>
  <c r="DA509" i="2" s="1"/>
  <c r="CZ510" i="2"/>
  <c r="DA510" i="2" s="1"/>
  <c r="CZ511" i="2"/>
  <c r="DA511" i="2" s="1"/>
  <c r="CZ512" i="2"/>
  <c r="DA512" i="2" s="1"/>
  <c r="CZ513" i="2"/>
  <c r="DA513" i="2" s="1"/>
  <c r="CZ514" i="2"/>
  <c r="DA514" i="2" s="1"/>
  <c r="CZ515" i="2"/>
  <c r="DA515" i="2" s="1"/>
  <c r="CZ516" i="2"/>
  <c r="DA516" i="2" s="1"/>
  <c r="CZ517" i="2"/>
  <c r="DA517" i="2" s="1"/>
  <c r="CZ518" i="2"/>
  <c r="DA518" i="2" s="1"/>
  <c r="CZ519" i="2"/>
  <c r="DA519" i="2" s="1"/>
  <c r="CZ520" i="2"/>
  <c r="DA520" i="2" s="1"/>
  <c r="CZ521" i="2"/>
  <c r="DA521" i="2" s="1"/>
  <c r="CZ522" i="2"/>
  <c r="DA522" i="2" s="1"/>
  <c r="CZ523" i="2"/>
  <c r="DA523" i="2" s="1"/>
  <c r="CZ524" i="2"/>
  <c r="DA524" i="2" s="1"/>
  <c r="CZ525" i="2"/>
  <c r="DA525" i="2" s="1"/>
  <c r="CZ526" i="2"/>
  <c r="DA526" i="2" s="1"/>
  <c r="CZ527" i="2"/>
  <c r="DA527" i="2" s="1"/>
  <c r="CZ528" i="2"/>
  <c r="DA528" i="2" s="1"/>
  <c r="CZ529" i="2"/>
  <c r="DA529" i="2" s="1"/>
  <c r="CZ530" i="2"/>
  <c r="DA530" i="2" s="1"/>
  <c r="CZ531" i="2"/>
  <c r="DA531" i="2" s="1"/>
  <c r="CZ532" i="2"/>
  <c r="DA532" i="2" s="1"/>
  <c r="CZ533" i="2"/>
  <c r="DA533" i="2" s="1"/>
  <c r="CZ534" i="2"/>
  <c r="DA534" i="2" s="1"/>
  <c r="CZ535" i="2"/>
  <c r="DA535" i="2" s="1"/>
  <c r="CZ536" i="2"/>
  <c r="DA536" i="2" s="1"/>
  <c r="CZ537" i="2"/>
  <c r="DA537" i="2" s="1"/>
  <c r="CZ538" i="2"/>
  <c r="DA538" i="2" s="1"/>
  <c r="CZ539" i="2"/>
  <c r="DA539" i="2" s="1"/>
  <c r="CZ540" i="2"/>
  <c r="DA540" i="2" s="1"/>
  <c r="CZ541" i="2"/>
  <c r="DA541" i="2" s="1"/>
  <c r="CZ542" i="2"/>
  <c r="DA542" i="2" s="1"/>
  <c r="CZ543" i="2"/>
  <c r="DA543" i="2" s="1"/>
  <c r="CZ544" i="2"/>
  <c r="DA544" i="2" s="1"/>
  <c r="CZ545" i="2"/>
  <c r="DA545" i="2" s="1"/>
  <c r="CZ546" i="2"/>
  <c r="DA546" i="2" s="1"/>
  <c r="CZ547" i="2"/>
  <c r="DA547" i="2" s="1"/>
  <c r="CZ548" i="2"/>
  <c r="DA548" i="2" s="1"/>
  <c r="CZ549" i="2"/>
  <c r="DA549" i="2" s="1"/>
  <c r="CZ550" i="2"/>
  <c r="DA550" i="2" s="1"/>
  <c r="CZ551" i="2"/>
  <c r="DA551" i="2" s="1"/>
  <c r="CZ552" i="2"/>
  <c r="DA552" i="2" s="1"/>
  <c r="CZ553" i="2"/>
  <c r="DA553" i="2" s="1"/>
  <c r="CZ554" i="2"/>
  <c r="DA554" i="2" s="1"/>
  <c r="CZ555" i="2"/>
  <c r="DA555" i="2" s="1"/>
  <c r="CZ556" i="2"/>
  <c r="DA556" i="2" s="1"/>
  <c r="CZ557" i="2"/>
  <c r="DA557" i="2" s="1"/>
  <c r="CZ558" i="2"/>
  <c r="DA558" i="2" s="1"/>
  <c r="CZ559" i="2"/>
  <c r="DA559" i="2" s="1"/>
  <c r="CZ560" i="2"/>
  <c r="DA560" i="2" s="1"/>
  <c r="CZ561" i="2"/>
  <c r="DA561" i="2" s="1"/>
  <c r="CZ562" i="2"/>
  <c r="DA562" i="2" s="1"/>
  <c r="CZ563" i="2"/>
  <c r="DA563" i="2" s="1"/>
  <c r="CZ564" i="2"/>
  <c r="DA564" i="2" s="1"/>
  <c r="CZ565" i="2"/>
  <c r="DA565" i="2" s="1"/>
  <c r="CZ566" i="2"/>
  <c r="DA566" i="2" s="1"/>
  <c r="CZ567" i="2"/>
  <c r="DA567" i="2" s="1"/>
  <c r="CZ568" i="2"/>
  <c r="DA568" i="2" s="1"/>
  <c r="CZ569" i="2"/>
  <c r="DA569" i="2" s="1"/>
  <c r="CZ570" i="2"/>
  <c r="DA570" i="2" s="1"/>
  <c r="CZ571" i="2"/>
  <c r="DA571" i="2" s="1"/>
  <c r="CZ572" i="2"/>
  <c r="DA572" i="2" s="1"/>
  <c r="CZ573" i="2"/>
  <c r="DA573" i="2" s="1"/>
  <c r="CZ574" i="2"/>
  <c r="DA574" i="2" s="1"/>
  <c r="CZ575" i="2"/>
  <c r="DA575" i="2" s="1"/>
  <c r="CZ576" i="2"/>
  <c r="DA576" i="2" s="1"/>
  <c r="CZ577" i="2"/>
  <c r="DA577" i="2" s="1"/>
  <c r="CZ578" i="2"/>
  <c r="DA578" i="2" s="1"/>
  <c r="CZ579" i="2"/>
  <c r="DA579" i="2" s="1"/>
  <c r="CZ580" i="2"/>
  <c r="DA580" i="2" s="1"/>
  <c r="CZ581" i="2"/>
  <c r="DA581" i="2" s="1"/>
  <c r="CZ582" i="2"/>
  <c r="DA582" i="2" s="1"/>
  <c r="CZ583" i="2"/>
  <c r="DA583" i="2" s="1"/>
  <c r="CZ584" i="2"/>
  <c r="DA584" i="2" s="1"/>
  <c r="CZ585" i="2"/>
  <c r="DA585" i="2" s="1"/>
  <c r="CZ586" i="2"/>
  <c r="DA586" i="2" s="1"/>
  <c r="CZ587" i="2"/>
  <c r="DA587" i="2" s="1"/>
  <c r="CZ588" i="2"/>
  <c r="DA588" i="2" s="1"/>
  <c r="CZ589" i="2"/>
  <c r="DA589" i="2" s="1"/>
  <c r="CZ590" i="2"/>
  <c r="DA590" i="2" s="1"/>
  <c r="CZ591" i="2"/>
  <c r="DA591" i="2" s="1"/>
  <c r="CZ592" i="2"/>
  <c r="DA592" i="2" s="1"/>
  <c r="CZ593" i="2"/>
  <c r="DA593" i="2" s="1"/>
  <c r="CZ594" i="2"/>
  <c r="DA594" i="2" s="1"/>
  <c r="CZ595" i="2"/>
  <c r="DA595" i="2" s="1"/>
  <c r="CZ596" i="2"/>
  <c r="DA596" i="2" s="1"/>
  <c r="CZ597" i="2"/>
  <c r="DA597" i="2" s="1"/>
  <c r="CZ598" i="2"/>
  <c r="DA598" i="2" s="1"/>
  <c r="CZ599" i="2"/>
  <c r="DA599" i="2" s="1"/>
  <c r="CZ600" i="2"/>
  <c r="DA600" i="2" s="1"/>
  <c r="CZ601" i="2"/>
  <c r="DA601" i="2" s="1"/>
  <c r="CZ602" i="2"/>
  <c r="DA602" i="2" s="1"/>
  <c r="CZ603" i="2"/>
  <c r="DA603" i="2" s="1"/>
  <c r="CZ604" i="2"/>
  <c r="DA604" i="2" s="1"/>
  <c r="CZ605" i="2"/>
  <c r="DA605" i="2" s="1"/>
  <c r="CZ606" i="2"/>
  <c r="DA606" i="2" s="1"/>
  <c r="CZ607" i="2"/>
  <c r="DA607" i="2" s="1"/>
  <c r="CZ608" i="2"/>
  <c r="DA608" i="2" s="1"/>
  <c r="CZ609" i="2"/>
  <c r="DA609" i="2" s="1"/>
  <c r="CZ610" i="2"/>
  <c r="DA610" i="2" s="1"/>
  <c r="CZ611" i="2"/>
  <c r="DA611" i="2" s="1"/>
  <c r="CZ612" i="2"/>
  <c r="DA612" i="2" s="1"/>
  <c r="CZ613" i="2"/>
  <c r="DA613" i="2" s="1"/>
  <c r="CZ614" i="2"/>
  <c r="DA614" i="2" s="1"/>
  <c r="CZ615" i="2"/>
  <c r="DA615" i="2" s="1"/>
  <c r="CZ616" i="2"/>
  <c r="DA616" i="2" s="1"/>
  <c r="CZ617" i="2"/>
  <c r="DA617" i="2" s="1"/>
  <c r="CZ618" i="2"/>
  <c r="DA618" i="2" s="1"/>
  <c r="CZ619" i="2"/>
  <c r="DA619" i="2" s="1"/>
  <c r="CZ620" i="2"/>
  <c r="DA620" i="2" s="1"/>
  <c r="CZ621" i="2"/>
  <c r="DA621" i="2" s="1"/>
  <c r="CZ622" i="2"/>
  <c r="DA622" i="2" s="1"/>
  <c r="CZ623" i="2"/>
  <c r="DA623" i="2" s="1"/>
  <c r="CZ624" i="2"/>
  <c r="DA624" i="2" s="1"/>
  <c r="CZ625" i="2"/>
  <c r="DA625" i="2" s="1"/>
  <c r="CZ626" i="2"/>
  <c r="DA626" i="2" s="1"/>
  <c r="CZ627" i="2"/>
  <c r="DA627" i="2" s="1"/>
  <c r="CZ628" i="2"/>
  <c r="DA628" i="2" s="1"/>
  <c r="CZ629" i="2"/>
  <c r="DA629" i="2" s="1"/>
  <c r="CZ630" i="2"/>
  <c r="DA630" i="2" s="1"/>
  <c r="CZ631" i="2"/>
  <c r="DA631" i="2" s="1"/>
  <c r="CZ632" i="2"/>
  <c r="DA632" i="2" s="1"/>
  <c r="CZ633" i="2"/>
  <c r="DA633" i="2" s="1"/>
  <c r="CZ634" i="2"/>
  <c r="DA634" i="2" s="1"/>
  <c r="CZ635" i="2"/>
  <c r="DA635" i="2" s="1"/>
  <c r="CZ636" i="2"/>
  <c r="DA636" i="2" s="1"/>
  <c r="CZ637" i="2"/>
  <c r="DA637" i="2" s="1"/>
  <c r="CZ638" i="2"/>
  <c r="DA638" i="2" s="1"/>
  <c r="CZ639" i="2"/>
  <c r="DA639" i="2" s="1"/>
  <c r="CZ640" i="2"/>
  <c r="DA640" i="2" s="1"/>
  <c r="CZ641" i="2"/>
  <c r="DA641" i="2" s="1"/>
  <c r="CZ642" i="2"/>
  <c r="DA642" i="2" s="1"/>
  <c r="CZ643" i="2"/>
  <c r="DA643" i="2" s="1"/>
  <c r="CZ644" i="2"/>
  <c r="DA644" i="2" s="1"/>
  <c r="CZ645" i="2"/>
  <c r="DA645" i="2" s="1"/>
  <c r="CZ646" i="2"/>
  <c r="DA646" i="2" s="1"/>
  <c r="CZ647" i="2"/>
  <c r="DA647" i="2" s="1"/>
  <c r="CZ648" i="2"/>
  <c r="DA648" i="2" s="1"/>
  <c r="CZ649" i="2"/>
  <c r="DA649" i="2" s="1"/>
  <c r="CZ650" i="2"/>
  <c r="DA650" i="2" s="1"/>
  <c r="CZ651" i="2"/>
  <c r="DA651" i="2" s="1"/>
  <c r="CZ652" i="2"/>
  <c r="DA652" i="2" s="1"/>
  <c r="CZ653" i="2"/>
  <c r="DA653" i="2" s="1"/>
  <c r="CZ654" i="2"/>
  <c r="DA654" i="2" s="1"/>
  <c r="CZ655" i="2"/>
  <c r="DA655" i="2" s="1"/>
  <c r="CZ656" i="2"/>
  <c r="DA656" i="2" s="1"/>
  <c r="CZ657" i="2"/>
  <c r="DA657" i="2" s="1"/>
  <c r="CZ658" i="2"/>
  <c r="DA658" i="2" s="1"/>
  <c r="CZ659" i="2"/>
  <c r="DA659" i="2" s="1"/>
  <c r="CZ660" i="2"/>
  <c r="DA660" i="2" s="1"/>
  <c r="CZ661" i="2"/>
  <c r="DA661" i="2" s="1"/>
  <c r="CZ662" i="2"/>
  <c r="DA662" i="2" s="1"/>
  <c r="CZ663" i="2"/>
  <c r="DA663" i="2" s="1"/>
  <c r="CZ664" i="2"/>
  <c r="DA664" i="2" s="1"/>
  <c r="CZ665" i="2"/>
  <c r="DA665" i="2" s="1"/>
  <c r="CZ666" i="2"/>
  <c r="DA666" i="2" s="1"/>
  <c r="CZ667" i="2"/>
  <c r="DA667" i="2" s="1"/>
  <c r="CZ668" i="2"/>
  <c r="DA668" i="2" s="1"/>
  <c r="CZ669" i="2"/>
  <c r="DA669" i="2" s="1"/>
  <c r="CZ670" i="2"/>
  <c r="DA670" i="2" s="1"/>
  <c r="CZ671" i="2"/>
  <c r="DA671" i="2" s="1"/>
  <c r="CZ672" i="2"/>
  <c r="DA672" i="2" s="1"/>
  <c r="CZ673" i="2"/>
  <c r="DA673" i="2" s="1"/>
  <c r="CZ674" i="2"/>
  <c r="DA674" i="2" s="1"/>
  <c r="CZ675" i="2"/>
  <c r="DA675" i="2" s="1"/>
  <c r="CZ676" i="2"/>
  <c r="DA676" i="2" s="1"/>
  <c r="CZ677" i="2"/>
  <c r="DA677" i="2" s="1"/>
  <c r="CZ678" i="2"/>
  <c r="DA678" i="2" s="1"/>
  <c r="CZ679" i="2"/>
  <c r="DA679" i="2" s="1"/>
  <c r="CZ680" i="2"/>
  <c r="DA680" i="2" s="1"/>
  <c r="CZ681" i="2"/>
  <c r="DA681" i="2" s="1"/>
  <c r="CZ682" i="2"/>
  <c r="DA682" i="2" s="1"/>
  <c r="CZ683" i="2"/>
  <c r="DA683" i="2" s="1"/>
  <c r="CZ684" i="2"/>
  <c r="DA684" i="2" s="1"/>
  <c r="CZ685" i="2"/>
  <c r="DA685" i="2" s="1"/>
  <c r="CZ686" i="2"/>
  <c r="DA686" i="2" s="1"/>
  <c r="CZ687" i="2"/>
  <c r="DA687" i="2" s="1"/>
  <c r="CZ688" i="2"/>
  <c r="DA688" i="2" s="1"/>
  <c r="CZ689" i="2"/>
  <c r="DA689" i="2" s="1"/>
  <c r="CZ690" i="2"/>
  <c r="DA690" i="2" s="1"/>
  <c r="CZ691" i="2"/>
  <c r="DA691" i="2" s="1"/>
  <c r="CZ692" i="2"/>
  <c r="DA692" i="2" s="1"/>
  <c r="CZ693" i="2"/>
  <c r="DA693" i="2" s="1"/>
  <c r="CZ694" i="2"/>
  <c r="DA694" i="2" s="1"/>
  <c r="CZ695" i="2"/>
  <c r="DA695" i="2" s="1"/>
  <c r="CZ696" i="2"/>
  <c r="DA696" i="2" s="1"/>
  <c r="CZ697" i="2"/>
  <c r="DA697" i="2" s="1"/>
  <c r="CZ698" i="2"/>
  <c r="DA698" i="2" s="1"/>
  <c r="CZ699" i="2"/>
  <c r="DA699" i="2" s="1"/>
  <c r="CZ700" i="2"/>
  <c r="DA700" i="2" s="1"/>
  <c r="CZ701" i="2"/>
  <c r="DA701" i="2" s="1"/>
  <c r="CZ702" i="2"/>
  <c r="DA702" i="2" s="1"/>
  <c r="CZ703" i="2"/>
  <c r="DA703" i="2" s="1"/>
  <c r="CZ704" i="2"/>
  <c r="DA704" i="2" s="1"/>
  <c r="CZ705" i="2"/>
  <c r="DA705" i="2" s="1"/>
  <c r="CZ706" i="2"/>
  <c r="DA706" i="2" s="1"/>
  <c r="CZ707" i="2"/>
  <c r="DA707" i="2" s="1"/>
  <c r="CZ708" i="2"/>
  <c r="DA708" i="2" s="1"/>
  <c r="CZ709" i="2"/>
  <c r="DA709" i="2" s="1"/>
  <c r="CZ710" i="2"/>
  <c r="DA710" i="2" s="1"/>
  <c r="CZ711" i="2"/>
  <c r="DA711" i="2" s="1"/>
  <c r="CZ712" i="2"/>
  <c r="DA712" i="2" s="1"/>
  <c r="CZ713" i="2"/>
  <c r="DA713" i="2" s="1"/>
  <c r="CZ714" i="2"/>
  <c r="DA714" i="2" s="1"/>
  <c r="CZ715" i="2"/>
  <c r="DA715" i="2" s="1"/>
  <c r="CZ716" i="2"/>
  <c r="DA716" i="2" s="1"/>
  <c r="CZ717" i="2"/>
  <c r="DA717" i="2" s="1"/>
  <c r="CZ718" i="2"/>
  <c r="DA718" i="2" s="1"/>
  <c r="CZ719" i="2"/>
  <c r="DA719" i="2" s="1"/>
  <c r="CZ720" i="2"/>
  <c r="DA720" i="2" s="1"/>
  <c r="CZ721" i="2"/>
  <c r="DA721" i="2" s="1"/>
  <c r="CZ722" i="2"/>
  <c r="DA722" i="2" s="1"/>
  <c r="CZ723" i="2"/>
  <c r="DA723" i="2" s="1"/>
  <c r="CZ724" i="2"/>
  <c r="DA724" i="2" s="1"/>
  <c r="CZ725" i="2"/>
  <c r="DA725" i="2" s="1"/>
  <c r="CZ726" i="2"/>
  <c r="DA726" i="2" s="1"/>
  <c r="CZ727" i="2"/>
  <c r="DA727" i="2" s="1"/>
  <c r="CZ728" i="2"/>
  <c r="DA728" i="2" s="1"/>
  <c r="CZ729" i="2"/>
  <c r="DA729" i="2" s="1"/>
  <c r="CZ730" i="2"/>
  <c r="DA730" i="2" s="1"/>
  <c r="CZ731" i="2"/>
  <c r="DA731" i="2" s="1"/>
  <c r="CZ732" i="2"/>
  <c r="DA732" i="2" s="1"/>
  <c r="CZ733" i="2"/>
  <c r="DA733" i="2" s="1"/>
  <c r="CZ734" i="2"/>
  <c r="DA734" i="2" s="1"/>
  <c r="CZ735" i="2"/>
  <c r="DA735" i="2" s="1"/>
  <c r="CZ736" i="2"/>
  <c r="DA736" i="2" s="1"/>
  <c r="CZ737" i="2"/>
  <c r="DA737" i="2" s="1"/>
  <c r="CZ738" i="2"/>
  <c r="DA738" i="2" s="1"/>
  <c r="CZ739" i="2"/>
  <c r="DA739" i="2" s="1"/>
  <c r="CZ740" i="2"/>
  <c r="DA740" i="2" s="1"/>
  <c r="CZ741" i="2"/>
  <c r="DA741" i="2" s="1"/>
  <c r="CZ742" i="2"/>
  <c r="DA742" i="2" s="1"/>
  <c r="CZ743" i="2"/>
  <c r="DA743" i="2" s="1"/>
  <c r="CZ744" i="2"/>
  <c r="DA744" i="2" s="1"/>
  <c r="CZ745" i="2"/>
  <c r="DA745" i="2" s="1"/>
  <c r="CZ746" i="2"/>
  <c r="DA746" i="2" s="1"/>
  <c r="CZ747" i="2"/>
  <c r="DA747" i="2" s="1"/>
  <c r="CZ748" i="2"/>
  <c r="DA748" i="2" s="1"/>
  <c r="CZ749" i="2"/>
  <c r="DA749" i="2" s="1"/>
  <c r="CZ750" i="2"/>
  <c r="DA750" i="2" s="1"/>
  <c r="CZ751" i="2"/>
  <c r="DA751" i="2" s="1"/>
  <c r="CZ752" i="2"/>
  <c r="DA752" i="2" s="1"/>
  <c r="CZ753" i="2"/>
  <c r="DA753" i="2" s="1"/>
  <c r="CZ754" i="2"/>
  <c r="DA754" i="2" s="1"/>
  <c r="CZ755" i="2"/>
  <c r="DA755" i="2" s="1"/>
  <c r="CZ756" i="2"/>
  <c r="DA756" i="2" s="1"/>
  <c r="CZ757" i="2"/>
  <c r="DA757" i="2" s="1"/>
  <c r="CZ758" i="2"/>
  <c r="DA758" i="2" s="1"/>
  <c r="CZ759" i="2"/>
  <c r="DA759" i="2" s="1"/>
  <c r="CZ760" i="2"/>
  <c r="DA760" i="2" s="1"/>
  <c r="CZ761" i="2"/>
  <c r="DA761" i="2" s="1"/>
  <c r="CZ762" i="2"/>
  <c r="DA762" i="2" s="1"/>
  <c r="CZ763" i="2"/>
  <c r="DA763" i="2" s="1"/>
  <c r="CZ764" i="2"/>
  <c r="DA764" i="2" s="1"/>
  <c r="CZ765" i="2"/>
  <c r="DA765" i="2" s="1"/>
  <c r="CZ766" i="2"/>
  <c r="DA766" i="2" s="1"/>
  <c r="CZ767" i="2"/>
  <c r="DA767" i="2" s="1"/>
  <c r="CZ768" i="2"/>
  <c r="DA768" i="2" s="1"/>
  <c r="CZ769" i="2"/>
  <c r="DA769" i="2" s="1"/>
  <c r="CZ770" i="2"/>
  <c r="DA770" i="2" s="1"/>
  <c r="CZ771" i="2"/>
  <c r="DA771" i="2" s="1"/>
  <c r="CZ772" i="2"/>
  <c r="DA772" i="2" s="1"/>
  <c r="CZ773" i="2"/>
  <c r="DA773" i="2" s="1"/>
  <c r="CZ774" i="2"/>
  <c r="DA774" i="2" s="1"/>
  <c r="CZ775" i="2"/>
  <c r="DA775" i="2" s="1"/>
  <c r="CZ776" i="2"/>
  <c r="DA776" i="2" s="1"/>
  <c r="CZ777" i="2"/>
  <c r="DA777" i="2" s="1"/>
  <c r="CZ778" i="2"/>
  <c r="DA778" i="2" s="1"/>
  <c r="CZ779" i="2"/>
  <c r="DA779" i="2" s="1"/>
  <c r="CZ780" i="2"/>
  <c r="DA780" i="2" s="1"/>
  <c r="CZ781" i="2"/>
  <c r="DA781" i="2" s="1"/>
  <c r="CZ782" i="2"/>
  <c r="DA782" i="2" s="1"/>
  <c r="CZ783" i="2"/>
  <c r="DA783" i="2" s="1"/>
  <c r="CZ784" i="2"/>
  <c r="DA784" i="2" s="1"/>
  <c r="CZ785" i="2"/>
  <c r="DA785" i="2" s="1"/>
  <c r="CZ786" i="2"/>
  <c r="DA786" i="2" s="1"/>
  <c r="CZ787" i="2"/>
  <c r="DA787" i="2" s="1"/>
  <c r="CZ788" i="2"/>
  <c r="DA788" i="2" s="1"/>
  <c r="CZ789" i="2"/>
  <c r="DA789" i="2" s="1"/>
  <c r="CZ790" i="2"/>
  <c r="DA790" i="2" s="1"/>
  <c r="CZ791" i="2"/>
  <c r="DA791" i="2" s="1"/>
  <c r="CZ792" i="2"/>
  <c r="DA792" i="2" s="1"/>
  <c r="CZ793" i="2"/>
  <c r="DA793" i="2" s="1"/>
  <c r="CZ794" i="2"/>
  <c r="DA794" i="2" s="1"/>
  <c r="CZ795" i="2"/>
  <c r="DA795" i="2" s="1"/>
  <c r="CZ796" i="2"/>
  <c r="DA796" i="2" s="1"/>
  <c r="CZ797" i="2"/>
  <c r="DA797" i="2" s="1"/>
  <c r="CZ798" i="2"/>
  <c r="DA798" i="2" s="1"/>
  <c r="CZ799" i="2"/>
  <c r="DA799" i="2" s="1"/>
  <c r="CZ800" i="2"/>
  <c r="DA800" i="2" s="1"/>
  <c r="CZ801" i="2"/>
  <c r="DA801" i="2" s="1"/>
  <c r="CZ802" i="2"/>
  <c r="DA802" i="2" s="1"/>
  <c r="CZ803" i="2"/>
  <c r="DA803" i="2" s="1"/>
  <c r="CZ804" i="2"/>
  <c r="DA804" i="2" s="1"/>
  <c r="CZ805" i="2"/>
  <c r="DA805" i="2" s="1"/>
  <c r="CZ806" i="2"/>
  <c r="DA806" i="2" s="1"/>
  <c r="CZ807" i="2"/>
  <c r="DA807" i="2" s="1"/>
  <c r="CZ808" i="2"/>
  <c r="DA808" i="2" s="1"/>
  <c r="CZ809" i="2"/>
  <c r="DA809" i="2" s="1"/>
  <c r="CZ810" i="2"/>
  <c r="DA810" i="2" s="1"/>
  <c r="CZ811" i="2"/>
  <c r="DA811" i="2" s="1"/>
  <c r="CZ812" i="2"/>
  <c r="DA812" i="2" s="1"/>
  <c r="CZ813" i="2"/>
  <c r="DA813" i="2" s="1"/>
  <c r="CZ814" i="2"/>
  <c r="DA814" i="2" s="1"/>
  <c r="CZ815" i="2"/>
  <c r="DA815" i="2" s="1"/>
  <c r="CZ816" i="2"/>
  <c r="DA816" i="2" s="1"/>
  <c r="CZ817" i="2"/>
  <c r="DA817" i="2" s="1"/>
  <c r="CZ818" i="2"/>
  <c r="DA818" i="2" s="1"/>
  <c r="CZ819" i="2"/>
  <c r="DA819" i="2" s="1"/>
  <c r="CZ820" i="2"/>
  <c r="DA820" i="2" s="1"/>
  <c r="CZ821" i="2"/>
  <c r="DA821" i="2" s="1"/>
  <c r="CZ822" i="2"/>
  <c r="DA822" i="2" s="1"/>
  <c r="CZ823" i="2"/>
  <c r="DA823" i="2" s="1"/>
  <c r="CZ824" i="2"/>
  <c r="DA824" i="2" s="1"/>
  <c r="CZ825" i="2"/>
  <c r="DA825" i="2" s="1"/>
  <c r="CZ826" i="2"/>
  <c r="DA826" i="2" s="1"/>
  <c r="CZ827" i="2"/>
  <c r="DA827" i="2" s="1"/>
  <c r="CZ828" i="2"/>
  <c r="DA828" i="2" s="1"/>
  <c r="CZ829" i="2"/>
  <c r="DA829" i="2" s="1"/>
  <c r="CZ830" i="2"/>
  <c r="DA830" i="2" s="1"/>
  <c r="CZ831" i="2"/>
  <c r="DA831" i="2" s="1"/>
  <c r="CZ832" i="2"/>
  <c r="DA832" i="2" s="1"/>
  <c r="CZ833" i="2"/>
  <c r="DA833" i="2" s="1"/>
  <c r="CZ834" i="2"/>
  <c r="DA834" i="2" s="1"/>
  <c r="CZ835" i="2"/>
  <c r="DA835" i="2" s="1"/>
  <c r="CZ836" i="2"/>
  <c r="DA836" i="2" s="1"/>
  <c r="CZ837" i="2"/>
  <c r="DA837" i="2" s="1"/>
  <c r="CZ838" i="2"/>
  <c r="DA838" i="2" s="1"/>
  <c r="CZ839" i="2"/>
  <c r="DA839" i="2" s="1"/>
  <c r="CZ840" i="2"/>
  <c r="DA840" i="2" s="1"/>
  <c r="CZ841" i="2"/>
  <c r="DA841" i="2" s="1"/>
  <c r="CZ842" i="2"/>
  <c r="DA842" i="2" s="1"/>
  <c r="CZ843" i="2"/>
  <c r="DA843" i="2" s="1"/>
  <c r="CZ844" i="2"/>
  <c r="DA844" i="2" s="1"/>
  <c r="CZ845" i="2"/>
  <c r="DA845" i="2" s="1"/>
  <c r="CZ846" i="2"/>
  <c r="DA846" i="2" s="1"/>
  <c r="CZ847" i="2"/>
  <c r="DA847" i="2" s="1"/>
  <c r="CZ848" i="2"/>
  <c r="DA848" i="2" s="1"/>
  <c r="CZ849" i="2"/>
  <c r="DA849" i="2" s="1"/>
  <c r="CZ850" i="2"/>
  <c r="DA850" i="2" s="1"/>
  <c r="CZ851" i="2"/>
  <c r="DA851" i="2" s="1"/>
  <c r="CZ852" i="2"/>
  <c r="DA852" i="2" s="1"/>
  <c r="CZ853" i="2"/>
  <c r="DA853" i="2" s="1"/>
  <c r="CZ854" i="2"/>
  <c r="DA854" i="2" s="1"/>
  <c r="CZ855" i="2"/>
  <c r="DA855" i="2" s="1"/>
  <c r="CZ856" i="2"/>
  <c r="DA856" i="2" s="1"/>
  <c r="CZ857" i="2"/>
  <c r="DA857" i="2" s="1"/>
  <c r="CZ858" i="2"/>
  <c r="DA858" i="2" s="1"/>
  <c r="CZ859" i="2"/>
  <c r="DA859" i="2" s="1"/>
  <c r="CZ860" i="2"/>
  <c r="DA860" i="2" s="1"/>
  <c r="CZ861" i="2"/>
  <c r="DA861" i="2" s="1"/>
  <c r="CZ862" i="2"/>
  <c r="DA862" i="2" s="1"/>
  <c r="CZ863" i="2"/>
  <c r="DA863" i="2" s="1"/>
  <c r="CZ864" i="2"/>
  <c r="DA864" i="2" s="1"/>
  <c r="CZ865" i="2"/>
  <c r="DA865" i="2" s="1"/>
  <c r="CZ866" i="2"/>
  <c r="DA866" i="2" s="1"/>
  <c r="CZ867" i="2"/>
  <c r="DA867" i="2" s="1"/>
  <c r="CZ868" i="2"/>
  <c r="DA868" i="2" s="1"/>
  <c r="CZ869" i="2"/>
  <c r="DA869" i="2" s="1"/>
  <c r="CZ870" i="2"/>
  <c r="DA870" i="2" s="1"/>
  <c r="CZ871" i="2"/>
  <c r="DA871" i="2" s="1"/>
  <c r="CZ872" i="2"/>
  <c r="DA872" i="2" s="1"/>
  <c r="CZ873" i="2"/>
  <c r="DA873" i="2" s="1"/>
  <c r="CZ874" i="2"/>
  <c r="DA874" i="2" s="1"/>
  <c r="CZ875" i="2"/>
  <c r="DA875" i="2" s="1"/>
  <c r="CZ876" i="2"/>
  <c r="DA876" i="2" s="1"/>
  <c r="CZ877" i="2"/>
  <c r="DA877" i="2" s="1"/>
  <c r="CZ878" i="2"/>
  <c r="DA878" i="2" s="1"/>
  <c r="CZ879" i="2"/>
  <c r="DA879" i="2" s="1"/>
  <c r="CZ880" i="2"/>
  <c r="DA880" i="2" s="1"/>
  <c r="CZ881" i="2"/>
  <c r="DA881" i="2" s="1"/>
  <c r="CZ882" i="2"/>
  <c r="DA882" i="2" s="1"/>
  <c r="CZ883" i="2"/>
  <c r="DA883" i="2" s="1"/>
  <c r="CZ884" i="2"/>
  <c r="DA884" i="2" s="1"/>
  <c r="CZ885" i="2"/>
  <c r="DA885" i="2" s="1"/>
  <c r="CZ886" i="2"/>
  <c r="DA886" i="2" s="1"/>
  <c r="CZ887" i="2"/>
  <c r="DA887" i="2" s="1"/>
  <c r="CZ888" i="2"/>
  <c r="DA888" i="2" s="1"/>
  <c r="CZ889" i="2"/>
  <c r="DA889" i="2" s="1"/>
  <c r="CZ890" i="2"/>
  <c r="DA890" i="2" s="1"/>
  <c r="CZ891" i="2"/>
  <c r="DA891" i="2" s="1"/>
  <c r="CZ892" i="2"/>
  <c r="DA892" i="2" s="1"/>
  <c r="CZ893" i="2"/>
  <c r="DA893" i="2" s="1"/>
  <c r="CZ894" i="2"/>
  <c r="DA894" i="2" s="1"/>
  <c r="CZ895" i="2"/>
  <c r="DA895" i="2" s="1"/>
  <c r="CZ896" i="2"/>
  <c r="DA896" i="2" s="1"/>
  <c r="CZ897" i="2"/>
  <c r="DA897" i="2" s="1"/>
  <c r="CZ898" i="2"/>
  <c r="DA898" i="2" s="1"/>
  <c r="CZ899" i="2"/>
  <c r="DA899" i="2" s="1"/>
  <c r="CZ2" i="2"/>
  <c r="DA2" i="2" s="1"/>
  <c r="CG3" i="2"/>
  <c r="CH3" i="2" s="1"/>
  <c r="CI3" i="2"/>
  <c r="CJ3" i="2" s="1"/>
  <c r="CK3" i="2"/>
  <c r="CL3" i="2" s="1"/>
  <c r="CM3" i="2"/>
  <c r="CN3" i="2" s="1"/>
  <c r="CO3" i="2"/>
  <c r="CP3" i="2" s="1"/>
  <c r="CQ3" i="2"/>
  <c r="CR3" i="2" s="1"/>
  <c r="CS3" i="2"/>
  <c r="CT3" i="2" s="1"/>
  <c r="CU3" i="2"/>
  <c r="CV3" i="2" s="1"/>
  <c r="CW3" i="2"/>
  <c r="CX3" i="2" s="1"/>
  <c r="CG4" i="2"/>
  <c r="CH4" i="2" s="1"/>
  <c r="CI4" i="2"/>
  <c r="CJ4" i="2" s="1"/>
  <c r="CK4" i="2"/>
  <c r="CL4" i="2" s="1"/>
  <c r="CM4" i="2"/>
  <c r="CN4" i="2" s="1"/>
  <c r="CO4" i="2"/>
  <c r="CP4" i="2" s="1"/>
  <c r="CQ4" i="2"/>
  <c r="CR4" i="2" s="1"/>
  <c r="CS4" i="2"/>
  <c r="CT4" i="2" s="1"/>
  <c r="CU4" i="2"/>
  <c r="CV4" i="2" s="1"/>
  <c r="CW4" i="2"/>
  <c r="CX4" i="2" s="1"/>
  <c r="CG5" i="2"/>
  <c r="CH5" i="2" s="1"/>
  <c r="CI5" i="2"/>
  <c r="CJ5" i="2" s="1"/>
  <c r="CK5" i="2"/>
  <c r="CL5" i="2" s="1"/>
  <c r="CM5" i="2"/>
  <c r="CN5" i="2" s="1"/>
  <c r="CO5" i="2"/>
  <c r="CP5" i="2" s="1"/>
  <c r="CQ5" i="2"/>
  <c r="CR5" i="2" s="1"/>
  <c r="CS5" i="2"/>
  <c r="CT5" i="2" s="1"/>
  <c r="CU5" i="2"/>
  <c r="CV5" i="2" s="1"/>
  <c r="CW5" i="2"/>
  <c r="CX5" i="2" s="1"/>
  <c r="CG6" i="2"/>
  <c r="CH6" i="2" s="1"/>
  <c r="CI6" i="2"/>
  <c r="CJ6" i="2" s="1"/>
  <c r="CK6" i="2"/>
  <c r="CL6" i="2" s="1"/>
  <c r="CM6" i="2"/>
  <c r="CN6" i="2" s="1"/>
  <c r="CO6" i="2"/>
  <c r="CP6" i="2" s="1"/>
  <c r="CQ6" i="2"/>
  <c r="CR6" i="2" s="1"/>
  <c r="CS6" i="2"/>
  <c r="CT6" i="2" s="1"/>
  <c r="CU6" i="2"/>
  <c r="CV6" i="2" s="1"/>
  <c r="CW6" i="2"/>
  <c r="CX6" i="2" s="1"/>
  <c r="CG7" i="2"/>
  <c r="CH7" i="2" s="1"/>
  <c r="CI7" i="2"/>
  <c r="CJ7" i="2" s="1"/>
  <c r="CK7" i="2"/>
  <c r="CL7" i="2" s="1"/>
  <c r="CM7" i="2"/>
  <c r="CN7" i="2" s="1"/>
  <c r="CO7" i="2"/>
  <c r="CP7" i="2" s="1"/>
  <c r="CQ7" i="2"/>
  <c r="CR7" i="2" s="1"/>
  <c r="CS7" i="2"/>
  <c r="CT7" i="2" s="1"/>
  <c r="CU7" i="2"/>
  <c r="CV7" i="2" s="1"/>
  <c r="CW7" i="2"/>
  <c r="CX7" i="2" s="1"/>
  <c r="CG8" i="2"/>
  <c r="CH8" i="2" s="1"/>
  <c r="CI8" i="2"/>
  <c r="CJ8" i="2" s="1"/>
  <c r="CK8" i="2"/>
  <c r="CL8" i="2" s="1"/>
  <c r="CM8" i="2"/>
  <c r="CN8" i="2" s="1"/>
  <c r="CO8" i="2"/>
  <c r="CP8" i="2" s="1"/>
  <c r="CQ8" i="2"/>
  <c r="CR8" i="2" s="1"/>
  <c r="CS8" i="2"/>
  <c r="CT8" i="2" s="1"/>
  <c r="CU8" i="2"/>
  <c r="CV8" i="2" s="1"/>
  <c r="CW8" i="2"/>
  <c r="CX8" i="2" s="1"/>
  <c r="CG9" i="2"/>
  <c r="CH9" i="2" s="1"/>
  <c r="CI9" i="2"/>
  <c r="CJ9" i="2" s="1"/>
  <c r="CK9" i="2"/>
  <c r="CL9" i="2" s="1"/>
  <c r="CM9" i="2"/>
  <c r="CN9" i="2" s="1"/>
  <c r="CO9" i="2"/>
  <c r="CP9" i="2" s="1"/>
  <c r="CQ9" i="2"/>
  <c r="CR9" i="2" s="1"/>
  <c r="CS9" i="2"/>
  <c r="CT9" i="2" s="1"/>
  <c r="CU9" i="2"/>
  <c r="CV9" i="2" s="1"/>
  <c r="CW9" i="2"/>
  <c r="CX9" i="2" s="1"/>
  <c r="CG10" i="2"/>
  <c r="CH10" i="2" s="1"/>
  <c r="CI10" i="2"/>
  <c r="CJ10" i="2" s="1"/>
  <c r="CK10" i="2"/>
  <c r="CL10" i="2" s="1"/>
  <c r="CM10" i="2"/>
  <c r="CN10" i="2" s="1"/>
  <c r="CO10" i="2"/>
  <c r="CP10" i="2" s="1"/>
  <c r="CQ10" i="2"/>
  <c r="CR10" i="2" s="1"/>
  <c r="CS10" i="2"/>
  <c r="CT10" i="2" s="1"/>
  <c r="CU10" i="2"/>
  <c r="CV10" i="2" s="1"/>
  <c r="CW10" i="2"/>
  <c r="CX10" i="2" s="1"/>
  <c r="CG11" i="2"/>
  <c r="CH11" i="2" s="1"/>
  <c r="CI11" i="2"/>
  <c r="CJ11" i="2" s="1"/>
  <c r="CK11" i="2"/>
  <c r="CL11" i="2" s="1"/>
  <c r="CM11" i="2"/>
  <c r="CN11" i="2" s="1"/>
  <c r="CO11" i="2"/>
  <c r="CP11" i="2" s="1"/>
  <c r="CQ11" i="2"/>
  <c r="CR11" i="2" s="1"/>
  <c r="CS11" i="2"/>
  <c r="CT11" i="2" s="1"/>
  <c r="CU11" i="2"/>
  <c r="CV11" i="2" s="1"/>
  <c r="CW11" i="2"/>
  <c r="CX11" i="2" s="1"/>
  <c r="CG12" i="2"/>
  <c r="CH12" i="2" s="1"/>
  <c r="CI12" i="2"/>
  <c r="CJ12" i="2" s="1"/>
  <c r="CK12" i="2"/>
  <c r="CL12" i="2" s="1"/>
  <c r="CM12" i="2"/>
  <c r="CN12" i="2" s="1"/>
  <c r="CO12" i="2"/>
  <c r="CP12" i="2" s="1"/>
  <c r="CQ12" i="2"/>
  <c r="CR12" i="2" s="1"/>
  <c r="CS12" i="2"/>
  <c r="CT12" i="2" s="1"/>
  <c r="CU12" i="2"/>
  <c r="CV12" i="2" s="1"/>
  <c r="CW12" i="2"/>
  <c r="CX12" i="2" s="1"/>
  <c r="CG13" i="2"/>
  <c r="CH13" i="2" s="1"/>
  <c r="CI13" i="2"/>
  <c r="CJ13" i="2" s="1"/>
  <c r="CK13" i="2"/>
  <c r="CL13" i="2" s="1"/>
  <c r="CM13" i="2"/>
  <c r="CN13" i="2" s="1"/>
  <c r="CO13" i="2"/>
  <c r="CP13" i="2" s="1"/>
  <c r="CQ13" i="2"/>
  <c r="CR13" i="2" s="1"/>
  <c r="CS13" i="2"/>
  <c r="CT13" i="2" s="1"/>
  <c r="CU13" i="2"/>
  <c r="CV13" i="2" s="1"/>
  <c r="CW13" i="2"/>
  <c r="CX13" i="2" s="1"/>
  <c r="CG14" i="2"/>
  <c r="CH14" i="2" s="1"/>
  <c r="CI14" i="2"/>
  <c r="CJ14" i="2" s="1"/>
  <c r="CK14" i="2"/>
  <c r="CL14" i="2" s="1"/>
  <c r="CM14" i="2"/>
  <c r="CN14" i="2" s="1"/>
  <c r="CO14" i="2"/>
  <c r="CP14" i="2" s="1"/>
  <c r="CQ14" i="2"/>
  <c r="CR14" i="2" s="1"/>
  <c r="CS14" i="2"/>
  <c r="CT14" i="2" s="1"/>
  <c r="CU14" i="2"/>
  <c r="CV14" i="2" s="1"/>
  <c r="CW14" i="2"/>
  <c r="CX14" i="2" s="1"/>
  <c r="CG15" i="2"/>
  <c r="CH15" i="2" s="1"/>
  <c r="CI15" i="2"/>
  <c r="CJ15" i="2" s="1"/>
  <c r="CK15" i="2"/>
  <c r="CL15" i="2" s="1"/>
  <c r="CM15" i="2"/>
  <c r="CN15" i="2" s="1"/>
  <c r="CO15" i="2"/>
  <c r="CP15" i="2" s="1"/>
  <c r="CQ15" i="2"/>
  <c r="CR15" i="2" s="1"/>
  <c r="CS15" i="2"/>
  <c r="CT15" i="2" s="1"/>
  <c r="CU15" i="2"/>
  <c r="CV15" i="2" s="1"/>
  <c r="CW15" i="2"/>
  <c r="CX15" i="2" s="1"/>
  <c r="CG16" i="2"/>
  <c r="CH16" i="2" s="1"/>
  <c r="CI16" i="2"/>
  <c r="CJ16" i="2" s="1"/>
  <c r="CK16" i="2"/>
  <c r="CL16" i="2" s="1"/>
  <c r="CM16" i="2"/>
  <c r="CN16" i="2" s="1"/>
  <c r="CO16" i="2"/>
  <c r="CP16" i="2" s="1"/>
  <c r="CQ16" i="2"/>
  <c r="CR16" i="2" s="1"/>
  <c r="CS16" i="2"/>
  <c r="CT16" i="2" s="1"/>
  <c r="CU16" i="2"/>
  <c r="CV16" i="2" s="1"/>
  <c r="CW16" i="2"/>
  <c r="CX16" i="2" s="1"/>
  <c r="CG17" i="2"/>
  <c r="CH17" i="2" s="1"/>
  <c r="CI17" i="2"/>
  <c r="CJ17" i="2" s="1"/>
  <c r="CK17" i="2"/>
  <c r="CL17" i="2" s="1"/>
  <c r="CM17" i="2"/>
  <c r="CN17" i="2" s="1"/>
  <c r="CO17" i="2"/>
  <c r="CP17" i="2" s="1"/>
  <c r="CQ17" i="2"/>
  <c r="CR17" i="2" s="1"/>
  <c r="CS17" i="2"/>
  <c r="CT17" i="2" s="1"/>
  <c r="CU17" i="2"/>
  <c r="CV17" i="2" s="1"/>
  <c r="CW17" i="2"/>
  <c r="CX17" i="2" s="1"/>
  <c r="CG18" i="2"/>
  <c r="CH18" i="2" s="1"/>
  <c r="CI18" i="2"/>
  <c r="CJ18" i="2" s="1"/>
  <c r="CK18" i="2"/>
  <c r="CL18" i="2" s="1"/>
  <c r="CM18" i="2"/>
  <c r="CN18" i="2" s="1"/>
  <c r="CO18" i="2"/>
  <c r="CP18" i="2" s="1"/>
  <c r="CQ18" i="2"/>
  <c r="CR18" i="2" s="1"/>
  <c r="CS18" i="2"/>
  <c r="CT18" i="2" s="1"/>
  <c r="CU18" i="2"/>
  <c r="CV18" i="2" s="1"/>
  <c r="CW18" i="2"/>
  <c r="CX18" i="2" s="1"/>
  <c r="CG19" i="2"/>
  <c r="CH19" i="2" s="1"/>
  <c r="CI19" i="2"/>
  <c r="CJ19" i="2" s="1"/>
  <c r="CK19" i="2"/>
  <c r="CL19" i="2" s="1"/>
  <c r="CM19" i="2"/>
  <c r="CN19" i="2" s="1"/>
  <c r="CO19" i="2"/>
  <c r="CP19" i="2" s="1"/>
  <c r="CQ19" i="2"/>
  <c r="CR19" i="2" s="1"/>
  <c r="CS19" i="2"/>
  <c r="CT19" i="2" s="1"/>
  <c r="CU19" i="2"/>
  <c r="CV19" i="2" s="1"/>
  <c r="CW19" i="2"/>
  <c r="CX19" i="2" s="1"/>
  <c r="CG20" i="2"/>
  <c r="CH20" i="2" s="1"/>
  <c r="CI20" i="2"/>
  <c r="CJ20" i="2" s="1"/>
  <c r="CK20" i="2"/>
  <c r="CL20" i="2" s="1"/>
  <c r="CM20" i="2"/>
  <c r="CN20" i="2" s="1"/>
  <c r="CO20" i="2"/>
  <c r="CP20" i="2" s="1"/>
  <c r="CQ20" i="2"/>
  <c r="CR20" i="2" s="1"/>
  <c r="CS20" i="2"/>
  <c r="CT20" i="2" s="1"/>
  <c r="CU20" i="2"/>
  <c r="CV20" i="2" s="1"/>
  <c r="CW20" i="2"/>
  <c r="CX20" i="2" s="1"/>
  <c r="CG21" i="2"/>
  <c r="CH21" i="2" s="1"/>
  <c r="CI21" i="2"/>
  <c r="CJ21" i="2" s="1"/>
  <c r="CK21" i="2"/>
  <c r="CL21" i="2" s="1"/>
  <c r="CM21" i="2"/>
  <c r="CN21" i="2" s="1"/>
  <c r="CO21" i="2"/>
  <c r="CP21" i="2" s="1"/>
  <c r="CQ21" i="2"/>
  <c r="CR21" i="2" s="1"/>
  <c r="CS21" i="2"/>
  <c r="CT21" i="2" s="1"/>
  <c r="CU21" i="2"/>
  <c r="CV21" i="2" s="1"/>
  <c r="CW21" i="2"/>
  <c r="CX21" i="2" s="1"/>
  <c r="CG22" i="2"/>
  <c r="CH22" i="2" s="1"/>
  <c r="CI22" i="2"/>
  <c r="CJ22" i="2" s="1"/>
  <c r="CK22" i="2"/>
  <c r="CL22" i="2" s="1"/>
  <c r="CM22" i="2"/>
  <c r="CN22" i="2" s="1"/>
  <c r="CO22" i="2"/>
  <c r="CP22" i="2" s="1"/>
  <c r="CQ22" i="2"/>
  <c r="CR22" i="2" s="1"/>
  <c r="CS22" i="2"/>
  <c r="CT22" i="2" s="1"/>
  <c r="CU22" i="2"/>
  <c r="CV22" i="2" s="1"/>
  <c r="CW22" i="2"/>
  <c r="CX22" i="2" s="1"/>
  <c r="CG23" i="2"/>
  <c r="CH23" i="2" s="1"/>
  <c r="CI23" i="2"/>
  <c r="CJ23" i="2" s="1"/>
  <c r="CK23" i="2"/>
  <c r="CL23" i="2" s="1"/>
  <c r="CM23" i="2"/>
  <c r="CN23" i="2" s="1"/>
  <c r="CO23" i="2"/>
  <c r="CP23" i="2" s="1"/>
  <c r="CQ23" i="2"/>
  <c r="CR23" i="2" s="1"/>
  <c r="CS23" i="2"/>
  <c r="CT23" i="2" s="1"/>
  <c r="CU23" i="2"/>
  <c r="CV23" i="2" s="1"/>
  <c r="CW23" i="2"/>
  <c r="CX23" i="2" s="1"/>
  <c r="CG24" i="2"/>
  <c r="CH24" i="2" s="1"/>
  <c r="CI24" i="2"/>
  <c r="CJ24" i="2" s="1"/>
  <c r="CK24" i="2"/>
  <c r="CL24" i="2" s="1"/>
  <c r="CM24" i="2"/>
  <c r="CN24" i="2" s="1"/>
  <c r="CO24" i="2"/>
  <c r="CP24" i="2" s="1"/>
  <c r="CQ24" i="2"/>
  <c r="CR24" i="2" s="1"/>
  <c r="CS24" i="2"/>
  <c r="CT24" i="2" s="1"/>
  <c r="CU24" i="2"/>
  <c r="CV24" i="2" s="1"/>
  <c r="CW24" i="2"/>
  <c r="CX24" i="2" s="1"/>
  <c r="CG25" i="2"/>
  <c r="CH25" i="2" s="1"/>
  <c r="CI25" i="2"/>
  <c r="CJ25" i="2" s="1"/>
  <c r="CK25" i="2"/>
  <c r="CL25" i="2" s="1"/>
  <c r="CM25" i="2"/>
  <c r="CN25" i="2" s="1"/>
  <c r="CO25" i="2"/>
  <c r="CP25" i="2" s="1"/>
  <c r="CQ25" i="2"/>
  <c r="CR25" i="2" s="1"/>
  <c r="CS25" i="2"/>
  <c r="CT25" i="2" s="1"/>
  <c r="CU25" i="2"/>
  <c r="CV25" i="2" s="1"/>
  <c r="CW25" i="2"/>
  <c r="CX25" i="2" s="1"/>
  <c r="CG26" i="2"/>
  <c r="CH26" i="2" s="1"/>
  <c r="CI26" i="2"/>
  <c r="CJ26" i="2" s="1"/>
  <c r="CK26" i="2"/>
  <c r="CL26" i="2" s="1"/>
  <c r="CM26" i="2"/>
  <c r="CN26" i="2" s="1"/>
  <c r="CO26" i="2"/>
  <c r="CP26" i="2" s="1"/>
  <c r="CQ26" i="2"/>
  <c r="CR26" i="2" s="1"/>
  <c r="CS26" i="2"/>
  <c r="CT26" i="2" s="1"/>
  <c r="CU26" i="2"/>
  <c r="CV26" i="2" s="1"/>
  <c r="CW26" i="2"/>
  <c r="CX26" i="2" s="1"/>
  <c r="CG27" i="2"/>
  <c r="CH27" i="2" s="1"/>
  <c r="CI27" i="2"/>
  <c r="CJ27" i="2" s="1"/>
  <c r="CK27" i="2"/>
  <c r="CL27" i="2" s="1"/>
  <c r="CM27" i="2"/>
  <c r="CN27" i="2" s="1"/>
  <c r="CO27" i="2"/>
  <c r="CP27" i="2" s="1"/>
  <c r="CQ27" i="2"/>
  <c r="CR27" i="2" s="1"/>
  <c r="CS27" i="2"/>
  <c r="CT27" i="2" s="1"/>
  <c r="CU27" i="2"/>
  <c r="CV27" i="2" s="1"/>
  <c r="CW27" i="2"/>
  <c r="CX27" i="2" s="1"/>
  <c r="CG28" i="2"/>
  <c r="CH28" i="2" s="1"/>
  <c r="CI28" i="2"/>
  <c r="CJ28" i="2" s="1"/>
  <c r="CK28" i="2"/>
  <c r="CL28" i="2" s="1"/>
  <c r="CM28" i="2"/>
  <c r="CN28" i="2" s="1"/>
  <c r="CO28" i="2"/>
  <c r="CP28" i="2" s="1"/>
  <c r="CQ28" i="2"/>
  <c r="CR28" i="2" s="1"/>
  <c r="CS28" i="2"/>
  <c r="CT28" i="2" s="1"/>
  <c r="CU28" i="2"/>
  <c r="CV28" i="2" s="1"/>
  <c r="CW28" i="2"/>
  <c r="CX28" i="2" s="1"/>
  <c r="CG29" i="2"/>
  <c r="CH29" i="2" s="1"/>
  <c r="CI29" i="2"/>
  <c r="CJ29" i="2" s="1"/>
  <c r="CK29" i="2"/>
  <c r="CL29" i="2" s="1"/>
  <c r="CM29" i="2"/>
  <c r="CN29" i="2" s="1"/>
  <c r="CO29" i="2"/>
  <c r="CP29" i="2" s="1"/>
  <c r="CQ29" i="2"/>
  <c r="CR29" i="2" s="1"/>
  <c r="CS29" i="2"/>
  <c r="CT29" i="2" s="1"/>
  <c r="CU29" i="2"/>
  <c r="CV29" i="2" s="1"/>
  <c r="CW29" i="2"/>
  <c r="CX29" i="2" s="1"/>
  <c r="CG30" i="2"/>
  <c r="CH30" i="2" s="1"/>
  <c r="CI30" i="2"/>
  <c r="CJ30" i="2" s="1"/>
  <c r="CK30" i="2"/>
  <c r="CL30" i="2" s="1"/>
  <c r="CM30" i="2"/>
  <c r="CN30" i="2" s="1"/>
  <c r="CO30" i="2"/>
  <c r="CP30" i="2" s="1"/>
  <c r="CQ30" i="2"/>
  <c r="CR30" i="2" s="1"/>
  <c r="CS30" i="2"/>
  <c r="CT30" i="2" s="1"/>
  <c r="CU30" i="2"/>
  <c r="CV30" i="2" s="1"/>
  <c r="CW30" i="2"/>
  <c r="CX30" i="2" s="1"/>
  <c r="CG31" i="2"/>
  <c r="CH31" i="2" s="1"/>
  <c r="CI31" i="2"/>
  <c r="CJ31" i="2" s="1"/>
  <c r="CK31" i="2"/>
  <c r="CL31" i="2" s="1"/>
  <c r="CM31" i="2"/>
  <c r="CN31" i="2" s="1"/>
  <c r="CO31" i="2"/>
  <c r="CP31" i="2" s="1"/>
  <c r="CQ31" i="2"/>
  <c r="CR31" i="2" s="1"/>
  <c r="CS31" i="2"/>
  <c r="CT31" i="2" s="1"/>
  <c r="CU31" i="2"/>
  <c r="CV31" i="2" s="1"/>
  <c r="CW31" i="2"/>
  <c r="CX31" i="2" s="1"/>
  <c r="CG32" i="2"/>
  <c r="CH32" i="2" s="1"/>
  <c r="CI32" i="2"/>
  <c r="CJ32" i="2" s="1"/>
  <c r="CK32" i="2"/>
  <c r="CL32" i="2" s="1"/>
  <c r="CM32" i="2"/>
  <c r="CN32" i="2" s="1"/>
  <c r="CO32" i="2"/>
  <c r="CP32" i="2" s="1"/>
  <c r="CQ32" i="2"/>
  <c r="CR32" i="2" s="1"/>
  <c r="CS32" i="2"/>
  <c r="CT32" i="2" s="1"/>
  <c r="CU32" i="2"/>
  <c r="CV32" i="2" s="1"/>
  <c r="CW32" i="2"/>
  <c r="CX32" i="2" s="1"/>
  <c r="CG33" i="2"/>
  <c r="CH33" i="2" s="1"/>
  <c r="CI33" i="2"/>
  <c r="CJ33" i="2" s="1"/>
  <c r="CK33" i="2"/>
  <c r="CL33" i="2" s="1"/>
  <c r="CM33" i="2"/>
  <c r="CN33" i="2" s="1"/>
  <c r="CO33" i="2"/>
  <c r="CP33" i="2" s="1"/>
  <c r="CQ33" i="2"/>
  <c r="CR33" i="2" s="1"/>
  <c r="CS33" i="2"/>
  <c r="CT33" i="2" s="1"/>
  <c r="CU33" i="2"/>
  <c r="CV33" i="2" s="1"/>
  <c r="CW33" i="2"/>
  <c r="CX33" i="2" s="1"/>
  <c r="CG34" i="2"/>
  <c r="CH34" i="2" s="1"/>
  <c r="CI34" i="2"/>
  <c r="CJ34" i="2" s="1"/>
  <c r="CK34" i="2"/>
  <c r="CL34" i="2" s="1"/>
  <c r="CM34" i="2"/>
  <c r="CN34" i="2" s="1"/>
  <c r="CO34" i="2"/>
  <c r="CP34" i="2" s="1"/>
  <c r="CQ34" i="2"/>
  <c r="CR34" i="2" s="1"/>
  <c r="CS34" i="2"/>
  <c r="CT34" i="2" s="1"/>
  <c r="CU34" i="2"/>
  <c r="CV34" i="2" s="1"/>
  <c r="CW34" i="2"/>
  <c r="CX34" i="2" s="1"/>
  <c r="CG35" i="2"/>
  <c r="CH35" i="2" s="1"/>
  <c r="CI35" i="2"/>
  <c r="CJ35" i="2" s="1"/>
  <c r="CK35" i="2"/>
  <c r="CL35" i="2" s="1"/>
  <c r="CM35" i="2"/>
  <c r="CN35" i="2" s="1"/>
  <c r="CO35" i="2"/>
  <c r="CP35" i="2" s="1"/>
  <c r="CQ35" i="2"/>
  <c r="CR35" i="2" s="1"/>
  <c r="CS35" i="2"/>
  <c r="CT35" i="2" s="1"/>
  <c r="CU35" i="2"/>
  <c r="CV35" i="2" s="1"/>
  <c r="CW35" i="2"/>
  <c r="CX35" i="2" s="1"/>
  <c r="CG36" i="2"/>
  <c r="CH36" i="2" s="1"/>
  <c r="CI36" i="2"/>
  <c r="CJ36" i="2" s="1"/>
  <c r="CK36" i="2"/>
  <c r="CL36" i="2" s="1"/>
  <c r="CM36" i="2"/>
  <c r="CN36" i="2" s="1"/>
  <c r="CO36" i="2"/>
  <c r="CP36" i="2" s="1"/>
  <c r="CQ36" i="2"/>
  <c r="CR36" i="2" s="1"/>
  <c r="CS36" i="2"/>
  <c r="CT36" i="2" s="1"/>
  <c r="CU36" i="2"/>
  <c r="CV36" i="2" s="1"/>
  <c r="CW36" i="2"/>
  <c r="CX36" i="2" s="1"/>
  <c r="CG37" i="2"/>
  <c r="CH37" i="2" s="1"/>
  <c r="CI37" i="2"/>
  <c r="CJ37" i="2" s="1"/>
  <c r="CK37" i="2"/>
  <c r="CL37" i="2" s="1"/>
  <c r="CM37" i="2"/>
  <c r="CN37" i="2" s="1"/>
  <c r="CO37" i="2"/>
  <c r="CP37" i="2" s="1"/>
  <c r="CQ37" i="2"/>
  <c r="CR37" i="2" s="1"/>
  <c r="CS37" i="2"/>
  <c r="CT37" i="2" s="1"/>
  <c r="CU37" i="2"/>
  <c r="CV37" i="2" s="1"/>
  <c r="CW37" i="2"/>
  <c r="CX37" i="2" s="1"/>
  <c r="CG38" i="2"/>
  <c r="CH38" i="2" s="1"/>
  <c r="CI38" i="2"/>
  <c r="CJ38" i="2" s="1"/>
  <c r="CK38" i="2"/>
  <c r="CL38" i="2" s="1"/>
  <c r="CM38" i="2"/>
  <c r="CN38" i="2" s="1"/>
  <c r="CO38" i="2"/>
  <c r="CP38" i="2" s="1"/>
  <c r="CQ38" i="2"/>
  <c r="CR38" i="2" s="1"/>
  <c r="CS38" i="2"/>
  <c r="CT38" i="2" s="1"/>
  <c r="CU38" i="2"/>
  <c r="CV38" i="2" s="1"/>
  <c r="CW38" i="2"/>
  <c r="CX38" i="2" s="1"/>
  <c r="CG39" i="2"/>
  <c r="CH39" i="2" s="1"/>
  <c r="CI39" i="2"/>
  <c r="CJ39" i="2" s="1"/>
  <c r="CK39" i="2"/>
  <c r="CL39" i="2" s="1"/>
  <c r="CM39" i="2"/>
  <c r="CN39" i="2" s="1"/>
  <c r="CO39" i="2"/>
  <c r="CP39" i="2" s="1"/>
  <c r="CQ39" i="2"/>
  <c r="CR39" i="2" s="1"/>
  <c r="CS39" i="2"/>
  <c r="CT39" i="2" s="1"/>
  <c r="CU39" i="2"/>
  <c r="CV39" i="2" s="1"/>
  <c r="CW39" i="2"/>
  <c r="CX39" i="2" s="1"/>
  <c r="CG40" i="2"/>
  <c r="CH40" i="2" s="1"/>
  <c r="CI40" i="2"/>
  <c r="CJ40" i="2" s="1"/>
  <c r="CK40" i="2"/>
  <c r="CL40" i="2" s="1"/>
  <c r="CM40" i="2"/>
  <c r="CN40" i="2" s="1"/>
  <c r="CO40" i="2"/>
  <c r="CP40" i="2" s="1"/>
  <c r="CQ40" i="2"/>
  <c r="CR40" i="2" s="1"/>
  <c r="CS40" i="2"/>
  <c r="CT40" i="2" s="1"/>
  <c r="CU40" i="2"/>
  <c r="CV40" i="2" s="1"/>
  <c r="CW40" i="2"/>
  <c r="CX40" i="2" s="1"/>
  <c r="CG41" i="2"/>
  <c r="CH41" i="2" s="1"/>
  <c r="CI41" i="2"/>
  <c r="CJ41" i="2" s="1"/>
  <c r="CK41" i="2"/>
  <c r="CL41" i="2" s="1"/>
  <c r="CM41" i="2"/>
  <c r="CN41" i="2" s="1"/>
  <c r="CO41" i="2"/>
  <c r="CP41" i="2" s="1"/>
  <c r="CQ41" i="2"/>
  <c r="CR41" i="2" s="1"/>
  <c r="CS41" i="2"/>
  <c r="CT41" i="2" s="1"/>
  <c r="CU41" i="2"/>
  <c r="CV41" i="2" s="1"/>
  <c r="CW41" i="2"/>
  <c r="CX41" i="2" s="1"/>
  <c r="CG42" i="2"/>
  <c r="CH42" i="2" s="1"/>
  <c r="CI42" i="2"/>
  <c r="CJ42" i="2" s="1"/>
  <c r="CK42" i="2"/>
  <c r="CL42" i="2" s="1"/>
  <c r="CM42" i="2"/>
  <c r="CN42" i="2" s="1"/>
  <c r="CO42" i="2"/>
  <c r="CP42" i="2" s="1"/>
  <c r="CQ42" i="2"/>
  <c r="CR42" i="2" s="1"/>
  <c r="CS42" i="2"/>
  <c r="CT42" i="2" s="1"/>
  <c r="CU42" i="2"/>
  <c r="CV42" i="2" s="1"/>
  <c r="CW42" i="2"/>
  <c r="CX42" i="2" s="1"/>
  <c r="CG43" i="2"/>
  <c r="CH43" i="2" s="1"/>
  <c r="CI43" i="2"/>
  <c r="CJ43" i="2" s="1"/>
  <c r="CK43" i="2"/>
  <c r="CL43" i="2" s="1"/>
  <c r="CM43" i="2"/>
  <c r="CN43" i="2" s="1"/>
  <c r="CO43" i="2"/>
  <c r="CP43" i="2" s="1"/>
  <c r="CQ43" i="2"/>
  <c r="CR43" i="2" s="1"/>
  <c r="CS43" i="2"/>
  <c r="CT43" i="2" s="1"/>
  <c r="CU43" i="2"/>
  <c r="CV43" i="2" s="1"/>
  <c r="CW43" i="2"/>
  <c r="CX43" i="2" s="1"/>
  <c r="CG44" i="2"/>
  <c r="CH44" i="2" s="1"/>
  <c r="CI44" i="2"/>
  <c r="CJ44" i="2" s="1"/>
  <c r="CK44" i="2"/>
  <c r="CL44" i="2" s="1"/>
  <c r="CM44" i="2"/>
  <c r="CN44" i="2" s="1"/>
  <c r="CO44" i="2"/>
  <c r="CP44" i="2" s="1"/>
  <c r="CQ44" i="2"/>
  <c r="CR44" i="2" s="1"/>
  <c r="CS44" i="2"/>
  <c r="CT44" i="2" s="1"/>
  <c r="CU44" i="2"/>
  <c r="CV44" i="2" s="1"/>
  <c r="CW44" i="2"/>
  <c r="CX44" i="2" s="1"/>
  <c r="CG45" i="2"/>
  <c r="CH45" i="2" s="1"/>
  <c r="CI45" i="2"/>
  <c r="CJ45" i="2" s="1"/>
  <c r="CK45" i="2"/>
  <c r="CL45" i="2" s="1"/>
  <c r="CM45" i="2"/>
  <c r="CN45" i="2" s="1"/>
  <c r="CO45" i="2"/>
  <c r="CP45" i="2" s="1"/>
  <c r="CQ45" i="2"/>
  <c r="CR45" i="2" s="1"/>
  <c r="CS45" i="2"/>
  <c r="CT45" i="2" s="1"/>
  <c r="CU45" i="2"/>
  <c r="CV45" i="2" s="1"/>
  <c r="CW45" i="2"/>
  <c r="CX45" i="2" s="1"/>
  <c r="CG46" i="2"/>
  <c r="CH46" i="2" s="1"/>
  <c r="CI46" i="2"/>
  <c r="CJ46" i="2" s="1"/>
  <c r="CK46" i="2"/>
  <c r="CL46" i="2" s="1"/>
  <c r="CM46" i="2"/>
  <c r="CN46" i="2" s="1"/>
  <c r="CO46" i="2"/>
  <c r="CP46" i="2" s="1"/>
  <c r="CQ46" i="2"/>
  <c r="CR46" i="2" s="1"/>
  <c r="CS46" i="2"/>
  <c r="CT46" i="2" s="1"/>
  <c r="CU46" i="2"/>
  <c r="CV46" i="2" s="1"/>
  <c r="CW46" i="2"/>
  <c r="CX46" i="2" s="1"/>
  <c r="CG47" i="2"/>
  <c r="CH47" i="2" s="1"/>
  <c r="CI47" i="2"/>
  <c r="CJ47" i="2" s="1"/>
  <c r="CK47" i="2"/>
  <c r="CL47" i="2" s="1"/>
  <c r="CM47" i="2"/>
  <c r="CN47" i="2" s="1"/>
  <c r="CO47" i="2"/>
  <c r="CP47" i="2" s="1"/>
  <c r="CQ47" i="2"/>
  <c r="CR47" i="2" s="1"/>
  <c r="CS47" i="2"/>
  <c r="CT47" i="2" s="1"/>
  <c r="CU47" i="2"/>
  <c r="CV47" i="2" s="1"/>
  <c r="CW47" i="2"/>
  <c r="CX47" i="2" s="1"/>
  <c r="CG48" i="2"/>
  <c r="CH48" i="2" s="1"/>
  <c r="CI48" i="2"/>
  <c r="CJ48" i="2" s="1"/>
  <c r="CK48" i="2"/>
  <c r="CL48" i="2" s="1"/>
  <c r="CM48" i="2"/>
  <c r="CN48" i="2" s="1"/>
  <c r="CO48" i="2"/>
  <c r="CP48" i="2" s="1"/>
  <c r="CQ48" i="2"/>
  <c r="CR48" i="2" s="1"/>
  <c r="CS48" i="2"/>
  <c r="CT48" i="2" s="1"/>
  <c r="CU48" i="2"/>
  <c r="CV48" i="2" s="1"/>
  <c r="CW48" i="2"/>
  <c r="CX48" i="2" s="1"/>
  <c r="CG49" i="2"/>
  <c r="CH49" i="2" s="1"/>
  <c r="CI49" i="2"/>
  <c r="CJ49" i="2" s="1"/>
  <c r="CK49" i="2"/>
  <c r="CL49" i="2" s="1"/>
  <c r="CM49" i="2"/>
  <c r="CN49" i="2" s="1"/>
  <c r="CO49" i="2"/>
  <c r="CP49" i="2" s="1"/>
  <c r="CQ49" i="2"/>
  <c r="CR49" i="2" s="1"/>
  <c r="CS49" i="2"/>
  <c r="CT49" i="2" s="1"/>
  <c r="CU49" i="2"/>
  <c r="CV49" i="2" s="1"/>
  <c r="CW49" i="2"/>
  <c r="CX49" i="2" s="1"/>
  <c r="CG50" i="2"/>
  <c r="CH50" i="2" s="1"/>
  <c r="CI50" i="2"/>
  <c r="CJ50" i="2" s="1"/>
  <c r="CK50" i="2"/>
  <c r="CL50" i="2" s="1"/>
  <c r="CM50" i="2"/>
  <c r="CN50" i="2" s="1"/>
  <c r="CO50" i="2"/>
  <c r="CP50" i="2" s="1"/>
  <c r="CQ50" i="2"/>
  <c r="CR50" i="2" s="1"/>
  <c r="CS50" i="2"/>
  <c r="CT50" i="2" s="1"/>
  <c r="CU50" i="2"/>
  <c r="CV50" i="2" s="1"/>
  <c r="CW50" i="2"/>
  <c r="CX50" i="2" s="1"/>
  <c r="CG51" i="2"/>
  <c r="CH51" i="2" s="1"/>
  <c r="CI51" i="2"/>
  <c r="CJ51" i="2" s="1"/>
  <c r="CK51" i="2"/>
  <c r="CL51" i="2" s="1"/>
  <c r="CM51" i="2"/>
  <c r="CN51" i="2" s="1"/>
  <c r="CO51" i="2"/>
  <c r="CP51" i="2" s="1"/>
  <c r="CQ51" i="2"/>
  <c r="CR51" i="2" s="1"/>
  <c r="CS51" i="2"/>
  <c r="CT51" i="2" s="1"/>
  <c r="CU51" i="2"/>
  <c r="CV51" i="2" s="1"/>
  <c r="CW51" i="2"/>
  <c r="CX51" i="2" s="1"/>
  <c r="CG52" i="2"/>
  <c r="CH52" i="2" s="1"/>
  <c r="CI52" i="2"/>
  <c r="CJ52" i="2" s="1"/>
  <c r="CK52" i="2"/>
  <c r="CL52" i="2" s="1"/>
  <c r="CM52" i="2"/>
  <c r="CN52" i="2" s="1"/>
  <c r="CO52" i="2"/>
  <c r="CP52" i="2" s="1"/>
  <c r="CQ52" i="2"/>
  <c r="CR52" i="2" s="1"/>
  <c r="CS52" i="2"/>
  <c r="CT52" i="2" s="1"/>
  <c r="CU52" i="2"/>
  <c r="CV52" i="2" s="1"/>
  <c r="CW52" i="2"/>
  <c r="CX52" i="2" s="1"/>
  <c r="CG53" i="2"/>
  <c r="CH53" i="2" s="1"/>
  <c r="CI53" i="2"/>
  <c r="CJ53" i="2" s="1"/>
  <c r="CK53" i="2"/>
  <c r="CL53" i="2" s="1"/>
  <c r="CM53" i="2"/>
  <c r="CN53" i="2" s="1"/>
  <c r="CO53" i="2"/>
  <c r="CP53" i="2" s="1"/>
  <c r="CQ53" i="2"/>
  <c r="CR53" i="2" s="1"/>
  <c r="CS53" i="2"/>
  <c r="CT53" i="2" s="1"/>
  <c r="CU53" i="2"/>
  <c r="CV53" i="2" s="1"/>
  <c r="CW53" i="2"/>
  <c r="CX53" i="2" s="1"/>
  <c r="CG54" i="2"/>
  <c r="CH54" i="2" s="1"/>
  <c r="CI54" i="2"/>
  <c r="CJ54" i="2" s="1"/>
  <c r="CK54" i="2"/>
  <c r="CL54" i="2" s="1"/>
  <c r="CM54" i="2"/>
  <c r="CN54" i="2" s="1"/>
  <c r="CO54" i="2"/>
  <c r="CP54" i="2" s="1"/>
  <c r="CQ54" i="2"/>
  <c r="CR54" i="2" s="1"/>
  <c r="CS54" i="2"/>
  <c r="CT54" i="2" s="1"/>
  <c r="CU54" i="2"/>
  <c r="CV54" i="2" s="1"/>
  <c r="CW54" i="2"/>
  <c r="CX54" i="2" s="1"/>
  <c r="CG55" i="2"/>
  <c r="CH55" i="2" s="1"/>
  <c r="CI55" i="2"/>
  <c r="CJ55" i="2" s="1"/>
  <c r="CK55" i="2"/>
  <c r="CL55" i="2" s="1"/>
  <c r="CM55" i="2"/>
  <c r="CN55" i="2" s="1"/>
  <c r="CO55" i="2"/>
  <c r="CP55" i="2" s="1"/>
  <c r="CQ55" i="2"/>
  <c r="CR55" i="2" s="1"/>
  <c r="CS55" i="2"/>
  <c r="CT55" i="2" s="1"/>
  <c r="CU55" i="2"/>
  <c r="CV55" i="2" s="1"/>
  <c r="CW55" i="2"/>
  <c r="CX55" i="2" s="1"/>
  <c r="CG56" i="2"/>
  <c r="CH56" i="2" s="1"/>
  <c r="CI56" i="2"/>
  <c r="CJ56" i="2" s="1"/>
  <c r="CK56" i="2"/>
  <c r="CL56" i="2" s="1"/>
  <c r="CM56" i="2"/>
  <c r="CN56" i="2" s="1"/>
  <c r="CO56" i="2"/>
  <c r="CP56" i="2" s="1"/>
  <c r="CQ56" i="2"/>
  <c r="CR56" i="2" s="1"/>
  <c r="CS56" i="2"/>
  <c r="CT56" i="2" s="1"/>
  <c r="CU56" i="2"/>
  <c r="CV56" i="2" s="1"/>
  <c r="CW56" i="2"/>
  <c r="CX56" i="2" s="1"/>
  <c r="CG57" i="2"/>
  <c r="CH57" i="2" s="1"/>
  <c r="CI57" i="2"/>
  <c r="CJ57" i="2" s="1"/>
  <c r="CK57" i="2"/>
  <c r="CL57" i="2" s="1"/>
  <c r="CM57" i="2"/>
  <c r="CN57" i="2" s="1"/>
  <c r="CO57" i="2"/>
  <c r="CP57" i="2" s="1"/>
  <c r="CQ57" i="2"/>
  <c r="CR57" i="2" s="1"/>
  <c r="CS57" i="2"/>
  <c r="CT57" i="2" s="1"/>
  <c r="CU57" i="2"/>
  <c r="CV57" i="2" s="1"/>
  <c r="CW57" i="2"/>
  <c r="CX57" i="2" s="1"/>
  <c r="CG58" i="2"/>
  <c r="CH58" i="2" s="1"/>
  <c r="CI58" i="2"/>
  <c r="CJ58" i="2" s="1"/>
  <c r="CK58" i="2"/>
  <c r="CL58" i="2" s="1"/>
  <c r="CM58" i="2"/>
  <c r="CN58" i="2" s="1"/>
  <c r="CO58" i="2"/>
  <c r="CP58" i="2" s="1"/>
  <c r="CQ58" i="2"/>
  <c r="CR58" i="2" s="1"/>
  <c r="CS58" i="2"/>
  <c r="CT58" i="2" s="1"/>
  <c r="CU58" i="2"/>
  <c r="CV58" i="2" s="1"/>
  <c r="CW58" i="2"/>
  <c r="CX58" i="2" s="1"/>
  <c r="CG59" i="2"/>
  <c r="CH59" i="2" s="1"/>
  <c r="CI59" i="2"/>
  <c r="CJ59" i="2" s="1"/>
  <c r="CK59" i="2"/>
  <c r="CL59" i="2" s="1"/>
  <c r="CM59" i="2"/>
  <c r="CN59" i="2" s="1"/>
  <c r="CO59" i="2"/>
  <c r="CP59" i="2" s="1"/>
  <c r="CQ59" i="2"/>
  <c r="CR59" i="2" s="1"/>
  <c r="CS59" i="2"/>
  <c r="CT59" i="2" s="1"/>
  <c r="CU59" i="2"/>
  <c r="CV59" i="2" s="1"/>
  <c r="CW59" i="2"/>
  <c r="CX59" i="2" s="1"/>
  <c r="CG60" i="2"/>
  <c r="CH60" i="2" s="1"/>
  <c r="CI60" i="2"/>
  <c r="CJ60" i="2" s="1"/>
  <c r="CK60" i="2"/>
  <c r="CL60" i="2" s="1"/>
  <c r="CM60" i="2"/>
  <c r="CN60" i="2" s="1"/>
  <c r="CO60" i="2"/>
  <c r="CP60" i="2" s="1"/>
  <c r="CQ60" i="2"/>
  <c r="CR60" i="2" s="1"/>
  <c r="CS60" i="2"/>
  <c r="CT60" i="2" s="1"/>
  <c r="CU60" i="2"/>
  <c r="CV60" i="2" s="1"/>
  <c r="CW60" i="2"/>
  <c r="CX60" i="2" s="1"/>
  <c r="CG61" i="2"/>
  <c r="CH61" i="2" s="1"/>
  <c r="CI61" i="2"/>
  <c r="CJ61" i="2" s="1"/>
  <c r="CK61" i="2"/>
  <c r="CL61" i="2" s="1"/>
  <c r="CM61" i="2"/>
  <c r="CN61" i="2" s="1"/>
  <c r="CO61" i="2"/>
  <c r="CP61" i="2" s="1"/>
  <c r="CQ61" i="2"/>
  <c r="CR61" i="2" s="1"/>
  <c r="CS61" i="2"/>
  <c r="CT61" i="2" s="1"/>
  <c r="CU61" i="2"/>
  <c r="CV61" i="2" s="1"/>
  <c r="CW61" i="2"/>
  <c r="CX61" i="2" s="1"/>
  <c r="CG62" i="2"/>
  <c r="CH62" i="2" s="1"/>
  <c r="CI62" i="2"/>
  <c r="CJ62" i="2" s="1"/>
  <c r="CK62" i="2"/>
  <c r="CL62" i="2" s="1"/>
  <c r="CM62" i="2"/>
  <c r="CN62" i="2" s="1"/>
  <c r="CO62" i="2"/>
  <c r="CP62" i="2" s="1"/>
  <c r="CQ62" i="2"/>
  <c r="CR62" i="2" s="1"/>
  <c r="CS62" i="2"/>
  <c r="CT62" i="2" s="1"/>
  <c r="CU62" i="2"/>
  <c r="CV62" i="2" s="1"/>
  <c r="CW62" i="2"/>
  <c r="CX62" i="2" s="1"/>
  <c r="CG63" i="2"/>
  <c r="CH63" i="2" s="1"/>
  <c r="CI63" i="2"/>
  <c r="CJ63" i="2" s="1"/>
  <c r="CK63" i="2"/>
  <c r="CL63" i="2" s="1"/>
  <c r="CM63" i="2"/>
  <c r="CN63" i="2" s="1"/>
  <c r="CO63" i="2"/>
  <c r="CP63" i="2" s="1"/>
  <c r="CQ63" i="2"/>
  <c r="CR63" i="2" s="1"/>
  <c r="CS63" i="2"/>
  <c r="CT63" i="2" s="1"/>
  <c r="CU63" i="2"/>
  <c r="CV63" i="2" s="1"/>
  <c r="CW63" i="2"/>
  <c r="CX63" i="2" s="1"/>
  <c r="CG64" i="2"/>
  <c r="CH64" i="2" s="1"/>
  <c r="CI64" i="2"/>
  <c r="CJ64" i="2" s="1"/>
  <c r="CK64" i="2"/>
  <c r="CL64" i="2" s="1"/>
  <c r="CM64" i="2"/>
  <c r="CN64" i="2" s="1"/>
  <c r="CO64" i="2"/>
  <c r="CP64" i="2" s="1"/>
  <c r="CQ64" i="2"/>
  <c r="CR64" i="2" s="1"/>
  <c r="CS64" i="2"/>
  <c r="CT64" i="2" s="1"/>
  <c r="CU64" i="2"/>
  <c r="CV64" i="2" s="1"/>
  <c r="CW64" i="2"/>
  <c r="CX64" i="2" s="1"/>
  <c r="CG65" i="2"/>
  <c r="CH65" i="2" s="1"/>
  <c r="CI65" i="2"/>
  <c r="CJ65" i="2" s="1"/>
  <c r="CK65" i="2"/>
  <c r="CL65" i="2" s="1"/>
  <c r="CM65" i="2"/>
  <c r="CN65" i="2" s="1"/>
  <c r="CO65" i="2"/>
  <c r="CP65" i="2" s="1"/>
  <c r="CQ65" i="2"/>
  <c r="CR65" i="2" s="1"/>
  <c r="CS65" i="2"/>
  <c r="CT65" i="2" s="1"/>
  <c r="CU65" i="2"/>
  <c r="CV65" i="2" s="1"/>
  <c r="CW65" i="2"/>
  <c r="CX65" i="2" s="1"/>
  <c r="CG66" i="2"/>
  <c r="CH66" i="2" s="1"/>
  <c r="CI66" i="2"/>
  <c r="CJ66" i="2" s="1"/>
  <c r="CK66" i="2"/>
  <c r="CL66" i="2" s="1"/>
  <c r="CM66" i="2"/>
  <c r="CN66" i="2" s="1"/>
  <c r="CO66" i="2"/>
  <c r="CP66" i="2" s="1"/>
  <c r="CQ66" i="2"/>
  <c r="CR66" i="2" s="1"/>
  <c r="CS66" i="2"/>
  <c r="CT66" i="2" s="1"/>
  <c r="CU66" i="2"/>
  <c r="CV66" i="2" s="1"/>
  <c r="CW66" i="2"/>
  <c r="CX66" i="2" s="1"/>
  <c r="CG67" i="2"/>
  <c r="CH67" i="2" s="1"/>
  <c r="CI67" i="2"/>
  <c r="CJ67" i="2" s="1"/>
  <c r="CK67" i="2"/>
  <c r="CL67" i="2" s="1"/>
  <c r="CM67" i="2"/>
  <c r="CN67" i="2" s="1"/>
  <c r="CO67" i="2"/>
  <c r="CP67" i="2" s="1"/>
  <c r="CQ67" i="2"/>
  <c r="CR67" i="2" s="1"/>
  <c r="CS67" i="2"/>
  <c r="CT67" i="2" s="1"/>
  <c r="CU67" i="2"/>
  <c r="CV67" i="2" s="1"/>
  <c r="CW67" i="2"/>
  <c r="CX67" i="2" s="1"/>
  <c r="CG68" i="2"/>
  <c r="CH68" i="2" s="1"/>
  <c r="CI68" i="2"/>
  <c r="CJ68" i="2" s="1"/>
  <c r="CK68" i="2"/>
  <c r="CL68" i="2" s="1"/>
  <c r="CM68" i="2"/>
  <c r="CN68" i="2" s="1"/>
  <c r="CO68" i="2"/>
  <c r="CP68" i="2" s="1"/>
  <c r="CQ68" i="2"/>
  <c r="CR68" i="2" s="1"/>
  <c r="CS68" i="2"/>
  <c r="CT68" i="2" s="1"/>
  <c r="CU68" i="2"/>
  <c r="CV68" i="2" s="1"/>
  <c r="CW68" i="2"/>
  <c r="CX68" i="2" s="1"/>
  <c r="CG69" i="2"/>
  <c r="CH69" i="2" s="1"/>
  <c r="CI69" i="2"/>
  <c r="CJ69" i="2" s="1"/>
  <c r="CK69" i="2"/>
  <c r="CL69" i="2" s="1"/>
  <c r="CM69" i="2"/>
  <c r="CN69" i="2" s="1"/>
  <c r="CO69" i="2"/>
  <c r="CP69" i="2" s="1"/>
  <c r="CQ69" i="2"/>
  <c r="CR69" i="2" s="1"/>
  <c r="CS69" i="2"/>
  <c r="CT69" i="2" s="1"/>
  <c r="CU69" i="2"/>
  <c r="CV69" i="2" s="1"/>
  <c r="CW69" i="2"/>
  <c r="CX69" i="2" s="1"/>
  <c r="CG70" i="2"/>
  <c r="CH70" i="2" s="1"/>
  <c r="CI70" i="2"/>
  <c r="CJ70" i="2" s="1"/>
  <c r="CK70" i="2"/>
  <c r="CL70" i="2" s="1"/>
  <c r="CM70" i="2"/>
  <c r="CN70" i="2" s="1"/>
  <c r="CO70" i="2"/>
  <c r="CP70" i="2" s="1"/>
  <c r="CQ70" i="2"/>
  <c r="CR70" i="2" s="1"/>
  <c r="CS70" i="2"/>
  <c r="CT70" i="2" s="1"/>
  <c r="CU70" i="2"/>
  <c r="CV70" i="2" s="1"/>
  <c r="CW70" i="2"/>
  <c r="CX70" i="2" s="1"/>
  <c r="CG71" i="2"/>
  <c r="CH71" i="2" s="1"/>
  <c r="CI71" i="2"/>
  <c r="CJ71" i="2" s="1"/>
  <c r="CK71" i="2"/>
  <c r="CL71" i="2" s="1"/>
  <c r="CM71" i="2"/>
  <c r="CN71" i="2" s="1"/>
  <c r="CO71" i="2"/>
  <c r="CP71" i="2" s="1"/>
  <c r="CQ71" i="2"/>
  <c r="CR71" i="2" s="1"/>
  <c r="CS71" i="2"/>
  <c r="CT71" i="2" s="1"/>
  <c r="CU71" i="2"/>
  <c r="CV71" i="2" s="1"/>
  <c r="CW71" i="2"/>
  <c r="CX71" i="2" s="1"/>
  <c r="CG72" i="2"/>
  <c r="CH72" i="2" s="1"/>
  <c r="CI72" i="2"/>
  <c r="CJ72" i="2" s="1"/>
  <c r="CK72" i="2"/>
  <c r="CL72" i="2" s="1"/>
  <c r="CM72" i="2"/>
  <c r="CN72" i="2" s="1"/>
  <c r="CO72" i="2"/>
  <c r="CP72" i="2" s="1"/>
  <c r="CQ72" i="2"/>
  <c r="CR72" i="2" s="1"/>
  <c r="CS72" i="2"/>
  <c r="CT72" i="2" s="1"/>
  <c r="CU72" i="2"/>
  <c r="CV72" i="2" s="1"/>
  <c r="CW72" i="2"/>
  <c r="CX72" i="2" s="1"/>
  <c r="CG73" i="2"/>
  <c r="CH73" i="2" s="1"/>
  <c r="CI73" i="2"/>
  <c r="CJ73" i="2" s="1"/>
  <c r="CK73" i="2"/>
  <c r="CL73" i="2" s="1"/>
  <c r="CM73" i="2"/>
  <c r="CN73" i="2" s="1"/>
  <c r="CO73" i="2"/>
  <c r="CP73" i="2" s="1"/>
  <c r="CQ73" i="2"/>
  <c r="CR73" i="2" s="1"/>
  <c r="CS73" i="2"/>
  <c r="CT73" i="2" s="1"/>
  <c r="CU73" i="2"/>
  <c r="CV73" i="2" s="1"/>
  <c r="CW73" i="2"/>
  <c r="CX73" i="2" s="1"/>
  <c r="CG74" i="2"/>
  <c r="CH74" i="2" s="1"/>
  <c r="CI74" i="2"/>
  <c r="CJ74" i="2" s="1"/>
  <c r="CK74" i="2"/>
  <c r="CL74" i="2" s="1"/>
  <c r="CM74" i="2"/>
  <c r="CN74" i="2" s="1"/>
  <c r="CO74" i="2"/>
  <c r="CP74" i="2" s="1"/>
  <c r="CQ74" i="2"/>
  <c r="CR74" i="2" s="1"/>
  <c r="CS74" i="2"/>
  <c r="CT74" i="2" s="1"/>
  <c r="CU74" i="2"/>
  <c r="CV74" i="2" s="1"/>
  <c r="CW74" i="2"/>
  <c r="CX74" i="2" s="1"/>
  <c r="CG75" i="2"/>
  <c r="CH75" i="2" s="1"/>
  <c r="CI75" i="2"/>
  <c r="CJ75" i="2" s="1"/>
  <c r="CK75" i="2"/>
  <c r="CL75" i="2" s="1"/>
  <c r="CM75" i="2"/>
  <c r="CN75" i="2" s="1"/>
  <c r="CO75" i="2"/>
  <c r="CP75" i="2" s="1"/>
  <c r="CQ75" i="2"/>
  <c r="CR75" i="2" s="1"/>
  <c r="CS75" i="2"/>
  <c r="CT75" i="2" s="1"/>
  <c r="CU75" i="2"/>
  <c r="CV75" i="2" s="1"/>
  <c r="CW75" i="2"/>
  <c r="CX75" i="2" s="1"/>
  <c r="CG76" i="2"/>
  <c r="CH76" i="2" s="1"/>
  <c r="CI76" i="2"/>
  <c r="CJ76" i="2" s="1"/>
  <c r="CK76" i="2"/>
  <c r="CL76" i="2" s="1"/>
  <c r="CM76" i="2"/>
  <c r="CN76" i="2" s="1"/>
  <c r="CO76" i="2"/>
  <c r="CP76" i="2" s="1"/>
  <c r="CQ76" i="2"/>
  <c r="CR76" i="2" s="1"/>
  <c r="CS76" i="2"/>
  <c r="CT76" i="2" s="1"/>
  <c r="CU76" i="2"/>
  <c r="CV76" i="2" s="1"/>
  <c r="CW76" i="2"/>
  <c r="CX76" i="2" s="1"/>
  <c r="CG77" i="2"/>
  <c r="CH77" i="2" s="1"/>
  <c r="CI77" i="2"/>
  <c r="CJ77" i="2" s="1"/>
  <c r="CK77" i="2"/>
  <c r="CL77" i="2" s="1"/>
  <c r="CM77" i="2"/>
  <c r="CN77" i="2" s="1"/>
  <c r="CO77" i="2"/>
  <c r="CP77" i="2" s="1"/>
  <c r="CQ77" i="2"/>
  <c r="CR77" i="2" s="1"/>
  <c r="CS77" i="2"/>
  <c r="CT77" i="2" s="1"/>
  <c r="CU77" i="2"/>
  <c r="CV77" i="2" s="1"/>
  <c r="CW77" i="2"/>
  <c r="CX77" i="2" s="1"/>
  <c r="CG78" i="2"/>
  <c r="CH78" i="2" s="1"/>
  <c r="CI78" i="2"/>
  <c r="CJ78" i="2" s="1"/>
  <c r="CK78" i="2"/>
  <c r="CL78" i="2" s="1"/>
  <c r="CM78" i="2"/>
  <c r="CN78" i="2" s="1"/>
  <c r="CO78" i="2"/>
  <c r="CP78" i="2" s="1"/>
  <c r="CQ78" i="2"/>
  <c r="CR78" i="2" s="1"/>
  <c r="CS78" i="2"/>
  <c r="CT78" i="2" s="1"/>
  <c r="CU78" i="2"/>
  <c r="CV78" i="2" s="1"/>
  <c r="CW78" i="2"/>
  <c r="CX78" i="2" s="1"/>
  <c r="CG79" i="2"/>
  <c r="CH79" i="2" s="1"/>
  <c r="CI79" i="2"/>
  <c r="CJ79" i="2" s="1"/>
  <c r="CK79" i="2"/>
  <c r="CL79" i="2" s="1"/>
  <c r="CM79" i="2"/>
  <c r="CN79" i="2" s="1"/>
  <c r="CO79" i="2"/>
  <c r="CP79" i="2" s="1"/>
  <c r="CQ79" i="2"/>
  <c r="CR79" i="2" s="1"/>
  <c r="CS79" i="2"/>
  <c r="CT79" i="2" s="1"/>
  <c r="CU79" i="2"/>
  <c r="CV79" i="2" s="1"/>
  <c r="CW79" i="2"/>
  <c r="CX79" i="2" s="1"/>
  <c r="CG80" i="2"/>
  <c r="CH80" i="2" s="1"/>
  <c r="CI80" i="2"/>
  <c r="CJ80" i="2" s="1"/>
  <c r="CK80" i="2"/>
  <c r="CL80" i="2" s="1"/>
  <c r="CM80" i="2"/>
  <c r="CN80" i="2" s="1"/>
  <c r="CO80" i="2"/>
  <c r="CP80" i="2" s="1"/>
  <c r="CQ80" i="2"/>
  <c r="CR80" i="2" s="1"/>
  <c r="CS80" i="2"/>
  <c r="CT80" i="2" s="1"/>
  <c r="CU80" i="2"/>
  <c r="CV80" i="2" s="1"/>
  <c r="CW80" i="2"/>
  <c r="CX80" i="2" s="1"/>
  <c r="CG81" i="2"/>
  <c r="CH81" i="2" s="1"/>
  <c r="CI81" i="2"/>
  <c r="CJ81" i="2" s="1"/>
  <c r="CK81" i="2"/>
  <c r="CL81" i="2" s="1"/>
  <c r="CM81" i="2"/>
  <c r="CN81" i="2" s="1"/>
  <c r="CO81" i="2"/>
  <c r="CP81" i="2" s="1"/>
  <c r="CQ81" i="2"/>
  <c r="CR81" i="2" s="1"/>
  <c r="CS81" i="2"/>
  <c r="CT81" i="2" s="1"/>
  <c r="CU81" i="2"/>
  <c r="CV81" i="2" s="1"/>
  <c r="CW81" i="2"/>
  <c r="CX81" i="2" s="1"/>
  <c r="CG82" i="2"/>
  <c r="CH82" i="2" s="1"/>
  <c r="CI82" i="2"/>
  <c r="CJ82" i="2" s="1"/>
  <c r="CK82" i="2"/>
  <c r="CL82" i="2" s="1"/>
  <c r="CM82" i="2"/>
  <c r="CN82" i="2" s="1"/>
  <c r="CO82" i="2"/>
  <c r="CP82" i="2" s="1"/>
  <c r="CQ82" i="2"/>
  <c r="CR82" i="2" s="1"/>
  <c r="CS82" i="2"/>
  <c r="CT82" i="2" s="1"/>
  <c r="CU82" i="2"/>
  <c r="CV82" i="2" s="1"/>
  <c r="CW82" i="2"/>
  <c r="CX82" i="2" s="1"/>
  <c r="CG83" i="2"/>
  <c r="CH83" i="2" s="1"/>
  <c r="CI83" i="2"/>
  <c r="CJ83" i="2" s="1"/>
  <c r="CK83" i="2"/>
  <c r="CL83" i="2" s="1"/>
  <c r="CM83" i="2"/>
  <c r="CN83" i="2" s="1"/>
  <c r="CO83" i="2"/>
  <c r="CP83" i="2" s="1"/>
  <c r="CQ83" i="2"/>
  <c r="CR83" i="2" s="1"/>
  <c r="CS83" i="2"/>
  <c r="CT83" i="2" s="1"/>
  <c r="CU83" i="2"/>
  <c r="CV83" i="2" s="1"/>
  <c r="CW83" i="2"/>
  <c r="CX83" i="2" s="1"/>
  <c r="CG84" i="2"/>
  <c r="CH84" i="2" s="1"/>
  <c r="CI84" i="2"/>
  <c r="CJ84" i="2" s="1"/>
  <c r="CK84" i="2"/>
  <c r="CL84" i="2" s="1"/>
  <c r="CM84" i="2"/>
  <c r="CN84" i="2" s="1"/>
  <c r="CO84" i="2"/>
  <c r="CP84" i="2" s="1"/>
  <c r="CQ84" i="2"/>
  <c r="CR84" i="2" s="1"/>
  <c r="CS84" i="2"/>
  <c r="CT84" i="2" s="1"/>
  <c r="CU84" i="2"/>
  <c r="CV84" i="2" s="1"/>
  <c r="CW84" i="2"/>
  <c r="CX84" i="2" s="1"/>
  <c r="CG85" i="2"/>
  <c r="CH85" i="2" s="1"/>
  <c r="CI85" i="2"/>
  <c r="CJ85" i="2" s="1"/>
  <c r="CK85" i="2"/>
  <c r="CL85" i="2" s="1"/>
  <c r="CM85" i="2"/>
  <c r="CN85" i="2" s="1"/>
  <c r="CO85" i="2"/>
  <c r="CP85" i="2" s="1"/>
  <c r="CQ85" i="2"/>
  <c r="CR85" i="2" s="1"/>
  <c r="CS85" i="2"/>
  <c r="CT85" i="2" s="1"/>
  <c r="CU85" i="2"/>
  <c r="CV85" i="2" s="1"/>
  <c r="CW85" i="2"/>
  <c r="CX85" i="2" s="1"/>
  <c r="CG86" i="2"/>
  <c r="CH86" i="2" s="1"/>
  <c r="CI86" i="2"/>
  <c r="CJ86" i="2" s="1"/>
  <c r="CK86" i="2"/>
  <c r="CL86" i="2" s="1"/>
  <c r="CM86" i="2"/>
  <c r="CN86" i="2" s="1"/>
  <c r="CO86" i="2"/>
  <c r="CP86" i="2" s="1"/>
  <c r="CQ86" i="2"/>
  <c r="CR86" i="2" s="1"/>
  <c r="CS86" i="2"/>
  <c r="CT86" i="2" s="1"/>
  <c r="CU86" i="2"/>
  <c r="CV86" i="2" s="1"/>
  <c r="CW86" i="2"/>
  <c r="CX86" i="2" s="1"/>
  <c r="CG87" i="2"/>
  <c r="CH87" i="2" s="1"/>
  <c r="CI87" i="2"/>
  <c r="CJ87" i="2" s="1"/>
  <c r="CK87" i="2"/>
  <c r="CL87" i="2" s="1"/>
  <c r="CM87" i="2"/>
  <c r="CN87" i="2" s="1"/>
  <c r="CO87" i="2"/>
  <c r="CP87" i="2" s="1"/>
  <c r="CQ87" i="2"/>
  <c r="CR87" i="2" s="1"/>
  <c r="CS87" i="2"/>
  <c r="CT87" i="2" s="1"/>
  <c r="CU87" i="2"/>
  <c r="CV87" i="2" s="1"/>
  <c r="CW87" i="2"/>
  <c r="CX87" i="2" s="1"/>
  <c r="CG88" i="2"/>
  <c r="CH88" i="2" s="1"/>
  <c r="CI88" i="2"/>
  <c r="CJ88" i="2" s="1"/>
  <c r="CK88" i="2"/>
  <c r="CL88" i="2" s="1"/>
  <c r="CM88" i="2"/>
  <c r="CN88" i="2" s="1"/>
  <c r="CO88" i="2"/>
  <c r="CP88" i="2" s="1"/>
  <c r="CQ88" i="2"/>
  <c r="CR88" i="2" s="1"/>
  <c r="CS88" i="2"/>
  <c r="CT88" i="2" s="1"/>
  <c r="CU88" i="2"/>
  <c r="CV88" i="2" s="1"/>
  <c r="CW88" i="2"/>
  <c r="CX88" i="2" s="1"/>
  <c r="CG89" i="2"/>
  <c r="CH89" i="2" s="1"/>
  <c r="CI89" i="2"/>
  <c r="CJ89" i="2" s="1"/>
  <c r="CK89" i="2"/>
  <c r="CL89" i="2" s="1"/>
  <c r="CM89" i="2"/>
  <c r="CN89" i="2" s="1"/>
  <c r="CO89" i="2"/>
  <c r="CP89" i="2" s="1"/>
  <c r="CQ89" i="2"/>
  <c r="CR89" i="2" s="1"/>
  <c r="CS89" i="2"/>
  <c r="CT89" i="2" s="1"/>
  <c r="CU89" i="2"/>
  <c r="CV89" i="2" s="1"/>
  <c r="CW89" i="2"/>
  <c r="CX89" i="2" s="1"/>
  <c r="CG90" i="2"/>
  <c r="CH90" i="2" s="1"/>
  <c r="CI90" i="2"/>
  <c r="CJ90" i="2" s="1"/>
  <c r="CK90" i="2"/>
  <c r="CL90" i="2" s="1"/>
  <c r="CM90" i="2"/>
  <c r="CN90" i="2" s="1"/>
  <c r="CO90" i="2"/>
  <c r="CP90" i="2" s="1"/>
  <c r="CQ90" i="2"/>
  <c r="CR90" i="2" s="1"/>
  <c r="CS90" i="2"/>
  <c r="CT90" i="2" s="1"/>
  <c r="CU90" i="2"/>
  <c r="CV90" i="2" s="1"/>
  <c r="CW90" i="2"/>
  <c r="CX90" i="2" s="1"/>
  <c r="CG91" i="2"/>
  <c r="CH91" i="2" s="1"/>
  <c r="CI91" i="2"/>
  <c r="CJ91" i="2" s="1"/>
  <c r="CK91" i="2"/>
  <c r="CL91" i="2" s="1"/>
  <c r="CM91" i="2"/>
  <c r="CN91" i="2" s="1"/>
  <c r="CO91" i="2"/>
  <c r="CP91" i="2" s="1"/>
  <c r="CQ91" i="2"/>
  <c r="CR91" i="2" s="1"/>
  <c r="CS91" i="2"/>
  <c r="CT91" i="2" s="1"/>
  <c r="CU91" i="2"/>
  <c r="CV91" i="2" s="1"/>
  <c r="CW91" i="2"/>
  <c r="CX91" i="2" s="1"/>
  <c r="CG92" i="2"/>
  <c r="CH92" i="2" s="1"/>
  <c r="CI92" i="2"/>
  <c r="CJ92" i="2" s="1"/>
  <c r="CK92" i="2"/>
  <c r="CL92" i="2" s="1"/>
  <c r="CM92" i="2"/>
  <c r="CN92" i="2" s="1"/>
  <c r="CO92" i="2"/>
  <c r="CP92" i="2" s="1"/>
  <c r="CQ92" i="2"/>
  <c r="CR92" i="2" s="1"/>
  <c r="CS92" i="2"/>
  <c r="CT92" i="2" s="1"/>
  <c r="CU92" i="2"/>
  <c r="CV92" i="2" s="1"/>
  <c r="CW92" i="2"/>
  <c r="CX92" i="2" s="1"/>
  <c r="CG93" i="2"/>
  <c r="CH93" i="2" s="1"/>
  <c r="CI93" i="2"/>
  <c r="CJ93" i="2" s="1"/>
  <c r="CK93" i="2"/>
  <c r="CL93" i="2" s="1"/>
  <c r="CM93" i="2"/>
  <c r="CN93" i="2" s="1"/>
  <c r="CO93" i="2"/>
  <c r="CP93" i="2" s="1"/>
  <c r="CQ93" i="2"/>
  <c r="CR93" i="2" s="1"/>
  <c r="CS93" i="2"/>
  <c r="CT93" i="2" s="1"/>
  <c r="CU93" i="2"/>
  <c r="CV93" i="2" s="1"/>
  <c r="CW93" i="2"/>
  <c r="CX93" i="2" s="1"/>
  <c r="CG94" i="2"/>
  <c r="CH94" i="2" s="1"/>
  <c r="CI94" i="2"/>
  <c r="CJ94" i="2" s="1"/>
  <c r="CK94" i="2"/>
  <c r="CL94" i="2" s="1"/>
  <c r="CM94" i="2"/>
  <c r="CN94" i="2" s="1"/>
  <c r="CO94" i="2"/>
  <c r="CP94" i="2" s="1"/>
  <c r="CQ94" i="2"/>
  <c r="CR94" i="2" s="1"/>
  <c r="CS94" i="2"/>
  <c r="CT94" i="2" s="1"/>
  <c r="CU94" i="2"/>
  <c r="CV94" i="2" s="1"/>
  <c r="CW94" i="2"/>
  <c r="CX94" i="2" s="1"/>
  <c r="CG95" i="2"/>
  <c r="CH95" i="2" s="1"/>
  <c r="CI95" i="2"/>
  <c r="CJ95" i="2" s="1"/>
  <c r="CK95" i="2"/>
  <c r="CL95" i="2" s="1"/>
  <c r="CM95" i="2"/>
  <c r="CN95" i="2" s="1"/>
  <c r="CO95" i="2"/>
  <c r="CP95" i="2" s="1"/>
  <c r="CQ95" i="2"/>
  <c r="CR95" i="2" s="1"/>
  <c r="CS95" i="2"/>
  <c r="CT95" i="2" s="1"/>
  <c r="CU95" i="2"/>
  <c r="CV95" i="2" s="1"/>
  <c r="CW95" i="2"/>
  <c r="CX95" i="2" s="1"/>
  <c r="CG96" i="2"/>
  <c r="CH96" i="2" s="1"/>
  <c r="CI96" i="2"/>
  <c r="CJ96" i="2" s="1"/>
  <c r="CK96" i="2"/>
  <c r="CL96" i="2" s="1"/>
  <c r="CM96" i="2"/>
  <c r="CN96" i="2" s="1"/>
  <c r="CO96" i="2"/>
  <c r="CP96" i="2" s="1"/>
  <c r="CQ96" i="2"/>
  <c r="CR96" i="2" s="1"/>
  <c r="CS96" i="2"/>
  <c r="CT96" i="2" s="1"/>
  <c r="CU96" i="2"/>
  <c r="CV96" i="2" s="1"/>
  <c r="CW96" i="2"/>
  <c r="CX96" i="2" s="1"/>
  <c r="CG97" i="2"/>
  <c r="CH97" i="2" s="1"/>
  <c r="CI97" i="2"/>
  <c r="CJ97" i="2" s="1"/>
  <c r="CK97" i="2"/>
  <c r="CL97" i="2" s="1"/>
  <c r="CM97" i="2"/>
  <c r="CN97" i="2" s="1"/>
  <c r="CO97" i="2"/>
  <c r="CP97" i="2" s="1"/>
  <c r="CQ97" i="2"/>
  <c r="CR97" i="2" s="1"/>
  <c r="CS97" i="2"/>
  <c r="CT97" i="2" s="1"/>
  <c r="CU97" i="2"/>
  <c r="CV97" i="2" s="1"/>
  <c r="CW97" i="2"/>
  <c r="CX97" i="2" s="1"/>
  <c r="CG98" i="2"/>
  <c r="CH98" i="2" s="1"/>
  <c r="CI98" i="2"/>
  <c r="CJ98" i="2" s="1"/>
  <c r="CK98" i="2"/>
  <c r="CL98" i="2" s="1"/>
  <c r="CM98" i="2"/>
  <c r="CN98" i="2" s="1"/>
  <c r="CO98" i="2"/>
  <c r="CP98" i="2" s="1"/>
  <c r="CQ98" i="2"/>
  <c r="CR98" i="2" s="1"/>
  <c r="CS98" i="2"/>
  <c r="CT98" i="2" s="1"/>
  <c r="CU98" i="2"/>
  <c r="CV98" i="2" s="1"/>
  <c r="CW98" i="2"/>
  <c r="CX98" i="2" s="1"/>
  <c r="CG99" i="2"/>
  <c r="CH99" i="2" s="1"/>
  <c r="CI99" i="2"/>
  <c r="CJ99" i="2" s="1"/>
  <c r="CK99" i="2"/>
  <c r="CL99" i="2" s="1"/>
  <c r="CM99" i="2"/>
  <c r="CN99" i="2" s="1"/>
  <c r="CO99" i="2"/>
  <c r="CP99" i="2" s="1"/>
  <c r="CQ99" i="2"/>
  <c r="CR99" i="2" s="1"/>
  <c r="CS99" i="2"/>
  <c r="CT99" i="2" s="1"/>
  <c r="CU99" i="2"/>
  <c r="CV99" i="2" s="1"/>
  <c r="CW99" i="2"/>
  <c r="CX99" i="2" s="1"/>
  <c r="CG100" i="2"/>
  <c r="CH100" i="2" s="1"/>
  <c r="CI100" i="2"/>
  <c r="CJ100" i="2" s="1"/>
  <c r="CK100" i="2"/>
  <c r="CL100" i="2" s="1"/>
  <c r="CM100" i="2"/>
  <c r="CN100" i="2" s="1"/>
  <c r="CO100" i="2"/>
  <c r="CP100" i="2" s="1"/>
  <c r="CQ100" i="2"/>
  <c r="CR100" i="2" s="1"/>
  <c r="CS100" i="2"/>
  <c r="CT100" i="2" s="1"/>
  <c r="CU100" i="2"/>
  <c r="CV100" i="2" s="1"/>
  <c r="CW100" i="2"/>
  <c r="CX100" i="2" s="1"/>
  <c r="CG101" i="2"/>
  <c r="CH101" i="2" s="1"/>
  <c r="CI101" i="2"/>
  <c r="CJ101" i="2" s="1"/>
  <c r="CK101" i="2"/>
  <c r="CL101" i="2" s="1"/>
  <c r="CM101" i="2"/>
  <c r="CN101" i="2" s="1"/>
  <c r="CO101" i="2"/>
  <c r="CP101" i="2" s="1"/>
  <c r="CQ101" i="2"/>
  <c r="CR101" i="2" s="1"/>
  <c r="CS101" i="2"/>
  <c r="CT101" i="2" s="1"/>
  <c r="CU101" i="2"/>
  <c r="CV101" i="2" s="1"/>
  <c r="CW101" i="2"/>
  <c r="CX101" i="2" s="1"/>
  <c r="CG102" i="2"/>
  <c r="CH102" i="2" s="1"/>
  <c r="CI102" i="2"/>
  <c r="CJ102" i="2" s="1"/>
  <c r="CK102" i="2"/>
  <c r="CL102" i="2" s="1"/>
  <c r="CM102" i="2"/>
  <c r="CN102" i="2" s="1"/>
  <c r="CO102" i="2"/>
  <c r="CP102" i="2" s="1"/>
  <c r="CQ102" i="2"/>
  <c r="CR102" i="2" s="1"/>
  <c r="CS102" i="2"/>
  <c r="CT102" i="2" s="1"/>
  <c r="CU102" i="2"/>
  <c r="CV102" i="2" s="1"/>
  <c r="CW102" i="2"/>
  <c r="CX102" i="2" s="1"/>
  <c r="CG103" i="2"/>
  <c r="CH103" i="2" s="1"/>
  <c r="CI103" i="2"/>
  <c r="CJ103" i="2" s="1"/>
  <c r="CK103" i="2"/>
  <c r="CL103" i="2" s="1"/>
  <c r="CM103" i="2"/>
  <c r="CN103" i="2" s="1"/>
  <c r="CO103" i="2"/>
  <c r="CP103" i="2" s="1"/>
  <c r="CQ103" i="2"/>
  <c r="CR103" i="2" s="1"/>
  <c r="CS103" i="2"/>
  <c r="CT103" i="2" s="1"/>
  <c r="CU103" i="2"/>
  <c r="CV103" i="2" s="1"/>
  <c r="CW103" i="2"/>
  <c r="CX103" i="2" s="1"/>
  <c r="CG104" i="2"/>
  <c r="CH104" i="2" s="1"/>
  <c r="CI104" i="2"/>
  <c r="CJ104" i="2" s="1"/>
  <c r="CK104" i="2"/>
  <c r="CL104" i="2" s="1"/>
  <c r="CM104" i="2"/>
  <c r="CN104" i="2" s="1"/>
  <c r="CO104" i="2"/>
  <c r="CP104" i="2" s="1"/>
  <c r="CQ104" i="2"/>
  <c r="CR104" i="2" s="1"/>
  <c r="CS104" i="2"/>
  <c r="CT104" i="2" s="1"/>
  <c r="CU104" i="2"/>
  <c r="CV104" i="2" s="1"/>
  <c r="CW104" i="2"/>
  <c r="CX104" i="2" s="1"/>
  <c r="CG105" i="2"/>
  <c r="CH105" i="2" s="1"/>
  <c r="CI105" i="2"/>
  <c r="CJ105" i="2" s="1"/>
  <c r="CK105" i="2"/>
  <c r="CL105" i="2" s="1"/>
  <c r="CM105" i="2"/>
  <c r="CN105" i="2" s="1"/>
  <c r="CO105" i="2"/>
  <c r="CP105" i="2" s="1"/>
  <c r="CQ105" i="2"/>
  <c r="CR105" i="2" s="1"/>
  <c r="CS105" i="2"/>
  <c r="CT105" i="2" s="1"/>
  <c r="CU105" i="2"/>
  <c r="CV105" i="2" s="1"/>
  <c r="CW105" i="2"/>
  <c r="CX105" i="2" s="1"/>
  <c r="CG106" i="2"/>
  <c r="CH106" i="2" s="1"/>
  <c r="CI106" i="2"/>
  <c r="CJ106" i="2" s="1"/>
  <c r="CK106" i="2"/>
  <c r="CL106" i="2" s="1"/>
  <c r="CM106" i="2"/>
  <c r="CN106" i="2" s="1"/>
  <c r="CO106" i="2"/>
  <c r="CP106" i="2" s="1"/>
  <c r="CQ106" i="2"/>
  <c r="CR106" i="2" s="1"/>
  <c r="CS106" i="2"/>
  <c r="CT106" i="2" s="1"/>
  <c r="CU106" i="2"/>
  <c r="CV106" i="2" s="1"/>
  <c r="CW106" i="2"/>
  <c r="CX106" i="2" s="1"/>
  <c r="CG107" i="2"/>
  <c r="CH107" i="2" s="1"/>
  <c r="CI107" i="2"/>
  <c r="CJ107" i="2" s="1"/>
  <c r="CK107" i="2"/>
  <c r="CL107" i="2" s="1"/>
  <c r="CM107" i="2"/>
  <c r="CN107" i="2" s="1"/>
  <c r="CO107" i="2"/>
  <c r="CP107" i="2" s="1"/>
  <c r="CQ107" i="2"/>
  <c r="CR107" i="2" s="1"/>
  <c r="CS107" i="2"/>
  <c r="CT107" i="2" s="1"/>
  <c r="CU107" i="2"/>
  <c r="CV107" i="2" s="1"/>
  <c r="CW107" i="2"/>
  <c r="CX107" i="2" s="1"/>
  <c r="CG108" i="2"/>
  <c r="CH108" i="2" s="1"/>
  <c r="CI108" i="2"/>
  <c r="CJ108" i="2" s="1"/>
  <c r="CK108" i="2"/>
  <c r="CL108" i="2" s="1"/>
  <c r="CM108" i="2"/>
  <c r="CN108" i="2" s="1"/>
  <c r="CO108" i="2"/>
  <c r="CP108" i="2" s="1"/>
  <c r="CQ108" i="2"/>
  <c r="CR108" i="2" s="1"/>
  <c r="CS108" i="2"/>
  <c r="CT108" i="2" s="1"/>
  <c r="CU108" i="2"/>
  <c r="CV108" i="2" s="1"/>
  <c r="CW108" i="2"/>
  <c r="CX108" i="2" s="1"/>
  <c r="CG109" i="2"/>
  <c r="CH109" i="2" s="1"/>
  <c r="CI109" i="2"/>
  <c r="CJ109" i="2" s="1"/>
  <c r="CK109" i="2"/>
  <c r="CL109" i="2" s="1"/>
  <c r="CM109" i="2"/>
  <c r="CN109" i="2" s="1"/>
  <c r="CO109" i="2"/>
  <c r="CP109" i="2" s="1"/>
  <c r="CQ109" i="2"/>
  <c r="CR109" i="2" s="1"/>
  <c r="CS109" i="2"/>
  <c r="CT109" i="2" s="1"/>
  <c r="CU109" i="2"/>
  <c r="CV109" i="2" s="1"/>
  <c r="CW109" i="2"/>
  <c r="CX109" i="2" s="1"/>
  <c r="CG110" i="2"/>
  <c r="CH110" i="2" s="1"/>
  <c r="CI110" i="2"/>
  <c r="CJ110" i="2" s="1"/>
  <c r="CK110" i="2"/>
  <c r="CL110" i="2" s="1"/>
  <c r="CM110" i="2"/>
  <c r="CN110" i="2" s="1"/>
  <c r="CO110" i="2"/>
  <c r="CP110" i="2" s="1"/>
  <c r="CQ110" i="2"/>
  <c r="CR110" i="2" s="1"/>
  <c r="CS110" i="2"/>
  <c r="CT110" i="2" s="1"/>
  <c r="CU110" i="2"/>
  <c r="CV110" i="2" s="1"/>
  <c r="CW110" i="2"/>
  <c r="CX110" i="2" s="1"/>
  <c r="CG111" i="2"/>
  <c r="CH111" i="2" s="1"/>
  <c r="CI111" i="2"/>
  <c r="CJ111" i="2" s="1"/>
  <c r="CK111" i="2"/>
  <c r="CL111" i="2" s="1"/>
  <c r="CM111" i="2"/>
  <c r="CN111" i="2" s="1"/>
  <c r="CO111" i="2"/>
  <c r="CP111" i="2" s="1"/>
  <c r="CQ111" i="2"/>
  <c r="CR111" i="2" s="1"/>
  <c r="CS111" i="2"/>
  <c r="CT111" i="2" s="1"/>
  <c r="CU111" i="2"/>
  <c r="CV111" i="2" s="1"/>
  <c r="CW111" i="2"/>
  <c r="CX111" i="2" s="1"/>
  <c r="CG112" i="2"/>
  <c r="CH112" i="2" s="1"/>
  <c r="CI112" i="2"/>
  <c r="CJ112" i="2" s="1"/>
  <c r="CK112" i="2"/>
  <c r="CL112" i="2" s="1"/>
  <c r="CM112" i="2"/>
  <c r="CN112" i="2" s="1"/>
  <c r="CO112" i="2"/>
  <c r="CP112" i="2" s="1"/>
  <c r="CQ112" i="2"/>
  <c r="CR112" i="2" s="1"/>
  <c r="CS112" i="2"/>
  <c r="CT112" i="2" s="1"/>
  <c r="CU112" i="2"/>
  <c r="CV112" i="2" s="1"/>
  <c r="CW112" i="2"/>
  <c r="CX112" i="2" s="1"/>
  <c r="CG113" i="2"/>
  <c r="CH113" i="2" s="1"/>
  <c r="CI113" i="2"/>
  <c r="CJ113" i="2" s="1"/>
  <c r="CK113" i="2"/>
  <c r="CL113" i="2" s="1"/>
  <c r="CM113" i="2"/>
  <c r="CN113" i="2" s="1"/>
  <c r="CO113" i="2"/>
  <c r="CP113" i="2" s="1"/>
  <c r="CQ113" i="2"/>
  <c r="CR113" i="2" s="1"/>
  <c r="CS113" i="2"/>
  <c r="CT113" i="2" s="1"/>
  <c r="CU113" i="2"/>
  <c r="CV113" i="2" s="1"/>
  <c r="CW113" i="2"/>
  <c r="CX113" i="2" s="1"/>
  <c r="CG114" i="2"/>
  <c r="CH114" i="2" s="1"/>
  <c r="CI114" i="2"/>
  <c r="CJ114" i="2" s="1"/>
  <c r="CK114" i="2"/>
  <c r="CL114" i="2" s="1"/>
  <c r="CM114" i="2"/>
  <c r="CN114" i="2" s="1"/>
  <c r="CO114" i="2"/>
  <c r="CP114" i="2" s="1"/>
  <c r="CQ114" i="2"/>
  <c r="CR114" i="2" s="1"/>
  <c r="CS114" i="2"/>
  <c r="CT114" i="2" s="1"/>
  <c r="CU114" i="2"/>
  <c r="CV114" i="2" s="1"/>
  <c r="CW114" i="2"/>
  <c r="CX114" i="2" s="1"/>
  <c r="CG115" i="2"/>
  <c r="CH115" i="2" s="1"/>
  <c r="CI115" i="2"/>
  <c r="CJ115" i="2" s="1"/>
  <c r="CK115" i="2"/>
  <c r="CL115" i="2" s="1"/>
  <c r="CM115" i="2"/>
  <c r="CN115" i="2" s="1"/>
  <c r="CO115" i="2"/>
  <c r="CP115" i="2" s="1"/>
  <c r="CQ115" i="2"/>
  <c r="CR115" i="2" s="1"/>
  <c r="CS115" i="2"/>
  <c r="CT115" i="2" s="1"/>
  <c r="CU115" i="2"/>
  <c r="CV115" i="2" s="1"/>
  <c r="CW115" i="2"/>
  <c r="CX115" i="2" s="1"/>
  <c r="CG116" i="2"/>
  <c r="CH116" i="2" s="1"/>
  <c r="CI116" i="2"/>
  <c r="CJ116" i="2" s="1"/>
  <c r="CK116" i="2"/>
  <c r="CL116" i="2" s="1"/>
  <c r="CM116" i="2"/>
  <c r="CN116" i="2" s="1"/>
  <c r="CO116" i="2"/>
  <c r="CP116" i="2" s="1"/>
  <c r="CQ116" i="2"/>
  <c r="CR116" i="2" s="1"/>
  <c r="CS116" i="2"/>
  <c r="CT116" i="2" s="1"/>
  <c r="CU116" i="2"/>
  <c r="CV116" i="2" s="1"/>
  <c r="CW116" i="2"/>
  <c r="CX116" i="2" s="1"/>
  <c r="CG117" i="2"/>
  <c r="CH117" i="2" s="1"/>
  <c r="CI117" i="2"/>
  <c r="CJ117" i="2" s="1"/>
  <c r="CK117" i="2"/>
  <c r="CL117" i="2" s="1"/>
  <c r="CM117" i="2"/>
  <c r="CN117" i="2" s="1"/>
  <c r="CO117" i="2"/>
  <c r="CP117" i="2" s="1"/>
  <c r="CQ117" i="2"/>
  <c r="CR117" i="2" s="1"/>
  <c r="CS117" i="2"/>
  <c r="CT117" i="2" s="1"/>
  <c r="CU117" i="2"/>
  <c r="CV117" i="2" s="1"/>
  <c r="CW117" i="2"/>
  <c r="CX117" i="2" s="1"/>
  <c r="CG118" i="2"/>
  <c r="CH118" i="2" s="1"/>
  <c r="CI118" i="2"/>
  <c r="CJ118" i="2" s="1"/>
  <c r="CK118" i="2"/>
  <c r="CL118" i="2" s="1"/>
  <c r="CM118" i="2"/>
  <c r="CN118" i="2" s="1"/>
  <c r="CO118" i="2"/>
  <c r="CP118" i="2" s="1"/>
  <c r="CQ118" i="2"/>
  <c r="CR118" i="2" s="1"/>
  <c r="CS118" i="2"/>
  <c r="CT118" i="2" s="1"/>
  <c r="CU118" i="2"/>
  <c r="CV118" i="2" s="1"/>
  <c r="CW118" i="2"/>
  <c r="CX118" i="2" s="1"/>
  <c r="CG119" i="2"/>
  <c r="CH119" i="2" s="1"/>
  <c r="CI119" i="2"/>
  <c r="CJ119" i="2" s="1"/>
  <c r="CK119" i="2"/>
  <c r="CL119" i="2" s="1"/>
  <c r="CM119" i="2"/>
  <c r="CN119" i="2" s="1"/>
  <c r="CO119" i="2"/>
  <c r="CP119" i="2" s="1"/>
  <c r="CQ119" i="2"/>
  <c r="CR119" i="2" s="1"/>
  <c r="CS119" i="2"/>
  <c r="CT119" i="2" s="1"/>
  <c r="CU119" i="2"/>
  <c r="CV119" i="2" s="1"/>
  <c r="CW119" i="2"/>
  <c r="CX119" i="2" s="1"/>
  <c r="CG120" i="2"/>
  <c r="CH120" i="2" s="1"/>
  <c r="CI120" i="2"/>
  <c r="CJ120" i="2" s="1"/>
  <c r="CK120" i="2"/>
  <c r="CL120" i="2" s="1"/>
  <c r="CM120" i="2"/>
  <c r="CN120" i="2" s="1"/>
  <c r="CO120" i="2"/>
  <c r="CP120" i="2" s="1"/>
  <c r="CQ120" i="2"/>
  <c r="CR120" i="2" s="1"/>
  <c r="CS120" i="2"/>
  <c r="CT120" i="2" s="1"/>
  <c r="CU120" i="2"/>
  <c r="CV120" i="2" s="1"/>
  <c r="CW120" i="2"/>
  <c r="CX120" i="2" s="1"/>
  <c r="CG121" i="2"/>
  <c r="CH121" i="2" s="1"/>
  <c r="CI121" i="2"/>
  <c r="CJ121" i="2" s="1"/>
  <c r="CK121" i="2"/>
  <c r="CL121" i="2" s="1"/>
  <c r="CM121" i="2"/>
  <c r="CN121" i="2" s="1"/>
  <c r="CO121" i="2"/>
  <c r="CP121" i="2" s="1"/>
  <c r="CQ121" i="2"/>
  <c r="CR121" i="2" s="1"/>
  <c r="CS121" i="2"/>
  <c r="CT121" i="2" s="1"/>
  <c r="CU121" i="2"/>
  <c r="CV121" i="2" s="1"/>
  <c r="CW121" i="2"/>
  <c r="CX121" i="2" s="1"/>
  <c r="CG122" i="2"/>
  <c r="CH122" i="2" s="1"/>
  <c r="CI122" i="2"/>
  <c r="CJ122" i="2" s="1"/>
  <c r="CK122" i="2"/>
  <c r="CL122" i="2" s="1"/>
  <c r="CM122" i="2"/>
  <c r="CN122" i="2" s="1"/>
  <c r="CO122" i="2"/>
  <c r="CP122" i="2" s="1"/>
  <c r="CQ122" i="2"/>
  <c r="CR122" i="2" s="1"/>
  <c r="CS122" i="2"/>
  <c r="CT122" i="2" s="1"/>
  <c r="CU122" i="2"/>
  <c r="CV122" i="2" s="1"/>
  <c r="CW122" i="2"/>
  <c r="CX122" i="2" s="1"/>
  <c r="CG123" i="2"/>
  <c r="CH123" i="2" s="1"/>
  <c r="CI123" i="2"/>
  <c r="CJ123" i="2" s="1"/>
  <c r="CK123" i="2"/>
  <c r="CL123" i="2" s="1"/>
  <c r="CM123" i="2"/>
  <c r="CN123" i="2" s="1"/>
  <c r="CO123" i="2"/>
  <c r="CP123" i="2" s="1"/>
  <c r="CQ123" i="2"/>
  <c r="CR123" i="2" s="1"/>
  <c r="CS123" i="2"/>
  <c r="CT123" i="2" s="1"/>
  <c r="CU123" i="2"/>
  <c r="CV123" i="2" s="1"/>
  <c r="CW123" i="2"/>
  <c r="CX123" i="2" s="1"/>
  <c r="CG124" i="2"/>
  <c r="CH124" i="2" s="1"/>
  <c r="CI124" i="2"/>
  <c r="CJ124" i="2" s="1"/>
  <c r="CK124" i="2"/>
  <c r="CL124" i="2" s="1"/>
  <c r="CM124" i="2"/>
  <c r="CN124" i="2" s="1"/>
  <c r="CO124" i="2"/>
  <c r="CP124" i="2" s="1"/>
  <c r="CQ124" i="2"/>
  <c r="CR124" i="2" s="1"/>
  <c r="CS124" i="2"/>
  <c r="CT124" i="2" s="1"/>
  <c r="CU124" i="2"/>
  <c r="CV124" i="2" s="1"/>
  <c r="CW124" i="2"/>
  <c r="CX124" i="2" s="1"/>
  <c r="CG125" i="2"/>
  <c r="CH125" i="2" s="1"/>
  <c r="CI125" i="2"/>
  <c r="CJ125" i="2" s="1"/>
  <c r="CK125" i="2"/>
  <c r="CL125" i="2" s="1"/>
  <c r="CM125" i="2"/>
  <c r="CN125" i="2" s="1"/>
  <c r="CO125" i="2"/>
  <c r="CP125" i="2" s="1"/>
  <c r="CQ125" i="2"/>
  <c r="CR125" i="2" s="1"/>
  <c r="CS125" i="2"/>
  <c r="CT125" i="2" s="1"/>
  <c r="CU125" i="2"/>
  <c r="CV125" i="2" s="1"/>
  <c r="CW125" i="2"/>
  <c r="CX125" i="2" s="1"/>
  <c r="CG126" i="2"/>
  <c r="CH126" i="2" s="1"/>
  <c r="CI126" i="2"/>
  <c r="CJ126" i="2" s="1"/>
  <c r="CK126" i="2"/>
  <c r="CL126" i="2" s="1"/>
  <c r="CM126" i="2"/>
  <c r="CN126" i="2" s="1"/>
  <c r="CO126" i="2"/>
  <c r="CP126" i="2" s="1"/>
  <c r="CQ126" i="2"/>
  <c r="CR126" i="2" s="1"/>
  <c r="CS126" i="2"/>
  <c r="CT126" i="2" s="1"/>
  <c r="CU126" i="2"/>
  <c r="CV126" i="2" s="1"/>
  <c r="CW126" i="2"/>
  <c r="CX126" i="2" s="1"/>
  <c r="CG127" i="2"/>
  <c r="CH127" i="2" s="1"/>
  <c r="CI127" i="2"/>
  <c r="CJ127" i="2" s="1"/>
  <c r="CK127" i="2"/>
  <c r="CL127" i="2" s="1"/>
  <c r="CM127" i="2"/>
  <c r="CN127" i="2" s="1"/>
  <c r="CO127" i="2"/>
  <c r="CP127" i="2" s="1"/>
  <c r="CQ127" i="2"/>
  <c r="CR127" i="2" s="1"/>
  <c r="CS127" i="2"/>
  <c r="CT127" i="2" s="1"/>
  <c r="CU127" i="2"/>
  <c r="CV127" i="2" s="1"/>
  <c r="CW127" i="2"/>
  <c r="CX127" i="2" s="1"/>
  <c r="CG128" i="2"/>
  <c r="CH128" i="2" s="1"/>
  <c r="CI128" i="2"/>
  <c r="CJ128" i="2" s="1"/>
  <c r="CK128" i="2"/>
  <c r="CL128" i="2" s="1"/>
  <c r="CM128" i="2"/>
  <c r="CN128" i="2" s="1"/>
  <c r="CO128" i="2"/>
  <c r="CP128" i="2" s="1"/>
  <c r="CQ128" i="2"/>
  <c r="CR128" i="2" s="1"/>
  <c r="CS128" i="2"/>
  <c r="CT128" i="2" s="1"/>
  <c r="CU128" i="2"/>
  <c r="CV128" i="2" s="1"/>
  <c r="CW128" i="2"/>
  <c r="CX128" i="2" s="1"/>
  <c r="CG129" i="2"/>
  <c r="CH129" i="2" s="1"/>
  <c r="CI129" i="2"/>
  <c r="CJ129" i="2" s="1"/>
  <c r="CK129" i="2"/>
  <c r="CL129" i="2" s="1"/>
  <c r="CM129" i="2"/>
  <c r="CN129" i="2" s="1"/>
  <c r="CO129" i="2"/>
  <c r="CP129" i="2" s="1"/>
  <c r="CQ129" i="2"/>
  <c r="CR129" i="2" s="1"/>
  <c r="CS129" i="2"/>
  <c r="CT129" i="2" s="1"/>
  <c r="CU129" i="2"/>
  <c r="CV129" i="2" s="1"/>
  <c r="CW129" i="2"/>
  <c r="CX129" i="2" s="1"/>
  <c r="CG130" i="2"/>
  <c r="CH130" i="2" s="1"/>
  <c r="CI130" i="2"/>
  <c r="CJ130" i="2" s="1"/>
  <c r="CK130" i="2"/>
  <c r="CL130" i="2" s="1"/>
  <c r="CM130" i="2"/>
  <c r="CN130" i="2" s="1"/>
  <c r="CO130" i="2"/>
  <c r="CP130" i="2" s="1"/>
  <c r="CQ130" i="2"/>
  <c r="CR130" i="2" s="1"/>
  <c r="CS130" i="2"/>
  <c r="CT130" i="2" s="1"/>
  <c r="CU130" i="2"/>
  <c r="CV130" i="2" s="1"/>
  <c r="CW130" i="2"/>
  <c r="CX130" i="2" s="1"/>
  <c r="CG131" i="2"/>
  <c r="CH131" i="2" s="1"/>
  <c r="CI131" i="2"/>
  <c r="CJ131" i="2" s="1"/>
  <c r="CK131" i="2"/>
  <c r="CL131" i="2" s="1"/>
  <c r="CM131" i="2"/>
  <c r="CN131" i="2" s="1"/>
  <c r="CO131" i="2"/>
  <c r="CP131" i="2" s="1"/>
  <c r="CQ131" i="2"/>
  <c r="CR131" i="2" s="1"/>
  <c r="CS131" i="2"/>
  <c r="CT131" i="2" s="1"/>
  <c r="CU131" i="2"/>
  <c r="CV131" i="2" s="1"/>
  <c r="CW131" i="2"/>
  <c r="CX131" i="2" s="1"/>
  <c r="CG132" i="2"/>
  <c r="CH132" i="2" s="1"/>
  <c r="CI132" i="2"/>
  <c r="CJ132" i="2" s="1"/>
  <c r="CK132" i="2"/>
  <c r="CL132" i="2" s="1"/>
  <c r="CM132" i="2"/>
  <c r="CN132" i="2" s="1"/>
  <c r="CO132" i="2"/>
  <c r="CP132" i="2" s="1"/>
  <c r="CQ132" i="2"/>
  <c r="CR132" i="2" s="1"/>
  <c r="CS132" i="2"/>
  <c r="CT132" i="2" s="1"/>
  <c r="CU132" i="2"/>
  <c r="CV132" i="2" s="1"/>
  <c r="CW132" i="2"/>
  <c r="CX132" i="2" s="1"/>
  <c r="CG133" i="2"/>
  <c r="CH133" i="2" s="1"/>
  <c r="CI133" i="2"/>
  <c r="CJ133" i="2" s="1"/>
  <c r="CK133" i="2"/>
  <c r="CL133" i="2" s="1"/>
  <c r="CM133" i="2"/>
  <c r="CN133" i="2" s="1"/>
  <c r="CO133" i="2"/>
  <c r="CP133" i="2" s="1"/>
  <c r="CQ133" i="2"/>
  <c r="CR133" i="2" s="1"/>
  <c r="CS133" i="2"/>
  <c r="CT133" i="2" s="1"/>
  <c r="CU133" i="2"/>
  <c r="CV133" i="2" s="1"/>
  <c r="CW133" i="2"/>
  <c r="CX133" i="2" s="1"/>
  <c r="CG134" i="2"/>
  <c r="CH134" i="2" s="1"/>
  <c r="CI134" i="2"/>
  <c r="CJ134" i="2" s="1"/>
  <c r="CK134" i="2"/>
  <c r="CL134" i="2" s="1"/>
  <c r="CM134" i="2"/>
  <c r="CN134" i="2" s="1"/>
  <c r="CO134" i="2"/>
  <c r="CP134" i="2" s="1"/>
  <c r="CQ134" i="2"/>
  <c r="CR134" i="2" s="1"/>
  <c r="CS134" i="2"/>
  <c r="CT134" i="2" s="1"/>
  <c r="CU134" i="2"/>
  <c r="CV134" i="2" s="1"/>
  <c r="CW134" i="2"/>
  <c r="CX134" i="2" s="1"/>
  <c r="CG135" i="2"/>
  <c r="CH135" i="2" s="1"/>
  <c r="CI135" i="2"/>
  <c r="CJ135" i="2" s="1"/>
  <c r="CK135" i="2"/>
  <c r="CL135" i="2" s="1"/>
  <c r="CM135" i="2"/>
  <c r="CN135" i="2" s="1"/>
  <c r="CO135" i="2"/>
  <c r="CP135" i="2" s="1"/>
  <c r="CQ135" i="2"/>
  <c r="CR135" i="2" s="1"/>
  <c r="CS135" i="2"/>
  <c r="CT135" i="2" s="1"/>
  <c r="CU135" i="2"/>
  <c r="CV135" i="2" s="1"/>
  <c r="CW135" i="2"/>
  <c r="CX135" i="2" s="1"/>
  <c r="CG136" i="2"/>
  <c r="CH136" i="2" s="1"/>
  <c r="CI136" i="2"/>
  <c r="CJ136" i="2" s="1"/>
  <c r="CK136" i="2"/>
  <c r="CL136" i="2" s="1"/>
  <c r="CM136" i="2"/>
  <c r="CN136" i="2" s="1"/>
  <c r="CO136" i="2"/>
  <c r="CP136" i="2" s="1"/>
  <c r="CQ136" i="2"/>
  <c r="CR136" i="2" s="1"/>
  <c r="CS136" i="2"/>
  <c r="CT136" i="2" s="1"/>
  <c r="CU136" i="2"/>
  <c r="CV136" i="2" s="1"/>
  <c r="CW136" i="2"/>
  <c r="CX136" i="2" s="1"/>
  <c r="CG137" i="2"/>
  <c r="CH137" i="2" s="1"/>
  <c r="CI137" i="2"/>
  <c r="CJ137" i="2" s="1"/>
  <c r="CK137" i="2"/>
  <c r="CL137" i="2" s="1"/>
  <c r="CM137" i="2"/>
  <c r="CN137" i="2" s="1"/>
  <c r="CO137" i="2"/>
  <c r="CP137" i="2" s="1"/>
  <c r="CQ137" i="2"/>
  <c r="CR137" i="2" s="1"/>
  <c r="CS137" i="2"/>
  <c r="CT137" i="2" s="1"/>
  <c r="CU137" i="2"/>
  <c r="CV137" i="2" s="1"/>
  <c r="CW137" i="2"/>
  <c r="CX137" i="2" s="1"/>
  <c r="CG138" i="2"/>
  <c r="CH138" i="2" s="1"/>
  <c r="CI138" i="2"/>
  <c r="CJ138" i="2" s="1"/>
  <c r="CK138" i="2"/>
  <c r="CL138" i="2" s="1"/>
  <c r="CM138" i="2"/>
  <c r="CN138" i="2" s="1"/>
  <c r="CO138" i="2"/>
  <c r="CP138" i="2" s="1"/>
  <c r="CQ138" i="2"/>
  <c r="CR138" i="2" s="1"/>
  <c r="CS138" i="2"/>
  <c r="CT138" i="2" s="1"/>
  <c r="CU138" i="2"/>
  <c r="CV138" i="2" s="1"/>
  <c r="CW138" i="2"/>
  <c r="CX138" i="2" s="1"/>
  <c r="CG139" i="2"/>
  <c r="CH139" i="2" s="1"/>
  <c r="CI139" i="2"/>
  <c r="CJ139" i="2" s="1"/>
  <c r="CK139" i="2"/>
  <c r="CL139" i="2" s="1"/>
  <c r="CM139" i="2"/>
  <c r="CN139" i="2" s="1"/>
  <c r="CO139" i="2"/>
  <c r="CP139" i="2" s="1"/>
  <c r="CQ139" i="2"/>
  <c r="CR139" i="2" s="1"/>
  <c r="CS139" i="2"/>
  <c r="CT139" i="2" s="1"/>
  <c r="CU139" i="2"/>
  <c r="CV139" i="2" s="1"/>
  <c r="CW139" i="2"/>
  <c r="CX139" i="2" s="1"/>
  <c r="CG140" i="2"/>
  <c r="CH140" i="2" s="1"/>
  <c r="CI140" i="2"/>
  <c r="CJ140" i="2" s="1"/>
  <c r="CK140" i="2"/>
  <c r="CL140" i="2" s="1"/>
  <c r="CM140" i="2"/>
  <c r="CN140" i="2" s="1"/>
  <c r="CO140" i="2"/>
  <c r="CP140" i="2" s="1"/>
  <c r="CQ140" i="2"/>
  <c r="CR140" i="2" s="1"/>
  <c r="CS140" i="2"/>
  <c r="CT140" i="2" s="1"/>
  <c r="CU140" i="2"/>
  <c r="CV140" i="2" s="1"/>
  <c r="CW140" i="2"/>
  <c r="CX140" i="2" s="1"/>
  <c r="CG141" i="2"/>
  <c r="CH141" i="2" s="1"/>
  <c r="CI141" i="2"/>
  <c r="CJ141" i="2" s="1"/>
  <c r="CK141" i="2"/>
  <c r="CL141" i="2" s="1"/>
  <c r="CM141" i="2"/>
  <c r="CN141" i="2" s="1"/>
  <c r="CO141" i="2"/>
  <c r="CP141" i="2" s="1"/>
  <c r="CQ141" i="2"/>
  <c r="CR141" i="2" s="1"/>
  <c r="CS141" i="2"/>
  <c r="CT141" i="2" s="1"/>
  <c r="CU141" i="2"/>
  <c r="CV141" i="2" s="1"/>
  <c r="CW141" i="2"/>
  <c r="CX141" i="2" s="1"/>
  <c r="CG142" i="2"/>
  <c r="CH142" i="2" s="1"/>
  <c r="CI142" i="2"/>
  <c r="CJ142" i="2" s="1"/>
  <c r="CK142" i="2"/>
  <c r="CL142" i="2" s="1"/>
  <c r="CM142" i="2"/>
  <c r="CN142" i="2" s="1"/>
  <c r="CO142" i="2"/>
  <c r="CP142" i="2" s="1"/>
  <c r="CQ142" i="2"/>
  <c r="CR142" i="2" s="1"/>
  <c r="CS142" i="2"/>
  <c r="CT142" i="2" s="1"/>
  <c r="CU142" i="2"/>
  <c r="CV142" i="2" s="1"/>
  <c r="CW142" i="2"/>
  <c r="CX142" i="2" s="1"/>
  <c r="CG143" i="2"/>
  <c r="CH143" i="2" s="1"/>
  <c r="CI143" i="2"/>
  <c r="CJ143" i="2" s="1"/>
  <c r="CK143" i="2"/>
  <c r="CL143" i="2" s="1"/>
  <c r="CM143" i="2"/>
  <c r="CN143" i="2" s="1"/>
  <c r="CO143" i="2"/>
  <c r="CP143" i="2" s="1"/>
  <c r="CQ143" i="2"/>
  <c r="CR143" i="2" s="1"/>
  <c r="CS143" i="2"/>
  <c r="CT143" i="2" s="1"/>
  <c r="CU143" i="2"/>
  <c r="CV143" i="2" s="1"/>
  <c r="CW143" i="2"/>
  <c r="CX143" i="2" s="1"/>
  <c r="CG144" i="2"/>
  <c r="CH144" i="2" s="1"/>
  <c r="CI144" i="2"/>
  <c r="CJ144" i="2" s="1"/>
  <c r="CK144" i="2"/>
  <c r="CL144" i="2" s="1"/>
  <c r="CM144" i="2"/>
  <c r="CN144" i="2" s="1"/>
  <c r="CO144" i="2"/>
  <c r="CP144" i="2" s="1"/>
  <c r="CQ144" i="2"/>
  <c r="CR144" i="2" s="1"/>
  <c r="CS144" i="2"/>
  <c r="CT144" i="2" s="1"/>
  <c r="CU144" i="2"/>
  <c r="CV144" i="2" s="1"/>
  <c r="CW144" i="2"/>
  <c r="CX144" i="2" s="1"/>
  <c r="CG145" i="2"/>
  <c r="CH145" i="2" s="1"/>
  <c r="CI145" i="2"/>
  <c r="CJ145" i="2" s="1"/>
  <c r="CK145" i="2"/>
  <c r="CL145" i="2" s="1"/>
  <c r="CM145" i="2"/>
  <c r="CN145" i="2" s="1"/>
  <c r="CO145" i="2"/>
  <c r="CP145" i="2" s="1"/>
  <c r="CQ145" i="2"/>
  <c r="CR145" i="2" s="1"/>
  <c r="CS145" i="2"/>
  <c r="CT145" i="2" s="1"/>
  <c r="CU145" i="2"/>
  <c r="CV145" i="2" s="1"/>
  <c r="CW145" i="2"/>
  <c r="CX145" i="2" s="1"/>
  <c r="CG146" i="2"/>
  <c r="CH146" i="2" s="1"/>
  <c r="CI146" i="2"/>
  <c r="CJ146" i="2" s="1"/>
  <c r="CK146" i="2"/>
  <c r="CL146" i="2" s="1"/>
  <c r="CM146" i="2"/>
  <c r="CN146" i="2" s="1"/>
  <c r="CO146" i="2"/>
  <c r="CP146" i="2" s="1"/>
  <c r="CQ146" i="2"/>
  <c r="CR146" i="2" s="1"/>
  <c r="CS146" i="2"/>
  <c r="CT146" i="2" s="1"/>
  <c r="CU146" i="2"/>
  <c r="CV146" i="2" s="1"/>
  <c r="CW146" i="2"/>
  <c r="CX146" i="2" s="1"/>
  <c r="CG147" i="2"/>
  <c r="CH147" i="2" s="1"/>
  <c r="CI147" i="2"/>
  <c r="CJ147" i="2" s="1"/>
  <c r="CK147" i="2"/>
  <c r="CL147" i="2" s="1"/>
  <c r="CM147" i="2"/>
  <c r="CN147" i="2" s="1"/>
  <c r="CO147" i="2"/>
  <c r="CP147" i="2" s="1"/>
  <c r="CQ147" i="2"/>
  <c r="CR147" i="2" s="1"/>
  <c r="CS147" i="2"/>
  <c r="CT147" i="2" s="1"/>
  <c r="CU147" i="2"/>
  <c r="CV147" i="2" s="1"/>
  <c r="CW147" i="2"/>
  <c r="CX147" i="2" s="1"/>
  <c r="CG148" i="2"/>
  <c r="CH148" i="2" s="1"/>
  <c r="CI148" i="2"/>
  <c r="CJ148" i="2" s="1"/>
  <c r="CK148" i="2"/>
  <c r="CL148" i="2" s="1"/>
  <c r="CM148" i="2"/>
  <c r="CN148" i="2" s="1"/>
  <c r="CO148" i="2"/>
  <c r="CP148" i="2" s="1"/>
  <c r="CQ148" i="2"/>
  <c r="CR148" i="2" s="1"/>
  <c r="CS148" i="2"/>
  <c r="CT148" i="2" s="1"/>
  <c r="CU148" i="2"/>
  <c r="CV148" i="2" s="1"/>
  <c r="CW148" i="2"/>
  <c r="CX148" i="2" s="1"/>
  <c r="CG149" i="2"/>
  <c r="CH149" i="2" s="1"/>
  <c r="CI149" i="2"/>
  <c r="CJ149" i="2" s="1"/>
  <c r="CK149" i="2"/>
  <c r="CL149" i="2" s="1"/>
  <c r="CM149" i="2"/>
  <c r="CN149" i="2" s="1"/>
  <c r="CO149" i="2"/>
  <c r="CP149" i="2" s="1"/>
  <c r="CQ149" i="2"/>
  <c r="CR149" i="2" s="1"/>
  <c r="CS149" i="2"/>
  <c r="CT149" i="2" s="1"/>
  <c r="CU149" i="2"/>
  <c r="CV149" i="2" s="1"/>
  <c r="CW149" i="2"/>
  <c r="CX149" i="2" s="1"/>
  <c r="CG150" i="2"/>
  <c r="CH150" i="2" s="1"/>
  <c r="CI150" i="2"/>
  <c r="CJ150" i="2" s="1"/>
  <c r="CK150" i="2"/>
  <c r="CL150" i="2" s="1"/>
  <c r="CM150" i="2"/>
  <c r="CN150" i="2" s="1"/>
  <c r="CO150" i="2"/>
  <c r="CP150" i="2" s="1"/>
  <c r="CQ150" i="2"/>
  <c r="CR150" i="2" s="1"/>
  <c r="CS150" i="2"/>
  <c r="CT150" i="2" s="1"/>
  <c r="CU150" i="2"/>
  <c r="CV150" i="2" s="1"/>
  <c r="CW150" i="2"/>
  <c r="CX150" i="2" s="1"/>
  <c r="CG151" i="2"/>
  <c r="CH151" i="2" s="1"/>
  <c r="CI151" i="2"/>
  <c r="CJ151" i="2" s="1"/>
  <c r="CK151" i="2"/>
  <c r="CL151" i="2" s="1"/>
  <c r="CM151" i="2"/>
  <c r="CN151" i="2" s="1"/>
  <c r="CO151" i="2"/>
  <c r="CP151" i="2" s="1"/>
  <c r="CQ151" i="2"/>
  <c r="CR151" i="2" s="1"/>
  <c r="CS151" i="2"/>
  <c r="CT151" i="2" s="1"/>
  <c r="CU151" i="2"/>
  <c r="CV151" i="2" s="1"/>
  <c r="CW151" i="2"/>
  <c r="CX151" i="2" s="1"/>
  <c r="CG152" i="2"/>
  <c r="CH152" i="2" s="1"/>
  <c r="CI152" i="2"/>
  <c r="CJ152" i="2" s="1"/>
  <c r="CK152" i="2"/>
  <c r="CL152" i="2" s="1"/>
  <c r="CM152" i="2"/>
  <c r="CN152" i="2" s="1"/>
  <c r="CO152" i="2"/>
  <c r="CP152" i="2" s="1"/>
  <c r="CQ152" i="2"/>
  <c r="CR152" i="2" s="1"/>
  <c r="CS152" i="2"/>
  <c r="CT152" i="2" s="1"/>
  <c r="CU152" i="2"/>
  <c r="CV152" i="2" s="1"/>
  <c r="CW152" i="2"/>
  <c r="CX152" i="2" s="1"/>
  <c r="CG153" i="2"/>
  <c r="CH153" i="2" s="1"/>
  <c r="CI153" i="2"/>
  <c r="CJ153" i="2" s="1"/>
  <c r="CK153" i="2"/>
  <c r="CL153" i="2" s="1"/>
  <c r="CM153" i="2"/>
  <c r="CN153" i="2" s="1"/>
  <c r="CO153" i="2"/>
  <c r="CP153" i="2" s="1"/>
  <c r="CQ153" i="2"/>
  <c r="CR153" i="2" s="1"/>
  <c r="CS153" i="2"/>
  <c r="CT153" i="2" s="1"/>
  <c r="CU153" i="2"/>
  <c r="CV153" i="2" s="1"/>
  <c r="CW153" i="2"/>
  <c r="CX153" i="2" s="1"/>
  <c r="CG154" i="2"/>
  <c r="CH154" i="2" s="1"/>
  <c r="CI154" i="2"/>
  <c r="CJ154" i="2" s="1"/>
  <c r="CK154" i="2"/>
  <c r="CL154" i="2" s="1"/>
  <c r="CM154" i="2"/>
  <c r="CN154" i="2" s="1"/>
  <c r="CO154" i="2"/>
  <c r="CP154" i="2" s="1"/>
  <c r="CQ154" i="2"/>
  <c r="CR154" i="2" s="1"/>
  <c r="CS154" i="2"/>
  <c r="CT154" i="2" s="1"/>
  <c r="CU154" i="2"/>
  <c r="CV154" i="2" s="1"/>
  <c r="CW154" i="2"/>
  <c r="CX154" i="2" s="1"/>
  <c r="CG155" i="2"/>
  <c r="CH155" i="2" s="1"/>
  <c r="CI155" i="2"/>
  <c r="CJ155" i="2" s="1"/>
  <c r="CK155" i="2"/>
  <c r="CL155" i="2" s="1"/>
  <c r="CM155" i="2"/>
  <c r="CN155" i="2" s="1"/>
  <c r="CO155" i="2"/>
  <c r="CP155" i="2" s="1"/>
  <c r="CQ155" i="2"/>
  <c r="CR155" i="2" s="1"/>
  <c r="CS155" i="2"/>
  <c r="CT155" i="2" s="1"/>
  <c r="CU155" i="2"/>
  <c r="CV155" i="2" s="1"/>
  <c r="CW155" i="2"/>
  <c r="CX155" i="2" s="1"/>
  <c r="CG156" i="2"/>
  <c r="CH156" i="2" s="1"/>
  <c r="CI156" i="2"/>
  <c r="CJ156" i="2" s="1"/>
  <c r="CK156" i="2"/>
  <c r="CL156" i="2" s="1"/>
  <c r="CM156" i="2"/>
  <c r="CN156" i="2" s="1"/>
  <c r="CO156" i="2"/>
  <c r="CP156" i="2" s="1"/>
  <c r="CQ156" i="2"/>
  <c r="CR156" i="2" s="1"/>
  <c r="CS156" i="2"/>
  <c r="CT156" i="2" s="1"/>
  <c r="CU156" i="2"/>
  <c r="CV156" i="2" s="1"/>
  <c r="CW156" i="2"/>
  <c r="CX156" i="2" s="1"/>
  <c r="CG157" i="2"/>
  <c r="CH157" i="2" s="1"/>
  <c r="CI157" i="2"/>
  <c r="CJ157" i="2" s="1"/>
  <c r="CK157" i="2"/>
  <c r="CL157" i="2" s="1"/>
  <c r="CM157" i="2"/>
  <c r="CN157" i="2" s="1"/>
  <c r="CO157" i="2"/>
  <c r="CP157" i="2" s="1"/>
  <c r="CQ157" i="2"/>
  <c r="CR157" i="2" s="1"/>
  <c r="CS157" i="2"/>
  <c r="CT157" i="2" s="1"/>
  <c r="CU157" i="2"/>
  <c r="CV157" i="2" s="1"/>
  <c r="CW157" i="2"/>
  <c r="CX157" i="2" s="1"/>
  <c r="CG158" i="2"/>
  <c r="CH158" i="2" s="1"/>
  <c r="CI158" i="2"/>
  <c r="CJ158" i="2" s="1"/>
  <c r="CK158" i="2"/>
  <c r="CL158" i="2" s="1"/>
  <c r="CM158" i="2"/>
  <c r="CN158" i="2" s="1"/>
  <c r="CO158" i="2"/>
  <c r="CP158" i="2" s="1"/>
  <c r="CQ158" i="2"/>
  <c r="CR158" i="2" s="1"/>
  <c r="CS158" i="2"/>
  <c r="CT158" i="2" s="1"/>
  <c r="CU158" i="2"/>
  <c r="CV158" i="2" s="1"/>
  <c r="CW158" i="2"/>
  <c r="CX158" i="2" s="1"/>
  <c r="CG159" i="2"/>
  <c r="CH159" i="2" s="1"/>
  <c r="CI159" i="2"/>
  <c r="CJ159" i="2" s="1"/>
  <c r="CK159" i="2"/>
  <c r="CL159" i="2" s="1"/>
  <c r="CM159" i="2"/>
  <c r="CN159" i="2" s="1"/>
  <c r="CO159" i="2"/>
  <c r="CP159" i="2" s="1"/>
  <c r="CQ159" i="2"/>
  <c r="CR159" i="2" s="1"/>
  <c r="CS159" i="2"/>
  <c r="CT159" i="2" s="1"/>
  <c r="CU159" i="2"/>
  <c r="CV159" i="2" s="1"/>
  <c r="CW159" i="2"/>
  <c r="CX159" i="2" s="1"/>
  <c r="CG160" i="2"/>
  <c r="CH160" i="2" s="1"/>
  <c r="CI160" i="2"/>
  <c r="CJ160" i="2" s="1"/>
  <c r="CK160" i="2"/>
  <c r="CL160" i="2" s="1"/>
  <c r="CM160" i="2"/>
  <c r="CN160" i="2" s="1"/>
  <c r="CO160" i="2"/>
  <c r="CP160" i="2" s="1"/>
  <c r="CQ160" i="2"/>
  <c r="CR160" i="2" s="1"/>
  <c r="CS160" i="2"/>
  <c r="CT160" i="2" s="1"/>
  <c r="CU160" i="2"/>
  <c r="CV160" i="2" s="1"/>
  <c r="CW160" i="2"/>
  <c r="CX160" i="2" s="1"/>
  <c r="CG161" i="2"/>
  <c r="CH161" i="2" s="1"/>
  <c r="CI161" i="2"/>
  <c r="CJ161" i="2" s="1"/>
  <c r="CK161" i="2"/>
  <c r="CL161" i="2" s="1"/>
  <c r="CM161" i="2"/>
  <c r="CN161" i="2" s="1"/>
  <c r="CO161" i="2"/>
  <c r="CP161" i="2" s="1"/>
  <c r="CQ161" i="2"/>
  <c r="CR161" i="2" s="1"/>
  <c r="CS161" i="2"/>
  <c r="CT161" i="2" s="1"/>
  <c r="CU161" i="2"/>
  <c r="CV161" i="2" s="1"/>
  <c r="CW161" i="2"/>
  <c r="CX161" i="2" s="1"/>
  <c r="CG162" i="2"/>
  <c r="CH162" i="2" s="1"/>
  <c r="CI162" i="2"/>
  <c r="CJ162" i="2" s="1"/>
  <c r="CK162" i="2"/>
  <c r="CL162" i="2" s="1"/>
  <c r="CM162" i="2"/>
  <c r="CN162" i="2" s="1"/>
  <c r="CO162" i="2"/>
  <c r="CP162" i="2" s="1"/>
  <c r="CQ162" i="2"/>
  <c r="CR162" i="2" s="1"/>
  <c r="CS162" i="2"/>
  <c r="CT162" i="2" s="1"/>
  <c r="CU162" i="2"/>
  <c r="CV162" i="2" s="1"/>
  <c r="CW162" i="2"/>
  <c r="CX162" i="2" s="1"/>
  <c r="CG163" i="2"/>
  <c r="CH163" i="2" s="1"/>
  <c r="CI163" i="2"/>
  <c r="CJ163" i="2" s="1"/>
  <c r="CK163" i="2"/>
  <c r="CL163" i="2" s="1"/>
  <c r="CM163" i="2"/>
  <c r="CN163" i="2" s="1"/>
  <c r="CO163" i="2"/>
  <c r="CP163" i="2" s="1"/>
  <c r="CQ163" i="2"/>
  <c r="CR163" i="2" s="1"/>
  <c r="CS163" i="2"/>
  <c r="CT163" i="2" s="1"/>
  <c r="CU163" i="2"/>
  <c r="CV163" i="2" s="1"/>
  <c r="CW163" i="2"/>
  <c r="CX163" i="2" s="1"/>
  <c r="CG164" i="2"/>
  <c r="CH164" i="2" s="1"/>
  <c r="CI164" i="2"/>
  <c r="CJ164" i="2" s="1"/>
  <c r="CK164" i="2"/>
  <c r="CL164" i="2" s="1"/>
  <c r="CM164" i="2"/>
  <c r="CN164" i="2" s="1"/>
  <c r="CO164" i="2"/>
  <c r="CP164" i="2" s="1"/>
  <c r="CQ164" i="2"/>
  <c r="CR164" i="2" s="1"/>
  <c r="CS164" i="2"/>
  <c r="CT164" i="2" s="1"/>
  <c r="CU164" i="2"/>
  <c r="CV164" i="2" s="1"/>
  <c r="CW164" i="2"/>
  <c r="CX164" i="2" s="1"/>
  <c r="CG165" i="2"/>
  <c r="CH165" i="2" s="1"/>
  <c r="CI165" i="2"/>
  <c r="CJ165" i="2" s="1"/>
  <c r="CK165" i="2"/>
  <c r="CL165" i="2" s="1"/>
  <c r="CM165" i="2"/>
  <c r="CN165" i="2" s="1"/>
  <c r="CO165" i="2"/>
  <c r="CP165" i="2" s="1"/>
  <c r="CQ165" i="2"/>
  <c r="CR165" i="2" s="1"/>
  <c r="CS165" i="2"/>
  <c r="CT165" i="2" s="1"/>
  <c r="CU165" i="2"/>
  <c r="CV165" i="2" s="1"/>
  <c r="CW165" i="2"/>
  <c r="CX165" i="2" s="1"/>
  <c r="CG166" i="2"/>
  <c r="CH166" i="2" s="1"/>
  <c r="CI166" i="2"/>
  <c r="CJ166" i="2" s="1"/>
  <c r="CK166" i="2"/>
  <c r="CL166" i="2" s="1"/>
  <c r="CM166" i="2"/>
  <c r="CN166" i="2" s="1"/>
  <c r="CO166" i="2"/>
  <c r="CP166" i="2" s="1"/>
  <c r="CQ166" i="2"/>
  <c r="CR166" i="2" s="1"/>
  <c r="CS166" i="2"/>
  <c r="CT166" i="2" s="1"/>
  <c r="CU166" i="2"/>
  <c r="CV166" i="2" s="1"/>
  <c r="CW166" i="2"/>
  <c r="CX166" i="2" s="1"/>
  <c r="CG167" i="2"/>
  <c r="CH167" i="2" s="1"/>
  <c r="CI167" i="2"/>
  <c r="CJ167" i="2" s="1"/>
  <c r="CK167" i="2"/>
  <c r="CL167" i="2" s="1"/>
  <c r="CM167" i="2"/>
  <c r="CN167" i="2" s="1"/>
  <c r="CO167" i="2"/>
  <c r="CP167" i="2" s="1"/>
  <c r="CQ167" i="2"/>
  <c r="CR167" i="2" s="1"/>
  <c r="CS167" i="2"/>
  <c r="CT167" i="2" s="1"/>
  <c r="CU167" i="2"/>
  <c r="CV167" i="2" s="1"/>
  <c r="CW167" i="2"/>
  <c r="CX167" i="2" s="1"/>
  <c r="CG168" i="2"/>
  <c r="CH168" i="2" s="1"/>
  <c r="CI168" i="2"/>
  <c r="CJ168" i="2" s="1"/>
  <c r="CK168" i="2"/>
  <c r="CL168" i="2" s="1"/>
  <c r="CM168" i="2"/>
  <c r="CN168" i="2" s="1"/>
  <c r="CO168" i="2"/>
  <c r="CP168" i="2" s="1"/>
  <c r="CQ168" i="2"/>
  <c r="CR168" i="2" s="1"/>
  <c r="CS168" i="2"/>
  <c r="CT168" i="2" s="1"/>
  <c r="CU168" i="2"/>
  <c r="CV168" i="2" s="1"/>
  <c r="CW168" i="2"/>
  <c r="CX168" i="2" s="1"/>
  <c r="CG169" i="2"/>
  <c r="CH169" i="2" s="1"/>
  <c r="CI169" i="2"/>
  <c r="CJ169" i="2" s="1"/>
  <c r="CK169" i="2"/>
  <c r="CL169" i="2" s="1"/>
  <c r="CM169" i="2"/>
  <c r="CN169" i="2" s="1"/>
  <c r="CO169" i="2"/>
  <c r="CP169" i="2" s="1"/>
  <c r="CQ169" i="2"/>
  <c r="CR169" i="2" s="1"/>
  <c r="CS169" i="2"/>
  <c r="CT169" i="2" s="1"/>
  <c r="CU169" i="2"/>
  <c r="CV169" i="2" s="1"/>
  <c r="CW169" i="2"/>
  <c r="CX169" i="2" s="1"/>
  <c r="CG170" i="2"/>
  <c r="CH170" i="2" s="1"/>
  <c r="CI170" i="2"/>
  <c r="CJ170" i="2" s="1"/>
  <c r="CK170" i="2"/>
  <c r="CL170" i="2" s="1"/>
  <c r="CM170" i="2"/>
  <c r="CN170" i="2" s="1"/>
  <c r="CO170" i="2"/>
  <c r="CP170" i="2" s="1"/>
  <c r="CQ170" i="2"/>
  <c r="CR170" i="2" s="1"/>
  <c r="CS170" i="2"/>
  <c r="CT170" i="2" s="1"/>
  <c r="CU170" i="2"/>
  <c r="CV170" i="2" s="1"/>
  <c r="CW170" i="2"/>
  <c r="CX170" i="2" s="1"/>
  <c r="CG171" i="2"/>
  <c r="CH171" i="2" s="1"/>
  <c r="CI171" i="2"/>
  <c r="CJ171" i="2" s="1"/>
  <c r="CK171" i="2"/>
  <c r="CL171" i="2" s="1"/>
  <c r="CM171" i="2"/>
  <c r="CN171" i="2" s="1"/>
  <c r="CO171" i="2"/>
  <c r="CP171" i="2" s="1"/>
  <c r="CQ171" i="2"/>
  <c r="CR171" i="2" s="1"/>
  <c r="CS171" i="2"/>
  <c r="CT171" i="2" s="1"/>
  <c r="CU171" i="2"/>
  <c r="CV171" i="2" s="1"/>
  <c r="CW171" i="2"/>
  <c r="CX171" i="2" s="1"/>
  <c r="CG172" i="2"/>
  <c r="CH172" i="2" s="1"/>
  <c r="CI172" i="2"/>
  <c r="CJ172" i="2" s="1"/>
  <c r="CK172" i="2"/>
  <c r="CL172" i="2" s="1"/>
  <c r="CM172" i="2"/>
  <c r="CN172" i="2" s="1"/>
  <c r="CO172" i="2"/>
  <c r="CP172" i="2" s="1"/>
  <c r="CQ172" i="2"/>
  <c r="CR172" i="2" s="1"/>
  <c r="CS172" i="2"/>
  <c r="CT172" i="2" s="1"/>
  <c r="CU172" i="2"/>
  <c r="CV172" i="2" s="1"/>
  <c r="CW172" i="2"/>
  <c r="CX172" i="2" s="1"/>
  <c r="CG173" i="2"/>
  <c r="CH173" i="2" s="1"/>
  <c r="CI173" i="2"/>
  <c r="CJ173" i="2" s="1"/>
  <c r="CK173" i="2"/>
  <c r="CL173" i="2" s="1"/>
  <c r="CM173" i="2"/>
  <c r="CN173" i="2" s="1"/>
  <c r="CO173" i="2"/>
  <c r="CP173" i="2" s="1"/>
  <c r="CQ173" i="2"/>
  <c r="CR173" i="2" s="1"/>
  <c r="CS173" i="2"/>
  <c r="CT173" i="2" s="1"/>
  <c r="CU173" i="2"/>
  <c r="CV173" i="2" s="1"/>
  <c r="CW173" i="2"/>
  <c r="CX173" i="2" s="1"/>
  <c r="CG174" i="2"/>
  <c r="CH174" i="2" s="1"/>
  <c r="CI174" i="2"/>
  <c r="CJ174" i="2" s="1"/>
  <c r="CK174" i="2"/>
  <c r="CL174" i="2" s="1"/>
  <c r="CM174" i="2"/>
  <c r="CN174" i="2" s="1"/>
  <c r="CO174" i="2"/>
  <c r="CP174" i="2" s="1"/>
  <c r="CQ174" i="2"/>
  <c r="CR174" i="2" s="1"/>
  <c r="CS174" i="2"/>
  <c r="CT174" i="2" s="1"/>
  <c r="CU174" i="2"/>
  <c r="CV174" i="2" s="1"/>
  <c r="CW174" i="2"/>
  <c r="CX174" i="2" s="1"/>
  <c r="CG175" i="2"/>
  <c r="CH175" i="2" s="1"/>
  <c r="CI175" i="2"/>
  <c r="CJ175" i="2" s="1"/>
  <c r="CK175" i="2"/>
  <c r="CL175" i="2" s="1"/>
  <c r="CM175" i="2"/>
  <c r="CN175" i="2" s="1"/>
  <c r="CO175" i="2"/>
  <c r="CP175" i="2" s="1"/>
  <c r="CQ175" i="2"/>
  <c r="CR175" i="2" s="1"/>
  <c r="CS175" i="2"/>
  <c r="CT175" i="2" s="1"/>
  <c r="CU175" i="2"/>
  <c r="CV175" i="2" s="1"/>
  <c r="CW175" i="2"/>
  <c r="CX175" i="2" s="1"/>
  <c r="CG176" i="2"/>
  <c r="CH176" i="2" s="1"/>
  <c r="CI176" i="2"/>
  <c r="CJ176" i="2" s="1"/>
  <c r="CK176" i="2"/>
  <c r="CL176" i="2" s="1"/>
  <c r="CM176" i="2"/>
  <c r="CN176" i="2" s="1"/>
  <c r="CO176" i="2"/>
  <c r="CP176" i="2" s="1"/>
  <c r="CQ176" i="2"/>
  <c r="CR176" i="2" s="1"/>
  <c r="CS176" i="2"/>
  <c r="CT176" i="2" s="1"/>
  <c r="CU176" i="2"/>
  <c r="CV176" i="2" s="1"/>
  <c r="CW176" i="2"/>
  <c r="CX176" i="2" s="1"/>
  <c r="CG177" i="2"/>
  <c r="CH177" i="2" s="1"/>
  <c r="CI177" i="2"/>
  <c r="CJ177" i="2" s="1"/>
  <c r="CK177" i="2"/>
  <c r="CL177" i="2" s="1"/>
  <c r="CM177" i="2"/>
  <c r="CN177" i="2" s="1"/>
  <c r="CO177" i="2"/>
  <c r="CP177" i="2" s="1"/>
  <c r="CQ177" i="2"/>
  <c r="CR177" i="2" s="1"/>
  <c r="CS177" i="2"/>
  <c r="CT177" i="2" s="1"/>
  <c r="CU177" i="2"/>
  <c r="CV177" i="2" s="1"/>
  <c r="CW177" i="2"/>
  <c r="CX177" i="2" s="1"/>
  <c r="CG178" i="2"/>
  <c r="CH178" i="2" s="1"/>
  <c r="CI178" i="2"/>
  <c r="CJ178" i="2" s="1"/>
  <c r="CK178" i="2"/>
  <c r="CL178" i="2" s="1"/>
  <c r="CM178" i="2"/>
  <c r="CN178" i="2" s="1"/>
  <c r="CO178" i="2"/>
  <c r="CP178" i="2" s="1"/>
  <c r="CQ178" i="2"/>
  <c r="CR178" i="2" s="1"/>
  <c r="CS178" i="2"/>
  <c r="CT178" i="2" s="1"/>
  <c r="CU178" i="2"/>
  <c r="CV178" i="2" s="1"/>
  <c r="CW178" i="2"/>
  <c r="CX178" i="2" s="1"/>
  <c r="CG179" i="2"/>
  <c r="CH179" i="2" s="1"/>
  <c r="CI179" i="2"/>
  <c r="CJ179" i="2" s="1"/>
  <c r="CK179" i="2"/>
  <c r="CL179" i="2" s="1"/>
  <c r="CM179" i="2"/>
  <c r="CN179" i="2" s="1"/>
  <c r="CO179" i="2"/>
  <c r="CP179" i="2" s="1"/>
  <c r="CQ179" i="2"/>
  <c r="CR179" i="2" s="1"/>
  <c r="CS179" i="2"/>
  <c r="CT179" i="2" s="1"/>
  <c r="CU179" i="2"/>
  <c r="CV179" i="2" s="1"/>
  <c r="CW179" i="2"/>
  <c r="CX179" i="2" s="1"/>
  <c r="CG180" i="2"/>
  <c r="CH180" i="2" s="1"/>
  <c r="CI180" i="2"/>
  <c r="CJ180" i="2" s="1"/>
  <c r="CK180" i="2"/>
  <c r="CL180" i="2" s="1"/>
  <c r="CM180" i="2"/>
  <c r="CN180" i="2" s="1"/>
  <c r="CO180" i="2"/>
  <c r="CP180" i="2" s="1"/>
  <c r="CQ180" i="2"/>
  <c r="CR180" i="2" s="1"/>
  <c r="CS180" i="2"/>
  <c r="CT180" i="2" s="1"/>
  <c r="CU180" i="2"/>
  <c r="CV180" i="2" s="1"/>
  <c r="CW180" i="2"/>
  <c r="CX180" i="2" s="1"/>
  <c r="CG181" i="2"/>
  <c r="CH181" i="2" s="1"/>
  <c r="CI181" i="2"/>
  <c r="CJ181" i="2" s="1"/>
  <c r="CK181" i="2"/>
  <c r="CL181" i="2" s="1"/>
  <c r="CM181" i="2"/>
  <c r="CN181" i="2" s="1"/>
  <c r="CO181" i="2"/>
  <c r="CP181" i="2" s="1"/>
  <c r="CQ181" i="2"/>
  <c r="CR181" i="2" s="1"/>
  <c r="CS181" i="2"/>
  <c r="CT181" i="2" s="1"/>
  <c r="CU181" i="2"/>
  <c r="CV181" i="2" s="1"/>
  <c r="CW181" i="2"/>
  <c r="CX181" i="2" s="1"/>
  <c r="CG182" i="2"/>
  <c r="CH182" i="2" s="1"/>
  <c r="CI182" i="2"/>
  <c r="CJ182" i="2" s="1"/>
  <c r="CK182" i="2"/>
  <c r="CL182" i="2" s="1"/>
  <c r="CM182" i="2"/>
  <c r="CN182" i="2" s="1"/>
  <c r="CO182" i="2"/>
  <c r="CP182" i="2" s="1"/>
  <c r="CQ182" i="2"/>
  <c r="CR182" i="2" s="1"/>
  <c r="CS182" i="2"/>
  <c r="CT182" i="2" s="1"/>
  <c r="CU182" i="2"/>
  <c r="CV182" i="2" s="1"/>
  <c r="CW182" i="2"/>
  <c r="CX182" i="2" s="1"/>
  <c r="CG183" i="2"/>
  <c r="CH183" i="2" s="1"/>
  <c r="CI183" i="2"/>
  <c r="CJ183" i="2" s="1"/>
  <c r="CK183" i="2"/>
  <c r="CL183" i="2" s="1"/>
  <c r="CM183" i="2"/>
  <c r="CN183" i="2" s="1"/>
  <c r="CO183" i="2"/>
  <c r="CP183" i="2" s="1"/>
  <c r="CQ183" i="2"/>
  <c r="CR183" i="2" s="1"/>
  <c r="CS183" i="2"/>
  <c r="CT183" i="2" s="1"/>
  <c r="CU183" i="2"/>
  <c r="CV183" i="2" s="1"/>
  <c r="CW183" i="2"/>
  <c r="CX183" i="2" s="1"/>
  <c r="CG184" i="2"/>
  <c r="CH184" i="2" s="1"/>
  <c r="CI184" i="2"/>
  <c r="CJ184" i="2" s="1"/>
  <c r="CK184" i="2"/>
  <c r="CL184" i="2" s="1"/>
  <c r="CM184" i="2"/>
  <c r="CN184" i="2" s="1"/>
  <c r="CO184" i="2"/>
  <c r="CP184" i="2" s="1"/>
  <c r="CQ184" i="2"/>
  <c r="CR184" i="2" s="1"/>
  <c r="CS184" i="2"/>
  <c r="CT184" i="2" s="1"/>
  <c r="CU184" i="2"/>
  <c r="CV184" i="2" s="1"/>
  <c r="CW184" i="2"/>
  <c r="CX184" i="2" s="1"/>
  <c r="CG185" i="2"/>
  <c r="CH185" i="2" s="1"/>
  <c r="CI185" i="2"/>
  <c r="CJ185" i="2" s="1"/>
  <c r="CK185" i="2"/>
  <c r="CL185" i="2" s="1"/>
  <c r="CM185" i="2"/>
  <c r="CN185" i="2" s="1"/>
  <c r="CO185" i="2"/>
  <c r="CP185" i="2" s="1"/>
  <c r="CQ185" i="2"/>
  <c r="CR185" i="2" s="1"/>
  <c r="CS185" i="2"/>
  <c r="CT185" i="2" s="1"/>
  <c r="CU185" i="2"/>
  <c r="CV185" i="2" s="1"/>
  <c r="CW185" i="2"/>
  <c r="CX185" i="2" s="1"/>
  <c r="CG186" i="2"/>
  <c r="CH186" i="2" s="1"/>
  <c r="CI186" i="2"/>
  <c r="CJ186" i="2" s="1"/>
  <c r="CK186" i="2"/>
  <c r="CL186" i="2" s="1"/>
  <c r="CM186" i="2"/>
  <c r="CN186" i="2" s="1"/>
  <c r="CO186" i="2"/>
  <c r="CP186" i="2" s="1"/>
  <c r="CQ186" i="2"/>
  <c r="CR186" i="2" s="1"/>
  <c r="CS186" i="2"/>
  <c r="CT186" i="2" s="1"/>
  <c r="CU186" i="2"/>
  <c r="CV186" i="2" s="1"/>
  <c r="CW186" i="2"/>
  <c r="CX186" i="2" s="1"/>
  <c r="CG187" i="2"/>
  <c r="CH187" i="2" s="1"/>
  <c r="CI187" i="2"/>
  <c r="CJ187" i="2" s="1"/>
  <c r="CK187" i="2"/>
  <c r="CL187" i="2" s="1"/>
  <c r="CM187" i="2"/>
  <c r="CN187" i="2" s="1"/>
  <c r="CO187" i="2"/>
  <c r="CP187" i="2" s="1"/>
  <c r="CQ187" i="2"/>
  <c r="CR187" i="2" s="1"/>
  <c r="CS187" i="2"/>
  <c r="CT187" i="2" s="1"/>
  <c r="CU187" i="2"/>
  <c r="CV187" i="2" s="1"/>
  <c r="CW187" i="2"/>
  <c r="CX187" i="2" s="1"/>
  <c r="CG188" i="2"/>
  <c r="CH188" i="2" s="1"/>
  <c r="CI188" i="2"/>
  <c r="CJ188" i="2" s="1"/>
  <c r="CK188" i="2"/>
  <c r="CL188" i="2" s="1"/>
  <c r="CM188" i="2"/>
  <c r="CN188" i="2" s="1"/>
  <c r="CO188" i="2"/>
  <c r="CP188" i="2" s="1"/>
  <c r="CQ188" i="2"/>
  <c r="CR188" i="2" s="1"/>
  <c r="CS188" i="2"/>
  <c r="CT188" i="2" s="1"/>
  <c r="CU188" i="2"/>
  <c r="CV188" i="2" s="1"/>
  <c r="CW188" i="2"/>
  <c r="CX188" i="2" s="1"/>
  <c r="CG189" i="2"/>
  <c r="CH189" i="2" s="1"/>
  <c r="CI189" i="2"/>
  <c r="CJ189" i="2" s="1"/>
  <c r="CK189" i="2"/>
  <c r="CL189" i="2" s="1"/>
  <c r="CM189" i="2"/>
  <c r="CN189" i="2" s="1"/>
  <c r="CO189" i="2"/>
  <c r="CP189" i="2" s="1"/>
  <c r="CQ189" i="2"/>
  <c r="CR189" i="2" s="1"/>
  <c r="CS189" i="2"/>
  <c r="CT189" i="2" s="1"/>
  <c r="CU189" i="2"/>
  <c r="CV189" i="2" s="1"/>
  <c r="CW189" i="2"/>
  <c r="CX189" i="2" s="1"/>
  <c r="CG190" i="2"/>
  <c r="CH190" i="2" s="1"/>
  <c r="CI190" i="2"/>
  <c r="CJ190" i="2" s="1"/>
  <c r="CK190" i="2"/>
  <c r="CL190" i="2" s="1"/>
  <c r="CM190" i="2"/>
  <c r="CN190" i="2" s="1"/>
  <c r="CO190" i="2"/>
  <c r="CP190" i="2" s="1"/>
  <c r="CQ190" i="2"/>
  <c r="CR190" i="2" s="1"/>
  <c r="CS190" i="2"/>
  <c r="CT190" i="2" s="1"/>
  <c r="CU190" i="2"/>
  <c r="CV190" i="2" s="1"/>
  <c r="CW190" i="2"/>
  <c r="CX190" i="2" s="1"/>
  <c r="CG191" i="2"/>
  <c r="CH191" i="2" s="1"/>
  <c r="CI191" i="2"/>
  <c r="CJ191" i="2" s="1"/>
  <c r="CK191" i="2"/>
  <c r="CL191" i="2" s="1"/>
  <c r="CM191" i="2"/>
  <c r="CN191" i="2" s="1"/>
  <c r="CO191" i="2"/>
  <c r="CP191" i="2" s="1"/>
  <c r="CQ191" i="2"/>
  <c r="CR191" i="2" s="1"/>
  <c r="CS191" i="2"/>
  <c r="CT191" i="2" s="1"/>
  <c r="CU191" i="2"/>
  <c r="CV191" i="2" s="1"/>
  <c r="CW191" i="2"/>
  <c r="CX191" i="2" s="1"/>
  <c r="CG192" i="2"/>
  <c r="CH192" i="2" s="1"/>
  <c r="CI192" i="2"/>
  <c r="CJ192" i="2" s="1"/>
  <c r="CK192" i="2"/>
  <c r="CL192" i="2" s="1"/>
  <c r="CM192" i="2"/>
  <c r="CN192" i="2" s="1"/>
  <c r="CO192" i="2"/>
  <c r="CP192" i="2" s="1"/>
  <c r="CQ192" i="2"/>
  <c r="CR192" i="2" s="1"/>
  <c r="CS192" i="2"/>
  <c r="CT192" i="2" s="1"/>
  <c r="CU192" i="2"/>
  <c r="CV192" i="2" s="1"/>
  <c r="CW192" i="2"/>
  <c r="CX192" i="2" s="1"/>
  <c r="CG193" i="2"/>
  <c r="CH193" i="2" s="1"/>
  <c r="CI193" i="2"/>
  <c r="CJ193" i="2" s="1"/>
  <c r="CK193" i="2"/>
  <c r="CL193" i="2" s="1"/>
  <c r="CM193" i="2"/>
  <c r="CN193" i="2" s="1"/>
  <c r="CO193" i="2"/>
  <c r="CP193" i="2" s="1"/>
  <c r="CQ193" i="2"/>
  <c r="CR193" i="2" s="1"/>
  <c r="CS193" i="2"/>
  <c r="CT193" i="2" s="1"/>
  <c r="CU193" i="2"/>
  <c r="CV193" i="2" s="1"/>
  <c r="CW193" i="2"/>
  <c r="CX193" i="2" s="1"/>
  <c r="CG194" i="2"/>
  <c r="CH194" i="2" s="1"/>
  <c r="CI194" i="2"/>
  <c r="CJ194" i="2" s="1"/>
  <c r="CK194" i="2"/>
  <c r="CL194" i="2" s="1"/>
  <c r="CM194" i="2"/>
  <c r="CN194" i="2" s="1"/>
  <c r="CO194" i="2"/>
  <c r="CP194" i="2" s="1"/>
  <c r="CQ194" i="2"/>
  <c r="CR194" i="2" s="1"/>
  <c r="CS194" i="2"/>
  <c r="CT194" i="2" s="1"/>
  <c r="CU194" i="2"/>
  <c r="CV194" i="2" s="1"/>
  <c r="CW194" i="2"/>
  <c r="CX194" i="2" s="1"/>
  <c r="CG195" i="2"/>
  <c r="CH195" i="2" s="1"/>
  <c r="CI195" i="2"/>
  <c r="CJ195" i="2" s="1"/>
  <c r="CK195" i="2"/>
  <c r="CL195" i="2" s="1"/>
  <c r="CM195" i="2"/>
  <c r="CN195" i="2" s="1"/>
  <c r="CO195" i="2"/>
  <c r="CP195" i="2" s="1"/>
  <c r="CQ195" i="2"/>
  <c r="CR195" i="2" s="1"/>
  <c r="CS195" i="2"/>
  <c r="CT195" i="2" s="1"/>
  <c r="CU195" i="2"/>
  <c r="CV195" i="2" s="1"/>
  <c r="CW195" i="2"/>
  <c r="CX195" i="2" s="1"/>
  <c r="CG196" i="2"/>
  <c r="CH196" i="2" s="1"/>
  <c r="CI196" i="2"/>
  <c r="CJ196" i="2" s="1"/>
  <c r="CK196" i="2"/>
  <c r="CL196" i="2" s="1"/>
  <c r="CM196" i="2"/>
  <c r="CN196" i="2" s="1"/>
  <c r="CO196" i="2"/>
  <c r="CP196" i="2" s="1"/>
  <c r="CQ196" i="2"/>
  <c r="CR196" i="2" s="1"/>
  <c r="CS196" i="2"/>
  <c r="CT196" i="2" s="1"/>
  <c r="CU196" i="2"/>
  <c r="CV196" i="2" s="1"/>
  <c r="CW196" i="2"/>
  <c r="CX196" i="2" s="1"/>
  <c r="CG197" i="2"/>
  <c r="CH197" i="2" s="1"/>
  <c r="CI197" i="2"/>
  <c r="CJ197" i="2" s="1"/>
  <c r="CK197" i="2"/>
  <c r="CL197" i="2" s="1"/>
  <c r="CM197" i="2"/>
  <c r="CN197" i="2" s="1"/>
  <c r="CO197" i="2"/>
  <c r="CP197" i="2" s="1"/>
  <c r="CQ197" i="2"/>
  <c r="CR197" i="2" s="1"/>
  <c r="CS197" i="2"/>
  <c r="CT197" i="2" s="1"/>
  <c r="CU197" i="2"/>
  <c r="CV197" i="2" s="1"/>
  <c r="CW197" i="2"/>
  <c r="CX197" i="2" s="1"/>
  <c r="CG198" i="2"/>
  <c r="CH198" i="2" s="1"/>
  <c r="CI198" i="2"/>
  <c r="CJ198" i="2" s="1"/>
  <c r="CK198" i="2"/>
  <c r="CL198" i="2" s="1"/>
  <c r="CM198" i="2"/>
  <c r="CN198" i="2" s="1"/>
  <c r="CO198" i="2"/>
  <c r="CP198" i="2" s="1"/>
  <c r="CQ198" i="2"/>
  <c r="CR198" i="2" s="1"/>
  <c r="CS198" i="2"/>
  <c r="CT198" i="2" s="1"/>
  <c r="CU198" i="2"/>
  <c r="CV198" i="2" s="1"/>
  <c r="CW198" i="2"/>
  <c r="CX198" i="2" s="1"/>
  <c r="CG199" i="2"/>
  <c r="CH199" i="2" s="1"/>
  <c r="CI199" i="2"/>
  <c r="CJ199" i="2" s="1"/>
  <c r="CK199" i="2"/>
  <c r="CL199" i="2" s="1"/>
  <c r="CM199" i="2"/>
  <c r="CN199" i="2" s="1"/>
  <c r="CO199" i="2"/>
  <c r="CP199" i="2" s="1"/>
  <c r="CQ199" i="2"/>
  <c r="CR199" i="2" s="1"/>
  <c r="CS199" i="2"/>
  <c r="CT199" i="2" s="1"/>
  <c r="CU199" i="2"/>
  <c r="CV199" i="2" s="1"/>
  <c r="CW199" i="2"/>
  <c r="CX199" i="2" s="1"/>
  <c r="CG200" i="2"/>
  <c r="CH200" i="2" s="1"/>
  <c r="CI200" i="2"/>
  <c r="CJ200" i="2" s="1"/>
  <c r="CK200" i="2"/>
  <c r="CL200" i="2" s="1"/>
  <c r="CM200" i="2"/>
  <c r="CN200" i="2" s="1"/>
  <c r="CO200" i="2"/>
  <c r="CP200" i="2" s="1"/>
  <c r="CQ200" i="2"/>
  <c r="CR200" i="2" s="1"/>
  <c r="CS200" i="2"/>
  <c r="CT200" i="2" s="1"/>
  <c r="CU200" i="2"/>
  <c r="CV200" i="2" s="1"/>
  <c r="CW200" i="2"/>
  <c r="CX200" i="2" s="1"/>
  <c r="CG201" i="2"/>
  <c r="CH201" i="2" s="1"/>
  <c r="CI201" i="2"/>
  <c r="CJ201" i="2" s="1"/>
  <c r="CK201" i="2"/>
  <c r="CL201" i="2" s="1"/>
  <c r="CM201" i="2"/>
  <c r="CN201" i="2" s="1"/>
  <c r="CO201" i="2"/>
  <c r="CP201" i="2" s="1"/>
  <c r="CQ201" i="2"/>
  <c r="CR201" i="2" s="1"/>
  <c r="CS201" i="2"/>
  <c r="CT201" i="2" s="1"/>
  <c r="CU201" i="2"/>
  <c r="CV201" i="2" s="1"/>
  <c r="CW201" i="2"/>
  <c r="CX201" i="2" s="1"/>
  <c r="CG202" i="2"/>
  <c r="CH202" i="2" s="1"/>
  <c r="CI202" i="2"/>
  <c r="CJ202" i="2" s="1"/>
  <c r="CK202" i="2"/>
  <c r="CL202" i="2" s="1"/>
  <c r="CM202" i="2"/>
  <c r="CN202" i="2" s="1"/>
  <c r="CO202" i="2"/>
  <c r="CP202" i="2" s="1"/>
  <c r="CQ202" i="2"/>
  <c r="CR202" i="2" s="1"/>
  <c r="CS202" i="2"/>
  <c r="CT202" i="2" s="1"/>
  <c r="CU202" i="2"/>
  <c r="CV202" i="2" s="1"/>
  <c r="CW202" i="2"/>
  <c r="CX202" i="2" s="1"/>
  <c r="CG203" i="2"/>
  <c r="CH203" i="2" s="1"/>
  <c r="CI203" i="2"/>
  <c r="CJ203" i="2" s="1"/>
  <c r="CK203" i="2"/>
  <c r="CL203" i="2" s="1"/>
  <c r="CM203" i="2"/>
  <c r="CN203" i="2" s="1"/>
  <c r="CO203" i="2"/>
  <c r="CP203" i="2" s="1"/>
  <c r="CQ203" i="2"/>
  <c r="CR203" i="2" s="1"/>
  <c r="CS203" i="2"/>
  <c r="CT203" i="2" s="1"/>
  <c r="CU203" i="2"/>
  <c r="CV203" i="2" s="1"/>
  <c r="CW203" i="2"/>
  <c r="CX203" i="2" s="1"/>
  <c r="CG204" i="2"/>
  <c r="CH204" i="2" s="1"/>
  <c r="CI204" i="2"/>
  <c r="CJ204" i="2" s="1"/>
  <c r="CK204" i="2"/>
  <c r="CL204" i="2" s="1"/>
  <c r="CM204" i="2"/>
  <c r="CN204" i="2" s="1"/>
  <c r="CO204" i="2"/>
  <c r="CP204" i="2" s="1"/>
  <c r="CQ204" i="2"/>
  <c r="CR204" i="2" s="1"/>
  <c r="CS204" i="2"/>
  <c r="CT204" i="2" s="1"/>
  <c r="CU204" i="2"/>
  <c r="CV204" i="2" s="1"/>
  <c r="CW204" i="2"/>
  <c r="CX204" i="2" s="1"/>
  <c r="CG205" i="2"/>
  <c r="CH205" i="2" s="1"/>
  <c r="CI205" i="2"/>
  <c r="CJ205" i="2" s="1"/>
  <c r="CK205" i="2"/>
  <c r="CL205" i="2" s="1"/>
  <c r="CM205" i="2"/>
  <c r="CN205" i="2" s="1"/>
  <c r="CO205" i="2"/>
  <c r="CP205" i="2" s="1"/>
  <c r="CQ205" i="2"/>
  <c r="CR205" i="2" s="1"/>
  <c r="CS205" i="2"/>
  <c r="CT205" i="2" s="1"/>
  <c r="CU205" i="2"/>
  <c r="CV205" i="2" s="1"/>
  <c r="CW205" i="2"/>
  <c r="CX205" i="2" s="1"/>
  <c r="CG206" i="2"/>
  <c r="CH206" i="2" s="1"/>
  <c r="CI206" i="2"/>
  <c r="CJ206" i="2" s="1"/>
  <c r="CK206" i="2"/>
  <c r="CL206" i="2" s="1"/>
  <c r="CM206" i="2"/>
  <c r="CN206" i="2" s="1"/>
  <c r="CO206" i="2"/>
  <c r="CP206" i="2" s="1"/>
  <c r="CQ206" i="2"/>
  <c r="CR206" i="2" s="1"/>
  <c r="CS206" i="2"/>
  <c r="CT206" i="2" s="1"/>
  <c r="CU206" i="2"/>
  <c r="CV206" i="2" s="1"/>
  <c r="CW206" i="2"/>
  <c r="CX206" i="2" s="1"/>
  <c r="CG207" i="2"/>
  <c r="CH207" i="2" s="1"/>
  <c r="CI207" i="2"/>
  <c r="CJ207" i="2" s="1"/>
  <c r="CK207" i="2"/>
  <c r="CL207" i="2" s="1"/>
  <c r="CM207" i="2"/>
  <c r="CN207" i="2" s="1"/>
  <c r="CO207" i="2"/>
  <c r="CP207" i="2" s="1"/>
  <c r="CQ207" i="2"/>
  <c r="CR207" i="2" s="1"/>
  <c r="CS207" i="2"/>
  <c r="CT207" i="2" s="1"/>
  <c r="CU207" i="2"/>
  <c r="CV207" i="2" s="1"/>
  <c r="CW207" i="2"/>
  <c r="CX207" i="2" s="1"/>
  <c r="CG208" i="2"/>
  <c r="CH208" i="2" s="1"/>
  <c r="CI208" i="2"/>
  <c r="CJ208" i="2" s="1"/>
  <c r="CK208" i="2"/>
  <c r="CL208" i="2" s="1"/>
  <c r="CM208" i="2"/>
  <c r="CN208" i="2" s="1"/>
  <c r="CO208" i="2"/>
  <c r="CP208" i="2" s="1"/>
  <c r="CQ208" i="2"/>
  <c r="CR208" i="2" s="1"/>
  <c r="CS208" i="2"/>
  <c r="CT208" i="2" s="1"/>
  <c r="CU208" i="2"/>
  <c r="CV208" i="2" s="1"/>
  <c r="CW208" i="2"/>
  <c r="CX208" i="2" s="1"/>
  <c r="CG209" i="2"/>
  <c r="CH209" i="2" s="1"/>
  <c r="CI209" i="2"/>
  <c r="CJ209" i="2" s="1"/>
  <c r="CK209" i="2"/>
  <c r="CL209" i="2" s="1"/>
  <c r="CM209" i="2"/>
  <c r="CN209" i="2" s="1"/>
  <c r="CO209" i="2"/>
  <c r="CP209" i="2" s="1"/>
  <c r="CQ209" i="2"/>
  <c r="CR209" i="2" s="1"/>
  <c r="CS209" i="2"/>
  <c r="CT209" i="2" s="1"/>
  <c r="CU209" i="2"/>
  <c r="CV209" i="2" s="1"/>
  <c r="CW209" i="2"/>
  <c r="CX209" i="2" s="1"/>
  <c r="CG210" i="2"/>
  <c r="CH210" i="2" s="1"/>
  <c r="CI210" i="2"/>
  <c r="CJ210" i="2" s="1"/>
  <c r="CK210" i="2"/>
  <c r="CL210" i="2" s="1"/>
  <c r="CM210" i="2"/>
  <c r="CN210" i="2" s="1"/>
  <c r="CO210" i="2"/>
  <c r="CP210" i="2" s="1"/>
  <c r="CQ210" i="2"/>
  <c r="CR210" i="2" s="1"/>
  <c r="CS210" i="2"/>
  <c r="CT210" i="2" s="1"/>
  <c r="CU210" i="2"/>
  <c r="CV210" i="2" s="1"/>
  <c r="CW210" i="2"/>
  <c r="CX210" i="2" s="1"/>
  <c r="CG211" i="2"/>
  <c r="CH211" i="2" s="1"/>
  <c r="CI211" i="2"/>
  <c r="CJ211" i="2" s="1"/>
  <c r="CK211" i="2"/>
  <c r="CL211" i="2" s="1"/>
  <c r="CM211" i="2"/>
  <c r="CN211" i="2" s="1"/>
  <c r="CO211" i="2"/>
  <c r="CP211" i="2" s="1"/>
  <c r="CQ211" i="2"/>
  <c r="CR211" i="2" s="1"/>
  <c r="CS211" i="2"/>
  <c r="CT211" i="2" s="1"/>
  <c r="CU211" i="2"/>
  <c r="CV211" i="2" s="1"/>
  <c r="CW211" i="2"/>
  <c r="CX211" i="2" s="1"/>
  <c r="CG212" i="2"/>
  <c r="CH212" i="2" s="1"/>
  <c r="CI212" i="2"/>
  <c r="CJ212" i="2" s="1"/>
  <c r="CK212" i="2"/>
  <c r="CL212" i="2" s="1"/>
  <c r="CM212" i="2"/>
  <c r="CN212" i="2" s="1"/>
  <c r="CO212" i="2"/>
  <c r="CP212" i="2" s="1"/>
  <c r="CQ212" i="2"/>
  <c r="CR212" i="2" s="1"/>
  <c r="CS212" i="2"/>
  <c r="CT212" i="2" s="1"/>
  <c r="CU212" i="2"/>
  <c r="CV212" i="2" s="1"/>
  <c r="CW212" i="2"/>
  <c r="CX212" i="2" s="1"/>
  <c r="CG213" i="2"/>
  <c r="CH213" i="2" s="1"/>
  <c r="CI213" i="2"/>
  <c r="CJ213" i="2" s="1"/>
  <c r="CK213" i="2"/>
  <c r="CL213" i="2" s="1"/>
  <c r="CM213" i="2"/>
  <c r="CN213" i="2" s="1"/>
  <c r="CO213" i="2"/>
  <c r="CP213" i="2" s="1"/>
  <c r="CQ213" i="2"/>
  <c r="CR213" i="2" s="1"/>
  <c r="CS213" i="2"/>
  <c r="CT213" i="2" s="1"/>
  <c r="CU213" i="2"/>
  <c r="CV213" i="2" s="1"/>
  <c r="CW213" i="2"/>
  <c r="CX213" i="2" s="1"/>
  <c r="CG214" i="2"/>
  <c r="CH214" i="2" s="1"/>
  <c r="CI214" i="2"/>
  <c r="CJ214" i="2" s="1"/>
  <c r="CK214" i="2"/>
  <c r="CL214" i="2" s="1"/>
  <c r="CM214" i="2"/>
  <c r="CN214" i="2" s="1"/>
  <c r="CO214" i="2"/>
  <c r="CP214" i="2" s="1"/>
  <c r="CQ214" i="2"/>
  <c r="CR214" i="2" s="1"/>
  <c r="CS214" i="2"/>
  <c r="CT214" i="2" s="1"/>
  <c r="CU214" i="2"/>
  <c r="CV214" i="2" s="1"/>
  <c r="CW214" i="2"/>
  <c r="CX214" i="2" s="1"/>
  <c r="CG215" i="2"/>
  <c r="CH215" i="2" s="1"/>
  <c r="CI215" i="2"/>
  <c r="CJ215" i="2" s="1"/>
  <c r="CK215" i="2"/>
  <c r="CL215" i="2" s="1"/>
  <c r="CM215" i="2"/>
  <c r="CN215" i="2" s="1"/>
  <c r="CO215" i="2"/>
  <c r="CP215" i="2" s="1"/>
  <c r="CQ215" i="2"/>
  <c r="CR215" i="2" s="1"/>
  <c r="CS215" i="2"/>
  <c r="CT215" i="2" s="1"/>
  <c r="CU215" i="2"/>
  <c r="CV215" i="2" s="1"/>
  <c r="CW215" i="2"/>
  <c r="CX215" i="2" s="1"/>
  <c r="CG216" i="2"/>
  <c r="CH216" i="2" s="1"/>
  <c r="CI216" i="2"/>
  <c r="CJ216" i="2" s="1"/>
  <c r="CK216" i="2"/>
  <c r="CL216" i="2" s="1"/>
  <c r="CM216" i="2"/>
  <c r="CN216" i="2" s="1"/>
  <c r="CO216" i="2"/>
  <c r="CP216" i="2" s="1"/>
  <c r="CQ216" i="2"/>
  <c r="CR216" i="2" s="1"/>
  <c r="CS216" i="2"/>
  <c r="CT216" i="2" s="1"/>
  <c r="CU216" i="2"/>
  <c r="CV216" i="2" s="1"/>
  <c r="CW216" i="2"/>
  <c r="CX216" i="2" s="1"/>
  <c r="CG217" i="2"/>
  <c r="CH217" i="2" s="1"/>
  <c r="CI217" i="2"/>
  <c r="CJ217" i="2" s="1"/>
  <c r="CK217" i="2"/>
  <c r="CL217" i="2" s="1"/>
  <c r="CM217" i="2"/>
  <c r="CN217" i="2" s="1"/>
  <c r="CO217" i="2"/>
  <c r="CP217" i="2" s="1"/>
  <c r="CQ217" i="2"/>
  <c r="CR217" i="2" s="1"/>
  <c r="CS217" i="2"/>
  <c r="CT217" i="2" s="1"/>
  <c r="CU217" i="2"/>
  <c r="CV217" i="2" s="1"/>
  <c r="CW217" i="2"/>
  <c r="CX217" i="2" s="1"/>
  <c r="CG218" i="2"/>
  <c r="CH218" i="2" s="1"/>
  <c r="CI218" i="2"/>
  <c r="CJ218" i="2" s="1"/>
  <c r="CK218" i="2"/>
  <c r="CL218" i="2" s="1"/>
  <c r="CM218" i="2"/>
  <c r="CN218" i="2" s="1"/>
  <c r="CO218" i="2"/>
  <c r="CP218" i="2" s="1"/>
  <c r="CQ218" i="2"/>
  <c r="CR218" i="2" s="1"/>
  <c r="CS218" i="2"/>
  <c r="CT218" i="2" s="1"/>
  <c r="CU218" i="2"/>
  <c r="CV218" i="2" s="1"/>
  <c r="CW218" i="2"/>
  <c r="CX218" i="2" s="1"/>
  <c r="CG219" i="2"/>
  <c r="CH219" i="2" s="1"/>
  <c r="CI219" i="2"/>
  <c r="CJ219" i="2" s="1"/>
  <c r="CK219" i="2"/>
  <c r="CL219" i="2" s="1"/>
  <c r="CM219" i="2"/>
  <c r="CN219" i="2" s="1"/>
  <c r="CO219" i="2"/>
  <c r="CP219" i="2" s="1"/>
  <c r="CQ219" i="2"/>
  <c r="CR219" i="2" s="1"/>
  <c r="CS219" i="2"/>
  <c r="CT219" i="2" s="1"/>
  <c r="CU219" i="2"/>
  <c r="CV219" i="2" s="1"/>
  <c r="CW219" i="2"/>
  <c r="CX219" i="2" s="1"/>
  <c r="CG220" i="2"/>
  <c r="CH220" i="2" s="1"/>
  <c r="CI220" i="2"/>
  <c r="CJ220" i="2" s="1"/>
  <c r="CK220" i="2"/>
  <c r="CL220" i="2" s="1"/>
  <c r="CM220" i="2"/>
  <c r="CN220" i="2" s="1"/>
  <c r="CO220" i="2"/>
  <c r="CP220" i="2" s="1"/>
  <c r="CQ220" i="2"/>
  <c r="CR220" i="2" s="1"/>
  <c r="CS220" i="2"/>
  <c r="CT220" i="2" s="1"/>
  <c r="CU220" i="2"/>
  <c r="CV220" i="2" s="1"/>
  <c r="CW220" i="2"/>
  <c r="CX220" i="2" s="1"/>
  <c r="CG221" i="2"/>
  <c r="CH221" i="2" s="1"/>
  <c r="CI221" i="2"/>
  <c r="CJ221" i="2" s="1"/>
  <c r="CK221" i="2"/>
  <c r="CL221" i="2" s="1"/>
  <c r="CM221" i="2"/>
  <c r="CN221" i="2" s="1"/>
  <c r="CO221" i="2"/>
  <c r="CP221" i="2" s="1"/>
  <c r="CQ221" i="2"/>
  <c r="CR221" i="2" s="1"/>
  <c r="CS221" i="2"/>
  <c r="CT221" i="2" s="1"/>
  <c r="CU221" i="2"/>
  <c r="CV221" i="2" s="1"/>
  <c r="CW221" i="2"/>
  <c r="CX221" i="2" s="1"/>
  <c r="CG222" i="2"/>
  <c r="CH222" i="2" s="1"/>
  <c r="CI222" i="2"/>
  <c r="CJ222" i="2" s="1"/>
  <c r="CK222" i="2"/>
  <c r="CL222" i="2" s="1"/>
  <c r="CM222" i="2"/>
  <c r="CN222" i="2" s="1"/>
  <c r="CO222" i="2"/>
  <c r="CP222" i="2" s="1"/>
  <c r="CQ222" i="2"/>
  <c r="CR222" i="2" s="1"/>
  <c r="CS222" i="2"/>
  <c r="CT222" i="2" s="1"/>
  <c r="CU222" i="2"/>
  <c r="CV222" i="2" s="1"/>
  <c r="CW222" i="2"/>
  <c r="CX222" i="2" s="1"/>
  <c r="CG223" i="2"/>
  <c r="CH223" i="2" s="1"/>
  <c r="CI223" i="2"/>
  <c r="CJ223" i="2" s="1"/>
  <c r="CK223" i="2"/>
  <c r="CL223" i="2" s="1"/>
  <c r="CM223" i="2"/>
  <c r="CN223" i="2" s="1"/>
  <c r="CO223" i="2"/>
  <c r="CP223" i="2" s="1"/>
  <c r="CQ223" i="2"/>
  <c r="CR223" i="2" s="1"/>
  <c r="CS223" i="2"/>
  <c r="CT223" i="2" s="1"/>
  <c r="CU223" i="2"/>
  <c r="CV223" i="2" s="1"/>
  <c r="CW223" i="2"/>
  <c r="CX223" i="2" s="1"/>
  <c r="CG224" i="2"/>
  <c r="CH224" i="2" s="1"/>
  <c r="CI224" i="2"/>
  <c r="CJ224" i="2" s="1"/>
  <c r="CK224" i="2"/>
  <c r="CL224" i="2" s="1"/>
  <c r="CM224" i="2"/>
  <c r="CN224" i="2" s="1"/>
  <c r="CO224" i="2"/>
  <c r="CP224" i="2" s="1"/>
  <c r="CQ224" i="2"/>
  <c r="CR224" i="2" s="1"/>
  <c r="CS224" i="2"/>
  <c r="CT224" i="2" s="1"/>
  <c r="CU224" i="2"/>
  <c r="CV224" i="2" s="1"/>
  <c r="CW224" i="2"/>
  <c r="CX224" i="2" s="1"/>
  <c r="CG225" i="2"/>
  <c r="CH225" i="2" s="1"/>
  <c r="CI225" i="2"/>
  <c r="CJ225" i="2" s="1"/>
  <c r="CK225" i="2"/>
  <c r="CL225" i="2" s="1"/>
  <c r="CM225" i="2"/>
  <c r="CN225" i="2" s="1"/>
  <c r="CO225" i="2"/>
  <c r="CP225" i="2" s="1"/>
  <c r="CQ225" i="2"/>
  <c r="CR225" i="2" s="1"/>
  <c r="CS225" i="2"/>
  <c r="CT225" i="2" s="1"/>
  <c r="CU225" i="2"/>
  <c r="CV225" i="2" s="1"/>
  <c r="CW225" i="2"/>
  <c r="CX225" i="2" s="1"/>
  <c r="CG226" i="2"/>
  <c r="CH226" i="2" s="1"/>
  <c r="CI226" i="2"/>
  <c r="CJ226" i="2" s="1"/>
  <c r="CK226" i="2"/>
  <c r="CL226" i="2" s="1"/>
  <c r="CM226" i="2"/>
  <c r="CN226" i="2" s="1"/>
  <c r="CO226" i="2"/>
  <c r="CP226" i="2" s="1"/>
  <c r="CQ226" i="2"/>
  <c r="CR226" i="2" s="1"/>
  <c r="CS226" i="2"/>
  <c r="CT226" i="2" s="1"/>
  <c r="CU226" i="2"/>
  <c r="CV226" i="2" s="1"/>
  <c r="CW226" i="2"/>
  <c r="CX226" i="2" s="1"/>
  <c r="CG227" i="2"/>
  <c r="CH227" i="2" s="1"/>
  <c r="CI227" i="2"/>
  <c r="CJ227" i="2" s="1"/>
  <c r="CK227" i="2"/>
  <c r="CL227" i="2" s="1"/>
  <c r="CM227" i="2"/>
  <c r="CN227" i="2" s="1"/>
  <c r="CO227" i="2"/>
  <c r="CP227" i="2" s="1"/>
  <c r="CQ227" i="2"/>
  <c r="CR227" i="2" s="1"/>
  <c r="CS227" i="2"/>
  <c r="CT227" i="2" s="1"/>
  <c r="CU227" i="2"/>
  <c r="CV227" i="2" s="1"/>
  <c r="CW227" i="2"/>
  <c r="CX227" i="2" s="1"/>
  <c r="CG228" i="2"/>
  <c r="CH228" i="2" s="1"/>
  <c r="CI228" i="2"/>
  <c r="CJ228" i="2" s="1"/>
  <c r="CK228" i="2"/>
  <c r="CL228" i="2" s="1"/>
  <c r="CM228" i="2"/>
  <c r="CN228" i="2" s="1"/>
  <c r="CO228" i="2"/>
  <c r="CP228" i="2" s="1"/>
  <c r="CQ228" i="2"/>
  <c r="CR228" i="2" s="1"/>
  <c r="CS228" i="2"/>
  <c r="CT228" i="2" s="1"/>
  <c r="CU228" i="2"/>
  <c r="CV228" i="2" s="1"/>
  <c r="CW228" i="2"/>
  <c r="CX228" i="2" s="1"/>
  <c r="CG229" i="2"/>
  <c r="CH229" i="2" s="1"/>
  <c r="CI229" i="2"/>
  <c r="CJ229" i="2" s="1"/>
  <c r="CK229" i="2"/>
  <c r="CL229" i="2" s="1"/>
  <c r="CM229" i="2"/>
  <c r="CN229" i="2" s="1"/>
  <c r="CO229" i="2"/>
  <c r="CP229" i="2" s="1"/>
  <c r="CQ229" i="2"/>
  <c r="CR229" i="2" s="1"/>
  <c r="CS229" i="2"/>
  <c r="CT229" i="2" s="1"/>
  <c r="CU229" i="2"/>
  <c r="CV229" i="2" s="1"/>
  <c r="CW229" i="2"/>
  <c r="CX229" i="2" s="1"/>
  <c r="CG230" i="2"/>
  <c r="CH230" i="2" s="1"/>
  <c r="CI230" i="2"/>
  <c r="CJ230" i="2" s="1"/>
  <c r="CK230" i="2"/>
  <c r="CL230" i="2" s="1"/>
  <c r="CM230" i="2"/>
  <c r="CN230" i="2" s="1"/>
  <c r="CO230" i="2"/>
  <c r="CP230" i="2" s="1"/>
  <c r="CQ230" i="2"/>
  <c r="CR230" i="2" s="1"/>
  <c r="CS230" i="2"/>
  <c r="CT230" i="2" s="1"/>
  <c r="CU230" i="2"/>
  <c r="CV230" i="2" s="1"/>
  <c r="CW230" i="2"/>
  <c r="CX230" i="2" s="1"/>
  <c r="CG231" i="2"/>
  <c r="CH231" i="2" s="1"/>
  <c r="CI231" i="2"/>
  <c r="CJ231" i="2" s="1"/>
  <c r="CK231" i="2"/>
  <c r="CL231" i="2" s="1"/>
  <c r="CM231" i="2"/>
  <c r="CN231" i="2" s="1"/>
  <c r="CO231" i="2"/>
  <c r="CP231" i="2" s="1"/>
  <c r="CQ231" i="2"/>
  <c r="CR231" i="2" s="1"/>
  <c r="CS231" i="2"/>
  <c r="CT231" i="2" s="1"/>
  <c r="CU231" i="2"/>
  <c r="CV231" i="2" s="1"/>
  <c r="CW231" i="2"/>
  <c r="CX231" i="2" s="1"/>
  <c r="CG232" i="2"/>
  <c r="CH232" i="2" s="1"/>
  <c r="CI232" i="2"/>
  <c r="CJ232" i="2" s="1"/>
  <c r="CK232" i="2"/>
  <c r="CL232" i="2" s="1"/>
  <c r="CM232" i="2"/>
  <c r="CN232" i="2" s="1"/>
  <c r="CO232" i="2"/>
  <c r="CP232" i="2" s="1"/>
  <c r="CQ232" i="2"/>
  <c r="CR232" i="2" s="1"/>
  <c r="CS232" i="2"/>
  <c r="CT232" i="2" s="1"/>
  <c r="CU232" i="2"/>
  <c r="CV232" i="2" s="1"/>
  <c r="CW232" i="2"/>
  <c r="CX232" i="2" s="1"/>
  <c r="CG233" i="2"/>
  <c r="CH233" i="2" s="1"/>
  <c r="CI233" i="2"/>
  <c r="CJ233" i="2" s="1"/>
  <c r="CK233" i="2"/>
  <c r="CL233" i="2" s="1"/>
  <c r="CM233" i="2"/>
  <c r="CN233" i="2" s="1"/>
  <c r="CO233" i="2"/>
  <c r="CP233" i="2" s="1"/>
  <c r="CQ233" i="2"/>
  <c r="CR233" i="2" s="1"/>
  <c r="CS233" i="2"/>
  <c r="CT233" i="2" s="1"/>
  <c r="CU233" i="2"/>
  <c r="CV233" i="2" s="1"/>
  <c r="CW233" i="2"/>
  <c r="CX233" i="2" s="1"/>
  <c r="CG234" i="2"/>
  <c r="CH234" i="2" s="1"/>
  <c r="CI234" i="2"/>
  <c r="CJ234" i="2" s="1"/>
  <c r="CK234" i="2"/>
  <c r="CL234" i="2" s="1"/>
  <c r="CM234" i="2"/>
  <c r="CN234" i="2" s="1"/>
  <c r="CO234" i="2"/>
  <c r="CP234" i="2" s="1"/>
  <c r="CQ234" i="2"/>
  <c r="CR234" i="2" s="1"/>
  <c r="CS234" i="2"/>
  <c r="CT234" i="2" s="1"/>
  <c r="CU234" i="2"/>
  <c r="CV234" i="2" s="1"/>
  <c r="CW234" i="2"/>
  <c r="CX234" i="2" s="1"/>
  <c r="CG235" i="2"/>
  <c r="CH235" i="2" s="1"/>
  <c r="CI235" i="2"/>
  <c r="CJ235" i="2" s="1"/>
  <c r="CK235" i="2"/>
  <c r="CL235" i="2" s="1"/>
  <c r="CM235" i="2"/>
  <c r="CN235" i="2" s="1"/>
  <c r="CO235" i="2"/>
  <c r="CP235" i="2" s="1"/>
  <c r="CQ235" i="2"/>
  <c r="CR235" i="2" s="1"/>
  <c r="CS235" i="2"/>
  <c r="CT235" i="2" s="1"/>
  <c r="CU235" i="2"/>
  <c r="CV235" i="2" s="1"/>
  <c r="CW235" i="2"/>
  <c r="CX235" i="2" s="1"/>
  <c r="CG236" i="2"/>
  <c r="CH236" i="2" s="1"/>
  <c r="CI236" i="2"/>
  <c r="CJ236" i="2" s="1"/>
  <c r="CK236" i="2"/>
  <c r="CL236" i="2" s="1"/>
  <c r="CM236" i="2"/>
  <c r="CN236" i="2" s="1"/>
  <c r="CO236" i="2"/>
  <c r="CP236" i="2" s="1"/>
  <c r="CQ236" i="2"/>
  <c r="CR236" i="2" s="1"/>
  <c r="CS236" i="2"/>
  <c r="CT236" i="2" s="1"/>
  <c r="CU236" i="2"/>
  <c r="CV236" i="2" s="1"/>
  <c r="CW236" i="2"/>
  <c r="CX236" i="2" s="1"/>
  <c r="CG237" i="2"/>
  <c r="CH237" i="2" s="1"/>
  <c r="CI237" i="2"/>
  <c r="CJ237" i="2" s="1"/>
  <c r="CK237" i="2"/>
  <c r="CL237" i="2" s="1"/>
  <c r="CM237" i="2"/>
  <c r="CN237" i="2" s="1"/>
  <c r="CO237" i="2"/>
  <c r="CP237" i="2" s="1"/>
  <c r="CQ237" i="2"/>
  <c r="CR237" i="2" s="1"/>
  <c r="CS237" i="2"/>
  <c r="CT237" i="2" s="1"/>
  <c r="CU237" i="2"/>
  <c r="CV237" i="2" s="1"/>
  <c r="CW237" i="2"/>
  <c r="CX237" i="2" s="1"/>
  <c r="CG238" i="2"/>
  <c r="CH238" i="2" s="1"/>
  <c r="CI238" i="2"/>
  <c r="CJ238" i="2" s="1"/>
  <c r="CK238" i="2"/>
  <c r="CL238" i="2" s="1"/>
  <c r="CM238" i="2"/>
  <c r="CN238" i="2" s="1"/>
  <c r="CO238" i="2"/>
  <c r="CP238" i="2" s="1"/>
  <c r="CQ238" i="2"/>
  <c r="CR238" i="2" s="1"/>
  <c r="CS238" i="2"/>
  <c r="CT238" i="2" s="1"/>
  <c r="CU238" i="2"/>
  <c r="CV238" i="2" s="1"/>
  <c r="CW238" i="2"/>
  <c r="CX238" i="2" s="1"/>
  <c r="CG239" i="2"/>
  <c r="CH239" i="2" s="1"/>
  <c r="CI239" i="2"/>
  <c r="CJ239" i="2" s="1"/>
  <c r="CK239" i="2"/>
  <c r="CL239" i="2" s="1"/>
  <c r="CM239" i="2"/>
  <c r="CN239" i="2" s="1"/>
  <c r="CO239" i="2"/>
  <c r="CP239" i="2" s="1"/>
  <c r="CQ239" i="2"/>
  <c r="CR239" i="2" s="1"/>
  <c r="CS239" i="2"/>
  <c r="CT239" i="2" s="1"/>
  <c r="CU239" i="2"/>
  <c r="CV239" i="2" s="1"/>
  <c r="CW239" i="2"/>
  <c r="CX239" i="2" s="1"/>
  <c r="CG240" i="2"/>
  <c r="CH240" i="2" s="1"/>
  <c r="CI240" i="2"/>
  <c r="CJ240" i="2" s="1"/>
  <c r="CK240" i="2"/>
  <c r="CL240" i="2" s="1"/>
  <c r="CM240" i="2"/>
  <c r="CN240" i="2" s="1"/>
  <c r="CO240" i="2"/>
  <c r="CP240" i="2" s="1"/>
  <c r="CQ240" i="2"/>
  <c r="CR240" i="2" s="1"/>
  <c r="CS240" i="2"/>
  <c r="CT240" i="2" s="1"/>
  <c r="CU240" i="2"/>
  <c r="CV240" i="2" s="1"/>
  <c r="CW240" i="2"/>
  <c r="CX240" i="2" s="1"/>
  <c r="CG241" i="2"/>
  <c r="CH241" i="2" s="1"/>
  <c r="CI241" i="2"/>
  <c r="CJ241" i="2" s="1"/>
  <c r="CK241" i="2"/>
  <c r="CL241" i="2" s="1"/>
  <c r="CM241" i="2"/>
  <c r="CN241" i="2" s="1"/>
  <c r="CO241" i="2"/>
  <c r="CP241" i="2" s="1"/>
  <c r="CQ241" i="2"/>
  <c r="CR241" i="2" s="1"/>
  <c r="CS241" i="2"/>
  <c r="CT241" i="2" s="1"/>
  <c r="CU241" i="2"/>
  <c r="CV241" i="2" s="1"/>
  <c r="CW241" i="2"/>
  <c r="CX241" i="2" s="1"/>
  <c r="CG242" i="2"/>
  <c r="CH242" i="2" s="1"/>
  <c r="CI242" i="2"/>
  <c r="CJ242" i="2" s="1"/>
  <c r="CK242" i="2"/>
  <c r="CL242" i="2" s="1"/>
  <c r="CM242" i="2"/>
  <c r="CN242" i="2" s="1"/>
  <c r="CO242" i="2"/>
  <c r="CP242" i="2" s="1"/>
  <c r="CQ242" i="2"/>
  <c r="CR242" i="2" s="1"/>
  <c r="CS242" i="2"/>
  <c r="CT242" i="2" s="1"/>
  <c r="CU242" i="2"/>
  <c r="CV242" i="2" s="1"/>
  <c r="CW242" i="2"/>
  <c r="CX242" i="2" s="1"/>
  <c r="CG243" i="2"/>
  <c r="CH243" i="2" s="1"/>
  <c r="CI243" i="2"/>
  <c r="CJ243" i="2" s="1"/>
  <c r="CK243" i="2"/>
  <c r="CL243" i="2" s="1"/>
  <c r="CM243" i="2"/>
  <c r="CN243" i="2" s="1"/>
  <c r="CO243" i="2"/>
  <c r="CP243" i="2" s="1"/>
  <c r="CQ243" i="2"/>
  <c r="CR243" i="2" s="1"/>
  <c r="CS243" i="2"/>
  <c r="CT243" i="2" s="1"/>
  <c r="CU243" i="2"/>
  <c r="CV243" i="2" s="1"/>
  <c r="CW243" i="2"/>
  <c r="CX243" i="2" s="1"/>
  <c r="CG244" i="2"/>
  <c r="CH244" i="2" s="1"/>
  <c r="CI244" i="2"/>
  <c r="CJ244" i="2" s="1"/>
  <c r="CK244" i="2"/>
  <c r="CL244" i="2" s="1"/>
  <c r="CM244" i="2"/>
  <c r="CN244" i="2" s="1"/>
  <c r="CO244" i="2"/>
  <c r="CP244" i="2" s="1"/>
  <c r="CQ244" i="2"/>
  <c r="CR244" i="2" s="1"/>
  <c r="CS244" i="2"/>
  <c r="CT244" i="2" s="1"/>
  <c r="CU244" i="2"/>
  <c r="CV244" i="2" s="1"/>
  <c r="CW244" i="2"/>
  <c r="CX244" i="2" s="1"/>
  <c r="CG245" i="2"/>
  <c r="CH245" i="2" s="1"/>
  <c r="CI245" i="2"/>
  <c r="CJ245" i="2" s="1"/>
  <c r="CK245" i="2"/>
  <c r="CL245" i="2" s="1"/>
  <c r="CM245" i="2"/>
  <c r="CN245" i="2" s="1"/>
  <c r="CO245" i="2"/>
  <c r="CP245" i="2" s="1"/>
  <c r="CQ245" i="2"/>
  <c r="CR245" i="2" s="1"/>
  <c r="CS245" i="2"/>
  <c r="CT245" i="2" s="1"/>
  <c r="CU245" i="2"/>
  <c r="CV245" i="2" s="1"/>
  <c r="CW245" i="2"/>
  <c r="CX245" i="2" s="1"/>
  <c r="CG246" i="2"/>
  <c r="CH246" i="2" s="1"/>
  <c r="CI246" i="2"/>
  <c r="CJ246" i="2" s="1"/>
  <c r="CK246" i="2"/>
  <c r="CL246" i="2" s="1"/>
  <c r="CM246" i="2"/>
  <c r="CN246" i="2" s="1"/>
  <c r="CO246" i="2"/>
  <c r="CP246" i="2" s="1"/>
  <c r="CQ246" i="2"/>
  <c r="CR246" i="2" s="1"/>
  <c r="CS246" i="2"/>
  <c r="CT246" i="2" s="1"/>
  <c r="CU246" i="2"/>
  <c r="CV246" i="2" s="1"/>
  <c r="CW246" i="2"/>
  <c r="CX246" i="2" s="1"/>
  <c r="CG247" i="2"/>
  <c r="CH247" i="2" s="1"/>
  <c r="CI247" i="2"/>
  <c r="CJ247" i="2" s="1"/>
  <c r="CK247" i="2"/>
  <c r="CL247" i="2" s="1"/>
  <c r="CM247" i="2"/>
  <c r="CN247" i="2" s="1"/>
  <c r="CO247" i="2"/>
  <c r="CP247" i="2" s="1"/>
  <c r="CQ247" i="2"/>
  <c r="CR247" i="2" s="1"/>
  <c r="CS247" i="2"/>
  <c r="CT247" i="2" s="1"/>
  <c r="CU247" i="2"/>
  <c r="CV247" i="2" s="1"/>
  <c r="CW247" i="2"/>
  <c r="CX247" i="2" s="1"/>
  <c r="CG248" i="2"/>
  <c r="CH248" i="2" s="1"/>
  <c r="CI248" i="2"/>
  <c r="CJ248" i="2" s="1"/>
  <c r="CK248" i="2"/>
  <c r="CL248" i="2" s="1"/>
  <c r="CM248" i="2"/>
  <c r="CN248" i="2" s="1"/>
  <c r="CO248" i="2"/>
  <c r="CP248" i="2" s="1"/>
  <c r="CQ248" i="2"/>
  <c r="CR248" i="2" s="1"/>
  <c r="CS248" i="2"/>
  <c r="CT248" i="2" s="1"/>
  <c r="CU248" i="2"/>
  <c r="CV248" i="2" s="1"/>
  <c r="CW248" i="2"/>
  <c r="CX248" i="2" s="1"/>
  <c r="CG249" i="2"/>
  <c r="CH249" i="2" s="1"/>
  <c r="CI249" i="2"/>
  <c r="CJ249" i="2" s="1"/>
  <c r="CK249" i="2"/>
  <c r="CL249" i="2" s="1"/>
  <c r="CM249" i="2"/>
  <c r="CN249" i="2" s="1"/>
  <c r="CO249" i="2"/>
  <c r="CP249" i="2" s="1"/>
  <c r="CQ249" i="2"/>
  <c r="CR249" i="2" s="1"/>
  <c r="CS249" i="2"/>
  <c r="CT249" i="2" s="1"/>
  <c r="CU249" i="2"/>
  <c r="CV249" i="2" s="1"/>
  <c r="CW249" i="2"/>
  <c r="CX249" i="2" s="1"/>
  <c r="CG250" i="2"/>
  <c r="CH250" i="2" s="1"/>
  <c r="CI250" i="2"/>
  <c r="CJ250" i="2" s="1"/>
  <c r="CK250" i="2"/>
  <c r="CL250" i="2" s="1"/>
  <c r="CM250" i="2"/>
  <c r="CN250" i="2" s="1"/>
  <c r="CO250" i="2"/>
  <c r="CP250" i="2" s="1"/>
  <c r="CQ250" i="2"/>
  <c r="CR250" i="2" s="1"/>
  <c r="CS250" i="2"/>
  <c r="CT250" i="2" s="1"/>
  <c r="CU250" i="2"/>
  <c r="CV250" i="2" s="1"/>
  <c r="CW250" i="2"/>
  <c r="CX250" i="2" s="1"/>
  <c r="CG251" i="2"/>
  <c r="CH251" i="2" s="1"/>
  <c r="CI251" i="2"/>
  <c r="CJ251" i="2" s="1"/>
  <c r="CK251" i="2"/>
  <c r="CL251" i="2" s="1"/>
  <c r="CM251" i="2"/>
  <c r="CN251" i="2" s="1"/>
  <c r="CO251" i="2"/>
  <c r="CP251" i="2" s="1"/>
  <c r="CQ251" i="2"/>
  <c r="CR251" i="2" s="1"/>
  <c r="CS251" i="2"/>
  <c r="CT251" i="2" s="1"/>
  <c r="CU251" i="2"/>
  <c r="CV251" i="2" s="1"/>
  <c r="CW251" i="2"/>
  <c r="CX251" i="2" s="1"/>
  <c r="CG252" i="2"/>
  <c r="CH252" i="2" s="1"/>
  <c r="CI252" i="2"/>
  <c r="CJ252" i="2" s="1"/>
  <c r="CK252" i="2"/>
  <c r="CL252" i="2" s="1"/>
  <c r="CM252" i="2"/>
  <c r="CN252" i="2" s="1"/>
  <c r="CO252" i="2"/>
  <c r="CP252" i="2" s="1"/>
  <c r="CQ252" i="2"/>
  <c r="CR252" i="2" s="1"/>
  <c r="CS252" i="2"/>
  <c r="CT252" i="2" s="1"/>
  <c r="CU252" i="2"/>
  <c r="CV252" i="2" s="1"/>
  <c r="CW252" i="2"/>
  <c r="CX252" i="2" s="1"/>
  <c r="CG253" i="2"/>
  <c r="CH253" i="2" s="1"/>
  <c r="CI253" i="2"/>
  <c r="CJ253" i="2" s="1"/>
  <c r="CK253" i="2"/>
  <c r="CL253" i="2" s="1"/>
  <c r="CM253" i="2"/>
  <c r="CN253" i="2" s="1"/>
  <c r="CO253" i="2"/>
  <c r="CP253" i="2" s="1"/>
  <c r="CQ253" i="2"/>
  <c r="CR253" i="2" s="1"/>
  <c r="CS253" i="2"/>
  <c r="CT253" i="2" s="1"/>
  <c r="CU253" i="2"/>
  <c r="CV253" i="2" s="1"/>
  <c r="CW253" i="2"/>
  <c r="CX253" i="2" s="1"/>
  <c r="CG254" i="2"/>
  <c r="CH254" i="2" s="1"/>
  <c r="CI254" i="2"/>
  <c r="CJ254" i="2" s="1"/>
  <c r="CK254" i="2"/>
  <c r="CL254" i="2" s="1"/>
  <c r="CM254" i="2"/>
  <c r="CN254" i="2" s="1"/>
  <c r="CO254" i="2"/>
  <c r="CP254" i="2" s="1"/>
  <c r="CQ254" i="2"/>
  <c r="CR254" i="2" s="1"/>
  <c r="CS254" i="2"/>
  <c r="CT254" i="2" s="1"/>
  <c r="CU254" i="2"/>
  <c r="CV254" i="2" s="1"/>
  <c r="CW254" i="2"/>
  <c r="CX254" i="2" s="1"/>
  <c r="CG255" i="2"/>
  <c r="CH255" i="2" s="1"/>
  <c r="CI255" i="2"/>
  <c r="CJ255" i="2" s="1"/>
  <c r="CK255" i="2"/>
  <c r="CL255" i="2" s="1"/>
  <c r="CM255" i="2"/>
  <c r="CN255" i="2" s="1"/>
  <c r="CO255" i="2"/>
  <c r="CP255" i="2" s="1"/>
  <c r="CQ255" i="2"/>
  <c r="CR255" i="2" s="1"/>
  <c r="CS255" i="2"/>
  <c r="CT255" i="2" s="1"/>
  <c r="CU255" i="2"/>
  <c r="CV255" i="2" s="1"/>
  <c r="CW255" i="2"/>
  <c r="CX255" i="2" s="1"/>
  <c r="CG256" i="2"/>
  <c r="CH256" i="2" s="1"/>
  <c r="CI256" i="2"/>
  <c r="CJ256" i="2" s="1"/>
  <c r="CK256" i="2"/>
  <c r="CL256" i="2" s="1"/>
  <c r="CM256" i="2"/>
  <c r="CN256" i="2" s="1"/>
  <c r="CO256" i="2"/>
  <c r="CP256" i="2" s="1"/>
  <c r="CQ256" i="2"/>
  <c r="CR256" i="2" s="1"/>
  <c r="CS256" i="2"/>
  <c r="CT256" i="2" s="1"/>
  <c r="CU256" i="2"/>
  <c r="CV256" i="2" s="1"/>
  <c r="CW256" i="2"/>
  <c r="CX256" i="2" s="1"/>
  <c r="CG257" i="2"/>
  <c r="CH257" i="2" s="1"/>
  <c r="CI257" i="2"/>
  <c r="CJ257" i="2" s="1"/>
  <c r="CK257" i="2"/>
  <c r="CL257" i="2" s="1"/>
  <c r="CM257" i="2"/>
  <c r="CN257" i="2" s="1"/>
  <c r="CO257" i="2"/>
  <c r="CP257" i="2" s="1"/>
  <c r="CQ257" i="2"/>
  <c r="CR257" i="2" s="1"/>
  <c r="CS257" i="2"/>
  <c r="CT257" i="2" s="1"/>
  <c r="CU257" i="2"/>
  <c r="CV257" i="2" s="1"/>
  <c r="CW257" i="2"/>
  <c r="CX257" i="2" s="1"/>
  <c r="CG258" i="2"/>
  <c r="CH258" i="2" s="1"/>
  <c r="CI258" i="2"/>
  <c r="CJ258" i="2" s="1"/>
  <c r="CK258" i="2"/>
  <c r="CL258" i="2" s="1"/>
  <c r="CM258" i="2"/>
  <c r="CN258" i="2" s="1"/>
  <c r="CO258" i="2"/>
  <c r="CP258" i="2" s="1"/>
  <c r="CQ258" i="2"/>
  <c r="CR258" i="2" s="1"/>
  <c r="CS258" i="2"/>
  <c r="CT258" i="2" s="1"/>
  <c r="CU258" i="2"/>
  <c r="CV258" i="2" s="1"/>
  <c r="CW258" i="2"/>
  <c r="CX258" i="2" s="1"/>
  <c r="CG259" i="2"/>
  <c r="CH259" i="2" s="1"/>
  <c r="CI259" i="2"/>
  <c r="CJ259" i="2" s="1"/>
  <c r="CK259" i="2"/>
  <c r="CL259" i="2" s="1"/>
  <c r="CM259" i="2"/>
  <c r="CN259" i="2" s="1"/>
  <c r="CO259" i="2"/>
  <c r="CP259" i="2" s="1"/>
  <c r="CQ259" i="2"/>
  <c r="CR259" i="2" s="1"/>
  <c r="CS259" i="2"/>
  <c r="CT259" i="2" s="1"/>
  <c r="CU259" i="2"/>
  <c r="CV259" i="2" s="1"/>
  <c r="CW259" i="2"/>
  <c r="CX259" i="2" s="1"/>
  <c r="CG260" i="2"/>
  <c r="CH260" i="2" s="1"/>
  <c r="CI260" i="2"/>
  <c r="CJ260" i="2" s="1"/>
  <c r="CK260" i="2"/>
  <c r="CL260" i="2" s="1"/>
  <c r="CM260" i="2"/>
  <c r="CN260" i="2" s="1"/>
  <c r="CO260" i="2"/>
  <c r="CP260" i="2" s="1"/>
  <c r="CQ260" i="2"/>
  <c r="CR260" i="2" s="1"/>
  <c r="CS260" i="2"/>
  <c r="CT260" i="2" s="1"/>
  <c r="CU260" i="2"/>
  <c r="CV260" i="2" s="1"/>
  <c r="CW260" i="2"/>
  <c r="CX260" i="2" s="1"/>
  <c r="CG261" i="2"/>
  <c r="CH261" i="2" s="1"/>
  <c r="CI261" i="2"/>
  <c r="CJ261" i="2" s="1"/>
  <c r="CK261" i="2"/>
  <c r="CL261" i="2" s="1"/>
  <c r="CM261" i="2"/>
  <c r="CN261" i="2" s="1"/>
  <c r="CO261" i="2"/>
  <c r="CP261" i="2" s="1"/>
  <c r="CQ261" i="2"/>
  <c r="CR261" i="2" s="1"/>
  <c r="CS261" i="2"/>
  <c r="CT261" i="2" s="1"/>
  <c r="CU261" i="2"/>
  <c r="CV261" i="2" s="1"/>
  <c r="CW261" i="2"/>
  <c r="CX261" i="2" s="1"/>
  <c r="CG262" i="2"/>
  <c r="CH262" i="2" s="1"/>
  <c r="CI262" i="2"/>
  <c r="CJ262" i="2" s="1"/>
  <c r="CK262" i="2"/>
  <c r="CL262" i="2" s="1"/>
  <c r="CM262" i="2"/>
  <c r="CN262" i="2" s="1"/>
  <c r="CO262" i="2"/>
  <c r="CP262" i="2" s="1"/>
  <c r="CQ262" i="2"/>
  <c r="CR262" i="2" s="1"/>
  <c r="CS262" i="2"/>
  <c r="CT262" i="2" s="1"/>
  <c r="CU262" i="2"/>
  <c r="CV262" i="2" s="1"/>
  <c r="CW262" i="2"/>
  <c r="CX262" i="2" s="1"/>
  <c r="CG263" i="2"/>
  <c r="CH263" i="2" s="1"/>
  <c r="CI263" i="2"/>
  <c r="CJ263" i="2" s="1"/>
  <c r="CK263" i="2"/>
  <c r="CL263" i="2" s="1"/>
  <c r="CM263" i="2"/>
  <c r="CN263" i="2" s="1"/>
  <c r="CO263" i="2"/>
  <c r="CP263" i="2" s="1"/>
  <c r="CQ263" i="2"/>
  <c r="CR263" i="2" s="1"/>
  <c r="CS263" i="2"/>
  <c r="CT263" i="2" s="1"/>
  <c r="CU263" i="2"/>
  <c r="CV263" i="2" s="1"/>
  <c r="CW263" i="2"/>
  <c r="CX263" i="2" s="1"/>
  <c r="CG264" i="2"/>
  <c r="CH264" i="2" s="1"/>
  <c r="CI264" i="2"/>
  <c r="CJ264" i="2" s="1"/>
  <c r="CK264" i="2"/>
  <c r="CL264" i="2" s="1"/>
  <c r="CM264" i="2"/>
  <c r="CN264" i="2" s="1"/>
  <c r="CO264" i="2"/>
  <c r="CP264" i="2" s="1"/>
  <c r="CQ264" i="2"/>
  <c r="CR264" i="2" s="1"/>
  <c r="CS264" i="2"/>
  <c r="CT264" i="2" s="1"/>
  <c r="CU264" i="2"/>
  <c r="CV264" i="2" s="1"/>
  <c r="CW264" i="2"/>
  <c r="CX264" i="2" s="1"/>
  <c r="CG265" i="2"/>
  <c r="CH265" i="2" s="1"/>
  <c r="CI265" i="2"/>
  <c r="CJ265" i="2" s="1"/>
  <c r="CK265" i="2"/>
  <c r="CL265" i="2" s="1"/>
  <c r="CM265" i="2"/>
  <c r="CN265" i="2" s="1"/>
  <c r="CO265" i="2"/>
  <c r="CP265" i="2" s="1"/>
  <c r="CQ265" i="2"/>
  <c r="CR265" i="2" s="1"/>
  <c r="CS265" i="2"/>
  <c r="CT265" i="2" s="1"/>
  <c r="CU265" i="2"/>
  <c r="CV265" i="2" s="1"/>
  <c r="CW265" i="2"/>
  <c r="CX265" i="2" s="1"/>
  <c r="CG266" i="2"/>
  <c r="CH266" i="2" s="1"/>
  <c r="CI266" i="2"/>
  <c r="CJ266" i="2" s="1"/>
  <c r="CK266" i="2"/>
  <c r="CL266" i="2" s="1"/>
  <c r="CM266" i="2"/>
  <c r="CN266" i="2" s="1"/>
  <c r="CO266" i="2"/>
  <c r="CP266" i="2" s="1"/>
  <c r="CQ266" i="2"/>
  <c r="CR266" i="2" s="1"/>
  <c r="CS266" i="2"/>
  <c r="CT266" i="2" s="1"/>
  <c r="CU266" i="2"/>
  <c r="CV266" i="2" s="1"/>
  <c r="CW266" i="2"/>
  <c r="CX266" i="2" s="1"/>
  <c r="CG267" i="2"/>
  <c r="CH267" i="2" s="1"/>
  <c r="CI267" i="2"/>
  <c r="CJ267" i="2" s="1"/>
  <c r="CK267" i="2"/>
  <c r="CL267" i="2" s="1"/>
  <c r="CM267" i="2"/>
  <c r="CN267" i="2" s="1"/>
  <c r="CO267" i="2"/>
  <c r="CP267" i="2" s="1"/>
  <c r="CQ267" i="2"/>
  <c r="CR267" i="2" s="1"/>
  <c r="CS267" i="2"/>
  <c r="CT267" i="2" s="1"/>
  <c r="CU267" i="2"/>
  <c r="CV267" i="2" s="1"/>
  <c r="CW267" i="2"/>
  <c r="CX267" i="2" s="1"/>
  <c r="CG268" i="2"/>
  <c r="CH268" i="2" s="1"/>
  <c r="CI268" i="2"/>
  <c r="CJ268" i="2" s="1"/>
  <c r="CK268" i="2"/>
  <c r="CL268" i="2" s="1"/>
  <c r="CM268" i="2"/>
  <c r="CN268" i="2" s="1"/>
  <c r="CO268" i="2"/>
  <c r="CP268" i="2" s="1"/>
  <c r="CQ268" i="2"/>
  <c r="CR268" i="2" s="1"/>
  <c r="CS268" i="2"/>
  <c r="CT268" i="2" s="1"/>
  <c r="CU268" i="2"/>
  <c r="CV268" i="2" s="1"/>
  <c r="CW268" i="2"/>
  <c r="CX268" i="2" s="1"/>
  <c r="CG269" i="2"/>
  <c r="CH269" i="2" s="1"/>
  <c r="CI269" i="2"/>
  <c r="CJ269" i="2" s="1"/>
  <c r="CK269" i="2"/>
  <c r="CL269" i="2" s="1"/>
  <c r="CM269" i="2"/>
  <c r="CN269" i="2" s="1"/>
  <c r="CO269" i="2"/>
  <c r="CP269" i="2" s="1"/>
  <c r="CQ269" i="2"/>
  <c r="CR269" i="2" s="1"/>
  <c r="CS269" i="2"/>
  <c r="CT269" i="2" s="1"/>
  <c r="CU269" i="2"/>
  <c r="CV269" i="2" s="1"/>
  <c r="CW269" i="2"/>
  <c r="CX269" i="2" s="1"/>
  <c r="CG270" i="2"/>
  <c r="CH270" i="2" s="1"/>
  <c r="CI270" i="2"/>
  <c r="CJ270" i="2" s="1"/>
  <c r="CK270" i="2"/>
  <c r="CL270" i="2" s="1"/>
  <c r="CM270" i="2"/>
  <c r="CN270" i="2" s="1"/>
  <c r="CO270" i="2"/>
  <c r="CP270" i="2" s="1"/>
  <c r="CQ270" i="2"/>
  <c r="CR270" i="2" s="1"/>
  <c r="CS270" i="2"/>
  <c r="CT270" i="2" s="1"/>
  <c r="CU270" i="2"/>
  <c r="CV270" i="2" s="1"/>
  <c r="CW270" i="2"/>
  <c r="CX270" i="2" s="1"/>
  <c r="CG271" i="2"/>
  <c r="CH271" i="2" s="1"/>
  <c r="CI271" i="2"/>
  <c r="CJ271" i="2" s="1"/>
  <c r="CK271" i="2"/>
  <c r="CL271" i="2" s="1"/>
  <c r="CM271" i="2"/>
  <c r="CN271" i="2" s="1"/>
  <c r="CO271" i="2"/>
  <c r="CP271" i="2" s="1"/>
  <c r="CQ271" i="2"/>
  <c r="CR271" i="2" s="1"/>
  <c r="CS271" i="2"/>
  <c r="CT271" i="2" s="1"/>
  <c r="CU271" i="2"/>
  <c r="CV271" i="2" s="1"/>
  <c r="CW271" i="2"/>
  <c r="CX271" i="2" s="1"/>
  <c r="CG272" i="2"/>
  <c r="CH272" i="2" s="1"/>
  <c r="CI272" i="2"/>
  <c r="CJ272" i="2" s="1"/>
  <c r="CK272" i="2"/>
  <c r="CL272" i="2" s="1"/>
  <c r="CM272" i="2"/>
  <c r="CN272" i="2" s="1"/>
  <c r="CO272" i="2"/>
  <c r="CP272" i="2" s="1"/>
  <c r="CQ272" i="2"/>
  <c r="CR272" i="2" s="1"/>
  <c r="CS272" i="2"/>
  <c r="CT272" i="2" s="1"/>
  <c r="CU272" i="2"/>
  <c r="CV272" i="2" s="1"/>
  <c r="CW272" i="2"/>
  <c r="CX272" i="2" s="1"/>
  <c r="CG273" i="2"/>
  <c r="CH273" i="2" s="1"/>
  <c r="CI273" i="2"/>
  <c r="CJ273" i="2" s="1"/>
  <c r="CK273" i="2"/>
  <c r="CL273" i="2" s="1"/>
  <c r="CM273" i="2"/>
  <c r="CN273" i="2" s="1"/>
  <c r="CO273" i="2"/>
  <c r="CP273" i="2" s="1"/>
  <c r="CQ273" i="2"/>
  <c r="CR273" i="2" s="1"/>
  <c r="CS273" i="2"/>
  <c r="CT273" i="2" s="1"/>
  <c r="CU273" i="2"/>
  <c r="CV273" i="2" s="1"/>
  <c r="CW273" i="2"/>
  <c r="CX273" i="2" s="1"/>
  <c r="CG274" i="2"/>
  <c r="CH274" i="2" s="1"/>
  <c r="CI274" i="2"/>
  <c r="CJ274" i="2" s="1"/>
  <c r="CK274" i="2"/>
  <c r="CL274" i="2" s="1"/>
  <c r="CM274" i="2"/>
  <c r="CN274" i="2" s="1"/>
  <c r="CO274" i="2"/>
  <c r="CP274" i="2" s="1"/>
  <c r="CQ274" i="2"/>
  <c r="CR274" i="2" s="1"/>
  <c r="CS274" i="2"/>
  <c r="CT274" i="2" s="1"/>
  <c r="CU274" i="2"/>
  <c r="CV274" i="2" s="1"/>
  <c r="CW274" i="2"/>
  <c r="CX274" i="2" s="1"/>
  <c r="CG275" i="2"/>
  <c r="CH275" i="2" s="1"/>
  <c r="CI275" i="2"/>
  <c r="CJ275" i="2" s="1"/>
  <c r="CK275" i="2"/>
  <c r="CL275" i="2" s="1"/>
  <c r="CM275" i="2"/>
  <c r="CN275" i="2" s="1"/>
  <c r="CO275" i="2"/>
  <c r="CP275" i="2" s="1"/>
  <c r="CQ275" i="2"/>
  <c r="CR275" i="2" s="1"/>
  <c r="CS275" i="2"/>
  <c r="CT275" i="2" s="1"/>
  <c r="CU275" i="2"/>
  <c r="CV275" i="2" s="1"/>
  <c r="CW275" i="2"/>
  <c r="CX275" i="2" s="1"/>
  <c r="CG276" i="2"/>
  <c r="CH276" i="2" s="1"/>
  <c r="CI276" i="2"/>
  <c r="CJ276" i="2" s="1"/>
  <c r="CK276" i="2"/>
  <c r="CL276" i="2" s="1"/>
  <c r="CM276" i="2"/>
  <c r="CN276" i="2" s="1"/>
  <c r="CO276" i="2"/>
  <c r="CP276" i="2" s="1"/>
  <c r="CQ276" i="2"/>
  <c r="CR276" i="2" s="1"/>
  <c r="CS276" i="2"/>
  <c r="CT276" i="2" s="1"/>
  <c r="CU276" i="2"/>
  <c r="CV276" i="2" s="1"/>
  <c r="CW276" i="2"/>
  <c r="CX276" i="2" s="1"/>
  <c r="CG277" i="2"/>
  <c r="CH277" i="2" s="1"/>
  <c r="CI277" i="2"/>
  <c r="CJ277" i="2" s="1"/>
  <c r="CK277" i="2"/>
  <c r="CL277" i="2" s="1"/>
  <c r="CM277" i="2"/>
  <c r="CN277" i="2" s="1"/>
  <c r="CO277" i="2"/>
  <c r="CP277" i="2" s="1"/>
  <c r="CQ277" i="2"/>
  <c r="CR277" i="2" s="1"/>
  <c r="CS277" i="2"/>
  <c r="CT277" i="2" s="1"/>
  <c r="CU277" i="2"/>
  <c r="CV277" i="2" s="1"/>
  <c r="CW277" i="2"/>
  <c r="CX277" i="2" s="1"/>
  <c r="CG278" i="2"/>
  <c r="CH278" i="2" s="1"/>
  <c r="CI278" i="2"/>
  <c r="CJ278" i="2" s="1"/>
  <c r="CK278" i="2"/>
  <c r="CL278" i="2" s="1"/>
  <c r="CM278" i="2"/>
  <c r="CN278" i="2" s="1"/>
  <c r="CO278" i="2"/>
  <c r="CP278" i="2" s="1"/>
  <c r="CQ278" i="2"/>
  <c r="CR278" i="2" s="1"/>
  <c r="CS278" i="2"/>
  <c r="CT278" i="2" s="1"/>
  <c r="CU278" i="2"/>
  <c r="CV278" i="2" s="1"/>
  <c r="CW278" i="2"/>
  <c r="CX278" i="2" s="1"/>
  <c r="CG279" i="2"/>
  <c r="CH279" i="2" s="1"/>
  <c r="CI279" i="2"/>
  <c r="CJ279" i="2" s="1"/>
  <c r="CK279" i="2"/>
  <c r="CL279" i="2" s="1"/>
  <c r="CM279" i="2"/>
  <c r="CN279" i="2" s="1"/>
  <c r="CO279" i="2"/>
  <c r="CP279" i="2" s="1"/>
  <c r="CQ279" i="2"/>
  <c r="CR279" i="2" s="1"/>
  <c r="CS279" i="2"/>
  <c r="CT279" i="2" s="1"/>
  <c r="CU279" i="2"/>
  <c r="CV279" i="2" s="1"/>
  <c r="CW279" i="2"/>
  <c r="CX279" i="2" s="1"/>
  <c r="CG280" i="2"/>
  <c r="CH280" i="2" s="1"/>
  <c r="CI280" i="2"/>
  <c r="CJ280" i="2" s="1"/>
  <c r="CK280" i="2"/>
  <c r="CL280" i="2" s="1"/>
  <c r="CM280" i="2"/>
  <c r="CN280" i="2" s="1"/>
  <c r="CO280" i="2"/>
  <c r="CP280" i="2" s="1"/>
  <c r="CQ280" i="2"/>
  <c r="CR280" i="2" s="1"/>
  <c r="CS280" i="2"/>
  <c r="CT280" i="2" s="1"/>
  <c r="CU280" i="2"/>
  <c r="CV280" i="2" s="1"/>
  <c r="CW280" i="2"/>
  <c r="CX280" i="2" s="1"/>
  <c r="CG281" i="2"/>
  <c r="CH281" i="2" s="1"/>
  <c r="CI281" i="2"/>
  <c r="CJ281" i="2" s="1"/>
  <c r="CK281" i="2"/>
  <c r="CL281" i="2" s="1"/>
  <c r="CM281" i="2"/>
  <c r="CN281" i="2" s="1"/>
  <c r="CO281" i="2"/>
  <c r="CP281" i="2" s="1"/>
  <c r="CQ281" i="2"/>
  <c r="CR281" i="2" s="1"/>
  <c r="CS281" i="2"/>
  <c r="CT281" i="2" s="1"/>
  <c r="CU281" i="2"/>
  <c r="CV281" i="2" s="1"/>
  <c r="CW281" i="2"/>
  <c r="CX281" i="2" s="1"/>
  <c r="CG282" i="2"/>
  <c r="CH282" i="2" s="1"/>
  <c r="CI282" i="2"/>
  <c r="CJ282" i="2" s="1"/>
  <c r="CK282" i="2"/>
  <c r="CL282" i="2" s="1"/>
  <c r="CM282" i="2"/>
  <c r="CN282" i="2" s="1"/>
  <c r="CO282" i="2"/>
  <c r="CP282" i="2" s="1"/>
  <c r="CQ282" i="2"/>
  <c r="CR282" i="2" s="1"/>
  <c r="CS282" i="2"/>
  <c r="CT282" i="2" s="1"/>
  <c r="CU282" i="2"/>
  <c r="CV282" i="2" s="1"/>
  <c r="CW282" i="2"/>
  <c r="CX282" i="2" s="1"/>
  <c r="CG283" i="2"/>
  <c r="CH283" i="2" s="1"/>
  <c r="CI283" i="2"/>
  <c r="CJ283" i="2" s="1"/>
  <c r="CK283" i="2"/>
  <c r="CL283" i="2" s="1"/>
  <c r="CM283" i="2"/>
  <c r="CN283" i="2" s="1"/>
  <c r="CO283" i="2"/>
  <c r="CP283" i="2" s="1"/>
  <c r="CQ283" i="2"/>
  <c r="CR283" i="2" s="1"/>
  <c r="CS283" i="2"/>
  <c r="CT283" i="2" s="1"/>
  <c r="CU283" i="2"/>
  <c r="CV283" i="2" s="1"/>
  <c r="CW283" i="2"/>
  <c r="CX283" i="2" s="1"/>
  <c r="CG284" i="2"/>
  <c r="CH284" i="2" s="1"/>
  <c r="CI284" i="2"/>
  <c r="CJ284" i="2" s="1"/>
  <c r="CK284" i="2"/>
  <c r="CL284" i="2" s="1"/>
  <c r="CM284" i="2"/>
  <c r="CN284" i="2" s="1"/>
  <c r="CO284" i="2"/>
  <c r="CP284" i="2" s="1"/>
  <c r="CQ284" i="2"/>
  <c r="CR284" i="2" s="1"/>
  <c r="CS284" i="2"/>
  <c r="CT284" i="2" s="1"/>
  <c r="CU284" i="2"/>
  <c r="CV284" i="2" s="1"/>
  <c r="CW284" i="2"/>
  <c r="CX284" i="2" s="1"/>
  <c r="CG285" i="2"/>
  <c r="CH285" i="2" s="1"/>
  <c r="CI285" i="2"/>
  <c r="CJ285" i="2" s="1"/>
  <c r="CK285" i="2"/>
  <c r="CL285" i="2" s="1"/>
  <c r="CM285" i="2"/>
  <c r="CN285" i="2" s="1"/>
  <c r="CO285" i="2"/>
  <c r="CP285" i="2" s="1"/>
  <c r="CQ285" i="2"/>
  <c r="CR285" i="2" s="1"/>
  <c r="CS285" i="2"/>
  <c r="CT285" i="2" s="1"/>
  <c r="CU285" i="2"/>
  <c r="CV285" i="2" s="1"/>
  <c r="CW285" i="2"/>
  <c r="CX285" i="2" s="1"/>
  <c r="CG286" i="2"/>
  <c r="CH286" i="2" s="1"/>
  <c r="CI286" i="2"/>
  <c r="CJ286" i="2" s="1"/>
  <c r="CK286" i="2"/>
  <c r="CL286" i="2" s="1"/>
  <c r="CM286" i="2"/>
  <c r="CN286" i="2" s="1"/>
  <c r="CO286" i="2"/>
  <c r="CP286" i="2" s="1"/>
  <c r="CQ286" i="2"/>
  <c r="CR286" i="2" s="1"/>
  <c r="CS286" i="2"/>
  <c r="CT286" i="2" s="1"/>
  <c r="CU286" i="2"/>
  <c r="CV286" i="2" s="1"/>
  <c r="CW286" i="2"/>
  <c r="CX286" i="2" s="1"/>
  <c r="CG287" i="2"/>
  <c r="CH287" i="2" s="1"/>
  <c r="CI287" i="2"/>
  <c r="CJ287" i="2" s="1"/>
  <c r="CK287" i="2"/>
  <c r="CL287" i="2" s="1"/>
  <c r="CM287" i="2"/>
  <c r="CN287" i="2" s="1"/>
  <c r="CO287" i="2"/>
  <c r="CP287" i="2" s="1"/>
  <c r="CQ287" i="2"/>
  <c r="CR287" i="2" s="1"/>
  <c r="CS287" i="2"/>
  <c r="CT287" i="2" s="1"/>
  <c r="CU287" i="2"/>
  <c r="CV287" i="2" s="1"/>
  <c r="CW287" i="2"/>
  <c r="CX287" i="2" s="1"/>
  <c r="CG288" i="2"/>
  <c r="CH288" i="2" s="1"/>
  <c r="CI288" i="2"/>
  <c r="CJ288" i="2" s="1"/>
  <c r="CK288" i="2"/>
  <c r="CL288" i="2" s="1"/>
  <c r="CM288" i="2"/>
  <c r="CN288" i="2" s="1"/>
  <c r="CO288" i="2"/>
  <c r="CP288" i="2" s="1"/>
  <c r="CQ288" i="2"/>
  <c r="CR288" i="2" s="1"/>
  <c r="CS288" i="2"/>
  <c r="CT288" i="2" s="1"/>
  <c r="CU288" i="2"/>
  <c r="CV288" i="2" s="1"/>
  <c r="CW288" i="2"/>
  <c r="CX288" i="2" s="1"/>
  <c r="CG289" i="2"/>
  <c r="CH289" i="2" s="1"/>
  <c r="CI289" i="2"/>
  <c r="CJ289" i="2" s="1"/>
  <c r="CK289" i="2"/>
  <c r="CL289" i="2" s="1"/>
  <c r="CM289" i="2"/>
  <c r="CN289" i="2" s="1"/>
  <c r="CO289" i="2"/>
  <c r="CP289" i="2" s="1"/>
  <c r="CQ289" i="2"/>
  <c r="CR289" i="2" s="1"/>
  <c r="CS289" i="2"/>
  <c r="CT289" i="2" s="1"/>
  <c r="CU289" i="2"/>
  <c r="CV289" i="2" s="1"/>
  <c r="CW289" i="2"/>
  <c r="CX289" i="2" s="1"/>
  <c r="CG290" i="2"/>
  <c r="CH290" i="2" s="1"/>
  <c r="CI290" i="2"/>
  <c r="CJ290" i="2" s="1"/>
  <c r="CK290" i="2"/>
  <c r="CL290" i="2" s="1"/>
  <c r="CM290" i="2"/>
  <c r="CN290" i="2" s="1"/>
  <c r="CO290" i="2"/>
  <c r="CP290" i="2" s="1"/>
  <c r="CQ290" i="2"/>
  <c r="CR290" i="2" s="1"/>
  <c r="CS290" i="2"/>
  <c r="CT290" i="2" s="1"/>
  <c r="CU290" i="2"/>
  <c r="CV290" i="2" s="1"/>
  <c r="CW290" i="2"/>
  <c r="CX290" i="2" s="1"/>
  <c r="CG291" i="2"/>
  <c r="CH291" i="2" s="1"/>
  <c r="CI291" i="2"/>
  <c r="CJ291" i="2" s="1"/>
  <c r="CK291" i="2"/>
  <c r="CL291" i="2" s="1"/>
  <c r="CM291" i="2"/>
  <c r="CN291" i="2" s="1"/>
  <c r="CO291" i="2"/>
  <c r="CP291" i="2" s="1"/>
  <c r="CQ291" i="2"/>
  <c r="CR291" i="2" s="1"/>
  <c r="CS291" i="2"/>
  <c r="CT291" i="2" s="1"/>
  <c r="CU291" i="2"/>
  <c r="CV291" i="2" s="1"/>
  <c r="CW291" i="2"/>
  <c r="CX291" i="2" s="1"/>
  <c r="CG292" i="2"/>
  <c r="CH292" i="2" s="1"/>
  <c r="CI292" i="2"/>
  <c r="CJ292" i="2" s="1"/>
  <c r="CK292" i="2"/>
  <c r="CL292" i="2" s="1"/>
  <c r="CM292" i="2"/>
  <c r="CN292" i="2" s="1"/>
  <c r="CO292" i="2"/>
  <c r="CP292" i="2" s="1"/>
  <c r="CQ292" i="2"/>
  <c r="CR292" i="2" s="1"/>
  <c r="CS292" i="2"/>
  <c r="CT292" i="2" s="1"/>
  <c r="CU292" i="2"/>
  <c r="CV292" i="2" s="1"/>
  <c r="CW292" i="2"/>
  <c r="CX292" i="2" s="1"/>
  <c r="CG293" i="2"/>
  <c r="CH293" i="2" s="1"/>
  <c r="CI293" i="2"/>
  <c r="CJ293" i="2" s="1"/>
  <c r="CK293" i="2"/>
  <c r="CL293" i="2" s="1"/>
  <c r="CM293" i="2"/>
  <c r="CN293" i="2" s="1"/>
  <c r="CO293" i="2"/>
  <c r="CP293" i="2" s="1"/>
  <c r="CQ293" i="2"/>
  <c r="CR293" i="2" s="1"/>
  <c r="CS293" i="2"/>
  <c r="CT293" i="2" s="1"/>
  <c r="CU293" i="2"/>
  <c r="CV293" i="2" s="1"/>
  <c r="CW293" i="2"/>
  <c r="CX293" i="2" s="1"/>
  <c r="CG294" i="2"/>
  <c r="CH294" i="2" s="1"/>
  <c r="CI294" i="2"/>
  <c r="CJ294" i="2" s="1"/>
  <c r="CK294" i="2"/>
  <c r="CL294" i="2" s="1"/>
  <c r="CM294" i="2"/>
  <c r="CN294" i="2" s="1"/>
  <c r="CO294" i="2"/>
  <c r="CP294" i="2" s="1"/>
  <c r="CQ294" i="2"/>
  <c r="CR294" i="2" s="1"/>
  <c r="CS294" i="2"/>
  <c r="CT294" i="2" s="1"/>
  <c r="CU294" i="2"/>
  <c r="CV294" i="2" s="1"/>
  <c r="CW294" i="2"/>
  <c r="CX294" i="2" s="1"/>
  <c r="CG295" i="2"/>
  <c r="CH295" i="2" s="1"/>
  <c r="CI295" i="2"/>
  <c r="CJ295" i="2" s="1"/>
  <c r="CK295" i="2"/>
  <c r="CL295" i="2" s="1"/>
  <c r="CM295" i="2"/>
  <c r="CN295" i="2" s="1"/>
  <c r="CO295" i="2"/>
  <c r="CP295" i="2" s="1"/>
  <c r="CQ295" i="2"/>
  <c r="CR295" i="2" s="1"/>
  <c r="CS295" i="2"/>
  <c r="CT295" i="2" s="1"/>
  <c r="CU295" i="2"/>
  <c r="CV295" i="2" s="1"/>
  <c r="CW295" i="2"/>
  <c r="CX295" i="2" s="1"/>
  <c r="CG296" i="2"/>
  <c r="CH296" i="2" s="1"/>
  <c r="CI296" i="2"/>
  <c r="CJ296" i="2" s="1"/>
  <c r="CK296" i="2"/>
  <c r="CL296" i="2" s="1"/>
  <c r="CM296" i="2"/>
  <c r="CN296" i="2" s="1"/>
  <c r="CO296" i="2"/>
  <c r="CP296" i="2" s="1"/>
  <c r="CQ296" i="2"/>
  <c r="CR296" i="2" s="1"/>
  <c r="CS296" i="2"/>
  <c r="CT296" i="2" s="1"/>
  <c r="CU296" i="2"/>
  <c r="CV296" i="2" s="1"/>
  <c r="CW296" i="2"/>
  <c r="CX296" i="2" s="1"/>
  <c r="CG297" i="2"/>
  <c r="CH297" i="2" s="1"/>
  <c r="CI297" i="2"/>
  <c r="CJ297" i="2" s="1"/>
  <c r="CK297" i="2"/>
  <c r="CL297" i="2" s="1"/>
  <c r="CM297" i="2"/>
  <c r="CN297" i="2" s="1"/>
  <c r="CO297" i="2"/>
  <c r="CP297" i="2" s="1"/>
  <c r="CQ297" i="2"/>
  <c r="CR297" i="2" s="1"/>
  <c r="CS297" i="2"/>
  <c r="CT297" i="2" s="1"/>
  <c r="CU297" i="2"/>
  <c r="CV297" i="2" s="1"/>
  <c r="CW297" i="2"/>
  <c r="CX297" i="2" s="1"/>
  <c r="CG298" i="2"/>
  <c r="CH298" i="2" s="1"/>
  <c r="CI298" i="2"/>
  <c r="CJ298" i="2" s="1"/>
  <c r="CK298" i="2"/>
  <c r="CL298" i="2" s="1"/>
  <c r="CM298" i="2"/>
  <c r="CN298" i="2" s="1"/>
  <c r="CO298" i="2"/>
  <c r="CP298" i="2" s="1"/>
  <c r="CQ298" i="2"/>
  <c r="CR298" i="2" s="1"/>
  <c r="CS298" i="2"/>
  <c r="CT298" i="2" s="1"/>
  <c r="CU298" i="2"/>
  <c r="CV298" i="2" s="1"/>
  <c r="CW298" i="2"/>
  <c r="CX298" i="2" s="1"/>
  <c r="CG299" i="2"/>
  <c r="CH299" i="2" s="1"/>
  <c r="CI299" i="2"/>
  <c r="CJ299" i="2" s="1"/>
  <c r="CK299" i="2"/>
  <c r="CL299" i="2" s="1"/>
  <c r="CM299" i="2"/>
  <c r="CN299" i="2" s="1"/>
  <c r="CO299" i="2"/>
  <c r="CP299" i="2" s="1"/>
  <c r="CQ299" i="2"/>
  <c r="CR299" i="2" s="1"/>
  <c r="CS299" i="2"/>
  <c r="CT299" i="2" s="1"/>
  <c r="CU299" i="2"/>
  <c r="CV299" i="2" s="1"/>
  <c r="CW299" i="2"/>
  <c r="CX299" i="2" s="1"/>
  <c r="CG300" i="2"/>
  <c r="CH300" i="2" s="1"/>
  <c r="CI300" i="2"/>
  <c r="CJ300" i="2" s="1"/>
  <c r="CK300" i="2"/>
  <c r="CL300" i="2" s="1"/>
  <c r="CM300" i="2"/>
  <c r="CN300" i="2" s="1"/>
  <c r="CO300" i="2"/>
  <c r="CP300" i="2" s="1"/>
  <c r="CQ300" i="2"/>
  <c r="CR300" i="2" s="1"/>
  <c r="CS300" i="2"/>
  <c r="CT300" i="2" s="1"/>
  <c r="CU300" i="2"/>
  <c r="CV300" i="2" s="1"/>
  <c r="CW300" i="2"/>
  <c r="CX300" i="2" s="1"/>
  <c r="CG301" i="2"/>
  <c r="CH301" i="2" s="1"/>
  <c r="CI301" i="2"/>
  <c r="CJ301" i="2" s="1"/>
  <c r="CK301" i="2"/>
  <c r="CL301" i="2" s="1"/>
  <c r="CM301" i="2"/>
  <c r="CN301" i="2" s="1"/>
  <c r="CO301" i="2"/>
  <c r="CP301" i="2" s="1"/>
  <c r="CQ301" i="2"/>
  <c r="CR301" i="2" s="1"/>
  <c r="CS301" i="2"/>
  <c r="CT301" i="2" s="1"/>
  <c r="CU301" i="2"/>
  <c r="CV301" i="2" s="1"/>
  <c r="CW301" i="2"/>
  <c r="CX301" i="2" s="1"/>
  <c r="CG302" i="2"/>
  <c r="CH302" i="2" s="1"/>
  <c r="CI302" i="2"/>
  <c r="CJ302" i="2" s="1"/>
  <c r="CK302" i="2"/>
  <c r="CL302" i="2" s="1"/>
  <c r="CM302" i="2"/>
  <c r="CN302" i="2" s="1"/>
  <c r="CO302" i="2"/>
  <c r="CP302" i="2" s="1"/>
  <c r="CQ302" i="2"/>
  <c r="CR302" i="2" s="1"/>
  <c r="CS302" i="2"/>
  <c r="CT302" i="2" s="1"/>
  <c r="CU302" i="2"/>
  <c r="CV302" i="2" s="1"/>
  <c r="CW302" i="2"/>
  <c r="CX302" i="2" s="1"/>
  <c r="CG303" i="2"/>
  <c r="CH303" i="2" s="1"/>
  <c r="CI303" i="2"/>
  <c r="CJ303" i="2" s="1"/>
  <c r="CK303" i="2"/>
  <c r="CL303" i="2" s="1"/>
  <c r="CM303" i="2"/>
  <c r="CN303" i="2" s="1"/>
  <c r="CO303" i="2"/>
  <c r="CP303" i="2" s="1"/>
  <c r="CQ303" i="2"/>
  <c r="CR303" i="2" s="1"/>
  <c r="CS303" i="2"/>
  <c r="CT303" i="2" s="1"/>
  <c r="CU303" i="2"/>
  <c r="CV303" i="2" s="1"/>
  <c r="CW303" i="2"/>
  <c r="CX303" i="2" s="1"/>
  <c r="CG304" i="2"/>
  <c r="CH304" i="2" s="1"/>
  <c r="CI304" i="2"/>
  <c r="CJ304" i="2" s="1"/>
  <c r="CK304" i="2"/>
  <c r="CL304" i="2" s="1"/>
  <c r="CM304" i="2"/>
  <c r="CN304" i="2" s="1"/>
  <c r="CO304" i="2"/>
  <c r="CP304" i="2" s="1"/>
  <c r="CQ304" i="2"/>
  <c r="CR304" i="2" s="1"/>
  <c r="CS304" i="2"/>
  <c r="CT304" i="2" s="1"/>
  <c r="CU304" i="2"/>
  <c r="CV304" i="2" s="1"/>
  <c r="CW304" i="2"/>
  <c r="CX304" i="2" s="1"/>
  <c r="CG305" i="2"/>
  <c r="CH305" i="2" s="1"/>
  <c r="CI305" i="2"/>
  <c r="CJ305" i="2" s="1"/>
  <c r="CK305" i="2"/>
  <c r="CL305" i="2" s="1"/>
  <c r="CM305" i="2"/>
  <c r="CN305" i="2" s="1"/>
  <c r="CO305" i="2"/>
  <c r="CP305" i="2" s="1"/>
  <c r="CQ305" i="2"/>
  <c r="CR305" i="2" s="1"/>
  <c r="CS305" i="2"/>
  <c r="CT305" i="2" s="1"/>
  <c r="CU305" i="2"/>
  <c r="CV305" i="2" s="1"/>
  <c r="CW305" i="2"/>
  <c r="CX305" i="2" s="1"/>
  <c r="CG306" i="2"/>
  <c r="CH306" i="2" s="1"/>
  <c r="CI306" i="2"/>
  <c r="CJ306" i="2" s="1"/>
  <c r="CK306" i="2"/>
  <c r="CL306" i="2" s="1"/>
  <c r="CM306" i="2"/>
  <c r="CN306" i="2" s="1"/>
  <c r="CO306" i="2"/>
  <c r="CP306" i="2" s="1"/>
  <c r="CQ306" i="2"/>
  <c r="CR306" i="2" s="1"/>
  <c r="CS306" i="2"/>
  <c r="CT306" i="2" s="1"/>
  <c r="CU306" i="2"/>
  <c r="CV306" i="2" s="1"/>
  <c r="CW306" i="2"/>
  <c r="CX306" i="2" s="1"/>
  <c r="CG307" i="2"/>
  <c r="CH307" i="2" s="1"/>
  <c r="CI307" i="2"/>
  <c r="CJ307" i="2" s="1"/>
  <c r="CK307" i="2"/>
  <c r="CL307" i="2" s="1"/>
  <c r="CM307" i="2"/>
  <c r="CN307" i="2" s="1"/>
  <c r="CO307" i="2"/>
  <c r="CP307" i="2" s="1"/>
  <c r="CQ307" i="2"/>
  <c r="CR307" i="2" s="1"/>
  <c r="CS307" i="2"/>
  <c r="CT307" i="2" s="1"/>
  <c r="CU307" i="2"/>
  <c r="CV307" i="2" s="1"/>
  <c r="CW307" i="2"/>
  <c r="CX307" i="2" s="1"/>
  <c r="CG308" i="2"/>
  <c r="CH308" i="2" s="1"/>
  <c r="CI308" i="2"/>
  <c r="CJ308" i="2" s="1"/>
  <c r="CK308" i="2"/>
  <c r="CL308" i="2" s="1"/>
  <c r="CM308" i="2"/>
  <c r="CN308" i="2" s="1"/>
  <c r="CO308" i="2"/>
  <c r="CP308" i="2" s="1"/>
  <c r="CQ308" i="2"/>
  <c r="CR308" i="2" s="1"/>
  <c r="CS308" i="2"/>
  <c r="CT308" i="2" s="1"/>
  <c r="CU308" i="2"/>
  <c r="CV308" i="2" s="1"/>
  <c r="CW308" i="2"/>
  <c r="CX308" i="2" s="1"/>
  <c r="CG309" i="2"/>
  <c r="CH309" i="2" s="1"/>
  <c r="CI309" i="2"/>
  <c r="CJ309" i="2" s="1"/>
  <c r="CK309" i="2"/>
  <c r="CL309" i="2" s="1"/>
  <c r="CM309" i="2"/>
  <c r="CN309" i="2" s="1"/>
  <c r="CO309" i="2"/>
  <c r="CP309" i="2" s="1"/>
  <c r="CQ309" i="2"/>
  <c r="CR309" i="2" s="1"/>
  <c r="CS309" i="2"/>
  <c r="CT309" i="2" s="1"/>
  <c r="CU309" i="2"/>
  <c r="CV309" i="2" s="1"/>
  <c r="CW309" i="2"/>
  <c r="CX309" i="2" s="1"/>
  <c r="CG310" i="2"/>
  <c r="CH310" i="2" s="1"/>
  <c r="CI310" i="2"/>
  <c r="CJ310" i="2" s="1"/>
  <c r="CK310" i="2"/>
  <c r="CL310" i="2" s="1"/>
  <c r="CM310" i="2"/>
  <c r="CN310" i="2" s="1"/>
  <c r="CO310" i="2"/>
  <c r="CP310" i="2" s="1"/>
  <c r="CQ310" i="2"/>
  <c r="CR310" i="2" s="1"/>
  <c r="CS310" i="2"/>
  <c r="CT310" i="2" s="1"/>
  <c r="CU310" i="2"/>
  <c r="CV310" i="2" s="1"/>
  <c r="CW310" i="2"/>
  <c r="CX310" i="2" s="1"/>
  <c r="CG311" i="2"/>
  <c r="CH311" i="2" s="1"/>
  <c r="CI311" i="2"/>
  <c r="CJ311" i="2" s="1"/>
  <c r="CK311" i="2"/>
  <c r="CL311" i="2" s="1"/>
  <c r="CM311" i="2"/>
  <c r="CN311" i="2" s="1"/>
  <c r="CO311" i="2"/>
  <c r="CP311" i="2" s="1"/>
  <c r="CQ311" i="2"/>
  <c r="CR311" i="2" s="1"/>
  <c r="CS311" i="2"/>
  <c r="CT311" i="2" s="1"/>
  <c r="CU311" i="2"/>
  <c r="CV311" i="2" s="1"/>
  <c r="CW311" i="2"/>
  <c r="CX311" i="2" s="1"/>
  <c r="CG312" i="2"/>
  <c r="CH312" i="2" s="1"/>
  <c r="CI312" i="2"/>
  <c r="CJ312" i="2" s="1"/>
  <c r="CK312" i="2"/>
  <c r="CL312" i="2" s="1"/>
  <c r="CM312" i="2"/>
  <c r="CN312" i="2" s="1"/>
  <c r="CO312" i="2"/>
  <c r="CP312" i="2" s="1"/>
  <c r="CQ312" i="2"/>
  <c r="CR312" i="2" s="1"/>
  <c r="CS312" i="2"/>
  <c r="CT312" i="2" s="1"/>
  <c r="CU312" i="2"/>
  <c r="CV312" i="2" s="1"/>
  <c r="CW312" i="2"/>
  <c r="CX312" i="2" s="1"/>
  <c r="CG313" i="2"/>
  <c r="CH313" i="2" s="1"/>
  <c r="CI313" i="2"/>
  <c r="CJ313" i="2" s="1"/>
  <c r="CK313" i="2"/>
  <c r="CL313" i="2" s="1"/>
  <c r="CM313" i="2"/>
  <c r="CN313" i="2" s="1"/>
  <c r="CO313" i="2"/>
  <c r="CP313" i="2" s="1"/>
  <c r="CQ313" i="2"/>
  <c r="CR313" i="2" s="1"/>
  <c r="CS313" i="2"/>
  <c r="CT313" i="2" s="1"/>
  <c r="CU313" i="2"/>
  <c r="CV313" i="2" s="1"/>
  <c r="CW313" i="2"/>
  <c r="CX313" i="2" s="1"/>
  <c r="CG314" i="2"/>
  <c r="CH314" i="2" s="1"/>
  <c r="CI314" i="2"/>
  <c r="CJ314" i="2" s="1"/>
  <c r="CK314" i="2"/>
  <c r="CL314" i="2" s="1"/>
  <c r="CM314" i="2"/>
  <c r="CN314" i="2" s="1"/>
  <c r="CO314" i="2"/>
  <c r="CP314" i="2" s="1"/>
  <c r="CQ314" i="2"/>
  <c r="CR314" i="2" s="1"/>
  <c r="CS314" i="2"/>
  <c r="CT314" i="2" s="1"/>
  <c r="CU314" i="2"/>
  <c r="CV314" i="2" s="1"/>
  <c r="CW314" i="2"/>
  <c r="CX314" i="2" s="1"/>
  <c r="CG315" i="2"/>
  <c r="CH315" i="2" s="1"/>
  <c r="CI315" i="2"/>
  <c r="CJ315" i="2" s="1"/>
  <c r="CK315" i="2"/>
  <c r="CL315" i="2" s="1"/>
  <c r="CM315" i="2"/>
  <c r="CN315" i="2" s="1"/>
  <c r="CO315" i="2"/>
  <c r="CP315" i="2" s="1"/>
  <c r="CQ315" i="2"/>
  <c r="CR315" i="2" s="1"/>
  <c r="CS315" i="2"/>
  <c r="CT315" i="2" s="1"/>
  <c r="CU315" i="2"/>
  <c r="CV315" i="2" s="1"/>
  <c r="CW315" i="2"/>
  <c r="CX315" i="2" s="1"/>
  <c r="CG316" i="2"/>
  <c r="CH316" i="2" s="1"/>
  <c r="CI316" i="2"/>
  <c r="CJ316" i="2" s="1"/>
  <c r="CK316" i="2"/>
  <c r="CL316" i="2" s="1"/>
  <c r="CM316" i="2"/>
  <c r="CN316" i="2" s="1"/>
  <c r="CO316" i="2"/>
  <c r="CP316" i="2" s="1"/>
  <c r="CQ316" i="2"/>
  <c r="CR316" i="2" s="1"/>
  <c r="CS316" i="2"/>
  <c r="CT316" i="2" s="1"/>
  <c r="CU316" i="2"/>
  <c r="CV316" i="2" s="1"/>
  <c r="CW316" i="2"/>
  <c r="CX316" i="2" s="1"/>
  <c r="CG317" i="2"/>
  <c r="CH317" i="2" s="1"/>
  <c r="CI317" i="2"/>
  <c r="CJ317" i="2" s="1"/>
  <c r="CK317" i="2"/>
  <c r="CL317" i="2" s="1"/>
  <c r="CM317" i="2"/>
  <c r="CN317" i="2" s="1"/>
  <c r="CO317" i="2"/>
  <c r="CP317" i="2" s="1"/>
  <c r="CQ317" i="2"/>
  <c r="CR317" i="2" s="1"/>
  <c r="CS317" i="2"/>
  <c r="CT317" i="2" s="1"/>
  <c r="CU317" i="2"/>
  <c r="CV317" i="2" s="1"/>
  <c r="CW317" i="2"/>
  <c r="CX317" i="2" s="1"/>
  <c r="CG318" i="2"/>
  <c r="CH318" i="2" s="1"/>
  <c r="CI318" i="2"/>
  <c r="CJ318" i="2" s="1"/>
  <c r="CK318" i="2"/>
  <c r="CL318" i="2" s="1"/>
  <c r="CM318" i="2"/>
  <c r="CN318" i="2" s="1"/>
  <c r="CO318" i="2"/>
  <c r="CP318" i="2" s="1"/>
  <c r="CQ318" i="2"/>
  <c r="CR318" i="2" s="1"/>
  <c r="CS318" i="2"/>
  <c r="CT318" i="2" s="1"/>
  <c r="CU318" i="2"/>
  <c r="CV318" i="2" s="1"/>
  <c r="CW318" i="2"/>
  <c r="CX318" i="2" s="1"/>
  <c r="CG319" i="2"/>
  <c r="CH319" i="2" s="1"/>
  <c r="CI319" i="2"/>
  <c r="CJ319" i="2" s="1"/>
  <c r="CK319" i="2"/>
  <c r="CL319" i="2" s="1"/>
  <c r="CM319" i="2"/>
  <c r="CN319" i="2" s="1"/>
  <c r="CO319" i="2"/>
  <c r="CP319" i="2" s="1"/>
  <c r="CQ319" i="2"/>
  <c r="CR319" i="2" s="1"/>
  <c r="CS319" i="2"/>
  <c r="CT319" i="2" s="1"/>
  <c r="CU319" i="2"/>
  <c r="CV319" i="2" s="1"/>
  <c r="CW319" i="2"/>
  <c r="CX319" i="2" s="1"/>
  <c r="CG320" i="2"/>
  <c r="CH320" i="2" s="1"/>
  <c r="CI320" i="2"/>
  <c r="CJ320" i="2" s="1"/>
  <c r="CK320" i="2"/>
  <c r="CL320" i="2" s="1"/>
  <c r="CM320" i="2"/>
  <c r="CN320" i="2" s="1"/>
  <c r="CO320" i="2"/>
  <c r="CP320" i="2" s="1"/>
  <c r="CQ320" i="2"/>
  <c r="CR320" i="2" s="1"/>
  <c r="CS320" i="2"/>
  <c r="CT320" i="2" s="1"/>
  <c r="CU320" i="2"/>
  <c r="CV320" i="2" s="1"/>
  <c r="CW320" i="2"/>
  <c r="CX320" i="2" s="1"/>
  <c r="CG321" i="2"/>
  <c r="CH321" i="2" s="1"/>
  <c r="CI321" i="2"/>
  <c r="CJ321" i="2" s="1"/>
  <c r="CK321" i="2"/>
  <c r="CL321" i="2" s="1"/>
  <c r="CM321" i="2"/>
  <c r="CN321" i="2" s="1"/>
  <c r="CO321" i="2"/>
  <c r="CP321" i="2" s="1"/>
  <c r="CQ321" i="2"/>
  <c r="CR321" i="2" s="1"/>
  <c r="CS321" i="2"/>
  <c r="CT321" i="2" s="1"/>
  <c r="CU321" i="2"/>
  <c r="CV321" i="2" s="1"/>
  <c r="CW321" i="2"/>
  <c r="CX321" i="2" s="1"/>
  <c r="CG322" i="2"/>
  <c r="CH322" i="2" s="1"/>
  <c r="CI322" i="2"/>
  <c r="CJ322" i="2" s="1"/>
  <c r="CK322" i="2"/>
  <c r="CL322" i="2" s="1"/>
  <c r="CM322" i="2"/>
  <c r="CN322" i="2" s="1"/>
  <c r="CO322" i="2"/>
  <c r="CP322" i="2" s="1"/>
  <c r="CQ322" i="2"/>
  <c r="CR322" i="2" s="1"/>
  <c r="CS322" i="2"/>
  <c r="CT322" i="2" s="1"/>
  <c r="CU322" i="2"/>
  <c r="CV322" i="2" s="1"/>
  <c r="CW322" i="2"/>
  <c r="CX322" i="2" s="1"/>
  <c r="CG323" i="2"/>
  <c r="CH323" i="2" s="1"/>
  <c r="CI323" i="2"/>
  <c r="CJ323" i="2" s="1"/>
  <c r="CK323" i="2"/>
  <c r="CL323" i="2" s="1"/>
  <c r="CM323" i="2"/>
  <c r="CN323" i="2" s="1"/>
  <c r="CO323" i="2"/>
  <c r="CP323" i="2" s="1"/>
  <c r="CQ323" i="2"/>
  <c r="CR323" i="2" s="1"/>
  <c r="CS323" i="2"/>
  <c r="CT323" i="2" s="1"/>
  <c r="CU323" i="2"/>
  <c r="CV323" i="2" s="1"/>
  <c r="CW323" i="2"/>
  <c r="CX323" i="2" s="1"/>
  <c r="CG324" i="2"/>
  <c r="CH324" i="2" s="1"/>
  <c r="CI324" i="2"/>
  <c r="CJ324" i="2" s="1"/>
  <c r="CK324" i="2"/>
  <c r="CL324" i="2" s="1"/>
  <c r="CM324" i="2"/>
  <c r="CN324" i="2" s="1"/>
  <c r="CO324" i="2"/>
  <c r="CP324" i="2" s="1"/>
  <c r="CQ324" i="2"/>
  <c r="CR324" i="2" s="1"/>
  <c r="CS324" i="2"/>
  <c r="CT324" i="2" s="1"/>
  <c r="CU324" i="2"/>
  <c r="CV324" i="2" s="1"/>
  <c r="CW324" i="2"/>
  <c r="CX324" i="2" s="1"/>
  <c r="CG325" i="2"/>
  <c r="CH325" i="2" s="1"/>
  <c r="CI325" i="2"/>
  <c r="CJ325" i="2" s="1"/>
  <c r="CK325" i="2"/>
  <c r="CL325" i="2" s="1"/>
  <c r="CM325" i="2"/>
  <c r="CN325" i="2" s="1"/>
  <c r="CO325" i="2"/>
  <c r="CP325" i="2" s="1"/>
  <c r="CQ325" i="2"/>
  <c r="CR325" i="2" s="1"/>
  <c r="CS325" i="2"/>
  <c r="CT325" i="2" s="1"/>
  <c r="CU325" i="2"/>
  <c r="CV325" i="2" s="1"/>
  <c r="CW325" i="2"/>
  <c r="CX325" i="2" s="1"/>
  <c r="CG326" i="2"/>
  <c r="CH326" i="2" s="1"/>
  <c r="CI326" i="2"/>
  <c r="CJ326" i="2" s="1"/>
  <c r="CK326" i="2"/>
  <c r="CL326" i="2" s="1"/>
  <c r="CM326" i="2"/>
  <c r="CN326" i="2" s="1"/>
  <c r="CO326" i="2"/>
  <c r="CP326" i="2" s="1"/>
  <c r="CQ326" i="2"/>
  <c r="CR326" i="2" s="1"/>
  <c r="CS326" i="2"/>
  <c r="CT326" i="2" s="1"/>
  <c r="CU326" i="2"/>
  <c r="CV326" i="2" s="1"/>
  <c r="CW326" i="2"/>
  <c r="CX326" i="2" s="1"/>
  <c r="CG327" i="2"/>
  <c r="CH327" i="2" s="1"/>
  <c r="CI327" i="2"/>
  <c r="CJ327" i="2" s="1"/>
  <c r="CK327" i="2"/>
  <c r="CL327" i="2" s="1"/>
  <c r="CM327" i="2"/>
  <c r="CN327" i="2" s="1"/>
  <c r="CO327" i="2"/>
  <c r="CP327" i="2" s="1"/>
  <c r="CQ327" i="2"/>
  <c r="CR327" i="2" s="1"/>
  <c r="CS327" i="2"/>
  <c r="CT327" i="2" s="1"/>
  <c r="CU327" i="2"/>
  <c r="CV327" i="2" s="1"/>
  <c r="CW327" i="2"/>
  <c r="CX327" i="2" s="1"/>
  <c r="CG328" i="2"/>
  <c r="CH328" i="2" s="1"/>
  <c r="CI328" i="2"/>
  <c r="CJ328" i="2" s="1"/>
  <c r="CK328" i="2"/>
  <c r="CL328" i="2" s="1"/>
  <c r="CM328" i="2"/>
  <c r="CN328" i="2" s="1"/>
  <c r="CO328" i="2"/>
  <c r="CP328" i="2" s="1"/>
  <c r="CQ328" i="2"/>
  <c r="CR328" i="2" s="1"/>
  <c r="CS328" i="2"/>
  <c r="CT328" i="2" s="1"/>
  <c r="CU328" i="2"/>
  <c r="CV328" i="2" s="1"/>
  <c r="CW328" i="2"/>
  <c r="CX328" i="2" s="1"/>
  <c r="CG329" i="2"/>
  <c r="CH329" i="2" s="1"/>
  <c r="CI329" i="2"/>
  <c r="CJ329" i="2" s="1"/>
  <c r="CK329" i="2"/>
  <c r="CL329" i="2" s="1"/>
  <c r="CM329" i="2"/>
  <c r="CN329" i="2" s="1"/>
  <c r="CO329" i="2"/>
  <c r="CP329" i="2" s="1"/>
  <c r="CQ329" i="2"/>
  <c r="CR329" i="2" s="1"/>
  <c r="CS329" i="2"/>
  <c r="CT329" i="2" s="1"/>
  <c r="CU329" i="2"/>
  <c r="CV329" i="2" s="1"/>
  <c r="CW329" i="2"/>
  <c r="CX329" i="2" s="1"/>
  <c r="CG330" i="2"/>
  <c r="CH330" i="2" s="1"/>
  <c r="CI330" i="2"/>
  <c r="CJ330" i="2" s="1"/>
  <c r="CK330" i="2"/>
  <c r="CL330" i="2" s="1"/>
  <c r="CM330" i="2"/>
  <c r="CN330" i="2" s="1"/>
  <c r="CO330" i="2"/>
  <c r="CP330" i="2" s="1"/>
  <c r="CQ330" i="2"/>
  <c r="CR330" i="2" s="1"/>
  <c r="CS330" i="2"/>
  <c r="CT330" i="2" s="1"/>
  <c r="CU330" i="2"/>
  <c r="CV330" i="2" s="1"/>
  <c r="CW330" i="2"/>
  <c r="CX330" i="2" s="1"/>
  <c r="CG331" i="2"/>
  <c r="CH331" i="2" s="1"/>
  <c r="CI331" i="2"/>
  <c r="CJ331" i="2" s="1"/>
  <c r="CK331" i="2"/>
  <c r="CL331" i="2" s="1"/>
  <c r="CM331" i="2"/>
  <c r="CN331" i="2" s="1"/>
  <c r="CO331" i="2"/>
  <c r="CP331" i="2" s="1"/>
  <c r="CQ331" i="2"/>
  <c r="CR331" i="2" s="1"/>
  <c r="CS331" i="2"/>
  <c r="CT331" i="2" s="1"/>
  <c r="CU331" i="2"/>
  <c r="CV331" i="2" s="1"/>
  <c r="CW331" i="2"/>
  <c r="CX331" i="2" s="1"/>
  <c r="CG332" i="2"/>
  <c r="CH332" i="2" s="1"/>
  <c r="CI332" i="2"/>
  <c r="CJ332" i="2" s="1"/>
  <c r="CK332" i="2"/>
  <c r="CL332" i="2" s="1"/>
  <c r="CM332" i="2"/>
  <c r="CN332" i="2" s="1"/>
  <c r="CO332" i="2"/>
  <c r="CP332" i="2" s="1"/>
  <c r="CQ332" i="2"/>
  <c r="CR332" i="2" s="1"/>
  <c r="CS332" i="2"/>
  <c r="CT332" i="2" s="1"/>
  <c r="CU332" i="2"/>
  <c r="CV332" i="2" s="1"/>
  <c r="CW332" i="2"/>
  <c r="CX332" i="2" s="1"/>
  <c r="CG333" i="2"/>
  <c r="CH333" i="2" s="1"/>
  <c r="CI333" i="2"/>
  <c r="CJ333" i="2" s="1"/>
  <c r="CK333" i="2"/>
  <c r="CL333" i="2" s="1"/>
  <c r="CM333" i="2"/>
  <c r="CN333" i="2" s="1"/>
  <c r="CO333" i="2"/>
  <c r="CP333" i="2" s="1"/>
  <c r="CQ333" i="2"/>
  <c r="CR333" i="2" s="1"/>
  <c r="CS333" i="2"/>
  <c r="CT333" i="2" s="1"/>
  <c r="CU333" i="2"/>
  <c r="CV333" i="2" s="1"/>
  <c r="CW333" i="2"/>
  <c r="CX333" i="2" s="1"/>
  <c r="CG334" i="2"/>
  <c r="CH334" i="2" s="1"/>
  <c r="CI334" i="2"/>
  <c r="CJ334" i="2" s="1"/>
  <c r="CK334" i="2"/>
  <c r="CL334" i="2" s="1"/>
  <c r="CM334" i="2"/>
  <c r="CN334" i="2" s="1"/>
  <c r="CO334" i="2"/>
  <c r="CP334" i="2" s="1"/>
  <c r="CQ334" i="2"/>
  <c r="CR334" i="2" s="1"/>
  <c r="CS334" i="2"/>
  <c r="CT334" i="2" s="1"/>
  <c r="CU334" i="2"/>
  <c r="CV334" i="2" s="1"/>
  <c r="CW334" i="2"/>
  <c r="CX334" i="2" s="1"/>
  <c r="CG335" i="2"/>
  <c r="CH335" i="2" s="1"/>
  <c r="CI335" i="2"/>
  <c r="CJ335" i="2" s="1"/>
  <c r="CK335" i="2"/>
  <c r="CL335" i="2" s="1"/>
  <c r="CM335" i="2"/>
  <c r="CN335" i="2" s="1"/>
  <c r="CO335" i="2"/>
  <c r="CP335" i="2" s="1"/>
  <c r="CQ335" i="2"/>
  <c r="CR335" i="2" s="1"/>
  <c r="CS335" i="2"/>
  <c r="CT335" i="2" s="1"/>
  <c r="CU335" i="2"/>
  <c r="CV335" i="2" s="1"/>
  <c r="CW335" i="2"/>
  <c r="CX335" i="2" s="1"/>
  <c r="CG336" i="2"/>
  <c r="CH336" i="2" s="1"/>
  <c r="CI336" i="2"/>
  <c r="CJ336" i="2" s="1"/>
  <c r="CK336" i="2"/>
  <c r="CL336" i="2" s="1"/>
  <c r="CM336" i="2"/>
  <c r="CN336" i="2" s="1"/>
  <c r="CO336" i="2"/>
  <c r="CP336" i="2" s="1"/>
  <c r="CQ336" i="2"/>
  <c r="CR336" i="2" s="1"/>
  <c r="CS336" i="2"/>
  <c r="CT336" i="2" s="1"/>
  <c r="CU336" i="2"/>
  <c r="CV336" i="2" s="1"/>
  <c r="CW336" i="2"/>
  <c r="CX336" i="2" s="1"/>
  <c r="CG337" i="2"/>
  <c r="CH337" i="2" s="1"/>
  <c r="CI337" i="2"/>
  <c r="CJ337" i="2" s="1"/>
  <c r="CK337" i="2"/>
  <c r="CL337" i="2" s="1"/>
  <c r="CM337" i="2"/>
  <c r="CN337" i="2" s="1"/>
  <c r="CO337" i="2"/>
  <c r="CP337" i="2" s="1"/>
  <c r="CQ337" i="2"/>
  <c r="CR337" i="2" s="1"/>
  <c r="CS337" i="2"/>
  <c r="CT337" i="2" s="1"/>
  <c r="CU337" i="2"/>
  <c r="CV337" i="2" s="1"/>
  <c r="CW337" i="2"/>
  <c r="CX337" i="2" s="1"/>
  <c r="CG338" i="2"/>
  <c r="CH338" i="2" s="1"/>
  <c r="CI338" i="2"/>
  <c r="CJ338" i="2" s="1"/>
  <c r="CK338" i="2"/>
  <c r="CL338" i="2" s="1"/>
  <c r="CM338" i="2"/>
  <c r="CN338" i="2" s="1"/>
  <c r="CO338" i="2"/>
  <c r="CP338" i="2" s="1"/>
  <c r="CQ338" i="2"/>
  <c r="CR338" i="2" s="1"/>
  <c r="CS338" i="2"/>
  <c r="CT338" i="2" s="1"/>
  <c r="CU338" i="2"/>
  <c r="CV338" i="2" s="1"/>
  <c r="CW338" i="2"/>
  <c r="CX338" i="2" s="1"/>
  <c r="CG339" i="2"/>
  <c r="CH339" i="2" s="1"/>
  <c r="CI339" i="2"/>
  <c r="CJ339" i="2" s="1"/>
  <c r="CK339" i="2"/>
  <c r="CL339" i="2" s="1"/>
  <c r="CM339" i="2"/>
  <c r="CN339" i="2" s="1"/>
  <c r="CO339" i="2"/>
  <c r="CP339" i="2" s="1"/>
  <c r="CQ339" i="2"/>
  <c r="CR339" i="2" s="1"/>
  <c r="CS339" i="2"/>
  <c r="CT339" i="2" s="1"/>
  <c r="CU339" i="2"/>
  <c r="CV339" i="2" s="1"/>
  <c r="CW339" i="2"/>
  <c r="CX339" i="2" s="1"/>
  <c r="CG340" i="2"/>
  <c r="CH340" i="2" s="1"/>
  <c r="CI340" i="2"/>
  <c r="CJ340" i="2" s="1"/>
  <c r="CK340" i="2"/>
  <c r="CL340" i="2" s="1"/>
  <c r="CM340" i="2"/>
  <c r="CN340" i="2" s="1"/>
  <c r="CO340" i="2"/>
  <c r="CP340" i="2" s="1"/>
  <c r="CQ340" i="2"/>
  <c r="CR340" i="2" s="1"/>
  <c r="CS340" i="2"/>
  <c r="CT340" i="2" s="1"/>
  <c r="CU340" i="2"/>
  <c r="CV340" i="2" s="1"/>
  <c r="CW340" i="2"/>
  <c r="CX340" i="2" s="1"/>
  <c r="CG341" i="2"/>
  <c r="CH341" i="2" s="1"/>
  <c r="CI341" i="2"/>
  <c r="CJ341" i="2" s="1"/>
  <c r="CK341" i="2"/>
  <c r="CL341" i="2" s="1"/>
  <c r="CM341" i="2"/>
  <c r="CN341" i="2" s="1"/>
  <c r="CO341" i="2"/>
  <c r="CP341" i="2" s="1"/>
  <c r="CQ341" i="2"/>
  <c r="CR341" i="2" s="1"/>
  <c r="CS341" i="2"/>
  <c r="CT341" i="2" s="1"/>
  <c r="CU341" i="2"/>
  <c r="CV341" i="2" s="1"/>
  <c r="CW341" i="2"/>
  <c r="CX341" i="2" s="1"/>
  <c r="CG342" i="2"/>
  <c r="CH342" i="2" s="1"/>
  <c r="CI342" i="2"/>
  <c r="CJ342" i="2" s="1"/>
  <c r="CK342" i="2"/>
  <c r="CL342" i="2" s="1"/>
  <c r="CM342" i="2"/>
  <c r="CN342" i="2" s="1"/>
  <c r="CO342" i="2"/>
  <c r="CP342" i="2" s="1"/>
  <c r="CQ342" i="2"/>
  <c r="CR342" i="2" s="1"/>
  <c r="CS342" i="2"/>
  <c r="CT342" i="2" s="1"/>
  <c r="CU342" i="2"/>
  <c r="CV342" i="2" s="1"/>
  <c r="CW342" i="2"/>
  <c r="CX342" i="2" s="1"/>
  <c r="CG343" i="2"/>
  <c r="CH343" i="2" s="1"/>
  <c r="CI343" i="2"/>
  <c r="CJ343" i="2" s="1"/>
  <c r="CK343" i="2"/>
  <c r="CL343" i="2" s="1"/>
  <c r="CM343" i="2"/>
  <c r="CN343" i="2" s="1"/>
  <c r="CO343" i="2"/>
  <c r="CP343" i="2" s="1"/>
  <c r="CQ343" i="2"/>
  <c r="CR343" i="2" s="1"/>
  <c r="CS343" i="2"/>
  <c r="CT343" i="2" s="1"/>
  <c r="CU343" i="2"/>
  <c r="CV343" i="2" s="1"/>
  <c r="CW343" i="2"/>
  <c r="CX343" i="2" s="1"/>
  <c r="CG344" i="2"/>
  <c r="CH344" i="2" s="1"/>
  <c r="CI344" i="2"/>
  <c r="CJ344" i="2" s="1"/>
  <c r="CK344" i="2"/>
  <c r="CL344" i="2" s="1"/>
  <c r="CM344" i="2"/>
  <c r="CN344" i="2" s="1"/>
  <c r="CO344" i="2"/>
  <c r="CP344" i="2" s="1"/>
  <c r="CQ344" i="2"/>
  <c r="CR344" i="2" s="1"/>
  <c r="CS344" i="2"/>
  <c r="CT344" i="2" s="1"/>
  <c r="CU344" i="2"/>
  <c r="CV344" i="2" s="1"/>
  <c r="CW344" i="2"/>
  <c r="CX344" i="2" s="1"/>
  <c r="CG345" i="2"/>
  <c r="CH345" i="2" s="1"/>
  <c r="CI345" i="2"/>
  <c r="CJ345" i="2" s="1"/>
  <c r="CK345" i="2"/>
  <c r="CL345" i="2" s="1"/>
  <c r="CM345" i="2"/>
  <c r="CN345" i="2" s="1"/>
  <c r="CO345" i="2"/>
  <c r="CP345" i="2" s="1"/>
  <c r="CQ345" i="2"/>
  <c r="CR345" i="2" s="1"/>
  <c r="CS345" i="2"/>
  <c r="CT345" i="2" s="1"/>
  <c r="CU345" i="2"/>
  <c r="CV345" i="2" s="1"/>
  <c r="CW345" i="2"/>
  <c r="CX345" i="2" s="1"/>
  <c r="CG346" i="2"/>
  <c r="CH346" i="2" s="1"/>
  <c r="CI346" i="2"/>
  <c r="CJ346" i="2" s="1"/>
  <c r="CK346" i="2"/>
  <c r="CL346" i="2" s="1"/>
  <c r="CM346" i="2"/>
  <c r="CN346" i="2" s="1"/>
  <c r="CO346" i="2"/>
  <c r="CP346" i="2" s="1"/>
  <c r="CQ346" i="2"/>
  <c r="CR346" i="2" s="1"/>
  <c r="CS346" i="2"/>
  <c r="CT346" i="2" s="1"/>
  <c r="CU346" i="2"/>
  <c r="CV346" i="2" s="1"/>
  <c r="CW346" i="2"/>
  <c r="CX346" i="2" s="1"/>
  <c r="CG347" i="2"/>
  <c r="CH347" i="2" s="1"/>
  <c r="CI347" i="2"/>
  <c r="CJ347" i="2" s="1"/>
  <c r="CK347" i="2"/>
  <c r="CL347" i="2" s="1"/>
  <c r="CM347" i="2"/>
  <c r="CN347" i="2" s="1"/>
  <c r="CO347" i="2"/>
  <c r="CP347" i="2" s="1"/>
  <c r="CQ347" i="2"/>
  <c r="CR347" i="2" s="1"/>
  <c r="CS347" i="2"/>
  <c r="CT347" i="2" s="1"/>
  <c r="CU347" i="2"/>
  <c r="CV347" i="2" s="1"/>
  <c r="CW347" i="2"/>
  <c r="CX347" i="2" s="1"/>
  <c r="CG348" i="2"/>
  <c r="CH348" i="2" s="1"/>
  <c r="CI348" i="2"/>
  <c r="CJ348" i="2" s="1"/>
  <c r="CK348" i="2"/>
  <c r="CL348" i="2" s="1"/>
  <c r="CM348" i="2"/>
  <c r="CN348" i="2" s="1"/>
  <c r="CO348" i="2"/>
  <c r="CP348" i="2" s="1"/>
  <c r="CQ348" i="2"/>
  <c r="CR348" i="2" s="1"/>
  <c r="CS348" i="2"/>
  <c r="CT348" i="2" s="1"/>
  <c r="CU348" i="2"/>
  <c r="CV348" i="2" s="1"/>
  <c r="CW348" i="2"/>
  <c r="CX348" i="2" s="1"/>
  <c r="CG349" i="2"/>
  <c r="CH349" i="2" s="1"/>
  <c r="CI349" i="2"/>
  <c r="CJ349" i="2" s="1"/>
  <c r="CK349" i="2"/>
  <c r="CL349" i="2" s="1"/>
  <c r="CM349" i="2"/>
  <c r="CN349" i="2" s="1"/>
  <c r="CO349" i="2"/>
  <c r="CP349" i="2" s="1"/>
  <c r="CQ349" i="2"/>
  <c r="CR349" i="2" s="1"/>
  <c r="CS349" i="2"/>
  <c r="CT349" i="2" s="1"/>
  <c r="CU349" i="2"/>
  <c r="CV349" i="2" s="1"/>
  <c r="CW349" i="2"/>
  <c r="CX349" i="2" s="1"/>
  <c r="CG350" i="2"/>
  <c r="CH350" i="2" s="1"/>
  <c r="CI350" i="2"/>
  <c r="CJ350" i="2" s="1"/>
  <c r="CK350" i="2"/>
  <c r="CL350" i="2" s="1"/>
  <c r="CM350" i="2"/>
  <c r="CN350" i="2" s="1"/>
  <c r="CO350" i="2"/>
  <c r="CP350" i="2" s="1"/>
  <c r="CQ350" i="2"/>
  <c r="CR350" i="2" s="1"/>
  <c r="CS350" i="2"/>
  <c r="CT350" i="2" s="1"/>
  <c r="CU350" i="2"/>
  <c r="CV350" i="2" s="1"/>
  <c r="CW350" i="2"/>
  <c r="CX350" i="2" s="1"/>
  <c r="CG351" i="2"/>
  <c r="CH351" i="2" s="1"/>
  <c r="CI351" i="2"/>
  <c r="CJ351" i="2" s="1"/>
  <c r="CK351" i="2"/>
  <c r="CL351" i="2" s="1"/>
  <c r="CM351" i="2"/>
  <c r="CN351" i="2" s="1"/>
  <c r="CO351" i="2"/>
  <c r="CP351" i="2" s="1"/>
  <c r="CQ351" i="2"/>
  <c r="CR351" i="2" s="1"/>
  <c r="CS351" i="2"/>
  <c r="CT351" i="2" s="1"/>
  <c r="CU351" i="2"/>
  <c r="CV351" i="2" s="1"/>
  <c r="CW351" i="2"/>
  <c r="CX351" i="2" s="1"/>
  <c r="CG352" i="2"/>
  <c r="CH352" i="2" s="1"/>
  <c r="CI352" i="2"/>
  <c r="CJ352" i="2" s="1"/>
  <c r="CK352" i="2"/>
  <c r="CL352" i="2" s="1"/>
  <c r="CM352" i="2"/>
  <c r="CN352" i="2" s="1"/>
  <c r="CO352" i="2"/>
  <c r="CP352" i="2" s="1"/>
  <c r="CQ352" i="2"/>
  <c r="CR352" i="2" s="1"/>
  <c r="CS352" i="2"/>
  <c r="CT352" i="2" s="1"/>
  <c r="CU352" i="2"/>
  <c r="CV352" i="2" s="1"/>
  <c r="CW352" i="2"/>
  <c r="CX352" i="2" s="1"/>
  <c r="CG353" i="2"/>
  <c r="CH353" i="2" s="1"/>
  <c r="CI353" i="2"/>
  <c r="CJ353" i="2" s="1"/>
  <c r="CK353" i="2"/>
  <c r="CL353" i="2" s="1"/>
  <c r="CM353" i="2"/>
  <c r="CN353" i="2" s="1"/>
  <c r="CO353" i="2"/>
  <c r="CP353" i="2" s="1"/>
  <c r="CQ353" i="2"/>
  <c r="CR353" i="2" s="1"/>
  <c r="CS353" i="2"/>
  <c r="CT353" i="2" s="1"/>
  <c r="CU353" i="2"/>
  <c r="CV353" i="2" s="1"/>
  <c r="CW353" i="2"/>
  <c r="CX353" i="2" s="1"/>
  <c r="CG354" i="2"/>
  <c r="CH354" i="2" s="1"/>
  <c r="CI354" i="2"/>
  <c r="CJ354" i="2" s="1"/>
  <c r="CK354" i="2"/>
  <c r="CL354" i="2" s="1"/>
  <c r="CM354" i="2"/>
  <c r="CN354" i="2" s="1"/>
  <c r="CO354" i="2"/>
  <c r="CP354" i="2" s="1"/>
  <c r="CQ354" i="2"/>
  <c r="CR354" i="2" s="1"/>
  <c r="CS354" i="2"/>
  <c r="CT354" i="2" s="1"/>
  <c r="CU354" i="2"/>
  <c r="CV354" i="2" s="1"/>
  <c r="CW354" i="2"/>
  <c r="CX354" i="2" s="1"/>
  <c r="CG355" i="2"/>
  <c r="CH355" i="2" s="1"/>
  <c r="CI355" i="2"/>
  <c r="CJ355" i="2" s="1"/>
  <c r="CK355" i="2"/>
  <c r="CL355" i="2" s="1"/>
  <c r="CM355" i="2"/>
  <c r="CN355" i="2" s="1"/>
  <c r="CO355" i="2"/>
  <c r="CP355" i="2" s="1"/>
  <c r="CQ355" i="2"/>
  <c r="CR355" i="2" s="1"/>
  <c r="CS355" i="2"/>
  <c r="CT355" i="2" s="1"/>
  <c r="CU355" i="2"/>
  <c r="CV355" i="2" s="1"/>
  <c r="CW355" i="2"/>
  <c r="CX355" i="2" s="1"/>
  <c r="CG356" i="2"/>
  <c r="CH356" i="2" s="1"/>
  <c r="CI356" i="2"/>
  <c r="CJ356" i="2" s="1"/>
  <c r="CK356" i="2"/>
  <c r="CL356" i="2" s="1"/>
  <c r="CM356" i="2"/>
  <c r="CN356" i="2" s="1"/>
  <c r="CO356" i="2"/>
  <c r="CP356" i="2" s="1"/>
  <c r="CQ356" i="2"/>
  <c r="CR356" i="2" s="1"/>
  <c r="CS356" i="2"/>
  <c r="CT356" i="2" s="1"/>
  <c r="CU356" i="2"/>
  <c r="CV356" i="2" s="1"/>
  <c r="CW356" i="2"/>
  <c r="CX356" i="2" s="1"/>
  <c r="CG357" i="2"/>
  <c r="CH357" i="2" s="1"/>
  <c r="CI357" i="2"/>
  <c r="CJ357" i="2" s="1"/>
  <c r="CK357" i="2"/>
  <c r="CL357" i="2" s="1"/>
  <c r="CM357" i="2"/>
  <c r="CN357" i="2" s="1"/>
  <c r="CO357" i="2"/>
  <c r="CP357" i="2" s="1"/>
  <c r="CQ357" i="2"/>
  <c r="CR357" i="2" s="1"/>
  <c r="CS357" i="2"/>
  <c r="CT357" i="2" s="1"/>
  <c r="CU357" i="2"/>
  <c r="CV357" i="2" s="1"/>
  <c r="CW357" i="2"/>
  <c r="CX357" i="2" s="1"/>
  <c r="CG358" i="2"/>
  <c r="CH358" i="2" s="1"/>
  <c r="CI358" i="2"/>
  <c r="CJ358" i="2" s="1"/>
  <c r="CK358" i="2"/>
  <c r="CL358" i="2" s="1"/>
  <c r="CM358" i="2"/>
  <c r="CN358" i="2" s="1"/>
  <c r="CO358" i="2"/>
  <c r="CP358" i="2" s="1"/>
  <c r="CQ358" i="2"/>
  <c r="CR358" i="2" s="1"/>
  <c r="CS358" i="2"/>
  <c r="CT358" i="2" s="1"/>
  <c r="CU358" i="2"/>
  <c r="CV358" i="2" s="1"/>
  <c r="CW358" i="2"/>
  <c r="CX358" i="2" s="1"/>
  <c r="CG359" i="2"/>
  <c r="CH359" i="2" s="1"/>
  <c r="CI359" i="2"/>
  <c r="CJ359" i="2" s="1"/>
  <c r="CK359" i="2"/>
  <c r="CL359" i="2" s="1"/>
  <c r="CM359" i="2"/>
  <c r="CN359" i="2" s="1"/>
  <c r="CO359" i="2"/>
  <c r="CP359" i="2" s="1"/>
  <c r="CQ359" i="2"/>
  <c r="CR359" i="2" s="1"/>
  <c r="CS359" i="2"/>
  <c r="CT359" i="2" s="1"/>
  <c r="CU359" i="2"/>
  <c r="CV359" i="2" s="1"/>
  <c r="CW359" i="2"/>
  <c r="CX359" i="2" s="1"/>
  <c r="CG360" i="2"/>
  <c r="CH360" i="2" s="1"/>
  <c r="CI360" i="2"/>
  <c r="CJ360" i="2" s="1"/>
  <c r="CK360" i="2"/>
  <c r="CL360" i="2" s="1"/>
  <c r="CM360" i="2"/>
  <c r="CN360" i="2" s="1"/>
  <c r="CO360" i="2"/>
  <c r="CP360" i="2" s="1"/>
  <c r="CQ360" i="2"/>
  <c r="CR360" i="2" s="1"/>
  <c r="CS360" i="2"/>
  <c r="CT360" i="2" s="1"/>
  <c r="CU360" i="2"/>
  <c r="CV360" i="2" s="1"/>
  <c r="CW360" i="2"/>
  <c r="CX360" i="2" s="1"/>
  <c r="CG361" i="2"/>
  <c r="CH361" i="2" s="1"/>
  <c r="CI361" i="2"/>
  <c r="CJ361" i="2" s="1"/>
  <c r="CK361" i="2"/>
  <c r="CL361" i="2" s="1"/>
  <c r="CM361" i="2"/>
  <c r="CN361" i="2" s="1"/>
  <c r="CO361" i="2"/>
  <c r="CP361" i="2" s="1"/>
  <c r="CQ361" i="2"/>
  <c r="CR361" i="2" s="1"/>
  <c r="CS361" i="2"/>
  <c r="CT361" i="2" s="1"/>
  <c r="CU361" i="2"/>
  <c r="CV361" i="2" s="1"/>
  <c r="CW361" i="2"/>
  <c r="CX361" i="2" s="1"/>
  <c r="CG362" i="2"/>
  <c r="CH362" i="2" s="1"/>
  <c r="CI362" i="2"/>
  <c r="CJ362" i="2" s="1"/>
  <c r="CK362" i="2"/>
  <c r="CL362" i="2" s="1"/>
  <c r="CM362" i="2"/>
  <c r="CN362" i="2" s="1"/>
  <c r="CO362" i="2"/>
  <c r="CP362" i="2" s="1"/>
  <c r="CQ362" i="2"/>
  <c r="CR362" i="2" s="1"/>
  <c r="CS362" i="2"/>
  <c r="CT362" i="2" s="1"/>
  <c r="CU362" i="2"/>
  <c r="CV362" i="2" s="1"/>
  <c r="CW362" i="2"/>
  <c r="CX362" i="2" s="1"/>
  <c r="CG363" i="2"/>
  <c r="CH363" i="2" s="1"/>
  <c r="CI363" i="2"/>
  <c r="CJ363" i="2" s="1"/>
  <c r="CK363" i="2"/>
  <c r="CL363" i="2" s="1"/>
  <c r="CM363" i="2"/>
  <c r="CN363" i="2" s="1"/>
  <c r="CO363" i="2"/>
  <c r="CP363" i="2" s="1"/>
  <c r="CQ363" i="2"/>
  <c r="CR363" i="2" s="1"/>
  <c r="CS363" i="2"/>
  <c r="CT363" i="2" s="1"/>
  <c r="CU363" i="2"/>
  <c r="CV363" i="2" s="1"/>
  <c r="CW363" i="2"/>
  <c r="CX363" i="2" s="1"/>
  <c r="CG364" i="2"/>
  <c r="CH364" i="2" s="1"/>
  <c r="CI364" i="2"/>
  <c r="CJ364" i="2" s="1"/>
  <c r="CK364" i="2"/>
  <c r="CL364" i="2" s="1"/>
  <c r="CM364" i="2"/>
  <c r="CN364" i="2" s="1"/>
  <c r="CO364" i="2"/>
  <c r="CP364" i="2" s="1"/>
  <c r="CQ364" i="2"/>
  <c r="CR364" i="2" s="1"/>
  <c r="CS364" i="2"/>
  <c r="CT364" i="2" s="1"/>
  <c r="CU364" i="2"/>
  <c r="CV364" i="2" s="1"/>
  <c r="CW364" i="2"/>
  <c r="CX364" i="2" s="1"/>
  <c r="CG365" i="2"/>
  <c r="CH365" i="2" s="1"/>
  <c r="CI365" i="2"/>
  <c r="CJ365" i="2" s="1"/>
  <c r="CK365" i="2"/>
  <c r="CL365" i="2" s="1"/>
  <c r="CM365" i="2"/>
  <c r="CN365" i="2" s="1"/>
  <c r="CO365" i="2"/>
  <c r="CP365" i="2" s="1"/>
  <c r="CQ365" i="2"/>
  <c r="CR365" i="2" s="1"/>
  <c r="CS365" i="2"/>
  <c r="CT365" i="2" s="1"/>
  <c r="CU365" i="2"/>
  <c r="CV365" i="2" s="1"/>
  <c r="CW365" i="2"/>
  <c r="CX365" i="2" s="1"/>
  <c r="CG366" i="2"/>
  <c r="CH366" i="2" s="1"/>
  <c r="CI366" i="2"/>
  <c r="CJ366" i="2" s="1"/>
  <c r="CK366" i="2"/>
  <c r="CL366" i="2" s="1"/>
  <c r="CM366" i="2"/>
  <c r="CN366" i="2" s="1"/>
  <c r="CO366" i="2"/>
  <c r="CP366" i="2" s="1"/>
  <c r="CQ366" i="2"/>
  <c r="CR366" i="2" s="1"/>
  <c r="CS366" i="2"/>
  <c r="CT366" i="2" s="1"/>
  <c r="CU366" i="2"/>
  <c r="CV366" i="2" s="1"/>
  <c r="CW366" i="2"/>
  <c r="CX366" i="2" s="1"/>
  <c r="CG367" i="2"/>
  <c r="CH367" i="2" s="1"/>
  <c r="CI367" i="2"/>
  <c r="CJ367" i="2" s="1"/>
  <c r="CK367" i="2"/>
  <c r="CL367" i="2" s="1"/>
  <c r="CM367" i="2"/>
  <c r="CN367" i="2" s="1"/>
  <c r="CO367" i="2"/>
  <c r="CP367" i="2" s="1"/>
  <c r="CQ367" i="2"/>
  <c r="CR367" i="2" s="1"/>
  <c r="CS367" i="2"/>
  <c r="CT367" i="2" s="1"/>
  <c r="CU367" i="2"/>
  <c r="CV367" i="2" s="1"/>
  <c r="CW367" i="2"/>
  <c r="CX367" i="2" s="1"/>
  <c r="CG368" i="2"/>
  <c r="CH368" i="2" s="1"/>
  <c r="CI368" i="2"/>
  <c r="CJ368" i="2" s="1"/>
  <c r="CK368" i="2"/>
  <c r="CL368" i="2" s="1"/>
  <c r="CM368" i="2"/>
  <c r="CN368" i="2" s="1"/>
  <c r="CO368" i="2"/>
  <c r="CP368" i="2" s="1"/>
  <c r="CQ368" i="2"/>
  <c r="CR368" i="2" s="1"/>
  <c r="CS368" i="2"/>
  <c r="CT368" i="2" s="1"/>
  <c r="CU368" i="2"/>
  <c r="CV368" i="2" s="1"/>
  <c r="CW368" i="2"/>
  <c r="CX368" i="2" s="1"/>
  <c r="CG369" i="2"/>
  <c r="CH369" i="2" s="1"/>
  <c r="CI369" i="2"/>
  <c r="CJ369" i="2" s="1"/>
  <c r="CK369" i="2"/>
  <c r="CL369" i="2" s="1"/>
  <c r="CM369" i="2"/>
  <c r="CN369" i="2" s="1"/>
  <c r="CO369" i="2"/>
  <c r="CP369" i="2" s="1"/>
  <c r="CQ369" i="2"/>
  <c r="CR369" i="2" s="1"/>
  <c r="CS369" i="2"/>
  <c r="CT369" i="2" s="1"/>
  <c r="CU369" i="2"/>
  <c r="CV369" i="2" s="1"/>
  <c r="CW369" i="2"/>
  <c r="CX369" i="2" s="1"/>
  <c r="CG370" i="2"/>
  <c r="CH370" i="2" s="1"/>
  <c r="CI370" i="2"/>
  <c r="CJ370" i="2" s="1"/>
  <c r="CK370" i="2"/>
  <c r="CL370" i="2" s="1"/>
  <c r="CM370" i="2"/>
  <c r="CN370" i="2" s="1"/>
  <c r="CO370" i="2"/>
  <c r="CP370" i="2" s="1"/>
  <c r="CQ370" i="2"/>
  <c r="CR370" i="2" s="1"/>
  <c r="CS370" i="2"/>
  <c r="CT370" i="2" s="1"/>
  <c r="CU370" i="2"/>
  <c r="CV370" i="2" s="1"/>
  <c r="CW370" i="2"/>
  <c r="CX370" i="2" s="1"/>
  <c r="CG371" i="2"/>
  <c r="CH371" i="2" s="1"/>
  <c r="CI371" i="2"/>
  <c r="CJ371" i="2" s="1"/>
  <c r="CK371" i="2"/>
  <c r="CL371" i="2" s="1"/>
  <c r="CM371" i="2"/>
  <c r="CN371" i="2" s="1"/>
  <c r="CO371" i="2"/>
  <c r="CP371" i="2" s="1"/>
  <c r="CQ371" i="2"/>
  <c r="CR371" i="2" s="1"/>
  <c r="CS371" i="2"/>
  <c r="CT371" i="2" s="1"/>
  <c r="CU371" i="2"/>
  <c r="CV371" i="2" s="1"/>
  <c r="CW371" i="2"/>
  <c r="CX371" i="2" s="1"/>
  <c r="CG372" i="2"/>
  <c r="CH372" i="2" s="1"/>
  <c r="CI372" i="2"/>
  <c r="CJ372" i="2" s="1"/>
  <c r="CK372" i="2"/>
  <c r="CL372" i="2" s="1"/>
  <c r="CM372" i="2"/>
  <c r="CN372" i="2" s="1"/>
  <c r="CO372" i="2"/>
  <c r="CP372" i="2" s="1"/>
  <c r="CQ372" i="2"/>
  <c r="CR372" i="2" s="1"/>
  <c r="CS372" i="2"/>
  <c r="CT372" i="2" s="1"/>
  <c r="CU372" i="2"/>
  <c r="CV372" i="2" s="1"/>
  <c r="CW372" i="2"/>
  <c r="CX372" i="2" s="1"/>
  <c r="CG373" i="2"/>
  <c r="CH373" i="2" s="1"/>
  <c r="CI373" i="2"/>
  <c r="CJ373" i="2" s="1"/>
  <c r="CK373" i="2"/>
  <c r="CL373" i="2" s="1"/>
  <c r="CM373" i="2"/>
  <c r="CN373" i="2" s="1"/>
  <c r="CO373" i="2"/>
  <c r="CP373" i="2" s="1"/>
  <c r="CQ373" i="2"/>
  <c r="CR373" i="2" s="1"/>
  <c r="CS373" i="2"/>
  <c r="CT373" i="2" s="1"/>
  <c r="CU373" i="2"/>
  <c r="CV373" i="2" s="1"/>
  <c r="CW373" i="2"/>
  <c r="CX373" i="2" s="1"/>
  <c r="CG374" i="2"/>
  <c r="CH374" i="2" s="1"/>
  <c r="CI374" i="2"/>
  <c r="CJ374" i="2" s="1"/>
  <c r="CK374" i="2"/>
  <c r="CL374" i="2" s="1"/>
  <c r="CM374" i="2"/>
  <c r="CN374" i="2" s="1"/>
  <c r="CO374" i="2"/>
  <c r="CP374" i="2" s="1"/>
  <c r="CQ374" i="2"/>
  <c r="CR374" i="2" s="1"/>
  <c r="CS374" i="2"/>
  <c r="CT374" i="2" s="1"/>
  <c r="CU374" i="2"/>
  <c r="CV374" i="2" s="1"/>
  <c r="CW374" i="2"/>
  <c r="CX374" i="2" s="1"/>
  <c r="CG375" i="2"/>
  <c r="CH375" i="2" s="1"/>
  <c r="CI375" i="2"/>
  <c r="CJ375" i="2" s="1"/>
  <c r="CK375" i="2"/>
  <c r="CL375" i="2" s="1"/>
  <c r="CM375" i="2"/>
  <c r="CN375" i="2" s="1"/>
  <c r="CO375" i="2"/>
  <c r="CP375" i="2" s="1"/>
  <c r="CQ375" i="2"/>
  <c r="CR375" i="2" s="1"/>
  <c r="CS375" i="2"/>
  <c r="CT375" i="2" s="1"/>
  <c r="CU375" i="2"/>
  <c r="CV375" i="2" s="1"/>
  <c r="CW375" i="2"/>
  <c r="CX375" i="2" s="1"/>
  <c r="CG376" i="2"/>
  <c r="CH376" i="2" s="1"/>
  <c r="CI376" i="2"/>
  <c r="CJ376" i="2" s="1"/>
  <c r="CK376" i="2"/>
  <c r="CL376" i="2" s="1"/>
  <c r="CM376" i="2"/>
  <c r="CN376" i="2" s="1"/>
  <c r="CO376" i="2"/>
  <c r="CP376" i="2" s="1"/>
  <c r="CQ376" i="2"/>
  <c r="CR376" i="2" s="1"/>
  <c r="CS376" i="2"/>
  <c r="CT376" i="2" s="1"/>
  <c r="CU376" i="2"/>
  <c r="CV376" i="2" s="1"/>
  <c r="CW376" i="2"/>
  <c r="CX376" i="2" s="1"/>
  <c r="CG377" i="2"/>
  <c r="CH377" i="2" s="1"/>
  <c r="CI377" i="2"/>
  <c r="CJ377" i="2" s="1"/>
  <c r="CK377" i="2"/>
  <c r="CL377" i="2" s="1"/>
  <c r="CM377" i="2"/>
  <c r="CN377" i="2" s="1"/>
  <c r="CO377" i="2"/>
  <c r="CP377" i="2" s="1"/>
  <c r="CQ377" i="2"/>
  <c r="CR377" i="2" s="1"/>
  <c r="CS377" i="2"/>
  <c r="CT377" i="2" s="1"/>
  <c r="CU377" i="2"/>
  <c r="CV377" i="2" s="1"/>
  <c r="CW377" i="2"/>
  <c r="CX377" i="2" s="1"/>
  <c r="CG378" i="2"/>
  <c r="CH378" i="2" s="1"/>
  <c r="CI378" i="2"/>
  <c r="CJ378" i="2" s="1"/>
  <c r="CK378" i="2"/>
  <c r="CL378" i="2" s="1"/>
  <c r="CM378" i="2"/>
  <c r="CN378" i="2" s="1"/>
  <c r="CO378" i="2"/>
  <c r="CP378" i="2" s="1"/>
  <c r="CQ378" i="2"/>
  <c r="CR378" i="2" s="1"/>
  <c r="CS378" i="2"/>
  <c r="CT378" i="2" s="1"/>
  <c r="CU378" i="2"/>
  <c r="CV378" i="2" s="1"/>
  <c r="CW378" i="2"/>
  <c r="CX378" i="2" s="1"/>
  <c r="CG379" i="2"/>
  <c r="CH379" i="2" s="1"/>
  <c r="CI379" i="2"/>
  <c r="CJ379" i="2" s="1"/>
  <c r="CK379" i="2"/>
  <c r="CL379" i="2" s="1"/>
  <c r="CM379" i="2"/>
  <c r="CN379" i="2" s="1"/>
  <c r="CO379" i="2"/>
  <c r="CP379" i="2" s="1"/>
  <c r="CQ379" i="2"/>
  <c r="CR379" i="2" s="1"/>
  <c r="CS379" i="2"/>
  <c r="CT379" i="2" s="1"/>
  <c r="CU379" i="2"/>
  <c r="CV379" i="2" s="1"/>
  <c r="CW379" i="2"/>
  <c r="CX379" i="2" s="1"/>
  <c r="CG380" i="2"/>
  <c r="CH380" i="2" s="1"/>
  <c r="CI380" i="2"/>
  <c r="CJ380" i="2" s="1"/>
  <c r="CK380" i="2"/>
  <c r="CL380" i="2" s="1"/>
  <c r="CM380" i="2"/>
  <c r="CN380" i="2" s="1"/>
  <c r="CO380" i="2"/>
  <c r="CP380" i="2" s="1"/>
  <c r="CQ380" i="2"/>
  <c r="CR380" i="2" s="1"/>
  <c r="CS380" i="2"/>
  <c r="CT380" i="2" s="1"/>
  <c r="CU380" i="2"/>
  <c r="CV380" i="2" s="1"/>
  <c r="CW380" i="2"/>
  <c r="CX380" i="2" s="1"/>
  <c r="CG381" i="2"/>
  <c r="CH381" i="2" s="1"/>
  <c r="CI381" i="2"/>
  <c r="CJ381" i="2" s="1"/>
  <c r="CK381" i="2"/>
  <c r="CL381" i="2" s="1"/>
  <c r="CM381" i="2"/>
  <c r="CN381" i="2" s="1"/>
  <c r="CO381" i="2"/>
  <c r="CP381" i="2" s="1"/>
  <c r="CQ381" i="2"/>
  <c r="CR381" i="2" s="1"/>
  <c r="CS381" i="2"/>
  <c r="CT381" i="2" s="1"/>
  <c r="CU381" i="2"/>
  <c r="CV381" i="2" s="1"/>
  <c r="CW381" i="2"/>
  <c r="CX381" i="2" s="1"/>
  <c r="CG382" i="2"/>
  <c r="CH382" i="2" s="1"/>
  <c r="CI382" i="2"/>
  <c r="CJ382" i="2" s="1"/>
  <c r="CK382" i="2"/>
  <c r="CL382" i="2" s="1"/>
  <c r="CM382" i="2"/>
  <c r="CN382" i="2" s="1"/>
  <c r="CO382" i="2"/>
  <c r="CP382" i="2" s="1"/>
  <c r="CQ382" i="2"/>
  <c r="CR382" i="2" s="1"/>
  <c r="CS382" i="2"/>
  <c r="CT382" i="2" s="1"/>
  <c r="CU382" i="2"/>
  <c r="CV382" i="2" s="1"/>
  <c r="CW382" i="2"/>
  <c r="CX382" i="2" s="1"/>
  <c r="CG383" i="2"/>
  <c r="CH383" i="2" s="1"/>
  <c r="CI383" i="2"/>
  <c r="CJ383" i="2" s="1"/>
  <c r="CK383" i="2"/>
  <c r="CL383" i="2" s="1"/>
  <c r="CM383" i="2"/>
  <c r="CN383" i="2" s="1"/>
  <c r="CO383" i="2"/>
  <c r="CP383" i="2" s="1"/>
  <c r="CQ383" i="2"/>
  <c r="CR383" i="2" s="1"/>
  <c r="CS383" i="2"/>
  <c r="CT383" i="2" s="1"/>
  <c r="CU383" i="2"/>
  <c r="CV383" i="2" s="1"/>
  <c r="CW383" i="2"/>
  <c r="CX383" i="2" s="1"/>
  <c r="CG384" i="2"/>
  <c r="CH384" i="2" s="1"/>
  <c r="CI384" i="2"/>
  <c r="CJ384" i="2" s="1"/>
  <c r="CK384" i="2"/>
  <c r="CL384" i="2" s="1"/>
  <c r="CM384" i="2"/>
  <c r="CN384" i="2" s="1"/>
  <c r="CO384" i="2"/>
  <c r="CP384" i="2" s="1"/>
  <c r="CQ384" i="2"/>
  <c r="CR384" i="2" s="1"/>
  <c r="CS384" i="2"/>
  <c r="CT384" i="2" s="1"/>
  <c r="CU384" i="2"/>
  <c r="CV384" i="2" s="1"/>
  <c r="CW384" i="2"/>
  <c r="CX384" i="2" s="1"/>
  <c r="CG385" i="2"/>
  <c r="CH385" i="2" s="1"/>
  <c r="CI385" i="2"/>
  <c r="CJ385" i="2" s="1"/>
  <c r="CK385" i="2"/>
  <c r="CL385" i="2" s="1"/>
  <c r="CM385" i="2"/>
  <c r="CN385" i="2" s="1"/>
  <c r="CO385" i="2"/>
  <c r="CP385" i="2" s="1"/>
  <c r="CQ385" i="2"/>
  <c r="CR385" i="2" s="1"/>
  <c r="CS385" i="2"/>
  <c r="CT385" i="2" s="1"/>
  <c r="CU385" i="2"/>
  <c r="CV385" i="2" s="1"/>
  <c r="CW385" i="2"/>
  <c r="CX385" i="2" s="1"/>
  <c r="CG386" i="2"/>
  <c r="CH386" i="2" s="1"/>
  <c r="CI386" i="2"/>
  <c r="CJ386" i="2" s="1"/>
  <c r="CK386" i="2"/>
  <c r="CL386" i="2" s="1"/>
  <c r="CM386" i="2"/>
  <c r="CN386" i="2" s="1"/>
  <c r="CO386" i="2"/>
  <c r="CP386" i="2" s="1"/>
  <c r="CQ386" i="2"/>
  <c r="CR386" i="2" s="1"/>
  <c r="CS386" i="2"/>
  <c r="CT386" i="2" s="1"/>
  <c r="CU386" i="2"/>
  <c r="CV386" i="2" s="1"/>
  <c r="CW386" i="2"/>
  <c r="CX386" i="2" s="1"/>
  <c r="CG387" i="2"/>
  <c r="CH387" i="2" s="1"/>
  <c r="CI387" i="2"/>
  <c r="CJ387" i="2" s="1"/>
  <c r="CK387" i="2"/>
  <c r="CL387" i="2" s="1"/>
  <c r="CM387" i="2"/>
  <c r="CN387" i="2" s="1"/>
  <c r="CO387" i="2"/>
  <c r="CP387" i="2" s="1"/>
  <c r="CQ387" i="2"/>
  <c r="CR387" i="2" s="1"/>
  <c r="CS387" i="2"/>
  <c r="CT387" i="2" s="1"/>
  <c r="CU387" i="2"/>
  <c r="CV387" i="2" s="1"/>
  <c r="CW387" i="2"/>
  <c r="CX387" i="2" s="1"/>
  <c r="CG388" i="2"/>
  <c r="CH388" i="2" s="1"/>
  <c r="CI388" i="2"/>
  <c r="CJ388" i="2" s="1"/>
  <c r="CK388" i="2"/>
  <c r="CL388" i="2" s="1"/>
  <c r="CM388" i="2"/>
  <c r="CN388" i="2" s="1"/>
  <c r="CO388" i="2"/>
  <c r="CP388" i="2" s="1"/>
  <c r="CQ388" i="2"/>
  <c r="CR388" i="2" s="1"/>
  <c r="CS388" i="2"/>
  <c r="CT388" i="2" s="1"/>
  <c r="CU388" i="2"/>
  <c r="CV388" i="2" s="1"/>
  <c r="CW388" i="2"/>
  <c r="CX388" i="2" s="1"/>
  <c r="CG389" i="2"/>
  <c r="CH389" i="2" s="1"/>
  <c r="CI389" i="2"/>
  <c r="CJ389" i="2" s="1"/>
  <c r="CK389" i="2"/>
  <c r="CL389" i="2" s="1"/>
  <c r="CM389" i="2"/>
  <c r="CN389" i="2" s="1"/>
  <c r="CO389" i="2"/>
  <c r="CP389" i="2" s="1"/>
  <c r="CQ389" i="2"/>
  <c r="CR389" i="2" s="1"/>
  <c r="CS389" i="2"/>
  <c r="CT389" i="2" s="1"/>
  <c r="CU389" i="2"/>
  <c r="CV389" i="2" s="1"/>
  <c r="CW389" i="2"/>
  <c r="CX389" i="2" s="1"/>
  <c r="CG390" i="2"/>
  <c r="CH390" i="2" s="1"/>
  <c r="CI390" i="2"/>
  <c r="CJ390" i="2" s="1"/>
  <c r="CK390" i="2"/>
  <c r="CL390" i="2" s="1"/>
  <c r="CM390" i="2"/>
  <c r="CN390" i="2" s="1"/>
  <c r="CO390" i="2"/>
  <c r="CP390" i="2" s="1"/>
  <c r="CQ390" i="2"/>
  <c r="CR390" i="2" s="1"/>
  <c r="CS390" i="2"/>
  <c r="CT390" i="2" s="1"/>
  <c r="CU390" i="2"/>
  <c r="CV390" i="2" s="1"/>
  <c r="CW390" i="2"/>
  <c r="CX390" i="2" s="1"/>
  <c r="CG391" i="2"/>
  <c r="CH391" i="2" s="1"/>
  <c r="CI391" i="2"/>
  <c r="CJ391" i="2" s="1"/>
  <c r="CK391" i="2"/>
  <c r="CL391" i="2" s="1"/>
  <c r="CM391" i="2"/>
  <c r="CN391" i="2" s="1"/>
  <c r="CO391" i="2"/>
  <c r="CP391" i="2" s="1"/>
  <c r="CQ391" i="2"/>
  <c r="CR391" i="2" s="1"/>
  <c r="CS391" i="2"/>
  <c r="CT391" i="2" s="1"/>
  <c r="CU391" i="2"/>
  <c r="CV391" i="2" s="1"/>
  <c r="CW391" i="2"/>
  <c r="CX391" i="2" s="1"/>
  <c r="CG392" i="2"/>
  <c r="CH392" i="2" s="1"/>
  <c r="CI392" i="2"/>
  <c r="CJ392" i="2" s="1"/>
  <c r="CK392" i="2"/>
  <c r="CL392" i="2" s="1"/>
  <c r="CM392" i="2"/>
  <c r="CN392" i="2" s="1"/>
  <c r="CO392" i="2"/>
  <c r="CP392" i="2" s="1"/>
  <c r="CQ392" i="2"/>
  <c r="CR392" i="2" s="1"/>
  <c r="CS392" i="2"/>
  <c r="CT392" i="2" s="1"/>
  <c r="CU392" i="2"/>
  <c r="CV392" i="2" s="1"/>
  <c r="CW392" i="2"/>
  <c r="CX392" i="2" s="1"/>
  <c r="CG393" i="2"/>
  <c r="CH393" i="2" s="1"/>
  <c r="CI393" i="2"/>
  <c r="CJ393" i="2" s="1"/>
  <c r="CK393" i="2"/>
  <c r="CL393" i="2" s="1"/>
  <c r="CM393" i="2"/>
  <c r="CN393" i="2" s="1"/>
  <c r="CO393" i="2"/>
  <c r="CP393" i="2" s="1"/>
  <c r="CQ393" i="2"/>
  <c r="CR393" i="2" s="1"/>
  <c r="CS393" i="2"/>
  <c r="CT393" i="2" s="1"/>
  <c r="CU393" i="2"/>
  <c r="CV393" i="2" s="1"/>
  <c r="CW393" i="2"/>
  <c r="CX393" i="2" s="1"/>
  <c r="CG394" i="2"/>
  <c r="CH394" i="2" s="1"/>
  <c r="CI394" i="2"/>
  <c r="CJ394" i="2" s="1"/>
  <c r="CK394" i="2"/>
  <c r="CL394" i="2" s="1"/>
  <c r="CM394" i="2"/>
  <c r="CN394" i="2" s="1"/>
  <c r="CO394" i="2"/>
  <c r="CP394" i="2" s="1"/>
  <c r="CQ394" i="2"/>
  <c r="CR394" i="2" s="1"/>
  <c r="CS394" i="2"/>
  <c r="CT394" i="2" s="1"/>
  <c r="CU394" i="2"/>
  <c r="CV394" i="2" s="1"/>
  <c r="CW394" i="2"/>
  <c r="CX394" i="2" s="1"/>
  <c r="CG395" i="2"/>
  <c r="CH395" i="2" s="1"/>
  <c r="CI395" i="2"/>
  <c r="CJ395" i="2" s="1"/>
  <c r="CK395" i="2"/>
  <c r="CL395" i="2" s="1"/>
  <c r="CM395" i="2"/>
  <c r="CN395" i="2" s="1"/>
  <c r="CO395" i="2"/>
  <c r="CP395" i="2" s="1"/>
  <c r="CQ395" i="2"/>
  <c r="CR395" i="2" s="1"/>
  <c r="CS395" i="2"/>
  <c r="CT395" i="2" s="1"/>
  <c r="CU395" i="2"/>
  <c r="CV395" i="2" s="1"/>
  <c r="CW395" i="2"/>
  <c r="CX395" i="2" s="1"/>
  <c r="CG396" i="2"/>
  <c r="CH396" i="2" s="1"/>
  <c r="CI396" i="2"/>
  <c r="CJ396" i="2" s="1"/>
  <c r="CK396" i="2"/>
  <c r="CL396" i="2" s="1"/>
  <c r="CM396" i="2"/>
  <c r="CN396" i="2" s="1"/>
  <c r="CO396" i="2"/>
  <c r="CP396" i="2" s="1"/>
  <c r="CQ396" i="2"/>
  <c r="CR396" i="2" s="1"/>
  <c r="CS396" i="2"/>
  <c r="CT396" i="2" s="1"/>
  <c r="CU396" i="2"/>
  <c r="CV396" i="2" s="1"/>
  <c r="CW396" i="2"/>
  <c r="CX396" i="2" s="1"/>
  <c r="CG397" i="2"/>
  <c r="CH397" i="2" s="1"/>
  <c r="CI397" i="2"/>
  <c r="CJ397" i="2" s="1"/>
  <c r="CK397" i="2"/>
  <c r="CL397" i="2" s="1"/>
  <c r="CM397" i="2"/>
  <c r="CN397" i="2" s="1"/>
  <c r="CO397" i="2"/>
  <c r="CP397" i="2" s="1"/>
  <c r="CQ397" i="2"/>
  <c r="CR397" i="2" s="1"/>
  <c r="CS397" i="2"/>
  <c r="CT397" i="2" s="1"/>
  <c r="CU397" i="2"/>
  <c r="CV397" i="2" s="1"/>
  <c r="CW397" i="2"/>
  <c r="CX397" i="2" s="1"/>
  <c r="CG398" i="2"/>
  <c r="CH398" i="2" s="1"/>
  <c r="CI398" i="2"/>
  <c r="CJ398" i="2" s="1"/>
  <c r="CK398" i="2"/>
  <c r="CL398" i="2" s="1"/>
  <c r="CM398" i="2"/>
  <c r="CN398" i="2" s="1"/>
  <c r="CO398" i="2"/>
  <c r="CP398" i="2" s="1"/>
  <c r="CQ398" i="2"/>
  <c r="CR398" i="2" s="1"/>
  <c r="CS398" i="2"/>
  <c r="CT398" i="2" s="1"/>
  <c r="CU398" i="2"/>
  <c r="CV398" i="2" s="1"/>
  <c r="CW398" i="2"/>
  <c r="CX398" i="2" s="1"/>
  <c r="CG399" i="2"/>
  <c r="CH399" i="2" s="1"/>
  <c r="CI399" i="2"/>
  <c r="CJ399" i="2" s="1"/>
  <c r="CK399" i="2"/>
  <c r="CL399" i="2" s="1"/>
  <c r="CM399" i="2"/>
  <c r="CN399" i="2" s="1"/>
  <c r="CO399" i="2"/>
  <c r="CP399" i="2" s="1"/>
  <c r="CQ399" i="2"/>
  <c r="CR399" i="2" s="1"/>
  <c r="CS399" i="2"/>
  <c r="CT399" i="2" s="1"/>
  <c r="CU399" i="2"/>
  <c r="CV399" i="2" s="1"/>
  <c r="CW399" i="2"/>
  <c r="CX399" i="2" s="1"/>
  <c r="CG400" i="2"/>
  <c r="CH400" i="2" s="1"/>
  <c r="CI400" i="2"/>
  <c r="CJ400" i="2" s="1"/>
  <c r="CK400" i="2"/>
  <c r="CL400" i="2" s="1"/>
  <c r="CM400" i="2"/>
  <c r="CN400" i="2" s="1"/>
  <c r="CO400" i="2"/>
  <c r="CP400" i="2" s="1"/>
  <c r="CQ400" i="2"/>
  <c r="CR400" i="2" s="1"/>
  <c r="CS400" i="2"/>
  <c r="CT400" i="2" s="1"/>
  <c r="CU400" i="2"/>
  <c r="CV400" i="2" s="1"/>
  <c r="CW400" i="2"/>
  <c r="CX400" i="2" s="1"/>
  <c r="CG401" i="2"/>
  <c r="CH401" i="2" s="1"/>
  <c r="CI401" i="2"/>
  <c r="CJ401" i="2" s="1"/>
  <c r="CK401" i="2"/>
  <c r="CL401" i="2" s="1"/>
  <c r="CM401" i="2"/>
  <c r="CN401" i="2" s="1"/>
  <c r="CO401" i="2"/>
  <c r="CP401" i="2" s="1"/>
  <c r="CQ401" i="2"/>
  <c r="CR401" i="2" s="1"/>
  <c r="CS401" i="2"/>
  <c r="CT401" i="2" s="1"/>
  <c r="CU401" i="2"/>
  <c r="CV401" i="2" s="1"/>
  <c r="CW401" i="2"/>
  <c r="CX401" i="2" s="1"/>
  <c r="CG402" i="2"/>
  <c r="CH402" i="2" s="1"/>
  <c r="CI402" i="2"/>
  <c r="CJ402" i="2" s="1"/>
  <c r="CK402" i="2"/>
  <c r="CL402" i="2" s="1"/>
  <c r="CM402" i="2"/>
  <c r="CN402" i="2" s="1"/>
  <c r="CO402" i="2"/>
  <c r="CP402" i="2" s="1"/>
  <c r="CQ402" i="2"/>
  <c r="CR402" i="2" s="1"/>
  <c r="CS402" i="2"/>
  <c r="CT402" i="2" s="1"/>
  <c r="CU402" i="2"/>
  <c r="CV402" i="2" s="1"/>
  <c r="CW402" i="2"/>
  <c r="CX402" i="2" s="1"/>
  <c r="CG403" i="2"/>
  <c r="CH403" i="2" s="1"/>
  <c r="CI403" i="2"/>
  <c r="CJ403" i="2" s="1"/>
  <c r="CK403" i="2"/>
  <c r="CL403" i="2" s="1"/>
  <c r="CM403" i="2"/>
  <c r="CN403" i="2" s="1"/>
  <c r="CO403" i="2"/>
  <c r="CP403" i="2" s="1"/>
  <c r="CQ403" i="2"/>
  <c r="CR403" i="2" s="1"/>
  <c r="CS403" i="2"/>
  <c r="CT403" i="2" s="1"/>
  <c r="CU403" i="2"/>
  <c r="CV403" i="2" s="1"/>
  <c r="CW403" i="2"/>
  <c r="CX403" i="2" s="1"/>
  <c r="CG404" i="2"/>
  <c r="CH404" i="2" s="1"/>
  <c r="CI404" i="2"/>
  <c r="CJ404" i="2" s="1"/>
  <c r="CK404" i="2"/>
  <c r="CL404" i="2" s="1"/>
  <c r="CM404" i="2"/>
  <c r="CN404" i="2" s="1"/>
  <c r="CO404" i="2"/>
  <c r="CP404" i="2" s="1"/>
  <c r="CQ404" i="2"/>
  <c r="CR404" i="2" s="1"/>
  <c r="CS404" i="2"/>
  <c r="CT404" i="2" s="1"/>
  <c r="CU404" i="2"/>
  <c r="CV404" i="2" s="1"/>
  <c r="CW404" i="2"/>
  <c r="CX404" i="2" s="1"/>
  <c r="CG405" i="2"/>
  <c r="CH405" i="2" s="1"/>
  <c r="CI405" i="2"/>
  <c r="CJ405" i="2" s="1"/>
  <c r="CK405" i="2"/>
  <c r="CL405" i="2" s="1"/>
  <c r="CM405" i="2"/>
  <c r="CN405" i="2" s="1"/>
  <c r="CO405" i="2"/>
  <c r="CP405" i="2" s="1"/>
  <c r="CQ405" i="2"/>
  <c r="CR405" i="2" s="1"/>
  <c r="CS405" i="2"/>
  <c r="CT405" i="2" s="1"/>
  <c r="CU405" i="2"/>
  <c r="CV405" i="2" s="1"/>
  <c r="CW405" i="2"/>
  <c r="CX405" i="2" s="1"/>
  <c r="CG406" i="2"/>
  <c r="CH406" i="2" s="1"/>
  <c r="CI406" i="2"/>
  <c r="CJ406" i="2" s="1"/>
  <c r="CK406" i="2"/>
  <c r="CL406" i="2" s="1"/>
  <c r="CM406" i="2"/>
  <c r="CN406" i="2" s="1"/>
  <c r="CO406" i="2"/>
  <c r="CP406" i="2" s="1"/>
  <c r="CQ406" i="2"/>
  <c r="CR406" i="2" s="1"/>
  <c r="CS406" i="2"/>
  <c r="CT406" i="2" s="1"/>
  <c r="CU406" i="2"/>
  <c r="CV406" i="2" s="1"/>
  <c r="CW406" i="2"/>
  <c r="CX406" i="2" s="1"/>
  <c r="CG407" i="2"/>
  <c r="CH407" i="2" s="1"/>
  <c r="CI407" i="2"/>
  <c r="CJ407" i="2" s="1"/>
  <c r="CK407" i="2"/>
  <c r="CL407" i="2" s="1"/>
  <c r="CM407" i="2"/>
  <c r="CN407" i="2" s="1"/>
  <c r="CO407" i="2"/>
  <c r="CP407" i="2" s="1"/>
  <c r="CQ407" i="2"/>
  <c r="CR407" i="2" s="1"/>
  <c r="CS407" i="2"/>
  <c r="CT407" i="2" s="1"/>
  <c r="CU407" i="2"/>
  <c r="CV407" i="2" s="1"/>
  <c r="CW407" i="2"/>
  <c r="CX407" i="2" s="1"/>
  <c r="CG408" i="2"/>
  <c r="CH408" i="2" s="1"/>
  <c r="CI408" i="2"/>
  <c r="CJ408" i="2" s="1"/>
  <c r="CK408" i="2"/>
  <c r="CL408" i="2" s="1"/>
  <c r="CM408" i="2"/>
  <c r="CN408" i="2" s="1"/>
  <c r="CO408" i="2"/>
  <c r="CP408" i="2" s="1"/>
  <c r="CQ408" i="2"/>
  <c r="CR408" i="2" s="1"/>
  <c r="CS408" i="2"/>
  <c r="CT408" i="2" s="1"/>
  <c r="CU408" i="2"/>
  <c r="CV408" i="2" s="1"/>
  <c r="CW408" i="2"/>
  <c r="CX408" i="2" s="1"/>
  <c r="CG409" i="2"/>
  <c r="CH409" i="2" s="1"/>
  <c r="CI409" i="2"/>
  <c r="CJ409" i="2" s="1"/>
  <c r="CK409" i="2"/>
  <c r="CL409" i="2" s="1"/>
  <c r="CM409" i="2"/>
  <c r="CN409" i="2" s="1"/>
  <c r="CO409" i="2"/>
  <c r="CP409" i="2" s="1"/>
  <c r="CQ409" i="2"/>
  <c r="CR409" i="2" s="1"/>
  <c r="CS409" i="2"/>
  <c r="CT409" i="2" s="1"/>
  <c r="CU409" i="2"/>
  <c r="CV409" i="2" s="1"/>
  <c r="CW409" i="2"/>
  <c r="CX409" i="2" s="1"/>
  <c r="CG410" i="2"/>
  <c r="CH410" i="2" s="1"/>
  <c r="CI410" i="2"/>
  <c r="CJ410" i="2" s="1"/>
  <c r="CK410" i="2"/>
  <c r="CL410" i="2" s="1"/>
  <c r="CM410" i="2"/>
  <c r="CN410" i="2" s="1"/>
  <c r="CO410" i="2"/>
  <c r="CP410" i="2" s="1"/>
  <c r="CQ410" i="2"/>
  <c r="CR410" i="2" s="1"/>
  <c r="CS410" i="2"/>
  <c r="CT410" i="2" s="1"/>
  <c r="CU410" i="2"/>
  <c r="CV410" i="2" s="1"/>
  <c r="CW410" i="2"/>
  <c r="CX410" i="2" s="1"/>
  <c r="CG411" i="2"/>
  <c r="CH411" i="2" s="1"/>
  <c r="CI411" i="2"/>
  <c r="CJ411" i="2" s="1"/>
  <c r="CK411" i="2"/>
  <c r="CL411" i="2" s="1"/>
  <c r="CM411" i="2"/>
  <c r="CN411" i="2" s="1"/>
  <c r="CO411" i="2"/>
  <c r="CP411" i="2" s="1"/>
  <c r="CQ411" i="2"/>
  <c r="CR411" i="2" s="1"/>
  <c r="CS411" i="2"/>
  <c r="CT411" i="2" s="1"/>
  <c r="CU411" i="2"/>
  <c r="CV411" i="2" s="1"/>
  <c r="CW411" i="2"/>
  <c r="CX411" i="2" s="1"/>
  <c r="CG412" i="2"/>
  <c r="CH412" i="2" s="1"/>
  <c r="CI412" i="2"/>
  <c r="CJ412" i="2" s="1"/>
  <c r="CK412" i="2"/>
  <c r="CL412" i="2" s="1"/>
  <c r="CM412" i="2"/>
  <c r="CN412" i="2" s="1"/>
  <c r="CO412" i="2"/>
  <c r="CP412" i="2" s="1"/>
  <c r="CQ412" i="2"/>
  <c r="CR412" i="2" s="1"/>
  <c r="CS412" i="2"/>
  <c r="CT412" i="2" s="1"/>
  <c r="CU412" i="2"/>
  <c r="CV412" i="2" s="1"/>
  <c r="CW412" i="2"/>
  <c r="CX412" i="2" s="1"/>
  <c r="CG413" i="2"/>
  <c r="CH413" i="2" s="1"/>
  <c r="CI413" i="2"/>
  <c r="CJ413" i="2" s="1"/>
  <c r="CK413" i="2"/>
  <c r="CL413" i="2" s="1"/>
  <c r="CM413" i="2"/>
  <c r="CN413" i="2" s="1"/>
  <c r="CO413" i="2"/>
  <c r="CP413" i="2" s="1"/>
  <c r="CQ413" i="2"/>
  <c r="CR413" i="2" s="1"/>
  <c r="CS413" i="2"/>
  <c r="CT413" i="2" s="1"/>
  <c r="CU413" i="2"/>
  <c r="CV413" i="2" s="1"/>
  <c r="CW413" i="2"/>
  <c r="CX413" i="2" s="1"/>
  <c r="CG414" i="2"/>
  <c r="CH414" i="2" s="1"/>
  <c r="CI414" i="2"/>
  <c r="CJ414" i="2" s="1"/>
  <c r="CK414" i="2"/>
  <c r="CL414" i="2" s="1"/>
  <c r="CM414" i="2"/>
  <c r="CN414" i="2" s="1"/>
  <c r="CO414" i="2"/>
  <c r="CP414" i="2" s="1"/>
  <c r="CQ414" i="2"/>
  <c r="CR414" i="2" s="1"/>
  <c r="CS414" i="2"/>
  <c r="CT414" i="2" s="1"/>
  <c r="CU414" i="2"/>
  <c r="CV414" i="2" s="1"/>
  <c r="CW414" i="2"/>
  <c r="CX414" i="2" s="1"/>
  <c r="CG415" i="2"/>
  <c r="CH415" i="2" s="1"/>
  <c r="CI415" i="2"/>
  <c r="CJ415" i="2" s="1"/>
  <c r="CK415" i="2"/>
  <c r="CL415" i="2" s="1"/>
  <c r="CM415" i="2"/>
  <c r="CN415" i="2" s="1"/>
  <c r="CO415" i="2"/>
  <c r="CP415" i="2" s="1"/>
  <c r="CQ415" i="2"/>
  <c r="CR415" i="2" s="1"/>
  <c r="CS415" i="2"/>
  <c r="CT415" i="2" s="1"/>
  <c r="CU415" i="2"/>
  <c r="CV415" i="2" s="1"/>
  <c r="CW415" i="2"/>
  <c r="CX415" i="2" s="1"/>
  <c r="CG416" i="2"/>
  <c r="CH416" i="2" s="1"/>
  <c r="CI416" i="2"/>
  <c r="CJ416" i="2" s="1"/>
  <c r="CK416" i="2"/>
  <c r="CL416" i="2" s="1"/>
  <c r="CM416" i="2"/>
  <c r="CN416" i="2" s="1"/>
  <c r="CO416" i="2"/>
  <c r="CP416" i="2" s="1"/>
  <c r="CQ416" i="2"/>
  <c r="CR416" i="2" s="1"/>
  <c r="CS416" i="2"/>
  <c r="CT416" i="2" s="1"/>
  <c r="CU416" i="2"/>
  <c r="CV416" i="2" s="1"/>
  <c r="CW416" i="2"/>
  <c r="CX416" i="2" s="1"/>
  <c r="CG417" i="2"/>
  <c r="CH417" i="2" s="1"/>
  <c r="CI417" i="2"/>
  <c r="CJ417" i="2" s="1"/>
  <c r="CK417" i="2"/>
  <c r="CL417" i="2" s="1"/>
  <c r="CM417" i="2"/>
  <c r="CN417" i="2" s="1"/>
  <c r="CO417" i="2"/>
  <c r="CP417" i="2" s="1"/>
  <c r="CQ417" i="2"/>
  <c r="CR417" i="2" s="1"/>
  <c r="CS417" i="2"/>
  <c r="CT417" i="2" s="1"/>
  <c r="CU417" i="2"/>
  <c r="CV417" i="2" s="1"/>
  <c r="CW417" i="2"/>
  <c r="CX417" i="2" s="1"/>
  <c r="CG418" i="2"/>
  <c r="CH418" i="2" s="1"/>
  <c r="CI418" i="2"/>
  <c r="CJ418" i="2" s="1"/>
  <c r="CK418" i="2"/>
  <c r="CL418" i="2" s="1"/>
  <c r="CM418" i="2"/>
  <c r="CN418" i="2" s="1"/>
  <c r="CO418" i="2"/>
  <c r="CP418" i="2" s="1"/>
  <c r="CQ418" i="2"/>
  <c r="CR418" i="2" s="1"/>
  <c r="CS418" i="2"/>
  <c r="CT418" i="2" s="1"/>
  <c r="CU418" i="2"/>
  <c r="CV418" i="2" s="1"/>
  <c r="CW418" i="2"/>
  <c r="CX418" i="2" s="1"/>
  <c r="CG419" i="2"/>
  <c r="CH419" i="2" s="1"/>
  <c r="CI419" i="2"/>
  <c r="CJ419" i="2" s="1"/>
  <c r="CK419" i="2"/>
  <c r="CL419" i="2" s="1"/>
  <c r="CM419" i="2"/>
  <c r="CN419" i="2" s="1"/>
  <c r="CO419" i="2"/>
  <c r="CP419" i="2" s="1"/>
  <c r="CQ419" i="2"/>
  <c r="CR419" i="2" s="1"/>
  <c r="CS419" i="2"/>
  <c r="CT419" i="2" s="1"/>
  <c r="CU419" i="2"/>
  <c r="CV419" i="2" s="1"/>
  <c r="CW419" i="2"/>
  <c r="CX419" i="2" s="1"/>
  <c r="CG420" i="2"/>
  <c r="CH420" i="2" s="1"/>
  <c r="CI420" i="2"/>
  <c r="CJ420" i="2" s="1"/>
  <c r="CK420" i="2"/>
  <c r="CL420" i="2" s="1"/>
  <c r="CM420" i="2"/>
  <c r="CN420" i="2" s="1"/>
  <c r="CO420" i="2"/>
  <c r="CP420" i="2" s="1"/>
  <c r="CQ420" i="2"/>
  <c r="CR420" i="2" s="1"/>
  <c r="CS420" i="2"/>
  <c r="CT420" i="2" s="1"/>
  <c r="CU420" i="2"/>
  <c r="CV420" i="2" s="1"/>
  <c r="CW420" i="2"/>
  <c r="CX420" i="2" s="1"/>
  <c r="CG421" i="2"/>
  <c r="CH421" i="2" s="1"/>
  <c r="CI421" i="2"/>
  <c r="CJ421" i="2" s="1"/>
  <c r="CK421" i="2"/>
  <c r="CL421" i="2" s="1"/>
  <c r="CM421" i="2"/>
  <c r="CN421" i="2" s="1"/>
  <c r="CO421" i="2"/>
  <c r="CP421" i="2" s="1"/>
  <c r="CQ421" i="2"/>
  <c r="CR421" i="2" s="1"/>
  <c r="CS421" i="2"/>
  <c r="CT421" i="2" s="1"/>
  <c r="CU421" i="2"/>
  <c r="CV421" i="2" s="1"/>
  <c r="CW421" i="2"/>
  <c r="CX421" i="2" s="1"/>
  <c r="CG422" i="2"/>
  <c r="CH422" i="2" s="1"/>
  <c r="CI422" i="2"/>
  <c r="CJ422" i="2" s="1"/>
  <c r="CK422" i="2"/>
  <c r="CL422" i="2" s="1"/>
  <c r="CM422" i="2"/>
  <c r="CN422" i="2" s="1"/>
  <c r="CO422" i="2"/>
  <c r="CP422" i="2" s="1"/>
  <c r="CQ422" i="2"/>
  <c r="CR422" i="2" s="1"/>
  <c r="CS422" i="2"/>
  <c r="CT422" i="2" s="1"/>
  <c r="CU422" i="2"/>
  <c r="CV422" i="2" s="1"/>
  <c r="CW422" i="2"/>
  <c r="CX422" i="2" s="1"/>
  <c r="CG423" i="2"/>
  <c r="CH423" i="2" s="1"/>
  <c r="CI423" i="2"/>
  <c r="CJ423" i="2" s="1"/>
  <c r="CK423" i="2"/>
  <c r="CL423" i="2" s="1"/>
  <c r="CM423" i="2"/>
  <c r="CN423" i="2" s="1"/>
  <c r="CO423" i="2"/>
  <c r="CP423" i="2" s="1"/>
  <c r="CQ423" i="2"/>
  <c r="CR423" i="2" s="1"/>
  <c r="CS423" i="2"/>
  <c r="CT423" i="2" s="1"/>
  <c r="CU423" i="2"/>
  <c r="CV423" i="2" s="1"/>
  <c r="CW423" i="2"/>
  <c r="CX423" i="2" s="1"/>
  <c r="CG424" i="2"/>
  <c r="CH424" i="2" s="1"/>
  <c r="CI424" i="2"/>
  <c r="CJ424" i="2" s="1"/>
  <c r="CK424" i="2"/>
  <c r="CL424" i="2" s="1"/>
  <c r="CM424" i="2"/>
  <c r="CN424" i="2" s="1"/>
  <c r="CO424" i="2"/>
  <c r="CP424" i="2" s="1"/>
  <c r="CQ424" i="2"/>
  <c r="CR424" i="2" s="1"/>
  <c r="CS424" i="2"/>
  <c r="CT424" i="2" s="1"/>
  <c r="CU424" i="2"/>
  <c r="CV424" i="2" s="1"/>
  <c r="CW424" i="2"/>
  <c r="CX424" i="2" s="1"/>
  <c r="CG425" i="2"/>
  <c r="CH425" i="2" s="1"/>
  <c r="CI425" i="2"/>
  <c r="CJ425" i="2" s="1"/>
  <c r="CK425" i="2"/>
  <c r="CL425" i="2" s="1"/>
  <c r="CM425" i="2"/>
  <c r="CN425" i="2" s="1"/>
  <c r="CO425" i="2"/>
  <c r="CP425" i="2" s="1"/>
  <c r="CQ425" i="2"/>
  <c r="CR425" i="2" s="1"/>
  <c r="CS425" i="2"/>
  <c r="CT425" i="2" s="1"/>
  <c r="CU425" i="2"/>
  <c r="CV425" i="2" s="1"/>
  <c r="CW425" i="2"/>
  <c r="CX425" i="2" s="1"/>
  <c r="CG426" i="2"/>
  <c r="CH426" i="2" s="1"/>
  <c r="CI426" i="2"/>
  <c r="CJ426" i="2" s="1"/>
  <c r="CK426" i="2"/>
  <c r="CL426" i="2" s="1"/>
  <c r="CM426" i="2"/>
  <c r="CN426" i="2" s="1"/>
  <c r="CO426" i="2"/>
  <c r="CP426" i="2" s="1"/>
  <c r="CQ426" i="2"/>
  <c r="CR426" i="2" s="1"/>
  <c r="CS426" i="2"/>
  <c r="CT426" i="2" s="1"/>
  <c r="CU426" i="2"/>
  <c r="CV426" i="2" s="1"/>
  <c r="CW426" i="2"/>
  <c r="CX426" i="2" s="1"/>
  <c r="CG427" i="2"/>
  <c r="CH427" i="2" s="1"/>
  <c r="CI427" i="2"/>
  <c r="CJ427" i="2" s="1"/>
  <c r="CK427" i="2"/>
  <c r="CL427" i="2" s="1"/>
  <c r="CM427" i="2"/>
  <c r="CN427" i="2" s="1"/>
  <c r="CO427" i="2"/>
  <c r="CP427" i="2" s="1"/>
  <c r="CQ427" i="2"/>
  <c r="CR427" i="2" s="1"/>
  <c r="CS427" i="2"/>
  <c r="CT427" i="2" s="1"/>
  <c r="CU427" i="2"/>
  <c r="CV427" i="2" s="1"/>
  <c r="CW427" i="2"/>
  <c r="CX427" i="2" s="1"/>
  <c r="CG428" i="2"/>
  <c r="CH428" i="2" s="1"/>
  <c r="CI428" i="2"/>
  <c r="CJ428" i="2" s="1"/>
  <c r="CK428" i="2"/>
  <c r="CL428" i="2" s="1"/>
  <c r="CM428" i="2"/>
  <c r="CN428" i="2" s="1"/>
  <c r="CO428" i="2"/>
  <c r="CP428" i="2" s="1"/>
  <c r="CQ428" i="2"/>
  <c r="CR428" i="2" s="1"/>
  <c r="CS428" i="2"/>
  <c r="CT428" i="2" s="1"/>
  <c r="CU428" i="2"/>
  <c r="CV428" i="2" s="1"/>
  <c r="CW428" i="2"/>
  <c r="CX428" i="2" s="1"/>
  <c r="CG429" i="2"/>
  <c r="CH429" i="2" s="1"/>
  <c r="CI429" i="2"/>
  <c r="CJ429" i="2" s="1"/>
  <c r="CK429" i="2"/>
  <c r="CL429" i="2" s="1"/>
  <c r="CM429" i="2"/>
  <c r="CN429" i="2" s="1"/>
  <c r="CO429" i="2"/>
  <c r="CP429" i="2" s="1"/>
  <c r="CQ429" i="2"/>
  <c r="CR429" i="2" s="1"/>
  <c r="CS429" i="2"/>
  <c r="CT429" i="2" s="1"/>
  <c r="CU429" i="2"/>
  <c r="CV429" i="2" s="1"/>
  <c r="CW429" i="2"/>
  <c r="CX429" i="2" s="1"/>
  <c r="CG430" i="2"/>
  <c r="CH430" i="2" s="1"/>
  <c r="CI430" i="2"/>
  <c r="CJ430" i="2" s="1"/>
  <c r="CK430" i="2"/>
  <c r="CL430" i="2" s="1"/>
  <c r="CM430" i="2"/>
  <c r="CN430" i="2" s="1"/>
  <c r="CO430" i="2"/>
  <c r="CP430" i="2" s="1"/>
  <c r="CQ430" i="2"/>
  <c r="CR430" i="2" s="1"/>
  <c r="CS430" i="2"/>
  <c r="CT430" i="2" s="1"/>
  <c r="CU430" i="2"/>
  <c r="CV430" i="2" s="1"/>
  <c r="CW430" i="2"/>
  <c r="CX430" i="2" s="1"/>
  <c r="CG431" i="2"/>
  <c r="CH431" i="2" s="1"/>
  <c r="CI431" i="2"/>
  <c r="CJ431" i="2" s="1"/>
  <c r="CK431" i="2"/>
  <c r="CL431" i="2" s="1"/>
  <c r="CM431" i="2"/>
  <c r="CN431" i="2" s="1"/>
  <c r="CO431" i="2"/>
  <c r="CP431" i="2" s="1"/>
  <c r="CQ431" i="2"/>
  <c r="CR431" i="2" s="1"/>
  <c r="CS431" i="2"/>
  <c r="CT431" i="2" s="1"/>
  <c r="CU431" i="2"/>
  <c r="CV431" i="2" s="1"/>
  <c r="CW431" i="2"/>
  <c r="CX431" i="2" s="1"/>
  <c r="CG432" i="2"/>
  <c r="CH432" i="2" s="1"/>
  <c r="CI432" i="2"/>
  <c r="CJ432" i="2" s="1"/>
  <c r="CK432" i="2"/>
  <c r="CL432" i="2" s="1"/>
  <c r="CM432" i="2"/>
  <c r="CN432" i="2" s="1"/>
  <c r="CO432" i="2"/>
  <c r="CP432" i="2" s="1"/>
  <c r="CQ432" i="2"/>
  <c r="CR432" i="2" s="1"/>
  <c r="CS432" i="2"/>
  <c r="CT432" i="2" s="1"/>
  <c r="CU432" i="2"/>
  <c r="CV432" i="2" s="1"/>
  <c r="CW432" i="2"/>
  <c r="CX432" i="2" s="1"/>
  <c r="CG433" i="2"/>
  <c r="CH433" i="2" s="1"/>
  <c r="CI433" i="2"/>
  <c r="CJ433" i="2" s="1"/>
  <c r="CK433" i="2"/>
  <c r="CL433" i="2" s="1"/>
  <c r="CM433" i="2"/>
  <c r="CN433" i="2" s="1"/>
  <c r="CO433" i="2"/>
  <c r="CP433" i="2" s="1"/>
  <c r="CQ433" i="2"/>
  <c r="CR433" i="2" s="1"/>
  <c r="CS433" i="2"/>
  <c r="CT433" i="2" s="1"/>
  <c r="CU433" i="2"/>
  <c r="CV433" i="2" s="1"/>
  <c r="CW433" i="2"/>
  <c r="CX433" i="2" s="1"/>
  <c r="CG434" i="2"/>
  <c r="CH434" i="2" s="1"/>
  <c r="CI434" i="2"/>
  <c r="CJ434" i="2" s="1"/>
  <c r="CK434" i="2"/>
  <c r="CL434" i="2" s="1"/>
  <c r="CM434" i="2"/>
  <c r="CN434" i="2" s="1"/>
  <c r="CO434" i="2"/>
  <c r="CP434" i="2" s="1"/>
  <c r="CQ434" i="2"/>
  <c r="CR434" i="2" s="1"/>
  <c r="CS434" i="2"/>
  <c r="CT434" i="2" s="1"/>
  <c r="CU434" i="2"/>
  <c r="CV434" i="2" s="1"/>
  <c r="CW434" i="2"/>
  <c r="CX434" i="2" s="1"/>
  <c r="CG435" i="2"/>
  <c r="CH435" i="2" s="1"/>
  <c r="CI435" i="2"/>
  <c r="CJ435" i="2" s="1"/>
  <c r="CK435" i="2"/>
  <c r="CL435" i="2" s="1"/>
  <c r="CM435" i="2"/>
  <c r="CN435" i="2" s="1"/>
  <c r="CO435" i="2"/>
  <c r="CP435" i="2" s="1"/>
  <c r="CQ435" i="2"/>
  <c r="CR435" i="2" s="1"/>
  <c r="CS435" i="2"/>
  <c r="CT435" i="2" s="1"/>
  <c r="CU435" i="2"/>
  <c r="CV435" i="2" s="1"/>
  <c r="CW435" i="2"/>
  <c r="CX435" i="2" s="1"/>
  <c r="CG436" i="2"/>
  <c r="CH436" i="2" s="1"/>
  <c r="CI436" i="2"/>
  <c r="CJ436" i="2" s="1"/>
  <c r="CK436" i="2"/>
  <c r="CL436" i="2" s="1"/>
  <c r="CM436" i="2"/>
  <c r="CN436" i="2" s="1"/>
  <c r="CO436" i="2"/>
  <c r="CP436" i="2" s="1"/>
  <c r="CQ436" i="2"/>
  <c r="CR436" i="2" s="1"/>
  <c r="CS436" i="2"/>
  <c r="CT436" i="2" s="1"/>
  <c r="CU436" i="2"/>
  <c r="CV436" i="2" s="1"/>
  <c r="CW436" i="2"/>
  <c r="CX436" i="2" s="1"/>
  <c r="CG437" i="2"/>
  <c r="CH437" i="2" s="1"/>
  <c r="CI437" i="2"/>
  <c r="CJ437" i="2" s="1"/>
  <c r="CK437" i="2"/>
  <c r="CL437" i="2" s="1"/>
  <c r="CM437" i="2"/>
  <c r="CN437" i="2" s="1"/>
  <c r="CO437" i="2"/>
  <c r="CP437" i="2" s="1"/>
  <c r="CQ437" i="2"/>
  <c r="CR437" i="2" s="1"/>
  <c r="CS437" i="2"/>
  <c r="CT437" i="2" s="1"/>
  <c r="CU437" i="2"/>
  <c r="CV437" i="2" s="1"/>
  <c r="CW437" i="2"/>
  <c r="CX437" i="2" s="1"/>
  <c r="CG438" i="2"/>
  <c r="CH438" i="2" s="1"/>
  <c r="CI438" i="2"/>
  <c r="CJ438" i="2" s="1"/>
  <c r="CK438" i="2"/>
  <c r="CL438" i="2" s="1"/>
  <c r="CM438" i="2"/>
  <c r="CN438" i="2" s="1"/>
  <c r="CO438" i="2"/>
  <c r="CP438" i="2" s="1"/>
  <c r="CQ438" i="2"/>
  <c r="CR438" i="2" s="1"/>
  <c r="CS438" i="2"/>
  <c r="CT438" i="2" s="1"/>
  <c r="CU438" i="2"/>
  <c r="CV438" i="2" s="1"/>
  <c r="CW438" i="2"/>
  <c r="CX438" i="2" s="1"/>
  <c r="CG439" i="2"/>
  <c r="CH439" i="2" s="1"/>
  <c r="CI439" i="2"/>
  <c r="CJ439" i="2" s="1"/>
  <c r="CK439" i="2"/>
  <c r="CL439" i="2" s="1"/>
  <c r="CM439" i="2"/>
  <c r="CN439" i="2" s="1"/>
  <c r="CO439" i="2"/>
  <c r="CP439" i="2" s="1"/>
  <c r="CQ439" i="2"/>
  <c r="CR439" i="2" s="1"/>
  <c r="CS439" i="2"/>
  <c r="CT439" i="2" s="1"/>
  <c r="CU439" i="2"/>
  <c r="CV439" i="2" s="1"/>
  <c r="CW439" i="2"/>
  <c r="CX439" i="2" s="1"/>
  <c r="CG440" i="2"/>
  <c r="CH440" i="2" s="1"/>
  <c r="CI440" i="2"/>
  <c r="CJ440" i="2" s="1"/>
  <c r="CK440" i="2"/>
  <c r="CL440" i="2" s="1"/>
  <c r="CM440" i="2"/>
  <c r="CN440" i="2" s="1"/>
  <c r="CO440" i="2"/>
  <c r="CP440" i="2" s="1"/>
  <c r="CQ440" i="2"/>
  <c r="CR440" i="2" s="1"/>
  <c r="CS440" i="2"/>
  <c r="CT440" i="2" s="1"/>
  <c r="CU440" i="2"/>
  <c r="CV440" i="2" s="1"/>
  <c r="CW440" i="2"/>
  <c r="CX440" i="2" s="1"/>
  <c r="CG441" i="2"/>
  <c r="CH441" i="2" s="1"/>
  <c r="CI441" i="2"/>
  <c r="CJ441" i="2" s="1"/>
  <c r="CK441" i="2"/>
  <c r="CL441" i="2" s="1"/>
  <c r="CM441" i="2"/>
  <c r="CN441" i="2" s="1"/>
  <c r="CO441" i="2"/>
  <c r="CP441" i="2" s="1"/>
  <c r="CQ441" i="2"/>
  <c r="CR441" i="2" s="1"/>
  <c r="CS441" i="2"/>
  <c r="CT441" i="2" s="1"/>
  <c r="CU441" i="2"/>
  <c r="CV441" i="2" s="1"/>
  <c r="CW441" i="2"/>
  <c r="CX441" i="2" s="1"/>
  <c r="CG442" i="2"/>
  <c r="CH442" i="2" s="1"/>
  <c r="CI442" i="2"/>
  <c r="CJ442" i="2" s="1"/>
  <c r="CK442" i="2"/>
  <c r="CL442" i="2" s="1"/>
  <c r="CM442" i="2"/>
  <c r="CN442" i="2" s="1"/>
  <c r="CO442" i="2"/>
  <c r="CP442" i="2" s="1"/>
  <c r="CQ442" i="2"/>
  <c r="CR442" i="2" s="1"/>
  <c r="CS442" i="2"/>
  <c r="CT442" i="2" s="1"/>
  <c r="CU442" i="2"/>
  <c r="CV442" i="2" s="1"/>
  <c r="CW442" i="2"/>
  <c r="CX442" i="2" s="1"/>
  <c r="CG443" i="2"/>
  <c r="CH443" i="2" s="1"/>
  <c r="CI443" i="2"/>
  <c r="CJ443" i="2" s="1"/>
  <c r="CK443" i="2"/>
  <c r="CL443" i="2" s="1"/>
  <c r="CM443" i="2"/>
  <c r="CN443" i="2" s="1"/>
  <c r="CO443" i="2"/>
  <c r="CP443" i="2" s="1"/>
  <c r="CQ443" i="2"/>
  <c r="CR443" i="2" s="1"/>
  <c r="CS443" i="2"/>
  <c r="CT443" i="2" s="1"/>
  <c r="CU443" i="2"/>
  <c r="CV443" i="2" s="1"/>
  <c r="CW443" i="2"/>
  <c r="CX443" i="2" s="1"/>
  <c r="CG444" i="2"/>
  <c r="CH444" i="2" s="1"/>
  <c r="CI444" i="2"/>
  <c r="CJ444" i="2" s="1"/>
  <c r="CK444" i="2"/>
  <c r="CL444" i="2" s="1"/>
  <c r="CM444" i="2"/>
  <c r="CN444" i="2" s="1"/>
  <c r="CO444" i="2"/>
  <c r="CP444" i="2" s="1"/>
  <c r="CQ444" i="2"/>
  <c r="CR444" i="2" s="1"/>
  <c r="CS444" i="2"/>
  <c r="CT444" i="2" s="1"/>
  <c r="CU444" i="2"/>
  <c r="CV444" i="2" s="1"/>
  <c r="CW444" i="2"/>
  <c r="CX444" i="2" s="1"/>
  <c r="CG445" i="2"/>
  <c r="CH445" i="2" s="1"/>
  <c r="CI445" i="2"/>
  <c r="CJ445" i="2" s="1"/>
  <c r="CK445" i="2"/>
  <c r="CL445" i="2" s="1"/>
  <c r="CM445" i="2"/>
  <c r="CN445" i="2" s="1"/>
  <c r="CO445" i="2"/>
  <c r="CP445" i="2" s="1"/>
  <c r="CQ445" i="2"/>
  <c r="CR445" i="2" s="1"/>
  <c r="CS445" i="2"/>
  <c r="CT445" i="2" s="1"/>
  <c r="CU445" i="2"/>
  <c r="CV445" i="2" s="1"/>
  <c r="CW445" i="2"/>
  <c r="CX445" i="2" s="1"/>
  <c r="CG446" i="2"/>
  <c r="CH446" i="2" s="1"/>
  <c r="CI446" i="2"/>
  <c r="CJ446" i="2" s="1"/>
  <c r="CK446" i="2"/>
  <c r="CL446" i="2" s="1"/>
  <c r="CM446" i="2"/>
  <c r="CN446" i="2" s="1"/>
  <c r="CO446" i="2"/>
  <c r="CP446" i="2" s="1"/>
  <c r="CQ446" i="2"/>
  <c r="CR446" i="2" s="1"/>
  <c r="CS446" i="2"/>
  <c r="CT446" i="2" s="1"/>
  <c r="CU446" i="2"/>
  <c r="CV446" i="2" s="1"/>
  <c r="CW446" i="2"/>
  <c r="CX446" i="2" s="1"/>
  <c r="CG447" i="2"/>
  <c r="CH447" i="2" s="1"/>
  <c r="CI447" i="2"/>
  <c r="CJ447" i="2" s="1"/>
  <c r="CK447" i="2"/>
  <c r="CL447" i="2" s="1"/>
  <c r="CM447" i="2"/>
  <c r="CN447" i="2" s="1"/>
  <c r="CO447" i="2"/>
  <c r="CP447" i="2" s="1"/>
  <c r="CQ447" i="2"/>
  <c r="CR447" i="2" s="1"/>
  <c r="CS447" i="2"/>
  <c r="CT447" i="2" s="1"/>
  <c r="CU447" i="2"/>
  <c r="CV447" i="2" s="1"/>
  <c r="CW447" i="2"/>
  <c r="CX447" i="2" s="1"/>
  <c r="CG448" i="2"/>
  <c r="CH448" i="2" s="1"/>
  <c r="CI448" i="2"/>
  <c r="CJ448" i="2" s="1"/>
  <c r="CK448" i="2"/>
  <c r="CL448" i="2" s="1"/>
  <c r="CM448" i="2"/>
  <c r="CN448" i="2" s="1"/>
  <c r="CO448" i="2"/>
  <c r="CP448" i="2" s="1"/>
  <c r="CQ448" i="2"/>
  <c r="CR448" i="2" s="1"/>
  <c r="CS448" i="2"/>
  <c r="CT448" i="2" s="1"/>
  <c r="CU448" i="2"/>
  <c r="CV448" i="2" s="1"/>
  <c r="CW448" i="2"/>
  <c r="CX448" i="2" s="1"/>
  <c r="CG449" i="2"/>
  <c r="CH449" i="2" s="1"/>
  <c r="CI449" i="2"/>
  <c r="CJ449" i="2" s="1"/>
  <c r="CK449" i="2"/>
  <c r="CL449" i="2" s="1"/>
  <c r="CM449" i="2"/>
  <c r="CN449" i="2" s="1"/>
  <c r="CO449" i="2"/>
  <c r="CP449" i="2" s="1"/>
  <c r="CQ449" i="2"/>
  <c r="CR449" i="2" s="1"/>
  <c r="CS449" i="2"/>
  <c r="CT449" i="2" s="1"/>
  <c r="CU449" i="2"/>
  <c r="CV449" i="2" s="1"/>
  <c r="CW449" i="2"/>
  <c r="CX449" i="2" s="1"/>
  <c r="CG450" i="2"/>
  <c r="CH450" i="2" s="1"/>
  <c r="CI450" i="2"/>
  <c r="CJ450" i="2" s="1"/>
  <c r="CK450" i="2"/>
  <c r="CL450" i="2" s="1"/>
  <c r="CM450" i="2"/>
  <c r="CN450" i="2" s="1"/>
  <c r="CO450" i="2"/>
  <c r="CP450" i="2" s="1"/>
  <c r="CQ450" i="2"/>
  <c r="CR450" i="2" s="1"/>
  <c r="CS450" i="2"/>
  <c r="CT450" i="2" s="1"/>
  <c r="CU450" i="2"/>
  <c r="CV450" i="2" s="1"/>
  <c r="CW450" i="2"/>
  <c r="CX450" i="2" s="1"/>
  <c r="CG451" i="2"/>
  <c r="CH451" i="2" s="1"/>
  <c r="CI451" i="2"/>
  <c r="CJ451" i="2" s="1"/>
  <c r="CK451" i="2"/>
  <c r="CL451" i="2" s="1"/>
  <c r="CM451" i="2"/>
  <c r="CN451" i="2" s="1"/>
  <c r="CO451" i="2"/>
  <c r="CP451" i="2" s="1"/>
  <c r="CQ451" i="2"/>
  <c r="CR451" i="2" s="1"/>
  <c r="CS451" i="2"/>
  <c r="CT451" i="2" s="1"/>
  <c r="CU451" i="2"/>
  <c r="CV451" i="2" s="1"/>
  <c r="CW451" i="2"/>
  <c r="CX451" i="2" s="1"/>
  <c r="CG452" i="2"/>
  <c r="CH452" i="2" s="1"/>
  <c r="CI452" i="2"/>
  <c r="CJ452" i="2" s="1"/>
  <c r="CK452" i="2"/>
  <c r="CL452" i="2" s="1"/>
  <c r="CM452" i="2"/>
  <c r="CN452" i="2" s="1"/>
  <c r="CO452" i="2"/>
  <c r="CP452" i="2" s="1"/>
  <c r="CQ452" i="2"/>
  <c r="CR452" i="2" s="1"/>
  <c r="CS452" i="2"/>
  <c r="CT452" i="2" s="1"/>
  <c r="CU452" i="2"/>
  <c r="CV452" i="2" s="1"/>
  <c r="CW452" i="2"/>
  <c r="CX452" i="2" s="1"/>
  <c r="CG453" i="2"/>
  <c r="CH453" i="2" s="1"/>
  <c r="CI453" i="2"/>
  <c r="CJ453" i="2" s="1"/>
  <c r="CK453" i="2"/>
  <c r="CL453" i="2" s="1"/>
  <c r="CM453" i="2"/>
  <c r="CN453" i="2" s="1"/>
  <c r="CO453" i="2"/>
  <c r="CP453" i="2" s="1"/>
  <c r="CQ453" i="2"/>
  <c r="CR453" i="2" s="1"/>
  <c r="CS453" i="2"/>
  <c r="CT453" i="2" s="1"/>
  <c r="CU453" i="2"/>
  <c r="CV453" i="2" s="1"/>
  <c r="CW453" i="2"/>
  <c r="CX453" i="2" s="1"/>
  <c r="CG454" i="2"/>
  <c r="CH454" i="2" s="1"/>
  <c r="CI454" i="2"/>
  <c r="CJ454" i="2" s="1"/>
  <c r="CK454" i="2"/>
  <c r="CL454" i="2" s="1"/>
  <c r="CM454" i="2"/>
  <c r="CN454" i="2" s="1"/>
  <c r="CO454" i="2"/>
  <c r="CP454" i="2" s="1"/>
  <c r="CQ454" i="2"/>
  <c r="CR454" i="2" s="1"/>
  <c r="CS454" i="2"/>
  <c r="CT454" i="2" s="1"/>
  <c r="CU454" i="2"/>
  <c r="CV454" i="2" s="1"/>
  <c r="CW454" i="2"/>
  <c r="CX454" i="2" s="1"/>
  <c r="CG455" i="2"/>
  <c r="CH455" i="2" s="1"/>
  <c r="CI455" i="2"/>
  <c r="CJ455" i="2" s="1"/>
  <c r="CK455" i="2"/>
  <c r="CL455" i="2" s="1"/>
  <c r="CM455" i="2"/>
  <c r="CN455" i="2" s="1"/>
  <c r="CO455" i="2"/>
  <c r="CP455" i="2" s="1"/>
  <c r="CQ455" i="2"/>
  <c r="CR455" i="2" s="1"/>
  <c r="CS455" i="2"/>
  <c r="CT455" i="2" s="1"/>
  <c r="CU455" i="2"/>
  <c r="CV455" i="2" s="1"/>
  <c r="CW455" i="2"/>
  <c r="CX455" i="2" s="1"/>
  <c r="CG456" i="2"/>
  <c r="CH456" i="2" s="1"/>
  <c r="CI456" i="2"/>
  <c r="CJ456" i="2" s="1"/>
  <c r="CK456" i="2"/>
  <c r="CL456" i="2" s="1"/>
  <c r="CM456" i="2"/>
  <c r="CN456" i="2" s="1"/>
  <c r="CO456" i="2"/>
  <c r="CP456" i="2" s="1"/>
  <c r="CQ456" i="2"/>
  <c r="CR456" i="2" s="1"/>
  <c r="CS456" i="2"/>
  <c r="CT456" i="2" s="1"/>
  <c r="CU456" i="2"/>
  <c r="CV456" i="2" s="1"/>
  <c r="CW456" i="2"/>
  <c r="CX456" i="2" s="1"/>
  <c r="CG457" i="2"/>
  <c r="CH457" i="2" s="1"/>
  <c r="CI457" i="2"/>
  <c r="CJ457" i="2" s="1"/>
  <c r="CK457" i="2"/>
  <c r="CL457" i="2" s="1"/>
  <c r="CM457" i="2"/>
  <c r="CN457" i="2" s="1"/>
  <c r="CO457" i="2"/>
  <c r="CP457" i="2" s="1"/>
  <c r="CQ457" i="2"/>
  <c r="CR457" i="2" s="1"/>
  <c r="CS457" i="2"/>
  <c r="CT457" i="2" s="1"/>
  <c r="CU457" i="2"/>
  <c r="CV457" i="2" s="1"/>
  <c r="CW457" i="2"/>
  <c r="CX457" i="2" s="1"/>
  <c r="CG458" i="2"/>
  <c r="CH458" i="2" s="1"/>
  <c r="CI458" i="2"/>
  <c r="CJ458" i="2" s="1"/>
  <c r="CK458" i="2"/>
  <c r="CL458" i="2" s="1"/>
  <c r="CM458" i="2"/>
  <c r="CN458" i="2" s="1"/>
  <c r="CO458" i="2"/>
  <c r="CP458" i="2" s="1"/>
  <c r="CQ458" i="2"/>
  <c r="CR458" i="2" s="1"/>
  <c r="CS458" i="2"/>
  <c r="CT458" i="2" s="1"/>
  <c r="CU458" i="2"/>
  <c r="CV458" i="2" s="1"/>
  <c r="CW458" i="2"/>
  <c r="CX458" i="2" s="1"/>
  <c r="CG459" i="2"/>
  <c r="CH459" i="2" s="1"/>
  <c r="CI459" i="2"/>
  <c r="CJ459" i="2" s="1"/>
  <c r="CK459" i="2"/>
  <c r="CL459" i="2" s="1"/>
  <c r="CM459" i="2"/>
  <c r="CN459" i="2" s="1"/>
  <c r="CO459" i="2"/>
  <c r="CP459" i="2" s="1"/>
  <c r="CQ459" i="2"/>
  <c r="CR459" i="2" s="1"/>
  <c r="CS459" i="2"/>
  <c r="CT459" i="2" s="1"/>
  <c r="CU459" i="2"/>
  <c r="CV459" i="2" s="1"/>
  <c r="CW459" i="2"/>
  <c r="CX459" i="2" s="1"/>
  <c r="CG460" i="2"/>
  <c r="CH460" i="2" s="1"/>
  <c r="CI460" i="2"/>
  <c r="CJ460" i="2" s="1"/>
  <c r="CK460" i="2"/>
  <c r="CL460" i="2" s="1"/>
  <c r="CM460" i="2"/>
  <c r="CN460" i="2" s="1"/>
  <c r="CO460" i="2"/>
  <c r="CP460" i="2" s="1"/>
  <c r="CQ460" i="2"/>
  <c r="CR460" i="2" s="1"/>
  <c r="CS460" i="2"/>
  <c r="CT460" i="2" s="1"/>
  <c r="CU460" i="2"/>
  <c r="CV460" i="2" s="1"/>
  <c r="CW460" i="2"/>
  <c r="CX460" i="2" s="1"/>
  <c r="CG461" i="2"/>
  <c r="CH461" i="2" s="1"/>
  <c r="CI461" i="2"/>
  <c r="CJ461" i="2" s="1"/>
  <c r="CK461" i="2"/>
  <c r="CL461" i="2" s="1"/>
  <c r="CM461" i="2"/>
  <c r="CN461" i="2" s="1"/>
  <c r="CO461" i="2"/>
  <c r="CP461" i="2" s="1"/>
  <c r="CQ461" i="2"/>
  <c r="CR461" i="2" s="1"/>
  <c r="CS461" i="2"/>
  <c r="CT461" i="2" s="1"/>
  <c r="CU461" i="2"/>
  <c r="CV461" i="2" s="1"/>
  <c r="CW461" i="2"/>
  <c r="CX461" i="2" s="1"/>
  <c r="CG462" i="2"/>
  <c r="CH462" i="2" s="1"/>
  <c r="CI462" i="2"/>
  <c r="CJ462" i="2" s="1"/>
  <c r="CK462" i="2"/>
  <c r="CL462" i="2" s="1"/>
  <c r="CM462" i="2"/>
  <c r="CN462" i="2" s="1"/>
  <c r="CO462" i="2"/>
  <c r="CP462" i="2" s="1"/>
  <c r="CQ462" i="2"/>
  <c r="CR462" i="2" s="1"/>
  <c r="CS462" i="2"/>
  <c r="CT462" i="2" s="1"/>
  <c r="CU462" i="2"/>
  <c r="CV462" i="2" s="1"/>
  <c r="CW462" i="2"/>
  <c r="CX462" i="2" s="1"/>
  <c r="CG463" i="2"/>
  <c r="CH463" i="2" s="1"/>
  <c r="CI463" i="2"/>
  <c r="CJ463" i="2" s="1"/>
  <c r="CK463" i="2"/>
  <c r="CL463" i="2" s="1"/>
  <c r="CM463" i="2"/>
  <c r="CN463" i="2" s="1"/>
  <c r="CO463" i="2"/>
  <c r="CP463" i="2" s="1"/>
  <c r="CQ463" i="2"/>
  <c r="CR463" i="2" s="1"/>
  <c r="CS463" i="2"/>
  <c r="CT463" i="2" s="1"/>
  <c r="CU463" i="2"/>
  <c r="CV463" i="2" s="1"/>
  <c r="CW463" i="2"/>
  <c r="CX463" i="2" s="1"/>
  <c r="CG464" i="2"/>
  <c r="CH464" i="2" s="1"/>
  <c r="CI464" i="2"/>
  <c r="CJ464" i="2" s="1"/>
  <c r="CK464" i="2"/>
  <c r="CL464" i="2" s="1"/>
  <c r="CM464" i="2"/>
  <c r="CN464" i="2" s="1"/>
  <c r="CO464" i="2"/>
  <c r="CP464" i="2" s="1"/>
  <c r="CQ464" i="2"/>
  <c r="CR464" i="2" s="1"/>
  <c r="CS464" i="2"/>
  <c r="CT464" i="2" s="1"/>
  <c r="CU464" i="2"/>
  <c r="CV464" i="2" s="1"/>
  <c r="CW464" i="2"/>
  <c r="CX464" i="2" s="1"/>
  <c r="CG465" i="2"/>
  <c r="CH465" i="2" s="1"/>
  <c r="CI465" i="2"/>
  <c r="CJ465" i="2" s="1"/>
  <c r="CK465" i="2"/>
  <c r="CL465" i="2" s="1"/>
  <c r="CM465" i="2"/>
  <c r="CN465" i="2" s="1"/>
  <c r="CO465" i="2"/>
  <c r="CP465" i="2" s="1"/>
  <c r="CQ465" i="2"/>
  <c r="CR465" i="2" s="1"/>
  <c r="CS465" i="2"/>
  <c r="CT465" i="2" s="1"/>
  <c r="CU465" i="2"/>
  <c r="CV465" i="2" s="1"/>
  <c r="CW465" i="2"/>
  <c r="CX465" i="2" s="1"/>
  <c r="CG466" i="2"/>
  <c r="CH466" i="2" s="1"/>
  <c r="CI466" i="2"/>
  <c r="CJ466" i="2" s="1"/>
  <c r="CK466" i="2"/>
  <c r="CL466" i="2" s="1"/>
  <c r="CM466" i="2"/>
  <c r="CN466" i="2" s="1"/>
  <c r="CO466" i="2"/>
  <c r="CP466" i="2" s="1"/>
  <c r="CQ466" i="2"/>
  <c r="CR466" i="2" s="1"/>
  <c r="CS466" i="2"/>
  <c r="CT466" i="2" s="1"/>
  <c r="CU466" i="2"/>
  <c r="CV466" i="2" s="1"/>
  <c r="CW466" i="2"/>
  <c r="CX466" i="2" s="1"/>
  <c r="CG467" i="2"/>
  <c r="CH467" i="2" s="1"/>
  <c r="CI467" i="2"/>
  <c r="CJ467" i="2" s="1"/>
  <c r="CK467" i="2"/>
  <c r="CL467" i="2" s="1"/>
  <c r="CM467" i="2"/>
  <c r="CN467" i="2" s="1"/>
  <c r="CO467" i="2"/>
  <c r="CP467" i="2" s="1"/>
  <c r="CQ467" i="2"/>
  <c r="CR467" i="2" s="1"/>
  <c r="CS467" i="2"/>
  <c r="CT467" i="2" s="1"/>
  <c r="CU467" i="2"/>
  <c r="CV467" i="2" s="1"/>
  <c r="CW467" i="2"/>
  <c r="CX467" i="2" s="1"/>
  <c r="CG468" i="2"/>
  <c r="CH468" i="2" s="1"/>
  <c r="CI468" i="2"/>
  <c r="CJ468" i="2" s="1"/>
  <c r="CK468" i="2"/>
  <c r="CL468" i="2" s="1"/>
  <c r="CM468" i="2"/>
  <c r="CN468" i="2" s="1"/>
  <c r="CO468" i="2"/>
  <c r="CP468" i="2" s="1"/>
  <c r="CQ468" i="2"/>
  <c r="CR468" i="2" s="1"/>
  <c r="CS468" i="2"/>
  <c r="CT468" i="2" s="1"/>
  <c r="CU468" i="2"/>
  <c r="CV468" i="2" s="1"/>
  <c r="CW468" i="2"/>
  <c r="CX468" i="2" s="1"/>
  <c r="CG469" i="2"/>
  <c r="CH469" i="2" s="1"/>
  <c r="CI469" i="2"/>
  <c r="CJ469" i="2" s="1"/>
  <c r="CK469" i="2"/>
  <c r="CL469" i="2" s="1"/>
  <c r="CM469" i="2"/>
  <c r="CN469" i="2" s="1"/>
  <c r="CO469" i="2"/>
  <c r="CP469" i="2" s="1"/>
  <c r="CQ469" i="2"/>
  <c r="CR469" i="2" s="1"/>
  <c r="CS469" i="2"/>
  <c r="CT469" i="2" s="1"/>
  <c r="CU469" i="2"/>
  <c r="CV469" i="2" s="1"/>
  <c r="CW469" i="2"/>
  <c r="CX469" i="2" s="1"/>
  <c r="CG470" i="2"/>
  <c r="CH470" i="2" s="1"/>
  <c r="CI470" i="2"/>
  <c r="CJ470" i="2" s="1"/>
  <c r="CK470" i="2"/>
  <c r="CL470" i="2" s="1"/>
  <c r="CM470" i="2"/>
  <c r="CN470" i="2" s="1"/>
  <c r="CO470" i="2"/>
  <c r="CP470" i="2" s="1"/>
  <c r="CQ470" i="2"/>
  <c r="CR470" i="2" s="1"/>
  <c r="CS470" i="2"/>
  <c r="CT470" i="2" s="1"/>
  <c r="CU470" i="2"/>
  <c r="CV470" i="2" s="1"/>
  <c r="CW470" i="2"/>
  <c r="CX470" i="2" s="1"/>
  <c r="CG471" i="2"/>
  <c r="CH471" i="2" s="1"/>
  <c r="CI471" i="2"/>
  <c r="CJ471" i="2" s="1"/>
  <c r="CK471" i="2"/>
  <c r="CL471" i="2" s="1"/>
  <c r="CM471" i="2"/>
  <c r="CN471" i="2" s="1"/>
  <c r="CO471" i="2"/>
  <c r="CP471" i="2" s="1"/>
  <c r="CQ471" i="2"/>
  <c r="CR471" i="2" s="1"/>
  <c r="CS471" i="2"/>
  <c r="CT471" i="2" s="1"/>
  <c r="CU471" i="2"/>
  <c r="CV471" i="2" s="1"/>
  <c r="CW471" i="2"/>
  <c r="CX471" i="2" s="1"/>
  <c r="CG472" i="2"/>
  <c r="CH472" i="2" s="1"/>
  <c r="CI472" i="2"/>
  <c r="CJ472" i="2" s="1"/>
  <c r="CK472" i="2"/>
  <c r="CL472" i="2" s="1"/>
  <c r="CM472" i="2"/>
  <c r="CN472" i="2" s="1"/>
  <c r="CO472" i="2"/>
  <c r="CP472" i="2" s="1"/>
  <c r="CQ472" i="2"/>
  <c r="CR472" i="2" s="1"/>
  <c r="CS472" i="2"/>
  <c r="CT472" i="2" s="1"/>
  <c r="CU472" i="2"/>
  <c r="CV472" i="2" s="1"/>
  <c r="CW472" i="2"/>
  <c r="CX472" i="2" s="1"/>
  <c r="CG473" i="2"/>
  <c r="CH473" i="2" s="1"/>
  <c r="CI473" i="2"/>
  <c r="CJ473" i="2" s="1"/>
  <c r="CK473" i="2"/>
  <c r="CL473" i="2" s="1"/>
  <c r="CM473" i="2"/>
  <c r="CN473" i="2" s="1"/>
  <c r="CO473" i="2"/>
  <c r="CP473" i="2" s="1"/>
  <c r="CQ473" i="2"/>
  <c r="CR473" i="2" s="1"/>
  <c r="CS473" i="2"/>
  <c r="CT473" i="2" s="1"/>
  <c r="CU473" i="2"/>
  <c r="CV473" i="2" s="1"/>
  <c r="CW473" i="2"/>
  <c r="CX473" i="2" s="1"/>
  <c r="CG474" i="2"/>
  <c r="CH474" i="2" s="1"/>
  <c r="CI474" i="2"/>
  <c r="CJ474" i="2" s="1"/>
  <c r="CK474" i="2"/>
  <c r="CL474" i="2" s="1"/>
  <c r="CM474" i="2"/>
  <c r="CN474" i="2" s="1"/>
  <c r="CO474" i="2"/>
  <c r="CP474" i="2" s="1"/>
  <c r="CQ474" i="2"/>
  <c r="CR474" i="2" s="1"/>
  <c r="CS474" i="2"/>
  <c r="CT474" i="2" s="1"/>
  <c r="CU474" i="2"/>
  <c r="CV474" i="2" s="1"/>
  <c r="CW474" i="2"/>
  <c r="CX474" i="2" s="1"/>
  <c r="CG475" i="2"/>
  <c r="CH475" i="2" s="1"/>
  <c r="CI475" i="2"/>
  <c r="CJ475" i="2" s="1"/>
  <c r="CK475" i="2"/>
  <c r="CL475" i="2" s="1"/>
  <c r="CM475" i="2"/>
  <c r="CN475" i="2" s="1"/>
  <c r="CO475" i="2"/>
  <c r="CP475" i="2" s="1"/>
  <c r="CQ475" i="2"/>
  <c r="CR475" i="2" s="1"/>
  <c r="CS475" i="2"/>
  <c r="CT475" i="2" s="1"/>
  <c r="CU475" i="2"/>
  <c r="CV475" i="2" s="1"/>
  <c r="CW475" i="2"/>
  <c r="CX475" i="2" s="1"/>
  <c r="CG476" i="2"/>
  <c r="CH476" i="2" s="1"/>
  <c r="CI476" i="2"/>
  <c r="CJ476" i="2" s="1"/>
  <c r="CK476" i="2"/>
  <c r="CL476" i="2" s="1"/>
  <c r="CM476" i="2"/>
  <c r="CN476" i="2" s="1"/>
  <c r="CO476" i="2"/>
  <c r="CP476" i="2" s="1"/>
  <c r="CQ476" i="2"/>
  <c r="CR476" i="2" s="1"/>
  <c r="CS476" i="2"/>
  <c r="CT476" i="2" s="1"/>
  <c r="CU476" i="2"/>
  <c r="CV476" i="2" s="1"/>
  <c r="CW476" i="2"/>
  <c r="CX476" i="2" s="1"/>
  <c r="CG477" i="2"/>
  <c r="CH477" i="2" s="1"/>
  <c r="CI477" i="2"/>
  <c r="CJ477" i="2" s="1"/>
  <c r="CK477" i="2"/>
  <c r="CL477" i="2" s="1"/>
  <c r="CM477" i="2"/>
  <c r="CN477" i="2" s="1"/>
  <c r="CO477" i="2"/>
  <c r="CP477" i="2" s="1"/>
  <c r="CQ477" i="2"/>
  <c r="CR477" i="2" s="1"/>
  <c r="CS477" i="2"/>
  <c r="CT477" i="2" s="1"/>
  <c r="CU477" i="2"/>
  <c r="CV477" i="2" s="1"/>
  <c r="CW477" i="2"/>
  <c r="CX477" i="2" s="1"/>
  <c r="CG478" i="2"/>
  <c r="CH478" i="2" s="1"/>
  <c r="CI478" i="2"/>
  <c r="CJ478" i="2" s="1"/>
  <c r="CK478" i="2"/>
  <c r="CL478" i="2" s="1"/>
  <c r="CM478" i="2"/>
  <c r="CN478" i="2" s="1"/>
  <c r="CO478" i="2"/>
  <c r="CP478" i="2" s="1"/>
  <c r="CQ478" i="2"/>
  <c r="CR478" i="2" s="1"/>
  <c r="CS478" i="2"/>
  <c r="CT478" i="2" s="1"/>
  <c r="CU478" i="2"/>
  <c r="CV478" i="2" s="1"/>
  <c r="CW478" i="2"/>
  <c r="CX478" i="2" s="1"/>
  <c r="CG479" i="2"/>
  <c r="CH479" i="2" s="1"/>
  <c r="CI479" i="2"/>
  <c r="CJ479" i="2" s="1"/>
  <c r="CK479" i="2"/>
  <c r="CL479" i="2" s="1"/>
  <c r="CM479" i="2"/>
  <c r="CN479" i="2" s="1"/>
  <c r="CO479" i="2"/>
  <c r="CP479" i="2" s="1"/>
  <c r="CQ479" i="2"/>
  <c r="CR479" i="2" s="1"/>
  <c r="CS479" i="2"/>
  <c r="CT479" i="2" s="1"/>
  <c r="CU479" i="2"/>
  <c r="CV479" i="2" s="1"/>
  <c r="CW479" i="2"/>
  <c r="CX479" i="2" s="1"/>
  <c r="CG480" i="2"/>
  <c r="CH480" i="2" s="1"/>
  <c r="CI480" i="2"/>
  <c r="CJ480" i="2" s="1"/>
  <c r="CK480" i="2"/>
  <c r="CL480" i="2" s="1"/>
  <c r="CM480" i="2"/>
  <c r="CN480" i="2" s="1"/>
  <c r="CO480" i="2"/>
  <c r="CP480" i="2" s="1"/>
  <c r="CQ480" i="2"/>
  <c r="CR480" i="2" s="1"/>
  <c r="CS480" i="2"/>
  <c r="CT480" i="2" s="1"/>
  <c r="CU480" i="2"/>
  <c r="CV480" i="2" s="1"/>
  <c r="CW480" i="2"/>
  <c r="CX480" i="2" s="1"/>
  <c r="CG481" i="2"/>
  <c r="CH481" i="2" s="1"/>
  <c r="CI481" i="2"/>
  <c r="CJ481" i="2" s="1"/>
  <c r="CK481" i="2"/>
  <c r="CL481" i="2" s="1"/>
  <c r="CM481" i="2"/>
  <c r="CN481" i="2" s="1"/>
  <c r="CO481" i="2"/>
  <c r="CP481" i="2" s="1"/>
  <c r="CQ481" i="2"/>
  <c r="CR481" i="2" s="1"/>
  <c r="CS481" i="2"/>
  <c r="CT481" i="2" s="1"/>
  <c r="CU481" i="2"/>
  <c r="CV481" i="2" s="1"/>
  <c r="CW481" i="2"/>
  <c r="CX481" i="2" s="1"/>
  <c r="CG482" i="2"/>
  <c r="CH482" i="2" s="1"/>
  <c r="CI482" i="2"/>
  <c r="CJ482" i="2" s="1"/>
  <c r="CK482" i="2"/>
  <c r="CL482" i="2" s="1"/>
  <c r="CM482" i="2"/>
  <c r="CN482" i="2" s="1"/>
  <c r="CO482" i="2"/>
  <c r="CP482" i="2" s="1"/>
  <c r="CQ482" i="2"/>
  <c r="CR482" i="2" s="1"/>
  <c r="CS482" i="2"/>
  <c r="CT482" i="2" s="1"/>
  <c r="CU482" i="2"/>
  <c r="CV482" i="2" s="1"/>
  <c r="CW482" i="2"/>
  <c r="CX482" i="2" s="1"/>
  <c r="CG483" i="2"/>
  <c r="CH483" i="2" s="1"/>
  <c r="CI483" i="2"/>
  <c r="CJ483" i="2" s="1"/>
  <c r="CK483" i="2"/>
  <c r="CL483" i="2" s="1"/>
  <c r="CM483" i="2"/>
  <c r="CN483" i="2" s="1"/>
  <c r="CO483" i="2"/>
  <c r="CP483" i="2" s="1"/>
  <c r="CQ483" i="2"/>
  <c r="CR483" i="2" s="1"/>
  <c r="CS483" i="2"/>
  <c r="CT483" i="2" s="1"/>
  <c r="CU483" i="2"/>
  <c r="CV483" i="2" s="1"/>
  <c r="CW483" i="2"/>
  <c r="CX483" i="2" s="1"/>
  <c r="CG484" i="2"/>
  <c r="CH484" i="2" s="1"/>
  <c r="CI484" i="2"/>
  <c r="CJ484" i="2" s="1"/>
  <c r="CK484" i="2"/>
  <c r="CL484" i="2" s="1"/>
  <c r="CM484" i="2"/>
  <c r="CN484" i="2" s="1"/>
  <c r="CO484" i="2"/>
  <c r="CP484" i="2" s="1"/>
  <c r="CQ484" i="2"/>
  <c r="CR484" i="2" s="1"/>
  <c r="CS484" i="2"/>
  <c r="CT484" i="2" s="1"/>
  <c r="CU484" i="2"/>
  <c r="CV484" i="2" s="1"/>
  <c r="CW484" i="2"/>
  <c r="CX484" i="2" s="1"/>
  <c r="CG485" i="2"/>
  <c r="CH485" i="2" s="1"/>
  <c r="CI485" i="2"/>
  <c r="CJ485" i="2" s="1"/>
  <c r="CK485" i="2"/>
  <c r="CL485" i="2" s="1"/>
  <c r="CM485" i="2"/>
  <c r="CN485" i="2" s="1"/>
  <c r="CO485" i="2"/>
  <c r="CP485" i="2" s="1"/>
  <c r="CQ485" i="2"/>
  <c r="CR485" i="2" s="1"/>
  <c r="CS485" i="2"/>
  <c r="CT485" i="2" s="1"/>
  <c r="CU485" i="2"/>
  <c r="CV485" i="2" s="1"/>
  <c r="CW485" i="2"/>
  <c r="CX485" i="2" s="1"/>
  <c r="CG486" i="2"/>
  <c r="CH486" i="2" s="1"/>
  <c r="CI486" i="2"/>
  <c r="CJ486" i="2" s="1"/>
  <c r="CK486" i="2"/>
  <c r="CL486" i="2" s="1"/>
  <c r="CM486" i="2"/>
  <c r="CN486" i="2" s="1"/>
  <c r="CO486" i="2"/>
  <c r="CP486" i="2" s="1"/>
  <c r="CQ486" i="2"/>
  <c r="CR486" i="2" s="1"/>
  <c r="CS486" i="2"/>
  <c r="CT486" i="2" s="1"/>
  <c r="CU486" i="2"/>
  <c r="CV486" i="2" s="1"/>
  <c r="CW486" i="2"/>
  <c r="CX486" i="2" s="1"/>
  <c r="CG487" i="2"/>
  <c r="CH487" i="2" s="1"/>
  <c r="CI487" i="2"/>
  <c r="CJ487" i="2" s="1"/>
  <c r="CK487" i="2"/>
  <c r="CL487" i="2" s="1"/>
  <c r="CM487" i="2"/>
  <c r="CN487" i="2" s="1"/>
  <c r="CO487" i="2"/>
  <c r="CP487" i="2" s="1"/>
  <c r="CQ487" i="2"/>
  <c r="CR487" i="2" s="1"/>
  <c r="CS487" i="2"/>
  <c r="CT487" i="2" s="1"/>
  <c r="CU487" i="2"/>
  <c r="CV487" i="2" s="1"/>
  <c r="CW487" i="2"/>
  <c r="CX487" i="2" s="1"/>
  <c r="CG488" i="2"/>
  <c r="CH488" i="2" s="1"/>
  <c r="CI488" i="2"/>
  <c r="CJ488" i="2" s="1"/>
  <c r="CK488" i="2"/>
  <c r="CL488" i="2" s="1"/>
  <c r="CM488" i="2"/>
  <c r="CN488" i="2" s="1"/>
  <c r="CO488" i="2"/>
  <c r="CP488" i="2" s="1"/>
  <c r="CQ488" i="2"/>
  <c r="CR488" i="2" s="1"/>
  <c r="CS488" i="2"/>
  <c r="CT488" i="2" s="1"/>
  <c r="CU488" i="2"/>
  <c r="CV488" i="2" s="1"/>
  <c r="CW488" i="2"/>
  <c r="CX488" i="2" s="1"/>
  <c r="CG489" i="2"/>
  <c r="CH489" i="2" s="1"/>
  <c r="CI489" i="2"/>
  <c r="CJ489" i="2" s="1"/>
  <c r="CK489" i="2"/>
  <c r="CL489" i="2" s="1"/>
  <c r="CM489" i="2"/>
  <c r="CN489" i="2" s="1"/>
  <c r="CO489" i="2"/>
  <c r="CP489" i="2" s="1"/>
  <c r="CQ489" i="2"/>
  <c r="CR489" i="2" s="1"/>
  <c r="CS489" i="2"/>
  <c r="CT489" i="2" s="1"/>
  <c r="CU489" i="2"/>
  <c r="CV489" i="2" s="1"/>
  <c r="CW489" i="2"/>
  <c r="CX489" i="2" s="1"/>
  <c r="CG490" i="2"/>
  <c r="CH490" i="2" s="1"/>
  <c r="CI490" i="2"/>
  <c r="CJ490" i="2" s="1"/>
  <c r="CK490" i="2"/>
  <c r="CL490" i="2" s="1"/>
  <c r="CM490" i="2"/>
  <c r="CN490" i="2" s="1"/>
  <c r="CO490" i="2"/>
  <c r="CP490" i="2" s="1"/>
  <c r="CQ490" i="2"/>
  <c r="CR490" i="2" s="1"/>
  <c r="CS490" i="2"/>
  <c r="CT490" i="2" s="1"/>
  <c r="CU490" i="2"/>
  <c r="CV490" i="2" s="1"/>
  <c r="CW490" i="2"/>
  <c r="CX490" i="2" s="1"/>
  <c r="CG491" i="2"/>
  <c r="CH491" i="2" s="1"/>
  <c r="CI491" i="2"/>
  <c r="CJ491" i="2" s="1"/>
  <c r="CK491" i="2"/>
  <c r="CL491" i="2" s="1"/>
  <c r="CM491" i="2"/>
  <c r="CN491" i="2" s="1"/>
  <c r="CO491" i="2"/>
  <c r="CP491" i="2" s="1"/>
  <c r="CQ491" i="2"/>
  <c r="CR491" i="2" s="1"/>
  <c r="CS491" i="2"/>
  <c r="CT491" i="2" s="1"/>
  <c r="CU491" i="2"/>
  <c r="CV491" i="2" s="1"/>
  <c r="CW491" i="2"/>
  <c r="CX491" i="2" s="1"/>
  <c r="CG492" i="2"/>
  <c r="CH492" i="2" s="1"/>
  <c r="CI492" i="2"/>
  <c r="CJ492" i="2" s="1"/>
  <c r="CK492" i="2"/>
  <c r="CL492" i="2" s="1"/>
  <c r="CM492" i="2"/>
  <c r="CN492" i="2" s="1"/>
  <c r="CO492" i="2"/>
  <c r="CP492" i="2" s="1"/>
  <c r="CQ492" i="2"/>
  <c r="CR492" i="2" s="1"/>
  <c r="CS492" i="2"/>
  <c r="CT492" i="2" s="1"/>
  <c r="CU492" i="2"/>
  <c r="CV492" i="2" s="1"/>
  <c r="CW492" i="2"/>
  <c r="CX492" i="2" s="1"/>
  <c r="CG493" i="2"/>
  <c r="CH493" i="2" s="1"/>
  <c r="CI493" i="2"/>
  <c r="CJ493" i="2" s="1"/>
  <c r="CK493" i="2"/>
  <c r="CL493" i="2" s="1"/>
  <c r="CM493" i="2"/>
  <c r="CN493" i="2" s="1"/>
  <c r="CO493" i="2"/>
  <c r="CP493" i="2" s="1"/>
  <c r="CQ493" i="2"/>
  <c r="CR493" i="2" s="1"/>
  <c r="CS493" i="2"/>
  <c r="CT493" i="2" s="1"/>
  <c r="CU493" i="2"/>
  <c r="CV493" i="2" s="1"/>
  <c r="CW493" i="2"/>
  <c r="CX493" i="2" s="1"/>
  <c r="CG494" i="2"/>
  <c r="CH494" i="2" s="1"/>
  <c r="CI494" i="2"/>
  <c r="CJ494" i="2" s="1"/>
  <c r="CK494" i="2"/>
  <c r="CL494" i="2" s="1"/>
  <c r="CM494" i="2"/>
  <c r="CN494" i="2" s="1"/>
  <c r="CO494" i="2"/>
  <c r="CP494" i="2" s="1"/>
  <c r="CQ494" i="2"/>
  <c r="CR494" i="2" s="1"/>
  <c r="CS494" i="2"/>
  <c r="CT494" i="2" s="1"/>
  <c r="CU494" i="2"/>
  <c r="CV494" i="2" s="1"/>
  <c r="CW494" i="2"/>
  <c r="CX494" i="2" s="1"/>
  <c r="CG495" i="2"/>
  <c r="CH495" i="2" s="1"/>
  <c r="CI495" i="2"/>
  <c r="CJ495" i="2" s="1"/>
  <c r="CK495" i="2"/>
  <c r="CL495" i="2" s="1"/>
  <c r="CM495" i="2"/>
  <c r="CN495" i="2" s="1"/>
  <c r="CO495" i="2"/>
  <c r="CP495" i="2" s="1"/>
  <c r="CQ495" i="2"/>
  <c r="CR495" i="2" s="1"/>
  <c r="CS495" i="2"/>
  <c r="CT495" i="2" s="1"/>
  <c r="CU495" i="2"/>
  <c r="CV495" i="2" s="1"/>
  <c r="CW495" i="2"/>
  <c r="CX495" i="2" s="1"/>
  <c r="CG496" i="2"/>
  <c r="CH496" i="2" s="1"/>
  <c r="CI496" i="2"/>
  <c r="CJ496" i="2" s="1"/>
  <c r="CK496" i="2"/>
  <c r="CL496" i="2" s="1"/>
  <c r="CM496" i="2"/>
  <c r="CN496" i="2" s="1"/>
  <c r="CO496" i="2"/>
  <c r="CP496" i="2" s="1"/>
  <c r="CQ496" i="2"/>
  <c r="CR496" i="2" s="1"/>
  <c r="CS496" i="2"/>
  <c r="CT496" i="2" s="1"/>
  <c r="CU496" i="2"/>
  <c r="CV496" i="2" s="1"/>
  <c r="CW496" i="2"/>
  <c r="CX496" i="2" s="1"/>
  <c r="CG497" i="2"/>
  <c r="CH497" i="2" s="1"/>
  <c r="CI497" i="2"/>
  <c r="CJ497" i="2" s="1"/>
  <c r="CK497" i="2"/>
  <c r="CL497" i="2" s="1"/>
  <c r="CM497" i="2"/>
  <c r="CN497" i="2" s="1"/>
  <c r="CO497" i="2"/>
  <c r="CP497" i="2" s="1"/>
  <c r="CQ497" i="2"/>
  <c r="CR497" i="2" s="1"/>
  <c r="CS497" i="2"/>
  <c r="CT497" i="2" s="1"/>
  <c r="CU497" i="2"/>
  <c r="CV497" i="2" s="1"/>
  <c r="CW497" i="2"/>
  <c r="CX497" i="2" s="1"/>
  <c r="CG498" i="2"/>
  <c r="CH498" i="2" s="1"/>
  <c r="CI498" i="2"/>
  <c r="CJ498" i="2" s="1"/>
  <c r="CK498" i="2"/>
  <c r="CL498" i="2" s="1"/>
  <c r="CM498" i="2"/>
  <c r="CN498" i="2" s="1"/>
  <c r="CO498" i="2"/>
  <c r="CP498" i="2" s="1"/>
  <c r="CQ498" i="2"/>
  <c r="CR498" i="2" s="1"/>
  <c r="CS498" i="2"/>
  <c r="CT498" i="2" s="1"/>
  <c r="CU498" i="2"/>
  <c r="CV498" i="2" s="1"/>
  <c r="CW498" i="2"/>
  <c r="CX498" i="2" s="1"/>
  <c r="CG499" i="2"/>
  <c r="CH499" i="2" s="1"/>
  <c r="CI499" i="2"/>
  <c r="CJ499" i="2" s="1"/>
  <c r="CK499" i="2"/>
  <c r="CL499" i="2" s="1"/>
  <c r="CM499" i="2"/>
  <c r="CN499" i="2" s="1"/>
  <c r="CO499" i="2"/>
  <c r="CP499" i="2" s="1"/>
  <c r="CQ499" i="2"/>
  <c r="CR499" i="2" s="1"/>
  <c r="CS499" i="2"/>
  <c r="CT499" i="2" s="1"/>
  <c r="CU499" i="2"/>
  <c r="CV499" i="2" s="1"/>
  <c r="CW499" i="2"/>
  <c r="CX499" i="2" s="1"/>
  <c r="CG500" i="2"/>
  <c r="CH500" i="2" s="1"/>
  <c r="CI500" i="2"/>
  <c r="CJ500" i="2" s="1"/>
  <c r="CK500" i="2"/>
  <c r="CL500" i="2" s="1"/>
  <c r="CM500" i="2"/>
  <c r="CN500" i="2" s="1"/>
  <c r="CO500" i="2"/>
  <c r="CP500" i="2" s="1"/>
  <c r="CQ500" i="2"/>
  <c r="CR500" i="2" s="1"/>
  <c r="CS500" i="2"/>
  <c r="CT500" i="2" s="1"/>
  <c r="CU500" i="2"/>
  <c r="CV500" i="2" s="1"/>
  <c r="CW500" i="2"/>
  <c r="CX500" i="2" s="1"/>
  <c r="CG501" i="2"/>
  <c r="CH501" i="2" s="1"/>
  <c r="CI501" i="2"/>
  <c r="CJ501" i="2" s="1"/>
  <c r="CK501" i="2"/>
  <c r="CL501" i="2" s="1"/>
  <c r="CM501" i="2"/>
  <c r="CN501" i="2" s="1"/>
  <c r="CO501" i="2"/>
  <c r="CP501" i="2" s="1"/>
  <c r="CQ501" i="2"/>
  <c r="CR501" i="2" s="1"/>
  <c r="CS501" i="2"/>
  <c r="CT501" i="2" s="1"/>
  <c r="CU501" i="2"/>
  <c r="CV501" i="2" s="1"/>
  <c r="CW501" i="2"/>
  <c r="CX501" i="2" s="1"/>
  <c r="CG502" i="2"/>
  <c r="CH502" i="2" s="1"/>
  <c r="CI502" i="2"/>
  <c r="CJ502" i="2" s="1"/>
  <c r="CK502" i="2"/>
  <c r="CL502" i="2" s="1"/>
  <c r="CM502" i="2"/>
  <c r="CN502" i="2" s="1"/>
  <c r="CO502" i="2"/>
  <c r="CP502" i="2" s="1"/>
  <c r="CQ502" i="2"/>
  <c r="CR502" i="2" s="1"/>
  <c r="CS502" i="2"/>
  <c r="CT502" i="2" s="1"/>
  <c r="CU502" i="2"/>
  <c r="CV502" i="2" s="1"/>
  <c r="CW502" i="2"/>
  <c r="CX502" i="2" s="1"/>
  <c r="CG503" i="2"/>
  <c r="CH503" i="2" s="1"/>
  <c r="CI503" i="2"/>
  <c r="CJ503" i="2" s="1"/>
  <c r="CK503" i="2"/>
  <c r="CL503" i="2" s="1"/>
  <c r="CM503" i="2"/>
  <c r="CN503" i="2" s="1"/>
  <c r="CO503" i="2"/>
  <c r="CP503" i="2" s="1"/>
  <c r="CQ503" i="2"/>
  <c r="CR503" i="2" s="1"/>
  <c r="CS503" i="2"/>
  <c r="CT503" i="2" s="1"/>
  <c r="CU503" i="2"/>
  <c r="CV503" i="2" s="1"/>
  <c r="CW503" i="2"/>
  <c r="CX503" i="2" s="1"/>
  <c r="CG504" i="2"/>
  <c r="CH504" i="2" s="1"/>
  <c r="CI504" i="2"/>
  <c r="CJ504" i="2" s="1"/>
  <c r="CK504" i="2"/>
  <c r="CL504" i="2" s="1"/>
  <c r="CM504" i="2"/>
  <c r="CN504" i="2" s="1"/>
  <c r="CO504" i="2"/>
  <c r="CP504" i="2" s="1"/>
  <c r="CQ504" i="2"/>
  <c r="CR504" i="2" s="1"/>
  <c r="CS504" i="2"/>
  <c r="CT504" i="2" s="1"/>
  <c r="CU504" i="2"/>
  <c r="CV504" i="2" s="1"/>
  <c r="CW504" i="2"/>
  <c r="CX504" i="2" s="1"/>
  <c r="CG505" i="2"/>
  <c r="CH505" i="2" s="1"/>
  <c r="CI505" i="2"/>
  <c r="CJ505" i="2" s="1"/>
  <c r="CK505" i="2"/>
  <c r="CL505" i="2" s="1"/>
  <c r="CM505" i="2"/>
  <c r="CN505" i="2" s="1"/>
  <c r="CO505" i="2"/>
  <c r="CP505" i="2" s="1"/>
  <c r="CQ505" i="2"/>
  <c r="CR505" i="2" s="1"/>
  <c r="CS505" i="2"/>
  <c r="CT505" i="2" s="1"/>
  <c r="CU505" i="2"/>
  <c r="CV505" i="2" s="1"/>
  <c r="CW505" i="2"/>
  <c r="CX505" i="2" s="1"/>
  <c r="CG506" i="2"/>
  <c r="CH506" i="2" s="1"/>
  <c r="CI506" i="2"/>
  <c r="CJ506" i="2" s="1"/>
  <c r="CK506" i="2"/>
  <c r="CL506" i="2" s="1"/>
  <c r="CM506" i="2"/>
  <c r="CN506" i="2" s="1"/>
  <c r="CO506" i="2"/>
  <c r="CP506" i="2" s="1"/>
  <c r="CQ506" i="2"/>
  <c r="CR506" i="2" s="1"/>
  <c r="CS506" i="2"/>
  <c r="CT506" i="2" s="1"/>
  <c r="CU506" i="2"/>
  <c r="CV506" i="2" s="1"/>
  <c r="CW506" i="2"/>
  <c r="CX506" i="2" s="1"/>
  <c r="CG507" i="2"/>
  <c r="CH507" i="2" s="1"/>
  <c r="CI507" i="2"/>
  <c r="CJ507" i="2" s="1"/>
  <c r="CK507" i="2"/>
  <c r="CL507" i="2" s="1"/>
  <c r="CM507" i="2"/>
  <c r="CN507" i="2" s="1"/>
  <c r="CO507" i="2"/>
  <c r="CP507" i="2" s="1"/>
  <c r="CQ507" i="2"/>
  <c r="CR507" i="2" s="1"/>
  <c r="CS507" i="2"/>
  <c r="CT507" i="2" s="1"/>
  <c r="CU507" i="2"/>
  <c r="CV507" i="2" s="1"/>
  <c r="CW507" i="2"/>
  <c r="CX507" i="2" s="1"/>
  <c r="CG508" i="2"/>
  <c r="CH508" i="2" s="1"/>
  <c r="CI508" i="2"/>
  <c r="CJ508" i="2" s="1"/>
  <c r="CK508" i="2"/>
  <c r="CL508" i="2" s="1"/>
  <c r="CM508" i="2"/>
  <c r="CN508" i="2" s="1"/>
  <c r="CO508" i="2"/>
  <c r="CP508" i="2" s="1"/>
  <c r="CQ508" i="2"/>
  <c r="CR508" i="2" s="1"/>
  <c r="CS508" i="2"/>
  <c r="CT508" i="2" s="1"/>
  <c r="CU508" i="2"/>
  <c r="CV508" i="2" s="1"/>
  <c r="CW508" i="2"/>
  <c r="CX508" i="2" s="1"/>
  <c r="CG509" i="2"/>
  <c r="CH509" i="2" s="1"/>
  <c r="CI509" i="2"/>
  <c r="CJ509" i="2" s="1"/>
  <c r="CK509" i="2"/>
  <c r="CL509" i="2" s="1"/>
  <c r="CM509" i="2"/>
  <c r="CN509" i="2" s="1"/>
  <c r="CO509" i="2"/>
  <c r="CP509" i="2" s="1"/>
  <c r="CQ509" i="2"/>
  <c r="CR509" i="2" s="1"/>
  <c r="CS509" i="2"/>
  <c r="CT509" i="2" s="1"/>
  <c r="CU509" i="2"/>
  <c r="CV509" i="2" s="1"/>
  <c r="CW509" i="2"/>
  <c r="CX509" i="2" s="1"/>
  <c r="CG510" i="2"/>
  <c r="CH510" i="2" s="1"/>
  <c r="CI510" i="2"/>
  <c r="CJ510" i="2" s="1"/>
  <c r="CK510" i="2"/>
  <c r="CL510" i="2" s="1"/>
  <c r="CM510" i="2"/>
  <c r="CN510" i="2" s="1"/>
  <c r="CO510" i="2"/>
  <c r="CP510" i="2" s="1"/>
  <c r="CQ510" i="2"/>
  <c r="CR510" i="2" s="1"/>
  <c r="CS510" i="2"/>
  <c r="CT510" i="2" s="1"/>
  <c r="CU510" i="2"/>
  <c r="CV510" i="2" s="1"/>
  <c r="CW510" i="2"/>
  <c r="CX510" i="2" s="1"/>
  <c r="CG511" i="2"/>
  <c r="CH511" i="2" s="1"/>
  <c r="CI511" i="2"/>
  <c r="CJ511" i="2" s="1"/>
  <c r="CK511" i="2"/>
  <c r="CL511" i="2" s="1"/>
  <c r="CM511" i="2"/>
  <c r="CN511" i="2" s="1"/>
  <c r="CO511" i="2"/>
  <c r="CP511" i="2" s="1"/>
  <c r="CQ511" i="2"/>
  <c r="CR511" i="2" s="1"/>
  <c r="CS511" i="2"/>
  <c r="CT511" i="2" s="1"/>
  <c r="CU511" i="2"/>
  <c r="CV511" i="2" s="1"/>
  <c r="CW511" i="2"/>
  <c r="CX511" i="2" s="1"/>
  <c r="CG512" i="2"/>
  <c r="CH512" i="2" s="1"/>
  <c r="CI512" i="2"/>
  <c r="CJ512" i="2" s="1"/>
  <c r="CK512" i="2"/>
  <c r="CL512" i="2" s="1"/>
  <c r="CM512" i="2"/>
  <c r="CN512" i="2" s="1"/>
  <c r="CO512" i="2"/>
  <c r="CP512" i="2" s="1"/>
  <c r="CQ512" i="2"/>
  <c r="CR512" i="2" s="1"/>
  <c r="CS512" i="2"/>
  <c r="CT512" i="2" s="1"/>
  <c r="CU512" i="2"/>
  <c r="CV512" i="2" s="1"/>
  <c r="CW512" i="2"/>
  <c r="CX512" i="2" s="1"/>
  <c r="CG513" i="2"/>
  <c r="CH513" i="2" s="1"/>
  <c r="CI513" i="2"/>
  <c r="CJ513" i="2" s="1"/>
  <c r="CK513" i="2"/>
  <c r="CL513" i="2" s="1"/>
  <c r="CM513" i="2"/>
  <c r="CN513" i="2" s="1"/>
  <c r="CO513" i="2"/>
  <c r="CP513" i="2" s="1"/>
  <c r="CQ513" i="2"/>
  <c r="CR513" i="2" s="1"/>
  <c r="CS513" i="2"/>
  <c r="CT513" i="2" s="1"/>
  <c r="CU513" i="2"/>
  <c r="CV513" i="2" s="1"/>
  <c r="CW513" i="2"/>
  <c r="CX513" i="2" s="1"/>
  <c r="CG514" i="2"/>
  <c r="CH514" i="2" s="1"/>
  <c r="CI514" i="2"/>
  <c r="CJ514" i="2" s="1"/>
  <c r="CK514" i="2"/>
  <c r="CL514" i="2" s="1"/>
  <c r="CM514" i="2"/>
  <c r="CN514" i="2" s="1"/>
  <c r="CO514" i="2"/>
  <c r="CP514" i="2" s="1"/>
  <c r="CQ514" i="2"/>
  <c r="CR514" i="2" s="1"/>
  <c r="CS514" i="2"/>
  <c r="CT514" i="2" s="1"/>
  <c r="CU514" i="2"/>
  <c r="CV514" i="2" s="1"/>
  <c r="CW514" i="2"/>
  <c r="CX514" i="2" s="1"/>
  <c r="CG515" i="2"/>
  <c r="CH515" i="2" s="1"/>
  <c r="CI515" i="2"/>
  <c r="CJ515" i="2" s="1"/>
  <c r="CK515" i="2"/>
  <c r="CL515" i="2" s="1"/>
  <c r="CM515" i="2"/>
  <c r="CN515" i="2" s="1"/>
  <c r="CO515" i="2"/>
  <c r="CP515" i="2" s="1"/>
  <c r="CQ515" i="2"/>
  <c r="CR515" i="2" s="1"/>
  <c r="CS515" i="2"/>
  <c r="CT515" i="2" s="1"/>
  <c r="CU515" i="2"/>
  <c r="CV515" i="2" s="1"/>
  <c r="CW515" i="2"/>
  <c r="CX515" i="2" s="1"/>
  <c r="CG516" i="2"/>
  <c r="CH516" i="2" s="1"/>
  <c r="CI516" i="2"/>
  <c r="CJ516" i="2" s="1"/>
  <c r="CK516" i="2"/>
  <c r="CL516" i="2" s="1"/>
  <c r="CM516" i="2"/>
  <c r="CN516" i="2" s="1"/>
  <c r="CO516" i="2"/>
  <c r="CP516" i="2" s="1"/>
  <c r="CQ516" i="2"/>
  <c r="CR516" i="2" s="1"/>
  <c r="CS516" i="2"/>
  <c r="CT516" i="2" s="1"/>
  <c r="CU516" i="2"/>
  <c r="CV516" i="2" s="1"/>
  <c r="CW516" i="2"/>
  <c r="CX516" i="2" s="1"/>
  <c r="CG517" i="2"/>
  <c r="CH517" i="2" s="1"/>
  <c r="CI517" i="2"/>
  <c r="CJ517" i="2" s="1"/>
  <c r="CK517" i="2"/>
  <c r="CL517" i="2" s="1"/>
  <c r="CM517" i="2"/>
  <c r="CN517" i="2" s="1"/>
  <c r="CO517" i="2"/>
  <c r="CP517" i="2" s="1"/>
  <c r="CQ517" i="2"/>
  <c r="CR517" i="2" s="1"/>
  <c r="CS517" i="2"/>
  <c r="CT517" i="2" s="1"/>
  <c r="CU517" i="2"/>
  <c r="CV517" i="2" s="1"/>
  <c r="CW517" i="2"/>
  <c r="CX517" i="2" s="1"/>
  <c r="CG518" i="2"/>
  <c r="CH518" i="2" s="1"/>
  <c r="CI518" i="2"/>
  <c r="CJ518" i="2" s="1"/>
  <c r="CK518" i="2"/>
  <c r="CL518" i="2" s="1"/>
  <c r="CM518" i="2"/>
  <c r="CN518" i="2" s="1"/>
  <c r="CO518" i="2"/>
  <c r="CP518" i="2" s="1"/>
  <c r="CQ518" i="2"/>
  <c r="CR518" i="2" s="1"/>
  <c r="CS518" i="2"/>
  <c r="CT518" i="2" s="1"/>
  <c r="CU518" i="2"/>
  <c r="CV518" i="2" s="1"/>
  <c r="CW518" i="2"/>
  <c r="CX518" i="2" s="1"/>
  <c r="CG519" i="2"/>
  <c r="CH519" i="2" s="1"/>
  <c r="CI519" i="2"/>
  <c r="CJ519" i="2" s="1"/>
  <c r="CK519" i="2"/>
  <c r="CL519" i="2" s="1"/>
  <c r="CM519" i="2"/>
  <c r="CN519" i="2" s="1"/>
  <c r="CO519" i="2"/>
  <c r="CP519" i="2" s="1"/>
  <c r="CQ519" i="2"/>
  <c r="CR519" i="2" s="1"/>
  <c r="CS519" i="2"/>
  <c r="CT519" i="2" s="1"/>
  <c r="CU519" i="2"/>
  <c r="CV519" i="2" s="1"/>
  <c r="CW519" i="2"/>
  <c r="CX519" i="2" s="1"/>
  <c r="CG520" i="2"/>
  <c r="CH520" i="2" s="1"/>
  <c r="CI520" i="2"/>
  <c r="CJ520" i="2" s="1"/>
  <c r="CK520" i="2"/>
  <c r="CL520" i="2" s="1"/>
  <c r="CM520" i="2"/>
  <c r="CN520" i="2" s="1"/>
  <c r="CO520" i="2"/>
  <c r="CP520" i="2" s="1"/>
  <c r="CQ520" i="2"/>
  <c r="CR520" i="2" s="1"/>
  <c r="CS520" i="2"/>
  <c r="CT520" i="2" s="1"/>
  <c r="CU520" i="2"/>
  <c r="CV520" i="2" s="1"/>
  <c r="CW520" i="2"/>
  <c r="CX520" i="2" s="1"/>
  <c r="CG521" i="2"/>
  <c r="CH521" i="2" s="1"/>
  <c r="CI521" i="2"/>
  <c r="CJ521" i="2" s="1"/>
  <c r="CK521" i="2"/>
  <c r="CL521" i="2" s="1"/>
  <c r="CM521" i="2"/>
  <c r="CN521" i="2" s="1"/>
  <c r="CO521" i="2"/>
  <c r="CP521" i="2" s="1"/>
  <c r="CQ521" i="2"/>
  <c r="CR521" i="2" s="1"/>
  <c r="CS521" i="2"/>
  <c r="CT521" i="2" s="1"/>
  <c r="CU521" i="2"/>
  <c r="CV521" i="2" s="1"/>
  <c r="CW521" i="2"/>
  <c r="CX521" i="2" s="1"/>
  <c r="CG522" i="2"/>
  <c r="CH522" i="2" s="1"/>
  <c r="CI522" i="2"/>
  <c r="CJ522" i="2" s="1"/>
  <c r="CK522" i="2"/>
  <c r="CL522" i="2" s="1"/>
  <c r="CM522" i="2"/>
  <c r="CN522" i="2" s="1"/>
  <c r="CO522" i="2"/>
  <c r="CP522" i="2" s="1"/>
  <c r="CQ522" i="2"/>
  <c r="CR522" i="2" s="1"/>
  <c r="CS522" i="2"/>
  <c r="CT522" i="2" s="1"/>
  <c r="CU522" i="2"/>
  <c r="CV522" i="2" s="1"/>
  <c r="CW522" i="2"/>
  <c r="CX522" i="2" s="1"/>
  <c r="CG523" i="2"/>
  <c r="CH523" i="2" s="1"/>
  <c r="CI523" i="2"/>
  <c r="CJ523" i="2" s="1"/>
  <c r="CK523" i="2"/>
  <c r="CL523" i="2" s="1"/>
  <c r="CM523" i="2"/>
  <c r="CN523" i="2" s="1"/>
  <c r="CO523" i="2"/>
  <c r="CP523" i="2" s="1"/>
  <c r="CQ523" i="2"/>
  <c r="CR523" i="2" s="1"/>
  <c r="CS523" i="2"/>
  <c r="CT523" i="2" s="1"/>
  <c r="CU523" i="2"/>
  <c r="CV523" i="2" s="1"/>
  <c r="CW523" i="2"/>
  <c r="CX523" i="2" s="1"/>
  <c r="CG524" i="2"/>
  <c r="CH524" i="2" s="1"/>
  <c r="CI524" i="2"/>
  <c r="CJ524" i="2" s="1"/>
  <c r="CK524" i="2"/>
  <c r="CL524" i="2" s="1"/>
  <c r="CM524" i="2"/>
  <c r="CN524" i="2" s="1"/>
  <c r="CO524" i="2"/>
  <c r="CP524" i="2" s="1"/>
  <c r="CQ524" i="2"/>
  <c r="CR524" i="2" s="1"/>
  <c r="CS524" i="2"/>
  <c r="CT524" i="2" s="1"/>
  <c r="CU524" i="2"/>
  <c r="CV524" i="2" s="1"/>
  <c r="CW524" i="2"/>
  <c r="CX524" i="2" s="1"/>
  <c r="CG525" i="2"/>
  <c r="CH525" i="2" s="1"/>
  <c r="CI525" i="2"/>
  <c r="CJ525" i="2" s="1"/>
  <c r="CK525" i="2"/>
  <c r="CL525" i="2" s="1"/>
  <c r="CM525" i="2"/>
  <c r="CN525" i="2" s="1"/>
  <c r="CO525" i="2"/>
  <c r="CP525" i="2" s="1"/>
  <c r="CQ525" i="2"/>
  <c r="CR525" i="2" s="1"/>
  <c r="CS525" i="2"/>
  <c r="CT525" i="2" s="1"/>
  <c r="CU525" i="2"/>
  <c r="CV525" i="2" s="1"/>
  <c r="CW525" i="2"/>
  <c r="CX525" i="2" s="1"/>
  <c r="CG526" i="2"/>
  <c r="CH526" i="2" s="1"/>
  <c r="CI526" i="2"/>
  <c r="CJ526" i="2" s="1"/>
  <c r="CK526" i="2"/>
  <c r="CL526" i="2" s="1"/>
  <c r="CM526" i="2"/>
  <c r="CN526" i="2" s="1"/>
  <c r="CO526" i="2"/>
  <c r="CP526" i="2" s="1"/>
  <c r="CQ526" i="2"/>
  <c r="CR526" i="2" s="1"/>
  <c r="CS526" i="2"/>
  <c r="CT526" i="2" s="1"/>
  <c r="CU526" i="2"/>
  <c r="CV526" i="2" s="1"/>
  <c r="CW526" i="2"/>
  <c r="CX526" i="2" s="1"/>
  <c r="CG527" i="2"/>
  <c r="CH527" i="2" s="1"/>
  <c r="CI527" i="2"/>
  <c r="CJ527" i="2" s="1"/>
  <c r="CK527" i="2"/>
  <c r="CL527" i="2" s="1"/>
  <c r="CM527" i="2"/>
  <c r="CN527" i="2" s="1"/>
  <c r="CO527" i="2"/>
  <c r="CP527" i="2" s="1"/>
  <c r="CQ527" i="2"/>
  <c r="CR527" i="2" s="1"/>
  <c r="CS527" i="2"/>
  <c r="CT527" i="2" s="1"/>
  <c r="CU527" i="2"/>
  <c r="CV527" i="2" s="1"/>
  <c r="CW527" i="2"/>
  <c r="CX527" i="2" s="1"/>
  <c r="CG528" i="2"/>
  <c r="CH528" i="2" s="1"/>
  <c r="CI528" i="2"/>
  <c r="CJ528" i="2" s="1"/>
  <c r="CK528" i="2"/>
  <c r="CL528" i="2" s="1"/>
  <c r="CM528" i="2"/>
  <c r="CN528" i="2" s="1"/>
  <c r="CO528" i="2"/>
  <c r="CP528" i="2" s="1"/>
  <c r="CQ528" i="2"/>
  <c r="CR528" i="2" s="1"/>
  <c r="CS528" i="2"/>
  <c r="CT528" i="2" s="1"/>
  <c r="CU528" i="2"/>
  <c r="CV528" i="2" s="1"/>
  <c r="CW528" i="2"/>
  <c r="CX528" i="2" s="1"/>
  <c r="CG529" i="2"/>
  <c r="CH529" i="2" s="1"/>
  <c r="CI529" i="2"/>
  <c r="CJ529" i="2" s="1"/>
  <c r="CK529" i="2"/>
  <c r="CL529" i="2" s="1"/>
  <c r="CM529" i="2"/>
  <c r="CN529" i="2" s="1"/>
  <c r="CO529" i="2"/>
  <c r="CP529" i="2" s="1"/>
  <c r="CQ529" i="2"/>
  <c r="CR529" i="2" s="1"/>
  <c r="CS529" i="2"/>
  <c r="CT529" i="2" s="1"/>
  <c r="CU529" i="2"/>
  <c r="CV529" i="2" s="1"/>
  <c r="CW529" i="2"/>
  <c r="CX529" i="2" s="1"/>
  <c r="CG530" i="2"/>
  <c r="CH530" i="2" s="1"/>
  <c r="CI530" i="2"/>
  <c r="CJ530" i="2" s="1"/>
  <c r="CK530" i="2"/>
  <c r="CL530" i="2" s="1"/>
  <c r="CM530" i="2"/>
  <c r="CN530" i="2" s="1"/>
  <c r="CO530" i="2"/>
  <c r="CP530" i="2" s="1"/>
  <c r="CQ530" i="2"/>
  <c r="CR530" i="2" s="1"/>
  <c r="CS530" i="2"/>
  <c r="CT530" i="2" s="1"/>
  <c r="CU530" i="2"/>
  <c r="CV530" i="2" s="1"/>
  <c r="CW530" i="2"/>
  <c r="CX530" i="2" s="1"/>
  <c r="CG531" i="2"/>
  <c r="CH531" i="2" s="1"/>
  <c r="CI531" i="2"/>
  <c r="CJ531" i="2" s="1"/>
  <c r="CK531" i="2"/>
  <c r="CL531" i="2" s="1"/>
  <c r="CM531" i="2"/>
  <c r="CN531" i="2" s="1"/>
  <c r="CO531" i="2"/>
  <c r="CP531" i="2" s="1"/>
  <c r="CQ531" i="2"/>
  <c r="CR531" i="2" s="1"/>
  <c r="CS531" i="2"/>
  <c r="CT531" i="2" s="1"/>
  <c r="CU531" i="2"/>
  <c r="CV531" i="2" s="1"/>
  <c r="CW531" i="2"/>
  <c r="CX531" i="2" s="1"/>
  <c r="CG532" i="2"/>
  <c r="CH532" i="2" s="1"/>
  <c r="CI532" i="2"/>
  <c r="CJ532" i="2" s="1"/>
  <c r="CK532" i="2"/>
  <c r="CL532" i="2" s="1"/>
  <c r="CM532" i="2"/>
  <c r="CN532" i="2" s="1"/>
  <c r="CO532" i="2"/>
  <c r="CP532" i="2" s="1"/>
  <c r="CQ532" i="2"/>
  <c r="CR532" i="2" s="1"/>
  <c r="CS532" i="2"/>
  <c r="CT532" i="2" s="1"/>
  <c r="CU532" i="2"/>
  <c r="CV532" i="2" s="1"/>
  <c r="CW532" i="2"/>
  <c r="CX532" i="2" s="1"/>
  <c r="CG533" i="2"/>
  <c r="CH533" i="2" s="1"/>
  <c r="CI533" i="2"/>
  <c r="CJ533" i="2" s="1"/>
  <c r="CK533" i="2"/>
  <c r="CL533" i="2" s="1"/>
  <c r="CM533" i="2"/>
  <c r="CN533" i="2" s="1"/>
  <c r="CO533" i="2"/>
  <c r="CP533" i="2" s="1"/>
  <c r="CQ533" i="2"/>
  <c r="CR533" i="2" s="1"/>
  <c r="CS533" i="2"/>
  <c r="CT533" i="2" s="1"/>
  <c r="CU533" i="2"/>
  <c r="CV533" i="2" s="1"/>
  <c r="CW533" i="2"/>
  <c r="CX533" i="2" s="1"/>
  <c r="CG534" i="2"/>
  <c r="CH534" i="2" s="1"/>
  <c r="CI534" i="2"/>
  <c r="CJ534" i="2" s="1"/>
  <c r="CK534" i="2"/>
  <c r="CL534" i="2" s="1"/>
  <c r="CM534" i="2"/>
  <c r="CN534" i="2" s="1"/>
  <c r="CO534" i="2"/>
  <c r="CP534" i="2" s="1"/>
  <c r="CQ534" i="2"/>
  <c r="CR534" i="2" s="1"/>
  <c r="CS534" i="2"/>
  <c r="CT534" i="2" s="1"/>
  <c r="CU534" i="2"/>
  <c r="CV534" i="2" s="1"/>
  <c r="CW534" i="2"/>
  <c r="CX534" i="2" s="1"/>
  <c r="CG535" i="2"/>
  <c r="CH535" i="2" s="1"/>
  <c r="CI535" i="2"/>
  <c r="CJ535" i="2" s="1"/>
  <c r="CK535" i="2"/>
  <c r="CL535" i="2" s="1"/>
  <c r="CM535" i="2"/>
  <c r="CN535" i="2" s="1"/>
  <c r="CO535" i="2"/>
  <c r="CP535" i="2" s="1"/>
  <c r="CQ535" i="2"/>
  <c r="CR535" i="2" s="1"/>
  <c r="CS535" i="2"/>
  <c r="CT535" i="2" s="1"/>
  <c r="CU535" i="2"/>
  <c r="CV535" i="2" s="1"/>
  <c r="CW535" i="2"/>
  <c r="CX535" i="2" s="1"/>
  <c r="CG536" i="2"/>
  <c r="CH536" i="2" s="1"/>
  <c r="CI536" i="2"/>
  <c r="CJ536" i="2" s="1"/>
  <c r="CK536" i="2"/>
  <c r="CL536" i="2" s="1"/>
  <c r="CM536" i="2"/>
  <c r="CN536" i="2" s="1"/>
  <c r="CO536" i="2"/>
  <c r="CP536" i="2" s="1"/>
  <c r="CQ536" i="2"/>
  <c r="CR536" i="2" s="1"/>
  <c r="CS536" i="2"/>
  <c r="CT536" i="2" s="1"/>
  <c r="CU536" i="2"/>
  <c r="CV536" i="2" s="1"/>
  <c r="CW536" i="2"/>
  <c r="CX536" i="2" s="1"/>
  <c r="CG537" i="2"/>
  <c r="CH537" i="2" s="1"/>
  <c r="CI537" i="2"/>
  <c r="CJ537" i="2" s="1"/>
  <c r="CK537" i="2"/>
  <c r="CL537" i="2" s="1"/>
  <c r="CM537" i="2"/>
  <c r="CN537" i="2" s="1"/>
  <c r="CO537" i="2"/>
  <c r="CP537" i="2" s="1"/>
  <c r="CQ537" i="2"/>
  <c r="CR537" i="2" s="1"/>
  <c r="CS537" i="2"/>
  <c r="CT537" i="2" s="1"/>
  <c r="CU537" i="2"/>
  <c r="CV537" i="2" s="1"/>
  <c r="CW537" i="2"/>
  <c r="CX537" i="2" s="1"/>
  <c r="CG538" i="2"/>
  <c r="CH538" i="2" s="1"/>
  <c r="CI538" i="2"/>
  <c r="CJ538" i="2" s="1"/>
  <c r="CK538" i="2"/>
  <c r="CL538" i="2" s="1"/>
  <c r="CM538" i="2"/>
  <c r="CN538" i="2" s="1"/>
  <c r="CO538" i="2"/>
  <c r="CP538" i="2" s="1"/>
  <c r="CQ538" i="2"/>
  <c r="CR538" i="2" s="1"/>
  <c r="CS538" i="2"/>
  <c r="CT538" i="2" s="1"/>
  <c r="CU538" i="2"/>
  <c r="CV538" i="2" s="1"/>
  <c r="CW538" i="2"/>
  <c r="CX538" i="2" s="1"/>
  <c r="CG539" i="2"/>
  <c r="CH539" i="2" s="1"/>
  <c r="CI539" i="2"/>
  <c r="CJ539" i="2" s="1"/>
  <c r="CK539" i="2"/>
  <c r="CL539" i="2" s="1"/>
  <c r="CM539" i="2"/>
  <c r="CN539" i="2" s="1"/>
  <c r="CO539" i="2"/>
  <c r="CP539" i="2" s="1"/>
  <c r="CQ539" i="2"/>
  <c r="CR539" i="2" s="1"/>
  <c r="CS539" i="2"/>
  <c r="CT539" i="2" s="1"/>
  <c r="CU539" i="2"/>
  <c r="CV539" i="2" s="1"/>
  <c r="CW539" i="2"/>
  <c r="CX539" i="2" s="1"/>
  <c r="CG540" i="2"/>
  <c r="CH540" i="2" s="1"/>
  <c r="CI540" i="2"/>
  <c r="CJ540" i="2" s="1"/>
  <c r="CK540" i="2"/>
  <c r="CL540" i="2" s="1"/>
  <c r="CM540" i="2"/>
  <c r="CN540" i="2" s="1"/>
  <c r="CO540" i="2"/>
  <c r="CP540" i="2" s="1"/>
  <c r="CQ540" i="2"/>
  <c r="CR540" i="2" s="1"/>
  <c r="CS540" i="2"/>
  <c r="CT540" i="2" s="1"/>
  <c r="CU540" i="2"/>
  <c r="CV540" i="2" s="1"/>
  <c r="CW540" i="2"/>
  <c r="CX540" i="2" s="1"/>
  <c r="CG541" i="2"/>
  <c r="CH541" i="2" s="1"/>
  <c r="CI541" i="2"/>
  <c r="CJ541" i="2" s="1"/>
  <c r="CK541" i="2"/>
  <c r="CL541" i="2" s="1"/>
  <c r="CM541" i="2"/>
  <c r="CN541" i="2" s="1"/>
  <c r="CO541" i="2"/>
  <c r="CP541" i="2" s="1"/>
  <c r="CQ541" i="2"/>
  <c r="CR541" i="2" s="1"/>
  <c r="CS541" i="2"/>
  <c r="CT541" i="2" s="1"/>
  <c r="CU541" i="2"/>
  <c r="CV541" i="2" s="1"/>
  <c r="CW541" i="2"/>
  <c r="CX541" i="2" s="1"/>
  <c r="CG542" i="2"/>
  <c r="CH542" i="2" s="1"/>
  <c r="CI542" i="2"/>
  <c r="CJ542" i="2" s="1"/>
  <c r="CK542" i="2"/>
  <c r="CL542" i="2" s="1"/>
  <c r="CM542" i="2"/>
  <c r="CN542" i="2" s="1"/>
  <c r="CO542" i="2"/>
  <c r="CP542" i="2" s="1"/>
  <c r="CQ542" i="2"/>
  <c r="CR542" i="2" s="1"/>
  <c r="CS542" i="2"/>
  <c r="CT542" i="2" s="1"/>
  <c r="CU542" i="2"/>
  <c r="CV542" i="2" s="1"/>
  <c r="CW542" i="2"/>
  <c r="CX542" i="2" s="1"/>
  <c r="CG543" i="2"/>
  <c r="CH543" i="2" s="1"/>
  <c r="CI543" i="2"/>
  <c r="CJ543" i="2" s="1"/>
  <c r="CK543" i="2"/>
  <c r="CL543" i="2" s="1"/>
  <c r="CM543" i="2"/>
  <c r="CN543" i="2" s="1"/>
  <c r="CO543" i="2"/>
  <c r="CP543" i="2" s="1"/>
  <c r="CQ543" i="2"/>
  <c r="CR543" i="2" s="1"/>
  <c r="CS543" i="2"/>
  <c r="CT543" i="2" s="1"/>
  <c r="CU543" i="2"/>
  <c r="CV543" i="2" s="1"/>
  <c r="CW543" i="2"/>
  <c r="CX543" i="2" s="1"/>
  <c r="CG544" i="2"/>
  <c r="CH544" i="2" s="1"/>
  <c r="CI544" i="2"/>
  <c r="CJ544" i="2" s="1"/>
  <c r="CK544" i="2"/>
  <c r="CL544" i="2" s="1"/>
  <c r="CM544" i="2"/>
  <c r="CN544" i="2" s="1"/>
  <c r="CO544" i="2"/>
  <c r="CP544" i="2" s="1"/>
  <c r="CQ544" i="2"/>
  <c r="CR544" i="2" s="1"/>
  <c r="CS544" i="2"/>
  <c r="CT544" i="2" s="1"/>
  <c r="CU544" i="2"/>
  <c r="CV544" i="2" s="1"/>
  <c r="CW544" i="2"/>
  <c r="CX544" i="2" s="1"/>
  <c r="CG545" i="2"/>
  <c r="CH545" i="2" s="1"/>
  <c r="CI545" i="2"/>
  <c r="CJ545" i="2" s="1"/>
  <c r="CK545" i="2"/>
  <c r="CL545" i="2" s="1"/>
  <c r="CM545" i="2"/>
  <c r="CN545" i="2" s="1"/>
  <c r="CO545" i="2"/>
  <c r="CP545" i="2" s="1"/>
  <c r="CQ545" i="2"/>
  <c r="CR545" i="2" s="1"/>
  <c r="CS545" i="2"/>
  <c r="CT545" i="2" s="1"/>
  <c r="CU545" i="2"/>
  <c r="CV545" i="2" s="1"/>
  <c r="CW545" i="2"/>
  <c r="CX545" i="2" s="1"/>
  <c r="CG546" i="2"/>
  <c r="CH546" i="2" s="1"/>
  <c r="CI546" i="2"/>
  <c r="CJ546" i="2" s="1"/>
  <c r="CK546" i="2"/>
  <c r="CL546" i="2" s="1"/>
  <c r="CM546" i="2"/>
  <c r="CN546" i="2" s="1"/>
  <c r="CO546" i="2"/>
  <c r="CP546" i="2" s="1"/>
  <c r="CQ546" i="2"/>
  <c r="CR546" i="2" s="1"/>
  <c r="CS546" i="2"/>
  <c r="CT546" i="2" s="1"/>
  <c r="CU546" i="2"/>
  <c r="CV546" i="2" s="1"/>
  <c r="CW546" i="2"/>
  <c r="CX546" i="2" s="1"/>
  <c r="CG547" i="2"/>
  <c r="CH547" i="2" s="1"/>
  <c r="CI547" i="2"/>
  <c r="CJ547" i="2" s="1"/>
  <c r="CK547" i="2"/>
  <c r="CL547" i="2" s="1"/>
  <c r="CM547" i="2"/>
  <c r="CN547" i="2" s="1"/>
  <c r="CO547" i="2"/>
  <c r="CP547" i="2" s="1"/>
  <c r="CQ547" i="2"/>
  <c r="CR547" i="2" s="1"/>
  <c r="CS547" i="2"/>
  <c r="CT547" i="2" s="1"/>
  <c r="CU547" i="2"/>
  <c r="CV547" i="2" s="1"/>
  <c r="CW547" i="2"/>
  <c r="CX547" i="2" s="1"/>
  <c r="CG548" i="2"/>
  <c r="CH548" i="2" s="1"/>
  <c r="CI548" i="2"/>
  <c r="CJ548" i="2" s="1"/>
  <c r="CK548" i="2"/>
  <c r="CL548" i="2" s="1"/>
  <c r="CM548" i="2"/>
  <c r="CN548" i="2" s="1"/>
  <c r="CO548" i="2"/>
  <c r="CP548" i="2" s="1"/>
  <c r="CQ548" i="2"/>
  <c r="CR548" i="2" s="1"/>
  <c r="CS548" i="2"/>
  <c r="CT548" i="2" s="1"/>
  <c r="CU548" i="2"/>
  <c r="CV548" i="2" s="1"/>
  <c r="CW548" i="2"/>
  <c r="CX548" i="2" s="1"/>
  <c r="CG549" i="2"/>
  <c r="CH549" i="2" s="1"/>
  <c r="CI549" i="2"/>
  <c r="CJ549" i="2" s="1"/>
  <c r="CK549" i="2"/>
  <c r="CL549" i="2" s="1"/>
  <c r="CM549" i="2"/>
  <c r="CN549" i="2" s="1"/>
  <c r="CO549" i="2"/>
  <c r="CP549" i="2" s="1"/>
  <c r="CQ549" i="2"/>
  <c r="CR549" i="2" s="1"/>
  <c r="CS549" i="2"/>
  <c r="CT549" i="2" s="1"/>
  <c r="CU549" i="2"/>
  <c r="CV549" i="2" s="1"/>
  <c r="CW549" i="2"/>
  <c r="CX549" i="2" s="1"/>
  <c r="CG550" i="2"/>
  <c r="CH550" i="2" s="1"/>
  <c r="CI550" i="2"/>
  <c r="CJ550" i="2" s="1"/>
  <c r="CK550" i="2"/>
  <c r="CL550" i="2" s="1"/>
  <c r="CM550" i="2"/>
  <c r="CN550" i="2" s="1"/>
  <c r="CO550" i="2"/>
  <c r="CP550" i="2" s="1"/>
  <c r="CQ550" i="2"/>
  <c r="CR550" i="2" s="1"/>
  <c r="CS550" i="2"/>
  <c r="CT550" i="2" s="1"/>
  <c r="CU550" i="2"/>
  <c r="CV550" i="2" s="1"/>
  <c r="CW550" i="2"/>
  <c r="CX550" i="2" s="1"/>
  <c r="CG551" i="2"/>
  <c r="CH551" i="2" s="1"/>
  <c r="CI551" i="2"/>
  <c r="CJ551" i="2" s="1"/>
  <c r="CK551" i="2"/>
  <c r="CL551" i="2" s="1"/>
  <c r="CM551" i="2"/>
  <c r="CN551" i="2" s="1"/>
  <c r="CO551" i="2"/>
  <c r="CP551" i="2" s="1"/>
  <c r="CQ551" i="2"/>
  <c r="CR551" i="2" s="1"/>
  <c r="CS551" i="2"/>
  <c r="CT551" i="2" s="1"/>
  <c r="CU551" i="2"/>
  <c r="CV551" i="2" s="1"/>
  <c r="CW551" i="2"/>
  <c r="CX551" i="2" s="1"/>
  <c r="CG552" i="2"/>
  <c r="CH552" i="2" s="1"/>
  <c r="CI552" i="2"/>
  <c r="CJ552" i="2" s="1"/>
  <c r="CK552" i="2"/>
  <c r="CL552" i="2" s="1"/>
  <c r="CM552" i="2"/>
  <c r="CN552" i="2" s="1"/>
  <c r="CO552" i="2"/>
  <c r="CP552" i="2" s="1"/>
  <c r="CQ552" i="2"/>
  <c r="CR552" i="2" s="1"/>
  <c r="CS552" i="2"/>
  <c r="CT552" i="2" s="1"/>
  <c r="CU552" i="2"/>
  <c r="CV552" i="2" s="1"/>
  <c r="CW552" i="2"/>
  <c r="CX552" i="2" s="1"/>
  <c r="CG553" i="2"/>
  <c r="CH553" i="2" s="1"/>
  <c r="CI553" i="2"/>
  <c r="CJ553" i="2" s="1"/>
  <c r="CK553" i="2"/>
  <c r="CL553" i="2" s="1"/>
  <c r="CM553" i="2"/>
  <c r="CN553" i="2" s="1"/>
  <c r="CO553" i="2"/>
  <c r="CP553" i="2" s="1"/>
  <c r="CQ553" i="2"/>
  <c r="CR553" i="2" s="1"/>
  <c r="CS553" i="2"/>
  <c r="CT553" i="2" s="1"/>
  <c r="CU553" i="2"/>
  <c r="CV553" i="2" s="1"/>
  <c r="CW553" i="2"/>
  <c r="CX553" i="2" s="1"/>
  <c r="CG554" i="2"/>
  <c r="CH554" i="2" s="1"/>
  <c r="CI554" i="2"/>
  <c r="CJ554" i="2" s="1"/>
  <c r="CK554" i="2"/>
  <c r="CL554" i="2" s="1"/>
  <c r="CM554" i="2"/>
  <c r="CN554" i="2" s="1"/>
  <c r="CO554" i="2"/>
  <c r="CP554" i="2" s="1"/>
  <c r="CQ554" i="2"/>
  <c r="CR554" i="2" s="1"/>
  <c r="CS554" i="2"/>
  <c r="CT554" i="2" s="1"/>
  <c r="CU554" i="2"/>
  <c r="CV554" i="2" s="1"/>
  <c r="CW554" i="2"/>
  <c r="CX554" i="2" s="1"/>
  <c r="CG555" i="2"/>
  <c r="CH555" i="2" s="1"/>
  <c r="CI555" i="2"/>
  <c r="CJ555" i="2" s="1"/>
  <c r="CK555" i="2"/>
  <c r="CL555" i="2" s="1"/>
  <c r="CM555" i="2"/>
  <c r="CN555" i="2" s="1"/>
  <c r="CO555" i="2"/>
  <c r="CP555" i="2" s="1"/>
  <c r="CQ555" i="2"/>
  <c r="CR555" i="2" s="1"/>
  <c r="CS555" i="2"/>
  <c r="CT555" i="2" s="1"/>
  <c r="CU555" i="2"/>
  <c r="CV555" i="2" s="1"/>
  <c r="CW555" i="2"/>
  <c r="CX555" i="2" s="1"/>
  <c r="CG556" i="2"/>
  <c r="CH556" i="2" s="1"/>
  <c r="CI556" i="2"/>
  <c r="CJ556" i="2" s="1"/>
  <c r="CK556" i="2"/>
  <c r="CL556" i="2" s="1"/>
  <c r="CM556" i="2"/>
  <c r="CN556" i="2" s="1"/>
  <c r="CO556" i="2"/>
  <c r="CP556" i="2" s="1"/>
  <c r="CQ556" i="2"/>
  <c r="CR556" i="2" s="1"/>
  <c r="CS556" i="2"/>
  <c r="CT556" i="2" s="1"/>
  <c r="CU556" i="2"/>
  <c r="CV556" i="2" s="1"/>
  <c r="CW556" i="2"/>
  <c r="CX556" i="2" s="1"/>
  <c r="CG557" i="2"/>
  <c r="CH557" i="2" s="1"/>
  <c r="CI557" i="2"/>
  <c r="CJ557" i="2" s="1"/>
  <c r="CK557" i="2"/>
  <c r="CL557" i="2" s="1"/>
  <c r="CM557" i="2"/>
  <c r="CN557" i="2" s="1"/>
  <c r="CO557" i="2"/>
  <c r="CP557" i="2" s="1"/>
  <c r="CQ557" i="2"/>
  <c r="CR557" i="2" s="1"/>
  <c r="CS557" i="2"/>
  <c r="CT557" i="2" s="1"/>
  <c r="CU557" i="2"/>
  <c r="CV557" i="2" s="1"/>
  <c r="CW557" i="2"/>
  <c r="CX557" i="2" s="1"/>
  <c r="CG558" i="2"/>
  <c r="CH558" i="2" s="1"/>
  <c r="CI558" i="2"/>
  <c r="CJ558" i="2" s="1"/>
  <c r="CK558" i="2"/>
  <c r="CL558" i="2" s="1"/>
  <c r="CM558" i="2"/>
  <c r="CN558" i="2" s="1"/>
  <c r="CO558" i="2"/>
  <c r="CP558" i="2" s="1"/>
  <c r="CQ558" i="2"/>
  <c r="CR558" i="2" s="1"/>
  <c r="CS558" i="2"/>
  <c r="CT558" i="2" s="1"/>
  <c r="CU558" i="2"/>
  <c r="CV558" i="2" s="1"/>
  <c r="CW558" i="2"/>
  <c r="CX558" i="2" s="1"/>
  <c r="CG559" i="2"/>
  <c r="CH559" i="2" s="1"/>
  <c r="CI559" i="2"/>
  <c r="CJ559" i="2" s="1"/>
  <c r="CK559" i="2"/>
  <c r="CL559" i="2" s="1"/>
  <c r="CM559" i="2"/>
  <c r="CN559" i="2" s="1"/>
  <c r="CO559" i="2"/>
  <c r="CP559" i="2" s="1"/>
  <c r="CQ559" i="2"/>
  <c r="CR559" i="2" s="1"/>
  <c r="CS559" i="2"/>
  <c r="CT559" i="2" s="1"/>
  <c r="CU559" i="2"/>
  <c r="CV559" i="2" s="1"/>
  <c r="CW559" i="2"/>
  <c r="CX559" i="2" s="1"/>
  <c r="CG560" i="2"/>
  <c r="CH560" i="2" s="1"/>
  <c r="CI560" i="2"/>
  <c r="CJ560" i="2" s="1"/>
  <c r="CK560" i="2"/>
  <c r="CL560" i="2" s="1"/>
  <c r="CM560" i="2"/>
  <c r="CN560" i="2" s="1"/>
  <c r="CO560" i="2"/>
  <c r="CP560" i="2" s="1"/>
  <c r="CQ560" i="2"/>
  <c r="CR560" i="2" s="1"/>
  <c r="CS560" i="2"/>
  <c r="CT560" i="2" s="1"/>
  <c r="CU560" i="2"/>
  <c r="CV560" i="2" s="1"/>
  <c r="CW560" i="2"/>
  <c r="CX560" i="2" s="1"/>
  <c r="CG561" i="2"/>
  <c r="CH561" i="2" s="1"/>
  <c r="CI561" i="2"/>
  <c r="CJ561" i="2" s="1"/>
  <c r="CK561" i="2"/>
  <c r="CL561" i="2" s="1"/>
  <c r="CM561" i="2"/>
  <c r="CN561" i="2" s="1"/>
  <c r="CO561" i="2"/>
  <c r="CP561" i="2" s="1"/>
  <c r="CQ561" i="2"/>
  <c r="CR561" i="2" s="1"/>
  <c r="CS561" i="2"/>
  <c r="CT561" i="2" s="1"/>
  <c r="CU561" i="2"/>
  <c r="CV561" i="2" s="1"/>
  <c r="CW561" i="2"/>
  <c r="CX561" i="2" s="1"/>
  <c r="CG562" i="2"/>
  <c r="CH562" i="2" s="1"/>
  <c r="CI562" i="2"/>
  <c r="CJ562" i="2" s="1"/>
  <c r="CK562" i="2"/>
  <c r="CL562" i="2" s="1"/>
  <c r="CM562" i="2"/>
  <c r="CN562" i="2" s="1"/>
  <c r="CO562" i="2"/>
  <c r="CP562" i="2" s="1"/>
  <c r="CQ562" i="2"/>
  <c r="CR562" i="2" s="1"/>
  <c r="CS562" i="2"/>
  <c r="CT562" i="2" s="1"/>
  <c r="CU562" i="2"/>
  <c r="CV562" i="2" s="1"/>
  <c r="CW562" i="2"/>
  <c r="CX562" i="2" s="1"/>
  <c r="CG563" i="2"/>
  <c r="CH563" i="2" s="1"/>
  <c r="CI563" i="2"/>
  <c r="CJ563" i="2" s="1"/>
  <c r="CK563" i="2"/>
  <c r="CL563" i="2" s="1"/>
  <c r="CM563" i="2"/>
  <c r="CN563" i="2" s="1"/>
  <c r="CO563" i="2"/>
  <c r="CP563" i="2" s="1"/>
  <c r="CQ563" i="2"/>
  <c r="CR563" i="2" s="1"/>
  <c r="CS563" i="2"/>
  <c r="CT563" i="2" s="1"/>
  <c r="CU563" i="2"/>
  <c r="CV563" i="2" s="1"/>
  <c r="CW563" i="2"/>
  <c r="CX563" i="2" s="1"/>
  <c r="CG564" i="2"/>
  <c r="CH564" i="2" s="1"/>
  <c r="CI564" i="2"/>
  <c r="CJ564" i="2" s="1"/>
  <c r="CK564" i="2"/>
  <c r="CL564" i="2" s="1"/>
  <c r="CM564" i="2"/>
  <c r="CN564" i="2" s="1"/>
  <c r="CO564" i="2"/>
  <c r="CP564" i="2" s="1"/>
  <c r="CQ564" i="2"/>
  <c r="CR564" i="2" s="1"/>
  <c r="CS564" i="2"/>
  <c r="CT564" i="2" s="1"/>
  <c r="CU564" i="2"/>
  <c r="CV564" i="2" s="1"/>
  <c r="CW564" i="2"/>
  <c r="CX564" i="2" s="1"/>
  <c r="CG565" i="2"/>
  <c r="CH565" i="2" s="1"/>
  <c r="CI565" i="2"/>
  <c r="CJ565" i="2" s="1"/>
  <c r="CK565" i="2"/>
  <c r="CL565" i="2" s="1"/>
  <c r="CM565" i="2"/>
  <c r="CN565" i="2" s="1"/>
  <c r="CO565" i="2"/>
  <c r="CP565" i="2" s="1"/>
  <c r="CQ565" i="2"/>
  <c r="CR565" i="2" s="1"/>
  <c r="CS565" i="2"/>
  <c r="CT565" i="2" s="1"/>
  <c r="CU565" i="2"/>
  <c r="CV565" i="2" s="1"/>
  <c r="CW565" i="2"/>
  <c r="CX565" i="2" s="1"/>
  <c r="CG566" i="2"/>
  <c r="CH566" i="2" s="1"/>
  <c r="CI566" i="2"/>
  <c r="CJ566" i="2" s="1"/>
  <c r="CK566" i="2"/>
  <c r="CL566" i="2" s="1"/>
  <c r="CM566" i="2"/>
  <c r="CN566" i="2" s="1"/>
  <c r="CO566" i="2"/>
  <c r="CP566" i="2" s="1"/>
  <c r="CQ566" i="2"/>
  <c r="CR566" i="2" s="1"/>
  <c r="CS566" i="2"/>
  <c r="CT566" i="2" s="1"/>
  <c r="CU566" i="2"/>
  <c r="CV566" i="2" s="1"/>
  <c r="CW566" i="2"/>
  <c r="CX566" i="2" s="1"/>
  <c r="CG567" i="2"/>
  <c r="CH567" i="2" s="1"/>
  <c r="CI567" i="2"/>
  <c r="CJ567" i="2" s="1"/>
  <c r="CK567" i="2"/>
  <c r="CL567" i="2" s="1"/>
  <c r="CM567" i="2"/>
  <c r="CN567" i="2" s="1"/>
  <c r="CO567" i="2"/>
  <c r="CP567" i="2" s="1"/>
  <c r="CQ567" i="2"/>
  <c r="CR567" i="2" s="1"/>
  <c r="CS567" i="2"/>
  <c r="CT567" i="2" s="1"/>
  <c r="CU567" i="2"/>
  <c r="CV567" i="2" s="1"/>
  <c r="CW567" i="2"/>
  <c r="CX567" i="2" s="1"/>
  <c r="CG568" i="2"/>
  <c r="CH568" i="2" s="1"/>
  <c r="CI568" i="2"/>
  <c r="CJ568" i="2" s="1"/>
  <c r="CK568" i="2"/>
  <c r="CL568" i="2" s="1"/>
  <c r="CM568" i="2"/>
  <c r="CN568" i="2" s="1"/>
  <c r="CO568" i="2"/>
  <c r="CP568" i="2" s="1"/>
  <c r="CQ568" i="2"/>
  <c r="CR568" i="2" s="1"/>
  <c r="CS568" i="2"/>
  <c r="CT568" i="2" s="1"/>
  <c r="CU568" i="2"/>
  <c r="CV568" i="2" s="1"/>
  <c r="CW568" i="2"/>
  <c r="CX568" i="2" s="1"/>
  <c r="CG569" i="2"/>
  <c r="CH569" i="2" s="1"/>
  <c r="CI569" i="2"/>
  <c r="CJ569" i="2" s="1"/>
  <c r="CK569" i="2"/>
  <c r="CL569" i="2" s="1"/>
  <c r="CM569" i="2"/>
  <c r="CN569" i="2" s="1"/>
  <c r="CO569" i="2"/>
  <c r="CP569" i="2" s="1"/>
  <c r="CQ569" i="2"/>
  <c r="CR569" i="2" s="1"/>
  <c r="CS569" i="2"/>
  <c r="CT569" i="2" s="1"/>
  <c r="CU569" i="2"/>
  <c r="CV569" i="2" s="1"/>
  <c r="CW569" i="2"/>
  <c r="CX569" i="2" s="1"/>
  <c r="CG570" i="2"/>
  <c r="CH570" i="2" s="1"/>
  <c r="CI570" i="2"/>
  <c r="CJ570" i="2" s="1"/>
  <c r="CK570" i="2"/>
  <c r="CL570" i="2" s="1"/>
  <c r="CM570" i="2"/>
  <c r="CN570" i="2" s="1"/>
  <c r="CO570" i="2"/>
  <c r="CP570" i="2" s="1"/>
  <c r="CQ570" i="2"/>
  <c r="CR570" i="2" s="1"/>
  <c r="CS570" i="2"/>
  <c r="CT570" i="2" s="1"/>
  <c r="CU570" i="2"/>
  <c r="CV570" i="2" s="1"/>
  <c r="CW570" i="2"/>
  <c r="CX570" i="2" s="1"/>
  <c r="CG571" i="2"/>
  <c r="CH571" i="2" s="1"/>
  <c r="CI571" i="2"/>
  <c r="CJ571" i="2" s="1"/>
  <c r="CK571" i="2"/>
  <c r="CL571" i="2" s="1"/>
  <c r="CM571" i="2"/>
  <c r="CN571" i="2" s="1"/>
  <c r="CO571" i="2"/>
  <c r="CP571" i="2" s="1"/>
  <c r="CQ571" i="2"/>
  <c r="CR571" i="2" s="1"/>
  <c r="CS571" i="2"/>
  <c r="CT571" i="2" s="1"/>
  <c r="CU571" i="2"/>
  <c r="CV571" i="2" s="1"/>
  <c r="CW571" i="2"/>
  <c r="CX571" i="2" s="1"/>
  <c r="CG572" i="2"/>
  <c r="CH572" i="2" s="1"/>
  <c r="CI572" i="2"/>
  <c r="CJ572" i="2" s="1"/>
  <c r="CK572" i="2"/>
  <c r="CL572" i="2" s="1"/>
  <c r="CM572" i="2"/>
  <c r="CN572" i="2" s="1"/>
  <c r="CO572" i="2"/>
  <c r="CP572" i="2" s="1"/>
  <c r="CQ572" i="2"/>
  <c r="CR572" i="2" s="1"/>
  <c r="CS572" i="2"/>
  <c r="CT572" i="2" s="1"/>
  <c r="CU572" i="2"/>
  <c r="CV572" i="2" s="1"/>
  <c r="CW572" i="2"/>
  <c r="CX572" i="2" s="1"/>
  <c r="CG573" i="2"/>
  <c r="CH573" i="2" s="1"/>
  <c r="CI573" i="2"/>
  <c r="CJ573" i="2" s="1"/>
  <c r="CK573" i="2"/>
  <c r="CL573" i="2" s="1"/>
  <c r="CM573" i="2"/>
  <c r="CN573" i="2" s="1"/>
  <c r="CO573" i="2"/>
  <c r="CP573" i="2" s="1"/>
  <c r="CQ573" i="2"/>
  <c r="CR573" i="2" s="1"/>
  <c r="CS573" i="2"/>
  <c r="CT573" i="2" s="1"/>
  <c r="CU573" i="2"/>
  <c r="CV573" i="2" s="1"/>
  <c r="CW573" i="2"/>
  <c r="CX573" i="2" s="1"/>
  <c r="CG574" i="2"/>
  <c r="CH574" i="2" s="1"/>
  <c r="CI574" i="2"/>
  <c r="CJ574" i="2" s="1"/>
  <c r="CK574" i="2"/>
  <c r="CL574" i="2" s="1"/>
  <c r="CM574" i="2"/>
  <c r="CN574" i="2" s="1"/>
  <c r="CO574" i="2"/>
  <c r="CP574" i="2" s="1"/>
  <c r="CQ574" i="2"/>
  <c r="CR574" i="2" s="1"/>
  <c r="CS574" i="2"/>
  <c r="CT574" i="2" s="1"/>
  <c r="CU574" i="2"/>
  <c r="CV574" i="2" s="1"/>
  <c r="CW574" i="2"/>
  <c r="CX574" i="2" s="1"/>
  <c r="CG575" i="2"/>
  <c r="CH575" i="2" s="1"/>
  <c r="CI575" i="2"/>
  <c r="CJ575" i="2" s="1"/>
  <c r="CK575" i="2"/>
  <c r="CL575" i="2" s="1"/>
  <c r="CM575" i="2"/>
  <c r="CN575" i="2" s="1"/>
  <c r="CO575" i="2"/>
  <c r="CP575" i="2" s="1"/>
  <c r="CQ575" i="2"/>
  <c r="CR575" i="2" s="1"/>
  <c r="CS575" i="2"/>
  <c r="CT575" i="2" s="1"/>
  <c r="CU575" i="2"/>
  <c r="CV575" i="2" s="1"/>
  <c r="CW575" i="2"/>
  <c r="CX575" i="2" s="1"/>
  <c r="CG576" i="2"/>
  <c r="CH576" i="2" s="1"/>
  <c r="CI576" i="2"/>
  <c r="CJ576" i="2" s="1"/>
  <c r="CK576" i="2"/>
  <c r="CL576" i="2" s="1"/>
  <c r="CM576" i="2"/>
  <c r="CN576" i="2" s="1"/>
  <c r="CO576" i="2"/>
  <c r="CP576" i="2" s="1"/>
  <c r="CQ576" i="2"/>
  <c r="CR576" i="2" s="1"/>
  <c r="CS576" i="2"/>
  <c r="CT576" i="2" s="1"/>
  <c r="CU576" i="2"/>
  <c r="CV576" i="2" s="1"/>
  <c r="CW576" i="2"/>
  <c r="CX576" i="2" s="1"/>
  <c r="CG577" i="2"/>
  <c r="CH577" i="2" s="1"/>
  <c r="CI577" i="2"/>
  <c r="CJ577" i="2" s="1"/>
  <c r="CK577" i="2"/>
  <c r="CL577" i="2" s="1"/>
  <c r="CM577" i="2"/>
  <c r="CN577" i="2" s="1"/>
  <c r="CO577" i="2"/>
  <c r="CP577" i="2" s="1"/>
  <c r="CQ577" i="2"/>
  <c r="CR577" i="2" s="1"/>
  <c r="CS577" i="2"/>
  <c r="CT577" i="2" s="1"/>
  <c r="CU577" i="2"/>
  <c r="CV577" i="2" s="1"/>
  <c r="CW577" i="2"/>
  <c r="CX577" i="2" s="1"/>
  <c r="CG578" i="2"/>
  <c r="CH578" i="2" s="1"/>
  <c r="CI578" i="2"/>
  <c r="CJ578" i="2" s="1"/>
  <c r="CK578" i="2"/>
  <c r="CL578" i="2" s="1"/>
  <c r="CM578" i="2"/>
  <c r="CN578" i="2" s="1"/>
  <c r="CO578" i="2"/>
  <c r="CP578" i="2" s="1"/>
  <c r="CQ578" i="2"/>
  <c r="CR578" i="2" s="1"/>
  <c r="CS578" i="2"/>
  <c r="CT578" i="2" s="1"/>
  <c r="CU578" i="2"/>
  <c r="CV578" i="2" s="1"/>
  <c r="CW578" i="2"/>
  <c r="CX578" i="2" s="1"/>
  <c r="CG579" i="2"/>
  <c r="CH579" i="2" s="1"/>
  <c r="CI579" i="2"/>
  <c r="CJ579" i="2" s="1"/>
  <c r="CK579" i="2"/>
  <c r="CL579" i="2" s="1"/>
  <c r="CM579" i="2"/>
  <c r="CN579" i="2" s="1"/>
  <c r="CO579" i="2"/>
  <c r="CP579" i="2" s="1"/>
  <c r="CQ579" i="2"/>
  <c r="CR579" i="2" s="1"/>
  <c r="CS579" i="2"/>
  <c r="CT579" i="2" s="1"/>
  <c r="CU579" i="2"/>
  <c r="CV579" i="2" s="1"/>
  <c r="CW579" i="2"/>
  <c r="CX579" i="2" s="1"/>
  <c r="CG580" i="2"/>
  <c r="CH580" i="2" s="1"/>
  <c r="CI580" i="2"/>
  <c r="CJ580" i="2" s="1"/>
  <c r="CK580" i="2"/>
  <c r="CL580" i="2" s="1"/>
  <c r="CM580" i="2"/>
  <c r="CN580" i="2" s="1"/>
  <c r="CO580" i="2"/>
  <c r="CP580" i="2" s="1"/>
  <c r="CQ580" i="2"/>
  <c r="CR580" i="2" s="1"/>
  <c r="CS580" i="2"/>
  <c r="CT580" i="2" s="1"/>
  <c r="CU580" i="2"/>
  <c r="CV580" i="2" s="1"/>
  <c r="CW580" i="2"/>
  <c r="CX580" i="2" s="1"/>
  <c r="CG581" i="2"/>
  <c r="CH581" i="2" s="1"/>
  <c r="CI581" i="2"/>
  <c r="CJ581" i="2" s="1"/>
  <c r="CK581" i="2"/>
  <c r="CL581" i="2" s="1"/>
  <c r="CM581" i="2"/>
  <c r="CN581" i="2" s="1"/>
  <c r="CO581" i="2"/>
  <c r="CP581" i="2" s="1"/>
  <c r="CQ581" i="2"/>
  <c r="CR581" i="2" s="1"/>
  <c r="CS581" i="2"/>
  <c r="CT581" i="2" s="1"/>
  <c r="CU581" i="2"/>
  <c r="CV581" i="2" s="1"/>
  <c r="CW581" i="2"/>
  <c r="CX581" i="2" s="1"/>
  <c r="CG582" i="2"/>
  <c r="CH582" i="2" s="1"/>
  <c r="CI582" i="2"/>
  <c r="CJ582" i="2" s="1"/>
  <c r="CK582" i="2"/>
  <c r="CL582" i="2" s="1"/>
  <c r="CM582" i="2"/>
  <c r="CN582" i="2" s="1"/>
  <c r="CO582" i="2"/>
  <c r="CP582" i="2" s="1"/>
  <c r="CQ582" i="2"/>
  <c r="CR582" i="2" s="1"/>
  <c r="CS582" i="2"/>
  <c r="CT582" i="2" s="1"/>
  <c r="CU582" i="2"/>
  <c r="CV582" i="2" s="1"/>
  <c r="CW582" i="2"/>
  <c r="CX582" i="2" s="1"/>
  <c r="CG583" i="2"/>
  <c r="CH583" i="2" s="1"/>
  <c r="CI583" i="2"/>
  <c r="CJ583" i="2" s="1"/>
  <c r="CK583" i="2"/>
  <c r="CL583" i="2" s="1"/>
  <c r="CM583" i="2"/>
  <c r="CN583" i="2" s="1"/>
  <c r="CO583" i="2"/>
  <c r="CP583" i="2" s="1"/>
  <c r="CQ583" i="2"/>
  <c r="CR583" i="2" s="1"/>
  <c r="CS583" i="2"/>
  <c r="CT583" i="2" s="1"/>
  <c r="CU583" i="2"/>
  <c r="CV583" i="2" s="1"/>
  <c r="CW583" i="2"/>
  <c r="CX583" i="2" s="1"/>
  <c r="CG584" i="2"/>
  <c r="CH584" i="2" s="1"/>
  <c r="CI584" i="2"/>
  <c r="CJ584" i="2" s="1"/>
  <c r="CK584" i="2"/>
  <c r="CL584" i="2" s="1"/>
  <c r="CM584" i="2"/>
  <c r="CN584" i="2" s="1"/>
  <c r="CO584" i="2"/>
  <c r="CP584" i="2" s="1"/>
  <c r="CQ584" i="2"/>
  <c r="CR584" i="2" s="1"/>
  <c r="CS584" i="2"/>
  <c r="CT584" i="2" s="1"/>
  <c r="CU584" i="2"/>
  <c r="CV584" i="2" s="1"/>
  <c r="CW584" i="2"/>
  <c r="CX584" i="2" s="1"/>
  <c r="CG585" i="2"/>
  <c r="CH585" i="2" s="1"/>
  <c r="CI585" i="2"/>
  <c r="CJ585" i="2" s="1"/>
  <c r="CK585" i="2"/>
  <c r="CL585" i="2" s="1"/>
  <c r="CM585" i="2"/>
  <c r="CN585" i="2" s="1"/>
  <c r="CO585" i="2"/>
  <c r="CP585" i="2" s="1"/>
  <c r="CQ585" i="2"/>
  <c r="CR585" i="2" s="1"/>
  <c r="CS585" i="2"/>
  <c r="CT585" i="2" s="1"/>
  <c r="CU585" i="2"/>
  <c r="CV585" i="2" s="1"/>
  <c r="CW585" i="2"/>
  <c r="CX585" i="2" s="1"/>
  <c r="CG586" i="2"/>
  <c r="CH586" i="2" s="1"/>
  <c r="CI586" i="2"/>
  <c r="CJ586" i="2" s="1"/>
  <c r="CK586" i="2"/>
  <c r="CL586" i="2" s="1"/>
  <c r="CM586" i="2"/>
  <c r="CN586" i="2" s="1"/>
  <c r="CO586" i="2"/>
  <c r="CP586" i="2" s="1"/>
  <c r="CQ586" i="2"/>
  <c r="CR586" i="2" s="1"/>
  <c r="CS586" i="2"/>
  <c r="CT586" i="2" s="1"/>
  <c r="CU586" i="2"/>
  <c r="CV586" i="2" s="1"/>
  <c r="CW586" i="2"/>
  <c r="CX586" i="2" s="1"/>
  <c r="CG587" i="2"/>
  <c r="CH587" i="2" s="1"/>
  <c r="CI587" i="2"/>
  <c r="CJ587" i="2" s="1"/>
  <c r="CK587" i="2"/>
  <c r="CL587" i="2" s="1"/>
  <c r="CM587" i="2"/>
  <c r="CN587" i="2" s="1"/>
  <c r="CO587" i="2"/>
  <c r="CP587" i="2" s="1"/>
  <c r="CQ587" i="2"/>
  <c r="CR587" i="2" s="1"/>
  <c r="CS587" i="2"/>
  <c r="CT587" i="2" s="1"/>
  <c r="CU587" i="2"/>
  <c r="CV587" i="2" s="1"/>
  <c r="CW587" i="2"/>
  <c r="CX587" i="2" s="1"/>
  <c r="CG588" i="2"/>
  <c r="CH588" i="2" s="1"/>
  <c r="CI588" i="2"/>
  <c r="CJ588" i="2" s="1"/>
  <c r="CK588" i="2"/>
  <c r="CL588" i="2" s="1"/>
  <c r="CM588" i="2"/>
  <c r="CN588" i="2" s="1"/>
  <c r="CO588" i="2"/>
  <c r="CP588" i="2" s="1"/>
  <c r="CQ588" i="2"/>
  <c r="CR588" i="2" s="1"/>
  <c r="CS588" i="2"/>
  <c r="CT588" i="2" s="1"/>
  <c r="CU588" i="2"/>
  <c r="CV588" i="2" s="1"/>
  <c r="CW588" i="2"/>
  <c r="CX588" i="2" s="1"/>
  <c r="CG589" i="2"/>
  <c r="CH589" i="2" s="1"/>
  <c r="CI589" i="2"/>
  <c r="CJ589" i="2" s="1"/>
  <c r="CK589" i="2"/>
  <c r="CL589" i="2" s="1"/>
  <c r="CM589" i="2"/>
  <c r="CN589" i="2" s="1"/>
  <c r="CO589" i="2"/>
  <c r="CP589" i="2" s="1"/>
  <c r="CQ589" i="2"/>
  <c r="CR589" i="2" s="1"/>
  <c r="CS589" i="2"/>
  <c r="CT589" i="2" s="1"/>
  <c r="CU589" i="2"/>
  <c r="CV589" i="2" s="1"/>
  <c r="CW589" i="2"/>
  <c r="CX589" i="2" s="1"/>
  <c r="CG590" i="2"/>
  <c r="CH590" i="2" s="1"/>
  <c r="CI590" i="2"/>
  <c r="CJ590" i="2" s="1"/>
  <c r="CK590" i="2"/>
  <c r="CL590" i="2" s="1"/>
  <c r="CM590" i="2"/>
  <c r="CN590" i="2" s="1"/>
  <c r="CO590" i="2"/>
  <c r="CP590" i="2" s="1"/>
  <c r="CQ590" i="2"/>
  <c r="CR590" i="2" s="1"/>
  <c r="CS590" i="2"/>
  <c r="CT590" i="2" s="1"/>
  <c r="CU590" i="2"/>
  <c r="CV590" i="2" s="1"/>
  <c r="CW590" i="2"/>
  <c r="CX590" i="2" s="1"/>
  <c r="CG591" i="2"/>
  <c r="CH591" i="2" s="1"/>
  <c r="CI591" i="2"/>
  <c r="CJ591" i="2" s="1"/>
  <c r="CK591" i="2"/>
  <c r="CL591" i="2" s="1"/>
  <c r="CM591" i="2"/>
  <c r="CN591" i="2" s="1"/>
  <c r="CO591" i="2"/>
  <c r="CP591" i="2" s="1"/>
  <c r="CQ591" i="2"/>
  <c r="CR591" i="2" s="1"/>
  <c r="CS591" i="2"/>
  <c r="CT591" i="2" s="1"/>
  <c r="CU591" i="2"/>
  <c r="CV591" i="2" s="1"/>
  <c r="CW591" i="2"/>
  <c r="CX591" i="2" s="1"/>
  <c r="CG592" i="2"/>
  <c r="CH592" i="2" s="1"/>
  <c r="CI592" i="2"/>
  <c r="CJ592" i="2" s="1"/>
  <c r="CK592" i="2"/>
  <c r="CL592" i="2" s="1"/>
  <c r="CM592" i="2"/>
  <c r="CN592" i="2" s="1"/>
  <c r="CO592" i="2"/>
  <c r="CP592" i="2" s="1"/>
  <c r="CQ592" i="2"/>
  <c r="CR592" i="2" s="1"/>
  <c r="CS592" i="2"/>
  <c r="CT592" i="2" s="1"/>
  <c r="CU592" i="2"/>
  <c r="CV592" i="2" s="1"/>
  <c r="CW592" i="2"/>
  <c r="CX592" i="2" s="1"/>
  <c r="CG593" i="2"/>
  <c r="CH593" i="2" s="1"/>
  <c r="CI593" i="2"/>
  <c r="CJ593" i="2" s="1"/>
  <c r="CK593" i="2"/>
  <c r="CL593" i="2" s="1"/>
  <c r="CM593" i="2"/>
  <c r="CN593" i="2" s="1"/>
  <c r="CO593" i="2"/>
  <c r="CP593" i="2" s="1"/>
  <c r="CQ593" i="2"/>
  <c r="CR593" i="2" s="1"/>
  <c r="CS593" i="2"/>
  <c r="CT593" i="2" s="1"/>
  <c r="CU593" i="2"/>
  <c r="CV593" i="2" s="1"/>
  <c r="CW593" i="2"/>
  <c r="CX593" i="2" s="1"/>
  <c r="CG594" i="2"/>
  <c r="CH594" i="2" s="1"/>
  <c r="CI594" i="2"/>
  <c r="CJ594" i="2" s="1"/>
  <c r="CK594" i="2"/>
  <c r="CL594" i="2" s="1"/>
  <c r="CM594" i="2"/>
  <c r="CN594" i="2" s="1"/>
  <c r="CO594" i="2"/>
  <c r="CP594" i="2" s="1"/>
  <c r="CQ594" i="2"/>
  <c r="CR594" i="2" s="1"/>
  <c r="CS594" i="2"/>
  <c r="CT594" i="2" s="1"/>
  <c r="CU594" i="2"/>
  <c r="CV594" i="2" s="1"/>
  <c r="CW594" i="2"/>
  <c r="CX594" i="2" s="1"/>
  <c r="CG595" i="2"/>
  <c r="CH595" i="2" s="1"/>
  <c r="CI595" i="2"/>
  <c r="CJ595" i="2" s="1"/>
  <c r="CK595" i="2"/>
  <c r="CL595" i="2" s="1"/>
  <c r="CM595" i="2"/>
  <c r="CN595" i="2" s="1"/>
  <c r="CO595" i="2"/>
  <c r="CP595" i="2" s="1"/>
  <c r="CQ595" i="2"/>
  <c r="CR595" i="2" s="1"/>
  <c r="CS595" i="2"/>
  <c r="CT595" i="2" s="1"/>
  <c r="CU595" i="2"/>
  <c r="CV595" i="2" s="1"/>
  <c r="CW595" i="2"/>
  <c r="CX595" i="2" s="1"/>
  <c r="CG596" i="2"/>
  <c r="CH596" i="2" s="1"/>
  <c r="CI596" i="2"/>
  <c r="CJ596" i="2" s="1"/>
  <c r="CK596" i="2"/>
  <c r="CL596" i="2" s="1"/>
  <c r="CM596" i="2"/>
  <c r="CN596" i="2" s="1"/>
  <c r="CO596" i="2"/>
  <c r="CP596" i="2" s="1"/>
  <c r="CQ596" i="2"/>
  <c r="CR596" i="2" s="1"/>
  <c r="CS596" i="2"/>
  <c r="CT596" i="2" s="1"/>
  <c r="CU596" i="2"/>
  <c r="CV596" i="2" s="1"/>
  <c r="CW596" i="2"/>
  <c r="CX596" i="2" s="1"/>
  <c r="CG597" i="2"/>
  <c r="CH597" i="2" s="1"/>
  <c r="CI597" i="2"/>
  <c r="CJ597" i="2" s="1"/>
  <c r="CK597" i="2"/>
  <c r="CL597" i="2" s="1"/>
  <c r="CM597" i="2"/>
  <c r="CN597" i="2" s="1"/>
  <c r="CO597" i="2"/>
  <c r="CP597" i="2" s="1"/>
  <c r="CQ597" i="2"/>
  <c r="CR597" i="2" s="1"/>
  <c r="CS597" i="2"/>
  <c r="CT597" i="2" s="1"/>
  <c r="CU597" i="2"/>
  <c r="CV597" i="2" s="1"/>
  <c r="CW597" i="2"/>
  <c r="CX597" i="2" s="1"/>
  <c r="CG598" i="2"/>
  <c r="CH598" i="2" s="1"/>
  <c r="CI598" i="2"/>
  <c r="CJ598" i="2" s="1"/>
  <c r="CK598" i="2"/>
  <c r="CL598" i="2" s="1"/>
  <c r="CM598" i="2"/>
  <c r="CN598" i="2" s="1"/>
  <c r="CO598" i="2"/>
  <c r="CP598" i="2" s="1"/>
  <c r="CQ598" i="2"/>
  <c r="CR598" i="2" s="1"/>
  <c r="CS598" i="2"/>
  <c r="CT598" i="2" s="1"/>
  <c r="CU598" i="2"/>
  <c r="CV598" i="2" s="1"/>
  <c r="CW598" i="2"/>
  <c r="CX598" i="2" s="1"/>
  <c r="CG599" i="2"/>
  <c r="CH599" i="2" s="1"/>
  <c r="CI599" i="2"/>
  <c r="CJ599" i="2" s="1"/>
  <c r="CK599" i="2"/>
  <c r="CL599" i="2" s="1"/>
  <c r="CM599" i="2"/>
  <c r="CN599" i="2" s="1"/>
  <c r="CO599" i="2"/>
  <c r="CP599" i="2" s="1"/>
  <c r="CQ599" i="2"/>
  <c r="CR599" i="2" s="1"/>
  <c r="CS599" i="2"/>
  <c r="CT599" i="2" s="1"/>
  <c r="CU599" i="2"/>
  <c r="CV599" i="2" s="1"/>
  <c r="CW599" i="2"/>
  <c r="CX599" i="2" s="1"/>
  <c r="CG600" i="2"/>
  <c r="CH600" i="2" s="1"/>
  <c r="CI600" i="2"/>
  <c r="CJ600" i="2" s="1"/>
  <c r="CK600" i="2"/>
  <c r="CL600" i="2" s="1"/>
  <c r="CM600" i="2"/>
  <c r="CN600" i="2" s="1"/>
  <c r="CO600" i="2"/>
  <c r="CP600" i="2" s="1"/>
  <c r="CQ600" i="2"/>
  <c r="CR600" i="2" s="1"/>
  <c r="CS600" i="2"/>
  <c r="CT600" i="2" s="1"/>
  <c r="CU600" i="2"/>
  <c r="CV600" i="2" s="1"/>
  <c r="CW600" i="2"/>
  <c r="CX600" i="2" s="1"/>
  <c r="CG601" i="2"/>
  <c r="CH601" i="2" s="1"/>
  <c r="CI601" i="2"/>
  <c r="CJ601" i="2" s="1"/>
  <c r="CK601" i="2"/>
  <c r="CL601" i="2" s="1"/>
  <c r="CM601" i="2"/>
  <c r="CN601" i="2" s="1"/>
  <c r="CO601" i="2"/>
  <c r="CP601" i="2" s="1"/>
  <c r="CQ601" i="2"/>
  <c r="CR601" i="2" s="1"/>
  <c r="CS601" i="2"/>
  <c r="CT601" i="2" s="1"/>
  <c r="CU601" i="2"/>
  <c r="CV601" i="2" s="1"/>
  <c r="CW601" i="2"/>
  <c r="CX601" i="2" s="1"/>
  <c r="CG602" i="2"/>
  <c r="CH602" i="2" s="1"/>
  <c r="CI602" i="2"/>
  <c r="CJ602" i="2" s="1"/>
  <c r="CK602" i="2"/>
  <c r="CL602" i="2" s="1"/>
  <c r="CM602" i="2"/>
  <c r="CN602" i="2" s="1"/>
  <c r="CO602" i="2"/>
  <c r="CP602" i="2" s="1"/>
  <c r="CQ602" i="2"/>
  <c r="CR602" i="2" s="1"/>
  <c r="CS602" i="2"/>
  <c r="CT602" i="2" s="1"/>
  <c r="CU602" i="2"/>
  <c r="CV602" i="2" s="1"/>
  <c r="CW602" i="2"/>
  <c r="CX602" i="2" s="1"/>
  <c r="CG603" i="2"/>
  <c r="CH603" i="2" s="1"/>
  <c r="CI603" i="2"/>
  <c r="CJ603" i="2" s="1"/>
  <c r="CK603" i="2"/>
  <c r="CL603" i="2" s="1"/>
  <c r="CM603" i="2"/>
  <c r="CN603" i="2" s="1"/>
  <c r="CO603" i="2"/>
  <c r="CP603" i="2" s="1"/>
  <c r="CQ603" i="2"/>
  <c r="CR603" i="2" s="1"/>
  <c r="CS603" i="2"/>
  <c r="CT603" i="2" s="1"/>
  <c r="CU603" i="2"/>
  <c r="CV603" i="2" s="1"/>
  <c r="CW603" i="2"/>
  <c r="CX603" i="2" s="1"/>
  <c r="CG604" i="2"/>
  <c r="CH604" i="2" s="1"/>
  <c r="CI604" i="2"/>
  <c r="CJ604" i="2" s="1"/>
  <c r="CK604" i="2"/>
  <c r="CL604" i="2" s="1"/>
  <c r="CM604" i="2"/>
  <c r="CN604" i="2" s="1"/>
  <c r="CO604" i="2"/>
  <c r="CP604" i="2" s="1"/>
  <c r="CQ604" i="2"/>
  <c r="CR604" i="2" s="1"/>
  <c r="CS604" i="2"/>
  <c r="CT604" i="2" s="1"/>
  <c r="CU604" i="2"/>
  <c r="CV604" i="2" s="1"/>
  <c r="CW604" i="2"/>
  <c r="CX604" i="2" s="1"/>
  <c r="CG605" i="2"/>
  <c r="CH605" i="2" s="1"/>
  <c r="CI605" i="2"/>
  <c r="CJ605" i="2" s="1"/>
  <c r="CK605" i="2"/>
  <c r="CL605" i="2" s="1"/>
  <c r="CM605" i="2"/>
  <c r="CN605" i="2" s="1"/>
  <c r="CO605" i="2"/>
  <c r="CP605" i="2" s="1"/>
  <c r="CQ605" i="2"/>
  <c r="CR605" i="2" s="1"/>
  <c r="CS605" i="2"/>
  <c r="CT605" i="2" s="1"/>
  <c r="CU605" i="2"/>
  <c r="CV605" i="2" s="1"/>
  <c r="CW605" i="2"/>
  <c r="CX605" i="2" s="1"/>
  <c r="CG606" i="2"/>
  <c r="CH606" i="2" s="1"/>
  <c r="CI606" i="2"/>
  <c r="CJ606" i="2" s="1"/>
  <c r="CK606" i="2"/>
  <c r="CL606" i="2" s="1"/>
  <c r="CM606" i="2"/>
  <c r="CN606" i="2" s="1"/>
  <c r="CO606" i="2"/>
  <c r="CP606" i="2" s="1"/>
  <c r="CQ606" i="2"/>
  <c r="CR606" i="2" s="1"/>
  <c r="CS606" i="2"/>
  <c r="CT606" i="2" s="1"/>
  <c r="CU606" i="2"/>
  <c r="CV606" i="2" s="1"/>
  <c r="CW606" i="2"/>
  <c r="CX606" i="2" s="1"/>
  <c r="CG607" i="2"/>
  <c r="CH607" i="2" s="1"/>
  <c r="CI607" i="2"/>
  <c r="CJ607" i="2" s="1"/>
  <c r="CK607" i="2"/>
  <c r="CL607" i="2" s="1"/>
  <c r="CM607" i="2"/>
  <c r="CN607" i="2" s="1"/>
  <c r="CO607" i="2"/>
  <c r="CP607" i="2" s="1"/>
  <c r="CQ607" i="2"/>
  <c r="CR607" i="2" s="1"/>
  <c r="CS607" i="2"/>
  <c r="CT607" i="2" s="1"/>
  <c r="CU607" i="2"/>
  <c r="CV607" i="2" s="1"/>
  <c r="CW607" i="2"/>
  <c r="CX607" i="2" s="1"/>
  <c r="CG608" i="2"/>
  <c r="CH608" i="2" s="1"/>
  <c r="CI608" i="2"/>
  <c r="CJ608" i="2" s="1"/>
  <c r="CK608" i="2"/>
  <c r="CL608" i="2" s="1"/>
  <c r="CM608" i="2"/>
  <c r="CN608" i="2" s="1"/>
  <c r="CO608" i="2"/>
  <c r="CP608" i="2" s="1"/>
  <c r="CQ608" i="2"/>
  <c r="CR608" i="2" s="1"/>
  <c r="CS608" i="2"/>
  <c r="CT608" i="2" s="1"/>
  <c r="CU608" i="2"/>
  <c r="CV608" i="2" s="1"/>
  <c r="CW608" i="2"/>
  <c r="CX608" i="2" s="1"/>
  <c r="CG609" i="2"/>
  <c r="CH609" i="2" s="1"/>
  <c r="CI609" i="2"/>
  <c r="CJ609" i="2" s="1"/>
  <c r="CK609" i="2"/>
  <c r="CL609" i="2" s="1"/>
  <c r="CM609" i="2"/>
  <c r="CN609" i="2" s="1"/>
  <c r="CO609" i="2"/>
  <c r="CP609" i="2" s="1"/>
  <c r="CQ609" i="2"/>
  <c r="CR609" i="2" s="1"/>
  <c r="CS609" i="2"/>
  <c r="CT609" i="2" s="1"/>
  <c r="CU609" i="2"/>
  <c r="CV609" i="2" s="1"/>
  <c r="CW609" i="2"/>
  <c r="CX609" i="2" s="1"/>
  <c r="CG610" i="2"/>
  <c r="CH610" i="2" s="1"/>
  <c r="CI610" i="2"/>
  <c r="CJ610" i="2" s="1"/>
  <c r="CK610" i="2"/>
  <c r="CL610" i="2" s="1"/>
  <c r="CM610" i="2"/>
  <c r="CN610" i="2" s="1"/>
  <c r="CO610" i="2"/>
  <c r="CP610" i="2" s="1"/>
  <c r="CQ610" i="2"/>
  <c r="CR610" i="2" s="1"/>
  <c r="CS610" i="2"/>
  <c r="CT610" i="2" s="1"/>
  <c r="CU610" i="2"/>
  <c r="CV610" i="2" s="1"/>
  <c r="CW610" i="2"/>
  <c r="CX610" i="2" s="1"/>
  <c r="CG611" i="2"/>
  <c r="CH611" i="2" s="1"/>
  <c r="CI611" i="2"/>
  <c r="CJ611" i="2" s="1"/>
  <c r="CK611" i="2"/>
  <c r="CL611" i="2" s="1"/>
  <c r="CM611" i="2"/>
  <c r="CN611" i="2" s="1"/>
  <c r="CO611" i="2"/>
  <c r="CP611" i="2" s="1"/>
  <c r="CQ611" i="2"/>
  <c r="CR611" i="2" s="1"/>
  <c r="CS611" i="2"/>
  <c r="CT611" i="2" s="1"/>
  <c r="CU611" i="2"/>
  <c r="CV611" i="2" s="1"/>
  <c r="CW611" i="2"/>
  <c r="CX611" i="2" s="1"/>
  <c r="CG612" i="2"/>
  <c r="CH612" i="2" s="1"/>
  <c r="CI612" i="2"/>
  <c r="CJ612" i="2" s="1"/>
  <c r="CK612" i="2"/>
  <c r="CL612" i="2" s="1"/>
  <c r="CM612" i="2"/>
  <c r="CN612" i="2" s="1"/>
  <c r="CO612" i="2"/>
  <c r="CP612" i="2" s="1"/>
  <c r="CQ612" i="2"/>
  <c r="CR612" i="2" s="1"/>
  <c r="CS612" i="2"/>
  <c r="CT612" i="2" s="1"/>
  <c r="CU612" i="2"/>
  <c r="CV612" i="2" s="1"/>
  <c r="CW612" i="2"/>
  <c r="CX612" i="2" s="1"/>
  <c r="CG613" i="2"/>
  <c r="CH613" i="2" s="1"/>
  <c r="CI613" i="2"/>
  <c r="CJ613" i="2" s="1"/>
  <c r="CK613" i="2"/>
  <c r="CL613" i="2" s="1"/>
  <c r="CM613" i="2"/>
  <c r="CN613" i="2" s="1"/>
  <c r="CO613" i="2"/>
  <c r="CP613" i="2" s="1"/>
  <c r="CQ613" i="2"/>
  <c r="CR613" i="2" s="1"/>
  <c r="CS613" i="2"/>
  <c r="CT613" i="2" s="1"/>
  <c r="CU613" i="2"/>
  <c r="CV613" i="2" s="1"/>
  <c r="CW613" i="2"/>
  <c r="CX613" i="2" s="1"/>
  <c r="CG614" i="2"/>
  <c r="CH614" i="2" s="1"/>
  <c r="CI614" i="2"/>
  <c r="CJ614" i="2" s="1"/>
  <c r="CK614" i="2"/>
  <c r="CL614" i="2" s="1"/>
  <c r="CM614" i="2"/>
  <c r="CN614" i="2" s="1"/>
  <c r="CO614" i="2"/>
  <c r="CP614" i="2" s="1"/>
  <c r="CQ614" i="2"/>
  <c r="CR614" i="2" s="1"/>
  <c r="CS614" i="2"/>
  <c r="CT614" i="2" s="1"/>
  <c r="CU614" i="2"/>
  <c r="CV614" i="2" s="1"/>
  <c r="CW614" i="2"/>
  <c r="CX614" i="2" s="1"/>
  <c r="CG615" i="2"/>
  <c r="CH615" i="2" s="1"/>
  <c r="CI615" i="2"/>
  <c r="CJ615" i="2" s="1"/>
  <c r="CK615" i="2"/>
  <c r="CL615" i="2" s="1"/>
  <c r="CM615" i="2"/>
  <c r="CN615" i="2" s="1"/>
  <c r="CO615" i="2"/>
  <c r="CP615" i="2" s="1"/>
  <c r="CQ615" i="2"/>
  <c r="CR615" i="2" s="1"/>
  <c r="CS615" i="2"/>
  <c r="CT615" i="2" s="1"/>
  <c r="CU615" i="2"/>
  <c r="CV615" i="2" s="1"/>
  <c r="CW615" i="2"/>
  <c r="CX615" i="2" s="1"/>
  <c r="CG616" i="2"/>
  <c r="CH616" i="2" s="1"/>
  <c r="CI616" i="2"/>
  <c r="CJ616" i="2" s="1"/>
  <c r="CK616" i="2"/>
  <c r="CL616" i="2" s="1"/>
  <c r="CM616" i="2"/>
  <c r="CN616" i="2" s="1"/>
  <c r="CO616" i="2"/>
  <c r="CP616" i="2" s="1"/>
  <c r="CQ616" i="2"/>
  <c r="CR616" i="2" s="1"/>
  <c r="CS616" i="2"/>
  <c r="CT616" i="2" s="1"/>
  <c r="CU616" i="2"/>
  <c r="CV616" i="2" s="1"/>
  <c r="CW616" i="2"/>
  <c r="CX616" i="2" s="1"/>
  <c r="CG617" i="2"/>
  <c r="CH617" i="2" s="1"/>
  <c r="CI617" i="2"/>
  <c r="CJ617" i="2" s="1"/>
  <c r="CK617" i="2"/>
  <c r="CL617" i="2" s="1"/>
  <c r="CM617" i="2"/>
  <c r="CN617" i="2" s="1"/>
  <c r="CO617" i="2"/>
  <c r="CP617" i="2" s="1"/>
  <c r="CQ617" i="2"/>
  <c r="CR617" i="2" s="1"/>
  <c r="CS617" i="2"/>
  <c r="CT617" i="2" s="1"/>
  <c r="CU617" i="2"/>
  <c r="CV617" i="2" s="1"/>
  <c r="CW617" i="2"/>
  <c r="CX617" i="2" s="1"/>
  <c r="CG618" i="2"/>
  <c r="CH618" i="2" s="1"/>
  <c r="CI618" i="2"/>
  <c r="CJ618" i="2" s="1"/>
  <c r="CK618" i="2"/>
  <c r="CL618" i="2" s="1"/>
  <c r="CM618" i="2"/>
  <c r="CN618" i="2" s="1"/>
  <c r="CO618" i="2"/>
  <c r="CP618" i="2" s="1"/>
  <c r="CQ618" i="2"/>
  <c r="CR618" i="2" s="1"/>
  <c r="CS618" i="2"/>
  <c r="CT618" i="2" s="1"/>
  <c r="CU618" i="2"/>
  <c r="CV618" i="2" s="1"/>
  <c r="CW618" i="2"/>
  <c r="CX618" i="2" s="1"/>
  <c r="CG619" i="2"/>
  <c r="CH619" i="2" s="1"/>
  <c r="CI619" i="2"/>
  <c r="CJ619" i="2" s="1"/>
  <c r="CK619" i="2"/>
  <c r="CL619" i="2" s="1"/>
  <c r="CM619" i="2"/>
  <c r="CN619" i="2" s="1"/>
  <c r="CO619" i="2"/>
  <c r="CP619" i="2" s="1"/>
  <c r="CQ619" i="2"/>
  <c r="CR619" i="2" s="1"/>
  <c r="CS619" i="2"/>
  <c r="CT619" i="2" s="1"/>
  <c r="CU619" i="2"/>
  <c r="CV619" i="2" s="1"/>
  <c r="CW619" i="2"/>
  <c r="CX619" i="2" s="1"/>
  <c r="CG620" i="2"/>
  <c r="CH620" i="2" s="1"/>
  <c r="CI620" i="2"/>
  <c r="CJ620" i="2" s="1"/>
  <c r="CK620" i="2"/>
  <c r="CL620" i="2" s="1"/>
  <c r="CM620" i="2"/>
  <c r="CN620" i="2" s="1"/>
  <c r="CO620" i="2"/>
  <c r="CP620" i="2" s="1"/>
  <c r="CQ620" i="2"/>
  <c r="CR620" i="2" s="1"/>
  <c r="CS620" i="2"/>
  <c r="CT620" i="2" s="1"/>
  <c r="CU620" i="2"/>
  <c r="CV620" i="2" s="1"/>
  <c r="CW620" i="2"/>
  <c r="CX620" i="2" s="1"/>
  <c r="CG621" i="2"/>
  <c r="CH621" i="2" s="1"/>
  <c r="CI621" i="2"/>
  <c r="CJ621" i="2" s="1"/>
  <c r="CK621" i="2"/>
  <c r="CL621" i="2" s="1"/>
  <c r="CM621" i="2"/>
  <c r="CN621" i="2" s="1"/>
  <c r="CO621" i="2"/>
  <c r="CP621" i="2" s="1"/>
  <c r="CQ621" i="2"/>
  <c r="CR621" i="2" s="1"/>
  <c r="CS621" i="2"/>
  <c r="CT621" i="2" s="1"/>
  <c r="CU621" i="2"/>
  <c r="CV621" i="2" s="1"/>
  <c r="CW621" i="2"/>
  <c r="CX621" i="2" s="1"/>
  <c r="CG622" i="2"/>
  <c r="CH622" i="2" s="1"/>
  <c r="CI622" i="2"/>
  <c r="CJ622" i="2" s="1"/>
  <c r="CK622" i="2"/>
  <c r="CL622" i="2" s="1"/>
  <c r="CM622" i="2"/>
  <c r="CN622" i="2" s="1"/>
  <c r="CO622" i="2"/>
  <c r="CP622" i="2" s="1"/>
  <c r="CQ622" i="2"/>
  <c r="CR622" i="2" s="1"/>
  <c r="CS622" i="2"/>
  <c r="CT622" i="2" s="1"/>
  <c r="CU622" i="2"/>
  <c r="CV622" i="2" s="1"/>
  <c r="CW622" i="2"/>
  <c r="CX622" i="2" s="1"/>
  <c r="CG623" i="2"/>
  <c r="CH623" i="2" s="1"/>
  <c r="CI623" i="2"/>
  <c r="CJ623" i="2" s="1"/>
  <c r="CK623" i="2"/>
  <c r="CL623" i="2" s="1"/>
  <c r="CM623" i="2"/>
  <c r="CN623" i="2" s="1"/>
  <c r="CO623" i="2"/>
  <c r="CP623" i="2" s="1"/>
  <c r="CQ623" i="2"/>
  <c r="CR623" i="2" s="1"/>
  <c r="CS623" i="2"/>
  <c r="CT623" i="2" s="1"/>
  <c r="CU623" i="2"/>
  <c r="CV623" i="2" s="1"/>
  <c r="CW623" i="2"/>
  <c r="CX623" i="2" s="1"/>
  <c r="CG624" i="2"/>
  <c r="CH624" i="2" s="1"/>
  <c r="CI624" i="2"/>
  <c r="CJ624" i="2" s="1"/>
  <c r="CK624" i="2"/>
  <c r="CL624" i="2" s="1"/>
  <c r="CM624" i="2"/>
  <c r="CN624" i="2" s="1"/>
  <c r="CO624" i="2"/>
  <c r="CP624" i="2" s="1"/>
  <c r="CQ624" i="2"/>
  <c r="CR624" i="2" s="1"/>
  <c r="CS624" i="2"/>
  <c r="CT624" i="2" s="1"/>
  <c r="CU624" i="2"/>
  <c r="CV624" i="2" s="1"/>
  <c r="CW624" i="2"/>
  <c r="CX624" i="2" s="1"/>
  <c r="CG625" i="2"/>
  <c r="CH625" i="2" s="1"/>
  <c r="CI625" i="2"/>
  <c r="CJ625" i="2" s="1"/>
  <c r="CK625" i="2"/>
  <c r="CL625" i="2" s="1"/>
  <c r="CM625" i="2"/>
  <c r="CN625" i="2" s="1"/>
  <c r="CO625" i="2"/>
  <c r="CP625" i="2" s="1"/>
  <c r="CQ625" i="2"/>
  <c r="CR625" i="2" s="1"/>
  <c r="CS625" i="2"/>
  <c r="CT625" i="2" s="1"/>
  <c r="CU625" i="2"/>
  <c r="CV625" i="2" s="1"/>
  <c r="CW625" i="2"/>
  <c r="CX625" i="2" s="1"/>
  <c r="CG626" i="2"/>
  <c r="CH626" i="2" s="1"/>
  <c r="CI626" i="2"/>
  <c r="CJ626" i="2" s="1"/>
  <c r="CK626" i="2"/>
  <c r="CL626" i="2" s="1"/>
  <c r="CM626" i="2"/>
  <c r="CN626" i="2" s="1"/>
  <c r="CO626" i="2"/>
  <c r="CP626" i="2" s="1"/>
  <c r="CQ626" i="2"/>
  <c r="CR626" i="2" s="1"/>
  <c r="CS626" i="2"/>
  <c r="CT626" i="2" s="1"/>
  <c r="CU626" i="2"/>
  <c r="CV626" i="2" s="1"/>
  <c r="CW626" i="2"/>
  <c r="CX626" i="2" s="1"/>
  <c r="CG627" i="2"/>
  <c r="CH627" i="2" s="1"/>
  <c r="CI627" i="2"/>
  <c r="CJ627" i="2" s="1"/>
  <c r="CK627" i="2"/>
  <c r="CL627" i="2" s="1"/>
  <c r="CM627" i="2"/>
  <c r="CN627" i="2" s="1"/>
  <c r="CO627" i="2"/>
  <c r="CP627" i="2" s="1"/>
  <c r="CQ627" i="2"/>
  <c r="CR627" i="2" s="1"/>
  <c r="CS627" i="2"/>
  <c r="CT627" i="2" s="1"/>
  <c r="CU627" i="2"/>
  <c r="CV627" i="2" s="1"/>
  <c r="CW627" i="2"/>
  <c r="CX627" i="2" s="1"/>
  <c r="CG628" i="2"/>
  <c r="CH628" i="2" s="1"/>
  <c r="CI628" i="2"/>
  <c r="CJ628" i="2" s="1"/>
  <c r="CK628" i="2"/>
  <c r="CL628" i="2" s="1"/>
  <c r="CM628" i="2"/>
  <c r="CN628" i="2" s="1"/>
  <c r="CO628" i="2"/>
  <c r="CP628" i="2" s="1"/>
  <c r="CQ628" i="2"/>
  <c r="CR628" i="2" s="1"/>
  <c r="CS628" i="2"/>
  <c r="CT628" i="2" s="1"/>
  <c r="CU628" i="2"/>
  <c r="CV628" i="2" s="1"/>
  <c r="CW628" i="2"/>
  <c r="CX628" i="2" s="1"/>
  <c r="CG629" i="2"/>
  <c r="CH629" i="2" s="1"/>
  <c r="CI629" i="2"/>
  <c r="CJ629" i="2" s="1"/>
  <c r="CK629" i="2"/>
  <c r="CL629" i="2" s="1"/>
  <c r="CM629" i="2"/>
  <c r="CN629" i="2" s="1"/>
  <c r="CO629" i="2"/>
  <c r="CP629" i="2" s="1"/>
  <c r="CQ629" i="2"/>
  <c r="CR629" i="2" s="1"/>
  <c r="CS629" i="2"/>
  <c r="CT629" i="2" s="1"/>
  <c r="CU629" i="2"/>
  <c r="CV629" i="2" s="1"/>
  <c r="CW629" i="2"/>
  <c r="CX629" i="2" s="1"/>
  <c r="CG630" i="2"/>
  <c r="CH630" i="2" s="1"/>
  <c r="CI630" i="2"/>
  <c r="CJ630" i="2" s="1"/>
  <c r="CK630" i="2"/>
  <c r="CL630" i="2" s="1"/>
  <c r="CM630" i="2"/>
  <c r="CN630" i="2" s="1"/>
  <c r="CO630" i="2"/>
  <c r="CP630" i="2" s="1"/>
  <c r="CQ630" i="2"/>
  <c r="CR630" i="2" s="1"/>
  <c r="CS630" i="2"/>
  <c r="CT630" i="2" s="1"/>
  <c r="CU630" i="2"/>
  <c r="CV630" i="2" s="1"/>
  <c r="CW630" i="2"/>
  <c r="CX630" i="2" s="1"/>
  <c r="CG631" i="2"/>
  <c r="CH631" i="2" s="1"/>
  <c r="CI631" i="2"/>
  <c r="CJ631" i="2" s="1"/>
  <c r="CK631" i="2"/>
  <c r="CL631" i="2" s="1"/>
  <c r="CM631" i="2"/>
  <c r="CN631" i="2" s="1"/>
  <c r="CO631" i="2"/>
  <c r="CP631" i="2" s="1"/>
  <c r="CQ631" i="2"/>
  <c r="CR631" i="2" s="1"/>
  <c r="CS631" i="2"/>
  <c r="CT631" i="2" s="1"/>
  <c r="CU631" i="2"/>
  <c r="CV631" i="2" s="1"/>
  <c r="CW631" i="2"/>
  <c r="CX631" i="2" s="1"/>
  <c r="CG632" i="2"/>
  <c r="CH632" i="2" s="1"/>
  <c r="CI632" i="2"/>
  <c r="CJ632" i="2" s="1"/>
  <c r="CK632" i="2"/>
  <c r="CL632" i="2" s="1"/>
  <c r="CM632" i="2"/>
  <c r="CN632" i="2" s="1"/>
  <c r="CO632" i="2"/>
  <c r="CP632" i="2" s="1"/>
  <c r="CQ632" i="2"/>
  <c r="CR632" i="2" s="1"/>
  <c r="CS632" i="2"/>
  <c r="CT632" i="2" s="1"/>
  <c r="CU632" i="2"/>
  <c r="CV632" i="2" s="1"/>
  <c r="CW632" i="2"/>
  <c r="CX632" i="2" s="1"/>
  <c r="CG633" i="2"/>
  <c r="CH633" i="2" s="1"/>
  <c r="CI633" i="2"/>
  <c r="CJ633" i="2" s="1"/>
  <c r="CK633" i="2"/>
  <c r="CL633" i="2" s="1"/>
  <c r="CM633" i="2"/>
  <c r="CN633" i="2" s="1"/>
  <c r="CO633" i="2"/>
  <c r="CP633" i="2" s="1"/>
  <c r="CQ633" i="2"/>
  <c r="CR633" i="2" s="1"/>
  <c r="CS633" i="2"/>
  <c r="CT633" i="2" s="1"/>
  <c r="CU633" i="2"/>
  <c r="CV633" i="2" s="1"/>
  <c r="CW633" i="2"/>
  <c r="CX633" i="2" s="1"/>
  <c r="CG634" i="2"/>
  <c r="CH634" i="2" s="1"/>
  <c r="CI634" i="2"/>
  <c r="CJ634" i="2" s="1"/>
  <c r="CK634" i="2"/>
  <c r="CL634" i="2" s="1"/>
  <c r="CM634" i="2"/>
  <c r="CN634" i="2" s="1"/>
  <c r="CO634" i="2"/>
  <c r="CP634" i="2" s="1"/>
  <c r="CQ634" i="2"/>
  <c r="CR634" i="2" s="1"/>
  <c r="CS634" i="2"/>
  <c r="CT634" i="2" s="1"/>
  <c r="CU634" i="2"/>
  <c r="CV634" i="2" s="1"/>
  <c r="CW634" i="2"/>
  <c r="CX634" i="2" s="1"/>
  <c r="CG635" i="2"/>
  <c r="CH635" i="2" s="1"/>
  <c r="CI635" i="2"/>
  <c r="CJ635" i="2" s="1"/>
  <c r="CK635" i="2"/>
  <c r="CL635" i="2" s="1"/>
  <c r="CM635" i="2"/>
  <c r="CN635" i="2" s="1"/>
  <c r="CO635" i="2"/>
  <c r="CP635" i="2" s="1"/>
  <c r="CQ635" i="2"/>
  <c r="CR635" i="2" s="1"/>
  <c r="CS635" i="2"/>
  <c r="CT635" i="2" s="1"/>
  <c r="CU635" i="2"/>
  <c r="CV635" i="2" s="1"/>
  <c r="CW635" i="2"/>
  <c r="CX635" i="2" s="1"/>
  <c r="CG636" i="2"/>
  <c r="CH636" i="2" s="1"/>
  <c r="CI636" i="2"/>
  <c r="CJ636" i="2" s="1"/>
  <c r="CK636" i="2"/>
  <c r="CL636" i="2" s="1"/>
  <c r="CM636" i="2"/>
  <c r="CN636" i="2" s="1"/>
  <c r="CO636" i="2"/>
  <c r="CP636" i="2" s="1"/>
  <c r="CQ636" i="2"/>
  <c r="CR636" i="2" s="1"/>
  <c r="CS636" i="2"/>
  <c r="CT636" i="2" s="1"/>
  <c r="CU636" i="2"/>
  <c r="CV636" i="2" s="1"/>
  <c r="CW636" i="2"/>
  <c r="CX636" i="2" s="1"/>
  <c r="CG637" i="2"/>
  <c r="CH637" i="2" s="1"/>
  <c r="CI637" i="2"/>
  <c r="CJ637" i="2" s="1"/>
  <c r="CK637" i="2"/>
  <c r="CL637" i="2" s="1"/>
  <c r="CM637" i="2"/>
  <c r="CN637" i="2" s="1"/>
  <c r="CO637" i="2"/>
  <c r="CP637" i="2" s="1"/>
  <c r="CQ637" i="2"/>
  <c r="CR637" i="2" s="1"/>
  <c r="CS637" i="2"/>
  <c r="CT637" i="2" s="1"/>
  <c r="CU637" i="2"/>
  <c r="CV637" i="2" s="1"/>
  <c r="CW637" i="2"/>
  <c r="CX637" i="2" s="1"/>
  <c r="CG638" i="2"/>
  <c r="CH638" i="2" s="1"/>
  <c r="CI638" i="2"/>
  <c r="CJ638" i="2" s="1"/>
  <c r="CK638" i="2"/>
  <c r="CL638" i="2" s="1"/>
  <c r="CM638" i="2"/>
  <c r="CN638" i="2" s="1"/>
  <c r="CO638" i="2"/>
  <c r="CP638" i="2" s="1"/>
  <c r="CQ638" i="2"/>
  <c r="CR638" i="2" s="1"/>
  <c r="CS638" i="2"/>
  <c r="CT638" i="2" s="1"/>
  <c r="CU638" i="2"/>
  <c r="CV638" i="2" s="1"/>
  <c r="CW638" i="2"/>
  <c r="CX638" i="2" s="1"/>
  <c r="CG639" i="2"/>
  <c r="CH639" i="2" s="1"/>
  <c r="CI639" i="2"/>
  <c r="CJ639" i="2" s="1"/>
  <c r="CK639" i="2"/>
  <c r="CL639" i="2" s="1"/>
  <c r="CM639" i="2"/>
  <c r="CN639" i="2" s="1"/>
  <c r="CO639" i="2"/>
  <c r="CP639" i="2" s="1"/>
  <c r="CQ639" i="2"/>
  <c r="CR639" i="2" s="1"/>
  <c r="CS639" i="2"/>
  <c r="CT639" i="2" s="1"/>
  <c r="CU639" i="2"/>
  <c r="CV639" i="2" s="1"/>
  <c r="CW639" i="2"/>
  <c r="CX639" i="2" s="1"/>
  <c r="CG640" i="2"/>
  <c r="CH640" i="2" s="1"/>
  <c r="CI640" i="2"/>
  <c r="CJ640" i="2" s="1"/>
  <c r="CK640" i="2"/>
  <c r="CL640" i="2" s="1"/>
  <c r="CM640" i="2"/>
  <c r="CN640" i="2" s="1"/>
  <c r="CO640" i="2"/>
  <c r="CP640" i="2" s="1"/>
  <c r="CQ640" i="2"/>
  <c r="CR640" i="2" s="1"/>
  <c r="CS640" i="2"/>
  <c r="CT640" i="2" s="1"/>
  <c r="CU640" i="2"/>
  <c r="CV640" i="2" s="1"/>
  <c r="CW640" i="2"/>
  <c r="CX640" i="2" s="1"/>
  <c r="CG641" i="2"/>
  <c r="CH641" i="2" s="1"/>
  <c r="CI641" i="2"/>
  <c r="CJ641" i="2" s="1"/>
  <c r="CK641" i="2"/>
  <c r="CL641" i="2" s="1"/>
  <c r="CM641" i="2"/>
  <c r="CN641" i="2" s="1"/>
  <c r="CO641" i="2"/>
  <c r="CP641" i="2" s="1"/>
  <c r="CQ641" i="2"/>
  <c r="CR641" i="2" s="1"/>
  <c r="CS641" i="2"/>
  <c r="CT641" i="2" s="1"/>
  <c r="CU641" i="2"/>
  <c r="CV641" i="2" s="1"/>
  <c r="CW641" i="2"/>
  <c r="CX641" i="2" s="1"/>
  <c r="CG642" i="2"/>
  <c r="CH642" i="2" s="1"/>
  <c r="CI642" i="2"/>
  <c r="CJ642" i="2" s="1"/>
  <c r="CK642" i="2"/>
  <c r="CL642" i="2" s="1"/>
  <c r="CM642" i="2"/>
  <c r="CN642" i="2" s="1"/>
  <c r="CO642" i="2"/>
  <c r="CP642" i="2" s="1"/>
  <c r="CQ642" i="2"/>
  <c r="CR642" i="2" s="1"/>
  <c r="CS642" i="2"/>
  <c r="CT642" i="2" s="1"/>
  <c r="CU642" i="2"/>
  <c r="CV642" i="2" s="1"/>
  <c r="CW642" i="2"/>
  <c r="CX642" i="2" s="1"/>
  <c r="CG643" i="2"/>
  <c r="CH643" i="2" s="1"/>
  <c r="CI643" i="2"/>
  <c r="CJ643" i="2" s="1"/>
  <c r="CK643" i="2"/>
  <c r="CL643" i="2" s="1"/>
  <c r="CM643" i="2"/>
  <c r="CN643" i="2" s="1"/>
  <c r="CO643" i="2"/>
  <c r="CP643" i="2" s="1"/>
  <c r="CQ643" i="2"/>
  <c r="CR643" i="2" s="1"/>
  <c r="CS643" i="2"/>
  <c r="CT643" i="2" s="1"/>
  <c r="CU643" i="2"/>
  <c r="CV643" i="2" s="1"/>
  <c r="CW643" i="2"/>
  <c r="CX643" i="2" s="1"/>
  <c r="CG644" i="2"/>
  <c r="CH644" i="2" s="1"/>
  <c r="CI644" i="2"/>
  <c r="CJ644" i="2" s="1"/>
  <c r="CK644" i="2"/>
  <c r="CL644" i="2" s="1"/>
  <c r="CM644" i="2"/>
  <c r="CN644" i="2" s="1"/>
  <c r="CO644" i="2"/>
  <c r="CP644" i="2" s="1"/>
  <c r="CQ644" i="2"/>
  <c r="CR644" i="2" s="1"/>
  <c r="CS644" i="2"/>
  <c r="CT644" i="2" s="1"/>
  <c r="CU644" i="2"/>
  <c r="CV644" i="2" s="1"/>
  <c r="CW644" i="2"/>
  <c r="CX644" i="2" s="1"/>
  <c r="CG645" i="2"/>
  <c r="CH645" i="2" s="1"/>
  <c r="CI645" i="2"/>
  <c r="CJ645" i="2" s="1"/>
  <c r="CK645" i="2"/>
  <c r="CL645" i="2" s="1"/>
  <c r="CM645" i="2"/>
  <c r="CN645" i="2" s="1"/>
  <c r="CO645" i="2"/>
  <c r="CP645" i="2" s="1"/>
  <c r="CQ645" i="2"/>
  <c r="CR645" i="2" s="1"/>
  <c r="CS645" i="2"/>
  <c r="CT645" i="2" s="1"/>
  <c r="CU645" i="2"/>
  <c r="CV645" i="2" s="1"/>
  <c r="CW645" i="2"/>
  <c r="CX645" i="2" s="1"/>
  <c r="CG646" i="2"/>
  <c r="CH646" i="2" s="1"/>
  <c r="CI646" i="2"/>
  <c r="CJ646" i="2" s="1"/>
  <c r="CK646" i="2"/>
  <c r="CL646" i="2" s="1"/>
  <c r="CM646" i="2"/>
  <c r="CN646" i="2" s="1"/>
  <c r="CO646" i="2"/>
  <c r="CP646" i="2" s="1"/>
  <c r="CQ646" i="2"/>
  <c r="CR646" i="2" s="1"/>
  <c r="CS646" i="2"/>
  <c r="CT646" i="2" s="1"/>
  <c r="CU646" i="2"/>
  <c r="CV646" i="2" s="1"/>
  <c r="CW646" i="2"/>
  <c r="CX646" i="2" s="1"/>
  <c r="CG647" i="2"/>
  <c r="CH647" i="2" s="1"/>
  <c r="CI647" i="2"/>
  <c r="CJ647" i="2" s="1"/>
  <c r="CK647" i="2"/>
  <c r="CL647" i="2" s="1"/>
  <c r="CM647" i="2"/>
  <c r="CN647" i="2" s="1"/>
  <c r="CO647" i="2"/>
  <c r="CP647" i="2" s="1"/>
  <c r="CQ647" i="2"/>
  <c r="CR647" i="2" s="1"/>
  <c r="CS647" i="2"/>
  <c r="CT647" i="2" s="1"/>
  <c r="CU647" i="2"/>
  <c r="CV647" i="2" s="1"/>
  <c r="CW647" i="2"/>
  <c r="CX647" i="2" s="1"/>
  <c r="CG648" i="2"/>
  <c r="CH648" i="2" s="1"/>
  <c r="CI648" i="2"/>
  <c r="CJ648" i="2" s="1"/>
  <c r="CK648" i="2"/>
  <c r="CL648" i="2" s="1"/>
  <c r="CM648" i="2"/>
  <c r="CN648" i="2" s="1"/>
  <c r="CO648" i="2"/>
  <c r="CP648" i="2" s="1"/>
  <c r="CQ648" i="2"/>
  <c r="CR648" i="2" s="1"/>
  <c r="CS648" i="2"/>
  <c r="CT648" i="2" s="1"/>
  <c r="CU648" i="2"/>
  <c r="CV648" i="2" s="1"/>
  <c r="CW648" i="2"/>
  <c r="CX648" i="2" s="1"/>
  <c r="CG649" i="2"/>
  <c r="CH649" i="2" s="1"/>
  <c r="CI649" i="2"/>
  <c r="CJ649" i="2" s="1"/>
  <c r="CK649" i="2"/>
  <c r="CL649" i="2" s="1"/>
  <c r="CM649" i="2"/>
  <c r="CN649" i="2" s="1"/>
  <c r="CO649" i="2"/>
  <c r="CP649" i="2" s="1"/>
  <c r="CQ649" i="2"/>
  <c r="CR649" i="2" s="1"/>
  <c r="CS649" i="2"/>
  <c r="CT649" i="2" s="1"/>
  <c r="CU649" i="2"/>
  <c r="CV649" i="2" s="1"/>
  <c r="CW649" i="2"/>
  <c r="CX649" i="2" s="1"/>
  <c r="CG650" i="2"/>
  <c r="CH650" i="2" s="1"/>
  <c r="CI650" i="2"/>
  <c r="CJ650" i="2" s="1"/>
  <c r="CK650" i="2"/>
  <c r="CL650" i="2" s="1"/>
  <c r="CM650" i="2"/>
  <c r="CN650" i="2" s="1"/>
  <c r="CO650" i="2"/>
  <c r="CP650" i="2" s="1"/>
  <c r="CQ650" i="2"/>
  <c r="CR650" i="2" s="1"/>
  <c r="CS650" i="2"/>
  <c r="CT650" i="2" s="1"/>
  <c r="CU650" i="2"/>
  <c r="CV650" i="2" s="1"/>
  <c r="CW650" i="2"/>
  <c r="CX650" i="2" s="1"/>
  <c r="CG651" i="2"/>
  <c r="CH651" i="2" s="1"/>
  <c r="CI651" i="2"/>
  <c r="CJ651" i="2" s="1"/>
  <c r="CK651" i="2"/>
  <c r="CL651" i="2" s="1"/>
  <c r="CM651" i="2"/>
  <c r="CN651" i="2" s="1"/>
  <c r="CO651" i="2"/>
  <c r="CP651" i="2" s="1"/>
  <c r="CQ651" i="2"/>
  <c r="CR651" i="2" s="1"/>
  <c r="CS651" i="2"/>
  <c r="CT651" i="2" s="1"/>
  <c r="CU651" i="2"/>
  <c r="CV651" i="2" s="1"/>
  <c r="CW651" i="2"/>
  <c r="CX651" i="2" s="1"/>
  <c r="CG652" i="2"/>
  <c r="CH652" i="2" s="1"/>
  <c r="CI652" i="2"/>
  <c r="CJ652" i="2" s="1"/>
  <c r="CK652" i="2"/>
  <c r="CL652" i="2" s="1"/>
  <c r="CM652" i="2"/>
  <c r="CN652" i="2" s="1"/>
  <c r="CO652" i="2"/>
  <c r="CP652" i="2" s="1"/>
  <c r="CQ652" i="2"/>
  <c r="CR652" i="2" s="1"/>
  <c r="CS652" i="2"/>
  <c r="CT652" i="2" s="1"/>
  <c r="CU652" i="2"/>
  <c r="CV652" i="2" s="1"/>
  <c r="CW652" i="2"/>
  <c r="CX652" i="2" s="1"/>
  <c r="CG653" i="2"/>
  <c r="CH653" i="2" s="1"/>
  <c r="CI653" i="2"/>
  <c r="CJ653" i="2" s="1"/>
  <c r="CK653" i="2"/>
  <c r="CL653" i="2" s="1"/>
  <c r="CM653" i="2"/>
  <c r="CN653" i="2" s="1"/>
  <c r="CO653" i="2"/>
  <c r="CP653" i="2" s="1"/>
  <c r="CQ653" i="2"/>
  <c r="CR653" i="2" s="1"/>
  <c r="CS653" i="2"/>
  <c r="CT653" i="2" s="1"/>
  <c r="CU653" i="2"/>
  <c r="CV653" i="2" s="1"/>
  <c r="CW653" i="2"/>
  <c r="CX653" i="2" s="1"/>
  <c r="CG654" i="2"/>
  <c r="CH654" i="2" s="1"/>
  <c r="CI654" i="2"/>
  <c r="CJ654" i="2" s="1"/>
  <c r="CK654" i="2"/>
  <c r="CL654" i="2" s="1"/>
  <c r="CM654" i="2"/>
  <c r="CN654" i="2" s="1"/>
  <c r="CO654" i="2"/>
  <c r="CP654" i="2" s="1"/>
  <c r="CQ654" i="2"/>
  <c r="CR654" i="2" s="1"/>
  <c r="CS654" i="2"/>
  <c r="CT654" i="2" s="1"/>
  <c r="CU654" i="2"/>
  <c r="CV654" i="2" s="1"/>
  <c r="CW654" i="2"/>
  <c r="CX654" i="2" s="1"/>
  <c r="CG655" i="2"/>
  <c r="CH655" i="2" s="1"/>
  <c r="CI655" i="2"/>
  <c r="CJ655" i="2" s="1"/>
  <c r="CK655" i="2"/>
  <c r="CL655" i="2" s="1"/>
  <c r="CM655" i="2"/>
  <c r="CN655" i="2" s="1"/>
  <c r="CO655" i="2"/>
  <c r="CP655" i="2" s="1"/>
  <c r="CQ655" i="2"/>
  <c r="CR655" i="2" s="1"/>
  <c r="CS655" i="2"/>
  <c r="CT655" i="2" s="1"/>
  <c r="CU655" i="2"/>
  <c r="CV655" i="2" s="1"/>
  <c r="CW655" i="2"/>
  <c r="CX655" i="2" s="1"/>
  <c r="CG656" i="2"/>
  <c r="CH656" i="2" s="1"/>
  <c r="CI656" i="2"/>
  <c r="CJ656" i="2" s="1"/>
  <c r="CK656" i="2"/>
  <c r="CL656" i="2" s="1"/>
  <c r="CM656" i="2"/>
  <c r="CN656" i="2" s="1"/>
  <c r="CO656" i="2"/>
  <c r="CP656" i="2" s="1"/>
  <c r="CQ656" i="2"/>
  <c r="CR656" i="2" s="1"/>
  <c r="CS656" i="2"/>
  <c r="CT656" i="2" s="1"/>
  <c r="CU656" i="2"/>
  <c r="CV656" i="2" s="1"/>
  <c r="CW656" i="2"/>
  <c r="CX656" i="2" s="1"/>
  <c r="CG657" i="2"/>
  <c r="CH657" i="2" s="1"/>
  <c r="CI657" i="2"/>
  <c r="CJ657" i="2" s="1"/>
  <c r="CK657" i="2"/>
  <c r="CL657" i="2" s="1"/>
  <c r="CM657" i="2"/>
  <c r="CN657" i="2" s="1"/>
  <c r="CO657" i="2"/>
  <c r="CP657" i="2" s="1"/>
  <c r="CQ657" i="2"/>
  <c r="CR657" i="2" s="1"/>
  <c r="CS657" i="2"/>
  <c r="CT657" i="2" s="1"/>
  <c r="CU657" i="2"/>
  <c r="CV657" i="2" s="1"/>
  <c r="CW657" i="2"/>
  <c r="CX657" i="2" s="1"/>
  <c r="CG658" i="2"/>
  <c r="CH658" i="2" s="1"/>
  <c r="CI658" i="2"/>
  <c r="CJ658" i="2" s="1"/>
  <c r="CK658" i="2"/>
  <c r="CL658" i="2" s="1"/>
  <c r="CM658" i="2"/>
  <c r="CN658" i="2" s="1"/>
  <c r="CO658" i="2"/>
  <c r="CP658" i="2" s="1"/>
  <c r="CQ658" i="2"/>
  <c r="CR658" i="2" s="1"/>
  <c r="CS658" i="2"/>
  <c r="CT658" i="2" s="1"/>
  <c r="CU658" i="2"/>
  <c r="CV658" i="2" s="1"/>
  <c r="CW658" i="2"/>
  <c r="CX658" i="2" s="1"/>
  <c r="CG659" i="2"/>
  <c r="CH659" i="2" s="1"/>
  <c r="CI659" i="2"/>
  <c r="CJ659" i="2" s="1"/>
  <c r="CK659" i="2"/>
  <c r="CL659" i="2" s="1"/>
  <c r="CM659" i="2"/>
  <c r="CN659" i="2" s="1"/>
  <c r="CO659" i="2"/>
  <c r="CP659" i="2" s="1"/>
  <c r="CQ659" i="2"/>
  <c r="CR659" i="2" s="1"/>
  <c r="CS659" i="2"/>
  <c r="CT659" i="2" s="1"/>
  <c r="CU659" i="2"/>
  <c r="CV659" i="2" s="1"/>
  <c r="CW659" i="2"/>
  <c r="CX659" i="2" s="1"/>
  <c r="CG660" i="2"/>
  <c r="CH660" i="2" s="1"/>
  <c r="CI660" i="2"/>
  <c r="CJ660" i="2" s="1"/>
  <c r="CK660" i="2"/>
  <c r="CL660" i="2" s="1"/>
  <c r="CM660" i="2"/>
  <c r="CN660" i="2" s="1"/>
  <c r="CO660" i="2"/>
  <c r="CP660" i="2" s="1"/>
  <c r="CQ660" i="2"/>
  <c r="CR660" i="2" s="1"/>
  <c r="CS660" i="2"/>
  <c r="CT660" i="2" s="1"/>
  <c r="CU660" i="2"/>
  <c r="CV660" i="2" s="1"/>
  <c r="CW660" i="2"/>
  <c r="CX660" i="2" s="1"/>
  <c r="CG661" i="2"/>
  <c r="CH661" i="2" s="1"/>
  <c r="CI661" i="2"/>
  <c r="CJ661" i="2" s="1"/>
  <c r="CK661" i="2"/>
  <c r="CL661" i="2" s="1"/>
  <c r="CM661" i="2"/>
  <c r="CN661" i="2" s="1"/>
  <c r="CO661" i="2"/>
  <c r="CP661" i="2" s="1"/>
  <c r="CQ661" i="2"/>
  <c r="CR661" i="2" s="1"/>
  <c r="CS661" i="2"/>
  <c r="CT661" i="2" s="1"/>
  <c r="CU661" i="2"/>
  <c r="CV661" i="2" s="1"/>
  <c r="CW661" i="2"/>
  <c r="CX661" i="2" s="1"/>
  <c r="CG662" i="2"/>
  <c r="CH662" i="2" s="1"/>
  <c r="CI662" i="2"/>
  <c r="CJ662" i="2" s="1"/>
  <c r="CK662" i="2"/>
  <c r="CL662" i="2" s="1"/>
  <c r="CM662" i="2"/>
  <c r="CN662" i="2" s="1"/>
  <c r="CO662" i="2"/>
  <c r="CP662" i="2" s="1"/>
  <c r="CQ662" i="2"/>
  <c r="CR662" i="2" s="1"/>
  <c r="CS662" i="2"/>
  <c r="CT662" i="2" s="1"/>
  <c r="CU662" i="2"/>
  <c r="CV662" i="2" s="1"/>
  <c r="CW662" i="2"/>
  <c r="CX662" i="2" s="1"/>
  <c r="CG663" i="2"/>
  <c r="CH663" i="2" s="1"/>
  <c r="CI663" i="2"/>
  <c r="CJ663" i="2" s="1"/>
  <c r="CK663" i="2"/>
  <c r="CL663" i="2" s="1"/>
  <c r="CM663" i="2"/>
  <c r="CN663" i="2" s="1"/>
  <c r="CO663" i="2"/>
  <c r="CP663" i="2" s="1"/>
  <c r="CQ663" i="2"/>
  <c r="CR663" i="2" s="1"/>
  <c r="CS663" i="2"/>
  <c r="CT663" i="2" s="1"/>
  <c r="CU663" i="2"/>
  <c r="CV663" i="2" s="1"/>
  <c r="CW663" i="2"/>
  <c r="CX663" i="2" s="1"/>
  <c r="CG664" i="2"/>
  <c r="CH664" i="2" s="1"/>
  <c r="CI664" i="2"/>
  <c r="CJ664" i="2" s="1"/>
  <c r="CK664" i="2"/>
  <c r="CL664" i="2" s="1"/>
  <c r="CM664" i="2"/>
  <c r="CN664" i="2" s="1"/>
  <c r="CO664" i="2"/>
  <c r="CP664" i="2" s="1"/>
  <c r="CQ664" i="2"/>
  <c r="CR664" i="2" s="1"/>
  <c r="CS664" i="2"/>
  <c r="CT664" i="2" s="1"/>
  <c r="CU664" i="2"/>
  <c r="CV664" i="2" s="1"/>
  <c r="CW664" i="2"/>
  <c r="CX664" i="2" s="1"/>
  <c r="CG665" i="2"/>
  <c r="CH665" i="2" s="1"/>
  <c r="CI665" i="2"/>
  <c r="CJ665" i="2" s="1"/>
  <c r="CK665" i="2"/>
  <c r="CL665" i="2" s="1"/>
  <c r="CM665" i="2"/>
  <c r="CN665" i="2" s="1"/>
  <c r="CO665" i="2"/>
  <c r="CP665" i="2" s="1"/>
  <c r="CQ665" i="2"/>
  <c r="CR665" i="2" s="1"/>
  <c r="CS665" i="2"/>
  <c r="CT665" i="2" s="1"/>
  <c r="CU665" i="2"/>
  <c r="CV665" i="2" s="1"/>
  <c r="CW665" i="2"/>
  <c r="CX665" i="2" s="1"/>
  <c r="CG666" i="2"/>
  <c r="CH666" i="2" s="1"/>
  <c r="CI666" i="2"/>
  <c r="CJ666" i="2" s="1"/>
  <c r="CK666" i="2"/>
  <c r="CL666" i="2" s="1"/>
  <c r="CM666" i="2"/>
  <c r="CN666" i="2" s="1"/>
  <c r="CO666" i="2"/>
  <c r="CP666" i="2" s="1"/>
  <c r="CQ666" i="2"/>
  <c r="CR666" i="2" s="1"/>
  <c r="CS666" i="2"/>
  <c r="CT666" i="2" s="1"/>
  <c r="CU666" i="2"/>
  <c r="CV666" i="2" s="1"/>
  <c r="CW666" i="2"/>
  <c r="CX666" i="2" s="1"/>
  <c r="CG667" i="2"/>
  <c r="CH667" i="2" s="1"/>
  <c r="CI667" i="2"/>
  <c r="CJ667" i="2" s="1"/>
  <c r="CK667" i="2"/>
  <c r="CL667" i="2" s="1"/>
  <c r="CM667" i="2"/>
  <c r="CN667" i="2" s="1"/>
  <c r="CO667" i="2"/>
  <c r="CP667" i="2" s="1"/>
  <c r="CQ667" i="2"/>
  <c r="CR667" i="2" s="1"/>
  <c r="CS667" i="2"/>
  <c r="CT667" i="2" s="1"/>
  <c r="CU667" i="2"/>
  <c r="CV667" i="2" s="1"/>
  <c r="CW667" i="2"/>
  <c r="CX667" i="2" s="1"/>
  <c r="CG668" i="2"/>
  <c r="CH668" i="2" s="1"/>
  <c r="CI668" i="2"/>
  <c r="CJ668" i="2" s="1"/>
  <c r="CK668" i="2"/>
  <c r="CL668" i="2" s="1"/>
  <c r="CM668" i="2"/>
  <c r="CN668" i="2" s="1"/>
  <c r="CO668" i="2"/>
  <c r="CP668" i="2" s="1"/>
  <c r="CQ668" i="2"/>
  <c r="CR668" i="2" s="1"/>
  <c r="CS668" i="2"/>
  <c r="CT668" i="2" s="1"/>
  <c r="CU668" i="2"/>
  <c r="CV668" i="2" s="1"/>
  <c r="CW668" i="2"/>
  <c r="CX668" i="2" s="1"/>
  <c r="CG669" i="2"/>
  <c r="CH669" i="2" s="1"/>
  <c r="CI669" i="2"/>
  <c r="CJ669" i="2" s="1"/>
  <c r="CK669" i="2"/>
  <c r="CL669" i="2" s="1"/>
  <c r="CM669" i="2"/>
  <c r="CN669" i="2" s="1"/>
  <c r="CO669" i="2"/>
  <c r="CP669" i="2" s="1"/>
  <c r="CQ669" i="2"/>
  <c r="CR669" i="2" s="1"/>
  <c r="CS669" i="2"/>
  <c r="CT669" i="2" s="1"/>
  <c r="CU669" i="2"/>
  <c r="CV669" i="2" s="1"/>
  <c r="CW669" i="2"/>
  <c r="CX669" i="2" s="1"/>
  <c r="CG670" i="2"/>
  <c r="CH670" i="2" s="1"/>
  <c r="CI670" i="2"/>
  <c r="CJ670" i="2" s="1"/>
  <c r="CK670" i="2"/>
  <c r="CL670" i="2" s="1"/>
  <c r="CM670" i="2"/>
  <c r="CN670" i="2" s="1"/>
  <c r="CO670" i="2"/>
  <c r="CP670" i="2" s="1"/>
  <c r="CQ670" i="2"/>
  <c r="CR670" i="2" s="1"/>
  <c r="CS670" i="2"/>
  <c r="CT670" i="2" s="1"/>
  <c r="CU670" i="2"/>
  <c r="CV670" i="2" s="1"/>
  <c r="CW670" i="2"/>
  <c r="CX670" i="2" s="1"/>
  <c r="CG671" i="2"/>
  <c r="CH671" i="2" s="1"/>
  <c r="CI671" i="2"/>
  <c r="CJ671" i="2" s="1"/>
  <c r="CK671" i="2"/>
  <c r="CL671" i="2" s="1"/>
  <c r="CM671" i="2"/>
  <c r="CN671" i="2" s="1"/>
  <c r="CO671" i="2"/>
  <c r="CP671" i="2" s="1"/>
  <c r="CQ671" i="2"/>
  <c r="CR671" i="2" s="1"/>
  <c r="CS671" i="2"/>
  <c r="CT671" i="2" s="1"/>
  <c r="CU671" i="2"/>
  <c r="CV671" i="2" s="1"/>
  <c r="CW671" i="2"/>
  <c r="CX671" i="2" s="1"/>
  <c r="CG672" i="2"/>
  <c r="CH672" i="2" s="1"/>
  <c r="CI672" i="2"/>
  <c r="CJ672" i="2" s="1"/>
  <c r="CK672" i="2"/>
  <c r="CL672" i="2" s="1"/>
  <c r="CM672" i="2"/>
  <c r="CN672" i="2" s="1"/>
  <c r="CO672" i="2"/>
  <c r="CP672" i="2" s="1"/>
  <c r="CQ672" i="2"/>
  <c r="CR672" i="2" s="1"/>
  <c r="CS672" i="2"/>
  <c r="CT672" i="2" s="1"/>
  <c r="CU672" i="2"/>
  <c r="CV672" i="2" s="1"/>
  <c r="CW672" i="2"/>
  <c r="CX672" i="2" s="1"/>
  <c r="CG673" i="2"/>
  <c r="CH673" i="2" s="1"/>
  <c r="CI673" i="2"/>
  <c r="CJ673" i="2" s="1"/>
  <c r="CK673" i="2"/>
  <c r="CL673" i="2" s="1"/>
  <c r="CM673" i="2"/>
  <c r="CN673" i="2" s="1"/>
  <c r="CO673" i="2"/>
  <c r="CP673" i="2" s="1"/>
  <c r="CQ673" i="2"/>
  <c r="CR673" i="2" s="1"/>
  <c r="CS673" i="2"/>
  <c r="CT673" i="2" s="1"/>
  <c r="CU673" i="2"/>
  <c r="CV673" i="2" s="1"/>
  <c r="CW673" i="2"/>
  <c r="CX673" i="2" s="1"/>
  <c r="CG674" i="2"/>
  <c r="CH674" i="2" s="1"/>
  <c r="CI674" i="2"/>
  <c r="CJ674" i="2" s="1"/>
  <c r="CK674" i="2"/>
  <c r="CL674" i="2" s="1"/>
  <c r="CM674" i="2"/>
  <c r="CN674" i="2" s="1"/>
  <c r="CO674" i="2"/>
  <c r="CP674" i="2" s="1"/>
  <c r="CQ674" i="2"/>
  <c r="CR674" i="2" s="1"/>
  <c r="CS674" i="2"/>
  <c r="CT674" i="2" s="1"/>
  <c r="CU674" i="2"/>
  <c r="CV674" i="2" s="1"/>
  <c r="CW674" i="2"/>
  <c r="CX674" i="2" s="1"/>
  <c r="CG675" i="2"/>
  <c r="CH675" i="2" s="1"/>
  <c r="CI675" i="2"/>
  <c r="CJ675" i="2" s="1"/>
  <c r="CK675" i="2"/>
  <c r="CL675" i="2" s="1"/>
  <c r="CM675" i="2"/>
  <c r="CN675" i="2" s="1"/>
  <c r="CO675" i="2"/>
  <c r="CP675" i="2" s="1"/>
  <c r="CQ675" i="2"/>
  <c r="CR675" i="2" s="1"/>
  <c r="CS675" i="2"/>
  <c r="CT675" i="2" s="1"/>
  <c r="CU675" i="2"/>
  <c r="CV675" i="2" s="1"/>
  <c r="CW675" i="2"/>
  <c r="CX675" i="2" s="1"/>
  <c r="CG676" i="2"/>
  <c r="CH676" i="2" s="1"/>
  <c r="CI676" i="2"/>
  <c r="CJ676" i="2" s="1"/>
  <c r="CK676" i="2"/>
  <c r="CL676" i="2" s="1"/>
  <c r="CM676" i="2"/>
  <c r="CN676" i="2" s="1"/>
  <c r="CO676" i="2"/>
  <c r="CP676" i="2" s="1"/>
  <c r="CQ676" i="2"/>
  <c r="CR676" i="2" s="1"/>
  <c r="CS676" i="2"/>
  <c r="CT676" i="2" s="1"/>
  <c r="CU676" i="2"/>
  <c r="CV676" i="2" s="1"/>
  <c r="CW676" i="2"/>
  <c r="CX676" i="2" s="1"/>
  <c r="CG677" i="2"/>
  <c r="CH677" i="2" s="1"/>
  <c r="CI677" i="2"/>
  <c r="CJ677" i="2" s="1"/>
  <c r="CK677" i="2"/>
  <c r="CL677" i="2" s="1"/>
  <c r="CM677" i="2"/>
  <c r="CN677" i="2" s="1"/>
  <c r="CO677" i="2"/>
  <c r="CP677" i="2" s="1"/>
  <c r="CQ677" i="2"/>
  <c r="CR677" i="2" s="1"/>
  <c r="CS677" i="2"/>
  <c r="CT677" i="2" s="1"/>
  <c r="CU677" i="2"/>
  <c r="CV677" i="2" s="1"/>
  <c r="CW677" i="2"/>
  <c r="CX677" i="2" s="1"/>
  <c r="CG678" i="2"/>
  <c r="CH678" i="2" s="1"/>
  <c r="CI678" i="2"/>
  <c r="CJ678" i="2" s="1"/>
  <c r="CK678" i="2"/>
  <c r="CL678" i="2" s="1"/>
  <c r="CM678" i="2"/>
  <c r="CN678" i="2" s="1"/>
  <c r="CO678" i="2"/>
  <c r="CP678" i="2" s="1"/>
  <c r="CQ678" i="2"/>
  <c r="CR678" i="2" s="1"/>
  <c r="CS678" i="2"/>
  <c r="CT678" i="2" s="1"/>
  <c r="CU678" i="2"/>
  <c r="CV678" i="2" s="1"/>
  <c r="CW678" i="2"/>
  <c r="CX678" i="2" s="1"/>
  <c r="CG679" i="2"/>
  <c r="CH679" i="2" s="1"/>
  <c r="CI679" i="2"/>
  <c r="CJ679" i="2" s="1"/>
  <c r="CK679" i="2"/>
  <c r="CL679" i="2" s="1"/>
  <c r="CM679" i="2"/>
  <c r="CN679" i="2" s="1"/>
  <c r="CO679" i="2"/>
  <c r="CP679" i="2" s="1"/>
  <c r="CQ679" i="2"/>
  <c r="CR679" i="2" s="1"/>
  <c r="CS679" i="2"/>
  <c r="CT679" i="2" s="1"/>
  <c r="CU679" i="2"/>
  <c r="CV679" i="2" s="1"/>
  <c r="CW679" i="2"/>
  <c r="CX679" i="2" s="1"/>
  <c r="CG680" i="2"/>
  <c r="CH680" i="2" s="1"/>
  <c r="CI680" i="2"/>
  <c r="CJ680" i="2" s="1"/>
  <c r="CK680" i="2"/>
  <c r="CL680" i="2" s="1"/>
  <c r="CM680" i="2"/>
  <c r="CN680" i="2" s="1"/>
  <c r="CO680" i="2"/>
  <c r="CP680" i="2" s="1"/>
  <c r="CQ680" i="2"/>
  <c r="CR680" i="2" s="1"/>
  <c r="CS680" i="2"/>
  <c r="CT680" i="2" s="1"/>
  <c r="CU680" i="2"/>
  <c r="CV680" i="2" s="1"/>
  <c r="CW680" i="2"/>
  <c r="CX680" i="2" s="1"/>
  <c r="CG681" i="2"/>
  <c r="CH681" i="2" s="1"/>
  <c r="CI681" i="2"/>
  <c r="CJ681" i="2" s="1"/>
  <c r="CK681" i="2"/>
  <c r="CL681" i="2" s="1"/>
  <c r="CM681" i="2"/>
  <c r="CN681" i="2" s="1"/>
  <c r="CO681" i="2"/>
  <c r="CP681" i="2" s="1"/>
  <c r="CQ681" i="2"/>
  <c r="CR681" i="2" s="1"/>
  <c r="CS681" i="2"/>
  <c r="CT681" i="2" s="1"/>
  <c r="CU681" i="2"/>
  <c r="CV681" i="2" s="1"/>
  <c r="CW681" i="2"/>
  <c r="CX681" i="2" s="1"/>
  <c r="CG682" i="2"/>
  <c r="CH682" i="2" s="1"/>
  <c r="CI682" i="2"/>
  <c r="CJ682" i="2" s="1"/>
  <c r="CK682" i="2"/>
  <c r="CL682" i="2" s="1"/>
  <c r="CM682" i="2"/>
  <c r="CN682" i="2" s="1"/>
  <c r="CO682" i="2"/>
  <c r="CP682" i="2" s="1"/>
  <c r="CQ682" i="2"/>
  <c r="CR682" i="2" s="1"/>
  <c r="CS682" i="2"/>
  <c r="CT682" i="2" s="1"/>
  <c r="CU682" i="2"/>
  <c r="CV682" i="2" s="1"/>
  <c r="CW682" i="2"/>
  <c r="CX682" i="2" s="1"/>
  <c r="CG683" i="2"/>
  <c r="CH683" i="2" s="1"/>
  <c r="CI683" i="2"/>
  <c r="CJ683" i="2" s="1"/>
  <c r="CK683" i="2"/>
  <c r="CL683" i="2" s="1"/>
  <c r="CM683" i="2"/>
  <c r="CN683" i="2" s="1"/>
  <c r="CO683" i="2"/>
  <c r="CP683" i="2" s="1"/>
  <c r="CQ683" i="2"/>
  <c r="CR683" i="2" s="1"/>
  <c r="CS683" i="2"/>
  <c r="CT683" i="2" s="1"/>
  <c r="CU683" i="2"/>
  <c r="CV683" i="2" s="1"/>
  <c r="CW683" i="2"/>
  <c r="CX683" i="2" s="1"/>
  <c r="CG684" i="2"/>
  <c r="CH684" i="2" s="1"/>
  <c r="CI684" i="2"/>
  <c r="CJ684" i="2" s="1"/>
  <c r="CK684" i="2"/>
  <c r="CL684" i="2" s="1"/>
  <c r="CM684" i="2"/>
  <c r="CN684" i="2" s="1"/>
  <c r="CO684" i="2"/>
  <c r="CP684" i="2" s="1"/>
  <c r="CQ684" i="2"/>
  <c r="CR684" i="2" s="1"/>
  <c r="CS684" i="2"/>
  <c r="CT684" i="2" s="1"/>
  <c r="CU684" i="2"/>
  <c r="CV684" i="2" s="1"/>
  <c r="CW684" i="2"/>
  <c r="CX684" i="2" s="1"/>
  <c r="CG685" i="2"/>
  <c r="CH685" i="2" s="1"/>
  <c r="CI685" i="2"/>
  <c r="CJ685" i="2" s="1"/>
  <c r="CK685" i="2"/>
  <c r="CL685" i="2" s="1"/>
  <c r="CM685" i="2"/>
  <c r="CN685" i="2" s="1"/>
  <c r="CO685" i="2"/>
  <c r="CP685" i="2" s="1"/>
  <c r="CQ685" i="2"/>
  <c r="CR685" i="2" s="1"/>
  <c r="CS685" i="2"/>
  <c r="CT685" i="2" s="1"/>
  <c r="CU685" i="2"/>
  <c r="CV685" i="2" s="1"/>
  <c r="CW685" i="2"/>
  <c r="CX685" i="2" s="1"/>
  <c r="CG686" i="2"/>
  <c r="CH686" i="2" s="1"/>
  <c r="CI686" i="2"/>
  <c r="CJ686" i="2" s="1"/>
  <c r="CK686" i="2"/>
  <c r="CL686" i="2" s="1"/>
  <c r="CM686" i="2"/>
  <c r="CN686" i="2" s="1"/>
  <c r="CO686" i="2"/>
  <c r="CP686" i="2" s="1"/>
  <c r="CQ686" i="2"/>
  <c r="CR686" i="2" s="1"/>
  <c r="CS686" i="2"/>
  <c r="CT686" i="2" s="1"/>
  <c r="CU686" i="2"/>
  <c r="CV686" i="2" s="1"/>
  <c r="CW686" i="2"/>
  <c r="CX686" i="2" s="1"/>
  <c r="CG687" i="2"/>
  <c r="CH687" i="2" s="1"/>
  <c r="CI687" i="2"/>
  <c r="CJ687" i="2" s="1"/>
  <c r="CK687" i="2"/>
  <c r="CL687" i="2" s="1"/>
  <c r="CM687" i="2"/>
  <c r="CN687" i="2" s="1"/>
  <c r="CO687" i="2"/>
  <c r="CP687" i="2" s="1"/>
  <c r="CQ687" i="2"/>
  <c r="CR687" i="2" s="1"/>
  <c r="CS687" i="2"/>
  <c r="CT687" i="2" s="1"/>
  <c r="CU687" i="2"/>
  <c r="CV687" i="2" s="1"/>
  <c r="CW687" i="2"/>
  <c r="CX687" i="2" s="1"/>
  <c r="CG688" i="2"/>
  <c r="CH688" i="2" s="1"/>
  <c r="CI688" i="2"/>
  <c r="CJ688" i="2" s="1"/>
  <c r="CK688" i="2"/>
  <c r="CL688" i="2" s="1"/>
  <c r="CM688" i="2"/>
  <c r="CN688" i="2" s="1"/>
  <c r="CO688" i="2"/>
  <c r="CP688" i="2" s="1"/>
  <c r="CQ688" i="2"/>
  <c r="CR688" i="2" s="1"/>
  <c r="CS688" i="2"/>
  <c r="CT688" i="2" s="1"/>
  <c r="CU688" i="2"/>
  <c r="CV688" i="2" s="1"/>
  <c r="CW688" i="2"/>
  <c r="CX688" i="2" s="1"/>
  <c r="CG689" i="2"/>
  <c r="CH689" i="2" s="1"/>
  <c r="CI689" i="2"/>
  <c r="CJ689" i="2" s="1"/>
  <c r="CK689" i="2"/>
  <c r="CL689" i="2" s="1"/>
  <c r="CM689" i="2"/>
  <c r="CN689" i="2" s="1"/>
  <c r="CO689" i="2"/>
  <c r="CP689" i="2" s="1"/>
  <c r="CQ689" i="2"/>
  <c r="CR689" i="2" s="1"/>
  <c r="CS689" i="2"/>
  <c r="CT689" i="2" s="1"/>
  <c r="CU689" i="2"/>
  <c r="CV689" i="2" s="1"/>
  <c r="CW689" i="2"/>
  <c r="CX689" i="2" s="1"/>
  <c r="CG690" i="2"/>
  <c r="CH690" i="2" s="1"/>
  <c r="CI690" i="2"/>
  <c r="CJ690" i="2" s="1"/>
  <c r="CK690" i="2"/>
  <c r="CL690" i="2" s="1"/>
  <c r="CM690" i="2"/>
  <c r="CN690" i="2" s="1"/>
  <c r="CO690" i="2"/>
  <c r="CP690" i="2" s="1"/>
  <c r="CQ690" i="2"/>
  <c r="CR690" i="2" s="1"/>
  <c r="CS690" i="2"/>
  <c r="CT690" i="2" s="1"/>
  <c r="CU690" i="2"/>
  <c r="CV690" i="2" s="1"/>
  <c r="CW690" i="2"/>
  <c r="CX690" i="2" s="1"/>
  <c r="CG691" i="2"/>
  <c r="CH691" i="2" s="1"/>
  <c r="CI691" i="2"/>
  <c r="CJ691" i="2" s="1"/>
  <c r="CK691" i="2"/>
  <c r="CL691" i="2" s="1"/>
  <c r="CM691" i="2"/>
  <c r="CN691" i="2" s="1"/>
  <c r="CO691" i="2"/>
  <c r="CP691" i="2" s="1"/>
  <c r="CQ691" i="2"/>
  <c r="CR691" i="2" s="1"/>
  <c r="CS691" i="2"/>
  <c r="CT691" i="2" s="1"/>
  <c r="CU691" i="2"/>
  <c r="CV691" i="2" s="1"/>
  <c r="CW691" i="2"/>
  <c r="CX691" i="2" s="1"/>
  <c r="CG692" i="2"/>
  <c r="CH692" i="2" s="1"/>
  <c r="CI692" i="2"/>
  <c r="CJ692" i="2" s="1"/>
  <c r="CK692" i="2"/>
  <c r="CL692" i="2" s="1"/>
  <c r="CM692" i="2"/>
  <c r="CN692" i="2" s="1"/>
  <c r="CO692" i="2"/>
  <c r="CP692" i="2" s="1"/>
  <c r="CQ692" i="2"/>
  <c r="CR692" i="2" s="1"/>
  <c r="CS692" i="2"/>
  <c r="CT692" i="2" s="1"/>
  <c r="CU692" i="2"/>
  <c r="CV692" i="2" s="1"/>
  <c r="CW692" i="2"/>
  <c r="CX692" i="2" s="1"/>
  <c r="CG693" i="2"/>
  <c r="CH693" i="2" s="1"/>
  <c r="CI693" i="2"/>
  <c r="CJ693" i="2" s="1"/>
  <c r="CK693" i="2"/>
  <c r="CL693" i="2" s="1"/>
  <c r="CM693" i="2"/>
  <c r="CN693" i="2" s="1"/>
  <c r="CO693" i="2"/>
  <c r="CP693" i="2" s="1"/>
  <c r="CQ693" i="2"/>
  <c r="CR693" i="2" s="1"/>
  <c r="CS693" i="2"/>
  <c r="CT693" i="2" s="1"/>
  <c r="CU693" i="2"/>
  <c r="CV693" i="2" s="1"/>
  <c r="CW693" i="2"/>
  <c r="CX693" i="2" s="1"/>
  <c r="CG694" i="2"/>
  <c r="CH694" i="2" s="1"/>
  <c r="CI694" i="2"/>
  <c r="CJ694" i="2" s="1"/>
  <c r="CK694" i="2"/>
  <c r="CL694" i="2" s="1"/>
  <c r="CM694" i="2"/>
  <c r="CN694" i="2" s="1"/>
  <c r="CO694" i="2"/>
  <c r="CP694" i="2" s="1"/>
  <c r="CQ694" i="2"/>
  <c r="CR694" i="2" s="1"/>
  <c r="CS694" i="2"/>
  <c r="CT694" i="2" s="1"/>
  <c r="CU694" i="2"/>
  <c r="CV694" i="2" s="1"/>
  <c r="CW694" i="2"/>
  <c r="CX694" i="2" s="1"/>
  <c r="CG695" i="2"/>
  <c r="CH695" i="2" s="1"/>
  <c r="CI695" i="2"/>
  <c r="CJ695" i="2" s="1"/>
  <c r="CK695" i="2"/>
  <c r="CL695" i="2" s="1"/>
  <c r="CM695" i="2"/>
  <c r="CN695" i="2" s="1"/>
  <c r="CO695" i="2"/>
  <c r="CP695" i="2" s="1"/>
  <c r="CQ695" i="2"/>
  <c r="CR695" i="2" s="1"/>
  <c r="CS695" i="2"/>
  <c r="CT695" i="2" s="1"/>
  <c r="CU695" i="2"/>
  <c r="CV695" i="2" s="1"/>
  <c r="CW695" i="2"/>
  <c r="CX695" i="2" s="1"/>
  <c r="CG696" i="2"/>
  <c r="CH696" i="2" s="1"/>
  <c r="CI696" i="2"/>
  <c r="CJ696" i="2" s="1"/>
  <c r="CK696" i="2"/>
  <c r="CL696" i="2" s="1"/>
  <c r="CM696" i="2"/>
  <c r="CN696" i="2" s="1"/>
  <c r="CO696" i="2"/>
  <c r="CP696" i="2" s="1"/>
  <c r="CQ696" i="2"/>
  <c r="CR696" i="2" s="1"/>
  <c r="CS696" i="2"/>
  <c r="CT696" i="2" s="1"/>
  <c r="CU696" i="2"/>
  <c r="CV696" i="2" s="1"/>
  <c r="CW696" i="2"/>
  <c r="CX696" i="2" s="1"/>
  <c r="CG697" i="2"/>
  <c r="CH697" i="2" s="1"/>
  <c r="CI697" i="2"/>
  <c r="CJ697" i="2" s="1"/>
  <c r="CK697" i="2"/>
  <c r="CL697" i="2" s="1"/>
  <c r="CM697" i="2"/>
  <c r="CN697" i="2" s="1"/>
  <c r="CO697" i="2"/>
  <c r="CP697" i="2" s="1"/>
  <c r="CQ697" i="2"/>
  <c r="CR697" i="2" s="1"/>
  <c r="CS697" i="2"/>
  <c r="CT697" i="2" s="1"/>
  <c r="CU697" i="2"/>
  <c r="CV697" i="2" s="1"/>
  <c r="CW697" i="2"/>
  <c r="CX697" i="2" s="1"/>
  <c r="CG698" i="2"/>
  <c r="CH698" i="2" s="1"/>
  <c r="CI698" i="2"/>
  <c r="CJ698" i="2" s="1"/>
  <c r="CK698" i="2"/>
  <c r="CL698" i="2" s="1"/>
  <c r="CM698" i="2"/>
  <c r="CN698" i="2" s="1"/>
  <c r="CO698" i="2"/>
  <c r="CP698" i="2" s="1"/>
  <c r="CQ698" i="2"/>
  <c r="CR698" i="2" s="1"/>
  <c r="CS698" i="2"/>
  <c r="CT698" i="2" s="1"/>
  <c r="CU698" i="2"/>
  <c r="CV698" i="2" s="1"/>
  <c r="CW698" i="2"/>
  <c r="CX698" i="2" s="1"/>
  <c r="CG699" i="2"/>
  <c r="CH699" i="2" s="1"/>
  <c r="CI699" i="2"/>
  <c r="CJ699" i="2" s="1"/>
  <c r="CK699" i="2"/>
  <c r="CL699" i="2" s="1"/>
  <c r="CM699" i="2"/>
  <c r="CN699" i="2" s="1"/>
  <c r="CO699" i="2"/>
  <c r="CP699" i="2" s="1"/>
  <c r="CQ699" i="2"/>
  <c r="CR699" i="2" s="1"/>
  <c r="CS699" i="2"/>
  <c r="CT699" i="2" s="1"/>
  <c r="CU699" i="2"/>
  <c r="CV699" i="2" s="1"/>
  <c r="CW699" i="2"/>
  <c r="CX699" i="2" s="1"/>
  <c r="CG700" i="2"/>
  <c r="CH700" i="2" s="1"/>
  <c r="CI700" i="2"/>
  <c r="CJ700" i="2" s="1"/>
  <c r="CK700" i="2"/>
  <c r="CL700" i="2" s="1"/>
  <c r="CM700" i="2"/>
  <c r="CN700" i="2" s="1"/>
  <c r="CO700" i="2"/>
  <c r="CP700" i="2" s="1"/>
  <c r="CQ700" i="2"/>
  <c r="CR700" i="2" s="1"/>
  <c r="CS700" i="2"/>
  <c r="CT700" i="2" s="1"/>
  <c r="CU700" i="2"/>
  <c r="CV700" i="2" s="1"/>
  <c r="CW700" i="2"/>
  <c r="CX700" i="2" s="1"/>
  <c r="CG701" i="2"/>
  <c r="CH701" i="2" s="1"/>
  <c r="CI701" i="2"/>
  <c r="CJ701" i="2" s="1"/>
  <c r="CK701" i="2"/>
  <c r="CL701" i="2" s="1"/>
  <c r="CM701" i="2"/>
  <c r="CN701" i="2" s="1"/>
  <c r="CO701" i="2"/>
  <c r="CP701" i="2" s="1"/>
  <c r="CQ701" i="2"/>
  <c r="CR701" i="2" s="1"/>
  <c r="CS701" i="2"/>
  <c r="CT701" i="2" s="1"/>
  <c r="CU701" i="2"/>
  <c r="CV701" i="2" s="1"/>
  <c r="CW701" i="2"/>
  <c r="CX701" i="2" s="1"/>
  <c r="CG702" i="2"/>
  <c r="CH702" i="2" s="1"/>
  <c r="CI702" i="2"/>
  <c r="CJ702" i="2" s="1"/>
  <c r="CK702" i="2"/>
  <c r="CL702" i="2" s="1"/>
  <c r="CM702" i="2"/>
  <c r="CN702" i="2" s="1"/>
  <c r="CO702" i="2"/>
  <c r="CP702" i="2" s="1"/>
  <c r="CQ702" i="2"/>
  <c r="CR702" i="2" s="1"/>
  <c r="CS702" i="2"/>
  <c r="CT702" i="2" s="1"/>
  <c r="CU702" i="2"/>
  <c r="CV702" i="2" s="1"/>
  <c r="CW702" i="2"/>
  <c r="CX702" i="2" s="1"/>
  <c r="CG703" i="2"/>
  <c r="CH703" i="2" s="1"/>
  <c r="CI703" i="2"/>
  <c r="CJ703" i="2" s="1"/>
  <c r="CK703" i="2"/>
  <c r="CL703" i="2" s="1"/>
  <c r="CM703" i="2"/>
  <c r="CN703" i="2" s="1"/>
  <c r="CO703" i="2"/>
  <c r="CP703" i="2" s="1"/>
  <c r="CQ703" i="2"/>
  <c r="CR703" i="2" s="1"/>
  <c r="CS703" i="2"/>
  <c r="CT703" i="2" s="1"/>
  <c r="CU703" i="2"/>
  <c r="CV703" i="2" s="1"/>
  <c r="CW703" i="2"/>
  <c r="CX703" i="2" s="1"/>
  <c r="CG704" i="2"/>
  <c r="CH704" i="2" s="1"/>
  <c r="CI704" i="2"/>
  <c r="CJ704" i="2" s="1"/>
  <c r="CK704" i="2"/>
  <c r="CL704" i="2" s="1"/>
  <c r="CM704" i="2"/>
  <c r="CN704" i="2" s="1"/>
  <c r="CO704" i="2"/>
  <c r="CP704" i="2" s="1"/>
  <c r="CQ704" i="2"/>
  <c r="CR704" i="2" s="1"/>
  <c r="CS704" i="2"/>
  <c r="CT704" i="2" s="1"/>
  <c r="CU704" i="2"/>
  <c r="CV704" i="2" s="1"/>
  <c r="CW704" i="2"/>
  <c r="CX704" i="2" s="1"/>
  <c r="CG705" i="2"/>
  <c r="CH705" i="2" s="1"/>
  <c r="CI705" i="2"/>
  <c r="CJ705" i="2" s="1"/>
  <c r="CK705" i="2"/>
  <c r="CL705" i="2" s="1"/>
  <c r="CM705" i="2"/>
  <c r="CN705" i="2" s="1"/>
  <c r="CO705" i="2"/>
  <c r="CP705" i="2" s="1"/>
  <c r="CQ705" i="2"/>
  <c r="CR705" i="2" s="1"/>
  <c r="CS705" i="2"/>
  <c r="CT705" i="2" s="1"/>
  <c r="CU705" i="2"/>
  <c r="CV705" i="2" s="1"/>
  <c r="CW705" i="2"/>
  <c r="CX705" i="2" s="1"/>
  <c r="CG706" i="2"/>
  <c r="CH706" i="2" s="1"/>
  <c r="CI706" i="2"/>
  <c r="CJ706" i="2" s="1"/>
  <c r="CK706" i="2"/>
  <c r="CL706" i="2" s="1"/>
  <c r="CM706" i="2"/>
  <c r="CN706" i="2" s="1"/>
  <c r="CO706" i="2"/>
  <c r="CP706" i="2" s="1"/>
  <c r="CQ706" i="2"/>
  <c r="CR706" i="2" s="1"/>
  <c r="CS706" i="2"/>
  <c r="CT706" i="2" s="1"/>
  <c r="CU706" i="2"/>
  <c r="CV706" i="2" s="1"/>
  <c r="CW706" i="2"/>
  <c r="CX706" i="2" s="1"/>
  <c r="CG707" i="2"/>
  <c r="CH707" i="2" s="1"/>
  <c r="CI707" i="2"/>
  <c r="CJ707" i="2" s="1"/>
  <c r="CK707" i="2"/>
  <c r="CL707" i="2" s="1"/>
  <c r="CM707" i="2"/>
  <c r="CN707" i="2" s="1"/>
  <c r="CO707" i="2"/>
  <c r="CP707" i="2" s="1"/>
  <c r="CQ707" i="2"/>
  <c r="CR707" i="2" s="1"/>
  <c r="CS707" i="2"/>
  <c r="CT707" i="2" s="1"/>
  <c r="CU707" i="2"/>
  <c r="CV707" i="2" s="1"/>
  <c r="CW707" i="2"/>
  <c r="CX707" i="2" s="1"/>
  <c r="CG708" i="2"/>
  <c r="CH708" i="2" s="1"/>
  <c r="CI708" i="2"/>
  <c r="CJ708" i="2" s="1"/>
  <c r="CK708" i="2"/>
  <c r="CL708" i="2" s="1"/>
  <c r="CM708" i="2"/>
  <c r="CN708" i="2" s="1"/>
  <c r="CO708" i="2"/>
  <c r="CP708" i="2" s="1"/>
  <c r="CQ708" i="2"/>
  <c r="CR708" i="2" s="1"/>
  <c r="CS708" i="2"/>
  <c r="CT708" i="2" s="1"/>
  <c r="CU708" i="2"/>
  <c r="CV708" i="2" s="1"/>
  <c r="CW708" i="2"/>
  <c r="CX708" i="2" s="1"/>
  <c r="CG709" i="2"/>
  <c r="CH709" i="2" s="1"/>
  <c r="CI709" i="2"/>
  <c r="CJ709" i="2" s="1"/>
  <c r="CK709" i="2"/>
  <c r="CL709" i="2" s="1"/>
  <c r="CM709" i="2"/>
  <c r="CN709" i="2" s="1"/>
  <c r="CO709" i="2"/>
  <c r="CP709" i="2" s="1"/>
  <c r="CQ709" i="2"/>
  <c r="CR709" i="2" s="1"/>
  <c r="CS709" i="2"/>
  <c r="CT709" i="2" s="1"/>
  <c r="CU709" i="2"/>
  <c r="CV709" i="2" s="1"/>
  <c r="CW709" i="2"/>
  <c r="CX709" i="2" s="1"/>
  <c r="CG710" i="2"/>
  <c r="CH710" i="2" s="1"/>
  <c r="CI710" i="2"/>
  <c r="CJ710" i="2" s="1"/>
  <c r="CK710" i="2"/>
  <c r="CL710" i="2" s="1"/>
  <c r="CM710" i="2"/>
  <c r="CN710" i="2" s="1"/>
  <c r="CO710" i="2"/>
  <c r="CP710" i="2" s="1"/>
  <c r="CQ710" i="2"/>
  <c r="CR710" i="2" s="1"/>
  <c r="CS710" i="2"/>
  <c r="CT710" i="2" s="1"/>
  <c r="CU710" i="2"/>
  <c r="CV710" i="2" s="1"/>
  <c r="CW710" i="2"/>
  <c r="CX710" i="2" s="1"/>
  <c r="CG711" i="2"/>
  <c r="CH711" i="2" s="1"/>
  <c r="CI711" i="2"/>
  <c r="CJ711" i="2" s="1"/>
  <c r="CK711" i="2"/>
  <c r="CL711" i="2" s="1"/>
  <c r="CM711" i="2"/>
  <c r="CN711" i="2" s="1"/>
  <c r="CO711" i="2"/>
  <c r="CP711" i="2" s="1"/>
  <c r="CQ711" i="2"/>
  <c r="CR711" i="2" s="1"/>
  <c r="CS711" i="2"/>
  <c r="CT711" i="2" s="1"/>
  <c r="CU711" i="2"/>
  <c r="CV711" i="2" s="1"/>
  <c r="CW711" i="2"/>
  <c r="CX711" i="2" s="1"/>
  <c r="CG712" i="2"/>
  <c r="CH712" i="2" s="1"/>
  <c r="CI712" i="2"/>
  <c r="CJ712" i="2" s="1"/>
  <c r="CK712" i="2"/>
  <c r="CL712" i="2" s="1"/>
  <c r="CM712" i="2"/>
  <c r="CN712" i="2" s="1"/>
  <c r="CO712" i="2"/>
  <c r="CP712" i="2" s="1"/>
  <c r="CQ712" i="2"/>
  <c r="CR712" i="2" s="1"/>
  <c r="CS712" i="2"/>
  <c r="CT712" i="2" s="1"/>
  <c r="CU712" i="2"/>
  <c r="CV712" i="2" s="1"/>
  <c r="CW712" i="2"/>
  <c r="CX712" i="2" s="1"/>
  <c r="CG713" i="2"/>
  <c r="CH713" i="2" s="1"/>
  <c r="CI713" i="2"/>
  <c r="CJ713" i="2" s="1"/>
  <c r="CK713" i="2"/>
  <c r="CL713" i="2" s="1"/>
  <c r="CM713" i="2"/>
  <c r="CN713" i="2" s="1"/>
  <c r="CO713" i="2"/>
  <c r="CP713" i="2" s="1"/>
  <c r="CQ713" i="2"/>
  <c r="CR713" i="2" s="1"/>
  <c r="CS713" i="2"/>
  <c r="CT713" i="2" s="1"/>
  <c r="CU713" i="2"/>
  <c r="CV713" i="2" s="1"/>
  <c r="CW713" i="2"/>
  <c r="CX713" i="2" s="1"/>
  <c r="CG714" i="2"/>
  <c r="CH714" i="2" s="1"/>
  <c r="CI714" i="2"/>
  <c r="CJ714" i="2" s="1"/>
  <c r="CK714" i="2"/>
  <c r="CL714" i="2" s="1"/>
  <c r="CM714" i="2"/>
  <c r="CN714" i="2" s="1"/>
  <c r="CO714" i="2"/>
  <c r="CP714" i="2" s="1"/>
  <c r="CQ714" i="2"/>
  <c r="CR714" i="2" s="1"/>
  <c r="CS714" i="2"/>
  <c r="CT714" i="2" s="1"/>
  <c r="CU714" i="2"/>
  <c r="CV714" i="2" s="1"/>
  <c r="CW714" i="2"/>
  <c r="CX714" i="2" s="1"/>
  <c r="CG715" i="2"/>
  <c r="CH715" i="2" s="1"/>
  <c r="CI715" i="2"/>
  <c r="CJ715" i="2" s="1"/>
  <c r="CK715" i="2"/>
  <c r="CL715" i="2" s="1"/>
  <c r="CM715" i="2"/>
  <c r="CN715" i="2" s="1"/>
  <c r="CO715" i="2"/>
  <c r="CP715" i="2" s="1"/>
  <c r="CQ715" i="2"/>
  <c r="CR715" i="2" s="1"/>
  <c r="CS715" i="2"/>
  <c r="CT715" i="2" s="1"/>
  <c r="CU715" i="2"/>
  <c r="CV715" i="2" s="1"/>
  <c r="CW715" i="2"/>
  <c r="CX715" i="2" s="1"/>
  <c r="CG716" i="2"/>
  <c r="CH716" i="2" s="1"/>
  <c r="CI716" i="2"/>
  <c r="CJ716" i="2" s="1"/>
  <c r="CK716" i="2"/>
  <c r="CL716" i="2" s="1"/>
  <c r="CM716" i="2"/>
  <c r="CN716" i="2" s="1"/>
  <c r="CO716" i="2"/>
  <c r="CP716" i="2" s="1"/>
  <c r="CQ716" i="2"/>
  <c r="CR716" i="2" s="1"/>
  <c r="CS716" i="2"/>
  <c r="CT716" i="2" s="1"/>
  <c r="CU716" i="2"/>
  <c r="CV716" i="2" s="1"/>
  <c r="CW716" i="2"/>
  <c r="CX716" i="2" s="1"/>
  <c r="CG717" i="2"/>
  <c r="CH717" i="2" s="1"/>
  <c r="CI717" i="2"/>
  <c r="CJ717" i="2" s="1"/>
  <c r="CK717" i="2"/>
  <c r="CL717" i="2" s="1"/>
  <c r="CM717" i="2"/>
  <c r="CN717" i="2" s="1"/>
  <c r="CO717" i="2"/>
  <c r="CP717" i="2" s="1"/>
  <c r="CQ717" i="2"/>
  <c r="CR717" i="2" s="1"/>
  <c r="CS717" i="2"/>
  <c r="CT717" i="2" s="1"/>
  <c r="CU717" i="2"/>
  <c r="CV717" i="2" s="1"/>
  <c r="CW717" i="2"/>
  <c r="CX717" i="2" s="1"/>
  <c r="CG718" i="2"/>
  <c r="CH718" i="2" s="1"/>
  <c r="CI718" i="2"/>
  <c r="CJ718" i="2" s="1"/>
  <c r="CK718" i="2"/>
  <c r="CL718" i="2" s="1"/>
  <c r="CM718" i="2"/>
  <c r="CN718" i="2" s="1"/>
  <c r="CO718" i="2"/>
  <c r="CP718" i="2" s="1"/>
  <c r="CQ718" i="2"/>
  <c r="CR718" i="2" s="1"/>
  <c r="CS718" i="2"/>
  <c r="CT718" i="2" s="1"/>
  <c r="CU718" i="2"/>
  <c r="CV718" i="2" s="1"/>
  <c r="CW718" i="2"/>
  <c r="CX718" i="2" s="1"/>
  <c r="CG719" i="2"/>
  <c r="CH719" i="2" s="1"/>
  <c r="CI719" i="2"/>
  <c r="CJ719" i="2" s="1"/>
  <c r="CK719" i="2"/>
  <c r="CL719" i="2" s="1"/>
  <c r="CM719" i="2"/>
  <c r="CN719" i="2" s="1"/>
  <c r="CO719" i="2"/>
  <c r="CP719" i="2" s="1"/>
  <c r="CQ719" i="2"/>
  <c r="CR719" i="2" s="1"/>
  <c r="CS719" i="2"/>
  <c r="CT719" i="2" s="1"/>
  <c r="CU719" i="2"/>
  <c r="CV719" i="2" s="1"/>
  <c r="CW719" i="2"/>
  <c r="CX719" i="2" s="1"/>
  <c r="CG720" i="2"/>
  <c r="CH720" i="2" s="1"/>
  <c r="CI720" i="2"/>
  <c r="CJ720" i="2" s="1"/>
  <c r="CK720" i="2"/>
  <c r="CL720" i="2" s="1"/>
  <c r="CM720" i="2"/>
  <c r="CN720" i="2" s="1"/>
  <c r="CO720" i="2"/>
  <c r="CP720" i="2" s="1"/>
  <c r="CQ720" i="2"/>
  <c r="CR720" i="2" s="1"/>
  <c r="CS720" i="2"/>
  <c r="CT720" i="2" s="1"/>
  <c r="CU720" i="2"/>
  <c r="CV720" i="2" s="1"/>
  <c r="CW720" i="2"/>
  <c r="CX720" i="2" s="1"/>
  <c r="CG721" i="2"/>
  <c r="CH721" i="2" s="1"/>
  <c r="CI721" i="2"/>
  <c r="CJ721" i="2" s="1"/>
  <c r="CK721" i="2"/>
  <c r="CL721" i="2" s="1"/>
  <c r="CM721" i="2"/>
  <c r="CN721" i="2" s="1"/>
  <c r="CO721" i="2"/>
  <c r="CP721" i="2" s="1"/>
  <c r="CQ721" i="2"/>
  <c r="CR721" i="2" s="1"/>
  <c r="CS721" i="2"/>
  <c r="CT721" i="2" s="1"/>
  <c r="CU721" i="2"/>
  <c r="CV721" i="2" s="1"/>
  <c r="CW721" i="2"/>
  <c r="CX721" i="2" s="1"/>
  <c r="CG722" i="2"/>
  <c r="CH722" i="2" s="1"/>
  <c r="CI722" i="2"/>
  <c r="CJ722" i="2" s="1"/>
  <c r="CK722" i="2"/>
  <c r="CL722" i="2" s="1"/>
  <c r="CM722" i="2"/>
  <c r="CN722" i="2" s="1"/>
  <c r="CO722" i="2"/>
  <c r="CP722" i="2" s="1"/>
  <c r="CQ722" i="2"/>
  <c r="CR722" i="2" s="1"/>
  <c r="CS722" i="2"/>
  <c r="CT722" i="2" s="1"/>
  <c r="CU722" i="2"/>
  <c r="CV722" i="2" s="1"/>
  <c r="CW722" i="2"/>
  <c r="CX722" i="2" s="1"/>
  <c r="CG723" i="2"/>
  <c r="CH723" i="2" s="1"/>
  <c r="CI723" i="2"/>
  <c r="CJ723" i="2" s="1"/>
  <c r="CK723" i="2"/>
  <c r="CL723" i="2" s="1"/>
  <c r="CM723" i="2"/>
  <c r="CN723" i="2" s="1"/>
  <c r="CO723" i="2"/>
  <c r="CP723" i="2" s="1"/>
  <c r="CQ723" i="2"/>
  <c r="CR723" i="2" s="1"/>
  <c r="CS723" i="2"/>
  <c r="CT723" i="2" s="1"/>
  <c r="CU723" i="2"/>
  <c r="CV723" i="2" s="1"/>
  <c r="CW723" i="2"/>
  <c r="CX723" i="2" s="1"/>
  <c r="CG724" i="2"/>
  <c r="CH724" i="2" s="1"/>
  <c r="CI724" i="2"/>
  <c r="CJ724" i="2" s="1"/>
  <c r="CK724" i="2"/>
  <c r="CL724" i="2" s="1"/>
  <c r="CM724" i="2"/>
  <c r="CN724" i="2" s="1"/>
  <c r="CO724" i="2"/>
  <c r="CP724" i="2" s="1"/>
  <c r="CQ724" i="2"/>
  <c r="CR724" i="2" s="1"/>
  <c r="CS724" i="2"/>
  <c r="CT724" i="2" s="1"/>
  <c r="CU724" i="2"/>
  <c r="CV724" i="2" s="1"/>
  <c r="CW724" i="2"/>
  <c r="CX724" i="2" s="1"/>
  <c r="CG725" i="2"/>
  <c r="CH725" i="2" s="1"/>
  <c r="CI725" i="2"/>
  <c r="CJ725" i="2" s="1"/>
  <c r="CK725" i="2"/>
  <c r="CL725" i="2" s="1"/>
  <c r="CM725" i="2"/>
  <c r="CN725" i="2" s="1"/>
  <c r="CO725" i="2"/>
  <c r="CP725" i="2" s="1"/>
  <c r="CQ725" i="2"/>
  <c r="CR725" i="2" s="1"/>
  <c r="CS725" i="2"/>
  <c r="CT725" i="2" s="1"/>
  <c r="CU725" i="2"/>
  <c r="CV725" i="2" s="1"/>
  <c r="CW725" i="2"/>
  <c r="CX725" i="2" s="1"/>
  <c r="CG726" i="2"/>
  <c r="CH726" i="2" s="1"/>
  <c r="CI726" i="2"/>
  <c r="CJ726" i="2" s="1"/>
  <c r="CK726" i="2"/>
  <c r="CL726" i="2" s="1"/>
  <c r="CM726" i="2"/>
  <c r="CN726" i="2" s="1"/>
  <c r="CO726" i="2"/>
  <c r="CP726" i="2" s="1"/>
  <c r="CQ726" i="2"/>
  <c r="CR726" i="2" s="1"/>
  <c r="CS726" i="2"/>
  <c r="CT726" i="2" s="1"/>
  <c r="CU726" i="2"/>
  <c r="CV726" i="2" s="1"/>
  <c r="CW726" i="2"/>
  <c r="CX726" i="2" s="1"/>
  <c r="CG727" i="2"/>
  <c r="CH727" i="2" s="1"/>
  <c r="CI727" i="2"/>
  <c r="CJ727" i="2" s="1"/>
  <c r="CK727" i="2"/>
  <c r="CL727" i="2" s="1"/>
  <c r="CM727" i="2"/>
  <c r="CN727" i="2" s="1"/>
  <c r="CO727" i="2"/>
  <c r="CP727" i="2" s="1"/>
  <c r="CQ727" i="2"/>
  <c r="CR727" i="2" s="1"/>
  <c r="CS727" i="2"/>
  <c r="CT727" i="2" s="1"/>
  <c r="CU727" i="2"/>
  <c r="CV727" i="2" s="1"/>
  <c r="CW727" i="2"/>
  <c r="CX727" i="2" s="1"/>
  <c r="CG728" i="2"/>
  <c r="CH728" i="2" s="1"/>
  <c r="CI728" i="2"/>
  <c r="CJ728" i="2" s="1"/>
  <c r="CK728" i="2"/>
  <c r="CL728" i="2" s="1"/>
  <c r="CM728" i="2"/>
  <c r="CN728" i="2" s="1"/>
  <c r="CO728" i="2"/>
  <c r="CP728" i="2" s="1"/>
  <c r="CQ728" i="2"/>
  <c r="CR728" i="2" s="1"/>
  <c r="CS728" i="2"/>
  <c r="CT728" i="2" s="1"/>
  <c r="CU728" i="2"/>
  <c r="CV728" i="2" s="1"/>
  <c r="CW728" i="2"/>
  <c r="CX728" i="2" s="1"/>
  <c r="CG729" i="2"/>
  <c r="CH729" i="2" s="1"/>
  <c r="CI729" i="2"/>
  <c r="CJ729" i="2" s="1"/>
  <c r="CK729" i="2"/>
  <c r="CL729" i="2" s="1"/>
  <c r="CM729" i="2"/>
  <c r="CN729" i="2" s="1"/>
  <c r="CO729" i="2"/>
  <c r="CP729" i="2" s="1"/>
  <c r="CQ729" i="2"/>
  <c r="CR729" i="2" s="1"/>
  <c r="CS729" i="2"/>
  <c r="CT729" i="2" s="1"/>
  <c r="CU729" i="2"/>
  <c r="CV729" i="2" s="1"/>
  <c r="CW729" i="2"/>
  <c r="CX729" i="2" s="1"/>
  <c r="CG730" i="2"/>
  <c r="CH730" i="2" s="1"/>
  <c r="CI730" i="2"/>
  <c r="CJ730" i="2" s="1"/>
  <c r="CK730" i="2"/>
  <c r="CL730" i="2" s="1"/>
  <c r="CM730" i="2"/>
  <c r="CN730" i="2" s="1"/>
  <c r="CO730" i="2"/>
  <c r="CP730" i="2" s="1"/>
  <c r="CQ730" i="2"/>
  <c r="CR730" i="2" s="1"/>
  <c r="CS730" i="2"/>
  <c r="CT730" i="2" s="1"/>
  <c r="CU730" i="2"/>
  <c r="CV730" i="2" s="1"/>
  <c r="CW730" i="2"/>
  <c r="CX730" i="2" s="1"/>
  <c r="CG731" i="2"/>
  <c r="CH731" i="2" s="1"/>
  <c r="CI731" i="2"/>
  <c r="CJ731" i="2" s="1"/>
  <c r="CK731" i="2"/>
  <c r="CL731" i="2" s="1"/>
  <c r="CM731" i="2"/>
  <c r="CN731" i="2" s="1"/>
  <c r="CO731" i="2"/>
  <c r="CP731" i="2" s="1"/>
  <c r="CQ731" i="2"/>
  <c r="CR731" i="2" s="1"/>
  <c r="CS731" i="2"/>
  <c r="CT731" i="2" s="1"/>
  <c r="CU731" i="2"/>
  <c r="CV731" i="2" s="1"/>
  <c r="CW731" i="2"/>
  <c r="CX731" i="2" s="1"/>
  <c r="CG732" i="2"/>
  <c r="CH732" i="2" s="1"/>
  <c r="CI732" i="2"/>
  <c r="CJ732" i="2" s="1"/>
  <c r="CK732" i="2"/>
  <c r="CL732" i="2" s="1"/>
  <c r="CM732" i="2"/>
  <c r="CN732" i="2" s="1"/>
  <c r="CO732" i="2"/>
  <c r="CP732" i="2" s="1"/>
  <c r="CQ732" i="2"/>
  <c r="CR732" i="2" s="1"/>
  <c r="CS732" i="2"/>
  <c r="CT732" i="2" s="1"/>
  <c r="CU732" i="2"/>
  <c r="CV732" i="2" s="1"/>
  <c r="CW732" i="2"/>
  <c r="CX732" i="2" s="1"/>
  <c r="CG733" i="2"/>
  <c r="CH733" i="2" s="1"/>
  <c r="CI733" i="2"/>
  <c r="CJ733" i="2" s="1"/>
  <c r="CK733" i="2"/>
  <c r="CL733" i="2" s="1"/>
  <c r="CM733" i="2"/>
  <c r="CN733" i="2" s="1"/>
  <c r="CO733" i="2"/>
  <c r="CP733" i="2" s="1"/>
  <c r="CQ733" i="2"/>
  <c r="CR733" i="2" s="1"/>
  <c r="CS733" i="2"/>
  <c r="CT733" i="2" s="1"/>
  <c r="CU733" i="2"/>
  <c r="CV733" i="2" s="1"/>
  <c r="CW733" i="2"/>
  <c r="CX733" i="2" s="1"/>
  <c r="CG734" i="2"/>
  <c r="CH734" i="2" s="1"/>
  <c r="CI734" i="2"/>
  <c r="CJ734" i="2" s="1"/>
  <c r="CK734" i="2"/>
  <c r="CL734" i="2" s="1"/>
  <c r="CM734" i="2"/>
  <c r="CN734" i="2" s="1"/>
  <c r="CO734" i="2"/>
  <c r="CP734" i="2" s="1"/>
  <c r="CQ734" i="2"/>
  <c r="CR734" i="2" s="1"/>
  <c r="CS734" i="2"/>
  <c r="CT734" i="2" s="1"/>
  <c r="CU734" i="2"/>
  <c r="CV734" i="2" s="1"/>
  <c r="CW734" i="2"/>
  <c r="CX734" i="2" s="1"/>
  <c r="CG735" i="2"/>
  <c r="CH735" i="2" s="1"/>
  <c r="CI735" i="2"/>
  <c r="CJ735" i="2" s="1"/>
  <c r="CK735" i="2"/>
  <c r="CL735" i="2" s="1"/>
  <c r="CM735" i="2"/>
  <c r="CN735" i="2" s="1"/>
  <c r="CO735" i="2"/>
  <c r="CP735" i="2" s="1"/>
  <c r="CQ735" i="2"/>
  <c r="CR735" i="2" s="1"/>
  <c r="CS735" i="2"/>
  <c r="CT735" i="2" s="1"/>
  <c r="CU735" i="2"/>
  <c r="CV735" i="2" s="1"/>
  <c r="CW735" i="2"/>
  <c r="CX735" i="2" s="1"/>
  <c r="CG736" i="2"/>
  <c r="CH736" i="2" s="1"/>
  <c r="CI736" i="2"/>
  <c r="CJ736" i="2" s="1"/>
  <c r="CK736" i="2"/>
  <c r="CL736" i="2" s="1"/>
  <c r="CM736" i="2"/>
  <c r="CN736" i="2" s="1"/>
  <c r="CO736" i="2"/>
  <c r="CP736" i="2" s="1"/>
  <c r="CQ736" i="2"/>
  <c r="CR736" i="2" s="1"/>
  <c r="CS736" i="2"/>
  <c r="CT736" i="2" s="1"/>
  <c r="CU736" i="2"/>
  <c r="CV736" i="2" s="1"/>
  <c r="CW736" i="2"/>
  <c r="CX736" i="2" s="1"/>
  <c r="CG737" i="2"/>
  <c r="CH737" i="2" s="1"/>
  <c r="CI737" i="2"/>
  <c r="CJ737" i="2" s="1"/>
  <c r="CK737" i="2"/>
  <c r="CL737" i="2" s="1"/>
  <c r="CM737" i="2"/>
  <c r="CN737" i="2" s="1"/>
  <c r="CO737" i="2"/>
  <c r="CP737" i="2" s="1"/>
  <c r="CQ737" i="2"/>
  <c r="CR737" i="2" s="1"/>
  <c r="CS737" i="2"/>
  <c r="CT737" i="2" s="1"/>
  <c r="CU737" i="2"/>
  <c r="CV737" i="2" s="1"/>
  <c r="CW737" i="2"/>
  <c r="CX737" i="2" s="1"/>
  <c r="CG738" i="2"/>
  <c r="CH738" i="2" s="1"/>
  <c r="CI738" i="2"/>
  <c r="CJ738" i="2" s="1"/>
  <c r="CK738" i="2"/>
  <c r="CL738" i="2" s="1"/>
  <c r="CM738" i="2"/>
  <c r="CN738" i="2" s="1"/>
  <c r="CO738" i="2"/>
  <c r="CP738" i="2" s="1"/>
  <c r="CQ738" i="2"/>
  <c r="CR738" i="2" s="1"/>
  <c r="CS738" i="2"/>
  <c r="CT738" i="2" s="1"/>
  <c r="CU738" i="2"/>
  <c r="CV738" i="2" s="1"/>
  <c r="CW738" i="2"/>
  <c r="CX738" i="2" s="1"/>
  <c r="CG739" i="2"/>
  <c r="CH739" i="2" s="1"/>
  <c r="CI739" i="2"/>
  <c r="CJ739" i="2" s="1"/>
  <c r="CK739" i="2"/>
  <c r="CL739" i="2" s="1"/>
  <c r="CM739" i="2"/>
  <c r="CN739" i="2" s="1"/>
  <c r="CO739" i="2"/>
  <c r="CP739" i="2" s="1"/>
  <c r="CQ739" i="2"/>
  <c r="CR739" i="2" s="1"/>
  <c r="CS739" i="2"/>
  <c r="CT739" i="2" s="1"/>
  <c r="CU739" i="2"/>
  <c r="CV739" i="2" s="1"/>
  <c r="CW739" i="2"/>
  <c r="CX739" i="2" s="1"/>
  <c r="CG740" i="2"/>
  <c r="CH740" i="2" s="1"/>
  <c r="CI740" i="2"/>
  <c r="CJ740" i="2" s="1"/>
  <c r="CK740" i="2"/>
  <c r="CL740" i="2" s="1"/>
  <c r="CM740" i="2"/>
  <c r="CN740" i="2" s="1"/>
  <c r="CO740" i="2"/>
  <c r="CP740" i="2" s="1"/>
  <c r="CQ740" i="2"/>
  <c r="CR740" i="2" s="1"/>
  <c r="CS740" i="2"/>
  <c r="CT740" i="2" s="1"/>
  <c r="CU740" i="2"/>
  <c r="CV740" i="2" s="1"/>
  <c r="CW740" i="2"/>
  <c r="CX740" i="2" s="1"/>
  <c r="CG741" i="2"/>
  <c r="CH741" i="2" s="1"/>
  <c r="CI741" i="2"/>
  <c r="CJ741" i="2" s="1"/>
  <c r="CK741" i="2"/>
  <c r="CL741" i="2" s="1"/>
  <c r="CM741" i="2"/>
  <c r="CN741" i="2" s="1"/>
  <c r="CO741" i="2"/>
  <c r="CP741" i="2" s="1"/>
  <c r="CQ741" i="2"/>
  <c r="CR741" i="2" s="1"/>
  <c r="CS741" i="2"/>
  <c r="CT741" i="2" s="1"/>
  <c r="CU741" i="2"/>
  <c r="CV741" i="2" s="1"/>
  <c r="CW741" i="2"/>
  <c r="CX741" i="2" s="1"/>
  <c r="CG742" i="2"/>
  <c r="CH742" i="2" s="1"/>
  <c r="CI742" i="2"/>
  <c r="CJ742" i="2" s="1"/>
  <c r="CK742" i="2"/>
  <c r="CL742" i="2" s="1"/>
  <c r="CM742" i="2"/>
  <c r="CN742" i="2" s="1"/>
  <c r="CO742" i="2"/>
  <c r="CP742" i="2" s="1"/>
  <c r="CQ742" i="2"/>
  <c r="CR742" i="2" s="1"/>
  <c r="CS742" i="2"/>
  <c r="CT742" i="2" s="1"/>
  <c r="CU742" i="2"/>
  <c r="CV742" i="2" s="1"/>
  <c r="CW742" i="2"/>
  <c r="CX742" i="2" s="1"/>
  <c r="CG743" i="2"/>
  <c r="CH743" i="2" s="1"/>
  <c r="CI743" i="2"/>
  <c r="CJ743" i="2" s="1"/>
  <c r="CK743" i="2"/>
  <c r="CL743" i="2" s="1"/>
  <c r="CM743" i="2"/>
  <c r="CN743" i="2" s="1"/>
  <c r="CO743" i="2"/>
  <c r="CP743" i="2" s="1"/>
  <c r="CQ743" i="2"/>
  <c r="CR743" i="2" s="1"/>
  <c r="CS743" i="2"/>
  <c r="CT743" i="2" s="1"/>
  <c r="CU743" i="2"/>
  <c r="CV743" i="2" s="1"/>
  <c r="CW743" i="2"/>
  <c r="CX743" i="2" s="1"/>
  <c r="CG744" i="2"/>
  <c r="CH744" i="2" s="1"/>
  <c r="CI744" i="2"/>
  <c r="CJ744" i="2" s="1"/>
  <c r="CK744" i="2"/>
  <c r="CL744" i="2" s="1"/>
  <c r="CM744" i="2"/>
  <c r="CN744" i="2" s="1"/>
  <c r="CO744" i="2"/>
  <c r="CP744" i="2" s="1"/>
  <c r="CQ744" i="2"/>
  <c r="CR744" i="2" s="1"/>
  <c r="CS744" i="2"/>
  <c r="CT744" i="2" s="1"/>
  <c r="CU744" i="2"/>
  <c r="CV744" i="2" s="1"/>
  <c r="CW744" i="2"/>
  <c r="CX744" i="2" s="1"/>
  <c r="CG745" i="2"/>
  <c r="CH745" i="2" s="1"/>
  <c r="CI745" i="2"/>
  <c r="CJ745" i="2" s="1"/>
  <c r="CK745" i="2"/>
  <c r="CL745" i="2" s="1"/>
  <c r="CM745" i="2"/>
  <c r="CN745" i="2" s="1"/>
  <c r="CO745" i="2"/>
  <c r="CP745" i="2" s="1"/>
  <c r="CQ745" i="2"/>
  <c r="CR745" i="2" s="1"/>
  <c r="CS745" i="2"/>
  <c r="CT745" i="2" s="1"/>
  <c r="CU745" i="2"/>
  <c r="CV745" i="2" s="1"/>
  <c r="CW745" i="2"/>
  <c r="CX745" i="2" s="1"/>
  <c r="CG746" i="2"/>
  <c r="CH746" i="2" s="1"/>
  <c r="CI746" i="2"/>
  <c r="CJ746" i="2" s="1"/>
  <c r="CK746" i="2"/>
  <c r="CL746" i="2" s="1"/>
  <c r="CM746" i="2"/>
  <c r="CN746" i="2" s="1"/>
  <c r="CO746" i="2"/>
  <c r="CP746" i="2" s="1"/>
  <c r="CQ746" i="2"/>
  <c r="CR746" i="2" s="1"/>
  <c r="CS746" i="2"/>
  <c r="CT746" i="2" s="1"/>
  <c r="CU746" i="2"/>
  <c r="CV746" i="2" s="1"/>
  <c r="CW746" i="2"/>
  <c r="CX746" i="2" s="1"/>
  <c r="CG747" i="2"/>
  <c r="CH747" i="2" s="1"/>
  <c r="CI747" i="2"/>
  <c r="CJ747" i="2" s="1"/>
  <c r="CK747" i="2"/>
  <c r="CL747" i="2" s="1"/>
  <c r="CM747" i="2"/>
  <c r="CN747" i="2" s="1"/>
  <c r="CO747" i="2"/>
  <c r="CP747" i="2" s="1"/>
  <c r="CQ747" i="2"/>
  <c r="CR747" i="2" s="1"/>
  <c r="CS747" i="2"/>
  <c r="CT747" i="2" s="1"/>
  <c r="CU747" i="2"/>
  <c r="CV747" i="2" s="1"/>
  <c r="CW747" i="2"/>
  <c r="CX747" i="2" s="1"/>
  <c r="CG748" i="2"/>
  <c r="CH748" i="2" s="1"/>
  <c r="CI748" i="2"/>
  <c r="CJ748" i="2" s="1"/>
  <c r="CK748" i="2"/>
  <c r="CL748" i="2" s="1"/>
  <c r="CM748" i="2"/>
  <c r="CN748" i="2" s="1"/>
  <c r="CO748" i="2"/>
  <c r="CP748" i="2" s="1"/>
  <c r="CQ748" i="2"/>
  <c r="CR748" i="2" s="1"/>
  <c r="CS748" i="2"/>
  <c r="CT748" i="2" s="1"/>
  <c r="CU748" i="2"/>
  <c r="CV748" i="2" s="1"/>
  <c r="CW748" i="2"/>
  <c r="CX748" i="2" s="1"/>
  <c r="CG749" i="2"/>
  <c r="CH749" i="2" s="1"/>
  <c r="CI749" i="2"/>
  <c r="CJ749" i="2" s="1"/>
  <c r="CK749" i="2"/>
  <c r="CL749" i="2" s="1"/>
  <c r="CM749" i="2"/>
  <c r="CN749" i="2" s="1"/>
  <c r="CO749" i="2"/>
  <c r="CP749" i="2" s="1"/>
  <c r="CQ749" i="2"/>
  <c r="CR749" i="2" s="1"/>
  <c r="CS749" i="2"/>
  <c r="CT749" i="2" s="1"/>
  <c r="CU749" i="2"/>
  <c r="CV749" i="2" s="1"/>
  <c r="CW749" i="2"/>
  <c r="CX749" i="2" s="1"/>
  <c r="CG750" i="2"/>
  <c r="CH750" i="2" s="1"/>
  <c r="CI750" i="2"/>
  <c r="CJ750" i="2" s="1"/>
  <c r="CK750" i="2"/>
  <c r="CL750" i="2" s="1"/>
  <c r="CM750" i="2"/>
  <c r="CN750" i="2" s="1"/>
  <c r="CO750" i="2"/>
  <c r="CP750" i="2" s="1"/>
  <c r="CQ750" i="2"/>
  <c r="CR750" i="2" s="1"/>
  <c r="CS750" i="2"/>
  <c r="CT750" i="2" s="1"/>
  <c r="CU750" i="2"/>
  <c r="CV750" i="2" s="1"/>
  <c r="CW750" i="2"/>
  <c r="CX750" i="2" s="1"/>
  <c r="CG751" i="2"/>
  <c r="CH751" i="2" s="1"/>
  <c r="CI751" i="2"/>
  <c r="CJ751" i="2" s="1"/>
  <c r="CK751" i="2"/>
  <c r="CL751" i="2" s="1"/>
  <c r="CM751" i="2"/>
  <c r="CN751" i="2" s="1"/>
  <c r="CO751" i="2"/>
  <c r="CP751" i="2" s="1"/>
  <c r="CQ751" i="2"/>
  <c r="CR751" i="2" s="1"/>
  <c r="CS751" i="2"/>
  <c r="CT751" i="2" s="1"/>
  <c r="CU751" i="2"/>
  <c r="CV751" i="2" s="1"/>
  <c r="CW751" i="2"/>
  <c r="CX751" i="2" s="1"/>
  <c r="CG752" i="2"/>
  <c r="CH752" i="2" s="1"/>
  <c r="CI752" i="2"/>
  <c r="CJ752" i="2" s="1"/>
  <c r="CK752" i="2"/>
  <c r="CL752" i="2" s="1"/>
  <c r="CM752" i="2"/>
  <c r="CN752" i="2" s="1"/>
  <c r="CO752" i="2"/>
  <c r="CP752" i="2" s="1"/>
  <c r="CQ752" i="2"/>
  <c r="CR752" i="2" s="1"/>
  <c r="CS752" i="2"/>
  <c r="CT752" i="2" s="1"/>
  <c r="CU752" i="2"/>
  <c r="CV752" i="2" s="1"/>
  <c r="CW752" i="2"/>
  <c r="CX752" i="2" s="1"/>
  <c r="CG753" i="2"/>
  <c r="CH753" i="2" s="1"/>
  <c r="CI753" i="2"/>
  <c r="CJ753" i="2" s="1"/>
  <c r="CK753" i="2"/>
  <c r="CL753" i="2" s="1"/>
  <c r="CM753" i="2"/>
  <c r="CN753" i="2" s="1"/>
  <c r="CO753" i="2"/>
  <c r="CP753" i="2" s="1"/>
  <c r="CQ753" i="2"/>
  <c r="CR753" i="2" s="1"/>
  <c r="CS753" i="2"/>
  <c r="CT753" i="2" s="1"/>
  <c r="CU753" i="2"/>
  <c r="CV753" i="2" s="1"/>
  <c r="CW753" i="2"/>
  <c r="CX753" i="2" s="1"/>
  <c r="CG754" i="2"/>
  <c r="CH754" i="2" s="1"/>
  <c r="CI754" i="2"/>
  <c r="CJ754" i="2" s="1"/>
  <c r="CK754" i="2"/>
  <c r="CL754" i="2" s="1"/>
  <c r="CM754" i="2"/>
  <c r="CN754" i="2" s="1"/>
  <c r="CO754" i="2"/>
  <c r="CP754" i="2" s="1"/>
  <c r="CQ754" i="2"/>
  <c r="CR754" i="2" s="1"/>
  <c r="CS754" i="2"/>
  <c r="CT754" i="2" s="1"/>
  <c r="CU754" i="2"/>
  <c r="CV754" i="2" s="1"/>
  <c r="CW754" i="2"/>
  <c r="CX754" i="2" s="1"/>
  <c r="CG755" i="2"/>
  <c r="CH755" i="2" s="1"/>
  <c r="CI755" i="2"/>
  <c r="CJ755" i="2" s="1"/>
  <c r="CK755" i="2"/>
  <c r="CL755" i="2" s="1"/>
  <c r="CM755" i="2"/>
  <c r="CN755" i="2" s="1"/>
  <c r="CO755" i="2"/>
  <c r="CP755" i="2" s="1"/>
  <c r="CQ755" i="2"/>
  <c r="CR755" i="2" s="1"/>
  <c r="CS755" i="2"/>
  <c r="CT755" i="2" s="1"/>
  <c r="CU755" i="2"/>
  <c r="CV755" i="2" s="1"/>
  <c r="CW755" i="2"/>
  <c r="CX755" i="2" s="1"/>
  <c r="CG756" i="2"/>
  <c r="CH756" i="2" s="1"/>
  <c r="CI756" i="2"/>
  <c r="CJ756" i="2" s="1"/>
  <c r="CK756" i="2"/>
  <c r="CL756" i="2" s="1"/>
  <c r="CM756" i="2"/>
  <c r="CN756" i="2" s="1"/>
  <c r="CO756" i="2"/>
  <c r="CP756" i="2" s="1"/>
  <c r="CQ756" i="2"/>
  <c r="CR756" i="2" s="1"/>
  <c r="CS756" i="2"/>
  <c r="CT756" i="2" s="1"/>
  <c r="CU756" i="2"/>
  <c r="CV756" i="2" s="1"/>
  <c r="CW756" i="2"/>
  <c r="CX756" i="2" s="1"/>
  <c r="CG757" i="2"/>
  <c r="CH757" i="2" s="1"/>
  <c r="CI757" i="2"/>
  <c r="CJ757" i="2" s="1"/>
  <c r="CK757" i="2"/>
  <c r="CL757" i="2" s="1"/>
  <c r="CM757" i="2"/>
  <c r="CN757" i="2" s="1"/>
  <c r="CO757" i="2"/>
  <c r="CP757" i="2" s="1"/>
  <c r="CQ757" i="2"/>
  <c r="CR757" i="2" s="1"/>
  <c r="CS757" i="2"/>
  <c r="CT757" i="2" s="1"/>
  <c r="CU757" i="2"/>
  <c r="CV757" i="2" s="1"/>
  <c r="CW757" i="2"/>
  <c r="CX757" i="2" s="1"/>
  <c r="CG758" i="2"/>
  <c r="CH758" i="2" s="1"/>
  <c r="CI758" i="2"/>
  <c r="CJ758" i="2" s="1"/>
  <c r="CK758" i="2"/>
  <c r="CL758" i="2" s="1"/>
  <c r="CM758" i="2"/>
  <c r="CN758" i="2" s="1"/>
  <c r="CO758" i="2"/>
  <c r="CP758" i="2" s="1"/>
  <c r="CQ758" i="2"/>
  <c r="CR758" i="2" s="1"/>
  <c r="CS758" i="2"/>
  <c r="CT758" i="2" s="1"/>
  <c r="CU758" i="2"/>
  <c r="CV758" i="2" s="1"/>
  <c r="CW758" i="2"/>
  <c r="CX758" i="2" s="1"/>
  <c r="CG759" i="2"/>
  <c r="CH759" i="2" s="1"/>
  <c r="CI759" i="2"/>
  <c r="CJ759" i="2" s="1"/>
  <c r="CK759" i="2"/>
  <c r="CL759" i="2" s="1"/>
  <c r="CM759" i="2"/>
  <c r="CN759" i="2" s="1"/>
  <c r="CO759" i="2"/>
  <c r="CP759" i="2" s="1"/>
  <c r="CQ759" i="2"/>
  <c r="CR759" i="2" s="1"/>
  <c r="CS759" i="2"/>
  <c r="CT759" i="2" s="1"/>
  <c r="CU759" i="2"/>
  <c r="CV759" i="2" s="1"/>
  <c r="CW759" i="2"/>
  <c r="CX759" i="2" s="1"/>
  <c r="CG760" i="2"/>
  <c r="CH760" i="2" s="1"/>
  <c r="CI760" i="2"/>
  <c r="CJ760" i="2" s="1"/>
  <c r="CK760" i="2"/>
  <c r="CL760" i="2" s="1"/>
  <c r="CM760" i="2"/>
  <c r="CN760" i="2" s="1"/>
  <c r="CO760" i="2"/>
  <c r="CP760" i="2" s="1"/>
  <c r="CQ760" i="2"/>
  <c r="CR760" i="2" s="1"/>
  <c r="CS760" i="2"/>
  <c r="CT760" i="2" s="1"/>
  <c r="CU760" i="2"/>
  <c r="CV760" i="2" s="1"/>
  <c r="CW760" i="2"/>
  <c r="CX760" i="2" s="1"/>
  <c r="CG761" i="2"/>
  <c r="CH761" i="2" s="1"/>
  <c r="CI761" i="2"/>
  <c r="CJ761" i="2" s="1"/>
  <c r="CK761" i="2"/>
  <c r="CL761" i="2" s="1"/>
  <c r="CM761" i="2"/>
  <c r="CN761" i="2" s="1"/>
  <c r="CO761" i="2"/>
  <c r="CP761" i="2" s="1"/>
  <c r="CQ761" i="2"/>
  <c r="CR761" i="2" s="1"/>
  <c r="CS761" i="2"/>
  <c r="CT761" i="2" s="1"/>
  <c r="CU761" i="2"/>
  <c r="CV761" i="2" s="1"/>
  <c r="CW761" i="2"/>
  <c r="CX761" i="2" s="1"/>
  <c r="CG762" i="2"/>
  <c r="CH762" i="2" s="1"/>
  <c r="CI762" i="2"/>
  <c r="CJ762" i="2" s="1"/>
  <c r="CK762" i="2"/>
  <c r="CL762" i="2" s="1"/>
  <c r="CM762" i="2"/>
  <c r="CN762" i="2" s="1"/>
  <c r="CO762" i="2"/>
  <c r="CP762" i="2" s="1"/>
  <c r="CQ762" i="2"/>
  <c r="CR762" i="2" s="1"/>
  <c r="CS762" i="2"/>
  <c r="CT762" i="2" s="1"/>
  <c r="CU762" i="2"/>
  <c r="CV762" i="2" s="1"/>
  <c r="CW762" i="2"/>
  <c r="CX762" i="2" s="1"/>
  <c r="CG763" i="2"/>
  <c r="CH763" i="2" s="1"/>
  <c r="CI763" i="2"/>
  <c r="CJ763" i="2" s="1"/>
  <c r="CK763" i="2"/>
  <c r="CL763" i="2" s="1"/>
  <c r="CM763" i="2"/>
  <c r="CN763" i="2" s="1"/>
  <c r="CO763" i="2"/>
  <c r="CP763" i="2" s="1"/>
  <c r="CQ763" i="2"/>
  <c r="CR763" i="2" s="1"/>
  <c r="CS763" i="2"/>
  <c r="CT763" i="2" s="1"/>
  <c r="CU763" i="2"/>
  <c r="CV763" i="2" s="1"/>
  <c r="CW763" i="2"/>
  <c r="CX763" i="2" s="1"/>
  <c r="CG764" i="2"/>
  <c r="CH764" i="2" s="1"/>
  <c r="CI764" i="2"/>
  <c r="CJ764" i="2" s="1"/>
  <c r="CK764" i="2"/>
  <c r="CL764" i="2" s="1"/>
  <c r="CM764" i="2"/>
  <c r="CN764" i="2" s="1"/>
  <c r="CO764" i="2"/>
  <c r="CP764" i="2" s="1"/>
  <c r="CQ764" i="2"/>
  <c r="CR764" i="2" s="1"/>
  <c r="CS764" i="2"/>
  <c r="CT764" i="2" s="1"/>
  <c r="CU764" i="2"/>
  <c r="CV764" i="2" s="1"/>
  <c r="CW764" i="2"/>
  <c r="CX764" i="2" s="1"/>
  <c r="CG765" i="2"/>
  <c r="CH765" i="2" s="1"/>
  <c r="CI765" i="2"/>
  <c r="CJ765" i="2" s="1"/>
  <c r="CK765" i="2"/>
  <c r="CL765" i="2" s="1"/>
  <c r="CM765" i="2"/>
  <c r="CN765" i="2" s="1"/>
  <c r="CO765" i="2"/>
  <c r="CP765" i="2" s="1"/>
  <c r="CQ765" i="2"/>
  <c r="CR765" i="2" s="1"/>
  <c r="CS765" i="2"/>
  <c r="CT765" i="2" s="1"/>
  <c r="CU765" i="2"/>
  <c r="CV765" i="2" s="1"/>
  <c r="CW765" i="2"/>
  <c r="CX765" i="2" s="1"/>
  <c r="CG766" i="2"/>
  <c r="CH766" i="2" s="1"/>
  <c r="CI766" i="2"/>
  <c r="CJ766" i="2" s="1"/>
  <c r="CK766" i="2"/>
  <c r="CL766" i="2" s="1"/>
  <c r="CM766" i="2"/>
  <c r="CN766" i="2" s="1"/>
  <c r="CO766" i="2"/>
  <c r="CP766" i="2" s="1"/>
  <c r="CQ766" i="2"/>
  <c r="CR766" i="2" s="1"/>
  <c r="CS766" i="2"/>
  <c r="CT766" i="2" s="1"/>
  <c r="CU766" i="2"/>
  <c r="CV766" i="2" s="1"/>
  <c r="CW766" i="2"/>
  <c r="CX766" i="2" s="1"/>
  <c r="CG767" i="2"/>
  <c r="CH767" i="2" s="1"/>
  <c r="CI767" i="2"/>
  <c r="CJ767" i="2" s="1"/>
  <c r="CK767" i="2"/>
  <c r="CL767" i="2" s="1"/>
  <c r="CM767" i="2"/>
  <c r="CN767" i="2" s="1"/>
  <c r="CO767" i="2"/>
  <c r="CP767" i="2" s="1"/>
  <c r="CQ767" i="2"/>
  <c r="CR767" i="2" s="1"/>
  <c r="CS767" i="2"/>
  <c r="CT767" i="2" s="1"/>
  <c r="CU767" i="2"/>
  <c r="CV767" i="2" s="1"/>
  <c r="CW767" i="2"/>
  <c r="CX767" i="2" s="1"/>
  <c r="CG768" i="2"/>
  <c r="CH768" i="2" s="1"/>
  <c r="CI768" i="2"/>
  <c r="CJ768" i="2" s="1"/>
  <c r="CK768" i="2"/>
  <c r="CL768" i="2" s="1"/>
  <c r="CM768" i="2"/>
  <c r="CN768" i="2" s="1"/>
  <c r="CO768" i="2"/>
  <c r="CP768" i="2" s="1"/>
  <c r="CQ768" i="2"/>
  <c r="CR768" i="2" s="1"/>
  <c r="CS768" i="2"/>
  <c r="CT768" i="2" s="1"/>
  <c r="CU768" i="2"/>
  <c r="CV768" i="2" s="1"/>
  <c r="CW768" i="2"/>
  <c r="CX768" i="2" s="1"/>
  <c r="CG769" i="2"/>
  <c r="CH769" i="2" s="1"/>
  <c r="CI769" i="2"/>
  <c r="CJ769" i="2" s="1"/>
  <c r="CK769" i="2"/>
  <c r="CL769" i="2" s="1"/>
  <c r="CM769" i="2"/>
  <c r="CN769" i="2" s="1"/>
  <c r="CO769" i="2"/>
  <c r="CP769" i="2" s="1"/>
  <c r="CQ769" i="2"/>
  <c r="CR769" i="2" s="1"/>
  <c r="CS769" i="2"/>
  <c r="CT769" i="2" s="1"/>
  <c r="CU769" i="2"/>
  <c r="CV769" i="2" s="1"/>
  <c r="CW769" i="2"/>
  <c r="CX769" i="2" s="1"/>
  <c r="CG770" i="2"/>
  <c r="CH770" i="2" s="1"/>
  <c r="CI770" i="2"/>
  <c r="CJ770" i="2" s="1"/>
  <c r="CK770" i="2"/>
  <c r="CL770" i="2" s="1"/>
  <c r="CM770" i="2"/>
  <c r="CN770" i="2" s="1"/>
  <c r="CO770" i="2"/>
  <c r="CP770" i="2" s="1"/>
  <c r="CQ770" i="2"/>
  <c r="CR770" i="2" s="1"/>
  <c r="CS770" i="2"/>
  <c r="CT770" i="2" s="1"/>
  <c r="CU770" i="2"/>
  <c r="CV770" i="2" s="1"/>
  <c r="CW770" i="2"/>
  <c r="CX770" i="2" s="1"/>
  <c r="CG771" i="2"/>
  <c r="CH771" i="2" s="1"/>
  <c r="CI771" i="2"/>
  <c r="CJ771" i="2" s="1"/>
  <c r="CK771" i="2"/>
  <c r="CL771" i="2" s="1"/>
  <c r="CM771" i="2"/>
  <c r="CN771" i="2" s="1"/>
  <c r="CO771" i="2"/>
  <c r="CP771" i="2" s="1"/>
  <c r="CQ771" i="2"/>
  <c r="CR771" i="2" s="1"/>
  <c r="CS771" i="2"/>
  <c r="CT771" i="2" s="1"/>
  <c r="CU771" i="2"/>
  <c r="CV771" i="2" s="1"/>
  <c r="CW771" i="2"/>
  <c r="CX771" i="2" s="1"/>
  <c r="CG772" i="2"/>
  <c r="CH772" i="2" s="1"/>
  <c r="CI772" i="2"/>
  <c r="CJ772" i="2" s="1"/>
  <c r="CK772" i="2"/>
  <c r="CL772" i="2" s="1"/>
  <c r="CM772" i="2"/>
  <c r="CN772" i="2" s="1"/>
  <c r="CO772" i="2"/>
  <c r="CP772" i="2" s="1"/>
  <c r="CQ772" i="2"/>
  <c r="CR772" i="2" s="1"/>
  <c r="CS772" i="2"/>
  <c r="CT772" i="2" s="1"/>
  <c r="CU772" i="2"/>
  <c r="CV772" i="2" s="1"/>
  <c r="CW772" i="2"/>
  <c r="CX772" i="2" s="1"/>
  <c r="CG773" i="2"/>
  <c r="CH773" i="2" s="1"/>
  <c r="CI773" i="2"/>
  <c r="CJ773" i="2" s="1"/>
  <c r="CK773" i="2"/>
  <c r="CL773" i="2" s="1"/>
  <c r="CM773" i="2"/>
  <c r="CN773" i="2" s="1"/>
  <c r="CO773" i="2"/>
  <c r="CP773" i="2" s="1"/>
  <c r="CQ773" i="2"/>
  <c r="CR773" i="2" s="1"/>
  <c r="CS773" i="2"/>
  <c r="CT773" i="2" s="1"/>
  <c r="CU773" i="2"/>
  <c r="CV773" i="2" s="1"/>
  <c r="CW773" i="2"/>
  <c r="CX773" i="2" s="1"/>
  <c r="CG774" i="2"/>
  <c r="CH774" i="2" s="1"/>
  <c r="CI774" i="2"/>
  <c r="CJ774" i="2" s="1"/>
  <c r="CK774" i="2"/>
  <c r="CL774" i="2" s="1"/>
  <c r="CM774" i="2"/>
  <c r="CN774" i="2" s="1"/>
  <c r="CO774" i="2"/>
  <c r="CP774" i="2" s="1"/>
  <c r="CQ774" i="2"/>
  <c r="CR774" i="2" s="1"/>
  <c r="CS774" i="2"/>
  <c r="CT774" i="2" s="1"/>
  <c r="CU774" i="2"/>
  <c r="CV774" i="2" s="1"/>
  <c r="CW774" i="2"/>
  <c r="CX774" i="2" s="1"/>
  <c r="CG775" i="2"/>
  <c r="CH775" i="2" s="1"/>
  <c r="CI775" i="2"/>
  <c r="CJ775" i="2" s="1"/>
  <c r="CK775" i="2"/>
  <c r="CL775" i="2" s="1"/>
  <c r="CM775" i="2"/>
  <c r="CN775" i="2" s="1"/>
  <c r="CO775" i="2"/>
  <c r="CP775" i="2" s="1"/>
  <c r="CQ775" i="2"/>
  <c r="CR775" i="2" s="1"/>
  <c r="CS775" i="2"/>
  <c r="CT775" i="2" s="1"/>
  <c r="CU775" i="2"/>
  <c r="CV775" i="2" s="1"/>
  <c r="CW775" i="2"/>
  <c r="CX775" i="2" s="1"/>
  <c r="CG776" i="2"/>
  <c r="CH776" i="2" s="1"/>
  <c r="CI776" i="2"/>
  <c r="CJ776" i="2" s="1"/>
  <c r="CK776" i="2"/>
  <c r="CL776" i="2" s="1"/>
  <c r="CM776" i="2"/>
  <c r="CN776" i="2" s="1"/>
  <c r="CO776" i="2"/>
  <c r="CP776" i="2" s="1"/>
  <c r="CQ776" i="2"/>
  <c r="CR776" i="2" s="1"/>
  <c r="CS776" i="2"/>
  <c r="CT776" i="2" s="1"/>
  <c r="CU776" i="2"/>
  <c r="CV776" i="2" s="1"/>
  <c r="CW776" i="2"/>
  <c r="CX776" i="2" s="1"/>
  <c r="CG777" i="2"/>
  <c r="CH777" i="2" s="1"/>
  <c r="CI777" i="2"/>
  <c r="CJ777" i="2" s="1"/>
  <c r="CK777" i="2"/>
  <c r="CL777" i="2" s="1"/>
  <c r="CM777" i="2"/>
  <c r="CN777" i="2" s="1"/>
  <c r="CO777" i="2"/>
  <c r="CP777" i="2" s="1"/>
  <c r="CQ777" i="2"/>
  <c r="CR777" i="2" s="1"/>
  <c r="CS777" i="2"/>
  <c r="CT777" i="2" s="1"/>
  <c r="CU777" i="2"/>
  <c r="CV777" i="2" s="1"/>
  <c r="CW777" i="2"/>
  <c r="CX777" i="2" s="1"/>
  <c r="CG778" i="2"/>
  <c r="CH778" i="2" s="1"/>
  <c r="CI778" i="2"/>
  <c r="CJ778" i="2" s="1"/>
  <c r="CK778" i="2"/>
  <c r="CL778" i="2" s="1"/>
  <c r="CM778" i="2"/>
  <c r="CN778" i="2" s="1"/>
  <c r="CO778" i="2"/>
  <c r="CP778" i="2" s="1"/>
  <c r="CQ778" i="2"/>
  <c r="CR778" i="2" s="1"/>
  <c r="CS778" i="2"/>
  <c r="CT778" i="2" s="1"/>
  <c r="CU778" i="2"/>
  <c r="CV778" i="2" s="1"/>
  <c r="CW778" i="2"/>
  <c r="CX778" i="2" s="1"/>
  <c r="CG779" i="2"/>
  <c r="CH779" i="2" s="1"/>
  <c r="CI779" i="2"/>
  <c r="CJ779" i="2" s="1"/>
  <c r="CK779" i="2"/>
  <c r="CL779" i="2" s="1"/>
  <c r="CM779" i="2"/>
  <c r="CN779" i="2" s="1"/>
  <c r="CO779" i="2"/>
  <c r="CP779" i="2" s="1"/>
  <c r="CQ779" i="2"/>
  <c r="CR779" i="2" s="1"/>
  <c r="CS779" i="2"/>
  <c r="CT779" i="2" s="1"/>
  <c r="CU779" i="2"/>
  <c r="CV779" i="2" s="1"/>
  <c r="CW779" i="2"/>
  <c r="CX779" i="2" s="1"/>
  <c r="CG780" i="2"/>
  <c r="CH780" i="2" s="1"/>
  <c r="CI780" i="2"/>
  <c r="CJ780" i="2" s="1"/>
  <c r="CK780" i="2"/>
  <c r="CL780" i="2" s="1"/>
  <c r="CM780" i="2"/>
  <c r="CN780" i="2" s="1"/>
  <c r="CO780" i="2"/>
  <c r="CP780" i="2" s="1"/>
  <c r="CQ780" i="2"/>
  <c r="CR780" i="2" s="1"/>
  <c r="CS780" i="2"/>
  <c r="CT780" i="2" s="1"/>
  <c r="CU780" i="2"/>
  <c r="CV780" i="2" s="1"/>
  <c r="CW780" i="2"/>
  <c r="CX780" i="2" s="1"/>
  <c r="CG781" i="2"/>
  <c r="CH781" i="2" s="1"/>
  <c r="CI781" i="2"/>
  <c r="CJ781" i="2" s="1"/>
  <c r="CK781" i="2"/>
  <c r="CL781" i="2" s="1"/>
  <c r="CM781" i="2"/>
  <c r="CN781" i="2" s="1"/>
  <c r="CO781" i="2"/>
  <c r="CP781" i="2" s="1"/>
  <c r="CQ781" i="2"/>
  <c r="CR781" i="2" s="1"/>
  <c r="CS781" i="2"/>
  <c r="CT781" i="2" s="1"/>
  <c r="CU781" i="2"/>
  <c r="CV781" i="2" s="1"/>
  <c r="CW781" i="2"/>
  <c r="CX781" i="2" s="1"/>
  <c r="CG782" i="2"/>
  <c r="CH782" i="2" s="1"/>
  <c r="CI782" i="2"/>
  <c r="CJ782" i="2" s="1"/>
  <c r="CK782" i="2"/>
  <c r="CL782" i="2" s="1"/>
  <c r="CM782" i="2"/>
  <c r="CN782" i="2" s="1"/>
  <c r="CO782" i="2"/>
  <c r="CP782" i="2" s="1"/>
  <c r="CQ782" i="2"/>
  <c r="CR782" i="2" s="1"/>
  <c r="CS782" i="2"/>
  <c r="CT782" i="2" s="1"/>
  <c r="CU782" i="2"/>
  <c r="CV782" i="2" s="1"/>
  <c r="CW782" i="2"/>
  <c r="CX782" i="2" s="1"/>
  <c r="CG783" i="2"/>
  <c r="CH783" i="2" s="1"/>
  <c r="CI783" i="2"/>
  <c r="CJ783" i="2" s="1"/>
  <c r="CK783" i="2"/>
  <c r="CL783" i="2" s="1"/>
  <c r="CM783" i="2"/>
  <c r="CN783" i="2" s="1"/>
  <c r="CO783" i="2"/>
  <c r="CP783" i="2" s="1"/>
  <c r="CQ783" i="2"/>
  <c r="CR783" i="2" s="1"/>
  <c r="CS783" i="2"/>
  <c r="CT783" i="2" s="1"/>
  <c r="CU783" i="2"/>
  <c r="CV783" i="2" s="1"/>
  <c r="CW783" i="2"/>
  <c r="CX783" i="2" s="1"/>
  <c r="CG784" i="2"/>
  <c r="CH784" i="2" s="1"/>
  <c r="CI784" i="2"/>
  <c r="CJ784" i="2" s="1"/>
  <c r="CK784" i="2"/>
  <c r="CL784" i="2" s="1"/>
  <c r="CM784" i="2"/>
  <c r="CN784" i="2" s="1"/>
  <c r="CO784" i="2"/>
  <c r="CP784" i="2" s="1"/>
  <c r="CQ784" i="2"/>
  <c r="CR784" i="2" s="1"/>
  <c r="CS784" i="2"/>
  <c r="CT784" i="2" s="1"/>
  <c r="CU784" i="2"/>
  <c r="CV784" i="2" s="1"/>
  <c r="CW784" i="2"/>
  <c r="CX784" i="2" s="1"/>
  <c r="CG785" i="2"/>
  <c r="CH785" i="2" s="1"/>
  <c r="CI785" i="2"/>
  <c r="CJ785" i="2" s="1"/>
  <c r="CK785" i="2"/>
  <c r="CL785" i="2" s="1"/>
  <c r="CM785" i="2"/>
  <c r="CN785" i="2" s="1"/>
  <c r="CO785" i="2"/>
  <c r="CP785" i="2" s="1"/>
  <c r="CQ785" i="2"/>
  <c r="CR785" i="2" s="1"/>
  <c r="CS785" i="2"/>
  <c r="CT785" i="2" s="1"/>
  <c r="CU785" i="2"/>
  <c r="CV785" i="2" s="1"/>
  <c r="CW785" i="2"/>
  <c r="CX785" i="2" s="1"/>
  <c r="CG786" i="2"/>
  <c r="CH786" i="2" s="1"/>
  <c r="CI786" i="2"/>
  <c r="CJ786" i="2" s="1"/>
  <c r="CK786" i="2"/>
  <c r="CL786" i="2" s="1"/>
  <c r="CM786" i="2"/>
  <c r="CN786" i="2" s="1"/>
  <c r="CO786" i="2"/>
  <c r="CP786" i="2" s="1"/>
  <c r="CQ786" i="2"/>
  <c r="CR786" i="2" s="1"/>
  <c r="CS786" i="2"/>
  <c r="CT786" i="2" s="1"/>
  <c r="CU786" i="2"/>
  <c r="CV786" i="2" s="1"/>
  <c r="CW786" i="2"/>
  <c r="CX786" i="2" s="1"/>
  <c r="CG787" i="2"/>
  <c r="CH787" i="2" s="1"/>
  <c r="CI787" i="2"/>
  <c r="CJ787" i="2" s="1"/>
  <c r="CK787" i="2"/>
  <c r="CL787" i="2" s="1"/>
  <c r="CM787" i="2"/>
  <c r="CN787" i="2" s="1"/>
  <c r="CO787" i="2"/>
  <c r="CP787" i="2" s="1"/>
  <c r="CQ787" i="2"/>
  <c r="CR787" i="2" s="1"/>
  <c r="CS787" i="2"/>
  <c r="CT787" i="2" s="1"/>
  <c r="CU787" i="2"/>
  <c r="CV787" i="2" s="1"/>
  <c r="CW787" i="2"/>
  <c r="CX787" i="2" s="1"/>
  <c r="CG788" i="2"/>
  <c r="CH788" i="2" s="1"/>
  <c r="CI788" i="2"/>
  <c r="CJ788" i="2" s="1"/>
  <c r="CK788" i="2"/>
  <c r="CL788" i="2" s="1"/>
  <c r="CM788" i="2"/>
  <c r="CN788" i="2" s="1"/>
  <c r="CO788" i="2"/>
  <c r="CP788" i="2" s="1"/>
  <c r="CQ788" i="2"/>
  <c r="CR788" i="2" s="1"/>
  <c r="CS788" i="2"/>
  <c r="CT788" i="2" s="1"/>
  <c r="CU788" i="2"/>
  <c r="CV788" i="2" s="1"/>
  <c r="CW788" i="2"/>
  <c r="CX788" i="2" s="1"/>
  <c r="CG789" i="2"/>
  <c r="CH789" i="2" s="1"/>
  <c r="CI789" i="2"/>
  <c r="CJ789" i="2" s="1"/>
  <c r="CK789" i="2"/>
  <c r="CL789" i="2" s="1"/>
  <c r="CM789" i="2"/>
  <c r="CN789" i="2" s="1"/>
  <c r="CO789" i="2"/>
  <c r="CP789" i="2" s="1"/>
  <c r="CQ789" i="2"/>
  <c r="CR789" i="2" s="1"/>
  <c r="CS789" i="2"/>
  <c r="CT789" i="2" s="1"/>
  <c r="CU789" i="2"/>
  <c r="CV789" i="2" s="1"/>
  <c r="CW789" i="2"/>
  <c r="CX789" i="2" s="1"/>
  <c r="CG790" i="2"/>
  <c r="CH790" i="2" s="1"/>
  <c r="CI790" i="2"/>
  <c r="CJ790" i="2" s="1"/>
  <c r="CK790" i="2"/>
  <c r="CL790" i="2" s="1"/>
  <c r="CM790" i="2"/>
  <c r="CN790" i="2" s="1"/>
  <c r="CO790" i="2"/>
  <c r="CP790" i="2" s="1"/>
  <c r="CQ790" i="2"/>
  <c r="CR790" i="2" s="1"/>
  <c r="CS790" i="2"/>
  <c r="CT790" i="2" s="1"/>
  <c r="CU790" i="2"/>
  <c r="CV790" i="2" s="1"/>
  <c r="CW790" i="2"/>
  <c r="CX790" i="2" s="1"/>
  <c r="CG791" i="2"/>
  <c r="CH791" i="2" s="1"/>
  <c r="CI791" i="2"/>
  <c r="CJ791" i="2" s="1"/>
  <c r="CK791" i="2"/>
  <c r="CL791" i="2" s="1"/>
  <c r="CM791" i="2"/>
  <c r="CN791" i="2" s="1"/>
  <c r="CO791" i="2"/>
  <c r="CP791" i="2" s="1"/>
  <c r="CQ791" i="2"/>
  <c r="CR791" i="2" s="1"/>
  <c r="CS791" i="2"/>
  <c r="CT791" i="2" s="1"/>
  <c r="CU791" i="2"/>
  <c r="CV791" i="2" s="1"/>
  <c r="CW791" i="2"/>
  <c r="CX791" i="2" s="1"/>
  <c r="CG792" i="2"/>
  <c r="CH792" i="2" s="1"/>
  <c r="CI792" i="2"/>
  <c r="CJ792" i="2" s="1"/>
  <c r="CK792" i="2"/>
  <c r="CL792" i="2" s="1"/>
  <c r="CM792" i="2"/>
  <c r="CN792" i="2" s="1"/>
  <c r="CO792" i="2"/>
  <c r="CP792" i="2" s="1"/>
  <c r="CQ792" i="2"/>
  <c r="CR792" i="2" s="1"/>
  <c r="CS792" i="2"/>
  <c r="CT792" i="2" s="1"/>
  <c r="CU792" i="2"/>
  <c r="CV792" i="2" s="1"/>
  <c r="CW792" i="2"/>
  <c r="CX792" i="2" s="1"/>
  <c r="CG793" i="2"/>
  <c r="CH793" i="2" s="1"/>
  <c r="CI793" i="2"/>
  <c r="CJ793" i="2" s="1"/>
  <c r="CK793" i="2"/>
  <c r="CL793" i="2" s="1"/>
  <c r="CM793" i="2"/>
  <c r="CN793" i="2" s="1"/>
  <c r="CO793" i="2"/>
  <c r="CP793" i="2" s="1"/>
  <c r="CQ793" i="2"/>
  <c r="CR793" i="2" s="1"/>
  <c r="CS793" i="2"/>
  <c r="CT793" i="2" s="1"/>
  <c r="CU793" i="2"/>
  <c r="CV793" i="2" s="1"/>
  <c r="CW793" i="2"/>
  <c r="CX793" i="2" s="1"/>
  <c r="CG794" i="2"/>
  <c r="CH794" i="2" s="1"/>
  <c r="CI794" i="2"/>
  <c r="CJ794" i="2" s="1"/>
  <c r="CK794" i="2"/>
  <c r="CL794" i="2" s="1"/>
  <c r="CM794" i="2"/>
  <c r="CN794" i="2" s="1"/>
  <c r="CO794" i="2"/>
  <c r="CP794" i="2" s="1"/>
  <c r="CQ794" i="2"/>
  <c r="CR794" i="2" s="1"/>
  <c r="CS794" i="2"/>
  <c r="CT794" i="2" s="1"/>
  <c r="CU794" i="2"/>
  <c r="CV794" i="2" s="1"/>
  <c r="CW794" i="2"/>
  <c r="CX794" i="2" s="1"/>
  <c r="CG795" i="2"/>
  <c r="CH795" i="2" s="1"/>
  <c r="CI795" i="2"/>
  <c r="CJ795" i="2" s="1"/>
  <c r="CK795" i="2"/>
  <c r="CL795" i="2" s="1"/>
  <c r="CM795" i="2"/>
  <c r="CN795" i="2" s="1"/>
  <c r="CO795" i="2"/>
  <c r="CP795" i="2" s="1"/>
  <c r="CQ795" i="2"/>
  <c r="CR795" i="2" s="1"/>
  <c r="CS795" i="2"/>
  <c r="CT795" i="2" s="1"/>
  <c r="CU795" i="2"/>
  <c r="CV795" i="2" s="1"/>
  <c r="CW795" i="2"/>
  <c r="CX795" i="2" s="1"/>
  <c r="CG796" i="2"/>
  <c r="CH796" i="2" s="1"/>
  <c r="CI796" i="2"/>
  <c r="CJ796" i="2" s="1"/>
  <c r="CK796" i="2"/>
  <c r="CL796" i="2" s="1"/>
  <c r="CM796" i="2"/>
  <c r="CN796" i="2" s="1"/>
  <c r="CO796" i="2"/>
  <c r="CP796" i="2" s="1"/>
  <c r="CQ796" i="2"/>
  <c r="CR796" i="2" s="1"/>
  <c r="CS796" i="2"/>
  <c r="CT796" i="2" s="1"/>
  <c r="CU796" i="2"/>
  <c r="CV796" i="2" s="1"/>
  <c r="CW796" i="2"/>
  <c r="CX796" i="2" s="1"/>
  <c r="CG797" i="2"/>
  <c r="CH797" i="2" s="1"/>
  <c r="CI797" i="2"/>
  <c r="CJ797" i="2" s="1"/>
  <c r="CK797" i="2"/>
  <c r="CL797" i="2" s="1"/>
  <c r="CM797" i="2"/>
  <c r="CN797" i="2" s="1"/>
  <c r="CO797" i="2"/>
  <c r="CP797" i="2" s="1"/>
  <c r="CQ797" i="2"/>
  <c r="CR797" i="2" s="1"/>
  <c r="CS797" i="2"/>
  <c r="CT797" i="2" s="1"/>
  <c r="CU797" i="2"/>
  <c r="CV797" i="2" s="1"/>
  <c r="CW797" i="2"/>
  <c r="CX797" i="2" s="1"/>
  <c r="CG798" i="2"/>
  <c r="CH798" i="2" s="1"/>
  <c r="CI798" i="2"/>
  <c r="CJ798" i="2" s="1"/>
  <c r="CK798" i="2"/>
  <c r="CL798" i="2" s="1"/>
  <c r="CM798" i="2"/>
  <c r="CN798" i="2" s="1"/>
  <c r="CO798" i="2"/>
  <c r="CP798" i="2" s="1"/>
  <c r="CQ798" i="2"/>
  <c r="CR798" i="2" s="1"/>
  <c r="CS798" i="2"/>
  <c r="CT798" i="2" s="1"/>
  <c r="CU798" i="2"/>
  <c r="CV798" i="2" s="1"/>
  <c r="CW798" i="2"/>
  <c r="CX798" i="2" s="1"/>
  <c r="CG799" i="2"/>
  <c r="CH799" i="2" s="1"/>
  <c r="CI799" i="2"/>
  <c r="CJ799" i="2" s="1"/>
  <c r="CK799" i="2"/>
  <c r="CL799" i="2" s="1"/>
  <c r="CM799" i="2"/>
  <c r="CN799" i="2" s="1"/>
  <c r="CO799" i="2"/>
  <c r="CP799" i="2" s="1"/>
  <c r="CQ799" i="2"/>
  <c r="CR799" i="2" s="1"/>
  <c r="CS799" i="2"/>
  <c r="CT799" i="2" s="1"/>
  <c r="CU799" i="2"/>
  <c r="CV799" i="2" s="1"/>
  <c r="CW799" i="2"/>
  <c r="CX799" i="2" s="1"/>
  <c r="CG800" i="2"/>
  <c r="CH800" i="2" s="1"/>
  <c r="CI800" i="2"/>
  <c r="CJ800" i="2" s="1"/>
  <c r="CK800" i="2"/>
  <c r="CL800" i="2" s="1"/>
  <c r="CM800" i="2"/>
  <c r="CN800" i="2" s="1"/>
  <c r="CO800" i="2"/>
  <c r="CP800" i="2" s="1"/>
  <c r="CQ800" i="2"/>
  <c r="CR800" i="2" s="1"/>
  <c r="CS800" i="2"/>
  <c r="CT800" i="2" s="1"/>
  <c r="CU800" i="2"/>
  <c r="CV800" i="2" s="1"/>
  <c r="CW800" i="2"/>
  <c r="CX800" i="2" s="1"/>
  <c r="CG801" i="2"/>
  <c r="CH801" i="2" s="1"/>
  <c r="CI801" i="2"/>
  <c r="CJ801" i="2" s="1"/>
  <c r="CK801" i="2"/>
  <c r="CL801" i="2" s="1"/>
  <c r="CM801" i="2"/>
  <c r="CN801" i="2" s="1"/>
  <c r="CO801" i="2"/>
  <c r="CP801" i="2" s="1"/>
  <c r="CQ801" i="2"/>
  <c r="CR801" i="2" s="1"/>
  <c r="CS801" i="2"/>
  <c r="CT801" i="2" s="1"/>
  <c r="CU801" i="2"/>
  <c r="CV801" i="2" s="1"/>
  <c r="CW801" i="2"/>
  <c r="CX801" i="2" s="1"/>
  <c r="CG802" i="2"/>
  <c r="CH802" i="2" s="1"/>
  <c r="CI802" i="2"/>
  <c r="CJ802" i="2" s="1"/>
  <c r="CK802" i="2"/>
  <c r="CL802" i="2" s="1"/>
  <c r="CM802" i="2"/>
  <c r="CN802" i="2" s="1"/>
  <c r="CO802" i="2"/>
  <c r="CP802" i="2" s="1"/>
  <c r="CQ802" i="2"/>
  <c r="CR802" i="2" s="1"/>
  <c r="CS802" i="2"/>
  <c r="CT802" i="2" s="1"/>
  <c r="CU802" i="2"/>
  <c r="CV802" i="2" s="1"/>
  <c r="CW802" i="2"/>
  <c r="CX802" i="2" s="1"/>
  <c r="CG803" i="2"/>
  <c r="CH803" i="2" s="1"/>
  <c r="CI803" i="2"/>
  <c r="CJ803" i="2" s="1"/>
  <c r="CK803" i="2"/>
  <c r="CL803" i="2" s="1"/>
  <c r="CM803" i="2"/>
  <c r="CN803" i="2" s="1"/>
  <c r="CO803" i="2"/>
  <c r="CP803" i="2" s="1"/>
  <c r="CQ803" i="2"/>
  <c r="CR803" i="2" s="1"/>
  <c r="CS803" i="2"/>
  <c r="CT803" i="2" s="1"/>
  <c r="CU803" i="2"/>
  <c r="CV803" i="2" s="1"/>
  <c r="CW803" i="2"/>
  <c r="CX803" i="2" s="1"/>
  <c r="CG804" i="2"/>
  <c r="CH804" i="2" s="1"/>
  <c r="CI804" i="2"/>
  <c r="CJ804" i="2" s="1"/>
  <c r="CK804" i="2"/>
  <c r="CL804" i="2" s="1"/>
  <c r="CM804" i="2"/>
  <c r="CN804" i="2" s="1"/>
  <c r="CO804" i="2"/>
  <c r="CP804" i="2" s="1"/>
  <c r="CQ804" i="2"/>
  <c r="CR804" i="2" s="1"/>
  <c r="CS804" i="2"/>
  <c r="CT804" i="2" s="1"/>
  <c r="CU804" i="2"/>
  <c r="CV804" i="2" s="1"/>
  <c r="CW804" i="2"/>
  <c r="CX804" i="2" s="1"/>
  <c r="CG805" i="2"/>
  <c r="CH805" i="2" s="1"/>
  <c r="CI805" i="2"/>
  <c r="CJ805" i="2" s="1"/>
  <c r="CK805" i="2"/>
  <c r="CL805" i="2" s="1"/>
  <c r="CM805" i="2"/>
  <c r="CN805" i="2" s="1"/>
  <c r="CO805" i="2"/>
  <c r="CP805" i="2" s="1"/>
  <c r="CQ805" i="2"/>
  <c r="CR805" i="2" s="1"/>
  <c r="CS805" i="2"/>
  <c r="CT805" i="2" s="1"/>
  <c r="CU805" i="2"/>
  <c r="CV805" i="2" s="1"/>
  <c r="CW805" i="2"/>
  <c r="CX805" i="2" s="1"/>
  <c r="CG806" i="2"/>
  <c r="CH806" i="2" s="1"/>
  <c r="CI806" i="2"/>
  <c r="CJ806" i="2" s="1"/>
  <c r="CK806" i="2"/>
  <c r="CL806" i="2" s="1"/>
  <c r="CM806" i="2"/>
  <c r="CN806" i="2" s="1"/>
  <c r="CO806" i="2"/>
  <c r="CP806" i="2" s="1"/>
  <c r="CQ806" i="2"/>
  <c r="CR806" i="2" s="1"/>
  <c r="CS806" i="2"/>
  <c r="CT806" i="2" s="1"/>
  <c r="CU806" i="2"/>
  <c r="CV806" i="2" s="1"/>
  <c r="CW806" i="2"/>
  <c r="CX806" i="2" s="1"/>
  <c r="CG807" i="2"/>
  <c r="CH807" i="2" s="1"/>
  <c r="CI807" i="2"/>
  <c r="CJ807" i="2" s="1"/>
  <c r="CK807" i="2"/>
  <c r="CL807" i="2" s="1"/>
  <c r="CM807" i="2"/>
  <c r="CN807" i="2" s="1"/>
  <c r="CO807" i="2"/>
  <c r="CP807" i="2" s="1"/>
  <c r="CQ807" i="2"/>
  <c r="CR807" i="2" s="1"/>
  <c r="CS807" i="2"/>
  <c r="CT807" i="2" s="1"/>
  <c r="CU807" i="2"/>
  <c r="CV807" i="2" s="1"/>
  <c r="CW807" i="2"/>
  <c r="CX807" i="2" s="1"/>
  <c r="CG808" i="2"/>
  <c r="CH808" i="2" s="1"/>
  <c r="CI808" i="2"/>
  <c r="CJ808" i="2" s="1"/>
  <c r="CK808" i="2"/>
  <c r="CL808" i="2" s="1"/>
  <c r="CM808" i="2"/>
  <c r="CN808" i="2" s="1"/>
  <c r="CO808" i="2"/>
  <c r="CP808" i="2" s="1"/>
  <c r="CQ808" i="2"/>
  <c r="CR808" i="2" s="1"/>
  <c r="CS808" i="2"/>
  <c r="CT808" i="2" s="1"/>
  <c r="CU808" i="2"/>
  <c r="CV808" i="2" s="1"/>
  <c r="CW808" i="2"/>
  <c r="CX808" i="2" s="1"/>
  <c r="CG809" i="2"/>
  <c r="CH809" i="2" s="1"/>
  <c r="CI809" i="2"/>
  <c r="CJ809" i="2" s="1"/>
  <c r="CK809" i="2"/>
  <c r="CL809" i="2" s="1"/>
  <c r="CM809" i="2"/>
  <c r="CN809" i="2" s="1"/>
  <c r="CO809" i="2"/>
  <c r="CP809" i="2" s="1"/>
  <c r="CQ809" i="2"/>
  <c r="CR809" i="2" s="1"/>
  <c r="CS809" i="2"/>
  <c r="CT809" i="2" s="1"/>
  <c r="CU809" i="2"/>
  <c r="CV809" i="2" s="1"/>
  <c r="CW809" i="2"/>
  <c r="CX809" i="2" s="1"/>
  <c r="CG810" i="2"/>
  <c r="CH810" i="2" s="1"/>
  <c r="CI810" i="2"/>
  <c r="CJ810" i="2" s="1"/>
  <c r="CK810" i="2"/>
  <c r="CL810" i="2" s="1"/>
  <c r="CM810" i="2"/>
  <c r="CN810" i="2" s="1"/>
  <c r="CO810" i="2"/>
  <c r="CP810" i="2" s="1"/>
  <c r="CQ810" i="2"/>
  <c r="CR810" i="2" s="1"/>
  <c r="CS810" i="2"/>
  <c r="CT810" i="2" s="1"/>
  <c r="CU810" i="2"/>
  <c r="CV810" i="2" s="1"/>
  <c r="CW810" i="2"/>
  <c r="CX810" i="2" s="1"/>
  <c r="CG811" i="2"/>
  <c r="CH811" i="2" s="1"/>
  <c r="CI811" i="2"/>
  <c r="CJ811" i="2" s="1"/>
  <c r="CK811" i="2"/>
  <c r="CL811" i="2" s="1"/>
  <c r="CM811" i="2"/>
  <c r="CN811" i="2" s="1"/>
  <c r="CO811" i="2"/>
  <c r="CP811" i="2" s="1"/>
  <c r="CQ811" i="2"/>
  <c r="CR811" i="2" s="1"/>
  <c r="CS811" i="2"/>
  <c r="CT811" i="2" s="1"/>
  <c r="CU811" i="2"/>
  <c r="CV811" i="2" s="1"/>
  <c r="CW811" i="2"/>
  <c r="CX811" i="2" s="1"/>
  <c r="CG812" i="2"/>
  <c r="CH812" i="2" s="1"/>
  <c r="CI812" i="2"/>
  <c r="CJ812" i="2" s="1"/>
  <c r="CK812" i="2"/>
  <c r="CL812" i="2" s="1"/>
  <c r="CM812" i="2"/>
  <c r="CN812" i="2" s="1"/>
  <c r="CO812" i="2"/>
  <c r="CP812" i="2" s="1"/>
  <c r="CQ812" i="2"/>
  <c r="CR812" i="2" s="1"/>
  <c r="CS812" i="2"/>
  <c r="CT812" i="2" s="1"/>
  <c r="CU812" i="2"/>
  <c r="CV812" i="2" s="1"/>
  <c r="CW812" i="2"/>
  <c r="CX812" i="2" s="1"/>
  <c r="CG813" i="2"/>
  <c r="CH813" i="2" s="1"/>
  <c r="CI813" i="2"/>
  <c r="CJ813" i="2" s="1"/>
  <c r="CK813" i="2"/>
  <c r="CL813" i="2" s="1"/>
  <c r="CM813" i="2"/>
  <c r="CN813" i="2" s="1"/>
  <c r="CO813" i="2"/>
  <c r="CP813" i="2" s="1"/>
  <c r="CQ813" i="2"/>
  <c r="CR813" i="2" s="1"/>
  <c r="CS813" i="2"/>
  <c r="CT813" i="2" s="1"/>
  <c r="CU813" i="2"/>
  <c r="CV813" i="2" s="1"/>
  <c r="CW813" i="2"/>
  <c r="CX813" i="2" s="1"/>
  <c r="CG814" i="2"/>
  <c r="CH814" i="2" s="1"/>
  <c r="CI814" i="2"/>
  <c r="CJ814" i="2" s="1"/>
  <c r="CK814" i="2"/>
  <c r="CL814" i="2" s="1"/>
  <c r="CM814" i="2"/>
  <c r="CN814" i="2" s="1"/>
  <c r="CO814" i="2"/>
  <c r="CP814" i="2" s="1"/>
  <c r="CQ814" i="2"/>
  <c r="CR814" i="2" s="1"/>
  <c r="CS814" i="2"/>
  <c r="CT814" i="2" s="1"/>
  <c r="CU814" i="2"/>
  <c r="CV814" i="2" s="1"/>
  <c r="CW814" i="2"/>
  <c r="CX814" i="2" s="1"/>
  <c r="CG815" i="2"/>
  <c r="CH815" i="2" s="1"/>
  <c r="CI815" i="2"/>
  <c r="CJ815" i="2" s="1"/>
  <c r="CK815" i="2"/>
  <c r="CL815" i="2" s="1"/>
  <c r="CM815" i="2"/>
  <c r="CN815" i="2" s="1"/>
  <c r="CO815" i="2"/>
  <c r="CP815" i="2" s="1"/>
  <c r="CQ815" i="2"/>
  <c r="CR815" i="2" s="1"/>
  <c r="CS815" i="2"/>
  <c r="CT815" i="2" s="1"/>
  <c r="CU815" i="2"/>
  <c r="CV815" i="2" s="1"/>
  <c r="CW815" i="2"/>
  <c r="CX815" i="2" s="1"/>
  <c r="CG816" i="2"/>
  <c r="CH816" i="2" s="1"/>
  <c r="CI816" i="2"/>
  <c r="CJ816" i="2" s="1"/>
  <c r="CK816" i="2"/>
  <c r="CL816" i="2" s="1"/>
  <c r="CM816" i="2"/>
  <c r="CN816" i="2" s="1"/>
  <c r="CO816" i="2"/>
  <c r="CP816" i="2" s="1"/>
  <c r="CQ816" i="2"/>
  <c r="CR816" i="2" s="1"/>
  <c r="CS816" i="2"/>
  <c r="CT816" i="2" s="1"/>
  <c r="CU816" i="2"/>
  <c r="CV816" i="2" s="1"/>
  <c r="CW816" i="2"/>
  <c r="CX816" i="2" s="1"/>
  <c r="CG817" i="2"/>
  <c r="CH817" i="2" s="1"/>
  <c r="CI817" i="2"/>
  <c r="CJ817" i="2" s="1"/>
  <c r="CK817" i="2"/>
  <c r="CL817" i="2" s="1"/>
  <c r="CM817" i="2"/>
  <c r="CN817" i="2" s="1"/>
  <c r="CO817" i="2"/>
  <c r="CP817" i="2" s="1"/>
  <c r="CQ817" i="2"/>
  <c r="CR817" i="2" s="1"/>
  <c r="CS817" i="2"/>
  <c r="CT817" i="2" s="1"/>
  <c r="CU817" i="2"/>
  <c r="CV817" i="2" s="1"/>
  <c r="CW817" i="2"/>
  <c r="CX817" i="2" s="1"/>
  <c r="CG818" i="2"/>
  <c r="CH818" i="2" s="1"/>
  <c r="CI818" i="2"/>
  <c r="CJ818" i="2" s="1"/>
  <c r="CK818" i="2"/>
  <c r="CL818" i="2" s="1"/>
  <c r="CM818" i="2"/>
  <c r="CN818" i="2" s="1"/>
  <c r="CO818" i="2"/>
  <c r="CP818" i="2" s="1"/>
  <c r="CQ818" i="2"/>
  <c r="CR818" i="2" s="1"/>
  <c r="CS818" i="2"/>
  <c r="CT818" i="2" s="1"/>
  <c r="CU818" i="2"/>
  <c r="CV818" i="2" s="1"/>
  <c r="CW818" i="2"/>
  <c r="CX818" i="2" s="1"/>
  <c r="CG819" i="2"/>
  <c r="CH819" i="2" s="1"/>
  <c r="CI819" i="2"/>
  <c r="CJ819" i="2" s="1"/>
  <c r="CK819" i="2"/>
  <c r="CL819" i="2" s="1"/>
  <c r="CM819" i="2"/>
  <c r="CN819" i="2" s="1"/>
  <c r="CO819" i="2"/>
  <c r="CP819" i="2" s="1"/>
  <c r="CQ819" i="2"/>
  <c r="CR819" i="2" s="1"/>
  <c r="CS819" i="2"/>
  <c r="CT819" i="2" s="1"/>
  <c r="CU819" i="2"/>
  <c r="CV819" i="2" s="1"/>
  <c r="CW819" i="2"/>
  <c r="CX819" i="2" s="1"/>
  <c r="CG820" i="2"/>
  <c r="CH820" i="2" s="1"/>
  <c r="CI820" i="2"/>
  <c r="CJ820" i="2" s="1"/>
  <c r="CK820" i="2"/>
  <c r="CL820" i="2" s="1"/>
  <c r="CM820" i="2"/>
  <c r="CN820" i="2" s="1"/>
  <c r="CO820" i="2"/>
  <c r="CP820" i="2" s="1"/>
  <c r="CQ820" i="2"/>
  <c r="CR820" i="2" s="1"/>
  <c r="CS820" i="2"/>
  <c r="CT820" i="2" s="1"/>
  <c r="CU820" i="2"/>
  <c r="CV820" i="2" s="1"/>
  <c r="CW820" i="2"/>
  <c r="CX820" i="2" s="1"/>
  <c r="CG821" i="2"/>
  <c r="CH821" i="2" s="1"/>
  <c r="CI821" i="2"/>
  <c r="CJ821" i="2" s="1"/>
  <c r="CK821" i="2"/>
  <c r="CL821" i="2" s="1"/>
  <c r="CM821" i="2"/>
  <c r="CN821" i="2" s="1"/>
  <c r="CO821" i="2"/>
  <c r="CP821" i="2" s="1"/>
  <c r="CQ821" i="2"/>
  <c r="CR821" i="2" s="1"/>
  <c r="CS821" i="2"/>
  <c r="CT821" i="2" s="1"/>
  <c r="CU821" i="2"/>
  <c r="CV821" i="2" s="1"/>
  <c r="CW821" i="2"/>
  <c r="CX821" i="2" s="1"/>
  <c r="CG822" i="2"/>
  <c r="CH822" i="2" s="1"/>
  <c r="CI822" i="2"/>
  <c r="CJ822" i="2" s="1"/>
  <c r="CK822" i="2"/>
  <c r="CL822" i="2" s="1"/>
  <c r="CM822" i="2"/>
  <c r="CN822" i="2" s="1"/>
  <c r="CO822" i="2"/>
  <c r="CP822" i="2" s="1"/>
  <c r="CQ822" i="2"/>
  <c r="CR822" i="2" s="1"/>
  <c r="CS822" i="2"/>
  <c r="CT822" i="2" s="1"/>
  <c r="CU822" i="2"/>
  <c r="CV822" i="2" s="1"/>
  <c r="CW822" i="2"/>
  <c r="CX822" i="2" s="1"/>
  <c r="CG823" i="2"/>
  <c r="CH823" i="2" s="1"/>
  <c r="CI823" i="2"/>
  <c r="CJ823" i="2" s="1"/>
  <c r="CK823" i="2"/>
  <c r="CL823" i="2" s="1"/>
  <c r="CM823" i="2"/>
  <c r="CN823" i="2" s="1"/>
  <c r="CO823" i="2"/>
  <c r="CP823" i="2" s="1"/>
  <c r="CQ823" i="2"/>
  <c r="CR823" i="2" s="1"/>
  <c r="CS823" i="2"/>
  <c r="CT823" i="2" s="1"/>
  <c r="CU823" i="2"/>
  <c r="CV823" i="2" s="1"/>
  <c r="CW823" i="2"/>
  <c r="CX823" i="2" s="1"/>
  <c r="CG824" i="2"/>
  <c r="CH824" i="2" s="1"/>
  <c r="CI824" i="2"/>
  <c r="CJ824" i="2" s="1"/>
  <c r="CK824" i="2"/>
  <c r="CL824" i="2" s="1"/>
  <c r="CM824" i="2"/>
  <c r="CN824" i="2" s="1"/>
  <c r="CO824" i="2"/>
  <c r="CP824" i="2" s="1"/>
  <c r="CQ824" i="2"/>
  <c r="CR824" i="2" s="1"/>
  <c r="CS824" i="2"/>
  <c r="CT824" i="2" s="1"/>
  <c r="CU824" i="2"/>
  <c r="CV824" i="2" s="1"/>
  <c r="CW824" i="2"/>
  <c r="CX824" i="2" s="1"/>
  <c r="CG825" i="2"/>
  <c r="CH825" i="2" s="1"/>
  <c r="CI825" i="2"/>
  <c r="CJ825" i="2" s="1"/>
  <c r="CK825" i="2"/>
  <c r="CL825" i="2" s="1"/>
  <c r="CM825" i="2"/>
  <c r="CN825" i="2" s="1"/>
  <c r="CO825" i="2"/>
  <c r="CP825" i="2" s="1"/>
  <c r="CQ825" i="2"/>
  <c r="CR825" i="2" s="1"/>
  <c r="CS825" i="2"/>
  <c r="CT825" i="2" s="1"/>
  <c r="CU825" i="2"/>
  <c r="CV825" i="2" s="1"/>
  <c r="CW825" i="2"/>
  <c r="CX825" i="2" s="1"/>
  <c r="CG826" i="2"/>
  <c r="CH826" i="2" s="1"/>
  <c r="CI826" i="2"/>
  <c r="CJ826" i="2" s="1"/>
  <c r="CK826" i="2"/>
  <c r="CL826" i="2" s="1"/>
  <c r="CM826" i="2"/>
  <c r="CN826" i="2" s="1"/>
  <c r="CO826" i="2"/>
  <c r="CP826" i="2" s="1"/>
  <c r="CQ826" i="2"/>
  <c r="CR826" i="2" s="1"/>
  <c r="CS826" i="2"/>
  <c r="CT826" i="2" s="1"/>
  <c r="CU826" i="2"/>
  <c r="CV826" i="2" s="1"/>
  <c r="CW826" i="2"/>
  <c r="CX826" i="2" s="1"/>
  <c r="CG827" i="2"/>
  <c r="CH827" i="2" s="1"/>
  <c r="CI827" i="2"/>
  <c r="CJ827" i="2" s="1"/>
  <c r="CK827" i="2"/>
  <c r="CL827" i="2" s="1"/>
  <c r="CM827" i="2"/>
  <c r="CN827" i="2" s="1"/>
  <c r="CO827" i="2"/>
  <c r="CP827" i="2" s="1"/>
  <c r="CQ827" i="2"/>
  <c r="CR827" i="2" s="1"/>
  <c r="CS827" i="2"/>
  <c r="CT827" i="2" s="1"/>
  <c r="CU827" i="2"/>
  <c r="CV827" i="2" s="1"/>
  <c r="CW827" i="2"/>
  <c r="CX827" i="2" s="1"/>
  <c r="CG828" i="2"/>
  <c r="CH828" i="2" s="1"/>
  <c r="CI828" i="2"/>
  <c r="CJ828" i="2" s="1"/>
  <c r="CK828" i="2"/>
  <c r="CL828" i="2" s="1"/>
  <c r="CM828" i="2"/>
  <c r="CN828" i="2" s="1"/>
  <c r="CO828" i="2"/>
  <c r="CP828" i="2" s="1"/>
  <c r="CQ828" i="2"/>
  <c r="CR828" i="2" s="1"/>
  <c r="CS828" i="2"/>
  <c r="CT828" i="2" s="1"/>
  <c r="CU828" i="2"/>
  <c r="CV828" i="2" s="1"/>
  <c r="CW828" i="2"/>
  <c r="CX828" i="2" s="1"/>
  <c r="CG829" i="2"/>
  <c r="CH829" i="2" s="1"/>
  <c r="CI829" i="2"/>
  <c r="CJ829" i="2" s="1"/>
  <c r="CK829" i="2"/>
  <c r="CL829" i="2" s="1"/>
  <c r="CM829" i="2"/>
  <c r="CN829" i="2" s="1"/>
  <c r="CO829" i="2"/>
  <c r="CP829" i="2" s="1"/>
  <c r="CQ829" i="2"/>
  <c r="CR829" i="2" s="1"/>
  <c r="CS829" i="2"/>
  <c r="CT829" i="2" s="1"/>
  <c r="CU829" i="2"/>
  <c r="CV829" i="2" s="1"/>
  <c r="CW829" i="2"/>
  <c r="CX829" i="2" s="1"/>
  <c r="CG830" i="2"/>
  <c r="CH830" i="2" s="1"/>
  <c r="CI830" i="2"/>
  <c r="CJ830" i="2" s="1"/>
  <c r="CK830" i="2"/>
  <c r="CL830" i="2" s="1"/>
  <c r="CM830" i="2"/>
  <c r="CN830" i="2" s="1"/>
  <c r="CO830" i="2"/>
  <c r="CP830" i="2" s="1"/>
  <c r="CQ830" i="2"/>
  <c r="CR830" i="2" s="1"/>
  <c r="CS830" i="2"/>
  <c r="CT830" i="2" s="1"/>
  <c r="CU830" i="2"/>
  <c r="CV830" i="2" s="1"/>
  <c r="CW830" i="2"/>
  <c r="CX830" i="2" s="1"/>
  <c r="CG831" i="2"/>
  <c r="CH831" i="2" s="1"/>
  <c r="CI831" i="2"/>
  <c r="CJ831" i="2" s="1"/>
  <c r="CK831" i="2"/>
  <c r="CL831" i="2" s="1"/>
  <c r="CM831" i="2"/>
  <c r="CN831" i="2" s="1"/>
  <c r="CO831" i="2"/>
  <c r="CP831" i="2" s="1"/>
  <c r="CQ831" i="2"/>
  <c r="CR831" i="2" s="1"/>
  <c r="CS831" i="2"/>
  <c r="CT831" i="2" s="1"/>
  <c r="CU831" i="2"/>
  <c r="CV831" i="2" s="1"/>
  <c r="CW831" i="2"/>
  <c r="CX831" i="2" s="1"/>
  <c r="CG832" i="2"/>
  <c r="CH832" i="2" s="1"/>
  <c r="CI832" i="2"/>
  <c r="CJ832" i="2" s="1"/>
  <c r="CK832" i="2"/>
  <c r="CL832" i="2" s="1"/>
  <c r="CM832" i="2"/>
  <c r="CN832" i="2" s="1"/>
  <c r="CO832" i="2"/>
  <c r="CP832" i="2" s="1"/>
  <c r="CQ832" i="2"/>
  <c r="CR832" i="2" s="1"/>
  <c r="CS832" i="2"/>
  <c r="CT832" i="2" s="1"/>
  <c r="CU832" i="2"/>
  <c r="CV832" i="2" s="1"/>
  <c r="CW832" i="2"/>
  <c r="CX832" i="2" s="1"/>
  <c r="CG833" i="2"/>
  <c r="CH833" i="2" s="1"/>
  <c r="CI833" i="2"/>
  <c r="CJ833" i="2" s="1"/>
  <c r="CK833" i="2"/>
  <c r="CL833" i="2" s="1"/>
  <c r="CM833" i="2"/>
  <c r="CN833" i="2" s="1"/>
  <c r="CO833" i="2"/>
  <c r="CP833" i="2" s="1"/>
  <c r="CQ833" i="2"/>
  <c r="CR833" i="2" s="1"/>
  <c r="CS833" i="2"/>
  <c r="CT833" i="2" s="1"/>
  <c r="CU833" i="2"/>
  <c r="CV833" i="2" s="1"/>
  <c r="CW833" i="2"/>
  <c r="CX833" i="2" s="1"/>
  <c r="CG834" i="2"/>
  <c r="CH834" i="2" s="1"/>
  <c r="CI834" i="2"/>
  <c r="CJ834" i="2" s="1"/>
  <c r="CK834" i="2"/>
  <c r="CL834" i="2" s="1"/>
  <c r="CM834" i="2"/>
  <c r="CN834" i="2" s="1"/>
  <c r="CO834" i="2"/>
  <c r="CP834" i="2" s="1"/>
  <c r="CQ834" i="2"/>
  <c r="CR834" i="2" s="1"/>
  <c r="CS834" i="2"/>
  <c r="CT834" i="2" s="1"/>
  <c r="CU834" i="2"/>
  <c r="CV834" i="2" s="1"/>
  <c r="CW834" i="2"/>
  <c r="CX834" i="2" s="1"/>
  <c r="CG835" i="2"/>
  <c r="CH835" i="2" s="1"/>
  <c r="CI835" i="2"/>
  <c r="CJ835" i="2" s="1"/>
  <c r="CK835" i="2"/>
  <c r="CL835" i="2" s="1"/>
  <c r="CM835" i="2"/>
  <c r="CN835" i="2" s="1"/>
  <c r="CO835" i="2"/>
  <c r="CP835" i="2" s="1"/>
  <c r="CQ835" i="2"/>
  <c r="CR835" i="2" s="1"/>
  <c r="CS835" i="2"/>
  <c r="CT835" i="2" s="1"/>
  <c r="CU835" i="2"/>
  <c r="CV835" i="2" s="1"/>
  <c r="CW835" i="2"/>
  <c r="CX835" i="2" s="1"/>
  <c r="CG836" i="2"/>
  <c r="CH836" i="2" s="1"/>
  <c r="CI836" i="2"/>
  <c r="CJ836" i="2" s="1"/>
  <c r="CK836" i="2"/>
  <c r="CL836" i="2" s="1"/>
  <c r="CM836" i="2"/>
  <c r="CN836" i="2" s="1"/>
  <c r="CO836" i="2"/>
  <c r="CP836" i="2" s="1"/>
  <c r="CQ836" i="2"/>
  <c r="CR836" i="2" s="1"/>
  <c r="CS836" i="2"/>
  <c r="CT836" i="2" s="1"/>
  <c r="CU836" i="2"/>
  <c r="CV836" i="2" s="1"/>
  <c r="CW836" i="2"/>
  <c r="CX836" i="2" s="1"/>
  <c r="CG837" i="2"/>
  <c r="CH837" i="2" s="1"/>
  <c r="CI837" i="2"/>
  <c r="CJ837" i="2" s="1"/>
  <c r="CK837" i="2"/>
  <c r="CL837" i="2" s="1"/>
  <c r="CM837" i="2"/>
  <c r="CN837" i="2" s="1"/>
  <c r="CO837" i="2"/>
  <c r="CP837" i="2" s="1"/>
  <c r="CQ837" i="2"/>
  <c r="CR837" i="2" s="1"/>
  <c r="CS837" i="2"/>
  <c r="CT837" i="2" s="1"/>
  <c r="CU837" i="2"/>
  <c r="CV837" i="2" s="1"/>
  <c r="CW837" i="2"/>
  <c r="CX837" i="2" s="1"/>
  <c r="CG838" i="2"/>
  <c r="CH838" i="2" s="1"/>
  <c r="CI838" i="2"/>
  <c r="CJ838" i="2" s="1"/>
  <c r="CK838" i="2"/>
  <c r="CL838" i="2" s="1"/>
  <c r="CM838" i="2"/>
  <c r="CN838" i="2" s="1"/>
  <c r="CO838" i="2"/>
  <c r="CP838" i="2" s="1"/>
  <c r="CQ838" i="2"/>
  <c r="CR838" i="2" s="1"/>
  <c r="CS838" i="2"/>
  <c r="CT838" i="2" s="1"/>
  <c r="CU838" i="2"/>
  <c r="CV838" i="2" s="1"/>
  <c r="CW838" i="2"/>
  <c r="CX838" i="2" s="1"/>
  <c r="CG839" i="2"/>
  <c r="CH839" i="2" s="1"/>
  <c r="CI839" i="2"/>
  <c r="CJ839" i="2" s="1"/>
  <c r="CK839" i="2"/>
  <c r="CL839" i="2" s="1"/>
  <c r="CM839" i="2"/>
  <c r="CN839" i="2" s="1"/>
  <c r="CO839" i="2"/>
  <c r="CP839" i="2" s="1"/>
  <c r="CQ839" i="2"/>
  <c r="CR839" i="2" s="1"/>
  <c r="CS839" i="2"/>
  <c r="CT839" i="2" s="1"/>
  <c r="CU839" i="2"/>
  <c r="CV839" i="2" s="1"/>
  <c r="CW839" i="2"/>
  <c r="CX839" i="2" s="1"/>
  <c r="CG840" i="2"/>
  <c r="CH840" i="2" s="1"/>
  <c r="CI840" i="2"/>
  <c r="CJ840" i="2" s="1"/>
  <c r="CK840" i="2"/>
  <c r="CL840" i="2" s="1"/>
  <c r="CM840" i="2"/>
  <c r="CN840" i="2" s="1"/>
  <c r="CO840" i="2"/>
  <c r="CP840" i="2" s="1"/>
  <c r="CQ840" i="2"/>
  <c r="CR840" i="2" s="1"/>
  <c r="CS840" i="2"/>
  <c r="CT840" i="2" s="1"/>
  <c r="CU840" i="2"/>
  <c r="CV840" i="2" s="1"/>
  <c r="CW840" i="2"/>
  <c r="CX840" i="2" s="1"/>
  <c r="CG841" i="2"/>
  <c r="CH841" i="2" s="1"/>
  <c r="CI841" i="2"/>
  <c r="CJ841" i="2" s="1"/>
  <c r="CK841" i="2"/>
  <c r="CL841" i="2" s="1"/>
  <c r="CM841" i="2"/>
  <c r="CN841" i="2" s="1"/>
  <c r="CO841" i="2"/>
  <c r="CP841" i="2" s="1"/>
  <c r="CQ841" i="2"/>
  <c r="CR841" i="2" s="1"/>
  <c r="CS841" i="2"/>
  <c r="CT841" i="2" s="1"/>
  <c r="CU841" i="2"/>
  <c r="CV841" i="2" s="1"/>
  <c r="CW841" i="2"/>
  <c r="CX841" i="2" s="1"/>
  <c r="CG842" i="2"/>
  <c r="CH842" i="2" s="1"/>
  <c r="CI842" i="2"/>
  <c r="CJ842" i="2" s="1"/>
  <c r="CK842" i="2"/>
  <c r="CL842" i="2" s="1"/>
  <c r="CM842" i="2"/>
  <c r="CN842" i="2" s="1"/>
  <c r="CO842" i="2"/>
  <c r="CP842" i="2" s="1"/>
  <c r="CQ842" i="2"/>
  <c r="CR842" i="2" s="1"/>
  <c r="CS842" i="2"/>
  <c r="CT842" i="2" s="1"/>
  <c r="CU842" i="2"/>
  <c r="CV842" i="2" s="1"/>
  <c r="CW842" i="2"/>
  <c r="CX842" i="2" s="1"/>
  <c r="CG843" i="2"/>
  <c r="CH843" i="2" s="1"/>
  <c r="CI843" i="2"/>
  <c r="CJ843" i="2" s="1"/>
  <c r="CK843" i="2"/>
  <c r="CL843" i="2" s="1"/>
  <c r="CM843" i="2"/>
  <c r="CN843" i="2" s="1"/>
  <c r="CO843" i="2"/>
  <c r="CP843" i="2" s="1"/>
  <c r="CQ843" i="2"/>
  <c r="CR843" i="2" s="1"/>
  <c r="CS843" i="2"/>
  <c r="CT843" i="2" s="1"/>
  <c r="CU843" i="2"/>
  <c r="CV843" i="2" s="1"/>
  <c r="CW843" i="2"/>
  <c r="CX843" i="2" s="1"/>
  <c r="CG844" i="2"/>
  <c r="CH844" i="2" s="1"/>
  <c r="CI844" i="2"/>
  <c r="CJ844" i="2" s="1"/>
  <c r="CK844" i="2"/>
  <c r="CL844" i="2" s="1"/>
  <c r="CM844" i="2"/>
  <c r="CN844" i="2" s="1"/>
  <c r="CO844" i="2"/>
  <c r="CP844" i="2" s="1"/>
  <c r="CQ844" i="2"/>
  <c r="CR844" i="2" s="1"/>
  <c r="CS844" i="2"/>
  <c r="CT844" i="2" s="1"/>
  <c r="CU844" i="2"/>
  <c r="CV844" i="2" s="1"/>
  <c r="CW844" i="2"/>
  <c r="CX844" i="2" s="1"/>
  <c r="CG845" i="2"/>
  <c r="CH845" i="2" s="1"/>
  <c r="CI845" i="2"/>
  <c r="CJ845" i="2" s="1"/>
  <c r="CK845" i="2"/>
  <c r="CL845" i="2" s="1"/>
  <c r="CM845" i="2"/>
  <c r="CN845" i="2" s="1"/>
  <c r="CO845" i="2"/>
  <c r="CP845" i="2" s="1"/>
  <c r="CQ845" i="2"/>
  <c r="CR845" i="2" s="1"/>
  <c r="CS845" i="2"/>
  <c r="CT845" i="2" s="1"/>
  <c r="CU845" i="2"/>
  <c r="CV845" i="2" s="1"/>
  <c r="CW845" i="2"/>
  <c r="CX845" i="2" s="1"/>
  <c r="CG846" i="2"/>
  <c r="CH846" i="2" s="1"/>
  <c r="CI846" i="2"/>
  <c r="CJ846" i="2" s="1"/>
  <c r="CK846" i="2"/>
  <c r="CL846" i="2" s="1"/>
  <c r="CM846" i="2"/>
  <c r="CN846" i="2" s="1"/>
  <c r="CO846" i="2"/>
  <c r="CP846" i="2" s="1"/>
  <c r="CQ846" i="2"/>
  <c r="CR846" i="2" s="1"/>
  <c r="CS846" i="2"/>
  <c r="CT846" i="2" s="1"/>
  <c r="CU846" i="2"/>
  <c r="CV846" i="2" s="1"/>
  <c r="CW846" i="2"/>
  <c r="CX846" i="2" s="1"/>
  <c r="CG847" i="2"/>
  <c r="CH847" i="2" s="1"/>
  <c r="CI847" i="2"/>
  <c r="CJ847" i="2" s="1"/>
  <c r="CK847" i="2"/>
  <c r="CL847" i="2" s="1"/>
  <c r="CM847" i="2"/>
  <c r="CN847" i="2" s="1"/>
  <c r="CO847" i="2"/>
  <c r="CP847" i="2" s="1"/>
  <c r="CQ847" i="2"/>
  <c r="CR847" i="2" s="1"/>
  <c r="CS847" i="2"/>
  <c r="CT847" i="2" s="1"/>
  <c r="CU847" i="2"/>
  <c r="CV847" i="2" s="1"/>
  <c r="CW847" i="2"/>
  <c r="CX847" i="2" s="1"/>
  <c r="CG848" i="2"/>
  <c r="CH848" i="2" s="1"/>
  <c r="CI848" i="2"/>
  <c r="CJ848" i="2" s="1"/>
  <c r="CK848" i="2"/>
  <c r="CL848" i="2" s="1"/>
  <c r="CM848" i="2"/>
  <c r="CN848" i="2" s="1"/>
  <c r="CO848" i="2"/>
  <c r="CP848" i="2" s="1"/>
  <c r="CQ848" i="2"/>
  <c r="CR848" i="2" s="1"/>
  <c r="CS848" i="2"/>
  <c r="CT848" i="2" s="1"/>
  <c r="CU848" i="2"/>
  <c r="CV848" i="2" s="1"/>
  <c r="CW848" i="2"/>
  <c r="CX848" i="2" s="1"/>
  <c r="CG849" i="2"/>
  <c r="CH849" i="2" s="1"/>
  <c r="CI849" i="2"/>
  <c r="CJ849" i="2" s="1"/>
  <c r="CK849" i="2"/>
  <c r="CL849" i="2" s="1"/>
  <c r="CM849" i="2"/>
  <c r="CN849" i="2" s="1"/>
  <c r="CO849" i="2"/>
  <c r="CP849" i="2" s="1"/>
  <c r="CQ849" i="2"/>
  <c r="CR849" i="2" s="1"/>
  <c r="CS849" i="2"/>
  <c r="CT849" i="2" s="1"/>
  <c r="CU849" i="2"/>
  <c r="CV849" i="2" s="1"/>
  <c r="CW849" i="2"/>
  <c r="CX849" i="2" s="1"/>
  <c r="CG850" i="2"/>
  <c r="CH850" i="2" s="1"/>
  <c r="CI850" i="2"/>
  <c r="CJ850" i="2" s="1"/>
  <c r="CK850" i="2"/>
  <c r="CL850" i="2" s="1"/>
  <c r="CM850" i="2"/>
  <c r="CN850" i="2" s="1"/>
  <c r="CO850" i="2"/>
  <c r="CP850" i="2" s="1"/>
  <c r="CQ850" i="2"/>
  <c r="CR850" i="2" s="1"/>
  <c r="CS850" i="2"/>
  <c r="CT850" i="2" s="1"/>
  <c r="CU850" i="2"/>
  <c r="CV850" i="2" s="1"/>
  <c r="CW850" i="2"/>
  <c r="CX850" i="2" s="1"/>
  <c r="CG851" i="2"/>
  <c r="CH851" i="2" s="1"/>
  <c r="CI851" i="2"/>
  <c r="CJ851" i="2" s="1"/>
  <c r="CK851" i="2"/>
  <c r="CL851" i="2" s="1"/>
  <c r="CM851" i="2"/>
  <c r="CN851" i="2" s="1"/>
  <c r="CO851" i="2"/>
  <c r="CP851" i="2" s="1"/>
  <c r="CQ851" i="2"/>
  <c r="CR851" i="2" s="1"/>
  <c r="CS851" i="2"/>
  <c r="CT851" i="2" s="1"/>
  <c r="CU851" i="2"/>
  <c r="CV851" i="2" s="1"/>
  <c r="CW851" i="2"/>
  <c r="CX851" i="2" s="1"/>
  <c r="CG852" i="2"/>
  <c r="CH852" i="2" s="1"/>
  <c r="CI852" i="2"/>
  <c r="CJ852" i="2" s="1"/>
  <c r="CK852" i="2"/>
  <c r="CL852" i="2" s="1"/>
  <c r="CM852" i="2"/>
  <c r="CN852" i="2" s="1"/>
  <c r="CO852" i="2"/>
  <c r="CP852" i="2" s="1"/>
  <c r="CQ852" i="2"/>
  <c r="CR852" i="2" s="1"/>
  <c r="CS852" i="2"/>
  <c r="CT852" i="2" s="1"/>
  <c r="CU852" i="2"/>
  <c r="CV852" i="2" s="1"/>
  <c r="CW852" i="2"/>
  <c r="CX852" i="2" s="1"/>
  <c r="CG853" i="2"/>
  <c r="CH853" i="2" s="1"/>
  <c r="CI853" i="2"/>
  <c r="CJ853" i="2" s="1"/>
  <c r="CK853" i="2"/>
  <c r="CL853" i="2" s="1"/>
  <c r="CM853" i="2"/>
  <c r="CN853" i="2" s="1"/>
  <c r="CO853" i="2"/>
  <c r="CP853" i="2" s="1"/>
  <c r="CQ853" i="2"/>
  <c r="CR853" i="2" s="1"/>
  <c r="CS853" i="2"/>
  <c r="CT853" i="2" s="1"/>
  <c r="CU853" i="2"/>
  <c r="CV853" i="2" s="1"/>
  <c r="CW853" i="2"/>
  <c r="CX853" i="2" s="1"/>
  <c r="CG854" i="2"/>
  <c r="CH854" i="2" s="1"/>
  <c r="CI854" i="2"/>
  <c r="CJ854" i="2" s="1"/>
  <c r="CK854" i="2"/>
  <c r="CL854" i="2" s="1"/>
  <c r="CM854" i="2"/>
  <c r="CN854" i="2" s="1"/>
  <c r="CO854" i="2"/>
  <c r="CP854" i="2" s="1"/>
  <c r="CQ854" i="2"/>
  <c r="CR854" i="2" s="1"/>
  <c r="CS854" i="2"/>
  <c r="CT854" i="2" s="1"/>
  <c r="CU854" i="2"/>
  <c r="CV854" i="2" s="1"/>
  <c r="CW854" i="2"/>
  <c r="CX854" i="2" s="1"/>
  <c r="CG855" i="2"/>
  <c r="CH855" i="2" s="1"/>
  <c r="CI855" i="2"/>
  <c r="CJ855" i="2" s="1"/>
  <c r="CK855" i="2"/>
  <c r="CL855" i="2" s="1"/>
  <c r="CM855" i="2"/>
  <c r="CN855" i="2" s="1"/>
  <c r="CO855" i="2"/>
  <c r="CP855" i="2" s="1"/>
  <c r="CQ855" i="2"/>
  <c r="CR855" i="2" s="1"/>
  <c r="CS855" i="2"/>
  <c r="CT855" i="2" s="1"/>
  <c r="CU855" i="2"/>
  <c r="CV855" i="2" s="1"/>
  <c r="CW855" i="2"/>
  <c r="CX855" i="2" s="1"/>
  <c r="CG856" i="2"/>
  <c r="CH856" i="2" s="1"/>
  <c r="CI856" i="2"/>
  <c r="CJ856" i="2" s="1"/>
  <c r="CK856" i="2"/>
  <c r="CL856" i="2" s="1"/>
  <c r="CM856" i="2"/>
  <c r="CN856" i="2" s="1"/>
  <c r="CO856" i="2"/>
  <c r="CP856" i="2" s="1"/>
  <c r="CQ856" i="2"/>
  <c r="CR856" i="2" s="1"/>
  <c r="CS856" i="2"/>
  <c r="CT856" i="2" s="1"/>
  <c r="CU856" i="2"/>
  <c r="CV856" i="2" s="1"/>
  <c r="CW856" i="2"/>
  <c r="CX856" i="2" s="1"/>
  <c r="CG857" i="2"/>
  <c r="CH857" i="2" s="1"/>
  <c r="CI857" i="2"/>
  <c r="CJ857" i="2" s="1"/>
  <c r="CK857" i="2"/>
  <c r="CL857" i="2" s="1"/>
  <c r="CM857" i="2"/>
  <c r="CN857" i="2" s="1"/>
  <c r="CO857" i="2"/>
  <c r="CP857" i="2" s="1"/>
  <c r="CQ857" i="2"/>
  <c r="CR857" i="2" s="1"/>
  <c r="CS857" i="2"/>
  <c r="CT857" i="2" s="1"/>
  <c r="CU857" i="2"/>
  <c r="CV857" i="2" s="1"/>
  <c r="CW857" i="2"/>
  <c r="CX857" i="2" s="1"/>
  <c r="CG858" i="2"/>
  <c r="CH858" i="2" s="1"/>
  <c r="CI858" i="2"/>
  <c r="CJ858" i="2" s="1"/>
  <c r="CK858" i="2"/>
  <c r="CL858" i="2" s="1"/>
  <c r="CM858" i="2"/>
  <c r="CN858" i="2" s="1"/>
  <c r="CO858" i="2"/>
  <c r="CP858" i="2" s="1"/>
  <c r="CQ858" i="2"/>
  <c r="CR858" i="2" s="1"/>
  <c r="CS858" i="2"/>
  <c r="CT858" i="2" s="1"/>
  <c r="CU858" i="2"/>
  <c r="CV858" i="2" s="1"/>
  <c r="CW858" i="2"/>
  <c r="CX858" i="2" s="1"/>
  <c r="CG859" i="2"/>
  <c r="CH859" i="2" s="1"/>
  <c r="CI859" i="2"/>
  <c r="CJ859" i="2" s="1"/>
  <c r="CK859" i="2"/>
  <c r="CL859" i="2" s="1"/>
  <c r="CM859" i="2"/>
  <c r="CN859" i="2" s="1"/>
  <c r="CO859" i="2"/>
  <c r="CP859" i="2" s="1"/>
  <c r="CQ859" i="2"/>
  <c r="CR859" i="2" s="1"/>
  <c r="CS859" i="2"/>
  <c r="CT859" i="2" s="1"/>
  <c r="CU859" i="2"/>
  <c r="CV859" i="2" s="1"/>
  <c r="CW859" i="2"/>
  <c r="CX859" i="2" s="1"/>
  <c r="CG860" i="2"/>
  <c r="CH860" i="2" s="1"/>
  <c r="CI860" i="2"/>
  <c r="CJ860" i="2" s="1"/>
  <c r="CK860" i="2"/>
  <c r="CL860" i="2" s="1"/>
  <c r="CM860" i="2"/>
  <c r="CN860" i="2" s="1"/>
  <c r="CO860" i="2"/>
  <c r="CP860" i="2" s="1"/>
  <c r="CQ860" i="2"/>
  <c r="CR860" i="2" s="1"/>
  <c r="CS860" i="2"/>
  <c r="CT860" i="2" s="1"/>
  <c r="CU860" i="2"/>
  <c r="CV860" i="2" s="1"/>
  <c r="CW860" i="2"/>
  <c r="CX860" i="2" s="1"/>
  <c r="CG861" i="2"/>
  <c r="CH861" i="2" s="1"/>
  <c r="CI861" i="2"/>
  <c r="CJ861" i="2" s="1"/>
  <c r="CK861" i="2"/>
  <c r="CL861" i="2" s="1"/>
  <c r="CM861" i="2"/>
  <c r="CN861" i="2" s="1"/>
  <c r="CO861" i="2"/>
  <c r="CP861" i="2" s="1"/>
  <c r="CQ861" i="2"/>
  <c r="CR861" i="2" s="1"/>
  <c r="CS861" i="2"/>
  <c r="CT861" i="2" s="1"/>
  <c r="CU861" i="2"/>
  <c r="CV861" i="2" s="1"/>
  <c r="CW861" i="2"/>
  <c r="CX861" i="2" s="1"/>
  <c r="CG862" i="2"/>
  <c r="CH862" i="2" s="1"/>
  <c r="CI862" i="2"/>
  <c r="CJ862" i="2" s="1"/>
  <c r="CK862" i="2"/>
  <c r="CL862" i="2" s="1"/>
  <c r="CM862" i="2"/>
  <c r="CN862" i="2" s="1"/>
  <c r="CO862" i="2"/>
  <c r="CP862" i="2" s="1"/>
  <c r="CQ862" i="2"/>
  <c r="CR862" i="2" s="1"/>
  <c r="CS862" i="2"/>
  <c r="CT862" i="2" s="1"/>
  <c r="CU862" i="2"/>
  <c r="CV862" i="2" s="1"/>
  <c r="CW862" i="2"/>
  <c r="CX862" i="2" s="1"/>
  <c r="CG863" i="2"/>
  <c r="CH863" i="2" s="1"/>
  <c r="CI863" i="2"/>
  <c r="CJ863" i="2" s="1"/>
  <c r="CK863" i="2"/>
  <c r="CL863" i="2" s="1"/>
  <c r="CM863" i="2"/>
  <c r="CN863" i="2" s="1"/>
  <c r="CO863" i="2"/>
  <c r="CP863" i="2" s="1"/>
  <c r="CQ863" i="2"/>
  <c r="CR863" i="2" s="1"/>
  <c r="CS863" i="2"/>
  <c r="CT863" i="2" s="1"/>
  <c r="CU863" i="2"/>
  <c r="CV863" i="2" s="1"/>
  <c r="CW863" i="2"/>
  <c r="CX863" i="2" s="1"/>
  <c r="CG864" i="2"/>
  <c r="CH864" i="2" s="1"/>
  <c r="CI864" i="2"/>
  <c r="CJ864" i="2" s="1"/>
  <c r="CK864" i="2"/>
  <c r="CL864" i="2" s="1"/>
  <c r="CM864" i="2"/>
  <c r="CN864" i="2" s="1"/>
  <c r="CO864" i="2"/>
  <c r="CP864" i="2" s="1"/>
  <c r="CQ864" i="2"/>
  <c r="CR864" i="2" s="1"/>
  <c r="CS864" i="2"/>
  <c r="CT864" i="2" s="1"/>
  <c r="CU864" i="2"/>
  <c r="CV864" i="2" s="1"/>
  <c r="CW864" i="2"/>
  <c r="CX864" i="2" s="1"/>
  <c r="CG865" i="2"/>
  <c r="CH865" i="2" s="1"/>
  <c r="CI865" i="2"/>
  <c r="CJ865" i="2" s="1"/>
  <c r="CK865" i="2"/>
  <c r="CL865" i="2" s="1"/>
  <c r="CM865" i="2"/>
  <c r="CN865" i="2" s="1"/>
  <c r="CO865" i="2"/>
  <c r="CP865" i="2" s="1"/>
  <c r="CQ865" i="2"/>
  <c r="CR865" i="2" s="1"/>
  <c r="CS865" i="2"/>
  <c r="CT865" i="2" s="1"/>
  <c r="CU865" i="2"/>
  <c r="CV865" i="2" s="1"/>
  <c r="CW865" i="2"/>
  <c r="CX865" i="2" s="1"/>
  <c r="CG866" i="2"/>
  <c r="CH866" i="2" s="1"/>
  <c r="CI866" i="2"/>
  <c r="CJ866" i="2" s="1"/>
  <c r="CK866" i="2"/>
  <c r="CL866" i="2" s="1"/>
  <c r="CM866" i="2"/>
  <c r="CN866" i="2" s="1"/>
  <c r="CO866" i="2"/>
  <c r="CP866" i="2" s="1"/>
  <c r="CQ866" i="2"/>
  <c r="CR866" i="2" s="1"/>
  <c r="CS866" i="2"/>
  <c r="CT866" i="2" s="1"/>
  <c r="CU866" i="2"/>
  <c r="CV866" i="2" s="1"/>
  <c r="CW866" i="2"/>
  <c r="CX866" i="2" s="1"/>
  <c r="CG867" i="2"/>
  <c r="CH867" i="2" s="1"/>
  <c r="CI867" i="2"/>
  <c r="CJ867" i="2" s="1"/>
  <c r="CK867" i="2"/>
  <c r="CL867" i="2" s="1"/>
  <c r="CM867" i="2"/>
  <c r="CN867" i="2" s="1"/>
  <c r="CO867" i="2"/>
  <c r="CP867" i="2" s="1"/>
  <c r="CQ867" i="2"/>
  <c r="CR867" i="2" s="1"/>
  <c r="CS867" i="2"/>
  <c r="CT867" i="2" s="1"/>
  <c r="CU867" i="2"/>
  <c r="CV867" i="2" s="1"/>
  <c r="CW867" i="2"/>
  <c r="CX867" i="2" s="1"/>
  <c r="CG868" i="2"/>
  <c r="CH868" i="2" s="1"/>
  <c r="CI868" i="2"/>
  <c r="CJ868" i="2" s="1"/>
  <c r="CK868" i="2"/>
  <c r="CL868" i="2" s="1"/>
  <c r="CM868" i="2"/>
  <c r="CN868" i="2" s="1"/>
  <c r="CO868" i="2"/>
  <c r="CP868" i="2" s="1"/>
  <c r="CQ868" i="2"/>
  <c r="CR868" i="2" s="1"/>
  <c r="CS868" i="2"/>
  <c r="CT868" i="2" s="1"/>
  <c r="CU868" i="2"/>
  <c r="CV868" i="2" s="1"/>
  <c r="CW868" i="2"/>
  <c r="CX868" i="2" s="1"/>
  <c r="CG869" i="2"/>
  <c r="CH869" i="2" s="1"/>
  <c r="CI869" i="2"/>
  <c r="CJ869" i="2" s="1"/>
  <c r="CK869" i="2"/>
  <c r="CL869" i="2" s="1"/>
  <c r="CM869" i="2"/>
  <c r="CN869" i="2" s="1"/>
  <c r="CO869" i="2"/>
  <c r="CP869" i="2" s="1"/>
  <c r="CQ869" i="2"/>
  <c r="CR869" i="2" s="1"/>
  <c r="CS869" i="2"/>
  <c r="CT869" i="2" s="1"/>
  <c r="CU869" i="2"/>
  <c r="CV869" i="2" s="1"/>
  <c r="CW869" i="2"/>
  <c r="CX869" i="2" s="1"/>
  <c r="CG870" i="2"/>
  <c r="CH870" i="2" s="1"/>
  <c r="CI870" i="2"/>
  <c r="CJ870" i="2" s="1"/>
  <c r="CK870" i="2"/>
  <c r="CL870" i="2" s="1"/>
  <c r="CM870" i="2"/>
  <c r="CN870" i="2" s="1"/>
  <c r="CO870" i="2"/>
  <c r="CP870" i="2" s="1"/>
  <c r="CQ870" i="2"/>
  <c r="CR870" i="2" s="1"/>
  <c r="CS870" i="2"/>
  <c r="CT870" i="2" s="1"/>
  <c r="CU870" i="2"/>
  <c r="CV870" i="2" s="1"/>
  <c r="CW870" i="2"/>
  <c r="CX870" i="2" s="1"/>
  <c r="CG871" i="2"/>
  <c r="CH871" i="2" s="1"/>
  <c r="CI871" i="2"/>
  <c r="CJ871" i="2" s="1"/>
  <c r="CK871" i="2"/>
  <c r="CL871" i="2" s="1"/>
  <c r="CM871" i="2"/>
  <c r="CN871" i="2" s="1"/>
  <c r="CO871" i="2"/>
  <c r="CP871" i="2" s="1"/>
  <c r="CQ871" i="2"/>
  <c r="CR871" i="2" s="1"/>
  <c r="CS871" i="2"/>
  <c r="CT871" i="2" s="1"/>
  <c r="CU871" i="2"/>
  <c r="CV871" i="2" s="1"/>
  <c r="CW871" i="2"/>
  <c r="CX871" i="2" s="1"/>
  <c r="CG872" i="2"/>
  <c r="CH872" i="2" s="1"/>
  <c r="CI872" i="2"/>
  <c r="CJ872" i="2" s="1"/>
  <c r="CK872" i="2"/>
  <c r="CL872" i="2" s="1"/>
  <c r="CM872" i="2"/>
  <c r="CN872" i="2" s="1"/>
  <c r="CO872" i="2"/>
  <c r="CP872" i="2" s="1"/>
  <c r="CQ872" i="2"/>
  <c r="CR872" i="2" s="1"/>
  <c r="CS872" i="2"/>
  <c r="CT872" i="2" s="1"/>
  <c r="CU872" i="2"/>
  <c r="CV872" i="2" s="1"/>
  <c r="CW872" i="2"/>
  <c r="CX872" i="2" s="1"/>
  <c r="CG873" i="2"/>
  <c r="CH873" i="2" s="1"/>
  <c r="CI873" i="2"/>
  <c r="CJ873" i="2" s="1"/>
  <c r="CK873" i="2"/>
  <c r="CL873" i="2" s="1"/>
  <c r="CM873" i="2"/>
  <c r="CN873" i="2" s="1"/>
  <c r="CO873" i="2"/>
  <c r="CP873" i="2" s="1"/>
  <c r="CQ873" i="2"/>
  <c r="CR873" i="2" s="1"/>
  <c r="CS873" i="2"/>
  <c r="CT873" i="2" s="1"/>
  <c r="CU873" i="2"/>
  <c r="CV873" i="2" s="1"/>
  <c r="CW873" i="2"/>
  <c r="CX873" i="2" s="1"/>
  <c r="CG874" i="2"/>
  <c r="CH874" i="2" s="1"/>
  <c r="CI874" i="2"/>
  <c r="CJ874" i="2" s="1"/>
  <c r="CK874" i="2"/>
  <c r="CL874" i="2" s="1"/>
  <c r="CM874" i="2"/>
  <c r="CN874" i="2" s="1"/>
  <c r="CO874" i="2"/>
  <c r="CP874" i="2" s="1"/>
  <c r="CQ874" i="2"/>
  <c r="CR874" i="2" s="1"/>
  <c r="CS874" i="2"/>
  <c r="CT874" i="2" s="1"/>
  <c r="CU874" i="2"/>
  <c r="CV874" i="2" s="1"/>
  <c r="CW874" i="2"/>
  <c r="CX874" i="2" s="1"/>
  <c r="CG875" i="2"/>
  <c r="CH875" i="2" s="1"/>
  <c r="CI875" i="2"/>
  <c r="CJ875" i="2" s="1"/>
  <c r="CK875" i="2"/>
  <c r="CL875" i="2" s="1"/>
  <c r="CM875" i="2"/>
  <c r="CN875" i="2" s="1"/>
  <c r="CO875" i="2"/>
  <c r="CP875" i="2" s="1"/>
  <c r="CQ875" i="2"/>
  <c r="CR875" i="2" s="1"/>
  <c r="CS875" i="2"/>
  <c r="CT875" i="2" s="1"/>
  <c r="CU875" i="2"/>
  <c r="CV875" i="2" s="1"/>
  <c r="CW875" i="2"/>
  <c r="CX875" i="2" s="1"/>
  <c r="CG876" i="2"/>
  <c r="CH876" i="2" s="1"/>
  <c r="CI876" i="2"/>
  <c r="CJ876" i="2" s="1"/>
  <c r="CK876" i="2"/>
  <c r="CL876" i="2" s="1"/>
  <c r="CM876" i="2"/>
  <c r="CN876" i="2" s="1"/>
  <c r="CO876" i="2"/>
  <c r="CP876" i="2" s="1"/>
  <c r="CQ876" i="2"/>
  <c r="CR876" i="2" s="1"/>
  <c r="CS876" i="2"/>
  <c r="CT876" i="2" s="1"/>
  <c r="CU876" i="2"/>
  <c r="CV876" i="2" s="1"/>
  <c r="CW876" i="2"/>
  <c r="CX876" i="2" s="1"/>
  <c r="CG877" i="2"/>
  <c r="CH877" i="2" s="1"/>
  <c r="CI877" i="2"/>
  <c r="CJ877" i="2" s="1"/>
  <c r="CK877" i="2"/>
  <c r="CL877" i="2" s="1"/>
  <c r="CM877" i="2"/>
  <c r="CN877" i="2" s="1"/>
  <c r="CO877" i="2"/>
  <c r="CP877" i="2" s="1"/>
  <c r="CQ877" i="2"/>
  <c r="CR877" i="2" s="1"/>
  <c r="CS877" i="2"/>
  <c r="CT877" i="2" s="1"/>
  <c r="CU877" i="2"/>
  <c r="CV877" i="2" s="1"/>
  <c r="CW877" i="2"/>
  <c r="CX877" i="2" s="1"/>
  <c r="CG878" i="2"/>
  <c r="CH878" i="2" s="1"/>
  <c r="CI878" i="2"/>
  <c r="CJ878" i="2" s="1"/>
  <c r="CK878" i="2"/>
  <c r="CL878" i="2" s="1"/>
  <c r="CM878" i="2"/>
  <c r="CN878" i="2" s="1"/>
  <c r="CO878" i="2"/>
  <c r="CP878" i="2" s="1"/>
  <c r="CQ878" i="2"/>
  <c r="CR878" i="2" s="1"/>
  <c r="CS878" i="2"/>
  <c r="CT878" i="2" s="1"/>
  <c r="CU878" i="2"/>
  <c r="CV878" i="2" s="1"/>
  <c r="CW878" i="2"/>
  <c r="CX878" i="2" s="1"/>
  <c r="CG879" i="2"/>
  <c r="CH879" i="2" s="1"/>
  <c r="CI879" i="2"/>
  <c r="CJ879" i="2" s="1"/>
  <c r="CK879" i="2"/>
  <c r="CL879" i="2" s="1"/>
  <c r="CM879" i="2"/>
  <c r="CN879" i="2" s="1"/>
  <c r="CO879" i="2"/>
  <c r="CP879" i="2" s="1"/>
  <c r="CQ879" i="2"/>
  <c r="CR879" i="2" s="1"/>
  <c r="CS879" i="2"/>
  <c r="CT879" i="2" s="1"/>
  <c r="CU879" i="2"/>
  <c r="CV879" i="2" s="1"/>
  <c r="CW879" i="2"/>
  <c r="CX879" i="2" s="1"/>
  <c r="CG880" i="2"/>
  <c r="CH880" i="2" s="1"/>
  <c r="CI880" i="2"/>
  <c r="CJ880" i="2" s="1"/>
  <c r="CK880" i="2"/>
  <c r="CL880" i="2" s="1"/>
  <c r="CM880" i="2"/>
  <c r="CN880" i="2" s="1"/>
  <c r="CO880" i="2"/>
  <c r="CP880" i="2" s="1"/>
  <c r="CQ880" i="2"/>
  <c r="CR880" i="2" s="1"/>
  <c r="CS880" i="2"/>
  <c r="CT880" i="2" s="1"/>
  <c r="CU880" i="2"/>
  <c r="CV880" i="2" s="1"/>
  <c r="CW880" i="2"/>
  <c r="CX880" i="2" s="1"/>
  <c r="CG881" i="2"/>
  <c r="CH881" i="2" s="1"/>
  <c r="CI881" i="2"/>
  <c r="CJ881" i="2" s="1"/>
  <c r="CK881" i="2"/>
  <c r="CL881" i="2" s="1"/>
  <c r="CM881" i="2"/>
  <c r="CN881" i="2" s="1"/>
  <c r="CO881" i="2"/>
  <c r="CP881" i="2" s="1"/>
  <c r="CQ881" i="2"/>
  <c r="CR881" i="2" s="1"/>
  <c r="CS881" i="2"/>
  <c r="CT881" i="2" s="1"/>
  <c r="CU881" i="2"/>
  <c r="CV881" i="2" s="1"/>
  <c r="CW881" i="2"/>
  <c r="CX881" i="2" s="1"/>
  <c r="CG882" i="2"/>
  <c r="CH882" i="2" s="1"/>
  <c r="CI882" i="2"/>
  <c r="CJ882" i="2" s="1"/>
  <c r="CK882" i="2"/>
  <c r="CL882" i="2" s="1"/>
  <c r="CM882" i="2"/>
  <c r="CN882" i="2" s="1"/>
  <c r="CO882" i="2"/>
  <c r="CP882" i="2" s="1"/>
  <c r="CQ882" i="2"/>
  <c r="CR882" i="2" s="1"/>
  <c r="CS882" i="2"/>
  <c r="CT882" i="2" s="1"/>
  <c r="CU882" i="2"/>
  <c r="CV882" i="2" s="1"/>
  <c r="CW882" i="2"/>
  <c r="CX882" i="2" s="1"/>
  <c r="CG883" i="2"/>
  <c r="CH883" i="2" s="1"/>
  <c r="CI883" i="2"/>
  <c r="CJ883" i="2" s="1"/>
  <c r="CK883" i="2"/>
  <c r="CL883" i="2" s="1"/>
  <c r="CM883" i="2"/>
  <c r="CN883" i="2" s="1"/>
  <c r="CO883" i="2"/>
  <c r="CP883" i="2" s="1"/>
  <c r="CQ883" i="2"/>
  <c r="CR883" i="2" s="1"/>
  <c r="CS883" i="2"/>
  <c r="CT883" i="2" s="1"/>
  <c r="CU883" i="2"/>
  <c r="CV883" i="2" s="1"/>
  <c r="CW883" i="2"/>
  <c r="CX883" i="2" s="1"/>
  <c r="CG884" i="2"/>
  <c r="CH884" i="2" s="1"/>
  <c r="CI884" i="2"/>
  <c r="CJ884" i="2" s="1"/>
  <c r="CK884" i="2"/>
  <c r="CL884" i="2" s="1"/>
  <c r="CM884" i="2"/>
  <c r="CN884" i="2" s="1"/>
  <c r="CO884" i="2"/>
  <c r="CP884" i="2" s="1"/>
  <c r="CQ884" i="2"/>
  <c r="CR884" i="2" s="1"/>
  <c r="CS884" i="2"/>
  <c r="CT884" i="2" s="1"/>
  <c r="CU884" i="2"/>
  <c r="CV884" i="2" s="1"/>
  <c r="CW884" i="2"/>
  <c r="CX884" i="2" s="1"/>
  <c r="CG885" i="2"/>
  <c r="CH885" i="2" s="1"/>
  <c r="CI885" i="2"/>
  <c r="CJ885" i="2" s="1"/>
  <c r="CK885" i="2"/>
  <c r="CL885" i="2" s="1"/>
  <c r="CM885" i="2"/>
  <c r="CN885" i="2" s="1"/>
  <c r="CO885" i="2"/>
  <c r="CP885" i="2" s="1"/>
  <c r="CQ885" i="2"/>
  <c r="CR885" i="2" s="1"/>
  <c r="CS885" i="2"/>
  <c r="CT885" i="2" s="1"/>
  <c r="CU885" i="2"/>
  <c r="CV885" i="2" s="1"/>
  <c r="CW885" i="2"/>
  <c r="CX885" i="2" s="1"/>
  <c r="CG886" i="2"/>
  <c r="CH886" i="2" s="1"/>
  <c r="CI886" i="2"/>
  <c r="CJ886" i="2" s="1"/>
  <c r="CK886" i="2"/>
  <c r="CL886" i="2" s="1"/>
  <c r="CM886" i="2"/>
  <c r="CN886" i="2" s="1"/>
  <c r="CO886" i="2"/>
  <c r="CP886" i="2" s="1"/>
  <c r="CQ886" i="2"/>
  <c r="CR886" i="2" s="1"/>
  <c r="CS886" i="2"/>
  <c r="CT886" i="2" s="1"/>
  <c r="CU886" i="2"/>
  <c r="CV886" i="2" s="1"/>
  <c r="CW886" i="2"/>
  <c r="CX886" i="2" s="1"/>
  <c r="CG887" i="2"/>
  <c r="CH887" i="2" s="1"/>
  <c r="CI887" i="2"/>
  <c r="CJ887" i="2" s="1"/>
  <c r="CK887" i="2"/>
  <c r="CL887" i="2" s="1"/>
  <c r="CM887" i="2"/>
  <c r="CN887" i="2" s="1"/>
  <c r="CO887" i="2"/>
  <c r="CP887" i="2" s="1"/>
  <c r="CQ887" i="2"/>
  <c r="CR887" i="2" s="1"/>
  <c r="CS887" i="2"/>
  <c r="CT887" i="2" s="1"/>
  <c r="CU887" i="2"/>
  <c r="CV887" i="2" s="1"/>
  <c r="CW887" i="2"/>
  <c r="CX887" i="2" s="1"/>
  <c r="CG888" i="2"/>
  <c r="CH888" i="2" s="1"/>
  <c r="CI888" i="2"/>
  <c r="CJ888" i="2" s="1"/>
  <c r="CK888" i="2"/>
  <c r="CL888" i="2" s="1"/>
  <c r="CM888" i="2"/>
  <c r="CN888" i="2" s="1"/>
  <c r="CO888" i="2"/>
  <c r="CP888" i="2" s="1"/>
  <c r="CQ888" i="2"/>
  <c r="CR888" i="2" s="1"/>
  <c r="CS888" i="2"/>
  <c r="CT888" i="2" s="1"/>
  <c r="CU888" i="2"/>
  <c r="CV888" i="2" s="1"/>
  <c r="CW888" i="2"/>
  <c r="CX888" i="2" s="1"/>
  <c r="CG889" i="2"/>
  <c r="CH889" i="2" s="1"/>
  <c r="CI889" i="2"/>
  <c r="CJ889" i="2" s="1"/>
  <c r="CK889" i="2"/>
  <c r="CL889" i="2" s="1"/>
  <c r="CM889" i="2"/>
  <c r="CN889" i="2" s="1"/>
  <c r="CO889" i="2"/>
  <c r="CP889" i="2" s="1"/>
  <c r="CQ889" i="2"/>
  <c r="CR889" i="2" s="1"/>
  <c r="CS889" i="2"/>
  <c r="CT889" i="2" s="1"/>
  <c r="CU889" i="2"/>
  <c r="CV889" i="2" s="1"/>
  <c r="CW889" i="2"/>
  <c r="CX889" i="2" s="1"/>
  <c r="CG890" i="2"/>
  <c r="CH890" i="2" s="1"/>
  <c r="CI890" i="2"/>
  <c r="CJ890" i="2" s="1"/>
  <c r="CK890" i="2"/>
  <c r="CL890" i="2" s="1"/>
  <c r="CM890" i="2"/>
  <c r="CN890" i="2" s="1"/>
  <c r="CO890" i="2"/>
  <c r="CP890" i="2" s="1"/>
  <c r="CQ890" i="2"/>
  <c r="CR890" i="2" s="1"/>
  <c r="CS890" i="2"/>
  <c r="CT890" i="2" s="1"/>
  <c r="CU890" i="2"/>
  <c r="CV890" i="2" s="1"/>
  <c r="CW890" i="2"/>
  <c r="CX890" i="2" s="1"/>
  <c r="CG891" i="2"/>
  <c r="CH891" i="2" s="1"/>
  <c r="CI891" i="2"/>
  <c r="CJ891" i="2" s="1"/>
  <c r="CK891" i="2"/>
  <c r="CL891" i="2" s="1"/>
  <c r="CM891" i="2"/>
  <c r="CN891" i="2" s="1"/>
  <c r="CO891" i="2"/>
  <c r="CP891" i="2" s="1"/>
  <c r="CQ891" i="2"/>
  <c r="CR891" i="2" s="1"/>
  <c r="CS891" i="2"/>
  <c r="CT891" i="2" s="1"/>
  <c r="CU891" i="2"/>
  <c r="CV891" i="2" s="1"/>
  <c r="CW891" i="2"/>
  <c r="CX891" i="2" s="1"/>
  <c r="CG892" i="2"/>
  <c r="CH892" i="2" s="1"/>
  <c r="CI892" i="2"/>
  <c r="CJ892" i="2" s="1"/>
  <c r="CK892" i="2"/>
  <c r="CL892" i="2" s="1"/>
  <c r="CM892" i="2"/>
  <c r="CN892" i="2" s="1"/>
  <c r="CO892" i="2"/>
  <c r="CP892" i="2" s="1"/>
  <c r="CQ892" i="2"/>
  <c r="CR892" i="2" s="1"/>
  <c r="CS892" i="2"/>
  <c r="CT892" i="2" s="1"/>
  <c r="CU892" i="2"/>
  <c r="CV892" i="2" s="1"/>
  <c r="CW892" i="2"/>
  <c r="CX892" i="2" s="1"/>
  <c r="CG893" i="2"/>
  <c r="CH893" i="2" s="1"/>
  <c r="CI893" i="2"/>
  <c r="CJ893" i="2" s="1"/>
  <c r="CK893" i="2"/>
  <c r="CL893" i="2" s="1"/>
  <c r="CM893" i="2"/>
  <c r="CN893" i="2" s="1"/>
  <c r="CO893" i="2"/>
  <c r="CP893" i="2" s="1"/>
  <c r="CQ893" i="2"/>
  <c r="CR893" i="2" s="1"/>
  <c r="CS893" i="2"/>
  <c r="CT893" i="2" s="1"/>
  <c r="CU893" i="2"/>
  <c r="CV893" i="2" s="1"/>
  <c r="CW893" i="2"/>
  <c r="CX893" i="2" s="1"/>
  <c r="CG894" i="2"/>
  <c r="CH894" i="2" s="1"/>
  <c r="CI894" i="2"/>
  <c r="CJ894" i="2" s="1"/>
  <c r="CK894" i="2"/>
  <c r="CL894" i="2" s="1"/>
  <c r="CM894" i="2"/>
  <c r="CN894" i="2" s="1"/>
  <c r="CO894" i="2"/>
  <c r="CP894" i="2" s="1"/>
  <c r="CQ894" i="2"/>
  <c r="CR894" i="2" s="1"/>
  <c r="CS894" i="2"/>
  <c r="CT894" i="2" s="1"/>
  <c r="CU894" i="2"/>
  <c r="CV894" i="2" s="1"/>
  <c r="CW894" i="2"/>
  <c r="CX894" i="2" s="1"/>
  <c r="CG895" i="2"/>
  <c r="CH895" i="2" s="1"/>
  <c r="CI895" i="2"/>
  <c r="CJ895" i="2" s="1"/>
  <c r="CK895" i="2"/>
  <c r="CL895" i="2" s="1"/>
  <c r="CM895" i="2"/>
  <c r="CN895" i="2" s="1"/>
  <c r="CO895" i="2"/>
  <c r="CP895" i="2" s="1"/>
  <c r="CQ895" i="2"/>
  <c r="CR895" i="2" s="1"/>
  <c r="CS895" i="2"/>
  <c r="CT895" i="2" s="1"/>
  <c r="CU895" i="2"/>
  <c r="CV895" i="2" s="1"/>
  <c r="CW895" i="2"/>
  <c r="CX895" i="2" s="1"/>
  <c r="CG896" i="2"/>
  <c r="CH896" i="2" s="1"/>
  <c r="CI896" i="2"/>
  <c r="CJ896" i="2" s="1"/>
  <c r="CK896" i="2"/>
  <c r="CL896" i="2" s="1"/>
  <c r="CM896" i="2"/>
  <c r="CN896" i="2" s="1"/>
  <c r="CO896" i="2"/>
  <c r="CP896" i="2" s="1"/>
  <c r="CQ896" i="2"/>
  <c r="CR896" i="2" s="1"/>
  <c r="CS896" i="2"/>
  <c r="CT896" i="2" s="1"/>
  <c r="CU896" i="2"/>
  <c r="CV896" i="2" s="1"/>
  <c r="CW896" i="2"/>
  <c r="CX896" i="2" s="1"/>
  <c r="CG897" i="2"/>
  <c r="CH897" i="2" s="1"/>
  <c r="CI897" i="2"/>
  <c r="CJ897" i="2" s="1"/>
  <c r="CK897" i="2"/>
  <c r="CL897" i="2" s="1"/>
  <c r="CM897" i="2"/>
  <c r="CN897" i="2" s="1"/>
  <c r="CO897" i="2"/>
  <c r="CP897" i="2" s="1"/>
  <c r="CQ897" i="2"/>
  <c r="CR897" i="2" s="1"/>
  <c r="CS897" i="2"/>
  <c r="CT897" i="2" s="1"/>
  <c r="CU897" i="2"/>
  <c r="CV897" i="2" s="1"/>
  <c r="CW897" i="2"/>
  <c r="CX897" i="2" s="1"/>
  <c r="CG898" i="2"/>
  <c r="CH898" i="2" s="1"/>
  <c r="CI898" i="2"/>
  <c r="CJ898" i="2" s="1"/>
  <c r="CK898" i="2"/>
  <c r="CL898" i="2" s="1"/>
  <c r="CM898" i="2"/>
  <c r="CN898" i="2" s="1"/>
  <c r="CO898" i="2"/>
  <c r="CP898" i="2" s="1"/>
  <c r="CQ898" i="2"/>
  <c r="CR898" i="2" s="1"/>
  <c r="CS898" i="2"/>
  <c r="CT898" i="2" s="1"/>
  <c r="CU898" i="2"/>
  <c r="CV898" i="2" s="1"/>
  <c r="CW898" i="2"/>
  <c r="CX898" i="2" s="1"/>
  <c r="CG899" i="2"/>
  <c r="CH899" i="2" s="1"/>
  <c r="CI899" i="2"/>
  <c r="CJ899" i="2" s="1"/>
  <c r="CK899" i="2"/>
  <c r="CL899" i="2" s="1"/>
  <c r="CM899" i="2"/>
  <c r="CN899" i="2" s="1"/>
  <c r="CO899" i="2"/>
  <c r="CP899" i="2" s="1"/>
  <c r="CQ899" i="2"/>
  <c r="CR899" i="2" s="1"/>
  <c r="CS899" i="2"/>
  <c r="CT899" i="2" s="1"/>
  <c r="CU899" i="2"/>
  <c r="CV899" i="2" s="1"/>
  <c r="CW899" i="2"/>
  <c r="CX899" i="2" s="1"/>
  <c r="CU2" i="2"/>
  <c r="CV2" i="2" s="1"/>
  <c r="CS2" i="2"/>
  <c r="CT2" i="2" s="1"/>
  <c r="CQ2" i="2"/>
  <c r="CR2" i="2" s="1"/>
  <c r="CO2" i="2"/>
  <c r="CP2" i="2" s="1"/>
  <c r="CM2" i="2"/>
  <c r="CN2" i="2" s="1"/>
  <c r="CK2" i="2"/>
  <c r="CL2" i="2" s="1"/>
  <c r="CI2" i="2"/>
  <c r="CJ2" i="2" s="1"/>
  <c r="CG2" i="2"/>
  <c r="CH2" i="2" s="1"/>
  <c r="CW2" i="2"/>
  <c r="CX2" i="2" s="1"/>
  <c r="CE3" i="2"/>
  <c r="CF3" i="2" s="1"/>
  <c r="CE4" i="2"/>
  <c r="CF4" i="2" s="1"/>
  <c r="CE5" i="2"/>
  <c r="CF5" i="2" s="1"/>
  <c r="CE6" i="2"/>
  <c r="CF6" i="2" s="1"/>
  <c r="CE7" i="2"/>
  <c r="CF7" i="2" s="1"/>
  <c r="CE8" i="2"/>
  <c r="CF8" i="2" s="1"/>
  <c r="CE9" i="2"/>
  <c r="CF9" i="2" s="1"/>
  <c r="CE10" i="2"/>
  <c r="CF10" i="2" s="1"/>
  <c r="CE11" i="2"/>
  <c r="CF11" i="2" s="1"/>
  <c r="CE12" i="2"/>
  <c r="CF12" i="2" s="1"/>
  <c r="CE13" i="2"/>
  <c r="CF13" i="2" s="1"/>
  <c r="CE14" i="2"/>
  <c r="CF14" i="2" s="1"/>
  <c r="CE15" i="2"/>
  <c r="CF15" i="2" s="1"/>
  <c r="CE16" i="2"/>
  <c r="CF16" i="2" s="1"/>
  <c r="CE17" i="2"/>
  <c r="CF17" i="2" s="1"/>
  <c r="CE18" i="2"/>
  <c r="CF18" i="2" s="1"/>
  <c r="CE19" i="2"/>
  <c r="CF19" i="2" s="1"/>
  <c r="CE20" i="2"/>
  <c r="CF20" i="2" s="1"/>
  <c r="CE21" i="2"/>
  <c r="CF21" i="2" s="1"/>
  <c r="CE22" i="2"/>
  <c r="CF22" i="2" s="1"/>
  <c r="CE23" i="2"/>
  <c r="CF23" i="2" s="1"/>
  <c r="CE24" i="2"/>
  <c r="CF24" i="2" s="1"/>
  <c r="CE25" i="2"/>
  <c r="CF25" i="2" s="1"/>
  <c r="CE26" i="2"/>
  <c r="CF26" i="2" s="1"/>
  <c r="CE27" i="2"/>
  <c r="CF27" i="2" s="1"/>
  <c r="CE28" i="2"/>
  <c r="CF28" i="2" s="1"/>
  <c r="CE29" i="2"/>
  <c r="CF29" i="2" s="1"/>
  <c r="CE30" i="2"/>
  <c r="CF30" i="2" s="1"/>
  <c r="CE31" i="2"/>
  <c r="CF31" i="2" s="1"/>
  <c r="CE32" i="2"/>
  <c r="CF32" i="2" s="1"/>
  <c r="CE33" i="2"/>
  <c r="CF33" i="2" s="1"/>
  <c r="CE34" i="2"/>
  <c r="CF34" i="2" s="1"/>
  <c r="CE35" i="2"/>
  <c r="CF35" i="2" s="1"/>
  <c r="CE36" i="2"/>
  <c r="CF36" i="2" s="1"/>
  <c r="CE37" i="2"/>
  <c r="CF37" i="2" s="1"/>
  <c r="CE38" i="2"/>
  <c r="CF38" i="2" s="1"/>
  <c r="CE39" i="2"/>
  <c r="CF39" i="2" s="1"/>
  <c r="CE40" i="2"/>
  <c r="CF40" i="2" s="1"/>
  <c r="CE41" i="2"/>
  <c r="CF41" i="2" s="1"/>
  <c r="CE42" i="2"/>
  <c r="CF42" i="2" s="1"/>
  <c r="CE43" i="2"/>
  <c r="CF43" i="2" s="1"/>
  <c r="CE44" i="2"/>
  <c r="CF44" i="2" s="1"/>
  <c r="CE45" i="2"/>
  <c r="CF45" i="2" s="1"/>
  <c r="CE46" i="2"/>
  <c r="CF46" i="2" s="1"/>
  <c r="CE47" i="2"/>
  <c r="CF47" i="2" s="1"/>
  <c r="CE48" i="2"/>
  <c r="CF48" i="2" s="1"/>
  <c r="CE49" i="2"/>
  <c r="CF49" i="2" s="1"/>
  <c r="CE50" i="2"/>
  <c r="CF50" i="2" s="1"/>
  <c r="CE51" i="2"/>
  <c r="CF51" i="2" s="1"/>
  <c r="CE52" i="2"/>
  <c r="CF52" i="2" s="1"/>
  <c r="CE53" i="2"/>
  <c r="CF53" i="2" s="1"/>
  <c r="CE54" i="2"/>
  <c r="CF54" i="2" s="1"/>
  <c r="CE55" i="2"/>
  <c r="CF55" i="2" s="1"/>
  <c r="CE56" i="2"/>
  <c r="CF56" i="2" s="1"/>
  <c r="CE57" i="2"/>
  <c r="CF57" i="2" s="1"/>
  <c r="CE58" i="2"/>
  <c r="CF58" i="2" s="1"/>
  <c r="CE59" i="2"/>
  <c r="CF59" i="2" s="1"/>
  <c r="CE60" i="2"/>
  <c r="CF60" i="2" s="1"/>
  <c r="CE61" i="2"/>
  <c r="CF61" i="2" s="1"/>
  <c r="CE62" i="2"/>
  <c r="CF62" i="2" s="1"/>
  <c r="CE63" i="2"/>
  <c r="CF63" i="2" s="1"/>
  <c r="CE64" i="2"/>
  <c r="CF64" i="2" s="1"/>
  <c r="CE65" i="2"/>
  <c r="CF65" i="2" s="1"/>
  <c r="CE66" i="2"/>
  <c r="CF66" i="2" s="1"/>
  <c r="CE67" i="2"/>
  <c r="CF67" i="2" s="1"/>
  <c r="CE68" i="2"/>
  <c r="CF68" i="2" s="1"/>
  <c r="CE69" i="2"/>
  <c r="CF69" i="2" s="1"/>
  <c r="CE70" i="2"/>
  <c r="CF70" i="2" s="1"/>
  <c r="CE71" i="2"/>
  <c r="CF71" i="2" s="1"/>
  <c r="CE72" i="2"/>
  <c r="CF72" i="2" s="1"/>
  <c r="CE73" i="2"/>
  <c r="CF73" i="2" s="1"/>
  <c r="CE74" i="2"/>
  <c r="CF74" i="2" s="1"/>
  <c r="CE75" i="2"/>
  <c r="CF75" i="2" s="1"/>
  <c r="CE76" i="2"/>
  <c r="CF76" i="2" s="1"/>
  <c r="CE77" i="2"/>
  <c r="CF77" i="2" s="1"/>
  <c r="CE78" i="2"/>
  <c r="CF78" i="2" s="1"/>
  <c r="CE79" i="2"/>
  <c r="CF79" i="2" s="1"/>
  <c r="CE80" i="2"/>
  <c r="CF80" i="2" s="1"/>
  <c r="CE81" i="2"/>
  <c r="CF81" i="2" s="1"/>
  <c r="CE82" i="2"/>
  <c r="CF82" i="2" s="1"/>
  <c r="CE83" i="2"/>
  <c r="CF83" i="2" s="1"/>
  <c r="CE84" i="2"/>
  <c r="CF84" i="2" s="1"/>
  <c r="CE85" i="2"/>
  <c r="CF85" i="2" s="1"/>
  <c r="CE86" i="2"/>
  <c r="CF86" i="2" s="1"/>
  <c r="CE87" i="2"/>
  <c r="CF87" i="2" s="1"/>
  <c r="CE88" i="2"/>
  <c r="CF88" i="2" s="1"/>
  <c r="CE89" i="2"/>
  <c r="CF89" i="2" s="1"/>
  <c r="CE90" i="2"/>
  <c r="CF90" i="2" s="1"/>
  <c r="CE91" i="2"/>
  <c r="CF91" i="2" s="1"/>
  <c r="CE92" i="2"/>
  <c r="CF92" i="2" s="1"/>
  <c r="CE93" i="2"/>
  <c r="CF93" i="2" s="1"/>
  <c r="CE94" i="2"/>
  <c r="CF94" i="2" s="1"/>
  <c r="CE95" i="2"/>
  <c r="CF95" i="2" s="1"/>
  <c r="CE96" i="2"/>
  <c r="CF96" i="2" s="1"/>
  <c r="CE97" i="2"/>
  <c r="CF97" i="2" s="1"/>
  <c r="CE98" i="2"/>
  <c r="CF98" i="2" s="1"/>
  <c r="CE99" i="2"/>
  <c r="CF99" i="2" s="1"/>
  <c r="CE100" i="2"/>
  <c r="CF100" i="2" s="1"/>
  <c r="CE101" i="2"/>
  <c r="CF101" i="2" s="1"/>
  <c r="CE102" i="2"/>
  <c r="CF102" i="2" s="1"/>
  <c r="CE103" i="2"/>
  <c r="CF103" i="2" s="1"/>
  <c r="CE104" i="2"/>
  <c r="CF104" i="2" s="1"/>
  <c r="CE105" i="2"/>
  <c r="CF105" i="2" s="1"/>
  <c r="CE106" i="2"/>
  <c r="CF106" i="2" s="1"/>
  <c r="CE107" i="2"/>
  <c r="CF107" i="2" s="1"/>
  <c r="CE108" i="2"/>
  <c r="CF108" i="2" s="1"/>
  <c r="CE109" i="2"/>
  <c r="CF109" i="2" s="1"/>
  <c r="CE110" i="2"/>
  <c r="CF110" i="2" s="1"/>
  <c r="CE111" i="2"/>
  <c r="CF111" i="2" s="1"/>
  <c r="CE112" i="2"/>
  <c r="CF112" i="2" s="1"/>
  <c r="CE113" i="2"/>
  <c r="CF113" i="2" s="1"/>
  <c r="CE114" i="2"/>
  <c r="CF114" i="2" s="1"/>
  <c r="CE115" i="2"/>
  <c r="CF115" i="2" s="1"/>
  <c r="CE116" i="2"/>
  <c r="CF116" i="2" s="1"/>
  <c r="CE117" i="2"/>
  <c r="CF117" i="2" s="1"/>
  <c r="CE118" i="2"/>
  <c r="CF118" i="2" s="1"/>
  <c r="CE119" i="2"/>
  <c r="CF119" i="2" s="1"/>
  <c r="CE120" i="2"/>
  <c r="CF120" i="2" s="1"/>
  <c r="CE121" i="2"/>
  <c r="CF121" i="2" s="1"/>
  <c r="CE122" i="2"/>
  <c r="CF122" i="2" s="1"/>
  <c r="CE123" i="2"/>
  <c r="CF123" i="2" s="1"/>
  <c r="CE124" i="2"/>
  <c r="CF124" i="2" s="1"/>
  <c r="CE125" i="2"/>
  <c r="CF125" i="2" s="1"/>
  <c r="CE126" i="2"/>
  <c r="CF126" i="2" s="1"/>
  <c r="CE127" i="2"/>
  <c r="CF127" i="2" s="1"/>
  <c r="CE128" i="2"/>
  <c r="CF128" i="2" s="1"/>
  <c r="CE129" i="2"/>
  <c r="CF129" i="2" s="1"/>
  <c r="CE130" i="2"/>
  <c r="CF130" i="2" s="1"/>
  <c r="CE131" i="2"/>
  <c r="CF131" i="2" s="1"/>
  <c r="CE132" i="2"/>
  <c r="CF132" i="2" s="1"/>
  <c r="CE133" i="2"/>
  <c r="CF133" i="2" s="1"/>
  <c r="CE134" i="2"/>
  <c r="CF134" i="2" s="1"/>
  <c r="CE135" i="2"/>
  <c r="CF135" i="2" s="1"/>
  <c r="CE136" i="2"/>
  <c r="CF136" i="2" s="1"/>
  <c r="CE137" i="2"/>
  <c r="CF137" i="2" s="1"/>
  <c r="CE138" i="2"/>
  <c r="CF138" i="2" s="1"/>
  <c r="CE139" i="2"/>
  <c r="CF139" i="2" s="1"/>
  <c r="CE140" i="2"/>
  <c r="CF140" i="2" s="1"/>
  <c r="CE141" i="2"/>
  <c r="CF141" i="2" s="1"/>
  <c r="CE142" i="2"/>
  <c r="CF142" i="2" s="1"/>
  <c r="CE143" i="2"/>
  <c r="CF143" i="2" s="1"/>
  <c r="CE144" i="2"/>
  <c r="CF144" i="2" s="1"/>
  <c r="CE145" i="2"/>
  <c r="CF145" i="2" s="1"/>
  <c r="CE146" i="2"/>
  <c r="CF146" i="2" s="1"/>
  <c r="CE147" i="2"/>
  <c r="CF147" i="2" s="1"/>
  <c r="CE148" i="2"/>
  <c r="CF148" i="2" s="1"/>
  <c r="CE149" i="2"/>
  <c r="CF149" i="2" s="1"/>
  <c r="CE150" i="2"/>
  <c r="CF150" i="2" s="1"/>
  <c r="CE151" i="2"/>
  <c r="CF151" i="2" s="1"/>
  <c r="CE152" i="2"/>
  <c r="CF152" i="2" s="1"/>
  <c r="CE153" i="2"/>
  <c r="CF153" i="2" s="1"/>
  <c r="CE154" i="2"/>
  <c r="CF154" i="2" s="1"/>
  <c r="CE155" i="2"/>
  <c r="CF155" i="2" s="1"/>
  <c r="CE156" i="2"/>
  <c r="CF156" i="2" s="1"/>
  <c r="CE157" i="2"/>
  <c r="CF157" i="2" s="1"/>
  <c r="CE158" i="2"/>
  <c r="CF158" i="2" s="1"/>
  <c r="CE159" i="2"/>
  <c r="CF159" i="2" s="1"/>
  <c r="CE160" i="2"/>
  <c r="CF160" i="2" s="1"/>
  <c r="CE161" i="2"/>
  <c r="CF161" i="2" s="1"/>
  <c r="CE162" i="2"/>
  <c r="CF162" i="2" s="1"/>
  <c r="CE163" i="2"/>
  <c r="CF163" i="2" s="1"/>
  <c r="CE164" i="2"/>
  <c r="CF164" i="2" s="1"/>
  <c r="CE165" i="2"/>
  <c r="CF165" i="2" s="1"/>
  <c r="CE166" i="2"/>
  <c r="CF166" i="2" s="1"/>
  <c r="CE167" i="2"/>
  <c r="CF167" i="2" s="1"/>
  <c r="CE168" i="2"/>
  <c r="CF168" i="2" s="1"/>
  <c r="CE169" i="2"/>
  <c r="CF169" i="2" s="1"/>
  <c r="CE170" i="2"/>
  <c r="CF170" i="2" s="1"/>
  <c r="CE171" i="2"/>
  <c r="CF171" i="2" s="1"/>
  <c r="CE172" i="2"/>
  <c r="CF172" i="2" s="1"/>
  <c r="CE173" i="2"/>
  <c r="CF173" i="2" s="1"/>
  <c r="CE174" i="2"/>
  <c r="CF174" i="2" s="1"/>
  <c r="CE175" i="2"/>
  <c r="CF175" i="2" s="1"/>
  <c r="CE176" i="2"/>
  <c r="CF176" i="2" s="1"/>
  <c r="CE177" i="2"/>
  <c r="CF177" i="2" s="1"/>
  <c r="CE178" i="2"/>
  <c r="CF178" i="2" s="1"/>
  <c r="CE179" i="2"/>
  <c r="CF179" i="2" s="1"/>
  <c r="CE180" i="2"/>
  <c r="CF180" i="2" s="1"/>
  <c r="CE181" i="2"/>
  <c r="CF181" i="2" s="1"/>
  <c r="CE182" i="2"/>
  <c r="CF182" i="2" s="1"/>
  <c r="CE183" i="2"/>
  <c r="CF183" i="2" s="1"/>
  <c r="CE184" i="2"/>
  <c r="CF184" i="2" s="1"/>
  <c r="CE185" i="2"/>
  <c r="CF185" i="2" s="1"/>
  <c r="CE186" i="2"/>
  <c r="CF186" i="2" s="1"/>
  <c r="CE187" i="2"/>
  <c r="CF187" i="2" s="1"/>
  <c r="CE188" i="2"/>
  <c r="CF188" i="2" s="1"/>
  <c r="CE189" i="2"/>
  <c r="CF189" i="2" s="1"/>
  <c r="CE190" i="2"/>
  <c r="CF190" i="2" s="1"/>
  <c r="CE191" i="2"/>
  <c r="CF191" i="2" s="1"/>
  <c r="CE192" i="2"/>
  <c r="CF192" i="2" s="1"/>
  <c r="CE193" i="2"/>
  <c r="CF193" i="2" s="1"/>
  <c r="CE194" i="2"/>
  <c r="CF194" i="2" s="1"/>
  <c r="CE195" i="2"/>
  <c r="CF195" i="2" s="1"/>
  <c r="CE196" i="2"/>
  <c r="CF196" i="2" s="1"/>
  <c r="CE197" i="2"/>
  <c r="CF197" i="2" s="1"/>
  <c r="CE198" i="2"/>
  <c r="CF198" i="2" s="1"/>
  <c r="CE199" i="2"/>
  <c r="CF199" i="2" s="1"/>
  <c r="CE200" i="2"/>
  <c r="CF200" i="2" s="1"/>
  <c r="CE201" i="2"/>
  <c r="CF201" i="2" s="1"/>
  <c r="CE202" i="2"/>
  <c r="CF202" i="2" s="1"/>
  <c r="CE203" i="2"/>
  <c r="CF203" i="2" s="1"/>
  <c r="CE204" i="2"/>
  <c r="CF204" i="2" s="1"/>
  <c r="CE205" i="2"/>
  <c r="CF205" i="2" s="1"/>
  <c r="CE206" i="2"/>
  <c r="CF206" i="2" s="1"/>
  <c r="CE207" i="2"/>
  <c r="CF207" i="2" s="1"/>
  <c r="CE208" i="2"/>
  <c r="CF208" i="2" s="1"/>
  <c r="CE209" i="2"/>
  <c r="CF209" i="2" s="1"/>
  <c r="CE210" i="2"/>
  <c r="CF210" i="2" s="1"/>
  <c r="CE211" i="2"/>
  <c r="CF211" i="2" s="1"/>
  <c r="CE212" i="2"/>
  <c r="CF212" i="2" s="1"/>
  <c r="CE213" i="2"/>
  <c r="CF213" i="2" s="1"/>
  <c r="CE214" i="2"/>
  <c r="CF214" i="2" s="1"/>
  <c r="CE215" i="2"/>
  <c r="CF215" i="2" s="1"/>
  <c r="CE216" i="2"/>
  <c r="CF216" i="2" s="1"/>
  <c r="CE217" i="2"/>
  <c r="CF217" i="2" s="1"/>
  <c r="CE218" i="2"/>
  <c r="CF218" i="2" s="1"/>
  <c r="CE219" i="2"/>
  <c r="CF219" i="2" s="1"/>
  <c r="CE220" i="2"/>
  <c r="CF220" i="2" s="1"/>
  <c r="CE221" i="2"/>
  <c r="CF221" i="2" s="1"/>
  <c r="CE222" i="2"/>
  <c r="CF222" i="2" s="1"/>
  <c r="CE223" i="2"/>
  <c r="CF223" i="2" s="1"/>
  <c r="CE224" i="2"/>
  <c r="CF224" i="2" s="1"/>
  <c r="CE225" i="2"/>
  <c r="CF225" i="2" s="1"/>
  <c r="CE226" i="2"/>
  <c r="CF226" i="2" s="1"/>
  <c r="CE227" i="2"/>
  <c r="CF227" i="2" s="1"/>
  <c r="CE228" i="2"/>
  <c r="CF228" i="2" s="1"/>
  <c r="CE229" i="2"/>
  <c r="CF229" i="2" s="1"/>
  <c r="CE230" i="2"/>
  <c r="CF230" i="2" s="1"/>
  <c r="CE231" i="2"/>
  <c r="CF231" i="2" s="1"/>
  <c r="CE232" i="2"/>
  <c r="CF232" i="2" s="1"/>
  <c r="CE233" i="2"/>
  <c r="CF233" i="2" s="1"/>
  <c r="CE234" i="2"/>
  <c r="CF234" i="2" s="1"/>
  <c r="CE235" i="2"/>
  <c r="CF235" i="2" s="1"/>
  <c r="CE236" i="2"/>
  <c r="CF236" i="2" s="1"/>
  <c r="CE237" i="2"/>
  <c r="CF237" i="2" s="1"/>
  <c r="CE238" i="2"/>
  <c r="CF238" i="2" s="1"/>
  <c r="CE239" i="2"/>
  <c r="CF239" i="2" s="1"/>
  <c r="CE240" i="2"/>
  <c r="CF240" i="2" s="1"/>
  <c r="CE241" i="2"/>
  <c r="CF241" i="2" s="1"/>
  <c r="CE242" i="2"/>
  <c r="CF242" i="2" s="1"/>
  <c r="CE243" i="2"/>
  <c r="CF243" i="2" s="1"/>
  <c r="CE244" i="2"/>
  <c r="CF244" i="2" s="1"/>
  <c r="CE245" i="2"/>
  <c r="CF245" i="2" s="1"/>
  <c r="CE246" i="2"/>
  <c r="CF246" i="2" s="1"/>
  <c r="CE247" i="2"/>
  <c r="CF247" i="2" s="1"/>
  <c r="CE248" i="2"/>
  <c r="CF248" i="2" s="1"/>
  <c r="CE249" i="2"/>
  <c r="CF249" i="2" s="1"/>
  <c r="CE250" i="2"/>
  <c r="CF250" i="2" s="1"/>
  <c r="CE251" i="2"/>
  <c r="CF251" i="2" s="1"/>
  <c r="CE252" i="2"/>
  <c r="CF252" i="2" s="1"/>
  <c r="CE253" i="2"/>
  <c r="CF253" i="2" s="1"/>
  <c r="CE254" i="2"/>
  <c r="CF254" i="2" s="1"/>
  <c r="CE255" i="2"/>
  <c r="CF255" i="2" s="1"/>
  <c r="CE256" i="2"/>
  <c r="CF256" i="2" s="1"/>
  <c r="CE257" i="2"/>
  <c r="CF257" i="2" s="1"/>
  <c r="CE258" i="2"/>
  <c r="CF258" i="2" s="1"/>
  <c r="CE259" i="2"/>
  <c r="CF259" i="2" s="1"/>
  <c r="CE260" i="2"/>
  <c r="CF260" i="2" s="1"/>
  <c r="CE261" i="2"/>
  <c r="CF261" i="2" s="1"/>
  <c r="CE262" i="2"/>
  <c r="CF262" i="2" s="1"/>
  <c r="CE263" i="2"/>
  <c r="CF263" i="2" s="1"/>
  <c r="CE264" i="2"/>
  <c r="CF264" i="2" s="1"/>
  <c r="CE265" i="2"/>
  <c r="CF265" i="2" s="1"/>
  <c r="CE266" i="2"/>
  <c r="CF266" i="2" s="1"/>
  <c r="CE267" i="2"/>
  <c r="CF267" i="2" s="1"/>
  <c r="CE268" i="2"/>
  <c r="CF268" i="2" s="1"/>
  <c r="CE269" i="2"/>
  <c r="CF269" i="2" s="1"/>
  <c r="CE270" i="2"/>
  <c r="CF270" i="2" s="1"/>
  <c r="CE271" i="2"/>
  <c r="CF271" i="2" s="1"/>
  <c r="CE272" i="2"/>
  <c r="CF272" i="2" s="1"/>
  <c r="CE273" i="2"/>
  <c r="CF273" i="2" s="1"/>
  <c r="CE274" i="2"/>
  <c r="CF274" i="2" s="1"/>
  <c r="CE275" i="2"/>
  <c r="CF275" i="2" s="1"/>
  <c r="CE276" i="2"/>
  <c r="CF276" i="2" s="1"/>
  <c r="CE277" i="2"/>
  <c r="CF277" i="2" s="1"/>
  <c r="CE278" i="2"/>
  <c r="CF278" i="2" s="1"/>
  <c r="CE279" i="2"/>
  <c r="CF279" i="2" s="1"/>
  <c r="CE280" i="2"/>
  <c r="CF280" i="2" s="1"/>
  <c r="CE281" i="2"/>
  <c r="CF281" i="2" s="1"/>
  <c r="CE282" i="2"/>
  <c r="CF282" i="2" s="1"/>
  <c r="CE283" i="2"/>
  <c r="CF283" i="2" s="1"/>
  <c r="CE284" i="2"/>
  <c r="CF284" i="2" s="1"/>
  <c r="CE285" i="2"/>
  <c r="CF285" i="2" s="1"/>
  <c r="CE286" i="2"/>
  <c r="CF286" i="2" s="1"/>
  <c r="CE287" i="2"/>
  <c r="CF287" i="2" s="1"/>
  <c r="CE288" i="2"/>
  <c r="CF288" i="2" s="1"/>
  <c r="CE289" i="2"/>
  <c r="CF289" i="2" s="1"/>
  <c r="CE290" i="2"/>
  <c r="CF290" i="2" s="1"/>
  <c r="CE291" i="2"/>
  <c r="CF291" i="2" s="1"/>
  <c r="CE292" i="2"/>
  <c r="CF292" i="2" s="1"/>
  <c r="CE293" i="2"/>
  <c r="CF293" i="2" s="1"/>
  <c r="CE294" i="2"/>
  <c r="CF294" i="2" s="1"/>
  <c r="CE295" i="2"/>
  <c r="CF295" i="2" s="1"/>
  <c r="CE296" i="2"/>
  <c r="CF296" i="2" s="1"/>
  <c r="CE297" i="2"/>
  <c r="CF297" i="2" s="1"/>
  <c r="CE298" i="2"/>
  <c r="CF298" i="2" s="1"/>
  <c r="CE299" i="2"/>
  <c r="CF299" i="2" s="1"/>
  <c r="CE300" i="2"/>
  <c r="CF300" i="2" s="1"/>
  <c r="CE301" i="2"/>
  <c r="CF301" i="2" s="1"/>
  <c r="CE302" i="2"/>
  <c r="CF302" i="2" s="1"/>
  <c r="CE303" i="2"/>
  <c r="CF303" i="2" s="1"/>
  <c r="CE304" i="2"/>
  <c r="CF304" i="2" s="1"/>
  <c r="CE305" i="2"/>
  <c r="CF305" i="2" s="1"/>
  <c r="CE306" i="2"/>
  <c r="CF306" i="2" s="1"/>
  <c r="CE307" i="2"/>
  <c r="CF307" i="2" s="1"/>
  <c r="CE308" i="2"/>
  <c r="CF308" i="2" s="1"/>
  <c r="CE309" i="2"/>
  <c r="CF309" i="2" s="1"/>
  <c r="CE310" i="2"/>
  <c r="CF310" i="2" s="1"/>
  <c r="CE311" i="2"/>
  <c r="CF311" i="2" s="1"/>
  <c r="CE312" i="2"/>
  <c r="CF312" i="2" s="1"/>
  <c r="CE313" i="2"/>
  <c r="CF313" i="2" s="1"/>
  <c r="CE314" i="2"/>
  <c r="CF314" i="2" s="1"/>
  <c r="CE315" i="2"/>
  <c r="CF315" i="2" s="1"/>
  <c r="CE316" i="2"/>
  <c r="CF316" i="2" s="1"/>
  <c r="CE317" i="2"/>
  <c r="CF317" i="2" s="1"/>
  <c r="CE318" i="2"/>
  <c r="CF318" i="2" s="1"/>
  <c r="CE319" i="2"/>
  <c r="CF319" i="2" s="1"/>
  <c r="CE320" i="2"/>
  <c r="CF320" i="2" s="1"/>
  <c r="CE321" i="2"/>
  <c r="CF321" i="2" s="1"/>
  <c r="CE322" i="2"/>
  <c r="CF322" i="2" s="1"/>
  <c r="CE323" i="2"/>
  <c r="CF323" i="2" s="1"/>
  <c r="CE324" i="2"/>
  <c r="CF324" i="2" s="1"/>
  <c r="CE325" i="2"/>
  <c r="CF325" i="2" s="1"/>
  <c r="CE326" i="2"/>
  <c r="CF326" i="2" s="1"/>
  <c r="CE327" i="2"/>
  <c r="CF327" i="2" s="1"/>
  <c r="CE328" i="2"/>
  <c r="CF328" i="2" s="1"/>
  <c r="CE329" i="2"/>
  <c r="CF329" i="2" s="1"/>
  <c r="CE330" i="2"/>
  <c r="CF330" i="2" s="1"/>
  <c r="CE331" i="2"/>
  <c r="CF331" i="2" s="1"/>
  <c r="CE332" i="2"/>
  <c r="CF332" i="2" s="1"/>
  <c r="CE333" i="2"/>
  <c r="CF333" i="2" s="1"/>
  <c r="CE334" i="2"/>
  <c r="CF334" i="2" s="1"/>
  <c r="CE335" i="2"/>
  <c r="CF335" i="2" s="1"/>
  <c r="CE336" i="2"/>
  <c r="CF336" i="2" s="1"/>
  <c r="CE337" i="2"/>
  <c r="CF337" i="2" s="1"/>
  <c r="CE338" i="2"/>
  <c r="CF338" i="2" s="1"/>
  <c r="CE339" i="2"/>
  <c r="CF339" i="2" s="1"/>
  <c r="CE340" i="2"/>
  <c r="CF340" i="2" s="1"/>
  <c r="CE341" i="2"/>
  <c r="CF341" i="2" s="1"/>
  <c r="CE342" i="2"/>
  <c r="CF342" i="2" s="1"/>
  <c r="CE343" i="2"/>
  <c r="CF343" i="2" s="1"/>
  <c r="CE344" i="2"/>
  <c r="CF344" i="2" s="1"/>
  <c r="CE345" i="2"/>
  <c r="CF345" i="2" s="1"/>
  <c r="CE346" i="2"/>
  <c r="CF346" i="2" s="1"/>
  <c r="CE347" i="2"/>
  <c r="CF347" i="2" s="1"/>
  <c r="CE348" i="2"/>
  <c r="CF348" i="2" s="1"/>
  <c r="CE349" i="2"/>
  <c r="CF349" i="2" s="1"/>
  <c r="CE350" i="2"/>
  <c r="CF350" i="2" s="1"/>
  <c r="CE351" i="2"/>
  <c r="CF351" i="2" s="1"/>
  <c r="CE352" i="2"/>
  <c r="CF352" i="2" s="1"/>
  <c r="CE353" i="2"/>
  <c r="CF353" i="2" s="1"/>
  <c r="CE354" i="2"/>
  <c r="CF354" i="2" s="1"/>
  <c r="CE355" i="2"/>
  <c r="CF355" i="2" s="1"/>
  <c r="CE356" i="2"/>
  <c r="CF356" i="2" s="1"/>
  <c r="CE357" i="2"/>
  <c r="CF357" i="2" s="1"/>
  <c r="CE358" i="2"/>
  <c r="CF358" i="2" s="1"/>
  <c r="CE359" i="2"/>
  <c r="CF359" i="2" s="1"/>
  <c r="CE360" i="2"/>
  <c r="CF360" i="2" s="1"/>
  <c r="CE361" i="2"/>
  <c r="CF361" i="2" s="1"/>
  <c r="CE362" i="2"/>
  <c r="CF362" i="2" s="1"/>
  <c r="CE363" i="2"/>
  <c r="CF363" i="2" s="1"/>
  <c r="CE364" i="2"/>
  <c r="CF364" i="2" s="1"/>
  <c r="CE365" i="2"/>
  <c r="CF365" i="2" s="1"/>
  <c r="CE366" i="2"/>
  <c r="CF366" i="2" s="1"/>
  <c r="CE367" i="2"/>
  <c r="CF367" i="2" s="1"/>
  <c r="CE368" i="2"/>
  <c r="CF368" i="2" s="1"/>
  <c r="CE369" i="2"/>
  <c r="CF369" i="2" s="1"/>
  <c r="CE370" i="2"/>
  <c r="CF370" i="2" s="1"/>
  <c r="CE371" i="2"/>
  <c r="CF371" i="2" s="1"/>
  <c r="CE372" i="2"/>
  <c r="CF372" i="2" s="1"/>
  <c r="CE373" i="2"/>
  <c r="CF373" i="2" s="1"/>
  <c r="CE374" i="2"/>
  <c r="CF374" i="2" s="1"/>
  <c r="CE375" i="2"/>
  <c r="CF375" i="2" s="1"/>
  <c r="CE376" i="2"/>
  <c r="CF376" i="2" s="1"/>
  <c r="CE377" i="2"/>
  <c r="CF377" i="2" s="1"/>
  <c r="CE378" i="2"/>
  <c r="CF378" i="2" s="1"/>
  <c r="CE379" i="2"/>
  <c r="CF379" i="2" s="1"/>
  <c r="CE380" i="2"/>
  <c r="CF380" i="2" s="1"/>
  <c r="CE381" i="2"/>
  <c r="CF381" i="2" s="1"/>
  <c r="CE382" i="2"/>
  <c r="CF382" i="2" s="1"/>
  <c r="CE383" i="2"/>
  <c r="CF383" i="2" s="1"/>
  <c r="CE384" i="2"/>
  <c r="CF384" i="2" s="1"/>
  <c r="CE385" i="2"/>
  <c r="CF385" i="2" s="1"/>
  <c r="CE386" i="2"/>
  <c r="CF386" i="2" s="1"/>
  <c r="CE387" i="2"/>
  <c r="CF387" i="2" s="1"/>
  <c r="CE388" i="2"/>
  <c r="CF388" i="2" s="1"/>
  <c r="CE389" i="2"/>
  <c r="CF389" i="2" s="1"/>
  <c r="CE390" i="2"/>
  <c r="CF390" i="2" s="1"/>
  <c r="CE391" i="2"/>
  <c r="CF391" i="2" s="1"/>
  <c r="CE392" i="2"/>
  <c r="CF392" i="2" s="1"/>
  <c r="CE393" i="2"/>
  <c r="CF393" i="2" s="1"/>
  <c r="CE394" i="2"/>
  <c r="CF394" i="2" s="1"/>
  <c r="CE395" i="2"/>
  <c r="CF395" i="2" s="1"/>
  <c r="CE396" i="2"/>
  <c r="CF396" i="2" s="1"/>
  <c r="CE397" i="2"/>
  <c r="CF397" i="2" s="1"/>
  <c r="CE398" i="2"/>
  <c r="CF398" i="2" s="1"/>
  <c r="CE399" i="2"/>
  <c r="CF399" i="2" s="1"/>
  <c r="CE400" i="2"/>
  <c r="CF400" i="2" s="1"/>
  <c r="CE401" i="2"/>
  <c r="CF401" i="2" s="1"/>
  <c r="CE402" i="2"/>
  <c r="CF402" i="2" s="1"/>
  <c r="CE403" i="2"/>
  <c r="CF403" i="2" s="1"/>
  <c r="CE404" i="2"/>
  <c r="CF404" i="2" s="1"/>
  <c r="CE405" i="2"/>
  <c r="CF405" i="2" s="1"/>
  <c r="CE406" i="2"/>
  <c r="CF406" i="2" s="1"/>
  <c r="CE407" i="2"/>
  <c r="CF407" i="2" s="1"/>
  <c r="CE408" i="2"/>
  <c r="CF408" i="2" s="1"/>
  <c r="CE409" i="2"/>
  <c r="CF409" i="2" s="1"/>
  <c r="CE410" i="2"/>
  <c r="CF410" i="2" s="1"/>
  <c r="CE411" i="2"/>
  <c r="CF411" i="2" s="1"/>
  <c r="CE412" i="2"/>
  <c r="CF412" i="2" s="1"/>
  <c r="CE413" i="2"/>
  <c r="CF413" i="2" s="1"/>
  <c r="CE414" i="2"/>
  <c r="CF414" i="2" s="1"/>
  <c r="CE415" i="2"/>
  <c r="CF415" i="2" s="1"/>
  <c r="CE416" i="2"/>
  <c r="CF416" i="2" s="1"/>
  <c r="CE417" i="2"/>
  <c r="CF417" i="2" s="1"/>
  <c r="CE418" i="2"/>
  <c r="CF418" i="2" s="1"/>
  <c r="CE419" i="2"/>
  <c r="CF419" i="2" s="1"/>
  <c r="CE420" i="2"/>
  <c r="CF420" i="2" s="1"/>
  <c r="CE421" i="2"/>
  <c r="CF421" i="2" s="1"/>
  <c r="CE422" i="2"/>
  <c r="CF422" i="2" s="1"/>
  <c r="CE423" i="2"/>
  <c r="CF423" i="2" s="1"/>
  <c r="CE424" i="2"/>
  <c r="CF424" i="2" s="1"/>
  <c r="CE425" i="2"/>
  <c r="CF425" i="2" s="1"/>
  <c r="CE426" i="2"/>
  <c r="CF426" i="2" s="1"/>
  <c r="CE427" i="2"/>
  <c r="CF427" i="2" s="1"/>
  <c r="CE428" i="2"/>
  <c r="CF428" i="2" s="1"/>
  <c r="CE429" i="2"/>
  <c r="CF429" i="2" s="1"/>
  <c r="CE430" i="2"/>
  <c r="CF430" i="2" s="1"/>
  <c r="CE431" i="2"/>
  <c r="CF431" i="2" s="1"/>
  <c r="CE432" i="2"/>
  <c r="CF432" i="2" s="1"/>
  <c r="CE433" i="2"/>
  <c r="CF433" i="2" s="1"/>
  <c r="CE434" i="2"/>
  <c r="CF434" i="2" s="1"/>
  <c r="CE435" i="2"/>
  <c r="CF435" i="2" s="1"/>
  <c r="CE436" i="2"/>
  <c r="CF436" i="2" s="1"/>
  <c r="CE437" i="2"/>
  <c r="CF437" i="2" s="1"/>
  <c r="CE438" i="2"/>
  <c r="CF438" i="2" s="1"/>
  <c r="CE439" i="2"/>
  <c r="CF439" i="2" s="1"/>
  <c r="CE440" i="2"/>
  <c r="CF440" i="2" s="1"/>
  <c r="CE441" i="2"/>
  <c r="CF441" i="2" s="1"/>
  <c r="CE442" i="2"/>
  <c r="CF442" i="2" s="1"/>
  <c r="CE443" i="2"/>
  <c r="CF443" i="2" s="1"/>
  <c r="CE444" i="2"/>
  <c r="CF444" i="2" s="1"/>
  <c r="CE445" i="2"/>
  <c r="CF445" i="2" s="1"/>
  <c r="CE446" i="2"/>
  <c r="CF446" i="2" s="1"/>
  <c r="CE447" i="2"/>
  <c r="CF447" i="2" s="1"/>
  <c r="CE448" i="2"/>
  <c r="CF448" i="2" s="1"/>
  <c r="CE449" i="2"/>
  <c r="CF449" i="2" s="1"/>
  <c r="CE450" i="2"/>
  <c r="CF450" i="2" s="1"/>
  <c r="CE451" i="2"/>
  <c r="CF451" i="2" s="1"/>
  <c r="CE452" i="2"/>
  <c r="CF452" i="2" s="1"/>
  <c r="CE453" i="2"/>
  <c r="CF453" i="2" s="1"/>
  <c r="CE454" i="2"/>
  <c r="CF454" i="2" s="1"/>
  <c r="CE455" i="2"/>
  <c r="CF455" i="2" s="1"/>
  <c r="CE456" i="2"/>
  <c r="CF456" i="2" s="1"/>
  <c r="CE457" i="2"/>
  <c r="CF457" i="2" s="1"/>
  <c r="CE458" i="2"/>
  <c r="CF458" i="2" s="1"/>
  <c r="CE459" i="2"/>
  <c r="CF459" i="2" s="1"/>
  <c r="CE460" i="2"/>
  <c r="CF460" i="2" s="1"/>
  <c r="CE461" i="2"/>
  <c r="CF461" i="2" s="1"/>
  <c r="CE462" i="2"/>
  <c r="CF462" i="2" s="1"/>
  <c r="CE463" i="2"/>
  <c r="CF463" i="2" s="1"/>
  <c r="CE464" i="2"/>
  <c r="CF464" i="2" s="1"/>
  <c r="CE465" i="2"/>
  <c r="CF465" i="2" s="1"/>
  <c r="CE466" i="2"/>
  <c r="CF466" i="2" s="1"/>
  <c r="CE467" i="2"/>
  <c r="CF467" i="2" s="1"/>
  <c r="CE468" i="2"/>
  <c r="CF468" i="2" s="1"/>
  <c r="CE469" i="2"/>
  <c r="CF469" i="2" s="1"/>
  <c r="CE470" i="2"/>
  <c r="CF470" i="2" s="1"/>
  <c r="CE471" i="2"/>
  <c r="CF471" i="2" s="1"/>
  <c r="CE472" i="2"/>
  <c r="CF472" i="2" s="1"/>
  <c r="CE473" i="2"/>
  <c r="CF473" i="2" s="1"/>
  <c r="CE474" i="2"/>
  <c r="CF474" i="2" s="1"/>
  <c r="CE475" i="2"/>
  <c r="CF475" i="2" s="1"/>
  <c r="CE476" i="2"/>
  <c r="CF476" i="2" s="1"/>
  <c r="CE477" i="2"/>
  <c r="CF477" i="2" s="1"/>
  <c r="CE478" i="2"/>
  <c r="CF478" i="2" s="1"/>
  <c r="CE479" i="2"/>
  <c r="CF479" i="2" s="1"/>
  <c r="CE480" i="2"/>
  <c r="CF480" i="2" s="1"/>
  <c r="CE481" i="2"/>
  <c r="CF481" i="2" s="1"/>
  <c r="CE482" i="2"/>
  <c r="CF482" i="2" s="1"/>
  <c r="CE483" i="2"/>
  <c r="CF483" i="2" s="1"/>
  <c r="CE484" i="2"/>
  <c r="CF484" i="2" s="1"/>
  <c r="CE485" i="2"/>
  <c r="CF485" i="2" s="1"/>
  <c r="CE486" i="2"/>
  <c r="CF486" i="2" s="1"/>
  <c r="CE487" i="2"/>
  <c r="CF487" i="2" s="1"/>
  <c r="CE488" i="2"/>
  <c r="CF488" i="2" s="1"/>
  <c r="CE489" i="2"/>
  <c r="CF489" i="2" s="1"/>
  <c r="CE490" i="2"/>
  <c r="CF490" i="2" s="1"/>
  <c r="CE491" i="2"/>
  <c r="CF491" i="2" s="1"/>
  <c r="CE492" i="2"/>
  <c r="CF492" i="2" s="1"/>
  <c r="CE493" i="2"/>
  <c r="CF493" i="2" s="1"/>
  <c r="CE494" i="2"/>
  <c r="CF494" i="2" s="1"/>
  <c r="CE495" i="2"/>
  <c r="CF495" i="2" s="1"/>
  <c r="CE496" i="2"/>
  <c r="CF496" i="2" s="1"/>
  <c r="CE497" i="2"/>
  <c r="CF497" i="2" s="1"/>
  <c r="CE498" i="2"/>
  <c r="CF498" i="2" s="1"/>
  <c r="CE499" i="2"/>
  <c r="CF499" i="2" s="1"/>
  <c r="CE500" i="2"/>
  <c r="CF500" i="2" s="1"/>
  <c r="CE501" i="2"/>
  <c r="CF501" i="2" s="1"/>
  <c r="CE502" i="2"/>
  <c r="CF502" i="2" s="1"/>
  <c r="CE503" i="2"/>
  <c r="CF503" i="2" s="1"/>
  <c r="CE504" i="2"/>
  <c r="CF504" i="2" s="1"/>
  <c r="CE505" i="2"/>
  <c r="CF505" i="2" s="1"/>
  <c r="CE506" i="2"/>
  <c r="CF506" i="2" s="1"/>
  <c r="CE507" i="2"/>
  <c r="CF507" i="2" s="1"/>
  <c r="CE508" i="2"/>
  <c r="CF508" i="2" s="1"/>
  <c r="CE509" i="2"/>
  <c r="CF509" i="2" s="1"/>
  <c r="CE510" i="2"/>
  <c r="CF510" i="2" s="1"/>
  <c r="CE511" i="2"/>
  <c r="CF511" i="2" s="1"/>
  <c r="CE512" i="2"/>
  <c r="CF512" i="2" s="1"/>
  <c r="CE513" i="2"/>
  <c r="CF513" i="2" s="1"/>
  <c r="CE514" i="2"/>
  <c r="CF514" i="2" s="1"/>
  <c r="CE515" i="2"/>
  <c r="CF515" i="2" s="1"/>
  <c r="CE516" i="2"/>
  <c r="CF516" i="2" s="1"/>
  <c r="CE517" i="2"/>
  <c r="CF517" i="2" s="1"/>
  <c r="CE518" i="2"/>
  <c r="CF518" i="2" s="1"/>
  <c r="CE519" i="2"/>
  <c r="CF519" i="2" s="1"/>
  <c r="CE520" i="2"/>
  <c r="CF520" i="2" s="1"/>
  <c r="CE521" i="2"/>
  <c r="CF521" i="2" s="1"/>
  <c r="CE522" i="2"/>
  <c r="CF522" i="2" s="1"/>
  <c r="CE523" i="2"/>
  <c r="CF523" i="2" s="1"/>
  <c r="CE524" i="2"/>
  <c r="CF524" i="2" s="1"/>
  <c r="CE525" i="2"/>
  <c r="CF525" i="2" s="1"/>
  <c r="CE526" i="2"/>
  <c r="CF526" i="2" s="1"/>
  <c r="CE527" i="2"/>
  <c r="CF527" i="2" s="1"/>
  <c r="CE528" i="2"/>
  <c r="CF528" i="2" s="1"/>
  <c r="CE529" i="2"/>
  <c r="CF529" i="2" s="1"/>
  <c r="CE530" i="2"/>
  <c r="CF530" i="2" s="1"/>
  <c r="CE531" i="2"/>
  <c r="CF531" i="2" s="1"/>
  <c r="CE532" i="2"/>
  <c r="CF532" i="2" s="1"/>
  <c r="CE533" i="2"/>
  <c r="CF533" i="2" s="1"/>
  <c r="CE534" i="2"/>
  <c r="CF534" i="2" s="1"/>
  <c r="CE535" i="2"/>
  <c r="CF535" i="2" s="1"/>
  <c r="CE536" i="2"/>
  <c r="CF536" i="2" s="1"/>
  <c r="CE537" i="2"/>
  <c r="CF537" i="2" s="1"/>
  <c r="CE538" i="2"/>
  <c r="CF538" i="2" s="1"/>
  <c r="CE539" i="2"/>
  <c r="CF539" i="2" s="1"/>
  <c r="CE540" i="2"/>
  <c r="CF540" i="2" s="1"/>
  <c r="CE541" i="2"/>
  <c r="CF541" i="2" s="1"/>
  <c r="CE542" i="2"/>
  <c r="CF542" i="2" s="1"/>
  <c r="CE543" i="2"/>
  <c r="CF543" i="2" s="1"/>
  <c r="CE544" i="2"/>
  <c r="CF544" i="2" s="1"/>
  <c r="CE545" i="2"/>
  <c r="CF545" i="2" s="1"/>
  <c r="CE546" i="2"/>
  <c r="CF546" i="2" s="1"/>
  <c r="CE547" i="2"/>
  <c r="CF547" i="2" s="1"/>
  <c r="CE548" i="2"/>
  <c r="CF548" i="2" s="1"/>
  <c r="CE549" i="2"/>
  <c r="CF549" i="2" s="1"/>
  <c r="CE550" i="2"/>
  <c r="CF550" i="2" s="1"/>
  <c r="CE551" i="2"/>
  <c r="CF551" i="2" s="1"/>
  <c r="CE552" i="2"/>
  <c r="CF552" i="2" s="1"/>
  <c r="CE553" i="2"/>
  <c r="CF553" i="2" s="1"/>
  <c r="CE554" i="2"/>
  <c r="CF554" i="2" s="1"/>
  <c r="CE555" i="2"/>
  <c r="CF555" i="2" s="1"/>
  <c r="CE556" i="2"/>
  <c r="CF556" i="2" s="1"/>
  <c r="CE557" i="2"/>
  <c r="CF557" i="2" s="1"/>
  <c r="CE558" i="2"/>
  <c r="CF558" i="2" s="1"/>
  <c r="CE559" i="2"/>
  <c r="CF559" i="2" s="1"/>
  <c r="CE560" i="2"/>
  <c r="CF560" i="2" s="1"/>
  <c r="CE561" i="2"/>
  <c r="CF561" i="2" s="1"/>
  <c r="CE562" i="2"/>
  <c r="CF562" i="2" s="1"/>
  <c r="CE563" i="2"/>
  <c r="CF563" i="2" s="1"/>
  <c r="CE564" i="2"/>
  <c r="CF564" i="2" s="1"/>
  <c r="CE565" i="2"/>
  <c r="CF565" i="2" s="1"/>
  <c r="CE566" i="2"/>
  <c r="CF566" i="2" s="1"/>
  <c r="CE567" i="2"/>
  <c r="CF567" i="2" s="1"/>
  <c r="CE568" i="2"/>
  <c r="CF568" i="2" s="1"/>
  <c r="CE569" i="2"/>
  <c r="CF569" i="2" s="1"/>
  <c r="CE570" i="2"/>
  <c r="CF570" i="2" s="1"/>
  <c r="CE571" i="2"/>
  <c r="CF571" i="2" s="1"/>
  <c r="CE572" i="2"/>
  <c r="CF572" i="2" s="1"/>
  <c r="CE573" i="2"/>
  <c r="CF573" i="2" s="1"/>
  <c r="CE574" i="2"/>
  <c r="CF574" i="2" s="1"/>
  <c r="CE575" i="2"/>
  <c r="CF575" i="2" s="1"/>
  <c r="CE576" i="2"/>
  <c r="CF576" i="2" s="1"/>
  <c r="CE577" i="2"/>
  <c r="CF577" i="2" s="1"/>
  <c r="CE578" i="2"/>
  <c r="CF578" i="2" s="1"/>
  <c r="CE579" i="2"/>
  <c r="CF579" i="2" s="1"/>
  <c r="CE580" i="2"/>
  <c r="CF580" i="2" s="1"/>
  <c r="CE581" i="2"/>
  <c r="CF581" i="2" s="1"/>
  <c r="CE582" i="2"/>
  <c r="CF582" i="2" s="1"/>
  <c r="CE583" i="2"/>
  <c r="CF583" i="2" s="1"/>
  <c r="CE584" i="2"/>
  <c r="CF584" i="2" s="1"/>
  <c r="CE585" i="2"/>
  <c r="CF585" i="2" s="1"/>
  <c r="CE586" i="2"/>
  <c r="CF586" i="2" s="1"/>
  <c r="CE587" i="2"/>
  <c r="CF587" i="2" s="1"/>
  <c r="CE588" i="2"/>
  <c r="CF588" i="2" s="1"/>
  <c r="CE589" i="2"/>
  <c r="CF589" i="2" s="1"/>
  <c r="CE590" i="2"/>
  <c r="CF590" i="2" s="1"/>
  <c r="CE591" i="2"/>
  <c r="CF591" i="2" s="1"/>
  <c r="CE592" i="2"/>
  <c r="CF592" i="2" s="1"/>
  <c r="CE593" i="2"/>
  <c r="CF593" i="2" s="1"/>
  <c r="CE594" i="2"/>
  <c r="CF594" i="2" s="1"/>
  <c r="CE595" i="2"/>
  <c r="CF595" i="2" s="1"/>
  <c r="CE596" i="2"/>
  <c r="CF596" i="2" s="1"/>
  <c r="CE597" i="2"/>
  <c r="CF597" i="2" s="1"/>
  <c r="CE598" i="2"/>
  <c r="CF598" i="2" s="1"/>
  <c r="CE599" i="2"/>
  <c r="CF599" i="2" s="1"/>
  <c r="CE600" i="2"/>
  <c r="CF600" i="2" s="1"/>
  <c r="CE601" i="2"/>
  <c r="CF601" i="2" s="1"/>
  <c r="CE602" i="2"/>
  <c r="CF602" i="2" s="1"/>
  <c r="CE603" i="2"/>
  <c r="CF603" i="2" s="1"/>
  <c r="CE604" i="2"/>
  <c r="CF604" i="2" s="1"/>
  <c r="CE605" i="2"/>
  <c r="CF605" i="2" s="1"/>
  <c r="CE606" i="2"/>
  <c r="CF606" i="2" s="1"/>
  <c r="CE607" i="2"/>
  <c r="CF607" i="2" s="1"/>
  <c r="CE608" i="2"/>
  <c r="CF608" i="2" s="1"/>
  <c r="CE609" i="2"/>
  <c r="CF609" i="2" s="1"/>
  <c r="CE610" i="2"/>
  <c r="CF610" i="2" s="1"/>
  <c r="CE611" i="2"/>
  <c r="CF611" i="2" s="1"/>
  <c r="CE612" i="2"/>
  <c r="CF612" i="2" s="1"/>
  <c r="CE613" i="2"/>
  <c r="CF613" i="2" s="1"/>
  <c r="CE614" i="2"/>
  <c r="CF614" i="2" s="1"/>
  <c r="CE615" i="2"/>
  <c r="CF615" i="2" s="1"/>
  <c r="CE616" i="2"/>
  <c r="CF616" i="2" s="1"/>
  <c r="CE617" i="2"/>
  <c r="CF617" i="2" s="1"/>
  <c r="CE618" i="2"/>
  <c r="CF618" i="2" s="1"/>
  <c r="CE619" i="2"/>
  <c r="CF619" i="2" s="1"/>
  <c r="CE620" i="2"/>
  <c r="CF620" i="2" s="1"/>
  <c r="CE621" i="2"/>
  <c r="CF621" i="2" s="1"/>
  <c r="CE622" i="2"/>
  <c r="CF622" i="2" s="1"/>
  <c r="CE623" i="2"/>
  <c r="CF623" i="2" s="1"/>
  <c r="CE624" i="2"/>
  <c r="CF624" i="2" s="1"/>
  <c r="CE625" i="2"/>
  <c r="CF625" i="2" s="1"/>
  <c r="CE626" i="2"/>
  <c r="CF626" i="2" s="1"/>
  <c r="CE627" i="2"/>
  <c r="CF627" i="2" s="1"/>
  <c r="CE628" i="2"/>
  <c r="CF628" i="2" s="1"/>
  <c r="CE629" i="2"/>
  <c r="CF629" i="2" s="1"/>
  <c r="CE630" i="2"/>
  <c r="CF630" i="2" s="1"/>
  <c r="CE631" i="2"/>
  <c r="CF631" i="2" s="1"/>
  <c r="CE632" i="2"/>
  <c r="CF632" i="2" s="1"/>
  <c r="CE633" i="2"/>
  <c r="CF633" i="2" s="1"/>
  <c r="CE634" i="2"/>
  <c r="CF634" i="2" s="1"/>
  <c r="CE635" i="2"/>
  <c r="CF635" i="2" s="1"/>
  <c r="CE636" i="2"/>
  <c r="CF636" i="2" s="1"/>
  <c r="CE637" i="2"/>
  <c r="CF637" i="2" s="1"/>
  <c r="CE638" i="2"/>
  <c r="CF638" i="2" s="1"/>
  <c r="CE639" i="2"/>
  <c r="CF639" i="2" s="1"/>
  <c r="CE640" i="2"/>
  <c r="CF640" i="2" s="1"/>
  <c r="CE641" i="2"/>
  <c r="CF641" i="2" s="1"/>
  <c r="CE642" i="2"/>
  <c r="CF642" i="2" s="1"/>
  <c r="CE643" i="2"/>
  <c r="CF643" i="2" s="1"/>
  <c r="CE644" i="2"/>
  <c r="CF644" i="2" s="1"/>
  <c r="CE645" i="2"/>
  <c r="CF645" i="2" s="1"/>
  <c r="CE646" i="2"/>
  <c r="CF646" i="2" s="1"/>
  <c r="CE647" i="2"/>
  <c r="CF647" i="2" s="1"/>
  <c r="CE648" i="2"/>
  <c r="CF648" i="2" s="1"/>
  <c r="CE649" i="2"/>
  <c r="CF649" i="2" s="1"/>
  <c r="CE650" i="2"/>
  <c r="CF650" i="2" s="1"/>
  <c r="CE651" i="2"/>
  <c r="CF651" i="2" s="1"/>
  <c r="CE652" i="2"/>
  <c r="CF652" i="2" s="1"/>
  <c r="CE653" i="2"/>
  <c r="CF653" i="2" s="1"/>
  <c r="CE654" i="2"/>
  <c r="CF654" i="2" s="1"/>
  <c r="CE655" i="2"/>
  <c r="CF655" i="2" s="1"/>
  <c r="CE656" i="2"/>
  <c r="CF656" i="2" s="1"/>
  <c r="CE657" i="2"/>
  <c r="CF657" i="2" s="1"/>
  <c r="CE658" i="2"/>
  <c r="CF658" i="2" s="1"/>
  <c r="CE659" i="2"/>
  <c r="CF659" i="2" s="1"/>
  <c r="CE660" i="2"/>
  <c r="CF660" i="2" s="1"/>
  <c r="CE661" i="2"/>
  <c r="CF661" i="2" s="1"/>
  <c r="CE662" i="2"/>
  <c r="CF662" i="2" s="1"/>
  <c r="CE663" i="2"/>
  <c r="CF663" i="2" s="1"/>
  <c r="CE664" i="2"/>
  <c r="CF664" i="2" s="1"/>
  <c r="CE665" i="2"/>
  <c r="CF665" i="2" s="1"/>
  <c r="CE666" i="2"/>
  <c r="CF666" i="2" s="1"/>
  <c r="CE667" i="2"/>
  <c r="CF667" i="2" s="1"/>
  <c r="CE668" i="2"/>
  <c r="CF668" i="2" s="1"/>
  <c r="CE669" i="2"/>
  <c r="CF669" i="2" s="1"/>
  <c r="CE670" i="2"/>
  <c r="CF670" i="2" s="1"/>
  <c r="CE671" i="2"/>
  <c r="CF671" i="2" s="1"/>
  <c r="CE672" i="2"/>
  <c r="CF672" i="2" s="1"/>
  <c r="CE673" i="2"/>
  <c r="CF673" i="2" s="1"/>
  <c r="CE674" i="2"/>
  <c r="CF674" i="2" s="1"/>
  <c r="CE675" i="2"/>
  <c r="CF675" i="2" s="1"/>
  <c r="CE676" i="2"/>
  <c r="CF676" i="2" s="1"/>
  <c r="CE677" i="2"/>
  <c r="CF677" i="2" s="1"/>
  <c r="CE678" i="2"/>
  <c r="CF678" i="2" s="1"/>
  <c r="CE679" i="2"/>
  <c r="CF679" i="2" s="1"/>
  <c r="CE680" i="2"/>
  <c r="CF680" i="2" s="1"/>
  <c r="CE681" i="2"/>
  <c r="CF681" i="2" s="1"/>
  <c r="CE682" i="2"/>
  <c r="CF682" i="2" s="1"/>
  <c r="CE683" i="2"/>
  <c r="CF683" i="2" s="1"/>
  <c r="CE684" i="2"/>
  <c r="CF684" i="2" s="1"/>
  <c r="CE685" i="2"/>
  <c r="CF685" i="2" s="1"/>
  <c r="CE686" i="2"/>
  <c r="CF686" i="2" s="1"/>
  <c r="CE687" i="2"/>
  <c r="CF687" i="2" s="1"/>
  <c r="CE688" i="2"/>
  <c r="CF688" i="2" s="1"/>
  <c r="CE689" i="2"/>
  <c r="CF689" i="2" s="1"/>
  <c r="CE690" i="2"/>
  <c r="CF690" i="2" s="1"/>
  <c r="CE691" i="2"/>
  <c r="CF691" i="2" s="1"/>
  <c r="CE692" i="2"/>
  <c r="CF692" i="2" s="1"/>
  <c r="CE693" i="2"/>
  <c r="CF693" i="2" s="1"/>
  <c r="CE694" i="2"/>
  <c r="CF694" i="2" s="1"/>
  <c r="CE695" i="2"/>
  <c r="CF695" i="2" s="1"/>
  <c r="CE696" i="2"/>
  <c r="CF696" i="2" s="1"/>
  <c r="CE697" i="2"/>
  <c r="CF697" i="2" s="1"/>
  <c r="CE698" i="2"/>
  <c r="CF698" i="2" s="1"/>
  <c r="CE699" i="2"/>
  <c r="CF699" i="2" s="1"/>
  <c r="CE700" i="2"/>
  <c r="CF700" i="2" s="1"/>
  <c r="CE701" i="2"/>
  <c r="CF701" i="2" s="1"/>
  <c r="CE702" i="2"/>
  <c r="CF702" i="2" s="1"/>
  <c r="CE703" i="2"/>
  <c r="CF703" i="2" s="1"/>
  <c r="CE704" i="2"/>
  <c r="CF704" i="2" s="1"/>
  <c r="CE705" i="2"/>
  <c r="CF705" i="2" s="1"/>
  <c r="CE706" i="2"/>
  <c r="CF706" i="2" s="1"/>
  <c r="CE707" i="2"/>
  <c r="CF707" i="2" s="1"/>
  <c r="CE708" i="2"/>
  <c r="CF708" i="2" s="1"/>
  <c r="CE709" i="2"/>
  <c r="CF709" i="2" s="1"/>
  <c r="CE710" i="2"/>
  <c r="CF710" i="2" s="1"/>
  <c r="CE711" i="2"/>
  <c r="CF711" i="2" s="1"/>
  <c r="CE712" i="2"/>
  <c r="CF712" i="2" s="1"/>
  <c r="CE713" i="2"/>
  <c r="CF713" i="2" s="1"/>
  <c r="CE714" i="2"/>
  <c r="CF714" i="2" s="1"/>
  <c r="CE715" i="2"/>
  <c r="CF715" i="2" s="1"/>
  <c r="CE716" i="2"/>
  <c r="CF716" i="2" s="1"/>
  <c r="CE717" i="2"/>
  <c r="CF717" i="2" s="1"/>
  <c r="CE718" i="2"/>
  <c r="CF718" i="2" s="1"/>
  <c r="CE719" i="2"/>
  <c r="CF719" i="2" s="1"/>
  <c r="CE720" i="2"/>
  <c r="CF720" i="2" s="1"/>
  <c r="CE721" i="2"/>
  <c r="CF721" i="2" s="1"/>
  <c r="CE722" i="2"/>
  <c r="CF722" i="2" s="1"/>
  <c r="CE723" i="2"/>
  <c r="CF723" i="2" s="1"/>
  <c r="CE724" i="2"/>
  <c r="CF724" i="2" s="1"/>
  <c r="CE725" i="2"/>
  <c r="CF725" i="2" s="1"/>
  <c r="CE726" i="2"/>
  <c r="CF726" i="2" s="1"/>
  <c r="CE727" i="2"/>
  <c r="CF727" i="2" s="1"/>
  <c r="CE728" i="2"/>
  <c r="CF728" i="2" s="1"/>
  <c r="CE729" i="2"/>
  <c r="CF729" i="2" s="1"/>
  <c r="CE730" i="2"/>
  <c r="CF730" i="2" s="1"/>
  <c r="CE731" i="2"/>
  <c r="CF731" i="2" s="1"/>
  <c r="CE732" i="2"/>
  <c r="CF732" i="2" s="1"/>
  <c r="CE733" i="2"/>
  <c r="CF733" i="2" s="1"/>
  <c r="CE734" i="2"/>
  <c r="CF734" i="2" s="1"/>
  <c r="CE735" i="2"/>
  <c r="CF735" i="2" s="1"/>
  <c r="CE736" i="2"/>
  <c r="CF736" i="2" s="1"/>
  <c r="CE737" i="2"/>
  <c r="CF737" i="2" s="1"/>
  <c r="CE738" i="2"/>
  <c r="CF738" i="2" s="1"/>
  <c r="CE739" i="2"/>
  <c r="CF739" i="2" s="1"/>
  <c r="CE740" i="2"/>
  <c r="CF740" i="2" s="1"/>
  <c r="CE741" i="2"/>
  <c r="CF741" i="2" s="1"/>
  <c r="CE742" i="2"/>
  <c r="CF742" i="2" s="1"/>
  <c r="CE743" i="2"/>
  <c r="CF743" i="2" s="1"/>
  <c r="CE744" i="2"/>
  <c r="CF744" i="2" s="1"/>
  <c r="CE745" i="2"/>
  <c r="CF745" i="2" s="1"/>
  <c r="CE746" i="2"/>
  <c r="CF746" i="2" s="1"/>
  <c r="CE747" i="2"/>
  <c r="CF747" i="2" s="1"/>
  <c r="CE748" i="2"/>
  <c r="CF748" i="2" s="1"/>
  <c r="CE749" i="2"/>
  <c r="CF749" i="2" s="1"/>
  <c r="CE750" i="2"/>
  <c r="CF750" i="2" s="1"/>
  <c r="CE751" i="2"/>
  <c r="CF751" i="2" s="1"/>
  <c r="CE752" i="2"/>
  <c r="CF752" i="2" s="1"/>
  <c r="CE753" i="2"/>
  <c r="CF753" i="2" s="1"/>
  <c r="CE754" i="2"/>
  <c r="CF754" i="2" s="1"/>
  <c r="CE755" i="2"/>
  <c r="CF755" i="2" s="1"/>
  <c r="CE756" i="2"/>
  <c r="CF756" i="2" s="1"/>
  <c r="CE757" i="2"/>
  <c r="CF757" i="2" s="1"/>
  <c r="CE758" i="2"/>
  <c r="CF758" i="2" s="1"/>
  <c r="CE759" i="2"/>
  <c r="CF759" i="2" s="1"/>
  <c r="CE760" i="2"/>
  <c r="CF760" i="2" s="1"/>
  <c r="CE761" i="2"/>
  <c r="CF761" i="2" s="1"/>
  <c r="CE762" i="2"/>
  <c r="CF762" i="2" s="1"/>
  <c r="CE763" i="2"/>
  <c r="CF763" i="2" s="1"/>
  <c r="CE764" i="2"/>
  <c r="CF764" i="2" s="1"/>
  <c r="CE765" i="2"/>
  <c r="CF765" i="2" s="1"/>
  <c r="CE766" i="2"/>
  <c r="CF766" i="2" s="1"/>
  <c r="CE767" i="2"/>
  <c r="CF767" i="2" s="1"/>
  <c r="CE768" i="2"/>
  <c r="CF768" i="2" s="1"/>
  <c r="CE769" i="2"/>
  <c r="CF769" i="2" s="1"/>
  <c r="CE770" i="2"/>
  <c r="CF770" i="2" s="1"/>
  <c r="CE771" i="2"/>
  <c r="CF771" i="2" s="1"/>
  <c r="CE772" i="2"/>
  <c r="CF772" i="2" s="1"/>
  <c r="CE773" i="2"/>
  <c r="CF773" i="2" s="1"/>
  <c r="CE774" i="2"/>
  <c r="CF774" i="2" s="1"/>
  <c r="CE775" i="2"/>
  <c r="CF775" i="2" s="1"/>
  <c r="CE776" i="2"/>
  <c r="CF776" i="2" s="1"/>
  <c r="CE777" i="2"/>
  <c r="CF777" i="2" s="1"/>
  <c r="CE778" i="2"/>
  <c r="CF778" i="2" s="1"/>
  <c r="CE779" i="2"/>
  <c r="CF779" i="2" s="1"/>
  <c r="CE780" i="2"/>
  <c r="CF780" i="2" s="1"/>
  <c r="CE781" i="2"/>
  <c r="CF781" i="2" s="1"/>
  <c r="CE782" i="2"/>
  <c r="CF782" i="2" s="1"/>
  <c r="CE783" i="2"/>
  <c r="CF783" i="2" s="1"/>
  <c r="CE784" i="2"/>
  <c r="CF784" i="2" s="1"/>
  <c r="CE785" i="2"/>
  <c r="CF785" i="2" s="1"/>
  <c r="CE786" i="2"/>
  <c r="CF786" i="2" s="1"/>
  <c r="CE787" i="2"/>
  <c r="CF787" i="2" s="1"/>
  <c r="CE788" i="2"/>
  <c r="CF788" i="2" s="1"/>
  <c r="CE789" i="2"/>
  <c r="CF789" i="2" s="1"/>
  <c r="CE790" i="2"/>
  <c r="CF790" i="2" s="1"/>
  <c r="CE791" i="2"/>
  <c r="CF791" i="2" s="1"/>
  <c r="CE792" i="2"/>
  <c r="CF792" i="2" s="1"/>
  <c r="CE793" i="2"/>
  <c r="CF793" i="2" s="1"/>
  <c r="CE794" i="2"/>
  <c r="CF794" i="2" s="1"/>
  <c r="CE795" i="2"/>
  <c r="CF795" i="2" s="1"/>
  <c r="CE796" i="2"/>
  <c r="CF796" i="2" s="1"/>
  <c r="CE797" i="2"/>
  <c r="CF797" i="2" s="1"/>
  <c r="CE798" i="2"/>
  <c r="CF798" i="2" s="1"/>
  <c r="CE799" i="2"/>
  <c r="CF799" i="2" s="1"/>
  <c r="CE800" i="2"/>
  <c r="CF800" i="2" s="1"/>
  <c r="CE801" i="2"/>
  <c r="CF801" i="2" s="1"/>
  <c r="CE802" i="2"/>
  <c r="CF802" i="2" s="1"/>
  <c r="CE803" i="2"/>
  <c r="CF803" i="2" s="1"/>
  <c r="CE804" i="2"/>
  <c r="CF804" i="2" s="1"/>
  <c r="CE805" i="2"/>
  <c r="CF805" i="2" s="1"/>
  <c r="CE806" i="2"/>
  <c r="CF806" i="2" s="1"/>
  <c r="CE807" i="2"/>
  <c r="CF807" i="2" s="1"/>
  <c r="CE808" i="2"/>
  <c r="CF808" i="2" s="1"/>
  <c r="CE809" i="2"/>
  <c r="CF809" i="2" s="1"/>
  <c r="CE810" i="2"/>
  <c r="CF810" i="2" s="1"/>
  <c r="CE811" i="2"/>
  <c r="CF811" i="2" s="1"/>
  <c r="CE812" i="2"/>
  <c r="CF812" i="2" s="1"/>
  <c r="CE813" i="2"/>
  <c r="CF813" i="2" s="1"/>
  <c r="CE814" i="2"/>
  <c r="CF814" i="2" s="1"/>
  <c r="CE815" i="2"/>
  <c r="CF815" i="2" s="1"/>
  <c r="CE816" i="2"/>
  <c r="CF816" i="2" s="1"/>
  <c r="CE817" i="2"/>
  <c r="CF817" i="2" s="1"/>
  <c r="CE818" i="2"/>
  <c r="CF818" i="2" s="1"/>
  <c r="CE819" i="2"/>
  <c r="CF819" i="2" s="1"/>
  <c r="CE820" i="2"/>
  <c r="CF820" i="2" s="1"/>
  <c r="CE821" i="2"/>
  <c r="CF821" i="2" s="1"/>
  <c r="CE822" i="2"/>
  <c r="CF822" i="2" s="1"/>
  <c r="CE823" i="2"/>
  <c r="CF823" i="2" s="1"/>
  <c r="CE824" i="2"/>
  <c r="CF824" i="2" s="1"/>
  <c r="CE825" i="2"/>
  <c r="CF825" i="2" s="1"/>
  <c r="CE826" i="2"/>
  <c r="CF826" i="2" s="1"/>
  <c r="CE827" i="2"/>
  <c r="CF827" i="2" s="1"/>
  <c r="CE828" i="2"/>
  <c r="CF828" i="2" s="1"/>
  <c r="CE829" i="2"/>
  <c r="CF829" i="2" s="1"/>
  <c r="CE830" i="2"/>
  <c r="CF830" i="2" s="1"/>
  <c r="CE831" i="2"/>
  <c r="CF831" i="2" s="1"/>
  <c r="CE832" i="2"/>
  <c r="CF832" i="2" s="1"/>
  <c r="CE833" i="2"/>
  <c r="CF833" i="2" s="1"/>
  <c r="CE834" i="2"/>
  <c r="CF834" i="2" s="1"/>
  <c r="CE835" i="2"/>
  <c r="CF835" i="2" s="1"/>
  <c r="CE836" i="2"/>
  <c r="CF836" i="2" s="1"/>
  <c r="CE837" i="2"/>
  <c r="CF837" i="2" s="1"/>
  <c r="CE838" i="2"/>
  <c r="CF838" i="2" s="1"/>
  <c r="CE839" i="2"/>
  <c r="CF839" i="2" s="1"/>
  <c r="CE840" i="2"/>
  <c r="CF840" i="2" s="1"/>
  <c r="CE841" i="2"/>
  <c r="CF841" i="2" s="1"/>
  <c r="CE842" i="2"/>
  <c r="CF842" i="2" s="1"/>
  <c r="CE843" i="2"/>
  <c r="CF843" i="2" s="1"/>
  <c r="CE844" i="2"/>
  <c r="CF844" i="2" s="1"/>
  <c r="CE845" i="2"/>
  <c r="CF845" i="2" s="1"/>
  <c r="CE846" i="2"/>
  <c r="CF846" i="2" s="1"/>
  <c r="CE847" i="2"/>
  <c r="CF847" i="2" s="1"/>
  <c r="CE848" i="2"/>
  <c r="CF848" i="2" s="1"/>
  <c r="CE849" i="2"/>
  <c r="CF849" i="2" s="1"/>
  <c r="CE850" i="2"/>
  <c r="CF850" i="2" s="1"/>
  <c r="CE851" i="2"/>
  <c r="CF851" i="2" s="1"/>
  <c r="CE852" i="2"/>
  <c r="CF852" i="2" s="1"/>
  <c r="CE853" i="2"/>
  <c r="CF853" i="2" s="1"/>
  <c r="CE854" i="2"/>
  <c r="CF854" i="2" s="1"/>
  <c r="CE855" i="2"/>
  <c r="CF855" i="2" s="1"/>
  <c r="CE856" i="2"/>
  <c r="CF856" i="2" s="1"/>
  <c r="CE857" i="2"/>
  <c r="CF857" i="2" s="1"/>
  <c r="CE858" i="2"/>
  <c r="CF858" i="2" s="1"/>
  <c r="CE859" i="2"/>
  <c r="CF859" i="2" s="1"/>
  <c r="CE860" i="2"/>
  <c r="CF860" i="2" s="1"/>
  <c r="CE861" i="2"/>
  <c r="CF861" i="2" s="1"/>
  <c r="CE862" i="2"/>
  <c r="CF862" i="2" s="1"/>
  <c r="CE863" i="2"/>
  <c r="CF863" i="2" s="1"/>
  <c r="CE864" i="2"/>
  <c r="CF864" i="2" s="1"/>
  <c r="CE865" i="2"/>
  <c r="CF865" i="2" s="1"/>
  <c r="CE866" i="2"/>
  <c r="CF866" i="2" s="1"/>
  <c r="CE867" i="2"/>
  <c r="CF867" i="2" s="1"/>
  <c r="CE868" i="2"/>
  <c r="CF868" i="2" s="1"/>
  <c r="CE869" i="2"/>
  <c r="CF869" i="2" s="1"/>
  <c r="CE870" i="2"/>
  <c r="CF870" i="2" s="1"/>
  <c r="CE871" i="2"/>
  <c r="CF871" i="2" s="1"/>
  <c r="CE872" i="2"/>
  <c r="CF872" i="2" s="1"/>
  <c r="CE873" i="2"/>
  <c r="CF873" i="2" s="1"/>
  <c r="CE874" i="2"/>
  <c r="CF874" i="2" s="1"/>
  <c r="CE875" i="2"/>
  <c r="CF875" i="2" s="1"/>
  <c r="CE876" i="2"/>
  <c r="CF876" i="2" s="1"/>
  <c r="CE877" i="2"/>
  <c r="CF877" i="2" s="1"/>
  <c r="CE878" i="2"/>
  <c r="CF878" i="2" s="1"/>
  <c r="CE879" i="2"/>
  <c r="CF879" i="2" s="1"/>
  <c r="CE880" i="2"/>
  <c r="CF880" i="2" s="1"/>
  <c r="CE881" i="2"/>
  <c r="CF881" i="2" s="1"/>
  <c r="CE882" i="2"/>
  <c r="CF882" i="2" s="1"/>
  <c r="CE883" i="2"/>
  <c r="CF883" i="2" s="1"/>
  <c r="CE884" i="2"/>
  <c r="CF884" i="2" s="1"/>
  <c r="CE885" i="2"/>
  <c r="CF885" i="2" s="1"/>
  <c r="CE886" i="2"/>
  <c r="CF886" i="2" s="1"/>
  <c r="CE887" i="2"/>
  <c r="CF887" i="2" s="1"/>
  <c r="CE888" i="2"/>
  <c r="CF888" i="2" s="1"/>
  <c r="CE889" i="2"/>
  <c r="CF889" i="2" s="1"/>
  <c r="CE890" i="2"/>
  <c r="CF890" i="2" s="1"/>
  <c r="CE891" i="2"/>
  <c r="CF891" i="2" s="1"/>
  <c r="CE892" i="2"/>
  <c r="CF892" i="2" s="1"/>
  <c r="CE893" i="2"/>
  <c r="CF893" i="2" s="1"/>
  <c r="CE894" i="2"/>
  <c r="CF894" i="2" s="1"/>
  <c r="CE895" i="2"/>
  <c r="CF895" i="2" s="1"/>
  <c r="CE896" i="2"/>
  <c r="CF896" i="2" s="1"/>
  <c r="CE897" i="2"/>
  <c r="CF897" i="2" s="1"/>
  <c r="CE898" i="2"/>
  <c r="CF898" i="2" s="1"/>
  <c r="CE899" i="2"/>
  <c r="CF899" i="2" s="1"/>
  <c r="CE2" i="2"/>
  <c r="CF2" i="2" s="1"/>
  <c r="CB2" i="2"/>
  <c r="CD3" i="2"/>
  <c r="BD3" i="3" s="1"/>
  <c r="CD4" i="2"/>
  <c r="BD4" i="3" s="1"/>
  <c r="CD5" i="2"/>
  <c r="CD6" i="2"/>
  <c r="BD6" i="3" s="1"/>
  <c r="CD7" i="2"/>
  <c r="BD7" i="3" s="1"/>
  <c r="CD8" i="2"/>
  <c r="BD8" i="3" s="1"/>
  <c r="CD9" i="2"/>
  <c r="BD9" i="3" s="1"/>
  <c r="CD10" i="2"/>
  <c r="BD10" i="3" s="1"/>
  <c r="CD11" i="2"/>
  <c r="BD11" i="3" s="1"/>
  <c r="CD12" i="2"/>
  <c r="BD12" i="3" s="1"/>
  <c r="CD13" i="2"/>
  <c r="CD14" i="2"/>
  <c r="BD14" i="3" s="1"/>
  <c r="CD15" i="2"/>
  <c r="BD15" i="3" s="1"/>
  <c r="CD16" i="2"/>
  <c r="BD16" i="3" s="1"/>
  <c r="CD17" i="2"/>
  <c r="BD17" i="3" s="1"/>
  <c r="CD18" i="2"/>
  <c r="BD18" i="3" s="1"/>
  <c r="CD19" i="2"/>
  <c r="BD19" i="3" s="1"/>
  <c r="CD20" i="2"/>
  <c r="BD20" i="3" s="1"/>
  <c r="CD21" i="2"/>
  <c r="BD21" i="3" s="1"/>
  <c r="CD22" i="2"/>
  <c r="BD22" i="3" s="1"/>
  <c r="CD23" i="2"/>
  <c r="BD23" i="3" s="1"/>
  <c r="CD24" i="2"/>
  <c r="BD24" i="3" s="1"/>
  <c r="CD25" i="2"/>
  <c r="BD25" i="3" s="1"/>
  <c r="CD26" i="2"/>
  <c r="BD26" i="3" s="1"/>
  <c r="CD27" i="2"/>
  <c r="BD27" i="3" s="1"/>
  <c r="CD28" i="2"/>
  <c r="BD28" i="3" s="1"/>
  <c r="CD29" i="2"/>
  <c r="BD29" i="3" s="1"/>
  <c r="CD30" i="2"/>
  <c r="BD30" i="3" s="1"/>
  <c r="CD31" i="2"/>
  <c r="BD31" i="3" s="1"/>
  <c r="CD32" i="2"/>
  <c r="BD32" i="3" s="1"/>
  <c r="CD33" i="2"/>
  <c r="BD33" i="3" s="1"/>
  <c r="CD34" i="2"/>
  <c r="BD34" i="3" s="1"/>
  <c r="CD35" i="2"/>
  <c r="BD35" i="3" s="1"/>
  <c r="CD36" i="2"/>
  <c r="CD37" i="2"/>
  <c r="BD36" i="3" s="1"/>
  <c r="CD38" i="2"/>
  <c r="BD37" i="3" s="1"/>
  <c r="CD39" i="2"/>
  <c r="BD38" i="3" s="1"/>
  <c r="CD40" i="2"/>
  <c r="BD39" i="3" s="1"/>
  <c r="CD41" i="2"/>
  <c r="BD40" i="3" s="1"/>
  <c r="CD42" i="2"/>
  <c r="BD41" i="3" s="1"/>
  <c r="CD43" i="2"/>
  <c r="BD42" i="3" s="1"/>
  <c r="CD44" i="2"/>
  <c r="BD43" i="3" s="1"/>
  <c r="CD45" i="2"/>
  <c r="BD44" i="3" s="1"/>
  <c r="CD46" i="2"/>
  <c r="CD47" i="2"/>
  <c r="BD46" i="3" s="1"/>
  <c r="CD48" i="2"/>
  <c r="BD47" i="3" s="1"/>
  <c r="CD49" i="2"/>
  <c r="BD48" i="3" s="1"/>
  <c r="CD50" i="2"/>
  <c r="CD51" i="2"/>
  <c r="BD49" i="3" s="1"/>
  <c r="CD52" i="2"/>
  <c r="BD50" i="3" s="1"/>
  <c r="CD53" i="2"/>
  <c r="BD51" i="3" s="1"/>
  <c r="CD54" i="2"/>
  <c r="BD52" i="3" s="1"/>
  <c r="CD55" i="2"/>
  <c r="BD53" i="3" s="1"/>
  <c r="CD56" i="2"/>
  <c r="BD54" i="3" s="1"/>
  <c r="CD57" i="2"/>
  <c r="BD55" i="3" s="1"/>
  <c r="CD58" i="2"/>
  <c r="BD56" i="3" s="1"/>
  <c r="CD59" i="2"/>
  <c r="BD57" i="3" s="1"/>
  <c r="CD60" i="2"/>
  <c r="BD58" i="3" s="1"/>
  <c r="CD61" i="2"/>
  <c r="BD59" i="3" s="1"/>
  <c r="CD62" i="2"/>
  <c r="BD60" i="3" s="1"/>
  <c r="CD63" i="2"/>
  <c r="BD61" i="3" s="1"/>
  <c r="CD64" i="2"/>
  <c r="BD62" i="3" s="1"/>
  <c r="CD65" i="2"/>
  <c r="BD63" i="3" s="1"/>
  <c r="CD66" i="2"/>
  <c r="BD64" i="3" s="1"/>
  <c r="CD67" i="2"/>
  <c r="BD65" i="3" s="1"/>
  <c r="CD68" i="2"/>
  <c r="BD66" i="3" s="1"/>
  <c r="CD69" i="2"/>
  <c r="BD67" i="3" s="1"/>
  <c r="CD70" i="2"/>
  <c r="BD68" i="3" s="1"/>
  <c r="CD71" i="2"/>
  <c r="BD69" i="3" s="1"/>
  <c r="CD72" i="2"/>
  <c r="BD70" i="3" s="1"/>
  <c r="CD73" i="2"/>
  <c r="BD71" i="3" s="1"/>
  <c r="CD74" i="2"/>
  <c r="BD72" i="3" s="1"/>
  <c r="CD75" i="2"/>
  <c r="BD73" i="3" s="1"/>
  <c r="CD76" i="2"/>
  <c r="BD74" i="3" s="1"/>
  <c r="CD77" i="2"/>
  <c r="BD75" i="3" s="1"/>
  <c r="CD78" i="2"/>
  <c r="BD76" i="3" s="1"/>
  <c r="CD79" i="2"/>
  <c r="BD77" i="3" s="1"/>
  <c r="CD80" i="2"/>
  <c r="BD78" i="3" s="1"/>
  <c r="CD81" i="2"/>
  <c r="BD79" i="3" s="1"/>
  <c r="CD82" i="2"/>
  <c r="BD80" i="3" s="1"/>
  <c r="CD83" i="2"/>
  <c r="BD81" i="3" s="1"/>
  <c r="CD84" i="2"/>
  <c r="BD82" i="3" s="1"/>
  <c r="CD85" i="2"/>
  <c r="BD83" i="3" s="1"/>
  <c r="CD86" i="2"/>
  <c r="BD84" i="3" s="1"/>
  <c r="CD87" i="2"/>
  <c r="BD85" i="3" s="1"/>
  <c r="CD88" i="2"/>
  <c r="BD86" i="3" s="1"/>
  <c r="CD89" i="2"/>
  <c r="BD87" i="3" s="1"/>
  <c r="CD90" i="2"/>
  <c r="CD91" i="2"/>
  <c r="BD88" i="3" s="1"/>
  <c r="CD92" i="2"/>
  <c r="BD89" i="3" s="1"/>
  <c r="CD93" i="2"/>
  <c r="BD90" i="3" s="1"/>
  <c r="CD94" i="2"/>
  <c r="BD91" i="3" s="1"/>
  <c r="CD95" i="2"/>
  <c r="BD92" i="3" s="1"/>
  <c r="CD96" i="2"/>
  <c r="BD93" i="3" s="1"/>
  <c r="CD97" i="2"/>
  <c r="BD94" i="3" s="1"/>
  <c r="CD98" i="2"/>
  <c r="BD95" i="3" s="1"/>
  <c r="CD99" i="2"/>
  <c r="BD96" i="3" s="1"/>
  <c r="CD100" i="2"/>
  <c r="BD97" i="3" s="1"/>
  <c r="CD101" i="2"/>
  <c r="BD98" i="3" s="1"/>
  <c r="CD102" i="2"/>
  <c r="BD99" i="3" s="1"/>
  <c r="CD103" i="2"/>
  <c r="BD100" i="3" s="1"/>
  <c r="CD104" i="2"/>
  <c r="BD101" i="3" s="1"/>
  <c r="CD105" i="2"/>
  <c r="BD102" i="3" s="1"/>
  <c r="CD106" i="2"/>
  <c r="BD103" i="3" s="1"/>
  <c r="CD107" i="2"/>
  <c r="BD104" i="3" s="1"/>
  <c r="CD108" i="2"/>
  <c r="BD105" i="3" s="1"/>
  <c r="CD109" i="2"/>
  <c r="CD110" i="2"/>
  <c r="BD106" i="3" s="1"/>
  <c r="CD111" i="2"/>
  <c r="BD107" i="3" s="1"/>
  <c r="CD112" i="2"/>
  <c r="BD108" i="3" s="1"/>
  <c r="CD113" i="2"/>
  <c r="BD109" i="3" s="1"/>
  <c r="CD114" i="2"/>
  <c r="BD110" i="3" s="1"/>
  <c r="CD115" i="2"/>
  <c r="BD111" i="3" s="1"/>
  <c r="CD116" i="2"/>
  <c r="BD112" i="3" s="1"/>
  <c r="CD117" i="2"/>
  <c r="BD113" i="3" s="1"/>
  <c r="CD118" i="2"/>
  <c r="BD114" i="3" s="1"/>
  <c r="CD119" i="2"/>
  <c r="BD115" i="3" s="1"/>
  <c r="CD120" i="2"/>
  <c r="BD116" i="3" s="1"/>
  <c r="CD121" i="2"/>
  <c r="BD117" i="3" s="1"/>
  <c r="CD122" i="2"/>
  <c r="BD118" i="3" s="1"/>
  <c r="CD123" i="2"/>
  <c r="BD119" i="3" s="1"/>
  <c r="CD124" i="2"/>
  <c r="BD120" i="3" s="1"/>
  <c r="CD125" i="2"/>
  <c r="BD121" i="3" s="1"/>
  <c r="CD126" i="2"/>
  <c r="BD122" i="3" s="1"/>
  <c r="CD127" i="2"/>
  <c r="BD123" i="3" s="1"/>
  <c r="CD128" i="2"/>
  <c r="BD124" i="3" s="1"/>
  <c r="CD129" i="2"/>
  <c r="CD130" i="2"/>
  <c r="BD126" i="3" s="1"/>
  <c r="CD131" i="2"/>
  <c r="BD127" i="3" s="1"/>
  <c r="CD132" i="2"/>
  <c r="CD133" i="2"/>
  <c r="CD134" i="2"/>
  <c r="BD129" i="3" s="1"/>
  <c r="CD135" i="2"/>
  <c r="BD130" i="3" s="1"/>
  <c r="CD136" i="2"/>
  <c r="BD131" i="3" s="1"/>
  <c r="CD137" i="2"/>
  <c r="BD132" i="3" s="1"/>
  <c r="CD138" i="2"/>
  <c r="BD133" i="3" s="1"/>
  <c r="CD139" i="2"/>
  <c r="BD134" i="3" s="1"/>
  <c r="CD140" i="2"/>
  <c r="BD135" i="3" s="1"/>
  <c r="CD141" i="2"/>
  <c r="BD136" i="3" s="1"/>
  <c r="CD142" i="2"/>
  <c r="BD137" i="3" s="1"/>
  <c r="CD143" i="2"/>
  <c r="BD138" i="3" s="1"/>
  <c r="CD144" i="2"/>
  <c r="BD139" i="3" s="1"/>
  <c r="CD145" i="2"/>
  <c r="BD140" i="3" s="1"/>
  <c r="CD146" i="2"/>
  <c r="BD141" i="3" s="1"/>
  <c r="CD147" i="2"/>
  <c r="BD142" i="3" s="1"/>
  <c r="CD148" i="2"/>
  <c r="BD143" i="3" s="1"/>
  <c r="CD149" i="2"/>
  <c r="BD144" i="3" s="1"/>
  <c r="CD150" i="2"/>
  <c r="BD145" i="3" s="1"/>
  <c r="CD151" i="2"/>
  <c r="BD146" i="3" s="1"/>
  <c r="CD152" i="2"/>
  <c r="CD153" i="2"/>
  <c r="BD147" i="3" s="1"/>
  <c r="CD154" i="2"/>
  <c r="BD148" i="3" s="1"/>
  <c r="CD155" i="2"/>
  <c r="BD149" i="3" s="1"/>
  <c r="CD156" i="2"/>
  <c r="BD150" i="3" s="1"/>
  <c r="CD157" i="2"/>
  <c r="BD151" i="3" s="1"/>
  <c r="CD158" i="2"/>
  <c r="BD152" i="3" s="1"/>
  <c r="CD159" i="2"/>
  <c r="BD153" i="3" s="1"/>
  <c r="CD160" i="2"/>
  <c r="BD154" i="3" s="1"/>
  <c r="CD161" i="2"/>
  <c r="BD155" i="3" s="1"/>
  <c r="CD162" i="2"/>
  <c r="BD156" i="3" s="1"/>
  <c r="CD163" i="2"/>
  <c r="BD157" i="3" s="1"/>
  <c r="CD164" i="2"/>
  <c r="BD158" i="3" s="1"/>
  <c r="CD165" i="2"/>
  <c r="BD159" i="3" s="1"/>
  <c r="CD166" i="2"/>
  <c r="BD160" i="3" s="1"/>
  <c r="CD167" i="2"/>
  <c r="BD161" i="3" s="1"/>
  <c r="CD168" i="2"/>
  <c r="BD162" i="3" s="1"/>
  <c r="CD169" i="2"/>
  <c r="BD163" i="3" s="1"/>
  <c r="CD170" i="2"/>
  <c r="BD164" i="3" s="1"/>
  <c r="CD171" i="2"/>
  <c r="BD165" i="3" s="1"/>
  <c r="CD172" i="2"/>
  <c r="BD166" i="3" s="1"/>
  <c r="CD173" i="2"/>
  <c r="BD167" i="3" s="1"/>
  <c r="CD174" i="2"/>
  <c r="BD168" i="3" s="1"/>
  <c r="CD175" i="2"/>
  <c r="BD169" i="3" s="1"/>
  <c r="CD176" i="2"/>
  <c r="BD170" i="3" s="1"/>
  <c r="CD177" i="2"/>
  <c r="BD171" i="3" s="1"/>
  <c r="CD178" i="2"/>
  <c r="BD172" i="3" s="1"/>
  <c r="CD179" i="2"/>
  <c r="BD173" i="3" s="1"/>
  <c r="CD180" i="2"/>
  <c r="BD174" i="3" s="1"/>
  <c r="CD181" i="2"/>
  <c r="BD175" i="3" s="1"/>
  <c r="CD182" i="2"/>
  <c r="BD176" i="3" s="1"/>
  <c r="CD183" i="2"/>
  <c r="BD177" i="3" s="1"/>
  <c r="CD184" i="2"/>
  <c r="BD178" i="3" s="1"/>
  <c r="CD185" i="2"/>
  <c r="BD179" i="3" s="1"/>
  <c r="CD186" i="2"/>
  <c r="BD180" i="3" s="1"/>
  <c r="CD187" i="2"/>
  <c r="BD181" i="3" s="1"/>
  <c r="CD188" i="2"/>
  <c r="BD182" i="3" s="1"/>
  <c r="CD189" i="2"/>
  <c r="BD183" i="3" s="1"/>
  <c r="CD190" i="2"/>
  <c r="BD184" i="3" s="1"/>
  <c r="CD191" i="2"/>
  <c r="BD185" i="3" s="1"/>
  <c r="CD192" i="2"/>
  <c r="BD186" i="3" s="1"/>
  <c r="CD193" i="2"/>
  <c r="BD187" i="3" s="1"/>
  <c r="CD194" i="2"/>
  <c r="BD188" i="3" s="1"/>
  <c r="CD195" i="2"/>
  <c r="BD189" i="3" s="1"/>
  <c r="CD196" i="2"/>
  <c r="BD190" i="3" s="1"/>
  <c r="CD197" i="2"/>
  <c r="BD191" i="3" s="1"/>
  <c r="CD198" i="2"/>
  <c r="BD192" i="3" s="1"/>
  <c r="CD199" i="2"/>
  <c r="BD193" i="3" s="1"/>
  <c r="CD200" i="2"/>
  <c r="BD194" i="3" s="1"/>
  <c r="CD201" i="2"/>
  <c r="BD195" i="3" s="1"/>
  <c r="CD202" i="2"/>
  <c r="CD203" i="2"/>
  <c r="BD197" i="3" s="1"/>
  <c r="CD204" i="2"/>
  <c r="BD198" i="3" s="1"/>
  <c r="CD205" i="2"/>
  <c r="BD199" i="3" s="1"/>
  <c r="CD206" i="2"/>
  <c r="BD200" i="3" s="1"/>
  <c r="CD207" i="2"/>
  <c r="BD201" i="3" s="1"/>
  <c r="CD208" i="2"/>
  <c r="CD209" i="2"/>
  <c r="BD202" i="3" s="1"/>
  <c r="CD210" i="2"/>
  <c r="BD203" i="3" s="1"/>
  <c r="CD211" i="2"/>
  <c r="BD204" i="3" s="1"/>
  <c r="CD212" i="2"/>
  <c r="BD205" i="3" s="1"/>
  <c r="CD213" i="2"/>
  <c r="BD206" i="3" s="1"/>
  <c r="CD214" i="2"/>
  <c r="BD207" i="3" s="1"/>
  <c r="CD215" i="2"/>
  <c r="BD208" i="3" s="1"/>
  <c r="CD216" i="2"/>
  <c r="BD209" i="3" s="1"/>
  <c r="CD217" i="2"/>
  <c r="BD210" i="3" s="1"/>
  <c r="CD218" i="2"/>
  <c r="BD211" i="3" s="1"/>
  <c r="CD219" i="2"/>
  <c r="BD212" i="3" s="1"/>
  <c r="CD220" i="2"/>
  <c r="BD213" i="3" s="1"/>
  <c r="CD221" i="2"/>
  <c r="BD214" i="3" s="1"/>
  <c r="CD222" i="2"/>
  <c r="BD215" i="3" s="1"/>
  <c r="CD223" i="2"/>
  <c r="BD216" i="3" s="1"/>
  <c r="CD224" i="2"/>
  <c r="BD217" i="3" s="1"/>
  <c r="CD225" i="2"/>
  <c r="BD218" i="3" s="1"/>
  <c r="CD226" i="2"/>
  <c r="BD219" i="3" s="1"/>
  <c r="CD227" i="2"/>
  <c r="BD220" i="3" s="1"/>
  <c r="CD228" i="2"/>
  <c r="BD221" i="3" s="1"/>
  <c r="CD229" i="2"/>
  <c r="BD222" i="3" s="1"/>
  <c r="CD230" i="2"/>
  <c r="BD223" i="3" s="1"/>
  <c r="CD231" i="2"/>
  <c r="BD224" i="3" s="1"/>
  <c r="CD232" i="2"/>
  <c r="BD225" i="3" s="1"/>
  <c r="CD233" i="2"/>
  <c r="BD226" i="3" s="1"/>
  <c r="CD234" i="2"/>
  <c r="BD227" i="3" s="1"/>
  <c r="CD235" i="2"/>
  <c r="BD228" i="3" s="1"/>
  <c r="CD236" i="2"/>
  <c r="CD237" i="2"/>
  <c r="BD229" i="3" s="1"/>
  <c r="CD238" i="2"/>
  <c r="BD230" i="3" s="1"/>
  <c r="CD239" i="2"/>
  <c r="BD231" i="3" s="1"/>
  <c r="CD240" i="2"/>
  <c r="BD232" i="3" s="1"/>
  <c r="CD241" i="2"/>
  <c r="BD233" i="3" s="1"/>
  <c r="CD242" i="2"/>
  <c r="BD234" i="3" s="1"/>
  <c r="CD243" i="2"/>
  <c r="BD235" i="3" s="1"/>
  <c r="CD244" i="2"/>
  <c r="BD236" i="3" s="1"/>
  <c r="CD245" i="2"/>
  <c r="BD237" i="3" s="1"/>
  <c r="CD246" i="2"/>
  <c r="BD238" i="3" s="1"/>
  <c r="CD247" i="2"/>
  <c r="BD239" i="3" s="1"/>
  <c r="CD248" i="2"/>
  <c r="BD240" i="3" s="1"/>
  <c r="CD249" i="2"/>
  <c r="BD241" i="3" s="1"/>
  <c r="CD250" i="2"/>
  <c r="BD242" i="3" s="1"/>
  <c r="CD251" i="2"/>
  <c r="BD243" i="3" s="1"/>
  <c r="CD252" i="2"/>
  <c r="BD244" i="3" s="1"/>
  <c r="CD253" i="2"/>
  <c r="BD245" i="3" s="1"/>
  <c r="CD254" i="2"/>
  <c r="BD246" i="3" s="1"/>
  <c r="CD255" i="2"/>
  <c r="BD247" i="3" s="1"/>
  <c r="CD256" i="2"/>
  <c r="BD248" i="3" s="1"/>
  <c r="CD257" i="2"/>
  <c r="BD249" i="3" s="1"/>
  <c r="CD258" i="2"/>
  <c r="BD250" i="3" s="1"/>
  <c r="CD259" i="2"/>
  <c r="BD251" i="3" s="1"/>
  <c r="CD260" i="2"/>
  <c r="BD252" i="3" s="1"/>
  <c r="CD261" i="2"/>
  <c r="BD253" i="3" s="1"/>
  <c r="CD262" i="2"/>
  <c r="BD254" i="3" s="1"/>
  <c r="CD263" i="2"/>
  <c r="BD255" i="3" s="1"/>
  <c r="CD264" i="2"/>
  <c r="BD256" i="3" s="1"/>
  <c r="CD265" i="2"/>
  <c r="BD257" i="3" s="1"/>
  <c r="CD266" i="2"/>
  <c r="BD258" i="3" s="1"/>
  <c r="CD267" i="2"/>
  <c r="BD259" i="3" s="1"/>
  <c r="CD268" i="2"/>
  <c r="BD260" i="3" s="1"/>
  <c r="CD269" i="2"/>
  <c r="BD261" i="3" s="1"/>
  <c r="CD270" i="2"/>
  <c r="CD271" i="2"/>
  <c r="BD262" i="3" s="1"/>
  <c r="CD272" i="2"/>
  <c r="BD263" i="3" s="1"/>
  <c r="CD273" i="2"/>
  <c r="BD264" i="3" s="1"/>
  <c r="CD274" i="2"/>
  <c r="BD265" i="3" s="1"/>
  <c r="CD275" i="2"/>
  <c r="BD266" i="3" s="1"/>
  <c r="CD276" i="2"/>
  <c r="BD267" i="3" s="1"/>
  <c r="CD277" i="2"/>
  <c r="BD268" i="3" s="1"/>
  <c r="CD278" i="2"/>
  <c r="BD269" i="3" s="1"/>
  <c r="CD279" i="2"/>
  <c r="BD270" i="3" s="1"/>
  <c r="CD280" i="2"/>
  <c r="BD271" i="3" s="1"/>
  <c r="CD281" i="2"/>
  <c r="BD272" i="3" s="1"/>
  <c r="CD282" i="2"/>
  <c r="BD273" i="3" s="1"/>
  <c r="CD283" i="2"/>
  <c r="BD274" i="3" s="1"/>
  <c r="CD284" i="2"/>
  <c r="BD275" i="3" s="1"/>
  <c r="CD285" i="2"/>
  <c r="BD276" i="3" s="1"/>
  <c r="CD286" i="2"/>
  <c r="BD277" i="3" s="1"/>
  <c r="CD287" i="2"/>
  <c r="BD278" i="3" s="1"/>
  <c r="CD288" i="2"/>
  <c r="BD279" i="3" s="1"/>
  <c r="CD289" i="2"/>
  <c r="BD280" i="3" s="1"/>
  <c r="CD290" i="2"/>
  <c r="BD281" i="3" s="1"/>
  <c r="CD291" i="2"/>
  <c r="BD282" i="3" s="1"/>
  <c r="CD292" i="2"/>
  <c r="BD283" i="3" s="1"/>
  <c r="CD293" i="2"/>
  <c r="BD284" i="3" s="1"/>
  <c r="CD294" i="2"/>
  <c r="BD285" i="3" s="1"/>
  <c r="CD295" i="2"/>
  <c r="BD286" i="3" s="1"/>
  <c r="CD296" i="2"/>
  <c r="BD287" i="3" s="1"/>
  <c r="CD297" i="2"/>
  <c r="BD288" i="3" s="1"/>
  <c r="CD298" i="2"/>
  <c r="BD289" i="3" s="1"/>
  <c r="CD299" i="2"/>
  <c r="BD290" i="3" s="1"/>
  <c r="CD300" i="2"/>
  <c r="BD291" i="3" s="1"/>
  <c r="CD301" i="2"/>
  <c r="BD292" i="3" s="1"/>
  <c r="CD302" i="2"/>
  <c r="BD293" i="3" s="1"/>
  <c r="CD303" i="2"/>
  <c r="BD294" i="3" s="1"/>
  <c r="CD304" i="2"/>
  <c r="BD295" i="3" s="1"/>
  <c r="CD305" i="2"/>
  <c r="BD296" i="3" s="1"/>
  <c r="CD306" i="2"/>
  <c r="CD307" i="2"/>
  <c r="BD297" i="3" s="1"/>
  <c r="CD308" i="2"/>
  <c r="BD298" i="3" s="1"/>
  <c r="CD309" i="2"/>
  <c r="BD299" i="3" s="1"/>
  <c r="CD310" i="2"/>
  <c r="CD311" i="2"/>
  <c r="BD300" i="3" s="1"/>
  <c r="CD312" i="2"/>
  <c r="BD301" i="3" s="1"/>
  <c r="CD313" i="2"/>
  <c r="BD302" i="3" s="1"/>
  <c r="CD314" i="2"/>
  <c r="BD303" i="3" s="1"/>
  <c r="CD315" i="2"/>
  <c r="BD304" i="3" s="1"/>
  <c r="CD316" i="2"/>
  <c r="BD305" i="3" s="1"/>
  <c r="CD317" i="2"/>
  <c r="BD306" i="3" s="1"/>
  <c r="CD318" i="2"/>
  <c r="BD307" i="3" s="1"/>
  <c r="CD319" i="2"/>
  <c r="BD308" i="3" s="1"/>
  <c r="CD320" i="2"/>
  <c r="BD309" i="3" s="1"/>
  <c r="CD321" i="2"/>
  <c r="BD310" i="3" s="1"/>
  <c r="CD322" i="2"/>
  <c r="BD311" i="3" s="1"/>
  <c r="CD323" i="2"/>
  <c r="BD312" i="3" s="1"/>
  <c r="CD324" i="2"/>
  <c r="BD313" i="3" s="1"/>
  <c r="CD325" i="2"/>
  <c r="BD314" i="3" s="1"/>
  <c r="CD326" i="2"/>
  <c r="BD315" i="3" s="1"/>
  <c r="CD327" i="2"/>
  <c r="BD316" i="3" s="1"/>
  <c r="CD328" i="2"/>
  <c r="BD317" i="3" s="1"/>
  <c r="CD329" i="2"/>
  <c r="BD318" i="3" s="1"/>
  <c r="CD330" i="2"/>
  <c r="BD319" i="3" s="1"/>
  <c r="CD331" i="2"/>
  <c r="BD320" i="3" s="1"/>
  <c r="CD332" i="2"/>
  <c r="BD321" i="3" s="1"/>
  <c r="CD333" i="2"/>
  <c r="BD322" i="3" s="1"/>
  <c r="CD334" i="2"/>
  <c r="BD323" i="3" s="1"/>
  <c r="CD335" i="2"/>
  <c r="BD324" i="3" s="1"/>
  <c r="CD336" i="2"/>
  <c r="BD325" i="3" s="1"/>
  <c r="CD337" i="2"/>
  <c r="BD326" i="3" s="1"/>
  <c r="CD338" i="2"/>
  <c r="BD327" i="3" s="1"/>
  <c r="CD339" i="2"/>
  <c r="BD328" i="3" s="1"/>
  <c r="CD340" i="2"/>
  <c r="BD329" i="3" s="1"/>
  <c r="CD341" i="2"/>
  <c r="BD330" i="3" s="1"/>
  <c r="CD342" i="2"/>
  <c r="BD331" i="3" s="1"/>
  <c r="CD343" i="2"/>
  <c r="BD332" i="3" s="1"/>
  <c r="CD344" i="2"/>
  <c r="BD333" i="3" s="1"/>
  <c r="CD345" i="2"/>
  <c r="BD334" i="3" s="1"/>
  <c r="CD346" i="2"/>
  <c r="BD335" i="3" s="1"/>
  <c r="CD347" i="2"/>
  <c r="BD336" i="3" s="1"/>
  <c r="CD348" i="2"/>
  <c r="BD337" i="3" s="1"/>
  <c r="CD349" i="2"/>
  <c r="BD338" i="3" s="1"/>
  <c r="CD350" i="2"/>
  <c r="CD351" i="2"/>
  <c r="BD339" i="3" s="1"/>
  <c r="CD352" i="2"/>
  <c r="BD340" i="3" s="1"/>
  <c r="CD353" i="2"/>
  <c r="BD341" i="3" s="1"/>
  <c r="CD354" i="2"/>
  <c r="BD342" i="3" s="1"/>
  <c r="CD355" i="2"/>
  <c r="BD343" i="3" s="1"/>
  <c r="CD356" i="2"/>
  <c r="BD344" i="3" s="1"/>
  <c r="CD357" i="2"/>
  <c r="BD345" i="3" s="1"/>
  <c r="CD358" i="2"/>
  <c r="BD346" i="3" s="1"/>
  <c r="CD359" i="2"/>
  <c r="BD347" i="3" s="1"/>
  <c r="CD360" i="2"/>
  <c r="BD348" i="3" s="1"/>
  <c r="CD361" i="2"/>
  <c r="BD349" i="3" s="1"/>
  <c r="CD362" i="2"/>
  <c r="BD350" i="3" s="1"/>
  <c r="CD363" i="2"/>
  <c r="BD351" i="3" s="1"/>
  <c r="CD364" i="2"/>
  <c r="BD352" i="3" s="1"/>
  <c r="CD365" i="2"/>
  <c r="BD353" i="3" s="1"/>
  <c r="CD366" i="2"/>
  <c r="BD354" i="3" s="1"/>
  <c r="CD367" i="2"/>
  <c r="CD368" i="2"/>
  <c r="CD369" i="2"/>
  <c r="BD355" i="3" s="1"/>
  <c r="CD370" i="2"/>
  <c r="BD356" i="3" s="1"/>
  <c r="CD371" i="2"/>
  <c r="BD357" i="3" s="1"/>
  <c r="CD372" i="2"/>
  <c r="BD358" i="3" s="1"/>
  <c r="CD373" i="2"/>
  <c r="BD359" i="3" s="1"/>
  <c r="CD374" i="2"/>
  <c r="BD360" i="3" s="1"/>
  <c r="CD375" i="2"/>
  <c r="BD361" i="3" s="1"/>
  <c r="CD376" i="2"/>
  <c r="BD362" i="3" s="1"/>
  <c r="CD377" i="2"/>
  <c r="BD363" i="3" s="1"/>
  <c r="CD378" i="2"/>
  <c r="BD364" i="3" s="1"/>
  <c r="CD379" i="2"/>
  <c r="BD365" i="3" s="1"/>
  <c r="CD380" i="2"/>
  <c r="BD366" i="3" s="1"/>
  <c r="CD381" i="2"/>
  <c r="CD382" i="2"/>
  <c r="CD383" i="2"/>
  <c r="BD368" i="3" s="1"/>
  <c r="CD384" i="2"/>
  <c r="BD369" i="3" s="1"/>
  <c r="CD385" i="2"/>
  <c r="BD370" i="3" s="1"/>
  <c r="CD386" i="2"/>
  <c r="BD371" i="3" s="1"/>
  <c r="CD387" i="2"/>
  <c r="BD372" i="3" s="1"/>
  <c r="CD388" i="2"/>
  <c r="BD373" i="3" s="1"/>
  <c r="CD389" i="2"/>
  <c r="BD374" i="3" s="1"/>
  <c r="CD390" i="2"/>
  <c r="BD375" i="3" s="1"/>
  <c r="CD391" i="2"/>
  <c r="BD376" i="3" s="1"/>
  <c r="CD392" i="2"/>
  <c r="BD377" i="3" s="1"/>
  <c r="CD393" i="2"/>
  <c r="BD378" i="3" s="1"/>
  <c r="CD394" i="2"/>
  <c r="BD379" i="3" s="1"/>
  <c r="CD395" i="2"/>
  <c r="BD380" i="3" s="1"/>
  <c r="CD396" i="2"/>
  <c r="BD381" i="3" s="1"/>
  <c r="CD397" i="2"/>
  <c r="BD382" i="3" s="1"/>
  <c r="CD398" i="2"/>
  <c r="BD383" i="3" s="1"/>
  <c r="CD399" i="2"/>
  <c r="BD384" i="3" s="1"/>
  <c r="CD400" i="2"/>
  <c r="BD385" i="3" s="1"/>
  <c r="CD401" i="2"/>
  <c r="BD386" i="3" s="1"/>
  <c r="CD402" i="2"/>
  <c r="BD387" i="3" s="1"/>
  <c r="CD403" i="2"/>
  <c r="BD388" i="3" s="1"/>
  <c r="CD404" i="2"/>
  <c r="BD389" i="3" s="1"/>
  <c r="CD405" i="2"/>
  <c r="BD390" i="3" s="1"/>
  <c r="CD406" i="2"/>
  <c r="BD391" i="3" s="1"/>
  <c r="CD407" i="2"/>
  <c r="BD392" i="3" s="1"/>
  <c r="CD408" i="2"/>
  <c r="BD393" i="3" s="1"/>
  <c r="CD409" i="2"/>
  <c r="BD394" i="3" s="1"/>
  <c r="CD410" i="2"/>
  <c r="BD395" i="3" s="1"/>
  <c r="CD411" i="2"/>
  <c r="BD396" i="3" s="1"/>
  <c r="CD412" i="2"/>
  <c r="BD397" i="3" s="1"/>
  <c r="CD413" i="2"/>
  <c r="BD398" i="3" s="1"/>
  <c r="CD414" i="2"/>
  <c r="BD399" i="3" s="1"/>
  <c r="CD415" i="2"/>
  <c r="BD400" i="3" s="1"/>
  <c r="CD416" i="2"/>
  <c r="BD401" i="3" s="1"/>
  <c r="CD417" i="2"/>
  <c r="BD402" i="3" s="1"/>
  <c r="CD418" i="2"/>
  <c r="CD419" i="2"/>
  <c r="BD404" i="3" s="1"/>
  <c r="CD420" i="2"/>
  <c r="BD405" i="3" s="1"/>
  <c r="CD421" i="2"/>
  <c r="BD406" i="3" s="1"/>
  <c r="CD422" i="2"/>
  <c r="BD407" i="3" s="1"/>
  <c r="CD423" i="2"/>
  <c r="BD408" i="3" s="1"/>
  <c r="CD424" i="2"/>
  <c r="BD409" i="3" s="1"/>
  <c r="CD425" i="2"/>
  <c r="BD410" i="3" s="1"/>
  <c r="CD426" i="2"/>
  <c r="BD411" i="3" s="1"/>
  <c r="CD427" i="2"/>
  <c r="BD412" i="3" s="1"/>
  <c r="CD428" i="2"/>
  <c r="BD413" i="3" s="1"/>
  <c r="CD429" i="2"/>
  <c r="BD414" i="3" s="1"/>
  <c r="CD430" i="2"/>
  <c r="BD415" i="3" s="1"/>
  <c r="CD431" i="2"/>
  <c r="BD416" i="3" s="1"/>
  <c r="CD432" i="2"/>
  <c r="BD417" i="3" s="1"/>
  <c r="CD433" i="2"/>
  <c r="BD418" i="3" s="1"/>
  <c r="CD434" i="2"/>
  <c r="BD419" i="3" s="1"/>
  <c r="CD435" i="2"/>
  <c r="BD420" i="3" s="1"/>
  <c r="CD436" i="2"/>
  <c r="BD421" i="3" s="1"/>
  <c r="CD437" i="2"/>
  <c r="CD438" i="2"/>
  <c r="BD422" i="3" s="1"/>
  <c r="CD439" i="2"/>
  <c r="BD423" i="3" s="1"/>
  <c r="CD440" i="2"/>
  <c r="BD424" i="3" s="1"/>
  <c r="CD441" i="2"/>
  <c r="BD425" i="3" s="1"/>
  <c r="CD442" i="2"/>
  <c r="CD443" i="2"/>
  <c r="BD427" i="3" s="1"/>
  <c r="CD444" i="2"/>
  <c r="BD428" i="3" s="1"/>
  <c r="CD445" i="2"/>
  <c r="CD446" i="2"/>
  <c r="BD429" i="3" s="1"/>
  <c r="CD447" i="2"/>
  <c r="BD430" i="3" s="1"/>
  <c r="CD448" i="2"/>
  <c r="BD431" i="3" s="1"/>
  <c r="CD449" i="2"/>
  <c r="BD432" i="3" s="1"/>
  <c r="CD450" i="2"/>
  <c r="BD433" i="3" s="1"/>
  <c r="CD451" i="2"/>
  <c r="BD434" i="3" s="1"/>
  <c r="CD452" i="2"/>
  <c r="BD435" i="3" s="1"/>
  <c r="CD453" i="2"/>
  <c r="BD436" i="3" s="1"/>
  <c r="CD454" i="2"/>
  <c r="BD437" i="3" s="1"/>
  <c r="CD455" i="2"/>
  <c r="BD438" i="3" s="1"/>
  <c r="CD456" i="2"/>
  <c r="BD439" i="3" s="1"/>
  <c r="CD457" i="2"/>
  <c r="BD440" i="3" s="1"/>
  <c r="CD458" i="2"/>
  <c r="BD441" i="3" s="1"/>
  <c r="CD459" i="2"/>
  <c r="BD442" i="3" s="1"/>
  <c r="CD460" i="2"/>
  <c r="BD443" i="3" s="1"/>
  <c r="CD461" i="2"/>
  <c r="BD444" i="3" s="1"/>
  <c r="CD462" i="2"/>
  <c r="BD445" i="3" s="1"/>
  <c r="CD463" i="2"/>
  <c r="CD464" i="2"/>
  <c r="CD465" i="2"/>
  <c r="BD447" i="3" s="1"/>
  <c r="CD466" i="2"/>
  <c r="BD448" i="3" s="1"/>
  <c r="CD467" i="2"/>
  <c r="BD449" i="3" s="1"/>
  <c r="CD468" i="2"/>
  <c r="BD450" i="3" s="1"/>
  <c r="CD469" i="2"/>
  <c r="BD451" i="3" s="1"/>
  <c r="CD470" i="2"/>
  <c r="BD452" i="3" s="1"/>
  <c r="CD471" i="2"/>
  <c r="BD453" i="3" s="1"/>
  <c r="CD472" i="2"/>
  <c r="BD454" i="3" s="1"/>
  <c r="CD473" i="2"/>
  <c r="BD455" i="3" s="1"/>
  <c r="CD474" i="2"/>
  <c r="BD456" i="3" s="1"/>
  <c r="CD475" i="2"/>
  <c r="BD457" i="3" s="1"/>
  <c r="CD476" i="2"/>
  <c r="BD458" i="3" s="1"/>
  <c r="CD477" i="2"/>
  <c r="BD459" i="3" s="1"/>
  <c r="CD478" i="2"/>
  <c r="BD460" i="3" s="1"/>
  <c r="CD479" i="2"/>
  <c r="BD461" i="3" s="1"/>
  <c r="CD480" i="2"/>
  <c r="BD462" i="3" s="1"/>
  <c r="CD481" i="2"/>
  <c r="BD463" i="3" s="1"/>
  <c r="CD482" i="2"/>
  <c r="BD464" i="3" s="1"/>
  <c r="CD483" i="2"/>
  <c r="CD484" i="2"/>
  <c r="BD466" i="3" s="1"/>
  <c r="CD485" i="2"/>
  <c r="BD467" i="3" s="1"/>
  <c r="CD486" i="2"/>
  <c r="CD487" i="2"/>
  <c r="BD469" i="3" s="1"/>
  <c r="CD488" i="2"/>
  <c r="BD470" i="3" s="1"/>
  <c r="CD489" i="2"/>
  <c r="BD471" i="3" s="1"/>
  <c r="CD490" i="2"/>
  <c r="BD472" i="3" s="1"/>
  <c r="CD491" i="2"/>
  <c r="BD473" i="3" s="1"/>
  <c r="CD492" i="2"/>
  <c r="BD474" i="3" s="1"/>
  <c r="CD493" i="2"/>
  <c r="BD475" i="3" s="1"/>
  <c r="CD494" i="2"/>
  <c r="BD476" i="3" s="1"/>
  <c r="CD495" i="2"/>
  <c r="BD477" i="3" s="1"/>
  <c r="CD496" i="2"/>
  <c r="BD478" i="3" s="1"/>
  <c r="CD497" i="2"/>
  <c r="BD479" i="3" s="1"/>
  <c r="CD498" i="2"/>
  <c r="BD480" i="3" s="1"/>
  <c r="CD499" i="2"/>
  <c r="CD500" i="2"/>
  <c r="BD481" i="3" s="1"/>
  <c r="CD501" i="2"/>
  <c r="BD482" i="3" s="1"/>
  <c r="CD502" i="2"/>
  <c r="BD483" i="3" s="1"/>
  <c r="CD503" i="2"/>
  <c r="BD484" i="3" s="1"/>
  <c r="CD504" i="2"/>
  <c r="CD505" i="2"/>
  <c r="BD485" i="3" s="1"/>
  <c r="CD506" i="2"/>
  <c r="BD486" i="3" s="1"/>
  <c r="CD507" i="2"/>
  <c r="BD487" i="3" s="1"/>
  <c r="CD508" i="2"/>
  <c r="BD488" i="3" s="1"/>
  <c r="CD509" i="2"/>
  <c r="BD489" i="3" s="1"/>
  <c r="CD510" i="2"/>
  <c r="BD490" i="3" s="1"/>
  <c r="CD511" i="2"/>
  <c r="BD491" i="3" s="1"/>
  <c r="CD512" i="2"/>
  <c r="BD492" i="3" s="1"/>
  <c r="CD513" i="2"/>
  <c r="BD493" i="3" s="1"/>
  <c r="CD514" i="2"/>
  <c r="BD494" i="3" s="1"/>
  <c r="CD515" i="2"/>
  <c r="BD495" i="3" s="1"/>
  <c r="CD516" i="2"/>
  <c r="BD496" i="3" s="1"/>
  <c r="CD517" i="2"/>
  <c r="CD518" i="2"/>
  <c r="BD497" i="3" s="1"/>
  <c r="CD519" i="2"/>
  <c r="BD498" i="3" s="1"/>
  <c r="CD520" i="2"/>
  <c r="BD499" i="3" s="1"/>
  <c r="CD521" i="2"/>
  <c r="BD500" i="3" s="1"/>
  <c r="CD522" i="2"/>
  <c r="BD501" i="3" s="1"/>
  <c r="CD523" i="2"/>
  <c r="BD502" i="3" s="1"/>
  <c r="CD524" i="2"/>
  <c r="BD503" i="3" s="1"/>
  <c r="CD525" i="2"/>
  <c r="BD504" i="3" s="1"/>
  <c r="CD526" i="2"/>
  <c r="BD505" i="3" s="1"/>
  <c r="CD527" i="2"/>
  <c r="BD506" i="3" s="1"/>
  <c r="CD528" i="2"/>
  <c r="BD507" i="3" s="1"/>
  <c r="CD529" i="2"/>
  <c r="BD508" i="3" s="1"/>
  <c r="CD530" i="2"/>
  <c r="CD531" i="2"/>
  <c r="BD510" i="3" s="1"/>
  <c r="CD532" i="2"/>
  <c r="BD511" i="3" s="1"/>
  <c r="CD533" i="2"/>
  <c r="BD512" i="3" s="1"/>
  <c r="CD534" i="2"/>
  <c r="BD513" i="3" s="1"/>
  <c r="CD535" i="2"/>
  <c r="BD514" i="3" s="1"/>
  <c r="CD536" i="2"/>
  <c r="BD515" i="3" s="1"/>
  <c r="CD537" i="2"/>
  <c r="BD516" i="3" s="1"/>
  <c r="CD538" i="2"/>
  <c r="BD517" i="3" s="1"/>
  <c r="CD539" i="2"/>
  <c r="BD518" i="3" s="1"/>
  <c r="CD540" i="2"/>
  <c r="BD519" i="3" s="1"/>
  <c r="CD541" i="2"/>
  <c r="BD520" i="3" s="1"/>
  <c r="CD542" i="2"/>
  <c r="CD543" i="2"/>
  <c r="BD521" i="3" s="1"/>
  <c r="CD544" i="2"/>
  <c r="BD522" i="3" s="1"/>
  <c r="CD545" i="2"/>
  <c r="CD546" i="2"/>
  <c r="BD523" i="3" s="1"/>
  <c r="CD547" i="2"/>
  <c r="BD524" i="3" s="1"/>
  <c r="CD548" i="2"/>
  <c r="BD525" i="3" s="1"/>
  <c r="CD549" i="2"/>
  <c r="BD526" i="3" s="1"/>
  <c r="CD550" i="2"/>
  <c r="BD527" i="3" s="1"/>
  <c r="CD551" i="2"/>
  <c r="BD528" i="3" s="1"/>
  <c r="CD552" i="2"/>
  <c r="BD529" i="3" s="1"/>
  <c r="CD553" i="2"/>
  <c r="BD530" i="3" s="1"/>
  <c r="CD554" i="2"/>
  <c r="BD531" i="3" s="1"/>
  <c r="CD555" i="2"/>
  <c r="BD532" i="3" s="1"/>
  <c r="CD556" i="2"/>
  <c r="BD533" i="3" s="1"/>
  <c r="CD557" i="2"/>
  <c r="BD534" i="3" s="1"/>
  <c r="CD558" i="2"/>
  <c r="BD535" i="3" s="1"/>
  <c r="CD559" i="2"/>
  <c r="BD536" i="3" s="1"/>
  <c r="CD560" i="2"/>
  <c r="BD537" i="3" s="1"/>
  <c r="CD561" i="2"/>
  <c r="CD562" i="2"/>
  <c r="BD539" i="3" s="1"/>
  <c r="CD563" i="2"/>
  <c r="CD564" i="2"/>
  <c r="BD541" i="3" s="1"/>
  <c r="CD565" i="2"/>
  <c r="BD542" i="3" s="1"/>
  <c r="CD566" i="2"/>
  <c r="BD543" i="3" s="1"/>
  <c r="CD567" i="2"/>
  <c r="BD544" i="3" s="1"/>
  <c r="CD568" i="2"/>
  <c r="BD545" i="3" s="1"/>
  <c r="CD569" i="2"/>
  <c r="BD546" i="3" s="1"/>
  <c r="CD570" i="2"/>
  <c r="BD547" i="3" s="1"/>
  <c r="CD571" i="2"/>
  <c r="BD548" i="3" s="1"/>
  <c r="CD572" i="2"/>
  <c r="BD549" i="3" s="1"/>
  <c r="CD573" i="2"/>
  <c r="BD550" i="3" s="1"/>
  <c r="CD574" i="2"/>
  <c r="BD551" i="3" s="1"/>
  <c r="CD575" i="2"/>
  <c r="BD552" i="3" s="1"/>
  <c r="CD576" i="2"/>
  <c r="BD553" i="3" s="1"/>
  <c r="CD577" i="2"/>
  <c r="CD578" i="2"/>
  <c r="CD579" i="2"/>
  <c r="BD554" i="3" s="1"/>
  <c r="CD580" i="2"/>
  <c r="BD555" i="3" s="1"/>
  <c r="CD581" i="2"/>
  <c r="BD556" i="3" s="1"/>
  <c r="CD582" i="2"/>
  <c r="BD557" i="3" s="1"/>
  <c r="CD583" i="2"/>
  <c r="BD558" i="3" s="1"/>
  <c r="CD584" i="2"/>
  <c r="CD585" i="2"/>
  <c r="BD559" i="3" s="1"/>
  <c r="CD586" i="2"/>
  <c r="BD560" i="3" s="1"/>
  <c r="CD587" i="2"/>
  <c r="BD561" i="3" s="1"/>
  <c r="CD588" i="2"/>
  <c r="BD562" i="3" s="1"/>
  <c r="CD589" i="2"/>
  <c r="BD563" i="3" s="1"/>
  <c r="CD590" i="2"/>
  <c r="BD564" i="3" s="1"/>
  <c r="CD591" i="2"/>
  <c r="BD565" i="3" s="1"/>
  <c r="CD592" i="2"/>
  <c r="BD566" i="3" s="1"/>
  <c r="CD593" i="2"/>
  <c r="BD567" i="3" s="1"/>
  <c r="CD594" i="2"/>
  <c r="BD568" i="3" s="1"/>
  <c r="CD595" i="2"/>
  <c r="BD569" i="3" s="1"/>
  <c r="CD596" i="2"/>
  <c r="BD570" i="3" s="1"/>
  <c r="CD597" i="2"/>
  <c r="BD571" i="3" s="1"/>
  <c r="CD598" i="2"/>
  <c r="BD572" i="3" s="1"/>
  <c r="CD599" i="2"/>
  <c r="BD573" i="3" s="1"/>
  <c r="CD600" i="2"/>
  <c r="BD574" i="3" s="1"/>
  <c r="CD601" i="2"/>
  <c r="BD575" i="3" s="1"/>
  <c r="CD602" i="2"/>
  <c r="BD576" i="3" s="1"/>
  <c r="CD603" i="2"/>
  <c r="BD577" i="3" s="1"/>
  <c r="CD604" i="2"/>
  <c r="CD605" i="2"/>
  <c r="BD579" i="3" s="1"/>
  <c r="CD606" i="2"/>
  <c r="BD580" i="3" s="1"/>
  <c r="CD607" i="2"/>
  <c r="BD581" i="3" s="1"/>
  <c r="CD608" i="2"/>
  <c r="BD582" i="3" s="1"/>
  <c r="CD609" i="2"/>
  <c r="BD583" i="3" s="1"/>
  <c r="CD610" i="2"/>
  <c r="BD584" i="3" s="1"/>
  <c r="CD611" i="2"/>
  <c r="BD585" i="3" s="1"/>
  <c r="CD612" i="2"/>
  <c r="BD586" i="3" s="1"/>
  <c r="CD613" i="2"/>
  <c r="BD587" i="3" s="1"/>
  <c r="CD614" i="2"/>
  <c r="BD588" i="3" s="1"/>
  <c r="CD615" i="2"/>
  <c r="BD589" i="3" s="1"/>
  <c r="CD616" i="2"/>
  <c r="BD590" i="3" s="1"/>
  <c r="CD617" i="2"/>
  <c r="BD591" i="3" s="1"/>
  <c r="CD618" i="2"/>
  <c r="BD592" i="3" s="1"/>
  <c r="CD619" i="2"/>
  <c r="BD593" i="3" s="1"/>
  <c r="CD620" i="2"/>
  <c r="BD594" i="3" s="1"/>
  <c r="CD621" i="2"/>
  <c r="BD595" i="3" s="1"/>
  <c r="CD622" i="2"/>
  <c r="BD596" i="3" s="1"/>
  <c r="CD623" i="2"/>
  <c r="BD597" i="3" s="1"/>
  <c r="CD624" i="2"/>
  <c r="BD598" i="3" s="1"/>
  <c r="CD625" i="2"/>
  <c r="BD599" i="3" s="1"/>
  <c r="CD626" i="2"/>
  <c r="BD600" i="3" s="1"/>
  <c r="CD627" i="2"/>
  <c r="BD601" i="3" s="1"/>
  <c r="CD628" i="2"/>
  <c r="BD602" i="3" s="1"/>
  <c r="CD629" i="2"/>
  <c r="CD630" i="2"/>
  <c r="BD604" i="3" s="1"/>
  <c r="CD631" i="2"/>
  <c r="BD605" i="3" s="1"/>
  <c r="CD632" i="2"/>
  <c r="BD606" i="3" s="1"/>
  <c r="CD633" i="2"/>
  <c r="BD607" i="3" s="1"/>
  <c r="CD634" i="2"/>
  <c r="BD608" i="3" s="1"/>
  <c r="CD635" i="2"/>
  <c r="BD609" i="3" s="1"/>
  <c r="CD636" i="2"/>
  <c r="BD610" i="3" s="1"/>
  <c r="CD637" i="2"/>
  <c r="BD611" i="3" s="1"/>
  <c r="CD638" i="2"/>
  <c r="BD612" i="3" s="1"/>
  <c r="CD639" i="2"/>
  <c r="BD613" i="3" s="1"/>
  <c r="CD640" i="2"/>
  <c r="BD614" i="3" s="1"/>
  <c r="CD641" i="2"/>
  <c r="BD615" i="3" s="1"/>
  <c r="CD642" i="2"/>
  <c r="BD616" i="3" s="1"/>
  <c r="CD643" i="2"/>
  <c r="BD617" i="3" s="1"/>
  <c r="CD644" i="2"/>
  <c r="BD618" i="3" s="1"/>
  <c r="CD645" i="2"/>
  <c r="BD619" i="3" s="1"/>
  <c r="CD646" i="2"/>
  <c r="BD620" i="3" s="1"/>
  <c r="CD647" i="2"/>
  <c r="BD621" i="3" s="1"/>
  <c r="CD648" i="2"/>
  <c r="BD622" i="3" s="1"/>
  <c r="CD649" i="2"/>
  <c r="BD623" i="3" s="1"/>
  <c r="CD650" i="2"/>
  <c r="BD624" i="3" s="1"/>
  <c r="CD651" i="2"/>
  <c r="BD625" i="3" s="1"/>
  <c r="CD652" i="2"/>
  <c r="BD626" i="3" s="1"/>
  <c r="CD653" i="2"/>
  <c r="BD627" i="3" s="1"/>
  <c r="CD654" i="2"/>
  <c r="CD655" i="2"/>
  <c r="BD628" i="3" s="1"/>
  <c r="CD656" i="2"/>
  <c r="BD629" i="3" s="1"/>
  <c r="CD657" i="2"/>
  <c r="BD630" i="3" s="1"/>
  <c r="CD658" i="2"/>
  <c r="BD631" i="3" s="1"/>
  <c r="CD659" i="2"/>
  <c r="BD632" i="3" s="1"/>
  <c r="CD660" i="2"/>
  <c r="BD633" i="3" s="1"/>
  <c r="CD661" i="2"/>
  <c r="BD634" i="3" s="1"/>
  <c r="CD662" i="2"/>
  <c r="BD635" i="3" s="1"/>
  <c r="CD663" i="2"/>
  <c r="BD636" i="3" s="1"/>
  <c r="CD664" i="2"/>
  <c r="BD637" i="3" s="1"/>
  <c r="CD665" i="2"/>
  <c r="BD638" i="3" s="1"/>
  <c r="CD666" i="2"/>
  <c r="BD639" i="3" s="1"/>
  <c r="CD667" i="2"/>
  <c r="BD640" i="3" s="1"/>
  <c r="CD668" i="2"/>
  <c r="BD641" i="3" s="1"/>
  <c r="CD669" i="2"/>
  <c r="BD642" i="3" s="1"/>
  <c r="CD670" i="2"/>
  <c r="BD643" i="3" s="1"/>
  <c r="CD671" i="2"/>
  <c r="BD644" i="3" s="1"/>
  <c r="CD672" i="2"/>
  <c r="BD645" i="3" s="1"/>
  <c r="CD673" i="2"/>
  <c r="BD646" i="3" s="1"/>
  <c r="CD674" i="2"/>
  <c r="BD647" i="3" s="1"/>
  <c r="CD675" i="2"/>
  <c r="BD648" i="3" s="1"/>
  <c r="CD676" i="2"/>
  <c r="BD649" i="3" s="1"/>
  <c r="CD677" i="2"/>
  <c r="BD650" i="3" s="1"/>
  <c r="CD678" i="2"/>
  <c r="BD651" i="3" s="1"/>
  <c r="CD679" i="2"/>
  <c r="BD652" i="3" s="1"/>
  <c r="CD680" i="2"/>
  <c r="BD653" i="3" s="1"/>
  <c r="CD681" i="2"/>
  <c r="BD654" i="3" s="1"/>
  <c r="CD682" i="2"/>
  <c r="BD655" i="3" s="1"/>
  <c r="CD683" i="2"/>
  <c r="BD656" i="3" s="1"/>
  <c r="CD684" i="2"/>
  <c r="BD657" i="3" s="1"/>
  <c r="CD685" i="2"/>
  <c r="CD686" i="2"/>
  <c r="BD658" i="3" s="1"/>
  <c r="CD687" i="2"/>
  <c r="BD659" i="3" s="1"/>
  <c r="CD688" i="2"/>
  <c r="BD660" i="3" s="1"/>
  <c r="CD689" i="2"/>
  <c r="CD690" i="2"/>
  <c r="BD661" i="3" s="1"/>
  <c r="CD691" i="2"/>
  <c r="BD662" i="3" s="1"/>
  <c r="CD692" i="2"/>
  <c r="BD663" i="3" s="1"/>
  <c r="CD693" i="2"/>
  <c r="BD664" i="3" s="1"/>
  <c r="CD694" i="2"/>
  <c r="CD695" i="2"/>
  <c r="BD666" i="3" s="1"/>
  <c r="CD696" i="2"/>
  <c r="BD667" i="3" s="1"/>
  <c r="CD697" i="2"/>
  <c r="BD668" i="3" s="1"/>
  <c r="CD698" i="2"/>
  <c r="BD669" i="3" s="1"/>
  <c r="CD699" i="2"/>
  <c r="BD670" i="3" s="1"/>
  <c r="CD700" i="2"/>
  <c r="BD671" i="3" s="1"/>
  <c r="CD701" i="2"/>
  <c r="BD672" i="3" s="1"/>
  <c r="CD702" i="2"/>
  <c r="BD673" i="3" s="1"/>
  <c r="CD703" i="2"/>
  <c r="BD674" i="3" s="1"/>
  <c r="CD704" i="2"/>
  <c r="CD705" i="2"/>
  <c r="BD675" i="3" s="1"/>
  <c r="CD706" i="2"/>
  <c r="BD676" i="3" s="1"/>
  <c r="CD707" i="2"/>
  <c r="BD677" i="3" s="1"/>
  <c r="CD708" i="2"/>
  <c r="BD678" i="3" s="1"/>
  <c r="CD709" i="2"/>
  <c r="BD679" i="3" s="1"/>
  <c r="CD710" i="2"/>
  <c r="BD680" i="3" s="1"/>
  <c r="CD711" i="2"/>
  <c r="BD681" i="3" s="1"/>
  <c r="CD712" i="2"/>
  <c r="BD682" i="3" s="1"/>
  <c r="CD713" i="2"/>
  <c r="BD683" i="3" s="1"/>
  <c r="CD714" i="2"/>
  <c r="BD684" i="3" s="1"/>
  <c r="CD715" i="2"/>
  <c r="BD685" i="3" s="1"/>
  <c r="CD716" i="2"/>
  <c r="BD686" i="3" s="1"/>
  <c r="CD717" i="2"/>
  <c r="BD687" i="3" s="1"/>
  <c r="CD718" i="2"/>
  <c r="BD688" i="3" s="1"/>
  <c r="CD719" i="2"/>
  <c r="CD720" i="2"/>
  <c r="BD689" i="3" s="1"/>
  <c r="CD721" i="2"/>
  <c r="BD690" i="3" s="1"/>
  <c r="CD722" i="2"/>
  <c r="BD691" i="3" s="1"/>
  <c r="CD723" i="2"/>
  <c r="BD692" i="3" s="1"/>
  <c r="CD724" i="2"/>
  <c r="BD693" i="3" s="1"/>
  <c r="CD725" i="2"/>
  <c r="CD726" i="2"/>
  <c r="BD695" i="3" s="1"/>
  <c r="CD727" i="2"/>
  <c r="BD696" i="3" s="1"/>
  <c r="CD728" i="2"/>
  <c r="BD697" i="3" s="1"/>
  <c r="CD729" i="2"/>
  <c r="BD698" i="3" s="1"/>
  <c r="CD730" i="2"/>
  <c r="BD699" i="3" s="1"/>
  <c r="CD731" i="2"/>
  <c r="BD700" i="3" s="1"/>
  <c r="CD732" i="2"/>
  <c r="CD733" i="2"/>
  <c r="BD701" i="3" s="1"/>
  <c r="CD734" i="2"/>
  <c r="BD702" i="3" s="1"/>
  <c r="CD735" i="2"/>
  <c r="BD703" i="3" s="1"/>
  <c r="CD736" i="2"/>
  <c r="CD737" i="2"/>
  <c r="BD704" i="3" s="1"/>
  <c r="CD738" i="2"/>
  <c r="BD705" i="3" s="1"/>
  <c r="CD739" i="2"/>
  <c r="BD706" i="3" s="1"/>
  <c r="CD740" i="2"/>
  <c r="CD741" i="2"/>
  <c r="BD707" i="3" s="1"/>
  <c r="CD742" i="2"/>
  <c r="BD708" i="3" s="1"/>
  <c r="CD743" i="2"/>
  <c r="BD709" i="3" s="1"/>
  <c r="CD744" i="2"/>
  <c r="BD710" i="3" s="1"/>
  <c r="CD745" i="2"/>
  <c r="BD711" i="3" s="1"/>
  <c r="CD746" i="2"/>
  <c r="BD712" i="3" s="1"/>
  <c r="CD747" i="2"/>
  <c r="BD713" i="3" s="1"/>
  <c r="CD748" i="2"/>
  <c r="BD714" i="3" s="1"/>
  <c r="CD749" i="2"/>
  <c r="BD715" i="3" s="1"/>
  <c r="CD750" i="2"/>
  <c r="BD716" i="3" s="1"/>
  <c r="CD751" i="2"/>
  <c r="BD717" i="3" s="1"/>
  <c r="CD752" i="2"/>
  <c r="BD718" i="3" s="1"/>
  <c r="CD753" i="2"/>
  <c r="BD719" i="3" s="1"/>
  <c r="CD754" i="2"/>
  <c r="BD720" i="3" s="1"/>
  <c r="CD755" i="2"/>
  <c r="BD721" i="3" s="1"/>
  <c r="CD756" i="2"/>
  <c r="BD722" i="3" s="1"/>
  <c r="CD757" i="2"/>
  <c r="BD723" i="3" s="1"/>
  <c r="CD758" i="2"/>
  <c r="CD759" i="2"/>
  <c r="BD725" i="3" s="1"/>
  <c r="CD760" i="2"/>
  <c r="BD726" i="3" s="1"/>
  <c r="CD761" i="2"/>
  <c r="BD727" i="3" s="1"/>
  <c r="CD762" i="2"/>
  <c r="BD728" i="3" s="1"/>
  <c r="CD763" i="2"/>
  <c r="BD729" i="3" s="1"/>
  <c r="CD764" i="2"/>
  <c r="BD730" i="3" s="1"/>
  <c r="CD765" i="2"/>
  <c r="BD731" i="3" s="1"/>
  <c r="CD766" i="2"/>
  <c r="BD732" i="3" s="1"/>
  <c r="CD767" i="2"/>
  <c r="BD733" i="3" s="1"/>
  <c r="CD768" i="2"/>
  <c r="BD734" i="3" s="1"/>
  <c r="CD769" i="2"/>
  <c r="BD735" i="3" s="1"/>
  <c r="CD770" i="2"/>
  <c r="BD736" i="3" s="1"/>
  <c r="CD771" i="2"/>
  <c r="BD737" i="3" s="1"/>
  <c r="CD772" i="2"/>
  <c r="BD738" i="3" s="1"/>
  <c r="CD773" i="2"/>
  <c r="BD739" i="3" s="1"/>
  <c r="CD774" i="2"/>
  <c r="BD740" i="3" s="1"/>
  <c r="CD775" i="2"/>
  <c r="CD776" i="2"/>
  <c r="BD741" i="3" s="1"/>
  <c r="CD777" i="2"/>
  <c r="BD742" i="3" s="1"/>
  <c r="CD778" i="2"/>
  <c r="BD743" i="3" s="1"/>
  <c r="CD779" i="2"/>
  <c r="BD744" i="3" s="1"/>
  <c r="CD780" i="2"/>
  <c r="BD745" i="3" s="1"/>
  <c r="CD781" i="2"/>
  <c r="BD746" i="3" s="1"/>
  <c r="CD782" i="2"/>
  <c r="BD747" i="3" s="1"/>
  <c r="CD783" i="2"/>
  <c r="BD748" i="3" s="1"/>
  <c r="CD784" i="2"/>
  <c r="BD749" i="3" s="1"/>
  <c r="CD785" i="2"/>
  <c r="BD750" i="3" s="1"/>
  <c r="CD786" i="2"/>
  <c r="BD751" i="3" s="1"/>
  <c r="CD787" i="2"/>
  <c r="BD752" i="3" s="1"/>
  <c r="CD788" i="2"/>
  <c r="BD753" i="3" s="1"/>
  <c r="CD789" i="2"/>
  <c r="BD754" i="3" s="1"/>
  <c r="CD790" i="2"/>
  <c r="BD755" i="3" s="1"/>
  <c r="CD791" i="2"/>
  <c r="BD756" i="3" s="1"/>
  <c r="CD792" i="2"/>
  <c r="BD757" i="3" s="1"/>
  <c r="CD793" i="2"/>
  <c r="BD758" i="3" s="1"/>
  <c r="CD794" i="2"/>
  <c r="BD759" i="3" s="1"/>
  <c r="CD795" i="2"/>
  <c r="BD760" i="3" s="1"/>
  <c r="CD796" i="2"/>
  <c r="BD761" i="3" s="1"/>
  <c r="CD797" i="2"/>
  <c r="BD762" i="3" s="1"/>
  <c r="CD798" i="2"/>
  <c r="BD763" i="3" s="1"/>
  <c r="CD799" i="2"/>
  <c r="BD764" i="3" s="1"/>
  <c r="CD800" i="2"/>
  <c r="BD765" i="3" s="1"/>
  <c r="CD801" i="2"/>
  <c r="BD766" i="3" s="1"/>
  <c r="CD802" i="2"/>
  <c r="BD767" i="3" s="1"/>
  <c r="CD803" i="2"/>
  <c r="BD768" i="3" s="1"/>
  <c r="CD804" i="2"/>
  <c r="BD769" i="3" s="1"/>
  <c r="CD805" i="2"/>
  <c r="BD770" i="3" s="1"/>
  <c r="CD806" i="2"/>
  <c r="BD771" i="3" s="1"/>
  <c r="CD807" i="2"/>
  <c r="BD772" i="3" s="1"/>
  <c r="CD808" i="2"/>
  <c r="CD809" i="2"/>
  <c r="BD774" i="3" s="1"/>
  <c r="CD810" i="2"/>
  <c r="BD775" i="3" s="1"/>
  <c r="CD811" i="2"/>
  <c r="BD776" i="3" s="1"/>
  <c r="CD812" i="2"/>
  <c r="BD777" i="3" s="1"/>
  <c r="CD813" i="2"/>
  <c r="BD778" i="3" s="1"/>
  <c r="CD814" i="2"/>
  <c r="BD779" i="3" s="1"/>
  <c r="CD815" i="2"/>
  <c r="BD780" i="3" s="1"/>
  <c r="CD816" i="2"/>
  <c r="BD781" i="3" s="1"/>
  <c r="CD817" i="2"/>
  <c r="CD818" i="2"/>
  <c r="BD783" i="3" s="1"/>
  <c r="CD819" i="2"/>
  <c r="BD784" i="3" s="1"/>
  <c r="CD820" i="2"/>
  <c r="BD785" i="3" s="1"/>
  <c r="CD821" i="2"/>
  <c r="CD822" i="2"/>
  <c r="CD823" i="2"/>
  <c r="CD824" i="2"/>
  <c r="CD825" i="2"/>
  <c r="CD826" i="2"/>
  <c r="CD827" i="2"/>
  <c r="CD828" i="2"/>
  <c r="CD829" i="2"/>
  <c r="CD830" i="2"/>
  <c r="CD831" i="2"/>
  <c r="CD832" i="2"/>
  <c r="CD833" i="2"/>
  <c r="CD834" i="2"/>
  <c r="CD835" i="2"/>
  <c r="CD836" i="2"/>
  <c r="CD837" i="2"/>
  <c r="CD838" i="2"/>
  <c r="CD839" i="2"/>
  <c r="CD840" i="2"/>
  <c r="CD841" i="2"/>
  <c r="CD842" i="2"/>
  <c r="CD843" i="2"/>
  <c r="CD844" i="2"/>
  <c r="CD845" i="2"/>
  <c r="CD846" i="2"/>
  <c r="CD847" i="2"/>
  <c r="CD848" i="2"/>
  <c r="CD849" i="2"/>
  <c r="CD850" i="2"/>
  <c r="CD851" i="2"/>
  <c r="CD852" i="2"/>
  <c r="CD853" i="2"/>
  <c r="CD854" i="2"/>
  <c r="CD855" i="2"/>
  <c r="CD856" i="2"/>
  <c r="CD857" i="2"/>
  <c r="CD858" i="2"/>
  <c r="CD859" i="2"/>
  <c r="CD860" i="2"/>
  <c r="CD861" i="2"/>
  <c r="CD862" i="2"/>
  <c r="CD863" i="2"/>
  <c r="CD864" i="2"/>
  <c r="CD865" i="2"/>
  <c r="CD866" i="2"/>
  <c r="CD867" i="2"/>
  <c r="CD868" i="2"/>
  <c r="CD869" i="2"/>
  <c r="CD870" i="2"/>
  <c r="CD871" i="2"/>
  <c r="CD872" i="2"/>
  <c r="CD873" i="2"/>
  <c r="CD874" i="2"/>
  <c r="CD875" i="2"/>
  <c r="CD876" i="2"/>
  <c r="CD877" i="2"/>
  <c r="CD878" i="2"/>
  <c r="CD879" i="2"/>
  <c r="CD880" i="2"/>
  <c r="CD881" i="2"/>
  <c r="CD882" i="2"/>
  <c r="CD883" i="2"/>
  <c r="CD884" i="2"/>
  <c r="CD885" i="2"/>
  <c r="CD886" i="2"/>
  <c r="CD887" i="2"/>
  <c r="CD888" i="2"/>
  <c r="CD889" i="2"/>
  <c r="CD890" i="2"/>
  <c r="CD891" i="2"/>
  <c r="CD892" i="2"/>
  <c r="CD893" i="2"/>
  <c r="CD894" i="2"/>
  <c r="CD895" i="2"/>
  <c r="CD896" i="2"/>
  <c r="CD897" i="2"/>
  <c r="CD898" i="2"/>
  <c r="CD899" i="2"/>
  <c r="BR3" i="2"/>
  <c r="BS3" i="2" s="1"/>
  <c r="AX3" i="3" s="1"/>
  <c r="BT3" i="2"/>
  <c r="BU3" i="2" s="1"/>
  <c r="AY3" i="3" s="1"/>
  <c r="BV3" i="2"/>
  <c r="BW3" i="2" s="1"/>
  <c r="AZ3" i="3" s="1"/>
  <c r="BX3" i="2"/>
  <c r="BY3" i="2" s="1"/>
  <c r="BA3" i="3" s="1"/>
  <c r="BZ3" i="2"/>
  <c r="CA3" i="2" s="1"/>
  <c r="BB3" i="3" s="1"/>
  <c r="BC3" i="3" s="1"/>
  <c r="CB3" i="2"/>
  <c r="CC3" i="2" s="1"/>
  <c r="BE3" i="3" s="1"/>
  <c r="BR4" i="2"/>
  <c r="BS4" i="2" s="1"/>
  <c r="AX4" i="3" s="1"/>
  <c r="BT4" i="2"/>
  <c r="BU4" i="2" s="1"/>
  <c r="AY4" i="3" s="1"/>
  <c r="BV4" i="2"/>
  <c r="BW4" i="2" s="1"/>
  <c r="AZ4" i="3" s="1"/>
  <c r="BX4" i="2"/>
  <c r="BY4" i="2" s="1"/>
  <c r="BA4" i="3" s="1"/>
  <c r="BZ4" i="2"/>
  <c r="CA4" i="2" s="1"/>
  <c r="BB4" i="3" s="1"/>
  <c r="BC4" i="3" s="1"/>
  <c r="CB4" i="2"/>
  <c r="CC4" i="2" s="1"/>
  <c r="BE4" i="3" s="1"/>
  <c r="BR5" i="2"/>
  <c r="BS5" i="2" s="1"/>
  <c r="AX5" i="3" s="1"/>
  <c r="BT5" i="2"/>
  <c r="BU5" i="2" s="1"/>
  <c r="AY5" i="3" s="1"/>
  <c r="BV5" i="2"/>
  <c r="BW5" i="2" s="1"/>
  <c r="AZ5" i="3" s="1"/>
  <c r="BX5" i="2"/>
  <c r="BY5" i="2" s="1"/>
  <c r="BA5" i="3" s="1"/>
  <c r="BZ5" i="2"/>
  <c r="CA5" i="2" s="1"/>
  <c r="BC5" i="3" s="1"/>
  <c r="CB5" i="2"/>
  <c r="CC5" i="2" s="1"/>
  <c r="BE5" i="3" s="1"/>
  <c r="BR6" i="2"/>
  <c r="BS6" i="2" s="1"/>
  <c r="AX6" i="3" s="1"/>
  <c r="BT6" i="2"/>
  <c r="BU6" i="2" s="1"/>
  <c r="AY6" i="3" s="1"/>
  <c r="BV6" i="2"/>
  <c r="BW6" i="2" s="1"/>
  <c r="AZ6" i="3" s="1"/>
  <c r="BX6" i="2"/>
  <c r="BY6" i="2" s="1"/>
  <c r="BA6" i="3" s="1"/>
  <c r="BZ6" i="2"/>
  <c r="CA6" i="2" s="1"/>
  <c r="BB6" i="3" s="1"/>
  <c r="BC6" i="3" s="1"/>
  <c r="CB6" i="2"/>
  <c r="CC6" i="2" s="1"/>
  <c r="BE6" i="3" s="1"/>
  <c r="BR7" i="2"/>
  <c r="BS7" i="2" s="1"/>
  <c r="AX7" i="3" s="1"/>
  <c r="BT7" i="2"/>
  <c r="BU7" i="2" s="1"/>
  <c r="AY7" i="3" s="1"/>
  <c r="BV7" i="2"/>
  <c r="BW7" i="2" s="1"/>
  <c r="AZ7" i="3" s="1"/>
  <c r="BX7" i="2"/>
  <c r="BY7" i="2" s="1"/>
  <c r="BA7" i="3" s="1"/>
  <c r="BZ7" i="2"/>
  <c r="CA7" i="2" s="1"/>
  <c r="BB7" i="3" s="1"/>
  <c r="BC7" i="3" s="1"/>
  <c r="CB7" i="2"/>
  <c r="CC7" i="2" s="1"/>
  <c r="BE7" i="3" s="1"/>
  <c r="BR8" i="2"/>
  <c r="BS8" i="2" s="1"/>
  <c r="AX8" i="3" s="1"/>
  <c r="BT8" i="2"/>
  <c r="BU8" i="2" s="1"/>
  <c r="AY8" i="3" s="1"/>
  <c r="BV8" i="2"/>
  <c r="BW8" i="2" s="1"/>
  <c r="AZ8" i="3" s="1"/>
  <c r="BX8" i="2"/>
  <c r="BY8" i="2" s="1"/>
  <c r="BA8" i="3" s="1"/>
  <c r="BZ8" i="2"/>
  <c r="CA8" i="2" s="1"/>
  <c r="BB8" i="3" s="1"/>
  <c r="BC8" i="3" s="1"/>
  <c r="CB8" i="2"/>
  <c r="CC8" i="2" s="1"/>
  <c r="BE8" i="3" s="1"/>
  <c r="BR9" i="2"/>
  <c r="BS9" i="2" s="1"/>
  <c r="AX9" i="3" s="1"/>
  <c r="BT9" i="2"/>
  <c r="BU9" i="2" s="1"/>
  <c r="AY9" i="3" s="1"/>
  <c r="BV9" i="2"/>
  <c r="BW9" i="2" s="1"/>
  <c r="AZ9" i="3" s="1"/>
  <c r="BX9" i="2"/>
  <c r="BY9" i="2" s="1"/>
  <c r="BA9" i="3" s="1"/>
  <c r="BZ9" i="2"/>
  <c r="CA9" i="2" s="1"/>
  <c r="BB9" i="3" s="1"/>
  <c r="BC9" i="3" s="1"/>
  <c r="CB9" i="2"/>
  <c r="CC9" i="2" s="1"/>
  <c r="BE9" i="3" s="1"/>
  <c r="BR10" i="2"/>
  <c r="BS10" i="2" s="1"/>
  <c r="AX10" i="3" s="1"/>
  <c r="BT10" i="2"/>
  <c r="BU10" i="2" s="1"/>
  <c r="AY10" i="3" s="1"/>
  <c r="BV10" i="2"/>
  <c r="BW10" i="2" s="1"/>
  <c r="AZ10" i="3" s="1"/>
  <c r="BX10" i="2"/>
  <c r="BY10" i="2" s="1"/>
  <c r="BA10" i="3" s="1"/>
  <c r="BZ10" i="2"/>
  <c r="CA10" i="2" s="1"/>
  <c r="BB10" i="3" s="1"/>
  <c r="BC10" i="3" s="1"/>
  <c r="CB10" i="2"/>
  <c r="CC10" i="2" s="1"/>
  <c r="BE10" i="3" s="1"/>
  <c r="BR11" i="2"/>
  <c r="BS11" i="2" s="1"/>
  <c r="AX11" i="3" s="1"/>
  <c r="BT11" i="2"/>
  <c r="BU11" i="2" s="1"/>
  <c r="AY11" i="3" s="1"/>
  <c r="BV11" i="2"/>
  <c r="BW11" i="2" s="1"/>
  <c r="AZ11" i="3" s="1"/>
  <c r="BX11" i="2"/>
  <c r="BY11" i="2" s="1"/>
  <c r="BA11" i="3" s="1"/>
  <c r="BZ11" i="2"/>
  <c r="CA11" i="2" s="1"/>
  <c r="BB11" i="3" s="1"/>
  <c r="BC11" i="3" s="1"/>
  <c r="CB11" i="2"/>
  <c r="CC11" i="2" s="1"/>
  <c r="BE11" i="3" s="1"/>
  <c r="BR12" i="2"/>
  <c r="BS12" i="2" s="1"/>
  <c r="BT12" i="2"/>
  <c r="BU12" i="2" s="1"/>
  <c r="AY12" i="3" s="1"/>
  <c r="BV12" i="2"/>
  <c r="BW12" i="2" s="1"/>
  <c r="AZ12" i="3" s="1"/>
  <c r="BX12" i="2"/>
  <c r="BY12" i="2" s="1"/>
  <c r="BA12" i="3" s="1"/>
  <c r="BZ12" i="2"/>
  <c r="CA12" i="2" s="1"/>
  <c r="BB12" i="3" s="1"/>
  <c r="BC12" i="3" s="1"/>
  <c r="CB12" i="2"/>
  <c r="CC12" i="2" s="1"/>
  <c r="BE12" i="3" s="1"/>
  <c r="BR13" i="2"/>
  <c r="BS13" i="2" s="1"/>
  <c r="AX13" i="3" s="1"/>
  <c r="BT13" i="2"/>
  <c r="BU13" i="2" s="1"/>
  <c r="AY13" i="3" s="1"/>
  <c r="BV13" i="2"/>
  <c r="BW13" i="2" s="1"/>
  <c r="AZ13" i="3" s="1"/>
  <c r="BX13" i="2"/>
  <c r="BY13" i="2" s="1"/>
  <c r="BA13" i="3" s="1"/>
  <c r="BZ13" i="2"/>
  <c r="CA13" i="2" s="1"/>
  <c r="BB13" i="3" s="1"/>
  <c r="BC13" i="3" s="1"/>
  <c r="CB13" i="2"/>
  <c r="CC13" i="2" s="1"/>
  <c r="BE13" i="3" s="1"/>
  <c r="BR14" i="2"/>
  <c r="BS14" i="2" s="1"/>
  <c r="BT14" i="2"/>
  <c r="BU14" i="2" s="1"/>
  <c r="AY14" i="3" s="1"/>
  <c r="BV14" i="2"/>
  <c r="BW14" i="2" s="1"/>
  <c r="AZ14" i="3" s="1"/>
  <c r="BX14" i="2"/>
  <c r="BY14" i="2" s="1"/>
  <c r="BA14" i="3" s="1"/>
  <c r="BZ14" i="2"/>
  <c r="CA14" i="2" s="1"/>
  <c r="BB14" i="3" s="1"/>
  <c r="BC14" i="3" s="1"/>
  <c r="CB14" i="2"/>
  <c r="CC14" i="2" s="1"/>
  <c r="BE14" i="3" s="1"/>
  <c r="BR15" i="2"/>
  <c r="BS15" i="2" s="1"/>
  <c r="AX15" i="3" s="1"/>
  <c r="BT15" i="2"/>
  <c r="BU15" i="2" s="1"/>
  <c r="AY15" i="3" s="1"/>
  <c r="BV15" i="2"/>
  <c r="BW15" i="2" s="1"/>
  <c r="AZ15" i="3" s="1"/>
  <c r="BX15" i="2"/>
  <c r="BY15" i="2" s="1"/>
  <c r="BA15" i="3" s="1"/>
  <c r="BZ15" i="2"/>
  <c r="CA15" i="2" s="1"/>
  <c r="BB15" i="3" s="1"/>
  <c r="BC15" i="3" s="1"/>
  <c r="CB15" i="2"/>
  <c r="CC15" i="2" s="1"/>
  <c r="BE15" i="3" s="1"/>
  <c r="BR16" i="2"/>
  <c r="BS16" i="2" s="1"/>
  <c r="AX16" i="3" s="1"/>
  <c r="BT16" i="2"/>
  <c r="BU16" i="2" s="1"/>
  <c r="AY16" i="3" s="1"/>
  <c r="BV16" i="2"/>
  <c r="BW16" i="2" s="1"/>
  <c r="AZ16" i="3" s="1"/>
  <c r="BX16" i="2"/>
  <c r="BY16" i="2" s="1"/>
  <c r="BA16" i="3" s="1"/>
  <c r="BZ16" i="2"/>
  <c r="CA16" i="2" s="1"/>
  <c r="BB16" i="3" s="1"/>
  <c r="BC16" i="3" s="1"/>
  <c r="CB16" i="2"/>
  <c r="CC16" i="2" s="1"/>
  <c r="BE16" i="3" s="1"/>
  <c r="BR17" i="2"/>
  <c r="BS17" i="2" s="1"/>
  <c r="AX17" i="3" s="1"/>
  <c r="BT17" i="2"/>
  <c r="BU17" i="2" s="1"/>
  <c r="AY17" i="3" s="1"/>
  <c r="BV17" i="2"/>
  <c r="BW17" i="2" s="1"/>
  <c r="AZ17" i="3" s="1"/>
  <c r="BX17" i="2"/>
  <c r="BY17" i="2" s="1"/>
  <c r="BA17" i="3" s="1"/>
  <c r="BZ17" i="2"/>
  <c r="CA17" i="2" s="1"/>
  <c r="BB17" i="3" s="1"/>
  <c r="BC17" i="3" s="1"/>
  <c r="CB17" i="2"/>
  <c r="CC17" i="2" s="1"/>
  <c r="BE17" i="3" s="1"/>
  <c r="BR18" i="2"/>
  <c r="BS18" i="2" s="1"/>
  <c r="AX18" i="3" s="1"/>
  <c r="BT18" i="2"/>
  <c r="BU18" i="2" s="1"/>
  <c r="AY18" i="3" s="1"/>
  <c r="BV18" i="2"/>
  <c r="BW18" i="2" s="1"/>
  <c r="AZ18" i="3" s="1"/>
  <c r="BX18" i="2"/>
  <c r="BY18" i="2" s="1"/>
  <c r="BA18" i="3" s="1"/>
  <c r="BZ18" i="2"/>
  <c r="CA18" i="2" s="1"/>
  <c r="BB18" i="3" s="1"/>
  <c r="BC18" i="3" s="1"/>
  <c r="CB18" i="2"/>
  <c r="CC18" i="2" s="1"/>
  <c r="BE18" i="3" s="1"/>
  <c r="BR19" i="2"/>
  <c r="BS19" i="2" s="1"/>
  <c r="AX19" i="3" s="1"/>
  <c r="BT19" i="2"/>
  <c r="BU19" i="2" s="1"/>
  <c r="AY19" i="3" s="1"/>
  <c r="BV19" i="2"/>
  <c r="BW19" i="2" s="1"/>
  <c r="AZ19" i="3" s="1"/>
  <c r="BX19" i="2"/>
  <c r="BY19" i="2" s="1"/>
  <c r="BA19" i="3" s="1"/>
  <c r="BZ19" i="2"/>
  <c r="CA19" i="2" s="1"/>
  <c r="BB19" i="3" s="1"/>
  <c r="BC19" i="3" s="1"/>
  <c r="CB19" i="2"/>
  <c r="CC19" i="2" s="1"/>
  <c r="BE19" i="3" s="1"/>
  <c r="BR20" i="2"/>
  <c r="BS20" i="2" s="1"/>
  <c r="AX20" i="3" s="1"/>
  <c r="BT20" i="2"/>
  <c r="BU20" i="2" s="1"/>
  <c r="AY20" i="3" s="1"/>
  <c r="BV20" i="2"/>
  <c r="BW20" i="2" s="1"/>
  <c r="AZ20" i="3" s="1"/>
  <c r="BX20" i="2"/>
  <c r="BY20" i="2" s="1"/>
  <c r="BA20" i="3" s="1"/>
  <c r="BZ20" i="2"/>
  <c r="CA20" i="2" s="1"/>
  <c r="BB20" i="3" s="1"/>
  <c r="BC20" i="3" s="1"/>
  <c r="CB20" i="2"/>
  <c r="CC20" i="2" s="1"/>
  <c r="BE20" i="3" s="1"/>
  <c r="BR21" i="2"/>
  <c r="BS21" i="2" s="1"/>
  <c r="AX21" i="3" s="1"/>
  <c r="BT21" i="2"/>
  <c r="BU21" i="2" s="1"/>
  <c r="AY21" i="3" s="1"/>
  <c r="BV21" i="2"/>
  <c r="BW21" i="2" s="1"/>
  <c r="AZ21" i="3" s="1"/>
  <c r="BX21" i="2"/>
  <c r="BY21" i="2" s="1"/>
  <c r="BA21" i="3" s="1"/>
  <c r="BZ21" i="2"/>
  <c r="CA21" i="2" s="1"/>
  <c r="BB21" i="3" s="1"/>
  <c r="BC21" i="3" s="1"/>
  <c r="CB21" i="2"/>
  <c r="CC21" i="2" s="1"/>
  <c r="BE21" i="3" s="1"/>
  <c r="BR22" i="2"/>
  <c r="BS22" i="2" s="1"/>
  <c r="AX22" i="3" s="1"/>
  <c r="BT22" i="2"/>
  <c r="BU22" i="2" s="1"/>
  <c r="AY22" i="3" s="1"/>
  <c r="BV22" i="2"/>
  <c r="BW22" i="2" s="1"/>
  <c r="AZ22" i="3" s="1"/>
  <c r="BX22" i="2"/>
  <c r="BY22" i="2" s="1"/>
  <c r="BA22" i="3" s="1"/>
  <c r="BZ22" i="2"/>
  <c r="CA22" i="2" s="1"/>
  <c r="BB22" i="3" s="1"/>
  <c r="BC22" i="3" s="1"/>
  <c r="CB22" i="2"/>
  <c r="CC22" i="2" s="1"/>
  <c r="BE22" i="3" s="1"/>
  <c r="BR23" i="2"/>
  <c r="BS23" i="2" s="1"/>
  <c r="AX23" i="3" s="1"/>
  <c r="BT23" i="2"/>
  <c r="BU23" i="2" s="1"/>
  <c r="AY23" i="3" s="1"/>
  <c r="BV23" i="2"/>
  <c r="BW23" i="2" s="1"/>
  <c r="AZ23" i="3" s="1"/>
  <c r="BX23" i="2"/>
  <c r="BY23" i="2" s="1"/>
  <c r="BA23" i="3" s="1"/>
  <c r="BZ23" i="2"/>
  <c r="CA23" i="2" s="1"/>
  <c r="BB23" i="3" s="1"/>
  <c r="BC23" i="3" s="1"/>
  <c r="CB23" i="2"/>
  <c r="CC23" i="2" s="1"/>
  <c r="BE23" i="3" s="1"/>
  <c r="BR24" i="2"/>
  <c r="BS24" i="2" s="1"/>
  <c r="AX24" i="3" s="1"/>
  <c r="BT24" i="2"/>
  <c r="BU24" i="2" s="1"/>
  <c r="AY24" i="3" s="1"/>
  <c r="BV24" i="2"/>
  <c r="BW24" i="2" s="1"/>
  <c r="AZ24" i="3" s="1"/>
  <c r="BX24" i="2"/>
  <c r="BY24" i="2" s="1"/>
  <c r="BA24" i="3" s="1"/>
  <c r="BZ24" i="2"/>
  <c r="CA24" i="2" s="1"/>
  <c r="BB24" i="3" s="1"/>
  <c r="BC24" i="3" s="1"/>
  <c r="CB24" i="2"/>
  <c r="CC24" i="2" s="1"/>
  <c r="BE24" i="3" s="1"/>
  <c r="BR25" i="2"/>
  <c r="BS25" i="2" s="1"/>
  <c r="AX25" i="3" s="1"/>
  <c r="BT25" i="2"/>
  <c r="BU25" i="2" s="1"/>
  <c r="AY25" i="3" s="1"/>
  <c r="BV25" i="2"/>
  <c r="BW25" i="2" s="1"/>
  <c r="AZ25" i="3" s="1"/>
  <c r="BX25" i="2"/>
  <c r="BY25" i="2" s="1"/>
  <c r="BA25" i="3" s="1"/>
  <c r="BZ25" i="2"/>
  <c r="CA25" i="2" s="1"/>
  <c r="BB25" i="3" s="1"/>
  <c r="BC25" i="3" s="1"/>
  <c r="CB25" i="2"/>
  <c r="CC25" i="2" s="1"/>
  <c r="BE25" i="3" s="1"/>
  <c r="BR26" i="2"/>
  <c r="BS26" i="2" s="1"/>
  <c r="AX26" i="3" s="1"/>
  <c r="BT26" i="2"/>
  <c r="BU26" i="2" s="1"/>
  <c r="AY26" i="3" s="1"/>
  <c r="BV26" i="2"/>
  <c r="BW26" i="2" s="1"/>
  <c r="AZ26" i="3" s="1"/>
  <c r="BX26" i="2"/>
  <c r="BY26" i="2" s="1"/>
  <c r="BA26" i="3" s="1"/>
  <c r="BZ26" i="2"/>
  <c r="CA26" i="2" s="1"/>
  <c r="BB26" i="3" s="1"/>
  <c r="BC26" i="3" s="1"/>
  <c r="CB26" i="2"/>
  <c r="CC26" i="2" s="1"/>
  <c r="BE26" i="3" s="1"/>
  <c r="BR27" i="2"/>
  <c r="BS27" i="2" s="1"/>
  <c r="AX27" i="3" s="1"/>
  <c r="BT27" i="2"/>
  <c r="BU27" i="2" s="1"/>
  <c r="AY27" i="3" s="1"/>
  <c r="BV27" i="2"/>
  <c r="BW27" i="2" s="1"/>
  <c r="AZ27" i="3" s="1"/>
  <c r="BX27" i="2"/>
  <c r="BY27" i="2" s="1"/>
  <c r="BA27" i="3" s="1"/>
  <c r="BZ27" i="2"/>
  <c r="CA27" i="2" s="1"/>
  <c r="BB27" i="3" s="1"/>
  <c r="BC27" i="3" s="1"/>
  <c r="CB27" i="2"/>
  <c r="CC27" i="2" s="1"/>
  <c r="BE27" i="3" s="1"/>
  <c r="BR28" i="2"/>
  <c r="BS28" i="2" s="1"/>
  <c r="AX28" i="3" s="1"/>
  <c r="BT28" i="2"/>
  <c r="BU28" i="2" s="1"/>
  <c r="AY28" i="3" s="1"/>
  <c r="BV28" i="2"/>
  <c r="BW28" i="2" s="1"/>
  <c r="AZ28" i="3" s="1"/>
  <c r="BX28" i="2"/>
  <c r="BY28" i="2" s="1"/>
  <c r="BA28" i="3" s="1"/>
  <c r="BZ28" i="2"/>
  <c r="CA28" i="2" s="1"/>
  <c r="BB28" i="3" s="1"/>
  <c r="BC28" i="3" s="1"/>
  <c r="CB28" i="2"/>
  <c r="CC28" i="2" s="1"/>
  <c r="BE28" i="3" s="1"/>
  <c r="BR29" i="2"/>
  <c r="BS29" i="2" s="1"/>
  <c r="AX29" i="3" s="1"/>
  <c r="BT29" i="2"/>
  <c r="BU29" i="2" s="1"/>
  <c r="AY29" i="3" s="1"/>
  <c r="BV29" i="2"/>
  <c r="BW29" i="2" s="1"/>
  <c r="AZ29" i="3" s="1"/>
  <c r="BX29" i="2"/>
  <c r="BY29" i="2" s="1"/>
  <c r="BA29" i="3" s="1"/>
  <c r="BZ29" i="2"/>
  <c r="CA29" i="2" s="1"/>
  <c r="BB29" i="3" s="1"/>
  <c r="BC29" i="3" s="1"/>
  <c r="CB29" i="2"/>
  <c r="CC29" i="2" s="1"/>
  <c r="BE29" i="3" s="1"/>
  <c r="BR30" i="2"/>
  <c r="BS30" i="2" s="1"/>
  <c r="AX30" i="3" s="1"/>
  <c r="BT30" i="2"/>
  <c r="BU30" i="2" s="1"/>
  <c r="AY30" i="3" s="1"/>
  <c r="BV30" i="2"/>
  <c r="BW30" i="2" s="1"/>
  <c r="AZ30" i="3" s="1"/>
  <c r="BX30" i="2"/>
  <c r="BY30" i="2" s="1"/>
  <c r="BA30" i="3" s="1"/>
  <c r="BZ30" i="2"/>
  <c r="CA30" i="2" s="1"/>
  <c r="BB30" i="3" s="1"/>
  <c r="BC30" i="3" s="1"/>
  <c r="CB30" i="2"/>
  <c r="CC30" i="2" s="1"/>
  <c r="BE30" i="3" s="1"/>
  <c r="BR31" i="2"/>
  <c r="BS31" i="2" s="1"/>
  <c r="AX31" i="3" s="1"/>
  <c r="BT31" i="2"/>
  <c r="BU31" i="2" s="1"/>
  <c r="AY31" i="3" s="1"/>
  <c r="BV31" i="2"/>
  <c r="BW31" i="2" s="1"/>
  <c r="AZ31" i="3" s="1"/>
  <c r="BX31" i="2"/>
  <c r="BY31" i="2" s="1"/>
  <c r="BA31" i="3" s="1"/>
  <c r="BZ31" i="2"/>
  <c r="CA31" i="2" s="1"/>
  <c r="BB31" i="3" s="1"/>
  <c r="BC31" i="3" s="1"/>
  <c r="CB31" i="2"/>
  <c r="CC31" i="2" s="1"/>
  <c r="BE31" i="3" s="1"/>
  <c r="BR32" i="2"/>
  <c r="BS32" i="2" s="1"/>
  <c r="AX32" i="3" s="1"/>
  <c r="BT32" i="2"/>
  <c r="BU32" i="2" s="1"/>
  <c r="AY32" i="3" s="1"/>
  <c r="BV32" i="2"/>
  <c r="BW32" i="2" s="1"/>
  <c r="AZ32" i="3" s="1"/>
  <c r="BX32" i="2"/>
  <c r="BY32" i="2" s="1"/>
  <c r="BA32" i="3" s="1"/>
  <c r="BZ32" i="2"/>
  <c r="CA32" i="2" s="1"/>
  <c r="BB32" i="3" s="1"/>
  <c r="BC32" i="3" s="1"/>
  <c r="CB32" i="2"/>
  <c r="CC32" i="2" s="1"/>
  <c r="BE32" i="3" s="1"/>
  <c r="BR33" i="2"/>
  <c r="BS33" i="2" s="1"/>
  <c r="AX33" i="3" s="1"/>
  <c r="BT33" i="2"/>
  <c r="BU33" i="2" s="1"/>
  <c r="AY33" i="3" s="1"/>
  <c r="BV33" i="2"/>
  <c r="BW33" i="2" s="1"/>
  <c r="AZ33" i="3" s="1"/>
  <c r="BX33" i="2"/>
  <c r="BY33" i="2" s="1"/>
  <c r="BA33" i="3" s="1"/>
  <c r="BZ33" i="2"/>
  <c r="CA33" i="2" s="1"/>
  <c r="BB33" i="3" s="1"/>
  <c r="BC33" i="3" s="1"/>
  <c r="CB33" i="2"/>
  <c r="CC33" i="2" s="1"/>
  <c r="BE33" i="3" s="1"/>
  <c r="BR34" i="2"/>
  <c r="BS34" i="2" s="1"/>
  <c r="AX34" i="3" s="1"/>
  <c r="BT34" i="2"/>
  <c r="BU34" i="2" s="1"/>
  <c r="AY34" i="3" s="1"/>
  <c r="BV34" i="2"/>
  <c r="BW34" i="2" s="1"/>
  <c r="AZ34" i="3" s="1"/>
  <c r="BX34" i="2"/>
  <c r="BY34" i="2" s="1"/>
  <c r="BA34" i="3" s="1"/>
  <c r="BZ34" i="2"/>
  <c r="CA34" i="2" s="1"/>
  <c r="BB34" i="3" s="1"/>
  <c r="BC34" i="3" s="1"/>
  <c r="CB34" i="2"/>
  <c r="CC34" i="2" s="1"/>
  <c r="BE34" i="3" s="1"/>
  <c r="BR35" i="2"/>
  <c r="BS35" i="2" s="1"/>
  <c r="AX35" i="3" s="1"/>
  <c r="BT35" i="2"/>
  <c r="BU35" i="2" s="1"/>
  <c r="AY35" i="3" s="1"/>
  <c r="BV35" i="2"/>
  <c r="BW35" i="2" s="1"/>
  <c r="AZ35" i="3" s="1"/>
  <c r="BX35" i="2"/>
  <c r="BY35" i="2" s="1"/>
  <c r="BA35" i="3" s="1"/>
  <c r="BZ35" i="2"/>
  <c r="CA35" i="2" s="1"/>
  <c r="BB35" i="3" s="1"/>
  <c r="BC35" i="3" s="1"/>
  <c r="CB35" i="2"/>
  <c r="CC35" i="2" s="1"/>
  <c r="BE35" i="3" s="1"/>
  <c r="BR36" i="2"/>
  <c r="BS36" i="2" s="1"/>
  <c r="BT36" i="2"/>
  <c r="BU36" i="2" s="1"/>
  <c r="BV36" i="2"/>
  <c r="BW36" i="2" s="1"/>
  <c r="BX36" i="2"/>
  <c r="BY36" i="2" s="1"/>
  <c r="BZ36" i="2"/>
  <c r="CA36" i="2" s="1"/>
  <c r="CB36" i="2"/>
  <c r="CC36" i="2" s="1"/>
  <c r="BR37" i="2"/>
  <c r="BS37" i="2" s="1"/>
  <c r="AX36" i="3" s="1"/>
  <c r="BT37" i="2"/>
  <c r="BU37" i="2" s="1"/>
  <c r="AY36" i="3" s="1"/>
  <c r="BV37" i="2"/>
  <c r="BW37" i="2" s="1"/>
  <c r="AZ36" i="3" s="1"/>
  <c r="BX37" i="2"/>
  <c r="BY37" i="2" s="1"/>
  <c r="BA36" i="3" s="1"/>
  <c r="BZ37" i="2"/>
  <c r="CA37" i="2" s="1"/>
  <c r="BB36" i="3" s="1"/>
  <c r="BC36" i="3" s="1"/>
  <c r="CB37" i="2"/>
  <c r="CC37" i="2" s="1"/>
  <c r="BE36" i="3" s="1"/>
  <c r="BR38" i="2"/>
  <c r="BS38" i="2" s="1"/>
  <c r="AX37" i="3" s="1"/>
  <c r="BT38" i="2"/>
  <c r="BU38" i="2" s="1"/>
  <c r="AY37" i="3" s="1"/>
  <c r="BV38" i="2"/>
  <c r="BW38" i="2" s="1"/>
  <c r="AZ37" i="3" s="1"/>
  <c r="BX38" i="2"/>
  <c r="BY38" i="2" s="1"/>
  <c r="BA37" i="3" s="1"/>
  <c r="BZ38" i="2"/>
  <c r="CA38" i="2" s="1"/>
  <c r="BB37" i="3" s="1"/>
  <c r="BC37" i="3" s="1"/>
  <c r="CB38" i="2"/>
  <c r="CC38" i="2" s="1"/>
  <c r="BE37" i="3" s="1"/>
  <c r="BR39" i="2"/>
  <c r="BS39" i="2" s="1"/>
  <c r="AX38" i="3" s="1"/>
  <c r="BT39" i="2"/>
  <c r="BU39" i="2" s="1"/>
  <c r="AY38" i="3" s="1"/>
  <c r="BV39" i="2"/>
  <c r="BW39" i="2" s="1"/>
  <c r="AZ38" i="3" s="1"/>
  <c r="BX39" i="2"/>
  <c r="BY39" i="2" s="1"/>
  <c r="BA38" i="3" s="1"/>
  <c r="BZ39" i="2"/>
  <c r="CA39" i="2" s="1"/>
  <c r="BB38" i="3" s="1"/>
  <c r="BC38" i="3" s="1"/>
  <c r="CB39" i="2"/>
  <c r="CC39" i="2" s="1"/>
  <c r="BE38" i="3" s="1"/>
  <c r="BR40" i="2"/>
  <c r="BS40" i="2" s="1"/>
  <c r="AX39" i="3" s="1"/>
  <c r="BT40" i="2"/>
  <c r="BU40" i="2" s="1"/>
  <c r="AY39" i="3" s="1"/>
  <c r="BV40" i="2"/>
  <c r="BW40" i="2" s="1"/>
  <c r="AZ39" i="3" s="1"/>
  <c r="BX40" i="2"/>
  <c r="BY40" i="2" s="1"/>
  <c r="BA39" i="3" s="1"/>
  <c r="BZ40" i="2"/>
  <c r="CA40" i="2" s="1"/>
  <c r="BB39" i="3" s="1"/>
  <c r="BC39" i="3" s="1"/>
  <c r="CB40" i="2"/>
  <c r="CC40" i="2" s="1"/>
  <c r="BE39" i="3" s="1"/>
  <c r="BR41" i="2"/>
  <c r="BS41" i="2" s="1"/>
  <c r="AX40" i="3" s="1"/>
  <c r="BT41" i="2"/>
  <c r="BU41" i="2" s="1"/>
  <c r="AY40" i="3" s="1"/>
  <c r="BV41" i="2"/>
  <c r="BW41" i="2" s="1"/>
  <c r="AZ40" i="3" s="1"/>
  <c r="BX41" i="2"/>
  <c r="BY41" i="2" s="1"/>
  <c r="BA40" i="3" s="1"/>
  <c r="BZ41" i="2"/>
  <c r="CA41" i="2" s="1"/>
  <c r="BB40" i="3" s="1"/>
  <c r="BC40" i="3" s="1"/>
  <c r="CB41" i="2"/>
  <c r="CC41" i="2" s="1"/>
  <c r="BE40" i="3" s="1"/>
  <c r="BR42" i="2"/>
  <c r="BS42" i="2" s="1"/>
  <c r="AX41" i="3" s="1"/>
  <c r="BT42" i="2"/>
  <c r="BU42" i="2" s="1"/>
  <c r="AY41" i="3" s="1"/>
  <c r="BV42" i="2"/>
  <c r="BW42" i="2" s="1"/>
  <c r="AZ41" i="3" s="1"/>
  <c r="BX42" i="2"/>
  <c r="BY42" i="2" s="1"/>
  <c r="BA41" i="3" s="1"/>
  <c r="BZ42" i="2"/>
  <c r="CA42" i="2" s="1"/>
  <c r="BB41" i="3" s="1"/>
  <c r="BC41" i="3" s="1"/>
  <c r="CB42" i="2"/>
  <c r="CC42" i="2" s="1"/>
  <c r="BE41" i="3" s="1"/>
  <c r="BR43" i="2"/>
  <c r="BS43" i="2" s="1"/>
  <c r="AX42" i="3" s="1"/>
  <c r="BT43" i="2"/>
  <c r="BU43" i="2" s="1"/>
  <c r="AY42" i="3" s="1"/>
  <c r="BV43" i="2"/>
  <c r="BW43" i="2" s="1"/>
  <c r="AZ42" i="3" s="1"/>
  <c r="BX43" i="2"/>
  <c r="BY43" i="2" s="1"/>
  <c r="BA42" i="3" s="1"/>
  <c r="BZ43" i="2"/>
  <c r="CA43" i="2" s="1"/>
  <c r="BB42" i="3" s="1"/>
  <c r="BC42" i="3" s="1"/>
  <c r="CB43" i="2"/>
  <c r="CC43" i="2" s="1"/>
  <c r="BE42" i="3" s="1"/>
  <c r="BR44" i="2"/>
  <c r="BS44" i="2" s="1"/>
  <c r="AX43" i="3" s="1"/>
  <c r="BT44" i="2"/>
  <c r="BU44" i="2" s="1"/>
  <c r="AY43" i="3" s="1"/>
  <c r="BV44" i="2"/>
  <c r="BW44" i="2" s="1"/>
  <c r="AZ43" i="3" s="1"/>
  <c r="BX44" i="2"/>
  <c r="BY44" i="2" s="1"/>
  <c r="BA43" i="3" s="1"/>
  <c r="BZ44" i="2"/>
  <c r="CA44" i="2" s="1"/>
  <c r="BB43" i="3" s="1"/>
  <c r="BC43" i="3" s="1"/>
  <c r="CB44" i="2"/>
  <c r="CC44" i="2" s="1"/>
  <c r="BE43" i="3" s="1"/>
  <c r="BR45" i="2"/>
  <c r="BS45" i="2" s="1"/>
  <c r="AX44" i="3" s="1"/>
  <c r="BT45" i="2"/>
  <c r="BU45" i="2" s="1"/>
  <c r="AY44" i="3" s="1"/>
  <c r="BV45" i="2"/>
  <c r="BW45" i="2" s="1"/>
  <c r="AZ44" i="3" s="1"/>
  <c r="BX45" i="2"/>
  <c r="BY45" i="2" s="1"/>
  <c r="BA44" i="3" s="1"/>
  <c r="BZ45" i="2"/>
  <c r="CA45" i="2" s="1"/>
  <c r="BB44" i="3" s="1"/>
  <c r="BC44" i="3" s="1"/>
  <c r="CB45" i="2"/>
  <c r="CC45" i="2" s="1"/>
  <c r="BE44" i="3" s="1"/>
  <c r="BR46" i="2"/>
  <c r="BS46" i="2" s="1"/>
  <c r="BT46" i="2"/>
  <c r="BU46" i="2" s="1"/>
  <c r="BV46" i="2"/>
  <c r="BW46" i="2" s="1"/>
  <c r="BX46" i="2"/>
  <c r="BY46" i="2" s="1"/>
  <c r="BZ46" i="2"/>
  <c r="CA46" i="2" s="1"/>
  <c r="CB46" i="2"/>
  <c r="CC46" i="2" s="1"/>
  <c r="BR47" i="2"/>
  <c r="BS47" i="2" s="1"/>
  <c r="AX46" i="3" s="1"/>
  <c r="BT47" i="2"/>
  <c r="BU47" i="2" s="1"/>
  <c r="AY46" i="3" s="1"/>
  <c r="BV47" i="2"/>
  <c r="BW47" i="2" s="1"/>
  <c r="AZ46" i="3" s="1"/>
  <c r="BX47" i="2"/>
  <c r="BY47" i="2" s="1"/>
  <c r="BA46" i="3" s="1"/>
  <c r="BZ47" i="2"/>
  <c r="CA47" i="2" s="1"/>
  <c r="BB46" i="3" s="1"/>
  <c r="BC46" i="3" s="1"/>
  <c r="CB47" i="2"/>
  <c r="CC47" i="2" s="1"/>
  <c r="BE46" i="3" s="1"/>
  <c r="BR48" i="2"/>
  <c r="BS48" i="2" s="1"/>
  <c r="AX47" i="3" s="1"/>
  <c r="BT48" i="2"/>
  <c r="BU48" i="2" s="1"/>
  <c r="AY47" i="3" s="1"/>
  <c r="BV48" i="2"/>
  <c r="BW48" i="2" s="1"/>
  <c r="AZ47" i="3" s="1"/>
  <c r="BX48" i="2"/>
  <c r="BY48" i="2" s="1"/>
  <c r="BA47" i="3" s="1"/>
  <c r="BZ48" i="2"/>
  <c r="CA48" i="2" s="1"/>
  <c r="BB47" i="3" s="1"/>
  <c r="BC47" i="3" s="1"/>
  <c r="CB48" i="2"/>
  <c r="CC48" i="2" s="1"/>
  <c r="BE47" i="3" s="1"/>
  <c r="BR49" i="2"/>
  <c r="BS49" i="2" s="1"/>
  <c r="AX48" i="3" s="1"/>
  <c r="BT49" i="2"/>
  <c r="BU49" i="2" s="1"/>
  <c r="AY48" i="3" s="1"/>
  <c r="BV49" i="2"/>
  <c r="BW49" i="2" s="1"/>
  <c r="AZ48" i="3" s="1"/>
  <c r="BX49" i="2"/>
  <c r="BY49" i="2" s="1"/>
  <c r="BA48" i="3" s="1"/>
  <c r="BZ49" i="2"/>
  <c r="CA49" i="2" s="1"/>
  <c r="BB48" i="3" s="1"/>
  <c r="BC48" i="3" s="1"/>
  <c r="CB49" i="2"/>
  <c r="CC49" i="2" s="1"/>
  <c r="BE48" i="3" s="1"/>
  <c r="BR50" i="2"/>
  <c r="BS50" i="2" s="1"/>
  <c r="BT50" i="2"/>
  <c r="BU50" i="2" s="1"/>
  <c r="BV50" i="2"/>
  <c r="BW50" i="2" s="1"/>
  <c r="BX50" i="2"/>
  <c r="BY50" i="2" s="1"/>
  <c r="BZ50" i="2"/>
  <c r="CA50" i="2" s="1"/>
  <c r="CB50" i="2"/>
  <c r="CC50" i="2" s="1"/>
  <c r="BR51" i="2"/>
  <c r="BS51" i="2" s="1"/>
  <c r="AX49" i="3" s="1"/>
  <c r="BT51" i="2"/>
  <c r="BU51" i="2" s="1"/>
  <c r="AY49" i="3" s="1"/>
  <c r="BV51" i="2"/>
  <c r="BW51" i="2" s="1"/>
  <c r="AZ49" i="3" s="1"/>
  <c r="BX51" i="2"/>
  <c r="BY51" i="2" s="1"/>
  <c r="BA49" i="3" s="1"/>
  <c r="BZ51" i="2"/>
  <c r="CA51" i="2" s="1"/>
  <c r="BB49" i="3" s="1"/>
  <c r="BC49" i="3" s="1"/>
  <c r="CB51" i="2"/>
  <c r="CC51" i="2" s="1"/>
  <c r="BE49" i="3" s="1"/>
  <c r="BR52" i="2"/>
  <c r="BS52" i="2" s="1"/>
  <c r="AX50" i="3" s="1"/>
  <c r="BT52" i="2"/>
  <c r="BU52" i="2" s="1"/>
  <c r="AY50" i="3" s="1"/>
  <c r="BV52" i="2"/>
  <c r="BW52" i="2" s="1"/>
  <c r="AZ50" i="3" s="1"/>
  <c r="BX52" i="2"/>
  <c r="BY52" i="2" s="1"/>
  <c r="BA50" i="3" s="1"/>
  <c r="BZ52" i="2"/>
  <c r="CA52" i="2" s="1"/>
  <c r="BB50" i="3" s="1"/>
  <c r="BC50" i="3" s="1"/>
  <c r="CB52" i="2"/>
  <c r="CC52" i="2" s="1"/>
  <c r="BE50" i="3" s="1"/>
  <c r="BR53" i="2"/>
  <c r="BS53" i="2" s="1"/>
  <c r="AX51" i="3" s="1"/>
  <c r="BT53" i="2"/>
  <c r="BU53" i="2" s="1"/>
  <c r="AY51" i="3" s="1"/>
  <c r="BV53" i="2"/>
  <c r="BW53" i="2" s="1"/>
  <c r="AZ51" i="3" s="1"/>
  <c r="BX53" i="2"/>
  <c r="BY53" i="2" s="1"/>
  <c r="BA51" i="3" s="1"/>
  <c r="BZ53" i="2"/>
  <c r="CA53" i="2" s="1"/>
  <c r="BB51" i="3" s="1"/>
  <c r="BC51" i="3" s="1"/>
  <c r="CB53" i="2"/>
  <c r="CC53" i="2" s="1"/>
  <c r="BE51" i="3" s="1"/>
  <c r="BR54" i="2"/>
  <c r="BS54" i="2" s="1"/>
  <c r="AX52" i="3" s="1"/>
  <c r="BT54" i="2"/>
  <c r="BU54" i="2" s="1"/>
  <c r="AY52" i="3" s="1"/>
  <c r="BV54" i="2"/>
  <c r="BW54" i="2" s="1"/>
  <c r="AZ52" i="3" s="1"/>
  <c r="BX54" i="2"/>
  <c r="BY54" i="2" s="1"/>
  <c r="BA52" i="3" s="1"/>
  <c r="BZ54" i="2"/>
  <c r="CA54" i="2" s="1"/>
  <c r="BB52" i="3" s="1"/>
  <c r="BC52" i="3" s="1"/>
  <c r="CB54" i="2"/>
  <c r="CC54" i="2" s="1"/>
  <c r="BE52" i="3" s="1"/>
  <c r="BR55" i="2"/>
  <c r="BS55" i="2" s="1"/>
  <c r="AX53" i="3" s="1"/>
  <c r="BT55" i="2"/>
  <c r="BU55" i="2" s="1"/>
  <c r="AY53" i="3" s="1"/>
  <c r="BV55" i="2"/>
  <c r="BW55" i="2" s="1"/>
  <c r="AZ53" i="3" s="1"/>
  <c r="BX55" i="2"/>
  <c r="BY55" i="2" s="1"/>
  <c r="BA53" i="3" s="1"/>
  <c r="BZ55" i="2"/>
  <c r="CA55" i="2" s="1"/>
  <c r="BB53" i="3" s="1"/>
  <c r="BC53" i="3" s="1"/>
  <c r="CB55" i="2"/>
  <c r="CC55" i="2" s="1"/>
  <c r="BE53" i="3" s="1"/>
  <c r="BR56" i="2"/>
  <c r="BS56" i="2" s="1"/>
  <c r="AX54" i="3" s="1"/>
  <c r="BT56" i="2"/>
  <c r="BU56" i="2" s="1"/>
  <c r="AY54" i="3" s="1"/>
  <c r="BV56" i="2"/>
  <c r="BW56" i="2" s="1"/>
  <c r="AZ54" i="3" s="1"/>
  <c r="BX56" i="2"/>
  <c r="BY56" i="2" s="1"/>
  <c r="BA54" i="3" s="1"/>
  <c r="BZ56" i="2"/>
  <c r="CA56" i="2" s="1"/>
  <c r="BB54" i="3" s="1"/>
  <c r="BC54" i="3" s="1"/>
  <c r="CB56" i="2"/>
  <c r="CC56" i="2" s="1"/>
  <c r="BE54" i="3" s="1"/>
  <c r="BR57" i="2"/>
  <c r="BS57" i="2" s="1"/>
  <c r="AX55" i="3" s="1"/>
  <c r="BT57" i="2"/>
  <c r="BU57" i="2" s="1"/>
  <c r="AY55" i="3" s="1"/>
  <c r="BV57" i="2"/>
  <c r="BW57" i="2" s="1"/>
  <c r="AZ55" i="3" s="1"/>
  <c r="BX57" i="2"/>
  <c r="BY57" i="2" s="1"/>
  <c r="BA55" i="3" s="1"/>
  <c r="BZ57" i="2"/>
  <c r="CA57" i="2" s="1"/>
  <c r="BB55" i="3" s="1"/>
  <c r="BC55" i="3" s="1"/>
  <c r="CB57" i="2"/>
  <c r="CC57" i="2" s="1"/>
  <c r="BE55" i="3" s="1"/>
  <c r="BR58" i="2"/>
  <c r="BS58" i="2" s="1"/>
  <c r="AX56" i="3" s="1"/>
  <c r="BT58" i="2"/>
  <c r="BU58" i="2" s="1"/>
  <c r="AY56" i="3" s="1"/>
  <c r="BV58" i="2"/>
  <c r="BW58" i="2" s="1"/>
  <c r="AZ56" i="3" s="1"/>
  <c r="BX58" i="2"/>
  <c r="BY58" i="2" s="1"/>
  <c r="BA56" i="3" s="1"/>
  <c r="BZ58" i="2"/>
  <c r="CA58" i="2" s="1"/>
  <c r="BB56" i="3" s="1"/>
  <c r="BC56" i="3" s="1"/>
  <c r="CB58" i="2"/>
  <c r="CC58" i="2" s="1"/>
  <c r="BE56" i="3" s="1"/>
  <c r="BR59" i="2"/>
  <c r="BS59" i="2" s="1"/>
  <c r="AX57" i="3" s="1"/>
  <c r="BT59" i="2"/>
  <c r="BU59" i="2" s="1"/>
  <c r="AY57" i="3" s="1"/>
  <c r="BV59" i="2"/>
  <c r="BW59" i="2" s="1"/>
  <c r="AZ57" i="3" s="1"/>
  <c r="BX59" i="2"/>
  <c r="BY59" i="2" s="1"/>
  <c r="BA57" i="3" s="1"/>
  <c r="BZ59" i="2"/>
  <c r="CA59" i="2" s="1"/>
  <c r="BB57" i="3" s="1"/>
  <c r="BC57" i="3" s="1"/>
  <c r="CB59" i="2"/>
  <c r="CC59" i="2" s="1"/>
  <c r="BE57" i="3" s="1"/>
  <c r="BR60" i="2"/>
  <c r="BS60" i="2" s="1"/>
  <c r="AX58" i="3" s="1"/>
  <c r="BT60" i="2"/>
  <c r="BU60" i="2" s="1"/>
  <c r="AY58" i="3" s="1"/>
  <c r="BV60" i="2"/>
  <c r="BW60" i="2" s="1"/>
  <c r="AZ58" i="3" s="1"/>
  <c r="BX60" i="2"/>
  <c r="BY60" i="2" s="1"/>
  <c r="BA58" i="3" s="1"/>
  <c r="BZ60" i="2"/>
  <c r="CA60" i="2" s="1"/>
  <c r="BB58" i="3" s="1"/>
  <c r="BC58" i="3" s="1"/>
  <c r="CB60" i="2"/>
  <c r="CC60" i="2" s="1"/>
  <c r="BE58" i="3" s="1"/>
  <c r="BR61" i="2"/>
  <c r="BS61" i="2" s="1"/>
  <c r="AX59" i="3" s="1"/>
  <c r="BT61" i="2"/>
  <c r="BU61" i="2" s="1"/>
  <c r="AY59" i="3" s="1"/>
  <c r="BV61" i="2"/>
  <c r="BW61" i="2" s="1"/>
  <c r="AZ59" i="3" s="1"/>
  <c r="BX61" i="2"/>
  <c r="BY61" i="2" s="1"/>
  <c r="BA59" i="3" s="1"/>
  <c r="BZ61" i="2"/>
  <c r="CA61" i="2" s="1"/>
  <c r="BB59" i="3" s="1"/>
  <c r="BC59" i="3" s="1"/>
  <c r="CB61" i="2"/>
  <c r="CC61" i="2" s="1"/>
  <c r="BE59" i="3" s="1"/>
  <c r="BR62" i="2"/>
  <c r="BS62" i="2" s="1"/>
  <c r="AX60" i="3" s="1"/>
  <c r="BT62" i="2"/>
  <c r="BU62" i="2" s="1"/>
  <c r="AY60" i="3" s="1"/>
  <c r="BV62" i="2"/>
  <c r="BW62" i="2" s="1"/>
  <c r="AZ60" i="3" s="1"/>
  <c r="BX62" i="2"/>
  <c r="BY62" i="2" s="1"/>
  <c r="BA60" i="3" s="1"/>
  <c r="BZ62" i="2"/>
  <c r="CA62" i="2" s="1"/>
  <c r="BB60" i="3" s="1"/>
  <c r="BC60" i="3" s="1"/>
  <c r="CB62" i="2"/>
  <c r="CC62" i="2" s="1"/>
  <c r="BE60" i="3" s="1"/>
  <c r="BR63" i="2"/>
  <c r="BS63" i="2" s="1"/>
  <c r="AX61" i="3" s="1"/>
  <c r="BT63" i="2"/>
  <c r="BU63" i="2" s="1"/>
  <c r="AY61" i="3" s="1"/>
  <c r="BV63" i="2"/>
  <c r="BW63" i="2" s="1"/>
  <c r="AZ61" i="3" s="1"/>
  <c r="BX63" i="2"/>
  <c r="BY63" i="2" s="1"/>
  <c r="BA61" i="3" s="1"/>
  <c r="BZ63" i="2"/>
  <c r="CA63" i="2" s="1"/>
  <c r="BB61" i="3" s="1"/>
  <c r="BC61" i="3" s="1"/>
  <c r="CB63" i="2"/>
  <c r="CC63" i="2" s="1"/>
  <c r="BE61" i="3" s="1"/>
  <c r="BR64" i="2"/>
  <c r="BS64" i="2" s="1"/>
  <c r="AX62" i="3" s="1"/>
  <c r="BT64" i="2"/>
  <c r="BU64" i="2" s="1"/>
  <c r="AY62" i="3" s="1"/>
  <c r="BV64" i="2"/>
  <c r="BW64" i="2" s="1"/>
  <c r="AZ62" i="3" s="1"/>
  <c r="BX64" i="2"/>
  <c r="BY64" i="2" s="1"/>
  <c r="BA62" i="3" s="1"/>
  <c r="BZ64" i="2"/>
  <c r="CA64" i="2" s="1"/>
  <c r="BC62" i="3" s="1"/>
  <c r="CB64" i="2"/>
  <c r="CC64" i="2" s="1"/>
  <c r="BE62" i="3" s="1"/>
  <c r="BR65" i="2"/>
  <c r="BS65" i="2" s="1"/>
  <c r="AX63" i="3" s="1"/>
  <c r="BT65" i="2"/>
  <c r="BU65" i="2" s="1"/>
  <c r="AY63" i="3" s="1"/>
  <c r="BV65" i="2"/>
  <c r="BW65" i="2" s="1"/>
  <c r="AZ63" i="3" s="1"/>
  <c r="BX65" i="2"/>
  <c r="BY65" i="2" s="1"/>
  <c r="BA63" i="3" s="1"/>
  <c r="BZ65" i="2"/>
  <c r="CA65" i="2" s="1"/>
  <c r="BB63" i="3" s="1"/>
  <c r="BC63" i="3" s="1"/>
  <c r="CB65" i="2"/>
  <c r="CC65" i="2" s="1"/>
  <c r="BE63" i="3" s="1"/>
  <c r="BR66" i="2"/>
  <c r="BS66" i="2" s="1"/>
  <c r="AX64" i="3" s="1"/>
  <c r="BT66" i="2"/>
  <c r="BU66" i="2" s="1"/>
  <c r="AY64" i="3" s="1"/>
  <c r="BV66" i="2"/>
  <c r="BW66" i="2" s="1"/>
  <c r="AZ64" i="3" s="1"/>
  <c r="BX66" i="2"/>
  <c r="BY66" i="2" s="1"/>
  <c r="BA64" i="3" s="1"/>
  <c r="BZ66" i="2"/>
  <c r="CA66" i="2" s="1"/>
  <c r="BB64" i="3" s="1"/>
  <c r="BC64" i="3" s="1"/>
  <c r="CB66" i="2"/>
  <c r="CC66" i="2" s="1"/>
  <c r="BE64" i="3" s="1"/>
  <c r="BR67" i="2"/>
  <c r="BS67" i="2" s="1"/>
  <c r="BT67" i="2"/>
  <c r="BU67" i="2" s="1"/>
  <c r="AY65" i="3" s="1"/>
  <c r="BV67" i="2"/>
  <c r="BW67" i="2" s="1"/>
  <c r="AZ65" i="3" s="1"/>
  <c r="BX67" i="2"/>
  <c r="BY67" i="2" s="1"/>
  <c r="BA65" i="3" s="1"/>
  <c r="BZ67" i="2"/>
  <c r="CA67" i="2" s="1"/>
  <c r="BB65" i="3" s="1"/>
  <c r="CB67" i="2"/>
  <c r="CC67" i="2" s="1"/>
  <c r="BE65" i="3" s="1"/>
  <c r="BR68" i="2"/>
  <c r="BS68" i="2" s="1"/>
  <c r="AX66" i="3" s="1"/>
  <c r="BT68" i="2"/>
  <c r="BU68" i="2" s="1"/>
  <c r="AY66" i="3" s="1"/>
  <c r="BV68" i="2"/>
  <c r="BW68" i="2" s="1"/>
  <c r="AZ66" i="3" s="1"/>
  <c r="BX68" i="2"/>
  <c r="BY68" i="2" s="1"/>
  <c r="BA66" i="3" s="1"/>
  <c r="BZ68" i="2"/>
  <c r="CA68" i="2" s="1"/>
  <c r="BB66" i="3" s="1"/>
  <c r="BC66" i="3" s="1"/>
  <c r="CB68" i="2"/>
  <c r="CC68" i="2" s="1"/>
  <c r="BE66" i="3" s="1"/>
  <c r="BR69" i="2"/>
  <c r="BS69" i="2" s="1"/>
  <c r="AX67" i="3" s="1"/>
  <c r="BT69" i="2"/>
  <c r="BU69" i="2" s="1"/>
  <c r="AY67" i="3" s="1"/>
  <c r="BV69" i="2"/>
  <c r="BW69" i="2" s="1"/>
  <c r="AZ67" i="3" s="1"/>
  <c r="BX69" i="2"/>
  <c r="BY69" i="2" s="1"/>
  <c r="BA67" i="3" s="1"/>
  <c r="BZ69" i="2"/>
  <c r="CA69" i="2" s="1"/>
  <c r="BB67" i="3" s="1"/>
  <c r="CB69" i="2"/>
  <c r="CC69" i="2" s="1"/>
  <c r="BE67" i="3" s="1"/>
  <c r="BR70" i="2"/>
  <c r="BS70" i="2" s="1"/>
  <c r="AX68" i="3" s="1"/>
  <c r="BT70" i="2"/>
  <c r="BU70" i="2" s="1"/>
  <c r="AY68" i="3" s="1"/>
  <c r="BV70" i="2"/>
  <c r="BW70" i="2" s="1"/>
  <c r="AZ68" i="3" s="1"/>
  <c r="BX70" i="2"/>
  <c r="BY70" i="2" s="1"/>
  <c r="BA68" i="3" s="1"/>
  <c r="BZ70" i="2"/>
  <c r="CA70" i="2" s="1"/>
  <c r="BB68" i="3" s="1"/>
  <c r="BC68" i="3" s="1"/>
  <c r="CB70" i="2"/>
  <c r="CC70" i="2" s="1"/>
  <c r="BE68" i="3" s="1"/>
  <c r="BR71" i="2"/>
  <c r="BS71" i="2" s="1"/>
  <c r="AX69" i="3" s="1"/>
  <c r="BT71" i="2"/>
  <c r="BU71" i="2" s="1"/>
  <c r="AY69" i="3" s="1"/>
  <c r="BV71" i="2"/>
  <c r="BW71" i="2" s="1"/>
  <c r="AZ69" i="3" s="1"/>
  <c r="BX71" i="2"/>
  <c r="BY71" i="2" s="1"/>
  <c r="BA69" i="3" s="1"/>
  <c r="BZ71" i="2"/>
  <c r="CA71" i="2" s="1"/>
  <c r="BB69" i="3" s="1"/>
  <c r="BC69" i="3" s="1"/>
  <c r="CB71" i="2"/>
  <c r="CC71" i="2" s="1"/>
  <c r="BE69" i="3" s="1"/>
  <c r="BR72" i="2"/>
  <c r="BS72" i="2" s="1"/>
  <c r="AX70" i="3" s="1"/>
  <c r="BT72" i="2"/>
  <c r="BU72" i="2" s="1"/>
  <c r="AY70" i="3" s="1"/>
  <c r="BV72" i="2"/>
  <c r="BW72" i="2" s="1"/>
  <c r="AZ70" i="3" s="1"/>
  <c r="BX72" i="2"/>
  <c r="BY72" i="2" s="1"/>
  <c r="BA70" i="3" s="1"/>
  <c r="BZ72" i="2"/>
  <c r="CA72" i="2" s="1"/>
  <c r="BB70" i="3" s="1"/>
  <c r="BC70" i="3" s="1"/>
  <c r="CB72" i="2"/>
  <c r="CC72" i="2" s="1"/>
  <c r="BE70" i="3" s="1"/>
  <c r="BR73" i="2"/>
  <c r="BS73" i="2" s="1"/>
  <c r="AX71" i="3" s="1"/>
  <c r="BT73" i="2"/>
  <c r="BU73" i="2" s="1"/>
  <c r="AY71" i="3" s="1"/>
  <c r="BV73" i="2"/>
  <c r="BW73" i="2" s="1"/>
  <c r="AZ71" i="3" s="1"/>
  <c r="BX73" i="2"/>
  <c r="BY73" i="2" s="1"/>
  <c r="BA71" i="3" s="1"/>
  <c r="BZ73" i="2"/>
  <c r="CA73" i="2" s="1"/>
  <c r="BB71" i="3" s="1"/>
  <c r="BC71" i="3" s="1"/>
  <c r="CB73" i="2"/>
  <c r="CC73" i="2" s="1"/>
  <c r="BE71" i="3" s="1"/>
  <c r="BR74" i="2"/>
  <c r="BS74" i="2" s="1"/>
  <c r="AX72" i="3" s="1"/>
  <c r="BT74" i="2"/>
  <c r="BU74" i="2" s="1"/>
  <c r="AY72" i="3" s="1"/>
  <c r="BV74" i="2"/>
  <c r="BW74" i="2" s="1"/>
  <c r="AZ72" i="3" s="1"/>
  <c r="BX74" i="2"/>
  <c r="BY74" i="2" s="1"/>
  <c r="BA72" i="3" s="1"/>
  <c r="BZ74" i="2"/>
  <c r="CA74" i="2" s="1"/>
  <c r="BB72" i="3" s="1"/>
  <c r="BC72" i="3" s="1"/>
  <c r="CB74" i="2"/>
  <c r="CC74" i="2" s="1"/>
  <c r="BE72" i="3" s="1"/>
  <c r="BR75" i="2"/>
  <c r="BS75" i="2" s="1"/>
  <c r="AX73" i="3" s="1"/>
  <c r="BT75" i="2"/>
  <c r="BU75" i="2" s="1"/>
  <c r="AY73" i="3" s="1"/>
  <c r="BV75" i="2"/>
  <c r="BW75" i="2" s="1"/>
  <c r="AZ73" i="3" s="1"/>
  <c r="BX75" i="2"/>
  <c r="BY75" i="2" s="1"/>
  <c r="BA73" i="3" s="1"/>
  <c r="BZ75" i="2"/>
  <c r="CA75" i="2" s="1"/>
  <c r="BB73" i="3" s="1"/>
  <c r="BC73" i="3" s="1"/>
  <c r="CB75" i="2"/>
  <c r="CC75" i="2" s="1"/>
  <c r="BE73" i="3" s="1"/>
  <c r="BR76" i="2"/>
  <c r="BS76" i="2" s="1"/>
  <c r="AX74" i="3" s="1"/>
  <c r="BT76" i="2"/>
  <c r="BU76" i="2" s="1"/>
  <c r="AY74" i="3" s="1"/>
  <c r="BV76" i="2"/>
  <c r="BW76" i="2" s="1"/>
  <c r="AZ74" i="3" s="1"/>
  <c r="BX76" i="2"/>
  <c r="BY76" i="2" s="1"/>
  <c r="BA74" i="3" s="1"/>
  <c r="BZ76" i="2"/>
  <c r="CA76" i="2" s="1"/>
  <c r="BB74" i="3" s="1"/>
  <c r="CB76" i="2"/>
  <c r="CC76" i="2" s="1"/>
  <c r="BE74" i="3" s="1"/>
  <c r="BR77" i="2"/>
  <c r="BS77" i="2" s="1"/>
  <c r="AX75" i="3" s="1"/>
  <c r="BT77" i="2"/>
  <c r="BU77" i="2" s="1"/>
  <c r="AY75" i="3" s="1"/>
  <c r="BV77" i="2"/>
  <c r="BW77" i="2" s="1"/>
  <c r="AZ75" i="3" s="1"/>
  <c r="BX77" i="2"/>
  <c r="BY77" i="2" s="1"/>
  <c r="BA75" i="3" s="1"/>
  <c r="BZ77" i="2"/>
  <c r="CA77" i="2" s="1"/>
  <c r="BB75" i="3" s="1"/>
  <c r="BC75" i="3" s="1"/>
  <c r="CB77" i="2"/>
  <c r="CC77" i="2" s="1"/>
  <c r="BE75" i="3" s="1"/>
  <c r="BR78" i="2"/>
  <c r="BS78" i="2" s="1"/>
  <c r="AX76" i="3" s="1"/>
  <c r="BT78" i="2"/>
  <c r="BU78" i="2" s="1"/>
  <c r="AY76" i="3" s="1"/>
  <c r="BV78" i="2"/>
  <c r="BW78" i="2" s="1"/>
  <c r="AZ76" i="3" s="1"/>
  <c r="BX78" i="2"/>
  <c r="BY78" i="2" s="1"/>
  <c r="BA76" i="3" s="1"/>
  <c r="BZ78" i="2"/>
  <c r="CA78" i="2" s="1"/>
  <c r="BB76" i="3" s="1"/>
  <c r="BC76" i="3" s="1"/>
  <c r="CB78" i="2"/>
  <c r="CC78" i="2" s="1"/>
  <c r="BE76" i="3" s="1"/>
  <c r="BR79" i="2"/>
  <c r="BS79" i="2" s="1"/>
  <c r="AX77" i="3" s="1"/>
  <c r="BT79" i="2"/>
  <c r="BU79" i="2" s="1"/>
  <c r="AY77" i="3" s="1"/>
  <c r="BV79" i="2"/>
  <c r="BW79" i="2" s="1"/>
  <c r="AZ77" i="3" s="1"/>
  <c r="BX79" i="2"/>
  <c r="BY79" i="2" s="1"/>
  <c r="BA77" i="3" s="1"/>
  <c r="BZ79" i="2"/>
  <c r="CA79" i="2" s="1"/>
  <c r="BB77" i="3" s="1"/>
  <c r="BC77" i="3" s="1"/>
  <c r="CB79" i="2"/>
  <c r="CC79" i="2" s="1"/>
  <c r="BR80" i="2"/>
  <c r="BS80" i="2" s="1"/>
  <c r="AX78" i="3" s="1"/>
  <c r="BT80" i="2"/>
  <c r="BU80" i="2" s="1"/>
  <c r="AY78" i="3" s="1"/>
  <c r="BV80" i="2"/>
  <c r="BW80" i="2" s="1"/>
  <c r="AZ78" i="3" s="1"/>
  <c r="BX80" i="2"/>
  <c r="BY80" i="2" s="1"/>
  <c r="BA78" i="3" s="1"/>
  <c r="BZ80" i="2"/>
  <c r="CA80" i="2" s="1"/>
  <c r="BB78" i="3" s="1"/>
  <c r="BC78" i="3" s="1"/>
  <c r="CB80" i="2"/>
  <c r="CC80" i="2" s="1"/>
  <c r="BE78" i="3" s="1"/>
  <c r="BR81" i="2"/>
  <c r="BS81" i="2" s="1"/>
  <c r="AX79" i="3" s="1"/>
  <c r="BT81" i="2"/>
  <c r="BU81" i="2" s="1"/>
  <c r="AY79" i="3" s="1"/>
  <c r="BV81" i="2"/>
  <c r="BW81" i="2" s="1"/>
  <c r="BX81" i="2"/>
  <c r="BY81" i="2" s="1"/>
  <c r="BA79" i="3" s="1"/>
  <c r="BZ81" i="2"/>
  <c r="CA81" i="2" s="1"/>
  <c r="BB79" i="3" s="1"/>
  <c r="BC79" i="3" s="1"/>
  <c r="CB81" i="2"/>
  <c r="CC81" i="2" s="1"/>
  <c r="BE79" i="3" s="1"/>
  <c r="BR82" i="2"/>
  <c r="BS82" i="2" s="1"/>
  <c r="AX80" i="3" s="1"/>
  <c r="BT82" i="2"/>
  <c r="BU82" i="2" s="1"/>
  <c r="AY80" i="3" s="1"/>
  <c r="BV82" i="2"/>
  <c r="BW82" i="2" s="1"/>
  <c r="AZ80" i="3" s="1"/>
  <c r="BX82" i="2"/>
  <c r="BY82" i="2" s="1"/>
  <c r="BA80" i="3" s="1"/>
  <c r="BZ82" i="2"/>
  <c r="CA82" i="2" s="1"/>
  <c r="BB80" i="3" s="1"/>
  <c r="BC80" i="3" s="1"/>
  <c r="CB82" i="2"/>
  <c r="CC82" i="2" s="1"/>
  <c r="BE80" i="3" s="1"/>
  <c r="BR83" i="2"/>
  <c r="BS83" i="2" s="1"/>
  <c r="AX81" i="3" s="1"/>
  <c r="BT83" i="2"/>
  <c r="BU83" i="2" s="1"/>
  <c r="AY81" i="3" s="1"/>
  <c r="BV83" i="2"/>
  <c r="BW83" i="2" s="1"/>
  <c r="AZ81" i="3" s="1"/>
  <c r="BX83" i="2"/>
  <c r="BY83" i="2" s="1"/>
  <c r="BA81" i="3" s="1"/>
  <c r="BZ83" i="2"/>
  <c r="CA83" i="2" s="1"/>
  <c r="BB81" i="3" s="1"/>
  <c r="BC81" i="3" s="1"/>
  <c r="CB83" i="2"/>
  <c r="CC83" i="2" s="1"/>
  <c r="BE81" i="3" s="1"/>
  <c r="BR84" i="2"/>
  <c r="BS84" i="2" s="1"/>
  <c r="AX82" i="3" s="1"/>
  <c r="BT84" i="2"/>
  <c r="BU84" i="2" s="1"/>
  <c r="AY82" i="3" s="1"/>
  <c r="BV84" i="2"/>
  <c r="BW84" i="2" s="1"/>
  <c r="AZ82" i="3" s="1"/>
  <c r="BX84" i="2"/>
  <c r="BY84" i="2" s="1"/>
  <c r="BA82" i="3" s="1"/>
  <c r="BZ84" i="2"/>
  <c r="CA84" i="2" s="1"/>
  <c r="BB82" i="3" s="1"/>
  <c r="BC82" i="3" s="1"/>
  <c r="CB84" i="2"/>
  <c r="CC84" i="2" s="1"/>
  <c r="BE82" i="3" s="1"/>
  <c r="BR85" i="2"/>
  <c r="BS85" i="2" s="1"/>
  <c r="AX83" i="3" s="1"/>
  <c r="BT85" i="2"/>
  <c r="BU85" i="2" s="1"/>
  <c r="AY83" i="3" s="1"/>
  <c r="BV85" i="2"/>
  <c r="BW85" i="2" s="1"/>
  <c r="AZ83" i="3" s="1"/>
  <c r="BX85" i="2"/>
  <c r="BY85" i="2" s="1"/>
  <c r="BA83" i="3" s="1"/>
  <c r="BZ85" i="2"/>
  <c r="CA85" i="2" s="1"/>
  <c r="BB83" i="3" s="1"/>
  <c r="BC83" i="3" s="1"/>
  <c r="CB85" i="2"/>
  <c r="CC85" i="2" s="1"/>
  <c r="BE83" i="3" s="1"/>
  <c r="BR86" i="2"/>
  <c r="BS86" i="2" s="1"/>
  <c r="AX84" i="3" s="1"/>
  <c r="BT86" i="2"/>
  <c r="BU86" i="2" s="1"/>
  <c r="AY84" i="3" s="1"/>
  <c r="BV86" i="2"/>
  <c r="BW86" i="2" s="1"/>
  <c r="AZ84" i="3" s="1"/>
  <c r="BX86" i="2"/>
  <c r="BY86" i="2" s="1"/>
  <c r="BA84" i="3" s="1"/>
  <c r="BZ86" i="2"/>
  <c r="CA86" i="2" s="1"/>
  <c r="BB84" i="3" s="1"/>
  <c r="BC84" i="3" s="1"/>
  <c r="CB86" i="2"/>
  <c r="CC86" i="2" s="1"/>
  <c r="BE84" i="3" s="1"/>
  <c r="BR87" i="2"/>
  <c r="BS87" i="2" s="1"/>
  <c r="AX85" i="3" s="1"/>
  <c r="BT87" i="2"/>
  <c r="BU87" i="2" s="1"/>
  <c r="AY85" i="3" s="1"/>
  <c r="BV87" i="2"/>
  <c r="BW87" i="2" s="1"/>
  <c r="AZ85" i="3" s="1"/>
  <c r="BX87" i="2"/>
  <c r="BY87" i="2" s="1"/>
  <c r="BA85" i="3" s="1"/>
  <c r="BZ87" i="2"/>
  <c r="CA87" i="2" s="1"/>
  <c r="BB85" i="3" s="1"/>
  <c r="BC85" i="3" s="1"/>
  <c r="CB87" i="2"/>
  <c r="CC87" i="2" s="1"/>
  <c r="BE85" i="3" s="1"/>
  <c r="BR88" i="2"/>
  <c r="BS88" i="2" s="1"/>
  <c r="AX86" i="3" s="1"/>
  <c r="BT88" i="2"/>
  <c r="BU88" i="2" s="1"/>
  <c r="AY86" i="3" s="1"/>
  <c r="BV88" i="2"/>
  <c r="BW88" i="2" s="1"/>
  <c r="AZ86" i="3" s="1"/>
  <c r="BX88" i="2"/>
  <c r="BY88" i="2" s="1"/>
  <c r="BA86" i="3" s="1"/>
  <c r="BZ88" i="2"/>
  <c r="CA88" i="2" s="1"/>
  <c r="BB86" i="3" s="1"/>
  <c r="BC86" i="3" s="1"/>
  <c r="CB88" i="2"/>
  <c r="CC88" i="2" s="1"/>
  <c r="BE86" i="3" s="1"/>
  <c r="BR89" i="2"/>
  <c r="BS89" i="2" s="1"/>
  <c r="AX87" i="3" s="1"/>
  <c r="BT89" i="2"/>
  <c r="BU89" i="2" s="1"/>
  <c r="AY87" i="3" s="1"/>
  <c r="BV89" i="2"/>
  <c r="BW89" i="2" s="1"/>
  <c r="AZ87" i="3" s="1"/>
  <c r="BX89" i="2"/>
  <c r="BY89" i="2" s="1"/>
  <c r="BA87" i="3" s="1"/>
  <c r="BZ89" i="2"/>
  <c r="CA89" i="2" s="1"/>
  <c r="BB87" i="3" s="1"/>
  <c r="BC87" i="3" s="1"/>
  <c r="CB89" i="2"/>
  <c r="CC89" i="2" s="1"/>
  <c r="BE87" i="3" s="1"/>
  <c r="BR90" i="2"/>
  <c r="BS90" i="2" s="1"/>
  <c r="BT90" i="2"/>
  <c r="BU90" i="2" s="1"/>
  <c r="BV90" i="2"/>
  <c r="BW90" i="2" s="1"/>
  <c r="BX90" i="2"/>
  <c r="BY90" i="2" s="1"/>
  <c r="BZ90" i="2"/>
  <c r="CA90" i="2" s="1"/>
  <c r="CB90" i="2"/>
  <c r="CC90" i="2" s="1"/>
  <c r="BR91" i="2"/>
  <c r="BS91" i="2" s="1"/>
  <c r="AX88" i="3" s="1"/>
  <c r="BT91" i="2"/>
  <c r="BU91" i="2" s="1"/>
  <c r="AY88" i="3" s="1"/>
  <c r="BV91" i="2"/>
  <c r="BW91" i="2" s="1"/>
  <c r="AZ88" i="3" s="1"/>
  <c r="BX91" i="2"/>
  <c r="BY91" i="2" s="1"/>
  <c r="BA88" i="3" s="1"/>
  <c r="BZ91" i="2"/>
  <c r="CA91" i="2" s="1"/>
  <c r="BB88" i="3" s="1"/>
  <c r="BC88" i="3" s="1"/>
  <c r="CB91" i="2"/>
  <c r="CC91" i="2" s="1"/>
  <c r="BE88" i="3" s="1"/>
  <c r="BR92" i="2"/>
  <c r="BS92" i="2" s="1"/>
  <c r="AX89" i="3" s="1"/>
  <c r="BT92" i="2"/>
  <c r="BU92" i="2" s="1"/>
  <c r="AY89" i="3" s="1"/>
  <c r="BV92" i="2"/>
  <c r="BW92" i="2" s="1"/>
  <c r="AZ89" i="3" s="1"/>
  <c r="BX92" i="2"/>
  <c r="BY92" i="2" s="1"/>
  <c r="BA89" i="3" s="1"/>
  <c r="BZ92" i="2"/>
  <c r="CA92" i="2" s="1"/>
  <c r="BB89" i="3" s="1"/>
  <c r="BC89" i="3" s="1"/>
  <c r="CB92" i="2"/>
  <c r="CC92" i="2" s="1"/>
  <c r="BE89" i="3" s="1"/>
  <c r="BR93" i="2"/>
  <c r="BS93" i="2" s="1"/>
  <c r="AX90" i="3" s="1"/>
  <c r="BT93" i="2"/>
  <c r="BU93" i="2" s="1"/>
  <c r="AY90" i="3" s="1"/>
  <c r="BV93" i="2"/>
  <c r="BW93" i="2" s="1"/>
  <c r="AZ90" i="3" s="1"/>
  <c r="BX93" i="2"/>
  <c r="BY93" i="2" s="1"/>
  <c r="BA90" i="3" s="1"/>
  <c r="BZ93" i="2"/>
  <c r="CA93" i="2" s="1"/>
  <c r="BB90" i="3" s="1"/>
  <c r="BC90" i="3" s="1"/>
  <c r="CB93" i="2"/>
  <c r="CC93" i="2" s="1"/>
  <c r="BE90" i="3" s="1"/>
  <c r="BR94" i="2"/>
  <c r="BS94" i="2" s="1"/>
  <c r="AX91" i="3" s="1"/>
  <c r="BT94" i="2"/>
  <c r="BU94" i="2" s="1"/>
  <c r="AY91" i="3" s="1"/>
  <c r="BV94" i="2"/>
  <c r="BW94" i="2" s="1"/>
  <c r="AZ91" i="3" s="1"/>
  <c r="BX94" i="2"/>
  <c r="BY94" i="2" s="1"/>
  <c r="BA91" i="3" s="1"/>
  <c r="BZ94" i="2"/>
  <c r="CA94" i="2" s="1"/>
  <c r="BB91" i="3" s="1"/>
  <c r="BC91" i="3" s="1"/>
  <c r="CB94" i="2"/>
  <c r="CC94" i="2" s="1"/>
  <c r="BE91" i="3" s="1"/>
  <c r="BR95" i="2"/>
  <c r="BS95" i="2" s="1"/>
  <c r="AX92" i="3" s="1"/>
  <c r="BT95" i="2"/>
  <c r="BU95" i="2" s="1"/>
  <c r="AY92" i="3" s="1"/>
  <c r="BV95" i="2"/>
  <c r="BW95" i="2" s="1"/>
  <c r="AZ92" i="3" s="1"/>
  <c r="BX95" i="2"/>
  <c r="BY95" i="2" s="1"/>
  <c r="BA92" i="3" s="1"/>
  <c r="BZ95" i="2"/>
  <c r="CA95" i="2" s="1"/>
  <c r="BB92" i="3" s="1"/>
  <c r="BC92" i="3" s="1"/>
  <c r="CB95" i="2"/>
  <c r="CC95" i="2" s="1"/>
  <c r="BE92" i="3" s="1"/>
  <c r="BR96" i="2"/>
  <c r="BS96" i="2" s="1"/>
  <c r="AX93" i="3" s="1"/>
  <c r="BT96" i="2"/>
  <c r="BU96" i="2" s="1"/>
  <c r="AY93" i="3" s="1"/>
  <c r="BV96" i="2"/>
  <c r="BW96" i="2" s="1"/>
  <c r="AZ93" i="3" s="1"/>
  <c r="BX96" i="2"/>
  <c r="BY96" i="2" s="1"/>
  <c r="BA93" i="3" s="1"/>
  <c r="BZ96" i="2"/>
  <c r="CA96" i="2" s="1"/>
  <c r="BB93" i="3" s="1"/>
  <c r="CB96" i="2"/>
  <c r="CC96" i="2" s="1"/>
  <c r="BE93" i="3" s="1"/>
  <c r="BR97" i="2"/>
  <c r="BS97" i="2" s="1"/>
  <c r="AX94" i="3" s="1"/>
  <c r="BT97" i="2"/>
  <c r="BU97" i="2" s="1"/>
  <c r="AY94" i="3" s="1"/>
  <c r="BV97" i="2"/>
  <c r="BW97" i="2" s="1"/>
  <c r="AZ94" i="3" s="1"/>
  <c r="BX97" i="2"/>
  <c r="BY97" i="2" s="1"/>
  <c r="BA94" i="3" s="1"/>
  <c r="BZ97" i="2"/>
  <c r="CA97" i="2" s="1"/>
  <c r="BB94" i="3" s="1"/>
  <c r="BC94" i="3" s="1"/>
  <c r="CB97" i="2"/>
  <c r="CC97" i="2" s="1"/>
  <c r="BE94" i="3" s="1"/>
  <c r="BR98" i="2"/>
  <c r="BS98" i="2" s="1"/>
  <c r="AX95" i="3" s="1"/>
  <c r="BT98" i="2"/>
  <c r="BU98" i="2" s="1"/>
  <c r="AY95" i="3" s="1"/>
  <c r="BV98" i="2"/>
  <c r="BW98" i="2" s="1"/>
  <c r="AZ95" i="3" s="1"/>
  <c r="BX98" i="2"/>
  <c r="BY98" i="2" s="1"/>
  <c r="BA95" i="3" s="1"/>
  <c r="BZ98" i="2"/>
  <c r="CA98" i="2" s="1"/>
  <c r="BB95" i="3" s="1"/>
  <c r="BC95" i="3" s="1"/>
  <c r="CB98" i="2"/>
  <c r="CC98" i="2" s="1"/>
  <c r="BE95" i="3" s="1"/>
  <c r="BR99" i="2"/>
  <c r="BS99" i="2" s="1"/>
  <c r="AX96" i="3" s="1"/>
  <c r="BT99" i="2"/>
  <c r="BU99" i="2" s="1"/>
  <c r="AY96" i="3" s="1"/>
  <c r="BV99" i="2"/>
  <c r="BW99" i="2" s="1"/>
  <c r="AZ96" i="3" s="1"/>
  <c r="BX99" i="2"/>
  <c r="BY99" i="2" s="1"/>
  <c r="BA96" i="3" s="1"/>
  <c r="BZ99" i="2"/>
  <c r="CA99" i="2" s="1"/>
  <c r="BB96" i="3" s="1"/>
  <c r="BC96" i="3" s="1"/>
  <c r="CB99" i="2"/>
  <c r="CC99" i="2" s="1"/>
  <c r="BE96" i="3" s="1"/>
  <c r="BR100" i="2"/>
  <c r="BS100" i="2" s="1"/>
  <c r="AX97" i="3" s="1"/>
  <c r="BT100" i="2"/>
  <c r="BU100" i="2" s="1"/>
  <c r="AY97" i="3" s="1"/>
  <c r="BV100" i="2"/>
  <c r="BW100" i="2" s="1"/>
  <c r="AZ97" i="3" s="1"/>
  <c r="BX100" i="2"/>
  <c r="BY100" i="2" s="1"/>
  <c r="BA97" i="3" s="1"/>
  <c r="BZ100" i="2"/>
  <c r="CA100" i="2" s="1"/>
  <c r="BB97" i="3" s="1"/>
  <c r="BC97" i="3" s="1"/>
  <c r="CB100" i="2"/>
  <c r="CC100" i="2" s="1"/>
  <c r="BE97" i="3" s="1"/>
  <c r="BR101" i="2"/>
  <c r="BS101" i="2" s="1"/>
  <c r="AX98" i="3" s="1"/>
  <c r="BT101" i="2"/>
  <c r="BU101" i="2" s="1"/>
  <c r="AY98" i="3" s="1"/>
  <c r="BV101" i="2"/>
  <c r="BW101" i="2" s="1"/>
  <c r="AZ98" i="3" s="1"/>
  <c r="BX101" i="2"/>
  <c r="BY101" i="2" s="1"/>
  <c r="BA98" i="3" s="1"/>
  <c r="BZ101" i="2"/>
  <c r="CA101" i="2" s="1"/>
  <c r="BB98" i="3" s="1"/>
  <c r="BC98" i="3" s="1"/>
  <c r="CB101" i="2"/>
  <c r="CC101" i="2" s="1"/>
  <c r="BE98" i="3" s="1"/>
  <c r="BR102" i="2"/>
  <c r="BS102" i="2" s="1"/>
  <c r="AX99" i="3" s="1"/>
  <c r="BT102" i="2"/>
  <c r="BU102" i="2" s="1"/>
  <c r="AY99" i="3" s="1"/>
  <c r="BV102" i="2"/>
  <c r="BW102" i="2" s="1"/>
  <c r="AZ99" i="3" s="1"/>
  <c r="BX102" i="2"/>
  <c r="BY102" i="2" s="1"/>
  <c r="BA99" i="3" s="1"/>
  <c r="BZ102" i="2"/>
  <c r="CA102" i="2" s="1"/>
  <c r="BB99" i="3" s="1"/>
  <c r="BC99" i="3" s="1"/>
  <c r="CB102" i="2"/>
  <c r="CC102" i="2" s="1"/>
  <c r="BE99" i="3" s="1"/>
  <c r="BR103" i="2"/>
  <c r="BS103" i="2" s="1"/>
  <c r="AX100" i="3" s="1"/>
  <c r="BT103" i="2"/>
  <c r="BU103" i="2" s="1"/>
  <c r="AY100" i="3" s="1"/>
  <c r="BV103" i="2"/>
  <c r="BW103" i="2" s="1"/>
  <c r="AZ100" i="3" s="1"/>
  <c r="BX103" i="2"/>
  <c r="BY103" i="2" s="1"/>
  <c r="BA100" i="3" s="1"/>
  <c r="BZ103" i="2"/>
  <c r="CA103" i="2" s="1"/>
  <c r="BB100" i="3" s="1"/>
  <c r="BC100" i="3" s="1"/>
  <c r="CB103" i="2"/>
  <c r="CC103" i="2" s="1"/>
  <c r="BE100" i="3" s="1"/>
  <c r="BR104" i="2"/>
  <c r="BS104" i="2" s="1"/>
  <c r="AX101" i="3" s="1"/>
  <c r="BT104" i="2"/>
  <c r="BU104" i="2" s="1"/>
  <c r="AY101" i="3" s="1"/>
  <c r="BV104" i="2"/>
  <c r="BW104" i="2" s="1"/>
  <c r="AZ101" i="3" s="1"/>
  <c r="BX104" i="2"/>
  <c r="BY104" i="2" s="1"/>
  <c r="BA101" i="3" s="1"/>
  <c r="BZ104" i="2"/>
  <c r="CA104" i="2" s="1"/>
  <c r="BB101" i="3" s="1"/>
  <c r="BC101" i="3" s="1"/>
  <c r="CB104" i="2"/>
  <c r="CC104" i="2" s="1"/>
  <c r="BE101" i="3" s="1"/>
  <c r="BR105" i="2"/>
  <c r="BS105" i="2" s="1"/>
  <c r="AX102" i="3" s="1"/>
  <c r="BT105" i="2"/>
  <c r="BU105" i="2" s="1"/>
  <c r="AY102" i="3" s="1"/>
  <c r="BV105" i="2"/>
  <c r="BW105" i="2" s="1"/>
  <c r="AZ102" i="3" s="1"/>
  <c r="BX105" i="2"/>
  <c r="BY105" i="2" s="1"/>
  <c r="BA102" i="3" s="1"/>
  <c r="BZ105" i="2"/>
  <c r="CA105" i="2" s="1"/>
  <c r="BB102" i="3" s="1"/>
  <c r="BC102" i="3" s="1"/>
  <c r="CB105" i="2"/>
  <c r="CC105" i="2" s="1"/>
  <c r="BE102" i="3" s="1"/>
  <c r="BR106" i="2"/>
  <c r="BS106" i="2" s="1"/>
  <c r="AX103" i="3" s="1"/>
  <c r="BT106" i="2"/>
  <c r="BU106" i="2" s="1"/>
  <c r="AY103" i="3" s="1"/>
  <c r="BV106" i="2"/>
  <c r="BW106" i="2" s="1"/>
  <c r="AZ103" i="3" s="1"/>
  <c r="BX106" i="2"/>
  <c r="BY106" i="2" s="1"/>
  <c r="BA103" i="3" s="1"/>
  <c r="BZ106" i="2"/>
  <c r="CA106" i="2" s="1"/>
  <c r="BB103" i="3" s="1"/>
  <c r="BC103" i="3" s="1"/>
  <c r="CB106" i="2"/>
  <c r="CC106" i="2" s="1"/>
  <c r="BE103" i="3" s="1"/>
  <c r="BR107" i="2"/>
  <c r="BS107" i="2" s="1"/>
  <c r="BT107" i="2"/>
  <c r="BU107" i="2" s="1"/>
  <c r="AY104" i="3" s="1"/>
  <c r="BV107" i="2"/>
  <c r="BW107" i="2" s="1"/>
  <c r="AZ104" i="3" s="1"/>
  <c r="BX107" i="2"/>
  <c r="BY107" i="2" s="1"/>
  <c r="BA104" i="3" s="1"/>
  <c r="BZ107" i="2"/>
  <c r="CA107" i="2" s="1"/>
  <c r="BB104" i="3" s="1"/>
  <c r="BC104" i="3" s="1"/>
  <c r="CB107" i="2"/>
  <c r="CC107" i="2" s="1"/>
  <c r="BE104" i="3" s="1"/>
  <c r="BR108" i="2"/>
  <c r="BS108" i="2" s="1"/>
  <c r="AX105" i="3" s="1"/>
  <c r="BT108" i="2"/>
  <c r="BU108" i="2" s="1"/>
  <c r="AY105" i="3" s="1"/>
  <c r="BV108" i="2"/>
  <c r="BW108" i="2" s="1"/>
  <c r="AZ105" i="3" s="1"/>
  <c r="BX108" i="2"/>
  <c r="BY108" i="2" s="1"/>
  <c r="BA105" i="3" s="1"/>
  <c r="BZ108" i="2"/>
  <c r="CA108" i="2" s="1"/>
  <c r="BB105" i="3" s="1"/>
  <c r="BC105" i="3" s="1"/>
  <c r="CB108" i="2"/>
  <c r="CC108" i="2" s="1"/>
  <c r="BE105" i="3" s="1"/>
  <c r="BR109" i="2"/>
  <c r="BS109" i="2" s="1"/>
  <c r="BT109" i="2"/>
  <c r="BU109" i="2" s="1"/>
  <c r="BV109" i="2"/>
  <c r="BW109" i="2" s="1"/>
  <c r="BX109" i="2"/>
  <c r="BY109" i="2" s="1"/>
  <c r="BZ109" i="2"/>
  <c r="CA109" i="2" s="1"/>
  <c r="CB109" i="2"/>
  <c r="CC109" i="2" s="1"/>
  <c r="BR110" i="2"/>
  <c r="BS110" i="2" s="1"/>
  <c r="AX106" i="3" s="1"/>
  <c r="BT110" i="2"/>
  <c r="BU110" i="2" s="1"/>
  <c r="AY106" i="3" s="1"/>
  <c r="BV110" i="2"/>
  <c r="BW110" i="2" s="1"/>
  <c r="AZ106" i="3" s="1"/>
  <c r="BX110" i="2"/>
  <c r="BY110" i="2" s="1"/>
  <c r="BA106" i="3" s="1"/>
  <c r="BZ110" i="2"/>
  <c r="CA110" i="2" s="1"/>
  <c r="BB106" i="3" s="1"/>
  <c r="BC106" i="3" s="1"/>
  <c r="CB110" i="2"/>
  <c r="CC110" i="2" s="1"/>
  <c r="BE106" i="3" s="1"/>
  <c r="BR111" i="2"/>
  <c r="BS111" i="2" s="1"/>
  <c r="AX107" i="3" s="1"/>
  <c r="BT111" i="2"/>
  <c r="BU111" i="2" s="1"/>
  <c r="AY107" i="3" s="1"/>
  <c r="BV111" i="2"/>
  <c r="BW111" i="2" s="1"/>
  <c r="AZ107" i="3" s="1"/>
  <c r="BX111" i="2"/>
  <c r="BY111" i="2" s="1"/>
  <c r="BA107" i="3" s="1"/>
  <c r="BZ111" i="2"/>
  <c r="CA111" i="2" s="1"/>
  <c r="BB107" i="3" s="1"/>
  <c r="BC107" i="3" s="1"/>
  <c r="CB111" i="2"/>
  <c r="CC111" i="2" s="1"/>
  <c r="BE107" i="3" s="1"/>
  <c r="BR112" i="2"/>
  <c r="BS112" i="2" s="1"/>
  <c r="AX108" i="3" s="1"/>
  <c r="BT112" i="2"/>
  <c r="BU112" i="2" s="1"/>
  <c r="AY108" i="3" s="1"/>
  <c r="BV112" i="2"/>
  <c r="BW112" i="2" s="1"/>
  <c r="AZ108" i="3" s="1"/>
  <c r="BX112" i="2"/>
  <c r="BY112" i="2" s="1"/>
  <c r="BA108" i="3" s="1"/>
  <c r="BZ112" i="2"/>
  <c r="CA112" i="2" s="1"/>
  <c r="BB108" i="3" s="1"/>
  <c r="BC108" i="3" s="1"/>
  <c r="CB112" i="2"/>
  <c r="CC112" i="2" s="1"/>
  <c r="BE108" i="3" s="1"/>
  <c r="BR113" i="2"/>
  <c r="BS113" i="2" s="1"/>
  <c r="AX109" i="3" s="1"/>
  <c r="BT113" i="2"/>
  <c r="BU113" i="2" s="1"/>
  <c r="AY109" i="3" s="1"/>
  <c r="BV113" i="2"/>
  <c r="BW113" i="2" s="1"/>
  <c r="AZ109" i="3" s="1"/>
  <c r="BX113" i="2"/>
  <c r="BY113" i="2" s="1"/>
  <c r="BA109" i="3" s="1"/>
  <c r="BZ113" i="2"/>
  <c r="CA113" i="2" s="1"/>
  <c r="BB109" i="3" s="1"/>
  <c r="BC109" i="3" s="1"/>
  <c r="CB113" i="2"/>
  <c r="CC113" i="2" s="1"/>
  <c r="BE109" i="3" s="1"/>
  <c r="BR114" i="2"/>
  <c r="BS114" i="2" s="1"/>
  <c r="AX110" i="3" s="1"/>
  <c r="BT114" i="2"/>
  <c r="BU114" i="2" s="1"/>
  <c r="AY110" i="3" s="1"/>
  <c r="BV114" i="2"/>
  <c r="BW114" i="2" s="1"/>
  <c r="AZ110" i="3" s="1"/>
  <c r="BX114" i="2"/>
  <c r="BY114" i="2" s="1"/>
  <c r="BA110" i="3" s="1"/>
  <c r="BZ114" i="2"/>
  <c r="CA114" i="2" s="1"/>
  <c r="BB110" i="3" s="1"/>
  <c r="BC110" i="3" s="1"/>
  <c r="CB114" i="2"/>
  <c r="CC114" i="2" s="1"/>
  <c r="BE110" i="3" s="1"/>
  <c r="BR115" i="2"/>
  <c r="BS115" i="2" s="1"/>
  <c r="AX111" i="3" s="1"/>
  <c r="BT115" i="2"/>
  <c r="BU115" i="2" s="1"/>
  <c r="AY111" i="3" s="1"/>
  <c r="BV115" i="2"/>
  <c r="BW115" i="2" s="1"/>
  <c r="AZ111" i="3" s="1"/>
  <c r="BX115" i="2"/>
  <c r="BY115" i="2" s="1"/>
  <c r="BA111" i="3" s="1"/>
  <c r="BZ115" i="2"/>
  <c r="CA115" i="2" s="1"/>
  <c r="BB111" i="3" s="1"/>
  <c r="BC111" i="3" s="1"/>
  <c r="CB115" i="2"/>
  <c r="CC115" i="2" s="1"/>
  <c r="BE111" i="3" s="1"/>
  <c r="BR116" i="2"/>
  <c r="BS116" i="2" s="1"/>
  <c r="AX112" i="3" s="1"/>
  <c r="BT116" i="2"/>
  <c r="BU116" i="2" s="1"/>
  <c r="AY112" i="3" s="1"/>
  <c r="BV116" i="2"/>
  <c r="BW116" i="2" s="1"/>
  <c r="AZ112" i="3" s="1"/>
  <c r="BX116" i="2"/>
  <c r="BY116" i="2" s="1"/>
  <c r="BA112" i="3" s="1"/>
  <c r="BZ116" i="2"/>
  <c r="CA116" i="2" s="1"/>
  <c r="BB112" i="3" s="1"/>
  <c r="BC112" i="3" s="1"/>
  <c r="CB116" i="2"/>
  <c r="CC116" i="2" s="1"/>
  <c r="BE112" i="3" s="1"/>
  <c r="BR117" i="2"/>
  <c r="BS117" i="2" s="1"/>
  <c r="AX113" i="3" s="1"/>
  <c r="BT117" i="2"/>
  <c r="BU117" i="2" s="1"/>
  <c r="AY113" i="3" s="1"/>
  <c r="BV117" i="2"/>
  <c r="BW117" i="2" s="1"/>
  <c r="AZ113" i="3" s="1"/>
  <c r="BX117" i="2"/>
  <c r="BY117" i="2" s="1"/>
  <c r="BA113" i="3" s="1"/>
  <c r="BZ117" i="2"/>
  <c r="CA117" i="2" s="1"/>
  <c r="BB113" i="3" s="1"/>
  <c r="BC113" i="3" s="1"/>
  <c r="CB117" i="2"/>
  <c r="CC117" i="2" s="1"/>
  <c r="BE113" i="3" s="1"/>
  <c r="BR118" i="2"/>
  <c r="BS118" i="2" s="1"/>
  <c r="AX114" i="3" s="1"/>
  <c r="BT118" i="2"/>
  <c r="BU118" i="2" s="1"/>
  <c r="AY114" i="3" s="1"/>
  <c r="BV118" i="2"/>
  <c r="BW118" i="2" s="1"/>
  <c r="AZ114" i="3" s="1"/>
  <c r="BX118" i="2"/>
  <c r="BY118" i="2" s="1"/>
  <c r="BA114" i="3" s="1"/>
  <c r="BZ118" i="2"/>
  <c r="CA118" i="2" s="1"/>
  <c r="BB114" i="3" s="1"/>
  <c r="BC114" i="3" s="1"/>
  <c r="CB118" i="2"/>
  <c r="CC118" i="2" s="1"/>
  <c r="BE114" i="3" s="1"/>
  <c r="BR119" i="2"/>
  <c r="BS119" i="2" s="1"/>
  <c r="AX115" i="3" s="1"/>
  <c r="BT119" i="2"/>
  <c r="BU119" i="2" s="1"/>
  <c r="AY115" i="3" s="1"/>
  <c r="BV119" i="2"/>
  <c r="BW119" i="2" s="1"/>
  <c r="AZ115" i="3" s="1"/>
  <c r="BX119" i="2"/>
  <c r="BY119" i="2" s="1"/>
  <c r="BA115" i="3" s="1"/>
  <c r="BZ119" i="2"/>
  <c r="CA119" i="2" s="1"/>
  <c r="BB115" i="3" s="1"/>
  <c r="BC115" i="3" s="1"/>
  <c r="CB119" i="2"/>
  <c r="CC119" i="2" s="1"/>
  <c r="BE115" i="3" s="1"/>
  <c r="BR120" i="2"/>
  <c r="BS120" i="2" s="1"/>
  <c r="AX116" i="3" s="1"/>
  <c r="BT120" i="2"/>
  <c r="BU120" i="2" s="1"/>
  <c r="AY116" i="3" s="1"/>
  <c r="BV120" i="2"/>
  <c r="BW120" i="2" s="1"/>
  <c r="AZ116" i="3" s="1"/>
  <c r="BX120" i="2"/>
  <c r="BY120" i="2" s="1"/>
  <c r="BA116" i="3" s="1"/>
  <c r="BZ120" i="2"/>
  <c r="CA120" i="2" s="1"/>
  <c r="BB116" i="3" s="1"/>
  <c r="BC116" i="3" s="1"/>
  <c r="CB120" i="2"/>
  <c r="CC120" i="2" s="1"/>
  <c r="BE116" i="3" s="1"/>
  <c r="BR121" i="2"/>
  <c r="BS121" i="2" s="1"/>
  <c r="AX117" i="3" s="1"/>
  <c r="BT121" i="2"/>
  <c r="BU121" i="2" s="1"/>
  <c r="AY117" i="3" s="1"/>
  <c r="BV121" i="2"/>
  <c r="BW121" i="2" s="1"/>
  <c r="AZ117" i="3" s="1"/>
  <c r="BX121" i="2"/>
  <c r="BY121" i="2" s="1"/>
  <c r="BA117" i="3" s="1"/>
  <c r="BZ121" i="2"/>
  <c r="CA121" i="2" s="1"/>
  <c r="BB117" i="3" s="1"/>
  <c r="BC117" i="3" s="1"/>
  <c r="CB121" i="2"/>
  <c r="CC121" i="2" s="1"/>
  <c r="BE117" i="3" s="1"/>
  <c r="BR122" i="2"/>
  <c r="BS122" i="2" s="1"/>
  <c r="AX118" i="3" s="1"/>
  <c r="BT122" i="2"/>
  <c r="BU122" i="2" s="1"/>
  <c r="AY118" i="3" s="1"/>
  <c r="BV122" i="2"/>
  <c r="BW122" i="2" s="1"/>
  <c r="AZ118" i="3" s="1"/>
  <c r="BX122" i="2"/>
  <c r="BY122" i="2" s="1"/>
  <c r="BA118" i="3" s="1"/>
  <c r="BZ122" i="2"/>
  <c r="CA122" i="2" s="1"/>
  <c r="BB118" i="3" s="1"/>
  <c r="BC118" i="3" s="1"/>
  <c r="CB122" i="2"/>
  <c r="CC122" i="2" s="1"/>
  <c r="BE118" i="3" s="1"/>
  <c r="BR123" i="2"/>
  <c r="BS123" i="2" s="1"/>
  <c r="AX119" i="3" s="1"/>
  <c r="BT123" i="2"/>
  <c r="BU123" i="2" s="1"/>
  <c r="AY119" i="3" s="1"/>
  <c r="BV123" i="2"/>
  <c r="BW123" i="2" s="1"/>
  <c r="AZ119" i="3" s="1"/>
  <c r="BX123" i="2"/>
  <c r="BY123" i="2" s="1"/>
  <c r="BA119" i="3" s="1"/>
  <c r="BZ123" i="2"/>
  <c r="CA123" i="2" s="1"/>
  <c r="BB119" i="3" s="1"/>
  <c r="BC119" i="3" s="1"/>
  <c r="CB123" i="2"/>
  <c r="CC123" i="2" s="1"/>
  <c r="BE119" i="3" s="1"/>
  <c r="BR124" i="2"/>
  <c r="BS124" i="2" s="1"/>
  <c r="AX120" i="3" s="1"/>
  <c r="BT124" i="2"/>
  <c r="BU124" i="2" s="1"/>
  <c r="AY120" i="3" s="1"/>
  <c r="BV124" i="2"/>
  <c r="BW124" i="2" s="1"/>
  <c r="AZ120" i="3" s="1"/>
  <c r="BX124" i="2"/>
  <c r="BY124" i="2" s="1"/>
  <c r="BA120" i="3" s="1"/>
  <c r="BZ124" i="2"/>
  <c r="CA124" i="2" s="1"/>
  <c r="BB120" i="3" s="1"/>
  <c r="BC120" i="3" s="1"/>
  <c r="CB124" i="2"/>
  <c r="CC124" i="2" s="1"/>
  <c r="BE120" i="3" s="1"/>
  <c r="BR125" i="2"/>
  <c r="BS125" i="2" s="1"/>
  <c r="AX121" i="3" s="1"/>
  <c r="BT125" i="2"/>
  <c r="BU125" i="2" s="1"/>
  <c r="AY121" i="3" s="1"/>
  <c r="BV125" i="2"/>
  <c r="BW125" i="2" s="1"/>
  <c r="AZ121" i="3" s="1"/>
  <c r="BX125" i="2"/>
  <c r="BY125" i="2" s="1"/>
  <c r="BA121" i="3" s="1"/>
  <c r="BZ125" i="2"/>
  <c r="CA125" i="2" s="1"/>
  <c r="BB121" i="3" s="1"/>
  <c r="BC121" i="3" s="1"/>
  <c r="CB125" i="2"/>
  <c r="CC125" i="2" s="1"/>
  <c r="BE121" i="3" s="1"/>
  <c r="BR126" i="2"/>
  <c r="BS126" i="2" s="1"/>
  <c r="AX122" i="3" s="1"/>
  <c r="BT126" i="2"/>
  <c r="BU126" i="2" s="1"/>
  <c r="AY122" i="3" s="1"/>
  <c r="BV126" i="2"/>
  <c r="BW126" i="2" s="1"/>
  <c r="AZ122" i="3" s="1"/>
  <c r="BX126" i="2"/>
  <c r="BY126" i="2" s="1"/>
  <c r="BA122" i="3" s="1"/>
  <c r="BZ126" i="2"/>
  <c r="CA126" i="2" s="1"/>
  <c r="BB122" i="3" s="1"/>
  <c r="BC122" i="3" s="1"/>
  <c r="CB126" i="2"/>
  <c r="CC126" i="2" s="1"/>
  <c r="BE122" i="3" s="1"/>
  <c r="BR127" i="2"/>
  <c r="BS127" i="2" s="1"/>
  <c r="AX123" i="3" s="1"/>
  <c r="BT127" i="2"/>
  <c r="BU127" i="2" s="1"/>
  <c r="AY123" i="3" s="1"/>
  <c r="BV127" i="2"/>
  <c r="BW127" i="2" s="1"/>
  <c r="AZ123" i="3" s="1"/>
  <c r="BX127" i="2"/>
  <c r="BY127" i="2" s="1"/>
  <c r="BA123" i="3" s="1"/>
  <c r="BZ127" i="2"/>
  <c r="CA127" i="2" s="1"/>
  <c r="BB123" i="3" s="1"/>
  <c r="BC123" i="3" s="1"/>
  <c r="CB127" i="2"/>
  <c r="CC127" i="2" s="1"/>
  <c r="BE123" i="3" s="1"/>
  <c r="BR128" i="2"/>
  <c r="BS128" i="2" s="1"/>
  <c r="AX124" i="3" s="1"/>
  <c r="BT128" i="2"/>
  <c r="BU128" i="2" s="1"/>
  <c r="AY124" i="3" s="1"/>
  <c r="BV128" i="2"/>
  <c r="BW128" i="2" s="1"/>
  <c r="AZ124" i="3" s="1"/>
  <c r="BX128" i="2"/>
  <c r="BY128" i="2" s="1"/>
  <c r="BA124" i="3" s="1"/>
  <c r="BZ128" i="2"/>
  <c r="CA128" i="2" s="1"/>
  <c r="BB124" i="3" s="1"/>
  <c r="BC124" i="3" s="1"/>
  <c r="CB128" i="2"/>
  <c r="CC128" i="2" s="1"/>
  <c r="BE124" i="3" s="1"/>
  <c r="BR129" i="2"/>
  <c r="BS129" i="2" s="1"/>
  <c r="AX125" i="3" s="1"/>
  <c r="BT129" i="2"/>
  <c r="BU129" i="2" s="1"/>
  <c r="AY125" i="3" s="1"/>
  <c r="BV129" i="2"/>
  <c r="BW129" i="2" s="1"/>
  <c r="AZ125" i="3" s="1"/>
  <c r="BX129" i="2"/>
  <c r="BY129" i="2" s="1"/>
  <c r="BA125" i="3" s="1"/>
  <c r="BZ129" i="2"/>
  <c r="CA129" i="2" s="1"/>
  <c r="BB125" i="3" s="1"/>
  <c r="BC125" i="3" s="1"/>
  <c r="CB129" i="2"/>
  <c r="CC129" i="2" s="1"/>
  <c r="BE125" i="3" s="1"/>
  <c r="BR130" i="2"/>
  <c r="BS130" i="2" s="1"/>
  <c r="AX126" i="3" s="1"/>
  <c r="BT130" i="2"/>
  <c r="BU130" i="2" s="1"/>
  <c r="AY126" i="3" s="1"/>
  <c r="BV130" i="2"/>
  <c r="BW130" i="2" s="1"/>
  <c r="AZ126" i="3" s="1"/>
  <c r="BX130" i="2"/>
  <c r="BY130" i="2" s="1"/>
  <c r="BA126" i="3" s="1"/>
  <c r="BZ130" i="2"/>
  <c r="CA130" i="2" s="1"/>
  <c r="BB126" i="3" s="1"/>
  <c r="CB130" i="2"/>
  <c r="CC130" i="2" s="1"/>
  <c r="BE126" i="3" s="1"/>
  <c r="BR131" i="2"/>
  <c r="BS131" i="2" s="1"/>
  <c r="AX127" i="3" s="1"/>
  <c r="BT131" i="2"/>
  <c r="BU131" i="2" s="1"/>
  <c r="AY127" i="3" s="1"/>
  <c r="BV131" i="2"/>
  <c r="BW131" i="2" s="1"/>
  <c r="AZ127" i="3" s="1"/>
  <c r="BX131" i="2"/>
  <c r="BY131" i="2" s="1"/>
  <c r="BA127" i="3" s="1"/>
  <c r="BZ131" i="2"/>
  <c r="CA131" i="2" s="1"/>
  <c r="BB127" i="3" s="1"/>
  <c r="BC127" i="3" s="1"/>
  <c r="CB131" i="2"/>
  <c r="CC131" i="2" s="1"/>
  <c r="BE127" i="3" s="1"/>
  <c r="BR132" i="2"/>
  <c r="BS132" i="2" s="1"/>
  <c r="AX128" i="3" s="1"/>
  <c r="BT132" i="2"/>
  <c r="BU132" i="2" s="1"/>
  <c r="AY128" i="3" s="1"/>
  <c r="BV132" i="2"/>
  <c r="BW132" i="2" s="1"/>
  <c r="AZ128" i="3" s="1"/>
  <c r="BX132" i="2"/>
  <c r="BY132" i="2" s="1"/>
  <c r="BA128" i="3" s="1"/>
  <c r="BZ132" i="2"/>
  <c r="CA132" i="2" s="1"/>
  <c r="BB128" i="3" s="1"/>
  <c r="BC128" i="3" s="1"/>
  <c r="CB132" i="2"/>
  <c r="CC132" i="2" s="1"/>
  <c r="BE128" i="3" s="1"/>
  <c r="BR133" i="2"/>
  <c r="BS133" i="2" s="1"/>
  <c r="BT133" i="2"/>
  <c r="BU133" i="2" s="1"/>
  <c r="BV133" i="2"/>
  <c r="BW133" i="2" s="1"/>
  <c r="BX133" i="2"/>
  <c r="BY133" i="2" s="1"/>
  <c r="BZ133" i="2"/>
  <c r="CA133" i="2" s="1"/>
  <c r="CB133" i="2"/>
  <c r="CC133" i="2" s="1"/>
  <c r="BR134" i="2"/>
  <c r="BS134" i="2" s="1"/>
  <c r="AX129" i="3" s="1"/>
  <c r="BT134" i="2"/>
  <c r="BU134" i="2" s="1"/>
  <c r="AY129" i="3" s="1"/>
  <c r="BV134" i="2"/>
  <c r="BW134" i="2" s="1"/>
  <c r="AZ129" i="3" s="1"/>
  <c r="BX134" i="2"/>
  <c r="BY134" i="2" s="1"/>
  <c r="BA129" i="3" s="1"/>
  <c r="BZ134" i="2"/>
  <c r="CA134" i="2" s="1"/>
  <c r="BB129" i="3" s="1"/>
  <c r="BC129" i="3" s="1"/>
  <c r="CB134" i="2"/>
  <c r="CC134" i="2" s="1"/>
  <c r="BE129" i="3" s="1"/>
  <c r="BR135" i="2"/>
  <c r="BS135" i="2" s="1"/>
  <c r="AX130" i="3" s="1"/>
  <c r="BT135" i="2"/>
  <c r="BU135" i="2" s="1"/>
  <c r="AY130" i="3" s="1"/>
  <c r="BV135" i="2"/>
  <c r="BW135" i="2" s="1"/>
  <c r="AZ130" i="3" s="1"/>
  <c r="BX135" i="2"/>
  <c r="BY135" i="2" s="1"/>
  <c r="BA130" i="3" s="1"/>
  <c r="BZ135" i="2"/>
  <c r="CA135" i="2" s="1"/>
  <c r="BB130" i="3" s="1"/>
  <c r="BC130" i="3" s="1"/>
  <c r="CB135" i="2"/>
  <c r="CC135" i="2" s="1"/>
  <c r="BE130" i="3" s="1"/>
  <c r="BR136" i="2"/>
  <c r="BS136" i="2" s="1"/>
  <c r="AX131" i="3" s="1"/>
  <c r="BT136" i="2"/>
  <c r="BU136" i="2" s="1"/>
  <c r="AY131" i="3" s="1"/>
  <c r="BV136" i="2"/>
  <c r="BW136" i="2" s="1"/>
  <c r="AZ131" i="3" s="1"/>
  <c r="BX136" i="2"/>
  <c r="BY136" i="2" s="1"/>
  <c r="BA131" i="3" s="1"/>
  <c r="BZ136" i="2"/>
  <c r="CA136" i="2" s="1"/>
  <c r="BB131" i="3" s="1"/>
  <c r="BC131" i="3" s="1"/>
  <c r="CB136" i="2"/>
  <c r="CC136" i="2" s="1"/>
  <c r="BE131" i="3" s="1"/>
  <c r="BR137" i="2"/>
  <c r="BS137" i="2" s="1"/>
  <c r="AX132" i="3" s="1"/>
  <c r="BT137" i="2"/>
  <c r="BU137" i="2" s="1"/>
  <c r="AY132" i="3" s="1"/>
  <c r="BV137" i="2"/>
  <c r="BW137" i="2" s="1"/>
  <c r="AZ132" i="3" s="1"/>
  <c r="BX137" i="2"/>
  <c r="BY137" i="2" s="1"/>
  <c r="BA132" i="3" s="1"/>
  <c r="BZ137" i="2"/>
  <c r="CA137" i="2" s="1"/>
  <c r="BB132" i="3" s="1"/>
  <c r="BC132" i="3" s="1"/>
  <c r="CB137" i="2"/>
  <c r="CC137" i="2" s="1"/>
  <c r="BE132" i="3" s="1"/>
  <c r="BR138" i="2"/>
  <c r="BS138" i="2" s="1"/>
  <c r="AX133" i="3" s="1"/>
  <c r="BT138" i="2"/>
  <c r="BU138" i="2" s="1"/>
  <c r="AY133" i="3" s="1"/>
  <c r="BV138" i="2"/>
  <c r="BW138" i="2" s="1"/>
  <c r="AZ133" i="3" s="1"/>
  <c r="BX138" i="2"/>
  <c r="BY138" i="2" s="1"/>
  <c r="BA133" i="3" s="1"/>
  <c r="BZ138" i="2"/>
  <c r="CA138" i="2" s="1"/>
  <c r="BB133" i="3" s="1"/>
  <c r="BC133" i="3" s="1"/>
  <c r="CB138" i="2"/>
  <c r="CC138" i="2" s="1"/>
  <c r="BE133" i="3" s="1"/>
  <c r="BR139" i="2"/>
  <c r="BS139" i="2" s="1"/>
  <c r="AX134" i="3" s="1"/>
  <c r="BT139" i="2"/>
  <c r="BU139" i="2" s="1"/>
  <c r="AY134" i="3" s="1"/>
  <c r="BV139" i="2"/>
  <c r="BW139" i="2" s="1"/>
  <c r="AZ134" i="3" s="1"/>
  <c r="BX139" i="2"/>
  <c r="BY139" i="2" s="1"/>
  <c r="BA134" i="3" s="1"/>
  <c r="BZ139" i="2"/>
  <c r="CA139" i="2" s="1"/>
  <c r="BB134" i="3" s="1"/>
  <c r="BC134" i="3" s="1"/>
  <c r="CB139" i="2"/>
  <c r="CC139" i="2" s="1"/>
  <c r="BE134" i="3" s="1"/>
  <c r="BR140" i="2"/>
  <c r="BS140" i="2" s="1"/>
  <c r="AX135" i="3" s="1"/>
  <c r="BT140" i="2"/>
  <c r="BU140" i="2" s="1"/>
  <c r="AY135" i="3" s="1"/>
  <c r="BV140" i="2"/>
  <c r="BW140" i="2" s="1"/>
  <c r="AZ135" i="3" s="1"/>
  <c r="BX140" i="2"/>
  <c r="BY140" i="2" s="1"/>
  <c r="BA135" i="3" s="1"/>
  <c r="BZ140" i="2"/>
  <c r="CA140" i="2" s="1"/>
  <c r="BB135" i="3" s="1"/>
  <c r="BC135" i="3" s="1"/>
  <c r="CB140" i="2"/>
  <c r="CC140" i="2" s="1"/>
  <c r="BE135" i="3" s="1"/>
  <c r="BR141" i="2"/>
  <c r="BS141" i="2" s="1"/>
  <c r="AX136" i="3" s="1"/>
  <c r="BT141" i="2"/>
  <c r="BU141" i="2" s="1"/>
  <c r="AY136" i="3" s="1"/>
  <c r="BV141" i="2"/>
  <c r="BW141" i="2" s="1"/>
  <c r="AZ136" i="3" s="1"/>
  <c r="BX141" i="2"/>
  <c r="BY141" i="2" s="1"/>
  <c r="BA136" i="3" s="1"/>
  <c r="BZ141" i="2"/>
  <c r="CA141" i="2" s="1"/>
  <c r="BB136" i="3" s="1"/>
  <c r="BC136" i="3" s="1"/>
  <c r="CB141" i="2"/>
  <c r="CC141" i="2" s="1"/>
  <c r="BE136" i="3" s="1"/>
  <c r="BR142" i="2"/>
  <c r="BS142" i="2" s="1"/>
  <c r="AX137" i="3" s="1"/>
  <c r="BT142" i="2"/>
  <c r="BU142" i="2" s="1"/>
  <c r="AY137" i="3" s="1"/>
  <c r="BV142" i="2"/>
  <c r="BW142" i="2" s="1"/>
  <c r="AZ137" i="3" s="1"/>
  <c r="BX142" i="2"/>
  <c r="BY142" i="2" s="1"/>
  <c r="BA137" i="3" s="1"/>
  <c r="BZ142" i="2"/>
  <c r="CA142" i="2" s="1"/>
  <c r="BB137" i="3" s="1"/>
  <c r="BC137" i="3" s="1"/>
  <c r="CB142" i="2"/>
  <c r="CC142" i="2" s="1"/>
  <c r="BE137" i="3" s="1"/>
  <c r="BR143" i="2"/>
  <c r="BS143" i="2" s="1"/>
  <c r="AX138" i="3" s="1"/>
  <c r="BT143" i="2"/>
  <c r="BU143" i="2" s="1"/>
  <c r="AY138" i="3" s="1"/>
  <c r="BV143" i="2"/>
  <c r="BW143" i="2" s="1"/>
  <c r="AZ138" i="3" s="1"/>
  <c r="BX143" i="2"/>
  <c r="BY143" i="2" s="1"/>
  <c r="BA138" i="3" s="1"/>
  <c r="BZ143" i="2"/>
  <c r="CA143" i="2" s="1"/>
  <c r="BB138" i="3" s="1"/>
  <c r="BC138" i="3" s="1"/>
  <c r="CB143" i="2"/>
  <c r="CC143" i="2" s="1"/>
  <c r="BE138" i="3" s="1"/>
  <c r="BR144" i="2"/>
  <c r="BS144" i="2" s="1"/>
  <c r="AX139" i="3" s="1"/>
  <c r="BT144" i="2"/>
  <c r="BU144" i="2" s="1"/>
  <c r="AY139" i="3" s="1"/>
  <c r="BV144" i="2"/>
  <c r="BW144" i="2" s="1"/>
  <c r="AZ139" i="3" s="1"/>
  <c r="BX144" i="2"/>
  <c r="BY144" i="2" s="1"/>
  <c r="BA139" i="3" s="1"/>
  <c r="BZ144" i="2"/>
  <c r="CA144" i="2" s="1"/>
  <c r="BB139" i="3" s="1"/>
  <c r="BC139" i="3" s="1"/>
  <c r="CB144" i="2"/>
  <c r="CC144" i="2" s="1"/>
  <c r="BE139" i="3" s="1"/>
  <c r="BR145" i="2"/>
  <c r="BS145" i="2" s="1"/>
  <c r="AX140" i="3" s="1"/>
  <c r="BT145" i="2"/>
  <c r="BU145" i="2" s="1"/>
  <c r="AY140" i="3" s="1"/>
  <c r="BV145" i="2"/>
  <c r="BW145" i="2" s="1"/>
  <c r="AZ140" i="3" s="1"/>
  <c r="BX145" i="2"/>
  <c r="BY145" i="2" s="1"/>
  <c r="BA140" i="3" s="1"/>
  <c r="BZ145" i="2"/>
  <c r="CA145" i="2" s="1"/>
  <c r="BB140" i="3" s="1"/>
  <c r="BC140" i="3" s="1"/>
  <c r="CB145" i="2"/>
  <c r="CC145" i="2" s="1"/>
  <c r="BE140" i="3" s="1"/>
  <c r="BR146" i="2"/>
  <c r="BS146" i="2" s="1"/>
  <c r="AX141" i="3" s="1"/>
  <c r="BT146" i="2"/>
  <c r="BU146" i="2" s="1"/>
  <c r="AY141" i="3" s="1"/>
  <c r="BV146" i="2"/>
  <c r="BW146" i="2" s="1"/>
  <c r="AZ141" i="3" s="1"/>
  <c r="BX146" i="2"/>
  <c r="BY146" i="2" s="1"/>
  <c r="BA141" i="3" s="1"/>
  <c r="BZ146" i="2"/>
  <c r="CA146" i="2" s="1"/>
  <c r="BB141" i="3" s="1"/>
  <c r="BC141" i="3" s="1"/>
  <c r="CB146" i="2"/>
  <c r="CC146" i="2" s="1"/>
  <c r="BE141" i="3" s="1"/>
  <c r="BR147" i="2"/>
  <c r="BS147" i="2" s="1"/>
  <c r="AX142" i="3" s="1"/>
  <c r="BT147" i="2"/>
  <c r="BU147" i="2" s="1"/>
  <c r="AY142" i="3" s="1"/>
  <c r="BV147" i="2"/>
  <c r="BW147" i="2" s="1"/>
  <c r="AZ142" i="3" s="1"/>
  <c r="BX147" i="2"/>
  <c r="BY147" i="2" s="1"/>
  <c r="BA142" i="3" s="1"/>
  <c r="BZ147" i="2"/>
  <c r="CA147" i="2" s="1"/>
  <c r="BB142" i="3" s="1"/>
  <c r="BC142" i="3" s="1"/>
  <c r="CB147" i="2"/>
  <c r="CC147" i="2" s="1"/>
  <c r="BE142" i="3" s="1"/>
  <c r="BR148" i="2"/>
  <c r="BS148" i="2" s="1"/>
  <c r="AX143" i="3" s="1"/>
  <c r="BT148" i="2"/>
  <c r="BU148" i="2" s="1"/>
  <c r="AY143" i="3" s="1"/>
  <c r="BV148" i="2"/>
  <c r="BW148" i="2" s="1"/>
  <c r="AZ143" i="3" s="1"/>
  <c r="BX148" i="2"/>
  <c r="BY148" i="2" s="1"/>
  <c r="BA143" i="3" s="1"/>
  <c r="BZ148" i="2"/>
  <c r="CA148" i="2" s="1"/>
  <c r="BB143" i="3" s="1"/>
  <c r="BC143" i="3" s="1"/>
  <c r="CB148" i="2"/>
  <c r="CC148" i="2" s="1"/>
  <c r="BE143" i="3" s="1"/>
  <c r="BR149" i="2"/>
  <c r="BS149" i="2" s="1"/>
  <c r="AX144" i="3" s="1"/>
  <c r="BT149" i="2"/>
  <c r="BU149" i="2" s="1"/>
  <c r="AY144" i="3" s="1"/>
  <c r="BV149" i="2"/>
  <c r="BW149" i="2" s="1"/>
  <c r="AZ144" i="3" s="1"/>
  <c r="BX149" i="2"/>
  <c r="BY149" i="2" s="1"/>
  <c r="BA144" i="3" s="1"/>
  <c r="BZ149" i="2"/>
  <c r="CA149" i="2" s="1"/>
  <c r="BB144" i="3" s="1"/>
  <c r="BC144" i="3" s="1"/>
  <c r="CB149" i="2"/>
  <c r="CC149" i="2" s="1"/>
  <c r="BE144" i="3" s="1"/>
  <c r="BR150" i="2"/>
  <c r="BS150" i="2" s="1"/>
  <c r="AX145" i="3" s="1"/>
  <c r="BT150" i="2"/>
  <c r="BU150" i="2" s="1"/>
  <c r="AY145" i="3" s="1"/>
  <c r="BV150" i="2"/>
  <c r="BW150" i="2" s="1"/>
  <c r="AZ145" i="3" s="1"/>
  <c r="BX150" i="2"/>
  <c r="BY150" i="2" s="1"/>
  <c r="BA145" i="3" s="1"/>
  <c r="BZ150" i="2"/>
  <c r="CA150" i="2" s="1"/>
  <c r="BB145" i="3" s="1"/>
  <c r="BC145" i="3" s="1"/>
  <c r="CB150" i="2"/>
  <c r="CC150" i="2" s="1"/>
  <c r="BE145" i="3" s="1"/>
  <c r="BR151" i="2"/>
  <c r="BS151" i="2" s="1"/>
  <c r="AX146" i="3" s="1"/>
  <c r="BT151" i="2"/>
  <c r="BU151" i="2" s="1"/>
  <c r="AY146" i="3" s="1"/>
  <c r="BV151" i="2"/>
  <c r="BW151" i="2" s="1"/>
  <c r="AZ146" i="3" s="1"/>
  <c r="BX151" i="2"/>
  <c r="BY151" i="2" s="1"/>
  <c r="BA146" i="3" s="1"/>
  <c r="BZ151" i="2"/>
  <c r="CA151" i="2" s="1"/>
  <c r="BB146" i="3" s="1"/>
  <c r="BC146" i="3" s="1"/>
  <c r="CB151" i="2"/>
  <c r="CC151" i="2" s="1"/>
  <c r="BE146" i="3" s="1"/>
  <c r="BR152" i="2"/>
  <c r="BS152" i="2" s="1"/>
  <c r="BT152" i="2"/>
  <c r="BU152" i="2" s="1"/>
  <c r="BV152" i="2"/>
  <c r="BW152" i="2" s="1"/>
  <c r="BX152" i="2"/>
  <c r="BY152" i="2" s="1"/>
  <c r="BZ152" i="2"/>
  <c r="CA152" i="2" s="1"/>
  <c r="CB152" i="2"/>
  <c r="CC152" i="2" s="1"/>
  <c r="BR153" i="2"/>
  <c r="BS153" i="2" s="1"/>
  <c r="AX147" i="3" s="1"/>
  <c r="BT153" i="2"/>
  <c r="BU153" i="2" s="1"/>
  <c r="AY147" i="3" s="1"/>
  <c r="BV153" i="2"/>
  <c r="BW153" i="2" s="1"/>
  <c r="AZ147" i="3" s="1"/>
  <c r="BX153" i="2"/>
  <c r="BY153" i="2" s="1"/>
  <c r="BA147" i="3" s="1"/>
  <c r="BZ153" i="2"/>
  <c r="CA153" i="2" s="1"/>
  <c r="BB147" i="3" s="1"/>
  <c r="BC147" i="3" s="1"/>
  <c r="CB153" i="2"/>
  <c r="CC153" i="2" s="1"/>
  <c r="BE147" i="3" s="1"/>
  <c r="BR154" i="2"/>
  <c r="BS154" i="2" s="1"/>
  <c r="AX148" i="3" s="1"/>
  <c r="BT154" i="2"/>
  <c r="BU154" i="2" s="1"/>
  <c r="AY148" i="3" s="1"/>
  <c r="BV154" i="2"/>
  <c r="BW154" i="2" s="1"/>
  <c r="AZ148" i="3" s="1"/>
  <c r="BX154" i="2"/>
  <c r="BY154" i="2" s="1"/>
  <c r="BA148" i="3" s="1"/>
  <c r="BZ154" i="2"/>
  <c r="CA154" i="2" s="1"/>
  <c r="BB148" i="3" s="1"/>
  <c r="BC148" i="3" s="1"/>
  <c r="CB154" i="2"/>
  <c r="CC154" i="2" s="1"/>
  <c r="BE148" i="3" s="1"/>
  <c r="BR155" i="2"/>
  <c r="BS155" i="2" s="1"/>
  <c r="AX149" i="3" s="1"/>
  <c r="BT155" i="2"/>
  <c r="BU155" i="2" s="1"/>
  <c r="AY149" i="3" s="1"/>
  <c r="BV155" i="2"/>
  <c r="BW155" i="2" s="1"/>
  <c r="AZ149" i="3" s="1"/>
  <c r="BX155" i="2"/>
  <c r="BY155" i="2" s="1"/>
  <c r="BA149" i="3" s="1"/>
  <c r="BZ155" i="2"/>
  <c r="CA155" i="2" s="1"/>
  <c r="BB149" i="3" s="1"/>
  <c r="BC149" i="3" s="1"/>
  <c r="CB155" i="2"/>
  <c r="CC155" i="2" s="1"/>
  <c r="BE149" i="3" s="1"/>
  <c r="BR156" i="2"/>
  <c r="BS156" i="2" s="1"/>
  <c r="AX150" i="3" s="1"/>
  <c r="BT156" i="2"/>
  <c r="BU156" i="2" s="1"/>
  <c r="AY150" i="3" s="1"/>
  <c r="BV156" i="2"/>
  <c r="BW156" i="2" s="1"/>
  <c r="AZ150" i="3" s="1"/>
  <c r="BX156" i="2"/>
  <c r="BY156" i="2" s="1"/>
  <c r="BA150" i="3" s="1"/>
  <c r="BZ156" i="2"/>
  <c r="CA156" i="2" s="1"/>
  <c r="BB150" i="3" s="1"/>
  <c r="BC150" i="3" s="1"/>
  <c r="CB156" i="2"/>
  <c r="CC156" i="2" s="1"/>
  <c r="BE150" i="3" s="1"/>
  <c r="BR157" i="2"/>
  <c r="BS157" i="2" s="1"/>
  <c r="AX151" i="3" s="1"/>
  <c r="BT157" i="2"/>
  <c r="BU157" i="2" s="1"/>
  <c r="AY151" i="3" s="1"/>
  <c r="BV157" i="2"/>
  <c r="BW157" i="2" s="1"/>
  <c r="AZ151" i="3" s="1"/>
  <c r="BX157" i="2"/>
  <c r="BY157" i="2" s="1"/>
  <c r="BA151" i="3" s="1"/>
  <c r="BZ157" i="2"/>
  <c r="CA157" i="2" s="1"/>
  <c r="BB151" i="3" s="1"/>
  <c r="BC151" i="3" s="1"/>
  <c r="CB157" i="2"/>
  <c r="CC157" i="2" s="1"/>
  <c r="BE151" i="3" s="1"/>
  <c r="BR158" i="2"/>
  <c r="BS158" i="2" s="1"/>
  <c r="AX152" i="3" s="1"/>
  <c r="BT158" i="2"/>
  <c r="BU158" i="2" s="1"/>
  <c r="AY152" i="3" s="1"/>
  <c r="BV158" i="2"/>
  <c r="BW158" i="2" s="1"/>
  <c r="AZ152" i="3" s="1"/>
  <c r="BX158" i="2"/>
  <c r="BY158" i="2" s="1"/>
  <c r="BA152" i="3" s="1"/>
  <c r="BZ158" i="2"/>
  <c r="CA158" i="2" s="1"/>
  <c r="BB152" i="3" s="1"/>
  <c r="BC152" i="3" s="1"/>
  <c r="CB158" i="2"/>
  <c r="CC158" i="2" s="1"/>
  <c r="BE152" i="3" s="1"/>
  <c r="BR159" i="2"/>
  <c r="BS159" i="2" s="1"/>
  <c r="AX153" i="3" s="1"/>
  <c r="BT159" i="2"/>
  <c r="BU159" i="2" s="1"/>
  <c r="AY153" i="3" s="1"/>
  <c r="BV159" i="2"/>
  <c r="BW159" i="2" s="1"/>
  <c r="AZ153" i="3" s="1"/>
  <c r="BX159" i="2"/>
  <c r="BY159" i="2" s="1"/>
  <c r="BA153" i="3" s="1"/>
  <c r="BZ159" i="2"/>
  <c r="CA159" i="2" s="1"/>
  <c r="BB153" i="3" s="1"/>
  <c r="BC153" i="3" s="1"/>
  <c r="CB159" i="2"/>
  <c r="CC159" i="2" s="1"/>
  <c r="BE153" i="3" s="1"/>
  <c r="BR160" i="2"/>
  <c r="BS160" i="2" s="1"/>
  <c r="AX154" i="3" s="1"/>
  <c r="BT160" i="2"/>
  <c r="BU160" i="2" s="1"/>
  <c r="AY154" i="3" s="1"/>
  <c r="BV160" i="2"/>
  <c r="BW160" i="2" s="1"/>
  <c r="AZ154" i="3" s="1"/>
  <c r="BX160" i="2"/>
  <c r="BY160" i="2" s="1"/>
  <c r="BA154" i="3" s="1"/>
  <c r="BZ160" i="2"/>
  <c r="CA160" i="2" s="1"/>
  <c r="BB154" i="3" s="1"/>
  <c r="BC154" i="3" s="1"/>
  <c r="CB160" i="2"/>
  <c r="CC160" i="2" s="1"/>
  <c r="BE154" i="3" s="1"/>
  <c r="BR161" i="2"/>
  <c r="BS161" i="2" s="1"/>
  <c r="AX155" i="3" s="1"/>
  <c r="BT161" i="2"/>
  <c r="BU161" i="2" s="1"/>
  <c r="AY155" i="3" s="1"/>
  <c r="BV161" i="2"/>
  <c r="BW161" i="2" s="1"/>
  <c r="AZ155" i="3" s="1"/>
  <c r="BX161" i="2"/>
  <c r="BY161" i="2" s="1"/>
  <c r="BA155" i="3" s="1"/>
  <c r="BZ161" i="2"/>
  <c r="CA161" i="2" s="1"/>
  <c r="BB155" i="3" s="1"/>
  <c r="BC155" i="3" s="1"/>
  <c r="CB161" i="2"/>
  <c r="CC161" i="2" s="1"/>
  <c r="BE155" i="3" s="1"/>
  <c r="BR162" i="2"/>
  <c r="BS162" i="2" s="1"/>
  <c r="AX156" i="3" s="1"/>
  <c r="BT162" i="2"/>
  <c r="BU162" i="2" s="1"/>
  <c r="AY156" i="3" s="1"/>
  <c r="BV162" i="2"/>
  <c r="BW162" i="2" s="1"/>
  <c r="AZ156" i="3" s="1"/>
  <c r="BX162" i="2"/>
  <c r="BY162" i="2" s="1"/>
  <c r="BA156" i="3" s="1"/>
  <c r="BZ162" i="2"/>
  <c r="CA162" i="2" s="1"/>
  <c r="BB156" i="3" s="1"/>
  <c r="BC156" i="3" s="1"/>
  <c r="CB162" i="2"/>
  <c r="CC162" i="2" s="1"/>
  <c r="BE156" i="3" s="1"/>
  <c r="BR163" i="2"/>
  <c r="BS163" i="2" s="1"/>
  <c r="AX157" i="3" s="1"/>
  <c r="BT163" i="2"/>
  <c r="BU163" i="2" s="1"/>
  <c r="AY157" i="3" s="1"/>
  <c r="BV163" i="2"/>
  <c r="BW163" i="2" s="1"/>
  <c r="AZ157" i="3" s="1"/>
  <c r="BX163" i="2"/>
  <c r="BY163" i="2" s="1"/>
  <c r="BA157" i="3" s="1"/>
  <c r="BZ163" i="2"/>
  <c r="CA163" i="2" s="1"/>
  <c r="BB157" i="3" s="1"/>
  <c r="BC157" i="3" s="1"/>
  <c r="CB163" i="2"/>
  <c r="CC163" i="2" s="1"/>
  <c r="BE157" i="3" s="1"/>
  <c r="BR164" i="2"/>
  <c r="BS164" i="2" s="1"/>
  <c r="AX158" i="3" s="1"/>
  <c r="BT164" i="2"/>
  <c r="BU164" i="2" s="1"/>
  <c r="AY158" i="3" s="1"/>
  <c r="BV164" i="2"/>
  <c r="BW164" i="2" s="1"/>
  <c r="AZ158" i="3" s="1"/>
  <c r="BX164" i="2"/>
  <c r="BY164" i="2" s="1"/>
  <c r="BA158" i="3" s="1"/>
  <c r="BZ164" i="2"/>
  <c r="CA164" i="2" s="1"/>
  <c r="BB158" i="3" s="1"/>
  <c r="BC158" i="3" s="1"/>
  <c r="CB164" i="2"/>
  <c r="CC164" i="2" s="1"/>
  <c r="BE158" i="3" s="1"/>
  <c r="BR165" i="2"/>
  <c r="BS165" i="2" s="1"/>
  <c r="AX159" i="3" s="1"/>
  <c r="BT165" i="2"/>
  <c r="BU165" i="2" s="1"/>
  <c r="AY159" i="3" s="1"/>
  <c r="BV165" i="2"/>
  <c r="BW165" i="2" s="1"/>
  <c r="AZ159" i="3" s="1"/>
  <c r="BX165" i="2"/>
  <c r="BY165" i="2" s="1"/>
  <c r="BA159" i="3" s="1"/>
  <c r="BZ165" i="2"/>
  <c r="CA165" i="2" s="1"/>
  <c r="BB159" i="3" s="1"/>
  <c r="BC159" i="3" s="1"/>
  <c r="CB165" i="2"/>
  <c r="CC165" i="2" s="1"/>
  <c r="BE159" i="3" s="1"/>
  <c r="BR166" i="2"/>
  <c r="BS166" i="2" s="1"/>
  <c r="AX160" i="3" s="1"/>
  <c r="BT166" i="2"/>
  <c r="BU166" i="2" s="1"/>
  <c r="AY160" i="3" s="1"/>
  <c r="BV166" i="2"/>
  <c r="BW166" i="2" s="1"/>
  <c r="AZ160" i="3" s="1"/>
  <c r="BX166" i="2"/>
  <c r="BY166" i="2" s="1"/>
  <c r="BA160" i="3" s="1"/>
  <c r="BZ166" i="2"/>
  <c r="CA166" i="2" s="1"/>
  <c r="BB160" i="3" s="1"/>
  <c r="BC160" i="3" s="1"/>
  <c r="CB166" i="2"/>
  <c r="CC166" i="2" s="1"/>
  <c r="BE160" i="3" s="1"/>
  <c r="BR167" i="2"/>
  <c r="BS167" i="2" s="1"/>
  <c r="AX161" i="3" s="1"/>
  <c r="BT167" i="2"/>
  <c r="BU167" i="2" s="1"/>
  <c r="AY161" i="3" s="1"/>
  <c r="BV167" i="2"/>
  <c r="BW167" i="2" s="1"/>
  <c r="AZ161" i="3" s="1"/>
  <c r="BX167" i="2"/>
  <c r="BY167" i="2" s="1"/>
  <c r="BA161" i="3" s="1"/>
  <c r="BZ167" i="2"/>
  <c r="CA167" i="2" s="1"/>
  <c r="BB161" i="3" s="1"/>
  <c r="BC161" i="3" s="1"/>
  <c r="CB167" i="2"/>
  <c r="CC167" i="2" s="1"/>
  <c r="BE161" i="3" s="1"/>
  <c r="BR168" i="2"/>
  <c r="BS168" i="2" s="1"/>
  <c r="AX162" i="3" s="1"/>
  <c r="BT168" i="2"/>
  <c r="BU168" i="2" s="1"/>
  <c r="AY162" i="3" s="1"/>
  <c r="BV168" i="2"/>
  <c r="BW168" i="2" s="1"/>
  <c r="AZ162" i="3" s="1"/>
  <c r="BX168" i="2"/>
  <c r="BY168" i="2" s="1"/>
  <c r="BA162" i="3" s="1"/>
  <c r="BZ168" i="2"/>
  <c r="CA168" i="2" s="1"/>
  <c r="BB162" i="3" s="1"/>
  <c r="BC162" i="3" s="1"/>
  <c r="CB168" i="2"/>
  <c r="CC168" i="2" s="1"/>
  <c r="BE162" i="3" s="1"/>
  <c r="BR169" i="2"/>
  <c r="BS169" i="2" s="1"/>
  <c r="AX163" i="3" s="1"/>
  <c r="BT169" i="2"/>
  <c r="BU169" i="2" s="1"/>
  <c r="AY163" i="3" s="1"/>
  <c r="BV169" i="2"/>
  <c r="BW169" i="2" s="1"/>
  <c r="AZ163" i="3" s="1"/>
  <c r="BX169" i="2"/>
  <c r="BY169" i="2" s="1"/>
  <c r="BA163" i="3" s="1"/>
  <c r="BZ169" i="2"/>
  <c r="CA169" i="2" s="1"/>
  <c r="BB163" i="3" s="1"/>
  <c r="BC163" i="3" s="1"/>
  <c r="CB169" i="2"/>
  <c r="CC169" i="2" s="1"/>
  <c r="BE163" i="3" s="1"/>
  <c r="BR170" i="2"/>
  <c r="BS170" i="2" s="1"/>
  <c r="AX164" i="3" s="1"/>
  <c r="BT170" i="2"/>
  <c r="BU170" i="2" s="1"/>
  <c r="AY164" i="3" s="1"/>
  <c r="BV170" i="2"/>
  <c r="BW170" i="2" s="1"/>
  <c r="AZ164" i="3" s="1"/>
  <c r="BX170" i="2"/>
  <c r="BY170" i="2" s="1"/>
  <c r="BA164" i="3" s="1"/>
  <c r="BZ170" i="2"/>
  <c r="CA170" i="2" s="1"/>
  <c r="BB164" i="3" s="1"/>
  <c r="BC164" i="3" s="1"/>
  <c r="CB170" i="2"/>
  <c r="CC170" i="2" s="1"/>
  <c r="BE164" i="3" s="1"/>
  <c r="BR171" i="2"/>
  <c r="BS171" i="2" s="1"/>
  <c r="AX165" i="3" s="1"/>
  <c r="BT171" i="2"/>
  <c r="BU171" i="2" s="1"/>
  <c r="AY165" i="3" s="1"/>
  <c r="BV171" i="2"/>
  <c r="BW171" i="2" s="1"/>
  <c r="AZ165" i="3" s="1"/>
  <c r="BX171" i="2"/>
  <c r="BY171" i="2" s="1"/>
  <c r="BA165" i="3" s="1"/>
  <c r="BZ171" i="2"/>
  <c r="CA171" i="2" s="1"/>
  <c r="BB165" i="3" s="1"/>
  <c r="BC165" i="3" s="1"/>
  <c r="CB171" i="2"/>
  <c r="CC171" i="2" s="1"/>
  <c r="BE165" i="3" s="1"/>
  <c r="BR172" i="2"/>
  <c r="BS172" i="2" s="1"/>
  <c r="AX166" i="3" s="1"/>
  <c r="BT172" i="2"/>
  <c r="BU172" i="2" s="1"/>
  <c r="AY166" i="3" s="1"/>
  <c r="BV172" i="2"/>
  <c r="BW172" i="2" s="1"/>
  <c r="AZ166" i="3" s="1"/>
  <c r="BX172" i="2"/>
  <c r="BY172" i="2" s="1"/>
  <c r="BA166" i="3" s="1"/>
  <c r="BZ172" i="2"/>
  <c r="CA172" i="2" s="1"/>
  <c r="BB166" i="3" s="1"/>
  <c r="BC166" i="3" s="1"/>
  <c r="CB172" i="2"/>
  <c r="CC172" i="2" s="1"/>
  <c r="BE166" i="3" s="1"/>
  <c r="BR173" i="2"/>
  <c r="BS173" i="2" s="1"/>
  <c r="AX167" i="3" s="1"/>
  <c r="BT173" i="2"/>
  <c r="BU173" i="2" s="1"/>
  <c r="AY167" i="3" s="1"/>
  <c r="BV173" i="2"/>
  <c r="BW173" i="2" s="1"/>
  <c r="AZ167" i="3" s="1"/>
  <c r="BX173" i="2"/>
  <c r="BY173" i="2" s="1"/>
  <c r="BA167" i="3" s="1"/>
  <c r="BZ173" i="2"/>
  <c r="CA173" i="2" s="1"/>
  <c r="BB167" i="3" s="1"/>
  <c r="BC167" i="3" s="1"/>
  <c r="CB173" i="2"/>
  <c r="CC173" i="2" s="1"/>
  <c r="BE167" i="3" s="1"/>
  <c r="BR174" i="2"/>
  <c r="BS174" i="2" s="1"/>
  <c r="AX168" i="3" s="1"/>
  <c r="BT174" i="2"/>
  <c r="BU174" i="2" s="1"/>
  <c r="AY168" i="3" s="1"/>
  <c r="BV174" i="2"/>
  <c r="BW174" i="2" s="1"/>
  <c r="AZ168" i="3" s="1"/>
  <c r="BX174" i="2"/>
  <c r="BY174" i="2" s="1"/>
  <c r="BA168" i="3" s="1"/>
  <c r="BZ174" i="2"/>
  <c r="CA174" i="2" s="1"/>
  <c r="BB168" i="3" s="1"/>
  <c r="BC168" i="3" s="1"/>
  <c r="CB174" i="2"/>
  <c r="CC174" i="2" s="1"/>
  <c r="BE168" i="3" s="1"/>
  <c r="BR175" i="2"/>
  <c r="BS175" i="2" s="1"/>
  <c r="AX169" i="3" s="1"/>
  <c r="BT175" i="2"/>
  <c r="BU175" i="2" s="1"/>
  <c r="AY169" i="3" s="1"/>
  <c r="BV175" i="2"/>
  <c r="BW175" i="2" s="1"/>
  <c r="AZ169" i="3" s="1"/>
  <c r="BX175" i="2"/>
  <c r="BY175" i="2" s="1"/>
  <c r="BA169" i="3" s="1"/>
  <c r="BZ175" i="2"/>
  <c r="CA175" i="2" s="1"/>
  <c r="BB169" i="3" s="1"/>
  <c r="BC169" i="3" s="1"/>
  <c r="CB175" i="2"/>
  <c r="CC175" i="2" s="1"/>
  <c r="BE169" i="3" s="1"/>
  <c r="BR176" i="2"/>
  <c r="BS176" i="2" s="1"/>
  <c r="AX170" i="3" s="1"/>
  <c r="BT176" i="2"/>
  <c r="BU176" i="2" s="1"/>
  <c r="AY170" i="3" s="1"/>
  <c r="BV176" i="2"/>
  <c r="BW176" i="2" s="1"/>
  <c r="AZ170" i="3" s="1"/>
  <c r="BX176" i="2"/>
  <c r="BY176" i="2" s="1"/>
  <c r="BA170" i="3" s="1"/>
  <c r="BZ176" i="2"/>
  <c r="CA176" i="2" s="1"/>
  <c r="BB170" i="3" s="1"/>
  <c r="BC170" i="3" s="1"/>
  <c r="CB176" i="2"/>
  <c r="CC176" i="2" s="1"/>
  <c r="BE170" i="3" s="1"/>
  <c r="BR177" i="2"/>
  <c r="BS177" i="2" s="1"/>
  <c r="AX171" i="3" s="1"/>
  <c r="BT177" i="2"/>
  <c r="BU177" i="2" s="1"/>
  <c r="AY171" i="3" s="1"/>
  <c r="BV177" i="2"/>
  <c r="BW177" i="2" s="1"/>
  <c r="AZ171" i="3" s="1"/>
  <c r="BX177" i="2"/>
  <c r="BY177" i="2" s="1"/>
  <c r="BA171" i="3" s="1"/>
  <c r="BZ177" i="2"/>
  <c r="CA177" i="2" s="1"/>
  <c r="BB171" i="3" s="1"/>
  <c r="BC171" i="3" s="1"/>
  <c r="CB177" i="2"/>
  <c r="CC177" i="2" s="1"/>
  <c r="BE171" i="3" s="1"/>
  <c r="BR178" i="2"/>
  <c r="BS178" i="2" s="1"/>
  <c r="AX172" i="3" s="1"/>
  <c r="BT178" i="2"/>
  <c r="BU178" i="2" s="1"/>
  <c r="AY172" i="3" s="1"/>
  <c r="BV178" i="2"/>
  <c r="BW178" i="2" s="1"/>
  <c r="AZ172" i="3" s="1"/>
  <c r="BX178" i="2"/>
  <c r="BY178" i="2" s="1"/>
  <c r="BA172" i="3" s="1"/>
  <c r="BZ178" i="2"/>
  <c r="CA178" i="2" s="1"/>
  <c r="BB172" i="3" s="1"/>
  <c r="BC172" i="3" s="1"/>
  <c r="CB178" i="2"/>
  <c r="CC178" i="2" s="1"/>
  <c r="BE172" i="3" s="1"/>
  <c r="BR179" i="2"/>
  <c r="BS179" i="2" s="1"/>
  <c r="AX173" i="3" s="1"/>
  <c r="BT179" i="2"/>
  <c r="BU179" i="2" s="1"/>
  <c r="AY173" i="3" s="1"/>
  <c r="BV179" i="2"/>
  <c r="BW179" i="2" s="1"/>
  <c r="AZ173" i="3" s="1"/>
  <c r="BX179" i="2"/>
  <c r="BY179" i="2" s="1"/>
  <c r="BA173" i="3" s="1"/>
  <c r="BZ179" i="2"/>
  <c r="CA179" i="2" s="1"/>
  <c r="BB173" i="3" s="1"/>
  <c r="BC173" i="3" s="1"/>
  <c r="CB179" i="2"/>
  <c r="CC179" i="2" s="1"/>
  <c r="BE173" i="3" s="1"/>
  <c r="BR180" i="2"/>
  <c r="BS180" i="2" s="1"/>
  <c r="BT180" i="2"/>
  <c r="BU180" i="2" s="1"/>
  <c r="AY174" i="3" s="1"/>
  <c r="BV180" i="2"/>
  <c r="BW180" i="2" s="1"/>
  <c r="AZ174" i="3" s="1"/>
  <c r="BX180" i="2"/>
  <c r="BY180" i="2" s="1"/>
  <c r="BA174" i="3" s="1"/>
  <c r="BZ180" i="2"/>
  <c r="CA180" i="2" s="1"/>
  <c r="BB174" i="3" s="1"/>
  <c r="BC174" i="3" s="1"/>
  <c r="CB180" i="2"/>
  <c r="CC180" i="2" s="1"/>
  <c r="BE174" i="3" s="1"/>
  <c r="BR181" i="2"/>
  <c r="BS181" i="2" s="1"/>
  <c r="AX175" i="3" s="1"/>
  <c r="BT181" i="2"/>
  <c r="BU181" i="2" s="1"/>
  <c r="AY175" i="3" s="1"/>
  <c r="BV181" i="2"/>
  <c r="BW181" i="2" s="1"/>
  <c r="AZ175" i="3" s="1"/>
  <c r="BX181" i="2"/>
  <c r="BY181" i="2" s="1"/>
  <c r="BA175" i="3" s="1"/>
  <c r="BZ181" i="2"/>
  <c r="CA181" i="2" s="1"/>
  <c r="BB175" i="3" s="1"/>
  <c r="BC175" i="3" s="1"/>
  <c r="CB181" i="2"/>
  <c r="CC181" i="2" s="1"/>
  <c r="BE175" i="3" s="1"/>
  <c r="BR182" i="2"/>
  <c r="BS182" i="2" s="1"/>
  <c r="AX176" i="3" s="1"/>
  <c r="BT182" i="2"/>
  <c r="BU182" i="2" s="1"/>
  <c r="AY176" i="3" s="1"/>
  <c r="BV182" i="2"/>
  <c r="BW182" i="2" s="1"/>
  <c r="AZ176" i="3" s="1"/>
  <c r="BX182" i="2"/>
  <c r="BY182" i="2" s="1"/>
  <c r="BA176" i="3" s="1"/>
  <c r="BZ182" i="2"/>
  <c r="CA182" i="2" s="1"/>
  <c r="BB176" i="3" s="1"/>
  <c r="BC176" i="3" s="1"/>
  <c r="CB182" i="2"/>
  <c r="CC182" i="2" s="1"/>
  <c r="BE176" i="3" s="1"/>
  <c r="BR183" i="2"/>
  <c r="BS183" i="2" s="1"/>
  <c r="AX177" i="3" s="1"/>
  <c r="BT183" i="2"/>
  <c r="BU183" i="2" s="1"/>
  <c r="AY177" i="3" s="1"/>
  <c r="BV183" i="2"/>
  <c r="BW183" i="2" s="1"/>
  <c r="AZ177" i="3" s="1"/>
  <c r="BX183" i="2"/>
  <c r="BY183" i="2" s="1"/>
  <c r="BA177" i="3" s="1"/>
  <c r="BZ183" i="2"/>
  <c r="CA183" i="2" s="1"/>
  <c r="BB177" i="3" s="1"/>
  <c r="BC177" i="3" s="1"/>
  <c r="CB183" i="2"/>
  <c r="CC183" i="2" s="1"/>
  <c r="BE177" i="3" s="1"/>
  <c r="BR184" i="2"/>
  <c r="BS184" i="2" s="1"/>
  <c r="AX178" i="3" s="1"/>
  <c r="BT184" i="2"/>
  <c r="BU184" i="2" s="1"/>
  <c r="AY178" i="3" s="1"/>
  <c r="BV184" i="2"/>
  <c r="BW184" i="2" s="1"/>
  <c r="AZ178" i="3" s="1"/>
  <c r="BX184" i="2"/>
  <c r="BY184" i="2" s="1"/>
  <c r="BA178" i="3" s="1"/>
  <c r="BZ184" i="2"/>
  <c r="CA184" i="2" s="1"/>
  <c r="BC178" i="3" s="1"/>
  <c r="CB184" i="2"/>
  <c r="CC184" i="2" s="1"/>
  <c r="BE178" i="3" s="1"/>
  <c r="BR185" i="2"/>
  <c r="BS185" i="2" s="1"/>
  <c r="AX179" i="3" s="1"/>
  <c r="BT185" i="2"/>
  <c r="BU185" i="2" s="1"/>
  <c r="AY179" i="3" s="1"/>
  <c r="BV185" i="2"/>
  <c r="BW185" i="2" s="1"/>
  <c r="AZ179" i="3" s="1"/>
  <c r="BX185" i="2"/>
  <c r="BY185" i="2" s="1"/>
  <c r="BA179" i="3" s="1"/>
  <c r="BZ185" i="2"/>
  <c r="CA185" i="2" s="1"/>
  <c r="BB179" i="3" s="1"/>
  <c r="BC179" i="3" s="1"/>
  <c r="CB185" i="2"/>
  <c r="CC185" i="2" s="1"/>
  <c r="BE179" i="3" s="1"/>
  <c r="BR186" i="2"/>
  <c r="BS186" i="2" s="1"/>
  <c r="AX180" i="3" s="1"/>
  <c r="BT186" i="2"/>
  <c r="BU186" i="2" s="1"/>
  <c r="AY180" i="3" s="1"/>
  <c r="BV186" i="2"/>
  <c r="BW186" i="2" s="1"/>
  <c r="AZ180" i="3" s="1"/>
  <c r="BX186" i="2"/>
  <c r="BY186" i="2" s="1"/>
  <c r="BA180" i="3" s="1"/>
  <c r="BZ186" i="2"/>
  <c r="CA186" i="2" s="1"/>
  <c r="BB180" i="3" s="1"/>
  <c r="BC180" i="3" s="1"/>
  <c r="CB186" i="2"/>
  <c r="CC186" i="2" s="1"/>
  <c r="BE180" i="3" s="1"/>
  <c r="BR187" i="2"/>
  <c r="BS187" i="2" s="1"/>
  <c r="AX181" i="3" s="1"/>
  <c r="BT187" i="2"/>
  <c r="BU187" i="2" s="1"/>
  <c r="AY181" i="3" s="1"/>
  <c r="BV187" i="2"/>
  <c r="BW187" i="2" s="1"/>
  <c r="AZ181" i="3" s="1"/>
  <c r="BX187" i="2"/>
  <c r="BY187" i="2" s="1"/>
  <c r="BA181" i="3" s="1"/>
  <c r="BZ187" i="2"/>
  <c r="CA187" i="2" s="1"/>
  <c r="BB181" i="3" s="1"/>
  <c r="BC181" i="3" s="1"/>
  <c r="CB187" i="2"/>
  <c r="CC187" i="2" s="1"/>
  <c r="BE181" i="3" s="1"/>
  <c r="BR188" i="2"/>
  <c r="BS188" i="2" s="1"/>
  <c r="AX182" i="3" s="1"/>
  <c r="BT188" i="2"/>
  <c r="BU188" i="2" s="1"/>
  <c r="AY182" i="3" s="1"/>
  <c r="BV188" i="2"/>
  <c r="BW188" i="2" s="1"/>
  <c r="AZ182" i="3" s="1"/>
  <c r="BX188" i="2"/>
  <c r="BY188" i="2" s="1"/>
  <c r="BA182" i="3" s="1"/>
  <c r="BZ188" i="2"/>
  <c r="CA188" i="2" s="1"/>
  <c r="BB182" i="3" s="1"/>
  <c r="BC182" i="3" s="1"/>
  <c r="CB188" i="2"/>
  <c r="CC188" i="2" s="1"/>
  <c r="BE182" i="3" s="1"/>
  <c r="BR189" i="2"/>
  <c r="BS189" i="2" s="1"/>
  <c r="AX183" i="3" s="1"/>
  <c r="BT189" i="2"/>
  <c r="BU189" i="2" s="1"/>
  <c r="AY183" i="3" s="1"/>
  <c r="BV189" i="2"/>
  <c r="BW189" i="2" s="1"/>
  <c r="AZ183" i="3" s="1"/>
  <c r="BX189" i="2"/>
  <c r="BY189" i="2" s="1"/>
  <c r="BA183" i="3" s="1"/>
  <c r="BZ189" i="2"/>
  <c r="CA189" i="2" s="1"/>
  <c r="BB183" i="3" s="1"/>
  <c r="BC183" i="3" s="1"/>
  <c r="CB189" i="2"/>
  <c r="CC189" i="2" s="1"/>
  <c r="BE183" i="3" s="1"/>
  <c r="BR190" i="2"/>
  <c r="BS190" i="2" s="1"/>
  <c r="AX184" i="3" s="1"/>
  <c r="BT190" i="2"/>
  <c r="BU190" i="2" s="1"/>
  <c r="AY184" i="3" s="1"/>
  <c r="BV190" i="2"/>
  <c r="BW190" i="2" s="1"/>
  <c r="AZ184" i="3" s="1"/>
  <c r="BX190" i="2"/>
  <c r="BY190" i="2" s="1"/>
  <c r="BA184" i="3" s="1"/>
  <c r="BZ190" i="2"/>
  <c r="CA190" i="2" s="1"/>
  <c r="BB184" i="3" s="1"/>
  <c r="BC184" i="3" s="1"/>
  <c r="CB190" i="2"/>
  <c r="CC190" i="2" s="1"/>
  <c r="BE184" i="3" s="1"/>
  <c r="BR191" i="2"/>
  <c r="BS191" i="2" s="1"/>
  <c r="AX185" i="3" s="1"/>
  <c r="BT191" i="2"/>
  <c r="BU191" i="2" s="1"/>
  <c r="AY185" i="3" s="1"/>
  <c r="BV191" i="2"/>
  <c r="BW191" i="2" s="1"/>
  <c r="AZ185" i="3" s="1"/>
  <c r="BX191" i="2"/>
  <c r="BY191" i="2" s="1"/>
  <c r="BA185" i="3" s="1"/>
  <c r="BZ191" i="2"/>
  <c r="CA191" i="2" s="1"/>
  <c r="BB185" i="3" s="1"/>
  <c r="BC185" i="3" s="1"/>
  <c r="CB191" i="2"/>
  <c r="CC191" i="2" s="1"/>
  <c r="BE185" i="3" s="1"/>
  <c r="BR192" i="2"/>
  <c r="BS192" i="2" s="1"/>
  <c r="AX186" i="3" s="1"/>
  <c r="BT192" i="2"/>
  <c r="BU192" i="2" s="1"/>
  <c r="AY186" i="3" s="1"/>
  <c r="BV192" i="2"/>
  <c r="BW192" i="2" s="1"/>
  <c r="AZ186" i="3" s="1"/>
  <c r="BX192" i="2"/>
  <c r="BY192" i="2" s="1"/>
  <c r="BA186" i="3" s="1"/>
  <c r="BZ192" i="2"/>
  <c r="CA192" i="2" s="1"/>
  <c r="BB186" i="3" s="1"/>
  <c r="BC186" i="3" s="1"/>
  <c r="CB192" i="2"/>
  <c r="CC192" i="2" s="1"/>
  <c r="BE186" i="3" s="1"/>
  <c r="BR193" i="2"/>
  <c r="BS193" i="2" s="1"/>
  <c r="AX187" i="3" s="1"/>
  <c r="BT193" i="2"/>
  <c r="BU193" i="2" s="1"/>
  <c r="AY187" i="3" s="1"/>
  <c r="BV193" i="2"/>
  <c r="BW193" i="2" s="1"/>
  <c r="AZ187" i="3" s="1"/>
  <c r="BX193" i="2"/>
  <c r="BY193" i="2" s="1"/>
  <c r="BA187" i="3" s="1"/>
  <c r="BZ193" i="2"/>
  <c r="CA193" i="2" s="1"/>
  <c r="BB187" i="3" s="1"/>
  <c r="BC187" i="3" s="1"/>
  <c r="CB193" i="2"/>
  <c r="CC193" i="2" s="1"/>
  <c r="BE187" i="3" s="1"/>
  <c r="BR194" i="2"/>
  <c r="BS194" i="2" s="1"/>
  <c r="AX188" i="3" s="1"/>
  <c r="BT194" i="2"/>
  <c r="BU194" i="2" s="1"/>
  <c r="AY188" i="3" s="1"/>
  <c r="BV194" i="2"/>
  <c r="BW194" i="2" s="1"/>
  <c r="AZ188" i="3" s="1"/>
  <c r="BX194" i="2"/>
  <c r="BY194" i="2" s="1"/>
  <c r="BA188" i="3" s="1"/>
  <c r="BZ194" i="2"/>
  <c r="CA194" i="2" s="1"/>
  <c r="BB188" i="3" s="1"/>
  <c r="BC188" i="3" s="1"/>
  <c r="CB194" i="2"/>
  <c r="CC194" i="2" s="1"/>
  <c r="BE188" i="3" s="1"/>
  <c r="BR195" i="2"/>
  <c r="BS195" i="2" s="1"/>
  <c r="AX189" i="3" s="1"/>
  <c r="BT195" i="2"/>
  <c r="BU195" i="2" s="1"/>
  <c r="AY189" i="3" s="1"/>
  <c r="BV195" i="2"/>
  <c r="BW195" i="2" s="1"/>
  <c r="AZ189" i="3" s="1"/>
  <c r="BX195" i="2"/>
  <c r="BY195" i="2" s="1"/>
  <c r="BA189" i="3" s="1"/>
  <c r="BZ195" i="2"/>
  <c r="CA195" i="2" s="1"/>
  <c r="BB189" i="3" s="1"/>
  <c r="BC189" i="3" s="1"/>
  <c r="CB195" i="2"/>
  <c r="CC195" i="2" s="1"/>
  <c r="BE189" i="3" s="1"/>
  <c r="BR196" i="2"/>
  <c r="BS196" i="2" s="1"/>
  <c r="AX190" i="3" s="1"/>
  <c r="BT196" i="2"/>
  <c r="BU196" i="2" s="1"/>
  <c r="AY190" i="3" s="1"/>
  <c r="BV196" i="2"/>
  <c r="BW196" i="2" s="1"/>
  <c r="AZ190" i="3" s="1"/>
  <c r="BX196" i="2"/>
  <c r="BY196" i="2" s="1"/>
  <c r="BA190" i="3" s="1"/>
  <c r="BZ196" i="2"/>
  <c r="CA196" i="2" s="1"/>
  <c r="BB190" i="3" s="1"/>
  <c r="BC190" i="3" s="1"/>
  <c r="CB196" i="2"/>
  <c r="CC196" i="2" s="1"/>
  <c r="BE190" i="3" s="1"/>
  <c r="BR197" i="2"/>
  <c r="BS197" i="2" s="1"/>
  <c r="AX191" i="3" s="1"/>
  <c r="BT197" i="2"/>
  <c r="BU197" i="2" s="1"/>
  <c r="AY191" i="3" s="1"/>
  <c r="BV197" i="2"/>
  <c r="BW197" i="2" s="1"/>
  <c r="AZ191" i="3" s="1"/>
  <c r="BX197" i="2"/>
  <c r="BY197" i="2" s="1"/>
  <c r="BA191" i="3" s="1"/>
  <c r="BZ197" i="2"/>
  <c r="CA197" i="2" s="1"/>
  <c r="BB191" i="3" s="1"/>
  <c r="BC191" i="3" s="1"/>
  <c r="CB197" i="2"/>
  <c r="CC197" i="2" s="1"/>
  <c r="BE191" i="3" s="1"/>
  <c r="BR198" i="2"/>
  <c r="BS198" i="2" s="1"/>
  <c r="AX192" i="3" s="1"/>
  <c r="BT198" i="2"/>
  <c r="BU198" i="2" s="1"/>
  <c r="AY192" i="3" s="1"/>
  <c r="BV198" i="2"/>
  <c r="BW198" i="2" s="1"/>
  <c r="AZ192" i="3" s="1"/>
  <c r="BX198" i="2"/>
  <c r="BY198" i="2" s="1"/>
  <c r="BA192" i="3" s="1"/>
  <c r="BZ198" i="2"/>
  <c r="CA198" i="2" s="1"/>
  <c r="BB192" i="3" s="1"/>
  <c r="BC192" i="3" s="1"/>
  <c r="CB198" i="2"/>
  <c r="CC198" i="2" s="1"/>
  <c r="BE192" i="3" s="1"/>
  <c r="BR199" i="2"/>
  <c r="BS199" i="2" s="1"/>
  <c r="AX193" i="3" s="1"/>
  <c r="BT199" i="2"/>
  <c r="BU199" i="2" s="1"/>
  <c r="AY193" i="3" s="1"/>
  <c r="BV199" i="2"/>
  <c r="BW199" i="2" s="1"/>
  <c r="AZ193" i="3" s="1"/>
  <c r="BX199" i="2"/>
  <c r="BY199" i="2" s="1"/>
  <c r="BA193" i="3" s="1"/>
  <c r="BZ199" i="2"/>
  <c r="CA199" i="2" s="1"/>
  <c r="BC193" i="3" s="1"/>
  <c r="CB199" i="2"/>
  <c r="CC199" i="2" s="1"/>
  <c r="BE193" i="3" s="1"/>
  <c r="BR200" i="2"/>
  <c r="BS200" i="2" s="1"/>
  <c r="AX194" i="3" s="1"/>
  <c r="BT200" i="2"/>
  <c r="BU200" i="2" s="1"/>
  <c r="AY194" i="3" s="1"/>
  <c r="BV200" i="2"/>
  <c r="BW200" i="2" s="1"/>
  <c r="AZ194" i="3" s="1"/>
  <c r="BX200" i="2"/>
  <c r="BY200" i="2" s="1"/>
  <c r="BA194" i="3" s="1"/>
  <c r="BZ200" i="2"/>
  <c r="CA200" i="2" s="1"/>
  <c r="BB194" i="3" s="1"/>
  <c r="BC194" i="3" s="1"/>
  <c r="CB200" i="2"/>
  <c r="CC200" i="2" s="1"/>
  <c r="BE194" i="3" s="1"/>
  <c r="BR201" i="2"/>
  <c r="BS201" i="2" s="1"/>
  <c r="AX195" i="3" s="1"/>
  <c r="BT201" i="2"/>
  <c r="BU201" i="2" s="1"/>
  <c r="AY195" i="3" s="1"/>
  <c r="BV201" i="2"/>
  <c r="BW201" i="2" s="1"/>
  <c r="AZ195" i="3" s="1"/>
  <c r="BX201" i="2"/>
  <c r="BY201" i="2" s="1"/>
  <c r="BA195" i="3" s="1"/>
  <c r="BZ201" i="2"/>
  <c r="CA201" i="2" s="1"/>
  <c r="CB201" i="2"/>
  <c r="CC201" i="2" s="1"/>
  <c r="BE195" i="3" s="1"/>
  <c r="BR202" i="2"/>
  <c r="BS202" i="2" s="1"/>
  <c r="BT202" i="2"/>
  <c r="BU202" i="2" s="1"/>
  <c r="BV202" i="2"/>
  <c r="BW202" i="2" s="1"/>
  <c r="BX202" i="2"/>
  <c r="BY202" i="2" s="1"/>
  <c r="BZ202" i="2"/>
  <c r="CA202" i="2" s="1"/>
  <c r="CB202" i="2"/>
  <c r="CC202" i="2" s="1"/>
  <c r="BR203" i="2"/>
  <c r="BS203" i="2" s="1"/>
  <c r="AX197" i="3" s="1"/>
  <c r="BT203" i="2"/>
  <c r="BU203" i="2" s="1"/>
  <c r="AY197" i="3" s="1"/>
  <c r="BV203" i="2"/>
  <c r="BW203" i="2" s="1"/>
  <c r="AZ197" i="3" s="1"/>
  <c r="BX203" i="2"/>
  <c r="BY203" i="2" s="1"/>
  <c r="BA197" i="3" s="1"/>
  <c r="BZ203" i="2"/>
  <c r="CA203" i="2" s="1"/>
  <c r="BB197" i="3" s="1"/>
  <c r="BC197" i="3" s="1"/>
  <c r="CB203" i="2"/>
  <c r="CC203" i="2" s="1"/>
  <c r="BE197" i="3" s="1"/>
  <c r="BR204" i="2"/>
  <c r="BS204" i="2" s="1"/>
  <c r="AX198" i="3" s="1"/>
  <c r="BT204" i="2"/>
  <c r="BU204" i="2" s="1"/>
  <c r="AY198" i="3" s="1"/>
  <c r="BV204" i="2"/>
  <c r="BW204" i="2" s="1"/>
  <c r="AZ198" i="3" s="1"/>
  <c r="BX204" i="2"/>
  <c r="BY204" i="2" s="1"/>
  <c r="BA198" i="3" s="1"/>
  <c r="BZ204" i="2"/>
  <c r="CA204" i="2" s="1"/>
  <c r="BB198" i="3" s="1"/>
  <c r="BC198" i="3" s="1"/>
  <c r="CB204" i="2"/>
  <c r="CC204" i="2" s="1"/>
  <c r="BE198" i="3" s="1"/>
  <c r="BR205" i="2"/>
  <c r="BS205" i="2" s="1"/>
  <c r="AX199" i="3" s="1"/>
  <c r="BT205" i="2"/>
  <c r="BU205" i="2" s="1"/>
  <c r="AY199" i="3" s="1"/>
  <c r="BV205" i="2"/>
  <c r="BW205" i="2" s="1"/>
  <c r="AZ199" i="3" s="1"/>
  <c r="BX205" i="2"/>
  <c r="BY205" i="2" s="1"/>
  <c r="BA199" i="3" s="1"/>
  <c r="BZ205" i="2"/>
  <c r="CA205" i="2" s="1"/>
  <c r="BB199" i="3" s="1"/>
  <c r="BC199" i="3" s="1"/>
  <c r="CB205" i="2"/>
  <c r="CC205" i="2" s="1"/>
  <c r="BE199" i="3" s="1"/>
  <c r="BR206" i="2"/>
  <c r="BS206" i="2" s="1"/>
  <c r="AX200" i="3" s="1"/>
  <c r="BT206" i="2"/>
  <c r="BU206" i="2" s="1"/>
  <c r="AY200" i="3" s="1"/>
  <c r="BV206" i="2"/>
  <c r="BW206" i="2" s="1"/>
  <c r="AZ200" i="3" s="1"/>
  <c r="BX206" i="2"/>
  <c r="BY206" i="2" s="1"/>
  <c r="BA200" i="3" s="1"/>
  <c r="BZ206" i="2"/>
  <c r="CA206" i="2" s="1"/>
  <c r="BB200" i="3" s="1"/>
  <c r="BC200" i="3" s="1"/>
  <c r="CB206" i="2"/>
  <c r="CC206" i="2" s="1"/>
  <c r="BE200" i="3" s="1"/>
  <c r="BR207" i="2"/>
  <c r="BS207" i="2" s="1"/>
  <c r="AX201" i="3" s="1"/>
  <c r="BT207" i="2"/>
  <c r="BU207" i="2" s="1"/>
  <c r="AY201" i="3" s="1"/>
  <c r="BV207" i="2"/>
  <c r="BW207" i="2" s="1"/>
  <c r="AZ201" i="3" s="1"/>
  <c r="BX207" i="2"/>
  <c r="BY207" i="2" s="1"/>
  <c r="BA201" i="3" s="1"/>
  <c r="BZ207" i="2"/>
  <c r="CA207" i="2" s="1"/>
  <c r="BB201" i="3" s="1"/>
  <c r="BC201" i="3" s="1"/>
  <c r="CB207" i="2"/>
  <c r="CC207" i="2" s="1"/>
  <c r="BE201" i="3" s="1"/>
  <c r="BR208" i="2"/>
  <c r="BS208" i="2" s="1"/>
  <c r="BT208" i="2"/>
  <c r="BU208" i="2" s="1"/>
  <c r="BV208" i="2"/>
  <c r="BW208" i="2" s="1"/>
  <c r="BX208" i="2"/>
  <c r="BY208" i="2" s="1"/>
  <c r="BZ208" i="2"/>
  <c r="CA208" i="2" s="1"/>
  <c r="CB208" i="2"/>
  <c r="CC208" i="2" s="1"/>
  <c r="BR209" i="2"/>
  <c r="BS209" i="2" s="1"/>
  <c r="AX202" i="3" s="1"/>
  <c r="BT209" i="2"/>
  <c r="BU209" i="2" s="1"/>
  <c r="AY202" i="3" s="1"/>
  <c r="BV209" i="2"/>
  <c r="BW209" i="2" s="1"/>
  <c r="AZ202" i="3" s="1"/>
  <c r="BX209" i="2"/>
  <c r="BY209" i="2" s="1"/>
  <c r="BA202" i="3" s="1"/>
  <c r="BZ209" i="2"/>
  <c r="CA209" i="2" s="1"/>
  <c r="BB202" i="3" s="1"/>
  <c r="BC202" i="3" s="1"/>
  <c r="CB209" i="2"/>
  <c r="CC209" i="2" s="1"/>
  <c r="BE202" i="3" s="1"/>
  <c r="BR210" i="2"/>
  <c r="BS210" i="2" s="1"/>
  <c r="AX203" i="3" s="1"/>
  <c r="BT210" i="2"/>
  <c r="BU210" i="2" s="1"/>
  <c r="AY203" i="3" s="1"/>
  <c r="BV210" i="2"/>
  <c r="BW210" i="2" s="1"/>
  <c r="AZ203" i="3" s="1"/>
  <c r="BX210" i="2"/>
  <c r="BY210" i="2" s="1"/>
  <c r="BA203" i="3" s="1"/>
  <c r="BZ210" i="2"/>
  <c r="CA210" i="2" s="1"/>
  <c r="BB203" i="3" s="1"/>
  <c r="BC203" i="3" s="1"/>
  <c r="CB210" i="2"/>
  <c r="CC210" i="2" s="1"/>
  <c r="BE203" i="3" s="1"/>
  <c r="BR211" i="2"/>
  <c r="BS211" i="2" s="1"/>
  <c r="AX204" i="3" s="1"/>
  <c r="BT211" i="2"/>
  <c r="BU211" i="2" s="1"/>
  <c r="AY204" i="3" s="1"/>
  <c r="BV211" i="2"/>
  <c r="BW211" i="2" s="1"/>
  <c r="AZ204" i="3" s="1"/>
  <c r="BX211" i="2"/>
  <c r="BY211" i="2" s="1"/>
  <c r="BA204" i="3" s="1"/>
  <c r="BZ211" i="2"/>
  <c r="CA211" i="2" s="1"/>
  <c r="BB204" i="3" s="1"/>
  <c r="BC204" i="3" s="1"/>
  <c r="CB211" i="2"/>
  <c r="CC211" i="2" s="1"/>
  <c r="BE204" i="3" s="1"/>
  <c r="BR212" i="2"/>
  <c r="BS212" i="2" s="1"/>
  <c r="AX205" i="3" s="1"/>
  <c r="BT212" i="2"/>
  <c r="BU212" i="2" s="1"/>
  <c r="AY205" i="3" s="1"/>
  <c r="BV212" i="2"/>
  <c r="BW212" i="2" s="1"/>
  <c r="AZ205" i="3" s="1"/>
  <c r="BX212" i="2"/>
  <c r="BY212" i="2" s="1"/>
  <c r="BA205" i="3" s="1"/>
  <c r="BZ212" i="2"/>
  <c r="CA212" i="2" s="1"/>
  <c r="BB205" i="3" s="1"/>
  <c r="BC205" i="3" s="1"/>
  <c r="CB212" i="2"/>
  <c r="CC212" i="2" s="1"/>
  <c r="BE205" i="3" s="1"/>
  <c r="BR213" i="2"/>
  <c r="BS213" i="2" s="1"/>
  <c r="AX206" i="3" s="1"/>
  <c r="BT213" i="2"/>
  <c r="BU213" i="2" s="1"/>
  <c r="AY206" i="3" s="1"/>
  <c r="BV213" i="2"/>
  <c r="BW213" i="2" s="1"/>
  <c r="AZ206" i="3" s="1"/>
  <c r="BX213" i="2"/>
  <c r="BY213" i="2" s="1"/>
  <c r="BA206" i="3" s="1"/>
  <c r="BZ213" i="2"/>
  <c r="CA213" i="2" s="1"/>
  <c r="BB206" i="3" s="1"/>
  <c r="BC206" i="3" s="1"/>
  <c r="CB213" i="2"/>
  <c r="CC213" i="2" s="1"/>
  <c r="BE206" i="3" s="1"/>
  <c r="BR214" i="2"/>
  <c r="BS214" i="2" s="1"/>
  <c r="AX207" i="3" s="1"/>
  <c r="BT214" i="2"/>
  <c r="BU214" i="2" s="1"/>
  <c r="AY207" i="3" s="1"/>
  <c r="BV214" i="2"/>
  <c r="BW214" i="2" s="1"/>
  <c r="AZ207" i="3" s="1"/>
  <c r="BX214" i="2"/>
  <c r="BY214" i="2" s="1"/>
  <c r="BA207" i="3" s="1"/>
  <c r="BZ214" i="2"/>
  <c r="CA214" i="2" s="1"/>
  <c r="BB207" i="3" s="1"/>
  <c r="BC207" i="3" s="1"/>
  <c r="CB214" i="2"/>
  <c r="CC214" i="2" s="1"/>
  <c r="BE207" i="3" s="1"/>
  <c r="BR215" i="2"/>
  <c r="BS215" i="2" s="1"/>
  <c r="AX208" i="3" s="1"/>
  <c r="BT215" i="2"/>
  <c r="BU215" i="2" s="1"/>
  <c r="AY208" i="3" s="1"/>
  <c r="BV215" i="2"/>
  <c r="BW215" i="2" s="1"/>
  <c r="AZ208" i="3" s="1"/>
  <c r="BX215" i="2"/>
  <c r="BY215" i="2" s="1"/>
  <c r="BA208" i="3" s="1"/>
  <c r="BZ215" i="2"/>
  <c r="CA215" i="2" s="1"/>
  <c r="BC208" i="3" s="1"/>
  <c r="CB215" i="2"/>
  <c r="CC215" i="2" s="1"/>
  <c r="BE208" i="3" s="1"/>
  <c r="BR216" i="2"/>
  <c r="BS216" i="2" s="1"/>
  <c r="AX209" i="3" s="1"/>
  <c r="BT216" i="2"/>
  <c r="BU216" i="2" s="1"/>
  <c r="AY209" i="3" s="1"/>
  <c r="BV216" i="2"/>
  <c r="BW216" i="2" s="1"/>
  <c r="AZ209" i="3" s="1"/>
  <c r="BX216" i="2"/>
  <c r="BY216" i="2" s="1"/>
  <c r="BA209" i="3" s="1"/>
  <c r="BZ216" i="2"/>
  <c r="CA216" i="2" s="1"/>
  <c r="BB209" i="3" s="1"/>
  <c r="CB216" i="2"/>
  <c r="CC216" i="2" s="1"/>
  <c r="BE209" i="3" s="1"/>
  <c r="BR217" i="2"/>
  <c r="BS217" i="2" s="1"/>
  <c r="AX210" i="3" s="1"/>
  <c r="BT217" i="2"/>
  <c r="BU217" i="2" s="1"/>
  <c r="AY210" i="3" s="1"/>
  <c r="BV217" i="2"/>
  <c r="BW217" i="2" s="1"/>
  <c r="AZ210" i="3" s="1"/>
  <c r="BX217" i="2"/>
  <c r="BY217" i="2" s="1"/>
  <c r="BA210" i="3" s="1"/>
  <c r="BZ217" i="2"/>
  <c r="CA217" i="2" s="1"/>
  <c r="BB210" i="3" s="1"/>
  <c r="BC210" i="3" s="1"/>
  <c r="CB217" i="2"/>
  <c r="CC217" i="2" s="1"/>
  <c r="BE210" i="3" s="1"/>
  <c r="BR218" i="2"/>
  <c r="BS218" i="2" s="1"/>
  <c r="AX211" i="3" s="1"/>
  <c r="BT218" i="2"/>
  <c r="BU218" i="2" s="1"/>
  <c r="AY211" i="3" s="1"/>
  <c r="BV218" i="2"/>
  <c r="BW218" i="2" s="1"/>
  <c r="AZ211" i="3" s="1"/>
  <c r="BX218" i="2"/>
  <c r="BY218" i="2" s="1"/>
  <c r="BA211" i="3" s="1"/>
  <c r="BZ218" i="2"/>
  <c r="CA218" i="2" s="1"/>
  <c r="BB211" i="3" s="1"/>
  <c r="BC211" i="3" s="1"/>
  <c r="CB218" i="2"/>
  <c r="CC218" i="2" s="1"/>
  <c r="BE211" i="3" s="1"/>
  <c r="BR219" i="2"/>
  <c r="BS219" i="2" s="1"/>
  <c r="AX212" i="3" s="1"/>
  <c r="BT219" i="2"/>
  <c r="BU219" i="2" s="1"/>
  <c r="AY212" i="3" s="1"/>
  <c r="BV219" i="2"/>
  <c r="BW219" i="2" s="1"/>
  <c r="AZ212" i="3" s="1"/>
  <c r="BX219" i="2"/>
  <c r="BY219" i="2" s="1"/>
  <c r="BA212" i="3" s="1"/>
  <c r="BZ219" i="2"/>
  <c r="CA219" i="2" s="1"/>
  <c r="BB212" i="3" s="1"/>
  <c r="BC212" i="3" s="1"/>
  <c r="CB219" i="2"/>
  <c r="CC219" i="2" s="1"/>
  <c r="BE212" i="3" s="1"/>
  <c r="BR220" i="2"/>
  <c r="BS220" i="2" s="1"/>
  <c r="AX213" i="3" s="1"/>
  <c r="BT220" i="2"/>
  <c r="BU220" i="2" s="1"/>
  <c r="AY213" i="3" s="1"/>
  <c r="BV220" i="2"/>
  <c r="BW220" i="2" s="1"/>
  <c r="AZ213" i="3" s="1"/>
  <c r="BX220" i="2"/>
  <c r="BY220" i="2" s="1"/>
  <c r="BA213" i="3" s="1"/>
  <c r="BZ220" i="2"/>
  <c r="CA220" i="2" s="1"/>
  <c r="BB213" i="3" s="1"/>
  <c r="BC213" i="3" s="1"/>
  <c r="CB220" i="2"/>
  <c r="CC220" i="2" s="1"/>
  <c r="BE213" i="3" s="1"/>
  <c r="BR221" i="2"/>
  <c r="BS221" i="2" s="1"/>
  <c r="AX214" i="3" s="1"/>
  <c r="BT221" i="2"/>
  <c r="BU221" i="2" s="1"/>
  <c r="AY214" i="3" s="1"/>
  <c r="BV221" i="2"/>
  <c r="BW221" i="2" s="1"/>
  <c r="AZ214" i="3" s="1"/>
  <c r="BX221" i="2"/>
  <c r="BY221" i="2" s="1"/>
  <c r="BA214" i="3" s="1"/>
  <c r="BZ221" i="2"/>
  <c r="CA221" i="2" s="1"/>
  <c r="BB214" i="3" s="1"/>
  <c r="BC214" i="3" s="1"/>
  <c r="CB221" i="2"/>
  <c r="CC221" i="2" s="1"/>
  <c r="BE214" i="3" s="1"/>
  <c r="BR222" i="2"/>
  <c r="BS222" i="2" s="1"/>
  <c r="AX215" i="3" s="1"/>
  <c r="BT222" i="2"/>
  <c r="BU222" i="2" s="1"/>
  <c r="AY215" i="3" s="1"/>
  <c r="BV222" i="2"/>
  <c r="BW222" i="2" s="1"/>
  <c r="AZ215" i="3" s="1"/>
  <c r="BX222" i="2"/>
  <c r="BY222" i="2" s="1"/>
  <c r="BA215" i="3" s="1"/>
  <c r="BZ222" i="2"/>
  <c r="CA222" i="2" s="1"/>
  <c r="BB215" i="3" s="1"/>
  <c r="BC215" i="3" s="1"/>
  <c r="CB222" i="2"/>
  <c r="CC222" i="2" s="1"/>
  <c r="BE215" i="3" s="1"/>
  <c r="BR223" i="2"/>
  <c r="BS223" i="2" s="1"/>
  <c r="AX216" i="3" s="1"/>
  <c r="BT223" i="2"/>
  <c r="BU223" i="2" s="1"/>
  <c r="AY216" i="3" s="1"/>
  <c r="BV223" i="2"/>
  <c r="BW223" i="2" s="1"/>
  <c r="AZ216" i="3" s="1"/>
  <c r="BX223" i="2"/>
  <c r="BY223" i="2" s="1"/>
  <c r="BA216" i="3" s="1"/>
  <c r="BZ223" i="2"/>
  <c r="CA223" i="2" s="1"/>
  <c r="BB216" i="3" s="1"/>
  <c r="BC216" i="3" s="1"/>
  <c r="CB223" i="2"/>
  <c r="CC223" i="2" s="1"/>
  <c r="BE216" i="3" s="1"/>
  <c r="BR224" i="2"/>
  <c r="BS224" i="2" s="1"/>
  <c r="AX217" i="3" s="1"/>
  <c r="BT224" i="2"/>
  <c r="BU224" i="2" s="1"/>
  <c r="AY217" i="3" s="1"/>
  <c r="BV224" i="2"/>
  <c r="BW224" i="2" s="1"/>
  <c r="AZ217" i="3" s="1"/>
  <c r="BX224" i="2"/>
  <c r="BY224" i="2" s="1"/>
  <c r="BA217" i="3" s="1"/>
  <c r="BZ224" i="2"/>
  <c r="CA224" i="2" s="1"/>
  <c r="BB217" i="3" s="1"/>
  <c r="BC217" i="3" s="1"/>
  <c r="CB224" i="2"/>
  <c r="CC224" i="2" s="1"/>
  <c r="BE217" i="3" s="1"/>
  <c r="BR225" i="2"/>
  <c r="BS225" i="2" s="1"/>
  <c r="AX218" i="3" s="1"/>
  <c r="BT225" i="2"/>
  <c r="BU225" i="2" s="1"/>
  <c r="AY218" i="3" s="1"/>
  <c r="BV225" i="2"/>
  <c r="BW225" i="2" s="1"/>
  <c r="AZ218" i="3" s="1"/>
  <c r="BX225" i="2"/>
  <c r="BY225" i="2" s="1"/>
  <c r="BA218" i="3" s="1"/>
  <c r="BZ225" i="2"/>
  <c r="CA225" i="2" s="1"/>
  <c r="BB218" i="3" s="1"/>
  <c r="BC218" i="3" s="1"/>
  <c r="CB225" i="2"/>
  <c r="CC225" i="2" s="1"/>
  <c r="BE218" i="3" s="1"/>
  <c r="BR226" i="2"/>
  <c r="BS226" i="2" s="1"/>
  <c r="AX219" i="3" s="1"/>
  <c r="BT226" i="2"/>
  <c r="BU226" i="2" s="1"/>
  <c r="AY219" i="3" s="1"/>
  <c r="BV226" i="2"/>
  <c r="BW226" i="2" s="1"/>
  <c r="AZ219" i="3" s="1"/>
  <c r="BX226" i="2"/>
  <c r="BY226" i="2" s="1"/>
  <c r="BA219" i="3" s="1"/>
  <c r="BZ226" i="2"/>
  <c r="CA226" i="2" s="1"/>
  <c r="BB219" i="3" s="1"/>
  <c r="BC219" i="3" s="1"/>
  <c r="CB226" i="2"/>
  <c r="CC226" i="2" s="1"/>
  <c r="BE219" i="3" s="1"/>
  <c r="BR227" i="2"/>
  <c r="BS227" i="2" s="1"/>
  <c r="AX220" i="3" s="1"/>
  <c r="BT227" i="2"/>
  <c r="BU227" i="2" s="1"/>
  <c r="AY220" i="3" s="1"/>
  <c r="BV227" i="2"/>
  <c r="BW227" i="2" s="1"/>
  <c r="AZ220" i="3" s="1"/>
  <c r="BX227" i="2"/>
  <c r="BY227" i="2" s="1"/>
  <c r="BA220" i="3" s="1"/>
  <c r="BZ227" i="2"/>
  <c r="CA227" i="2" s="1"/>
  <c r="BB220" i="3" s="1"/>
  <c r="BC220" i="3" s="1"/>
  <c r="CB227" i="2"/>
  <c r="CC227" i="2" s="1"/>
  <c r="BE220" i="3" s="1"/>
  <c r="BR228" i="2"/>
  <c r="BS228" i="2" s="1"/>
  <c r="AX221" i="3" s="1"/>
  <c r="BT228" i="2"/>
  <c r="BU228" i="2" s="1"/>
  <c r="AY221" i="3" s="1"/>
  <c r="BV228" i="2"/>
  <c r="BW228" i="2" s="1"/>
  <c r="AZ221" i="3" s="1"/>
  <c r="BX228" i="2"/>
  <c r="BY228" i="2" s="1"/>
  <c r="BA221" i="3" s="1"/>
  <c r="BZ228" i="2"/>
  <c r="CA228" i="2" s="1"/>
  <c r="BB221" i="3" s="1"/>
  <c r="CB228" i="2"/>
  <c r="CC228" i="2" s="1"/>
  <c r="BE221" i="3" s="1"/>
  <c r="BR229" i="2"/>
  <c r="BS229" i="2" s="1"/>
  <c r="AX222" i="3" s="1"/>
  <c r="BT229" i="2"/>
  <c r="BU229" i="2" s="1"/>
  <c r="AY222" i="3" s="1"/>
  <c r="BV229" i="2"/>
  <c r="BW229" i="2" s="1"/>
  <c r="AZ222" i="3" s="1"/>
  <c r="BX229" i="2"/>
  <c r="BY229" i="2" s="1"/>
  <c r="BA222" i="3" s="1"/>
  <c r="BZ229" i="2"/>
  <c r="CA229" i="2" s="1"/>
  <c r="BB222" i="3" s="1"/>
  <c r="BC222" i="3" s="1"/>
  <c r="CB229" i="2"/>
  <c r="CC229" i="2" s="1"/>
  <c r="BE222" i="3" s="1"/>
  <c r="BR230" i="2"/>
  <c r="BS230" i="2" s="1"/>
  <c r="AX223" i="3" s="1"/>
  <c r="BT230" i="2"/>
  <c r="BU230" i="2" s="1"/>
  <c r="AY223" i="3" s="1"/>
  <c r="BV230" i="2"/>
  <c r="BW230" i="2" s="1"/>
  <c r="AZ223" i="3" s="1"/>
  <c r="BX230" i="2"/>
  <c r="BY230" i="2" s="1"/>
  <c r="BA223" i="3" s="1"/>
  <c r="BZ230" i="2"/>
  <c r="CA230" i="2" s="1"/>
  <c r="BC223" i="3" s="1"/>
  <c r="CB230" i="2"/>
  <c r="CC230" i="2" s="1"/>
  <c r="BE223" i="3" s="1"/>
  <c r="BR231" i="2"/>
  <c r="BS231" i="2" s="1"/>
  <c r="AX224" i="3" s="1"/>
  <c r="BT231" i="2"/>
  <c r="BU231" i="2" s="1"/>
  <c r="AY224" i="3" s="1"/>
  <c r="BV231" i="2"/>
  <c r="BW231" i="2" s="1"/>
  <c r="AZ224" i="3" s="1"/>
  <c r="BX231" i="2"/>
  <c r="BY231" i="2" s="1"/>
  <c r="BA224" i="3" s="1"/>
  <c r="BZ231" i="2"/>
  <c r="CA231" i="2" s="1"/>
  <c r="BB224" i="3" s="1"/>
  <c r="BC224" i="3" s="1"/>
  <c r="CB231" i="2"/>
  <c r="CC231" i="2" s="1"/>
  <c r="BE224" i="3" s="1"/>
  <c r="BR232" i="2"/>
  <c r="BS232" i="2" s="1"/>
  <c r="AX225" i="3" s="1"/>
  <c r="BT232" i="2"/>
  <c r="BU232" i="2" s="1"/>
  <c r="AY225" i="3" s="1"/>
  <c r="BV232" i="2"/>
  <c r="BW232" i="2" s="1"/>
  <c r="AZ225" i="3" s="1"/>
  <c r="BX232" i="2"/>
  <c r="BY232" i="2" s="1"/>
  <c r="BA225" i="3" s="1"/>
  <c r="BZ232" i="2"/>
  <c r="CA232" i="2" s="1"/>
  <c r="BC225" i="3" s="1"/>
  <c r="CB232" i="2"/>
  <c r="CC232" i="2" s="1"/>
  <c r="BE225" i="3" s="1"/>
  <c r="BR233" i="2"/>
  <c r="BS233" i="2" s="1"/>
  <c r="AX226" i="3" s="1"/>
  <c r="BT233" i="2"/>
  <c r="BU233" i="2" s="1"/>
  <c r="AY226" i="3" s="1"/>
  <c r="BV233" i="2"/>
  <c r="BW233" i="2" s="1"/>
  <c r="AZ226" i="3" s="1"/>
  <c r="BX233" i="2"/>
  <c r="BY233" i="2" s="1"/>
  <c r="BA226" i="3" s="1"/>
  <c r="BZ233" i="2"/>
  <c r="CA233" i="2" s="1"/>
  <c r="BC226" i="3" s="1"/>
  <c r="CB233" i="2"/>
  <c r="CC233" i="2" s="1"/>
  <c r="BR234" i="2"/>
  <c r="BS234" i="2" s="1"/>
  <c r="AX227" i="3" s="1"/>
  <c r="BT234" i="2"/>
  <c r="BU234" i="2" s="1"/>
  <c r="AY227" i="3" s="1"/>
  <c r="BV234" i="2"/>
  <c r="BW234" i="2" s="1"/>
  <c r="AZ227" i="3" s="1"/>
  <c r="BX234" i="2"/>
  <c r="BY234" i="2" s="1"/>
  <c r="BA227" i="3" s="1"/>
  <c r="BZ234" i="2"/>
  <c r="CA234" i="2" s="1"/>
  <c r="BB227" i="3" s="1"/>
  <c r="BC227" i="3" s="1"/>
  <c r="CB234" i="2"/>
  <c r="CC234" i="2" s="1"/>
  <c r="BE227" i="3" s="1"/>
  <c r="BR235" i="2"/>
  <c r="BS235" i="2" s="1"/>
  <c r="AX228" i="3" s="1"/>
  <c r="BT235" i="2"/>
  <c r="BU235" i="2" s="1"/>
  <c r="AY228" i="3" s="1"/>
  <c r="BV235" i="2"/>
  <c r="BW235" i="2" s="1"/>
  <c r="AZ228" i="3" s="1"/>
  <c r="BX235" i="2"/>
  <c r="BY235" i="2" s="1"/>
  <c r="BA228" i="3" s="1"/>
  <c r="BZ235" i="2"/>
  <c r="CA235" i="2" s="1"/>
  <c r="BB228" i="3" s="1"/>
  <c r="BC228" i="3" s="1"/>
  <c r="CB235" i="2"/>
  <c r="CC235" i="2" s="1"/>
  <c r="BE228" i="3" s="1"/>
  <c r="BR236" i="2"/>
  <c r="BS236" i="2" s="1"/>
  <c r="BT236" i="2"/>
  <c r="BU236" i="2" s="1"/>
  <c r="BV236" i="2"/>
  <c r="BW236" i="2" s="1"/>
  <c r="BX236" i="2"/>
  <c r="BY236" i="2" s="1"/>
  <c r="BZ236" i="2"/>
  <c r="CA236" i="2" s="1"/>
  <c r="CB236" i="2"/>
  <c r="CC236" i="2" s="1"/>
  <c r="BR237" i="2"/>
  <c r="BS237" i="2" s="1"/>
  <c r="AX229" i="3" s="1"/>
  <c r="BT237" i="2"/>
  <c r="BU237" i="2" s="1"/>
  <c r="AY229" i="3" s="1"/>
  <c r="BV237" i="2"/>
  <c r="BW237" i="2" s="1"/>
  <c r="AZ229" i="3" s="1"/>
  <c r="BX237" i="2"/>
  <c r="BY237" i="2" s="1"/>
  <c r="BA229" i="3" s="1"/>
  <c r="BZ237" i="2"/>
  <c r="CA237" i="2" s="1"/>
  <c r="BB229" i="3" s="1"/>
  <c r="BC229" i="3" s="1"/>
  <c r="CB237" i="2"/>
  <c r="CC237" i="2" s="1"/>
  <c r="BE229" i="3" s="1"/>
  <c r="BR238" i="2"/>
  <c r="BS238" i="2" s="1"/>
  <c r="AX230" i="3" s="1"/>
  <c r="BT238" i="2"/>
  <c r="BU238" i="2" s="1"/>
  <c r="AY230" i="3" s="1"/>
  <c r="BV238" i="2"/>
  <c r="BW238" i="2" s="1"/>
  <c r="AZ230" i="3" s="1"/>
  <c r="BX238" i="2"/>
  <c r="BY238" i="2" s="1"/>
  <c r="BA230" i="3" s="1"/>
  <c r="BZ238" i="2"/>
  <c r="CA238" i="2" s="1"/>
  <c r="BB230" i="3" s="1"/>
  <c r="BC230" i="3" s="1"/>
  <c r="CB238" i="2"/>
  <c r="CC238" i="2" s="1"/>
  <c r="BE230" i="3" s="1"/>
  <c r="BR239" i="2"/>
  <c r="BS239" i="2" s="1"/>
  <c r="AX231" i="3" s="1"/>
  <c r="BT239" i="2"/>
  <c r="BU239" i="2" s="1"/>
  <c r="AY231" i="3" s="1"/>
  <c r="BV239" i="2"/>
  <c r="BW239" i="2" s="1"/>
  <c r="AZ231" i="3" s="1"/>
  <c r="BX239" i="2"/>
  <c r="BY239" i="2" s="1"/>
  <c r="BA231" i="3" s="1"/>
  <c r="BZ239" i="2"/>
  <c r="CA239" i="2" s="1"/>
  <c r="BC231" i="3" s="1"/>
  <c r="CB239" i="2"/>
  <c r="CC239" i="2" s="1"/>
  <c r="BE231" i="3" s="1"/>
  <c r="BR240" i="2"/>
  <c r="BS240" i="2" s="1"/>
  <c r="AX232" i="3" s="1"/>
  <c r="BT240" i="2"/>
  <c r="BU240" i="2" s="1"/>
  <c r="AY232" i="3" s="1"/>
  <c r="BV240" i="2"/>
  <c r="BW240" i="2" s="1"/>
  <c r="AZ232" i="3" s="1"/>
  <c r="BX240" i="2"/>
  <c r="BY240" i="2" s="1"/>
  <c r="BA232" i="3" s="1"/>
  <c r="BZ240" i="2"/>
  <c r="CA240" i="2" s="1"/>
  <c r="BB232" i="3" s="1"/>
  <c r="BC232" i="3" s="1"/>
  <c r="CB240" i="2"/>
  <c r="CC240" i="2" s="1"/>
  <c r="BE232" i="3" s="1"/>
  <c r="BR241" i="2"/>
  <c r="BS241" i="2" s="1"/>
  <c r="AX233" i="3" s="1"/>
  <c r="BT241" i="2"/>
  <c r="BU241" i="2" s="1"/>
  <c r="AY233" i="3" s="1"/>
  <c r="BV241" i="2"/>
  <c r="BW241" i="2" s="1"/>
  <c r="AZ233" i="3" s="1"/>
  <c r="BX241" i="2"/>
  <c r="BY241" i="2" s="1"/>
  <c r="BA233" i="3" s="1"/>
  <c r="BZ241" i="2"/>
  <c r="CA241" i="2" s="1"/>
  <c r="BB233" i="3" s="1"/>
  <c r="BC233" i="3" s="1"/>
  <c r="CB241" i="2"/>
  <c r="CC241" i="2" s="1"/>
  <c r="BE233" i="3" s="1"/>
  <c r="BR242" i="2"/>
  <c r="BS242" i="2" s="1"/>
  <c r="AX234" i="3" s="1"/>
  <c r="BT242" i="2"/>
  <c r="BU242" i="2" s="1"/>
  <c r="AY234" i="3" s="1"/>
  <c r="BV242" i="2"/>
  <c r="BW242" i="2" s="1"/>
  <c r="AZ234" i="3" s="1"/>
  <c r="BX242" i="2"/>
  <c r="BY242" i="2" s="1"/>
  <c r="BA234" i="3" s="1"/>
  <c r="BZ242" i="2"/>
  <c r="CA242" i="2" s="1"/>
  <c r="BB234" i="3" s="1"/>
  <c r="BC234" i="3" s="1"/>
  <c r="CB242" i="2"/>
  <c r="CC242" i="2" s="1"/>
  <c r="BE234" i="3" s="1"/>
  <c r="BR243" i="2"/>
  <c r="BS243" i="2" s="1"/>
  <c r="AX235" i="3" s="1"/>
  <c r="BT243" i="2"/>
  <c r="BU243" i="2" s="1"/>
  <c r="AY235" i="3" s="1"/>
  <c r="BV243" i="2"/>
  <c r="BW243" i="2" s="1"/>
  <c r="AZ235" i="3" s="1"/>
  <c r="BX243" i="2"/>
  <c r="BY243" i="2" s="1"/>
  <c r="BA235" i="3" s="1"/>
  <c r="BZ243" i="2"/>
  <c r="CA243" i="2" s="1"/>
  <c r="BB235" i="3" s="1"/>
  <c r="BC235" i="3" s="1"/>
  <c r="CB243" i="2"/>
  <c r="CC243" i="2" s="1"/>
  <c r="BE235" i="3" s="1"/>
  <c r="BR244" i="2"/>
  <c r="BS244" i="2" s="1"/>
  <c r="AX236" i="3" s="1"/>
  <c r="BT244" i="2"/>
  <c r="BU244" i="2" s="1"/>
  <c r="AY236" i="3" s="1"/>
  <c r="BV244" i="2"/>
  <c r="BW244" i="2" s="1"/>
  <c r="AZ236" i="3" s="1"/>
  <c r="BX244" i="2"/>
  <c r="BY244" i="2" s="1"/>
  <c r="BA236" i="3" s="1"/>
  <c r="BZ244" i="2"/>
  <c r="CA244" i="2" s="1"/>
  <c r="BB236" i="3" s="1"/>
  <c r="BC236" i="3" s="1"/>
  <c r="CB244" i="2"/>
  <c r="CC244" i="2" s="1"/>
  <c r="BE236" i="3" s="1"/>
  <c r="BR245" i="2"/>
  <c r="BS245" i="2" s="1"/>
  <c r="AX237" i="3" s="1"/>
  <c r="BT245" i="2"/>
  <c r="BU245" i="2" s="1"/>
  <c r="AY237" i="3" s="1"/>
  <c r="BV245" i="2"/>
  <c r="BW245" i="2" s="1"/>
  <c r="AZ237" i="3" s="1"/>
  <c r="BX245" i="2"/>
  <c r="BY245" i="2" s="1"/>
  <c r="BA237" i="3" s="1"/>
  <c r="BZ245" i="2"/>
  <c r="CA245" i="2" s="1"/>
  <c r="BB237" i="3" s="1"/>
  <c r="BC237" i="3" s="1"/>
  <c r="CB245" i="2"/>
  <c r="CC245" i="2" s="1"/>
  <c r="BE237" i="3" s="1"/>
  <c r="BR246" i="2"/>
  <c r="BS246" i="2" s="1"/>
  <c r="AX238" i="3" s="1"/>
  <c r="BT246" i="2"/>
  <c r="BU246" i="2" s="1"/>
  <c r="AY238" i="3" s="1"/>
  <c r="BV246" i="2"/>
  <c r="BW246" i="2" s="1"/>
  <c r="AZ238" i="3" s="1"/>
  <c r="BX246" i="2"/>
  <c r="BY246" i="2" s="1"/>
  <c r="BA238" i="3" s="1"/>
  <c r="BZ246" i="2"/>
  <c r="CA246" i="2" s="1"/>
  <c r="BC238" i="3" s="1"/>
  <c r="CB246" i="2"/>
  <c r="CC246" i="2" s="1"/>
  <c r="BE238" i="3" s="1"/>
  <c r="BR247" i="2"/>
  <c r="BS247" i="2" s="1"/>
  <c r="AX239" i="3" s="1"/>
  <c r="BT247" i="2"/>
  <c r="BU247" i="2" s="1"/>
  <c r="AY239" i="3" s="1"/>
  <c r="BV247" i="2"/>
  <c r="BW247" i="2" s="1"/>
  <c r="AZ239" i="3" s="1"/>
  <c r="BX247" i="2"/>
  <c r="BY247" i="2" s="1"/>
  <c r="BA239" i="3" s="1"/>
  <c r="BZ247" i="2"/>
  <c r="CA247" i="2" s="1"/>
  <c r="BB239" i="3" s="1"/>
  <c r="BC239" i="3" s="1"/>
  <c r="CB247" i="2"/>
  <c r="CC247" i="2" s="1"/>
  <c r="BE239" i="3" s="1"/>
  <c r="BR248" i="2"/>
  <c r="BS248" i="2" s="1"/>
  <c r="AX240" i="3" s="1"/>
  <c r="BT248" i="2"/>
  <c r="BU248" i="2" s="1"/>
  <c r="AY240" i="3" s="1"/>
  <c r="BV248" i="2"/>
  <c r="BW248" i="2" s="1"/>
  <c r="AZ240" i="3" s="1"/>
  <c r="BX248" i="2"/>
  <c r="BY248" i="2" s="1"/>
  <c r="BA240" i="3" s="1"/>
  <c r="BZ248" i="2"/>
  <c r="CA248" i="2" s="1"/>
  <c r="BB240" i="3" s="1"/>
  <c r="BC240" i="3" s="1"/>
  <c r="CB248" i="2"/>
  <c r="CC248" i="2" s="1"/>
  <c r="BE240" i="3" s="1"/>
  <c r="BR249" i="2"/>
  <c r="BS249" i="2" s="1"/>
  <c r="AX241" i="3" s="1"/>
  <c r="BT249" i="2"/>
  <c r="BU249" i="2" s="1"/>
  <c r="AY241" i="3" s="1"/>
  <c r="BV249" i="2"/>
  <c r="BW249" i="2" s="1"/>
  <c r="AZ241" i="3" s="1"/>
  <c r="BX249" i="2"/>
  <c r="BY249" i="2" s="1"/>
  <c r="BA241" i="3" s="1"/>
  <c r="BZ249" i="2"/>
  <c r="CA249" i="2" s="1"/>
  <c r="BB241" i="3" s="1"/>
  <c r="BC241" i="3" s="1"/>
  <c r="CB249" i="2"/>
  <c r="CC249" i="2" s="1"/>
  <c r="BE241" i="3" s="1"/>
  <c r="BR250" i="2"/>
  <c r="BS250" i="2" s="1"/>
  <c r="AX242" i="3" s="1"/>
  <c r="BT250" i="2"/>
  <c r="BU250" i="2" s="1"/>
  <c r="AY242" i="3" s="1"/>
  <c r="BV250" i="2"/>
  <c r="BW250" i="2" s="1"/>
  <c r="AZ242" i="3" s="1"/>
  <c r="BX250" i="2"/>
  <c r="BY250" i="2" s="1"/>
  <c r="BA242" i="3" s="1"/>
  <c r="BZ250" i="2"/>
  <c r="CA250" i="2" s="1"/>
  <c r="BB242" i="3" s="1"/>
  <c r="BC242" i="3" s="1"/>
  <c r="CB250" i="2"/>
  <c r="CC250" i="2" s="1"/>
  <c r="BE242" i="3" s="1"/>
  <c r="BR251" i="2"/>
  <c r="BS251" i="2" s="1"/>
  <c r="AX243" i="3" s="1"/>
  <c r="BT251" i="2"/>
  <c r="BU251" i="2" s="1"/>
  <c r="AY243" i="3" s="1"/>
  <c r="BV251" i="2"/>
  <c r="BW251" i="2" s="1"/>
  <c r="AZ243" i="3" s="1"/>
  <c r="BX251" i="2"/>
  <c r="BY251" i="2" s="1"/>
  <c r="BA243" i="3" s="1"/>
  <c r="BZ251" i="2"/>
  <c r="CA251" i="2" s="1"/>
  <c r="BB243" i="3" s="1"/>
  <c r="BC243" i="3" s="1"/>
  <c r="CB251" i="2"/>
  <c r="CC251" i="2" s="1"/>
  <c r="BE243" i="3" s="1"/>
  <c r="BR252" i="2"/>
  <c r="BS252" i="2" s="1"/>
  <c r="AX244" i="3" s="1"/>
  <c r="BT252" i="2"/>
  <c r="BU252" i="2" s="1"/>
  <c r="AY244" i="3" s="1"/>
  <c r="BV252" i="2"/>
  <c r="BW252" i="2" s="1"/>
  <c r="AZ244" i="3" s="1"/>
  <c r="BX252" i="2"/>
  <c r="BY252" i="2" s="1"/>
  <c r="BA244" i="3" s="1"/>
  <c r="BZ252" i="2"/>
  <c r="CA252" i="2" s="1"/>
  <c r="BB244" i="3" s="1"/>
  <c r="BC244" i="3" s="1"/>
  <c r="CB252" i="2"/>
  <c r="CC252" i="2" s="1"/>
  <c r="BE244" i="3" s="1"/>
  <c r="BR253" i="2"/>
  <c r="BS253" i="2" s="1"/>
  <c r="AX245" i="3" s="1"/>
  <c r="BT253" i="2"/>
  <c r="BU253" i="2" s="1"/>
  <c r="AY245" i="3" s="1"/>
  <c r="BV253" i="2"/>
  <c r="BW253" i="2" s="1"/>
  <c r="AZ245" i="3" s="1"/>
  <c r="BX253" i="2"/>
  <c r="BY253" i="2" s="1"/>
  <c r="BA245" i="3" s="1"/>
  <c r="BZ253" i="2"/>
  <c r="CA253" i="2" s="1"/>
  <c r="BB245" i="3" s="1"/>
  <c r="BC245" i="3" s="1"/>
  <c r="CB253" i="2"/>
  <c r="CC253" i="2" s="1"/>
  <c r="BE245" i="3" s="1"/>
  <c r="BR254" i="2"/>
  <c r="BS254" i="2" s="1"/>
  <c r="AX246" i="3" s="1"/>
  <c r="BT254" i="2"/>
  <c r="BU254" i="2" s="1"/>
  <c r="AY246" i="3" s="1"/>
  <c r="BV254" i="2"/>
  <c r="BW254" i="2" s="1"/>
  <c r="AZ246" i="3" s="1"/>
  <c r="BX254" i="2"/>
  <c r="BY254" i="2" s="1"/>
  <c r="BA246" i="3" s="1"/>
  <c r="BZ254" i="2"/>
  <c r="CA254" i="2" s="1"/>
  <c r="BB246" i="3" s="1"/>
  <c r="BC246" i="3" s="1"/>
  <c r="CB254" i="2"/>
  <c r="CC254" i="2" s="1"/>
  <c r="BE246" i="3" s="1"/>
  <c r="BR255" i="2"/>
  <c r="BS255" i="2" s="1"/>
  <c r="AX247" i="3" s="1"/>
  <c r="BT255" i="2"/>
  <c r="BU255" i="2" s="1"/>
  <c r="AY247" i="3" s="1"/>
  <c r="BV255" i="2"/>
  <c r="BW255" i="2" s="1"/>
  <c r="AZ247" i="3" s="1"/>
  <c r="BX255" i="2"/>
  <c r="BY255" i="2" s="1"/>
  <c r="BA247" i="3" s="1"/>
  <c r="BZ255" i="2"/>
  <c r="CA255" i="2" s="1"/>
  <c r="BB247" i="3" s="1"/>
  <c r="BC247" i="3" s="1"/>
  <c r="CB255" i="2"/>
  <c r="CC255" i="2" s="1"/>
  <c r="BE247" i="3" s="1"/>
  <c r="BR256" i="2"/>
  <c r="BS256" i="2" s="1"/>
  <c r="AX248" i="3" s="1"/>
  <c r="BT256" i="2"/>
  <c r="BU256" i="2" s="1"/>
  <c r="AY248" i="3" s="1"/>
  <c r="BV256" i="2"/>
  <c r="BW256" i="2" s="1"/>
  <c r="AZ248" i="3" s="1"/>
  <c r="BX256" i="2"/>
  <c r="BY256" i="2" s="1"/>
  <c r="BA248" i="3" s="1"/>
  <c r="BZ256" i="2"/>
  <c r="CA256" i="2" s="1"/>
  <c r="BB248" i="3" s="1"/>
  <c r="BC248" i="3" s="1"/>
  <c r="CB256" i="2"/>
  <c r="CC256" i="2" s="1"/>
  <c r="BE248" i="3" s="1"/>
  <c r="BR257" i="2"/>
  <c r="BS257" i="2" s="1"/>
  <c r="AX249" i="3" s="1"/>
  <c r="BT257" i="2"/>
  <c r="BU257" i="2" s="1"/>
  <c r="AY249" i="3" s="1"/>
  <c r="BV257" i="2"/>
  <c r="BW257" i="2" s="1"/>
  <c r="AZ249" i="3" s="1"/>
  <c r="BX257" i="2"/>
  <c r="BY257" i="2" s="1"/>
  <c r="BA249" i="3" s="1"/>
  <c r="BZ257" i="2"/>
  <c r="CA257" i="2" s="1"/>
  <c r="CB257" i="2"/>
  <c r="CC257" i="2" s="1"/>
  <c r="BE249" i="3" s="1"/>
  <c r="BR258" i="2"/>
  <c r="BS258" i="2" s="1"/>
  <c r="AX250" i="3" s="1"/>
  <c r="BT258" i="2"/>
  <c r="BU258" i="2" s="1"/>
  <c r="AY250" i="3" s="1"/>
  <c r="BV258" i="2"/>
  <c r="BW258" i="2" s="1"/>
  <c r="AZ250" i="3" s="1"/>
  <c r="BX258" i="2"/>
  <c r="BY258" i="2" s="1"/>
  <c r="BA250" i="3" s="1"/>
  <c r="BZ258" i="2"/>
  <c r="CA258" i="2" s="1"/>
  <c r="BB250" i="3" s="1"/>
  <c r="BC250" i="3" s="1"/>
  <c r="CB258" i="2"/>
  <c r="CC258" i="2" s="1"/>
  <c r="BE250" i="3" s="1"/>
  <c r="BR259" i="2"/>
  <c r="BS259" i="2" s="1"/>
  <c r="AX251" i="3" s="1"/>
  <c r="BT259" i="2"/>
  <c r="BU259" i="2" s="1"/>
  <c r="AY251" i="3" s="1"/>
  <c r="BV259" i="2"/>
  <c r="BW259" i="2" s="1"/>
  <c r="AZ251" i="3" s="1"/>
  <c r="BX259" i="2"/>
  <c r="BY259" i="2" s="1"/>
  <c r="BA251" i="3" s="1"/>
  <c r="BZ259" i="2"/>
  <c r="CA259" i="2" s="1"/>
  <c r="BB251" i="3" s="1"/>
  <c r="CB259" i="2"/>
  <c r="CC259" i="2" s="1"/>
  <c r="BE251" i="3" s="1"/>
  <c r="BR260" i="2"/>
  <c r="BS260" i="2" s="1"/>
  <c r="AX252" i="3" s="1"/>
  <c r="BT260" i="2"/>
  <c r="BU260" i="2" s="1"/>
  <c r="AY252" i="3" s="1"/>
  <c r="BV260" i="2"/>
  <c r="BW260" i="2" s="1"/>
  <c r="AZ252" i="3" s="1"/>
  <c r="BX260" i="2"/>
  <c r="BY260" i="2" s="1"/>
  <c r="BA252" i="3" s="1"/>
  <c r="BZ260" i="2"/>
  <c r="CA260" i="2" s="1"/>
  <c r="BB252" i="3" s="1"/>
  <c r="BC252" i="3" s="1"/>
  <c r="CB260" i="2"/>
  <c r="CC260" i="2" s="1"/>
  <c r="BE252" i="3" s="1"/>
  <c r="BR261" i="2"/>
  <c r="BS261" i="2" s="1"/>
  <c r="AX253" i="3" s="1"/>
  <c r="BT261" i="2"/>
  <c r="BU261" i="2" s="1"/>
  <c r="AY253" i="3" s="1"/>
  <c r="BV261" i="2"/>
  <c r="BW261" i="2" s="1"/>
  <c r="AZ253" i="3" s="1"/>
  <c r="BX261" i="2"/>
  <c r="BY261" i="2" s="1"/>
  <c r="BA253" i="3" s="1"/>
  <c r="BZ261" i="2"/>
  <c r="CA261" i="2" s="1"/>
  <c r="BB253" i="3" s="1"/>
  <c r="BC253" i="3" s="1"/>
  <c r="CB261" i="2"/>
  <c r="CC261" i="2" s="1"/>
  <c r="BE253" i="3" s="1"/>
  <c r="BR262" i="2"/>
  <c r="BS262" i="2" s="1"/>
  <c r="AX254" i="3" s="1"/>
  <c r="BT262" i="2"/>
  <c r="BU262" i="2" s="1"/>
  <c r="AY254" i="3" s="1"/>
  <c r="BV262" i="2"/>
  <c r="BW262" i="2" s="1"/>
  <c r="AZ254" i="3" s="1"/>
  <c r="BX262" i="2"/>
  <c r="BY262" i="2" s="1"/>
  <c r="BA254" i="3" s="1"/>
  <c r="BZ262" i="2"/>
  <c r="CA262" i="2" s="1"/>
  <c r="BB254" i="3" s="1"/>
  <c r="BC254" i="3" s="1"/>
  <c r="CB262" i="2"/>
  <c r="CC262" i="2" s="1"/>
  <c r="BE254" i="3" s="1"/>
  <c r="BR263" i="2"/>
  <c r="BS263" i="2" s="1"/>
  <c r="AX255" i="3" s="1"/>
  <c r="BT263" i="2"/>
  <c r="BU263" i="2" s="1"/>
  <c r="AY255" i="3" s="1"/>
  <c r="BV263" i="2"/>
  <c r="BW263" i="2" s="1"/>
  <c r="AZ255" i="3" s="1"/>
  <c r="BX263" i="2"/>
  <c r="BY263" i="2" s="1"/>
  <c r="BA255" i="3" s="1"/>
  <c r="BZ263" i="2"/>
  <c r="CA263" i="2" s="1"/>
  <c r="BB255" i="3" s="1"/>
  <c r="BC255" i="3" s="1"/>
  <c r="CB263" i="2"/>
  <c r="CC263" i="2" s="1"/>
  <c r="BE255" i="3" s="1"/>
  <c r="BR264" i="2"/>
  <c r="BS264" i="2" s="1"/>
  <c r="AX256" i="3" s="1"/>
  <c r="BT264" i="2"/>
  <c r="BU264" i="2" s="1"/>
  <c r="AY256" i="3" s="1"/>
  <c r="BV264" i="2"/>
  <c r="BW264" i="2" s="1"/>
  <c r="AZ256" i="3" s="1"/>
  <c r="BX264" i="2"/>
  <c r="BY264" i="2" s="1"/>
  <c r="BA256" i="3" s="1"/>
  <c r="BZ264" i="2"/>
  <c r="CA264" i="2" s="1"/>
  <c r="BB256" i="3" s="1"/>
  <c r="BC256" i="3" s="1"/>
  <c r="CB264" i="2"/>
  <c r="CC264" i="2" s="1"/>
  <c r="BE256" i="3" s="1"/>
  <c r="BR265" i="2"/>
  <c r="BS265" i="2" s="1"/>
  <c r="AX257" i="3" s="1"/>
  <c r="BT265" i="2"/>
  <c r="BU265" i="2" s="1"/>
  <c r="AY257" i="3" s="1"/>
  <c r="BV265" i="2"/>
  <c r="BW265" i="2" s="1"/>
  <c r="AZ257" i="3" s="1"/>
  <c r="BX265" i="2"/>
  <c r="BY265" i="2" s="1"/>
  <c r="BA257" i="3" s="1"/>
  <c r="BZ265" i="2"/>
  <c r="CA265" i="2" s="1"/>
  <c r="BB257" i="3" s="1"/>
  <c r="BC257" i="3" s="1"/>
  <c r="CB265" i="2"/>
  <c r="CC265" i="2" s="1"/>
  <c r="BR266" i="2"/>
  <c r="BS266" i="2" s="1"/>
  <c r="AX258" i="3" s="1"/>
  <c r="BT266" i="2"/>
  <c r="BU266" i="2" s="1"/>
  <c r="AY258" i="3" s="1"/>
  <c r="BV266" i="2"/>
  <c r="BW266" i="2" s="1"/>
  <c r="AZ258" i="3" s="1"/>
  <c r="BX266" i="2"/>
  <c r="BY266" i="2" s="1"/>
  <c r="BA258" i="3" s="1"/>
  <c r="BZ266" i="2"/>
  <c r="CA266" i="2" s="1"/>
  <c r="BB258" i="3" s="1"/>
  <c r="BC258" i="3" s="1"/>
  <c r="CB266" i="2"/>
  <c r="CC266" i="2" s="1"/>
  <c r="BE258" i="3" s="1"/>
  <c r="BR267" i="2"/>
  <c r="BS267" i="2" s="1"/>
  <c r="AX259" i="3" s="1"/>
  <c r="BT267" i="2"/>
  <c r="BU267" i="2" s="1"/>
  <c r="AY259" i="3" s="1"/>
  <c r="BV267" i="2"/>
  <c r="BW267" i="2" s="1"/>
  <c r="AZ259" i="3" s="1"/>
  <c r="BX267" i="2"/>
  <c r="BY267" i="2" s="1"/>
  <c r="BA259" i="3" s="1"/>
  <c r="BZ267" i="2"/>
  <c r="CA267" i="2" s="1"/>
  <c r="BB259" i="3" s="1"/>
  <c r="BC259" i="3" s="1"/>
  <c r="CB267" i="2"/>
  <c r="CC267" i="2" s="1"/>
  <c r="BE259" i="3" s="1"/>
  <c r="BR268" i="2"/>
  <c r="BS268" i="2" s="1"/>
  <c r="AX260" i="3" s="1"/>
  <c r="BT268" i="2"/>
  <c r="BU268" i="2" s="1"/>
  <c r="AY260" i="3" s="1"/>
  <c r="BV268" i="2"/>
  <c r="BW268" i="2" s="1"/>
  <c r="AZ260" i="3" s="1"/>
  <c r="BX268" i="2"/>
  <c r="BY268" i="2" s="1"/>
  <c r="BA260" i="3" s="1"/>
  <c r="BZ268" i="2"/>
  <c r="CA268" i="2" s="1"/>
  <c r="BB260" i="3" s="1"/>
  <c r="BC260" i="3" s="1"/>
  <c r="CB268" i="2"/>
  <c r="CC268" i="2" s="1"/>
  <c r="BE260" i="3" s="1"/>
  <c r="BR269" i="2"/>
  <c r="BS269" i="2" s="1"/>
  <c r="AX261" i="3" s="1"/>
  <c r="BT269" i="2"/>
  <c r="BU269" i="2" s="1"/>
  <c r="AY261" i="3" s="1"/>
  <c r="BV269" i="2"/>
  <c r="BW269" i="2" s="1"/>
  <c r="AZ261" i="3" s="1"/>
  <c r="BX269" i="2"/>
  <c r="BY269" i="2" s="1"/>
  <c r="BA261" i="3" s="1"/>
  <c r="BZ269" i="2"/>
  <c r="CA269" i="2" s="1"/>
  <c r="BB261" i="3" s="1"/>
  <c r="BC261" i="3" s="1"/>
  <c r="CB269" i="2"/>
  <c r="CC269" i="2" s="1"/>
  <c r="BE261" i="3" s="1"/>
  <c r="BR270" i="2"/>
  <c r="BS270" i="2" s="1"/>
  <c r="BT270" i="2"/>
  <c r="BU270" i="2" s="1"/>
  <c r="BV270" i="2"/>
  <c r="BW270" i="2" s="1"/>
  <c r="BX270" i="2"/>
  <c r="BY270" i="2" s="1"/>
  <c r="BZ270" i="2"/>
  <c r="CA270" i="2" s="1"/>
  <c r="CB270" i="2"/>
  <c r="CC270" i="2" s="1"/>
  <c r="BR271" i="2"/>
  <c r="BS271" i="2" s="1"/>
  <c r="AX262" i="3" s="1"/>
  <c r="BT271" i="2"/>
  <c r="BU271" i="2" s="1"/>
  <c r="AY262" i="3" s="1"/>
  <c r="BV271" i="2"/>
  <c r="BW271" i="2" s="1"/>
  <c r="AZ262" i="3" s="1"/>
  <c r="BX271" i="2"/>
  <c r="BY271" i="2" s="1"/>
  <c r="BA262" i="3" s="1"/>
  <c r="BZ271" i="2"/>
  <c r="CA271" i="2" s="1"/>
  <c r="BB262" i="3" s="1"/>
  <c r="BC262" i="3" s="1"/>
  <c r="CB271" i="2"/>
  <c r="CC271" i="2" s="1"/>
  <c r="BE262" i="3" s="1"/>
  <c r="BR272" i="2"/>
  <c r="BS272" i="2" s="1"/>
  <c r="AX263" i="3" s="1"/>
  <c r="BT272" i="2"/>
  <c r="BU272" i="2" s="1"/>
  <c r="AY263" i="3" s="1"/>
  <c r="BV272" i="2"/>
  <c r="BW272" i="2" s="1"/>
  <c r="AZ263" i="3" s="1"/>
  <c r="BX272" i="2"/>
  <c r="BY272" i="2" s="1"/>
  <c r="BA263" i="3" s="1"/>
  <c r="BZ272" i="2"/>
  <c r="CA272" i="2" s="1"/>
  <c r="BB263" i="3" s="1"/>
  <c r="BC263" i="3" s="1"/>
  <c r="CB272" i="2"/>
  <c r="CC272" i="2" s="1"/>
  <c r="BE263" i="3" s="1"/>
  <c r="BR273" i="2"/>
  <c r="BS273" i="2" s="1"/>
  <c r="AX264" i="3" s="1"/>
  <c r="BT273" i="2"/>
  <c r="BU273" i="2" s="1"/>
  <c r="AY264" i="3" s="1"/>
  <c r="BV273" i="2"/>
  <c r="BW273" i="2" s="1"/>
  <c r="AZ264" i="3" s="1"/>
  <c r="BX273" i="2"/>
  <c r="BY273" i="2" s="1"/>
  <c r="BA264" i="3" s="1"/>
  <c r="BZ273" i="2"/>
  <c r="CA273" i="2" s="1"/>
  <c r="BB264" i="3" s="1"/>
  <c r="BC264" i="3" s="1"/>
  <c r="CB273" i="2"/>
  <c r="CC273" i="2" s="1"/>
  <c r="BE264" i="3" s="1"/>
  <c r="BR274" i="2"/>
  <c r="BS274" i="2" s="1"/>
  <c r="AX265" i="3" s="1"/>
  <c r="BT274" i="2"/>
  <c r="BU274" i="2" s="1"/>
  <c r="AY265" i="3" s="1"/>
  <c r="BV274" i="2"/>
  <c r="BW274" i="2" s="1"/>
  <c r="AZ265" i="3" s="1"/>
  <c r="BX274" i="2"/>
  <c r="BY274" i="2" s="1"/>
  <c r="BA265" i="3" s="1"/>
  <c r="BZ274" i="2"/>
  <c r="CA274" i="2" s="1"/>
  <c r="BB265" i="3" s="1"/>
  <c r="BC265" i="3" s="1"/>
  <c r="CB274" i="2"/>
  <c r="CC274" i="2" s="1"/>
  <c r="BE265" i="3" s="1"/>
  <c r="BR275" i="2"/>
  <c r="BS275" i="2" s="1"/>
  <c r="AX266" i="3" s="1"/>
  <c r="BT275" i="2"/>
  <c r="BU275" i="2" s="1"/>
  <c r="AY266" i="3" s="1"/>
  <c r="BV275" i="2"/>
  <c r="BW275" i="2" s="1"/>
  <c r="AZ266" i="3" s="1"/>
  <c r="BX275" i="2"/>
  <c r="BY275" i="2" s="1"/>
  <c r="BA266" i="3" s="1"/>
  <c r="BZ275" i="2"/>
  <c r="CA275" i="2" s="1"/>
  <c r="BB266" i="3" s="1"/>
  <c r="BC266" i="3" s="1"/>
  <c r="CB275" i="2"/>
  <c r="CC275" i="2" s="1"/>
  <c r="BE266" i="3" s="1"/>
  <c r="BR276" i="2"/>
  <c r="BS276" i="2" s="1"/>
  <c r="AX267" i="3" s="1"/>
  <c r="BT276" i="2"/>
  <c r="BU276" i="2" s="1"/>
  <c r="AY267" i="3" s="1"/>
  <c r="BV276" i="2"/>
  <c r="BW276" i="2" s="1"/>
  <c r="AZ267" i="3" s="1"/>
  <c r="BX276" i="2"/>
  <c r="BY276" i="2" s="1"/>
  <c r="BA267" i="3" s="1"/>
  <c r="BZ276" i="2"/>
  <c r="CA276" i="2" s="1"/>
  <c r="BB267" i="3" s="1"/>
  <c r="BC267" i="3" s="1"/>
  <c r="CB276" i="2"/>
  <c r="CC276" i="2" s="1"/>
  <c r="BE267" i="3" s="1"/>
  <c r="BR277" i="2"/>
  <c r="BS277" i="2" s="1"/>
  <c r="AX268" i="3" s="1"/>
  <c r="BT277" i="2"/>
  <c r="BU277" i="2" s="1"/>
  <c r="AY268" i="3" s="1"/>
  <c r="BV277" i="2"/>
  <c r="BW277" i="2" s="1"/>
  <c r="AZ268" i="3" s="1"/>
  <c r="BX277" i="2"/>
  <c r="BY277" i="2" s="1"/>
  <c r="BA268" i="3" s="1"/>
  <c r="BZ277" i="2"/>
  <c r="CA277" i="2" s="1"/>
  <c r="BB268" i="3" s="1"/>
  <c r="BC268" i="3" s="1"/>
  <c r="CB277" i="2"/>
  <c r="CC277" i="2" s="1"/>
  <c r="BE268" i="3" s="1"/>
  <c r="BR278" i="2"/>
  <c r="BS278" i="2" s="1"/>
  <c r="AX269" i="3" s="1"/>
  <c r="BT278" i="2"/>
  <c r="BU278" i="2" s="1"/>
  <c r="AY269" i="3" s="1"/>
  <c r="BV278" i="2"/>
  <c r="BW278" i="2" s="1"/>
  <c r="AZ269" i="3" s="1"/>
  <c r="BX278" i="2"/>
  <c r="BY278" i="2" s="1"/>
  <c r="BA269" i="3" s="1"/>
  <c r="BZ278" i="2"/>
  <c r="CA278" i="2" s="1"/>
  <c r="BB269" i="3" s="1"/>
  <c r="BC269" i="3" s="1"/>
  <c r="CB278" i="2"/>
  <c r="CC278" i="2" s="1"/>
  <c r="BE269" i="3" s="1"/>
  <c r="BR279" i="2"/>
  <c r="BS279" i="2" s="1"/>
  <c r="AX270" i="3" s="1"/>
  <c r="BT279" i="2"/>
  <c r="BU279" i="2" s="1"/>
  <c r="AY270" i="3" s="1"/>
  <c r="BV279" i="2"/>
  <c r="BW279" i="2" s="1"/>
  <c r="AZ270" i="3" s="1"/>
  <c r="BX279" i="2"/>
  <c r="BY279" i="2" s="1"/>
  <c r="BA270" i="3" s="1"/>
  <c r="BZ279" i="2"/>
  <c r="CA279" i="2" s="1"/>
  <c r="BB270" i="3" s="1"/>
  <c r="CB279" i="2"/>
  <c r="CC279" i="2" s="1"/>
  <c r="BE270" i="3" s="1"/>
  <c r="BR280" i="2"/>
  <c r="BS280" i="2" s="1"/>
  <c r="AX271" i="3" s="1"/>
  <c r="BT280" i="2"/>
  <c r="BU280" i="2" s="1"/>
  <c r="AY271" i="3" s="1"/>
  <c r="BV280" i="2"/>
  <c r="BW280" i="2" s="1"/>
  <c r="AZ271" i="3" s="1"/>
  <c r="BX280" i="2"/>
  <c r="BY280" i="2" s="1"/>
  <c r="BA271" i="3" s="1"/>
  <c r="BZ280" i="2"/>
  <c r="CA280" i="2" s="1"/>
  <c r="BB271" i="3" s="1"/>
  <c r="BC271" i="3" s="1"/>
  <c r="CB280" i="2"/>
  <c r="CC280" i="2" s="1"/>
  <c r="BE271" i="3" s="1"/>
  <c r="BR281" i="2"/>
  <c r="BS281" i="2" s="1"/>
  <c r="AX272" i="3" s="1"/>
  <c r="BT281" i="2"/>
  <c r="BU281" i="2" s="1"/>
  <c r="AY272" i="3" s="1"/>
  <c r="BV281" i="2"/>
  <c r="BW281" i="2" s="1"/>
  <c r="AZ272" i="3" s="1"/>
  <c r="BX281" i="2"/>
  <c r="BY281" i="2" s="1"/>
  <c r="BA272" i="3" s="1"/>
  <c r="BZ281" i="2"/>
  <c r="CA281" i="2" s="1"/>
  <c r="BB272" i="3" s="1"/>
  <c r="BC272" i="3" s="1"/>
  <c r="CB281" i="2"/>
  <c r="CC281" i="2" s="1"/>
  <c r="BE272" i="3" s="1"/>
  <c r="BR282" i="2"/>
  <c r="BS282" i="2" s="1"/>
  <c r="AX273" i="3" s="1"/>
  <c r="BT282" i="2"/>
  <c r="BU282" i="2" s="1"/>
  <c r="AY273" i="3" s="1"/>
  <c r="BV282" i="2"/>
  <c r="BW282" i="2" s="1"/>
  <c r="AZ273" i="3" s="1"/>
  <c r="BX282" i="2"/>
  <c r="BY282" i="2" s="1"/>
  <c r="BA273" i="3" s="1"/>
  <c r="BZ282" i="2"/>
  <c r="CA282" i="2" s="1"/>
  <c r="BB273" i="3" s="1"/>
  <c r="BC273" i="3" s="1"/>
  <c r="CB282" i="2"/>
  <c r="CC282" i="2" s="1"/>
  <c r="BE273" i="3" s="1"/>
  <c r="BR283" i="2"/>
  <c r="BS283" i="2" s="1"/>
  <c r="AX274" i="3" s="1"/>
  <c r="BT283" i="2"/>
  <c r="BU283" i="2" s="1"/>
  <c r="AY274" i="3" s="1"/>
  <c r="BV283" i="2"/>
  <c r="BW283" i="2" s="1"/>
  <c r="AZ274" i="3" s="1"/>
  <c r="BX283" i="2"/>
  <c r="BY283" i="2" s="1"/>
  <c r="BA274" i="3" s="1"/>
  <c r="BZ283" i="2"/>
  <c r="CA283" i="2" s="1"/>
  <c r="BB274" i="3" s="1"/>
  <c r="BC274" i="3" s="1"/>
  <c r="CB283" i="2"/>
  <c r="CC283" i="2" s="1"/>
  <c r="BE274" i="3" s="1"/>
  <c r="BR284" i="2"/>
  <c r="BS284" i="2" s="1"/>
  <c r="AX275" i="3" s="1"/>
  <c r="BT284" i="2"/>
  <c r="BU284" i="2" s="1"/>
  <c r="AY275" i="3" s="1"/>
  <c r="BV284" i="2"/>
  <c r="BW284" i="2" s="1"/>
  <c r="AZ275" i="3" s="1"/>
  <c r="BX284" i="2"/>
  <c r="BY284" i="2" s="1"/>
  <c r="BA275" i="3" s="1"/>
  <c r="BZ284" i="2"/>
  <c r="CA284" i="2" s="1"/>
  <c r="BB275" i="3" s="1"/>
  <c r="BC275" i="3" s="1"/>
  <c r="CB284" i="2"/>
  <c r="CC284" i="2" s="1"/>
  <c r="BE275" i="3" s="1"/>
  <c r="BR285" i="2"/>
  <c r="BS285" i="2" s="1"/>
  <c r="AX276" i="3" s="1"/>
  <c r="BT285" i="2"/>
  <c r="BU285" i="2" s="1"/>
  <c r="AY276" i="3" s="1"/>
  <c r="BV285" i="2"/>
  <c r="BW285" i="2" s="1"/>
  <c r="AZ276" i="3" s="1"/>
  <c r="BX285" i="2"/>
  <c r="BY285" i="2" s="1"/>
  <c r="BA276" i="3" s="1"/>
  <c r="BZ285" i="2"/>
  <c r="CA285" i="2" s="1"/>
  <c r="BB276" i="3" s="1"/>
  <c r="BC276" i="3" s="1"/>
  <c r="CB285" i="2"/>
  <c r="CC285" i="2" s="1"/>
  <c r="BE276" i="3" s="1"/>
  <c r="BR286" i="2"/>
  <c r="BS286" i="2" s="1"/>
  <c r="AX277" i="3" s="1"/>
  <c r="BT286" i="2"/>
  <c r="BU286" i="2" s="1"/>
  <c r="AY277" i="3" s="1"/>
  <c r="BV286" i="2"/>
  <c r="BW286" i="2" s="1"/>
  <c r="AZ277" i="3" s="1"/>
  <c r="BX286" i="2"/>
  <c r="BY286" i="2" s="1"/>
  <c r="BA277" i="3" s="1"/>
  <c r="BZ286" i="2"/>
  <c r="CA286" i="2" s="1"/>
  <c r="BB277" i="3" s="1"/>
  <c r="BC277" i="3" s="1"/>
  <c r="CB286" i="2"/>
  <c r="CC286" i="2" s="1"/>
  <c r="BE277" i="3" s="1"/>
  <c r="BR287" i="2"/>
  <c r="BS287" i="2" s="1"/>
  <c r="AX278" i="3" s="1"/>
  <c r="BT287" i="2"/>
  <c r="BU287" i="2" s="1"/>
  <c r="AY278" i="3" s="1"/>
  <c r="BV287" i="2"/>
  <c r="BW287" i="2" s="1"/>
  <c r="AZ278" i="3" s="1"/>
  <c r="BX287" i="2"/>
  <c r="BY287" i="2" s="1"/>
  <c r="BA278" i="3" s="1"/>
  <c r="BZ287" i="2"/>
  <c r="CA287" i="2" s="1"/>
  <c r="BB278" i="3" s="1"/>
  <c r="BC278" i="3" s="1"/>
  <c r="CB287" i="2"/>
  <c r="CC287" i="2" s="1"/>
  <c r="BE278" i="3" s="1"/>
  <c r="BR288" i="2"/>
  <c r="BS288" i="2" s="1"/>
  <c r="AX279" i="3" s="1"/>
  <c r="BT288" i="2"/>
  <c r="BU288" i="2" s="1"/>
  <c r="AY279" i="3" s="1"/>
  <c r="BV288" i="2"/>
  <c r="BW288" i="2" s="1"/>
  <c r="AZ279" i="3" s="1"/>
  <c r="BX288" i="2"/>
  <c r="BY288" i="2" s="1"/>
  <c r="BA279" i="3" s="1"/>
  <c r="BZ288" i="2"/>
  <c r="CA288" i="2" s="1"/>
  <c r="BB279" i="3" s="1"/>
  <c r="BC279" i="3" s="1"/>
  <c r="CB288" i="2"/>
  <c r="CC288" i="2" s="1"/>
  <c r="BE279" i="3" s="1"/>
  <c r="BR289" i="2"/>
  <c r="BS289" i="2" s="1"/>
  <c r="AX280" i="3" s="1"/>
  <c r="BT289" i="2"/>
  <c r="BU289" i="2" s="1"/>
  <c r="AY280" i="3" s="1"/>
  <c r="BV289" i="2"/>
  <c r="BW289" i="2" s="1"/>
  <c r="AZ280" i="3" s="1"/>
  <c r="BX289" i="2"/>
  <c r="BY289" i="2" s="1"/>
  <c r="BA280" i="3" s="1"/>
  <c r="BZ289" i="2"/>
  <c r="CA289" i="2" s="1"/>
  <c r="BB280" i="3" s="1"/>
  <c r="BC280" i="3" s="1"/>
  <c r="CB289" i="2"/>
  <c r="CC289" i="2" s="1"/>
  <c r="BE280" i="3" s="1"/>
  <c r="BR290" i="2"/>
  <c r="BS290" i="2" s="1"/>
  <c r="AX281" i="3" s="1"/>
  <c r="BT290" i="2"/>
  <c r="BU290" i="2" s="1"/>
  <c r="AY281" i="3" s="1"/>
  <c r="BV290" i="2"/>
  <c r="BW290" i="2" s="1"/>
  <c r="AZ281" i="3" s="1"/>
  <c r="BX290" i="2"/>
  <c r="BY290" i="2" s="1"/>
  <c r="BA281" i="3" s="1"/>
  <c r="BZ290" i="2"/>
  <c r="CA290" i="2" s="1"/>
  <c r="BB281" i="3" s="1"/>
  <c r="BC281" i="3" s="1"/>
  <c r="CB290" i="2"/>
  <c r="CC290" i="2" s="1"/>
  <c r="BE281" i="3" s="1"/>
  <c r="BR291" i="2"/>
  <c r="BS291" i="2" s="1"/>
  <c r="AX282" i="3" s="1"/>
  <c r="BT291" i="2"/>
  <c r="BU291" i="2" s="1"/>
  <c r="AY282" i="3" s="1"/>
  <c r="BV291" i="2"/>
  <c r="BW291" i="2" s="1"/>
  <c r="AZ282" i="3" s="1"/>
  <c r="BX291" i="2"/>
  <c r="BY291" i="2" s="1"/>
  <c r="BA282" i="3" s="1"/>
  <c r="BZ291" i="2"/>
  <c r="CA291" i="2" s="1"/>
  <c r="BB282" i="3" s="1"/>
  <c r="BC282" i="3" s="1"/>
  <c r="CB291" i="2"/>
  <c r="CC291" i="2" s="1"/>
  <c r="BE282" i="3" s="1"/>
  <c r="BR292" i="2"/>
  <c r="BS292" i="2" s="1"/>
  <c r="AX283" i="3" s="1"/>
  <c r="BT292" i="2"/>
  <c r="BU292" i="2" s="1"/>
  <c r="AY283" i="3" s="1"/>
  <c r="BV292" i="2"/>
  <c r="BW292" i="2" s="1"/>
  <c r="AZ283" i="3" s="1"/>
  <c r="BX292" i="2"/>
  <c r="BY292" i="2" s="1"/>
  <c r="BA283" i="3" s="1"/>
  <c r="BZ292" i="2"/>
  <c r="CA292" i="2" s="1"/>
  <c r="BB283" i="3" s="1"/>
  <c r="BC283" i="3" s="1"/>
  <c r="CB292" i="2"/>
  <c r="CC292" i="2" s="1"/>
  <c r="BE283" i="3" s="1"/>
  <c r="BR293" i="2"/>
  <c r="BS293" i="2" s="1"/>
  <c r="AX284" i="3" s="1"/>
  <c r="BT293" i="2"/>
  <c r="BU293" i="2" s="1"/>
  <c r="AY284" i="3" s="1"/>
  <c r="BV293" i="2"/>
  <c r="BW293" i="2" s="1"/>
  <c r="AZ284" i="3" s="1"/>
  <c r="BX293" i="2"/>
  <c r="BY293" i="2" s="1"/>
  <c r="BA284" i="3" s="1"/>
  <c r="BZ293" i="2"/>
  <c r="CA293" i="2" s="1"/>
  <c r="BB284" i="3" s="1"/>
  <c r="BC284" i="3" s="1"/>
  <c r="CB293" i="2"/>
  <c r="CC293" i="2" s="1"/>
  <c r="BE284" i="3" s="1"/>
  <c r="BR294" i="2"/>
  <c r="BS294" i="2" s="1"/>
  <c r="AX285" i="3" s="1"/>
  <c r="BT294" i="2"/>
  <c r="BU294" i="2" s="1"/>
  <c r="AY285" i="3" s="1"/>
  <c r="BV294" i="2"/>
  <c r="BW294" i="2" s="1"/>
  <c r="AZ285" i="3" s="1"/>
  <c r="BX294" i="2"/>
  <c r="BY294" i="2" s="1"/>
  <c r="BA285" i="3" s="1"/>
  <c r="BZ294" i="2"/>
  <c r="CA294" i="2" s="1"/>
  <c r="BB285" i="3" s="1"/>
  <c r="BC285" i="3" s="1"/>
  <c r="CB294" i="2"/>
  <c r="CC294" i="2" s="1"/>
  <c r="BE285" i="3" s="1"/>
  <c r="BR295" i="2"/>
  <c r="BS295" i="2" s="1"/>
  <c r="AX286" i="3" s="1"/>
  <c r="BT295" i="2"/>
  <c r="BU295" i="2" s="1"/>
  <c r="AY286" i="3" s="1"/>
  <c r="BV295" i="2"/>
  <c r="BW295" i="2" s="1"/>
  <c r="AZ286" i="3" s="1"/>
  <c r="BX295" i="2"/>
  <c r="BY295" i="2" s="1"/>
  <c r="BA286" i="3" s="1"/>
  <c r="BZ295" i="2"/>
  <c r="CA295" i="2" s="1"/>
  <c r="BB286" i="3" s="1"/>
  <c r="BC286" i="3" s="1"/>
  <c r="CB295" i="2"/>
  <c r="CC295" i="2" s="1"/>
  <c r="BE286" i="3" s="1"/>
  <c r="BR296" i="2"/>
  <c r="BS296" i="2" s="1"/>
  <c r="AX287" i="3" s="1"/>
  <c r="BT296" i="2"/>
  <c r="BU296" i="2" s="1"/>
  <c r="AY287" i="3" s="1"/>
  <c r="BV296" i="2"/>
  <c r="BW296" i="2" s="1"/>
  <c r="AZ287" i="3" s="1"/>
  <c r="BX296" i="2"/>
  <c r="BY296" i="2" s="1"/>
  <c r="BA287" i="3" s="1"/>
  <c r="BZ296" i="2"/>
  <c r="CA296" i="2" s="1"/>
  <c r="BB287" i="3" s="1"/>
  <c r="BC287" i="3" s="1"/>
  <c r="CB296" i="2"/>
  <c r="CC296" i="2" s="1"/>
  <c r="BE287" i="3" s="1"/>
  <c r="BR297" i="2"/>
  <c r="BS297" i="2" s="1"/>
  <c r="AX288" i="3" s="1"/>
  <c r="BT297" i="2"/>
  <c r="BU297" i="2" s="1"/>
  <c r="AY288" i="3" s="1"/>
  <c r="BV297" i="2"/>
  <c r="BW297" i="2" s="1"/>
  <c r="AZ288" i="3" s="1"/>
  <c r="BX297" i="2"/>
  <c r="BY297" i="2" s="1"/>
  <c r="BA288" i="3" s="1"/>
  <c r="BZ297" i="2"/>
  <c r="CA297" i="2" s="1"/>
  <c r="BB288" i="3" s="1"/>
  <c r="BC288" i="3" s="1"/>
  <c r="CB297" i="2"/>
  <c r="CC297" i="2" s="1"/>
  <c r="BE288" i="3" s="1"/>
  <c r="BR298" i="2"/>
  <c r="BS298" i="2" s="1"/>
  <c r="AX289" i="3" s="1"/>
  <c r="BT298" i="2"/>
  <c r="BU298" i="2" s="1"/>
  <c r="AY289" i="3" s="1"/>
  <c r="BV298" i="2"/>
  <c r="BW298" i="2" s="1"/>
  <c r="AZ289" i="3" s="1"/>
  <c r="BX298" i="2"/>
  <c r="BY298" i="2" s="1"/>
  <c r="BA289" i="3" s="1"/>
  <c r="BZ298" i="2"/>
  <c r="CA298" i="2" s="1"/>
  <c r="BB289" i="3" s="1"/>
  <c r="BC289" i="3" s="1"/>
  <c r="CB298" i="2"/>
  <c r="CC298" i="2" s="1"/>
  <c r="BE289" i="3" s="1"/>
  <c r="BR299" i="2"/>
  <c r="BS299" i="2" s="1"/>
  <c r="AX290" i="3" s="1"/>
  <c r="BT299" i="2"/>
  <c r="BU299" i="2" s="1"/>
  <c r="AY290" i="3" s="1"/>
  <c r="BV299" i="2"/>
  <c r="BW299" i="2" s="1"/>
  <c r="AZ290" i="3" s="1"/>
  <c r="BX299" i="2"/>
  <c r="BY299" i="2" s="1"/>
  <c r="BA290" i="3" s="1"/>
  <c r="BZ299" i="2"/>
  <c r="CA299" i="2" s="1"/>
  <c r="BB290" i="3" s="1"/>
  <c r="BC290" i="3" s="1"/>
  <c r="CB299" i="2"/>
  <c r="CC299" i="2" s="1"/>
  <c r="BE290" i="3" s="1"/>
  <c r="BR300" i="2"/>
  <c r="BS300" i="2" s="1"/>
  <c r="AX291" i="3" s="1"/>
  <c r="BT300" i="2"/>
  <c r="BU300" i="2" s="1"/>
  <c r="AY291" i="3" s="1"/>
  <c r="BV300" i="2"/>
  <c r="BW300" i="2" s="1"/>
  <c r="AZ291" i="3" s="1"/>
  <c r="BX300" i="2"/>
  <c r="BY300" i="2" s="1"/>
  <c r="BA291" i="3" s="1"/>
  <c r="BZ300" i="2"/>
  <c r="CA300" i="2" s="1"/>
  <c r="BB291" i="3" s="1"/>
  <c r="BC291" i="3" s="1"/>
  <c r="CB300" i="2"/>
  <c r="CC300" i="2" s="1"/>
  <c r="BE291" i="3" s="1"/>
  <c r="BR301" i="2"/>
  <c r="BS301" i="2" s="1"/>
  <c r="AX292" i="3" s="1"/>
  <c r="BT301" i="2"/>
  <c r="BU301" i="2" s="1"/>
  <c r="AY292" i="3" s="1"/>
  <c r="BV301" i="2"/>
  <c r="BW301" i="2" s="1"/>
  <c r="AZ292" i="3" s="1"/>
  <c r="BX301" i="2"/>
  <c r="BY301" i="2" s="1"/>
  <c r="BA292" i="3" s="1"/>
  <c r="BZ301" i="2"/>
  <c r="CA301" i="2" s="1"/>
  <c r="BB292" i="3" s="1"/>
  <c r="BC292" i="3" s="1"/>
  <c r="CB301" i="2"/>
  <c r="CC301" i="2" s="1"/>
  <c r="BE292" i="3" s="1"/>
  <c r="BR302" i="2"/>
  <c r="BS302" i="2" s="1"/>
  <c r="AX293" i="3" s="1"/>
  <c r="BT302" i="2"/>
  <c r="BU302" i="2" s="1"/>
  <c r="AY293" i="3" s="1"/>
  <c r="BV302" i="2"/>
  <c r="BW302" i="2" s="1"/>
  <c r="AZ293" i="3" s="1"/>
  <c r="BX302" i="2"/>
  <c r="BY302" i="2" s="1"/>
  <c r="BA293" i="3" s="1"/>
  <c r="BZ302" i="2"/>
  <c r="CA302" i="2" s="1"/>
  <c r="BB293" i="3" s="1"/>
  <c r="BC293" i="3" s="1"/>
  <c r="CB302" i="2"/>
  <c r="CC302" i="2" s="1"/>
  <c r="BE293" i="3" s="1"/>
  <c r="BR303" i="2"/>
  <c r="BS303" i="2" s="1"/>
  <c r="AX294" i="3" s="1"/>
  <c r="BT303" i="2"/>
  <c r="BU303" i="2" s="1"/>
  <c r="AY294" i="3" s="1"/>
  <c r="BV303" i="2"/>
  <c r="BW303" i="2" s="1"/>
  <c r="AZ294" i="3" s="1"/>
  <c r="BX303" i="2"/>
  <c r="BY303" i="2" s="1"/>
  <c r="BA294" i="3" s="1"/>
  <c r="BZ303" i="2"/>
  <c r="CA303" i="2" s="1"/>
  <c r="BB294" i="3" s="1"/>
  <c r="BC294" i="3" s="1"/>
  <c r="CB303" i="2"/>
  <c r="CC303" i="2" s="1"/>
  <c r="BE294" i="3" s="1"/>
  <c r="BR304" i="2"/>
  <c r="BS304" i="2" s="1"/>
  <c r="AX295" i="3" s="1"/>
  <c r="BT304" i="2"/>
  <c r="BU304" i="2" s="1"/>
  <c r="AY295" i="3" s="1"/>
  <c r="BV304" i="2"/>
  <c r="BW304" i="2" s="1"/>
  <c r="AZ295" i="3" s="1"/>
  <c r="BX304" i="2"/>
  <c r="BY304" i="2" s="1"/>
  <c r="BA295" i="3" s="1"/>
  <c r="BZ304" i="2"/>
  <c r="CA304" i="2" s="1"/>
  <c r="BB295" i="3" s="1"/>
  <c r="BC295" i="3" s="1"/>
  <c r="CB304" i="2"/>
  <c r="CC304" i="2" s="1"/>
  <c r="BE295" i="3" s="1"/>
  <c r="BR305" i="2"/>
  <c r="BS305" i="2" s="1"/>
  <c r="AX296" i="3" s="1"/>
  <c r="BT305" i="2"/>
  <c r="BU305" i="2" s="1"/>
  <c r="AY296" i="3" s="1"/>
  <c r="BV305" i="2"/>
  <c r="BW305" i="2" s="1"/>
  <c r="AZ296" i="3" s="1"/>
  <c r="BX305" i="2"/>
  <c r="BY305" i="2" s="1"/>
  <c r="BA296" i="3" s="1"/>
  <c r="BZ305" i="2"/>
  <c r="CA305" i="2" s="1"/>
  <c r="BB296" i="3" s="1"/>
  <c r="BC296" i="3" s="1"/>
  <c r="CB305" i="2"/>
  <c r="CC305" i="2" s="1"/>
  <c r="BE296" i="3" s="1"/>
  <c r="BR306" i="2"/>
  <c r="BS306" i="2" s="1"/>
  <c r="BT306" i="2"/>
  <c r="BU306" i="2" s="1"/>
  <c r="BV306" i="2"/>
  <c r="BW306" i="2" s="1"/>
  <c r="BX306" i="2"/>
  <c r="BY306" i="2" s="1"/>
  <c r="BZ306" i="2"/>
  <c r="CA306" i="2" s="1"/>
  <c r="CB306" i="2"/>
  <c r="CC306" i="2" s="1"/>
  <c r="BR307" i="2"/>
  <c r="BS307" i="2" s="1"/>
  <c r="AX297" i="3" s="1"/>
  <c r="BT307" i="2"/>
  <c r="BU307" i="2" s="1"/>
  <c r="AY297" i="3" s="1"/>
  <c r="BV307" i="2"/>
  <c r="BW307" i="2" s="1"/>
  <c r="AZ297" i="3" s="1"/>
  <c r="BX307" i="2"/>
  <c r="BY307" i="2" s="1"/>
  <c r="BA297" i="3" s="1"/>
  <c r="BZ307" i="2"/>
  <c r="CA307" i="2" s="1"/>
  <c r="BB297" i="3" s="1"/>
  <c r="BC297" i="3" s="1"/>
  <c r="CB307" i="2"/>
  <c r="CC307" i="2" s="1"/>
  <c r="BE297" i="3" s="1"/>
  <c r="BR308" i="2"/>
  <c r="BS308" i="2" s="1"/>
  <c r="AX298" i="3" s="1"/>
  <c r="BT308" i="2"/>
  <c r="BU308" i="2" s="1"/>
  <c r="AY298" i="3" s="1"/>
  <c r="BV308" i="2"/>
  <c r="BW308" i="2" s="1"/>
  <c r="AZ298" i="3" s="1"/>
  <c r="BX308" i="2"/>
  <c r="BY308" i="2" s="1"/>
  <c r="BA298" i="3" s="1"/>
  <c r="BZ308" i="2"/>
  <c r="CA308" i="2" s="1"/>
  <c r="BB298" i="3" s="1"/>
  <c r="BC298" i="3" s="1"/>
  <c r="CB308" i="2"/>
  <c r="CC308" i="2" s="1"/>
  <c r="BE298" i="3" s="1"/>
  <c r="BR309" i="2"/>
  <c r="BS309" i="2" s="1"/>
  <c r="AX299" i="3" s="1"/>
  <c r="BT309" i="2"/>
  <c r="BU309" i="2" s="1"/>
  <c r="AY299" i="3" s="1"/>
  <c r="BV309" i="2"/>
  <c r="BW309" i="2" s="1"/>
  <c r="AZ299" i="3" s="1"/>
  <c r="BX309" i="2"/>
  <c r="BY309" i="2" s="1"/>
  <c r="BA299" i="3" s="1"/>
  <c r="BZ309" i="2"/>
  <c r="CA309" i="2" s="1"/>
  <c r="BB299" i="3" s="1"/>
  <c r="BC299" i="3" s="1"/>
  <c r="CB309" i="2"/>
  <c r="CC309" i="2" s="1"/>
  <c r="BE299" i="3" s="1"/>
  <c r="BR310" i="2"/>
  <c r="BS310" i="2" s="1"/>
  <c r="BT310" i="2"/>
  <c r="BU310" i="2" s="1"/>
  <c r="BV310" i="2"/>
  <c r="BW310" i="2" s="1"/>
  <c r="BX310" i="2"/>
  <c r="BY310" i="2" s="1"/>
  <c r="BZ310" i="2"/>
  <c r="CA310" i="2" s="1"/>
  <c r="CB310" i="2"/>
  <c r="CC310" i="2" s="1"/>
  <c r="BR311" i="2"/>
  <c r="BS311" i="2" s="1"/>
  <c r="AX300" i="3" s="1"/>
  <c r="BT311" i="2"/>
  <c r="BU311" i="2" s="1"/>
  <c r="AY300" i="3" s="1"/>
  <c r="BV311" i="2"/>
  <c r="BW311" i="2" s="1"/>
  <c r="AZ300" i="3" s="1"/>
  <c r="BX311" i="2"/>
  <c r="BY311" i="2" s="1"/>
  <c r="BA300" i="3" s="1"/>
  <c r="BZ311" i="2"/>
  <c r="CA311" i="2" s="1"/>
  <c r="BB300" i="3" s="1"/>
  <c r="BC300" i="3" s="1"/>
  <c r="CB311" i="2"/>
  <c r="CC311" i="2" s="1"/>
  <c r="BE300" i="3" s="1"/>
  <c r="BR312" i="2"/>
  <c r="BS312" i="2" s="1"/>
  <c r="AX301" i="3" s="1"/>
  <c r="BT312" i="2"/>
  <c r="BU312" i="2" s="1"/>
  <c r="AY301" i="3" s="1"/>
  <c r="BV312" i="2"/>
  <c r="BW312" i="2" s="1"/>
  <c r="AZ301" i="3" s="1"/>
  <c r="BX312" i="2"/>
  <c r="BY312" i="2" s="1"/>
  <c r="BA301" i="3" s="1"/>
  <c r="BZ312" i="2"/>
  <c r="CA312" i="2" s="1"/>
  <c r="BB301" i="3" s="1"/>
  <c r="BC301" i="3" s="1"/>
  <c r="CB312" i="2"/>
  <c r="CC312" i="2" s="1"/>
  <c r="BE301" i="3" s="1"/>
  <c r="BR313" i="2"/>
  <c r="BS313" i="2" s="1"/>
  <c r="AX302" i="3" s="1"/>
  <c r="BT313" i="2"/>
  <c r="BU313" i="2" s="1"/>
  <c r="AY302" i="3" s="1"/>
  <c r="BV313" i="2"/>
  <c r="BW313" i="2" s="1"/>
  <c r="AZ302" i="3" s="1"/>
  <c r="BX313" i="2"/>
  <c r="BY313" i="2" s="1"/>
  <c r="BA302" i="3" s="1"/>
  <c r="BZ313" i="2"/>
  <c r="CA313" i="2" s="1"/>
  <c r="BB302" i="3" s="1"/>
  <c r="BC302" i="3" s="1"/>
  <c r="CB313" i="2"/>
  <c r="CC313" i="2" s="1"/>
  <c r="BE302" i="3" s="1"/>
  <c r="BR314" i="2"/>
  <c r="BS314" i="2" s="1"/>
  <c r="AX303" i="3" s="1"/>
  <c r="BT314" i="2"/>
  <c r="BU314" i="2" s="1"/>
  <c r="AY303" i="3" s="1"/>
  <c r="BV314" i="2"/>
  <c r="BW314" i="2" s="1"/>
  <c r="AZ303" i="3" s="1"/>
  <c r="BX314" i="2"/>
  <c r="BY314" i="2" s="1"/>
  <c r="BA303" i="3" s="1"/>
  <c r="BZ314" i="2"/>
  <c r="CA314" i="2" s="1"/>
  <c r="BB303" i="3" s="1"/>
  <c r="BC303" i="3" s="1"/>
  <c r="CB314" i="2"/>
  <c r="CC314" i="2" s="1"/>
  <c r="BE303" i="3" s="1"/>
  <c r="BR315" i="2"/>
  <c r="BS315" i="2" s="1"/>
  <c r="AX304" i="3" s="1"/>
  <c r="BT315" i="2"/>
  <c r="BU315" i="2" s="1"/>
  <c r="AY304" i="3" s="1"/>
  <c r="BV315" i="2"/>
  <c r="BW315" i="2" s="1"/>
  <c r="AZ304" i="3" s="1"/>
  <c r="BX315" i="2"/>
  <c r="BY315" i="2" s="1"/>
  <c r="BA304" i="3" s="1"/>
  <c r="BZ315" i="2"/>
  <c r="CA315" i="2" s="1"/>
  <c r="BB304" i="3" s="1"/>
  <c r="BC304" i="3" s="1"/>
  <c r="CB315" i="2"/>
  <c r="CC315" i="2" s="1"/>
  <c r="BE304" i="3" s="1"/>
  <c r="BR316" i="2"/>
  <c r="BS316" i="2" s="1"/>
  <c r="AX305" i="3" s="1"/>
  <c r="BT316" i="2"/>
  <c r="BU316" i="2" s="1"/>
  <c r="AY305" i="3" s="1"/>
  <c r="BV316" i="2"/>
  <c r="BW316" i="2" s="1"/>
  <c r="AZ305" i="3" s="1"/>
  <c r="BX316" i="2"/>
  <c r="BY316" i="2" s="1"/>
  <c r="BA305" i="3" s="1"/>
  <c r="BZ316" i="2"/>
  <c r="CA316" i="2" s="1"/>
  <c r="BB305" i="3" s="1"/>
  <c r="BC305" i="3" s="1"/>
  <c r="CB316" i="2"/>
  <c r="CC316" i="2" s="1"/>
  <c r="BE305" i="3" s="1"/>
  <c r="BR317" i="2"/>
  <c r="BS317" i="2" s="1"/>
  <c r="AX306" i="3" s="1"/>
  <c r="BT317" i="2"/>
  <c r="BU317" i="2" s="1"/>
  <c r="AY306" i="3" s="1"/>
  <c r="BV317" i="2"/>
  <c r="BW317" i="2" s="1"/>
  <c r="AZ306" i="3" s="1"/>
  <c r="BX317" i="2"/>
  <c r="BY317" i="2" s="1"/>
  <c r="BA306" i="3" s="1"/>
  <c r="BZ317" i="2"/>
  <c r="CA317" i="2" s="1"/>
  <c r="BB306" i="3" s="1"/>
  <c r="BC306" i="3" s="1"/>
  <c r="CB317" i="2"/>
  <c r="CC317" i="2" s="1"/>
  <c r="BE306" i="3" s="1"/>
  <c r="BR318" i="2"/>
  <c r="BS318" i="2" s="1"/>
  <c r="AX307" i="3" s="1"/>
  <c r="BT318" i="2"/>
  <c r="BU318" i="2" s="1"/>
  <c r="AY307" i="3" s="1"/>
  <c r="BV318" i="2"/>
  <c r="BW318" i="2" s="1"/>
  <c r="AZ307" i="3" s="1"/>
  <c r="BX318" i="2"/>
  <c r="BY318" i="2" s="1"/>
  <c r="BA307" i="3" s="1"/>
  <c r="BZ318" i="2"/>
  <c r="CA318" i="2" s="1"/>
  <c r="BB307" i="3" s="1"/>
  <c r="BC307" i="3" s="1"/>
  <c r="CB318" i="2"/>
  <c r="CC318" i="2" s="1"/>
  <c r="BE307" i="3" s="1"/>
  <c r="BR319" i="2"/>
  <c r="BS319" i="2" s="1"/>
  <c r="AX308" i="3" s="1"/>
  <c r="BT319" i="2"/>
  <c r="BU319" i="2" s="1"/>
  <c r="AY308" i="3" s="1"/>
  <c r="BV319" i="2"/>
  <c r="BW319" i="2" s="1"/>
  <c r="AZ308" i="3" s="1"/>
  <c r="BX319" i="2"/>
  <c r="BY319" i="2" s="1"/>
  <c r="BA308" i="3" s="1"/>
  <c r="BZ319" i="2"/>
  <c r="CA319" i="2" s="1"/>
  <c r="BB308" i="3" s="1"/>
  <c r="BC308" i="3" s="1"/>
  <c r="CB319" i="2"/>
  <c r="CC319" i="2" s="1"/>
  <c r="BE308" i="3" s="1"/>
  <c r="BR320" i="2"/>
  <c r="BS320" i="2" s="1"/>
  <c r="AX309" i="3" s="1"/>
  <c r="BT320" i="2"/>
  <c r="BU320" i="2" s="1"/>
  <c r="AY309" i="3" s="1"/>
  <c r="BV320" i="2"/>
  <c r="BW320" i="2" s="1"/>
  <c r="AZ309" i="3" s="1"/>
  <c r="BX320" i="2"/>
  <c r="BY320" i="2" s="1"/>
  <c r="BA309" i="3" s="1"/>
  <c r="BZ320" i="2"/>
  <c r="CA320" i="2" s="1"/>
  <c r="BB309" i="3" s="1"/>
  <c r="BC309" i="3" s="1"/>
  <c r="CB320" i="2"/>
  <c r="CC320" i="2" s="1"/>
  <c r="BE309" i="3" s="1"/>
  <c r="BR321" i="2"/>
  <c r="BS321" i="2" s="1"/>
  <c r="AX310" i="3" s="1"/>
  <c r="BT321" i="2"/>
  <c r="BU321" i="2" s="1"/>
  <c r="AY310" i="3" s="1"/>
  <c r="BV321" i="2"/>
  <c r="BW321" i="2" s="1"/>
  <c r="AZ310" i="3" s="1"/>
  <c r="BX321" i="2"/>
  <c r="BY321" i="2" s="1"/>
  <c r="BA310" i="3" s="1"/>
  <c r="BZ321" i="2"/>
  <c r="CA321" i="2" s="1"/>
  <c r="BB310" i="3" s="1"/>
  <c r="BC310" i="3" s="1"/>
  <c r="CB321" i="2"/>
  <c r="CC321" i="2" s="1"/>
  <c r="BE310" i="3" s="1"/>
  <c r="BR322" i="2"/>
  <c r="BS322" i="2" s="1"/>
  <c r="AX311" i="3" s="1"/>
  <c r="BT322" i="2"/>
  <c r="BU322" i="2" s="1"/>
  <c r="AY311" i="3" s="1"/>
  <c r="BV322" i="2"/>
  <c r="BW322" i="2" s="1"/>
  <c r="AZ311" i="3" s="1"/>
  <c r="BX322" i="2"/>
  <c r="BY322" i="2" s="1"/>
  <c r="BA311" i="3" s="1"/>
  <c r="BZ322" i="2"/>
  <c r="CA322" i="2" s="1"/>
  <c r="BB311" i="3" s="1"/>
  <c r="BC311" i="3" s="1"/>
  <c r="CB322" i="2"/>
  <c r="CC322" i="2" s="1"/>
  <c r="BE311" i="3" s="1"/>
  <c r="BR323" i="2"/>
  <c r="BS323" i="2" s="1"/>
  <c r="AX312" i="3" s="1"/>
  <c r="BT323" i="2"/>
  <c r="BU323" i="2" s="1"/>
  <c r="AY312" i="3" s="1"/>
  <c r="BV323" i="2"/>
  <c r="BW323" i="2" s="1"/>
  <c r="AZ312" i="3" s="1"/>
  <c r="BX323" i="2"/>
  <c r="BY323" i="2" s="1"/>
  <c r="BA312" i="3" s="1"/>
  <c r="BZ323" i="2"/>
  <c r="CA323" i="2" s="1"/>
  <c r="BB312" i="3" s="1"/>
  <c r="BC312" i="3" s="1"/>
  <c r="CB323" i="2"/>
  <c r="CC323" i="2" s="1"/>
  <c r="BE312" i="3" s="1"/>
  <c r="BR324" i="2"/>
  <c r="BS324" i="2" s="1"/>
  <c r="AX313" i="3" s="1"/>
  <c r="BT324" i="2"/>
  <c r="BU324" i="2" s="1"/>
  <c r="AY313" i="3" s="1"/>
  <c r="BV324" i="2"/>
  <c r="BW324" i="2" s="1"/>
  <c r="AZ313" i="3" s="1"/>
  <c r="BX324" i="2"/>
  <c r="BY324" i="2" s="1"/>
  <c r="BA313" i="3" s="1"/>
  <c r="BZ324" i="2"/>
  <c r="CA324" i="2" s="1"/>
  <c r="BB313" i="3" s="1"/>
  <c r="BC313" i="3" s="1"/>
  <c r="CB324" i="2"/>
  <c r="CC324" i="2" s="1"/>
  <c r="BE313" i="3" s="1"/>
  <c r="BR325" i="2"/>
  <c r="BS325" i="2" s="1"/>
  <c r="AX314" i="3" s="1"/>
  <c r="BT325" i="2"/>
  <c r="BU325" i="2" s="1"/>
  <c r="AY314" i="3" s="1"/>
  <c r="BV325" i="2"/>
  <c r="BW325" i="2" s="1"/>
  <c r="AZ314" i="3" s="1"/>
  <c r="BX325" i="2"/>
  <c r="BY325" i="2" s="1"/>
  <c r="BA314" i="3" s="1"/>
  <c r="BZ325" i="2"/>
  <c r="CA325" i="2" s="1"/>
  <c r="BB314" i="3" s="1"/>
  <c r="BC314" i="3" s="1"/>
  <c r="CB325" i="2"/>
  <c r="CC325" i="2" s="1"/>
  <c r="BE314" i="3" s="1"/>
  <c r="BR326" i="2"/>
  <c r="BS326" i="2" s="1"/>
  <c r="AX315" i="3" s="1"/>
  <c r="BT326" i="2"/>
  <c r="BU326" i="2" s="1"/>
  <c r="AY315" i="3" s="1"/>
  <c r="BV326" i="2"/>
  <c r="BW326" i="2" s="1"/>
  <c r="AZ315" i="3" s="1"/>
  <c r="BX326" i="2"/>
  <c r="BY326" i="2" s="1"/>
  <c r="BA315" i="3" s="1"/>
  <c r="BZ326" i="2"/>
  <c r="CA326" i="2" s="1"/>
  <c r="BB315" i="3" s="1"/>
  <c r="BC315" i="3" s="1"/>
  <c r="CB326" i="2"/>
  <c r="CC326" i="2" s="1"/>
  <c r="BE315" i="3" s="1"/>
  <c r="BR327" i="2"/>
  <c r="BS327" i="2" s="1"/>
  <c r="AX316" i="3" s="1"/>
  <c r="BT327" i="2"/>
  <c r="BU327" i="2" s="1"/>
  <c r="AY316" i="3" s="1"/>
  <c r="BV327" i="2"/>
  <c r="BW327" i="2" s="1"/>
  <c r="AZ316" i="3" s="1"/>
  <c r="BX327" i="2"/>
  <c r="BY327" i="2" s="1"/>
  <c r="BA316" i="3" s="1"/>
  <c r="BZ327" i="2"/>
  <c r="CA327" i="2" s="1"/>
  <c r="BB316" i="3" s="1"/>
  <c r="BC316" i="3" s="1"/>
  <c r="CB327" i="2"/>
  <c r="CC327" i="2" s="1"/>
  <c r="BE316" i="3" s="1"/>
  <c r="BR328" i="2"/>
  <c r="BS328" i="2" s="1"/>
  <c r="AX317" i="3" s="1"/>
  <c r="BT328" i="2"/>
  <c r="BU328" i="2" s="1"/>
  <c r="AY317" i="3" s="1"/>
  <c r="BV328" i="2"/>
  <c r="BW328" i="2" s="1"/>
  <c r="AZ317" i="3" s="1"/>
  <c r="BX328" i="2"/>
  <c r="BY328" i="2" s="1"/>
  <c r="BA317" i="3" s="1"/>
  <c r="BZ328" i="2"/>
  <c r="CA328" i="2" s="1"/>
  <c r="BB317" i="3" s="1"/>
  <c r="BC317" i="3" s="1"/>
  <c r="CB328" i="2"/>
  <c r="CC328" i="2" s="1"/>
  <c r="BE317" i="3" s="1"/>
  <c r="BR329" i="2"/>
  <c r="BS329" i="2" s="1"/>
  <c r="AX318" i="3" s="1"/>
  <c r="BT329" i="2"/>
  <c r="BU329" i="2" s="1"/>
  <c r="AY318" i="3" s="1"/>
  <c r="BV329" i="2"/>
  <c r="BW329" i="2" s="1"/>
  <c r="AZ318" i="3" s="1"/>
  <c r="BX329" i="2"/>
  <c r="BY329" i="2" s="1"/>
  <c r="BA318" i="3" s="1"/>
  <c r="BZ329" i="2"/>
  <c r="CA329" i="2" s="1"/>
  <c r="BB318" i="3" s="1"/>
  <c r="BC318" i="3" s="1"/>
  <c r="CB329" i="2"/>
  <c r="CC329" i="2" s="1"/>
  <c r="BE318" i="3" s="1"/>
  <c r="BR330" i="2"/>
  <c r="BS330" i="2" s="1"/>
  <c r="AX319" i="3" s="1"/>
  <c r="BT330" i="2"/>
  <c r="BU330" i="2" s="1"/>
  <c r="AY319" i="3" s="1"/>
  <c r="BV330" i="2"/>
  <c r="BW330" i="2" s="1"/>
  <c r="AZ319" i="3" s="1"/>
  <c r="BX330" i="2"/>
  <c r="BY330" i="2" s="1"/>
  <c r="BA319" i="3" s="1"/>
  <c r="BZ330" i="2"/>
  <c r="CA330" i="2" s="1"/>
  <c r="BB319" i="3" s="1"/>
  <c r="BC319" i="3" s="1"/>
  <c r="CB330" i="2"/>
  <c r="CC330" i="2" s="1"/>
  <c r="BE319" i="3" s="1"/>
  <c r="BR331" i="2"/>
  <c r="BS331" i="2" s="1"/>
  <c r="AX320" i="3" s="1"/>
  <c r="BT331" i="2"/>
  <c r="BU331" i="2" s="1"/>
  <c r="AY320" i="3" s="1"/>
  <c r="BV331" i="2"/>
  <c r="BW331" i="2" s="1"/>
  <c r="AZ320" i="3" s="1"/>
  <c r="BX331" i="2"/>
  <c r="BY331" i="2" s="1"/>
  <c r="BA320" i="3" s="1"/>
  <c r="BZ331" i="2"/>
  <c r="CA331" i="2" s="1"/>
  <c r="BB320" i="3" s="1"/>
  <c r="BC320" i="3" s="1"/>
  <c r="CB331" i="2"/>
  <c r="CC331" i="2" s="1"/>
  <c r="BE320" i="3" s="1"/>
  <c r="BR332" i="2"/>
  <c r="BS332" i="2" s="1"/>
  <c r="AX321" i="3" s="1"/>
  <c r="BT332" i="2"/>
  <c r="BU332" i="2" s="1"/>
  <c r="AY321" i="3" s="1"/>
  <c r="BV332" i="2"/>
  <c r="BW332" i="2" s="1"/>
  <c r="AZ321" i="3" s="1"/>
  <c r="BX332" i="2"/>
  <c r="BY332" i="2" s="1"/>
  <c r="BA321" i="3" s="1"/>
  <c r="BZ332" i="2"/>
  <c r="CA332" i="2" s="1"/>
  <c r="BB321" i="3" s="1"/>
  <c r="BC321" i="3" s="1"/>
  <c r="CB332" i="2"/>
  <c r="CC332" i="2" s="1"/>
  <c r="BE321" i="3" s="1"/>
  <c r="BR333" i="2"/>
  <c r="BS333" i="2" s="1"/>
  <c r="AX322" i="3" s="1"/>
  <c r="BT333" i="2"/>
  <c r="BU333" i="2" s="1"/>
  <c r="AY322" i="3" s="1"/>
  <c r="BV333" i="2"/>
  <c r="BW333" i="2" s="1"/>
  <c r="AZ322" i="3" s="1"/>
  <c r="BX333" i="2"/>
  <c r="BY333" i="2" s="1"/>
  <c r="BA322" i="3" s="1"/>
  <c r="BZ333" i="2"/>
  <c r="CA333" i="2" s="1"/>
  <c r="BB322" i="3" s="1"/>
  <c r="BC322" i="3" s="1"/>
  <c r="CB333" i="2"/>
  <c r="CC333" i="2" s="1"/>
  <c r="BE322" i="3" s="1"/>
  <c r="BR334" i="2"/>
  <c r="BS334" i="2" s="1"/>
  <c r="AX323" i="3" s="1"/>
  <c r="BT334" i="2"/>
  <c r="BU334" i="2" s="1"/>
  <c r="AY323" i="3" s="1"/>
  <c r="BV334" i="2"/>
  <c r="BW334" i="2" s="1"/>
  <c r="AZ323" i="3" s="1"/>
  <c r="BX334" i="2"/>
  <c r="BY334" i="2" s="1"/>
  <c r="BA323" i="3" s="1"/>
  <c r="BZ334" i="2"/>
  <c r="CA334" i="2" s="1"/>
  <c r="BB323" i="3" s="1"/>
  <c r="BC323" i="3" s="1"/>
  <c r="CB334" i="2"/>
  <c r="CC334" i="2" s="1"/>
  <c r="BE323" i="3" s="1"/>
  <c r="BR335" i="2"/>
  <c r="BS335" i="2" s="1"/>
  <c r="AX324" i="3" s="1"/>
  <c r="BT335" i="2"/>
  <c r="BU335" i="2" s="1"/>
  <c r="AY324" i="3" s="1"/>
  <c r="BV335" i="2"/>
  <c r="BW335" i="2" s="1"/>
  <c r="AZ324" i="3" s="1"/>
  <c r="BX335" i="2"/>
  <c r="BY335" i="2" s="1"/>
  <c r="BA324" i="3" s="1"/>
  <c r="BZ335" i="2"/>
  <c r="CA335" i="2" s="1"/>
  <c r="BB324" i="3" s="1"/>
  <c r="BC324" i="3" s="1"/>
  <c r="CB335" i="2"/>
  <c r="CC335" i="2" s="1"/>
  <c r="BE324" i="3" s="1"/>
  <c r="BR336" i="2"/>
  <c r="BS336" i="2" s="1"/>
  <c r="AX325" i="3" s="1"/>
  <c r="BT336" i="2"/>
  <c r="BU336" i="2" s="1"/>
  <c r="AY325" i="3" s="1"/>
  <c r="BV336" i="2"/>
  <c r="BW336" i="2" s="1"/>
  <c r="AZ325" i="3" s="1"/>
  <c r="BX336" i="2"/>
  <c r="BY336" i="2" s="1"/>
  <c r="BA325" i="3" s="1"/>
  <c r="BZ336" i="2"/>
  <c r="CA336" i="2" s="1"/>
  <c r="BB325" i="3" s="1"/>
  <c r="BC325" i="3" s="1"/>
  <c r="CB336" i="2"/>
  <c r="CC336" i="2" s="1"/>
  <c r="BE325" i="3" s="1"/>
  <c r="BR337" i="2"/>
  <c r="BS337" i="2" s="1"/>
  <c r="AX326" i="3" s="1"/>
  <c r="BT337" i="2"/>
  <c r="BU337" i="2" s="1"/>
  <c r="AY326" i="3" s="1"/>
  <c r="BV337" i="2"/>
  <c r="BW337" i="2" s="1"/>
  <c r="AZ326" i="3" s="1"/>
  <c r="BX337" i="2"/>
  <c r="BY337" i="2" s="1"/>
  <c r="BA326" i="3" s="1"/>
  <c r="BZ337" i="2"/>
  <c r="CA337" i="2" s="1"/>
  <c r="BB326" i="3" s="1"/>
  <c r="BC326" i="3" s="1"/>
  <c r="CB337" i="2"/>
  <c r="CC337" i="2" s="1"/>
  <c r="BE326" i="3" s="1"/>
  <c r="BR338" i="2"/>
  <c r="BS338" i="2" s="1"/>
  <c r="AX327" i="3" s="1"/>
  <c r="BT338" i="2"/>
  <c r="BU338" i="2" s="1"/>
  <c r="AY327" i="3" s="1"/>
  <c r="BV338" i="2"/>
  <c r="BW338" i="2" s="1"/>
  <c r="AZ327" i="3" s="1"/>
  <c r="BX338" i="2"/>
  <c r="BY338" i="2" s="1"/>
  <c r="BA327" i="3" s="1"/>
  <c r="BZ338" i="2"/>
  <c r="CA338" i="2" s="1"/>
  <c r="BB327" i="3" s="1"/>
  <c r="BC327" i="3" s="1"/>
  <c r="CB338" i="2"/>
  <c r="CC338" i="2" s="1"/>
  <c r="BE327" i="3" s="1"/>
  <c r="BR339" i="2"/>
  <c r="BS339" i="2" s="1"/>
  <c r="AX328" i="3" s="1"/>
  <c r="BT339" i="2"/>
  <c r="BU339" i="2" s="1"/>
  <c r="AY328" i="3" s="1"/>
  <c r="BV339" i="2"/>
  <c r="BW339" i="2" s="1"/>
  <c r="AZ328" i="3" s="1"/>
  <c r="BX339" i="2"/>
  <c r="BY339" i="2" s="1"/>
  <c r="BA328" i="3" s="1"/>
  <c r="BZ339" i="2"/>
  <c r="CA339" i="2" s="1"/>
  <c r="BB328" i="3" s="1"/>
  <c r="BC328" i="3" s="1"/>
  <c r="CB339" i="2"/>
  <c r="CC339" i="2" s="1"/>
  <c r="BE328" i="3" s="1"/>
  <c r="BR340" i="2"/>
  <c r="BS340" i="2" s="1"/>
  <c r="AX329" i="3" s="1"/>
  <c r="BT340" i="2"/>
  <c r="BU340" i="2" s="1"/>
  <c r="AY329" i="3" s="1"/>
  <c r="BV340" i="2"/>
  <c r="BW340" i="2" s="1"/>
  <c r="AZ329" i="3" s="1"/>
  <c r="BX340" i="2"/>
  <c r="BY340" i="2" s="1"/>
  <c r="BA329" i="3" s="1"/>
  <c r="BZ340" i="2"/>
  <c r="CA340" i="2" s="1"/>
  <c r="BB329" i="3" s="1"/>
  <c r="BC329" i="3" s="1"/>
  <c r="CB340" i="2"/>
  <c r="CC340" i="2" s="1"/>
  <c r="BE329" i="3" s="1"/>
  <c r="BR341" i="2"/>
  <c r="BS341" i="2" s="1"/>
  <c r="AX330" i="3" s="1"/>
  <c r="BT341" i="2"/>
  <c r="BU341" i="2" s="1"/>
  <c r="AY330" i="3" s="1"/>
  <c r="BV341" i="2"/>
  <c r="BW341" i="2" s="1"/>
  <c r="AZ330" i="3" s="1"/>
  <c r="BX341" i="2"/>
  <c r="BY341" i="2" s="1"/>
  <c r="BA330" i="3" s="1"/>
  <c r="BZ341" i="2"/>
  <c r="CA341" i="2" s="1"/>
  <c r="BB330" i="3" s="1"/>
  <c r="BC330" i="3" s="1"/>
  <c r="CB341" i="2"/>
  <c r="CC341" i="2" s="1"/>
  <c r="BE330" i="3" s="1"/>
  <c r="BR342" i="2"/>
  <c r="BS342" i="2" s="1"/>
  <c r="AX331" i="3" s="1"/>
  <c r="BT342" i="2"/>
  <c r="BU342" i="2" s="1"/>
  <c r="AY331" i="3" s="1"/>
  <c r="BV342" i="2"/>
  <c r="BW342" i="2" s="1"/>
  <c r="AZ331" i="3" s="1"/>
  <c r="BX342" i="2"/>
  <c r="BY342" i="2" s="1"/>
  <c r="BA331" i="3" s="1"/>
  <c r="BZ342" i="2"/>
  <c r="CA342" i="2" s="1"/>
  <c r="BB331" i="3" s="1"/>
  <c r="BC331" i="3" s="1"/>
  <c r="CB342" i="2"/>
  <c r="CC342" i="2" s="1"/>
  <c r="BE331" i="3" s="1"/>
  <c r="BR343" i="2"/>
  <c r="BS343" i="2" s="1"/>
  <c r="AX332" i="3" s="1"/>
  <c r="BT343" i="2"/>
  <c r="BU343" i="2" s="1"/>
  <c r="AY332" i="3" s="1"/>
  <c r="BV343" i="2"/>
  <c r="BW343" i="2" s="1"/>
  <c r="AZ332" i="3" s="1"/>
  <c r="BX343" i="2"/>
  <c r="BY343" i="2" s="1"/>
  <c r="BA332" i="3" s="1"/>
  <c r="BZ343" i="2"/>
  <c r="CA343" i="2" s="1"/>
  <c r="BB332" i="3" s="1"/>
  <c r="BC332" i="3" s="1"/>
  <c r="CB343" i="2"/>
  <c r="CC343" i="2" s="1"/>
  <c r="BE332" i="3" s="1"/>
  <c r="BR344" i="2"/>
  <c r="BS344" i="2" s="1"/>
  <c r="AX333" i="3" s="1"/>
  <c r="BT344" i="2"/>
  <c r="BU344" i="2" s="1"/>
  <c r="AY333" i="3" s="1"/>
  <c r="BV344" i="2"/>
  <c r="BW344" i="2" s="1"/>
  <c r="AZ333" i="3" s="1"/>
  <c r="BX344" i="2"/>
  <c r="BY344" i="2" s="1"/>
  <c r="BA333" i="3" s="1"/>
  <c r="BZ344" i="2"/>
  <c r="CA344" i="2" s="1"/>
  <c r="BB333" i="3" s="1"/>
  <c r="BC333" i="3" s="1"/>
  <c r="CB344" i="2"/>
  <c r="CC344" i="2" s="1"/>
  <c r="BE333" i="3" s="1"/>
  <c r="BR345" i="2"/>
  <c r="BS345" i="2" s="1"/>
  <c r="AX334" i="3" s="1"/>
  <c r="BT345" i="2"/>
  <c r="BU345" i="2" s="1"/>
  <c r="AY334" i="3" s="1"/>
  <c r="BV345" i="2"/>
  <c r="BW345" i="2" s="1"/>
  <c r="AZ334" i="3" s="1"/>
  <c r="BX345" i="2"/>
  <c r="BY345" i="2" s="1"/>
  <c r="BA334" i="3" s="1"/>
  <c r="BZ345" i="2"/>
  <c r="CA345" i="2" s="1"/>
  <c r="BB334" i="3" s="1"/>
  <c r="BC334" i="3" s="1"/>
  <c r="CB345" i="2"/>
  <c r="CC345" i="2" s="1"/>
  <c r="BE334" i="3" s="1"/>
  <c r="BR346" i="2"/>
  <c r="BS346" i="2" s="1"/>
  <c r="AX335" i="3" s="1"/>
  <c r="BT346" i="2"/>
  <c r="BU346" i="2" s="1"/>
  <c r="AY335" i="3" s="1"/>
  <c r="BV346" i="2"/>
  <c r="BW346" i="2" s="1"/>
  <c r="AZ335" i="3" s="1"/>
  <c r="BX346" i="2"/>
  <c r="BY346" i="2" s="1"/>
  <c r="BA335" i="3" s="1"/>
  <c r="BZ346" i="2"/>
  <c r="CA346" i="2" s="1"/>
  <c r="BB335" i="3" s="1"/>
  <c r="BC335" i="3" s="1"/>
  <c r="CB346" i="2"/>
  <c r="CC346" i="2" s="1"/>
  <c r="BE335" i="3" s="1"/>
  <c r="BR347" i="2"/>
  <c r="BS347" i="2" s="1"/>
  <c r="AX336" i="3" s="1"/>
  <c r="BT347" i="2"/>
  <c r="BU347" i="2" s="1"/>
  <c r="AY336" i="3" s="1"/>
  <c r="BV347" i="2"/>
  <c r="BW347" i="2" s="1"/>
  <c r="AZ336" i="3" s="1"/>
  <c r="BX347" i="2"/>
  <c r="BY347" i="2" s="1"/>
  <c r="BA336" i="3" s="1"/>
  <c r="BZ347" i="2"/>
  <c r="CA347" i="2" s="1"/>
  <c r="BB336" i="3" s="1"/>
  <c r="BC336" i="3" s="1"/>
  <c r="CB347" i="2"/>
  <c r="CC347" i="2" s="1"/>
  <c r="BE336" i="3" s="1"/>
  <c r="BR348" i="2"/>
  <c r="BS348" i="2" s="1"/>
  <c r="AX337" i="3" s="1"/>
  <c r="BT348" i="2"/>
  <c r="BU348" i="2" s="1"/>
  <c r="AY337" i="3" s="1"/>
  <c r="BV348" i="2"/>
  <c r="BW348" i="2" s="1"/>
  <c r="AZ337" i="3" s="1"/>
  <c r="BX348" i="2"/>
  <c r="BY348" i="2" s="1"/>
  <c r="BA337" i="3" s="1"/>
  <c r="BZ348" i="2"/>
  <c r="CA348" i="2" s="1"/>
  <c r="BB337" i="3" s="1"/>
  <c r="BC337" i="3" s="1"/>
  <c r="CB348" i="2"/>
  <c r="CC348" i="2" s="1"/>
  <c r="BE337" i="3" s="1"/>
  <c r="BR349" i="2"/>
  <c r="BS349" i="2" s="1"/>
  <c r="AX338" i="3" s="1"/>
  <c r="BT349" i="2"/>
  <c r="BU349" i="2" s="1"/>
  <c r="AY338" i="3" s="1"/>
  <c r="BV349" i="2"/>
  <c r="BW349" i="2" s="1"/>
  <c r="AZ338" i="3" s="1"/>
  <c r="BX349" i="2"/>
  <c r="BY349" i="2" s="1"/>
  <c r="BA338" i="3" s="1"/>
  <c r="BZ349" i="2"/>
  <c r="CA349" i="2" s="1"/>
  <c r="BB338" i="3" s="1"/>
  <c r="BC338" i="3" s="1"/>
  <c r="CB349" i="2"/>
  <c r="CC349" i="2" s="1"/>
  <c r="BE338" i="3" s="1"/>
  <c r="BR350" i="2"/>
  <c r="BS350" i="2" s="1"/>
  <c r="BT350" i="2"/>
  <c r="BU350" i="2" s="1"/>
  <c r="BV350" i="2"/>
  <c r="BW350" i="2" s="1"/>
  <c r="BX350" i="2"/>
  <c r="BY350" i="2" s="1"/>
  <c r="BZ350" i="2"/>
  <c r="CA350" i="2" s="1"/>
  <c r="CB350" i="2"/>
  <c r="CC350" i="2" s="1"/>
  <c r="BR351" i="2"/>
  <c r="BS351" i="2" s="1"/>
  <c r="AX339" i="3" s="1"/>
  <c r="BT351" i="2"/>
  <c r="BU351" i="2" s="1"/>
  <c r="AY339" i="3" s="1"/>
  <c r="BV351" i="2"/>
  <c r="BW351" i="2" s="1"/>
  <c r="AZ339" i="3" s="1"/>
  <c r="BX351" i="2"/>
  <c r="BY351" i="2" s="1"/>
  <c r="BA339" i="3" s="1"/>
  <c r="BZ351" i="2"/>
  <c r="CA351" i="2" s="1"/>
  <c r="BB339" i="3" s="1"/>
  <c r="BC339" i="3" s="1"/>
  <c r="CB351" i="2"/>
  <c r="CC351" i="2" s="1"/>
  <c r="BE339" i="3" s="1"/>
  <c r="BR352" i="2"/>
  <c r="BS352" i="2" s="1"/>
  <c r="AX340" i="3" s="1"/>
  <c r="BT352" i="2"/>
  <c r="BU352" i="2" s="1"/>
  <c r="AY340" i="3" s="1"/>
  <c r="BV352" i="2"/>
  <c r="BW352" i="2" s="1"/>
  <c r="AZ340" i="3" s="1"/>
  <c r="BX352" i="2"/>
  <c r="BY352" i="2" s="1"/>
  <c r="BA340" i="3" s="1"/>
  <c r="BZ352" i="2"/>
  <c r="CA352" i="2" s="1"/>
  <c r="BB340" i="3" s="1"/>
  <c r="BC340" i="3" s="1"/>
  <c r="CB352" i="2"/>
  <c r="CC352" i="2" s="1"/>
  <c r="BE340" i="3" s="1"/>
  <c r="BR353" i="2"/>
  <c r="BS353" i="2" s="1"/>
  <c r="AX341" i="3" s="1"/>
  <c r="BT353" i="2"/>
  <c r="BU353" i="2" s="1"/>
  <c r="AY341" i="3" s="1"/>
  <c r="BV353" i="2"/>
  <c r="BW353" i="2" s="1"/>
  <c r="AZ341" i="3" s="1"/>
  <c r="BX353" i="2"/>
  <c r="BY353" i="2" s="1"/>
  <c r="BA341" i="3" s="1"/>
  <c r="BZ353" i="2"/>
  <c r="CA353" i="2" s="1"/>
  <c r="BB341" i="3" s="1"/>
  <c r="BC341" i="3" s="1"/>
  <c r="CB353" i="2"/>
  <c r="CC353" i="2" s="1"/>
  <c r="BE341" i="3" s="1"/>
  <c r="BR354" i="2"/>
  <c r="BS354" i="2" s="1"/>
  <c r="AX342" i="3" s="1"/>
  <c r="BT354" i="2"/>
  <c r="BU354" i="2" s="1"/>
  <c r="AY342" i="3" s="1"/>
  <c r="BV354" i="2"/>
  <c r="BW354" i="2" s="1"/>
  <c r="AZ342" i="3" s="1"/>
  <c r="BX354" i="2"/>
  <c r="BY354" i="2" s="1"/>
  <c r="BA342" i="3" s="1"/>
  <c r="BZ354" i="2"/>
  <c r="CA354" i="2" s="1"/>
  <c r="BC342" i="3" s="1"/>
  <c r="CB354" i="2"/>
  <c r="CC354" i="2" s="1"/>
  <c r="BR355" i="2"/>
  <c r="BS355" i="2" s="1"/>
  <c r="AX343" i="3" s="1"/>
  <c r="BT355" i="2"/>
  <c r="BU355" i="2" s="1"/>
  <c r="AY343" i="3" s="1"/>
  <c r="BV355" i="2"/>
  <c r="BW355" i="2" s="1"/>
  <c r="AZ343" i="3" s="1"/>
  <c r="BX355" i="2"/>
  <c r="BY355" i="2" s="1"/>
  <c r="BA343" i="3" s="1"/>
  <c r="BZ355" i="2"/>
  <c r="CA355" i="2" s="1"/>
  <c r="BB343" i="3" s="1"/>
  <c r="BC343" i="3" s="1"/>
  <c r="CB355" i="2"/>
  <c r="CC355" i="2" s="1"/>
  <c r="BE343" i="3" s="1"/>
  <c r="BR356" i="2"/>
  <c r="BS356" i="2" s="1"/>
  <c r="AX344" i="3" s="1"/>
  <c r="BT356" i="2"/>
  <c r="BU356" i="2" s="1"/>
  <c r="AY344" i="3" s="1"/>
  <c r="BV356" i="2"/>
  <c r="BW356" i="2" s="1"/>
  <c r="AZ344" i="3" s="1"/>
  <c r="BX356" i="2"/>
  <c r="BY356" i="2" s="1"/>
  <c r="BA344" i="3" s="1"/>
  <c r="BZ356" i="2"/>
  <c r="CA356" i="2" s="1"/>
  <c r="BB344" i="3" s="1"/>
  <c r="BC344" i="3" s="1"/>
  <c r="CB356" i="2"/>
  <c r="CC356" i="2" s="1"/>
  <c r="BE344" i="3" s="1"/>
  <c r="BR357" i="2"/>
  <c r="BS357" i="2" s="1"/>
  <c r="AX345" i="3" s="1"/>
  <c r="BT357" i="2"/>
  <c r="BU357" i="2" s="1"/>
  <c r="AY345" i="3" s="1"/>
  <c r="BV357" i="2"/>
  <c r="BW357" i="2" s="1"/>
  <c r="AZ345" i="3" s="1"/>
  <c r="BX357" i="2"/>
  <c r="BY357" i="2" s="1"/>
  <c r="BA345" i="3" s="1"/>
  <c r="BZ357" i="2"/>
  <c r="CA357" i="2" s="1"/>
  <c r="BB345" i="3" s="1"/>
  <c r="BC345" i="3" s="1"/>
  <c r="CB357" i="2"/>
  <c r="CC357" i="2" s="1"/>
  <c r="BE345" i="3" s="1"/>
  <c r="BR358" i="2"/>
  <c r="BS358" i="2" s="1"/>
  <c r="AX346" i="3" s="1"/>
  <c r="BT358" i="2"/>
  <c r="BU358" i="2" s="1"/>
  <c r="AY346" i="3" s="1"/>
  <c r="BV358" i="2"/>
  <c r="BW358" i="2" s="1"/>
  <c r="AZ346" i="3" s="1"/>
  <c r="BX358" i="2"/>
  <c r="BY358" i="2" s="1"/>
  <c r="BA346" i="3" s="1"/>
  <c r="BZ358" i="2"/>
  <c r="CA358" i="2" s="1"/>
  <c r="BB346" i="3" s="1"/>
  <c r="BC346" i="3" s="1"/>
  <c r="CB358" i="2"/>
  <c r="CC358" i="2" s="1"/>
  <c r="BE346" i="3" s="1"/>
  <c r="BR359" i="2"/>
  <c r="BS359" i="2" s="1"/>
  <c r="AX347" i="3" s="1"/>
  <c r="BT359" i="2"/>
  <c r="BU359" i="2" s="1"/>
  <c r="AY347" i="3" s="1"/>
  <c r="BV359" i="2"/>
  <c r="BW359" i="2" s="1"/>
  <c r="AZ347" i="3" s="1"/>
  <c r="BX359" i="2"/>
  <c r="BY359" i="2" s="1"/>
  <c r="BA347" i="3" s="1"/>
  <c r="BZ359" i="2"/>
  <c r="CA359" i="2" s="1"/>
  <c r="BB347" i="3" s="1"/>
  <c r="BC347" i="3" s="1"/>
  <c r="CB359" i="2"/>
  <c r="CC359" i="2" s="1"/>
  <c r="BE347" i="3" s="1"/>
  <c r="BR360" i="2"/>
  <c r="BS360" i="2" s="1"/>
  <c r="AX348" i="3" s="1"/>
  <c r="BT360" i="2"/>
  <c r="BU360" i="2" s="1"/>
  <c r="AY348" i="3" s="1"/>
  <c r="BV360" i="2"/>
  <c r="BW360" i="2" s="1"/>
  <c r="AZ348" i="3" s="1"/>
  <c r="BX360" i="2"/>
  <c r="BY360" i="2" s="1"/>
  <c r="BA348" i="3" s="1"/>
  <c r="BZ360" i="2"/>
  <c r="CA360" i="2" s="1"/>
  <c r="BB348" i="3" s="1"/>
  <c r="BC348" i="3" s="1"/>
  <c r="CB360" i="2"/>
  <c r="CC360" i="2" s="1"/>
  <c r="BE348" i="3" s="1"/>
  <c r="BR361" i="2"/>
  <c r="BS361" i="2" s="1"/>
  <c r="AX349" i="3" s="1"/>
  <c r="BT361" i="2"/>
  <c r="BU361" i="2" s="1"/>
  <c r="AY349" i="3" s="1"/>
  <c r="BV361" i="2"/>
  <c r="BW361" i="2" s="1"/>
  <c r="AZ349" i="3" s="1"/>
  <c r="BX361" i="2"/>
  <c r="BY361" i="2" s="1"/>
  <c r="BA349" i="3" s="1"/>
  <c r="BZ361" i="2"/>
  <c r="CA361" i="2" s="1"/>
  <c r="BB349" i="3" s="1"/>
  <c r="BC349" i="3" s="1"/>
  <c r="CB361" i="2"/>
  <c r="CC361" i="2" s="1"/>
  <c r="BE349" i="3" s="1"/>
  <c r="BR362" i="2"/>
  <c r="BS362" i="2" s="1"/>
  <c r="AX350" i="3" s="1"/>
  <c r="BT362" i="2"/>
  <c r="BU362" i="2" s="1"/>
  <c r="AY350" i="3" s="1"/>
  <c r="BV362" i="2"/>
  <c r="BW362" i="2" s="1"/>
  <c r="AZ350" i="3" s="1"/>
  <c r="BX362" i="2"/>
  <c r="BY362" i="2" s="1"/>
  <c r="BA350" i="3" s="1"/>
  <c r="BZ362" i="2"/>
  <c r="CA362" i="2" s="1"/>
  <c r="BB350" i="3" s="1"/>
  <c r="BC350" i="3" s="1"/>
  <c r="CB362" i="2"/>
  <c r="CC362" i="2" s="1"/>
  <c r="BE350" i="3" s="1"/>
  <c r="BR363" i="2"/>
  <c r="BS363" i="2" s="1"/>
  <c r="AX351" i="3" s="1"/>
  <c r="BT363" i="2"/>
  <c r="BU363" i="2" s="1"/>
  <c r="AY351" i="3" s="1"/>
  <c r="BV363" i="2"/>
  <c r="BW363" i="2" s="1"/>
  <c r="AZ351" i="3" s="1"/>
  <c r="BX363" i="2"/>
  <c r="BY363" i="2" s="1"/>
  <c r="BA351" i="3" s="1"/>
  <c r="BZ363" i="2"/>
  <c r="CA363" i="2" s="1"/>
  <c r="BB351" i="3" s="1"/>
  <c r="BC351" i="3" s="1"/>
  <c r="CB363" i="2"/>
  <c r="CC363" i="2" s="1"/>
  <c r="BE351" i="3" s="1"/>
  <c r="BR364" i="2"/>
  <c r="BS364" i="2" s="1"/>
  <c r="AX352" i="3" s="1"/>
  <c r="BT364" i="2"/>
  <c r="BU364" i="2" s="1"/>
  <c r="AY352" i="3" s="1"/>
  <c r="BV364" i="2"/>
  <c r="BW364" i="2" s="1"/>
  <c r="AZ352" i="3" s="1"/>
  <c r="BX364" i="2"/>
  <c r="BY364" i="2" s="1"/>
  <c r="BA352" i="3" s="1"/>
  <c r="BZ364" i="2"/>
  <c r="CA364" i="2" s="1"/>
  <c r="BB352" i="3" s="1"/>
  <c r="BC352" i="3" s="1"/>
  <c r="CB364" i="2"/>
  <c r="CC364" i="2" s="1"/>
  <c r="BE352" i="3" s="1"/>
  <c r="BR365" i="2"/>
  <c r="BS365" i="2" s="1"/>
  <c r="AX353" i="3" s="1"/>
  <c r="BT365" i="2"/>
  <c r="BU365" i="2" s="1"/>
  <c r="AY353" i="3" s="1"/>
  <c r="BV365" i="2"/>
  <c r="BW365" i="2" s="1"/>
  <c r="AZ353" i="3" s="1"/>
  <c r="BX365" i="2"/>
  <c r="BY365" i="2" s="1"/>
  <c r="BA353" i="3" s="1"/>
  <c r="BZ365" i="2"/>
  <c r="CA365" i="2" s="1"/>
  <c r="BB353" i="3" s="1"/>
  <c r="BC353" i="3" s="1"/>
  <c r="CB365" i="2"/>
  <c r="CC365" i="2" s="1"/>
  <c r="BE353" i="3" s="1"/>
  <c r="BR366" i="2"/>
  <c r="BS366" i="2" s="1"/>
  <c r="AX354" i="3" s="1"/>
  <c r="BT366" i="2"/>
  <c r="BU366" i="2" s="1"/>
  <c r="AY354" i="3" s="1"/>
  <c r="BV366" i="2"/>
  <c r="BW366" i="2" s="1"/>
  <c r="AZ354" i="3" s="1"/>
  <c r="BX366" i="2"/>
  <c r="BY366" i="2" s="1"/>
  <c r="BA354" i="3" s="1"/>
  <c r="BZ366" i="2"/>
  <c r="CA366" i="2" s="1"/>
  <c r="BB354" i="3" s="1"/>
  <c r="BC354" i="3" s="1"/>
  <c r="CB366" i="2"/>
  <c r="CC366" i="2" s="1"/>
  <c r="BE354" i="3" s="1"/>
  <c r="BR367" i="2"/>
  <c r="BS367" i="2" s="1"/>
  <c r="BT367" i="2"/>
  <c r="BU367" i="2" s="1"/>
  <c r="BV367" i="2"/>
  <c r="BW367" i="2" s="1"/>
  <c r="BX367" i="2"/>
  <c r="BY367" i="2" s="1"/>
  <c r="BZ367" i="2"/>
  <c r="CA367" i="2" s="1"/>
  <c r="CB367" i="2"/>
  <c r="CC367" i="2" s="1"/>
  <c r="BR368" i="2"/>
  <c r="BS368" i="2" s="1"/>
  <c r="BT368" i="2"/>
  <c r="BU368" i="2" s="1"/>
  <c r="BV368" i="2"/>
  <c r="BW368" i="2" s="1"/>
  <c r="BX368" i="2"/>
  <c r="BY368" i="2" s="1"/>
  <c r="BZ368" i="2"/>
  <c r="CA368" i="2" s="1"/>
  <c r="CB368" i="2"/>
  <c r="CC368" i="2" s="1"/>
  <c r="BR369" i="2"/>
  <c r="BS369" i="2" s="1"/>
  <c r="AX355" i="3" s="1"/>
  <c r="BT369" i="2"/>
  <c r="BU369" i="2" s="1"/>
  <c r="AY355" i="3" s="1"/>
  <c r="BV369" i="2"/>
  <c r="BW369" i="2" s="1"/>
  <c r="AZ355" i="3" s="1"/>
  <c r="BX369" i="2"/>
  <c r="BY369" i="2" s="1"/>
  <c r="BA355" i="3" s="1"/>
  <c r="BZ369" i="2"/>
  <c r="CA369" i="2" s="1"/>
  <c r="BB355" i="3" s="1"/>
  <c r="BC355" i="3" s="1"/>
  <c r="CB369" i="2"/>
  <c r="CC369" i="2" s="1"/>
  <c r="BE355" i="3" s="1"/>
  <c r="BR370" i="2"/>
  <c r="BS370" i="2" s="1"/>
  <c r="AX356" i="3" s="1"/>
  <c r="BT370" i="2"/>
  <c r="BU370" i="2" s="1"/>
  <c r="AY356" i="3" s="1"/>
  <c r="BV370" i="2"/>
  <c r="BW370" i="2" s="1"/>
  <c r="AZ356" i="3" s="1"/>
  <c r="BX370" i="2"/>
  <c r="BY370" i="2" s="1"/>
  <c r="BA356" i="3" s="1"/>
  <c r="BZ370" i="2"/>
  <c r="CA370" i="2" s="1"/>
  <c r="BB356" i="3" s="1"/>
  <c r="BC356" i="3" s="1"/>
  <c r="CB370" i="2"/>
  <c r="CC370" i="2" s="1"/>
  <c r="BE356" i="3" s="1"/>
  <c r="BR371" i="2"/>
  <c r="BS371" i="2" s="1"/>
  <c r="AX357" i="3" s="1"/>
  <c r="BT371" i="2"/>
  <c r="BU371" i="2" s="1"/>
  <c r="AY357" i="3" s="1"/>
  <c r="BV371" i="2"/>
  <c r="BW371" i="2" s="1"/>
  <c r="AZ357" i="3" s="1"/>
  <c r="BX371" i="2"/>
  <c r="BY371" i="2" s="1"/>
  <c r="BA357" i="3" s="1"/>
  <c r="BZ371" i="2"/>
  <c r="CA371" i="2" s="1"/>
  <c r="BB357" i="3" s="1"/>
  <c r="BC357" i="3" s="1"/>
  <c r="CB371" i="2"/>
  <c r="CC371" i="2" s="1"/>
  <c r="BE357" i="3" s="1"/>
  <c r="BR372" i="2"/>
  <c r="BS372" i="2" s="1"/>
  <c r="AX358" i="3" s="1"/>
  <c r="BT372" i="2"/>
  <c r="BU372" i="2" s="1"/>
  <c r="AY358" i="3" s="1"/>
  <c r="BV372" i="2"/>
  <c r="BW372" i="2" s="1"/>
  <c r="AZ358" i="3" s="1"/>
  <c r="BX372" i="2"/>
  <c r="BY372" i="2" s="1"/>
  <c r="BA358" i="3" s="1"/>
  <c r="BZ372" i="2"/>
  <c r="CA372" i="2" s="1"/>
  <c r="BB358" i="3" s="1"/>
  <c r="BC358" i="3" s="1"/>
  <c r="CB372" i="2"/>
  <c r="CC372" i="2" s="1"/>
  <c r="BE358" i="3" s="1"/>
  <c r="BR373" i="2"/>
  <c r="BS373" i="2" s="1"/>
  <c r="AX359" i="3" s="1"/>
  <c r="BT373" i="2"/>
  <c r="BU373" i="2" s="1"/>
  <c r="AY359" i="3" s="1"/>
  <c r="BV373" i="2"/>
  <c r="BW373" i="2" s="1"/>
  <c r="AZ359" i="3" s="1"/>
  <c r="BX373" i="2"/>
  <c r="BY373" i="2" s="1"/>
  <c r="BA359" i="3" s="1"/>
  <c r="BZ373" i="2"/>
  <c r="CA373" i="2" s="1"/>
  <c r="BB359" i="3" s="1"/>
  <c r="BC359" i="3" s="1"/>
  <c r="CB373" i="2"/>
  <c r="CC373" i="2" s="1"/>
  <c r="BE359" i="3" s="1"/>
  <c r="BR374" i="2"/>
  <c r="BS374" i="2" s="1"/>
  <c r="AX360" i="3" s="1"/>
  <c r="BT374" i="2"/>
  <c r="BU374" i="2" s="1"/>
  <c r="AY360" i="3" s="1"/>
  <c r="BV374" i="2"/>
  <c r="BW374" i="2" s="1"/>
  <c r="AZ360" i="3" s="1"/>
  <c r="BX374" i="2"/>
  <c r="BY374" i="2" s="1"/>
  <c r="BA360" i="3" s="1"/>
  <c r="BZ374" i="2"/>
  <c r="CA374" i="2" s="1"/>
  <c r="BB360" i="3" s="1"/>
  <c r="BC360" i="3" s="1"/>
  <c r="CB374" i="2"/>
  <c r="CC374" i="2" s="1"/>
  <c r="BE360" i="3" s="1"/>
  <c r="BR375" i="2"/>
  <c r="BS375" i="2" s="1"/>
  <c r="AX361" i="3" s="1"/>
  <c r="BT375" i="2"/>
  <c r="BU375" i="2" s="1"/>
  <c r="AY361" i="3" s="1"/>
  <c r="BV375" i="2"/>
  <c r="BW375" i="2" s="1"/>
  <c r="AZ361" i="3" s="1"/>
  <c r="BX375" i="2"/>
  <c r="BY375" i="2" s="1"/>
  <c r="BA361" i="3" s="1"/>
  <c r="BZ375" i="2"/>
  <c r="CA375" i="2" s="1"/>
  <c r="BB361" i="3" s="1"/>
  <c r="BC361" i="3" s="1"/>
  <c r="CB375" i="2"/>
  <c r="CC375" i="2" s="1"/>
  <c r="BE361" i="3" s="1"/>
  <c r="BR376" i="2"/>
  <c r="BS376" i="2" s="1"/>
  <c r="AX362" i="3" s="1"/>
  <c r="BT376" i="2"/>
  <c r="BU376" i="2" s="1"/>
  <c r="AY362" i="3" s="1"/>
  <c r="BV376" i="2"/>
  <c r="BW376" i="2" s="1"/>
  <c r="AZ362" i="3" s="1"/>
  <c r="BX376" i="2"/>
  <c r="BY376" i="2" s="1"/>
  <c r="BA362" i="3" s="1"/>
  <c r="BZ376" i="2"/>
  <c r="CA376" i="2" s="1"/>
  <c r="BB362" i="3" s="1"/>
  <c r="BC362" i="3" s="1"/>
  <c r="CB376" i="2"/>
  <c r="CC376" i="2" s="1"/>
  <c r="BE362" i="3" s="1"/>
  <c r="BR377" i="2"/>
  <c r="BS377" i="2" s="1"/>
  <c r="AX363" i="3" s="1"/>
  <c r="BT377" i="2"/>
  <c r="BU377" i="2" s="1"/>
  <c r="AY363" i="3" s="1"/>
  <c r="BV377" i="2"/>
  <c r="BW377" i="2" s="1"/>
  <c r="AZ363" i="3" s="1"/>
  <c r="BX377" i="2"/>
  <c r="BY377" i="2" s="1"/>
  <c r="BA363" i="3" s="1"/>
  <c r="BZ377" i="2"/>
  <c r="CA377" i="2" s="1"/>
  <c r="BB363" i="3" s="1"/>
  <c r="BC363" i="3" s="1"/>
  <c r="CB377" i="2"/>
  <c r="CC377" i="2" s="1"/>
  <c r="BE363" i="3" s="1"/>
  <c r="BR378" i="2"/>
  <c r="BS378" i="2" s="1"/>
  <c r="AX364" i="3" s="1"/>
  <c r="BT378" i="2"/>
  <c r="BU378" i="2" s="1"/>
  <c r="AY364" i="3" s="1"/>
  <c r="BV378" i="2"/>
  <c r="BW378" i="2" s="1"/>
  <c r="AZ364" i="3" s="1"/>
  <c r="BX378" i="2"/>
  <c r="BY378" i="2" s="1"/>
  <c r="BA364" i="3" s="1"/>
  <c r="BZ378" i="2"/>
  <c r="CA378" i="2" s="1"/>
  <c r="BB364" i="3" s="1"/>
  <c r="BC364" i="3" s="1"/>
  <c r="CB378" i="2"/>
  <c r="CC378" i="2" s="1"/>
  <c r="BE364" i="3" s="1"/>
  <c r="BR379" i="2"/>
  <c r="BS379" i="2" s="1"/>
  <c r="AX365" i="3" s="1"/>
  <c r="BT379" i="2"/>
  <c r="BU379" i="2" s="1"/>
  <c r="AY365" i="3" s="1"/>
  <c r="BV379" i="2"/>
  <c r="BW379" i="2" s="1"/>
  <c r="AZ365" i="3" s="1"/>
  <c r="BX379" i="2"/>
  <c r="BY379" i="2" s="1"/>
  <c r="BA365" i="3" s="1"/>
  <c r="BZ379" i="2"/>
  <c r="CA379" i="2" s="1"/>
  <c r="BB365" i="3" s="1"/>
  <c r="BC365" i="3" s="1"/>
  <c r="CB379" i="2"/>
  <c r="CC379" i="2" s="1"/>
  <c r="BE365" i="3" s="1"/>
  <c r="BR380" i="2"/>
  <c r="BS380" i="2" s="1"/>
  <c r="AX366" i="3" s="1"/>
  <c r="BT380" i="2"/>
  <c r="BU380" i="2" s="1"/>
  <c r="AY366" i="3" s="1"/>
  <c r="BV380" i="2"/>
  <c r="BW380" i="2" s="1"/>
  <c r="AZ366" i="3" s="1"/>
  <c r="BX380" i="2"/>
  <c r="BY380" i="2" s="1"/>
  <c r="BA366" i="3" s="1"/>
  <c r="BZ380" i="2"/>
  <c r="CA380" i="2" s="1"/>
  <c r="BB366" i="3" s="1"/>
  <c r="BC366" i="3" s="1"/>
  <c r="CB380" i="2"/>
  <c r="CC380" i="2" s="1"/>
  <c r="BE366" i="3" s="1"/>
  <c r="BR381" i="2"/>
  <c r="BS381" i="2" s="1"/>
  <c r="BT381" i="2"/>
  <c r="BU381" i="2" s="1"/>
  <c r="AY367" i="3" s="1"/>
  <c r="BV381" i="2"/>
  <c r="BW381" i="2" s="1"/>
  <c r="AZ367" i="3" s="1"/>
  <c r="BX381" i="2"/>
  <c r="BY381" i="2" s="1"/>
  <c r="BA367" i="3" s="1"/>
  <c r="BZ381" i="2"/>
  <c r="CA381" i="2" s="1"/>
  <c r="BB367" i="3" s="1"/>
  <c r="BC367" i="3" s="1"/>
  <c r="CB381" i="2"/>
  <c r="CC381" i="2" s="1"/>
  <c r="BE367" i="3" s="1"/>
  <c r="BR382" i="2"/>
  <c r="BS382" i="2" s="1"/>
  <c r="BT382" i="2"/>
  <c r="BU382" i="2" s="1"/>
  <c r="BV382" i="2"/>
  <c r="BW382" i="2" s="1"/>
  <c r="BX382" i="2"/>
  <c r="BY382" i="2" s="1"/>
  <c r="BZ382" i="2"/>
  <c r="CA382" i="2" s="1"/>
  <c r="CB382" i="2"/>
  <c r="CC382" i="2" s="1"/>
  <c r="BR383" i="2"/>
  <c r="BS383" i="2" s="1"/>
  <c r="AX368" i="3" s="1"/>
  <c r="BT383" i="2"/>
  <c r="BU383" i="2" s="1"/>
  <c r="AY368" i="3" s="1"/>
  <c r="BV383" i="2"/>
  <c r="BW383" i="2" s="1"/>
  <c r="AZ368" i="3" s="1"/>
  <c r="BX383" i="2"/>
  <c r="BY383" i="2" s="1"/>
  <c r="BA368" i="3" s="1"/>
  <c r="BZ383" i="2"/>
  <c r="CA383" i="2" s="1"/>
  <c r="BB368" i="3" s="1"/>
  <c r="BC368" i="3" s="1"/>
  <c r="CB383" i="2"/>
  <c r="CC383" i="2" s="1"/>
  <c r="BE368" i="3" s="1"/>
  <c r="BR384" i="2"/>
  <c r="BS384" i="2" s="1"/>
  <c r="AX369" i="3" s="1"/>
  <c r="BT384" i="2"/>
  <c r="BU384" i="2" s="1"/>
  <c r="AY369" i="3" s="1"/>
  <c r="BV384" i="2"/>
  <c r="BW384" i="2" s="1"/>
  <c r="AZ369" i="3" s="1"/>
  <c r="BX384" i="2"/>
  <c r="BY384" i="2" s="1"/>
  <c r="BA369" i="3" s="1"/>
  <c r="BZ384" i="2"/>
  <c r="CA384" i="2" s="1"/>
  <c r="BB369" i="3" s="1"/>
  <c r="BC369" i="3" s="1"/>
  <c r="CB384" i="2"/>
  <c r="CC384" i="2" s="1"/>
  <c r="BE369" i="3" s="1"/>
  <c r="BR385" i="2"/>
  <c r="BS385" i="2" s="1"/>
  <c r="AX370" i="3" s="1"/>
  <c r="BT385" i="2"/>
  <c r="BU385" i="2" s="1"/>
  <c r="AY370" i="3" s="1"/>
  <c r="BV385" i="2"/>
  <c r="BW385" i="2" s="1"/>
  <c r="AZ370" i="3" s="1"/>
  <c r="BX385" i="2"/>
  <c r="BY385" i="2" s="1"/>
  <c r="BA370" i="3" s="1"/>
  <c r="BZ385" i="2"/>
  <c r="CA385" i="2" s="1"/>
  <c r="BB370" i="3" s="1"/>
  <c r="BC370" i="3" s="1"/>
  <c r="CB385" i="2"/>
  <c r="CC385" i="2" s="1"/>
  <c r="BE370" i="3" s="1"/>
  <c r="BR386" i="2"/>
  <c r="BS386" i="2" s="1"/>
  <c r="AX371" i="3" s="1"/>
  <c r="BT386" i="2"/>
  <c r="BU386" i="2" s="1"/>
  <c r="AY371" i="3" s="1"/>
  <c r="BV386" i="2"/>
  <c r="BW386" i="2" s="1"/>
  <c r="AZ371" i="3" s="1"/>
  <c r="BX386" i="2"/>
  <c r="BY386" i="2" s="1"/>
  <c r="BA371" i="3" s="1"/>
  <c r="BZ386" i="2"/>
  <c r="CA386" i="2" s="1"/>
  <c r="BB371" i="3" s="1"/>
  <c r="BC371" i="3" s="1"/>
  <c r="CB386" i="2"/>
  <c r="CC386" i="2" s="1"/>
  <c r="BE371" i="3" s="1"/>
  <c r="BR387" i="2"/>
  <c r="BS387" i="2" s="1"/>
  <c r="AX372" i="3" s="1"/>
  <c r="BT387" i="2"/>
  <c r="BU387" i="2" s="1"/>
  <c r="AY372" i="3" s="1"/>
  <c r="BV387" i="2"/>
  <c r="BW387" i="2" s="1"/>
  <c r="AZ372" i="3" s="1"/>
  <c r="BX387" i="2"/>
  <c r="BY387" i="2" s="1"/>
  <c r="BA372" i="3" s="1"/>
  <c r="BZ387" i="2"/>
  <c r="CA387" i="2" s="1"/>
  <c r="BB372" i="3" s="1"/>
  <c r="BC372" i="3" s="1"/>
  <c r="CB387" i="2"/>
  <c r="CC387" i="2" s="1"/>
  <c r="BE372" i="3" s="1"/>
  <c r="BR388" i="2"/>
  <c r="BS388" i="2" s="1"/>
  <c r="AX373" i="3" s="1"/>
  <c r="BT388" i="2"/>
  <c r="BU388" i="2" s="1"/>
  <c r="AY373" i="3" s="1"/>
  <c r="BV388" i="2"/>
  <c r="BW388" i="2" s="1"/>
  <c r="AZ373" i="3" s="1"/>
  <c r="BX388" i="2"/>
  <c r="BY388" i="2" s="1"/>
  <c r="BA373" i="3" s="1"/>
  <c r="BZ388" i="2"/>
  <c r="CA388" i="2" s="1"/>
  <c r="BB373" i="3" s="1"/>
  <c r="BC373" i="3" s="1"/>
  <c r="CB388" i="2"/>
  <c r="CC388" i="2" s="1"/>
  <c r="BE373" i="3" s="1"/>
  <c r="BR389" i="2"/>
  <c r="BS389" i="2" s="1"/>
  <c r="AX374" i="3" s="1"/>
  <c r="BT389" i="2"/>
  <c r="BU389" i="2" s="1"/>
  <c r="AY374" i="3" s="1"/>
  <c r="BV389" i="2"/>
  <c r="BW389" i="2" s="1"/>
  <c r="AZ374" i="3" s="1"/>
  <c r="BX389" i="2"/>
  <c r="BY389" i="2" s="1"/>
  <c r="BA374" i="3" s="1"/>
  <c r="BZ389" i="2"/>
  <c r="CA389" i="2" s="1"/>
  <c r="BB374" i="3" s="1"/>
  <c r="BC374" i="3" s="1"/>
  <c r="CB389" i="2"/>
  <c r="CC389" i="2" s="1"/>
  <c r="BE374" i="3" s="1"/>
  <c r="BR390" i="2"/>
  <c r="BS390" i="2" s="1"/>
  <c r="AX375" i="3" s="1"/>
  <c r="BT390" i="2"/>
  <c r="BU390" i="2" s="1"/>
  <c r="AY375" i="3" s="1"/>
  <c r="BV390" i="2"/>
  <c r="BW390" i="2" s="1"/>
  <c r="AZ375" i="3" s="1"/>
  <c r="BX390" i="2"/>
  <c r="BY390" i="2" s="1"/>
  <c r="BA375" i="3" s="1"/>
  <c r="BZ390" i="2"/>
  <c r="CA390" i="2" s="1"/>
  <c r="BB375" i="3" s="1"/>
  <c r="BC375" i="3" s="1"/>
  <c r="CB390" i="2"/>
  <c r="CC390" i="2" s="1"/>
  <c r="BE375" i="3" s="1"/>
  <c r="BR391" i="2"/>
  <c r="BS391" i="2" s="1"/>
  <c r="AX376" i="3" s="1"/>
  <c r="BT391" i="2"/>
  <c r="BU391" i="2" s="1"/>
  <c r="AY376" i="3" s="1"/>
  <c r="BV391" i="2"/>
  <c r="BW391" i="2" s="1"/>
  <c r="AZ376" i="3" s="1"/>
  <c r="BX391" i="2"/>
  <c r="BY391" i="2" s="1"/>
  <c r="BA376" i="3" s="1"/>
  <c r="BZ391" i="2"/>
  <c r="CA391" i="2" s="1"/>
  <c r="BB376" i="3" s="1"/>
  <c r="BC376" i="3" s="1"/>
  <c r="CB391" i="2"/>
  <c r="CC391" i="2" s="1"/>
  <c r="BE376" i="3" s="1"/>
  <c r="BR392" i="2"/>
  <c r="BS392" i="2" s="1"/>
  <c r="AX377" i="3" s="1"/>
  <c r="BT392" i="2"/>
  <c r="BU392" i="2" s="1"/>
  <c r="AY377" i="3" s="1"/>
  <c r="BV392" i="2"/>
  <c r="BW392" i="2" s="1"/>
  <c r="AZ377" i="3" s="1"/>
  <c r="BX392" i="2"/>
  <c r="BY392" i="2" s="1"/>
  <c r="BA377" i="3" s="1"/>
  <c r="BZ392" i="2"/>
  <c r="CA392" i="2" s="1"/>
  <c r="BB377" i="3" s="1"/>
  <c r="BC377" i="3" s="1"/>
  <c r="CB392" i="2"/>
  <c r="CC392" i="2" s="1"/>
  <c r="BE377" i="3" s="1"/>
  <c r="BR393" i="2"/>
  <c r="BS393" i="2" s="1"/>
  <c r="BT393" i="2"/>
  <c r="BU393" i="2" s="1"/>
  <c r="AY378" i="3" s="1"/>
  <c r="BV393" i="2"/>
  <c r="BW393" i="2" s="1"/>
  <c r="AZ378" i="3" s="1"/>
  <c r="BX393" i="2"/>
  <c r="BY393" i="2" s="1"/>
  <c r="BA378" i="3" s="1"/>
  <c r="BZ393" i="2"/>
  <c r="CA393" i="2" s="1"/>
  <c r="BC378" i="3" s="1"/>
  <c r="CB393" i="2"/>
  <c r="CC393" i="2" s="1"/>
  <c r="BE378" i="3" s="1"/>
  <c r="BR394" i="2"/>
  <c r="BS394" i="2" s="1"/>
  <c r="AX379" i="3" s="1"/>
  <c r="BT394" i="2"/>
  <c r="BU394" i="2" s="1"/>
  <c r="AY379" i="3" s="1"/>
  <c r="BV394" i="2"/>
  <c r="BW394" i="2" s="1"/>
  <c r="AZ379" i="3" s="1"/>
  <c r="BX394" i="2"/>
  <c r="BY394" i="2" s="1"/>
  <c r="BA379" i="3" s="1"/>
  <c r="BZ394" i="2"/>
  <c r="CA394" i="2" s="1"/>
  <c r="BB379" i="3" s="1"/>
  <c r="BC379" i="3" s="1"/>
  <c r="CB394" i="2"/>
  <c r="CC394" i="2" s="1"/>
  <c r="BE379" i="3" s="1"/>
  <c r="BR395" i="2"/>
  <c r="BS395" i="2" s="1"/>
  <c r="BT395" i="2"/>
  <c r="BU395" i="2" s="1"/>
  <c r="AY380" i="3" s="1"/>
  <c r="BV395" i="2"/>
  <c r="BW395" i="2" s="1"/>
  <c r="AZ380" i="3" s="1"/>
  <c r="BX395" i="2"/>
  <c r="BY395" i="2" s="1"/>
  <c r="BA380" i="3" s="1"/>
  <c r="BZ395" i="2"/>
  <c r="CA395" i="2" s="1"/>
  <c r="BB380" i="3" s="1"/>
  <c r="BC380" i="3" s="1"/>
  <c r="CB395" i="2"/>
  <c r="CC395" i="2" s="1"/>
  <c r="BE380" i="3" s="1"/>
  <c r="BR396" i="2"/>
  <c r="BS396" i="2" s="1"/>
  <c r="AX381" i="3" s="1"/>
  <c r="BT396" i="2"/>
  <c r="BU396" i="2" s="1"/>
  <c r="AY381" i="3" s="1"/>
  <c r="BV396" i="2"/>
  <c r="BW396" i="2" s="1"/>
  <c r="AZ381" i="3" s="1"/>
  <c r="BX396" i="2"/>
  <c r="BY396" i="2" s="1"/>
  <c r="BA381" i="3" s="1"/>
  <c r="BZ396" i="2"/>
  <c r="CA396" i="2" s="1"/>
  <c r="BB381" i="3" s="1"/>
  <c r="BC381" i="3" s="1"/>
  <c r="CB396" i="2"/>
  <c r="CC396" i="2" s="1"/>
  <c r="BE381" i="3" s="1"/>
  <c r="BR397" i="2"/>
  <c r="BS397" i="2" s="1"/>
  <c r="AX382" i="3" s="1"/>
  <c r="BT397" i="2"/>
  <c r="BU397" i="2" s="1"/>
  <c r="AY382" i="3" s="1"/>
  <c r="BV397" i="2"/>
  <c r="BW397" i="2" s="1"/>
  <c r="AZ382" i="3" s="1"/>
  <c r="BX397" i="2"/>
  <c r="BY397" i="2" s="1"/>
  <c r="BA382" i="3" s="1"/>
  <c r="BZ397" i="2"/>
  <c r="CA397" i="2" s="1"/>
  <c r="BB382" i="3" s="1"/>
  <c r="BC382" i="3" s="1"/>
  <c r="CB397" i="2"/>
  <c r="CC397" i="2" s="1"/>
  <c r="BE382" i="3" s="1"/>
  <c r="BR398" i="2"/>
  <c r="BS398" i="2" s="1"/>
  <c r="AX383" i="3" s="1"/>
  <c r="BT398" i="2"/>
  <c r="BU398" i="2" s="1"/>
  <c r="AY383" i="3" s="1"/>
  <c r="BV398" i="2"/>
  <c r="BW398" i="2" s="1"/>
  <c r="AZ383" i="3" s="1"/>
  <c r="BX398" i="2"/>
  <c r="BY398" i="2" s="1"/>
  <c r="BA383" i="3" s="1"/>
  <c r="BZ398" i="2"/>
  <c r="CA398" i="2" s="1"/>
  <c r="BB383" i="3" s="1"/>
  <c r="BC383" i="3" s="1"/>
  <c r="CB398" i="2"/>
  <c r="CC398" i="2" s="1"/>
  <c r="BE383" i="3" s="1"/>
  <c r="BR399" i="2"/>
  <c r="BS399" i="2" s="1"/>
  <c r="AX384" i="3" s="1"/>
  <c r="BT399" i="2"/>
  <c r="BU399" i="2" s="1"/>
  <c r="AY384" i="3" s="1"/>
  <c r="BV399" i="2"/>
  <c r="BW399" i="2" s="1"/>
  <c r="AZ384" i="3" s="1"/>
  <c r="BX399" i="2"/>
  <c r="BY399" i="2" s="1"/>
  <c r="BA384" i="3" s="1"/>
  <c r="BZ399" i="2"/>
  <c r="CA399" i="2" s="1"/>
  <c r="BB384" i="3" s="1"/>
  <c r="BC384" i="3" s="1"/>
  <c r="CB399" i="2"/>
  <c r="CC399" i="2" s="1"/>
  <c r="BE384" i="3" s="1"/>
  <c r="BR400" i="2"/>
  <c r="BS400" i="2" s="1"/>
  <c r="AX385" i="3" s="1"/>
  <c r="BT400" i="2"/>
  <c r="BU400" i="2" s="1"/>
  <c r="AY385" i="3" s="1"/>
  <c r="BV400" i="2"/>
  <c r="BW400" i="2" s="1"/>
  <c r="AZ385" i="3" s="1"/>
  <c r="BX400" i="2"/>
  <c r="BY400" i="2" s="1"/>
  <c r="BA385" i="3" s="1"/>
  <c r="BZ400" i="2"/>
  <c r="CA400" i="2" s="1"/>
  <c r="BB385" i="3" s="1"/>
  <c r="BC385" i="3" s="1"/>
  <c r="CB400" i="2"/>
  <c r="CC400" i="2" s="1"/>
  <c r="BR401" i="2"/>
  <c r="BS401" i="2" s="1"/>
  <c r="AX386" i="3" s="1"/>
  <c r="BT401" i="2"/>
  <c r="BU401" i="2" s="1"/>
  <c r="AY386" i="3" s="1"/>
  <c r="BV401" i="2"/>
  <c r="BW401" i="2" s="1"/>
  <c r="AZ386" i="3" s="1"/>
  <c r="BX401" i="2"/>
  <c r="BY401" i="2" s="1"/>
  <c r="BA386" i="3" s="1"/>
  <c r="BZ401" i="2"/>
  <c r="CA401" i="2" s="1"/>
  <c r="BB386" i="3" s="1"/>
  <c r="BC386" i="3" s="1"/>
  <c r="CB401" i="2"/>
  <c r="CC401" i="2" s="1"/>
  <c r="BE386" i="3" s="1"/>
  <c r="BR402" i="2"/>
  <c r="BS402" i="2" s="1"/>
  <c r="AX387" i="3" s="1"/>
  <c r="BT402" i="2"/>
  <c r="BU402" i="2" s="1"/>
  <c r="AY387" i="3" s="1"/>
  <c r="BV402" i="2"/>
  <c r="BW402" i="2" s="1"/>
  <c r="AZ387" i="3" s="1"/>
  <c r="BX402" i="2"/>
  <c r="BY402" i="2" s="1"/>
  <c r="BA387" i="3" s="1"/>
  <c r="BZ402" i="2"/>
  <c r="CA402" i="2" s="1"/>
  <c r="BB387" i="3" s="1"/>
  <c r="BC387" i="3" s="1"/>
  <c r="CB402" i="2"/>
  <c r="CC402" i="2" s="1"/>
  <c r="BE387" i="3" s="1"/>
  <c r="BR403" i="2"/>
  <c r="BS403" i="2" s="1"/>
  <c r="AX388" i="3" s="1"/>
  <c r="BT403" i="2"/>
  <c r="BU403" i="2" s="1"/>
  <c r="AY388" i="3" s="1"/>
  <c r="BV403" i="2"/>
  <c r="BW403" i="2" s="1"/>
  <c r="AZ388" i="3" s="1"/>
  <c r="BX403" i="2"/>
  <c r="BY403" i="2" s="1"/>
  <c r="BA388" i="3" s="1"/>
  <c r="BZ403" i="2"/>
  <c r="CA403" i="2" s="1"/>
  <c r="BB388" i="3" s="1"/>
  <c r="BC388" i="3" s="1"/>
  <c r="CB403" i="2"/>
  <c r="CC403" i="2" s="1"/>
  <c r="BE388" i="3" s="1"/>
  <c r="BR404" i="2"/>
  <c r="BS404" i="2" s="1"/>
  <c r="AX389" i="3" s="1"/>
  <c r="BT404" i="2"/>
  <c r="BU404" i="2" s="1"/>
  <c r="AY389" i="3" s="1"/>
  <c r="BV404" i="2"/>
  <c r="BW404" i="2" s="1"/>
  <c r="AZ389" i="3" s="1"/>
  <c r="BX404" i="2"/>
  <c r="BY404" i="2" s="1"/>
  <c r="BA389" i="3" s="1"/>
  <c r="BZ404" i="2"/>
  <c r="CA404" i="2" s="1"/>
  <c r="BB389" i="3" s="1"/>
  <c r="BC389" i="3" s="1"/>
  <c r="CB404" i="2"/>
  <c r="CC404" i="2" s="1"/>
  <c r="BE389" i="3" s="1"/>
  <c r="BR405" i="2"/>
  <c r="BS405" i="2" s="1"/>
  <c r="AX390" i="3" s="1"/>
  <c r="BT405" i="2"/>
  <c r="BU405" i="2" s="1"/>
  <c r="AY390" i="3" s="1"/>
  <c r="BV405" i="2"/>
  <c r="BW405" i="2" s="1"/>
  <c r="AZ390" i="3" s="1"/>
  <c r="BX405" i="2"/>
  <c r="BY405" i="2" s="1"/>
  <c r="BA390" i="3" s="1"/>
  <c r="BZ405" i="2"/>
  <c r="CA405" i="2" s="1"/>
  <c r="BB390" i="3" s="1"/>
  <c r="BC390" i="3" s="1"/>
  <c r="CB405" i="2"/>
  <c r="CC405" i="2" s="1"/>
  <c r="BE390" i="3" s="1"/>
  <c r="BR406" i="2"/>
  <c r="BS406" i="2" s="1"/>
  <c r="AX391" i="3" s="1"/>
  <c r="BT406" i="2"/>
  <c r="BU406" i="2" s="1"/>
  <c r="AY391" i="3" s="1"/>
  <c r="BV406" i="2"/>
  <c r="BW406" i="2" s="1"/>
  <c r="AZ391" i="3" s="1"/>
  <c r="BX406" i="2"/>
  <c r="BY406" i="2" s="1"/>
  <c r="BA391" i="3" s="1"/>
  <c r="BZ406" i="2"/>
  <c r="CA406" i="2" s="1"/>
  <c r="BB391" i="3" s="1"/>
  <c r="BC391" i="3" s="1"/>
  <c r="CB406" i="2"/>
  <c r="CC406" i="2" s="1"/>
  <c r="BE391" i="3" s="1"/>
  <c r="BR407" i="2"/>
  <c r="BS407" i="2" s="1"/>
  <c r="AX392" i="3" s="1"/>
  <c r="BT407" i="2"/>
  <c r="BU407" i="2" s="1"/>
  <c r="AY392" i="3" s="1"/>
  <c r="BV407" i="2"/>
  <c r="BW407" i="2" s="1"/>
  <c r="AZ392" i="3" s="1"/>
  <c r="BX407" i="2"/>
  <c r="BY407" i="2" s="1"/>
  <c r="BA392" i="3" s="1"/>
  <c r="BZ407" i="2"/>
  <c r="CA407" i="2" s="1"/>
  <c r="BB392" i="3" s="1"/>
  <c r="BC392" i="3" s="1"/>
  <c r="CB407" i="2"/>
  <c r="CC407" i="2" s="1"/>
  <c r="BE392" i="3" s="1"/>
  <c r="BR408" i="2"/>
  <c r="BS408" i="2" s="1"/>
  <c r="AX393" i="3" s="1"/>
  <c r="BT408" i="2"/>
  <c r="BU408" i="2" s="1"/>
  <c r="AY393" i="3" s="1"/>
  <c r="BV408" i="2"/>
  <c r="BW408" i="2" s="1"/>
  <c r="AZ393" i="3" s="1"/>
  <c r="BX408" i="2"/>
  <c r="BY408" i="2" s="1"/>
  <c r="BA393" i="3" s="1"/>
  <c r="BZ408" i="2"/>
  <c r="CA408" i="2" s="1"/>
  <c r="BB393" i="3" s="1"/>
  <c r="BC393" i="3" s="1"/>
  <c r="CB408" i="2"/>
  <c r="CC408" i="2" s="1"/>
  <c r="BE393" i="3" s="1"/>
  <c r="BR409" i="2"/>
  <c r="BS409" i="2" s="1"/>
  <c r="AX394" i="3" s="1"/>
  <c r="BT409" i="2"/>
  <c r="BU409" i="2" s="1"/>
  <c r="AY394" i="3" s="1"/>
  <c r="BV409" i="2"/>
  <c r="BW409" i="2" s="1"/>
  <c r="AZ394" i="3" s="1"/>
  <c r="BX409" i="2"/>
  <c r="BY409" i="2" s="1"/>
  <c r="BA394" i="3" s="1"/>
  <c r="BZ409" i="2"/>
  <c r="CA409" i="2" s="1"/>
  <c r="BB394" i="3" s="1"/>
  <c r="BC394" i="3" s="1"/>
  <c r="CB409" i="2"/>
  <c r="CC409" i="2" s="1"/>
  <c r="BE394" i="3" s="1"/>
  <c r="BR410" i="2"/>
  <c r="BS410" i="2" s="1"/>
  <c r="AX395" i="3" s="1"/>
  <c r="BT410" i="2"/>
  <c r="BU410" i="2" s="1"/>
  <c r="AY395" i="3" s="1"/>
  <c r="BV410" i="2"/>
  <c r="BW410" i="2" s="1"/>
  <c r="AZ395" i="3" s="1"/>
  <c r="BX410" i="2"/>
  <c r="BY410" i="2" s="1"/>
  <c r="BA395" i="3" s="1"/>
  <c r="BZ410" i="2"/>
  <c r="CA410" i="2" s="1"/>
  <c r="BB395" i="3" s="1"/>
  <c r="BC395" i="3" s="1"/>
  <c r="CB410" i="2"/>
  <c r="CC410" i="2" s="1"/>
  <c r="BR411" i="2"/>
  <c r="BS411" i="2" s="1"/>
  <c r="AX396" i="3" s="1"/>
  <c r="BT411" i="2"/>
  <c r="BU411" i="2" s="1"/>
  <c r="AY396" i="3" s="1"/>
  <c r="BV411" i="2"/>
  <c r="BW411" i="2" s="1"/>
  <c r="AZ396" i="3" s="1"/>
  <c r="BX411" i="2"/>
  <c r="BY411" i="2" s="1"/>
  <c r="BA396" i="3" s="1"/>
  <c r="BZ411" i="2"/>
  <c r="CA411" i="2" s="1"/>
  <c r="BB396" i="3" s="1"/>
  <c r="BC396" i="3" s="1"/>
  <c r="CB411" i="2"/>
  <c r="CC411" i="2" s="1"/>
  <c r="BE396" i="3" s="1"/>
  <c r="BR412" i="2"/>
  <c r="BS412" i="2" s="1"/>
  <c r="AX397" i="3" s="1"/>
  <c r="BT412" i="2"/>
  <c r="BU412" i="2" s="1"/>
  <c r="AY397" i="3" s="1"/>
  <c r="BV412" i="2"/>
  <c r="BW412" i="2" s="1"/>
  <c r="AZ397" i="3" s="1"/>
  <c r="BX412" i="2"/>
  <c r="BY412" i="2" s="1"/>
  <c r="BA397" i="3" s="1"/>
  <c r="BZ412" i="2"/>
  <c r="CA412" i="2" s="1"/>
  <c r="BB397" i="3" s="1"/>
  <c r="BC397" i="3" s="1"/>
  <c r="CB412" i="2"/>
  <c r="CC412" i="2" s="1"/>
  <c r="BE397" i="3" s="1"/>
  <c r="BR413" i="2"/>
  <c r="BS413" i="2" s="1"/>
  <c r="AX398" i="3" s="1"/>
  <c r="BT413" i="2"/>
  <c r="BU413" i="2" s="1"/>
  <c r="AY398" i="3" s="1"/>
  <c r="BV413" i="2"/>
  <c r="BW413" i="2" s="1"/>
  <c r="AZ398" i="3" s="1"/>
  <c r="BX413" i="2"/>
  <c r="BY413" i="2" s="1"/>
  <c r="BA398" i="3" s="1"/>
  <c r="BZ413" i="2"/>
  <c r="CA413" i="2" s="1"/>
  <c r="BB398" i="3" s="1"/>
  <c r="BC398" i="3" s="1"/>
  <c r="CB413" i="2"/>
  <c r="CC413" i="2" s="1"/>
  <c r="BE398" i="3" s="1"/>
  <c r="BR414" i="2"/>
  <c r="BS414" i="2" s="1"/>
  <c r="AX399" i="3" s="1"/>
  <c r="BT414" i="2"/>
  <c r="BU414" i="2" s="1"/>
  <c r="AY399" i="3" s="1"/>
  <c r="BV414" i="2"/>
  <c r="BW414" i="2" s="1"/>
  <c r="AZ399" i="3" s="1"/>
  <c r="BX414" i="2"/>
  <c r="BY414" i="2" s="1"/>
  <c r="BA399" i="3" s="1"/>
  <c r="BZ414" i="2"/>
  <c r="CA414" i="2" s="1"/>
  <c r="BB399" i="3" s="1"/>
  <c r="BC399" i="3" s="1"/>
  <c r="CB414" i="2"/>
  <c r="CC414" i="2" s="1"/>
  <c r="BE399" i="3" s="1"/>
  <c r="BR415" i="2"/>
  <c r="BS415" i="2" s="1"/>
  <c r="AX400" i="3" s="1"/>
  <c r="BT415" i="2"/>
  <c r="BU415" i="2" s="1"/>
  <c r="AY400" i="3" s="1"/>
  <c r="BV415" i="2"/>
  <c r="BW415" i="2" s="1"/>
  <c r="AZ400" i="3" s="1"/>
  <c r="BX415" i="2"/>
  <c r="BY415" i="2" s="1"/>
  <c r="BA400" i="3" s="1"/>
  <c r="BZ415" i="2"/>
  <c r="CA415" i="2" s="1"/>
  <c r="BC400" i="3" s="1"/>
  <c r="CB415" i="2"/>
  <c r="CC415" i="2" s="1"/>
  <c r="BE400" i="3" s="1"/>
  <c r="BR416" i="2"/>
  <c r="BS416" i="2" s="1"/>
  <c r="AX401" i="3" s="1"/>
  <c r="BT416" i="2"/>
  <c r="BU416" i="2" s="1"/>
  <c r="AY401" i="3" s="1"/>
  <c r="BV416" i="2"/>
  <c r="BW416" i="2" s="1"/>
  <c r="AZ401" i="3" s="1"/>
  <c r="BX416" i="2"/>
  <c r="BY416" i="2" s="1"/>
  <c r="BA401" i="3" s="1"/>
  <c r="BZ416" i="2"/>
  <c r="CA416" i="2" s="1"/>
  <c r="BB401" i="3" s="1"/>
  <c r="BC401" i="3" s="1"/>
  <c r="CB416" i="2"/>
  <c r="CC416" i="2" s="1"/>
  <c r="BE401" i="3" s="1"/>
  <c r="BR417" i="2"/>
  <c r="BS417" i="2" s="1"/>
  <c r="AX402" i="3" s="1"/>
  <c r="BT417" i="2"/>
  <c r="BU417" i="2" s="1"/>
  <c r="AY402" i="3" s="1"/>
  <c r="BV417" i="2"/>
  <c r="BW417" i="2" s="1"/>
  <c r="AZ402" i="3" s="1"/>
  <c r="BX417" i="2"/>
  <c r="BY417" i="2" s="1"/>
  <c r="BA402" i="3" s="1"/>
  <c r="BZ417" i="2"/>
  <c r="CA417" i="2" s="1"/>
  <c r="BB402" i="3" s="1"/>
  <c r="BC402" i="3" s="1"/>
  <c r="CB417" i="2"/>
  <c r="CC417" i="2" s="1"/>
  <c r="BE402" i="3" s="1"/>
  <c r="BR418" i="2"/>
  <c r="BS418" i="2" s="1"/>
  <c r="AX403" i="3" s="1"/>
  <c r="BT418" i="2"/>
  <c r="BU418" i="2" s="1"/>
  <c r="AY403" i="3" s="1"/>
  <c r="BV418" i="2"/>
  <c r="BW418" i="2" s="1"/>
  <c r="AZ403" i="3" s="1"/>
  <c r="BX418" i="2"/>
  <c r="BY418" i="2" s="1"/>
  <c r="BA403" i="3" s="1"/>
  <c r="BZ418" i="2"/>
  <c r="CA418" i="2" s="1"/>
  <c r="BC403" i="3" s="1"/>
  <c r="CB418" i="2"/>
  <c r="CC418" i="2" s="1"/>
  <c r="BE403" i="3" s="1"/>
  <c r="BR419" i="2"/>
  <c r="BS419" i="2" s="1"/>
  <c r="AX404" i="3" s="1"/>
  <c r="BT419" i="2"/>
  <c r="BU419" i="2" s="1"/>
  <c r="AY404" i="3" s="1"/>
  <c r="BV419" i="2"/>
  <c r="BW419" i="2" s="1"/>
  <c r="AZ404" i="3" s="1"/>
  <c r="BX419" i="2"/>
  <c r="BY419" i="2" s="1"/>
  <c r="BA404" i="3" s="1"/>
  <c r="BZ419" i="2"/>
  <c r="CA419" i="2" s="1"/>
  <c r="BB404" i="3" s="1"/>
  <c r="BC404" i="3" s="1"/>
  <c r="CB419" i="2"/>
  <c r="CC419" i="2" s="1"/>
  <c r="BE404" i="3" s="1"/>
  <c r="BR420" i="2"/>
  <c r="BS420" i="2" s="1"/>
  <c r="AX405" i="3" s="1"/>
  <c r="BT420" i="2"/>
  <c r="BU420" i="2" s="1"/>
  <c r="AY405" i="3" s="1"/>
  <c r="BV420" i="2"/>
  <c r="BW420" i="2" s="1"/>
  <c r="AZ405" i="3" s="1"/>
  <c r="BX420" i="2"/>
  <c r="BY420" i="2" s="1"/>
  <c r="BA405" i="3" s="1"/>
  <c r="BZ420" i="2"/>
  <c r="CA420" i="2" s="1"/>
  <c r="BB405" i="3" s="1"/>
  <c r="BC405" i="3" s="1"/>
  <c r="CB420" i="2"/>
  <c r="CC420" i="2" s="1"/>
  <c r="BE405" i="3" s="1"/>
  <c r="BR421" i="2"/>
  <c r="BS421" i="2" s="1"/>
  <c r="AX406" i="3" s="1"/>
  <c r="BT421" i="2"/>
  <c r="BU421" i="2" s="1"/>
  <c r="AY406" i="3" s="1"/>
  <c r="BV421" i="2"/>
  <c r="BW421" i="2" s="1"/>
  <c r="AZ406" i="3" s="1"/>
  <c r="BX421" i="2"/>
  <c r="BY421" i="2" s="1"/>
  <c r="BA406" i="3" s="1"/>
  <c r="BZ421" i="2"/>
  <c r="CA421" i="2" s="1"/>
  <c r="BB406" i="3" s="1"/>
  <c r="BC406" i="3" s="1"/>
  <c r="CB421" i="2"/>
  <c r="CC421" i="2" s="1"/>
  <c r="BE406" i="3" s="1"/>
  <c r="BR422" i="2"/>
  <c r="BS422" i="2" s="1"/>
  <c r="AX407" i="3" s="1"/>
  <c r="BT422" i="2"/>
  <c r="BU422" i="2" s="1"/>
  <c r="AY407" i="3" s="1"/>
  <c r="BV422" i="2"/>
  <c r="BW422" i="2" s="1"/>
  <c r="AZ407" i="3" s="1"/>
  <c r="BX422" i="2"/>
  <c r="BY422" i="2" s="1"/>
  <c r="BA407" i="3" s="1"/>
  <c r="BZ422" i="2"/>
  <c r="CA422" i="2" s="1"/>
  <c r="BB407" i="3" s="1"/>
  <c r="BC407" i="3" s="1"/>
  <c r="CB422" i="2"/>
  <c r="CC422" i="2" s="1"/>
  <c r="BE407" i="3" s="1"/>
  <c r="BR423" i="2"/>
  <c r="BS423" i="2" s="1"/>
  <c r="AX408" i="3" s="1"/>
  <c r="BT423" i="2"/>
  <c r="BU423" i="2" s="1"/>
  <c r="AY408" i="3" s="1"/>
  <c r="BV423" i="2"/>
  <c r="BW423" i="2" s="1"/>
  <c r="AZ408" i="3" s="1"/>
  <c r="BX423" i="2"/>
  <c r="BY423" i="2" s="1"/>
  <c r="BA408" i="3" s="1"/>
  <c r="BZ423" i="2"/>
  <c r="CA423" i="2" s="1"/>
  <c r="BB408" i="3" s="1"/>
  <c r="BC408" i="3" s="1"/>
  <c r="CB423" i="2"/>
  <c r="CC423" i="2" s="1"/>
  <c r="BE408" i="3" s="1"/>
  <c r="BR424" i="2"/>
  <c r="BS424" i="2" s="1"/>
  <c r="AX409" i="3" s="1"/>
  <c r="BT424" i="2"/>
  <c r="BU424" i="2" s="1"/>
  <c r="AY409" i="3" s="1"/>
  <c r="BV424" i="2"/>
  <c r="BW424" i="2" s="1"/>
  <c r="AZ409" i="3" s="1"/>
  <c r="BX424" i="2"/>
  <c r="BY424" i="2" s="1"/>
  <c r="BA409" i="3" s="1"/>
  <c r="BZ424" i="2"/>
  <c r="CA424" i="2" s="1"/>
  <c r="BB409" i="3" s="1"/>
  <c r="BC409" i="3" s="1"/>
  <c r="CB424" i="2"/>
  <c r="CC424" i="2" s="1"/>
  <c r="BE409" i="3" s="1"/>
  <c r="BR425" i="2"/>
  <c r="BS425" i="2" s="1"/>
  <c r="AX410" i="3" s="1"/>
  <c r="BT425" i="2"/>
  <c r="BU425" i="2" s="1"/>
  <c r="AY410" i="3" s="1"/>
  <c r="BV425" i="2"/>
  <c r="BW425" i="2" s="1"/>
  <c r="AZ410" i="3" s="1"/>
  <c r="BX425" i="2"/>
  <c r="BY425" i="2" s="1"/>
  <c r="BA410" i="3" s="1"/>
  <c r="BZ425" i="2"/>
  <c r="CA425" i="2" s="1"/>
  <c r="BB410" i="3" s="1"/>
  <c r="BC410" i="3" s="1"/>
  <c r="CB425" i="2"/>
  <c r="CC425" i="2" s="1"/>
  <c r="BE410" i="3" s="1"/>
  <c r="BR426" i="2"/>
  <c r="BS426" i="2" s="1"/>
  <c r="AX411" i="3" s="1"/>
  <c r="BT426" i="2"/>
  <c r="BU426" i="2" s="1"/>
  <c r="AY411" i="3" s="1"/>
  <c r="BV426" i="2"/>
  <c r="BW426" i="2" s="1"/>
  <c r="AZ411" i="3" s="1"/>
  <c r="BX426" i="2"/>
  <c r="BY426" i="2" s="1"/>
  <c r="BA411" i="3" s="1"/>
  <c r="BZ426" i="2"/>
  <c r="CA426" i="2" s="1"/>
  <c r="BB411" i="3" s="1"/>
  <c r="BC411" i="3" s="1"/>
  <c r="CB426" i="2"/>
  <c r="CC426" i="2" s="1"/>
  <c r="BE411" i="3" s="1"/>
  <c r="BR427" i="2"/>
  <c r="BS427" i="2" s="1"/>
  <c r="AX412" i="3" s="1"/>
  <c r="BT427" i="2"/>
  <c r="BU427" i="2" s="1"/>
  <c r="AY412" i="3" s="1"/>
  <c r="BV427" i="2"/>
  <c r="BW427" i="2" s="1"/>
  <c r="AZ412" i="3" s="1"/>
  <c r="BX427" i="2"/>
  <c r="BY427" i="2" s="1"/>
  <c r="BA412" i="3" s="1"/>
  <c r="BZ427" i="2"/>
  <c r="CA427" i="2" s="1"/>
  <c r="BB412" i="3" s="1"/>
  <c r="BC412" i="3" s="1"/>
  <c r="CB427" i="2"/>
  <c r="CC427" i="2" s="1"/>
  <c r="BE412" i="3" s="1"/>
  <c r="BR428" i="2"/>
  <c r="BS428" i="2" s="1"/>
  <c r="AX413" i="3" s="1"/>
  <c r="BT428" i="2"/>
  <c r="BU428" i="2" s="1"/>
  <c r="AY413" i="3" s="1"/>
  <c r="BV428" i="2"/>
  <c r="BW428" i="2" s="1"/>
  <c r="AZ413" i="3" s="1"/>
  <c r="BX428" i="2"/>
  <c r="BY428" i="2" s="1"/>
  <c r="BA413" i="3" s="1"/>
  <c r="BZ428" i="2"/>
  <c r="CA428" i="2" s="1"/>
  <c r="BB413" i="3" s="1"/>
  <c r="BC413" i="3" s="1"/>
  <c r="CB428" i="2"/>
  <c r="CC428" i="2" s="1"/>
  <c r="BE413" i="3" s="1"/>
  <c r="BR429" i="2"/>
  <c r="BS429" i="2" s="1"/>
  <c r="AX414" i="3" s="1"/>
  <c r="BT429" i="2"/>
  <c r="BU429" i="2" s="1"/>
  <c r="AY414" i="3" s="1"/>
  <c r="BV429" i="2"/>
  <c r="BW429" i="2" s="1"/>
  <c r="AZ414" i="3" s="1"/>
  <c r="BX429" i="2"/>
  <c r="BY429" i="2" s="1"/>
  <c r="BA414" i="3" s="1"/>
  <c r="BZ429" i="2"/>
  <c r="CA429" i="2" s="1"/>
  <c r="BC414" i="3" s="1"/>
  <c r="CB429" i="2"/>
  <c r="CC429" i="2" s="1"/>
  <c r="BE414" i="3" s="1"/>
  <c r="BR430" i="2"/>
  <c r="BS430" i="2" s="1"/>
  <c r="AX415" i="3" s="1"/>
  <c r="BT430" i="2"/>
  <c r="BU430" i="2" s="1"/>
  <c r="AY415" i="3" s="1"/>
  <c r="BV430" i="2"/>
  <c r="BW430" i="2" s="1"/>
  <c r="AZ415" i="3" s="1"/>
  <c r="BX430" i="2"/>
  <c r="BY430" i="2" s="1"/>
  <c r="BA415" i="3" s="1"/>
  <c r="BZ430" i="2"/>
  <c r="CA430" i="2" s="1"/>
  <c r="BB415" i="3" s="1"/>
  <c r="BC415" i="3" s="1"/>
  <c r="CB430" i="2"/>
  <c r="CC430" i="2" s="1"/>
  <c r="BE415" i="3" s="1"/>
  <c r="BR431" i="2"/>
  <c r="BS431" i="2" s="1"/>
  <c r="AX416" i="3" s="1"/>
  <c r="BT431" i="2"/>
  <c r="BU431" i="2" s="1"/>
  <c r="AY416" i="3" s="1"/>
  <c r="BV431" i="2"/>
  <c r="BW431" i="2" s="1"/>
  <c r="AZ416" i="3" s="1"/>
  <c r="BX431" i="2"/>
  <c r="BY431" i="2" s="1"/>
  <c r="BA416" i="3" s="1"/>
  <c r="BZ431" i="2"/>
  <c r="CA431" i="2" s="1"/>
  <c r="BB416" i="3" s="1"/>
  <c r="BC416" i="3" s="1"/>
  <c r="CB431" i="2"/>
  <c r="CC431" i="2" s="1"/>
  <c r="BE416" i="3" s="1"/>
  <c r="BR432" i="2"/>
  <c r="BS432" i="2" s="1"/>
  <c r="AX417" i="3" s="1"/>
  <c r="BT432" i="2"/>
  <c r="BU432" i="2" s="1"/>
  <c r="AY417" i="3" s="1"/>
  <c r="BV432" i="2"/>
  <c r="BW432" i="2" s="1"/>
  <c r="AZ417" i="3" s="1"/>
  <c r="BX432" i="2"/>
  <c r="BY432" i="2" s="1"/>
  <c r="BA417" i="3" s="1"/>
  <c r="BZ432" i="2"/>
  <c r="CA432" i="2" s="1"/>
  <c r="BB417" i="3" s="1"/>
  <c r="BC417" i="3" s="1"/>
  <c r="CB432" i="2"/>
  <c r="CC432" i="2" s="1"/>
  <c r="BE417" i="3" s="1"/>
  <c r="BR433" i="2"/>
  <c r="BS433" i="2" s="1"/>
  <c r="AX418" i="3" s="1"/>
  <c r="BT433" i="2"/>
  <c r="BU433" i="2" s="1"/>
  <c r="AY418" i="3" s="1"/>
  <c r="BV433" i="2"/>
  <c r="BW433" i="2" s="1"/>
  <c r="AZ418" i="3" s="1"/>
  <c r="BX433" i="2"/>
  <c r="BY433" i="2" s="1"/>
  <c r="BA418" i="3" s="1"/>
  <c r="BZ433" i="2"/>
  <c r="CA433" i="2" s="1"/>
  <c r="BB418" i="3" s="1"/>
  <c r="BC418" i="3" s="1"/>
  <c r="CB433" i="2"/>
  <c r="CC433" i="2" s="1"/>
  <c r="BE418" i="3" s="1"/>
  <c r="BR434" i="2"/>
  <c r="BS434" i="2" s="1"/>
  <c r="AX419" i="3" s="1"/>
  <c r="BT434" i="2"/>
  <c r="BU434" i="2" s="1"/>
  <c r="AY419" i="3" s="1"/>
  <c r="BV434" i="2"/>
  <c r="BW434" i="2" s="1"/>
  <c r="AZ419" i="3" s="1"/>
  <c r="BX434" i="2"/>
  <c r="BY434" i="2" s="1"/>
  <c r="BA419" i="3" s="1"/>
  <c r="BZ434" i="2"/>
  <c r="CA434" i="2" s="1"/>
  <c r="BB419" i="3" s="1"/>
  <c r="BC419" i="3" s="1"/>
  <c r="CB434" i="2"/>
  <c r="CC434" i="2" s="1"/>
  <c r="BE419" i="3" s="1"/>
  <c r="BR435" i="2"/>
  <c r="BS435" i="2" s="1"/>
  <c r="AX420" i="3" s="1"/>
  <c r="BT435" i="2"/>
  <c r="BU435" i="2" s="1"/>
  <c r="AY420" i="3" s="1"/>
  <c r="BV435" i="2"/>
  <c r="BW435" i="2" s="1"/>
  <c r="AZ420" i="3" s="1"/>
  <c r="BX435" i="2"/>
  <c r="BY435" i="2" s="1"/>
  <c r="BA420" i="3" s="1"/>
  <c r="BZ435" i="2"/>
  <c r="CA435" i="2" s="1"/>
  <c r="BC420" i="3" s="1"/>
  <c r="CB435" i="2"/>
  <c r="CC435" i="2" s="1"/>
  <c r="BE420" i="3" s="1"/>
  <c r="BR436" i="2"/>
  <c r="BS436" i="2" s="1"/>
  <c r="AX421" i="3" s="1"/>
  <c r="BT436" i="2"/>
  <c r="BU436" i="2" s="1"/>
  <c r="AY421" i="3" s="1"/>
  <c r="BV436" i="2"/>
  <c r="BW436" i="2" s="1"/>
  <c r="AZ421" i="3" s="1"/>
  <c r="BX436" i="2"/>
  <c r="BY436" i="2" s="1"/>
  <c r="BA421" i="3" s="1"/>
  <c r="BZ436" i="2"/>
  <c r="CA436" i="2" s="1"/>
  <c r="BB421" i="3" s="1"/>
  <c r="BC421" i="3" s="1"/>
  <c r="CB436" i="2"/>
  <c r="CC436" i="2" s="1"/>
  <c r="BE421" i="3" s="1"/>
  <c r="BR437" i="2"/>
  <c r="BS437" i="2" s="1"/>
  <c r="BT437" i="2"/>
  <c r="BU437" i="2" s="1"/>
  <c r="BV437" i="2"/>
  <c r="BW437" i="2" s="1"/>
  <c r="BX437" i="2"/>
  <c r="BY437" i="2" s="1"/>
  <c r="BZ437" i="2"/>
  <c r="CA437" i="2" s="1"/>
  <c r="CB437" i="2"/>
  <c r="CC437" i="2" s="1"/>
  <c r="BR438" i="2"/>
  <c r="BS438" i="2" s="1"/>
  <c r="AX422" i="3" s="1"/>
  <c r="BT438" i="2"/>
  <c r="BU438" i="2" s="1"/>
  <c r="AY422" i="3" s="1"/>
  <c r="BV438" i="2"/>
  <c r="BW438" i="2" s="1"/>
  <c r="AZ422" i="3" s="1"/>
  <c r="BX438" i="2"/>
  <c r="BY438" i="2" s="1"/>
  <c r="BA422" i="3" s="1"/>
  <c r="BZ438" i="2"/>
  <c r="CA438" i="2" s="1"/>
  <c r="BB422" i="3" s="1"/>
  <c r="BC422" i="3" s="1"/>
  <c r="CB438" i="2"/>
  <c r="CC438" i="2" s="1"/>
  <c r="BE422" i="3" s="1"/>
  <c r="BR439" i="2"/>
  <c r="BS439" i="2" s="1"/>
  <c r="AX423" i="3" s="1"/>
  <c r="BT439" i="2"/>
  <c r="BU439" i="2" s="1"/>
  <c r="AY423" i="3" s="1"/>
  <c r="BV439" i="2"/>
  <c r="BW439" i="2" s="1"/>
  <c r="AZ423" i="3" s="1"/>
  <c r="BX439" i="2"/>
  <c r="BY439" i="2" s="1"/>
  <c r="BA423" i="3" s="1"/>
  <c r="BZ439" i="2"/>
  <c r="CA439" i="2" s="1"/>
  <c r="BB423" i="3" s="1"/>
  <c r="BC423" i="3" s="1"/>
  <c r="CB439" i="2"/>
  <c r="CC439" i="2" s="1"/>
  <c r="BE423" i="3" s="1"/>
  <c r="BR440" i="2"/>
  <c r="BS440" i="2" s="1"/>
  <c r="AX424" i="3" s="1"/>
  <c r="BT440" i="2"/>
  <c r="BU440" i="2" s="1"/>
  <c r="AY424" i="3" s="1"/>
  <c r="BV440" i="2"/>
  <c r="BW440" i="2" s="1"/>
  <c r="AZ424" i="3" s="1"/>
  <c r="BX440" i="2"/>
  <c r="BY440" i="2" s="1"/>
  <c r="BA424" i="3" s="1"/>
  <c r="BZ440" i="2"/>
  <c r="CA440" i="2" s="1"/>
  <c r="BB424" i="3" s="1"/>
  <c r="BC424" i="3" s="1"/>
  <c r="CB440" i="2"/>
  <c r="CC440" i="2" s="1"/>
  <c r="BE424" i="3" s="1"/>
  <c r="BR441" i="2"/>
  <c r="BS441" i="2" s="1"/>
  <c r="AX425" i="3" s="1"/>
  <c r="BT441" i="2"/>
  <c r="BU441" i="2" s="1"/>
  <c r="AY425" i="3" s="1"/>
  <c r="BV441" i="2"/>
  <c r="BW441" i="2" s="1"/>
  <c r="AZ425" i="3" s="1"/>
  <c r="BX441" i="2"/>
  <c r="BY441" i="2" s="1"/>
  <c r="BA425" i="3" s="1"/>
  <c r="BZ441" i="2"/>
  <c r="CA441" i="2" s="1"/>
  <c r="BB425" i="3" s="1"/>
  <c r="BC425" i="3" s="1"/>
  <c r="CB441" i="2"/>
  <c r="CC441" i="2" s="1"/>
  <c r="BE425" i="3" s="1"/>
  <c r="BR442" i="2"/>
  <c r="BS442" i="2" s="1"/>
  <c r="AX426" i="3" s="1"/>
  <c r="BT442" i="2"/>
  <c r="BU442" i="2" s="1"/>
  <c r="AY426" i="3" s="1"/>
  <c r="BV442" i="2"/>
  <c r="BW442" i="2" s="1"/>
  <c r="AZ426" i="3" s="1"/>
  <c r="BX442" i="2"/>
  <c r="BY442" i="2" s="1"/>
  <c r="BA426" i="3" s="1"/>
  <c r="BZ442" i="2"/>
  <c r="CA442" i="2" s="1"/>
  <c r="BB426" i="3" s="1"/>
  <c r="BC426" i="3" s="1"/>
  <c r="CB442" i="2"/>
  <c r="CC442" i="2" s="1"/>
  <c r="BE426" i="3" s="1"/>
  <c r="BR443" i="2"/>
  <c r="BS443" i="2" s="1"/>
  <c r="AX427" i="3" s="1"/>
  <c r="BT443" i="2"/>
  <c r="BU443" i="2" s="1"/>
  <c r="AY427" i="3" s="1"/>
  <c r="BV443" i="2"/>
  <c r="BW443" i="2" s="1"/>
  <c r="AZ427" i="3" s="1"/>
  <c r="BX443" i="2"/>
  <c r="BY443" i="2" s="1"/>
  <c r="BA427" i="3" s="1"/>
  <c r="BZ443" i="2"/>
  <c r="CA443" i="2" s="1"/>
  <c r="BB427" i="3" s="1"/>
  <c r="CB443" i="2"/>
  <c r="CC443" i="2" s="1"/>
  <c r="BE427" i="3" s="1"/>
  <c r="BR444" i="2"/>
  <c r="BS444" i="2" s="1"/>
  <c r="AX428" i="3" s="1"/>
  <c r="BT444" i="2"/>
  <c r="BU444" i="2" s="1"/>
  <c r="AY428" i="3" s="1"/>
  <c r="BV444" i="2"/>
  <c r="BW444" i="2" s="1"/>
  <c r="AZ428" i="3" s="1"/>
  <c r="BX444" i="2"/>
  <c r="BY444" i="2" s="1"/>
  <c r="BA428" i="3" s="1"/>
  <c r="BZ444" i="2"/>
  <c r="CA444" i="2" s="1"/>
  <c r="BB428" i="3" s="1"/>
  <c r="BC428" i="3" s="1"/>
  <c r="CB444" i="2"/>
  <c r="CC444" i="2" s="1"/>
  <c r="BR445" i="2"/>
  <c r="BS445" i="2" s="1"/>
  <c r="BT445" i="2"/>
  <c r="BU445" i="2" s="1"/>
  <c r="BV445" i="2"/>
  <c r="BW445" i="2" s="1"/>
  <c r="BX445" i="2"/>
  <c r="BY445" i="2" s="1"/>
  <c r="BZ445" i="2"/>
  <c r="CA445" i="2" s="1"/>
  <c r="CB445" i="2"/>
  <c r="CC445" i="2" s="1"/>
  <c r="BR446" i="2"/>
  <c r="BS446" i="2" s="1"/>
  <c r="AX429" i="3" s="1"/>
  <c r="BT446" i="2"/>
  <c r="BU446" i="2" s="1"/>
  <c r="AY429" i="3" s="1"/>
  <c r="BV446" i="2"/>
  <c r="BW446" i="2" s="1"/>
  <c r="AZ429" i="3" s="1"/>
  <c r="BX446" i="2"/>
  <c r="BY446" i="2" s="1"/>
  <c r="BA429" i="3" s="1"/>
  <c r="BZ446" i="2"/>
  <c r="CA446" i="2" s="1"/>
  <c r="BB429" i="3" s="1"/>
  <c r="BC429" i="3" s="1"/>
  <c r="CB446" i="2"/>
  <c r="CC446" i="2" s="1"/>
  <c r="BE429" i="3" s="1"/>
  <c r="BR447" i="2"/>
  <c r="BS447" i="2" s="1"/>
  <c r="AX430" i="3" s="1"/>
  <c r="BT447" i="2"/>
  <c r="BU447" i="2" s="1"/>
  <c r="BV447" i="2"/>
  <c r="BW447" i="2" s="1"/>
  <c r="AZ430" i="3" s="1"/>
  <c r="BX447" i="2"/>
  <c r="BY447" i="2" s="1"/>
  <c r="BA430" i="3" s="1"/>
  <c r="BZ447" i="2"/>
  <c r="CA447" i="2" s="1"/>
  <c r="BC430" i="3" s="1"/>
  <c r="CB447" i="2"/>
  <c r="CC447" i="2" s="1"/>
  <c r="BE430" i="3" s="1"/>
  <c r="BR448" i="2"/>
  <c r="BS448" i="2" s="1"/>
  <c r="AX431" i="3" s="1"/>
  <c r="BT448" i="2"/>
  <c r="BU448" i="2" s="1"/>
  <c r="AY431" i="3" s="1"/>
  <c r="BV448" i="2"/>
  <c r="BW448" i="2" s="1"/>
  <c r="AZ431" i="3" s="1"/>
  <c r="BX448" i="2"/>
  <c r="BY448" i="2" s="1"/>
  <c r="BA431" i="3" s="1"/>
  <c r="BZ448" i="2"/>
  <c r="CA448" i="2" s="1"/>
  <c r="BB431" i="3" s="1"/>
  <c r="BC431" i="3" s="1"/>
  <c r="CB448" i="2"/>
  <c r="CC448" i="2" s="1"/>
  <c r="BE431" i="3" s="1"/>
  <c r="BR449" i="2"/>
  <c r="BS449" i="2" s="1"/>
  <c r="AX432" i="3" s="1"/>
  <c r="BT449" i="2"/>
  <c r="BU449" i="2" s="1"/>
  <c r="AY432" i="3" s="1"/>
  <c r="BV449" i="2"/>
  <c r="BW449" i="2" s="1"/>
  <c r="AZ432" i="3" s="1"/>
  <c r="BX449" i="2"/>
  <c r="BY449" i="2" s="1"/>
  <c r="BA432" i="3" s="1"/>
  <c r="BZ449" i="2"/>
  <c r="CA449" i="2" s="1"/>
  <c r="BB432" i="3" s="1"/>
  <c r="BC432" i="3" s="1"/>
  <c r="CB449" i="2"/>
  <c r="CC449" i="2" s="1"/>
  <c r="BE432" i="3" s="1"/>
  <c r="BR450" i="2"/>
  <c r="BS450" i="2" s="1"/>
  <c r="AX433" i="3" s="1"/>
  <c r="BT450" i="2"/>
  <c r="BU450" i="2" s="1"/>
  <c r="AY433" i="3" s="1"/>
  <c r="BV450" i="2"/>
  <c r="BW450" i="2" s="1"/>
  <c r="AZ433" i="3" s="1"/>
  <c r="BX450" i="2"/>
  <c r="BY450" i="2" s="1"/>
  <c r="BA433" i="3" s="1"/>
  <c r="BZ450" i="2"/>
  <c r="CA450" i="2" s="1"/>
  <c r="BB433" i="3" s="1"/>
  <c r="BC433" i="3" s="1"/>
  <c r="CB450" i="2"/>
  <c r="CC450" i="2" s="1"/>
  <c r="BE433" i="3" s="1"/>
  <c r="BR451" i="2"/>
  <c r="BS451" i="2" s="1"/>
  <c r="AX434" i="3" s="1"/>
  <c r="BT451" i="2"/>
  <c r="BU451" i="2" s="1"/>
  <c r="AY434" i="3" s="1"/>
  <c r="BV451" i="2"/>
  <c r="BW451" i="2" s="1"/>
  <c r="AZ434" i="3" s="1"/>
  <c r="BX451" i="2"/>
  <c r="BY451" i="2" s="1"/>
  <c r="BA434" i="3" s="1"/>
  <c r="BZ451" i="2"/>
  <c r="CA451" i="2" s="1"/>
  <c r="BB434" i="3" s="1"/>
  <c r="BC434" i="3" s="1"/>
  <c r="CB451" i="2"/>
  <c r="CC451" i="2" s="1"/>
  <c r="BE434" i="3" s="1"/>
  <c r="BR452" i="2"/>
  <c r="BS452" i="2" s="1"/>
  <c r="AX435" i="3" s="1"/>
  <c r="BT452" i="2"/>
  <c r="BU452" i="2" s="1"/>
  <c r="AY435" i="3" s="1"/>
  <c r="BV452" i="2"/>
  <c r="BW452" i="2" s="1"/>
  <c r="AZ435" i="3" s="1"/>
  <c r="BX452" i="2"/>
  <c r="BY452" i="2" s="1"/>
  <c r="BA435" i="3" s="1"/>
  <c r="BZ452" i="2"/>
  <c r="CA452" i="2" s="1"/>
  <c r="BB435" i="3" s="1"/>
  <c r="BC435" i="3" s="1"/>
  <c r="CB452" i="2"/>
  <c r="CC452" i="2" s="1"/>
  <c r="BE435" i="3" s="1"/>
  <c r="BR453" i="2"/>
  <c r="BS453" i="2" s="1"/>
  <c r="AX436" i="3" s="1"/>
  <c r="BT453" i="2"/>
  <c r="BU453" i="2" s="1"/>
  <c r="AY436" i="3" s="1"/>
  <c r="BV453" i="2"/>
  <c r="BW453" i="2" s="1"/>
  <c r="AZ436" i="3" s="1"/>
  <c r="BX453" i="2"/>
  <c r="BY453" i="2" s="1"/>
  <c r="BA436" i="3" s="1"/>
  <c r="BZ453" i="2"/>
  <c r="CA453" i="2" s="1"/>
  <c r="BB436" i="3" s="1"/>
  <c r="BC436" i="3" s="1"/>
  <c r="CB453" i="2"/>
  <c r="CC453" i="2" s="1"/>
  <c r="BE436" i="3" s="1"/>
  <c r="BR454" i="2"/>
  <c r="BS454" i="2" s="1"/>
  <c r="AX437" i="3" s="1"/>
  <c r="BT454" i="2"/>
  <c r="BU454" i="2" s="1"/>
  <c r="AY437" i="3" s="1"/>
  <c r="BV454" i="2"/>
  <c r="BW454" i="2" s="1"/>
  <c r="AZ437" i="3" s="1"/>
  <c r="BX454" i="2"/>
  <c r="BY454" i="2" s="1"/>
  <c r="BA437" i="3" s="1"/>
  <c r="BZ454" i="2"/>
  <c r="CA454" i="2" s="1"/>
  <c r="BB437" i="3" s="1"/>
  <c r="BC437" i="3" s="1"/>
  <c r="CB454" i="2"/>
  <c r="CC454" i="2" s="1"/>
  <c r="BE437" i="3" s="1"/>
  <c r="BR455" i="2"/>
  <c r="BS455" i="2" s="1"/>
  <c r="AX438" i="3" s="1"/>
  <c r="BT455" i="2"/>
  <c r="BU455" i="2" s="1"/>
  <c r="AY438" i="3" s="1"/>
  <c r="BV455" i="2"/>
  <c r="BW455" i="2" s="1"/>
  <c r="AZ438" i="3" s="1"/>
  <c r="BX455" i="2"/>
  <c r="BY455" i="2" s="1"/>
  <c r="BA438" i="3" s="1"/>
  <c r="BZ455" i="2"/>
  <c r="CA455" i="2" s="1"/>
  <c r="BB438" i="3" s="1"/>
  <c r="BC438" i="3" s="1"/>
  <c r="CB455" i="2"/>
  <c r="CC455" i="2" s="1"/>
  <c r="BE438" i="3" s="1"/>
  <c r="BR456" i="2"/>
  <c r="BS456" i="2" s="1"/>
  <c r="AX439" i="3" s="1"/>
  <c r="BT456" i="2"/>
  <c r="BU456" i="2" s="1"/>
  <c r="AY439" i="3" s="1"/>
  <c r="BV456" i="2"/>
  <c r="BW456" i="2" s="1"/>
  <c r="AZ439" i="3" s="1"/>
  <c r="BX456" i="2"/>
  <c r="BY456" i="2" s="1"/>
  <c r="BA439" i="3" s="1"/>
  <c r="BZ456" i="2"/>
  <c r="CA456" i="2" s="1"/>
  <c r="BB439" i="3" s="1"/>
  <c r="BC439" i="3" s="1"/>
  <c r="CB456" i="2"/>
  <c r="CC456" i="2" s="1"/>
  <c r="BE439" i="3" s="1"/>
  <c r="BR457" i="2"/>
  <c r="BS457" i="2" s="1"/>
  <c r="AX440" i="3" s="1"/>
  <c r="BT457" i="2"/>
  <c r="BU457" i="2" s="1"/>
  <c r="AY440" i="3" s="1"/>
  <c r="BV457" i="2"/>
  <c r="BW457" i="2" s="1"/>
  <c r="AZ440" i="3" s="1"/>
  <c r="BX457" i="2"/>
  <c r="BY457" i="2" s="1"/>
  <c r="BA440" i="3" s="1"/>
  <c r="BZ457" i="2"/>
  <c r="CA457" i="2" s="1"/>
  <c r="BB440" i="3" s="1"/>
  <c r="BC440" i="3" s="1"/>
  <c r="CB457" i="2"/>
  <c r="CC457" i="2" s="1"/>
  <c r="BE440" i="3" s="1"/>
  <c r="BR458" i="2"/>
  <c r="BS458" i="2" s="1"/>
  <c r="AX441" i="3" s="1"/>
  <c r="BT458" i="2"/>
  <c r="BU458" i="2" s="1"/>
  <c r="AY441" i="3" s="1"/>
  <c r="BV458" i="2"/>
  <c r="BW458" i="2" s="1"/>
  <c r="AZ441" i="3" s="1"/>
  <c r="BX458" i="2"/>
  <c r="BY458" i="2" s="1"/>
  <c r="BA441" i="3" s="1"/>
  <c r="BZ458" i="2"/>
  <c r="CA458" i="2" s="1"/>
  <c r="BB441" i="3" s="1"/>
  <c r="BC441" i="3" s="1"/>
  <c r="CB458" i="2"/>
  <c r="CC458" i="2" s="1"/>
  <c r="BE441" i="3" s="1"/>
  <c r="BR459" i="2"/>
  <c r="BS459" i="2" s="1"/>
  <c r="AX442" i="3" s="1"/>
  <c r="BT459" i="2"/>
  <c r="BU459" i="2" s="1"/>
  <c r="AY442" i="3" s="1"/>
  <c r="BV459" i="2"/>
  <c r="BW459" i="2" s="1"/>
  <c r="AZ442" i="3" s="1"/>
  <c r="BX459" i="2"/>
  <c r="BY459" i="2" s="1"/>
  <c r="BA442" i="3" s="1"/>
  <c r="BZ459" i="2"/>
  <c r="CA459" i="2" s="1"/>
  <c r="BB442" i="3" s="1"/>
  <c r="BC442" i="3" s="1"/>
  <c r="CB459" i="2"/>
  <c r="CC459" i="2" s="1"/>
  <c r="BE442" i="3" s="1"/>
  <c r="BR460" i="2"/>
  <c r="BS460" i="2" s="1"/>
  <c r="AX443" i="3" s="1"/>
  <c r="BT460" i="2"/>
  <c r="BU460" i="2" s="1"/>
  <c r="AY443" i="3" s="1"/>
  <c r="BV460" i="2"/>
  <c r="BW460" i="2" s="1"/>
  <c r="AZ443" i="3" s="1"/>
  <c r="BX460" i="2"/>
  <c r="BY460" i="2" s="1"/>
  <c r="BA443" i="3" s="1"/>
  <c r="BZ460" i="2"/>
  <c r="CA460" i="2" s="1"/>
  <c r="BB443" i="3" s="1"/>
  <c r="BC443" i="3" s="1"/>
  <c r="CB460" i="2"/>
  <c r="CC460" i="2" s="1"/>
  <c r="BE443" i="3" s="1"/>
  <c r="BR461" i="2"/>
  <c r="BS461" i="2" s="1"/>
  <c r="AX444" i="3" s="1"/>
  <c r="BT461" i="2"/>
  <c r="BU461" i="2" s="1"/>
  <c r="AY444" i="3" s="1"/>
  <c r="BV461" i="2"/>
  <c r="BW461" i="2" s="1"/>
  <c r="AZ444" i="3" s="1"/>
  <c r="BX461" i="2"/>
  <c r="BY461" i="2" s="1"/>
  <c r="BA444" i="3" s="1"/>
  <c r="BZ461" i="2"/>
  <c r="CA461" i="2" s="1"/>
  <c r="BB444" i="3" s="1"/>
  <c r="BC444" i="3" s="1"/>
  <c r="CB461" i="2"/>
  <c r="CC461" i="2" s="1"/>
  <c r="BE444" i="3" s="1"/>
  <c r="BR462" i="2"/>
  <c r="BS462" i="2" s="1"/>
  <c r="AX445" i="3" s="1"/>
  <c r="BT462" i="2"/>
  <c r="BU462" i="2" s="1"/>
  <c r="AY445" i="3" s="1"/>
  <c r="BV462" i="2"/>
  <c r="BW462" i="2" s="1"/>
  <c r="AZ445" i="3" s="1"/>
  <c r="BX462" i="2"/>
  <c r="BY462" i="2" s="1"/>
  <c r="BA445" i="3" s="1"/>
  <c r="BZ462" i="2"/>
  <c r="CA462" i="2" s="1"/>
  <c r="BB445" i="3" s="1"/>
  <c r="BC445" i="3" s="1"/>
  <c r="CB462" i="2"/>
  <c r="CC462" i="2" s="1"/>
  <c r="BE445" i="3" s="1"/>
  <c r="BR463" i="2"/>
  <c r="BS463" i="2" s="1"/>
  <c r="AX446" i="3" s="1"/>
  <c r="BT463" i="2"/>
  <c r="BU463" i="2" s="1"/>
  <c r="AY446" i="3" s="1"/>
  <c r="BV463" i="2"/>
  <c r="BW463" i="2" s="1"/>
  <c r="AZ446" i="3" s="1"/>
  <c r="BX463" i="2"/>
  <c r="BY463" i="2" s="1"/>
  <c r="BA446" i="3" s="1"/>
  <c r="BZ463" i="2"/>
  <c r="CA463" i="2" s="1"/>
  <c r="BB446" i="3" s="1"/>
  <c r="BC446" i="3" s="1"/>
  <c r="CB463" i="2"/>
  <c r="CC463" i="2" s="1"/>
  <c r="BE446" i="3" s="1"/>
  <c r="BR464" i="2"/>
  <c r="BS464" i="2" s="1"/>
  <c r="BT464" i="2"/>
  <c r="BU464" i="2" s="1"/>
  <c r="BV464" i="2"/>
  <c r="BW464" i="2" s="1"/>
  <c r="BX464" i="2"/>
  <c r="BY464" i="2" s="1"/>
  <c r="BZ464" i="2"/>
  <c r="CA464" i="2" s="1"/>
  <c r="CB464" i="2"/>
  <c r="CC464" i="2" s="1"/>
  <c r="BR465" i="2"/>
  <c r="BS465" i="2" s="1"/>
  <c r="AX447" i="3" s="1"/>
  <c r="BT465" i="2"/>
  <c r="BU465" i="2" s="1"/>
  <c r="AY447" i="3" s="1"/>
  <c r="BV465" i="2"/>
  <c r="BW465" i="2" s="1"/>
  <c r="AZ447" i="3" s="1"/>
  <c r="BX465" i="2"/>
  <c r="BY465" i="2" s="1"/>
  <c r="BA447" i="3" s="1"/>
  <c r="BZ465" i="2"/>
  <c r="CA465" i="2" s="1"/>
  <c r="BB447" i="3" s="1"/>
  <c r="BC447" i="3" s="1"/>
  <c r="CB465" i="2"/>
  <c r="CC465" i="2" s="1"/>
  <c r="BE447" i="3" s="1"/>
  <c r="BR466" i="2"/>
  <c r="BS466" i="2" s="1"/>
  <c r="AX448" i="3" s="1"/>
  <c r="BT466" i="2"/>
  <c r="BU466" i="2" s="1"/>
  <c r="AY448" i="3" s="1"/>
  <c r="BV466" i="2"/>
  <c r="BW466" i="2" s="1"/>
  <c r="AZ448" i="3" s="1"/>
  <c r="BX466" i="2"/>
  <c r="BY466" i="2" s="1"/>
  <c r="BA448" i="3" s="1"/>
  <c r="BZ466" i="2"/>
  <c r="CA466" i="2" s="1"/>
  <c r="BB448" i="3" s="1"/>
  <c r="BC448" i="3" s="1"/>
  <c r="CB466" i="2"/>
  <c r="CC466" i="2" s="1"/>
  <c r="BE448" i="3" s="1"/>
  <c r="BR467" i="2"/>
  <c r="BS467" i="2" s="1"/>
  <c r="AX449" i="3" s="1"/>
  <c r="BT467" i="2"/>
  <c r="BU467" i="2" s="1"/>
  <c r="AY449" i="3" s="1"/>
  <c r="BV467" i="2"/>
  <c r="BW467" i="2" s="1"/>
  <c r="AZ449" i="3" s="1"/>
  <c r="BX467" i="2"/>
  <c r="BY467" i="2" s="1"/>
  <c r="BA449" i="3" s="1"/>
  <c r="BZ467" i="2"/>
  <c r="CA467" i="2" s="1"/>
  <c r="BB449" i="3" s="1"/>
  <c r="BC449" i="3" s="1"/>
  <c r="CB467" i="2"/>
  <c r="CC467" i="2" s="1"/>
  <c r="BE449" i="3" s="1"/>
  <c r="BR468" i="2"/>
  <c r="BS468" i="2" s="1"/>
  <c r="AX450" i="3" s="1"/>
  <c r="BT468" i="2"/>
  <c r="BU468" i="2" s="1"/>
  <c r="AY450" i="3" s="1"/>
  <c r="BV468" i="2"/>
  <c r="BW468" i="2" s="1"/>
  <c r="AZ450" i="3" s="1"/>
  <c r="BX468" i="2"/>
  <c r="BY468" i="2" s="1"/>
  <c r="BA450" i="3" s="1"/>
  <c r="BZ468" i="2"/>
  <c r="CA468" i="2" s="1"/>
  <c r="BB450" i="3" s="1"/>
  <c r="BC450" i="3" s="1"/>
  <c r="CB468" i="2"/>
  <c r="CC468" i="2" s="1"/>
  <c r="BE450" i="3" s="1"/>
  <c r="BR469" i="2"/>
  <c r="BS469" i="2" s="1"/>
  <c r="AX451" i="3" s="1"/>
  <c r="BT469" i="2"/>
  <c r="BU469" i="2" s="1"/>
  <c r="AY451" i="3" s="1"/>
  <c r="BV469" i="2"/>
  <c r="BW469" i="2" s="1"/>
  <c r="AZ451" i="3" s="1"/>
  <c r="BX469" i="2"/>
  <c r="BY469" i="2" s="1"/>
  <c r="BA451" i="3" s="1"/>
  <c r="BZ469" i="2"/>
  <c r="CA469" i="2" s="1"/>
  <c r="BB451" i="3" s="1"/>
  <c r="BC451" i="3" s="1"/>
  <c r="CB469" i="2"/>
  <c r="CC469" i="2" s="1"/>
  <c r="BE451" i="3" s="1"/>
  <c r="BR470" i="2"/>
  <c r="BS470" i="2" s="1"/>
  <c r="AX452" i="3" s="1"/>
  <c r="BT470" i="2"/>
  <c r="BU470" i="2" s="1"/>
  <c r="AY452" i="3" s="1"/>
  <c r="BV470" i="2"/>
  <c r="BW470" i="2" s="1"/>
  <c r="AZ452" i="3" s="1"/>
  <c r="BX470" i="2"/>
  <c r="BY470" i="2" s="1"/>
  <c r="BA452" i="3" s="1"/>
  <c r="BZ470" i="2"/>
  <c r="CA470" i="2" s="1"/>
  <c r="BB452" i="3" s="1"/>
  <c r="BC452" i="3" s="1"/>
  <c r="CB470" i="2"/>
  <c r="CC470" i="2" s="1"/>
  <c r="BE452" i="3" s="1"/>
  <c r="BR471" i="2"/>
  <c r="BS471" i="2" s="1"/>
  <c r="AX453" i="3" s="1"/>
  <c r="BT471" i="2"/>
  <c r="BU471" i="2" s="1"/>
  <c r="AY453" i="3" s="1"/>
  <c r="BV471" i="2"/>
  <c r="BW471" i="2" s="1"/>
  <c r="AZ453" i="3" s="1"/>
  <c r="BX471" i="2"/>
  <c r="BY471" i="2" s="1"/>
  <c r="BA453" i="3" s="1"/>
  <c r="BZ471" i="2"/>
  <c r="CA471" i="2" s="1"/>
  <c r="BB453" i="3" s="1"/>
  <c r="BC453" i="3" s="1"/>
  <c r="CB471" i="2"/>
  <c r="CC471" i="2" s="1"/>
  <c r="BE453" i="3" s="1"/>
  <c r="BR472" i="2"/>
  <c r="BS472" i="2" s="1"/>
  <c r="AX454" i="3" s="1"/>
  <c r="BT472" i="2"/>
  <c r="BU472" i="2" s="1"/>
  <c r="AY454" i="3" s="1"/>
  <c r="BV472" i="2"/>
  <c r="BW472" i="2" s="1"/>
  <c r="AZ454" i="3" s="1"/>
  <c r="BX472" i="2"/>
  <c r="BY472" i="2" s="1"/>
  <c r="BA454" i="3" s="1"/>
  <c r="BZ472" i="2"/>
  <c r="CA472" i="2" s="1"/>
  <c r="BC454" i="3" s="1"/>
  <c r="CB472" i="2"/>
  <c r="CC472" i="2" s="1"/>
  <c r="BE454" i="3" s="1"/>
  <c r="BR473" i="2"/>
  <c r="BS473" i="2" s="1"/>
  <c r="AX455" i="3" s="1"/>
  <c r="BT473" i="2"/>
  <c r="BU473" i="2" s="1"/>
  <c r="AY455" i="3" s="1"/>
  <c r="BV473" i="2"/>
  <c r="BW473" i="2" s="1"/>
  <c r="AZ455" i="3" s="1"/>
  <c r="BX473" i="2"/>
  <c r="BY473" i="2" s="1"/>
  <c r="BA455" i="3" s="1"/>
  <c r="BZ473" i="2"/>
  <c r="CA473" i="2" s="1"/>
  <c r="BB455" i="3" s="1"/>
  <c r="BC455" i="3" s="1"/>
  <c r="CB473" i="2"/>
  <c r="CC473" i="2" s="1"/>
  <c r="BE455" i="3" s="1"/>
  <c r="BR474" i="2"/>
  <c r="BS474" i="2" s="1"/>
  <c r="AX456" i="3" s="1"/>
  <c r="BT474" i="2"/>
  <c r="BU474" i="2" s="1"/>
  <c r="AY456" i="3" s="1"/>
  <c r="BV474" i="2"/>
  <c r="BW474" i="2" s="1"/>
  <c r="AZ456" i="3" s="1"/>
  <c r="BX474" i="2"/>
  <c r="BY474" i="2" s="1"/>
  <c r="BA456" i="3" s="1"/>
  <c r="BZ474" i="2"/>
  <c r="CA474" i="2" s="1"/>
  <c r="BB456" i="3" s="1"/>
  <c r="BC456" i="3" s="1"/>
  <c r="CB474" i="2"/>
  <c r="CC474" i="2" s="1"/>
  <c r="BE456" i="3" s="1"/>
  <c r="BR475" i="2"/>
  <c r="BS475" i="2" s="1"/>
  <c r="AX457" i="3" s="1"/>
  <c r="BT475" i="2"/>
  <c r="BU475" i="2" s="1"/>
  <c r="AY457" i="3" s="1"/>
  <c r="BV475" i="2"/>
  <c r="BW475" i="2" s="1"/>
  <c r="AZ457" i="3" s="1"/>
  <c r="BX475" i="2"/>
  <c r="BY475" i="2" s="1"/>
  <c r="BA457" i="3" s="1"/>
  <c r="BZ475" i="2"/>
  <c r="CA475" i="2" s="1"/>
  <c r="BB457" i="3" s="1"/>
  <c r="BC457" i="3" s="1"/>
  <c r="CB475" i="2"/>
  <c r="CC475" i="2" s="1"/>
  <c r="BE457" i="3" s="1"/>
  <c r="BR476" i="2"/>
  <c r="BS476" i="2" s="1"/>
  <c r="AX458" i="3" s="1"/>
  <c r="BT476" i="2"/>
  <c r="BU476" i="2" s="1"/>
  <c r="AY458" i="3" s="1"/>
  <c r="BV476" i="2"/>
  <c r="BW476" i="2" s="1"/>
  <c r="AZ458" i="3" s="1"/>
  <c r="BX476" i="2"/>
  <c r="BY476" i="2" s="1"/>
  <c r="BA458" i="3" s="1"/>
  <c r="BZ476" i="2"/>
  <c r="CA476" i="2" s="1"/>
  <c r="BB458" i="3" s="1"/>
  <c r="BC458" i="3" s="1"/>
  <c r="CB476" i="2"/>
  <c r="CC476" i="2" s="1"/>
  <c r="BE458" i="3" s="1"/>
  <c r="BR477" i="2"/>
  <c r="BS477" i="2" s="1"/>
  <c r="AX459" i="3" s="1"/>
  <c r="BT477" i="2"/>
  <c r="BU477" i="2" s="1"/>
  <c r="AY459" i="3" s="1"/>
  <c r="BV477" i="2"/>
  <c r="BW477" i="2" s="1"/>
  <c r="AZ459" i="3" s="1"/>
  <c r="BX477" i="2"/>
  <c r="BY477" i="2" s="1"/>
  <c r="BA459" i="3" s="1"/>
  <c r="BZ477" i="2"/>
  <c r="CA477" i="2" s="1"/>
  <c r="BB459" i="3" s="1"/>
  <c r="BC459" i="3" s="1"/>
  <c r="CB477" i="2"/>
  <c r="CC477" i="2" s="1"/>
  <c r="BR478" i="2"/>
  <c r="BS478" i="2" s="1"/>
  <c r="AX460" i="3" s="1"/>
  <c r="BT478" i="2"/>
  <c r="BU478" i="2" s="1"/>
  <c r="AY460" i="3" s="1"/>
  <c r="BV478" i="2"/>
  <c r="BW478" i="2" s="1"/>
  <c r="AZ460" i="3" s="1"/>
  <c r="BX478" i="2"/>
  <c r="BY478" i="2" s="1"/>
  <c r="BA460" i="3" s="1"/>
  <c r="BZ478" i="2"/>
  <c r="CA478" i="2" s="1"/>
  <c r="BB460" i="3" s="1"/>
  <c r="BC460" i="3" s="1"/>
  <c r="CB478" i="2"/>
  <c r="CC478" i="2" s="1"/>
  <c r="BE460" i="3" s="1"/>
  <c r="BR479" i="2"/>
  <c r="BS479" i="2" s="1"/>
  <c r="AX461" i="3" s="1"/>
  <c r="BT479" i="2"/>
  <c r="BU479" i="2" s="1"/>
  <c r="AY461" i="3" s="1"/>
  <c r="BV479" i="2"/>
  <c r="BW479" i="2" s="1"/>
  <c r="AZ461" i="3" s="1"/>
  <c r="BX479" i="2"/>
  <c r="BY479" i="2" s="1"/>
  <c r="BA461" i="3" s="1"/>
  <c r="BZ479" i="2"/>
  <c r="CA479" i="2" s="1"/>
  <c r="BB461" i="3" s="1"/>
  <c r="BC461" i="3" s="1"/>
  <c r="CB479" i="2"/>
  <c r="CC479" i="2" s="1"/>
  <c r="BE461" i="3" s="1"/>
  <c r="BR480" i="2"/>
  <c r="BS480" i="2" s="1"/>
  <c r="AX462" i="3" s="1"/>
  <c r="BT480" i="2"/>
  <c r="BU480" i="2" s="1"/>
  <c r="AY462" i="3" s="1"/>
  <c r="BV480" i="2"/>
  <c r="BW480" i="2" s="1"/>
  <c r="AZ462" i="3" s="1"/>
  <c r="BX480" i="2"/>
  <c r="BY480" i="2" s="1"/>
  <c r="BA462" i="3" s="1"/>
  <c r="BZ480" i="2"/>
  <c r="CA480" i="2" s="1"/>
  <c r="BB462" i="3" s="1"/>
  <c r="BC462" i="3" s="1"/>
  <c r="CB480" i="2"/>
  <c r="CC480" i="2" s="1"/>
  <c r="BE462" i="3" s="1"/>
  <c r="BR481" i="2"/>
  <c r="BS481" i="2" s="1"/>
  <c r="AX463" i="3" s="1"/>
  <c r="BT481" i="2"/>
  <c r="BU481" i="2" s="1"/>
  <c r="AY463" i="3" s="1"/>
  <c r="BV481" i="2"/>
  <c r="BW481" i="2" s="1"/>
  <c r="AZ463" i="3" s="1"/>
  <c r="BX481" i="2"/>
  <c r="BY481" i="2" s="1"/>
  <c r="BA463" i="3" s="1"/>
  <c r="BZ481" i="2"/>
  <c r="CA481" i="2" s="1"/>
  <c r="BB463" i="3" s="1"/>
  <c r="BC463" i="3" s="1"/>
  <c r="CB481" i="2"/>
  <c r="CC481" i="2" s="1"/>
  <c r="BE463" i="3" s="1"/>
  <c r="BR482" i="2"/>
  <c r="BS482" i="2" s="1"/>
  <c r="AX464" i="3" s="1"/>
  <c r="BT482" i="2"/>
  <c r="BU482" i="2" s="1"/>
  <c r="AY464" i="3" s="1"/>
  <c r="BV482" i="2"/>
  <c r="BW482" i="2" s="1"/>
  <c r="AZ464" i="3" s="1"/>
  <c r="BX482" i="2"/>
  <c r="BY482" i="2" s="1"/>
  <c r="BA464" i="3" s="1"/>
  <c r="BZ482" i="2"/>
  <c r="CA482" i="2" s="1"/>
  <c r="BB464" i="3" s="1"/>
  <c r="BC464" i="3" s="1"/>
  <c r="CB482" i="2"/>
  <c r="CC482" i="2" s="1"/>
  <c r="BE464" i="3" s="1"/>
  <c r="BR483" i="2"/>
  <c r="BS483" i="2" s="1"/>
  <c r="AX465" i="3" s="1"/>
  <c r="BT483" i="2"/>
  <c r="BU483" i="2" s="1"/>
  <c r="AY465" i="3" s="1"/>
  <c r="BV483" i="2"/>
  <c r="BW483" i="2" s="1"/>
  <c r="AZ465" i="3" s="1"/>
  <c r="BX483" i="2"/>
  <c r="BY483" i="2" s="1"/>
  <c r="BA465" i="3" s="1"/>
  <c r="BZ483" i="2"/>
  <c r="CA483" i="2" s="1"/>
  <c r="BB465" i="3" s="1"/>
  <c r="BC465" i="3" s="1"/>
  <c r="CB483" i="2"/>
  <c r="CC483" i="2" s="1"/>
  <c r="BE465" i="3" s="1"/>
  <c r="BR484" i="2"/>
  <c r="BS484" i="2" s="1"/>
  <c r="BT484" i="2"/>
  <c r="BU484" i="2" s="1"/>
  <c r="AY466" i="3" s="1"/>
  <c r="BV484" i="2"/>
  <c r="BW484" i="2" s="1"/>
  <c r="AZ466" i="3" s="1"/>
  <c r="BX484" i="2"/>
  <c r="BY484" i="2" s="1"/>
  <c r="BA466" i="3" s="1"/>
  <c r="BZ484" i="2"/>
  <c r="CA484" i="2" s="1"/>
  <c r="BB466" i="3" s="1"/>
  <c r="BC466" i="3" s="1"/>
  <c r="CB484" i="2"/>
  <c r="CC484" i="2" s="1"/>
  <c r="BE466" i="3" s="1"/>
  <c r="BR485" i="2"/>
  <c r="BS485" i="2" s="1"/>
  <c r="AX467" i="3" s="1"/>
  <c r="BT485" i="2"/>
  <c r="BU485" i="2" s="1"/>
  <c r="AY467" i="3" s="1"/>
  <c r="BV485" i="2"/>
  <c r="BW485" i="2" s="1"/>
  <c r="AZ467" i="3" s="1"/>
  <c r="BX485" i="2"/>
  <c r="BY485" i="2" s="1"/>
  <c r="BA467" i="3" s="1"/>
  <c r="BZ485" i="2"/>
  <c r="CA485" i="2" s="1"/>
  <c r="BB467" i="3" s="1"/>
  <c r="BC467" i="3" s="1"/>
  <c r="CB485" i="2"/>
  <c r="CC485" i="2" s="1"/>
  <c r="BE467" i="3" s="1"/>
  <c r="BR486" i="2"/>
  <c r="BS486" i="2" s="1"/>
  <c r="AX468" i="3" s="1"/>
  <c r="BT486" i="2"/>
  <c r="BU486" i="2" s="1"/>
  <c r="AY468" i="3" s="1"/>
  <c r="BV486" i="2"/>
  <c r="BW486" i="2" s="1"/>
  <c r="AZ468" i="3" s="1"/>
  <c r="BX486" i="2"/>
  <c r="BY486" i="2" s="1"/>
  <c r="BA468" i="3" s="1"/>
  <c r="BZ486" i="2"/>
  <c r="CA486" i="2" s="1"/>
  <c r="BB468" i="3" s="1"/>
  <c r="BC468" i="3" s="1"/>
  <c r="CB486" i="2"/>
  <c r="CC486" i="2" s="1"/>
  <c r="BE468" i="3" s="1"/>
  <c r="BR487" i="2"/>
  <c r="BS487" i="2" s="1"/>
  <c r="BT487" i="2"/>
  <c r="BU487" i="2" s="1"/>
  <c r="AY469" i="3" s="1"/>
  <c r="BV487" i="2"/>
  <c r="BW487" i="2" s="1"/>
  <c r="AZ469" i="3" s="1"/>
  <c r="BX487" i="2"/>
  <c r="BY487" i="2" s="1"/>
  <c r="BA469" i="3" s="1"/>
  <c r="BZ487" i="2"/>
  <c r="CA487" i="2" s="1"/>
  <c r="BB469" i="3" s="1"/>
  <c r="BC469" i="3" s="1"/>
  <c r="CB487" i="2"/>
  <c r="CC487" i="2" s="1"/>
  <c r="BE469" i="3" s="1"/>
  <c r="BR488" i="2"/>
  <c r="BS488" i="2" s="1"/>
  <c r="AX470" i="3" s="1"/>
  <c r="BT488" i="2"/>
  <c r="BU488" i="2" s="1"/>
  <c r="AY470" i="3" s="1"/>
  <c r="BV488" i="2"/>
  <c r="BW488" i="2" s="1"/>
  <c r="AZ470" i="3" s="1"/>
  <c r="BX488" i="2"/>
  <c r="BY488" i="2" s="1"/>
  <c r="BA470" i="3" s="1"/>
  <c r="BZ488" i="2"/>
  <c r="CA488" i="2" s="1"/>
  <c r="BB470" i="3" s="1"/>
  <c r="BC470" i="3" s="1"/>
  <c r="CB488" i="2"/>
  <c r="CC488" i="2" s="1"/>
  <c r="BE470" i="3" s="1"/>
  <c r="BR489" i="2"/>
  <c r="BS489" i="2" s="1"/>
  <c r="AX471" i="3" s="1"/>
  <c r="BT489" i="2"/>
  <c r="BU489" i="2" s="1"/>
  <c r="AY471" i="3" s="1"/>
  <c r="BV489" i="2"/>
  <c r="BW489" i="2" s="1"/>
  <c r="AZ471" i="3" s="1"/>
  <c r="BX489" i="2"/>
  <c r="BY489" i="2" s="1"/>
  <c r="BA471" i="3" s="1"/>
  <c r="BZ489" i="2"/>
  <c r="CA489" i="2" s="1"/>
  <c r="BB471" i="3" s="1"/>
  <c r="BC471" i="3" s="1"/>
  <c r="CB489" i="2"/>
  <c r="CC489" i="2" s="1"/>
  <c r="BE471" i="3" s="1"/>
  <c r="BR490" i="2"/>
  <c r="BS490" i="2" s="1"/>
  <c r="AX472" i="3" s="1"/>
  <c r="BT490" i="2"/>
  <c r="BU490" i="2" s="1"/>
  <c r="AY472" i="3" s="1"/>
  <c r="BV490" i="2"/>
  <c r="BW490" i="2" s="1"/>
  <c r="AZ472" i="3" s="1"/>
  <c r="BX490" i="2"/>
  <c r="BY490" i="2" s="1"/>
  <c r="BA472" i="3" s="1"/>
  <c r="BZ490" i="2"/>
  <c r="CA490" i="2" s="1"/>
  <c r="BB472" i="3" s="1"/>
  <c r="BC472" i="3" s="1"/>
  <c r="CB490" i="2"/>
  <c r="CC490" i="2" s="1"/>
  <c r="BE472" i="3" s="1"/>
  <c r="BR491" i="2"/>
  <c r="BS491" i="2" s="1"/>
  <c r="AX473" i="3" s="1"/>
  <c r="BT491" i="2"/>
  <c r="BU491" i="2" s="1"/>
  <c r="AY473" i="3" s="1"/>
  <c r="BV491" i="2"/>
  <c r="BW491" i="2" s="1"/>
  <c r="AZ473" i="3" s="1"/>
  <c r="BX491" i="2"/>
  <c r="BY491" i="2" s="1"/>
  <c r="BA473" i="3" s="1"/>
  <c r="BZ491" i="2"/>
  <c r="CA491" i="2" s="1"/>
  <c r="BB473" i="3" s="1"/>
  <c r="BC473" i="3" s="1"/>
  <c r="CB491" i="2"/>
  <c r="CC491" i="2" s="1"/>
  <c r="BE473" i="3" s="1"/>
  <c r="BR492" i="2"/>
  <c r="BS492" i="2" s="1"/>
  <c r="AX474" i="3" s="1"/>
  <c r="BT492" i="2"/>
  <c r="BU492" i="2" s="1"/>
  <c r="AY474" i="3" s="1"/>
  <c r="BV492" i="2"/>
  <c r="BW492" i="2" s="1"/>
  <c r="AZ474" i="3" s="1"/>
  <c r="BX492" i="2"/>
  <c r="BY492" i="2" s="1"/>
  <c r="BA474" i="3" s="1"/>
  <c r="BZ492" i="2"/>
  <c r="CA492" i="2" s="1"/>
  <c r="BB474" i="3" s="1"/>
  <c r="BC474" i="3" s="1"/>
  <c r="CB492" i="2"/>
  <c r="CC492" i="2" s="1"/>
  <c r="BE474" i="3" s="1"/>
  <c r="BR493" i="2"/>
  <c r="BS493" i="2" s="1"/>
  <c r="AX475" i="3" s="1"/>
  <c r="BT493" i="2"/>
  <c r="BU493" i="2" s="1"/>
  <c r="AY475" i="3" s="1"/>
  <c r="BV493" i="2"/>
  <c r="BW493" i="2" s="1"/>
  <c r="AZ475" i="3" s="1"/>
  <c r="BX493" i="2"/>
  <c r="BY493" i="2" s="1"/>
  <c r="BA475" i="3" s="1"/>
  <c r="BZ493" i="2"/>
  <c r="CA493" i="2" s="1"/>
  <c r="BB475" i="3" s="1"/>
  <c r="BC475" i="3" s="1"/>
  <c r="CB493" i="2"/>
  <c r="CC493" i="2" s="1"/>
  <c r="BE475" i="3" s="1"/>
  <c r="BR494" i="2"/>
  <c r="BS494" i="2" s="1"/>
  <c r="AX476" i="3" s="1"/>
  <c r="BT494" i="2"/>
  <c r="BU494" i="2" s="1"/>
  <c r="AY476" i="3" s="1"/>
  <c r="BV494" i="2"/>
  <c r="BW494" i="2" s="1"/>
  <c r="AZ476" i="3" s="1"/>
  <c r="BX494" i="2"/>
  <c r="BY494" i="2" s="1"/>
  <c r="BA476" i="3" s="1"/>
  <c r="BZ494" i="2"/>
  <c r="CA494" i="2" s="1"/>
  <c r="BB476" i="3" s="1"/>
  <c r="BC476" i="3" s="1"/>
  <c r="CB494" i="2"/>
  <c r="CC494" i="2" s="1"/>
  <c r="BE476" i="3" s="1"/>
  <c r="BR495" i="2"/>
  <c r="BS495" i="2" s="1"/>
  <c r="AX477" i="3" s="1"/>
  <c r="BT495" i="2"/>
  <c r="BU495" i="2" s="1"/>
  <c r="AY477" i="3" s="1"/>
  <c r="BV495" i="2"/>
  <c r="BW495" i="2" s="1"/>
  <c r="AZ477" i="3" s="1"/>
  <c r="BX495" i="2"/>
  <c r="BY495" i="2" s="1"/>
  <c r="BA477" i="3" s="1"/>
  <c r="BZ495" i="2"/>
  <c r="CA495" i="2" s="1"/>
  <c r="BB477" i="3" s="1"/>
  <c r="BC477" i="3" s="1"/>
  <c r="CB495" i="2"/>
  <c r="CC495" i="2" s="1"/>
  <c r="BE477" i="3" s="1"/>
  <c r="BR496" i="2"/>
  <c r="BS496" i="2" s="1"/>
  <c r="AX478" i="3" s="1"/>
  <c r="BT496" i="2"/>
  <c r="BU496" i="2" s="1"/>
  <c r="AY478" i="3" s="1"/>
  <c r="BV496" i="2"/>
  <c r="BW496" i="2" s="1"/>
  <c r="AZ478" i="3" s="1"/>
  <c r="BX496" i="2"/>
  <c r="BY496" i="2" s="1"/>
  <c r="BA478" i="3" s="1"/>
  <c r="BZ496" i="2"/>
  <c r="CA496" i="2" s="1"/>
  <c r="BB478" i="3" s="1"/>
  <c r="BC478" i="3" s="1"/>
  <c r="CB496" i="2"/>
  <c r="CC496" i="2" s="1"/>
  <c r="BE478" i="3" s="1"/>
  <c r="BR497" i="2"/>
  <c r="BS497" i="2" s="1"/>
  <c r="AX479" i="3" s="1"/>
  <c r="BT497" i="2"/>
  <c r="BU497" i="2" s="1"/>
  <c r="AY479" i="3" s="1"/>
  <c r="BV497" i="2"/>
  <c r="BW497" i="2" s="1"/>
  <c r="AZ479" i="3" s="1"/>
  <c r="BX497" i="2"/>
  <c r="BY497" i="2" s="1"/>
  <c r="BA479" i="3" s="1"/>
  <c r="BZ497" i="2"/>
  <c r="CA497" i="2" s="1"/>
  <c r="BB479" i="3" s="1"/>
  <c r="BC479" i="3" s="1"/>
  <c r="CB497" i="2"/>
  <c r="CC497" i="2" s="1"/>
  <c r="BE479" i="3" s="1"/>
  <c r="BR498" i="2"/>
  <c r="BS498" i="2" s="1"/>
  <c r="BT498" i="2"/>
  <c r="BU498" i="2" s="1"/>
  <c r="AY480" i="3" s="1"/>
  <c r="BV498" i="2"/>
  <c r="BW498" i="2" s="1"/>
  <c r="AZ480" i="3" s="1"/>
  <c r="BX498" i="2"/>
  <c r="BY498" i="2" s="1"/>
  <c r="BA480" i="3" s="1"/>
  <c r="BZ498" i="2"/>
  <c r="CA498" i="2" s="1"/>
  <c r="BB480" i="3" s="1"/>
  <c r="BC480" i="3" s="1"/>
  <c r="CB498" i="2"/>
  <c r="CC498" i="2" s="1"/>
  <c r="BE480" i="3" s="1"/>
  <c r="BR499" i="2"/>
  <c r="BS499" i="2" s="1"/>
  <c r="BT499" i="2"/>
  <c r="BU499" i="2" s="1"/>
  <c r="BV499" i="2"/>
  <c r="BW499" i="2" s="1"/>
  <c r="BX499" i="2"/>
  <c r="BY499" i="2" s="1"/>
  <c r="BZ499" i="2"/>
  <c r="CA499" i="2" s="1"/>
  <c r="CB499" i="2"/>
  <c r="CC499" i="2" s="1"/>
  <c r="BR500" i="2"/>
  <c r="BS500" i="2" s="1"/>
  <c r="AX481" i="3" s="1"/>
  <c r="BT500" i="2"/>
  <c r="BU500" i="2" s="1"/>
  <c r="AY481" i="3" s="1"/>
  <c r="BV500" i="2"/>
  <c r="BW500" i="2" s="1"/>
  <c r="AZ481" i="3" s="1"/>
  <c r="BX500" i="2"/>
  <c r="BY500" i="2" s="1"/>
  <c r="BA481" i="3" s="1"/>
  <c r="BZ500" i="2"/>
  <c r="CA500" i="2" s="1"/>
  <c r="BB481" i="3" s="1"/>
  <c r="BC481" i="3" s="1"/>
  <c r="CB500" i="2"/>
  <c r="CC500" i="2" s="1"/>
  <c r="BE481" i="3" s="1"/>
  <c r="BR501" i="2"/>
  <c r="BS501" i="2" s="1"/>
  <c r="AX482" i="3" s="1"/>
  <c r="BT501" i="2"/>
  <c r="BU501" i="2" s="1"/>
  <c r="AY482" i="3" s="1"/>
  <c r="BV501" i="2"/>
  <c r="BW501" i="2" s="1"/>
  <c r="AZ482" i="3" s="1"/>
  <c r="BX501" i="2"/>
  <c r="BY501" i="2" s="1"/>
  <c r="BA482" i="3" s="1"/>
  <c r="BZ501" i="2"/>
  <c r="CA501" i="2" s="1"/>
  <c r="BB482" i="3" s="1"/>
  <c r="BC482" i="3" s="1"/>
  <c r="CB501" i="2"/>
  <c r="CC501" i="2" s="1"/>
  <c r="BE482" i="3" s="1"/>
  <c r="BR502" i="2"/>
  <c r="BS502" i="2" s="1"/>
  <c r="AX483" i="3" s="1"/>
  <c r="BT502" i="2"/>
  <c r="BU502" i="2" s="1"/>
  <c r="AY483" i="3" s="1"/>
  <c r="BV502" i="2"/>
  <c r="BW502" i="2" s="1"/>
  <c r="AZ483" i="3" s="1"/>
  <c r="BX502" i="2"/>
  <c r="BY502" i="2" s="1"/>
  <c r="BA483" i="3" s="1"/>
  <c r="BZ502" i="2"/>
  <c r="CA502" i="2" s="1"/>
  <c r="BB483" i="3" s="1"/>
  <c r="BC483" i="3" s="1"/>
  <c r="CB502" i="2"/>
  <c r="CC502" i="2" s="1"/>
  <c r="BE483" i="3" s="1"/>
  <c r="BR503" i="2"/>
  <c r="BS503" i="2" s="1"/>
  <c r="AX484" i="3" s="1"/>
  <c r="BT503" i="2"/>
  <c r="BU503" i="2" s="1"/>
  <c r="AY484" i="3" s="1"/>
  <c r="BV503" i="2"/>
  <c r="BW503" i="2" s="1"/>
  <c r="AZ484" i="3" s="1"/>
  <c r="BX503" i="2"/>
  <c r="BY503" i="2" s="1"/>
  <c r="BA484" i="3" s="1"/>
  <c r="BZ503" i="2"/>
  <c r="CA503" i="2" s="1"/>
  <c r="BB484" i="3" s="1"/>
  <c r="BC484" i="3" s="1"/>
  <c r="CB503" i="2"/>
  <c r="CC503" i="2" s="1"/>
  <c r="BE484" i="3" s="1"/>
  <c r="BR504" i="2"/>
  <c r="BS504" i="2" s="1"/>
  <c r="BT504" i="2"/>
  <c r="BU504" i="2" s="1"/>
  <c r="BV504" i="2"/>
  <c r="BW504" i="2" s="1"/>
  <c r="BX504" i="2"/>
  <c r="BY504" i="2" s="1"/>
  <c r="BZ504" i="2"/>
  <c r="CA504" i="2" s="1"/>
  <c r="CB504" i="2"/>
  <c r="CC504" i="2" s="1"/>
  <c r="BR505" i="2"/>
  <c r="BS505" i="2" s="1"/>
  <c r="AX485" i="3" s="1"/>
  <c r="BT505" i="2"/>
  <c r="BU505" i="2" s="1"/>
  <c r="AY485" i="3" s="1"/>
  <c r="BV505" i="2"/>
  <c r="BW505" i="2" s="1"/>
  <c r="AZ485" i="3" s="1"/>
  <c r="BX505" i="2"/>
  <c r="BY505" i="2" s="1"/>
  <c r="BA485" i="3" s="1"/>
  <c r="BZ505" i="2"/>
  <c r="CA505" i="2" s="1"/>
  <c r="BB485" i="3" s="1"/>
  <c r="BC485" i="3" s="1"/>
  <c r="CB505" i="2"/>
  <c r="CC505" i="2" s="1"/>
  <c r="BE485" i="3" s="1"/>
  <c r="BR506" i="2"/>
  <c r="BS506" i="2" s="1"/>
  <c r="AX486" i="3" s="1"/>
  <c r="BT506" i="2"/>
  <c r="BU506" i="2" s="1"/>
  <c r="AY486" i="3" s="1"/>
  <c r="BV506" i="2"/>
  <c r="BW506" i="2" s="1"/>
  <c r="AZ486" i="3" s="1"/>
  <c r="BX506" i="2"/>
  <c r="BY506" i="2" s="1"/>
  <c r="BA486" i="3" s="1"/>
  <c r="BZ506" i="2"/>
  <c r="CA506" i="2" s="1"/>
  <c r="BB486" i="3" s="1"/>
  <c r="BC486" i="3" s="1"/>
  <c r="CB506" i="2"/>
  <c r="CC506" i="2" s="1"/>
  <c r="BE486" i="3" s="1"/>
  <c r="BR507" i="2"/>
  <c r="BS507" i="2" s="1"/>
  <c r="AX487" i="3" s="1"/>
  <c r="BT507" i="2"/>
  <c r="BU507" i="2" s="1"/>
  <c r="AY487" i="3" s="1"/>
  <c r="BV507" i="2"/>
  <c r="BW507" i="2" s="1"/>
  <c r="AZ487" i="3" s="1"/>
  <c r="BX507" i="2"/>
  <c r="BY507" i="2" s="1"/>
  <c r="BA487" i="3" s="1"/>
  <c r="BZ507" i="2"/>
  <c r="CA507" i="2" s="1"/>
  <c r="BB487" i="3" s="1"/>
  <c r="BC487" i="3" s="1"/>
  <c r="CB507" i="2"/>
  <c r="CC507" i="2" s="1"/>
  <c r="BE487" i="3" s="1"/>
  <c r="BR508" i="2"/>
  <c r="BS508" i="2" s="1"/>
  <c r="AX488" i="3" s="1"/>
  <c r="BT508" i="2"/>
  <c r="BU508" i="2" s="1"/>
  <c r="AY488" i="3" s="1"/>
  <c r="BV508" i="2"/>
  <c r="BW508" i="2" s="1"/>
  <c r="AZ488" i="3" s="1"/>
  <c r="BX508" i="2"/>
  <c r="BY508" i="2" s="1"/>
  <c r="BA488" i="3" s="1"/>
  <c r="BZ508" i="2"/>
  <c r="CA508" i="2" s="1"/>
  <c r="BB488" i="3" s="1"/>
  <c r="BC488" i="3" s="1"/>
  <c r="CB508" i="2"/>
  <c r="CC508" i="2" s="1"/>
  <c r="BE488" i="3" s="1"/>
  <c r="BR509" i="2"/>
  <c r="BS509" i="2" s="1"/>
  <c r="AX489" i="3" s="1"/>
  <c r="BT509" i="2"/>
  <c r="BU509" i="2" s="1"/>
  <c r="AY489" i="3" s="1"/>
  <c r="BV509" i="2"/>
  <c r="BW509" i="2" s="1"/>
  <c r="AZ489" i="3" s="1"/>
  <c r="BX509" i="2"/>
  <c r="BY509" i="2" s="1"/>
  <c r="BA489" i="3" s="1"/>
  <c r="BZ509" i="2"/>
  <c r="CA509" i="2" s="1"/>
  <c r="BB489" i="3" s="1"/>
  <c r="BC489" i="3" s="1"/>
  <c r="CB509" i="2"/>
  <c r="CC509" i="2" s="1"/>
  <c r="BE489" i="3" s="1"/>
  <c r="BR510" i="2"/>
  <c r="BS510" i="2" s="1"/>
  <c r="AX490" i="3" s="1"/>
  <c r="BT510" i="2"/>
  <c r="BU510" i="2" s="1"/>
  <c r="AY490" i="3" s="1"/>
  <c r="BV510" i="2"/>
  <c r="BW510" i="2" s="1"/>
  <c r="AZ490" i="3" s="1"/>
  <c r="BX510" i="2"/>
  <c r="BY510" i="2" s="1"/>
  <c r="BA490" i="3" s="1"/>
  <c r="BZ510" i="2"/>
  <c r="CA510" i="2" s="1"/>
  <c r="BB490" i="3" s="1"/>
  <c r="BC490" i="3" s="1"/>
  <c r="CB510" i="2"/>
  <c r="CC510" i="2" s="1"/>
  <c r="BE490" i="3" s="1"/>
  <c r="BR511" i="2"/>
  <c r="BS511" i="2" s="1"/>
  <c r="AX491" i="3" s="1"/>
  <c r="BT511" i="2"/>
  <c r="BU511" i="2" s="1"/>
  <c r="AY491" i="3" s="1"/>
  <c r="BV511" i="2"/>
  <c r="BW511" i="2" s="1"/>
  <c r="AZ491" i="3" s="1"/>
  <c r="BX511" i="2"/>
  <c r="BY511" i="2" s="1"/>
  <c r="BA491" i="3" s="1"/>
  <c r="BZ511" i="2"/>
  <c r="CA511" i="2" s="1"/>
  <c r="BB491" i="3" s="1"/>
  <c r="BC491" i="3" s="1"/>
  <c r="CB511" i="2"/>
  <c r="CC511" i="2" s="1"/>
  <c r="BE491" i="3" s="1"/>
  <c r="BR512" i="2"/>
  <c r="BS512" i="2" s="1"/>
  <c r="AX492" i="3" s="1"/>
  <c r="BT512" i="2"/>
  <c r="BU512" i="2" s="1"/>
  <c r="AY492" i="3" s="1"/>
  <c r="BV512" i="2"/>
  <c r="BW512" i="2" s="1"/>
  <c r="AZ492" i="3" s="1"/>
  <c r="BX512" i="2"/>
  <c r="BY512" i="2" s="1"/>
  <c r="BA492" i="3" s="1"/>
  <c r="BZ512" i="2"/>
  <c r="CA512" i="2" s="1"/>
  <c r="BB492" i="3" s="1"/>
  <c r="BC492" i="3" s="1"/>
  <c r="CB512" i="2"/>
  <c r="CC512" i="2" s="1"/>
  <c r="BE492" i="3" s="1"/>
  <c r="BR513" i="2"/>
  <c r="BS513" i="2" s="1"/>
  <c r="AX493" i="3" s="1"/>
  <c r="BT513" i="2"/>
  <c r="BU513" i="2" s="1"/>
  <c r="AY493" i="3" s="1"/>
  <c r="BV513" i="2"/>
  <c r="BW513" i="2" s="1"/>
  <c r="AZ493" i="3" s="1"/>
  <c r="BX513" i="2"/>
  <c r="BY513" i="2" s="1"/>
  <c r="BA493" i="3" s="1"/>
  <c r="BZ513" i="2"/>
  <c r="CA513" i="2" s="1"/>
  <c r="BB493" i="3" s="1"/>
  <c r="BC493" i="3" s="1"/>
  <c r="CB513" i="2"/>
  <c r="CC513" i="2" s="1"/>
  <c r="BE493" i="3" s="1"/>
  <c r="BR514" i="2"/>
  <c r="BS514" i="2" s="1"/>
  <c r="AX494" i="3" s="1"/>
  <c r="BT514" i="2"/>
  <c r="BU514" i="2" s="1"/>
  <c r="AY494" i="3" s="1"/>
  <c r="BV514" i="2"/>
  <c r="BW514" i="2" s="1"/>
  <c r="AZ494" i="3" s="1"/>
  <c r="BX514" i="2"/>
  <c r="BY514" i="2" s="1"/>
  <c r="BA494" i="3" s="1"/>
  <c r="BZ514" i="2"/>
  <c r="CA514" i="2" s="1"/>
  <c r="BB494" i="3" s="1"/>
  <c r="BC494" i="3" s="1"/>
  <c r="CB514" i="2"/>
  <c r="CC514" i="2" s="1"/>
  <c r="BE494" i="3" s="1"/>
  <c r="BR515" i="2"/>
  <c r="BS515" i="2" s="1"/>
  <c r="AX495" i="3" s="1"/>
  <c r="BT515" i="2"/>
  <c r="BU515" i="2" s="1"/>
  <c r="AY495" i="3" s="1"/>
  <c r="BV515" i="2"/>
  <c r="BW515" i="2" s="1"/>
  <c r="AZ495" i="3" s="1"/>
  <c r="BX515" i="2"/>
  <c r="BY515" i="2" s="1"/>
  <c r="BA495" i="3" s="1"/>
  <c r="BZ515" i="2"/>
  <c r="CA515" i="2" s="1"/>
  <c r="BB495" i="3" s="1"/>
  <c r="BC495" i="3" s="1"/>
  <c r="CB515" i="2"/>
  <c r="CC515" i="2" s="1"/>
  <c r="BE495" i="3" s="1"/>
  <c r="BR516" i="2"/>
  <c r="BS516" i="2" s="1"/>
  <c r="AX496" i="3" s="1"/>
  <c r="BT516" i="2"/>
  <c r="BU516" i="2" s="1"/>
  <c r="AY496" i="3" s="1"/>
  <c r="BV516" i="2"/>
  <c r="BW516" i="2" s="1"/>
  <c r="AZ496" i="3" s="1"/>
  <c r="BX516" i="2"/>
  <c r="BY516" i="2" s="1"/>
  <c r="BA496" i="3" s="1"/>
  <c r="BZ516" i="2"/>
  <c r="CA516" i="2" s="1"/>
  <c r="BB496" i="3" s="1"/>
  <c r="BC496" i="3" s="1"/>
  <c r="CB516" i="2"/>
  <c r="CC516" i="2" s="1"/>
  <c r="BE496" i="3" s="1"/>
  <c r="BR517" i="2"/>
  <c r="BS517" i="2" s="1"/>
  <c r="BT517" i="2"/>
  <c r="BU517" i="2" s="1"/>
  <c r="BV517" i="2"/>
  <c r="BW517" i="2" s="1"/>
  <c r="BX517" i="2"/>
  <c r="BY517" i="2" s="1"/>
  <c r="BZ517" i="2"/>
  <c r="CA517" i="2" s="1"/>
  <c r="CB517" i="2"/>
  <c r="CC517" i="2" s="1"/>
  <c r="BR518" i="2"/>
  <c r="BS518" i="2" s="1"/>
  <c r="AX497" i="3" s="1"/>
  <c r="BT518" i="2"/>
  <c r="BU518" i="2" s="1"/>
  <c r="AY497" i="3" s="1"/>
  <c r="BV518" i="2"/>
  <c r="BW518" i="2" s="1"/>
  <c r="AZ497" i="3" s="1"/>
  <c r="BX518" i="2"/>
  <c r="BY518" i="2" s="1"/>
  <c r="BA497" i="3" s="1"/>
  <c r="BZ518" i="2"/>
  <c r="CA518" i="2" s="1"/>
  <c r="BB497" i="3" s="1"/>
  <c r="BC497" i="3" s="1"/>
  <c r="CB518" i="2"/>
  <c r="CC518" i="2" s="1"/>
  <c r="BE497" i="3" s="1"/>
  <c r="BR519" i="2"/>
  <c r="BS519" i="2" s="1"/>
  <c r="AX498" i="3" s="1"/>
  <c r="BT519" i="2"/>
  <c r="BU519" i="2" s="1"/>
  <c r="AY498" i="3" s="1"/>
  <c r="BV519" i="2"/>
  <c r="BW519" i="2" s="1"/>
  <c r="AZ498" i="3" s="1"/>
  <c r="BX519" i="2"/>
  <c r="BY519" i="2" s="1"/>
  <c r="BA498" i="3" s="1"/>
  <c r="BZ519" i="2"/>
  <c r="CA519" i="2" s="1"/>
  <c r="BB498" i="3" s="1"/>
  <c r="BC498" i="3" s="1"/>
  <c r="CB519" i="2"/>
  <c r="CC519" i="2" s="1"/>
  <c r="BE498" i="3" s="1"/>
  <c r="BR520" i="2"/>
  <c r="BS520" i="2" s="1"/>
  <c r="AX499" i="3" s="1"/>
  <c r="BT520" i="2"/>
  <c r="BU520" i="2" s="1"/>
  <c r="AY499" i="3" s="1"/>
  <c r="BV520" i="2"/>
  <c r="BW520" i="2" s="1"/>
  <c r="AZ499" i="3" s="1"/>
  <c r="BX520" i="2"/>
  <c r="BY520" i="2" s="1"/>
  <c r="BA499" i="3" s="1"/>
  <c r="BZ520" i="2"/>
  <c r="CA520" i="2" s="1"/>
  <c r="BB499" i="3" s="1"/>
  <c r="CB520" i="2"/>
  <c r="CC520" i="2" s="1"/>
  <c r="BE499" i="3" s="1"/>
  <c r="BR521" i="2"/>
  <c r="BS521" i="2" s="1"/>
  <c r="AX500" i="3" s="1"/>
  <c r="BT521" i="2"/>
  <c r="BU521" i="2" s="1"/>
  <c r="AY500" i="3" s="1"/>
  <c r="BV521" i="2"/>
  <c r="BW521" i="2" s="1"/>
  <c r="AZ500" i="3" s="1"/>
  <c r="BX521" i="2"/>
  <c r="BY521" i="2" s="1"/>
  <c r="BA500" i="3" s="1"/>
  <c r="BZ521" i="2"/>
  <c r="CA521" i="2" s="1"/>
  <c r="BB500" i="3" s="1"/>
  <c r="BC500" i="3" s="1"/>
  <c r="CB521" i="2"/>
  <c r="CC521" i="2" s="1"/>
  <c r="BE500" i="3" s="1"/>
  <c r="BR522" i="2"/>
  <c r="BS522" i="2" s="1"/>
  <c r="AX501" i="3" s="1"/>
  <c r="BT522" i="2"/>
  <c r="BU522" i="2" s="1"/>
  <c r="AY501" i="3" s="1"/>
  <c r="BV522" i="2"/>
  <c r="BW522" i="2" s="1"/>
  <c r="AZ501" i="3" s="1"/>
  <c r="BX522" i="2"/>
  <c r="BY522" i="2" s="1"/>
  <c r="BA501" i="3" s="1"/>
  <c r="BZ522" i="2"/>
  <c r="CA522" i="2" s="1"/>
  <c r="BB501" i="3" s="1"/>
  <c r="BC501" i="3" s="1"/>
  <c r="CB522" i="2"/>
  <c r="CC522" i="2" s="1"/>
  <c r="BE501" i="3" s="1"/>
  <c r="BR523" i="2"/>
  <c r="BS523" i="2" s="1"/>
  <c r="AX502" i="3" s="1"/>
  <c r="BT523" i="2"/>
  <c r="BU523" i="2" s="1"/>
  <c r="AY502" i="3" s="1"/>
  <c r="BV523" i="2"/>
  <c r="BW523" i="2" s="1"/>
  <c r="AZ502" i="3" s="1"/>
  <c r="BX523" i="2"/>
  <c r="BY523" i="2" s="1"/>
  <c r="BA502" i="3" s="1"/>
  <c r="BZ523" i="2"/>
  <c r="CA523" i="2" s="1"/>
  <c r="BB502" i="3" s="1"/>
  <c r="BC502" i="3" s="1"/>
  <c r="CB523" i="2"/>
  <c r="CC523" i="2" s="1"/>
  <c r="BE502" i="3" s="1"/>
  <c r="BR524" i="2"/>
  <c r="BS524" i="2" s="1"/>
  <c r="AX503" i="3" s="1"/>
  <c r="BT524" i="2"/>
  <c r="BU524" i="2" s="1"/>
  <c r="AY503" i="3" s="1"/>
  <c r="BV524" i="2"/>
  <c r="BW524" i="2" s="1"/>
  <c r="AZ503" i="3" s="1"/>
  <c r="BX524" i="2"/>
  <c r="BY524" i="2" s="1"/>
  <c r="BA503" i="3" s="1"/>
  <c r="BZ524" i="2"/>
  <c r="CA524" i="2" s="1"/>
  <c r="BB503" i="3" s="1"/>
  <c r="BC503" i="3" s="1"/>
  <c r="CB524" i="2"/>
  <c r="CC524" i="2" s="1"/>
  <c r="BE503" i="3" s="1"/>
  <c r="BR525" i="2"/>
  <c r="BS525" i="2" s="1"/>
  <c r="AX504" i="3" s="1"/>
  <c r="BT525" i="2"/>
  <c r="BU525" i="2" s="1"/>
  <c r="AY504" i="3" s="1"/>
  <c r="BV525" i="2"/>
  <c r="BW525" i="2" s="1"/>
  <c r="AZ504" i="3" s="1"/>
  <c r="BX525" i="2"/>
  <c r="BY525" i="2" s="1"/>
  <c r="BA504" i="3" s="1"/>
  <c r="BZ525" i="2"/>
  <c r="CA525" i="2" s="1"/>
  <c r="BB504" i="3" s="1"/>
  <c r="BC504" i="3" s="1"/>
  <c r="CB525" i="2"/>
  <c r="CC525" i="2" s="1"/>
  <c r="BE504" i="3" s="1"/>
  <c r="BR526" i="2"/>
  <c r="BS526" i="2" s="1"/>
  <c r="AX505" i="3" s="1"/>
  <c r="BT526" i="2"/>
  <c r="BU526" i="2" s="1"/>
  <c r="AY505" i="3" s="1"/>
  <c r="BV526" i="2"/>
  <c r="BW526" i="2" s="1"/>
  <c r="AZ505" i="3" s="1"/>
  <c r="BX526" i="2"/>
  <c r="BY526" i="2" s="1"/>
  <c r="BA505" i="3" s="1"/>
  <c r="BZ526" i="2"/>
  <c r="CA526" i="2" s="1"/>
  <c r="BC505" i="3" s="1"/>
  <c r="CB526" i="2"/>
  <c r="CC526" i="2" s="1"/>
  <c r="BR527" i="2"/>
  <c r="BS527" i="2" s="1"/>
  <c r="AX506" i="3" s="1"/>
  <c r="BT527" i="2"/>
  <c r="BU527" i="2" s="1"/>
  <c r="AY506" i="3" s="1"/>
  <c r="BV527" i="2"/>
  <c r="BW527" i="2" s="1"/>
  <c r="AZ506" i="3" s="1"/>
  <c r="BX527" i="2"/>
  <c r="BY527" i="2" s="1"/>
  <c r="BA506" i="3" s="1"/>
  <c r="BZ527" i="2"/>
  <c r="CA527" i="2" s="1"/>
  <c r="BB506" i="3" s="1"/>
  <c r="BC506" i="3" s="1"/>
  <c r="CB527" i="2"/>
  <c r="CC527" i="2" s="1"/>
  <c r="BE506" i="3" s="1"/>
  <c r="BR528" i="2"/>
  <c r="BS528" i="2" s="1"/>
  <c r="AX507" i="3" s="1"/>
  <c r="BT528" i="2"/>
  <c r="BU528" i="2" s="1"/>
  <c r="AY507" i="3" s="1"/>
  <c r="BV528" i="2"/>
  <c r="BW528" i="2" s="1"/>
  <c r="AZ507" i="3" s="1"/>
  <c r="BX528" i="2"/>
  <c r="BY528" i="2" s="1"/>
  <c r="BA507" i="3" s="1"/>
  <c r="BZ528" i="2"/>
  <c r="CA528" i="2" s="1"/>
  <c r="BB507" i="3" s="1"/>
  <c r="BC507" i="3" s="1"/>
  <c r="CB528" i="2"/>
  <c r="CC528" i="2" s="1"/>
  <c r="BE507" i="3" s="1"/>
  <c r="BR529" i="2"/>
  <c r="BS529" i="2" s="1"/>
  <c r="AX508" i="3" s="1"/>
  <c r="BT529" i="2"/>
  <c r="BU529" i="2" s="1"/>
  <c r="AY508" i="3" s="1"/>
  <c r="BV529" i="2"/>
  <c r="BW529" i="2" s="1"/>
  <c r="AZ508" i="3" s="1"/>
  <c r="BX529" i="2"/>
  <c r="BY529" i="2" s="1"/>
  <c r="BA508" i="3" s="1"/>
  <c r="BZ529" i="2"/>
  <c r="CA529" i="2" s="1"/>
  <c r="BB508" i="3" s="1"/>
  <c r="BC508" i="3" s="1"/>
  <c r="CB529" i="2"/>
  <c r="CC529" i="2" s="1"/>
  <c r="BE508" i="3" s="1"/>
  <c r="BR530" i="2"/>
  <c r="BS530" i="2" s="1"/>
  <c r="AX509" i="3" s="1"/>
  <c r="BT530" i="2"/>
  <c r="BU530" i="2" s="1"/>
  <c r="AY509" i="3" s="1"/>
  <c r="BV530" i="2"/>
  <c r="BW530" i="2" s="1"/>
  <c r="AZ509" i="3" s="1"/>
  <c r="BX530" i="2"/>
  <c r="BY530" i="2" s="1"/>
  <c r="BA509" i="3" s="1"/>
  <c r="BZ530" i="2"/>
  <c r="CA530" i="2" s="1"/>
  <c r="BC509" i="3" s="1"/>
  <c r="CB530" i="2"/>
  <c r="CC530" i="2" s="1"/>
  <c r="BE509" i="3" s="1"/>
  <c r="BR531" i="2"/>
  <c r="BS531" i="2" s="1"/>
  <c r="AX510" i="3" s="1"/>
  <c r="BT531" i="2"/>
  <c r="BU531" i="2" s="1"/>
  <c r="AY510" i="3" s="1"/>
  <c r="BV531" i="2"/>
  <c r="BW531" i="2" s="1"/>
  <c r="AZ510" i="3" s="1"/>
  <c r="BX531" i="2"/>
  <c r="BY531" i="2" s="1"/>
  <c r="BA510" i="3" s="1"/>
  <c r="BZ531" i="2"/>
  <c r="CA531" i="2" s="1"/>
  <c r="BB510" i="3" s="1"/>
  <c r="BC510" i="3" s="1"/>
  <c r="CB531" i="2"/>
  <c r="CC531" i="2" s="1"/>
  <c r="BE510" i="3" s="1"/>
  <c r="BR532" i="2"/>
  <c r="BS532" i="2" s="1"/>
  <c r="AX511" i="3" s="1"/>
  <c r="BT532" i="2"/>
  <c r="BU532" i="2" s="1"/>
  <c r="AY511" i="3" s="1"/>
  <c r="BV532" i="2"/>
  <c r="BW532" i="2" s="1"/>
  <c r="AZ511" i="3" s="1"/>
  <c r="BX532" i="2"/>
  <c r="BY532" i="2" s="1"/>
  <c r="BA511" i="3" s="1"/>
  <c r="BZ532" i="2"/>
  <c r="CA532" i="2" s="1"/>
  <c r="BB511" i="3" s="1"/>
  <c r="BC511" i="3" s="1"/>
  <c r="CB532" i="2"/>
  <c r="CC532" i="2" s="1"/>
  <c r="BE511" i="3" s="1"/>
  <c r="BR533" i="2"/>
  <c r="BS533" i="2" s="1"/>
  <c r="AX512" i="3" s="1"/>
  <c r="BT533" i="2"/>
  <c r="BU533" i="2" s="1"/>
  <c r="AY512" i="3" s="1"/>
  <c r="BV533" i="2"/>
  <c r="BW533" i="2" s="1"/>
  <c r="AZ512" i="3" s="1"/>
  <c r="BX533" i="2"/>
  <c r="BY533" i="2" s="1"/>
  <c r="BA512" i="3" s="1"/>
  <c r="BZ533" i="2"/>
  <c r="CA533" i="2" s="1"/>
  <c r="BB512" i="3" s="1"/>
  <c r="BC512" i="3" s="1"/>
  <c r="CB533" i="2"/>
  <c r="CC533" i="2" s="1"/>
  <c r="BE512" i="3" s="1"/>
  <c r="BR534" i="2"/>
  <c r="BS534" i="2" s="1"/>
  <c r="AX513" i="3" s="1"/>
  <c r="BT534" i="2"/>
  <c r="BU534" i="2" s="1"/>
  <c r="AY513" i="3" s="1"/>
  <c r="BV534" i="2"/>
  <c r="BW534" i="2" s="1"/>
  <c r="AZ513" i="3" s="1"/>
  <c r="BX534" i="2"/>
  <c r="BY534" i="2" s="1"/>
  <c r="BA513" i="3" s="1"/>
  <c r="BZ534" i="2"/>
  <c r="CA534" i="2" s="1"/>
  <c r="BB513" i="3" s="1"/>
  <c r="BC513" i="3" s="1"/>
  <c r="CB534" i="2"/>
  <c r="CC534" i="2" s="1"/>
  <c r="BE513" i="3" s="1"/>
  <c r="BR535" i="2"/>
  <c r="BS535" i="2" s="1"/>
  <c r="AX514" i="3" s="1"/>
  <c r="BT535" i="2"/>
  <c r="BU535" i="2" s="1"/>
  <c r="AY514" i="3" s="1"/>
  <c r="BV535" i="2"/>
  <c r="BW535" i="2" s="1"/>
  <c r="AZ514" i="3" s="1"/>
  <c r="BX535" i="2"/>
  <c r="BY535" i="2" s="1"/>
  <c r="BA514" i="3" s="1"/>
  <c r="BZ535" i="2"/>
  <c r="CA535" i="2" s="1"/>
  <c r="BB514" i="3" s="1"/>
  <c r="BC514" i="3" s="1"/>
  <c r="CB535" i="2"/>
  <c r="CC535" i="2" s="1"/>
  <c r="BE514" i="3" s="1"/>
  <c r="BR536" i="2"/>
  <c r="BS536" i="2" s="1"/>
  <c r="AX515" i="3" s="1"/>
  <c r="BT536" i="2"/>
  <c r="BU536" i="2" s="1"/>
  <c r="AY515" i="3" s="1"/>
  <c r="BV536" i="2"/>
  <c r="BW536" i="2" s="1"/>
  <c r="AZ515" i="3" s="1"/>
  <c r="BX536" i="2"/>
  <c r="BY536" i="2" s="1"/>
  <c r="BA515" i="3" s="1"/>
  <c r="BZ536" i="2"/>
  <c r="CA536" i="2" s="1"/>
  <c r="BB515" i="3" s="1"/>
  <c r="BC515" i="3" s="1"/>
  <c r="CB536" i="2"/>
  <c r="CC536" i="2" s="1"/>
  <c r="BE515" i="3" s="1"/>
  <c r="BR537" i="2"/>
  <c r="BS537" i="2" s="1"/>
  <c r="AX516" i="3" s="1"/>
  <c r="BT537" i="2"/>
  <c r="BU537" i="2" s="1"/>
  <c r="AY516" i="3" s="1"/>
  <c r="BV537" i="2"/>
  <c r="BW537" i="2" s="1"/>
  <c r="AZ516" i="3" s="1"/>
  <c r="BX537" i="2"/>
  <c r="BY537" i="2" s="1"/>
  <c r="BA516" i="3" s="1"/>
  <c r="BZ537" i="2"/>
  <c r="CA537" i="2" s="1"/>
  <c r="BB516" i="3" s="1"/>
  <c r="BC516" i="3" s="1"/>
  <c r="CB537" i="2"/>
  <c r="CC537" i="2" s="1"/>
  <c r="BE516" i="3" s="1"/>
  <c r="BR538" i="2"/>
  <c r="BS538" i="2" s="1"/>
  <c r="AX517" i="3" s="1"/>
  <c r="BT538" i="2"/>
  <c r="BU538" i="2" s="1"/>
  <c r="AY517" i="3" s="1"/>
  <c r="BV538" i="2"/>
  <c r="BW538" i="2" s="1"/>
  <c r="AZ517" i="3" s="1"/>
  <c r="BX538" i="2"/>
  <c r="BY538" i="2" s="1"/>
  <c r="BA517" i="3" s="1"/>
  <c r="BZ538" i="2"/>
  <c r="CA538" i="2" s="1"/>
  <c r="BB517" i="3" s="1"/>
  <c r="BC517" i="3" s="1"/>
  <c r="CB538" i="2"/>
  <c r="CC538" i="2" s="1"/>
  <c r="BE517" i="3" s="1"/>
  <c r="BR539" i="2"/>
  <c r="BS539" i="2" s="1"/>
  <c r="AX518" i="3" s="1"/>
  <c r="BT539" i="2"/>
  <c r="BU539" i="2" s="1"/>
  <c r="AY518" i="3" s="1"/>
  <c r="BV539" i="2"/>
  <c r="BW539" i="2" s="1"/>
  <c r="AZ518" i="3" s="1"/>
  <c r="BX539" i="2"/>
  <c r="BY539" i="2" s="1"/>
  <c r="BA518" i="3" s="1"/>
  <c r="BZ539" i="2"/>
  <c r="CA539" i="2" s="1"/>
  <c r="BB518" i="3" s="1"/>
  <c r="BC518" i="3" s="1"/>
  <c r="CB539" i="2"/>
  <c r="CC539" i="2" s="1"/>
  <c r="BE518" i="3" s="1"/>
  <c r="BR540" i="2"/>
  <c r="BS540" i="2" s="1"/>
  <c r="AX519" i="3" s="1"/>
  <c r="BT540" i="2"/>
  <c r="BU540" i="2" s="1"/>
  <c r="AY519" i="3" s="1"/>
  <c r="BV540" i="2"/>
  <c r="BW540" i="2" s="1"/>
  <c r="AZ519" i="3" s="1"/>
  <c r="BX540" i="2"/>
  <c r="BY540" i="2" s="1"/>
  <c r="BA519" i="3" s="1"/>
  <c r="BZ540" i="2"/>
  <c r="CA540" i="2" s="1"/>
  <c r="BB519" i="3" s="1"/>
  <c r="BC519" i="3" s="1"/>
  <c r="CB540" i="2"/>
  <c r="CC540" i="2" s="1"/>
  <c r="BE519" i="3" s="1"/>
  <c r="BR541" i="2"/>
  <c r="BS541" i="2" s="1"/>
  <c r="AX520" i="3" s="1"/>
  <c r="BT541" i="2"/>
  <c r="BU541" i="2" s="1"/>
  <c r="AY520" i="3" s="1"/>
  <c r="BV541" i="2"/>
  <c r="BW541" i="2" s="1"/>
  <c r="AZ520" i="3" s="1"/>
  <c r="BX541" i="2"/>
  <c r="BY541" i="2" s="1"/>
  <c r="BA520" i="3" s="1"/>
  <c r="BZ541" i="2"/>
  <c r="CA541" i="2" s="1"/>
  <c r="BB520" i="3" s="1"/>
  <c r="BC520" i="3" s="1"/>
  <c r="CB541" i="2"/>
  <c r="CC541" i="2" s="1"/>
  <c r="BE520" i="3" s="1"/>
  <c r="BR542" i="2"/>
  <c r="BS542" i="2" s="1"/>
  <c r="BT542" i="2"/>
  <c r="BU542" i="2" s="1"/>
  <c r="BV542" i="2"/>
  <c r="BW542" i="2" s="1"/>
  <c r="BX542" i="2"/>
  <c r="BY542" i="2" s="1"/>
  <c r="BZ542" i="2"/>
  <c r="CA542" i="2" s="1"/>
  <c r="CB542" i="2"/>
  <c r="CC542" i="2" s="1"/>
  <c r="BR543" i="2"/>
  <c r="BS543" i="2" s="1"/>
  <c r="AX521" i="3" s="1"/>
  <c r="BT543" i="2"/>
  <c r="BU543" i="2" s="1"/>
  <c r="AY521" i="3" s="1"/>
  <c r="BV543" i="2"/>
  <c r="BW543" i="2" s="1"/>
  <c r="AZ521" i="3" s="1"/>
  <c r="BX543" i="2"/>
  <c r="BY543" i="2" s="1"/>
  <c r="BA521" i="3" s="1"/>
  <c r="BZ543" i="2"/>
  <c r="CA543" i="2" s="1"/>
  <c r="CB543" i="2"/>
  <c r="CC543" i="2" s="1"/>
  <c r="BE521" i="3" s="1"/>
  <c r="BR544" i="2"/>
  <c r="BS544" i="2" s="1"/>
  <c r="AX522" i="3" s="1"/>
  <c r="BT544" i="2"/>
  <c r="BU544" i="2" s="1"/>
  <c r="AY522" i="3" s="1"/>
  <c r="BV544" i="2"/>
  <c r="BW544" i="2" s="1"/>
  <c r="AZ522" i="3" s="1"/>
  <c r="BX544" i="2"/>
  <c r="BY544" i="2" s="1"/>
  <c r="BA522" i="3" s="1"/>
  <c r="BZ544" i="2"/>
  <c r="CA544" i="2" s="1"/>
  <c r="BB522" i="3" s="1"/>
  <c r="BC522" i="3" s="1"/>
  <c r="CB544" i="2"/>
  <c r="CC544" i="2" s="1"/>
  <c r="BE522" i="3" s="1"/>
  <c r="BR545" i="2"/>
  <c r="BS545" i="2" s="1"/>
  <c r="BT545" i="2"/>
  <c r="BU545" i="2" s="1"/>
  <c r="BV545" i="2"/>
  <c r="BW545" i="2" s="1"/>
  <c r="BX545" i="2"/>
  <c r="BY545" i="2" s="1"/>
  <c r="BZ545" i="2"/>
  <c r="CA545" i="2" s="1"/>
  <c r="CB545" i="2"/>
  <c r="CC545" i="2" s="1"/>
  <c r="BR546" i="2"/>
  <c r="BS546" i="2" s="1"/>
  <c r="AX523" i="3" s="1"/>
  <c r="BT546" i="2"/>
  <c r="BU546" i="2" s="1"/>
  <c r="AY523" i="3" s="1"/>
  <c r="BV546" i="2"/>
  <c r="BW546" i="2" s="1"/>
  <c r="AZ523" i="3" s="1"/>
  <c r="BX546" i="2"/>
  <c r="BY546" i="2" s="1"/>
  <c r="BA523" i="3" s="1"/>
  <c r="BZ546" i="2"/>
  <c r="CA546" i="2" s="1"/>
  <c r="BB523" i="3" s="1"/>
  <c r="BC523" i="3" s="1"/>
  <c r="CB546" i="2"/>
  <c r="CC546" i="2" s="1"/>
  <c r="BE523" i="3" s="1"/>
  <c r="BR547" i="2"/>
  <c r="BS547" i="2" s="1"/>
  <c r="AX524" i="3" s="1"/>
  <c r="BT547" i="2"/>
  <c r="BU547" i="2" s="1"/>
  <c r="AY524" i="3" s="1"/>
  <c r="BV547" i="2"/>
  <c r="BW547" i="2" s="1"/>
  <c r="AZ524" i="3" s="1"/>
  <c r="BX547" i="2"/>
  <c r="BY547" i="2" s="1"/>
  <c r="BA524" i="3" s="1"/>
  <c r="BZ547" i="2"/>
  <c r="CA547" i="2" s="1"/>
  <c r="BB524" i="3" s="1"/>
  <c r="BC524" i="3" s="1"/>
  <c r="CB547" i="2"/>
  <c r="CC547" i="2" s="1"/>
  <c r="BE524" i="3" s="1"/>
  <c r="BR548" i="2"/>
  <c r="BS548" i="2" s="1"/>
  <c r="AX525" i="3" s="1"/>
  <c r="BT548" i="2"/>
  <c r="BU548" i="2" s="1"/>
  <c r="AY525" i="3" s="1"/>
  <c r="BV548" i="2"/>
  <c r="BW548" i="2" s="1"/>
  <c r="AZ525" i="3" s="1"/>
  <c r="BX548" i="2"/>
  <c r="BY548" i="2" s="1"/>
  <c r="BA525" i="3" s="1"/>
  <c r="BZ548" i="2"/>
  <c r="CA548" i="2" s="1"/>
  <c r="BB525" i="3" s="1"/>
  <c r="BC525" i="3" s="1"/>
  <c r="CB548" i="2"/>
  <c r="CC548" i="2" s="1"/>
  <c r="BE525" i="3" s="1"/>
  <c r="BR549" i="2"/>
  <c r="BS549" i="2" s="1"/>
  <c r="AX526" i="3" s="1"/>
  <c r="BT549" i="2"/>
  <c r="BU549" i="2" s="1"/>
  <c r="AY526" i="3" s="1"/>
  <c r="BV549" i="2"/>
  <c r="BW549" i="2" s="1"/>
  <c r="AZ526" i="3" s="1"/>
  <c r="BX549" i="2"/>
  <c r="BY549" i="2" s="1"/>
  <c r="BA526" i="3" s="1"/>
  <c r="BZ549" i="2"/>
  <c r="CA549" i="2" s="1"/>
  <c r="BB526" i="3" s="1"/>
  <c r="BC526" i="3" s="1"/>
  <c r="CB549" i="2"/>
  <c r="CC549" i="2" s="1"/>
  <c r="BE526" i="3" s="1"/>
  <c r="BR550" i="2"/>
  <c r="BS550" i="2" s="1"/>
  <c r="AX527" i="3" s="1"/>
  <c r="BT550" i="2"/>
  <c r="BU550" i="2" s="1"/>
  <c r="AY527" i="3" s="1"/>
  <c r="BV550" i="2"/>
  <c r="BW550" i="2" s="1"/>
  <c r="AZ527" i="3" s="1"/>
  <c r="BX550" i="2"/>
  <c r="BY550" i="2" s="1"/>
  <c r="BA527" i="3" s="1"/>
  <c r="BZ550" i="2"/>
  <c r="CA550" i="2" s="1"/>
  <c r="BB527" i="3" s="1"/>
  <c r="BC527" i="3" s="1"/>
  <c r="CB550" i="2"/>
  <c r="CC550" i="2" s="1"/>
  <c r="BE527" i="3" s="1"/>
  <c r="BR551" i="2"/>
  <c r="BS551" i="2" s="1"/>
  <c r="AX528" i="3" s="1"/>
  <c r="BT551" i="2"/>
  <c r="BU551" i="2" s="1"/>
  <c r="AY528" i="3" s="1"/>
  <c r="BV551" i="2"/>
  <c r="BW551" i="2" s="1"/>
  <c r="AZ528" i="3" s="1"/>
  <c r="BX551" i="2"/>
  <c r="BY551" i="2" s="1"/>
  <c r="BA528" i="3" s="1"/>
  <c r="BZ551" i="2"/>
  <c r="CA551" i="2" s="1"/>
  <c r="BB528" i="3" s="1"/>
  <c r="BC528" i="3" s="1"/>
  <c r="CB551" i="2"/>
  <c r="CC551" i="2" s="1"/>
  <c r="BE528" i="3" s="1"/>
  <c r="BR552" i="2"/>
  <c r="BS552" i="2" s="1"/>
  <c r="AX529" i="3" s="1"/>
  <c r="BT552" i="2"/>
  <c r="BU552" i="2" s="1"/>
  <c r="AY529" i="3" s="1"/>
  <c r="BV552" i="2"/>
  <c r="BW552" i="2" s="1"/>
  <c r="AZ529" i="3" s="1"/>
  <c r="BX552" i="2"/>
  <c r="BY552" i="2" s="1"/>
  <c r="BA529" i="3" s="1"/>
  <c r="BZ552" i="2"/>
  <c r="CA552" i="2" s="1"/>
  <c r="BC529" i="3" s="1"/>
  <c r="CB552" i="2"/>
  <c r="CC552" i="2" s="1"/>
  <c r="BE529" i="3" s="1"/>
  <c r="BR553" i="2"/>
  <c r="BS553" i="2" s="1"/>
  <c r="AX530" i="3" s="1"/>
  <c r="BT553" i="2"/>
  <c r="BU553" i="2" s="1"/>
  <c r="AY530" i="3" s="1"/>
  <c r="BV553" i="2"/>
  <c r="BW553" i="2" s="1"/>
  <c r="AZ530" i="3" s="1"/>
  <c r="BX553" i="2"/>
  <c r="BY553" i="2" s="1"/>
  <c r="BA530" i="3" s="1"/>
  <c r="BZ553" i="2"/>
  <c r="CA553" i="2" s="1"/>
  <c r="BC530" i="3" s="1"/>
  <c r="CB553" i="2"/>
  <c r="CC553" i="2" s="1"/>
  <c r="BR554" i="2"/>
  <c r="BS554" i="2" s="1"/>
  <c r="AX531" i="3" s="1"/>
  <c r="BT554" i="2"/>
  <c r="BU554" i="2" s="1"/>
  <c r="AY531" i="3" s="1"/>
  <c r="BV554" i="2"/>
  <c r="BW554" i="2" s="1"/>
  <c r="AZ531" i="3" s="1"/>
  <c r="BX554" i="2"/>
  <c r="BY554" i="2" s="1"/>
  <c r="BA531" i="3" s="1"/>
  <c r="BZ554" i="2"/>
  <c r="CA554" i="2" s="1"/>
  <c r="BB531" i="3" s="1"/>
  <c r="BC531" i="3" s="1"/>
  <c r="CB554" i="2"/>
  <c r="CC554" i="2" s="1"/>
  <c r="BE531" i="3" s="1"/>
  <c r="BR555" i="2"/>
  <c r="BS555" i="2" s="1"/>
  <c r="AX532" i="3" s="1"/>
  <c r="BT555" i="2"/>
  <c r="BU555" i="2" s="1"/>
  <c r="AY532" i="3" s="1"/>
  <c r="BV555" i="2"/>
  <c r="BW555" i="2" s="1"/>
  <c r="AZ532" i="3" s="1"/>
  <c r="BX555" i="2"/>
  <c r="BY555" i="2" s="1"/>
  <c r="BA532" i="3" s="1"/>
  <c r="BZ555" i="2"/>
  <c r="CA555" i="2" s="1"/>
  <c r="BB532" i="3" s="1"/>
  <c r="BC532" i="3" s="1"/>
  <c r="CB555" i="2"/>
  <c r="CC555" i="2" s="1"/>
  <c r="BE532" i="3" s="1"/>
  <c r="BR556" i="2"/>
  <c r="BS556" i="2" s="1"/>
  <c r="AX533" i="3" s="1"/>
  <c r="BT556" i="2"/>
  <c r="BU556" i="2" s="1"/>
  <c r="AY533" i="3" s="1"/>
  <c r="BV556" i="2"/>
  <c r="BW556" i="2" s="1"/>
  <c r="AZ533" i="3" s="1"/>
  <c r="BX556" i="2"/>
  <c r="BY556" i="2" s="1"/>
  <c r="BA533" i="3" s="1"/>
  <c r="BZ556" i="2"/>
  <c r="CA556" i="2" s="1"/>
  <c r="BC533" i="3" s="1"/>
  <c r="CB556" i="2"/>
  <c r="CC556" i="2" s="1"/>
  <c r="BE533" i="3" s="1"/>
  <c r="BR557" i="2"/>
  <c r="BS557" i="2" s="1"/>
  <c r="AX534" i="3" s="1"/>
  <c r="BT557" i="2"/>
  <c r="BU557" i="2" s="1"/>
  <c r="AY534" i="3" s="1"/>
  <c r="BV557" i="2"/>
  <c r="BW557" i="2" s="1"/>
  <c r="AZ534" i="3" s="1"/>
  <c r="BX557" i="2"/>
  <c r="BY557" i="2" s="1"/>
  <c r="BA534" i="3" s="1"/>
  <c r="BZ557" i="2"/>
  <c r="CA557" i="2" s="1"/>
  <c r="BB534" i="3" s="1"/>
  <c r="BC534" i="3" s="1"/>
  <c r="CB557" i="2"/>
  <c r="CC557" i="2" s="1"/>
  <c r="BE534" i="3" s="1"/>
  <c r="BR558" i="2"/>
  <c r="BS558" i="2" s="1"/>
  <c r="AX535" i="3" s="1"/>
  <c r="BT558" i="2"/>
  <c r="BU558" i="2" s="1"/>
  <c r="AY535" i="3" s="1"/>
  <c r="BV558" i="2"/>
  <c r="BW558" i="2" s="1"/>
  <c r="AZ535" i="3" s="1"/>
  <c r="BX558" i="2"/>
  <c r="BY558" i="2" s="1"/>
  <c r="BA535" i="3" s="1"/>
  <c r="BZ558" i="2"/>
  <c r="CA558" i="2" s="1"/>
  <c r="BB535" i="3" s="1"/>
  <c r="BC535" i="3" s="1"/>
  <c r="CB558" i="2"/>
  <c r="CC558" i="2" s="1"/>
  <c r="BR559" i="2"/>
  <c r="BS559" i="2" s="1"/>
  <c r="AX536" i="3" s="1"/>
  <c r="BT559" i="2"/>
  <c r="BU559" i="2" s="1"/>
  <c r="AY536" i="3" s="1"/>
  <c r="BV559" i="2"/>
  <c r="BW559" i="2" s="1"/>
  <c r="AZ536" i="3" s="1"/>
  <c r="BX559" i="2"/>
  <c r="BY559" i="2" s="1"/>
  <c r="BA536" i="3" s="1"/>
  <c r="BZ559" i="2"/>
  <c r="CA559" i="2" s="1"/>
  <c r="BB536" i="3" s="1"/>
  <c r="BC536" i="3" s="1"/>
  <c r="CB559" i="2"/>
  <c r="CC559" i="2" s="1"/>
  <c r="BE536" i="3" s="1"/>
  <c r="BR560" i="2"/>
  <c r="BS560" i="2" s="1"/>
  <c r="AX537" i="3" s="1"/>
  <c r="BT560" i="2"/>
  <c r="BU560" i="2" s="1"/>
  <c r="AY537" i="3" s="1"/>
  <c r="BV560" i="2"/>
  <c r="BW560" i="2" s="1"/>
  <c r="AZ537" i="3" s="1"/>
  <c r="BX560" i="2"/>
  <c r="BY560" i="2" s="1"/>
  <c r="BA537" i="3" s="1"/>
  <c r="BZ560" i="2"/>
  <c r="CA560" i="2" s="1"/>
  <c r="BB537" i="3" s="1"/>
  <c r="CB560" i="2"/>
  <c r="CC560" i="2" s="1"/>
  <c r="BE537" i="3" s="1"/>
  <c r="BR561" i="2"/>
  <c r="BS561" i="2" s="1"/>
  <c r="AX538" i="3" s="1"/>
  <c r="BT561" i="2"/>
  <c r="BU561" i="2" s="1"/>
  <c r="AY538" i="3" s="1"/>
  <c r="BV561" i="2"/>
  <c r="BW561" i="2" s="1"/>
  <c r="AZ538" i="3" s="1"/>
  <c r="BX561" i="2"/>
  <c r="BY561" i="2" s="1"/>
  <c r="BA538" i="3" s="1"/>
  <c r="BZ561" i="2"/>
  <c r="CA561" i="2" s="1"/>
  <c r="BB538" i="3" s="1"/>
  <c r="BC538" i="3" s="1"/>
  <c r="CB561" i="2"/>
  <c r="CC561" i="2" s="1"/>
  <c r="BR562" i="2"/>
  <c r="BS562" i="2" s="1"/>
  <c r="AX539" i="3" s="1"/>
  <c r="BT562" i="2"/>
  <c r="BU562" i="2" s="1"/>
  <c r="AY539" i="3" s="1"/>
  <c r="BV562" i="2"/>
  <c r="BW562" i="2" s="1"/>
  <c r="AZ539" i="3" s="1"/>
  <c r="BX562" i="2"/>
  <c r="BY562" i="2" s="1"/>
  <c r="BA539" i="3" s="1"/>
  <c r="BZ562" i="2"/>
  <c r="CA562" i="2" s="1"/>
  <c r="BB539" i="3" s="1"/>
  <c r="BC539" i="3" s="1"/>
  <c r="CB562" i="2"/>
  <c r="CC562" i="2" s="1"/>
  <c r="BE539" i="3" s="1"/>
  <c r="BR563" i="2"/>
  <c r="BS563" i="2" s="1"/>
  <c r="AX540" i="3" s="1"/>
  <c r="BT563" i="2"/>
  <c r="BU563" i="2" s="1"/>
  <c r="AY540" i="3" s="1"/>
  <c r="BV563" i="2"/>
  <c r="BW563" i="2" s="1"/>
  <c r="AZ540" i="3" s="1"/>
  <c r="BX563" i="2"/>
  <c r="BY563" i="2" s="1"/>
  <c r="BA540" i="3" s="1"/>
  <c r="BZ563" i="2"/>
  <c r="CA563" i="2" s="1"/>
  <c r="BB540" i="3" s="1"/>
  <c r="BC540" i="3" s="1"/>
  <c r="CB563" i="2"/>
  <c r="CC563" i="2" s="1"/>
  <c r="BE540" i="3" s="1"/>
  <c r="BR564" i="2"/>
  <c r="BS564" i="2" s="1"/>
  <c r="BT564" i="2"/>
  <c r="BU564" i="2" s="1"/>
  <c r="AY541" i="3" s="1"/>
  <c r="BV564" i="2"/>
  <c r="BW564" i="2" s="1"/>
  <c r="AZ541" i="3" s="1"/>
  <c r="BX564" i="2"/>
  <c r="BY564" i="2" s="1"/>
  <c r="BA541" i="3" s="1"/>
  <c r="BZ564" i="2"/>
  <c r="CA564" i="2" s="1"/>
  <c r="BB541" i="3" s="1"/>
  <c r="BC541" i="3" s="1"/>
  <c r="CB564" i="2"/>
  <c r="CC564" i="2" s="1"/>
  <c r="BE541" i="3" s="1"/>
  <c r="BR565" i="2"/>
  <c r="BS565" i="2" s="1"/>
  <c r="AX542" i="3" s="1"/>
  <c r="BT565" i="2"/>
  <c r="BU565" i="2" s="1"/>
  <c r="AY542" i="3" s="1"/>
  <c r="BV565" i="2"/>
  <c r="BW565" i="2" s="1"/>
  <c r="AZ542" i="3" s="1"/>
  <c r="BX565" i="2"/>
  <c r="BY565" i="2" s="1"/>
  <c r="BA542" i="3" s="1"/>
  <c r="BZ565" i="2"/>
  <c r="CA565" i="2" s="1"/>
  <c r="BB542" i="3" s="1"/>
  <c r="BC542" i="3" s="1"/>
  <c r="CB565" i="2"/>
  <c r="CC565" i="2" s="1"/>
  <c r="BE542" i="3" s="1"/>
  <c r="BR566" i="2"/>
  <c r="BS566" i="2" s="1"/>
  <c r="AX543" i="3" s="1"/>
  <c r="BT566" i="2"/>
  <c r="BU566" i="2" s="1"/>
  <c r="AY543" i="3" s="1"/>
  <c r="BV566" i="2"/>
  <c r="BW566" i="2" s="1"/>
  <c r="AZ543" i="3" s="1"/>
  <c r="BX566" i="2"/>
  <c r="BY566" i="2" s="1"/>
  <c r="BA543" i="3" s="1"/>
  <c r="BZ566" i="2"/>
  <c r="CA566" i="2" s="1"/>
  <c r="BB543" i="3" s="1"/>
  <c r="BC543" i="3" s="1"/>
  <c r="CB566" i="2"/>
  <c r="CC566" i="2" s="1"/>
  <c r="BE543" i="3" s="1"/>
  <c r="BR567" i="2"/>
  <c r="BS567" i="2" s="1"/>
  <c r="AX544" i="3" s="1"/>
  <c r="BT567" i="2"/>
  <c r="BU567" i="2" s="1"/>
  <c r="AY544" i="3" s="1"/>
  <c r="BV567" i="2"/>
  <c r="BW567" i="2" s="1"/>
  <c r="AZ544" i="3" s="1"/>
  <c r="BX567" i="2"/>
  <c r="BY567" i="2" s="1"/>
  <c r="BA544" i="3" s="1"/>
  <c r="BZ567" i="2"/>
  <c r="CA567" i="2" s="1"/>
  <c r="BB544" i="3" s="1"/>
  <c r="BC544" i="3" s="1"/>
  <c r="CB567" i="2"/>
  <c r="CC567" i="2" s="1"/>
  <c r="BE544" i="3" s="1"/>
  <c r="BR568" i="2"/>
  <c r="BS568" i="2" s="1"/>
  <c r="AX545" i="3" s="1"/>
  <c r="BT568" i="2"/>
  <c r="BU568" i="2" s="1"/>
  <c r="AY545" i="3" s="1"/>
  <c r="BV568" i="2"/>
  <c r="BW568" i="2" s="1"/>
  <c r="AZ545" i="3" s="1"/>
  <c r="BX568" i="2"/>
  <c r="BY568" i="2" s="1"/>
  <c r="BA545" i="3" s="1"/>
  <c r="BZ568" i="2"/>
  <c r="CA568" i="2" s="1"/>
  <c r="BB545" i="3" s="1"/>
  <c r="BC545" i="3" s="1"/>
  <c r="CB568" i="2"/>
  <c r="CC568" i="2" s="1"/>
  <c r="BE545" i="3" s="1"/>
  <c r="BR569" i="2"/>
  <c r="BS569" i="2" s="1"/>
  <c r="AX546" i="3" s="1"/>
  <c r="BT569" i="2"/>
  <c r="BU569" i="2" s="1"/>
  <c r="AY546" i="3" s="1"/>
  <c r="BV569" i="2"/>
  <c r="BW569" i="2" s="1"/>
  <c r="AZ546" i="3" s="1"/>
  <c r="BX569" i="2"/>
  <c r="BY569" i="2" s="1"/>
  <c r="BA546" i="3" s="1"/>
  <c r="BZ569" i="2"/>
  <c r="CA569" i="2" s="1"/>
  <c r="BB546" i="3" s="1"/>
  <c r="BC546" i="3" s="1"/>
  <c r="CB569" i="2"/>
  <c r="CC569" i="2" s="1"/>
  <c r="BE546" i="3" s="1"/>
  <c r="BR570" i="2"/>
  <c r="BS570" i="2" s="1"/>
  <c r="AX547" i="3" s="1"/>
  <c r="BT570" i="2"/>
  <c r="BU570" i="2" s="1"/>
  <c r="AY547" i="3" s="1"/>
  <c r="BV570" i="2"/>
  <c r="BW570" i="2" s="1"/>
  <c r="AZ547" i="3" s="1"/>
  <c r="BX570" i="2"/>
  <c r="BY570" i="2" s="1"/>
  <c r="BA547" i="3" s="1"/>
  <c r="BZ570" i="2"/>
  <c r="CA570" i="2" s="1"/>
  <c r="BB547" i="3" s="1"/>
  <c r="BC547" i="3" s="1"/>
  <c r="CB570" i="2"/>
  <c r="CC570" i="2" s="1"/>
  <c r="BE547" i="3" s="1"/>
  <c r="BR571" i="2"/>
  <c r="BS571" i="2" s="1"/>
  <c r="AX548" i="3" s="1"/>
  <c r="BT571" i="2"/>
  <c r="BU571" i="2" s="1"/>
  <c r="AY548" i="3" s="1"/>
  <c r="BV571" i="2"/>
  <c r="BW571" i="2" s="1"/>
  <c r="AZ548" i="3" s="1"/>
  <c r="BX571" i="2"/>
  <c r="BY571" i="2" s="1"/>
  <c r="BA548" i="3" s="1"/>
  <c r="BZ571" i="2"/>
  <c r="CA571" i="2" s="1"/>
  <c r="BB548" i="3" s="1"/>
  <c r="BC548" i="3" s="1"/>
  <c r="CB571" i="2"/>
  <c r="CC571" i="2" s="1"/>
  <c r="BE548" i="3" s="1"/>
  <c r="BR572" i="2"/>
  <c r="BS572" i="2" s="1"/>
  <c r="AX549" i="3" s="1"/>
  <c r="BT572" i="2"/>
  <c r="BU572" i="2" s="1"/>
  <c r="AY549" i="3" s="1"/>
  <c r="BV572" i="2"/>
  <c r="BW572" i="2" s="1"/>
  <c r="AZ549" i="3" s="1"/>
  <c r="BX572" i="2"/>
  <c r="BY572" i="2" s="1"/>
  <c r="BA549" i="3" s="1"/>
  <c r="BZ572" i="2"/>
  <c r="CA572" i="2" s="1"/>
  <c r="BB549" i="3" s="1"/>
  <c r="BC549" i="3" s="1"/>
  <c r="CB572" i="2"/>
  <c r="CC572" i="2" s="1"/>
  <c r="BE549" i="3" s="1"/>
  <c r="BR573" i="2"/>
  <c r="BS573" i="2" s="1"/>
  <c r="AX550" i="3" s="1"/>
  <c r="BT573" i="2"/>
  <c r="BU573" i="2" s="1"/>
  <c r="AY550" i="3" s="1"/>
  <c r="BV573" i="2"/>
  <c r="BW573" i="2" s="1"/>
  <c r="AZ550" i="3" s="1"/>
  <c r="BX573" i="2"/>
  <c r="BY573" i="2" s="1"/>
  <c r="BA550" i="3" s="1"/>
  <c r="BZ573" i="2"/>
  <c r="CA573" i="2" s="1"/>
  <c r="BB550" i="3" s="1"/>
  <c r="BC550" i="3" s="1"/>
  <c r="CB573" i="2"/>
  <c r="CC573" i="2" s="1"/>
  <c r="BE550" i="3" s="1"/>
  <c r="BR574" i="2"/>
  <c r="BS574" i="2" s="1"/>
  <c r="AX551" i="3" s="1"/>
  <c r="BT574" i="2"/>
  <c r="BU574" i="2" s="1"/>
  <c r="AY551" i="3" s="1"/>
  <c r="BV574" i="2"/>
  <c r="BW574" i="2" s="1"/>
  <c r="AZ551" i="3" s="1"/>
  <c r="BX574" i="2"/>
  <c r="BY574" i="2" s="1"/>
  <c r="BA551" i="3" s="1"/>
  <c r="BZ574" i="2"/>
  <c r="CA574" i="2" s="1"/>
  <c r="BB551" i="3" s="1"/>
  <c r="BC551" i="3" s="1"/>
  <c r="CB574" i="2"/>
  <c r="CC574" i="2" s="1"/>
  <c r="BE551" i="3" s="1"/>
  <c r="BR575" i="2"/>
  <c r="BS575" i="2" s="1"/>
  <c r="BT575" i="2"/>
  <c r="BU575" i="2" s="1"/>
  <c r="AY552" i="3" s="1"/>
  <c r="BV575" i="2"/>
  <c r="BW575" i="2" s="1"/>
  <c r="AZ552" i="3" s="1"/>
  <c r="BX575" i="2"/>
  <c r="BY575" i="2" s="1"/>
  <c r="BA552" i="3" s="1"/>
  <c r="BZ575" i="2"/>
  <c r="CA575" i="2" s="1"/>
  <c r="BB552" i="3" s="1"/>
  <c r="BC552" i="3" s="1"/>
  <c r="CB575" i="2"/>
  <c r="CC575" i="2" s="1"/>
  <c r="BE552" i="3" s="1"/>
  <c r="BR576" i="2"/>
  <c r="BS576" i="2" s="1"/>
  <c r="AX553" i="3" s="1"/>
  <c r="BT576" i="2"/>
  <c r="BU576" i="2" s="1"/>
  <c r="AY553" i="3" s="1"/>
  <c r="BV576" i="2"/>
  <c r="BW576" i="2" s="1"/>
  <c r="AZ553" i="3" s="1"/>
  <c r="BX576" i="2"/>
  <c r="BY576" i="2" s="1"/>
  <c r="BA553" i="3" s="1"/>
  <c r="BZ576" i="2"/>
  <c r="CA576" i="2" s="1"/>
  <c r="BB553" i="3" s="1"/>
  <c r="BC553" i="3" s="1"/>
  <c r="CB576" i="2"/>
  <c r="CC576" i="2" s="1"/>
  <c r="BE553" i="3" s="1"/>
  <c r="BR577" i="2"/>
  <c r="BS577" i="2" s="1"/>
  <c r="BT577" i="2"/>
  <c r="BU577" i="2" s="1"/>
  <c r="BV577" i="2"/>
  <c r="BW577" i="2" s="1"/>
  <c r="BX577" i="2"/>
  <c r="BY577" i="2" s="1"/>
  <c r="BZ577" i="2"/>
  <c r="CA577" i="2" s="1"/>
  <c r="CB577" i="2"/>
  <c r="CC577" i="2" s="1"/>
  <c r="BR578" i="2"/>
  <c r="BS578" i="2" s="1"/>
  <c r="BT578" i="2"/>
  <c r="BU578" i="2" s="1"/>
  <c r="BV578" i="2"/>
  <c r="BW578" i="2" s="1"/>
  <c r="BX578" i="2"/>
  <c r="BY578" i="2" s="1"/>
  <c r="BZ578" i="2"/>
  <c r="CA578" i="2" s="1"/>
  <c r="CB578" i="2"/>
  <c r="CC578" i="2" s="1"/>
  <c r="BR579" i="2"/>
  <c r="BS579" i="2" s="1"/>
  <c r="AX554" i="3" s="1"/>
  <c r="BT579" i="2"/>
  <c r="BU579" i="2" s="1"/>
  <c r="AY554" i="3" s="1"/>
  <c r="BV579" i="2"/>
  <c r="BW579" i="2" s="1"/>
  <c r="AZ554" i="3" s="1"/>
  <c r="BX579" i="2"/>
  <c r="BY579" i="2" s="1"/>
  <c r="BA554" i="3" s="1"/>
  <c r="BZ579" i="2"/>
  <c r="CA579" i="2" s="1"/>
  <c r="BB554" i="3" s="1"/>
  <c r="BC554" i="3" s="1"/>
  <c r="CB579" i="2"/>
  <c r="CC579" i="2" s="1"/>
  <c r="BE554" i="3" s="1"/>
  <c r="BR580" i="2"/>
  <c r="BS580" i="2" s="1"/>
  <c r="AX555" i="3" s="1"/>
  <c r="BT580" i="2"/>
  <c r="BU580" i="2" s="1"/>
  <c r="AY555" i="3" s="1"/>
  <c r="BV580" i="2"/>
  <c r="BW580" i="2" s="1"/>
  <c r="AZ555" i="3" s="1"/>
  <c r="BX580" i="2"/>
  <c r="BY580" i="2" s="1"/>
  <c r="BA555" i="3" s="1"/>
  <c r="BZ580" i="2"/>
  <c r="CA580" i="2" s="1"/>
  <c r="BB555" i="3" s="1"/>
  <c r="BC555" i="3" s="1"/>
  <c r="CB580" i="2"/>
  <c r="CC580" i="2" s="1"/>
  <c r="BE555" i="3" s="1"/>
  <c r="BR581" i="2"/>
  <c r="BS581" i="2" s="1"/>
  <c r="AX556" i="3" s="1"/>
  <c r="BT581" i="2"/>
  <c r="BU581" i="2" s="1"/>
  <c r="AY556" i="3" s="1"/>
  <c r="BV581" i="2"/>
  <c r="BW581" i="2" s="1"/>
  <c r="AZ556" i="3" s="1"/>
  <c r="BX581" i="2"/>
  <c r="BY581" i="2" s="1"/>
  <c r="BA556" i="3" s="1"/>
  <c r="BZ581" i="2"/>
  <c r="CA581" i="2" s="1"/>
  <c r="BB556" i="3" s="1"/>
  <c r="BC556" i="3" s="1"/>
  <c r="CB581" i="2"/>
  <c r="CC581" i="2" s="1"/>
  <c r="BE556" i="3" s="1"/>
  <c r="BR582" i="2"/>
  <c r="BS582" i="2" s="1"/>
  <c r="BT582" i="2"/>
  <c r="BU582" i="2" s="1"/>
  <c r="AY557" i="3" s="1"/>
  <c r="BV582" i="2"/>
  <c r="BW582" i="2" s="1"/>
  <c r="AZ557" i="3" s="1"/>
  <c r="BX582" i="2"/>
  <c r="BY582" i="2" s="1"/>
  <c r="BA557" i="3" s="1"/>
  <c r="BZ582" i="2"/>
  <c r="CA582" i="2" s="1"/>
  <c r="CB582" i="2"/>
  <c r="CC582" i="2" s="1"/>
  <c r="BE557" i="3" s="1"/>
  <c r="BR583" i="2"/>
  <c r="BS583" i="2" s="1"/>
  <c r="AX558" i="3" s="1"/>
  <c r="BT583" i="2"/>
  <c r="BU583" i="2" s="1"/>
  <c r="AY558" i="3" s="1"/>
  <c r="BV583" i="2"/>
  <c r="BW583" i="2" s="1"/>
  <c r="AZ558" i="3" s="1"/>
  <c r="BX583" i="2"/>
  <c r="BY583" i="2" s="1"/>
  <c r="BA558" i="3" s="1"/>
  <c r="BZ583" i="2"/>
  <c r="CA583" i="2" s="1"/>
  <c r="BB558" i="3" s="1"/>
  <c r="BC558" i="3" s="1"/>
  <c r="CB583" i="2"/>
  <c r="CC583" i="2" s="1"/>
  <c r="BE558" i="3" s="1"/>
  <c r="BR584" i="2"/>
  <c r="BS584" i="2" s="1"/>
  <c r="BT584" i="2"/>
  <c r="BU584" i="2" s="1"/>
  <c r="BV584" i="2"/>
  <c r="BW584" i="2" s="1"/>
  <c r="BX584" i="2"/>
  <c r="BY584" i="2" s="1"/>
  <c r="BZ584" i="2"/>
  <c r="CA584" i="2" s="1"/>
  <c r="CB584" i="2"/>
  <c r="CC584" i="2" s="1"/>
  <c r="BR585" i="2"/>
  <c r="BS585" i="2" s="1"/>
  <c r="AX559" i="3" s="1"/>
  <c r="BT585" i="2"/>
  <c r="BU585" i="2" s="1"/>
  <c r="AY559" i="3" s="1"/>
  <c r="BV585" i="2"/>
  <c r="BW585" i="2" s="1"/>
  <c r="AZ559" i="3" s="1"/>
  <c r="BX585" i="2"/>
  <c r="BY585" i="2" s="1"/>
  <c r="BA559" i="3" s="1"/>
  <c r="BZ585" i="2"/>
  <c r="CA585" i="2" s="1"/>
  <c r="BB559" i="3" s="1"/>
  <c r="BC559" i="3" s="1"/>
  <c r="CB585" i="2"/>
  <c r="CC585" i="2" s="1"/>
  <c r="BE559" i="3" s="1"/>
  <c r="BR586" i="2"/>
  <c r="BS586" i="2" s="1"/>
  <c r="AX560" i="3" s="1"/>
  <c r="BT586" i="2"/>
  <c r="BU586" i="2" s="1"/>
  <c r="AY560" i="3" s="1"/>
  <c r="BV586" i="2"/>
  <c r="BW586" i="2" s="1"/>
  <c r="AZ560" i="3" s="1"/>
  <c r="BX586" i="2"/>
  <c r="BY586" i="2" s="1"/>
  <c r="BA560" i="3" s="1"/>
  <c r="BZ586" i="2"/>
  <c r="CA586" i="2" s="1"/>
  <c r="BB560" i="3" s="1"/>
  <c r="BC560" i="3" s="1"/>
  <c r="CB586" i="2"/>
  <c r="CC586" i="2" s="1"/>
  <c r="BE560" i="3" s="1"/>
  <c r="BR587" i="2"/>
  <c r="BS587" i="2" s="1"/>
  <c r="AX561" i="3" s="1"/>
  <c r="BT587" i="2"/>
  <c r="BU587" i="2" s="1"/>
  <c r="AY561" i="3" s="1"/>
  <c r="BV587" i="2"/>
  <c r="BW587" i="2" s="1"/>
  <c r="AZ561" i="3" s="1"/>
  <c r="BX587" i="2"/>
  <c r="BY587" i="2" s="1"/>
  <c r="BA561" i="3" s="1"/>
  <c r="BZ587" i="2"/>
  <c r="CA587" i="2" s="1"/>
  <c r="BB561" i="3" s="1"/>
  <c r="BC561" i="3" s="1"/>
  <c r="CB587" i="2"/>
  <c r="CC587" i="2" s="1"/>
  <c r="BE561" i="3" s="1"/>
  <c r="BR588" i="2"/>
  <c r="BS588" i="2" s="1"/>
  <c r="AX562" i="3" s="1"/>
  <c r="BT588" i="2"/>
  <c r="BU588" i="2" s="1"/>
  <c r="AY562" i="3" s="1"/>
  <c r="BV588" i="2"/>
  <c r="BW588" i="2" s="1"/>
  <c r="AZ562" i="3" s="1"/>
  <c r="BX588" i="2"/>
  <c r="BY588" i="2" s="1"/>
  <c r="BA562" i="3" s="1"/>
  <c r="BZ588" i="2"/>
  <c r="CA588" i="2" s="1"/>
  <c r="BC562" i="3" s="1"/>
  <c r="CB588" i="2"/>
  <c r="CC588" i="2" s="1"/>
  <c r="BE562" i="3" s="1"/>
  <c r="BR589" i="2"/>
  <c r="BS589" i="2" s="1"/>
  <c r="AX563" i="3" s="1"/>
  <c r="BT589" i="2"/>
  <c r="BU589" i="2" s="1"/>
  <c r="AY563" i="3" s="1"/>
  <c r="BV589" i="2"/>
  <c r="BW589" i="2" s="1"/>
  <c r="AZ563" i="3" s="1"/>
  <c r="BX589" i="2"/>
  <c r="BY589" i="2" s="1"/>
  <c r="BA563" i="3" s="1"/>
  <c r="BZ589" i="2"/>
  <c r="CA589" i="2" s="1"/>
  <c r="BB563" i="3" s="1"/>
  <c r="BC563" i="3" s="1"/>
  <c r="CB589" i="2"/>
  <c r="CC589" i="2" s="1"/>
  <c r="BE563" i="3" s="1"/>
  <c r="BR590" i="2"/>
  <c r="BS590" i="2" s="1"/>
  <c r="AX564" i="3" s="1"/>
  <c r="BT590" i="2"/>
  <c r="BU590" i="2" s="1"/>
  <c r="AY564" i="3" s="1"/>
  <c r="BV590" i="2"/>
  <c r="BW590" i="2" s="1"/>
  <c r="AZ564" i="3" s="1"/>
  <c r="BX590" i="2"/>
  <c r="BY590" i="2" s="1"/>
  <c r="BA564" i="3" s="1"/>
  <c r="BZ590" i="2"/>
  <c r="CA590" i="2" s="1"/>
  <c r="BB564" i="3" s="1"/>
  <c r="BC564" i="3" s="1"/>
  <c r="CB590" i="2"/>
  <c r="CC590" i="2" s="1"/>
  <c r="BE564" i="3" s="1"/>
  <c r="BR591" i="2"/>
  <c r="BS591" i="2" s="1"/>
  <c r="AX565" i="3" s="1"/>
  <c r="BT591" i="2"/>
  <c r="BU591" i="2" s="1"/>
  <c r="AY565" i="3" s="1"/>
  <c r="BV591" i="2"/>
  <c r="BW591" i="2" s="1"/>
  <c r="AZ565" i="3" s="1"/>
  <c r="BX591" i="2"/>
  <c r="BY591" i="2" s="1"/>
  <c r="BA565" i="3" s="1"/>
  <c r="BZ591" i="2"/>
  <c r="CA591" i="2" s="1"/>
  <c r="BB565" i="3" s="1"/>
  <c r="BC565" i="3" s="1"/>
  <c r="CB591" i="2"/>
  <c r="CC591" i="2" s="1"/>
  <c r="BE565" i="3" s="1"/>
  <c r="BR592" i="2"/>
  <c r="BS592" i="2" s="1"/>
  <c r="AX566" i="3" s="1"/>
  <c r="BT592" i="2"/>
  <c r="BU592" i="2" s="1"/>
  <c r="AY566" i="3" s="1"/>
  <c r="BV592" i="2"/>
  <c r="BW592" i="2" s="1"/>
  <c r="AZ566" i="3" s="1"/>
  <c r="BX592" i="2"/>
  <c r="BY592" i="2" s="1"/>
  <c r="BA566" i="3" s="1"/>
  <c r="BZ592" i="2"/>
  <c r="CA592" i="2" s="1"/>
  <c r="BB566" i="3" s="1"/>
  <c r="BC566" i="3" s="1"/>
  <c r="CB592" i="2"/>
  <c r="CC592" i="2" s="1"/>
  <c r="BE566" i="3" s="1"/>
  <c r="BR593" i="2"/>
  <c r="BS593" i="2" s="1"/>
  <c r="AX567" i="3" s="1"/>
  <c r="BT593" i="2"/>
  <c r="BU593" i="2" s="1"/>
  <c r="AY567" i="3" s="1"/>
  <c r="BV593" i="2"/>
  <c r="BW593" i="2" s="1"/>
  <c r="AZ567" i="3" s="1"/>
  <c r="BX593" i="2"/>
  <c r="BY593" i="2" s="1"/>
  <c r="BA567" i="3" s="1"/>
  <c r="BZ593" i="2"/>
  <c r="CA593" i="2" s="1"/>
  <c r="BB567" i="3" s="1"/>
  <c r="BC567" i="3" s="1"/>
  <c r="CB593" i="2"/>
  <c r="CC593" i="2" s="1"/>
  <c r="BE567" i="3" s="1"/>
  <c r="BR594" i="2"/>
  <c r="BS594" i="2" s="1"/>
  <c r="AX568" i="3" s="1"/>
  <c r="BT594" i="2"/>
  <c r="BU594" i="2" s="1"/>
  <c r="AY568" i="3" s="1"/>
  <c r="BV594" i="2"/>
  <c r="BW594" i="2" s="1"/>
  <c r="AZ568" i="3" s="1"/>
  <c r="BX594" i="2"/>
  <c r="BY594" i="2" s="1"/>
  <c r="BA568" i="3" s="1"/>
  <c r="BZ594" i="2"/>
  <c r="CA594" i="2" s="1"/>
  <c r="BB568" i="3" s="1"/>
  <c r="BC568" i="3" s="1"/>
  <c r="CB594" i="2"/>
  <c r="CC594" i="2" s="1"/>
  <c r="BE568" i="3" s="1"/>
  <c r="BR595" i="2"/>
  <c r="BS595" i="2" s="1"/>
  <c r="AX569" i="3" s="1"/>
  <c r="BT595" i="2"/>
  <c r="BU595" i="2" s="1"/>
  <c r="AY569" i="3" s="1"/>
  <c r="BV595" i="2"/>
  <c r="BW595" i="2" s="1"/>
  <c r="AZ569" i="3" s="1"/>
  <c r="BX595" i="2"/>
  <c r="BY595" i="2" s="1"/>
  <c r="BA569" i="3" s="1"/>
  <c r="BZ595" i="2"/>
  <c r="CA595" i="2" s="1"/>
  <c r="BC569" i="3" s="1"/>
  <c r="CB595" i="2"/>
  <c r="CC595" i="2" s="1"/>
  <c r="BE569" i="3" s="1"/>
  <c r="BR596" i="2"/>
  <c r="BS596" i="2" s="1"/>
  <c r="AX570" i="3" s="1"/>
  <c r="BT596" i="2"/>
  <c r="BU596" i="2" s="1"/>
  <c r="AY570" i="3" s="1"/>
  <c r="BV596" i="2"/>
  <c r="BW596" i="2" s="1"/>
  <c r="AZ570" i="3" s="1"/>
  <c r="BX596" i="2"/>
  <c r="BY596" i="2" s="1"/>
  <c r="BA570" i="3" s="1"/>
  <c r="BZ596" i="2"/>
  <c r="CA596" i="2" s="1"/>
  <c r="BB570" i="3" s="1"/>
  <c r="BC570" i="3" s="1"/>
  <c r="CB596" i="2"/>
  <c r="CC596" i="2" s="1"/>
  <c r="BE570" i="3" s="1"/>
  <c r="BR597" i="2"/>
  <c r="BS597" i="2" s="1"/>
  <c r="AX571" i="3" s="1"/>
  <c r="BT597" i="2"/>
  <c r="BU597" i="2" s="1"/>
  <c r="AY571" i="3" s="1"/>
  <c r="BV597" i="2"/>
  <c r="BW597" i="2" s="1"/>
  <c r="AZ571" i="3" s="1"/>
  <c r="BX597" i="2"/>
  <c r="BY597" i="2" s="1"/>
  <c r="BA571" i="3" s="1"/>
  <c r="BZ597" i="2"/>
  <c r="CA597" i="2" s="1"/>
  <c r="BB571" i="3" s="1"/>
  <c r="BC571" i="3" s="1"/>
  <c r="CB597" i="2"/>
  <c r="CC597" i="2" s="1"/>
  <c r="BE571" i="3" s="1"/>
  <c r="BR598" i="2"/>
  <c r="BS598" i="2" s="1"/>
  <c r="AX572" i="3" s="1"/>
  <c r="BT598" i="2"/>
  <c r="BU598" i="2" s="1"/>
  <c r="AY572" i="3" s="1"/>
  <c r="BV598" i="2"/>
  <c r="BW598" i="2" s="1"/>
  <c r="AZ572" i="3" s="1"/>
  <c r="BX598" i="2"/>
  <c r="BY598" i="2" s="1"/>
  <c r="BA572" i="3" s="1"/>
  <c r="BZ598" i="2"/>
  <c r="CA598" i="2" s="1"/>
  <c r="BC572" i="3" s="1"/>
  <c r="CB598" i="2"/>
  <c r="CC598" i="2" s="1"/>
  <c r="BE572" i="3" s="1"/>
  <c r="BR599" i="2"/>
  <c r="BS599" i="2" s="1"/>
  <c r="AX573" i="3" s="1"/>
  <c r="BT599" i="2"/>
  <c r="BU599" i="2" s="1"/>
  <c r="AY573" i="3" s="1"/>
  <c r="BV599" i="2"/>
  <c r="BW599" i="2" s="1"/>
  <c r="AZ573" i="3" s="1"/>
  <c r="BX599" i="2"/>
  <c r="BY599" i="2" s="1"/>
  <c r="BA573" i="3" s="1"/>
  <c r="BZ599" i="2"/>
  <c r="CA599" i="2" s="1"/>
  <c r="BB573" i="3" s="1"/>
  <c r="BC573" i="3" s="1"/>
  <c r="CB599" i="2"/>
  <c r="CC599" i="2" s="1"/>
  <c r="BE573" i="3" s="1"/>
  <c r="BR600" i="2"/>
  <c r="BS600" i="2" s="1"/>
  <c r="AX574" i="3" s="1"/>
  <c r="BT600" i="2"/>
  <c r="BU600" i="2" s="1"/>
  <c r="AY574" i="3" s="1"/>
  <c r="BV600" i="2"/>
  <c r="BW600" i="2" s="1"/>
  <c r="AZ574" i="3" s="1"/>
  <c r="BX600" i="2"/>
  <c r="BY600" i="2" s="1"/>
  <c r="BA574" i="3" s="1"/>
  <c r="BZ600" i="2"/>
  <c r="CA600" i="2" s="1"/>
  <c r="BB574" i="3" s="1"/>
  <c r="BC574" i="3" s="1"/>
  <c r="CB600" i="2"/>
  <c r="CC600" i="2" s="1"/>
  <c r="BE574" i="3" s="1"/>
  <c r="BR601" i="2"/>
  <c r="BS601" i="2" s="1"/>
  <c r="AX575" i="3" s="1"/>
  <c r="BT601" i="2"/>
  <c r="BU601" i="2" s="1"/>
  <c r="AY575" i="3" s="1"/>
  <c r="BV601" i="2"/>
  <c r="BW601" i="2" s="1"/>
  <c r="AZ575" i="3" s="1"/>
  <c r="BX601" i="2"/>
  <c r="BY601" i="2" s="1"/>
  <c r="BA575" i="3" s="1"/>
  <c r="BZ601" i="2"/>
  <c r="CA601" i="2" s="1"/>
  <c r="BB575" i="3" s="1"/>
  <c r="BC575" i="3" s="1"/>
  <c r="CB601" i="2"/>
  <c r="CC601" i="2" s="1"/>
  <c r="BE575" i="3" s="1"/>
  <c r="BR602" i="2"/>
  <c r="BS602" i="2" s="1"/>
  <c r="AX576" i="3" s="1"/>
  <c r="BT602" i="2"/>
  <c r="BU602" i="2" s="1"/>
  <c r="AY576" i="3" s="1"/>
  <c r="BV602" i="2"/>
  <c r="BW602" i="2" s="1"/>
  <c r="AZ576" i="3" s="1"/>
  <c r="BX602" i="2"/>
  <c r="BY602" i="2" s="1"/>
  <c r="BA576" i="3" s="1"/>
  <c r="BZ602" i="2"/>
  <c r="CA602" i="2" s="1"/>
  <c r="BB576" i="3" s="1"/>
  <c r="BC576" i="3" s="1"/>
  <c r="CB602" i="2"/>
  <c r="CC602" i="2" s="1"/>
  <c r="BE576" i="3" s="1"/>
  <c r="BR603" i="2"/>
  <c r="BS603" i="2" s="1"/>
  <c r="AX577" i="3" s="1"/>
  <c r="BT603" i="2"/>
  <c r="BU603" i="2" s="1"/>
  <c r="AY577" i="3" s="1"/>
  <c r="BV603" i="2"/>
  <c r="BW603" i="2" s="1"/>
  <c r="AZ577" i="3" s="1"/>
  <c r="BX603" i="2"/>
  <c r="BY603" i="2" s="1"/>
  <c r="BA577" i="3" s="1"/>
  <c r="BZ603" i="2"/>
  <c r="CA603" i="2" s="1"/>
  <c r="BC577" i="3" s="1"/>
  <c r="CB603" i="2"/>
  <c r="CC603" i="2" s="1"/>
  <c r="BR604" i="2"/>
  <c r="BS604" i="2" s="1"/>
  <c r="AX578" i="3" s="1"/>
  <c r="BT604" i="2"/>
  <c r="BU604" i="2" s="1"/>
  <c r="AY578" i="3" s="1"/>
  <c r="BV604" i="2"/>
  <c r="BW604" i="2" s="1"/>
  <c r="AZ578" i="3" s="1"/>
  <c r="BX604" i="2"/>
  <c r="BY604" i="2" s="1"/>
  <c r="BA578" i="3" s="1"/>
  <c r="BZ604" i="2"/>
  <c r="CA604" i="2" s="1"/>
  <c r="BB578" i="3" s="1"/>
  <c r="BC578" i="3" s="1"/>
  <c r="CB604" i="2"/>
  <c r="CC604" i="2" s="1"/>
  <c r="BE578" i="3" s="1"/>
  <c r="BR605" i="2"/>
  <c r="BS605" i="2" s="1"/>
  <c r="AX579" i="3" s="1"/>
  <c r="BT605" i="2"/>
  <c r="BU605" i="2" s="1"/>
  <c r="AY579" i="3" s="1"/>
  <c r="BV605" i="2"/>
  <c r="BW605" i="2" s="1"/>
  <c r="AZ579" i="3" s="1"/>
  <c r="BX605" i="2"/>
  <c r="BY605" i="2" s="1"/>
  <c r="BA579" i="3" s="1"/>
  <c r="BZ605" i="2"/>
  <c r="CA605" i="2" s="1"/>
  <c r="BB579" i="3" s="1"/>
  <c r="BC579" i="3" s="1"/>
  <c r="CB605" i="2"/>
  <c r="CC605" i="2" s="1"/>
  <c r="BE579" i="3" s="1"/>
  <c r="BR606" i="2"/>
  <c r="BS606" i="2" s="1"/>
  <c r="AX580" i="3" s="1"/>
  <c r="BT606" i="2"/>
  <c r="BU606" i="2" s="1"/>
  <c r="AY580" i="3" s="1"/>
  <c r="BV606" i="2"/>
  <c r="BW606" i="2" s="1"/>
  <c r="AZ580" i="3" s="1"/>
  <c r="BX606" i="2"/>
  <c r="BY606" i="2" s="1"/>
  <c r="BA580" i="3" s="1"/>
  <c r="BZ606" i="2"/>
  <c r="CA606" i="2" s="1"/>
  <c r="BB580" i="3" s="1"/>
  <c r="BC580" i="3" s="1"/>
  <c r="CB606" i="2"/>
  <c r="CC606" i="2" s="1"/>
  <c r="BE580" i="3" s="1"/>
  <c r="BR607" i="2"/>
  <c r="BS607" i="2" s="1"/>
  <c r="AX581" i="3" s="1"/>
  <c r="BT607" i="2"/>
  <c r="BU607" i="2" s="1"/>
  <c r="AY581" i="3" s="1"/>
  <c r="BV607" i="2"/>
  <c r="BW607" i="2" s="1"/>
  <c r="AZ581" i="3" s="1"/>
  <c r="BX607" i="2"/>
  <c r="BY607" i="2" s="1"/>
  <c r="BA581" i="3" s="1"/>
  <c r="BZ607" i="2"/>
  <c r="CA607" i="2" s="1"/>
  <c r="BB581" i="3" s="1"/>
  <c r="BC581" i="3" s="1"/>
  <c r="CB607" i="2"/>
  <c r="CC607" i="2" s="1"/>
  <c r="BE581" i="3" s="1"/>
  <c r="BR608" i="2"/>
  <c r="BS608" i="2" s="1"/>
  <c r="AX582" i="3" s="1"/>
  <c r="BT608" i="2"/>
  <c r="BU608" i="2" s="1"/>
  <c r="AY582" i="3" s="1"/>
  <c r="BV608" i="2"/>
  <c r="BW608" i="2" s="1"/>
  <c r="AZ582" i="3" s="1"/>
  <c r="BX608" i="2"/>
  <c r="BY608" i="2" s="1"/>
  <c r="BA582" i="3" s="1"/>
  <c r="BZ608" i="2"/>
  <c r="CA608" i="2" s="1"/>
  <c r="BC582" i="3" s="1"/>
  <c r="CB608" i="2"/>
  <c r="CC608" i="2" s="1"/>
  <c r="BE582" i="3" s="1"/>
  <c r="BR609" i="2"/>
  <c r="BS609" i="2" s="1"/>
  <c r="AX583" i="3" s="1"/>
  <c r="BT609" i="2"/>
  <c r="BU609" i="2" s="1"/>
  <c r="AY583" i="3" s="1"/>
  <c r="BV609" i="2"/>
  <c r="BW609" i="2" s="1"/>
  <c r="AZ583" i="3" s="1"/>
  <c r="BX609" i="2"/>
  <c r="BY609" i="2" s="1"/>
  <c r="BA583" i="3" s="1"/>
  <c r="BZ609" i="2"/>
  <c r="CA609" i="2" s="1"/>
  <c r="BC583" i="3" s="1"/>
  <c r="CB609" i="2"/>
  <c r="CC609" i="2" s="1"/>
  <c r="BE583" i="3" s="1"/>
  <c r="BR610" i="2"/>
  <c r="BS610" i="2" s="1"/>
  <c r="AX584" i="3" s="1"/>
  <c r="BT610" i="2"/>
  <c r="BU610" i="2" s="1"/>
  <c r="AY584" i="3" s="1"/>
  <c r="BV610" i="2"/>
  <c r="BW610" i="2" s="1"/>
  <c r="AZ584" i="3" s="1"/>
  <c r="BX610" i="2"/>
  <c r="BY610" i="2" s="1"/>
  <c r="BA584" i="3" s="1"/>
  <c r="BZ610" i="2"/>
  <c r="CA610" i="2" s="1"/>
  <c r="BB584" i="3" s="1"/>
  <c r="BC584" i="3" s="1"/>
  <c r="CB610" i="2"/>
  <c r="CC610" i="2" s="1"/>
  <c r="BE584" i="3" s="1"/>
  <c r="BR611" i="2"/>
  <c r="BS611" i="2" s="1"/>
  <c r="AX585" i="3" s="1"/>
  <c r="BT611" i="2"/>
  <c r="BU611" i="2" s="1"/>
  <c r="AY585" i="3" s="1"/>
  <c r="BV611" i="2"/>
  <c r="BW611" i="2" s="1"/>
  <c r="AZ585" i="3" s="1"/>
  <c r="BX611" i="2"/>
  <c r="BY611" i="2" s="1"/>
  <c r="BA585" i="3" s="1"/>
  <c r="BZ611" i="2"/>
  <c r="CA611" i="2" s="1"/>
  <c r="BB585" i="3" s="1"/>
  <c r="BC585" i="3" s="1"/>
  <c r="CB611" i="2"/>
  <c r="CC611" i="2" s="1"/>
  <c r="BE585" i="3" s="1"/>
  <c r="BR612" i="2"/>
  <c r="BS612" i="2" s="1"/>
  <c r="AX586" i="3" s="1"/>
  <c r="BT612" i="2"/>
  <c r="BU612" i="2" s="1"/>
  <c r="AY586" i="3" s="1"/>
  <c r="BV612" i="2"/>
  <c r="BW612" i="2" s="1"/>
  <c r="AZ586" i="3" s="1"/>
  <c r="BX612" i="2"/>
  <c r="BY612" i="2" s="1"/>
  <c r="BA586" i="3" s="1"/>
  <c r="BZ612" i="2"/>
  <c r="CA612" i="2" s="1"/>
  <c r="BB586" i="3" s="1"/>
  <c r="BC586" i="3" s="1"/>
  <c r="CB612" i="2"/>
  <c r="CC612" i="2" s="1"/>
  <c r="BE586" i="3" s="1"/>
  <c r="BR613" i="2"/>
  <c r="BS613" i="2" s="1"/>
  <c r="AX587" i="3" s="1"/>
  <c r="BT613" i="2"/>
  <c r="BU613" i="2" s="1"/>
  <c r="AY587" i="3" s="1"/>
  <c r="BV613" i="2"/>
  <c r="BW613" i="2" s="1"/>
  <c r="AZ587" i="3" s="1"/>
  <c r="BX613" i="2"/>
  <c r="BY613" i="2" s="1"/>
  <c r="BA587" i="3" s="1"/>
  <c r="BZ613" i="2"/>
  <c r="CA613" i="2" s="1"/>
  <c r="BC587" i="3" s="1"/>
  <c r="CB613" i="2"/>
  <c r="CC613" i="2" s="1"/>
  <c r="BR614" i="2"/>
  <c r="BS614" i="2" s="1"/>
  <c r="AX588" i="3" s="1"/>
  <c r="BT614" i="2"/>
  <c r="BU614" i="2" s="1"/>
  <c r="AY588" i="3" s="1"/>
  <c r="BV614" i="2"/>
  <c r="BW614" i="2" s="1"/>
  <c r="AZ588" i="3" s="1"/>
  <c r="BX614" i="2"/>
  <c r="BY614" i="2" s="1"/>
  <c r="BA588" i="3" s="1"/>
  <c r="BZ614" i="2"/>
  <c r="CA614" i="2" s="1"/>
  <c r="BC588" i="3" s="1"/>
  <c r="CB614" i="2"/>
  <c r="CC614" i="2" s="1"/>
  <c r="BR615" i="2"/>
  <c r="BS615" i="2" s="1"/>
  <c r="AX589" i="3" s="1"/>
  <c r="BT615" i="2"/>
  <c r="BU615" i="2" s="1"/>
  <c r="AY589" i="3" s="1"/>
  <c r="BV615" i="2"/>
  <c r="BW615" i="2" s="1"/>
  <c r="AZ589" i="3" s="1"/>
  <c r="BX615" i="2"/>
  <c r="BY615" i="2" s="1"/>
  <c r="BA589" i="3" s="1"/>
  <c r="BZ615" i="2"/>
  <c r="CA615" i="2" s="1"/>
  <c r="BB589" i="3" s="1"/>
  <c r="BC589" i="3" s="1"/>
  <c r="CB615" i="2"/>
  <c r="CC615" i="2" s="1"/>
  <c r="BE589" i="3" s="1"/>
  <c r="BR616" i="2"/>
  <c r="BS616" i="2" s="1"/>
  <c r="AX590" i="3" s="1"/>
  <c r="BT616" i="2"/>
  <c r="BU616" i="2" s="1"/>
  <c r="AY590" i="3" s="1"/>
  <c r="BV616" i="2"/>
  <c r="BW616" i="2" s="1"/>
  <c r="AZ590" i="3" s="1"/>
  <c r="BX616" i="2"/>
  <c r="BY616" i="2" s="1"/>
  <c r="BA590" i="3" s="1"/>
  <c r="BZ616" i="2"/>
  <c r="CA616" i="2" s="1"/>
  <c r="BB590" i="3" s="1"/>
  <c r="BC590" i="3" s="1"/>
  <c r="CB616" i="2"/>
  <c r="CC616" i="2" s="1"/>
  <c r="BE590" i="3" s="1"/>
  <c r="BR617" i="2"/>
  <c r="BS617" i="2" s="1"/>
  <c r="AX591" i="3" s="1"/>
  <c r="BT617" i="2"/>
  <c r="BU617" i="2" s="1"/>
  <c r="AY591" i="3" s="1"/>
  <c r="BV617" i="2"/>
  <c r="BW617" i="2" s="1"/>
  <c r="AZ591" i="3" s="1"/>
  <c r="BX617" i="2"/>
  <c r="BY617" i="2" s="1"/>
  <c r="BA591" i="3" s="1"/>
  <c r="BZ617" i="2"/>
  <c r="CA617" i="2" s="1"/>
  <c r="BB591" i="3" s="1"/>
  <c r="CB617" i="2"/>
  <c r="CC617" i="2" s="1"/>
  <c r="BE591" i="3" s="1"/>
  <c r="BR618" i="2"/>
  <c r="BS618" i="2" s="1"/>
  <c r="AX592" i="3" s="1"/>
  <c r="BT618" i="2"/>
  <c r="BU618" i="2" s="1"/>
  <c r="AY592" i="3" s="1"/>
  <c r="BV618" i="2"/>
  <c r="BW618" i="2" s="1"/>
  <c r="AZ592" i="3" s="1"/>
  <c r="BX618" i="2"/>
  <c r="BY618" i="2" s="1"/>
  <c r="BA592" i="3" s="1"/>
  <c r="BZ618" i="2"/>
  <c r="CA618" i="2" s="1"/>
  <c r="BB592" i="3" s="1"/>
  <c r="BC592" i="3" s="1"/>
  <c r="CB618" i="2"/>
  <c r="CC618" i="2" s="1"/>
  <c r="BE592" i="3" s="1"/>
  <c r="BR619" i="2"/>
  <c r="BS619" i="2" s="1"/>
  <c r="AX593" i="3" s="1"/>
  <c r="BT619" i="2"/>
  <c r="BU619" i="2" s="1"/>
  <c r="AY593" i="3" s="1"/>
  <c r="BV619" i="2"/>
  <c r="BW619" i="2" s="1"/>
  <c r="AZ593" i="3" s="1"/>
  <c r="BX619" i="2"/>
  <c r="BY619" i="2" s="1"/>
  <c r="BA593" i="3" s="1"/>
  <c r="BZ619" i="2"/>
  <c r="CA619" i="2" s="1"/>
  <c r="BB593" i="3" s="1"/>
  <c r="BC593" i="3" s="1"/>
  <c r="CB619" i="2"/>
  <c r="CC619" i="2" s="1"/>
  <c r="BE593" i="3" s="1"/>
  <c r="BR620" i="2"/>
  <c r="BS620" i="2" s="1"/>
  <c r="AX594" i="3" s="1"/>
  <c r="BT620" i="2"/>
  <c r="BU620" i="2" s="1"/>
  <c r="AY594" i="3" s="1"/>
  <c r="BV620" i="2"/>
  <c r="BW620" i="2" s="1"/>
  <c r="AZ594" i="3" s="1"/>
  <c r="BX620" i="2"/>
  <c r="BY620" i="2" s="1"/>
  <c r="BA594" i="3" s="1"/>
  <c r="BZ620" i="2"/>
  <c r="CA620" i="2" s="1"/>
  <c r="BB594" i="3" s="1"/>
  <c r="BC594" i="3" s="1"/>
  <c r="CB620" i="2"/>
  <c r="CC620" i="2" s="1"/>
  <c r="BE594" i="3" s="1"/>
  <c r="BR621" i="2"/>
  <c r="BS621" i="2" s="1"/>
  <c r="AX595" i="3" s="1"/>
  <c r="BT621" i="2"/>
  <c r="BU621" i="2" s="1"/>
  <c r="AY595" i="3" s="1"/>
  <c r="BV621" i="2"/>
  <c r="BW621" i="2" s="1"/>
  <c r="AZ595" i="3" s="1"/>
  <c r="BX621" i="2"/>
  <c r="BY621" i="2" s="1"/>
  <c r="BA595" i="3" s="1"/>
  <c r="BZ621" i="2"/>
  <c r="CA621" i="2" s="1"/>
  <c r="BC595" i="3" s="1"/>
  <c r="CB621" i="2"/>
  <c r="CC621" i="2" s="1"/>
  <c r="BE595" i="3" s="1"/>
  <c r="BR622" i="2"/>
  <c r="BS622" i="2" s="1"/>
  <c r="AX596" i="3" s="1"/>
  <c r="BT622" i="2"/>
  <c r="BU622" i="2" s="1"/>
  <c r="AY596" i="3" s="1"/>
  <c r="BV622" i="2"/>
  <c r="BW622" i="2" s="1"/>
  <c r="AZ596" i="3" s="1"/>
  <c r="BX622" i="2"/>
  <c r="BY622" i="2" s="1"/>
  <c r="BA596" i="3" s="1"/>
  <c r="BZ622" i="2"/>
  <c r="CA622" i="2" s="1"/>
  <c r="BB596" i="3" s="1"/>
  <c r="BC596" i="3" s="1"/>
  <c r="CB622" i="2"/>
  <c r="CC622" i="2" s="1"/>
  <c r="BE596" i="3" s="1"/>
  <c r="BR623" i="2"/>
  <c r="BS623" i="2" s="1"/>
  <c r="BT623" i="2"/>
  <c r="BU623" i="2" s="1"/>
  <c r="AY597" i="3" s="1"/>
  <c r="BV623" i="2"/>
  <c r="BW623" i="2" s="1"/>
  <c r="AZ597" i="3" s="1"/>
  <c r="BX623" i="2"/>
  <c r="BY623" i="2" s="1"/>
  <c r="BA597" i="3" s="1"/>
  <c r="BZ623" i="2"/>
  <c r="CA623" i="2" s="1"/>
  <c r="BB597" i="3" s="1"/>
  <c r="BC597" i="3" s="1"/>
  <c r="CB623" i="2"/>
  <c r="CC623" i="2" s="1"/>
  <c r="BE597" i="3" s="1"/>
  <c r="BR624" i="2"/>
  <c r="BS624" i="2" s="1"/>
  <c r="AX598" i="3" s="1"/>
  <c r="BT624" i="2"/>
  <c r="BU624" i="2" s="1"/>
  <c r="AY598" i="3" s="1"/>
  <c r="BV624" i="2"/>
  <c r="BW624" i="2" s="1"/>
  <c r="AZ598" i="3" s="1"/>
  <c r="BX624" i="2"/>
  <c r="BY624" i="2" s="1"/>
  <c r="BA598" i="3" s="1"/>
  <c r="BZ624" i="2"/>
  <c r="CA624" i="2" s="1"/>
  <c r="BB598" i="3" s="1"/>
  <c r="BC598" i="3" s="1"/>
  <c r="CB624" i="2"/>
  <c r="CC624" i="2" s="1"/>
  <c r="BE598" i="3" s="1"/>
  <c r="BR625" i="2"/>
  <c r="BS625" i="2" s="1"/>
  <c r="AX599" i="3" s="1"/>
  <c r="BT625" i="2"/>
  <c r="BU625" i="2" s="1"/>
  <c r="AY599" i="3" s="1"/>
  <c r="BV625" i="2"/>
  <c r="BW625" i="2" s="1"/>
  <c r="AZ599" i="3" s="1"/>
  <c r="BX625" i="2"/>
  <c r="BY625" i="2" s="1"/>
  <c r="BA599" i="3" s="1"/>
  <c r="BZ625" i="2"/>
  <c r="CA625" i="2" s="1"/>
  <c r="BB599" i="3" s="1"/>
  <c r="BC599" i="3" s="1"/>
  <c r="CB625" i="2"/>
  <c r="CC625" i="2" s="1"/>
  <c r="BE599" i="3" s="1"/>
  <c r="BR626" i="2"/>
  <c r="BS626" i="2" s="1"/>
  <c r="AX600" i="3" s="1"/>
  <c r="BT626" i="2"/>
  <c r="BU626" i="2" s="1"/>
  <c r="AY600" i="3" s="1"/>
  <c r="BV626" i="2"/>
  <c r="BW626" i="2" s="1"/>
  <c r="AZ600" i="3" s="1"/>
  <c r="BX626" i="2"/>
  <c r="BY626" i="2" s="1"/>
  <c r="BA600" i="3" s="1"/>
  <c r="BZ626" i="2"/>
  <c r="CA626" i="2" s="1"/>
  <c r="BC600" i="3" s="1"/>
  <c r="CB626" i="2"/>
  <c r="CC626" i="2" s="1"/>
  <c r="BR627" i="2"/>
  <c r="BS627" i="2" s="1"/>
  <c r="AX601" i="3" s="1"/>
  <c r="BT627" i="2"/>
  <c r="BU627" i="2" s="1"/>
  <c r="AY601" i="3" s="1"/>
  <c r="BV627" i="2"/>
  <c r="BW627" i="2" s="1"/>
  <c r="AZ601" i="3" s="1"/>
  <c r="BX627" i="2"/>
  <c r="BY627" i="2" s="1"/>
  <c r="BA601" i="3" s="1"/>
  <c r="BZ627" i="2"/>
  <c r="CA627" i="2" s="1"/>
  <c r="BB601" i="3" s="1"/>
  <c r="BC601" i="3" s="1"/>
  <c r="CB627" i="2"/>
  <c r="CC627" i="2" s="1"/>
  <c r="BE601" i="3" s="1"/>
  <c r="BR628" i="2"/>
  <c r="BS628" i="2" s="1"/>
  <c r="AX602" i="3" s="1"/>
  <c r="BT628" i="2"/>
  <c r="BU628" i="2" s="1"/>
  <c r="AY602" i="3" s="1"/>
  <c r="BV628" i="2"/>
  <c r="BW628" i="2" s="1"/>
  <c r="AZ602" i="3" s="1"/>
  <c r="BX628" i="2"/>
  <c r="BY628" i="2" s="1"/>
  <c r="BA602" i="3" s="1"/>
  <c r="BZ628" i="2"/>
  <c r="CA628" i="2" s="1"/>
  <c r="BB602" i="3" s="1"/>
  <c r="BC602" i="3" s="1"/>
  <c r="CB628" i="2"/>
  <c r="CC628" i="2" s="1"/>
  <c r="BE602" i="3" s="1"/>
  <c r="BR629" i="2"/>
  <c r="BS629" i="2" s="1"/>
  <c r="AX603" i="3" s="1"/>
  <c r="BT629" i="2"/>
  <c r="BU629" i="2" s="1"/>
  <c r="AY603" i="3" s="1"/>
  <c r="BV629" i="2"/>
  <c r="BW629" i="2" s="1"/>
  <c r="AZ603" i="3" s="1"/>
  <c r="BX629" i="2"/>
  <c r="BY629" i="2" s="1"/>
  <c r="BA603" i="3" s="1"/>
  <c r="BZ629" i="2"/>
  <c r="CA629" i="2" s="1"/>
  <c r="BC603" i="3" s="1"/>
  <c r="CB629" i="2"/>
  <c r="CC629" i="2" s="1"/>
  <c r="BE603" i="3" s="1"/>
  <c r="BR630" i="2"/>
  <c r="BS630" i="2" s="1"/>
  <c r="AX604" i="3" s="1"/>
  <c r="BT630" i="2"/>
  <c r="BU630" i="2" s="1"/>
  <c r="AY604" i="3" s="1"/>
  <c r="BV630" i="2"/>
  <c r="BW630" i="2" s="1"/>
  <c r="AZ604" i="3" s="1"/>
  <c r="BX630" i="2"/>
  <c r="BY630" i="2" s="1"/>
  <c r="BA604" i="3" s="1"/>
  <c r="BZ630" i="2"/>
  <c r="CA630" i="2" s="1"/>
  <c r="BB604" i="3" s="1"/>
  <c r="BC604" i="3" s="1"/>
  <c r="CB630" i="2"/>
  <c r="CC630" i="2" s="1"/>
  <c r="BE604" i="3" s="1"/>
  <c r="BR631" i="2"/>
  <c r="BS631" i="2" s="1"/>
  <c r="AX605" i="3" s="1"/>
  <c r="BT631" i="2"/>
  <c r="BU631" i="2" s="1"/>
  <c r="AY605" i="3" s="1"/>
  <c r="BV631" i="2"/>
  <c r="BW631" i="2" s="1"/>
  <c r="AZ605" i="3" s="1"/>
  <c r="BX631" i="2"/>
  <c r="BY631" i="2" s="1"/>
  <c r="BA605" i="3" s="1"/>
  <c r="BZ631" i="2"/>
  <c r="CA631" i="2" s="1"/>
  <c r="BB605" i="3" s="1"/>
  <c r="BC605" i="3" s="1"/>
  <c r="CB631" i="2"/>
  <c r="CC631" i="2" s="1"/>
  <c r="BE605" i="3" s="1"/>
  <c r="BR632" i="2"/>
  <c r="BS632" i="2" s="1"/>
  <c r="BT632" i="2"/>
  <c r="BU632" i="2" s="1"/>
  <c r="AY606" i="3" s="1"/>
  <c r="BV632" i="2"/>
  <c r="BW632" i="2" s="1"/>
  <c r="AZ606" i="3" s="1"/>
  <c r="BX632" i="2"/>
  <c r="BY632" i="2" s="1"/>
  <c r="BA606" i="3" s="1"/>
  <c r="BZ632" i="2"/>
  <c r="CA632" i="2" s="1"/>
  <c r="BB606" i="3" s="1"/>
  <c r="BC606" i="3" s="1"/>
  <c r="CB632" i="2"/>
  <c r="CC632" i="2" s="1"/>
  <c r="BE606" i="3" s="1"/>
  <c r="BR633" i="2"/>
  <c r="BS633" i="2" s="1"/>
  <c r="AX607" i="3" s="1"/>
  <c r="BT633" i="2"/>
  <c r="BU633" i="2" s="1"/>
  <c r="AY607" i="3" s="1"/>
  <c r="BV633" i="2"/>
  <c r="BW633" i="2" s="1"/>
  <c r="AZ607" i="3" s="1"/>
  <c r="BX633" i="2"/>
  <c r="BY633" i="2" s="1"/>
  <c r="BA607" i="3" s="1"/>
  <c r="BZ633" i="2"/>
  <c r="CA633" i="2" s="1"/>
  <c r="BB607" i="3" s="1"/>
  <c r="BC607" i="3" s="1"/>
  <c r="CB633" i="2"/>
  <c r="CC633" i="2" s="1"/>
  <c r="BE607" i="3" s="1"/>
  <c r="BR634" i="2"/>
  <c r="BS634" i="2" s="1"/>
  <c r="AX608" i="3" s="1"/>
  <c r="BT634" i="2"/>
  <c r="BU634" i="2" s="1"/>
  <c r="AY608" i="3" s="1"/>
  <c r="BV634" i="2"/>
  <c r="BW634" i="2" s="1"/>
  <c r="AZ608" i="3" s="1"/>
  <c r="BX634" i="2"/>
  <c r="BY634" i="2" s="1"/>
  <c r="BA608" i="3" s="1"/>
  <c r="BZ634" i="2"/>
  <c r="CA634" i="2" s="1"/>
  <c r="BB608" i="3" s="1"/>
  <c r="BC608" i="3" s="1"/>
  <c r="CB634" i="2"/>
  <c r="CC634" i="2" s="1"/>
  <c r="BE608" i="3" s="1"/>
  <c r="BR635" i="2"/>
  <c r="BS635" i="2" s="1"/>
  <c r="AX609" i="3" s="1"/>
  <c r="BT635" i="2"/>
  <c r="BU635" i="2" s="1"/>
  <c r="AY609" i="3" s="1"/>
  <c r="BV635" i="2"/>
  <c r="BW635" i="2" s="1"/>
  <c r="AZ609" i="3" s="1"/>
  <c r="BX635" i="2"/>
  <c r="BY635" i="2" s="1"/>
  <c r="BA609" i="3" s="1"/>
  <c r="BZ635" i="2"/>
  <c r="CA635" i="2" s="1"/>
  <c r="BB609" i="3" s="1"/>
  <c r="BC609" i="3" s="1"/>
  <c r="CB635" i="2"/>
  <c r="CC635" i="2" s="1"/>
  <c r="BE609" i="3" s="1"/>
  <c r="BR636" i="2"/>
  <c r="BS636" i="2" s="1"/>
  <c r="AX610" i="3" s="1"/>
  <c r="BT636" i="2"/>
  <c r="BU636" i="2" s="1"/>
  <c r="AY610" i="3" s="1"/>
  <c r="BV636" i="2"/>
  <c r="BW636" i="2" s="1"/>
  <c r="AZ610" i="3" s="1"/>
  <c r="BX636" i="2"/>
  <c r="BY636" i="2" s="1"/>
  <c r="BA610" i="3" s="1"/>
  <c r="BZ636" i="2"/>
  <c r="CA636" i="2" s="1"/>
  <c r="BB610" i="3" s="1"/>
  <c r="BC610" i="3" s="1"/>
  <c r="CB636" i="2"/>
  <c r="CC636" i="2" s="1"/>
  <c r="BE610" i="3" s="1"/>
  <c r="BR637" i="2"/>
  <c r="BS637" i="2" s="1"/>
  <c r="AX611" i="3" s="1"/>
  <c r="BT637" i="2"/>
  <c r="BU637" i="2" s="1"/>
  <c r="AY611" i="3" s="1"/>
  <c r="BV637" i="2"/>
  <c r="BW637" i="2" s="1"/>
  <c r="AZ611" i="3" s="1"/>
  <c r="BX637" i="2"/>
  <c r="BY637" i="2" s="1"/>
  <c r="BA611" i="3" s="1"/>
  <c r="BZ637" i="2"/>
  <c r="CA637" i="2" s="1"/>
  <c r="BB611" i="3" s="1"/>
  <c r="BC611" i="3" s="1"/>
  <c r="CB637" i="2"/>
  <c r="CC637" i="2" s="1"/>
  <c r="BE611" i="3" s="1"/>
  <c r="BR638" i="2"/>
  <c r="BS638" i="2" s="1"/>
  <c r="AX612" i="3" s="1"/>
  <c r="BT638" i="2"/>
  <c r="BU638" i="2" s="1"/>
  <c r="AY612" i="3" s="1"/>
  <c r="BV638" i="2"/>
  <c r="BW638" i="2" s="1"/>
  <c r="AZ612" i="3" s="1"/>
  <c r="BX638" i="2"/>
  <c r="BY638" i="2" s="1"/>
  <c r="BA612" i="3" s="1"/>
  <c r="BZ638" i="2"/>
  <c r="CA638" i="2" s="1"/>
  <c r="BB612" i="3" s="1"/>
  <c r="BC612" i="3" s="1"/>
  <c r="CB638" i="2"/>
  <c r="CC638" i="2" s="1"/>
  <c r="BE612" i="3" s="1"/>
  <c r="BR639" i="2"/>
  <c r="BS639" i="2" s="1"/>
  <c r="AX613" i="3" s="1"/>
  <c r="BT639" i="2"/>
  <c r="BU639" i="2" s="1"/>
  <c r="AY613" i="3" s="1"/>
  <c r="BV639" i="2"/>
  <c r="BW639" i="2" s="1"/>
  <c r="AZ613" i="3" s="1"/>
  <c r="BX639" i="2"/>
  <c r="BY639" i="2" s="1"/>
  <c r="BA613" i="3" s="1"/>
  <c r="BZ639" i="2"/>
  <c r="CA639" i="2" s="1"/>
  <c r="BB613" i="3" s="1"/>
  <c r="BC613" i="3" s="1"/>
  <c r="CB639" i="2"/>
  <c r="CC639" i="2" s="1"/>
  <c r="BE613" i="3" s="1"/>
  <c r="BR640" i="2"/>
  <c r="BS640" i="2" s="1"/>
  <c r="AX614" i="3" s="1"/>
  <c r="BT640" i="2"/>
  <c r="BU640" i="2" s="1"/>
  <c r="AY614" i="3" s="1"/>
  <c r="BV640" i="2"/>
  <c r="BW640" i="2" s="1"/>
  <c r="AZ614" i="3" s="1"/>
  <c r="BX640" i="2"/>
  <c r="BY640" i="2" s="1"/>
  <c r="BA614" i="3" s="1"/>
  <c r="BZ640" i="2"/>
  <c r="CA640" i="2" s="1"/>
  <c r="BB614" i="3" s="1"/>
  <c r="BC614" i="3" s="1"/>
  <c r="CB640" i="2"/>
  <c r="CC640" i="2" s="1"/>
  <c r="BE614" i="3" s="1"/>
  <c r="BR641" i="2"/>
  <c r="BS641" i="2" s="1"/>
  <c r="AX615" i="3" s="1"/>
  <c r="BT641" i="2"/>
  <c r="BU641" i="2" s="1"/>
  <c r="AY615" i="3" s="1"/>
  <c r="BV641" i="2"/>
  <c r="BW641" i="2" s="1"/>
  <c r="AZ615" i="3" s="1"/>
  <c r="BX641" i="2"/>
  <c r="BY641" i="2" s="1"/>
  <c r="BA615" i="3" s="1"/>
  <c r="BZ641" i="2"/>
  <c r="CA641" i="2" s="1"/>
  <c r="BB615" i="3" s="1"/>
  <c r="BC615" i="3" s="1"/>
  <c r="CB641" i="2"/>
  <c r="CC641" i="2" s="1"/>
  <c r="BE615" i="3" s="1"/>
  <c r="BR642" i="2"/>
  <c r="BS642" i="2" s="1"/>
  <c r="AX616" i="3" s="1"/>
  <c r="BT642" i="2"/>
  <c r="BU642" i="2" s="1"/>
  <c r="AY616" i="3" s="1"/>
  <c r="BV642" i="2"/>
  <c r="BW642" i="2" s="1"/>
  <c r="AZ616" i="3" s="1"/>
  <c r="BX642" i="2"/>
  <c r="BY642" i="2" s="1"/>
  <c r="BA616" i="3" s="1"/>
  <c r="BZ642" i="2"/>
  <c r="CA642" i="2" s="1"/>
  <c r="BB616" i="3" s="1"/>
  <c r="BC616" i="3" s="1"/>
  <c r="CB642" i="2"/>
  <c r="CC642" i="2" s="1"/>
  <c r="BE616" i="3" s="1"/>
  <c r="BR643" i="2"/>
  <c r="BS643" i="2" s="1"/>
  <c r="AX617" i="3" s="1"/>
  <c r="BT643" i="2"/>
  <c r="BU643" i="2" s="1"/>
  <c r="AY617" i="3" s="1"/>
  <c r="BV643" i="2"/>
  <c r="BW643" i="2" s="1"/>
  <c r="AZ617" i="3" s="1"/>
  <c r="BX643" i="2"/>
  <c r="BY643" i="2" s="1"/>
  <c r="BA617" i="3" s="1"/>
  <c r="BZ643" i="2"/>
  <c r="CA643" i="2" s="1"/>
  <c r="BB617" i="3" s="1"/>
  <c r="BC617" i="3" s="1"/>
  <c r="CB643" i="2"/>
  <c r="CC643" i="2" s="1"/>
  <c r="BE617" i="3" s="1"/>
  <c r="BR644" i="2"/>
  <c r="BS644" i="2" s="1"/>
  <c r="AX618" i="3" s="1"/>
  <c r="BT644" i="2"/>
  <c r="BU644" i="2" s="1"/>
  <c r="AY618" i="3" s="1"/>
  <c r="BV644" i="2"/>
  <c r="BW644" i="2" s="1"/>
  <c r="AZ618" i="3" s="1"/>
  <c r="BX644" i="2"/>
  <c r="BY644" i="2" s="1"/>
  <c r="BA618" i="3" s="1"/>
  <c r="BZ644" i="2"/>
  <c r="CA644" i="2" s="1"/>
  <c r="BB618" i="3" s="1"/>
  <c r="BC618" i="3" s="1"/>
  <c r="CB644" i="2"/>
  <c r="CC644" i="2" s="1"/>
  <c r="BE618" i="3" s="1"/>
  <c r="BR645" i="2"/>
  <c r="BS645" i="2" s="1"/>
  <c r="AX619" i="3" s="1"/>
  <c r="BT645" i="2"/>
  <c r="BU645" i="2" s="1"/>
  <c r="AY619" i="3" s="1"/>
  <c r="BV645" i="2"/>
  <c r="BW645" i="2" s="1"/>
  <c r="AZ619" i="3" s="1"/>
  <c r="BX645" i="2"/>
  <c r="BY645" i="2" s="1"/>
  <c r="BA619" i="3" s="1"/>
  <c r="BZ645" i="2"/>
  <c r="CA645" i="2" s="1"/>
  <c r="BB619" i="3" s="1"/>
  <c r="BC619" i="3" s="1"/>
  <c r="CB645" i="2"/>
  <c r="CC645" i="2" s="1"/>
  <c r="BE619" i="3" s="1"/>
  <c r="BR646" i="2"/>
  <c r="BS646" i="2" s="1"/>
  <c r="AX620" i="3" s="1"/>
  <c r="BT646" i="2"/>
  <c r="BU646" i="2" s="1"/>
  <c r="AY620" i="3" s="1"/>
  <c r="BV646" i="2"/>
  <c r="BW646" i="2" s="1"/>
  <c r="AZ620" i="3" s="1"/>
  <c r="BX646" i="2"/>
  <c r="BY646" i="2" s="1"/>
  <c r="BA620" i="3" s="1"/>
  <c r="BZ646" i="2"/>
  <c r="CA646" i="2" s="1"/>
  <c r="BC620" i="3" s="1"/>
  <c r="CB646" i="2"/>
  <c r="CC646" i="2" s="1"/>
  <c r="BR647" i="2"/>
  <c r="BS647" i="2" s="1"/>
  <c r="AX621" i="3" s="1"/>
  <c r="BT647" i="2"/>
  <c r="BU647" i="2" s="1"/>
  <c r="AY621" i="3" s="1"/>
  <c r="BV647" i="2"/>
  <c r="BW647" i="2" s="1"/>
  <c r="AZ621" i="3" s="1"/>
  <c r="BX647" i="2"/>
  <c r="BY647" i="2" s="1"/>
  <c r="BA621" i="3" s="1"/>
  <c r="BZ647" i="2"/>
  <c r="CA647" i="2" s="1"/>
  <c r="BB621" i="3" s="1"/>
  <c r="BC621" i="3" s="1"/>
  <c r="CB647" i="2"/>
  <c r="CC647" i="2" s="1"/>
  <c r="BE621" i="3" s="1"/>
  <c r="BR648" i="2"/>
  <c r="BS648" i="2" s="1"/>
  <c r="AX622" i="3" s="1"/>
  <c r="BT648" i="2"/>
  <c r="BU648" i="2" s="1"/>
  <c r="AY622" i="3" s="1"/>
  <c r="BV648" i="2"/>
  <c r="BW648" i="2" s="1"/>
  <c r="AZ622" i="3" s="1"/>
  <c r="BX648" i="2"/>
  <c r="BY648" i="2" s="1"/>
  <c r="BA622" i="3" s="1"/>
  <c r="BZ648" i="2"/>
  <c r="CA648" i="2" s="1"/>
  <c r="BB622" i="3" s="1"/>
  <c r="BC622" i="3" s="1"/>
  <c r="CB648" i="2"/>
  <c r="CC648" i="2" s="1"/>
  <c r="BE622" i="3" s="1"/>
  <c r="BR649" i="2"/>
  <c r="BS649" i="2" s="1"/>
  <c r="AX623" i="3" s="1"/>
  <c r="BT649" i="2"/>
  <c r="BU649" i="2" s="1"/>
  <c r="AY623" i="3" s="1"/>
  <c r="BV649" i="2"/>
  <c r="BW649" i="2" s="1"/>
  <c r="AZ623" i="3" s="1"/>
  <c r="BX649" i="2"/>
  <c r="BY649" i="2" s="1"/>
  <c r="BA623" i="3" s="1"/>
  <c r="BZ649" i="2"/>
  <c r="CA649" i="2" s="1"/>
  <c r="BB623" i="3" s="1"/>
  <c r="BC623" i="3" s="1"/>
  <c r="CB649" i="2"/>
  <c r="CC649" i="2" s="1"/>
  <c r="BE623" i="3" s="1"/>
  <c r="BR650" i="2"/>
  <c r="BS650" i="2" s="1"/>
  <c r="AX624" i="3" s="1"/>
  <c r="BT650" i="2"/>
  <c r="BU650" i="2" s="1"/>
  <c r="AY624" i="3" s="1"/>
  <c r="BV650" i="2"/>
  <c r="BW650" i="2" s="1"/>
  <c r="AZ624" i="3" s="1"/>
  <c r="BX650" i="2"/>
  <c r="BY650" i="2" s="1"/>
  <c r="BA624" i="3" s="1"/>
  <c r="BZ650" i="2"/>
  <c r="CA650" i="2" s="1"/>
  <c r="BC624" i="3" s="1"/>
  <c r="CB650" i="2"/>
  <c r="CC650" i="2" s="1"/>
  <c r="BE624" i="3" s="1"/>
  <c r="BR651" i="2"/>
  <c r="BS651" i="2" s="1"/>
  <c r="AX625" i="3" s="1"/>
  <c r="BT651" i="2"/>
  <c r="BU651" i="2" s="1"/>
  <c r="AY625" i="3" s="1"/>
  <c r="BV651" i="2"/>
  <c r="BW651" i="2" s="1"/>
  <c r="AZ625" i="3" s="1"/>
  <c r="BX651" i="2"/>
  <c r="BY651" i="2" s="1"/>
  <c r="BA625" i="3" s="1"/>
  <c r="BZ651" i="2"/>
  <c r="CA651" i="2" s="1"/>
  <c r="BB625" i="3" s="1"/>
  <c r="BC625" i="3" s="1"/>
  <c r="CB651" i="2"/>
  <c r="CC651" i="2" s="1"/>
  <c r="BE625" i="3" s="1"/>
  <c r="BR652" i="2"/>
  <c r="BS652" i="2" s="1"/>
  <c r="AX626" i="3" s="1"/>
  <c r="BT652" i="2"/>
  <c r="BU652" i="2" s="1"/>
  <c r="AY626" i="3" s="1"/>
  <c r="BV652" i="2"/>
  <c r="BW652" i="2" s="1"/>
  <c r="AZ626" i="3" s="1"/>
  <c r="BX652" i="2"/>
  <c r="BY652" i="2" s="1"/>
  <c r="BA626" i="3" s="1"/>
  <c r="BZ652" i="2"/>
  <c r="CA652" i="2" s="1"/>
  <c r="BB626" i="3" s="1"/>
  <c r="BC626" i="3" s="1"/>
  <c r="CB652" i="2"/>
  <c r="CC652" i="2" s="1"/>
  <c r="BE626" i="3" s="1"/>
  <c r="BR653" i="2"/>
  <c r="BS653" i="2" s="1"/>
  <c r="AX627" i="3" s="1"/>
  <c r="BT653" i="2"/>
  <c r="BU653" i="2" s="1"/>
  <c r="AY627" i="3" s="1"/>
  <c r="BV653" i="2"/>
  <c r="BW653" i="2" s="1"/>
  <c r="AZ627" i="3" s="1"/>
  <c r="BX653" i="2"/>
  <c r="BY653" i="2" s="1"/>
  <c r="BA627" i="3" s="1"/>
  <c r="BZ653" i="2"/>
  <c r="CA653" i="2" s="1"/>
  <c r="BB627" i="3" s="1"/>
  <c r="BC627" i="3" s="1"/>
  <c r="CB653" i="2"/>
  <c r="CC653" i="2" s="1"/>
  <c r="BE627" i="3" s="1"/>
  <c r="BR654" i="2"/>
  <c r="BS654" i="2" s="1"/>
  <c r="BT654" i="2"/>
  <c r="BU654" i="2" s="1"/>
  <c r="BV654" i="2"/>
  <c r="BW654" i="2" s="1"/>
  <c r="BX654" i="2"/>
  <c r="BY654" i="2" s="1"/>
  <c r="BZ654" i="2"/>
  <c r="CA654" i="2" s="1"/>
  <c r="CB654" i="2"/>
  <c r="CC654" i="2" s="1"/>
  <c r="BR655" i="2"/>
  <c r="BS655" i="2" s="1"/>
  <c r="AX628" i="3" s="1"/>
  <c r="BT655" i="2"/>
  <c r="BU655" i="2" s="1"/>
  <c r="AY628" i="3" s="1"/>
  <c r="BV655" i="2"/>
  <c r="BW655" i="2" s="1"/>
  <c r="AZ628" i="3" s="1"/>
  <c r="BX655" i="2"/>
  <c r="BY655" i="2" s="1"/>
  <c r="BA628" i="3" s="1"/>
  <c r="BZ655" i="2"/>
  <c r="CA655" i="2" s="1"/>
  <c r="BB628" i="3" s="1"/>
  <c r="BC628" i="3" s="1"/>
  <c r="CB655" i="2"/>
  <c r="CC655" i="2" s="1"/>
  <c r="BE628" i="3" s="1"/>
  <c r="BR656" i="2"/>
  <c r="BS656" i="2" s="1"/>
  <c r="AX629" i="3" s="1"/>
  <c r="BT656" i="2"/>
  <c r="BU656" i="2" s="1"/>
  <c r="AY629" i="3" s="1"/>
  <c r="BV656" i="2"/>
  <c r="BW656" i="2" s="1"/>
  <c r="AZ629" i="3" s="1"/>
  <c r="BX656" i="2"/>
  <c r="BY656" i="2" s="1"/>
  <c r="BA629" i="3" s="1"/>
  <c r="BZ656" i="2"/>
  <c r="CA656" i="2" s="1"/>
  <c r="BB629" i="3" s="1"/>
  <c r="BC629" i="3" s="1"/>
  <c r="CB656" i="2"/>
  <c r="CC656" i="2" s="1"/>
  <c r="BE629" i="3" s="1"/>
  <c r="BR657" i="2"/>
  <c r="BS657" i="2" s="1"/>
  <c r="AX630" i="3" s="1"/>
  <c r="BT657" i="2"/>
  <c r="BU657" i="2" s="1"/>
  <c r="AY630" i="3" s="1"/>
  <c r="BV657" i="2"/>
  <c r="BW657" i="2" s="1"/>
  <c r="AZ630" i="3" s="1"/>
  <c r="BX657" i="2"/>
  <c r="BY657" i="2" s="1"/>
  <c r="BA630" i="3" s="1"/>
  <c r="BZ657" i="2"/>
  <c r="CA657" i="2" s="1"/>
  <c r="BB630" i="3" s="1"/>
  <c r="BC630" i="3" s="1"/>
  <c r="CB657" i="2"/>
  <c r="CC657" i="2" s="1"/>
  <c r="BE630" i="3" s="1"/>
  <c r="BR658" i="2"/>
  <c r="BS658" i="2" s="1"/>
  <c r="AX631" i="3" s="1"/>
  <c r="BT658" i="2"/>
  <c r="BU658" i="2" s="1"/>
  <c r="AY631" i="3" s="1"/>
  <c r="BV658" i="2"/>
  <c r="BW658" i="2" s="1"/>
  <c r="AZ631" i="3" s="1"/>
  <c r="BX658" i="2"/>
  <c r="BY658" i="2" s="1"/>
  <c r="BA631" i="3" s="1"/>
  <c r="BZ658" i="2"/>
  <c r="CA658" i="2" s="1"/>
  <c r="BB631" i="3" s="1"/>
  <c r="BC631" i="3" s="1"/>
  <c r="CB658" i="2"/>
  <c r="CC658" i="2" s="1"/>
  <c r="BE631" i="3" s="1"/>
  <c r="BR659" i="2"/>
  <c r="BS659" i="2" s="1"/>
  <c r="AX632" i="3" s="1"/>
  <c r="BT659" i="2"/>
  <c r="BU659" i="2" s="1"/>
  <c r="AY632" i="3" s="1"/>
  <c r="BV659" i="2"/>
  <c r="BW659" i="2" s="1"/>
  <c r="AZ632" i="3" s="1"/>
  <c r="BX659" i="2"/>
  <c r="BY659" i="2" s="1"/>
  <c r="BA632" i="3" s="1"/>
  <c r="BZ659" i="2"/>
  <c r="CA659" i="2" s="1"/>
  <c r="BB632" i="3" s="1"/>
  <c r="BC632" i="3" s="1"/>
  <c r="CB659" i="2"/>
  <c r="CC659" i="2" s="1"/>
  <c r="BR660" i="2"/>
  <c r="BS660" i="2" s="1"/>
  <c r="AX633" i="3" s="1"/>
  <c r="BT660" i="2"/>
  <c r="BU660" i="2" s="1"/>
  <c r="AY633" i="3" s="1"/>
  <c r="BV660" i="2"/>
  <c r="BW660" i="2" s="1"/>
  <c r="AZ633" i="3" s="1"/>
  <c r="BX660" i="2"/>
  <c r="BY660" i="2" s="1"/>
  <c r="BA633" i="3" s="1"/>
  <c r="BZ660" i="2"/>
  <c r="CA660" i="2" s="1"/>
  <c r="BB633" i="3" s="1"/>
  <c r="BC633" i="3" s="1"/>
  <c r="CB660" i="2"/>
  <c r="CC660" i="2" s="1"/>
  <c r="BE633" i="3" s="1"/>
  <c r="BR661" i="2"/>
  <c r="BS661" i="2" s="1"/>
  <c r="AX634" i="3" s="1"/>
  <c r="BT661" i="2"/>
  <c r="BU661" i="2" s="1"/>
  <c r="AY634" i="3" s="1"/>
  <c r="BV661" i="2"/>
  <c r="BW661" i="2" s="1"/>
  <c r="AZ634" i="3" s="1"/>
  <c r="BX661" i="2"/>
  <c r="BY661" i="2" s="1"/>
  <c r="BA634" i="3" s="1"/>
  <c r="BZ661" i="2"/>
  <c r="CA661" i="2" s="1"/>
  <c r="BB634" i="3" s="1"/>
  <c r="BC634" i="3" s="1"/>
  <c r="CB661" i="2"/>
  <c r="CC661" i="2" s="1"/>
  <c r="BE634" i="3" s="1"/>
  <c r="BR662" i="2"/>
  <c r="BS662" i="2" s="1"/>
  <c r="AX635" i="3" s="1"/>
  <c r="BT662" i="2"/>
  <c r="BU662" i="2" s="1"/>
  <c r="AY635" i="3" s="1"/>
  <c r="BV662" i="2"/>
  <c r="BW662" i="2" s="1"/>
  <c r="AZ635" i="3" s="1"/>
  <c r="BX662" i="2"/>
  <c r="BY662" i="2" s="1"/>
  <c r="BA635" i="3" s="1"/>
  <c r="BZ662" i="2"/>
  <c r="CA662" i="2" s="1"/>
  <c r="BB635" i="3" s="1"/>
  <c r="BC635" i="3" s="1"/>
  <c r="CB662" i="2"/>
  <c r="CC662" i="2" s="1"/>
  <c r="BE635" i="3" s="1"/>
  <c r="BR663" i="2"/>
  <c r="BS663" i="2" s="1"/>
  <c r="AX636" i="3" s="1"/>
  <c r="BT663" i="2"/>
  <c r="BU663" i="2" s="1"/>
  <c r="AY636" i="3" s="1"/>
  <c r="BV663" i="2"/>
  <c r="BW663" i="2" s="1"/>
  <c r="AZ636" i="3" s="1"/>
  <c r="BX663" i="2"/>
  <c r="BY663" i="2" s="1"/>
  <c r="BA636" i="3" s="1"/>
  <c r="BZ663" i="2"/>
  <c r="CA663" i="2" s="1"/>
  <c r="BB636" i="3" s="1"/>
  <c r="BC636" i="3" s="1"/>
  <c r="CB663" i="2"/>
  <c r="CC663" i="2" s="1"/>
  <c r="BE636" i="3" s="1"/>
  <c r="BR664" i="2"/>
  <c r="BS664" i="2" s="1"/>
  <c r="AX637" i="3" s="1"/>
  <c r="BT664" i="2"/>
  <c r="BU664" i="2" s="1"/>
  <c r="AY637" i="3" s="1"/>
  <c r="BV664" i="2"/>
  <c r="BW664" i="2" s="1"/>
  <c r="AZ637" i="3" s="1"/>
  <c r="BX664" i="2"/>
  <c r="BY664" i="2" s="1"/>
  <c r="BA637" i="3" s="1"/>
  <c r="BZ664" i="2"/>
  <c r="CA664" i="2" s="1"/>
  <c r="BB637" i="3" s="1"/>
  <c r="BC637" i="3" s="1"/>
  <c r="CB664" i="2"/>
  <c r="CC664" i="2" s="1"/>
  <c r="BE637" i="3" s="1"/>
  <c r="BR665" i="2"/>
  <c r="BS665" i="2" s="1"/>
  <c r="AX638" i="3" s="1"/>
  <c r="BT665" i="2"/>
  <c r="BU665" i="2" s="1"/>
  <c r="AY638" i="3" s="1"/>
  <c r="BV665" i="2"/>
  <c r="BW665" i="2" s="1"/>
  <c r="AZ638" i="3" s="1"/>
  <c r="BX665" i="2"/>
  <c r="BY665" i="2" s="1"/>
  <c r="BA638" i="3" s="1"/>
  <c r="BZ665" i="2"/>
  <c r="CA665" i="2" s="1"/>
  <c r="BB638" i="3" s="1"/>
  <c r="BC638" i="3" s="1"/>
  <c r="CB665" i="2"/>
  <c r="CC665" i="2" s="1"/>
  <c r="BE638" i="3" s="1"/>
  <c r="BR666" i="2"/>
  <c r="BS666" i="2" s="1"/>
  <c r="AX639" i="3" s="1"/>
  <c r="BT666" i="2"/>
  <c r="BU666" i="2" s="1"/>
  <c r="AY639" i="3" s="1"/>
  <c r="BV666" i="2"/>
  <c r="BW666" i="2" s="1"/>
  <c r="AZ639" i="3" s="1"/>
  <c r="BX666" i="2"/>
  <c r="BY666" i="2" s="1"/>
  <c r="BA639" i="3" s="1"/>
  <c r="BZ666" i="2"/>
  <c r="CA666" i="2" s="1"/>
  <c r="BB639" i="3" s="1"/>
  <c r="BC639" i="3" s="1"/>
  <c r="CB666" i="2"/>
  <c r="CC666" i="2" s="1"/>
  <c r="BE639" i="3" s="1"/>
  <c r="BR667" i="2"/>
  <c r="BS667" i="2" s="1"/>
  <c r="AX640" i="3" s="1"/>
  <c r="BT667" i="2"/>
  <c r="BU667" i="2" s="1"/>
  <c r="AY640" i="3" s="1"/>
  <c r="BV667" i="2"/>
  <c r="BW667" i="2" s="1"/>
  <c r="AZ640" i="3" s="1"/>
  <c r="BX667" i="2"/>
  <c r="BY667" i="2" s="1"/>
  <c r="BA640" i="3" s="1"/>
  <c r="BZ667" i="2"/>
  <c r="CA667" i="2" s="1"/>
  <c r="CB667" i="2"/>
  <c r="CC667" i="2" s="1"/>
  <c r="BE640" i="3" s="1"/>
  <c r="BR668" i="2"/>
  <c r="BS668" i="2" s="1"/>
  <c r="AX641" i="3" s="1"/>
  <c r="BT668" i="2"/>
  <c r="BU668" i="2" s="1"/>
  <c r="AY641" i="3" s="1"/>
  <c r="BV668" i="2"/>
  <c r="BW668" i="2" s="1"/>
  <c r="AZ641" i="3" s="1"/>
  <c r="BX668" i="2"/>
  <c r="BY668" i="2" s="1"/>
  <c r="BA641" i="3" s="1"/>
  <c r="BZ668" i="2"/>
  <c r="CA668" i="2" s="1"/>
  <c r="BB641" i="3" s="1"/>
  <c r="BC641" i="3" s="1"/>
  <c r="CB668" i="2"/>
  <c r="CC668" i="2" s="1"/>
  <c r="BE641" i="3" s="1"/>
  <c r="BR669" i="2"/>
  <c r="BS669" i="2" s="1"/>
  <c r="AX642" i="3" s="1"/>
  <c r="BT669" i="2"/>
  <c r="BU669" i="2" s="1"/>
  <c r="AY642" i="3" s="1"/>
  <c r="BV669" i="2"/>
  <c r="BW669" i="2" s="1"/>
  <c r="AZ642" i="3" s="1"/>
  <c r="BX669" i="2"/>
  <c r="BY669" i="2" s="1"/>
  <c r="BA642" i="3" s="1"/>
  <c r="BZ669" i="2"/>
  <c r="CA669" i="2" s="1"/>
  <c r="BB642" i="3" s="1"/>
  <c r="BC642" i="3" s="1"/>
  <c r="CB669" i="2"/>
  <c r="CC669" i="2" s="1"/>
  <c r="BE642" i="3" s="1"/>
  <c r="BR670" i="2"/>
  <c r="BS670" i="2" s="1"/>
  <c r="AX643" i="3" s="1"/>
  <c r="BT670" i="2"/>
  <c r="BU670" i="2" s="1"/>
  <c r="AY643" i="3" s="1"/>
  <c r="BV670" i="2"/>
  <c r="BW670" i="2" s="1"/>
  <c r="AZ643" i="3" s="1"/>
  <c r="BX670" i="2"/>
  <c r="BY670" i="2" s="1"/>
  <c r="BA643" i="3" s="1"/>
  <c r="BZ670" i="2"/>
  <c r="CA670" i="2" s="1"/>
  <c r="BB643" i="3" s="1"/>
  <c r="BC643" i="3" s="1"/>
  <c r="CB670" i="2"/>
  <c r="CC670" i="2" s="1"/>
  <c r="BE643" i="3" s="1"/>
  <c r="BR671" i="2"/>
  <c r="BS671" i="2" s="1"/>
  <c r="AX644" i="3" s="1"/>
  <c r="BT671" i="2"/>
  <c r="BU671" i="2" s="1"/>
  <c r="AY644" i="3" s="1"/>
  <c r="BV671" i="2"/>
  <c r="BW671" i="2" s="1"/>
  <c r="AZ644" i="3" s="1"/>
  <c r="BX671" i="2"/>
  <c r="BY671" i="2" s="1"/>
  <c r="BA644" i="3" s="1"/>
  <c r="BZ671" i="2"/>
  <c r="CA671" i="2" s="1"/>
  <c r="BB644" i="3" s="1"/>
  <c r="BC644" i="3" s="1"/>
  <c r="CB671" i="2"/>
  <c r="CC671" i="2" s="1"/>
  <c r="BE644" i="3" s="1"/>
  <c r="BR672" i="2"/>
  <c r="BS672" i="2" s="1"/>
  <c r="AX645" i="3" s="1"/>
  <c r="BT672" i="2"/>
  <c r="BU672" i="2" s="1"/>
  <c r="AY645" i="3" s="1"/>
  <c r="BV672" i="2"/>
  <c r="BW672" i="2" s="1"/>
  <c r="AZ645" i="3" s="1"/>
  <c r="BX672" i="2"/>
  <c r="BY672" i="2" s="1"/>
  <c r="BA645" i="3" s="1"/>
  <c r="BZ672" i="2"/>
  <c r="CA672" i="2" s="1"/>
  <c r="BC645" i="3" s="1"/>
  <c r="CB672" i="2"/>
  <c r="CC672" i="2" s="1"/>
  <c r="BR673" i="2"/>
  <c r="BS673" i="2" s="1"/>
  <c r="BT673" i="2"/>
  <c r="BU673" i="2" s="1"/>
  <c r="AY646" i="3" s="1"/>
  <c r="BV673" i="2"/>
  <c r="BW673" i="2" s="1"/>
  <c r="AZ646" i="3" s="1"/>
  <c r="BX673" i="2"/>
  <c r="BY673" i="2" s="1"/>
  <c r="BA646" i="3" s="1"/>
  <c r="BZ673" i="2"/>
  <c r="CA673" i="2" s="1"/>
  <c r="BB646" i="3" s="1"/>
  <c r="BC646" i="3" s="1"/>
  <c r="CB673" i="2"/>
  <c r="CC673" i="2" s="1"/>
  <c r="BE646" i="3" s="1"/>
  <c r="BR674" i="2"/>
  <c r="BS674" i="2" s="1"/>
  <c r="AX647" i="3" s="1"/>
  <c r="BT674" i="2"/>
  <c r="BU674" i="2" s="1"/>
  <c r="AY647" i="3" s="1"/>
  <c r="BV674" i="2"/>
  <c r="BW674" i="2" s="1"/>
  <c r="AZ647" i="3" s="1"/>
  <c r="BX674" i="2"/>
  <c r="BY674" i="2" s="1"/>
  <c r="BA647" i="3" s="1"/>
  <c r="BZ674" i="2"/>
  <c r="CA674" i="2" s="1"/>
  <c r="BB647" i="3" s="1"/>
  <c r="BC647" i="3" s="1"/>
  <c r="CB674" i="2"/>
  <c r="CC674" i="2" s="1"/>
  <c r="BE647" i="3" s="1"/>
  <c r="BR675" i="2"/>
  <c r="BS675" i="2" s="1"/>
  <c r="AX648" i="3" s="1"/>
  <c r="BT675" i="2"/>
  <c r="BU675" i="2" s="1"/>
  <c r="AY648" i="3" s="1"/>
  <c r="BV675" i="2"/>
  <c r="BW675" i="2" s="1"/>
  <c r="AZ648" i="3" s="1"/>
  <c r="BX675" i="2"/>
  <c r="BY675" i="2" s="1"/>
  <c r="BA648" i="3" s="1"/>
  <c r="BZ675" i="2"/>
  <c r="CA675" i="2" s="1"/>
  <c r="BB648" i="3" s="1"/>
  <c r="BC648" i="3" s="1"/>
  <c r="CB675" i="2"/>
  <c r="CC675" i="2" s="1"/>
  <c r="BE648" i="3" s="1"/>
  <c r="BR676" i="2"/>
  <c r="BS676" i="2" s="1"/>
  <c r="AX649" i="3" s="1"/>
  <c r="BT676" i="2"/>
  <c r="BU676" i="2" s="1"/>
  <c r="AY649" i="3" s="1"/>
  <c r="BV676" i="2"/>
  <c r="BW676" i="2" s="1"/>
  <c r="AZ649" i="3" s="1"/>
  <c r="BX676" i="2"/>
  <c r="BY676" i="2" s="1"/>
  <c r="BA649" i="3" s="1"/>
  <c r="BZ676" i="2"/>
  <c r="CA676" i="2" s="1"/>
  <c r="BB649" i="3" s="1"/>
  <c r="BC649" i="3" s="1"/>
  <c r="CB676" i="2"/>
  <c r="CC676" i="2" s="1"/>
  <c r="BE649" i="3" s="1"/>
  <c r="BR677" i="2"/>
  <c r="BS677" i="2" s="1"/>
  <c r="BT677" i="2"/>
  <c r="BU677" i="2" s="1"/>
  <c r="BV677" i="2"/>
  <c r="BW677" i="2" s="1"/>
  <c r="AZ650" i="3" s="1"/>
  <c r="BX677" i="2"/>
  <c r="BY677" i="2" s="1"/>
  <c r="BA650" i="3" s="1"/>
  <c r="BZ677" i="2"/>
  <c r="CA677" i="2" s="1"/>
  <c r="BB650" i="3" s="1"/>
  <c r="BC650" i="3" s="1"/>
  <c r="CB677" i="2"/>
  <c r="CC677" i="2" s="1"/>
  <c r="BE650" i="3" s="1"/>
  <c r="BR678" i="2"/>
  <c r="BS678" i="2" s="1"/>
  <c r="AX651" i="3" s="1"/>
  <c r="BT678" i="2"/>
  <c r="BU678" i="2" s="1"/>
  <c r="AY651" i="3" s="1"/>
  <c r="BV678" i="2"/>
  <c r="BW678" i="2" s="1"/>
  <c r="AZ651" i="3" s="1"/>
  <c r="BX678" i="2"/>
  <c r="BY678" i="2" s="1"/>
  <c r="BA651" i="3" s="1"/>
  <c r="BZ678" i="2"/>
  <c r="CA678" i="2" s="1"/>
  <c r="BB651" i="3" s="1"/>
  <c r="BC651" i="3" s="1"/>
  <c r="CB678" i="2"/>
  <c r="CC678" i="2" s="1"/>
  <c r="BE651" i="3" s="1"/>
  <c r="BR679" i="2"/>
  <c r="BS679" i="2" s="1"/>
  <c r="AX652" i="3" s="1"/>
  <c r="BT679" i="2"/>
  <c r="BU679" i="2" s="1"/>
  <c r="AY652" i="3" s="1"/>
  <c r="BV679" i="2"/>
  <c r="BW679" i="2" s="1"/>
  <c r="AZ652" i="3" s="1"/>
  <c r="BX679" i="2"/>
  <c r="BY679" i="2" s="1"/>
  <c r="BA652" i="3" s="1"/>
  <c r="BZ679" i="2"/>
  <c r="CA679" i="2" s="1"/>
  <c r="BB652" i="3" s="1"/>
  <c r="BC652" i="3" s="1"/>
  <c r="CB679" i="2"/>
  <c r="CC679" i="2" s="1"/>
  <c r="BE652" i="3" s="1"/>
  <c r="BR680" i="2"/>
  <c r="BS680" i="2" s="1"/>
  <c r="AX653" i="3" s="1"/>
  <c r="BT680" i="2"/>
  <c r="BU680" i="2" s="1"/>
  <c r="AY653" i="3" s="1"/>
  <c r="BV680" i="2"/>
  <c r="BW680" i="2" s="1"/>
  <c r="AZ653" i="3" s="1"/>
  <c r="BX680" i="2"/>
  <c r="BY680" i="2" s="1"/>
  <c r="BA653" i="3" s="1"/>
  <c r="BZ680" i="2"/>
  <c r="CA680" i="2" s="1"/>
  <c r="BC653" i="3" s="1"/>
  <c r="CB680" i="2"/>
  <c r="CC680" i="2" s="1"/>
  <c r="BE653" i="3" s="1"/>
  <c r="BR681" i="2"/>
  <c r="BS681" i="2" s="1"/>
  <c r="AX654" i="3" s="1"/>
  <c r="BT681" i="2"/>
  <c r="BU681" i="2" s="1"/>
  <c r="AY654" i="3" s="1"/>
  <c r="BV681" i="2"/>
  <c r="BW681" i="2" s="1"/>
  <c r="AZ654" i="3" s="1"/>
  <c r="BX681" i="2"/>
  <c r="BY681" i="2" s="1"/>
  <c r="BA654" i="3" s="1"/>
  <c r="BZ681" i="2"/>
  <c r="CA681" i="2" s="1"/>
  <c r="BB654" i="3" s="1"/>
  <c r="BC654" i="3" s="1"/>
  <c r="CB681" i="2"/>
  <c r="CC681" i="2" s="1"/>
  <c r="BE654" i="3" s="1"/>
  <c r="BR682" i="2"/>
  <c r="BS682" i="2" s="1"/>
  <c r="AX655" i="3" s="1"/>
  <c r="BT682" i="2"/>
  <c r="BU682" i="2" s="1"/>
  <c r="AY655" i="3" s="1"/>
  <c r="BV682" i="2"/>
  <c r="BW682" i="2" s="1"/>
  <c r="AZ655" i="3" s="1"/>
  <c r="BX682" i="2"/>
  <c r="BY682" i="2" s="1"/>
  <c r="BA655" i="3" s="1"/>
  <c r="BZ682" i="2"/>
  <c r="CA682" i="2" s="1"/>
  <c r="BB655" i="3" s="1"/>
  <c r="BC655" i="3" s="1"/>
  <c r="CB682" i="2"/>
  <c r="CC682" i="2" s="1"/>
  <c r="BE655" i="3" s="1"/>
  <c r="BR683" i="2"/>
  <c r="BS683" i="2" s="1"/>
  <c r="AX656" i="3" s="1"/>
  <c r="BT683" i="2"/>
  <c r="BU683" i="2" s="1"/>
  <c r="AY656" i="3" s="1"/>
  <c r="BV683" i="2"/>
  <c r="BW683" i="2" s="1"/>
  <c r="AZ656" i="3" s="1"/>
  <c r="BX683" i="2"/>
  <c r="BY683" i="2" s="1"/>
  <c r="BA656" i="3" s="1"/>
  <c r="BZ683" i="2"/>
  <c r="CA683" i="2" s="1"/>
  <c r="BB656" i="3" s="1"/>
  <c r="BC656" i="3" s="1"/>
  <c r="CB683" i="2"/>
  <c r="CC683" i="2" s="1"/>
  <c r="BE656" i="3" s="1"/>
  <c r="BR684" i="2"/>
  <c r="BS684" i="2" s="1"/>
  <c r="AX657" i="3" s="1"/>
  <c r="BT684" i="2"/>
  <c r="BU684" i="2" s="1"/>
  <c r="AY657" i="3" s="1"/>
  <c r="BV684" i="2"/>
  <c r="BW684" i="2" s="1"/>
  <c r="AZ657" i="3" s="1"/>
  <c r="BX684" i="2"/>
  <c r="BY684" i="2" s="1"/>
  <c r="BA657" i="3" s="1"/>
  <c r="BZ684" i="2"/>
  <c r="CA684" i="2" s="1"/>
  <c r="BB657" i="3" s="1"/>
  <c r="BC657" i="3" s="1"/>
  <c r="CB684" i="2"/>
  <c r="CC684" i="2" s="1"/>
  <c r="BE657" i="3" s="1"/>
  <c r="BR685" i="2"/>
  <c r="BS685" i="2" s="1"/>
  <c r="BT685" i="2"/>
  <c r="BU685" i="2" s="1"/>
  <c r="BV685" i="2"/>
  <c r="BW685" i="2" s="1"/>
  <c r="BX685" i="2"/>
  <c r="BY685" i="2" s="1"/>
  <c r="BZ685" i="2"/>
  <c r="CA685" i="2" s="1"/>
  <c r="CB685" i="2"/>
  <c r="CC685" i="2" s="1"/>
  <c r="BR686" i="2"/>
  <c r="BS686" i="2" s="1"/>
  <c r="AX658" i="3" s="1"/>
  <c r="BT686" i="2"/>
  <c r="BU686" i="2" s="1"/>
  <c r="AY658" i="3" s="1"/>
  <c r="BV686" i="2"/>
  <c r="BW686" i="2" s="1"/>
  <c r="AZ658" i="3" s="1"/>
  <c r="BX686" i="2"/>
  <c r="BY686" i="2" s="1"/>
  <c r="BA658" i="3" s="1"/>
  <c r="BZ686" i="2"/>
  <c r="CA686" i="2" s="1"/>
  <c r="BC658" i="3" s="1"/>
  <c r="CB686" i="2"/>
  <c r="CC686" i="2" s="1"/>
  <c r="BR687" i="2"/>
  <c r="BS687" i="2" s="1"/>
  <c r="AX659" i="3" s="1"/>
  <c r="BT687" i="2"/>
  <c r="BU687" i="2" s="1"/>
  <c r="AY659" i="3" s="1"/>
  <c r="BV687" i="2"/>
  <c r="BW687" i="2" s="1"/>
  <c r="AZ659" i="3" s="1"/>
  <c r="BX687" i="2"/>
  <c r="BY687" i="2" s="1"/>
  <c r="BA659" i="3" s="1"/>
  <c r="BZ687" i="2"/>
  <c r="CA687" i="2" s="1"/>
  <c r="BB659" i="3" s="1"/>
  <c r="CB687" i="2"/>
  <c r="CC687" i="2" s="1"/>
  <c r="BE659" i="3" s="1"/>
  <c r="BR688" i="2"/>
  <c r="BS688" i="2" s="1"/>
  <c r="AX660" i="3" s="1"/>
  <c r="BT688" i="2"/>
  <c r="BU688" i="2" s="1"/>
  <c r="AY660" i="3" s="1"/>
  <c r="BV688" i="2"/>
  <c r="BW688" i="2" s="1"/>
  <c r="AZ660" i="3" s="1"/>
  <c r="BX688" i="2"/>
  <c r="BY688" i="2" s="1"/>
  <c r="BA660" i="3" s="1"/>
  <c r="BZ688" i="2"/>
  <c r="CA688" i="2" s="1"/>
  <c r="BB660" i="3" s="1"/>
  <c r="BC660" i="3" s="1"/>
  <c r="CB688" i="2"/>
  <c r="CC688" i="2" s="1"/>
  <c r="BE660" i="3" s="1"/>
  <c r="BR689" i="2"/>
  <c r="BS689" i="2" s="1"/>
  <c r="BT689" i="2"/>
  <c r="BU689" i="2" s="1"/>
  <c r="BV689" i="2"/>
  <c r="BW689" i="2" s="1"/>
  <c r="BX689" i="2"/>
  <c r="BY689" i="2" s="1"/>
  <c r="BZ689" i="2"/>
  <c r="CA689" i="2" s="1"/>
  <c r="CB689" i="2"/>
  <c r="CC689" i="2" s="1"/>
  <c r="BR690" i="2"/>
  <c r="BS690" i="2" s="1"/>
  <c r="AX661" i="3" s="1"/>
  <c r="BT690" i="2"/>
  <c r="BU690" i="2" s="1"/>
  <c r="AY661" i="3" s="1"/>
  <c r="BV690" i="2"/>
  <c r="BW690" i="2" s="1"/>
  <c r="AZ661" i="3" s="1"/>
  <c r="BX690" i="2"/>
  <c r="BY690" i="2" s="1"/>
  <c r="BA661" i="3" s="1"/>
  <c r="BZ690" i="2"/>
  <c r="CA690" i="2" s="1"/>
  <c r="BB661" i="3" s="1"/>
  <c r="BC661" i="3" s="1"/>
  <c r="CB690" i="2"/>
  <c r="CC690" i="2" s="1"/>
  <c r="BE661" i="3" s="1"/>
  <c r="BR691" i="2"/>
  <c r="BS691" i="2" s="1"/>
  <c r="AX662" i="3" s="1"/>
  <c r="BT691" i="2"/>
  <c r="BU691" i="2" s="1"/>
  <c r="AY662" i="3" s="1"/>
  <c r="BV691" i="2"/>
  <c r="BW691" i="2" s="1"/>
  <c r="AZ662" i="3" s="1"/>
  <c r="BX691" i="2"/>
  <c r="BY691" i="2" s="1"/>
  <c r="BA662" i="3" s="1"/>
  <c r="BZ691" i="2"/>
  <c r="CA691" i="2" s="1"/>
  <c r="BB662" i="3" s="1"/>
  <c r="BC662" i="3" s="1"/>
  <c r="CB691" i="2"/>
  <c r="CC691" i="2" s="1"/>
  <c r="BE662" i="3" s="1"/>
  <c r="BR692" i="2"/>
  <c r="BS692" i="2" s="1"/>
  <c r="AX663" i="3" s="1"/>
  <c r="BT692" i="2"/>
  <c r="BU692" i="2" s="1"/>
  <c r="AY663" i="3" s="1"/>
  <c r="BV692" i="2"/>
  <c r="BW692" i="2" s="1"/>
  <c r="AZ663" i="3" s="1"/>
  <c r="BX692" i="2"/>
  <c r="BY692" i="2" s="1"/>
  <c r="BA663" i="3" s="1"/>
  <c r="BZ692" i="2"/>
  <c r="CA692" i="2" s="1"/>
  <c r="BB663" i="3" s="1"/>
  <c r="BC663" i="3" s="1"/>
  <c r="CB692" i="2"/>
  <c r="CC692" i="2" s="1"/>
  <c r="BE663" i="3" s="1"/>
  <c r="BR693" i="2"/>
  <c r="BS693" i="2" s="1"/>
  <c r="AX664" i="3" s="1"/>
  <c r="BT693" i="2"/>
  <c r="BU693" i="2" s="1"/>
  <c r="AY664" i="3" s="1"/>
  <c r="BV693" i="2"/>
  <c r="BW693" i="2" s="1"/>
  <c r="AZ664" i="3" s="1"/>
  <c r="BX693" i="2"/>
  <c r="BY693" i="2" s="1"/>
  <c r="BA664" i="3" s="1"/>
  <c r="BZ693" i="2"/>
  <c r="CA693" i="2" s="1"/>
  <c r="BB664" i="3" s="1"/>
  <c r="BC664" i="3" s="1"/>
  <c r="CB693" i="2"/>
  <c r="CC693" i="2" s="1"/>
  <c r="BR694" i="2"/>
  <c r="BS694" i="2" s="1"/>
  <c r="AX665" i="3" s="1"/>
  <c r="BT694" i="2"/>
  <c r="BU694" i="2" s="1"/>
  <c r="AY665" i="3" s="1"/>
  <c r="BV694" i="2"/>
  <c r="BW694" i="2" s="1"/>
  <c r="AZ665" i="3" s="1"/>
  <c r="BX694" i="2"/>
  <c r="BY694" i="2" s="1"/>
  <c r="BA665" i="3" s="1"/>
  <c r="BZ694" i="2"/>
  <c r="CA694" i="2" s="1"/>
  <c r="BB665" i="3" s="1"/>
  <c r="BC665" i="3" s="1"/>
  <c r="CB694" i="2"/>
  <c r="CC694" i="2" s="1"/>
  <c r="BE665" i="3" s="1"/>
  <c r="BR695" i="2"/>
  <c r="BS695" i="2" s="1"/>
  <c r="AX666" i="3" s="1"/>
  <c r="BT695" i="2"/>
  <c r="BU695" i="2" s="1"/>
  <c r="AY666" i="3" s="1"/>
  <c r="BV695" i="2"/>
  <c r="BW695" i="2" s="1"/>
  <c r="AZ666" i="3" s="1"/>
  <c r="BX695" i="2"/>
  <c r="BY695" i="2" s="1"/>
  <c r="BA666" i="3" s="1"/>
  <c r="BZ695" i="2"/>
  <c r="CA695" i="2" s="1"/>
  <c r="BB666" i="3" s="1"/>
  <c r="BC666" i="3" s="1"/>
  <c r="CB695" i="2"/>
  <c r="CC695" i="2" s="1"/>
  <c r="BE666" i="3" s="1"/>
  <c r="BR696" i="2"/>
  <c r="BS696" i="2" s="1"/>
  <c r="AX667" i="3" s="1"/>
  <c r="BT696" i="2"/>
  <c r="BU696" i="2" s="1"/>
  <c r="AY667" i="3" s="1"/>
  <c r="BV696" i="2"/>
  <c r="BW696" i="2" s="1"/>
  <c r="AZ667" i="3" s="1"/>
  <c r="BX696" i="2"/>
  <c r="BY696" i="2" s="1"/>
  <c r="BA667" i="3" s="1"/>
  <c r="BZ696" i="2"/>
  <c r="CA696" i="2" s="1"/>
  <c r="BB667" i="3" s="1"/>
  <c r="BC667" i="3" s="1"/>
  <c r="CB696" i="2"/>
  <c r="CC696" i="2" s="1"/>
  <c r="BE667" i="3" s="1"/>
  <c r="BR697" i="2"/>
  <c r="BS697" i="2" s="1"/>
  <c r="AX668" i="3" s="1"/>
  <c r="BT697" i="2"/>
  <c r="BU697" i="2" s="1"/>
  <c r="AY668" i="3" s="1"/>
  <c r="BV697" i="2"/>
  <c r="BW697" i="2" s="1"/>
  <c r="AZ668" i="3" s="1"/>
  <c r="BX697" i="2"/>
  <c r="BY697" i="2" s="1"/>
  <c r="BA668" i="3" s="1"/>
  <c r="BZ697" i="2"/>
  <c r="CA697" i="2" s="1"/>
  <c r="BB668" i="3" s="1"/>
  <c r="BC668" i="3" s="1"/>
  <c r="CB697" i="2"/>
  <c r="CC697" i="2" s="1"/>
  <c r="BE668" i="3" s="1"/>
  <c r="BR698" i="2"/>
  <c r="BS698" i="2" s="1"/>
  <c r="AX669" i="3" s="1"/>
  <c r="BT698" i="2"/>
  <c r="BU698" i="2" s="1"/>
  <c r="AY669" i="3" s="1"/>
  <c r="BV698" i="2"/>
  <c r="BW698" i="2" s="1"/>
  <c r="AZ669" i="3" s="1"/>
  <c r="BX698" i="2"/>
  <c r="BY698" i="2" s="1"/>
  <c r="BA669" i="3" s="1"/>
  <c r="BZ698" i="2"/>
  <c r="CA698" i="2" s="1"/>
  <c r="BB669" i="3" s="1"/>
  <c r="BC669" i="3" s="1"/>
  <c r="CB698" i="2"/>
  <c r="CC698" i="2" s="1"/>
  <c r="BE669" i="3" s="1"/>
  <c r="BR699" i="2"/>
  <c r="BS699" i="2" s="1"/>
  <c r="BT699" i="2"/>
  <c r="BU699" i="2" s="1"/>
  <c r="AY670" i="3" s="1"/>
  <c r="BV699" i="2"/>
  <c r="BW699" i="2" s="1"/>
  <c r="AZ670" i="3" s="1"/>
  <c r="BX699" i="2"/>
  <c r="BY699" i="2" s="1"/>
  <c r="BA670" i="3" s="1"/>
  <c r="BZ699" i="2"/>
  <c r="CA699" i="2" s="1"/>
  <c r="BB670" i="3" s="1"/>
  <c r="BC670" i="3" s="1"/>
  <c r="CB699" i="2"/>
  <c r="CC699" i="2" s="1"/>
  <c r="BE670" i="3" s="1"/>
  <c r="BR700" i="2"/>
  <c r="BS700" i="2" s="1"/>
  <c r="AX671" i="3" s="1"/>
  <c r="BT700" i="2"/>
  <c r="BU700" i="2" s="1"/>
  <c r="AY671" i="3" s="1"/>
  <c r="BV700" i="2"/>
  <c r="BW700" i="2" s="1"/>
  <c r="AZ671" i="3" s="1"/>
  <c r="BX700" i="2"/>
  <c r="BY700" i="2" s="1"/>
  <c r="BA671" i="3" s="1"/>
  <c r="BZ700" i="2"/>
  <c r="CA700" i="2" s="1"/>
  <c r="BB671" i="3" s="1"/>
  <c r="BC671" i="3" s="1"/>
  <c r="CB700" i="2"/>
  <c r="CC700" i="2" s="1"/>
  <c r="BE671" i="3" s="1"/>
  <c r="BR701" i="2"/>
  <c r="BS701" i="2" s="1"/>
  <c r="AX672" i="3" s="1"/>
  <c r="BT701" i="2"/>
  <c r="BU701" i="2" s="1"/>
  <c r="AY672" i="3" s="1"/>
  <c r="BV701" i="2"/>
  <c r="BW701" i="2" s="1"/>
  <c r="AZ672" i="3" s="1"/>
  <c r="BX701" i="2"/>
  <c r="BY701" i="2" s="1"/>
  <c r="BA672" i="3" s="1"/>
  <c r="BZ701" i="2"/>
  <c r="CA701" i="2" s="1"/>
  <c r="BB672" i="3" s="1"/>
  <c r="BC672" i="3" s="1"/>
  <c r="CB701" i="2"/>
  <c r="CC701" i="2" s="1"/>
  <c r="BE672" i="3" s="1"/>
  <c r="BR702" i="2"/>
  <c r="BS702" i="2" s="1"/>
  <c r="AX673" i="3" s="1"/>
  <c r="BT702" i="2"/>
  <c r="BU702" i="2" s="1"/>
  <c r="AY673" i="3" s="1"/>
  <c r="BV702" i="2"/>
  <c r="BW702" i="2" s="1"/>
  <c r="AZ673" i="3" s="1"/>
  <c r="BX702" i="2"/>
  <c r="BY702" i="2" s="1"/>
  <c r="BA673" i="3" s="1"/>
  <c r="BZ702" i="2"/>
  <c r="CA702" i="2" s="1"/>
  <c r="BB673" i="3" s="1"/>
  <c r="BC673" i="3" s="1"/>
  <c r="CB702" i="2"/>
  <c r="CC702" i="2" s="1"/>
  <c r="BE673" i="3" s="1"/>
  <c r="BR703" i="2"/>
  <c r="BS703" i="2" s="1"/>
  <c r="AX674" i="3" s="1"/>
  <c r="BT703" i="2"/>
  <c r="BU703" i="2" s="1"/>
  <c r="AY674" i="3" s="1"/>
  <c r="BV703" i="2"/>
  <c r="BW703" i="2" s="1"/>
  <c r="AZ674" i="3" s="1"/>
  <c r="BX703" i="2"/>
  <c r="BY703" i="2" s="1"/>
  <c r="BA674" i="3" s="1"/>
  <c r="BZ703" i="2"/>
  <c r="CA703" i="2" s="1"/>
  <c r="BB674" i="3" s="1"/>
  <c r="BC674" i="3" s="1"/>
  <c r="CB703" i="2"/>
  <c r="CC703" i="2" s="1"/>
  <c r="BE674" i="3" s="1"/>
  <c r="BR704" i="2"/>
  <c r="BS704" i="2" s="1"/>
  <c r="BT704" i="2"/>
  <c r="BU704" i="2" s="1"/>
  <c r="BV704" i="2"/>
  <c r="BW704" i="2" s="1"/>
  <c r="BX704" i="2"/>
  <c r="BY704" i="2" s="1"/>
  <c r="BZ704" i="2"/>
  <c r="CA704" i="2" s="1"/>
  <c r="CB704" i="2"/>
  <c r="CC704" i="2" s="1"/>
  <c r="BR705" i="2"/>
  <c r="BS705" i="2" s="1"/>
  <c r="AX675" i="3" s="1"/>
  <c r="BT705" i="2"/>
  <c r="BU705" i="2" s="1"/>
  <c r="AY675" i="3" s="1"/>
  <c r="BV705" i="2"/>
  <c r="BW705" i="2" s="1"/>
  <c r="AZ675" i="3" s="1"/>
  <c r="BX705" i="2"/>
  <c r="BY705" i="2" s="1"/>
  <c r="BA675" i="3" s="1"/>
  <c r="BZ705" i="2"/>
  <c r="CA705" i="2" s="1"/>
  <c r="BB675" i="3" s="1"/>
  <c r="BC675" i="3" s="1"/>
  <c r="CB705" i="2"/>
  <c r="CC705" i="2" s="1"/>
  <c r="BE675" i="3" s="1"/>
  <c r="BR706" i="2"/>
  <c r="BS706" i="2" s="1"/>
  <c r="AX676" i="3" s="1"/>
  <c r="BT706" i="2"/>
  <c r="BU706" i="2" s="1"/>
  <c r="AY676" i="3" s="1"/>
  <c r="BV706" i="2"/>
  <c r="BW706" i="2" s="1"/>
  <c r="AZ676" i="3" s="1"/>
  <c r="BX706" i="2"/>
  <c r="BY706" i="2" s="1"/>
  <c r="BA676" i="3" s="1"/>
  <c r="BZ706" i="2"/>
  <c r="CA706" i="2" s="1"/>
  <c r="BB676" i="3" s="1"/>
  <c r="BC676" i="3" s="1"/>
  <c r="CB706" i="2"/>
  <c r="CC706" i="2" s="1"/>
  <c r="BE676" i="3" s="1"/>
  <c r="BR707" i="2"/>
  <c r="BS707" i="2" s="1"/>
  <c r="AX677" i="3" s="1"/>
  <c r="BT707" i="2"/>
  <c r="BU707" i="2" s="1"/>
  <c r="AY677" i="3" s="1"/>
  <c r="BV707" i="2"/>
  <c r="BW707" i="2" s="1"/>
  <c r="AZ677" i="3" s="1"/>
  <c r="BX707" i="2"/>
  <c r="BY707" i="2" s="1"/>
  <c r="BA677" i="3" s="1"/>
  <c r="BZ707" i="2"/>
  <c r="CA707" i="2" s="1"/>
  <c r="BB677" i="3" s="1"/>
  <c r="BC677" i="3" s="1"/>
  <c r="CB707" i="2"/>
  <c r="CC707" i="2" s="1"/>
  <c r="BE677" i="3" s="1"/>
  <c r="BR708" i="2"/>
  <c r="BS708" i="2" s="1"/>
  <c r="AX678" i="3" s="1"/>
  <c r="BT708" i="2"/>
  <c r="BU708" i="2" s="1"/>
  <c r="AY678" i="3" s="1"/>
  <c r="BV708" i="2"/>
  <c r="BW708" i="2" s="1"/>
  <c r="AZ678" i="3" s="1"/>
  <c r="BX708" i="2"/>
  <c r="BY708" i="2" s="1"/>
  <c r="BA678" i="3" s="1"/>
  <c r="BZ708" i="2"/>
  <c r="CA708" i="2" s="1"/>
  <c r="BB678" i="3" s="1"/>
  <c r="BC678" i="3" s="1"/>
  <c r="CB708" i="2"/>
  <c r="CC708" i="2" s="1"/>
  <c r="BE678" i="3" s="1"/>
  <c r="BR709" i="2"/>
  <c r="BS709" i="2" s="1"/>
  <c r="AX679" i="3" s="1"/>
  <c r="BT709" i="2"/>
  <c r="BU709" i="2" s="1"/>
  <c r="AY679" i="3" s="1"/>
  <c r="BV709" i="2"/>
  <c r="BW709" i="2" s="1"/>
  <c r="AZ679" i="3" s="1"/>
  <c r="BX709" i="2"/>
  <c r="BY709" i="2" s="1"/>
  <c r="BA679" i="3" s="1"/>
  <c r="BZ709" i="2"/>
  <c r="CA709" i="2" s="1"/>
  <c r="BB679" i="3" s="1"/>
  <c r="CB709" i="2"/>
  <c r="CC709" i="2" s="1"/>
  <c r="BE679" i="3" s="1"/>
  <c r="BR710" i="2"/>
  <c r="BS710" i="2" s="1"/>
  <c r="AX680" i="3" s="1"/>
  <c r="BT710" i="2"/>
  <c r="BU710" i="2" s="1"/>
  <c r="AY680" i="3" s="1"/>
  <c r="BV710" i="2"/>
  <c r="BW710" i="2" s="1"/>
  <c r="AZ680" i="3" s="1"/>
  <c r="BX710" i="2"/>
  <c r="BY710" i="2" s="1"/>
  <c r="BA680" i="3" s="1"/>
  <c r="BZ710" i="2"/>
  <c r="CA710" i="2" s="1"/>
  <c r="BB680" i="3" s="1"/>
  <c r="BC680" i="3" s="1"/>
  <c r="CB710" i="2"/>
  <c r="CC710" i="2" s="1"/>
  <c r="BE680" i="3" s="1"/>
  <c r="BR711" i="2"/>
  <c r="BS711" i="2" s="1"/>
  <c r="AX681" i="3" s="1"/>
  <c r="BT711" i="2"/>
  <c r="BU711" i="2" s="1"/>
  <c r="AY681" i="3" s="1"/>
  <c r="BV711" i="2"/>
  <c r="BW711" i="2" s="1"/>
  <c r="AZ681" i="3" s="1"/>
  <c r="BX711" i="2"/>
  <c r="BY711" i="2" s="1"/>
  <c r="BA681" i="3" s="1"/>
  <c r="BZ711" i="2"/>
  <c r="CA711" i="2" s="1"/>
  <c r="BB681" i="3" s="1"/>
  <c r="BC681" i="3" s="1"/>
  <c r="CB711" i="2"/>
  <c r="CC711" i="2" s="1"/>
  <c r="BE681" i="3" s="1"/>
  <c r="BR712" i="2"/>
  <c r="BS712" i="2" s="1"/>
  <c r="AX682" i="3" s="1"/>
  <c r="BT712" i="2"/>
  <c r="BU712" i="2" s="1"/>
  <c r="AY682" i="3" s="1"/>
  <c r="BV712" i="2"/>
  <c r="BW712" i="2" s="1"/>
  <c r="AZ682" i="3" s="1"/>
  <c r="BX712" i="2"/>
  <c r="BY712" i="2" s="1"/>
  <c r="BA682" i="3" s="1"/>
  <c r="BZ712" i="2"/>
  <c r="CA712" i="2" s="1"/>
  <c r="BB682" i="3" s="1"/>
  <c r="BC682" i="3" s="1"/>
  <c r="CB712" i="2"/>
  <c r="CC712" i="2" s="1"/>
  <c r="BE682" i="3" s="1"/>
  <c r="BR713" i="2"/>
  <c r="BS713" i="2" s="1"/>
  <c r="AX683" i="3" s="1"/>
  <c r="BT713" i="2"/>
  <c r="BU713" i="2" s="1"/>
  <c r="AY683" i="3" s="1"/>
  <c r="BV713" i="2"/>
  <c r="BW713" i="2" s="1"/>
  <c r="AZ683" i="3" s="1"/>
  <c r="BX713" i="2"/>
  <c r="BY713" i="2" s="1"/>
  <c r="BA683" i="3" s="1"/>
  <c r="BZ713" i="2"/>
  <c r="CA713" i="2" s="1"/>
  <c r="BB683" i="3" s="1"/>
  <c r="BC683" i="3" s="1"/>
  <c r="CB713" i="2"/>
  <c r="CC713" i="2" s="1"/>
  <c r="BE683" i="3" s="1"/>
  <c r="BR714" i="2"/>
  <c r="BS714" i="2" s="1"/>
  <c r="BT714" i="2"/>
  <c r="BU714" i="2" s="1"/>
  <c r="AY684" i="3" s="1"/>
  <c r="BV714" i="2"/>
  <c r="BW714" i="2" s="1"/>
  <c r="AZ684" i="3" s="1"/>
  <c r="BX714" i="2"/>
  <c r="BY714" i="2" s="1"/>
  <c r="BA684" i="3" s="1"/>
  <c r="BZ714" i="2"/>
  <c r="CA714" i="2" s="1"/>
  <c r="BB684" i="3" s="1"/>
  <c r="BC684" i="3" s="1"/>
  <c r="CB714" i="2"/>
  <c r="CC714" i="2" s="1"/>
  <c r="BE684" i="3" s="1"/>
  <c r="BR715" i="2"/>
  <c r="BS715" i="2" s="1"/>
  <c r="AX685" i="3" s="1"/>
  <c r="BT715" i="2"/>
  <c r="BU715" i="2" s="1"/>
  <c r="AY685" i="3" s="1"/>
  <c r="BV715" i="2"/>
  <c r="BW715" i="2" s="1"/>
  <c r="AZ685" i="3" s="1"/>
  <c r="BX715" i="2"/>
  <c r="BY715" i="2" s="1"/>
  <c r="BA685" i="3" s="1"/>
  <c r="BZ715" i="2"/>
  <c r="CA715" i="2" s="1"/>
  <c r="BB685" i="3" s="1"/>
  <c r="BC685" i="3" s="1"/>
  <c r="CB715" i="2"/>
  <c r="CC715" i="2" s="1"/>
  <c r="BE685" i="3" s="1"/>
  <c r="BR716" i="2"/>
  <c r="BS716" i="2" s="1"/>
  <c r="BT716" i="2"/>
  <c r="BU716" i="2" s="1"/>
  <c r="AY686" i="3" s="1"/>
  <c r="BV716" i="2"/>
  <c r="BW716" i="2" s="1"/>
  <c r="AZ686" i="3" s="1"/>
  <c r="BX716" i="2"/>
  <c r="BY716" i="2" s="1"/>
  <c r="BA686" i="3" s="1"/>
  <c r="BZ716" i="2"/>
  <c r="CA716" i="2" s="1"/>
  <c r="BB686" i="3" s="1"/>
  <c r="BC686" i="3" s="1"/>
  <c r="CB716" i="2"/>
  <c r="CC716" i="2" s="1"/>
  <c r="BE686" i="3" s="1"/>
  <c r="BR717" i="2"/>
  <c r="BS717" i="2" s="1"/>
  <c r="AX687" i="3" s="1"/>
  <c r="BT717" i="2"/>
  <c r="BU717" i="2" s="1"/>
  <c r="AY687" i="3" s="1"/>
  <c r="BV717" i="2"/>
  <c r="BW717" i="2" s="1"/>
  <c r="AZ687" i="3" s="1"/>
  <c r="BX717" i="2"/>
  <c r="BY717" i="2" s="1"/>
  <c r="BA687" i="3" s="1"/>
  <c r="BZ717" i="2"/>
  <c r="CA717" i="2" s="1"/>
  <c r="BB687" i="3" s="1"/>
  <c r="BC687" i="3" s="1"/>
  <c r="CB717" i="2"/>
  <c r="CC717" i="2" s="1"/>
  <c r="BE687" i="3" s="1"/>
  <c r="BR718" i="2"/>
  <c r="BS718" i="2" s="1"/>
  <c r="AX688" i="3" s="1"/>
  <c r="BT718" i="2"/>
  <c r="BU718" i="2" s="1"/>
  <c r="AY688" i="3" s="1"/>
  <c r="BV718" i="2"/>
  <c r="BW718" i="2" s="1"/>
  <c r="AZ688" i="3" s="1"/>
  <c r="BX718" i="2"/>
  <c r="BY718" i="2" s="1"/>
  <c r="BA688" i="3" s="1"/>
  <c r="BZ718" i="2"/>
  <c r="CA718" i="2" s="1"/>
  <c r="CB718" i="2"/>
  <c r="CC718" i="2" s="1"/>
  <c r="BE688" i="3" s="1"/>
  <c r="BR719" i="2"/>
  <c r="BS719" i="2" s="1"/>
  <c r="BT719" i="2"/>
  <c r="BU719" i="2" s="1"/>
  <c r="BV719" i="2"/>
  <c r="BW719" i="2" s="1"/>
  <c r="BX719" i="2"/>
  <c r="BY719" i="2" s="1"/>
  <c r="BZ719" i="2"/>
  <c r="CA719" i="2" s="1"/>
  <c r="CB719" i="2"/>
  <c r="CC719" i="2" s="1"/>
  <c r="BR720" i="2"/>
  <c r="BS720" i="2" s="1"/>
  <c r="AX689" i="3" s="1"/>
  <c r="BT720" i="2"/>
  <c r="BU720" i="2" s="1"/>
  <c r="AY689" i="3" s="1"/>
  <c r="BV720" i="2"/>
  <c r="BW720" i="2" s="1"/>
  <c r="AZ689" i="3" s="1"/>
  <c r="BX720" i="2"/>
  <c r="BY720" i="2" s="1"/>
  <c r="BA689" i="3" s="1"/>
  <c r="BZ720" i="2"/>
  <c r="CA720" i="2" s="1"/>
  <c r="BB689" i="3" s="1"/>
  <c r="BC689" i="3" s="1"/>
  <c r="CB720" i="2"/>
  <c r="CC720" i="2" s="1"/>
  <c r="BE689" i="3" s="1"/>
  <c r="BR721" i="2"/>
  <c r="BS721" i="2" s="1"/>
  <c r="AX690" i="3" s="1"/>
  <c r="BT721" i="2"/>
  <c r="BU721" i="2" s="1"/>
  <c r="AY690" i="3" s="1"/>
  <c r="BV721" i="2"/>
  <c r="BW721" i="2" s="1"/>
  <c r="AZ690" i="3" s="1"/>
  <c r="BX721" i="2"/>
  <c r="BY721" i="2" s="1"/>
  <c r="BA690" i="3" s="1"/>
  <c r="BZ721" i="2"/>
  <c r="CA721" i="2" s="1"/>
  <c r="BB690" i="3" s="1"/>
  <c r="BC690" i="3" s="1"/>
  <c r="CB721" i="2"/>
  <c r="CC721" i="2" s="1"/>
  <c r="BE690" i="3" s="1"/>
  <c r="BR722" i="2"/>
  <c r="BS722" i="2" s="1"/>
  <c r="AX691" i="3" s="1"/>
  <c r="BT722" i="2"/>
  <c r="BU722" i="2" s="1"/>
  <c r="AY691" i="3" s="1"/>
  <c r="BV722" i="2"/>
  <c r="BW722" i="2" s="1"/>
  <c r="AZ691" i="3" s="1"/>
  <c r="BX722" i="2"/>
  <c r="BY722" i="2" s="1"/>
  <c r="BA691" i="3" s="1"/>
  <c r="BZ722" i="2"/>
  <c r="CA722" i="2" s="1"/>
  <c r="BB691" i="3" s="1"/>
  <c r="BC691" i="3" s="1"/>
  <c r="CB722" i="2"/>
  <c r="CC722" i="2" s="1"/>
  <c r="BE691" i="3" s="1"/>
  <c r="BR723" i="2"/>
  <c r="BS723" i="2" s="1"/>
  <c r="AX692" i="3" s="1"/>
  <c r="BT723" i="2"/>
  <c r="BU723" i="2" s="1"/>
  <c r="AY692" i="3" s="1"/>
  <c r="BV723" i="2"/>
  <c r="BW723" i="2" s="1"/>
  <c r="AZ692" i="3" s="1"/>
  <c r="BX723" i="2"/>
  <c r="BY723" i="2" s="1"/>
  <c r="BA692" i="3" s="1"/>
  <c r="BZ723" i="2"/>
  <c r="CA723" i="2" s="1"/>
  <c r="BB692" i="3" s="1"/>
  <c r="BC692" i="3" s="1"/>
  <c r="CB723" i="2"/>
  <c r="CC723" i="2" s="1"/>
  <c r="BE692" i="3" s="1"/>
  <c r="BR724" i="2"/>
  <c r="BS724" i="2" s="1"/>
  <c r="AX693" i="3" s="1"/>
  <c r="BT724" i="2"/>
  <c r="BU724" i="2" s="1"/>
  <c r="AY693" i="3" s="1"/>
  <c r="BV724" i="2"/>
  <c r="BW724" i="2" s="1"/>
  <c r="AZ693" i="3" s="1"/>
  <c r="BX724" i="2"/>
  <c r="BY724" i="2" s="1"/>
  <c r="BA693" i="3" s="1"/>
  <c r="BZ724" i="2"/>
  <c r="CA724" i="2" s="1"/>
  <c r="BB693" i="3" s="1"/>
  <c r="CB724" i="2"/>
  <c r="CC724" i="2" s="1"/>
  <c r="BE693" i="3" s="1"/>
  <c r="BR725" i="2"/>
  <c r="BS725" i="2" s="1"/>
  <c r="AX694" i="3" s="1"/>
  <c r="BT725" i="2"/>
  <c r="BU725" i="2" s="1"/>
  <c r="AY694" i="3" s="1"/>
  <c r="BV725" i="2"/>
  <c r="BW725" i="2" s="1"/>
  <c r="AZ694" i="3" s="1"/>
  <c r="BX725" i="2"/>
  <c r="BY725" i="2" s="1"/>
  <c r="BA694" i="3" s="1"/>
  <c r="BZ725" i="2"/>
  <c r="CA725" i="2" s="1"/>
  <c r="BB694" i="3" s="1"/>
  <c r="BC694" i="3" s="1"/>
  <c r="CB725" i="2"/>
  <c r="CC725" i="2" s="1"/>
  <c r="BE694" i="3" s="1"/>
  <c r="BR726" i="2"/>
  <c r="BS726" i="2" s="1"/>
  <c r="AX695" i="3" s="1"/>
  <c r="BT726" i="2"/>
  <c r="BU726" i="2" s="1"/>
  <c r="AY695" i="3" s="1"/>
  <c r="BV726" i="2"/>
  <c r="BW726" i="2" s="1"/>
  <c r="AZ695" i="3" s="1"/>
  <c r="BX726" i="2"/>
  <c r="BY726" i="2" s="1"/>
  <c r="BA695" i="3" s="1"/>
  <c r="BZ726" i="2"/>
  <c r="CA726" i="2" s="1"/>
  <c r="BB695" i="3" s="1"/>
  <c r="BC695" i="3" s="1"/>
  <c r="CB726" i="2"/>
  <c r="CC726" i="2" s="1"/>
  <c r="BE695" i="3" s="1"/>
  <c r="BR727" i="2"/>
  <c r="BS727" i="2" s="1"/>
  <c r="AX696" i="3" s="1"/>
  <c r="BT727" i="2"/>
  <c r="BU727" i="2" s="1"/>
  <c r="AY696" i="3" s="1"/>
  <c r="BV727" i="2"/>
  <c r="BW727" i="2" s="1"/>
  <c r="AZ696" i="3" s="1"/>
  <c r="BX727" i="2"/>
  <c r="BY727" i="2" s="1"/>
  <c r="BA696" i="3" s="1"/>
  <c r="BZ727" i="2"/>
  <c r="CA727" i="2" s="1"/>
  <c r="BB696" i="3" s="1"/>
  <c r="BC696" i="3" s="1"/>
  <c r="CB727" i="2"/>
  <c r="CC727" i="2" s="1"/>
  <c r="BE696" i="3" s="1"/>
  <c r="BR728" i="2"/>
  <c r="BS728" i="2" s="1"/>
  <c r="AX697" i="3" s="1"/>
  <c r="BT728" i="2"/>
  <c r="BU728" i="2" s="1"/>
  <c r="AY697" i="3" s="1"/>
  <c r="BV728" i="2"/>
  <c r="BW728" i="2" s="1"/>
  <c r="AZ697" i="3" s="1"/>
  <c r="BX728" i="2"/>
  <c r="BY728" i="2" s="1"/>
  <c r="BA697" i="3" s="1"/>
  <c r="BZ728" i="2"/>
  <c r="CA728" i="2" s="1"/>
  <c r="BB697" i="3" s="1"/>
  <c r="BC697" i="3" s="1"/>
  <c r="CB728" i="2"/>
  <c r="CC728" i="2" s="1"/>
  <c r="BE697" i="3" s="1"/>
  <c r="BR729" i="2"/>
  <c r="BS729" i="2" s="1"/>
  <c r="BT729" i="2"/>
  <c r="BU729" i="2" s="1"/>
  <c r="AY698" i="3" s="1"/>
  <c r="BV729" i="2"/>
  <c r="BW729" i="2" s="1"/>
  <c r="AZ698" i="3" s="1"/>
  <c r="BX729" i="2"/>
  <c r="BY729" i="2" s="1"/>
  <c r="BA698" i="3" s="1"/>
  <c r="BZ729" i="2"/>
  <c r="CA729" i="2" s="1"/>
  <c r="BB698" i="3" s="1"/>
  <c r="BC698" i="3" s="1"/>
  <c r="CB729" i="2"/>
  <c r="CC729" i="2" s="1"/>
  <c r="BE698" i="3" s="1"/>
  <c r="BR730" i="2"/>
  <c r="BS730" i="2" s="1"/>
  <c r="AX699" i="3" s="1"/>
  <c r="BT730" i="2"/>
  <c r="BU730" i="2" s="1"/>
  <c r="AY699" i="3" s="1"/>
  <c r="BV730" i="2"/>
  <c r="BW730" i="2" s="1"/>
  <c r="AZ699" i="3" s="1"/>
  <c r="BX730" i="2"/>
  <c r="BY730" i="2" s="1"/>
  <c r="BA699" i="3" s="1"/>
  <c r="BZ730" i="2"/>
  <c r="CA730" i="2" s="1"/>
  <c r="BB699" i="3" s="1"/>
  <c r="BC699" i="3" s="1"/>
  <c r="CB730" i="2"/>
  <c r="CC730" i="2" s="1"/>
  <c r="BE699" i="3" s="1"/>
  <c r="BR731" i="2"/>
  <c r="BS731" i="2" s="1"/>
  <c r="AX700" i="3" s="1"/>
  <c r="BT731" i="2"/>
  <c r="BU731" i="2" s="1"/>
  <c r="AY700" i="3" s="1"/>
  <c r="BV731" i="2"/>
  <c r="BW731" i="2" s="1"/>
  <c r="AZ700" i="3" s="1"/>
  <c r="BX731" i="2"/>
  <c r="BY731" i="2" s="1"/>
  <c r="BA700" i="3" s="1"/>
  <c r="BZ731" i="2"/>
  <c r="CA731" i="2" s="1"/>
  <c r="BB700" i="3" s="1"/>
  <c r="BC700" i="3" s="1"/>
  <c r="CB731" i="2"/>
  <c r="CC731" i="2" s="1"/>
  <c r="BE700" i="3" s="1"/>
  <c r="BR732" i="2"/>
  <c r="BS732" i="2" s="1"/>
  <c r="BT732" i="2"/>
  <c r="BU732" i="2" s="1"/>
  <c r="BV732" i="2"/>
  <c r="BW732" i="2" s="1"/>
  <c r="BX732" i="2"/>
  <c r="BY732" i="2" s="1"/>
  <c r="BZ732" i="2"/>
  <c r="CA732" i="2" s="1"/>
  <c r="CB732" i="2"/>
  <c r="CC732" i="2" s="1"/>
  <c r="BR733" i="2"/>
  <c r="BS733" i="2" s="1"/>
  <c r="AX701" i="3" s="1"/>
  <c r="BT733" i="2"/>
  <c r="BU733" i="2" s="1"/>
  <c r="AY701" i="3" s="1"/>
  <c r="BV733" i="2"/>
  <c r="BW733" i="2" s="1"/>
  <c r="AZ701" i="3" s="1"/>
  <c r="BX733" i="2"/>
  <c r="BY733" i="2" s="1"/>
  <c r="BA701" i="3" s="1"/>
  <c r="BZ733" i="2"/>
  <c r="CA733" i="2" s="1"/>
  <c r="BB701" i="3" s="1"/>
  <c r="BC701" i="3" s="1"/>
  <c r="CB733" i="2"/>
  <c r="CC733" i="2" s="1"/>
  <c r="BE701" i="3" s="1"/>
  <c r="BR734" i="2"/>
  <c r="BS734" i="2" s="1"/>
  <c r="AX702" i="3" s="1"/>
  <c r="BT734" i="2"/>
  <c r="BU734" i="2" s="1"/>
  <c r="AY702" i="3" s="1"/>
  <c r="BV734" i="2"/>
  <c r="BW734" i="2" s="1"/>
  <c r="AZ702" i="3" s="1"/>
  <c r="BX734" i="2"/>
  <c r="BY734" i="2" s="1"/>
  <c r="BA702" i="3" s="1"/>
  <c r="BZ734" i="2"/>
  <c r="CA734" i="2" s="1"/>
  <c r="BB702" i="3" s="1"/>
  <c r="BC702" i="3" s="1"/>
  <c r="CB734" i="2"/>
  <c r="CC734" i="2" s="1"/>
  <c r="BE702" i="3" s="1"/>
  <c r="BR735" i="2"/>
  <c r="BS735" i="2" s="1"/>
  <c r="AX703" i="3" s="1"/>
  <c r="BT735" i="2"/>
  <c r="BU735" i="2" s="1"/>
  <c r="AY703" i="3" s="1"/>
  <c r="BV735" i="2"/>
  <c r="BW735" i="2" s="1"/>
  <c r="AZ703" i="3" s="1"/>
  <c r="BX735" i="2"/>
  <c r="BY735" i="2" s="1"/>
  <c r="BA703" i="3" s="1"/>
  <c r="BZ735" i="2"/>
  <c r="CA735" i="2" s="1"/>
  <c r="BB703" i="3" s="1"/>
  <c r="BC703" i="3" s="1"/>
  <c r="CB735" i="2"/>
  <c r="CC735" i="2" s="1"/>
  <c r="BE703" i="3" s="1"/>
  <c r="BR736" i="2"/>
  <c r="BS736" i="2" s="1"/>
  <c r="BT736" i="2"/>
  <c r="BU736" i="2" s="1"/>
  <c r="BV736" i="2"/>
  <c r="BW736" i="2" s="1"/>
  <c r="BX736" i="2"/>
  <c r="BY736" i="2" s="1"/>
  <c r="BZ736" i="2"/>
  <c r="CA736" i="2" s="1"/>
  <c r="CB736" i="2"/>
  <c r="CC736" i="2" s="1"/>
  <c r="BR737" i="2"/>
  <c r="BS737" i="2" s="1"/>
  <c r="AX704" i="3" s="1"/>
  <c r="BT737" i="2"/>
  <c r="BU737" i="2" s="1"/>
  <c r="AY704" i="3" s="1"/>
  <c r="BV737" i="2"/>
  <c r="BW737" i="2" s="1"/>
  <c r="AZ704" i="3" s="1"/>
  <c r="BX737" i="2"/>
  <c r="BY737" i="2" s="1"/>
  <c r="BA704" i="3" s="1"/>
  <c r="BZ737" i="2"/>
  <c r="CA737" i="2" s="1"/>
  <c r="BB704" i="3" s="1"/>
  <c r="BC704" i="3" s="1"/>
  <c r="CB737" i="2"/>
  <c r="CC737" i="2" s="1"/>
  <c r="BE704" i="3" s="1"/>
  <c r="BR738" i="2"/>
  <c r="BS738" i="2" s="1"/>
  <c r="AX705" i="3" s="1"/>
  <c r="BT738" i="2"/>
  <c r="BU738" i="2" s="1"/>
  <c r="AY705" i="3" s="1"/>
  <c r="BV738" i="2"/>
  <c r="BW738" i="2" s="1"/>
  <c r="AZ705" i="3" s="1"/>
  <c r="BX738" i="2"/>
  <c r="BY738" i="2" s="1"/>
  <c r="BA705" i="3" s="1"/>
  <c r="BZ738" i="2"/>
  <c r="CA738" i="2" s="1"/>
  <c r="BB705" i="3" s="1"/>
  <c r="BC705" i="3" s="1"/>
  <c r="CB738" i="2"/>
  <c r="CC738" i="2" s="1"/>
  <c r="BE705" i="3" s="1"/>
  <c r="BR739" i="2"/>
  <c r="BS739" i="2" s="1"/>
  <c r="AX706" i="3" s="1"/>
  <c r="BT739" i="2"/>
  <c r="BU739" i="2" s="1"/>
  <c r="AY706" i="3" s="1"/>
  <c r="BV739" i="2"/>
  <c r="BW739" i="2" s="1"/>
  <c r="AZ706" i="3" s="1"/>
  <c r="BX739" i="2"/>
  <c r="BY739" i="2" s="1"/>
  <c r="BA706" i="3" s="1"/>
  <c r="BZ739" i="2"/>
  <c r="CA739" i="2" s="1"/>
  <c r="BB706" i="3" s="1"/>
  <c r="BC706" i="3" s="1"/>
  <c r="CB739" i="2"/>
  <c r="CC739" i="2" s="1"/>
  <c r="BE706" i="3" s="1"/>
  <c r="BR740" i="2"/>
  <c r="BS740" i="2" s="1"/>
  <c r="BT740" i="2"/>
  <c r="BU740" i="2" s="1"/>
  <c r="BV740" i="2"/>
  <c r="BW740" i="2" s="1"/>
  <c r="BX740" i="2"/>
  <c r="BY740" i="2" s="1"/>
  <c r="BZ740" i="2"/>
  <c r="CA740" i="2" s="1"/>
  <c r="CB740" i="2"/>
  <c r="CC740" i="2" s="1"/>
  <c r="BR741" i="2"/>
  <c r="BS741" i="2" s="1"/>
  <c r="AX707" i="3" s="1"/>
  <c r="BT741" i="2"/>
  <c r="BU741" i="2" s="1"/>
  <c r="AY707" i="3" s="1"/>
  <c r="BV741" i="2"/>
  <c r="BW741" i="2" s="1"/>
  <c r="AZ707" i="3" s="1"/>
  <c r="BX741" i="2"/>
  <c r="BY741" i="2" s="1"/>
  <c r="BA707" i="3" s="1"/>
  <c r="BZ741" i="2"/>
  <c r="CA741" i="2" s="1"/>
  <c r="BB707" i="3" s="1"/>
  <c r="BC707" i="3" s="1"/>
  <c r="CB741" i="2"/>
  <c r="CC741" i="2" s="1"/>
  <c r="BE707" i="3" s="1"/>
  <c r="BR742" i="2"/>
  <c r="BS742" i="2" s="1"/>
  <c r="AX708" i="3" s="1"/>
  <c r="BT742" i="2"/>
  <c r="BU742" i="2" s="1"/>
  <c r="AY708" i="3" s="1"/>
  <c r="BV742" i="2"/>
  <c r="BW742" i="2" s="1"/>
  <c r="AZ708" i="3" s="1"/>
  <c r="BX742" i="2"/>
  <c r="BY742" i="2" s="1"/>
  <c r="BA708" i="3" s="1"/>
  <c r="BZ742" i="2"/>
  <c r="CA742" i="2" s="1"/>
  <c r="BB708" i="3" s="1"/>
  <c r="BC708" i="3" s="1"/>
  <c r="CB742" i="2"/>
  <c r="CC742" i="2" s="1"/>
  <c r="BE708" i="3" s="1"/>
  <c r="BR743" i="2"/>
  <c r="BS743" i="2" s="1"/>
  <c r="AX709" i="3" s="1"/>
  <c r="BT743" i="2"/>
  <c r="BU743" i="2" s="1"/>
  <c r="AY709" i="3" s="1"/>
  <c r="BV743" i="2"/>
  <c r="BW743" i="2" s="1"/>
  <c r="AZ709" i="3" s="1"/>
  <c r="BX743" i="2"/>
  <c r="BY743" i="2" s="1"/>
  <c r="BA709" i="3" s="1"/>
  <c r="BZ743" i="2"/>
  <c r="CA743" i="2" s="1"/>
  <c r="BB709" i="3" s="1"/>
  <c r="CB743" i="2"/>
  <c r="CC743" i="2" s="1"/>
  <c r="BE709" i="3" s="1"/>
  <c r="BR744" i="2"/>
  <c r="BS744" i="2" s="1"/>
  <c r="AX710" i="3" s="1"/>
  <c r="BT744" i="2"/>
  <c r="BU744" i="2" s="1"/>
  <c r="AY710" i="3" s="1"/>
  <c r="BV744" i="2"/>
  <c r="BW744" i="2" s="1"/>
  <c r="AZ710" i="3" s="1"/>
  <c r="BX744" i="2"/>
  <c r="BY744" i="2" s="1"/>
  <c r="BA710" i="3" s="1"/>
  <c r="BZ744" i="2"/>
  <c r="CA744" i="2" s="1"/>
  <c r="BB710" i="3" s="1"/>
  <c r="BC710" i="3" s="1"/>
  <c r="CB744" i="2"/>
  <c r="CC744" i="2" s="1"/>
  <c r="BE710" i="3" s="1"/>
  <c r="BR745" i="2"/>
  <c r="BS745" i="2" s="1"/>
  <c r="AX711" i="3" s="1"/>
  <c r="BT745" i="2"/>
  <c r="BU745" i="2" s="1"/>
  <c r="AY711" i="3" s="1"/>
  <c r="BV745" i="2"/>
  <c r="BW745" i="2" s="1"/>
  <c r="AZ711" i="3" s="1"/>
  <c r="BX745" i="2"/>
  <c r="BY745" i="2" s="1"/>
  <c r="BA711" i="3" s="1"/>
  <c r="BZ745" i="2"/>
  <c r="CA745" i="2" s="1"/>
  <c r="BB711" i="3" s="1"/>
  <c r="BC711" i="3" s="1"/>
  <c r="CB745" i="2"/>
  <c r="CC745" i="2" s="1"/>
  <c r="BE711" i="3" s="1"/>
  <c r="BR746" i="2"/>
  <c r="BS746" i="2" s="1"/>
  <c r="AX712" i="3" s="1"/>
  <c r="BT746" i="2"/>
  <c r="BU746" i="2" s="1"/>
  <c r="AY712" i="3" s="1"/>
  <c r="BV746" i="2"/>
  <c r="BW746" i="2" s="1"/>
  <c r="AZ712" i="3" s="1"/>
  <c r="BX746" i="2"/>
  <c r="BY746" i="2" s="1"/>
  <c r="BA712" i="3" s="1"/>
  <c r="BZ746" i="2"/>
  <c r="CA746" i="2" s="1"/>
  <c r="BB712" i="3" s="1"/>
  <c r="BC712" i="3" s="1"/>
  <c r="CB746" i="2"/>
  <c r="CC746" i="2" s="1"/>
  <c r="BE712" i="3" s="1"/>
  <c r="BR747" i="2"/>
  <c r="BS747" i="2" s="1"/>
  <c r="AX713" i="3" s="1"/>
  <c r="BT747" i="2"/>
  <c r="BU747" i="2" s="1"/>
  <c r="AY713" i="3" s="1"/>
  <c r="BV747" i="2"/>
  <c r="BW747" i="2" s="1"/>
  <c r="AZ713" i="3" s="1"/>
  <c r="BX747" i="2"/>
  <c r="BY747" i="2" s="1"/>
  <c r="BA713" i="3" s="1"/>
  <c r="BZ747" i="2"/>
  <c r="CA747" i="2" s="1"/>
  <c r="BB713" i="3" s="1"/>
  <c r="BC713" i="3" s="1"/>
  <c r="CB747" i="2"/>
  <c r="CC747" i="2" s="1"/>
  <c r="BE713" i="3" s="1"/>
  <c r="BR748" i="2"/>
  <c r="BS748" i="2" s="1"/>
  <c r="AX714" i="3" s="1"/>
  <c r="BT748" i="2"/>
  <c r="BU748" i="2" s="1"/>
  <c r="AY714" i="3" s="1"/>
  <c r="BV748" i="2"/>
  <c r="BW748" i="2" s="1"/>
  <c r="AZ714" i="3" s="1"/>
  <c r="BX748" i="2"/>
  <c r="BY748" i="2" s="1"/>
  <c r="BA714" i="3" s="1"/>
  <c r="BZ748" i="2"/>
  <c r="CA748" i="2" s="1"/>
  <c r="BB714" i="3" s="1"/>
  <c r="BC714" i="3" s="1"/>
  <c r="CB748" i="2"/>
  <c r="CC748" i="2" s="1"/>
  <c r="BE714" i="3" s="1"/>
  <c r="BR749" i="2"/>
  <c r="BS749" i="2" s="1"/>
  <c r="AX715" i="3" s="1"/>
  <c r="BT749" i="2"/>
  <c r="BU749" i="2" s="1"/>
  <c r="AY715" i="3" s="1"/>
  <c r="BV749" i="2"/>
  <c r="BW749" i="2" s="1"/>
  <c r="AZ715" i="3" s="1"/>
  <c r="BX749" i="2"/>
  <c r="BY749" i="2" s="1"/>
  <c r="BA715" i="3" s="1"/>
  <c r="BZ749" i="2"/>
  <c r="CA749" i="2" s="1"/>
  <c r="BB715" i="3" s="1"/>
  <c r="BC715" i="3" s="1"/>
  <c r="CB749" i="2"/>
  <c r="CC749" i="2" s="1"/>
  <c r="BR750" i="2"/>
  <c r="BS750" i="2" s="1"/>
  <c r="AX716" i="3" s="1"/>
  <c r="BT750" i="2"/>
  <c r="BU750" i="2" s="1"/>
  <c r="AY716" i="3" s="1"/>
  <c r="BV750" i="2"/>
  <c r="BW750" i="2" s="1"/>
  <c r="AZ716" i="3" s="1"/>
  <c r="BX750" i="2"/>
  <c r="BY750" i="2" s="1"/>
  <c r="BA716" i="3" s="1"/>
  <c r="BZ750" i="2"/>
  <c r="CA750" i="2" s="1"/>
  <c r="BB716" i="3" s="1"/>
  <c r="BC716" i="3" s="1"/>
  <c r="CB750" i="2"/>
  <c r="CC750" i="2" s="1"/>
  <c r="BE716" i="3" s="1"/>
  <c r="BR751" i="2"/>
  <c r="BS751" i="2" s="1"/>
  <c r="AX717" i="3" s="1"/>
  <c r="BT751" i="2"/>
  <c r="BU751" i="2" s="1"/>
  <c r="AY717" i="3" s="1"/>
  <c r="BV751" i="2"/>
  <c r="BW751" i="2" s="1"/>
  <c r="AZ717" i="3" s="1"/>
  <c r="BX751" i="2"/>
  <c r="BY751" i="2" s="1"/>
  <c r="BA717" i="3" s="1"/>
  <c r="BZ751" i="2"/>
  <c r="CA751" i="2" s="1"/>
  <c r="BB717" i="3" s="1"/>
  <c r="BC717" i="3" s="1"/>
  <c r="CB751" i="2"/>
  <c r="CC751" i="2" s="1"/>
  <c r="BE717" i="3" s="1"/>
  <c r="BR752" i="2"/>
  <c r="BS752" i="2" s="1"/>
  <c r="AX718" i="3" s="1"/>
  <c r="BT752" i="2"/>
  <c r="BU752" i="2" s="1"/>
  <c r="AY718" i="3" s="1"/>
  <c r="BV752" i="2"/>
  <c r="BW752" i="2" s="1"/>
  <c r="AZ718" i="3" s="1"/>
  <c r="BX752" i="2"/>
  <c r="BY752" i="2" s="1"/>
  <c r="BA718" i="3" s="1"/>
  <c r="BZ752" i="2"/>
  <c r="CA752" i="2" s="1"/>
  <c r="BB718" i="3" s="1"/>
  <c r="BC718" i="3" s="1"/>
  <c r="CB752" i="2"/>
  <c r="CC752" i="2" s="1"/>
  <c r="BE718" i="3" s="1"/>
  <c r="BR753" i="2"/>
  <c r="BS753" i="2" s="1"/>
  <c r="AX719" i="3" s="1"/>
  <c r="BT753" i="2"/>
  <c r="BU753" i="2" s="1"/>
  <c r="AY719" i="3" s="1"/>
  <c r="BV753" i="2"/>
  <c r="BW753" i="2" s="1"/>
  <c r="AZ719" i="3" s="1"/>
  <c r="BX753" i="2"/>
  <c r="BY753" i="2" s="1"/>
  <c r="BA719" i="3" s="1"/>
  <c r="BZ753" i="2"/>
  <c r="CA753" i="2" s="1"/>
  <c r="BB719" i="3" s="1"/>
  <c r="BC719" i="3" s="1"/>
  <c r="CB753" i="2"/>
  <c r="CC753" i="2" s="1"/>
  <c r="BE719" i="3" s="1"/>
  <c r="BR754" i="2"/>
  <c r="BS754" i="2" s="1"/>
  <c r="AX720" i="3" s="1"/>
  <c r="BT754" i="2"/>
  <c r="BU754" i="2" s="1"/>
  <c r="AY720" i="3" s="1"/>
  <c r="BV754" i="2"/>
  <c r="BW754" i="2" s="1"/>
  <c r="AZ720" i="3" s="1"/>
  <c r="BX754" i="2"/>
  <c r="BY754" i="2" s="1"/>
  <c r="BA720" i="3" s="1"/>
  <c r="BZ754" i="2"/>
  <c r="CA754" i="2" s="1"/>
  <c r="BB720" i="3" s="1"/>
  <c r="BC720" i="3" s="1"/>
  <c r="CB754" i="2"/>
  <c r="CC754" i="2" s="1"/>
  <c r="BE720" i="3" s="1"/>
  <c r="BR755" i="2"/>
  <c r="BS755" i="2" s="1"/>
  <c r="AX721" i="3" s="1"/>
  <c r="BT755" i="2"/>
  <c r="BU755" i="2" s="1"/>
  <c r="AY721" i="3" s="1"/>
  <c r="BV755" i="2"/>
  <c r="BW755" i="2" s="1"/>
  <c r="AZ721" i="3" s="1"/>
  <c r="BX755" i="2"/>
  <c r="BY755" i="2" s="1"/>
  <c r="BA721" i="3" s="1"/>
  <c r="BZ755" i="2"/>
  <c r="CA755" i="2" s="1"/>
  <c r="BB721" i="3" s="1"/>
  <c r="BC721" i="3" s="1"/>
  <c r="CB755" i="2"/>
  <c r="CC755" i="2" s="1"/>
  <c r="BE721" i="3" s="1"/>
  <c r="BR756" i="2"/>
  <c r="BS756" i="2" s="1"/>
  <c r="AX722" i="3" s="1"/>
  <c r="BT756" i="2"/>
  <c r="BU756" i="2" s="1"/>
  <c r="AY722" i="3" s="1"/>
  <c r="BV756" i="2"/>
  <c r="BW756" i="2" s="1"/>
  <c r="AZ722" i="3" s="1"/>
  <c r="BX756" i="2"/>
  <c r="BY756" i="2" s="1"/>
  <c r="BA722" i="3" s="1"/>
  <c r="BZ756" i="2"/>
  <c r="CA756" i="2" s="1"/>
  <c r="BB722" i="3" s="1"/>
  <c r="BC722" i="3" s="1"/>
  <c r="CB756" i="2"/>
  <c r="CC756" i="2" s="1"/>
  <c r="BE722" i="3" s="1"/>
  <c r="BR757" i="2"/>
  <c r="BS757" i="2" s="1"/>
  <c r="AX723" i="3" s="1"/>
  <c r="BT757" i="2"/>
  <c r="BU757" i="2" s="1"/>
  <c r="AY723" i="3" s="1"/>
  <c r="BV757" i="2"/>
  <c r="BW757" i="2" s="1"/>
  <c r="AZ723" i="3" s="1"/>
  <c r="BX757" i="2"/>
  <c r="BY757" i="2" s="1"/>
  <c r="BA723" i="3" s="1"/>
  <c r="BZ757" i="2"/>
  <c r="CA757" i="2" s="1"/>
  <c r="BB723" i="3" s="1"/>
  <c r="BC723" i="3" s="1"/>
  <c r="CB757" i="2"/>
  <c r="CC757" i="2" s="1"/>
  <c r="BE723" i="3" s="1"/>
  <c r="BR758" i="2"/>
  <c r="BS758" i="2" s="1"/>
  <c r="AX724" i="3" s="1"/>
  <c r="BT758" i="2"/>
  <c r="BU758" i="2" s="1"/>
  <c r="AY724" i="3" s="1"/>
  <c r="BV758" i="2"/>
  <c r="BW758" i="2" s="1"/>
  <c r="AZ724" i="3" s="1"/>
  <c r="BX758" i="2"/>
  <c r="BY758" i="2" s="1"/>
  <c r="BA724" i="3" s="1"/>
  <c r="BZ758" i="2"/>
  <c r="CA758" i="2" s="1"/>
  <c r="BB724" i="3" s="1"/>
  <c r="BC724" i="3" s="1"/>
  <c r="CB758" i="2"/>
  <c r="CC758" i="2" s="1"/>
  <c r="BR759" i="2"/>
  <c r="BS759" i="2" s="1"/>
  <c r="AX725" i="3" s="1"/>
  <c r="BT759" i="2"/>
  <c r="BU759" i="2" s="1"/>
  <c r="AY725" i="3" s="1"/>
  <c r="BV759" i="2"/>
  <c r="BW759" i="2" s="1"/>
  <c r="AZ725" i="3" s="1"/>
  <c r="BX759" i="2"/>
  <c r="BY759" i="2" s="1"/>
  <c r="BA725" i="3" s="1"/>
  <c r="BZ759" i="2"/>
  <c r="CA759" i="2" s="1"/>
  <c r="BB725" i="3" s="1"/>
  <c r="BC725" i="3" s="1"/>
  <c r="CB759" i="2"/>
  <c r="CC759" i="2" s="1"/>
  <c r="BE725" i="3" s="1"/>
  <c r="BR760" i="2"/>
  <c r="BS760" i="2" s="1"/>
  <c r="AX726" i="3" s="1"/>
  <c r="BT760" i="2"/>
  <c r="BU760" i="2" s="1"/>
  <c r="AY726" i="3" s="1"/>
  <c r="BV760" i="2"/>
  <c r="BW760" i="2" s="1"/>
  <c r="AZ726" i="3" s="1"/>
  <c r="BX760" i="2"/>
  <c r="BY760" i="2" s="1"/>
  <c r="BA726" i="3" s="1"/>
  <c r="BZ760" i="2"/>
  <c r="CA760" i="2" s="1"/>
  <c r="BB726" i="3" s="1"/>
  <c r="BC726" i="3" s="1"/>
  <c r="CB760" i="2"/>
  <c r="CC760" i="2" s="1"/>
  <c r="BE726" i="3" s="1"/>
  <c r="BR761" i="2"/>
  <c r="BS761" i="2" s="1"/>
  <c r="AX727" i="3" s="1"/>
  <c r="BT761" i="2"/>
  <c r="BU761" i="2" s="1"/>
  <c r="AY727" i="3" s="1"/>
  <c r="BV761" i="2"/>
  <c r="BW761" i="2" s="1"/>
  <c r="AZ727" i="3" s="1"/>
  <c r="BX761" i="2"/>
  <c r="BY761" i="2" s="1"/>
  <c r="BA727" i="3" s="1"/>
  <c r="BZ761" i="2"/>
  <c r="CA761" i="2" s="1"/>
  <c r="BB727" i="3" s="1"/>
  <c r="BC727" i="3" s="1"/>
  <c r="CB761" i="2"/>
  <c r="CC761" i="2" s="1"/>
  <c r="BE727" i="3" s="1"/>
  <c r="BR762" i="2"/>
  <c r="BS762" i="2" s="1"/>
  <c r="AX728" i="3" s="1"/>
  <c r="BT762" i="2"/>
  <c r="BU762" i="2" s="1"/>
  <c r="AY728" i="3" s="1"/>
  <c r="BV762" i="2"/>
  <c r="BW762" i="2" s="1"/>
  <c r="AZ728" i="3" s="1"/>
  <c r="BX762" i="2"/>
  <c r="BY762" i="2" s="1"/>
  <c r="BA728" i="3" s="1"/>
  <c r="BZ762" i="2"/>
  <c r="CA762" i="2" s="1"/>
  <c r="BB728" i="3" s="1"/>
  <c r="BC728" i="3" s="1"/>
  <c r="CB762" i="2"/>
  <c r="CC762" i="2" s="1"/>
  <c r="BE728" i="3" s="1"/>
  <c r="BR763" i="2"/>
  <c r="BS763" i="2" s="1"/>
  <c r="AX729" i="3" s="1"/>
  <c r="BT763" i="2"/>
  <c r="BU763" i="2" s="1"/>
  <c r="AY729" i="3" s="1"/>
  <c r="BV763" i="2"/>
  <c r="BW763" i="2" s="1"/>
  <c r="AZ729" i="3" s="1"/>
  <c r="BX763" i="2"/>
  <c r="BY763" i="2" s="1"/>
  <c r="BA729" i="3" s="1"/>
  <c r="BZ763" i="2"/>
  <c r="CA763" i="2" s="1"/>
  <c r="BB729" i="3" s="1"/>
  <c r="BC729" i="3" s="1"/>
  <c r="CB763" i="2"/>
  <c r="CC763" i="2" s="1"/>
  <c r="BE729" i="3" s="1"/>
  <c r="BR764" i="2"/>
  <c r="BS764" i="2" s="1"/>
  <c r="AX730" i="3" s="1"/>
  <c r="BT764" i="2"/>
  <c r="BU764" i="2" s="1"/>
  <c r="AY730" i="3" s="1"/>
  <c r="BV764" i="2"/>
  <c r="BW764" i="2" s="1"/>
  <c r="AZ730" i="3" s="1"/>
  <c r="BX764" i="2"/>
  <c r="BY764" i="2" s="1"/>
  <c r="BA730" i="3" s="1"/>
  <c r="BZ764" i="2"/>
  <c r="CA764" i="2" s="1"/>
  <c r="BB730" i="3" s="1"/>
  <c r="BC730" i="3" s="1"/>
  <c r="CB764" i="2"/>
  <c r="CC764" i="2" s="1"/>
  <c r="BE730" i="3" s="1"/>
  <c r="BR765" i="2"/>
  <c r="BS765" i="2" s="1"/>
  <c r="AX731" i="3" s="1"/>
  <c r="BT765" i="2"/>
  <c r="BU765" i="2" s="1"/>
  <c r="AY731" i="3" s="1"/>
  <c r="BV765" i="2"/>
  <c r="BW765" i="2" s="1"/>
  <c r="AZ731" i="3" s="1"/>
  <c r="BX765" i="2"/>
  <c r="BY765" i="2" s="1"/>
  <c r="BA731" i="3" s="1"/>
  <c r="BZ765" i="2"/>
  <c r="CA765" i="2" s="1"/>
  <c r="BB731" i="3" s="1"/>
  <c r="BC731" i="3" s="1"/>
  <c r="CB765" i="2"/>
  <c r="CC765" i="2" s="1"/>
  <c r="BE731" i="3" s="1"/>
  <c r="BR766" i="2"/>
  <c r="BS766" i="2" s="1"/>
  <c r="AX732" i="3" s="1"/>
  <c r="BT766" i="2"/>
  <c r="BU766" i="2" s="1"/>
  <c r="AY732" i="3" s="1"/>
  <c r="BV766" i="2"/>
  <c r="BW766" i="2" s="1"/>
  <c r="AZ732" i="3" s="1"/>
  <c r="BX766" i="2"/>
  <c r="BY766" i="2" s="1"/>
  <c r="BA732" i="3" s="1"/>
  <c r="BZ766" i="2"/>
  <c r="CA766" i="2" s="1"/>
  <c r="BB732" i="3" s="1"/>
  <c r="CB766" i="2"/>
  <c r="CC766" i="2" s="1"/>
  <c r="BE732" i="3" s="1"/>
  <c r="BR767" i="2"/>
  <c r="BS767" i="2" s="1"/>
  <c r="AX733" i="3" s="1"/>
  <c r="BT767" i="2"/>
  <c r="BU767" i="2" s="1"/>
  <c r="AY733" i="3" s="1"/>
  <c r="BV767" i="2"/>
  <c r="BW767" i="2" s="1"/>
  <c r="AZ733" i="3" s="1"/>
  <c r="BX767" i="2"/>
  <c r="BY767" i="2" s="1"/>
  <c r="BA733" i="3" s="1"/>
  <c r="BZ767" i="2"/>
  <c r="CA767" i="2" s="1"/>
  <c r="BC733" i="3" s="1"/>
  <c r="CB767" i="2"/>
  <c r="CC767" i="2" s="1"/>
  <c r="BE733" i="3" s="1"/>
  <c r="BR768" i="2"/>
  <c r="BS768" i="2" s="1"/>
  <c r="AX734" i="3" s="1"/>
  <c r="BT768" i="2"/>
  <c r="BU768" i="2" s="1"/>
  <c r="AY734" i="3" s="1"/>
  <c r="BV768" i="2"/>
  <c r="BW768" i="2" s="1"/>
  <c r="AZ734" i="3" s="1"/>
  <c r="BX768" i="2"/>
  <c r="BY768" i="2" s="1"/>
  <c r="BA734" i="3" s="1"/>
  <c r="BZ768" i="2"/>
  <c r="CA768" i="2" s="1"/>
  <c r="BB734" i="3" s="1"/>
  <c r="CB768" i="2"/>
  <c r="CC768" i="2" s="1"/>
  <c r="BE734" i="3" s="1"/>
  <c r="BR769" i="2"/>
  <c r="BS769" i="2" s="1"/>
  <c r="AX735" i="3" s="1"/>
  <c r="BT769" i="2"/>
  <c r="BU769" i="2" s="1"/>
  <c r="AY735" i="3" s="1"/>
  <c r="BV769" i="2"/>
  <c r="BW769" i="2" s="1"/>
  <c r="AZ735" i="3" s="1"/>
  <c r="BX769" i="2"/>
  <c r="BY769" i="2" s="1"/>
  <c r="BA735" i="3" s="1"/>
  <c r="BZ769" i="2"/>
  <c r="CA769" i="2" s="1"/>
  <c r="BB735" i="3" s="1"/>
  <c r="BC735" i="3" s="1"/>
  <c r="CB769" i="2"/>
  <c r="CC769" i="2" s="1"/>
  <c r="BE735" i="3" s="1"/>
  <c r="BR770" i="2"/>
  <c r="BS770" i="2" s="1"/>
  <c r="AX736" i="3" s="1"/>
  <c r="BT770" i="2"/>
  <c r="BU770" i="2" s="1"/>
  <c r="AY736" i="3" s="1"/>
  <c r="BV770" i="2"/>
  <c r="BW770" i="2" s="1"/>
  <c r="AZ736" i="3" s="1"/>
  <c r="BX770" i="2"/>
  <c r="BY770" i="2" s="1"/>
  <c r="BA736" i="3" s="1"/>
  <c r="BZ770" i="2"/>
  <c r="CA770" i="2" s="1"/>
  <c r="BB736" i="3" s="1"/>
  <c r="BC736" i="3" s="1"/>
  <c r="CB770" i="2"/>
  <c r="CC770" i="2" s="1"/>
  <c r="BE736" i="3" s="1"/>
  <c r="BR771" i="2"/>
  <c r="BS771" i="2" s="1"/>
  <c r="AX737" i="3" s="1"/>
  <c r="BT771" i="2"/>
  <c r="BU771" i="2" s="1"/>
  <c r="AY737" i="3" s="1"/>
  <c r="BV771" i="2"/>
  <c r="BW771" i="2" s="1"/>
  <c r="AZ737" i="3" s="1"/>
  <c r="BX771" i="2"/>
  <c r="BY771" i="2" s="1"/>
  <c r="BA737" i="3" s="1"/>
  <c r="BZ771" i="2"/>
  <c r="CA771" i="2" s="1"/>
  <c r="BB737" i="3" s="1"/>
  <c r="BC737" i="3" s="1"/>
  <c r="CB771" i="2"/>
  <c r="CC771" i="2" s="1"/>
  <c r="BE737" i="3" s="1"/>
  <c r="BR772" i="2"/>
  <c r="BS772" i="2" s="1"/>
  <c r="AX738" i="3" s="1"/>
  <c r="BT772" i="2"/>
  <c r="BU772" i="2" s="1"/>
  <c r="AY738" i="3" s="1"/>
  <c r="BV772" i="2"/>
  <c r="BW772" i="2" s="1"/>
  <c r="AZ738" i="3" s="1"/>
  <c r="BX772" i="2"/>
  <c r="BY772" i="2" s="1"/>
  <c r="BA738" i="3" s="1"/>
  <c r="BZ772" i="2"/>
  <c r="CA772" i="2" s="1"/>
  <c r="BB738" i="3" s="1"/>
  <c r="BC738" i="3" s="1"/>
  <c r="CB772" i="2"/>
  <c r="CC772" i="2" s="1"/>
  <c r="BE738" i="3" s="1"/>
  <c r="BR773" i="2"/>
  <c r="BS773" i="2" s="1"/>
  <c r="AX739" i="3" s="1"/>
  <c r="BT773" i="2"/>
  <c r="BU773" i="2" s="1"/>
  <c r="AY739" i="3" s="1"/>
  <c r="BV773" i="2"/>
  <c r="BW773" i="2" s="1"/>
  <c r="AZ739" i="3" s="1"/>
  <c r="BX773" i="2"/>
  <c r="BY773" i="2" s="1"/>
  <c r="BA739" i="3" s="1"/>
  <c r="BZ773" i="2"/>
  <c r="CA773" i="2" s="1"/>
  <c r="BB739" i="3" s="1"/>
  <c r="BC739" i="3" s="1"/>
  <c r="CB773" i="2"/>
  <c r="CC773" i="2" s="1"/>
  <c r="BE739" i="3" s="1"/>
  <c r="BR774" i="2"/>
  <c r="BS774" i="2" s="1"/>
  <c r="AX740" i="3" s="1"/>
  <c r="BT774" i="2"/>
  <c r="BU774" i="2" s="1"/>
  <c r="AY740" i="3" s="1"/>
  <c r="BV774" i="2"/>
  <c r="BW774" i="2" s="1"/>
  <c r="AZ740" i="3" s="1"/>
  <c r="BX774" i="2"/>
  <c r="BY774" i="2" s="1"/>
  <c r="BA740" i="3" s="1"/>
  <c r="BZ774" i="2"/>
  <c r="CA774" i="2" s="1"/>
  <c r="BB740" i="3" s="1"/>
  <c r="BC740" i="3" s="1"/>
  <c r="CB774" i="2"/>
  <c r="CC774" i="2" s="1"/>
  <c r="BE740" i="3" s="1"/>
  <c r="BR775" i="2"/>
  <c r="BS775" i="2" s="1"/>
  <c r="BT775" i="2"/>
  <c r="BU775" i="2" s="1"/>
  <c r="BV775" i="2"/>
  <c r="BW775" i="2" s="1"/>
  <c r="BX775" i="2"/>
  <c r="BY775" i="2" s="1"/>
  <c r="BZ775" i="2"/>
  <c r="CA775" i="2" s="1"/>
  <c r="CB775" i="2"/>
  <c r="CC775" i="2" s="1"/>
  <c r="BR776" i="2"/>
  <c r="BS776" i="2" s="1"/>
  <c r="AX741" i="3" s="1"/>
  <c r="BT776" i="2"/>
  <c r="BU776" i="2" s="1"/>
  <c r="AY741" i="3" s="1"/>
  <c r="BV776" i="2"/>
  <c r="BW776" i="2" s="1"/>
  <c r="AZ741" i="3" s="1"/>
  <c r="BX776" i="2"/>
  <c r="BY776" i="2" s="1"/>
  <c r="BA741" i="3" s="1"/>
  <c r="BZ776" i="2"/>
  <c r="CA776" i="2" s="1"/>
  <c r="BB741" i="3" s="1"/>
  <c r="BC741" i="3" s="1"/>
  <c r="CB776" i="2"/>
  <c r="CC776" i="2" s="1"/>
  <c r="BE741" i="3" s="1"/>
  <c r="BR777" i="2"/>
  <c r="BS777" i="2" s="1"/>
  <c r="AX742" i="3" s="1"/>
  <c r="BT777" i="2"/>
  <c r="BU777" i="2" s="1"/>
  <c r="AY742" i="3" s="1"/>
  <c r="BV777" i="2"/>
  <c r="BW777" i="2" s="1"/>
  <c r="AZ742" i="3" s="1"/>
  <c r="BX777" i="2"/>
  <c r="BY777" i="2" s="1"/>
  <c r="BA742" i="3" s="1"/>
  <c r="BZ777" i="2"/>
  <c r="CA777" i="2" s="1"/>
  <c r="BB742" i="3" s="1"/>
  <c r="BC742" i="3" s="1"/>
  <c r="CB777" i="2"/>
  <c r="CC777" i="2" s="1"/>
  <c r="BE742" i="3" s="1"/>
  <c r="BR778" i="2"/>
  <c r="BS778" i="2" s="1"/>
  <c r="AX743" i="3" s="1"/>
  <c r="BT778" i="2"/>
  <c r="BU778" i="2" s="1"/>
  <c r="AY743" i="3" s="1"/>
  <c r="BV778" i="2"/>
  <c r="BW778" i="2" s="1"/>
  <c r="AZ743" i="3" s="1"/>
  <c r="BX778" i="2"/>
  <c r="BY778" i="2" s="1"/>
  <c r="BA743" i="3" s="1"/>
  <c r="BZ778" i="2"/>
  <c r="CA778" i="2" s="1"/>
  <c r="BB743" i="3" s="1"/>
  <c r="BC743" i="3" s="1"/>
  <c r="CB778" i="2"/>
  <c r="CC778" i="2" s="1"/>
  <c r="BE743" i="3" s="1"/>
  <c r="BR779" i="2"/>
  <c r="BS779" i="2" s="1"/>
  <c r="AX744" i="3" s="1"/>
  <c r="BT779" i="2"/>
  <c r="BU779" i="2" s="1"/>
  <c r="AY744" i="3" s="1"/>
  <c r="BV779" i="2"/>
  <c r="BW779" i="2" s="1"/>
  <c r="AZ744" i="3" s="1"/>
  <c r="BX779" i="2"/>
  <c r="BY779" i="2" s="1"/>
  <c r="BA744" i="3" s="1"/>
  <c r="BZ779" i="2"/>
  <c r="CA779" i="2" s="1"/>
  <c r="BB744" i="3" s="1"/>
  <c r="BC744" i="3" s="1"/>
  <c r="CB779" i="2"/>
  <c r="CC779" i="2" s="1"/>
  <c r="BE744" i="3" s="1"/>
  <c r="BR780" i="2"/>
  <c r="BS780" i="2" s="1"/>
  <c r="AX745" i="3" s="1"/>
  <c r="BT780" i="2"/>
  <c r="BU780" i="2" s="1"/>
  <c r="AY745" i="3" s="1"/>
  <c r="BV780" i="2"/>
  <c r="BW780" i="2" s="1"/>
  <c r="AZ745" i="3" s="1"/>
  <c r="BX780" i="2"/>
  <c r="BY780" i="2" s="1"/>
  <c r="BA745" i="3" s="1"/>
  <c r="BZ780" i="2"/>
  <c r="CA780" i="2" s="1"/>
  <c r="BB745" i="3" s="1"/>
  <c r="BC745" i="3" s="1"/>
  <c r="CB780" i="2"/>
  <c r="CC780" i="2" s="1"/>
  <c r="BE745" i="3" s="1"/>
  <c r="BR781" i="2"/>
  <c r="BS781" i="2" s="1"/>
  <c r="AX746" i="3" s="1"/>
  <c r="BT781" i="2"/>
  <c r="BU781" i="2" s="1"/>
  <c r="AY746" i="3" s="1"/>
  <c r="BV781" i="2"/>
  <c r="BW781" i="2" s="1"/>
  <c r="AZ746" i="3" s="1"/>
  <c r="BX781" i="2"/>
  <c r="BY781" i="2" s="1"/>
  <c r="BA746" i="3" s="1"/>
  <c r="BZ781" i="2"/>
  <c r="CA781" i="2" s="1"/>
  <c r="BB746" i="3" s="1"/>
  <c r="BC746" i="3" s="1"/>
  <c r="CB781" i="2"/>
  <c r="CC781" i="2" s="1"/>
  <c r="BE746" i="3" s="1"/>
  <c r="BR782" i="2"/>
  <c r="BS782" i="2" s="1"/>
  <c r="AX747" i="3" s="1"/>
  <c r="BT782" i="2"/>
  <c r="BU782" i="2" s="1"/>
  <c r="AY747" i="3" s="1"/>
  <c r="BV782" i="2"/>
  <c r="BW782" i="2" s="1"/>
  <c r="AZ747" i="3" s="1"/>
  <c r="BX782" i="2"/>
  <c r="BY782" i="2" s="1"/>
  <c r="BA747" i="3" s="1"/>
  <c r="BZ782" i="2"/>
  <c r="CA782" i="2" s="1"/>
  <c r="BB747" i="3" s="1"/>
  <c r="BC747" i="3" s="1"/>
  <c r="CB782" i="2"/>
  <c r="CC782" i="2" s="1"/>
  <c r="BE747" i="3" s="1"/>
  <c r="BR783" i="2"/>
  <c r="BS783" i="2" s="1"/>
  <c r="AX748" i="3" s="1"/>
  <c r="BT783" i="2"/>
  <c r="BU783" i="2" s="1"/>
  <c r="AY748" i="3" s="1"/>
  <c r="BV783" i="2"/>
  <c r="BW783" i="2" s="1"/>
  <c r="AZ748" i="3" s="1"/>
  <c r="BX783" i="2"/>
  <c r="BY783" i="2" s="1"/>
  <c r="BA748" i="3" s="1"/>
  <c r="BZ783" i="2"/>
  <c r="CA783" i="2" s="1"/>
  <c r="BB748" i="3" s="1"/>
  <c r="BC748" i="3" s="1"/>
  <c r="CB783" i="2"/>
  <c r="CC783" i="2" s="1"/>
  <c r="BE748" i="3" s="1"/>
  <c r="BR784" i="2"/>
  <c r="BS784" i="2" s="1"/>
  <c r="AX749" i="3" s="1"/>
  <c r="BT784" i="2"/>
  <c r="BU784" i="2" s="1"/>
  <c r="AY749" i="3" s="1"/>
  <c r="BV784" i="2"/>
  <c r="BW784" i="2" s="1"/>
  <c r="AZ749" i="3" s="1"/>
  <c r="BX784" i="2"/>
  <c r="BY784" i="2" s="1"/>
  <c r="BA749" i="3" s="1"/>
  <c r="BZ784" i="2"/>
  <c r="CA784" i="2" s="1"/>
  <c r="BB749" i="3" s="1"/>
  <c r="BC749" i="3" s="1"/>
  <c r="CB784" i="2"/>
  <c r="CC784" i="2" s="1"/>
  <c r="BE749" i="3" s="1"/>
  <c r="BR785" i="2"/>
  <c r="BS785" i="2" s="1"/>
  <c r="BT785" i="2"/>
  <c r="BU785" i="2" s="1"/>
  <c r="AY750" i="3" s="1"/>
  <c r="BV785" i="2"/>
  <c r="BW785" i="2" s="1"/>
  <c r="AZ750" i="3" s="1"/>
  <c r="BX785" i="2"/>
  <c r="BY785" i="2" s="1"/>
  <c r="BA750" i="3" s="1"/>
  <c r="BZ785" i="2"/>
  <c r="CA785" i="2" s="1"/>
  <c r="BB750" i="3" s="1"/>
  <c r="BC750" i="3" s="1"/>
  <c r="CB785" i="2"/>
  <c r="CC785" i="2" s="1"/>
  <c r="BE750" i="3" s="1"/>
  <c r="BR786" i="2"/>
  <c r="BS786" i="2" s="1"/>
  <c r="AX751" i="3" s="1"/>
  <c r="BT786" i="2"/>
  <c r="BU786" i="2" s="1"/>
  <c r="AY751" i="3" s="1"/>
  <c r="BV786" i="2"/>
  <c r="BW786" i="2" s="1"/>
  <c r="AZ751" i="3" s="1"/>
  <c r="BX786" i="2"/>
  <c r="BY786" i="2" s="1"/>
  <c r="BA751" i="3" s="1"/>
  <c r="BZ786" i="2"/>
  <c r="CA786" i="2" s="1"/>
  <c r="BB751" i="3" s="1"/>
  <c r="BC751" i="3" s="1"/>
  <c r="CB786" i="2"/>
  <c r="CC786" i="2" s="1"/>
  <c r="BE751" i="3" s="1"/>
  <c r="BR787" i="2"/>
  <c r="BS787" i="2" s="1"/>
  <c r="AX752" i="3" s="1"/>
  <c r="BT787" i="2"/>
  <c r="BU787" i="2" s="1"/>
  <c r="AY752" i="3" s="1"/>
  <c r="BV787" i="2"/>
  <c r="BW787" i="2" s="1"/>
  <c r="AZ752" i="3" s="1"/>
  <c r="BX787" i="2"/>
  <c r="BY787" i="2" s="1"/>
  <c r="BA752" i="3" s="1"/>
  <c r="BZ787" i="2"/>
  <c r="CA787" i="2" s="1"/>
  <c r="BB752" i="3" s="1"/>
  <c r="BC752" i="3" s="1"/>
  <c r="CB787" i="2"/>
  <c r="CC787" i="2" s="1"/>
  <c r="BE752" i="3" s="1"/>
  <c r="BR788" i="2"/>
  <c r="BS788" i="2" s="1"/>
  <c r="AX753" i="3" s="1"/>
  <c r="BT788" i="2"/>
  <c r="BU788" i="2" s="1"/>
  <c r="AY753" i="3" s="1"/>
  <c r="BV788" i="2"/>
  <c r="BW788" i="2" s="1"/>
  <c r="AZ753" i="3" s="1"/>
  <c r="BX788" i="2"/>
  <c r="BY788" i="2" s="1"/>
  <c r="BA753" i="3" s="1"/>
  <c r="BZ788" i="2"/>
  <c r="CA788" i="2" s="1"/>
  <c r="BB753" i="3" s="1"/>
  <c r="BC753" i="3" s="1"/>
  <c r="CB788" i="2"/>
  <c r="CC788" i="2" s="1"/>
  <c r="BE753" i="3" s="1"/>
  <c r="BR789" i="2"/>
  <c r="BS789" i="2" s="1"/>
  <c r="AX754" i="3" s="1"/>
  <c r="BT789" i="2"/>
  <c r="BU789" i="2" s="1"/>
  <c r="AY754" i="3" s="1"/>
  <c r="BV789" i="2"/>
  <c r="BW789" i="2" s="1"/>
  <c r="AZ754" i="3" s="1"/>
  <c r="BX789" i="2"/>
  <c r="BY789" i="2" s="1"/>
  <c r="BA754" i="3" s="1"/>
  <c r="BZ789" i="2"/>
  <c r="CA789" i="2" s="1"/>
  <c r="BB754" i="3" s="1"/>
  <c r="BC754" i="3" s="1"/>
  <c r="CB789" i="2"/>
  <c r="CC789" i="2" s="1"/>
  <c r="BE754" i="3" s="1"/>
  <c r="BR790" i="2"/>
  <c r="BS790" i="2" s="1"/>
  <c r="AX755" i="3" s="1"/>
  <c r="BT790" i="2"/>
  <c r="BU790" i="2" s="1"/>
  <c r="AY755" i="3" s="1"/>
  <c r="BV790" i="2"/>
  <c r="BW790" i="2" s="1"/>
  <c r="AZ755" i="3" s="1"/>
  <c r="BX790" i="2"/>
  <c r="BY790" i="2" s="1"/>
  <c r="BA755" i="3" s="1"/>
  <c r="BZ790" i="2"/>
  <c r="CA790" i="2" s="1"/>
  <c r="BB755" i="3" s="1"/>
  <c r="BC755" i="3" s="1"/>
  <c r="CB790" i="2"/>
  <c r="CC790" i="2" s="1"/>
  <c r="BE755" i="3" s="1"/>
  <c r="BR791" i="2"/>
  <c r="BS791" i="2" s="1"/>
  <c r="AX756" i="3" s="1"/>
  <c r="BT791" i="2"/>
  <c r="BU791" i="2" s="1"/>
  <c r="AY756" i="3" s="1"/>
  <c r="BV791" i="2"/>
  <c r="BW791" i="2" s="1"/>
  <c r="AZ756" i="3" s="1"/>
  <c r="BX791" i="2"/>
  <c r="BY791" i="2" s="1"/>
  <c r="BA756" i="3" s="1"/>
  <c r="BZ791" i="2"/>
  <c r="CA791" i="2" s="1"/>
  <c r="BB756" i="3" s="1"/>
  <c r="CB791" i="2"/>
  <c r="CC791" i="2" s="1"/>
  <c r="BE756" i="3" s="1"/>
  <c r="BR792" i="2"/>
  <c r="BS792" i="2" s="1"/>
  <c r="AX757" i="3" s="1"/>
  <c r="BT792" i="2"/>
  <c r="BU792" i="2" s="1"/>
  <c r="AY757" i="3" s="1"/>
  <c r="BV792" i="2"/>
  <c r="BW792" i="2" s="1"/>
  <c r="AZ757" i="3" s="1"/>
  <c r="BX792" i="2"/>
  <c r="BY792" i="2" s="1"/>
  <c r="BA757" i="3" s="1"/>
  <c r="BZ792" i="2"/>
  <c r="CA792" i="2" s="1"/>
  <c r="BB757" i="3" s="1"/>
  <c r="BC757" i="3" s="1"/>
  <c r="CB792" i="2"/>
  <c r="CC792" i="2" s="1"/>
  <c r="BE757" i="3" s="1"/>
  <c r="BR793" i="2"/>
  <c r="BS793" i="2" s="1"/>
  <c r="AX758" i="3" s="1"/>
  <c r="BT793" i="2"/>
  <c r="BU793" i="2" s="1"/>
  <c r="AY758" i="3" s="1"/>
  <c r="BV793" i="2"/>
  <c r="BW793" i="2" s="1"/>
  <c r="AZ758" i="3" s="1"/>
  <c r="BX793" i="2"/>
  <c r="BY793" i="2" s="1"/>
  <c r="BA758" i="3" s="1"/>
  <c r="BZ793" i="2"/>
  <c r="CA793" i="2" s="1"/>
  <c r="BB758" i="3" s="1"/>
  <c r="BC758" i="3" s="1"/>
  <c r="CB793" i="2"/>
  <c r="CC793" i="2" s="1"/>
  <c r="BE758" i="3" s="1"/>
  <c r="BR794" i="2"/>
  <c r="BS794" i="2" s="1"/>
  <c r="AX759" i="3" s="1"/>
  <c r="BT794" i="2"/>
  <c r="BU794" i="2" s="1"/>
  <c r="AY759" i="3" s="1"/>
  <c r="BV794" i="2"/>
  <c r="BW794" i="2" s="1"/>
  <c r="AZ759" i="3" s="1"/>
  <c r="BX794" i="2"/>
  <c r="BY794" i="2" s="1"/>
  <c r="BA759" i="3" s="1"/>
  <c r="BZ794" i="2"/>
  <c r="CA794" i="2" s="1"/>
  <c r="BB759" i="3" s="1"/>
  <c r="BC759" i="3" s="1"/>
  <c r="CB794" i="2"/>
  <c r="CC794" i="2" s="1"/>
  <c r="BE759" i="3" s="1"/>
  <c r="BR795" i="2"/>
  <c r="BS795" i="2" s="1"/>
  <c r="AX760" i="3" s="1"/>
  <c r="BT795" i="2"/>
  <c r="BU795" i="2" s="1"/>
  <c r="AY760" i="3" s="1"/>
  <c r="BV795" i="2"/>
  <c r="BW795" i="2" s="1"/>
  <c r="AZ760" i="3" s="1"/>
  <c r="BX795" i="2"/>
  <c r="BY795" i="2" s="1"/>
  <c r="BA760" i="3" s="1"/>
  <c r="BZ795" i="2"/>
  <c r="CA795" i="2" s="1"/>
  <c r="BB760" i="3" s="1"/>
  <c r="BC760" i="3" s="1"/>
  <c r="CB795" i="2"/>
  <c r="CC795" i="2" s="1"/>
  <c r="BE760" i="3" s="1"/>
  <c r="BR796" i="2"/>
  <c r="BS796" i="2" s="1"/>
  <c r="AX761" i="3" s="1"/>
  <c r="BT796" i="2"/>
  <c r="BU796" i="2" s="1"/>
  <c r="AY761" i="3" s="1"/>
  <c r="BV796" i="2"/>
  <c r="BW796" i="2" s="1"/>
  <c r="AZ761" i="3" s="1"/>
  <c r="BX796" i="2"/>
  <c r="BY796" i="2" s="1"/>
  <c r="BA761" i="3" s="1"/>
  <c r="BZ796" i="2"/>
  <c r="CA796" i="2" s="1"/>
  <c r="BC761" i="3" s="1"/>
  <c r="CB796" i="2"/>
  <c r="CC796" i="2" s="1"/>
  <c r="BE761" i="3" s="1"/>
  <c r="BR797" i="2"/>
  <c r="BS797" i="2" s="1"/>
  <c r="AX762" i="3" s="1"/>
  <c r="BT797" i="2"/>
  <c r="BU797" i="2" s="1"/>
  <c r="AY762" i="3" s="1"/>
  <c r="BV797" i="2"/>
  <c r="BW797" i="2" s="1"/>
  <c r="AZ762" i="3" s="1"/>
  <c r="BX797" i="2"/>
  <c r="BY797" i="2" s="1"/>
  <c r="BA762" i="3" s="1"/>
  <c r="BZ797" i="2"/>
  <c r="CA797" i="2" s="1"/>
  <c r="BB762" i="3" s="1"/>
  <c r="BC762" i="3" s="1"/>
  <c r="CB797" i="2"/>
  <c r="CC797" i="2" s="1"/>
  <c r="BE762" i="3" s="1"/>
  <c r="BR798" i="2"/>
  <c r="BS798" i="2" s="1"/>
  <c r="AX763" i="3" s="1"/>
  <c r="BT798" i="2"/>
  <c r="BU798" i="2" s="1"/>
  <c r="AY763" i="3" s="1"/>
  <c r="BV798" i="2"/>
  <c r="BW798" i="2" s="1"/>
  <c r="AZ763" i="3" s="1"/>
  <c r="BX798" i="2"/>
  <c r="BY798" i="2" s="1"/>
  <c r="BA763" i="3" s="1"/>
  <c r="BZ798" i="2"/>
  <c r="CA798" i="2" s="1"/>
  <c r="BB763" i="3" s="1"/>
  <c r="BC763" i="3" s="1"/>
  <c r="CB798" i="2"/>
  <c r="CC798" i="2" s="1"/>
  <c r="BE763" i="3" s="1"/>
  <c r="BR799" i="2"/>
  <c r="BS799" i="2" s="1"/>
  <c r="AX764" i="3" s="1"/>
  <c r="BT799" i="2"/>
  <c r="BU799" i="2" s="1"/>
  <c r="AY764" i="3" s="1"/>
  <c r="BV799" i="2"/>
  <c r="BW799" i="2" s="1"/>
  <c r="AZ764" i="3" s="1"/>
  <c r="BX799" i="2"/>
  <c r="BY799" i="2" s="1"/>
  <c r="BA764" i="3" s="1"/>
  <c r="BZ799" i="2"/>
  <c r="CA799" i="2" s="1"/>
  <c r="BB764" i="3" s="1"/>
  <c r="BC764" i="3" s="1"/>
  <c r="CB799" i="2"/>
  <c r="CC799" i="2" s="1"/>
  <c r="BE764" i="3" s="1"/>
  <c r="BR800" i="2"/>
  <c r="BS800" i="2" s="1"/>
  <c r="AX765" i="3" s="1"/>
  <c r="BT800" i="2"/>
  <c r="BU800" i="2" s="1"/>
  <c r="AY765" i="3" s="1"/>
  <c r="BV800" i="2"/>
  <c r="BW800" i="2" s="1"/>
  <c r="AZ765" i="3" s="1"/>
  <c r="BX800" i="2"/>
  <c r="BY800" i="2" s="1"/>
  <c r="BA765" i="3" s="1"/>
  <c r="BZ800" i="2"/>
  <c r="CA800" i="2" s="1"/>
  <c r="BB765" i="3" s="1"/>
  <c r="BC765" i="3" s="1"/>
  <c r="CB800" i="2"/>
  <c r="CC800" i="2" s="1"/>
  <c r="BE765" i="3" s="1"/>
  <c r="BR801" i="2"/>
  <c r="BS801" i="2" s="1"/>
  <c r="AX766" i="3" s="1"/>
  <c r="BT801" i="2"/>
  <c r="BU801" i="2" s="1"/>
  <c r="AY766" i="3" s="1"/>
  <c r="BV801" i="2"/>
  <c r="BW801" i="2" s="1"/>
  <c r="AZ766" i="3" s="1"/>
  <c r="BX801" i="2"/>
  <c r="BY801" i="2" s="1"/>
  <c r="BA766" i="3" s="1"/>
  <c r="BZ801" i="2"/>
  <c r="CA801" i="2" s="1"/>
  <c r="BB766" i="3" s="1"/>
  <c r="BC766" i="3" s="1"/>
  <c r="CB801" i="2"/>
  <c r="CC801" i="2" s="1"/>
  <c r="BE766" i="3" s="1"/>
  <c r="BR802" i="2"/>
  <c r="BS802" i="2" s="1"/>
  <c r="AX767" i="3" s="1"/>
  <c r="BT802" i="2"/>
  <c r="BU802" i="2" s="1"/>
  <c r="AY767" i="3" s="1"/>
  <c r="BV802" i="2"/>
  <c r="BW802" i="2" s="1"/>
  <c r="AZ767" i="3" s="1"/>
  <c r="BX802" i="2"/>
  <c r="BY802" i="2" s="1"/>
  <c r="BA767" i="3" s="1"/>
  <c r="BZ802" i="2"/>
  <c r="CA802" i="2" s="1"/>
  <c r="BB767" i="3" s="1"/>
  <c r="BC767" i="3" s="1"/>
  <c r="CB802" i="2"/>
  <c r="CC802" i="2" s="1"/>
  <c r="BE767" i="3" s="1"/>
  <c r="BR803" i="2"/>
  <c r="BS803" i="2" s="1"/>
  <c r="AX768" i="3" s="1"/>
  <c r="BT803" i="2"/>
  <c r="BU803" i="2" s="1"/>
  <c r="AY768" i="3" s="1"/>
  <c r="BV803" i="2"/>
  <c r="BW803" i="2" s="1"/>
  <c r="AZ768" i="3" s="1"/>
  <c r="BX803" i="2"/>
  <c r="BY803" i="2" s="1"/>
  <c r="BA768" i="3" s="1"/>
  <c r="BZ803" i="2"/>
  <c r="CA803" i="2" s="1"/>
  <c r="BB768" i="3" s="1"/>
  <c r="CB803" i="2"/>
  <c r="CC803" i="2" s="1"/>
  <c r="BE768" i="3" s="1"/>
  <c r="BR804" i="2"/>
  <c r="BS804" i="2" s="1"/>
  <c r="AX769" i="3" s="1"/>
  <c r="BT804" i="2"/>
  <c r="BU804" i="2" s="1"/>
  <c r="AY769" i="3" s="1"/>
  <c r="BV804" i="2"/>
  <c r="BW804" i="2" s="1"/>
  <c r="AZ769" i="3" s="1"/>
  <c r="BX804" i="2"/>
  <c r="BY804" i="2" s="1"/>
  <c r="BA769" i="3" s="1"/>
  <c r="BZ804" i="2"/>
  <c r="CA804" i="2" s="1"/>
  <c r="BB769" i="3" s="1"/>
  <c r="BC769" i="3" s="1"/>
  <c r="CB804" i="2"/>
  <c r="CC804" i="2" s="1"/>
  <c r="BE769" i="3" s="1"/>
  <c r="BR805" i="2"/>
  <c r="BS805" i="2" s="1"/>
  <c r="AX770" i="3" s="1"/>
  <c r="BT805" i="2"/>
  <c r="BU805" i="2" s="1"/>
  <c r="AY770" i="3" s="1"/>
  <c r="BV805" i="2"/>
  <c r="BW805" i="2" s="1"/>
  <c r="AZ770" i="3" s="1"/>
  <c r="BX805" i="2"/>
  <c r="BY805" i="2" s="1"/>
  <c r="BA770" i="3" s="1"/>
  <c r="BZ805" i="2"/>
  <c r="CA805" i="2" s="1"/>
  <c r="BB770" i="3" s="1"/>
  <c r="BC770" i="3" s="1"/>
  <c r="CB805" i="2"/>
  <c r="CC805" i="2" s="1"/>
  <c r="BE770" i="3" s="1"/>
  <c r="BR806" i="2"/>
  <c r="BS806" i="2" s="1"/>
  <c r="AX771" i="3" s="1"/>
  <c r="BT806" i="2"/>
  <c r="BU806" i="2" s="1"/>
  <c r="AY771" i="3" s="1"/>
  <c r="BV806" i="2"/>
  <c r="BW806" i="2" s="1"/>
  <c r="AZ771" i="3" s="1"/>
  <c r="BX806" i="2"/>
  <c r="BY806" i="2" s="1"/>
  <c r="BA771" i="3" s="1"/>
  <c r="BZ806" i="2"/>
  <c r="CA806" i="2" s="1"/>
  <c r="BB771" i="3" s="1"/>
  <c r="BC771" i="3" s="1"/>
  <c r="CB806" i="2"/>
  <c r="CC806" i="2" s="1"/>
  <c r="BE771" i="3" s="1"/>
  <c r="BR807" i="2"/>
  <c r="BS807" i="2" s="1"/>
  <c r="AX772" i="3" s="1"/>
  <c r="BT807" i="2"/>
  <c r="BU807" i="2" s="1"/>
  <c r="AY772" i="3" s="1"/>
  <c r="BV807" i="2"/>
  <c r="BW807" i="2" s="1"/>
  <c r="AZ772" i="3" s="1"/>
  <c r="BX807" i="2"/>
  <c r="BY807" i="2" s="1"/>
  <c r="BA772" i="3" s="1"/>
  <c r="BZ807" i="2"/>
  <c r="CA807" i="2" s="1"/>
  <c r="BB772" i="3" s="1"/>
  <c r="BC772" i="3" s="1"/>
  <c r="CB807" i="2"/>
  <c r="CC807" i="2" s="1"/>
  <c r="BE772" i="3" s="1"/>
  <c r="BR808" i="2"/>
  <c r="BS808" i="2" s="1"/>
  <c r="AX773" i="3" s="1"/>
  <c r="BT808" i="2"/>
  <c r="BU808" i="2" s="1"/>
  <c r="AY773" i="3" s="1"/>
  <c r="BV808" i="2"/>
  <c r="BW808" i="2" s="1"/>
  <c r="AZ773" i="3" s="1"/>
  <c r="BX808" i="2"/>
  <c r="BY808" i="2" s="1"/>
  <c r="BA773" i="3" s="1"/>
  <c r="BZ808" i="2"/>
  <c r="CA808" i="2" s="1"/>
  <c r="BC773" i="3" s="1"/>
  <c r="CB808" i="2"/>
  <c r="CC808" i="2" s="1"/>
  <c r="BR809" i="2"/>
  <c r="BS809" i="2" s="1"/>
  <c r="AX774" i="3" s="1"/>
  <c r="BT809" i="2"/>
  <c r="BU809" i="2" s="1"/>
  <c r="AY774" i="3" s="1"/>
  <c r="BV809" i="2"/>
  <c r="BW809" i="2" s="1"/>
  <c r="AZ774" i="3" s="1"/>
  <c r="BX809" i="2"/>
  <c r="BY809" i="2" s="1"/>
  <c r="BA774" i="3" s="1"/>
  <c r="BZ809" i="2"/>
  <c r="CA809" i="2" s="1"/>
  <c r="BB774" i="3" s="1"/>
  <c r="BC774" i="3" s="1"/>
  <c r="CB809" i="2"/>
  <c r="CC809" i="2" s="1"/>
  <c r="BE774" i="3" s="1"/>
  <c r="BR810" i="2"/>
  <c r="BS810" i="2" s="1"/>
  <c r="AX775" i="3" s="1"/>
  <c r="BT810" i="2"/>
  <c r="BU810" i="2" s="1"/>
  <c r="AY775" i="3" s="1"/>
  <c r="BV810" i="2"/>
  <c r="BW810" i="2" s="1"/>
  <c r="AZ775" i="3" s="1"/>
  <c r="BX810" i="2"/>
  <c r="BY810" i="2" s="1"/>
  <c r="BA775" i="3" s="1"/>
  <c r="BZ810" i="2"/>
  <c r="CA810" i="2" s="1"/>
  <c r="BB775" i="3" s="1"/>
  <c r="BC775" i="3" s="1"/>
  <c r="CB810" i="2"/>
  <c r="CC810" i="2" s="1"/>
  <c r="BE775" i="3" s="1"/>
  <c r="BR811" i="2"/>
  <c r="BS811" i="2" s="1"/>
  <c r="AX776" i="3" s="1"/>
  <c r="BT811" i="2"/>
  <c r="BU811" i="2" s="1"/>
  <c r="AY776" i="3" s="1"/>
  <c r="BV811" i="2"/>
  <c r="BW811" i="2" s="1"/>
  <c r="AZ776" i="3" s="1"/>
  <c r="BX811" i="2"/>
  <c r="BY811" i="2" s="1"/>
  <c r="BA776" i="3" s="1"/>
  <c r="BZ811" i="2"/>
  <c r="CA811" i="2" s="1"/>
  <c r="BB776" i="3" s="1"/>
  <c r="BC776" i="3" s="1"/>
  <c r="CB811" i="2"/>
  <c r="CC811" i="2" s="1"/>
  <c r="BE776" i="3" s="1"/>
  <c r="BR812" i="2"/>
  <c r="BS812" i="2" s="1"/>
  <c r="AX777" i="3" s="1"/>
  <c r="BT812" i="2"/>
  <c r="BU812" i="2" s="1"/>
  <c r="AY777" i="3" s="1"/>
  <c r="BV812" i="2"/>
  <c r="BW812" i="2" s="1"/>
  <c r="AZ777" i="3" s="1"/>
  <c r="BX812" i="2"/>
  <c r="BY812" i="2" s="1"/>
  <c r="BA777" i="3" s="1"/>
  <c r="BZ812" i="2"/>
  <c r="CA812" i="2" s="1"/>
  <c r="BB777" i="3" s="1"/>
  <c r="BC777" i="3" s="1"/>
  <c r="CB812" i="2"/>
  <c r="CC812" i="2" s="1"/>
  <c r="BE777" i="3" s="1"/>
  <c r="BR813" i="2"/>
  <c r="BS813" i="2" s="1"/>
  <c r="AX778" i="3" s="1"/>
  <c r="BT813" i="2"/>
  <c r="BU813" i="2" s="1"/>
  <c r="AY778" i="3" s="1"/>
  <c r="BV813" i="2"/>
  <c r="BW813" i="2" s="1"/>
  <c r="AZ778" i="3" s="1"/>
  <c r="BX813" i="2"/>
  <c r="BY813" i="2" s="1"/>
  <c r="BA778" i="3" s="1"/>
  <c r="BZ813" i="2"/>
  <c r="CA813" i="2" s="1"/>
  <c r="BB778" i="3" s="1"/>
  <c r="BC778" i="3" s="1"/>
  <c r="CB813" i="2"/>
  <c r="CC813" i="2" s="1"/>
  <c r="BE778" i="3" s="1"/>
  <c r="BR814" i="2"/>
  <c r="BS814" i="2" s="1"/>
  <c r="AX779" i="3" s="1"/>
  <c r="BT814" i="2"/>
  <c r="BU814" i="2" s="1"/>
  <c r="AY779" i="3" s="1"/>
  <c r="BV814" i="2"/>
  <c r="BW814" i="2" s="1"/>
  <c r="AZ779" i="3" s="1"/>
  <c r="BX814" i="2"/>
  <c r="BY814" i="2" s="1"/>
  <c r="BA779" i="3" s="1"/>
  <c r="BZ814" i="2"/>
  <c r="CA814" i="2" s="1"/>
  <c r="BB779" i="3" s="1"/>
  <c r="BC779" i="3" s="1"/>
  <c r="CB814" i="2"/>
  <c r="CC814" i="2" s="1"/>
  <c r="BE779" i="3" s="1"/>
  <c r="BR815" i="2"/>
  <c r="BS815" i="2" s="1"/>
  <c r="AX780" i="3" s="1"/>
  <c r="BT815" i="2"/>
  <c r="BU815" i="2" s="1"/>
  <c r="AY780" i="3" s="1"/>
  <c r="BV815" i="2"/>
  <c r="BW815" i="2" s="1"/>
  <c r="AZ780" i="3" s="1"/>
  <c r="BX815" i="2"/>
  <c r="BY815" i="2" s="1"/>
  <c r="BA780" i="3" s="1"/>
  <c r="BZ815" i="2"/>
  <c r="CA815" i="2" s="1"/>
  <c r="BB780" i="3" s="1"/>
  <c r="BC780" i="3" s="1"/>
  <c r="CB815" i="2"/>
  <c r="CC815" i="2" s="1"/>
  <c r="BE780" i="3" s="1"/>
  <c r="BR816" i="2"/>
  <c r="BS816" i="2" s="1"/>
  <c r="AX781" i="3" s="1"/>
  <c r="BT816" i="2"/>
  <c r="BU816" i="2" s="1"/>
  <c r="AY781" i="3" s="1"/>
  <c r="BV816" i="2"/>
  <c r="BW816" i="2" s="1"/>
  <c r="AZ781" i="3" s="1"/>
  <c r="BX816" i="2"/>
  <c r="BY816" i="2" s="1"/>
  <c r="BA781" i="3" s="1"/>
  <c r="BZ816" i="2"/>
  <c r="CA816" i="2" s="1"/>
  <c r="BB781" i="3" s="1"/>
  <c r="BC781" i="3" s="1"/>
  <c r="CB816" i="2"/>
  <c r="CC816" i="2" s="1"/>
  <c r="BE781" i="3" s="1"/>
  <c r="BR817" i="2"/>
  <c r="BS817" i="2" s="1"/>
  <c r="AX782" i="3" s="1"/>
  <c r="BT817" i="2"/>
  <c r="BU817" i="2" s="1"/>
  <c r="AY782" i="3" s="1"/>
  <c r="BV817" i="2"/>
  <c r="BW817" i="2" s="1"/>
  <c r="AZ782" i="3" s="1"/>
  <c r="BX817" i="2"/>
  <c r="BY817" i="2" s="1"/>
  <c r="BA782" i="3" s="1"/>
  <c r="BZ817" i="2"/>
  <c r="CA817" i="2" s="1"/>
  <c r="BB782" i="3" s="1"/>
  <c r="BC782" i="3" s="1"/>
  <c r="CB817" i="2"/>
  <c r="CC817" i="2" s="1"/>
  <c r="BE782" i="3" s="1"/>
  <c r="BR818" i="2"/>
  <c r="BS818" i="2" s="1"/>
  <c r="AX783" i="3" s="1"/>
  <c r="BT818" i="2"/>
  <c r="BU818" i="2" s="1"/>
  <c r="AY783" i="3" s="1"/>
  <c r="BV818" i="2"/>
  <c r="BW818" i="2" s="1"/>
  <c r="AZ783" i="3" s="1"/>
  <c r="BX818" i="2"/>
  <c r="BY818" i="2" s="1"/>
  <c r="BA783" i="3" s="1"/>
  <c r="BZ818" i="2"/>
  <c r="CA818" i="2" s="1"/>
  <c r="BB783" i="3" s="1"/>
  <c r="BC783" i="3" s="1"/>
  <c r="CB818" i="2"/>
  <c r="CC818" i="2" s="1"/>
  <c r="BE783" i="3" s="1"/>
  <c r="BR819" i="2"/>
  <c r="BS819" i="2" s="1"/>
  <c r="AX784" i="3" s="1"/>
  <c r="BT819" i="2"/>
  <c r="BU819" i="2" s="1"/>
  <c r="AY784" i="3" s="1"/>
  <c r="BV819" i="2"/>
  <c r="BW819" i="2" s="1"/>
  <c r="AZ784" i="3" s="1"/>
  <c r="BX819" i="2"/>
  <c r="BY819" i="2" s="1"/>
  <c r="BA784" i="3" s="1"/>
  <c r="BZ819" i="2"/>
  <c r="CA819" i="2" s="1"/>
  <c r="BB784" i="3" s="1"/>
  <c r="BC784" i="3" s="1"/>
  <c r="CB819" i="2"/>
  <c r="CC819" i="2" s="1"/>
  <c r="BE784" i="3" s="1"/>
  <c r="BR820" i="2"/>
  <c r="BS820" i="2" s="1"/>
  <c r="AX785" i="3" s="1"/>
  <c r="BT820" i="2"/>
  <c r="BU820" i="2" s="1"/>
  <c r="AY785" i="3" s="1"/>
  <c r="BV820" i="2"/>
  <c r="BW820" i="2" s="1"/>
  <c r="AZ785" i="3" s="1"/>
  <c r="BX820" i="2"/>
  <c r="BY820" i="2" s="1"/>
  <c r="BA785" i="3" s="1"/>
  <c r="BZ820" i="2"/>
  <c r="CA820" i="2" s="1"/>
  <c r="BB785" i="3" s="1"/>
  <c r="BC785" i="3" s="1"/>
  <c r="CB820" i="2"/>
  <c r="CC820" i="2" s="1"/>
  <c r="BE785" i="3" s="1"/>
  <c r="BR821" i="2"/>
  <c r="BS821" i="2" s="1"/>
  <c r="BT821" i="2"/>
  <c r="BU821" i="2" s="1"/>
  <c r="BV821" i="2"/>
  <c r="BW821" i="2" s="1"/>
  <c r="BX821" i="2"/>
  <c r="BY821" i="2" s="1"/>
  <c r="BZ821" i="2"/>
  <c r="CA821" i="2" s="1"/>
  <c r="CB821" i="2"/>
  <c r="CC821" i="2" s="1"/>
  <c r="BR822" i="2"/>
  <c r="BS822" i="2" s="1"/>
  <c r="BT822" i="2"/>
  <c r="BU822" i="2" s="1"/>
  <c r="BV822" i="2"/>
  <c r="BW822" i="2" s="1"/>
  <c r="BX822" i="2"/>
  <c r="BY822" i="2" s="1"/>
  <c r="BZ822" i="2"/>
  <c r="CA822" i="2" s="1"/>
  <c r="CB822" i="2"/>
  <c r="CC822" i="2" s="1"/>
  <c r="BR823" i="2"/>
  <c r="BS823" i="2" s="1"/>
  <c r="BT823" i="2"/>
  <c r="BU823" i="2" s="1"/>
  <c r="BV823" i="2"/>
  <c r="BW823" i="2" s="1"/>
  <c r="BX823" i="2"/>
  <c r="BY823" i="2" s="1"/>
  <c r="BZ823" i="2"/>
  <c r="CA823" i="2" s="1"/>
  <c r="CB823" i="2"/>
  <c r="CC823" i="2" s="1"/>
  <c r="BR824" i="2"/>
  <c r="BS824" i="2" s="1"/>
  <c r="BT824" i="2"/>
  <c r="BU824" i="2" s="1"/>
  <c r="BV824" i="2"/>
  <c r="BW824" i="2" s="1"/>
  <c r="BX824" i="2"/>
  <c r="BY824" i="2" s="1"/>
  <c r="BZ824" i="2"/>
  <c r="CA824" i="2" s="1"/>
  <c r="CB824" i="2"/>
  <c r="CC824" i="2" s="1"/>
  <c r="BR825" i="2"/>
  <c r="BS825" i="2" s="1"/>
  <c r="BT825" i="2"/>
  <c r="BU825" i="2" s="1"/>
  <c r="BV825" i="2"/>
  <c r="BW825" i="2" s="1"/>
  <c r="BX825" i="2"/>
  <c r="BY825" i="2" s="1"/>
  <c r="BZ825" i="2"/>
  <c r="CA825" i="2" s="1"/>
  <c r="CB825" i="2"/>
  <c r="CC825" i="2" s="1"/>
  <c r="BR826" i="2"/>
  <c r="BS826" i="2" s="1"/>
  <c r="BT826" i="2"/>
  <c r="BU826" i="2" s="1"/>
  <c r="BV826" i="2"/>
  <c r="BW826" i="2" s="1"/>
  <c r="BX826" i="2"/>
  <c r="BY826" i="2" s="1"/>
  <c r="BZ826" i="2"/>
  <c r="CA826" i="2" s="1"/>
  <c r="CB826" i="2"/>
  <c r="CC826" i="2" s="1"/>
  <c r="BR827" i="2"/>
  <c r="BS827" i="2" s="1"/>
  <c r="BT827" i="2"/>
  <c r="BU827" i="2" s="1"/>
  <c r="BV827" i="2"/>
  <c r="BW827" i="2" s="1"/>
  <c r="BX827" i="2"/>
  <c r="BY827" i="2" s="1"/>
  <c r="BZ827" i="2"/>
  <c r="CA827" i="2" s="1"/>
  <c r="CB827" i="2"/>
  <c r="CC827" i="2" s="1"/>
  <c r="BR828" i="2"/>
  <c r="BS828" i="2" s="1"/>
  <c r="BT828" i="2"/>
  <c r="BU828" i="2" s="1"/>
  <c r="BV828" i="2"/>
  <c r="BW828" i="2" s="1"/>
  <c r="BX828" i="2"/>
  <c r="BY828" i="2" s="1"/>
  <c r="BZ828" i="2"/>
  <c r="CA828" i="2" s="1"/>
  <c r="CB828" i="2"/>
  <c r="CC828" i="2" s="1"/>
  <c r="BR829" i="2"/>
  <c r="BS829" i="2" s="1"/>
  <c r="BT829" i="2"/>
  <c r="BU829" i="2" s="1"/>
  <c r="BV829" i="2"/>
  <c r="BW829" i="2" s="1"/>
  <c r="BX829" i="2"/>
  <c r="BY829" i="2" s="1"/>
  <c r="BZ829" i="2"/>
  <c r="CA829" i="2" s="1"/>
  <c r="CB829" i="2"/>
  <c r="CC829" i="2" s="1"/>
  <c r="BR830" i="2"/>
  <c r="BS830" i="2" s="1"/>
  <c r="BT830" i="2"/>
  <c r="BU830" i="2" s="1"/>
  <c r="BV830" i="2"/>
  <c r="BW830" i="2" s="1"/>
  <c r="BX830" i="2"/>
  <c r="BY830" i="2" s="1"/>
  <c r="BZ830" i="2"/>
  <c r="CA830" i="2" s="1"/>
  <c r="CB830" i="2"/>
  <c r="CC830" i="2" s="1"/>
  <c r="BR831" i="2"/>
  <c r="BS831" i="2" s="1"/>
  <c r="BT831" i="2"/>
  <c r="BU831" i="2" s="1"/>
  <c r="BV831" i="2"/>
  <c r="BW831" i="2" s="1"/>
  <c r="BX831" i="2"/>
  <c r="BY831" i="2" s="1"/>
  <c r="BZ831" i="2"/>
  <c r="CA831" i="2" s="1"/>
  <c r="CB831" i="2"/>
  <c r="CC831" i="2" s="1"/>
  <c r="BR832" i="2"/>
  <c r="BS832" i="2" s="1"/>
  <c r="BT832" i="2"/>
  <c r="BU832" i="2" s="1"/>
  <c r="BV832" i="2"/>
  <c r="BW832" i="2" s="1"/>
  <c r="BX832" i="2"/>
  <c r="BY832" i="2" s="1"/>
  <c r="BZ832" i="2"/>
  <c r="CA832" i="2" s="1"/>
  <c r="CB832" i="2"/>
  <c r="CC832" i="2" s="1"/>
  <c r="BR833" i="2"/>
  <c r="BS833" i="2" s="1"/>
  <c r="BT833" i="2"/>
  <c r="BU833" i="2" s="1"/>
  <c r="BV833" i="2"/>
  <c r="BW833" i="2" s="1"/>
  <c r="BX833" i="2"/>
  <c r="BY833" i="2" s="1"/>
  <c r="BZ833" i="2"/>
  <c r="CA833" i="2" s="1"/>
  <c r="CB833" i="2"/>
  <c r="CC833" i="2" s="1"/>
  <c r="BR834" i="2"/>
  <c r="BS834" i="2" s="1"/>
  <c r="BT834" i="2"/>
  <c r="BU834" i="2" s="1"/>
  <c r="BV834" i="2"/>
  <c r="BW834" i="2" s="1"/>
  <c r="BX834" i="2"/>
  <c r="BY834" i="2" s="1"/>
  <c r="BZ834" i="2"/>
  <c r="CA834" i="2" s="1"/>
  <c r="CB834" i="2"/>
  <c r="CC834" i="2" s="1"/>
  <c r="BR835" i="2"/>
  <c r="BS835" i="2" s="1"/>
  <c r="BT835" i="2"/>
  <c r="BU835" i="2" s="1"/>
  <c r="BV835" i="2"/>
  <c r="BW835" i="2" s="1"/>
  <c r="BX835" i="2"/>
  <c r="BY835" i="2" s="1"/>
  <c r="BZ835" i="2"/>
  <c r="CA835" i="2" s="1"/>
  <c r="CB835" i="2"/>
  <c r="CC835" i="2" s="1"/>
  <c r="BR836" i="2"/>
  <c r="BS836" i="2" s="1"/>
  <c r="BT836" i="2"/>
  <c r="BU836" i="2" s="1"/>
  <c r="BV836" i="2"/>
  <c r="BW836" i="2" s="1"/>
  <c r="BX836" i="2"/>
  <c r="BY836" i="2" s="1"/>
  <c r="BZ836" i="2"/>
  <c r="CA836" i="2" s="1"/>
  <c r="CB836" i="2"/>
  <c r="CC836" i="2" s="1"/>
  <c r="BR837" i="2"/>
  <c r="BS837" i="2" s="1"/>
  <c r="BT837" i="2"/>
  <c r="BU837" i="2" s="1"/>
  <c r="BV837" i="2"/>
  <c r="BW837" i="2" s="1"/>
  <c r="BX837" i="2"/>
  <c r="BY837" i="2" s="1"/>
  <c r="BZ837" i="2"/>
  <c r="CA837" i="2" s="1"/>
  <c r="CB837" i="2"/>
  <c r="CC837" i="2" s="1"/>
  <c r="BR838" i="2"/>
  <c r="BS838" i="2" s="1"/>
  <c r="BT838" i="2"/>
  <c r="BU838" i="2" s="1"/>
  <c r="BV838" i="2"/>
  <c r="BW838" i="2" s="1"/>
  <c r="BX838" i="2"/>
  <c r="BY838" i="2" s="1"/>
  <c r="BZ838" i="2"/>
  <c r="CA838" i="2" s="1"/>
  <c r="CB838" i="2"/>
  <c r="CC838" i="2" s="1"/>
  <c r="BR839" i="2"/>
  <c r="BS839" i="2" s="1"/>
  <c r="BT839" i="2"/>
  <c r="BU839" i="2" s="1"/>
  <c r="BV839" i="2"/>
  <c r="BW839" i="2" s="1"/>
  <c r="BX839" i="2"/>
  <c r="BY839" i="2" s="1"/>
  <c r="BZ839" i="2"/>
  <c r="CA839" i="2" s="1"/>
  <c r="CB839" i="2"/>
  <c r="CC839" i="2" s="1"/>
  <c r="BR840" i="2"/>
  <c r="BS840" i="2" s="1"/>
  <c r="BT840" i="2"/>
  <c r="BU840" i="2" s="1"/>
  <c r="BV840" i="2"/>
  <c r="BW840" i="2" s="1"/>
  <c r="BX840" i="2"/>
  <c r="BY840" i="2" s="1"/>
  <c r="BZ840" i="2"/>
  <c r="CA840" i="2" s="1"/>
  <c r="CB840" i="2"/>
  <c r="CC840" i="2" s="1"/>
  <c r="BR841" i="2"/>
  <c r="BS841" i="2" s="1"/>
  <c r="BT841" i="2"/>
  <c r="BU841" i="2" s="1"/>
  <c r="BV841" i="2"/>
  <c r="BW841" i="2" s="1"/>
  <c r="BX841" i="2"/>
  <c r="BY841" i="2" s="1"/>
  <c r="BZ841" i="2"/>
  <c r="CA841" i="2" s="1"/>
  <c r="CB841" i="2"/>
  <c r="CC841" i="2" s="1"/>
  <c r="BR842" i="2"/>
  <c r="BS842" i="2" s="1"/>
  <c r="BT842" i="2"/>
  <c r="BU842" i="2" s="1"/>
  <c r="BV842" i="2"/>
  <c r="BW842" i="2" s="1"/>
  <c r="BX842" i="2"/>
  <c r="BY842" i="2" s="1"/>
  <c r="BZ842" i="2"/>
  <c r="CA842" i="2" s="1"/>
  <c r="CB842" i="2"/>
  <c r="CC842" i="2" s="1"/>
  <c r="BR843" i="2"/>
  <c r="BS843" i="2" s="1"/>
  <c r="BT843" i="2"/>
  <c r="BU843" i="2" s="1"/>
  <c r="BV843" i="2"/>
  <c r="BW843" i="2" s="1"/>
  <c r="BX843" i="2"/>
  <c r="BY843" i="2" s="1"/>
  <c r="BZ843" i="2"/>
  <c r="CA843" i="2" s="1"/>
  <c r="CB843" i="2"/>
  <c r="CC843" i="2" s="1"/>
  <c r="BR844" i="2"/>
  <c r="BS844" i="2" s="1"/>
  <c r="BT844" i="2"/>
  <c r="BU844" i="2" s="1"/>
  <c r="BV844" i="2"/>
  <c r="BW844" i="2" s="1"/>
  <c r="BX844" i="2"/>
  <c r="BY844" i="2" s="1"/>
  <c r="BZ844" i="2"/>
  <c r="CA844" i="2" s="1"/>
  <c r="CB844" i="2"/>
  <c r="CC844" i="2" s="1"/>
  <c r="BR845" i="2"/>
  <c r="BS845" i="2" s="1"/>
  <c r="BT845" i="2"/>
  <c r="BU845" i="2" s="1"/>
  <c r="BV845" i="2"/>
  <c r="BW845" i="2" s="1"/>
  <c r="BX845" i="2"/>
  <c r="BY845" i="2" s="1"/>
  <c r="BZ845" i="2"/>
  <c r="CA845" i="2" s="1"/>
  <c r="CB845" i="2"/>
  <c r="CC845" i="2" s="1"/>
  <c r="BR846" i="2"/>
  <c r="BS846" i="2" s="1"/>
  <c r="BT846" i="2"/>
  <c r="BU846" i="2" s="1"/>
  <c r="BV846" i="2"/>
  <c r="BW846" i="2" s="1"/>
  <c r="BX846" i="2"/>
  <c r="BY846" i="2" s="1"/>
  <c r="BZ846" i="2"/>
  <c r="CA846" i="2" s="1"/>
  <c r="CB846" i="2"/>
  <c r="CC846" i="2" s="1"/>
  <c r="BR847" i="2"/>
  <c r="BS847" i="2" s="1"/>
  <c r="BT847" i="2"/>
  <c r="BU847" i="2" s="1"/>
  <c r="BV847" i="2"/>
  <c r="BW847" i="2" s="1"/>
  <c r="BX847" i="2"/>
  <c r="BY847" i="2" s="1"/>
  <c r="BZ847" i="2"/>
  <c r="CA847" i="2" s="1"/>
  <c r="CB847" i="2"/>
  <c r="CC847" i="2" s="1"/>
  <c r="BR848" i="2"/>
  <c r="BS848" i="2" s="1"/>
  <c r="BT848" i="2"/>
  <c r="BU848" i="2" s="1"/>
  <c r="BV848" i="2"/>
  <c r="BW848" i="2" s="1"/>
  <c r="BX848" i="2"/>
  <c r="BY848" i="2" s="1"/>
  <c r="BZ848" i="2"/>
  <c r="CA848" i="2" s="1"/>
  <c r="CB848" i="2"/>
  <c r="CC848" i="2" s="1"/>
  <c r="BR849" i="2"/>
  <c r="BS849" i="2" s="1"/>
  <c r="BT849" i="2"/>
  <c r="BU849" i="2" s="1"/>
  <c r="BV849" i="2"/>
  <c r="BW849" i="2" s="1"/>
  <c r="BX849" i="2"/>
  <c r="BY849" i="2" s="1"/>
  <c r="BZ849" i="2"/>
  <c r="CA849" i="2" s="1"/>
  <c r="CB849" i="2"/>
  <c r="CC849" i="2" s="1"/>
  <c r="BR850" i="2"/>
  <c r="BS850" i="2" s="1"/>
  <c r="BT850" i="2"/>
  <c r="BU850" i="2" s="1"/>
  <c r="BV850" i="2"/>
  <c r="BW850" i="2" s="1"/>
  <c r="BX850" i="2"/>
  <c r="BY850" i="2" s="1"/>
  <c r="BZ850" i="2"/>
  <c r="CA850" i="2" s="1"/>
  <c r="CB850" i="2"/>
  <c r="CC850" i="2" s="1"/>
  <c r="BR851" i="2"/>
  <c r="BS851" i="2" s="1"/>
  <c r="BT851" i="2"/>
  <c r="BU851" i="2" s="1"/>
  <c r="BV851" i="2"/>
  <c r="BW851" i="2" s="1"/>
  <c r="BX851" i="2"/>
  <c r="BY851" i="2" s="1"/>
  <c r="BZ851" i="2"/>
  <c r="CA851" i="2" s="1"/>
  <c r="CB851" i="2"/>
  <c r="CC851" i="2" s="1"/>
  <c r="BR852" i="2"/>
  <c r="BS852" i="2" s="1"/>
  <c r="BT852" i="2"/>
  <c r="BU852" i="2" s="1"/>
  <c r="BV852" i="2"/>
  <c r="BW852" i="2" s="1"/>
  <c r="BX852" i="2"/>
  <c r="BY852" i="2" s="1"/>
  <c r="BZ852" i="2"/>
  <c r="CA852" i="2" s="1"/>
  <c r="CB852" i="2"/>
  <c r="CC852" i="2" s="1"/>
  <c r="BR853" i="2"/>
  <c r="BS853" i="2" s="1"/>
  <c r="BT853" i="2"/>
  <c r="BU853" i="2" s="1"/>
  <c r="BV853" i="2"/>
  <c r="BW853" i="2" s="1"/>
  <c r="BX853" i="2"/>
  <c r="BY853" i="2" s="1"/>
  <c r="BZ853" i="2"/>
  <c r="CA853" i="2" s="1"/>
  <c r="CB853" i="2"/>
  <c r="CC853" i="2" s="1"/>
  <c r="BR854" i="2"/>
  <c r="BS854" i="2" s="1"/>
  <c r="BT854" i="2"/>
  <c r="BU854" i="2" s="1"/>
  <c r="BV854" i="2"/>
  <c r="BW854" i="2" s="1"/>
  <c r="BX854" i="2"/>
  <c r="BY854" i="2" s="1"/>
  <c r="BZ854" i="2"/>
  <c r="CA854" i="2" s="1"/>
  <c r="CB854" i="2"/>
  <c r="CC854" i="2" s="1"/>
  <c r="BR855" i="2"/>
  <c r="BS855" i="2" s="1"/>
  <c r="BT855" i="2"/>
  <c r="BU855" i="2" s="1"/>
  <c r="BV855" i="2"/>
  <c r="BW855" i="2" s="1"/>
  <c r="BX855" i="2"/>
  <c r="BY855" i="2" s="1"/>
  <c r="BZ855" i="2"/>
  <c r="CA855" i="2" s="1"/>
  <c r="CB855" i="2"/>
  <c r="CC855" i="2" s="1"/>
  <c r="BR856" i="2"/>
  <c r="BS856" i="2" s="1"/>
  <c r="BT856" i="2"/>
  <c r="BU856" i="2" s="1"/>
  <c r="BV856" i="2"/>
  <c r="BW856" i="2" s="1"/>
  <c r="BX856" i="2"/>
  <c r="BY856" i="2" s="1"/>
  <c r="BZ856" i="2"/>
  <c r="CA856" i="2" s="1"/>
  <c r="CB856" i="2"/>
  <c r="CC856" i="2" s="1"/>
  <c r="BR857" i="2"/>
  <c r="BS857" i="2" s="1"/>
  <c r="BT857" i="2"/>
  <c r="BU857" i="2" s="1"/>
  <c r="BV857" i="2"/>
  <c r="BW857" i="2" s="1"/>
  <c r="BX857" i="2"/>
  <c r="BY857" i="2" s="1"/>
  <c r="BZ857" i="2"/>
  <c r="CA857" i="2" s="1"/>
  <c r="CB857" i="2"/>
  <c r="CC857" i="2" s="1"/>
  <c r="BR858" i="2"/>
  <c r="BS858" i="2" s="1"/>
  <c r="BT858" i="2"/>
  <c r="BU858" i="2" s="1"/>
  <c r="BV858" i="2"/>
  <c r="BW858" i="2" s="1"/>
  <c r="BX858" i="2"/>
  <c r="BY858" i="2" s="1"/>
  <c r="BZ858" i="2"/>
  <c r="CA858" i="2" s="1"/>
  <c r="CB858" i="2"/>
  <c r="CC858" i="2" s="1"/>
  <c r="BR859" i="2"/>
  <c r="BS859" i="2" s="1"/>
  <c r="BT859" i="2"/>
  <c r="BU859" i="2" s="1"/>
  <c r="BV859" i="2"/>
  <c r="BW859" i="2" s="1"/>
  <c r="BX859" i="2"/>
  <c r="BY859" i="2" s="1"/>
  <c r="BZ859" i="2"/>
  <c r="CA859" i="2" s="1"/>
  <c r="CB859" i="2"/>
  <c r="CC859" i="2" s="1"/>
  <c r="BR860" i="2"/>
  <c r="BS860" i="2" s="1"/>
  <c r="BT860" i="2"/>
  <c r="BU860" i="2" s="1"/>
  <c r="BV860" i="2"/>
  <c r="BW860" i="2" s="1"/>
  <c r="BX860" i="2"/>
  <c r="BY860" i="2" s="1"/>
  <c r="BZ860" i="2"/>
  <c r="CA860" i="2" s="1"/>
  <c r="CB860" i="2"/>
  <c r="CC860" i="2" s="1"/>
  <c r="BR861" i="2"/>
  <c r="BS861" i="2" s="1"/>
  <c r="BT861" i="2"/>
  <c r="BU861" i="2" s="1"/>
  <c r="BV861" i="2"/>
  <c r="BW861" i="2" s="1"/>
  <c r="BX861" i="2"/>
  <c r="BY861" i="2" s="1"/>
  <c r="BZ861" i="2"/>
  <c r="CA861" i="2" s="1"/>
  <c r="CB861" i="2"/>
  <c r="CC861" i="2" s="1"/>
  <c r="BR862" i="2"/>
  <c r="BS862" i="2" s="1"/>
  <c r="BT862" i="2"/>
  <c r="BU862" i="2" s="1"/>
  <c r="BV862" i="2"/>
  <c r="BW862" i="2" s="1"/>
  <c r="BX862" i="2"/>
  <c r="BY862" i="2" s="1"/>
  <c r="BZ862" i="2"/>
  <c r="CA862" i="2" s="1"/>
  <c r="CB862" i="2"/>
  <c r="CC862" i="2" s="1"/>
  <c r="BR863" i="2"/>
  <c r="BS863" i="2" s="1"/>
  <c r="BT863" i="2"/>
  <c r="BU863" i="2" s="1"/>
  <c r="BV863" i="2"/>
  <c r="BW863" i="2" s="1"/>
  <c r="BX863" i="2"/>
  <c r="BY863" i="2" s="1"/>
  <c r="BZ863" i="2"/>
  <c r="CA863" i="2" s="1"/>
  <c r="CB863" i="2"/>
  <c r="CC863" i="2" s="1"/>
  <c r="BR864" i="2"/>
  <c r="BS864" i="2" s="1"/>
  <c r="BT864" i="2"/>
  <c r="BU864" i="2" s="1"/>
  <c r="BV864" i="2"/>
  <c r="BW864" i="2" s="1"/>
  <c r="BX864" i="2"/>
  <c r="BY864" i="2" s="1"/>
  <c r="BZ864" i="2"/>
  <c r="CA864" i="2" s="1"/>
  <c r="CB864" i="2"/>
  <c r="CC864" i="2" s="1"/>
  <c r="BR865" i="2"/>
  <c r="BS865" i="2" s="1"/>
  <c r="BT865" i="2"/>
  <c r="BU865" i="2" s="1"/>
  <c r="BV865" i="2"/>
  <c r="BW865" i="2" s="1"/>
  <c r="BX865" i="2"/>
  <c r="BY865" i="2" s="1"/>
  <c r="BZ865" i="2"/>
  <c r="CA865" i="2" s="1"/>
  <c r="CB865" i="2"/>
  <c r="CC865" i="2" s="1"/>
  <c r="BR866" i="2"/>
  <c r="BS866" i="2" s="1"/>
  <c r="BT866" i="2"/>
  <c r="BU866" i="2" s="1"/>
  <c r="BV866" i="2"/>
  <c r="BW866" i="2" s="1"/>
  <c r="BX866" i="2"/>
  <c r="BY866" i="2" s="1"/>
  <c r="BZ866" i="2"/>
  <c r="CA866" i="2" s="1"/>
  <c r="CB866" i="2"/>
  <c r="CC866" i="2" s="1"/>
  <c r="BR867" i="2"/>
  <c r="BS867" i="2" s="1"/>
  <c r="BT867" i="2"/>
  <c r="BU867" i="2" s="1"/>
  <c r="BV867" i="2"/>
  <c r="BW867" i="2" s="1"/>
  <c r="BX867" i="2"/>
  <c r="BY867" i="2" s="1"/>
  <c r="BZ867" i="2"/>
  <c r="CA867" i="2" s="1"/>
  <c r="CB867" i="2"/>
  <c r="CC867" i="2" s="1"/>
  <c r="BR868" i="2"/>
  <c r="BS868" i="2" s="1"/>
  <c r="BT868" i="2"/>
  <c r="BU868" i="2" s="1"/>
  <c r="BV868" i="2"/>
  <c r="BW868" i="2" s="1"/>
  <c r="BX868" i="2"/>
  <c r="BY868" i="2" s="1"/>
  <c r="BZ868" i="2"/>
  <c r="CA868" i="2" s="1"/>
  <c r="CB868" i="2"/>
  <c r="CC868" i="2" s="1"/>
  <c r="BR869" i="2"/>
  <c r="BS869" i="2" s="1"/>
  <c r="BT869" i="2"/>
  <c r="BU869" i="2" s="1"/>
  <c r="BV869" i="2"/>
  <c r="BW869" i="2" s="1"/>
  <c r="BX869" i="2"/>
  <c r="BY869" i="2" s="1"/>
  <c r="BZ869" i="2"/>
  <c r="CA869" i="2" s="1"/>
  <c r="CB869" i="2"/>
  <c r="CC869" i="2" s="1"/>
  <c r="BR870" i="2"/>
  <c r="BS870" i="2" s="1"/>
  <c r="BT870" i="2"/>
  <c r="BU870" i="2" s="1"/>
  <c r="BV870" i="2"/>
  <c r="BW870" i="2" s="1"/>
  <c r="BX870" i="2"/>
  <c r="BY870" i="2" s="1"/>
  <c r="BZ870" i="2"/>
  <c r="CA870" i="2" s="1"/>
  <c r="CB870" i="2"/>
  <c r="CC870" i="2" s="1"/>
  <c r="BR871" i="2"/>
  <c r="BS871" i="2" s="1"/>
  <c r="BT871" i="2"/>
  <c r="BU871" i="2" s="1"/>
  <c r="BV871" i="2"/>
  <c r="BW871" i="2" s="1"/>
  <c r="BX871" i="2"/>
  <c r="BY871" i="2" s="1"/>
  <c r="BZ871" i="2"/>
  <c r="CA871" i="2" s="1"/>
  <c r="CB871" i="2"/>
  <c r="CC871" i="2" s="1"/>
  <c r="BR872" i="2"/>
  <c r="BS872" i="2" s="1"/>
  <c r="BT872" i="2"/>
  <c r="BU872" i="2" s="1"/>
  <c r="BV872" i="2"/>
  <c r="BW872" i="2" s="1"/>
  <c r="BX872" i="2"/>
  <c r="BY872" i="2" s="1"/>
  <c r="BZ872" i="2"/>
  <c r="CA872" i="2" s="1"/>
  <c r="CB872" i="2"/>
  <c r="CC872" i="2" s="1"/>
  <c r="BR873" i="2"/>
  <c r="BS873" i="2" s="1"/>
  <c r="BT873" i="2"/>
  <c r="BU873" i="2" s="1"/>
  <c r="BV873" i="2"/>
  <c r="BW873" i="2" s="1"/>
  <c r="BX873" i="2"/>
  <c r="BY873" i="2" s="1"/>
  <c r="BZ873" i="2"/>
  <c r="CA873" i="2" s="1"/>
  <c r="CB873" i="2"/>
  <c r="CC873" i="2" s="1"/>
  <c r="BR874" i="2"/>
  <c r="BS874" i="2" s="1"/>
  <c r="BT874" i="2"/>
  <c r="BU874" i="2" s="1"/>
  <c r="BV874" i="2"/>
  <c r="BW874" i="2" s="1"/>
  <c r="BX874" i="2"/>
  <c r="BY874" i="2" s="1"/>
  <c r="BZ874" i="2"/>
  <c r="CA874" i="2" s="1"/>
  <c r="CB874" i="2"/>
  <c r="CC874" i="2" s="1"/>
  <c r="BR875" i="2"/>
  <c r="BS875" i="2" s="1"/>
  <c r="BT875" i="2"/>
  <c r="BU875" i="2" s="1"/>
  <c r="BV875" i="2"/>
  <c r="BW875" i="2" s="1"/>
  <c r="BX875" i="2"/>
  <c r="BY875" i="2" s="1"/>
  <c r="BZ875" i="2"/>
  <c r="CA875" i="2" s="1"/>
  <c r="CB875" i="2"/>
  <c r="CC875" i="2" s="1"/>
  <c r="BR876" i="2"/>
  <c r="BS876" i="2" s="1"/>
  <c r="BT876" i="2"/>
  <c r="BU876" i="2" s="1"/>
  <c r="BV876" i="2"/>
  <c r="BW876" i="2" s="1"/>
  <c r="BX876" i="2"/>
  <c r="BY876" i="2" s="1"/>
  <c r="BZ876" i="2"/>
  <c r="CA876" i="2" s="1"/>
  <c r="CB876" i="2"/>
  <c r="CC876" i="2" s="1"/>
  <c r="BR877" i="2"/>
  <c r="BS877" i="2" s="1"/>
  <c r="BT877" i="2"/>
  <c r="BU877" i="2" s="1"/>
  <c r="BV877" i="2"/>
  <c r="BW877" i="2" s="1"/>
  <c r="BX877" i="2"/>
  <c r="BY877" i="2" s="1"/>
  <c r="BZ877" i="2"/>
  <c r="CA877" i="2" s="1"/>
  <c r="CB877" i="2"/>
  <c r="CC877" i="2" s="1"/>
  <c r="BR878" i="2"/>
  <c r="BS878" i="2" s="1"/>
  <c r="BT878" i="2"/>
  <c r="BU878" i="2" s="1"/>
  <c r="BV878" i="2"/>
  <c r="BW878" i="2" s="1"/>
  <c r="BX878" i="2"/>
  <c r="BY878" i="2" s="1"/>
  <c r="BZ878" i="2"/>
  <c r="CA878" i="2" s="1"/>
  <c r="CB878" i="2"/>
  <c r="CC878" i="2" s="1"/>
  <c r="BR879" i="2"/>
  <c r="BS879" i="2" s="1"/>
  <c r="BT879" i="2"/>
  <c r="BU879" i="2" s="1"/>
  <c r="BV879" i="2"/>
  <c r="BW879" i="2" s="1"/>
  <c r="BX879" i="2"/>
  <c r="BY879" i="2" s="1"/>
  <c r="BZ879" i="2"/>
  <c r="CA879" i="2" s="1"/>
  <c r="CB879" i="2"/>
  <c r="CC879" i="2" s="1"/>
  <c r="BR880" i="2"/>
  <c r="BS880" i="2" s="1"/>
  <c r="BT880" i="2"/>
  <c r="BU880" i="2" s="1"/>
  <c r="BV880" i="2"/>
  <c r="BW880" i="2" s="1"/>
  <c r="BX880" i="2"/>
  <c r="BY880" i="2" s="1"/>
  <c r="BZ880" i="2"/>
  <c r="CA880" i="2" s="1"/>
  <c r="CB880" i="2"/>
  <c r="CC880" i="2" s="1"/>
  <c r="BR881" i="2"/>
  <c r="BS881" i="2" s="1"/>
  <c r="BT881" i="2"/>
  <c r="BU881" i="2" s="1"/>
  <c r="BV881" i="2"/>
  <c r="BW881" i="2" s="1"/>
  <c r="BX881" i="2"/>
  <c r="BY881" i="2" s="1"/>
  <c r="BZ881" i="2"/>
  <c r="CA881" i="2" s="1"/>
  <c r="CB881" i="2"/>
  <c r="CC881" i="2" s="1"/>
  <c r="BR882" i="2"/>
  <c r="BS882" i="2" s="1"/>
  <c r="BT882" i="2"/>
  <c r="BU882" i="2" s="1"/>
  <c r="BV882" i="2"/>
  <c r="BW882" i="2" s="1"/>
  <c r="BX882" i="2"/>
  <c r="BY882" i="2" s="1"/>
  <c r="BZ882" i="2"/>
  <c r="CA882" i="2" s="1"/>
  <c r="CB882" i="2"/>
  <c r="CC882" i="2" s="1"/>
  <c r="BR883" i="2"/>
  <c r="BS883" i="2" s="1"/>
  <c r="BT883" i="2"/>
  <c r="BU883" i="2" s="1"/>
  <c r="BV883" i="2"/>
  <c r="BW883" i="2" s="1"/>
  <c r="BX883" i="2"/>
  <c r="BY883" i="2" s="1"/>
  <c r="BZ883" i="2"/>
  <c r="CA883" i="2" s="1"/>
  <c r="CB883" i="2"/>
  <c r="CC883" i="2" s="1"/>
  <c r="BR884" i="2"/>
  <c r="BS884" i="2" s="1"/>
  <c r="BT884" i="2"/>
  <c r="BU884" i="2" s="1"/>
  <c r="BV884" i="2"/>
  <c r="BW884" i="2" s="1"/>
  <c r="BX884" i="2"/>
  <c r="BY884" i="2" s="1"/>
  <c r="BZ884" i="2"/>
  <c r="CA884" i="2" s="1"/>
  <c r="CB884" i="2"/>
  <c r="CC884" i="2" s="1"/>
  <c r="BR885" i="2"/>
  <c r="BS885" i="2" s="1"/>
  <c r="BT885" i="2"/>
  <c r="BU885" i="2" s="1"/>
  <c r="BV885" i="2"/>
  <c r="BW885" i="2" s="1"/>
  <c r="BX885" i="2"/>
  <c r="BY885" i="2" s="1"/>
  <c r="BZ885" i="2"/>
  <c r="CA885" i="2" s="1"/>
  <c r="CB885" i="2"/>
  <c r="CC885" i="2" s="1"/>
  <c r="BR886" i="2"/>
  <c r="BS886" i="2" s="1"/>
  <c r="BT886" i="2"/>
  <c r="BU886" i="2" s="1"/>
  <c r="BV886" i="2"/>
  <c r="BW886" i="2" s="1"/>
  <c r="BX886" i="2"/>
  <c r="BY886" i="2" s="1"/>
  <c r="BZ886" i="2"/>
  <c r="CA886" i="2" s="1"/>
  <c r="CB886" i="2"/>
  <c r="CC886" i="2" s="1"/>
  <c r="BR887" i="2"/>
  <c r="BS887" i="2" s="1"/>
  <c r="BT887" i="2"/>
  <c r="BU887" i="2" s="1"/>
  <c r="BV887" i="2"/>
  <c r="BW887" i="2" s="1"/>
  <c r="BX887" i="2"/>
  <c r="BY887" i="2" s="1"/>
  <c r="BZ887" i="2"/>
  <c r="CA887" i="2" s="1"/>
  <c r="CB887" i="2"/>
  <c r="CC887" i="2" s="1"/>
  <c r="BR888" i="2"/>
  <c r="BS888" i="2" s="1"/>
  <c r="BT888" i="2"/>
  <c r="BU888" i="2" s="1"/>
  <c r="BV888" i="2"/>
  <c r="BW888" i="2" s="1"/>
  <c r="BX888" i="2"/>
  <c r="BY888" i="2" s="1"/>
  <c r="BZ888" i="2"/>
  <c r="CA888" i="2" s="1"/>
  <c r="CB888" i="2"/>
  <c r="CC888" i="2" s="1"/>
  <c r="BR889" i="2"/>
  <c r="BS889" i="2" s="1"/>
  <c r="BT889" i="2"/>
  <c r="BU889" i="2" s="1"/>
  <c r="BV889" i="2"/>
  <c r="BW889" i="2" s="1"/>
  <c r="BX889" i="2"/>
  <c r="BY889" i="2" s="1"/>
  <c r="BZ889" i="2"/>
  <c r="CA889" i="2" s="1"/>
  <c r="CB889" i="2"/>
  <c r="CC889" i="2" s="1"/>
  <c r="BR890" i="2"/>
  <c r="BS890" i="2" s="1"/>
  <c r="BT890" i="2"/>
  <c r="BU890" i="2" s="1"/>
  <c r="BV890" i="2"/>
  <c r="BW890" i="2" s="1"/>
  <c r="BX890" i="2"/>
  <c r="BY890" i="2" s="1"/>
  <c r="BZ890" i="2"/>
  <c r="CA890" i="2" s="1"/>
  <c r="CB890" i="2"/>
  <c r="CC890" i="2" s="1"/>
  <c r="BR891" i="2"/>
  <c r="BS891" i="2" s="1"/>
  <c r="BT891" i="2"/>
  <c r="BU891" i="2" s="1"/>
  <c r="BV891" i="2"/>
  <c r="BW891" i="2" s="1"/>
  <c r="BX891" i="2"/>
  <c r="BY891" i="2" s="1"/>
  <c r="BZ891" i="2"/>
  <c r="CA891" i="2" s="1"/>
  <c r="CB891" i="2"/>
  <c r="CC891" i="2" s="1"/>
  <c r="BR892" i="2"/>
  <c r="BS892" i="2" s="1"/>
  <c r="BT892" i="2"/>
  <c r="BU892" i="2" s="1"/>
  <c r="BV892" i="2"/>
  <c r="BW892" i="2" s="1"/>
  <c r="BX892" i="2"/>
  <c r="BY892" i="2" s="1"/>
  <c r="BZ892" i="2"/>
  <c r="CA892" i="2" s="1"/>
  <c r="CB892" i="2"/>
  <c r="CC892" i="2" s="1"/>
  <c r="BR893" i="2"/>
  <c r="BS893" i="2" s="1"/>
  <c r="BT893" i="2"/>
  <c r="BU893" i="2" s="1"/>
  <c r="BV893" i="2"/>
  <c r="BW893" i="2" s="1"/>
  <c r="BX893" i="2"/>
  <c r="BY893" i="2" s="1"/>
  <c r="BZ893" i="2"/>
  <c r="CA893" i="2" s="1"/>
  <c r="CB893" i="2"/>
  <c r="CC893" i="2" s="1"/>
  <c r="BR894" i="2"/>
  <c r="BS894" i="2" s="1"/>
  <c r="BT894" i="2"/>
  <c r="BU894" i="2" s="1"/>
  <c r="BV894" i="2"/>
  <c r="BW894" i="2" s="1"/>
  <c r="BX894" i="2"/>
  <c r="BY894" i="2" s="1"/>
  <c r="BZ894" i="2"/>
  <c r="CA894" i="2" s="1"/>
  <c r="CB894" i="2"/>
  <c r="CC894" i="2" s="1"/>
  <c r="BR895" i="2"/>
  <c r="BS895" i="2" s="1"/>
  <c r="BT895" i="2"/>
  <c r="BU895" i="2" s="1"/>
  <c r="BV895" i="2"/>
  <c r="BW895" i="2" s="1"/>
  <c r="BX895" i="2"/>
  <c r="BY895" i="2" s="1"/>
  <c r="BZ895" i="2"/>
  <c r="CA895" i="2" s="1"/>
  <c r="CB895" i="2"/>
  <c r="CC895" i="2" s="1"/>
  <c r="BR896" i="2"/>
  <c r="BS896" i="2" s="1"/>
  <c r="BT896" i="2"/>
  <c r="BU896" i="2" s="1"/>
  <c r="BV896" i="2"/>
  <c r="BW896" i="2" s="1"/>
  <c r="BX896" i="2"/>
  <c r="BY896" i="2" s="1"/>
  <c r="BZ896" i="2"/>
  <c r="CA896" i="2" s="1"/>
  <c r="CB896" i="2"/>
  <c r="CC896" i="2" s="1"/>
  <c r="BR897" i="2"/>
  <c r="BS897" i="2" s="1"/>
  <c r="BT897" i="2"/>
  <c r="BU897" i="2" s="1"/>
  <c r="BV897" i="2"/>
  <c r="BW897" i="2" s="1"/>
  <c r="BX897" i="2"/>
  <c r="BY897" i="2" s="1"/>
  <c r="BZ897" i="2"/>
  <c r="CA897" i="2" s="1"/>
  <c r="CB897" i="2"/>
  <c r="CC897" i="2" s="1"/>
  <c r="BR898" i="2"/>
  <c r="BS898" i="2" s="1"/>
  <c r="BT898" i="2"/>
  <c r="BU898" i="2" s="1"/>
  <c r="BV898" i="2"/>
  <c r="BW898" i="2" s="1"/>
  <c r="BX898" i="2"/>
  <c r="BY898" i="2" s="1"/>
  <c r="BZ898" i="2"/>
  <c r="CA898" i="2" s="1"/>
  <c r="CB898" i="2"/>
  <c r="CC898" i="2" s="1"/>
  <c r="BR899" i="2"/>
  <c r="BS899" i="2" s="1"/>
  <c r="BT899" i="2"/>
  <c r="BU899" i="2" s="1"/>
  <c r="BV899" i="2"/>
  <c r="BW899" i="2" s="1"/>
  <c r="BX899" i="2"/>
  <c r="BY899" i="2" s="1"/>
  <c r="BZ899" i="2"/>
  <c r="CA899" i="2" s="1"/>
  <c r="CB899" i="2"/>
  <c r="CC899" i="2" s="1"/>
  <c r="BZ2" i="2"/>
  <c r="CA2" i="2" s="1"/>
  <c r="BB2" i="3" s="1"/>
  <c r="BX2" i="2"/>
  <c r="BY2" i="2" s="1"/>
  <c r="BA2" i="3" s="1"/>
  <c r="BV2" i="2"/>
  <c r="BW2" i="2" s="1"/>
  <c r="AZ2" i="3" s="1"/>
  <c r="CC2" i="2"/>
  <c r="BE2" i="3" s="1"/>
  <c r="BT2" i="2"/>
  <c r="BR2" i="2"/>
  <c r="BS2" i="2" s="1"/>
  <c r="AX2" i="3" s="1"/>
  <c r="BF3" i="2"/>
  <c r="BG3" i="2" s="1"/>
  <c r="AR3" i="3" s="1"/>
  <c r="BH3" i="2"/>
  <c r="BI3" i="2" s="1"/>
  <c r="AS3" i="3" s="1"/>
  <c r="BJ3" i="2"/>
  <c r="BK3" i="2" s="1"/>
  <c r="AT3" i="3" s="1"/>
  <c r="BL3" i="2"/>
  <c r="BM3" i="2" s="1"/>
  <c r="AU3" i="3" s="1"/>
  <c r="BN3" i="2"/>
  <c r="BO3" i="2" s="1"/>
  <c r="AV3" i="3" s="1"/>
  <c r="BP3" i="2"/>
  <c r="BQ3" i="2" s="1"/>
  <c r="AW3" i="3" s="1"/>
  <c r="BF4" i="2"/>
  <c r="BG4" i="2" s="1"/>
  <c r="AR4" i="3" s="1"/>
  <c r="BH4" i="2"/>
  <c r="BI4" i="2" s="1"/>
  <c r="AS4" i="3" s="1"/>
  <c r="BJ4" i="2"/>
  <c r="BK4" i="2" s="1"/>
  <c r="AT4" i="3" s="1"/>
  <c r="BL4" i="2"/>
  <c r="BM4" i="2" s="1"/>
  <c r="AU4" i="3" s="1"/>
  <c r="BN4" i="2"/>
  <c r="BO4" i="2" s="1"/>
  <c r="AV4" i="3" s="1"/>
  <c r="BP4" i="2"/>
  <c r="BQ4" i="2" s="1"/>
  <c r="AW4" i="3" s="1"/>
  <c r="BF5" i="2"/>
  <c r="BG5" i="2" s="1"/>
  <c r="AR5" i="3" s="1"/>
  <c r="BH5" i="2"/>
  <c r="BI5" i="2" s="1"/>
  <c r="AS5" i="3" s="1"/>
  <c r="BJ5" i="2"/>
  <c r="BK5" i="2" s="1"/>
  <c r="AT5" i="3" s="1"/>
  <c r="BL5" i="2"/>
  <c r="BM5" i="2" s="1"/>
  <c r="AU5" i="3" s="1"/>
  <c r="BN5" i="2"/>
  <c r="BO5" i="2" s="1"/>
  <c r="AV5" i="3" s="1"/>
  <c r="BP5" i="2"/>
  <c r="BQ5" i="2" s="1"/>
  <c r="BF6" i="2"/>
  <c r="BG6" i="2" s="1"/>
  <c r="AR6" i="3" s="1"/>
  <c r="BH6" i="2"/>
  <c r="BI6" i="2" s="1"/>
  <c r="AS6" i="3" s="1"/>
  <c r="BJ6" i="2"/>
  <c r="BK6" i="2" s="1"/>
  <c r="AT6" i="3" s="1"/>
  <c r="BL6" i="2"/>
  <c r="BM6" i="2" s="1"/>
  <c r="AU6" i="3" s="1"/>
  <c r="BN6" i="2"/>
  <c r="BO6" i="2" s="1"/>
  <c r="AV6" i="3" s="1"/>
  <c r="BP6" i="2"/>
  <c r="BQ6" i="2" s="1"/>
  <c r="AW6" i="3" s="1"/>
  <c r="BF7" i="2"/>
  <c r="BG7" i="2" s="1"/>
  <c r="AR7" i="3" s="1"/>
  <c r="BH7" i="2"/>
  <c r="BI7" i="2" s="1"/>
  <c r="AS7" i="3" s="1"/>
  <c r="BJ7" i="2"/>
  <c r="BK7" i="2" s="1"/>
  <c r="AT7" i="3" s="1"/>
  <c r="BL7" i="2"/>
  <c r="BM7" i="2" s="1"/>
  <c r="AU7" i="3" s="1"/>
  <c r="BN7" i="2"/>
  <c r="BO7" i="2" s="1"/>
  <c r="AV7" i="3" s="1"/>
  <c r="BP7" i="2"/>
  <c r="BQ7" i="2" s="1"/>
  <c r="AW7" i="3" s="1"/>
  <c r="BF8" i="2"/>
  <c r="BG8" i="2" s="1"/>
  <c r="AR8" i="3" s="1"/>
  <c r="BH8" i="2"/>
  <c r="BI8" i="2" s="1"/>
  <c r="AS8" i="3" s="1"/>
  <c r="BJ8" i="2"/>
  <c r="BK8" i="2" s="1"/>
  <c r="AT8" i="3" s="1"/>
  <c r="BL8" i="2"/>
  <c r="BM8" i="2" s="1"/>
  <c r="AU8" i="3" s="1"/>
  <c r="BN8" i="2"/>
  <c r="BO8" i="2" s="1"/>
  <c r="AV8" i="3" s="1"/>
  <c r="BP8" i="2"/>
  <c r="BQ8" i="2" s="1"/>
  <c r="AW8" i="3" s="1"/>
  <c r="BF9" i="2"/>
  <c r="BG9" i="2" s="1"/>
  <c r="AR9" i="3" s="1"/>
  <c r="BH9" i="2"/>
  <c r="BI9" i="2" s="1"/>
  <c r="AS9" i="3" s="1"/>
  <c r="BJ9" i="2"/>
  <c r="BK9" i="2" s="1"/>
  <c r="AT9" i="3" s="1"/>
  <c r="BL9" i="2"/>
  <c r="BM9" i="2" s="1"/>
  <c r="AU9" i="3" s="1"/>
  <c r="BN9" i="2"/>
  <c r="BO9" i="2" s="1"/>
  <c r="AV9" i="3" s="1"/>
  <c r="BP9" i="2"/>
  <c r="BQ9" i="2" s="1"/>
  <c r="AW9" i="3" s="1"/>
  <c r="BF10" i="2"/>
  <c r="BG10" i="2" s="1"/>
  <c r="AR10" i="3" s="1"/>
  <c r="BH10" i="2"/>
  <c r="BI10" i="2" s="1"/>
  <c r="AS10" i="3" s="1"/>
  <c r="BJ10" i="2"/>
  <c r="BK10" i="2" s="1"/>
  <c r="AT10" i="3" s="1"/>
  <c r="BL10" i="2"/>
  <c r="BM10" i="2" s="1"/>
  <c r="AU10" i="3" s="1"/>
  <c r="BN10" i="2"/>
  <c r="BO10" i="2" s="1"/>
  <c r="AV10" i="3" s="1"/>
  <c r="BP10" i="2"/>
  <c r="BQ10" i="2" s="1"/>
  <c r="AW10" i="3" s="1"/>
  <c r="BF11" i="2"/>
  <c r="BG11" i="2" s="1"/>
  <c r="AR11" i="3" s="1"/>
  <c r="BH11" i="2"/>
  <c r="BI11" i="2" s="1"/>
  <c r="AS11" i="3" s="1"/>
  <c r="BJ11" i="2"/>
  <c r="BK11" i="2" s="1"/>
  <c r="AT11" i="3" s="1"/>
  <c r="BL11" i="2"/>
  <c r="BM11" i="2" s="1"/>
  <c r="AU11" i="3" s="1"/>
  <c r="BN11" i="2"/>
  <c r="BO11" i="2" s="1"/>
  <c r="AV11" i="3" s="1"/>
  <c r="BP11" i="2"/>
  <c r="BQ11" i="2" s="1"/>
  <c r="AW11" i="3" s="1"/>
  <c r="BF12" i="2"/>
  <c r="BG12" i="2" s="1"/>
  <c r="AR12" i="3" s="1"/>
  <c r="BH12" i="2"/>
  <c r="BI12" i="2" s="1"/>
  <c r="AS12" i="3" s="1"/>
  <c r="BJ12" i="2"/>
  <c r="BK12" i="2" s="1"/>
  <c r="AT12" i="3" s="1"/>
  <c r="BL12" i="2"/>
  <c r="BM12" i="2" s="1"/>
  <c r="AU12" i="3" s="1"/>
  <c r="BN12" i="2"/>
  <c r="BO12" i="2" s="1"/>
  <c r="AV12" i="3" s="1"/>
  <c r="BP12" i="2"/>
  <c r="BQ12" i="2" s="1"/>
  <c r="AW12" i="3" s="1"/>
  <c r="BF13" i="2"/>
  <c r="BG13" i="2" s="1"/>
  <c r="AR13" i="3" s="1"/>
  <c r="BH13" i="2"/>
  <c r="BI13" i="2" s="1"/>
  <c r="AS13" i="3" s="1"/>
  <c r="BJ13" i="2"/>
  <c r="BK13" i="2" s="1"/>
  <c r="AT13" i="3" s="1"/>
  <c r="BL13" i="2"/>
  <c r="BM13" i="2" s="1"/>
  <c r="BN13" i="2"/>
  <c r="BO13" i="2" s="1"/>
  <c r="AV13" i="3" s="1"/>
  <c r="BP13" i="2"/>
  <c r="BQ13" i="2" s="1"/>
  <c r="AW13" i="3" s="1"/>
  <c r="BF14" i="2"/>
  <c r="BG14" i="2" s="1"/>
  <c r="AR14" i="3" s="1"/>
  <c r="BH14" i="2"/>
  <c r="BI14" i="2" s="1"/>
  <c r="AS14" i="3" s="1"/>
  <c r="BJ14" i="2"/>
  <c r="BK14" i="2" s="1"/>
  <c r="AT14" i="3" s="1"/>
  <c r="BL14" i="2"/>
  <c r="BM14" i="2" s="1"/>
  <c r="AU14" i="3" s="1"/>
  <c r="BN14" i="2"/>
  <c r="BO14" i="2" s="1"/>
  <c r="AV14" i="3" s="1"/>
  <c r="BP14" i="2"/>
  <c r="BQ14" i="2" s="1"/>
  <c r="AW14" i="3" s="1"/>
  <c r="BF15" i="2"/>
  <c r="BG15" i="2" s="1"/>
  <c r="AR15" i="3" s="1"/>
  <c r="BH15" i="2"/>
  <c r="BI15" i="2" s="1"/>
  <c r="AS15" i="3" s="1"/>
  <c r="BJ15" i="2"/>
  <c r="BK15" i="2" s="1"/>
  <c r="AT15" i="3" s="1"/>
  <c r="BL15" i="2"/>
  <c r="BM15" i="2" s="1"/>
  <c r="AU15" i="3" s="1"/>
  <c r="BN15" i="2"/>
  <c r="BO15" i="2" s="1"/>
  <c r="AV15" i="3" s="1"/>
  <c r="BP15" i="2"/>
  <c r="BQ15" i="2" s="1"/>
  <c r="AW15" i="3" s="1"/>
  <c r="BF16" i="2"/>
  <c r="BG16" i="2" s="1"/>
  <c r="AR16" i="3" s="1"/>
  <c r="BH16" i="2"/>
  <c r="BI16" i="2" s="1"/>
  <c r="AS16" i="3" s="1"/>
  <c r="BJ16" i="2"/>
  <c r="BK16" i="2" s="1"/>
  <c r="AT16" i="3" s="1"/>
  <c r="BL16" i="2"/>
  <c r="BM16" i="2" s="1"/>
  <c r="AU16" i="3" s="1"/>
  <c r="BN16" i="2"/>
  <c r="BO16" i="2" s="1"/>
  <c r="AV16" i="3" s="1"/>
  <c r="BP16" i="2"/>
  <c r="BQ16" i="2" s="1"/>
  <c r="AW16" i="3" s="1"/>
  <c r="BF17" i="2"/>
  <c r="BG17" i="2" s="1"/>
  <c r="AR17" i="3" s="1"/>
  <c r="BH17" i="2"/>
  <c r="BI17" i="2" s="1"/>
  <c r="AS17" i="3" s="1"/>
  <c r="BJ17" i="2"/>
  <c r="BK17" i="2" s="1"/>
  <c r="AT17" i="3" s="1"/>
  <c r="BL17" i="2"/>
  <c r="BM17" i="2" s="1"/>
  <c r="AU17" i="3" s="1"/>
  <c r="BN17" i="2"/>
  <c r="BO17" i="2" s="1"/>
  <c r="AV17" i="3" s="1"/>
  <c r="BP17" i="2"/>
  <c r="BQ17" i="2" s="1"/>
  <c r="AW17" i="3" s="1"/>
  <c r="BF18" i="2"/>
  <c r="BG18" i="2" s="1"/>
  <c r="AR18" i="3" s="1"/>
  <c r="BH18" i="2"/>
  <c r="BI18" i="2" s="1"/>
  <c r="AS18" i="3" s="1"/>
  <c r="BJ18" i="2"/>
  <c r="BK18" i="2" s="1"/>
  <c r="AT18" i="3" s="1"/>
  <c r="BL18" i="2"/>
  <c r="BM18" i="2" s="1"/>
  <c r="AU18" i="3" s="1"/>
  <c r="BN18" i="2"/>
  <c r="BO18" i="2" s="1"/>
  <c r="AV18" i="3" s="1"/>
  <c r="BP18" i="2"/>
  <c r="BQ18" i="2" s="1"/>
  <c r="AW18" i="3" s="1"/>
  <c r="BF19" i="2"/>
  <c r="BG19" i="2" s="1"/>
  <c r="AR19" i="3" s="1"/>
  <c r="BH19" i="2"/>
  <c r="BI19" i="2" s="1"/>
  <c r="AS19" i="3" s="1"/>
  <c r="BJ19" i="2"/>
  <c r="BK19" i="2" s="1"/>
  <c r="AT19" i="3" s="1"/>
  <c r="BL19" i="2"/>
  <c r="BM19" i="2" s="1"/>
  <c r="AU19" i="3" s="1"/>
  <c r="BN19" i="2"/>
  <c r="BO19" i="2" s="1"/>
  <c r="AV19" i="3" s="1"/>
  <c r="BP19" i="2"/>
  <c r="BQ19" i="2" s="1"/>
  <c r="AW19" i="3" s="1"/>
  <c r="BF20" i="2"/>
  <c r="BG20" i="2" s="1"/>
  <c r="AR20" i="3" s="1"/>
  <c r="BH20" i="2"/>
  <c r="BI20" i="2" s="1"/>
  <c r="AS20" i="3" s="1"/>
  <c r="BJ20" i="2"/>
  <c r="BK20" i="2" s="1"/>
  <c r="AT20" i="3" s="1"/>
  <c r="BL20" i="2"/>
  <c r="BM20" i="2" s="1"/>
  <c r="AU20" i="3" s="1"/>
  <c r="BN20" i="2"/>
  <c r="BO20" i="2" s="1"/>
  <c r="AV20" i="3" s="1"/>
  <c r="BP20" i="2"/>
  <c r="BQ20" i="2" s="1"/>
  <c r="AW20" i="3" s="1"/>
  <c r="BF21" i="2"/>
  <c r="BG21" i="2" s="1"/>
  <c r="AR21" i="3" s="1"/>
  <c r="BH21" i="2"/>
  <c r="BI21" i="2" s="1"/>
  <c r="AS21" i="3" s="1"/>
  <c r="BJ21" i="2"/>
  <c r="BK21" i="2" s="1"/>
  <c r="AT21" i="3" s="1"/>
  <c r="BL21" i="2"/>
  <c r="BM21" i="2" s="1"/>
  <c r="AU21" i="3" s="1"/>
  <c r="BN21" i="2"/>
  <c r="BO21" i="2" s="1"/>
  <c r="AV21" i="3" s="1"/>
  <c r="BP21" i="2"/>
  <c r="BQ21" i="2" s="1"/>
  <c r="AW21" i="3" s="1"/>
  <c r="BF22" i="2"/>
  <c r="BG22" i="2" s="1"/>
  <c r="AR22" i="3" s="1"/>
  <c r="BH22" i="2"/>
  <c r="BI22" i="2" s="1"/>
  <c r="AS22" i="3" s="1"/>
  <c r="BJ22" i="2"/>
  <c r="BK22" i="2" s="1"/>
  <c r="AT22" i="3" s="1"/>
  <c r="BL22" i="2"/>
  <c r="BM22" i="2" s="1"/>
  <c r="AU22" i="3" s="1"/>
  <c r="BN22" i="2"/>
  <c r="BO22" i="2" s="1"/>
  <c r="AV22" i="3" s="1"/>
  <c r="BP22" i="2"/>
  <c r="BQ22" i="2" s="1"/>
  <c r="AW22" i="3" s="1"/>
  <c r="BF23" i="2"/>
  <c r="BG23" i="2" s="1"/>
  <c r="AR23" i="3" s="1"/>
  <c r="BH23" i="2"/>
  <c r="BI23" i="2" s="1"/>
  <c r="AS23" i="3" s="1"/>
  <c r="BJ23" i="2"/>
  <c r="BK23" i="2" s="1"/>
  <c r="AT23" i="3" s="1"/>
  <c r="BL23" i="2"/>
  <c r="BM23" i="2" s="1"/>
  <c r="AU23" i="3" s="1"/>
  <c r="BN23" i="2"/>
  <c r="BO23" i="2" s="1"/>
  <c r="AV23" i="3" s="1"/>
  <c r="BP23" i="2"/>
  <c r="BQ23" i="2" s="1"/>
  <c r="AW23" i="3" s="1"/>
  <c r="BF24" i="2"/>
  <c r="BG24" i="2" s="1"/>
  <c r="AR24" i="3" s="1"/>
  <c r="BH24" i="2"/>
  <c r="BI24" i="2" s="1"/>
  <c r="AS24" i="3" s="1"/>
  <c r="BJ24" i="2"/>
  <c r="BK24" i="2" s="1"/>
  <c r="AT24" i="3" s="1"/>
  <c r="BL24" i="2"/>
  <c r="BM24" i="2" s="1"/>
  <c r="AU24" i="3" s="1"/>
  <c r="BN24" i="2"/>
  <c r="BO24" i="2" s="1"/>
  <c r="AV24" i="3" s="1"/>
  <c r="BP24" i="2"/>
  <c r="BQ24" i="2" s="1"/>
  <c r="AW24" i="3" s="1"/>
  <c r="BF25" i="2"/>
  <c r="BG25" i="2" s="1"/>
  <c r="AR25" i="3" s="1"/>
  <c r="BH25" i="2"/>
  <c r="BI25" i="2" s="1"/>
  <c r="AS25" i="3" s="1"/>
  <c r="BJ25" i="2"/>
  <c r="BK25" i="2" s="1"/>
  <c r="AT25" i="3" s="1"/>
  <c r="BL25" i="2"/>
  <c r="BM25" i="2" s="1"/>
  <c r="AU25" i="3" s="1"/>
  <c r="BN25" i="2"/>
  <c r="BO25" i="2" s="1"/>
  <c r="AV25" i="3" s="1"/>
  <c r="BP25" i="2"/>
  <c r="BQ25" i="2" s="1"/>
  <c r="AW25" i="3" s="1"/>
  <c r="BF26" i="2"/>
  <c r="BG26" i="2" s="1"/>
  <c r="AR26" i="3" s="1"/>
  <c r="BH26" i="2"/>
  <c r="BI26" i="2" s="1"/>
  <c r="AS26" i="3" s="1"/>
  <c r="BJ26" i="2"/>
  <c r="BK26" i="2" s="1"/>
  <c r="AT26" i="3" s="1"/>
  <c r="BL26" i="2"/>
  <c r="BM26" i="2" s="1"/>
  <c r="AU26" i="3" s="1"/>
  <c r="BN26" i="2"/>
  <c r="BO26" i="2" s="1"/>
  <c r="AV26" i="3" s="1"/>
  <c r="BP26" i="2"/>
  <c r="BQ26" i="2" s="1"/>
  <c r="AW26" i="3" s="1"/>
  <c r="BF27" i="2"/>
  <c r="BG27" i="2" s="1"/>
  <c r="AR27" i="3" s="1"/>
  <c r="BH27" i="2"/>
  <c r="BI27" i="2" s="1"/>
  <c r="AS27" i="3" s="1"/>
  <c r="BJ27" i="2"/>
  <c r="BK27" i="2" s="1"/>
  <c r="AT27" i="3" s="1"/>
  <c r="BL27" i="2"/>
  <c r="BM27" i="2" s="1"/>
  <c r="AU27" i="3" s="1"/>
  <c r="BN27" i="2"/>
  <c r="BO27" i="2" s="1"/>
  <c r="AV27" i="3" s="1"/>
  <c r="BP27" i="2"/>
  <c r="BQ27" i="2" s="1"/>
  <c r="AW27" i="3" s="1"/>
  <c r="BF28" i="2"/>
  <c r="BG28" i="2" s="1"/>
  <c r="AR28" i="3" s="1"/>
  <c r="BH28" i="2"/>
  <c r="BI28" i="2" s="1"/>
  <c r="AS28" i="3" s="1"/>
  <c r="BJ28" i="2"/>
  <c r="BK28" i="2" s="1"/>
  <c r="AT28" i="3" s="1"/>
  <c r="BL28" i="2"/>
  <c r="BM28" i="2" s="1"/>
  <c r="AU28" i="3" s="1"/>
  <c r="BN28" i="2"/>
  <c r="BO28" i="2" s="1"/>
  <c r="AV28" i="3" s="1"/>
  <c r="BP28" i="2"/>
  <c r="BQ28" i="2" s="1"/>
  <c r="AW28" i="3" s="1"/>
  <c r="BF29" i="2"/>
  <c r="BG29" i="2" s="1"/>
  <c r="AR29" i="3" s="1"/>
  <c r="BH29" i="2"/>
  <c r="BI29" i="2" s="1"/>
  <c r="AS29" i="3" s="1"/>
  <c r="BJ29" i="2"/>
  <c r="BK29" i="2" s="1"/>
  <c r="AT29" i="3" s="1"/>
  <c r="BL29" i="2"/>
  <c r="BM29" i="2" s="1"/>
  <c r="AU29" i="3" s="1"/>
  <c r="BN29" i="2"/>
  <c r="BO29" i="2" s="1"/>
  <c r="AV29" i="3" s="1"/>
  <c r="BP29" i="2"/>
  <c r="BQ29" i="2" s="1"/>
  <c r="AW29" i="3" s="1"/>
  <c r="BF30" i="2"/>
  <c r="BG30" i="2" s="1"/>
  <c r="AR30" i="3" s="1"/>
  <c r="BH30" i="2"/>
  <c r="BI30" i="2" s="1"/>
  <c r="AS30" i="3" s="1"/>
  <c r="BJ30" i="2"/>
  <c r="BK30" i="2" s="1"/>
  <c r="AT30" i="3" s="1"/>
  <c r="BL30" i="2"/>
  <c r="BM30" i="2" s="1"/>
  <c r="AU30" i="3" s="1"/>
  <c r="BN30" i="2"/>
  <c r="BO30" i="2" s="1"/>
  <c r="AV30" i="3" s="1"/>
  <c r="BP30" i="2"/>
  <c r="BQ30" i="2" s="1"/>
  <c r="AW30" i="3" s="1"/>
  <c r="BF31" i="2"/>
  <c r="BG31" i="2" s="1"/>
  <c r="AR31" i="3" s="1"/>
  <c r="BH31" i="2"/>
  <c r="BI31" i="2" s="1"/>
  <c r="AS31" i="3" s="1"/>
  <c r="BJ31" i="2"/>
  <c r="BK31" i="2" s="1"/>
  <c r="AT31" i="3" s="1"/>
  <c r="BL31" i="2"/>
  <c r="BM31" i="2" s="1"/>
  <c r="AU31" i="3" s="1"/>
  <c r="BN31" i="2"/>
  <c r="BO31" i="2" s="1"/>
  <c r="AV31" i="3" s="1"/>
  <c r="BP31" i="2"/>
  <c r="BQ31" i="2" s="1"/>
  <c r="AW31" i="3" s="1"/>
  <c r="BF32" i="2"/>
  <c r="BG32" i="2" s="1"/>
  <c r="AR32" i="3" s="1"/>
  <c r="BH32" i="2"/>
  <c r="BI32" i="2" s="1"/>
  <c r="AS32" i="3" s="1"/>
  <c r="BJ32" i="2"/>
  <c r="BK32" i="2" s="1"/>
  <c r="AT32" i="3" s="1"/>
  <c r="BL32" i="2"/>
  <c r="BM32" i="2" s="1"/>
  <c r="AU32" i="3" s="1"/>
  <c r="BN32" i="2"/>
  <c r="BO32" i="2" s="1"/>
  <c r="AV32" i="3" s="1"/>
  <c r="BP32" i="2"/>
  <c r="BQ32" i="2" s="1"/>
  <c r="AW32" i="3" s="1"/>
  <c r="BF33" i="2"/>
  <c r="BG33" i="2" s="1"/>
  <c r="AR33" i="3" s="1"/>
  <c r="BH33" i="2"/>
  <c r="BI33" i="2" s="1"/>
  <c r="AS33" i="3" s="1"/>
  <c r="BJ33" i="2"/>
  <c r="BK33" i="2" s="1"/>
  <c r="AT33" i="3" s="1"/>
  <c r="BL33" i="2"/>
  <c r="BM33" i="2" s="1"/>
  <c r="AU33" i="3" s="1"/>
  <c r="BN33" i="2"/>
  <c r="BO33" i="2" s="1"/>
  <c r="AV33" i="3" s="1"/>
  <c r="BP33" i="2"/>
  <c r="BQ33" i="2" s="1"/>
  <c r="AW33" i="3" s="1"/>
  <c r="BF34" i="2"/>
  <c r="BG34" i="2" s="1"/>
  <c r="AR34" i="3" s="1"/>
  <c r="BH34" i="2"/>
  <c r="BI34" i="2" s="1"/>
  <c r="AS34" i="3" s="1"/>
  <c r="BJ34" i="2"/>
  <c r="BK34" i="2" s="1"/>
  <c r="AT34" i="3" s="1"/>
  <c r="BL34" i="2"/>
  <c r="BM34" i="2" s="1"/>
  <c r="AU34" i="3" s="1"/>
  <c r="BN34" i="2"/>
  <c r="BO34" i="2" s="1"/>
  <c r="AV34" i="3" s="1"/>
  <c r="BP34" i="2"/>
  <c r="BQ34" i="2" s="1"/>
  <c r="AW34" i="3" s="1"/>
  <c r="BF35" i="2"/>
  <c r="BG35" i="2" s="1"/>
  <c r="AR35" i="3" s="1"/>
  <c r="BH35" i="2"/>
  <c r="BI35" i="2" s="1"/>
  <c r="AS35" i="3" s="1"/>
  <c r="BJ35" i="2"/>
  <c r="BK35" i="2" s="1"/>
  <c r="AT35" i="3" s="1"/>
  <c r="BL35" i="2"/>
  <c r="BM35" i="2" s="1"/>
  <c r="AU35" i="3" s="1"/>
  <c r="BN35" i="2"/>
  <c r="BO35" i="2" s="1"/>
  <c r="AV35" i="3" s="1"/>
  <c r="BP35" i="2"/>
  <c r="BQ35" i="2" s="1"/>
  <c r="AW35" i="3" s="1"/>
  <c r="BF36" i="2"/>
  <c r="BG36" i="2" s="1"/>
  <c r="BH36" i="2"/>
  <c r="BI36" i="2" s="1"/>
  <c r="BJ36" i="2"/>
  <c r="BK36" i="2" s="1"/>
  <c r="BL36" i="2"/>
  <c r="BM36" i="2" s="1"/>
  <c r="BN36" i="2"/>
  <c r="BO36" i="2" s="1"/>
  <c r="BP36" i="2"/>
  <c r="BQ36" i="2" s="1"/>
  <c r="BF37" i="2"/>
  <c r="BG37" i="2" s="1"/>
  <c r="AR36" i="3" s="1"/>
  <c r="BH37" i="2"/>
  <c r="BI37" i="2" s="1"/>
  <c r="AS36" i="3" s="1"/>
  <c r="BJ37" i="2"/>
  <c r="BK37" i="2" s="1"/>
  <c r="AT36" i="3" s="1"/>
  <c r="BL37" i="2"/>
  <c r="BM37" i="2" s="1"/>
  <c r="AU36" i="3" s="1"/>
  <c r="BN37" i="2"/>
  <c r="BO37" i="2" s="1"/>
  <c r="AV36" i="3" s="1"/>
  <c r="BP37" i="2"/>
  <c r="BQ37" i="2" s="1"/>
  <c r="AW36" i="3" s="1"/>
  <c r="BF38" i="2"/>
  <c r="BG38" i="2" s="1"/>
  <c r="AR37" i="3" s="1"/>
  <c r="BH38" i="2"/>
  <c r="BI38" i="2" s="1"/>
  <c r="AS37" i="3" s="1"/>
  <c r="BJ38" i="2"/>
  <c r="BK38" i="2" s="1"/>
  <c r="AT37" i="3" s="1"/>
  <c r="BL38" i="2"/>
  <c r="BM38" i="2" s="1"/>
  <c r="AU37" i="3" s="1"/>
  <c r="BN38" i="2"/>
  <c r="BO38" i="2" s="1"/>
  <c r="AV37" i="3" s="1"/>
  <c r="BP38" i="2"/>
  <c r="BQ38" i="2" s="1"/>
  <c r="AW37" i="3" s="1"/>
  <c r="BF39" i="2"/>
  <c r="BG39" i="2" s="1"/>
  <c r="AR38" i="3" s="1"/>
  <c r="BH39" i="2"/>
  <c r="BI39" i="2" s="1"/>
  <c r="AS38" i="3" s="1"/>
  <c r="BJ39" i="2"/>
  <c r="BK39" i="2" s="1"/>
  <c r="AT38" i="3" s="1"/>
  <c r="BL39" i="2"/>
  <c r="BM39" i="2" s="1"/>
  <c r="AU38" i="3" s="1"/>
  <c r="BN39" i="2"/>
  <c r="BO39" i="2" s="1"/>
  <c r="AV38" i="3" s="1"/>
  <c r="BP39" i="2"/>
  <c r="BQ39" i="2" s="1"/>
  <c r="AW38" i="3" s="1"/>
  <c r="BF40" i="2"/>
  <c r="BG40" i="2" s="1"/>
  <c r="AR39" i="3" s="1"/>
  <c r="BH40" i="2"/>
  <c r="BI40" i="2" s="1"/>
  <c r="AS39" i="3" s="1"/>
  <c r="BJ40" i="2"/>
  <c r="BK40" i="2" s="1"/>
  <c r="AT39" i="3" s="1"/>
  <c r="BL40" i="2"/>
  <c r="BM40" i="2" s="1"/>
  <c r="BN40" i="2"/>
  <c r="BO40" i="2" s="1"/>
  <c r="AV39" i="3" s="1"/>
  <c r="BP40" i="2"/>
  <c r="BQ40" i="2" s="1"/>
  <c r="AW39" i="3" s="1"/>
  <c r="BF41" i="2"/>
  <c r="BG41" i="2" s="1"/>
  <c r="AR40" i="3" s="1"/>
  <c r="BH41" i="2"/>
  <c r="BI41" i="2" s="1"/>
  <c r="AS40" i="3" s="1"/>
  <c r="BJ41" i="2"/>
  <c r="BK41" i="2" s="1"/>
  <c r="AT40" i="3" s="1"/>
  <c r="BL41" i="2"/>
  <c r="BM41" i="2" s="1"/>
  <c r="AU40" i="3" s="1"/>
  <c r="BN41" i="2"/>
  <c r="BO41" i="2" s="1"/>
  <c r="AV40" i="3" s="1"/>
  <c r="BP41" i="2"/>
  <c r="BQ41" i="2" s="1"/>
  <c r="AW40" i="3" s="1"/>
  <c r="BF42" i="2"/>
  <c r="BG42" i="2" s="1"/>
  <c r="AR41" i="3" s="1"/>
  <c r="BH42" i="2"/>
  <c r="BI42" i="2" s="1"/>
  <c r="AS41" i="3" s="1"/>
  <c r="BJ42" i="2"/>
  <c r="BK42" i="2" s="1"/>
  <c r="AT41" i="3" s="1"/>
  <c r="BL42" i="2"/>
  <c r="BM42" i="2" s="1"/>
  <c r="AU41" i="3" s="1"/>
  <c r="BN42" i="2"/>
  <c r="BO42" i="2" s="1"/>
  <c r="AV41" i="3" s="1"/>
  <c r="BP42" i="2"/>
  <c r="BQ42" i="2" s="1"/>
  <c r="AW41" i="3" s="1"/>
  <c r="BF43" i="2"/>
  <c r="BG43" i="2" s="1"/>
  <c r="AR42" i="3" s="1"/>
  <c r="BH43" i="2"/>
  <c r="BI43" i="2" s="1"/>
  <c r="AS42" i="3" s="1"/>
  <c r="BJ43" i="2"/>
  <c r="BK43" i="2" s="1"/>
  <c r="AT42" i="3" s="1"/>
  <c r="BL43" i="2"/>
  <c r="BM43" i="2" s="1"/>
  <c r="AU42" i="3" s="1"/>
  <c r="BN43" i="2"/>
  <c r="BO43" i="2" s="1"/>
  <c r="AV42" i="3" s="1"/>
  <c r="BP43" i="2"/>
  <c r="BQ43" i="2" s="1"/>
  <c r="AW42" i="3" s="1"/>
  <c r="BF44" i="2"/>
  <c r="BG44" i="2" s="1"/>
  <c r="AR43" i="3" s="1"/>
  <c r="BH44" i="2"/>
  <c r="BI44" i="2" s="1"/>
  <c r="AS43" i="3" s="1"/>
  <c r="BJ44" i="2"/>
  <c r="BK44" i="2" s="1"/>
  <c r="AT43" i="3" s="1"/>
  <c r="BL44" i="2"/>
  <c r="BM44" i="2" s="1"/>
  <c r="AU43" i="3" s="1"/>
  <c r="BN44" i="2"/>
  <c r="BO44" i="2" s="1"/>
  <c r="AV43" i="3" s="1"/>
  <c r="BP44" i="2"/>
  <c r="BQ44" i="2" s="1"/>
  <c r="AW43" i="3" s="1"/>
  <c r="BF45" i="2"/>
  <c r="BG45" i="2" s="1"/>
  <c r="AR44" i="3" s="1"/>
  <c r="BH45" i="2"/>
  <c r="BI45" i="2" s="1"/>
  <c r="AS44" i="3" s="1"/>
  <c r="BJ45" i="2"/>
  <c r="BK45" i="2" s="1"/>
  <c r="AT44" i="3" s="1"/>
  <c r="BL45" i="2"/>
  <c r="BM45" i="2" s="1"/>
  <c r="AU44" i="3" s="1"/>
  <c r="BN45" i="2"/>
  <c r="BO45" i="2" s="1"/>
  <c r="AV44" i="3" s="1"/>
  <c r="BP45" i="2"/>
  <c r="BQ45" i="2" s="1"/>
  <c r="AW44" i="3" s="1"/>
  <c r="BF46" i="2"/>
  <c r="BG46" i="2" s="1"/>
  <c r="BH46" i="2"/>
  <c r="BI46" i="2" s="1"/>
  <c r="BJ46" i="2"/>
  <c r="BK46" i="2" s="1"/>
  <c r="BL46" i="2"/>
  <c r="BM46" i="2" s="1"/>
  <c r="BN46" i="2"/>
  <c r="BO46" i="2" s="1"/>
  <c r="BP46" i="2"/>
  <c r="BQ46" i="2" s="1"/>
  <c r="BF47" i="2"/>
  <c r="BG47" i="2" s="1"/>
  <c r="AR46" i="3" s="1"/>
  <c r="BH47" i="2"/>
  <c r="BI47" i="2" s="1"/>
  <c r="AS46" i="3" s="1"/>
  <c r="BJ47" i="2"/>
  <c r="BK47" i="2" s="1"/>
  <c r="AT46" i="3" s="1"/>
  <c r="BL47" i="2"/>
  <c r="BM47" i="2" s="1"/>
  <c r="BN47" i="2"/>
  <c r="BO47" i="2" s="1"/>
  <c r="AV46" i="3" s="1"/>
  <c r="BP47" i="2"/>
  <c r="BQ47" i="2" s="1"/>
  <c r="AW46" i="3" s="1"/>
  <c r="BF48" i="2"/>
  <c r="BG48" i="2" s="1"/>
  <c r="AR47" i="3" s="1"/>
  <c r="BH48" i="2"/>
  <c r="BI48" i="2" s="1"/>
  <c r="AS47" i="3" s="1"/>
  <c r="BJ48" i="2"/>
  <c r="BK48" i="2" s="1"/>
  <c r="AT47" i="3" s="1"/>
  <c r="BL48" i="2"/>
  <c r="BM48" i="2" s="1"/>
  <c r="AU47" i="3" s="1"/>
  <c r="BN48" i="2"/>
  <c r="BO48" i="2" s="1"/>
  <c r="AV47" i="3" s="1"/>
  <c r="BP48" i="2"/>
  <c r="BQ48" i="2" s="1"/>
  <c r="AW47" i="3" s="1"/>
  <c r="BF49" i="2"/>
  <c r="BG49" i="2" s="1"/>
  <c r="AR48" i="3" s="1"/>
  <c r="BH49" i="2"/>
  <c r="BI49" i="2" s="1"/>
  <c r="AS48" i="3" s="1"/>
  <c r="BJ49" i="2"/>
  <c r="BK49" i="2" s="1"/>
  <c r="AT48" i="3" s="1"/>
  <c r="BL49" i="2"/>
  <c r="BM49" i="2" s="1"/>
  <c r="AU48" i="3" s="1"/>
  <c r="BN49" i="2"/>
  <c r="BO49" i="2" s="1"/>
  <c r="AV48" i="3" s="1"/>
  <c r="BP49" i="2"/>
  <c r="BQ49" i="2" s="1"/>
  <c r="AW48" i="3" s="1"/>
  <c r="BF50" i="2"/>
  <c r="BG50" i="2" s="1"/>
  <c r="BH50" i="2"/>
  <c r="BI50" i="2" s="1"/>
  <c r="BJ50" i="2"/>
  <c r="BK50" i="2" s="1"/>
  <c r="BL50" i="2"/>
  <c r="BM50" i="2" s="1"/>
  <c r="BN50" i="2"/>
  <c r="BO50" i="2" s="1"/>
  <c r="BP50" i="2"/>
  <c r="BQ50" i="2" s="1"/>
  <c r="BF51" i="2"/>
  <c r="BG51" i="2" s="1"/>
  <c r="AR49" i="3" s="1"/>
  <c r="BH51" i="2"/>
  <c r="BI51" i="2" s="1"/>
  <c r="AS49" i="3" s="1"/>
  <c r="BJ51" i="2"/>
  <c r="BK51" i="2" s="1"/>
  <c r="AT49" i="3" s="1"/>
  <c r="BL51" i="2"/>
  <c r="BM51" i="2" s="1"/>
  <c r="AU49" i="3" s="1"/>
  <c r="BN51" i="2"/>
  <c r="BO51" i="2" s="1"/>
  <c r="AV49" i="3" s="1"/>
  <c r="BP51" i="2"/>
  <c r="BQ51" i="2" s="1"/>
  <c r="AW49" i="3" s="1"/>
  <c r="BF52" i="2"/>
  <c r="BG52" i="2" s="1"/>
  <c r="AR50" i="3" s="1"/>
  <c r="BH52" i="2"/>
  <c r="BI52" i="2" s="1"/>
  <c r="AS50" i="3" s="1"/>
  <c r="BJ52" i="2"/>
  <c r="BK52" i="2" s="1"/>
  <c r="AT50" i="3" s="1"/>
  <c r="BL52" i="2"/>
  <c r="BM52" i="2" s="1"/>
  <c r="AU50" i="3" s="1"/>
  <c r="BN52" i="2"/>
  <c r="BO52" i="2" s="1"/>
  <c r="AV50" i="3" s="1"/>
  <c r="BP52" i="2"/>
  <c r="BQ52" i="2" s="1"/>
  <c r="AW50" i="3" s="1"/>
  <c r="BF53" i="2"/>
  <c r="BG53" i="2" s="1"/>
  <c r="AR51" i="3" s="1"/>
  <c r="BH53" i="2"/>
  <c r="BI53" i="2" s="1"/>
  <c r="AS51" i="3" s="1"/>
  <c r="BJ53" i="2"/>
  <c r="BK53" i="2" s="1"/>
  <c r="AT51" i="3" s="1"/>
  <c r="BL53" i="2"/>
  <c r="BM53" i="2" s="1"/>
  <c r="AU51" i="3" s="1"/>
  <c r="BN53" i="2"/>
  <c r="BO53" i="2" s="1"/>
  <c r="AV51" i="3" s="1"/>
  <c r="BP53" i="2"/>
  <c r="BQ53" i="2" s="1"/>
  <c r="AW51" i="3" s="1"/>
  <c r="BF54" i="2"/>
  <c r="BG54" i="2" s="1"/>
  <c r="AR52" i="3" s="1"/>
  <c r="BH54" i="2"/>
  <c r="BI54" i="2" s="1"/>
  <c r="AS52" i="3" s="1"/>
  <c r="BJ54" i="2"/>
  <c r="BK54" i="2" s="1"/>
  <c r="AT52" i="3" s="1"/>
  <c r="BL54" i="2"/>
  <c r="BM54" i="2" s="1"/>
  <c r="BN54" i="2"/>
  <c r="BO54" i="2" s="1"/>
  <c r="AV52" i="3" s="1"/>
  <c r="BP54" i="2"/>
  <c r="BQ54" i="2" s="1"/>
  <c r="AW52" i="3" s="1"/>
  <c r="BF55" i="2"/>
  <c r="BG55" i="2" s="1"/>
  <c r="AR53" i="3" s="1"/>
  <c r="BH55" i="2"/>
  <c r="BI55" i="2" s="1"/>
  <c r="AS53" i="3" s="1"/>
  <c r="BJ55" i="2"/>
  <c r="BK55" i="2" s="1"/>
  <c r="AT53" i="3" s="1"/>
  <c r="BL55" i="2"/>
  <c r="BM55" i="2" s="1"/>
  <c r="AU53" i="3" s="1"/>
  <c r="BN55" i="2"/>
  <c r="BO55" i="2" s="1"/>
  <c r="AV53" i="3" s="1"/>
  <c r="BP55" i="2"/>
  <c r="BQ55" i="2" s="1"/>
  <c r="AW53" i="3" s="1"/>
  <c r="BF56" i="2"/>
  <c r="BG56" i="2" s="1"/>
  <c r="AR54" i="3" s="1"/>
  <c r="BH56" i="2"/>
  <c r="BI56" i="2" s="1"/>
  <c r="AS54" i="3" s="1"/>
  <c r="BJ56" i="2"/>
  <c r="BK56" i="2" s="1"/>
  <c r="AT54" i="3" s="1"/>
  <c r="BL56" i="2"/>
  <c r="BM56" i="2" s="1"/>
  <c r="BN56" i="2"/>
  <c r="BO56" i="2" s="1"/>
  <c r="AV54" i="3" s="1"/>
  <c r="BP56" i="2"/>
  <c r="BQ56" i="2" s="1"/>
  <c r="AW54" i="3" s="1"/>
  <c r="BF57" i="2"/>
  <c r="BG57" i="2" s="1"/>
  <c r="AR55" i="3" s="1"/>
  <c r="BH57" i="2"/>
  <c r="BI57" i="2" s="1"/>
  <c r="AS55" i="3" s="1"/>
  <c r="BJ57" i="2"/>
  <c r="BK57" i="2" s="1"/>
  <c r="AT55" i="3" s="1"/>
  <c r="BL57" i="2"/>
  <c r="BM57" i="2" s="1"/>
  <c r="AU55" i="3" s="1"/>
  <c r="BN57" i="2"/>
  <c r="BO57" i="2" s="1"/>
  <c r="AV55" i="3" s="1"/>
  <c r="BP57" i="2"/>
  <c r="BQ57" i="2" s="1"/>
  <c r="AW55" i="3" s="1"/>
  <c r="BF58" i="2"/>
  <c r="BG58" i="2" s="1"/>
  <c r="AR56" i="3" s="1"/>
  <c r="BH58" i="2"/>
  <c r="BI58" i="2" s="1"/>
  <c r="AS56" i="3" s="1"/>
  <c r="BJ58" i="2"/>
  <c r="BK58" i="2" s="1"/>
  <c r="AT56" i="3" s="1"/>
  <c r="BL58" i="2"/>
  <c r="BM58" i="2" s="1"/>
  <c r="AU56" i="3" s="1"/>
  <c r="BN58" i="2"/>
  <c r="BO58" i="2" s="1"/>
  <c r="AV56" i="3" s="1"/>
  <c r="BP58" i="2"/>
  <c r="BQ58" i="2" s="1"/>
  <c r="AW56" i="3" s="1"/>
  <c r="BF59" i="2"/>
  <c r="BG59" i="2" s="1"/>
  <c r="AR57" i="3" s="1"/>
  <c r="BH59" i="2"/>
  <c r="BI59" i="2" s="1"/>
  <c r="AS57" i="3" s="1"/>
  <c r="BJ59" i="2"/>
  <c r="BK59" i="2" s="1"/>
  <c r="AT57" i="3" s="1"/>
  <c r="BL59" i="2"/>
  <c r="BM59" i="2" s="1"/>
  <c r="AU57" i="3" s="1"/>
  <c r="BN59" i="2"/>
  <c r="BO59" i="2" s="1"/>
  <c r="AV57" i="3" s="1"/>
  <c r="BP59" i="2"/>
  <c r="BQ59" i="2" s="1"/>
  <c r="AW57" i="3" s="1"/>
  <c r="BF60" i="2"/>
  <c r="BG60" i="2" s="1"/>
  <c r="AR58" i="3" s="1"/>
  <c r="BH60" i="2"/>
  <c r="BI60" i="2" s="1"/>
  <c r="AS58" i="3" s="1"/>
  <c r="BJ60" i="2"/>
  <c r="BK60" i="2" s="1"/>
  <c r="AT58" i="3" s="1"/>
  <c r="BL60" i="2"/>
  <c r="BM60" i="2" s="1"/>
  <c r="AU58" i="3" s="1"/>
  <c r="BN60" i="2"/>
  <c r="BO60" i="2" s="1"/>
  <c r="AV58" i="3" s="1"/>
  <c r="BP60" i="2"/>
  <c r="BQ60" i="2" s="1"/>
  <c r="AW58" i="3" s="1"/>
  <c r="BF61" i="2"/>
  <c r="BG61" i="2" s="1"/>
  <c r="AR59" i="3" s="1"/>
  <c r="BH61" i="2"/>
  <c r="BI61" i="2" s="1"/>
  <c r="AS59" i="3" s="1"/>
  <c r="BJ61" i="2"/>
  <c r="BK61" i="2" s="1"/>
  <c r="AT59" i="3" s="1"/>
  <c r="BL61" i="2"/>
  <c r="BM61" i="2" s="1"/>
  <c r="AU59" i="3" s="1"/>
  <c r="BN61" i="2"/>
  <c r="BO61" i="2" s="1"/>
  <c r="AV59" i="3" s="1"/>
  <c r="BP61" i="2"/>
  <c r="BQ61" i="2" s="1"/>
  <c r="AW59" i="3" s="1"/>
  <c r="BF62" i="2"/>
  <c r="BG62" i="2" s="1"/>
  <c r="AR60" i="3" s="1"/>
  <c r="BH62" i="2"/>
  <c r="BI62" i="2" s="1"/>
  <c r="AS60" i="3" s="1"/>
  <c r="BJ62" i="2"/>
  <c r="BK62" i="2" s="1"/>
  <c r="AT60" i="3" s="1"/>
  <c r="BL62" i="2"/>
  <c r="BM62" i="2" s="1"/>
  <c r="AU60" i="3" s="1"/>
  <c r="BN62" i="2"/>
  <c r="BO62" i="2" s="1"/>
  <c r="AV60" i="3" s="1"/>
  <c r="BP62" i="2"/>
  <c r="BQ62" i="2" s="1"/>
  <c r="AW60" i="3" s="1"/>
  <c r="BF63" i="2"/>
  <c r="BG63" i="2" s="1"/>
  <c r="AR61" i="3" s="1"/>
  <c r="BH63" i="2"/>
  <c r="BI63" i="2" s="1"/>
  <c r="AS61" i="3" s="1"/>
  <c r="BJ63" i="2"/>
  <c r="BK63" i="2" s="1"/>
  <c r="AT61" i="3" s="1"/>
  <c r="BL63" i="2"/>
  <c r="BM63" i="2" s="1"/>
  <c r="AU61" i="3" s="1"/>
  <c r="BN63" i="2"/>
  <c r="BO63" i="2" s="1"/>
  <c r="AV61" i="3" s="1"/>
  <c r="BP63" i="2"/>
  <c r="BQ63" i="2" s="1"/>
  <c r="AW61" i="3" s="1"/>
  <c r="BF64" i="2"/>
  <c r="BG64" i="2" s="1"/>
  <c r="AR62" i="3" s="1"/>
  <c r="BH64" i="2"/>
  <c r="BI64" i="2" s="1"/>
  <c r="AS62" i="3" s="1"/>
  <c r="BJ64" i="2"/>
  <c r="BK64" i="2" s="1"/>
  <c r="AT62" i="3" s="1"/>
  <c r="BL64" i="2"/>
  <c r="BM64" i="2" s="1"/>
  <c r="BN64" i="2"/>
  <c r="BO64" i="2" s="1"/>
  <c r="AV62" i="3" s="1"/>
  <c r="BP64" i="2"/>
  <c r="BQ64" i="2" s="1"/>
  <c r="AW62" i="3" s="1"/>
  <c r="BF65" i="2"/>
  <c r="BG65" i="2" s="1"/>
  <c r="AR63" i="3" s="1"/>
  <c r="BH65" i="2"/>
  <c r="BI65" i="2" s="1"/>
  <c r="AS63" i="3" s="1"/>
  <c r="BJ65" i="2"/>
  <c r="BK65" i="2" s="1"/>
  <c r="AT63" i="3" s="1"/>
  <c r="BL65" i="2"/>
  <c r="BM65" i="2" s="1"/>
  <c r="AU63" i="3" s="1"/>
  <c r="BN65" i="2"/>
  <c r="BO65" i="2" s="1"/>
  <c r="AV63" i="3" s="1"/>
  <c r="BP65" i="2"/>
  <c r="BQ65" i="2" s="1"/>
  <c r="AW63" i="3" s="1"/>
  <c r="BF66" i="2"/>
  <c r="BG66" i="2" s="1"/>
  <c r="AR64" i="3" s="1"/>
  <c r="BH66" i="2"/>
  <c r="BI66" i="2" s="1"/>
  <c r="AS64" i="3" s="1"/>
  <c r="BJ66" i="2"/>
  <c r="BK66" i="2" s="1"/>
  <c r="AT64" i="3" s="1"/>
  <c r="BL66" i="2"/>
  <c r="BM66" i="2" s="1"/>
  <c r="AU64" i="3" s="1"/>
  <c r="BN66" i="2"/>
  <c r="BO66" i="2" s="1"/>
  <c r="AV64" i="3" s="1"/>
  <c r="BP66" i="2"/>
  <c r="BQ66" i="2" s="1"/>
  <c r="AW64" i="3" s="1"/>
  <c r="BF67" i="2"/>
  <c r="BG67" i="2" s="1"/>
  <c r="AR65" i="3" s="1"/>
  <c r="BH67" i="2"/>
  <c r="BI67" i="2" s="1"/>
  <c r="AS65" i="3" s="1"/>
  <c r="BJ67" i="2"/>
  <c r="BK67" i="2" s="1"/>
  <c r="AT65" i="3" s="1"/>
  <c r="BL67" i="2"/>
  <c r="BM67" i="2" s="1"/>
  <c r="AU65" i="3" s="1"/>
  <c r="BN67" i="2"/>
  <c r="BO67" i="2" s="1"/>
  <c r="AV65" i="3" s="1"/>
  <c r="BP67" i="2"/>
  <c r="BQ67" i="2" s="1"/>
  <c r="AW65" i="3" s="1"/>
  <c r="BF68" i="2"/>
  <c r="BG68" i="2" s="1"/>
  <c r="AR66" i="3" s="1"/>
  <c r="BH68" i="2"/>
  <c r="BI68" i="2" s="1"/>
  <c r="AS66" i="3" s="1"/>
  <c r="BJ68" i="2"/>
  <c r="BK68" i="2" s="1"/>
  <c r="AT66" i="3" s="1"/>
  <c r="BL68" i="2"/>
  <c r="BM68" i="2" s="1"/>
  <c r="AU66" i="3" s="1"/>
  <c r="BN68" i="2"/>
  <c r="BO68" i="2" s="1"/>
  <c r="AV66" i="3" s="1"/>
  <c r="BP68" i="2"/>
  <c r="BQ68" i="2" s="1"/>
  <c r="AW66" i="3" s="1"/>
  <c r="BF69" i="2"/>
  <c r="BG69" i="2" s="1"/>
  <c r="AR67" i="3" s="1"/>
  <c r="BH69" i="2"/>
  <c r="BI69" i="2" s="1"/>
  <c r="AS67" i="3" s="1"/>
  <c r="BJ69" i="2"/>
  <c r="BK69" i="2" s="1"/>
  <c r="AT67" i="3" s="1"/>
  <c r="BL69" i="2"/>
  <c r="BM69" i="2" s="1"/>
  <c r="BN69" i="2"/>
  <c r="BO69" i="2" s="1"/>
  <c r="AV67" i="3" s="1"/>
  <c r="BP69" i="2"/>
  <c r="BQ69" i="2" s="1"/>
  <c r="AW67" i="3" s="1"/>
  <c r="BF70" i="2"/>
  <c r="BG70" i="2" s="1"/>
  <c r="AR68" i="3" s="1"/>
  <c r="BH70" i="2"/>
  <c r="BI70" i="2" s="1"/>
  <c r="AS68" i="3" s="1"/>
  <c r="BJ70" i="2"/>
  <c r="BK70" i="2" s="1"/>
  <c r="AT68" i="3" s="1"/>
  <c r="BL70" i="2"/>
  <c r="BM70" i="2" s="1"/>
  <c r="AU68" i="3" s="1"/>
  <c r="BN70" i="2"/>
  <c r="BO70" i="2" s="1"/>
  <c r="AV68" i="3" s="1"/>
  <c r="BP70" i="2"/>
  <c r="BQ70" i="2" s="1"/>
  <c r="AW68" i="3" s="1"/>
  <c r="BF71" i="2"/>
  <c r="BG71" i="2" s="1"/>
  <c r="AR69" i="3" s="1"/>
  <c r="BH71" i="2"/>
  <c r="BI71" i="2" s="1"/>
  <c r="AS69" i="3" s="1"/>
  <c r="BJ71" i="2"/>
  <c r="BK71" i="2" s="1"/>
  <c r="AT69" i="3" s="1"/>
  <c r="BL71" i="2"/>
  <c r="BM71" i="2" s="1"/>
  <c r="AU69" i="3" s="1"/>
  <c r="BN71" i="2"/>
  <c r="BO71" i="2" s="1"/>
  <c r="AV69" i="3" s="1"/>
  <c r="BP71" i="2"/>
  <c r="BQ71" i="2" s="1"/>
  <c r="AW69" i="3" s="1"/>
  <c r="BF72" i="2"/>
  <c r="BG72" i="2" s="1"/>
  <c r="AR70" i="3" s="1"/>
  <c r="BH72" i="2"/>
  <c r="BI72" i="2" s="1"/>
  <c r="AS70" i="3" s="1"/>
  <c r="BJ72" i="2"/>
  <c r="BK72" i="2" s="1"/>
  <c r="AT70" i="3" s="1"/>
  <c r="BL72" i="2"/>
  <c r="BM72" i="2" s="1"/>
  <c r="AU70" i="3" s="1"/>
  <c r="BN72" i="2"/>
  <c r="BO72" i="2" s="1"/>
  <c r="AV70" i="3" s="1"/>
  <c r="BP72" i="2"/>
  <c r="BQ72" i="2" s="1"/>
  <c r="AW70" i="3" s="1"/>
  <c r="BF73" i="2"/>
  <c r="BG73" i="2" s="1"/>
  <c r="AR71" i="3" s="1"/>
  <c r="BH73" i="2"/>
  <c r="BI73" i="2" s="1"/>
  <c r="AS71" i="3" s="1"/>
  <c r="BJ73" i="2"/>
  <c r="BK73" i="2" s="1"/>
  <c r="AT71" i="3" s="1"/>
  <c r="BL73" i="2"/>
  <c r="BM73" i="2" s="1"/>
  <c r="AU71" i="3" s="1"/>
  <c r="BN73" i="2"/>
  <c r="BO73" i="2" s="1"/>
  <c r="AV71" i="3" s="1"/>
  <c r="BP73" i="2"/>
  <c r="BQ73" i="2" s="1"/>
  <c r="AW71" i="3" s="1"/>
  <c r="BF74" i="2"/>
  <c r="BG74" i="2" s="1"/>
  <c r="AR72" i="3" s="1"/>
  <c r="BH74" i="2"/>
  <c r="BI74" i="2" s="1"/>
  <c r="AS72" i="3" s="1"/>
  <c r="BJ74" i="2"/>
  <c r="BK74" i="2" s="1"/>
  <c r="AT72" i="3" s="1"/>
  <c r="BL74" i="2"/>
  <c r="BM74" i="2" s="1"/>
  <c r="AU72" i="3" s="1"/>
  <c r="BN74" i="2"/>
  <c r="BO74" i="2" s="1"/>
  <c r="AV72" i="3" s="1"/>
  <c r="BP74" i="2"/>
  <c r="BQ74" i="2" s="1"/>
  <c r="AW72" i="3" s="1"/>
  <c r="BF75" i="2"/>
  <c r="BG75" i="2" s="1"/>
  <c r="AR73" i="3" s="1"/>
  <c r="BH75" i="2"/>
  <c r="BI75" i="2" s="1"/>
  <c r="AS73" i="3" s="1"/>
  <c r="BJ75" i="2"/>
  <c r="BK75" i="2" s="1"/>
  <c r="AT73" i="3" s="1"/>
  <c r="BL75" i="2"/>
  <c r="BM75" i="2" s="1"/>
  <c r="AU73" i="3" s="1"/>
  <c r="BN75" i="2"/>
  <c r="BO75" i="2" s="1"/>
  <c r="AV73" i="3" s="1"/>
  <c r="BP75" i="2"/>
  <c r="BQ75" i="2" s="1"/>
  <c r="AW73" i="3" s="1"/>
  <c r="BF76" i="2"/>
  <c r="BG76" i="2" s="1"/>
  <c r="AR74" i="3" s="1"/>
  <c r="BH76" i="2"/>
  <c r="BI76" i="2" s="1"/>
  <c r="AS74" i="3" s="1"/>
  <c r="BJ76" i="2"/>
  <c r="BK76" i="2" s="1"/>
  <c r="AT74" i="3" s="1"/>
  <c r="BL76" i="2"/>
  <c r="BM76" i="2" s="1"/>
  <c r="BN76" i="2"/>
  <c r="BO76" i="2" s="1"/>
  <c r="AV74" i="3" s="1"/>
  <c r="BP76" i="2"/>
  <c r="BQ76" i="2" s="1"/>
  <c r="AW74" i="3" s="1"/>
  <c r="BF77" i="2"/>
  <c r="BG77" i="2" s="1"/>
  <c r="AR75" i="3" s="1"/>
  <c r="BH77" i="2"/>
  <c r="BI77" i="2" s="1"/>
  <c r="AS75" i="3" s="1"/>
  <c r="BJ77" i="2"/>
  <c r="BK77" i="2" s="1"/>
  <c r="AT75" i="3" s="1"/>
  <c r="BL77" i="2"/>
  <c r="BM77" i="2" s="1"/>
  <c r="AU75" i="3" s="1"/>
  <c r="BN77" i="2"/>
  <c r="BO77" i="2" s="1"/>
  <c r="AV75" i="3" s="1"/>
  <c r="BP77" i="2"/>
  <c r="BQ77" i="2" s="1"/>
  <c r="AW75" i="3" s="1"/>
  <c r="BF78" i="2"/>
  <c r="BG78" i="2" s="1"/>
  <c r="AR76" i="3" s="1"/>
  <c r="BH78" i="2"/>
  <c r="BI78" i="2" s="1"/>
  <c r="AS76" i="3" s="1"/>
  <c r="BJ78" i="2"/>
  <c r="BK78" i="2" s="1"/>
  <c r="AT76" i="3" s="1"/>
  <c r="BL78" i="2"/>
  <c r="BM78" i="2" s="1"/>
  <c r="AU76" i="3" s="1"/>
  <c r="BN78" i="2"/>
  <c r="BO78" i="2" s="1"/>
  <c r="AV76" i="3" s="1"/>
  <c r="BP78" i="2"/>
  <c r="BQ78" i="2" s="1"/>
  <c r="AW76" i="3" s="1"/>
  <c r="BF79" i="2"/>
  <c r="BG79" i="2" s="1"/>
  <c r="AR77" i="3" s="1"/>
  <c r="BH79" i="2"/>
  <c r="BI79" i="2" s="1"/>
  <c r="AS77" i="3" s="1"/>
  <c r="BJ79" i="2"/>
  <c r="BK79" i="2" s="1"/>
  <c r="AT77" i="3" s="1"/>
  <c r="BL79" i="2"/>
  <c r="BM79" i="2" s="1"/>
  <c r="AU77" i="3" s="1"/>
  <c r="BN79" i="2"/>
  <c r="BO79" i="2" s="1"/>
  <c r="AV77" i="3" s="1"/>
  <c r="BP79" i="2"/>
  <c r="BQ79" i="2" s="1"/>
  <c r="AW77" i="3" s="1"/>
  <c r="BF80" i="2"/>
  <c r="BG80" i="2" s="1"/>
  <c r="AR78" i="3" s="1"/>
  <c r="BH80" i="2"/>
  <c r="BI80" i="2" s="1"/>
  <c r="AS78" i="3" s="1"/>
  <c r="BJ80" i="2"/>
  <c r="BK80" i="2" s="1"/>
  <c r="AT78" i="3" s="1"/>
  <c r="BL80" i="2"/>
  <c r="BM80" i="2" s="1"/>
  <c r="AU78" i="3" s="1"/>
  <c r="BN80" i="2"/>
  <c r="BO80" i="2" s="1"/>
  <c r="AV78" i="3" s="1"/>
  <c r="BP80" i="2"/>
  <c r="BQ80" i="2" s="1"/>
  <c r="AW78" i="3" s="1"/>
  <c r="BF81" i="2"/>
  <c r="BG81" i="2" s="1"/>
  <c r="AR79" i="3" s="1"/>
  <c r="BH81" i="2"/>
  <c r="BI81" i="2" s="1"/>
  <c r="AS79" i="3" s="1"/>
  <c r="BJ81" i="2"/>
  <c r="BK81" i="2" s="1"/>
  <c r="AT79" i="3" s="1"/>
  <c r="BL81" i="2"/>
  <c r="BM81" i="2" s="1"/>
  <c r="AU79" i="3" s="1"/>
  <c r="BN81" i="2"/>
  <c r="BO81" i="2" s="1"/>
  <c r="AV79" i="3" s="1"/>
  <c r="BP81" i="2"/>
  <c r="BQ81" i="2" s="1"/>
  <c r="AW79" i="3" s="1"/>
  <c r="BF82" i="2"/>
  <c r="BG82" i="2" s="1"/>
  <c r="AR80" i="3" s="1"/>
  <c r="BH82" i="2"/>
  <c r="BI82" i="2" s="1"/>
  <c r="AS80" i="3" s="1"/>
  <c r="BJ82" i="2"/>
  <c r="BK82" i="2" s="1"/>
  <c r="AT80" i="3" s="1"/>
  <c r="BL82" i="2"/>
  <c r="BM82" i="2" s="1"/>
  <c r="AU80" i="3" s="1"/>
  <c r="BN82" i="2"/>
  <c r="BO82" i="2" s="1"/>
  <c r="AV80" i="3" s="1"/>
  <c r="BP82" i="2"/>
  <c r="BQ82" i="2" s="1"/>
  <c r="AW80" i="3" s="1"/>
  <c r="BF83" i="2"/>
  <c r="BG83" i="2" s="1"/>
  <c r="AR81" i="3" s="1"/>
  <c r="BH83" i="2"/>
  <c r="BI83" i="2" s="1"/>
  <c r="AS81" i="3" s="1"/>
  <c r="BJ83" i="2"/>
  <c r="BK83" i="2" s="1"/>
  <c r="AT81" i="3" s="1"/>
  <c r="BL83" i="2"/>
  <c r="BM83" i="2" s="1"/>
  <c r="AU81" i="3" s="1"/>
  <c r="BN83" i="2"/>
  <c r="BO83" i="2" s="1"/>
  <c r="AV81" i="3" s="1"/>
  <c r="BP83" i="2"/>
  <c r="BQ83" i="2" s="1"/>
  <c r="AW81" i="3" s="1"/>
  <c r="BF84" i="2"/>
  <c r="BG84" i="2" s="1"/>
  <c r="AR82" i="3" s="1"/>
  <c r="BH84" i="2"/>
  <c r="BI84" i="2" s="1"/>
  <c r="AS82" i="3" s="1"/>
  <c r="BJ84" i="2"/>
  <c r="BK84" i="2" s="1"/>
  <c r="AT82" i="3" s="1"/>
  <c r="BL84" i="2"/>
  <c r="BM84" i="2" s="1"/>
  <c r="AU82" i="3" s="1"/>
  <c r="BN84" i="2"/>
  <c r="BO84" i="2" s="1"/>
  <c r="AV82" i="3" s="1"/>
  <c r="BP84" i="2"/>
  <c r="BQ84" i="2" s="1"/>
  <c r="AW82" i="3" s="1"/>
  <c r="BF85" i="2"/>
  <c r="BG85" i="2" s="1"/>
  <c r="AR83" i="3" s="1"/>
  <c r="BH85" i="2"/>
  <c r="BI85" i="2" s="1"/>
  <c r="AS83" i="3" s="1"/>
  <c r="BJ85" i="2"/>
  <c r="BK85" i="2" s="1"/>
  <c r="AT83" i="3" s="1"/>
  <c r="BL85" i="2"/>
  <c r="BM85" i="2" s="1"/>
  <c r="AU83" i="3" s="1"/>
  <c r="BN85" i="2"/>
  <c r="BO85" i="2" s="1"/>
  <c r="AV83" i="3" s="1"/>
  <c r="BP85" i="2"/>
  <c r="BQ85" i="2" s="1"/>
  <c r="AW83" i="3" s="1"/>
  <c r="BF86" i="2"/>
  <c r="BG86" i="2" s="1"/>
  <c r="AR84" i="3" s="1"/>
  <c r="BH86" i="2"/>
  <c r="BI86" i="2" s="1"/>
  <c r="AS84" i="3" s="1"/>
  <c r="BJ86" i="2"/>
  <c r="BK86" i="2" s="1"/>
  <c r="AT84" i="3" s="1"/>
  <c r="BL86" i="2"/>
  <c r="BM86" i="2" s="1"/>
  <c r="AU84" i="3" s="1"/>
  <c r="BN86" i="2"/>
  <c r="BO86" i="2" s="1"/>
  <c r="AV84" i="3" s="1"/>
  <c r="BP86" i="2"/>
  <c r="BQ86" i="2" s="1"/>
  <c r="AW84" i="3" s="1"/>
  <c r="BF87" i="2"/>
  <c r="BG87" i="2" s="1"/>
  <c r="AR85" i="3" s="1"/>
  <c r="BH87" i="2"/>
  <c r="BI87" i="2" s="1"/>
  <c r="AS85" i="3" s="1"/>
  <c r="BJ87" i="2"/>
  <c r="BK87" i="2" s="1"/>
  <c r="AT85" i="3" s="1"/>
  <c r="BL87" i="2"/>
  <c r="BM87" i="2" s="1"/>
  <c r="AU85" i="3" s="1"/>
  <c r="BN87" i="2"/>
  <c r="BO87" i="2" s="1"/>
  <c r="AV85" i="3" s="1"/>
  <c r="BP87" i="2"/>
  <c r="BQ87" i="2" s="1"/>
  <c r="AW85" i="3" s="1"/>
  <c r="BF88" i="2"/>
  <c r="BG88" i="2" s="1"/>
  <c r="AR86" i="3" s="1"/>
  <c r="BH88" i="2"/>
  <c r="BI88" i="2" s="1"/>
  <c r="AS86" i="3" s="1"/>
  <c r="BJ88" i="2"/>
  <c r="BK88" i="2" s="1"/>
  <c r="BL88" i="2"/>
  <c r="BM88" i="2" s="1"/>
  <c r="BN88" i="2"/>
  <c r="BO88" i="2" s="1"/>
  <c r="AV86" i="3" s="1"/>
  <c r="BP88" i="2"/>
  <c r="BQ88" i="2" s="1"/>
  <c r="AW86" i="3" s="1"/>
  <c r="BF89" i="2"/>
  <c r="BG89" i="2" s="1"/>
  <c r="AR87" i="3" s="1"/>
  <c r="BH89" i="2"/>
  <c r="BI89" i="2" s="1"/>
  <c r="AS87" i="3" s="1"/>
  <c r="BJ89" i="2"/>
  <c r="BK89" i="2" s="1"/>
  <c r="AT87" i="3" s="1"/>
  <c r="BL89" i="2"/>
  <c r="BM89" i="2" s="1"/>
  <c r="AU87" i="3" s="1"/>
  <c r="BN89" i="2"/>
  <c r="BO89" i="2" s="1"/>
  <c r="AV87" i="3" s="1"/>
  <c r="BP89" i="2"/>
  <c r="BQ89" i="2" s="1"/>
  <c r="AW87" i="3" s="1"/>
  <c r="BF90" i="2"/>
  <c r="BG90" i="2" s="1"/>
  <c r="BH90" i="2"/>
  <c r="BI90" i="2" s="1"/>
  <c r="BJ90" i="2"/>
  <c r="BK90" i="2" s="1"/>
  <c r="BL90" i="2"/>
  <c r="BM90" i="2" s="1"/>
  <c r="BN90" i="2"/>
  <c r="BO90" i="2" s="1"/>
  <c r="BP90" i="2"/>
  <c r="BQ90" i="2" s="1"/>
  <c r="BF91" i="2"/>
  <c r="BG91" i="2" s="1"/>
  <c r="AR88" i="3" s="1"/>
  <c r="BH91" i="2"/>
  <c r="BI91" i="2" s="1"/>
  <c r="AS88" i="3" s="1"/>
  <c r="BJ91" i="2"/>
  <c r="BK91" i="2" s="1"/>
  <c r="AT88" i="3" s="1"/>
  <c r="BL91" i="2"/>
  <c r="BM91" i="2" s="1"/>
  <c r="AU88" i="3" s="1"/>
  <c r="BN91" i="2"/>
  <c r="BO91" i="2" s="1"/>
  <c r="AV88" i="3" s="1"/>
  <c r="BP91" i="2"/>
  <c r="BQ91" i="2" s="1"/>
  <c r="AW88" i="3" s="1"/>
  <c r="BF92" i="2"/>
  <c r="BG92" i="2" s="1"/>
  <c r="AR89" i="3" s="1"/>
  <c r="BH92" i="2"/>
  <c r="BI92" i="2" s="1"/>
  <c r="AS89" i="3" s="1"/>
  <c r="BJ92" i="2"/>
  <c r="BK92" i="2" s="1"/>
  <c r="AT89" i="3" s="1"/>
  <c r="BL92" i="2"/>
  <c r="BM92" i="2" s="1"/>
  <c r="AU89" i="3" s="1"/>
  <c r="BN92" i="2"/>
  <c r="BO92" i="2" s="1"/>
  <c r="AV89" i="3" s="1"/>
  <c r="BP92" i="2"/>
  <c r="BQ92" i="2" s="1"/>
  <c r="AW89" i="3" s="1"/>
  <c r="BF93" i="2"/>
  <c r="BG93" i="2" s="1"/>
  <c r="AR90" i="3" s="1"/>
  <c r="BH93" i="2"/>
  <c r="BI93" i="2" s="1"/>
  <c r="AS90" i="3" s="1"/>
  <c r="BJ93" i="2"/>
  <c r="BK93" i="2" s="1"/>
  <c r="AT90" i="3" s="1"/>
  <c r="BL93" i="2"/>
  <c r="BM93" i="2" s="1"/>
  <c r="AU90" i="3" s="1"/>
  <c r="BN93" i="2"/>
  <c r="BO93" i="2" s="1"/>
  <c r="AV90" i="3" s="1"/>
  <c r="BP93" i="2"/>
  <c r="BQ93" i="2" s="1"/>
  <c r="AW90" i="3" s="1"/>
  <c r="BF94" i="2"/>
  <c r="BG94" i="2" s="1"/>
  <c r="AR91" i="3" s="1"/>
  <c r="BH94" i="2"/>
  <c r="BI94" i="2" s="1"/>
  <c r="AS91" i="3" s="1"/>
  <c r="BJ94" i="2"/>
  <c r="BK94" i="2" s="1"/>
  <c r="AT91" i="3" s="1"/>
  <c r="BL94" i="2"/>
  <c r="BM94" i="2" s="1"/>
  <c r="AU91" i="3" s="1"/>
  <c r="BN94" i="2"/>
  <c r="BO94" i="2" s="1"/>
  <c r="AV91" i="3" s="1"/>
  <c r="BP94" i="2"/>
  <c r="BQ94" i="2" s="1"/>
  <c r="AW91" i="3" s="1"/>
  <c r="BF95" i="2"/>
  <c r="BG95" i="2" s="1"/>
  <c r="AR92" i="3" s="1"/>
  <c r="BH95" i="2"/>
  <c r="BI95" i="2" s="1"/>
  <c r="AS92" i="3" s="1"/>
  <c r="BJ95" i="2"/>
  <c r="BK95" i="2" s="1"/>
  <c r="AT92" i="3" s="1"/>
  <c r="BL95" i="2"/>
  <c r="BM95" i="2" s="1"/>
  <c r="AU92" i="3" s="1"/>
  <c r="BN95" i="2"/>
  <c r="BO95" i="2" s="1"/>
  <c r="AV92" i="3" s="1"/>
  <c r="BP95" i="2"/>
  <c r="BQ95" i="2" s="1"/>
  <c r="AW92" i="3" s="1"/>
  <c r="BF96" i="2"/>
  <c r="BG96" i="2" s="1"/>
  <c r="AR93" i="3" s="1"/>
  <c r="BH96" i="2"/>
  <c r="BI96" i="2" s="1"/>
  <c r="AS93" i="3" s="1"/>
  <c r="BJ96" i="2"/>
  <c r="BK96" i="2" s="1"/>
  <c r="AT93" i="3" s="1"/>
  <c r="BL96" i="2"/>
  <c r="BM96" i="2" s="1"/>
  <c r="AU93" i="3" s="1"/>
  <c r="BN96" i="2"/>
  <c r="BO96" i="2" s="1"/>
  <c r="AV93" i="3" s="1"/>
  <c r="BP96" i="2"/>
  <c r="BQ96" i="2" s="1"/>
  <c r="AW93" i="3" s="1"/>
  <c r="BF97" i="2"/>
  <c r="BG97" i="2" s="1"/>
  <c r="AR94" i="3" s="1"/>
  <c r="BH97" i="2"/>
  <c r="BI97" i="2" s="1"/>
  <c r="AS94" i="3" s="1"/>
  <c r="BJ97" i="2"/>
  <c r="BK97" i="2" s="1"/>
  <c r="AT94" i="3" s="1"/>
  <c r="BL97" i="2"/>
  <c r="BM97" i="2" s="1"/>
  <c r="AU94" i="3" s="1"/>
  <c r="BN97" i="2"/>
  <c r="BO97" i="2" s="1"/>
  <c r="AV94" i="3" s="1"/>
  <c r="BP97" i="2"/>
  <c r="BQ97" i="2" s="1"/>
  <c r="AW94" i="3" s="1"/>
  <c r="BF98" i="2"/>
  <c r="BG98" i="2" s="1"/>
  <c r="AR95" i="3" s="1"/>
  <c r="BH98" i="2"/>
  <c r="BI98" i="2" s="1"/>
  <c r="AS95" i="3" s="1"/>
  <c r="BJ98" i="2"/>
  <c r="BK98" i="2" s="1"/>
  <c r="AT95" i="3" s="1"/>
  <c r="BL98" i="2"/>
  <c r="BM98" i="2" s="1"/>
  <c r="AU95" i="3" s="1"/>
  <c r="BN98" i="2"/>
  <c r="BO98" i="2" s="1"/>
  <c r="AV95" i="3" s="1"/>
  <c r="BP98" i="2"/>
  <c r="BQ98" i="2" s="1"/>
  <c r="AW95" i="3" s="1"/>
  <c r="BF99" i="2"/>
  <c r="BG99" i="2" s="1"/>
  <c r="AR96" i="3" s="1"/>
  <c r="BH99" i="2"/>
  <c r="BI99" i="2" s="1"/>
  <c r="AS96" i="3" s="1"/>
  <c r="BJ99" i="2"/>
  <c r="BK99" i="2" s="1"/>
  <c r="AT96" i="3" s="1"/>
  <c r="BL99" i="2"/>
  <c r="BM99" i="2" s="1"/>
  <c r="AU96" i="3" s="1"/>
  <c r="BN99" i="2"/>
  <c r="BO99" i="2" s="1"/>
  <c r="AV96" i="3" s="1"/>
  <c r="BP99" i="2"/>
  <c r="BQ99" i="2" s="1"/>
  <c r="AW96" i="3" s="1"/>
  <c r="BF100" i="2"/>
  <c r="BG100" i="2" s="1"/>
  <c r="AR97" i="3" s="1"/>
  <c r="BH100" i="2"/>
  <c r="BI100" i="2" s="1"/>
  <c r="AS97" i="3" s="1"/>
  <c r="BJ100" i="2"/>
  <c r="BK100" i="2" s="1"/>
  <c r="AT97" i="3" s="1"/>
  <c r="BL100" i="2"/>
  <c r="BM100" i="2" s="1"/>
  <c r="AU97" i="3" s="1"/>
  <c r="BN100" i="2"/>
  <c r="BO100" i="2" s="1"/>
  <c r="AV97" i="3" s="1"/>
  <c r="BP100" i="2"/>
  <c r="BQ100" i="2" s="1"/>
  <c r="AW97" i="3" s="1"/>
  <c r="BF101" i="2"/>
  <c r="BG101" i="2" s="1"/>
  <c r="AR98" i="3" s="1"/>
  <c r="BH101" i="2"/>
  <c r="BI101" i="2" s="1"/>
  <c r="AS98" i="3" s="1"/>
  <c r="BJ101" i="2"/>
  <c r="BK101" i="2" s="1"/>
  <c r="AT98" i="3" s="1"/>
  <c r="BL101" i="2"/>
  <c r="BM101" i="2" s="1"/>
  <c r="AU98" i="3" s="1"/>
  <c r="BN101" i="2"/>
  <c r="BO101" i="2" s="1"/>
  <c r="AV98" i="3" s="1"/>
  <c r="BP101" i="2"/>
  <c r="BQ101" i="2" s="1"/>
  <c r="AW98" i="3" s="1"/>
  <c r="BF102" i="2"/>
  <c r="BG102" i="2" s="1"/>
  <c r="AR99" i="3" s="1"/>
  <c r="BH102" i="2"/>
  <c r="BI102" i="2" s="1"/>
  <c r="AS99" i="3" s="1"/>
  <c r="BJ102" i="2"/>
  <c r="BK102" i="2" s="1"/>
  <c r="AT99" i="3" s="1"/>
  <c r="BL102" i="2"/>
  <c r="BM102" i="2" s="1"/>
  <c r="AU99" i="3" s="1"/>
  <c r="BN102" i="2"/>
  <c r="BO102" i="2" s="1"/>
  <c r="AV99" i="3" s="1"/>
  <c r="BP102" i="2"/>
  <c r="BQ102" i="2" s="1"/>
  <c r="AW99" i="3" s="1"/>
  <c r="BF103" i="2"/>
  <c r="BG103" i="2" s="1"/>
  <c r="AR100" i="3" s="1"/>
  <c r="BH103" i="2"/>
  <c r="BI103" i="2" s="1"/>
  <c r="AS100" i="3" s="1"/>
  <c r="BJ103" i="2"/>
  <c r="BK103" i="2" s="1"/>
  <c r="AT100" i="3" s="1"/>
  <c r="BL103" i="2"/>
  <c r="BM103" i="2" s="1"/>
  <c r="AU100" i="3" s="1"/>
  <c r="BN103" i="2"/>
  <c r="BO103" i="2" s="1"/>
  <c r="AV100" i="3" s="1"/>
  <c r="BP103" i="2"/>
  <c r="BQ103" i="2" s="1"/>
  <c r="AW100" i="3" s="1"/>
  <c r="BF104" i="2"/>
  <c r="BG104" i="2" s="1"/>
  <c r="AR101" i="3" s="1"/>
  <c r="BH104" i="2"/>
  <c r="BI104" i="2" s="1"/>
  <c r="AS101" i="3" s="1"/>
  <c r="BJ104" i="2"/>
  <c r="BK104" i="2" s="1"/>
  <c r="AT101" i="3" s="1"/>
  <c r="BL104" i="2"/>
  <c r="BM104" i="2" s="1"/>
  <c r="AU101" i="3" s="1"/>
  <c r="BN104" i="2"/>
  <c r="BO104" i="2" s="1"/>
  <c r="AV101" i="3" s="1"/>
  <c r="BP104" i="2"/>
  <c r="BQ104" i="2" s="1"/>
  <c r="AW101" i="3" s="1"/>
  <c r="BF105" i="2"/>
  <c r="BG105" i="2" s="1"/>
  <c r="AR102" i="3" s="1"/>
  <c r="BH105" i="2"/>
  <c r="BI105" i="2" s="1"/>
  <c r="AS102" i="3" s="1"/>
  <c r="BJ105" i="2"/>
  <c r="BK105" i="2" s="1"/>
  <c r="AT102" i="3" s="1"/>
  <c r="BL105" i="2"/>
  <c r="BM105" i="2" s="1"/>
  <c r="AU102" i="3" s="1"/>
  <c r="BN105" i="2"/>
  <c r="BO105" i="2" s="1"/>
  <c r="AV102" i="3" s="1"/>
  <c r="BP105" i="2"/>
  <c r="BQ105" i="2" s="1"/>
  <c r="AW102" i="3" s="1"/>
  <c r="BF106" i="2"/>
  <c r="BG106" i="2" s="1"/>
  <c r="AR103" i="3" s="1"/>
  <c r="BH106" i="2"/>
  <c r="BI106" i="2" s="1"/>
  <c r="AS103" i="3" s="1"/>
  <c r="BJ106" i="2"/>
  <c r="BK106" i="2" s="1"/>
  <c r="AT103" i="3" s="1"/>
  <c r="BL106" i="2"/>
  <c r="BM106" i="2" s="1"/>
  <c r="AU103" i="3" s="1"/>
  <c r="BN106" i="2"/>
  <c r="BO106" i="2" s="1"/>
  <c r="AV103" i="3" s="1"/>
  <c r="BP106" i="2"/>
  <c r="BQ106" i="2" s="1"/>
  <c r="AW103" i="3" s="1"/>
  <c r="BF107" i="2"/>
  <c r="BG107" i="2" s="1"/>
  <c r="AR104" i="3" s="1"/>
  <c r="BH107" i="2"/>
  <c r="BI107" i="2" s="1"/>
  <c r="AS104" i="3" s="1"/>
  <c r="BJ107" i="2"/>
  <c r="BK107" i="2" s="1"/>
  <c r="AT104" i="3" s="1"/>
  <c r="BL107" i="2"/>
  <c r="BM107" i="2" s="1"/>
  <c r="AU104" i="3" s="1"/>
  <c r="BN107" i="2"/>
  <c r="BO107" i="2" s="1"/>
  <c r="AV104" i="3" s="1"/>
  <c r="BP107" i="2"/>
  <c r="BQ107" i="2" s="1"/>
  <c r="BF108" i="2"/>
  <c r="BG108" i="2" s="1"/>
  <c r="AR105" i="3" s="1"/>
  <c r="BH108" i="2"/>
  <c r="BI108" i="2" s="1"/>
  <c r="AS105" i="3" s="1"/>
  <c r="BJ108" i="2"/>
  <c r="BK108" i="2" s="1"/>
  <c r="AT105" i="3" s="1"/>
  <c r="BL108" i="2"/>
  <c r="BM108" i="2" s="1"/>
  <c r="AU105" i="3" s="1"/>
  <c r="BN108" i="2"/>
  <c r="BO108" i="2" s="1"/>
  <c r="AV105" i="3" s="1"/>
  <c r="BP108" i="2"/>
  <c r="BQ108" i="2" s="1"/>
  <c r="AW105" i="3" s="1"/>
  <c r="BF109" i="2"/>
  <c r="BG109" i="2" s="1"/>
  <c r="BH109" i="2"/>
  <c r="BI109" i="2" s="1"/>
  <c r="BJ109" i="2"/>
  <c r="BK109" i="2" s="1"/>
  <c r="BL109" i="2"/>
  <c r="BM109" i="2" s="1"/>
  <c r="BN109" i="2"/>
  <c r="BO109" i="2" s="1"/>
  <c r="BP109" i="2"/>
  <c r="BQ109" i="2" s="1"/>
  <c r="BF110" i="2"/>
  <c r="BG110" i="2" s="1"/>
  <c r="AR106" i="3" s="1"/>
  <c r="BH110" i="2"/>
  <c r="BI110" i="2" s="1"/>
  <c r="AS106" i="3" s="1"/>
  <c r="BJ110" i="2"/>
  <c r="BK110" i="2" s="1"/>
  <c r="AT106" i="3" s="1"/>
  <c r="BL110" i="2"/>
  <c r="BM110" i="2" s="1"/>
  <c r="AU106" i="3" s="1"/>
  <c r="BN110" i="2"/>
  <c r="BO110" i="2" s="1"/>
  <c r="AV106" i="3" s="1"/>
  <c r="BP110" i="2"/>
  <c r="BQ110" i="2" s="1"/>
  <c r="AW106" i="3" s="1"/>
  <c r="BF111" i="2"/>
  <c r="BG111" i="2" s="1"/>
  <c r="AR107" i="3" s="1"/>
  <c r="BH111" i="2"/>
  <c r="BI111" i="2" s="1"/>
  <c r="AS107" i="3" s="1"/>
  <c r="BJ111" i="2"/>
  <c r="BK111" i="2" s="1"/>
  <c r="AT107" i="3" s="1"/>
  <c r="BL111" i="2"/>
  <c r="BM111" i="2" s="1"/>
  <c r="AU107" i="3" s="1"/>
  <c r="BN111" i="2"/>
  <c r="BO111" i="2" s="1"/>
  <c r="AV107" i="3" s="1"/>
  <c r="BP111" i="2"/>
  <c r="BQ111" i="2" s="1"/>
  <c r="AW107" i="3" s="1"/>
  <c r="BF112" i="2"/>
  <c r="BG112" i="2" s="1"/>
  <c r="AR108" i="3" s="1"/>
  <c r="BH112" i="2"/>
  <c r="BI112" i="2" s="1"/>
  <c r="AS108" i="3" s="1"/>
  <c r="BJ112" i="2"/>
  <c r="BK112" i="2" s="1"/>
  <c r="AT108" i="3" s="1"/>
  <c r="BL112" i="2"/>
  <c r="BM112" i="2" s="1"/>
  <c r="AU108" i="3" s="1"/>
  <c r="BN112" i="2"/>
  <c r="BO112" i="2" s="1"/>
  <c r="AV108" i="3" s="1"/>
  <c r="BP112" i="2"/>
  <c r="BQ112" i="2" s="1"/>
  <c r="AW108" i="3" s="1"/>
  <c r="BF113" i="2"/>
  <c r="BG113" i="2" s="1"/>
  <c r="AR109" i="3" s="1"/>
  <c r="BH113" i="2"/>
  <c r="BI113" i="2" s="1"/>
  <c r="AS109" i="3" s="1"/>
  <c r="BJ113" i="2"/>
  <c r="BK113" i="2" s="1"/>
  <c r="AT109" i="3" s="1"/>
  <c r="BL113" i="2"/>
  <c r="BM113" i="2" s="1"/>
  <c r="AU109" i="3" s="1"/>
  <c r="BN113" i="2"/>
  <c r="BO113" i="2" s="1"/>
  <c r="AV109" i="3" s="1"/>
  <c r="BP113" i="2"/>
  <c r="BQ113" i="2" s="1"/>
  <c r="AW109" i="3" s="1"/>
  <c r="BF114" i="2"/>
  <c r="BG114" i="2" s="1"/>
  <c r="AR110" i="3" s="1"/>
  <c r="BH114" i="2"/>
  <c r="BI114" i="2" s="1"/>
  <c r="AS110" i="3" s="1"/>
  <c r="BJ114" i="2"/>
  <c r="BK114" i="2" s="1"/>
  <c r="AT110" i="3" s="1"/>
  <c r="BL114" i="2"/>
  <c r="BM114" i="2" s="1"/>
  <c r="AU110" i="3" s="1"/>
  <c r="BN114" i="2"/>
  <c r="BO114" i="2" s="1"/>
  <c r="AV110" i="3" s="1"/>
  <c r="BP114" i="2"/>
  <c r="BQ114" i="2" s="1"/>
  <c r="AW110" i="3" s="1"/>
  <c r="BF115" i="2"/>
  <c r="BG115" i="2" s="1"/>
  <c r="AR111" i="3" s="1"/>
  <c r="BH115" i="2"/>
  <c r="BI115" i="2" s="1"/>
  <c r="AS111" i="3" s="1"/>
  <c r="BJ115" i="2"/>
  <c r="BK115" i="2" s="1"/>
  <c r="AT111" i="3" s="1"/>
  <c r="BL115" i="2"/>
  <c r="BM115" i="2" s="1"/>
  <c r="AU111" i="3" s="1"/>
  <c r="BN115" i="2"/>
  <c r="BO115" i="2" s="1"/>
  <c r="AV111" i="3" s="1"/>
  <c r="BP115" i="2"/>
  <c r="BQ115" i="2" s="1"/>
  <c r="AW111" i="3" s="1"/>
  <c r="BF116" i="2"/>
  <c r="BG116" i="2" s="1"/>
  <c r="AR112" i="3" s="1"/>
  <c r="BH116" i="2"/>
  <c r="BI116" i="2" s="1"/>
  <c r="AS112" i="3" s="1"/>
  <c r="BJ116" i="2"/>
  <c r="BK116" i="2" s="1"/>
  <c r="AT112" i="3" s="1"/>
  <c r="BL116" i="2"/>
  <c r="BM116" i="2" s="1"/>
  <c r="AU112" i="3" s="1"/>
  <c r="BN116" i="2"/>
  <c r="BO116" i="2" s="1"/>
  <c r="AV112" i="3" s="1"/>
  <c r="BP116" i="2"/>
  <c r="BQ116" i="2" s="1"/>
  <c r="AW112" i="3" s="1"/>
  <c r="BF117" i="2"/>
  <c r="BG117" i="2" s="1"/>
  <c r="AR113" i="3" s="1"/>
  <c r="BH117" i="2"/>
  <c r="BI117" i="2" s="1"/>
  <c r="AS113" i="3" s="1"/>
  <c r="BJ117" i="2"/>
  <c r="BK117" i="2" s="1"/>
  <c r="AT113" i="3" s="1"/>
  <c r="BL117" i="2"/>
  <c r="BM117" i="2" s="1"/>
  <c r="AU113" i="3" s="1"/>
  <c r="BN117" i="2"/>
  <c r="BO117" i="2" s="1"/>
  <c r="AV113" i="3" s="1"/>
  <c r="BP117" i="2"/>
  <c r="BQ117" i="2" s="1"/>
  <c r="AW113" i="3" s="1"/>
  <c r="BF118" i="2"/>
  <c r="BG118" i="2" s="1"/>
  <c r="AR114" i="3" s="1"/>
  <c r="BH118" i="2"/>
  <c r="BI118" i="2" s="1"/>
  <c r="AS114" i="3" s="1"/>
  <c r="BJ118" i="2"/>
  <c r="BK118" i="2" s="1"/>
  <c r="AT114" i="3" s="1"/>
  <c r="BL118" i="2"/>
  <c r="BM118" i="2" s="1"/>
  <c r="AU114" i="3" s="1"/>
  <c r="BN118" i="2"/>
  <c r="BO118" i="2" s="1"/>
  <c r="AV114" i="3" s="1"/>
  <c r="BP118" i="2"/>
  <c r="BQ118" i="2" s="1"/>
  <c r="AW114" i="3" s="1"/>
  <c r="BF119" i="2"/>
  <c r="BG119" i="2" s="1"/>
  <c r="AR115" i="3" s="1"/>
  <c r="BH119" i="2"/>
  <c r="BI119" i="2" s="1"/>
  <c r="AS115" i="3" s="1"/>
  <c r="BJ119" i="2"/>
  <c r="BK119" i="2" s="1"/>
  <c r="AT115" i="3" s="1"/>
  <c r="BL119" i="2"/>
  <c r="BM119" i="2" s="1"/>
  <c r="AU115" i="3" s="1"/>
  <c r="BN119" i="2"/>
  <c r="BO119" i="2" s="1"/>
  <c r="AV115" i="3" s="1"/>
  <c r="BP119" i="2"/>
  <c r="BQ119" i="2" s="1"/>
  <c r="AW115" i="3" s="1"/>
  <c r="BF120" i="2"/>
  <c r="BG120" i="2" s="1"/>
  <c r="AR116" i="3" s="1"/>
  <c r="BH120" i="2"/>
  <c r="BI120" i="2" s="1"/>
  <c r="AS116" i="3" s="1"/>
  <c r="BJ120" i="2"/>
  <c r="BK120" i="2" s="1"/>
  <c r="AT116" i="3" s="1"/>
  <c r="BL120" i="2"/>
  <c r="BM120" i="2" s="1"/>
  <c r="AU116" i="3" s="1"/>
  <c r="BN120" i="2"/>
  <c r="BO120" i="2" s="1"/>
  <c r="AV116" i="3" s="1"/>
  <c r="BP120" i="2"/>
  <c r="BQ120" i="2" s="1"/>
  <c r="AW116" i="3" s="1"/>
  <c r="BF121" i="2"/>
  <c r="BG121" i="2" s="1"/>
  <c r="AR117" i="3" s="1"/>
  <c r="BH121" i="2"/>
  <c r="BI121" i="2" s="1"/>
  <c r="AS117" i="3" s="1"/>
  <c r="BJ121" i="2"/>
  <c r="BK121" i="2" s="1"/>
  <c r="AT117" i="3" s="1"/>
  <c r="BL121" i="2"/>
  <c r="BM121" i="2" s="1"/>
  <c r="AU117" i="3" s="1"/>
  <c r="BN121" i="2"/>
  <c r="BO121" i="2" s="1"/>
  <c r="AV117" i="3" s="1"/>
  <c r="BP121" i="2"/>
  <c r="BQ121" i="2" s="1"/>
  <c r="AW117" i="3" s="1"/>
  <c r="BF122" i="2"/>
  <c r="BG122" i="2" s="1"/>
  <c r="AR118" i="3" s="1"/>
  <c r="BH122" i="2"/>
  <c r="BI122" i="2" s="1"/>
  <c r="AS118" i="3" s="1"/>
  <c r="BJ122" i="2"/>
  <c r="BK122" i="2" s="1"/>
  <c r="AT118" i="3" s="1"/>
  <c r="BL122" i="2"/>
  <c r="BM122" i="2" s="1"/>
  <c r="AU118" i="3" s="1"/>
  <c r="BN122" i="2"/>
  <c r="BO122" i="2" s="1"/>
  <c r="AV118" i="3" s="1"/>
  <c r="BP122" i="2"/>
  <c r="BQ122" i="2" s="1"/>
  <c r="AW118" i="3" s="1"/>
  <c r="BF123" i="2"/>
  <c r="BG123" i="2" s="1"/>
  <c r="AR119" i="3" s="1"/>
  <c r="BH123" i="2"/>
  <c r="BI123" i="2" s="1"/>
  <c r="AS119" i="3" s="1"/>
  <c r="BJ123" i="2"/>
  <c r="BK123" i="2" s="1"/>
  <c r="AT119" i="3" s="1"/>
  <c r="BL123" i="2"/>
  <c r="BM123" i="2" s="1"/>
  <c r="AU119" i="3" s="1"/>
  <c r="BN123" i="2"/>
  <c r="BO123" i="2" s="1"/>
  <c r="AV119" i="3" s="1"/>
  <c r="BP123" i="2"/>
  <c r="BQ123" i="2" s="1"/>
  <c r="AW119" i="3" s="1"/>
  <c r="BF124" i="2"/>
  <c r="BG124" i="2" s="1"/>
  <c r="AR120" i="3" s="1"/>
  <c r="BH124" i="2"/>
  <c r="BI124" i="2" s="1"/>
  <c r="AS120" i="3" s="1"/>
  <c r="BJ124" i="2"/>
  <c r="BK124" i="2" s="1"/>
  <c r="AT120" i="3" s="1"/>
  <c r="BL124" i="2"/>
  <c r="BM124" i="2" s="1"/>
  <c r="AU120" i="3" s="1"/>
  <c r="BN124" i="2"/>
  <c r="BO124" i="2" s="1"/>
  <c r="AV120" i="3" s="1"/>
  <c r="BP124" i="2"/>
  <c r="BQ124" i="2" s="1"/>
  <c r="AW120" i="3" s="1"/>
  <c r="BF125" i="2"/>
  <c r="BG125" i="2" s="1"/>
  <c r="AR121" i="3" s="1"/>
  <c r="BH125" i="2"/>
  <c r="BI125" i="2" s="1"/>
  <c r="AS121" i="3" s="1"/>
  <c r="BJ125" i="2"/>
  <c r="BK125" i="2" s="1"/>
  <c r="AT121" i="3" s="1"/>
  <c r="BL125" i="2"/>
  <c r="BM125" i="2" s="1"/>
  <c r="AU121" i="3" s="1"/>
  <c r="BN125" i="2"/>
  <c r="BO125" i="2" s="1"/>
  <c r="AV121" i="3" s="1"/>
  <c r="BP125" i="2"/>
  <c r="BQ125" i="2" s="1"/>
  <c r="AW121" i="3" s="1"/>
  <c r="BF126" i="2"/>
  <c r="BG126" i="2" s="1"/>
  <c r="AR122" i="3" s="1"/>
  <c r="BH126" i="2"/>
  <c r="BI126" i="2" s="1"/>
  <c r="AS122" i="3" s="1"/>
  <c r="BJ126" i="2"/>
  <c r="BK126" i="2" s="1"/>
  <c r="AT122" i="3" s="1"/>
  <c r="BL126" i="2"/>
  <c r="BM126" i="2" s="1"/>
  <c r="AU122" i="3" s="1"/>
  <c r="BN126" i="2"/>
  <c r="BO126" i="2" s="1"/>
  <c r="AV122" i="3" s="1"/>
  <c r="BP126" i="2"/>
  <c r="BQ126" i="2" s="1"/>
  <c r="AW122" i="3" s="1"/>
  <c r="BF127" i="2"/>
  <c r="BG127" i="2" s="1"/>
  <c r="AR123" i="3" s="1"/>
  <c r="BH127" i="2"/>
  <c r="BI127" i="2" s="1"/>
  <c r="AS123" i="3" s="1"/>
  <c r="BJ127" i="2"/>
  <c r="BK127" i="2" s="1"/>
  <c r="AT123" i="3" s="1"/>
  <c r="BL127" i="2"/>
  <c r="BM127" i="2" s="1"/>
  <c r="AU123" i="3" s="1"/>
  <c r="BN127" i="2"/>
  <c r="BO127" i="2" s="1"/>
  <c r="AV123" i="3" s="1"/>
  <c r="BP127" i="2"/>
  <c r="BQ127" i="2" s="1"/>
  <c r="AW123" i="3" s="1"/>
  <c r="BF128" i="2"/>
  <c r="BG128" i="2" s="1"/>
  <c r="AR124" i="3" s="1"/>
  <c r="BH128" i="2"/>
  <c r="BI128" i="2" s="1"/>
  <c r="AS124" i="3" s="1"/>
  <c r="BJ128" i="2"/>
  <c r="BK128" i="2" s="1"/>
  <c r="AT124" i="3" s="1"/>
  <c r="BL128" i="2"/>
  <c r="BM128" i="2" s="1"/>
  <c r="AU124" i="3" s="1"/>
  <c r="BN128" i="2"/>
  <c r="BO128" i="2" s="1"/>
  <c r="AV124" i="3" s="1"/>
  <c r="BP128" i="2"/>
  <c r="BQ128" i="2" s="1"/>
  <c r="AW124" i="3" s="1"/>
  <c r="BF129" i="2"/>
  <c r="BG129" i="2" s="1"/>
  <c r="AR125" i="3" s="1"/>
  <c r="BH129" i="2"/>
  <c r="BI129" i="2" s="1"/>
  <c r="AS125" i="3" s="1"/>
  <c r="BJ129" i="2"/>
  <c r="BK129" i="2" s="1"/>
  <c r="AT125" i="3" s="1"/>
  <c r="BL129" i="2"/>
  <c r="BM129" i="2" s="1"/>
  <c r="AU125" i="3" s="1"/>
  <c r="BN129" i="2"/>
  <c r="BO129" i="2" s="1"/>
  <c r="AV125" i="3" s="1"/>
  <c r="BP129" i="2"/>
  <c r="BQ129" i="2" s="1"/>
  <c r="AW125" i="3" s="1"/>
  <c r="BF130" i="2"/>
  <c r="BG130" i="2" s="1"/>
  <c r="AR126" i="3" s="1"/>
  <c r="BH130" i="2"/>
  <c r="BI130" i="2" s="1"/>
  <c r="AS126" i="3" s="1"/>
  <c r="BJ130" i="2"/>
  <c r="BK130" i="2" s="1"/>
  <c r="AT126" i="3" s="1"/>
  <c r="BL130" i="2"/>
  <c r="BM130" i="2" s="1"/>
  <c r="AU126" i="3" s="1"/>
  <c r="BN130" i="2"/>
  <c r="BO130" i="2" s="1"/>
  <c r="AV126" i="3" s="1"/>
  <c r="BP130" i="2"/>
  <c r="BQ130" i="2" s="1"/>
  <c r="AW126" i="3" s="1"/>
  <c r="BF131" i="2"/>
  <c r="BG131" i="2" s="1"/>
  <c r="AR127" i="3" s="1"/>
  <c r="BH131" i="2"/>
  <c r="BI131" i="2" s="1"/>
  <c r="AS127" i="3" s="1"/>
  <c r="BJ131" i="2"/>
  <c r="BK131" i="2" s="1"/>
  <c r="AT127" i="3" s="1"/>
  <c r="BL131" i="2"/>
  <c r="BM131" i="2" s="1"/>
  <c r="AU127" i="3" s="1"/>
  <c r="BN131" i="2"/>
  <c r="BO131" i="2" s="1"/>
  <c r="AV127" i="3" s="1"/>
  <c r="BP131" i="2"/>
  <c r="BQ131" i="2" s="1"/>
  <c r="AW127" i="3" s="1"/>
  <c r="BF132" i="2"/>
  <c r="BG132" i="2" s="1"/>
  <c r="AR128" i="3" s="1"/>
  <c r="BH132" i="2"/>
  <c r="BI132" i="2" s="1"/>
  <c r="AS128" i="3" s="1"/>
  <c r="BJ132" i="2"/>
  <c r="BK132" i="2" s="1"/>
  <c r="AT128" i="3" s="1"/>
  <c r="BL132" i="2"/>
  <c r="BM132" i="2" s="1"/>
  <c r="AU128" i="3" s="1"/>
  <c r="BN132" i="2"/>
  <c r="BO132" i="2" s="1"/>
  <c r="AV128" i="3" s="1"/>
  <c r="BP132" i="2"/>
  <c r="BQ132" i="2" s="1"/>
  <c r="AW128" i="3" s="1"/>
  <c r="BF133" i="2"/>
  <c r="BG133" i="2" s="1"/>
  <c r="BH133" i="2"/>
  <c r="BI133" i="2" s="1"/>
  <c r="BJ133" i="2"/>
  <c r="BK133" i="2" s="1"/>
  <c r="BL133" i="2"/>
  <c r="BM133" i="2" s="1"/>
  <c r="BN133" i="2"/>
  <c r="BO133" i="2" s="1"/>
  <c r="BP133" i="2"/>
  <c r="BQ133" i="2" s="1"/>
  <c r="BF134" i="2"/>
  <c r="BG134" i="2" s="1"/>
  <c r="AR129" i="3" s="1"/>
  <c r="BH134" i="2"/>
  <c r="BI134" i="2" s="1"/>
  <c r="AS129" i="3" s="1"/>
  <c r="BJ134" i="2"/>
  <c r="BK134" i="2" s="1"/>
  <c r="AT129" i="3" s="1"/>
  <c r="BL134" i="2"/>
  <c r="BM134" i="2" s="1"/>
  <c r="AU129" i="3" s="1"/>
  <c r="BN134" i="2"/>
  <c r="BO134" i="2" s="1"/>
  <c r="AV129" i="3" s="1"/>
  <c r="BP134" i="2"/>
  <c r="BQ134" i="2" s="1"/>
  <c r="AW129" i="3" s="1"/>
  <c r="BF135" i="2"/>
  <c r="BG135" i="2" s="1"/>
  <c r="AR130" i="3" s="1"/>
  <c r="BH135" i="2"/>
  <c r="BI135" i="2" s="1"/>
  <c r="AS130" i="3" s="1"/>
  <c r="BJ135" i="2"/>
  <c r="BK135" i="2" s="1"/>
  <c r="AT130" i="3" s="1"/>
  <c r="BL135" i="2"/>
  <c r="BM135" i="2" s="1"/>
  <c r="AU130" i="3" s="1"/>
  <c r="BN135" i="2"/>
  <c r="BO135" i="2" s="1"/>
  <c r="AV130" i="3" s="1"/>
  <c r="BP135" i="2"/>
  <c r="BQ135" i="2" s="1"/>
  <c r="AW130" i="3" s="1"/>
  <c r="BF136" i="2"/>
  <c r="BG136" i="2" s="1"/>
  <c r="AR131" i="3" s="1"/>
  <c r="BH136" i="2"/>
  <c r="BI136" i="2" s="1"/>
  <c r="AS131" i="3" s="1"/>
  <c r="BJ136" i="2"/>
  <c r="BK136" i="2" s="1"/>
  <c r="AT131" i="3" s="1"/>
  <c r="BL136" i="2"/>
  <c r="BM136" i="2" s="1"/>
  <c r="AU131" i="3" s="1"/>
  <c r="BN136" i="2"/>
  <c r="BO136" i="2" s="1"/>
  <c r="AV131" i="3" s="1"/>
  <c r="BP136" i="2"/>
  <c r="BQ136" i="2" s="1"/>
  <c r="AW131" i="3" s="1"/>
  <c r="BF137" i="2"/>
  <c r="BG137" i="2" s="1"/>
  <c r="AR132" i="3" s="1"/>
  <c r="BH137" i="2"/>
  <c r="BI137" i="2" s="1"/>
  <c r="AS132" i="3" s="1"/>
  <c r="BJ137" i="2"/>
  <c r="BK137" i="2" s="1"/>
  <c r="AT132" i="3" s="1"/>
  <c r="BL137" i="2"/>
  <c r="BM137" i="2" s="1"/>
  <c r="BN137" i="2"/>
  <c r="BO137" i="2" s="1"/>
  <c r="AV132" i="3" s="1"/>
  <c r="BP137" i="2"/>
  <c r="BQ137" i="2" s="1"/>
  <c r="AW132" i="3" s="1"/>
  <c r="BF138" i="2"/>
  <c r="BG138" i="2" s="1"/>
  <c r="AR133" i="3" s="1"/>
  <c r="BH138" i="2"/>
  <c r="BI138" i="2" s="1"/>
  <c r="AS133" i="3" s="1"/>
  <c r="BJ138" i="2"/>
  <c r="BK138" i="2" s="1"/>
  <c r="AT133" i="3" s="1"/>
  <c r="BL138" i="2"/>
  <c r="BM138" i="2" s="1"/>
  <c r="AU133" i="3" s="1"/>
  <c r="BN138" i="2"/>
  <c r="BO138" i="2" s="1"/>
  <c r="AV133" i="3" s="1"/>
  <c r="BP138" i="2"/>
  <c r="BQ138" i="2" s="1"/>
  <c r="AW133" i="3" s="1"/>
  <c r="BF139" i="2"/>
  <c r="BG139" i="2" s="1"/>
  <c r="AR134" i="3" s="1"/>
  <c r="BH139" i="2"/>
  <c r="BI139" i="2" s="1"/>
  <c r="AS134" i="3" s="1"/>
  <c r="BJ139" i="2"/>
  <c r="BK139" i="2" s="1"/>
  <c r="AT134" i="3" s="1"/>
  <c r="BL139" i="2"/>
  <c r="BM139" i="2" s="1"/>
  <c r="AU134" i="3" s="1"/>
  <c r="BN139" i="2"/>
  <c r="BO139" i="2" s="1"/>
  <c r="AV134" i="3" s="1"/>
  <c r="BP139" i="2"/>
  <c r="BQ139" i="2" s="1"/>
  <c r="AW134" i="3" s="1"/>
  <c r="BF140" i="2"/>
  <c r="BG140" i="2" s="1"/>
  <c r="AR135" i="3" s="1"/>
  <c r="BH140" i="2"/>
  <c r="BI140" i="2" s="1"/>
  <c r="AS135" i="3" s="1"/>
  <c r="BJ140" i="2"/>
  <c r="BK140" i="2" s="1"/>
  <c r="AT135" i="3" s="1"/>
  <c r="BL140" i="2"/>
  <c r="BM140" i="2" s="1"/>
  <c r="AU135" i="3" s="1"/>
  <c r="BN140" i="2"/>
  <c r="BO140" i="2" s="1"/>
  <c r="AV135" i="3" s="1"/>
  <c r="BP140" i="2"/>
  <c r="BQ140" i="2" s="1"/>
  <c r="AW135" i="3" s="1"/>
  <c r="BF141" i="2"/>
  <c r="BG141" i="2" s="1"/>
  <c r="AR136" i="3" s="1"/>
  <c r="BH141" i="2"/>
  <c r="BI141" i="2" s="1"/>
  <c r="AS136" i="3" s="1"/>
  <c r="BJ141" i="2"/>
  <c r="BK141" i="2" s="1"/>
  <c r="AT136" i="3" s="1"/>
  <c r="BL141" i="2"/>
  <c r="BM141" i="2" s="1"/>
  <c r="AU136" i="3" s="1"/>
  <c r="BN141" i="2"/>
  <c r="BO141" i="2" s="1"/>
  <c r="AV136" i="3" s="1"/>
  <c r="BP141" i="2"/>
  <c r="BQ141" i="2" s="1"/>
  <c r="AW136" i="3" s="1"/>
  <c r="BF142" i="2"/>
  <c r="BG142" i="2" s="1"/>
  <c r="AR137" i="3" s="1"/>
  <c r="BH142" i="2"/>
  <c r="BI142" i="2" s="1"/>
  <c r="AS137" i="3" s="1"/>
  <c r="BJ142" i="2"/>
  <c r="BK142" i="2" s="1"/>
  <c r="AT137" i="3" s="1"/>
  <c r="BL142" i="2"/>
  <c r="BM142" i="2" s="1"/>
  <c r="AU137" i="3" s="1"/>
  <c r="BN142" i="2"/>
  <c r="BO142" i="2" s="1"/>
  <c r="AV137" i="3" s="1"/>
  <c r="BP142" i="2"/>
  <c r="BQ142" i="2" s="1"/>
  <c r="AW137" i="3" s="1"/>
  <c r="BF143" i="2"/>
  <c r="BG143" i="2" s="1"/>
  <c r="AR138" i="3" s="1"/>
  <c r="BH143" i="2"/>
  <c r="BI143" i="2" s="1"/>
  <c r="AS138" i="3" s="1"/>
  <c r="BJ143" i="2"/>
  <c r="BK143" i="2" s="1"/>
  <c r="AT138" i="3" s="1"/>
  <c r="BL143" i="2"/>
  <c r="BM143" i="2" s="1"/>
  <c r="AU138" i="3" s="1"/>
  <c r="BN143" i="2"/>
  <c r="BO143" i="2" s="1"/>
  <c r="AV138" i="3" s="1"/>
  <c r="BP143" i="2"/>
  <c r="BQ143" i="2" s="1"/>
  <c r="AW138" i="3" s="1"/>
  <c r="BF144" i="2"/>
  <c r="BG144" i="2" s="1"/>
  <c r="AR139" i="3" s="1"/>
  <c r="BH144" i="2"/>
  <c r="BI144" i="2" s="1"/>
  <c r="AS139" i="3" s="1"/>
  <c r="BJ144" i="2"/>
  <c r="BK144" i="2" s="1"/>
  <c r="AT139" i="3" s="1"/>
  <c r="BL144" i="2"/>
  <c r="BM144" i="2" s="1"/>
  <c r="AU139" i="3" s="1"/>
  <c r="BN144" i="2"/>
  <c r="BO144" i="2" s="1"/>
  <c r="AV139" i="3" s="1"/>
  <c r="BP144" i="2"/>
  <c r="BQ144" i="2" s="1"/>
  <c r="AW139" i="3" s="1"/>
  <c r="BF145" i="2"/>
  <c r="BG145" i="2" s="1"/>
  <c r="AR140" i="3" s="1"/>
  <c r="BH145" i="2"/>
  <c r="BI145" i="2" s="1"/>
  <c r="AS140" i="3" s="1"/>
  <c r="BJ145" i="2"/>
  <c r="BK145" i="2" s="1"/>
  <c r="AT140" i="3" s="1"/>
  <c r="BL145" i="2"/>
  <c r="BM145" i="2" s="1"/>
  <c r="AU140" i="3" s="1"/>
  <c r="BN145" i="2"/>
  <c r="BO145" i="2" s="1"/>
  <c r="AV140" i="3" s="1"/>
  <c r="BP145" i="2"/>
  <c r="BQ145" i="2" s="1"/>
  <c r="AW140" i="3" s="1"/>
  <c r="BF146" i="2"/>
  <c r="BG146" i="2" s="1"/>
  <c r="AR141" i="3" s="1"/>
  <c r="BH146" i="2"/>
  <c r="BI146" i="2" s="1"/>
  <c r="AS141" i="3" s="1"/>
  <c r="BJ146" i="2"/>
  <c r="BK146" i="2" s="1"/>
  <c r="AT141" i="3" s="1"/>
  <c r="BL146" i="2"/>
  <c r="BM146" i="2" s="1"/>
  <c r="AU141" i="3" s="1"/>
  <c r="BN146" i="2"/>
  <c r="BO146" i="2" s="1"/>
  <c r="AV141" i="3" s="1"/>
  <c r="BP146" i="2"/>
  <c r="BQ146" i="2" s="1"/>
  <c r="AW141" i="3" s="1"/>
  <c r="BF147" i="2"/>
  <c r="BG147" i="2" s="1"/>
  <c r="AR142" i="3" s="1"/>
  <c r="BH147" i="2"/>
  <c r="BI147" i="2" s="1"/>
  <c r="AS142" i="3" s="1"/>
  <c r="BJ147" i="2"/>
  <c r="BK147" i="2" s="1"/>
  <c r="AT142" i="3" s="1"/>
  <c r="BL147" i="2"/>
  <c r="BM147" i="2" s="1"/>
  <c r="AU142" i="3" s="1"/>
  <c r="BN147" i="2"/>
  <c r="BO147" i="2" s="1"/>
  <c r="AV142" i="3" s="1"/>
  <c r="BP147" i="2"/>
  <c r="BQ147" i="2" s="1"/>
  <c r="AW142" i="3" s="1"/>
  <c r="BF148" i="2"/>
  <c r="BG148" i="2" s="1"/>
  <c r="AR143" i="3" s="1"/>
  <c r="BH148" i="2"/>
  <c r="BI148" i="2" s="1"/>
  <c r="AS143" i="3" s="1"/>
  <c r="BJ148" i="2"/>
  <c r="BK148" i="2" s="1"/>
  <c r="AT143" i="3" s="1"/>
  <c r="BL148" i="2"/>
  <c r="BM148" i="2" s="1"/>
  <c r="AU143" i="3" s="1"/>
  <c r="BN148" i="2"/>
  <c r="BO148" i="2" s="1"/>
  <c r="AV143" i="3" s="1"/>
  <c r="BP148" i="2"/>
  <c r="BQ148" i="2" s="1"/>
  <c r="AW143" i="3" s="1"/>
  <c r="BF149" i="2"/>
  <c r="BG149" i="2" s="1"/>
  <c r="AR144" i="3" s="1"/>
  <c r="BH149" i="2"/>
  <c r="BI149" i="2" s="1"/>
  <c r="AS144" i="3" s="1"/>
  <c r="BJ149" i="2"/>
  <c r="BK149" i="2" s="1"/>
  <c r="AT144" i="3" s="1"/>
  <c r="BL149" i="2"/>
  <c r="BM149" i="2" s="1"/>
  <c r="AU144" i="3" s="1"/>
  <c r="BN149" i="2"/>
  <c r="BO149" i="2" s="1"/>
  <c r="AV144" i="3" s="1"/>
  <c r="BP149" i="2"/>
  <c r="BQ149" i="2" s="1"/>
  <c r="AW144" i="3" s="1"/>
  <c r="BF150" i="2"/>
  <c r="BG150" i="2" s="1"/>
  <c r="AR145" i="3" s="1"/>
  <c r="BH150" i="2"/>
  <c r="BI150" i="2" s="1"/>
  <c r="AS145" i="3" s="1"/>
  <c r="BJ150" i="2"/>
  <c r="BK150" i="2" s="1"/>
  <c r="AT145" i="3" s="1"/>
  <c r="BL150" i="2"/>
  <c r="BM150" i="2" s="1"/>
  <c r="AU145" i="3" s="1"/>
  <c r="BN150" i="2"/>
  <c r="BO150" i="2" s="1"/>
  <c r="AV145" i="3" s="1"/>
  <c r="BP150" i="2"/>
  <c r="BQ150" i="2" s="1"/>
  <c r="AW145" i="3" s="1"/>
  <c r="BF151" i="2"/>
  <c r="BG151" i="2" s="1"/>
  <c r="AR146" i="3" s="1"/>
  <c r="BH151" i="2"/>
  <c r="BI151" i="2" s="1"/>
  <c r="AS146" i="3" s="1"/>
  <c r="BJ151" i="2"/>
  <c r="BK151" i="2" s="1"/>
  <c r="AT146" i="3" s="1"/>
  <c r="BL151" i="2"/>
  <c r="BM151" i="2" s="1"/>
  <c r="AU146" i="3" s="1"/>
  <c r="BN151" i="2"/>
  <c r="BO151" i="2" s="1"/>
  <c r="AV146" i="3" s="1"/>
  <c r="BP151" i="2"/>
  <c r="BQ151" i="2" s="1"/>
  <c r="AW146" i="3" s="1"/>
  <c r="BF152" i="2"/>
  <c r="BG152" i="2" s="1"/>
  <c r="BH152" i="2"/>
  <c r="BI152" i="2" s="1"/>
  <c r="BJ152" i="2"/>
  <c r="BK152" i="2" s="1"/>
  <c r="BL152" i="2"/>
  <c r="BM152" i="2" s="1"/>
  <c r="BN152" i="2"/>
  <c r="BO152" i="2" s="1"/>
  <c r="BP152" i="2"/>
  <c r="BQ152" i="2" s="1"/>
  <c r="BF153" i="2"/>
  <c r="BG153" i="2" s="1"/>
  <c r="AR147" i="3" s="1"/>
  <c r="BH153" i="2"/>
  <c r="BI153" i="2" s="1"/>
  <c r="AS147" i="3" s="1"/>
  <c r="BJ153" i="2"/>
  <c r="BK153" i="2" s="1"/>
  <c r="AT147" i="3" s="1"/>
  <c r="BL153" i="2"/>
  <c r="BM153" i="2" s="1"/>
  <c r="AU147" i="3" s="1"/>
  <c r="BN153" i="2"/>
  <c r="BO153" i="2" s="1"/>
  <c r="AV147" i="3" s="1"/>
  <c r="BP153" i="2"/>
  <c r="BQ153" i="2" s="1"/>
  <c r="AW147" i="3" s="1"/>
  <c r="BF154" i="2"/>
  <c r="BG154" i="2" s="1"/>
  <c r="AR148" i="3" s="1"/>
  <c r="BH154" i="2"/>
  <c r="BI154" i="2" s="1"/>
  <c r="AS148" i="3" s="1"/>
  <c r="BJ154" i="2"/>
  <c r="BK154" i="2" s="1"/>
  <c r="AT148" i="3" s="1"/>
  <c r="BL154" i="2"/>
  <c r="BM154" i="2" s="1"/>
  <c r="AU148" i="3" s="1"/>
  <c r="BN154" i="2"/>
  <c r="BO154" i="2" s="1"/>
  <c r="AV148" i="3" s="1"/>
  <c r="BP154" i="2"/>
  <c r="BQ154" i="2" s="1"/>
  <c r="AW148" i="3" s="1"/>
  <c r="BF155" i="2"/>
  <c r="BG155" i="2" s="1"/>
  <c r="AR149" i="3" s="1"/>
  <c r="BH155" i="2"/>
  <c r="BI155" i="2" s="1"/>
  <c r="AS149" i="3" s="1"/>
  <c r="BJ155" i="2"/>
  <c r="BK155" i="2" s="1"/>
  <c r="AT149" i="3" s="1"/>
  <c r="BL155" i="2"/>
  <c r="BM155" i="2" s="1"/>
  <c r="AU149" i="3" s="1"/>
  <c r="BN155" i="2"/>
  <c r="BO155" i="2" s="1"/>
  <c r="AV149" i="3" s="1"/>
  <c r="BP155" i="2"/>
  <c r="BQ155" i="2" s="1"/>
  <c r="AW149" i="3" s="1"/>
  <c r="BF156" i="2"/>
  <c r="BG156" i="2" s="1"/>
  <c r="AR150" i="3" s="1"/>
  <c r="BH156" i="2"/>
  <c r="BI156" i="2" s="1"/>
  <c r="AS150" i="3" s="1"/>
  <c r="BJ156" i="2"/>
  <c r="BK156" i="2" s="1"/>
  <c r="AT150" i="3" s="1"/>
  <c r="BL156" i="2"/>
  <c r="BM156" i="2" s="1"/>
  <c r="AU150" i="3" s="1"/>
  <c r="BN156" i="2"/>
  <c r="BO156" i="2" s="1"/>
  <c r="AV150" i="3" s="1"/>
  <c r="BP156" i="2"/>
  <c r="BQ156" i="2" s="1"/>
  <c r="AW150" i="3" s="1"/>
  <c r="BF157" i="2"/>
  <c r="BG157" i="2" s="1"/>
  <c r="AR151" i="3" s="1"/>
  <c r="BH157" i="2"/>
  <c r="BI157" i="2" s="1"/>
  <c r="AS151" i="3" s="1"/>
  <c r="BJ157" i="2"/>
  <c r="BK157" i="2" s="1"/>
  <c r="AT151" i="3" s="1"/>
  <c r="BL157" i="2"/>
  <c r="BM157" i="2" s="1"/>
  <c r="AU151" i="3" s="1"/>
  <c r="BN157" i="2"/>
  <c r="BO157" i="2" s="1"/>
  <c r="AV151" i="3" s="1"/>
  <c r="BP157" i="2"/>
  <c r="BQ157" i="2" s="1"/>
  <c r="AW151" i="3" s="1"/>
  <c r="BF158" i="2"/>
  <c r="BG158" i="2" s="1"/>
  <c r="AR152" i="3" s="1"/>
  <c r="BH158" i="2"/>
  <c r="BI158" i="2" s="1"/>
  <c r="AS152" i="3" s="1"/>
  <c r="BJ158" i="2"/>
  <c r="BK158" i="2" s="1"/>
  <c r="AT152" i="3" s="1"/>
  <c r="BL158" i="2"/>
  <c r="BM158" i="2" s="1"/>
  <c r="AU152" i="3" s="1"/>
  <c r="BN158" i="2"/>
  <c r="BO158" i="2" s="1"/>
  <c r="AV152" i="3" s="1"/>
  <c r="BP158" i="2"/>
  <c r="BQ158" i="2" s="1"/>
  <c r="AW152" i="3" s="1"/>
  <c r="BF159" i="2"/>
  <c r="BG159" i="2" s="1"/>
  <c r="AR153" i="3" s="1"/>
  <c r="BH159" i="2"/>
  <c r="BI159" i="2" s="1"/>
  <c r="AS153" i="3" s="1"/>
  <c r="BJ159" i="2"/>
  <c r="BK159" i="2" s="1"/>
  <c r="AT153" i="3" s="1"/>
  <c r="BL159" i="2"/>
  <c r="BM159" i="2" s="1"/>
  <c r="AU153" i="3" s="1"/>
  <c r="BN159" i="2"/>
  <c r="BO159" i="2" s="1"/>
  <c r="AV153" i="3" s="1"/>
  <c r="BP159" i="2"/>
  <c r="BQ159" i="2" s="1"/>
  <c r="AW153" i="3" s="1"/>
  <c r="BF160" i="2"/>
  <c r="BG160" i="2" s="1"/>
  <c r="AR154" i="3" s="1"/>
  <c r="BH160" i="2"/>
  <c r="BI160" i="2" s="1"/>
  <c r="AS154" i="3" s="1"/>
  <c r="BJ160" i="2"/>
  <c r="BK160" i="2" s="1"/>
  <c r="AT154" i="3" s="1"/>
  <c r="BL160" i="2"/>
  <c r="BM160" i="2" s="1"/>
  <c r="AU154" i="3" s="1"/>
  <c r="BN160" i="2"/>
  <c r="BO160" i="2" s="1"/>
  <c r="AV154" i="3" s="1"/>
  <c r="BP160" i="2"/>
  <c r="BQ160" i="2" s="1"/>
  <c r="AW154" i="3" s="1"/>
  <c r="BF161" i="2"/>
  <c r="BG161" i="2" s="1"/>
  <c r="AR155" i="3" s="1"/>
  <c r="BH161" i="2"/>
  <c r="BI161" i="2" s="1"/>
  <c r="AS155" i="3" s="1"/>
  <c r="BJ161" i="2"/>
  <c r="BK161" i="2" s="1"/>
  <c r="AT155" i="3" s="1"/>
  <c r="BL161" i="2"/>
  <c r="BM161" i="2" s="1"/>
  <c r="AU155" i="3" s="1"/>
  <c r="BN161" i="2"/>
  <c r="BO161" i="2" s="1"/>
  <c r="AV155" i="3" s="1"/>
  <c r="BP161" i="2"/>
  <c r="BQ161" i="2" s="1"/>
  <c r="AW155" i="3" s="1"/>
  <c r="BF162" i="2"/>
  <c r="BG162" i="2" s="1"/>
  <c r="AR156" i="3" s="1"/>
  <c r="BH162" i="2"/>
  <c r="BI162" i="2" s="1"/>
  <c r="AS156" i="3" s="1"/>
  <c r="BJ162" i="2"/>
  <c r="BK162" i="2" s="1"/>
  <c r="AT156" i="3" s="1"/>
  <c r="BL162" i="2"/>
  <c r="BM162" i="2" s="1"/>
  <c r="AU156" i="3" s="1"/>
  <c r="BN162" i="2"/>
  <c r="BO162" i="2" s="1"/>
  <c r="AV156" i="3" s="1"/>
  <c r="BP162" i="2"/>
  <c r="BQ162" i="2" s="1"/>
  <c r="AW156" i="3" s="1"/>
  <c r="BF163" i="2"/>
  <c r="BG163" i="2" s="1"/>
  <c r="AR157" i="3" s="1"/>
  <c r="BH163" i="2"/>
  <c r="BI163" i="2" s="1"/>
  <c r="AS157" i="3" s="1"/>
  <c r="BJ163" i="2"/>
  <c r="BK163" i="2" s="1"/>
  <c r="AT157" i="3" s="1"/>
  <c r="BL163" i="2"/>
  <c r="BM163" i="2" s="1"/>
  <c r="AU157" i="3" s="1"/>
  <c r="BN163" i="2"/>
  <c r="BO163" i="2" s="1"/>
  <c r="AV157" i="3" s="1"/>
  <c r="BP163" i="2"/>
  <c r="BQ163" i="2" s="1"/>
  <c r="AW157" i="3" s="1"/>
  <c r="BF164" i="2"/>
  <c r="BG164" i="2" s="1"/>
  <c r="AR158" i="3" s="1"/>
  <c r="BH164" i="2"/>
  <c r="BI164" i="2" s="1"/>
  <c r="AS158" i="3" s="1"/>
  <c r="BJ164" i="2"/>
  <c r="BK164" i="2" s="1"/>
  <c r="AT158" i="3" s="1"/>
  <c r="BL164" i="2"/>
  <c r="BM164" i="2" s="1"/>
  <c r="AU158" i="3" s="1"/>
  <c r="BN164" i="2"/>
  <c r="BO164" i="2" s="1"/>
  <c r="AV158" i="3" s="1"/>
  <c r="BP164" i="2"/>
  <c r="BQ164" i="2" s="1"/>
  <c r="AW158" i="3" s="1"/>
  <c r="BF165" i="2"/>
  <c r="BG165" i="2" s="1"/>
  <c r="AR159" i="3" s="1"/>
  <c r="BH165" i="2"/>
  <c r="BI165" i="2" s="1"/>
  <c r="AS159" i="3" s="1"/>
  <c r="BJ165" i="2"/>
  <c r="BK165" i="2" s="1"/>
  <c r="AT159" i="3" s="1"/>
  <c r="BL165" i="2"/>
  <c r="BM165" i="2" s="1"/>
  <c r="AU159" i="3" s="1"/>
  <c r="BN165" i="2"/>
  <c r="BO165" i="2" s="1"/>
  <c r="AV159" i="3" s="1"/>
  <c r="BP165" i="2"/>
  <c r="BQ165" i="2" s="1"/>
  <c r="AW159" i="3" s="1"/>
  <c r="BF166" i="2"/>
  <c r="BG166" i="2" s="1"/>
  <c r="AR160" i="3" s="1"/>
  <c r="BH166" i="2"/>
  <c r="BI166" i="2" s="1"/>
  <c r="AS160" i="3" s="1"/>
  <c r="BJ166" i="2"/>
  <c r="BK166" i="2" s="1"/>
  <c r="AT160" i="3" s="1"/>
  <c r="BL166" i="2"/>
  <c r="BM166" i="2" s="1"/>
  <c r="AU160" i="3" s="1"/>
  <c r="BN166" i="2"/>
  <c r="BO166" i="2" s="1"/>
  <c r="AV160" i="3" s="1"/>
  <c r="BP166" i="2"/>
  <c r="BQ166" i="2" s="1"/>
  <c r="AW160" i="3" s="1"/>
  <c r="BF167" i="2"/>
  <c r="BG167" i="2" s="1"/>
  <c r="AR161" i="3" s="1"/>
  <c r="BH167" i="2"/>
  <c r="BI167" i="2" s="1"/>
  <c r="AS161" i="3" s="1"/>
  <c r="BJ167" i="2"/>
  <c r="BK167" i="2" s="1"/>
  <c r="AT161" i="3" s="1"/>
  <c r="BL167" i="2"/>
  <c r="BM167" i="2" s="1"/>
  <c r="AU161" i="3" s="1"/>
  <c r="BN167" i="2"/>
  <c r="BO167" i="2" s="1"/>
  <c r="AV161" i="3" s="1"/>
  <c r="BP167" i="2"/>
  <c r="BQ167" i="2" s="1"/>
  <c r="AW161" i="3" s="1"/>
  <c r="BF168" i="2"/>
  <c r="BG168" i="2" s="1"/>
  <c r="AR162" i="3" s="1"/>
  <c r="BH168" i="2"/>
  <c r="BI168" i="2" s="1"/>
  <c r="AS162" i="3" s="1"/>
  <c r="BJ168" i="2"/>
  <c r="BK168" i="2" s="1"/>
  <c r="AT162" i="3" s="1"/>
  <c r="BL168" i="2"/>
  <c r="BM168" i="2" s="1"/>
  <c r="AU162" i="3" s="1"/>
  <c r="BN168" i="2"/>
  <c r="BO168" i="2" s="1"/>
  <c r="AV162" i="3" s="1"/>
  <c r="BP168" i="2"/>
  <c r="BQ168" i="2" s="1"/>
  <c r="AW162" i="3" s="1"/>
  <c r="BF169" i="2"/>
  <c r="BG169" i="2" s="1"/>
  <c r="AR163" i="3" s="1"/>
  <c r="BH169" i="2"/>
  <c r="BI169" i="2" s="1"/>
  <c r="AS163" i="3" s="1"/>
  <c r="BJ169" i="2"/>
  <c r="BK169" i="2" s="1"/>
  <c r="AT163" i="3" s="1"/>
  <c r="BL169" i="2"/>
  <c r="BM169" i="2" s="1"/>
  <c r="AU163" i="3" s="1"/>
  <c r="BN169" i="2"/>
  <c r="BO169" i="2" s="1"/>
  <c r="AV163" i="3" s="1"/>
  <c r="BP169" i="2"/>
  <c r="BQ169" i="2" s="1"/>
  <c r="AW163" i="3" s="1"/>
  <c r="BF170" i="2"/>
  <c r="BG170" i="2" s="1"/>
  <c r="AR164" i="3" s="1"/>
  <c r="BH170" i="2"/>
  <c r="BI170" i="2" s="1"/>
  <c r="AS164" i="3" s="1"/>
  <c r="BJ170" i="2"/>
  <c r="BK170" i="2" s="1"/>
  <c r="AT164" i="3" s="1"/>
  <c r="BL170" i="2"/>
  <c r="BM170" i="2" s="1"/>
  <c r="AU164" i="3" s="1"/>
  <c r="BN170" i="2"/>
  <c r="BO170" i="2" s="1"/>
  <c r="AV164" i="3" s="1"/>
  <c r="BP170" i="2"/>
  <c r="BQ170" i="2" s="1"/>
  <c r="AW164" i="3" s="1"/>
  <c r="BF171" i="2"/>
  <c r="BG171" i="2" s="1"/>
  <c r="AR165" i="3" s="1"/>
  <c r="BH171" i="2"/>
  <c r="BI171" i="2" s="1"/>
  <c r="AS165" i="3" s="1"/>
  <c r="BJ171" i="2"/>
  <c r="BK171" i="2" s="1"/>
  <c r="AT165" i="3" s="1"/>
  <c r="BL171" i="2"/>
  <c r="BM171" i="2" s="1"/>
  <c r="AU165" i="3" s="1"/>
  <c r="BN171" i="2"/>
  <c r="BO171" i="2" s="1"/>
  <c r="AV165" i="3" s="1"/>
  <c r="BP171" i="2"/>
  <c r="BQ171" i="2" s="1"/>
  <c r="AW165" i="3" s="1"/>
  <c r="BF172" i="2"/>
  <c r="BG172" i="2" s="1"/>
  <c r="AR166" i="3" s="1"/>
  <c r="BH172" i="2"/>
  <c r="BI172" i="2" s="1"/>
  <c r="AS166" i="3" s="1"/>
  <c r="BJ172" i="2"/>
  <c r="BK172" i="2" s="1"/>
  <c r="AT166" i="3" s="1"/>
  <c r="BL172" i="2"/>
  <c r="BM172" i="2" s="1"/>
  <c r="AU166" i="3" s="1"/>
  <c r="BN172" i="2"/>
  <c r="BO172" i="2" s="1"/>
  <c r="AV166" i="3" s="1"/>
  <c r="BP172" i="2"/>
  <c r="BQ172" i="2" s="1"/>
  <c r="AW166" i="3" s="1"/>
  <c r="BF173" i="2"/>
  <c r="BG173" i="2" s="1"/>
  <c r="AR167" i="3" s="1"/>
  <c r="BH173" i="2"/>
  <c r="BI173" i="2" s="1"/>
  <c r="AS167" i="3" s="1"/>
  <c r="BJ173" i="2"/>
  <c r="BK173" i="2" s="1"/>
  <c r="AT167" i="3" s="1"/>
  <c r="BL173" i="2"/>
  <c r="BM173" i="2" s="1"/>
  <c r="AU167" i="3" s="1"/>
  <c r="BN173" i="2"/>
  <c r="BO173" i="2" s="1"/>
  <c r="AV167" i="3" s="1"/>
  <c r="BP173" i="2"/>
  <c r="BQ173" i="2" s="1"/>
  <c r="AW167" i="3" s="1"/>
  <c r="BF174" i="2"/>
  <c r="BG174" i="2" s="1"/>
  <c r="AR168" i="3" s="1"/>
  <c r="BH174" i="2"/>
  <c r="BI174" i="2" s="1"/>
  <c r="AS168" i="3" s="1"/>
  <c r="BJ174" i="2"/>
  <c r="BK174" i="2" s="1"/>
  <c r="AT168" i="3" s="1"/>
  <c r="BL174" i="2"/>
  <c r="BM174" i="2" s="1"/>
  <c r="AU168" i="3" s="1"/>
  <c r="BN174" i="2"/>
  <c r="BO174" i="2" s="1"/>
  <c r="AV168" i="3" s="1"/>
  <c r="BP174" i="2"/>
  <c r="BQ174" i="2" s="1"/>
  <c r="AW168" i="3" s="1"/>
  <c r="BF175" i="2"/>
  <c r="BG175" i="2" s="1"/>
  <c r="AR169" i="3" s="1"/>
  <c r="BH175" i="2"/>
  <c r="BI175" i="2" s="1"/>
  <c r="AS169" i="3" s="1"/>
  <c r="BJ175" i="2"/>
  <c r="BK175" i="2" s="1"/>
  <c r="AT169" i="3" s="1"/>
  <c r="BL175" i="2"/>
  <c r="BM175" i="2" s="1"/>
  <c r="AU169" i="3" s="1"/>
  <c r="BN175" i="2"/>
  <c r="BO175" i="2" s="1"/>
  <c r="AV169" i="3" s="1"/>
  <c r="BP175" i="2"/>
  <c r="BQ175" i="2" s="1"/>
  <c r="AW169" i="3" s="1"/>
  <c r="BF176" i="2"/>
  <c r="BG176" i="2" s="1"/>
  <c r="AR170" i="3" s="1"/>
  <c r="BH176" i="2"/>
  <c r="BI176" i="2" s="1"/>
  <c r="AS170" i="3" s="1"/>
  <c r="BJ176" i="2"/>
  <c r="BK176" i="2" s="1"/>
  <c r="AT170" i="3" s="1"/>
  <c r="BL176" i="2"/>
  <c r="BM176" i="2" s="1"/>
  <c r="AU170" i="3" s="1"/>
  <c r="BN176" i="2"/>
  <c r="BO176" i="2" s="1"/>
  <c r="AV170" i="3" s="1"/>
  <c r="BP176" i="2"/>
  <c r="BQ176" i="2" s="1"/>
  <c r="AW170" i="3" s="1"/>
  <c r="BF177" i="2"/>
  <c r="BG177" i="2" s="1"/>
  <c r="AR171" i="3" s="1"/>
  <c r="BH177" i="2"/>
  <c r="BI177" i="2" s="1"/>
  <c r="AS171" i="3" s="1"/>
  <c r="BJ177" i="2"/>
  <c r="BK177" i="2" s="1"/>
  <c r="AT171" i="3" s="1"/>
  <c r="BL177" i="2"/>
  <c r="BM177" i="2" s="1"/>
  <c r="AU171" i="3" s="1"/>
  <c r="BN177" i="2"/>
  <c r="BO177" i="2" s="1"/>
  <c r="AV171" i="3" s="1"/>
  <c r="BP177" i="2"/>
  <c r="BQ177" i="2" s="1"/>
  <c r="AW171" i="3" s="1"/>
  <c r="BF178" i="2"/>
  <c r="BG178" i="2" s="1"/>
  <c r="AR172" i="3" s="1"/>
  <c r="BH178" i="2"/>
  <c r="BI178" i="2" s="1"/>
  <c r="AS172" i="3" s="1"/>
  <c r="BJ178" i="2"/>
  <c r="BK178" i="2" s="1"/>
  <c r="AT172" i="3" s="1"/>
  <c r="BL178" i="2"/>
  <c r="BM178" i="2" s="1"/>
  <c r="AU172" i="3" s="1"/>
  <c r="BN178" i="2"/>
  <c r="BO178" i="2" s="1"/>
  <c r="AV172" i="3" s="1"/>
  <c r="BP178" i="2"/>
  <c r="BQ178" i="2" s="1"/>
  <c r="AW172" i="3" s="1"/>
  <c r="BF179" i="2"/>
  <c r="BG179" i="2" s="1"/>
  <c r="AR173" i="3" s="1"/>
  <c r="BH179" i="2"/>
  <c r="BI179" i="2" s="1"/>
  <c r="AS173" i="3" s="1"/>
  <c r="BJ179" i="2"/>
  <c r="BK179" i="2" s="1"/>
  <c r="AT173" i="3" s="1"/>
  <c r="BL179" i="2"/>
  <c r="BM179" i="2" s="1"/>
  <c r="AU173" i="3" s="1"/>
  <c r="BN179" i="2"/>
  <c r="BO179" i="2" s="1"/>
  <c r="AV173" i="3" s="1"/>
  <c r="BP179" i="2"/>
  <c r="BQ179" i="2" s="1"/>
  <c r="AW173" i="3" s="1"/>
  <c r="BF180" i="2"/>
  <c r="BG180" i="2" s="1"/>
  <c r="AR174" i="3" s="1"/>
  <c r="BH180" i="2"/>
  <c r="BI180" i="2" s="1"/>
  <c r="AS174" i="3" s="1"/>
  <c r="BJ180" i="2"/>
  <c r="BK180" i="2" s="1"/>
  <c r="AT174" i="3" s="1"/>
  <c r="BL180" i="2"/>
  <c r="BM180" i="2" s="1"/>
  <c r="BN180" i="2"/>
  <c r="BO180" i="2" s="1"/>
  <c r="AV174" i="3" s="1"/>
  <c r="BP180" i="2"/>
  <c r="BQ180" i="2" s="1"/>
  <c r="BF181" i="2"/>
  <c r="BG181" i="2" s="1"/>
  <c r="AR175" i="3" s="1"/>
  <c r="BH181" i="2"/>
  <c r="BI181" i="2" s="1"/>
  <c r="AS175" i="3" s="1"/>
  <c r="BJ181" i="2"/>
  <c r="BK181" i="2" s="1"/>
  <c r="AT175" i="3" s="1"/>
  <c r="BL181" i="2"/>
  <c r="BM181" i="2" s="1"/>
  <c r="AU175" i="3" s="1"/>
  <c r="BN181" i="2"/>
  <c r="BO181" i="2" s="1"/>
  <c r="AV175" i="3" s="1"/>
  <c r="BP181" i="2"/>
  <c r="BQ181" i="2" s="1"/>
  <c r="AW175" i="3" s="1"/>
  <c r="BF182" i="2"/>
  <c r="BG182" i="2" s="1"/>
  <c r="AR176" i="3" s="1"/>
  <c r="BH182" i="2"/>
  <c r="BI182" i="2" s="1"/>
  <c r="AS176" i="3" s="1"/>
  <c r="BJ182" i="2"/>
  <c r="BK182" i="2" s="1"/>
  <c r="AT176" i="3" s="1"/>
  <c r="BL182" i="2"/>
  <c r="BM182" i="2" s="1"/>
  <c r="BN182" i="2"/>
  <c r="BO182" i="2" s="1"/>
  <c r="AV176" i="3" s="1"/>
  <c r="BP182" i="2"/>
  <c r="BQ182" i="2" s="1"/>
  <c r="AW176" i="3" s="1"/>
  <c r="BF183" i="2"/>
  <c r="BG183" i="2" s="1"/>
  <c r="AR177" i="3" s="1"/>
  <c r="BH183" i="2"/>
  <c r="BI183" i="2" s="1"/>
  <c r="AS177" i="3" s="1"/>
  <c r="BJ183" i="2"/>
  <c r="BK183" i="2" s="1"/>
  <c r="AT177" i="3" s="1"/>
  <c r="BL183" i="2"/>
  <c r="BM183" i="2" s="1"/>
  <c r="AU177" i="3" s="1"/>
  <c r="BN183" i="2"/>
  <c r="BO183" i="2" s="1"/>
  <c r="AV177" i="3" s="1"/>
  <c r="BP183" i="2"/>
  <c r="BQ183" i="2" s="1"/>
  <c r="AW177" i="3" s="1"/>
  <c r="BF184" i="2"/>
  <c r="BG184" i="2" s="1"/>
  <c r="AR178" i="3" s="1"/>
  <c r="BH184" i="2"/>
  <c r="BI184" i="2" s="1"/>
  <c r="AS178" i="3" s="1"/>
  <c r="BJ184" i="2"/>
  <c r="BK184" i="2" s="1"/>
  <c r="AT178" i="3" s="1"/>
  <c r="BL184" i="2"/>
  <c r="BM184" i="2" s="1"/>
  <c r="BN184" i="2"/>
  <c r="BO184" i="2" s="1"/>
  <c r="AV178" i="3" s="1"/>
  <c r="BP184" i="2"/>
  <c r="BQ184" i="2" s="1"/>
  <c r="AW178" i="3" s="1"/>
  <c r="BF185" i="2"/>
  <c r="BG185" i="2" s="1"/>
  <c r="AR179" i="3" s="1"/>
  <c r="BH185" i="2"/>
  <c r="BI185" i="2" s="1"/>
  <c r="AS179" i="3" s="1"/>
  <c r="BJ185" i="2"/>
  <c r="BK185" i="2" s="1"/>
  <c r="AT179" i="3" s="1"/>
  <c r="BL185" i="2"/>
  <c r="BM185" i="2" s="1"/>
  <c r="AU179" i="3" s="1"/>
  <c r="BN185" i="2"/>
  <c r="BO185" i="2" s="1"/>
  <c r="AV179" i="3" s="1"/>
  <c r="BP185" i="2"/>
  <c r="BQ185" i="2" s="1"/>
  <c r="AW179" i="3" s="1"/>
  <c r="BF186" i="2"/>
  <c r="BG186" i="2" s="1"/>
  <c r="AR180" i="3" s="1"/>
  <c r="BH186" i="2"/>
  <c r="BI186" i="2" s="1"/>
  <c r="AS180" i="3" s="1"/>
  <c r="BJ186" i="2"/>
  <c r="BK186" i="2" s="1"/>
  <c r="AT180" i="3" s="1"/>
  <c r="BL186" i="2"/>
  <c r="BM186" i="2" s="1"/>
  <c r="AU180" i="3" s="1"/>
  <c r="BN186" i="2"/>
  <c r="BO186" i="2" s="1"/>
  <c r="AV180" i="3" s="1"/>
  <c r="BP186" i="2"/>
  <c r="BQ186" i="2" s="1"/>
  <c r="AW180" i="3" s="1"/>
  <c r="BF187" i="2"/>
  <c r="BG187" i="2" s="1"/>
  <c r="AR181" i="3" s="1"/>
  <c r="BH187" i="2"/>
  <c r="BI187" i="2" s="1"/>
  <c r="AS181" i="3" s="1"/>
  <c r="BJ187" i="2"/>
  <c r="BK187" i="2" s="1"/>
  <c r="AT181" i="3" s="1"/>
  <c r="BL187" i="2"/>
  <c r="BM187" i="2" s="1"/>
  <c r="AU181" i="3" s="1"/>
  <c r="BN187" i="2"/>
  <c r="BO187" i="2" s="1"/>
  <c r="AV181" i="3" s="1"/>
  <c r="BP187" i="2"/>
  <c r="BQ187" i="2" s="1"/>
  <c r="AW181" i="3" s="1"/>
  <c r="BF188" i="2"/>
  <c r="BG188" i="2" s="1"/>
  <c r="AR182" i="3" s="1"/>
  <c r="BH188" i="2"/>
  <c r="BI188" i="2" s="1"/>
  <c r="AS182" i="3" s="1"/>
  <c r="BJ188" i="2"/>
  <c r="BK188" i="2" s="1"/>
  <c r="AT182" i="3" s="1"/>
  <c r="BL188" i="2"/>
  <c r="BM188" i="2" s="1"/>
  <c r="AU182" i="3" s="1"/>
  <c r="BN188" i="2"/>
  <c r="BO188" i="2" s="1"/>
  <c r="AV182" i="3" s="1"/>
  <c r="BP188" i="2"/>
  <c r="BQ188" i="2" s="1"/>
  <c r="AW182" i="3" s="1"/>
  <c r="BF189" i="2"/>
  <c r="BG189" i="2" s="1"/>
  <c r="AR183" i="3" s="1"/>
  <c r="BH189" i="2"/>
  <c r="BI189" i="2" s="1"/>
  <c r="AS183" i="3" s="1"/>
  <c r="BJ189" i="2"/>
  <c r="BK189" i="2" s="1"/>
  <c r="AT183" i="3" s="1"/>
  <c r="BL189" i="2"/>
  <c r="BM189" i="2" s="1"/>
  <c r="AU183" i="3" s="1"/>
  <c r="BN189" i="2"/>
  <c r="BO189" i="2" s="1"/>
  <c r="AV183" i="3" s="1"/>
  <c r="BP189" i="2"/>
  <c r="BQ189" i="2" s="1"/>
  <c r="AW183" i="3" s="1"/>
  <c r="BF190" i="2"/>
  <c r="BG190" i="2" s="1"/>
  <c r="AR184" i="3" s="1"/>
  <c r="BH190" i="2"/>
  <c r="BI190" i="2" s="1"/>
  <c r="AS184" i="3" s="1"/>
  <c r="BJ190" i="2"/>
  <c r="BK190" i="2" s="1"/>
  <c r="AT184" i="3" s="1"/>
  <c r="BL190" i="2"/>
  <c r="BM190" i="2" s="1"/>
  <c r="AU184" i="3" s="1"/>
  <c r="BN190" i="2"/>
  <c r="BO190" i="2" s="1"/>
  <c r="AV184" i="3" s="1"/>
  <c r="BP190" i="2"/>
  <c r="BQ190" i="2" s="1"/>
  <c r="AW184" i="3" s="1"/>
  <c r="BF191" i="2"/>
  <c r="BG191" i="2" s="1"/>
  <c r="AR185" i="3" s="1"/>
  <c r="BH191" i="2"/>
  <c r="BI191" i="2" s="1"/>
  <c r="AS185" i="3" s="1"/>
  <c r="BJ191" i="2"/>
  <c r="BK191" i="2" s="1"/>
  <c r="AT185" i="3" s="1"/>
  <c r="BL191" i="2"/>
  <c r="BM191" i="2" s="1"/>
  <c r="AU185" i="3" s="1"/>
  <c r="BN191" i="2"/>
  <c r="BO191" i="2" s="1"/>
  <c r="AV185" i="3" s="1"/>
  <c r="BP191" i="2"/>
  <c r="BQ191" i="2" s="1"/>
  <c r="AW185" i="3" s="1"/>
  <c r="BF192" i="2"/>
  <c r="BG192" i="2" s="1"/>
  <c r="AR186" i="3" s="1"/>
  <c r="BH192" i="2"/>
  <c r="BI192" i="2" s="1"/>
  <c r="AS186" i="3" s="1"/>
  <c r="BJ192" i="2"/>
  <c r="BK192" i="2" s="1"/>
  <c r="AT186" i="3" s="1"/>
  <c r="BL192" i="2"/>
  <c r="BM192" i="2" s="1"/>
  <c r="AU186" i="3" s="1"/>
  <c r="BN192" i="2"/>
  <c r="BO192" i="2" s="1"/>
  <c r="AV186" i="3" s="1"/>
  <c r="BP192" i="2"/>
  <c r="BQ192" i="2" s="1"/>
  <c r="AW186" i="3" s="1"/>
  <c r="BF193" i="2"/>
  <c r="BG193" i="2" s="1"/>
  <c r="AR187" i="3" s="1"/>
  <c r="BH193" i="2"/>
  <c r="BI193" i="2" s="1"/>
  <c r="AS187" i="3" s="1"/>
  <c r="BJ193" i="2"/>
  <c r="BK193" i="2" s="1"/>
  <c r="AT187" i="3" s="1"/>
  <c r="BL193" i="2"/>
  <c r="BM193" i="2" s="1"/>
  <c r="AU187" i="3" s="1"/>
  <c r="BN193" i="2"/>
  <c r="BO193" i="2" s="1"/>
  <c r="AV187" i="3" s="1"/>
  <c r="BP193" i="2"/>
  <c r="BQ193" i="2" s="1"/>
  <c r="AW187" i="3" s="1"/>
  <c r="BF194" i="2"/>
  <c r="BG194" i="2" s="1"/>
  <c r="AR188" i="3" s="1"/>
  <c r="BH194" i="2"/>
  <c r="BI194" i="2" s="1"/>
  <c r="AS188" i="3" s="1"/>
  <c r="BJ194" i="2"/>
  <c r="BK194" i="2" s="1"/>
  <c r="AT188" i="3" s="1"/>
  <c r="BL194" i="2"/>
  <c r="BM194" i="2" s="1"/>
  <c r="AU188" i="3" s="1"/>
  <c r="BN194" i="2"/>
  <c r="BO194" i="2" s="1"/>
  <c r="AV188" i="3" s="1"/>
  <c r="BP194" i="2"/>
  <c r="BQ194" i="2" s="1"/>
  <c r="AW188" i="3" s="1"/>
  <c r="BF195" i="2"/>
  <c r="BG195" i="2" s="1"/>
  <c r="AR189" i="3" s="1"/>
  <c r="BH195" i="2"/>
  <c r="BI195" i="2" s="1"/>
  <c r="AS189" i="3" s="1"/>
  <c r="BJ195" i="2"/>
  <c r="BK195" i="2" s="1"/>
  <c r="AT189" i="3" s="1"/>
  <c r="BL195" i="2"/>
  <c r="BM195" i="2" s="1"/>
  <c r="AU189" i="3" s="1"/>
  <c r="BN195" i="2"/>
  <c r="BO195" i="2" s="1"/>
  <c r="AV189" i="3" s="1"/>
  <c r="BP195" i="2"/>
  <c r="BQ195" i="2" s="1"/>
  <c r="AW189" i="3" s="1"/>
  <c r="BF196" i="2"/>
  <c r="BG196" i="2" s="1"/>
  <c r="AR190" i="3" s="1"/>
  <c r="BH196" i="2"/>
  <c r="BI196" i="2" s="1"/>
  <c r="AS190" i="3" s="1"/>
  <c r="BJ196" i="2"/>
  <c r="BK196" i="2" s="1"/>
  <c r="AT190" i="3" s="1"/>
  <c r="BL196" i="2"/>
  <c r="BM196" i="2" s="1"/>
  <c r="AU190" i="3" s="1"/>
  <c r="BN196" i="2"/>
  <c r="BO196" i="2" s="1"/>
  <c r="AV190" i="3" s="1"/>
  <c r="BP196" i="2"/>
  <c r="BQ196" i="2" s="1"/>
  <c r="AW190" i="3" s="1"/>
  <c r="BF197" i="2"/>
  <c r="BG197" i="2" s="1"/>
  <c r="AR191" i="3" s="1"/>
  <c r="BH197" i="2"/>
  <c r="BI197" i="2" s="1"/>
  <c r="AS191" i="3" s="1"/>
  <c r="BJ197" i="2"/>
  <c r="BK197" i="2" s="1"/>
  <c r="AT191" i="3" s="1"/>
  <c r="BL197" i="2"/>
  <c r="BM197" i="2" s="1"/>
  <c r="AU191" i="3" s="1"/>
  <c r="BN197" i="2"/>
  <c r="BO197" i="2" s="1"/>
  <c r="AV191" i="3" s="1"/>
  <c r="BP197" i="2"/>
  <c r="BQ197" i="2" s="1"/>
  <c r="AW191" i="3" s="1"/>
  <c r="BF198" i="2"/>
  <c r="BG198" i="2" s="1"/>
  <c r="AR192" i="3" s="1"/>
  <c r="BH198" i="2"/>
  <c r="BI198" i="2" s="1"/>
  <c r="AS192" i="3" s="1"/>
  <c r="BJ198" i="2"/>
  <c r="BK198" i="2" s="1"/>
  <c r="AT192" i="3" s="1"/>
  <c r="BL198" i="2"/>
  <c r="BM198" i="2" s="1"/>
  <c r="AU192" i="3" s="1"/>
  <c r="BN198" i="2"/>
  <c r="BO198" i="2" s="1"/>
  <c r="AV192" i="3" s="1"/>
  <c r="BP198" i="2"/>
  <c r="BQ198" i="2" s="1"/>
  <c r="AW192" i="3" s="1"/>
  <c r="BF199" i="2"/>
  <c r="BG199" i="2" s="1"/>
  <c r="AR193" i="3" s="1"/>
  <c r="BH199" i="2"/>
  <c r="BI199" i="2" s="1"/>
  <c r="AS193" i="3" s="1"/>
  <c r="BJ199" i="2"/>
  <c r="BK199" i="2" s="1"/>
  <c r="AT193" i="3" s="1"/>
  <c r="BL199" i="2"/>
  <c r="BM199" i="2" s="1"/>
  <c r="BN199" i="2"/>
  <c r="BO199" i="2" s="1"/>
  <c r="AV193" i="3" s="1"/>
  <c r="BP199" i="2"/>
  <c r="BQ199" i="2" s="1"/>
  <c r="AW193" i="3" s="1"/>
  <c r="BF200" i="2"/>
  <c r="BG200" i="2" s="1"/>
  <c r="AR194" i="3" s="1"/>
  <c r="BH200" i="2"/>
  <c r="BI200" i="2" s="1"/>
  <c r="AS194" i="3" s="1"/>
  <c r="BJ200" i="2"/>
  <c r="BK200" i="2" s="1"/>
  <c r="AT194" i="3" s="1"/>
  <c r="BL200" i="2"/>
  <c r="BM200" i="2" s="1"/>
  <c r="AU194" i="3" s="1"/>
  <c r="BN200" i="2"/>
  <c r="BO200" i="2" s="1"/>
  <c r="AV194" i="3" s="1"/>
  <c r="BP200" i="2"/>
  <c r="BQ200" i="2" s="1"/>
  <c r="AW194" i="3" s="1"/>
  <c r="BF201" i="2"/>
  <c r="BG201" i="2" s="1"/>
  <c r="AR195" i="3" s="1"/>
  <c r="BH201" i="2"/>
  <c r="BI201" i="2" s="1"/>
  <c r="BJ201" i="2"/>
  <c r="BK201" i="2" s="1"/>
  <c r="AT195" i="3" s="1"/>
  <c r="BL201" i="2"/>
  <c r="BM201" i="2" s="1"/>
  <c r="AU195" i="3" s="1"/>
  <c r="BN201" i="2"/>
  <c r="BO201" i="2" s="1"/>
  <c r="AV195" i="3" s="1"/>
  <c r="BP201" i="2"/>
  <c r="BQ201" i="2" s="1"/>
  <c r="AW195" i="3" s="1"/>
  <c r="BF202" i="2"/>
  <c r="BG202" i="2" s="1"/>
  <c r="BH202" i="2"/>
  <c r="BI202" i="2" s="1"/>
  <c r="BJ202" i="2"/>
  <c r="BK202" i="2" s="1"/>
  <c r="BL202" i="2"/>
  <c r="BM202" i="2" s="1"/>
  <c r="BN202" i="2"/>
  <c r="BO202" i="2" s="1"/>
  <c r="BP202" i="2"/>
  <c r="BQ202" i="2" s="1"/>
  <c r="BF203" i="2"/>
  <c r="BG203" i="2" s="1"/>
  <c r="AR197" i="3" s="1"/>
  <c r="BH203" i="2"/>
  <c r="BI203" i="2" s="1"/>
  <c r="AS197" i="3" s="1"/>
  <c r="BJ203" i="2"/>
  <c r="BK203" i="2" s="1"/>
  <c r="AT197" i="3" s="1"/>
  <c r="BL203" i="2"/>
  <c r="BM203" i="2" s="1"/>
  <c r="BN203" i="2"/>
  <c r="BO203" i="2" s="1"/>
  <c r="AV197" i="3" s="1"/>
  <c r="BP203" i="2"/>
  <c r="BQ203" i="2" s="1"/>
  <c r="AW197" i="3" s="1"/>
  <c r="BF204" i="2"/>
  <c r="BG204" i="2" s="1"/>
  <c r="AR198" i="3" s="1"/>
  <c r="BH204" i="2"/>
  <c r="BI204" i="2" s="1"/>
  <c r="AS198" i="3" s="1"/>
  <c r="BJ204" i="2"/>
  <c r="BK204" i="2" s="1"/>
  <c r="AT198" i="3" s="1"/>
  <c r="BL204" i="2"/>
  <c r="BM204" i="2" s="1"/>
  <c r="AU198" i="3" s="1"/>
  <c r="BN204" i="2"/>
  <c r="BO204" i="2" s="1"/>
  <c r="AV198" i="3" s="1"/>
  <c r="BP204" i="2"/>
  <c r="BQ204" i="2" s="1"/>
  <c r="AW198" i="3" s="1"/>
  <c r="BF205" i="2"/>
  <c r="BG205" i="2" s="1"/>
  <c r="AR199" i="3" s="1"/>
  <c r="BH205" i="2"/>
  <c r="BI205" i="2" s="1"/>
  <c r="AS199" i="3" s="1"/>
  <c r="BJ205" i="2"/>
  <c r="BK205" i="2" s="1"/>
  <c r="AT199" i="3" s="1"/>
  <c r="BL205" i="2"/>
  <c r="BM205" i="2" s="1"/>
  <c r="AU199" i="3" s="1"/>
  <c r="BN205" i="2"/>
  <c r="BO205" i="2" s="1"/>
  <c r="AV199" i="3" s="1"/>
  <c r="BP205" i="2"/>
  <c r="BQ205" i="2" s="1"/>
  <c r="AW199" i="3" s="1"/>
  <c r="BF206" i="2"/>
  <c r="BG206" i="2" s="1"/>
  <c r="AR200" i="3" s="1"/>
  <c r="BH206" i="2"/>
  <c r="BI206" i="2" s="1"/>
  <c r="AS200" i="3" s="1"/>
  <c r="BJ206" i="2"/>
  <c r="BK206" i="2" s="1"/>
  <c r="AT200" i="3" s="1"/>
  <c r="BL206" i="2"/>
  <c r="BM206" i="2" s="1"/>
  <c r="AU200" i="3" s="1"/>
  <c r="BN206" i="2"/>
  <c r="BO206" i="2" s="1"/>
  <c r="AV200" i="3" s="1"/>
  <c r="BP206" i="2"/>
  <c r="BQ206" i="2" s="1"/>
  <c r="AW200" i="3" s="1"/>
  <c r="BF207" i="2"/>
  <c r="BG207" i="2" s="1"/>
  <c r="AR201" i="3" s="1"/>
  <c r="BH207" i="2"/>
  <c r="BI207" i="2" s="1"/>
  <c r="AS201" i="3" s="1"/>
  <c r="BJ207" i="2"/>
  <c r="BK207" i="2" s="1"/>
  <c r="AT201" i="3" s="1"/>
  <c r="BL207" i="2"/>
  <c r="BM207" i="2" s="1"/>
  <c r="AU201" i="3" s="1"/>
  <c r="BN207" i="2"/>
  <c r="BO207" i="2" s="1"/>
  <c r="AV201" i="3" s="1"/>
  <c r="BP207" i="2"/>
  <c r="BQ207" i="2" s="1"/>
  <c r="AW201" i="3" s="1"/>
  <c r="BF208" i="2"/>
  <c r="BG208" i="2" s="1"/>
  <c r="BH208" i="2"/>
  <c r="BI208" i="2" s="1"/>
  <c r="BJ208" i="2"/>
  <c r="BK208" i="2" s="1"/>
  <c r="BL208" i="2"/>
  <c r="BM208" i="2" s="1"/>
  <c r="BN208" i="2"/>
  <c r="BO208" i="2" s="1"/>
  <c r="BP208" i="2"/>
  <c r="BQ208" i="2" s="1"/>
  <c r="BF209" i="2"/>
  <c r="BG209" i="2" s="1"/>
  <c r="AR202" i="3" s="1"/>
  <c r="BH209" i="2"/>
  <c r="BI209" i="2" s="1"/>
  <c r="AS202" i="3" s="1"/>
  <c r="BJ209" i="2"/>
  <c r="BK209" i="2" s="1"/>
  <c r="AT202" i="3" s="1"/>
  <c r="BL209" i="2"/>
  <c r="BM209" i="2" s="1"/>
  <c r="AU202" i="3" s="1"/>
  <c r="BN209" i="2"/>
  <c r="BO209" i="2" s="1"/>
  <c r="AV202" i="3" s="1"/>
  <c r="BP209" i="2"/>
  <c r="BQ209" i="2" s="1"/>
  <c r="AW202" i="3" s="1"/>
  <c r="BF210" i="2"/>
  <c r="BG210" i="2" s="1"/>
  <c r="AR203" i="3" s="1"/>
  <c r="BH210" i="2"/>
  <c r="BI210" i="2" s="1"/>
  <c r="AS203" i="3" s="1"/>
  <c r="BJ210" i="2"/>
  <c r="BK210" i="2" s="1"/>
  <c r="AT203" i="3" s="1"/>
  <c r="BL210" i="2"/>
  <c r="BM210" i="2" s="1"/>
  <c r="AU203" i="3" s="1"/>
  <c r="BN210" i="2"/>
  <c r="BO210" i="2" s="1"/>
  <c r="AV203" i="3" s="1"/>
  <c r="BP210" i="2"/>
  <c r="BQ210" i="2" s="1"/>
  <c r="AW203" i="3" s="1"/>
  <c r="BF211" i="2"/>
  <c r="BG211" i="2" s="1"/>
  <c r="AR204" i="3" s="1"/>
  <c r="BH211" i="2"/>
  <c r="BI211" i="2" s="1"/>
  <c r="AS204" i="3" s="1"/>
  <c r="BJ211" i="2"/>
  <c r="BK211" i="2" s="1"/>
  <c r="AT204" i="3" s="1"/>
  <c r="BL211" i="2"/>
  <c r="BM211" i="2" s="1"/>
  <c r="AU204" i="3" s="1"/>
  <c r="BN211" i="2"/>
  <c r="BO211" i="2" s="1"/>
  <c r="AV204" i="3" s="1"/>
  <c r="BP211" i="2"/>
  <c r="BQ211" i="2" s="1"/>
  <c r="AW204" i="3" s="1"/>
  <c r="BF212" i="2"/>
  <c r="BG212" i="2" s="1"/>
  <c r="AR205" i="3" s="1"/>
  <c r="BH212" i="2"/>
  <c r="BI212" i="2" s="1"/>
  <c r="AS205" i="3" s="1"/>
  <c r="BJ212" i="2"/>
  <c r="BK212" i="2" s="1"/>
  <c r="AT205" i="3" s="1"/>
  <c r="BL212" i="2"/>
  <c r="BM212" i="2" s="1"/>
  <c r="AU205" i="3" s="1"/>
  <c r="BN212" i="2"/>
  <c r="BO212" i="2" s="1"/>
  <c r="AV205" i="3" s="1"/>
  <c r="BP212" i="2"/>
  <c r="BQ212" i="2" s="1"/>
  <c r="AW205" i="3" s="1"/>
  <c r="BF213" i="2"/>
  <c r="BG213" i="2" s="1"/>
  <c r="AR206" i="3" s="1"/>
  <c r="BH213" i="2"/>
  <c r="BI213" i="2" s="1"/>
  <c r="AS206" i="3" s="1"/>
  <c r="BJ213" i="2"/>
  <c r="BK213" i="2" s="1"/>
  <c r="AT206" i="3" s="1"/>
  <c r="BL213" i="2"/>
  <c r="BM213" i="2" s="1"/>
  <c r="AU206" i="3" s="1"/>
  <c r="BN213" i="2"/>
  <c r="BO213" i="2" s="1"/>
  <c r="AV206" i="3" s="1"/>
  <c r="BP213" i="2"/>
  <c r="BQ213" i="2" s="1"/>
  <c r="AW206" i="3" s="1"/>
  <c r="BF214" i="2"/>
  <c r="BG214" i="2" s="1"/>
  <c r="AR207" i="3" s="1"/>
  <c r="BH214" i="2"/>
  <c r="BI214" i="2" s="1"/>
  <c r="AS207" i="3" s="1"/>
  <c r="BJ214" i="2"/>
  <c r="BK214" i="2" s="1"/>
  <c r="AT207" i="3" s="1"/>
  <c r="BL214" i="2"/>
  <c r="BM214" i="2" s="1"/>
  <c r="AU207" i="3" s="1"/>
  <c r="BN214" i="2"/>
  <c r="BO214" i="2" s="1"/>
  <c r="AV207" i="3" s="1"/>
  <c r="BP214" i="2"/>
  <c r="BQ214" i="2" s="1"/>
  <c r="AW207" i="3" s="1"/>
  <c r="BF215" i="2"/>
  <c r="BG215" i="2" s="1"/>
  <c r="AR208" i="3" s="1"/>
  <c r="BH215" i="2"/>
  <c r="BI215" i="2" s="1"/>
  <c r="AS208" i="3" s="1"/>
  <c r="BJ215" i="2"/>
  <c r="BK215" i="2" s="1"/>
  <c r="AT208" i="3" s="1"/>
  <c r="BL215" i="2"/>
  <c r="BM215" i="2" s="1"/>
  <c r="BN215" i="2"/>
  <c r="BO215" i="2" s="1"/>
  <c r="AV208" i="3" s="1"/>
  <c r="BP215" i="2"/>
  <c r="BQ215" i="2" s="1"/>
  <c r="AW208" i="3" s="1"/>
  <c r="BF216" i="2"/>
  <c r="BG216" i="2" s="1"/>
  <c r="AR209" i="3" s="1"/>
  <c r="BH216" i="2"/>
  <c r="BI216" i="2" s="1"/>
  <c r="AS209" i="3" s="1"/>
  <c r="BJ216" i="2"/>
  <c r="BK216" i="2" s="1"/>
  <c r="AT209" i="3" s="1"/>
  <c r="BL216" i="2"/>
  <c r="BM216" i="2" s="1"/>
  <c r="AU209" i="3" s="1"/>
  <c r="BN216" i="2"/>
  <c r="BO216" i="2" s="1"/>
  <c r="AV209" i="3" s="1"/>
  <c r="BP216" i="2"/>
  <c r="BQ216" i="2" s="1"/>
  <c r="AW209" i="3" s="1"/>
  <c r="BF217" i="2"/>
  <c r="BG217" i="2" s="1"/>
  <c r="AR210" i="3" s="1"/>
  <c r="BH217" i="2"/>
  <c r="BI217" i="2" s="1"/>
  <c r="AS210" i="3" s="1"/>
  <c r="BJ217" i="2"/>
  <c r="BK217" i="2" s="1"/>
  <c r="AT210" i="3" s="1"/>
  <c r="BL217" i="2"/>
  <c r="BM217" i="2" s="1"/>
  <c r="AU210" i="3" s="1"/>
  <c r="BN217" i="2"/>
  <c r="BO217" i="2" s="1"/>
  <c r="AV210" i="3" s="1"/>
  <c r="BP217" i="2"/>
  <c r="BQ217" i="2" s="1"/>
  <c r="AW210" i="3" s="1"/>
  <c r="BF218" i="2"/>
  <c r="BG218" i="2" s="1"/>
  <c r="AR211" i="3" s="1"/>
  <c r="BH218" i="2"/>
  <c r="BI218" i="2" s="1"/>
  <c r="AS211" i="3" s="1"/>
  <c r="BJ218" i="2"/>
  <c r="BK218" i="2" s="1"/>
  <c r="AT211" i="3" s="1"/>
  <c r="BL218" i="2"/>
  <c r="BM218" i="2" s="1"/>
  <c r="AU211" i="3" s="1"/>
  <c r="BN218" i="2"/>
  <c r="BO218" i="2" s="1"/>
  <c r="AV211" i="3" s="1"/>
  <c r="BP218" i="2"/>
  <c r="BQ218" i="2" s="1"/>
  <c r="AW211" i="3" s="1"/>
  <c r="BF219" i="2"/>
  <c r="BG219" i="2" s="1"/>
  <c r="AR212" i="3" s="1"/>
  <c r="BH219" i="2"/>
  <c r="BI219" i="2" s="1"/>
  <c r="AS212" i="3" s="1"/>
  <c r="BJ219" i="2"/>
  <c r="BK219" i="2" s="1"/>
  <c r="AT212" i="3" s="1"/>
  <c r="BL219" i="2"/>
  <c r="BM219" i="2" s="1"/>
  <c r="AU212" i="3" s="1"/>
  <c r="BN219" i="2"/>
  <c r="BO219" i="2" s="1"/>
  <c r="AV212" i="3" s="1"/>
  <c r="BP219" i="2"/>
  <c r="BQ219" i="2" s="1"/>
  <c r="AW212" i="3" s="1"/>
  <c r="BF220" i="2"/>
  <c r="BG220" i="2" s="1"/>
  <c r="AR213" i="3" s="1"/>
  <c r="BH220" i="2"/>
  <c r="BI220" i="2" s="1"/>
  <c r="AS213" i="3" s="1"/>
  <c r="BJ220" i="2"/>
  <c r="BK220" i="2" s="1"/>
  <c r="AT213" i="3" s="1"/>
  <c r="BL220" i="2"/>
  <c r="BM220" i="2" s="1"/>
  <c r="AU213" i="3" s="1"/>
  <c r="BN220" i="2"/>
  <c r="BO220" i="2" s="1"/>
  <c r="AV213" i="3" s="1"/>
  <c r="BP220" i="2"/>
  <c r="BQ220" i="2" s="1"/>
  <c r="AW213" i="3" s="1"/>
  <c r="BF221" i="2"/>
  <c r="BG221" i="2" s="1"/>
  <c r="AR214" i="3" s="1"/>
  <c r="BH221" i="2"/>
  <c r="BI221" i="2" s="1"/>
  <c r="AS214" i="3" s="1"/>
  <c r="BJ221" i="2"/>
  <c r="BK221" i="2" s="1"/>
  <c r="AT214" i="3" s="1"/>
  <c r="BL221" i="2"/>
  <c r="BM221" i="2" s="1"/>
  <c r="AU214" i="3" s="1"/>
  <c r="BN221" i="2"/>
  <c r="BO221" i="2" s="1"/>
  <c r="AV214" i="3" s="1"/>
  <c r="BP221" i="2"/>
  <c r="BQ221" i="2" s="1"/>
  <c r="AW214" i="3" s="1"/>
  <c r="BF222" i="2"/>
  <c r="BG222" i="2" s="1"/>
  <c r="AR215" i="3" s="1"/>
  <c r="BH222" i="2"/>
  <c r="BI222" i="2" s="1"/>
  <c r="AS215" i="3" s="1"/>
  <c r="BJ222" i="2"/>
  <c r="BK222" i="2" s="1"/>
  <c r="AT215" i="3" s="1"/>
  <c r="BL222" i="2"/>
  <c r="BM222" i="2" s="1"/>
  <c r="AU215" i="3" s="1"/>
  <c r="BN222" i="2"/>
  <c r="BO222" i="2" s="1"/>
  <c r="AV215" i="3" s="1"/>
  <c r="BP222" i="2"/>
  <c r="BQ222" i="2" s="1"/>
  <c r="AW215" i="3" s="1"/>
  <c r="BF223" i="2"/>
  <c r="BG223" i="2" s="1"/>
  <c r="AR216" i="3" s="1"/>
  <c r="BH223" i="2"/>
  <c r="BI223" i="2" s="1"/>
  <c r="AS216" i="3" s="1"/>
  <c r="BJ223" i="2"/>
  <c r="BK223" i="2" s="1"/>
  <c r="AT216" i="3" s="1"/>
  <c r="BL223" i="2"/>
  <c r="BM223" i="2" s="1"/>
  <c r="AU216" i="3" s="1"/>
  <c r="BN223" i="2"/>
  <c r="BO223" i="2" s="1"/>
  <c r="AV216" i="3" s="1"/>
  <c r="BP223" i="2"/>
  <c r="BQ223" i="2" s="1"/>
  <c r="AW216" i="3" s="1"/>
  <c r="BF224" i="2"/>
  <c r="BG224" i="2" s="1"/>
  <c r="AR217" i="3" s="1"/>
  <c r="BH224" i="2"/>
  <c r="BI224" i="2" s="1"/>
  <c r="AS217" i="3" s="1"/>
  <c r="BJ224" i="2"/>
  <c r="BK224" i="2" s="1"/>
  <c r="AT217" i="3" s="1"/>
  <c r="BL224" i="2"/>
  <c r="BM224" i="2" s="1"/>
  <c r="AU217" i="3" s="1"/>
  <c r="BN224" i="2"/>
  <c r="BO224" i="2" s="1"/>
  <c r="AV217" i="3" s="1"/>
  <c r="BP224" i="2"/>
  <c r="BQ224" i="2" s="1"/>
  <c r="AW217" i="3" s="1"/>
  <c r="BF225" i="2"/>
  <c r="BG225" i="2" s="1"/>
  <c r="AR218" i="3" s="1"/>
  <c r="BH225" i="2"/>
  <c r="BI225" i="2" s="1"/>
  <c r="AS218" i="3" s="1"/>
  <c r="BJ225" i="2"/>
  <c r="BK225" i="2" s="1"/>
  <c r="AT218" i="3" s="1"/>
  <c r="BL225" i="2"/>
  <c r="BM225" i="2" s="1"/>
  <c r="AU218" i="3" s="1"/>
  <c r="BN225" i="2"/>
  <c r="BO225" i="2" s="1"/>
  <c r="AV218" i="3" s="1"/>
  <c r="BP225" i="2"/>
  <c r="BQ225" i="2" s="1"/>
  <c r="AW218" i="3" s="1"/>
  <c r="BF226" i="2"/>
  <c r="BG226" i="2" s="1"/>
  <c r="AR219" i="3" s="1"/>
  <c r="BH226" i="2"/>
  <c r="BI226" i="2" s="1"/>
  <c r="AS219" i="3" s="1"/>
  <c r="BJ226" i="2"/>
  <c r="BK226" i="2" s="1"/>
  <c r="AT219" i="3" s="1"/>
  <c r="BL226" i="2"/>
  <c r="BM226" i="2" s="1"/>
  <c r="AU219" i="3" s="1"/>
  <c r="BN226" i="2"/>
  <c r="BO226" i="2" s="1"/>
  <c r="AV219" i="3" s="1"/>
  <c r="BP226" i="2"/>
  <c r="BQ226" i="2" s="1"/>
  <c r="AW219" i="3" s="1"/>
  <c r="BF227" i="2"/>
  <c r="BG227" i="2" s="1"/>
  <c r="AR220" i="3" s="1"/>
  <c r="BH227" i="2"/>
  <c r="BI227" i="2" s="1"/>
  <c r="AS220" i="3" s="1"/>
  <c r="BJ227" i="2"/>
  <c r="BK227" i="2" s="1"/>
  <c r="AT220" i="3" s="1"/>
  <c r="BL227" i="2"/>
  <c r="BM227" i="2" s="1"/>
  <c r="AU220" i="3" s="1"/>
  <c r="BN227" i="2"/>
  <c r="BO227" i="2" s="1"/>
  <c r="AV220" i="3" s="1"/>
  <c r="BP227" i="2"/>
  <c r="BQ227" i="2" s="1"/>
  <c r="AW220" i="3" s="1"/>
  <c r="BF228" i="2"/>
  <c r="BG228" i="2" s="1"/>
  <c r="AR221" i="3" s="1"/>
  <c r="BH228" i="2"/>
  <c r="BI228" i="2" s="1"/>
  <c r="AS221" i="3" s="1"/>
  <c r="BJ228" i="2"/>
  <c r="BK228" i="2" s="1"/>
  <c r="AT221" i="3" s="1"/>
  <c r="BL228" i="2"/>
  <c r="BM228" i="2" s="1"/>
  <c r="AU221" i="3" s="1"/>
  <c r="BN228" i="2"/>
  <c r="BO228" i="2" s="1"/>
  <c r="AV221" i="3" s="1"/>
  <c r="BP228" i="2"/>
  <c r="BQ228" i="2" s="1"/>
  <c r="AW221" i="3" s="1"/>
  <c r="BF229" i="2"/>
  <c r="BG229" i="2" s="1"/>
  <c r="AR222" i="3" s="1"/>
  <c r="BH229" i="2"/>
  <c r="BI229" i="2" s="1"/>
  <c r="AS222" i="3" s="1"/>
  <c r="BJ229" i="2"/>
  <c r="BK229" i="2" s="1"/>
  <c r="AT222" i="3" s="1"/>
  <c r="BL229" i="2"/>
  <c r="BM229" i="2" s="1"/>
  <c r="AU222" i="3" s="1"/>
  <c r="BN229" i="2"/>
  <c r="BO229" i="2" s="1"/>
  <c r="AV222" i="3" s="1"/>
  <c r="BP229" i="2"/>
  <c r="BQ229" i="2" s="1"/>
  <c r="AW222" i="3" s="1"/>
  <c r="BF230" i="2"/>
  <c r="BG230" i="2" s="1"/>
  <c r="AR223" i="3" s="1"/>
  <c r="BH230" i="2"/>
  <c r="BI230" i="2" s="1"/>
  <c r="AS223" i="3" s="1"/>
  <c r="BJ230" i="2"/>
  <c r="BK230" i="2" s="1"/>
  <c r="AT223" i="3" s="1"/>
  <c r="BL230" i="2"/>
  <c r="BM230" i="2" s="1"/>
  <c r="BN230" i="2"/>
  <c r="BO230" i="2" s="1"/>
  <c r="AV223" i="3" s="1"/>
  <c r="BP230" i="2"/>
  <c r="BQ230" i="2" s="1"/>
  <c r="AW223" i="3" s="1"/>
  <c r="BF231" i="2"/>
  <c r="BG231" i="2" s="1"/>
  <c r="AR224" i="3" s="1"/>
  <c r="BH231" i="2"/>
  <c r="BI231" i="2" s="1"/>
  <c r="AS224" i="3" s="1"/>
  <c r="BJ231" i="2"/>
  <c r="BK231" i="2" s="1"/>
  <c r="AT224" i="3" s="1"/>
  <c r="BL231" i="2"/>
  <c r="BM231" i="2" s="1"/>
  <c r="AU224" i="3" s="1"/>
  <c r="BN231" i="2"/>
  <c r="BO231" i="2" s="1"/>
  <c r="AV224" i="3" s="1"/>
  <c r="BP231" i="2"/>
  <c r="BQ231" i="2" s="1"/>
  <c r="AW224" i="3" s="1"/>
  <c r="BF232" i="2"/>
  <c r="BG232" i="2" s="1"/>
  <c r="AR225" i="3" s="1"/>
  <c r="BH232" i="2"/>
  <c r="BI232" i="2" s="1"/>
  <c r="AS225" i="3" s="1"/>
  <c r="BJ232" i="2"/>
  <c r="BK232" i="2" s="1"/>
  <c r="AT225" i="3" s="1"/>
  <c r="BL232" i="2"/>
  <c r="BM232" i="2" s="1"/>
  <c r="BN232" i="2"/>
  <c r="BO232" i="2" s="1"/>
  <c r="AV225" i="3" s="1"/>
  <c r="BP232" i="2"/>
  <c r="BQ232" i="2" s="1"/>
  <c r="AW225" i="3" s="1"/>
  <c r="BF233" i="2"/>
  <c r="BG233" i="2" s="1"/>
  <c r="AR226" i="3" s="1"/>
  <c r="BH233" i="2"/>
  <c r="BI233" i="2" s="1"/>
  <c r="AS226" i="3" s="1"/>
  <c r="BJ233" i="2"/>
  <c r="BK233" i="2" s="1"/>
  <c r="AT226" i="3" s="1"/>
  <c r="BL233" i="2"/>
  <c r="BM233" i="2" s="1"/>
  <c r="AU226" i="3" s="1"/>
  <c r="BN233" i="2"/>
  <c r="BO233" i="2" s="1"/>
  <c r="AV226" i="3" s="1"/>
  <c r="BP233" i="2"/>
  <c r="BQ233" i="2" s="1"/>
  <c r="AW226" i="3" s="1"/>
  <c r="BF234" i="2"/>
  <c r="BG234" i="2" s="1"/>
  <c r="AR227" i="3" s="1"/>
  <c r="BH234" i="2"/>
  <c r="BI234" i="2" s="1"/>
  <c r="AS227" i="3" s="1"/>
  <c r="BJ234" i="2"/>
  <c r="BK234" i="2" s="1"/>
  <c r="AT227" i="3" s="1"/>
  <c r="BL234" i="2"/>
  <c r="BM234" i="2" s="1"/>
  <c r="AU227" i="3" s="1"/>
  <c r="BN234" i="2"/>
  <c r="BO234" i="2" s="1"/>
  <c r="AV227" i="3" s="1"/>
  <c r="BP234" i="2"/>
  <c r="BQ234" i="2" s="1"/>
  <c r="AW227" i="3" s="1"/>
  <c r="BF235" i="2"/>
  <c r="BG235" i="2" s="1"/>
  <c r="AR228" i="3" s="1"/>
  <c r="BH235" i="2"/>
  <c r="BI235" i="2" s="1"/>
  <c r="AS228" i="3" s="1"/>
  <c r="BJ235" i="2"/>
  <c r="BK235" i="2" s="1"/>
  <c r="AT228" i="3" s="1"/>
  <c r="BL235" i="2"/>
  <c r="BM235" i="2" s="1"/>
  <c r="AU228" i="3" s="1"/>
  <c r="BN235" i="2"/>
  <c r="BO235" i="2" s="1"/>
  <c r="AV228" i="3" s="1"/>
  <c r="BP235" i="2"/>
  <c r="BQ235" i="2" s="1"/>
  <c r="AW228" i="3" s="1"/>
  <c r="BF236" i="2"/>
  <c r="BG236" i="2" s="1"/>
  <c r="BH236" i="2"/>
  <c r="BI236" i="2" s="1"/>
  <c r="BJ236" i="2"/>
  <c r="BK236" i="2" s="1"/>
  <c r="BL236" i="2"/>
  <c r="BM236" i="2" s="1"/>
  <c r="BN236" i="2"/>
  <c r="BO236" i="2" s="1"/>
  <c r="BP236" i="2"/>
  <c r="BQ236" i="2" s="1"/>
  <c r="BF237" i="2"/>
  <c r="BG237" i="2" s="1"/>
  <c r="AR229" i="3" s="1"/>
  <c r="BH237" i="2"/>
  <c r="BI237" i="2" s="1"/>
  <c r="AS229" i="3" s="1"/>
  <c r="BJ237" i="2"/>
  <c r="BK237" i="2" s="1"/>
  <c r="AT229" i="3" s="1"/>
  <c r="BL237" i="2"/>
  <c r="BM237" i="2" s="1"/>
  <c r="AU229" i="3" s="1"/>
  <c r="BN237" i="2"/>
  <c r="BO237" i="2" s="1"/>
  <c r="AV229" i="3" s="1"/>
  <c r="BP237" i="2"/>
  <c r="BQ237" i="2" s="1"/>
  <c r="AW229" i="3" s="1"/>
  <c r="BF238" i="2"/>
  <c r="BG238" i="2" s="1"/>
  <c r="AR230" i="3" s="1"/>
  <c r="BH238" i="2"/>
  <c r="BI238" i="2" s="1"/>
  <c r="AS230" i="3" s="1"/>
  <c r="BJ238" i="2"/>
  <c r="BK238" i="2" s="1"/>
  <c r="AT230" i="3" s="1"/>
  <c r="BL238" i="2"/>
  <c r="BM238" i="2" s="1"/>
  <c r="AU230" i="3" s="1"/>
  <c r="BN238" i="2"/>
  <c r="BO238" i="2" s="1"/>
  <c r="AV230" i="3" s="1"/>
  <c r="BP238" i="2"/>
  <c r="BQ238" i="2" s="1"/>
  <c r="AW230" i="3" s="1"/>
  <c r="BF239" i="2"/>
  <c r="BG239" i="2" s="1"/>
  <c r="AR231" i="3" s="1"/>
  <c r="BH239" i="2"/>
  <c r="BI239" i="2" s="1"/>
  <c r="AS231" i="3" s="1"/>
  <c r="BJ239" i="2"/>
  <c r="BK239" i="2" s="1"/>
  <c r="AT231" i="3" s="1"/>
  <c r="BL239" i="2"/>
  <c r="BM239" i="2" s="1"/>
  <c r="AU231" i="3" s="1"/>
  <c r="BN239" i="2"/>
  <c r="BO239" i="2" s="1"/>
  <c r="AV231" i="3" s="1"/>
  <c r="BP239" i="2"/>
  <c r="BQ239" i="2" s="1"/>
  <c r="AW231" i="3" s="1"/>
  <c r="BF240" i="2"/>
  <c r="BG240" i="2" s="1"/>
  <c r="AR232" i="3" s="1"/>
  <c r="BH240" i="2"/>
  <c r="BI240" i="2" s="1"/>
  <c r="AS232" i="3" s="1"/>
  <c r="BJ240" i="2"/>
  <c r="BK240" i="2" s="1"/>
  <c r="AT232" i="3" s="1"/>
  <c r="BL240" i="2"/>
  <c r="BM240" i="2" s="1"/>
  <c r="AU232" i="3" s="1"/>
  <c r="BN240" i="2"/>
  <c r="BO240" i="2" s="1"/>
  <c r="AV232" i="3" s="1"/>
  <c r="BP240" i="2"/>
  <c r="BQ240" i="2" s="1"/>
  <c r="AW232" i="3" s="1"/>
  <c r="BF241" i="2"/>
  <c r="BG241" i="2" s="1"/>
  <c r="AR233" i="3" s="1"/>
  <c r="BH241" i="2"/>
  <c r="BI241" i="2" s="1"/>
  <c r="AS233" i="3" s="1"/>
  <c r="BJ241" i="2"/>
  <c r="BK241" i="2" s="1"/>
  <c r="AT233" i="3" s="1"/>
  <c r="BL241" i="2"/>
  <c r="BM241" i="2" s="1"/>
  <c r="AU233" i="3" s="1"/>
  <c r="BN241" i="2"/>
  <c r="BO241" i="2" s="1"/>
  <c r="AV233" i="3" s="1"/>
  <c r="BP241" i="2"/>
  <c r="BQ241" i="2" s="1"/>
  <c r="AW233" i="3" s="1"/>
  <c r="BF242" i="2"/>
  <c r="BG242" i="2" s="1"/>
  <c r="AR234" i="3" s="1"/>
  <c r="BH242" i="2"/>
  <c r="BI242" i="2" s="1"/>
  <c r="AS234" i="3" s="1"/>
  <c r="BJ242" i="2"/>
  <c r="BK242" i="2" s="1"/>
  <c r="AT234" i="3" s="1"/>
  <c r="BL242" i="2"/>
  <c r="BM242" i="2" s="1"/>
  <c r="AU234" i="3" s="1"/>
  <c r="BN242" i="2"/>
  <c r="BO242" i="2" s="1"/>
  <c r="AV234" i="3" s="1"/>
  <c r="BP242" i="2"/>
  <c r="BQ242" i="2" s="1"/>
  <c r="AW234" i="3" s="1"/>
  <c r="BF243" i="2"/>
  <c r="BG243" i="2" s="1"/>
  <c r="AR235" i="3" s="1"/>
  <c r="BH243" i="2"/>
  <c r="BI243" i="2" s="1"/>
  <c r="AS235" i="3" s="1"/>
  <c r="BJ243" i="2"/>
  <c r="BK243" i="2" s="1"/>
  <c r="AT235" i="3" s="1"/>
  <c r="BL243" i="2"/>
  <c r="BM243" i="2" s="1"/>
  <c r="AU235" i="3" s="1"/>
  <c r="BN243" i="2"/>
  <c r="BO243" i="2" s="1"/>
  <c r="AV235" i="3" s="1"/>
  <c r="BP243" i="2"/>
  <c r="BQ243" i="2" s="1"/>
  <c r="AW235" i="3" s="1"/>
  <c r="BF244" i="2"/>
  <c r="BG244" i="2" s="1"/>
  <c r="AR236" i="3" s="1"/>
  <c r="BH244" i="2"/>
  <c r="BI244" i="2" s="1"/>
  <c r="AS236" i="3" s="1"/>
  <c r="BJ244" i="2"/>
  <c r="BK244" i="2" s="1"/>
  <c r="AT236" i="3" s="1"/>
  <c r="BL244" i="2"/>
  <c r="BM244" i="2" s="1"/>
  <c r="AU236" i="3" s="1"/>
  <c r="BN244" i="2"/>
  <c r="BO244" i="2" s="1"/>
  <c r="AV236" i="3" s="1"/>
  <c r="BP244" i="2"/>
  <c r="BQ244" i="2" s="1"/>
  <c r="AW236" i="3" s="1"/>
  <c r="BF245" i="2"/>
  <c r="BG245" i="2" s="1"/>
  <c r="AR237" i="3" s="1"/>
  <c r="BH245" i="2"/>
  <c r="BI245" i="2" s="1"/>
  <c r="AS237" i="3" s="1"/>
  <c r="BJ245" i="2"/>
  <c r="BK245" i="2" s="1"/>
  <c r="AT237" i="3" s="1"/>
  <c r="BL245" i="2"/>
  <c r="BM245" i="2" s="1"/>
  <c r="AU237" i="3" s="1"/>
  <c r="BN245" i="2"/>
  <c r="BO245" i="2" s="1"/>
  <c r="AV237" i="3" s="1"/>
  <c r="BP245" i="2"/>
  <c r="BQ245" i="2" s="1"/>
  <c r="AW237" i="3" s="1"/>
  <c r="BF246" i="2"/>
  <c r="BG246" i="2" s="1"/>
  <c r="AR238" i="3" s="1"/>
  <c r="BH246" i="2"/>
  <c r="BI246" i="2" s="1"/>
  <c r="AS238" i="3" s="1"/>
  <c r="BJ246" i="2"/>
  <c r="BK246" i="2" s="1"/>
  <c r="AT238" i="3" s="1"/>
  <c r="BL246" i="2"/>
  <c r="BM246" i="2" s="1"/>
  <c r="BN246" i="2"/>
  <c r="BO246" i="2" s="1"/>
  <c r="AV238" i="3" s="1"/>
  <c r="BP246" i="2"/>
  <c r="BQ246" i="2" s="1"/>
  <c r="AW238" i="3" s="1"/>
  <c r="BF247" i="2"/>
  <c r="BG247" i="2" s="1"/>
  <c r="AR239" i="3" s="1"/>
  <c r="BH247" i="2"/>
  <c r="BI247" i="2" s="1"/>
  <c r="AS239" i="3" s="1"/>
  <c r="BJ247" i="2"/>
  <c r="BK247" i="2" s="1"/>
  <c r="AT239" i="3" s="1"/>
  <c r="BL247" i="2"/>
  <c r="BM247" i="2" s="1"/>
  <c r="AU239" i="3" s="1"/>
  <c r="BN247" i="2"/>
  <c r="BO247" i="2" s="1"/>
  <c r="AV239" i="3" s="1"/>
  <c r="BP247" i="2"/>
  <c r="BQ247" i="2" s="1"/>
  <c r="AW239" i="3" s="1"/>
  <c r="BF248" i="2"/>
  <c r="BG248" i="2" s="1"/>
  <c r="AR240" i="3" s="1"/>
  <c r="BH248" i="2"/>
  <c r="BI248" i="2" s="1"/>
  <c r="AS240" i="3" s="1"/>
  <c r="BJ248" i="2"/>
  <c r="BK248" i="2" s="1"/>
  <c r="AT240" i="3" s="1"/>
  <c r="BL248" i="2"/>
  <c r="BM248" i="2" s="1"/>
  <c r="AU240" i="3" s="1"/>
  <c r="BN248" i="2"/>
  <c r="BO248" i="2" s="1"/>
  <c r="AV240" i="3" s="1"/>
  <c r="BP248" i="2"/>
  <c r="BQ248" i="2" s="1"/>
  <c r="AW240" i="3" s="1"/>
  <c r="BF249" i="2"/>
  <c r="BG249" i="2" s="1"/>
  <c r="AR241" i="3" s="1"/>
  <c r="BH249" i="2"/>
  <c r="BI249" i="2" s="1"/>
  <c r="AS241" i="3" s="1"/>
  <c r="BJ249" i="2"/>
  <c r="BK249" i="2" s="1"/>
  <c r="AT241" i="3" s="1"/>
  <c r="BL249" i="2"/>
  <c r="BM249" i="2" s="1"/>
  <c r="AU241" i="3" s="1"/>
  <c r="BN249" i="2"/>
  <c r="BO249" i="2" s="1"/>
  <c r="AV241" i="3" s="1"/>
  <c r="BP249" i="2"/>
  <c r="BQ249" i="2" s="1"/>
  <c r="AW241" i="3" s="1"/>
  <c r="BF250" i="2"/>
  <c r="BG250" i="2" s="1"/>
  <c r="AR242" i="3" s="1"/>
  <c r="BH250" i="2"/>
  <c r="BI250" i="2" s="1"/>
  <c r="AS242" i="3" s="1"/>
  <c r="BJ250" i="2"/>
  <c r="BK250" i="2" s="1"/>
  <c r="AT242" i="3" s="1"/>
  <c r="BL250" i="2"/>
  <c r="BM250" i="2" s="1"/>
  <c r="AU242" i="3" s="1"/>
  <c r="BN250" i="2"/>
  <c r="BO250" i="2" s="1"/>
  <c r="AV242" i="3" s="1"/>
  <c r="BP250" i="2"/>
  <c r="BQ250" i="2" s="1"/>
  <c r="AW242" i="3" s="1"/>
  <c r="BF251" i="2"/>
  <c r="BG251" i="2" s="1"/>
  <c r="AR243" i="3" s="1"/>
  <c r="BH251" i="2"/>
  <c r="BI251" i="2" s="1"/>
  <c r="AS243" i="3" s="1"/>
  <c r="BJ251" i="2"/>
  <c r="BK251" i="2" s="1"/>
  <c r="AT243" i="3" s="1"/>
  <c r="BL251" i="2"/>
  <c r="BM251" i="2" s="1"/>
  <c r="AU243" i="3" s="1"/>
  <c r="BN251" i="2"/>
  <c r="BO251" i="2" s="1"/>
  <c r="AV243" i="3" s="1"/>
  <c r="BP251" i="2"/>
  <c r="BQ251" i="2" s="1"/>
  <c r="AW243" i="3" s="1"/>
  <c r="BF252" i="2"/>
  <c r="BG252" i="2" s="1"/>
  <c r="AR244" i="3" s="1"/>
  <c r="BH252" i="2"/>
  <c r="BI252" i="2" s="1"/>
  <c r="AS244" i="3" s="1"/>
  <c r="BJ252" i="2"/>
  <c r="BK252" i="2" s="1"/>
  <c r="AT244" i="3" s="1"/>
  <c r="BL252" i="2"/>
  <c r="BM252" i="2" s="1"/>
  <c r="AU244" i="3" s="1"/>
  <c r="BN252" i="2"/>
  <c r="BO252" i="2" s="1"/>
  <c r="AV244" i="3" s="1"/>
  <c r="BP252" i="2"/>
  <c r="BQ252" i="2" s="1"/>
  <c r="AW244" i="3" s="1"/>
  <c r="BF253" i="2"/>
  <c r="BG253" i="2" s="1"/>
  <c r="AR245" i="3" s="1"/>
  <c r="BH253" i="2"/>
  <c r="BI253" i="2" s="1"/>
  <c r="AS245" i="3" s="1"/>
  <c r="BJ253" i="2"/>
  <c r="BK253" i="2" s="1"/>
  <c r="AT245" i="3" s="1"/>
  <c r="BL253" i="2"/>
  <c r="BM253" i="2" s="1"/>
  <c r="AU245" i="3" s="1"/>
  <c r="BN253" i="2"/>
  <c r="BO253" i="2" s="1"/>
  <c r="AV245" i="3" s="1"/>
  <c r="BP253" i="2"/>
  <c r="BQ253" i="2" s="1"/>
  <c r="AW245" i="3" s="1"/>
  <c r="BF254" i="2"/>
  <c r="BG254" i="2" s="1"/>
  <c r="AR246" i="3" s="1"/>
  <c r="BH254" i="2"/>
  <c r="BI254" i="2" s="1"/>
  <c r="AS246" i="3" s="1"/>
  <c r="BJ254" i="2"/>
  <c r="BK254" i="2" s="1"/>
  <c r="AT246" i="3" s="1"/>
  <c r="BL254" i="2"/>
  <c r="BM254" i="2" s="1"/>
  <c r="AU246" i="3" s="1"/>
  <c r="BN254" i="2"/>
  <c r="BO254" i="2" s="1"/>
  <c r="AV246" i="3" s="1"/>
  <c r="BP254" i="2"/>
  <c r="BQ254" i="2" s="1"/>
  <c r="AW246" i="3" s="1"/>
  <c r="BF255" i="2"/>
  <c r="BG255" i="2" s="1"/>
  <c r="AR247" i="3" s="1"/>
  <c r="BH255" i="2"/>
  <c r="BI255" i="2" s="1"/>
  <c r="AS247" i="3" s="1"/>
  <c r="BJ255" i="2"/>
  <c r="BK255" i="2" s="1"/>
  <c r="AT247" i="3" s="1"/>
  <c r="BL255" i="2"/>
  <c r="BM255" i="2" s="1"/>
  <c r="AU247" i="3" s="1"/>
  <c r="BN255" i="2"/>
  <c r="BO255" i="2" s="1"/>
  <c r="AV247" i="3" s="1"/>
  <c r="BP255" i="2"/>
  <c r="BQ255" i="2" s="1"/>
  <c r="AW247" i="3" s="1"/>
  <c r="BF256" i="2"/>
  <c r="BG256" i="2" s="1"/>
  <c r="AR248" i="3" s="1"/>
  <c r="BH256" i="2"/>
  <c r="BI256" i="2" s="1"/>
  <c r="AS248" i="3" s="1"/>
  <c r="BJ256" i="2"/>
  <c r="BK256" i="2" s="1"/>
  <c r="AT248" i="3" s="1"/>
  <c r="BL256" i="2"/>
  <c r="BM256" i="2" s="1"/>
  <c r="AU248" i="3" s="1"/>
  <c r="BN256" i="2"/>
  <c r="BO256" i="2" s="1"/>
  <c r="AV248" i="3" s="1"/>
  <c r="BP256" i="2"/>
  <c r="BQ256" i="2" s="1"/>
  <c r="AW248" i="3" s="1"/>
  <c r="BF257" i="2"/>
  <c r="BG257" i="2" s="1"/>
  <c r="AR249" i="3" s="1"/>
  <c r="BH257" i="2"/>
  <c r="BI257" i="2" s="1"/>
  <c r="AS249" i="3" s="1"/>
  <c r="BJ257" i="2"/>
  <c r="BK257" i="2" s="1"/>
  <c r="AT249" i="3" s="1"/>
  <c r="BL257" i="2"/>
  <c r="BM257" i="2" s="1"/>
  <c r="AU249" i="3" s="1"/>
  <c r="BN257" i="2"/>
  <c r="BO257" i="2" s="1"/>
  <c r="AV249" i="3" s="1"/>
  <c r="BP257" i="2"/>
  <c r="BQ257" i="2" s="1"/>
  <c r="AW249" i="3" s="1"/>
  <c r="BF258" i="2"/>
  <c r="BG258" i="2" s="1"/>
  <c r="AR250" i="3" s="1"/>
  <c r="BH258" i="2"/>
  <c r="BI258" i="2" s="1"/>
  <c r="AS250" i="3" s="1"/>
  <c r="BJ258" i="2"/>
  <c r="BK258" i="2" s="1"/>
  <c r="AT250" i="3" s="1"/>
  <c r="BL258" i="2"/>
  <c r="BM258" i="2" s="1"/>
  <c r="AU250" i="3" s="1"/>
  <c r="BN258" i="2"/>
  <c r="BO258" i="2" s="1"/>
  <c r="AV250" i="3" s="1"/>
  <c r="BP258" i="2"/>
  <c r="BQ258" i="2" s="1"/>
  <c r="AW250" i="3" s="1"/>
  <c r="BF259" i="2"/>
  <c r="BG259" i="2" s="1"/>
  <c r="AR251" i="3" s="1"/>
  <c r="BH259" i="2"/>
  <c r="BI259" i="2" s="1"/>
  <c r="AS251" i="3" s="1"/>
  <c r="BJ259" i="2"/>
  <c r="BK259" i="2" s="1"/>
  <c r="AT251" i="3" s="1"/>
  <c r="BL259" i="2"/>
  <c r="BM259" i="2" s="1"/>
  <c r="AU251" i="3" s="1"/>
  <c r="BN259" i="2"/>
  <c r="BO259" i="2" s="1"/>
  <c r="AV251" i="3" s="1"/>
  <c r="BP259" i="2"/>
  <c r="BQ259" i="2" s="1"/>
  <c r="AW251" i="3" s="1"/>
  <c r="BF260" i="2"/>
  <c r="BG260" i="2" s="1"/>
  <c r="AR252" i="3" s="1"/>
  <c r="BH260" i="2"/>
  <c r="BI260" i="2" s="1"/>
  <c r="AS252" i="3" s="1"/>
  <c r="BJ260" i="2"/>
  <c r="BK260" i="2" s="1"/>
  <c r="AT252" i="3" s="1"/>
  <c r="BL260" i="2"/>
  <c r="BM260" i="2" s="1"/>
  <c r="AU252" i="3" s="1"/>
  <c r="BN260" i="2"/>
  <c r="BO260" i="2" s="1"/>
  <c r="AV252" i="3" s="1"/>
  <c r="BP260" i="2"/>
  <c r="BQ260" i="2" s="1"/>
  <c r="AW252" i="3" s="1"/>
  <c r="BF261" i="2"/>
  <c r="BG261" i="2" s="1"/>
  <c r="AR253" i="3" s="1"/>
  <c r="BH261" i="2"/>
  <c r="BI261" i="2" s="1"/>
  <c r="AS253" i="3" s="1"/>
  <c r="BJ261" i="2"/>
  <c r="BK261" i="2" s="1"/>
  <c r="AT253" i="3" s="1"/>
  <c r="BL261" i="2"/>
  <c r="BM261" i="2" s="1"/>
  <c r="AU253" i="3" s="1"/>
  <c r="BN261" i="2"/>
  <c r="BO261" i="2" s="1"/>
  <c r="AV253" i="3" s="1"/>
  <c r="BP261" i="2"/>
  <c r="BQ261" i="2" s="1"/>
  <c r="AW253" i="3" s="1"/>
  <c r="BF262" i="2"/>
  <c r="BG262" i="2" s="1"/>
  <c r="AR254" i="3" s="1"/>
  <c r="BH262" i="2"/>
  <c r="BI262" i="2" s="1"/>
  <c r="AS254" i="3" s="1"/>
  <c r="BJ262" i="2"/>
  <c r="BK262" i="2" s="1"/>
  <c r="AT254" i="3" s="1"/>
  <c r="BL262" i="2"/>
  <c r="BM262" i="2" s="1"/>
  <c r="AU254" i="3" s="1"/>
  <c r="BN262" i="2"/>
  <c r="BO262" i="2" s="1"/>
  <c r="AV254" i="3" s="1"/>
  <c r="BP262" i="2"/>
  <c r="BQ262" i="2" s="1"/>
  <c r="AW254" i="3" s="1"/>
  <c r="BF263" i="2"/>
  <c r="BG263" i="2" s="1"/>
  <c r="AR255" i="3" s="1"/>
  <c r="BH263" i="2"/>
  <c r="BI263" i="2" s="1"/>
  <c r="AS255" i="3" s="1"/>
  <c r="BJ263" i="2"/>
  <c r="BK263" i="2" s="1"/>
  <c r="AT255" i="3" s="1"/>
  <c r="BL263" i="2"/>
  <c r="BM263" i="2" s="1"/>
  <c r="AU255" i="3" s="1"/>
  <c r="BN263" i="2"/>
  <c r="BO263" i="2" s="1"/>
  <c r="AV255" i="3" s="1"/>
  <c r="BP263" i="2"/>
  <c r="BQ263" i="2" s="1"/>
  <c r="AW255" i="3" s="1"/>
  <c r="BF264" i="2"/>
  <c r="BG264" i="2" s="1"/>
  <c r="AR256" i="3" s="1"/>
  <c r="BH264" i="2"/>
  <c r="BI264" i="2" s="1"/>
  <c r="AS256" i="3" s="1"/>
  <c r="BJ264" i="2"/>
  <c r="BK264" i="2" s="1"/>
  <c r="AT256" i="3" s="1"/>
  <c r="BL264" i="2"/>
  <c r="BM264" i="2" s="1"/>
  <c r="AU256" i="3" s="1"/>
  <c r="BN264" i="2"/>
  <c r="BO264" i="2" s="1"/>
  <c r="AV256" i="3" s="1"/>
  <c r="BP264" i="2"/>
  <c r="BQ264" i="2" s="1"/>
  <c r="AW256" i="3" s="1"/>
  <c r="BF265" i="2"/>
  <c r="BG265" i="2" s="1"/>
  <c r="AR257" i="3" s="1"/>
  <c r="BH265" i="2"/>
  <c r="BI265" i="2" s="1"/>
  <c r="AS257" i="3" s="1"/>
  <c r="BJ265" i="2"/>
  <c r="BK265" i="2" s="1"/>
  <c r="AT257" i="3" s="1"/>
  <c r="BL265" i="2"/>
  <c r="BM265" i="2" s="1"/>
  <c r="BN265" i="2"/>
  <c r="BO265" i="2" s="1"/>
  <c r="AV257" i="3" s="1"/>
  <c r="BP265" i="2"/>
  <c r="BQ265" i="2" s="1"/>
  <c r="AW257" i="3" s="1"/>
  <c r="BF266" i="2"/>
  <c r="BG266" i="2" s="1"/>
  <c r="AR258" i="3" s="1"/>
  <c r="BH266" i="2"/>
  <c r="BI266" i="2" s="1"/>
  <c r="AS258" i="3" s="1"/>
  <c r="BJ266" i="2"/>
  <c r="BK266" i="2" s="1"/>
  <c r="AT258" i="3" s="1"/>
  <c r="BL266" i="2"/>
  <c r="BM266" i="2" s="1"/>
  <c r="AU258" i="3" s="1"/>
  <c r="BN266" i="2"/>
  <c r="BO266" i="2" s="1"/>
  <c r="AV258" i="3" s="1"/>
  <c r="BP266" i="2"/>
  <c r="BQ266" i="2" s="1"/>
  <c r="AW258" i="3" s="1"/>
  <c r="BF267" i="2"/>
  <c r="BG267" i="2" s="1"/>
  <c r="AR259" i="3" s="1"/>
  <c r="BH267" i="2"/>
  <c r="BI267" i="2" s="1"/>
  <c r="AS259" i="3" s="1"/>
  <c r="BJ267" i="2"/>
  <c r="BK267" i="2" s="1"/>
  <c r="AT259" i="3" s="1"/>
  <c r="BL267" i="2"/>
  <c r="BM267" i="2" s="1"/>
  <c r="AU259" i="3" s="1"/>
  <c r="BN267" i="2"/>
  <c r="BO267" i="2" s="1"/>
  <c r="AV259" i="3" s="1"/>
  <c r="BP267" i="2"/>
  <c r="BQ267" i="2" s="1"/>
  <c r="AW259" i="3" s="1"/>
  <c r="BF268" i="2"/>
  <c r="BG268" i="2" s="1"/>
  <c r="AR260" i="3" s="1"/>
  <c r="BH268" i="2"/>
  <c r="BI268" i="2" s="1"/>
  <c r="AS260" i="3" s="1"/>
  <c r="BJ268" i="2"/>
  <c r="BK268" i="2" s="1"/>
  <c r="AT260" i="3" s="1"/>
  <c r="BL268" i="2"/>
  <c r="BM268" i="2" s="1"/>
  <c r="AU260" i="3" s="1"/>
  <c r="BN268" i="2"/>
  <c r="BO268" i="2" s="1"/>
  <c r="AV260" i="3" s="1"/>
  <c r="BP268" i="2"/>
  <c r="BQ268" i="2" s="1"/>
  <c r="AW260" i="3" s="1"/>
  <c r="BF269" i="2"/>
  <c r="BG269" i="2" s="1"/>
  <c r="AR261" i="3" s="1"/>
  <c r="BH269" i="2"/>
  <c r="BI269" i="2" s="1"/>
  <c r="AS261" i="3" s="1"/>
  <c r="BJ269" i="2"/>
  <c r="BK269" i="2" s="1"/>
  <c r="AT261" i="3" s="1"/>
  <c r="BL269" i="2"/>
  <c r="BM269" i="2" s="1"/>
  <c r="AU261" i="3" s="1"/>
  <c r="BN269" i="2"/>
  <c r="BO269" i="2" s="1"/>
  <c r="AV261" i="3" s="1"/>
  <c r="BP269" i="2"/>
  <c r="BQ269" i="2" s="1"/>
  <c r="AW261" i="3" s="1"/>
  <c r="BF270" i="2"/>
  <c r="BG270" i="2" s="1"/>
  <c r="BH270" i="2"/>
  <c r="BI270" i="2" s="1"/>
  <c r="BJ270" i="2"/>
  <c r="BK270" i="2" s="1"/>
  <c r="BL270" i="2"/>
  <c r="BM270" i="2" s="1"/>
  <c r="BN270" i="2"/>
  <c r="BO270" i="2" s="1"/>
  <c r="BP270" i="2"/>
  <c r="BQ270" i="2" s="1"/>
  <c r="BF271" i="2"/>
  <c r="BG271" i="2" s="1"/>
  <c r="AR262" i="3" s="1"/>
  <c r="BH271" i="2"/>
  <c r="BI271" i="2" s="1"/>
  <c r="AS262" i="3" s="1"/>
  <c r="BJ271" i="2"/>
  <c r="BK271" i="2" s="1"/>
  <c r="AT262" i="3" s="1"/>
  <c r="BL271" i="2"/>
  <c r="BM271" i="2" s="1"/>
  <c r="AU262" i="3" s="1"/>
  <c r="BN271" i="2"/>
  <c r="BO271" i="2" s="1"/>
  <c r="AV262" i="3" s="1"/>
  <c r="BP271" i="2"/>
  <c r="BQ271" i="2" s="1"/>
  <c r="AW262" i="3" s="1"/>
  <c r="BF272" i="2"/>
  <c r="BG272" i="2" s="1"/>
  <c r="AR263" i="3" s="1"/>
  <c r="BH272" i="2"/>
  <c r="BI272" i="2" s="1"/>
  <c r="AS263" i="3" s="1"/>
  <c r="BJ272" i="2"/>
  <c r="BK272" i="2" s="1"/>
  <c r="AT263" i="3" s="1"/>
  <c r="BL272" i="2"/>
  <c r="BM272" i="2" s="1"/>
  <c r="AU263" i="3" s="1"/>
  <c r="BN272" i="2"/>
  <c r="BO272" i="2" s="1"/>
  <c r="AV263" i="3" s="1"/>
  <c r="BP272" i="2"/>
  <c r="BQ272" i="2" s="1"/>
  <c r="AW263" i="3" s="1"/>
  <c r="BF273" i="2"/>
  <c r="BG273" i="2" s="1"/>
  <c r="AR264" i="3" s="1"/>
  <c r="BH273" i="2"/>
  <c r="BI273" i="2" s="1"/>
  <c r="AS264" i="3" s="1"/>
  <c r="BJ273" i="2"/>
  <c r="BK273" i="2" s="1"/>
  <c r="AT264" i="3" s="1"/>
  <c r="BL273" i="2"/>
  <c r="BM273" i="2" s="1"/>
  <c r="AU264" i="3" s="1"/>
  <c r="BN273" i="2"/>
  <c r="BO273" i="2" s="1"/>
  <c r="AV264" i="3" s="1"/>
  <c r="BP273" i="2"/>
  <c r="BQ273" i="2" s="1"/>
  <c r="AW264" i="3" s="1"/>
  <c r="BF274" i="2"/>
  <c r="BG274" i="2" s="1"/>
  <c r="AR265" i="3" s="1"/>
  <c r="BH274" i="2"/>
  <c r="BI274" i="2" s="1"/>
  <c r="AS265" i="3" s="1"/>
  <c r="BJ274" i="2"/>
  <c r="BK274" i="2" s="1"/>
  <c r="AT265" i="3" s="1"/>
  <c r="BL274" i="2"/>
  <c r="BM274" i="2" s="1"/>
  <c r="AU265" i="3" s="1"/>
  <c r="BN274" i="2"/>
  <c r="BO274" i="2" s="1"/>
  <c r="AV265" i="3" s="1"/>
  <c r="BP274" i="2"/>
  <c r="BQ274" i="2" s="1"/>
  <c r="AW265" i="3" s="1"/>
  <c r="BF275" i="2"/>
  <c r="BG275" i="2" s="1"/>
  <c r="AR266" i="3" s="1"/>
  <c r="BH275" i="2"/>
  <c r="BI275" i="2" s="1"/>
  <c r="AS266" i="3" s="1"/>
  <c r="BJ275" i="2"/>
  <c r="BK275" i="2" s="1"/>
  <c r="AT266" i="3" s="1"/>
  <c r="BL275" i="2"/>
  <c r="BM275" i="2" s="1"/>
  <c r="AU266" i="3" s="1"/>
  <c r="BN275" i="2"/>
  <c r="BO275" i="2" s="1"/>
  <c r="AV266" i="3" s="1"/>
  <c r="BP275" i="2"/>
  <c r="BQ275" i="2" s="1"/>
  <c r="AW266" i="3" s="1"/>
  <c r="BF276" i="2"/>
  <c r="BG276" i="2" s="1"/>
  <c r="AR267" i="3" s="1"/>
  <c r="BH276" i="2"/>
  <c r="BI276" i="2" s="1"/>
  <c r="AS267" i="3" s="1"/>
  <c r="BJ276" i="2"/>
  <c r="BK276" i="2" s="1"/>
  <c r="AT267" i="3" s="1"/>
  <c r="BL276" i="2"/>
  <c r="BM276" i="2" s="1"/>
  <c r="AU267" i="3" s="1"/>
  <c r="BN276" i="2"/>
  <c r="BO276" i="2" s="1"/>
  <c r="AV267" i="3" s="1"/>
  <c r="BP276" i="2"/>
  <c r="BQ276" i="2" s="1"/>
  <c r="AW267" i="3" s="1"/>
  <c r="BF277" i="2"/>
  <c r="BG277" i="2" s="1"/>
  <c r="AR268" i="3" s="1"/>
  <c r="BH277" i="2"/>
  <c r="BI277" i="2" s="1"/>
  <c r="AS268" i="3" s="1"/>
  <c r="BJ277" i="2"/>
  <c r="BK277" i="2" s="1"/>
  <c r="AT268" i="3" s="1"/>
  <c r="BL277" i="2"/>
  <c r="BM277" i="2" s="1"/>
  <c r="AU268" i="3" s="1"/>
  <c r="BN277" i="2"/>
  <c r="BO277" i="2" s="1"/>
  <c r="AV268" i="3" s="1"/>
  <c r="BP277" i="2"/>
  <c r="BQ277" i="2" s="1"/>
  <c r="AW268" i="3" s="1"/>
  <c r="BF278" i="2"/>
  <c r="BG278" i="2" s="1"/>
  <c r="AR269" i="3" s="1"/>
  <c r="BH278" i="2"/>
  <c r="BI278" i="2" s="1"/>
  <c r="AS269" i="3" s="1"/>
  <c r="BJ278" i="2"/>
  <c r="BK278" i="2" s="1"/>
  <c r="AT269" i="3" s="1"/>
  <c r="BL278" i="2"/>
  <c r="BM278" i="2" s="1"/>
  <c r="AU269" i="3" s="1"/>
  <c r="BN278" i="2"/>
  <c r="BO278" i="2" s="1"/>
  <c r="AV269" i="3" s="1"/>
  <c r="BP278" i="2"/>
  <c r="BQ278" i="2" s="1"/>
  <c r="AW269" i="3" s="1"/>
  <c r="BF279" i="2"/>
  <c r="BG279" i="2" s="1"/>
  <c r="AR270" i="3" s="1"/>
  <c r="BH279" i="2"/>
  <c r="BI279" i="2" s="1"/>
  <c r="AS270" i="3" s="1"/>
  <c r="BJ279" i="2"/>
  <c r="BK279" i="2" s="1"/>
  <c r="AT270" i="3" s="1"/>
  <c r="BL279" i="2"/>
  <c r="BM279" i="2" s="1"/>
  <c r="AU270" i="3" s="1"/>
  <c r="BN279" i="2"/>
  <c r="BO279" i="2" s="1"/>
  <c r="AV270" i="3" s="1"/>
  <c r="BP279" i="2"/>
  <c r="BQ279" i="2" s="1"/>
  <c r="AW270" i="3" s="1"/>
  <c r="BF280" i="2"/>
  <c r="BG280" i="2" s="1"/>
  <c r="AR271" i="3" s="1"/>
  <c r="BH280" i="2"/>
  <c r="BI280" i="2" s="1"/>
  <c r="AS271" i="3" s="1"/>
  <c r="BJ280" i="2"/>
  <c r="BK280" i="2" s="1"/>
  <c r="AT271" i="3" s="1"/>
  <c r="BL280" i="2"/>
  <c r="BM280" i="2" s="1"/>
  <c r="AU271" i="3" s="1"/>
  <c r="BN280" i="2"/>
  <c r="BO280" i="2" s="1"/>
  <c r="AV271" i="3" s="1"/>
  <c r="BP280" i="2"/>
  <c r="BQ280" i="2" s="1"/>
  <c r="AW271" i="3" s="1"/>
  <c r="BF281" i="2"/>
  <c r="BG281" i="2" s="1"/>
  <c r="AR272" i="3" s="1"/>
  <c r="BH281" i="2"/>
  <c r="BI281" i="2" s="1"/>
  <c r="AS272" i="3" s="1"/>
  <c r="BJ281" i="2"/>
  <c r="BK281" i="2" s="1"/>
  <c r="AT272" i="3" s="1"/>
  <c r="BL281" i="2"/>
  <c r="BM281" i="2" s="1"/>
  <c r="AU272" i="3" s="1"/>
  <c r="BN281" i="2"/>
  <c r="BO281" i="2" s="1"/>
  <c r="AV272" i="3" s="1"/>
  <c r="BP281" i="2"/>
  <c r="BQ281" i="2" s="1"/>
  <c r="AW272" i="3" s="1"/>
  <c r="BF282" i="2"/>
  <c r="BG282" i="2" s="1"/>
  <c r="AR273" i="3" s="1"/>
  <c r="BH282" i="2"/>
  <c r="BI282" i="2" s="1"/>
  <c r="AS273" i="3" s="1"/>
  <c r="BJ282" i="2"/>
  <c r="BK282" i="2" s="1"/>
  <c r="AT273" i="3" s="1"/>
  <c r="BL282" i="2"/>
  <c r="BM282" i="2" s="1"/>
  <c r="AU273" i="3" s="1"/>
  <c r="BN282" i="2"/>
  <c r="BO282" i="2" s="1"/>
  <c r="AV273" i="3" s="1"/>
  <c r="BP282" i="2"/>
  <c r="BQ282" i="2" s="1"/>
  <c r="AW273" i="3" s="1"/>
  <c r="BF283" i="2"/>
  <c r="BG283" i="2" s="1"/>
  <c r="AR274" i="3" s="1"/>
  <c r="BH283" i="2"/>
  <c r="BI283" i="2" s="1"/>
  <c r="AS274" i="3" s="1"/>
  <c r="BJ283" i="2"/>
  <c r="BK283" i="2" s="1"/>
  <c r="AT274" i="3" s="1"/>
  <c r="BL283" i="2"/>
  <c r="BM283" i="2" s="1"/>
  <c r="AU274" i="3" s="1"/>
  <c r="BN283" i="2"/>
  <c r="BO283" i="2" s="1"/>
  <c r="AV274" i="3" s="1"/>
  <c r="BP283" i="2"/>
  <c r="BQ283" i="2" s="1"/>
  <c r="AW274" i="3" s="1"/>
  <c r="BF284" i="2"/>
  <c r="BG284" i="2" s="1"/>
  <c r="AR275" i="3" s="1"/>
  <c r="BH284" i="2"/>
  <c r="BI284" i="2" s="1"/>
  <c r="AS275" i="3" s="1"/>
  <c r="BJ284" i="2"/>
  <c r="BK284" i="2" s="1"/>
  <c r="AT275" i="3" s="1"/>
  <c r="BL284" i="2"/>
  <c r="BM284" i="2" s="1"/>
  <c r="AU275" i="3" s="1"/>
  <c r="BN284" i="2"/>
  <c r="BO284" i="2" s="1"/>
  <c r="AV275" i="3" s="1"/>
  <c r="BP284" i="2"/>
  <c r="BQ284" i="2" s="1"/>
  <c r="AW275" i="3" s="1"/>
  <c r="BF285" i="2"/>
  <c r="BG285" i="2" s="1"/>
  <c r="AR276" i="3" s="1"/>
  <c r="BH285" i="2"/>
  <c r="BI285" i="2" s="1"/>
  <c r="AS276" i="3" s="1"/>
  <c r="BJ285" i="2"/>
  <c r="BK285" i="2" s="1"/>
  <c r="AT276" i="3" s="1"/>
  <c r="BL285" i="2"/>
  <c r="BM285" i="2" s="1"/>
  <c r="AU276" i="3" s="1"/>
  <c r="BN285" i="2"/>
  <c r="BO285" i="2" s="1"/>
  <c r="AV276" i="3" s="1"/>
  <c r="BP285" i="2"/>
  <c r="BQ285" i="2" s="1"/>
  <c r="AW276" i="3" s="1"/>
  <c r="BF286" i="2"/>
  <c r="BG286" i="2" s="1"/>
  <c r="AR277" i="3" s="1"/>
  <c r="BH286" i="2"/>
  <c r="BI286" i="2" s="1"/>
  <c r="AS277" i="3" s="1"/>
  <c r="BJ286" i="2"/>
  <c r="BK286" i="2" s="1"/>
  <c r="AT277" i="3" s="1"/>
  <c r="BL286" i="2"/>
  <c r="BM286" i="2" s="1"/>
  <c r="AU277" i="3" s="1"/>
  <c r="BN286" i="2"/>
  <c r="BO286" i="2" s="1"/>
  <c r="AV277" i="3" s="1"/>
  <c r="BP286" i="2"/>
  <c r="BQ286" i="2" s="1"/>
  <c r="AW277" i="3" s="1"/>
  <c r="BF287" i="2"/>
  <c r="BG287" i="2" s="1"/>
  <c r="AR278" i="3" s="1"/>
  <c r="BH287" i="2"/>
  <c r="BI287" i="2" s="1"/>
  <c r="AS278" i="3" s="1"/>
  <c r="BJ287" i="2"/>
  <c r="BK287" i="2" s="1"/>
  <c r="AT278" i="3" s="1"/>
  <c r="BL287" i="2"/>
  <c r="BM287" i="2" s="1"/>
  <c r="AU278" i="3" s="1"/>
  <c r="BN287" i="2"/>
  <c r="BO287" i="2" s="1"/>
  <c r="AV278" i="3" s="1"/>
  <c r="BP287" i="2"/>
  <c r="BQ287" i="2" s="1"/>
  <c r="AW278" i="3" s="1"/>
  <c r="BF288" i="2"/>
  <c r="BG288" i="2" s="1"/>
  <c r="AR279" i="3" s="1"/>
  <c r="BH288" i="2"/>
  <c r="BI288" i="2" s="1"/>
  <c r="AS279" i="3" s="1"/>
  <c r="BJ288" i="2"/>
  <c r="BK288" i="2" s="1"/>
  <c r="AT279" i="3" s="1"/>
  <c r="BL288" i="2"/>
  <c r="BM288" i="2" s="1"/>
  <c r="AU279" i="3" s="1"/>
  <c r="BN288" i="2"/>
  <c r="BO288" i="2" s="1"/>
  <c r="AV279" i="3" s="1"/>
  <c r="BP288" i="2"/>
  <c r="BQ288" i="2" s="1"/>
  <c r="AW279" i="3" s="1"/>
  <c r="BF289" i="2"/>
  <c r="BG289" i="2" s="1"/>
  <c r="AR280" i="3" s="1"/>
  <c r="BH289" i="2"/>
  <c r="BI289" i="2" s="1"/>
  <c r="AS280" i="3" s="1"/>
  <c r="BJ289" i="2"/>
  <c r="BK289" i="2" s="1"/>
  <c r="AT280" i="3" s="1"/>
  <c r="BL289" i="2"/>
  <c r="BM289" i="2" s="1"/>
  <c r="AU280" i="3" s="1"/>
  <c r="BN289" i="2"/>
  <c r="BO289" i="2" s="1"/>
  <c r="AV280" i="3" s="1"/>
  <c r="BP289" i="2"/>
  <c r="BQ289" i="2" s="1"/>
  <c r="AW280" i="3" s="1"/>
  <c r="BF290" i="2"/>
  <c r="BG290" i="2" s="1"/>
  <c r="AR281" i="3" s="1"/>
  <c r="BH290" i="2"/>
  <c r="BI290" i="2" s="1"/>
  <c r="AS281" i="3" s="1"/>
  <c r="BJ290" i="2"/>
  <c r="BK290" i="2" s="1"/>
  <c r="AT281" i="3" s="1"/>
  <c r="BL290" i="2"/>
  <c r="BM290" i="2" s="1"/>
  <c r="AU281" i="3" s="1"/>
  <c r="BN290" i="2"/>
  <c r="BO290" i="2" s="1"/>
  <c r="AV281" i="3" s="1"/>
  <c r="BP290" i="2"/>
  <c r="BQ290" i="2" s="1"/>
  <c r="AW281" i="3" s="1"/>
  <c r="BF291" i="2"/>
  <c r="BG291" i="2" s="1"/>
  <c r="AR282" i="3" s="1"/>
  <c r="BH291" i="2"/>
  <c r="BI291" i="2" s="1"/>
  <c r="AS282" i="3" s="1"/>
  <c r="BJ291" i="2"/>
  <c r="BK291" i="2" s="1"/>
  <c r="AT282" i="3" s="1"/>
  <c r="BL291" i="2"/>
  <c r="BM291" i="2" s="1"/>
  <c r="AU282" i="3" s="1"/>
  <c r="BN291" i="2"/>
  <c r="BO291" i="2" s="1"/>
  <c r="AV282" i="3" s="1"/>
  <c r="BP291" i="2"/>
  <c r="BQ291" i="2" s="1"/>
  <c r="AW282" i="3" s="1"/>
  <c r="BF292" i="2"/>
  <c r="BG292" i="2" s="1"/>
  <c r="AR283" i="3" s="1"/>
  <c r="BH292" i="2"/>
  <c r="BI292" i="2" s="1"/>
  <c r="AS283" i="3" s="1"/>
  <c r="BJ292" i="2"/>
  <c r="BK292" i="2" s="1"/>
  <c r="AT283" i="3" s="1"/>
  <c r="BL292" i="2"/>
  <c r="BM292" i="2" s="1"/>
  <c r="AU283" i="3" s="1"/>
  <c r="BN292" i="2"/>
  <c r="BO292" i="2" s="1"/>
  <c r="AV283" i="3" s="1"/>
  <c r="BP292" i="2"/>
  <c r="BQ292" i="2" s="1"/>
  <c r="AW283" i="3" s="1"/>
  <c r="BF293" i="2"/>
  <c r="BG293" i="2" s="1"/>
  <c r="AR284" i="3" s="1"/>
  <c r="BH293" i="2"/>
  <c r="BI293" i="2" s="1"/>
  <c r="AS284" i="3" s="1"/>
  <c r="BJ293" i="2"/>
  <c r="BK293" i="2" s="1"/>
  <c r="AT284" i="3" s="1"/>
  <c r="BL293" i="2"/>
  <c r="BM293" i="2" s="1"/>
  <c r="AU284" i="3" s="1"/>
  <c r="BN293" i="2"/>
  <c r="BO293" i="2" s="1"/>
  <c r="AV284" i="3" s="1"/>
  <c r="BP293" i="2"/>
  <c r="BQ293" i="2" s="1"/>
  <c r="AW284" i="3" s="1"/>
  <c r="BF294" i="2"/>
  <c r="BG294" i="2" s="1"/>
  <c r="AR285" i="3" s="1"/>
  <c r="BH294" i="2"/>
  <c r="BI294" i="2" s="1"/>
  <c r="AS285" i="3" s="1"/>
  <c r="BJ294" i="2"/>
  <c r="BK294" i="2" s="1"/>
  <c r="AT285" i="3" s="1"/>
  <c r="BL294" i="2"/>
  <c r="BM294" i="2" s="1"/>
  <c r="AU285" i="3" s="1"/>
  <c r="BN294" i="2"/>
  <c r="BO294" i="2" s="1"/>
  <c r="AV285" i="3" s="1"/>
  <c r="BP294" i="2"/>
  <c r="BQ294" i="2" s="1"/>
  <c r="AW285" i="3" s="1"/>
  <c r="BF295" i="2"/>
  <c r="BG295" i="2" s="1"/>
  <c r="AR286" i="3" s="1"/>
  <c r="BH295" i="2"/>
  <c r="BI295" i="2" s="1"/>
  <c r="AS286" i="3" s="1"/>
  <c r="BJ295" i="2"/>
  <c r="BK295" i="2" s="1"/>
  <c r="AT286" i="3" s="1"/>
  <c r="BL295" i="2"/>
  <c r="BM295" i="2" s="1"/>
  <c r="AU286" i="3" s="1"/>
  <c r="BN295" i="2"/>
  <c r="BO295" i="2" s="1"/>
  <c r="AV286" i="3" s="1"/>
  <c r="BP295" i="2"/>
  <c r="BQ295" i="2" s="1"/>
  <c r="AW286" i="3" s="1"/>
  <c r="BF296" i="2"/>
  <c r="BG296" i="2" s="1"/>
  <c r="AR287" i="3" s="1"/>
  <c r="BH296" i="2"/>
  <c r="BI296" i="2" s="1"/>
  <c r="AS287" i="3" s="1"/>
  <c r="BJ296" i="2"/>
  <c r="BK296" i="2" s="1"/>
  <c r="AT287" i="3" s="1"/>
  <c r="BL296" i="2"/>
  <c r="BM296" i="2" s="1"/>
  <c r="AU287" i="3" s="1"/>
  <c r="BN296" i="2"/>
  <c r="BO296" i="2" s="1"/>
  <c r="AV287" i="3" s="1"/>
  <c r="BP296" i="2"/>
  <c r="BQ296" i="2" s="1"/>
  <c r="AW287" i="3" s="1"/>
  <c r="BF297" i="2"/>
  <c r="BG297" i="2" s="1"/>
  <c r="AR288" i="3" s="1"/>
  <c r="BH297" i="2"/>
  <c r="BI297" i="2" s="1"/>
  <c r="AS288" i="3" s="1"/>
  <c r="BJ297" i="2"/>
  <c r="BK297" i="2" s="1"/>
  <c r="AT288" i="3" s="1"/>
  <c r="BL297" i="2"/>
  <c r="BM297" i="2" s="1"/>
  <c r="AU288" i="3" s="1"/>
  <c r="BN297" i="2"/>
  <c r="BO297" i="2" s="1"/>
  <c r="AV288" i="3" s="1"/>
  <c r="BP297" i="2"/>
  <c r="BQ297" i="2" s="1"/>
  <c r="AW288" i="3" s="1"/>
  <c r="BF298" i="2"/>
  <c r="BG298" i="2" s="1"/>
  <c r="AR289" i="3" s="1"/>
  <c r="BH298" i="2"/>
  <c r="BI298" i="2" s="1"/>
  <c r="AS289" i="3" s="1"/>
  <c r="BJ298" i="2"/>
  <c r="BK298" i="2" s="1"/>
  <c r="AT289" i="3" s="1"/>
  <c r="BL298" i="2"/>
  <c r="BM298" i="2" s="1"/>
  <c r="AU289" i="3" s="1"/>
  <c r="BN298" i="2"/>
  <c r="BO298" i="2" s="1"/>
  <c r="AV289" i="3" s="1"/>
  <c r="BP298" i="2"/>
  <c r="BQ298" i="2" s="1"/>
  <c r="AW289" i="3" s="1"/>
  <c r="BF299" i="2"/>
  <c r="BG299" i="2" s="1"/>
  <c r="AR290" i="3" s="1"/>
  <c r="BH299" i="2"/>
  <c r="BI299" i="2" s="1"/>
  <c r="AS290" i="3" s="1"/>
  <c r="BJ299" i="2"/>
  <c r="BK299" i="2" s="1"/>
  <c r="AT290" i="3" s="1"/>
  <c r="BL299" i="2"/>
  <c r="BM299" i="2" s="1"/>
  <c r="AU290" i="3" s="1"/>
  <c r="BN299" i="2"/>
  <c r="BO299" i="2" s="1"/>
  <c r="AV290" i="3" s="1"/>
  <c r="BP299" i="2"/>
  <c r="BQ299" i="2" s="1"/>
  <c r="AW290" i="3" s="1"/>
  <c r="BF300" i="2"/>
  <c r="BG300" i="2" s="1"/>
  <c r="AR291" i="3" s="1"/>
  <c r="BH300" i="2"/>
  <c r="BI300" i="2" s="1"/>
  <c r="AS291" i="3" s="1"/>
  <c r="BJ300" i="2"/>
  <c r="BK300" i="2" s="1"/>
  <c r="AT291" i="3" s="1"/>
  <c r="BL300" i="2"/>
  <c r="BM300" i="2" s="1"/>
  <c r="AU291" i="3" s="1"/>
  <c r="BN300" i="2"/>
  <c r="BO300" i="2" s="1"/>
  <c r="AV291" i="3" s="1"/>
  <c r="BP300" i="2"/>
  <c r="BQ300" i="2" s="1"/>
  <c r="AW291" i="3" s="1"/>
  <c r="BF301" i="2"/>
  <c r="BG301" i="2" s="1"/>
  <c r="BH301" i="2"/>
  <c r="BI301" i="2" s="1"/>
  <c r="AS292" i="3" s="1"/>
  <c r="BJ301" i="2"/>
  <c r="BK301" i="2" s="1"/>
  <c r="AT292" i="3" s="1"/>
  <c r="BL301" i="2"/>
  <c r="BM301" i="2" s="1"/>
  <c r="BN301" i="2"/>
  <c r="BO301" i="2" s="1"/>
  <c r="AV292" i="3" s="1"/>
  <c r="BP301" i="2"/>
  <c r="BQ301" i="2" s="1"/>
  <c r="AW292" i="3" s="1"/>
  <c r="BF302" i="2"/>
  <c r="BG302" i="2" s="1"/>
  <c r="AR293" i="3" s="1"/>
  <c r="BH302" i="2"/>
  <c r="BI302" i="2" s="1"/>
  <c r="AS293" i="3" s="1"/>
  <c r="BJ302" i="2"/>
  <c r="BK302" i="2" s="1"/>
  <c r="AT293" i="3" s="1"/>
  <c r="BL302" i="2"/>
  <c r="BM302" i="2" s="1"/>
  <c r="AU293" i="3" s="1"/>
  <c r="BN302" i="2"/>
  <c r="BO302" i="2" s="1"/>
  <c r="AV293" i="3" s="1"/>
  <c r="BP302" i="2"/>
  <c r="BQ302" i="2" s="1"/>
  <c r="AW293" i="3" s="1"/>
  <c r="BF303" i="2"/>
  <c r="BG303" i="2" s="1"/>
  <c r="AR294" i="3" s="1"/>
  <c r="BH303" i="2"/>
  <c r="BI303" i="2" s="1"/>
  <c r="AS294" i="3" s="1"/>
  <c r="BJ303" i="2"/>
  <c r="BK303" i="2" s="1"/>
  <c r="AT294" i="3" s="1"/>
  <c r="BL303" i="2"/>
  <c r="BM303" i="2" s="1"/>
  <c r="AU294" i="3" s="1"/>
  <c r="BN303" i="2"/>
  <c r="BO303" i="2" s="1"/>
  <c r="AV294" i="3" s="1"/>
  <c r="BP303" i="2"/>
  <c r="BQ303" i="2" s="1"/>
  <c r="AW294" i="3" s="1"/>
  <c r="BF304" i="2"/>
  <c r="BG304" i="2" s="1"/>
  <c r="AR295" i="3" s="1"/>
  <c r="BH304" i="2"/>
  <c r="BI304" i="2" s="1"/>
  <c r="AS295" i="3" s="1"/>
  <c r="BJ304" i="2"/>
  <c r="BK304" i="2" s="1"/>
  <c r="AT295" i="3" s="1"/>
  <c r="BL304" i="2"/>
  <c r="BM304" i="2" s="1"/>
  <c r="AU295" i="3" s="1"/>
  <c r="BN304" i="2"/>
  <c r="BO304" i="2" s="1"/>
  <c r="AV295" i="3" s="1"/>
  <c r="BP304" i="2"/>
  <c r="BQ304" i="2" s="1"/>
  <c r="AW295" i="3" s="1"/>
  <c r="BF305" i="2"/>
  <c r="BG305" i="2" s="1"/>
  <c r="AR296" i="3" s="1"/>
  <c r="BH305" i="2"/>
  <c r="BI305" i="2" s="1"/>
  <c r="AS296" i="3" s="1"/>
  <c r="BJ305" i="2"/>
  <c r="BK305" i="2" s="1"/>
  <c r="AT296" i="3" s="1"/>
  <c r="BL305" i="2"/>
  <c r="BM305" i="2" s="1"/>
  <c r="AU296" i="3" s="1"/>
  <c r="BN305" i="2"/>
  <c r="BO305" i="2" s="1"/>
  <c r="AV296" i="3" s="1"/>
  <c r="BP305" i="2"/>
  <c r="BQ305" i="2" s="1"/>
  <c r="AW296" i="3" s="1"/>
  <c r="BF306" i="2"/>
  <c r="BG306" i="2" s="1"/>
  <c r="BH306" i="2"/>
  <c r="BI306" i="2" s="1"/>
  <c r="BJ306" i="2"/>
  <c r="BK306" i="2" s="1"/>
  <c r="BL306" i="2"/>
  <c r="BM306" i="2" s="1"/>
  <c r="BN306" i="2"/>
  <c r="BO306" i="2" s="1"/>
  <c r="BP306" i="2"/>
  <c r="BQ306" i="2" s="1"/>
  <c r="BF307" i="2"/>
  <c r="BG307" i="2" s="1"/>
  <c r="AR297" i="3" s="1"/>
  <c r="BH307" i="2"/>
  <c r="BI307" i="2" s="1"/>
  <c r="AS297" i="3" s="1"/>
  <c r="BJ307" i="2"/>
  <c r="BK307" i="2" s="1"/>
  <c r="AT297" i="3" s="1"/>
  <c r="BL307" i="2"/>
  <c r="BM307" i="2" s="1"/>
  <c r="AU297" i="3" s="1"/>
  <c r="BN307" i="2"/>
  <c r="BO307" i="2" s="1"/>
  <c r="AV297" i="3" s="1"/>
  <c r="BP307" i="2"/>
  <c r="BQ307" i="2" s="1"/>
  <c r="AW297" i="3" s="1"/>
  <c r="BF308" i="2"/>
  <c r="BG308" i="2" s="1"/>
  <c r="AR298" i="3" s="1"/>
  <c r="BH308" i="2"/>
  <c r="BI308" i="2" s="1"/>
  <c r="AS298" i="3" s="1"/>
  <c r="BJ308" i="2"/>
  <c r="BK308" i="2" s="1"/>
  <c r="AT298" i="3" s="1"/>
  <c r="BL308" i="2"/>
  <c r="BM308" i="2" s="1"/>
  <c r="AU298" i="3" s="1"/>
  <c r="BN308" i="2"/>
  <c r="BO308" i="2" s="1"/>
  <c r="AV298" i="3" s="1"/>
  <c r="BP308" i="2"/>
  <c r="BQ308" i="2" s="1"/>
  <c r="AW298" i="3" s="1"/>
  <c r="BF309" i="2"/>
  <c r="BG309" i="2" s="1"/>
  <c r="AR299" i="3" s="1"/>
  <c r="BH309" i="2"/>
  <c r="BI309" i="2" s="1"/>
  <c r="AS299" i="3" s="1"/>
  <c r="BJ309" i="2"/>
  <c r="BK309" i="2" s="1"/>
  <c r="AT299" i="3" s="1"/>
  <c r="BL309" i="2"/>
  <c r="BM309" i="2" s="1"/>
  <c r="AU299" i="3" s="1"/>
  <c r="BN309" i="2"/>
  <c r="BO309" i="2" s="1"/>
  <c r="AV299" i="3" s="1"/>
  <c r="BP309" i="2"/>
  <c r="BQ309" i="2" s="1"/>
  <c r="AW299" i="3" s="1"/>
  <c r="BF310" i="2"/>
  <c r="BG310" i="2" s="1"/>
  <c r="BH310" i="2"/>
  <c r="BI310" i="2" s="1"/>
  <c r="BJ310" i="2"/>
  <c r="BK310" i="2" s="1"/>
  <c r="BL310" i="2"/>
  <c r="BM310" i="2" s="1"/>
  <c r="BN310" i="2"/>
  <c r="BO310" i="2" s="1"/>
  <c r="BP310" i="2"/>
  <c r="BQ310" i="2" s="1"/>
  <c r="BF311" i="2"/>
  <c r="BG311" i="2" s="1"/>
  <c r="AR300" i="3" s="1"/>
  <c r="BH311" i="2"/>
  <c r="BI311" i="2" s="1"/>
  <c r="AS300" i="3" s="1"/>
  <c r="BJ311" i="2"/>
  <c r="BK311" i="2" s="1"/>
  <c r="AT300" i="3" s="1"/>
  <c r="BL311" i="2"/>
  <c r="BM311" i="2" s="1"/>
  <c r="AU300" i="3" s="1"/>
  <c r="BN311" i="2"/>
  <c r="BO311" i="2" s="1"/>
  <c r="AV300" i="3" s="1"/>
  <c r="BP311" i="2"/>
  <c r="BQ311" i="2" s="1"/>
  <c r="AW300" i="3" s="1"/>
  <c r="BF312" i="2"/>
  <c r="BG312" i="2" s="1"/>
  <c r="AR301" i="3" s="1"/>
  <c r="BH312" i="2"/>
  <c r="BI312" i="2" s="1"/>
  <c r="AS301" i="3" s="1"/>
  <c r="BJ312" i="2"/>
  <c r="BK312" i="2" s="1"/>
  <c r="AT301" i="3" s="1"/>
  <c r="BL312" i="2"/>
  <c r="BM312" i="2" s="1"/>
  <c r="AU301" i="3" s="1"/>
  <c r="BN312" i="2"/>
  <c r="BO312" i="2" s="1"/>
  <c r="AV301" i="3" s="1"/>
  <c r="BP312" i="2"/>
  <c r="BQ312" i="2" s="1"/>
  <c r="AW301" i="3" s="1"/>
  <c r="BF313" i="2"/>
  <c r="BG313" i="2" s="1"/>
  <c r="AR302" i="3" s="1"/>
  <c r="BH313" i="2"/>
  <c r="BI313" i="2" s="1"/>
  <c r="AS302" i="3" s="1"/>
  <c r="BJ313" i="2"/>
  <c r="BK313" i="2" s="1"/>
  <c r="AT302" i="3" s="1"/>
  <c r="BL313" i="2"/>
  <c r="BM313" i="2" s="1"/>
  <c r="AU302" i="3" s="1"/>
  <c r="BN313" i="2"/>
  <c r="BO313" i="2" s="1"/>
  <c r="AV302" i="3" s="1"/>
  <c r="BP313" i="2"/>
  <c r="BQ313" i="2" s="1"/>
  <c r="AW302" i="3" s="1"/>
  <c r="BF314" i="2"/>
  <c r="BG314" i="2" s="1"/>
  <c r="AR303" i="3" s="1"/>
  <c r="BH314" i="2"/>
  <c r="BI314" i="2" s="1"/>
  <c r="AS303" i="3" s="1"/>
  <c r="BJ314" i="2"/>
  <c r="BK314" i="2" s="1"/>
  <c r="AT303" i="3" s="1"/>
  <c r="BL314" i="2"/>
  <c r="BM314" i="2" s="1"/>
  <c r="AU303" i="3" s="1"/>
  <c r="BN314" i="2"/>
  <c r="BO314" i="2" s="1"/>
  <c r="AV303" i="3" s="1"/>
  <c r="BP314" i="2"/>
  <c r="BQ314" i="2" s="1"/>
  <c r="AW303" i="3" s="1"/>
  <c r="BF315" i="2"/>
  <c r="BG315" i="2" s="1"/>
  <c r="AR304" i="3" s="1"/>
  <c r="BH315" i="2"/>
  <c r="BI315" i="2" s="1"/>
  <c r="AS304" i="3" s="1"/>
  <c r="BJ315" i="2"/>
  <c r="BK315" i="2" s="1"/>
  <c r="AT304" i="3" s="1"/>
  <c r="BL315" i="2"/>
  <c r="BM315" i="2" s="1"/>
  <c r="AU304" i="3" s="1"/>
  <c r="BN315" i="2"/>
  <c r="BO315" i="2" s="1"/>
  <c r="AV304" i="3" s="1"/>
  <c r="BP315" i="2"/>
  <c r="BQ315" i="2" s="1"/>
  <c r="AW304" i="3" s="1"/>
  <c r="BF316" i="2"/>
  <c r="BG316" i="2" s="1"/>
  <c r="AR305" i="3" s="1"/>
  <c r="BH316" i="2"/>
  <c r="BI316" i="2" s="1"/>
  <c r="AS305" i="3" s="1"/>
  <c r="BJ316" i="2"/>
  <c r="BK316" i="2" s="1"/>
  <c r="AT305" i="3" s="1"/>
  <c r="BL316" i="2"/>
  <c r="BM316" i="2" s="1"/>
  <c r="AU305" i="3" s="1"/>
  <c r="BN316" i="2"/>
  <c r="BO316" i="2" s="1"/>
  <c r="AV305" i="3" s="1"/>
  <c r="BP316" i="2"/>
  <c r="BQ316" i="2" s="1"/>
  <c r="AW305" i="3" s="1"/>
  <c r="BF317" i="2"/>
  <c r="BG317" i="2" s="1"/>
  <c r="AR306" i="3" s="1"/>
  <c r="BH317" i="2"/>
  <c r="BI317" i="2" s="1"/>
  <c r="AS306" i="3" s="1"/>
  <c r="BJ317" i="2"/>
  <c r="BK317" i="2" s="1"/>
  <c r="AT306" i="3" s="1"/>
  <c r="BL317" i="2"/>
  <c r="BM317" i="2" s="1"/>
  <c r="AU306" i="3" s="1"/>
  <c r="BN317" i="2"/>
  <c r="BO317" i="2" s="1"/>
  <c r="AV306" i="3" s="1"/>
  <c r="BP317" i="2"/>
  <c r="BQ317" i="2" s="1"/>
  <c r="AW306" i="3" s="1"/>
  <c r="BF318" i="2"/>
  <c r="BG318" i="2" s="1"/>
  <c r="AR307" i="3" s="1"/>
  <c r="BH318" i="2"/>
  <c r="BI318" i="2" s="1"/>
  <c r="AS307" i="3" s="1"/>
  <c r="BJ318" i="2"/>
  <c r="BK318" i="2" s="1"/>
  <c r="AT307" i="3" s="1"/>
  <c r="BL318" i="2"/>
  <c r="BM318" i="2" s="1"/>
  <c r="AU307" i="3" s="1"/>
  <c r="BN318" i="2"/>
  <c r="BO318" i="2" s="1"/>
  <c r="AV307" i="3" s="1"/>
  <c r="BP318" i="2"/>
  <c r="BQ318" i="2" s="1"/>
  <c r="AW307" i="3" s="1"/>
  <c r="BF319" i="2"/>
  <c r="BG319" i="2" s="1"/>
  <c r="AR308" i="3" s="1"/>
  <c r="BH319" i="2"/>
  <c r="BI319" i="2" s="1"/>
  <c r="AS308" i="3" s="1"/>
  <c r="BJ319" i="2"/>
  <c r="BK319" i="2" s="1"/>
  <c r="AT308" i="3" s="1"/>
  <c r="BL319" i="2"/>
  <c r="BM319" i="2" s="1"/>
  <c r="AU308" i="3" s="1"/>
  <c r="BN319" i="2"/>
  <c r="BO319" i="2" s="1"/>
  <c r="AV308" i="3" s="1"/>
  <c r="BP319" i="2"/>
  <c r="BQ319" i="2" s="1"/>
  <c r="AW308" i="3" s="1"/>
  <c r="BF320" i="2"/>
  <c r="BG320" i="2" s="1"/>
  <c r="AR309" i="3" s="1"/>
  <c r="BH320" i="2"/>
  <c r="BI320" i="2" s="1"/>
  <c r="AS309" i="3" s="1"/>
  <c r="BJ320" i="2"/>
  <c r="BK320" i="2" s="1"/>
  <c r="AT309" i="3" s="1"/>
  <c r="BL320" i="2"/>
  <c r="BM320" i="2" s="1"/>
  <c r="AU309" i="3" s="1"/>
  <c r="BN320" i="2"/>
  <c r="BO320" i="2" s="1"/>
  <c r="AV309" i="3" s="1"/>
  <c r="BP320" i="2"/>
  <c r="BQ320" i="2" s="1"/>
  <c r="AW309" i="3" s="1"/>
  <c r="BF321" i="2"/>
  <c r="BG321" i="2" s="1"/>
  <c r="AR310" i="3" s="1"/>
  <c r="BH321" i="2"/>
  <c r="BI321" i="2" s="1"/>
  <c r="AS310" i="3" s="1"/>
  <c r="BJ321" i="2"/>
  <c r="BK321" i="2" s="1"/>
  <c r="AT310" i="3" s="1"/>
  <c r="BL321" i="2"/>
  <c r="BM321" i="2" s="1"/>
  <c r="AU310" i="3" s="1"/>
  <c r="BN321" i="2"/>
  <c r="BO321" i="2" s="1"/>
  <c r="AV310" i="3" s="1"/>
  <c r="BP321" i="2"/>
  <c r="BQ321" i="2" s="1"/>
  <c r="AW310" i="3" s="1"/>
  <c r="BF322" i="2"/>
  <c r="BG322" i="2" s="1"/>
  <c r="AR311" i="3" s="1"/>
  <c r="BH322" i="2"/>
  <c r="BI322" i="2" s="1"/>
  <c r="AS311" i="3" s="1"/>
  <c r="BJ322" i="2"/>
  <c r="BK322" i="2" s="1"/>
  <c r="AT311" i="3" s="1"/>
  <c r="BL322" i="2"/>
  <c r="BM322" i="2" s="1"/>
  <c r="AU311" i="3" s="1"/>
  <c r="BN322" i="2"/>
  <c r="BO322" i="2" s="1"/>
  <c r="AV311" i="3" s="1"/>
  <c r="BP322" i="2"/>
  <c r="BQ322" i="2" s="1"/>
  <c r="AW311" i="3" s="1"/>
  <c r="BF323" i="2"/>
  <c r="BG323" i="2" s="1"/>
  <c r="AR312" i="3" s="1"/>
  <c r="BH323" i="2"/>
  <c r="BI323" i="2" s="1"/>
  <c r="AS312" i="3" s="1"/>
  <c r="BJ323" i="2"/>
  <c r="BK323" i="2" s="1"/>
  <c r="AT312" i="3" s="1"/>
  <c r="BL323" i="2"/>
  <c r="BM323" i="2" s="1"/>
  <c r="AU312" i="3" s="1"/>
  <c r="BN323" i="2"/>
  <c r="BO323" i="2" s="1"/>
  <c r="AV312" i="3" s="1"/>
  <c r="BP323" i="2"/>
  <c r="BQ323" i="2" s="1"/>
  <c r="AW312" i="3" s="1"/>
  <c r="BF324" i="2"/>
  <c r="BG324" i="2" s="1"/>
  <c r="AR313" i="3" s="1"/>
  <c r="BH324" i="2"/>
  <c r="BI324" i="2" s="1"/>
  <c r="AS313" i="3" s="1"/>
  <c r="BJ324" i="2"/>
  <c r="BK324" i="2" s="1"/>
  <c r="AT313" i="3" s="1"/>
  <c r="BL324" i="2"/>
  <c r="BM324" i="2" s="1"/>
  <c r="AU313" i="3" s="1"/>
  <c r="BN324" i="2"/>
  <c r="BO324" i="2" s="1"/>
  <c r="AV313" i="3" s="1"/>
  <c r="BP324" i="2"/>
  <c r="BQ324" i="2" s="1"/>
  <c r="AW313" i="3" s="1"/>
  <c r="BF325" i="2"/>
  <c r="BG325" i="2" s="1"/>
  <c r="AR314" i="3" s="1"/>
  <c r="BH325" i="2"/>
  <c r="BI325" i="2" s="1"/>
  <c r="AS314" i="3" s="1"/>
  <c r="BJ325" i="2"/>
  <c r="BK325" i="2" s="1"/>
  <c r="AT314" i="3" s="1"/>
  <c r="BL325" i="2"/>
  <c r="BM325" i="2" s="1"/>
  <c r="AU314" i="3" s="1"/>
  <c r="BN325" i="2"/>
  <c r="BO325" i="2" s="1"/>
  <c r="AV314" i="3" s="1"/>
  <c r="BP325" i="2"/>
  <c r="BQ325" i="2" s="1"/>
  <c r="AW314" i="3" s="1"/>
  <c r="BF326" i="2"/>
  <c r="BG326" i="2" s="1"/>
  <c r="AR315" i="3" s="1"/>
  <c r="BH326" i="2"/>
  <c r="BI326" i="2" s="1"/>
  <c r="AS315" i="3" s="1"/>
  <c r="BJ326" i="2"/>
  <c r="BK326" i="2" s="1"/>
  <c r="AT315" i="3" s="1"/>
  <c r="BL326" i="2"/>
  <c r="BM326" i="2" s="1"/>
  <c r="AU315" i="3" s="1"/>
  <c r="BN326" i="2"/>
  <c r="BO326" i="2" s="1"/>
  <c r="AV315" i="3" s="1"/>
  <c r="BP326" i="2"/>
  <c r="BQ326" i="2" s="1"/>
  <c r="AW315" i="3" s="1"/>
  <c r="BF327" i="2"/>
  <c r="BG327" i="2" s="1"/>
  <c r="AR316" i="3" s="1"/>
  <c r="BH327" i="2"/>
  <c r="BI327" i="2" s="1"/>
  <c r="AS316" i="3" s="1"/>
  <c r="BJ327" i="2"/>
  <c r="BK327" i="2" s="1"/>
  <c r="AT316" i="3" s="1"/>
  <c r="BL327" i="2"/>
  <c r="BM327" i="2" s="1"/>
  <c r="AU316" i="3" s="1"/>
  <c r="BN327" i="2"/>
  <c r="BO327" i="2" s="1"/>
  <c r="AV316" i="3" s="1"/>
  <c r="BP327" i="2"/>
  <c r="BQ327" i="2" s="1"/>
  <c r="AW316" i="3" s="1"/>
  <c r="BF328" i="2"/>
  <c r="BG328" i="2" s="1"/>
  <c r="AR317" i="3" s="1"/>
  <c r="BH328" i="2"/>
  <c r="BI328" i="2" s="1"/>
  <c r="AS317" i="3" s="1"/>
  <c r="BJ328" i="2"/>
  <c r="BK328" i="2" s="1"/>
  <c r="AT317" i="3" s="1"/>
  <c r="BL328" i="2"/>
  <c r="BM328" i="2" s="1"/>
  <c r="AU317" i="3" s="1"/>
  <c r="BN328" i="2"/>
  <c r="BO328" i="2" s="1"/>
  <c r="AV317" i="3" s="1"/>
  <c r="BP328" i="2"/>
  <c r="BQ328" i="2" s="1"/>
  <c r="AW317" i="3" s="1"/>
  <c r="BF329" i="2"/>
  <c r="BG329" i="2" s="1"/>
  <c r="AR318" i="3" s="1"/>
  <c r="BH329" i="2"/>
  <c r="BI329" i="2" s="1"/>
  <c r="AS318" i="3" s="1"/>
  <c r="BJ329" i="2"/>
  <c r="BK329" i="2" s="1"/>
  <c r="AT318" i="3" s="1"/>
  <c r="BL329" i="2"/>
  <c r="BM329" i="2" s="1"/>
  <c r="AU318" i="3" s="1"/>
  <c r="BN329" i="2"/>
  <c r="BO329" i="2" s="1"/>
  <c r="AV318" i="3" s="1"/>
  <c r="BP329" i="2"/>
  <c r="BQ329" i="2" s="1"/>
  <c r="AW318" i="3" s="1"/>
  <c r="BF330" i="2"/>
  <c r="BG330" i="2" s="1"/>
  <c r="AR319" i="3" s="1"/>
  <c r="BH330" i="2"/>
  <c r="BI330" i="2" s="1"/>
  <c r="AS319" i="3" s="1"/>
  <c r="BJ330" i="2"/>
  <c r="BK330" i="2" s="1"/>
  <c r="AT319" i="3" s="1"/>
  <c r="BL330" i="2"/>
  <c r="BM330" i="2" s="1"/>
  <c r="AU319" i="3" s="1"/>
  <c r="BN330" i="2"/>
  <c r="BO330" i="2" s="1"/>
  <c r="AV319" i="3" s="1"/>
  <c r="BP330" i="2"/>
  <c r="BQ330" i="2" s="1"/>
  <c r="AW319" i="3" s="1"/>
  <c r="BF331" i="2"/>
  <c r="BG331" i="2" s="1"/>
  <c r="AR320" i="3" s="1"/>
  <c r="BH331" i="2"/>
  <c r="BI331" i="2" s="1"/>
  <c r="AS320" i="3" s="1"/>
  <c r="BJ331" i="2"/>
  <c r="BK331" i="2" s="1"/>
  <c r="AT320" i="3" s="1"/>
  <c r="BL331" i="2"/>
  <c r="BM331" i="2" s="1"/>
  <c r="AU320" i="3" s="1"/>
  <c r="BN331" i="2"/>
  <c r="BO331" i="2" s="1"/>
  <c r="AV320" i="3" s="1"/>
  <c r="BP331" i="2"/>
  <c r="BQ331" i="2" s="1"/>
  <c r="AW320" i="3" s="1"/>
  <c r="BF332" i="2"/>
  <c r="BG332" i="2" s="1"/>
  <c r="AR321" i="3" s="1"/>
  <c r="BH332" i="2"/>
  <c r="BI332" i="2" s="1"/>
  <c r="AS321" i="3" s="1"/>
  <c r="BJ332" i="2"/>
  <c r="BK332" i="2" s="1"/>
  <c r="AT321" i="3" s="1"/>
  <c r="BL332" i="2"/>
  <c r="BM332" i="2" s="1"/>
  <c r="AU321" i="3" s="1"/>
  <c r="BN332" i="2"/>
  <c r="BO332" i="2" s="1"/>
  <c r="AV321" i="3" s="1"/>
  <c r="BP332" i="2"/>
  <c r="BQ332" i="2" s="1"/>
  <c r="AW321" i="3" s="1"/>
  <c r="BF333" i="2"/>
  <c r="BG333" i="2" s="1"/>
  <c r="AR322" i="3" s="1"/>
  <c r="BH333" i="2"/>
  <c r="BI333" i="2" s="1"/>
  <c r="AS322" i="3" s="1"/>
  <c r="BJ333" i="2"/>
  <c r="BK333" i="2" s="1"/>
  <c r="AT322" i="3" s="1"/>
  <c r="BL333" i="2"/>
  <c r="BM333" i="2" s="1"/>
  <c r="AU322" i="3" s="1"/>
  <c r="BN333" i="2"/>
  <c r="BO333" i="2" s="1"/>
  <c r="AV322" i="3" s="1"/>
  <c r="BP333" i="2"/>
  <c r="BQ333" i="2" s="1"/>
  <c r="AW322" i="3" s="1"/>
  <c r="BF334" i="2"/>
  <c r="BG334" i="2" s="1"/>
  <c r="AR323" i="3" s="1"/>
  <c r="BH334" i="2"/>
  <c r="BI334" i="2" s="1"/>
  <c r="AS323" i="3" s="1"/>
  <c r="BJ334" i="2"/>
  <c r="BK334" i="2" s="1"/>
  <c r="AT323" i="3" s="1"/>
  <c r="BL334" i="2"/>
  <c r="BM334" i="2" s="1"/>
  <c r="AU323" i="3" s="1"/>
  <c r="BN334" i="2"/>
  <c r="BO334" i="2" s="1"/>
  <c r="AV323" i="3" s="1"/>
  <c r="BP334" i="2"/>
  <c r="BQ334" i="2" s="1"/>
  <c r="AW323" i="3" s="1"/>
  <c r="BF335" i="2"/>
  <c r="BG335" i="2" s="1"/>
  <c r="AR324" i="3" s="1"/>
  <c r="BH335" i="2"/>
  <c r="BI335" i="2" s="1"/>
  <c r="AS324" i="3" s="1"/>
  <c r="BJ335" i="2"/>
  <c r="BK335" i="2" s="1"/>
  <c r="AT324" i="3" s="1"/>
  <c r="BL335" i="2"/>
  <c r="BM335" i="2" s="1"/>
  <c r="AU324" i="3" s="1"/>
  <c r="BN335" i="2"/>
  <c r="BO335" i="2" s="1"/>
  <c r="AV324" i="3" s="1"/>
  <c r="BP335" i="2"/>
  <c r="BQ335" i="2" s="1"/>
  <c r="AW324" i="3" s="1"/>
  <c r="BF336" i="2"/>
  <c r="BG336" i="2" s="1"/>
  <c r="AR325" i="3" s="1"/>
  <c r="BH336" i="2"/>
  <c r="BI336" i="2" s="1"/>
  <c r="AS325" i="3" s="1"/>
  <c r="BJ336" i="2"/>
  <c r="BK336" i="2" s="1"/>
  <c r="AT325" i="3" s="1"/>
  <c r="BL336" i="2"/>
  <c r="BM336" i="2" s="1"/>
  <c r="AU325" i="3" s="1"/>
  <c r="BN336" i="2"/>
  <c r="BO336" i="2" s="1"/>
  <c r="AV325" i="3" s="1"/>
  <c r="BP336" i="2"/>
  <c r="BQ336" i="2" s="1"/>
  <c r="AW325" i="3" s="1"/>
  <c r="BF337" i="2"/>
  <c r="BG337" i="2" s="1"/>
  <c r="AR326" i="3" s="1"/>
  <c r="BH337" i="2"/>
  <c r="BI337" i="2" s="1"/>
  <c r="AS326" i="3" s="1"/>
  <c r="BJ337" i="2"/>
  <c r="BK337" i="2" s="1"/>
  <c r="AT326" i="3" s="1"/>
  <c r="BL337" i="2"/>
  <c r="BM337" i="2" s="1"/>
  <c r="AU326" i="3" s="1"/>
  <c r="BN337" i="2"/>
  <c r="BO337" i="2" s="1"/>
  <c r="AV326" i="3" s="1"/>
  <c r="BP337" i="2"/>
  <c r="BQ337" i="2" s="1"/>
  <c r="AW326" i="3" s="1"/>
  <c r="BF338" i="2"/>
  <c r="BG338" i="2" s="1"/>
  <c r="AR327" i="3" s="1"/>
  <c r="BH338" i="2"/>
  <c r="BI338" i="2" s="1"/>
  <c r="AS327" i="3" s="1"/>
  <c r="BJ338" i="2"/>
  <c r="BK338" i="2" s="1"/>
  <c r="AT327" i="3" s="1"/>
  <c r="BL338" i="2"/>
  <c r="BM338" i="2" s="1"/>
  <c r="AU327" i="3" s="1"/>
  <c r="BN338" i="2"/>
  <c r="BO338" i="2" s="1"/>
  <c r="AV327" i="3" s="1"/>
  <c r="BP338" i="2"/>
  <c r="BQ338" i="2" s="1"/>
  <c r="AW327" i="3" s="1"/>
  <c r="BF339" i="2"/>
  <c r="BG339" i="2" s="1"/>
  <c r="AR328" i="3" s="1"/>
  <c r="BH339" i="2"/>
  <c r="BI339" i="2" s="1"/>
  <c r="AS328" i="3" s="1"/>
  <c r="BJ339" i="2"/>
  <c r="BK339" i="2" s="1"/>
  <c r="AT328" i="3" s="1"/>
  <c r="BL339" i="2"/>
  <c r="BM339" i="2" s="1"/>
  <c r="AU328" i="3" s="1"/>
  <c r="BN339" i="2"/>
  <c r="BO339" i="2" s="1"/>
  <c r="AV328" i="3" s="1"/>
  <c r="BP339" i="2"/>
  <c r="BQ339" i="2" s="1"/>
  <c r="AW328" i="3" s="1"/>
  <c r="BF340" i="2"/>
  <c r="BG340" i="2" s="1"/>
  <c r="AR329" i="3" s="1"/>
  <c r="BH340" i="2"/>
  <c r="BI340" i="2" s="1"/>
  <c r="AS329" i="3" s="1"/>
  <c r="BJ340" i="2"/>
  <c r="BK340" i="2" s="1"/>
  <c r="AT329" i="3" s="1"/>
  <c r="BL340" i="2"/>
  <c r="BM340" i="2" s="1"/>
  <c r="AU329" i="3" s="1"/>
  <c r="BN340" i="2"/>
  <c r="BO340" i="2" s="1"/>
  <c r="AV329" i="3" s="1"/>
  <c r="BP340" i="2"/>
  <c r="BQ340" i="2" s="1"/>
  <c r="AW329" i="3" s="1"/>
  <c r="BF341" i="2"/>
  <c r="BG341" i="2" s="1"/>
  <c r="AR330" i="3" s="1"/>
  <c r="BH341" i="2"/>
  <c r="BI341" i="2" s="1"/>
  <c r="AS330" i="3" s="1"/>
  <c r="BJ341" i="2"/>
  <c r="BK341" i="2" s="1"/>
  <c r="AT330" i="3" s="1"/>
  <c r="BL341" i="2"/>
  <c r="BM341" i="2" s="1"/>
  <c r="AU330" i="3" s="1"/>
  <c r="BN341" i="2"/>
  <c r="BO341" i="2" s="1"/>
  <c r="AV330" i="3" s="1"/>
  <c r="BP341" i="2"/>
  <c r="BQ341" i="2" s="1"/>
  <c r="AW330" i="3" s="1"/>
  <c r="BF342" i="2"/>
  <c r="BG342" i="2" s="1"/>
  <c r="AR331" i="3" s="1"/>
  <c r="BH342" i="2"/>
  <c r="BI342" i="2" s="1"/>
  <c r="AS331" i="3" s="1"/>
  <c r="BJ342" i="2"/>
  <c r="BK342" i="2" s="1"/>
  <c r="AT331" i="3" s="1"/>
  <c r="BL342" i="2"/>
  <c r="BM342" i="2" s="1"/>
  <c r="AU331" i="3" s="1"/>
  <c r="BN342" i="2"/>
  <c r="BO342" i="2" s="1"/>
  <c r="AV331" i="3" s="1"/>
  <c r="BP342" i="2"/>
  <c r="BQ342" i="2" s="1"/>
  <c r="AW331" i="3" s="1"/>
  <c r="BF343" i="2"/>
  <c r="BG343" i="2" s="1"/>
  <c r="AR332" i="3" s="1"/>
  <c r="BH343" i="2"/>
  <c r="BI343" i="2" s="1"/>
  <c r="AS332" i="3" s="1"/>
  <c r="BJ343" i="2"/>
  <c r="BK343" i="2" s="1"/>
  <c r="AT332" i="3" s="1"/>
  <c r="BL343" i="2"/>
  <c r="BM343" i="2" s="1"/>
  <c r="AU332" i="3" s="1"/>
  <c r="BN343" i="2"/>
  <c r="BO343" i="2" s="1"/>
  <c r="AV332" i="3" s="1"/>
  <c r="BP343" i="2"/>
  <c r="BQ343" i="2" s="1"/>
  <c r="AW332" i="3" s="1"/>
  <c r="BF344" i="2"/>
  <c r="BG344" i="2" s="1"/>
  <c r="AR333" i="3" s="1"/>
  <c r="BH344" i="2"/>
  <c r="BI344" i="2" s="1"/>
  <c r="AS333" i="3" s="1"/>
  <c r="BJ344" i="2"/>
  <c r="BK344" i="2" s="1"/>
  <c r="AT333" i="3" s="1"/>
  <c r="BL344" i="2"/>
  <c r="BM344" i="2" s="1"/>
  <c r="AU333" i="3" s="1"/>
  <c r="BN344" i="2"/>
  <c r="BO344" i="2" s="1"/>
  <c r="AV333" i="3" s="1"/>
  <c r="BP344" i="2"/>
  <c r="BQ344" i="2" s="1"/>
  <c r="AW333" i="3" s="1"/>
  <c r="BF345" i="2"/>
  <c r="BG345" i="2" s="1"/>
  <c r="AR334" i="3" s="1"/>
  <c r="BH345" i="2"/>
  <c r="BI345" i="2" s="1"/>
  <c r="AS334" i="3" s="1"/>
  <c r="BJ345" i="2"/>
  <c r="BK345" i="2" s="1"/>
  <c r="AT334" i="3" s="1"/>
  <c r="BL345" i="2"/>
  <c r="BM345" i="2" s="1"/>
  <c r="AU334" i="3" s="1"/>
  <c r="BN345" i="2"/>
  <c r="BO345" i="2" s="1"/>
  <c r="AV334" i="3" s="1"/>
  <c r="BP345" i="2"/>
  <c r="BQ345" i="2" s="1"/>
  <c r="AW334" i="3" s="1"/>
  <c r="BF346" i="2"/>
  <c r="BG346" i="2" s="1"/>
  <c r="AR335" i="3" s="1"/>
  <c r="BH346" i="2"/>
  <c r="BI346" i="2" s="1"/>
  <c r="AS335" i="3" s="1"/>
  <c r="BJ346" i="2"/>
  <c r="BK346" i="2" s="1"/>
  <c r="AT335" i="3" s="1"/>
  <c r="BL346" i="2"/>
  <c r="BM346" i="2" s="1"/>
  <c r="AU335" i="3" s="1"/>
  <c r="BN346" i="2"/>
  <c r="BO346" i="2" s="1"/>
  <c r="AV335" i="3" s="1"/>
  <c r="BP346" i="2"/>
  <c r="BQ346" i="2" s="1"/>
  <c r="AW335" i="3" s="1"/>
  <c r="BF347" i="2"/>
  <c r="BG347" i="2" s="1"/>
  <c r="AR336" i="3" s="1"/>
  <c r="BH347" i="2"/>
  <c r="BI347" i="2" s="1"/>
  <c r="AS336" i="3" s="1"/>
  <c r="BJ347" i="2"/>
  <c r="BK347" i="2" s="1"/>
  <c r="AT336" i="3" s="1"/>
  <c r="BL347" i="2"/>
  <c r="BM347" i="2" s="1"/>
  <c r="AU336" i="3" s="1"/>
  <c r="BN347" i="2"/>
  <c r="BO347" i="2" s="1"/>
  <c r="AV336" i="3" s="1"/>
  <c r="BP347" i="2"/>
  <c r="BQ347" i="2" s="1"/>
  <c r="AW336" i="3" s="1"/>
  <c r="BF348" i="2"/>
  <c r="BG348" i="2" s="1"/>
  <c r="AR337" i="3" s="1"/>
  <c r="BH348" i="2"/>
  <c r="BI348" i="2" s="1"/>
  <c r="AS337" i="3" s="1"/>
  <c r="BJ348" i="2"/>
  <c r="BK348" i="2" s="1"/>
  <c r="AT337" i="3" s="1"/>
  <c r="BL348" i="2"/>
  <c r="BM348" i="2" s="1"/>
  <c r="AU337" i="3" s="1"/>
  <c r="BN348" i="2"/>
  <c r="BO348" i="2" s="1"/>
  <c r="AV337" i="3" s="1"/>
  <c r="BP348" i="2"/>
  <c r="BQ348" i="2" s="1"/>
  <c r="AW337" i="3" s="1"/>
  <c r="BF349" i="2"/>
  <c r="BG349" i="2" s="1"/>
  <c r="AR338" i="3" s="1"/>
  <c r="BH349" i="2"/>
  <c r="BI349" i="2" s="1"/>
  <c r="AS338" i="3" s="1"/>
  <c r="BJ349" i="2"/>
  <c r="BK349" i="2" s="1"/>
  <c r="AT338" i="3" s="1"/>
  <c r="BL349" i="2"/>
  <c r="BM349" i="2" s="1"/>
  <c r="AU338" i="3" s="1"/>
  <c r="BN349" i="2"/>
  <c r="BO349" i="2" s="1"/>
  <c r="AV338" i="3" s="1"/>
  <c r="BP349" i="2"/>
  <c r="BQ349" i="2" s="1"/>
  <c r="AW338" i="3" s="1"/>
  <c r="BF350" i="2"/>
  <c r="BG350" i="2" s="1"/>
  <c r="BH350" i="2"/>
  <c r="BI350" i="2" s="1"/>
  <c r="BJ350" i="2"/>
  <c r="BK350" i="2" s="1"/>
  <c r="BL350" i="2"/>
  <c r="BM350" i="2" s="1"/>
  <c r="BN350" i="2"/>
  <c r="BO350" i="2" s="1"/>
  <c r="BP350" i="2"/>
  <c r="BQ350" i="2" s="1"/>
  <c r="BF351" i="2"/>
  <c r="BG351" i="2" s="1"/>
  <c r="AR339" i="3" s="1"/>
  <c r="BH351" i="2"/>
  <c r="BI351" i="2" s="1"/>
  <c r="AS339" i="3" s="1"/>
  <c r="BJ351" i="2"/>
  <c r="BK351" i="2" s="1"/>
  <c r="AT339" i="3" s="1"/>
  <c r="BL351" i="2"/>
  <c r="BM351" i="2" s="1"/>
  <c r="BN351" i="2"/>
  <c r="BO351" i="2" s="1"/>
  <c r="AV339" i="3" s="1"/>
  <c r="BP351" i="2"/>
  <c r="BQ351" i="2" s="1"/>
  <c r="AW339" i="3" s="1"/>
  <c r="BF352" i="2"/>
  <c r="BG352" i="2" s="1"/>
  <c r="AR340" i="3" s="1"/>
  <c r="BH352" i="2"/>
  <c r="BI352" i="2" s="1"/>
  <c r="AS340" i="3" s="1"/>
  <c r="BJ352" i="2"/>
  <c r="BK352" i="2" s="1"/>
  <c r="AT340" i="3" s="1"/>
  <c r="BL352" i="2"/>
  <c r="BM352" i="2" s="1"/>
  <c r="AU340" i="3" s="1"/>
  <c r="BN352" i="2"/>
  <c r="BO352" i="2" s="1"/>
  <c r="AV340" i="3" s="1"/>
  <c r="BP352" i="2"/>
  <c r="BQ352" i="2" s="1"/>
  <c r="AW340" i="3" s="1"/>
  <c r="BF353" i="2"/>
  <c r="BG353" i="2" s="1"/>
  <c r="AR341" i="3" s="1"/>
  <c r="BH353" i="2"/>
  <c r="BI353" i="2" s="1"/>
  <c r="AS341" i="3" s="1"/>
  <c r="BJ353" i="2"/>
  <c r="BK353" i="2" s="1"/>
  <c r="AT341" i="3" s="1"/>
  <c r="BL353" i="2"/>
  <c r="BM353" i="2" s="1"/>
  <c r="AU341" i="3" s="1"/>
  <c r="BN353" i="2"/>
  <c r="BO353" i="2" s="1"/>
  <c r="AV341" i="3" s="1"/>
  <c r="BP353" i="2"/>
  <c r="BQ353" i="2" s="1"/>
  <c r="AW341" i="3" s="1"/>
  <c r="BF354" i="2"/>
  <c r="BG354" i="2" s="1"/>
  <c r="AR342" i="3" s="1"/>
  <c r="BH354" i="2"/>
  <c r="BI354" i="2" s="1"/>
  <c r="AS342" i="3" s="1"/>
  <c r="BJ354" i="2"/>
  <c r="BK354" i="2" s="1"/>
  <c r="AT342" i="3" s="1"/>
  <c r="BL354" i="2"/>
  <c r="BM354" i="2" s="1"/>
  <c r="AU342" i="3" s="1"/>
  <c r="BN354" i="2"/>
  <c r="BO354" i="2" s="1"/>
  <c r="AV342" i="3" s="1"/>
  <c r="BP354" i="2"/>
  <c r="BQ354" i="2" s="1"/>
  <c r="AW342" i="3" s="1"/>
  <c r="BF355" i="2"/>
  <c r="BG355" i="2" s="1"/>
  <c r="AR343" i="3" s="1"/>
  <c r="BH355" i="2"/>
  <c r="BI355" i="2" s="1"/>
  <c r="AS343" i="3" s="1"/>
  <c r="BJ355" i="2"/>
  <c r="BK355" i="2" s="1"/>
  <c r="AT343" i="3" s="1"/>
  <c r="BL355" i="2"/>
  <c r="BM355" i="2" s="1"/>
  <c r="AU343" i="3" s="1"/>
  <c r="BN355" i="2"/>
  <c r="BO355" i="2" s="1"/>
  <c r="AV343" i="3" s="1"/>
  <c r="BP355" i="2"/>
  <c r="BQ355" i="2" s="1"/>
  <c r="AW343" i="3" s="1"/>
  <c r="BF356" i="2"/>
  <c r="BG356" i="2" s="1"/>
  <c r="AR344" i="3" s="1"/>
  <c r="BH356" i="2"/>
  <c r="BI356" i="2" s="1"/>
  <c r="AS344" i="3" s="1"/>
  <c r="BJ356" i="2"/>
  <c r="BK356" i="2" s="1"/>
  <c r="AT344" i="3" s="1"/>
  <c r="BL356" i="2"/>
  <c r="BM356" i="2" s="1"/>
  <c r="AU344" i="3" s="1"/>
  <c r="BN356" i="2"/>
  <c r="BO356" i="2" s="1"/>
  <c r="AV344" i="3" s="1"/>
  <c r="BP356" i="2"/>
  <c r="BQ356" i="2" s="1"/>
  <c r="AW344" i="3" s="1"/>
  <c r="BF357" i="2"/>
  <c r="BG357" i="2" s="1"/>
  <c r="AR345" i="3" s="1"/>
  <c r="BH357" i="2"/>
  <c r="BI357" i="2" s="1"/>
  <c r="AS345" i="3" s="1"/>
  <c r="BJ357" i="2"/>
  <c r="BK357" i="2" s="1"/>
  <c r="AT345" i="3" s="1"/>
  <c r="BL357" i="2"/>
  <c r="BM357" i="2" s="1"/>
  <c r="AU345" i="3" s="1"/>
  <c r="BN357" i="2"/>
  <c r="BO357" i="2" s="1"/>
  <c r="AV345" i="3" s="1"/>
  <c r="BP357" i="2"/>
  <c r="BQ357" i="2" s="1"/>
  <c r="AW345" i="3" s="1"/>
  <c r="BF358" i="2"/>
  <c r="BG358" i="2" s="1"/>
  <c r="AR346" i="3" s="1"/>
  <c r="BH358" i="2"/>
  <c r="BI358" i="2" s="1"/>
  <c r="AS346" i="3" s="1"/>
  <c r="BJ358" i="2"/>
  <c r="BK358" i="2" s="1"/>
  <c r="AT346" i="3" s="1"/>
  <c r="BL358" i="2"/>
  <c r="BM358" i="2" s="1"/>
  <c r="AU346" i="3" s="1"/>
  <c r="BN358" i="2"/>
  <c r="BO358" i="2" s="1"/>
  <c r="AV346" i="3" s="1"/>
  <c r="BP358" i="2"/>
  <c r="BQ358" i="2" s="1"/>
  <c r="AW346" i="3" s="1"/>
  <c r="BF359" i="2"/>
  <c r="BG359" i="2" s="1"/>
  <c r="AR347" i="3" s="1"/>
  <c r="BH359" i="2"/>
  <c r="BI359" i="2" s="1"/>
  <c r="AS347" i="3" s="1"/>
  <c r="BJ359" i="2"/>
  <c r="BK359" i="2" s="1"/>
  <c r="AT347" i="3" s="1"/>
  <c r="BL359" i="2"/>
  <c r="BM359" i="2" s="1"/>
  <c r="AU347" i="3" s="1"/>
  <c r="BN359" i="2"/>
  <c r="BO359" i="2" s="1"/>
  <c r="AV347" i="3" s="1"/>
  <c r="BP359" i="2"/>
  <c r="BQ359" i="2" s="1"/>
  <c r="AW347" i="3" s="1"/>
  <c r="BF360" i="2"/>
  <c r="BG360" i="2" s="1"/>
  <c r="AR348" i="3" s="1"/>
  <c r="BH360" i="2"/>
  <c r="BI360" i="2" s="1"/>
  <c r="AS348" i="3" s="1"/>
  <c r="BJ360" i="2"/>
  <c r="BK360" i="2" s="1"/>
  <c r="AT348" i="3" s="1"/>
  <c r="BL360" i="2"/>
  <c r="BM360" i="2" s="1"/>
  <c r="AU348" i="3" s="1"/>
  <c r="BN360" i="2"/>
  <c r="BO360" i="2" s="1"/>
  <c r="AV348" i="3" s="1"/>
  <c r="BP360" i="2"/>
  <c r="BQ360" i="2" s="1"/>
  <c r="AW348" i="3" s="1"/>
  <c r="BF361" i="2"/>
  <c r="BG361" i="2" s="1"/>
  <c r="AR349" i="3" s="1"/>
  <c r="BH361" i="2"/>
  <c r="BI361" i="2" s="1"/>
  <c r="AS349" i="3" s="1"/>
  <c r="BJ361" i="2"/>
  <c r="BK361" i="2" s="1"/>
  <c r="AT349" i="3" s="1"/>
  <c r="BL361" i="2"/>
  <c r="BM361" i="2" s="1"/>
  <c r="AU349" i="3" s="1"/>
  <c r="BN361" i="2"/>
  <c r="BO361" i="2" s="1"/>
  <c r="AV349" i="3" s="1"/>
  <c r="BP361" i="2"/>
  <c r="BQ361" i="2" s="1"/>
  <c r="AW349" i="3" s="1"/>
  <c r="BF362" i="2"/>
  <c r="BG362" i="2" s="1"/>
  <c r="AR350" i="3" s="1"/>
  <c r="BH362" i="2"/>
  <c r="BI362" i="2" s="1"/>
  <c r="AS350" i="3" s="1"/>
  <c r="BJ362" i="2"/>
  <c r="BK362" i="2" s="1"/>
  <c r="AT350" i="3" s="1"/>
  <c r="BL362" i="2"/>
  <c r="BM362" i="2" s="1"/>
  <c r="AU350" i="3" s="1"/>
  <c r="BN362" i="2"/>
  <c r="BO362" i="2" s="1"/>
  <c r="AV350" i="3" s="1"/>
  <c r="BP362" i="2"/>
  <c r="BQ362" i="2" s="1"/>
  <c r="AW350" i="3" s="1"/>
  <c r="BF363" i="2"/>
  <c r="BG363" i="2" s="1"/>
  <c r="AR351" i="3" s="1"/>
  <c r="BH363" i="2"/>
  <c r="BI363" i="2" s="1"/>
  <c r="AS351" i="3" s="1"/>
  <c r="BJ363" i="2"/>
  <c r="BK363" i="2" s="1"/>
  <c r="AT351" i="3" s="1"/>
  <c r="BL363" i="2"/>
  <c r="BM363" i="2" s="1"/>
  <c r="AU351" i="3" s="1"/>
  <c r="BN363" i="2"/>
  <c r="BO363" i="2" s="1"/>
  <c r="AV351" i="3" s="1"/>
  <c r="BP363" i="2"/>
  <c r="BQ363" i="2" s="1"/>
  <c r="AW351" i="3" s="1"/>
  <c r="BF364" i="2"/>
  <c r="BG364" i="2" s="1"/>
  <c r="AR352" i="3" s="1"/>
  <c r="BH364" i="2"/>
  <c r="BI364" i="2" s="1"/>
  <c r="AS352" i="3" s="1"/>
  <c r="BJ364" i="2"/>
  <c r="BK364" i="2" s="1"/>
  <c r="AT352" i="3" s="1"/>
  <c r="BL364" i="2"/>
  <c r="BM364" i="2" s="1"/>
  <c r="AU352" i="3" s="1"/>
  <c r="BN364" i="2"/>
  <c r="BO364" i="2" s="1"/>
  <c r="AV352" i="3" s="1"/>
  <c r="BP364" i="2"/>
  <c r="BQ364" i="2" s="1"/>
  <c r="AW352" i="3" s="1"/>
  <c r="BF365" i="2"/>
  <c r="BG365" i="2" s="1"/>
  <c r="AR353" i="3" s="1"/>
  <c r="BH365" i="2"/>
  <c r="BI365" i="2" s="1"/>
  <c r="AS353" i="3" s="1"/>
  <c r="BJ365" i="2"/>
  <c r="BK365" i="2" s="1"/>
  <c r="AT353" i="3" s="1"/>
  <c r="BL365" i="2"/>
  <c r="BM365" i="2" s="1"/>
  <c r="AU353" i="3" s="1"/>
  <c r="BN365" i="2"/>
  <c r="BO365" i="2" s="1"/>
  <c r="AV353" i="3" s="1"/>
  <c r="BP365" i="2"/>
  <c r="BQ365" i="2" s="1"/>
  <c r="AW353" i="3" s="1"/>
  <c r="BF366" i="2"/>
  <c r="BG366" i="2" s="1"/>
  <c r="AR354" i="3" s="1"/>
  <c r="BH366" i="2"/>
  <c r="BI366" i="2" s="1"/>
  <c r="AS354" i="3" s="1"/>
  <c r="BJ366" i="2"/>
  <c r="BK366" i="2" s="1"/>
  <c r="AT354" i="3" s="1"/>
  <c r="BL366" i="2"/>
  <c r="BM366" i="2" s="1"/>
  <c r="AU354" i="3" s="1"/>
  <c r="BN366" i="2"/>
  <c r="BO366" i="2" s="1"/>
  <c r="AV354" i="3" s="1"/>
  <c r="BP366" i="2"/>
  <c r="BQ366" i="2" s="1"/>
  <c r="AW354" i="3" s="1"/>
  <c r="BF367" i="2"/>
  <c r="BG367" i="2" s="1"/>
  <c r="BH367" i="2"/>
  <c r="BI367" i="2" s="1"/>
  <c r="BJ367" i="2"/>
  <c r="BK367" i="2" s="1"/>
  <c r="BL367" i="2"/>
  <c r="BM367" i="2" s="1"/>
  <c r="BN367" i="2"/>
  <c r="BO367" i="2" s="1"/>
  <c r="BP367" i="2"/>
  <c r="BQ367" i="2" s="1"/>
  <c r="BF368" i="2"/>
  <c r="BG368" i="2" s="1"/>
  <c r="BH368" i="2"/>
  <c r="BI368" i="2" s="1"/>
  <c r="BJ368" i="2"/>
  <c r="BK368" i="2" s="1"/>
  <c r="BL368" i="2"/>
  <c r="BM368" i="2" s="1"/>
  <c r="BN368" i="2"/>
  <c r="BO368" i="2" s="1"/>
  <c r="BP368" i="2"/>
  <c r="BQ368" i="2" s="1"/>
  <c r="BF369" i="2"/>
  <c r="BG369" i="2" s="1"/>
  <c r="AR355" i="3" s="1"/>
  <c r="BH369" i="2"/>
  <c r="BI369" i="2" s="1"/>
  <c r="AS355" i="3" s="1"/>
  <c r="BJ369" i="2"/>
  <c r="BK369" i="2" s="1"/>
  <c r="AT355" i="3" s="1"/>
  <c r="BL369" i="2"/>
  <c r="BM369" i="2" s="1"/>
  <c r="AU355" i="3" s="1"/>
  <c r="BN369" i="2"/>
  <c r="BO369" i="2" s="1"/>
  <c r="AV355" i="3" s="1"/>
  <c r="BP369" i="2"/>
  <c r="BQ369" i="2" s="1"/>
  <c r="AW355" i="3" s="1"/>
  <c r="BF370" i="2"/>
  <c r="BG370" i="2" s="1"/>
  <c r="AR356" i="3" s="1"/>
  <c r="BH370" i="2"/>
  <c r="BI370" i="2" s="1"/>
  <c r="AS356" i="3" s="1"/>
  <c r="BJ370" i="2"/>
  <c r="BK370" i="2" s="1"/>
  <c r="AT356" i="3" s="1"/>
  <c r="BL370" i="2"/>
  <c r="BM370" i="2" s="1"/>
  <c r="AU356" i="3" s="1"/>
  <c r="BN370" i="2"/>
  <c r="BO370" i="2" s="1"/>
  <c r="AV356" i="3" s="1"/>
  <c r="BP370" i="2"/>
  <c r="BQ370" i="2" s="1"/>
  <c r="AW356" i="3" s="1"/>
  <c r="BF371" i="2"/>
  <c r="BG371" i="2" s="1"/>
  <c r="AR357" i="3" s="1"/>
  <c r="BH371" i="2"/>
  <c r="BI371" i="2" s="1"/>
  <c r="AS357" i="3" s="1"/>
  <c r="BJ371" i="2"/>
  <c r="BK371" i="2" s="1"/>
  <c r="AT357" i="3" s="1"/>
  <c r="BL371" i="2"/>
  <c r="BM371" i="2" s="1"/>
  <c r="AU357" i="3" s="1"/>
  <c r="BN371" i="2"/>
  <c r="BO371" i="2" s="1"/>
  <c r="AV357" i="3" s="1"/>
  <c r="BP371" i="2"/>
  <c r="BQ371" i="2" s="1"/>
  <c r="AW357" i="3" s="1"/>
  <c r="BF372" i="2"/>
  <c r="BG372" i="2" s="1"/>
  <c r="AR358" i="3" s="1"/>
  <c r="BH372" i="2"/>
  <c r="BI372" i="2" s="1"/>
  <c r="AS358" i="3" s="1"/>
  <c r="BJ372" i="2"/>
  <c r="BK372" i="2" s="1"/>
  <c r="AT358" i="3" s="1"/>
  <c r="BL372" i="2"/>
  <c r="BM372" i="2" s="1"/>
  <c r="AU358" i="3" s="1"/>
  <c r="BN372" i="2"/>
  <c r="BO372" i="2" s="1"/>
  <c r="AV358" i="3" s="1"/>
  <c r="BP372" i="2"/>
  <c r="BQ372" i="2" s="1"/>
  <c r="AW358" i="3" s="1"/>
  <c r="BF373" i="2"/>
  <c r="BG373" i="2" s="1"/>
  <c r="AR359" i="3" s="1"/>
  <c r="BH373" i="2"/>
  <c r="BI373" i="2" s="1"/>
  <c r="AS359" i="3" s="1"/>
  <c r="BJ373" i="2"/>
  <c r="BK373" i="2" s="1"/>
  <c r="AT359" i="3" s="1"/>
  <c r="BL373" i="2"/>
  <c r="BM373" i="2" s="1"/>
  <c r="BN373" i="2"/>
  <c r="BO373" i="2" s="1"/>
  <c r="AV359" i="3" s="1"/>
  <c r="BP373" i="2"/>
  <c r="BQ373" i="2" s="1"/>
  <c r="AW359" i="3" s="1"/>
  <c r="BF374" i="2"/>
  <c r="BG374" i="2" s="1"/>
  <c r="AR360" i="3" s="1"/>
  <c r="BH374" i="2"/>
  <c r="BI374" i="2" s="1"/>
  <c r="AS360" i="3" s="1"/>
  <c r="BJ374" i="2"/>
  <c r="BK374" i="2" s="1"/>
  <c r="AT360" i="3" s="1"/>
  <c r="BL374" i="2"/>
  <c r="BM374" i="2" s="1"/>
  <c r="AU360" i="3" s="1"/>
  <c r="BN374" i="2"/>
  <c r="BO374" i="2" s="1"/>
  <c r="AV360" i="3" s="1"/>
  <c r="BP374" i="2"/>
  <c r="BQ374" i="2" s="1"/>
  <c r="AW360" i="3" s="1"/>
  <c r="BF375" i="2"/>
  <c r="BG375" i="2" s="1"/>
  <c r="AR361" i="3" s="1"/>
  <c r="BH375" i="2"/>
  <c r="BI375" i="2" s="1"/>
  <c r="AS361" i="3" s="1"/>
  <c r="BJ375" i="2"/>
  <c r="BK375" i="2" s="1"/>
  <c r="AT361" i="3" s="1"/>
  <c r="BL375" i="2"/>
  <c r="BM375" i="2" s="1"/>
  <c r="AU361" i="3" s="1"/>
  <c r="BN375" i="2"/>
  <c r="BO375" i="2" s="1"/>
  <c r="AV361" i="3" s="1"/>
  <c r="BP375" i="2"/>
  <c r="BQ375" i="2" s="1"/>
  <c r="AW361" i="3" s="1"/>
  <c r="BF376" i="2"/>
  <c r="BG376" i="2" s="1"/>
  <c r="AR362" i="3" s="1"/>
  <c r="BH376" i="2"/>
  <c r="BI376" i="2" s="1"/>
  <c r="AS362" i="3" s="1"/>
  <c r="BJ376" i="2"/>
  <c r="BK376" i="2" s="1"/>
  <c r="AT362" i="3" s="1"/>
  <c r="BL376" i="2"/>
  <c r="BM376" i="2" s="1"/>
  <c r="AU362" i="3" s="1"/>
  <c r="BN376" i="2"/>
  <c r="BO376" i="2" s="1"/>
  <c r="AV362" i="3" s="1"/>
  <c r="BP376" i="2"/>
  <c r="BQ376" i="2" s="1"/>
  <c r="AW362" i="3" s="1"/>
  <c r="BF377" i="2"/>
  <c r="BG377" i="2" s="1"/>
  <c r="AR363" i="3" s="1"/>
  <c r="BH377" i="2"/>
  <c r="BI377" i="2" s="1"/>
  <c r="AS363" i="3" s="1"/>
  <c r="BJ377" i="2"/>
  <c r="BK377" i="2" s="1"/>
  <c r="AT363" i="3" s="1"/>
  <c r="BL377" i="2"/>
  <c r="BM377" i="2" s="1"/>
  <c r="BN377" i="2"/>
  <c r="BO377" i="2" s="1"/>
  <c r="AV363" i="3" s="1"/>
  <c r="BP377" i="2"/>
  <c r="BQ377" i="2" s="1"/>
  <c r="AW363" i="3" s="1"/>
  <c r="BF378" i="2"/>
  <c r="BG378" i="2" s="1"/>
  <c r="AR364" i="3" s="1"/>
  <c r="BH378" i="2"/>
  <c r="BI378" i="2" s="1"/>
  <c r="AS364" i="3" s="1"/>
  <c r="BJ378" i="2"/>
  <c r="BK378" i="2" s="1"/>
  <c r="AT364" i="3" s="1"/>
  <c r="BL378" i="2"/>
  <c r="BM378" i="2" s="1"/>
  <c r="AU364" i="3" s="1"/>
  <c r="BN378" i="2"/>
  <c r="BO378" i="2" s="1"/>
  <c r="AV364" i="3" s="1"/>
  <c r="BP378" i="2"/>
  <c r="BQ378" i="2" s="1"/>
  <c r="AW364" i="3" s="1"/>
  <c r="BF379" i="2"/>
  <c r="BG379" i="2" s="1"/>
  <c r="AR365" i="3" s="1"/>
  <c r="BH379" i="2"/>
  <c r="BI379" i="2" s="1"/>
  <c r="AS365" i="3" s="1"/>
  <c r="BJ379" i="2"/>
  <c r="BK379" i="2" s="1"/>
  <c r="AT365" i="3" s="1"/>
  <c r="BL379" i="2"/>
  <c r="BM379" i="2" s="1"/>
  <c r="AU365" i="3" s="1"/>
  <c r="BN379" i="2"/>
  <c r="BO379" i="2" s="1"/>
  <c r="AV365" i="3" s="1"/>
  <c r="BP379" i="2"/>
  <c r="BQ379" i="2" s="1"/>
  <c r="AW365" i="3" s="1"/>
  <c r="BF380" i="2"/>
  <c r="BG380" i="2" s="1"/>
  <c r="AR366" i="3" s="1"/>
  <c r="BH380" i="2"/>
  <c r="BI380" i="2" s="1"/>
  <c r="AS366" i="3" s="1"/>
  <c r="BJ380" i="2"/>
  <c r="BK380" i="2" s="1"/>
  <c r="AT366" i="3" s="1"/>
  <c r="BL380" i="2"/>
  <c r="BM380" i="2" s="1"/>
  <c r="AU366" i="3" s="1"/>
  <c r="BN380" i="2"/>
  <c r="BO380" i="2" s="1"/>
  <c r="AV366" i="3" s="1"/>
  <c r="BP380" i="2"/>
  <c r="BQ380" i="2" s="1"/>
  <c r="AW366" i="3" s="1"/>
  <c r="BF381" i="2"/>
  <c r="BG381" i="2" s="1"/>
  <c r="AR367" i="3" s="1"/>
  <c r="BH381" i="2"/>
  <c r="BI381" i="2" s="1"/>
  <c r="AS367" i="3" s="1"/>
  <c r="BJ381" i="2"/>
  <c r="BK381" i="2" s="1"/>
  <c r="AT367" i="3" s="1"/>
  <c r="BL381" i="2"/>
  <c r="BM381" i="2" s="1"/>
  <c r="AU367" i="3" s="1"/>
  <c r="BN381" i="2"/>
  <c r="BO381" i="2" s="1"/>
  <c r="AV367" i="3" s="1"/>
  <c r="BP381" i="2"/>
  <c r="BQ381" i="2" s="1"/>
  <c r="AW367" i="3" s="1"/>
  <c r="BF382" i="2"/>
  <c r="BG382" i="2" s="1"/>
  <c r="BH382" i="2"/>
  <c r="BI382" i="2" s="1"/>
  <c r="BJ382" i="2"/>
  <c r="BK382" i="2" s="1"/>
  <c r="BL382" i="2"/>
  <c r="BM382" i="2" s="1"/>
  <c r="BN382" i="2"/>
  <c r="BO382" i="2" s="1"/>
  <c r="BP382" i="2"/>
  <c r="BQ382" i="2" s="1"/>
  <c r="BF383" i="2"/>
  <c r="BG383" i="2" s="1"/>
  <c r="AR368" i="3" s="1"/>
  <c r="BH383" i="2"/>
  <c r="BI383" i="2" s="1"/>
  <c r="AS368" i="3" s="1"/>
  <c r="BJ383" i="2"/>
  <c r="BK383" i="2" s="1"/>
  <c r="AT368" i="3" s="1"/>
  <c r="BL383" i="2"/>
  <c r="BM383" i="2" s="1"/>
  <c r="BN383" i="2"/>
  <c r="BO383" i="2" s="1"/>
  <c r="AV368" i="3" s="1"/>
  <c r="BP383" i="2"/>
  <c r="BQ383" i="2" s="1"/>
  <c r="AW368" i="3" s="1"/>
  <c r="BF384" i="2"/>
  <c r="BG384" i="2" s="1"/>
  <c r="AR369" i="3" s="1"/>
  <c r="BH384" i="2"/>
  <c r="BI384" i="2" s="1"/>
  <c r="AS369" i="3" s="1"/>
  <c r="BJ384" i="2"/>
  <c r="BK384" i="2" s="1"/>
  <c r="AT369" i="3" s="1"/>
  <c r="BL384" i="2"/>
  <c r="BM384" i="2" s="1"/>
  <c r="AU369" i="3" s="1"/>
  <c r="BN384" i="2"/>
  <c r="BO384" i="2" s="1"/>
  <c r="AV369" i="3" s="1"/>
  <c r="BP384" i="2"/>
  <c r="BQ384" i="2" s="1"/>
  <c r="AW369" i="3" s="1"/>
  <c r="BF385" i="2"/>
  <c r="BG385" i="2" s="1"/>
  <c r="AR370" i="3" s="1"/>
  <c r="BH385" i="2"/>
  <c r="BI385" i="2" s="1"/>
  <c r="AS370" i="3" s="1"/>
  <c r="BJ385" i="2"/>
  <c r="BK385" i="2" s="1"/>
  <c r="AT370" i="3" s="1"/>
  <c r="BL385" i="2"/>
  <c r="BM385" i="2" s="1"/>
  <c r="AU370" i="3" s="1"/>
  <c r="BN385" i="2"/>
  <c r="BO385" i="2" s="1"/>
  <c r="AV370" i="3" s="1"/>
  <c r="BP385" i="2"/>
  <c r="BQ385" i="2" s="1"/>
  <c r="AW370" i="3" s="1"/>
  <c r="BF386" i="2"/>
  <c r="BG386" i="2" s="1"/>
  <c r="AR371" i="3" s="1"/>
  <c r="BH386" i="2"/>
  <c r="BI386" i="2" s="1"/>
  <c r="AS371" i="3" s="1"/>
  <c r="BJ386" i="2"/>
  <c r="BK386" i="2" s="1"/>
  <c r="AT371" i="3" s="1"/>
  <c r="BL386" i="2"/>
  <c r="BM386" i="2" s="1"/>
  <c r="AU371" i="3" s="1"/>
  <c r="BN386" i="2"/>
  <c r="BO386" i="2" s="1"/>
  <c r="AV371" i="3" s="1"/>
  <c r="BP386" i="2"/>
  <c r="BQ386" i="2" s="1"/>
  <c r="AW371" i="3" s="1"/>
  <c r="BF387" i="2"/>
  <c r="BG387" i="2" s="1"/>
  <c r="AR372" i="3" s="1"/>
  <c r="BH387" i="2"/>
  <c r="BI387" i="2" s="1"/>
  <c r="AS372" i="3" s="1"/>
  <c r="BJ387" i="2"/>
  <c r="BK387" i="2" s="1"/>
  <c r="AT372" i="3" s="1"/>
  <c r="BL387" i="2"/>
  <c r="BM387" i="2" s="1"/>
  <c r="AU372" i="3" s="1"/>
  <c r="BN387" i="2"/>
  <c r="BO387" i="2" s="1"/>
  <c r="AV372" i="3" s="1"/>
  <c r="BP387" i="2"/>
  <c r="BQ387" i="2" s="1"/>
  <c r="AW372" i="3" s="1"/>
  <c r="BF388" i="2"/>
  <c r="BG388" i="2" s="1"/>
  <c r="AR373" i="3" s="1"/>
  <c r="BH388" i="2"/>
  <c r="BI388" i="2" s="1"/>
  <c r="AS373" i="3" s="1"/>
  <c r="BJ388" i="2"/>
  <c r="BK388" i="2" s="1"/>
  <c r="AT373" i="3" s="1"/>
  <c r="BL388" i="2"/>
  <c r="BM388" i="2" s="1"/>
  <c r="AU373" i="3" s="1"/>
  <c r="BN388" i="2"/>
  <c r="BO388" i="2" s="1"/>
  <c r="AV373" i="3" s="1"/>
  <c r="BP388" i="2"/>
  <c r="BQ388" i="2" s="1"/>
  <c r="AW373" i="3" s="1"/>
  <c r="BF389" i="2"/>
  <c r="BG389" i="2" s="1"/>
  <c r="AR374" i="3" s="1"/>
  <c r="BH389" i="2"/>
  <c r="BI389" i="2" s="1"/>
  <c r="AS374" i="3" s="1"/>
  <c r="BJ389" i="2"/>
  <c r="BK389" i="2" s="1"/>
  <c r="AT374" i="3" s="1"/>
  <c r="BL389" i="2"/>
  <c r="BM389" i="2" s="1"/>
  <c r="AU374" i="3" s="1"/>
  <c r="BN389" i="2"/>
  <c r="BO389" i="2" s="1"/>
  <c r="AV374" i="3" s="1"/>
  <c r="BP389" i="2"/>
  <c r="BQ389" i="2" s="1"/>
  <c r="AW374" i="3" s="1"/>
  <c r="BF390" i="2"/>
  <c r="BG390" i="2" s="1"/>
  <c r="AR375" i="3" s="1"/>
  <c r="BH390" i="2"/>
  <c r="BI390" i="2" s="1"/>
  <c r="AS375" i="3" s="1"/>
  <c r="BJ390" i="2"/>
  <c r="BK390" i="2" s="1"/>
  <c r="AT375" i="3" s="1"/>
  <c r="BL390" i="2"/>
  <c r="BM390" i="2" s="1"/>
  <c r="AU375" i="3" s="1"/>
  <c r="BN390" i="2"/>
  <c r="BO390" i="2" s="1"/>
  <c r="AV375" i="3" s="1"/>
  <c r="BP390" i="2"/>
  <c r="BQ390" i="2" s="1"/>
  <c r="AW375" i="3" s="1"/>
  <c r="BF391" i="2"/>
  <c r="BG391" i="2" s="1"/>
  <c r="AR376" i="3" s="1"/>
  <c r="BH391" i="2"/>
  <c r="BI391" i="2" s="1"/>
  <c r="AS376" i="3" s="1"/>
  <c r="BJ391" i="2"/>
  <c r="BK391" i="2" s="1"/>
  <c r="AT376" i="3" s="1"/>
  <c r="BL391" i="2"/>
  <c r="BM391" i="2" s="1"/>
  <c r="AU376" i="3" s="1"/>
  <c r="BN391" i="2"/>
  <c r="BO391" i="2" s="1"/>
  <c r="AV376" i="3" s="1"/>
  <c r="BP391" i="2"/>
  <c r="BQ391" i="2" s="1"/>
  <c r="AW376" i="3" s="1"/>
  <c r="BF392" i="2"/>
  <c r="BG392" i="2" s="1"/>
  <c r="AR377" i="3" s="1"/>
  <c r="BH392" i="2"/>
  <c r="BI392" i="2" s="1"/>
  <c r="AS377" i="3" s="1"/>
  <c r="BJ392" i="2"/>
  <c r="BK392" i="2" s="1"/>
  <c r="AT377" i="3" s="1"/>
  <c r="BL392" i="2"/>
  <c r="BM392" i="2" s="1"/>
  <c r="AU377" i="3" s="1"/>
  <c r="BN392" i="2"/>
  <c r="BO392" i="2" s="1"/>
  <c r="AV377" i="3" s="1"/>
  <c r="BP392" i="2"/>
  <c r="BQ392" i="2" s="1"/>
  <c r="AW377" i="3" s="1"/>
  <c r="BF393" i="2"/>
  <c r="BG393" i="2" s="1"/>
  <c r="AR378" i="3" s="1"/>
  <c r="BH393" i="2"/>
  <c r="BI393" i="2" s="1"/>
  <c r="AS378" i="3" s="1"/>
  <c r="BJ393" i="2"/>
  <c r="BK393" i="2" s="1"/>
  <c r="AT378" i="3" s="1"/>
  <c r="BL393" i="2"/>
  <c r="BM393" i="2" s="1"/>
  <c r="BN393" i="2"/>
  <c r="BO393" i="2" s="1"/>
  <c r="AV378" i="3" s="1"/>
  <c r="BP393" i="2"/>
  <c r="BQ393" i="2" s="1"/>
  <c r="BF394" i="2"/>
  <c r="BG394" i="2" s="1"/>
  <c r="AR379" i="3" s="1"/>
  <c r="BH394" i="2"/>
  <c r="BI394" i="2" s="1"/>
  <c r="AS379" i="3" s="1"/>
  <c r="BJ394" i="2"/>
  <c r="BK394" i="2" s="1"/>
  <c r="AT379" i="3" s="1"/>
  <c r="BL394" i="2"/>
  <c r="BM394" i="2" s="1"/>
  <c r="AU379" i="3" s="1"/>
  <c r="BN394" i="2"/>
  <c r="BO394" i="2" s="1"/>
  <c r="AV379" i="3" s="1"/>
  <c r="BP394" i="2"/>
  <c r="BQ394" i="2" s="1"/>
  <c r="AW379" i="3" s="1"/>
  <c r="BF395" i="2"/>
  <c r="BG395" i="2" s="1"/>
  <c r="AR380" i="3" s="1"/>
  <c r="BH395" i="2"/>
  <c r="BI395" i="2" s="1"/>
  <c r="AS380" i="3" s="1"/>
  <c r="BJ395" i="2"/>
  <c r="BK395" i="2" s="1"/>
  <c r="AT380" i="3" s="1"/>
  <c r="BL395" i="2"/>
  <c r="BM395" i="2" s="1"/>
  <c r="BN395" i="2"/>
  <c r="BO395" i="2" s="1"/>
  <c r="AV380" i="3" s="1"/>
  <c r="BP395" i="2"/>
  <c r="BQ395" i="2" s="1"/>
  <c r="AW380" i="3" s="1"/>
  <c r="BF396" i="2"/>
  <c r="BG396" i="2" s="1"/>
  <c r="AR381" i="3" s="1"/>
  <c r="BH396" i="2"/>
  <c r="BI396" i="2" s="1"/>
  <c r="AS381" i="3" s="1"/>
  <c r="BJ396" i="2"/>
  <c r="BK396" i="2" s="1"/>
  <c r="AT381" i="3" s="1"/>
  <c r="BL396" i="2"/>
  <c r="BM396" i="2" s="1"/>
  <c r="AU381" i="3" s="1"/>
  <c r="BN396" i="2"/>
  <c r="BO396" i="2" s="1"/>
  <c r="AV381" i="3" s="1"/>
  <c r="BP396" i="2"/>
  <c r="BQ396" i="2" s="1"/>
  <c r="BF397" i="2"/>
  <c r="BG397" i="2" s="1"/>
  <c r="AR382" i="3" s="1"/>
  <c r="BH397" i="2"/>
  <c r="BI397" i="2" s="1"/>
  <c r="AS382" i="3" s="1"/>
  <c r="BJ397" i="2"/>
  <c r="BK397" i="2" s="1"/>
  <c r="AT382" i="3" s="1"/>
  <c r="BL397" i="2"/>
  <c r="BM397" i="2" s="1"/>
  <c r="AU382" i="3" s="1"/>
  <c r="BN397" i="2"/>
  <c r="BO397" i="2" s="1"/>
  <c r="AV382" i="3" s="1"/>
  <c r="BP397" i="2"/>
  <c r="BQ397" i="2" s="1"/>
  <c r="AW382" i="3" s="1"/>
  <c r="BF398" i="2"/>
  <c r="BG398" i="2" s="1"/>
  <c r="AR383" i="3" s="1"/>
  <c r="BH398" i="2"/>
  <c r="BI398" i="2" s="1"/>
  <c r="AS383" i="3" s="1"/>
  <c r="BJ398" i="2"/>
  <c r="BK398" i="2" s="1"/>
  <c r="AT383" i="3" s="1"/>
  <c r="BL398" i="2"/>
  <c r="BM398" i="2" s="1"/>
  <c r="AU383" i="3" s="1"/>
  <c r="BN398" i="2"/>
  <c r="BO398" i="2" s="1"/>
  <c r="AV383" i="3" s="1"/>
  <c r="BP398" i="2"/>
  <c r="BQ398" i="2" s="1"/>
  <c r="AW383" i="3" s="1"/>
  <c r="BF399" i="2"/>
  <c r="BG399" i="2" s="1"/>
  <c r="AR384" i="3" s="1"/>
  <c r="BH399" i="2"/>
  <c r="BI399" i="2" s="1"/>
  <c r="AS384" i="3" s="1"/>
  <c r="BJ399" i="2"/>
  <c r="BK399" i="2" s="1"/>
  <c r="AT384" i="3" s="1"/>
  <c r="BL399" i="2"/>
  <c r="BM399" i="2" s="1"/>
  <c r="AU384" i="3" s="1"/>
  <c r="BN399" i="2"/>
  <c r="BO399" i="2" s="1"/>
  <c r="AV384" i="3" s="1"/>
  <c r="BP399" i="2"/>
  <c r="BQ399" i="2" s="1"/>
  <c r="AW384" i="3" s="1"/>
  <c r="BF400" i="2"/>
  <c r="BG400" i="2" s="1"/>
  <c r="AR385" i="3" s="1"/>
  <c r="BH400" i="2"/>
  <c r="BI400" i="2" s="1"/>
  <c r="AS385" i="3" s="1"/>
  <c r="BJ400" i="2"/>
  <c r="BK400" i="2" s="1"/>
  <c r="AT385" i="3" s="1"/>
  <c r="BL400" i="2"/>
  <c r="BM400" i="2" s="1"/>
  <c r="BN400" i="2"/>
  <c r="BO400" i="2" s="1"/>
  <c r="AV385" i="3" s="1"/>
  <c r="BP400" i="2"/>
  <c r="BQ400" i="2" s="1"/>
  <c r="AW385" i="3" s="1"/>
  <c r="BF401" i="2"/>
  <c r="BG401" i="2" s="1"/>
  <c r="AR386" i="3" s="1"/>
  <c r="BH401" i="2"/>
  <c r="BI401" i="2" s="1"/>
  <c r="AS386" i="3" s="1"/>
  <c r="BJ401" i="2"/>
  <c r="BK401" i="2" s="1"/>
  <c r="AT386" i="3" s="1"/>
  <c r="BL401" i="2"/>
  <c r="BM401" i="2" s="1"/>
  <c r="AU386" i="3" s="1"/>
  <c r="BN401" i="2"/>
  <c r="BO401" i="2" s="1"/>
  <c r="AV386" i="3" s="1"/>
  <c r="BP401" i="2"/>
  <c r="BQ401" i="2" s="1"/>
  <c r="AW386" i="3" s="1"/>
  <c r="BF402" i="2"/>
  <c r="BG402" i="2" s="1"/>
  <c r="AR387" i="3" s="1"/>
  <c r="BH402" i="2"/>
  <c r="BI402" i="2" s="1"/>
  <c r="AS387" i="3" s="1"/>
  <c r="BJ402" i="2"/>
  <c r="BK402" i="2" s="1"/>
  <c r="AT387" i="3" s="1"/>
  <c r="BL402" i="2"/>
  <c r="BM402" i="2" s="1"/>
  <c r="AU387" i="3" s="1"/>
  <c r="BN402" i="2"/>
  <c r="BO402" i="2" s="1"/>
  <c r="AV387" i="3" s="1"/>
  <c r="BP402" i="2"/>
  <c r="BQ402" i="2" s="1"/>
  <c r="AW387" i="3" s="1"/>
  <c r="BF403" i="2"/>
  <c r="BG403" i="2" s="1"/>
  <c r="AR388" i="3" s="1"/>
  <c r="BH403" i="2"/>
  <c r="BI403" i="2" s="1"/>
  <c r="AS388" i="3" s="1"/>
  <c r="BJ403" i="2"/>
  <c r="BK403" i="2" s="1"/>
  <c r="AT388" i="3" s="1"/>
  <c r="BL403" i="2"/>
  <c r="BM403" i="2" s="1"/>
  <c r="AU388" i="3" s="1"/>
  <c r="BN403" i="2"/>
  <c r="BO403" i="2" s="1"/>
  <c r="AV388" i="3" s="1"/>
  <c r="BP403" i="2"/>
  <c r="BQ403" i="2" s="1"/>
  <c r="AW388" i="3" s="1"/>
  <c r="BF404" i="2"/>
  <c r="BG404" i="2" s="1"/>
  <c r="AR389" i="3" s="1"/>
  <c r="BH404" i="2"/>
  <c r="BI404" i="2" s="1"/>
  <c r="AS389" i="3" s="1"/>
  <c r="BJ404" i="2"/>
  <c r="BK404" i="2" s="1"/>
  <c r="AT389" i="3" s="1"/>
  <c r="BL404" i="2"/>
  <c r="BM404" i="2" s="1"/>
  <c r="AU389" i="3" s="1"/>
  <c r="BN404" i="2"/>
  <c r="BO404" i="2" s="1"/>
  <c r="AV389" i="3" s="1"/>
  <c r="BP404" i="2"/>
  <c r="BQ404" i="2" s="1"/>
  <c r="AW389" i="3" s="1"/>
  <c r="BF405" i="2"/>
  <c r="BG405" i="2" s="1"/>
  <c r="AR390" i="3" s="1"/>
  <c r="BH405" i="2"/>
  <c r="BI405" i="2" s="1"/>
  <c r="AS390" i="3" s="1"/>
  <c r="BJ405" i="2"/>
  <c r="BK405" i="2" s="1"/>
  <c r="AT390" i="3" s="1"/>
  <c r="BL405" i="2"/>
  <c r="BM405" i="2" s="1"/>
  <c r="AU390" i="3" s="1"/>
  <c r="BN405" i="2"/>
  <c r="BO405" i="2" s="1"/>
  <c r="AV390" i="3" s="1"/>
  <c r="BP405" i="2"/>
  <c r="BQ405" i="2" s="1"/>
  <c r="AW390" i="3" s="1"/>
  <c r="BF406" i="2"/>
  <c r="BG406" i="2" s="1"/>
  <c r="AR391" i="3" s="1"/>
  <c r="BH406" i="2"/>
  <c r="BI406" i="2" s="1"/>
  <c r="AS391" i="3" s="1"/>
  <c r="BJ406" i="2"/>
  <c r="BK406" i="2" s="1"/>
  <c r="AT391" i="3" s="1"/>
  <c r="BL406" i="2"/>
  <c r="BM406" i="2" s="1"/>
  <c r="AU391" i="3" s="1"/>
  <c r="BN406" i="2"/>
  <c r="BO406" i="2" s="1"/>
  <c r="AV391" i="3" s="1"/>
  <c r="BP406" i="2"/>
  <c r="BQ406" i="2" s="1"/>
  <c r="AW391" i="3" s="1"/>
  <c r="BF407" i="2"/>
  <c r="BG407" i="2" s="1"/>
  <c r="AR392" i="3" s="1"/>
  <c r="BH407" i="2"/>
  <c r="BI407" i="2" s="1"/>
  <c r="AS392" i="3" s="1"/>
  <c r="BJ407" i="2"/>
  <c r="BK407" i="2" s="1"/>
  <c r="AT392" i="3" s="1"/>
  <c r="BL407" i="2"/>
  <c r="BM407" i="2" s="1"/>
  <c r="AU392" i="3" s="1"/>
  <c r="BN407" i="2"/>
  <c r="BO407" i="2" s="1"/>
  <c r="AV392" i="3" s="1"/>
  <c r="BP407" i="2"/>
  <c r="BQ407" i="2" s="1"/>
  <c r="AW392" i="3" s="1"/>
  <c r="BF408" i="2"/>
  <c r="BG408" i="2" s="1"/>
  <c r="AR393" i="3" s="1"/>
  <c r="BH408" i="2"/>
  <c r="BI408" i="2" s="1"/>
  <c r="AS393" i="3" s="1"/>
  <c r="BJ408" i="2"/>
  <c r="BK408" i="2" s="1"/>
  <c r="AT393" i="3" s="1"/>
  <c r="BL408" i="2"/>
  <c r="BM408" i="2" s="1"/>
  <c r="AU393" i="3" s="1"/>
  <c r="BN408" i="2"/>
  <c r="BO408" i="2" s="1"/>
  <c r="AV393" i="3" s="1"/>
  <c r="BP408" i="2"/>
  <c r="BQ408" i="2" s="1"/>
  <c r="AW393" i="3" s="1"/>
  <c r="BF409" i="2"/>
  <c r="BG409" i="2" s="1"/>
  <c r="AR394" i="3" s="1"/>
  <c r="BH409" i="2"/>
  <c r="BI409" i="2" s="1"/>
  <c r="AS394" i="3" s="1"/>
  <c r="BJ409" i="2"/>
  <c r="BK409" i="2" s="1"/>
  <c r="AT394" i="3" s="1"/>
  <c r="BL409" i="2"/>
  <c r="BM409" i="2" s="1"/>
  <c r="AU394" i="3" s="1"/>
  <c r="BN409" i="2"/>
  <c r="BO409" i="2" s="1"/>
  <c r="AV394" i="3" s="1"/>
  <c r="BP409" i="2"/>
  <c r="BQ409" i="2" s="1"/>
  <c r="AW394" i="3" s="1"/>
  <c r="BF410" i="2"/>
  <c r="BG410" i="2" s="1"/>
  <c r="AR395" i="3" s="1"/>
  <c r="BH410" i="2"/>
  <c r="BI410" i="2" s="1"/>
  <c r="AS395" i="3" s="1"/>
  <c r="BJ410" i="2"/>
  <c r="BK410" i="2" s="1"/>
  <c r="AT395" i="3" s="1"/>
  <c r="BL410" i="2"/>
  <c r="BM410" i="2" s="1"/>
  <c r="BN410" i="2"/>
  <c r="BO410" i="2" s="1"/>
  <c r="AV395" i="3" s="1"/>
  <c r="BP410" i="2"/>
  <c r="BQ410" i="2" s="1"/>
  <c r="AW395" i="3" s="1"/>
  <c r="BF411" i="2"/>
  <c r="BG411" i="2" s="1"/>
  <c r="AR396" i="3" s="1"/>
  <c r="BH411" i="2"/>
  <c r="BI411" i="2" s="1"/>
  <c r="AS396" i="3" s="1"/>
  <c r="BJ411" i="2"/>
  <c r="BK411" i="2" s="1"/>
  <c r="AT396" i="3" s="1"/>
  <c r="BL411" i="2"/>
  <c r="BM411" i="2" s="1"/>
  <c r="AU396" i="3" s="1"/>
  <c r="BN411" i="2"/>
  <c r="BO411" i="2" s="1"/>
  <c r="AV396" i="3" s="1"/>
  <c r="BP411" i="2"/>
  <c r="BQ411" i="2" s="1"/>
  <c r="AW396" i="3" s="1"/>
  <c r="BF412" i="2"/>
  <c r="BG412" i="2" s="1"/>
  <c r="AR397" i="3" s="1"/>
  <c r="BH412" i="2"/>
  <c r="BI412" i="2" s="1"/>
  <c r="AS397" i="3" s="1"/>
  <c r="BJ412" i="2"/>
  <c r="BK412" i="2" s="1"/>
  <c r="AT397" i="3" s="1"/>
  <c r="BL412" i="2"/>
  <c r="BM412" i="2" s="1"/>
  <c r="AU397" i="3" s="1"/>
  <c r="BN412" i="2"/>
  <c r="BO412" i="2" s="1"/>
  <c r="AV397" i="3" s="1"/>
  <c r="BP412" i="2"/>
  <c r="BQ412" i="2" s="1"/>
  <c r="AW397" i="3" s="1"/>
  <c r="BF413" i="2"/>
  <c r="BG413" i="2" s="1"/>
  <c r="AR398" i="3" s="1"/>
  <c r="BH413" i="2"/>
  <c r="BI413" i="2" s="1"/>
  <c r="AS398" i="3" s="1"/>
  <c r="BJ413" i="2"/>
  <c r="BK413" i="2" s="1"/>
  <c r="AT398" i="3" s="1"/>
  <c r="BL413" i="2"/>
  <c r="BM413" i="2" s="1"/>
  <c r="AU398" i="3" s="1"/>
  <c r="BN413" i="2"/>
  <c r="BO413" i="2" s="1"/>
  <c r="AV398" i="3" s="1"/>
  <c r="BP413" i="2"/>
  <c r="BQ413" i="2" s="1"/>
  <c r="AW398" i="3" s="1"/>
  <c r="BF414" i="2"/>
  <c r="BG414" i="2" s="1"/>
  <c r="AR399" i="3" s="1"/>
  <c r="BH414" i="2"/>
  <c r="BI414" i="2" s="1"/>
  <c r="AS399" i="3" s="1"/>
  <c r="BJ414" i="2"/>
  <c r="BK414" i="2" s="1"/>
  <c r="AT399" i="3" s="1"/>
  <c r="BL414" i="2"/>
  <c r="BM414" i="2" s="1"/>
  <c r="AU399" i="3" s="1"/>
  <c r="BN414" i="2"/>
  <c r="BO414" i="2" s="1"/>
  <c r="AV399" i="3" s="1"/>
  <c r="BP414" i="2"/>
  <c r="BQ414" i="2" s="1"/>
  <c r="AW399" i="3" s="1"/>
  <c r="BF415" i="2"/>
  <c r="BG415" i="2" s="1"/>
  <c r="AR400" i="3" s="1"/>
  <c r="BH415" i="2"/>
  <c r="BI415" i="2" s="1"/>
  <c r="AS400" i="3" s="1"/>
  <c r="BJ415" i="2"/>
  <c r="BK415" i="2" s="1"/>
  <c r="AT400" i="3" s="1"/>
  <c r="BL415" i="2"/>
  <c r="BM415" i="2" s="1"/>
  <c r="BN415" i="2"/>
  <c r="BO415" i="2" s="1"/>
  <c r="AV400" i="3" s="1"/>
  <c r="BP415" i="2"/>
  <c r="BQ415" i="2" s="1"/>
  <c r="AW400" i="3" s="1"/>
  <c r="BF416" i="2"/>
  <c r="BG416" i="2" s="1"/>
  <c r="AR401" i="3" s="1"/>
  <c r="BH416" i="2"/>
  <c r="BI416" i="2" s="1"/>
  <c r="AS401" i="3" s="1"/>
  <c r="BJ416" i="2"/>
  <c r="BK416" i="2" s="1"/>
  <c r="AT401" i="3" s="1"/>
  <c r="BL416" i="2"/>
  <c r="BM416" i="2" s="1"/>
  <c r="AU401" i="3" s="1"/>
  <c r="BN416" i="2"/>
  <c r="BO416" i="2" s="1"/>
  <c r="AV401" i="3" s="1"/>
  <c r="BP416" i="2"/>
  <c r="BQ416" i="2" s="1"/>
  <c r="AW401" i="3" s="1"/>
  <c r="BF417" i="2"/>
  <c r="BG417" i="2" s="1"/>
  <c r="AR402" i="3" s="1"/>
  <c r="BH417" i="2"/>
  <c r="BI417" i="2" s="1"/>
  <c r="AS402" i="3" s="1"/>
  <c r="BJ417" i="2"/>
  <c r="BK417" i="2" s="1"/>
  <c r="AT402" i="3" s="1"/>
  <c r="BL417" i="2"/>
  <c r="BM417" i="2" s="1"/>
  <c r="AU402" i="3" s="1"/>
  <c r="BN417" i="2"/>
  <c r="BO417" i="2" s="1"/>
  <c r="AV402" i="3" s="1"/>
  <c r="BP417" i="2"/>
  <c r="BQ417" i="2" s="1"/>
  <c r="AW402" i="3" s="1"/>
  <c r="BF418" i="2"/>
  <c r="BG418" i="2" s="1"/>
  <c r="AR403" i="3" s="1"/>
  <c r="BH418" i="2"/>
  <c r="BI418" i="2" s="1"/>
  <c r="AS403" i="3" s="1"/>
  <c r="BJ418" i="2"/>
  <c r="BK418" i="2" s="1"/>
  <c r="AT403" i="3" s="1"/>
  <c r="BL418" i="2"/>
  <c r="BM418" i="2" s="1"/>
  <c r="AU403" i="3" s="1"/>
  <c r="BN418" i="2"/>
  <c r="BO418" i="2" s="1"/>
  <c r="AV403" i="3" s="1"/>
  <c r="BP418" i="2"/>
  <c r="BQ418" i="2" s="1"/>
  <c r="AW403" i="3" s="1"/>
  <c r="BF419" i="2"/>
  <c r="BG419" i="2" s="1"/>
  <c r="AR404" i="3" s="1"/>
  <c r="BH419" i="2"/>
  <c r="BI419" i="2" s="1"/>
  <c r="AS404" i="3" s="1"/>
  <c r="BJ419" i="2"/>
  <c r="BK419" i="2" s="1"/>
  <c r="AT404" i="3" s="1"/>
  <c r="BL419" i="2"/>
  <c r="BM419" i="2" s="1"/>
  <c r="AU404" i="3" s="1"/>
  <c r="BN419" i="2"/>
  <c r="BO419" i="2" s="1"/>
  <c r="AV404" i="3" s="1"/>
  <c r="BP419" i="2"/>
  <c r="BQ419" i="2" s="1"/>
  <c r="AW404" i="3" s="1"/>
  <c r="BF420" i="2"/>
  <c r="BG420" i="2" s="1"/>
  <c r="AR405" i="3" s="1"/>
  <c r="BH420" i="2"/>
  <c r="BI420" i="2" s="1"/>
  <c r="AS405" i="3" s="1"/>
  <c r="BJ420" i="2"/>
  <c r="BK420" i="2" s="1"/>
  <c r="AT405" i="3" s="1"/>
  <c r="BL420" i="2"/>
  <c r="BM420" i="2" s="1"/>
  <c r="AU405" i="3" s="1"/>
  <c r="BN420" i="2"/>
  <c r="BO420" i="2" s="1"/>
  <c r="AV405" i="3" s="1"/>
  <c r="BP420" i="2"/>
  <c r="BQ420" i="2" s="1"/>
  <c r="BF421" i="2"/>
  <c r="BG421" i="2" s="1"/>
  <c r="AR406" i="3" s="1"/>
  <c r="BH421" i="2"/>
  <c r="BI421" i="2" s="1"/>
  <c r="AS406" i="3" s="1"/>
  <c r="BJ421" i="2"/>
  <c r="BK421" i="2" s="1"/>
  <c r="AT406" i="3" s="1"/>
  <c r="BL421" i="2"/>
  <c r="BM421" i="2" s="1"/>
  <c r="AU406" i="3" s="1"/>
  <c r="BN421" i="2"/>
  <c r="BO421" i="2" s="1"/>
  <c r="AV406" i="3" s="1"/>
  <c r="BP421" i="2"/>
  <c r="BQ421" i="2" s="1"/>
  <c r="AW406" i="3" s="1"/>
  <c r="BF422" i="2"/>
  <c r="BG422" i="2" s="1"/>
  <c r="AR407" i="3" s="1"/>
  <c r="BH422" i="2"/>
  <c r="BI422" i="2" s="1"/>
  <c r="AS407" i="3" s="1"/>
  <c r="BJ422" i="2"/>
  <c r="BK422" i="2" s="1"/>
  <c r="AT407" i="3" s="1"/>
  <c r="BL422" i="2"/>
  <c r="BM422" i="2" s="1"/>
  <c r="AU407" i="3" s="1"/>
  <c r="BN422" i="2"/>
  <c r="BO422" i="2" s="1"/>
  <c r="AV407" i="3" s="1"/>
  <c r="BP422" i="2"/>
  <c r="BQ422" i="2" s="1"/>
  <c r="AW407" i="3" s="1"/>
  <c r="BF423" i="2"/>
  <c r="BG423" i="2" s="1"/>
  <c r="AR408" i="3" s="1"/>
  <c r="BH423" i="2"/>
  <c r="BI423" i="2" s="1"/>
  <c r="AS408" i="3" s="1"/>
  <c r="BJ423" i="2"/>
  <c r="BK423" i="2" s="1"/>
  <c r="AT408" i="3" s="1"/>
  <c r="BL423" i="2"/>
  <c r="BM423" i="2" s="1"/>
  <c r="AU408" i="3" s="1"/>
  <c r="BN423" i="2"/>
  <c r="BO423" i="2" s="1"/>
  <c r="AV408" i="3" s="1"/>
  <c r="BP423" i="2"/>
  <c r="BQ423" i="2" s="1"/>
  <c r="AW408" i="3" s="1"/>
  <c r="BF424" i="2"/>
  <c r="BG424" i="2" s="1"/>
  <c r="AR409" i="3" s="1"/>
  <c r="BH424" i="2"/>
  <c r="BI424" i="2" s="1"/>
  <c r="AS409" i="3" s="1"/>
  <c r="BJ424" i="2"/>
  <c r="BK424" i="2" s="1"/>
  <c r="AT409" i="3" s="1"/>
  <c r="BL424" i="2"/>
  <c r="BM424" i="2" s="1"/>
  <c r="AU409" i="3" s="1"/>
  <c r="BN424" i="2"/>
  <c r="BO424" i="2" s="1"/>
  <c r="AV409" i="3" s="1"/>
  <c r="BP424" i="2"/>
  <c r="BQ424" i="2" s="1"/>
  <c r="AW409" i="3" s="1"/>
  <c r="BF425" i="2"/>
  <c r="BG425" i="2" s="1"/>
  <c r="AR410" i="3" s="1"/>
  <c r="BH425" i="2"/>
  <c r="BI425" i="2" s="1"/>
  <c r="AS410" i="3" s="1"/>
  <c r="BJ425" i="2"/>
  <c r="BK425" i="2" s="1"/>
  <c r="AT410" i="3" s="1"/>
  <c r="BL425" i="2"/>
  <c r="BM425" i="2" s="1"/>
  <c r="AU410" i="3" s="1"/>
  <c r="BN425" i="2"/>
  <c r="BO425" i="2" s="1"/>
  <c r="AV410" i="3" s="1"/>
  <c r="BP425" i="2"/>
  <c r="BQ425" i="2" s="1"/>
  <c r="AW410" i="3" s="1"/>
  <c r="BF426" i="2"/>
  <c r="BG426" i="2" s="1"/>
  <c r="AR411" i="3" s="1"/>
  <c r="BH426" i="2"/>
  <c r="BI426" i="2" s="1"/>
  <c r="AS411" i="3" s="1"/>
  <c r="BJ426" i="2"/>
  <c r="BK426" i="2" s="1"/>
  <c r="AT411" i="3" s="1"/>
  <c r="BL426" i="2"/>
  <c r="BM426" i="2" s="1"/>
  <c r="AU411" i="3" s="1"/>
  <c r="BN426" i="2"/>
  <c r="BO426" i="2" s="1"/>
  <c r="AV411" i="3" s="1"/>
  <c r="BP426" i="2"/>
  <c r="BQ426" i="2" s="1"/>
  <c r="AW411" i="3" s="1"/>
  <c r="BF427" i="2"/>
  <c r="BG427" i="2" s="1"/>
  <c r="AR412" i="3" s="1"/>
  <c r="BH427" i="2"/>
  <c r="BI427" i="2" s="1"/>
  <c r="AS412" i="3" s="1"/>
  <c r="BJ427" i="2"/>
  <c r="BK427" i="2" s="1"/>
  <c r="AT412" i="3" s="1"/>
  <c r="BL427" i="2"/>
  <c r="BM427" i="2" s="1"/>
  <c r="AU412" i="3" s="1"/>
  <c r="BN427" i="2"/>
  <c r="BO427" i="2" s="1"/>
  <c r="AV412" i="3" s="1"/>
  <c r="BP427" i="2"/>
  <c r="BQ427" i="2" s="1"/>
  <c r="AW412" i="3" s="1"/>
  <c r="BF428" i="2"/>
  <c r="BG428" i="2" s="1"/>
  <c r="AR413" i="3" s="1"/>
  <c r="BH428" i="2"/>
  <c r="BI428" i="2" s="1"/>
  <c r="AS413" i="3" s="1"/>
  <c r="BJ428" i="2"/>
  <c r="BK428" i="2" s="1"/>
  <c r="AT413" i="3" s="1"/>
  <c r="BL428" i="2"/>
  <c r="BM428" i="2" s="1"/>
  <c r="AU413" i="3" s="1"/>
  <c r="BN428" i="2"/>
  <c r="BO428" i="2" s="1"/>
  <c r="AV413" i="3" s="1"/>
  <c r="BP428" i="2"/>
  <c r="BQ428" i="2" s="1"/>
  <c r="AW413" i="3" s="1"/>
  <c r="BF429" i="2"/>
  <c r="BG429" i="2" s="1"/>
  <c r="AR414" i="3" s="1"/>
  <c r="BH429" i="2"/>
  <c r="BI429" i="2" s="1"/>
  <c r="AS414" i="3" s="1"/>
  <c r="BJ429" i="2"/>
  <c r="BK429" i="2" s="1"/>
  <c r="AT414" i="3" s="1"/>
  <c r="BL429" i="2"/>
  <c r="BM429" i="2" s="1"/>
  <c r="BN429" i="2"/>
  <c r="BO429" i="2" s="1"/>
  <c r="AV414" i="3" s="1"/>
  <c r="BP429" i="2"/>
  <c r="BQ429" i="2" s="1"/>
  <c r="AW414" i="3" s="1"/>
  <c r="BF430" i="2"/>
  <c r="BG430" i="2" s="1"/>
  <c r="AR415" i="3" s="1"/>
  <c r="BH430" i="2"/>
  <c r="BI430" i="2" s="1"/>
  <c r="AS415" i="3" s="1"/>
  <c r="BJ430" i="2"/>
  <c r="BK430" i="2" s="1"/>
  <c r="AT415" i="3" s="1"/>
  <c r="BL430" i="2"/>
  <c r="BM430" i="2" s="1"/>
  <c r="AU415" i="3" s="1"/>
  <c r="BN430" i="2"/>
  <c r="BO430" i="2" s="1"/>
  <c r="AV415" i="3" s="1"/>
  <c r="BP430" i="2"/>
  <c r="BQ430" i="2" s="1"/>
  <c r="AW415" i="3" s="1"/>
  <c r="BF431" i="2"/>
  <c r="BG431" i="2" s="1"/>
  <c r="AR416" i="3" s="1"/>
  <c r="BH431" i="2"/>
  <c r="BI431" i="2" s="1"/>
  <c r="AS416" i="3" s="1"/>
  <c r="BJ431" i="2"/>
  <c r="BK431" i="2" s="1"/>
  <c r="AT416" i="3" s="1"/>
  <c r="BL431" i="2"/>
  <c r="BM431" i="2" s="1"/>
  <c r="AU416" i="3" s="1"/>
  <c r="BN431" i="2"/>
  <c r="BO431" i="2" s="1"/>
  <c r="AV416" i="3" s="1"/>
  <c r="BP431" i="2"/>
  <c r="BQ431" i="2" s="1"/>
  <c r="AW416" i="3" s="1"/>
  <c r="BF432" i="2"/>
  <c r="BG432" i="2" s="1"/>
  <c r="AR417" i="3" s="1"/>
  <c r="BH432" i="2"/>
  <c r="BI432" i="2" s="1"/>
  <c r="AS417" i="3" s="1"/>
  <c r="BJ432" i="2"/>
  <c r="BK432" i="2" s="1"/>
  <c r="AT417" i="3" s="1"/>
  <c r="BL432" i="2"/>
  <c r="BM432" i="2" s="1"/>
  <c r="AU417" i="3" s="1"/>
  <c r="BN432" i="2"/>
  <c r="BO432" i="2" s="1"/>
  <c r="AV417" i="3" s="1"/>
  <c r="BP432" i="2"/>
  <c r="BQ432" i="2" s="1"/>
  <c r="AW417" i="3" s="1"/>
  <c r="BF433" i="2"/>
  <c r="BG433" i="2" s="1"/>
  <c r="AR418" i="3" s="1"/>
  <c r="BH433" i="2"/>
  <c r="BI433" i="2" s="1"/>
  <c r="AS418" i="3" s="1"/>
  <c r="BJ433" i="2"/>
  <c r="BK433" i="2" s="1"/>
  <c r="AT418" i="3" s="1"/>
  <c r="BL433" i="2"/>
  <c r="BM433" i="2" s="1"/>
  <c r="AU418" i="3" s="1"/>
  <c r="BN433" i="2"/>
  <c r="BO433" i="2" s="1"/>
  <c r="AV418" i="3" s="1"/>
  <c r="BP433" i="2"/>
  <c r="BQ433" i="2" s="1"/>
  <c r="AW418" i="3" s="1"/>
  <c r="BF434" i="2"/>
  <c r="BG434" i="2" s="1"/>
  <c r="AR419" i="3" s="1"/>
  <c r="BH434" i="2"/>
  <c r="BI434" i="2" s="1"/>
  <c r="AS419" i="3" s="1"/>
  <c r="BJ434" i="2"/>
  <c r="BK434" i="2" s="1"/>
  <c r="AT419" i="3" s="1"/>
  <c r="BL434" i="2"/>
  <c r="BM434" i="2" s="1"/>
  <c r="AU419" i="3" s="1"/>
  <c r="BN434" i="2"/>
  <c r="BO434" i="2" s="1"/>
  <c r="AV419" i="3" s="1"/>
  <c r="BP434" i="2"/>
  <c r="BQ434" i="2" s="1"/>
  <c r="AW419" i="3" s="1"/>
  <c r="BF435" i="2"/>
  <c r="BG435" i="2" s="1"/>
  <c r="AR420" i="3" s="1"/>
  <c r="BH435" i="2"/>
  <c r="BI435" i="2" s="1"/>
  <c r="AS420" i="3" s="1"/>
  <c r="BJ435" i="2"/>
  <c r="BK435" i="2" s="1"/>
  <c r="AT420" i="3" s="1"/>
  <c r="BL435" i="2"/>
  <c r="BM435" i="2" s="1"/>
  <c r="BN435" i="2"/>
  <c r="BO435" i="2" s="1"/>
  <c r="AV420" i="3" s="1"/>
  <c r="BP435" i="2"/>
  <c r="BQ435" i="2" s="1"/>
  <c r="AW420" i="3" s="1"/>
  <c r="BF436" i="2"/>
  <c r="BG436" i="2" s="1"/>
  <c r="AR421" i="3" s="1"/>
  <c r="BH436" i="2"/>
  <c r="BI436" i="2" s="1"/>
  <c r="AS421" i="3" s="1"/>
  <c r="BJ436" i="2"/>
  <c r="BK436" i="2" s="1"/>
  <c r="AT421" i="3" s="1"/>
  <c r="BL436" i="2"/>
  <c r="BM436" i="2" s="1"/>
  <c r="AU421" i="3" s="1"/>
  <c r="BN436" i="2"/>
  <c r="BO436" i="2" s="1"/>
  <c r="AV421" i="3" s="1"/>
  <c r="BP436" i="2"/>
  <c r="BQ436" i="2" s="1"/>
  <c r="AW421" i="3" s="1"/>
  <c r="BF437" i="2"/>
  <c r="BG437" i="2" s="1"/>
  <c r="BH437" i="2"/>
  <c r="BI437" i="2" s="1"/>
  <c r="BJ437" i="2"/>
  <c r="BK437" i="2" s="1"/>
  <c r="BL437" i="2"/>
  <c r="BM437" i="2" s="1"/>
  <c r="BN437" i="2"/>
  <c r="BO437" i="2" s="1"/>
  <c r="BP437" i="2"/>
  <c r="BQ437" i="2" s="1"/>
  <c r="BF438" i="2"/>
  <c r="BG438" i="2" s="1"/>
  <c r="AR422" i="3" s="1"/>
  <c r="BH438" i="2"/>
  <c r="BI438" i="2" s="1"/>
  <c r="AS422" i="3" s="1"/>
  <c r="BJ438" i="2"/>
  <c r="BK438" i="2" s="1"/>
  <c r="AT422" i="3" s="1"/>
  <c r="BL438" i="2"/>
  <c r="BM438" i="2" s="1"/>
  <c r="AU422" i="3" s="1"/>
  <c r="BN438" i="2"/>
  <c r="BO438" i="2" s="1"/>
  <c r="AV422" i="3" s="1"/>
  <c r="BP438" i="2"/>
  <c r="BQ438" i="2" s="1"/>
  <c r="AW422" i="3" s="1"/>
  <c r="BF439" i="2"/>
  <c r="BG439" i="2" s="1"/>
  <c r="AR423" i="3" s="1"/>
  <c r="BH439" i="2"/>
  <c r="BI439" i="2" s="1"/>
  <c r="AS423" i="3" s="1"/>
  <c r="BJ439" i="2"/>
  <c r="BK439" i="2" s="1"/>
  <c r="AT423" i="3" s="1"/>
  <c r="BL439" i="2"/>
  <c r="BM439" i="2" s="1"/>
  <c r="AU423" i="3" s="1"/>
  <c r="BN439" i="2"/>
  <c r="BO439" i="2" s="1"/>
  <c r="AV423" i="3" s="1"/>
  <c r="BP439" i="2"/>
  <c r="BQ439" i="2" s="1"/>
  <c r="AW423" i="3" s="1"/>
  <c r="BF440" i="2"/>
  <c r="BG440" i="2" s="1"/>
  <c r="AR424" i="3" s="1"/>
  <c r="BH440" i="2"/>
  <c r="BI440" i="2" s="1"/>
  <c r="AS424" i="3" s="1"/>
  <c r="BJ440" i="2"/>
  <c r="BK440" i="2" s="1"/>
  <c r="AT424" i="3" s="1"/>
  <c r="BL440" i="2"/>
  <c r="BM440" i="2" s="1"/>
  <c r="AU424" i="3" s="1"/>
  <c r="BN440" i="2"/>
  <c r="BO440" i="2" s="1"/>
  <c r="AV424" i="3" s="1"/>
  <c r="BP440" i="2"/>
  <c r="BQ440" i="2" s="1"/>
  <c r="AW424" i="3" s="1"/>
  <c r="BF441" i="2"/>
  <c r="BG441" i="2" s="1"/>
  <c r="AR425" i="3" s="1"/>
  <c r="BH441" i="2"/>
  <c r="BI441" i="2" s="1"/>
  <c r="AS425" i="3" s="1"/>
  <c r="BJ441" i="2"/>
  <c r="BK441" i="2" s="1"/>
  <c r="AT425" i="3" s="1"/>
  <c r="BL441" i="2"/>
  <c r="BM441" i="2" s="1"/>
  <c r="AU425" i="3" s="1"/>
  <c r="BN441" i="2"/>
  <c r="BO441" i="2" s="1"/>
  <c r="AV425" i="3" s="1"/>
  <c r="BP441" i="2"/>
  <c r="BQ441" i="2" s="1"/>
  <c r="AW425" i="3" s="1"/>
  <c r="BF442" i="2"/>
  <c r="BG442" i="2" s="1"/>
  <c r="AR426" i="3" s="1"/>
  <c r="BH442" i="2"/>
  <c r="BI442" i="2" s="1"/>
  <c r="AS426" i="3" s="1"/>
  <c r="BJ442" i="2"/>
  <c r="BK442" i="2" s="1"/>
  <c r="AT426" i="3" s="1"/>
  <c r="BL442" i="2"/>
  <c r="BM442" i="2" s="1"/>
  <c r="AU426" i="3" s="1"/>
  <c r="BN442" i="2"/>
  <c r="BO442" i="2" s="1"/>
  <c r="AV426" i="3" s="1"/>
  <c r="BP442" i="2"/>
  <c r="BQ442" i="2" s="1"/>
  <c r="AW426" i="3" s="1"/>
  <c r="BF443" i="2"/>
  <c r="BG443" i="2" s="1"/>
  <c r="AR427" i="3" s="1"/>
  <c r="BH443" i="2"/>
  <c r="BI443" i="2" s="1"/>
  <c r="AS427" i="3" s="1"/>
  <c r="BJ443" i="2"/>
  <c r="BK443" i="2" s="1"/>
  <c r="AT427" i="3" s="1"/>
  <c r="BL443" i="2"/>
  <c r="BM443" i="2" s="1"/>
  <c r="AU427" i="3" s="1"/>
  <c r="BN443" i="2"/>
  <c r="BO443" i="2" s="1"/>
  <c r="AV427" i="3" s="1"/>
  <c r="BP443" i="2"/>
  <c r="BQ443" i="2" s="1"/>
  <c r="AW427" i="3" s="1"/>
  <c r="BF444" i="2"/>
  <c r="BG444" i="2" s="1"/>
  <c r="AR428" i="3" s="1"/>
  <c r="BH444" i="2"/>
  <c r="BI444" i="2" s="1"/>
  <c r="AS428" i="3" s="1"/>
  <c r="BJ444" i="2"/>
  <c r="BK444" i="2" s="1"/>
  <c r="AT428" i="3" s="1"/>
  <c r="BL444" i="2"/>
  <c r="BM444" i="2" s="1"/>
  <c r="AU428" i="3" s="1"/>
  <c r="BN444" i="2"/>
  <c r="BO444" i="2" s="1"/>
  <c r="AV428" i="3" s="1"/>
  <c r="BP444" i="2"/>
  <c r="BQ444" i="2" s="1"/>
  <c r="BF445" i="2"/>
  <c r="BG445" i="2" s="1"/>
  <c r="BH445" i="2"/>
  <c r="BI445" i="2" s="1"/>
  <c r="BJ445" i="2"/>
  <c r="BK445" i="2" s="1"/>
  <c r="BL445" i="2"/>
  <c r="BM445" i="2" s="1"/>
  <c r="BN445" i="2"/>
  <c r="BO445" i="2" s="1"/>
  <c r="BP445" i="2"/>
  <c r="BQ445" i="2" s="1"/>
  <c r="BF446" i="2"/>
  <c r="BG446" i="2" s="1"/>
  <c r="AR429" i="3" s="1"/>
  <c r="BH446" i="2"/>
  <c r="BI446" i="2" s="1"/>
  <c r="AS429" i="3" s="1"/>
  <c r="BJ446" i="2"/>
  <c r="BK446" i="2" s="1"/>
  <c r="AT429" i="3" s="1"/>
  <c r="BL446" i="2"/>
  <c r="BM446" i="2" s="1"/>
  <c r="AU429" i="3" s="1"/>
  <c r="BN446" i="2"/>
  <c r="BO446" i="2" s="1"/>
  <c r="AV429" i="3" s="1"/>
  <c r="BP446" i="2"/>
  <c r="BQ446" i="2" s="1"/>
  <c r="AW429" i="3" s="1"/>
  <c r="BF447" i="2"/>
  <c r="BG447" i="2" s="1"/>
  <c r="BH447" i="2"/>
  <c r="BI447" i="2" s="1"/>
  <c r="AS430" i="3" s="1"/>
  <c r="BJ447" i="2"/>
  <c r="BK447" i="2" s="1"/>
  <c r="AT430" i="3" s="1"/>
  <c r="BL447" i="2"/>
  <c r="BM447" i="2" s="1"/>
  <c r="AU430" i="3" s="1"/>
  <c r="BN447" i="2"/>
  <c r="BO447" i="2" s="1"/>
  <c r="AV430" i="3" s="1"/>
  <c r="BP447" i="2"/>
  <c r="BQ447" i="2" s="1"/>
  <c r="AW430" i="3" s="1"/>
  <c r="BF448" i="2"/>
  <c r="BG448" i="2" s="1"/>
  <c r="AR431" i="3" s="1"/>
  <c r="BH448" i="2"/>
  <c r="BI448" i="2" s="1"/>
  <c r="AS431" i="3" s="1"/>
  <c r="BJ448" i="2"/>
  <c r="BK448" i="2" s="1"/>
  <c r="AT431" i="3" s="1"/>
  <c r="BL448" i="2"/>
  <c r="BM448" i="2" s="1"/>
  <c r="AU431" i="3" s="1"/>
  <c r="BN448" i="2"/>
  <c r="BO448" i="2" s="1"/>
  <c r="AV431" i="3" s="1"/>
  <c r="BP448" i="2"/>
  <c r="BQ448" i="2" s="1"/>
  <c r="AW431" i="3" s="1"/>
  <c r="BF449" i="2"/>
  <c r="BG449" i="2" s="1"/>
  <c r="AR432" i="3" s="1"/>
  <c r="BH449" i="2"/>
  <c r="BI449" i="2" s="1"/>
  <c r="AS432" i="3" s="1"/>
  <c r="BJ449" i="2"/>
  <c r="BK449" i="2" s="1"/>
  <c r="AT432" i="3" s="1"/>
  <c r="BL449" i="2"/>
  <c r="BM449" i="2" s="1"/>
  <c r="AU432" i="3" s="1"/>
  <c r="BN449" i="2"/>
  <c r="BO449" i="2" s="1"/>
  <c r="AV432" i="3" s="1"/>
  <c r="BP449" i="2"/>
  <c r="BQ449" i="2" s="1"/>
  <c r="AW432" i="3" s="1"/>
  <c r="BF450" i="2"/>
  <c r="BG450" i="2" s="1"/>
  <c r="AR433" i="3" s="1"/>
  <c r="BH450" i="2"/>
  <c r="BI450" i="2" s="1"/>
  <c r="AS433" i="3" s="1"/>
  <c r="BJ450" i="2"/>
  <c r="BK450" i="2" s="1"/>
  <c r="AT433" i="3" s="1"/>
  <c r="BL450" i="2"/>
  <c r="BM450" i="2" s="1"/>
  <c r="AU433" i="3" s="1"/>
  <c r="BN450" i="2"/>
  <c r="BO450" i="2" s="1"/>
  <c r="AV433" i="3" s="1"/>
  <c r="BP450" i="2"/>
  <c r="BQ450" i="2" s="1"/>
  <c r="AW433" i="3" s="1"/>
  <c r="BF451" i="2"/>
  <c r="BG451" i="2" s="1"/>
  <c r="AR434" i="3" s="1"/>
  <c r="BH451" i="2"/>
  <c r="BI451" i="2" s="1"/>
  <c r="AS434" i="3" s="1"/>
  <c r="BJ451" i="2"/>
  <c r="BK451" i="2" s="1"/>
  <c r="AT434" i="3" s="1"/>
  <c r="BL451" i="2"/>
  <c r="BM451" i="2" s="1"/>
  <c r="AU434" i="3" s="1"/>
  <c r="BN451" i="2"/>
  <c r="BO451" i="2" s="1"/>
  <c r="AV434" i="3" s="1"/>
  <c r="BP451" i="2"/>
  <c r="BQ451" i="2" s="1"/>
  <c r="AW434" i="3" s="1"/>
  <c r="BF452" i="2"/>
  <c r="BG452" i="2" s="1"/>
  <c r="AR435" i="3" s="1"/>
  <c r="BH452" i="2"/>
  <c r="BI452" i="2" s="1"/>
  <c r="AS435" i="3" s="1"/>
  <c r="BJ452" i="2"/>
  <c r="BK452" i="2" s="1"/>
  <c r="AT435" i="3" s="1"/>
  <c r="BL452" i="2"/>
  <c r="BM452" i="2" s="1"/>
  <c r="AU435" i="3" s="1"/>
  <c r="BN452" i="2"/>
  <c r="BO452" i="2" s="1"/>
  <c r="AV435" i="3" s="1"/>
  <c r="BP452" i="2"/>
  <c r="BQ452" i="2" s="1"/>
  <c r="AW435" i="3" s="1"/>
  <c r="BF453" i="2"/>
  <c r="BG453" i="2" s="1"/>
  <c r="AR436" i="3" s="1"/>
  <c r="BH453" i="2"/>
  <c r="BI453" i="2" s="1"/>
  <c r="AS436" i="3" s="1"/>
  <c r="BJ453" i="2"/>
  <c r="BK453" i="2" s="1"/>
  <c r="AT436" i="3" s="1"/>
  <c r="BL453" i="2"/>
  <c r="BM453" i="2" s="1"/>
  <c r="AU436" i="3" s="1"/>
  <c r="BN453" i="2"/>
  <c r="BO453" i="2" s="1"/>
  <c r="AV436" i="3" s="1"/>
  <c r="BP453" i="2"/>
  <c r="BQ453" i="2" s="1"/>
  <c r="AW436" i="3" s="1"/>
  <c r="BF454" i="2"/>
  <c r="BG454" i="2" s="1"/>
  <c r="AR437" i="3" s="1"/>
  <c r="BH454" i="2"/>
  <c r="BI454" i="2" s="1"/>
  <c r="AS437" i="3" s="1"/>
  <c r="BJ454" i="2"/>
  <c r="BK454" i="2" s="1"/>
  <c r="AT437" i="3" s="1"/>
  <c r="BL454" i="2"/>
  <c r="BM454" i="2" s="1"/>
  <c r="AU437" i="3" s="1"/>
  <c r="BN454" i="2"/>
  <c r="BO454" i="2" s="1"/>
  <c r="AV437" i="3" s="1"/>
  <c r="BP454" i="2"/>
  <c r="BQ454" i="2" s="1"/>
  <c r="AW437" i="3" s="1"/>
  <c r="BF455" i="2"/>
  <c r="BG455" i="2" s="1"/>
  <c r="AR438" i="3" s="1"/>
  <c r="BH455" i="2"/>
  <c r="BI455" i="2" s="1"/>
  <c r="AS438" i="3" s="1"/>
  <c r="BJ455" i="2"/>
  <c r="BK455" i="2" s="1"/>
  <c r="AT438" i="3" s="1"/>
  <c r="BL455" i="2"/>
  <c r="BM455" i="2" s="1"/>
  <c r="AU438" i="3" s="1"/>
  <c r="BN455" i="2"/>
  <c r="BO455" i="2" s="1"/>
  <c r="AV438" i="3" s="1"/>
  <c r="BP455" i="2"/>
  <c r="BQ455" i="2" s="1"/>
  <c r="AW438" i="3" s="1"/>
  <c r="BF456" i="2"/>
  <c r="BG456" i="2" s="1"/>
  <c r="AR439" i="3" s="1"/>
  <c r="BH456" i="2"/>
  <c r="BI456" i="2" s="1"/>
  <c r="AS439" i="3" s="1"/>
  <c r="BJ456" i="2"/>
  <c r="BK456" i="2" s="1"/>
  <c r="AT439" i="3" s="1"/>
  <c r="BL456" i="2"/>
  <c r="BM456" i="2" s="1"/>
  <c r="AU439" i="3" s="1"/>
  <c r="BN456" i="2"/>
  <c r="BO456" i="2" s="1"/>
  <c r="AV439" i="3" s="1"/>
  <c r="BP456" i="2"/>
  <c r="BQ456" i="2" s="1"/>
  <c r="AW439" i="3" s="1"/>
  <c r="BF457" i="2"/>
  <c r="BG457" i="2" s="1"/>
  <c r="AR440" i="3" s="1"/>
  <c r="BH457" i="2"/>
  <c r="BI457" i="2" s="1"/>
  <c r="AS440" i="3" s="1"/>
  <c r="BJ457" i="2"/>
  <c r="BK457" i="2" s="1"/>
  <c r="AT440" i="3" s="1"/>
  <c r="BL457" i="2"/>
  <c r="BM457" i="2" s="1"/>
  <c r="AU440" i="3" s="1"/>
  <c r="BN457" i="2"/>
  <c r="BO457" i="2" s="1"/>
  <c r="AV440" i="3" s="1"/>
  <c r="BP457" i="2"/>
  <c r="BQ457" i="2" s="1"/>
  <c r="AW440" i="3" s="1"/>
  <c r="BF458" i="2"/>
  <c r="BG458" i="2" s="1"/>
  <c r="AR441" i="3" s="1"/>
  <c r="BH458" i="2"/>
  <c r="BI458" i="2" s="1"/>
  <c r="AS441" i="3" s="1"/>
  <c r="BJ458" i="2"/>
  <c r="BK458" i="2" s="1"/>
  <c r="AT441" i="3" s="1"/>
  <c r="BL458" i="2"/>
  <c r="BM458" i="2" s="1"/>
  <c r="AU441" i="3" s="1"/>
  <c r="BN458" i="2"/>
  <c r="BO458" i="2" s="1"/>
  <c r="AV441" i="3" s="1"/>
  <c r="BP458" i="2"/>
  <c r="BQ458" i="2" s="1"/>
  <c r="AW441" i="3" s="1"/>
  <c r="BF459" i="2"/>
  <c r="BG459" i="2" s="1"/>
  <c r="AR442" i="3" s="1"/>
  <c r="BH459" i="2"/>
  <c r="BI459" i="2" s="1"/>
  <c r="AS442" i="3" s="1"/>
  <c r="BJ459" i="2"/>
  <c r="BK459" i="2" s="1"/>
  <c r="AT442" i="3" s="1"/>
  <c r="BL459" i="2"/>
  <c r="BM459" i="2" s="1"/>
  <c r="AU442" i="3" s="1"/>
  <c r="BN459" i="2"/>
  <c r="BO459" i="2" s="1"/>
  <c r="AV442" i="3" s="1"/>
  <c r="BP459" i="2"/>
  <c r="BQ459" i="2" s="1"/>
  <c r="AW442" i="3" s="1"/>
  <c r="BF460" i="2"/>
  <c r="BG460" i="2" s="1"/>
  <c r="AR443" i="3" s="1"/>
  <c r="BH460" i="2"/>
  <c r="BI460" i="2" s="1"/>
  <c r="AS443" i="3" s="1"/>
  <c r="BJ460" i="2"/>
  <c r="BK460" i="2" s="1"/>
  <c r="AT443" i="3" s="1"/>
  <c r="BL460" i="2"/>
  <c r="BM460" i="2" s="1"/>
  <c r="AU443" i="3" s="1"/>
  <c r="BN460" i="2"/>
  <c r="BO460" i="2" s="1"/>
  <c r="AV443" i="3" s="1"/>
  <c r="BP460" i="2"/>
  <c r="BQ460" i="2" s="1"/>
  <c r="AW443" i="3" s="1"/>
  <c r="BF461" i="2"/>
  <c r="BG461" i="2" s="1"/>
  <c r="AR444" i="3" s="1"/>
  <c r="BH461" i="2"/>
  <c r="BI461" i="2" s="1"/>
  <c r="AS444" i="3" s="1"/>
  <c r="BJ461" i="2"/>
  <c r="BK461" i="2" s="1"/>
  <c r="AT444" i="3" s="1"/>
  <c r="BL461" i="2"/>
  <c r="BM461" i="2" s="1"/>
  <c r="AU444" i="3" s="1"/>
  <c r="BN461" i="2"/>
  <c r="BO461" i="2" s="1"/>
  <c r="AV444" i="3" s="1"/>
  <c r="BP461" i="2"/>
  <c r="BQ461" i="2" s="1"/>
  <c r="AW444" i="3" s="1"/>
  <c r="BF462" i="2"/>
  <c r="BG462" i="2" s="1"/>
  <c r="AR445" i="3" s="1"/>
  <c r="BH462" i="2"/>
  <c r="BI462" i="2" s="1"/>
  <c r="AS445" i="3" s="1"/>
  <c r="BJ462" i="2"/>
  <c r="BK462" i="2" s="1"/>
  <c r="AT445" i="3" s="1"/>
  <c r="BL462" i="2"/>
  <c r="BM462" i="2" s="1"/>
  <c r="AU445" i="3" s="1"/>
  <c r="BN462" i="2"/>
  <c r="BO462" i="2" s="1"/>
  <c r="AV445" i="3" s="1"/>
  <c r="BP462" i="2"/>
  <c r="BQ462" i="2" s="1"/>
  <c r="AW445" i="3" s="1"/>
  <c r="BF463" i="2"/>
  <c r="BG463" i="2" s="1"/>
  <c r="AR446" i="3" s="1"/>
  <c r="BH463" i="2"/>
  <c r="BI463" i="2" s="1"/>
  <c r="AS446" i="3" s="1"/>
  <c r="BJ463" i="2"/>
  <c r="BK463" i="2" s="1"/>
  <c r="AT446" i="3" s="1"/>
  <c r="BL463" i="2"/>
  <c r="BM463" i="2" s="1"/>
  <c r="BN463" i="2"/>
  <c r="BO463" i="2" s="1"/>
  <c r="AV446" i="3" s="1"/>
  <c r="BP463" i="2"/>
  <c r="BQ463" i="2" s="1"/>
  <c r="AW446" i="3" s="1"/>
  <c r="BF464" i="2"/>
  <c r="BG464" i="2" s="1"/>
  <c r="BH464" i="2"/>
  <c r="BI464" i="2" s="1"/>
  <c r="BJ464" i="2"/>
  <c r="BK464" i="2" s="1"/>
  <c r="BL464" i="2"/>
  <c r="BM464" i="2" s="1"/>
  <c r="BN464" i="2"/>
  <c r="BO464" i="2" s="1"/>
  <c r="BP464" i="2"/>
  <c r="BQ464" i="2" s="1"/>
  <c r="BF465" i="2"/>
  <c r="BG465" i="2" s="1"/>
  <c r="AR447" i="3" s="1"/>
  <c r="BH465" i="2"/>
  <c r="BI465" i="2" s="1"/>
  <c r="AS447" i="3" s="1"/>
  <c r="BJ465" i="2"/>
  <c r="BK465" i="2" s="1"/>
  <c r="AT447" i="3" s="1"/>
  <c r="BL465" i="2"/>
  <c r="BM465" i="2" s="1"/>
  <c r="AU447" i="3" s="1"/>
  <c r="BN465" i="2"/>
  <c r="BO465" i="2" s="1"/>
  <c r="AV447" i="3" s="1"/>
  <c r="BP465" i="2"/>
  <c r="BQ465" i="2" s="1"/>
  <c r="AW447" i="3" s="1"/>
  <c r="BF466" i="2"/>
  <c r="BG466" i="2" s="1"/>
  <c r="AR448" i="3" s="1"/>
  <c r="BH466" i="2"/>
  <c r="BI466" i="2" s="1"/>
  <c r="AS448" i="3" s="1"/>
  <c r="BJ466" i="2"/>
  <c r="BK466" i="2" s="1"/>
  <c r="AT448" i="3" s="1"/>
  <c r="BL466" i="2"/>
  <c r="BM466" i="2" s="1"/>
  <c r="AU448" i="3" s="1"/>
  <c r="BN466" i="2"/>
  <c r="BO466" i="2" s="1"/>
  <c r="AV448" i="3" s="1"/>
  <c r="BP466" i="2"/>
  <c r="BQ466" i="2" s="1"/>
  <c r="AW448" i="3" s="1"/>
  <c r="BF467" i="2"/>
  <c r="BG467" i="2" s="1"/>
  <c r="AR449" i="3" s="1"/>
  <c r="BH467" i="2"/>
  <c r="BI467" i="2" s="1"/>
  <c r="AS449" i="3" s="1"/>
  <c r="BJ467" i="2"/>
  <c r="BK467" i="2" s="1"/>
  <c r="AT449" i="3" s="1"/>
  <c r="BL467" i="2"/>
  <c r="BM467" i="2" s="1"/>
  <c r="AU449" i="3" s="1"/>
  <c r="BN467" i="2"/>
  <c r="BO467" i="2" s="1"/>
  <c r="AV449" i="3" s="1"/>
  <c r="BP467" i="2"/>
  <c r="BQ467" i="2" s="1"/>
  <c r="AW449" i="3" s="1"/>
  <c r="BF468" i="2"/>
  <c r="BG468" i="2" s="1"/>
  <c r="AR450" i="3" s="1"/>
  <c r="BH468" i="2"/>
  <c r="BI468" i="2" s="1"/>
  <c r="AS450" i="3" s="1"/>
  <c r="BJ468" i="2"/>
  <c r="BK468" i="2" s="1"/>
  <c r="AT450" i="3" s="1"/>
  <c r="BL468" i="2"/>
  <c r="BM468" i="2" s="1"/>
  <c r="AU450" i="3" s="1"/>
  <c r="BN468" i="2"/>
  <c r="BO468" i="2" s="1"/>
  <c r="AV450" i="3" s="1"/>
  <c r="BP468" i="2"/>
  <c r="BQ468" i="2" s="1"/>
  <c r="AW450" i="3" s="1"/>
  <c r="BF469" i="2"/>
  <c r="BG469" i="2" s="1"/>
  <c r="AR451" i="3" s="1"/>
  <c r="BH469" i="2"/>
  <c r="BI469" i="2" s="1"/>
  <c r="AS451" i="3" s="1"/>
  <c r="BJ469" i="2"/>
  <c r="BK469" i="2" s="1"/>
  <c r="AT451" i="3" s="1"/>
  <c r="BL469" i="2"/>
  <c r="BM469" i="2" s="1"/>
  <c r="AU451" i="3" s="1"/>
  <c r="BN469" i="2"/>
  <c r="BO469" i="2" s="1"/>
  <c r="AV451" i="3" s="1"/>
  <c r="BP469" i="2"/>
  <c r="BQ469" i="2" s="1"/>
  <c r="AW451" i="3" s="1"/>
  <c r="BF470" i="2"/>
  <c r="BG470" i="2" s="1"/>
  <c r="AR452" i="3" s="1"/>
  <c r="BH470" i="2"/>
  <c r="BI470" i="2" s="1"/>
  <c r="AS452" i="3" s="1"/>
  <c r="BJ470" i="2"/>
  <c r="BK470" i="2" s="1"/>
  <c r="AT452" i="3" s="1"/>
  <c r="BL470" i="2"/>
  <c r="BM470" i="2" s="1"/>
  <c r="AU452" i="3" s="1"/>
  <c r="BN470" i="2"/>
  <c r="BO470" i="2" s="1"/>
  <c r="AV452" i="3" s="1"/>
  <c r="BP470" i="2"/>
  <c r="BQ470" i="2" s="1"/>
  <c r="AW452" i="3" s="1"/>
  <c r="BF471" i="2"/>
  <c r="BG471" i="2" s="1"/>
  <c r="AR453" i="3" s="1"/>
  <c r="BH471" i="2"/>
  <c r="BI471" i="2" s="1"/>
  <c r="AS453" i="3" s="1"/>
  <c r="BJ471" i="2"/>
  <c r="BK471" i="2" s="1"/>
  <c r="AT453" i="3" s="1"/>
  <c r="BL471" i="2"/>
  <c r="BM471" i="2" s="1"/>
  <c r="AU453" i="3" s="1"/>
  <c r="BN471" i="2"/>
  <c r="BO471" i="2" s="1"/>
  <c r="AV453" i="3" s="1"/>
  <c r="BP471" i="2"/>
  <c r="BQ471" i="2" s="1"/>
  <c r="AW453" i="3" s="1"/>
  <c r="BF472" i="2"/>
  <c r="BG472" i="2" s="1"/>
  <c r="AR454" i="3" s="1"/>
  <c r="BH472" i="2"/>
  <c r="BI472" i="2" s="1"/>
  <c r="AS454" i="3" s="1"/>
  <c r="BJ472" i="2"/>
  <c r="BK472" i="2" s="1"/>
  <c r="AT454" i="3" s="1"/>
  <c r="BL472" i="2"/>
  <c r="BM472" i="2" s="1"/>
  <c r="AU454" i="3" s="1"/>
  <c r="BN472" i="2"/>
  <c r="BO472" i="2" s="1"/>
  <c r="AV454" i="3" s="1"/>
  <c r="BP472" i="2"/>
  <c r="BQ472" i="2" s="1"/>
  <c r="AW454" i="3" s="1"/>
  <c r="BF473" i="2"/>
  <c r="BG473" i="2" s="1"/>
  <c r="AR455" i="3" s="1"/>
  <c r="BH473" i="2"/>
  <c r="BI473" i="2" s="1"/>
  <c r="AS455" i="3" s="1"/>
  <c r="BJ473" i="2"/>
  <c r="BK473" i="2" s="1"/>
  <c r="AT455" i="3" s="1"/>
  <c r="BL473" i="2"/>
  <c r="BM473" i="2" s="1"/>
  <c r="AU455" i="3" s="1"/>
  <c r="BN473" i="2"/>
  <c r="BO473" i="2" s="1"/>
  <c r="AV455" i="3" s="1"/>
  <c r="BP473" i="2"/>
  <c r="BQ473" i="2" s="1"/>
  <c r="AW455" i="3" s="1"/>
  <c r="BF474" i="2"/>
  <c r="BG474" i="2" s="1"/>
  <c r="AR456" i="3" s="1"/>
  <c r="BH474" i="2"/>
  <c r="BI474" i="2" s="1"/>
  <c r="AS456" i="3" s="1"/>
  <c r="BJ474" i="2"/>
  <c r="BK474" i="2" s="1"/>
  <c r="AT456" i="3" s="1"/>
  <c r="BL474" i="2"/>
  <c r="BM474" i="2" s="1"/>
  <c r="AU456" i="3" s="1"/>
  <c r="BN474" i="2"/>
  <c r="BO474" i="2" s="1"/>
  <c r="AV456" i="3" s="1"/>
  <c r="BP474" i="2"/>
  <c r="BQ474" i="2" s="1"/>
  <c r="AW456" i="3" s="1"/>
  <c r="BF475" i="2"/>
  <c r="BG475" i="2" s="1"/>
  <c r="AR457" i="3" s="1"/>
  <c r="BH475" i="2"/>
  <c r="BI475" i="2" s="1"/>
  <c r="AS457" i="3" s="1"/>
  <c r="BJ475" i="2"/>
  <c r="BK475" i="2" s="1"/>
  <c r="AT457" i="3" s="1"/>
  <c r="BL475" i="2"/>
  <c r="BM475" i="2" s="1"/>
  <c r="AU457" i="3" s="1"/>
  <c r="BN475" i="2"/>
  <c r="BO475" i="2" s="1"/>
  <c r="AV457" i="3" s="1"/>
  <c r="BP475" i="2"/>
  <c r="BQ475" i="2" s="1"/>
  <c r="AW457" i="3" s="1"/>
  <c r="BF476" i="2"/>
  <c r="BG476" i="2" s="1"/>
  <c r="AR458" i="3" s="1"/>
  <c r="BH476" i="2"/>
  <c r="BI476" i="2" s="1"/>
  <c r="AS458" i="3" s="1"/>
  <c r="BJ476" i="2"/>
  <c r="BK476" i="2" s="1"/>
  <c r="AT458" i="3" s="1"/>
  <c r="BL476" i="2"/>
  <c r="BM476" i="2" s="1"/>
  <c r="AU458" i="3" s="1"/>
  <c r="BN476" i="2"/>
  <c r="BO476" i="2" s="1"/>
  <c r="AV458" i="3" s="1"/>
  <c r="BP476" i="2"/>
  <c r="BQ476" i="2" s="1"/>
  <c r="AW458" i="3" s="1"/>
  <c r="BF477" i="2"/>
  <c r="BG477" i="2" s="1"/>
  <c r="AR459" i="3" s="1"/>
  <c r="BH477" i="2"/>
  <c r="BI477" i="2" s="1"/>
  <c r="AS459" i="3" s="1"/>
  <c r="BJ477" i="2"/>
  <c r="BK477" i="2" s="1"/>
  <c r="AT459" i="3" s="1"/>
  <c r="BL477" i="2"/>
  <c r="BM477" i="2" s="1"/>
  <c r="BN477" i="2"/>
  <c r="BO477" i="2" s="1"/>
  <c r="AV459" i="3" s="1"/>
  <c r="BP477" i="2"/>
  <c r="BQ477" i="2" s="1"/>
  <c r="AW459" i="3" s="1"/>
  <c r="BF478" i="2"/>
  <c r="BG478" i="2" s="1"/>
  <c r="AR460" i="3" s="1"/>
  <c r="BH478" i="2"/>
  <c r="BI478" i="2" s="1"/>
  <c r="AS460" i="3" s="1"/>
  <c r="BJ478" i="2"/>
  <c r="BK478" i="2" s="1"/>
  <c r="AT460" i="3" s="1"/>
  <c r="BL478" i="2"/>
  <c r="BM478" i="2" s="1"/>
  <c r="AU460" i="3" s="1"/>
  <c r="BN478" i="2"/>
  <c r="BO478" i="2" s="1"/>
  <c r="AV460" i="3" s="1"/>
  <c r="BP478" i="2"/>
  <c r="BQ478" i="2" s="1"/>
  <c r="BF479" i="2"/>
  <c r="BG479" i="2" s="1"/>
  <c r="AR461" i="3" s="1"/>
  <c r="BH479" i="2"/>
  <c r="BI479" i="2" s="1"/>
  <c r="AS461" i="3" s="1"/>
  <c r="BJ479" i="2"/>
  <c r="BK479" i="2" s="1"/>
  <c r="AT461" i="3" s="1"/>
  <c r="BL479" i="2"/>
  <c r="BM479" i="2" s="1"/>
  <c r="AU461" i="3" s="1"/>
  <c r="BN479" i="2"/>
  <c r="BO479" i="2" s="1"/>
  <c r="AV461" i="3" s="1"/>
  <c r="BP479" i="2"/>
  <c r="BQ479" i="2" s="1"/>
  <c r="AW461" i="3" s="1"/>
  <c r="BF480" i="2"/>
  <c r="BG480" i="2" s="1"/>
  <c r="AR462" i="3" s="1"/>
  <c r="BH480" i="2"/>
  <c r="BI480" i="2" s="1"/>
  <c r="AS462" i="3" s="1"/>
  <c r="BJ480" i="2"/>
  <c r="BK480" i="2" s="1"/>
  <c r="AT462" i="3" s="1"/>
  <c r="BL480" i="2"/>
  <c r="BM480" i="2" s="1"/>
  <c r="AU462" i="3" s="1"/>
  <c r="BN480" i="2"/>
  <c r="BO480" i="2" s="1"/>
  <c r="AV462" i="3" s="1"/>
  <c r="BP480" i="2"/>
  <c r="BQ480" i="2" s="1"/>
  <c r="AW462" i="3" s="1"/>
  <c r="BF481" i="2"/>
  <c r="BG481" i="2" s="1"/>
  <c r="AR463" i="3" s="1"/>
  <c r="BH481" i="2"/>
  <c r="BI481" i="2" s="1"/>
  <c r="AS463" i="3" s="1"/>
  <c r="BJ481" i="2"/>
  <c r="BK481" i="2" s="1"/>
  <c r="AT463" i="3" s="1"/>
  <c r="BL481" i="2"/>
  <c r="BM481" i="2" s="1"/>
  <c r="AU463" i="3" s="1"/>
  <c r="BN481" i="2"/>
  <c r="BO481" i="2" s="1"/>
  <c r="AV463" i="3" s="1"/>
  <c r="BP481" i="2"/>
  <c r="BQ481" i="2" s="1"/>
  <c r="AW463" i="3" s="1"/>
  <c r="BF482" i="2"/>
  <c r="BG482" i="2" s="1"/>
  <c r="AR464" i="3" s="1"/>
  <c r="BH482" i="2"/>
  <c r="BI482" i="2" s="1"/>
  <c r="AS464" i="3" s="1"/>
  <c r="BJ482" i="2"/>
  <c r="BK482" i="2" s="1"/>
  <c r="AT464" i="3" s="1"/>
  <c r="BL482" i="2"/>
  <c r="BM482" i="2" s="1"/>
  <c r="AU464" i="3" s="1"/>
  <c r="BN482" i="2"/>
  <c r="BO482" i="2" s="1"/>
  <c r="AV464" i="3" s="1"/>
  <c r="BP482" i="2"/>
  <c r="BQ482" i="2" s="1"/>
  <c r="AW464" i="3" s="1"/>
  <c r="BF483" i="2"/>
  <c r="BG483" i="2" s="1"/>
  <c r="AR465" i="3" s="1"/>
  <c r="BH483" i="2"/>
  <c r="BI483" i="2" s="1"/>
  <c r="AS465" i="3" s="1"/>
  <c r="BJ483" i="2"/>
  <c r="BK483" i="2" s="1"/>
  <c r="AT465" i="3" s="1"/>
  <c r="BL483" i="2"/>
  <c r="BM483" i="2" s="1"/>
  <c r="BN483" i="2"/>
  <c r="BO483" i="2" s="1"/>
  <c r="AV465" i="3" s="1"/>
  <c r="BP483" i="2"/>
  <c r="BQ483" i="2" s="1"/>
  <c r="AW465" i="3" s="1"/>
  <c r="BF484" i="2"/>
  <c r="BG484" i="2" s="1"/>
  <c r="AR466" i="3" s="1"/>
  <c r="BH484" i="2"/>
  <c r="BI484" i="2" s="1"/>
  <c r="AS466" i="3" s="1"/>
  <c r="BJ484" i="2"/>
  <c r="BK484" i="2" s="1"/>
  <c r="AT466" i="3" s="1"/>
  <c r="BL484" i="2"/>
  <c r="BM484" i="2" s="1"/>
  <c r="AU466" i="3" s="1"/>
  <c r="BN484" i="2"/>
  <c r="BO484" i="2" s="1"/>
  <c r="AV466" i="3" s="1"/>
  <c r="BP484" i="2"/>
  <c r="BQ484" i="2" s="1"/>
  <c r="AW466" i="3" s="1"/>
  <c r="BF485" i="2"/>
  <c r="BG485" i="2" s="1"/>
  <c r="AR467" i="3" s="1"/>
  <c r="BH485" i="2"/>
  <c r="BI485" i="2" s="1"/>
  <c r="AS467" i="3" s="1"/>
  <c r="BJ485" i="2"/>
  <c r="BK485" i="2" s="1"/>
  <c r="AT467" i="3" s="1"/>
  <c r="BL485" i="2"/>
  <c r="BM485" i="2" s="1"/>
  <c r="AU467" i="3" s="1"/>
  <c r="BN485" i="2"/>
  <c r="BO485" i="2" s="1"/>
  <c r="AV467" i="3" s="1"/>
  <c r="BP485" i="2"/>
  <c r="BQ485" i="2" s="1"/>
  <c r="AW467" i="3" s="1"/>
  <c r="BF486" i="2"/>
  <c r="BG486" i="2" s="1"/>
  <c r="AR468" i="3" s="1"/>
  <c r="BH486" i="2"/>
  <c r="BI486" i="2" s="1"/>
  <c r="BJ486" i="2"/>
  <c r="BK486" i="2" s="1"/>
  <c r="AT468" i="3" s="1"/>
  <c r="BL486" i="2"/>
  <c r="BM486" i="2" s="1"/>
  <c r="AU468" i="3" s="1"/>
  <c r="BN486" i="2"/>
  <c r="BO486" i="2" s="1"/>
  <c r="AV468" i="3" s="1"/>
  <c r="BP486" i="2"/>
  <c r="BQ486" i="2" s="1"/>
  <c r="AW468" i="3" s="1"/>
  <c r="BF487" i="2"/>
  <c r="BG487" i="2" s="1"/>
  <c r="AR469" i="3" s="1"/>
  <c r="BH487" i="2"/>
  <c r="BI487" i="2" s="1"/>
  <c r="AS469" i="3" s="1"/>
  <c r="BJ487" i="2"/>
  <c r="BK487" i="2" s="1"/>
  <c r="AT469" i="3" s="1"/>
  <c r="BL487" i="2"/>
  <c r="BM487" i="2" s="1"/>
  <c r="AU469" i="3" s="1"/>
  <c r="BN487" i="2"/>
  <c r="BO487" i="2" s="1"/>
  <c r="AV469" i="3" s="1"/>
  <c r="BP487" i="2"/>
  <c r="BQ487" i="2" s="1"/>
  <c r="AW469" i="3" s="1"/>
  <c r="BF488" i="2"/>
  <c r="BG488" i="2" s="1"/>
  <c r="AR470" i="3" s="1"/>
  <c r="BH488" i="2"/>
  <c r="BI488" i="2" s="1"/>
  <c r="AS470" i="3" s="1"/>
  <c r="BJ488" i="2"/>
  <c r="BK488" i="2" s="1"/>
  <c r="AT470" i="3" s="1"/>
  <c r="BL488" i="2"/>
  <c r="BM488" i="2" s="1"/>
  <c r="AU470" i="3" s="1"/>
  <c r="BN488" i="2"/>
  <c r="BO488" i="2" s="1"/>
  <c r="AV470" i="3" s="1"/>
  <c r="BP488" i="2"/>
  <c r="BQ488" i="2" s="1"/>
  <c r="AW470" i="3" s="1"/>
  <c r="BF489" i="2"/>
  <c r="BG489" i="2" s="1"/>
  <c r="AR471" i="3" s="1"/>
  <c r="BH489" i="2"/>
  <c r="BI489" i="2" s="1"/>
  <c r="AS471" i="3" s="1"/>
  <c r="BJ489" i="2"/>
  <c r="BK489" i="2" s="1"/>
  <c r="AT471" i="3" s="1"/>
  <c r="BL489" i="2"/>
  <c r="BM489" i="2" s="1"/>
  <c r="AU471" i="3" s="1"/>
  <c r="BN489" i="2"/>
  <c r="BO489" i="2" s="1"/>
  <c r="AV471" i="3" s="1"/>
  <c r="BP489" i="2"/>
  <c r="BQ489" i="2" s="1"/>
  <c r="AW471" i="3" s="1"/>
  <c r="BF490" i="2"/>
  <c r="BG490" i="2" s="1"/>
  <c r="AR472" i="3" s="1"/>
  <c r="BH490" i="2"/>
  <c r="BI490" i="2" s="1"/>
  <c r="AS472" i="3" s="1"/>
  <c r="BJ490" i="2"/>
  <c r="BK490" i="2" s="1"/>
  <c r="AT472" i="3" s="1"/>
  <c r="BL490" i="2"/>
  <c r="BM490" i="2" s="1"/>
  <c r="AU472" i="3" s="1"/>
  <c r="BN490" i="2"/>
  <c r="BO490" i="2" s="1"/>
  <c r="AV472" i="3" s="1"/>
  <c r="BP490" i="2"/>
  <c r="BQ490" i="2" s="1"/>
  <c r="AW472" i="3" s="1"/>
  <c r="BF491" i="2"/>
  <c r="BG491" i="2" s="1"/>
  <c r="AR473" i="3" s="1"/>
  <c r="BH491" i="2"/>
  <c r="BI491" i="2" s="1"/>
  <c r="AS473" i="3" s="1"/>
  <c r="BJ491" i="2"/>
  <c r="BK491" i="2" s="1"/>
  <c r="AT473" i="3" s="1"/>
  <c r="BL491" i="2"/>
  <c r="BM491" i="2" s="1"/>
  <c r="AU473" i="3" s="1"/>
  <c r="BN491" i="2"/>
  <c r="BO491" i="2" s="1"/>
  <c r="AV473" i="3" s="1"/>
  <c r="BP491" i="2"/>
  <c r="BQ491" i="2" s="1"/>
  <c r="AW473" i="3" s="1"/>
  <c r="BF492" i="2"/>
  <c r="BG492" i="2" s="1"/>
  <c r="AR474" i="3" s="1"/>
  <c r="BH492" i="2"/>
  <c r="BI492" i="2" s="1"/>
  <c r="AS474" i="3" s="1"/>
  <c r="BJ492" i="2"/>
  <c r="BK492" i="2" s="1"/>
  <c r="AT474" i="3" s="1"/>
  <c r="BL492" i="2"/>
  <c r="BM492" i="2" s="1"/>
  <c r="AU474" i="3" s="1"/>
  <c r="BN492" i="2"/>
  <c r="BO492" i="2" s="1"/>
  <c r="AV474" i="3" s="1"/>
  <c r="BP492" i="2"/>
  <c r="BQ492" i="2" s="1"/>
  <c r="AW474" i="3" s="1"/>
  <c r="BF493" i="2"/>
  <c r="BG493" i="2" s="1"/>
  <c r="AR475" i="3" s="1"/>
  <c r="BH493" i="2"/>
  <c r="BI493" i="2" s="1"/>
  <c r="AS475" i="3" s="1"/>
  <c r="BJ493" i="2"/>
  <c r="BK493" i="2" s="1"/>
  <c r="AT475" i="3" s="1"/>
  <c r="BL493" i="2"/>
  <c r="BM493" i="2" s="1"/>
  <c r="AU475" i="3" s="1"/>
  <c r="BN493" i="2"/>
  <c r="BO493" i="2" s="1"/>
  <c r="AV475" i="3" s="1"/>
  <c r="BP493" i="2"/>
  <c r="BQ493" i="2" s="1"/>
  <c r="AW475" i="3" s="1"/>
  <c r="BF494" i="2"/>
  <c r="BG494" i="2" s="1"/>
  <c r="AR476" i="3" s="1"/>
  <c r="BH494" i="2"/>
  <c r="BI494" i="2" s="1"/>
  <c r="AS476" i="3" s="1"/>
  <c r="BJ494" i="2"/>
  <c r="BK494" i="2" s="1"/>
  <c r="AT476" i="3" s="1"/>
  <c r="BL494" i="2"/>
  <c r="BM494" i="2" s="1"/>
  <c r="AU476" i="3" s="1"/>
  <c r="BN494" i="2"/>
  <c r="BO494" i="2" s="1"/>
  <c r="AV476" i="3" s="1"/>
  <c r="BP494" i="2"/>
  <c r="BQ494" i="2" s="1"/>
  <c r="AW476" i="3" s="1"/>
  <c r="BF495" i="2"/>
  <c r="BG495" i="2" s="1"/>
  <c r="AR477" i="3" s="1"/>
  <c r="BH495" i="2"/>
  <c r="BI495" i="2" s="1"/>
  <c r="AS477" i="3" s="1"/>
  <c r="BJ495" i="2"/>
  <c r="BK495" i="2" s="1"/>
  <c r="AT477" i="3" s="1"/>
  <c r="BL495" i="2"/>
  <c r="BM495" i="2" s="1"/>
  <c r="AU477" i="3" s="1"/>
  <c r="BN495" i="2"/>
  <c r="BO495" i="2" s="1"/>
  <c r="AV477" i="3" s="1"/>
  <c r="BP495" i="2"/>
  <c r="BQ495" i="2" s="1"/>
  <c r="AW477" i="3" s="1"/>
  <c r="BF496" i="2"/>
  <c r="BG496" i="2" s="1"/>
  <c r="AR478" i="3" s="1"/>
  <c r="BH496" i="2"/>
  <c r="BI496" i="2" s="1"/>
  <c r="AS478" i="3" s="1"/>
  <c r="BJ496" i="2"/>
  <c r="BK496" i="2" s="1"/>
  <c r="AT478" i="3" s="1"/>
  <c r="BL496" i="2"/>
  <c r="BM496" i="2" s="1"/>
  <c r="AU478" i="3" s="1"/>
  <c r="BN496" i="2"/>
  <c r="BO496" i="2" s="1"/>
  <c r="AV478" i="3" s="1"/>
  <c r="BP496" i="2"/>
  <c r="BQ496" i="2" s="1"/>
  <c r="AW478" i="3" s="1"/>
  <c r="BF497" i="2"/>
  <c r="BG497" i="2" s="1"/>
  <c r="AR479" i="3" s="1"/>
  <c r="BH497" i="2"/>
  <c r="BI497" i="2" s="1"/>
  <c r="AS479" i="3" s="1"/>
  <c r="BJ497" i="2"/>
  <c r="BK497" i="2" s="1"/>
  <c r="AT479" i="3" s="1"/>
  <c r="BL497" i="2"/>
  <c r="BM497" i="2" s="1"/>
  <c r="AU479" i="3" s="1"/>
  <c r="BN497" i="2"/>
  <c r="BO497" i="2" s="1"/>
  <c r="AV479" i="3" s="1"/>
  <c r="BP497" i="2"/>
  <c r="BQ497" i="2" s="1"/>
  <c r="AW479" i="3" s="1"/>
  <c r="BF498" i="2"/>
  <c r="BG498" i="2" s="1"/>
  <c r="AR480" i="3" s="1"/>
  <c r="BH498" i="2"/>
  <c r="BI498" i="2" s="1"/>
  <c r="AS480" i="3" s="1"/>
  <c r="BJ498" i="2"/>
  <c r="BK498" i="2" s="1"/>
  <c r="AT480" i="3" s="1"/>
  <c r="BL498" i="2"/>
  <c r="BM498" i="2" s="1"/>
  <c r="AU480" i="3" s="1"/>
  <c r="BN498" i="2"/>
  <c r="BO498" i="2" s="1"/>
  <c r="AV480" i="3" s="1"/>
  <c r="BP498" i="2"/>
  <c r="BQ498" i="2" s="1"/>
  <c r="BF499" i="2"/>
  <c r="BG499" i="2" s="1"/>
  <c r="BH499" i="2"/>
  <c r="BI499" i="2" s="1"/>
  <c r="BJ499" i="2"/>
  <c r="BK499" i="2" s="1"/>
  <c r="BL499" i="2"/>
  <c r="BM499" i="2" s="1"/>
  <c r="BN499" i="2"/>
  <c r="BO499" i="2" s="1"/>
  <c r="BP499" i="2"/>
  <c r="BQ499" i="2" s="1"/>
  <c r="BF500" i="2"/>
  <c r="BG500" i="2" s="1"/>
  <c r="AR481" i="3" s="1"/>
  <c r="BH500" i="2"/>
  <c r="BI500" i="2" s="1"/>
  <c r="AS481" i="3" s="1"/>
  <c r="BJ500" i="2"/>
  <c r="BK500" i="2" s="1"/>
  <c r="AT481" i="3" s="1"/>
  <c r="BL500" i="2"/>
  <c r="BM500" i="2" s="1"/>
  <c r="AU481" i="3" s="1"/>
  <c r="BN500" i="2"/>
  <c r="BO500" i="2" s="1"/>
  <c r="AV481" i="3" s="1"/>
  <c r="BP500" i="2"/>
  <c r="BQ500" i="2" s="1"/>
  <c r="AW481" i="3" s="1"/>
  <c r="BF501" i="2"/>
  <c r="BG501" i="2" s="1"/>
  <c r="AR482" i="3" s="1"/>
  <c r="BH501" i="2"/>
  <c r="BI501" i="2" s="1"/>
  <c r="AS482" i="3" s="1"/>
  <c r="BJ501" i="2"/>
  <c r="BK501" i="2" s="1"/>
  <c r="AT482" i="3" s="1"/>
  <c r="BL501" i="2"/>
  <c r="BM501" i="2" s="1"/>
  <c r="AU482" i="3" s="1"/>
  <c r="BN501" i="2"/>
  <c r="BO501" i="2" s="1"/>
  <c r="AV482" i="3" s="1"/>
  <c r="BP501" i="2"/>
  <c r="BQ501" i="2" s="1"/>
  <c r="AW482" i="3" s="1"/>
  <c r="BF502" i="2"/>
  <c r="BG502" i="2" s="1"/>
  <c r="AR483" i="3" s="1"/>
  <c r="BH502" i="2"/>
  <c r="BI502" i="2" s="1"/>
  <c r="AS483" i="3" s="1"/>
  <c r="BJ502" i="2"/>
  <c r="BK502" i="2" s="1"/>
  <c r="AT483" i="3" s="1"/>
  <c r="BL502" i="2"/>
  <c r="BM502" i="2" s="1"/>
  <c r="AU483" i="3" s="1"/>
  <c r="BN502" i="2"/>
  <c r="BO502" i="2" s="1"/>
  <c r="AV483" i="3" s="1"/>
  <c r="BP502" i="2"/>
  <c r="BQ502" i="2" s="1"/>
  <c r="AW483" i="3" s="1"/>
  <c r="BF503" i="2"/>
  <c r="BG503" i="2" s="1"/>
  <c r="AR484" i="3" s="1"/>
  <c r="BH503" i="2"/>
  <c r="BI503" i="2" s="1"/>
  <c r="AS484" i="3" s="1"/>
  <c r="BJ503" i="2"/>
  <c r="BK503" i="2" s="1"/>
  <c r="AT484" i="3" s="1"/>
  <c r="BL503" i="2"/>
  <c r="BM503" i="2" s="1"/>
  <c r="AU484" i="3" s="1"/>
  <c r="BN503" i="2"/>
  <c r="BO503" i="2" s="1"/>
  <c r="AV484" i="3" s="1"/>
  <c r="BP503" i="2"/>
  <c r="BQ503" i="2" s="1"/>
  <c r="AW484" i="3" s="1"/>
  <c r="BF504" i="2"/>
  <c r="BG504" i="2" s="1"/>
  <c r="BH504" i="2"/>
  <c r="BI504" i="2" s="1"/>
  <c r="BJ504" i="2"/>
  <c r="BK504" i="2" s="1"/>
  <c r="BL504" i="2"/>
  <c r="BM504" i="2" s="1"/>
  <c r="BN504" i="2"/>
  <c r="BO504" i="2" s="1"/>
  <c r="BP504" i="2"/>
  <c r="BQ504" i="2" s="1"/>
  <c r="BF505" i="2"/>
  <c r="BG505" i="2" s="1"/>
  <c r="AR485" i="3" s="1"/>
  <c r="BH505" i="2"/>
  <c r="BI505" i="2" s="1"/>
  <c r="AS485" i="3" s="1"/>
  <c r="BJ505" i="2"/>
  <c r="BK505" i="2" s="1"/>
  <c r="AT485" i="3" s="1"/>
  <c r="BL505" i="2"/>
  <c r="BM505" i="2" s="1"/>
  <c r="AU485" i="3" s="1"/>
  <c r="BN505" i="2"/>
  <c r="BO505" i="2" s="1"/>
  <c r="AV485" i="3" s="1"/>
  <c r="BP505" i="2"/>
  <c r="BQ505" i="2" s="1"/>
  <c r="AW485" i="3" s="1"/>
  <c r="BF506" i="2"/>
  <c r="BG506" i="2" s="1"/>
  <c r="AR486" i="3" s="1"/>
  <c r="BH506" i="2"/>
  <c r="BI506" i="2" s="1"/>
  <c r="AS486" i="3" s="1"/>
  <c r="BJ506" i="2"/>
  <c r="BK506" i="2" s="1"/>
  <c r="AT486" i="3" s="1"/>
  <c r="BL506" i="2"/>
  <c r="BM506" i="2" s="1"/>
  <c r="AU486" i="3" s="1"/>
  <c r="BN506" i="2"/>
  <c r="BO506" i="2" s="1"/>
  <c r="AV486" i="3" s="1"/>
  <c r="BP506" i="2"/>
  <c r="BQ506" i="2" s="1"/>
  <c r="AW486" i="3" s="1"/>
  <c r="BF507" i="2"/>
  <c r="BG507" i="2" s="1"/>
  <c r="AR487" i="3" s="1"/>
  <c r="BH507" i="2"/>
  <c r="BI507" i="2" s="1"/>
  <c r="AS487" i="3" s="1"/>
  <c r="BJ507" i="2"/>
  <c r="BK507" i="2" s="1"/>
  <c r="AT487" i="3" s="1"/>
  <c r="BL507" i="2"/>
  <c r="BM507" i="2" s="1"/>
  <c r="AU487" i="3" s="1"/>
  <c r="BN507" i="2"/>
  <c r="BO507" i="2" s="1"/>
  <c r="AV487" i="3" s="1"/>
  <c r="BP507" i="2"/>
  <c r="BQ507" i="2" s="1"/>
  <c r="AW487" i="3" s="1"/>
  <c r="BF508" i="2"/>
  <c r="BG508" i="2" s="1"/>
  <c r="AR488" i="3" s="1"/>
  <c r="BH508" i="2"/>
  <c r="BI508" i="2" s="1"/>
  <c r="AS488" i="3" s="1"/>
  <c r="BJ508" i="2"/>
  <c r="BK508" i="2" s="1"/>
  <c r="AT488" i="3" s="1"/>
  <c r="BL508" i="2"/>
  <c r="BM508" i="2" s="1"/>
  <c r="AU488" i="3" s="1"/>
  <c r="BN508" i="2"/>
  <c r="BO508" i="2" s="1"/>
  <c r="AV488" i="3" s="1"/>
  <c r="BP508" i="2"/>
  <c r="BQ508" i="2" s="1"/>
  <c r="AW488" i="3" s="1"/>
  <c r="BF509" i="2"/>
  <c r="BG509" i="2" s="1"/>
  <c r="AR489" i="3" s="1"/>
  <c r="BH509" i="2"/>
  <c r="BI509" i="2" s="1"/>
  <c r="AS489" i="3" s="1"/>
  <c r="BJ509" i="2"/>
  <c r="BK509" i="2" s="1"/>
  <c r="AT489" i="3" s="1"/>
  <c r="BL509" i="2"/>
  <c r="BM509" i="2" s="1"/>
  <c r="AU489" i="3" s="1"/>
  <c r="BN509" i="2"/>
  <c r="BO509" i="2" s="1"/>
  <c r="AV489" i="3" s="1"/>
  <c r="BP509" i="2"/>
  <c r="BQ509" i="2" s="1"/>
  <c r="AW489" i="3" s="1"/>
  <c r="BF510" i="2"/>
  <c r="BG510" i="2" s="1"/>
  <c r="AR490" i="3" s="1"/>
  <c r="BH510" i="2"/>
  <c r="BI510" i="2" s="1"/>
  <c r="AS490" i="3" s="1"/>
  <c r="BJ510" i="2"/>
  <c r="BK510" i="2" s="1"/>
  <c r="AT490" i="3" s="1"/>
  <c r="BL510" i="2"/>
  <c r="BM510" i="2" s="1"/>
  <c r="AU490" i="3" s="1"/>
  <c r="BN510" i="2"/>
  <c r="BO510" i="2" s="1"/>
  <c r="AV490" i="3" s="1"/>
  <c r="BP510" i="2"/>
  <c r="BQ510" i="2" s="1"/>
  <c r="AW490" i="3" s="1"/>
  <c r="BF511" i="2"/>
  <c r="BG511" i="2" s="1"/>
  <c r="AR491" i="3" s="1"/>
  <c r="BH511" i="2"/>
  <c r="BI511" i="2" s="1"/>
  <c r="AS491" i="3" s="1"/>
  <c r="BJ511" i="2"/>
  <c r="BK511" i="2" s="1"/>
  <c r="AT491" i="3" s="1"/>
  <c r="BL511" i="2"/>
  <c r="BM511" i="2" s="1"/>
  <c r="AU491" i="3" s="1"/>
  <c r="BN511" i="2"/>
  <c r="BO511" i="2" s="1"/>
  <c r="AV491" i="3" s="1"/>
  <c r="BP511" i="2"/>
  <c r="BQ511" i="2" s="1"/>
  <c r="AW491" i="3" s="1"/>
  <c r="BF512" i="2"/>
  <c r="BG512" i="2" s="1"/>
  <c r="AR492" i="3" s="1"/>
  <c r="BH512" i="2"/>
  <c r="BI512" i="2" s="1"/>
  <c r="AS492" i="3" s="1"/>
  <c r="BJ512" i="2"/>
  <c r="BK512" i="2" s="1"/>
  <c r="AT492" i="3" s="1"/>
  <c r="BL512" i="2"/>
  <c r="BM512" i="2" s="1"/>
  <c r="AU492" i="3" s="1"/>
  <c r="BN512" i="2"/>
  <c r="BO512" i="2" s="1"/>
  <c r="AV492" i="3" s="1"/>
  <c r="BP512" i="2"/>
  <c r="BQ512" i="2" s="1"/>
  <c r="AW492" i="3" s="1"/>
  <c r="BF513" i="2"/>
  <c r="BG513" i="2" s="1"/>
  <c r="AR493" i="3" s="1"/>
  <c r="BH513" i="2"/>
  <c r="BI513" i="2" s="1"/>
  <c r="AS493" i="3" s="1"/>
  <c r="BJ513" i="2"/>
  <c r="BK513" i="2" s="1"/>
  <c r="AT493" i="3" s="1"/>
  <c r="BL513" i="2"/>
  <c r="BM513" i="2" s="1"/>
  <c r="AU493" i="3" s="1"/>
  <c r="BN513" i="2"/>
  <c r="BO513" i="2" s="1"/>
  <c r="AV493" i="3" s="1"/>
  <c r="BP513" i="2"/>
  <c r="BQ513" i="2" s="1"/>
  <c r="AW493" i="3" s="1"/>
  <c r="BF514" i="2"/>
  <c r="BG514" i="2" s="1"/>
  <c r="AR494" i="3" s="1"/>
  <c r="BH514" i="2"/>
  <c r="BI514" i="2" s="1"/>
  <c r="AS494" i="3" s="1"/>
  <c r="BJ514" i="2"/>
  <c r="BK514" i="2" s="1"/>
  <c r="AT494" i="3" s="1"/>
  <c r="BL514" i="2"/>
  <c r="BM514" i="2" s="1"/>
  <c r="AU494" i="3" s="1"/>
  <c r="BN514" i="2"/>
  <c r="BO514" i="2" s="1"/>
  <c r="AV494" i="3" s="1"/>
  <c r="BP514" i="2"/>
  <c r="BQ514" i="2" s="1"/>
  <c r="AW494" i="3" s="1"/>
  <c r="BF515" i="2"/>
  <c r="BG515" i="2" s="1"/>
  <c r="AR495" i="3" s="1"/>
  <c r="BH515" i="2"/>
  <c r="BI515" i="2" s="1"/>
  <c r="AS495" i="3" s="1"/>
  <c r="BJ515" i="2"/>
  <c r="BK515" i="2" s="1"/>
  <c r="AT495" i="3" s="1"/>
  <c r="BL515" i="2"/>
  <c r="BM515" i="2" s="1"/>
  <c r="AU495" i="3" s="1"/>
  <c r="BN515" i="2"/>
  <c r="BO515" i="2" s="1"/>
  <c r="AV495" i="3" s="1"/>
  <c r="BP515" i="2"/>
  <c r="BQ515" i="2" s="1"/>
  <c r="AW495" i="3" s="1"/>
  <c r="BF516" i="2"/>
  <c r="BG516" i="2" s="1"/>
  <c r="AR496" i="3" s="1"/>
  <c r="BH516" i="2"/>
  <c r="BI516" i="2" s="1"/>
  <c r="AS496" i="3" s="1"/>
  <c r="BJ516" i="2"/>
  <c r="BK516" i="2" s="1"/>
  <c r="AT496" i="3" s="1"/>
  <c r="BL516" i="2"/>
  <c r="BM516" i="2" s="1"/>
  <c r="AU496" i="3" s="1"/>
  <c r="BN516" i="2"/>
  <c r="BO516" i="2" s="1"/>
  <c r="AV496" i="3" s="1"/>
  <c r="BP516" i="2"/>
  <c r="BQ516" i="2" s="1"/>
  <c r="AW496" i="3" s="1"/>
  <c r="BF517" i="2"/>
  <c r="BG517" i="2" s="1"/>
  <c r="BH517" i="2"/>
  <c r="BI517" i="2" s="1"/>
  <c r="BJ517" i="2"/>
  <c r="BK517" i="2" s="1"/>
  <c r="BL517" i="2"/>
  <c r="BM517" i="2" s="1"/>
  <c r="BN517" i="2"/>
  <c r="BO517" i="2" s="1"/>
  <c r="BP517" i="2"/>
  <c r="BQ517" i="2" s="1"/>
  <c r="BF518" i="2"/>
  <c r="BG518" i="2" s="1"/>
  <c r="AR497" i="3" s="1"/>
  <c r="BH518" i="2"/>
  <c r="BI518" i="2" s="1"/>
  <c r="AS497" i="3" s="1"/>
  <c r="BJ518" i="2"/>
  <c r="BK518" i="2" s="1"/>
  <c r="AT497" i="3" s="1"/>
  <c r="BL518" i="2"/>
  <c r="BM518" i="2" s="1"/>
  <c r="AU497" i="3" s="1"/>
  <c r="BN518" i="2"/>
  <c r="BO518" i="2" s="1"/>
  <c r="AV497" i="3" s="1"/>
  <c r="BP518" i="2"/>
  <c r="BQ518" i="2" s="1"/>
  <c r="AW497" i="3" s="1"/>
  <c r="BF519" i="2"/>
  <c r="BG519" i="2" s="1"/>
  <c r="AR498" i="3" s="1"/>
  <c r="BH519" i="2"/>
  <c r="BI519" i="2" s="1"/>
  <c r="AS498" i="3" s="1"/>
  <c r="BJ519" i="2"/>
  <c r="BK519" i="2" s="1"/>
  <c r="AT498" i="3" s="1"/>
  <c r="BL519" i="2"/>
  <c r="BM519" i="2" s="1"/>
  <c r="AU498" i="3" s="1"/>
  <c r="BN519" i="2"/>
  <c r="BO519" i="2" s="1"/>
  <c r="AV498" i="3" s="1"/>
  <c r="BP519" i="2"/>
  <c r="BQ519" i="2" s="1"/>
  <c r="AW498" i="3" s="1"/>
  <c r="BF520" i="2"/>
  <c r="BG520" i="2" s="1"/>
  <c r="AR499" i="3" s="1"/>
  <c r="BH520" i="2"/>
  <c r="BI520" i="2" s="1"/>
  <c r="AS499" i="3" s="1"/>
  <c r="BJ520" i="2"/>
  <c r="BK520" i="2" s="1"/>
  <c r="AT499" i="3" s="1"/>
  <c r="BL520" i="2"/>
  <c r="BM520" i="2" s="1"/>
  <c r="AU499" i="3" s="1"/>
  <c r="BN520" i="2"/>
  <c r="BO520" i="2" s="1"/>
  <c r="AV499" i="3" s="1"/>
  <c r="BP520" i="2"/>
  <c r="BQ520" i="2" s="1"/>
  <c r="AW499" i="3" s="1"/>
  <c r="BF521" i="2"/>
  <c r="BG521" i="2" s="1"/>
  <c r="AR500" i="3" s="1"/>
  <c r="BH521" i="2"/>
  <c r="BI521" i="2" s="1"/>
  <c r="AS500" i="3" s="1"/>
  <c r="BJ521" i="2"/>
  <c r="BK521" i="2" s="1"/>
  <c r="AT500" i="3" s="1"/>
  <c r="BL521" i="2"/>
  <c r="BM521" i="2" s="1"/>
  <c r="AU500" i="3" s="1"/>
  <c r="BN521" i="2"/>
  <c r="BO521" i="2" s="1"/>
  <c r="AV500" i="3" s="1"/>
  <c r="BP521" i="2"/>
  <c r="BQ521" i="2" s="1"/>
  <c r="AW500" i="3" s="1"/>
  <c r="BF522" i="2"/>
  <c r="BG522" i="2" s="1"/>
  <c r="AR501" i="3" s="1"/>
  <c r="BH522" i="2"/>
  <c r="BI522" i="2" s="1"/>
  <c r="AS501" i="3" s="1"/>
  <c r="BJ522" i="2"/>
  <c r="BK522" i="2" s="1"/>
  <c r="AT501" i="3" s="1"/>
  <c r="BL522" i="2"/>
  <c r="BM522" i="2" s="1"/>
  <c r="AU501" i="3" s="1"/>
  <c r="BN522" i="2"/>
  <c r="BO522" i="2" s="1"/>
  <c r="AV501" i="3" s="1"/>
  <c r="BP522" i="2"/>
  <c r="BQ522" i="2" s="1"/>
  <c r="AW501" i="3" s="1"/>
  <c r="BF523" i="2"/>
  <c r="BG523" i="2" s="1"/>
  <c r="AR502" i="3" s="1"/>
  <c r="BH523" i="2"/>
  <c r="BI523" i="2" s="1"/>
  <c r="AS502" i="3" s="1"/>
  <c r="BJ523" i="2"/>
  <c r="BK523" i="2" s="1"/>
  <c r="AT502" i="3" s="1"/>
  <c r="BL523" i="2"/>
  <c r="BM523" i="2" s="1"/>
  <c r="AU502" i="3" s="1"/>
  <c r="BN523" i="2"/>
  <c r="BO523" i="2" s="1"/>
  <c r="AV502" i="3" s="1"/>
  <c r="BP523" i="2"/>
  <c r="BQ523" i="2" s="1"/>
  <c r="AW502" i="3" s="1"/>
  <c r="BF524" i="2"/>
  <c r="BG524" i="2" s="1"/>
  <c r="AR503" i="3" s="1"/>
  <c r="BH524" i="2"/>
  <c r="BI524" i="2" s="1"/>
  <c r="AS503" i="3" s="1"/>
  <c r="BJ524" i="2"/>
  <c r="BK524" i="2" s="1"/>
  <c r="AT503" i="3" s="1"/>
  <c r="BL524" i="2"/>
  <c r="BM524" i="2" s="1"/>
  <c r="AU503" i="3" s="1"/>
  <c r="BN524" i="2"/>
  <c r="BO524" i="2" s="1"/>
  <c r="AV503" i="3" s="1"/>
  <c r="BP524" i="2"/>
  <c r="BQ524" i="2" s="1"/>
  <c r="AW503" i="3" s="1"/>
  <c r="BF525" i="2"/>
  <c r="BG525" i="2" s="1"/>
  <c r="AR504" i="3" s="1"/>
  <c r="BH525" i="2"/>
  <c r="BI525" i="2" s="1"/>
  <c r="AS504" i="3" s="1"/>
  <c r="BJ525" i="2"/>
  <c r="BK525" i="2" s="1"/>
  <c r="AT504" i="3" s="1"/>
  <c r="BL525" i="2"/>
  <c r="BM525" i="2" s="1"/>
  <c r="AU504" i="3" s="1"/>
  <c r="BN525" i="2"/>
  <c r="BO525" i="2" s="1"/>
  <c r="AV504" i="3" s="1"/>
  <c r="BP525" i="2"/>
  <c r="BQ525" i="2" s="1"/>
  <c r="AW504" i="3" s="1"/>
  <c r="BF526" i="2"/>
  <c r="BG526" i="2" s="1"/>
  <c r="AR505" i="3" s="1"/>
  <c r="BH526" i="2"/>
  <c r="BI526" i="2" s="1"/>
  <c r="AS505" i="3" s="1"/>
  <c r="BJ526" i="2"/>
  <c r="BK526" i="2" s="1"/>
  <c r="AT505" i="3" s="1"/>
  <c r="BL526" i="2"/>
  <c r="BM526" i="2" s="1"/>
  <c r="AU505" i="3" s="1"/>
  <c r="BN526" i="2"/>
  <c r="BO526" i="2" s="1"/>
  <c r="AV505" i="3" s="1"/>
  <c r="BP526" i="2"/>
  <c r="BQ526" i="2" s="1"/>
  <c r="AW505" i="3" s="1"/>
  <c r="BF527" i="2"/>
  <c r="BG527" i="2" s="1"/>
  <c r="AR506" i="3" s="1"/>
  <c r="BH527" i="2"/>
  <c r="BI527" i="2" s="1"/>
  <c r="AS506" i="3" s="1"/>
  <c r="BJ527" i="2"/>
  <c r="BK527" i="2" s="1"/>
  <c r="AT506" i="3" s="1"/>
  <c r="BL527" i="2"/>
  <c r="BM527" i="2" s="1"/>
  <c r="AU506" i="3" s="1"/>
  <c r="BN527" i="2"/>
  <c r="BO527" i="2" s="1"/>
  <c r="AV506" i="3" s="1"/>
  <c r="BP527" i="2"/>
  <c r="BQ527" i="2" s="1"/>
  <c r="AW506" i="3" s="1"/>
  <c r="BF528" i="2"/>
  <c r="BG528" i="2" s="1"/>
  <c r="AR507" i="3" s="1"/>
  <c r="BH528" i="2"/>
  <c r="BI528" i="2" s="1"/>
  <c r="AS507" i="3" s="1"/>
  <c r="BJ528" i="2"/>
  <c r="BK528" i="2" s="1"/>
  <c r="AT507" i="3" s="1"/>
  <c r="BL528" i="2"/>
  <c r="BM528" i="2" s="1"/>
  <c r="AU507" i="3" s="1"/>
  <c r="BN528" i="2"/>
  <c r="BO528" i="2" s="1"/>
  <c r="AV507" i="3" s="1"/>
  <c r="BP528" i="2"/>
  <c r="BQ528" i="2" s="1"/>
  <c r="AW507" i="3" s="1"/>
  <c r="BF529" i="2"/>
  <c r="BG529" i="2" s="1"/>
  <c r="AR508" i="3" s="1"/>
  <c r="BH529" i="2"/>
  <c r="BI529" i="2" s="1"/>
  <c r="AS508" i="3" s="1"/>
  <c r="BJ529" i="2"/>
  <c r="BK529" i="2" s="1"/>
  <c r="AT508" i="3" s="1"/>
  <c r="BL529" i="2"/>
  <c r="BM529" i="2" s="1"/>
  <c r="AU508" i="3" s="1"/>
  <c r="BN529" i="2"/>
  <c r="BO529" i="2" s="1"/>
  <c r="AV508" i="3" s="1"/>
  <c r="BP529" i="2"/>
  <c r="BQ529" i="2" s="1"/>
  <c r="AW508" i="3" s="1"/>
  <c r="BF530" i="2"/>
  <c r="BG530" i="2" s="1"/>
  <c r="AR509" i="3" s="1"/>
  <c r="BH530" i="2"/>
  <c r="BI530" i="2" s="1"/>
  <c r="AS509" i="3" s="1"/>
  <c r="BJ530" i="2"/>
  <c r="BK530" i="2" s="1"/>
  <c r="AT509" i="3" s="1"/>
  <c r="BL530" i="2"/>
  <c r="BM530" i="2" s="1"/>
  <c r="BN530" i="2"/>
  <c r="BO530" i="2" s="1"/>
  <c r="AV509" i="3" s="1"/>
  <c r="BP530" i="2"/>
  <c r="BQ530" i="2" s="1"/>
  <c r="AW509" i="3" s="1"/>
  <c r="BF531" i="2"/>
  <c r="BG531" i="2" s="1"/>
  <c r="AR510" i="3" s="1"/>
  <c r="BH531" i="2"/>
  <c r="BI531" i="2" s="1"/>
  <c r="AS510" i="3" s="1"/>
  <c r="BJ531" i="2"/>
  <c r="BK531" i="2" s="1"/>
  <c r="AT510" i="3" s="1"/>
  <c r="BL531" i="2"/>
  <c r="BM531" i="2" s="1"/>
  <c r="AU510" i="3" s="1"/>
  <c r="BN531" i="2"/>
  <c r="BO531" i="2" s="1"/>
  <c r="AV510" i="3" s="1"/>
  <c r="BP531" i="2"/>
  <c r="BQ531" i="2" s="1"/>
  <c r="AW510" i="3" s="1"/>
  <c r="BF532" i="2"/>
  <c r="BG532" i="2" s="1"/>
  <c r="AR511" i="3" s="1"/>
  <c r="BH532" i="2"/>
  <c r="BI532" i="2" s="1"/>
  <c r="AS511" i="3" s="1"/>
  <c r="BJ532" i="2"/>
  <c r="BK532" i="2" s="1"/>
  <c r="AT511" i="3" s="1"/>
  <c r="BL532" i="2"/>
  <c r="BM532" i="2" s="1"/>
  <c r="AU511" i="3" s="1"/>
  <c r="BN532" i="2"/>
  <c r="BO532" i="2" s="1"/>
  <c r="AV511" i="3" s="1"/>
  <c r="BP532" i="2"/>
  <c r="BQ532" i="2" s="1"/>
  <c r="AW511" i="3" s="1"/>
  <c r="BF533" i="2"/>
  <c r="BG533" i="2" s="1"/>
  <c r="AR512" i="3" s="1"/>
  <c r="BH533" i="2"/>
  <c r="BI533" i="2" s="1"/>
  <c r="AS512" i="3" s="1"/>
  <c r="BJ533" i="2"/>
  <c r="BK533" i="2" s="1"/>
  <c r="AT512" i="3" s="1"/>
  <c r="BL533" i="2"/>
  <c r="BM533" i="2" s="1"/>
  <c r="AU512" i="3" s="1"/>
  <c r="BN533" i="2"/>
  <c r="BO533" i="2" s="1"/>
  <c r="AV512" i="3" s="1"/>
  <c r="BP533" i="2"/>
  <c r="BQ533" i="2" s="1"/>
  <c r="AW512" i="3" s="1"/>
  <c r="BF534" i="2"/>
  <c r="BG534" i="2" s="1"/>
  <c r="AR513" i="3" s="1"/>
  <c r="BH534" i="2"/>
  <c r="BI534" i="2" s="1"/>
  <c r="AS513" i="3" s="1"/>
  <c r="BJ534" i="2"/>
  <c r="BK534" i="2" s="1"/>
  <c r="AT513" i="3" s="1"/>
  <c r="BL534" i="2"/>
  <c r="BM534" i="2" s="1"/>
  <c r="AU513" i="3" s="1"/>
  <c r="BN534" i="2"/>
  <c r="BO534" i="2" s="1"/>
  <c r="AV513" i="3" s="1"/>
  <c r="BP534" i="2"/>
  <c r="BQ534" i="2" s="1"/>
  <c r="AW513" i="3" s="1"/>
  <c r="BF535" i="2"/>
  <c r="BG535" i="2" s="1"/>
  <c r="AR514" i="3" s="1"/>
  <c r="BH535" i="2"/>
  <c r="BI535" i="2" s="1"/>
  <c r="AS514" i="3" s="1"/>
  <c r="BJ535" i="2"/>
  <c r="BK535" i="2" s="1"/>
  <c r="AT514" i="3" s="1"/>
  <c r="BL535" i="2"/>
  <c r="BM535" i="2" s="1"/>
  <c r="AU514" i="3" s="1"/>
  <c r="BN535" i="2"/>
  <c r="BO535" i="2" s="1"/>
  <c r="AV514" i="3" s="1"/>
  <c r="BP535" i="2"/>
  <c r="BQ535" i="2" s="1"/>
  <c r="AW514" i="3" s="1"/>
  <c r="BF536" i="2"/>
  <c r="BG536" i="2" s="1"/>
  <c r="AR515" i="3" s="1"/>
  <c r="BH536" i="2"/>
  <c r="BI536" i="2" s="1"/>
  <c r="AS515" i="3" s="1"/>
  <c r="BJ536" i="2"/>
  <c r="BK536" i="2" s="1"/>
  <c r="AT515" i="3" s="1"/>
  <c r="BL536" i="2"/>
  <c r="BM536" i="2" s="1"/>
  <c r="AU515" i="3" s="1"/>
  <c r="BN536" i="2"/>
  <c r="BO536" i="2" s="1"/>
  <c r="AV515" i="3" s="1"/>
  <c r="BP536" i="2"/>
  <c r="BQ536" i="2" s="1"/>
  <c r="AW515" i="3" s="1"/>
  <c r="BF537" i="2"/>
  <c r="BG537" i="2" s="1"/>
  <c r="AR516" i="3" s="1"/>
  <c r="BH537" i="2"/>
  <c r="BI537" i="2" s="1"/>
  <c r="AS516" i="3" s="1"/>
  <c r="BJ537" i="2"/>
  <c r="BK537" i="2" s="1"/>
  <c r="AT516" i="3" s="1"/>
  <c r="BL537" i="2"/>
  <c r="BM537" i="2" s="1"/>
  <c r="AU516" i="3" s="1"/>
  <c r="BN537" i="2"/>
  <c r="BO537" i="2" s="1"/>
  <c r="AV516" i="3" s="1"/>
  <c r="BP537" i="2"/>
  <c r="BQ537" i="2" s="1"/>
  <c r="AW516" i="3" s="1"/>
  <c r="BF538" i="2"/>
  <c r="BG538" i="2" s="1"/>
  <c r="AR517" i="3" s="1"/>
  <c r="BH538" i="2"/>
  <c r="BI538" i="2" s="1"/>
  <c r="AS517" i="3" s="1"/>
  <c r="BJ538" i="2"/>
  <c r="BK538" i="2" s="1"/>
  <c r="AT517" i="3" s="1"/>
  <c r="BL538" i="2"/>
  <c r="BM538" i="2" s="1"/>
  <c r="AU517" i="3" s="1"/>
  <c r="BN538" i="2"/>
  <c r="BO538" i="2" s="1"/>
  <c r="AV517" i="3" s="1"/>
  <c r="BP538" i="2"/>
  <c r="BQ538" i="2" s="1"/>
  <c r="AW517" i="3" s="1"/>
  <c r="BF539" i="2"/>
  <c r="BG539" i="2" s="1"/>
  <c r="AR518" i="3" s="1"/>
  <c r="BH539" i="2"/>
  <c r="BI539" i="2" s="1"/>
  <c r="AS518" i="3" s="1"/>
  <c r="BJ539" i="2"/>
  <c r="BK539" i="2" s="1"/>
  <c r="AT518" i="3" s="1"/>
  <c r="BL539" i="2"/>
  <c r="BM539" i="2" s="1"/>
  <c r="AU518" i="3" s="1"/>
  <c r="BN539" i="2"/>
  <c r="BO539" i="2" s="1"/>
  <c r="AV518" i="3" s="1"/>
  <c r="BP539" i="2"/>
  <c r="BQ539" i="2" s="1"/>
  <c r="AW518" i="3" s="1"/>
  <c r="BF540" i="2"/>
  <c r="BG540" i="2" s="1"/>
  <c r="AR519" i="3" s="1"/>
  <c r="BH540" i="2"/>
  <c r="BI540" i="2" s="1"/>
  <c r="AS519" i="3" s="1"/>
  <c r="BJ540" i="2"/>
  <c r="BK540" i="2" s="1"/>
  <c r="AT519" i="3" s="1"/>
  <c r="BL540" i="2"/>
  <c r="BM540" i="2" s="1"/>
  <c r="AU519" i="3" s="1"/>
  <c r="BN540" i="2"/>
  <c r="BO540" i="2" s="1"/>
  <c r="AV519" i="3" s="1"/>
  <c r="BP540" i="2"/>
  <c r="BQ540" i="2" s="1"/>
  <c r="AW519" i="3" s="1"/>
  <c r="BF541" i="2"/>
  <c r="BG541" i="2" s="1"/>
  <c r="AR520" i="3" s="1"/>
  <c r="BH541" i="2"/>
  <c r="BI541" i="2" s="1"/>
  <c r="AS520" i="3" s="1"/>
  <c r="BJ541" i="2"/>
  <c r="BK541" i="2" s="1"/>
  <c r="AT520" i="3" s="1"/>
  <c r="BL541" i="2"/>
  <c r="BM541" i="2" s="1"/>
  <c r="AU520" i="3" s="1"/>
  <c r="BN541" i="2"/>
  <c r="BO541" i="2" s="1"/>
  <c r="AV520" i="3" s="1"/>
  <c r="BP541" i="2"/>
  <c r="BQ541" i="2" s="1"/>
  <c r="AW520" i="3" s="1"/>
  <c r="BF542" i="2"/>
  <c r="BG542" i="2" s="1"/>
  <c r="BH542" i="2"/>
  <c r="BI542" i="2" s="1"/>
  <c r="BJ542" i="2"/>
  <c r="BK542" i="2" s="1"/>
  <c r="BL542" i="2"/>
  <c r="BM542" i="2" s="1"/>
  <c r="BN542" i="2"/>
  <c r="BO542" i="2" s="1"/>
  <c r="BP542" i="2"/>
  <c r="BQ542" i="2" s="1"/>
  <c r="BF543" i="2"/>
  <c r="BG543" i="2" s="1"/>
  <c r="AR521" i="3" s="1"/>
  <c r="BH543" i="2"/>
  <c r="BI543" i="2" s="1"/>
  <c r="AS521" i="3" s="1"/>
  <c r="BJ543" i="2"/>
  <c r="BK543" i="2" s="1"/>
  <c r="AT521" i="3" s="1"/>
  <c r="BL543" i="2"/>
  <c r="BM543" i="2" s="1"/>
  <c r="BN543" i="2"/>
  <c r="BO543" i="2" s="1"/>
  <c r="AV521" i="3" s="1"/>
  <c r="BP543" i="2"/>
  <c r="BQ543" i="2" s="1"/>
  <c r="AW521" i="3" s="1"/>
  <c r="BF544" i="2"/>
  <c r="BG544" i="2" s="1"/>
  <c r="AR522" i="3" s="1"/>
  <c r="BH544" i="2"/>
  <c r="BI544" i="2" s="1"/>
  <c r="AS522" i="3" s="1"/>
  <c r="BJ544" i="2"/>
  <c r="BK544" i="2" s="1"/>
  <c r="AT522" i="3" s="1"/>
  <c r="BL544" i="2"/>
  <c r="BM544" i="2" s="1"/>
  <c r="AU522" i="3" s="1"/>
  <c r="BN544" i="2"/>
  <c r="BO544" i="2" s="1"/>
  <c r="AV522" i="3" s="1"/>
  <c r="BP544" i="2"/>
  <c r="BQ544" i="2" s="1"/>
  <c r="AW522" i="3" s="1"/>
  <c r="BF545" i="2"/>
  <c r="BG545" i="2" s="1"/>
  <c r="BH545" i="2"/>
  <c r="BI545" i="2" s="1"/>
  <c r="BJ545" i="2"/>
  <c r="BK545" i="2" s="1"/>
  <c r="BL545" i="2"/>
  <c r="BM545" i="2" s="1"/>
  <c r="BN545" i="2"/>
  <c r="BO545" i="2" s="1"/>
  <c r="BP545" i="2"/>
  <c r="BQ545" i="2" s="1"/>
  <c r="BF546" i="2"/>
  <c r="BG546" i="2" s="1"/>
  <c r="AR523" i="3" s="1"/>
  <c r="BH546" i="2"/>
  <c r="BI546" i="2" s="1"/>
  <c r="AS523" i="3" s="1"/>
  <c r="BJ546" i="2"/>
  <c r="BK546" i="2" s="1"/>
  <c r="AT523" i="3" s="1"/>
  <c r="BL546" i="2"/>
  <c r="BM546" i="2" s="1"/>
  <c r="AU523" i="3" s="1"/>
  <c r="BN546" i="2"/>
  <c r="BO546" i="2" s="1"/>
  <c r="AV523" i="3" s="1"/>
  <c r="BP546" i="2"/>
  <c r="BQ546" i="2" s="1"/>
  <c r="AW523" i="3" s="1"/>
  <c r="BF547" i="2"/>
  <c r="BG547" i="2" s="1"/>
  <c r="AR524" i="3" s="1"/>
  <c r="BH547" i="2"/>
  <c r="BI547" i="2" s="1"/>
  <c r="AS524" i="3" s="1"/>
  <c r="BJ547" i="2"/>
  <c r="BK547" i="2" s="1"/>
  <c r="AT524" i="3" s="1"/>
  <c r="BL547" i="2"/>
  <c r="BM547" i="2" s="1"/>
  <c r="AU524" i="3" s="1"/>
  <c r="BN547" i="2"/>
  <c r="BO547" i="2" s="1"/>
  <c r="AV524" i="3" s="1"/>
  <c r="BP547" i="2"/>
  <c r="BQ547" i="2" s="1"/>
  <c r="AW524" i="3" s="1"/>
  <c r="BF548" i="2"/>
  <c r="BG548" i="2" s="1"/>
  <c r="AR525" i="3" s="1"/>
  <c r="BH548" i="2"/>
  <c r="BI548" i="2" s="1"/>
  <c r="AS525" i="3" s="1"/>
  <c r="BJ548" i="2"/>
  <c r="BK548" i="2" s="1"/>
  <c r="AT525" i="3" s="1"/>
  <c r="BL548" i="2"/>
  <c r="BM548" i="2" s="1"/>
  <c r="AU525" i="3" s="1"/>
  <c r="BN548" i="2"/>
  <c r="BO548" i="2" s="1"/>
  <c r="AV525" i="3" s="1"/>
  <c r="BP548" i="2"/>
  <c r="BQ548" i="2" s="1"/>
  <c r="AW525" i="3" s="1"/>
  <c r="BF549" i="2"/>
  <c r="BG549" i="2" s="1"/>
  <c r="AR526" i="3" s="1"/>
  <c r="BH549" i="2"/>
  <c r="BI549" i="2" s="1"/>
  <c r="AS526" i="3" s="1"/>
  <c r="BJ549" i="2"/>
  <c r="BK549" i="2" s="1"/>
  <c r="AT526" i="3" s="1"/>
  <c r="BL549" i="2"/>
  <c r="BM549" i="2" s="1"/>
  <c r="AU526" i="3" s="1"/>
  <c r="BN549" i="2"/>
  <c r="BO549" i="2" s="1"/>
  <c r="AV526" i="3" s="1"/>
  <c r="BP549" i="2"/>
  <c r="BQ549" i="2" s="1"/>
  <c r="AW526" i="3" s="1"/>
  <c r="BF550" i="2"/>
  <c r="BG550" i="2" s="1"/>
  <c r="AR527" i="3" s="1"/>
  <c r="BH550" i="2"/>
  <c r="BI550" i="2" s="1"/>
  <c r="AS527" i="3" s="1"/>
  <c r="BJ550" i="2"/>
  <c r="BK550" i="2" s="1"/>
  <c r="AT527" i="3" s="1"/>
  <c r="BL550" i="2"/>
  <c r="BM550" i="2" s="1"/>
  <c r="AU527" i="3" s="1"/>
  <c r="BN550" i="2"/>
  <c r="BO550" i="2" s="1"/>
  <c r="AV527" i="3" s="1"/>
  <c r="BP550" i="2"/>
  <c r="BQ550" i="2" s="1"/>
  <c r="AW527" i="3" s="1"/>
  <c r="BF551" i="2"/>
  <c r="BG551" i="2" s="1"/>
  <c r="AR528" i="3" s="1"/>
  <c r="BH551" i="2"/>
  <c r="BI551" i="2" s="1"/>
  <c r="AS528" i="3" s="1"/>
  <c r="BJ551" i="2"/>
  <c r="BK551" i="2" s="1"/>
  <c r="AT528" i="3" s="1"/>
  <c r="BL551" i="2"/>
  <c r="BM551" i="2" s="1"/>
  <c r="AU528" i="3" s="1"/>
  <c r="BN551" i="2"/>
  <c r="BO551" i="2" s="1"/>
  <c r="AV528" i="3" s="1"/>
  <c r="BP551" i="2"/>
  <c r="BQ551" i="2" s="1"/>
  <c r="AW528" i="3" s="1"/>
  <c r="BF552" i="2"/>
  <c r="BG552" i="2" s="1"/>
  <c r="AR529" i="3" s="1"/>
  <c r="BH552" i="2"/>
  <c r="BI552" i="2" s="1"/>
  <c r="AS529" i="3" s="1"/>
  <c r="BJ552" i="2"/>
  <c r="BK552" i="2" s="1"/>
  <c r="AT529" i="3" s="1"/>
  <c r="BL552" i="2"/>
  <c r="BM552" i="2" s="1"/>
  <c r="BN552" i="2"/>
  <c r="BO552" i="2" s="1"/>
  <c r="AV529" i="3" s="1"/>
  <c r="BP552" i="2"/>
  <c r="BQ552" i="2" s="1"/>
  <c r="BF553" i="2"/>
  <c r="BG553" i="2" s="1"/>
  <c r="AR530" i="3" s="1"/>
  <c r="BH553" i="2"/>
  <c r="BI553" i="2" s="1"/>
  <c r="AS530" i="3" s="1"/>
  <c r="BJ553" i="2"/>
  <c r="BK553" i="2" s="1"/>
  <c r="AT530" i="3" s="1"/>
  <c r="BL553" i="2"/>
  <c r="BM553" i="2" s="1"/>
  <c r="AU530" i="3" s="1"/>
  <c r="BN553" i="2"/>
  <c r="BO553" i="2" s="1"/>
  <c r="AV530" i="3" s="1"/>
  <c r="BP553" i="2"/>
  <c r="BQ553" i="2" s="1"/>
  <c r="AW530" i="3" s="1"/>
  <c r="BF554" i="2"/>
  <c r="BG554" i="2" s="1"/>
  <c r="AR531" i="3" s="1"/>
  <c r="BH554" i="2"/>
  <c r="BI554" i="2" s="1"/>
  <c r="AS531" i="3" s="1"/>
  <c r="BJ554" i="2"/>
  <c r="BK554" i="2" s="1"/>
  <c r="AT531" i="3" s="1"/>
  <c r="BL554" i="2"/>
  <c r="BM554" i="2" s="1"/>
  <c r="AU531" i="3" s="1"/>
  <c r="BN554" i="2"/>
  <c r="BO554" i="2" s="1"/>
  <c r="AV531" i="3" s="1"/>
  <c r="BP554" i="2"/>
  <c r="BQ554" i="2" s="1"/>
  <c r="AW531" i="3" s="1"/>
  <c r="BF555" i="2"/>
  <c r="BG555" i="2" s="1"/>
  <c r="AR532" i="3" s="1"/>
  <c r="BH555" i="2"/>
  <c r="BI555" i="2" s="1"/>
  <c r="AS532" i="3" s="1"/>
  <c r="BJ555" i="2"/>
  <c r="BK555" i="2" s="1"/>
  <c r="AT532" i="3" s="1"/>
  <c r="BL555" i="2"/>
  <c r="BM555" i="2" s="1"/>
  <c r="AU532" i="3" s="1"/>
  <c r="BN555" i="2"/>
  <c r="BO555" i="2" s="1"/>
  <c r="AV532" i="3" s="1"/>
  <c r="BP555" i="2"/>
  <c r="BQ555" i="2" s="1"/>
  <c r="AW532" i="3" s="1"/>
  <c r="BF556" i="2"/>
  <c r="BG556" i="2" s="1"/>
  <c r="AR533" i="3" s="1"/>
  <c r="BH556" i="2"/>
  <c r="BI556" i="2" s="1"/>
  <c r="AS533" i="3" s="1"/>
  <c r="BJ556" i="2"/>
  <c r="BK556" i="2" s="1"/>
  <c r="AT533" i="3" s="1"/>
  <c r="BL556" i="2"/>
  <c r="BM556" i="2" s="1"/>
  <c r="BN556" i="2"/>
  <c r="BO556" i="2" s="1"/>
  <c r="AV533" i="3" s="1"/>
  <c r="BP556" i="2"/>
  <c r="BQ556" i="2" s="1"/>
  <c r="AW533" i="3" s="1"/>
  <c r="BF557" i="2"/>
  <c r="BG557" i="2" s="1"/>
  <c r="AR534" i="3" s="1"/>
  <c r="BH557" i="2"/>
  <c r="BI557" i="2" s="1"/>
  <c r="AS534" i="3" s="1"/>
  <c r="BJ557" i="2"/>
  <c r="BK557" i="2" s="1"/>
  <c r="AT534" i="3" s="1"/>
  <c r="BL557" i="2"/>
  <c r="BM557" i="2" s="1"/>
  <c r="AU534" i="3" s="1"/>
  <c r="BN557" i="2"/>
  <c r="BO557" i="2" s="1"/>
  <c r="AV534" i="3" s="1"/>
  <c r="BP557" i="2"/>
  <c r="BQ557" i="2" s="1"/>
  <c r="AW534" i="3" s="1"/>
  <c r="BF558" i="2"/>
  <c r="BG558" i="2" s="1"/>
  <c r="AR535" i="3" s="1"/>
  <c r="BH558" i="2"/>
  <c r="BI558" i="2" s="1"/>
  <c r="AS535" i="3" s="1"/>
  <c r="BJ558" i="2"/>
  <c r="BK558" i="2" s="1"/>
  <c r="AT535" i="3" s="1"/>
  <c r="BL558" i="2"/>
  <c r="BM558" i="2" s="1"/>
  <c r="BN558" i="2"/>
  <c r="BO558" i="2" s="1"/>
  <c r="AV535" i="3" s="1"/>
  <c r="BP558" i="2"/>
  <c r="BQ558" i="2" s="1"/>
  <c r="AW535" i="3" s="1"/>
  <c r="BF559" i="2"/>
  <c r="BG559" i="2" s="1"/>
  <c r="AR536" i="3" s="1"/>
  <c r="BH559" i="2"/>
  <c r="BI559" i="2" s="1"/>
  <c r="AS536" i="3" s="1"/>
  <c r="BJ559" i="2"/>
  <c r="BK559" i="2" s="1"/>
  <c r="AT536" i="3" s="1"/>
  <c r="BL559" i="2"/>
  <c r="BM559" i="2" s="1"/>
  <c r="AU536" i="3" s="1"/>
  <c r="BN559" i="2"/>
  <c r="BO559" i="2" s="1"/>
  <c r="AV536" i="3" s="1"/>
  <c r="BP559" i="2"/>
  <c r="BQ559" i="2" s="1"/>
  <c r="BF560" i="2"/>
  <c r="BG560" i="2" s="1"/>
  <c r="AR537" i="3" s="1"/>
  <c r="BH560" i="2"/>
  <c r="BI560" i="2" s="1"/>
  <c r="AS537" i="3" s="1"/>
  <c r="BJ560" i="2"/>
  <c r="BK560" i="2" s="1"/>
  <c r="AT537" i="3" s="1"/>
  <c r="BL560" i="2"/>
  <c r="BM560" i="2" s="1"/>
  <c r="AU537" i="3" s="1"/>
  <c r="BN560" i="2"/>
  <c r="BO560" i="2" s="1"/>
  <c r="AV537" i="3" s="1"/>
  <c r="BP560" i="2"/>
  <c r="BQ560" i="2" s="1"/>
  <c r="AW537" i="3" s="1"/>
  <c r="BF561" i="2"/>
  <c r="BG561" i="2" s="1"/>
  <c r="AR538" i="3" s="1"/>
  <c r="BH561" i="2"/>
  <c r="BI561" i="2" s="1"/>
  <c r="AS538" i="3" s="1"/>
  <c r="BJ561" i="2"/>
  <c r="BK561" i="2" s="1"/>
  <c r="AT538" i="3" s="1"/>
  <c r="BL561" i="2"/>
  <c r="BM561" i="2" s="1"/>
  <c r="AU538" i="3" s="1"/>
  <c r="BN561" i="2"/>
  <c r="BO561" i="2" s="1"/>
  <c r="AV538" i="3" s="1"/>
  <c r="BP561" i="2"/>
  <c r="BQ561" i="2" s="1"/>
  <c r="AW538" i="3" s="1"/>
  <c r="BF562" i="2"/>
  <c r="BG562" i="2" s="1"/>
  <c r="AR539" i="3" s="1"/>
  <c r="BH562" i="2"/>
  <c r="BI562" i="2" s="1"/>
  <c r="AS539" i="3" s="1"/>
  <c r="BJ562" i="2"/>
  <c r="BK562" i="2" s="1"/>
  <c r="AT539" i="3" s="1"/>
  <c r="BL562" i="2"/>
  <c r="BM562" i="2" s="1"/>
  <c r="AU539" i="3" s="1"/>
  <c r="BN562" i="2"/>
  <c r="BO562" i="2" s="1"/>
  <c r="AV539" i="3" s="1"/>
  <c r="BP562" i="2"/>
  <c r="BQ562" i="2" s="1"/>
  <c r="AW539" i="3" s="1"/>
  <c r="BF563" i="2"/>
  <c r="BG563" i="2" s="1"/>
  <c r="AR540" i="3" s="1"/>
  <c r="BH563" i="2"/>
  <c r="BI563" i="2" s="1"/>
  <c r="AS540" i="3" s="1"/>
  <c r="BJ563" i="2"/>
  <c r="BK563" i="2" s="1"/>
  <c r="AT540" i="3" s="1"/>
  <c r="BL563" i="2"/>
  <c r="BM563" i="2" s="1"/>
  <c r="BN563" i="2"/>
  <c r="BO563" i="2" s="1"/>
  <c r="AV540" i="3" s="1"/>
  <c r="BP563" i="2"/>
  <c r="BQ563" i="2" s="1"/>
  <c r="AW540" i="3" s="1"/>
  <c r="BF564" i="2"/>
  <c r="BG564" i="2" s="1"/>
  <c r="AR541" i="3" s="1"/>
  <c r="BH564" i="2"/>
  <c r="BI564" i="2" s="1"/>
  <c r="AS541" i="3" s="1"/>
  <c r="BJ564" i="2"/>
  <c r="BK564" i="2" s="1"/>
  <c r="AT541" i="3" s="1"/>
  <c r="BL564" i="2"/>
  <c r="BM564" i="2" s="1"/>
  <c r="BN564" i="2"/>
  <c r="BO564" i="2" s="1"/>
  <c r="AV541" i="3" s="1"/>
  <c r="BP564" i="2"/>
  <c r="BQ564" i="2" s="1"/>
  <c r="AW541" i="3" s="1"/>
  <c r="BF565" i="2"/>
  <c r="BG565" i="2" s="1"/>
  <c r="AR542" i="3" s="1"/>
  <c r="BH565" i="2"/>
  <c r="BI565" i="2" s="1"/>
  <c r="AS542" i="3" s="1"/>
  <c r="BJ565" i="2"/>
  <c r="BK565" i="2" s="1"/>
  <c r="AT542" i="3" s="1"/>
  <c r="BL565" i="2"/>
  <c r="BM565" i="2" s="1"/>
  <c r="AU542" i="3" s="1"/>
  <c r="BN565" i="2"/>
  <c r="BO565" i="2" s="1"/>
  <c r="AV542" i="3" s="1"/>
  <c r="BP565" i="2"/>
  <c r="BQ565" i="2" s="1"/>
  <c r="AW542" i="3" s="1"/>
  <c r="BF566" i="2"/>
  <c r="BG566" i="2" s="1"/>
  <c r="AR543" i="3" s="1"/>
  <c r="BH566" i="2"/>
  <c r="BI566" i="2" s="1"/>
  <c r="AS543" i="3" s="1"/>
  <c r="BJ566" i="2"/>
  <c r="BK566" i="2" s="1"/>
  <c r="AT543" i="3" s="1"/>
  <c r="BL566" i="2"/>
  <c r="BM566" i="2" s="1"/>
  <c r="AU543" i="3" s="1"/>
  <c r="BN566" i="2"/>
  <c r="BO566" i="2" s="1"/>
  <c r="AV543" i="3" s="1"/>
  <c r="BP566" i="2"/>
  <c r="BQ566" i="2" s="1"/>
  <c r="AW543" i="3" s="1"/>
  <c r="BF567" i="2"/>
  <c r="BG567" i="2" s="1"/>
  <c r="AR544" i="3" s="1"/>
  <c r="BH567" i="2"/>
  <c r="BI567" i="2" s="1"/>
  <c r="AS544" i="3" s="1"/>
  <c r="BJ567" i="2"/>
  <c r="BK567" i="2" s="1"/>
  <c r="AT544" i="3" s="1"/>
  <c r="BL567" i="2"/>
  <c r="BM567" i="2" s="1"/>
  <c r="AU544" i="3" s="1"/>
  <c r="BN567" i="2"/>
  <c r="BO567" i="2" s="1"/>
  <c r="AV544" i="3" s="1"/>
  <c r="BP567" i="2"/>
  <c r="BQ567" i="2" s="1"/>
  <c r="BF568" i="2"/>
  <c r="BG568" i="2" s="1"/>
  <c r="AR545" i="3" s="1"/>
  <c r="BH568" i="2"/>
  <c r="BI568" i="2" s="1"/>
  <c r="AS545" i="3" s="1"/>
  <c r="BJ568" i="2"/>
  <c r="BK568" i="2" s="1"/>
  <c r="AT545" i="3" s="1"/>
  <c r="BL568" i="2"/>
  <c r="BM568" i="2" s="1"/>
  <c r="AU545" i="3" s="1"/>
  <c r="BN568" i="2"/>
  <c r="BO568" i="2" s="1"/>
  <c r="AV545" i="3" s="1"/>
  <c r="BP568" i="2"/>
  <c r="BQ568" i="2" s="1"/>
  <c r="AW545" i="3" s="1"/>
  <c r="BF569" i="2"/>
  <c r="BG569" i="2" s="1"/>
  <c r="AR546" i="3" s="1"/>
  <c r="BH569" i="2"/>
  <c r="BI569" i="2" s="1"/>
  <c r="AS546" i="3" s="1"/>
  <c r="BJ569" i="2"/>
  <c r="BK569" i="2" s="1"/>
  <c r="AT546" i="3" s="1"/>
  <c r="BL569" i="2"/>
  <c r="BM569" i="2" s="1"/>
  <c r="AU546" i="3" s="1"/>
  <c r="BN569" i="2"/>
  <c r="BO569" i="2" s="1"/>
  <c r="AV546" i="3" s="1"/>
  <c r="BP569" i="2"/>
  <c r="BQ569" i="2" s="1"/>
  <c r="AW546" i="3" s="1"/>
  <c r="BF570" i="2"/>
  <c r="BG570" i="2" s="1"/>
  <c r="AR547" i="3" s="1"/>
  <c r="BH570" i="2"/>
  <c r="BI570" i="2" s="1"/>
  <c r="AS547" i="3" s="1"/>
  <c r="BJ570" i="2"/>
  <c r="BK570" i="2" s="1"/>
  <c r="AT547" i="3" s="1"/>
  <c r="BL570" i="2"/>
  <c r="BM570" i="2" s="1"/>
  <c r="AU547" i="3" s="1"/>
  <c r="BN570" i="2"/>
  <c r="BO570" i="2" s="1"/>
  <c r="AV547" i="3" s="1"/>
  <c r="BP570" i="2"/>
  <c r="BQ570" i="2" s="1"/>
  <c r="AW547" i="3" s="1"/>
  <c r="BF571" i="2"/>
  <c r="BG571" i="2" s="1"/>
  <c r="AR548" i="3" s="1"/>
  <c r="BH571" i="2"/>
  <c r="BI571" i="2" s="1"/>
  <c r="AS548" i="3" s="1"/>
  <c r="BJ571" i="2"/>
  <c r="BK571" i="2" s="1"/>
  <c r="AT548" i="3" s="1"/>
  <c r="BL571" i="2"/>
  <c r="BM571" i="2" s="1"/>
  <c r="AU548" i="3" s="1"/>
  <c r="BN571" i="2"/>
  <c r="BO571" i="2" s="1"/>
  <c r="AV548" i="3" s="1"/>
  <c r="BP571" i="2"/>
  <c r="BQ571" i="2" s="1"/>
  <c r="AW548" i="3" s="1"/>
  <c r="BF572" i="2"/>
  <c r="BG572" i="2" s="1"/>
  <c r="AR549" i="3" s="1"/>
  <c r="BH572" i="2"/>
  <c r="BI572" i="2" s="1"/>
  <c r="AS549" i="3" s="1"/>
  <c r="BJ572" i="2"/>
  <c r="BK572" i="2" s="1"/>
  <c r="AT549" i="3" s="1"/>
  <c r="BL572" i="2"/>
  <c r="BM572" i="2" s="1"/>
  <c r="AU549" i="3" s="1"/>
  <c r="BN572" i="2"/>
  <c r="BO572" i="2" s="1"/>
  <c r="AV549" i="3" s="1"/>
  <c r="BP572" i="2"/>
  <c r="BQ572" i="2" s="1"/>
  <c r="AW549" i="3" s="1"/>
  <c r="BF573" i="2"/>
  <c r="BG573" i="2" s="1"/>
  <c r="AR550" i="3" s="1"/>
  <c r="BH573" i="2"/>
  <c r="BI573" i="2" s="1"/>
  <c r="AS550" i="3" s="1"/>
  <c r="BJ573" i="2"/>
  <c r="BK573" i="2" s="1"/>
  <c r="AT550" i="3" s="1"/>
  <c r="BL573" i="2"/>
  <c r="BM573" i="2" s="1"/>
  <c r="AU550" i="3" s="1"/>
  <c r="BN573" i="2"/>
  <c r="BO573" i="2" s="1"/>
  <c r="AV550" i="3" s="1"/>
  <c r="BP573" i="2"/>
  <c r="BQ573" i="2" s="1"/>
  <c r="AW550" i="3" s="1"/>
  <c r="BF574" i="2"/>
  <c r="BG574" i="2" s="1"/>
  <c r="AR551" i="3" s="1"/>
  <c r="BH574" i="2"/>
  <c r="BI574" i="2" s="1"/>
  <c r="AS551" i="3" s="1"/>
  <c r="BJ574" i="2"/>
  <c r="BK574" i="2" s="1"/>
  <c r="AT551" i="3" s="1"/>
  <c r="BL574" i="2"/>
  <c r="BM574" i="2" s="1"/>
  <c r="AU551" i="3" s="1"/>
  <c r="BN574" i="2"/>
  <c r="BO574" i="2" s="1"/>
  <c r="AV551" i="3" s="1"/>
  <c r="BP574" i="2"/>
  <c r="BQ574" i="2" s="1"/>
  <c r="AW551" i="3" s="1"/>
  <c r="BF575" i="2"/>
  <c r="BG575" i="2" s="1"/>
  <c r="AR552" i="3" s="1"/>
  <c r="BH575" i="2"/>
  <c r="BI575" i="2" s="1"/>
  <c r="AS552" i="3" s="1"/>
  <c r="BJ575" i="2"/>
  <c r="BK575" i="2" s="1"/>
  <c r="AT552" i="3" s="1"/>
  <c r="BL575" i="2"/>
  <c r="BM575" i="2" s="1"/>
  <c r="AU552" i="3" s="1"/>
  <c r="BN575" i="2"/>
  <c r="BO575" i="2" s="1"/>
  <c r="AV552" i="3" s="1"/>
  <c r="BP575" i="2"/>
  <c r="BQ575" i="2" s="1"/>
  <c r="AW552" i="3" s="1"/>
  <c r="BF576" i="2"/>
  <c r="BG576" i="2" s="1"/>
  <c r="AR553" i="3" s="1"/>
  <c r="BH576" i="2"/>
  <c r="BI576" i="2" s="1"/>
  <c r="AS553" i="3" s="1"/>
  <c r="BJ576" i="2"/>
  <c r="BK576" i="2" s="1"/>
  <c r="AT553" i="3" s="1"/>
  <c r="BL576" i="2"/>
  <c r="BM576" i="2" s="1"/>
  <c r="AU553" i="3" s="1"/>
  <c r="BN576" i="2"/>
  <c r="BO576" i="2" s="1"/>
  <c r="AV553" i="3" s="1"/>
  <c r="BP576" i="2"/>
  <c r="BQ576" i="2" s="1"/>
  <c r="AW553" i="3" s="1"/>
  <c r="BF577" i="2"/>
  <c r="BG577" i="2" s="1"/>
  <c r="BH577" i="2"/>
  <c r="BI577" i="2" s="1"/>
  <c r="BJ577" i="2"/>
  <c r="BK577" i="2" s="1"/>
  <c r="BL577" i="2"/>
  <c r="BM577" i="2" s="1"/>
  <c r="BN577" i="2"/>
  <c r="BO577" i="2" s="1"/>
  <c r="BP577" i="2"/>
  <c r="BQ577" i="2" s="1"/>
  <c r="BF578" i="2"/>
  <c r="BG578" i="2" s="1"/>
  <c r="BH578" i="2"/>
  <c r="BI578" i="2" s="1"/>
  <c r="BJ578" i="2"/>
  <c r="BK578" i="2" s="1"/>
  <c r="BL578" i="2"/>
  <c r="BM578" i="2" s="1"/>
  <c r="BN578" i="2"/>
  <c r="BO578" i="2" s="1"/>
  <c r="BP578" i="2"/>
  <c r="BQ578" i="2" s="1"/>
  <c r="BF579" i="2"/>
  <c r="BG579" i="2" s="1"/>
  <c r="AR554" i="3" s="1"/>
  <c r="BH579" i="2"/>
  <c r="BI579" i="2" s="1"/>
  <c r="AS554" i="3" s="1"/>
  <c r="BJ579" i="2"/>
  <c r="BK579" i="2" s="1"/>
  <c r="AT554" i="3" s="1"/>
  <c r="BL579" i="2"/>
  <c r="BM579" i="2" s="1"/>
  <c r="AU554" i="3" s="1"/>
  <c r="BN579" i="2"/>
  <c r="BO579" i="2" s="1"/>
  <c r="AV554" i="3" s="1"/>
  <c r="BP579" i="2"/>
  <c r="BQ579" i="2" s="1"/>
  <c r="AW554" i="3" s="1"/>
  <c r="BF580" i="2"/>
  <c r="BG580" i="2" s="1"/>
  <c r="AR555" i="3" s="1"/>
  <c r="BH580" i="2"/>
  <c r="BI580" i="2" s="1"/>
  <c r="AS555" i="3" s="1"/>
  <c r="BJ580" i="2"/>
  <c r="BK580" i="2" s="1"/>
  <c r="AT555" i="3" s="1"/>
  <c r="BL580" i="2"/>
  <c r="BM580" i="2" s="1"/>
  <c r="AU555" i="3" s="1"/>
  <c r="BN580" i="2"/>
  <c r="BO580" i="2" s="1"/>
  <c r="AV555" i="3" s="1"/>
  <c r="BP580" i="2"/>
  <c r="BQ580" i="2" s="1"/>
  <c r="AW555" i="3" s="1"/>
  <c r="BF581" i="2"/>
  <c r="BG581" i="2" s="1"/>
  <c r="AR556" i="3" s="1"/>
  <c r="BH581" i="2"/>
  <c r="BI581" i="2" s="1"/>
  <c r="AS556" i="3" s="1"/>
  <c r="BJ581" i="2"/>
  <c r="BK581" i="2" s="1"/>
  <c r="AT556" i="3" s="1"/>
  <c r="BL581" i="2"/>
  <c r="BM581" i="2" s="1"/>
  <c r="AU556" i="3" s="1"/>
  <c r="BN581" i="2"/>
  <c r="BO581" i="2" s="1"/>
  <c r="AV556" i="3" s="1"/>
  <c r="BP581" i="2"/>
  <c r="BQ581" i="2" s="1"/>
  <c r="AW556" i="3" s="1"/>
  <c r="BF582" i="2"/>
  <c r="BG582" i="2" s="1"/>
  <c r="AR557" i="3" s="1"/>
  <c r="BH582" i="2"/>
  <c r="BI582" i="2" s="1"/>
  <c r="AS557" i="3" s="1"/>
  <c r="BJ582" i="2"/>
  <c r="BK582" i="2" s="1"/>
  <c r="AT557" i="3" s="1"/>
  <c r="BL582" i="2"/>
  <c r="BM582" i="2" s="1"/>
  <c r="BN582" i="2"/>
  <c r="BO582" i="2" s="1"/>
  <c r="AV557" i="3" s="1"/>
  <c r="BP582" i="2"/>
  <c r="BQ582" i="2" s="1"/>
  <c r="AW557" i="3" s="1"/>
  <c r="BF583" i="2"/>
  <c r="BG583" i="2" s="1"/>
  <c r="AR558" i="3" s="1"/>
  <c r="BH583" i="2"/>
  <c r="BI583" i="2" s="1"/>
  <c r="AS558" i="3" s="1"/>
  <c r="BJ583" i="2"/>
  <c r="BK583" i="2" s="1"/>
  <c r="AT558" i="3" s="1"/>
  <c r="BL583" i="2"/>
  <c r="BM583" i="2" s="1"/>
  <c r="AU558" i="3" s="1"/>
  <c r="BN583" i="2"/>
  <c r="BO583" i="2" s="1"/>
  <c r="AV558" i="3" s="1"/>
  <c r="BP583" i="2"/>
  <c r="BQ583" i="2" s="1"/>
  <c r="AW558" i="3" s="1"/>
  <c r="BF584" i="2"/>
  <c r="BG584" i="2" s="1"/>
  <c r="BH584" i="2"/>
  <c r="BI584" i="2" s="1"/>
  <c r="BJ584" i="2"/>
  <c r="BK584" i="2" s="1"/>
  <c r="BL584" i="2"/>
  <c r="BM584" i="2" s="1"/>
  <c r="BN584" i="2"/>
  <c r="BO584" i="2" s="1"/>
  <c r="BP584" i="2"/>
  <c r="BQ584" i="2" s="1"/>
  <c r="BF585" i="2"/>
  <c r="BG585" i="2" s="1"/>
  <c r="AR559" i="3" s="1"/>
  <c r="BH585" i="2"/>
  <c r="BI585" i="2" s="1"/>
  <c r="AS559" i="3" s="1"/>
  <c r="BJ585" i="2"/>
  <c r="BK585" i="2" s="1"/>
  <c r="AT559" i="3" s="1"/>
  <c r="BL585" i="2"/>
  <c r="BM585" i="2" s="1"/>
  <c r="AU559" i="3" s="1"/>
  <c r="BN585" i="2"/>
  <c r="BO585" i="2" s="1"/>
  <c r="AV559" i="3" s="1"/>
  <c r="BP585" i="2"/>
  <c r="BQ585" i="2" s="1"/>
  <c r="AW559" i="3" s="1"/>
  <c r="BF586" i="2"/>
  <c r="BG586" i="2" s="1"/>
  <c r="AR560" i="3" s="1"/>
  <c r="BH586" i="2"/>
  <c r="BI586" i="2" s="1"/>
  <c r="AS560" i="3" s="1"/>
  <c r="BJ586" i="2"/>
  <c r="BK586" i="2" s="1"/>
  <c r="AT560" i="3" s="1"/>
  <c r="BL586" i="2"/>
  <c r="BM586" i="2" s="1"/>
  <c r="AU560" i="3" s="1"/>
  <c r="BN586" i="2"/>
  <c r="BO586" i="2" s="1"/>
  <c r="AV560" i="3" s="1"/>
  <c r="BP586" i="2"/>
  <c r="BQ586" i="2" s="1"/>
  <c r="AW560" i="3" s="1"/>
  <c r="BF587" i="2"/>
  <c r="BG587" i="2" s="1"/>
  <c r="AR561" i="3" s="1"/>
  <c r="BH587" i="2"/>
  <c r="BI587" i="2" s="1"/>
  <c r="AS561" i="3" s="1"/>
  <c r="BJ587" i="2"/>
  <c r="BK587" i="2" s="1"/>
  <c r="AT561" i="3" s="1"/>
  <c r="BL587" i="2"/>
  <c r="BM587" i="2" s="1"/>
  <c r="AU561" i="3" s="1"/>
  <c r="BN587" i="2"/>
  <c r="BO587" i="2" s="1"/>
  <c r="AV561" i="3" s="1"/>
  <c r="BP587" i="2"/>
  <c r="BQ587" i="2" s="1"/>
  <c r="AW561" i="3" s="1"/>
  <c r="BF588" i="2"/>
  <c r="BG588" i="2" s="1"/>
  <c r="AR562" i="3" s="1"/>
  <c r="BH588" i="2"/>
  <c r="BI588" i="2" s="1"/>
  <c r="AS562" i="3" s="1"/>
  <c r="BJ588" i="2"/>
  <c r="BK588" i="2" s="1"/>
  <c r="AT562" i="3" s="1"/>
  <c r="BL588" i="2"/>
  <c r="BM588" i="2" s="1"/>
  <c r="AU562" i="3" s="1"/>
  <c r="BN588" i="2"/>
  <c r="BO588" i="2" s="1"/>
  <c r="AV562" i="3" s="1"/>
  <c r="BP588" i="2"/>
  <c r="BQ588" i="2" s="1"/>
  <c r="BF589" i="2"/>
  <c r="BG589" i="2" s="1"/>
  <c r="AR563" i="3" s="1"/>
  <c r="BH589" i="2"/>
  <c r="BI589" i="2" s="1"/>
  <c r="AS563" i="3" s="1"/>
  <c r="BJ589" i="2"/>
  <c r="BK589" i="2" s="1"/>
  <c r="AT563" i="3" s="1"/>
  <c r="BL589" i="2"/>
  <c r="BM589" i="2" s="1"/>
  <c r="AU563" i="3" s="1"/>
  <c r="BN589" i="2"/>
  <c r="BO589" i="2" s="1"/>
  <c r="AV563" i="3" s="1"/>
  <c r="BP589" i="2"/>
  <c r="BQ589" i="2" s="1"/>
  <c r="AW563" i="3" s="1"/>
  <c r="BF590" i="2"/>
  <c r="BG590" i="2" s="1"/>
  <c r="AR564" i="3" s="1"/>
  <c r="BH590" i="2"/>
  <c r="BI590" i="2" s="1"/>
  <c r="AS564" i="3" s="1"/>
  <c r="BJ590" i="2"/>
  <c r="BK590" i="2" s="1"/>
  <c r="AT564" i="3" s="1"/>
  <c r="BL590" i="2"/>
  <c r="BM590" i="2" s="1"/>
  <c r="AU564" i="3" s="1"/>
  <c r="BN590" i="2"/>
  <c r="BO590" i="2" s="1"/>
  <c r="AV564" i="3" s="1"/>
  <c r="BP590" i="2"/>
  <c r="BQ590" i="2" s="1"/>
  <c r="AW564" i="3" s="1"/>
  <c r="BF591" i="2"/>
  <c r="BG591" i="2" s="1"/>
  <c r="AR565" i="3" s="1"/>
  <c r="BH591" i="2"/>
  <c r="BI591" i="2" s="1"/>
  <c r="AS565" i="3" s="1"/>
  <c r="BJ591" i="2"/>
  <c r="BK591" i="2" s="1"/>
  <c r="AT565" i="3" s="1"/>
  <c r="BL591" i="2"/>
  <c r="BM591" i="2" s="1"/>
  <c r="AU565" i="3" s="1"/>
  <c r="BN591" i="2"/>
  <c r="BO591" i="2" s="1"/>
  <c r="AV565" i="3" s="1"/>
  <c r="BP591" i="2"/>
  <c r="BQ591" i="2" s="1"/>
  <c r="AW565" i="3" s="1"/>
  <c r="BF592" i="2"/>
  <c r="BG592" i="2" s="1"/>
  <c r="AR566" i="3" s="1"/>
  <c r="BH592" i="2"/>
  <c r="BI592" i="2" s="1"/>
  <c r="AS566" i="3" s="1"/>
  <c r="BJ592" i="2"/>
  <c r="BK592" i="2" s="1"/>
  <c r="AT566" i="3" s="1"/>
  <c r="BL592" i="2"/>
  <c r="BM592" i="2" s="1"/>
  <c r="AU566" i="3" s="1"/>
  <c r="BN592" i="2"/>
  <c r="BO592" i="2" s="1"/>
  <c r="AV566" i="3" s="1"/>
  <c r="BP592" i="2"/>
  <c r="BQ592" i="2" s="1"/>
  <c r="AW566" i="3" s="1"/>
  <c r="BF593" i="2"/>
  <c r="BG593" i="2" s="1"/>
  <c r="AR567" i="3" s="1"/>
  <c r="BH593" i="2"/>
  <c r="BI593" i="2" s="1"/>
  <c r="AS567" i="3" s="1"/>
  <c r="BJ593" i="2"/>
  <c r="BK593" i="2" s="1"/>
  <c r="AT567" i="3" s="1"/>
  <c r="BL593" i="2"/>
  <c r="BM593" i="2" s="1"/>
  <c r="AU567" i="3" s="1"/>
  <c r="BN593" i="2"/>
  <c r="BO593" i="2" s="1"/>
  <c r="AV567" i="3" s="1"/>
  <c r="BP593" i="2"/>
  <c r="BQ593" i="2" s="1"/>
  <c r="BF594" i="2"/>
  <c r="BG594" i="2" s="1"/>
  <c r="AR568" i="3" s="1"/>
  <c r="BH594" i="2"/>
  <c r="BI594" i="2" s="1"/>
  <c r="AS568" i="3" s="1"/>
  <c r="BJ594" i="2"/>
  <c r="BK594" i="2" s="1"/>
  <c r="AT568" i="3" s="1"/>
  <c r="BL594" i="2"/>
  <c r="BM594" i="2" s="1"/>
  <c r="AU568" i="3" s="1"/>
  <c r="BN594" i="2"/>
  <c r="BO594" i="2" s="1"/>
  <c r="AV568" i="3" s="1"/>
  <c r="BP594" i="2"/>
  <c r="BQ594" i="2" s="1"/>
  <c r="AW568" i="3" s="1"/>
  <c r="BF595" i="2"/>
  <c r="BG595" i="2" s="1"/>
  <c r="AR569" i="3" s="1"/>
  <c r="BH595" i="2"/>
  <c r="BI595" i="2" s="1"/>
  <c r="AS569" i="3" s="1"/>
  <c r="BJ595" i="2"/>
  <c r="BK595" i="2" s="1"/>
  <c r="AT569" i="3" s="1"/>
  <c r="BL595" i="2"/>
  <c r="BM595" i="2" s="1"/>
  <c r="AU569" i="3" s="1"/>
  <c r="BN595" i="2"/>
  <c r="BO595" i="2" s="1"/>
  <c r="AV569" i="3" s="1"/>
  <c r="BP595" i="2"/>
  <c r="BQ595" i="2" s="1"/>
  <c r="AW569" i="3" s="1"/>
  <c r="BF596" i="2"/>
  <c r="BG596" i="2" s="1"/>
  <c r="AR570" i="3" s="1"/>
  <c r="BH596" i="2"/>
  <c r="BI596" i="2" s="1"/>
  <c r="AS570" i="3" s="1"/>
  <c r="BJ596" i="2"/>
  <c r="BK596" i="2" s="1"/>
  <c r="AT570" i="3" s="1"/>
  <c r="BL596" i="2"/>
  <c r="BM596" i="2" s="1"/>
  <c r="AU570" i="3" s="1"/>
  <c r="BN596" i="2"/>
  <c r="BO596" i="2" s="1"/>
  <c r="AV570" i="3" s="1"/>
  <c r="BP596" i="2"/>
  <c r="BQ596" i="2" s="1"/>
  <c r="AW570" i="3" s="1"/>
  <c r="BF597" i="2"/>
  <c r="BG597" i="2" s="1"/>
  <c r="AR571" i="3" s="1"/>
  <c r="BH597" i="2"/>
  <c r="BI597" i="2" s="1"/>
  <c r="AS571" i="3" s="1"/>
  <c r="BJ597" i="2"/>
  <c r="BK597" i="2" s="1"/>
  <c r="AT571" i="3" s="1"/>
  <c r="BL597" i="2"/>
  <c r="BM597" i="2" s="1"/>
  <c r="BN597" i="2"/>
  <c r="BO597" i="2" s="1"/>
  <c r="AV571" i="3" s="1"/>
  <c r="BP597" i="2"/>
  <c r="BQ597" i="2" s="1"/>
  <c r="AW571" i="3" s="1"/>
  <c r="BF598" i="2"/>
  <c r="BG598" i="2" s="1"/>
  <c r="AR572" i="3" s="1"/>
  <c r="BH598" i="2"/>
  <c r="BI598" i="2" s="1"/>
  <c r="AS572" i="3" s="1"/>
  <c r="BJ598" i="2"/>
  <c r="BK598" i="2" s="1"/>
  <c r="AT572" i="3" s="1"/>
  <c r="BL598" i="2"/>
  <c r="BM598" i="2" s="1"/>
  <c r="BN598" i="2"/>
  <c r="BO598" i="2" s="1"/>
  <c r="AV572" i="3" s="1"/>
  <c r="BP598" i="2"/>
  <c r="BQ598" i="2" s="1"/>
  <c r="AW572" i="3" s="1"/>
  <c r="BF599" i="2"/>
  <c r="BG599" i="2" s="1"/>
  <c r="AR573" i="3" s="1"/>
  <c r="BH599" i="2"/>
  <c r="BI599" i="2" s="1"/>
  <c r="AS573" i="3" s="1"/>
  <c r="BJ599" i="2"/>
  <c r="BK599" i="2" s="1"/>
  <c r="AT573" i="3" s="1"/>
  <c r="BL599" i="2"/>
  <c r="BM599" i="2" s="1"/>
  <c r="AU573" i="3" s="1"/>
  <c r="BN599" i="2"/>
  <c r="BO599" i="2" s="1"/>
  <c r="AV573" i="3" s="1"/>
  <c r="BP599" i="2"/>
  <c r="BQ599" i="2" s="1"/>
  <c r="AW573" i="3" s="1"/>
  <c r="BF600" i="2"/>
  <c r="BG600" i="2" s="1"/>
  <c r="AR574" i="3" s="1"/>
  <c r="BH600" i="2"/>
  <c r="BI600" i="2" s="1"/>
  <c r="AS574" i="3" s="1"/>
  <c r="BJ600" i="2"/>
  <c r="BK600" i="2" s="1"/>
  <c r="AT574" i="3" s="1"/>
  <c r="BL600" i="2"/>
  <c r="BM600" i="2" s="1"/>
  <c r="AU574" i="3" s="1"/>
  <c r="BN600" i="2"/>
  <c r="BO600" i="2" s="1"/>
  <c r="AV574" i="3" s="1"/>
  <c r="BP600" i="2"/>
  <c r="BQ600" i="2" s="1"/>
  <c r="AW574" i="3" s="1"/>
  <c r="BF601" i="2"/>
  <c r="BG601" i="2" s="1"/>
  <c r="AR575" i="3" s="1"/>
  <c r="BH601" i="2"/>
  <c r="BI601" i="2" s="1"/>
  <c r="AS575" i="3" s="1"/>
  <c r="BJ601" i="2"/>
  <c r="BK601" i="2" s="1"/>
  <c r="AT575" i="3" s="1"/>
  <c r="BL601" i="2"/>
  <c r="BM601" i="2" s="1"/>
  <c r="AU575" i="3" s="1"/>
  <c r="BN601" i="2"/>
  <c r="BO601" i="2" s="1"/>
  <c r="AV575" i="3" s="1"/>
  <c r="BP601" i="2"/>
  <c r="BQ601" i="2" s="1"/>
  <c r="AW575" i="3" s="1"/>
  <c r="BF602" i="2"/>
  <c r="BG602" i="2" s="1"/>
  <c r="AR576" i="3" s="1"/>
  <c r="BH602" i="2"/>
  <c r="BI602" i="2" s="1"/>
  <c r="AS576" i="3" s="1"/>
  <c r="BJ602" i="2"/>
  <c r="BK602" i="2" s="1"/>
  <c r="AT576" i="3" s="1"/>
  <c r="BL602" i="2"/>
  <c r="BM602" i="2" s="1"/>
  <c r="AU576" i="3" s="1"/>
  <c r="BN602" i="2"/>
  <c r="BO602" i="2" s="1"/>
  <c r="AV576" i="3" s="1"/>
  <c r="BP602" i="2"/>
  <c r="BQ602" i="2" s="1"/>
  <c r="AW576" i="3" s="1"/>
  <c r="BF603" i="2"/>
  <c r="BG603" i="2" s="1"/>
  <c r="AR577" i="3" s="1"/>
  <c r="BH603" i="2"/>
  <c r="BI603" i="2" s="1"/>
  <c r="AS577" i="3" s="1"/>
  <c r="BJ603" i="2"/>
  <c r="BK603" i="2" s="1"/>
  <c r="AT577" i="3" s="1"/>
  <c r="BL603" i="2"/>
  <c r="BM603" i="2" s="1"/>
  <c r="AU577" i="3" s="1"/>
  <c r="BN603" i="2"/>
  <c r="BO603" i="2" s="1"/>
  <c r="AV577" i="3" s="1"/>
  <c r="BP603" i="2"/>
  <c r="BQ603" i="2" s="1"/>
  <c r="AW577" i="3" s="1"/>
  <c r="BF604" i="2"/>
  <c r="BG604" i="2" s="1"/>
  <c r="AR578" i="3" s="1"/>
  <c r="BH604" i="2"/>
  <c r="BI604" i="2" s="1"/>
  <c r="AS578" i="3" s="1"/>
  <c r="BJ604" i="2"/>
  <c r="BK604" i="2" s="1"/>
  <c r="AT578" i="3" s="1"/>
  <c r="BL604" i="2"/>
  <c r="BM604" i="2" s="1"/>
  <c r="AU578" i="3" s="1"/>
  <c r="BN604" i="2"/>
  <c r="BO604" i="2" s="1"/>
  <c r="AV578" i="3" s="1"/>
  <c r="BP604" i="2"/>
  <c r="BQ604" i="2" s="1"/>
  <c r="BF605" i="2"/>
  <c r="BG605" i="2" s="1"/>
  <c r="AR579" i="3" s="1"/>
  <c r="BH605" i="2"/>
  <c r="BI605" i="2" s="1"/>
  <c r="AS579" i="3" s="1"/>
  <c r="BJ605" i="2"/>
  <c r="BK605" i="2" s="1"/>
  <c r="AT579" i="3" s="1"/>
  <c r="BL605" i="2"/>
  <c r="BM605" i="2" s="1"/>
  <c r="AU579" i="3" s="1"/>
  <c r="BN605" i="2"/>
  <c r="BO605" i="2" s="1"/>
  <c r="AV579" i="3" s="1"/>
  <c r="BP605" i="2"/>
  <c r="BQ605" i="2" s="1"/>
  <c r="AW579" i="3" s="1"/>
  <c r="BF606" i="2"/>
  <c r="BG606" i="2" s="1"/>
  <c r="AR580" i="3" s="1"/>
  <c r="BH606" i="2"/>
  <c r="BI606" i="2" s="1"/>
  <c r="AS580" i="3" s="1"/>
  <c r="BJ606" i="2"/>
  <c r="BK606" i="2" s="1"/>
  <c r="AT580" i="3" s="1"/>
  <c r="BL606" i="2"/>
  <c r="BM606" i="2" s="1"/>
  <c r="AU580" i="3" s="1"/>
  <c r="BN606" i="2"/>
  <c r="BO606" i="2" s="1"/>
  <c r="AV580" i="3" s="1"/>
  <c r="BP606" i="2"/>
  <c r="BQ606" i="2" s="1"/>
  <c r="AW580" i="3" s="1"/>
  <c r="BF607" i="2"/>
  <c r="BG607" i="2" s="1"/>
  <c r="AR581" i="3" s="1"/>
  <c r="BH607" i="2"/>
  <c r="BI607" i="2" s="1"/>
  <c r="AS581" i="3" s="1"/>
  <c r="BJ607" i="2"/>
  <c r="BK607" i="2" s="1"/>
  <c r="AT581" i="3" s="1"/>
  <c r="BL607" i="2"/>
  <c r="BM607" i="2" s="1"/>
  <c r="AU581" i="3" s="1"/>
  <c r="BN607" i="2"/>
  <c r="BO607" i="2" s="1"/>
  <c r="AV581" i="3" s="1"/>
  <c r="BP607" i="2"/>
  <c r="BQ607" i="2" s="1"/>
  <c r="AW581" i="3" s="1"/>
  <c r="BF608" i="2"/>
  <c r="BG608" i="2" s="1"/>
  <c r="AR582" i="3" s="1"/>
  <c r="BH608" i="2"/>
  <c r="BI608" i="2" s="1"/>
  <c r="AS582" i="3" s="1"/>
  <c r="BJ608" i="2"/>
  <c r="BK608" i="2" s="1"/>
  <c r="AT582" i="3" s="1"/>
  <c r="BL608" i="2"/>
  <c r="BM608" i="2" s="1"/>
  <c r="BN608" i="2"/>
  <c r="BO608" i="2" s="1"/>
  <c r="AV582" i="3" s="1"/>
  <c r="BP608" i="2"/>
  <c r="BQ608" i="2" s="1"/>
  <c r="AW582" i="3" s="1"/>
  <c r="BF609" i="2"/>
  <c r="BG609" i="2" s="1"/>
  <c r="AR583" i="3" s="1"/>
  <c r="BH609" i="2"/>
  <c r="BI609" i="2" s="1"/>
  <c r="AS583" i="3" s="1"/>
  <c r="BJ609" i="2"/>
  <c r="BK609" i="2" s="1"/>
  <c r="AT583" i="3" s="1"/>
  <c r="BL609" i="2"/>
  <c r="BM609" i="2" s="1"/>
  <c r="AU583" i="3" s="1"/>
  <c r="BN609" i="2"/>
  <c r="BO609" i="2" s="1"/>
  <c r="AV583" i="3" s="1"/>
  <c r="BP609" i="2"/>
  <c r="BQ609" i="2" s="1"/>
  <c r="AW583" i="3" s="1"/>
  <c r="BF610" i="2"/>
  <c r="BG610" i="2" s="1"/>
  <c r="AR584" i="3" s="1"/>
  <c r="BH610" i="2"/>
  <c r="BI610" i="2" s="1"/>
  <c r="AS584" i="3" s="1"/>
  <c r="BJ610" i="2"/>
  <c r="BK610" i="2" s="1"/>
  <c r="AT584" i="3" s="1"/>
  <c r="BL610" i="2"/>
  <c r="BM610" i="2" s="1"/>
  <c r="AU584" i="3" s="1"/>
  <c r="BN610" i="2"/>
  <c r="BO610" i="2" s="1"/>
  <c r="AV584" i="3" s="1"/>
  <c r="BP610" i="2"/>
  <c r="BQ610" i="2" s="1"/>
  <c r="AW584" i="3" s="1"/>
  <c r="BF611" i="2"/>
  <c r="BG611" i="2" s="1"/>
  <c r="AR585" i="3" s="1"/>
  <c r="BH611" i="2"/>
  <c r="BI611" i="2" s="1"/>
  <c r="AS585" i="3" s="1"/>
  <c r="BJ611" i="2"/>
  <c r="BK611" i="2" s="1"/>
  <c r="AT585" i="3" s="1"/>
  <c r="BL611" i="2"/>
  <c r="BM611" i="2" s="1"/>
  <c r="AU585" i="3" s="1"/>
  <c r="BN611" i="2"/>
  <c r="BO611" i="2" s="1"/>
  <c r="AV585" i="3" s="1"/>
  <c r="BP611" i="2"/>
  <c r="BQ611" i="2" s="1"/>
  <c r="AW585" i="3" s="1"/>
  <c r="BF612" i="2"/>
  <c r="BG612" i="2" s="1"/>
  <c r="AR586" i="3" s="1"/>
  <c r="BH612" i="2"/>
  <c r="BI612" i="2" s="1"/>
  <c r="AS586" i="3" s="1"/>
  <c r="BJ612" i="2"/>
  <c r="BK612" i="2" s="1"/>
  <c r="AT586" i="3" s="1"/>
  <c r="BL612" i="2"/>
  <c r="BM612" i="2" s="1"/>
  <c r="AU586" i="3" s="1"/>
  <c r="BN612" i="2"/>
  <c r="BO612" i="2" s="1"/>
  <c r="AV586" i="3" s="1"/>
  <c r="BP612" i="2"/>
  <c r="BQ612" i="2" s="1"/>
  <c r="AW586" i="3" s="1"/>
  <c r="BF613" i="2"/>
  <c r="BG613" i="2" s="1"/>
  <c r="AR587" i="3" s="1"/>
  <c r="BH613" i="2"/>
  <c r="BI613" i="2" s="1"/>
  <c r="AS587" i="3" s="1"/>
  <c r="BJ613" i="2"/>
  <c r="BK613" i="2" s="1"/>
  <c r="AT587" i="3" s="1"/>
  <c r="BL613" i="2"/>
  <c r="BM613" i="2" s="1"/>
  <c r="AU587" i="3" s="1"/>
  <c r="BN613" i="2"/>
  <c r="BO613" i="2" s="1"/>
  <c r="AV587" i="3" s="1"/>
  <c r="BP613" i="2"/>
  <c r="BQ613" i="2" s="1"/>
  <c r="AW587" i="3" s="1"/>
  <c r="BF614" i="2"/>
  <c r="BG614" i="2" s="1"/>
  <c r="AR588" i="3" s="1"/>
  <c r="BH614" i="2"/>
  <c r="BI614" i="2" s="1"/>
  <c r="AS588" i="3" s="1"/>
  <c r="BJ614" i="2"/>
  <c r="BK614" i="2" s="1"/>
  <c r="AT588" i="3" s="1"/>
  <c r="BL614" i="2"/>
  <c r="BM614" i="2" s="1"/>
  <c r="AU588" i="3" s="1"/>
  <c r="BN614" i="2"/>
  <c r="BO614" i="2" s="1"/>
  <c r="AV588" i="3" s="1"/>
  <c r="BP614" i="2"/>
  <c r="BQ614" i="2" s="1"/>
  <c r="AW588" i="3" s="1"/>
  <c r="BF615" i="2"/>
  <c r="BG615" i="2" s="1"/>
  <c r="AR589" i="3" s="1"/>
  <c r="BH615" i="2"/>
  <c r="BI615" i="2" s="1"/>
  <c r="AS589" i="3" s="1"/>
  <c r="BJ615" i="2"/>
  <c r="BK615" i="2" s="1"/>
  <c r="AT589" i="3" s="1"/>
  <c r="BL615" i="2"/>
  <c r="BM615" i="2" s="1"/>
  <c r="AU589" i="3" s="1"/>
  <c r="BN615" i="2"/>
  <c r="BO615" i="2" s="1"/>
  <c r="AV589" i="3" s="1"/>
  <c r="BP615" i="2"/>
  <c r="BQ615" i="2" s="1"/>
  <c r="AW589" i="3" s="1"/>
  <c r="BF616" i="2"/>
  <c r="BG616" i="2" s="1"/>
  <c r="AR590" i="3" s="1"/>
  <c r="BH616" i="2"/>
  <c r="BI616" i="2" s="1"/>
  <c r="AS590" i="3" s="1"/>
  <c r="BJ616" i="2"/>
  <c r="BK616" i="2" s="1"/>
  <c r="AT590" i="3" s="1"/>
  <c r="BL616" i="2"/>
  <c r="BM616" i="2" s="1"/>
  <c r="AU590" i="3" s="1"/>
  <c r="BN616" i="2"/>
  <c r="BO616" i="2" s="1"/>
  <c r="AV590" i="3" s="1"/>
  <c r="BP616" i="2"/>
  <c r="BQ616" i="2" s="1"/>
  <c r="AW590" i="3" s="1"/>
  <c r="BF617" i="2"/>
  <c r="BG617" i="2" s="1"/>
  <c r="AR591" i="3" s="1"/>
  <c r="BH617" i="2"/>
  <c r="BI617" i="2" s="1"/>
  <c r="AS591" i="3" s="1"/>
  <c r="BJ617" i="2"/>
  <c r="BK617" i="2" s="1"/>
  <c r="AT591" i="3" s="1"/>
  <c r="BL617" i="2"/>
  <c r="BM617" i="2" s="1"/>
  <c r="AU591" i="3" s="1"/>
  <c r="BN617" i="2"/>
  <c r="BO617" i="2" s="1"/>
  <c r="AV591" i="3" s="1"/>
  <c r="BP617" i="2"/>
  <c r="BQ617" i="2" s="1"/>
  <c r="AW591" i="3" s="1"/>
  <c r="BF618" i="2"/>
  <c r="BG618" i="2" s="1"/>
  <c r="AR592" i="3" s="1"/>
  <c r="BH618" i="2"/>
  <c r="BI618" i="2" s="1"/>
  <c r="AS592" i="3" s="1"/>
  <c r="BJ618" i="2"/>
  <c r="BK618" i="2" s="1"/>
  <c r="AT592" i="3" s="1"/>
  <c r="BL618" i="2"/>
  <c r="BM618" i="2" s="1"/>
  <c r="AU592" i="3" s="1"/>
  <c r="BN618" i="2"/>
  <c r="BO618" i="2" s="1"/>
  <c r="AV592" i="3" s="1"/>
  <c r="BP618" i="2"/>
  <c r="BQ618" i="2" s="1"/>
  <c r="AW592" i="3" s="1"/>
  <c r="BF619" i="2"/>
  <c r="BG619" i="2" s="1"/>
  <c r="AR593" i="3" s="1"/>
  <c r="BH619" i="2"/>
  <c r="BI619" i="2" s="1"/>
  <c r="AS593" i="3" s="1"/>
  <c r="BJ619" i="2"/>
  <c r="BK619" i="2" s="1"/>
  <c r="AT593" i="3" s="1"/>
  <c r="BL619" i="2"/>
  <c r="BM619" i="2" s="1"/>
  <c r="AU593" i="3" s="1"/>
  <c r="BN619" i="2"/>
  <c r="BO619" i="2" s="1"/>
  <c r="AV593" i="3" s="1"/>
  <c r="BP619" i="2"/>
  <c r="BQ619" i="2" s="1"/>
  <c r="AW593" i="3" s="1"/>
  <c r="BF620" i="2"/>
  <c r="BG620" i="2" s="1"/>
  <c r="AR594" i="3" s="1"/>
  <c r="BH620" i="2"/>
  <c r="BI620" i="2" s="1"/>
  <c r="AS594" i="3" s="1"/>
  <c r="BJ620" i="2"/>
  <c r="BK620" i="2" s="1"/>
  <c r="AT594" i="3" s="1"/>
  <c r="BL620" i="2"/>
  <c r="BM620" i="2" s="1"/>
  <c r="AU594" i="3" s="1"/>
  <c r="BN620" i="2"/>
  <c r="BO620" i="2" s="1"/>
  <c r="AV594" i="3" s="1"/>
  <c r="BP620" i="2"/>
  <c r="BQ620" i="2" s="1"/>
  <c r="AW594" i="3" s="1"/>
  <c r="BF621" i="2"/>
  <c r="BG621" i="2" s="1"/>
  <c r="AR595" i="3" s="1"/>
  <c r="BH621" i="2"/>
  <c r="BI621" i="2" s="1"/>
  <c r="AS595" i="3" s="1"/>
  <c r="BJ621" i="2"/>
  <c r="BK621" i="2" s="1"/>
  <c r="AT595" i="3" s="1"/>
  <c r="BL621" i="2"/>
  <c r="BM621" i="2" s="1"/>
  <c r="AU595" i="3" s="1"/>
  <c r="BN621" i="2"/>
  <c r="BO621" i="2" s="1"/>
  <c r="AV595" i="3" s="1"/>
  <c r="BP621" i="2"/>
  <c r="BQ621" i="2" s="1"/>
  <c r="AW595" i="3" s="1"/>
  <c r="BF622" i="2"/>
  <c r="BG622" i="2" s="1"/>
  <c r="AR596" i="3" s="1"/>
  <c r="BH622" i="2"/>
  <c r="BI622" i="2" s="1"/>
  <c r="AS596" i="3" s="1"/>
  <c r="BJ622" i="2"/>
  <c r="BK622" i="2" s="1"/>
  <c r="AT596" i="3" s="1"/>
  <c r="BL622" i="2"/>
  <c r="BM622" i="2" s="1"/>
  <c r="AU596" i="3" s="1"/>
  <c r="BN622" i="2"/>
  <c r="BO622" i="2" s="1"/>
  <c r="AV596" i="3" s="1"/>
  <c r="BP622" i="2"/>
  <c r="BQ622" i="2" s="1"/>
  <c r="AW596" i="3" s="1"/>
  <c r="BF623" i="2"/>
  <c r="BG623" i="2" s="1"/>
  <c r="AR597" i="3" s="1"/>
  <c r="BH623" i="2"/>
  <c r="BI623" i="2" s="1"/>
  <c r="AS597" i="3" s="1"/>
  <c r="BJ623" i="2"/>
  <c r="BK623" i="2" s="1"/>
  <c r="AT597" i="3" s="1"/>
  <c r="BL623" i="2"/>
  <c r="BM623" i="2" s="1"/>
  <c r="AU597" i="3" s="1"/>
  <c r="BN623" i="2"/>
  <c r="BO623" i="2" s="1"/>
  <c r="AV597" i="3" s="1"/>
  <c r="BP623" i="2"/>
  <c r="BQ623" i="2" s="1"/>
  <c r="AW597" i="3" s="1"/>
  <c r="BF624" i="2"/>
  <c r="BG624" i="2" s="1"/>
  <c r="AR598" i="3" s="1"/>
  <c r="BH624" i="2"/>
  <c r="BI624" i="2" s="1"/>
  <c r="AS598" i="3" s="1"/>
  <c r="BJ624" i="2"/>
  <c r="BK624" i="2" s="1"/>
  <c r="AT598" i="3" s="1"/>
  <c r="BL624" i="2"/>
  <c r="BM624" i="2" s="1"/>
  <c r="AU598" i="3" s="1"/>
  <c r="BN624" i="2"/>
  <c r="BO624" i="2" s="1"/>
  <c r="AV598" i="3" s="1"/>
  <c r="BP624" i="2"/>
  <c r="BQ624" i="2" s="1"/>
  <c r="AW598" i="3" s="1"/>
  <c r="BF625" i="2"/>
  <c r="BG625" i="2" s="1"/>
  <c r="AR599" i="3" s="1"/>
  <c r="BH625" i="2"/>
  <c r="BI625" i="2" s="1"/>
  <c r="AS599" i="3" s="1"/>
  <c r="BJ625" i="2"/>
  <c r="BK625" i="2" s="1"/>
  <c r="AT599" i="3" s="1"/>
  <c r="BL625" i="2"/>
  <c r="BM625" i="2" s="1"/>
  <c r="AU599" i="3" s="1"/>
  <c r="BN625" i="2"/>
  <c r="BO625" i="2" s="1"/>
  <c r="AV599" i="3" s="1"/>
  <c r="BP625" i="2"/>
  <c r="BQ625" i="2" s="1"/>
  <c r="AW599" i="3" s="1"/>
  <c r="BF626" i="2"/>
  <c r="BG626" i="2" s="1"/>
  <c r="AR600" i="3" s="1"/>
  <c r="BH626" i="2"/>
  <c r="BI626" i="2" s="1"/>
  <c r="AS600" i="3" s="1"/>
  <c r="BJ626" i="2"/>
  <c r="BK626" i="2" s="1"/>
  <c r="AT600" i="3" s="1"/>
  <c r="BL626" i="2"/>
  <c r="BM626" i="2" s="1"/>
  <c r="AU600" i="3" s="1"/>
  <c r="BN626" i="2"/>
  <c r="BO626" i="2" s="1"/>
  <c r="AV600" i="3" s="1"/>
  <c r="BP626" i="2"/>
  <c r="BQ626" i="2" s="1"/>
  <c r="AW600" i="3" s="1"/>
  <c r="BF627" i="2"/>
  <c r="BG627" i="2" s="1"/>
  <c r="AR601" i="3" s="1"/>
  <c r="BH627" i="2"/>
  <c r="BI627" i="2" s="1"/>
  <c r="AS601" i="3" s="1"/>
  <c r="BJ627" i="2"/>
  <c r="BK627" i="2" s="1"/>
  <c r="AT601" i="3" s="1"/>
  <c r="BL627" i="2"/>
  <c r="BM627" i="2" s="1"/>
  <c r="AU601" i="3" s="1"/>
  <c r="BN627" i="2"/>
  <c r="BO627" i="2" s="1"/>
  <c r="AV601" i="3" s="1"/>
  <c r="BP627" i="2"/>
  <c r="BQ627" i="2" s="1"/>
  <c r="AW601" i="3" s="1"/>
  <c r="BF628" i="2"/>
  <c r="BG628" i="2" s="1"/>
  <c r="AR602" i="3" s="1"/>
  <c r="BH628" i="2"/>
  <c r="BI628" i="2" s="1"/>
  <c r="AS602" i="3" s="1"/>
  <c r="BJ628" i="2"/>
  <c r="BK628" i="2" s="1"/>
  <c r="AT602" i="3" s="1"/>
  <c r="BL628" i="2"/>
  <c r="BM628" i="2" s="1"/>
  <c r="AU602" i="3" s="1"/>
  <c r="BN628" i="2"/>
  <c r="BO628" i="2" s="1"/>
  <c r="AV602" i="3" s="1"/>
  <c r="BP628" i="2"/>
  <c r="BQ628" i="2" s="1"/>
  <c r="AW602" i="3" s="1"/>
  <c r="BF629" i="2"/>
  <c r="BG629" i="2" s="1"/>
  <c r="AR603" i="3" s="1"/>
  <c r="BH629" i="2"/>
  <c r="BI629" i="2" s="1"/>
  <c r="AS603" i="3" s="1"/>
  <c r="BJ629" i="2"/>
  <c r="BK629" i="2" s="1"/>
  <c r="AT603" i="3" s="1"/>
  <c r="BL629" i="2"/>
  <c r="BM629" i="2" s="1"/>
  <c r="AU603" i="3" s="1"/>
  <c r="BN629" i="2"/>
  <c r="BO629" i="2" s="1"/>
  <c r="AV603" i="3" s="1"/>
  <c r="BP629" i="2"/>
  <c r="BQ629" i="2" s="1"/>
  <c r="AW603" i="3" s="1"/>
  <c r="BF630" i="2"/>
  <c r="BG630" i="2" s="1"/>
  <c r="AR604" i="3" s="1"/>
  <c r="BH630" i="2"/>
  <c r="BI630" i="2" s="1"/>
  <c r="AS604" i="3" s="1"/>
  <c r="BJ630" i="2"/>
  <c r="BK630" i="2" s="1"/>
  <c r="AT604" i="3" s="1"/>
  <c r="BL630" i="2"/>
  <c r="BM630" i="2" s="1"/>
  <c r="AU604" i="3" s="1"/>
  <c r="BN630" i="2"/>
  <c r="BO630" i="2" s="1"/>
  <c r="AV604" i="3" s="1"/>
  <c r="BP630" i="2"/>
  <c r="BQ630" i="2" s="1"/>
  <c r="AW604" i="3" s="1"/>
  <c r="BF631" i="2"/>
  <c r="BG631" i="2" s="1"/>
  <c r="AR605" i="3" s="1"/>
  <c r="BH631" i="2"/>
  <c r="BI631" i="2" s="1"/>
  <c r="AS605" i="3" s="1"/>
  <c r="BJ631" i="2"/>
  <c r="BK631" i="2" s="1"/>
  <c r="AT605" i="3" s="1"/>
  <c r="BL631" i="2"/>
  <c r="BM631" i="2" s="1"/>
  <c r="AU605" i="3" s="1"/>
  <c r="BN631" i="2"/>
  <c r="BO631" i="2" s="1"/>
  <c r="AV605" i="3" s="1"/>
  <c r="BP631" i="2"/>
  <c r="BQ631" i="2" s="1"/>
  <c r="AW605" i="3" s="1"/>
  <c r="BF632" i="2"/>
  <c r="BG632" i="2" s="1"/>
  <c r="AR606" i="3" s="1"/>
  <c r="BH632" i="2"/>
  <c r="BI632" i="2" s="1"/>
  <c r="AS606" i="3" s="1"/>
  <c r="BJ632" i="2"/>
  <c r="BK632" i="2" s="1"/>
  <c r="AT606" i="3" s="1"/>
  <c r="BL632" i="2"/>
  <c r="BM632" i="2" s="1"/>
  <c r="AU606" i="3" s="1"/>
  <c r="BN632" i="2"/>
  <c r="BO632" i="2" s="1"/>
  <c r="AV606" i="3" s="1"/>
  <c r="BP632" i="2"/>
  <c r="BQ632" i="2" s="1"/>
  <c r="BF633" i="2"/>
  <c r="BG633" i="2" s="1"/>
  <c r="AR607" i="3" s="1"/>
  <c r="BH633" i="2"/>
  <c r="BI633" i="2" s="1"/>
  <c r="AS607" i="3" s="1"/>
  <c r="BJ633" i="2"/>
  <c r="BK633" i="2" s="1"/>
  <c r="AT607" i="3" s="1"/>
  <c r="BL633" i="2"/>
  <c r="BM633" i="2" s="1"/>
  <c r="AU607" i="3" s="1"/>
  <c r="BN633" i="2"/>
  <c r="BO633" i="2" s="1"/>
  <c r="AV607" i="3" s="1"/>
  <c r="BP633" i="2"/>
  <c r="BQ633" i="2" s="1"/>
  <c r="AW607" i="3" s="1"/>
  <c r="BF634" i="2"/>
  <c r="BG634" i="2" s="1"/>
  <c r="AR608" i="3" s="1"/>
  <c r="BH634" i="2"/>
  <c r="BI634" i="2" s="1"/>
  <c r="AS608" i="3" s="1"/>
  <c r="BJ634" i="2"/>
  <c r="BK634" i="2" s="1"/>
  <c r="AT608" i="3" s="1"/>
  <c r="BL634" i="2"/>
  <c r="BM634" i="2" s="1"/>
  <c r="AU608" i="3" s="1"/>
  <c r="BN634" i="2"/>
  <c r="BO634" i="2" s="1"/>
  <c r="AV608" i="3" s="1"/>
  <c r="BP634" i="2"/>
  <c r="BQ634" i="2" s="1"/>
  <c r="AW608" i="3" s="1"/>
  <c r="BF635" i="2"/>
  <c r="BG635" i="2" s="1"/>
  <c r="AR609" i="3" s="1"/>
  <c r="BH635" i="2"/>
  <c r="BI635" i="2" s="1"/>
  <c r="AS609" i="3" s="1"/>
  <c r="BJ635" i="2"/>
  <c r="BK635" i="2" s="1"/>
  <c r="AT609" i="3" s="1"/>
  <c r="BL635" i="2"/>
  <c r="BM635" i="2" s="1"/>
  <c r="AU609" i="3" s="1"/>
  <c r="BN635" i="2"/>
  <c r="BO635" i="2" s="1"/>
  <c r="AV609" i="3" s="1"/>
  <c r="BP635" i="2"/>
  <c r="BQ635" i="2" s="1"/>
  <c r="AW609" i="3" s="1"/>
  <c r="BF636" i="2"/>
  <c r="BG636" i="2" s="1"/>
  <c r="AR610" i="3" s="1"/>
  <c r="BH636" i="2"/>
  <c r="BI636" i="2" s="1"/>
  <c r="AS610" i="3" s="1"/>
  <c r="BJ636" i="2"/>
  <c r="BK636" i="2" s="1"/>
  <c r="AT610" i="3" s="1"/>
  <c r="BL636" i="2"/>
  <c r="BM636" i="2" s="1"/>
  <c r="AU610" i="3" s="1"/>
  <c r="BN636" i="2"/>
  <c r="BO636" i="2" s="1"/>
  <c r="AV610" i="3" s="1"/>
  <c r="BP636" i="2"/>
  <c r="BQ636" i="2" s="1"/>
  <c r="AW610" i="3" s="1"/>
  <c r="BF637" i="2"/>
  <c r="BG637" i="2" s="1"/>
  <c r="AR611" i="3" s="1"/>
  <c r="BH637" i="2"/>
  <c r="BI637" i="2" s="1"/>
  <c r="AS611" i="3" s="1"/>
  <c r="BJ637" i="2"/>
  <c r="BK637" i="2" s="1"/>
  <c r="AT611" i="3" s="1"/>
  <c r="BL637" i="2"/>
  <c r="BM637" i="2" s="1"/>
  <c r="AU611" i="3" s="1"/>
  <c r="BN637" i="2"/>
  <c r="BO637" i="2" s="1"/>
  <c r="AV611" i="3" s="1"/>
  <c r="BP637" i="2"/>
  <c r="BQ637" i="2" s="1"/>
  <c r="AW611" i="3" s="1"/>
  <c r="BF638" i="2"/>
  <c r="BG638" i="2" s="1"/>
  <c r="AR612" i="3" s="1"/>
  <c r="BH638" i="2"/>
  <c r="BI638" i="2" s="1"/>
  <c r="AS612" i="3" s="1"/>
  <c r="BJ638" i="2"/>
  <c r="BK638" i="2" s="1"/>
  <c r="AT612" i="3" s="1"/>
  <c r="BL638" i="2"/>
  <c r="BM638" i="2" s="1"/>
  <c r="AU612" i="3" s="1"/>
  <c r="BN638" i="2"/>
  <c r="BO638" i="2" s="1"/>
  <c r="AV612" i="3" s="1"/>
  <c r="BP638" i="2"/>
  <c r="BQ638" i="2" s="1"/>
  <c r="AW612" i="3" s="1"/>
  <c r="BF639" i="2"/>
  <c r="BG639" i="2" s="1"/>
  <c r="AR613" i="3" s="1"/>
  <c r="BH639" i="2"/>
  <c r="BI639" i="2" s="1"/>
  <c r="AS613" i="3" s="1"/>
  <c r="BJ639" i="2"/>
  <c r="BK639" i="2" s="1"/>
  <c r="AT613" i="3" s="1"/>
  <c r="BL639" i="2"/>
  <c r="BM639" i="2" s="1"/>
  <c r="AU613" i="3" s="1"/>
  <c r="BN639" i="2"/>
  <c r="BO639" i="2" s="1"/>
  <c r="AV613" i="3" s="1"/>
  <c r="BP639" i="2"/>
  <c r="BQ639" i="2" s="1"/>
  <c r="AW613" i="3" s="1"/>
  <c r="BF640" i="2"/>
  <c r="BG640" i="2" s="1"/>
  <c r="AR614" i="3" s="1"/>
  <c r="BH640" i="2"/>
  <c r="BI640" i="2" s="1"/>
  <c r="AS614" i="3" s="1"/>
  <c r="BJ640" i="2"/>
  <c r="BK640" i="2" s="1"/>
  <c r="AT614" i="3" s="1"/>
  <c r="BL640" i="2"/>
  <c r="BM640" i="2" s="1"/>
  <c r="AU614" i="3" s="1"/>
  <c r="BN640" i="2"/>
  <c r="BO640" i="2" s="1"/>
  <c r="AV614" i="3" s="1"/>
  <c r="BP640" i="2"/>
  <c r="BQ640" i="2" s="1"/>
  <c r="BF641" i="2"/>
  <c r="BG641" i="2" s="1"/>
  <c r="AR615" i="3" s="1"/>
  <c r="BH641" i="2"/>
  <c r="BI641" i="2" s="1"/>
  <c r="AS615" i="3" s="1"/>
  <c r="BJ641" i="2"/>
  <c r="BK641" i="2" s="1"/>
  <c r="AT615" i="3" s="1"/>
  <c r="BL641" i="2"/>
  <c r="BM641" i="2" s="1"/>
  <c r="AU615" i="3" s="1"/>
  <c r="BN641" i="2"/>
  <c r="BO641" i="2" s="1"/>
  <c r="AV615" i="3" s="1"/>
  <c r="BP641" i="2"/>
  <c r="BQ641" i="2" s="1"/>
  <c r="AW615" i="3" s="1"/>
  <c r="BF642" i="2"/>
  <c r="BG642" i="2" s="1"/>
  <c r="AR616" i="3" s="1"/>
  <c r="BH642" i="2"/>
  <c r="BI642" i="2" s="1"/>
  <c r="AS616" i="3" s="1"/>
  <c r="BJ642" i="2"/>
  <c r="BK642" i="2" s="1"/>
  <c r="AT616" i="3" s="1"/>
  <c r="BL642" i="2"/>
  <c r="BM642" i="2" s="1"/>
  <c r="AU616" i="3" s="1"/>
  <c r="BN642" i="2"/>
  <c r="BO642" i="2" s="1"/>
  <c r="AV616" i="3" s="1"/>
  <c r="BP642" i="2"/>
  <c r="BQ642" i="2" s="1"/>
  <c r="AW616" i="3" s="1"/>
  <c r="BF643" i="2"/>
  <c r="BG643" i="2" s="1"/>
  <c r="AR617" i="3" s="1"/>
  <c r="BH643" i="2"/>
  <c r="BI643" i="2" s="1"/>
  <c r="AS617" i="3" s="1"/>
  <c r="BJ643" i="2"/>
  <c r="BK643" i="2" s="1"/>
  <c r="AT617" i="3" s="1"/>
  <c r="BL643" i="2"/>
  <c r="BM643" i="2" s="1"/>
  <c r="AU617" i="3" s="1"/>
  <c r="BN643" i="2"/>
  <c r="BO643" i="2" s="1"/>
  <c r="AV617" i="3" s="1"/>
  <c r="BP643" i="2"/>
  <c r="BQ643" i="2" s="1"/>
  <c r="AW617" i="3" s="1"/>
  <c r="BF644" i="2"/>
  <c r="BG644" i="2" s="1"/>
  <c r="AR618" i="3" s="1"/>
  <c r="BH644" i="2"/>
  <c r="BI644" i="2" s="1"/>
  <c r="AS618" i="3" s="1"/>
  <c r="BJ644" i="2"/>
  <c r="BK644" i="2" s="1"/>
  <c r="AT618" i="3" s="1"/>
  <c r="BL644" i="2"/>
  <c r="BM644" i="2" s="1"/>
  <c r="AU618" i="3" s="1"/>
  <c r="BN644" i="2"/>
  <c r="BO644" i="2" s="1"/>
  <c r="AV618" i="3" s="1"/>
  <c r="BP644" i="2"/>
  <c r="BQ644" i="2" s="1"/>
  <c r="AW618" i="3" s="1"/>
  <c r="BF645" i="2"/>
  <c r="BG645" i="2" s="1"/>
  <c r="AR619" i="3" s="1"/>
  <c r="BH645" i="2"/>
  <c r="BI645" i="2" s="1"/>
  <c r="AS619" i="3" s="1"/>
  <c r="BJ645" i="2"/>
  <c r="BK645" i="2" s="1"/>
  <c r="AT619" i="3" s="1"/>
  <c r="BL645" i="2"/>
  <c r="BM645" i="2" s="1"/>
  <c r="AU619" i="3" s="1"/>
  <c r="BN645" i="2"/>
  <c r="BO645" i="2" s="1"/>
  <c r="AV619" i="3" s="1"/>
  <c r="BP645" i="2"/>
  <c r="BQ645" i="2" s="1"/>
  <c r="AW619" i="3" s="1"/>
  <c r="BF646" i="2"/>
  <c r="BG646" i="2" s="1"/>
  <c r="AR620" i="3" s="1"/>
  <c r="BH646" i="2"/>
  <c r="BI646" i="2" s="1"/>
  <c r="AS620" i="3" s="1"/>
  <c r="BJ646" i="2"/>
  <c r="BK646" i="2" s="1"/>
  <c r="AT620" i="3" s="1"/>
  <c r="BL646" i="2"/>
  <c r="BM646" i="2" s="1"/>
  <c r="AU620" i="3" s="1"/>
  <c r="BN646" i="2"/>
  <c r="BO646" i="2" s="1"/>
  <c r="AV620" i="3" s="1"/>
  <c r="BP646" i="2"/>
  <c r="BQ646" i="2" s="1"/>
  <c r="AW620" i="3" s="1"/>
  <c r="BF647" i="2"/>
  <c r="BG647" i="2" s="1"/>
  <c r="AR621" i="3" s="1"/>
  <c r="BH647" i="2"/>
  <c r="BI647" i="2" s="1"/>
  <c r="AS621" i="3" s="1"/>
  <c r="BJ647" i="2"/>
  <c r="BK647" i="2" s="1"/>
  <c r="AT621" i="3" s="1"/>
  <c r="BL647" i="2"/>
  <c r="BM647" i="2" s="1"/>
  <c r="AU621" i="3" s="1"/>
  <c r="BN647" i="2"/>
  <c r="BO647" i="2" s="1"/>
  <c r="AV621" i="3" s="1"/>
  <c r="BP647" i="2"/>
  <c r="BQ647" i="2" s="1"/>
  <c r="AW621" i="3" s="1"/>
  <c r="BF648" i="2"/>
  <c r="BG648" i="2" s="1"/>
  <c r="AR622" i="3" s="1"/>
  <c r="BH648" i="2"/>
  <c r="BI648" i="2" s="1"/>
  <c r="AS622" i="3" s="1"/>
  <c r="BJ648" i="2"/>
  <c r="BK648" i="2" s="1"/>
  <c r="AT622" i="3" s="1"/>
  <c r="BL648" i="2"/>
  <c r="BM648" i="2" s="1"/>
  <c r="AU622" i="3" s="1"/>
  <c r="BN648" i="2"/>
  <c r="BO648" i="2" s="1"/>
  <c r="AV622" i="3" s="1"/>
  <c r="BP648" i="2"/>
  <c r="BQ648" i="2" s="1"/>
  <c r="AW622" i="3" s="1"/>
  <c r="BF649" i="2"/>
  <c r="BG649" i="2" s="1"/>
  <c r="AR623" i="3" s="1"/>
  <c r="BH649" i="2"/>
  <c r="BI649" i="2" s="1"/>
  <c r="AS623" i="3" s="1"/>
  <c r="BJ649" i="2"/>
  <c r="BK649" i="2" s="1"/>
  <c r="AT623" i="3" s="1"/>
  <c r="BL649" i="2"/>
  <c r="BM649" i="2" s="1"/>
  <c r="AU623" i="3" s="1"/>
  <c r="BN649" i="2"/>
  <c r="BO649" i="2" s="1"/>
  <c r="AV623" i="3" s="1"/>
  <c r="BP649" i="2"/>
  <c r="BQ649" i="2" s="1"/>
  <c r="AW623" i="3" s="1"/>
  <c r="BF650" i="2"/>
  <c r="BG650" i="2" s="1"/>
  <c r="AR624" i="3" s="1"/>
  <c r="BH650" i="2"/>
  <c r="BI650" i="2" s="1"/>
  <c r="AS624" i="3" s="1"/>
  <c r="BJ650" i="2"/>
  <c r="BK650" i="2" s="1"/>
  <c r="AT624" i="3" s="1"/>
  <c r="BL650" i="2"/>
  <c r="BM650" i="2" s="1"/>
  <c r="BN650" i="2"/>
  <c r="BO650" i="2" s="1"/>
  <c r="AV624" i="3" s="1"/>
  <c r="BP650" i="2"/>
  <c r="BQ650" i="2" s="1"/>
  <c r="AW624" i="3" s="1"/>
  <c r="BF651" i="2"/>
  <c r="BG651" i="2" s="1"/>
  <c r="AR625" i="3" s="1"/>
  <c r="BH651" i="2"/>
  <c r="BI651" i="2" s="1"/>
  <c r="AS625" i="3" s="1"/>
  <c r="BJ651" i="2"/>
  <c r="BK651" i="2" s="1"/>
  <c r="AT625" i="3" s="1"/>
  <c r="BL651" i="2"/>
  <c r="BM651" i="2" s="1"/>
  <c r="AU625" i="3" s="1"/>
  <c r="BN651" i="2"/>
  <c r="BO651" i="2" s="1"/>
  <c r="AV625" i="3" s="1"/>
  <c r="BP651" i="2"/>
  <c r="BQ651" i="2" s="1"/>
  <c r="AW625" i="3" s="1"/>
  <c r="BF652" i="2"/>
  <c r="BG652" i="2" s="1"/>
  <c r="AR626" i="3" s="1"/>
  <c r="BH652" i="2"/>
  <c r="BI652" i="2" s="1"/>
  <c r="AS626" i="3" s="1"/>
  <c r="BJ652" i="2"/>
  <c r="BK652" i="2" s="1"/>
  <c r="AT626" i="3" s="1"/>
  <c r="BL652" i="2"/>
  <c r="BM652" i="2" s="1"/>
  <c r="AU626" i="3" s="1"/>
  <c r="BN652" i="2"/>
  <c r="BO652" i="2" s="1"/>
  <c r="AV626" i="3" s="1"/>
  <c r="BP652" i="2"/>
  <c r="BQ652" i="2" s="1"/>
  <c r="BF653" i="2"/>
  <c r="BG653" i="2" s="1"/>
  <c r="AR627" i="3" s="1"/>
  <c r="BH653" i="2"/>
  <c r="BI653" i="2" s="1"/>
  <c r="AS627" i="3" s="1"/>
  <c r="BJ653" i="2"/>
  <c r="BK653" i="2" s="1"/>
  <c r="AT627" i="3" s="1"/>
  <c r="BL653" i="2"/>
  <c r="BM653" i="2" s="1"/>
  <c r="AU627" i="3" s="1"/>
  <c r="BN653" i="2"/>
  <c r="BO653" i="2" s="1"/>
  <c r="AV627" i="3" s="1"/>
  <c r="BP653" i="2"/>
  <c r="BQ653" i="2" s="1"/>
  <c r="AW627" i="3" s="1"/>
  <c r="BF654" i="2"/>
  <c r="BG654" i="2" s="1"/>
  <c r="BH654" i="2"/>
  <c r="BI654" i="2" s="1"/>
  <c r="BJ654" i="2"/>
  <c r="BK654" i="2" s="1"/>
  <c r="BL654" i="2"/>
  <c r="BM654" i="2" s="1"/>
  <c r="BN654" i="2"/>
  <c r="BO654" i="2" s="1"/>
  <c r="BP654" i="2"/>
  <c r="BQ654" i="2" s="1"/>
  <c r="BF655" i="2"/>
  <c r="BG655" i="2" s="1"/>
  <c r="AR628" i="3" s="1"/>
  <c r="BH655" i="2"/>
  <c r="BI655" i="2" s="1"/>
  <c r="AS628" i="3" s="1"/>
  <c r="BJ655" i="2"/>
  <c r="BK655" i="2" s="1"/>
  <c r="AT628" i="3" s="1"/>
  <c r="BL655" i="2"/>
  <c r="BM655" i="2" s="1"/>
  <c r="AU628" i="3" s="1"/>
  <c r="BN655" i="2"/>
  <c r="BO655" i="2" s="1"/>
  <c r="AV628" i="3" s="1"/>
  <c r="BP655" i="2"/>
  <c r="BQ655" i="2" s="1"/>
  <c r="AW628" i="3" s="1"/>
  <c r="BF656" i="2"/>
  <c r="BG656" i="2" s="1"/>
  <c r="AR629" i="3" s="1"/>
  <c r="BH656" i="2"/>
  <c r="BI656" i="2" s="1"/>
  <c r="AS629" i="3" s="1"/>
  <c r="BJ656" i="2"/>
  <c r="BK656" i="2" s="1"/>
  <c r="AT629" i="3" s="1"/>
  <c r="BL656" i="2"/>
  <c r="BM656" i="2" s="1"/>
  <c r="AU629" i="3" s="1"/>
  <c r="BN656" i="2"/>
  <c r="BO656" i="2" s="1"/>
  <c r="AV629" i="3" s="1"/>
  <c r="BP656" i="2"/>
  <c r="BQ656" i="2" s="1"/>
  <c r="AW629" i="3" s="1"/>
  <c r="BF657" i="2"/>
  <c r="BG657" i="2" s="1"/>
  <c r="AR630" i="3" s="1"/>
  <c r="BH657" i="2"/>
  <c r="BI657" i="2" s="1"/>
  <c r="AS630" i="3" s="1"/>
  <c r="BJ657" i="2"/>
  <c r="BK657" i="2" s="1"/>
  <c r="AT630" i="3" s="1"/>
  <c r="BL657" i="2"/>
  <c r="BM657" i="2" s="1"/>
  <c r="AU630" i="3" s="1"/>
  <c r="BN657" i="2"/>
  <c r="BO657" i="2" s="1"/>
  <c r="AV630" i="3" s="1"/>
  <c r="BP657" i="2"/>
  <c r="BQ657" i="2" s="1"/>
  <c r="AW630" i="3" s="1"/>
  <c r="BF658" i="2"/>
  <c r="BG658" i="2" s="1"/>
  <c r="AR631" i="3" s="1"/>
  <c r="BH658" i="2"/>
  <c r="BI658" i="2" s="1"/>
  <c r="AS631" i="3" s="1"/>
  <c r="BJ658" i="2"/>
  <c r="BK658" i="2" s="1"/>
  <c r="AT631" i="3" s="1"/>
  <c r="BL658" i="2"/>
  <c r="BM658" i="2" s="1"/>
  <c r="AU631" i="3" s="1"/>
  <c r="BN658" i="2"/>
  <c r="BO658" i="2" s="1"/>
  <c r="AV631" i="3" s="1"/>
  <c r="BP658" i="2"/>
  <c r="BQ658" i="2" s="1"/>
  <c r="AW631" i="3" s="1"/>
  <c r="BF659" i="2"/>
  <c r="BG659" i="2" s="1"/>
  <c r="AR632" i="3" s="1"/>
  <c r="BH659" i="2"/>
  <c r="BI659" i="2" s="1"/>
  <c r="AS632" i="3" s="1"/>
  <c r="BJ659" i="2"/>
  <c r="BK659" i="2" s="1"/>
  <c r="AT632" i="3" s="1"/>
  <c r="BL659" i="2"/>
  <c r="BM659" i="2" s="1"/>
  <c r="BN659" i="2"/>
  <c r="BO659" i="2" s="1"/>
  <c r="AV632" i="3" s="1"/>
  <c r="BP659" i="2"/>
  <c r="BQ659" i="2" s="1"/>
  <c r="AW632" i="3" s="1"/>
  <c r="BF660" i="2"/>
  <c r="BG660" i="2" s="1"/>
  <c r="AR633" i="3" s="1"/>
  <c r="BH660" i="2"/>
  <c r="BI660" i="2" s="1"/>
  <c r="AS633" i="3" s="1"/>
  <c r="BJ660" i="2"/>
  <c r="BK660" i="2" s="1"/>
  <c r="AT633" i="3" s="1"/>
  <c r="BL660" i="2"/>
  <c r="BM660" i="2" s="1"/>
  <c r="AU633" i="3" s="1"/>
  <c r="BN660" i="2"/>
  <c r="BO660" i="2" s="1"/>
  <c r="AV633" i="3" s="1"/>
  <c r="BP660" i="2"/>
  <c r="BQ660" i="2" s="1"/>
  <c r="AW633" i="3" s="1"/>
  <c r="BF661" i="2"/>
  <c r="BG661" i="2" s="1"/>
  <c r="AR634" i="3" s="1"/>
  <c r="BH661" i="2"/>
  <c r="BI661" i="2" s="1"/>
  <c r="AS634" i="3" s="1"/>
  <c r="BJ661" i="2"/>
  <c r="BK661" i="2" s="1"/>
  <c r="AT634" i="3" s="1"/>
  <c r="BL661" i="2"/>
  <c r="BM661" i="2" s="1"/>
  <c r="AU634" i="3" s="1"/>
  <c r="BN661" i="2"/>
  <c r="BO661" i="2" s="1"/>
  <c r="AV634" i="3" s="1"/>
  <c r="BP661" i="2"/>
  <c r="BQ661" i="2" s="1"/>
  <c r="AW634" i="3" s="1"/>
  <c r="BF662" i="2"/>
  <c r="BG662" i="2" s="1"/>
  <c r="AR635" i="3" s="1"/>
  <c r="BH662" i="2"/>
  <c r="BI662" i="2" s="1"/>
  <c r="AS635" i="3" s="1"/>
  <c r="BJ662" i="2"/>
  <c r="BK662" i="2" s="1"/>
  <c r="AT635" i="3" s="1"/>
  <c r="BL662" i="2"/>
  <c r="BM662" i="2" s="1"/>
  <c r="AU635" i="3" s="1"/>
  <c r="BN662" i="2"/>
  <c r="BO662" i="2" s="1"/>
  <c r="AV635" i="3" s="1"/>
  <c r="BP662" i="2"/>
  <c r="BQ662" i="2" s="1"/>
  <c r="AW635" i="3" s="1"/>
  <c r="BF663" i="2"/>
  <c r="BG663" i="2" s="1"/>
  <c r="AR636" i="3" s="1"/>
  <c r="BH663" i="2"/>
  <c r="BI663" i="2" s="1"/>
  <c r="AS636" i="3" s="1"/>
  <c r="BJ663" i="2"/>
  <c r="BK663" i="2" s="1"/>
  <c r="AT636" i="3" s="1"/>
  <c r="BL663" i="2"/>
  <c r="BM663" i="2" s="1"/>
  <c r="AU636" i="3" s="1"/>
  <c r="BN663" i="2"/>
  <c r="BO663" i="2" s="1"/>
  <c r="AV636" i="3" s="1"/>
  <c r="BP663" i="2"/>
  <c r="BQ663" i="2" s="1"/>
  <c r="AW636" i="3" s="1"/>
  <c r="BF664" i="2"/>
  <c r="BG664" i="2" s="1"/>
  <c r="AR637" i="3" s="1"/>
  <c r="BH664" i="2"/>
  <c r="BI664" i="2" s="1"/>
  <c r="AS637" i="3" s="1"/>
  <c r="BJ664" i="2"/>
  <c r="BK664" i="2" s="1"/>
  <c r="AT637" i="3" s="1"/>
  <c r="BL664" i="2"/>
  <c r="BM664" i="2" s="1"/>
  <c r="AU637" i="3" s="1"/>
  <c r="BN664" i="2"/>
  <c r="BO664" i="2" s="1"/>
  <c r="AV637" i="3" s="1"/>
  <c r="BP664" i="2"/>
  <c r="BQ664" i="2" s="1"/>
  <c r="AW637" i="3" s="1"/>
  <c r="BF665" i="2"/>
  <c r="BG665" i="2" s="1"/>
  <c r="AR638" i="3" s="1"/>
  <c r="BH665" i="2"/>
  <c r="BI665" i="2" s="1"/>
  <c r="AS638" i="3" s="1"/>
  <c r="BJ665" i="2"/>
  <c r="BK665" i="2" s="1"/>
  <c r="AT638" i="3" s="1"/>
  <c r="BL665" i="2"/>
  <c r="BM665" i="2" s="1"/>
  <c r="AU638" i="3" s="1"/>
  <c r="BN665" i="2"/>
  <c r="BO665" i="2" s="1"/>
  <c r="AV638" i="3" s="1"/>
  <c r="BP665" i="2"/>
  <c r="BQ665" i="2" s="1"/>
  <c r="AW638" i="3" s="1"/>
  <c r="BF666" i="2"/>
  <c r="BG666" i="2" s="1"/>
  <c r="AR639" i="3" s="1"/>
  <c r="BH666" i="2"/>
  <c r="BI666" i="2" s="1"/>
  <c r="AS639" i="3" s="1"/>
  <c r="BJ666" i="2"/>
  <c r="BK666" i="2" s="1"/>
  <c r="AT639" i="3" s="1"/>
  <c r="BL666" i="2"/>
  <c r="BM666" i="2" s="1"/>
  <c r="AU639" i="3" s="1"/>
  <c r="BN666" i="2"/>
  <c r="BO666" i="2" s="1"/>
  <c r="AV639" i="3" s="1"/>
  <c r="BP666" i="2"/>
  <c r="BQ666" i="2" s="1"/>
  <c r="AW639" i="3" s="1"/>
  <c r="BF667" i="2"/>
  <c r="BG667" i="2" s="1"/>
  <c r="AR640" i="3" s="1"/>
  <c r="BH667" i="2"/>
  <c r="BI667" i="2" s="1"/>
  <c r="AS640" i="3" s="1"/>
  <c r="BJ667" i="2"/>
  <c r="BK667" i="2" s="1"/>
  <c r="AT640" i="3" s="1"/>
  <c r="BL667" i="2"/>
  <c r="BM667" i="2" s="1"/>
  <c r="AU640" i="3" s="1"/>
  <c r="BN667" i="2"/>
  <c r="BO667" i="2" s="1"/>
  <c r="AV640" i="3" s="1"/>
  <c r="BP667" i="2"/>
  <c r="BQ667" i="2" s="1"/>
  <c r="BF668" i="2"/>
  <c r="BG668" i="2" s="1"/>
  <c r="AR641" i="3" s="1"/>
  <c r="BH668" i="2"/>
  <c r="BI668" i="2" s="1"/>
  <c r="AS641" i="3" s="1"/>
  <c r="BJ668" i="2"/>
  <c r="BK668" i="2" s="1"/>
  <c r="AT641" i="3" s="1"/>
  <c r="BL668" i="2"/>
  <c r="BM668" i="2" s="1"/>
  <c r="BN668" i="2"/>
  <c r="BO668" i="2" s="1"/>
  <c r="AV641" i="3" s="1"/>
  <c r="BP668" i="2"/>
  <c r="BQ668" i="2" s="1"/>
  <c r="AW641" i="3" s="1"/>
  <c r="BF669" i="2"/>
  <c r="BG669" i="2" s="1"/>
  <c r="AR642" i="3" s="1"/>
  <c r="BH669" i="2"/>
  <c r="BI669" i="2" s="1"/>
  <c r="AS642" i="3" s="1"/>
  <c r="BJ669" i="2"/>
  <c r="BK669" i="2" s="1"/>
  <c r="AT642" i="3" s="1"/>
  <c r="BL669" i="2"/>
  <c r="BM669" i="2" s="1"/>
  <c r="AU642" i="3" s="1"/>
  <c r="BN669" i="2"/>
  <c r="BO669" i="2" s="1"/>
  <c r="AV642" i="3" s="1"/>
  <c r="BP669" i="2"/>
  <c r="BQ669" i="2" s="1"/>
  <c r="AW642" i="3" s="1"/>
  <c r="BF670" i="2"/>
  <c r="BG670" i="2" s="1"/>
  <c r="AR643" i="3" s="1"/>
  <c r="BH670" i="2"/>
  <c r="BI670" i="2" s="1"/>
  <c r="AS643" i="3" s="1"/>
  <c r="BJ670" i="2"/>
  <c r="BK670" i="2" s="1"/>
  <c r="AT643" i="3" s="1"/>
  <c r="BL670" i="2"/>
  <c r="BM670" i="2" s="1"/>
  <c r="BN670" i="2"/>
  <c r="BO670" i="2" s="1"/>
  <c r="AV643" i="3" s="1"/>
  <c r="BP670" i="2"/>
  <c r="BQ670" i="2" s="1"/>
  <c r="AW643" i="3" s="1"/>
  <c r="BF671" i="2"/>
  <c r="BG671" i="2" s="1"/>
  <c r="AR644" i="3" s="1"/>
  <c r="BH671" i="2"/>
  <c r="BI671" i="2" s="1"/>
  <c r="AS644" i="3" s="1"/>
  <c r="BJ671" i="2"/>
  <c r="BK671" i="2" s="1"/>
  <c r="AT644" i="3" s="1"/>
  <c r="BL671" i="2"/>
  <c r="BM671" i="2" s="1"/>
  <c r="AU644" i="3" s="1"/>
  <c r="BN671" i="2"/>
  <c r="BO671" i="2" s="1"/>
  <c r="AV644" i="3" s="1"/>
  <c r="BP671" i="2"/>
  <c r="BQ671" i="2" s="1"/>
  <c r="AW644" i="3" s="1"/>
  <c r="BF672" i="2"/>
  <c r="BG672" i="2" s="1"/>
  <c r="AR645" i="3" s="1"/>
  <c r="BH672" i="2"/>
  <c r="BI672" i="2" s="1"/>
  <c r="AS645" i="3" s="1"/>
  <c r="BJ672" i="2"/>
  <c r="BK672" i="2" s="1"/>
  <c r="AT645" i="3" s="1"/>
  <c r="BL672" i="2"/>
  <c r="BM672" i="2" s="1"/>
  <c r="AU645" i="3" s="1"/>
  <c r="BN672" i="2"/>
  <c r="BO672" i="2" s="1"/>
  <c r="AV645" i="3" s="1"/>
  <c r="BP672" i="2"/>
  <c r="BQ672" i="2" s="1"/>
  <c r="AW645" i="3" s="1"/>
  <c r="BF673" i="2"/>
  <c r="BG673" i="2" s="1"/>
  <c r="AR646" i="3" s="1"/>
  <c r="BH673" i="2"/>
  <c r="BI673" i="2" s="1"/>
  <c r="AS646" i="3" s="1"/>
  <c r="BJ673" i="2"/>
  <c r="BK673" i="2" s="1"/>
  <c r="AT646" i="3" s="1"/>
  <c r="BL673" i="2"/>
  <c r="BM673" i="2" s="1"/>
  <c r="AU646" i="3" s="1"/>
  <c r="BN673" i="2"/>
  <c r="BO673" i="2" s="1"/>
  <c r="AV646" i="3" s="1"/>
  <c r="BP673" i="2"/>
  <c r="BQ673" i="2" s="1"/>
  <c r="AW646" i="3" s="1"/>
  <c r="BF674" i="2"/>
  <c r="BG674" i="2" s="1"/>
  <c r="AR647" i="3" s="1"/>
  <c r="BH674" i="2"/>
  <c r="BI674" i="2" s="1"/>
  <c r="AS647" i="3" s="1"/>
  <c r="BJ674" i="2"/>
  <c r="BK674" i="2" s="1"/>
  <c r="AT647" i="3" s="1"/>
  <c r="BL674" i="2"/>
  <c r="BM674" i="2" s="1"/>
  <c r="AU647" i="3" s="1"/>
  <c r="BN674" i="2"/>
  <c r="BO674" i="2" s="1"/>
  <c r="AV647" i="3" s="1"/>
  <c r="BP674" i="2"/>
  <c r="BQ674" i="2" s="1"/>
  <c r="AW647" i="3" s="1"/>
  <c r="BF675" i="2"/>
  <c r="BG675" i="2" s="1"/>
  <c r="AR648" i="3" s="1"/>
  <c r="BH675" i="2"/>
  <c r="BI675" i="2" s="1"/>
  <c r="AS648" i="3" s="1"/>
  <c r="BJ675" i="2"/>
  <c r="BK675" i="2" s="1"/>
  <c r="AT648" i="3" s="1"/>
  <c r="BL675" i="2"/>
  <c r="BM675" i="2" s="1"/>
  <c r="AU648" i="3" s="1"/>
  <c r="BN675" i="2"/>
  <c r="BO675" i="2" s="1"/>
  <c r="AV648" i="3" s="1"/>
  <c r="BP675" i="2"/>
  <c r="BQ675" i="2" s="1"/>
  <c r="AW648" i="3" s="1"/>
  <c r="BF676" i="2"/>
  <c r="BG676" i="2" s="1"/>
  <c r="AR649" i="3" s="1"/>
  <c r="BH676" i="2"/>
  <c r="BI676" i="2" s="1"/>
  <c r="AS649" i="3" s="1"/>
  <c r="BJ676" i="2"/>
  <c r="BK676" i="2" s="1"/>
  <c r="AT649" i="3" s="1"/>
  <c r="BL676" i="2"/>
  <c r="BM676" i="2" s="1"/>
  <c r="AU649" i="3" s="1"/>
  <c r="BN676" i="2"/>
  <c r="BO676" i="2" s="1"/>
  <c r="AV649" i="3" s="1"/>
  <c r="BP676" i="2"/>
  <c r="BQ676" i="2" s="1"/>
  <c r="AW649" i="3" s="1"/>
  <c r="BF677" i="2"/>
  <c r="BG677" i="2" s="1"/>
  <c r="AR650" i="3" s="1"/>
  <c r="BH677" i="2"/>
  <c r="BI677" i="2" s="1"/>
  <c r="AS650" i="3" s="1"/>
  <c r="BJ677" i="2"/>
  <c r="BK677" i="2" s="1"/>
  <c r="AT650" i="3" s="1"/>
  <c r="BL677" i="2"/>
  <c r="BM677" i="2" s="1"/>
  <c r="BN677" i="2"/>
  <c r="BO677" i="2" s="1"/>
  <c r="AV650" i="3" s="1"/>
  <c r="BP677" i="2"/>
  <c r="BQ677" i="2" s="1"/>
  <c r="AW650" i="3" s="1"/>
  <c r="BF678" i="2"/>
  <c r="BG678" i="2" s="1"/>
  <c r="AR651" i="3" s="1"/>
  <c r="BH678" i="2"/>
  <c r="BI678" i="2" s="1"/>
  <c r="AS651" i="3" s="1"/>
  <c r="BJ678" i="2"/>
  <c r="BK678" i="2" s="1"/>
  <c r="AT651" i="3" s="1"/>
  <c r="BL678" i="2"/>
  <c r="BM678" i="2" s="1"/>
  <c r="AU651" i="3" s="1"/>
  <c r="BN678" i="2"/>
  <c r="BO678" i="2" s="1"/>
  <c r="AV651" i="3" s="1"/>
  <c r="BP678" i="2"/>
  <c r="BQ678" i="2" s="1"/>
  <c r="AW651" i="3" s="1"/>
  <c r="BF679" i="2"/>
  <c r="BG679" i="2" s="1"/>
  <c r="AR652" i="3" s="1"/>
  <c r="BH679" i="2"/>
  <c r="BI679" i="2" s="1"/>
  <c r="AS652" i="3" s="1"/>
  <c r="BJ679" i="2"/>
  <c r="BK679" i="2" s="1"/>
  <c r="AT652" i="3" s="1"/>
  <c r="BL679" i="2"/>
  <c r="BM679" i="2" s="1"/>
  <c r="AU652" i="3" s="1"/>
  <c r="BN679" i="2"/>
  <c r="BO679" i="2" s="1"/>
  <c r="AV652" i="3" s="1"/>
  <c r="BP679" i="2"/>
  <c r="BQ679" i="2" s="1"/>
  <c r="AW652" i="3" s="1"/>
  <c r="BF680" i="2"/>
  <c r="BG680" i="2" s="1"/>
  <c r="AR653" i="3" s="1"/>
  <c r="BH680" i="2"/>
  <c r="BI680" i="2" s="1"/>
  <c r="AS653" i="3" s="1"/>
  <c r="BJ680" i="2"/>
  <c r="BK680" i="2" s="1"/>
  <c r="AT653" i="3" s="1"/>
  <c r="BL680" i="2"/>
  <c r="BM680" i="2" s="1"/>
  <c r="BN680" i="2"/>
  <c r="BO680" i="2" s="1"/>
  <c r="AV653" i="3" s="1"/>
  <c r="BP680" i="2"/>
  <c r="BQ680" i="2" s="1"/>
  <c r="AW653" i="3" s="1"/>
  <c r="BF681" i="2"/>
  <c r="BG681" i="2" s="1"/>
  <c r="AR654" i="3" s="1"/>
  <c r="BH681" i="2"/>
  <c r="BI681" i="2" s="1"/>
  <c r="AS654" i="3" s="1"/>
  <c r="BJ681" i="2"/>
  <c r="BK681" i="2" s="1"/>
  <c r="AT654" i="3" s="1"/>
  <c r="BL681" i="2"/>
  <c r="BM681" i="2" s="1"/>
  <c r="AU654" i="3" s="1"/>
  <c r="BN681" i="2"/>
  <c r="BO681" i="2" s="1"/>
  <c r="AV654" i="3" s="1"/>
  <c r="BP681" i="2"/>
  <c r="BQ681" i="2" s="1"/>
  <c r="AW654" i="3" s="1"/>
  <c r="BF682" i="2"/>
  <c r="BG682" i="2" s="1"/>
  <c r="AR655" i="3" s="1"/>
  <c r="BH682" i="2"/>
  <c r="BI682" i="2" s="1"/>
  <c r="AS655" i="3" s="1"/>
  <c r="BJ682" i="2"/>
  <c r="BK682" i="2" s="1"/>
  <c r="AT655" i="3" s="1"/>
  <c r="BL682" i="2"/>
  <c r="BM682" i="2" s="1"/>
  <c r="AU655" i="3" s="1"/>
  <c r="BN682" i="2"/>
  <c r="BO682" i="2" s="1"/>
  <c r="AV655" i="3" s="1"/>
  <c r="BP682" i="2"/>
  <c r="BQ682" i="2" s="1"/>
  <c r="AW655" i="3" s="1"/>
  <c r="BF683" i="2"/>
  <c r="BG683" i="2" s="1"/>
  <c r="AR656" i="3" s="1"/>
  <c r="BH683" i="2"/>
  <c r="BI683" i="2" s="1"/>
  <c r="AS656" i="3" s="1"/>
  <c r="BJ683" i="2"/>
  <c r="BK683" i="2" s="1"/>
  <c r="AT656" i="3" s="1"/>
  <c r="BL683" i="2"/>
  <c r="BM683" i="2" s="1"/>
  <c r="AU656" i="3" s="1"/>
  <c r="BN683" i="2"/>
  <c r="BO683" i="2" s="1"/>
  <c r="AV656" i="3" s="1"/>
  <c r="BP683" i="2"/>
  <c r="BQ683" i="2" s="1"/>
  <c r="AW656" i="3" s="1"/>
  <c r="BF684" i="2"/>
  <c r="BG684" i="2" s="1"/>
  <c r="AR657" i="3" s="1"/>
  <c r="BH684" i="2"/>
  <c r="BI684" i="2" s="1"/>
  <c r="AS657" i="3" s="1"/>
  <c r="BJ684" i="2"/>
  <c r="BK684" i="2" s="1"/>
  <c r="AT657" i="3" s="1"/>
  <c r="BL684" i="2"/>
  <c r="BM684" i="2" s="1"/>
  <c r="AU657" i="3" s="1"/>
  <c r="BN684" i="2"/>
  <c r="BO684" i="2" s="1"/>
  <c r="AV657" i="3" s="1"/>
  <c r="BP684" i="2"/>
  <c r="BQ684" i="2" s="1"/>
  <c r="AW657" i="3" s="1"/>
  <c r="BF685" i="2"/>
  <c r="BG685" i="2" s="1"/>
  <c r="BH685" i="2"/>
  <c r="BI685" i="2" s="1"/>
  <c r="BJ685" i="2"/>
  <c r="BK685" i="2" s="1"/>
  <c r="BL685" i="2"/>
  <c r="BM685" i="2" s="1"/>
  <c r="BN685" i="2"/>
  <c r="BO685" i="2" s="1"/>
  <c r="BP685" i="2"/>
  <c r="BQ685" i="2" s="1"/>
  <c r="BF686" i="2"/>
  <c r="BG686" i="2" s="1"/>
  <c r="AR658" i="3" s="1"/>
  <c r="BH686" i="2"/>
  <c r="BI686" i="2" s="1"/>
  <c r="AS658" i="3" s="1"/>
  <c r="BJ686" i="2"/>
  <c r="BK686" i="2" s="1"/>
  <c r="AT658" i="3" s="1"/>
  <c r="BL686" i="2"/>
  <c r="BM686" i="2" s="1"/>
  <c r="AU658" i="3" s="1"/>
  <c r="BN686" i="2"/>
  <c r="BO686" i="2" s="1"/>
  <c r="AV658" i="3" s="1"/>
  <c r="BP686" i="2"/>
  <c r="BQ686" i="2" s="1"/>
  <c r="AW658" i="3" s="1"/>
  <c r="BF687" i="2"/>
  <c r="BG687" i="2" s="1"/>
  <c r="AR659" i="3" s="1"/>
  <c r="BH687" i="2"/>
  <c r="BI687" i="2" s="1"/>
  <c r="AS659" i="3" s="1"/>
  <c r="BJ687" i="2"/>
  <c r="BK687" i="2" s="1"/>
  <c r="AT659" i="3" s="1"/>
  <c r="BL687" i="2"/>
  <c r="BM687" i="2" s="1"/>
  <c r="AU659" i="3" s="1"/>
  <c r="BN687" i="2"/>
  <c r="BO687" i="2" s="1"/>
  <c r="AV659" i="3" s="1"/>
  <c r="BP687" i="2"/>
  <c r="BQ687" i="2" s="1"/>
  <c r="AW659" i="3" s="1"/>
  <c r="BF688" i="2"/>
  <c r="BG688" i="2" s="1"/>
  <c r="AR660" i="3" s="1"/>
  <c r="BH688" i="2"/>
  <c r="BI688" i="2" s="1"/>
  <c r="AS660" i="3" s="1"/>
  <c r="BJ688" i="2"/>
  <c r="BK688" i="2" s="1"/>
  <c r="AT660" i="3" s="1"/>
  <c r="BL688" i="2"/>
  <c r="BM688" i="2" s="1"/>
  <c r="AU660" i="3" s="1"/>
  <c r="BN688" i="2"/>
  <c r="BO688" i="2" s="1"/>
  <c r="AV660" i="3" s="1"/>
  <c r="BP688" i="2"/>
  <c r="BQ688" i="2" s="1"/>
  <c r="AW660" i="3" s="1"/>
  <c r="BF689" i="2"/>
  <c r="BG689" i="2" s="1"/>
  <c r="BH689" i="2"/>
  <c r="BI689" i="2" s="1"/>
  <c r="BJ689" i="2"/>
  <c r="BK689" i="2" s="1"/>
  <c r="BL689" i="2"/>
  <c r="BM689" i="2" s="1"/>
  <c r="BN689" i="2"/>
  <c r="BO689" i="2" s="1"/>
  <c r="BP689" i="2"/>
  <c r="BQ689" i="2" s="1"/>
  <c r="BF690" i="2"/>
  <c r="BG690" i="2" s="1"/>
  <c r="AR661" i="3" s="1"/>
  <c r="BH690" i="2"/>
  <c r="BI690" i="2" s="1"/>
  <c r="AS661" i="3" s="1"/>
  <c r="BJ690" i="2"/>
  <c r="BK690" i="2" s="1"/>
  <c r="AT661" i="3" s="1"/>
  <c r="BL690" i="2"/>
  <c r="BM690" i="2" s="1"/>
  <c r="AU661" i="3" s="1"/>
  <c r="BN690" i="2"/>
  <c r="BO690" i="2" s="1"/>
  <c r="AV661" i="3" s="1"/>
  <c r="BP690" i="2"/>
  <c r="BQ690" i="2" s="1"/>
  <c r="AW661" i="3" s="1"/>
  <c r="BF691" i="2"/>
  <c r="BG691" i="2" s="1"/>
  <c r="AR662" i="3" s="1"/>
  <c r="BH691" i="2"/>
  <c r="BI691" i="2" s="1"/>
  <c r="AS662" i="3" s="1"/>
  <c r="BJ691" i="2"/>
  <c r="BK691" i="2" s="1"/>
  <c r="AT662" i="3" s="1"/>
  <c r="BL691" i="2"/>
  <c r="BM691" i="2" s="1"/>
  <c r="AU662" i="3" s="1"/>
  <c r="BN691" i="2"/>
  <c r="BO691" i="2" s="1"/>
  <c r="AV662" i="3" s="1"/>
  <c r="BP691" i="2"/>
  <c r="BQ691" i="2" s="1"/>
  <c r="AW662" i="3" s="1"/>
  <c r="BF692" i="2"/>
  <c r="BG692" i="2" s="1"/>
  <c r="AR663" i="3" s="1"/>
  <c r="BH692" i="2"/>
  <c r="BI692" i="2" s="1"/>
  <c r="AS663" i="3" s="1"/>
  <c r="BJ692" i="2"/>
  <c r="BK692" i="2" s="1"/>
  <c r="AT663" i="3" s="1"/>
  <c r="BL692" i="2"/>
  <c r="BM692" i="2" s="1"/>
  <c r="AU663" i="3" s="1"/>
  <c r="BN692" i="2"/>
  <c r="BO692" i="2" s="1"/>
  <c r="AV663" i="3" s="1"/>
  <c r="BP692" i="2"/>
  <c r="BQ692" i="2" s="1"/>
  <c r="AW663" i="3" s="1"/>
  <c r="BF693" i="2"/>
  <c r="BG693" i="2" s="1"/>
  <c r="AR664" i="3" s="1"/>
  <c r="BH693" i="2"/>
  <c r="BI693" i="2" s="1"/>
  <c r="AS664" i="3" s="1"/>
  <c r="BJ693" i="2"/>
  <c r="BK693" i="2" s="1"/>
  <c r="AT664" i="3" s="1"/>
  <c r="BL693" i="2"/>
  <c r="BM693" i="2" s="1"/>
  <c r="BN693" i="2"/>
  <c r="BO693" i="2" s="1"/>
  <c r="AV664" i="3" s="1"/>
  <c r="BP693" i="2"/>
  <c r="BQ693" i="2" s="1"/>
  <c r="AW664" i="3" s="1"/>
  <c r="BF694" i="2"/>
  <c r="BG694" i="2" s="1"/>
  <c r="AR665" i="3" s="1"/>
  <c r="BH694" i="2"/>
  <c r="BI694" i="2" s="1"/>
  <c r="AS665" i="3" s="1"/>
  <c r="BJ694" i="2"/>
  <c r="BK694" i="2" s="1"/>
  <c r="AT665" i="3" s="1"/>
  <c r="BL694" i="2"/>
  <c r="BM694" i="2" s="1"/>
  <c r="BN694" i="2"/>
  <c r="BO694" i="2" s="1"/>
  <c r="AV665" i="3" s="1"/>
  <c r="BP694" i="2"/>
  <c r="BQ694" i="2" s="1"/>
  <c r="AW665" i="3" s="1"/>
  <c r="BF695" i="2"/>
  <c r="BG695" i="2" s="1"/>
  <c r="AR666" i="3" s="1"/>
  <c r="BH695" i="2"/>
  <c r="BI695" i="2" s="1"/>
  <c r="AS666" i="3" s="1"/>
  <c r="BJ695" i="2"/>
  <c r="BK695" i="2" s="1"/>
  <c r="AT666" i="3" s="1"/>
  <c r="BL695" i="2"/>
  <c r="BM695" i="2" s="1"/>
  <c r="AU666" i="3" s="1"/>
  <c r="BN695" i="2"/>
  <c r="BO695" i="2" s="1"/>
  <c r="AV666" i="3" s="1"/>
  <c r="BP695" i="2"/>
  <c r="BQ695" i="2" s="1"/>
  <c r="AW666" i="3" s="1"/>
  <c r="BF696" i="2"/>
  <c r="BG696" i="2" s="1"/>
  <c r="AR667" i="3" s="1"/>
  <c r="BH696" i="2"/>
  <c r="BI696" i="2" s="1"/>
  <c r="AS667" i="3" s="1"/>
  <c r="BJ696" i="2"/>
  <c r="BK696" i="2" s="1"/>
  <c r="AT667" i="3" s="1"/>
  <c r="BL696" i="2"/>
  <c r="BM696" i="2" s="1"/>
  <c r="AU667" i="3" s="1"/>
  <c r="BN696" i="2"/>
  <c r="BO696" i="2" s="1"/>
  <c r="AV667" i="3" s="1"/>
  <c r="BP696" i="2"/>
  <c r="BQ696" i="2" s="1"/>
  <c r="AW667" i="3" s="1"/>
  <c r="BF697" i="2"/>
  <c r="BG697" i="2" s="1"/>
  <c r="AR668" i="3" s="1"/>
  <c r="BH697" i="2"/>
  <c r="BI697" i="2" s="1"/>
  <c r="AS668" i="3" s="1"/>
  <c r="BJ697" i="2"/>
  <c r="BK697" i="2" s="1"/>
  <c r="AT668" i="3" s="1"/>
  <c r="BL697" i="2"/>
  <c r="BM697" i="2" s="1"/>
  <c r="AU668" i="3" s="1"/>
  <c r="BN697" i="2"/>
  <c r="BO697" i="2" s="1"/>
  <c r="AV668" i="3" s="1"/>
  <c r="BP697" i="2"/>
  <c r="BQ697" i="2" s="1"/>
  <c r="AW668" i="3" s="1"/>
  <c r="BF698" i="2"/>
  <c r="BG698" i="2" s="1"/>
  <c r="AR669" i="3" s="1"/>
  <c r="BH698" i="2"/>
  <c r="BI698" i="2" s="1"/>
  <c r="AS669" i="3" s="1"/>
  <c r="BJ698" i="2"/>
  <c r="BK698" i="2" s="1"/>
  <c r="AT669" i="3" s="1"/>
  <c r="BL698" i="2"/>
  <c r="BM698" i="2" s="1"/>
  <c r="AU669" i="3" s="1"/>
  <c r="BN698" i="2"/>
  <c r="BO698" i="2" s="1"/>
  <c r="AV669" i="3" s="1"/>
  <c r="BP698" i="2"/>
  <c r="BQ698" i="2" s="1"/>
  <c r="AW669" i="3" s="1"/>
  <c r="BF699" i="2"/>
  <c r="BG699" i="2" s="1"/>
  <c r="AR670" i="3" s="1"/>
  <c r="BH699" i="2"/>
  <c r="BI699" i="2" s="1"/>
  <c r="AS670" i="3" s="1"/>
  <c r="BJ699" i="2"/>
  <c r="BK699" i="2" s="1"/>
  <c r="AT670" i="3" s="1"/>
  <c r="BL699" i="2"/>
  <c r="BM699" i="2" s="1"/>
  <c r="AU670" i="3" s="1"/>
  <c r="BN699" i="2"/>
  <c r="BO699" i="2" s="1"/>
  <c r="AV670" i="3" s="1"/>
  <c r="BP699" i="2"/>
  <c r="BQ699" i="2" s="1"/>
  <c r="AW670" i="3" s="1"/>
  <c r="BF700" i="2"/>
  <c r="BG700" i="2" s="1"/>
  <c r="AR671" i="3" s="1"/>
  <c r="BH700" i="2"/>
  <c r="BI700" i="2" s="1"/>
  <c r="AS671" i="3" s="1"/>
  <c r="BJ700" i="2"/>
  <c r="BK700" i="2" s="1"/>
  <c r="AT671" i="3" s="1"/>
  <c r="BL700" i="2"/>
  <c r="BM700" i="2" s="1"/>
  <c r="AU671" i="3" s="1"/>
  <c r="BN700" i="2"/>
  <c r="BO700" i="2" s="1"/>
  <c r="AV671" i="3" s="1"/>
  <c r="BP700" i="2"/>
  <c r="BQ700" i="2" s="1"/>
  <c r="AW671" i="3" s="1"/>
  <c r="BF701" i="2"/>
  <c r="BG701" i="2" s="1"/>
  <c r="AR672" i="3" s="1"/>
  <c r="BH701" i="2"/>
  <c r="BI701" i="2" s="1"/>
  <c r="AS672" i="3" s="1"/>
  <c r="BJ701" i="2"/>
  <c r="BK701" i="2" s="1"/>
  <c r="AT672" i="3" s="1"/>
  <c r="BL701" i="2"/>
  <c r="BM701" i="2" s="1"/>
  <c r="AU672" i="3" s="1"/>
  <c r="BN701" i="2"/>
  <c r="BO701" i="2" s="1"/>
  <c r="AV672" i="3" s="1"/>
  <c r="BP701" i="2"/>
  <c r="BQ701" i="2" s="1"/>
  <c r="AW672" i="3" s="1"/>
  <c r="BF702" i="2"/>
  <c r="BG702" i="2" s="1"/>
  <c r="AR673" i="3" s="1"/>
  <c r="BH702" i="2"/>
  <c r="BI702" i="2" s="1"/>
  <c r="AS673" i="3" s="1"/>
  <c r="BJ702" i="2"/>
  <c r="BK702" i="2" s="1"/>
  <c r="AT673" i="3" s="1"/>
  <c r="BL702" i="2"/>
  <c r="BM702" i="2" s="1"/>
  <c r="AU673" i="3" s="1"/>
  <c r="BN702" i="2"/>
  <c r="BO702" i="2" s="1"/>
  <c r="AV673" i="3" s="1"/>
  <c r="BP702" i="2"/>
  <c r="BQ702" i="2" s="1"/>
  <c r="AW673" i="3" s="1"/>
  <c r="BF703" i="2"/>
  <c r="BG703" i="2" s="1"/>
  <c r="AR674" i="3" s="1"/>
  <c r="BH703" i="2"/>
  <c r="BI703" i="2" s="1"/>
  <c r="AS674" i="3" s="1"/>
  <c r="BJ703" i="2"/>
  <c r="BK703" i="2" s="1"/>
  <c r="AT674" i="3" s="1"/>
  <c r="BL703" i="2"/>
  <c r="BM703" i="2" s="1"/>
  <c r="AU674" i="3" s="1"/>
  <c r="BN703" i="2"/>
  <c r="BO703" i="2" s="1"/>
  <c r="AV674" i="3" s="1"/>
  <c r="BP703" i="2"/>
  <c r="BQ703" i="2" s="1"/>
  <c r="AW674" i="3" s="1"/>
  <c r="BF704" i="2"/>
  <c r="BG704" i="2" s="1"/>
  <c r="BH704" i="2"/>
  <c r="BI704" i="2" s="1"/>
  <c r="BJ704" i="2"/>
  <c r="BK704" i="2" s="1"/>
  <c r="BL704" i="2"/>
  <c r="BM704" i="2" s="1"/>
  <c r="BN704" i="2"/>
  <c r="BO704" i="2" s="1"/>
  <c r="BP704" i="2"/>
  <c r="BQ704" i="2" s="1"/>
  <c r="BF705" i="2"/>
  <c r="BG705" i="2" s="1"/>
  <c r="AR675" i="3" s="1"/>
  <c r="BH705" i="2"/>
  <c r="BI705" i="2" s="1"/>
  <c r="AS675" i="3" s="1"/>
  <c r="BJ705" i="2"/>
  <c r="BK705" i="2" s="1"/>
  <c r="AT675" i="3" s="1"/>
  <c r="BL705" i="2"/>
  <c r="BM705" i="2" s="1"/>
  <c r="AU675" i="3" s="1"/>
  <c r="BN705" i="2"/>
  <c r="BO705" i="2" s="1"/>
  <c r="AV675" i="3" s="1"/>
  <c r="BP705" i="2"/>
  <c r="BQ705" i="2" s="1"/>
  <c r="AW675" i="3" s="1"/>
  <c r="BF706" i="2"/>
  <c r="BG706" i="2" s="1"/>
  <c r="AR676" i="3" s="1"/>
  <c r="BH706" i="2"/>
  <c r="BI706" i="2" s="1"/>
  <c r="AS676" i="3" s="1"/>
  <c r="BJ706" i="2"/>
  <c r="BK706" i="2" s="1"/>
  <c r="AT676" i="3" s="1"/>
  <c r="BL706" i="2"/>
  <c r="BM706" i="2" s="1"/>
  <c r="AU676" i="3" s="1"/>
  <c r="BN706" i="2"/>
  <c r="BO706" i="2" s="1"/>
  <c r="AV676" i="3" s="1"/>
  <c r="BP706" i="2"/>
  <c r="BQ706" i="2" s="1"/>
  <c r="AW676" i="3" s="1"/>
  <c r="BF707" i="2"/>
  <c r="BG707" i="2" s="1"/>
  <c r="AR677" i="3" s="1"/>
  <c r="BH707" i="2"/>
  <c r="BI707" i="2" s="1"/>
  <c r="AS677" i="3" s="1"/>
  <c r="BJ707" i="2"/>
  <c r="BK707" i="2" s="1"/>
  <c r="AT677" i="3" s="1"/>
  <c r="BL707" i="2"/>
  <c r="BM707" i="2" s="1"/>
  <c r="AU677" i="3" s="1"/>
  <c r="BN707" i="2"/>
  <c r="BO707" i="2" s="1"/>
  <c r="AV677" i="3" s="1"/>
  <c r="BP707" i="2"/>
  <c r="BQ707" i="2" s="1"/>
  <c r="AW677" i="3" s="1"/>
  <c r="BF708" i="2"/>
  <c r="BG708" i="2" s="1"/>
  <c r="AR678" i="3" s="1"/>
  <c r="BH708" i="2"/>
  <c r="BI708" i="2" s="1"/>
  <c r="AS678" i="3" s="1"/>
  <c r="BJ708" i="2"/>
  <c r="BK708" i="2" s="1"/>
  <c r="AT678" i="3" s="1"/>
  <c r="BL708" i="2"/>
  <c r="BM708" i="2" s="1"/>
  <c r="AU678" i="3" s="1"/>
  <c r="BN708" i="2"/>
  <c r="BO708" i="2" s="1"/>
  <c r="AV678" i="3" s="1"/>
  <c r="BP708" i="2"/>
  <c r="BQ708" i="2" s="1"/>
  <c r="AW678" i="3" s="1"/>
  <c r="BF709" i="2"/>
  <c r="BG709" i="2" s="1"/>
  <c r="AR679" i="3" s="1"/>
  <c r="BH709" i="2"/>
  <c r="BI709" i="2" s="1"/>
  <c r="AS679" i="3" s="1"/>
  <c r="BJ709" i="2"/>
  <c r="BK709" i="2" s="1"/>
  <c r="AT679" i="3" s="1"/>
  <c r="BL709" i="2"/>
  <c r="BM709" i="2" s="1"/>
  <c r="AU679" i="3" s="1"/>
  <c r="BN709" i="2"/>
  <c r="BO709" i="2" s="1"/>
  <c r="AV679" i="3" s="1"/>
  <c r="BP709" i="2"/>
  <c r="BQ709" i="2" s="1"/>
  <c r="AW679" i="3" s="1"/>
  <c r="BF710" i="2"/>
  <c r="BG710" i="2" s="1"/>
  <c r="AR680" i="3" s="1"/>
  <c r="BH710" i="2"/>
  <c r="BI710" i="2" s="1"/>
  <c r="AS680" i="3" s="1"/>
  <c r="BJ710" i="2"/>
  <c r="BK710" i="2" s="1"/>
  <c r="AT680" i="3" s="1"/>
  <c r="BL710" i="2"/>
  <c r="BM710" i="2" s="1"/>
  <c r="AU680" i="3" s="1"/>
  <c r="BN710" i="2"/>
  <c r="BO710" i="2" s="1"/>
  <c r="AV680" i="3" s="1"/>
  <c r="BP710" i="2"/>
  <c r="BQ710" i="2" s="1"/>
  <c r="AW680" i="3" s="1"/>
  <c r="BF711" i="2"/>
  <c r="BG711" i="2" s="1"/>
  <c r="AR681" i="3" s="1"/>
  <c r="BH711" i="2"/>
  <c r="BI711" i="2" s="1"/>
  <c r="AS681" i="3" s="1"/>
  <c r="BJ711" i="2"/>
  <c r="BK711" i="2" s="1"/>
  <c r="AT681" i="3" s="1"/>
  <c r="BL711" i="2"/>
  <c r="BM711" i="2" s="1"/>
  <c r="AU681" i="3" s="1"/>
  <c r="BN711" i="2"/>
  <c r="BO711" i="2" s="1"/>
  <c r="AV681" i="3" s="1"/>
  <c r="BP711" i="2"/>
  <c r="BQ711" i="2" s="1"/>
  <c r="AW681" i="3" s="1"/>
  <c r="BF712" i="2"/>
  <c r="BG712" i="2" s="1"/>
  <c r="AR682" i="3" s="1"/>
  <c r="BH712" i="2"/>
  <c r="BI712" i="2" s="1"/>
  <c r="AS682" i="3" s="1"/>
  <c r="BJ712" i="2"/>
  <c r="BK712" i="2" s="1"/>
  <c r="AT682" i="3" s="1"/>
  <c r="BL712" i="2"/>
  <c r="BM712" i="2" s="1"/>
  <c r="AU682" i="3" s="1"/>
  <c r="BN712" i="2"/>
  <c r="BO712" i="2" s="1"/>
  <c r="AV682" i="3" s="1"/>
  <c r="BP712" i="2"/>
  <c r="BQ712" i="2" s="1"/>
  <c r="AW682" i="3" s="1"/>
  <c r="BF713" i="2"/>
  <c r="BG713" i="2" s="1"/>
  <c r="AR683" i="3" s="1"/>
  <c r="BH713" i="2"/>
  <c r="BI713" i="2" s="1"/>
  <c r="AS683" i="3" s="1"/>
  <c r="BJ713" i="2"/>
  <c r="BK713" i="2" s="1"/>
  <c r="AT683" i="3" s="1"/>
  <c r="BL713" i="2"/>
  <c r="BM713" i="2" s="1"/>
  <c r="AU683" i="3" s="1"/>
  <c r="BN713" i="2"/>
  <c r="BO713" i="2" s="1"/>
  <c r="AV683" i="3" s="1"/>
  <c r="BP713" i="2"/>
  <c r="BQ713" i="2" s="1"/>
  <c r="AW683" i="3" s="1"/>
  <c r="BF714" i="2"/>
  <c r="BG714" i="2" s="1"/>
  <c r="AR684" i="3" s="1"/>
  <c r="BH714" i="2"/>
  <c r="BI714" i="2" s="1"/>
  <c r="AS684" i="3" s="1"/>
  <c r="BJ714" i="2"/>
  <c r="BK714" i="2" s="1"/>
  <c r="AT684" i="3" s="1"/>
  <c r="BL714" i="2"/>
  <c r="BM714" i="2" s="1"/>
  <c r="AU684" i="3" s="1"/>
  <c r="BN714" i="2"/>
  <c r="BO714" i="2" s="1"/>
  <c r="AV684" i="3" s="1"/>
  <c r="BP714" i="2"/>
  <c r="BQ714" i="2" s="1"/>
  <c r="AW684" i="3" s="1"/>
  <c r="BF715" i="2"/>
  <c r="BG715" i="2" s="1"/>
  <c r="AR685" i="3" s="1"/>
  <c r="BH715" i="2"/>
  <c r="BI715" i="2" s="1"/>
  <c r="AS685" i="3" s="1"/>
  <c r="BJ715" i="2"/>
  <c r="BK715" i="2" s="1"/>
  <c r="AT685" i="3" s="1"/>
  <c r="BL715" i="2"/>
  <c r="BM715" i="2" s="1"/>
  <c r="AU685" i="3" s="1"/>
  <c r="BN715" i="2"/>
  <c r="BO715" i="2" s="1"/>
  <c r="AV685" i="3" s="1"/>
  <c r="BP715" i="2"/>
  <c r="BQ715" i="2" s="1"/>
  <c r="AW685" i="3" s="1"/>
  <c r="BF716" i="2"/>
  <c r="BG716" i="2" s="1"/>
  <c r="AR686" i="3" s="1"/>
  <c r="BH716" i="2"/>
  <c r="BI716" i="2" s="1"/>
  <c r="AS686" i="3" s="1"/>
  <c r="BJ716" i="2"/>
  <c r="BK716" i="2" s="1"/>
  <c r="AT686" i="3" s="1"/>
  <c r="BL716" i="2"/>
  <c r="BM716" i="2" s="1"/>
  <c r="BN716" i="2"/>
  <c r="BO716" i="2" s="1"/>
  <c r="AV686" i="3" s="1"/>
  <c r="BP716" i="2"/>
  <c r="BQ716" i="2" s="1"/>
  <c r="AW686" i="3" s="1"/>
  <c r="BF717" i="2"/>
  <c r="BG717" i="2" s="1"/>
  <c r="AR687" i="3" s="1"/>
  <c r="BH717" i="2"/>
  <c r="BI717" i="2" s="1"/>
  <c r="AS687" i="3" s="1"/>
  <c r="BJ717" i="2"/>
  <c r="BK717" i="2" s="1"/>
  <c r="AT687" i="3" s="1"/>
  <c r="BL717" i="2"/>
  <c r="BM717" i="2" s="1"/>
  <c r="BN717" i="2"/>
  <c r="BO717" i="2" s="1"/>
  <c r="AV687" i="3" s="1"/>
  <c r="BP717" i="2"/>
  <c r="BQ717" i="2" s="1"/>
  <c r="AW687" i="3" s="1"/>
  <c r="BF718" i="2"/>
  <c r="BG718" i="2" s="1"/>
  <c r="AR688" i="3" s="1"/>
  <c r="BH718" i="2"/>
  <c r="BI718" i="2" s="1"/>
  <c r="AS688" i="3" s="1"/>
  <c r="BJ718" i="2"/>
  <c r="BK718" i="2" s="1"/>
  <c r="AT688" i="3" s="1"/>
  <c r="BL718" i="2"/>
  <c r="BM718" i="2" s="1"/>
  <c r="AU688" i="3" s="1"/>
  <c r="BN718" i="2"/>
  <c r="BO718" i="2" s="1"/>
  <c r="AV688" i="3" s="1"/>
  <c r="BP718" i="2"/>
  <c r="BQ718" i="2" s="1"/>
  <c r="AW688" i="3" s="1"/>
  <c r="BF719" i="2"/>
  <c r="BG719" i="2" s="1"/>
  <c r="BH719" i="2"/>
  <c r="BI719" i="2" s="1"/>
  <c r="BJ719" i="2"/>
  <c r="BK719" i="2" s="1"/>
  <c r="BL719" i="2"/>
  <c r="BM719" i="2" s="1"/>
  <c r="BN719" i="2"/>
  <c r="BO719" i="2" s="1"/>
  <c r="BP719" i="2"/>
  <c r="BQ719" i="2" s="1"/>
  <c r="BF720" i="2"/>
  <c r="BG720" i="2" s="1"/>
  <c r="AR689" i="3" s="1"/>
  <c r="BH720" i="2"/>
  <c r="BI720" i="2" s="1"/>
  <c r="AS689" i="3" s="1"/>
  <c r="BJ720" i="2"/>
  <c r="BK720" i="2" s="1"/>
  <c r="AT689" i="3" s="1"/>
  <c r="BL720" i="2"/>
  <c r="BM720" i="2" s="1"/>
  <c r="AU689" i="3" s="1"/>
  <c r="BN720" i="2"/>
  <c r="BO720" i="2" s="1"/>
  <c r="AV689" i="3" s="1"/>
  <c r="BP720" i="2"/>
  <c r="BQ720" i="2" s="1"/>
  <c r="AW689" i="3" s="1"/>
  <c r="BF721" i="2"/>
  <c r="BG721" i="2" s="1"/>
  <c r="AR690" i="3" s="1"/>
  <c r="BH721" i="2"/>
  <c r="BI721" i="2" s="1"/>
  <c r="AS690" i="3" s="1"/>
  <c r="BJ721" i="2"/>
  <c r="BK721" i="2" s="1"/>
  <c r="AT690" i="3" s="1"/>
  <c r="BL721" i="2"/>
  <c r="BM721" i="2" s="1"/>
  <c r="AU690" i="3" s="1"/>
  <c r="BN721" i="2"/>
  <c r="BO721" i="2" s="1"/>
  <c r="AV690" i="3" s="1"/>
  <c r="BP721" i="2"/>
  <c r="BQ721" i="2" s="1"/>
  <c r="AW690" i="3" s="1"/>
  <c r="BF722" i="2"/>
  <c r="BG722" i="2" s="1"/>
  <c r="AR691" i="3" s="1"/>
  <c r="BH722" i="2"/>
  <c r="BI722" i="2" s="1"/>
  <c r="AS691" i="3" s="1"/>
  <c r="BJ722" i="2"/>
  <c r="BK722" i="2" s="1"/>
  <c r="AT691" i="3" s="1"/>
  <c r="BL722" i="2"/>
  <c r="BM722" i="2" s="1"/>
  <c r="AU691" i="3" s="1"/>
  <c r="BN722" i="2"/>
  <c r="BO722" i="2" s="1"/>
  <c r="AV691" i="3" s="1"/>
  <c r="BP722" i="2"/>
  <c r="BQ722" i="2" s="1"/>
  <c r="AW691" i="3" s="1"/>
  <c r="BF723" i="2"/>
  <c r="BG723" i="2" s="1"/>
  <c r="AR692" i="3" s="1"/>
  <c r="BH723" i="2"/>
  <c r="BI723" i="2" s="1"/>
  <c r="AS692" i="3" s="1"/>
  <c r="BJ723" i="2"/>
  <c r="BK723" i="2" s="1"/>
  <c r="AT692" i="3" s="1"/>
  <c r="BL723" i="2"/>
  <c r="BM723" i="2" s="1"/>
  <c r="AU692" i="3" s="1"/>
  <c r="BN723" i="2"/>
  <c r="BO723" i="2" s="1"/>
  <c r="AV692" i="3" s="1"/>
  <c r="BP723" i="2"/>
  <c r="BQ723" i="2" s="1"/>
  <c r="AW692" i="3" s="1"/>
  <c r="BF724" i="2"/>
  <c r="BG724" i="2" s="1"/>
  <c r="AR693" i="3" s="1"/>
  <c r="BH724" i="2"/>
  <c r="BI724" i="2" s="1"/>
  <c r="AS693" i="3" s="1"/>
  <c r="BJ724" i="2"/>
  <c r="BK724" i="2" s="1"/>
  <c r="AT693" i="3" s="1"/>
  <c r="BL724" i="2"/>
  <c r="BM724" i="2" s="1"/>
  <c r="AU693" i="3" s="1"/>
  <c r="BN724" i="2"/>
  <c r="BO724" i="2" s="1"/>
  <c r="AV693" i="3" s="1"/>
  <c r="BP724" i="2"/>
  <c r="BQ724" i="2" s="1"/>
  <c r="AW693" i="3" s="1"/>
  <c r="BF725" i="2"/>
  <c r="BG725" i="2" s="1"/>
  <c r="AR694" i="3" s="1"/>
  <c r="BH725" i="2"/>
  <c r="BI725" i="2" s="1"/>
  <c r="AS694" i="3" s="1"/>
  <c r="BJ725" i="2"/>
  <c r="BK725" i="2" s="1"/>
  <c r="AT694" i="3" s="1"/>
  <c r="BL725" i="2"/>
  <c r="BM725" i="2" s="1"/>
  <c r="BN725" i="2"/>
  <c r="BO725" i="2" s="1"/>
  <c r="AV694" i="3" s="1"/>
  <c r="BP725" i="2"/>
  <c r="BQ725" i="2" s="1"/>
  <c r="AW694" i="3" s="1"/>
  <c r="BF726" i="2"/>
  <c r="BG726" i="2" s="1"/>
  <c r="AR695" i="3" s="1"/>
  <c r="BH726" i="2"/>
  <c r="BI726" i="2" s="1"/>
  <c r="AS695" i="3" s="1"/>
  <c r="BJ726" i="2"/>
  <c r="BK726" i="2" s="1"/>
  <c r="AT695" i="3" s="1"/>
  <c r="BL726" i="2"/>
  <c r="BM726" i="2" s="1"/>
  <c r="AU695" i="3" s="1"/>
  <c r="BN726" i="2"/>
  <c r="BO726" i="2" s="1"/>
  <c r="AV695" i="3" s="1"/>
  <c r="BP726" i="2"/>
  <c r="BQ726" i="2" s="1"/>
  <c r="AW695" i="3" s="1"/>
  <c r="BF727" i="2"/>
  <c r="BG727" i="2" s="1"/>
  <c r="AR696" i="3" s="1"/>
  <c r="BH727" i="2"/>
  <c r="BI727" i="2" s="1"/>
  <c r="AS696" i="3" s="1"/>
  <c r="BJ727" i="2"/>
  <c r="BK727" i="2" s="1"/>
  <c r="AT696" i="3" s="1"/>
  <c r="BL727" i="2"/>
  <c r="BM727" i="2" s="1"/>
  <c r="AU696" i="3" s="1"/>
  <c r="BN727" i="2"/>
  <c r="BO727" i="2" s="1"/>
  <c r="AV696" i="3" s="1"/>
  <c r="BP727" i="2"/>
  <c r="BQ727" i="2" s="1"/>
  <c r="AW696" i="3" s="1"/>
  <c r="BF728" i="2"/>
  <c r="BG728" i="2" s="1"/>
  <c r="AR697" i="3" s="1"/>
  <c r="BH728" i="2"/>
  <c r="BI728" i="2" s="1"/>
  <c r="AS697" i="3" s="1"/>
  <c r="BJ728" i="2"/>
  <c r="BK728" i="2" s="1"/>
  <c r="AT697" i="3" s="1"/>
  <c r="BL728" i="2"/>
  <c r="BM728" i="2" s="1"/>
  <c r="AU697" i="3" s="1"/>
  <c r="BN728" i="2"/>
  <c r="BO728" i="2" s="1"/>
  <c r="AV697" i="3" s="1"/>
  <c r="BP728" i="2"/>
  <c r="BQ728" i="2" s="1"/>
  <c r="AW697" i="3" s="1"/>
  <c r="BF729" i="2"/>
  <c r="BG729" i="2" s="1"/>
  <c r="AR698" i="3" s="1"/>
  <c r="BH729" i="2"/>
  <c r="BI729" i="2" s="1"/>
  <c r="AS698" i="3" s="1"/>
  <c r="BJ729" i="2"/>
  <c r="BK729" i="2" s="1"/>
  <c r="AT698" i="3" s="1"/>
  <c r="BL729" i="2"/>
  <c r="BM729" i="2" s="1"/>
  <c r="AU698" i="3" s="1"/>
  <c r="BN729" i="2"/>
  <c r="BO729" i="2" s="1"/>
  <c r="AV698" i="3" s="1"/>
  <c r="BP729" i="2"/>
  <c r="BQ729" i="2" s="1"/>
  <c r="AW698" i="3" s="1"/>
  <c r="BF730" i="2"/>
  <c r="BG730" i="2" s="1"/>
  <c r="AR699" i="3" s="1"/>
  <c r="BH730" i="2"/>
  <c r="BI730" i="2" s="1"/>
  <c r="AS699" i="3" s="1"/>
  <c r="BJ730" i="2"/>
  <c r="BK730" i="2" s="1"/>
  <c r="AT699" i="3" s="1"/>
  <c r="BL730" i="2"/>
  <c r="BM730" i="2" s="1"/>
  <c r="AU699" i="3" s="1"/>
  <c r="BN730" i="2"/>
  <c r="BO730" i="2" s="1"/>
  <c r="AV699" i="3" s="1"/>
  <c r="BP730" i="2"/>
  <c r="BQ730" i="2" s="1"/>
  <c r="AW699" i="3" s="1"/>
  <c r="BF731" i="2"/>
  <c r="BG731" i="2" s="1"/>
  <c r="AR700" i="3" s="1"/>
  <c r="BH731" i="2"/>
  <c r="BI731" i="2" s="1"/>
  <c r="AS700" i="3" s="1"/>
  <c r="BJ731" i="2"/>
  <c r="BK731" i="2" s="1"/>
  <c r="AT700" i="3" s="1"/>
  <c r="BL731" i="2"/>
  <c r="BM731" i="2" s="1"/>
  <c r="AU700" i="3" s="1"/>
  <c r="BN731" i="2"/>
  <c r="BO731" i="2" s="1"/>
  <c r="AV700" i="3" s="1"/>
  <c r="BP731" i="2"/>
  <c r="BQ731" i="2" s="1"/>
  <c r="AW700" i="3" s="1"/>
  <c r="BF732" i="2"/>
  <c r="BG732" i="2" s="1"/>
  <c r="BH732" i="2"/>
  <c r="BI732" i="2" s="1"/>
  <c r="BJ732" i="2"/>
  <c r="BK732" i="2" s="1"/>
  <c r="BL732" i="2"/>
  <c r="BM732" i="2" s="1"/>
  <c r="BN732" i="2"/>
  <c r="BO732" i="2" s="1"/>
  <c r="BP732" i="2"/>
  <c r="BQ732" i="2" s="1"/>
  <c r="BF733" i="2"/>
  <c r="BG733" i="2" s="1"/>
  <c r="AR701" i="3" s="1"/>
  <c r="BH733" i="2"/>
  <c r="BI733" i="2" s="1"/>
  <c r="AS701" i="3" s="1"/>
  <c r="BJ733" i="2"/>
  <c r="BK733" i="2" s="1"/>
  <c r="AT701" i="3" s="1"/>
  <c r="BL733" i="2"/>
  <c r="BM733" i="2" s="1"/>
  <c r="AU701" i="3" s="1"/>
  <c r="BN733" i="2"/>
  <c r="BO733" i="2" s="1"/>
  <c r="AV701" i="3" s="1"/>
  <c r="BP733" i="2"/>
  <c r="BQ733" i="2" s="1"/>
  <c r="AW701" i="3" s="1"/>
  <c r="BF734" i="2"/>
  <c r="BG734" i="2" s="1"/>
  <c r="AR702" i="3" s="1"/>
  <c r="BH734" i="2"/>
  <c r="BI734" i="2" s="1"/>
  <c r="AS702" i="3" s="1"/>
  <c r="BJ734" i="2"/>
  <c r="BK734" i="2" s="1"/>
  <c r="AT702" i="3" s="1"/>
  <c r="BL734" i="2"/>
  <c r="BM734" i="2" s="1"/>
  <c r="AU702" i="3" s="1"/>
  <c r="BN734" i="2"/>
  <c r="BO734" i="2" s="1"/>
  <c r="AV702" i="3" s="1"/>
  <c r="BP734" i="2"/>
  <c r="BQ734" i="2" s="1"/>
  <c r="AW702" i="3" s="1"/>
  <c r="BF735" i="2"/>
  <c r="BG735" i="2" s="1"/>
  <c r="AR703" i="3" s="1"/>
  <c r="BH735" i="2"/>
  <c r="BI735" i="2" s="1"/>
  <c r="AS703" i="3" s="1"/>
  <c r="BJ735" i="2"/>
  <c r="BK735" i="2" s="1"/>
  <c r="AT703" i="3" s="1"/>
  <c r="BL735" i="2"/>
  <c r="BM735" i="2" s="1"/>
  <c r="AU703" i="3" s="1"/>
  <c r="BN735" i="2"/>
  <c r="BO735" i="2" s="1"/>
  <c r="AV703" i="3" s="1"/>
  <c r="BP735" i="2"/>
  <c r="BQ735" i="2" s="1"/>
  <c r="AW703" i="3" s="1"/>
  <c r="BF736" i="2"/>
  <c r="BG736" i="2" s="1"/>
  <c r="BH736" i="2"/>
  <c r="BI736" i="2" s="1"/>
  <c r="BJ736" i="2"/>
  <c r="BK736" i="2" s="1"/>
  <c r="BL736" i="2"/>
  <c r="BM736" i="2" s="1"/>
  <c r="BN736" i="2"/>
  <c r="BO736" i="2" s="1"/>
  <c r="BP736" i="2"/>
  <c r="BQ736" i="2" s="1"/>
  <c r="BF737" i="2"/>
  <c r="BG737" i="2" s="1"/>
  <c r="AR704" i="3" s="1"/>
  <c r="BH737" i="2"/>
  <c r="BI737" i="2" s="1"/>
  <c r="AS704" i="3" s="1"/>
  <c r="BJ737" i="2"/>
  <c r="BK737" i="2" s="1"/>
  <c r="AT704" i="3" s="1"/>
  <c r="BL737" i="2"/>
  <c r="BM737" i="2" s="1"/>
  <c r="AU704" i="3" s="1"/>
  <c r="BN737" i="2"/>
  <c r="BO737" i="2" s="1"/>
  <c r="AV704" i="3" s="1"/>
  <c r="BP737" i="2"/>
  <c r="BQ737" i="2" s="1"/>
  <c r="AW704" i="3" s="1"/>
  <c r="BF738" i="2"/>
  <c r="BG738" i="2" s="1"/>
  <c r="AR705" i="3" s="1"/>
  <c r="BH738" i="2"/>
  <c r="BI738" i="2" s="1"/>
  <c r="AS705" i="3" s="1"/>
  <c r="BJ738" i="2"/>
  <c r="BK738" i="2" s="1"/>
  <c r="AT705" i="3" s="1"/>
  <c r="BL738" i="2"/>
  <c r="BM738" i="2" s="1"/>
  <c r="AU705" i="3" s="1"/>
  <c r="BN738" i="2"/>
  <c r="BO738" i="2" s="1"/>
  <c r="AV705" i="3" s="1"/>
  <c r="BP738" i="2"/>
  <c r="BQ738" i="2" s="1"/>
  <c r="AW705" i="3" s="1"/>
  <c r="BF739" i="2"/>
  <c r="BG739" i="2" s="1"/>
  <c r="AR706" i="3" s="1"/>
  <c r="BH739" i="2"/>
  <c r="BI739" i="2" s="1"/>
  <c r="AS706" i="3" s="1"/>
  <c r="BJ739" i="2"/>
  <c r="BK739" i="2" s="1"/>
  <c r="AT706" i="3" s="1"/>
  <c r="BL739" i="2"/>
  <c r="BM739" i="2" s="1"/>
  <c r="AU706" i="3" s="1"/>
  <c r="BN739" i="2"/>
  <c r="BO739" i="2" s="1"/>
  <c r="AV706" i="3" s="1"/>
  <c r="BP739" i="2"/>
  <c r="BQ739" i="2" s="1"/>
  <c r="AW706" i="3" s="1"/>
  <c r="BF740" i="2"/>
  <c r="BG740" i="2" s="1"/>
  <c r="BH740" i="2"/>
  <c r="BI740" i="2" s="1"/>
  <c r="BJ740" i="2"/>
  <c r="BK740" i="2" s="1"/>
  <c r="BL740" i="2"/>
  <c r="BM740" i="2" s="1"/>
  <c r="BN740" i="2"/>
  <c r="BO740" i="2" s="1"/>
  <c r="BP740" i="2"/>
  <c r="BQ740" i="2" s="1"/>
  <c r="BF741" i="2"/>
  <c r="BG741" i="2" s="1"/>
  <c r="AR707" i="3" s="1"/>
  <c r="BH741" i="2"/>
  <c r="BI741" i="2" s="1"/>
  <c r="AS707" i="3" s="1"/>
  <c r="BJ741" i="2"/>
  <c r="BK741" i="2" s="1"/>
  <c r="AT707" i="3" s="1"/>
  <c r="BL741" i="2"/>
  <c r="BM741" i="2" s="1"/>
  <c r="AU707" i="3" s="1"/>
  <c r="BN741" i="2"/>
  <c r="BO741" i="2" s="1"/>
  <c r="AV707" i="3" s="1"/>
  <c r="BP741" i="2"/>
  <c r="BQ741" i="2" s="1"/>
  <c r="AW707" i="3" s="1"/>
  <c r="BF742" i="2"/>
  <c r="BG742" i="2" s="1"/>
  <c r="AR708" i="3" s="1"/>
  <c r="BH742" i="2"/>
  <c r="BI742" i="2" s="1"/>
  <c r="AS708" i="3" s="1"/>
  <c r="BJ742" i="2"/>
  <c r="BK742" i="2" s="1"/>
  <c r="AT708" i="3" s="1"/>
  <c r="BL742" i="2"/>
  <c r="BM742" i="2" s="1"/>
  <c r="AU708" i="3" s="1"/>
  <c r="BN742" i="2"/>
  <c r="BO742" i="2" s="1"/>
  <c r="AV708" i="3" s="1"/>
  <c r="BP742" i="2"/>
  <c r="BQ742" i="2" s="1"/>
  <c r="AW708" i="3" s="1"/>
  <c r="BF743" i="2"/>
  <c r="BG743" i="2" s="1"/>
  <c r="AR709" i="3" s="1"/>
  <c r="BH743" i="2"/>
  <c r="BI743" i="2" s="1"/>
  <c r="AS709" i="3" s="1"/>
  <c r="BJ743" i="2"/>
  <c r="BK743" i="2" s="1"/>
  <c r="AT709" i="3" s="1"/>
  <c r="BL743" i="2"/>
  <c r="BM743" i="2" s="1"/>
  <c r="AU709" i="3" s="1"/>
  <c r="BN743" i="2"/>
  <c r="BO743" i="2" s="1"/>
  <c r="AV709" i="3" s="1"/>
  <c r="BP743" i="2"/>
  <c r="BQ743" i="2" s="1"/>
  <c r="AW709" i="3" s="1"/>
  <c r="BF744" i="2"/>
  <c r="BG744" i="2" s="1"/>
  <c r="AR710" i="3" s="1"/>
  <c r="BH744" i="2"/>
  <c r="BI744" i="2" s="1"/>
  <c r="AS710" i="3" s="1"/>
  <c r="BJ744" i="2"/>
  <c r="BK744" i="2" s="1"/>
  <c r="AT710" i="3" s="1"/>
  <c r="BL744" i="2"/>
  <c r="BM744" i="2" s="1"/>
  <c r="AU710" i="3" s="1"/>
  <c r="BN744" i="2"/>
  <c r="BO744" i="2" s="1"/>
  <c r="AV710" i="3" s="1"/>
  <c r="BP744" i="2"/>
  <c r="BQ744" i="2" s="1"/>
  <c r="AW710" i="3" s="1"/>
  <c r="BF745" i="2"/>
  <c r="BG745" i="2" s="1"/>
  <c r="AR711" i="3" s="1"/>
  <c r="BH745" i="2"/>
  <c r="BI745" i="2" s="1"/>
  <c r="AS711" i="3" s="1"/>
  <c r="BJ745" i="2"/>
  <c r="BK745" i="2" s="1"/>
  <c r="AT711" i="3" s="1"/>
  <c r="BL745" i="2"/>
  <c r="BM745" i="2" s="1"/>
  <c r="AU711" i="3" s="1"/>
  <c r="BN745" i="2"/>
  <c r="BO745" i="2" s="1"/>
  <c r="AV711" i="3" s="1"/>
  <c r="BP745" i="2"/>
  <c r="BQ745" i="2" s="1"/>
  <c r="AW711" i="3" s="1"/>
  <c r="BF746" i="2"/>
  <c r="BG746" i="2" s="1"/>
  <c r="AR712" i="3" s="1"/>
  <c r="BH746" i="2"/>
  <c r="BI746" i="2" s="1"/>
  <c r="AS712" i="3" s="1"/>
  <c r="BJ746" i="2"/>
  <c r="BK746" i="2" s="1"/>
  <c r="AT712" i="3" s="1"/>
  <c r="BL746" i="2"/>
  <c r="BM746" i="2" s="1"/>
  <c r="AU712" i="3" s="1"/>
  <c r="BN746" i="2"/>
  <c r="BO746" i="2" s="1"/>
  <c r="AV712" i="3" s="1"/>
  <c r="BP746" i="2"/>
  <c r="BQ746" i="2" s="1"/>
  <c r="AW712" i="3" s="1"/>
  <c r="BF747" i="2"/>
  <c r="BG747" i="2" s="1"/>
  <c r="AR713" i="3" s="1"/>
  <c r="BH747" i="2"/>
  <c r="BI747" i="2" s="1"/>
  <c r="AS713" i="3" s="1"/>
  <c r="BJ747" i="2"/>
  <c r="BK747" i="2" s="1"/>
  <c r="AT713" i="3" s="1"/>
  <c r="BL747" i="2"/>
  <c r="BM747" i="2" s="1"/>
  <c r="AU713" i="3" s="1"/>
  <c r="BN747" i="2"/>
  <c r="BO747" i="2" s="1"/>
  <c r="AV713" i="3" s="1"/>
  <c r="BP747" i="2"/>
  <c r="BQ747" i="2" s="1"/>
  <c r="AW713" i="3" s="1"/>
  <c r="BF748" i="2"/>
  <c r="BG748" i="2" s="1"/>
  <c r="AR714" i="3" s="1"/>
  <c r="BH748" i="2"/>
  <c r="BI748" i="2" s="1"/>
  <c r="AS714" i="3" s="1"/>
  <c r="BJ748" i="2"/>
  <c r="BK748" i="2" s="1"/>
  <c r="AT714" i="3" s="1"/>
  <c r="BL748" i="2"/>
  <c r="BM748" i="2" s="1"/>
  <c r="AU714" i="3" s="1"/>
  <c r="BN748" i="2"/>
  <c r="BO748" i="2" s="1"/>
  <c r="AV714" i="3" s="1"/>
  <c r="BP748" i="2"/>
  <c r="BQ748" i="2" s="1"/>
  <c r="AW714" i="3" s="1"/>
  <c r="BF749" i="2"/>
  <c r="BG749" i="2" s="1"/>
  <c r="AR715" i="3" s="1"/>
  <c r="BH749" i="2"/>
  <c r="BI749" i="2" s="1"/>
  <c r="AS715" i="3" s="1"/>
  <c r="BJ749" i="2"/>
  <c r="BK749" i="2" s="1"/>
  <c r="AT715" i="3" s="1"/>
  <c r="BL749" i="2"/>
  <c r="BM749" i="2" s="1"/>
  <c r="BN749" i="2"/>
  <c r="BO749" i="2" s="1"/>
  <c r="AV715" i="3" s="1"/>
  <c r="BP749" i="2"/>
  <c r="BQ749" i="2" s="1"/>
  <c r="AW715" i="3" s="1"/>
  <c r="BF750" i="2"/>
  <c r="BG750" i="2" s="1"/>
  <c r="AR716" i="3" s="1"/>
  <c r="BH750" i="2"/>
  <c r="BI750" i="2" s="1"/>
  <c r="AS716" i="3" s="1"/>
  <c r="BJ750" i="2"/>
  <c r="BK750" i="2" s="1"/>
  <c r="AT716" i="3" s="1"/>
  <c r="BL750" i="2"/>
  <c r="BM750" i="2" s="1"/>
  <c r="AU716" i="3" s="1"/>
  <c r="BN750" i="2"/>
  <c r="BO750" i="2" s="1"/>
  <c r="AV716" i="3" s="1"/>
  <c r="BP750" i="2"/>
  <c r="BQ750" i="2" s="1"/>
  <c r="AW716" i="3" s="1"/>
  <c r="BF751" i="2"/>
  <c r="BG751" i="2" s="1"/>
  <c r="AR717" i="3" s="1"/>
  <c r="BH751" i="2"/>
  <c r="BI751" i="2" s="1"/>
  <c r="AS717" i="3" s="1"/>
  <c r="BJ751" i="2"/>
  <c r="BK751" i="2" s="1"/>
  <c r="AT717" i="3" s="1"/>
  <c r="BL751" i="2"/>
  <c r="BM751" i="2" s="1"/>
  <c r="AU717" i="3" s="1"/>
  <c r="BN751" i="2"/>
  <c r="BO751" i="2" s="1"/>
  <c r="AV717" i="3" s="1"/>
  <c r="BP751" i="2"/>
  <c r="BQ751" i="2" s="1"/>
  <c r="AW717" i="3" s="1"/>
  <c r="BF752" i="2"/>
  <c r="BG752" i="2" s="1"/>
  <c r="AR718" i="3" s="1"/>
  <c r="BH752" i="2"/>
  <c r="BI752" i="2" s="1"/>
  <c r="AS718" i="3" s="1"/>
  <c r="BJ752" i="2"/>
  <c r="BK752" i="2" s="1"/>
  <c r="AT718" i="3" s="1"/>
  <c r="BL752" i="2"/>
  <c r="BM752" i="2" s="1"/>
  <c r="AU718" i="3" s="1"/>
  <c r="BN752" i="2"/>
  <c r="BO752" i="2" s="1"/>
  <c r="AV718" i="3" s="1"/>
  <c r="BP752" i="2"/>
  <c r="BQ752" i="2" s="1"/>
  <c r="AW718" i="3" s="1"/>
  <c r="BF753" i="2"/>
  <c r="BG753" i="2" s="1"/>
  <c r="AR719" i="3" s="1"/>
  <c r="BH753" i="2"/>
  <c r="BI753" i="2" s="1"/>
  <c r="AS719" i="3" s="1"/>
  <c r="BJ753" i="2"/>
  <c r="BK753" i="2" s="1"/>
  <c r="AT719" i="3" s="1"/>
  <c r="BL753" i="2"/>
  <c r="BM753" i="2" s="1"/>
  <c r="AU719" i="3" s="1"/>
  <c r="BN753" i="2"/>
  <c r="BO753" i="2" s="1"/>
  <c r="AV719" i="3" s="1"/>
  <c r="BP753" i="2"/>
  <c r="BQ753" i="2" s="1"/>
  <c r="AW719" i="3" s="1"/>
  <c r="BF754" i="2"/>
  <c r="BG754" i="2" s="1"/>
  <c r="AR720" i="3" s="1"/>
  <c r="BH754" i="2"/>
  <c r="BI754" i="2" s="1"/>
  <c r="AS720" i="3" s="1"/>
  <c r="BJ754" i="2"/>
  <c r="BK754" i="2" s="1"/>
  <c r="AT720" i="3" s="1"/>
  <c r="BL754" i="2"/>
  <c r="BM754" i="2" s="1"/>
  <c r="AU720" i="3" s="1"/>
  <c r="BN754" i="2"/>
  <c r="BO754" i="2" s="1"/>
  <c r="AV720" i="3" s="1"/>
  <c r="BP754" i="2"/>
  <c r="BQ754" i="2" s="1"/>
  <c r="AW720" i="3" s="1"/>
  <c r="BF755" i="2"/>
  <c r="BG755" i="2" s="1"/>
  <c r="AR721" i="3" s="1"/>
  <c r="BH755" i="2"/>
  <c r="BI755" i="2" s="1"/>
  <c r="AS721" i="3" s="1"/>
  <c r="BJ755" i="2"/>
  <c r="BK755" i="2" s="1"/>
  <c r="AT721" i="3" s="1"/>
  <c r="BL755" i="2"/>
  <c r="BM755" i="2" s="1"/>
  <c r="AU721" i="3" s="1"/>
  <c r="BN755" i="2"/>
  <c r="BO755" i="2" s="1"/>
  <c r="AV721" i="3" s="1"/>
  <c r="BP755" i="2"/>
  <c r="BQ755" i="2" s="1"/>
  <c r="AW721" i="3" s="1"/>
  <c r="BF756" i="2"/>
  <c r="BG756" i="2" s="1"/>
  <c r="AR722" i="3" s="1"/>
  <c r="BH756" i="2"/>
  <c r="BI756" i="2" s="1"/>
  <c r="AS722" i="3" s="1"/>
  <c r="BJ756" i="2"/>
  <c r="BK756" i="2" s="1"/>
  <c r="AT722" i="3" s="1"/>
  <c r="BL756" i="2"/>
  <c r="BM756" i="2" s="1"/>
  <c r="AU722" i="3" s="1"/>
  <c r="BN756" i="2"/>
  <c r="BO756" i="2" s="1"/>
  <c r="AV722" i="3" s="1"/>
  <c r="BP756" i="2"/>
  <c r="BQ756" i="2" s="1"/>
  <c r="AW722" i="3" s="1"/>
  <c r="BF757" i="2"/>
  <c r="BG757" i="2" s="1"/>
  <c r="AR723" i="3" s="1"/>
  <c r="BH757" i="2"/>
  <c r="BI757" i="2" s="1"/>
  <c r="AS723" i="3" s="1"/>
  <c r="BJ757" i="2"/>
  <c r="BK757" i="2" s="1"/>
  <c r="AT723" i="3" s="1"/>
  <c r="BL757" i="2"/>
  <c r="BM757" i="2" s="1"/>
  <c r="AU723" i="3" s="1"/>
  <c r="BN757" i="2"/>
  <c r="BO757" i="2" s="1"/>
  <c r="AV723" i="3" s="1"/>
  <c r="BP757" i="2"/>
  <c r="BQ757" i="2" s="1"/>
  <c r="AW723" i="3" s="1"/>
  <c r="BF758" i="2"/>
  <c r="BG758" i="2" s="1"/>
  <c r="AR724" i="3" s="1"/>
  <c r="BH758" i="2"/>
  <c r="BI758" i="2" s="1"/>
  <c r="AS724" i="3" s="1"/>
  <c r="BJ758" i="2"/>
  <c r="BK758" i="2" s="1"/>
  <c r="AT724" i="3" s="1"/>
  <c r="BL758" i="2"/>
  <c r="BM758" i="2" s="1"/>
  <c r="AU724" i="3" s="1"/>
  <c r="BN758" i="2"/>
  <c r="BO758" i="2" s="1"/>
  <c r="AV724" i="3" s="1"/>
  <c r="BP758" i="2"/>
  <c r="BQ758" i="2" s="1"/>
  <c r="AW724" i="3" s="1"/>
  <c r="BF759" i="2"/>
  <c r="BG759" i="2" s="1"/>
  <c r="AR725" i="3" s="1"/>
  <c r="BH759" i="2"/>
  <c r="BI759" i="2" s="1"/>
  <c r="AS725" i="3" s="1"/>
  <c r="BJ759" i="2"/>
  <c r="BK759" i="2" s="1"/>
  <c r="AT725" i="3" s="1"/>
  <c r="BL759" i="2"/>
  <c r="BM759" i="2" s="1"/>
  <c r="AU725" i="3" s="1"/>
  <c r="BN759" i="2"/>
  <c r="BO759" i="2" s="1"/>
  <c r="AV725" i="3" s="1"/>
  <c r="BP759" i="2"/>
  <c r="BQ759" i="2" s="1"/>
  <c r="AW725" i="3" s="1"/>
  <c r="BF760" i="2"/>
  <c r="BG760" i="2" s="1"/>
  <c r="AR726" i="3" s="1"/>
  <c r="BH760" i="2"/>
  <c r="BI760" i="2" s="1"/>
  <c r="AS726" i="3" s="1"/>
  <c r="BJ760" i="2"/>
  <c r="BK760" i="2" s="1"/>
  <c r="AT726" i="3" s="1"/>
  <c r="BL760" i="2"/>
  <c r="BM760" i="2" s="1"/>
  <c r="AU726" i="3" s="1"/>
  <c r="BN760" i="2"/>
  <c r="BO760" i="2" s="1"/>
  <c r="AV726" i="3" s="1"/>
  <c r="BP760" i="2"/>
  <c r="BQ760" i="2" s="1"/>
  <c r="AW726" i="3" s="1"/>
  <c r="BF761" i="2"/>
  <c r="BG761" i="2" s="1"/>
  <c r="AR727" i="3" s="1"/>
  <c r="BH761" i="2"/>
  <c r="BI761" i="2" s="1"/>
  <c r="AS727" i="3" s="1"/>
  <c r="BJ761" i="2"/>
  <c r="BK761" i="2" s="1"/>
  <c r="AT727" i="3" s="1"/>
  <c r="BL761" i="2"/>
  <c r="BM761" i="2" s="1"/>
  <c r="BN761" i="2"/>
  <c r="BO761" i="2" s="1"/>
  <c r="AV727" i="3" s="1"/>
  <c r="BP761" i="2"/>
  <c r="BQ761" i="2" s="1"/>
  <c r="AW727" i="3" s="1"/>
  <c r="BF762" i="2"/>
  <c r="BG762" i="2" s="1"/>
  <c r="AR728" i="3" s="1"/>
  <c r="BH762" i="2"/>
  <c r="BI762" i="2" s="1"/>
  <c r="AS728" i="3" s="1"/>
  <c r="BJ762" i="2"/>
  <c r="BK762" i="2" s="1"/>
  <c r="AT728" i="3" s="1"/>
  <c r="BL762" i="2"/>
  <c r="BM762" i="2" s="1"/>
  <c r="AU728" i="3" s="1"/>
  <c r="BN762" i="2"/>
  <c r="BO762" i="2" s="1"/>
  <c r="AV728" i="3" s="1"/>
  <c r="BP762" i="2"/>
  <c r="BQ762" i="2" s="1"/>
  <c r="AW728" i="3" s="1"/>
  <c r="BF763" i="2"/>
  <c r="BG763" i="2" s="1"/>
  <c r="AR729" i="3" s="1"/>
  <c r="BH763" i="2"/>
  <c r="BI763" i="2" s="1"/>
  <c r="AS729" i="3" s="1"/>
  <c r="BJ763" i="2"/>
  <c r="BK763" i="2" s="1"/>
  <c r="AT729" i="3" s="1"/>
  <c r="BL763" i="2"/>
  <c r="BM763" i="2" s="1"/>
  <c r="AU729" i="3" s="1"/>
  <c r="BN763" i="2"/>
  <c r="BO763" i="2" s="1"/>
  <c r="AV729" i="3" s="1"/>
  <c r="BP763" i="2"/>
  <c r="BQ763" i="2" s="1"/>
  <c r="AW729" i="3" s="1"/>
  <c r="BF764" i="2"/>
  <c r="BG764" i="2" s="1"/>
  <c r="AR730" i="3" s="1"/>
  <c r="BH764" i="2"/>
  <c r="BI764" i="2" s="1"/>
  <c r="AS730" i="3" s="1"/>
  <c r="BJ764" i="2"/>
  <c r="BK764" i="2" s="1"/>
  <c r="AT730" i="3" s="1"/>
  <c r="BL764" i="2"/>
  <c r="BM764" i="2" s="1"/>
  <c r="AU730" i="3" s="1"/>
  <c r="BN764" i="2"/>
  <c r="BO764" i="2" s="1"/>
  <c r="AV730" i="3" s="1"/>
  <c r="BP764" i="2"/>
  <c r="BQ764" i="2" s="1"/>
  <c r="AW730" i="3" s="1"/>
  <c r="BF765" i="2"/>
  <c r="BG765" i="2" s="1"/>
  <c r="AR731" i="3" s="1"/>
  <c r="BH765" i="2"/>
  <c r="BI765" i="2" s="1"/>
  <c r="AS731" i="3" s="1"/>
  <c r="BJ765" i="2"/>
  <c r="BK765" i="2" s="1"/>
  <c r="AT731" i="3" s="1"/>
  <c r="BL765" i="2"/>
  <c r="BM765" i="2" s="1"/>
  <c r="AU731" i="3" s="1"/>
  <c r="BN765" i="2"/>
  <c r="BO765" i="2" s="1"/>
  <c r="AV731" i="3" s="1"/>
  <c r="BP765" i="2"/>
  <c r="BQ765" i="2" s="1"/>
  <c r="AW731" i="3" s="1"/>
  <c r="BF766" i="2"/>
  <c r="BG766" i="2" s="1"/>
  <c r="AR732" i="3" s="1"/>
  <c r="BH766" i="2"/>
  <c r="BI766" i="2" s="1"/>
  <c r="AS732" i="3" s="1"/>
  <c r="BJ766" i="2"/>
  <c r="BK766" i="2" s="1"/>
  <c r="AT732" i="3" s="1"/>
  <c r="BL766" i="2"/>
  <c r="BM766" i="2" s="1"/>
  <c r="AU732" i="3" s="1"/>
  <c r="BN766" i="2"/>
  <c r="BO766" i="2" s="1"/>
  <c r="AV732" i="3" s="1"/>
  <c r="BP766" i="2"/>
  <c r="BQ766" i="2" s="1"/>
  <c r="AW732" i="3" s="1"/>
  <c r="BF767" i="2"/>
  <c r="BG767" i="2" s="1"/>
  <c r="AR733" i="3" s="1"/>
  <c r="BH767" i="2"/>
  <c r="BI767" i="2" s="1"/>
  <c r="AS733" i="3" s="1"/>
  <c r="BJ767" i="2"/>
  <c r="BK767" i="2" s="1"/>
  <c r="AT733" i="3" s="1"/>
  <c r="BL767" i="2"/>
  <c r="BM767" i="2" s="1"/>
  <c r="BN767" i="2"/>
  <c r="BO767" i="2" s="1"/>
  <c r="AV733" i="3" s="1"/>
  <c r="BP767" i="2"/>
  <c r="BQ767" i="2" s="1"/>
  <c r="AW733" i="3" s="1"/>
  <c r="BF768" i="2"/>
  <c r="BG768" i="2" s="1"/>
  <c r="AR734" i="3" s="1"/>
  <c r="BH768" i="2"/>
  <c r="BI768" i="2" s="1"/>
  <c r="AS734" i="3" s="1"/>
  <c r="BJ768" i="2"/>
  <c r="BK768" i="2" s="1"/>
  <c r="AT734" i="3" s="1"/>
  <c r="BL768" i="2"/>
  <c r="BM768" i="2" s="1"/>
  <c r="AU734" i="3" s="1"/>
  <c r="BN768" i="2"/>
  <c r="BO768" i="2" s="1"/>
  <c r="AV734" i="3" s="1"/>
  <c r="BP768" i="2"/>
  <c r="BQ768" i="2" s="1"/>
  <c r="AW734" i="3" s="1"/>
  <c r="BF769" i="2"/>
  <c r="BG769" i="2" s="1"/>
  <c r="AR735" i="3" s="1"/>
  <c r="BH769" i="2"/>
  <c r="BI769" i="2" s="1"/>
  <c r="AS735" i="3" s="1"/>
  <c r="BJ769" i="2"/>
  <c r="BK769" i="2" s="1"/>
  <c r="AT735" i="3" s="1"/>
  <c r="BL769" i="2"/>
  <c r="BM769" i="2" s="1"/>
  <c r="AU735" i="3" s="1"/>
  <c r="BN769" i="2"/>
  <c r="BO769" i="2" s="1"/>
  <c r="AV735" i="3" s="1"/>
  <c r="BP769" i="2"/>
  <c r="BQ769" i="2" s="1"/>
  <c r="AW735" i="3" s="1"/>
  <c r="BF770" i="2"/>
  <c r="BG770" i="2" s="1"/>
  <c r="AR736" i="3" s="1"/>
  <c r="BH770" i="2"/>
  <c r="BI770" i="2" s="1"/>
  <c r="AS736" i="3" s="1"/>
  <c r="BJ770" i="2"/>
  <c r="BK770" i="2" s="1"/>
  <c r="AT736" i="3" s="1"/>
  <c r="BL770" i="2"/>
  <c r="BM770" i="2" s="1"/>
  <c r="AU736" i="3" s="1"/>
  <c r="BN770" i="2"/>
  <c r="BO770" i="2" s="1"/>
  <c r="AV736" i="3" s="1"/>
  <c r="BP770" i="2"/>
  <c r="BQ770" i="2" s="1"/>
  <c r="AW736" i="3" s="1"/>
  <c r="BF771" i="2"/>
  <c r="BG771" i="2" s="1"/>
  <c r="AR737" i="3" s="1"/>
  <c r="BH771" i="2"/>
  <c r="BI771" i="2" s="1"/>
  <c r="AS737" i="3" s="1"/>
  <c r="BJ771" i="2"/>
  <c r="BK771" i="2" s="1"/>
  <c r="AT737" i="3" s="1"/>
  <c r="BL771" i="2"/>
  <c r="BM771" i="2" s="1"/>
  <c r="AU737" i="3" s="1"/>
  <c r="BN771" i="2"/>
  <c r="BO771" i="2" s="1"/>
  <c r="AV737" i="3" s="1"/>
  <c r="BP771" i="2"/>
  <c r="BQ771" i="2" s="1"/>
  <c r="AW737" i="3" s="1"/>
  <c r="BF772" i="2"/>
  <c r="BG772" i="2" s="1"/>
  <c r="AR738" i="3" s="1"/>
  <c r="BH772" i="2"/>
  <c r="BI772" i="2" s="1"/>
  <c r="AS738" i="3" s="1"/>
  <c r="BJ772" i="2"/>
  <c r="BK772" i="2" s="1"/>
  <c r="AT738" i="3" s="1"/>
  <c r="BL772" i="2"/>
  <c r="BM772" i="2" s="1"/>
  <c r="AU738" i="3" s="1"/>
  <c r="BN772" i="2"/>
  <c r="BO772" i="2" s="1"/>
  <c r="AV738" i="3" s="1"/>
  <c r="BP772" i="2"/>
  <c r="BQ772" i="2" s="1"/>
  <c r="AW738" i="3" s="1"/>
  <c r="BF773" i="2"/>
  <c r="BG773" i="2" s="1"/>
  <c r="AR739" i="3" s="1"/>
  <c r="BH773" i="2"/>
  <c r="BI773" i="2" s="1"/>
  <c r="AS739" i="3" s="1"/>
  <c r="BJ773" i="2"/>
  <c r="BK773" i="2" s="1"/>
  <c r="AT739" i="3" s="1"/>
  <c r="BL773" i="2"/>
  <c r="BM773" i="2" s="1"/>
  <c r="AU739" i="3" s="1"/>
  <c r="BN773" i="2"/>
  <c r="BO773" i="2" s="1"/>
  <c r="AV739" i="3" s="1"/>
  <c r="BP773" i="2"/>
  <c r="BQ773" i="2" s="1"/>
  <c r="AW739" i="3" s="1"/>
  <c r="BF774" i="2"/>
  <c r="BG774" i="2" s="1"/>
  <c r="AR740" i="3" s="1"/>
  <c r="BH774" i="2"/>
  <c r="BI774" i="2" s="1"/>
  <c r="AS740" i="3" s="1"/>
  <c r="BJ774" i="2"/>
  <c r="BK774" i="2" s="1"/>
  <c r="AT740" i="3" s="1"/>
  <c r="BL774" i="2"/>
  <c r="BM774" i="2" s="1"/>
  <c r="AU740" i="3" s="1"/>
  <c r="BN774" i="2"/>
  <c r="BO774" i="2" s="1"/>
  <c r="AV740" i="3" s="1"/>
  <c r="BP774" i="2"/>
  <c r="BQ774" i="2" s="1"/>
  <c r="AW740" i="3" s="1"/>
  <c r="BF775" i="2"/>
  <c r="BG775" i="2" s="1"/>
  <c r="BH775" i="2"/>
  <c r="BI775" i="2" s="1"/>
  <c r="BJ775" i="2"/>
  <c r="BK775" i="2" s="1"/>
  <c r="BL775" i="2"/>
  <c r="BM775" i="2" s="1"/>
  <c r="BN775" i="2"/>
  <c r="BO775" i="2" s="1"/>
  <c r="BP775" i="2"/>
  <c r="BQ775" i="2" s="1"/>
  <c r="BF776" i="2"/>
  <c r="BG776" i="2" s="1"/>
  <c r="AR741" i="3" s="1"/>
  <c r="BH776" i="2"/>
  <c r="BI776" i="2" s="1"/>
  <c r="AS741" i="3" s="1"/>
  <c r="BJ776" i="2"/>
  <c r="BK776" i="2" s="1"/>
  <c r="AT741" i="3" s="1"/>
  <c r="BL776" i="2"/>
  <c r="BM776" i="2" s="1"/>
  <c r="AU741" i="3" s="1"/>
  <c r="BN776" i="2"/>
  <c r="BO776" i="2" s="1"/>
  <c r="AV741" i="3" s="1"/>
  <c r="BP776" i="2"/>
  <c r="BQ776" i="2" s="1"/>
  <c r="AW741" i="3" s="1"/>
  <c r="BF777" i="2"/>
  <c r="BG777" i="2" s="1"/>
  <c r="AR742" i="3" s="1"/>
  <c r="BH777" i="2"/>
  <c r="BI777" i="2" s="1"/>
  <c r="AS742" i="3" s="1"/>
  <c r="BJ777" i="2"/>
  <c r="BK777" i="2" s="1"/>
  <c r="AT742" i="3" s="1"/>
  <c r="BL777" i="2"/>
  <c r="BM777" i="2" s="1"/>
  <c r="AU742" i="3" s="1"/>
  <c r="BN777" i="2"/>
  <c r="BO777" i="2" s="1"/>
  <c r="AV742" i="3" s="1"/>
  <c r="BP777" i="2"/>
  <c r="BQ777" i="2" s="1"/>
  <c r="AW742" i="3" s="1"/>
  <c r="BF778" i="2"/>
  <c r="BG778" i="2" s="1"/>
  <c r="AR743" i="3" s="1"/>
  <c r="BH778" i="2"/>
  <c r="BI778" i="2" s="1"/>
  <c r="AS743" i="3" s="1"/>
  <c r="BJ778" i="2"/>
  <c r="BK778" i="2" s="1"/>
  <c r="AT743" i="3" s="1"/>
  <c r="BL778" i="2"/>
  <c r="BM778" i="2" s="1"/>
  <c r="AU743" i="3" s="1"/>
  <c r="BN778" i="2"/>
  <c r="BO778" i="2" s="1"/>
  <c r="AV743" i="3" s="1"/>
  <c r="BP778" i="2"/>
  <c r="BQ778" i="2" s="1"/>
  <c r="AW743" i="3" s="1"/>
  <c r="BF779" i="2"/>
  <c r="BG779" i="2" s="1"/>
  <c r="AR744" i="3" s="1"/>
  <c r="BH779" i="2"/>
  <c r="BI779" i="2" s="1"/>
  <c r="AS744" i="3" s="1"/>
  <c r="BJ779" i="2"/>
  <c r="BK779" i="2" s="1"/>
  <c r="AT744" i="3" s="1"/>
  <c r="BL779" i="2"/>
  <c r="BM779" i="2" s="1"/>
  <c r="AU744" i="3" s="1"/>
  <c r="BN779" i="2"/>
  <c r="BO779" i="2" s="1"/>
  <c r="AV744" i="3" s="1"/>
  <c r="BP779" i="2"/>
  <c r="BQ779" i="2" s="1"/>
  <c r="AW744" i="3" s="1"/>
  <c r="BF780" i="2"/>
  <c r="BG780" i="2" s="1"/>
  <c r="AR745" i="3" s="1"/>
  <c r="BH780" i="2"/>
  <c r="BI780" i="2" s="1"/>
  <c r="AS745" i="3" s="1"/>
  <c r="BJ780" i="2"/>
  <c r="BK780" i="2" s="1"/>
  <c r="AT745" i="3" s="1"/>
  <c r="BL780" i="2"/>
  <c r="BM780" i="2" s="1"/>
  <c r="AU745" i="3" s="1"/>
  <c r="BN780" i="2"/>
  <c r="BO780" i="2" s="1"/>
  <c r="AV745" i="3" s="1"/>
  <c r="BP780" i="2"/>
  <c r="BQ780" i="2" s="1"/>
  <c r="AW745" i="3" s="1"/>
  <c r="BF781" i="2"/>
  <c r="BG781" i="2" s="1"/>
  <c r="AR746" i="3" s="1"/>
  <c r="BH781" i="2"/>
  <c r="BI781" i="2" s="1"/>
  <c r="AS746" i="3" s="1"/>
  <c r="BJ781" i="2"/>
  <c r="BK781" i="2" s="1"/>
  <c r="AT746" i="3" s="1"/>
  <c r="BL781" i="2"/>
  <c r="BM781" i="2" s="1"/>
  <c r="AU746" i="3" s="1"/>
  <c r="BN781" i="2"/>
  <c r="BO781" i="2" s="1"/>
  <c r="AV746" i="3" s="1"/>
  <c r="BP781" i="2"/>
  <c r="BQ781" i="2" s="1"/>
  <c r="AW746" i="3" s="1"/>
  <c r="BF782" i="2"/>
  <c r="BG782" i="2" s="1"/>
  <c r="AR747" i="3" s="1"/>
  <c r="BH782" i="2"/>
  <c r="BI782" i="2" s="1"/>
  <c r="AS747" i="3" s="1"/>
  <c r="BJ782" i="2"/>
  <c r="BK782" i="2" s="1"/>
  <c r="AT747" i="3" s="1"/>
  <c r="BL782" i="2"/>
  <c r="BM782" i="2" s="1"/>
  <c r="AU747" i="3" s="1"/>
  <c r="BN782" i="2"/>
  <c r="BO782" i="2" s="1"/>
  <c r="AV747" i="3" s="1"/>
  <c r="BP782" i="2"/>
  <c r="BQ782" i="2" s="1"/>
  <c r="AW747" i="3" s="1"/>
  <c r="BF783" i="2"/>
  <c r="BG783" i="2" s="1"/>
  <c r="AR748" i="3" s="1"/>
  <c r="BH783" i="2"/>
  <c r="BI783" i="2" s="1"/>
  <c r="AS748" i="3" s="1"/>
  <c r="BJ783" i="2"/>
  <c r="BK783" i="2" s="1"/>
  <c r="AT748" i="3" s="1"/>
  <c r="BL783" i="2"/>
  <c r="BM783" i="2" s="1"/>
  <c r="AU748" i="3" s="1"/>
  <c r="BN783" i="2"/>
  <c r="BO783" i="2" s="1"/>
  <c r="AV748" i="3" s="1"/>
  <c r="BP783" i="2"/>
  <c r="BQ783" i="2" s="1"/>
  <c r="AW748" i="3" s="1"/>
  <c r="BF784" i="2"/>
  <c r="BG784" i="2" s="1"/>
  <c r="AR749" i="3" s="1"/>
  <c r="BH784" i="2"/>
  <c r="BI784" i="2" s="1"/>
  <c r="AS749" i="3" s="1"/>
  <c r="BJ784" i="2"/>
  <c r="BK784" i="2" s="1"/>
  <c r="AT749" i="3" s="1"/>
  <c r="BL784" i="2"/>
  <c r="BM784" i="2" s="1"/>
  <c r="AU749" i="3" s="1"/>
  <c r="BN784" i="2"/>
  <c r="BO784" i="2" s="1"/>
  <c r="AV749" i="3" s="1"/>
  <c r="BP784" i="2"/>
  <c r="BQ784" i="2" s="1"/>
  <c r="AW749" i="3" s="1"/>
  <c r="BF785" i="2"/>
  <c r="BG785" i="2" s="1"/>
  <c r="AR750" i="3" s="1"/>
  <c r="BH785" i="2"/>
  <c r="BI785" i="2" s="1"/>
  <c r="AS750" i="3" s="1"/>
  <c r="BJ785" i="2"/>
  <c r="BK785" i="2" s="1"/>
  <c r="AT750" i="3" s="1"/>
  <c r="BL785" i="2"/>
  <c r="BM785" i="2" s="1"/>
  <c r="AU750" i="3" s="1"/>
  <c r="BN785" i="2"/>
  <c r="BO785" i="2" s="1"/>
  <c r="AV750" i="3" s="1"/>
  <c r="BP785" i="2"/>
  <c r="BQ785" i="2" s="1"/>
  <c r="AW750" i="3" s="1"/>
  <c r="BF786" i="2"/>
  <c r="BG786" i="2" s="1"/>
  <c r="AR751" i="3" s="1"/>
  <c r="BH786" i="2"/>
  <c r="BI786" i="2" s="1"/>
  <c r="AS751" i="3" s="1"/>
  <c r="BJ786" i="2"/>
  <c r="BK786" i="2" s="1"/>
  <c r="AT751" i="3" s="1"/>
  <c r="BL786" i="2"/>
  <c r="BM786" i="2" s="1"/>
  <c r="AU751" i="3" s="1"/>
  <c r="BN786" i="2"/>
  <c r="BO786" i="2" s="1"/>
  <c r="AV751" i="3" s="1"/>
  <c r="BP786" i="2"/>
  <c r="BQ786" i="2" s="1"/>
  <c r="AW751" i="3" s="1"/>
  <c r="BF787" i="2"/>
  <c r="BG787" i="2" s="1"/>
  <c r="AR752" i="3" s="1"/>
  <c r="BH787" i="2"/>
  <c r="BI787" i="2" s="1"/>
  <c r="AS752" i="3" s="1"/>
  <c r="BJ787" i="2"/>
  <c r="BK787" i="2" s="1"/>
  <c r="AT752" i="3" s="1"/>
  <c r="BL787" i="2"/>
  <c r="BM787" i="2" s="1"/>
  <c r="AU752" i="3" s="1"/>
  <c r="BN787" i="2"/>
  <c r="BO787" i="2" s="1"/>
  <c r="AV752" i="3" s="1"/>
  <c r="BP787" i="2"/>
  <c r="BQ787" i="2" s="1"/>
  <c r="AW752" i="3" s="1"/>
  <c r="BF788" i="2"/>
  <c r="BG788" i="2" s="1"/>
  <c r="AR753" i="3" s="1"/>
  <c r="BH788" i="2"/>
  <c r="BI788" i="2" s="1"/>
  <c r="AS753" i="3" s="1"/>
  <c r="BJ788" i="2"/>
  <c r="BK788" i="2" s="1"/>
  <c r="AT753" i="3" s="1"/>
  <c r="BL788" i="2"/>
  <c r="BM788" i="2" s="1"/>
  <c r="AU753" i="3" s="1"/>
  <c r="BN788" i="2"/>
  <c r="BO788" i="2" s="1"/>
  <c r="AV753" i="3" s="1"/>
  <c r="BP788" i="2"/>
  <c r="BQ788" i="2" s="1"/>
  <c r="AW753" i="3" s="1"/>
  <c r="BF789" i="2"/>
  <c r="BG789" i="2" s="1"/>
  <c r="AR754" i="3" s="1"/>
  <c r="BH789" i="2"/>
  <c r="BI789" i="2" s="1"/>
  <c r="AS754" i="3" s="1"/>
  <c r="BJ789" i="2"/>
  <c r="BK789" i="2" s="1"/>
  <c r="AT754" i="3" s="1"/>
  <c r="BL789" i="2"/>
  <c r="BM789" i="2" s="1"/>
  <c r="AU754" i="3" s="1"/>
  <c r="BN789" i="2"/>
  <c r="BO789" i="2" s="1"/>
  <c r="AV754" i="3" s="1"/>
  <c r="BP789" i="2"/>
  <c r="BQ789" i="2" s="1"/>
  <c r="AW754" i="3" s="1"/>
  <c r="BF790" i="2"/>
  <c r="BG790" i="2" s="1"/>
  <c r="AR755" i="3" s="1"/>
  <c r="BH790" i="2"/>
  <c r="BI790" i="2" s="1"/>
  <c r="AS755" i="3" s="1"/>
  <c r="BJ790" i="2"/>
  <c r="BK790" i="2" s="1"/>
  <c r="AT755" i="3" s="1"/>
  <c r="BL790" i="2"/>
  <c r="BM790" i="2" s="1"/>
  <c r="AU755" i="3" s="1"/>
  <c r="BN790" i="2"/>
  <c r="BO790" i="2" s="1"/>
  <c r="AV755" i="3" s="1"/>
  <c r="BP790" i="2"/>
  <c r="BQ790" i="2" s="1"/>
  <c r="AW755" i="3" s="1"/>
  <c r="BF791" i="2"/>
  <c r="BG791" i="2" s="1"/>
  <c r="AR756" i="3" s="1"/>
  <c r="BH791" i="2"/>
  <c r="BI791" i="2" s="1"/>
  <c r="AS756" i="3" s="1"/>
  <c r="BJ791" i="2"/>
  <c r="BK791" i="2" s="1"/>
  <c r="AT756" i="3" s="1"/>
  <c r="BL791" i="2"/>
  <c r="BM791" i="2" s="1"/>
  <c r="AU756" i="3" s="1"/>
  <c r="BN791" i="2"/>
  <c r="BO791" i="2" s="1"/>
  <c r="AV756" i="3" s="1"/>
  <c r="BP791" i="2"/>
  <c r="BQ791" i="2" s="1"/>
  <c r="AW756" i="3" s="1"/>
  <c r="BF792" i="2"/>
  <c r="BG792" i="2" s="1"/>
  <c r="AR757" i="3" s="1"/>
  <c r="BH792" i="2"/>
  <c r="BI792" i="2" s="1"/>
  <c r="AS757" i="3" s="1"/>
  <c r="BJ792" i="2"/>
  <c r="BK792" i="2" s="1"/>
  <c r="AT757" i="3" s="1"/>
  <c r="BL792" i="2"/>
  <c r="BM792" i="2" s="1"/>
  <c r="AU757" i="3" s="1"/>
  <c r="BN792" i="2"/>
  <c r="BO792" i="2" s="1"/>
  <c r="AV757" i="3" s="1"/>
  <c r="BP792" i="2"/>
  <c r="BQ792" i="2" s="1"/>
  <c r="AW757" i="3" s="1"/>
  <c r="BF793" i="2"/>
  <c r="BG793" i="2" s="1"/>
  <c r="AR758" i="3" s="1"/>
  <c r="BH793" i="2"/>
  <c r="BI793" i="2" s="1"/>
  <c r="AS758" i="3" s="1"/>
  <c r="BJ793" i="2"/>
  <c r="BK793" i="2" s="1"/>
  <c r="AT758" i="3" s="1"/>
  <c r="BL793" i="2"/>
  <c r="BM793" i="2" s="1"/>
  <c r="AU758" i="3" s="1"/>
  <c r="BN793" i="2"/>
  <c r="BO793" i="2" s="1"/>
  <c r="AV758" i="3" s="1"/>
  <c r="BP793" i="2"/>
  <c r="BQ793" i="2" s="1"/>
  <c r="AW758" i="3" s="1"/>
  <c r="BF794" i="2"/>
  <c r="BG794" i="2" s="1"/>
  <c r="AR759" i="3" s="1"/>
  <c r="BH794" i="2"/>
  <c r="BI794" i="2" s="1"/>
  <c r="AS759" i="3" s="1"/>
  <c r="BJ794" i="2"/>
  <c r="BK794" i="2" s="1"/>
  <c r="AT759" i="3" s="1"/>
  <c r="BL794" i="2"/>
  <c r="BM794" i="2" s="1"/>
  <c r="AU759" i="3" s="1"/>
  <c r="BN794" i="2"/>
  <c r="BO794" i="2" s="1"/>
  <c r="AV759" i="3" s="1"/>
  <c r="BP794" i="2"/>
  <c r="BQ794" i="2" s="1"/>
  <c r="AW759" i="3" s="1"/>
  <c r="BF795" i="2"/>
  <c r="BG795" i="2" s="1"/>
  <c r="AR760" i="3" s="1"/>
  <c r="BH795" i="2"/>
  <c r="BI795" i="2" s="1"/>
  <c r="AS760" i="3" s="1"/>
  <c r="BJ795" i="2"/>
  <c r="BK795" i="2" s="1"/>
  <c r="AT760" i="3" s="1"/>
  <c r="BL795" i="2"/>
  <c r="BM795" i="2" s="1"/>
  <c r="BN795" i="2"/>
  <c r="BO795" i="2" s="1"/>
  <c r="AV760" i="3" s="1"/>
  <c r="BP795" i="2"/>
  <c r="BQ795" i="2" s="1"/>
  <c r="AW760" i="3" s="1"/>
  <c r="BF796" i="2"/>
  <c r="BG796" i="2" s="1"/>
  <c r="AR761" i="3" s="1"/>
  <c r="BH796" i="2"/>
  <c r="BI796" i="2" s="1"/>
  <c r="AS761" i="3" s="1"/>
  <c r="BJ796" i="2"/>
  <c r="BK796" i="2" s="1"/>
  <c r="AT761" i="3" s="1"/>
  <c r="BL796" i="2"/>
  <c r="BM796" i="2" s="1"/>
  <c r="BN796" i="2"/>
  <c r="BO796" i="2" s="1"/>
  <c r="AV761" i="3" s="1"/>
  <c r="BP796" i="2"/>
  <c r="BQ796" i="2" s="1"/>
  <c r="AW761" i="3" s="1"/>
  <c r="BF797" i="2"/>
  <c r="BG797" i="2" s="1"/>
  <c r="AR762" i="3" s="1"/>
  <c r="BH797" i="2"/>
  <c r="BI797" i="2" s="1"/>
  <c r="AS762" i="3" s="1"/>
  <c r="BJ797" i="2"/>
  <c r="BK797" i="2" s="1"/>
  <c r="AT762" i="3" s="1"/>
  <c r="BL797" i="2"/>
  <c r="BM797" i="2" s="1"/>
  <c r="AU762" i="3" s="1"/>
  <c r="BN797" i="2"/>
  <c r="BO797" i="2" s="1"/>
  <c r="AV762" i="3" s="1"/>
  <c r="BP797" i="2"/>
  <c r="BQ797" i="2" s="1"/>
  <c r="AW762" i="3" s="1"/>
  <c r="BF798" i="2"/>
  <c r="BG798" i="2" s="1"/>
  <c r="AR763" i="3" s="1"/>
  <c r="BH798" i="2"/>
  <c r="BI798" i="2" s="1"/>
  <c r="AS763" i="3" s="1"/>
  <c r="BJ798" i="2"/>
  <c r="BK798" i="2" s="1"/>
  <c r="AT763" i="3" s="1"/>
  <c r="BL798" i="2"/>
  <c r="BM798" i="2" s="1"/>
  <c r="AU763" i="3" s="1"/>
  <c r="BN798" i="2"/>
  <c r="BO798" i="2" s="1"/>
  <c r="AV763" i="3" s="1"/>
  <c r="BP798" i="2"/>
  <c r="BQ798" i="2" s="1"/>
  <c r="AW763" i="3" s="1"/>
  <c r="BF799" i="2"/>
  <c r="BG799" i="2" s="1"/>
  <c r="AR764" i="3" s="1"/>
  <c r="BH799" i="2"/>
  <c r="BI799" i="2" s="1"/>
  <c r="AS764" i="3" s="1"/>
  <c r="BJ799" i="2"/>
  <c r="BK799" i="2" s="1"/>
  <c r="AT764" i="3" s="1"/>
  <c r="BL799" i="2"/>
  <c r="BM799" i="2" s="1"/>
  <c r="AU764" i="3" s="1"/>
  <c r="BN799" i="2"/>
  <c r="BO799" i="2" s="1"/>
  <c r="AV764" i="3" s="1"/>
  <c r="BP799" i="2"/>
  <c r="BQ799" i="2" s="1"/>
  <c r="AW764" i="3" s="1"/>
  <c r="BF800" i="2"/>
  <c r="BG800" i="2" s="1"/>
  <c r="AR765" i="3" s="1"/>
  <c r="BH800" i="2"/>
  <c r="BI800" i="2" s="1"/>
  <c r="AS765" i="3" s="1"/>
  <c r="BJ800" i="2"/>
  <c r="BK800" i="2" s="1"/>
  <c r="AT765" i="3" s="1"/>
  <c r="BL800" i="2"/>
  <c r="BM800" i="2" s="1"/>
  <c r="AU765" i="3" s="1"/>
  <c r="BN800" i="2"/>
  <c r="BO800" i="2" s="1"/>
  <c r="AV765" i="3" s="1"/>
  <c r="BP800" i="2"/>
  <c r="BQ800" i="2" s="1"/>
  <c r="AW765" i="3" s="1"/>
  <c r="BF801" i="2"/>
  <c r="BG801" i="2" s="1"/>
  <c r="AR766" i="3" s="1"/>
  <c r="BH801" i="2"/>
  <c r="BI801" i="2" s="1"/>
  <c r="AS766" i="3" s="1"/>
  <c r="BJ801" i="2"/>
  <c r="BK801" i="2" s="1"/>
  <c r="AT766" i="3" s="1"/>
  <c r="BL801" i="2"/>
  <c r="BM801" i="2" s="1"/>
  <c r="AU766" i="3" s="1"/>
  <c r="BN801" i="2"/>
  <c r="BO801" i="2" s="1"/>
  <c r="AV766" i="3" s="1"/>
  <c r="BP801" i="2"/>
  <c r="BQ801" i="2" s="1"/>
  <c r="AW766" i="3" s="1"/>
  <c r="BF802" i="2"/>
  <c r="BG802" i="2" s="1"/>
  <c r="AR767" i="3" s="1"/>
  <c r="BH802" i="2"/>
  <c r="BI802" i="2" s="1"/>
  <c r="AS767" i="3" s="1"/>
  <c r="BJ802" i="2"/>
  <c r="BK802" i="2" s="1"/>
  <c r="AT767" i="3" s="1"/>
  <c r="BL802" i="2"/>
  <c r="BM802" i="2" s="1"/>
  <c r="AU767" i="3" s="1"/>
  <c r="BN802" i="2"/>
  <c r="BO802" i="2" s="1"/>
  <c r="AV767" i="3" s="1"/>
  <c r="BP802" i="2"/>
  <c r="BQ802" i="2" s="1"/>
  <c r="AW767" i="3" s="1"/>
  <c r="BF803" i="2"/>
  <c r="BG803" i="2" s="1"/>
  <c r="AR768" i="3" s="1"/>
  <c r="BH803" i="2"/>
  <c r="BI803" i="2" s="1"/>
  <c r="AS768" i="3" s="1"/>
  <c r="BJ803" i="2"/>
  <c r="BK803" i="2" s="1"/>
  <c r="AT768" i="3" s="1"/>
  <c r="BL803" i="2"/>
  <c r="BM803" i="2" s="1"/>
  <c r="AU768" i="3" s="1"/>
  <c r="BN803" i="2"/>
  <c r="BO803" i="2" s="1"/>
  <c r="AV768" i="3" s="1"/>
  <c r="BP803" i="2"/>
  <c r="BQ803" i="2" s="1"/>
  <c r="AW768" i="3" s="1"/>
  <c r="BF804" i="2"/>
  <c r="BG804" i="2" s="1"/>
  <c r="AR769" i="3" s="1"/>
  <c r="BH804" i="2"/>
  <c r="BI804" i="2" s="1"/>
  <c r="AS769" i="3" s="1"/>
  <c r="BJ804" i="2"/>
  <c r="BK804" i="2" s="1"/>
  <c r="AT769" i="3" s="1"/>
  <c r="BL804" i="2"/>
  <c r="BM804" i="2" s="1"/>
  <c r="AU769" i="3" s="1"/>
  <c r="BN804" i="2"/>
  <c r="BO804" i="2" s="1"/>
  <c r="AV769" i="3" s="1"/>
  <c r="BP804" i="2"/>
  <c r="BQ804" i="2" s="1"/>
  <c r="AW769" i="3" s="1"/>
  <c r="BF805" i="2"/>
  <c r="BG805" i="2" s="1"/>
  <c r="AR770" i="3" s="1"/>
  <c r="BH805" i="2"/>
  <c r="BI805" i="2" s="1"/>
  <c r="AS770" i="3" s="1"/>
  <c r="BJ805" i="2"/>
  <c r="BK805" i="2" s="1"/>
  <c r="AT770" i="3" s="1"/>
  <c r="BL805" i="2"/>
  <c r="BM805" i="2" s="1"/>
  <c r="AU770" i="3" s="1"/>
  <c r="BN805" i="2"/>
  <c r="BO805" i="2" s="1"/>
  <c r="AV770" i="3" s="1"/>
  <c r="BP805" i="2"/>
  <c r="BQ805" i="2" s="1"/>
  <c r="AW770" i="3" s="1"/>
  <c r="BF806" i="2"/>
  <c r="BG806" i="2" s="1"/>
  <c r="AR771" i="3" s="1"/>
  <c r="BH806" i="2"/>
  <c r="BI806" i="2" s="1"/>
  <c r="AS771" i="3" s="1"/>
  <c r="BJ806" i="2"/>
  <c r="BK806" i="2" s="1"/>
  <c r="AT771" i="3" s="1"/>
  <c r="BL806" i="2"/>
  <c r="BM806" i="2" s="1"/>
  <c r="AU771" i="3" s="1"/>
  <c r="BN806" i="2"/>
  <c r="BO806" i="2" s="1"/>
  <c r="AV771" i="3" s="1"/>
  <c r="BP806" i="2"/>
  <c r="BQ806" i="2" s="1"/>
  <c r="AW771" i="3" s="1"/>
  <c r="BF807" i="2"/>
  <c r="BG807" i="2" s="1"/>
  <c r="AR772" i="3" s="1"/>
  <c r="BH807" i="2"/>
  <c r="BI807" i="2" s="1"/>
  <c r="AS772" i="3" s="1"/>
  <c r="BJ807" i="2"/>
  <c r="BK807" i="2" s="1"/>
  <c r="AT772" i="3" s="1"/>
  <c r="BL807" i="2"/>
  <c r="BM807" i="2" s="1"/>
  <c r="BN807" i="2"/>
  <c r="BO807" i="2" s="1"/>
  <c r="AV772" i="3" s="1"/>
  <c r="BP807" i="2"/>
  <c r="BQ807" i="2" s="1"/>
  <c r="BF808" i="2"/>
  <c r="BG808" i="2" s="1"/>
  <c r="AR773" i="3" s="1"/>
  <c r="BH808" i="2"/>
  <c r="BI808" i="2" s="1"/>
  <c r="AS773" i="3" s="1"/>
  <c r="BJ808" i="2"/>
  <c r="BK808" i="2" s="1"/>
  <c r="AT773" i="3" s="1"/>
  <c r="BL808" i="2"/>
  <c r="BM808" i="2" s="1"/>
  <c r="AU773" i="3" s="1"/>
  <c r="BN808" i="2"/>
  <c r="BO808" i="2" s="1"/>
  <c r="AV773" i="3" s="1"/>
  <c r="BP808" i="2"/>
  <c r="BQ808" i="2" s="1"/>
  <c r="AW773" i="3" s="1"/>
  <c r="BF809" i="2"/>
  <c r="BG809" i="2" s="1"/>
  <c r="AR774" i="3" s="1"/>
  <c r="BH809" i="2"/>
  <c r="BI809" i="2" s="1"/>
  <c r="AS774" i="3" s="1"/>
  <c r="BJ809" i="2"/>
  <c r="BK809" i="2" s="1"/>
  <c r="AT774" i="3" s="1"/>
  <c r="BL809" i="2"/>
  <c r="BM809" i="2" s="1"/>
  <c r="AU774" i="3" s="1"/>
  <c r="BN809" i="2"/>
  <c r="BO809" i="2" s="1"/>
  <c r="AV774" i="3" s="1"/>
  <c r="BP809" i="2"/>
  <c r="BQ809" i="2" s="1"/>
  <c r="AW774" i="3" s="1"/>
  <c r="BF810" i="2"/>
  <c r="BG810" i="2" s="1"/>
  <c r="AR775" i="3" s="1"/>
  <c r="BH810" i="2"/>
  <c r="BI810" i="2" s="1"/>
  <c r="AS775" i="3" s="1"/>
  <c r="BJ810" i="2"/>
  <c r="BK810" i="2" s="1"/>
  <c r="AT775" i="3" s="1"/>
  <c r="BL810" i="2"/>
  <c r="BM810" i="2" s="1"/>
  <c r="AU775" i="3" s="1"/>
  <c r="BN810" i="2"/>
  <c r="BO810" i="2" s="1"/>
  <c r="AV775" i="3" s="1"/>
  <c r="BP810" i="2"/>
  <c r="BQ810" i="2" s="1"/>
  <c r="AW775" i="3" s="1"/>
  <c r="BF811" i="2"/>
  <c r="BG811" i="2" s="1"/>
  <c r="AR776" i="3" s="1"/>
  <c r="BH811" i="2"/>
  <c r="BI811" i="2" s="1"/>
  <c r="AS776" i="3" s="1"/>
  <c r="BJ811" i="2"/>
  <c r="BK811" i="2" s="1"/>
  <c r="AT776" i="3" s="1"/>
  <c r="BL811" i="2"/>
  <c r="BM811" i="2" s="1"/>
  <c r="AU776" i="3" s="1"/>
  <c r="BN811" i="2"/>
  <c r="BO811" i="2" s="1"/>
  <c r="AV776" i="3" s="1"/>
  <c r="BP811" i="2"/>
  <c r="BQ811" i="2" s="1"/>
  <c r="AW776" i="3" s="1"/>
  <c r="BF812" i="2"/>
  <c r="BG812" i="2" s="1"/>
  <c r="AR777" i="3" s="1"/>
  <c r="BH812" i="2"/>
  <c r="BI812" i="2" s="1"/>
  <c r="AS777" i="3" s="1"/>
  <c r="BJ812" i="2"/>
  <c r="BK812" i="2" s="1"/>
  <c r="AT777" i="3" s="1"/>
  <c r="BL812" i="2"/>
  <c r="BM812" i="2" s="1"/>
  <c r="AU777" i="3" s="1"/>
  <c r="BN812" i="2"/>
  <c r="BO812" i="2" s="1"/>
  <c r="AV777" i="3" s="1"/>
  <c r="BP812" i="2"/>
  <c r="BQ812" i="2" s="1"/>
  <c r="AW777" i="3" s="1"/>
  <c r="BF813" i="2"/>
  <c r="BG813" i="2" s="1"/>
  <c r="AR778" i="3" s="1"/>
  <c r="BH813" i="2"/>
  <c r="BI813" i="2" s="1"/>
  <c r="AS778" i="3" s="1"/>
  <c r="BJ813" i="2"/>
  <c r="BK813" i="2" s="1"/>
  <c r="AT778" i="3" s="1"/>
  <c r="BL813" i="2"/>
  <c r="BM813" i="2" s="1"/>
  <c r="AU778" i="3" s="1"/>
  <c r="BN813" i="2"/>
  <c r="BO813" i="2" s="1"/>
  <c r="AV778" i="3" s="1"/>
  <c r="BP813" i="2"/>
  <c r="BQ813" i="2" s="1"/>
  <c r="AW778" i="3" s="1"/>
  <c r="BF814" i="2"/>
  <c r="BG814" i="2" s="1"/>
  <c r="AR779" i="3" s="1"/>
  <c r="BH814" i="2"/>
  <c r="BI814" i="2" s="1"/>
  <c r="AS779" i="3" s="1"/>
  <c r="BJ814" i="2"/>
  <c r="BK814" i="2" s="1"/>
  <c r="AT779" i="3" s="1"/>
  <c r="BL814" i="2"/>
  <c r="BM814" i="2" s="1"/>
  <c r="AU779" i="3" s="1"/>
  <c r="BN814" i="2"/>
  <c r="BO814" i="2" s="1"/>
  <c r="AV779" i="3" s="1"/>
  <c r="BP814" i="2"/>
  <c r="BQ814" i="2" s="1"/>
  <c r="AW779" i="3" s="1"/>
  <c r="BF815" i="2"/>
  <c r="BG815" i="2" s="1"/>
  <c r="AR780" i="3" s="1"/>
  <c r="BH815" i="2"/>
  <c r="BI815" i="2" s="1"/>
  <c r="AS780" i="3" s="1"/>
  <c r="BJ815" i="2"/>
  <c r="BK815" i="2" s="1"/>
  <c r="AT780" i="3" s="1"/>
  <c r="BL815" i="2"/>
  <c r="BM815" i="2" s="1"/>
  <c r="AU780" i="3" s="1"/>
  <c r="BN815" i="2"/>
  <c r="BO815" i="2" s="1"/>
  <c r="AV780" i="3" s="1"/>
  <c r="BP815" i="2"/>
  <c r="BQ815" i="2" s="1"/>
  <c r="AW780" i="3" s="1"/>
  <c r="BF816" i="2"/>
  <c r="BG816" i="2" s="1"/>
  <c r="AR781" i="3" s="1"/>
  <c r="BH816" i="2"/>
  <c r="BI816" i="2" s="1"/>
  <c r="AS781" i="3" s="1"/>
  <c r="BJ816" i="2"/>
  <c r="BK816" i="2" s="1"/>
  <c r="AT781" i="3" s="1"/>
  <c r="BL816" i="2"/>
  <c r="BM816" i="2" s="1"/>
  <c r="AU781" i="3" s="1"/>
  <c r="BN816" i="2"/>
  <c r="BO816" i="2" s="1"/>
  <c r="AV781" i="3" s="1"/>
  <c r="BP816" i="2"/>
  <c r="BQ816" i="2" s="1"/>
  <c r="AW781" i="3" s="1"/>
  <c r="BF817" i="2"/>
  <c r="BG817" i="2" s="1"/>
  <c r="AR782" i="3" s="1"/>
  <c r="BH817" i="2"/>
  <c r="BI817" i="2" s="1"/>
  <c r="AS782" i="3" s="1"/>
  <c r="BJ817" i="2"/>
  <c r="BK817" i="2" s="1"/>
  <c r="AT782" i="3" s="1"/>
  <c r="BL817" i="2"/>
  <c r="BM817" i="2" s="1"/>
  <c r="AU782" i="3" s="1"/>
  <c r="BN817" i="2"/>
  <c r="BO817" i="2" s="1"/>
  <c r="AV782" i="3" s="1"/>
  <c r="BP817" i="2"/>
  <c r="BQ817" i="2" s="1"/>
  <c r="BF818" i="2"/>
  <c r="BG818" i="2" s="1"/>
  <c r="AR783" i="3" s="1"/>
  <c r="BH818" i="2"/>
  <c r="BI818" i="2" s="1"/>
  <c r="AS783" i="3" s="1"/>
  <c r="BJ818" i="2"/>
  <c r="BK818" i="2" s="1"/>
  <c r="AT783" i="3" s="1"/>
  <c r="BL818" i="2"/>
  <c r="BM818" i="2" s="1"/>
  <c r="AU783" i="3" s="1"/>
  <c r="BN818" i="2"/>
  <c r="BO818" i="2" s="1"/>
  <c r="AV783" i="3" s="1"/>
  <c r="BP818" i="2"/>
  <c r="BQ818" i="2" s="1"/>
  <c r="AW783" i="3" s="1"/>
  <c r="BF819" i="2"/>
  <c r="BG819" i="2" s="1"/>
  <c r="AR784" i="3" s="1"/>
  <c r="BH819" i="2"/>
  <c r="BI819" i="2" s="1"/>
  <c r="AS784" i="3" s="1"/>
  <c r="BJ819" i="2"/>
  <c r="BK819" i="2" s="1"/>
  <c r="AT784" i="3" s="1"/>
  <c r="BL819" i="2"/>
  <c r="BM819" i="2" s="1"/>
  <c r="AU784" i="3" s="1"/>
  <c r="BN819" i="2"/>
  <c r="BO819" i="2" s="1"/>
  <c r="AV784" i="3" s="1"/>
  <c r="BP819" i="2"/>
  <c r="BQ819" i="2" s="1"/>
  <c r="AW784" i="3" s="1"/>
  <c r="BF820" i="2"/>
  <c r="BG820" i="2" s="1"/>
  <c r="AR785" i="3" s="1"/>
  <c r="BH820" i="2"/>
  <c r="BI820" i="2" s="1"/>
  <c r="AS785" i="3" s="1"/>
  <c r="BJ820" i="2"/>
  <c r="BK820" i="2" s="1"/>
  <c r="AT785" i="3" s="1"/>
  <c r="BL820" i="2"/>
  <c r="BM820" i="2" s="1"/>
  <c r="AU785" i="3" s="1"/>
  <c r="BN820" i="2"/>
  <c r="BO820" i="2" s="1"/>
  <c r="AV785" i="3" s="1"/>
  <c r="BP820" i="2"/>
  <c r="BQ820" i="2" s="1"/>
  <c r="AW785" i="3" s="1"/>
  <c r="BF821" i="2"/>
  <c r="BG821" i="2" s="1"/>
  <c r="BH821" i="2"/>
  <c r="BI821" i="2" s="1"/>
  <c r="BJ821" i="2"/>
  <c r="BK821" i="2" s="1"/>
  <c r="BL821" i="2"/>
  <c r="BM821" i="2" s="1"/>
  <c r="BN821" i="2"/>
  <c r="BO821" i="2" s="1"/>
  <c r="BP821" i="2"/>
  <c r="BQ821" i="2" s="1"/>
  <c r="BF822" i="2"/>
  <c r="BG822" i="2" s="1"/>
  <c r="BH822" i="2"/>
  <c r="BI822" i="2" s="1"/>
  <c r="BJ822" i="2"/>
  <c r="BK822" i="2" s="1"/>
  <c r="BL822" i="2"/>
  <c r="BM822" i="2" s="1"/>
  <c r="BN822" i="2"/>
  <c r="BO822" i="2" s="1"/>
  <c r="BP822" i="2"/>
  <c r="BQ822" i="2" s="1"/>
  <c r="BF823" i="2"/>
  <c r="BG823" i="2" s="1"/>
  <c r="BH823" i="2"/>
  <c r="BI823" i="2" s="1"/>
  <c r="BJ823" i="2"/>
  <c r="BK823" i="2" s="1"/>
  <c r="BL823" i="2"/>
  <c r="BM823" i="2" s="1"/>
  <c r="BN823" i="2"/>
  <c r="BO823" i="2" s="1"/>
  <c r="BP823" i="2"/>
  <c r="BQ823" i="2" s="1"/>
  <c r="BF824" i="2"/>
  <c r="BG824" i="2" s="1"/>
  <c r="BH824" i="2"/>
  <c r="BI824" i="2" s="1"/>
  <c r="BJ824" i="2"/>
  <c r="BK824" i="2" s="1"/>
  <c r="BL824" i="2"/>
  <c r="BM824" i="2" s="1"/>
  <c r="BN824" i="2"/>
  <c r="BO824" i="2" s="1"/>
  <c r="BP824" i="2"/>
  <c r="BQ824" i="2" s="1"/>
  <c r="BF825" i="2"/>
  <c r="BG825" i="2" s="1"/>
  <c r="BH825" i="2"/>
  <c r="BI825" i="2" s="1"/>
  <c r="BJ825" i="2"/>
  <c r="BK825" i="2" s="1"/>
  <c r="BL825" i="2"/>
  <c r="BM825" i="2" s="1"/>
  <c r="BN825" i="2"/>
  <c r="BO825" i="2" s="1"/>
  <c r="BP825" i="2"/>
  <c r="BQ825" i="2" s="1"/>
  <c r="BF826" i="2"/>
  <c r="BG826" i="2" s="1"/>
  <c r="BH826" i="2"/>
  <c r="BI826" i="2" s="1"/>
  <c r="BJ826" i="2"/>
  <c r="BK826" i="2" s="1"/>
  <c r="BL826" i="2"/>
  <c r="BM826" i="2" s="1"/>
  <c r="BN826" i="2"/>
  <c r="BO826" i="2" s="1"/>
  <c r="BP826" i="2"/>
  <c r="BQ826" i="2" s="1"/>
  <c r="BF827" i="2"/>
  <c r="BG827" i="2" s="1"/>
  <c r="BH827" i="2"/>
  <c r="BI827" i="2" s="1"/>
  <c r="BJ827" i="2"/>
  <c r="BK827" i="2" s="1"/>
  <c r="BL827" i="2"/>
  <c r="BM827" i="2" s="1"/>
  <c r="BN827" i="2"/>
  <c r="BO827" i="2" s="1"/>
  <c r="BP827" i="2"/>
  <c r="BQ827" i="2" s="1"/>
  <c r="BF828" i="2"/>
  <c r="BG828" i="2" s="1"/>
  <c r="BH828" i="2"/>
  <c r="BI828" i="2" s="1"/>
  <c r="BJ828" i="2"/>
  <c r="BK828" i="2" s="1"/>
  <c r="BL828" i="2"/>
  <c r="BM828" i="2" s="1"/>
  <c r="BN828" i="2"/>
  <c r="BO828" i="2" s="1"/>
  <c r="BP828" i="2"/>
  <c r="BQ828" i="2" s="1"/>
  <c r="BF829" i="2"/>
  <c r="BG829" i="2" s="1"/>
  <c r="BH829" i="2"/>
  <c r="BI829" i="2" s="1"/>
  <c r="BJ829" i="2"/>
  <c r="BK829" i="2" s="1"/>
  <c r="BL829" i="2"/>
  <c r="BM829" i="2" s="1"/>
  <c r="BN829" i="2"/>
  <c r="BO829" i="2" s="1"/>
  <c r="BP829" i="2"/>
  <c r="BQ829" i="2" s="1"/>
  <c r="BF830" i="2"/>
  <c r="BG830" i="2" s="1"/>
  <c r="BH830" i="2"/>
  <c r="BI830" i="2" s="1"/>
  <c r="BJ830" i="2"/>
  <c r="BK830" i="2" s="1"/>
  <c r="BL830" i="2"/>
  <c r="BM830" i="2" s="1"/>
  <c r="BN830" i="2"/>
  <c r="BO830" i="2" s="1"/>
  <c r="BP830" i="2"/>
  <c r="BQ830" i="2" s="1"/>
  <c r="BF831" i="2"/>
  <c r="BG831" i="2" s="1"/>
  <c r="BH831" i="2"/>
  <c r="BI831" i="2" s="1"/>
  <c r="BJ831" i="2"/>
  <c r="BK831" i="2" s="1"/>
  <c r="BL831" i="2"/>
  <c r="BM831" i="2" s="1"/>
  <c r="BN831" i="2"/>
  <c r="BO831" i="2" s="1"/>
  <c r="BP831" i="2"/>
  <c r="BQ831" i="2" s="1"/>
  <c r="BF832" i="2"/>
  <c r="BG832" i="2" s="1"/>
  <c r="BH832" i="2"/>
  <c r="BI832" i="2" s="1"/>
  <c r="BJ832" i="2"/>
  <c r="BK832" i="2" s="1"/>
  <c r="BL832" i="2"/>
  <c r="BM832" i="2" s="1"/>
  <c r="BN832" i="2"/>
  <c r="BO832" i="2" s="1"/>
  <c r="BP832" i="2"/>
  <c r="BQ832" i="2" s="1"/>
  <c r="BF833" i="2"/>
  <c r="BG833" i="2" s="1"/>
  <c r="BH833" i="2"/>
  <c r="BI833" i="2" s="1"/>
  <c r="BJ833" i="2"/>
  <c r="BK833" i="2" s="1"/>
  <c r="BL833" i="2"/>
  <c r="BM833" i="2" s="1"/>
  <c r="BN833" i="2"/>
  <c r="BO833" i="2" s="1"/>
  <c r="BP833" i="2"/>
  <c r="BQ833" i="2" s="1"/>
  <c r="BF834" i="2"/>
  <c r="BG834" i="2" s="1"/>
  <c r="BH834" i="2"/>
  <c r="BI834" i="2" s="1"/>
  <c r="BJ834" i="2"/>
  <c r="BK834" i="2" s="1"/>
  <c r="BL834" i="2"/>
  <c r="BM834" i="2" s="1"/>
  <c r="BN834" i="2"/>
  <c r="BO834" i="2" s="1"/>
  <c r="BP834" i="2"/>
  <c r="BQ834" i="2" s="1"/>
  <c r="BF835" i="2"/>
  <c r="BG835" i="2" s="1"/>
  <c r="BH835" i="2"/>
  <c r="BI835" i="2" s="1"/>
  <c r="BJ835" i="2"/>
  <c r="BK835" i="2" s="1"/>
  <c r="BL835" i="2"/>
  <c r="BM835" i="2" s="1"/>
  <c r="BN835" i="2"/>
  <c r="BO835" i="2" s="1"/>
  <c r="BP835" i="2"/>
  <c r="BQ835" i="2" s="1"/>
  <c r="BF836" i="2"/>
  <c r="BG836" i="2" s="1"/>
  <c r="BH836" i="2"/>
  <c r="BI836" i="2" s="1"/>
  <c r="BJ836" i="2"/>
  <c r="BK836" i="2" s="1"/>
  <c r="BL836" i="2"/>
  <c r="BM836" i="2" s="1"/>
  <c r="BN836" i="2"/>
  <c r="BO836" i="2" s="1"/>
  <c r="BP836" i="2"/>
  <c r="BQ836" i="2" s="1"/>
  <c r="BF837" i="2"/>
  <c r="BG837" i="2" s="1"/>
  <c r="BH837" i="2"/>
  <c r="BI837" i="2" s="1"/>
  <c r="BJ837" i="2"/>
  <c r="BK837" i="2" s="1"/>
  <c r="BL837" i="2"/>
  <c r="BM837" i="2" s="1"/>
  <c r="BN837" i="2"/>
  <c r="BO837" i="2" s="1"/>
  <c r="BP837" i="2"/>
  <c r="BQ837" i="2" s="1"/>
  <c r="BF838" i="2"/>
  <c r="BG838" i="2" s="1"/>
  <c r="BH838" i="2"/>
  <c r="BI838" i="2" s="1"/>
  <c r="BJ838" i="2"/>
  <c r="BK838" i="2" s="1"/>
  <c r="BL838" i="2"/>
  <c r="BM838" i="2" s="1"/>
  <c r="BN838" i="2"/>
  <c r="BO838" i="2" s="1"/>
  <c r="BP838" i="2"/>
  <c r="BQ838" i="2" s="1"/>
  <c r="BF839" i="2"/>
  <c r="BG839" i="2" s="1"/>
  <c r="BH839" i="2"/>
  <c r="BI839" i="2" s="1"/>
  <c r="BJ839" i="2"/>
  <c r="BK839" i="2" s="1"/>
  <c r="BL839" i="2"/>
  <c r="BM839" i="2" s="1"/>
  <c r="BN839" i="2"/>
  <c r="BO839" i="2" s="1"/>
  <c r="BP839" i="2"/>
  <c r="BQ839" i="2" s="1"/>
  <c r="BF840" i="2"/>
  <c r="BG840" i="2" s="1"/>
  <c r="BH840" i="2"/>
  <c r="BI840" i="2" s="1"/>
  <c r="BJ840" i="2"/>
  <c r="BK840" i="2" s="1"/>
  <c r="BL840" i="2"/>
  <c r="BM840" i="2" s="1"/>
  <c r="BN840" i="2"/>
  <c r="BO840" i="2" s="1"/>
  <c r="BP840" i="2"/>
  <c r="BQ840" i="2" s="1"/>
  <c r="BF841" i="2"/>
  <c r="BG841" i="2" s="1"/>
  <c r="BH841" i="2"/>
  <c r="BI841" i="2" s="1"/>
  <c r="BJ841" i="2"/>
  <c r="BK841" i="2" s="1"/>
  <c r="BL841" i="2"/>
  <c r="BM841" i="2" s="1"/>
  <c r="BN841" i="2"/>
  <c r="BO841" i="2" s="1"/>
  <c r="BP841" i="2"/>
  <c r="BQ841" i="2" s="1"/>
  <c r="BF842" i="2"/>
  <c r="BG842" i="2" s="1"/>
  <c r="BH842" i="2"/>
  <c r="BI842" i="2" s="1"/>
  <c r="BJ842" i="2"/>
  <c r="BK842" i="2" s="1"/>
  <c r="BL842" i="2"/>
  <c r="BM842" i="2" s="1"/>
  <c r="BN842" i="2"/>
  <c r="BO842" i="2" s="1"/>
  <c r="BP842" i="2"/>
  <c r="BQ842" i="2" s="1"/>
  <c r="BF843" i="2"/>
  <c r="BG843" i="2" s="1"/>
  <c r="BH843" i="2"/>
  <c r="BI843" i="2" s="1"/>
  <c r="BJ843" i="2"/>
  <c r="BK843" i="2" s="1"/>
  <c r="BL843" i="2"/>
  <c r="BM843" i="2" s="1"/>
  <c r="BN843" i="2"/>
  <c r="BO843" i="2" s="1"/>
  <c r="BP843" i="2"/>
  <c r="BQ843" i="2" s="1"/>
  <c r="BF844" i="2"/>
  <c r="BG844" i="2" s="1"/>
  <c r="BH844" i="2"/>
  <c r="BI844" i="2" s="1"/>
  <c r="BJ844" i="2"/>
  <c r="BK844" i="2" s="1"/>
  <c r="BL844" i="2"/>
  <c r="BM844" i="2" s="1"/>
  <c r="BN844" i="2"/>
  <c r="BO844" i="2" s="1"/>
  <c r="BP844" i="2"/>
  <c r="BQ844" i="2" s="1"/>
  <c r="BF845" i="2"/>
  <c r="BG845" i="2" s="1"/>
  <c r="BH845" i="2"/>
  <c r="BI845" i="2" s="1"/>
  <c r="BJ845" i="2"/>
  <c r="BK845" i="2" s="1"/>
  <c r="BL845" i="2"/>
  <c r="BM845" i="2" s="1"/>
  <c r="BN845" i="2"/>
  <c r="BO845" i="2" s="1"/>
  <c r="BP845" i="2"/>
  <c r="BQ845" i="2" s="1"/>
  <c r="BF846" i="2"/>
  <c r="BG846" i="2" s="1"/>
  <c r="BH846" i="2"/>
  <c r="BI846" i="2" s="1"/>
  <c r="BJ846" i="2"/>
  <c r="BK846" i="2" s="1"/>
  <c r="BL846" i="2"/>
  <c r="BM846" i="2" s="1"/>
  <c r="BN846" i="2"/>
  <c r="BO846" i="2" s="1"/>
  <c r="BP846" i="2"/>
  <c r="BQ846" i="2" s="1"/>
  <c r="BF847" i="2"/>
  <c r="BG847" i="2" s="1"/>
  <c r="BH847" i="2"/>
  <c r="BI847" i="2" s="1"/>
  <c r="BJ847" i="2"/>
  <c r="BK847" i="2" s="1"/>
  <c r="BL847" i="2"/>
  <c r="BM847" i="2" s="1"/>
  <c r="BN847" i="2"/>
  <c r="BO847" i="2" s="1"/>
  <c r="BP847" i="2"/>
  <c r="BQ847" i="2" s="1"/>
  <c r="BF848" i="2"/>
  <c r="BG848" i="2" s="1"/>
  <c r="BH848" i="2"/>
  <c r="BI848" i="2" s="1"/>
  <c r="BJ848" i="2"/>
  <c r="BK848" i="2" s="1"/>
  <c r="BL848" i="2"/>
  <c r="BM848" i="2" s="1"/>
  <c r="BN848" i="2"/>
  <c r="BO848" i="2" s="1"/>
  <c r="BP848" i="2"/>
  <c r="BQ848" i="2" s="1"/>
  <c r="BF849" i="2"/>
  <c r="BG849" i="2" s="1"/>
  <c r="BH849" i="2"/>
  <c r="BI849" i="2" s="1"/>
  <c r="BJ849" i="2"/>
  <c r="BK849" i="2" s="1"/>
  <c r="BL849" i="2"/>
  <c r="BM849" i="2" s="1"/>
  <c r="BN849" i="2"/>
  <c r="BO849" i="2" s="1"/>
  <c r="BP849" i="2"/>
  <c r="BQ849" i="2" s="1"/>
  <c r="BF850" i="2"/>
  <c r="BG850" i="2" s="1"/>
  <c r="BH850" i="2"/>
  <c r="BI850" i="2" s="1"/>
  <c r="BJ850" i="2"/>
  <c r="BK850" i="2" s="1"/>
  <c r="BL850" i="2"/>
  <c r="BM850" i="2" s="1"/>
  <c r="BN850" i="2"/>
  <c r="BO850" i="2" s="1"/>
  <c r="BP850" i="2"/>
  <c r="BQ850" i="2" s="1"/>
  <c r="BF851" i="2"/>
  <c r="BG851" i="2" s="1"/>
  <c r="BH851" i="2"/>
  <c r="BI851" i="2" s="1"/>
  <c r="BJ851" i="2"/>
  <c r="BK851" i="2" s="1"/>
  <c r="BL851" i="2"/>
  <c r="BM851" i="2" s="1"/>
  <c r="BN851" i="2"/>
  <c r="BO851" i="2" s="1"/>
  <c r="BP851" i="2"/>
  <c r="BQ851" i="2" s="1"/>
  <c r="BF852" i="2"/>
  <c r="BG852" i="2" s="1"/>
  <c r="BH852" i="2"/>
  <c r="BI852" i="2" s="1"/>
  <c r="BJ852" i="2"/>
  <c r="BK852" i="2" s="1"/>
  <c r="BL852" i="2"/>
  <c r="BM852" i="2" s="1"/>
  <c r="BN852" i="2"/>
  <c r="BO852" i="2" s="1"/>
  <c r="BP852" i="2"/>
  <c r="BQ852" i="2" s="1"/>
  <c r="BF853" i="2"/>
  <c r="BG853" i="2" s="1"/>
  <c r="BH853" i="2"/>
  <c r="BI853" i="2" s="1"/>
  <c r="BJ853" i="2"/>
  <c r="BK853" i="2" s="1"/>
  <c r="BL853" i="2"/>
  <c r="BM853" i="2" s="1"/>
  <c r="BN853" i="2"/>
  <c r="BO853" i="2" s="1"/>
  <c r="BP853" i="2"/>
  <c r="BQ853" i="2" s="1"/>
  <c r="BF854" i="2"/>
  <c r="BG854" i="2" s="1"/>
  <c r="BH854" i="2"/>
  <c r="BI854" i="2" s="1"/>
  <c r="BJ854" i="2"/>
  <c r="BK854" i="2" s="1"/>
  <c r="BL854" i="2"/>
  <c r="BM854" i="2" s="1"/>
  <c r="BN854" i="2"/>
  <c r="BO854" i="2" s="1"/>
  <c r="BP854" i="2"/>
  <c r="BQ854" i="2" s="1"/>
  <c r="BF855" i="2"/>
  <c r="BG855" i="2" s="1"/>
  <c r="BH855" i="2"/>
  <c r="BI855" i="2" s="1"/>
  <c r="BJ855" i="2"/>
  <c r="BK855" i="2" s="1"/>
  <c r="BL855" i="2"/>
  <c r="BM855" i="2" s="1"/>
  <c r="BN855" i="2"/>
  <c r="BO855" i="2" s="1"/>
  <c r="BP855" i="2"/>
  <c r="BQ855" i="2" s="1"/>
  <c r="BF856" i="2"/>
  <c r="BG856" i="2" s="1"/>
  <c r="BH856" i="2"/>
  <c r="BI856" i="2" s="1"/>
  <c r="BJ856" i="2"/>
  <c r="BK856" i="2" s="1"/>
  <c r="BL856" i="2"/>
  <c r="BM856" i="2" s="1"/>
  <c r="BN856" i="2"/>
  <c r="BO856" i="2" s="1"/>
  <c r="BP856" i="2"/>
  <c r="BQ856" i="2" s="1"/>
  <c r="BF857" i="2"/>
  <c r="BG857" i="2" s="1"/>
  <c r="BH857" i="2"/>
  <c r="BI857" i="2" s="1"/>
  <c r="BJ857" i="2"/>
  <c r="BK857" i="2" s="1"/>
  <c r="BL857" i="2"/>
  <c r="BM857" i="2" s="1"/>
  <c r="BN857" i="2"/>
  <c r="BO857" i="2" s="1"/>
  <c r="BP857" i="2"/>
  <c r="BQ857" i="2" s="1"/>
  <c r="BF858" i="2"/>
  <c r="BG858" i="2" s="1"/>
  <c r="BH858" i="2"/>
  <c r="BI858" i="2" s="1"/>
  <c r="BJ858" i="2"/>
  <c r="BK858" i="2" s="1"/>
  <c r="BL858" i="2"/>
  <c r="BM858" i="2" s="1"/>
  <c r="BN858" i="2"/>
  <c r="BO858" i="2" s="1"/>
  <c r="BP858" i="2"/>
  <c r="BQ858" i="2" s="1"/>
  <c r="BF859" i="2"/>
  <c r="BG859" i="2" s="1"/>
  <c r="BH859" i="2"/>
  <c r="BI859" i="2" s="1"/>
  <c r="BJ859" i="2"/>
  <c r="BK859" i="2" s="1"/>
  <c r="BL859" i="2"/>
  <c r="BM859" i="2" s="1"/>
  <c r="BN859" i="2"/>
  <c r="BO859" i="2" s="1"/>
  <c r="BP859" i="2"/>
  <c r="BQ859" i="2" s="1"/>
  <c r="BF860" i="2"/>
  <c r="BG860" i="2" s="1"/>
  <c r="BH860" i="2"/>
  <c r="BI860" i="2" s="1"/>
  <c r="BJ860" i="2"/>
  <c r="BK860" i="2" s="1"/>
  <c r="BL860" i="2"/>
  <c r="BM860" i="2" s="1"/>
  <c r="BN860" i="2"/>
  <c r="BO860" i="2" s="1"/>
  <c r="BP860" i="2"/>
  <c r="BQ860" i="2" s="1"/>
  <c r="BF861" i="2"/>
  <c r="BG861" i="2" s="1"/>
  <c r="BH861" i="2"/>
  <c r="BI861" i="2" s="1"/>
  <c r="BJ861" i="2"/>
  <c r="BK861" i="2" s="1"/>
  <c r="BL861" i="2"/>
  <c r="BM861" i="2" s="1"/>
  <c r="BN861" i="2"/>
  <c r="BO861" i="2" s="1"/>
  <c r="BP861" i="2"/>
  <c r="BQ861" i="2" s="1"/>
  <c r="BF862" i="2"/>
  <c r="BG862" i="2" s="1"/>
  <c r="BH862" i="2"/>
  <c r="BI862" i="2" s="1"/>
  <c r="BJ862" i="2"/>
  <c r="BK862" i="2" s="1"/>
  <c r="BL862" i="2"/>
  <c r="BM862" i="2" s="1"/>
  <c r="BN862" i="2"/>
  <c r="BO862" i="2" s="1"/>
  <c r="BP862" i="2"/>
  <c r="BQ862" i="2" s="1"/>
  <c r="BF863" i="2"/>
  <c r="BG863" i="2" s="1"/>
  <c r="BH863" i="2"/>
  <c r="BI863" i="2" s="1"/>
  <c r="BJ863" i="2"/>
  <c r="BK863" i="2" s="1"/>
  <c r="BL863" i="2"/>
  <c r="BM863" i="2" s="1"/>
  <c r="BN863" i="2"/>
  <c r="BO863" i="2" s="1"/>
  <c r="BP863" i="2"/>
  <c r="BQ863" i="2" s="1"/>
  <c r="BF864" i="2"/>
  <c r="BG864" i="2" s="1"/>
  <c r="BH864" i="2"/>
  <c r="BI864" i="2" s="1"/>
  <c r="BJ864" i="2"/>
  <c r="BK864" i="2" s="1"/>
  <c r="BL864" i="2"/>
  <c r="BM864" i="2" s="1"/>
  <c r="BN864" i="2"/>
  <c r="BO864" i="2" s="1"/>
  <c r="BP864" i="2"/>
  <c r="BQ864" i="2" s="1"/>
  <c r="BF865" i="2"/>
  <c r="BG865" i="2" s="1"/>
  <c r="BH865" i="2"/>
  <c r="BI865" i="2" s="1"/>
  <c r="BJ865" i="2"/>
  <c r="BK865" i="2" s="1"/>
  <c r="BL865" i="2"/>
  <c r="BM865" i="2" s="1"/>
  <c r="BN865" i="2"/>
  <c r="BO865" i="2" s="1"/>
  <c r="BP865" i="2"/>
  <c r="BQ865" i="2" s="1"/>
  <c r="BF866" i="2"/>
  <c r="BG866" i="2" s="1"/>
  <c r="BH866" i="2"/>
  <c r="BI866" i="2" s="1"/>
  <c r="BJ866" i="2"/>
  <c r="BK866" i="2" s="1"/>
  <c r="BL866" i="2"/>
  <c r="BM866" i="2" s="1"/>
  <c r="BN866" i="2"/>
  <c r="BO866" i="2" s="1"/>
  <c r="BP866" i="2"/>
  <c r="BQ866" i="2" s="1"/>
  <c r="BF867" i="2"/>
  <c r="BG867" i="2" s="1"/>
  <c r="BH867" i="2"/>
  <c r="BI867" i="2" s="1"/>
  <c r="BJ867" i="2"/>
  <c r="BK867" i="2" s="1"/>
  <c r="BL867" i="2"/>
  <c r="BM867" i="2" s="1"/>
  <c r="BN867" i="2"/>
  <c r="BO867" i="2" s="1"/>
  <c r="BP867" i="2"/>
  <c r="BQ867" i="2" s="1"/>
  <c r="BF868" i="2"/>
  <c r="BG868" i="2" s="1"/>
  <c r="BH868" i="2"/>
  <c r="BI868" i="2" s="1"/>
  <c r="BJ868" i="2"/>
  <c r="BK868" i="2" s="1"/>
  <c r="BL868" i="2"/>
  <c r="BM868" i="2" s="1"/>
  <c r="BN868" i="2"/>
  <c r="BO868" i="2" s="1"/>
  <c r="BP868" i="2"/>
  <c r="BQ868" i="2" s="1"/>
  <c r="BF869" i="2"/>
  <c r="BG869" i="2" s="1"/>
  <c r="BH869" i="2"/>
  <c r="BI869" i="2" s="1"/>
  <c r="BJ869" i="2"/>
  <c r="BK869" i="2" s="1"/>
  <c r="BL869" i="2"/>
  <c r="BM869" i="2" s="1"/>
  <c r="BN869" i="2"/>
  <c r="BO869" i="2" s="1"/>
  <c r="BP869" i="2"/>
  <c r="BQ869" i="2" s="1"/>
  <c r="BF870" i="2"/>
  <c r="BG870" i="2" s="1"/>
  <c r="BH870" i="2"/>
  <c r="BI870" i="2" s="1"/>
  <c r="BJ870" i="2"/>
  <c r="BK870" i="2" s="1"/>
  <c r="BL870" i="2"/>
  <c r="BM870" i="2" s="1"/>
  <c r="BN870" i="2"/>
  <c r="BO870" i="2" s="1"/>
  <c r="BP870" i="2"/>
  <c r="BQ870" i="2" s="1"/>
  <c r="BF871" i="2"/>
  <c r="BG871" i="2" s="1"/>
  <c r="BH871" i="2"/>
  <c r="BI871" i="2" s="1"/>
  <c r="BJ871" i="2"/>
  <c r="BK871" i="2" s="1"/>
  <c r="BL871" i="2"/>
  <c r="BM871" i="2" s="1"/>
  <c r="BN871" i="2"/>
  <c r="BO871" i="2" s="1"/>
  <c r="BP871" i="2"/>
  <c r="BQ871" i="2" s="1"/>
  <c r="BF872" i="2"/>
  <c r="BG872" i="2" s="1"/>
  <c r="BH872" i="2"/>
  <c r="BI872" i="2" s="1"/>
  <c r="BJ872" i="2"/>
  <c r="BK872" i="2" s="1"/>
  <c r="BL872" i="2"/>
  <c r="BM872" i="2" s="1"/>
  <c r="BN872" i="2"/>
  <c r="BO872" i="2" s="1"/>
  <c r="BP872" i="2"/>
  <c r="BQ872" i="2" s="1"/>
  <c r="BF873" i="2"/>
  <c r="BG873" i="2" s="1"/>
  <c r="BH873" i="2"/>
  <c r="BI873" i="2" s="1"/>
  <c r="BJ873" i="2"/>
  <c r="BK873" i="2" s="1"/>
  <c r="BL873" i="2"/>
  <c r="BM873" i="2" s="1"/>
  <c r="BN873" i="2"/>
  <c r="BO873" i="2" s="1"/>
  <c r="BP873" i="2"/>
  <c r="BQ873" i="2" s="1"/>
  <c r="BF874" i="2"/>
  <c r="BG874" i="2" s="1"/>
  <c r="BH874" i="2"/>
  <c r="BI874" i="2" s="1"/>
  <c r="BJ874" i="2"/>
  <c r="BK874" i="2" s="1"/>
  <c r="BL874" i="2"/>
  <c r="BM874" i="2" s="1"/>
  <c r="BN874" i="2"/>
  <c r="BO874" i="2" s="1"/>
  <c r="BP874" i="2"/>
  <c r="BQ874" i="2" s="1"/>
  <c r="BF875" i="2"/>
  <c r="BG875" i="2" s="1"/>
  <c r="BH875" i="2"/>
  <c r="BI875" i="2" s="1"/>
  <c r="BJ875" i="2"/>
  <c r="BK875" i="2" s="1"/>
  <c r="BL875" i="2"/>
  <c r="BM875" i="2" s="1"/>
  <c r="BN875" i="2"/>
  <c r="BO875" i="2" s="1"/>
  <c r="BP875" i="2"/>
  <c r="BQ875" i="2" s="1"/>
  <c r="BF876" i="2"/>
  <c r="BG876" i="2" s="1"/>
  <c r="BH876" i="2"/>
  <c r="BI876" i="2" s="1"/>
  <c r="BJ876" i="2"/>
  <c r="BK876" i="2" s="1"/>
  <c r="BL876" i="2"/>
  <c r="BM876" i="2" s="1"/>
  <c r="BN876" i="2"/>
  <c r="BO876" i="2" s="1"/>
  <c r="BP876" i="2"/>
  <c r="BQ876" i="2" s="1"/>
  <c r="BF877" i="2"/>
  <c r="BG877" i="2" s="1"/>
  <c r="BH877" i="2"/>
  <c r="BI877" i="2" s="1"/>
  <c r="BJ877" i="2"/>
  <c r="BK877" i="2" s="1"/>
  <c r="BL877" i="2"/>
  <c r="BM877" i="2" s="1"/>
  <c r="BN877" i="2"/>
  <c r="BO877" i="2" s="1"/>
  <c r="BP877" i="2"/>
  <c r="BQ877" i="2" s="1"/>
  <c r="BF878" i="2"/>
  <c r="BG878" i="2" s="1"/>
  <c r="BH878" i="2"/>
  <c r="BI878" i="2" s="1"/>
  <c r="BJ878" i="2"/>
  <c r="BK878" i="2" s="1"/>
  <c r="BL878" i="2"/>
  <c r="BM878" i="2" s="1"/>
  <c r="BN878" i="2"/>
  <c r="BO878" i="2" s="1"/>
  <c r="BP878" i="2"/>
  <c r="BQ878" i="2" s="1"/>
  <c r="BF879" i="2"/>
  <c r="BG879" i="2" s="1"/>
  <c r="BH879" i="2"/>
  <c r="BI879" i="2" s="1"/>
  <c r="BJ879" i="2"/>
  <c r="BK879" i="2" s="1"/>
  <c r="BL879" i="2"/>
  <c r="BM879" i="2" s="1"/>
  <c r="BN879" i="2"/>
  <c r="BO879" i="2" s="1"/>
  <c r="BP879" i="2"/>
  <c r="BQ879" i="2" s="1"/>
  <c r="BF880" i="2"/>
  <c r="BG880" i="2" s="1"/>
  <c r="BH880" i="2"/>
  <c r="BI880" i="2" s="1"/>
  <c r="BJ880" i="2"/>
  <c r="BK880" i="2" s="1"/>
  <c r="BL880" i="2"/>
  <c r="BM880" i="2" s="1"/>
  <c r="BN880" i="2"/>
  <c r="BO880" i="2" s="1"/>
  <c r="BP880" i="2"/>
  <c r="BQ880" i="2" s="1"/>
  <c r="BF881" i="2"/>
  <c r="BG881" i="2" s="1"/>
  <c r="BH881" i="2"/>
  <c r="BI881" i="2" s="1"/>
  <c r="BJ881" i="2"/>
  <c r="BK881" i="2" s="1"/>
  <c r="BL881" i="2"/>
  <c r="BM881" i="2" s="1"/>
  <c r="BN881" i="2"/>
  <c r="BO881" i="2" s="1"/>
  <c r="BP881" i="2"/>
  <c r="BQ881" i="2" s="1"/>
  <c r="BF882" i="2"/>
  <c r="BG882" i="2" s="1"/>
  <c r="BH882" i="2"/>
  <c r="BI882" i="2" s="1"/>
  <c r="BJ882" i="2"/>
  <c r="BK882" i="2" s="1"/>
  <c r="BL882" i="2"/>
  <c r="BM882" i="2" s="1"/>
  <c r="BN882" i="2"/>
  <c r="BO882" i="2" s="1"/>
  <c r="BP882" i="2"/>
  <c r="BQ882" i="2" s="1"/>
  <c r="BF883" i="2"/>
  <c r="BG883" i="2" s="1"/>
  <c r="BH883" i="2"/>
  <c r="BI883" i="2" s="1"/>
  <c r="BJ883" i="2"/>
  <c r="BK883" i="2" s="1"/>
  <c r="BL883" i="2"/>
  <c r="BM883" i="2" s="1"/>
  <c r="BN883" i="2"/>
  <c r="BO883" i="2" s="1"/>
  <c r="BP883" i="2"/>
  <c r="BQ883" i="2" s="1"/>
  <c r="BF884" i="2"/>
  <c r="BG884" i="2" s="1"/>
  <c r="BH884" i="2"/>
  <c r="BI884" i="2" s="1"/>
  <c r="BJ884" i="2"/>
  <c r="BK884" i="2" s="1"/>
  <c r="BL884" i="2"/>
  <c r="BM884" i="2" s="1"/>
  <c r="BN884" i="2"/>
  <c r="BO884" i="2" s="1"/>
  <c r="BP884" i="2"/>
  <c r="BQ884" i="2" s="1"/>
  <c r="BF885" i="2"/>
  <c r="BG885" i="2" s="1"/>
  <c r="BH885" i="2"/>
  <c r="BI885" i="2" s="1"/>
  <c r="BJ885" i="2"/>
  <c r="BK885" i="2" s="1"/>
  <c r="BL885" i="2"/>
  <c r="BM885" i="2" s="1"/>
  <c r="BN885" i="2"/>
  <c r="BO885" i="2" s="1"/>
  <c r="BP885" i="2"/>
  <c r="BQ885" i="2" s="1"/>
  <c r="BF886" i="2"/>
  <c r="BG886" i="2" s="1"/>
  <c r="BH886" i="2"/>
  <c r="BI886" i="2" s="1"/>
  <c r="BJ886" i="2"/>
  <c r="BK886" i="2" s="1"/>
  <c r="BL886" i="2"/>
  <c r="BM886" i="2" s="1"/>
  <c r="BN886" i="2"/>
  <c r="BO886" i="2" s="1"/>
  <c r="BP886" i="2"/>
  <c r="BQ886" i="2" s="1"/>
  <c r="BF887" i="2"/>
  <c r="BG887" i="2" s="1"/>
  <c r="BH887" i="2"/>
  <c r="BI887" i="2" s="1"/>
  <c r="BJ887" i="2"/>
  <c r="BK887" i="2" s="1"/>
  <c r="BL887" i="2"/>
  <c r="BM887" i="2" s="1"/>
  <c r="BN887" i="2"/>
  <c r="BO887" i="2" s="1"/>
  <c r="BP887" i="2"/>
  <c r="BQ887" i="2" s="1"/>
  <c r="BF888" i="2"/>
  <c r="BG888" i="2" s="1"/>
  <c r="BH888" i="2"/>
  <c r="BI888" i="2" s="1"/>
  <c r="BJ888" i="2"/>
  <c r="BK888" i="2" s="1"/>
  <c r="BL888" i="2"/>
  <c r="BM888" i="2" s="1"/>
  <c r="BN888" i="2"/>
  <c r="BO888" i="2" s="1"/>
  <c r="BP888" i="2"/>
  <c r="BQ888" i="2" s="1"/>
  <c r="BF889" i="2"/>
  <c r="BG889" i="2" s="1"/>
  <c r="BH889" i="2"/>
  <c r="BI889" i="2" s="1"/>
  <c r="BJ889" i="2"/>
  <c r="BK889" i="2" s="1"/>
  <c r="BL889" i="2"/>
  <c r="BM889" i="2" s="1"/>
  <c r="BN889" i="2"/>
  <c r="BO889" i="2" s="1"/>
  <c r="BP889" i="2"/>
  <c r="BQ889" i="2" s="1"/>
  <c r="BF890" i="2"/>
  <c r="BG890" i="2" s="1"/>
  <c r="BH890" i="2"/>
  <c r="BI890" i="2" s="1"/>
  <c r="BJ890" i="2"/>
  <c r="BK890" i="2" s="1"/>
  <c r="BL890" i="2"/>
  <c r="BM890" i="2" s="1"/>
  <c r="BN890" i="2"/>
  <c r="BO890" i="2" s="1"/>
  <c r="BP890" i="2"/>
  <c r="BQ890" i="2" s="1"/>
  <c r="BF891" i="2"/>
  <c r="BG891" i="2" s="1"/>
  <c r="BH891" i="2"/>
  <c r="BI891" i="2" s="1"/>
  <c r="BJ891" i="2"/>
  <c r="BK891" i="2" s="1"/>
  <c r="BL891" i="2"/>
  <c r="BM891" i="2" s="1"/>
  <c r="BN891" i="2"/>
  <c r="BO891" i="2" s="1"/>
  <c r="BP891" i="2"/>
  <c r="BQ891" i="2" s="1"/>
  <c r="BF892" i="2"/>
  <c r="BG892" i="2" s="1"/>
  <c r="BH892" i="2"/>
  <c r="BI892" i="2" s="1"/>
  <c r="BJ892" i="2"/>
  <c r="BK892" i="2" s="1"/>
  <c r="BL892" i="2"/>
  <c r="BM892" i="2" s="1"/>
  <c r="BN892" i="2"/>
  <c r="BO892" i="2" s="1"/>
  <c r="BP892" i="2"/>
  <c r="BQ892" i="2" s="1"/>
  <c r="BF893" i="2"/>
  <c r="BG893" i="2" s="1"/>
  <c r="BH893" i="2"/>
  <c r="BI893" i="2" s="1"/>
  <c r="BJ893" i="2"/>
  <c r="BK893" i="2" s="1"/>
  <c r="BL893" i="2"/>
  <c r="BM893" i="2" s="1"/>
  <c r="BN893" i="2"/>
  <c r="BO893" i="2" s="1"/>
  <c r="BP893" i="2"/>
  <c r="BQ893" i="2" s="1"/>
  <c r="BF894" i="2"/>
  <c r="BG894" i="2" s="1"/>
  <c r="BH894" i="2"/>
  <c r="BI894" i="2" s="1"/>
  <c r="BJ894" i="2"/>
  <c r="BK894" i="2" s="1"/>
  <c r="BL894" i="2"/>
  <c r="BM894" i="2" s="1"/>
  <c r="BN894" i="2"/>
  <c r="BO894" i="2" s="1"/>
  <c r="BP894" i="2"/>
  <c r="BQ894" i="2" s="1"/>
  <c r="BF895" i="2"/>
  <c r="BG895" i="2" s="1"/>
  <c r="BH895" i="2"/>
  <c r="BI895" i="2" s="1"/>
  <c r="BJ895" i="2"/>
  <c r="BK895" i="2" s="1"/>
  <c r="BL895" i="2"/>
  <c r="BM895" i="2" s="1"/>
  <c r="BN895" i="2"/>
  <c r="BO895" i="2" s="1"/>
  <c r="BP895" i="2"/>
  <c r="BQ895" i="2" s="1"/>
  <c r="BF896" i="2"/>
  <c r="BG896" i="2" s="1"/>
  <c r="BH896" i="2"/>
  <c r="BI896" i="2" s="1"/>
  <c r="BJ896" i="2"/>
  <c r="BK896" i="2" s="1"/>
  <c r="BL896" i="2"/>
  <c r="BM896" i="2" s="1"/>
  <c r="BN896" i="2"/>
  <c r="BO896" i="2" s="1"/>
  <c r="BP896" i="2"/>
  <c r="BQ896" i="2" s="1"/>
  <c r="BF897" i="2"/>
  <c r="BG897" i="2" s="1"/>
  <c r="BH897" i="2"/>
  <c r="BI897" i="2" s="1"/>
  <c r="BJ897" i="2"/>
  <c r="BK897" i="2" s="1"/>
  <c r="BL897" i="2"/>
  <c r="BM897" i="2" s="1"/>
  <c r="BN897" i="2"/>
  <c r="BO897" i="2" s="1"/>
  <c r="BP897" i="2"/>
  <c r="BQ897" i="2" s="1"/>
  <c r="BF898" i="2"/>
  <c r="BG898" i="2" s="1"/>
  <c r="BH898" i="2"/>
  <c r="BI898" i="2" s="1"/>
  <c r="BJ898" i="2"/>
  <c r="BK898" i="2" s="1"/>
  <c r="BL898" i="2"/>
  <c r="BM898" i="2" s="1"/>
  <c r="BN898" i="2"/>
  <c r="BO898" i="2" s="1"/>
  <c r="BP898" i="2"/>
  <c r="BQ898" i="2" s="1"/>
  <c r="BF899" i="2"/>
  <c r="BG899" i="2" s="1"/>
  <c r="BH899" i="2"/>
  <c r="BI899" i="2" s="1"/>
  <c r="BJ899" i="2"/>
  <c r="BK899" i="2" s="1"/>
  <c r="BL899" i="2"/>
  <c r="BM899" i="2" s="1"/>
  <c r="BN899" i="2"/>
  <c r="BO899" i="2" s="1"/>
  <c r="BP899" i="2"/>
  <c r="BQ899" i="2" s="1"/>
  <c r="BP2" i="2"/>
  <c r="BQ2" i="2" s="1"/>
  <c r="AW2" i="3" s="1"/>
  <c r="BN2" i="2"/>
  <c r="BO2" i="2" s="1"/>
  <c r="AV2" i="3" s="1"/>
  <c r="BL2" i="2"/>
  <c r="BM2" i="2" s="1"/>
  <c r="AU2" i="3" s="1"/>
  <c r="BJ2" i="2"/>
  <c r="BK2" i="2" s="1"/>
  <c r="AT2" i="3" s="1"/>
  <c r="BH2" i="2"/>
  <c r="BI2" i="2" s="1"/>
  <c r="AS2" i="3" s="1"/>
  <c r="BF2" i="2"/>
  <c r="BG2" i="2" s="1"/>
  <c r="AR2" i="3" s="1"/>
  <c r="BD3" i="2"/>
  <c r="BE3" i="2" s="1"/>
  <c r="AQ3" i="3" s="1"/>
  <c r="BD4" i="2"/>
  <c r="BE4" i="2" s="1"/>
  <c r="AQ4" i="3" s="1"/>
  <c r="BD5" i="2"/>
  <c r="BE5" i="2" s="1"/>
  <c r="AQ5" i="3" s="1"/>
  <c r="BD6" i="2"/>
  <c r="BE6" i="2" s="1"/>
  <c r="AQ6" i="3" s="1"/>
  <c r="BD7" i="2"/>
  <c r="BE7" i="2" s="1"/>
  <c r="AQ7" i="3" s="1"/>
  <c r="BD8" i="2"/>
  <c r="BE8" i="2" s="1"/>
  <c r="AQ8" i="3" s="1"/>
  <c r="BD9" i="2"/>
  <c r="BE9" i="2" s="1"/>
  <c r="AQ9" i="3" s="1"/>
  <c r="BD10" i="2"/>
  <c r="BE10" i="2" s="1"/>
  <c r="AQ10" i="3" s="1"/>
  <c r="BD11" i="2"/>
  <c r="BE11" i="2" s="1"/>
  <c r="AQ11" i="3" s="1"/>
  <c r="BD12" i="2"/>
  <c r="BE12" i="2" s="1"/>
  <c r="AQ12" i="3" s="1"/>
  <c r="BD13" i="2"/>
  <c r="BE13" i="2" s="1"/>
  <c r="AQ13" i="3" s="1"/>
  <c r="BD14" i="2"/>
  <c r="BE14" i="2" s="1"/>
  <c r="AQ14" i="3" s="1"/>
  <c r="BD15" i="2"/>
  <c r="BE15" i="2" s="1"/>
  <c r="AQ15" i="3" s="1"/>
  <c r="BD16" i="2"/>
  <c r="BE16" i="2" s="1"/>
  <c r="AQ16" i="3" s="1"/>
  <c r="BD17" i="2"/>
  <c r="BE17" i="2" s="1"/>
  <c r="AQ17" i="3" s="1"/>
  <c r="BD18" i="2"/>
  <c r="BE18" i="2" s="1"/>
  <c r="AQ18" i="3" s="1"/>
  <c r="BD19" i="2"/>
  <c r="BE19" i="2" s="1"/>
  <c r="AQ19" i="3" s="1"/>
  <c r="BD20" i="2"/>
  <c r="BE20" i="2" s="1"/>
  <c r="AQ20" i="3" s="1"/>
  <c r="BD21" i="2"/>
  <c r="BE21" i="2" s="1"/>
  <c r="AQ21" i="3" s="1"/>
  <c r="BD22" i="2"/>
  <c r="BE22" i="2" s="1"/>
  <c r="AQ22" i="3" s="1"/>
  <c r="BD23" i="2"/>
  <c r="BE23" i="2" s="1"/>
  <c r="AQ23" i="3" s="1"/>
  <c r="BD24" i="2"/>
  <c r="BE24" i="2" s="1"/>
  <c r="AQ24" i="3" s="1"/>
  <c r="BD25" i="2"/>
  <c r="BE25" i="2" s="1"/>
  <c r="AQ25" i="3" s="1"/>
  <c r="BD26" i="2"/>
  <c r="BE26" i="2" s="1"/>
  <c r="AQ26" i="3" s="1"/>
  <c r="BD27" i="2"/>
  <c r="BE27" i="2" s="1"/>
  <c r="AQ27" i="3" s="1"/>
  <c r="BD28" i="2"/>
  <c r="BE28" i="2" s="1"/>
  <c r="AQ28" i="3" s="1"/>
  <c r="BD29" i="2"/>
  <c r="BE29" i="2" s="1"/>
  <c r="AQ29" i="3" s="1"/>
  <c r="BD30" i="2"/>
  <c r="BE30" i="2" s="1"/>
  <c r="AQ30" i="3" s="1"/>
  <c r="BD31" i="2"/>
  <c r="BE31" i="2" s="1"/>
  <c r="AQ31" i="3" s="1"/>
  <c r="BD32" i="2"/>
  <c r="BE32" i="2" s="1"/>
  <c r="AQ32" i="3" s="1"/>
  <c r="BD33" i="2"/>
  <c r="BE33" i="2" s="1"/>
  <c r="AQ33" i="3" s="1"/>
  <c r="BD34" i="2"/>
  <c r="BE34" i="2" s="1"/>
  <c r="AQ34" i="3" s="1"/>
  <c r="BD35" i="2"/>
  <c r="BE35" i="2" s="1"/>
  <c r="AQ35" i="3" s="1"/>
  <c r="BD36" i="2"/>
  <c r="BE36" i="2" s="1"/>
  <c r="BD37" i="2"/>
  <c r="BE37" i="2" s="1"/>
  <c r="AQ36" i="3" s="1"/>
  <c r="BD38" i="2"/>
  <c r="BE38" i="2" s="1"/>
  <c r="AQ37" i="3" s="1"/>
  <c r="BD39" i="2"/>
  <c r="BE39" i="2" s="1"/>
  <c r="AQ38" i="3" s="1"/>
  <c r="BD40" i="2"/>
  <c r="BE40" i="2" s="1"/>
  <c r="AQ39" i="3" s="1"/>
  <c r="BD41" i="2"/>
  <c r="BE41" i="2" s="1"/>
  <c r="AQ40" i="3" s="1"/>
  <c r="BD42" i="2"/>
  <c r="BE42" i="2" s="1"/>
  <c r="AQ41" i="3" s="1"/>
  <c r="BD43" i="2"/>
  <c r="BE43" i="2" s="1"/>
  <c r="AQ42" i="3" s="1"/>
  <c r="BD44" i="2"/>
  <c r="BE44" i="2" s="1"/>
  <c r="AQ43" i="3" s="1"/>
  <c r="BD45" i="2"/>
  <c r="BE45" i="2" s="1"/>
  <c r="AQ44" i="3" s="1"/>
  <c r="BD46" i="2"/>
  <c r="BE46" i="2" s="1"/>
  <c r="BD47" i="2"/>
  <c r="BE47" i="2" s="1"/>
  <c r="AQ46" i="3" s="1"/>
  <c r="BD48" i="2"/>
  <c r="BE48" i="2" s="1"/>
  <c r="AQ47" i="3" s="1"/>
  <c r="BD49" i="2"/>
  <c r="BE49" i="2" s="1"/>
  <c r="AQ48" i="3" s="1"/>
  <c r="BD50" i="2"/>
  <c r="BE50" i="2" s="1"/>
  <c r="BD51" i="2"/>
  <c r="BE51" i="2" s="1"/>
  <c r="AQ49" i="3" s="1"/>
  <c r="BD52" i="2"/>
  <c r="BE52" i="2" s="1"/>
  <c r="AQ50" i="3" s="1"/>
  <c r="BD53" i="2"/>
  <c r="BE53" i="2" s="1"/>
  <c r="AQ51" i="3" s="1"/>
  <c r="BD54" i="2"/>
  <c r="BE54" i="2" s="1"/>
  <c r="AQ52" i="3" s="1"/>
  <c r="BD55" i="2"/>
  <c r="BE55" i="2" s="1"/>
  <c r="AQ53" i="3" s="1"/>
  <c r="BD56" i="2"/>
  <c r="BE56" i="2" s="1"/>
  <c r="BD57" i="2"/>
  <c r="BE57" i="2" s="1"/>
  <c r="AQ55" i="3" s="1"/>
  <c r="BD58" i="2"/>
  <c r="BE58" i="2" s="1"/>
  <c r="AQ56" i="3" s="1"/>
  <c r="BD59" i="2"/>
  <c r="BE59" i="2" s="1"/>
  <c r="AQ57" i="3" s="1"/>
  <c r="BD60" i="2"/>
  <c r="BE60" i="2" s="1"/>
  <c r="AQ58" i="3" s="1"/>
  <c r="BD61" i="2"/>
  <c r="BE61" i="2" s="1"/>
  <c r="AQ59" i="3" s="1"/>
  <c r="BD62" i="2"/>
  <c r="BE62" i="2" s="1"/>
  <c r="AQ60" i="3" s="1"/>
  <c r="BD63" i="2"/>
  <c r="BE63" i="2" s="1"/>
  <c r="AQ61" i="3" s="1"/>
  <c r="BD64" i="2"/>
  <c r="BE64" i="2" s="1"/>
  <c r="AQ62" i="3" s="1"/>
  <c r="BD65" i="2"/>
  <c r="BE65" i="2" s="1"/>
  <c r="AQ63" i="3" s="1"/>
  <c r="BD66" i="2"/>
  <c r="BE66" i="2" s="1"/>
  <c r="AQ64" i="3" s="1"/>
  <c r="BD67" i="2"/>
  <c r="BE67" i="2" s="1"/>
  <c r="BD68" i="2"/>
  <c r="BE68" i="2" s="1"/>
  <c r="AQ66" i="3" s="1"/>
  <c r="BD69" i="2"/>
  <c r="BE69" i="2" s="1"/>
  <c r="AQ67" i="3" s="1"/>
  <c r="BD70" i="2"/>
  <c r="BE70" i="2" s="1"/>
  <c r="AQ68" i="3" s="1"/>
  <c r="BD71" i="2"/>
  <c r="BE71" i="2" s="1"/>
  <c r="AQ69" i="3" s="1"/>
  <c r="BD72" i="2"/>
  <c r="BE72" i="2" s="1"/>
  <c r="AQ70" i="3" s="1"/>
  <c r="BD73" i="2"/>
  <c r="BE73" i="2" s="1"/>
  <c r="AQ71" i="3" s="1"/>
  <c r="BD74" i="2"/>
  <c r="BE74" i="2" s="1"/>
  <c r="AQ72" i="3" s="1"/>
  <c r="BD75" i="2"/>
  <c r="BE75" i="2" s="1"/>
  <c r="AQ73" i="3" s="1"/>
  <c r="BD76" i="2"/>
  <c r="BE76" i="2" s="1"/>
  <c r="AQ74" i="3" s="1"/>
  <c r="BD77" i="2"/>
  <c r="BE77" i="2" s="1"/>
  <c r="AQ75" i="3" s="1"/>
  <c r="BD78" i="2"/>
  <c r="BE78" i="2" s="1"/>
  <c r="AQ76" i="3" s="1"/>
  <c r="BD79" i="2"/>
  <c r="BE79" i="2" s="1"/>
  <c r="AQ77" i="3" s="1"/>
  <c r="BD80" i="2"/>
  <c r="BE80" i="2" s="1"/>
  <c r="AQ78" i="3" s="1"/>
  <c r="BD81" i="2"/>
  <c r="BE81" i="2" s="1"/>
  <c r="AQ79" i="3" s="1"/>
  <c r="BD82" i="2"/>
  <c r="BE82" i="2" s="1"/>
  <c r="AQ80" i="3" s="1"/>
  <c r="BD83" i="2"/>
  <c r="BE83" i="2" s="1"/>
  <c r="AQ81" i="3" s="1"/>
  <c r="BD84" i="2"/>
  <c r="BE84" i="2" s="1"/>
  <c r="AQ82" i="3" s="1"/>
  <c r="BD85" i="2"/>
  <c r="BE85" i="2" s="1"/>
  <c r="AQ83" i="3" s="1"/>
  <c r="BD86" i="2"/>
  <c r="BE86" i="2" s="1"/>
  <c r="AQ84" i="3" s="1"/>
  <c r="BD87" i="2"/>
  <c r="BE87" i="2" s="1"/>
  <c r="AQ85" i="3" s="1"/>
  <c r="BD88" i="2"/>
  <c r="BE88" i="2" s="1"/>
  <c r="AQ86" i="3" s="1"/>
  <c r="BD89" i="2"/>
  <c r="BE89" i="2" s="1"/>
  <c r="AQ87" i="3" s="1"/>
  <c r="BD90" i="2"/>
  <c r="BE90" i="2" s="1"/>
  <c r="BD91" i="2"/>
  <c r="BE91" i="2" s="1"/>
  <c r="AQ88" i="3" s="1"/>
  <c r="BD92" i="2"/>
  <c r="BE92" i="2" s="1"/>
  <c r="AQ89" i="3" s="1"/>
  <c r="BD93" i="2"/>
  <c r="BE93" i="2" s="1"/>
  <c r="AQ90" i="3" s="1"/>
  <c r="BD94" i="2"/>
  <c r="BE94" i="2" s="1"/>
  <c r="AQ91" i="3" s="1"/>
  <c r="BD95" i="2"/>
  <c r="BE95" i="2" s="1"/>
  <c r="AQ92" i="3" s="1"/>
  <c r="BD96" i="2"/>
  <c r="BE96" i="2" s="1"/>
  <c r="AQ93" i="3" s="1"/>
  <c r="BD97" i="2"/>
  <c r="BE97" i="2" s="1"/>
  <c r="AQ94" i="3" s="1"/>
  <c r="BD98" i="2"/>
  <c r="BE98" i="2" s="1"/>
  <c r="AQ95" i="3" s="1"/>
  <c r="BD99" i="2"/>
  <c r="BE99" i="2" s="1"/>
  <c r="AQ96" i="3" s="1"/>
  <c r="BD100" i="2"/>
  <c r="BE100" i="2" s="1"/>
  <c r="AQ97" i="3" s="1"/>
  <c r="BD101" i="2"/>
  <c r="BE101" i="2" s="1"/>
  <c r="AQ98" i="3" s="1"/>
  <c r="BD102" i="2"/>
  <c r="BE102" i="2" s="1"/>
  <c r="AQ99" i="3" s="1"/>
  <c r="BD103" i="2"/>
  <c r="BE103" i="2" s="1"/>
  <c r="AQ100" i="3" s="1"/>
  <c r="BD104" i="2"/>
  <c r="BE104" i="2" s="1"/>
  <c r="AQ101" i="3" s="1"/>
  <c r="BD105" i="2"/>
  <c r="BE105" i="2" s="1"/>
  <c r="AQ102" i="3" s="1"/>
  <c r="BD106" i="2"/>
  <c r="BE106" i="2" s="1"/>
  <c r="AQ103" i="3" s="1"/>
  <c r="BD107" i="2"/>
  <c r="BE107" i="2" s="1"/>
  <c r="BD108" i="2"/>
  <c r="BE108" i="2" s="1"/>
  <c r="AQ105" i="3" s="1"/>
  <c r="BD109" i="2"/>
  <c r="BE109" i="2" s="1"/>
  <c r="BD110" i="2"/>
  <c r="BE110" i="2" s="1"/>
  <c r="AQ106" i="3" s="1"/>
  <c r="BD111" i="2"/>
  <c r="BE111" i="2" s="1"/>
  <c r="AQ107" i="3" s="1"/>
  <c r="BD112" i="2"/>
  <c r="BE112" i="2" s="1"/>
  <c r="AQ108" i="3" s="1"/>
  <c r="BD113" i="2"/>
  <c r="BE113" i="2" s="1"/>
  <c r="AQ109" i="3" s="1"/>
  <c r="BD114" i="2"/>
  <c r="BE114" i="2" s="1"/>
  <c r="AQ110" i="3" s="1"/>
  <c r="BD115" i="2"/>
  <c r="BE115" i="2" s="1"/>
  <c r="AQ111" i="3" s="1"/>
  <c r="BD116" i="2"/>
  <c r="BE116" i="2" s="1"/>
  <c r="AQ112" i="3" s="1"/>
  <c r="BD117" i="2"/>
  <c r="BE117" i="2" s="1"/>
  <c r="AQ113" i="3" s="1"/>
  <c r="BD118" i="2"/>
  <c r="BE118" i="2" s="1"/>
  <c r="AQ114" i="3" s="1"/>
  <c r="BD119" i="2"/>
  <c r="BE119" i="2" s="1"/>
  <c r="AQ115" i="3" s="1"/>
  <c r="BD120" i="2"/>
  <c r="BE120" i="2" s="1"/>
  <c r="AQ116" i="3" s="1"/>
  <c r="BD121" i="2"/>
  <c r="BE121" i="2" s="1"/>
  <c r="AQ117" i="3" s="1"/>
  <c r="BD122" i="2"/>
  <c r="BE122" i="2" s="1"/>
  <c r="AQ118" i="3" s="1"/>
  <c r="BD123" i="2"/>
  <c r="BE123" i="2" s="1"/>
  <c r="AQ119" i="3" s="1"/>
  <c r="BD124" i="2"/>
  <c r="BE124" i="2" s="1"/>
  <c r="AQ120" i="3" s="1"/>
  <c r="BD125" i="2"/>
  <c r="BE125" i="2" s="1"/>
  <c r="AQ121" i="3" s="1"/>
  <c r="BD126" i="2"/>
  <c r="BE126" i="2" s="1"/>
  <c r="AQ122" i="3" s="1"/>
  <c r="BD127" i="2"/>
  <c r="BE127" i="2" s="1"/>
  <c r="AQ123" i="3" s="1"/>
  <c r="BD128" i="2"/>
  <c r="BE128" i="2" s="1"/>
  <c r="AQ124" i="3" s="1"/>
  <c r="BD129" i="2"/>
  <c r="BE129" i="2" s="1"/>
  <c r="AQ125" i="3" s="1"/>
  <c r="BD130" i="2"/>
  <c r="BE130" i="2" s="1"/>
  <c r="AQ126" i="3" s="1"/>
  <c r="BD131" i="2"/>
  <c r="BE131" i="2" s="1"/>
  <c r="AQ127" i="3" s="1"/>
  <c r="BD132" i="2"/>
  <c r="BE132" i="2" s="1"/>
  <c r="AQ128" i="3" s="1"/>
  <c r="BD133" i="2"/>
  <c r="BE133" i="2" s="1"/>
  <c r="BD134" i="2"/>
  <c r="BE134" i="2" s="1"/>
  <c r="AQ129" i="3" s="1"/>
  <c r="BD135" i="2"/>
  <c r="BE135" i="2" s="1"/>
  <c r="AQ130" i="3" s="1"/>
  <c r="BD136" i="2"/>
  <c r="BE136" i="2" s="1"/>
  <c r="AQ131" i="3" s="1"/>
  <c r="BD137" i="2"/>
  <c r="BE137" i="2" s="1"/>
  <c r="AQ132" i="3" s="1"/>
  <c r="BD138" i="2"/>
  <c r="BE138" i="2" s="1"/>
  <c r="AQ133" i="3" s="1"/>
  <c r="BD139" i="2"/>
  <c r="BE139" i="2" s="1"/>
  <c r="AQ134" i="3" s="1"/>
  <c r="BD140" i="2"/>
  <c r="BE140" i="2" s="1"/>
  <c r="AQ135" i="3" s="1"/>
  <c r="BD141" i="2"/>
  <c r="BE141" i="2" s="1"/>
  <c r="AQ136" i="3" s="1"/>
  <c r="BD142" i="2"/>
  <c r="BE142" i="2" s="1"/>
  <c r="AQ137" i="3" s="1"/>
  <c r="BD143" i="2"/>
  <c r="BE143" i="2" s="1"/>
  <c r="AQ138" i="3" s="1"/>
  <c r="BD144" i="2"/>
  <c r="BE144" i="2" s="1"/>
  <c r="AQ139" i="3" s="1"/>
  <c r="BD145" i="2"/>
  <c r="BE145" i="2" s="1"/>
  <c r="AQ140" i="3" s="1"/>
  <c r="BD146" i="2"/>
  <c r="BE146" i="2" s="1"/>
  <c r="AQ141" i="3" s="1"/>
  <c r="BD147" i="2"/>
  <c r="BE147" i="2" s="1"/>
  <c r="AQ142" i="3" s="1"/>
  <c r="BD148" i="2"/>
  <c r="BE148" i="2" s="1"/>
  <c r="AQ143" i="3" s="1"/>
  <c r="BD149" i="2"/>
  <c r="BE149" i="2" s="1"/>
  <c r="AQ144" i="3" s="1"/>
  <c r="BD150" i="2"/>
  <c r="BE150" i="2" s="1"/>
  <c r="AQ145" i="3" s="1"/>
  <c r="BD151" i="2"/>
  <c r="BE151" i="2" s="1"/>
  <c r="AQ146" i="3" s="1"/>
  <c r="BD152" i="2"/>
  <c r="BE152" i="2" s="1"/>
  <c r="BD153" i="2"/>
  <c r="BE153" i="2" s="1"/>
  <c r="AQ147" i="3" s="1"/>
  <c r="BD154" i="2"/>
  <c r="BE154" i="2" s="1"/>
  <c r="AQ148" i="3" s="1"/>
  <c r="BD155" i="2"/>
  <c r="BE155" i="2" s="1"/>
  <c r="AQ149" i="3" s="1"/>
  <c r="BD156" i="2"/>
  <c r="BE156" i="2" s="1"/>
  <c r="AQ150" i="3" s="1"/>
  <c r="BD157" i="2"/>
  <c r="BE157" i="2" s="1"/>
  <c r="AQ151" i="3" s="1"/>
  <c r="BD158" i="2"/>
  <c r="BE158" i="2" s="1"/>
  <c r="AQ152" i="3" s="1"/>
  <c r="BD159" i="2"/>
  <c r="BE159" i="2" s="1"/>
  <c r="AQ153" i="3" s="1"/>
  <c r="BD160" i="2"/>
  <c r="BE160" i="2" s="1"/>
  <c r="AQ154" i="3" s="1"/>
  <c r="BD161" i="2"/>
  <c r="BE161" i="2" s="1"/>
  <c r="AQ155" i="3" s="1"/>
  <c r="BD162" i="2"/>
  <c r="BE162" i="2" s="1"/>
  <c r="AQ156" i="3" s="1"/>
  <c r="BD163" i="2"/>
  <c r="BE163" i="2" s="1"/>
  <c r="AQ157" i="3" s="1"/>
  <c r="BD164" i="2"/>
  <c r="BE164" i="2" s="1"/>
  <c r="AQ158" i="3" s="1"/>
  <c r="BD165" i="2"/>
  <c r="BE165" i="2" s="1"/>
  <c r="AQ159" i="3" s="1"/>
  <c r="BD166" i="2"/>
  <c r="BE166" i="2" s="1"/>
  <c r="AQ160" i="3" s="1"/>
  <c r="BD167" i="2"/>
  <c r="BE167" i="2" s="1"/>
  <c r="AQ161" i="3" s="1"/>
  <c r="BD168" i="2"/>
  <c r="BE168" i="2" s="1"/>
  <c r="AQ162" i="3" s="1"/>
  <c r="BD169" i="2"/>
  <c r="BE169" i="2" s="1"/>
  <c r="AQ163" i="3" s="1"/>
  <c r="BD170" i="2"/>
  <c r="BE170" i="2" s="1"/>
  <c r="AQ164" i="3" s="1"/>
  <c r="BD171" i="2"/>
  <c r="BE171" i="2" s="1"/>
  <c r="AQ165" i="3" s="1"/>
  <c r="BD172" i="2"/>
  <c r="BE172" i="2" s="1"/>
  <c r="AQ166" i="3" s="1"/>
  <c r="BD173" i="2"/>
  <c r="BE173" i="2" s="1"/>
  <c r="AQ167" i="3" s="1"/>
  <c r="BD174" i="2"/>
  <c r="BE174" i="2" s="1"/>
  <c r="AQ168" i="3" s="1"/>
  <c r="BD175" i="2"/>
  <c r="BE175" i="2" s="1"/>
  <c r="AQ169" i="3" s="1"/>
  <c r="BD176" i="2"/>
  <c r="BE176" i="2" s="1"/>
  <c r="AQ170" i="3" s="1"/>
  <c r="BD177" i="2"/>
  <c r="BE177" i="2" s="1"/>
  <c r="AQ171" i="3" s="1"/>
  <c r="BD178" i="2"/>
  <c r="BE178" i="2" s="1"/>
  <c r="AQ172" i="3" s="1"/>
  <c r="BD179" i="2"/>
  <c r="BE179" i="2" s="1"/>
  <c r="AQ173" i="3" s="1"/>
  <c r="BD180" i="2"/>
  <c r="BE180" i="2" s="1"/>
  <c r="AQ174" i="3" s="1"/>
  <c r="BD181" i="2"/>
  <c r="BE181" i="2" s="1"/>
  <c r="AQ175" i="3" s="1"/>
  <c r="BD182" i="2"/>
  <c r="BE182" i="2" s="1"/>
  <c r="AQ176" i="3" s="1"/>
  <c r="BD183" i="2"/>
  <c r="BE183" i="2" s="1"/>
  <c r="AQ177" i="3" s="1"/>
  <c r="BD184" i="2"/>
  <c r="BE184" i="2" s="1"/>
  <c r="AQ178" i="3" s="1"/>
  <c r="BD185" i="2"/>
  <c r="BE185" i="2" s="1"/>
  <c r="AQ179" i="3" s="1"/>
  <c r="BD186" i="2"/>
  <c r="BE186" i="2" s="1"/>
  <c r="AQ180" i="3" s="1"/>
  <c r="BD187" i="2"/>
  <c r="BE187" i="2" s="1"/>
  <c r="AQ181" i="3" s="1"/>
  <c r="BD188" i="2"/>
  <c r="BE188" i="2" s="1"/>
  <c r="AQ182" i="3" s="1"/>
  <c r="BD189" i="2"/>
  <c r="BE189" i="2" s="1"/>
  <c r="AQ183" i="3" s="1"/>
  <c r="BD190" i="2"/>
  <c r="BE190" i="2" s="1"/>
  <c r="AQ184" i="3" s="1"/>
  <c r="BD191" i="2"/>
  <c r="BE191" i="2" s="1"/>
  <c r="AQ185" i="3" s="1"/>
  <c r="BD192" i="2"/>
  <c r="BE192" i="2" s="1"/>
  <c r="AQ186" i="3" s="1"/>
  <c r="BD193" i="2"/>
  <c r="BE193" i="2" s="1"/>
  <c r="AQ187" i="3" s="1"/>
  <c r="BD194" i="2"/>
  <c r="BE194" i="2" s="1"/>
  <c r="AQ188" i="3" s="1"/>
  <c r="BD195" i="2"/>
  <c r="BE195" i="2" s="1"/>
  <c r="AQ189" i="3" s="1"/>
  <c r="BD196" i="2"/>
  <c r="BE196" i="2" s="1"/>
  <c r="AQ190" i="3" s="1"/>
  <c r="BD197" i="2"/>
  <c r="BE197" i="2" s="1"/>
  <c r="AQ191" i="3" s="1"/>
  <c r="BD198" i="2"/>
  <c r="BE198" i="2" s="1"/>
  <c r="AQ192" i="3" s="1"/>
  <c r="BD199" i="2"/>
  <c r="BE199" i="2" s="1"/>
  <c r="AQ193" i="3" s="1"/>
  <c r="BD200" i="2"/>
  <c r="BE200" i="2" s="1"/>
  <c r="AQ194" i="3" s="1"/>
  <c r="BD201" i="2"/>
  <c r="BE201" i="2" s="1"/>
  <c r="AQ195" i="3" s="1"/>
  <c r="BD202" i="2"/>
  <c r="BE202" i="2" s="1"/>
  <c r="BD203" i="2"/>
  <c r="BE203" i="2" s="1"/>
  <c r="AQ197" i="3" s="1"/>
  <c r="BD204" i="2"/>
  <c r="BE204" i="2" s="1"/>
  <c r="AQ198" i="3" s="1"/>
  <c r="BD205" i="2"/>
  <c r="BE205" i="2" s="1"/>
  <c r="AQ199" i="3" s="1"/>
  <c r="BD206" i="2"/>
  <c r="BE206" i="2" s="1"/>
  <c r="AQ200" i="3" s="1"/>
  <c r="BD207" i="2"/>
  <c r="BE207" i="2" s="1"/>
  <c r="AQ201" i="3" s="1"/>
  <c r="BD208" i="2"/>
  <c r="BE208" i="2" s="1"/>
  <c r="BD209" i="2"/>
  <c r="BE209" i="2" s="1"/>
  <c r="AQ202" i="3" s="1"/>
  <c r="BD210" i="2"/>
  <c r="BE210" i="2" s="1"/>
  <c r="AQ203" i="3" s="1"/>
  <c r="BD211" i="2"/>
  <c r="BE211" i="2" s="1"/>
  <c r="AQ204" i="3" s="1"/>
  <c r="BD212" i="2"/>
  <c r="BE212" i="2" s="1"/>
  <c r="AQ205" i="3" s="1"/>
  <c r="BD213" i="2"/>
  <c r="BE213" i="2" s="1"/>
  <c r="AQ206" i="3" s="1"/>
  <c r="BD214" i="2"/>
  <c r="BE214" i="2" s="1"/>
  <c r="AQ207" i="3" s="1"/>
  <c r="BD215" i="2"/>
  <c r="BE215" i="2" s="1"/>
  <c r="AQ208" i="3" s="1"/>
  <c r="BD216" i="2"/>
  <c r="BE216" i="2" s="1"/>
  <c r="AQ209" i="3" s="1"/>
  <c r="BD217" i="2"/>
  <c r="BE217" i="2" s="1"/>
  <c r="AQ210" i="3" s="1"/>
  <c r="BD218" i="2"/>
  <c r="BE218" i="2" s="1"/>
  <c r="AQ211" i="3" s="1"/>
  <c r="BD219" i="2"/>
  <c r="BE219" i="2" s="1"/>
  <c r="AQ212" i="3" s="1"/>
  <c r="BD220" i="2"/>
  <c r="BE220" i="2" s="1"/>
  <c r="AQ213" i="3" s="1"/>
  <c r="BD221" i="2"/>
  <c r="BE221" i="2" s="1"/>
  <c r="AQ214" i="3" s="1"/>
  <c r="BD222" i="2"/>
  <c r="BE222" i="2" s="1"/>
  <c r="AQ215" i="3" s="1"/>
  <c r="BD223" i="2"/>
  <c r="BE223" i="2" s="1"/>
  <c r="AQ216" i="3" s="1"/>
  <c r="BD224" i="2"/>
  <c r="BE224" i="2" s="1"/>
  <c r="AQ217" i="3" s="1"/>
  <c r="BD225" i="2"/>
  <c r="BE225" i="2" s="1"/>
  <c r="AQ218" i="3" s="1"/>
  <c r="BD226" i="2"/>
  <c r="BE226" i="2" s="1"/>
  <c r="AQ219" i="3" s="1"/>
  <c r="BD227" i="2"/>
  <c r="BE227" i="2" s="1"/>
  <c r="AQ220" i="3" s="1"/>
  <c r="BD228" i="2"/>
  <c r="BE228" i="2" s="1"/>
  <c r="AQ221" i="3" s="1"/>
  <c r="BD229" i="2"/>
  <c r="BE229" i="2" s="1"/>
  <c r="AQ222" i="3" s="1"/>
  <c r="BD230" i="2"/>
  <c r="BE230" i="2" s="1"/>
  <c r="AQ223" i="3" s="1"/>
  <c r="BD231" i="2"/>
  <c r="BE231" i="2" s="1"/>
  <c r="AQ224" i="3" s="1"/>
  <c r="BD232" i="2"/>
  <c r="BE232" i="2" s="1"/>
  <c r="AQ225" i="3" s="1"/>
  <c r="BD233" i="2"/>
  <c r="BE233" i="2" s="1"/>
  <c r="AQ226" i="3" s="1"/>
  <c r="BD234" i="2"/>
  <c r="BE234" i="2" s="1"/>
  <c r="AQ227" i="3" s="1"/>
  <c r="BD235" i="2"/>
  <c r="BE235" i="2" s="1"/>
  <c r="AQ228" i="3" s="1"/>
  <c r="BD236" i="2"/>
  <c r="BE236" i="2" s="1"/>
  <c r="BD237" i="2"/>
  <c r="BE237" i="2" s="1"/>
  <c r="AQ229" i="3" s="1"/>
  <c r="BD238" i="2"/>
  <c r="BE238" i="2" s="1"/>
  <c r="AQ230" i="3" s="1"/>
  <c r="BD239" i="2"/>
  <c r="BE239" i="2" s="1"/>
  <c r="AQ231" i="3" s="1"/>
  <c r="BD240" i="2"/>
  <c r="BE240" i="2" s="1"/>
  <c r="AQ232" i="3" s="1"/>
  <c r="BD241" i="2"/>
  <c r="BE241" i="2" s="1"/>
  <c r="AQ233" i="3" s="1"/>
  <c r="BD242" i="2"/>
  <c r="BE242" i="2" s="1"/>
  <c r="AQ234" i="3" s="1"/>
  <c r="BD243" i="2"/>
  <c r="BE243" i="2" s="1"/>
  <c r="AQ235" i="3" s="1"/>
  <c r="BD244" i="2"/>
  <c r="BE244" i="2" s="1"/>
  <c r="AQ236" i="3" s="1"/>
  <c r="BD245" i="2"/>
  <c r="BE245" i="2" s="1"/>
  <c r="AQ237" i="3" s="1"/>
  <c r="BD246" i="2"/>
  <c r="BE246" i="2" s="1"/>
  <c r="AQ238" i="3" s="1"/>
  <c r="BD247" i="2"/>
  <c r="BE247" i="2" s="1"/>
  <c r="AQ239" i="3" s="1"/>
  <c r="BD248" i="2"/>
  <c r="BE248" i="2" s="1"/>
  <c r="AQ240" i="3" s="1"/>
  <c r="BD249" i="2"/>
  <c r="BE249" i="2" s="1"/>
  <c r="AQ241" i="3" s="1"/>
  <c r="BD250" i="2"/>
  <c r="BE250" i="2" s="1"/>
  <c r="AQ242" i="3" s="1"/>
  <c r="BD251" i="2"/>
  <c r="BE251" i="2" s="1"/>
  <c r="AQ243" i="3" s="1"/>
  <c r="BD252" i="2"/>
  <c r="BE252" i="2" s="1"/>
  <c r="AQ244" i="3" s="1"/>
  <c r="BD253" i="2"/>
  <c r="BE253" i="2" s="1"/>
  <c r="AQ245" i="3" s="1"/>
  <c r="BD254" i="2"/>
  <c r="BE254" i="2" s="1"/>
  <c r="AQ246" i="3" s="1"/>
  <c r="BD255" i="2"/>
  <c r="BE255" i="2" s="1"/>
  <c r="AQ247" i="3" s="1"/>
  <c r="BD256" i="2"/>
  <c r="BE256" i="2" s="1"/>
  <c r="AQ248" i="3" s="1"/>
  <c r="BD257" i="2"/>
  <c r="BE257" i="2" s="1"/>
  <c r="AQ249" i="3" s="1"/>
  <c r="BD258" i="2"/>
  <c r="BE258" i="2" s="1"/>
  <c r="AQ250" i="3" s="1"/>
  <c r="BD259" i="2"/>
  <c r="BE259" i="2" s="1"/>
  <c r="AQ251" i="3" s="1"/>
  <c r="BD260" i="2"/>
  <c r="BE260" i="2" s="1"/>
  <c r="AQ252" i="3" s="1"/>
  <c r="BD261" i="2"/>
  <c r="BE261" i="2" s="1"/>
  <c r="AQ253" i="3" s="1"/>
  <c r="BD262" i="2"/>
  <c r="BE262" i="2" s="1"/>
  <c r="AQ254" i="3" s="1"/>
  <c r="BD263" i="2"/>
  <c r="BE263" i="2" s="1"/>
  <c r="AQ255" i="3" s="1"/>
  <c r="BD264" i="2"/>
  <c r="BE264" i="2" s="1"/>
  <c r="AQ256" i="3" s="1"/>
  <c r="BD265" i="2"/>
  <c r="BE265" i="2" s="1"/>
  <c r="AQ257" i="3" s="1"/>
  <c r="BD266" i="2"/>
  <c r="BE266" i="2" s="1"/>
  <c r="AQ258" i="3" s="1"/>
  <c r="BD267" i="2"/>
  <c r="BE267" i="2" s="1"/>
  <c r="AQ259" i="3" s="1"/>
  <c r="BD268" i="2"/>
  <c r="BE268" i="2" s="1"/>
  <c r="AQ260" i="3" s="1"/>
  <c r="BD269" i="2"/>
  <c r="BE269" i="2" s="1"/>
  <c r="AQ261" i="3" s="1"/>
  <c r="BD270" i="2"/>
  <c r="BE270" i="2" s="1"/>
  <c r="BD271" i="2"/>
  <c r="BE271" i="2" s="1"/>
  <c r="AQ262" i="3" s="1"/>
  <c r="BD272" i="2"/>
  <c r="BE272" i="2" s="1"/>
  <c r="AQ263" i="3" s="1"/>
  <c r="BD273" i="2"/>
  <c r="BE273" i="2" s="1"/>
  <c r="AQ264" i="3" s="1"/>
  <c r="BD274" i="2"/>
  <c r="BE274" i="2" s="1"/>
  <c r="AQ265" i="3" s="1"/>
  <c r="BD275" i="2"/>
  <c r="BE275" i="2" s="1"/>
  <c r="AQ266" i="3" s="1"/>
  <c r="BD276" i="2"/>
  <c r="BE276" i="2" s="1"/>
  <c r="AQ267" i="3" s="1"/>
  <c r="BD277" i="2"/>
  <c r="BE277" i="2" s="1"/>
  <c r="AQ268" i="3" s="1"/>
  <c r="BD278" i="2"/>
  <c r="BE278" i="2" s="1"/>
  <c r="AQ269" i="3" s="1"/>
  <c r="BD279" i="2"/>
  <c r="BE279" i="2" s="1"/>
  <c r="AQ270" i="3" s="1"/>
  <c r="BD280" i="2"/>
  <c r="BE280" i="2" s="1"/>
  <c r="AQ271" i="3" s="1"/>
  <c r="BD281" i="2"/>
  <c r="BE281" i="2" s="1"/>
  <c r="AQ272" i="3" s="1"/>
  <c r="BD282" i="2"/>
  <c r="BE282" i="2" s="1"/>
  <c r="AQ273" i="3" s="1"/>
  <c r="BD283" i="2"/>
  <c r="BE283" i="2" s="1"/>
  <c r="AQ274" i="3" s="1"/>
  <c r="BD284" i="2"/>
  <c r="BE284" i="2" s="1"/>
  <c r="AQ275" i="3" s="1"/>
  <c r="BD285" i="2"/>
  <c r="BE285" i="2" s="1"/>
  <c r="AQ276" i="3" s="1"/>
  <c r="BD286" i="2"/>
  <c r="BE286" i="2" s="1"/>
  <c r="AQ277" i="3" s="1"/>
  <c r="BD287" i="2"/>
  <c r="BE287" i="2" s="1"/>
  <c r="AQ278" i="3" s="1"/>
  <c r="BD288" i="2"/>
  <c r="BE288" i="2" s="1"/>
  <c r="AQ279" i="3" s="1"/>
  <c r="BD289" i="2"/>
  <c r="BE289" i="2" s="1"/>
  <c r="AQ280" i="3" s="1"/>
  <c r="BD290" i="2"/>
  <c r="BE290" i="2" s="1"/>
  <c r="AQ281" i="3" s="1"/>
  <c r="BD291" i="2"/>
  <c r="BE291" i="2" s="1"/>
  <c r="AQ282" i="3" s="1"/>
  <c r="BD292" i="2"/>
  <c r="BE292" i="2" s="1"/>
  <c r="AQ283" i="3" s="1"/>
  <c r="BD293" i="2"/>
  <c r="BE293" i="2" s="1"/>
  <c r="AQ284" i="3" s="1"/>
  <c r="BD294" i="2"/>
  <c r="BE294" i="2" s="1"/>
  <c r="AQ285" i="3" s="1"/>
  <c r="BD295" i="2"/>
  <c r="BE295" i="2" s="1"/>
  <c r="AQ286" i="3" s="1"/>
  <c r="BD296" i="2"/>
  <c r="BE296" i="2" s="1"/>
  <c r="AQ287" i="3" s="1"/>
  <c r="BD297" i="2"/>
  <c r="BE297" i="2" s="1"/>
  <c r="AQ288" i="3" s="1"/>
  <c r="BD298" i="2"/>
  <c r="BE298" i="2" s="1"/>
  <c r="AQ289" i="3" s="1"/>
  <c r="BD299" i="2"/>
  <c r="BE299" i="2" s="1"/>
  <c r="AQ290" i="3" s="1"/>
  <c r="BD300" i="2"/>
  <c r="BE300" i="2" s="1"/>
  <c r="AQ291" i="3" s="1"/>
  <c r="BD301" i="2"/>
  <c r="BE301" i="2" s="1"/>
  <c r="AQ292" i="3" s="1"/>
  <c r="BD302" i="2"/>
  <c r="BE302" i="2" s="1"/>
  <c r="AQ293" i="3" s="1"/>
  <c r="BD303" i="2"/>
  <c r="BE303" i="2" s="1"/>
  <c r="AQ294" i="3" s="1"/>
  <c r="BD304" i="2"/>
  <c r="BE304" i="2" s="1"/>
  <c r="AQ295" i="3" s="1"/>
  <c r="BD305" i="2"/>
  <c r="BE305" i="2" s="1"/>
  <c r="AQ296" i="3" s="1"/>
  <c r="BD306" i="2"/>
  <c r="BE306" i="2" s="1"/>
  <c r="BD307" i="2"/>
  <c r="BE307" i="2" s="1"/>
  <c r="AQ297" i="3" s="1"/>
  <c r="BD308" i="2"/>
  <c r="BE308" i="2" s="1"/>
  <c r="AQ298" i="3" s="1"/>
  <c r="BD309" i="2"/>
  <c r="BE309" i="2" s="1"/>
  <c r="AQ299" i="3" s="1"/>
  <c r="BD310" i="2"/>
  <c r="BE310" i="2" s="1"/>
  <c r="BD311" i="2"/>
  <c r="BE311" i="2" s="1"/>
  <c r="AQ300" i="3" s="1"/>
  <c r="BD312" i="2"/>
  <c r="BE312" i="2" s="1"/>
  <c r="AQ301" i="3" s="1"/>
  <c r="BD313" i="2"/>
  <c r="BE313" i="2" s="1"/>
  <c r="AQ302" i="3" s="1"/>
  <c r="BD314" i="2"/>
  <c r="BE314" i="2" s="1"/>
  <c r="AQ303" i="3" s="1"/>
  <c r="BD315" i="2"/>
  <c r="BE315" i="2" s="1"/>
  <c r="AQ304" i="3" s="1"/>
  <c r="BD316" i="2"/>
  <c r="BE316" i="2" s="1"/>
  <c r="AQ305" i="3" s="1"/>
  <c r="BD317" i="2"/>
  <c r="BE317" i="2" s="1"/>
  <c r="AQ306" i="3" s="1"/>
  <c r="BD318" i="2"/>
  <c r="BE318" i="2" s="1"/>
  <c r="AQ307" i="3" s="1"/>
  <c r="BD319" i="2"/>
  <c r="BE319" i="2" s="1"/>
  <c r="AQ308" i="3" s="1"/>
  <c r="BD320" i="2"/>
  <c r="BE320" i="2" s="1"/>
  <c r="AQ309" i="3" s="1"/>
  <c r="BD321" i="2"/>
  <c r="BE321" i="2" s="1"/>
  <c r="AQ310" i="3" s="1"/>
  <c r="BD322" i="2"/>
  <c r="BE322" i="2" s="1"/>
  <c r="AQ311" i="3" s="1"/>
  <c r="BD323" i="2"/>
  <c r="BE323" i="2" s="1"/>
  <c r="AQ312" i="3" s="1"/>
  <c r="BD324" i="2"/>
  <c r="BE324" i="2" s="1"/>
  <c r="AQ313" i="3" s="1"/>
  <c r="BD325" i="2"/>
  <c r="BE325" i="2" s="1"/>
  <c r="AQ314" i="3" s="1"/>
  <c r="BD326" i="2"/>
  <c r="BE326" i="2" s="1"/>
  <c r="AQ315" i="3" s="1"/>
  <c r="BD327" i="2"/>
  <c r="BE327" i="2" s="1"/>
  <c r="AQ316" i="3" s="1"/>
  <c r="BD328" i="2"/>
  <c r="BE328" i="2" s="1"/>
  <c r="AQ317" i="3" s="1"/>
  <c r="BD329" i="2"/>
  <c r="BE329" i="2" s="1"/>
  <c r="AQ318" i="3" s="1"/>
  <c r="BD330" i="2"/>
  <c r="BE330" i="2" s="1"/>
  <c r="AQ319" i="3" s="1"/>
  <c r="BD331" i="2"/>
  <c r="BE331" i="2" s="1"/>
  <c r="AQ320" i="3" s="1"/>
  <c r="BD332" i="2"/>
  <c r="BE332" i="2" s="1"/>
  <c r="AQ321" i="3" s="1"/>
  <c r="BD333" i="2"/>
  <c r="BE333" i="2" s="1"/>
  <c r="AQ322" i="3" s="1"/>
  <c r="BD334" i="2"/>
  <c r="BE334" i="2" s="1"/>
  <c r="AQ323" i="3" s="1"/>
  <c r="BD335" i="2"/>
  <c r="BE335" i="2" s="1"/>
  <c r="AQ324" i="3" s="1"/>
  <c r="BD336" i="2"/>
  <c r="BE336" i="2" s="1"/>
  <c r="AQ325" i="3" s="1"/>
  <c r="BD337" i="2"/>
  <c r="BE337" i="2" s="1"/>
  <c r="AQ326" i="3" s="1"/>
  <c r="BD338" i="2"/>
  <c r="BE338" i="2" s="1"/>
  <c r="AQ327" i="3" s="1"/>
  <c r="BD339" i="2"/>
  <c r="BE339" i="2" s="1"/>
  <c r="AQ328" i="3" s="1"/>
  <c r="BD340" i="2"/>
  <c r="BE340" i="2" s="1"/>
  <c r="AQ329" i="3" s="1"/>
  <c r="BD341" i="2"/>
  <c r="BE341" i="2" s="1"/>
  <c r="AQ330" i="3" s="1"/>
  <c r="BD342" i="2"/>
  <c r="BE342" i="2" s="1"/>
  <c r="AQ331" i="3" s="1"/>
  <c r="BD343" i="2"/>
  <c r="BE343" i="2" s="1"/>
  <c r="AQ332" i="3" s="1"/>
  <c r="BD344" i="2"/>
  <c r="BE344" i="2" s="1"/>
  <c r="AQ333" i="3" s="1"/>
  <c r="BD345" i="2"/>
  <c r="BE345" i="2" s="1"/>
  <c r="AQ334" i="3" s="1"/>
  <c r="BD346" i="2"/>
  <c r="BE346" i="2" s="1"/>
  <c r="AQ335" i="3" s="1"/>
  <c r="BD347" i="2"/>
  <c r="BE347" i="2" s="1"/>
  <c r="AQ336" i="3" s="1"/>
  <c r="BD348" i="2"/>
  <c r="BE348" i="2" s="1"/>
  <c r="AQ337" i="3" s="1"/>
  <c r="BD349" i="2"/>
  <c r="BE349" i="2" s="1"/>
  <c r="AQ338" i="3" s="1"/>
  <c r="BD350" i="2"/>
  <c r="BE350" i="2" s="1"/>
  <c r="BD351" i="2"/>
  <c r="BE351" i="2" s="1"/>
  <c r="AQ339" i="3" s="1"/>
  <c r="BD352" i="2"/>
  <c r="BE352" i="2" s="1"/>
  <c r="AQ340" i="3" s="1"/>
  <c r="BD353" i="2"/>
  <c r="BE353" i="2" s="1"/>
  <c r="AQ341" i="3" s="1"/>
  <c r="BD354" i="2"/>
  <c r="BE354" i="2" s="1"/>
  <c r="AQ342" i="3" s="1"/>
  <c r="BD355" i="2"/>
  <c r="BE355" i="2" s="1"/>
  <c r="AQ343" i="3" s="1"/>
  <c r="BD356" i="2"/>
  <c r="BE356" i="2" s="1"/>
  <c r="AQ344" i="3" s="1"/>
  <c r="BD357" i="2"/>
  <c r="BE357" i="2" s="1"/>
  <c r="AQ345" i="3" s="1"/>
  <c r="BD358" i="2"/>
  <c r="BE358" i="2" s="1"/>
  <c r="AQ346" i="3" s="1"/>
  <c r="BD359" i="2"/>
  <c r="BE359" i="2" s="1"/>
  <c r="AQ347" i="3" s="1"/>
  <c r="BD360" i="2"/>
  <c r="BE360" i="2" s="1"/>
  <c r="AQ348" i="3" s="1"/>
  <c r="BD361" i="2"/>
  <c r="BE361" i="2" s="1"/>
  <c r="AQ349" i="3" s="1"/>
  <c r="BD362" i="2"/>
  <c r="BE362" i="2" s="1"/>
  <c r="AQ350" i="3" s="1"/>
  <c r="BD363" i="2"/>
  <c r="BE363" i="2" s="1"/>
  <c r="AQ351" i="3" s="1"/>
  <c r="BD364" i="2"/>
  <c r="BE364" i="2" s="1"/>
  <c r="AQ352" i="3" s="1"/>
  <c r="BD365" i="2"/>
  <c r="BE365" i="2" s="1"/>
  <c r="AQ353" i="3" s="1"/>
  <c r="BD366" i="2"/>
  <c r="BE366" i="2" s="1"/>
  <c r="AQ354" i="3" s="1"/>
  <c r="BD367" i="2"/>
  <c r="BE367" i="2" s="1"/>
  <c r="BD368" i="2"/>
  <c r="BE368" i="2" s="1"/>
  <c r="BD369" i="2"/>
  <c r="BE369" i="2" s="1"/>
  <c r="AQ355" i="3" s="1"/>
  <c r="BD370" i="2"/>
  <c r="BE370" i="2" s="1"/>
  <c r="AQ356" i="3" s="1"/>
  <c r="BD371" i="2"/>
  <c r="BE371" i="2" s="1"/>
  <c r="AQ357" i="3" s="1"/>
  <c r="BD372" i="2"/>
  <c r="BE372" i="2" s="1"/>
  <c r="AQ358" i="3" s="1"/>
  <c r="BD373" i="2"/>
  <c r="BE373" i="2" s="1"/>
  <c r="AQ359" i="3" s="1"/>
  <c r="BD374" i="2"/>
  <c r="BE374" i="2" s="1"/>
  <c r="AQ360" i="3" s="1"/>
  <c r="BD375" i="2"/>
  <c r="BE375" i="2" s="1"/>
  <c r="AQ361" i="3" s="1"/>
  <c r="BD376" i="2"/>
  <c r="BE376" i="2" s="1"/>
  <c r="AQ362" i="3" s="1"/>
  <c r="BD377" i="2"/>
  <c r="BE377" i="2" s="1"/>
  <c r="BD378" i="2"/>
  <c r="BE378" i="2" s="1"/>
  <c r="AQ364" i="3" s="1"/>
  <c r="BD379" i="2"/>
  <c r="BE379" i="2" s="1"/>
  <c r="AQ365" i="3" s="1"/>
  <c r="BD380" i="2"/>
  <c r="BE380" i="2" s="1"/>
  <c r="AQ366" i="3" s="1"/>
  <c r="BD381" i="2"/>
  <c r="BE381" i="2" s="1"/>
  <c r="AQ367" i="3" s="1"/>
  <c r="BD382" i="2"/>
  <c r="BE382" i="2" s="1"/>
  <c r="BD383" i="2"/>
  <c r="BE383" i="2" s="1"/>
  <c r="AQ368" i="3" s="1"/>
  <c r="BD384" i="2"/>
  <c r="BE384" i="2" s="1"/>
  <c r="AQ369" i="3" s="1"/>
  <c r="BD385" i="2"/>
  <c r="BE385" i="2" s="1"/>
  <c r="AQ370" i="3" s="1"/>
  <c r="BD386" i="2"/>
  <c r="BE386" i="2" s="1"/>
  <c r="AQ371" i="3" s="1"/>
  <c r="BD387" i="2"/>
  <c r="BE387" i="2" s="1"/>
  <c r="AQ372" i="3" s="1"/>
  <c r="BD388" i="2"/>
  <c r="BE388" i="2" s="1"/>
  <c r="AQ373" i="3" s="1"/>
  <c r="BD389" i="2"/>
  <c r="BE389" i="2" s="1"/>
  <c r="AQ374" i="3" s="1"/>
  <c r="BD390" i="2"/>
  <c r="BE390" i="2" s="1"/>
  <c r="AQ375" i="3" s="1"/>
  <c r="BD391" i="2"/>
  <c r="BE391" i="2" s="1"/>
  <c r="AQ376" i="3" s="1"/>
  <c r="BD392" i="2"/>
  <c r="BE392" i="2" s="1"/>
  <c r="AQ377" i="3" s="1"/>
  <c r="BD393" i="2"/>
  <c r="BE393" i="2" s="1"/>
  <c r="AQ378" i="3" s="1"/>
  <c r="BD394" i="2"/>
  <c r="BE394" i="2" s="1"/>
  <c r="AQ379" i="3" s="1"/>
  <c r="BD395" i="2"/>
  <c r="BE395" i="2" s="1"/>
  <c r="AQ380" i="3" s="1"/>
  <c r="BD396" i="2"/>
  <c r="BE396" i="2" s="1"/>
  <c r="AQ381" i="3" s="1"/>
  <c r="BD397" i="2"/>
  <c r="BE397" i="2" s="1"/>
  <c r="AQ382" i="3" s="1"/>
  <c r="BD398" i="2"/>
  <c r="BE398" i="2" s="1"/>
  <c r="AQ383" i="3" s="1"/>
  <c r="BD399" i="2"/>
  <c r="BE399" i="2" s="1"/>
  <c r="AQ384" i="3" s="1"/>
  <c r="BD400" i="2"/>
  <c r="BE400" i="2" s="1"/>
  <c r="AQ385" i="3" s="1"/>
  <c r="BD401" i="2"/>
  <c r="BE401" i="2" s="1"/>
  <c r="AQ386" i="3" s="1"/>
  <c r="BD402" i="2"/>
  <c r="BE402" i="2" s="1"/>
  <c r="AQ387" i="3" s="1"/>
  <c r="BD403" i="2"/>
  <c r="BE403" i="2" s="1"/>
  <c r="AQ388" i="3" s="1"/>
  <c r="BD404" i="2"/>
  <c r="BE404" i="2" s="1"/>
  <c r="AQ389" i="3" s="1"/>
  <c r="BD405" i="2"/>
  <c r="BE405" i="2" s="1"/>
  <c r="AQ390" i="3" s="1"/>
  <c r="BD406" i="2"/>
  <c r="BE406" i="2" s="1"/>
  <c r="AQ391" i="3" s="1"/>
  <c r="BD407" i="2"/>
  <c r="BE407" i="2" s="1"/>
  <c r="AQ392" i="3" s="1"/>
  <c r="BD408" i="2"/>
  <c r="BE408" i="2" s="1"/>
  <c r="AQ393" i="3" s="1"/>
  <c r="BD409" i="2"/>
  <c r="BE409" i="2" s="1"/>
  <c r="AQ394" i="3" s="1"/>
  <c r="BD410" i="2"/>
  <c r="BE410" i="2" s="1"/>
  <c r="AQ395" i="3" s="1"/>
  <c r="BD411" i="2"/>
  <c r="BE411" i="2" s="1"/>
  <c r="AQ396" i="3" s="1"/>
  <c r="BD412" i="2"/>
  <c r="BE412" i="2" s="1"/>
  <c r="AQ397" i="3" s="1"/>
  <c r="BD413" i="2"/>
  <c r="BE413" i="2" s="1"/>
  <c r="AQ398" i="3" s="1"/>
  <c r="BD414" i="2"/>
  <c r="BE414" i="2" s="1"/>
  <c r="AQ399" i="3" s="1"/>
  <c r="BD415" i="2"/>
  <c r="BE415" i="2" s="1"/>
  <c r="AQ400" i="3" s="1"/>
  <c r="BD416" i="2"/>
  <c r="BE416" i="2" s="1"/>
  <c r="AQ401" i="3" s="1"/>
  <c r="BD417" i="2"/>
  <c r="BE417" i="2" s="1"/>
  <c r="AQ402" i="3" s="1"/>
  <c r="BD418" i="2"/>
  <c r="BE418" i="2" s="1"/>
  <c r="AQ403" i="3" s="1"/>
  <c r="BD419" i="2"/>
  <c r="BE419" i="2" s="1"/>
  <c r="AQ404" i="3" s="1"/>
  <c r="BD420" i="2"/>
  <c r="BE420" i="2" s="1"/>
  <c r="AQ405" i="3" s="1"/>
  <c r="BD421" i="2"/>
  <c r="BE421" i="2" s="1"/>
  <c r="AQ406" i="3" s="1"/>
  <c r="BD422" i="2"/>
  <c r="BE422" i="2" s="1"/>
  <c r="AQ407" i="3" s="1"/>
  <c r="BD423" i="2"/>
  <c r="BE423" i="2" s="1"/>
  <c r="AQ408" i="3" s="1"/>
  <c r="BD424" i="2"/>
  <c r="BE424" i="2" s="1"/>
  <c r="AQ409" i="3" s="1"/>
  <c r="BD425" i="2"/>
  <c r="BE425" i="2" s="1"/>
  <c r="AQ410" i="3" s="1"/>
  <c r="BD426" i="2"/>
  <c r="BE426" i="2" s="1"/>
  <c r="AQ411" i="3" s="1"/>
  <c r="BD427" i="2"/>
  <c r="BE427" i="2" s="1"/>
  <c r="AQ412" i="3" s="1"/>
  <c r="BD428" i="2"/>
  <c r="BE428" i="2" s="1"/>
  <c r="AQ413" i="3" s="1"/>
  <c r="BD429" i="2"/>
  <c r="BE429" i="2" s="1"/>
  <c r="AQ414" i="3" s="1"/>
  <c r="BD430" i="2"/>
  <c r="BE430" i="2" s="1"/>
  <c r="AQ415" i="3" s="1"/>
  <c r="BD431" i="2"/>
  <c r="BE431" i="2" s="1"/>
  <c r="AQ416" i="3" s="1"/>
  <c r="BD432" i="2"/>
  <c r="BE432" i="2" s="1"/>
  <c r="AQ417" i="3" s="1"/>
  <c r="BD433" i="2"/>
  <c r="BE433" i="2" s="1"/>
  <c r="AQ418" i="3" s="1"/>
  <c r="BD434" i="2"/>
  <c r="BE434" i="2" s="1"/>
  <c r="AQ419" i="3" s="1"/>
  <c r="BD435" i="2"/>
  <c r="BE435" i="2" s="1"/>
  <c r="AQ420" i="3" s="1"/>
  <c r="BD436" i="2"/>
  <c r="BE436" i="2" s="1"/>
  <c r="AQ421" i="3" s="1"/>
  <c r="BD437" i="2"/>
  <c r="BE437" i="2" s="1"/>
  <c r="BD438" i="2"/>
  <c r="BE438" i="2" s="1"/>
  <c r="AQ422" i="3" s="1"/>
  <c r="BD439" i="2"/>
  <c r="BE439" i="2" s="1"/>
  <c r="AQ423" i="3" s="1"/>
  <c r="BD440" i="2"/>
  <c r="BE440" i="2" s="1"/>
  <c r="AQ424" i="3" s="1"/>
  <c r="BD441" i="2"/>
  <c r="BE441" i="2" s="1"/>
  <c r="AQ425" i="3" s="1"/>
  <c r="BD442" i="2"/>
  <c r="BE442" i="2" s="1"/>
  <c r="AQ426" i="3" s="1"/>
  <c r="BD443" i="2"/>
  <c r="BE443" i="2" s="1"/>
  <c r="AQ427" i="3" s="1"/>
  <c r="BD444" i="2"/>
  <c r="BE444" i="2" s="1"/>
  <c r="AQ428" i="3" s="1"/>
  <c r="BD445" i="2"/>
  <c r="BE445" i="2" s="1"/>
  <c r="BD446" i="2"/>
  <c r="BE446" i="2" s="1"/>
  <c r="AQ429" i="3" s="1"/>
  <c r="BD447" i="2"/>
  <c r="BE447" i="2" s="1"/>
  <c r="AQ430" i="3" s="1"/>
  <c r="BD448" i="2"/>
  <c r="BE448" i="2" s="1"/>
  <c r="AQ431" i="3" s="1"/>
  <c r="BD449" i="2"/>
  <c r="BE449" i="2" s="1"/>
  <c r="AQ432" i="3" s="1"/>
  <c r="BD450" i="2"/>
  <c r="BE450" i="2" s="1"/>
  <c r="AQ433" i="3" s="1"/>
  <c r="BD451" i="2"/>
  <c r="BE451" i="2" s="1"/>
  <c r="AQ434" i="3" s="1"/>
  <c r="BD452" i="2"/>
  <c r="BE452" i="2" s="1"/>
  <c r="AQ435" i="3" s="1"/>
  <c r="BD453" i="2"/>
  <c r="BE453" i="2" s="1"/>
  <c r="AQ436" i="3" s="1"/>
  <c r="BD454" i="2"/>
  <c r="BE454" i="2" s="1"/>
  <c r="AQ437" i="3" s="1"/>
  <c r="BD455" i="2"/>
  <c r="BE455" i="2" s="1"/>
  <c r="AQ438" i="3" s="1"/>
  <c r="BD456" i="2"/>
  <c r="BE456" i="2" s="1"/>
  <c r="AQ439" i="3" s="1"/>
  <c r="BD457" i="2"/>
  <c r="BE457" i="2" s="1"/>
  <c r="AQ440" i="3" s="1"/>
  <c r="BD458" i="2"/>
  <c r="BE458" i="2" s="1"/>
  <c r="AQ441" i="3" s="1"/>
  <c r="BD459" i="2"/>
  <c r="BE459" i="2" s="1"/>
  <c r="AQ442" i="3" s="1"/>
  <c r="BD460" i="2"/>
  <c r="BE460" i="2" s="1"/>
  <c r="AQ443" i="3" s="1"/>
  <c r="BD461" i="2"/>
  <c r="BE461" i="2" s="1"/>
  <c r="AQ444" i="3" s="1"/>
  <c r="BD462" i="2"/>
  <c r="BE462" i="2" s="1"/>
  <c r="AQ445" i="3" s="1"/>
  <c r="BD463" i="2"/>
  <c r="BE463" i="2" s="1"/>
  <c r="AQ446" i="3" s="1"/>
  <c r="BD464" i="2"/>
  <c r="BE464" i="2" s="1"/>
  <c r="BD465" i="2"/>
  <c r="BE465" i="2" s="1"/>
  <c r="AQ447" i="3" s="1"/>
  <c r="BD466" i="2"/>
  <c r="BE466" i="2" s="1"/>
  <c r="AQ448" i="3" s="1"/>
  <c r="BD467" i="2"/>
  <c r="BE467" i="2" s="1"/>
  <c r="AQ449" i="3" s="1"/>
  <c r="BD468" i="2"/>
  <c r="BE468" i="2" s="1"/>
  <c r="AQ450" i="3" s="1"/>
  <c r="BD469" i="2"/>
  <c r="BE469" i="2" s="1"/>
  <c r="AQ451" i="3" s="1"/>
  <c r="BD470" i="2"/>
  <c r="BE470" i="2" s="1"/>
  <c r="AQ452" i="3" s="1"/>
  <c r="BD471" i="2"/>
  <c r="BE471" i="2" s="1"/>
  <c r="AQ453" i="3" s="1"/>
  <c r="BD472" i="2"/>
  <c r="BE472" i="2" s="1"/>
  <c r="AQ454" i="3" s="1"/>
  <c r="BD473" i="2"/>
  <c r="BE473" i="2" s="1"/>
  <c r="AQ455" i="3" s="1"/>
  <c r="BD474" i="2"/>
  <c r="BE474" i="2" s="1"/>
  <c r="AQ456" i="3" s="1"/>
  <c r="BD475" i="2"/>
  <c r="BE475" i="2" s="1"/>
  <c r="AQ457" i="3" s="1"/>
  <c r="BD476" i="2"/>
  <c r="BE476" i="2" s="1"/>
  <c r="AQ458" i="3" s="1"/>
  <c r="BD477" i="2"/>
  <c r="BE477" i="2" s="1"/>
  <c r="AQ459" i="3" s="1"/>
  <c r="BD478" i="2"/>
  <c r="BE478" i="2" s="1"/>
  <c r="BD479" i="2"/>
  <c r="BE479" i="2" s="1"/>
  <c r="AQ461" i="3" s="1"/>
  <c r="BD480" i="2"/>
  <c r="BE480" i="2" s="1"/>
  <c r="AQ462" i="3" s="1"/>
  <c r="BD481" i="2"/>
  <c r="BE481" i="2" s="1"/>
  <c r="AQ463" i="3" s="1"/>
  <c r="BD482" i="2"/>
  <c r="BE482" i="2" s="1"/>
  <c r="AQ464" i="3" s="1"/>
  <c r="BD483" i="2"/>
  <c r="BE483" i="2" s="1"/>
  <c r="AQ465" i="3" s="1"/>
  <c r="BD484" i="2"/>
  <c r="BE484" i="2" s="1"/>
  <c r="AQ466" i="3" s="1"/>
  <c r="BD485" i="2"/>
  <c r="BE485" i="2" s="1"/>
  <c r="AQ467" i="3" s="1"/>
  <c r="BD486" i="2"/>
  <c r="BE486" i="2" s="1"/>
  <c r="AQ468" i="3" s="1"/>
  <c r="BD487" i="2"/>
  <c r="BE487" i="2" s="1"/>
  <c r="AQ469" i="3" s="1"/>
  <c r="BD488" i="2"/>
  <c r="BE488" i="2" s="1"/>
  <c r="AQ470" i="3" s="1"/>
  <c r="BD489" i="2"/>
  <c r="BE489" i="2" s="1"/>
  <c r="AQ471" i="3" s="1"/>
  <c r="BD490" i="2"/>
  <c r="BE490" i="2" s="1"/>
  <c r="AQ472" i="3" s="1"/>
  <c r="BD491" i="2"/>
  <c r="BE491" i="2" s="1"/>
  <c r="AQ473" i="3" s="1"/>
  <c r="BD492" i="2"/>
  <c r="BE492" i="2" s="1"/>
  <c r="AQ474" i="3" s="1"/>
  <c r="BD493" i="2"/>
  <c r="BE493" i="2" s="1"/>
  <c r="AQ475" i="3" s="1"/>
  <c r="BD494" i="2"/>
  <c r="BE494" i="2" s="1"/>
  <c r="AQ476" i="3" s="1"/>
  <c r="BD495" i="2"/>
  <c r="BE495" i="2" s="1"/>
  <c r="AQ477" i="3" s="1"/>
  <c r="BD496" i="2"/>
  <c r="BE496" i="2" s="1"/>
  <c r="AQ478" i="3" s="1"/>
  <c r="BD497" i="2"/>
  <c r="BE497" i="2" s="1"/>
  <c r="AQ479" i="3" s="1"/>
  <c r="BD498" i="2"/>
  <c r="BE498" i="2" s="1"/>
  <c r="BD499" i="2"/>
  <c r="BE499" i="2" s="1"/>
  <c r="BD500" i="2"/>
  <c r="BE500" i="2" s="1"/>
  <c r="AQ481" i="3" s="1"/>
  <c r="BD501" i="2"/>
  <c r="BE501" i="2" s="1"/>
  <c r="AQ482" i="3" s="1"/>
  <c r="BD502" i="2"/>
  <c r="BE502" i="2" s="1"/>
  <c r="AQ483" i="3" s="1"/>
  <c r="BD503" i="2"/>
  <c r="BE503" i="2" s="1"/>
  <c r="AQ484" i="3" s="1"/>
  <c r="BD504" i="2"/>
  <c r="BE504" i="2" s="1"/>
  <c r="BD505" i="2"/>
  <c r="BE505" i="2" s="1"/>
  <c r="AQ485" i="3" s="1"/>
  <c r="BD506" i="2"/>
  <c r="BE506" i="2" s="1"/>
  <c r="AQ486" i="3" s="1"/>
  <c r="BD507" i="2"/>
  <c r="BE507" i="2" s="1"/>
  <c r="AQ487" i="3" s="1"/>
  <c r="BD508" i="2"/>
  <c r="BE508" i="2" s="1"/>
  <c r="AQ488" i="3" s="1"/>
  <c r="BD509" i="2"/>
  <c r="BE509" i="2" s="1"/>
  <c r="AQ489" i="3" s="1"/>
  <c r="BD510" i="2"/>
  <c r="BE510" i="2" s="1"/>
  <c r="AQ490" i="3" s="1"/>
  <c r="BD511" i="2"/>
  <c r="BE511" i="2" s="1"/>
  <c r="AQ491" i="3" s="1"/>
  <c r="BD512" i="2"/>
  <c r="BE512" i="2" s="1"/>
  <c r="AQ492" i="3" s="1"/>
  <c r="BD513" i="2"/>
  <c r="BE513" i="2" s="1"/>
  <c r="AQ493" i="3" s="1"/>
  <c r="BD514" i="2"/>
  <c r="BE514" i="2" s="1"/>
  <c r="AQ494" i="3" s="1"/>
  <c r="BD515" i="2"/>
  <c r="BE515" i="2" s="1"/>
  <c r="AQ495" i="3" s="1"/>
  <c r="BD516" i="2"/>
  <c r="BE516" i="2" s="1"/>
  <c r="AQ496" i="3" s="1"/>
  <c r="BD517" i="2"/>
  <c r="BE517" i="2" s="1"/>
  <c r="BD518" i="2"/>
  <c r="BE518" i="2" s="1"/>
  <c r="AQ497" i="3" s="1"/>
  <c r="BD519" i="2"/>
  <c r="BE519" i="2" s="1"/>
  <c r="AQ498" i="3" s="1"/>
  <c r="BD520" i="2"/>
  <c r="BE520" i="2" s="1"/>
  <c r="AQ499" i="3" s="1"/>
  <c r="BD521" i="2"/>
  <c r="BE521" i="2" s="1"/>
  <c r="AQ500" i="3" s="1"/>
  <c r="BD522" i="2"/>
  <c r="BE522" i="2" s="1"/>
  <c r="AQ501" i="3" s="1"/>
  <c r="BD523" i="2"/>
  <c r="BE523" i="2" s="1"/>
  <c r="AQ502" i="3" s="1"/>
  <c r="BD524" i="2"/>
  <c r="BE524" i="2" s="1"/>
  <c r="AQ503" i="3" s="1"/>
  <c r="BD525" i="2"/>
  <c r="BE525" i="2" s="1"/>
  <c r="AQ504" i="3" s="1"/>
  <c r="BD526" i="2"/>
  <c r="BE526" i="2" s="1"/>
  <c r="AQ505" i="3" s="1"/>
  <c r="BD527" i="2"/>
  <c r="BE527" i="2" s="1"/>
  <c r="AQ506" i="3" s="1"/>
  <c r="BD528" i="2"/>
  <c r="BE528" i="2" s="1"/>
  <c r="AQ507" i="3" s="1"/>
  <c r="BD529" i="2"/>
  <c r="BE529" i="2" s="1"/>
  <c r="AQ508" i="3" s="1"/>
  <c r="BD530" i="2"/>
  <c r="BE530" i="2" s="1"/>
  <c r="AQ509" i="3" s="1"/>
  <c r="BD531" i="2"/>
  <c r="BE531" i="2" s="1"/>
  <c r="AQ510" i="3" s="1"/>
  <c r="BD532" i="2"/>
  <c r="BE532" i="2" s="1"/>
  <c r="AQ511" i="3" s="1"/>
  <c r="BD533" i="2"/>
  <c r="BE533" i="2" s="1"/>
  <c r="AQ512" i="3" s="1"/>
  <c r="BD534" i="2"/>
  <c r="BE534" i="2" s="1"/>
  <c r="AQ513" i="3" s="1"/>
  <c r="BD535" i="2"/>
  <c r="BE535" i="2" s="1"/>
  <c r="AQ514" i="3" s="1"/>
  <c r="BD536" i="2"/>
  <c r="BE536" i="2" s="1"/>
  <c r="AQ515" i="3" s="1"/>
  <c r="BD537" i="2"/>
  <c r="BE537" i="2" s="1"/>
  <c r="AQ516" i="3" s="1"/>
  <c r="BD538" i="2"/>
  <c r="BE538" i="2" s="1"/>
  <c r="AQ517" i="3" s="1"/>
  <c r="BD539" i="2"/>
  <c r="BE539" i="2" s="1"/>
  <c r="AQ518" i="3" s="1"/>
  <c r="BD540" i="2"/>
  <c r="BE540" i="2" s="1"/>
  <c r="AQ519" i="3" s="1"/>
  <c r="BD541" i="2"/>
  <c r="BE541" i="2" s="1"/>
  <c r="AQ520" i="3" s="1"/>
  <c r="BD542" i="2"/>
  <c r="BE542" i="2" s="1"/>
  <c r="BD543" i="2"/>
  <c r="BE543" i="2" s="1"/>
  <c r="AQ521" i="3" s="1"/>
  <c r="BD544" i="2"/>
  <c r="BE544" i="2" s="1"/>
  <c r="AQ522" i="3" s="1"/>
  <c r="BD545" i="2"/>
  <c r="BE545" i="2" s="1"/>
  <c r="BD546" i="2"/>
  <c r="BE546" i="2" s="1"/>
  <c r="AQ523" i="3" s="1"/>
  <c r="BD547" i="2"/>
  <c r="BE547" i="2" s="1"/>
  <c r="AQ524" i="3" s="1"/>
  <c r="BD548" i="2"/>
  <c r="BE548" i="2" s="1"/>
  <c r="AQ525" i="3" s="1"/>
  <c r="BD549" i="2"/>
  <c r="BE549" i="2" s="1"/>
  <c r="AQ526" i="3" s="1"/>
  <c r="BD550" i="2"/>
  <c r="BE550" i="2" s="1"/>
  <c r="AQ527" i="3" s="1"/>
  <c r="BD551" i="2"/>
  <c r="BE551" i="2" s="1"/>
  <c r="AQ528" i="3" s="1"/>
  <c r="BD552" i="2"/>
  <c r="BE552" i="2" s="1"/>
  <c r="AQ529" i="3" s="1"/>
  <c r="BD553" i="2"/>
  <c r="BE553" i="2" s="1"/>
  <c r="AQ530" i="3" s="1"/>
  <c r="BD554" i="2"/>
  <c r="BE554" i="2" s="1"/>
  <c r="AQ531" i="3" s="1"/>
  <c r="BD555" i="2"/>
  <c r="BE555" i="2" s="1"/>
  <c r="AQ532" i="3" s="1"/>
  <c r="BD556" i="2"/>
  <c r="BE556" i="2" s="1"/>
  <c r="AQ533" i="3" s="1"/>
  <c r="BD557" i="2"/>
  <c r="BE557" i="2" s="1"/>
  <c r="AQ534" i="3" s="1"/>
  <c r="BD558" i="2"/>
  <c r="BE558" i="2" s="1"/>
  <c r="AQ535" i="3" s="1"/>
  <c r="BD559" i="2"/>
  <c r="BE559" i="2" s="1"/>
  <c r="AQ536" i="3" s="1"/>
  <c r="BD560" i="2"/>
  <c r="BE560" i="2" s="1"/>
  <c r="AQ537" i="3" s="1"/>
  <c r="BD561" i="2"/>
  <c r="BE561" i="2" s="1"/>
  <c r="AQ538" i="3" s="1"/>
  <c r="BD562" i="2"/>
  <c r="BE562" i="2" s="1"/>
  <c r="AQ539" i="3" s="1"/>
  <c r="BD563" i="2"/>
  <c r="BE563" i="2" s="1"/>
  <c r="AQ540" i="3" s="1"/>
  <c r="BD564" i="2"/>
  <c r="BE564" i="2" s="1"/>
  <c r="AQ541" i="3" s="1"/>
  <c r="BD565" i="2"/>
  <c r="BE565" i="2" s="1"/>
  <c r="AQ542" i="3" s="1"/>
  <c r="BD566" i="2"/>
  <c r="BE566" i="2" s="1"/>
  <c r="AQ543" i="3" s="1"/>
  <c r="BD567" i="2"/>
  <c r="BE567" i="2" s="1"/>
  <c r="AQ544" i="3" s="1"/>
  <c r="BD568" i="2"/>
  <c r="BE568" i="2" s="1"/>
  <c r="AQ545" i="3" s="1"/>
  <c r="BD569" i="2"/>
  <c r="BE569" i="2" s="1"/>
  <c r="AQ546" i="3" s="1"/>
  <c r="BD570" i="2"/>
  <c r="BE570" i="2" s="1"/>
  <c r="AQ547" i="3" s="1"/>
  <c r="BD571" i="2"/>
  <c r="BE571" i="2" s="1"/>
  <c r="AQ548" i="3" s="1"/>
  <c r="BD572" i="2"/>
  <c r="BE572" i="2" s="1"/>
  <c r="AQ549" i="3" s="1"/>
  <c r="BD573" i="2"/>
  <c r="BE573" i="2" s="1"/>
  <c r="AQ550" i="3" s="1"/>
  <c r="BD574" i="2"/>
  <c r="BE574" i="2" s="1"/>
  <c r="AQ551" i="3" s="1"/>
  <c r="BD575" i="2"/>
  <c r="BE575" i="2" s="1"/>
  <c r="AQ552" i="3" s="1"/>
  <c r="BD576" i="2"/>
  <c r="BE576" i="2" s="1"/>
  <c r="AQ553" i="3" s="1"/>
  <c r="BD577" i="2"/>
  <c r="BE577" i="2" s="1"/>
  <c r="BD578" i="2"/>
  <c r="BE578" i="2" s="1"/>
  <c r="BD579" i="2"/>
  <c r="BE579" i="2" s="1"/>
  <c r="AQ554" i="3" s="1"/>
  <c r="BD580" i="2"/>
  <c r="BE580" i="2" s="1"/>
  <c r="AQ555" i="3" s="1"/>
  <c r="BD581" i="2"/>
  <c r="BE581" i="2" s="1"/>
  <c r="AQ556" i="3" s="1"/>
  <c r="BD582" i="2"/>
  <c r="BE582" i="2" s="1"/>
  <c r="AQ557" i="3" s="1"/>
  <c r="BD583" i="2"/>
  <c r="BE583" i="2" s="1"/>
  <c r="AQ558" i="3" s="1"/>
  <c r="BD584" i="2"/>
  <c r="BE584" i="2" s="1"/>
  <c r="BD585" i="2"/>
  <c r="BE585" i="2" s="1"/>
  <c r="AQ559" i="3" s="1"/>
  <c r="BD586" i="2"/>
  <c r="BE586" i="2" s="1"/>
  <c r="AQ560" i="3" s="1"/>
  <c r="BD587" i="2"/>
  <c r="BE587" i="2" s="1"/>
  <c r="AQ561" i="3" s="1"/>
  <c r="BD588" i="2"/>
  <c r="BE588" i="2" s="1"/>
  <c r="AQ562" i="3" s="1"/>
  <c r="BD589" i="2"/>
  <c r="BE589" i="2" s="1"/>
  <c r="BD590" i="2"/>
  <c r="BE590" i="2" s="1"/>
  <c r="AQ564" i="3" s="1"/>
  <c r="BD591" i="2"/>
  <c r="BE591" i="2" s="1"/>
  <c r="AQ565" i="3" s="1"/>
  <c r="BD592" i="2"/>
  <c r="BE592" i="2" s="1"/>
  <c r="AQ566" i="3" s="1"/>
  <c r="BD593" i="2"/>
  <c r="BE593" i="2" s="1"/>
  <c r="AQ567" i="3" s="1"/>
  <c r="BD594" i="2"/>
  <c r="BE594" i="2" s="1"/>
  <c r="AQ568" i="3" s="1"/>
  <c r="BD595" i="2"/>
  <c r="BE595" i="2" s="1"/>
  <c r="AQ569" i="3" s="1"/>
  <c r="BD596" i="2"/>
  <c r="BE596" i="2" s="1"/>
  <c r="AQ570" i="3" s="1"/>
  <c r="BD597" i="2"/>
  <c r="BE597" i="2" s="1"/>
  <c r="AQ571" i="3" s="1"/>
  <c r="BD598" i="2"/>
  <c r="BE598" i="2" s="1"/>
  <c r="AQ572" i="3" s="1"/>
  <c r="BD599" i="2"/>
  <c r="BE599" i="2" s="1"/>
  <c r="AQ573" i="3" s="1"/>
  <c r="BD600" i="2"/>
  <c r="BE600" i="2" s="1"/>
  <c r="AQ574" i="3" s="1"/>
  <c r="BD601" i="2"/>
  <c r="BE601" i="2" s="1"/>
  <c r="AQ575" i="3" s="1"/>
  <c r="BD602" i="2"/>
  <c r="BE602" i="2" s="1"/>
  <c r="AQ576" i="3" s="1"/>
  <c r="BD603" i="2"/>
  <c r="BE603" i="2" s="1"/>
  <c r="AQ577" i="3" s="1"/>
  <c r="BD604" i="2"/>
  <c r="BE604" i="2" s="1"/>
  <c r="AQ578" i="3" s="1"/>
  <c r="BD605" i="2"/>
  <c r="BE605" i="2" s="1"/>
  <c r="AQ579" i="3" s="1"/>
  <c r="BD606" i="2"/>
  <c r="BE606" i="2" s="1"/>
  <c r="AQ580" i="3" s="1"/>
  <c r="BD607" i="2"/>
  <c r="BE607" i="2" s="1"/>
  <c r="AQ581" i="3" s="1"/>
  <c r="BD608" i="2"/>
  <c r="BE608" i="2" s="1"/>
  <c r="AQ582" i="3" s="1"/>
  <c r="BD609" i="2"/>
  <c r="BE609" i="2" s="1"/>
  <c r="AQ583" i="3" s="1"/>
  <c r="BD610" i="2"/>
  <c r="BE610" i="2" s="1"/>
  <c r="AQ584" i="3" s="1"/>
  <c r="BD611" i="2"/>
  <c r="BE611" i="2" s="1"/>
  <c r="AQ585" i="3" s="1"/>
  <c r="BD612" i="2"/>
  <c r="BE612" i="2" s="1"/>
  <c r="AQ586" i="3" s="1"/>
  <c r="BD613" i="2"/>
  <c r="BE613" i="2" s="1"/>
  <c r="AQ587" i="3" s="1"/>
  <c r="BD614" i="2"/>
  <c r="BE614" i="2" s="1"/>
  <c r="AQ588" i="3" s="1"/>
  <c r="BD615" i="2"/>
  <c r="BE615" i="2" s="1"/>
  <c r="AQ589" i="3" s="1"/>
  <c r="BD616" i="2"/>
  <c r="BE616" i="2" s="1"/>
  <c r="AQ590" i="3" s="1"/>
  <c r="BD617" i="2"/>
  <c r="BE617" i="2" s="1"/>
  <c r="AQ591" i="3" s="1"/>
  <c r="BD618" i="2"/>
  <c r="BE618" i="2" s="1"/>
  <c r="AQ592" i="3" s="1"/>
  <c r="BD619" i="2"/>
  <c r="BE619" i="2" s="1"/>
  <c r="AQ593" i="3" s="1"/>
  <c r="BD620" i="2"/>
  <c r="BE620" i="2" s="1"/>
  <c r="AQ594" i="3" s="1"/>
  <c r="BD621" i="2"/>
  <c r="BE621" i="2" s="1"/>
  <c r="AQ595" i="3" s="1"/>
  <c r="BD622" i="2"/>
  <c r="BE622" i="2" s="1"/>
  <c r="AQ596" i="3" s="1"/>
  <c r="BD623" i="2"/>
  <c r="BE623" i="2" s="1"/>
  <c r="AQ597" i="3" s="1"/>
  <c r="BD624" i="2"/>
  <c r="BE624" i="2" s="1"/>
  <c r="AQ598" i="3" s="1"/>
  <c r="BD625" i="2"/>
  <c r="BE625" i="2" s="1"/>
  <c r="AQ599" i="3" s="1"/>
  <c r="BD626" i="2"/>
  <c r="BE626" i="2" s="1"/>
  <c r="AQ600" i="3" s="1"/>
  <c r="BD627" i="2"/>
  <c r="BE627" i="2" s="1"/>
  <c r="AQ601" i="3" s="1"/>
  <c r="BD628" i="2"/>
  <c r="BE628" i="2" s="1"/>
  <c r="AQ602" i="3" s="1"/>
  <c r="BD629" i="2"/>
  <c r="BE629" i="2" s="1"/>
  <c r="AQ603" i="3" s="1"/>
  <c r="BD630" i="2"/>
  <c r="BE630" i="2" s="1"/>
  <c r="AQ604" i="3" s="1"/>
  <c r="BD631" i="2"/>
  <c r="BE631" i="2" s="1"/>
  <c r="AQ605" i="3" s="1"/>
  <c r="BD632" i="2"/>
  <c r="BE632" i="2" s="1"/>
  <c r="AQ606" i="3" s="1"/>
  <c r="BD633" i="2"/>
  <c r="BE633" i="2" s="1"/>
  <c r="AQ607" i="3" s="1"/>
  <c r="BD634" i="2"/>
  <c r="BE634" i="2" s="1"/>
  <c r="AQ608" i="3" s="1"/>
  <c r="BD635" i="2"/>
  <c r="BE635" i="2" s="1"/>
  <c r="AQ609" i="3" s="1"/>
  <c r="BD636" i="2"/>
  <c r="BE636" i="2" s="1"/>
  <c r="AQ610" i="3" s="1"/>
  <c r="BD637" i="2"/>
  <c r="BE637" i="2" s="1"/>
  <c r="AQ611" i="3" s="1"/>
  <c r="BD638" i="2"/>
  <c r="BE638" i="2" s="1"/>
  <c r="AQ612" i="3" s="1"/>
  <c r="BD639" i="2"/>
  <c r="BE639" i="2" s="1"/>
  <c r="AQ613" i="3" s="1"/>
  <c r="BD640" i="2"/>
  <c r="BE640" i="2" s="1"/>
  <c r="AQ614" i="3" s="1"/>
  <c r="BD641" i="2"/>
  <c r="BE641" i="2" s="1"/>
  <c r="AQ615" i="3" s="1"/>
  <c r="BD642" i="2"/>
  <c r="BE642" i="2" s="1"/>
  <c r="AQ616" i="3" s="1"/>
  <c r="BD643" i="2"/>
  <c r="BE643" i="2" s="1"/>
  <c r="AQ617" i="3" s="1"/>
  <c r="BD644" i="2"/>
  <c r="BE644" i="2" s="1"/>
  <c r="AQ618" i="3" s="1"/>
  <c r="BD645" i="2"/>
  <c r="BE645" i="2" s="1"/>
  <c r="AQ619" i="3" s="1"/>
  <c r="BD646" i="2"/>
  <c r="BE646" i="2" s="1"/>
  <c r="AQ620" i="3" s="1"/>
  <c r="BD647" i="2"/>
  <c r="BE647" i="2" s="1"/>
  <c r="AQ621" i="3" s="1"/>
  <c r="BD648" i="2"/>
  <c r="BE648" i="2" s="1"/>
  <c r="AQ622" i="3" s="1"/>
  <c r="BD649" i="2"/>
  <c r="BE649" i="2" s="1"/>
  <c r="AQ623" i="3" s="1"/>
  <c r="BD650" i="2"/>
  <c r="BE650" i="2" s="1"/>
  <c r="AQ624" i="3" s="1"/>
  <c r="BD651" i="2"/>
  <c r="BE651" i="2" s="1"/>
  <c r="AQ625" i="3" s="1"/>
  <c r="BD652" i="2"/>
  <c r="BE652" i="2" s="1"/>
  <c r="AQ626" i="3" s="1"/>
  <c r="BD653" i="2"/>
  <c r="BE653" i="2" s="1"/>
  <c r="AQ627" i="3" s="1"/>
  <c r="BD654" i="2"/>
  <c r="BE654" i="2" s="1"/>
  <c r="BD655" i="2"/>
  <c r="BE655" i="2" s="1"/>
  <c r="AQ628" i="3" s="1"/>
  <c r="BD656" i="2"/>
  <c r="BE656" i="2" s="1"/>
  <c r="AQ629" i="3" s="1"/>
  <c r="BD657" i="2"/>
  <c r="BE657" i="2" s="1"/>
  <c r="AQ630" i="3" s="1"/>
  <c r="BD658" i="2"/>
  <c r="BE658" i="2" s="1"/>
  <c r="AQ631" i="3" s="1"/>
  <c r="BD659" i="2"/>
  <c r="BE659" i="2" s="1"/>
  <c r="AQ632" i="3" s="1"/>
  <c r="BD660" i="2"/>
  <c r="BE660" i="2" s="1"/>
  <c r="AQ633" i="3" s="1"/>
  <c r="BD661" i="2"/>
  <c r="BE661" i="2" s="1"/>
  <c r="AQ634" i="3" s="1"/>
  <c r="BD662" i="2"/>
  <c r="BE662" i="2" s="1"/>
  <c r="AQ635" i="3" s="1"/>
  <c r="BD663" i="2"/>
  <c r="BE663" i="2" s="1"/>
  <c r="AQ636" i="3" s="1"/>
  <c r="BD664" i="2"/>
  <c r="BE664" i="2" s="1"/>
  <c r="AQ637" i="3" s="1"/>
  <c r="BD665" i="2"/>
  <c r="BE665" i="2" s="1"/>
  <c r="AQ638" i="3" s="1"/>
  <c r="BD666" i="2"/>
  <c r="BE666" i="2" s="1"/>
  <c r="AQ639" i="3" s="1"/>
  <c r="BD667" i="2"/>
  <c r="BE667" i="2" s="1"/>
  <c r="AQ640" i="3" s="1"/>
  <c r="BD668" i="2"/>
  <c r="BE668" i="2" s="1"/>
  <c r="AQ641" i="3" s="1"/>
  <c r="BD669" i="2"/>
  <c r="BE669" i="2" s="1"/>
  <c r="AQ642" i="3" s="1"/>
  <c r="BD670" i="2"/>
  <c r="BE670" i="2" s="1"/>
  <c r="AQ643" i="3" s="1"/>
  <c r="BD671" i="2"/>
  <c r="BE671" i="2" s="1"/>
  <c r="AQ644" i="3" s="1"/>
  <c r="BD672" i="2"/>
  <c r="BE672" i="2" s="1"/>
  <c r="AQ645" i="3" s="1"/>
  <c r="BD673" i="2"/>
  <c r="BE673" i="2" s="1"/>
  <c r="AQ646" i="3" s="1"/>
  <c r="BD674" i="2"/>
  <c r="BE674" i="2" s="1"/>
  <c r="AQ647" i="3" s="1"/>
  <c r="BD675" i="2"/>
  <c r="BE675" i="2" s="1"/>
  <c r="AQ648" i="3" s="1"/>
  <c r="BD676" i="2"/>
  <c r="BE676" i="2" s="1"/>
  <c r="AQ649" i="3" s="1"/>
  <c r="BD677" i="2"/>
  <c r="BE677" i="2" s="1"/>
  <c r="AQ650" i="3" s="1"/>
  <c r="BD678" i="2"/>
  <c r="BE678" i="2" s="1"/>
  <c r="AQ651" i="3" s="1"/>
  <c r="BD679" i="2"/>
  <c r="BE679" i="2" s="1"/>
  <c r="AQ652" i="3" s="1"/>
  <c r="BD680" i="2"/>
  <c r="BE680" i="2" s="1"/>
  <c r="AQ653" i="3" s="1"/>
  <c r="BD681" i="2"/>
  <c r="BE681" i="2" s="1"/>
  <c r="AQ654" i="3" s="1"/>
  <c r="BD682" i="2"/>
  <c r="BE682" i="2" s="1"/>
  <c r="AQ655" i="3" s="1"/>
  <c r="BD683" i="2"/>
  <c r="BE683" i="2" s="1"/>
  <c r="AQ656" i="3" s="1"/>
  <c r="BD684" i="2"/>
  <c r="BE684" i="2" s="1"/>
  <c r="AQ657" i="3" s="1"/>
  <c r="BD685" i="2"/>
  <c r="BE685" i="2" s="1"/>
  <c r="BD686" i="2"/>
  <c r="BE686" i="2" s="1"/>
  <c r="AQ658" i="3" s="1"/>
  <c r="BD687" i="2"/>
  <c r="BE687" i="2" s="1"/>
  <c r="AQ659" i="3" s="1"/>
  <c r="BD688" i="2"/>
  <c r="BE688" i="2" s="1"/>
  <c r="AQ660" i="3" s="1"/>
  <c r="BD689" i="2"/>
  <c r="BE689" i="2" s="1"/>
  <c r="BD690" i="2"/>
  <c r="BE690" i="2" s="1"/>
  <c r="AQ661" i="3" s="1"/>
  <c r="BD691" i="2"/>
  <c r="BE691" i="2" s="1"/>
  <c r="AQ662" i="3" s="1"/>
  <c r="BD692" i="2"/>
  <c r="BE692" i="2" s="1"/>
  <c r="AQ663" i="3" s="1"/>
  <c r="BD693" i="2"/>
  <c r="BE693" i="2" s="1"/>
  <c r="AQ664" i="3" s="1"/>
  <c r="BD694" i="2"/>
  <c r="BE694" i="2" s="1"/>
  <c r="AQ665" i="3" s="1"/>
  <c r="BD695" i="2"/>
  <c r="BE695" i="2" s="1"/>
  <c r="AQ666" i="3" s="1"/>
  <c r="BD696" i="2"/>
  <c r="BE696" i="2" s="1"/>
  <c r="AQ667" i="3" s="1"/>
  <c r="BD697" i="2"/>
  <c r="BE697" i="2" s="1"/>
  <c r="AQ668" i="3" s="1"/>
  <c r="BD698" i="2"/>
  <c r="BE698" i="2" s="1"/>
  <c r="AQ669" i="3" s="1"/>
  <c r="BD699" i="2"/>
  <c r="BE699" i="2" s="1"/>
  <c r="AQ670" i="3" s="1"/>
  <c r="BD700" i="2"/>
  <c r="BE700" i="2" s="1"/>
  <c r="AQ671" i="3" s="1"/>
  <c r="BD701" i="2"/>
  <c r="BE701" i="2" s="1"/>
  <c r="AQ672" i="3" s="1"/>
  <c r="BD702" i="2"/>
  <c r="BE702" i="2" s="1"/>
  <c r="AQ673" i="3" s="1"/>
  <c r="BD703" i="2"/>
  <c r="BE703" i="2" s="1"/>
  <c r="AQ674" i="3" s="1"/>
  <c r="BD704" i="2"/>
  <c r="BE704" i="2" s="1"/>
  <c r="BD705" i="2"/>
  <c r="BE705" i="2" s="1"/>
  <c r="AQ675" i="3" s="1"/>
  <c r="BD706" i="2"/>
  <c r="BE706" i="2" s="1"/>
  <c r="AQ676" i="3" s="1"/>
  <c r="BD707" i="2"/>
  <c r="BE707" i="2" s="1"/>
  <c r="AQ677" i="3" s="1"/>
  <c r="BD708" i="2"/>
  <c r="BE708" i="2" s="1"/>
  <c r="AQ678" i="3" s="1"/>
  <c r="BD709" i="2"/>
  <c r="BE709" i="2" s="1"/>
  <c r="AQ679" i="3" s="1"/>
  <c r="BD710" i="2"/>
  <c r="BE710" i="2" s="1"/>
  <c r="AQ680" i="3" s="1"/>
  <c r="BD711" i="2"/>
  <c r="BE711" i="2" s="1"/>
  <c r="AQ681" i="3" s="1"/>
  <c r="BD712" i="2"/>
  <c r="BE712" i="2" s="1"/>
  <c r="AQ682" i="3" s="1"/>
  <c r="BD713" i="2"/>
  <c r="BE713" i="2" s="1"/>
  <c r="AQ683" i="3" s="1"/>
  <c r="BD714" i="2"/>
  <c r="BE714" i="2" s="1"/>
  <c r="AQ684" i="3" s="1"/>
  <c r="BD715" i="2"/>
  <c r="BE715" i="2" s="1"/>
  <c r="AQ685" i="3" s="1"/>
  <c r="BD716" i="2"/>
  <c r="BE716" i="2" s="1"/>
  <c r="AQ686" i="3" s="1"/>
  <c r="BD717" i="2"/>
  <c r="BE717" i="2" s="1"/>
  <c r="AQ687" i="3" s="1"/>
  <c r="BD718" i="2"/>
  <c r="BE718" i="2" s="1"/>
  <c r="AQ688" i="3" s="1"/>
  <c r="BD719" i="2"/>
  <c r="BE719" i="2" s="1"/>
  <c r="BD720" i="2"/>
  <c r="BE720" i="2" s="1"/>
  <c r="AQ689" i="3" s="1"/>
  <c r="BD721" i="2"/>
  <c r="BE721" i="2" s="1"/>
  <c r="AQ690" i="3" s="1"/>
  <c r="BD722" i="2"/>
  <c r="BE722" i="2" s="1"/>
  <c r="AQ691" i="3" s="1"/>
  <c r="BD723" i="2"/>
  <c r="BE723" i="2" s="1"/>
  <c r="AQ692" i="3" s="1"/>
  <c r="BD724" i="2"/>
  <c r="BE724" i="2" s="1"/>
  <c r="AQ693" i="3" s="1"/>
  <c r="BD725" i="2"/>
  <c r="BE725" i="2" s="1"/>
  <c r="AQ694" i="3" s="1"/>
  <c r="BD726" i="2"/>
  <c r="BE726" i="2" s="1"/>
  <c r="AQ695" i="3" s="1"/>
  <c r="BD727" i="2"/>
  <c r="BE727" i="2" s="1"/>
  <c r="AQ696" i="3" s="1"/>
  <c r="BD728" i="2"/>
  <c r="BE728" i="2" s="1"/>
  <c r="AQ697" i="3" s="1"/>
  <c r="BD729" i="2"/>
  <c r="BE729" i="2" s="1"/>
  <c r="AQ698" i="3" s="1"/>
  <c r="BD730" i="2"/>
  <c r="BE730" i="2" s="1"/>
  <c r="AQ699" i="3" s="1"/>
  <c r="BD731" i="2"/>
  <c r="BE731" i="2" s="1"/>
  <c r="AQ700" i="3" s="1"/>
  <c r="BD732" i="2"/>
  <c r="BE732" i="2" s="1"/>
  <c r="BD733" i="2"/>
  <c r="BE733" i="2" s="1"/>
  <c r="AQ701" i="3" s="1"/>
  <c r="BD734" i="2"/>
  <c r="BE734" i="2" s="1"/>
  <c r="AQ702" i="3" s="1"/>
  <c r="BD735" i="2"/>
  <c r="BE735" i="2" s="1"/>
  <c r="AQ703" i="3" s="1"/>
  <c r="BD736" i="2"/>
  <c r="BE736" i="2" s="1"/>
  <c r="BD737" i="2"/>
  <c r="BE737" i="2" s="1"/>
  <c r="AQ704" i="3" s="1"/>
  <c r="BD738" i="2"/>
  <c r="BE738" i="2" s="1"/>
  <c r="AQ705" i="3" s="1"/>
  <c r="BD739" i="2"/>
  <c r="BE739" i="2" s="1"/>
  <c r="AQ706" i="3" s="1"/>
  <c r="BD740" i="2"/>
  <c r="BE740" i="2" s="1"/>
  <c r="BD741" i="2"/>
  <c r="BE741" i="2" s="1"/>
  <c r="AQ707" i="3" s="1"/>
  <c r="BD742" i="2"/>
  <c r="BE742" i="2" s="1"/>
  <c r="AQ708" i="3" s="1"/>
  <c r="BD743" i="2"/>
  <c r="BE743" i="2" s="1"/>
  <c r="AQ709" i="3" s="1"/>
  <c r="BD744" i="2"/>
  <c r="BE744" i="2" s="1"/>
  <c r="AQ710" i="3" s="1"/>
  <c r="BD745" i="2"/>
  <c r="BE745" i="2" s="1"/>
  <c r="AQ711" i="3" s="1"/>
  <c r="BD746" i="2"/>
  <c r="BE746" i="2" s="1"/>
  <c r="AQ712" i="3" s="1"/>
  <c r="BD747" i="2"/>
  <c r="BE747" i="2" s="1"/>
  <c r="AQ713" i="3" s="1"/>
  <c r="BD748" i="2"/>
  <c r="BE748" i="2" s="1"/>
  <c r="AQ714" i="3" s="1"/>
  <c r="BD749" i="2"/>
  <c r="BE749" i="2" s="1"/>
  <c r="AQ715" i="3" s="1"/>
  <c r="BD750" i="2"/>
  <c r="BE750" i="2" s="1"/>
  <c r="AQ716" i="3" s="1"/>
  <c r="BD751" i="2"/>
  <c r="BE751" i="2" s="1"/>
  <c r="AQ717" i="3" s="1"/>
  <c r="BD752" i="2"/>
  <c r="BE752" i="2" s="1"/>
  <c r="AQ718" i="3" s="1"/>
  <c r="BD753" i="2"/>
  <c r="BE753" i="2" s="1"/>
  <c r="AQ719" i="3" s="1"/>
  <c r="BD754" i="2"/>
  <c r="BE754" i="2" s="1"/>
  <c r="AQ720" i="3" s="1"/>
  <c r="BD755" i="2"/>
  <c r="BE755" i="2" s="1"/>
  <c r="AQ721" i="3" s="1"/>
  <c r="BD756" i="2"/>
  <c r="BE756" i="2" s="1"/>
  <c r="AQ722" i="3" s="1"/>
  <c r="BD757" i="2"/>
  <c r="BE757" i="2" s="1"/>
  <c r="AQ723" i="3" s="1"/>
  <c r="BD758" i="2"/>
  <c r="BE758" i="2" s="1"/>
  <c r="AQ724" i="3" s="1"/>
  <c r="BD759" i="2"/>
  <c r="BE759" i="2" s="1"/>
  <c r="AQ725" i="3" s="1"/>
  <c r="BD760" i="2"/>
  <c r="BE760" i="2" s="1"/>
  <c r="AQ726" i="3" s="1"/>
  <c r="BD761" i="2"/>
  <c r="BE761" i="2" s="1"/>
  <c r="AQ727" i="3" s="1"/>
  <c r="BD762" i="2"/>
  <c r="BE762" i="2" s="1"/>
  <c r="AQ728" i="3" s="1"/>
  <c r="BD763" i="2"/>
  <c r="BE763" i="2" s="1"/>
  <c r="AQ729" i="3" s="1"/>
  <c r="BD764" i="2"/>
  <c r="BE764" i="2" s="1"/>
  <c r="AQ730" i="3" s="1"/>
  <c r="BD765" i="2"/>
  <c r="BE765" i="2" s="1"/>
  <c r="AQ731" i="3" s="1"/>
  <c r="BD766" i="2"/>
  <c r="BE766" i="2" s="1"/>
  <c r="AQ732" i="3" s="1"/>
  <c r="BD767" i="2"/>
  <c r="BE767" i="2" s="1"/>
  <c r="AQ733" i="3" s="1"/>
  <c r="BD768" i="2"/>
  <c r="BE768" i="2" s="1"/>
  <c r="AQ734" i="3" s="1"/>
  <c r="BD769" i="2"/>
  <c r="BE769" i="2" s="1"/>
  <c r="AQ735" i="3" s="1"/>
  <c r="BD770" i="2"/>
  <c r="BE770" i="2" s="1"/>
  <c r="AQ736" i="3" s="1"/>
  <c r="BD771" i="2"/>
  <c r="BE771" i="2" s="1"/>
  <c r="AQ737" i="3" s="1"/>
  <c r="BD772" i="2"/>
  <c r="BE772" i="2" s="1"/>
  <c r="AQ738" i="3" s="1"/>
  <c r="BD773" i="2"/>
  <c r="BE773" i="2" s="1"/>
  <c r="AQ739" i="3" s="1"/>
  <c r="BD774" i="2"/>
  <c r="BE774" i="2" s="1"/>
  <c r="AQ740" i="3" s="1"/>
  <c r="BD775" i="2"/>
  <c r="BE775" i="2" s="1"/>
  <c r="BD776" i="2"/>
  <c r="BE776" i="2" s="1"/>
  <c r="AQ741" i="3" s="1"/>
  <c r="BD777" i="2"/>
  <c r="BE777" i="2" s="1"/>
  <c r="AQ742" i="3" s="1"/>
  <c r="BD778" i="2"/>
  <c r="BE778" i="2" s="1"/>
  <c r="AQ743" i="3" s="1"/>
  <c r="BD779" i="2"/>
  <c r="BE779" i="2" s="1"/>
  <c r="AQ744" i="3" s="1"/>
  <c r="BD780" i="2"/>
  <c r="BE780" i="2" s="1"/>
  <c r="AQ745" i="3" s="1"/>
  <c r="BD781" i="2"/>
  <c r="BE781" i="2" s="1"/>
  <c r="AQ746" i="3" s="1"/>
  <c r="BD782" i="2"/>
  <c r="BE782" i="2" s="1"/>
  <c r="AQ747" i="3" s="1"/>
  <c r="BD783" i="2"/>
  <c r="BE783" i="2" s="1"/>
  <c r="AQ748" i="3" s="1"/>
  <c r="BD784" i="2"/>
  <c r="BE784" i="2" s="1"/>
  <c r="AQ749" i="3" s="1"/>
  <c r="BD785" i="2"/>
  <c r="BE785" i="2" s="1"/>
  <c r="BD786" i="2"/>
  <c r="BE786" i="2" s="1"/>
  <c r="AQ751" i="3" s="1"/>
  <c r="BD787" i="2"/>
  <c r="BE787" i="2" s="1"/>
  <c r="AQ752" i="3" s="1"/>
  <c r="BD788" i="2"/>
  <c r="BE788" i="2" s="1"/>
  <c r="AQ753" i="3" s="1"/>
  <c r="BD789" i="2"/>
  <c r="BE789" i="2" s="1"/>
  <c r="AQ754" i="3" s="1"/>
  <c r="BD790" i="2"/>
  <c r="BE790" i="2" s="1"/>
  <c r="AQ755" i="3" s="1"/>
  <c r="BD791" i="2"/>
  <c r="BE791" i="2" s="1"/>
  <c r="AQ756" i="3" s="1"/>
  <c r="BD792" i="2"/>
  <c r="BE792" i="2" s="1"/>
  <c r="AQ757" i="3" s="1"/>
  <c r="BD793" i="2"/>
  <c r="BE793" i="2" s="1"/>
  <c r="AQ758" i="3" s="1"/>
  <c r="BD794" i="2"/>
  <c r="BE794" i="2" s="1"/>
  <c r="AQ759" i="3" s="1"/>
  <c r="BD795" i="2"/>
  <c r="BE795" i="2" s="1"/>
  <c r="AQ760" i="3" s="1"/>
  <c r="BD796" i="2"/>
  <c r="BE796" i="2" s="1"/>
  <c r="AQ761" i="3" s="1"/>
  <c r="BD797" i="2"/>
  <c r="BE797" i="2" s="1"/>
  <c r="AQ762" i="3" s="1"/>
  <c r="BD798" i="2"/>
  <c r="BE798" i="2" s="1"/>
  <c r="AQ763" i="3" s="1"/>
  <c r="BD799" i="2"/>
  <c r="BE799" i="2" s="1"/>
  <c r="AQ764" i="3" s="1"/>
  <c r="BD800" i="2"/>
  <c r="BE800" i="2" s="1"/>
  <c r="AQ765" i="3" s="1"/>
  <c r="BD801" i="2"/>
  <c r="BE801" i="2" s="1"/>
  <c r="AQ766" i="3" s="1"/>
  <c r="BD802" i="2"/>
  <c r="BE802" i="2" s="1"/>
  <c r="AQ767" i="3" s="1"/>
  <c r="BD803" i="2"/>
  <c r="BE803" i="2" s="1"/>
  <c r="AQ768" i="3" s="1"/>
  <c r="BD804" i="2"/>
  <c r="BE804" i="2" s="1"/>
  <c r="AQ769" i="3" s="1"/>
  <c r="BD805" i="2"/>
  <c r="BE805" i="2" s="1"/>
  <c r="AQ770" i="3" s="1"/>
  <c r="BD806" i="2"/>
  <c r="BE806" i="2" s="1"/>
  <c r="AQ771" i="3" s="1"/>
  <c r="BD807" i="2"/>
  <c r="BE807" i="2" s="1"/>
  <c r="AQ772" i="3" s="1"/>
  <c r="BD808" i="2"/>
  <c r="BE808" i="2" s="1"/>
  <c r="AQ773" i="3" s="1"/>
  <c r="BD809" i="2"/>
  <c r="BE809" i="2" s="1"/>
  <c r="AQ774" i="3" s="1"/>
  <c r="BD810" i="2"/>
  <c r="BE810" i="2" s="1"/>
  <c r="AQ775" i="3" s="1"/>
  <c r="BD811" i="2"/>
  <c r="BE811" i="2" s="1"/>
  <c r="AQ776" i="3" s="1"/>
  <c r="BD812" i="2"/>
  <c r="BE812" i="2" s="1"/>
  <c r="AQ777" i="3" s="1"/>
  <c r="BD813" i="2"/>
  <c r="BE813" i="2" s="1"/>
  <c r="AQ778" i="3" s="1"/>
  <c r="BD814" i="2"/>
  <c r="BE814" i="2" s="1"/>
  <c r="AQ779" i="3" s="1"/>
  <c r="BD815" i="2"/>
  <c r="BE815" i="2" s="1"/>
  <c r="AQ780" i="3" s="1"/>
  <c r="BD816" i="2"/>
  <c r="BE816" i="2" s="1"/>
  <c r="AQ781" i="3" s="1"/>
  <c r="BD817" i="2"/>
  <c r="BE817" i="2" s="1"/>
  <c r="AQ782" i="3" s="1"/>
  <c r="BD818" i="2"/>
  <c r="BE818" i="2" s="1"/>
  <c r="AQ783" i="3" s="1"/>
  <c r="BD819" i="2"/>
  <c r="BE819" i="2" s="1"/>
  <c r="AQ784" i="3" s="1"/>
  <c r="BD820" i="2"/>
  <c r="BE820" i="2" s="1"/>
  <c r="AQ785" i="3" s="1"/>
  <c r="BD821" i="2"/>
  <c r="BE821" i="2" s="1"/>
  <c r="BD822" i="2"/>
  <c r="BE822" i="2" s="1"/>
  <c r="BD823" i="2"/>
  <c r="BE823" i="2" s="1"/>
  <c r="BD824" i="2"/>
  <c r="BE824" i="2" s="1"/>
  <c r="BD825" i="2"/>
  <c r="BE825" i="2" s="1"/>
  <c r="BD826" i="2"/>
  <c r="BE826" i="2" s="1"/>
  <c r="BD827" i="2"/>
  <c r="BE827" i="2" s="1"/>
  <c r="BD828" i="2"/>
  <c r="BE828" i="2" s="1"/>
  <c r="BD829" i="2"/>
  <c r="BE829" i="2" s="1"/>
  <c r="BD830" i="2"/>
  <c r="BE830" i="2" s="1"/>
  <c r="BD831" i="2"/>
  <c r="BE831" i="2" s="1"/>
  <c r="BD832" i="2"/>
  <c r="BE832" i="2" s="1"/>
  <c r="BD833" i="2"/>
  <c r="BE833" i="2" s="1"/>
  <c r="BD834" i="2"/>
  <c r="BE834" i="2" s="1"/>
  <c r="BD835" i="2"/>
  <c r="BE835" i="2" s="1"/>
  <c r="BD836" i="2"/>
  <c r="BE836" i="2" s="1"/>
  <c r="BD837" i="2"/>
  <c r="BE837" i="2" s="1"/>
  <c r="BD838" i="2"/>
  <c r="BE838" i="2" s="1"/>
  <c r="BD839" i="2"/>
  <c r="BE839" i="2" s="1"/>
  <c r="BD840" i="2"/>
  <c r="BE840" i="2" s="1"/>
  <c r="BD841" i="2"/>
  <c r="BE841" i="2" s="1"/>
  <c r="BD842" i="2"/>
  <c r="BE842" i="2" s="1"/>
  <c r="BD843" i="2"/>
  <c r="BE843" i="2" s="1"/>
  <c r="BD844" i="2"/>
  <c r="BE844" i="2" s="1"/>
  <c r="BD845" i="2"/>
  <c r="BE845" i="2" s="1"/>
  <c r="BD846" i="2"/>
  <c r="BE846" i="2" s="1"/>
  <c r="BD847" i="2"/>
  <c r="BE847" i="2" s="1"/>
  <c r="BD848" i="2"/>
  <c r="BE848" i="2" s="1"/>
  <c r="BD849" i="2"/>
  <c r="BE849" i="2" s="1"/>
  <c r="BD850" i="2"/>
  <c r="BE850" i="2" s="1"/>
  <c r="BD851" i="2"/>
  <c r="BE851" i="2" s="1"/>
  <c r="BD852" i="2"/>
  <c r="BE852" i="2" s="1"/>
  <c r="BD853" i="2"/>
  <c r="BE853" i="2" s="1"/>
  <c r="BD854" i="2"/>
  <c r="BE854" i="2" s="1"/>
  <c r="BD855" i="2"/>
  <c r="BE855" i="2" s="1"/>
  <c r="BD856" i="2"/>
  <c r="BE856" i="2" s="1"/>
  <c r="BD857" i="2"/>
  <c r="BE857" i="2" s="1"/>
  <c r="BD858" i="2"/>
  <c r="BE858" i="2" s="1"/>
  <c r="BD859" i="2"/>
  <c r="BE859" i="2" s="1"/>
  <c r="BD860" i="2"/>
  <c r="BE860" i="2" s="1"/>
  <c r="BD861" i="2"/>
  <c r="BE861" i="2" s="1"/>
  <c r="BD862" i="2"/>
  <c r="BE862" i="2" s="1"/>
  <c r="BD863" i="2"/>
  <c r="BE863" i="2" s="1"/>
  <c r="BD864" i="2"/>
  <c r="BE864" i="2" s="1"/>
  <c r="BD865" i="2"/>
  <c r="BE865" i="2" s="1"/>
  <c r="BD866" i="2"/>
  <c r="BE866" i="2" s="1"/>
  <c r="BD867" i="2"/>
  <c r="BE867" i="2" s="1"/>
  <c r="BD868" i="2"/>
  <c r="BE868" i="2" s="1"/>
  <c r="BD869" i="2"/>
  <c r="BE869" i="2" s="1"/>
  <c r="BD870" i="2"/>
  <c r="BE870" i="2" s="1"/>
  <c r="BD871" i="2"/>
  <c r="BE871" i="2" s="1"/>
  <c r="BD872" i="2"/>
  <c r="BE872" i="2" s="1"/>
  <c r="BD873" i="2"/>
  <c r="BE873" i="2" s="1"/>
  <c r="BD874" i="2"/>
  <c r="BE874" i="2" s="1"/>
  <c r="BD875" i="2"/>
  <c r="BE875" i="2" s="1"/>
  <c r="BD876" i="2"/>
  <c r="BE876" i="2" s="1"/>
  <c r="BD877" i="2"/>
  <c r="BE877" i="2" s="1"/>
  <c r="BD878" i="2"/>
  <c r="BE878" i="2" s="1"/>
  <c r="BD879" i="2"/>
  <c r="BE879" i="2" s="1"/>
  <c r="BD880" i="2"/>
  <c r="BE880" i="2" s="1"/>
  <c r="BD881" i="2"/>
  <c r="BE881" i="2" s="1"/>
  <c r="BD882" i="2"/>
  <c r="BE882" i="2" s="1"/>
  <c r="BD883" i="2"/>
  <c r="BE883" i="2" s="1"/>
  <c r="BD884" i="2"/>
  <c r="BE884" i="2" s="1"/>
  <c r="BD885" i="2"/>
  <c r="BE885" i="2" s="1"/>
  <c r="BD886" i="2"/>
  <c r="BE886" i="2" s="1"/>
  <c r="BD887" i="2"/>
  <c r="BE887" i="2" s="1"/>
  <c r="BD888" i="2"/>
  <c r="BE888" i="2" s="1"/>
  <c r="BD889" i="2"/>
  <c r="BE889" i="2" s="1"/>
  <c r="BD890" i="2"/>
  <c r="BE890" i="2" s="1"/>
  <c r="BD891" i="2"/>
  <c r="BE891" i="2" s="1"/>
  <c r="BD892" i="2"/>
  <c r="BE892" i="2" s="1"/>
  <c r="BD893" i="2"/>
  <c r="BE893" i="2" s="1"/>
  <c r="BD894" i="2"/>
  <c r="BE894" i="2" s="1"/>
  <c r="BD895" i="2"/>
  <c r="BE895" i="2" s="1"/>
  <c r="BD896" i="2"/>
  <c r="BE896" i="2" s="1"/>
  <c r="BD897" i="2"/>
  <c r="BE897" i="2" s="1"/>
  <c r="BD898" i="2"/>
  <c r="BE898" i="2" s="1"/>
  <c r="BD899" i="2"/>
  <c r="BE899" i="2" s="1"/>
  <c r="BD2" i="2"/>
  <c r="BE2" i="2" s="1"/>
  <c r="AQ2" i="3" s="1"/>
  <c r="BU2" i="2"/>
  <c r="AY2" i="3" s="1"/>
  <c r="BB3" i="2"/>
  <c r="BC3" i="2" s="1"/>
  <c r="AP3" i="3" s="1"/>
  <c r="BB4" i="2"/>
  <c r="BC4" i="2" s="1"/>
  <c r="AP4" i="3" s="1"/>
  <c r="BB5" i="2"/>
  <c r="BC5" i="2" s="1"/>
  <c r="AP5" i="3" s="1"/>
  <c r="BB6" i="2"/>
  <c r="BC6" i="2" s="1"/>
  <c r="AP6" i="3" s="1"/>
  <c r="BB7" i="2"/>
  <c r="BC7" i="2" s="1"/>
  <c r="AP7" i="3" s="1"/>
  <c r="BB8" i="2"/>
  <c r="BC8" i="2" s="1"/>
  <c r="AP8" i="3" s="1"/>
  <c r="BB9" i="2"/>
  <c r="BC9" i="2" s="1"/>
  <c r="AP9" i="3" s="1"/>
  <c r="BB10" i="2"/>
  <c r="BC10" i="2" s="1"/>
  <c r="AP10" i="3" s="1"/>
  <c r="BB11" i="2"/>
  <c r="BC11" i="2" s="1"/>
  <c r="AP11" i="3" s="1"/>
  <c r="BB12" i="2"/>
  <c r="BC12" i="2" s="1"/>
  <c r="AP12" i="3" s="1"/>
  <c r="BB13" i="2"/>
  <c r="BC13" i="2" s="1"/>
  <c r="AP13" i="3" s="1"/>
  <c r="BB14" i="2"/>
  <c r="BC14" i="2" s="1"/>
  <c r="AP14" i="3" s="1"/>
  <c r="BB15" i="2"/>
  <c r="BC15" i="2" s="1"/>
  <c r="AP15" i="3" s="1"/>
  <c r="BB16" i="2"/>
  <c r="BC16" i="2" s="1"/>
  <c r="AP16" i="3" s="1"/>
  <c r="BB17" i="2"/>
  <c r="BC17" i="2" s="1"/>
  <c r="AP17" i="3" s="1"/>
  <c r="BB18" i="2"/>
  <c r="BC18" i="2" s="1"/>
  <c r="AP18" i="3" s="1"/>
  <c r="BB19" i="2"/>
  <c r="BC19" i="2" s="1"/>
  <c r="AP19" i="3" s="1"/>
  <c r="BB20" i="2"/>
  <c r="BC20" i="2" s="1"/>
  <c r="AP20" i="3" s="1"/>
  <c r="BB21" i="2"/>
  <c r="BC21" i="2" s="1"/>
  <c r="AP21" i="3" s="1"/>
  <c r="BB22" i="2"/>
  <c r="BC22" i="2" s="1"/>
  <c r="AP22" i="3" s="1"/>
  <c r="BB23" i="2"/>
  <c r="BC23" i="2" s="1"/>
  <c r="AP23" i="3" s="1"/>
  <c r="BB24" i="2"/>
  <c r="BC24" i="2" s="1"/>
  <c r="AP24" i="3" s="1"/>
  <c r="BB25" i="2"/>
  <c r="BC25" i="2" s="1"/>
  <c r="AP25" i="3" s="1"/>
  <c r="BB26" i="2"/>
  <c r="BC26" i="2" s="1"/>
  <c r="AP26" i="3" s="1"/>
  <c r="BB27" i="2"/>
  <c r="BC27" i="2" s="1"/>
  <c r="AP27" i="3" s="1"/>
  <c r="BB28" i="2"/>
  <c r="BC28" i="2" s="1"/>
  <c r="AP28" i="3" s="1"/>
  <c r="BB29" i="2"/>
  <c r="BC29" i="2" s="1"/>
  <c r="AP29" i="3" s="1"/>
  <c r="BB30" i="2"/>
  <c r="BC30" i="2" s="1"/>
  <c r="AP30" i="3" s="1"/>
  <c r="BB31" i="2"/>
  <c r="BC31" i="2" s="1"/>
  <c r="AP31" i="3" s="1"/>
  <c r="BB32" i="2"/>
  <c r="BC32" i="2" s="1"/>
  <c r="AP32" i="3" s="1"/>
  <c r="BB33" i="2"/>
  <c r="BC33" i="2" s="1"/>
  <c r="AP33" i="3" s="1"/>
  <c r="BB34" i="2"/>
  <c r="BC34" i="2" s="1"/>
  <c r="AP34" i="3" s="1"/>
  <c r="BB35" i="2"/>
  <c r="BC35" i="2" s="1"/>
  <c r="AP35" i="3" s="1"/>
  <c r="BB36" i="2"/>
  <c r="BC36" i="2" s="1"/>
  <c r="BB37" i="2"/>
  <c r="BC37" i="2" s="1"/>
  <c r="AP36" i="3" s="1"/>
  <c r="BB38" i="2"/>
  <c r="BC38" i="2" s="1"/>
  <c r="AP37" i="3" s="1"/>
  <c r="BB39" i="2"/>
  <c r="BC39" i="2" s="1"/>
  <c r="AP38" i="3" s="1"/>
  <c r="BB40" i="2"/>
  <c r="BC40" i="2" s="1"/>
  <c r="AP39" i="3" s="1"/>
  <c r="BB41" i="2"/>
  <c r="BC41" i="2" s="1"/>
  <c r="AP40" i="3" s="1"/>
  <c r="BB42" i="2"/>
  <c r="BC42" i="2" s="1"/>
  <c r="AP41" i="3" s="1"/>
  <c r="BB43" i="2"/>
  <c r="BC43" i="2" s="1"/>
  <c r="AP42" i="3" s="1"/>
  <c r="BB44" i="2"/>
  <c r="BC44" i="2" s="1"/>
  <c r="AP43" i="3" s="1"/>
  <c r="BB45" i="2"/>
  <c r="BC45" i="2" s="1"/>
  <c r="AP44" i="3" s="1"/>
  <c r="BB46" i="2"/>
  <c r="BC46" i="2" s="1"/>
  <c r="BB47" i="2"/>
  <c r="BC47" i="2" s="1"/>
  <c r="AP46" i="3" s="1"/>
  <c r="BB48" i="2"/>
  <c r="BC48" i="2" s="1"/>
  <c r="AP47" i="3" s="1"/>
  <c r="BB49" i="2"/>
  <c r="BC49" i="2" s="1"/>
  <c r="AP48" i="3" s="1"/>
  <c r="BB50" i="2"/>
  <c r="BC50" i="2" s="1"/>
  <c r="BB51" i="2"/>
  <c r="BC51" i="2" s="1"/>
  <c r="AP49" i="3" s="1"/>
  <c r="BB52" i="2"/>
  <c r="BC52" i="2" s="1"/>
  <c r="AP50" i="3" s="1"/>
  <c r="BB53" i="2"/>
  <c r="BC53" i="2" s="1"/>
  <c r="AP51" i="3" s="1"/>
  <c r="BB54" i="2"/>
  <c r="BC54" i="2" s="1"/>
  <c r="AP52" i="3" s="1"/>
  <c r="BB55" i="2"/>
  <c r="BC55" i="2" s="1"/>
  <c r="AP53" i="3" s="1"/>
  <c r="BB56" i="2"/>
  <c r="BC56" i="2" s="1"/>
  <c r="AP54" i="3" s="1"/>
  <c r="BB57" i="2"/>
  <c r="BC57" i="2" s="1"/>
  <c r="AP55" i="3" s="1"/>
  <c r="BB58" i="2"/>
  <c r="BC58" i="2" s="1"/>
  <c r="AP56" i="3" s="1"/>
  <c r="BB59" i="2"/>
  <c r="BC59" i="2" s="1"/>
  <c r="AP57" i="3" s="1"/>
  <c r="BB60" i="2"/>
  <c r="BC60" i="2" s="1"/>
  <c r="AP58" i="3" s="1"/>
  <c r="BB61" i="2"/>
  <c r="BC61" i="2" s="1"/>
  <c r="AP59" i="3" s="1"/>
  <c r="BB62" i="2"/>
  <c r="BC62" i="2" s="1"/>
  <c r="AP60" i="3" s="1"/>
  <c r="BB63" i="2"/>
  <c r="BC63" i="2" s="1"/>
  <c r="AP61" i="3" s="1"/>
  <c r="BB64" i="2"/>
  <c r="BC64" i="2" s="1"/>
  <c r="AP62" i="3" s="1"/>
  <c r="BB65" i="2"/>
  <c r="BC65" i="2" s="1"/>
  <c r="AP63" i="3" s="1"/>
  <c r="BB66" i="2"/>
  <c r="BC66" i="2" s="1"/>
  <c r="AP64" i="3" s="1"/>
  <c r="BB67" i="2"/>
  <c r="BC67" i="2" s="1"/>
  <c r="AP65" i="3" s="1"/>
  <c r="BB68" i="2"/>
  <c r="BC68" i="2" s="1"/>
  <c r="AP66" i="3" s="1"/>
  <c r="BB69" i="2"/>
  <c r="BC69" i="2" s="1"/>
  <c r="AP67" i="3" s="1"/>
  <c r="BB70" i="2"/>
  <c r="BC70" i="2" s="1"/>
  <c r="AP68" i="3" s="1"/>
  <c r="BB71" i="2"/>
  <c r="BC71" i="2" s="1"/>
  <c r="AP69" i="3" s="1"/>
  <c r="BB72" i="2"/>
  <c r="BC72" i="2" s="1"/>
  <c r="AP70" i="3" s="1"/>
  <c r="BB73" i="2"/>
  <c r="BC73" i="2" s="1"/>
  <c r="AP71" i="3" s="1"/>
  <c r="BB74" i="2"/>
  <c r="BC74" i="2" s="1"/>
  <c r="AP72" i="3" s="1"/>
  <c r="BB75" i="2"/>
  <c r="BC75" i="2" s="1"/>
  <c r="AP73" i="3" s="1"/>
  <c r="BB76" i="2"/>
  <c r="BC76" i="2" s="1"/>
  <c r="AP74" i="3" s="1"/>
  <c r="BB77" i="2"/>
  <c r="BC77" i="2" s="1"/>
  <c r="AP75" i="3" s="1"/>
  <c r="BB78" i="2"/>
  <c r="BC78" i="2" s="1"/>
  <c r="AP76" i="3" s="1"/>
  <c r="BB79" i="2"/>
  <c r="BC79" i="2" s="1"/>
  <c r="AP77" i="3" s="1"/>
  <c r="BB80" i="2"/>
  <c r="BC80" i="2" s="1"/>
  <c r="AP78" i="3" s="1"/>
  <c r="BB81" i="2"/>
  <c r="BC81" i="2" s="1"/>
  <c r="AP79" i="3" s="1"/>
  <c r="BB82" i="2"/>
  <c r="BC82" i="2" s="1"/>
  <c r="AP80" i="3" s="1"/>
  <c r="BB83" i="2"/>
  <c r="BC83" i="2" s="1"/>
  <c r="AP81" i="3" s="1"/>
  <c r="BB84" i="2"/>
  <c r="BC84" i="2" s="1"/>
  <c r="AP82" i="3" s="1"/>
  <c r="BB85" i="2"/>
  <c r="BC85" i="2" s="1"/>
  <c r="AP83" i="3" s="1"/>
  <c r="BB86" i="2"/>
  <c r="BC86" i="2" s="1"/>
  <c r="AP84" i="3" s="1"/>
  <c r="BB87" i="2"/>
  <c r="BC87" i="2" s="1"/>
  <c r="AP85" i="3" s="1"/>
  <c r="BB88" i="2"/>
  <c r="BC88" i="2" s="1"/>
  <c r="AP86" i="3" s="1"/>
  <c r="BB89" i="2"/>
  <c r="BC89" i="2" s="1"/>
  <c r="AP87" i="3" s="1"/>
  <c r="BB90" i="2"/>
  <c r="BC90" i="2" s="1"/>
  <c r="BB91" i="2"/>
  <c r="BC91" i="2" s="1"/>
  <c r="AP88" i="3" s="1"/>
  <c r="BB92" i="2"/>
  <c r="BC92" i="2" s="1"/>
  <c r="AP89" i="3" s="1"/>
  <c r="BB93" i="2"/>
  <c r="BC93" i="2" s="1"/>
  <c r="AP90" i="3" s="1"/>
  <c r="BB94" i="2"/>
  <c r="BC94" i="2" s="1"/>
  <c r="AP91" i="3" s="1"/>
  <c r="BB95" i="2"/>
  <c r="BC95" i="2" s="1"/>
  <c r="AP92" i="3" s="1"/>
  <c r="BB96" i="2"/>
  <c r="BC96" i="2" s="1"/>
  <c r="AP93" i="3" s="1"/>
  <c r="BB97" i="2"/>
  <c r="BC97" i="2" s="1"/>
  <c r="AP94" i="3" s="1"/>
  <c r="BB98" i="2"/>
  <c r="BC98" i="2" s="1"/>
  <c r="AP95" i="3" s="1"/>
  <c r="BB99" i="2"/>
  <c r="BC99" i="2" s="1"/>
  <c r="AP96" i="3" s="1"/>
  <c r="BB100" i="2"/>
  <c r="BC100" i="2" s="1"/>
  <c r="AP97" i="3" s="1"/>
  <c r="BB101" i="2"/>
  <c r="BC101" i="2" s="1"/>
  <c r="AP98" i="3" s="1"/>
  <c r="BB102" i="2"/>
  <c r="BC102" i="2" s="1"/>
  <c r="AP99" i="3" s="1"/>
  <c r="BB103" i="2"/>
  <c r="BC103" i="2" s="1"/>
  <c r="AP100" i="3" s="1"/>
  <c r="BB104" i="2"/>
  <c r="BC104" i="2" s="1"/>
  <c r="AP101" i="3" s="1"/>
  <c r="BB105" i="2"/>
  <c r="BC105" i="2" s="1"/>
  <c r="AP102" i="3" s="1"/>
  <c r="BB106" i="2"/>
  <c r="BC106" i="2" s="1"/>
  <c r="AP103" i="3" s="1"/>
  <c r="BB107" i="2"/>
  <c r="BC107" i="2" s="1"/>
  <c r="AP104" i="3" s="1"/>
  <c r="BB108" i="2"/>
  <c r="BC108" i="2" s="1"/>
  <c r="AP105" i="3" s="1"/>
  <c r="BB109" i="2"/>
  <c r="BB110" i="2"/>
  <c r="BC110" i="2" s="1"/>
  <c r="AP106" i="3" s="1"/>
  <c r="BB111" i="2"/>
  <c r="BC111" i="2" s="1"/>
  <c r="AP107" i="3" s="1"/>
  <c r="BB112" i="2"/>
  <c r="BC112" i="2" s="1"/>
  <c r="AP108" i="3" s="1"/>
  <c r="BB113" i="2"/>
  <c r="BC113" i="2" s="1"/>
  <c r="AP109" i="3" s="1"/>
  <c r="BB114" i="2"/>
  <c r="BC114" i="2" s="1"/>
  <c r="AP110" i="3" s="1"/>
  <c r="BB115" i="2"/>
  <c r="BC115" i="2" s="1"/>
  <c r="AP111" i="3" s="1"/>
  <c r="BB116" i="2"/>
  <c r="BC116" i="2" s="1"/>
  <c r="AP112" i="3" s="1"/>
  <c r="BB117" i="2"/>
  <c r="BC117" i="2" s="1"/>
  <c r="AP113" i="3" s="1"/>
  <c r="BB118" i="2"/>
  <c r="BC118" i="2" s="1"/>
  <c r="AP114" i="3" s="1"/>
  <c r="BB119" i="2"/>
  <c r="BC119" i="2" s="1"/>
  <c r="AP115" i="3" s="1"/>
  <c r="BB120" i="2"/>
  <c r="BC120" i="2" s="1"/>
  <c r="AP116" i="3" s="1"/>
  <c r="BB121" i="2"/>
  <c r="BC121" i="2" s="1"/>
  <c r="AP117" i="3" s="1"/>
  <c r="BB122" i="2"/>
  <c r="BC122" i="2" s="1"/>
  <c r="AP118" i="3" s="1"/>
  <c r="BB123" i="2"/>
  <c r="BC123" i="2" s="1"/>
  <c r="AP119" i="3" s="1"/>
  <c r="BB124" i="2"/>
  <c r="BC124" i="2" s="1"/>
  <c r="AP120" i="3" s="1"/>
  <c r="BB125" i="2"/>
  <c r="BC125" i="2" s="1"/>
  <c r="AP121" i="3" s="1"/>
  <c r="BB126" i="2"/>
  <c r="BC126" i="2" s="1"/>
  <c r="AP122" i="3" s="1"/>
  <c r="BB127" i="2"/>
  <c r="BC127" i="2" s="1"/>
  <c r="AP123" i="3" s="1"/>
  <c r="BB128" i="2"/>
  <c r="BC128" i="2" s="1"/>
  <c r="AP124" i="3" s="1"/>
  <c r="BB129" i="2"/>
  <c r="BC129" i="2" s="1"/>
  <c r="AP125" i="3" s="1"/>
  <c r="BB130" i="2"/>
  <c r="BC130" i="2" s="1"/>
  <c r="AP126" i="3" s="1"/>
  <c r="BB131" i="2"/>
  <c r="BC131" i="2" s="1"/>
  <c r="AP127" i="3" s="1"/>
  <c r="BB132" i="2"/>
  <c r="BC132" i="2" s="1"/>
  <c r="AP128" i="3" s="1"/>
  <c r="BB133" i="2"/>
  <c r="BC133" i="2" s="1"/>
  <c r="BB134" i="2"/>
  <c r="BC134" i="2" s="1"/>
  <c r="AP129" i="3" s="1"/>
  <c r="BB135" i="2"/>
  <c r="BC135" i="2" s="1"/>
  <c r="AP130" i="3" s="1"/>
  <c r="BB136" i="2"/>
  <c r="BC136" i="2" s="1"/>
  <c r="AP131" i="3" s="1"/>
  <c r="BB137" i="2"/>
  <c r="BC137" i="2" s="1"/>
  <c r="AP132" i="3" s="1"/>
  <c r="BB138" i="2"/>
  <c r="BC138" i="2" s="1"/>
  <c r="AP133" i="3" s="1"/>
  <c r="BB139" i="2"/>
  <c r="BC139" i="2" s="1"/>
  <c r="AP134" i="3" s="1"/>
  <c r="BB140" i="2"/>
  <c r="BC140" i="2" s="1"/>
  <c r="AP135" i="3" s="1"/>
  <c r="BB141" i="2"/>
  <c r="BC141" i="2" s="1"/>
  <c r="AP136" i="3" s="1"/>
  <c r="BB142" i="2"/>
  <c r="BC142" i="2" s="1"/>
  <c r="AP137" i="3" s="1"/>
  <c r="BB143" i="2"/>
  <c r="BC143" i="2" s="1"/>
  <c r="AP138" i="3" s="1"/>
  <c r="BB144" i="2"/>
  <c r="BC144" i="2" s="1"/>
  <c r="AP139" i="3" s="1"/>
  <c r="BB145" i="2"/>
  <c r="BC145" i="2" s="1"/>
  <c r="AP140" i="3" s="1"/>
  <c r="BB146" i="2"/>
  <c r="BC146" i="2" s="1"/>
  <c r="AP141" i="3" s="1"/>
  <c r="BB147" i="2"/>
  <c r="BC147" i="2" s="1"/>
  <c r="AP142" i="3" s="1"/>
  <c r="BB148" i="2"/>
  <c r="BC148" i="2" s="1"/>
  <c r="AP143" i="3" s="1"/>
  <c r="BB149" i="2"/>
  <c r="BC149" i="2" s="1"/>
  <c r="AP144" i="3" s="1"/>
  <c r="BB150" i="2"/>
  <c r="BC150" i="2" s="1"/>
  <c r="AP145" i="3" s="1"/>
  <c r="BB151" i="2"/>
  <c r="BC151" i="2" s="1"/>
  <c r="AP146" i="3" s="1"/>
  <c r="BB152" i="2"/>
  <c r="BC152" i="2" s="1"/>
  <c r="BB153" i="2"/>
  <c r="BC153" i="2" s="1"/>
  <c r="AP147" i="3" s="1"/>
  <c r="BB154" i="2"/>
  <c r="BC154" i="2" s="1"/>
  <c r="AP148" i="3" s="1"/>
  <c r="BB155" i="2"/>
  <c r="BC155" i="2" s="1"/>
  <c r="AP149" i="3" s="1"/>
  <c r="BB156" i="2"/>
  <c r="BC156" i="2" s="1"/>
  <c r="AP150" i="3" s="1"/>
  <c r="BB157" i="2"/>
  <c r="BC157" i="2" s="1"/>
  <c r="AP151" i="3" s="1"/>
  <c r="BB158" i="2"/>
  <c r="BC158" i="2" s="1"/>
  <c r="AP152" i="3" s="1"/>
  <c r="BB159" i="2"/>
  <c r="BC159" i="2" s="1"/>
  <c r="AP153" i="3" s="1"/>
  <c r="BB160" i="2"/>
  <c r="BC160" i="2" s="1"/>
  <c r="AP154" i="3" s="1"/>
  <c r="BB161" i="2"/>
  <c r="BC161" i="2" s="1"/>
  <c r="AP155" i="3" s="1"/>
  <c r="BB162" i="2"/>
  <c r="BC162" i="2" s="1"/>
  <c r="AP156" i="3" s="1"/>
  <c r="BB163" i="2"/>
  <c r="BC163" i="2" s="1"/>
  <c r="AP157" i="3" s="1"/>
  <c r="BB164" i="2"/>
  <c r="BC164" i="2" s="1"/>
  <c r="AP158" i="3" s="1"/>
  <c r="BB165" i="2"/>
  <c r="BC165" i="2" s="1"/>
  <c r="AP159" i="3" s="1"/>
  <c r="BB166" i="2"/>
  <c r="BC166" i="2" s="1"/>
  <c r="AP160" i="3" s="1"/>
  <c r="BB167" i="2"/>
  <c r="BC167" i="2" s="1"/>
  <c r="AP161" i="3" s="1"/>
  <c r="BB168" i="2"/>
  <c r="BC168" i="2" s="1"/>
  <c r="AP162" i="3" s="1"/>
  <c r="BB169" i="2"/>
  <c r="BC169" i="2" s="1"/>
  <c r="AP163" i="3" s="1"/>
  <c r="BB170" i="2"/>
  <c r="BC170" i="2" s="1"/>
  <c r="AP164" i="3" s="1"/>
  <c r="BB171" i="2"/>
  <c r="BC171" i="2" s="1"/>
  <c r="AP165" i="3" s="1"/>
  <c r="BB172" i="2"/>
  <c r="BC172" i="2" s="1"/>
  <c r="AP166" i="3" s="1"/>
  <c r="BB173" i="2"/>
  <c r="BC173" i="2" s="1"/>
  <c r="AP167" i="3" s="1"/>
  <c r="BB174" i="2"/>
  <c r="BC174" i="2" s="1"/>
  <c r="AP168" i="3" s="1"/>
  <c r="BB175" i="2"/>
  <c r="BC175" i="2" s="1"/>
  <c r="AP169" i="3" s="1"/>
  <c r="BB176" i="2"/>
  <c r="BC176" i="2" s="1"/>
  <c r="AP170" i="3" s="1"/>
  <c r="BB177" i="2"/>
  <c r="BC177" i="2" s="1"/>
  <c r="AP171" i="3" s="1"/>
  <c r="BB178" i="2"/>
  <c r="BC178" i="2" s="1"/>
  <c r="AP172" i="3" s="1"/>
  <c r="BB179" i="2"/>
  <c r="BC179" i="2" s="1"/>
  <c r="AP173" i="3" s="1"/>
  <c r="BB180" i="2"/>
  <c r="BC180" i="2" s="1"/>
  <c r="AP174" i="3" s="1"/>
  <c r="BB181" i="2"/>
  <c r="BC181" i="2" s="1"/>
  <c r="AP175" i="3" s="1"/>
  <c r="BB182" i="2"/>
  <c r="BC182" i="2" s="1"/>
  <c r="AP176" i="3" s="1"/>
  <c r="BB183" i="2"/>
  <c r="BC183" i="2" s="1"/>
  <c r="AP177" i="3" s="1"/>
  <c r="BB184" i="2"/>
  <c r="BC184" i="2" s="1"/>
  <c r="AP178" i="3" s="1"/>
  <c r="BB185" i="2"/>
  <c r="BC185" i="2" s="1"/>
  <c r="AP179" i="3" s="1"/>
  <c r="BB186" i="2"/>
  <c r="BC186" i="2" s="1"/>
  <c r="AP180" i="3" s="1"/>
  <c r="BB187" i="2"/>
  <c r="BC187" i="2" s="1"/>
  <c r="AP181" i="3" s="1"/>
  <c r="BB188" i="2"/>
  <c r="BC188" i="2" s="1"/>
  <c r="AP182" i="3" s="1"/>
  <c r="BB189" i="2"/>
  <c r="BC189" i="2" s="1"/>
  <c r="AP183" i="3" s="1"/>
  <c r="BB190" i="2"/>
  <c r="BC190" i="2" s="1"/>
  <c r="AP184" i="3" s="1"/>
  <c r="BB191" i="2"/>
  <c r="BC191" i="2" s="1"/>
  <c r="AP185" i="3" s="1"/>
  <c r="BB192" i="2"/>
  <c r="BC192" i="2" s="1"/>
  <c r="AP186" i="3" s="1"/>
  <c r="BB193" i="2"/>
  <c r="BC193" i="2" s="1"/>
  <c r="AP187" i="3" s="1"/>
  <c r="BB194" i="2"/>
  <c r="BC194" i="2" s="1"/>
  <c r="AP188" i="3" s="1"/>
  <c r="BB195" i="2"/>
  <c r="BC195" i="2" s="1"/>
  <c r="AP189" i="3" s="1"/>
  <c r="BB196" i="2"/>
  <c r="BC196" i="2" s="1"/>
  <c r="AP190" i="3" s="1"/>
  <c r="BB197" i="2"/>
  <c r="BC197" i="2" s="1"/>
  <c r="AP191" i="3" s="1"/>
  <c r="BB198" i="2"/>
  <c r="BC198" i="2" s="1"/>
  <c r="AP192" i="3" s="1"/>
  <c r="BB199" i="2"/>
  <c r="BC199" i="2" s="1"/>
  <c r="AP193" i="3" s="1"/>
  <c r="BB200" i="2"/>
  <c r="BC200" i="2" s="1"/>
  <c r="AP194" i="3" s="1"/>
  <c r="BB201" i="2"/>
  <c r="BC201" i="2" s="1"/>
  <c r="AP195" i="3" s="1"/>
  <c r="BB202" i="2"/>
  <c r="BC202" i="2" s="1"/>
  <c r="BB203" i="2"/>
  <c r="BC203" i="2" s="1"/>
  <c r="AP197" i="3" s="1"/>
  <c r="BB204" i="2"/>
  <c r="BC204" i="2" s="1"/>
  <c r="AP198" i="3" s="1"/>
  <c r="BB205" i="2"/>
  <c r="BC205" i="2" s="1"/>
  <c r="AP199" i="3" s="1"/>
  <c r="BB206" i="2"/>
  <c r="BC206" i="2" s="1"/>
  <c r="AP200" i="3" s="1"/>
  <c r="BB207" i="2"/>
  <c r="BC207" i="2" s="1"/>
  <c r="AP201" i="3" s="1"/>
  <c r="BB208" i="2"/>
  <c r="BC208" i="2" s="1"/>
  <c r="BB209" i="2"/>
  <c r="BC209" i="2" s="1"/>
  <c r="AP202" i="3" s="1"/>
  <c r="BB210" i="2"/>
  <c r="BC210" i="2" s="1"/>
  <c r="AP203" i="3" s="1"/>
  <c r="BB211" i="2"/>
  <c r="BC211" i="2" s="1"/>
  <c r="AP204" i="3" s="1"/>
  <c r="BB212" i="2"/>
  <c r="BC212" i="2" s="1"/>
  <c r="AP205" i="3" s="1"/>
  <c r="BB213" i="2"/>
  <c r="BC213" i="2" s="1"/>
  <c r="AP206" i="3" s="1"/>
  <c r="BB214" i="2"/>
  <c r="BC214" i="2" s="1"/>
  <c r="AP207" i="3" s="1"/>
  <c r="BB215" i="2"/>
  <c r="BC215" i="2" s="1"/>
  <c r="AP208" i="3" s="1"/>
  <c r="BB216" i="2"/>
  <c r="BC216" i="2" s="1"/>
  <c r="AP209" i="3" s="1"/>
  <c r="BB217" i="2"/>
  <c r="BC217" i="2" s="1"/>
  <c r="AP210" i="3" s="1"/>
  <c r="BB218" i="2"/>
  <c r="BC218" i="2" s="1"/>
  <c r="AP211" i="3" s="1"/>
  <c r="BB219" i="2"/>
  <c r="BC219" i="2" s="1"/>
  <c r="AP212" i="3" s="1"/>
  <c r="BB220" i="2"/>
  <c r="BC220" i="2" s="1"/>
  <c r="AP213" i="3" s="1"/>
  <c r="BB221" i="2"/>
  <c r="BC221" i="2" s="1"/>
  <c r="AP214" i="3" s="1"/>
  <c r="BB222" i="2"/>
  <c r="BC222" i="2" s="1"/>
  <c r="AP215" i="3" s="1"/>
  <c r="BB223" i="2"/>
  <c r="BC223" i="2" s="1"/>
  <c r="AP216" i="3" s="1"/>
  <c r="BB224" i="2"/>
  <c r="BC224" i="2" s="1"/>
  <c r="AP217" i="3" s="1"/>
  <c r="BB225" i="2"/>
  <c r="BC225" i="2" s="1"/>
  <c r="AP218" i="3" s="1"/>
  <c r="BB226" i="2"/>
  <c r="BC226" i="2" s="1"/>
  <c r="AP219" i="3" s="1"/>
  <c r="BB227" i="2"/>
  <c r="BC227" i="2" s="1"/>
  <c r="AP220" i="3" s="1"/>
  <c r="BB228" i="2"/>
  <c r="BC228" i="2" s="1"/>
  <c r="AP221" i="3" s="1"/>
  <c r="BB229" i="2"/>
  <c r="BC229" i="2" s="1"/>
  <c r="AP222" i="3" s="1"/>
  <c r="BB230" i="2"/>
  <c r="BC230" i="2" s="1"/>
  <c r="AP223" i="3" s="1"/>
  <c r="BB231" i="2"/>
  <c r="BC231" i="2" s="1"/>
  <c r="AP224" i="3" s="1"/>
  <c r="BB232" i="2"/>
  <c r="BC232" i="2" s="1"/>
  <c r="AP225" i="3" s="1"/>
  <c r="BB233" i="2"/>
  <c r="BC233" i="2" s="1"/>
  <c r="AP226" i="3" s="1"/>
  <c r="BB234" i="2"/>
  <c r="BC234" i="2" s="1"/>
  <c r="AP227" i="3" s="1"/>
  <c r="BB235" i="2"/>
  <c r="BC235" i="2" s="1"/>
  <c r="AP228" i="3" s="1"/>
  <c r="BB236" i="2"/>
  <c r="BC236" i="2" s="1"/>
  <c r="BB237" i="2"/>
  <c r="BC237" i="2" s="1"/>
  <c r="AP229" i="3" s="1"/>
  <c r="BB238" i="2"/>
  <c r="BC238" i="2" s="1"/>
  <c r="AP230" i="3" s="1"/>
  <c r="BB239" i="2"/>
  <c r="BC239" i="2" s="1"/>
  <c r="AP231" i="3" s="1"/>
  <c r="BB240" i="2"/>
  <c r="BC240" i="2" s="1"/>
  <c r="AP232" i="3" s="1"/>
  <c r="BB241" i="2"/>
  <c r="BC241" i="2" s="1"/>
  <c r="AP233" i="3" s="1"/>
  <c r="BB242" i="2"/>
  <c r="BC242" i="2" s="1"/>
  <c r="AP234" i="3" s="1"/>
  <c r="BB243" i="2"/>
  <c r="BC243" i="2" s="1"/>
  <c r="AP235" i="3" s="1"/>
  <c r="BB244" i="2"/>
  <c r="BC244" i="2" s="1"/>
  <c r="AP236" i="3" s="1"/>
  <c r="BB245" i="2"/>
  <c r="BC245" i="2" s="1"/>
  <c r="AP237" i="3" s="1"/>
  <c r="BB246" i="2"/>
  <c r="BC246" i="2" s="1"/>
  <c r="AP238" i="3" s="1"/>
  <c r="BB247" i="2"/>
  <c r="BC247" i="2" s="1"/>
  <c r="AP239" i="3" s="1"/>
  <c r="BB248" i="2"/>
  <c r="BC248" i="2" s="1"/>
  <c r="AP240" i="3" s="1"/>
  <c r="BB249" i="2"/>
  <c r="BC249" i="2" s="1"/>
  <c r="AP241" i="3" s="1"/>
  <c r="BB250" i="2"/>
  <c r="BC250" i="2" s="1"/>
  <c r="AP242" i="3" s="1"/>
  <c r="BB251" i="2"/>
  <c r="BC251" i="2" s="1"/>
  <c r="AP243" i="3" s="1"/>
  <c r="BB252" i="2"/>
  <c r="BC252" i="2" s="1"/>
  <c r="AP244" i="3" s="1"/>
  <c r="BB253" i="2"/>
  <c r="BC253" i="2" s="1"/>
  <c r="AP245" i="3" s="1"/>
  <c r="BB254" i="2"/>
  <c r="BC254" i="2" s="1"/>
  <c r="AP246" i="3" s="1"/>
  <c r="BB255" i="2"/>
  <c r="BC255" i="2" s="1"/>
  <c r="AP247" i="3" s="1"/>
  <c r="BB256" i="2"/>
  <c r="BC256" i="2" s="1"/>
  <c r="AP248" i="3" s="1"/>
  <c r="BB257" i="2"/>
  <c r="BC257" i="2" s="1"/>
  <c r="AP249" i="3" s="1"/>
  <c r="BB258" i="2"/>
  <c r="BC258" i="2" s="1"/>
  <c r="AP250" i="3" s="1"/>
  <c r="BB259" i="2"/>
  <c r="BC259" i="2" s="1"/>
  <c r="AP251" i="3" s="1"/>
  <c r="BB260" i="2"/>
  <c r="BC260" i="2" s="1"/>
  <c r="AP252" i="3" s="1"/>
  <c r="BB261" i="2"/>
  <c r="BC261" i="2" s="1"/>
  <c r="AP253" i="3" s="1"/>
  <c r="BB262" i="2"/>
  <c r="BC262" i="2" s="1"/>
  <c r="AP254" i="3" s="1"/>
  <c r="BB263" i="2"/>
  <c r="BC263" i="2" s="1"/>
  <c r="AP255" i="3" s="1"/>
  <c r="BB264" i="2"/>
  <c r="BC264" i="2" s="1"/>
  <c r="AP256" i="3" s="1"/>
  <c r="BB265" i="2"/>
  <c r="BC265" i="2" s="1"/>
  <c r="AP257" i="3" s="1"/>
  <c r="BB266" i="2"/>
  <c r="BC266" i="2" s="1"/>
  <c r="AP258" i="3" s="1"/>
  <c r="BB267" i="2"/>
  <c r="BC267" i="2" s="1"/>
  <c r="AP259" i="3" s="1"/>
  <c r="BB268" i="2"/>
  <c r="BC268" i="2" s="1"/>
  <c r="AP260" i="3" s="1"/>
  <c r="BB269" i="2"/>
  <c r="BC269" i="2" s="1"/>
  <c r="AP261" i="3" s="1"/>
  <c r="BB270" i="2"/>
  <c r="BC270" i="2" s="1"/>
  <c r="BB271" i="2"/>
  <c r="BC271" i="2" s="1"/>
  <c r="AP262" i="3" s="1"/>
  <c r="BB272" i="2"/>
  <c r="BC272" i="2" s="1"/>
  <c r="AP263" i="3" s="1"/>
  <c r="BB273" i="2"/>
  <c r="BC273" i="2" s="1"/>
  <c r="AP264" i="3" s="1"/>
  <c r="BB274" i="2"/>
  <c r="BC274" i="2" s="1"/>
  <c r="AP265" i="3" s="1"/>
  <c r="BB275" i="2"/>
  <c r="BC275" i="2" s="1"/>
  <c r="AP266" i="3" s="1"/>
  <c r="BB276" i="2"/>
  <c r="BC276" i="2" s="1"/>
  <c r="AP267" i="3" s="1"/>
  <c r="BB277" i="2"/>
  <c r="BC277" i="2" s="1"/>
  <c r="AP268" i="3" s="1"/>
  <c r="BB278" i="2"/>
  <c r="BC278" i="2" s="1"/>
  <c r="AP269" i="3" s="1"/>
  <c r="BB279" i="2"/>
  <c r="BC279" i="2" s="1"/>
  <c r="AP270" i="3" s="1"/>
  <c r="BB280" i="2"/>
  <c r="BC280" i="2" s="1"/>
  <c r="AP271" i="3" s="1"/>
  <c r="BB281" i="2"/>
  <c r="BC281" i="2" s="1"/>
  <c r="AP272" i="3" s="1"/>
  <c r="BB282" i="2"/>
  <c r="BC282" i="2" s="1"/>
  <c r="AP273" i="3" s="1"/>
  <c r="BB283" i="2"/>
  <c r="BC283" i="2" s="1"/>
  <c r="AP274" i="3" s="1"/>
  <c r="BB284" i="2"/>
  <c r="BC284" i="2" s="1"/>
  <c r="AP275" i="3" s="1"/>
  <c r="BB285" i="2"/>
  <c r="BC285" i="2" s="1"/>
  <c r="AP276" i="3" s="1"/>
  <c r="BB286" i="2"/>
  <c r="BC286" i="2" s="1"/>
  <c r="AP277" i="3" s="1"/>
  <c r="BB287" i="2"/>
  <c r="BC287" i="2" s="1"/>
  <c r="AP278" i="3" s="1"/>
  <c r="BB288" i="2"/>
  <c r="BC288" i="2" s="1"/>
  <c r="AP279" i="3" s="1"/>
  <c r="BB289" i="2"/>
  <c r="BC289" i="2" s="1"/>
  <c r="AP280" i="3" s="1"/>
  <c r="BB290" i="2"/>
  <c r="BC290" i="2" s="1"/>
  <c r="AP281" i="3" s="1"/>
  <c r="BB291" i="2"/>
  <c r="BC291" i="2" s="1"/>
  <c r="AP282" i="3" s="1"/>
  <c r="BB292" i="2"/>
  <c r="BC292" i="2" s="1"/>
  <c r="AP283" i="3" s="1"/>
  <c r="BB293" i="2"/>
  <c r="BC293" i="2" s="1"/>
  <c r="AP284" i="3" s="1"/>
  <c r="BB294" i="2"/>
  <c r="BC294" i="2" s="1"/>
  <c r="AP285" i="3" s="1"/>
  <c r="BB295" i="2"/>
  <c r="BC295" i="2" s="1"/>
  <c r="AP286" i="3" s="1"/>
  <c r="BB296" i="2"/>
  <c r="BC296" i="2" s="1"/>
  <c r="AP287" i="3" s="1"/>
  <c r="BB297" i="2"/>
  <c r="BC297" i="2" s="1"/>
  <c r="AP288" i="3" s="1"/>
  <c r="BB298" i="2"/>
  <c r="BC298" i="2" s="1"/>
  <c r="AP289" i="3" s="1"/>
  <c r="BB299" i="2"/>
  <c r="BC299" i="2" s="1"/>
  <c r="AP290" i="3" s="1"/>
  <c r="BB300" i="2"/>
  <c r="BC300" i="2" s="1"/>
  <c r="AP291" i="3" s="1"/>
  <c r="BB301" i="2"/>
  <c r="BC301" i="2" s="1"/>
  <c r="AP292" i="3" s="1"/>
  <c r="BB302" i="2"/>
  <c r="BC302" i="2" s="1"/>
  <c r="AP293" i="3" s="1"/>
  <c r="BB303" i="2"/>
  <c r="BC303" i="2" s="1"/>
  <c r="AP294" i="3" s="1"/>
  <c r="BB304" i="2"/>
  <c r="BB305" i="2"/>
  <c r="BC305" i="2" s="1"/>
  <c r="AP296" i="3" s="1"/>
  <c r="BB306" i="2"/>
  <c r="BC306" i="2" s="1"/>
  <c r="BB307" i="2"/>
  <c r="BC307" i="2" s="1"/>
  <c r="AP297" i="3" s="1"/>
  <c r="BB308" i="2"/>
  <c r="BC308" i="2" s="1"/>
  <c r="AP298" i="3" s="1"/>
  <c r="BB309" i="2"/>
  <c r="BC309" i="2" s="1"/>
  <c r="AP299" i="3" s="1"/>
  <c r="BB310" i="2"/>
  <c r="BC310" i="2" s="1"/>
  <c r="BB311" i="2"/>
  <c r="BC311" i="2" s="1"/>
  <c r="AP300" i="3" s="1"/>
  <c r="BB312" i="2"/>
  <c r="BC312" i="2" s="1"/>
  <c r="AP301" i="3" s="1"/>
  <c r="BB313" i="2"/>
  <c r="BC313" i="2" s="1"/>
  <c r="AP302" i="3" s="1"/>
  <c r="BB314" i="2"/>
  <c r="BC314" i="2" s="1"/>
  <c r="AP303" i="3" s="1"/>
  <c r="BB315" i="2"/>
  <c r="BC315" i="2" s="1"/>
  <c r="AP304" i="3" s="1"/>
  <c r="BB316" i="2"/>
  <c r="BC316" i="2" s="1"/>
  <c r="AP305" i="3" s="1"/>
  <c r="BB317" i="2"/>
  <c r="BC317" i="2" s="1"/>
  <c r="AP306" i="3" s="1"/>
  <c r="BB318" i="2"/>
  <c r="BC318" i="2" s="1"/>
  <c r="AP307" i="3" s="1"/>
  <c r="BB319" i="2"/>
  <c r="BC319" i="2" s="1"/>
  <c r="AP308" i="3" s="1"/>
  <c r="BB320" i="2"/>
  <c r="BC320" i="2" s="1"/>
  <c r="AP309" i="3" s="1"/>
  <c r="BB321" i="2"/>
  <c r="BC321" i="2" s="1"/>
  <c r="AP310" i="3" s="1"/>
  <c r="BB322" i="2"/>
  <c r="BC322" i="2" s="1"/>
  <c r="AP311" i="3" s="1"/>
  <c r="BB323" i="2"/>
  <c r="BC323" i="2" s="1"/>
  <c r="AP312" i="3" s="1"/>
  <c r="BB324" i="2"/>
  <c r="BC324" i="2" s="1"/>
  <c r="AP313" i="3" s="1"/>
  <c r="BB325" i="2"/>
  <c r="BC325" i="2" s="1"/>
  <c r="AP314" i="3" s="1"/>
  <c r="BB326" i="2"/>
  <c r="BC326" i="2" s="1"/>
  <c r="AP315" i="3" s="1"/>
  <c r="BB327" i="2"/>
  <c r="BC327" i="2" s="1"/>
  <c r="AP316" i="3" s="1"/>
  <c r="BB328" i="2"/>
  <c r="BC328" i="2" s="1"/>
  <c r="AP317" i="3" s="1"/>
  <c r="BB329" i="2"/>
  <c r="BC329" i="2" s="1"/>
  <c r="AP318" i="3" s="1"/>
  <c r="BB330" i="2"/>
  <c r="BC330" i="2" s="1"/>
  <c r="AP319" i="3" s="1"/>
  <c r="BB331" i="2"/>
  <c r="BC331" i="2" s="1"/>
  <c r="AP320" i="3" s="1"/>
  <c r="BB332" i="2"/>
  <c r="BC332" i="2" s="1"/>
  <c r="AP321" i="3" s="1"/>
  <c r="BB333" i="2"/>
  <c r="BC333" i="2" s="1"/>
  <c r="AP322" i="3" s="1"/>
  <c r="BB334" i="2"/>
  <c r="BC334" i="2" s="1"/>
  <c r="AP323" i="3" s="1"/>
  <c r="BB335" i="2"/>
  <c r="BC335" i="2" s="1"/>
  <c r="AP324" i="3" s="1"/>
  <c r="BB336" i="2"/>
  <c r="BC336" i="2" s="1"/>
  <c r="AP325" i="3" s="1"/>
  <c r="BB337" i="2"/>
  <c r="BC337" i="2" s="1"/>
  <c r="AP326" i="3" s="1"/>
  <c r="BB338" i="2"/>
  <c r="BC338" i="2" s="1"/>
  <c r="AP327" i="3" s="1"/>
  <c r="BB339" i="2"/>
  <c r="BC339" i="2" s="1"/>
  <c r="AP328" i="3" s="1"/>
  <c r="BB340" i="2"/>
  <c r="BC340" i="2" s="1"/>
  <c r="AP329" i="3" s="1"/>
  <c r="BB341" i="2"/>
  <c r="BC341" i="2" s="1"/>
  <c r="AP330" i="3" s="1"/>
  <c r="BB342" i="2"/>
  <c r="BC342" i="2" s="1"/>
  <c r="AP331" i="3" s="1"/>
  <c r="BB343" i="2"/>
  <c r="BC343" i="2" s="1"/>
  <c r="AP332" i="3" s="1"/>
  <c r="BB344" i="2"/>
  <c r="BC344" i="2" s="1"/>
  <c r="AP333" i="3" s="1"/>
  <c r="BB345" i="2"/>
  <c r="BC345" i="2" s="1"/>
  <c r="AP334" i="3" s="1"/>
  <c r="BB346" i="2"/>
  <c r="BC346" i="2" s="1"/>
  <c r="AP335" i="3" s="1"/>
  <c r="BB347" i="2"/>
  <c r="BC347" i="2" s="1"/>
  <c r="AP336" i="3" s="1"/>
  <c r="BB348" i="2"/>
  <c r="BC348" i="2" s="1"/>
  <c r="AP337" i="3" s="1"/>
  <c r="BB349" i="2"/>
  <c r="BC349" i="2" s="1"/>
  <c r="AP338" i="3" s="1"/>
  <c r="BB350" i="2"/>
  <c r="BC350" i="2" s="1"/>
  <c r="BB351" i="2"/>
  <c r="BC351" i="2" s="1"/>
  <c r="AP339" i="3" s="1"/>
  <c r="BB352" i="2"/>
  <c r="BC352" i="2" s="1"/>
  <c r="AP340" i="3" s="1"/>
  <c r="BB353" i="2"/>
  <c r="BC353" i="2" s="1"/>
  <c r="AP341" i="3" s="1"/>
  <c r="BB354" i="2"/>
  <c r="BC354" i="2" s="1"/>
  <c r="AP342" i="3" s="1"/>
  <c r="BB355" i="2"/>
  <c r="BC355" i="2" s="1"/>
  <c r="AP343" i="3" s="1"/>
  <c r="BB356" i="2"/>
  <c r="BC356" i="2" s="1"/>
  <c r="AP344" i="3" s="1"/>
  <c r="BB357" i="2"/>
  <c r="BC357" i="2" s="1"/>
  <c r="AP345" i="3" s="1"/>
  <c r="BB358" i="2"/>
  <c r="BC358" i="2" s="1"/>
  <c r="AP346" i="3" s="1"/>
  <c r="BB359" i="2"/>
  <c r="BC359" i="2" s="1"/>
  <c r="AP347" i="3" s="1"/>
  <c r="BB360" i="2"/>
  <c r="BC360" i="2" s="1"/>
  <c r="AP348" i="3" s="1"/>
  <c r="BB361" i="2"/>
  <c r="BC361" i="2" s="1"/>
  <c r="AP349" i="3" s="1"/>
  <c r="BB362" i="2"/>
  <c r="BC362" i="2" s="1"/>
  <c r="AP350" i="3" s="1"/>
  <c r="BB363" i="2"/>
  <c r="BC363" i="2" s="1"/>
  <c r="AP351" i="3" s="1"/>
  <c r="BB364" i="2"/>
  <c r="BC364" i="2" s="1"/>
  <c r="AP352" i="3" s="1"/>
  <c r="BB365" i="2"/>
  <c r="BC365" i="2" s="1"/>
  <c r="AP353" i="3" s="1"/>
  <c r="BB366" i="2"/>
  <c r="BC366" i="2" s="1"/>
  <c r="AP354" i="3" s="1"/>
  <c r="BB367" i="2"/>
  <c r="BC367" i="2" s="1"/>
  <c r="BB368" i="2"/>
  <c r="BC368" i="2" s="1"/>
  <c r="BB369" i="2"/>
  <c r="BC369" i="2" s="1"/>
  <c r="AP355" i="3" s="1"/>
  <c r="BB370" i="2"/>
  <c r="BC370" i="2" s="1"/>
  <c r="AP356" i="3" s="1"/>
  <c r="BB371" i="2"/>
  <c r="BC371" i="2" s="1"/>
  <c r="AP357" i="3" s="1"/>
  <c r="BB372" i="2"/>
  <c r="BC372" i="2" s="1"/>
  <c r="AP358" i="3" s="1"/>
  <c r="BB373" i="2"/>
  <c r="BC373" i="2" s="1"/>
  <c r="AP359" i="3" s="1"/>
  <c r="BB374" i="2"/>
  <c r="BC374" i="2" s="1"/>
  <c r="AP360" i="3" s="1"/>
  <c r="BB375" i="2"/>
  <c r="BC375" i="2" s="1"/>
  <c r="AP361" i="3" s="1"/>
  <c r="BB376" i="2"/>
  <c r="BC376" i="2" s="1"/>
  <c r="AP362" i="3" s="1"/>
  <c r="BB377" i="2"/>
  <c r="BC377" i="2" s="1"/>
  <c r="AP363" i="3" s="1"/>
  <c r="BB378" i="2"/>
  <c r="BC378" i="2" s="1"/>
  <c r="AP364" i="3" s="1"/>
  <c r="BB379" i="2"/>
  <c r="BC379" i="2" s="1"/>
  <c r="AP365" i="3" s="1"/>
  <c r="BB380" i="2"/>
  <c r="BC380" i="2" s="1"/>
  <c r="AP366" i="3" s="1"/>
  <c r="BB381" i="2"/>
  <c r="BC381" i="2" s="1"/>
  <c r="AP367" i="3" s="1"/>
  <c r="BB382" i="2"/>
  <c r="BC382" i="2" s="1"/>
  <c r="BB383" i="2"/>
  <c r="BC383" i="2" s="1"/>
  <c r="AP368" i="3" s="1"/>
  <c r="BB384" i="2"/>
  <c r="BC384" i="2" s="1"/>
  <c r="AP369" i="3" s="1"/>
  <c r="BB385" i="2"/>
  <c r="BC385" i="2" s="1"/>
  <c r="AP370" i="3" s="1"/>
  <c r="BB386" i="2"/>
  <c r="BC386" i="2" s="1"/>
  <c r="AP371" i="3" s="1"/>
  <c r="BB387" i="2"/>
  <c r="BC387" i="2" s="1"/>
  <c r="AP372" i="3" s="1"/>
  <c r="BB388" i="2"/>
  <c r="BC388" i="2" s="1"/>
  <c r="AP373" i="3" s="1"/>
  <c r="BB389" i="2"/>
  <c r="BC389" i="2" s="1"/>
  <c r="AP374" i="3" s="1"/>
  <c r="BB390" i="2"/>
  <c r="BC390" i="2" s="1"/>
  <c r="AP375" i="3" s="1"/>
  <c r="BB391" i="2"/>
  <c r="BC391" i="2" s="1"/>
  <c r="AP376" i="3" s="1"/>
  <c r="BB392" i="2"/>
  <c r="BC392" i="2" s="1"/>
  <c r="AP377" i="3" s="1"/>
  <c r="BB393" i="2"/>
  <c r="BC393" i="2" s="1"/>
  <c r="AP378" i="3" s="1"/>
  <c r="BB394" i="2"/>
  <c r="BC394" i="2" s="1"/>
  <c r="AP379" i="3" s="1"/>
  <c r="BB395" i="2"/>
  <c r="BC395" i="2" s="1"/>
  <c r="AP380" i="3" s="1"/>
  <c r="BB396" i="2"/>
  <c r="BC396" i="2" s="1"/>
  <c r="AP381" i="3" s="1"/>
  <c r="BB397" i="2"/>
  <c r="BC397" i="2" s="1"/>
  <c r="AP382" i="3" s="1"/>
  <c r="BB398" i="2"/>
  <c r="BC398" i="2" s="1"/>
  <c r="AP383" i="3" s="1"/>
  <c r="BB399" i="2"/>
  <c r="BC399" i="2" s="1"/>
  <c r="AP384" i="3" s="1"/>
  <c r="BB400" i="2"/>
  <c r="BC400" i="2" s="1"/>
  <c r="AP385" i="3" s="1"/>
  <c r="BB401" i="2"/>
  <c r="BC401" i="2" s="1"/>
  <c r="AP386" i="3" s="1"/>
  <c r="BB402" i="2"/>
  <c r="BC402" i="2" s="1"/>
  <c r="AP387" i="3" s="1"/>
  <c r="BB403" i="2"/>
  <c r="BC403" i="2" s="1"/>
  <c r="AP388" i="3" s="1"/>
  <c r="BB404" i="2"/>
  <c r="BC404" i="2" s="1"/>
  <c r="AP389" i="3" s="1"/>
  <c r="BB405" i="2"/>
  <c r="BC405" i="2" s="1"/>
  <c r="AP390" i="3" s="1"/>
  <c r="BB406" i="2"/>
  <c r="BC406" i="2" s="1"/>
  <c r="AP391" i="3" s="1"/>
  <c r="BB407" i="2"/>
  <c r="BC407" i="2" s="1"/>
  <c r="AP392" i="3" s="1"/>
  <c r="BB408" i="2"/>
  <c r="BC408" i="2" s="1"/>
  <c r="AP393" i="3" s="1"/>
  <c r="BB409" i="2"/>
  <c r="BC409" i="2" s="1"/>
  <c r="AP394" i="3" s="1"/>
  <c r="BB410" i="2"/>
  <c r="BC410" i="2" s="1"/>
  <c r="AP395" i="3" s="1"/>
  <c r="BB411" i="2"/>
  <c r="BC411" i="2" s="1"/>
  <c r="AP396" i="3" s="1"/>
  <c r="BB412" i="2"/>
  <c r="BC412" i="2" s="1"/>
  <c r="AP397" i="3" s="1"/>
  <c r="BB413" i="2"/>
  <c r="BC413" i="2" s="1"/>
  <c r="AP398" i="3" s="1"/>
  <c r="BB414" i="2"/>
  <c r="BC414" i="2" s="1"/>
  <c r="AP399" i="3" s="1"/>
  <c r="BB415" i="2"/>
  <c r="BC415" i="2" s="1"/>
  <c r="AP400" i="3" s="1"/>
  <c r="BB416" i="2"/>
  <c r="BC416" i="2" s="1"/>
  <c r="AP401" i="3" s="1"/>
  <c r="BB417" i="2"/>
  <c r="BC417" i="2" s="1"/>
  <c r="AP402" i="3" s="1"/>
  <c r="BB418" i="2"/>
  <c r="BC418" i="2" s="1"/>
  <c r="AP403" i="3" s="1"/>
  <c r="BB419" i="2"/>
  <c r="BC419" i="2" s="1"/>
  <c r="AP404" i="3" s="1"/>
  <c r="BB420" i="2"/>
  <c r="BC420" i="2" s="1"/>
  <c r="AP405" i="3" s="1"/>
  <c r="BB421" i="2"/>
  <c r="BC421" i="2" s="1"/>
  <c r="AP406" i="3" s="1"/>
  <c r="BB422" i="2"/>
  <c r="BC422" i="2" s="1"/>
  <c r="AP407" i="3" s="1"/>
  <c r="BB423" i="2"/>
  <c r="BC423" i="2" s="1"/>
  <c r="AP408" i="3" s="1"/>
  <c r="BB424" i="2"/>
  <c r="BC424" i="2" s="1"/>
  <c r="AP409" i="3" s="1"/>
  <c r="BB425" i="2"/>
  <c r="BC425" i="2" s="1"/>
  <c r="AP410" i="3" s="1"/>
  <c r="BB426" i="2"/>
  <c r="BC426" i="2" s="1"/>
  <c r="AP411" i="3" s="1"/>
  <c r="BB427" i="2"/>
  <c r="BC427" i="2" s="1"/>
  <c r="AP412" i="3" s="1"/>
  <c r="BB428" i="2"/>
  <c r="BC428" i="2" s="1"/>
  <c r="AP413" i="3" s="1"/>
  <c r="BB429" i="2"/>
  <c r="BC429" i="2" s="1"/>
  <c r="AP414" i="3" s="1"/>
  <c r="BB430" i="2"/>
  <c r="BC430" i="2" s="1"/>
  <c r="AP415" i="3" s="1"/>
  <c r="BB431" i="2"/>
  <c r="BC431" i="2" s="1"/>
  <c r="AP416" i="3" s="1"/>
  <c r="BB432" i="2"/>
  <c r="BC432" i="2" s="1"/>
  <c r="AP417" i="3" s="1"/>
  <c r="BB433" i="2"/>
  <c r="BC433" i="2" s="1"/>
  <c r="AP418" i="3" s="1"/>
  <c r="BB434" i="2"/>
  <c r="BC434" i="2" s="1"/>
  <c r="AP419" i="3" s="1"/>
  <c r="BB435" i="2"/>
  <c r="BC435" i="2" s="1"/>
  <c r="AP420" i="3" s="1"/>
  <c r="BB436" i="2"/>
  <c r="BC436" i="2" s="1"/>
  <c r="AP421" i="3" s="1"/>
  <c r="BB437" i="2"/>
  <c r="BC437" i="2" s="1"/>
  <c r="BB438" i="2"/>
  <c r="BC438" i="2" s="1"/>
  <c r="AP422" i="3" s="1"/>
  <c r="BB439" i="2"/>
  <c r="BC439" i="2" s="1"/>
  <c r="AP423" i="3" s="1"/>
  <c r="BB440" i="2"/>
  <c r="BC440" i="2" s="1"/>
  <c r="AP424" i="3" s="1"/>
  <c r="BB441" i="2"/>
  <c r="BC441" i="2" s="1"/>
  <c r="AP425" i="3" s="1"/>
  <c r="BB442" i="2"/>
  <c r="BC442" i="2" s="1"/>
  <c r="AP426" i="3" s="1"/>
  <c r="BB443" i="2"/>
  <c r="BC443" i="2" s="1"/>
  <c r="AP427" i="3" s="1"/>
  <c r="BB444" i="2"/>
  <c r="BC444" i="2" s="1"/>
  <c r="AP428" i="3" s="1"/>
  <c r="BB445" i="2"/>
  <c r="BC445" i="2" s="1"/>
  <c r="BB446" i="2"/>
  <c r="BC446" i="2" s="1"/>
  <c r="AP429" i="3" s="1"/>
  <c r="BB447" i="2"/>
  <c r="BC447" i="2" s="1"/>
  <c r="AP430" i="3" s="1"/>
  <c r="BB448" i="2"/>
  <c r="BC448" i="2" s="1"/>
  <c r="AP431" i="3" s="1"/>
  <c r="BB449" i="2"/>
  <c r="BC449" i="2" s="1"/>
  <c r="AP432" i="3" s="1"/>
  <c r="BB450" i="2"/>
  <c r="BC450" i="2" s="1"/>
  <c r="AP433" i="3" s="1"/>
  <c r="BB451" i="2"/>
  <c r="BC451" i="2" s="1"/>
  <c r="AP434" i="3" s="1"/>
  <c r="BB452" i="2"/>
  <c r="BC452" i="2" s="1"/>
  <c r="AP435" i="3" s="1"/>
  <c r="BB453" i="2"/>
  <c r="BC453" i="2" s="1"/>
  <c r="AP436" i="3" s="1"/>
  <c r="BB454" i="2"/>
  <c r="BC454" i="2" s="1"/>
  <c r="AP437" i="3" s="1"/>
  <c r="BB455" i="2"/>
  <c r="BC455" i="2" s="1"/>
  <c r="AP438" i="3" s="1"/>
  <c r="BB456" i="2"/>
  <c r="BC456" i="2" s="1"/>
  <c r="AP439" i="3" s="1"/>
  <c r="BB457" i="2"/>
  <c r="BC457" i="2" s="1"/>
  <c r="AP440" i="3" s="1"/>
  <c r="BB458" i="2"/>
  <c r="BC458" i="2" s="1"/>
  <c r="AP441" i="3" s="1"/>
  <c r="BB459" i="2"/>
  <c r="BC459" i="2" s="1"/>
  <c r="AP442" i="3" s="1"/>
  <c r="BB460" i="2"/>
  <c r="BC460" i="2" s="1"/>
  <c r="AP443" i="3" s="1"/>
  <c r="BB461" i="2"/>
  <c r="BC461" i="2" s="1"/>
  <c r="AP444" i="3" s="1"/>
  <c r="BB462" i="2"/>
  <c r="BC462" i="2" s="1"/>
  <c r="AP445" i="3" s="1"/>
  <c r="BB463" i="2"/>
  <c r="BC463" i="2" s="1"/>
  <c r="AP446" i="3" s="1"/>
  <c r="BB464" i="2"/>
  <c r="BC464" i="2" s="1"/>
  <c r="BB465" i="2"/>
  <c r="BC465" i="2" s="1"/>
  <c r="AP447" i="3" s="1"/>
  <c r="BB466" i="2"/>
  <c r="BC466" i="2" s="1"/>
  <c r="AP448" i="3" s="1"/>
  <c r="BB467" i="2"/>
  <c r="BC467" i="2" s="1"/>
  <c r="AP449" i="3" s="1"/>
  <c r="BB468" i="2"/>
  <c r="BC468" i="2" s="1"/>
  <c r="AP450" i="3" s="1"/>
  <c r="BB469" i="2"/>
  <c r="BC469" i="2" s="1"/>
  <c r="AP451" i="3" s="1"/>
  <c r="BB470" i="2"/>
  <c r="BC470" i="2" s="1"/>
  <c r="AP452" i="3" s="1"/>
  <c r="BB471" i="2"/>
  <c r="BC471" i="2" s="1"/>
  <c r="AP453" i="3" s="1"/>
  <c r="BB472" i="2"/>
  <c r="BC472" i="2" s="1"/>
  <c r="AP454" i="3" s="1"/>
  <c r="BB473" i="2"/>
  <c r="BC473" i="2" s="1"/>
  <c r="AP455" i="3" s="1"/>
  <c r="BB474" i="2"/>
  <c r="BC474" i="2" s="1"/>
  <c r="AP456" i="3" s="1"/>
  <c r="BB475" i="2"/>
  <c r="BC475" i="2" s="1"/>
  <c r="AP457" i="3" s="1"/>
  <c r="BB476" i="2"/>
  <c r="BC476" i="2" s="1"/>
  <c r="AP458" i="3" s="1"/>
  <c r="BB477" i="2"/>
  <c r="BC477" i="2" s="1"/>
  <c r="AP459" i="3" s="1"/>
  <c r="BB478" i="2"/>
  <c r="BC478" i="2" s="1"/>
  <c r="AP460" i="3" s="1"/>
  <c r="BB479" i="2"/>
  <c r="BC479" i="2" s="1"/>
  <c r="AP461" i="3" s="1"/>
  <c r="BB480" i="2"/>
  <c r="BC480" i="2" s="1"/>
  <c r="AP462" i="3" s="1"/>
  <c r="BB481" i="2"/>
  <c r="BC481" i="2" s="1"/>
  <c r="AP463" i="3" s="1"/>
  <c r="BB482" i="2"/>
  <c r="BC482" i="2" s="1"/>
  <c r="AP464" i="3" s="1"/>
  <c r="BB483" i="2"/>
  <c r="BC483" i="2" s="1"/>
  <c r="AP465" i="3" s="1"/>
  <c r="BB484" i="2"/>
  <c r="BC484" i="2" s="1"/>
  <c r="AP466" i="3" s="1"/>
  <c r="BB485" i="2"/>
  <c r="BC485" i="2" s="1"/>
  <c r="AP467" i="3" s="1"/>
  <c r="BB486" i="2"/>
  <c r="BC486" i="2" s="1"/>
  <c r="AP468" i="3" s="1"/>
  <c r="BB487" i="2"/>
  <c r="BC487" i="2" s="1"/>
  <c r="AP469" i="3" s="1"/>
  <c r="BB488" i="2"/>
  <c r="BC488" i="2" s="1"/>
  <c r="AP470" i="3" s="1"/>
  <c r="BB489" i="2"/>
  <c r="BC489" i="2" s="1"/>
  <c r="AP471" i="3" s="1"/>
  <c r="BB490" i="2"/>
  <c r="BC490" i="2" s="1"/>
  <c r="AP472" i="3" s="1"/>
  <c r="BB491" i="2"/>
  <c r="BC491" i="2" s="1"/>
  <c r="AP473" i="3" s="1"/>
  <c r="BB492" i="2"/>
  <c r="BC492" i="2" s="1"/>
  <c r="AP474" i="3" s="1"/>
  <c r="BB493" i="2"/>
  <c r="BC493" i="2" s="1"/>
  <c r="AP475" i="3" s="1"/>
  <c r="BB494" i="2"/>
  <c r="BC494" i="2" s="1"/>
  <c r="AP476" i="3" s="1"/>
  <c r="BB495" i="2"/>
  <c r="BC495" i="2" s="1"/>
  <c r="AP477" i="3" s="1"/>
  <c r="BB496" i="2"/>
  <c r="BC496" i="2" s="1"/>
  <c r="AP478" i="3" s="1"/>
  <c r="BB497" i="2"/>
  <c r="BC497" i="2" s="1"/>
  <c r="AP479" i="3" s="1"/>
  <c r="BB498" i="2"/>
  <c r="BC498" i="2" s="1"/>
  <c r="AP480" i="3" s="1"/>
  <c r="BB499" i="2"/>
  <c r="BC499" i="2" s="1"/>
  <c r="BB500" i="2"/>
  <c r="BC500" i="2" s="1"/>
  <c r="AP481" i="3" s="1"/>
  <c r="BB501" i="2"/>
  <c r="BC501" i="2" s="1"/>
  <c r="AP482" i="3" s="1"/>
  <c r="BB502" i="2"/>
  <c r="BC502" i="2" s="1"/>
  <c r="AP483" i="3" s="1"/>
  <c r="BB503" i="2"/>
  <c r="BC503" i="2" s="1"/>
  <c r="AP484" i="3" s="1"/>
  <c r="BB504" i="2"/>
  <c r="BC504" i="2" s="1"/>
  <c r="BB505" i="2"/>
  <c r="BC505" i="2" s="1"/>
  <c r="AP485" i="3" s="1"/>
  <c r="BB506" i="2"/>
  <c r="BC506" i="2" s="1"/>
  <c r="AP486" i="3" s="1"/>
  <c r="BB507" i="2"/>
  <c r="BC507" i="2" s="1"/>
  <c r="AP487" i="3" s="1"/>
  <c r="BB508" i="2"/>
  <c r="BC508" i="2" s="1"/>
  <c r="AP488" i="3" s="1"/>
  <c r="BB509" i="2"/>
  <c r="BC509" i="2" s="1"/>
  <c r="AP489" i="3" s="1"/>
  <c r="BB510" i="2"/>
  <c r="BC510" i="2" s="1"/>
  <c r="AP490" i="3" s="1"/>
  <c r="BB511" i="2"/>
  <c r="BC511" i="2" s="1"/>
  <c r="AP491" i="3" s="1"/>
  <c r="BB512" i="2"/>
  <c r="BC512" i="2" s="1"/>
  <c r="AP492" i="3" s="1"/>
  <c r="BB513" i="2"/>
  <c r="BC513" i="2" s="1"/>
  <c r="AP493" i="3" s="1"/>
  <c r="BB514" i="2"/>
  <c r="BC514" i="2" s="1"/>
  <c r="AP494" i="3" s="1"/>
  <c r="BB515" i="2"/>
  <c r="BC515" i="2" s="1"/>
  <c r="AP495" i="3" s="1"/>
  <c r="BB516" i="2"/>
  <c r="BC516" i="2" s="1"/>
  <c r="AP496" i="3" s="1"/>
  <c r="BB517" i="2"/>
  <c r="BC517" i="2" s="1"/>
  <c r="BB518" i="2"/>
  <c r="BC518" i="2" s="1"/>
  <c r="AP497" i="3" s="1"/>
  <c r="BB519" i="2"/>
  <c r="BC519" i="2" s="1"/>
  <c r="AP498" i="3" s="1"/>
  <c r="BB520" i="2"/>
  <c r="BC520" i="2" s="1"/>
  <c r="AP499" i="3" s="1"/>
  <c r="BB521" i="2"/>
  <c r="BC521" i="2" s="1"/>
  <c r="AP500" i="3" s="1"/>
  <c r="BB522" i="2"/>
  <c r="BC522" i="2" s="1"/>
  <c r="AP501" i="3" s="1"/>
  <c r="BB523" i="2"/>
  <c r="BC523" i="2" s="1"/>
  <c r="AP502" i="3" s="1"/>
  <c r="BB524" i="2"/>
  <c r="BC524" i="2" s="1"/>
  <c r="AP503" i="3" s="1"/>
  <c r="BB525" i="2"/>
  <c r="BC525" i="2" s="1"/>
  <c r="AP504" i="3" s="1"/>
  <c r="BB526" i="2"/>
  <c r="BC526" i="2" s="1"/>
  <c r="AP505" i="3" s="1"/>
  <c r="BB527" i="2"/>
  <c r="BC527" i="2" s="1"/>
  <c r="AP506" i="3" s="1"/>
  <c r="BB528" i="2"/>
  <c r="BC528" i="2" s="1"/>
  <c r="AP507" i="3" s="1"/>
  <c r="BB529" i="2"/>
  <c r="BC529" i="2" s="1"/>
  <c r="AP508" i="3" s="1"/>
  <c r="BB530" i="2"/>
  <c r="BC530" i="2" s="1"/>
  <c r="AP509" i="3" s="1"/>
  <c r="BB531" i="2"/>
  <c r="BC531" i="2" s="1"/>
  <c r="AP510" i="3" s="1"/>
  <c r="BB532" i="2"/>
  <c r="BC532" i="2" s="1"/>
  <c r="AP511" i="3" s="1"/>
  <c r="BB533" i="2"/>
  <c r="BC533" i="2" s="1"/>
  <c r="AP512" i="3" s="1"/>
  <c r="BB534" i="2"/>
  <c r="BC534" i="2" s="1"/>
  <c r="AP513" i="3" s="1"/>
  <c r="BB535" i="2"/>
  <c r="BC535" i="2" s="1"/>
  <c r="AP514" i="3" s="1"/>
  <c r="BB536" i="2"/>
  <c r="BC536" i="2" s="1"/>
  <c r="AP515" i="3" s="1"/>
  <c r="BB537" i="2"/>
  <c r="BC537" i="2" s="1"/>
  <c r="AP516" i="3" s="1"/>
  <c r="BB538" i="2"/>
  <c r="BC538" i="2" s="1"/>
  <c r="AP517" i="3" s="1"/>
  <c r="BB539" i="2"/>
  <c r="BC539" i="2" s="1"/>
  <c r="AP518" i="3" s="1"/>
  <c r="BB540" i="2"/>
  <c r="BC540" i="2" s="1"/>
  <c r="AP519" i="3" s="1"/>
  <c r="BB541" i="2"/>
  <c r="BC541" i="2" s="1"/>
  <c r="AP520" i="3" s="1"/>
  <c r="BB542" i="2"/>
  <c r="BC542" i="2" s="1"/>
  <c r="BB543" i="2"/>
  <c r="BC543" i="2" s="1"/>
  <c r="AP521" i="3" s="1"/>
  <c r="BB544" i="2"/>
  <c r="BC544" i="2" s="1"/>
  <c r="AP522" i="3" s="1"/>
  <c r="BB545" i="2"/>
  <c r="BC545" i="2" s="1"/>
  <c r="BB546" i="2"/>
  <c r="BC546" i="2" s="1"/>
  <c r="AP523" i="3" s="1"/>
  <c r="BB547" i="2"/>
  <c r="BC547" i="2" s="1"/>
  <c r="AP524" i="3" s="1"/>
  <c r="BB548" i="2"/>
  <c r="BC548" i="2" s="1"/>
  <c r="AP525" i="3" s="1"/>
  <c r="BB549" i="2"/>
  <c r="BC549" i="2" s="1"/>
  <c r="AP526" i="3" s="1"/>
  <c r="BB550" i="2"/>
  <c r="BC550" i="2" s="1"/>
  <c r="AP527" i="3" s="1"/>
  <c r="BB551" i="2"/>
  <c r="BC551" i="2" s="1"/>
  <c r="AP528" i="3" s="1"/>
  <c r="BB552" i="2"/>
  <c r="BC552" i="2" s="1"/>
  <c r="AP529" i="3" s="1"/>
  <c r="BB553" i="2"/>
  <c r="BC553" i="2" s="1"/>
  <c r="AP530" i="3" s="1"/>
  <c r="BB554" i="2"/>
  <c r="BC554" i="2" s="1"/>
  <c r="AP531" i="3" s="1"/>
  <c r="BB555" i="2"/>
  <c r="BC555" i="2" s="1"/>
  <c r="AP532" i="3" s="1"/>
  <c r="BB556" i="2"/>
  <c r="BC556" i="2" s="1"/>
  <c r="AP533" i="3" s="1"/>
  <c r="BB557" i="2"/>
  <c r="BC557" i="2" s="1"/>
  <c r="AP534" i="3" s="1"/>
  <c r="BB558" i="2"/>
  <c r="BC558" i="2" s="1"/>
  <c r="AP535" i="3" s="1"/>
  <c r="BB559" i="2"/>
  <c r="BC559" i="2" s="1"/>
  <c r="AP536" i="3" s="1"/>
  <c r="BB560" i="2"/>
  <c r="BC560" i="2" s="1"/>
  <c r="AP537" i="3" s="1"/>
  <c r="BB561" i="2"/>
  <c r="BC561" i="2" s="1"/>
  <c r="AP538" i="3" s="1"/>
  <c r="BB562" i="2"/>
  <c r="BC562" i="2" s="1"/>
  <c r="AP539" i="3" s="1"/>
  <c r="BB563" i="2"/>
  <c r="BC563" i="2" s="1"/>
  <c r="AP540" i="3" s="1"/>
  <c r="BB564" i="2"/>
  <c r="BC564" i="2" s="1"/>
  <c r="AP541" i="3" s="1"/>
  <c r="BB565" i="2"/>
  <c r="BC565" i="2" s="1"/>
  <c r="AP542" i="3" s="1"/>
  <c r="BB566" i="2"/>
  <c r="BC566" i="2" s="1"/>
  <c r="AP543" i="3" s="1"/>
  <c r="BB567" i="2"/>
  <c r="BC567" i="2" s="1"/>
  <c r="AP544" i="3" s="1"/>
  <c r="BB568" i="2"/>
  <c r="BC568" i="2" s="1"/>
  <c r="AP545" i="3" s="1"/>
  <c r="BB569" i="2"/>
  <c r="BC569" i="2" s="1"/>
  <c r="AP546" i="3" s="1"/>
  <c r="BB570" i="2"/>
  <c r="BC570" i="2" s="1"/>
  <c r="AP547" i="3" s="1"/>
  <c r="BB571" i="2"/>
  <c r="BC571" i="2" s="1"/>
  <c r="AP548" i="3" s="1"/>
  <c r="BB572" i="2"/>
  <c r="BC572" i="2" s="1"/>
  <c r="AP549" i="3" s="1"/>
  <c r="BB573" i="2"/>
  <c r="BB574" i="2"/>
  <c r="BC574" i="2" s="1"/>
  <c r="AP551" i="3" s="1"/>
  <c r="BB575" i="2"/>
  <c r="BC575" i="2" s="1"/>
  <c r="AP552" i="3" s="1"/>
  <c r="BB576" i="2"/>
  <c r="BC576" i="2" s="1"/>
  <c r="AP553" i="3" s="1"/>
  <c r="BB577" i="2"/>
  <c r="BC577" i="2" s="1"/>
  <c r="BB578" i="2"/>
  <c r="BC578" i="2" s="1"/>
  <c r="BB579" i="2"/>
  <c r="BC579" i="2" s="1"/>
  <c r="AP554" i="3" s="1"/>
  <c r="BB580" i="2"/>
  <c r="BC580" i="2" s="1"/>
  <c r="AP555" i="3" s="1"/>
  <c r="BB581" i="2"/>
  <c r="BC581" i="2" s="1"/>
  <c r="AP556" i="3" s="1"/>
  <c r="BB582" i="2"/>
  <c r="BC582" i="2" s="1"/>
  <c r="AP557" i="3" s="1"/>
  <c r="BB583" i="2"/>
  <c r="BC583" i="2" s="1"/>
  <c r="AP558" i="3" s="1"/>
  <c r="BB584" i="2"/>
  <c r="BC584" i="2" s="1"/>
  <c r="BB585" i="2"/>
  <c r="BC585" i="2" s="1"/>
  <c r="AP559" i="3" s="1"/>
  <c r="BB586" i="2"/>
  <c r="BC586" i="2" s="1"/>
  <c r="AP560" i="3" s="1"/>
  <c r="BB587" i="2"/>
  <c r="BC587" i="2" s="1"/>
  <c r="AP561" i="3" s="1"/>
  <c r="BB588" i="2"/>
  <c r="BC588" i="2" s="1"/>
  <c r="AP562" i="3" s="1"/>
  <c r="BB589" i="2"/>
  <c r="BC589" i="2" s="1"/>
  <c r="AP563" i="3" s="1"/>
  <c r="BB590" i="2"/>
  <c r="BC590" i="2" s="1"/>
  <c r="AP564" i="3" s="1"/>
  <c r="BB591" i="2"/>
  <c r="BC591" i="2" s="1"/>
  <c r="AP565" i="3" s="1"/>
  <c r="BB592" i="2"/>
  <c r="BC592" i="2" s="1"/>
  <c r="AP566" i="3" s="1"/>
  <c r="BB593" i="2"/>
  <c r="BC593" i="2" s="1"/>
  <c r="AP567" i="3" s="1"/>
  <c r="BB594" i="2"/>
  <c r="BC594" i="2" s="1"/>
  <c r="AP568" i="3" s="1"/>
  <c r="BB595" i="2"/>
  <c r="BC595" i="2" s="1"/>
  <c r="AP569" i="3" s="1"/>
  <c r="BB596" i="2"/>
  <c r="BC596" i="2" s="1"/>
  <c r="AP570" i="3" s="1"/>
  <c r="BB597" i="2"/>
  <c r="BC597" i="2" s="1"/>
  <c r="AP571" i="3" s="1"/>
  <c r="BB598" i="2"/>
  <c r="BC598" i="2" s="1"/>
  <c r="AP572" i="3" s="1"/>
  <c r="BB599" i="2"/>
  <c r="BC599" i="2" s="1"/>
  <c r="AP573" i="3" s="1"/>
  <c r="BB600" i="2"/>
  <c r="BC600" i="2" s="1"/>
  <c r="AP574" i="3" s="1"/>
  <c r="BB601" i="2"/>
  <c r="BC601" i="2" s="1"/>
  <c r="AP575" i="3" s="1"/>
  <c r="BB602" i="2"/>
  <c r="BC602" i="2" s="1"/>
  <c r="AP576" i="3" s="1"/>
  <c r="BB603" i="2"/>
  <c r="BC603" i="2" s="1"/>
  <c r="AP577" i="3" s="1"/>
  <c r="BB604" i="2"/>
  <c r="BC604" i="2" s="1"/>
  <c r="AP578" i="3" s="1"/>
  <c r="BB605" i="2"/>
  <c r="BC605" i="2" s="1"/>
  <c r="AP579" i="3" s="1"/>
  <c r="BB606" i="2"/>
  <c r="BC606" i="2" s="1"/>
  <c r="AP580" i="3" s="1"/>
  <c r="BB607" i="2"/>
  <c r="BC607" i="2" s="1"/>
  <c r="AP581" i="3" s="1"/>
  <c r="BB608" i="2"/>
  <c r="BC608" i="2" s="1"/>
  <c r="AP582" i="3" s="1"/>
  <c r="BB609" i="2"/>
  <c r="BC609" i="2" s="1"/>
  <c r="AP583" i="3" s="1"/>
  <c r="BB610" i="2"/>
  <c r="BC610" i="2" s="1"/>
  <c r="AP584" i="3" s="1"/>
  <c r="BB611" i="2"/>
  <c r="BC611" i="2" s="1"/>
  <c r="AP585" i="3" s="1"/>
  <c r="BB612" i="2"/>
  <c r="BC612" i="2" s="1"/>
  <c r="AP586" i="3" s="1"/>
  <c r="BB613" i="2"/>
  <c r="BC613" i="2" s="1"/>
  <c r="AP587" i="3" s="1"/>
  <c r="BB614" i="2"/>
  <c r="BC614" i="2" s="1"/>
  <c r="AP588" i="3" s="1"/>
  <c r="BB615" i="2"/>
  <c r="BC615" i="2" s="1"/>
  <c r="AP589" i="3" s="1"/>
  <c r="BB616" i="2"/>
  <c r="BC616" i="2" s="1"/>
  <c r="AP590" i="3" s="1"/>
  <c r="BB617" i="2"/>
  <c r="BC617" i="2" s="1"/>
  <c r="AP591" i="3" s="1"/>
  <c r="BB618" i="2"/>
  <c r="BC618" i="2" s="1"/>
  <c r="AP592" i="3" s="1"/>
  <c r="BB619" i="2"/>
  <c r="BC619" i="2" s="1"/>
  <c r="AP593" i="3" s="1"/>
  <c r="BB620" i="2"/>
  <c r="BC620" i="2" s="1"/>
  <c r="AP594" i="3" s="1"/>
  <c r="BB621" i="2"/>
  <c r="BC621" i="2" s="1"/>
  <c r="AP595" i="3" s="1"/>
  <c r="BB622" i="2"/>
  <c r="BC622" i="2" s="1"/>
  <c r="AP596" i="3" s="1"/>
  <c r="BB623" i="2"/>
  <c r="BC623" i="2" s="1"/>
  <c r="AP597" i="3" s="1"/>
  <c r="BB624" i="2"/>
  <c r="BC624" i="2" s="1"/>
  <c r="AP598" i="3" s="1"/>
  <c r="BB625" i="2"/>
  <c r="BC625" i="2" s="1"/>
  <c r="AP599" i="3" s="1"/>
  <c r="BB626" i="2"/>
  <c r="BC626" i="2" s="1"/>
  <c r="AP600" i="3" s="1"/>
  <c r="BB627" i="2"/>
  <c r="BC627" i="2" s="1"/>
  <c r="AP601" i="3" s="1"/>
  <c r="BB628" i="2"/>
  <c r="BC628" i="2" s="1"/>
  <c r="AP602" i="3" s="1"/>
  <c r="BB629" i="2"/>
  <c r="BC629" i="2" s="1"/>
  <c r="AP603" i="3" s="1"/>
  <c r="BB630" i="2"/>
  <c r="BC630" i="2" s="1"/>
  <c r="AP604" i="3" s="1"/>
  <c r="BB631" i="2"/>
  <c r="BC631" i="2" s="1"/>
  <c r="AP605" i="3" s="1"/>
  <c r="BB632" i="2"/>
  <c r="BC632" i="2" s="1"/>
  <c r="AP606" i="3" s="1"/>
  <c r="BB633" i="2"/>
  <c r="BC633" i="2" s="1"/>
  <c r="AP607" i="3" s="1"/>
  <c r="BB634" i="2"/>
  <c r="BC634" i="2" s="1"/>
  <c r="AP608" i="3" s="1"/>
  <c r="BB635" i="2"/>
  <c r="BC635" i="2" s="1"/>
  <c r="AP609" i="3" s="1"/>
  <c r="BB636" i="2"/>
  <c r="BC636" i="2" s="1"/>
  <c r="AP610" i="3" s="1"/>
  <c r="BB637" i="2"/>
  <c r="BC637" i="2" s="1"/>
  <c r="AP611" i="3" s="1"/>
  <c r="BB638" i="2"/>
  <c r="BC638" i="2" s="1"/>
  <c r="AP612" i="3" s="1"/>
  <c r="BB639" i="2"/>
  <c r="BC639" i="2" s="1"/>
  <c r="AP613" i="3" s="1"/>
  <c r="BB640" i="2"/>
  <c r="BC640" i="2" s="1"/>
  <c r="AP614" i="3" s="1"/>
  <c r="BB641" i="2"/>
  <c r="BC641" i="2" s="1"/>
  <c r="AP615" i="3" s="1"/>
  <c r="BB642" i="2"/>
  <c r="BC642" i="2" s="1"/>
  <c r="AP616" i="3" s="1"/>
  <c r="BB643" i="2"/>
  <c r="BC643" i="2" s="1"/>
  <c r="AP617" i="3" s="1"/>
  <c r="BB644" i="2"/>
  <c r="BC644" i="2" s="1"/>
  <c r="AP618" i="3" s="1"/>
  <c r="BB645" i="2"/>
  <c r="BC645" i="2" s="1"/>
  <c r="AP619" i="3" s="1"/>
  <c r="BB646" i="2"/>
  <c r="BC646" i="2" s="1"/>
  <c r="AP620" i="3" s="1"/>
  <c r="BB647" i="2"/>
  <c r="BC647" i="2" s="1"/>
  <c r="AP621" i="3" s="1"/>
  <c r="BB648" i="2"/>
  <c r="BC648" i="2" s="1"/>
  <c r="AP622" i="3" s="1"/>
  <c r="BB649" i="2"/>
  <c r="BC649" i="2" s="1"/>
  <c r="AP623" i="3" s="1"/>
  <c r="BB650" i="2"/>
  <c r="BC650" i="2" s="1"/>
  <c r="AP624" i="3" s="1"/>
  <c r="BB651" i="2"/>
  <c r="BC651" i="2" s="1"/>
  <c r="AP625" i="3" s="1"/>
  <c r="BB652" i="2"/>
  <c r="BC652" i="2" s="1"/>
  <c r="AP626" i="3" s="1"/>
  <c r="BB653" i="2"/>
  <c r="BC653" i="2" s="1"/>
  <c r="AP627" i="3" s="1"/>
  <c r="BB654" i="2"/>
  <c r="BC654" i="2" s="1"/>
  <c r="BB655" i="2"/>
  <c r="BC655" i="2" s="1"/>
  <c r="AP628" i="3" s="1"/>
  <c r="BB656" i="2"/>
  <c r="BC656" i="2" s="1"/>
  <c r="AP629" i="3" s="1"/>
  <c r="BB657" i="2"/>
  <c r="BC657" i="2" s="1"/>
  <c r="AP630" i="3" s="1"/>
  <c r="BB658" i="2"/>
  <c r="BC658" i="2" s="1"/>
  <c r="AP631" i="3" s="1"/>
  <c r="BB659" i="2"/>
  <c r="BC659" i="2" s="1"/>
  <c r="AP632" i="3" s="1"/>
  <c r="BB660" i="2"/>
  <c r="BC660" i="2" s="1"/>
  <c r="AP633" i="3" s="1"/>
  <c r="BB661" i="2"/>
  <c r="BC661" i="2" s="1"/>
  <c r="AP634" i="3" s="1"/>
  <c r="BB662" i="2"/>
  <c r="BC662" i="2" s="1"/>
  <c r="AP635" i="3" s="1"/>
  <c r="BB663" i="2"/>
  <c r="BC663" i="2" s="1"/>
  <c r="AP636" i="3" s="1"/>
  <c r="BB664" i="2"/>
  <c r="BC664" i="2" s="1"/>
  <c r="AP637" i="3" s="1"/>
  <c r="BB665" i="2"/>
  <c r="BC665" i="2" s="1"/>
  <c r="AP638" i="3" s="1"/>
  <c r="BB666" i="2"/>
  <c r="BC666" i="2" s="1"/>
  <c r="AP639" i="3" s="1"/>
  <c r="BB667" i="2"/>
  <c r="BC667" i="2" s="1"/>
  <c r="AP640" i="3" s="1"/>
  <c r="BB668" i="2"/>
  <c r="BC668" i="2" s="1"/>
  <c r="AP641" i="3" s="1"/>
  <c r="BB669" i="2"/>
  <c r="BC669" i="2" s="1"/>
  <c r="AP642" i="3" s="1"/>
  <c r="BB670" i="2"/>
  <c r="BC670" i="2" s="1"/>
  <c r="AP643" i="3" s="1"/>
  <c r="BB671" i="2"/>
  <c r="BC671" i="2" s="1"/>
  <c r="AP644" i="3" s="1"/>
  <c r="BB672" i="2"/>
  <c r="BC672" i="2" s="1"/>
  <c r="AP645" i="3" s="1"/>
  <c r="BB673" i="2"/>
  <c r="BC673" i="2" s="1"/>
  <c r="AP646" i="3" s="1"/>
  <c r="BB674" i="2"/>
  <c r="BC674" i="2" s="1"/>
  <c r="AP647" i="3" s="1"/>
  <c r="BB675" i="2"/>
  <c r="BC675" i="2" s="1"/>
  <c r="AP648" i="3" s="1"/>
  <c r="BB676" i="2"/>
  <c r="BC676" i="2" s="1"/>
  <c r="AP649" i="3" s="1"/>
  <c r="BB677" i="2"/>
  <c r="BC677" i="2" s="1"/>
  <c r="AP650" i="3" s="1"/>
  <c r="BB678" i="2"/>
  <c r="BC678" i="2" s="1"/>
  <c r="AP651" i="3" s="1"/>
  <c r="BB679" i="2"/>
  <c r="BC679" i="2" s="1"/>
  <c r="AP652" i="3" s="1"/>
  <c r="BB680" i="2"/>
  <c r="BC680" i="2" s="1"/>
  <c r="AP653" i="3" s="1"/>
  <c r="BB681" i="2"/>
  <c r="BC681" i="2" s="1"/>
  <c r="AP654" i="3" s="1"/>
  <c r="BB682" i="2"/>
  <c r="BC682" i="2" s="1"/>
  <c r="AP655" i="3" s="1"/>
  <c r="BB683" i="2"/>
  <c r="BC683" i="2" s="1"/>
  <c r="AP656" i="3" s="1"/>
  <c r="BB684" i="2"/>
  <c r="BC684" i="2" s="1"/>
  <c r="AP657" i="3" s="1"/>
  <c r="BB685" i="2"/>
  <c r="BC685" i="2" s="1"/>
  <c r="BB686" i="2"/>
  <c r="BC686" i="2" s="1"/>
  <c r="AP658" i="3" s="1"/>
  <c r="BB687" i="2"/>
  <c r="BC687" i="2" s="1"/>
  <c r="AP659" i="3" s="1"/>
  <c r="BB688" i="2"/>
  <c r="BC688" i="2" s="1"/>
  <c r="AP660" i="3" s="1"/>
  <c r="BB689" i="2"/>
  <c r="BC689" i="2" s="1"/>
  <c r="BB690" i="2"/>
  <c r="BC690" i="2" s="1"/>
  <c r="AP661" i="3" s="1"/>
  <c r="BB691" i="2"/>
  <c r="BC691" i="2" s="1"/>
  <c r="AP662" i="3" s="1"/>
  <c r="BB692" i="2"/>
  <c r="BC692" i="2" s="1"/>
  <c r="AP663" i="3" s="1"/>
  <c r="BB693" i="2"/>
  <c r="BC693" i="2" s="1"/>
  <c r="AP664" i="3" s="1"/>
  <c r="BB694" i="2"/>
  <c r="BC694" i="2" s="1"/>
  <c r="AP665" i="3" s="1"/>
  <c r="BB695" i="2"/>
  <c r="BC695" i="2" s="1"/>
  <c r="AP666" i="3" s="1"/>
  <c r="BB696" i="2"/>
  <c r="BC696" i="2" s="1"/>
  <c r="AP667" i="3" s="1"/>
  <c r="BB697" i="2"/>
  <c r="BC697" i="2" s="1"/>
  <c r="AP668" i="3" s="1"/>
  <c r="BB698" i="2"/>
  <c r="BC698" i="2" s="1"/>
  <c r="AP669" i="3" s="1"/>
  <c r="BB699" i="2"/>
  <c r="BC699" i="2" s="1"/>
  <c r="AP670" i="3" s="1"/>
  <c r="BB700" i="2"/>
  <c r="BC700" i="2" s="1"/>
  <c r="AP671" i="3" s="1"/>
  <c r="BB701" i="2"/>
  <c r="BC701" i="2" s="1"/>
  <c r="AP672" i="3" s="1"/>
  <c r="BB702" i="2"/>
  <c r="BC702" i="2" s="1"/>
  <c r="AP673" i="3" s="1"/>
  <c r="BB703" i="2"/>
  <c r="BC703" i="2" s="1"/>
  <c r="AP674" i="3" s="1"/>
  <c r="BB704" i="2"/>
  <c r="BC704" i="2" s="1"/>
  <c r="BB705" i="2"/>
  <c r="BC705" i="2" s="1"/>
  <c r="AP675" i="3" s="1"/>
  <c r="BB706" i="2"/>
  <c r="BC706" i="2" s="1"/>
  <c r="AP676" i="3" s="1"/>
  <c r="BB707" i="2"/>
  <c r="BC707" i="2" s="1"/>
  <c r="AP677" i="3" s="1"/>
  <c r="BB708" i="2"/>
  <c r="BC708" i="2" s="1"/>
  <c r="AP678" i="3" s="1"/>
  <c r="BB709" i="2"/>
  <c r="BC709" i="2" s="1"/>
  <c r="AP679" i="3" s="1"/>
  <c r="BB710" i="2"/>
  <c r="BC710" i="2" s="1"/>
  <c r="AP680" i="3" s="1"/>
  <c r="BB711" i="2"/>
  <c r="BC711" i="2" s="1"/>
  <c r="AP681" i="3" s="1"/>
  <c r="BB712" i="2"/>
  <c r="BC712" i="2" s="1"/>
  <c r="AP682" i="3" s="1"/>
  <c r="BB713" i="2"/>
  <c r="BC713" i="2" s="1"/>
  <c r="AP683" i="3" s="1"/>
  <c r="BB714" i="2"/>
  <c r="BC714" i="2" s="1"/>
  <c r="AP684" i="3" s="1"/>
  <c r="BB715" i="2"/>
  <c r="BC715" i="2" s="1"/>
  <c r="AP685" i="3" s="1"/>
  <c r="BB716" i="2"/>
  <c r="BC716" i="2" s="1"/>
  <c r="AP686" i="3" s="1"/>
  <c r="BB717" i="2"/>
  <c r="BC717" i="2" s="1"/>
  <c r="AP687" i="3" s="1"/>
  <c r="BB718" i="2"/>
  <c r="BC718" i="2" s="1"/>
  <c r="AP688" i="3" s="1"/>
  <c r="BB719" i="2"/>
  <c r="BC719" i="2" s="1"/>
  <c r="BB720" i="2"/>
  <c r="BC720" i="2" s="1"/>
  <c r="AP689" i="3" s="1"/>
  <c r="BB721" i="2"/>
  <c r="BC721" i="2" s="1"/>
  <c r="AP690" i="3" s="1"/>
  <c r="BB722" i="2"/>
  <c r="BC722" i="2" s="1"/>
  <c r="AP691" i="3" s="1"/>
  <c r="BB723" i="2"/>
  <c r="BC723" i="2" s="1"/>
  <c r="AP692" i="3" s="1"/>
  <c r="BB724" i="2"/>
  <c r="BC724" i="2" s="1"/>
  <c r="AP693" i="3" s="1"/>
  <c r="BB725" i="2"/>
  <c r="BC725" i="2" s="1"/>
  <c r="AP694" i="3" s="1"/>
  <c r="BB726" i="2"/>
  <c r="BC726" i="2" s="1"/>
  <c r="AP695" i="3" s="1"/>
  <c r="BB727" i="2"/>
  <c r="BC727" i="2" s="1"/>
  <c r="AP696" i="3" s="1"/>
  <c r="BB728" i="2"/>
  <c r="BC728" i="2" s="1"/>
  <c r="AP697" i="3" s="1"/>
  <c r="BB729" i="2"/>
  <c r="BC729" i="2" s="1"/>
  <c r="AP698" i="3" s="1"/>
  <c r="BB730" i="2"/>
  <c r="BC730" i="2" s="1"/>
  <c r="AP699" i="3" s="1"/>
  <c r="BB731" i="2"/>
  <c r="BC731" i="2" s="1"/>
  <c r="AP700" i="3" s="1"/>
  <c r="BB732" i="2"/>
  <c r="BC732" i="2" s="1"/>
  <c r="BB733" i="2"/>
  <c r="BC733" i="2" s="1"/>
  <c r="AP701" i="3" s="1"/>
  <c r="BB734" i="2"/>
  <c r="BC734" i="2" s="1"/>
  <c r="AP702" i="3" s="1"/>
  <c r="BB735" i="2"/>
  <c r="BC735" i="2" s="1"/>
  <c r="AP703" i="3" s="1"/>
  <c r="BB736" i="2"/>
  <c r="BC736" i="2" s="1"/>
  <c r="BB737" i="2"/>
  <c r="BC737" i="2" s="1"/>
  <c r="AP704" i="3" s="1"/>
  <c r="BB738" i="2"/>
  <c r="BC738" i="2" s="1"/>
  <c r="AP705" i="3" s="1"/>
  <c r="BB739" i="2"/>
  <c r="BC739" i="2" s="1"/>
  <c r="AP706" i="3" s="1"/>
  <c r="BB740" i="2"/>
  <c r="BC740" i="2" s="1"/>
  <c r="BB741" i="2"/>
  <c r="BC741" i="2" s="1"/>
  <c r="AP707" i="3" s="1"/>
  <c r="BB742" i="2"/>
  <c r="BC742" i="2" s="1"/>
  <c r="AP708" i="3" s="1"/>
  <c r="BB743" i="2"/>
  <c r="BC743" i="2" s="1"/>
  <c r="AP709" i="3" s="1"/>
  <c r="BB744" i="2"/>
  <c r="BC744" i="2" s="1"/>
  <c r="AP710" i="3" s="1"/>
  <c r="BB745" i="2"/>
  <c r="BC745" i="2" s="1"/>
  <c r="AP711" i="3" s="1"/>
  <c r="BB746" i="2"/>
  <c r="BC746" i="2" s="1"/>
  <c r="AP712" i="3" s="1"/>
  <c r="BB747" i="2"/>
  <c r="BC747" i="2" s="1"/>
  <c r="AP713" i="3" s="1"/>
  <c r="BB748" i="2"/>
  <c r="BC748" i="2" s="1"/>
  <c r="AP714" i="3" s="1"/>
  <c r="BB749" i="2"/>
  <c r="BC749" i="2" s="1"/>
  <c r="AP715" i="3" s="1"/>
  <c r="BB750" i="2"/>
  <c r="BC750" i="2" s="1"/>
  <c r="AP716" i="3" s="1"/>
  <c r="BB751" i="2"/>
  <c r="BC751" i="2" s="1"/>
  <c r="AP717" i="3" s="1"/>
  <c r="BB752" i="2"/>
  <c r="BC752" i="2" s="1"/>
  <c r="AP718" i="3" s="1"/>
  <c r="BB753" i="2"/>
  <c r="BC753" i="2" s="1"/>
  <c r="AP719" i="3" s="1"/>
  <c r="BB754" i="2"/>
  <c r="BC754" i="2" s="1"/>
  <c r="AP720" i="3" s="1"/>
  <c r="BB755" i="2"/>
  <c r="BC755" i="2" s="1"/>
  <c r="AP721" i="3" s="1"/>
  <c r="BB756" i="2"/>
  <c r="BC756" i="2" s="1"/>
  <c r="AP722" i="3" s="1"/>
  <c r="BB757" i="2"/>
  <c r="BC757" i="2" s="1"/>
  <c r="AP723" i="3" s="1"/>
  <c r="BB758" i="2"/>
  <c r="BC758" i="2" s="1"/>
  <c r="AP724" i="3" s="1"/>
  <c r="BB759" i="2"/>
  <c r="BC759" i="2" s="1"/>
  <c r="AP725" i="3" s="1"/>
  <c r="BB760" i="2"/>
  <c r="BC760" i="2" s="1"/>
  <c r="AP726" i="3" s="1"/>
  <c r="BB761" i="2"/>
  <c r="BC761" i="2" s="1"/>
  <c r="AP727" i="3" s="1"/>
  <c r="BB762" i="2"/>
  <c r="BC762" i="2" s="1"/>
  <c r="AP728" i="3" s="1"/>
  <c r="BB763" i="2"/>
  <c r="BC763" i="2" s="1"/>
  <c r="AP729" i="3" s="1"/>
  <c r="BB764" i="2"/>
  <c r="BC764" i="2" s="1"/>
  <c r="AP730" i="3" s="1"/>
  <c r="BB765" i="2"/>
  <c r="BC765" i="2" s="1"/>
  <c r="AP731" i="3" s="1"/>
  <c r="BB766" i="2"/>
  <c r="BC766" i="2" s="1"/>
  <c r="AP732" i="3" s="1"/>
  <c r="BB767" i="2"/>
  <c r="BC767" i="2" s="1"/>
  <c r="AP733" i="3" s="1"/>
  <c r="BB768" i="2"/>
  <c r="BC768" i="2" s="1"/>
  <c r="AP734" i="3" s="1"/>
  <c r="BB769" i="2"/>
  <c r="BC769" i="2" s="1"/>
  <c r="AP735" i="3" s="1"/>
  <c r="BB770" i="2"/>
  <c r="BC770" i="2" s="1"/>
  <c r="AP736" i="3" s="1"/>
  <c r="BB771" i="2"/>
  <c r="BC771" i="2" s="1"/>
  <c r="AP737" i="3" s="1"/>
  <c r="BB772" i="2"/>
  <c r="BC772" i="2" s="1"/>
  <c r="AP738" i="3" s="1"/>
  <c r="BB773" i="2"/>
  <c r="BC773" i="2" s="1"/>
  <c r="AP739" i="3" s="1"/>
  <c r="BB774" i="2"/>
  <c r="BC774" i="2" s="1"/>
  <c r="AP740" i="3" s="1"/>
  <c r="BB775" i="2"/>
  <c r="BC775" i="2" s="1"/>
  <c r="BB776" i="2"/>
  <c r="BC776" i="2" s="1"/>
  <c r="AP741" i="3" s="1"/>
  <c r="BB777" i="2"/>
  <c r="BC777" i="2" s="1"/>
  <c r="AP742" i="3" s="1"/>
  <c r="BB778" i="2"/>
  <c r="BC778" i="2" s="1"/>
  <c r="AP743" i="3" s="1"/>
  <c r="BB779" i="2"/>
  <c r="BC779" i="2" s="1"/>
  <c r="AP744" i="3" s="1"/>
  <c r="BB780" i="2"/>
  <c r="BC780" i="2" s="1"/>
  <c r="AP745" i="3" s="1"/>
  <c r="BB781" i="2"/>
  <c r="BC781" i="2" s="1"/>
  <c r="AP746" i="3" s="1"/>
  <c r="BB782" i="2"/>
  <c r="BC782" i="2" s="1"/>
  <c r="AP747" i="3" s="1"/>
  <c r="BB783" i="2"/>
  <c r="BC783" i="2" s="1"/>
  <c r="AP748" i="3" s="1"/>
  <c r="BB784" i="2"/>
  <c r="BC784" i="2" s="1"/>
  <c r="AP749" i="3" s="1"/>
  <c r="BB785" i="2"/>
  <c r="BC785" i="2" s="1"/>
  <c r="AP750" i="3" s="1"/>
  <c r="BB786" i="2"/>
  <c r="BC786" i="2" s="1"/>
  <c r="AP751" i="3" s="1"/>
  <c r="BB787" i="2"/>
  <c r="BC787" i="2" s="1"/>
  <c r="AP752" i="3" s="1"/>
  <c r="BB788" i="2"/>
  <c r="BC788" i="2" s="1"/>
  <c r="AP753" i="3" s="1"/>
  <c r="BB789" i="2"/>
  <c r="BC789" i="2" s="1"/>
  <c r="AP754" i="3" s="1"/>
  <c r="BB790" i="2"/>
  <c r="BC790" i="2" s="1"/>
  <c r="AP755" i="3" s="1"/>
  <c r="BB791" i="2"/>
  <c r="BC791" i="2" s="1"/>
  <c r="AP756" i="3" s="1"/>
  <c r="BB792" i="2"/>
  <c r="BC792" i="2" s="1"/>
  <c r="AP757" i="3" s="1"/>
  <c r="BB793" i="2"/>
  <c r="BC793" i="2" s="1"/>
  <c r="AP758" i="3" s="1"/>
  <c r="BB794" i="2"/>
  <c r="BC794" i="2" s="1"/>
  <c r="AP759" i="3" s="1"/>
  <c r="BB795" i="2"/>
  <c r="BC795" i="2" s="1"/>
  <c r="AP760" i="3" s="1"/>
  <c r="BB796" i="2"/>
  <c r="BC796" i="2" s="1"/>
  <c r="AP761" i="3" s="1"/>
  <c r="BB797" i="2"/>
  <c r="BC797" i="2" s="1"/>
  <c r="AP762" i="3" s="1"/>
  <c r="BB798" i="2"/>
  <c r="BC798" i="2" s="1"/>
  <c r="AP763" i="3" s="1"/>
  <c r="BB799" i="2"/>
  <c r="BC799" i="2" s="1"/>
  <c r="AP764" i="3" s="1"/>
  <c r="BB800" i="2"/>
  <c r="BC800" i="2" s="1"/>
  <c r="AP765" i="3" s="1"/>
  <c r="BB801" i="2"/>
  <c r="BC801" i="2" s="1"/>
  <c r="AP766" i="3" s="1"/>
  <c r="BB802" i="2"/>
  <c r="BC802" i="2" s="1"/>
  <c r="AP767" i="3" s="1"/>
  <c r="BB803" i="2"/>
  <c r="BC803" i="2" s="1"/>
  <c r="AP768" i="3" s="1"/>
  <c r="BB804" i="2"/>
  <c r="BC804" i="2" s="1"/>
  <c r="AP769" i="3" s="1"/>
  <c r="BB805" i="2"/>
  <c r="BC805" i="2" s="1"/>
  <c r="AP770" i="3" s="1"/>
  <c r="BB806" i="2"/>
  <c r="BC806" i="2" s="1"/>
  <c r="AP771" i="3" s="1"/>
  <c r="BB807" i="2"/>
  <c r="BC807" i="2" s="1"/>
  <c r="AP772" i="3" s="1"/>
  <c r="BB808" i="2"/>
  <c r="BC808" i="2" s="1"/>
  <c r="AP773" i="3" s="1"/>
  <c r="BB809" i="2"/>
  <c r="BC809" i="2" s="1"/>
  <c r="AP774" i="3" s="1"/>
  <c r="BB810" i="2"/>
  <c r="BC810" i="2" s="1"/>
  <c r="AP775" i="3" s="1"/>
  <c r="BB811" i="2"/>
  <c r="BC811" i="2" s="1"/>
  <c r="AP776" i="3" s="1"/>
  <c r="BB812" i="2"/>
  <c r="BC812" i="2" s="1"/>
  <c r="AP777" i="3" s="1"/>
  <c r="BB813" i="2"/>
  <c r="BC813" i="2" s="1"/>
  <c r="AP778" i="3" s="1"/>
  <c r="BB814" i="2"/>
  <c r="BC814" i="2" s="1"/>
  <c r="AP779" i="3" s="1"/>
  <c r="BB815" i="2"/>
  <c r="BC815" i="2" s="1"/>
  <c r="AP780" i="3" s="1"/>
  <c r="BB816" i="2"/>
  <c r="BC816" i="2" s="1"/>
  <c r="AP781" i="3" s="1"/>
  <c r="BB817" i="2"/>
  <c r="BC817" i="2" s="1"/>
  <c r="AP782" i="3" s="1"/>
  <c r="BB818" i="2"/>
  <c r="BC818" i="2" s="1"/>
  <c r="AP783" i="3" s="1"/>
  <c r="BB819" i="2"/>
  <c r="BC819" i="2" s="1"/>
  <c r="AP784" i="3" s="1"/>
  <c r="BB820" i="2"/>
  <c r="BC820" i="2" s="1"/>
  <c r="AP785" i="3" s="1"/>
  <c r="BB821" i="2"/>
  <c r="BC821" i="2" s="1"/>
  <c r="BB822" i="2"/>
  <c r="BC822" i="2" s="1"/>
  <c r="BB823" i="2"/>
  <c r="BC823" i="2" s="1"/>
  <c r="BB824" i="2"/>
  <c r="BC824" i="2" s="1"/>
  <c r="BB825" i="2"/>
  <c r="BC825" i="2" s="1"/>
  <c r="BB826" i="2"/>
  <c r="BC826" i="2" s="1"/>
  <c r="BB827" i="2"/>
  <c r="BC827" i="2" s="1"/>
  <c r="BB828" i="2"/>
  <c r="BC828" i="2" s="1"/>
  <c r="BB829" i="2"/>
  <c r="BC829" i="2" s="1"/>
  <c r="BB830" i="2"/>
  <c r="BC830" i="2" s="1"/>
  <c r="BB831" i="2"/>
  <c r="BC831" i="2" s="1"/>
  <c r="BB832" i="2"/>
  <c r="BC832" i="2" s="1"/>
  <c r="BB833" i="2"/>
  <c r="BC833" i="2" s="1"/>
  <c r="BB834" i="2"/>
  <c r="BC834" i="2" s="1"/>
  <c r="BB835" i="2"/>
  <c r="BC835" i="2" s="1"/>
  <c r="BB836" i="2"/>
  <c r="BC836" i="2" s="1"/>
  <c r="BB837" i="2"/>
  <c r="BC837" i="2" s="1"/>
  <c r="BB838" i="2"/>
  <c r="BC838" i="2" s="1"/>
  <c r="BB839" i="2"/>
  <c r="BC839" i="2" s="1"/>
  <c r="BB840" i="2"/>
  <c r="BC840" i="2" s="1"/>
  <c r="BB841" i="2"/>
  <c r="BC841" i="2" s="1"/>
  <c r="BB842" i="2"/>
  <c r="BC842" i="2" s="1"/>
  <c r="BB843" i="2"/>
  <c r="BC843" i="2" s="1"/>
  <c r="BB844" i="2"/>
  <c r="BC844" i="2" s="1"/>
  <c r="BB845" i="2"/>
  <c r="BC845" i="2" s="1"/>
  <c r="BB846" i="2"/>
  <c r="BC846" i="2" s="1"/>
  <c r="BB847" i="2"/>
  <c r="BC847" i="2" s="1"/>
  <c r="BB848" i="2"/>
  <c r="BC848" i="2" s="1"/>
  <c r="BB849" i="2"/>
  <c r="BC849" i="2" s="1"/>
  <c r="BB850" i="2"/>
  <c r="BC850" i="2" s="1"/>
  <c r="BB851" i="2"/>
  <c r="BC851" i="2" s="1"/>
  <c r="BB852" i="2"/>
  <c r="BC852" i="2" s="1"/>
  <c r="BB853" i="2"/>
  <c r="BC853" i="2" s="1"/>
  <c r="BB854" i="2"/>
  <c r="BC854" i="2" s="1"/>
  <c r="BB855" i="2"/>
  <c r="BC855" i="2" s="1"/>
  <c r="BB856" i="2"/>
  <c r="BC856" i="2" s="1"/>
  <c r="BB857" i="2"/>
  <c r="BC857" i="2" s="1"/>
  <c r="BB858" i="2"/>
  <c r="BC858" i="2" s="1"/>
  <c r="BB859" i="2"/>
  <c r="BC859" i="2" s="1"/>
  <c r="BB860" i="2"/>
  <c r="BC860" i="2" s="1"/>
  <c r="BB861" i="2"/>
  <c r="BB862" i="2"/>
  <c r="BC862" i="2" s="1"/>
  <c r="BB863" i="2"/>
  <c r="BC863" i="2" s="1"/>
  <c r="BB864" i="2"/>
  <c r="BC864" i="2" s="1"/>
  <c r="BB865" i="2"/>
  <c r="BC865" i="2" s="1"/>
  <c r="BB866" i="2"/>
  <c r="BC866" i="2" s="1"/>
  <c r="BB867" i="2"/>
  <c r="BC867" i="2" s="1"/>
  <c r="BB868" i="2"/>
  <c r="BC868" i="2" s="1"/>
  <c r="BB869" i="2"/>
  <c r="BC869" i="2" s="1"/>
  <c r="BB870" i="2"/>
  <c r="BC870" i="2" s="1"/>
  <c r="BB871" i="2"/>
  <c r="BC871" i="2" s="1"/>
  <c r="BB872" i="2"/>
  <c r="BC872" i="2" s="1"/>
  <c r="BB873" i="2"/>
  <c r="BC873" i="2" s="1"/>
  <c r="BB874" i="2"/>
  <c r="BC874" i="2" s="1"/>
  <c r="BB875" i="2"/>
  <c r="BC875" i="2" s="1"/>
  <c r="BB876" i="2"/>
  <c r="BC876" i="2" s="1"/>
  <c r="BB877" i="2"/>
  <c r="BC877" i="2" s="1"/>
  <c r="BB878" i="2"/>
  <c r="BC878" i="2" s="1"/>
  <c r="BB879" i="2"/>
  <c r="BC879" i="2" s="1"/>
  <c r="BB880" i="2"/>
  <c r="BB881" i="2"/>
  <c r="BC881" i="2" s="1"/>
  <c r="BB882" i="2"/>
  <c r="BC882" i="2" s="1"/>
  <c r="BB883" i="2"/>
  <c r="BC883" i="2" s="1"/>
  <c r="BB884" i="2"/>
  <c r="BC884" i="2" s="1"/>
  <c r="BB885" i="2"/>
  <c r="BC885" i="2" s="1"/>
  <c r="BB886" i="2"/>
  <c r="BC886" i="2" s="1"/>
  <c r="BB887" i="2"/>
  <c r="BC887" i="2" s="1"/>
  <c r="BB888" i="2"/>
  <c r="BC888" i="2" s="1"/>
  <c r="BB889" i="2"/>
  <c r="BC889" i="2" s="1"/>
  <c r="BB890" i="2"/>
  <c r="BC890" i="2" s="1"/>
  <c r="BB891" i="2"/>
  <c r="BC891" i="2" s="1"/>
  <c r="BB892" i="2"/>
  <c r="BC892" i="2" s="1"/>
  <c r="BB893" i="2"/>
  <c r="BC893" i="2" s="1"/>
  <c r="BB894" i="2"/>
  <c r="BC894" i="2" s="1"/>
  <c r="BB895" i="2"/>
  <c r="BC895" i="2" s="1"/>
  <c r="BB896" i="2"/>
  <c r="BC896" i="2" s="1"/>
  <c r="BB897" i="2"/>
  <c r="BC897" i="2" s="1"/>
  <c r="BB898" i="2"/>
  <c r="BC898" i="2" s="1"/>
  <c r="BB899" i="2"/>
  <c r="BC899" i="2" s="1"/>
  <c r="BB2" i="2"/>
  <c r="BC2" i="2" s="1"/>
  <c r="AP2" i="3" s="1"/>
  <c r="BC109" i="2"/>
  <c r="BC304" i="2"/>
  <c r="AP295" i="3" s="1"/>
  <c r="BC573" i="2"/>
  <c r="AP550" i="3" s="1"/>
  <c r="BC861" i="2"/>
  <c r="BC880" i="2"/>
  <c r="AZ3" i="2"/>
  <c r="BA3" i="2" s="1"/>
  <c r="AO3" i="3" s="1"/>
  <c r="AZ4" i="2"/>
  <c r="BA4" i="2" s="1"/>
  <c r="AO4" i="3" s="1"/>
  <c r="AZ5" i="2"/>
  <c r="BA5" i="2" s="1"/>
  <c r="AO5" i="3" s="1"/>
  <c r="AZ6" i="2"/>
  <c r="BA6" i="2" s="1"/>
  <c r="AO6" i="3" s="1"/>
  <c r="AZ7" i="2"/>
  <c r="BA7" i="2" s="1"/>
  <c r="AO7" i="3" s="1"/>
  <c r="AZ8" i="2"/>
  <c r="BA8" i="2" s="1"/>
  <c r="AO8" i="3" s="1"/>
  <c r="AZ9" i="2"/>
  <c r="BA9" i="2" s="1"/>
  <c r="AO9" i="3" s="1"/>
  <c r="AZ10" i="2"/>
  <c r="BA10" i="2" s="1"/>
  <c r="AO10" i="3" s="1"/>
  <c r="AZ11" i="2"/>
  <c r="BA11" i="2" s="1"/>
  <c r="AO11" i="3" s="1"/>
  <c r="AZ12" i="2"/>
  <c r="BA12" i="2" s="1"/>
  <c r="AO12" i="3" s="1"/>
  <c r="AZ13" i="2"/>
  <c r="BA13" i="2" s="1"/>
  <c r="AO13" i="3" s="1"/>
  <c r="AZ14" i="2"/>
  <c r="BA14" i="2" s="1"/>
  <c r="AO14" i="3" s="1"/>
  <c r="AZ15" i="2"/>
  <c r="BA15" i="2" s="1"/>
  <c r="AO15" i="3" s="1"/>
  <c r="AZ16" i="2"/>
  <c r="BA16" i="2" s="1"/>
  <c r="AO16" i="3" s="1"/>
  <c r="AZ17" i="2"/>
  <c r="BA17" i="2" s="1"/>
  <c r="AO17" i="3" s="1"/>
  <c r="AZ18" i="2"/>
  <c r="BA18" i="2" s="1"/>
  <c r="AO18" i="3" s="1"/>
  <c r="AZ19" i="2"/>
  <c r="BA19" i="2" s="1"/>
  <c r="AO19" i="3" s="1"/>
  <c r="AZ20" i="2"/>
  <c r="BA20" i="2" s="1"/>
  <c r="AO20" i="3" s="1"/>
  <c r="AZ21" i="2"/>
  <c r="BA21" i="2" s="1"/>
  <c r="AO21" i="3" s="1"/>
  <c r="AZ22" i="2"/>
  <c r="BA22" i="2" s="1"/>
  <c r="AO22" i="3" s="1"/>
  <c r="AZ23" i="2"/>
  <c r="BA23" i="2" s="1"/>
  <c r="AO23" i="3" s="1"/>
  <c r="AZ24" i="2"/>
  <c r="BA24" i="2" s="1"/>
  <c r="AO24" i="3" s="1"/>
  <c r="AZ25" i="2"/>
  <c r="BA25" i="2" s="1"/>
  <c r="AO25" i="3" s="1"/>
  <c r="AZ26" i="2"/>
  <c r="BA26" i="2" s="1"/>
  <c r="AO26" i="3" s="1"/>
  <c r="AZ27" i="2"/>
  <c r="BA27" i="2" s="1"/>
  <c r="AO27" i="3" s="1"/>
  <c r="AZ28" i="2"/>
  <c r="BA28" i="2" s="1"/>
  <c r="AO28" i="3" s="1"/>
  <c r="AZ29" i="2"/>
  <c r="BA29" i="2" s="1"/>
  <c r="AO29" i="3" s="1"/>
  <c r="AZ30" i="2"/>
  <c r="BA30" i="2" s="1"/>
  <c r="AO30" i="3" s="1"/>
  <c r="AZ31" i="2"/>
  <c r="BA31" i="2" s="1"/>
  <c r="AO31" i="3" s="1"/>
  <c r="AZ32" i="2"/>
  <c r="BA32" i="2" s="1"/>
  <c r="AO32" i="3" s="1"/>
  <c r="AZ33" i="2"/>
  <c r="BA33" i="2" s="1"/>
  <c r="AO33" i="3" s="1"/>
  <c r="AZ34" i="2"/>
  <c r="BA34" i="2" s="1"/>
  <c r="AO34" i="3" s="1"/>
  <c r="AZ35" i="2"/>
  <c r="BA35" i="2" s="1"/>
  <c r="AO35" i="3" s="1"/>
  <c r="AZ36" i="2"/>
  <c r="BA36" i="2" s="1"/>
  <c r="AZ37" i="2"/>
  <c r="BA37" i="2" s="1"/>
  <c r="AO36" i="3" s="1"/>
  <c r="AZ38" i="2"/>
  <c r="BA38" i="2" s="1"/>
  <c r="AO37" i="3" s="1"/>
  <c r="AZ39" i="2"/>
  <c r="BA39" i="2" s="1"/>
  <c r="AO38" i="3" s="1"/>
  <c r="AZ40" i="2"/>
  <c r="BA40" i="2" s="1"/>
  <c r="AO39" i="3" s="1"/>
  <c r="AZ41" i="2"/>
  <c r="BA41" i="2" s="1"/>
  <c r="AO40" i="3" s="1"/>
  <c r="AZ42" i="2"/>
  <c r="BA42" i="2" s="1"/>
  <c r="AO41" i="3" s="1"/>
  <c r="AZ43" i="2"/>
  <c r="BA43" i="2" s="1"/>
  <c r="AO42" i="3" s="1"/>
  <c r="AZ44" i="2"/>
  <c r="BA44" i="2" s="1"/>
  <c r="AO43" i="3" s="1"/>
  <c r="AZ45" i="2"/>
  <c r="BA45" i="2" s="1"/>
  <c r="AO44" i="3" s="1"/>
  <c r="AZ46" i="2"/>
  <c r="BA46" i="2" s="1"/>
  <c r="AZ47" i="2"/>
  <c r="BA47" i="2" s="1"/>
  <c r="AO46" i="3" s="1"/>
  <c r="AZ48" i="2"/>
  <c r="BA48" i="2" s="1"/>
  <c r="AO47" i="3" s="1"/>
  <c r="AZ49" i="2"/>
  <c r="BA49" i="2" s="1"/>
  <c r="AO48" i="3" s="1"/>
  <c r="AZ50" i="2"/>
  <c r="BA50" i="2" s="1"/>
  <c r="AZ51" i="2"/>
  <c r="BA51" i="2" s="1"/>
  <c r="AO49" i="3" s="1"/>
  <c r="AZ52" i="2"/>
  <c r="BA52" i="2" s="1"/>
  <c r="AO50" i="3" s="1"/>
  <c r="AZ53" i="2"/>
  <c r="BA53" i="2" s="1"/>
  <c r="AO51" i="3" s="1"/>
  <c r="AZ54" i="2"/>
  <c r="BA54" i="2" s="1"/>
  <c r="AO52" i="3" s="1"/>
  <c r="AZ55" i="2"/>
  <c r="BA55" i="2" s="1"/>
  <c r="AO53" i="3" s="1"/>
  <c r="AZ56" i="2"/>
  <c r="BA56" i="2" s="1"/>
  <c r="AO54" i="3" s="1"/>
  <c r="AZ57" i="2"/>
  <c r="BA57" i="2" s="1"/>
  <c r="AO55" i="3" s="1"/>
  <c r="AZ58" i="2"/>
  <c r="BA58" i="2" s="1"/>
  <c r="AO56" i="3" s="1"/>
  <c r="AZ59" i="2"/>
  <c r="BA59" i="2" s="1"/>
  <c r="AO57" i="3" s="1"/>
  <c r="AZ60" i="2"/>
  <c r="BA60" i="2" s="1"/>
  <c r="AO58" i="3" s="1"/>
  <c r="AZ61" i="2"/>
  <c r="BA61" i="2" s="1"/>
  <c r="AO59" i="3" s="1"/>
  <c r="AZ62" i="2"/>
  <c r="BA62" i="2" s="1"/>
  <c r="AO60" i="3" s="1"/>
  <c r="AZ63" i="2"/>
  <c r="BA63" i="2" s="1"/>
  <c r="AO61" i="3" s="1"/>
  <c r="AZ64" i="2"/>
  <c r="BA64" i="2" s="1"/>
  <c r="AO62" i="3" s="1"/>
  <c r="AZ65" i="2"/>
  <c r="BA65" i="2" s="1"/>
  <c r="AO63" i="3" s="1"/>
  <c r="AZ66" i="2"/>
  <c r="BA66" i="2" s="1"/>
  <c r="AO64" i="3" s="1"/>
  <c r="AZ67" i="2"/>
  <c r="BA67" i="2" s="1"/>
  <c r="AO65" i="3" s="1"/>
  <c r="AZ68" i="2"/>
  <c r="BA68" i="2" s="1"/>
  <c r="AO66" i="3" s="1"/>
  <c r="AZ69" i="2"/>
  <c r="BA69" i="2" s="1"/>
  <c r="AO67" i="3" s="1"/>
  <c r="AZ70" i="2"/>
  <c r="BA70" i="2" s="1"/>
  <c r="AO68" i="3" s="1"/>
  <c r="AZ71" i="2"/>
  <c r="BA71" i="2" s="1"/>
  <c r="AO69" i="3" s="1"/>
  <c r="AZ72" i="2"/>
  <c r="BA72" i="2" s="1"/>
  <c r="AO70" i="3" s="1"/>
  <c r="AZ73" i="2"/>
  <c r="BA73" i="2" s="1"/>
  <c r="AO71" i="3" s="1"/>
  <c r="AZ74" i="2"/>
  <c r="BA74" i="2" s="1"/>
  <c r="AO72" i="3" s="1"/>
  <c r="AZ75" i="2"/>
  <c r="BA75" i="2" s="1"/>
  <c r="AO73" i="3" s="1"/>
  <c r="AZ76" i="2"/>
  <c r="BA76" i="2" s="1"/>
  <c r="AO74" i="3" s="1"/>
  <c r="AZ77" i="2"/>
  <c r="BA77" i="2" s="1"/>
  <c r="AO75" i="3" s="1"/>
  <c r="AZ78" i="2"/>
  <c r="BA78" i="2" s="1"/>
  <c r="AO76" i="3" s="1"/>
  <c r="AZ79" i="2"/>
  <c r="BA79" i="2" s="1"/>
  <c r="AO77" i="3" s="1"/>
  <c r="AZ80" i="2"/>
  <c r="BA80" i="2" s="1"/>
  <c r="AO78" i="3" s="1"/>
  <c r="AZ81" i="2"/>
  <c r="BA81" i="2" s="1"/>
  <c r="AO79" i="3" s="1"/>
  <c r="AZ82" i="2"/>
  <c r="BA82" i="2" s="1"/>
  <c r="AO80" i="3" s="1"/>
  <c r="AZ83" i="2"/>
  <c r="BA83" i="2" s="1"/>
  <c r="AO81" i="3" s="1"/>
  <c r="AZ84" i="2"/>
  <c r="BA84" i="2" s="1"/>
  <c r="AO82" i="3" s="1"/>
  <c r="AZ85" i="2"/>
  <c r="BA85" i="2" s="1"/>
  <c r="AO83" i="3" s="1"/>
  <c r="AZ86" i="2"/>
  <c r="BA86" i="2" s="1"/>
  <c r="AO84" i="3" s="1"/>
  <c r="AZ87" i="2"/>
  <c r="BA87" i="2" s="1"/>
  <c r="AO85" i="3" s="1"/>
  <c r="AZ88" i="2"/>
  <c r="BA88" i="2" s="1"/>
  <c r="AO86" i="3" s="1"/>
  <c r="AZ89" i="2"/>
  <c r="BA89" i="2" s="1"/>
  <c r="AO87" i="3" s="1"/>
  <c r="AZ90" i="2"/>
  <c r="BA90" i="2" s="1"/>
  <c r="AZ91" i="2"/>
  <c r="BA91" i="2" s="1"/>
  <c r="AO88" i="3" s="1"/>
  <c r="AZ92" i="2"/>
  <c r="BA92" i="2" s="1"/>
  <c r="AO89" i="3" s="1"/>
  <c r="AZ93" i="2"/>
  <c r="BA93" i="2" s="1"/>
  <c r="AO90" i="3" s="1"/>
  <c r="AZ94" i="2"/>
  <c r="BA94" i="2" s="1"/>
  <c r="AO91" i="3" s="1"/>
  <c r="AZ95" i="2"/>
  <c r="BA95" i="2" s="1"/>
  <c r="AO92" i="3" s="1"/>
  <c r="AZ96" i="2"/>
  <c r="BA96" i="2" s="1"/>
  <c r="AO93" i="3" s="1"/>
  <c r="AZ97" i="2"/>
  <c r="BA97" i="2" s="1"/>
  <c r="AO94" i="3" s="1"/>
  <c r="AZ98" i="2"/>
  <c r="BA98" i="2" s="1"/>
  <c r="AO95" i="3" s="1"/>
  <c r="AZ99" i="2"/>
  <c r="BA99" i="2" s="1"/>
  <c r="AO96" i="3" s="1"/>
  <c r="AZ100" i="2"/>
  <c r="BA100" i="2" s="1"/>
  <c r="AO97" i="3" s="1"/>
  <c r="AZ101" i="2"/>
  <c r="BA101" i="2" s="1"/>
  <c r="AO98" i="3" s="1"/>
  <c r="AZ102" i="2"/>
  <c r="BA102" i="2" s="1"/>
  <c r="AO99" i="3" s="1"/>
  <c r="AZ103" i="2"/>
  <c r="BA103" i="2" s="1"/>
  <c r="AO100" i="3" s="1"/>
  <c r="AZ104" i="2"/>
  <c r="BA104" i="2" s="1"/>
  <c r="AO101" i="3" s="1"/>
  <c r="AZ105" i="2"/>
  <c r="BA105" i="2" s="1"/>
  <c r="AO102" i="3" s="1"/>
  <c r="AZ106" i="2"/>
  <c r="BA106" i="2" s="1"/>
  <c r="AO103" i="3" s="1"/>
  <c r="AZ107" i="2"/>
  <c r="BA107" i="2" s="1"/>
  <c r="AO104" i="3" s="1"/>
  <c r="AZ108" i="2"/>
  <c r="BA108" i="2" s="1"/>
  <c r="AO105" i="3" s="1"/>
  <c r="AZ109" i="2"/>
  <c r="BA109" i="2" s="1"/>
  <c r="AZ110" i="2"/>
  <c r="BA110" i="2" s="1"/>
  <c r="AO106" i="3" s="1"/>
  <c r="AZ111" i="2"/>
  <c r="BA111" i="2" s="1"/>
  <c r="AO107" i="3" s="1"/>
  <c r="AZ112" i="2"/>
  <c r="BA112" i="2" s="1"/>
  <c r="AO108" i="3" s="1"/>
  <c r="AZ113" i="2"/>
  <c r="BA113" i="2" s="1"/>
  <c r="AO109" i="3" s="1"/>
  <c r="AZ114" i="2"/>
  <c r="BA114" i="2" s="1"/>
  <c r="AO110" i="3" s="1"/>
  <c r="AZ115" i="2"/>
  <c r="BA115" i="2" s="1"/>
  <c r="AO111" i="3" s="1"/>
  <c r="AZ116" i="2"/>
  <c r="BA116" i="2" s="1"/>
  <c r="AO112" i="3" s="1"/>
  <c r="AZ117" i="2"/>
  <c r="BA117" i="2" s="1"/>
  <c r="AO113" i="3" s="1"/>
  <c r="AZ118" i="2"/>
  <c r="BA118" i="2" s="1"/>
  <c r="AO114" i="3" s="1"/>
  <c r="AZ119" i="2"/>
  <c r="BA119" i="2" s="1"/>
  <c r="AO115" i="3" s="1"/>
  <c r="AZ120" i="2"/>
  <c r="BA120" i="2" s="1"/>
  <c r="AO116" i="3" s="1"/>
  <c r="AZ121" i="2"/>
  <c r="BA121" i="2" s="1"/>
  <c r="AO117" i="3" s="1"/>
  <c r="AZ122" i="2"/>
  <c r="BA122" i="2" s="1"/>
  <c r="AO118" i="3" s="1"/>
  <c r="AZ123" i="2"/>
  <c r="BA123" i="2" s="1"/>
  <c r="AO119" i="3" s="1"/>
  <c r="AZ124" i="2"/>
  <c r="BA124" i="2" s="1"/>
  <c r="AO120" i="3" s="1"/>
  <c r="AZ125" i="2"/>
  <c r="BA125" i="2" s="1"/>
  <c r="AO121" i="3" s="1"/>
  <c r="AZ126" i="2"/>
  <c r="BA126" i="2" s="1"/>
  <c r="AO122" i="3" s="1"/>
  <c r="AZ127" i="2"/>
  <c r="BA127" i="2" s="1"/>
  <c r="AO123" i="3" s="1"/>
  <c r="AZ128" i="2"/>
  <c r="BA128" i="2" s="1"/>
  <c r="AO124" i="3" s="1"/>
  <c r="AZ129" i="2"/>
  <c r="BA129" i="2" s="1"/>
  <c r="AO125" i="3" s="1"/>
  <c r="AZ130" i="2"/>
  <c r="BA130" i="2" s="1"/>
  <c r="AO126" i="3" s="1"/>
  <c r="AZ131" i="2"/>
  <c r="BA131" i="2" s="1"/>
  <c r="AO127" i="3" s="1"/>
  <c r="AZ132" i="2"/>
  <c r="BA132" i="2" s="1"/>
  <c r="AO128" i="3" s="1"/>
  <c r="AZ133" i="2"/>
  <c r="BA133" i="2" s="1"/>
  <c r="AZ134" i="2"/>
  <c r="BA134" i="2" s="1"/>
  <c r="AO129" i="3" s="1"/>
  <c r="AZ135" i="2"/>
  <c r="BA135" i="2" s="1"/>
  <c r="AO130" i="3" s="1"/>
  <c r="AZ136" i="2"/>
  <c r="BA136" i="2" s="1"/>
  <c r="AO131" i="3" s="1"/>
  <c r="AZ137" i="2"/>
  <c r="BA137" i="2" s="1"/>
  <c r="AO132" i="3" s="1"/>
  <c r="AZ138" i="2"/>
  <c r="BA138" i="2" s="1"/>
  <c r="AO133" i="3" s="1"/>
  <c r="AZ139" i="2"/>
  <c r="BA139" i="2" s="1"/>
  <c r="AO134" i="3" s="1"/>
  <c r="AZ140" i="2"/>
  <c r="BA140" i="2" s="1"/>
  <c r="AO135" i="3" s="1"/>
  <c r="AZ141" i="2"/>
  <c r="BA141" i="2" s="1"/>
  <c r="AO136" i="3" s="1"/>
  <c r="AZ142" i="2"/>
  <c r="BA142" i="2" s="1"/>
  <c r="AO137" i="3" s="1"/>
  <c r="AZ143" i="2"/>
  <c r="BA143" i="2" s="1"/>
  <c r="AO138" i="3" s="1"/>
  <c r="AZ144" i="2"/>
  <c r="BA144" i="2" s="1"/>
  <c r="AO139" i="3" s="1"/>
  <c r="AZ145" i="2"/>
  <c r="BA145" i="2" s="1"/>
  <c r="AO140" i="3" s="1"/>
  <c r="AZ146" i="2"/>
  <c r="BA146" i="2" s="1"/>
  <c r="AO141" i="3" s="1"/>
  <c r="AZ147" i="2"/>
  <c r="BA147" i="2" s="1"/>
  <c r="AO142" i="3" s="1"/>
  <c r="AZ148" i="2"/>
  <c r="BA148" i="2" s="1"/>
  <c r="AO143" i="3" s="1"/>
  <c r="AZ149" i="2"/>
  <c r="BA149" i="2" s="1"/>
  <c r="AO144" i="3" s="1"/>
  <c r="AZ150" i="2"/>
  <c r="BA150" i="2" s="1"/>
  <c r="AO145" i="3" s="1"/>
  <c r="AZ151" i="2"/>
  <c r="BA151" i="2" s="1"/>
  <c r="AO146" i="3" s="1"/>
  <c r="AZ152" i="2"/>
  <c r="BA152" i="2" s="1"/>
  <c r="AZ153" i="2"/>
  <c r="BA153" i="2" s="1"/>
  <c r="AO147" i="3" s="1"/>
  <c r="AZ154" i="2"/>
  <c r="BA154" i="2" s="1"/>
  <c r="AO148" i="3" s="1"/>
  <c r="AZ155" i="2"/>
  <c r="BA155" i="2" s="1"/>
  <c r="AO149" i="3" s="1"/>
  <c r="AZ156" i="2"/>
  <c r="BA156" i="2" s="1"/>
  <c r="AO150" i="3" s="1"/>
  <c r="AZ157" i="2"/>
  <c r="BA157" i="2" s="1"/>
  <c r="AO151" i="3" s="1"/>
  <c r="AZ158" i="2"/>
  <c r="BA158" i="2" s="1"/>
  <c r="AO152" i="3" s="1"/>
  <c r="AZ159" i="2"/>
  <c r="BA159" i="2" s="1"/>
  <c r="AO153" i="3" s="1"/>
  <c r="AZ160" i="2"/>
  <c r="BA160" i="2" s="1"/>
  <c r="AO154" i="3" s="1"/>
  <c r="AZ161" i="2"/>
  <c r="BA161" i="2" s="1"/>
  <c r="AO155" i="3" s="1"/>
  <c r="AZ162" i="2"/>
  <c r="BA162" i="2" s="1"/>
  <c r="AO156" i="3" s="1"/>
  <c r="AZ163" i="2"/>
  <c r="BA163" i="2" s="1"/>
  <c r="AO157" i="3" s="1"/>
  <c r="AZ164" i="2"/>
  <c r="BA164" i="2" s="1"/>
  <c r="AO158" i="3" s="1"/>
  <c r="AZ165" i="2"/>
  <c r="BA165" i="2" s="1"/>
  <c r="AO159" i="3" s="1"/>
  <c r="AZ166" i="2"/>
  <c r="BA166" i="2" s="1"/>
  <c r="AO160" i="3" s="1"/>
  <c r="AZ167" i="2"/>
  <c r="BA167" i="2" s="1"/>
  <c r="AO161" i="3" s="1"/>
  <c r="AZ168" i="2"/>
  <c r="BA168" i="2" s="1"/>
  <c r="AO162" i="3" s="1"/>
  <c r="AZ169" i="2"/>
  <c r="BA169" i="2" s="1"/>
  <c r="AO163" i="3" s="1"/>
  <c r="AZ170" i="2"/>
  <c r="BA170" i="2" s="1"/>
  <c r="AO164" i="3" s="1"/>
  <c r="AZ171" i="2"/>
  <c r="BA171" i="2" s="1"/>
  <c r="AO165" i="3" s="1"/>
  <c r="AZ172" i="2"/>
  <c r="BA172" i="2" s="1"/>
  <c r="AO166" i="3" s="1"/>
  <c r="AZ173" i="2"/>
  <c r="BA173" i="2" s="1"/>
  <c r="AO167" i="3" s="1"/>
  <c r="AZ174" i="2"/>
  <c r="BA174" i="2" s="1"/>
  <c r="AO168" i="3" s="1"/>
  <c r="AZ175" i="2"/>
  <c r="BA175" i="2" s="1"/>
  <c r="AO169" i="3" s="1"/>
  <c r="AZ176" i="2"/>
  <c r="BA176" i="2" s="1"/>
  <c r="AO170" i="3" s="1"/>
  <c r="AZ177" i="2"/>
  <c r="BA177" i="2" s="1"/>
  <c r="AO171" i="3" s="1"/>
  <c r="AZ178" i="2"/>
  <c r="BA178" i="2" s="1"/>
  <c r="AO172" i="3" s="1"/>
  <c r="AZ179" i="2"/>
  <c r="BA179" i="2" s="1"/>
  <c r="AO173" i="3" s="1"/>
  <c r="AZ180" i="2"/>
  <c r="BA180" i="2" s="1"/>
  <c r="AO174" i="3" s="1"/>
  <c r="AZ181" i="2"/>
  <c r="BA181" i="2" s="1"/>
  <c r="AO175" i="3" s="1"/>
  <c r="AZ182" i="2"/>
  <c r="BA182" i="2" s="1"/>
  <c r="AO176" i="3" s="1"/>
  <c r="AZ183" i="2"/>
  <c r="BA183" i="2" s="1"/>
  <c r="AO177" i="3" s="1"/>
  <c r="AZ184" i="2"/>
  <c r="BA184" i="2" s="1"/>
  <c r="AO178" i="3" s="1"/>
  <c r="AZ185" i="2"/>
  <c r="BA185" i="2" s="1"/>
  <c r="AO179" i="3" s="1"/>
  <c r="AZ186" i="2"/>
  <c r="BA186" i="2" s="1"/>
  <c r="AO180" i="3" s="1"/>
  <c r="AZ187" i="2"/>
  <c r="BA187" i="2" s="1"/>
  <c r="AO181" i="3" s="1"/>
  <c r="AZ188" i="2"/>
  <c r="BA188" i="2" s="1"/>
  <c r="AO182" i="3" s="1"/>
  <c r="AZ189" i="2"/>
  <c r="BA189" i="2" s="1"/>
  <c r="AO183" i="3" s="1"/>
  <c r="AZ190" i="2"/>
  <c r="BA190" i="2" s="1"/>
  <c r="AO184" i="3" s="1"/>
  <c r="AZ191" i="2"/>
  <c r="BA191" i="2" s="1"/>
  <c r="AO185" i="3" s="1"/>
  <c r="AZ192" i="2"/>
  <c r="BA192" i="2" s="1"/>
  <c r="AO186" i="3" s="1"/>
  <c r="AZ193" i="2"/>
  <c r="BA193" i="2" s="1"/>
  <c r="AO187" i="3" s="1"/>
  <c r="AZ194" i="2"/>
  <c r="BA194" i="2" s="1"/>
  <c r="AO188" i="3" s="1"/>
  <c r="AZ195" i="2"/>
  <c r="BA195" i="2" s="1"/>
  <c r="AO189" i="3" s="1"/>
  <c r="AZ196" i="2"/>
  <c r="BA196" i="2" s="1"/>
  <c r="AO190" i="3" s="1"/>
  <c r="AZ197" i="2"/>
  <c r="BA197" i="2" s="1"/>
  <c r="AO191" i="3" s="1"/>
  <c r="AZ198" i="2"/>
  <c r="BA198" i="2" s="1"/>
  <c r="AO192" i="3" s="1"/>
  <c r="AZ199" i="2"/>
  <c r="BA199" i="2" s="1"/>
  <c r="AO193" i="3" s="1"/>
  <c r="AZ200" i="2"/>
  <c r="BA200" i="2" s="1"/>
  <c r="AO194" i="3" s="1"/>
  <c r="AZ201" i="2"/>
  <c r="BA201" i="2" s="1"/>
  <c r="AO195" i="3" s="1"/>
  <c r="AZ202" i="2"/>
  <c r="BA202" i="2" s="1"/>
  <c r="AZ203" i="2"/>
  <c r="BA203" i="2" s="1"/>
  <c r="AO197" i="3" s="1"/>
  <c r="AZ204" i="2"/>
  <c r="BA204" i="2" s="1"/>
  <c r="AO198" i="3" s="1"/>
  <c r="AZ205" i="2"/>
  <c r="BA205" i="2" s="1"/>
  <c r="AO199" i="3" s="1"/>
  <c r="AZ206" i="2"/>
  <c r="BA206" i="2" s="1"/>
  <c r="AO200" i="3" s="1"/>
  <c r="AZ207" i="2"/>
  <c r="BA207" i="2" s="1"/>
  <c r="AO201" i="3" s="1"/>
  <c r="AZ208" i="2"/>
  <c r="BA208" i="2" s="1"/>
  <c r="AZ209" i="2"/>
  <c r="BA209" i="2" s="1"/>
  <c r="AO202" i="3" s="1"/>
  <c r="AZ210" i="2"/>
  <c r="BA210" i="2" s="1"/>
  <c r="AO203" i="3" s="1"/>
  <c r="AZ211" i="2"/>
  <c r="BA211" i="2" s="1"/>
  <c r="AO204" i="3" s="1"/>
  <c r="AZ212" i="2"/>
  <c r="BA212" i="2" s="1"/>
  <c r="AO205" i="3" s="1"/>
  <c r="AZ213" i="2"/>
  <c r="BA213" i="2" s="1"/>
  <c r="AO206" i="3" s="1"/>
  <c r="AZ214" i="2"/>
  <c r="BA214" i="2" s="1"/>
  <c r="AO207" i="3" s="1"/>
  <c r="AZ215" i="2"/>
  <c r="BA215" i="2" s="1"/>
  <c r="AO208" i="3" s="1"/>
  <c r="AZ216" i="2"/>
  <c r="BA216" i="2" s="1"/>
  <c r="AO209" i="3" s="1"/>
  <c r="AZ217" i="2"/>
  <c r="BA217" i="2" s="1"/>
  <c r="AO210" i="3" s="1"/>
  <c r="AZ218" i="2"/>
  <c r="BA218" i="2" s="1"/>
  <c r="AO211" i="3" s="1"/>
  <c r="AZ219" i="2"/>
  <c r="BA219" i="2" s="1"/>
  <c r="AO212" i="3" s="1"/>
  <c r="AZ220" i="2"/>
  <c r="BA220" i="2" s="1"/>
  <c r="AO213" i="3" s="1"/>
  <c r="AZ221" i="2"/>
  <c r="BA221" i="2" s="1"/>
  <c r="AO214" i="3" s="1"/>
  <c r="AZ222" i="2"/>
  <c r="BA222" i="2" s="1"/>
  <c r="AO215" i="3" s="1"/>
  <c r="AZ223" i="2"/>
  <c r="BA223" i="2" s="1"/>
  <c r="AO216" i="3" s="1"/>
  <c r="AZ224" i="2"/>
  <c r="BA224" i="2" s="1"/>
  <c r="AO217" i="3" s="1"/>
  <c r="AZ225" i="2"/>
  <c r="BA225" i="2" s="1"/>
  <c r="AO218" i="3" s="1"/>
  <c r="AZ226" i="2"/>
  <c r="BA226" i="2" s="1"/>
  <c r="AO219" i="3" s="1"/>
  <c r="AZ227" i="2"/>
  <c r="BA227" i="2" s="1"/>
  <c r="AO220" i="3" s="1"/>
  <c r="AZ228" i="2"/>
  <c r="BA228" i="2" s="1"/>
  <c r="AO221" i="3" s="1"/>
  <c r="AZ229" i="2"/>
  <c r="BA229" i="2" s="1"/>
  <c r="AO222" i="3" s="1"/>
  <c r="AZ230" i="2"/>
  <c r="BA230" i="2" s="1"/>
  <c r="AO223" i="3" s="1"/>
  <c r="AZ231" i="2"/>
  <c r="BA231" i="2" s="1"/>
  <c r="AO224" i="3" s="1"/>
  <c r="AZ232" i="2"/>
  <c r="BA232" i="2" s="1"/>
  <c r="AO225" i="3" s="1"/>
  <c r="AZ233" i="2"/>
  <c r="BA233" i="2" s="1"/>
  <c r="AO226" i="3" s="1"/>
  <c r="AZ234" i="2"/>
  <c r="BA234" i="2" s="1"/>
  <c r="AO227" i="3" s="1"/>
  <c r="AZ235" i="2"/>
  <c r="BA235" i="2" s="1"/>
  <c r="AO228" i="3" s="1"/>
  <c r="AZ236" i="2"/>
  <c r="BA236" i="2" s="1"/>
  <c r="AZ237" i="2"/>
  <c r="BA237" i="2" s="1"/>
  <c r="AO229" i="3" s="1"/>
  <c r="AZ238" i="2"/>
  <c r="BA238" i="2" s="1"/>
  <c r="AO230" i="3" s="1"/>
  <c r="AZ239" i="2"/>
  <c r="BA239" i="2" s="1"/>
  <c r="AO231" i="3" s="1"/>
  <c r="AZ240" i="2"/>
  <c r="BA240" i="2" s="1"/>
  <c r="AO232" i="3" s="1"/>
  <c r="AZ241" i="2"/>
  <c r="BA241" i="2" s="1"/>
  <c r="AO233" i="3" s="1"/>
  <c r="AZ242" i="2"/>
  <c r="BA242" i="2" s="1"/>
  <c r="AO234" i="3" s="1"/>
  <c r="AZ243" i="2"/>
  <c r="BA243" i="2" s="1"/>
  <c r="AO235" i="3" s="1"/>
  <c r="AZ244" i="2"/>
  <c r="BA244" i="2" s="1"/>
  <c r="AO236" i="3" s="1"/>
  <c r="AZ245" i="2"/>
  <c r="BA245" i="2" s="1"/>
  <c r="AO237" i="3" s="1"/>
  <c r="AZ246" i="2"/>
  <c r="BA246" i="2" s="1"/>
  <c r="AO238" i="3" s="1"/>
  <c r="AZ247" i="2"/>
  <c r="BA247" i="2" s="1"/>
  <c r="AO239" i="3" s="1"/>
  <c r="AZ248" i="2"/>
  <c r="BA248" i="2" s="1"/>
  <c r="AO240" i="3" s="1"/>
  <c r="AZ249" i="2"/>
  <c r="BA249" i="2" s="1"/>
  <c r="AO241" i="3" s="1"/>
  <c r="AZ250" i="2"/>
  <c r="BA250" i="2" s="1"/>
  <c r="AO242" i="3" s="1"/>
  <c r="AZ251" i="2"/>
  <c r="BA251" i="2" s="1"/>
  <c r="AO243" i="3" s="1"/>
  <c r="AZ252" i="2"/>
  <c r="BA252" i="2" s="1"/>
  <c r="AO244" i="3" s="1"/>
  <c r="AZ253" i="2"/>
  <c r="BA253" i="2" s="1"/>
  <c r="AO245" i="3" s="1"/>
  <c r="AZ254" i="2"/>
  <c r="BA254" i="2" s="1"/>
  <c r="AO246" i="3" s="1"/>
  <c r="AZ255" i="2"/>
  <c r="BA255" i="2" s="1"/>
  <c r="AO247" i="3" s="1"/>
  <c r="AZ256" i="2"/>
  <c r="BA256" i="2" s="1"/>
  <c r="AO248" i="3" s="1"/>
  <c r="AZ257" i="2"/>
  <c r="BA257" i="2" s="1"/>
  <c r="AO249" i="3" s="1"/>
  <c r="AZ258" i="2"/>
  <c r="BA258" i="2" s="1"/>
  <c r="AO250" i="3" s="1"/>
  <c r="AZ259" i="2"/>
  <c r="BA259" i="2" s="1"/>
  <c r="AO251" i="3" s="1"/>
  <c r="AZ260" i="2"/>
  <c r="BA260" i="2" s="1"/>
  <c r="AO252" i="3" s="1"/>
  <c r="AZ261" i="2"/>
  <c r="BA261" i="2" s="1"/>
  <c r="AO253" i="3" s="1"/>
  <c r="AZ262" i="2"/>
  <c r="BA262" i="2" s="1"/>
  <c r="AO254" i="3" s="1"/>
  <c r="AZ263" i="2"/>
  <c r="BA263" i="2" s="1"/>
  <c r="AO255" i="3" s="1"/>
  <c r="AZ264" i="2"/>
  <c r="BA264" i="2" s="1"/>
  <c r="AO256" i="3" s="1"/>
  <c r="AZ265" i="2"/>
  <c r="BA265" i="2" s="1"/>
  <c r="AO257" i="3" s="1"/>
  <c r="AZ266" i="2"/>
  <c r="BA266" i="2" s="1"/>
  <c r="AO258" i="3" s="1"/>
  <c r="AZ267" i="2"/>
  <c r="BA267" i="2" s="1"/>
  <c r="AO259" i="3" s="1"/>
  <c r="AZ268" i="2"/>
  <c r="BA268" i="2" s="1"/>
  <c r="AO260" i="3" s="1"/>
  <c r="AZ269" i="2"/>
  <c r="BA269" i="2" s="1"/>
  <c r="AO261" i="3" s="1"/>
  <c r="AZ270" i="2"/>
  <c r="BA270" i="2" s="1"/>
  <c r="AZ271" i="2"/>
  <c r="BA271" i="2" s="1"/>
  <c r="AO262" i="3" s="1"/>
  <c r="AZ272" i="2"/>
  <c r="BA272" i="2" s="1"/>
  <c r="AO263" i="3" s="1"/>
  <c r="AZ273" i="2"/>
  <c r="BA273" i="2" s="1"/>
  <c r="AO264" i="3" s="1"/>
  <c r="AZ274" i="2"/>
  <c r="BA274" i="2" s="1"/>
  <c r="AO265" i="3" s="1"/>
  <c r="AZ275" i="2"/>
  <c r="BA275" i="2" s="1"/>
  <c r="AO266" i="3" s="1"/>
  <c r="AZ276" i="2"/>
  <c r="BA276" i="2" s="1"/>
  <c r="AO267" i="3" s="1"/>
  <c r="AZ277" i="2"/>
  <c r="BA277" i="2" s="1"/>
  <c r="AO268" i="3" s="1"/>
  <c r="AZ278" i="2"/>
  <c r="BA278" i="2" s="1"/>
  <c r="AO269" i="3" s="1"/>
  <c r="AZ279" i="2"/>
  <c r="BA279" i="2" s="1"/>
  <c r="AO270" i="3" s="1"/>
  <c r="AZ280" i="2"/>
  <c r="BA280" i="2" s="1"/>
  <c r="AO271" i="3" s="1"/>
  <c r="AZ281" i="2"/>
  <c r="BA281" i="2" s="1"/>
  <c r="AO272" i="3" s="1"/>
  <c r="AZ282" i="2"/>
  <c r="BA282" i="2" s="1"/>
  <c r="AO273" i="3" s="1"/>
  <c r="AZ283" i="2"/>
  <c r="BA283" i="2" s="1"/>
  <c r="AO274" i="3" s="1"/>
  <c r="AZ284" i="2"/>
  <c r="BA284" i="2" s="1"/>
  <c r="AO275" i="3" s="1"/>
  <c r="AZ285" i="2"/>
  <c r="BA285" i="2" s="1"/>
  <c r="AO276" i="3" s="1"/>
  <c r="AZ286" i="2"/>
  <c r="BA286" i="2" s="1"/>
  <c r="AO277" i="3" s="1"/>
  <c r="AZ287" i="2"/>
  <c r="BA287" i="2" s="1"/>
  <c r="AO278" i="3" s="1"/>
  <c r="AZ288" i="2"/>
  <c r="BA288" i="2" s="1"/>
  <c r="AO279" i="3" s="1"/>
  <c r="AZ289" i="2"/>
  <c r="BA289" i="2" s="1"/>
  <c r="AO280" i="3" s="1"/>
  <c r="AZ290" i="2"/>
  <c r="BA290" i="2" s="1"/>
  <c r="AO281" i="3" s="1"/>
  <c r="AZ291" i="2"/>
  <c r="BA291" i="2" s="1"/>
  <c r="AO282" i="3" s="1"/>
  <c r="AZ292" i="2"/>
  <c r="BA292" i="2" s="1"/>
  <c r="AO283" i="3" s="1"/>
  <c r="AZ293" i="2"/>
  <c r="BA293" i="2" s="1"/>
  <c r="AO284" i="3" s="1"/>
  <c r="AZ294" i="2"/>
  <c r="BA294" i="2" s="1"/>
  <c r="AO285" i="3" s="1"/>
  <c r="AZ295" i="2"/>
  <c r="BA295" i="2" s="1"/>
  <c r="AO286" i="3" s="1"/>
  <c r="AZ296" i="2"/>
  <c r="BA296" i="2" s="1"/>
  <c r="AO287" i="3" s="1"/>
  <c r="AZ297" i="2"/>
  <c r="BA297" i="2" s="1"/>
  <c r="AO288" i="3" s="1"/>
  <c r="AZ298" i="2"/>
  <c r="BA298" i="2" s="1"/>
  <c r="AO289" i="3" s="1"/>
  <c r="AZ299" i="2"/>
  <c r="BA299" i="2" s="1"/>
  <c r="AO290" i="3" s="1"/>
  <c r="AZ300" i="2"/>
  <c r="BA300" i="2" s="1"/>
  <c r="AO291" i="3" s="1"/>
  <c r="AZ301" i="2"/>
  <c r="BA301" i="2" s="1"/>
  <c r="AO292" i="3" s="1"/>
  <c r="AZ302" i="2"/>
  <c r="BA302" i="2" s="1"/>
  <c r="AO293" i="3" s="1"/>
  <c r="AZ303" i="2"/>
  <c r="BA303" i="2" s="1"/>
  <c r="AO294" i="3" s="1"/>
  <c r="AZ304" i="2"/>
  <c r="BA304" i="2" s="1"/>
  <c r="AO295" i="3" s="1"/>
  <c r="AZ305" i="2"/>
  <c r="BA305" i="2" s="1"/>
  <c r="AO296" i="3" s="1"/>
  <c r="AZ306" i="2"/>
  <c r="BA306" i="2" s="1"/>
  <c r="AZ307" i="2"/>
  <c r="BA307" i="2" s="1"/>
  <c r="AO297" i="3" s="1"/>
  <c r="AZ308" i="2"/>
  <c r="BA308" i="2" s="1"/>
  <c r="AO298" i="3" s="1"/>
  <c r="AZ309" i="2"/>
  <c r="BA309" i="2" s="1"/>
  <c r="AO299" i="3" s="1"/>
  <c r="AZ310" i="2"/>
  <c r="BA310" i="2" s="1"/>
  <c r="AZ311" i="2"/>
  <c r="BA311" i="2" s="1"/>
  <c r="AO300" i="3" s="1"/>
  <c r="AZ312" i="2"/>
  <c r="BA312" i="2" s="1"/>
  <c r="AO301" i="3" s="1"/>
  <c r="AZ313" i="2"/>
  <c r="BA313" i="2" s="1"/>
  <c r="AO302" i="3" s="1"/>
  <c r="AZ314" i="2"/>
  <c r="BA314" i="2" s="1"/>
  <c r="AO303" i="3" s="1"/>
  <c r="AZ315" i="2"/>
  <c r="BA315" i="2" s="1"/>
  <c r="AO304" i="3" s="1"/>
  <c r="AZ316" i="2"/>
  <c r="BA316" i="2" s="1"/>
  <c r="AO305" i="3" s="1"/>
  <c r="AZ317" i="2"/>
  <c r="BA317" i="2" s="1"/>
  <c r="AO306" i="3" s="1"/>
  <c r="AZ318" i="2"/>
  <c r="BA318" i="2" s="1"/>
  <c r="AO307" i="3" s="1"/>
  <c r="AZ319" i="2"/>
  <c r="BA319" i="2" s="1"/>
  <c r="AO308" i="3" s="1"/>
  <c r="AZ320" i="2"/>
  <c r="BA320" i="2" s="1"/>
  <c r="AO309" i="3" s="1"/>
  <c r="AZ321" i="2"/>
  <c r="BA321" i="2" s="1"/>
  <c r="AO310" i="3" s="1"/>
  <c r="AZ322" i="2"/>
  <c r="BA322" i="2" s="1"/>
  <c r="AO311" i="3" s="1"/>
  <c r="AZ323" i="2"/>
  <c r="BA323" i="2" s="1"/>
  <c r="AO312" i="3" s="1"/>
  <c r="AZ324" i="2"/>
  <c r="BA324" i="2" s="1"/>
  <c r="AO313" i="3" s="1"/>
  <c r="AZ325" i="2"/>
  <c r="BA325" i="2" s="1"/>
  <c r="AO314" i="3" s="1"/>
  <c r="AZ326" i="2"/>
  <c r="BA326" i="2" s="1"/>
  <c r="AO315" i="3" s="1"/>
  <c r="AZ327" i="2"/>
  <c r="BA327" i="2" s="1"/>
  <c r="AO316" i="3" s="1"/>
  <c r="AZ328" i="2"/>
  <c r="BA328" i="2" s="1"/>
  <c r="AO317" i="3" s="1"/>
  <c r="AZ329" i="2"/>
  <c r="BA329" i="2" s="1"/>
  <c r="AO318" i="3" s="1"/>
  <c r="AZ330" i="2"/>
  <c r="BA330" i="2" s="1"/>
  <c r="AO319" i="3" s="1"/>
  <c r="AZ331" i="2"/>
  <c r="BA331" i="2" s="1"/>
  <c r="AO320" i="3" s="1"/>
  <c r="AZ332" i="2"/>
  <c r="BA332" i="2" s="1"/>
  <c r="AO321" i="3" s="1"/>
  <c r="AZ333" i="2"/>
  <c r="BA333" i="2" s="1"/>
  <c r="AO322" i="3" s="1"/>
  <c r="AZ334" i="2"/>
  <c r="BA334" i="2" s="1"/>
  <c r="AO323" i="3" s="1"/>
  <c r="AZ335" i="2"/>
  <c r="BA335" i="2" s="1"/>
  <c r="AO324" i="3" s="1"/>
  <c r="AZ336" i="2"/>
  <c r="BA336" i="2" s="1"/>
  <c r="AO325" i="3" s="1"/>
  <c r="AZ337" i="2"/>
  <c r="BA337" i="2" s="1"/>
  <c r="AO326" i="3" s="1"/>
  <c r="AZ338" i="2"/>
  <c r="BA338" i="2" s="1"/>
  <c r="AO327" i="3" s="1"/>
  <c r="AZ339" i="2"/>
  <c r="BA339" i="2" s="1"/>
  <c r="AO328" i="3" s="1"/>
  <c r="AZ340" i="2"/>
  <c r="BA340" i="2" s="1"/>
  <c r="AO329" i="3" s="1"/>
  <c r="AZ341" i="2"/>
  <c r="BA341" i="2" s="1"/>
  <c r="AO330" i="3" s="1"/>
  <c r="AZ342" i="2"/>
  <c r="BA342" i="2" s="1"/>
  <c r="AO331" i="3" s="1"/>
  <c r="AZ343" i="2"/>
  <c r="BA343" i="2" s="1"/>
  <c r="AO332" i="3" s="1"/>
  <c r="AZ344" i="2"/>
  <c r="BA344" i="2" s="1"/>
  <c r="AO333" i="3" s="1"/>
  <c r="AZ345" i="2"/>
  <c r="BA345" i="2" s="1"/>
  <c r="AO334" i="3" s="1"/>
  <c r="AZ346" i="2"/>
  <c r="BA346" i="2" s="1"/>
  <c r="AO335" i="3" s="1"/>
  <c r="AZ347" i="2"/>
  <c r="BA347" i="2" s="1"/>
  <c r="AO336" i="3" s="1"/>
  <c r="AZ348" i="2"/>
  <c r="BA348" i="2" s="1"/>
  <c r="AO337" i="3" s="1"/>
  <c r="AZ349" i="2"/>
  <c r="BA349" i="2" s="1"/>
  <c r="AO338" i="3" s="1"/>
  <c r="AZ350" i="2"/>
  <c r="BA350" i="2" s="1"/>
  <c r="AZ351" i="2"/>
  <c r="BA351" i="2" s="1"/>
  <c r="AO339" i="3" s="1"/>
  <c r="AZ352" i="2"/>
  <c r="BA352" i="2" s="1"/>
  <c r="AO340" i="3" s="1"/>
  <c r="AZ353" i="2"/>
  <c r="BA353" i="2" s="1"/>
  <c r="AO341" i="3" s="1"/>
  <c r="AZ354" i="2"/>
  <c r="BA354" i="2" s="1"/>
  <c r="AO342" i="3" s="1"/>
  <c r="AZ355" i="2"/>
  <c r="BA355" i="2" s="1"/>
  <c r="AO343" i="3" s="1"/>
  <c r="AZ356" i="2"/>
  <c r="BA356" i="2" s="1"/>
  <c r="AO344" i="3" s="1"/>
  <c r="AZ357" i="2"/>
  <c r="BA357" i="2" s="1"/>
  <c r="AO345" i="3" s="1"/>
  <c r="AZ358" i="2"/>
  <c r="BA358" i="2" s="1"/>
  <c r="AO346" i="3" s="1"/>
  <c r="AZ359" i="2"/>
  <c r="BA359" i="2" s="1"/>
  <c r="AO347" i="3" s="1"/>
  <c r="AZ360" i="2"/>
  <c r="BA360" i="2" s="1"/>
  <c r="AO348" i="3" s="1"/>
  <c r="AZ361" i="2"/>
  <c r="BA361" i="2" s="1"/>
  <c r="AO349" i="3" s="1"/>
  <c r="AZ362" i="2"/>
  <c r="BA362" i="2" s="1"/>
  <c r="AO350" i="3" s="1"/>
  <c r="AZ363" i="2"/>
  <c r="BA363" i="2" s="1"/>
  <c r="AO351" i="3" s="1"/>
  <c r="AZ364" i="2"/>
  <c r="BA364" i="2" s="1"/>
  <c r="AO352" i="3" s="1"/>
  <c r="AZ365" i="2"/>
  <c r="BA365" i="2" s="1"/>
  <c r="AO353" i="3" s="1"/>
  <c r="AZ366" i="2"/>
  <c r="BA366" i="2" s="1"/>
  <c r="AO354" i="3" s="1"/>
  <c r="AZ367" i="2"/>
  <c r="BA367" i="2" s="1"/>
  <c r="AZ368" i="2"/>
  <c r="BA368" i="2" s="1"/>
  <c r="AZ369" i="2"/>
  <c r="BA369" i="2" s="1"/>
  <c r="AO355" i="3" s="1"/>
  <c r="AZ370" i="2"/>
  <c r="BA370" i="2" s="1"/>
  <c r="AO356" i="3" s="1"/>
  <c r="AZ371" i="2"/>
  <c r="BA371" i="2" s="1"/>
  <c r="AO357" i="3" s="1"/>
  <c r="AZ372" i="2"/>
  <c r="BA372" i="2" s="1"/>
  <c r="AO358" i="3" s="1"/>
  <c r="AZ373" i="2"/>
  <c r="BA373" i="2" s="1"/>
  <c r="AO359" i="3" s="1"/>
  <c r="AZ374" i="2"/>
  <c r="BA374" i="2" s="1"/>
  <c r="AO360" i="3" s="1"/>
  <c r="AZ375" i="2"/>
  <c r="BA375" i="2" s="1"/>
  <c r="AO361" i="3" s="1"/>
  <c r="AZ376" i="2"/>
  <c r="BA376" i="2" s="1"/>
  <c r="AO362" i="3" s="1"/>
  <c r="AZ377" i="2"/>
  <c r="BA377" i="2" s="1"/>
  <c r="AO363" i="3" s="1"/>
  <c r="AZ378" i="2"/>
  <c r="BA378" i="2" s="1"/>
  <c r="AO364" i="3" s="1"/>
  <c r="AZ379" i="2"/>
  <c r="BA379" i="2" s="1"/>
  <c r="AO365" i="3" s="1"/>
  <c r="AZ380" i="2"/>
  <c r="BA380" i="2" s="1"/>
  <c r="AO366" i="3" s="1"/>
  <c r="AZ381" i="2"/>
  <c r="BA381" i="2" s="1"/>
  <c r="AO367" i="3" s="1"/>
  <c r="AZ382" i="2"/>
  <c r="BA382" i="2" s="1"/>
  <c r="AZ383" i="2"/>
  <c r="BA383" i="2" s="1"/>
  <c r="AO368" i="3" s="1"/>
  <c r="AZ384" i="2"/>
  <c r="BA384" i="2" s="1"/>
  <c r="AO369" i="3" s="1"/>
  <c r="AZ385" i="2"/>
  <c r="BA385" i="2" s="1"/>
  <c r="AO370" i="3" s="1"/>
  <c r="AZ386" i="2"/>
  <c r="BA386" i="2" s="1"/>
  <c r="AO371" i="3" s="1"/>
  <c r="AZ387" i="2"/>
  <c r="BA387" i="2" s="1"/>
  <c r="AO372" i="3" s="1"/>
  <c r="AZ388" i="2"/>
  <c r="BA388" i="2" s="1"/>
  <c r="AO373" i="3" s="1"/>
  <c r="AZ389" i="2"/>
  <c r="BA389" i="2" s="1"/>
  <c r="AO374" i="3" s="1"/>
  <c r="AZ390" i="2"/>
  <c r="BA390" i="2" s="1"/>
  <c r="AO375" i="3" s="1"/>
  <c r="AZ391" i="2"/>
  <c r="BA391" i="2" s="1"/>
  <c r="AO376" i="3" s="1"/>
  <c r="AZ392" i="2"/>
  <c r="BA392" i="2" s="1"/>
  <c r="AO377" i="3" s="1"/>
  <c r="AZ393" i="2"/>
  <c r="BA393" i="2" s="1"/>
  <c r="AO378" i="3" s="1"/>
  <c r="AZ394" i="2"/>
  <c r="BA394" i="2" s="1"/>
  <c r="AO379" i="3" s="1"/>
  <c r="AZ395" i="2"/>
  <c r="BA395" i="2" s="1"/>
  <c r="AO380" i="3" s="1"/>
  <c r="AZ396" i="2"/>
  <c r="BA396" i="2" s="1"/>
  <c r="AO381" i="3" s="1"/>
  <c r="AZ397" i="2"/>
  <c r="BA397" i="2" s="1"/>
  <c r="AO382" i="3" s="1"/>
  <c r="AZ398" i="2"/>
  <c r="BA398" i="2" s="1"/>
  <c r="AO383" i="3" s="1"/>
  <c r="AZ399" i="2"/>
  <c r="BA399" i="2" s="1"/>
  <c r="AO384" i="3" s="1"/>
  <c r="AZ400" i="2"/>
  <c r="BA400" i="2" s="1"/>
  <c r="AO385" i="3" s="1"/>
  <c r="AZ401" i="2"/>
  <c r="BA401" i="2" s="1"/>
  <c r="AO386" i="3" s="1"/>
  <c r="AZ402" i="2"/>
  <c r="BA402" i="2" s="1"/>
  <c r="AO387" i="3" s="1"/>
  <c r="AZ403" i="2"/>
  <c r="BA403" i="2" s="1"/>
  <c r="AO388" i="3" s="1"/>
  <c r="AZ404" i="2"/>
  <c r="BA404" i="2" s="1"/>
  <c r="AO389" i="3" s="1"/>
  <c r="AZ405" i="2"/>
  <c r="BA405" i="2" s="1"/>
  <c r="AO390" i="3" s="1"/>
  <c r="AZ406" i="2"/>
  <c r="BA406" i="2" s="1"/>
  <c r="AO391" i="3" s="1"/>
  <c r="AZ407" i="2"/>
  <c r="BA407" i="2" s="1"/>
  <c r="AO392" i="3" s="1"/>
  <c r="AZ408" i="2"/>
  <c r="BA408" i="2" s="1"/>
  <c r="AO393" i="3" s="1"/>
  <c r="AZ409" i="2"/>
  <c r="BA409" i="2" s="1"/>
  <c r="AO394" i="3" s="1"/>
  <c r="AZ410" i="2"/>
  <c r="BA410" i="2" s="1"/>
  <c r="AO395" i="3" s="1"/>
  <c r="AZ411" i="2"/>
  <c r="BA411" i="2" s="1"/>
  <c r="AO396" i="3" s="1"/>
  <c r="AZ412" i="2"/>
  <c r="BA412" i="2" s="1"/>
  <c r="AO397" i="3" s="1"/>
  <c r="AZ413" i="2"/>
  <c r="BA413" i="2" s="1"/>
  <c r="AO398" i="3" s="1"/>
  <c r="AZ414" i="2"/>
  <c r="BA414" i="2" s="1"/>
  <c r="AO399" i="3" s="1"/>
  <c r="AZ415" i="2"/>
  <c r="BA415" i="2" s="1"/>
  <c r="AO400" i="3" s="1"/>
  <c r="AZ416" i="2"/>
  <c r="BA416" i="2" s="1"/>
  <c r="AO401" i="3" s="1"/>
  <c r="AZ417" i="2"/>
  <c r="BA417" i="2" s="1"/>
  <c r="AO402" i="3" s="1"/>
  <c r="AZ418" i="2"/>
  <c r="BA418" i="2" s="1"/>
  <c r="AO403" i="3" s="1"/>
  <c r="AZ419" i="2"/>
  <c r="BA419" i="2" s="1"/>
  <c r="AO404" i="3" s="1"/>
  <c r="AZ420" i="2"/>
  <c r="BA420" i="2" s="1"/>
  <c r="AO405" i="3" s="1"/>
  <c r="AZ421" i="2"/>
  <c r="BA421" i="2" s="1"/>
  <c r="AO406" i="3" s="1"/>
  <c r="AZ422" i="2"/>
  <c r="BA422" i="2" s="1"/>
  <c r="AO407" i="3" s="1"/>
  <c r="AZ423" i="2"/>
  <c r="BA423" i="2" s="1"/>
  <c r="AO408" i="3" s="1"/>
  <c r="AZ424" i="2"/>
  <c r="BA424" i="2" s="1"/>
  <c r="AO409" i="3" s="1"/>
  <c r="AZ425" i="2"/>
  <c r="BA425" i="2" s="1"/>
  <c r="AO410" i="3" s="1"/>
  <c r="AZ426" i="2"/>
  <c r="BA426" i="2" s="1"/>
  <c r="AO411" i="3" s="1"/>
  <c r="AZ427" i="2"/>
  <c r="BA427" i="2" s="1"/>
  <c r="AO412" i="3" s="1"/>
  <c r="AZ428" i="2"/>
  <c r="BA428" i="2" s="1"/>
  <c r="AO413" i="3" s="1"/>
  <c r="AZ429" i="2"/>
  <c r="BA429" i="2" s="1"/>
  <c r="AO414" i="3" s="1"/>
  <c r="AZ430" i="2"/>
  <c r="BA430" i="2" s="1"/>
  <c r="AO415" i="3" s="1"/>
  <c r="AZ431" i="2"/>
  <c r="BA431" i="2" s="1"/>
  <c r="AO416" i="3" s="1"/>
  <c r="AZ432" i="2"/>
  <c r="BA432" i="2" s="1"/>
  <c r="AO417" i="3" s="1"/>
  <c r="AZ433" i="2"/>
  <c r="BA433" i="2" s="1"/>
  <c r="AO418" i="3" s="1"/>
  <c r="AZ434" i="2"/>
  <c r="BA434" i="2" s="1"/>
  <c r="AO419" i="3" s="1"/>
  <c r="AZ435" i="2"/>
  <c r="BA435" i="2" s="1"/>
  <c r="AO420" i="3" s="1"/>
  <c r="AZ436" i="2"/>
  <c r="BA436" i="2" s="1"/>
  <c r="AO421" i="3" s="1"/>
  <c r="AZ437" i="2"/>
  <c r="BA437" i="2" s="1"/>
  <c r="AZ438" i="2"/>
  <c r="BA438" i="2" s="1"/>
  <c r="AO422" i="3" s="1"/>
  <c r="AZ439" i="2"/>
  <c r="BA439" i="2" s="1"/>
  <c r="AO423" i="3" s="1"/>
  <c r="AZ440" i="2"/>
  <c r="BA440" i="2" s="1"/>
  <c r="AO424" i="3" s="1"/>
  <c r="AZ441" i="2"/>
  <c r="BA441" i="2" s="1"/>
  <c r="AO425" i="3" s="1"/>
  <c r="AZ442" i="2"/>
  <c r="BA442" i="2" s="1"/>
  <c r="AO426" i="3" s="1"/>
  <c r="AZ443" i="2"/>
  <c r="BA443" i="2" s="1"/>
  <c r="AO427" i="3" s="1"/>
  <c r="AZ444" i="2"/>
  <c r="BA444" i="2" s="1"/>
  <c r="AO428" i="3" s="1"/>
  <c r="AZ445" i="2"/>
  <c r="BA445" i="2" s="1"/>
  <c r="AZ446" i="2"/>
  <c r="BA446" i="2" s="1"/>
  <c r="AO429" i="3" s="1"/>
  <c r="AZ447" i="2"/>
  <c r="BA447" i="2" s="1"/>
  <c r="AO430" i="3" s="1"/>
  <c r="AZ448" i="2"/>
  <c r="BA448" i="2" s="1"/>
  <c r="AO431" i="3" s="1"/>
  <c r="AZ449" i="2"/>
  <c r="BA449" i="2" s="1"/>
  <c r="AO432" i="3" s="1"/>
  <c r="AZ450" i="2"/>
  <c r="BA450" i="2" s="1"/>
  <c r="AO433" i="3" s="1"/>
  <c r="AZ451" i="2"/>
  <c r="BA451" i="2" s="1"/>
  <c r="AO434" i="3" s="1"/>
  <c r="AZ452" i="2"/>
  <c r="BA452" i="2" s="1"/>
  <c r="AO435" i="3" s="1"/>
  <c r="AZ453" i="2"/>
  <c r="BA453" i="2" s="1"/>
  <c r="AO436" i="3" s="1"/>
  <c r="AZ454" i="2"/>
  <c r="BA454" i="2" s="1"/>
  <c r="AO437" i="3" s="1"/>
  <c r="AZ455" i="2"/>
  <c r="BA455" i="2" s="1"/>
  <c r="AO438" i="3" s="1"/>
  <c r="AZ456" i="2"/>
  <c r="BA456" i="2" s="1"/>
  <c r="AO439" i="3" s="1"/>
  <c r="AZ457" i="2"/>
  <c r="BA457" i="2" s="1"/>
  <c r="AO440" i="3" s="1"/>
  <c r="AZ458" i="2"/>
  <c r="BA458" i="2" s="1"/>
  <c r="AO441" i="3" s="1"/>
  <c r="AZ459" i="2"/>
  <c r="BA459" i="2" s="1"/>
  <c r="AO442" i="3" s="1"/>
  <c r="AZ460" i="2"/>
  <c r="BA460" i="2" s="1"/>
  <c r="AO443" i="3" s="1"/>
  <c r="AZ461" i="2"/>
  <c r="BA461" i="2" s="1"/>
  <c r="AO444" i="3" s="1"/>
  <c r="AZ462" i="2"/>
  <c r="BA462" i="2" s="1"/>
  <c r="AO445" i="3" s="1"/>
  <c r="AZ463" i="2"/>
  <c r="BA463" i="2" s="1"/>
  <c r="AO446" i="3" s="1"/>
  <c r="AZ464" i="2"/>
  <c r="BA464" i="2" s="1"/>
  <c r="AZ465" i="2"/>
  <c r="BA465" i="2" s="1"/>
  <c r="AO447" i="3" s="1"/>
  <c r="AZ466" i="2"/>
  <c r="BA466" i="2" s="1"/>
  <c r="AO448" i="3" s="1"/>
  <c r="AZ467" i="2"/>
  <c r="BA467" i="2" s="1"/>
  <c r="AO449" i="3" s="1"/>
  <c r="AZ468" i="2"/>
  <c r="BA468" i="2" s="1"/>
  <c r="AO450" i="3" s="1"/>
  <c r="AZ469" i="2"/>
  <c r="BA469" i="2" s="1"/>
  <c r="AO451" i="3" s="1"/>
  <c r="AZ470" i="2"/>
  <c r="BA470" i="2" s="1"/>
  <c r="AO452" i="3" s="1"/>
  <c r="AZ471" i="2"/>
  <c r="BA471" i="2" s="1"/>
  <c r="AO453" i="3" s="1"/>
  <c r="AZ472" i="2"/>
  <c r="BA472" i="2" s="1"/>
  <c r="AO454" i="3" s="1"/>
  <c r="AZ473" i="2"/>
  <c r="BA473" i="2" s="1"/>
  <c r="AO455" i="3" s="1"/>
  <c r="AZ474" i="2"/>
  <c r="BA474" i="2" s="1"/>
  <c r="AO456" i="3" s="1"/>
  <c r="AZ475" i="2"/>
  <c r="BA475" i="2" s="1"/>
  <c r="AO457" i="3" s="1"/>
  <c r="AZ476" i="2"/>
  <c r="BA476" i="2" s="1"/>
  <c r="AO458" i="3" s="1"/>
  <c r="AZ477" i="2"/>
  <c r="BA477" i="2" s="1"/>
  <c r="AO459" i="3" s="1"/>
  <c r="AZ478" i="2"/>
  <c r="BA478" i="2" s="1"/>
  <c r="AZ479" i="2"/>
  <c r="BA479" i="2" s="1"/>
  <c r="AO461" i="3" s="1"/>
  <c r="AZ480" i="2"/>
  <c r="BA480" i="2" s="1"/>
  <c r="AO462" i="3" s="1"/>
  <c r="AZ481" i="2"/>
  <c r="BA481" i="2" s="1"/>
  <c r="AO463" i="3" s="1"/>
  <c r="AZ482" i="2"/>
  <c r="BA482" i="2" s="1"/>
  <c r="AO464" i="3" s="1"/>
  <c r="AZ483" i="2"/>
  <c r="BA483" i="2" s="1"/>
  <c r="AO465" i="3" s="1"/>
  <c r="AZ484" i="2"/>
  <c r="BA484" i="2" s="1"/>
  <c r="AO466" i="3" s="1"/>
  <c r="AZ485" i="2"/>
  <c r="BA485" i="2" s="1"/>
  <c r="AO467" i="3" s="1"/>
  <c r="AZ486" i="2"/>
  <c r="BA486" i="2" s="1"/>
  <c r="AO468" i="3" s="1"/>
  <c r="AZ487" i="2"/>
  <c r="BA487" i="2" s="1"/>
  <c r="AO469" i="3" s="1"/>
  <c r="AZ488" i="2"/>
  <c r="BA488" i="2" s="1"/>
  <c r="AO470" i="3" s="1"/>
  <c r="AZ489" i="2"/>
  <c r="BA489" i="2" s="1"/>
  <c r="AO471" i="3" s="1"/>
  <c r="AZ490" i="2"/>
  <c r="BA490" i="2" s="1"/>
  <c r="AO472" i="3" s="1"/>
  <c r="AZ491" i="2"/>
  <c r="BA491" i="2" s="1"/>
  <c r="AO473" i="3" s="1"/>
  <c r="AZ492" i="2"/>
  <c r="BA492" i="2" s="1"/>
  <c r="AO474" i="3" s="1"/>
  <c r="AZ493" i="2"/>
  <c r="BA493" i="2" s="1"/>
  <c r="AO475" i="3" s="1"/>
  <c r="AZ494" i="2"/>
  <c r="BA494" i="2" s="1"/>
  <c r="AO476" i="3" s="1"/>
  <c r="AZ495" i="2"/>
  <c r="BA495" i="2" s="1"/>
  <c r="AO477" i="3" s="1"/>
  <c r="AZ496" i="2"/>
  <c r="BA496" i="2" s="1"/>
  <c r="AO478" i="3" s="1"/>
  <c r="AZ497" i="2"/>
  <c r="BA497" i="2" s="1"/>
  <c r="AO479" i="3" s="1"/>
  <c r="AZ498" i="2"/>
  <c r="BA498" i="2" s="1"/>
  <c r="AO480" i="3" s="1"/>
  <c r="AZ499" i="2"/>
  <c r="BA499" i="2" s="1"/>
  <c r="AZ500" i="2"/>
  <c r="BA500" i="2" s="1"/>
  <c r="AO481" i="3" s="1"/>
  <c r="AZ501" i="2"/>
  <c r="BA501" i="2" s="1"/>
  <c r="AO482" i="3" s="1"/>
  <c r="AZ502" i="2"/>
  <c r="BA502" i="2" s="1"/>
  <c r="AO483" i="3" s="1"/>
  <c r="AZ503" i="2"/>
  <c r="BA503" i="2" s="1"/>
  <c r="AO484" i="3" s="1"/>
  <c r="AZ504" i="2"/>
  <c r="BA504" i="2" s="1"/>
  <c r="AZ505" i="2"/>
  <c r="BA505" i="2" s="1"/>
  <c r="AO485" i="3" s="1"/>
  <c r="AZ506" i="2"/>
  <c r="BA506" i="2" s="1"/>
  <c r="AO486" i="3" s="1"/>
  <c r="AZ507" i="2"/>
  <c r="BA507" i="2" s="1"/>
  <c r="AO487" i="3" s="1"/>
  <c r="AZ508" i="2"/>
  <c r="BA508" i="2" s="1"/>
  <c r="AO488" i="3" s="1"/>
  <c r="AZ509" i="2"/>
  <c r="BA509" i="2" s="1"/>
  <c r="AO489" i="3" s="1"/>
  <c r="AZ510" i="2"/>
  <c r="BA510" i="2" s="1"/>
  <c r="AO490" i="3" s="1"/>
  <c r="AZ511" i="2"/>
  <c r="BA511" i="2" s="1"/>
  <c r="AO491" i="3" s="1"/>
  <c r="AZ512" i="2"/>
  <c r="BA512" i="2" s="1"/>
  <c r="AO492" i="3" s="1"/>
  <c r="AZ513" i="2"/>
  <c r="BA513" i="2" s="1"/>
  <c r="AO493" i="3" s="1"/>
  <c r="AZ514" i="2"/>
  <c r="BA514" i="2" s="1"/>
  <c r="AO494" i="3" s="1"/>
  <c r="AZ515" i="2"/>
  <c r="BA515" i="2" s="1"/>
  <c r="AO495" i="3" s="1"/>
  <c r="AZ516" i="2"/>
  <c r="BA516" i="2" s="1"/>
  <c r="AO496" i="3" s="1"/>
  <c r="AZ517" i="2"/>
  <c r="BA517" i="2" s="1"/>
  <c r="AZ518" i="2"/>
  <c r="BA518" i="2" s="1"/>
  <c r="AO497" i="3" s="1"/>
  <c r="AZ519" i="2"/>
  <c r="BA519" i="2" s="1"/>
  <c r="AO498" i="3" s="1"/>
  <c r="AZ520" i="2"/>
  <c r="BA520" i="2" s="1"/>
  <c r="AO499" i="3" s="1"/>
  <c r="AZ521" i="2"/>
  <c r="BA521" i="2" s="1"/>
  <c r="AO500" i="3" s="1"/>
  <c r="AZ522" i="2"/>
  <c r="BA522" i="2" s="1"/>
  <c r="AO501" i="3" s="1"/>
  <c r="AZ523" i="2"/>
  <c r="BA523" i="2" s="1"/>
  <c r="AO502" i="3" s="1"/>
  <c r="AZ524" i="2"/>
  <c r="BA524" i="2" s="1"/>
  <c r="AO503" i="3" s="1"/>
  <c r="AZ525" i="2"/>
  <c r="BA525" i="2" s="1"/>
  <c r="AO504" i="3" s="1"/>
  <c r="AZ526" i="2"/>
  <c r="BA526" i="2" s="1"/>
  <c r="AO505" i="3" s="1"/>
  <c r="AZ527" i="2"/>
  <c r="BA527" i="2" s="1"/>
  <c r="AO506" i="3" s="1"/>
  <c r="AZ528" i="2"/>
  <c r="BA528" i="2" s="1"/>
  <c r="AO507" i="3" s="1"/>
  <c r="AZ529" i="2"/>
  <c r="BA529" i="2" s="1"/>
  <c r="AO508" i="3" s="1"/>
  <c r="AZ530" i="2"/>
  <c r="BA530" i="2" s="1"/>
  <c r="AO509" i="3" s="1"/>
  <c r="AZ531" i="2"/>
  <c r="BA531" i="2" s="1"/>
  <c r="AO510" i="3" s="1"/>
  <c r="AZ532" i="2"/>
  <c r="BA532" i="2" s="1"/>
  <c r="AO511" i="3" s="1"/>
  <c r="AZ533" i="2"/>
  <c r="BA533" i="2" s="1"/>
  <c r="AO512" i="3" s="1"/>
  <c r="AZ534" i="2"/>
  <c r="BA534" i="2" s="1"/>
  <c r="AO513" i="3" s="1"/>
  <c r="AZ535" i="2"/>
  <c r="BA535" i="2" s="1"/>
  <c r="AO514" i="3" s="1"/>
  <c r="AZ536" i="2"/>
  <c r="BA536" i="2" s="1"/>
  <c r="AO515" i="3" s="1"/>
  <c r="AZ537" i="2"/>
  <c r="BA537" i="2" s="1"/>
  <c r="AO516" i="3" s="1"/>
  <c r="AZ538" i="2"/>
  <c r="BA538" i="2" s="1"/>
  <c r="AO517" i="3" s="1"/>
  <c r="AZ539" i="2"/>
  <c r="BA539" i="2" s="1"/>
  <c r="AO518" i="3" s="1"/>
  <c r="AZ540" i="2"/>
  <c r="BA540" i="2" s="1"/>
  <c r="AO519" i="3" s="1"/>
  <c r="AZ541" i="2"/>
  <c r="BA541" i="2" s="1"/>
  <c r="AO520" i="3" s="1"/>
  <c r="AZ542" i="2"/>
  <c r="BA542" i="2" s="1"/>
  <c r="AZ543" i="2"/>
  <c r="BA543" i="2" s="1"/>
  <c r="AO521" i="3" s="1"/>
  <c r="AZ544" i="2"/>
  <c r="BA544" i="2" s="1"/>
  <c r="AO522" i="3" s="1"/>
  <c r="AZ545" i="2"/>
  <c r="BA545" i="2" s="1"/>
  <c r="AZ546" i="2"/>
  <c r="BA546" i="2" s="1"/>
  <c r="AO523" i="3" s="1"/>
  <c r="AZ547" i="2"/>
  <c r="BA547" i="2" s="1"/>
  <c r="AO524" i="3" s="1"/>
  <c r="AZ548" i="2"/>
  <c r="BA548" i="2" s="1"/>
  <c r="AO525" i="3" s="1"/>
  <c r="AZ549" i="2"/>
  <c r="BA549" i="2" s="1"/>
  <c r="AO526" i="3" s="1"/>
  <c r="AZ550" i="2"/>
  <c r="BA550" i="2" s="1"/>
  <c r="AO527" i="3" s="1"/>
  <c r="AZ551" i="2"/>
  <c r="BA551" i="2" s="1"/>
  <c r="AO528" i="3" s="1"/>
  <c r="AZ552" i="2"/>
  <c r="BA552" i="2" s="1"/>
  <c r="AO529" i="3" s="1"/>
  <c r="AZ553" i="2"/>
  <c r="BA553" i="2" s="1"/>
  <c r="AO530" i="3" s="1"/>
  <c r="AZ554" i="2"/>
  <c r="BA554" i="2" s="1"/>
  <c r="AO531" i="3" s="1"/>
  <c r="AZ555" i="2"/>
  <c r="BA555" i="2" s="1"/>
  <c r="AO532" i="3" s="1"/>
  <c r="AZ556" i="2"/>
  <c r="BA556" i="2" s="1"/>
  <c r="AO533" i="3" s="1"/>
  <c r="AZ557" i="2"/>
  <c r="BA557" i="2" s="1"/>
  <c r="AO534" i="3" s="1"/>
  <c r="AZ558" i="2"/>
  <c r="BA558" i="2" s="1"/>
  <c r="AO535" i="3" s="1"/>
  <c r="AZ559" i="2"/>
  <c r="BA559" i="2" s="1"/>
  <c r="AO536" i="3" s="1"/>
  <c r="AZ560" i="2"/>
  <c r="BA560" i="2" s="1"/>
  <c r="AO537" i="3" s="1"/>
  <c r="AZ561" i="2"/>
  <c r="BA561" i="2" s="1"/>
  <c r="AO538" i="3" s="1"/>
  <c r="AZ562" i="2"/>
  <c r="BA562" i="2" s="1"/>
  <c r="AO539" i="3" s="1"/>
  <c r="AZ563" i="2"/>
  <c r="BA563" i="2" s="1"/>
  <c r="AO540" i="3" s="1"/>
  <c r="AZ564" i="2"/>
  <c r="BA564" i="2" s="1"/>
  <c r="AO541" i="3" s="1"/>
  <c r="AZ565" i="2"/>
  <c r="BA565" i="2" s="1"/>
  <c r="AO542" i="3" s="1"/>
  <c r="AZ566" i="2"/>
  <c r="BA566" i="2" s="1"/>
  <c r="AO543" i="3" s="1"/>
  <c r="AZ567" i="2"/>
  <c r="BA567" i="2" s="1"/>
  <c r="AO544" i="3" s="1"/>
  <c r="AZ568" i="2"/>
  <c r="BA568" i="2" s="1"/>
  <c r="AO545" i="3" s="1"/>
  <c r="AZ569" i="2"/>
  <c r="BA569" i="2" s="1"/>
  <c r="AO546" i="3" s="1"/>
  <c r="AZ570" i="2"/>
  <c r="BA570" i="2" s="1"/>
  <c r="AO547" i="3" s="1"/>
  <c r="AZ571" i="2"/>
  <c r="BA571" i="2" s="1"/>
  <c r="AO548" i="3" s="1"/>
  <c r="AZ572" i="2"/>
  <c r="BA572" i="2" s="1"/>
  <c r="AO549" i="3" s="1"/>
  <c r="AZ573" i="2"/>
  <c r="BA573" i="2" s="1"/>
  <c r="AO550" i="3" s="1"/>
  <c r="AZ574" i="2"/>
  <c r="BA574" i="2" s="1"/>
  <c r="AO551" i="3" s="1"/>
  <c r="AZ575" i="2"/>
  <c r="BA575" i="2" s="1"/>
  <c r="AO552" i="3" s="1"/>
  <c r="AZ576" i="2"/>
  <c r="BA576" i="2" s="1"/>
  <c r="AO553" i="3" s="1"/>
  <c r="AZ577" i="2"/>
  <c r="BA577" i="2" s="1"/>
  <c r="AZ578" i="2"/>
  <c r="BA578" i="2" s="1"/>
  <c r="AZ579" i="2"/>
  <c r="BA579" i="2" s="1"/>
  <c r="AO554" i="3" s="1"/>
  <c r="AZ580" i="2"/>
  <c r="BA580" i="2" s="1"/>
  <c r="AO555" i="3" s="1"/>
  <c r="AZ581" i="2"/>
  <c r="BA581" i="2" s="1"/>
  <c r="AO556" i="3" s="1"/>
  <c r="AZ582" i="2"/>
  <c r="BA582" i="2" s="1"/>
  <c r="AO557" i="3" s="1"/>
  <c r="AZ583" i="2"/>
  <c r="BA583" i="2" s="1"/>
  <c r="AO558" i="3" s="1"/>
  <c r="AZ584" i="2"/>
  <c r="BA584" i="2" s="1"/>
  <c r="AZ585" i="2"/>
  <c r="BA585" i="2" s="1"/>
  <c r="AO559" i="3" s="1"/>
  <c r="AZ586" i="2"/>
  <c r="BA586" i="2" s="1"/>
  <c r="AO560" i="3" s="1"/>
  <c r="AZ587" i="2"/>
  <c r="BA587" i="2" s="1"/>
  <c r="AO561" i="3" s="1"/>
  <c r="AZ588" i="2"/>
  <c r="BA588" i="2" s="1"/>
  <c r="AO562" i="3" s="1"/>
  <c r="AZ589" i="2"/>
  <c r="BA589" i="2" s="1"/>
  <c r="AO563" i="3" s="1"/>
  <c r="AZ590" i="2"/>
  <c r="BA590" i="2" s="1"/>
  <c r="AO564" i="3" s="1"/>
  <c r="AZ591" i="2"/>
  <c r="BA591" i="2" s="1"/>
  <c r="AO565" i="3" s="1"/>
  <c r="AZ592" i="2"/>
  <c r="BA592" i="2" s="1"/>
  <c r="AO566" i="3" s="1"/>
  <c r="AZ593" i="2"/>
  <c r="BA593" i="2" s="1"/>
  <c r="AO567" i="3" s="1"/>
  <c r="AZ594" i="2"/>
  <c r="BA594" i="2" s="1"/>
  <c r="AO568" i="3" s="1"/>
  <c r="AZ595" i="2"/>
  <c r="BA595" i="2" s="1"/>
  <c r="AO569" i="3" s="1"/>
  <c r="AZ596" i="2"/>
  <c r="BA596" i="2" s="1"/>
  <c r="AO570" i="3" s="1"/>
  <c r="AZ597" i="2"/>
  <c r="BA597" i="2" s="1"/>
  <c r="AO571" i="3" s="1"/>
  <c r="AZ598" i="2"/>
  <c r="BA598" i="2" s="1"/>
  <c r="AO572" i="3" s="1"/>
  <c r="AZ599" i="2"/>
  <c r="BA599" i="2" s="1"/>
  <c r="AO573" i="3" s="1"/>
  <c r="AZ600" i="2"/>
  <c r="BA600" i="2" s="1"/>
  <c r="AO574" i="3" s="1"/>
  <c r="AZ601" i="2"/>
  <c r="BA601" i="2" s="1"/>
  <c r="AO575" i="3" s="1"/>
  <c r="AZ602" i="2"/>
  <c r="BA602" i="2" s="1"/>
  <c r="AO576" i="3" s="1"/>
  <c r="AZ603" i="2"/>
  <c r="BA603" i="2" s="1"/>
  <c r="AO577" i="3" s="1"/>
  <c r="AZ604" i="2"/>
  <c r="BA604" i="2" s="1"/>
  <c r="AO578" i="3" s="1"/>
  <c r="AZ605" i="2"/>
  <c r="BA605" i="2" s="1"/>
  <c r="AO579" i="3" s="1"/>
  <c r="AZ606" i="2"/>
  <c r="BA606" i="2" s="1"/>
  <c r="AO580" i="3" s="1"/>
  <c r="AZ607" i="2"/>
  <c r="BA607" i="2" s="1"/>
  <c r="AO581" i="3" s="1"/>
  <c r="AZ608" i="2"/>
  <c r="BA608" i="2" s="1"/>
  <c r="AO582" i="3" s="1"/>
  <c r="AZ609" i="2"/>
  <c r="BA609" i="2" s="1"/>
  <c r="AO583" i="3" s="1"/>
  <c r="AZ610" i="2"/>
  <c r="BA610" i="2" s="1"/>
  <c r="AO584" i="3" s="1"/>
  <c r="AZ611" i="2"/>
  <c r="BA611" i="2" s="1"/>
  <c r="AO585" i="3" s="1"/>
  <c r="AZ612" i="2"/>
  <c r="BA612" i="2" s="1"/>
  <c r="AO586" i="3" s="1"/>
  <c r="AZ613" i="2"/>
  <c r="BA613" i="2" s="1"/>
  <c r="AO587" i="3" s="1"/>
  <c r="AZ614" i="2"/>
  <c r="BA614" i="2" s="1"/>
  <c r="AO588" i="3" s="1"/>
  <c r="AZ615" i="2"/>
  <c r="BA615" i="2" s="1"/>
  <c r="AO589" i="3" s="1"/>
  <c r="AZ616" i="2"/>
  <c r="BA616" i="2" s="1"/>
  <c r="AO590" i="3" s="1"/>
  <c r="AZ617" i="2"/>
  <c r="BA617" i="2" s="1"/>
  <c r="AO591" i="3" s="1"/>
  <c r="AZ618" i="2"/>
  <c r="BA618" i="2" s="1"/>
  <c r="AO592" i="3" s="1"/>
  <c r="AZ619" i="2"/>
  <c r="BA619" i="2" s="1"/>
  <c r="AO593" i="3" s="1"/>
  <c r="AZ620" i="2"/>
  <c r="BA620" i="2" s="1"/>
  <c r="AO594" i="3" s="1"/>
  <c r="AZ621" i="2"/>
  <c r="BA621" i="2" s="1"/>
  <c r="AO595" i="3" s="1"/>
  <c r="AZ622" i="2"/>
  <c r="BA622" i="2" s="1"/>
  <c r="AO596" i="3" s="1"/>
  <c r="AZ623" i="2"/>
  <c r="BA623" i="2" s="1"/>
  <c r="AO597" i="3" s="1"/>
  <c r="AZ624" i="2"/>
  <c r="BA624" i="2" s="1"/>
  <c r="AO598" i="3" s="1"/>
  <c r="AZ625" i="2"/>
  <c r="BA625" i="2" s="1"/>
  <c r="AO599" i="3" s="1"/>
  <c r="AZ626" i="2"/>
  <c r="BA626" i="2" s="1"/>
  <c r="AO600" i="3" s="1"/>
  <c r="AZ627" i="2"/>
  <c r="BA627" i="2" s="1"/>
  <c r="AO601" i="3" s="1"/>
  <c r="AZ628" i="2"/>
  <c r="BA628" i="2" s="1"/>
  <c r="AO602" i="3" s="1"/>
  <c r="AZ629" i="2"/>
  <c r="BA629" i="2" s="1"/>
  <c r="AO603" i="3" s="1"/>
  <c r="AZ630" i="2"/>
  <c r="BA630" i="2" s="1"/>
  <c r="AO604" i="3" s="1"/>
  <c r="AZ631" i="2"/>
  <c r="BA631" i="2" s="1"/>
  <c r="AO605" i="3" s="1"/>
  <c r="AZ632" i="2"/>
  <c r="BA632" i="2" s="1"/>
  <c r="AO606" i="3" s="1"/>
  <c r="AZ633" i="2"/>
  <c r="BA633" i="2" s="1"/>
  <c r="AO607" i="3" s="1"/>
  <c r="AZ634" i="2"/>
  <c r="BA634" i="2" s="1"/>
  <c r="AO608" i="3" s="1"/>
  <c r="AZ635" i="2"/>
  <c r="BA635" i="2" s="1"/>
  <c r="AO609" i="3" s="1"/>
  <c r="AZ636" i="2"/>
  <c r="BA636" i="2" s="1"/>
  <c r="AO610" i="3" s="1"/>
  <c r="AZ637" i="2"/>
  <c r="BA637" i="2" s="1"/>
  <c r="AO611" i="3" s="1"/>
  <c r="AZ638" i="2"/>
  <c r="BA638" i="2" s="1"/>
  <c r="AO612" i="3" s="1"/>
  <c r="AZ639" i="2"/>
  <c r="BA639" i="2" s="1"/>
  <c r="AO613" i="3" s="1"/>
  <c r="AZ640" i="2"/>
  <c r="BA640" i="2" s="1"/>
  <c r="AO614" i="3" s="1"/>
  <c r="AZ641" i="2"/>
  <c r="BA641" i="2" s="1"/>
  <c r="AO615" i="3" s="1"/>
  <c r="AZ642" i="2"/>
  <c r="BA642" i="2" s="1"/>
  <c r="AO616" i="3" s="1"/>
  <c r="AZ643" i="2"/>
  <c r="BA643" i="2" s="1"/>
  <c r="AO617" i="3" s="1"/>
  <c r="AZ644" i="2"/>
  <c r="BA644" i="2" s="1"/>
  <c r="AO618" i="3" s="1"/>
  <c r="AZ645" i="2"/>
  <c r="BA645" i="2" s="1"/>
  <c r="AO619" i="3" s="1"/>
  <c r="AZ646" i="2"/>
  <c r="BA646" i="2" s="1"/>
  <c r="AO620" i="3" s="1"/>
  <c r="AZ647" i="2"/>
  <c r="BA647" i="2" s="1"/>
  <c r="AO621" i="3" s="1"/>
  <c r="AZ648" i="2"/>
  <c r="BA648" i="2" s="1"/>
  <c r="AO622" i="3" s="1"/>
  <c r="AZ649" i="2"/>
  <c r="BA649" i="2" s="1"/>
  <c r="AO623" i="3" s="1"/>
  <c r="AZ650" i="2"/>
  <c r="BA650" i="2" s="1"/>
  <c r="AO624" i="3" s="1"/>
  <c r="AZ651" i="2"/>
  <c r="BA651" i="2" s="1"/>
  <c r="AO625" i="3" s="1"/>
  <c r="AZ652" i="2"/>
  <c r="BA652" i="2" s="1"/>
  <c r="AO626" i="3" s="1"/>
  <c r="AZ653" i="2"/>
  <c r="BA653" i="2" s="1"/>
  <c r="AO627" i="3" s="1"/>
  <c r="AZ654" i="2"/>
  <c r="BA654" i="2" s="1"/>
  <c r="AZ655" i="2"/>
  <c r="BA655" i="2" s="1"/>
  <c r="AO628" i="3" s="1"/>
  <c r="AZ656" i="2"/>
  <c r="BA656" i="2" s="1"/>
  <c r="AO629" i="3" s="1"/>
  <c r="AZ657" i="2"/>
  <c r="BA657" i="2" s="1"/>
  <c r="AO630" i="3" s="1"/>
  <c r="AZ658" i="2"/>
  <c r="BA658" i="2" s="1"/>
  <c r="AO631" i="3" s="1"/>
  <c r="AZ659" i="2"/>
  <c r="BA659" i="2" s="1"/>
  <c r="AO632" i="3" s="1"/>
  <c r="AZ660" i="2"/>
  <c r="BA660" i="2" s="1"/>
  <c r="AO633" i="3" s="1"/>
  <c r="AZ661" i="2"/>
  <c r="BA661" i="2" s="1"/>
  <c r="AO634" i="3" s="1"/>
  <c r="AZ662" i="2"/>
  <c r="BA662" i="2" s="1"/>
  <c r="AO635" i="3" s="1"/>
  <c r="AZ663" i="2"/>
  <c r="BA663" i="2" s="1"/>
  <c r="AO636" i="3" s="1"/>
  <c r="AZ664" i="2"/>
  <c r="BA664" i="2" s="1"/>
  <c r="AO637" i="3" s="1"/>
  <c r="AZ665" i="2"/>
  <c r="BA665" i="2" s="1"/>
  <c r="AO638" i="3" s="1"/>
  <c r="AZ666" i="2"/>
  <c r="BA666" i="2" s="1"/>
  <c r="AO639" i="3" s="1"/>
  <c r="AZ667" i="2"/>
  <c r="BA667" i="2" s="1"/>
  <c r="AO640" i="3" s="1"/>
  <c r="AZ668" i="2"/>
  <c r="BA668" i="2" s="1"/>
  <c r="AO641" i="3" s="1"/>
  <c r="AZ669" i="2"/>
  <c r="BA669" i="2" s="1"/>
  <c r="AO642" i="3" s="1"/>
  <c r="AZ670" i="2"/>
  <c r="BA670" i="2" s="1"/>
  <c r="AO643" i="3" s="1"/>
  <c r="AZ671" i="2"/>
  <c r="BA671" i="2" s="1"/>
  <c r="AO644" i="3" s="1"/>
  <c r="AZ672" i="2"/>
  <c r="BA672" i="2" s="1"/>
  <c r="AO645" i="3" s="1"/>
  <c r="AZ673" i="2"/>
  <c r="BA673" i="2" s="1"/>
  <c r="AO646" i="3" s="1"/>
  <c r="AZ674" i="2"/>
  <c r="BA674" i="2" s="1"/>
  <c r="AO647" i="3" s="1"/>
  <c r="AZ675" i="2"/>
  <c r="BA675" i="2" s="1"/>
  <c r="AO648" i="3" s="1"/>
  <c r="AZ676" i="2"/>
  <c r="BA676" i="2" s="1"/>
  <c r="AO649" i="3" s="1"/>
  <c r="AZ677" i="2"/>
  <c r="BA677" i="2" s="1"/>
  <c r="AO650" i="3" s="1"/>
  <c r="AZ678" i="2"/>
  <c r="BA678" i="2" s="1"/>
  <c r="AO651" i="3" s="1"/>
  <c r="AZ679" i="2"/>
  <c r="BA679" i="2" s="1"/>
  <c r="AO652" i="3" s="1"/>
  <c r="AZ680" i="2"/>
  <c r="BA680" i="2" s="1"/>
  <c r="AO653" i="3" s="1"/>
  <c r="AZ681" i="2"/>
  <c r="BA681" i="2" s="1"/>
  <c r="AO654" i="3" s="1"/>
  <c r="AZ682" i="2"/>
  <c r="BA682" i="2" s="1"/>
  <c r="AO655" i="3" s="1"/>
  <c r="AZ683" i="2"/>
  <c r="BA683" i="2" s="1"/>
  <c r="AO656" i="3" s="1"/>
  <c r="AZ684" i="2"/>
  <c r="BA684" i="2" s="1"/>
  <c r="AO657" i="3" s="1"/>
  <c r="AZ685" i="2"/>
  <c r="BA685" i="2" s="1"/>
  <c r="AZ686" i="2"/>
  <c r="BA686" i="2" s="1"/>
  <c r="AO658" i="3" s="1"/>
  <c r="AZ687" i="2"/>
  <c r="BA687" i="2" s="1"/>
  <c r="AO659" i="3" s="1"/>
  <c r="AZ688" i="2"/>
  <c r="BA688" i="2" s="1"/>
  <c r="AO660" i="3" s="1"/>
  <c r="AZ689" i="2"/>
  <c r="BA689" i="2" s="1"/>
  <c r="AZ690" i="2"/>
  <c r="BA690" i="2" s="1"/>
  <c r="AO661" i="3" s="1"/>
  <c r="AZ691" i="2"/>
  <c r="BA691" i="2" s="1"/>
  <c r="AO662" i="3" s="1"/>
  <c r="AZ692" i="2"/>
  <c r="BA692" i="2" s="1"/>
  <c r="AO663" i="3" s="1"/>
  <c r="AZ693" i="2"/>
  <c r="BA693" i="2" s="1"/>
  <c r="AO664" i="3" s="1"/>
  <c r="AZ694" i="2"/>
  <c r="BA694" i="2" s="1"/>
  <c r="AO665" i="3" s="1"/>
  <c r="AZ695" i="2"/>
  <c r="BA695" i="2" s="1"/>
  <c r="AO666" i="3" s="1"/>
  <c r="AZ696" i="2"/>
  <c r="BA696" i="2" s="1"/>
  <c r="AO667" i="3" s="1"/>
  <c r="AZ697" i="2"/>
  <c r="BA697" i="2" s="1"/>
  <c r="AO668" i="3" s="1"/>
  <c r="AZ698" i="2"/>
  <c r="BA698" i="2" s="1"/>
  <c r="AO669" i="3" s="1"/>
  <c r="AZ699" i="2"/>
  <c r="BA699" i="2" s="1"/>
  <c r="AO670" i="3" s="1"/>
  <c r="AZ700" i="2"/>
  <c r="BA700" i="2" s="1"/>
  <c r="AO671" i="3" s="1"/>
  <c r="AZ701" i="2"/>
  <c r="BA701" i="2" s="1"/>
  <c r="AO672" i="3" s="1"/>
  <c r="AZ702" i="2"/>
  <c r="BA702" i="2" s="1"/>
  <c r="AO673" i="3" s="1"/>
  <c r="AZ703" i="2"/>
  <c r="BA703" i="2" s="1"/>
  <c r="AO674" i="3" s="1"/>
  <c r="AZ704" i="2"/>
  <c r="BA704" i="2" s="1"/>
  <c r="AZ705" i="2"/>
  <c r="BA705" i="2" s="1"/>
  <c r="AO675" i="3" s="1"/>
  <c r="AZ706" i="2"/>
  <c r="BA706" i="2" s="1"/>
  <c r="AO676" i="3" s="1"/>
  <c r="AZ707" i="2"/>
  <c r="BA707" i="2" s="1"/>
  <c r="AO677" i="3" s="1"/>
  <c r="AZ708" i="2"/>
  <c r="BA708" i="2" s="1"/>
  <c r="AO678" i="3" s="1"/>
  <c r="AZ709" i="2"/>
  <c r="BA709" i="2" s="1"/>
  <c r="AO679" i="3" s="1"/>
  <c r="AZ710" i="2"/>
  <c r="BA710" i="2" s="1"/>
  <c r="AO680" i="3" s="1"/>
  <c r="AZ711" i="2"/>
  <c r="BA711" i="2" s="1"/>
  <c r="AO681" i="3" s="1"/>
  <c r="AZ712" i="2"/>
  <c r="BA712" i="2" s="1"/>
  <c r="AO682" i="3" s="1"/>
  <c r="AZ713" i="2"/>
  <c r="BA713" i="2" s="1"/>
  <c r="AO683" i="3" s="1"/>
  <c r="AZ714" i="2"/>
  <c r="BA714" i="2" s="1"/>
  <c r="AO684" i="3" s="1"/>
  <c r="AZ715" i="2"/>
  <c r="BA715" i="2" s="1"/>
  <c r="AO685" i="3" s="1"/>
  <c r="AZ716" i="2"/>
  <c r="BA716" i="2" s="1"/>
  <c r="AO686" i="3" s="1"/>
  <c r="AZ717" i="2"/>
  <c r="BA717" i="2" s="1"/>
  <c r="AO687" i="3" s="1"/>
  <c r="AZ718" i="2"/>
  <c r="BA718" i="2" s="1"/>
  <c r="AO688" i="3" s="1"/>
  <c r="AZ719" i="2"/>
  <c r="BA719" i="2" s="1"/>
  <c r="AZ720" i="2"/>
  <c r="BA720" i="2" s="1"/>
  <c r="AO689" i="3" s="1"/>
  <c r="AZ721" i="2"/>
  <c r="BA721" i="2" s="1"/>
  <c r="AO690" i="3" s="1"/>
  <c r="AZ722" i="2"/>
  <c r="BA722" i="2" s="1"/>
  <c r="AO691" i="3" s="1"/>
  <c r="AZ723" i="2"/>
  <c r="BA723" i="2" s="1"/>
  <c r="AO692" i="3" s="1"/>
  <c r="AZ724" i="2"/>
  <c r="BA724" i="2" s="1"/>
  <c r="AO693" i="3" s="1"/>
  <c r="AZ725" i="2"/>
  <c r="BA725" i="2" s="1"/>
  <c r="AO694" i="3" s="1"/>
  <c r="AZ726" i="2"/>
  <c r="BA726" i="2" s="1"/>
  <c r="AO695" i="3" s="1"/>
  <c r="AZ727" i="2"/>
  <c r="BA727" i="2" s="1"/>
  <c r="AO696" i="3" s="1"/>
  <c r="AZ728" i="2"/>
  <c r="BA728" i="2" s="1"/>
  <c r="AO697" i="3" s="1"/>
  <c r="AZ729" i="2"/>
  <c r="BA729" i="2" s="1"/>
  <c r="AO698" i="3" s="1"/>
  <c r="AZ730" i="2"/>
  <c r="BA730" i="2" s="1"/>
  <c r="AO699" i="3" s="1"/>
  <c r="AZ731" i="2"/>
  <c r="BA731" i="2" s="1"/>
  <c r="AO700" i="3" s="1"/>
  <c r="AZ732" i="2"/>
  <c r="BA732" i="2" s="1"/>
  <c r="AZ733" i="2"/>
  <c r="BA733" i="2" s="1"/>
  <c r="AO701" i="3" s="1"/>
  <c r="AZ734" i="2"/>
  <c r="BA734" i="2" s="1"/>
  <c r="AO702" i="3" s="1"/>
  <c r="AZ735" i="2"/>
  <c r="BA735" i="2" s="1"/>
  <c r="AO703" i="3" s="1"/>
  <c r="AZ736" i="2"/>
  <c r="BA736" i="2" s="1"/>
  <c r="AZ737" i="2"/>
  <c r="BA737" i="2" s="1"/>
  <c r="AO704" i="3" s="1"/>
  <c r="AZ738" i="2"/>
  <c r="BA738" i="2" s="1"/>
  <c r="AO705" i="3" s="1"/>
  <c r="AZ739" i="2"/>
  <c r="BA739" i="2" s="1"/>
  <c r="AO706" i="3" s="1"/>
  <c r="AZ740" i="2"/>
  <c r="BA740" i="2" s="1"/>
  <c r="AZ741" i="2"/>
  <c r="BA741" i="2" s="1"/>
  <c r="AO707" i="3" s="1"/>
  <c r="AZ742" i="2"/>
  <c r="BA742" i="2" s="1"/>
  <c r="AO708" i="3" s="1"/>
  <c r="AZ743" i="2"/>
  <c r="BA743" i="2" s="1"/>
  <c r="AO709" i="3" s="1"/>
  <c r="AZ744" i="2"/>
  <c r="BA744" i="2" s="1"/>
  <c r="AO710" i="3" s="1"/>
  <c r="AZ745" i="2"/>
  <c r="BA745" i="2" s="1"/>
  <c r="AO711" i="3" s="1"/>
  <c r="AZ746" i="2"/>
  <c r="BA746" i="2" s="1"/>
  <c r="AO712" i="3" s="1"/>
  <c r="AZ747" i="2"/>
  <c r="BA747" i="2" s="1"/>
  <c r="AO713" i="3" s="1"/>
  <c r="AZ748" i="2"/>
  <c r="BA748" i="2" s="1"/>
  <c r="AO714" i="3" s="1"/>
  <c r="AZ749" i="2"/>
  <c r="BA749" i="2" s="1"/>
  <c r="AO715" i="3" s="1"/>
  <c r="AZ750" i="2"/>
  <c r="BA750" i="2" s="1"/>
  <c r="AO716" i="3" s="1"/>
  <c r="AZ751" i="2"/>
  <c r="BA751" i="2" s="1"/>
  <c r="AO717" i="3" s="1"/>
  <c r="AZ752" i="2"/>
  <c r="BA752" i="2" s="1"/>
  <c r="AO718" i="3" s="1"/>
  <c r="AZ753" i="2"/>
  <c r="BA753" i="2" s="1"/>
  <c r="AO719" i="3" s="1"/>
  <c r="AZ754" i="2"/>
  <c r="BA754" i="2" s="1"/>
  <c r="AO720" i="3" s="1"/>
  <c r="AZ755" i="2"/>
  <c r="BA755" i="2" s="1"/>
  <c r="AO721" i="3" s="1"/>
  <c r="AZ756" i="2"/>
  <c r="BA756" i="2" s="1"/>
  <c r="AO722" i="3" s="1"/>
  <c r="AZ757" i="2"/>
  <c r="BA757" i="2" s="1"/>
  <c r="AO723" i="3" s="1"/>
  <c r="AZ758" i="2"/>
  <c r="BA758" i="2" s="1"/>
  <c r="AO724" i="3" s="1"/>
  <c r="AZ759" i="2"/>
  <c r="BA759" i="2" s="1"/>
  <c r="AO725" i="3" s="1"/>
  <c r="AZ760" i="2"/>
  <c r="BA760" i="2" s="1"/>
  <c r="AO726" i="3" s="1"/>
  <c r="AZ761" i="2"/>
  <c r="BA761" i="2" s="1"/>
  <c r="AO727" i="3" s="1"/>
  <c r="AZ762" i="2"/>
  <c r="BA762" i="2" s="1"/>
  <c r="AO728" i="3" s="1"/>
  <c r="AZ763" i="2"/>
  <c r="BA763" i="2" s="1"/>
  <c r="AO729" i="3" s="1"/>
  <c r="AZ764" i="2"/>
  <c r="BA764" i="2" s="1"/>
  <c r="AO730" i="3" s="1"/>
  <c r="AZ765" i="2"/>
  <c r="BA765" i="2" s="1"/>
  <c r="AO731" i="3" s="1"/>
  <c r="AZ766" i="2"/>
  <c r="AZ767" i="2"/>
  <c r="BA767" i="2" s="1"/>
  <c r="AO733" i="3" s="1"/>
  <c r="AZ768" i="2"/>
  <c r="BA768" i="2" s="1"/>
  <c r="AO734" i="3" s="1"/>
  <c r="AZ769" i="2"/>
  <c r="BA769" i="2" s="1"/>
  <c r="AO735" i="3" s="1"/>
  <c r="AZ770" i="2"/>
  <c r="BA770" i="2" s="1"/>
  <c r="AO736" i="3" s="1"/>
  <c r="AZ771" i="2"/>
  <c r="BA771" i="2" s="1"/>
  <c r="AO737" i="3" s="1"/>
  <c r="AZ772" i="2"/>
  <c r="BA772" i="2" s="1"/>
  <c r="AO738" i="3" s="1"/>
  <c r="AZ773" i="2"/>
  <c r="BA773" i="2" s="1"/>
  <c r="AO739" i="3" s="1"/>
  <c r="AZ774" i="2"/>
  <c r="BA774" i="2" s="1"/>
  <c r="AO740" i="3" s="1"/>
  <c r="AZ775" i="2"/>
  <c r="BA775" i="2" s="1"/>
  <c r="AZ776" i="2"/>
  <c r="BA776" i="2" s="1"/>
  <c r="AO741" i="3" s="1"/>
  <c r="AZ777" i="2"/>
  <c r="BA777" i="2" s="1"/>
  <c r="AO742" i="3" s="1"/>
  <c r="AZ778" i="2"/>
  <c r="BA778" i="2" s="1"/>
  <c r="AO743" i="3" s="1"/>
  <c r="AZ779" i="2"/>
  <c r="BA779" i="2" s="1"/>
  <c r="AO744" i="3" s="1"/>
  <c r="AZ780" i="2"/>
  <c r="BA780" i="2" s="1"/>
  <c r="AO745" i="3" s="1"/>
  <c r="AZ781" i="2"/>
  <c r="BA781" i="2" s="1"/>
  <c r="AO746" i="3" s="1"/>
  <c r="AZ782" i="2"/>
  <c r="BA782" i="2" s="1"/>
  <c r="AO747" i="3" s="1"/>
  <c r="AZ783" i="2"/>
  <c r="BA783" i="2" s="1"/>
  <c r="AO748" i="3" s="1"/>
  <c r="AZ784" i="2"/>
  <c r="BA784" i="2" s="1"/>
  <c r="AO749" i="3" s="1"/>
  <c r="AZ785" i="2"/>
  <c r="BA785" i="2" s="1"/>
  <c r="AO750" i="3" s="1"/>
  <c r="AZ786" i="2"/>
  <c r="BA786" i="2" s="1"/>
  <c r="AO751" i="3" s="1"/>
  <c r="AZ787" i="2"/>
  <c r="BA787" i="2" s="1"/>
  <c r="AO752" i="3" s="1"/>
  <c r="AZ788" i="2"/>
  <c r="BA788" i="2" s="1"/>
  <c r="AO753" i="3" s="1"/>
  <c r="AZ789" i="2"/>
  <c r="BA789" i="2" s="1"/>
  <c r="AO754" i="3" s="1"/>
  <c r="AZ790" i="2"/>
  <c r="BA790" i="2" s="1"/>
  <c r="AO755" i="3" s="1"/>
  <c r="AZ791" i="2"/>
  <c r="BA791" i="2" s="1"/>
  <c r="AO756" i="3" s="1"/>
  <c r="AZ792" i="2"/>
  <c r="BA792" i="2" s="1"/>
  <c r="AO757" i="3" s="1"/>
  <c r="AZ793" i="2"/>
  <c r="BA793" i="2" s="1"/>
  <c r="AO758" i="3" s="1"/>
  <c r="AZ794" i="2"/>
  <c r="BA794" i="2" s="1"/>
  <c r="AO759" i="3" s="1"/>
  <c r="AZ795" i="2"/>
  <c r="BA795" i="2" s="1"/>
  <c r="AO760" i="3" s="1"/>
  <c r="AZ796" i="2"/>
  <c r="BA796" i="2" s="1"/>
  <c r="AO761" i="3" s="1"/>
  <c r="AZ797" i="2"/>
  <c r="BA797" i="2" s="1"/>
  <c r="AO762" i="3" s="1"/>
  <c r="AZ798" i="2"/>
  <c r="BA798" i="2" s="1"/>
  <c r="AO763" i="3" s="1"/>
  <c r="AZ799" i="2"/>
  <c r="BA799" i="2" s="1"/>
  <c r="AO764" i="3" s="1"/>
  <c r="AZ800" i="2"/>
  <c r="BA800" i="2" s="1"/>
  <c r="AO765" i="3" s="1"/>
  <c r="AZ801" i="2"/>
  <c r="BA801" i="2" s="1"/>
  <c r="AO766" i="3" s="1"/>
  <c r="AZ802" i="2"/>
  <c r="BA802" i="2" s="1"/>
  <c r="AO767" i="3" s="1"/>
  <c r="AZ803" i="2"/>
  <c r="BA803" i="2" s="1"/>
  <c r="AO768" i="3" s="1"/>
  <c r="AZ804" i="2"/>
  <c r="BA804" i="2" s="1"/>
  <c r="AO769" i="3" s="1"/>
  <c r="AZ805" i="2"/>
  <c r="BA805" i="2" s="1"/>
  <c r="AO770" i="3" s="1"/>
  <c r="AZ806" i="2"/>
  <c r="BA806" i="2" s="1"/>
  <c r="AO771" i="3" s="1"/>
  <c r="AZ807" i="2"/>
  <c r="BA807" i="2" s="1"/>
  <c r="AO772" i="3" s="1"/>
  <c r="AZ808" i="2"/>
  <c r="BA808" i="2" s="1"/>
  <c r="AO773" i="3" s="1"/>
  <c r="AZ809" i="2"/>
  <c r="BA809" i="2" s="1"/>
  <c r="AO774" i="3" s="1"/>
  <c r="AZ810" i="2"/>
  <c r="BA810" i="2" s="1"/>
  <c r="AO775" i="3" s="1"/>
  <c r="AZ811" i="2"/>
  <c r="BA811" i="2" s="1"/>
  <c r="AO776" i="3" s="1"/>
  <c r="AZ812" i="2"/>
  <c r="BA812" i="2" s="1"/>
  <c r="AO777" i="3" s="1"/>
  <c r="AZ813" i="2"/>
  <c r="BA813" i="2" s="1"/>
  <c r="AO778" i="3" s="1"/>
  <c r="AZ814" i="2"/>
  <c r="BA814" i="2" s="1"/>
  <c r="AO779" i="3" s="1"/>
  <c r="AZ815" i="2"/>
  <c r="BA815" i="2" s="1"/>
  <c r="AO780" i="3" s="1"/>
  <c r="AZ816" i="2"/>
  <c r="BA816" i="2" s="1"/>
  <c r="AO781" i="3" s="1"/>
  <c r="AZ817" i="2"/>
  <c r="BA817" i="2" s="1"/>
  <c r="AO782" i="3" s="1"/>
  <c r="AZ818" i="2"/>
  <c r="BA818" i="2" s="1"/>
  <c r="AO783" i="3" s="1"/>
  <c r="AZ819" i="2"/>
  <c r="BA819" i="2" s="1"/>
  <c r="AO784" i="3" s="1"/>
  <c r="AZ820" i="2"/>
  <c r="BA820" i="2" s="1"/>
  <c r="AO785" i="3" s="1"/>
  <c r="AZ821" i="2"/>
  <c r="BA821" i="2" s="1"/>
  <c r="AZ822" i="2"/>
  <c r="BA822" i="2" s="1"/>
  <c r="AZ823" i="2"/>
  <c r="BA823" i="2" s="1"/>
  <c r="AZ824" i="2"/>
  <c r="BA824" i="2" s="1"/>
  <c r="AZ825" i="2"/>
  <c r="BA825" i="2" s="1"/>
  <c r="AZ826" i="2"/>
  <c r="BA826" i="2" s="1"/>
  <c r="AZ827" i="2"/>
  <c r="BA827" i="2" s="1"/>
  <c r="AZ828" i="2"/>
  <c r="BA828" i="2" s="1"/>
  <c r="AZ829" i="2"/>
  <c r="BA829" i="2" s="1"/>
  <c r="AZ830" i="2"/>
  <c r="BA830" i="2" s="1"/>
  <c r="AZ831" i="2"/>
  <c r="BA831" i="2" s="1"/>
  <c r="AZ832" i="2"/>
  <c r="BA832" i="2" s="1"/>
  <c r="AZ833" i="2"/>
  <c r="BA833" i="2" s="1"/>
  <c r="AZ834" i="2"/>
  <c r="BA834" i="2" s="1"/>
  <c r="AZ835" i="2"/>
  <c r="BA835" i="2" s="1"/>
  <c r="AZ836" i="2"/>
  <c r="BA836" i="2" s="1"/>
  <c r="AZ837" i="2"/>
  <c r="BA837" i="2" s="1"/>
  <c r="AZ838" i="2"/>
  <c r="BA838" i="2" s="1"/>
  <c r="AZ839" i="2"/>
  <c r="BA839" i="2" s="1"/>
  <c r="AZ840" i="2"/>
  <c r="BA840" i="2" s="1"/>
  <c r="AZ841" i="2"/>
  <c r="BA841" i="2" s="1"/>
  <c r="AZ842" i="2"/>
  <c r="BA842" i="2" s="1"/>
  <c r="AZ843" i="2"/>
  <c r="BA843" i="2" s="1"/>
  <c r="AZ844" i="2"/>
  <c r="BA844" i="2" s="1"/>
  <c r="AZ845" i="2"/>
  <c r="BA845" i="2" s="1"/>
  <c r="AZ846" i="2"/>
  <c r="BA846" i="2" s="1"/>
  <c r="AZ847" i="2"/>
  <c r="BA847" i="2" s="1"/>
  <c r="AZ848" i="2"/>
  <c r="BA848" i="2" s="1"/>
  <c r="AZ849" i="2"/>
  <c r="BA849" i="2" s="1"/>
  <c r="AZ850" i="2"/>
  <c r="BA850" i="2" s="1"/>
  <c r="AZ851" i="2"/>
  <c r="BA851" i="2" s="1"/>
  <c r="AZ852" i="2"/>
  <c r="BA852" i="2" s="1"/>
  <c r="AZ853" i="2"/>
  <c r="BA853" i="2" s="1"/>
  <c r="AZ854" i="2"/>
  <c r="BA854" i="2" s="1"/>
  <c r="AZ855" i="2"/>
  <c r="BA855" i="2" s="1"/>
  <c r="AZ856" i="2"/>
  <c r="BA856" i="2" s="1"/>
  <c r="AZ857" i="2"/>
  <c r="BA857" i="2" s="1"/>
  <c r="AZ858" i="2"/>
  <c r="BA858" i="2" s="1"/>
  <c r="AZ859" i="2"/>
  <c r="BA859" i="2" s="1"/>
  <c r="AZ860" i="2"/>
  <c r="BA860" i="2" s="1"/>
  <c r="AZ861" i="2"/>
  <c r="BA861" i="2" s="1"/>
  <c r="AZ862" i="2"/>
  <c r="BA862" i="2" s="1"/>
  <c r="AZ863" i="2"/>
  <c r="BA863" i="2" s="1"/>
  <c r="AZ864" i="2"/>
  <c r="BA864" i="2" s="1"/>
  <c r="AZ865" i="2"/>
  <c r="BA865" i="2" s="1"/>
  <c r="AZ866" i="2"/>
  <c r="BA866" i="2" s="1"/>
  <c r="AZ867" i="2"/>
  <c r="BA867" i="2" s="1"/>
  <c r="AZ868" i="2"/>
  <c r="BA868" i="2" s="1"/>
  <c r="AZ869" i="2"/>
  <c r="BA869" i="2" s="1"/>
  <c r="AZ870" i="2"/>
  <c r="BA870" i="2" s="1"/>
  <c r="AZ871" i="2"/>
  <c r="BA871" i="2" s="1"/>
  <c r="AZ872" i="2"/>
  <c r="BA872" i="2" s="1"/>
  <c r="AZ873" i="2"/>
  <c r="BA873" i="2" s="1"/>
  <c r="AZ874" i="2"/>
  <c r="BA874" i="2" s="1"/>
  <c r="AZ875" i="2"/>
  <c r="BA875" i="2" s="1"/>
  <c r="AZ876" i="2"/>
  <c r="BA876" i="2" s="1"/>
  <c r="AZ877" i="2"/>
  <c r="BA877" i="2" s="1"/>
  <c r="AZ878" i="2"/>
  <c r="BA878" i="2" s="1"/>
  <c r="AZ879" i="2"/>
  <c r="BA879" i="2" s="1"/>
  <c r="AZ880" i="2"/>
  <c r="BA880" i="2" s="1"/>
  <c r="AZ881" i="2"/>
  <c r="BA881" i="2" s="1"/>
  <c r="AZ882" i="2"/>
  <c r="BA882" i="2" s="1"/>
  <c r="AZ883" i="2"/>
  <c r="BA883" i="2" s="1"/>
  <c r="AZ884" i="2"/>
  <c r="BA884" i="2" s="1"/>
  <c r="AZ885" i="2"/>
  <c r="BA885" i="2" s="1"/>
  <c r="AZ886" i="2"/>
  <c r="BA886" i="2" s="1"/>
  <c r="AZ887" i="2"/>
  <c r="BA887" i="2" s="1"/>
  <c r="AZ888" i="2"/>
  <c r="BA888" i="2" s="1"/>
  <c r="AZ889" i="2"/>
  <c r="BA889" i="2" s="1"/>
  <c r="AZ890" i="2"/>
  <c r="BA890" i="2" s="1"/>
  <c r="AZ891" i="2"/>
  <c r="BA891" i="2" s="1"/>
  <c r="AZ892" i="2"/>
  <c r="BA892" i="2" s="1"/>
  <c r="AZ893" i="2"/>
  <c r="BA893" i="2" s="1"/>
  <c r="AZ894" i="2"/>
  <c r="BA894" i="2" s="1"/>
  <c r="AZ895" i="2"/>
  <c r="BA895" i="2" s="1"/>
  <c r="AZ896" i="2"/>
  <c r="BA896" i="2" s="1"/>
  <c r="AZ897" i="2"/>
  <c r="BA897" i="2" s="1"/>
  <c r="AZ898" i="2"/>
  <c r="BA898" i="2" s="1"/>
  <c r="AZ899" i="2"/>
  <c r="BA899" i="2" s="1"/>
  <c r="BA766" i="2"/>
  <c r="AO732" i="3" s="1"/>
  <c r="AZ2" i="2"/>
  <c r="BA2" i="2" s="1"/>
  <c r="AO2" i="3" s="1"/>
  <c r="AX2" i="2"/>
  <c r="AY2" i="2" s="1"/>
  <c r="AN2" i="3" s="1"/>
  <c r="AX4" i="2"/>
  <c r="AY4" i="2" s="1"/>
  <c r="AN4" i="3" s="1"/>
  <c r="AX5" i="2"/>
  <c r="AY5" i="2" s="1"/>
  <c r="AN5" i="3" s="1"/>
  <c r="AX6" i="2"/>
  <c r="AY6" i="2" s="1"/>
  <c r="AN6" i="3" s="1"/>
  <c r="AX7" i="2"/>
  <c r="AY7" i="2" s="1"/>
  <c r="AN7" i="3" s="1"/>
  <c r="AX8" i="2"/>
  <c r="AY8" i="2" s="1"/>
  <c r="AN8" i="3" s="1"/>
  <c r="AX9" i="2"/>
  <c r="AY9" i="2" s="1"/>
  <c r="AN9" i="3" s="1"/>
  <c r="AX10" i="2"/>
  <c r="AY10" i="2" s="1"/>
  <c r="AN10" i="3" s="1"/>
  <c r="AX11" i="2"/>
  <c r="AY11" i="2" s="1"/>
  <c r="AN11" i="3" s="1"/>
  <c r="AX12" i="2"/>
  <c r="AY12" i="2" s="1"/>
  <c r="AN12" i="3" s="1"/>
  <c r="AX13" i="2"/>
  <c r="AY13" i="2" s="1"/>
  <c r="AN13" i="3" s="1"/>
  <c r="AX14" i="2"/>
  <c r="AY14" i="2" s="1"/>
  <c r="AN14" i="3" s="1"/>
  <c r="AX15" i="2"/>
  <c r="AY15" i="2" s="1"/>
  <c r="AN15" i="3" s="1"/>
  <c r="AX16" i="2"/>
  <c r="AY16" i="2" s="1"/>
  <c r="AN16" i="3" s="1"/>
  <c r="AX17" i="2"/>
  <c r="AY17" i="2" s="1"/>
  <c r="AN17" i="3" s="1"/>
  <c r="AX18" i="2"/>
  <c r="AY18" i="2" s="1"/>
  <c r="AN18" i="3" s="1"/>
  <c r="AX19" i="2"/>
  <c r="AY19" i="2" s="1"/>
  <c r="AN19" i="3" s="1"/>
  <c r="AX20" i="2"/>
  <c r="AY20" i="2" s="1"/>
  <c r="AN20" i="3" s="1"/>
  <c r="AX21" i="2"/>
  <c r="AY21" i="2" s="1"/>
  <c r="AN21" i="3" s="1"/>
  <c r="AX22" i="2"/>
  <c r="AY22" i="2" s="1"/>
  <c r="AN22" i="3" s="1"/>
  <c r="AX23" i="2"/>
  <c r="AY23" i="2" s="1"/>
  <c r="AN23" i="3" s="1"/>
  <c r="AX24" i="2"/>
  <c r="AY24" i="2" s="1"/>
  <c r="AN24" i="3" s="1"/>
  <c r="AX25" i="2"/>
  <c r="AY25" i="2" s="1"/>
  <c r="AN25" i="3" s="1"/>
  <c r="AX26" i="2"/>
  <c r="AY26" i="2" s="1"/>
  <c r="AN26" i="3" s="1"/>
  <c r="AX27" i="2"/>
  <c r="AY27" i="2" s="1"/>
  <c r="AN27" i="3" s="1"/>
  <c r="AX28" i="2"/>
  <c r="AY28" i="2" s="1"/>
  <c r="AN28" i="3" s="1"/>
  <c r="AX29" i="2"/>
  <c r="AY29" i="2" s="1"/>
  <c r="AN29" i="3" s="1"/>
  <c r="AX30" i="2"/>
  <c r="AY30" i="2" s="1"/>
  <c r="AN30" i="3" s="1"/>
  <c r="AX31" i="2"/>
  <c r="AY31" i="2" s="1"/>
  <c r="AN31" i="3" s="1"/>
  <c r="AX32" i="2"/>
  <c r="AY32" i="2" s="1"/>
  <c r="AN32" i="3" s="1"/>
  <c r="AX33" i="2"/>
  <c r="AY33" i="2" s="1"/>
  <c r="AN33" i="3" s="1"/>
  <c r="AX34" i="2"/>
  <c r="AY34" i="2" s="1"/>
  <c r="AN34" i="3" s="1"/>
  <c r="AX35" i="2"/>
  <c r="AY35" i="2" s="1"/>
  <c r="AN35" i="3" s="1"/>
  <c r="AX36" i="2"/>
  <c r="AY36" i="2" s="1"/>
  <c r="AX37" i="2"/>
  <c r="AY37" i="2" s="1"/>
  <c r="AN36" i="3" s="1"/>
  <c r="AX38" i="2"/>
  <c r="AY38" i="2" s="1"/>
  <c r="AN37" i="3" s="1"/>
  <c r="AX39" i="2"/>
  <c r="AY39" i="2" s="1"/>
  <c r="AN38" i="3" s="1"/>
  <c r="AX40" i="2"/>
  <c r="AY40" i="2" s="1"/>
  <c r="AN39" i="3" s="1"/>
  <c r="AX41" i="2"/>
  <c r="AY41" i="2" s="1"/>
  <c r="AN40" i="3" s="1"/>
  <c r="AX42" i="2"/>
  <c r="AY42" i="2" s="1"/>
  <c r="AN41" i="3" s="1"/>
  <c r="AX43" i="2"/>
  <c r="AY43" i="2" s="1"/>
  <c r="AN42" i="3" s="1"/>
  <c r="AX44" i="2"/>
  <c r="AY44" i="2" s="1"/>
  <c r="AN43" i="3" s="1"/>
  <c r="AX45" i="2"/>
  <c r="AY45" i="2" s="1"/>
  <c r="AN44" i="3" s="1"/>
  <c r="AX46" i="2"/>
  <c r="AY46" i="2" s="1"/>
  <c r="AX47" i="2"/>
  <c r="AY47" i="2" s="1"/>
  <c r="AN46" i="3" s="1"/>
  <c r="AX48" i="2"/>
  <c r="AY48" i="2" s="1"/>
  <c r="AN47" i="3" s="1"/>
  <c r="AX49" i="2"/>
  <c r="AY49" i="2" s="1"/>
  <c r="AN48" i="3" s="1"/>
  <c r="AX50" i="2"/>
  <c r="AY50" i="2" s="1"/>
  <c r="AX51" i="2"/>
  <c r="AY51" i="2" s="1"/>
  <c r="AN49" i="3" s="1"/>
  <c r="AX52" i="2"/>
  <c r="AY52" i="2" s="1"/>
  <c r="AN50" i="3" s="1"/>
  <c r="AX53" i="2"/>
  <c r="AY53" i="2" s="1"/>
  <c r="AN51" i="3" s="1"/>
  <c r="AX54" i="2"/>
  <c r="AY54" i="2" s="1"/>
  <c r="AN52" i="3" s="1"/>
  <c r="AX55" i="2"/>
  <c r="AY55" i="2" s="1"/>
  <c r="AN53" i="3" s="1"/>
  <c r="AX56" i="2"/>
  <c r="AY56" i="2" s="1"/>
  <c r="AN54" i="3" s="1"/>
  <c r="AX57" i="2"/>
  <c r="AY57" i="2" s="1"/>
  <c r="AN55" i="3" s="1"/>
  <c r="AX58" i="2"/>
  <c r="AY58" i="2" s="1"/>
  <c r="AN56" i="3" s="1"/>
  <c r="AX59" i="2"/>
  <c r="AY59" i="2" s="1"/>
  <c r="AN57" i="3" s="1"/>
  <c r="AX60" i="2"/>
  <c r="AY60" i="2" s="1"/>
  <c r="AN58" i="3" s="1"/>
  <c r="AX61" i="2"/>
  <c r="AY61" i="2" s="1"/>
  <c r="AN59" i="3" s="1"/>
  <c r="AX62" i="2"/>
  <c r="AY62" i="2" s="1"/>
  <c r="AN60" i="3" s="1"/>
  <c r="AX63" i="2"/>
  <c r="AY63" i="2" s="1"/>
  <c r="AN61" i="3" s="1"/>
  <c r="AX64" i="2"/>
  <c r="AY64" i="2" s="1"/>
  <c r="AN62" i="3" s="1"/>
  <c r="AX65" i="2"/>
  <c r="AY65" i="2" s="1"/>
  <c r="AN63" i="3" s="1"/>
  <c r="AX66" i="2"/>
  <c r="AY66" i="2" s="1"/>
  <c r="AN64" i="3" s="1"/>
  <c r="AX67" i="2"/>
  <c r="AY67" i="2" s="1"/>
  <c r="AN65" i="3" s="1"/>
  <c r="AX68" i="2"/>
  <c r="AY68" i="2" s="1"/>
  <c r="AN66" i="3" s="1"/>
  <c r="AX69" i="2"/>
  <c r="AY69" i="2" s="1"/>
  <c r="AN67" i="3" s="1"/>
  <c r="AX70" i="2"/>
  <c r="AY70" i="2" s="1"/>
  <c r="AN68" i="3" s="1"/>
  <c r="AX71" i="2"/>
  <c r="AY71" i="2" s="1"/>
  <c r="AN69" i="3" s="1"/>
  <c r="AX72" i="2"/>
  <c r="AY72" i="2" s="1"/>
  <c r="AN70" i="3" s="1"/>
  <c r="AX73" i="2"/>
  <c r="AY73" i="2" s="1"/>
  <c r="AN71" i="3" s="1"/>
  <c r="AX74" i="2"/>
  <c r="AY74" i="2" s="1"/>
  <c r="AN72" i="3" s="1"/>
  <c r="AX75" i="2"/>
  <c r="AY75" i="2" s="1"/>
  <c r="AN73" i="3" s="1"/>
  <c r="AX76" i="2"/>
  <c r="AY76" i="2" s="1"/>
  <c r="AX77" i="2"/>
  <c r="AY77" i="2" s="1"/>
  <c r="AN75" i="3" s="1"/>
  <c r="AX78" i="2"/>
  <c r="AY78" i="2" s="1"/>
  <c r="AN76" i="3" s="1"/>
  <c r="AX79" i="2"/>
  <c r="AY79" i="2" s="1"/>
  <c r="AN77" i="3" s="1"/>
  <c r="AX80" i="2"/>
  <c r="AY80" i="2" s="1"/>
  <c r="AN78" i="3" s="1"/>
  <c r="AX81" i="2"/>
  <c r="AY81" i="2" s="1"/>
  <c r="AN79" i="3" s="1"/>
  <c r="AX82" i="2"/>
  <c r="AY82" i="2" s="1"/>
  <c r="AN80" i="3" s="1"/>
  <c r="AX83" i="2"/>
  <c r="AY83" i="2" s="1"/>
  <c r="AN81" i="3" s="1"/>
  <c r="AX84" i="2"/>
  <c r="AY84" i="2" s="1"/>
  <c r="AN82" i="3" s="1"/>
  <c r="AX85" i="2"/>
  <c r="AY85" i="2" s="1"/>
  <c r="AN83" i="3" s="1"/>
  <c r="AX86" i="2"/>
  <c r="AY86" i="2" s="1"/>
  <c r="AN84" i="3" s="1"/>
  <c r="AX87" i="2"/>
  <c r="AY87" i="2" s="1"/>
  <c r="AN85" i="3" s="1"/>
  <c r="AX88" i="2"/>
  <c r="AY88" i="2" s="1"/>
  <c r="AN86" i="3" s="1"/>
  <c r="AX89" i="2"/>
  <c r="AY89" i="2" s="1"/>
  <c r="AN87" i="3" s="1"/>
  <c r="AX90" i="2"/>
  <c r="AY90" i="2" s="1"/>
  <c r="AX91" i="2"/>
  <c r="AY91" i="2" s="1"/>
  <c r="AN88" i="3" s="1"/>
  <c r="AX92" i="2"/>
  <c r="AY92" i="2" s="1"/>
  <c r="AN89" i="3" s="1"/>
  <c r="AX93" i="2"/>
  <c r="AY93" i="2" s="1"/>
  <c r="AN90" i="3" s="1"/>
  <c r="AX94" i="2"/>
  <c r="AY94" i="2" s="1"/>
  <c r="AN91" i="3" s="1"/>
  <c r="AX95" i="2"/>
  <c r="AY95" i="2" s="1"/>
  <c r="AN92" i="3" s="1"/>
  <c r="AX96" i="2"/>
  <c r="AY96" i="2" s="1"/>
  <c r="AN93" i="3" s="1"/>
  <c r="AX97" i="2"/>
  <c r="AY97" i="2" s="1"/>
  <c r="AN94" i="3" s="1"/>
  <c r="AX98" i="2"/>
  <c r="AY98" i="2" s="1"/>
  <c r="AN95" i="3" s="1"/>
  <c r="AX99" i="2"/>
  <c r="AY99" i="2" s="1"/>
  <c r="AN96" i="3" s="1"/>
  <c r="AX100" i="2"/>
  <c r="AY100" i="2" s="1"/>
  <c r="AN97" i="3" s="1"/>
  <c r="AX101" i="2"/>
  <c r="AY101" i="2" s="1"/>
  <c r="AN98" i="3" s="1"/>
  <c r="AX102" i="2"/>
  <c r="AY102" i="2" s="1"/>
  <c r="AN99" i="3" s="1"/>
  <c r="AX103" i="2"/>
  <c r="AY103" i="2" s="1"/>
  <c r="AN100" i="3" s="1"/>
  <c r="AX104" i="2"/>
  <c r="AY104" i="2" s="1"/>
  <c r="AN101" i="3" s="1"/>
  <c r="AX105" i="2"/>
  <c r="AY105" i="2" s="1"/>
  <c r="AN102" i="3" s="1"/>
  <c r="AX106" i="2"/>
  <c r="AY106" i="2" s="1"/>
  <c r="AN103" i="3" s="1"/>
  <c r="AX107" i="2"/>
  <c r="AY107" i="2" s="1"/>
  <c r="AN104" i="3" s="1"/>
  <c r="AX108" i="2"/>
  <c r="AY108" i="2" s="1"/>
  <c r="AN105" i="3" s="1"/>
  <c r="AX109" i="2"/>
  <c r="AY109" i="2" s="1"/>
  <c r="AX110" i="2"/>
  <c r="AY110" i="2" s="1"/>
  <c r="AN106" i="3" s="1"/>
  <c r="AX111" i="2"/>
  <c r="AY111" i="2" s="1"/>
  <c r="AX112" i="2"/>
  <c r="AY112" i="2" s="1"/>
  <c r="AN108" i="3" s="1"/>
  <c r="AX113" i="2"/>
  <c r="AY113" i="2" s="1"/>
  <c r="AN109" i="3" s="1"/>
  <c r="AX114" i="2"/>
  <c r="AY114" i="2" s="1"/>
  <c r="AN110" i="3" s="1"/>
  <c r="AX115" i="2"/>
  <c r="AY115" i="2" s="1"/>
  <c r="AN111" i="3" s="1"/>
  <c r="AX116" i="2"/>
  <c r="AY116" i="2" s="1"/>
  <c r="AN112" i="3" s="1"/>
  <c r="AX117" i="2"/>
  <c r="AY117" i="2" s="1"/>
  <c r="AN113" i="3" s="1"/>
  <c r="AX118" i="2"/>
  <c r="AY118" i="2" s="1"/>
  <c r="AN114" i="3" s="1"/>
  <c r="AX119" i="2"/>
  <c r="AY119" i="2" s="1"/>
  <c r="AN115" i="3" s="1"/>
  <c r="AX120" i="2"/>
  <c r="AY120" i="2" s="1"/>
  <c r="AN116" i="3" s="1"/>
  <c r="AX121" i="2"/>
  <c r="AY121" i="2" s="1"/>
  <c r="AN117" i="3" s="1"/>
  <c r="AX122" i="2"/>
  <c r="AY122" i="2" s="1"/>
  <c r="AN118" i="3" s="1"/>
  <c r="AX123" i="2"/>
  <c r="AY123" i="2" s="1"/>
  <c r="AN119" i="3" s="1"/>
  <c r="AX124" i="2"/>
  <c r="AY124" i="2" s="1"/>
  <c r="AN120" i="3" s="1"/>
  <c r="AX125" i="2"/>
  <c r="AY125" i="2" s="1"/>
  <c r="AN121" i="3" s="1"/>
  <c r="AX126" i="2"/>
  <c r="AY126" i="2" s="1"/>
  <c r="AN122" i="3" s="1"/>
  <c r="AX127" i="2"/>
  <c r="AY127" i="2" s="1"/>
  <c r="AN123" i="3" s="1"/>
  <c r="AX128" i="2"/>
  <c r="AY128" i="2" s="1"/>
  <c r="AN124" i="3" s="1"/>
  <c r="AX129" i="2"/>
  <c r="AY129" i="2" s="1"/>
  <c r="AX130" i="2"/>
  <c r="AY130" i="2" s="1"/>
  <c r="AN126" i="3" s="1"/>
  <c r="AX131" i="2"/>
  <c r="AY131" i="2" s="1"/>
  <c r="AN127" i="3" s="1"/>
  <c r="AX132" i="2"/>
  <c r="AY132" i="2" s="1"/>
  <c r="AN128" i="3" s="1"/>
  <c r="AX133" i="2"/>
  <c r="AY133" i="2" s="1"/>
  <c r="AX134" i="2"/>
  <c r="AY134" i="2" s="1"/>
  <c r="AN129" i="3" s="1"/>
  <c r="AX135" i="2"/>
  <c r="AY135" i="2" s="1"/>
  <c r="AN130" i="3" s="1"/>
  <c r="AX136" i="2"/>
  <c r="AY136" i="2" s="1"/>
  <c r="AN131" i="3" s="1"/>
  <c r="AX137" i="2"/>
  <c r="AY137" i="2" s="1"/>
  <c r="AX138" i="2"/>
  <c r="AY138" i="2" s="1"/>
  <c r="AN133" i="3" s="1"/>
  <c r="AX139" i="2"/>
  <c r="AY139" i="2" s="1"/>
  <c r="AN134" i="3" s="1"/>
  <c r="AX140" i="2"/>
  <c r="AY140" i="2" s="1"/>
  <c r="AN135" i="3" s="1"/>
  <c r="AX141" i="2"/>
  <c r="AY141" i="2" s="1"/>
  <c r="AN136" i="3" s="1"/>
  <c r="AX142" i="2"/>
  <c r="AY142" i="2" s="1"/>
  <c r="AN137" i="3" s="1"/>
  <c r="AX143" i="2"/>
  <c r="AY143" i="2" s="1"/>
  <c r="AN138" i="3" s="1"/>
  <c r="AX144" i="2"/>
  <c r="AY144" i="2" s="1"/>
  <c r="AN139" i="3" s="1"/>
  <c r="AX145" i="2"/>
  <c r="AY145" i="2" s="1"/>
  <c r="AN140" i="3" s="1"/>
  <c r="AX146" i="2"/>
  <c r="AY146" i="2" s="1"/>
  <c r="AN141" i="3" s="1"/>
  <c r="AX147" i="2"/>
  <c r="AY147" i="2" s="1"/>
  <c r="AN142" i="3" s="1"/>
  <c r="AX148" i="2"/>
  <c r="AY148" i="2" s="1"/>
  <c r="AN143" i="3" s="1"/>
  <c r="AX149" i="2"/>
  <c r="AY149" i="2" s="1"/>
  <c r="AN144" i="3" s="1"/>
  <c r="AX150" i="2"/>
  <c r="AY150" i="2" s="1"/>
  <c r="AN145" i="3" s="1"/>
  <c r="AX151" i="2"/>
  <c r="AY151" i="2" s="1"/>
  <c r="AN146" i="3" s="1"/>
  <c r="AX152" i="2"/>
  <c r="AY152" i="2" s="1"/>
  <c r="AX153" i="2"/>
  <c r="AY153" i="2" s="1"/>
  <c r="AN147" i="3" s="1"/>
  <c r="AX154" i="2"/>
  <c r="AY154" i="2" s="1"/>
  <c r="AN148" i="3" s="1"/>
  <c r="AX155" i="2"/>
  <c r="AY155" i="2" s="1"/>
  <c r="AN149" i="3" s="1"/>
  <c r="AX156" i="2"/>
  <c r="AY156" i="2" s="1"/>
  <c r="AN150" i="3" s="1"/>
  <c r="AX157" i="2"/>
  <c r="AY157" i="2" s="1"/>
  <c r="AN151" i="3" s="1"/>
  <c r="AX158" i="2"/>
  <c r="AY158" i="2" s="1"/>
  <c r="AN152" i="3" s="1"/>
  <c r="AX159" i="2"/>
  <c r="AY159" i="2" s="1"/>
  <c r="AN153" i="3" s="1"/>
  <c r="AX160" i="2"/>
  <c r="AY160" i="2" s="1"/>
  <c r="AN154" i="3" s="1"/>
  <c r="AX161" i="2"/>
  <c r="AY161" i="2" s="1"/>
  <c r="AN155" i="3" s="1"/>
  <c r="AX162" i="2"/>
  <c r="AY162" i="2" s="1"/>
  <c r="AN156" i="3" s="1"/>
  <c r="AX163" i="2"/>
  <c r="AY163" i="2" s="1"/>
  <c r="AN157" i="3" s="1"/>
  <c r="AX164" i="2"/>
  <c r="AY164" i="2" s="1"/>
  <c r="AN158" i="3" s="1"/>
  <c r="AX165" i="2"/>
  <c r="AY165" i="2" s="1"/>
  <c r="AN159" i="3" s="1"/>
  <c r="AX166" i="2"/>
  <c r="AY166" i="2" s="1"/>
  <c r="AN160" i="3" s="1"/>
  <c r="AX167" i="2"/>
  <c r="AY167" i="2" s="1"/>
  <c r="AN161" i="3" s="1"/>
  <c r="AX168" i="2"/>
  <c r="AY168" i="2" s="1"/>
  <c r="AN162" i="3" s="1"/>
  <c r="AX169" i="2"/>
  <c r="AY169" i="2" s="1"/>
  <c r="AN163" i="3" s="1"/>
  <c r="AX170" i="2"/>
  <c r="AY170" i="2" s="1"/>
  <c r="AN164" i="3" s="1"/>
  <c r="AX171" i="2"/>
  <c r="AY171" i="2" s="1"/>
  <c r="AN165" i="3" s="1"/>
  <c r="AX172" i="2"/>
  <c r="AY172" i="2" s="1"/>
  <c r="AN166" i="3" s="1"/>
  <c r="AX173" i="2"/>
  <c r="AY173" i="2" s="1"/>
  <c r="AN167" i="3" s="1"/>
  <c r="AX174" i="2"/>
  <c r="AX175" i="2"/>
  <c r="AY175" i="2" s="1"/>
  <c r="AN169" i="3" s="1"/>
  <c r="AX176" i="2"/>
  <c r="AY176" i="2" s="1"/>
  <c r="AN170" i="3" s="1"/>
  <c r="AX177" i="2"/>
  <c r="AY177" i="2" s="1"/>
  <c r="AN171" i="3" s="1"/>
  <c r="AX178" i="2"/>
  <c r="AY178" i="2" s="1"/>
  <c r="AN172" i="3" s="1"/>
  <c r="AX179" i="2"/>
  <c r="AX180" i="2"/>
  <c r="AY180" i="2" s="1"/>
  <c r="AN174" i="3" s="1"/>
  <c r="AX181" i="2"/>
  <c r="AY181" i="2" s="1"/>
  <c r="AN175" i="3" s="1"/>
  <c r="AX182" i="2"/>
  <c r="AY182" i="2" s="1"/>
  <c r="AN176" i="3" s="1"/>
  <c r="AX183" i="2"/>
  <c r="AY183" i="2" s="1"/>
  <c r="AN177" i="3" s="1"/>
  <c r="AX184" i="2"/>
  <c r="AY184" i="2" s="1"/>
  <c r="AN178" i="3" s="1"/>
  <c r="AX185" i="2"/>
  <c r="AY185" i="2" s="1"/>
  <c r="AN179" i="3" s="1"/>
  <c r="AX186" i="2"/>
  <c r="AY186" i="2" s="1"/>
  <c r="AN180" i="3" s="1"/>
  <c r="AX187" i="2"/>
  <c r="AY187" i="2" s="1"/>
  <c r="AN181" i="3" s="1"/>
  <c r="AX188" i="2"/>
  <c r="AY188" i="2" s="1"/>
  <c r="AN182" i="3" s="1"/>
  <c r="AX189" i="2"/>
  <c r="AY189" i="2" s="1"/>
  <c r="AN183" i="3" s="1"/>
  <c r="AX190" i="2"/>
  <c r="AY190" i="2" s="1"/>
  <c r="AN184" i="3" s="1"/>
  <c r="AX191" i="2"/>
  <c r="AY191" i="2" s="1"/>
  <c r="AN185" i="3" s="1"/>
  <c r="AX192" i="2"/>
  <c r="AY192" i="2" s="1"/>
  <c r="AN186" i="3" s="1"/>
  <c r="AX193" i="2"/>
  <c r="AY193" i="2" s="1"/>
  <c r="AN187" i="3" s="1"/>
  <c r="AX194" i="2"/>
  <c r="AY194" i="2" s="1"/>
  <c r="AN188" i="3" s="1"/>
  <c r="AX195" i="2"/>
  <c r="AY195" i="2" s="1"/>
  <c r="AN189" i="3" s="1"/>
  <c r="AX196" i="2"/>
  <c r="AY196" i="2" s="1"/>
  <c r="AN190" i="3" s="1"/>
  <c r="AX197" i="2"/>
  <c r="AY197" i="2" s="1"/>
  <c r="AN191" i="3" s="1"/>
  <c r="AX198" i="2"/>
  <c r="AY198" i="2" s="1"/>
  <c r="AN192" i="3" s="1"/>
  <c r="AX199" i="2"/>
  <c r="AY199" i="2" s="1"/>
  <c r="AX200" i="2"/>
  <c r="AY200" i="2" s="1"/>
  <c r="AN194" i="3" s="1"/>
  <c r="AX201" i="2"/>
  <c r="AY201" i="2" s="1"/>
  <c r="AN195" i="3" s="1"/>
  <c r="AX202" i="2"/>
  <c r="AY202" i="2" s="1"/>
  <c r="AX203" i="2"/>
  <c r="AY203" i="2" s="1"/>
  <c r="AN197" i="3" s="1"/>
  <c r="AX204" i="2"/>
  <c r="AY204" i="2" s="1"/>
  <c r="AN198" i="3" s="1"/>
  <c r="AX205" i="2"/>
  <c r="AY205" i="2" s="1"/>
  <c r="AN199" i="3" s="1"/>
  <c r="AX206" i="2"/>
  <c r="AY206" i="2" s="1"/>
  <c r="AN200" i="3" s="1"/>
  <c r="AX207" i="2"/>
  <c r="AY207" i="2" s="1"/>
  <c r="AN201" i="3" s="1"/>
  <c r="AX208" i="2"/>
  <c r="AY208" i="2" s="1"/>
  <c r="AX209" i="2"/>
  <c r="AY209" i="2" s="1"/>
  <c r="AN202" i="3" s="1"/>
  <c r="AX210" i="2"/>
  <c r="AY210" i="2" s="1"/>
  <c r="AN203" i="3" s="1"/>
  <c r="AX211" i="2"/>
  <c r="AY211" i="2" s="1"/>
  <c r="AN204" i="3" s="1"/>
  <c r="AX212" i="2"/>
  <c r="AY212" i="2" s="1"/>
  <c r="AN205" i="3" s="1"/>
  <c r="AX213" i="2"/>
  <c r="AY213" i="2" s="1"/>
  <c r="AN206" i="3" s="1"/>
  <c r="AX214" i="2"/>
  <c r="AY214" i="2" s="1"/>
  <c r="AN207" i="3" s="1"/>
  <c r="AX215" i="2"/>
  <c r="AY215" i="2" s="1"/>
  <c r="AN208" i="3" s="1"/>
  <c r="AX216" i="2"/>
  <c r="AY216" i="2" s="1"/>
  <c r="AN209" i="3" s="1"/>
  <c r="AX217" i="2"/>
  <c r="AY217" i="2" s="1"/>
  <c r="AN210" i="3" s="1"/>
  <c r="AX218" i="2"/>
  <c r="AY218" i="2" s="1"/>
  <c r="AN211" i="3" s="1"/>
  <c r="AX219" i="2"/>
  <c r="AY219" i="2" s="1"/>
  <c r="AN212" i="3" s="1"/>
  <c r="AX220" i="2"/>
  <c r="AY220" i="2" s="1"/>
  <c r="AN213" i="3" s="1"/>
  <c r="AX221" i="2"/>
  <c r="AY221" i="2" s="1"/>
  <c r="AN214" i="3" s="1"/>
  <c r="AX222" i="2"/>
  <c r="AY222" i="2" s="1"/>
  <c r="AN215" i="3" s="1"/>
  <c r="AX223" i="2"/>
  <c r="AY223" i="2" s="1"/>
  <c r="AN216" i="3" s="1"/>
  <c r="AX224" i="2"/>
  <c r="AY224" i="2" s="1"/>
  <c r="AN217" i="3" s="1"/>
  <c r="AX225" i="2"/>
  <c r="AY225" i="2" s="1"/>
  <c r="AN218" i="3" s="1"/>
  <c r="AX226" i="2"/>
  <c r="AY226" i="2" s="1"/>
  <c r="AN219" i="3" s="1"/>
  <c r="AX227" i="2"/>
  <c r="AX228" i="2"/>
  <c r="AY228" i="2" s="1"/>
  <c r="AN221" i="3" s="1"/>
  <c r="AX229" i="2"/>
  <c r="AY229" i="2" s="1"/>
  <c r="AN222" i="3" s="1"/>
  <c r="AX230" i="2"/>
  <c r="AY230" i="2" s="1"/>
  <c r="AN223" i="3" s="1"/>
  <c r="AX231" i="2"/>
  <c r="AY231" i="2" s="1"/>
  <c r="AN224" i="3" s="1"/>
  <c r="AX232" i="2"/>
  <c r="AY232" i="2" s="1"/>
  <c r="AN225" i="3" s="1"/>
  <c r="AX233" i="2"/>
  <c r="AY233" i="2" s="1"/>
  <c r="AN226" i="3" s="1"/>
  <c r="AX234" i="2"/>
  <c r="AY234" i="2" s="1"/>
  <c r="AN227" i="3" s="1"/>
  <c r="AX235" i="2"/>
  <c r="AY235" i="2" s="1"/>
  <c r="AN228" i="3" s="1"/>
  <c r="AX236" i="2"/>
  <c r="AY236" i="2" s="1"/>
  <c r="AX237" i="2"/>
  <c r="AY237" i="2" s="1"/>
  <c r="AN229" i="3" s="1"/>
  <c r="AX238" i="2"/>
  <c r="AY238" i="2" s="1"/>
  <c r="AN230" i="3" s="1"/>
  <c r="AX239" i="2"/>
  <c r="AY239" i="2" s="1"/>
  <c r="AN231" i="3" s="1"/>
  <c r="AX240" i="2"/>
  <c r="AY240" i="2" s="1"/>
  <c r="AN232" i="3" s="1"/>
  <c r="AX241" i="2"/>
  <c r="AY241" i="2" s="1"/>
  <c r="AN233" i="3" s="1"/>
  <c r="AX242" i="2"/>
  <c r="AY242" i="2" s="1"/>
  <c r="AN234" i="3" s="1"/>
  <c r="AX243" i="2"/>
  <c r="AY243" i="2" s="1"/>
  <c r="AN235" i="3" s="1"/>
  <c r="AX244" i="2"/>
  <c r="AY244" i="2" s="1"/>
  <c r="AN236" i="3" s="1"/>
  <c r="AX245" i="2"/>
  <c r="AY245" i="2" s="1"/>
  <c r="AN237" i="3" s="1"/>
  <c r="AX246" i="2"/>
  <c r="AY246" i="2" s="1"/>
  <c r="AN238" i="3" s="1"/>
  <c r="AX247" i="2"/>
  <c r="AY247" i="2" s="1"/>
  <c r="AN239" i="3" s="1"/>
  <c r="AX248" i="2"/>
  <c r="AY248" i="2" s="1"/>
  <c r="AN240" i="3" s="1"/>
  <c r="AX249" i="2"/>
  <c r="AY249" i="2" s="1"/>
  <c r="AN241" i="3" s="1"/>
  <c r="AX250" i="2"/>
  <c r="AY250" i="2" s="1"/>
  <c r="AN242" i="3" s="1"/>
  <c r="AX251" i="2"/>
  <c r="AY251" i="2" s="1"/>
  <c r="AN243" i="3" s="1"/>
  <c r="AX252" i="2"/>
  <c r="AY252" i="2" s="1"/>
  <c r="AN244" i="3" s="1"/>
  <c r="AX253" i="2"/>
  <c r="AY253" i="2" s="1"/>
  <c r="AN245" i="3" s="1"/>
  <c r="AX254" i="2"/>
  <c r="AY254" i="2" s="1"/>
  <c r="AN246" i="3" s="1"/>
  <c r="AX255" i="2"/>
  <c r="AY255" i="2" s="1"/>
  <c r="AN247" i="3" s="1"/>
  <c r="AX256" i="2"/>
  <c r="AY256" i="2" s="1"/>
  <c r="AN248" i="3" s="1"/>
  <c r="AX257" i="2"/>
  <c r="AY257" i="2" s="1"/>
  <c r="AN249" i="3" s="1"/>
  <c r="AX258" i="2"/>
  <c r="AY258" i="2" s="1"/>
  <c r="AN250" i="3" s="1"/>
  <c r="AX259" i="2"/>
  <c r="AY259" i="2" s="1"/>
  <c r="AN251" i="3" s="1"/>
  <c r="AX260" i="2"/>
  <c r="AY260" i="2" s="1"/>
  <c r="AN252" i="3" s="1"/>
  <c r="AX261" i="2"/>
  <c r="AY261" i="2" s="1"/>
  <c r="AN253" i="3" s="1"/>
  <c r="AX262" i="2"/>
  <c r="AY262" i="2" s="1"/>
  <c r="AN254" i="3" s="1"/>
  <c r="AX263" i="2"/>
  <c r="AY263" i="2" s="1"/>
  <c r="AN255" i="3" s="1"/>
  <c r="AX264" i="2"/>
  <c r="AY264" i="2" s="1"/>
  <c r="AN256" i="3" s="1"/>
  <c r="AX265" i="2"/>
  <c r="AY265" i="2" s="1"/>
  <c r="AN257" i="3" s="1"/>
  <c r="AX266" i="2"/>
  <c r="AY266" i="2" s="1"/>
  <c r="AN258" i="3" s="1"/>
  <c r="AX267" i="2"/>
  <c r="AY267" i="2" s="1"/>
  <c r="AN259" i="3" s="1"/>
  <c r="AX268" i="2"/>
  <c r="AY268" i="2" s="1"/>
  <c r="AN260" i="3" s="1"/>
  <c r="AX269" i="2"/>
  <c r="AY269" i="2" s="1"/>
  <c r="AX270" i="2"/>
  <c r="AY270" i="2" s="1"/>
  <c r="AX271" i="2"/>
  <c r="AY271" i="2" s="1"/>
  <c r="AN262" i="3" s="1"/>
  <c r="AX272" i="2"/>
  <c r="AY272" i="2" s="1"/>
  <c r="AN263" i="3" s="1"/>
  <c r="AX273" i="2"/>
  <c r="AY273" i="2" s="1"/>
  <c r="AN264" i="3" s="1"/>
  <c r="AX274" i="2"/>
  <c r="AY274" i="2" s="1"/>
  <c r="AN265" i="3" s="1"/>
  <c r="AX275" i="2"/>
  <c r="AY275" i="2" s="1"/>
  <c r="AN266" i="3" s="1"/>
  <c r="AX276" i="2"/>
  <c r="AY276" i="2" s="1"/>
  <c r="AN267" i="3" s="1"/>
  <c r="AX277" i="2"/>
  <c r="AY277" i="2" s="1"/>
  <c r="AN268" i="3" s="1"/>
  <c r="AX278" i="2"/>
  <c r="AY278" i="2" s="1"/>
  <c r="AN269" i="3" s="1"/>
  <c r="AX279" i="2"/>
  <c r="AY279" i="2" s="1"/>
  <c r="AN270" i="3" s="1"/>
  <c r="AX280" i="2"/>
  <c r="AY280" i="2" s="1"/>
  <c r="AN271" i="3" s="1"/>
  <c r="AX281" i="2"/>
  <c r="AY281" i="2" s="1"/>
  <c r="AN272" i="3" s="1"/>
  <c r="AX282" i="2"/>
  <c r="AY282" i="2" s="1"/>
  <c r="AN273" i="3" s="1"/>
  <c r="AX283" i="2"/>
  <c r="AY283" i="2" s="1"/>
  <c r="AN274" i="3" s="1"/>
  <c r="AX284" i="2"/>
  <c r="AY284" i="2" s="1"/>
  <c r="AN275" i="3" s="1"/>
  <c r="AX285" i="2"/>
  <c r="AY285" i="2" s="1"/>
  <c r="AN276" i="3" s="1"/>
  <c r="AX286" i="2"/>
  <c r="AY286" i="2" s="1"/>
  <c r="AN277" i="3" s="1"/>
  <c r="AX287" i="2"/>
  <c r="AY287" i="2" s="1"/>
  <c r="AN278" i="3" s="1"/>
  <c r="AX288" i="2"/>
  <c r="AY288" i="2" s="1"/>
  <c r="AN279" i="3" s="1"/>
  <c r="AX289" i="2"/>
  <c r="AY289" i="2" s="1"/>
  <c r="AN280" i="3" s="1"/>
  <c r="AX290" i="2"/>
  <c r="AY290" i="2" s="1"/>
  <c r="AN281" i="3" s="1"/>
  <c r="AX291" i="2"/>
  <c r="AY291" i="2" s="1"/>
  <c r="AN282" i="3" s="1"/>
  <c r="AX292" i="2"/>
  <c r="AY292" i="2" s="1"/>
  <c r="AN283" i="3" s="1"/>
  <c r="AX293" i="2"/>
  <c r="AY293" i="2" s="1"/>
  <c r="AN284" i="3" s="1"/>
  <c r="AX294" i="2"/>
  <c r="AY294" i="2" s="1"/>
  <c r="AN285" i="3" s="1"/>
  <c r="AX295" i="2"/>
  <c r="AY295" i="2" s="1"/>
  <c r="AN286" i="3" s="1"/>
  <c r="AX296" i="2"/>
  <c r="AY296" i="2" s="1"/>
  <c r="AN287" i="3" s="1"/>
  <c r="AX297" i="2"/>
  <c r="AY297" i="2" s="1"/>
  <c r="AN288" i="3" s="1"/>
  <c r="AX298" i="2"/>
  <c r="AY298" i="2" s="1"/>
  <c r="AN289" i="3" s="1"/>
  <c r="AX299" i="2"/>
  <c r="AY299" i="2" s="1"/>
  <c r="AN290" i="3" s="1"/>
  <c r="AX300" i="2"/>
  <c r="AY300" i="2" s="1"/>
  <c r="AN291" i="3" s="1"/>
  <c r="AX301" i="2"/>
  <c r="AY301" i="2" s="1"/>
  <c r="AN292" i="3" s="1"/>
  <c r="AX302" i="2"/>
  <c r="AY302" i="2" s="1"/>
  <c r="AN293" i="3" s="1"/>
  <c r="AX303" i="2"/>
  <c r="AY303" i="2" s="1"/>
  <c r="AN294" i="3" s="1"/>
  <c r="AX304" i="2"/>
  <c r="AY304" i="2" s="1"/>
  <c r="AN295" i="3" s="1"/>
  <c r="AX305" i="2"/>
  <c r="AY305" i="2" s="1"/>
  <c r="AN296" i="3" s="1"/>
  <c r="AX306" i="2"/>
  <c r="AY306" i="2" s="1"/>
  <c r="AX307" i="2"/>
  <c r="AY307" i="2" s="1"/>
  <c r="AN297" i="3" s="1"/>
  <c r="AX308" i="2"/>
  <c r="AY308" i="2" s="1"/>
  <c r="AN298" i="3" s="1"/>
  <c r="AX309" i="2"/>
  <c r="AY309" i="2" s="1"/>
  <c r="AN299" i="3" s="1"/>
  <c r="AX310" i="2"/>
  <c r="AY310" i="2" s="1"/>
  <c r="AX311" i="2"/>
  <c r="AY311" i="2" s="1"/>
  <c r="AN300" i="3" s="1"/>
  <c r="AX312" i="2"/>
  <c r="AY312" i="2" s="1"/>
  <c r="AN301" i="3" s="1"/>
  <c r="AX313" i="2"/>
  <c r="AY313" i="2" s="1"/>
  <c r="AN302" i="3" s="1"/>
  <c r="AX314" i="2"/>
  <c r="AY314" i="2" s="1"/>
  <c r="AN303" i="3" s="1"/>
  <c r="AX315" i="2"/>
  <c r="AY315" i="2" s="1"/>
  <c r="AN304" i="3" s="1"/>
  <c r="AX316" i="2"/>
  <c r="AY316" i="2" s="1"/>
  <c r="AN305" i="3" s="1"/>
  <c r="AX317" i="2"/>
  <c r="AY317" i="2" s="1"/>
  <c r="AN306" i="3" s="1"/>
  <c r="AX318" i="2"/>
  <c r="AY318" i="2" s="1"/>
  <c r="AN307" i="3" s="1"/>
  <c r="AX319" i="2"/>
  <c r="AY319" i="2" s="1"/>
  <c r="AN308" i="3" s="1"/>
  <c r="AX320" i="2"/>
  <c r="AY320" i="2" s="1"/>
  <c r="AN309" i="3" s="1"/>
  <c r="AX321" i="2"/>
  <c r="AY321" i="2" s="1"/>
  <c r="AN310" i="3" s="1"/>
  <c r="AX322" i="2"/>
  <c r="AY322" i="2" s="1"/>
  <c r="AN311" i="3" s="1"/>
  <c r="AX323" i="2"/>
  <c r="AY323" i="2" s="1"/>
  <c r="AN312" i="3" s="1"/>
  <c r="AX324" i="2"/>
  <c r="AY324" i="2" s="1"/>
  <c r="AN313" i="3" s="1"/>
  <c r="AX325" i="2"/>
  <c r="AY325" i="2" s="1"/>
  <c r="AN314" i="3" s="1"/>
  <c r="AX326" i="2"/>
  <c r="AY326" i="2" s="1"/>
  <c r="AN315" i="3" s="1"/>
  <c r="AX327" i="2"/>
  <c r="AY327" i="2" s="1"/>
  <c r="AN316" i="3" s="1"/>
  <c r="AX328" i="2"/>
  <c r="AY328" i="2" s="1"/>
  <c r="AN317" i="3" s="1"/>
  <c r="AX329" i="2"/>
  <c r="AY329" i="2" s="1"/>
  <c r="AN318" i="3" s="1"/>
  <c r="AX330" i="2"/>
  <c r="AX331" i="2"/>
  <c r="AY331" i="2" s="1"/>
  <c r="AN320" i="3" s="1"/>
  <c r="AX332" i="2"/>
  <c r="AY332" i="2" s="1"/>
  <c r="AN321" i="3" s="1"/>
  <c r="AX333" i="2"/>
  <c r="AY333" i="2" s="1"/>
  <c r="AN322" i="3" s="1"/>
  <c r="AX334" i="2"/>
  <c r="AY334" i="2" s="1"/>
  <c r="AN323" i="3" s="1"/>
  <c r="AX335" i="2"/>
  <c r="AY335" i="2" s="1"/>
  <c r="AN324" i="3" s="1"/>
  <c r="AX336" i="2"/>
  <c r="AY336" i="2" s="1"/>
  <c r="AN325" i="3" s="1"/>
  <c r="AX337" i="2"/>
  <c r="AY337" i="2" s="1"/>
  <c r="AN326" i="3" s="1"/>
  <c r="AX338" i="2"/>
  <c r="AY338" i="2" s="1"/>
  <c r="AN327" i="3" s="1"/>
  <c r="AX339" i="2"/>
  <c r="AY339" i="2" s="1"/>
  <c r="AN328" i="3" s="1"/>
  <c r="AX340" i="2"/>
  <c r="AY340" i="2" s="1"/>
  <c r="AN329" i="3" s="1"/>
  <c r="AX341" i="2"/>
  <c r="AY341" i="2" s="1"/>
  <c r="AN330" i="3" s="1"/>
  <c r="AX342" i="2"/>
  <c r="AY342" i="2" s="1"/>
  <c r="AN331" i="3" s="1"/>
  <c r="AX343" i="2"/>
  <c r="AY343" i="2" s="1"/>
  <c r="AN332" i="3" s="1"/>
  <c r="AX344" i="2"/>
  <c r="AY344" i="2" s="1"/>
  <c r="AN333" i="3" s="1"/>
  <c r="AX345" i="2"/>
  <c r="AY345" i="2" s="1"/>
  <c r="AN334" i="3" s="1"/>
  <c r="AX346" i="2"/>
  <c r="AY346" i="2" s="1"/>
  <c r="AN335" i="3" s="1"/>
  <c r="AX347" i="2"/>
  <c r="AY347" i="2" s="1"/>
  <c r="AN336" i="3" s="1"/>
  <c r="AX348" i="2"/>
  <c r="AY348" i="2" s="1"/>
  <c r="AN337" i="3" s="1"/>
  <c r="AX349" i="2"/>
  <c r="AY349" i="2" s="1"/>
  <c r="AN338" i="3" s="1"/>
  <c r="AX350" i="2"/>
  <c r="AY350" i="2" s="1"/>
  <c r="AX351" i="2"/>
  <c r="AY351" i="2" s="1"/>
  <c r="AN339" i="3" s="1"/>
  <c r="AX352" i="2"/>
  <c r="AY352" i="2" s="1"/>
  <c r="AN340" i="3" s="1"/>
  <c r="AX353" i="2"/>
  <c r="AY353" i="2" s="1"/>
  <c r="AN341" i="3" s="1"/>
  <c r="AX354" i="2"/>
  <c r="AY354" i="2" s="1"/>
  <c r="AN342" i="3" s="1"/>
  <c r="AX355" i="2"/>
  <c r="AY355" i="2" s="1"/>
  <c r="AN343" i="3" s="1"/>
  <c r="AX356" i="2"/>
  <c r="AY356" i="2" s="1"/>
  <c r="AN344" i="3" s="1"/>
  <c r="AX357" i="2"/>
  <c r="AY357" i="2" s="1"/>
  <c r="AN345" i="3" s="1"/>
  <c r="AX358" i="2"/>
  <c r="AY358" i="2" s="1"/>
  <c r="AN346" i="3" s="1"/>
  <c r="AX359" i="2"/>
  <c r="AY359" i="2" s="1"/>
  <c r="AN347" i="3" s="1"/>
  <c r="AX360" i="2"/>
  <c r="AY360" i="2" s="1"/>
  <c r="AN348" i="3" s="1"/>
  <c r="AX361" i="2"/>
  <c r="AY361" i="2" s="1"/>
  <c r="AN349" i="3" s="1"/>
  <c r="AX362" i="2"/>
  <c r="AY362" i="2" s="1"/>
  <c r="AN350" i="3" s="1"/>
  <c r="AX363" i="2"/>
  <c r="AY363" i="2" s="1"/>
  <c r="AN351" i="3" s="1"/>
  <c r="AX364" i="2"/>
  <c r="AX365" i="2"/>
  <c r="AY365" i="2" s="1"/>
  <c r="AN353" i="3" s="1"/>
  <c r="AX366" i="2"/>
  <c r="AX367" i="2"/>
  <c r="AY367" i="2" s="1"/>
  <c r="AX368" i="2"/>
  <c r="AY368" i="2" s="1"/>
  <c r="AX369" i="2"/>
  <c r="AY369" i="2" s="1"/>
  <c r="AN355" i="3" s="1"/>
  <c r="AX370" i="2"/>
  <c r="AY370" i="2" s="1"/>
  <c r="AN356" i="3" s="1"/>
  <c r="AX371" i="2"/>
  <c r="AY371" i="2" s="1"/>
  <c r="AN357" i="3" s="1"/>
  <c r="AX372" i="2"/>
  <c r="AY372" i="2" s="1"/>
  <c r="AN358" i="3" s="1"/>
  <c r="AX373" i="2"/>
  <c r="AY373" i="2" s="1"/>
  <c r="AN359" i="3" s="1"/>
  <c r="AX374" i="2"/>
  <c r="AY374" i="2" s="1"/>
  <c r="AN360" i="3" s="1"/>
  <c r="AX375" i="2"/>
  <c r="AY375" i="2" s="1"/>
  <c r="AN361" i="3" s="1"/>
  <c r="AX376" i="2"/>
  <c r="AY376" i="2" s="1"/>
  <c r="AN362" i="3" s="1"/>
  <c r="AX377" i="2"/>
  <c r="AY377" i="2" s="1"/>
  <c r="AN363" i="3" s="1"/>
  <c r="AX378" i="2"/>
  <c r="AY378" i="2" s="1"/>
  <c r="AN364" i="3" s="1"/>
  <c r="AX379" i="2"/>
  <c r="AY379" i="2" s="1"/>
  <c r="AN365" i="3" s="1"/>
  <c r="AX380" i="2"/>
  <c r="AY380" i="2" s="1"/>
  <c r="AN366" i="3" s="1"/>
  <c r="AX381" i="2"/>
  <c r="AY381" i="2" s="1"/>
  <c r="AN367" i="3" s="1"/>
  <c r="AX382" i="2"/>
  <c r="AY382" i="2" s="1"/>
  <c r="AX383" i="2"/>
  <c r="AY383" i="2" s="1"/>
  <c r="AN368" i="3" s="1"/>
  <c r="AX384" i="2"/>
  <c r="AY384" i="2" s="1"/>
  <c r="AN369" i="3" s="1"/>
  <c r="AX385" i="2"/>
  <c r="AY385" i="2" s="1"/>
  <c r="AN370" i="3" s="1"/>
  <c r="AX386" i="2"/>
  <c r="AY386" i="2" s="1"/>
  <c r="AN371" i="3" s="1"/>
  <c r="AX387" i="2"/>
  <c r="AY387" i="2" s="1"/>
  <c r="AN372" i="3" s="1"/>
  <c r="AX388" i="2"/>
  <c r="AY388" i="2" s="1"/>
  <c r="AN373" i="3" s="1"/>
  <c r="AX389" i="2"/>
  <c r="AY389" i="2" s="1"/>
  <c r="AN374" i="3" s="1"/>
  <c r="AX390" i="2"/>
  <c r="AY390" i="2" s="1"/>
  <c r="AN375" i="3" s="1"/>
  <c r="AX391" i="2"/>
  <c r="AY391" i="2" s="1"/>
  <c r="AN376" i="3" s="1"/>
  <c r="AX392" i="2"/>
  <c r="AY392" i="2" s="1"/>
  <c r="AN377" i="3" s="1"/>
  <c r="AX393" i="2"/>
  <c r="AY393" i="2" s="1"/>
  <c r="AN378" i="3" s="1"/>
  <c r="AX394" i="2"/>
  <c r="AY394" i="2" s="1"/>
  <c r="AN379" i="3" s="1"/>
  <c r="AX395" i="2"/>
  <c r="AY395" i="2" s="1"/>
  <c r="AN380" i="3" s="1"/>
  <c r="AX396" i="2"/>
  <c r="AY396" i="2" s="1"/>
  <c r="AN381" i="3" s="1"/>
  <c r="AX397" i="2"/>
  <c r="AY397" i="2" s="1"/>
  <c r="AN382" i="3" s="1"/>
  <c r="AX398" i="2"/>
  <c r="AY398" i="2" s="1"/>
  <c r="AN383" i="3" s="1"/>
  <c r="AX399" i="2"/>
  <c r="AY399" i="2" s="1"/>
  <c r="AN384" i="3" s="1"/>
  <c r="AX400" i="2"/>
  <c r="AY400" i="2" s="1"/>
  <c r="AN385" i="3" s="1"/>
  <c r="AX401" i="2"/>
  <c r="AY401" i="2" s="1"/>
  <c r="AN386" i="3" s="1"/>
  <c r="AX402" i="2"/>
  <c r="AY402" i="2" s="1"/>
  <c r="AN387" i="3" s="1"/>
  <c r="AX403" i="2"/>
  <c r="AY403" i="2" s="1"/>
  <c r="AN388" i="3" s="1"/>
  <c r="AX404" i="2"/>
  <c r="AY404" i="2" s="1"/>
  <c r="AN389" i="3" s="1"/>
  <c r="AX405" i="2"/>
  <c r="AY405" i="2" s="1"/>
  <c r="AN390" i="3" s="1"/>
  <c r="AX406" i="2"/>
  <c r="AY406" i="2" s="1"/>
  <c r="AN391" i="3" s="1"/>
  <c r="AX407" i="2"/>
  <c r="AY407" i="2" s="1"/>
  <c r="AN392" i="3" s="1"/>
  <c r="AX408" i="2"/>
  <c r="AY408" i="2" s="1"/>
  <c r="AN393" i="3" s="1"/>
  <c r="AX409" i="2"/>
  <c r="AY409" i="2" s="1"/>
  <c r="AN394" i="3" s="1"/>
  <c r="AX410" i="2"/>
  <c r="AY410" i="2" s="1"/>
  <c r="AN395" i="3" s="1"/>
  <c r="AX411" i="2"/>
  <c r="AY411" i="2" s="1"/>
  <c r="AN396" i="3" s="1"/>
  <c r="AX412" i="2"/>
  <c r="AY412" i="2" s="1"/>
  <c r="AN397" i="3" s="1"/>
  <c r="AX413" i="2"/>
  <c r="AY413" i="2" s="1"/>
  <c r="AN398" i="3" s="1"/>
  <c r="AX414" i="2"/>
  <c r="AY414" i="2" s="1"/>
  <c r="AN399" i="3" s="1"/>
  <c r="AX415" i="2"/>
  <c r="AY415" i="2" s="1"/>
  <c r="AN400" i="3" s="1"/>
  <c r="AX416" i="2"/>
  <c r="AY416" i="2" s="1"/>
  <c r="AN401" i="3" s="1"/>
  <c r="AX417" i="2"/>
  <c r="AY417" i="2" s="1"/>
  <c r="AN402" i="3" s="1"/>
  <c r="AX418" i="2"/>
  <c r="AY418" i="2" s="1"/>
  <c r="AN403" i="3" s="1"/>
  <c r="AX419" i="2"/>
  <c r="AY419" i="2" s="1"/>
  <c r="AN404" i="3" s="1"/>
  <c r="AX420" i="2"/>
  <c r="AY420" i="2" s="1"/>
  <c r="AN405" i="3" s="1"/>
  <c r="AX421" i="2"/>
  <c r="AY421" i="2" s="1"/>
  <c r="AN406" i="3" s="1"/>
  <c r="AX422" i="2"/>
  <c r="AY422" i="2" s="1"/>
  <c r="AN407" i="3" s="1"/>
  <c r="AX423" i="2"/>
  <c r="AY423" i="2" s="1"/>
  <c r="AN408" i="3" s="1"/>
  <c r="AX424" i="2"/>
  <c r="AY424" i="2" s="1"/>
  <c r="AN409" i="3" s="1"/>
  <c r="AX425" i="2"/>
  <c r="AY425" i="2" s="1"/>
  <c r="AN410" i="3" s="1"/>
  <c r="AX426" i="2"/>
  <c r="AY426" i="2" s="1"/>
  <c r="AN411" i="3" s="1"/>
  <c r="AX427" i="2"/>
  <c r="AY427" i="2" s="1"/>
  <c r="AN412" i="3" s="1"/>
  <c r="AX428" i="2"/>
  <c r="AY428" i="2" s="1"/>
  <c r="AN413" i="3" s="1"/>
  <c r="AX429" i="2"/>
  <c r="AY429" i="2" s="1"/>
  <c r="AN414" i="3" s="1"/>
  <c r="AX430" i="2"/>
  <c r="AY430" i="2" s="1"/>
  <c r="AN415" i="3" s="1"/>
  <c r="AX431" i="2"/>
  <c r="AY431" i="2" s="1"/>
  <c r="AN416" i="3" s="1"/>
  <c r="AX432" i="2"/>
  <c r="AY432" i="2" s="1"/>
  <c r="AN417" i="3" s="1"/>
  <c r="AX433" i="2"/>
  <c r="AY433" i="2" s="1"/>
  <c r="AN418" i="3" s="1"/>
  <c r="AX434" i="2"/>
  <c r="AY434" i="2" s="1"/>
  <c r="AN419" i="3" s="1"/>
  <c r="AX435" i="2"/>
  <c r="AY435" i="2" s="1"/>
  <c r="AN420" i="3" s="1"/>
  <c r="AX436" i="2"/>
  <c r="AY436" i="2" s="1"/>
  <c r="AN421" i="3" s="1"/>
  <c r="AX437" i="2"/>
  <c r="AY437" i="2" s="1"/>
  <c r="AX438" i="2"/>
  <c r="AY438" i="2" s="1"/>
  <c r="AN422" i="3" s="1"/>
  <c r="AX439" i="2"/>
  <c r="AY439" i="2" s="1"/>
  <c r="AN423" i="3" s="1"/>
  <c r="AX440" i="2"/>
  <c r="AY440" i="2" s="1"/>
  <c r="AN424" i="3" s="1"/>
  <c r="AX441" i="2"/>
  <c r="AY441" i="2" s="1"/>
  <c r="AN425" i="3" s="1"/>
  <c r="AX442" i="2"/>
  <c r="AY442" i="2" s="1"/>
  <c r="AN426" i="3" s="1"/>
  <c r="AX443" i="2"/>
  <c r="AY443" i="2" s="1"/>
  <c r="AN427" i="3" s="1"/>
  <c r="AX444" i="2"/>
  <c r="AY444" i="2" s="1"/>
  <c r="AN428" i="3" s="1"/>
  <c r="AX445" i="2"/>
  <c r="AY445" i="2" s="1"/>
  <c r="AX446" i="2"/>
  <c r="AY446" i="2" s="1"/>
  <c r="AN429" i="3" s="1"/>
  <c r="AX447" i="2"/>
  <c r="AY447" i="2" s="1"/>
  <c r="AN430" i="3" s="1"/>
  <c r="AX448" i="2"/>
  <c r="AY448" i="2" s="1"/>
  <c r="AN431" i="3" s="1"/>
  <c r="AX449" i="2"/>
  <c r="AY449" i="2" s="1"/>
  <c r="AN432" i="3" s="1"/>
  <c r="AX450" i="2"/>
  <c r="AY450" i="2" s="1"/>
  <c r="AN433" i="3" s="1"/>
  <c r="AX451" i="2"/>
  <c r="AY451" i="2" s="1"/>
  <c r="AN434" i="3" s="1"/>
  <c r="AX452" i="2"/>
  <c r="AY452" i="2" s="1"/>
  <c r="AN435" i="3" s="1"/>
  <c r="AX453" i="2"/>
  <c r="AY453" i="2" s="1"/>
  <c r="AN436" i="3" s="1"/>
  <c r="AX454" i="2"/>
  <c r="AY454" i="2" s="1"/>
  <c r="AN437" i="3" s="1"/>
  <c r="AX455" i="2"/>
  <c r="AY455" i="2" s="1"/>
  <c r="AN438" i="3" s="1"/>
  <c r="AX456" i="2"/>
  <c r="AY456" i="2" s="1"/>
  <c r="AN439" i="3" s="1"/>
  <c r="AX457" i="2"/>
  <c r="AY457" i="2" s="1"/>
  <c r="AN440" i="3" s="1"/>
  <c r="AX458" i="2"/>
  <c r="AY458" i="2" s="1"/>
  <c r="AN441" i="3" s="1"/>
  <c r="AX459" i="2"/>
  <c r="AY459" i="2" s="1"/>
  <c r="AN442" i="3" s="1"/>
  <c r="AX460" i="2"/>
  <c r="AY460" i="2" s="1"/>
  <c r="AN443" i="3" s="1"/>
  <c r="AX461" i="2"/>
  <c r="AY461" i="2" s="1"/>
  <c r="AN444" i="3" s="1"/>
  <c r="AX462" i="2"/>
  <c r="AY462" i="2" s="1"/>
  <c r="AN445" i="3" s="1"/>
  <c r="AX463" i="2"/>
  <c r="AY463" i="2" s="1"/>
  <c r="AN446" i="3" s="1"/>
  <c r="AX464" i="2"/>
  <c r="AY464" i="2" s="1"/>
  <c r="AX465" i="2"/>
  <c r="AY465" i="2" s="1"/>
  <c r="AN447" i="3" s="1"/>
  <c r="AX466" i="2"/>
  <c r="AY466" i="2" s="1"/>
  <c r="AN448" i="3" s="1"/>
  <c r="AX467" i="2"/>
  <c r="AY467" i="2" s="1"/>
  <c r="AN449" i="3" s="1"/>
  <c r="AX468" i="2"/>
  <c r="AY468" i="2" s="1"/>
  <c r="AN450" i="3" s="1"/>
  <c r="AX469" i="2"/>
  <c r="AY469" i="2" s="1"/>
  <c r="AN451" i="3" s="1"/>
  <c r="AX470" i="2"/>
  <c r="AY470" i="2" s="1"/>
  <c r="AN452" i="3" s="1"/>
  <c r="AX471" i="2"/>
  <c r="AY471" i="2" s="1"/>
  <c r="AN453" i="3" s="1"/>
  <c r="AX472" i="2"/>
  <c r="AY472" i="2" s="1"/>
  <c r="AN454" i="3" s="1"/>
  <c r="AX473" i="2"/>
  <c r="AY473" i="2" s="1"/>
  <c r="AN455" i="3" s="1"/>
  <c r="AX474" i="2"/>
  <c r="AY474" i="2" s="1"/>
  <c r="AN456" i="3" s="1"/>
  <c r="AX475" i="2"/>
  <c r="AY475" i="2" s="1"/>
  <c r="AN457" i="3" s="1"/>
  <c r="AX476" i="2"/>
  <c r="AY476" i="2" s="1"/>
  <c r="AN458" i="3" s="1"/>
  <c r="AX477" i="2"/>
  <c r="AY477" i="2" s="1"/>
  <c r="AN459" i="3" s="1"/>
  <c r="AX478" i="2"/>
  <c r="AY478" i="2" s="1"/>
  <c r="AN460" i="3" s="1"/>
  <c r="AX479" i="2"/>
  <c r="AY479" i="2" s="1"/>
  <c r="AN461" i="3" s="1"/>
  <c r="AX480" i="2"/>
  <c r="AY480" i="2" s="1"/>
  <c r="AN462" i="3" s="1"/>
  <c r="AX481" i="2"/>
  <c r="AY481" i="2" s="1"/>
  <c r="AN463" i="3" s="1"/>
  <c r="AX482" i="2"/>
  <c r="AY482" i="2" s="1"/>
  <c r="AN464" i="3" s="1"/>
  <c r="AX483" i="2"/>
  <c r="AY483" i="2" s="1"/>
  <c r="AN465" i="3" s="1"/>
  <c r="AX484" i="2"/>
  <c r="AX485" i="2"/>
  <c r="AY485" i="2" s="1"/>
  <c r="AN467" i="3" s="1"/>
  <c r="AX486" i="2"/>
  <c r="AY486" i="2" s="1"/>
  <c r="AN468" i="3" s="1"/>
  <c r="AX487" i="2"/>
  <c r="AY487" i="2" s="1"/>
  <c r="AN469" i="3" s="1"/>
  <c r="AX488" i="2"/>
  <c r="AY488" i="2" s="1"/>
  <c r="AN470" i="3" s="1"/>
  <c r="AX489" i="2"/>
  <c r="AY489" i="2" s="1"/>
  <c r="AN471" i="3" s="1"/>
  <c r="AX490" i="2"/>
  <c r="AY490" i="2" s="1"/>
  <c r="AN472" i="3" s="1"/>
  <c r="AX491" i="2"/>
  <c r="AY491" i="2" s="1"/>
  <c r="AN473" i="3" s="1"/>
  <c r="AX492" i="2"/>
  <c r="AY492" i="2" s="1"/>
  <c r="AN474" i="3" s="1"/>
  <c r="AX493" i="2"/>
  <c r="AY493" i="2" s="1"/>
  <c r="AN475" i="3" s="1"/>
  <c r="AX494" i="2"/>
  <c r="AY494" i="2" s="1"/>
  <c r="AN476" i="3" s="1"/>
  <c r="AX495" i="2"/>
  <c r="AY495" i="2" s="1"/>
  <c r="AN477" i="3" s="1"/>
  <c r="AX496" i="2"/>
  <c r="AY496" i="2" s="1"/>
  <c r="AN478" i="3" s="1"/>
  <c r="AX497" i="2"/>
  <c r="AY497" i="2" s="1"/>
  <c r="AN479" i="3" s="1"/>
  <c r="AX498" i="2"/>
  <c r="AY498" i="2" s="1"/>
  <c r="AN480" i="3" s="1"/>
  <c r="AX499" i="2"/>
  <c r="AY499" i="2" s="1"/>
  <c r="AX500" i="2"/>
  <c r="AY500" i="2" s="1"/>
  <c r="AN481" i="3" s="1"/>
  <c r="AX501" i="2"/>
  <c r="AY501" i="2" s="1"/>
  <c r="AN482" i="3" s="1"/>
  <c r="AX502" i="2"/>
  <c r="AY502" i="2" s="1"/>
  <c r="AN483" i="3" s="1"/>
  <c r="AX503" i="2"/>
  <c r="AY503" i="2" s="1"/>
  <c r="AN484" i="3" s="1"/>
  <c r="AX504" i="2"/>
  <c r="AY504" i="2" s="1"/>
  <c r="AX505" i="2"/>
  <c r="AY505" i="2" s="1"/>
  <c r="AN485" i="3" s="1"/>
  <c r="AX506" i="2"/>
  <c r="AY506" i="2" s="1"/>
  <c r="AN486" i="3" s="1"/>
  <c r="AX507" i="2"/>
  <c r="AY507" i="2" s="1"/>
  <c r="AN487" i="3" s="1"/>
  <c r="AX508" i="2"/>
  <c r="AY508" i="2" s="1"/>
  <c r="AN488" i="3" s="1"/>
  <c r="AX509" i="2"/>
  <c r="AY509" i="2" s="1"/>
  <c r="AN489" i="3" s="1"/>
  <c r="AX510" i="2"/>
  <c r="AY510" i="2" s="1"/>
  <c r="AN490" i="3" s="1"/>
  <c r="AX511" i="2"/>
  <c r="AY511" i="2" s="1"/>
  <c r="AN491" i="3" s="1"/>
  <c r="AX512" i="2"/>
  <c r="AY512" i="2" s="1"/>
  <c r="AN492" i="3" s="1"/>
  <c r="AX513" i="2"/>
  <c r="AY513" i="2" s="1"/>
  <c r="AN493" i="3" s="1"/>
  <c r="AX514" i="2"/>
  <c r="AY514" i="2" s="1"/>
  <c r="AN494" i="3" s="1"/>
  <c r="AX515" i="2"/>
  <c r="AY515" i="2" s="1"/>
  <c r="AN495" i="3" s="1"/>
  <c r="AX516" i="2"/>
  <c r="AY516" i="2" s="1"/>
  <c r="AN496" i="3" s="1"/>
  <c r="AX517" i="2"/>
  <c r="AY517" i="2" s="1"/>
  <c r="AX518" i="2"/>
  <c r="AY518" i="2" s="1"/>
  <c r="AN497" i="3" s="1"/>
  <c r="AX519" i="2"/>
  <c r="AY519" i="2" s="1"/>
  <c r="AN498" i="3" s="1"/>
  <c r="AX520" i="2"/>
  <c r="AY520" i="2" s="1"/>
  <c r="AN499" i="3" s="1"/>
  <c r="AX521" i="2"/>
  <c r="AY521" i="2" s="1"/>
  <c r="AN500" i="3" s="1"/>
  <c r="AX522" i="2"/>
  <c r="AY522" i="2" s="1"/>
  <c r="AN501" i="3" s="1"/>
  <c r="AX523" i="2"/>
  <c r="AY523" i="2" s="1"/>
  <c r="AN502" i="3" s="1"/>
  <c r="AX524" i="2"/>
  <c r="AY524" i="2" s="1"/>
  <c r="AN503" i="3" s="1"/>
  <c r="AX525" i="2"/>
  <c r="AY525" i="2" s="1"/>
  <c r="AN504" i="3" s="1"/>
  <c r="AX526" i="2"/>
  <c r="AY526" i="2" s="1"/>
  <c r="AN505" i="3" s="1"/>
  <c r="AX527" i="2"/>
  <c r="AY527" i="2" s="1"/>
  <c r="AN506" i="3" s="1"/>
  <c r="AX528" i="2"/>
  <c r="AY528" i="2" s="1"/>
  <c r="AN507" i="3" s="1"/>
  <c r="AX529" i="2"/>
  <c r="AY529" i="2" s="1"/>
  <c r="AN508" i="3" s="1"/>
  <c r="AX530" i="2"/>
  <c r="AY530" i="2" s="1"/>
  <c r="AN509" i="3" s="1"/>
  <c r="AX531" i="2"/>
  <c r="AY531" i="2" s="1"/>
  <c r="AN510" i="3" s="1"/>
  <c r="AX532" i="2"/>
  <c r="AY532" i="2" s="1"/>
  <c r="AN511" i="3" s="1"/>
  <c r="AX533" i="2"/>
  <c r="AY533" i="2" s="1"/>
  <c r="AN512" i="3" s="1"/>
  <c r="AX534" i="2"/>
  <c r="AY534" i="2" s="1"/>
  <c r="AN513" i="3" s="1"/>
  <c r="AX535" i="2"/>
  <c r="AY535" i="2" s="1"/>
  <c r="AN514" i="3" s="1"/>
  <c r="AX536" i="2"/>
  <c r="AY536" i="2" s="1"/>
  <c r="AN515" i="3" s="1"/>
  <c r="AX537" i="2"/>
  <c r="AY537" i="2" s="1"/>
  <c r="AN516" i="3" s="1"/>
  <c r="AX538" i="2"/>
  <c r="AY538" i="2" s="1"/>
  <c r="AN517" i="3" s="1"/>
  <c r="AX539" i="2"/>
  <c r="AY539" i="2" s="1"/>
  <c r="AN518" i="3" s="1"/>
  <c r="AX540" i="2"/>
  <c r="AY540" i="2" s="1"/>
  <c r="AN519" i="3" s="1"/>
  <c r="AX541" i="2"/>
  <c r="AY541" i="2" s="1"/>
  <c r="AN520" i="3" s="1"/>
  <c r="AX542" i="2"/>
  <c r="AY542" i="2" s="1"/>
  <c r="AX543" i="2"/>
  <c r="AY543" i="2" s="1"/>
  <c r="AN521" i="3" s="1"/>
  <c r="AX544" i="2"/>
  <c r="AY544" i="2" s="1"/>
  <c r="AN522" i="3" s="1"/>
  <c r="AX545" i="2"/>
  <c r="AY545" i="2" s="1"/>
  <c r="AX546" i="2"/>
  <c r="AY546" i="2" s="1"/>
  <c r="AN523" i="3" s="1"/>
  <c r="AX547" i="2"/>
  <c r="AY547" i="2" s="1"/>
  <c r="AN524" i="3" s="1"/>
  <c r="AX548" i="2"/>
  <c r="AY548" i="2" s="1"/>
  <c r="AN525" i="3" s="1"/>
  <c r="AX549" i="2"/>
  <c r="AY549" i="2" s="1"/>
  <c r="AN526" i="3" s="1"/>
  <c r="AX550" i="2"/>
  <c r="AY550" i="2" s="1"/>
  <c r="AN527" i="3" s="1"/>
  <c r="AX551" i="2"/>
  <c r="AY551" i="2" s="1"/>
  <c r="AN528" i="3" s="1"/>
  <c r="AX552" i="2"/>
  <c r="AY552" i="2" s="1"/>
  <c r="AN529" i="3" s="1"/>
  <c r="AX553" i="2"/>
  <c r="AY553" i="2" s="1"/>
  <c r="AN530" i="3" s="1"/>
  <c r="AX554" i="2"/>
  <c r="AY554" i="2" s="1"/>
  <c r="AN531" i="3" s="1"/>
  <c r="AX555" i="2"/>
  <c r="AY555" i="2" s="1"/>
  <c r="AN532" i="3" s="1"/>
  <c r="AX556" i="2"/>
  <c r="AY556" i="2" s="1"/>
  <c r="AN533" i="3" s="1"/>
  <c r="AX557" i="2"/>
  <c r="AY557" i="2" s="1"/>
  <c r="AN534" i="3" s="1"/>
  <c r="AX558" i="2"/>
  <c r="AY558" i="2" s="1"/>
  <c r="AN535" i="3" s="1"/>
  <c r="AX559" i="2"/>
  <c r="AY559" i="2" s="1"/>
  <c r="AN536" i="3" s="1"/>
  <c r="AX560" i="2"/>
  <c r="AY560" i="2" s="1"/>
  <c r="AN537" i="3" s="1"/>
  <c r="AX561" i="2"/>
  <c r="AY561" i="2" s="1"/>
  <c r="AN538" i="3" s="1"/>
  <c r="AX562" i="2"/>
  <c r="AY562" i="2" s="1"/>
  <c r="AN539" i="3" s="1"/>
  <c r="AX563" i="2"/>
  <c r="AY563" i="2" s="1"/>
  <c r="AN540" i="3" s="1"/>
  <c r="AX564" i="2"/>
  <c r="AY564" i="2" s="1"/>
  <c r="AN541" i="3" s="1"/>
  <c r="AX565" i="2"/>
  <c r="AY565" i="2" s="1"/>
  <c r="AN542" i="3" s="1"/>
  <c r="AX566" i="2"/>
  <c r="AY566" i="2" s="1"/>
  <c r="AN543" i="3" s="1"/>
  <c r="AX567" i="2"/>
  <c r="AY567" i="2" s="1"/>
  <c r="AN544" i="3" s="1"/>
  <c r="AX568" i="2"/>
  <c r="AY568" i="2" s="1"/>
  <c r="AN545" i="3" s="1"/>
  <c r="AX569" i="2"/>
  <c r="AY569" i="2" s="1"/>
  <c r="AN546" i="3" s="1"/>
  <c r="AX570" i="2"/>
  <c r="AY570" i="2" s="1"/>
  <c r="AN547" i="3" s="1"/>
  <c r="AX571" i="2"/>
  <c r="AY571" i="2" s="1"/>
  <c r="AN548" i="3" s="1"/>
  <c r="AX572" i="2"/>
  <c r="AY572" i="2" s="1"/>
  <c r="AN549" i="3" s="1"/>
  <c r="AX573" i="2"/>
  <c r="AY573" i="2" s="1"/>
  <c r="AN550" i="3" s="1"/>
  <c r="AX574" i="2"/>
  <c r="AY574" i="2" s="1"/>
  <c r="AN551" i="3" s="1"/>
  <c r="AX575" i="2"/>
  <c r="AY575" i="2" s="1"/>
  <c r="AN552" i="3" s="1"/>
  <c r="AX576" i="2"/>
  <c r="AY576" i="2" s="1"/>
  <c r="AN553" i="3" s="1"/>
  <c r="AX577" i="2"/>
  <c r="AY577" i="2" s="1"/>
  <c r="AX578" i="2"/>
  <c r="AY578" i="2" s="1"/>
  <c r="AX579" i="2"/>
  <c r="AY579" i="2" s="1"/>
  <c r="AN554" i="3" s="1"/>
  <c r="AX580" i="2"/>
  <c r="AY580" i="2" s="1"/>
  <c r="AN555" i="3" s="1"/>
  <c r="AX581" i="2"/>
  <c r="AY581" i="2" s="1"/>
  <c r="AN556" i="3" s="1"/>
  <c r="AX582" i="2"/>
  <c r="AY582" i="2" s="1"/>
  <c r="AN557" i="3" s="1"/>
  <c r="AX583" i="2"/>
  <c r="AY583" i="2" s="1"/>
  <c r="AN558" i="3" s="1"/>
  <c r="AX584" i="2"/>
  <c r="AY584" i="2" s="1"/>
  <c r="AX585" i="2"/>
  <c r="AY585" i="2" s="1"/>
  <c r="AN559" i="3" s="1"/>
  <c r="AX586" i="2"/>
  <c r="AY586" i="2" s="1"/>
  <c r="AN560" i="3" s="1"/>
  <c r="AX587" i="2"/>
  <c r="AY587" i="2" s="1"/>
  <c r="AN561" i="3" s="1"/>
  <c r="AX588" i="2"/>
  <c r="AY588" i="2" s="1"/>
  <c r="AN562" i="3" s="1"/>
  <c r="AX589" i="2"/>
  <c r="AY589" i="2" s="1"/>
  <c r="AN563" i="3" s="1"/>
  <c r="AX590" i="2"/>
  <c r="AY590" i="2" s="1"/>
  <c r="AN564" i="3" s="1"/>
  <c r="AX591" i="2"/>
  <c r="AY591" i="2" s="1"/>
  <c r="AN565" i="3" s="1"/>
  <c r="AX592" i="2"/>
  <c r="AY592" i="2" s="1"/>
  <c r="AN566" i="3" s="1"/>
  <c r="AX593" i="2"/>
  <c r="AY593" i="2" s="1"/>
  <c r="AN567" i="3" s="1"/>
  <c r="AX594" i="2"/>
  <c r="AY594" i="2" s="1"/>
  <c r="AN568" i="3" s="1"/>
  <c r="AX595" i="2"/>
  <c r="AY595" i="2" s="1"/>
  <c r="AN569" i="3" s="1"/>
  <c r="AX596" i="2"/>
  <c r="AY596" i="2" s="1"/>
  <c r="AN570" i="3" s="1"/>
  <c r="AX597" i="2"/>
  <c r="AY597" i="2" s="1"/>
  <c r="AN571" i="3" s="1"/>
  <c r="AX598" i="2"/>
  <c r="AY598" i="2" s="1"/>
  <c r="AN572" i="3" s="1"/>
  <c r="AX599" i="2"/>
  <c r="AY599" i="2" s="1"/>
  <c r="AN573" i="3" s="1"/>
  <c r="AX600" i="2"/>
  <c r="AY600" i="2" s="1"/>
  <c r="AN574" i="3" s="1"/>
  <c r="AX601" i="2"/>
  <c r="AY601" i="2" s="1"/>
  <c r="AN575" i="3" s="1"/>
  <c r="AX602" i="2"/>
  <c r="AY602" i="2" s="1"/>
  <c r="AN576" i="3" s="1"/>
  <c r="AX603" i="2"/>
  <c r="AY603" i="2" s="1"/>
  <c r="AN577" i="3" s="1"/>
  <c r="AX604" i="2"/>
  <c r="AY604" i="2" s="1"/>
  <c r="AN578" i="3" s="1"/>
  <c r="AX605" i="2"/>
  <c r="AY605" i="2" s="1"/>
  <c r="AN579" i="3" s="1"/>
  <c r="AX606" i="2"/>
  <c r="AY606" i="2" s="1"/>
  <c r="AN580" i="3" s="1"/>
  <c r="AX607" i="2"/>
  <c r="AY607" i="2" s="1"/>
  <c r="AN581" i="3" s="1"/>
  <c r="AX608" i="2"/>
  <c r="AY608" i="2" s="1"/>
  <c r="AN582" i="3" s="1"/>
  <c r="AX609" i="2"/>
  <c r="AY609" i="2" s="1"/>
  <c r="AN583" i="3" s="1"/>
  <c r="AX610" i="2"/>
  <c r="AY610" i="2" s="1"/>
  <c r="AN584" i="3" s="1"/>
  <c r="AX611" i="2"/>
  <c r="AY611" i="2" s="1"/>
  <c r="AN585" i="3" s="1"/>
  <c r="AX612" i="2"/>
  <c r="AY612" i="2" s="1"/>
  <c r="AN586" i="3" s="1"/>
  <c r="AX613" i="2"/>
  <c r="AY613" i="2" s="1"/>
  <c r="AN587" i="3" s="1"/>
  <c r="AX614" i="2"/>
  <c r="AY614" i="2" s="1"/>
  <c r="AN588" i="3" s="1"/>
  <c r="AX615" i="2"/>
  <c r="AY615" i="2" s="1"/>
  <c r="AN589" i="3" s="1"/>
  <c r="AX616" i="2"/>
  <c r="AY616" i="2" s="1"/>
  <c r="AN590" i="3" s="1"/>
  <c r="AX617" i="2"/>
  <c r="AY617" i="2" s="1"/>
  <c r="AN591" i="3" s="1"/>
  <c r="AX618" i="2"/>
  <c r="AY618" i="2" s="1"/>
  <c r="AN592" i="3" s="1"/>
  <c r="AX619" i="2"/>
  <c r="AY619" i="2" s="1"/>
  <c r="AN593" i="3" s="1"/>
  <c r="AX620" i="2"/>
  <c r="AY620" i="2" s="1"/>
  <c r="AN594" i="3" s="1"/>
  <c r="AX621" i="2"/>
  <c r="AY621" i="2" s="1"/>
  <c r="AN595" i="3" s="1"/>
  <c r="AX622" i="2"/>
  <c r="AY622" i="2" s="1"/>
  <c r="AN596" i="3" s="1"/>
  <c r="AX623" i="2"/>
  <c r="AY623" i="2" s="1"/>
  <c r="AN597" i="3" s="1"/>
  <c r="AX624" i="2"/>
  <c r="AY624" i="2" s="1"/>
  <c r="AN598" i="3" s="1"/>
  <c r="AX625" i="2"/>
  <c r="AY625" i="2" s="1"/>
  <c r="AN599" i="3" s="1"/>
  <c r="AX626" i="2"/>
  <c r="AY626" i="2" s="1"/>
  <c r="AN600" i="3" s="1"/>
  <c r="AX627" i="2"/>
  <c r="AY627" i="2" s="1"/>
  <c r="AN601" i="3" s="1"/>
  <c r="AX628" i="2"/>
  <c r="AY628" i="2" s="1"/>
  <c r="AN602" i="3" s="1"/>
  <c r="AX629" i="2"/>
  <c r="AY629" i="2" s="1"/>
  <c r="AN603" i="3" s="1"/>
  <c r="AX630" i="2"/>
  <c r="AY630" i="2" s="1"/>
  <c r="AN604" i="3" s="1"/>
  <c r="AX631" i="2"/>
  <c r="AY631" i="2" s="1"/>
  <c r="AN605" i="3" s="1"/>
  <c r="AX632" i="2"/>
  <c r="AY632" i="2" s="1"/>
  <c r="AN606" i="3" s="1"/>
  <c r="AX633" i="2"/>
  <c r="AY633" i="2" s="1"/>
  <c r="AN607" i="3" s="1"/>
  <c r="AX634" i="2"/>
  <c r="AY634" i="2" s="1"/>
  <c r="AN608" i="3" s="1"/>
  <c r="AX635" i="2"/>
  <c r="AY635" i="2" s="1"/>
  <c r="AN609" i="3" s="1"/>
  <c r="AX636" i="2"/>
  <c r="AY636" i="2" s="1"/>
  <c r="AN610" i="3" s="1"/>
  <c r="AX637" i="2"/>
  <c r="AY637" i="2" s="1"/>
  <c r="AN611" i="3" s="1"/>
  <c r="AX638" i="2"/>
  <c r="AY638" i="2" s="1"/>
  <c r="AN612" i="3" s="1"/>
  <c r="AX639" i="2"/>
  <c r="AY639" i="2" s="1"/>
  <c r="AN613" i="3" s="1"/>
  <c r="AX640" i="2"/>
  <c r="AY640" i="2" s="1"/>
  <c r="AN614" i="3" s="1"/>
  <c r="AX641" i="2"/>
  <c r="AY641" i="2" s="1"/>
  <c r="AN615" i="3" s="1"/>
  <c r="AX642" i="2"/>
  <c r="AY642" i="2" s="1"/>
  <c r="AN616" i="3" s="1"/>
  <c r="AX643" i="2"/>
  <c r="AY643" i="2" s="1"/>
  <c r="AN617" i="3" s="1"/>
  <c r="AX644" i="2"/>
  <c r="AY644" i="2" s="1"/>
  <c r="AN618" i="3" s="1"/>
  <c r="AX645" i="2"/>
  <c r="AY645" i="2" s="1"/>
  <c r="AN619" i="3" s="1"/>
  <c r="AX646" i="2"/>
  <c r="AY646" i="2" s="1"/>
  <c r="AN620" i="3" s="1"/>
  <c r="AX647" i="2"/>
  <c r="AY647" i="2" s="1"/>
  <c r="AN621" i="3" s="1"/>
  <c r="AX648" i="2"/>
  <c r="AY648" i="2" s="1"/>
  <c r="AN622" i="3" s="1"/>
  <c r="AX649" i="2"/>
  <c r="AY649" i="2" s="1"/>
  <c r="AN623" i="3" s="1"/>
  <c r="AX650" i="2"/>
  <c r="AY650" i="2" s="1"/>
  <c r="AN624" i="3" s="1"/>
  <c r="AX651" i="2"/>
  <c r="AY651" i="2" s="1"/>
  <c r="AN625" i="3" s="1"/>
  <c r="AX652" i="2"/>
  <c r="AY652" i="2" s="1"/>
  <c r="AN626" i="3" s="1"/>
  <c r="AX653" i="2"/>
  <c r="AY653" i="2" s="1"/>
  <c r="AN627" i="3" s="1"/>
  <c r="AX654" i="2"/>
  <c r="AY654" i="2" s="1"/>
  <c r="AX655" i="2"/>
  <c r="AY655" i="2" s="1"/>
  <c r="AN628" i="3" s="1"/>
  <c r="AX656" i="2"/>
  <c r="AY656" i="2" s="1"/>
  <c r="AN629" i="3" s="1"/>
  <c r="AX657" i="2"/>
  <c r="AY657" i="2" s="1"/>
  <c r="AN630" i="3" s="1"/>
  <c r="AX658" i="2"/>
  <c r="AY658" i="2" s="1"/>
  <c r="AN631" i="3" s="1"/>
  <c r="AX659" i="2"/>
  <c r="AY659" i="2" s="1"/>
  <c r="AN632" i="3" s="1"/>
  <c r="AX660" i="2"/>
  <c r="AY660" i="2" s="1"/>
  <c r="AN633" i="3" s="1"/>
  <c r="AX661" i="2"/>
  <c r="AY661" i="2" s="1"/>
  <c r="AN634" i="3" s="1"/>
  <c r="AX662" i="2"/>
  <c r="AY662" i="2" s="1"/>
  <c r="AN635" i="3" s="1"/>
  <c r="AX663" i="2"/>
  <c r="AY663" i="2" s="1"/>
  <c r="AN636" i="3" s="1"/>
  <c r="AX664" i="2"/>
  <c r="AY664" i="2" s="1"/>
  <c r="AN637" i="3" s="1"/>
  <c r="AX665" i="2"/>
  <c r="AY665" i="2" s="1"/>
  <c r="AN638" i="3" s="1"/>
  <c r="AX666" i="2"/>
  <c r="AY666" i="2" s="1"/>
  <c r="AN639" i="3" s="1"/>
  <c r="AX667" i="2"/>
  <c r="AY667" i="2" s="1"/>
  <c r="AN640" i="3" s="1"/>
  <c r="AX668" i="2"/>
  <c r="AY668" i="2" s="1"/>
  <c r="AN641" i="3" s="1"/>
  <c r="AX669" i="2"/>
  <c r="AY669" i="2" s="1"/>
  <c r="AN642" i="3" s="1"/>
  <c r="AX670" i="2"/>
  <c r="AY670" i="2" s="1"/>
  <c r="AN643" i="3" s="1"/>
  <c r="AX671" i="2"/>
  <c r="AY671" i="2" s="1"/>
  <c r="AN644" i="3" s="1"/>
  <c r="AX672" i="2"/>
  <c r="AY672" i="2" s="1"/>
  <c r="AN645" i="3" s="1"/>
  <c r="AX673" i="2"/>
  <c r="AY673" i="2" s="1"/>
  <c r="AN646" i="3" s="1"/>
  <c r="AX674" i="2"/>
  <c r="AY674" i="2" s="1"/>
  <c r="AN647" i="3" s="1"/>
  <c r="AX675" i="2"/>
  <c r="AY675" i="2" s="1"/>
  <c r="AN648" i="3" s="1"/>
  <c r="AX676" i="2"/>
  <c r="AY676" i="2" s="1"/>
  <c r="AN649" i="3" s="1"/>
  <c r="AX677" i="2"/>
  <c r="AY677" i="2" s="1"/>
  <c r="AN650" i="3" s="1"/>
  <c r="AX678" i="2"/>
  <c r="AY678" i="2" s="1"/>
  <c r="AN651" i="3" s="1"/>
  <c r="AX679" i="2"/>
  <c r="AY679" i="2" s="1"/>
  <c r="AN652" i="3" s="1"/>
  <c r="AX680" i="2"/>
  <c r="AY680" i="2" s="1"/>
  <c r="AN653" i="3" s="1"/>
  <c r="AX681" i="2"/>
  <c r="AY681" i="2" s="1"/>
  <c r="AN654" i="3" s="1"/>
  <c r="AX682" i="2"/>
  <c r="AY682" i="2" s="1"/>
  <c r="AN655" i="3" s="1"/>
  <c r="AX683" i="2"/>
  <c r="AY683" i="2" s="1"/>
  <c r="AN656" i="3" s="1"/>
  <c r="AX684" i="2"/>
  <c r="AY684" i="2" s="1"/>
  <c r="AN657" i="3" s="1"/>
  <c r="AX685" i="2"/>
  <c r="AY685" i="2" s="1"/>
  <c r="AX686" i="2"/>
  <c r="AY686" i="2" s="1"/>
  <c r="AN658" i="3" s="1"/>
  <c r="AX687" i="2"/>
  <c r="AY687" i="2" s="1"/>
  <c r="AN659" i="3" s="1"/>
  <c r="AX688" i="2"/>
  <c r="AY688" i="2" s="1"/>
  <c r="AN660" i="3" s="1"/>
  <c r="AX689" i="2"/>
  <c r="AY689" i="2" s="1"/>
  <c r="AX690" i="2"/>
  <c r="AY690" i="2" s="1"/>
  <c r="AN661" i="3" s="1"/>
  <c r="AX691" i="2"/>
  <c r="AY691" i="2" s="1"/>
  <c r="AN662" i="3" s="1"/>
  <c r="AX692" i="2"/>
  <c r="AY692" i="2" s="1"/>
  <c r="AN663" i="3" s="1"/>
  <c r="AX693" i="2"/>
  <c r="AY693" i="2" s="1"/>
  <c r="AN664" i="3" s="1"/>
  <c r="AX694" i="2"/>
  <c r="AY694" i="2" s="1"/>
  <c r="AN665" i="3" s="1"/>
  <c r="AX695" i="2"/>
  <c r="AY695" i="2" s="1"/>
  <c r="AN666" i="3" s="1"/>
  <c r="AX696" i="2"/>
  <c r="AY696" i="2" s="1"/>
  <c r="AN667" i="3" s="1"/>
  <c r="AX697" i="2"/>
  <c r="AY697" i="2" s="1"/>
  <c r="AN668" i="3" s="1"/>
  <c r="AX698" i="2"/>
  <c r="AY698" i="2" s="1"/>
  <c r="AN669" i="3" s="1"/>
  <c r="AX699" i="2"/>
  <c r="AY699" i="2" s="1"/>
  <c r="AN670" i="3" s="1"/>
  <c r="AX700" i="2"/>
  <c r="AY700" i="2" s="1"/>
  <c r="AN671" i="3" s="1"/>
  <c r="AX701" i="2"/>
  <c r="AY701" i="2" s="1"/>
  <c r="AN672" i="3" s="1"/>
  <c r="AX702" i="2"/>
  <c r="AY702" i="2" s="1"/>
  <c r="AN673" i="3" s="1"/>
  <c r="AX703" i="2"/>
  <c r="AY703" i="2" s="1"/>
  <c r="AN674" i="3" s="1"/>
  <c r="AX704" i="2"/>
  <c r="AY704" i="2" s="1"/>
  <c r="AX705" i="2"/>
  <c r="AY705" i="2" s="1"/>
  <c r="AN675" i="3" s="1"/>
  <c r="AX706" i="2"/>
  <c r="AY706" i="2" s="1"/>
  <c r="AN676" i="3" s="1"/>
  <c r="AX707" i="2"/>
  <c r="AY707" i="2" s="1"/>
  <c r="AN677" i="3" s="1"/>
  <c r="AX708" i="2"/>
  <c r="AY708" i="2" s="1"/>
  <c r="AN678" i="3" s="1"/>
  <c r="AX709" i="2"/>
  <c r="AY709" i="2" s="1"/>
  <c r="AN679" i="3" s="1"/>
  <c r="AX710" i="2"/>
  <c r="AY710" i="2" s="1"/>
  <c r="AN680" i="3" s="1"/>
  <c r="AX711" i="2"/>
  <c r="AY711" i="2" s="1"/>
  <c r="AN681" i="3" s="1"/>
  <c r="AX712" i="2"/>
  <c r="AY712" i="2" s="1"/>
  <c r="AN682" i="3" s="1"/>
  <c r="AX713" i="2"/>
  <c r="AY713" i="2" s="1"/>
  <c r="AN683" i="3" s="1"/>
  <c r="AX714" i="2"/>
  <c r="AY714" i="2" s="1"/>
  <c r="AN684" i="3" s="1"/>
  <c r="AX715" i="2"/>
  <c r="AY715" i="2" s="1"/>
  <c r="AN685" i="3" s="1"/>
  <c r="AX716" i="2"/>
  <c r="AY716" i="2" s="1"/>
  <c r="AX717" i="2"/>
  <c r="AY717" i="2" s="1"/>
  <c r="AX718" i="2"/>
  <c r="AY718" i="2" s="1"/>
  <c r="AN688" i="3" s="1"/>
  <c r="AX719" i="2"/>
  <c r="AY719" i="2" s="1"/>
  <c r="AX720" i="2"/>
  <c r="AY720" i="2" s="1"/>
  <c r="AN689" i="3" s="1"/>
  <c r="AX721" i="2"/>
  <c r="AY721" i="2" s="1"/>
  <c r="AN690" i="3" s="1"/>
  <c r="AX722" i="2"/>
  <c r="AY722" i="2" s="1"/>
  <c r="AN691" i="3" s="1"/>
  <c r="AX723" i="2"/>
  <c r="AY723" i="2" s="1"/>
  <c r="AN692" i="3" s="1"/>
  <c r="AX724" i="2"/>
  <c r="AY724" i="2" s="1"/>
  <c r="AN693" i="3" s="1"/>
  <c r="AX725" i="2"/>
  <c r="AY725" i="2" s="1"/>
  <c r="AN694" i="3" s="1"/>
  <c r="AX726" i="2"/>
  <c r="AY726" i="2" s="1"/>
  <c r="AN695" i="3" s="1"/>
  <c r="AX727" i="2"/>
  <c r="AY727" i="2" s="1"/>
  <c r="AN696" i="3" s="1"/>
  <c r="AX728" i="2"/>
  <c r="AY728" i="2" s="1"/>
  <c r="AN697" i="3" s="1"/>
  <c r="AX729" i="2"/>
  <c r="AY729" i="2" s="1"/>
  <c r="AN698" i="3" s="1"/>
  <c r="AX730" i="2"/>
  <c r="AY730" i="2" s="1"/>
  <c r="AN699" i="3" s="1"/>
  <c r="AX731" i="2"/>
  <c r="AY731" i="2" s="1"/>
  <c r="AN700" i="3" s="1"/>
  <c r="AX732" i="2"/>
  <c r="AY732" i="2" s="1"/>
  <c r="AX733" i="2"/>
  <c r="AY733" i="2" s="1"/>
  <c r="AN701" i="3" s="1"/>
  <c r="AX734" i="2"/>
  <c r="AY734" i="2" s="1"/>
  <c r="AN702" i="3" s="1"/>
  <c r="AX735" i="2"/>
  <c r="AY735" i="2" s="1"/>
  <c r="AN703" i="3" s="1"/>
  <c r="AX736" i="2"/>
  <c r="AY736" i="2" s="1"/>
  <c r="AX737" i="2"/>
  <c r="AY737" i="2" s="1"/>
  <c r="AN704" i="3" s="1"/>
  <c r="AX738" i="2"/>
  <c r="AY738" i="2" s="1"/>
  <c r="AN705" i="3" s="1"/>
  <c r="AX739" i="2"/>
  <c r="AY739" i="2" s="1"/>
  <c r="AX740" i="2"/>
  <c r="AY740" i="2" s="1"/>
  <c r="AX741" i="2"/>
  <c r="AY741" i="2" s="1"/>
  <c r="AN707" i="3" s="1"/>
  <c r="AX742" i="2"/>
  <c r="AY742" i="2" s="1"/>
  <c r="AN708" i="3" s="1"/>
  <c r="AX743" i="2"/>
  <c r="AY743" i="2" s="1"/>
  <c r="AN709" i="3" s="1"/>
  <c r="AX744" i="2"/>
  <c r="AY744" i="2" s="1"/>
  <c r="AN710" i="3" s="1"/>
  <c r="AX745" i="2"/>
  <c r="AY745" i="2" s="1"/>
  <c r="AN711" i="3" s="1"/>
  <c r="AX746" i="2"/>
  <c r="AY746" i="2" s="1"/>
  <c r="AN712" i="3" s="1"/>
  <c r="AX747" i="2"/>
  <c r="AY747" i="2" s="1"/>
  <c r="AN713" i="3" s="1"/>
  <c r="AX748" i="2"/>
  <c r="AY748" i="2" s="1"/>
  <c r="AN714" i="3" s="1"/>
  <c r="AX749" i="2"/>
  <c r="AY749" i="2" s="1"/>
  <c r="AN715" i="3" s="1"/>
  <c r="AX750" i="2"/>
  <c r="AY750" i="2" s="1"/>
  <c r="AN716" i="3" s="1"/>
  <c r="AX751" i="2"/>
  <c r="AY751" i="2" s="1"/>
  <c r="AX752" i="2"/>
  <c r="AY752" i="2" s="1"/>
  <c r="AN718" i="3" s="1"/>
  <c r="AX753" i="2"/>
  <c r="AY753" i="2" s="1"/>
  <c r="AN719" i="3" s="1"/>
  <c r="AX754" i="2"/>
  <c r="AY754" i="2" s="1"/>
  <c r="AN720" i="3" s="1"/>
  <c r="AX755" i="2"/>
  <c r="AY755" i="2" s="1"/>
  <c r="AN721" i="3" s="1"/>
  <c r="AX756" i="2"/>
  <c r="AY756" i="2" s="1"/>
  <c r="AN722" i="3" s="1"/>
  <c r="AX757" i="2"/>
  <c r="AY757" i="2" s="1"/>
  <c r="AN723" i="3" s="1"/>
  <c r="AX758" i="2"/>
  <c r="AY758" i="2" s="1"/>
  <c r="AN724" i="3" s="1"/>
  <c r="AX759" i="2"/>
  <c r="AY759" i="2" s="1"/>
  <c r="AN725" i="3" s="1"/>
  <c r="AX760" i="2"/>
  <c r="AY760" i="2" s="1"/>
  <c r="AN726" i="3" s="1"/>
  <c r="AX761" i="2"/>
  <c r="AY761" i="2" s="1"/>
  <c r="AN727" i="3" s="1"/>
  <c r="AX762" i="2"/>
  <c r="AY762" i="2" s="1"/>
  <c r="AN728" i="3" s="1"/>
  <c r="AX763" i="2"/>
  <c r="AY763" i="2" s="1"/>
  <c r="AN729" i="3" s="1"/>
  <c r="AX764" i="2"/>
  <c r="AY764" i="2" s="1"/>
  <c r="AN730" i="3" s="1"/>
  <c r="AX765" i="2"/>
  <c r="AY765" i="2" s="1"/>
  <c r="AN731" i="3" s="1"/>
  <c r="AX766" i="2"/>
  <c r="AY766" i="2" s="1"/>
  <c r="AX767" i="2"/>
  <c r="AY767" i="2" s="1"/>
  <c r="AN733" i="3" s="1"/>
  <c r="AX768" i="2"/>
  <c r="AY768" i="2" s="1"/>
  <c r="AN734" i="3" s="1"/>
  <c r="AX769" i="2"/>
  <c r="AY769" i="2" s="1"/>
  <c r="AN735" i="3" s="1"/>
  <c r="AX770" i="2"/>
  <c r="AY770" i="2" s="1"/>
  <c r="AN736" i="3" s="1"/>
  <c r="AX771" i="2"/>
  <c r="AY771" i="2" s="1"/>
  <c r="AN737" i="3" s="1"/>
  <c r="AX772" i="2"/>
  <c r="AY772" i="2" s="1"/>
  <c r="AN738" i="3" s="1"/>
  <c r="AX773" i="2"/>
  <c r="AY773" i="2" s="1"/>
  <c r="AN739" i="3" s="1"/>
  <c r="AX774" i="2"/>
  <c r="AY774" i="2" s="1"/>
  <c r="AN740" i="3" s="1"/>
  <c r="AX775" i="2"/>
  <c r="AY775" i="2" s="1"/>
  <c r="AX776" i="2"/>
  <c r="AY776" i="2" s="1"/>
  <c r="AN741" i="3" s="1"/>
  <c r="AX777" i="2"/>
  <c r="AY777" i="2" s="1"/>
  <c r="AN742" i="3" s="1"/>
  <c r="AX778" i="2"/>
  <c r="AY778" i="2" s="1"/>
  <c r="AN743" i="3" s="1"/>
  <c r="AX779" i="2"/>
  <c r="AY779" i="2" s="1"/>
  <c r="AN744" i="3" s="1"/>
  <c r="AX780" i="2"/>
  <c r="AY780" i="2" s="1"/>
  <c r="AN745" i="3" s="1"/>
  <c r="AX781" i="2"/>
  <c r="AY781" i="2" s="1"/>
  <c r="AN746" i="3" s="1"/>
  <c r="AX782" i="2"/>
  <c r="AY782" i="2" s="1"/>
  <c r="AN747" i="3" s="1"/>
  <c r="AX783" i="2"/>
  <c r="AY783" i="2" s="1"/>
  <c r="AN748" i="3" s="1"/>
  <c r="AX784" i="2"/>
  <c r="AY784" i="2" s="1"/>
  <c r="AN749" i="3" s="1"/>
  <c r="AX785" i="2"/>
  <c r="AY785" i="2" s="1"/>
  <c r="AN750" i="3" s="1"/>
  <c r="AX786" i="2"/>
  <c r="AY786" i="2" s="1"/>
  <c r="AN751" i="3" s="1"/>
  <c r="AX787" i="2"/>
  <c r="AY787" i="2" s="1"/>
  <c r="AN752" i="3" s="1"/>
  <c r="AX788" i="2"/>
  <c r="AY788" i="2" s="1"/>
  <c r="AN753" i="3" s="1"/>
  <c r="AX789" i="2"/>
  <c r="AY789" i="2" s="1"/>
  <c r="AN754" i="3" s="1"/>
  <c r="AX790" i="2"/>
  <c r="AY790" i="2" s="1"/>
  <c r="AN755" i="3" s="1"/>
  <c r="AX791" i="2"/>
  <c r="AY791" i="2" s="1"/>
  <c r="AN756" i="3" s="1"/>
  <c r="AX792" i="2"/>
  <c r="AY792" i="2" s="1"/>
  <c r="AN757" i="3" s="1"/>
  <c r="AX793" i="2"/>
  <c r="AY793" i="2" s="1"/>
  <c r="AN758" i="3" s="1"/>
  <c r="AX794" i="2"/>
  <c r="AY794" i="2" s="1"/>
  <c r="AN759" i="3" s="1"/>
  <c r="AX795" i="2"/>
  <c r="AY795" i="2" s="1"/>
  <c r="AN760" i="3" s="1"/>
  <c r="AX796" i="2"/>
  <c r="AY796" i="2" s="1"/>
  <c r="AN761" i="3" s="1"/>
  <c r="AX797" i="2"/>
  <c r="AY797" i="2" s="1"/>
  <c r="AN762" i="3" s="1"/>
  <c r="AX798" i="2"/>
  <c r="AY798" i="2" s="1"/>
  <c r="AN763" i="3" s="1"/>
  <c r="AX799" i="2"/>
  <c r="AY799" i="2" s="1"/>
  <c r="AN764" i="3" s="1"/>
  <c r="AX800" i="2"/>
  <c r="AY800" i="2" s="1"/>
  <c r="AN765" i="3" s="1"/>
  <c r="AX801" i="2"/>
  <c r="AY801" i="2" s="1"/>
  <c r="AN766" i="3" s="1"/>
  <c r="AX802" i="2"/>
  <c r="AY802" i="2" s="1"/>
  <c r="AN767" i="3" s="1"/>
  <c r="AX803" i="2"/>
  <c r="AY803" i="2" s="1"/>
  <c r="AN768" i="3" s="1"/>
  <c r="AX804" i="2"/>
  <c r="AY804" i="2" s="1"/>
  <c r="AN769" i="3" s="1"/>
  <c r="AX805" i="2"/>
  <c r="AY805" i="2" s="1"/>
  <c r="AN770" i="3" s="1"/>
  <c r="AX806" i="2"/>
  <c r="AY806" i="2" s="1"/>
  <c r="AN771" i="3" s="1"/>
  <c r="AX807" i="2"/>
  <c r="AY807" i="2" s="1"/>
  <c r="AN772" i="3" s="1"/>
  <c r="AX808" i="2"/>
  <c r="AY808" i="2" s="1"/>
  <c r="AN773" i="3" s="1"/>
  <c r="AX809" i="2"/>
  <c r="AY809" i="2" s="1"/>
  <c r="AX810" i="2"/>
  <c r="AY810" i="2" s="1"/>
  <c r="AN775" i="3" s="1"/>
  <c r="AX811" i="2"/>
  <c r="AY811" i="2" s="1"/>
  <c r="AN776" i="3" s="1"/>
  <c r="AX812" i="2"/>
  <c r="AY812" i="2" s="1"/>
  <c r="AX813" i="2"/>
  <c r="AY813" i="2" s="1"/>
  <c r="AN778" i="3" s="1"/>
  <c r="AX814" i="2"/>
  <c r="AY814" i="2" s="1"/>
  <c r="AN779" i="3" s="1"/>
  <c r="AX815" i="2"/>
  <c r="AY815" i="2" s="1"/>
  <c r="AN780" i="3" s="1"/>
  <c r="AX816" i="2"/>
  <c r="AY816" i="2" s="1"/>
  <c r="AN781" i="3" s="1"/>
  <c r="AX817" i="2"/>
  <c r="AY817" i="2" s="1"/>
  <c r="AN782" i="3" s="1"/>
  <c r="AX818" i="2"/>
  <c r="AY818" i="2" s="1"/>
  <c r="AN783" i="3" s="1"/>
  <c r="AX819" i="2"/>
  <c r="AY819" i="2" s="1"/>
  <c r="AN784" i="3" s="1"/>
  <c r="AX820" i="2"/>
  <c r="AY820" i="2" s="1"/>
  <c r="AN785" i="3" s="1"/>
  <c r="AX821" i="2"/>
  <c r="AY821" i="2" s="1"/>
  <c r="AX822" i="2"/>
  <c r="AY822" i="2" s="1"/>
  <c r="AX823" i="2"/>
  <c r="AY823" i="2" s="1"/>
  <c r="AX824" i="2"/>
  <c r="AY824" i="2" s="1"/>
  <c r="AX825" i="2"/>
  <c r="AY825" i="2" s="1"/>
  <c r="AX826" i="2"/>
  <c r="AY826" i="2" s="1"/>
  <c r="AX827" i="2"/>
  <c r="AY827" i="2" s="1"/>
  <c r="AX828" i="2"/>
  <c r="AY828" i="2" s="1"/>
  <c r="AX829" i="2"/>
  <c r="AY829" i="2" s="1"/>
  <c r="AX830" i="2"/>
  <c r="AY830" i="2" s="1"/>
  <c r="AX831" i="2"/>
  <c r="AY831" i="2" s="1"/>
  <c r="AX832" i="2"/>
  <c r="AY832" i="2" s="1"/>
  <c r="AX833" i="2"/>
  <c r="AY833" i="2" s="1"/>
  <c r="AX834" i="2"/>
  <c r="AY834" i="2" s="1"/>
  <c r="AX835" i="2"/>
  <c r="AY835" i="2" s="1"/>
  <c r="AX836" i="2"/>
  <c r="AY836" i="2" s="1"/>
  <c r="AX837" i="2"/>
  <c r="AY837" i="2" s="1"/>
  <c r="AX838" i="2"/>
  <c r="AY838" i="2" s="1"/>
  <c r="AX839" i="2"/>
  <c r="AY839" i="2" s="1"/>
  <c r="AX840" i="2"/>
  <c r="AY840" i="2" s="1"/>
  <c r="AX841" i="2"/>
  <c r="AY841" i="2" s="1"/>
  <c r="AX842" i="2"/>
  <c r="AY842" i="2" s="1"/>
  <c r="AX843" i="2"/>
  <c r="AY843" i="2" s="1"/>
  <c r="AX844" i="2"/>
  <c r="AY844" i="2" s="1"/>
  <c r="AX845" i="2"/>
  <c r="AY845" i="2" s="1"/>
  <c r="AX846" i="2"/>
  <c r="AY846" i="2" s="1"/>
  <c r="AX847" i="2"/>
  <c r="AY847" i="2" s="1"/>
  <c r="AX848" i="2"/>
  <c r="AY848" i="2" s="1"/>
  <c r="AX849" i="2"/>
  <c r="AY849" i="2" s="1"/>
  <c r="AX850" i="2"/>
  <c r="AY850" i="2" s="1"/>
  <c r="AX851" i="2"/>
  <c r="AY851" i="2" s="1"/>
  <c r="AX852" i="2"/>
  <c r="AY852" i="2" s="1"/>
  <c r="AX853" i="2"/>
  <c r="AY853" i="2" s="1"/>
  <c r="AX854" i="2"/>
  <c r="AY854" i="2" s="1"/>
  <c r="AX855" i="2"/>
  <c r="AY855" i="2" s="1"/>
  <c r="AX856" i="2"/>
  <c r="AY856" i="2" s="1"/>
  <c r="AX857" i="2"/>
  <c r="AY857" i="2" s="1"/>
  <c r="AX858" i="2"/>
  <c r="AY858" i="2" s="1"/>
  <c r="AX859" i="2"/>
  <c r="AY859" i="2" s="1"/>
  <c r="AX860" i="2"/>
  <c r="AY860" i="2" s="1"/>
  <c r="AX861" i="2"/>
  <c r="AY861" i="2" s="1"/>
  <c r="AX862" i="2"/>
  <c r="AY862" i="2" s="1"/>
  <c r="AX863" i="2"/>
  <c r="AY863" i="2" s="1"/>
  <c r="AX864" i="2"/>
  <c r="AY864" i="2" s="1"/>
  <c r="AX865" i="2"/>
  <c r="AY865" i="2" s="1"/>
  <c r="AX866" i="2"/>
  <c r="AY866" i="2" s="1"/>
  <c r="AX867" i="2"/>
  <c r="AY867" i="2" s="1"/>
  <c r="AX868" i="2"/>
  <c r="AY868" i="2" s="1"/>
  <c r="AX869" i="2"/>
  <c r="AY869" i="2" s="1"/>
  <c r="AX870" i="2"/>
  <c r="AY870" i="2" s="1"/>
  <c r="AX871" i="2"/>
  <c r="AY871" i="2" s="1"/>
  <c r="AX872" i="2"/>
  <c r="AY872" i="2" s="1"/>
  <c r="AX873" i="2"/>
  <c r="AY873" i="2" s="1"/>
  <c r="AX874" i="2"/>
  <c r="AY874" i="2" s="1"/>
  <c r="AX875" i="2"/>
  <c r="AY875" i="2" s="1"/>
  <c r="AX876" i="2"/>
  <c r="AY876" i="2" s="1"/>
  <c r="AX877" i="2"/>
  <c r="AY877" i="2" s="1"/>
  <c r="AX878" i="2"/>
  <c r="AY878" i="2" s="1"/>
  <c r="AX879" i="2"/>
  <c r="AY879" i="2" s="1"/>
  <c r="AX880" i="2"/>
  <c r="AY880" i="2" s="1"/>
  <c r="AX881" i="2"/>
  <c r="AY881" i="2" s="1"/>
  <c r="AX882" i="2"/>
  <c r="AY882" i="2" s="1"/>
  <c r="AX883" i="2"/>
  <c r="AY883" i="2" s="1"/>
  <c r="AX884" i="2"/>
  <c r="AY884" i="2" s="1"/>
  <c r="AX885" i="2"/>
  <c r="AY885" i="2" s="1"/>
  <c r="AX886" i="2"/>
  <c r="AY886" i="2" s="1"/>
  <c r="AX887" i="2"/>
  <c r="AY887" i="2" s="1"/>
  <c r="AX888" i="2"/>
  <c r="AY888" i="2" s="1"/>
  <c r="AX889" i="2"/>
  <c r="AY889" i="2" s="1"/>
  <c r="AX890" i="2"/>
  <c r="AY890" i="2" s="1"/>
  <c r="AX891" i="2"/>
  <c r="AY891" i="2" s="1"/>
  <c r="AX892" i="2"/>
  <c r="AY892" i="2" s="1"/>
  <c r="AX893" i="2"/>
  <c r="AY893" i="2" s="1"/>
  <c r="AX894" i="2"/>
  <c r="AY894" i="2" s="1"/>
  <c r="AX895" i="2"/>
  <c r="AY895" i="2" s="1"/>
  <c r="AX896" i="2"/>
  <c r="AY896" i="2" s="1"/>
  <c r="AX897" i="2"/>
  <c r="AY897" i="2" s="1"/>
  <c r="AX898" i="2"/>
  <c r="AY898" i="2" s="1"/>
  <c r="AX899" i="2"/>
  <c r="AY899" i="2" s="1"/>
  <c r="AY174" i="2"/>
  <c r="AN168" i="3" s="1"/>
  <c r="AY179" i="2"/>
  <c r="AN173" i="3" s="1"/>
  <c r="AY227" i="2"/>
  <c r="AN220" i="3" s="1"/>
  <c r="AY330" i="2"/>
  <c r="AN319" i="3" s="1"/>
  <c r="AY364" i="2"/>
  <c r="AN352" i="3" s="1"/>
  <c r="AY366" i="2"/>
  <c r="AN354" i="3" s="1"/>
  <c r="AY484" i="2"/>
  <c r="AN466" i="3" s="1"/>
  <c r="AX3" i="2"/>
  <c r="AY3" i="2" s="1"/>
  <c r="AN3" i="3" s="1"/>
  <c r="BM658" i="3" l="1"/>
  <c r="BZ658" i="3"/>
  <c r="BM157" i="3"/>
  <c r="BZ157" i="3"/>
  <c r="BM279" i="3"/>
  <c r="BZ279" i="3"/>
  <c r="BV137" i="3"/>
  <c r="BM256" i="3"/>
  <c r="BZ256" i="3"/>
  <c r="BM167" i="3"/>
  <c r="BZ167" i="3"/>
  <c r="BM770" i="3"/>
  <c r="BZ770" i="3"/>
  <c r="BM767" i="3"/>
  <c r="BZ767" i="3"/>
  <c r="BM762" i="3"/>
  <c r="BZ762" i="3"/>
  <c r="BM759" i="3"/>
  <c r="BZ759" i="3"/>
  <c r="BM712" i="3"/>
  <c r="BZ712" i="3"/>
  <c r="BM689" i="3"/>
  <c r="BZ689" i="3"/>
  <c r="BM674" i="3"/>
  <c r="BZ674" i="3"/>
  <c r="BM671" i="3"/>
  <c r="BZ671" i="3"/>
  <c r="BM660" i="3"/>
  <c r="BZ660" i="3"/>
  <c r="BM612" i="3"/>
  <c r="BZ612" i="3"/>
  <c r="BM604" i="3"/>
  <c r="BZ604" i="3"/>
  <c r="BM599" i="3"/>
  <c r="BZ599" i="3"/>
  <c r="BM594" i="3"/>
  <c r="BZ594" i="3"/>
  <c r="BM574" i="3"/>
  <c r="BZ574" i="3"/>
  <c r="BM503" i="3"/>
  <c r="BZ503" i="3"/>
  <c r="BM492" i="3"/>
  <c r="BZ492" i="3"/>
  <c r="BM491" i="3"/>
  <c r="BZ491" i="3"/>
  <c r="BM441" i="3"/>
  <c r="BZ441" i="3"/>
  <c r="BM435" i="3"/>
  <c r="BZ435" i="3"/>
  <c r="BM423" i="3"/>
  <c r="BZ423" i="3"/>
  <c r="BM408" i="3"/>
  <c r="BZ408" i="3"/>
  <c r="BM404" i="3"/>
  <c r="BZ404" i="3"/>
  <c r="BM402" i="3"/>
  <c r="BZ402" i="3"/>
  <c r="BM350" i="3"/>
  <c r="BZ350" i="3"/>
  <c r="BM318" i="3"/>
  <c r="BZ318" i="3"/>
  <c r="BM273" i="3"/>
  <c r="BZ273" i="3"/>
  <c r="BM165" i="3"/>
  <c r="BZ165" i="3"/>
  <c r="BM163" i="3"/>
  <c r="BZ163" i="3"/>
  <c r="BM531" i="3"/>
  <c r="BZ531" i="3"/>
  <c r="BM40" i="3"/>
  <c r="BZ40" i="3"/>
  <c r="BM487" i="3"/>
  <c r="BZ487" i="3"/>
  <c r="BM360" i="3"/>
  <c r="BZ360" i="3"/>
  <c r="BM306" i="3"/>
  <c r="BZ306" i="3"/>
  <c r="BM417" i="3"/>
  <c r="BZ417" i="3"/>
  <c r="BM388" i="3"/>
  <c r="BZ388" i="3"/>
  <c r="BM720" i="3"/>
  <c r="BZ720" i="3"/>
  <c r="BM140" i="3"/>
  <c r="BZ140" i="3"/>
  <c r="BM510" i="3"/>
  <c r="BZ510" i="3"/>
  <c r="BM397" i="3"/>
  <c r="BZ397" i="3"/>
  <c r="BM392" i="3"/>
  <c r="BZ392" i="3"/>
  <c r="BM678" i="3"/>
  <c r="BZ678" i="3"/>
  <c r="BV678" i="3"/>
  <c r="BW678" i="3" s="1"/>
  <c r="BM344" i="3"/>
  <c r="BZ344" i="3"/>
  <c r="BM311" i="3"/>
  <c r="BZ311" i="3"/>
  <c r="BM178" i="3"/>
  <c r="BZ178" i="3"/>
  <c r="BM154" i="3"/>
  <c r="BZ154" i="3"/>
  <c r="BM60" i="3"/>
  <c r="BZ60" i="3"/>
  <c r="BM50" i="3"/>
  <c r="BZ50" i="3"/>
  <c r="BM208" i="3"/>
  <c r="BZ208" i="3"/>
  <c r="BM304" i="3"/>
  <c r="BZ304" i="3"/>
  <c r="BM61" i="3"/>
  <c r="BZ61" i="3"/>
  <c r="BM367" i="3"/>
  <c r="BZ367" i="3"/>
  <c r="BM234" i="3"/>
  <c r="BZ234" i="3"/>
  <c r="BM237" i="3"/>
  <c r="BZ237" i="3"/>
  <c r="BM257" i="3"/>
  <c r="BZ257" i="3"/>
  <c r="BM168" i="3"/>
  <c r="BZ168" i="3"/>
  <c r="BM159" i="3"/>
  <c r="BZ159" i="3"/>
  <c r="BM155" i="3"/>
  <c r="BZ155" i="3"/>
  <c r="BM152" i="3"/>
  <c r="BZ152" i="3"/>
  <c r="BM145" i="3"/>
  <c r="BZ145" i="3"/>
  <c r="BM126" i="3"/>
  <c r="BZ126" i="3"/>
  <c r="BM104" i="3"/>
  <c r="BZ104" i="3"/>
  <c r="BM92" i="3"/>
  <c r="BZ92" i="3"/>
  <c r="BM359" i="3"/>
  <c r="BZ359" i="3"/>
  <c r="BM363" i="3"/>
  <c r="BZ363" i="3"/>
  <c r="BM362" i="3"/>
  <c r="BZ362" i="3"/>
  <c r="BM369" i="3"/>
  <c r="BZ369" i="3"/>
  <c r="BM373" i="3"/>
  <c r="BZ373" i="3"/>
  <c r="BM368" i="3"/>
  <c r="BZ368" i="3"/>
  <c r="BM370" i="3"/>
  <c r="BZ370" i="3"/>
  <c r="BM376" i="3"/>
  <c r="BZ376" i="3"/>
  <c r="BM389" i="3"/>
  <c r="BZ389" i="3"/>
  <c r="BM385" i="3"/>
  <c r="BZ385" i="3"/>
  <c r="BM855" i="3"/>
  <c r="M855" i="3"/>
  <c r="L855" i="3"/>
  <c r="AD855" i="3"/>
  <c r="X855" i="3"/>
  <c r="S855" i="3"/>
  <c r="AB855" i="3"/>
  <c r="Y855" i="3"/>
  <c r="BM405" i="3"/>
  <c r="BZ405" i="3"/>
  <c r="BM414" i="3"/>
  <c r="BZ414" i="3"/>
  <c r="BM339" i="3"/>
  <c r="BZ339" i="3"/>
  <c r="BM345" i="3"/>
  <c r="BZ345" i="3"/>
  <c r="BM287" i="3"/>
  <c r="BZ287" i="3"/>
  <c r="BM292" i="3"/>
  <c r="BZ292" i="3"/>
  <c r="BM329" i="3"/>
  <c r="BZ329" i="3"/>
  <c r="BM326" i="3"/>
  <c r="BZ326" i="3"/>
  <c r="BM862" i="3"/>
  <c r="M862" i="3"/>
  <c r="L862" i="3"/>
  <c r="AD862" i="3"/>
  <c r="X862" i="3"/>
  <c r="V862" i="3"/>
  <c r="S862" i="3"/>
  <c r="AB862" i="3"/>
  <c r="Y862" i="3"/>
  <c r="BM630" i="3"/>
  <c r="BZ630" i="3"/>
  <c r="BM428" i="3"/>
  <c r="BZ428" i="3"/>
  <c r="BM430" i="3"/>
  <c r="BZ430" i="3"/>
  <c r="BM460" i="3"/>
  <c r="BZ460" i="3"/>
  <c r="BM323" i="3"/>
  <c r="BZ323" i="3"/>
  <c r="BM319" i="3"/>
  <c r="BZ319" i="3"/>
  <c r="BM310" i="3"/>
  <c r="BZ310" i="3"/>
  <c r="BM308" i="3"/>
  <c r="BZ308" i="3"/>
  <c r="BM300" i="3"/>
  <c r="BZ300" i="3"/>
  <c r="BM282" i="3"/>
  <c r="BZ282" i="3"/>
  <c r="BM114" i="3"/>
  <c r="BZ114" i="3"/>
  <c r="BM454" i="3"/>
  <c r="BZ454" i="3"/>
  <c r="BM458" i="3"/>
  <c r="BZ458" i="3"/>
  <c r="BM459" i="3"/>
  <c r="BZ459" i="3"/>
  <c r="BM858" i="3"/>
  <c r="M858" i="3"/>
  <c r="L858" i="3"/>
  <c r="AD858" i="3"/>
  <c r="X858" i="3"/>
  <c r="V858" i="3"/>
  <c r="S858" i="3"/>
  <c r="AB858" i="3"/>
  <c r="Y858" i="3"/>
  <c r="BM475" i="3"/>
  <c r="BZ475" i="3"/>
  <c r="BM479" i="3"/>
  <c r="BZ479" i="3"/>
  <c r="BM857" i="3"/>
  <c r="M857" i="3"/>
  <c r="L857" i="3"/>
  <c r="AD857" i="3"/>
  <c r="X857" i="3"/>
  <c r="V857" i="3"/>
  <c r="S857" i="3"/>
  <c r="AB857" i="3"/>
  <c r="Y857" i="3"/>
  <c r="BM485" i="3"/>
  <c r="BZ485" i="3"/>
  <c r="BM488" i="3"/>
  <c r="BZ488" i="3"/>
  <c r="BM853" i="3"/>
  <c r="M853" i="3"/>
  <c r="L853" i="3"/>
  <c r="AD853" i="3"/>
  <c r="X853" i="3"/>
  <c r="V853" i="3"/>
  <c r="S853" i="3"/>
  <c r="AB853" i="3"/>
  <c r="Y853" i="3"/>
  <c r="BM480" i="3"/>
  <c r="BZ480" i="3"/>
  <c r="BM517" i="3"/>
  <c r="BZ517" i="3"/>
  <c r="BM516" i="3"/>
  <c r="BZ516" i="3"/>
  <c r="BM530" i="3"/>
  <c r="BZ530" i="3"/>
  <c r="BM536" i="3"/>
  <c r="BZ536" i="3"/>
  <c r="BU542" i="3"/>
  <c r="BM552" i="3"/>
  <c r="BZ552" i="3"/>
  <c r="BM541" i="3"/>
  <c r="BZ541" i="3"/>
  <c r="BM563" i="3"/>
  <c r="BZ563" i="3"/>
  <c r="BM562" i="3"/>
  <c r="BZ562" i="3"/>
  <c r="BM852" i="3"/>
  <c r="M852" i="3"/>
  <c r="L852" i="3"/>
  <c r="AD852" i="3"/>
  <c r="S852" i="3"/>
  <c r="Y852" i="3"/>
  <c r="BM851" i="3"/>
  <c r="M851" i="3"/>
  <c r="L851" i="3"/>
  <c r="AD851" i="3"/>
  <c r="V851" i="3"/>
  <c r="S851" i="3"/>
  <c r="Y851" i="3"/>
  <c r="BM569" i="3"/>
  <c r="BZ569" i="3"/>
  <c r="BM587" i="3"/>
  <c r="BZ587" i="3"/>
  <c r="BM588" i="3"/>
  <c r="BZ588" i="3"/>
  <c r="BM849" i="3"/>
  <c r="M849" i="3"/>
  <c r="L849" i="3"/>
  <c r="V849" i="3"/>
  <c r="S849" i="3"/>
  <c r="AB849" i="3"/>
  <c r="Y849" i="3"/>
  <c r="BM595" i="3"/>
  <c r="BZ595" i="3"/>
  <c r="BM593" i="3"/>
  <c r="BZ593" i="3"/>
  <c r="BM603" i="3"/>
  <c r="BZ603" i="3"/>
  <c r="BM600" i="3"/>
  <c r="BZ600" i="3"/>
  <c r="BM611" i="3"/>
  <c r="BZ611" i="3"/>
  <c r="BM453" i="3"/>
  <c r="BZ453" i="3"/>
  <c r="BM848" i="3"/>
  <c r="M848" i="3"/>
  <c r="L848" i="3"/>
  <c r="AD848" i="3"/>
  <c r="X848" i="3"/>
  <c r="V848" i="3"/>
  <c r="S848" i="3"/>
  <c r="AB848" i="3"/>
  <c r="Y848" i="3"/>
  <c r="BM290" i="3"/>
  <c r="BZ290" i="3"/>
  <c r="BM269" i="3"/>
  <c r="BZ269" i="3"/>
  <c r="BM261" i="3"/>
  <c r="BZ261" i="3"/>
  <c r="BM620" i="3"/>
  <c r="BZ620" i="3"/>
  <c r="BM847" i="3"/>
  <c r="M847" i="3"/>
  <c r="L847" i="3"/>
  <c r="AD847" i="3"/>
  <c r="X847" i="3"/>
  <c r="V847" i="3"/>
  <c r="S847" i="3"/>
  <c r="AB847" i="3"/>
  <c r="Y847" i="3"/>
  <c r="BM244" i="3"/>
  <c r="BZ244" i="3"/>
  <c r="BM229" i="3"/>
  <c r="BZ229" i="3"/>
  <c r="BM222" i="3"/>
  <c r="BZ222" i="3"/>
  <c r="BM202" i="3"/>
  <c r="BZ202" i="3"/>
  <c r="BM846" i="3"/>
  <c r="M846" i="3"/>
  <c r="L846" i="3"/>
  <c r="AD846" i="3"/>
  <c r="X846" i="3"/>
  <c r="V846" i="3"/>
  <c r="S846" i="3"/>
  <c r="AB846" i="3"/>
  <c r="Y846" i="3"/>
  <c r="BM629" i="3"/>
  <c r="BZ629" i="3"/>
  <c r="BM636" i="3"/>
  <c r="BZ636" i="3"/>
  <c r="BM845" i="3"/>
  <c r="M845" i="3"/>
  <c r="L845" i="3"/>
  <c r="AD845" i="3"/>
  <c r="X845" i="3"/>
  <c r="V845" i="3"/>
  <c r="S845" i="3"/>
  <c r="AB845" i="3"/>
  <c r="Y845" i="3"/>
  <c r="BM844" i="3"/>
  <c r="M844" i="3"/>
  <c r="L844" i="3"/>
  <c r="AD844" i="3"/>
  <c r="X844" i="3"/>
  <c r="V844" i="3"/>
  <c r="S844" i="3"/>
  <c r="AB844" i="3"/>
  <c r="Y844" i="3"/>
  <c r="BM646" i="3"/>
  <c r="BZ646" i="3"/>
  <c r="BM643" i="3"/>
  <c r="BZ643" i="3"/>
  <c r="BM203" i="3"/>
  <c r="BZ203" i="3"/>
  <c r="BM22" i="3"/>
  <c r="BZ22" i="3"/>
  <c r="BM742" i="3"/>
  <c r="BZ742" i="3"/>
  <c r="BM673" i="3"/>
  <c r="BZ673" i="3"/>
  <c r="BM361" i="3"/>
  <c r="BZ361" i="3"/>
  <c r="BM358" i="3"/>
  <c r="BZ358" i="3"/>
  <c r="BM204" i="3"/>
  <c r="BZ204" i="3"/>
  <c r="BM146" i="3"/>
  <c r="BZ146" i="3"/>
  <c r="BM68" i="3"/>
  <c r="BZ68" i="3"/>
  <c r="BM406" i="3"/>
  <c r="BZ406" i="3"/>
  <c r="BM452" i="3"/>
  <c r="BZ452" i="3"/>
  <c r="BM410" i="3"/>
  <c r="BZ410" i="3"/>
  <c r="BS379" i="3"/>
  <c r="BM644" i="3"/>
  <c r="BZ644" i="3"/>
  <c r="BM656" i="3"/>
  <c r="BZ656" i="3"/>
  <c r="BM662" i="3"/>
  <c r="BZ662" i="3"/>
  <c r="BM667" i="3"/>
  <c r="BZ667" i="3"/>
  <c r="BM672" i="3"/>
  <c r="BZ672" i="3"/>
  <c r="BM676" i="3"/>
  <c r="BZ676" i="3"/>
  <c r="BM166" i="3"/>
  <c r="BZ166" i="3"/>
  <c r="BM684" i="3"/>
  <c r="BZ684" i="3"/>
  <c r="BM161" i="3"/>
  <c r="BZ161" i="3"/>
  <c r="BM143" i="3"/>
  <c r="BZ143" i="3"/>
  <c r="BM138" i="3"/>
  <c r="BZ138" i="3"/>
  <c r="BM109" i="3"/>
  <c r="BZ109" i="3"/>
  <c r="BM682" i="3"/>
  <c r="BZ682" i="3"/>
  <c r="BM683" i="3"/>
  <c r="BZ683" i="3"/>
  <c r="BM843" i="3"/>
  <c r="M843" i="3"/>
  <c r="L843" i="3"/>
  <c r="AD843" i="3"/>
  <c r="X843" i="3"/>
  <c r="V843" i="3"/>
  <c r="S843" i="3"/>
  <c r="AB843" i="3"/>
  <c r="Y843" i="3"/>
  <c r="BM842" i="3"/>
  <c r="M842" i="3"/>
  <c r="L842" i="3"/>
  <c r="AD842" i="3"/>
  <c r="X842" i="3"/>
  <c r="S842" i="3"/>
  <c r="AB842" i="3"/>
  <c r="Y842" i="3"/>
  <c r="BM841" i="3"/>
  <c r="M841" i="3"/>
  <c r="L841" i="3"/>
  <c r="AD841" i="3"/>
  <c r="X841" i="3"/>
  <c r="V841" i="3"/>
  <c r="S841" i="3"/>
  <c r="AB841" i="3"/>
  <c r="Y841" i="3"/>
  <c r="BM840" i="3"/>
  <c r="M840" i="3"/>
  <c r="L840" i="3"/>
  <c r="AD840" i="3"/>
  <c r="X840" i="3"/>
  <c r="V840" i="3"/>
  <c r="S840" i="3"/>
  <c r="AB840" i="3"/>
  <c r="Y840" i="3"/>
  <c r="BM839" i="3"/>
  <c r="M839" i="3"/>
  <c r="L839" i="3"/>
  <c r="AD839" i="3"/>
  <c r="X839" i="3"/>
  <c r="V839" i="3"/>
  <c r="S839" i="3"/>
  <c r="AB839" i="3"/>
  <c r="Y839" i="3"/>
  <c r="AB814" i="3"/>
  <c r="AB816" i="3"/>
  <c r="AB828" i="3"/>
  <c r="AB818" i="3"/>
  <c r="AB820" i="3"/>
  <c r="BM838" i="3"/>
  <c r="M838" i="3"/>
  <c r="L838" i="3"/>
  <c r="AD838" i="3"/>
  <c r="X838" i="3"/>
  <c r="V838" i="3"/>
  <c r="S838" i="3"/>
  <c r="AB838" i="3"/>
  <c r="Y838" i="3"/>
  <c r="BM837" i="3"/>
  <c r="M837" i="3"/>
  <c r="L837" i="3"/>
  <c r="AD837" i="3"/>
  <c r="X837" i="3"/>
  <c r="V837" i="3"/>
  <c r="S837" i="3"/>
  <c r="AB837" i="3"/>
  <c r="Y837" i="3"/>
  <c r="AB811" i="3"/>
  <c r="AB807" i="3"/>
  <c r="AB809" i="3"/>
  <c r="AB813" i="3"/>
  <c r="BM836" i="3"/>
  <c r="M836" i="3"/>
  <c r="L836" i="3"/>
  <c r="AD836" i="3"/>
  <c r="X836" i="3"/>
  <c r="V836" i="3"/>
  <c r="S836" i="3"/>
  <c r="AB836" i="3"/>
  <c r="Y836" i="3"/>
  <c r="BM702" i="3"/>
  <c r="BZ702" i="3"/>
  <c r="BM706" i="3"/>
  <c r="BZ706" i="3"/>
  <c r="BM700" i="3"/>
  <c r="BZ700" i="3"/>
  <c r="BM709" i="3"/>
  <c r="BZ709" i="3"/>
  <c r="BM824" i="3"/>
  <c r="M824" i="3"/>
  <c r="L824" i="3"/>
  <c r="AD824" i="3"/>
  <c r="X824" i="3"/>
  <c r="V824" i="3"/>
  <c r="S824" i="3"/>
  <c r="AB824" i="3"/>
  <c r="Y824" i="3"/>
  <c r="BM193" i="3"/>
  <c r="BZ193" i="3"/>
  <c r="BM773" i="3"/>
  <c r="BZ773" i="3"/>
  <c r="BM760" i="3"/>
  <c r="BZ760" i="3"/>
  <c r="BM752" i="3"/>
  <c r="BZ752" i="3"/>
  <c r="BM750" i="3"/>
  <c r="BZ750" i="3"/>
  <c r="BM717" i="3"/>
  <c r="BZ717" i="3"/>
  <c r="AB801" i="3"/>
  <c r="Y805" i="3"/>
  <c r="Y810" i="3"/>
  <c r="AQ45" i="3"/>
  <c r="BZ127" i="3"/>
  <c r="BZ125" i="3"/>
  <c r="BZ774" i="3"/>
  <c r="BZ93" i="3"/>
  <c r="BV775" i="3"/>
  <c r="BS775" i="3"/>
  <c r="BZ777" i="3"/>
  <c r="BZ779" i="3"/>
  <c r="BM806" i="3"/>
  <c r="M806" i="3"/>
  <c r="L806" i="3"/>
  <c r="AD806" i="3"/>
  <c r="X806" i="3"/>
  <c r="V806" i="3"/>
  <c r="S806" i="3"/>
  <c r="AB806" i="3"/>
  <c r="Y806" i="3"/>
  <c r="BZ174" i="3"/>
  <c r="BZ103" i="3"/>
  <c r="BZ74" i="3"/>
  <c r="BM802" i="3"/>
  <c r="M802" i="3"/>
  <c r="L802" i="3"/>
  <c r="AD802" i="3"/>
  <c r="X802" i="3"/>
  <c r="V802" i="3"/>
  <c r="S802" i="3"/>
  <c r="Y802" i="3"/>
  <c r="BZ77" i="3"/>
  <c r="BZ79" i="3"/>
  <c r="BM800" i="3"/>
  <c r="M800" i="3"/>
  <c r="L800" i="3"/>
  <c r="AD800" i="3"/>
  <c r="X800" i="3"/>
  <c r="V800" i="3"/>
  <c r="S800" i="3"/>
  <c r="Y800" i="3"/>
  <c r="BZ71" i="3"/>
  <c r="Y831" i="3"/>
  <c r="AB831" i="3"/>
  <c r="L829" i="3"/>
  <c r="Y834" i="3"/>
  <c r="Y830" i="3"/>
  <c r="L832" i="3"/>
  <c r="Y826" i="3"/>
  <c r="L835" i="3"/>
  <c r="L826" i="3"/>
  <c r="Y833" i="3"/>
  <c r="Y827" i="3"/>
  <c r="V827" i="3"/>
  <c r="V830" i="3"/>
  <c r="V831" i="3"/>
  <c r="S831" i="3"/>
  <c r="V833" i="3"/>
  <c r="V826" i="3"/>
  <c r="S826" i="3"/>
  <c r="V834" i="3"/>
  <c r="L834" i="3"/>
  <c r="L831" i="3"/>
  <c r="L827" i="3"/>
  <c r="M833" i="3"/>
  <c r="M830" i="3"/>
  <c r="M826" i="3"/>
  <c r="Y835" i="3"/>
  <c r="Y832" i="3"/>
  <c r="Y829" i="3"/>
  <c r="L833" i="3"/>
  <c r="L830" i="3"/>
  <c r="M835" i="3"/>
  <c r="M832" i="3"/>
  <c r="M829" i="3"/>
  <c r="M834" i="3"/>
  <c r="M831" i="3"/>
  <c r="M827" i="3"/>
  <c r="BM808" i="3"/>
  <c r="M808" i="3"/>
  <c r="L808" i="3"/>
  <c r="V808" i="3"/>
  <c r="S808" i="3"/>
  <c r="AB808" i="3"/>
  <c r="Y808" i="3"/>
  <c r="BM798" i="3"/>
  <c r="M798" i="3"/>
  <c r="L798" i="3"/>
  <c r="AD798" i="3"/>
  <c r="X798" i="3"/>
  <c r="V798" i="3"/>
  <c r="S798" i="3"/>
  <c r="AB798" i="3"/>
  <c r="Y798" i="3"/>
  <c r="BM797" i="3"/>
  <c r="M797" i="3"/>
  <c r="L797" i="3"/>
  <c r="AD797" i="3"/>
  <c r="X797" i="3"/>
  <c r="V797" i="3"/>
  <c r="S797" i="3"/>
  <c r="AB797" i="3"/>
  <c r="Y797" i="3"/>
  <c r="BM756" i="3"/>
  <c r="BZ756" i="3"/>
  <c r="BM796" i="3"/>
  <c r="M796" i="3"/>
  <c r="L796" i="3"/>
  <c r="AD796" i="3"/>
  <c r="X796" i="3"/>
  <c r="V796" i="3"/>
  <c r="S796" i="3"/>
  <c r="AB796" i="3"/>
  <c r="Y796" i="3"/>
  <c r="BM734" i="3"/>
  <c r="BZ734" i="3"/>
  <c r="BM688" i="3"/>
  <c r="BZ688" i="3"/>
  <c r="BZ679" i="3"/>
  <c r="AU45" i="3"/>
  <c r="BM537" i="3"/>
  <c r="BZ537" i="3"/>
  <c r="BM521" i="3"/>
  <c r="BZ521" i="3"/>
  <c r="BM513" i="3"/>
  <c r="BZ513" i="3"/>
  <c r="BZ427" i="3"/>
  <c r="AT45" i="3"/>
  <c r="V795" i="3"/>
  <c r="M795" i="3"/>
  <c r="BD45" i="3"/>
  <c r="BZ190" i="3"/>
  <c r="BZ187" i="3"/>
  <c r="BZ169" i="3"/>
  <c r="AR45" i="3"/>
  <c r="BB45" i="3"/>
  <c r="BC45" i="3" s="1"/>
  <c r="BA45" i="3"/>
  <c r="S794" i="3"/>
  <c r="V794" i="3"/>
  <c r="AN45" i="3"/>
  <c r="AS45" i="3"/>
  <c r="BE45" i="3"/>
  <c r="AO45" i="3"/>
  <c r="AZ45" i="3"/>
  <c r="AP45" i="3"/>
  <c r="AW45" i="3"/>
  <c r="AY45" i="3"/>
  <c r="AV45" i="3"/>
  <c r="AX45" i="3"/>
  <c r="BZ106" i="3"/>
  <c r="AB794" i="3"/>
  <c r="BM794" i="3"/>
  <c r="L794" i="3"/>
  <c r="BZ45" i="3"/>
  <c r="BM713" i="3"/>
  <c r="BZ713" i="3"/>
  <c r="BM330" i="3"/>
  <c r="BZ330" i="3"/>
  <c r="BM740" i="3"/>
  <c r="BZ740" i="3"/>
  <c r="BM711" i="3"/>
  <c r="BZ711" i="3"/>
  <c r="BM698" i="3"/>
  <c r="BZ698" i="3"/>
  <c r="BM539" i="3"/>
  <c r="BZ539" i="3"/>
  <c r="BM532" i="3"/>
  <c r="BZ532" i="3"/>
  <c r="BM525" i="3"/>
  <c r="BZ525" i="3"/>
  <c r="BM502" i="3"/>
  <c r="BZ502" i="3"/>
  <c r="BM309" i="3"/>
  <c r="BZ309" i="3"/>
  <c r="BM289" i="3"/>
  <c r="BZ289" i="3"/>
  <c r="BM694" i="3"/>
  <c r="BZ694" i="3"/>
  <c r="BM650" i="3"/>
  <c r="BZ650" i="3"/>
  <c r="BM638" i="3"/>
  <c r="BZ638" i="3"/>
  <c r="BM494" i="3"/>
  <c r="BZ494" i="3"/>
  <c r="BM470" i="3"/>
  <c r="BZ470" i="3"/>
  <c r="BM467" i="3"/>
  <c r="BZ467" i="3"/>
  <c r="BM422" i="3"/>
  <c r="BZ422" i="3"/>
  <c r="BM416" i="3"/>
  <c r="BZ416" i="3"/>
  <c r="BM327" i="3"/>
  <c r="BZ327" i="3"/>
  <c r="BM123" i="3"/>
  <c r="BZ123" i="3"/>
  <c r="BM108" i="3"/>
  <c r="BZ108" i="3"/>
  <c r="BM69" i="3"/>
  <c r="BZ69" i="3"/>
  <c r="BM63" i="3"/>
  <c r="BZ63" i="3"/>
  <c r="BM53" i="3"/>
  <c r="BZ53" i="3"/>
  <c r="BM48" i="3"/>
  <c r="BZ48" i="3"/>
  <c r="BM39" i="3"/>
  <c r="BZ39" i="3"/>
  <c r="BM19" i="3"/>
  <c r="BZ19" i="3"/>
  <c r="AB790" i="3"/>
  <c r="V787" i="3"/>
  <c r="BZ527" i="3"/>
  <c r="BM424" i="3"/>
  <c r="BZ424" i="3"/>
  <c r="BZ325" i="3"/>
  <c r="BZ295" i="3"/>
  <c r="BZ288" i="3"/>
  <c r="BZ283" i="3"/>
  <c r="S97" i="3"/>
  <c r="V158" i="3"/>
  <c r="V122" i="3"/>
  <c r="S64" i="3"/>
  <c r="S385" i="3"/>
  <c r="S301" i="3"/>
  <c r="S449" i="3"/>
  <c r="S428" i="3"/>
  <c r="S407" i="3"/>
  <c r="S324" i="3"/>
  <c r="S287" i="3"/>
  <c r="S256" i="3"/>
  <c r="S77" i="3"/>
  <c r="V461" i="3"/>
  <c r="V426" i="3"/>
  <c r="S485" i="3"/>
  <c r="S368" i="3"/>
  <c r="BM786" i="3"/>
  <c r="S458" i="3"/>
  <c r="S420" i="3"/>
  <c r="S403" i="3"/>
  <c r="S392" i="3"/>
  <c r="S234" i="3"/>
  <c r="S186" i="3"/>
  <c r="S336" i="3"/>
  <c r="V197" i="3"/>
  <c r="S488" i="3"/>
  <c r="S362" i="3"/>
  <c r="S293" i="3"/>
  <c r="S244" i="3"/>
  <c r="S217" i="3"/>
  <c r="S193" i="3"/>
  <c r="V312" i="3"/>
  <c r="S372" i="3"/>
  <c r="V401" i="3"/>
  <c r="V303" i="3"/>
  <c r="V59" i="3"/>
  <c r="S356" i="3"/>
  <c r="S184" i="3"/>
  <c r="V473" i="3"/>
  <c r="V178" i="3"/>
  <c r="M787" i="3"/>
  <c r="BM787" i="3"/>
  <c r="AB787" i="3"/>
  <c r="S51" i="3"/>
  <c r="S487" i="3"/>
  <c r="S474" i="3"/>
  <c r="S213" i="3"/>
  <c r="V126" i="3"/>
  <c r="S493" i="3"/>
  <c r="S486" i="3"/>
  <c r="S389" i="3"/>
  <c r="S329" i="3"/>
  <c r="S245" i="3"/>
  <c r="V338" i="3"/>
  <c r="V225" i="3"/>
  <c r="V143" i="3"/>
  <c r="V103" i="3"/>
  <c r="V71" i="3"/>
  <c r="V25" i="3"/>
  <c r="S405" i="3"/>
  <c r="S386" i="3"/>
  <c r="S369" i="3"/>
  <c r="S257" i="3"/>
  <c r="S133" i="3"/>
  <c r="S111" i="3"/>
  <c r="S94" i="3"/>
  <c r="S74" i="3"/>
  <c r="S61" i="3"/>
  <c r="V381" i="3"/>
  <c r="S450" i="3"/>
  <c r="S418" i="3"/>
  <c r="S395" i="3"/>
  <c r="S360" i="3"/>
  <c r="S346" i="3"/>
  <c r="S221" i="3"/>
  <c r="S209" i="3"/>
  <c r="S200" i="3"/>
  <c r="S194" i="3"/>
  <c r="S67" i="3"/>
  <c r="S49" i="3"/>
  <c r="S18" i="3"/>
  <c r="S173" i="3"/>
  <c r="V173" i="3"/>
  <c r="V166" i="3"/>
  <c r="S166" i="3"/>
  <c r="S157" i="3"/>
  <c r="V145" i="3"/>
  <c r="S145" i="3"/>
  <c r="V494" i="3"/>
  <c r="S479" i="3"/>
  <c r="S466" i="3"/>
  <c r="V452" i="3"/>
  <c r="S430" i="3"/>
  <c r="V430" i="3"/>
  <c r="V417" i="3"/>
  <c r="V397" i="3"/>
  <c r="S397" i="3"/>
  <c r="V388" i="3"/>
  <c r="V290" i="3"/>
  <c r="S290" i="3"/>
  <c r="V211" i="3"/>
  <c r="S211" i="3"/>
  <c r="V208" i="3"/>
  <c r="S208" i="3"/>
  <c r="V190" i="3"/>
  <c r="V53" i="3"/>
  <c r="S475" i="3"/>
  <c r="S151" i="3"/>
  <c r="S66" i="3"/>
  <c r="V359" i="3"/>
  <c r="V154" i="3"/>
  <c r="AB786" i="3"/>
  <c r="S448" i="3"/>
  <c r="S406" i="3"/>
  <c r="S207" i="3"/>
  <c r="S162" i="3"/>
  <c r="S138" i="3"/>
  <c r="V409" i="3"/>
  <c r="V62" i="3"/>
  <c r="S478" i="3"/>
  <c r="S465" i="3"/>
  <c r="S457" i="3"/>
  <c r="S424" i="3"/>
  <c r="S292" i="3"/>
  <c r="S222" i="3"/>
  <c r="S65" i="3"/>
  <c r="S3" i="3"/>
  <c r="V31" i="3"/>
  <c r="M786" i="3"/>
  <c r="S174" i="3"/>
  <c r="V174" i="3"/>
  <c r="S137" i="3"/>
  <c r="V239" i="3"/>
  <c r="V427" i="3"/>
  <c r="S279" i="3"/>
  <c r="V279" i="3"/>
  <c r="S786" i="3"/>
  <c r="S460" i="3"/>
  <c r="S454" i="3"/>
  <c r="S373" i="3"/>
  <c r="S344" i="3"/>
  <c r="S326" i="3"/>
  <c r="S323" i="3"/>
  <c r="S311" i="3"/>
  <c r="S300" i="3"/>
  <c r="S216" i="3"/>
  <c r="S185" i="3"/>
  <c r="S175" i="3"/>
  <c r="S159" i="3"/>
  <c r="V376" i="3"/>
  <c r="V270" i="3"/>
  <c r="S251" i="3"/>
  <c r="V251" i="3"/>
  <c r="BM36" i="3"/>
  <c r="BZ36" i="3"/>
  <c r="BM30" i="3"/>
  <c r="BZ30" i="3"/>
  <c r="BM17" i="3"/>
  <c r="BZ17" i="3"/>
  <c r="BM5" i="3"/>
  <c r="BZ5" i="3"/>
  <c r="BM3" i="3"/>
  <c r="BZ3" i="3"/>
  <c r="BM535" i="3"/>
  <c r="BZ535" i="3"/>
  <c r="BM514" i="3"/>
  <c r="BZ514" i="3"/>
  <c r="BM266" i="3"/>
  <c r="BZ266" i="3"/>
  <c r="BM226" i="3"/>
  <c r="BZ226" i="3"/>
  <c r="BM570" i="3"/>
  <c r="BZ570" i="3"/>
  <c r="BS350" i="3"/>
  <c r="BM189" i="3"/>
  <c r="BZ189" i="3"/>
  <c r="BM177" i="3"/>
  <c r="BZ177" i="3"/>
  <c r="BM121" i="3"/>
  <c r="BZ121" i="3"/>
  <c r="BM634" i="3"/>
  <c r="BZ634" i="3"/>
  <c r="BM559" i="3"/>
  <c r="BZ559" i="3"/>
  <c r="BM520" i="3"/>
  <c r="BZ520" i="3"/>
  <c r="BM498" i="3"/>
  <c r="BZ498" i="3"/>
  <c r="BM472" i="3"/>
  <c r="BZ472" i="3"/>
  <c r="BM448" i="3"/>
  <c r="BZ448" i="3"/>
  <c r="BM438" i="3"/>
  <c r="BZ438" i="3"/>
  <c r="BM429" i="3"/>
  <c r="BZ429" i="3"/>
  <c r="BM382" i="3"/>
  <c r="BZ382" i="3"/>
  <c r="BM348" i="3"/>
  <c r="BZ348" i="3"/>
  <c r="BM347" i="3"/>
  <c r="BZ347" i="3"/>
  <c r="BM72" i="3"/>
  <c r="BZ72" i="3"/>
  <c r="BM75" i="3"/>
  <c r="BZ75" i="3"/>
  <c r="BM337" i="3"/>
  <c r="BZ337" i="3"/>
  <c r="BM274" i="3"/>
  <c r="BZ274" i="3"/>
  <c r="BM181" i="3"/>
  <c r="BZ181" i="3"/>
  <c r="BM147" i="3"/>
  <c r="BZ147" i="3"/>
  <c r="BM141" i="3"/>
  <c r="BZ141" i="3"/>
  <c r="BM130" i="3"/>
  <c r="BZ130" i="3"/>
  <c r="BM117" i="3"/>
  <c r="BZ117" i="3"/>
  <c r="BM105" i="3"/>
  <c r="BZ105" i="3"/>
  <c r="BM100" i="3"/>
  <c r="BZ100" i="3"/>
  <c r="BM87" i="3"/>
  <c r="BZ87" i="3"/>
  <c r="BM34" i="3"/>
  <c r="BZ34" i="3"/>
  <c r="BM32" i="3"/>
  <c r="BZ32" i="3"/>
  <c r="BM29" i="3"/>
  <c r="BZ29" i="3"/>
  <c r="BM28" i="3"/>
  <c r="BZ28" i="3"/>
  <c r="BM23" i="3"/>
  <c r="BZ23" i="3"/>
  <c r="BM9" i="3"/>
  <c r="BZ9" i="3"/>
  <c r="BM305" i="3"/>
  <c r="BZ305" i="3"/>
  <c r="BV354" i="3"/>
  <c r="BT354" i="3"/>
  <c r="BW245" i="3"/>
  <c r="BT245" i="3"/>
  <c r="BW230" i="3"/>
  <c r="BT230" i="3"/>
  <c r="BT183" i="3"/>
  <c r="BU183" i="3" s="1"/>
  <c r="BW183" i="3" s="1"/>
  <c r="BT171" i="3"/>
  <c r="BU171" i="3" s="1"/>
  <c r="BW171" i="3" s="1"/>
  <c r="BT164" i="3"/>
  <c r="BU164" i="3" s="1"/>
  <c r="BW150" i="3"/>
  <c r="BT150" i="3"/>
  <c r="BW149" i="3"/>
  <c r="BT149" i="3"/>
  <c r="BU149" i="3" s="1"/>
  <c r="BS324" i="3"/>
  <c r="BT324" i="3" s="1"/>
  <c r="BV324" i="3" s="1"/>
  <c r="BM46" i="3"/>
  <c r="BZ46" i="3"/>
  <c r="BM13" i="3"/>
  <c r="BZ13" i="3"/>
  <c r="BM267" i="3"/>
  <c r="BZ267" i="3"/>
  <c r="BM235" i="3"/>
  <c r="BZ235" i="3"/>
  <c r="BM220" i="3"/>
  <c r="BZ220" i="3"/>
  <c r="BM206" i="3"/>
  <c r="BZ206" i="3"/>
  <c r="BM196" i="3"/>
  <c r="BZ196" i="3"/>
  <c r="BM148" i="3"/>
  <c r="BZ148" i="3"/>
  <c r="BM120" i="3"/>
  <c r="BZ120" i="3"/>
  <c r="BM118" i="3"/>
  <c r="BZ118" i="3"/>
  <c r="BM113" i="3"/>
  <c r="BZ113" i="3"/>
  <c r="BM102" i="3"/>
  <c r="BZ102" i="3"/>
  <c r="BM101" i="3"/>
  <c r="BZ101" i="3"/>
  <c r="BM91" i="3"/>
  <c r="BZ91" i="3"/>
  <c r="BM90" i="3"/>
  <c r="BZ90" i="3"/>
  <c r="BM89" i="3"/>
  <c r="BZ89" i="3"/>
  <c r="BM16" i="3"/>
  <c r="BZ16" i="3"/>
  <c r="BM15" i="3"/>
  <c r="BZ15" i="3"/>
  <c r="BS15" i="3"/>
  <c r="BT15" i="3" s="1"/>
  <c r="BM10" i="3"/>
  <c r="BZ10" i="3"/>
  <c r="BM7" i="3"/>
  <c r="BZ7" i="3"/>
  <c r="BM6" i="3"/>
  <c r="BZ6" i="3"/>
  <c r="BM654" i="3"/>
  <c r="BZ654" i="3"/>
  <c r="BM533" i="3"/>
  <c r="BZ533" i="3"/>
  <c r="BS476" i="3"/>
  <c r="BM476" i="3"/>
  <c r="BZ476" i="3"/>
  <c r="BM468" i="3"/>
  <c r="BZ468" i="3"/>
  <c r="BM464" i="3"/>
  <c r="BZ464" i="3"/>
  <c r="BM462" i="3"/>
  <c r="BZ462" i="3"/>
  <c r="BM437" i="3"/>
  <c r="BZ437" i="3"/>
  <c r="BS425" i="3"/>
  <c r="BT425" i="3" s="1"/>
  <c r="BM366" i="3"/>
  <c r="BZ366" i="3"/>
  <c r="BM364" i="3"/>
  <c r="BZ364" i="3"/>
  <c r="BM354" i="3"/>
  <c r="BZ354" i="3"/>
  <c r="BM328" i="3"/>
  <c r="BZ328" i="3"/>
  <c r="BS302" i="3"/>
  <c r="BT302" i="3" s="1"/>
  <c r="BM268" i="3"/>
  <c r="BZ268" i="3"/>
  <c r="BM263" i="3"/>
  <c r="BZ263" i="3"/>
  <c r="BM254" i="3"/>
  <c r="BZ254" i="3"/>
  <c r="BM246" i="3"/>
  <c r="BZ246" i="3"/>
  <c r="BM233" i="3"/>
  <c r="BZ233" i="3"/>
  <c r="BS233" i="3"/>
  <c r="BT233" i="3" s="1"/>
  <c r="BS231" i="3"/>
  <c r="BM214" i="3"/>
  <c r="BZ214" i="3"/>
  <c r="BM207" i="3"/>
  <c r="BZ207" i="3"/>
  <c r="BM205" i="3"/>
  <c r="BZ205" i="3"/>
  <c r="V167" i="3"/>
  <c r="S167" i="3"/>
  <c r="V155" i="3"/>
  <c r="S155" i="3"/>
  <c r="V121" i="3"/>
  <c r="V98" i="3"/>
  <c r="V11" i="3"/>
  <c r="S11" i="3"/>
  <c r="S455" i="3"/>
  <c r="V455" i="3"/>
  <c r="S444" i="3"/>
  <c r="V444" i="3"/>
  <c r="S398" i="3"/>
  <c r="V398" i="3"/>
  <c r="S363" i="3"/>
  <c r="V306" i="3"/>
  <c r="S284" i="3"/>
  <c r="V284" i="3"/>
  <c r="S249" i="3"/>
  <c r="V249" i="3"/>
  <c r="S237" i="3"/>
  <c r="V237" i="3"/>
  <c r="V214" i="3"/>
  <c r="S214" i="3"/>
  <c r="S177" i="3"/>
  <c r="V165" i="3"/>
  <c r="V142" i="3"/>
  <c r="S142" i="3"/>
  <c r="V130" i="3"/>
  <c r="V107" i="3"/>
  <c r="S107" i="3"/>
  <c r="S9" i="3"/>
  <c r="V9" i="3"/>
  <c r="V489" i="3"/>
  <c r="S489" i="3"/>
  <c r="S442" i="3"/>
  <c r="V408" i="3"/>
  <c r="S396" i="3"/>
  <c r="V396" i="3"/>
  <c r="V384" i="3"/>
  <c r="V361" i="3"/>
  <c r="S339" i="3"/>
  <c r="V339" i="3"/>
  <c r="S328" i="3"/>
  <c r="V328" i="3"/>
  <c r="S282" i="3"/>
  <c r="V282" i="3"/>
  <c r="S247" i="3"/>
  <c r="V247" i="3"/>
  <c r="V212" i="3"/>
  <c r="S212" i="3"/>
  <c r="S201" i="3"/>
  <c r="V201" i="3"/>
  <c r="S189" i="3"/>
  <c r="S374" i="3"/>
  <c r="S272" i="3"/>
  <c r="S491" i="3"/>
  <c r="V132" i="3"/>
  <c r="S109" i="3"/>
  <c r="V21" i="3"/>
  <c r="BM131" i="3"/>
  <c r="BZ131" i="3"/>
  <c r="BM115" i="3"/>
  <c r="BZ115" i="3"/>
  <c r="BM110" i="3"/>
  <c r="BZ110" i="3"/>
  <c r="BM97" i="3"/>
  <c r="BZ97" i="3"/>
  <c r="S14" i="3"/>
  <c r="S229" i="3"/>
  <c r="S345" i="3"/>
  <c r="S355" i="3"/>
  <c r="V264" i="3"/>
  <c r="V378" i="3"/>
  <c r="V276" i="3"/>
  <c r="S164" i="3"/>
  <c r="V402" i="3"/>
  <c r="S26" i="3"/>
  <c r="V414" i="3"/>
  <c r="S60" i="3"/>
  <c r="V425" i="3"/>
  <c r="V288" i="3"/>
  <c r="S93" i="3"/>
  <c r="S47" i="3"/>
  <c r="V436" i="3"/>
  <c r="V299" i="3"/>
  <c r="S106" i="3"/>
  <c r="S92" i="3"/>
  <c r="S58" i="3"/>
  <c r="S46" i="3"/>
  <c r="V447" i="3"/>
  <c r="V310" i="3"/>
  <c r="V286" i="3"/>
  <c r="V459" i="3"/>
  <c r="V434" i="3"/>
  <c r="V322" i="3"/>
  <c r="V308" i="3"/>
  <c r="V195" i="3"/>
  <c r="V152" i="3"/>
  <c r="S116" i="3"/>
  <c r="S104" i="3"/>
  <c r="S128" i="3"/>
  <c r="S115" i="3"/>
  <c r="S127" i="3"/>
  <c r="S480" i="3"/>
  <c r="S468" i="3"/>
  <c r="S433" i="3"/>
  <c r="S399" i="3"/>
  <c r="S387" i="3"/>
  <c r="S364" i="3"/>
  <c r="S354" i="3"/>
  <c r="S342" i="3"/>
  <c r="S331" i="3"/>
  <c r="S319" i="3"/>
  <c r="S203" i="3"/>
  <c r="V56" i="3"/>
  <c r="V45" i="3"/>
  <c r="V22" i="3"/>
  <c r="V10" i="3"/>
  <c r="AB170" i="3"/>
  <c r="AB150" i="3"/>
  <c r="AB674" i="3"/>
  <c r="AB536" i="3"/>
  <c r="AB377" i="3"/>
  <c r="AB259" i="3"/>
  <c r="AB106" i="3"/>
  <c r="AB82" i="3"/>
  <c r="AB62" i="3"/>
  <c r="AB49" i="3"/>
  <c r="AB11" i="3"/>
  <c r="AB662" i="3"/>
  <c r="AB524" i="3"/>
  <c r="AB365" i="3"/>
  <c r="AB253" i="3"/>
  <c r="AB163" i="3"/>
  <c r="AB76" i="3"/>
  <c r="AB5" i="3"/>
  <c r="AB652" i="3"/>
  <c r="AB514" i="3"/>
  <c r="AB354" i="3"/>
  <c r="AB246" i="3"/>
  <c r="AB157" i="3"/>
  <c r="AB69" i="3"/>
  <c r="AB776" i="3"/>
  <c r="AB640" i="3"/>
  <c r="AB502" i="3"/>
  <c r="AB347" i="3"/>
  <c r="AB240" i="3"/>
  <c r="AB764" i="3"/>
  <c r="AB628" i="3"/>
  <c r="AB490" i="3"/>
  <c r="AB340" i="3"/>
  <c r="AB233" i="3"/>
  <c r="AB752" i="3"/>
  <c r="AB617" i="3"/>
  <c r="AB478" i="3"/>
  <c r="AB328" i="3"/>
  <c r="AB228" i="3"/>
  <c r="AB138" i="3"/>
  <c r="AB44" i="3"/>
  <c r="AB605" i="3"/>
  <c r="AB465" i="3"/>
  <c r="AB322" i="3"/>
  <c r="AB215" i="3"/>
  <c r="AB119" i="3"/>
  <c r="AB37" i="3"/>
  <c r="AB729" i="3"/>
  <c r="AB593" i="3"/>
  <c r="AB452" i="3"/>
  <c r="AB315" i="3"/>
  <c r="AB208" i="3"/>
  <c r="AB32" i="3"/>
  <c r="AB581" i="3"/>
  <c r="AB440" i="3"/>
  <c r="AB302" i="3"/>
  <c r="AB25" i="3"/>
  <c r="AB706" i="3"/>
  <c r="AB569" i="3"/>
  <c r="AB428" i="3"/>
  <c r="AB291" i="3"/>
  <c r="AB189" i="3"/>
  <c r="AB101" i="3"/>
  <c r="AB19" i="3"/>
  <c r="AB696" i="3"/>
  <c r="AB558" i="3"/>
  <c r="AB416" i="3"/>
  <c r="AB285" i="3"/>
  <c r="AB183" i="3"/>
  <c r="AB94" i="3"/>
  <c r="AB685" i="3"/>
  <c r="AB548" i="3"/>
  <c r="AB390" i="3"/>
  <c r="AB278" i="3"/>
  <c r="AB88" i="3"/>
  <c r="AB13" i="3"/>
  <c r="AB784" i="3"/>
  <c r="AB772" i="3"/>
  <c r="AB760" i="3"/>
  <c r="AB748" i="3"/>
  <c r="AB737" i="3"/>
  <c r="AB725" i="3"/>
  <c r="AB713" i="3"/>
  <c r="AB703" i="3"/>
  <c r="AB692" i="3"/>
  <c r="AB681" i="3"/>
  <c r="AB659" i="3"/>
  <c r="AB648" i="3"/>
  <c r="AB636" i="3"/>
  <c r="AB625" i="3"/>
  <c r="AB589" i="3"/>
  <c r="AB577" i="3"/>
  <c r="AB565" i="3"/>
  <c r="AB554" i="3"/>
  <c r="AB544" i="3"/>
  <c r="AB521" i="3"/>
  <c r="AB510" i="3"/>
  <c r="AB497" i="3"/>
  <c r="AB485" i="3"/>
  <c r="AB474" i="3"/>
  <c r="AB461" i="3"/>
  <c r="AB448" i="3"/>
  <c r="AB436" i="3"/>
  <c r="AB424" i="3"/>
  <c r="AB412" i="3"/>
  <c r="AB399" i="3"/>
  <c r="AB385" i="3"/>
  <c r="AB372" i="3"/>
  <c r="AB360" i="3"/>
  <c r="AB349" i="3"/>
  <c r="AB337" i="3"/>
  <c r="AB324" i="3"/>
  <c r="AB311" i="3"/>
  <c r="AB299" i="3"/>
  <c r="AB287" i="3"/>
  <c r="AB274" i="3"/>
  <c r="AB248" i="3"/>
  <c r="AB235" i="3"/>
  <c r="AB223" i="3"/>
  <c r="AB210" i="3"/>
  <c r="AB198" i="3"/>
  <c r="AB185" i="3"/>
  <c r="AB172" i="3"/>
  <c r="AB159" i="3"/>
  <c r="AB134" i="3"/>
  <c r="AB122" i="3"/>
  <c r="AB96" i="3"/>
  <c r="AB84" i="3"/>
  <c r="AB71" i="3"/>
  <c r="AB58" i="3"/>
  <c r="AB46" i="3"/>
  <c r="AB34" i="3"/>
  <c r="AB21" i="3"/>
  <c r="Y500" i="3"/>
  <c r="AB500" i="3"/>
  <c r="Y479" i="3"/>
  <c r="AB479" i="3"/>
  <c r="Y467" i="3"/>
  <c r="AB467" i="3"/>
  <c r="Y455" i="3"/>
  <c r="AB455" i="3"/>
  <c r="Y444" i="3"/>
  <c r="AB444" i="3"/>
  <c r="AB410" i="3"/>
  <c r="Y398" i="3"/>
  <c r="AB398" i="3"/>
  <c r="Y386" i="3"/>
  <c r="AB386" i="3"/>
  <c r="Y374" i="3"/>
  <c r="AB374" i="3"/>
  <c r="Y363" i="3"/>
  <c r="AB363" i="3"/>
  <c r="Y353" i="3"/>
  <c r="AB353" i="3"/>
  <c r="AB341" i="3"/>
  <c r="Y330" i="3"/>
  <c r="AB330" i="3"/>
  <c r="Y318" i="3"/>
  <c r="AB318" i="3"/>
  <c r="Y306" i="3"/>
  <c r="AB306" i="3"/>
  <c r="Y296" i="3"/>
  <c r="AB296" i="3"/>
  <c r="Y284" i="3"/>
  <c r="AB284" i="3"/>
  <c r="Y272" i="3"/>
  <c r="AB272" i="3"/>
  <c r="Y261" i="3"/>
  <c r="AB261" i="3"/>
  <c r="Y249" i="3"/>
  <c r="AB249" i="3"/>
  <c r="Y237" i="3"/>
  <c r="AB237" i="3"/>
  <c r="Y226" i="3"/>
  <c r="AB226" i="3"/>
  <c r="Y214" i="3"/>
  <c r="AB214" i="3"/>
  <c r="Y202" i="3"/>
  <c r="AB202" i="3"/>
  <c r="Y191" i="3"/>
  <c r="AB191" i="3"/>
  <c r="Y179" i="3"/>
  <c r="AB179" i="3"/>
  <c r="Y167" i="3"/>
  <c r="AB167" i="3"/>
  <c r="Y155" i="3"/>
  <c r="AB155" i="3"/>
  <c r="Y144" i="3"/>
  <c r="AB144" i="3"/>
  <c r="Y132" i="3"/>
  <c r="AB132" i="3"/>
  <c r="Y121" i="3"/>
  <c r="AB121" i="3"/>
  <c r="Y109" i="3"/>
  <c r="AB109" i="3"/>
  <c r="Y98" i="3"/>
  <c r="AB98" i="3"/>
  <c r="Y87" i="3"/>
  <c r="AB87" i="3"/>
  <c r="Y75" i="3"/>
  <c r="Y63" i="3"/>
  <c r="AB63" i="3"/>
  <c r="Y51" i="3"/>
  <c r="AB51" i="3"/>
  <c r="Y40" i="3"/>
  <c r="AB40" i="3"/>
  <c r="Y29" i="3"/>
  <c r="AB29" i="3"/>
  <c r="Y17" i="3"/>
  <c r="AB17" i="3"/>
  <c r="AB12" i="3"/>
  <c r="AB783" i="3"/>
  <c r="AB771" i="3"/>
  <c r="AB759" i="3"/>
  <c r="AB747" i="3"/>
  <c r="AB736" i="3"/>
  <c r="AB724" i="3"/>
  <c r="AB712" i="3"/>
  <c r="AB702" i="3"/>
  <c r="AB691" i="3"/>
  <c r="AB680" i="3"/>
  <c r="AB669" i="3"/>
  <c r="AB658" i="3"/>
  <c r="AB647" i="3"/>
  <c r="AB635" i="3"/>
  <c r="AB624" i="3"/>
  <c r="AB612" i="3"/>
  <c r="AB600" i="3"/>
  <c r="AB588" i="3"/>
  <c r="AB576" i="3"/>
  <c r="AB564" i="3"/>
  <c r="AB531" i="3"/>
  <c r="AB473" i="3"/>
  <c r="AB460" i="3"/>
  <c r="AB447" i="3"/>
  <c r="AB435" i="3"/>
  <c r="AB423" i="3"/>
  <c r="AB411" i="3"/>
  <c r="AB397" i="3"/>
  <c r="AB384" i="3"/>
  <c r="AB371" i="3"/>
  <c r="AB348" i="3"/>
  <c r="AB336" i="3"/>
  <c r="AB323" i="3"/>
  <c r="AB310" i="3"/>
  <c r="AB298" i="3"/>
  <c r="AB286" i="3"/>
  <c r="AB273" i="3"/>
  <c r="AB260" i="3"/>
  <c r="AB247" i="3"/>
  <c r="AB234" i="3"/>
  <c r="AB222" i="3"/>
  <c r="AB209" i="3"/>
  <c r="AB197" i="3"/>
  <c r="AB184" i="3"/>
  <c r="AB171" i="3"/>
  <c r="AB158" i="3"/>
  <c r="AB146" i="3"/>
  <c r="AB133" i="3"/>
  <c r="AB120" i="3"/>
  <c r="AB107" i="3"/>
  <c r="AB95" i="3"/>
  <c r="AB83" i="3"/>
  <c r="AB70" i="3"/>
  <c r="AB57" i="3"/>
  <c r="AB45" i="3"/>
  <c r="AB33" i="3"/>
  <c r="AB20" i="3"/>
  <c r="AB782" i="3"/>
  <c r="AB770" i="3"/>
  <c r="AB758" i="3"/>
  <c r="AB746" i="3"/>
  <c r="AB735" i="3"/>
  <c r="AB723" i="3"/>
  <c r="AB711" i="3"/>
  <c r="AB701" i="3"/>
  <c r="AB690" i="3"/>
  <c r="AB679" i="3"/>
  <c r="AB668" i="3"/>
  <c r="AB646" i="3"/>
  <c r="AB634" i="3"/>
  <c r="AB623" i="3"/>
  <c r="AB611" i="3"/>
  <c r="AB599" i="3"/>
  <c r="AB587" i="3"/>
  <c r="AB575" i="3"/>
  <c r="AB563" i="3"/>
  <c r="AB542" i="3"/>
  <c r="AB530" i="3"/>
  <c r="AB520" i="3"/>
  <c r="AB508" i="3"/>
  <c r="AB496" i="3"/>
  <c r="AB484" i="3"/>
  <c r="AB472" i="3"/>
  <c r="AB459" i="3"/>
  <c r="AB434" i="3"/>
  <c r="AB409" i="3"/>
  <c r="AB396" i="3"/>
  <c r="AB383" i="3"/>
  <c r="AB370" i="3"/>
  <c r="AB358" i="3"/>
  <c r="AB335" i="3"/>
  <c r="AB309" i="3"/>
  <c r="AB297" i="3"/>
  <c r="AB271" i="3"/>
  <c r="AB221" i="3"/>
  <c r="AB131" i="3"/>
  <c r="AB56" i="3"/>
  <c r="AB10" i="3"/>
  <c r="AB781" i="3"/>
  <c r="AB769" i="3"/>
  <c r="AB757" i="3"/>
  <c r="AB745" i="3"/>
  <c r="AB734" i="3"/>
  <c r="AB722" i="3"/>
  <c r="AB710" i="3"/>
  <c r="AB689" i="3"/>
  <c r="AB678" i="3"/>
  <c r="AB667" i="3"/>
  <c r="AB657" i="3"/>
  <c r="AB645" i="3"/>
  <c r="AB633" i="3"/>
  <c r="AB622" i="3"/>
  <c r="AB610" i="3"/>
  <c r="AB598" i="3"/>
  <c r="AB586" i="3"/>
  <c r="AB574" i="3"/>
  <c r="AB562" i="3"/>
  <c r="AB553" i="3"/>
  <c r="AB541" i="3"/>
  <c r="AB529" i="3"/>
  <c r="AB507" i="3"/>
  <c r="AB495" i="3"/>
  <c r="AB483" i="3"/>
  <c r="AB458" i="3"/>
  <c r="AB446" i="3"/>
  <c r="AB433" i="3"/>
  <c r="AB421" i="3"/>
  <c r="AB408" i="3"/>
  <c r="AB395" i="3"/>
  <c r="AB382" i="3"/>
  <c r="AB369" i="3"/>
  <c r="AB357" i="3"/>
  <c r="AB346" i="3"/>
  <c r="AB334" i="3"/>
  <c r="AB321" i="3"/>
  <c r="AB308" i="3"/>
  <c r="AB283" i="3"/>
  <c r="AB270" i="3"/>
  <c r="AB258" i="3"/>
  <c r="AB245" i="3"/>
  <c r="AB232" i="3"/>
  <c r="AB220" i="3"/>
  <c r="AB207" i="3"/>
  <c r="AB195" i="3"/>
  <c r="AB182" i="3"/>
  <c r="AB169" i="3"/>
  <c r="AB156" i="3"/>
  <c r="AB143" i="3"/>
  <c r="AB130" i="3"/>
  <c r="AB118" i="3"/>
  <c r="AB93" i="3"/>
  <c r="AB81" i="3"/>
  <c r="AB68" i="3"/>
  <c r="AB55" i="3"/>
  <c r="AB43" i="3"/>
  <c r="AB31" i="3"/>
  <c r="AB18" i="3"/>
  <c r="AB9" i="3"/>
  <c r="AB780" i="3"/>
  <c r="AB768" i="3"/>
  <c r="AB756" i="3"/>
  <c r="AB744" i="3"/>
  <c r="AB733" i="3"/>
  <c r="AB721" i="3"/>
  <c r="AB709" i="3"/>
  <c r="AB700" i="3"/>
  <c r="AB677" i="3"/>
  <c r="AB666" i="3"/>
  <c r="AB656" i="3"/>
  <c r="AB644" i="3"/>
  <c r="AB632" i="3"/>
  <c r="AB621" i="3"/>
  <c r="AB609" i="3"/>
  <c r="AB597" i="3"/>
  <c r="AB585" i="3"/>
  <c r="AB573" i="3"/>
  <c r="AB561" i="3"/>
  <c r="AB552" i="3"/>
  <c r="AB528" i="3"/>
  <c r="AB518" i="3"/>
  <c r="AB506" i="3"/>
  <c r="AB494" i="3"/>
  <c r="AB482" i="3"/>
  <c r="AB470" i="3"/>
  <c r="AB457" i="3"/>
  <c r="AB445" i="3"/>
  <c r="AB431" i="3"/>
  <c r="AB420" i="3"/>
  <c r="AB407" i="3"/>
  <c r="AB394" i="3"/>
  <c r="AB381" i="3"/>
  <c r="AB368" i="3"/>
  <c r="AB356" i="3"/>
  <c r="AB345" i="3"/>
  <c r="AB333" i="3"/>
  <c r="AB320" i="3"/>
  <c r="AB307" i="3"/>
  <c r="AB295" i="3"/>
  <c r="AB282" i="3"/>
  <c r="AB269" i="3"/>
  <c r="AB257" i="3"/>
  <c r="AB244" i="3"/>
  <c r="AB231" i="3"/>
  <c r="AB219" i="3"/>
  <c r="AB206" i="3"/>
  <c r="AB194" i="3"/>
  <c r="AB181" i="3"/>
  <c r="AB168" i="3"/>
  <c r="AB154" i="3"/>
  <c r="AB142" i="3"/>
  <c r="AB129" i="3"/>
  <c r="AB117" i="3"/>
  <c r="AB105" i="3"/>
  <c r="AB92" i="3"/>
  <c r="AB80" i="3"/>
  <c r="AB67" i="3"/>
  <c r="AB54" i="3"/>
  <c r="AB42" i="3"/>
  <c r="AB30" i="3"/>
  <c r="AB16" i="3"/>
  <c r="AB8" i="3"/>
  <c r="AB779" i="3"/>
  <c r="AB767" i="3"/>
  <c r="AB755" i="3"/>
  <c r="AB743" i="3"/>
  <c r="AB732" i="3"/>
  <c r="AB720" i="3"/>
  <c r="AB708" i="3"/>
  <c r="AB699" i="3"/>
  <c r="AB688" i="3"/>
  <c r="AB676" i="3"/>
  <c r="AB665" i="3"/>
  <c r="AB655" i="3"/>
  <c r="AB643" i="3"/>
  <c r="AB631" i="3"/>
  <c r="AB620" i="3"/>
  <c r="AB608" i="3"/>
  <c r="AB596" i="3"/>
  <c r="AB584" i="3"/>
  <c r="AB560" i="3"/>
  <c r="AB551" i="3"/>
  <c r="AB539" i="3"/>
  <c r="AB527" i="3"/>
  <c r="AB517" i="3"/>
  <c r="AB505" i="3"/>
  <c r="AB493" i="3"/>
  <c r="AB481" i="3"/>
  <c r="AB469" i="3"/>
  <c r="AB456" i="3"/>
  <c r="AB443" i="3"/>
  <c r="AB430" i="3"/>
  <c r="AB419" i="3"/>
  <c r="AB406" i="3"/>
  <c r="AB393" i="3"/>
  <c r="AB380" i="3"/>
  <c r="AB355" i="3"/>
  <c r="AB344" i="3"/>
  <c r="AB332" i="3"/>
  <c r="AB319" i="3"/>
  <c r="AB305" i="3"/>
  <c r="AB294" i="3"/>
  <c r="AB281" i="3"/>
  <c r="AB268" i="3"/>
  <c r="AB256" i="3"/>
  <c r="AB243" i="3"/>
  <c r="AB230" i="3"/>
  <c r="AB218" i="3"/>
  <c r="AB205" i="3"/>
  <c r="AB193" i="3"/>
  <c r="AB180" i="3"/>
  <c r="AB166" i="3"/>
  <c r="AB153" i="3"/>
  <c r="AB141" i="3"/>
  <c r="AB116" i="3"/>
  <c r="AB104" i="3"/>
  <c r="AB91" i="3"/>
  <c r="AB79" i="3"/>
  <c r="AB66" i="3"/>
  <c r="AB53" i="3"/>
  <c r="AB41" i="3"/>
  <c r="AB28" i="3"/>
  <c r="AB15" i="3"/>
  <c r="AB7" i="3"/>
  <c r="AB778" i="3"/>
  <c r="AB766" i="3"/>
  <c r="AB754" i="3"/>
  <c r="AB742" i="3"/>
  <c r="AB731" i="3"/>
  <c r="AB719" i="3"/>
  <c r="AB707" i="3"/>
  <c r="AB698" i="3"/>
  <c r="AB687" i="3"/>
  <c r="AB675" i="3"/>
  <c r="AB664" i="3"/>
  <c r="AB654" i="3"/>
  <c r="AB642" i="3"/>
  <c r="AB630" i="3"/>
  <c r="AB619" i="3"/>
  <c r="AB607" i="3"/>
  <c r="AB595" i="3"/>
  <c r="AB583" i="3"/>
  <c r="AB571" i="3"/>
  <c r="AB559" i="3"/>
  <c r="AB550" i="3"/>
  <c r="AB538" i="3"/>
  <c r="AB526" i="3"/>
  <c r="AB516" i="3"/>
  <c r="AB504" i="3"/>
  <c r="AB492" i="3"/>
  <c r="AB468" i="3"/>
  <c r="AB454" i="3"/>
  <c r="AB442" i="3"/>
  <c r="AB429" i="3"/>
  <c r="AB418" i="3"/>
  <c r="AB405" i="3"/>
  <c r="AB392" i="3"/>
  <c r="AB379" i="3"/>
  <c r="AB367" i="3"/>
  <c r="AB343" i="3"/>
  <c r="AB331" i="3"/>
  <c r="AB317" i="3"/>
  <c r="AB304" i="3"/>
  <c r="AB293" i="3"/>
  <c r="AB280" i="3"/>
  <c r="AB267" i="3"/>
  <c r="AB255" i="3"/>
  <c r="AB242" i="3"/>
  <c r="AB229" i="3"/>
  <c r="AB217" i="3"/>
  <c r="AB204" i="3"/>
  <c r="AB192" i="3"/>
  <c r="AB178" i="3"/>
  <c r="AB165" i="3"/>
  <c r="AB152" i="3"/>
  <c r="AB140" i="3"/>
  <c r="AB128" i="3"/>
  <c r="AB115" i="3"/>
  <c r="AB103" i="3"/>
  <c r="AB90" i="3"/>
  <c r="AB78" i="3"/>
  <c r="AB65" i="3"/>
  <c r="AB52" i="3"/>
  <c r="AB39" i="3"/>
  <c r="AB27" i="3"/>
  <c r="AB777" i="3"/>
  <c r="AB765" i="3"/>
  <c r="AB753" i="3"/>
  <c r="AB741" i="3"/>
  <c r="AB730" i="3"/>
  <c r="AB718" i="3"/>
  <c r="AB697" i="3"/>
  <c r="AB686" i="3"/>
  <c r="AB663" i="3"/>
  <c r="AB653" i="3"/>
  <c r="AB641" i="3"/>
  <c r="AB618" i="3"/>
  <c r="AB606" i="3"/>
  <c r="AB594" i="3"/>
  <c r="AB582" i="3"/>
  <c r="AB570" i="3"/>
  <c r="AB549" i="3"/>
  <c r="AB537" i="3"/>
  <c r="AB525" i="3"/>
  <c r="AB515" i="3"/>
  <c r="AB503" i="3"/>
  <c r="AB491" i="3"/>
  <c r="AB480" i="3"/>
  <c r="AB466" i="3"/>
  <c r="AB453" i="3"/>
  <c r="AB441" i="3"/>
  <c r="AB417" i="3"/>
  <c r="AB404" i="3"/>
  <c r="AB391" i="3"/>
  <c r="AB378" i="3"/>
  <c r="AB366" i="3"/>
  <c r="AB342" i="3"/>
  <c r="AB329" i="3"/>
  <c r="AB316" i="3"/>
  <c r="AB303" i="3"/>
  <c r="AB292" i="3"/>
  <c r="AB279" i="3"/>
  <c r="AB266" i="3"/>
  <c r="AB254" i="3"/>
  <c r="AB241" i="3"/>
  <c r="AB216" i="3"/>
  <c r="AB203" i="3"/>
  <c r="AB190" i="3"/>
  <c r="AB177" i="3"/>
  <c r="AB164" i="3"/>
  <c r="AB151" i="3"/>
  <c r="AB139" i="3"/>
  <c r="AB127" i="3"/>
  <c r="AB114" i="3"/>
  <c r="AB102" i="3"/>
  <c r="AB89" i="3"/>
  <c r="AB77" i="3"/>
  <c r="AB64" i="3"/>
  <c r="AB50" i="3"/>
  <c r="AB38" i="3"/>
  <c r="AB26" i="3"/>
  <c r="AB403" i="3"/>
  <c r="AB265" i="3"/>
  <c r="AB126" i="3"/>
  <c r="AB4" i="3"/>
  <c r="AB775" i="3"/>
  <c r="AB763" i="3"/>
  <c r="AB751" i="3"/>
  <c r="AB740" i="3"/>
  <c r="AB728" i="3"/>
  <c r="AB716" i="3"/>
  <c r="AB705" i="3"/>
  <c r="AB695" i="3"/>
  <c r="AB684" i="3"/>
  <c r="AB673" i="3"/>
  <c r="AB661" i="3"/>
  <c r="AB651" i="3"/>
  <c r="AB639" i="3"/>
  <c r="AB616" i="3"/>
  <c r="AB604" i="3"/>
  <c r="AB592" i="3"/>
  <c r="AB580" i="3"/>
  <c r="AB568" i="3"/>
  <c r="AB557" i="3"/>
  <c r="AB547" i="3"/>
  <c r="AB535" i="3"/>
  <c r="AB523" i="3"/>
  <c r="AB513" i="3"/>
  <c r="AB501" i="3"/>
  <c r="AB477" i="3"/>
  <c r="AB464" i="3"/>
  <c r="AB451" i="3"/>
  <c r="AB439" i="3"/>
  <c r="AB427" i="3"/>
  <c r="AB415" i="3"/>
  <c r="AB402" i="3"/>
  <c r="AB389" i="3"/>
  <c r="AB376" i="3"/>
  <c r="AB364" i="3"/>
  <c r="AB352" i="3"/>
  <c r="AB339" i="3"/>
  <c r="AB327" i="3"/>
  <c r="AB314" i="3"/>
  <c r="AB301" i="3"/>
  <c r="AB290" i="3"/>
  <c r="AB277" i="3"/>
  <c r="AB264" i="3"/>
  <c r="AB252" i="3"/>
  <c r="AB239" i="3"/>
  <c r="AB227" i="3"/>
  <c r="AB213" i="3"/>
  <c r="AB201" i="3"/>
  <c r="AB188" i="3"/>
  <c r="AB175" i="3"/>
  <c r="AB162" i="3"/>
  <c r="AB149" i="3"/>
  <c r="AB137" i="3"/>
  <c r="AB125" i="3"/>
  <c r="AB112" i="3"/>
  <c r="AB100" i="3"/>
  <c r="AB74" i="3"/>
  <c r="AB61" i="3"/>
  <c r="AB36" i="3"/>
  <c r="AB24" i="3"/>
  <c r="AB2" i="3"/>
  <c r="AB3" i="3"/>
  <c r="AB774" i="3"/>
  <c r="AB762" i="3"/>
  <c r="AB750" i="3"/>
  <c r="AB739" i="3"/>
  <c r="AB727" i="3"/>
  <c r="AB715" i="3"/>
  <c r="AB704" i="3"/>
  <c r="AB694" i="3"/>
  <c r="AB683" i="3"/>
  <c r="AB672" i="3"/>
  <c r="AB650" i="3"/>
  <c r="AB638" i="3"/>
  <c r="AB627" i="3"/>
  <c r="AB615" i="3"/>
  <c r="AB603" i="3"/>
  <c r="AB591" i="3"/>
  <c r="AB579" i="3"/>
  <c r="AB567" i="3"/>
  <c r="AB556" i="3"/>
  <c r="AB546" i="3"/>
  <c r="AB534" i="3"/>
  <c r="AB512" i="3"/>
  <c r="AB499" i="3"/>
  <c r="AB487" i="3"/>
  <c r="AB476" i="3"/>
  <c r="AB463" i="3"/>
  <c r="AB450" i="3"/>
  <c r="AB438" i="3"/>
  <c r="AB426" i="3"/>
  <c r="AB414" i="3"/>
  <c r="AB401" i="3"/>
  <c r="AB388" i="3"/>
  <c r="AB375" i="3"/>
  <c r="AB362" i="3"/>
  <c r="AB351" i="3"/>
  <c r="AB326" i="3"/>
  <c r="AB313" i="3"/>
  <c r="AB300" i="3"/>
  <c r="AB289" i="3"/>
  <c r="AB276" i="3"/>
  <c r="AB263" i="3"/>
  <c r="AB251" i="3"/>
  <c r="AB238" i="3"/>
  <c r="AB225" i="3"/>
  <c r="AB212" i="3"/>
  <c r="AB200" i="3"/>
  <c r="AB187" i="3"/>
  <c r="AB174" i="3"/>
  <c r="AB161" i="3"/>
  <c r="AB148" i="3"/>
  <c r="AB136" i="3"/>
  <c r="AB124" i="3"/>
  <c r="AB111" i="3"/>
  <c r="AB86" i="3"/>
  <c r="AB73" i="3"/>
  <c r="AB60" i="3"/>
  <c r="AB48" i="3"/>
  <c r="AB23" i="3"/>
  <c r="AB14" i="3"/>
  <c r="AB785" i="3"/>
  <c r="AB773" i="3"/>
  <c r="AB761" i="3"/>
  <c r="AB749" i="3"/>
  <c r="AB738" i="3"/>
  <c r="AB726" i="3"/>
  <c r="AB714" i="3"/>
  <c r="AB693" i="3"/>
  <c r="AB682" i="3"/>
  <c r="AB671" i="3"/>
  <c r="AB660" i="3"/>
  <c r="AB649" i="3"/>
  <c r="AB637" i="3"/>
  <c r="AB626" i="3"/>
  <c r="AB614" i="3"/>
  <c r="AB602" i="3"/>
  <c r="AB590" i="3"/>
  <c r="AB578" i="3"/>
  <c r="AB566" i="3"/>
  <c r="AB555" i="3"/>
  <c r="AB545" i="3"/>
  <c r="AB533" i="3"/>
  <c r="AB522" i="3"/>
  <c r="AB511" i="3"/>
  <c r="AB498" i="3"/>
  <c r="AB486" i="3"/>
  <c r="AB475" i="3"/>
  <c r="AB462" i="3"/>
  <c r="AB449" i="3"/>
  <c r="AB437" i="3"/>
  <c r="AB425" i="3"/>
  <c r="AB413" i="3"/>
  <c r="AB400" i="3"/>
  <c r="AB387" i="3"/>
  <c r="AB373" i="3"/>
  <c r="AB361" i="3"/>
  <c r="AB350" i="3"/>
  <c r="AB338" i="3"/>
  <c r="AB325" i="3"/>
  <c r="AB312" i="3"/>
  <c r="AB288" i="3"/>
  <c r="AB275" i="3"/>
  <c r="AB262" i="3"/>
  <c r="AB250" i="3"/>
  <c r="AB236" i="3"/>
  <c r="AB224" i="3"/>
  <c r="AB211" i="3"/>
  <c r="AB199" i="3"/>
  <c r="AB186" i="3"/>
  <c r="AB173" i="3"/>
  <c r="AB160" i="3"/>
  <c r="AB147" i="3"/>
  <c r="AB123" i="3"/>
  <c r="AB110" i="3"/>
  <c r="AB97" i="3"/>
  <c r="AB85" i="3"/>
  <c r="AB72" i="3"/>
  <c r="AB47" i="3"/>
  <c r="AB35" i="3"/>
  <c r="BV231" i="3" l="1"/>
  <c r="BW231" i="3" s="1"/>
  <c r="BT231" i="3"/>
  <c r="BW476" i="3"/>
  <c r="BT476" i="3"/>
  <c r="DE899" i="2"/>
  <c r="DE898" i="2"/>
  <c r="DE897" i="2"/>
  <c r="DE896" i="2"/>
  <c r="DE895" i="2"/>
  <c r="DE894" i="2"/>
  <c r="DE893" i="2"/>
  <c r="DE892" i="2"/>
  <c r="DE891" i="2"/>
  <c r="DE890" i="2"/>
  <c r="DE889" i="2"/>
  <c r="DE888" i="2"/>
  <c r="DE887" i="2"/>
  <c r="DE886" i="2"/>
  <c r="DE885" i="2"/>
  <c r="DE884" i="2"/>
  <c r="DE883" i="2"/>
  <c r="DE882" i="2"/>
  <c r="DE881" i="2"/>
  <c r="DE880" i="2"/>
  <c r="DE879" i="2"/>
  <c r="DE878" i="2"/>
  <c r="DE877" i="2"/>
  <c r="DE876" i="2"/>
  <c r="DE875" i="2"/>
  <c r="DE874" i="2"/>
  <c r="DE873" i="2"/>
  <c r="DE872" i="2"/>
  <c r="DE871" i="2"/>
  <c r="DE870" i="2"/>
  <c r="DE869" i="2"/>
  <c r="DE868" i="2"/>
  <c r="DE867" i="2"/>
  <c r="DE866" i="2"/>
  <c r="DE865" i="2"/>
  <c r="DE864" i="2"/>
  <c r="DE863" i="2"/>
  <c r="DE862" i="2"/>
  <c r="DE861" i="2"/>
  <c r="DE860" i="2"/>
  <c r="DE859" i="2"/>
  <c r="DE858" i="2"/>
  <c r="DE857" i="2"/>
  <c r="DE856" i="2"/>
  <c r="DE855" i="2"/>
  <c r="DE854" i="2"/>
  <c r="DE853" i="2"/>
  <c r="DE852" i="2"/>
  <c r="DE851" i="2"/>
  <c r="DE850" i="2"/>
  <c r="DE849" i="2"/>
  <c r="DE848" i="2"/>
  <c r="DE847" i="2"/>
  <c r="DE846" i="2"/>
  <c r="DE845" i="2"/>
  <c r="DE844" i="2"/>
  <c r="DE843" i="2"/>
  <c r="DE842" i="2"/>
  <c r="DE841" i="2"/>
  <c r="DE840" i="2"/>
  <c r="DE839" i="2"/>
  <c r="DE838" i="2"/>
  <c r="DE837" i="2"/>
  <c r="DE836" i="2"/>
  <c r="DE835" i="2"/>
  <c r="DE834" i="2"/>
  <c r="DE833" i="2"/>
  <c r="DE832" i="2"/>
  <c r="DE831" i="2"/>
  <c r="DE830" i="2"/>
  <c r="DE829" i="2"/>
  <c r="DE828" i="2"/>
  <c r="DE827" i="2"/>
  <c r="DE826" i="2"/>
  <c r="DE825" i="2"/>
  <c r="DE824" i="2"/>
  <c r="DE823" i="2"/>
  <c r="DE822" i="2"/>
  <c r="DE821" i="2"/>
  <c r="DE820" i="2"/>
  <c r="DE819" i="2"/>
  <c r="DE818" i="2"/>
  <c r="DE817" i="2"/>
  <c r="DE816" i="2"/>
  <c r="DE815" i="2"/>
  <c r="DE814" i="2"/>
  <c r="DE813" i="2"/>
  <c r="DE812" i="2"/>
  <c r="DE811" i="2"/>
  <c r="DE810" i="2"/>
  <c r="DE809" i="2"/>
  <c r="DE808" i="2"/>
  <c r="DE807" i="2"/>
  <c r="DE806" i="2"/>
  <c r="DE805" i="2"/>
  <c r="DE804" i="2"/>
  <c r="DE803" i="2"/>
  <c r="DE802" i="2"/>
  <c r="DE801" i="2"/>
  <c r="DE800" i="2"/>
  <c r="DE799" i="2"/>
  <c r="DE798" i="2"/>
  <c r="DE797" i="2"/>
  <c r="DE796" i="2"/>
  <c r="DE795" i="2"/>
  <c r="DE794" i="2"/>
  <c r="DE793" i="2"/>
  <c r="DE792" i="2"/>
  <c r="DE791" i="2"/>
  <c r="DE790" i="2"/>
  <c r="DE789" i="2"/>
  <c r="DE788" i="2"/>
  <c r="DE787" i="2"/>
  <c r="DE786" i="2"/>
  <c r="DE785" i="2"/>
  <c r="DE784" i="2"/>
  <c r="DE783" i="2"/>
  <c r="DE782" i="2"/>
  <c r="DE781" i="2"/>
  <c r="DE780" i="2"/>
  <c r="DE779" i="2"/>
  <c r="DE778" i="2"/>
  <c r="DE777" i="2"/>
  <c r="DE776" i="2"/>
  <c r="DE775" i="2"/>
  <c r="DE774" i="2"/>
  <c r="DE773" i="2"/>
  <c r="DE772" i="2"/>
  <c r="DE771" i="2"/>
  <c r="DE770" i="2"/>
  <c r="DE769" i="2"/>
  <c r="DE768" i="2"/>
  <c r="DE767" i="2"/>
  <c r="DE766" i="2"/>
  <c r="DE765" i="2"/>
  <c r="DE764" i="2"/>
  <c r="DE763" i="2"/>
  <c r="DE762" i="2"/>
  <c r="DE761" i="2"/>
  <c r="DE760" i="2"/>
  <c r="DE759" i="2"/>
  <c r="DE758" i="2"/>
  <c r="DE757" i="2"/>
  <c r="DE756" i="2"/>
  <c r="DE755" i="2"/>
  <c r="DE754" i="2"/>
  <c r="DE753" i="2"/>
  <c r="DE752" i="2"/>
  <c r="DE751" i="2"/>
  <c r="DE750" i="2"/>
  <c r="DE749" i="2"/>
  <c r="DE748" i="2"/>
  <c r="DE747" i="2"/>
  <c r="DE746" i="2"/>
  <c r="DE745" i="2"/>
  <c r="DE744" i="2"/>
  <c r="DE743" i="2"/>
  <c r="DE742" i="2"/>
  <c r="DE741" i="2"/>
  <c r="DE740" i="2"/>
  <c r="DE739" i="2"/>
  <c r="DE738" i="2"/>
  <c r="DE737" i="2"/>
  <c r="DE736" i="2"/>
  <c r="DE735" i="2"/>
  <c r="DE734" i="2"/>
  <c r="DE733" i="2"/>
  <c r="DE732" i="2"/>
  <c r="DE731" i="2"/>
  <c r="DE730" i="2"/>
  <c r="DE729" i="2"/>
  <c r="DE728" i="2"/>
  <c r="DE727" i="2"/>
  <c r="DE726" i="2"/>
  <c r="DE725" i="2"/>
  <c r="DE724" i="2"/>
  <c r="DE723" i="2"/>
  <c r="DE722" i="2"/>
  <c r="DE721" i="2"/>
  <c r="DE720" i="2"/>
  <c r="DE719" i="2"/>
  <c r="DE718" i="2"/>
  <c r="DE717" i="2"/>
  <c r="DE716" i="2"/>
  <c r="DE715" i="2"/>
  <c r="DE714" i="2"/>
  <c r="DE713" i="2"/>
  <c r="DE712" i="2"/>
  <c r="DE711" i="2"/>
  <c r="DE710" i="2"/>
  <c r="DE709" i="2"/>
  <c r="DE708" i="2"/>
  <c r="DE707" i="2"/>
  <c r="DE706" i="2"/>
  <c r="DE705" i="2"/>
  <c r="DE704" i="2"/>
  <c r="DE703" i="2"/>
  <c r="DE702" i="2"/>
  <c r="DE701" i="2"/>
  <c r="DE700" i="2"/>
  <c r="DE699" i="2"/>
  <c r="DE698" i="2"/>
  <c r="DE697" i="2"/>
  <c r="DE696" i="2"/>
  <c r="DE695" i="2"/>
  <c r="DE694" i="2"/>
  <c r="DE693" i="2"/>
  <c r="DE692" i="2"/>
  <c r="DE691" i="2"/>
  <c r="DE690" i="2"/>
  <c r="DE689" i="2"/>
  <c r="DE688" i="2"/>
  <c r="DE687" i="2"/>
  <c r="DE686" i="2"/>
  <c r="DE685" i="2"/>
  <c r="DE684" i="2"/>
  <c r="DE683" i="2"/>
  <c r="DE682" i="2"/>
  <c r="DE681" i="2"/>
  <c r="DE680" i="2"/>
  <c r="DE679" i="2"/>
  <c r="DE678" i="2"/>
  <c r="DE677" i="2"/>
  <c r="DE676" i="2"/>
  <c r="DE675" i="2"/>
  <c r="DE674" i="2"/>
  <c r="DE673" i="2"/>
  <c r="DE672" i="2"/>
  <c r="DE671" i="2"/>
  <c r="DE670" i="2"/>
  <c r="DE669" i="2"/>
  <c r="DE668" i="2"/>
  <c r="DE667" i="2"/>
  <c r="DE666" i="2"/>
  <c r="DE665" i="2"/>
  <c r="DE664" i="2"/>
  <c r="DE663" i="2"/>
  <c r="DE662" i="2"/>
  <c r="DE661" i="2"/>
  <c r="DE660" i="2"/>
  <c r="DE659" i="2"/>
  <c r="DE658" i="2"/>
  <c r="DE657" i="2"/>
  <c r="DE656" i="2"/>
  <c r="DE655" i="2"/>
  <c r="DE654" i="2"/>
  <c r="DE653" i="2"/>
  <c r="DE652" i="2"/>
  <c r="DE651" i="2"/>
  <c r="DE650" i="2"/>
  <c r="DE649" i="2"/>
  <c r="DE648" i="2"/>
  <c r="DE647" i="2"/>
  <c r="DE646" i="2"/>
  <c r="DE645" i="2"/>
  <c r="DE644" i="2"/>
  <c r="DE643" i="2"/>
  <c r="DE642" i="2"/>
  <c r="DE641" i="2"/>
  <c r="DE640" i="2"/>
  <c r="DE639" i="2"/>
  <c r="DE638" i="2"/>
  <c r="DE637" i="2"/>
  <c r="DE636" i="2"/>
  <c r="DE635" i="2"/>
  <c r="DE634" i="2"/>
  <c r="DE633" i="2"/>
  <c r="DE632" i="2"/>
  <c r="DE631" i="2"/>
  <c r="DE630" i="2"/>
  <c r="DE629" i="2"/>
  <c r="DE628" i="2"/>
  <c r="DE627" i="2"/>
  <c r="DE626" i="2"/>
  <c r="DE625" i="2"/>
  <c r="DE624" i="2"/>
  <c r="DE623" i="2"/>
  <c r="DE622" i="2"/>
  <c r="DE621" i="2"/>
  <c r="DE620" i="2"/>
  <c r="DE619" i="2"/>
  <c r="DE618" i="2"/>
  <c r="DE617" i="2"/>
  <c r="DE616" i="2"/>
  <c r="DE615" i="2"/>
  <c r="DE614" i="2"/>
  <c r="DE613" i="2"/>
  <c r="DE612" i="2"/>
  <c r="DE611" i="2"/>
  <c r="DE610" i="2"/>
  <c r="DE609" i="2"/>
  <c r="DE608" i="2"/>
  <c r="DE607" i="2"/>
  <c r="DE606" i="2"/>
  <c r="DE605" i="2"/>
  <c r="DE604" i="2"/>
  <c r="DE603" i="2"/>
  <c r="DE602" i="2"/>
  <c r="DE601" i="2"/>
  <c r="DE600" i="2"/>
  <c r="DE599" i="2"/>
  <c r="DE598" i="2"/>
  <c r="DE597" i="2"/>
  <c r="DE596" i="2"/>
  <c r="DE595" i="2"/>
  <c r="DE594" i="2"/>
  <c r="DE593" i="2"/>
  <c r="DE592" i="2"/>
  <c r="DE591" i="2"/>
  <c r="DE590" i="2"/>
  <c r="DE589" i="2"/>
  <c r="DE588" i="2"/>
  <c r="DE587" i="2"/>
  <c r="DE586" i="2"/>
  <c r="DE585" i="2"/>
  <c r="DE584" i="2"/>
  <c r="DE583" i="2"/>
  <c r="DE582" i="2"/>
  <c r="DE581" i="2"/>
  <c r="DE580" i="2"/>
  <c r="DE579" i="2"/>
  <c r="DE578" i="2"/>
  <c r="DE577" i="2"/>
  <c r="DE576" i="2"/>
  <c r="DE575" i="2"/>
  <c r="DE574" i="2"/>
  <c r="DE573" i="2"/>
  <c r="DE572" i="2"/>
  <c r="DE571" i="2"/>
  <c r="DE570" i="2"/>
  <c r="DE569" i="2"/>
  <c r="DE568" i="2"/>
  <c r="DE567" i="2"/>
  <c r="DE566" i="2"/>
  <c r="DE565" i="2"/>
  <c r="DE564" i="2"/>
  <c r="DE563" i="2"/>
  <c r="DE562" i="2"/>
  <c r="DE561" i="2"/>
  <c r="DE560" i="2"/>
  <c r="DE559" i="2"/>
  <c r="DE558" i="2"/>
  <c r="DE557" i="2"/>
  <c r="DE556" i="2"/>
  <c r="DE555" i="2"/>
  <c r="DE554" i="2"/>
  <c r="DE553" i="2"/>
  <c r="DE552" i="2"/>
  <c r="DE551" i="2"/>
  <c r="DE550" i="2"/>
  <c r="DE549" i="2"/>
  <c r="DE548" i="2"/>
  <c r="DE547" i="2"/>
  <c r="DE546" i="2"/>
  <c r="DE545" i="2"/>
  <c r="DE544" i="2"/>
  <c r="DE543" i="2"/>
  <c r="DE542" i="2"/>
  <c r="DE541" i="2"/>
  <c r="DE540" i="2"/>
  <c r="DE539" i="2"/>
  <c r="DE538" i="2"/>
  <c r="DE537" i="2"/>
  <c r="DE536" i="2"/>
  <c r="DE535" i="2"/>
  <c r="DE534" i="2"/>
  <c r="DE533" i="2"/>
  <c r="DE532" i="2"/>
  <c r="DE531" i="2"/>
  <c r="DE530" i="2"/>
  <c r="DE529" i="2"/>
  <c r="DE528" i="2"/>
  <c r="DE527" i="2"/>
  <c r="DE526" i="2"/>
  <c r="DE525" i="2"/>
  <c r="DE524" i="2"/>
  <c r="DE523" i="2"/>
  <c r="DE522" i="2"/>
  <c r="DE521" i="2"/>
  <c r="DE520" i="2"/>
  <c r="DE519" i="2"/>
  <c r="DE518" i="2"/>
  <c r="DE517" i="2"/>
  <c r="DE516" i="2"/>
  <c r="DE515" i="2"/>
  <c r="DE514" i="2"/>
  <c r="DE513" i="2"/>
  <c r="DE512" i="2"/>
  <c r="DE511" i="2"/>
  <c r="DE510" i="2"/>
  <c r="DE509" i="2"/>
  <c r="DE508" i="2"/>
  <c r="DE507" i="2"/>
  <c r="DE506" i="2"/>
  <c r="DE505" i="2"/>
  <c r="DE504" i="2"/>
  <c r="DE503" i="2"/>
  <c r="DE502" i="2"/>
  <c r="DE501" i="2"/>
  <c r="DE500" i="2"/>
  <c r="DE499" i="2"/>
  <c r="DE498" i="2"/>
  <c r="DE497" i="2"/>
  <c r="DE496" i="2"/>
  <c r="DE495" i="2"/>
  <c r="DE494" i="2"/>
  <c r="DE493" i="2"/>
  <c r="DE492" i="2"/>
  <c r="DE491" i="2"/>
  <c r="DE490" i="2"/>
  <c r="DE489" i="2"/>
  <c r="DE488" i="2"/>
  <c r="DE487" i="2"/>
  <c r="DE486" i="2"/>
  <c r="DE485" i="2"/>
  <c r="DE484" i="2"/>
  <c r="DE483" i="2"/>
  <c r="DE482" i="2"/>
  <c r="DE481" i="2"/>
  <c r="DE480" i="2"/>
  <c r="DE479" i="2"/>
  <c r="DE478" i="2"/>
  <c r="DE477" i="2"/>
  <c r="DE476" i="2"/>
  <c r="DE475" i="2"/>
  <c r="DE474" i="2"/>
  <c r="DE473" i="2"/>
  <c r="DE472" i="2"/>
  <c r="DE471" i="2"/>
  <c r="DE470" i="2"/>
  <c r="DE469" i="2"/>
  <c r="DE468" i="2"/>
  <c r="DE467" i="2"/>
  <c r="DE466" i="2"/>
  <c r="DE465" i="2"/>
  <c r="DE464" i="2"/>
  <c r="DE463" i="2"/>
  <c r="DE462" i="2"/>
  <c r="DE461" i="2"/>
  <c r="DE460" i="2"/>
  <c r="DE459" i="2"/>
  <c r="DE458" i="2"/>
  <c r="DE457" i="2"/>
  <c r="DE456" i="2"/>
  <c r="DE455" i="2"/>
  <c r="DE454" i="2"/>
  <c r="DE453" i="2"/>
  <c r="DE452" i="2"/>
  <c r="DE451" i="2"/>
  <c r="DE450" i="2"/>
  <c r="DE449" i="2"/>
  <c r="DE448" i="2"/>
  <c r="DE447" i="2"/>
  <c r="DE446" i="2"/>
  <c r="DE445" i="2"/>
  <c r="DE444" i="2"/>
  <c r="DE443" i="2"/>
  <c r="DE442" i="2"/>
  <c r="DE441" i="2"/>
  <c r="DE440" i="2"/>
  <c r="DE439" i="2"/>
  <c r="DE438" i="2"/>
  <c r="DE437" i="2"/>
  <c r="DE436" i="2"/>
  <c r="DE435" i="2"/>
  <c r="DE434" i="2"/>
  <c r="DE433" i="2"/>
  <c r="DE432" i="2"/>
  <c r="DE431" i="2"/>
  <c r="DE430" i="2"/>
  <c r="DE429" i="2"/>
  <c r="DE428" i="2"/>
  <c r="DE427" i="2"/>
  <c r="DE426" i="2"/>
  <c r="DE425" i="2"/>
  <c r="DE424" i="2"/>
  <c r="DE423" i="2"/>
  <c r="DE422" i="2"/>
  <c r="DE421" i="2"/>
  <c r="DE420" i="2"/>
  <c r="DE419" i="2"/>
  <c r="DE418" i="2"/>
  <c r="DE417" i="2"/>
  <c r="DE416" i="2"/>
  <c r="DE415" i="2"/>
  <c r="DE414" i="2"/>
  <c r="DE413" i="2"/>
  <c r="DE412" i="2"/>
  <c r="DE411" i="2"/>
  <c r="DE410" i="2"/>
  <c r="DE409" i="2"/>
  <c r="DE408" i="2"/>
  <c r="DE407" i="2"/>
  <c r="DE406" i="2"/>
  <c r="DE405" i="2"/>
  <c r="DE404" i="2"/>
  <c r="DE403" i="2"/>
  <c r="DE402" i="2"/>
  <c r="DE401" i="2"/>
  <c r="DE400" i="2"/>
  <c r="DE399" i="2"/>
  <c r="DE398" i="2"/>
  <c r="DE397" i="2"/>
  <c r="DE396" i="2"/>
  <c r="DE395" i="2"/>
  <c r="DE394" i="2"/>
  <c r="DE393" i="2"/>
  <c r="DE392" i="2"/>
  <c r="DE391" i="2"/>
  <c r="DE390" i="2"/>
  <c r="DE389" i="2"/>
  <c r="DE388" i="2"/>
  <c r="DE387" i="2"/>
  <c r="DE386" i="2"/>
  <c r="DE385" i="2"/>
  <c r="DE384" i="2"/>
  <c r="DE383" i="2"/>
  <c r="DE382" i="2"/>
  <c r="DE381" i="2"/>
  <c r="DE380" i="2"/>
  <c r="DE379" i="2"/>
  <c r="DE378" i="2"/>
  <c r="DE377" i="2"/>
  <c r="DE376" i="2"/>
  <c r="DE375" i="2"/>
  <c r="DE374" i="2"/>
  <c r="DE373" i="2"/>
  <c r="DE372" i="2"/>
  <c r="DE371" i="2"/>
  <c r="DE370" i="2"/>
  <c r="DE369" i="2"/>
  <c r="DE368" i="2"/>
  <c r="DE367" i="2"/>
  <c r="DE366" i="2"/>
  <c r="DE365" i="2"/>
  <c r="DE364" i="2"/>
  <c r="DE363" i="2"/>
  <c r="DE362" i="2"/>
  <c r="DE361" i="2"/>
  <c r="DE360" i="2"/>
  <c r="DE359" i="2"/>
  <c r="DE358" i="2"/>
  <c r="DE357" i="2"/>
  <c r="DE356" i="2"/>
  <c r="DE355" i="2"/>
  <c r="DE354" i="2"/>
  <c r="DE353" i="2"/>
  <c r="DE352" i="2"/>
  <c r="DE351" i="2"/>
  <c r="DE350" i="2"/>
  <c r="DE349" i="2"/>
  <c r="DE348" i="2"/>
  <c r="DE347" i="2"/>
  <c r="DE346" i="2"/>
  <c r="DE345" i="2"/>
  <c r="DE344" i="2"/>
  <c r="DE343" i="2"/>
  <c r="DE342" i="2"/>
  <c r="DE341" i="2"/>
  <c r="DE340" i="2"/>
  <c r="DE339" i="2"/>
  <c r="DE338" i="2"/>
  <c r="DE337" i="2"/>
  <c r="DE336" i="2"/>
  <c r="DE335" i="2"/>
  <c r="DE334" i="2"/>
  <c r="DE333" i="2"/>
  <c r="DE332" i="2"/>
  <c r="DE331" i="2"/>
  <c r="DE330" i="2"/>
  <c r="DE329" i="2"/>
  <c r="DE328" i="2"/>
  <c r="DE327" i="2"/>
  <c r="DE326" i="2"/>
  <c r="DE325" i="2"/>
  <c r="DE324" i="2"/>
  <c r="DE323" i="2"/>
  <c r="DE322" i="2"/>
  <c r="DE321" i="2"/>
  <c r="DE320" i="2"/>
  <c r="DE319" i="2"/>
  <c r="DE318" i="2"/>
  <c r="DE317" i="2"/>
  <c r="DE316" i="2"/>
  <c r="DE315" i="2"/>
  <c r="DE314" i="2"/>
  <c r="DE313" i="2"/>
  <c r="DE312" i="2"/>
  <c r="DE311" i="2"/>
  <c r="DE310" i="2"/>
  <c r="DE309" i="2"/>
  <c r="DE308" i="2"/>
  <c r="DE307" i="2"/>
  <c r="DE306" i="2"/>
  <c r="DE305" i="2"/>
  <c r="DE304" i="2"/>
  <c r="DE303" i="2"/>
  <c r="DE302" i="2"/>
  <c r="DE301" i="2"/>
  <c r="DE300" i="2"/>
  <c r="DE299" i="2"/>
  <c r="DE298" i="2"/>
  <c r="DE297" i="2"/>
  <c r="DE296" i="2"/>
  <c r="DE295" i="2"/>
  <c r="DE294" i="2"/>
  <c r="DE293" i="2"/>
  <c r="DE292" i="2"/>
  <c r="DE291" i="2"/>
  <c r="DE290" i="2"/>
  <c r="DE289" i="2"/>
  <c r="DE288" i="2"/>
  <c r="DE287" i="2"/>
  <c r="DE286" i="2"/>
  <c r="DE285" i="2"/>
  <c r="DE284" i="2"/>
  <c r="DE283" i="2"/>
  <c r="DE282" i="2"/>
  <c r="DE281" i="2"/>
  <c r="DE280" i="2"/>
  <c r="DE279" i="2"/>
  <c r="DE278" i="2"/>
  <c r="DE277" i="2"/>
  <c r="DE276" i="2"/>
  <c r="DE275" i="2"/>
  <c r="DE274" i="2"/>
  <c r="DE273" i="2"/>
  <c r="DE272" i="2"/>
  <c r="DE271" i="2"/>
  <c r="DE270" i="2"/>
  <c r="DE269" i="2"/>
  <c r="DE268" i="2"/>
  <c r="DE267" i="2"/>
  <c r="DE266" i="2"/>
  <c r="DE265" i="2"/>
  <c r="DE264" i="2"/>
  <c r="DE263" i="2"/>
  <c r="DE262" i="2"/>
  <c r="DE261" i="2"/>
  <c r="DE260" i="2"/>
  <c r="DE259" i="2"/>
  <c r="DE258" i="2"/>
  <c r="DE257" i="2"/>
  <c r="DE256" i="2"/>
  <c r="DE255" i="2"/>
  <c r="DE254" i="2"/>
  <c r="DE253" i="2"/>
  <c r="DE252" i="2"/>
  <c r="DE251" i="2"/>
  <c r="DE250" i="2"/>
  <c r="DE249" i="2"/>
  <c r="DE248" i="2"/>
  <c r="DE247" i="2"/>
  <c r="DE246" i="2"/>
  <c r="DE245" i="2"/>
  <c r="DE244" i="2"/>
  <c r="DE243" i="2"/>
  <c r="DE242" i="2"/>
  <c r="DE241" i="2"/>
  <c r="DE240" i="2"/>
  <c r="DE239" i="2"/>
  <c r="DE238" i="2"/>
  <c r="DE237" i="2"/>
  <c r="DE236" i="2"/>
  <c r="DE235" i="2"/>
  <c r="DE234" i="2"/>
  <c r="DE233" i="2"/>
  <c r="DE232" i="2"/>
  <c r="DE231" i="2"/>
  <c r="DE230" i="2"/>
  <c r="DE229" i="2"/>
  <c r="DE228" i="2"/>
  <c r="DE227" i="2"/>
  <c r="DE226" i="2"/>
  <c r="DE225" i="2"/>
  <c r="DE224" i="2"/>
  <c r="DE223" i="2"/>
  <c r="DE222" i="2"/>
  <c r="DE221" i="2"/>
  <c r="DE220" i="2"/>
  <c r="DE219" i="2"/>
  <c r="DE218" i="2"/>
  <c r="DE217" i="2"/>
  <c r="DE216" i="2"/>
  <c r="DE215" i="2"/>
  <c r="DE214" i="2"/>
  <c r="DE213" i="2"/>
  <c r="DE212" i="2"/>
  <c r="DE211" i="2"/>
  <c r="DE210" i="2"/>
  <c r="DE209" i="2"/>
  <c r="DE208" i="2"/>
  <c r="DE207" i="2"/>
  <c r="DE206" i="2"/>
  <c r="DE205" i="2"/>
  <c r="DE204" i="2"/>
  <c r="DE203" i="2"/>
  <c r="DE202" i="2"/>
  <c r="DE201" i="2"/>
  <c r="DE200" i="2"/>
  <c r="DE199" i="2"/>
  <c r="DE198" i="2"/>
  <c r="DE197" i="2"/>
  <c r="DE196" i="2"/>
  <c r="DE195" i="2"/>
  <c r="DE194" i="2"/>
  <c r="DE193" i="2"/>
  <c r="DE192" i="2"/>
  <c r="DE191" i="2"/>
  <c r="DE190" i="2"/>
  <c r="DE189" i="2"/>
  <c r="DE188" i="2"/>
  <c r="DE187" i="2"/>
  <c r="DE186" i="2"/>
  <c r="DE185" i="2"/>
  <c r="DE184" i="2"/>
  <c r="DE183" i="2"/>
  <c r="DE182" i="2"/>
  <c r="DE181" i="2"/>
  <c r="DE180" i="2"/>
  <c r="DE179" i="2"/>
  <c r="DE178" i="2"/>
  <c r="DE177" i="2"/>
  <c r="DE176" i="2"/>
  <c r="DE175" i="2"/>
  <c r="DE174" i="2"/>
  <c r="DE173" i="2"/>
  <c r="DE172" i="2"/>
  <c r="DE171" i="2"/>
  <c r="DE170" i="2"/>
  <c r="DE169" i="2"/>
  <c r="DE168" i="2"/>
  <c r="DE167" i="2"/>
  <c r="DE166" i="2"/>
  <c r="DE165" i="2"/>
  <c r="DE164" i="2"/>
  <c r="DE163" i="2"/>
  <c r="DE162" i="2"/>
  <c r="DE161" i="2"/>
  <c r="DE160" i="2"/>
  <c r="DE159" i="2"/>
  <c r="DE158" i="2"/>
  <c r="DE157" i="2"/>
  <c r="DE156" i="2"/>
  <c r="DE155" i="2"/>
  <c r="DE154" i="2"/>
  <c r="DE153" i="2"/>
  <c r="DE152" i="2"/>
  <c r="DE151" i="2"/>
  <c r="DE150" i="2"/>
  <c r="DE149" i="2"/>
  <c r="DE148" i="2"/>
  <c r="DE147" i="2"/>
  <c r="DE146" i="2"/>
  <c r="DE145" i="2"/>
  <c r="DE144" i="2"/>
  <c r="DE143" i="2"/>
  <c r="DE142" i="2"/>
  <c r="DE141" i="2"/>
  <c r="DE140" i="2"/>
  <c r="DE139" i="2"/>
  <c r="DE138" i="2"/>
  <c r="DE137" i="2"/>
  <c r="DE136" i="2"/>
  <c r="DE135" i="2"/>
  <c r="DE134" i="2"/>
  <c r="DE133" i="2"/>
  <c r="DE132" i="2"/>
  <c r="DE131" i="2"/>
  <c r="DE130" i="2"/>
  <c r="DE129" i="2"/>
  <c r="DE128" i="2"/>
  <c r="DE127" i="2"/>
  <c r="DE126" i="2"/>
  <c r="DE125" i="2"/>
  <c r="DE124" i="2"/>
  <c r="DE123" i="2"/>
  <c r="DE122" i="2"/>
  <c r="DE121" i="2"/>
  <c r="DE120" i="2"/>
  <c r="DE119" i="2"/>
  <c r="DE118" i="2"/>
  <c r="DE117" i="2"/>
  <c r="DE116" i="2"/>
  <c r="DE115" i="2"/>
  <c r="DE114" i="2"/>
  <c r="DE113" i="2"/>
  <c r="DE112" i="2"/>
  <c r="DE111" i="2"/>
  <c r="DE110" i="2"/>
  <c r="DE109" i="2"/>
  <c r="DE108" i="2"/>
  <c r="DE107" i="2"/>
  <c r="DE106" i="2"/>
  <c r="DE105" i="2"/>
  <c r="DE104" i="2"/>
  <c r="DE103" i="2"/>
  <c r="DE102" i="2"/>
  <c r="DE101" i="2"/>
  <c r="DE100" i="2"/>
  <c r="DE99" i="2"/>
  <c r="DE98" i="2"/>
  <c r="DE97" i="2"/>
  <c r="DE96" i="2"/>
  <c r="DE95" i="2"/>
  <c r="DE94" i="2"/>
  <c r="DE93" i="2"/>
  <c r="DE92" i="2"/>
  <c r="DE91" i="2"/>
  <c r="DE90" i="2"/>
  <c r="DE89" i="2"/>
  <c r="DE88" i="2"/>
  <c r="DE87" i="2"/>
  <c r="DE86" i="2"/>
  <c r="DE85" i="2"/>
  <c r="DE84" i="2"/>
  <c r="DE83" i="2"/>
  <c r="DE82" i="2"/>
  <c r="DE81" i="2"/>
  <c r="DE80" i="2"/>
  <c r="DE79" i="2"/>
  <c r="DE78" i="2"/>
  <c r="DE77" i="2"/>
  <c r="DE76" i="2"/>
  <c r="DE75" i="2"/>
  <c r="DE74" i="2"/>
  <c r="DE73" i="2"/>
  <c r="DE72" i="2"/>
  <c r="DE71" i="2"/>
  <c r="DE70" i="2"/>
  <c r="DE69" i="2"/>
  <c r="DE68" i="2"/>
  <c r="DE67" i="2"/>
  <c r="DE66" i="2"/>
  <c r="DE65" i="2"/>
  <c r="DE64" i="2"/>
  <c r="DE63" i="2"/>
  <c r="DE62" i="2"/>
  <c r="DE61" i="2"/>
  <c r="DE60" i="2"/>
  <c r="DE59" i="2"/>
  <c r="DE58" i="2"/>
  <c r="DE57" i="2"/>
  <c r="DE56" i="2"/>
  <c r="DE55" i="2"/>
  <c r="DE54" i="2"/>
  <c r="DE53" i="2"/>
  <c r="DE52" i="2"/>
  <c r="DE51" i="2"/>
  <c r="DE50" i="2"/>
  <c r="DE49" i="2"/>
  <c r="DE48" i="2"/>
  <c r="DE47" i="2"/>
  <c r="DE46" i="2"/>
  <c r="DE45" i="2"/>
  <c r="DE44" i="2"/>
  <c r="DE43" i="2"/>
  <c r="DE42" i="2"/>
  <c r="DE41" i="2"/>
  <c r="DE40" i="2"/>
  <c r="DE39" i="2"/>
  <c r="DE38" i="2"/>
  <c r="DE37" i="2"/>
  <c r="DE36" i="2"/>
  <c r="DE35" i="2"/>
  <c r="DE34" i="2"/>
  <c r="DE33" i="2"/>
  <c r="DE32" i="2"/>
  <c r="DE31" i="2"/>
  <c r="DE30" i="2"/>
  <c r="DE29" i="2"/>
  <c r="DE28" i="2"/>
  <c r="DE27" i="2"/>
  <c r="DE26" i="2"/>
  <c r="DE25" i="2"/>
  <c r="DE24" i="2"/>
  <c r="DE23" i="2"/>
  <c r="DE22" i="2"/>
  <c r="DE21" i="2"/>
  <c r="DE20" i="2"/>
  <c r="DE19" i="2"/>
  <c r="DE18" i="2"/>
  <c r="DE17" i="2"/>
  <c r="DE16" i="2"/>
  <c r="DE15" i="2"/>
  <c r="DE14" i="2"/>
  <c r="DE13" i="2"/>
  <c r="DE12" i="2"/>
  <c r="DE11" i="2"/>
  <c r="DE10" i="2"/>
  <c r="DE9" i="2"/>
  <c r="DE8" i="2"/>
  <c r="DE7" i="2"/>
  <c r="DE6" i="2"/>
  <c r="DE5" i="2"/>
  <c r="DE4" i="2"/>
  <c r="DE3" i="2"/>
  <c r="DE2" i="2"/>
  <c r="AD785" i="3"/>
  <c r="S785" i="3"/>
  <c r="M785" i="3"/>
  <c r="L785" i="3"/>
  <c r="M784" i="3"/>
  <c r="L784" i="3"/>
  <c r="AD783" i="3"/>
  <c r="S783" i="3"/>
  <c r="M783" i="3"/>
  <c r="L783" i="3"/>
  <c r="AD782" i="3"/>
  <c r="S782" i="3"/>
  <c r="M782" i="3"/>
  <c r="L782" i="3"/>
  <c r="S781" i="3"/>
  <c r="M781" i="3"/>
  <c r="L781" i="3"/>
  <c r="M780" i="3"/>
  <c r="L780" i="3"/>
  <c r="AD779" i="3"/>
  <c r="S779" i="3"/>
  <c r="M779" i="3"/>
  <c r="L779" i="3"/>
  <c r="AD778" i="3"/>
  <c r="M778" i="3"/>
  <c r="L778" i="3"/>
  <c r="AD777" i="3"/>
  <c r="S777" i="3"/>
  <c r="M777" i="3"/>
  <c r="L777" i="3"/>
  <c r="M776" i="3"/>
  <c r="L776" i="3"/>
  <c r="AD775" i="3"/>
  <c r="S775" i="3"/>
  <c r="M775" i="3"/>
  <c r="L775" i="3"/>
  <c r="S774" i="3"/>
  <c r="M771" i="3"/>
  <c r="M770" i="3"/>
  <c r="L769" i="3"/>
  <c r="M767" i="3"/>
  <c r="L766" i="3"/>
  <c r="S765" i="3"/>
  <c r="L765" i="3"/>
  <c r="S763" i="3"/>
  <c r="M763" i="3"/>
  <c r="S762" i="3"/>
  <c r="V760" i="3"/>
  <c r="M760" i="3"/>
  <c r="L759" i="3"/>
  <c r="S757" i="3"/>
  <c r="X757" i="3"/>
  <c r="S756" i="3"/>
  <c r="X755" i="3"/>
  <c r="L755" i="3"/>
  <c r="S754" i="3"/>
  <c r="X754" i="3"/>
  <c r="M754" i="3"/>
  <c r="S752" i="3"/>
  <c r="AD750" i="3"/>
  <c r="S747" i="3"/>
  <c r="M747" i="3"/>
  <c r="L745" i="3"/>
  <c r="S744" i="3"/>
  <c r="M744" i="3"/>
  <c r="L742" i="3"/>
  <c r="S741" i="3"/>
  <c r="M741" i="3"/>
  <c r="M740" i="3"/>
  <c r="S739" i="3"/>
  <c r="M738" i="3"/>
  <c r="S737" i="3"/>
  <c r="M737" i="3"/>
  <c r="S736" i="3"/>
  <c r="S735" i="3"/>
  <c r="S734" i="3"/>
  <c r="L734" i="3"/>
  <c r="M733" i="3"/>
  <c r="M732" i="3"/>
  <c r="S731" i="3"/>
  <c r="S730" i="3"/>
  <c r="X730" i="3"/>
  <c r="M729" i="3"/>
  <c r="S728" i="3"/>
  <c r="X728" i="3"/>
  <c r="L728" i="3"/>
  <c r="S727" i="3"/>
  <c r="X727" i="3"/>
  <c r="M727" i="3"/>
  <c r="L726" i="3"/>
  <c r="S725" i="3"/>
  <c r="X725" i="3"/>
  <c r="L724" i="3"/>
  <c r="S723" i="3"/>
  <c r="M723" i="3"/>
  <c r="M722" i="3"/>
  <c r="S720" i="3"/>
  <c r="L719" i="3"/>
  <c r="S718" i="3"/>
  <c r="AD714" i="3"/>
  <c r="M714" i="3"/>
  <c r="S713" i="3"/>
  <c r="X713" i="3"/>
  <c r="L710" i="3"/>
  <c r="S709" i="3"/>
  <c r="L708" i="3"/>
  <c r="X707" i="3"/>
  <c r="S706" i="3"/>
  <c r="S705" i="3"/>
  <c r="X703" i="3"/>
  <c r="S702" i="3"/>
  <c r="X702" i="3"/>
  <c r="L702" i="3"/>
  <c r="S701" i="3"/>
  <c r="L701" i="3"/>
  <c r="S700" i="3"/>
  <c r="X700" i="3"/>
  <c r="S699" i="3"/>
  <c r="M699" i="3"/>
  <c r="M698" i="3"/>
  <c r="L697" i="3"/>
  <c r="L696" i="3"/>
  <c r="M695" i="3"/>
  <c r="M694" i="3"/>
  <c r="L693" i="3"/>
  <c r="S692" i="3"/>
  <c r="M692" i="3"/>
  <c r="M691" i="3"/>
  <c r="AD690" i="3"/>
  <c r="S690" i="3"/>
  <c r="M689" i="3"/>
  <c r="L688" i="3"/>
  <c r="S687" i="3"/>
  <c r="S686" i="3"/>
  <c r="L686" i="3"/>
  <c r="S684" i="3"/>
  <c r="M684" i="3"/>
  <c r="S683" i="3"/>
  <c r="X683" i="3"/>
  <c r="S682" i="3"/>
  <c r="X682" i="3"/>
  <c r="M682" i="3"/>
  <c r="S681" i="3"/>
  <c r="X681" i="3"/>
  <c r="L680" i="3"/>
  <c r="M679" i="3"/>
  <c r="S678" i="3"/>
  <c r="X678" i="3"/>
  <c r="L678" i="3"/>
  <c r="S677" i="3"/>
  <c r="X677" i="3"/>
  <c r="S676" i="3"/>
  <c r="X676" i="3"/>
  <c r="L674" i="3"/>
  <c r="S673" i="3"/>
  <c r="L673" i="3"/>
  <c r="S672" i="3"/>
  <c r="S670" i="3"/>
  <c r="S667" i="3"/>
  <c r="X667" i="3"/>
  <c r="S666" i="3"/>
  <c r="X666" i="3"/>
  <c r="X665" i="3"/>
  <c r="X664" i="3"/>
  <c r="M663" i="3"/>
  <c r="S662" i="3"/>
  <c r="M662" i="3"/>
  <c r="L660" i="3"/>
  <c r="L659" i="3"/>
  <c r="S658" i="3"/>
  <c r="M657" i="3"/>
  <c r="S656" i="3"/>
  <c r="X656" i="3"/>
  <c r="M656" i="3"/>
  <c r="S654" i="3"/>
  <c r="X654" i="3"/>
  <c r="S653" i="3"/>
  <c r="M653" i="3"/>
  <c r="L652" i="3"/>
  <c r="M651" i="3"/>
  <c r="L649" i="3"/>
  <c r="X648" i="3"/>
  <c r="M648" i="3"/>
  <c r="M647" i="3"/>
  <c r="S646" i="3"/>
  <c r="M646" i="3"/>
  <c r="S645" i="3"/>
  <c r="M645" i="3"/>
  <c r="S643" i="3"/>
  <c r="S642" i="3"/>
  <c r="S641" i="3"/>
  <c r="M641" i="3"/>
  <c r="AD636" i="3"/>
  <c r="S636" i="3"/>
  <c r="M636" i="3"/>
  <c r="M635" i="3"/>
  <c r="S633" i="3"/>
  <c r="S632" i="3"/>
  <c r="X632" i="3"/>
  <c r="M631" i="3"/>
  <c r="S629" i="3"/>
  <c r="M629" i="3"/>
  <c r="S627" i="3"/>
  <c r="S626" i="3"/>
  <c r="S624" i="3"/>
  <c r="M624" i="3"/>
  <c r="M623" i="3"/>
  <c r="AD620" i="3"/>
  <c r="S620" i="3"/>
  <c r="M620" i="3"/>
  <c r="L619" i="3"/>
  <c r="AD618" i="3"/>
  <c r="S618" i="3"/>
  <c r="L617" i="3"/>
  <c r="L616" i="3"/>
  <c r="AD614" i="3"/>
  <c r="S614" i="3"/>
  <c r="M613" i="3"/>
  <c r="M612" i="3"/>
  <c r="AD611" i="3"/>
  <c r="AD610" i="3"/>
  <c r="AD609" i="3"/>
  <c r="S609" i="3"/>
  <c r="M609" i="3"/>
  <c r="AD608" i="3"/>
  <c r="S608" i="3"/>
  <c r="L607" i="3"/>
  <c r="S604" i="3"/>
  <c r="M604" i="3"/>
  <c r="AD603" i="3"/>
  <c r="S603" i="3"/>
  <c r="AD602" i="3"/>
  <c r="S602" i="3"/>
  <c r="M602" i="3"/>
  <c r="AD601" i="3"/>
  <c r="S601" i="3"/>
  <c r="AD600" i="3"/>
  <c r="S600" i="3"/>
  <c r="M599" i="3"/>
  <c r="AD598" i="3"/>
  <c r="S598" i="3"/>
  <c r="M598" i="3"/>
  <c r="AD597" i="3"/>
  <c r="S597" i="3"/>
  <c r="AD595" i="3"/>
  <c r="S595" i="3"/>
  <c r="AD593" i="3"/>
  <c r="S593" i="3"/>
  <c r="M593" i="3"/>
  <c r="AD591" i="3"/>
  <c r="S591" i="3"/>
  <c r="AD590" i="3"/>
  <c r="L590" i="3"/>
  <c r="AD589" i="3"/>
  <c r="AD588" i="3"/>
  <c r="S588" i="3"/>
  <c r="AD587" i="3"/>
  <c r="S587" i="3"/>
  <c r="M587" i="3"/>
  <c r="AD586" i="3"/>
  <c r="S586" i="3"/>
  <c r="AD585" i="3"/>
  <c r="S585" i="3"/>
  <c r="AD583" i="3"/>
  <c r="S583" i="3"/>
  <c r="AD582" i="3"/>
  <c r="S582" i="3"/>
  <c r="M582" i="3"/>
  <c r="M580" i="3"/>
  <c r="AD578" i="3"/>
  <c r="S578" i="3"/>
  <c r="AD577" i="3"/>
  <c r="S577" i="3"/>
  <c r="AD576" i="3"/>
  <c r="S576" i="3"/>
  <c r="AD575" i="3"/>
  <c r="S575" i="3"/>
  <c r="M574" i="3"/>
  <c r="AD573" i="3"/>
  <c r="S573" i="3"/>
  <c r="AD571" i="3"/>
  <c r="S571" i="3"/>
  <c r="L571" i="3"/>
  <c r="AD569" i="3"/>
  <c r="S569" i="3"/>
  <c r="M569" i="3"/>
  <c r="AD568" i="3"/>
  <c r="S568" i="3"/>
  <c r="AD567" i="3"/>
  <c r="S567" i="3"/>
  <c r="AD566" i="3"/>
  <c r="S566" i="3"/>
  <c r="AD565" i="3"/>
  <c r="S565" i="3"/>
  <c r="AD564" i="3"/>
  <c r="S564" i="3"/>
  <c r="AD563" i="3"/>
  <c r="S563" i="3"/>
  <c r="AD562" i="3"/>
  <c r="S562" i="3"/>
  <c r="AD561" i="3"/>
  <c r="S561" i="3"/>
  <c r="M561" i="3"/>
  <c r="AD558" i="3"/>
  <c r="S558" i="3"/>
  <c r="M557" i="3"/>
  <c r="M555" i="3"/>
  <c r="AD553" i="3"/>
  <c r="S553" i="3"/>
  <c r="AD552" i="3"/>
  <c r="S552" i="3"/>
  <c r="M550" i="3"/>
  <c r="AD548" i="3"/>
  <c r="S548" i="3"/>
  <c r="M548" i="3"/>
  <c r="AD544" i="3"/>
  <c r="S544" i="3"/>
  <c r="L544" i="3"/>
  <c r="M543" i="3"/>
  <c r="AD542" i="3"/>
  <c r="S542" i="3"/>
  <c r="M542" i="3"/>
  <c r="AD541" i="3"/>
  <c r="S541" i="3"/>
  <c r="M540" i="3"/>
  <c r="AD538" i="3"/>
  <c r="S538" i="3"/>
  <c r="S537" i="3"/>
  <c r="M537" i="3"/>
  <c r="AD536" i="3"/>
  <c r="S536" i="3"/>
  <c r="M536" i="3"/>
  <c r="AD535" i="3"/>
  <c r="S535" i="3"/>
  <c r="AD534" i="3"/>
  <c r="M534" i="3"/>
  <c r="AD533" i="3"/>
  <c r="S533" i="3"/>
  <c r="AD531" i="3"/>
  <c r="S531" i="3"/>
  <c r="AD530" i="3"/>
  <c r="S530" i="3"/>
  <c r="M530" i="3"/>
  <c r="AD529" i="3"/>
  <c r="S529" i="3"/>
  <c r="AD528" i="3"/>
  <c r="S528" i="3"/>
  <c r="M528" i="3"/>
  <c r="M527" i="3"/>
  <c r="L526" i="3"/>
  <c r="L525" i="3"/>
  <c r="L524" i="3"/>
  <c r="AD523" i="3"/>
  <c r="S523" i="3"/>
  <c r="M523" i="3"/>
  <c r="S519" i="3"/>
  <c r="AD518" i="3"/>
  <c r="S518" i="3"/>
  <c r="M518" i="3"/>
  <c r="AD517" i="3"/>
  <c r="S517" i="3"/>
  <c r="L517" i="3"/>
  <c r="AD516" i="3"/>
  <c r="S516" i="3"/>
  <c r="AD514" i="3"/>
  <c r="S514" i="3"/>
  <c r="M514" i="3"/>
  <c r="M512" i="3"/>
  <c r="AD510" i="3"/>
  <c r="S510" i="3"/>
  <c r="AD509" i="3"/>
  <c r="S509" i="3"/>
  <c r="L509" i="3"/>
  <c r="AD507" i="3"/>
  <c r="S507" i="3"/>
  <c r="AD505" i="3"/>
  <c r="S505" i="3"/>
  <c r="L505" i="3"/>
  <c r="AD504" i="3"/>
  <c r="S504" i="3"/>
  <c r="L504" i="3"/>
  <c r="AD501" i="3"/>
  <c r="S501" i="3"/>
  <c r="L501" i="3"/>
  <c r="AD496" i="3"/>
  <c r="S496" i="3"/>
  <c r="M495" i="3"/>
  <c r="L494" i="3"/>
  <c r="AD493" i="3"/>
  <c r="L492" i="3"/>
  <c r="AD489" i="3"/>
  <c r="AD488" i="3"/>
  <c r="L488" i="3"/>
  <c r="AD487" i="3"/>
  <c r="AD486" i="3"/>
  <c r="AD485" i="3"/>
  <c r="L485" i="3"/>
  <c r="L481" i="3"/>
  <c r="AD480" i="3"/>
  <c r="AD479" i="3"/>
  <c r="AD478" i="3"/>
  <c r="AD476" i="3"/>
  <c r="L476" i="3"/>
  <c r="AD475" i="3"/>
  <c r="AD474" i="3"/>
  <c r="AD473" i="3"/>
  <c r="L472" i="3"/>
  <c r="AD468" i="3"/>
  <c r="AD466" i="3"/>
  <c r="L466" i="3"/>
  <c r="AD465" i="3"/>
  <c r="AD464" i="3"/>
  <c r="M464" i="3"/>
  <c r="M463" i="3"/>
  <c r="AD462" i="3"/>
  <c r="L462" i="3"/>
  <c r="AD461" i="3"/>
  <c r="AD460" i="3"/>
  <c r="M460" i="3"/>
  <c r="AD459" i="3"/>
  <c r="AD458" i="3"/>
  <c r="AD457" i="3"/>
  <c r="M457" i="3"/>
  <c r="M456" i="3"/>
  <c r="AD455" i="3"/>
  <c r="AD454" i="3"/>
  <c r="M451" i="3"/>
  <c r="AD450" i="3"/>
  <c r="M450" i="3"/>
  <c r="L450" i="3"/>
  <c r="M448" i="3"/>
  <c r="AD447" i="3"/>
  <c r="M445" i="3"/>
  <c r="AD444" i="3"/>
  <c r="AD443" i="3"/>
  <c r="AD442" i="3"/>
  <c r="M442" i="3"/>
  <c r="M441" i="3"/>
  <c r="M440" i="3"/>
  <c r="M439" i="3"/>
  <c r="X437" i="3"/>
  <c r="AD436" i="3"/>
  <c r="M435" i="3"/>
  <c r="AD434" i="3"/>
  <c r="X433" i="3"/>
  <c r="M431" i="3"/>
  <c r="AD430" i="3"/>
  <c r="AD426" i="3"/>
  <c r="X425" i="3"/>
  <c r="AD420" i="3"/>
  <c r="AD418" i="3"/>
  <c r="M418" i="3"/>
  <c r="AD415" i="3"/>
  <c r="AD414" i="3"/>
  <c r="L413" i="3"/>
  <c r="AD409" i="3"/>
  <c r="M409" i="3"/>
  <c r="AD407" i="3"/>
  <c r="L407" i="3"/>
  <c r="M406" i="3"/>
  <c r="AD405" i="3"/>
  <c r="L404" i="3"/>
  <c r="X403" i="3"/>
  <c r="M401" i="3"/>
  <c r="L400" i="3"/>
  <c r="X399" i="3"/>
  <c r="X398" i="3"/>
  <c r="AD397" i="3"/>
  <c r="AD396" i="3"/>
  <c r="AD394" i="3"/>
  <c r="L394" i="3"/>
  <c r="AD393" i="3"/>
  <c r="AD392" i="3"/>
  <c r="M392" i="3"/>
  <c r="AD389" i="3"/>
  <c r="M389" i="3"/>
  <c r="AD387" i="3"/>
  <c r="AD386" i="3"/>
  <c r="AD385" i="3"/>
  <c r="L385" i="3"/>
  <c r="AD383" i="3"/>
  <c r="M382" i="3"/>
  <c r="X381" i="3"/>
  <c r="AD380" i="3"/>
  <c r="AD378" i="3"/>
  <c r="AD377" i="3"/>
  <c r="AD376" i="3"/>
  <c r="M376" i="3"/>
  <c r="AD374" i="3"/>
  <c r="AD373" i="3"/>
  <c r="AD372" i="3"/>
  <c r="L372" i="3"/>
  <c r="AD371" i="3"/>
  <c r="AD370" i="3"/>
  <c r="AD369" i="3"/>
  <c r="L369" i="3"/>
  <c r="AD368" i="3"/>
  <c r="L368" i="3"/>
  <c r="AD366" i="3"/>
  <c r="AD365" i="3"/>
  <c r="X364" i="3"/>
  <c r="AD363" i="3"/>
  <c r="AD362" i="3"/>
  <c r="L362" i="3"/>
  <c r="X360" i="3"/>
  <c r="M359" i="3"/>
  <c r="AD357" i="3"/>
  <c r="M357" i="3"/>
  <c r="L357" i="3"/>
  <c r="AD356" i="3"/>
  <c r="L356" i="3"/>
  <c r="AD355" i="3"/>
  <c r="AD354" i="3"/>
  <c r="M354" i="3"/>
  <c r="AD353" i="3"/>
  <c r="L351" i="3"/>
  <c r="M350" i="3"/>
  <c r="X346" i="3"/>
  <c r="AD345" i="3"/>
  <c r="L345" i="3"/>
  <c r="AD344" i="3"/>
  <c r="M344" i="3"/>
  <c r="AD343" i="3"/>
  <c r="M343" i="3"/>
  <c r="X342" i="3"/>
  <c r="X340" i="3"/>
  <c r="AD339" i="3"/>
  <c r="M339" i="3"/>
  <c r="AD338" i="3"/>
  <c r="M338" i="3"/>
  <c r="L337" i="3"/>
  <c r="M335" i="3"/>
  <c r="M334" i="3"/>
  <c r="X332" i="3"/>
  <c r="X331" i="3"/>
  <c r="L331" i="3"/>
  <c r="AD330" i="3"/>
  <c r="M330" i="3"/>
  <c r="AD329" i="3"/>
  <c r="X328" i="3"/>
  <c r="M327" i="3"/>
  <c r="M325" i="3"/>
  <c r="X324" i="3"/>
  <c r="M324" i="3"/>
  <c r="M323" i="3"/>
  <c r="M322" i="3"/>
  <c r="M321" i="3"/>
  <c r="X320" i="3"/>
  <c r="AD319" i="3"/>
  <c r="AD317" i="3"/>
  <c r="AD314" i="3"/>
  <c r="M314" i="3"/>
  <c r="M312" i="3"/>
  <c r="AD311" i="3"/>
  <c r="AD310" i="3"/>
  <c r="M310" i="3"/>
  <c r="L309" i="3"/>
  <c r="M307" i="3"/>
  <c r="X306" i="3"/>
  <c r="AD303" i="3"/>
  <c r="M300" i="3"/>
  <c r="M299" i="3"/>
  <c r="M298" i="3"/>
  <c r="M297" i="3"/>
  <c r="L295" i="3"/>
  <c r="AD293" i="3"/>
  <c r="M293" i="3"/>
  <c r="AD292" i="3"/>
  <c r="AD290" i="3"/>
  <c r="AD289" i="3"/>
  <c r="L289" i="3"/>
  <c r="AD287" i="3"/>
  <c r="L287" i="3"/>
  <c r="X286" i="3"/>
  <c r="L285" i="3"/>
  <c r="AD284" i="3"/>
  <c r="L284" i="3"/>
  <c r="M283" i="3"/>
  <c r="AD282" i="3"/>
  <c r="M281" i="3"/>
  <c r="L279" i="3"/>
  <c r="X278" i="3"/>
  <c r="M277" i="3"/>
  <c r="X275" i="3"/>
  <c r="X272" i="3"/>
  <c r="M272" i="3"/>
  <c r="AD271" i="3"/>
  <c r="M271" i="3"/>
  <c r="M270" i="3"/>
  <c r="AD269" i="3"/>
  <c r="X268" i="3"/>
  <c r="M268" i="3"/>
  <c r="M267" i="3"/>
  <c r="AD266" i="3"/>
  <c r="M266" i="3"/>
  <c r="M265" i="3"/>
  <c r="AD264" i="3"/>
  <c r="M264" i="3"/>
  <c r="AD263" i="3"/>
  <c r="M263" i="3"/>
  <c r="M262" i="3"/>
  <c r="AD261" i="3"/>
  <c r="M261" i="3"/>
  <c r="M260" i="3"/>
  <c r="M259" i="3"/>
  <c r="AD257" i="3"/>
  <c r="M257" i="3"/>
  <c r="AD256" i="3"/>
  <c r="M256" i="3"/>
  <c r="M253" i="3"/>
  <c r="M252" i="3"/>
  <c r="AD251" i="3"/>
  <c r="L251" i="3"/>
  <c r="X250" i="3"/>
  <c r="M250" i="3"/>
  <c r="AD248" i="3"/>
  <c r="M248" i="3"/>
  <c r="AD247" i="3"/>
  <c r="AD246" i="3"/>
  <c r="L246" i="3"/>
  <c r="X245" i="3"/>
  <c r="L245" i="3"/>
  <c r="AD244" i="3"/>
  <c r="M243" i="3"/>
  <c r="L242" i="3"/>
  <c r="M240" i="3"/>
  <c r="AD237" i="3"/>
  <c r="M237" i="3"/>
  <c r="AD235" i="3"/>
  <c r="M235" i="3"/>
  <c r="AD234" i="3"/>
  <c r="AD233" i="3"/>
  <c r="AD231" i="3"/>
  <c r="M231" i="3"/>
  <c r="X230" i="3"/>
  <c r="M230" i="3"/>
  <c r="AD229" i="3"/>
  <c r="M229" i="3"/>
  <c r="X228" i="3"/>
  <c r="M227" i="3"/>
  <c r="AD226" i="3"/>
  <c r="X225" i="3"/>
  <c r="M224" i="3"/>
  <c r="M223" i="3"/>
  <c r="L222" i="3"/>
  <c r="AD220" i="3"/>
  <c r="L218" i="3"/>
  <c r="AD217" i="3"/>
  <c r="AD214" i="3"/>
  <c r="M214" i="3"/>
  <c r="AD213" i="3"/>
  <c r="L213" i="3"/>
  <c r="AD212" i="3"/>
  <c r="L212" i="3"/>
  <c r="AD211" i="3"/>
  <c r="AD210" i="3"/>
  <c r="M210" i="3"/>
  <c r="AD207" i="3"/>
  <c r="X206" i="3"/>
  <c r="M203" i="3"/>
  <c r="X202" i="3"/>
  <c r="AD201" i="3"/>
  <c r="AD200" i="3"/>
  <c r="L198" i="3"/>
  <c r="AD197" i="3"/>
  <c r="L196" i="3"/>
  <c r="M195" i="3"/>
  <c r="AD194" i="3"/>
  <c r="AD193" i="3"/>
  <c r="L192" i="3"/>
  <c r="AD186" i="3"/>
  <c r="M186" i="3"/>
  <c r="AD185" i="3"/>
  <c r="AD184" i="3"/>
  <c r="AD183" i="3"/>
  <c r="X182" i="3"/>
  <c r="L181" i="3"/>
  <c r="AD178" i="3"/>
  <c r="L177" i="3"/>
  <c r="M176" i="3"/>
  <c r="X175" i="3"/>
  <c r="M175" i="3"/>
  <c r="M173" i="3"/>
  <c r="X171" i="3"/>
  <c r="M169" i="3"/>
  <c r="X168" i="3"/>
  <c r="L168" i="3"/>
  <c r="M167" i="3"/>
  <c r="AD166" i="3"/>
  <c r="X166" i="3"/>
  <c r="M165" i="3"/>
  <c r="L165" i="3"/>
  <c r="AD164" i="3"/>
  <c r="X164" i="3"/>
  <c r="M164" i="3"/>
  <c r="M163" i="3"/>
  <c r="L162" i="3"/>
  <c r="AD161" i="3"/>
  <c r="X161" i="3"/>
  <c r="AD159" i="3"/>
  <c r="X159" i="3"/>
  <c r="L158" i="3"/>
  <c r="AD157" i="3"/>
  <c r="X157" i="3"/>
  <c r="X156" i="3"/>
  <c r="M156" i="3"/>
  <c r="AD155" i="3"/>
  <c r="X155" i="3"/>
  <c r="M155" i="3"/>
  <c r="AD154" i="3"/>
  <c r="X154" i="3"/>
  <c r="AD152" i="3"/>
  <c r="X152" i="3"/>
  <c r="M152" i="3"/>
  <c r="AD151" i="3"/>
  <c r="X151" i="3"/>
  <c r="AD150" i="3"/>
  <c r="X150" i="3"/>
  <c r="M150" i="3"/>
  <c r="AD149" i="3"/>
  <c r="X149" i="3"/>
  <c r="AD148" i="3"/>
  <c r="X148" i="3"/>
  <c r="M147" i="3"/>
  <c r="L146" i="3"/>
  <c r="AD145" i="3"/>
  <c r="X145" i="3"/>
  <c r="M145" i="3"/>
  <c r="AD144" i="3"/>
  <c r="X144" i="3"/>
  <c r="L144" i="3"/>
  <c r="AD143" i="3"/>
  <c r="X143" i="3"/>
  <c r="M143" i="3"/>
  <c r="AD142" i="3"/>
  <c r="X142" i="3"/>
  <c r="M142" i="3"/>
  <c r="L141" i="3"/>
  <c r="M140" i="3"/>
  <c r="AD139" i="3"/>
  <c r="L139" i="3"/>
  <c r="AD135" i="3"/>
  <c r="M135" i="3"/>
  <c r="X134" i="3"/>
  <c r="L134" i="3"/>
  <c r="AD133" i="3"/>
  <c r="X133" i="3"/>
  <c r="AD132" i="3"/>
  <c r="L131" i="3"/>
  <c r="M130" i="3"/>
  <c r="X129" i="3"/>
  <c r="X126" i="3"/>
  <c r="X125" i="3"/>
  <c r="M125" i="3"/>
  <c r="M124" i="3"/>
  <c r="M123" i="3"/>
  <c r="X122" i="3"/>
  <c r="AD121" i="3"/>
  <c r="L121" i="3"/>
  <c r="X120" i="3"/>
  <c r="L120" i="3"/>
  <c r="X119" i="3"/>
  <c r="L119" i="3"/>
  <c r="AD118" i="3"/>
  <c r="AD116" i="3"/>
  <c r="M116" i="3"/>
  <c r="AD115" i="3"/>
  <c r="M114" i="3"/>
  <c r="M113" i="3"/>
  <c r="AD112" i="3"/>
  <c r="M110" i="3"/>
  <c r="AD109" i="3"/>
  <c r="M109" i="3"/>
  <c r="X108" i="3"/>
  <c r="M108" i="3"/>
  <c r="M106" i="3"/>
  <c r="X104" i="3"/>
  <c r="M104" i="3"/>
  <c r="L103" i="3"/>
  <c r="AD102" i="3"/>
  <c r="M102" i="3"/>
  <c r="AD101" i="3"/>
  <c r="M101" i="3"/>
  <c r="M100" i="3"/>
  <c r="AD99" i="3"/>
  <c r="L99" i="3"/>
  <c r="L98" i="3"/>
  <c r="M97" i="3"/>
  <c r="AD96" i="3"/>
  <c r="M96" i="3"/>
  <c r="X95" i="3"/>
  <c r="M95" i="3"/>
  <c r="X93" i="3"/>
  <c r="M93" i="3"/>
  <c r="M92" i="3"/>
  <c r="M91" i="3"/>
  <c r="M90" i="3"/>
  <c r="M89" i="3"/>
  <c r="X85" i="3"/>
  <c r="L83" i="3"/>
  <c r="M82" i="3"/>
  <c r="AD81" i="3"/>
  <c r="L80" i="3"/>
  <c r="X79" i="3"/>
  <c r="AD78" i="3"/>
  <c r="X77" i="3"/>
  <c r="AD76" i="3"/>
  <c r="AD74" i="3"/>
  <c r="L73" i="3"/>
  <c r="AD71" i="3"/>
  <c r="L70" i="3"/>
  <c r="AD67" i="3"/>
  <c r="M67" i="3"/>
  <c r="AD64" i="3"/>
  <c r="M64" i="3"/>
  <c r="AD62" i="3"/>
  <c r="AD61" i="3"/>
  <c r="L61" i="3"/>
  <c r="L60" i="3"/>
  <c r="AD59" i="3"/>
  <c r="L57" i="3"/>
  <c r="AD56" i="3"/>
  <c r="M56" i="3"/>
  <c r="AD55" i="3"/>
  <c r="M55" i="3"/>
  <c r="AD54" i="3"/>
  <c r="M54" i="3"/>
  <c r="L53" i="3"/>
  <c r="L52" i="3"/>
  <c r="AD50" i="3"/>
  <c r="M48" i="3"/>
  <c r="X47" i="3"/>
  <c r="X46" i="3"/>
  <c r="L41" i="3"/>
  <c r="M40" i="3"/>
  <c r="X38" i="3"/>
  <c r="X37" i="3"/>
  <c r="X36" i="3"/>
  <c r="M35" i="3"/>
  <c r="X33" i="3"/>
  <c r="L33" i="3"/>
  <c r="X31" i="3"/>
  <c r="X30" i="3"/>
  <c r="M30" i="3"/>
  <c r="X27" i="3"/>
  <c r="X26" i="3"/>
  <c r="M26" i="3"/>
  <c r="L24" i="3"/>
  <c r="M23" i="3"/>
  <c r="M21" i="3"/>
  <c r="M19" i="3"/>
  <c r="X16" i="3"/>
  <c r="M16" i="3"/>
  <c r="M14" i="3"/>
  <c r="X13" i="3"/>
  <c r="M12" i="3"/>
  <c r="X11" i="3"/>
  <c r="L10" i="3"/>
  <c r="M8" i="3"/>
  <c r="L7" i="3"/>
  <c r="X5" i="3"/>
  <c r="L4" i="3"/>
  <c r="L3" i="3"/>
  <c r="BR2" i="3"/>
  <c r="BS2" i="3" s="1"/>
  <c r="BP2" i="3"/>
  <c r="BN2" i="3"/>
  <c r="BC2" i="3"/>
  <c r="M2" i="3"/>
  <c r="X731" i="3" l="1"/>
  <c r="X735" i="3"/>
  <c r="AD173" i="3"/>
  <c r="X173" i="3"/>
  <c r="AD309" i="3"/>
  <c r="X309" i="3"/>
  <c r="AD627" i="3"/>
  <c r="X627" i="3"/>
  <c r="AD633" i="3"/>
  <c r="X633" i="3"/>
  <c r="AD643" i="3"/>
  <c r="AD709" i="3"/>
  <c r="X709" i="3"/>
  <c r="AD718" i="3"/>
  <c r="X718" i="3"/>
  <c r="AD763" i="3"/>
  <c r="X763" i="3"/>
  <c r="AD322" i="3"/>
  <c r="X322" i="3"/>
  <c r="AD323" i="3"/>
  <c r="X323" i="3"/>
  <c r="X684" i="3"/>
  <c r="AD687" i="3"/>
  <c r="X687" i="3"/>
  <c r="AD701" i="3"/>
  <c r="X701" i="3"/>
  <c r="AD737" i="3"/>
  <c r="X737" i="3"/>
  <c r="X748" i="3"/>
  <c r="AD760" i="3"/>
  <c r="X760" i="3"/>
  <c r="AD302" i="3"/>
  <c r="X302" i="3"/>
  <c r="AD641" i="3"/>
  <c r="X641" i="3"/>
  <c r="X658" i="3"/>
  <c r="AD670" i="3"/>
  <c r="X752" i="3"/>
  <c r="AD254" i="3"/>
  <c r="X254" i="3"/>
  <c r="AD301" i="3"/>
  <c r="X301" i="3"/>
  <c r="AD335" i="3"/>
  <c r="X335" i="3"/>
  <c r="X625" i="3"/>
  <c r="AD672" i="3"/>
  <c r="X672" i="3"/>
  <c r="X694" i="3"/>
  <c r="X736" i="3"/>
  <c r="X753" i="3"/>
  <c r="AD717" i="3"/>
  <c r="X717" i="3"/>
  <c r="AD769" i="3"/>
  <c r="AD744" i="3"/>
  <c r="X744" i="3"/>
  <c r="AD773" i="3"/>
  <c r="X773" i="3"/>
  <c r="AD258" i="3"/>
  <c r="X258" i="3"/>
  <c r="AD267" i="3"/>
  <c r="X267" i="3"/>
  <c r="X624" i="3"/>
  <c r="X635" i="3"/>
  <c r="AD647" i="3"/>
  <c r="X647" i="3"/>
  <c r="AD657" i="3"/>
  <c r="X657" i="3"/>
  <c r="AD167" i="3"/>
  <c r="X167" i="3"/>
  <c r="AD208" i="3"/>
  <c r="X208" i="3"/>
  <c r="AD653" i="3"/>
  <c r="X653" i="3"/>
  <c r="AD720" i="3"/>
  <c r="X720" i="3"/>
  <c r="AD723" i="3"/>
  <c r="X723" i="3"/>
  <c r="X739" i="3"/>
  <c r="X747" i="3"/>
  <c r="AD705" i="3"/>
  <c r="X705" i="3"/>
  <c r="AD732" i="3"/>
  <c r="AD192" i="3"/>
  <c r="X192" i="3"/>
  <c r="AD279" i="3"/>
  <c r="X279" i="3"/>
  <c r="AD395" i="3"/>
  <c r="X395" i="3"/>
  <c r="AD772" i="3"/>
  <c r="X772" i="3"/>
  <c r="AD174" i="3"/>
  <c r="X174" i="3"/>
  <c r="AD205" i="3"/>
  <c r="X205" i="3"/>
  <c r="AD259" i="3"/>
  <c r="X259" i="3"/>
  <c r="AD626" i="3"/>
  <c r="X626" i="3"/>
  <c r="AD662" i="3"/>
  <c r="X662" i="3"/>
  <c r="S78" i="3"/>
  <c r="V78" i="3"/>
  <c r="V176" i="3"/>
  <c r="S176" i="3"/>
  <c r="S171" i="3"/>
  <c r="V171" i="3"/>
  <c r="S183" i="3"/>
  <c r="V183" i="3"/>
  <c r="S657" i="3"/>
  <c r="V657" i="3"/>
  <c r="V82" i="3"/>
  <c r="V161" i="3"/>
  <c r="S161" i="3"/>
  <c r="S79" i="3"/>
  <c r="V79" i="3"/>
  <c r="L730" i="3"/>
  <c r="M375" i="3"/>
  <c r="L137" i="3"/>
  <c r="X107" i="3"/>
  <c r="X112" i="3"/>
  <c r="L183" i="3"/>
  <c r="L495" i="3"/>
  <c r="M242" i="3"/>
  <c r="L534" i="3"/>
  <c r="L58" i="3"/>
  <c r="L153" i="3"/>
  <c r="L592" i="3"/>
  <c r="X65" i="3"/>
  <c r="X128" i="3"/>
  <c r="L308" i="3"/>
  <c r="M489" i="3"/>
  <c r="M724" i="3"/>
  <c r="M356" i="3"/>
  <c r="AD399" i="3"/>
  <c r="L626" i="3"/>
  <c r="L87" i="3"/>
  <c r="M137" i="3"/>
  <c r="AD721" i="3"/>
  <c r="M41" i="3"/>
  <c r="M42" i="3"/>
  <c r="L513" i="3"/>
  <c r="M576" i="3"/>
  <c r="M5" i="3"/>
  <c r="L22" i="3"/>
  <c r="M345" i="3"/>
  <c r="M372" i="3"/>
  <c r="L682" i="3"/>
  <c r="L150" i="3"/>
  <c r="AD320" i="3"/>
  <c r="L642" i="3"/>
  <c r="AD134" i="3"/>
  <c r="AD754" i="3"/>
  <c r="X54" i="3"/>
  <c r="L123" i="3"/>
  <c r="M174" i="3"/>
  <c r="M183" i="3"/>
  <c r="M198" i="3"/>
  <c r="L330" i="3"/>
  <c r="M642" i="3"/>
  <c r="M643" i="3"/>
  <c r="M7" i="3"/>
  <c r="X102" i="3"/>
  <c r="L236" i="3"/>
  <c r="L638" i="3"/>
  <c r="AD125" i="3"/>
  <c r="L233" i="3"/>
  <c r="M69" i="3"/>
  <c r="M120" i="3"/>
  <c r="M194" i="3"/>
  <c r="M204" i="3"/>
  <c r="M220" i="3"/>
  <c r="AD268" i="3"/>
  <c r="M388" i="3"/>
  <c r="M526" i="3"/>
  <c r="L585" i="3"/>
  <c r="L633" i="3"/>
  <c r="M78" i="3"/>
  <c r="M161" i="3"/>
  <c r="M317" i="3"/>
  <c r="M454" i="3"/>
  <c r="L668" i="3"/>
  <c r="L670" i="3"/>
  <c r="AD428" i="3"/>
  <c r="M6" i="3"/>
  <c r="L29" i="3"/>
  <c r="L72" i="3"/>
  <c r="M87" i="3"/>
  <c r="AD129" i="3"/>
  <c r="L190" i="3"/>
  <c r="M236" i="3"/>
  <c r="L272" i="3"/>
  <c r="L333" i="3"/>
  <c r="L339" i="3"/>
  <c r="L366" i="3"/>
  <c r="L537" i="3"/>
  <c r="M592" i="3"/>
  <c r="M668" i="3"/>
  <c r="M730" i="3"/>
  <c r="L27" i="3"/>
  <c r="M72" i="3"/>
  <c r="L106" i="3"/>
  <c r="L135" i="3"/>
  <c r="L193" i="3"/>
  <c r="L220" i="3"/>
  <c r="M284" i="3"/>
  <c r="L378" i="3"/>
  <c r="L379" i="3"/>
  <c r="L664" i="3"/>
  <c r="M758" i="3"/>
  <c r="M378" i="3"/>
  <c r="M664" i="3"/>
  <c r="L683" i="3"/>
  <c r="M685" i="3"/>
  <c r="M716" i="3"/>
  <c r="L37" i="3"/>
  <c r="L105" i="3"/>
  <c r="M118" i="3"/>
  <c r="M139" i="3"/>
  <c r="L170" i="3"/>
  <c r="M188" i="3"/>
  <c r="L207" i="3"/>
  <c r="L275" i="3"/>
  <c r="L321" i="3"/>
  <c r="M60" i="3"/>
  <c r="AD77" i="3"/>
  <c r="M207" i="3"/>
  <c r="M246" i="3"/>
  <c r="L261" i="3"/>
  <c r="M394" i="3"/>
  <c r="AD433" i="3"/>
  <c r="M452" i="3"/>
  <c r="L477" i="3"/>
  <c r="L541" i="3"/>
  <c r="M638" i="3"/>
  <c r="M9" i="3"/>
  <c r="M13" i="3"/>
  <c r="AD65" i="3"/>
  <c r="L92" i="3"/>
  <c r="AD128" i="3"/>
  <c r="M212" i="3"/>
  <c r="M279" i="3"/>
  <c r="M285" i="3"/>
  <c r="L342" i="3"/>
  <c r="L411" i="3"/>
  <c r="AD437" i="3"/>
  <c r="M477" i="3"/>
  <c r="M541" i="3"/>
  <c r="L597" i="3"/>
  <c r="M634" i="3"/>
  <c r="M669" i="3"/>
  <c r="M676" i="3"/>
  <c r="M742" i="3"/>
  <c r="X50" i="3"/>
  <c r="X64" i="3"/>
  <c r="L108" i="3"/>
  <c r="M221" i="3"/>
  <c r="AD665" i="3"/>
  <c r="AD202" i="3"/>
  <c r="M98" i="3"/>
  <c r="M151" i="3"/>
  <c r="L161" i="3"/>
  <c r="L178" i="3"/>
  <c r="M200" i="3"/>
  <c r="L316" i="3"/>
  <c r="L338" i="3"/>
  <c r="M362" i="3"/>
  <c r="L373" i="3"/>
  <c r="M524" i="3"/>
  <c r="L527" i="3"/>
  <c r="M596" i="3"/>
  <c r="AD646" i="3"/>
  <c r="AD702" i="3"/>
  <c r="M710" i="3"/>
  <c r="L110" i="3"/>
  <c r="L111" i="3"/>
  <c r="M127" i="3"/>
  <c r="L136" i="3"/>
  <c r="M141" i="3"/>
  <c r="L159" i="3"/>
  <c r="L169" i="3"/>
  <c r="L186" i="3"/>
  <c r="M206" i="3"/>
  <c r="L227" i="3"/>
  <c r="M286" i="3"/>
  <c r="L354" i="3"/>
  <c r="M385" i="3"/>
  <c r="L388" i="3"/>
  <c r="M492" i="3"/>
  <c r="L663" i="3"/>
  <c r="L707" i="3"/>
  <c r="BZ2" i="3"/>
  <c r="X10" i="3"/>
  <c r="L16" i="3"/>
  <c r="M22" i="3"/>
  <c r="L26" i="3"/>
  <c r="M27" i="3"/>
  <c r="X78" i="3"/>
  <c r="AD92" i="3"/>
  <c r="M133" i="3"/>
  <c r="M160" i="3"/>
  <c r="L160" i="3"/>
  <c r="M408" i="3"/>
  <c r="L408" i="3"/>
  <c r="L5" i="3"/>
  <c r="L6" i="3"/>
  <c r="X24" i="3"/>
  <c r="M59" i="3"/>
  <c r="L59" i="3"/>
  <c r="L77" i="3"/>
  <c r="X82" i="3"/>
  <c r="AD82" i="3"/>
  <c r="AD113" i="3"/>
  <c r="X113" i="3"/>
  <c r="M414" i="3"/>
  <c r="L414" i="3"/>
  <c r="AD52" i="3"/>
  <c r="X52" i="3"/>
  <c r="AD58" i="3"/>
  <c r="X58" i="3"/>
  <c r="M77" i="3"/>
  <c r="M81" i="3"/>
  <c r="L81" i="3"/>
  <c r="X97" i="3"/>
  <c r="M215" i="3"/>
  <c r="M421" i="3"/>
  <c r="L421" i="3"/>
  <c r="X80" i="3"/>
  <c r="L90" i="3"/>
  <c r="AD331" i="3"/>
  <c r="L30" i="3"/>
  <c r="M61" i="3"/>
  <c r="X73" i="3"/>
  <c r="AD73" i="3"/>
  <c r="M208" i="3"/>
  <c r="AD359" i="3"/>
  <c r="L403" i="3"/>
  <c r="M403" i="3"/>
  <c r="M410" i="3"/>
  <c r="L410" i="3"/>
  <c r="L8" i="3"/>
  <c r="M18" i="3"/>
  <c r="L38" i="3"/>
  <c r="AD60" i="3"/>
  <c r="X60" i="3"/>
  <c r="M74" i="3"/>
  <c r="L74" i="3"/>
  <c r="AD89" i="3"/>
  <c r="X89" i="3"/>
  <c r="M122" i="3"/>
  <c r="AD131" i="3"/>
  <c r="X131" i="3"/>
  <c r="L291" i="3"/>
  <c r="M38" i="3"/>
  <c r="L117" i="3"/>
  <c r="M117" i="3"/>
  <c r="AD182" i="3"/>
  <c r="L244" i="3"/>
  <c r="L305" i="3"/>
  <c r="M305" i="3"/>
  <c r="M329" i="3"/>
  <c r="L329" i="3"/>
  <c r="M377" i="3"/>
  <c r="L377" i="3"/>
  <c r="L51" i="3"/>
  <c r="M51" i="3"/>
  <c r="L75" i="3"/>
  <c r="M75" i="3"/>
  <c r="M138" i="3"/>
  <c r="M149" i="3"/>
  <c r="L326" i="3"/>
  <c r="M326" i="3"/>
  <c r="M15" i="3"/>
  <c r="L71" i="3"/>
  <c r="M71" i="3"/>
  <c r="M244" i="3"/>
  <c r="L392" i="3"/>
  <c r="M63" i="3"/>
  <c r="L76" i="3"/>
  <c r="M76" i="3"/>
  <c r="L126" i="3"/>
  <c r="L237" i="3"/>
  <c r="X3" i="3"/>
  <c r="AD51" i="3"/>
  <c r="M52" i="3"/>
  <c r="AD57" i="3"/>
  <c r="X57" i="3"/>
  <c r="M84" i="3"/>
  <c r="L320" i="3"/>
  <c r="M320" i="3"/>
  <c r="M370" i="3"/>
  <c r="L370" i="3"/>
  <c r="L440" i="3"/>
  <c r="X25" i="3"/>
  <c r="L63" i="3"/>
  <c r="M68" i="3"/>
  <c r="L68" i="3"/>
  <c r="M103" i="3"/>
  <c r="L125" i="3"/>
  <c r="M238" i="3"/>
  <c r="L298" i="3"/>
  <c r="M505" i="3"/>
  <c r="L520" i="3"/>
  <c r="L523" i="3"/>
  <c r="L582" i="3"/>
  <c r="L604" i="3"/>
  <c r="M607" i="3"/>
  <c r="L632" i="3"/>
  <c r="L645" i="3"/>
  <c r="L648" i="3"/>
  <c r="M660" i="3"/>
  <c r="AD667" i="3"/>
  <c r="M57" i="3"/>
  <c r="M70" i="3"/>
  <c r="M105" i="3"/>
  <c r="M111" i="3"/>
  <c r="AD138" i="3"/>
  <c r="M153" i="3"/>
  <c r="L174" i="3"/>
  <c r="M177" i="3"/>
  <c r="L189" i="3"/>
  <c r="L194" i="3"/>
  <c r="L197" i="3"/>
  <c r="L206" i="3"/>
  <c r="L300" i="3"/>
  <c r="L315" i="3"/>
  <c r="M411" i="3"/>
  <c r="M438" i="3"/>
  <c r="M552" i="3"/>
  <c r="M616" i="3"/>
  <c r="M632" i="3"/>
  <c r="L676" i="3"/>
  <c r="AD683" i="3"/>
  <c r="L704" i="3"/>
  <c r="M743" i="3"/>
  <c r="M755" i="3"/>
  <c r="L758" i="3"/>
  <c r="L484" i="3"/>
  <c r="M484" i="3"/>
  <c r="AD684" i="3"/>
  <c r="M112" i="3"/>
  <c r="M205" i="3"/>
  <c r="L259" i="3"/>
  <c r="L273" i="3"/>
  <c r="L312" i="3"/>
  <c r="L324" i="3"/>
  <c r="L399" i="3"/>
  <c r="L428" i="3"/>
  <c r="L433" i="3"/>
  <c r="M462" i="3"/>
  <c r="M494" i="3"/>
  <c r="M517" i="3"/>
  <c r="L530" i="3"/>
  <c r="L559" i="3"/>
  <c r="L621" i="3"/>
  <c r="L657" i="3"/>
  <c r="X111" i="3"/>
  <c r="M181" i="3"/>
  <c r="M245" i="3"/>
  <c r="L247" i="3"/>
  <c r="L274" i="3"/>
  <c r="M287" i="3"/>
  <c r="M309" i="3"/>
  <c r="M351" i="3"/>
  <c r="L353" i="3"/>
  <c r="M399" i="3"/>
  <c r="L405" i="3"/>
  <c r="M433" i="3"/>
  <c r="L439" i="3"/>
  <c r="L507" i="3"/>
  <c r="L511" i="3"/>
  <c r="M559" i="3"/>
  <c r="M621" i="3"/>
  <c r="M713" i="3"/>
  <c r="L722" i="3"/>
  <c r="L736" i="3"/>
  <c r="L772" i="3"/>
  <c r="M247" i="3"/>
  <c r="M274" i="3"/>
  <c r="M405" i="3"/>
  <c r="L441" i="3"/>
  <c r="L465" i="3"/>
  <c r="M501" i="3"/>
  <c r="M504" i="3"/>
  <c r="M507" i="3"/>
  <c r="M509" i="3"/>
  <c r="L542" i="3"/>
  <c r="L575" i="3"/>
  <c r="M597" i="3"/>
  <c r="M626" i="3"/>
  <c r="M736" i="3"/>
  <c r="AD736" i="3"/>
  <c r="L738" i="3"/>
  <c r="L89" i="3"/>
  <c r="M119" i="3"/>
  <c r="M144" i="3"/>
  <c r="L152" i="3"/>
  <c r="M159" i="3"/>
  <c r="M170" i="3"/>
  <c r="L200" i="3"/>
  <c r="L228" i="3"/>
  <c r="L280" i="3"/>
  <c r="L310" i="3"/>
  <c r="M316" i="3"/>
  <c r="M331" i="3"/>
  <c r="M333" i="3"/>
  <c r="M465" i="3"/>
  <c r="L478" i="3"/>
  <c r="M488" i="3"/>
  <c r="L489" i="3"/>
  <c r="L536" i="3"/>
  <c r="L636" i="3"/>
  <c r="L639" i="3"/>
  <c r="M649" i="3"/>
  <c r="L654" i="3"/>
  <c r="L671" i="3"/>
  <c r="M751" i="3"/>
  <c r="AD308" i="3"/>
  <c r="M478" i="3"/>
  <c r="M671" i="3"/>
  <c r="L669" i="3"/>
  <c r="M670" i="3"/>
  <c r="L113" i="3"/>
  <c r="L140" i="3"/>
  <c r="M168" i="3"/>
  <c r="L175" i="3"/>
  <c r="L180" i="3"/>
  <c r="L182" i="3"/>
  <c r="M191" i="3"/>
  <c r="L281" i="3"/>
  <c r="L343" i="3"/>
  <c r="L359" i="3"/>
  <c r="M368" i="3"/>
  <c r="L376" i="3"/>
  <c r="L434" i="3"/>
  <c r="L503" i="3"/>
  <c r="L514" i="3"/>
  <c r="M516" i="3"/>
  <c r="L522" i="3"/>
  <c r="M529" i="3"/>
  <c r="L605" i="3"/>
  <c r="L612" i="3"/>
  <c r="M637" i="3"/>
  <c r="L675" i="3"/>
  <c r="AD707" i="3"/>
  <c r="M709" i="3"/>
  <c r="L741" i="3"/>
  <c r="M762" i="3"/>
  <c r="M180" i="3"/>
  <c r="M434" i="3"/>
  <c r="L452" i="3"/>
  <c r="L454" i="3"/>
  <c r="M503" i="3"/>
  <c r="M522" i="3"/>
  <c r="M553" i="3"/>
  <c r="M595" i="3"/>
  <c r="M605" i="3"/>
  <c r="M617" i="3"/>
  <c r="M652" i="3"/>
  <c r="L695" i="3"/>
  <c r="M719" i="3"/>
  <c r="M10" i="3"/>
  <c r="AD80" i="3"/>
  <c r="M83" i="3"/>
  <c r="AD119" i="3"/>
  <c r="M121" i="3"/>
  <c r="M131" i="3"/>
  <c r="M162" i="3"/>
  <c r="M187" i="3"/>
  <c r="M269" i="3"/>
  <c r="L286" i="3"/>
  <c r="M328" i="3"/>
  <c r="AD340" i="3"/>
  <c r="M396" i="3"/>
  <c r="L396" i="3"/>
  <c r="L406" i="3"/>
  <c r="L409" i="3"/>
  <c r="L464" i="3"/>
  <c r="L375" i="3"/>
  <c r="L381" i="3"/>
  <c r="M387" i="3"/>
  <c r="L387" i="3"/>
  <c r="AD398" i="3"/>
  <c r="M412" i="3"/>
  <c r="L418" i="3"/>
  <c r="L463" i="3"/>
  <c r="X21" i="3"/>
  <c r="X42" i="3"/>
  <c r="AD94" i="3"/>
  <c r="AD206" i="3"/>
  <c r="AD228" i="3"/>
  <c r="M303" i="3"/>
  <c r="L303" i="3"/>
  <c r="M361" i="3"/>
  <c r="L361" i="3"/>
  <c r="L416" i="3"/>
  <c r="M416" i="3"/>
  <c r="M447" i="3"/>
  <c r="L447" i="3"/>
  <c r="L36" i="3"/>
  <c r="M80" i="3"/>
  <c r="AD95" i="3"/>
  <c r="L166" i="3"/>
  <c r="L179" i="3"/>
  <c r="M192" i="3"/>
  <c r="M218" i="3"/>
  <c r="L226" i="3"/>
  <c r="L229" i="3"/>
  <c r="L232" i="3"/>
  <c r="L293" i="3"/>
  <c r="L306" i="3"/>
  <c r="L319" i="3"/>
  <c r="L424" i="3"/>
  <c r="M424" i="3"/>
  <c r="M466" i="3"/>
  <c r="M513" i="3"/>
  <c r="M4" i="3"/>
  <c r="L23" i="3"/>
  <c r="M24" i="3"/>
  <c r="L39" i="3"/>
  <c r="L56" i="3"/>
  <c r="AD90" i="3"/>
  <c r="L97" i="3"/>
  <c r="AD107" i="3"/>
  <c r="AD111" i="3"/>
  <c r="L114" i="3"/>
  <c r="L115" i="3"/>
  <c r="L122" i="3"/>
  <c r="M146" i="3"/>
  <c r="M148" i="3"/>
  <c r="M158" i="3"/>
  <c r="L171" i="3"/>
  <c r="L172" i="3"/>
  <c r="M179" i="3"/>
  <c r="L195" i="3"/>
  <c r="L203" i="3"/>
  <c r="L205" i="3"/>
  <c r="L214" i="3"/>
  <c r="L216" i="3"/>
  <c r="L223" i="3"/>
  <c r="M232" i="3"/>
  <c r="L256" i="3"/>
  <c r="M258" i="3"/>
  <c r="L270" i="3"/>
  <c r="L304" i="3"/>
  <c r="AD324" i="3"/>
  <c r="M369" i="3"/>
  <c r="L391" i="3"/>
  <c r="M397" i="3"/>
  <c r="M407" i="3"/>
  <c r="M429" i="3"/>
  <c r="L442" i="3"/>
  <c r="M444" i="3"/>
  <c r="L444" i="3"/>
  <c r="L458" i="3"/>
  <c r="L493" i="3"/>
  <c r="M551" i="3"/>
  <c r="L551" i="3"/>
  <c r="M3" i="3"/>
  <c r="L21" i="3"/>
  <c r="M39" i="3"/>
  <c r="L40" i="3"/>
  <c r="X55" i="3"/>
  <c r="L62" i="3"/>
  <c r="X67" i="3"/>
  <c r="M73" i="3"/>
  <c r="L85" i="3"/>
  <c r="X99" i="3"/>
  <c r="M115" i="3"/>
  <c r="AD127" i="3"/>
  <c r="X137" i="3"/>
  <c r="M171" i="3"/>
  <c r="M172" i="3"/>
  <c r="AD225" i="3"/>
  <c r="AD278" i="3"/>
  <c r="L288" i="3"/>
  <c r="M304" i="3"/>
  <c r="M391" i="3"/>
  <c r="M458" i="3"/>
  <c r="L470" i="3"/>
  <c r="M493" i="3"/>
  <c r="M62" i="3"/>
  <c r="X76" i="3"/>
  <c r="L307" i="3"/>
  <c r="M336" i="3"/>
  <c r="L336" i="3"/>
  <c r="M404" i="3"/>
  <c r="M420" i="3"/>
  <c r="L420" i="3"/>
  <c r="M510" i="3"/>
  <c r="M558" i="3"/>
  <c r="L558" i="3"/>
  <c r="M11" i="3"/>
  <c r="X14" i="3"/>
  <c r="M28" i="3"/>
  <c r="L64" i="3"/>
  <c r="L69" i="3"/>
  <c r="X74" i="3"/>
  <c r="L118" i="3"/>
  <c r="L149" i="3"/>
  <c r="L191" i="3"/>
  <c r="L204" i="3"/>
  <c r="L221" i="3"/>
  <c r="M228" i="3"/>
  <c r="L262" i="3"/>
  <c r="L271" i="3"/>
  <c r="L299" i="3"/>
  <c r="M315" i="3"/>
  <c r="M373" i="3"/>
  <c r="L389" i="3"/>
  <c r="L435" i="3"/>
  <c r="L438" i="3"/>
  <c r="M443" i="3"/>
  <c r="L443" i="3"/>
  <c r="M470" i="3"/>
  <c r="M490" i="3"/>
  <c r="L490" i="3"/>
  <c r="M519" i="3"/>
  <c r="L519" i="3"/>
  <c r="X132" i="3"/>
  <c r="M374" i="3"/>
  <c r="L374" i="3"/>
  <c r="M426" i="3"/>
  <c r="L469" i="3"/>
  <c r="L535" i="3"/>
  <c r="AD104" i="3"/>
  <c r="M313" i="3"/>
  <c r="M332" i="3"/>
  <c r="L332" i="3"/>
  <c r="M455" i="3"/>
  <c r="L455" i="3"/>
  <c r="L508" i="3"/>
  <c r="L14" i="3"/>
  <c r="L48" i="3"/>
  <c r="L67" i="3"/>
  <c r="L91" i="3"/>
  <c r="L96" i="3"/>
  <c r="L101" i="3"/>
  <c r="L132" i="3"/>
  <c r="M134" i="3"/>
  <c r="M136" i="3"/>
  <c r="AD137" i="3"/>
  <c r="L142" i="3"/>
  <c r="L145" i="3"/>
  <c r="L167" i="3"/>
  <c r="AD168" i="3"/>
  <c r="L217" i="3"/>
  <c r="L253" i="3"/>
  <c r="L257" i="3"/>
  <c r="L263" i="3"/>
  <c r="L267" i="3"/>
  <c r="L278" i="3"/>
  <c r="AD286" i="3"/>
  <c r="M295" i="3"/>
  <c r="AD300" i="3"/>
  <c r="L318" i="3"/>
  <c r="M337" i="3"/>
  <c r="L341" i="3"/>
  <c r="M347" i="3"/>
  <c r="L347" i="3"/>
  <c r="L350" i="3"/>
  <c r="L364" i="3"/>
  <c r="AD381" i="3"/>
  <c r="M390" i="3"/>
  <c r="L390" i="3"/>
  <c r="M415" i="3"/>
  <c r="L415" i="3"/>
  <c r="M469" i="3"/>
  <c r="M556" i="3"/>
  <c r="L556" i="3"/>
  <c r="M53" i="3"/>
  <c r="L55" i="3"/>
  <c r="AD83" i="3"/>
  <c r="AD84" i="3"/>
  <c r="L86" i="3"/>
  <c r="X90" i="3"/>
  <c r="AD93" i="3"/>
  <c r="X94" i="3"/>
  <c r="M99" i="3"/>
  <c r="L104" i="3"/>
  <c r="M132" i="3"/>
  <c r="L187" i="3"/>
  <c r="M196" i="3"/>
  <c r="M213" i="3"/>
  <c r="M217" i="3"/>
  <c r="M222" i="3"/>
  <c r="L225" i="3"/>
  <c r="L231" i="3"/>
  <c r="M251" i="3"/>
  <c r="M255" i="3"/>
  <c r="L269" i="3"/>
  <c r="M289" i="3"/>
  <c r="L313" i="3"/>
  <c r="L328" i="3"/>
  <c r="M341" i="3"/>
  <c r="M364" i="3"/>
  <c r="M497" i="3"/>
  <c r="L497" i="3"/>
  <c r="M476" i="3"/>
  <c r="M485" i="3"/>
  <c r="L516" i="3"/>
  <c r="L529" i="3"/>
  <c r="L540" i="3"/>
  <c r="L552" i="3"/>
  <c r="L553" i="3"/>
  <c r="M571" i="3"/>
  <c r="M575" i="3"/>
  <c r="L595" i="3"/>
  <c r="M633" i="3"/>
  <c r="L637" i="3"/>
  <c r="L643" i="3"/>
  <c r="M654" i="3"/>
  <c r="AD666" i="3"/>
  <c r="M675" i="3"/>
  <c r="L713" i="3"/>
  <c r="M728" i="3"/>
  <c r="L733" i="3"/>
  <c r="M734" i="3"/>
  <c r="M745" i="3"/>
  <c r="M772" i="3"/>
  <c r="M717" i="3"/>
  <c r="L748" i="3"/>
  <c r="L761" i="3"/>
  <c r="L767" i="3"/>
  <c r="M585" i="3"/>
  <c r="M639" i="3"/>
  <c r="M683" i="3"/>
  <c r="M761" i="3"/>
  <c r="L773" i="3"/>
  <c r="L578" i="3"/>
  <c r="L586" i="3"/>
  <c r="L606" i="3"/>
  <c r="L623" i="3"/>
  <c r="M659" i="3"/>
  <c r="M701" i="3"/>
  <c r="L725" i="3"/>
  <c r="L760" i="3"/>
  <c r="L771" i="3"/>
  <c r="M773" i="3"/>
  <c r="M533" i="3"/>
  <c r="L543" i="3"/>
  <c r="M544" i="3"/>
  <c r="L560" i="3"/>
  <c r="L567" i="3"/>
  <c r="M578" i="3"/>
  <c r="M586" i="3"/>
  <c r="L599" i="3"/>
  <c r="M606" i="3"/>
  <c r="L610" i="3"/>
  <c r="M630" i="3"/>
  <c r="L691" i="3"/>
  <c r="L694" i="3"/>
  <c r="M696" i="3"/>
  <c r="L699" i="3"/>
  <c r="M725" i="3"/>
  <c r="M726" i="3"/>
  <c r="L744" i="3"/>
  <c r="L750" i="3"/>
  <c r="L752" i="3"/>
  <c r="M759" i="3"/>
  <c r="L487" i="3"/>
  <c r="L528" i="3"/>
  <c r="L539" i="3"/>
  <c r="M560" i="3"/>
  <c r="M567" i="3"/>
  <c r="L584" i="3"/>
  <c r="L598" i="3"/>
  <c r="M610" i="3"/>
  <c r="L618" i="3"/>
  <c r="M619" i="3"/>
  <c r="L640" i="3"/>
  <c r="AD658" i="3"/>
  <c r="M708" i="3"/>
  <c r="L714" i="3"/>
  <c r="L718" i="3"/>
  <c r="L720" i="3"/>
  <c r="M752" i="3"/>
  <c r="L764" i="3"/>
  <c r="L358" i="3"/>
  <c r="AD360" i="3"/>
  <c r="L365" i="3"/>
  <c r="L380" i="3"/>
  <c r="L398" i="3"/>
  <c r="M400" i="3"/>
  <c r="L401" i="3"/>
  <c r="L431" i="3"/>
  <c r="L451" i="3"/>
  <c r="L474" i="3"/>
  <c r="L482" i="3"/>
  <c r="M487" i="3"/>
  <c r="L512" i="3"/>
  <c r="M525" i="3"/>
  <c r="M539" i="3"/>
  <c r="L550" i="3"/>
  <c r="M584" i="3"/>
  <c r="M590" i="3"/>
  <c r="L609" i="3"/>
  <c r="M615" i="3"/>
  <c r="M618" i="3"/>
  <c r="L622" i="3"/>
  <c r="M640" i="3"/>
  <c r="M680" i="3"/>
  <c r="M718" i="3"/>
  <c r="M720" i="3"/>
  <c r="L743" i="3"/>
  <c r="L751" i="3"/>
  <c r="M769" i="3"/>
  <c r="M358" i="3"/>
  <c r="M365" i="3"/>
  <c r="M380" i="3"/>
  <c r="M398" i="3"/>
  <c r="M474" i="3"/>
  <c r="M482" i="3"/>
  <c r="M622" i="3"/>
  <c r="L698" i="3"/>
  <c r="L723" i="3"/>
  <c r="L727" i="3"/>
  <c r="L749" i="3"/>
  <c r="L754" i="3"/>
  <c r="M765" i="3"/>
  <c r="M766" i="3"/>
  <c r="M768" i="3"/>
  <c r="L576" i="3"/>
  <c r="M583" i="3"/>
  <c r="L596" i="3"/>
  <c r="L729" i="3"/>
  <c r="L746" i="3"/>
  <c r="AD755" i="3"/>
  <c r="L13" i="3"/>
  <c r="L46" i="3"/>
  <c r="M50" i="3"/>
  <c r="X103" i="3"/>
  <c r="AD103" i="3"/>
  <c r="X81" i="3"/>
  <c r="AD98" i="3"/>
  <c r="AD110" i="3"/>
  <c r="X110" i="3"/>
  <c r="X15" i="3"/>
  <c r="X17" i="3"/>
  <c r="M37" i="3"/>
  <c r="M44" i="3"/>
  <c r="L44" i="3"/>
  <c r="M46" i="3"/>
  <c r="L50" i="3"/>
  <c r="L54" i="3"/>
  <c r="AD66" i="3"/>
  <c r="L20" i="3"/>
  <c r="M31" i="3"/>
  <c r="M32" i="3"/>
  <c r="X91" i="3"/>
  <c r="AD91" i="3"/>
  <c r="L102" i="3"/>
  <c r="M20" i="3"/>
  <c r="L17" i="3"/>
  <c r="X18" i="3"/>
  <c r="L31" i="3"/>
  <c r="L32" i="3"/>
  <c r="M34" i="3"/>
  <c r="X44" i="3"/>
  <c r="L45" i="3"/>
  <c r="M66" i="3"/>
  <c r="L66" i="3"/>
  <c r="M88" i="3"/>
  <c r="L88" i="3"/>
  <c r="M17" i="3"/>
  <c r="L35" i="3"/>
  <c r="L9" i="3"/>
  <c r="L11" i="3"/>
  <c r="L15" i="3"/>
  <c r="L18" i="3"/>
  <c r="L34" i="3"/>
  <c r="M45" i="3"/>
  <c r="L79" i="3"/>
  <c r="M94" i="3"/>
  <c r="L94" i="3"/>
  <c r="M25" i="3"/>
  <c r="M43" i="3"/>
  <c r="L43" i="3"/>
  <c r="L47" i="3"/>
  <c r="AD85" i="3"/>
  <c r="L107" i="3"/>
  <c r="M79" i="3"/>
  <c r="L82" i="3"/>
  <c r="AD114" i="3"/>
  <c r="X114" i="3"/>
  <c r="L2" i="3"/>
  <c r="L12" i="3"/>
  <c r="L19" i="3"/>
  <c r="L25" i="3"/>
  <c r="M47" i="3"/>
  <c r="M49" i="3"/>
  <c r="L49" i="3"/>
  <c r="M107" i="3"/>
  <c r="M33" i="3"/>
  <c r="X43" i="3"/>
  <c r="M65" i="3"/>
  <c r="L65" i="3"/>
  <c r="X66" i="3"/>
  <c r="M36" i="3"/>
  <c r="M58" i="3"/>
  <c r="AD79" i="3"/>
  <c r="X83" i="3"/>
  <c r="AD106" i="3"/>
  <c r="AD122" i="3"/>
  <c r="M211" i="3"/>
  <c r="L211" i="3"/>
  <c r="AD245" i="3"/>
  <c r="M29" i="3"/>
  <c r="L93" i="3"/>
  <c r="L95" i="3"/>
  <c r="L100" i="3"/>
  <c r="M126" i="3"/>
  <c r="AD126" i="3"/>
  <c r="L129" i="3"/>
  <c r="X138" i="3"/>
  <c r="L154" i="3"/>
  <c r="L163" i="3"/>
  <c r="M166" i="3"/>
  <c r="AD175" i="3"/>
  <c r="M178" i="3"/>
  <c r="M219" i="3"/>
  <c r="L219" i="3"/>
  <c r="M249" i="3"/>
  <c r="L249" i="3"/>
  <c r="L28" i="3"/>
  <c r="L42" i="3"/>
  <c r="X56" i="3"/>
  <c r="X59" i="3"/>
  <c r="L78" i="3"/>
  <c r="L84" i="3"/>
  <c r="X84" i="3"/>
  <c r="X92" i="3"/>
  <c r="X96" i="3"/>
  <c r="X109" i="3"/>
  <c r="X116" i="3"/>
  <c r="AD120" i="3"/>
  <c r="L127" i="3"/>
  <c r="M129" i="3"/>
  <c r="L133" i="3"/>
  <c r="L138" i="3"/>
  <c r="M154" i="3"/>
  <c r="X51" i="3"/>
  <c r="X62" i="3"/>
  <c r="M85" i="3"/>
  <c r="M86" i="3"/>
  <c r="AD97" i="3"/>
  <c r="X101" i="3"/>
  <c r="X115" i="3"/>
  <c r="L148" i="3"/>
  <c r="L151" i="3"/>
  <c r="M209" i="3"/>
  <c r="L209" i="3"/>
  <c r="M239" i="3"/>
  <c r="L239" i="3"/>
  <c r="X61" i="3"/>
  <c r="X71" i="3"/>
  <c r="L112" i="3"/>
  <c r="L176" i="3"/>
  <c r="M185" i="3"/>
  <c r="L185" i="3"/>
  <c r="M201" i="3"/>
  <c r="L201" i="3"/>
  <c r="L109" i="3"/>
  <c r="L116" i="3"/>
  <c r="L124" i="3"/>
  <c r="L128" i="3"/>
  <c r="L130" i="3"/>
  <c r="L156" i="3"/>
  <c r="L157" i="3"/>
  <c r="L164" i="3"/>
  <c r="M199" i="3"/>
  <c r="L199" i="3"/>
  <c r="M202" i="3"/>
  <c r="L202" i="3"/>
  <c r="AD230" i="3"/>
  <c r="AD250" i="3"/>
  <c r="M128" i="3"/>
  <c r="L143" i="3"/>
  <c r="L147" i="3"/>
  <c r="L155" i="3"/>
  <c r="M157" i="3"/>
  <c r="AD171" i="3"/>
  <c r="L173" i="3"/>
  <c r="M234" i="3"/>
  <c r="L234" i="3"/>
  <c r="M184" i="3"/>
  <c r="L184" i="3"/>
  <c r="M241" i="3"/>
  <c r="L241" i="3"/>
  <c r="M437" i="3"/>
  <c r="L437" i="3"/>
  <c r="M453" i="3"/>
  <c r="L453" i="3"/>
  <c r="M461" i="3"/>
  <c r="M500" i="3"/>
  <c r="L500" i="3"/>
  <c r="M319" i="3"/>
  <c r="AD328" i="3"/>
  <c r="AD332" i="3"/>
  <c r="M383" i="3"/>
  <c r="L383" i="3"/>
  <c r="M419" i="3"/>
  <c r="L419" i="3"/>
  <c r="M423" i="3"/>
  <c r="L423" i="3"/>
  <c r="L426" i="3"/>
  <c r="M432" i="3"/>
  <c r="L432" i="3"/>
  <c r="M471" i="3"/>
  <c r="L471" i="3"/>
  <c r="M371" i="3"/>
  <c r="L371" i="3"/>
  <c r="M386" i="3"/>
  <c r="L386" i="3"/>
  <c r="L461" i="3"/>
  <c r="M491" i="3"/>
  <c r="L491" i="3"/>
  <c r="M189" i="3"/>
  <c r="M190" i="3"/>
  <c r="M193" i="3"/>
  <c r="M226" i="3"/>
  <c r="L254" i="3"/>
  <c r="L265" i="3"/>
  <c r="M273" i="3"/>
  <c r="M275" i="3"/>
  <c r="AD275" i="3"/>
  <c r="L276" i="3"/>
  <c r="L277" i="3"/>
  <c r="M280" i="3"/>
  <c r="M291" i="3"/>
  <c r="L292" i="3"/>
  <c r="L294" i="3"/>
  <c r="M306" i="3"/>
  <c r="AD306" i="3"/>
  <c r="M318" i="3"/>
  <c r="M366" i="3"/>
  <c r="M381" i="3"/>
  <c r="M402" i="3"/>
  <c r="L402" i="3"/>
  <c r="M254" i="3"/>
  <c r="L268" i="3"/>
  <c r="AD272" i="3"/>
  <c r="M276" i="3"/>
  <c r="L282" i="3"/>
  <c r="L283" i="3"/>
  <c r="L290" i="3"/>
  <c r="M292" i="3"/>
  <c r="M294" i="3"/>
  <c r="L296" i="3"/>
  <c r="L301" i="3"/>
  <c r="L302" i="3"/>
  <c r="L325" i="3"/>
  <c r="L334" i="3"/>
  <c r="AD346" i="3"/>
  <c r="M348" i="3"/>
  <c r="L348" i="3"/>
  <c r="AD403" i="3"/>
  <c r="M427" i="3"/>
  <c r="L427" i="3"/>
  <c r="L460" i="3"/>
  <c r="M486" i="3"/>
  <c r="L486" i="3"/>
  <c r="M499" i="3"/>
  <c r="L499" i="3"/>
  <c r="M282" i="3"/>
  <c r="M290" i="3"/>
  <c r="M296" i="3"/>
  <c r="M301" i="3"/>
  <c r="M302" i="3"/>
  <c r="M384" i="3"/>
  <c r="L384" i="3"/>
  <c r="M395" i="3"/>
  <c r="L395" i="3"/>
  <c r="M417" i="3"/>
  <c r="L417" i="3"/>
  <c r="M430" i="3"/>
  <c r="M502" i="3"/>
  <c r="L502" i="3"/>
  <c r="M346" i="3"/>
  <c r="L346" i="3"/>
  <c r="M367" i="3"/>
  <c r="L367" i="3"/>
  <c r="M425" i="3"/>
  <c r="L425" i="3"/>
  <c r="M459" i="3"/>
  <c r="L459" i="3"/>
  <c r="M480" i="3"/>
  <c r="L480" i="3"/>
  <c r="M496" i="3"/>
  <c r="L496" i="3"/>
  <c r="L188" i="3"/>
  <c r="M216" i="3"/>
  <c r="M225" i="3"/>
  <c r="L238" i="3"/>
  <c r="L317" i="3"/>
  <c r="M413" i="3"/>
  <c r="L430" i="3"/>
  <c r="M340" i="3"/>
  <c r="L340" i="3"/>
  <c r="M355" i="3"/>
  <c r="L355" i="3"/>
  <c r="M360" i="3"/>
  <c r="L360" i="3"/>
  <c r="M363" i="3"/>
  <c r="L363" i="3"/>
  <c r="M393" i="3"/>
  <c r="L393" i="3"/>
  <c r="M446" i="3"/>
  <c r="L446" i="3"/>
  <c r="M468" i="3"/>
  <c r="L468" i="3"/>
  <c r="M473" i="3"/>
  <c r="L473" i="3"/>
  <c r="M498" i="3"/>
  <c r="L498" i="3"/>
  <c r="M182" i="3"/>
  <c r="M197" i="3"/>
  <c r="L208" i="3"/>
  <c r="L210" i="3"/>
  <c r="L215" i="3"/>
  <c r="M233" i="3"/>
  <c r="L240" i="3"/>
  <c r="L243" i="3"/>
  <c r="L252" i="3"/>
  <c r="L260" i="3"/>
  <c r="L264" i="3"/>
  <c r="L266" i="3"/>
  <c r="M308" i="3"/>
  <c r="M349" i="3"/>
  <c r="L349" i="3"/>
  <c r="M422" i="3"/>
  <c r="L422" i="3"/>
  <c r="M436" i="3"/>
  <c r="L436" i="3"/>
  <c r="M472" i="3"/>
  <c r="M483" i="3"/>
  <c r="L483" i="3"/>
  <c r="M515" i="3"/>
  <c r="L515" i="3"/>
  <c r="L224" i="3"/>
  <c r="L230" i="3"/>
  <c r="L235" i="3"/>
  <c r="L248" i="3"/>
  <c r="L250" i="3"/>
  <c r="M278" i="3"/>
  <c r="M288" i="3"/>
  <c r="L297" i="3"/>
  <c r="L311" i="3"/>
  <c r="L314" i="3"/>
  <c r="L322" i="3"/>
  <c r="L323" i="3"/>
  <c r="L327" i="3"/>
  <c r="L335" i="3"/>
  <c r="M342" i="3"/>
  <c r="L344" i="3"/>
  <c r="M352" i="3"/>
  <c r="L352" i="3"/>
  <c r="AD364" i="3"/>
  <c r="L397" i="3"/>
  <c r="M449" i="3"/>
  <c r="L449" i="3"/>
  <c r="L255" i="3"/>
  <c r="L258" i="3"/>
  <c r="M311" i="3"/>
  <c r="L382" i="3"/>
  <c r="M467" i="3"/>
  <c r="L467" i="3"/>
  <c r="M479" i="3"/>
  <c r="L479" i="3"/>
  <c r="M546" i="3"/>
  <c r="L546" i="3"/>
  <c r="AD632" i="3"/>
  <c r="L538" i="3"/>
  <c r="L549" i="3"/>
  <c r="M581" i="3"/>
  <c r="L581" i="3"/>
  <c r="M508" i="3"/>
  <c r="L545" i="3"/>
  <c r="M549" i="3"/>
  <c r="M563" i="3"/>
  <c r="L563" i="3"/>
  <c r="M570" i="3"/>
  <c r="L570" i="3"/>
  <c r="AD425" i="3"/>
  <c r="M538" i="3"/>
  <c r="M545" i="3"/>
  <c r="L548" i="3"/>
  <c r="M577" i="3"/>
  <c r="L577" i="3"/>
  <c r="L506" i="3"/>
  <c r="L510" i="3"/>
  <c r="M511" i="3"/>
  <c r="L518" i="3"/>
  <c r="M521" i="3"/>
  <c r="L521" i="3"/>
  <c r="AD682" i="3"/>
  <c r="L412" i="3"/>
  <c r="L429" i="3"/>
  <c r="M506" i="3"/>
  <c r="M627" i="3"/>
  <c r="L627" i="3"/>
  <c r="M547" i="3"/>
  <c r="L547" i="3"/>
  <c r="M562" i="3"/>
  <c r="L562" i="3"/>
  <c r="L583" i="3"/>
  <c r="L445" i="3"/>
  <c r="L448" i="3"/>
  <c r="M532" i="3"/>
  <c r="L532" i="3"/>
  <c r="L561" i="3"/>
  <c r="AD676" i="3"/>
  <c r="M353" i="3"/>
  <c r="M379" i="3"/>
  <c r="M428" i="3"/>
  <c r="L456" i="3"/>
  <c r="L457" i="3"/>
  <c r="L475" i="3"/>
  <c r="M520" i="3"/>
  <c r="M568" i="3"/>
  <c r="L568" i="3"/>
  <c r="M601" i="3"/>
  <c r="L601" i="3"/>
  <c r="M475" i="3"/>
  <c r="M481" i="3"/>
  <c r="M564" i="3"/>
  <c r="L564" i="3"/>
  <c r="M614" i="3"/>
  <c r="L614" i="3"/>
  <c r="AD645" i="3"/>
  <c r="AD656" i="3"/>
  <c r="L687" i="3"/>
  <c r="M703" i="3"/>
  <c r="L703" i="3"/>
  <c r="M721" i="3"/>
  <c r="L721" i="3"/>
  <c r="M535" i="3"/>
  <c r="AD677" i="3"/>
  <c r="M702" i="3"/>
  <c r="L615" i="3"/>
  <c r="L634" i="3"/>
  <c r="L662" i="3"/>
  <c r="L679" i="3"/>
  <c r="L685" i="3"/>
  <c r="M687" i="3"/>
  <c r="L705" i="3"/>
  <c r="M711" i="3"/>
  <c r="L711" i="3"/>
  <c r="M735" i="3"/>
  <c r="L735" i="3"/>
  <c r="M705" i="3"/>
  <c r="L603" i="3"/>
  <c r="L628" i="3"/>
  <c r="L631" i="3"/>
  <c r="AD651" i="3"/>
  <c r="L655" i="3"/>
  <c r="L658" i="3"/>
  <c r="L665" i="3"/>
  <c r="L666" i="3"/>
  <c r="M667" i="3"/>
  <c r="M672" i="3"/>
  <c r="L700" i="3"/>
  <c r="M603" i="3"/>
  <c r="M628" i="3"/>
  <c r="M655" i="3"/>
  <c r="M658" i="3"/>
  <c r="M666" i="3"/>
  <c r="L579" i="3"/>
  <c r="L580" i="3"/>
  <c r="L587" i="3"/>
  <c r="L588" i="3"/>
  <c r="L591" i="3"/>
  <c r="L600" i="3"/>
  <c r="L602" i="3"/>
  <c r="L624" i="3"/>
  <c r="L625" i="3"/>
  <c r="AD625" i="3"/>
  <c r="L629" i="3"/>
  <c r="L635" i="3"/>
  <c r="L650" i="3"/>
  <c r="L651" i="3"/>
  <c r="M665" i="3"/>
  <c r="L667" i="3"/>
  <c r="L672" i="3"/>
  <c r="M674" i="3"/>
  <c r="M678" i="3"/>
  <c r="M686" i="3"/>
  <c r="AD686" i="3"/>
  <c r="L689" i="3"/>
  <c r="L692" i="3"/>
  <c r="M700" i="3"/>
  <c r="AD713" i="3"/>
  <c r="AD725" i="3"/>
  <c r="L531" i="3"/>
  <c r="L554" i="3"/>
  <c r="L565" i="3"/>
  <c r="L566" i="3"/>
  <c r="L569" i="3"/>
  <c r="L572" i="3"/>
  <c r="L573" i="3"/>
  <c r="M579" i="3"/>
  <c r="M588" i="3"/>
  <c r="L589" i="3"/>
  <c r="M591" i="3"/>
  <c r="L594" i="3"/>
  <c r="M600" i="3"/>
  <c r="L611" i="3"/>
  <c r="L613" i="3"/>
  <c r="M625" i="3"/>
  <c r="AD635" i="3"/>
  <c r="L646" i="3"/>
  <c r="M650" i="3"/>
  <c r="AD728" i="3"/>
  <c r="L732" i="3"/>
  <c r="M531" i="3"/>
  <c r="L533" i="3"/>
  <c r="M554" i="3"/>
  <c r="M565" i="3"/>
  <c r="M566" i="3"/>
  <c r="M572" i="3"/>
  <c r="M573" i="3"/>
  <c r="M589" i="3"/>
  <c r="M594" i="3"/>
  <c r="M611" i="3"/>
  <c r="AD624" i="3"/>
  <c r="M677" i="3"/>
  <c r="L681" i="3"/>
  <c r="AD700" i="3"/>
  <c r="M661" i="3"/>
  <c r="AD681" i="3"/>
  <c r="L555" i="3"/>
  <c r="L557" i="3"/>
  <c r="L574" i="3"/>
  <c r="L593" i="3"/>
  <c r="L608" i="3"/>
  <c r="L620" i="3"/>
  <c r="L641" i="3"/>
  <c r="L647" i="3"/>
  <c r="L653" i="3"/>
  <c r="L656" i="3"/>
  <c r="L677" i="3"/>
  <c r="AD678" i="3"/>
  <c r="M681" i="3"/>
  <c r="L684" i="3"/>
  <c r="M688" i="3"/>
  <c r="M697" i="3"/>
  <c r="M706" i="3"/>
  <c r="L706" i="3"/>
  <c r="M712" i="3"/>
  <c r="L712" i="3"/>
  <c r="M608" i="3"/>
  <c r="L630" i="3"/>
  <c r="L661" i="3"/>
  <c r="M673" i="3"/>
  <c r="M693" i="3"/>
  <c r="M715" i="3"/>
  <c r="L715" i="3"/>
  <c r="M731" i="3"/>
  <c r="L731" i="3"/>
  <c r="AD747" i="3"/>
  <c r="AD727" i="3"/>
  <c r="AD757" i="3"/>
  <c r="AD654" i="3"/>
  <c r="M704" i="3"/>
  <c r="M707" i="3"/>
  <c r="M746" i="3"/>
  <c r="L762" i="3"/>
  <c r="M764" i="3"/>
  <c r="L768" i="3"/>
  <c r="L739" i="3"/>
  <c r="AD752" i="3"/>
  <c r="L763" i="3"/>
  <c r="L774" i="3"/>
  <c r="M739" i="3"/>
  <c r="M774" i="3"/>
  <c r="AD731" i="3"/>
  <c r="L753" i="3"/>
  <c r="AD753" i="3"/>
  <c r="L770" i="3"/>
  <c r="L717" i="3"/>
  <c r="M748" i="3"/>
  <c r="M749" i="3"/>
  <c r="M750" i="3"/>
  <c r="M753" i="3"/>
  <c r="AD774" i="3"/>
  <c r="AD739" i="3"/>
  <c r="L740" i="3"/>
  <c r="L747" i="3"/>
  <c r="L709" i="3"/>
  <c r="L737" i="3"/>
  <c r="AD748" i="3"/>
  <c r="L756" i="3"/>
  <c r="L757" i="3"/>
  <c r="L716" i="3"/>
  <c r="M756" i="3"/>
  <c r="M757" i="3"/>
  <c r="BW44" i="3"/>
  <c r="BV44" i="3"/>
  <c r="BU4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tc={D7FA179E-856D-4FD5-9964-5C834207E30F}</author>
    <author>tc={44F978B5-7342-454C-84E3-B9933992F966}</author>
    <author>tc={90C129F6-EEA3-4564-A687-044D99653BDE}</author>
    <author>tc={80DFD0D5-938C-47DB-BDFD-398F4340A5B1}</author>
  </authors>
  <commentList>
    <comment ref="W1"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na  planilha do Siema tem vários produtos ONU classificados como outros produtos!!</t>
      </text>
    </comment>
    <comment ref="W28" authorId="1" shapeId="0" xr:uid="{00000000-0006-0000-0200-000002000000}">
      <text>
        <t>[Threaded comment]
Your version of Excel allows you to read this threaded comment; however, any edits to it will get removed if the file is opened in a newer version of Excel. Learn more: https://go.microsoft.com/fwlink/?linkid=870924
Comment:
    tem tb fluido sintético de complementação</t>
      </text>
    </comment>
    <comment ref="W29" authorId="2" shapeId="0" xr:uid="{00000000-0006-0000-0200-000003000000}">
      <text>
        <t>[Threaded comment]
Your version of Excel allows you to read this threaded comment; however, any edits to it will get removed if the file is opened in a newer version of Excel. Learn more: https://go.microsoft.com/fwlink/?linkid=870924
Comment:
    ainda tem fluido sintético de perfuração</t>
      </text>
    </comment>
    <comment ref="W30" authorId="3" shapeId="0" xr:uid="{00000000-0006-0000-0200-000004000000}">
      <text>
        <t xml:space="preserve">[Threaded comment]
Your version of Excel allows you to read this threaded comment; however, any edits to it will get removed if the file is opened in a newer version of Excel. Learn more: https://go.microsoft.com/fwlink/?linkid=870924
Comment:
    tem vezes q aparece só como fluido hidráulico sem especificar!!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nsulta-completa (11)" description="Conexão com a consulta 'consulta-completa (11)' na pasta de trabalho." type="5" refreshedVersion="8" background="1" saveData="1">
    <dbPr connection="Provider=Microsoft.Mashup.OleDb.1;Data Source=$Workbook$;Location=&quot;consulta-completa (11)&quot;;Extended Properties=&quot;&quot;" command="SELECT * FROM [consulta-completa (11)]"/>
  </connection>
  <connection id="2" xr16:uid="{00000000-0015-0000-FFFF-FFFF01000000}" keepAlive="1" name="Consulta - consulta-completa (7)" description="Conexão com a consulta 'consulta-completa (7)' na pasta de trabalho." type="5" refreshedVersion="8" background="1" saveData="1">
    <dbPr connection="Provider=Microsoft.Mashup.OleDb.1;Data Source=$Workbook$;Location=&quot;consulta-completa (7)&quot;;Extended Properties=&quot;&quot;" command="SELECT * FROM [consulta-completa (7)]"/>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<sst xmlns="http://schemas.openxmlformats.org/spreadsheetml/2006/main" count="60828" uniqueCount="18580">
  <si>
    <t>1 - Número de Registro</t>
  </si>
  <si>
    <t>2 - Data do Incidente</t>
  </si>
  <si>
    <t>3 - Município</t>
  </si>
  <si>
    <t>4 - UF</t>
  </si>
  <si>
    <t>5 - Origem</t>
  </si>
  <si>
    <t>6 - Tipo de Evento</t>
  </si>
  <si>
    <t>7 - Produtos ONU</t>
  </si>
  <si>
    <t>8 - Qtd. Produtos ONU</t>
  </si>
  <si>
    <t>9 - Unidade Produtos ONU</t>
  </si>
  <si>
    <t>10 - Outros Produtos</t>
  </si>
  <si>
    <t>11 - Qtd. Outros Produtos</t>
  </si>
  <si>
    <t>12 - Unidade Outros Produtos</t>
  </si>
  <si>
    <t>13 - Ocorrências/Ambientes Atingidos</t>
  </si>
  <si>
    <t>14 - Inst. Atuando no Local</t>
  </si>
  <si>
    <t>15 - Fontes de Informação</t>
  </si>
  <si>
    <t>16 - Dia da Semana</t>
  </si>
  <si>
    <t>17 - Período</t>
  </si>
  <si>
    <t>18 - Feriado</t>
  </si>
  <si>
    <t>19 - Bacia Sedimentar</t>
  </si>
  <si>
    <t>20 - Endereço da Ocorrência</t>
  </si>
  <si>
    <t>21 - Origem do Acidente - Informações Complementares</t>
  </si>
  <si>
    <t>22 - Tipo de evento - Informações Complementares</t>
  </si>
  <si>
    <t>23 - Produto perigoso</t>
  </si>
  <si>
    <t>24 - Produto não se aplica</t>
  </si>
  <si>
    <t>25 - Produto não especificado</t>
  </si>
  <si>
    <t xml:space="preserve">26 - Causa provável do acidente </t>
  </si>
  <si>
    <t>27 - Ambientes atingidos - Informações Complementares</t>
  </si>
  <si>
    <t>28 - Identificação da Empresa - Nome</t>
  </si>
  <si>
    <t>29 - Identificação da Empresa - CPF/CNPJ</t>
  </si>
  <si>
    <t>30 - Identificação da Empresa -Licença Ambiental</t>
  </si>
  <si>
    <t>31 - Instituição Atuando - Informações complementares</t>
  </si>
  <si>
    <t>32 - Instituição Atuando - Nome responsável</t>
  </si>
  <si>
    <t>33 - Instituição Atuando - Telefone responsável</t>
  </si>
  <si>
    <t>34 - Ações Tomadas - Possui Plano de Emergência</t>
  </si>
  <si>
    <t xml:space="preserve">35 - Ações Tomadas - Plano de Emergência acionado </t>
  </si>
  <si>
    <t>36 - Ações Tomadas - Tomado outras providências</t>
  </si>
  <si>
    <t>37 - Ações Tomadas - Descrição de providências tomadas</t>
  </si>
  <si>
    <t>38 - Informações Gerais - Informações julgadas úteis</t>
  </si>
  <si>
    <t>39 - Identificação Comunicante - Nome</t>
  </si>
  <si>
    <t>40 - Identificação Comunicante - Instituição/Empresa</t>
  </si>
  <si>
    <t>41 - Identificação Comunicante - Cargo/Função Navio/Instalação</t>
  </si>
  <si>
    <t>42 - Identificação Comunicante - Telefone</t>
  </si>
  <si>
    <t>43 - Identificação Comunicante - E-mail</t>
  </si>
  <si>
    <t>44 - Fonte Informação - Descrição fonte</t>
  </si>
  <si>
    <t>45 - Origem Acidente - Nome do navio</t>
  </si>
  <si>
    <t>46 - Origem Acidente - Nome da instalação</t>
  </si>
  <si>
    <t>47 - Tipo de Produto - Tipo de substância</t>
  </si>
  <si>
    <t>48 - Tipo de Produto - Volume estimado</t>
  </si>
  <si>
    <t>49 - Detalhes acidente - Situação atual da descarga</t>
  </si>
  <si>
    <t>50 Óbitos/ feridos</t>
  </si>
  <si>
    <t>51 Óbitos/ feridos (X)</t>
  </si>
  <si>
    <t>52 População afetada/evacuada</t>
  </si>
  <si>
    <t>53 População afetada/evacuada (x)</t>
  </si>
  <si>
    <t>54 Suspensão de abastecimento de água</t>
  </si>
  <si>
    <t>55 Suspensão de abastecimento de água (X)</t>
  </si>
  <si>
    <t>56 Rio/ córrego</t>
  </si>
  <si>
    <t>57 Rio/ córrego (X)</t>
  </si>
  <si>
    <t>58 Lago</t>
  </si>
  <si>
    <t>59 Lago (X)</t>
  </si>
  <si>
    <t>60 Mar</t>
  </si>
  <si>
    <t>61 Mar (X)</t>
  </si>
  <si>
    <t>62 Praia</t>
  </si>
  <si>
    <t>63 Praia (X)</t>
  </si>
  <si>
    <t>64 Solo</t>
  </si>
  <si>
    <t>65 Solo (x)</t>
  </si>
  <si>
    <t>66 Águas subterrâneas</t>
  </si>
  <si>
    <t>67 Águas subterrâneas (X)</t>
  </si>
  <si>
    <t>68 Atmosfera</t>
  </si>
  <si>
    <t>69 Atmosfera (X)</t>
  </si>
  <si>
    <t>70 Flora</t>
  </si>
  <si>
    <t>71 Flora (X)</t>
  </si>
  <si>
    <t>72 Fauna</t>
  </si>
  <si>
    <t>73 Fauna(X)</t>
  </si>
  <si>
    <t>74 UC Federal</t>
  </si>
  <si>
    <t>75 UC Federal (x)</t>
  </si>
  <si>
    <t>76 UC estadual/ municipal</t>
  </si>
  <si>
    <t>77 UC estadual/ municipal (x)</t>
  </si>
  <si>
    <t>78 Outro(s)</t>
  </si>
  <si>
    <t>79 Outro(s) (x)</t>
  </si>
  <si>
    <t>80 Sem dano</t>
  </si>
  <si>
    <t>81 Sem dano (x)</t>
  </si>
  <si>
    <t>82 Sem Informação</t>
  </si>
  <si>
    <t>83 IBAMA</t>
  </si>
  <si>
    <t>84 IBAMA (X)</t>
  </si>
  <si>
    <t>85 OEMA</t>
  </si>
  <si>
    <t>86 OEMA (X)</t>
  </si>
  <si>
    <t>87 DEFESA CIVIL</t>
  </si>
  <si>
    <t>88 DEFESA CIVIL (X)</t>
  </si>
  <si>
    <t>89 CORPO DE BOMBEIROS</t>
  </si>
  <si>
    <t>90 CORPO DE BOMBEIROS (X)</t>
  </si>
  <si>
    <t>91 POLÍCIA RODOVIÁRIA</t>
  </si>
  <si>
    <t>92 POLÍCIA RODOVIÁRIA (X)</t>
  </si>
  <si>
    <t>93 POLÍCIA MILITAR</t>
  </si>
  <si>
    <t>94 POLÍCIA MILITAR (X)</t>
  </si>
  <si>
    <t>95 POLÍCIA CIVIL</t>
  </si>
  <si>
    <t>96 POLÍCIA CIVIL (X)</t>
  </si>
  <si>
    <t>97 MARINHA DO BRASIL</t>
  </si>
  <si>
    <t>98 MARINHA DO BRASIL (X)</t>
  </si>
  <si>
    <t>99 EMPRESA ESPECIALIZADA EM ATENDIMENTO</t>
  </si>
  <si>
    <t>100 EMPRESA ESPECIALIZADA EM ATENDIMENTO (X)</t>
  </si>
  <si>
    <t>101 EQUIPE DA PRÓPRIA EMPRESA</t>
  </si>
  <si>
    <t>102 EQUIPE DA PRÓPRIA EMPRESA (X)</t>
  </si>
  <si>
    <t>103 SEM INFORMAÇÃO (X)</t>
  </si>
  <si>
    <t xml:space="preserve">104 OUTRA (S) </t>
  </si>
  <si>
    <t>105 OUTRA(S) (X)</t>
  </si>
  <si>
    <t>106 Ações Tomadas - Possui Plano de Emergência2</t>
  </si>
  <si>
    <t>107 Ações Tomadas - Plano de Emergência acionado 2</t>
  </si>
  <si>
    <t>108 Ações Tomadas - Tomado outras providências2</t>
  </si>
  <si>
    <t>109 Identificação da Empresa -Licença Ambiental2</t>
  </si>
  <si>
    <t xml:space="preserve">null </t>
  </si>
  <si>
    <t xml:space="preserve"> null</t>
  </si>
  <si>
    <t>Plataforma</t>
  </si>
  <si>
    <t>Derramamento de líquidos</t>
  </si>
  <si>
    <t/>
  </si>
  <si>
    <t xml:space="preserve"> </t>
  </si>
  <si>
    <t>Fluido Hidraulico</t>
  </si>
  <si>
    <t>0.0022</t>
  </si>
  <si>
    <t>M3</t>
  </si>
  <si>
    <t>Mar</t>
  </si>
  <si>
    <t>Outra(s)</t>
  </si>
  <si>
    <t>Outra(s) fonte(s)</t>
  </si>
  <si>
    <t>Quarta</t>
  </si>
  <si>
    <t>Vespertino</t>
  </si>
  <si>
    <t>Não</t>
  </si>
  <si>
    <t>Santos</t>
  </si>
  <si>
    <t>Campo de Mero - Bacia de Santos</t>
  </si>
  <si>
    <t>Durante operação de recolhimento do cabo mensageiro do hauser, foi observado uma perda de contenção de aproximadamente 0,0022 m3 de fluido hidráulico (MOBIL DTE 10 EXCEL 32) na conexão flangeada da tubulação hidráulica do sistema de offloading da unidade, resultando na descarga do fluido para o mar.</t>
  </si>
  <si>
    <t>FLUIDO HIDRÁULICO - 0,0022m³</t>
  </si>
  <si>
    <t>Falha da junta de vedação de conexão hidráulica. Em investigação.</t>
  </si>
  <si>
    <t>PETROBRAS</t>
  </si>
  <si>
    <t>33000167000292</t>
  </si>
  <si>
    <t>S</t>
  </si>
  <si>
    <t>N</t>
  </si>
  <si>
    <t>Paralisação e despressurização do sistema hidráulico, cessando o vazamento imediatamente. Mobilizado embarcação oil rec para
varredura (feição não encontrada).</t>
  </si>
  <si>
    <t>Processo sei nº #{23565508|02001.000070/2025-40} (Emergência Ambiental: Acidente Ambiental)#
[1] Volume descarregado: 0,0022 m³ de fluido hidráulico base óleo; [2] Nome comercial do produto: MOBIL DTE 10 EXCEL 32; [3] Composição química: Destilados (petróleo), parafínicos pesados, tratados com hidrogénio; destilados (petróleo), parafínicos pesados, desparafinados com solventes; [4] Classificação ONU ou IMDG: Não regulado; [5] Ambiente atingido: Mar.</t>
  </si>
  <si>
    <t>PETRLEO BRASILEIRO S/A - PETROBRAS</t>
  </si>
  <si>
    <t>giselletinoco@petrobras.com.br</t>
  </si>
  <si>
    <t>Governador Dix Sept Rosado</t>
  </si>
  <si>
    <t>RN</t>
  </si>
  <si>
    <t>Outro(s)</t>
  </si>
  <si>
    <t>Solo</t>
  </si>
  <si>
    <t xml:space="preserve">Empresa especializada em atendimento </t>
  </si>
  <si>
    <t>Quinta</t>
  </si>
  <si>
    <t>Matutino</t>
  </si>
  <si>
    <t>: Locação do poço 7-LOR-38-RN (72100019088), Campo Lorena, Bacia Potiguar</t>
  </si>
  <si>
    <t>Poço terrestre</t>
  </si>
  <si>
    <t>No dia 02/01/2025, por volta das 10h10, durante o último estágio do bombeio do Fraturamento, no 7-LOR-38-RN, identificou-se um vazamento no ponto de amostragem de gel. Tentou-se realizar a contenção do fluído, porém como não houve êxito, seguiu-se com o
deslocamento e paralisação da operação.</t>
  </si>
  <si>
    <t>Furo em válvula de amostragem.</t>
  </si>
  <si>
    <t>Potiguar E&amp;P</t>
  </si>
  <si>
    <t>: Jéssica Luisa Santos da Silva</t>
  </si>
  <si>
    <t>71991321907</t>
  </si>
  <si>
    <t>Operação paralisada, realizada as devidas comunicações internas, e acionado a equipe de
limpeza.</t>
  </si>
  <si>
    <t>Processo sei nº 02001.000180/2025-10 (Emergência Ambiental: Acidente Ambiental)
1) 0,72m³. 2) Solo. 3) a 4) N/A. 7) e 8) [aguardando equipe operacional, será retificado]. 4) a 11)N/A.
| Volume da perda de contenção: 0,72m³. Metodologia de cálculo = área x lâmina: (36m² x 0,02m)
= 0,72m³.</t>
  </si>
  <si>
    <t xml:space="preserve">Jeanei Rodrigues Dos Santos </t>
  </si>
  <si>
    <t>Ibama</t>
  </si>
  <si>
    <t>Técnico Administrativo</t>
  </si>
  <si>
    <t>jeanei.santos@ibama.gov.br</t>
  </si>
  <si>
    <t>7-LOR-38-RN</t>
  </si>
  <si>
    <t>Fluidos de perfuração completação a base d'agua</t>
  </si>
  <si>
    <t>Paralisada</t>
  </si>
  <si>
    <t xml:space="preserve">Cubatão </t>
  </si>
  <si>
    <t xml:space="preserve"> SP</t>
  </si>
  <si>
    <t>Ferrovia</t>
  </si>
  <si>
    <t>Lançamento de sólidos</t>
  </si>
  <si>
    <t>Cloreto de Potássio</t>
  </si>
  <si>
    <t>4</t>
  </si>
  <si>
    <t>T</t>
  </si>
  <si>
    <t>Noturno</t>
  </si>
  <si>
    <t>Vandalismo na ferrovia com abertura de bicas em vagão graneleiro carregado fertilizante.</t>
  </si>
  <si>
    <t>Vandalismo com abertura de vagão graneleiro carregado com Fertilizante (Cloreto de Potassio).
Lançamento de 4 toneladas de fertilizante granular sobre a linha férrea</t>
  </si>
  <si>
    <t>Ato criminoso caracterizado pela abertura de bicas em vagão graneleiro ferroviário carregado com fertilizante granular.</t>
  </si>
  <si>
    <t>Solo dentro dos limites da área de domínio da via férrea.</t>
  </si>
  <si>
    <t>Rumo Logistica S. A.</t>
  </si>
  <si>
    <t>02502844000166</t>
  </si>
  <si>
    <t>Equipes de atendimento de limpeza, contratadas pela Rumo, atuando no trecho afetado.</t>
  </si>
  <si>
    <t>Equipes de atendimento emergêncial de limpeza, contratadas pela rumo, e de segurança patrimonial, atuando no trecho afetado para remoção do material, liberação da via e garantia da segurança dos trabalhadores.</t>
  </si>
  <si>
    <t>Eloisa Caxias Coelho</t>
  </si>
  <si>
    <t>Auditor Ambiental</t>
  </si>
  <si>
    <t>eloisa.coelho@rumolog.com</t>
  </si>
  <si>
    <t xml:space="preserve">Betim </t>
  </si>
  <si>
    <t xml:space="preserve"> MG</t>
  </si>
  <si>
    <t>Indústria</t>
  </si>
  <si>
    <t>Vazamento de gases</t>
  </si>
  <si>
    <t>AMÔNIA, ANIDRA</t>
  </si>
  <si>
    <t>Outra(s); Corpo de Bombeiros</t>
  </si>
  <si>
    <t>Órgão Estadual ou Municipal de Meio Ambiente</t>
  </si>
  <si>
    <t>Av. Nova York, 94 - Capelinha</t>
  </si>
  <si>
    <t>Conforme relatado ao NEA, houve o vazamento de gás amônia, na Sala de Máquinas,
decorrente do rompimento de selo mecânico de uma bomba
responsável pelo bombeamento de amônia. O frigorífico foi completamente evacuado e
segundo informações, não houve vítimas. Houve o fechamento das válvulas das tubulações
de alimentação das
bombas bem como substituição da bomba afetada. As ações contaram com atuação da
brigada interna e do Corpo de Bombeiros.</t>
  </si>
  <si>
    <t>Vazamento de gás amônia</t>
  </si>
  <si>
    <t>Rompimento de selo mecânico de uma bomba</t>
  </si>
  <si>
    <t>Ambiente do empreendimento.</t>
  </si>
  <si>
    <t>GRANJA BRASILIA AGROINDUSTRIAL AVICOLA LTDA</t>
  </si>
  <si>
    <t>07150233001000</t>
  </si>
  <si>
    <t>Brigada interna</t>
  </si>
  <si>
    <t>I</t>
  </si>
  <si>
    <t>O frigorífico foi completamente evacuado e segundo informações, não houve vítimas. Houve
o fechamento das válvulas das tubulações de alimentação das bombas bem como substituição da bomba afetada. A</t>
  </si>
  <si>
    <t xml:space="preserve">Cleiton Lopes Ribeiro </t>
  </si>
  <si>
    <t>cleiton.ribeiro@ibama.gov.br</t>
  </si>
  <si>
    <t>Etilenoglicol</t>
  </si>
  <si>
    <t>0.000132</t>
  </si>
  <si>
    <t>Sexta</t>
  </si>
  <si>
    <t>Campos</t>
  </si>
  <si>
    <t>Campo de Jubarte - Bacia de Campos</t>
  </si>
  <si>
    <t>[EMBARCAÇÃO AKER WAYFARER]: Durante operação visando dissociação de hidratos com suporte de embarcação, foi observada
uma queda abrupta de pressão na linha de alimentação de MEG (Etilenoglicol). Após inspeção detalhada no conjunto da ANM (árvore de natal molhada), foi identificado ponto de escape na mangueira que conecta a ferramenta ao equipamento submarino de teste. O vazamento foi
estimado em 0,000132 m³.</t>
  </si>
  <si>
    <t>GLICOL - 0,000132 m3.</t>
  </si>
  <si>
    <t>Perda de contenção da mangueira do sistema de alimentação de MEG.</t>
  </si>
  <si>
    <t>Petrobras</t>
  </si>
  <si>
    <t>33000167100750</t>
  </si>
  <si>
    <t>1 - Drenada pressão da linha HCR (mangueira de alta resistência ao colapso) para interrupção do escape. 
2 - Desconexão da linha HCR para subida do skid de remediação e troca da mangueira HCR.</t>
  </si>
  <si>
    <t>- Cálculo da estimativa do volume: A mangueira HCR tem 28 metros, que correspondem a 3,7 litros. O furo na mangueira está posicionado a 1 metro do ponto de ligação na ANM. Considerando que todo o volume desse 1 metro escapou, chegamos ao volume de 0,132 litros. - Volume descarregado no mar: 0,000132 m3; - Nome comercial: ETILENO GLICOL (MEG); - Composição química: Etileno glicol. - ONU/IMDG: Não classificado como perigoso.</t>
  </si>
  <si>
    <t>PETROBRAS - PETROLEO BRASILEIRO S.A.</t>
  </si>
  <si>
    <t>crisguerreiro@petrobras.com.br</t>
  </si>
  <si>
    <t xml:space="preserve"> RJ</t>
  </si>
  <si>
    <t>0.001</t>
  </si>
  <si>
    <t>Campo de Congro, Bacia de Campos</t>
  </si>
  <si>
    <t>[SS-45 (ATLANTIC STAR) em operação no poço 7-CG-5HPA-RJS ]: Na tentativa de abertura da válvula XO (cross over) da ANM (árvore de natal molhada) hidraulicamente, foi observada com auxílio do ROV (veículo de operação remota), descarga estimada de 0,001 m3 de fluido hidráulico base aquosa, Oceanic HW-525 P, pelo atuador da válvula para o fundo do mar. Interrompida atuação hidráulica e cessada descarga.</t>
  </si>
  <si>
    <t>FLUIDO HIDRÁULICO - 0,001m³</t>
  </si>
  <si>
    <t>Falha de estanqueidade das vedações do atuador hidráulico da XO da ANM.</t>
  </si>
  <si>
    <t>Após observação da descarga de fluido, interrompida a tentativa de abertura da válvula hidraulicamente.</t>
  </si>
  <si>
    <t>- Volume descarregado: 0,001 m3 (1 litro), estimado pelo volume da linha hidráulica da função do carretel do umbilical (ID 1/4") da superfície até o nível de equalização com lâmina d'água (peso do fluido 8,67 lb/gal, peso da água do mar 8,55 lb/gal). - Descarga de Fluido hidráulico base aquosa Oceanic HW 525 P para o mar. - Composição: água, etileno glicol (CAS 107-21- 1): 20 a 30%; 2-butóxietanol (CAS 111-76-2): 4 a 6%. - ONU/IMDG: Não classificado como perigoso.</t>
  </si>
  <si>
    <t xml:space="preserve">Praia Grande </t>
  </si>
  <si>
    <t>10</t>
  </si>
  <si>
    <t>Vandalismo na ferrovia com abertura de bicas em vagão graneleiro carregado fertilizante granular.</t>
  </si>
  <si>
    <t>Vandalismo com abertura de vagão graneleiro carregado com Fertilizante (Cloreto de Potassio).
Lançamento de 10 tonelada de fertilizante granular sobre a linha férrea.</t>
  </si>
  <si>
    <t>Equipes de atendimento emergencial de limpeza, contratadas pela rumo, e de segurança patrimonial, atuando no trecho afetado para remoção do material, liberação da via e garantia da segurança dos trabalhadores.</t>
  </si>
  <si>
    <t>Auditora Ambiental</t>
  </si>
  <si>
    <t>Petroleo</t>
  </si>
  <si>
    <t>0.034</t>
  </si>
  <si>
    <t>Comunicado da empresa/responsável; Outra(s) fonte(s)</t>
  </si>
  <si>
    <t>Sábado</t>
  </si>
  <si>
    <t>Madrugada</t>
  </si>
  <si>
    <t>FPSO MARECHAL DUQUE DE CAXIAS (FPSO MDC), Campo de Mero, Bacia de Santos.</t>
  </si>
  <si>
    <t>Parada emergencial da planta de processo causada pela sensibilização de sensor de gás devido a perda de contenção primária de aproximadamente 0,5 m3 no permutador de placa óleo / óleo no módulo P50. Posteriormente, foi constatada por aeronave de asa fixa, feição oleosa com estimativa de 0,034 m3 conectada à instalação marítima.</t>
  </si>
  <si>
    <t>Feição oleosa com estimativa de 0,034 m3 conectada à instalação marítima</t>
  </si>
  <si>
    <t>Falha no permutador de placas óleo/óleo. Em investigação.</t>
  </si>
  <si>
    <t>Parada imediata da unidade e blowdown da planta de processo. Após término da resposta inicial, foi realizada limpeza do óleo do deck atingidos pelo vazamento. Mobilização de embarcação Oil Recovery que realizou inspeção conforme modelagem e não constatou a feição.</t>
  </si>
  <si>
    <t>Situação normalizada. Volume da feição oleosa estimada pela aeronave de asa fixa (Poseidon 2).</t>
  </si>
  <si>
    <t>FPSO MARECHAL DUQUE DE CAXIAS</t>
  </si>
  <si>
    <t xml:space="preserve">Macaé </t>
  </si>
  <si>
    <t>Comunicado da empresa/responsável</t>
  </si>
  <si>
    <t>Polo Pargo - Bacia de Campos</t>
  </si>
  <si>
    <t>No dia 04 de janeiro de 2025, às 14h30, foi detectada uma feição oleosa na face oeste de PPG1-B, originada de um pequeno vazamento de diesel proveniente de uma linha de 2%u2019%u2019, responsável pela transferência do combustível do tanque para a centrífuga.
A maior parte do vazamento, aproximadamente 1 litro, ficou contida na plataforma, mas estima-se que cerca de 200 ml de diesel tenham alcançado o mar. A linha foi imediatamente isolada e reparada por uma empresa especializada, utilizando material compósito.
A feição de coloração prateada/iridescente, com dimensões de 5x5m, foi localizada e rapidamente dispersada.</t>
  </si>
  <si>
    <t>Em investigação</t>
  </si>
  <si>
    <t>Perenco Petróleo e Gás do Brasil Ltda.</t>
  </si>
  <si>
    <t>09309027000135</t>
  </si>
  <si>
    <t>A linha de 2%u2019%u2019 foi isolada e o vazamento foi contido. Um reparo com aplicação de compósito foi efetuado. 
O reparo realizado foi certificado pela empresa especializada que realizou o serviço.</t>
  </si>
  <si>
    <t>Um reparo com aplicação de compósito foi efetuado. 
O reparo realizado foi certificado pela empresa especializada que realizou o serviço.</t>
  </si>
  <si>
    <t>PERENCO PETRLEO E GS DO BRASIL LTDA</t>
  </si>
  <si>
    <t>PERENCO PETRÓLEO E GÁS DO BRASIL LTDA.</t>
  </si>
  <si>
    <t>GERENTE DE QHSE</t>
  </si>
  <si>
    <t>mgonin@br.perenco.com</t>
  </si>
  <si>
    <t>Pargo-PPG-1B</t>
  </si>
  <si>
    <t>Óleo diesel</t>
  </si>
  <si>
    <t xml:space="preserve">Alagoinhas </t>
  </si>
  <si>
    <t xml:space="preserve"> BA</t>
  </si>
  <si>
    <t>Água de injeção</t>
  </si>
  <si>
    <t>1</t>
  </si>
  <si>
    <t>Poço 8-BA-426-BA, Campo de Buracica, Município de Alagoinhas, Bahia</t>
  </si>
  <si>
    <t>Vazamento não contido de 1 m³ de água de injeção, através da linha de injeção em uma área
de 100m².</t>
  </si>
  <si>
    <t>Corrosão</t>
  </si>
  <si>
    <t>1) Características do fluido vazado: TOG- 49mg/l, Salinidade- 39.000; 2) Poço parado, aguardando intervenção da caldeiraria; 3) Vazamento sanado</t>
  </si>
  <si>
    <t>PETRÓLEO BRASILEIRO S.A. - PETROBRAS</t>
  </si>
  <si>
    <t>33000167000101</t>
  </si>
  <si>
    <t>Válvulas bloqueadas e acionamento do carro sugador para atuação no loca</t>
  </si>
  <si>
    <t xml:space="preserve">Gunther Barbosa </t>
  </si>
  <si>
    <t>IBAMA</t>
  </si>
  <si>
    <t>Analista Ambiental</t>
  </si>
  <si>
    <t>gunther.barbosa@ibama.gov.br</t>
  </si>
  <si>
    <t>BURACICA</t>
  </si>
  <si>
    <t xml:space="preserve">Minduri </t>
  </si>
  <si>
    <t>Clinquer</t>
  </si>
  <si>
    <t xml:space="preserve">Outra(s); Empresa especializada em atendimento </t>
  </si>
  <si>
    <t>Domingo</t>
  </si>
  <si>
    <t>km 302+00</t>
  </si>
  <si>
    <t>Em 05/01/2025 às 14:20 no Corredor Minas Rio da Ferrovia Centro Atlântica, no município de Minduri/MG, a composição C230, Km 302+00 veio a tombar 2 vagões e adernar outros 3 vagões carregados com clínquer.</t>
  </si>
  <si>
    <t>Ferrovia Centro Atlantica</t>
  </si>
  <si>
    <t>00924429000175</t>
  </si>
  <si>
    <t>A equipe de emergência ICS Parakletos e equipe de atendimento da FCA estão se deslocando para o local.</t>
  </si>
  <si>
    <t>Diego Faustino</t>
  </si>
  <si>
    <t>(31) 98618-6369</t>
  </si>
  <si>
    <t>O maquinista encontra-se sem bem. 
O local, conforme mapa em anexo, está em zona rural.</t>
  </si>
  <si>
    <t>FERROVIA CENTRO ATLANTICA S/A</t>
  </si>
  <si>
    <t>Sâmara Durães de Souza</t>
  </si>
  <si>
    <t>Supervisora de Meio Ambiente</t>
  </si>
  <si>
    <t>meio.ambiente.vli@vli-logistica.com.br</t>
  </si>
  <si>
    <t xml:space="preserve">São Lourenço </t>
  </si>
  <si>
    <t>Rodovia</t>
  </si>
  <si>
    <t>ÓXIDO DE CÁLCIO</t>
  </si>
  <si>
    <t>RODOVIA MG 460 - TREVO DE ACESSO A SÃO LOURENÇO:</t>
  </si>
  <si>
    <t>SEGUNDO INFORMADO AO NEA, OCORREU UM
TOMBAMENTO DO VEÍCULO COM QUEDA DA CARGA.</t>
  </si>
  <si>
    <t>Carregamento de cal</t>
  </si>
  <si>
    <t>Acidente rodoviário</t>
  </si>
  <si>
    <t>TRANSTININHO TRANSPORTES TININHO LTDA</t>
  </si>
  <si>
    <t>01716053000176</t>
  </si>
  <si>
    <t>EMPRESA REGULADORA</t>
  </si>
  <si>
    <t>EMPRESA REGULADORA ACIONADA PARA VERIFICAR O LOCAL E CONTRATAR EMPRESA DE ATENDIMENTO ESPECIALIZADA PARA
OS TRABALHOS DE LIMPEZA DO LOCAL DO ACIDENTE. TRANSFERÊNCIA DE CARGA DA MINERAÇÃO BELOCAL - UNIDADE DE ARCOS PARA MINERAÇÃO BELOCAL - UNIDADE RIO DE JANEIRO.</t>
  </si>
  <si>
    <t xml:space="preserve">Piraí </t>
  </si>
  <si>
    <t>Óbitos/feridos; Solo</t>
  </si>
  <si>
    <t>Empresa especializada em atendimento ; Polícia Civil; Polícia Rodoviária; Órgão Estadual ou Municipal de Meio Ambiente</t>
  </si>
  <si>
    <t>Segunda</t>
  </si>
  <si>
    <t>Rodovia Presidente Dutra, Km 245+100, Pista Sul</t>
  </si>
  <si>
    <t>O acidente ocorreu com veículo que trafegava na Rodovia Presidente Dutra, Km 245+100, Pista Sul. Sendo que a primeira observação foi realizada pela Concessionária CCR RioSP, responsável pela administração do trecho sob concessão.</t>
  </si>
  <si>
    <t>No acidente registrado houve derramamento de líquidos provenientes da carga transportada, composta por tambores e bombonas de óleo lubrificante de motor e graxa.</t>
  </si>
  <si>
    <t>De acordo com informações colhidas pela CCR RioSP, o motorista da carreta trafegava na rodovia pela pista sul, quando perdeu o controle do veículo vindo a tombar entre canteiro lateral e ribanceira em local sem acostamento. No tombamento do veículo houve queda de carga composta por tambores e bombonas de óleo lubrificante de motor e graxa. Na nota fiscal consta que o número ONU é 3082 - Substância que apresenta risco para o meio ambiente, líquida, N.E. Porém o veículo não possuia as placas de identificação do número ONU e nem de risco. A queda da carga ocorreu em solo do canteiro lateral e em canaleta de águas pluviais próxima ao local. Para contenção do vazamento foram removidos os tambores e bombonas de óleo do solo.</t>
  </si>
  <si>
    <t>Foram atingidos o motorista do veículo que foi removido ao hospital e solo visto que a queda de carga foi no canteiro lateral da rodovia.</t>
  </si>
  <si>
    <t>Iconic Lubrificantes S.A.</t>
  </si>
  <si>
    <t>05524572003702</t>
  </si>
  <si>
    <t>Foram acionados a PRF - Polícia Rodoviária Federal, que esteve no local acompanhando o destombamento do veículo e liberação do tráfego. O órgão estadual do Rio de Janeiro - INEA foi comunicado por ligação e informou que no dia seguinte se dirigia ao local do acidente. A seguradora da carga realizou o acionamento de empresa especializada em atendimento para avaliação de danos e limpeza do local atingido.</t>
  </si>
  <si>
    <t>O veículo não possuia as placas de identificação de risco e número ONU necessárias ao transporte de produtos perigosos.</t>
  </si>
  <si>
    <t>CONCESSIONRIA DO SISTEMA RODOVIRIO RIO - SO PAULO S.A</t>
  </si>
  <si>
    <t>gabriely.hamada@grupoccr.com.br</t>
  </si>
  <si>
    <t>ÓLEO DIESEL</t>
  </si>
  <si>
    <t>0.075</t>
  </si>
  <si>
    <t>Campo de Marlim, Número IMO 8762874.</t>
  </si>
  <si>
    <t>Foi identificada a iridescência no mar e imediatamente foi iniciada uma investigação/ronda para localizar a possível origem da fonte na unidade. Foi identificado um fluxo de água oleosa no extravasor das linhas do sistema de drenagem aberta.  Após a interrupção do fluxo no extravasor, o volume total da perda de contenção primária foi estimado em 5,575m³. Deste volume, 5,5m³ ficaram contidos na plataforma e foram recuperados. O volume calculado de descarga no mar foi de 0,075 m³.</t>
  </si>
  <si>
    <t>Encaminhamento da tubulação de dreno da centrífuga inadequado.</t>
  </si>
  <si>
    <t>Mar aberto, além de 12 MN da costa.</t>
  </si>
  <si>
    <t>Paramos a limpeza da área industrial, efetuamos limpeza nos filtros do TD (Tubo de Despejo) e realizamos coleta para análise de TOG. Por volta das 19:30 foi efetuada a parada dos principais equipamentos consumidores de diesel constatando-se a interrupção do fluxo no extravasor. Após análise da equipe foi confirmado que o fluxo principal era proveniente de um alinhamento inadvertido na descarga da centrífuga de diesel, que foi corrigido imediatamente.</t>
  </si>
  <si>
    <t>Situação normalizada. Plataforma em descomissionamento.</t>
  </si>
  <si>
    <t>PETROBRAS 18</t>
  </si>
  <si>
    <t>Terminal/portos/ancoradouros/etc</t>
  </si>
  <si>
    <t>fluido hidralico;  água</t>
  </si>
  <si>
    <t>0.08; 2.68</t>
  </si>
  <si>
    <t>M3; M3</t>
  </si>
  <si>
    <t>NS-60 (DEEPWATER AQUILA) em operação no poço 1-RJS-761(1-BRSA-1394-RJS) , Norte de Brava. Bacia de Campos.</t>
  </si>
  <si>
    <t>Durante teste funcional do sistema acústico na instalação do BOP, foi constatado vazamento no sistema de acionamento da gaveta cega-cisalhante inferior do BOP (LBSR). Após uma investigação mais profunda para determinar a origem do vazamento, foi identificado vazamento na função de fechamento da gaveta cega-cisalhante inferior também quando acionada pelo sistema EHBS (Emergency Hydraulic Back Up System). Descarga de fluido estimada em 2,76³ de fluido hidráulico base água.</t>
  </si>
  <si>
    <t>Descarga de fluido estimada em 2,76³ de fluido hidráulico base água</t>
  </si>
  <si>
    <t>Vazamento em uma shuttle valve.</t>
  </si>
  <si>
    <t>Decidido por interromper as operações em andamento (montagem e descida do BHA de perfuração) para efetuar a retirada do BOP até a superfície para reparo.</t>
  </si>
  <si>
    <t>1) Volume estimado de fluido Stack Magic (97% água industrial + 3% ERIFON) vazado durante os testes: 730 gal = 2,76 m³ (2,68 m³ de água + 0,08 m³ de fluido hidráulico base aquosa); Memória de cálculo: [Volume consumido nos tanques para recarga dos acumuladores] %u2013 [Volume de abertura das gavetas durante os testes]. 2) O Poço está abandonado temporariamente na fase de THD (Top Hole Drilling). 3) Relatório de gestão de mudança com análise do risco não anexado devido retirada de BOP para reparo. 4) Composição química da substância, para substância nociva ou perigosa: Etileno glicol: 24,00 - 36,00% ; Monoetanolamina: 4,00 - 6,00%; Dietanolamina: 3,94 - 5,91% 5) Parte que falhou: Controles do BOP Instalados no Conjunto (Stack); 6) Data do último teste no BOP: 06/01/2025.</t>
  </si>
  <si>
    <t xml:space="preserve">Paracatu </t>
  </si>
  <si>
    <t>Dejeitos de bovinos</t>
  </si>
  <si>
    <t>Rio/córrego</t>
  </si>
  <si>
    <t>Polícia Militar</t>
  </si>
  <si>
    <t>Fazenda Ambrósio</t>
  </si>
  <si>
    <t>Zona rural de Paracatu/MG.
Processo Sei! 02001.001563/2025-05.</t>
  </si>
  <si>
    <t>Contaminação de recurso hídrico por efluentes líquidos
gerados nas baias de confinamento de bovinos.
Segundo informações repassadas ao NEA, na madrugada
entre os dias 05 e 06/01/2025, ocorreu transbordamento dos tanques de recebimento do efluente
líquido gerado nas baias de confinamento do gado.</t>
  </si>
  <si>
    <t>O rompimento das baias pode ter sido causado pelas fortes chuvas que ocorreram na região.</t>
  </si>
  <si>
    <t>Córrego do Sabão.</t>
  </si>
  <si>
    <t>Os tanques de dejetos bovinos, em número de 4, foram
escavados no solo, sem qualquer tipo de proteção (impermeabilização).</t>
  </si>
  <si>
    <t xml:space="preserve">Mariana Rivetti Ribeiro De Carvalho </t>
  </si>
  <si>
    <t>mariana.carvalho@ibama.gov.br</t>
  </si>
  <si>
    <t xml:space="preserve">Triunfo Potiguar </t>
  </si>
  <si>
    <t xml:space="preserve"> RN</t>
  </si>
  <si>
    <t>0.24</t>
  </si>
  <si>
    <t>Linha de Injeção 6"x150 da Estação Coletora de Baixa do Algodão no Campo Baixa do Algodão.</t>
  </si>
  <si>
    <t>Descarga significante de água de injeção
Perda de contenção primária significante de água de injeção</t>
  </si>
  <si>
    <t>Por volta das 10:50h o operador de campo em sua rotina diária detectou um vazamento de água de injeção na linha 6"x150 aço, trecho aéreo.</t>
  </si>
  <si>
    <t>1)0,24m³. 2)Solo. 3) e 4) N/A. 5)Salinidade: 17.799ppm. Temperatura: 45ºC 7) a 11)N/A. | Volume da
perda de contenção: 0,24m³. Metodologia de cálculo = área x lâmina: (12m² x 0,02m) = 0,24m³.</t>
  </si>
  <si>
    <t>POTIGUAR E&amp;P S.A</t>
  </si>
  <si>
    <t>30759670000157</t>
  </si>
  <si>
    <t>Realizada as devidas comunicações internas.</t>
  </si>
  <si>
    <t>ESTAÇÃO COLETORA DE BAIXA DO ALGODÃO</t>
  </si>
  <si>
    <t xml:space="preserve">Votuporanga </t>
  </si>
  <si>
    <t>Farelo de soja</t>
  </si>
  <si>
    <t>Terça</t>
  </si>
  <si>
    <t>Km ferroviário 302+200</t>
  </si>
  <si>
    <t>Descarrilamento de vagões graneleiros.</t>
  </si>
  <si>
    <t>Rumo Malha Paulista</t>
  </si>
  <si>
    <t>Equipes atuando no local.</t>
  </si>
  <si>
    <t>Pedro Afonso</t>
  </si>
  <si>
    <t>(16) 99179-7303</t>
  </si>
  <si>
    <t>Celso Morais</t>
  </si>
  <si>
    <t>Coordenador de Gestão Ambiental</t>
  </si>
  <si>
    <t>celso.morais@rumolog.com</t>
  </si>
  <si>
    <t>Milho</t>
  </si>
  <si>
    <t>110</t>
  </si>
  <si>
    <t>Vandalismo na ferrovia com abertura de bicas em 5 vagões graneleiros carregados com milho.</t>
  </si>
  <si>
    <t>Vandalismo com abertura de 5 vagões graneleiros carregados com milho. Lançamento de 110 toneladas de milho em grão sobre a linha férrea.</t>
  </si>
  <si>
    <t>Ato criminoso caracterizado pela abertura de bicas em 5 vagões graneleiros ferroviário carregados com milho.</t>
  </si>
  <si>
    <t>Solo dentro dos limites da área de domínio da linha férrea.</t>
  </si>
  <si>
    <t>Equipes de atendimento de limpeza, contratadas pela rumo, atuando no trecho afetado.</t>
  </si>
  <si>
    <t>Equipes de atendimento de limpeza, contratadas pela rumo, atuando no trecho afetado para remoção do material e liberação da via.</t>
  </si>
  <si>
    <t xml:space="preserve">Pilar </t>
  </si>
  <si>
    <t xml:space="preserve"> AL</t>
  </si>
  <si>
    <t>Fazenda Lamarão, s/n. Zona rural.</t>
  </si>
  <si>
    <t>Campo Pilar - linha de injeção do poço PIR-166</t>
  </si>
  <si>
    <t>Perda de contenção de água de injeção na linha do poço PIR-166</t>
  </si>
  <si>
    <t>Comprometimento da integridade da linha.</t>
  </si>
  <si>
    <t>Área de canavial</t>
  </si>
  <si>
    <t>ORIGEM ENERGIA ALAGOAS S.A</t>
  </si>
  <si>
    <t>34186669000301</t>
  </si>
  <si>
    <t>Recursos próprios</t>
  </si>
  <si>
    <t>Selma Fontes de Araújo Andrade</t>
  </si>
  <si>
    <t>(82) 98188-8811</t>
  </si>
  <si>
    <t>Fechamento do poço para sanar o vazamento;
Informe do vazamento para a engenharia de plantão;
Abertura de nota para corretiva;
Contato com superficiário;
Acionada equipe de Suporte Operacional para limpeza da área afetada.</t>
  </si>
  <si>
    <t>Durante as atividades de monitoramento no supervisório foi identificado um aumento na vazão do ramal de injeção, acompanhado pela redução na pressão de operação do ramal. Imediatamente foi acionada a operação de campo para confirmação de vazamento em algum ramal de injeção . Às 15:46h  foi identificado o vazamento de água produzida na linha de injeção do PIR-166, O poço foi imediatamente retirado de operação, com o bloqueio dos pontos a montante e a jusante, interrompendo o vazamento.</t>
  </si>
  <si>
    <t>ORIGEM ENERGIA ALAGOAS S.A.</t>
  </si>
  <si>
    <t>Assistente de Meio Ambiente</t>
  </si>
  <si>
    <t>sms@origemenergia.com</t>
  </si>
  <si>
    <t xml:space="preserve"> ES</t>
  </si>
  <si>
    <t>Fluido Hidráulico</t>
  </si>
  <si>
    <t>0.11</t>
  </si>
  <si>
    <t>Espírito-Santo</t>
  </si>
  <si>
    <t>SS-75 (OCEAN COURAGE), Campo de Jubarte. Número IMO 8768531.</t>
  </si>
  <si>
    <t>Poço Marítimo 7-BAZ-10DA-ESS</t>
  </si>
  <si>
    <t>Durante manobra de descida do Flexitubo para corte de VHIF (válvula hidráulica isoladora da formação), foi detectado consumo na função ABRE VG5 da FDR, indicando perda de estanqueidade na função mencionada. Foi descido ROV e observada descarga contínua de fluido hidráulico (Oceanic HW-525 P) pela válvula Dump de Exaustão, para o fundo do mar. Observada queda gradual de pressão da linha da função de abertura da VG5 da FDR na HPU de 2000 psi para 340 psi, vindo a estabilizar.</t>
  </si>
  <si>
    <t>Vazamento na válvula Dump de Exaustão da linha de acionamento de abertura da VG5 da FDR.</t>
  </si>
  <si>
    <t>Mar aberto, além de 12 MN da costa, em subsuperfície.</t>
  </si>
  <si>
    <t>33000167000454</t>
  </si>
  <si>
    <t>Interrompida descida do BHA de corte da VHIF com Flexitubo e retirado até acima da FDR. Preparando solução para manter a válvula aberta sem pressurização.</t>
  </si>
  <si>
    <t>A válvula VG5-FDR é de dupla ação e tem uma POCV (check valve que mantém a câmera de abertura pressurizada se o vazamento for antes dela). Foi ciclada a VG5 (BHA acima da FDR) para flush da válvula Dump, na tentativa de obter estanqueidade da linha. Realizados 3 ciclos e o vazamento persistiu, estabilizando somente com 340 psi. Após os ciclos, a linha de acionamento foi bloqueada, às 11:20. Método de cálculo do volume lançado ao mar: redução de volume de HW no sistema da sonda (de 550 l para 440 l = 110 litros). 1) Nome comercial: OCEANIC HW 525 P; 2) Composição química: Etileno glicol (CAS 107-21-1): 20,0000 - 30,0000%; 2-butóxietanol (CAS 111-76-2): 4,0000 - 6,0000%; 3) Descrição da classificação e subclasse ONU ou IMDG: Não classificado como perigoso para o transporte.</t>
  </si>
  <si>
    <t>PETROLEO BRASILEIRO SA PETROBRAS - UN-ES</t>
  </si>
  <si>
    <t>Outro(s); Plataforma</t>
  </si>
  <si>
    <t>água oleosa</t>
  </si>
  <si>
    <t>1.6</t>
  </si>
  <si>
    <t>Campo de Mero, Bacia de Santos</t>
  </si>
  <si>
    <t>Poço 3-BRSA-1343-RJS</t>
  </si>
  <si>
    <t>Durante inspeção visual no poço, após sua partida, foi identificado escape de emulsão oleosa a partir da estrutura da cabeça do poço, ficando o mesmo contido na estrutura do equipamento submarino (funil down da BAP). Estimado que, aproximadamente 1,6 m³ da emulsão tenha ficado acumulada na estrutura do equipamento submarino e que 0,0003 m³ tenha migrado para o mar.</t>
  </si>
  <si>
    <t>Em investigação.</t>
  </si>
  <si>
    <t>Mar territorial</t>
  </si>
  <si>
    <t>1 - Poço fechado. 2 - Realizada coleta de amostra para análise e caracterização do fluido, de modo a esclarecer a origem do escape.</t>
  </si>
  <si>
    <t>Estimado que, aproximadamente 1,6 m³ da emulsão tenha ficado acumulada na estrutura do equipamento submarino e que 0,0003 m³ tenha migrado para o mar. Comunicado através do CAEME UN-MERO-2933.</t>
  </si>
  <si>
    <t xml:space="preserve">Caldas </t>
  </si>
  <si>
    <t>Resíduos de ETE</t>
  </si>
  <si>
    <t>Rodovia Poços Andradas, km 20,6 Campo do Cercado</t>
  </si>
  <si>
    <t>Sistema de bombeamento de lodo da estação de tratamento de efluente (ETE1)</t>
  </si>
  <si>
    <t>Vazamento de lodo do tratamento de drenagem ácida de mina (Diuranato de Cálcio - DUCA)</t>
  </si>
  <si>
    <t>Rompimento de tubulação de transporte de DUCA da ETE1 para a Cava da Mina, ocasionado
pelas prováveis causas:
- Degradação natural da tubulação por tempo de uso;
- Dilatação térmica causada por grande variação de temperatura.</t>
  </si>
  <si>
    <t>Indústrias Nucleares do Brasil SA</t>
  </si>
  <si>
    <t>00322818003650</t>
  </si>
  <si>
    <t>Em 08/01/2025:
- Desligamento imediato do sistema de bombeamento para cessar o vazamento;
- Conserto imediato da tubulação;
- Retirada do material para sua deposição na Cava da Mina, no local onde é depositado comumente através de tubulação.
Em 10/01/2025:
- Coleta de amostras de solo para análise química e radiológica.</t>
  </si>
  <si>
    <t>Processo sei nº #{23740890|02001.002389/2025-18} (Emergência Ambiental: Acidente Ambiental)#
A ocorrência foi comunicada à CNEN através de Formulário de Informe de Evento (n° 01/2025).</t>
  </si>
  <si>
    <t>INDSTRIAS NUCLEARES DO BRASIL S/A</t>
  </si>
  <si>
    <t>Indústrias Nucleares do Brasil - INB</t>
  </si>
  <si>
    <t>Gerente de Descomissionamento</t>
  </si>
  <si>
    <t>gefis@inb.gov.br</t>
  </si>
  <si>
    <t xml:space="preserve">Santo Estêvão </t>
  </si>
  <si>
    <t>3.7</t>
  </si>
  <si>
    <t>Linha de injeção, Campo de Cassarongongo, Ativo Bahia.</t>
  </si>
  <si>
    <t>No dia 08/01/2025, por volta das 18:30h o operador de campo, verificou um vazamento
onde foi detectado um rompimento na linha de injeção de 4" de fibra.</t>
  </si>
  <si>
    <t>Corrosão.</t>
  </si>
  <si>
    <t>1)3,70m³; 2)Solo; 3) e 4) N/A; 5) Será retificado; 7) a 11)N/A; Volume da perda de contenção:
3,70m³; Metodologia de cálculo = área x lâmina: (185m² x 0,02m) = 3,70m³.</t>
  </si>
  <si>
    <t>PETRORECÔNCAVO S.A.</t>
  </si>
  <si>
    <t>03342704000130</t>
  </si>
  <si>
    <t>Própria Empresa</t>
  </si>
  <si>
    <t>Realizada devidas comunicações internas.</t>
  </si>
  <si>
    <t>CASSARONGONGO</t>
  </si>
  <si>
    <t xml:space="preserve">Jucurutu </t>
  </si>
  <si>
    <t>PETRÓLEO, CRU</t>
  </si>
  <si>
    <t>0.067</t>
  </si>
  <si>
    <t>Água Produzida fora de especificação</t>
  </si>
  <si>
    <t>0.213</t>
  </si>
  <si>
    <t>Linha de produção do poço 7-SBO-34-RN, Campo Sabiá Bico-de-Osso, Bacia Potiguar</t>
  </si>
  <si>
    <t>Descarga significante de óleo
Perda de contenção primária significante de óleo</t>
  </si>
  <si>
    <t>No dia 08/01/2025, por volta das 16:53 o supervisor de produção em visita ao poço SBO0034, detectou um vazamento na linha de produção do poço em um trecho aterrado.</t>
  </si>
  <si>
    <t>1) 0,28m³; 2) Solo; 3) BSW 76%;4) a 11)N/A; Volume da perda de contenção: 0,28m³; Metodologia de cálculo = área x lâmina: (14m² x 0,02m) = 0,28m³.</t>
  </si>
  <si>
    <t>POTIGUAR E&amp;P S.A.</t>
  </si>
  <si>
    <t>Realizada as devidas comunicações internas</t>
  </si>
  <si>
    <t>7-SBO-34-RN</t>
  </si>
  <si>
    <t xml:space="preserve">Olinda </t>
  </si>
  <si>
    <t xml:space="preserve"> PE</t>
  </si>
  <si>
    <t>Embarcação</t>
  </si>
  <si>
    <t>Lançamento de sólidos; Derramamento de líquidos</t>
  </si>
  <si>
    <t>ALCATRÕES LÍQUIDOS, INCLUSIVE ASFALTO,  ÓLEOS, BETUMES E CUT BACKS RODOVIÁRIOS</t>
  </si>
  <si>
    <t>produtos alimentícios</t>
  </si>
  <si>
    <t>Praia</t>
  </si>
  <si>
    <t>Marinha do Brasil</t>
  </si>
  <si>
    <t>Mídia</t>
  </si>
  <si>
    <t>Praia de Casa Caiada.</t>
  </si>
  <si>
    <t>Processo Sei! 02001.001248/2025-70.
De acordo com a Marinha, a embarcação afundou a cerca de três milhas náuticas (aproximadamente cinco quilômetros) da Praia de Casa Caiada, em Olinda, restando cerca de 40 minutos de percurso até o Porto do Recife.</t>
  </si>
  <si>
    <t>A embarcação estava carregada com alimentos, bebidas e materiais de construção, ainda, foram observadas manchas de óleo diesel nos arredores do acidente.</t>
  </si>
  <si>
    <t>A Marinha do Brasil abriu um inquérito para apurar as circunstâncias do acidente e determinar as causas.</t>
  </si>
  <si>
    <t>Houve dispersão da carga e de óleo diesel.</t>
  </si>
  <si>
    <t>Além Mar Transportes e Navegação Ltda</t>
  </si>
  <si>
    <t>07995104000122</t>
  </si>
  <si>
    <t>Salvamento dos tripulantes.</t>
  </si>
  <si>
    <t>A carga foi parcialmente saqueada.</t>
  </si>
  <si>
    <t>Topa Tudo Noronha</t>
  </si>
  <si>
    <t>Sem condições de informar</t>
  </si>
  <si>
    <t>Mancha de origem indeterminada na Bacia de Santos</t>
  </si>
  <si>
    <t>Mancha de origem indeterminada na Bacia de Santos.
Processo: 02001.001117/2025-92.</t>
  </si>
  <si>
    <t>Detecção de feição de origem indeterminada durante sobrevoo de monitoramento ambiental (asa fixa) realizado no dia 11/01/2025. Mobilizada embarcação oil recovery para o local e programado sobrevoo de inspeção (asa móvel). A embarcação, ao chegar no local, constatou se tratar de uma feição oleosa, sendo coletada uma amostra para identificação do tipo de óleo e iniciada as ações de combate a feição oleosa por dispersão mecânica.</t>
  </si>
  <si>
    <t>O resultado preliminar da análise da amostra coletada indica se tratar de óleo diesel e não foi identificado a origem.</t>
  </si>
  <si>
    <t>Mobilização de sobrevoo de inspeção e embarcação oil recovery para confirmação, coleta de amostra e combate a mancha. Realizada a dispersão mecânica da mancha e encaminhada a amostra coletada para análise no CENPES. As unidades Petrobras próximas a mancha após serem consultadas, não reportaram anormalidades em seus processos produtivos.</t>
  </si>
  <si>
    <t>Estimativa preliminar de volume: 91,0 l / 0,091 m3 Sentido da deriva aparente: 280 graus Dimensões dos fragmentos da feição oleosa ( 3 fragmentos): 0,98 MN x 0,22 MN, 0,19 MN X 0,16 MN, 0,17 MN X 0,10 MN Coloração do óleo: brilho prateado, arco-íris e metálico. Sobre voo no dia 11/01/2025 às 16:30 e no sobre voo do dia 12/01/2025 não foram identificados mais traços do óleo na região.
Comunicado pelo CAEME LOEP/LOFF-2955</t>
  </si>
  <si>
    <t>fluido hidráulico;  água</t>
  </si>
  <si>
    <t>0.007; 0.22</t>
  </si>
  <si>
    <t>Campo de Aram, Bacia de Santos</t>
  </si>
  <si>
    <t>Poço 4-BRSA-1395-SPS.
Processo Sei!: 02001.001255/2025-71.</t>
  </si>
  <si>
    <t>Durante início da perfuração da fase 16%u201D, foi observado pelo ROV um pequeno vazamento na linha de vent da reguladora de 5K-3K do Supply do POD Amarelo. Nesta condição, com o POD amarelo selecionado como POD ativo, o acionamento de bombas da HPU do BOP ocorre em aproximadamente 1h 30 min. Ambos os PODs permanecem operacionais. Descarga para o mar de 0,227 m3 de fluido hidráulico base água - mistura de 97% de água potável (0,220 m3) e 3% de fluido hidráulico para BOP ERIFON HD 603 HP (0,007 m3).</t>
  </si>
  <si>
    <t>Falha de estanqueidade na linha de dreno (vent line) da reguladora de pressão (5000 psi para 3000 psi) do POD amarelo.</t>
  </si>
  <si>
    <t>33000167089501</t>
  </si>
  <si>
    <t>Elaborada gestão de mudança na qual o risco foi considerado tolerável para prosseguir com operações do poço, alterando os comandos do BOP para o POD azul.</t>
  </si>
  <si>
    <t>Memória de cálculo para estimativa de volume de fluido hidráulico (97% água potável + 3% Erifon): volume total contabilizado pelo flowmeter desde o início da entrada de bombas até a alteração para o POD azul (60 US gal = 0,227 m3 de fluido descarregado = 0,220 m3 de água potável + 0,007 m3 de Erifon). Relatório de gestão de mudança com análise do risco: Em anexo. Data do último teste no BOP: 2025-01-10 Definir a(s) parte(s) do sistema BOP onde ocorreu a falha: Pods de Controle do BOP Nome comercial: ERIFON HD 603 HP Composição química: Etileno glicol: 24-36% / Monoetanolamina: 4 - 6% / Dietanolamina: 3,94 - 5,91% Área atingida: Mar Territorial Descrição da classificação e subclasse ONU ou IMDG: Não classificado como perigoso, comunicado pelo CAEME POCOS/SM-2961</t>
  </si>
  <si>
    <t>PETRLEO BRASILEIRO S.A.</t>
  </si>
  <si>
    <t>siema.bs@petrobras.com.br</t>
  </si>
  <si>
    <t xml:space="preserve">Araxá </t>
  </si>
  <si>
    <t>Barragem</t>
  </si>
  <si>
    <t>ÁCIDO CLORÍDRICO</t>
  </si>
  <si>
    <t>27</t>
  </si>
  <si>
    <t>R. Córrego da Mata, s/n, Araxá - MG, 38183-903</t>
  </si>
  <si>
    <t>Conforme informado ao NEA, ocorreu retorno de produto no
registro de adição de água no sistema, permitindo o vazamento de aproximadamente 27,0 ton de produto, o qual, em sua maior parte, ficou retido nas estruturas de contenção da empresa e foi encaminhado para as barragens de rejeito da empresa.
Processo Sei1 02001.001573/2025-32</t>
  </si>
  <si>
    <t>Acidente em unidade industrial envolvendo derramamento de produto químico.</t>
  </si>
  <si>
    <t>A emprersa informou maior parte do produto ficou retido nas estruturas de contenção da empresa.</t>
  </si>
  <si>
    <t>Cia Brasileira de Metalurgia e Mineração CBMM</t>
  </si>
  <si>
    <t>33131541000108</t>
  </si>
  <si>
    <t>A empresa afirma que estão sendo adotadas as medidas de limpeza e manutenção dos sistemas.
(34) -3000</t>
  </si>
  <si>
    <t>Luis Sayão</t>
  </si>
  <si>
    <t>3436693000</t>
  </si>
  <si>
    <t>Limpeza pela própia empresa.</t>
  </si>
  <si>
    <t>PRODUTO: Ácido clorídrico | NÚMERO ONU: 1789| CLASSE DE RISCO: 8.</t>
  </si>
  <si>
    <t xml:space="preserve">Esplanada </t>
  </si>
  <si>
    <t>0.0371</t>
  </si>
  <si>
    <t>água produzida</t>
  </si>
  <si>
    <t>0.9629</t>
  </si>
  <si>
    <t>Linha tronco do satélite FBM-B, Campo de Fazenda Bálsamo, Bacia do Recôncav</t>
  </si>
  <si>
    <t>Descarga de 1m³ de emulsão oleosa (0,9629m³ água produzida e 0,0371m³ de óleo) por furo
na linha tronco de produção do satélite em campo terrestre. O fluido vazado atingiu terreno
natural no entorno da instalação.</t>
  </si>
  <si>
    <t>terreno natural no entorno da instalação</t>
  </si>
  <si>
    <t>: PETRÓLEO BRASILEIRO S.A. - PETROBRAS</t>
  </si>
  <si>
    <t>Equipes de limpeza e de manutenção</t>
  </si>
  <si>
    <t>Isolado e despressurizado o trecho. Acionadas equipes de limpeza e de manutenção.</t>
  </si>
  <si>
    <t>BSW da emulsão oleosa: 96,29%. Este evento foi comunicado ao órgão ambiental estadual (INEMA)
dentro do prazo de até 2h, por meio do Disque Meio Ambiente (telefone 71 0800 071 1400), sob o
protocolo de nº 47773 às 09h56.</t>
  </si>
  <si>
    <t>FAZENDA BÁLSAMO</t>
  </si>
  <si>
    <t>fluido hidráulico</t>
  </si>
  <si>
    <t>0.08</t>
  </si>
  <si>
    <t>Campo de Búzios, Bacia de Santos</t>
  </si>
  <si>
    <t>Poço 8-BUZ-16-RJS.
Processo Sei! 02001.001414/2025-38</t>
  </si>
  <si>
    <t>Observado expurgo de fluido translucido da válvula de alívio da linha de retorno do Módulo de Controle Submarino do poço.</t>
  </si>
  <si>
    <t>%u2022 Mantida a Injeção paralisada no poço BUZ 16 %u2022 Envio de barco para Monitoramento e Inspeção do Poço, com alternância de atuadores buscando a origem do vazamento.</t>
  </si>
  <si>
    <t>Não estávamos com leitura no flowmeter de LP, portanto o volume vazado estava abaixo da mínima vazão de leitura do flowmeter, que no modelo da Aker é de 20L/h. O escape era bem pequeno, contudo para efeito de cálculo, pode-se considerar o a vazão de 20L/h, sendo muito criterioso, visto que a vazão observada era bem pequena. A operação durou cerca de 4 horas, sendo então considerado um volume de 80L durante a operação. O vazamento não cessou pelo retorno ao final da operação. Volume: 0,08 m3 Área atingida: Mar territorial Nome comercial: TRANSAQUA DW; Composição química: Etileno Glicol e aditivos em solução aquosa; Classificação ONU/IMDG: Este produto não é classificado como perigoso para transporte. Comunicado pelo CAEME UN-BUZ 2970.</t>
  </si>
  <si>
    <t>Água;  Petroleo</t>
  </si>
  <si>
    <t>0.9; 0.1</t>
  </si>
  <si>
    <t>Campo de Marlim leste - Bacia de Campos.</t>
  </si>
  <si>
    <t>[PETROBRAS 53]: Durante sobrevoo de monitoramento ambiental, foi detectada uma feição conectada a plataforma (sentido de proa da unidade). No momento do avistamento o descarte de água produzida encontrava-se fechada (fechada às 13/01/2025 7h27).
Causa provável: Falha no LIT-5336014A (Controle de nível) do TQ-533603-A (tanque de drenagem aberta de hidrocarbonetos) com transbordamento do tanque de costado. Em investigação.
Processo Sei! 02001.001473/2025-14.</t>
  </si>
  <si>
    <t>Volume de descarga estimada de 1,0 m3 de água oleosa, sendo 0,1 m3 de óleo e 0,9 m3 de água.</t>
  </si>
  <si>
    <t>Falha no LIT-5336014A (Controle de nível) do TQ-533603-A (tanque de drenagem aberta de hidrocarbonetos) com transbordamento do tanque de costado. Em investigação.</t>
  </si>
  <si>
    <t>Acionado o PEVO através da CAE - Central de Atendimento a Emergência; Mobilizado as embarcações oil recovery Mar Limpo IV e Jim O Brien; e realizado sobrevoo para monitoramento ambiental.</t>
  </si>
  <si>
    <t>- Volume de descarga estimada de 1,0 m3 de água oleosa, sendo 0,1 m3 de óleo e 0,9 m3 de água. - Área atingida: Mar. - O tanque TQ-533601A recebe tomadas de coleta de amostras de forma rotineira e não contínua, além de bacia de contenção de equipamentos. - O TQ-533601-A não recebe descarte de água produzida. - Não ocorreu chuva nem acionamento de ADV na região drenada. - O término do incidente corresponde ao término das ações de resposta (em andamento). O controle da fonte ocorreu no momento da primeira observação. - Situação normalizada. O LIT-5336014A foi manutenido.</t>
  </si>
  <si>
    <t>P-53</t>
  </si>
  <si>
    <t>ÁGUA OLEOSA</t>
  </si>
  <si>
    <t>0.0005</t>
  </si>
  <si>
    <t>Campo de Búzios - Bacia de Santos.</t>
  </si>
  <si>
    <t>[NS-55 (WEST JUPITER) em operação no poço 7-BUZ-81D-RJS]: Durante a retirada do conjunto de workover ao chegar à superfície foi constatada uma mancha escura no moon pool, de dimensões equivalentes estimadas em área de 2,2 m x 4,6 m e espessura de 50 micrometros (Protocolo de Bonn: cores escuras descontínuas).
Processo Sei! 02001.001505/2025-73.</t>
  </si>
  <si>
    <t>Óleo - 0,0005 m3.</t>
  </si>
  <si>
    <t>Limpeza insuficiente do HCR (High Collapse Resistance) antes da desconexão do conjunto de workover da ANM (árvore de natal molhada).</t>
  </si>
  <si>
    <t>Efetuada tentativa de coletar amostra, através de balde e corda, sem sucesso. Efetuada limpeza da área do moon pool com kit SOPEP, não sendo possível extrair amostra para análise. Circulado 18,5 bbl de água do mar no sentido da coluna de DPR (Drill Pipe Riser) para HCR (High Collapse Resistance) para limpeza adicional do sistema. Coletado fluido do retorno para análise e constatado tratar-se de mistura de água com resíduo oleoso.</t>
  </si>
  <si>
    <t>[1] Volume descarregado: 0,0005 m3 de óleo, estimado baseado na avaliação visual da área da mancha (2,2 m x 4,6 m) e espessura baseada no Protocolo de Bonn (0,5 micrometros) com coloração escura descontínua (50.000-200.000 Litros/Km2); [2] Área atingida: mar.</t>
  </si>
  <si>
    <t>NS-55 (WEST JUPITER)</t>
  </si>
  <si>
    <t>petróleo</t>
  </si>
  <si>
    <t xml:space="preserve">Presidente Kennedy </t>
  </si>
  <si>
    <t>Óleo hidráulico</t>
  </si>
  <si>
    <t>Rodovia do Sol, s_ nº, Presidente Kennedy, ES, 29350-000</t>
  </si>
  <si>
    <t>Impacto contra material oriundo da supressão de vegetação no dia anterior.</t>
  </si>
  <si>
    <t>Ao acionar a máquina para início da operação a mesma teve rompimento de mangote do sistema hidráulico, sendo
necessário a atuação da equipe de resposta Ambipar.</t>
  </si>
  <si>
    <t>Foi entendido como provável causa o impacto do material oriundo da supressão da área (galhos/tronco) no dia anterior fragilizando a mangueira hidráulica e que não foi percebido durante a operação pois não havia vazamento ou dano ao funcionamento do equipamento. O rompimento da mangueira hidráulica se deu no acionamento do equipamento para o início das atividades.</t>
  </si>
  <si>
    <t>PORTO CENTRAL COMPLEXO INDUSTRIAL PORTUÁRIO S/A</t>
  </si>
  <si>
    <t>20391326000102</t>
  </si>
  <si>
    <t>acionado plano de emergência</t>
  </si>
  <si>
    <t>Tiago Daibert</t>
  </si>
  <si>
    <t>(32) 99581-981</t>
  </si>
  <si>
    <t>Acionado a equipe de resposta rápida e a realização das atividades de resposta conforme estratégia adotada.</t>
  </si>
  <si>
    <t>ODAIR DE MELO CARDOSO</t>
  </si>
  <si>
    <t>ADVOGADO</t>
  </si>
  <si>
    <t>odair@portocentral.com.br</t>
  </si>
  <si>
    <t>Órgão Estadual ou Municipal de Meio Ambiente; IBAMA</t>
  </si>
  <si>
    <t>Rodovia do Sol, s/ nº, Presidente Kennedy, ES, 29350-000</t>
  </si>
  <si>
    <t>Ao acionar a máquina para início da operação a mesma teve rompimento de mangote do sistema hidráulico, sendo necessário a atuação da equipe de resposta Ambipar.</t>
  </si>
  <si>
    <t>Foi entendido como provável causa o não recolhimento adequado de todo o material utilizado no abastecimento hidráulico do
equipamento e a não observação do operador do equipamento da existência do vasilhame do produto utilizado ainda disposto
inadequadamente</t>
  </si>
  <si>
    <t>PORTO CENTRAL COMPLEXO INDUSTRIAL PORTUÁRIO S.A</t>
  </si>
  <si>
    <t>Descrição das medidas corretivas adotadas até o momento da emissão do relatório:
Foi implementado um monitoramento contínuo e a realização de rondas frequentes pela equipe de resposta a emergências na proximidade dos equipamentos, garantindo a identificação precoce de possíveis irregularidades e a adoção imediata de medidas preventivas e corretivas.</t>
  </si>
  <si>
    <t xml:space="preserve">Niterói </t>
  </si>
  <si>
    <t>Óleo Lubrificante</t>
  </si>
  <si>
    <t>0.005</t>
  </si>
  <si>
    <t>Baía de Guanabara</t>
  </si>
  <si>
    <t>Santos Scout, Baía de Guanabara, Rio de Janeiro/RJ</t>
  </si>
  <si>
    <t>Durante o teste no Bow Tunnel Thruster, verificou-se uma redução no nível de óleo de aproximadamente 0,005 m³. Em seguida, foi identificado um filme de óleo na superfície da água, no lado bombordo da embarcação.</t>
  </si>
  <si>
    <t>Descarga paralisada.</t>
  </si>
  <si>
    <t>Equipe Petrobras.</t>
  </si>
  <si>
    <t>O equipamento Bow Thruster 1 foi retirado de operação. Imediatamente, o equipamento foi desligado, evitando qualquer nova redução no nível do tanque. Realizado diagnóstico da falha, seguido de planejamento e execução da intervenção para corrigir a causa do vazamento.</t>
  </si>
  <si>
    <t>Processo sei nº 02001.001570/2025-07 (Emergência Ambiental: Acidente Ambiental)
[1] Volume descarregado: 0,005m³, estimado a partir da baixa no volume de óleo do equipamento (Bow Thruster 1). [2] Nome comercial do produto: MOBILGEAR 600 XP 68 [3] Composição química: Mistura (AMINAS, C12-14-TERC-ALQUIL, ALQUENILAMINA DE CADEIA LONGA) [4] Classificação ONU ou IMDG: Não regulado; [5] Ambiente atingido: Mar.</t>
  </si>
  <si>
    <t>PETROLEO BRASILEIRO S/A - PETROBRAS</t>
  </si>
  <si>
    <t>bernardor@petrobras.com.br</t>
  </si>
  <si>
    <t>No dia 14/01/25, às 13h30, durante a remoção da linha overboard de descarga da bomba do sistema de drenagem fechado, ocorreu um derramamento de fluido oleoso (mistura de óleo e água) que excedeu a capacidade do recipiente de contenção. A linha foi isolada e drenada conforme o plano de bloqueio, mas um volume residual foi liberado no mar. A mancha tinha dimensões aproximadas de 50m x 5m, com um volume
calculado de óleo derramado de 0,000075m3. Devido às condições hidrodinâmicas, a mancha não se diluiu completamente dentro da zona de mistura de 500m ao redor da plataforma. A dispersão foi auxiliada pela embarcação C-Ouro.</t>
  </si>
  <si>
    <t>0,000075 m3 de fluido oleoso</t>
  </si>
  <si>
    <t>Perenco Petróleo e Gás do Brasil LTDA</t>
  </si>
  <si>
    <t>Acionado o plano de emergência
Atividades paralisadas, barco de apoio solicitado para fazer a dispersão entre as 15h00 e 16h00. A equipe de contenção realizou a limpeza dos locais afetados na unidade, concluindo assim a coleta de todo material que estava escorrendo pela antepara.</t>
  </si>
  <si>
    <t>Processo sei nº 02001.001601/2025-11 (Emergência Ambiental: Acidente Ambiental)
A linha que estava sendo substituída havia sido drenada e realizado os bloqueios necessários para evitar qualquer fluxo e ou derrame.</t>
  </si>
  <si>
    <t>Gerente</t>
  </si>
  <si>
    <t>Plataforma de Carapeba - PCP-2</t>
  </si>
  <si>
    <t>Fluido Oleoso</t>
  </si>
  <si>
    <t xml:space="preserve">Pojuca </t>
  </si>
  <si>
    <t>0.399</t>
  </si>
  <si>
    <t>Linha de produção do Poço 7-MGP-23-BA, Cadastro ANP 202400493500, Campo Miranga, Bacia do Recôncavo.</t>
  </si>
  <si>
    <t>No dia 14/01/2025, por volta das 07:00h, durante a rotina operacional, o operador do Campo de Miranga identificou um vazamento na linha de produção do poço 7-MGP-23-BA. O volume vazado foi de 0,40 m³ e não ficou contido por barreira.</t>
  </si>
  <si>
    <t>Não Informado</t>
  </si>
  <si>
    <t>SPE MIRANGA S.A.</t>
  </si>
  <si>
    <t>Rafaela Nara Silva Alves</t>
  </si>
  <si>
    <t>84998160142</t>
  </si>
  <si>
    <t>O poço foi paralisado, foram realizadas as devidas comunicações internas e acionado a limpeza do local.</t>
  </si>
  <si>
    <t>Processo sei n º{23680678|02001.001566/2025-31} (Emergência Ambiental: Acidente Ambiental)
1) 0,40m³. 2) solo. 3) 99,85% 4) a 11) N/A | Volume da perda de contenção: 0,40m³; Metodologia de cálculo = área x lâmina: (20m² x 0,02m) = 0,40m³.</t>
  </si>
  <si>
    <t>7-MGP-23-BA</t>
  </si>
  <si>
    <t>Óleo</t>
  </si>
  <si>
    <t xml:space="preserve">São Roque </t>
  </si>
  <si>
    <t>Fertilizante</t>
  </si>
  <si>
    <t>Vandalismo na ferrovia com abertura de bicas em vagão graneleiro carregado fertilizante granular</t>
  </si>
  <si>
    <t>Vandalismo com abertura de vagão graneleiro carregado com Fertilizante (Cloreto de Potassio). Lançamento de fertilizante granular sobre a linha férrea</t>
  </si>
  <si>
    <t>Equipes de atendimento emergencial de limpeza e de segurança patrimonial, contratadas pela rumo, atuando no trecho afetado para remoção do material, liberação da via e garantia da segurança dos trabalhadores.</t>
  </si>
  <si>
    <t>Processo sei nº 02001.001836/2025-11 (Emergência Ambiental: Acidente Ambiental)</t>
  </si>
  <si>
    <t>0.0039</t>
  </si>
  <si>
    <t>Bacia de Campos</t>
  </si>
  <si>
    <t>Embarcação Parcel dos Meros, Campo de Marlim Sul, Bacia de Campos.</t>
  </si>
  <si>
    <t>Durante operação de inspeção de duto utilizando veículo remoto de operação (ROV) foi observado uma baixa no volume do compensador do veículo e visualizado, pela câmera do veículo, escape para o mar de óleo lubrificante.</t>
  </si>
  <si>
    <t>Petrobras.</t>
  </si>
  <si>
    <t>[1] Paralisação da operação; [2] Isolamento do sistema hidráulico; [3] Retorno do ROV para o convés; [4] Substituição do motor hidráulico.</t>
  </si>
  <si>
    <t>Processo sei nº 02001.001575/2025-21 (Emergência Ambiental: Acidente Ambiental)
[1] Volume descarregado: 0,0039m³ . O volume do escape foi estimado através do sensor de nível do óleo hidráulico do compensador; [2] Nome comercial do produto: LUBRAX HYDRA XP 32 [3] Composição química: Mistura (2,6-di-terc-butilfenol) [4] Classificação ONU ou IMDG: Não classificado como perigoso para o transporte nos diferentes modais. [5] Ambiente atingido: Mar.</t>
  </si>
  <si>
    <t>Vandalismo com abertura de vagão graneleiro carregado com Fertilizante (Cloreto de Potassio). Lançamento de 4 toneladas de fertilizante granular sobre a linha férrea</t>
  </si>
  <si>
    <t>Processo sei nº 02001.001588/2025-09 (Emergência Ambiental: Acidente Ambiental)</t>
  </si>
  <si>
    <t xml:space="preserve">Carmópolis </t>
  </si>
  <si>
    <t xml:space="preserve"> SE</t>
  </si>
  <si>
    <t>0.35</t>
  </si>
  <si>
    <t>Linha de produção em fibra do 9-CP-1012-SE, Carmópolis-SE.</t>
  </si>
  <si>
    <t>No dia 15/01/2025 às 08:10, durante ronda de rotina foi identificada perda de contenção
primária significante/descarga significante de óleo de 0,382 m³ devido a falha de integridade
na linha de fibra vidro de 3%u201D do CP-1012. Chegada do poço no satélite fechada, e poço
parado para sanar vazamento. Não atingiu corpo hídrico. Área atingida = 127,4 m²; Lâmina
(solo compactado de estrada não pavimentada) = 0,003 m Volume Total = 127,4 m² x 0,003
m = 0,382 m³ BSW = 91,7 %</t>
  </si>
  <si>
    <t>Carmo Energy S.A</t>
  </si>
  <si>
    <t>Philipe Passos</t>
  </si>
  <si>
    <t>21998035121</t>
  </si>
  <si>
    <t>Acionado o plano de emergência
Acionamento da Gerência de Operações. Acionamento da Supervisão/Coordenação.
Acionamento de Equipe de Manutenção e Inspeção. Acionamento da equipe de despoluição.</t>
  </si>
  <si>
    <t>Processo sei nº {23692165|02001.001677/2025-47} (Emergência Ambiental: Acidente Ambiental)
Despoluição e limpeza concluída</t>
  </si>
  <si>
    <t>Camópolis</t>
  </si>
  <si>
    <t>0,0000003 m3</t>
  </si>
  <si>
    <t>No dia 15 de janeiro de 2025 por volta das 09:00h após o alinhamento do poço CRP-50 para teste, foi notado um pequeno furo pulverizando água oleosa na linha do separador de teste abaixo do convés de produção de PCP-1. De imediato foi parada a operação e a linha despressurizada. Após análise da equipe de integridade, foi verificada a necessidade de remoção do trecho da linha para reparo. Devido ao local e posicionamento da linha, algumas gotas da substância caíram no mar, formando momentaneamente um filme de aproximadamente 1,0m² que rapidamente dispersou próximo a unidade.</t>
  </si>
  <si>
    <t>Perenco Petróleo e Gás do Brasil Ltda</t>
  </si>
  <si>
    <t>O separador de teste foi isolado, e o trecho da linha foi removido e levado para a caldeiraria para reparo.</t>
  </si>
  <si>
    <t>Processo sei nº 02001.001843/2025-13 (Emergência Ambiental: Acidente Ambiental)
Não houve necessidade de dispersão mecânica da mancha. De acordo com a metodologia para cálculo de vazamento: Área da mancha de 1m2 com filme 100% de aparência iridescente resulta no volume de 0,0000003 m3 (0,3ml) de óleo descarregado no mar.</t>
  </si>
  <si>
    <t>Gerente de QHSE</t>
  </si>
  <si>
    <t>Plataforma de Carapeba - PCP-1</t>
  </si>
  <si>
    <t>óleo</t>
  </si>
  <si>
    <t xml:space="preserve">Buritis </t>
  </si>
  <si>
    <t>ÁCIDO CLORÍDRICO, SOLUÇÃO</t>
  </si>
  <si>
    <t>Solo; Flora</t>
  </si>
  <si>
    <t>Rodovia MG 400, km 09 - Serra Olhos Dágua</t>
  </si>
  <si>
    <t>Transporte Rodoviário</t>
  </si>
  <si>
    <t>: Conforme informado ao NEA, veículo transportando
diversos produtos classificados como perigosos e não perigosos, tombou em faixa marginal da rodovia
provocando o derramamento da carga na faixa marginal da mesma. Algumas embalagens ficaram
danificadas permitindo o extravasamento dos produtos, dentre eles ácido clorídrico. Ocorreu
vazamento, também do óleo combustível e óleo lubrificante do veículo sobre o solo e vegetação</t>
  </si>
  <si>
    <t>Tombamento</t>
  </si>
  <si>
    <t>A empresa ainda não adotou quaisquer providências para limpeza e descontaminação do local.</t>
  </si>
  <si>
    <t>Cabo Morais - PMRod.</t>
  </si>
  <si>
    <t>Processo sei n] 02001.002009/2025-37 (Emergência Ambiental: Acidente Ambiental)</t>
  </si>
  <si>
    <t>Não se aplica</t>
  </si>
  <si>
    <t>Porto de Niterói</t>
  </si>
  <si>
    <t>Embarcação atracada derramou - Shell Tellus S 2 VX do equipamento.</t>
  </si>
  <si>
    <t>Após baldeação.</t>
  </si>
  <si>
    <t>HOS BRASS RING</t>
  </si>
  <si>
    <t>Processo sei nº {23687037|02001.001625/2025-71} (Emergência Ambiental: Acidente Ambiental)</t>
  </si>
  <si>
    <t>Óleo Hidráulico</t>
  </si>
  <si>
    <t xml:space="preserve">Eldorado </t>
  </si>
  <si>
    <t xml:space="preserve"> MS</t>
  </si>
  <si>
    <t>DIESEL COMBUSTIVEL</t>
  </si>
  <si>
    <t>150</t>
  </si>
  <si>
    <t>L</t>
  </si>
  <si>
    <t>Óbitos/feridos; Rio/córrego; Solo</t>
  </si>
  <si>
    <t>Outra(s); Polícia Rodoviária; Corpo de Bombeiros</t>
  </si>
  <si>
    <t>Rodovia BR-163/MS na altura do  km 31 (Divisa dos municípios de Mundo Novo e Eldorado)</t>
  </si>
  <si>
    <t>Acidente com Usuário da Rodovia envolvendo uma carreta-tanque que transportava diesel, ocorrido na BR-163/MS, altura do km 31, no município de Eldorado-MS.</t>
  </si>
  <si>
    <t>Diesel - Houve derramamento de diesel no Rio Iguatemi (informações preliminares).</t>
  </si>
  <si>
    <t>Até o momento, a possível causa do acidente é desconhecida, já que o motorista faleceu no local.</t>
  </si>
  <si>
    <t>Óbito: Motorista do Caminhão-Tanque / Derramamento de Diesel - Solo e Rio</t>
  </si>
  <si>
    <t>Carla Emília Balan (proprietária do veículo)</t>
  </si>
  <si>
    <t>05442042986</t>
  </si>
  <si>
    <t>Equipe da CCR MSVia</t>
  </si>
  <si>
    <t>CCR MSVia</t>
  </si>
  <si>
    <t>(08) 00648-0163</t>
  </si>
  <si>
    <t>Proocesso sei nº {23692271|02001.001678/2025-91} (Emergência Ambiental: Acidente Ambiental)
Acidente com usuário da rodovia envolvendo uma carreta-tanque que transportava diesel, ocorrido na BR-163/MS, na altura do km 31, no município de Eldorado%u2013MS. O acidente ocorreu no derramamento de diesel no Solo e no Rio Iguatemi ( informações preliminares). Até o momento, a causa do acidente é desconhecida, pois o motorista faleceu no local.</t>
  </si>
  <si>
    <t>Martha Daumas Mattos</t>
  </si>
  <si>
    <t>martha.mattos@grupoccr.com.br</t>
  </si>
  <si>
    <t>0.0002</t>
  </si>
  <si>
    <t>Niterói/RJ</t>
  </si>
  <si>
    <t>Embarcação HOS Brass Ring, Porto NitShore, Niterói/RJ.
Processo Sei! 02001.001680/2025-61.</t>
  </si>
  <si>
    <t>O navio estava atracado no porto Nitshore aguardando para carregar água potável quando foi reportada uma leve mancha de óleo na superfície da água próxima à área de lançamento PROD (lado de estibordo). Ao avaliar a área foi constada pequena quantidade de resíduo de óleo hidráulico no piso do convés, proveniente do que restava sob o PROD e na área do LARS que acidentalmente caiu no mar.</t>
  </si>
  <si>
    <t>Equipe Petrobras</t>
  </si>
  <si>
    <t>Barreira de contenção colocada imediatamente ao longo da embarcação.</t>
  </si>
  <si>
    <t>[1] Volume descarregado: 0,0002m³ estimado a partir dos aspectos visuais da manha formada. [2] Nome comercial do produto: Shell Tellus S2 VX 22; [3] Composição química: Óleo básico de baixa viscosidade intercambiável ( menor que 20,5 cSt @ 40°C)*; Derivado de triazol; [4] Classificação ONU ou IMDG: Não regulado como produto perigoso; [5] Ambiente atingido: Mar.</t>
  </si>
  <si>
    <t>Embu-Guaçu</t>
  </si>
  <si>
    <t>SP</t>
  </si>
  <si>
    <t>2</t>
  </si>
  <si>
    <t>Vandalismo na ferrovia com abertura de 8 bicas em 3 vagões graneleiros carregado com milho.</t>
  </si>
  <si>
    <t>Vandalismo com abertura de vagões graneleiros carregado com milho. Lançamento de 2 tonelada de milho em grão sobre a linha férrea.</t>
  </si>
  <si>
    <t>Ato criminoso caracterizado pela abertura de bicas em vagões graneleiros ferroviário carregado com milho.</t>
  </si>
  <si>
    <t xml:space="preserve">Uberaba </t>
  </si>
  <si>
    <t>ETANOL</t>
  </si>
  <si>
    <t>59538</t>
  </si>
  <si>
    <t>Outra(s); Empresa especializada em atendimento ; Polícia Rodoviária; Corpo de Bombeiros</t>
  </si>
  <si>
    <t>BR 262 MG, KM 792+000, UBERABA-MG</t>
  </si>
  <si>
    <t>COLISÃO TRANSVERSAL ENVOLVENDO DOIS VEÍCULOS.</t>
  </si>
  <si>
    <t>HOUVE DERRAMAMENTO DE CARGA EM VEGETAÇÃO DA ÁREA DE DOMÍNIO.</t>
  </si>
  <si>
    <t>VEÍCULO QUE REALIZAVA ULTRAPASSAGEM SOBRE CURVA, NÃO CONSEGUIU RETORNAR PARA SUA FAIXA, ATINGINDO OUTRO VEÍCULO.</t>
  </si>
  <si>
    <t>HOUVE DERRAMAMENTO EM SOLO E VEGETAÇÃO DE PARTE DA CARGA NO SOLO DA ÁREA DE DOMÍNIO.</t>
  </si>
  <si>
    <t>TRANSPORTADORA VERONESE LTDA</t>
  </si>
  <si>
    <t>52397767001090</t>
  </si>
  <si>
    <t>OPERAÇÃO DA TRIUNFO CONCEBRA REALIZOU SINALIZAÇÃO DO LOCAL.
ACIONADA EMPRESA AMBIPAR.</t>
  </si>
  <si>
    <t>RAFAEL PEIXOTO MARQUES</t>
  </si>
  <si>
    <t>(16) 99755-4054</t>
  </si>
  <si>
    <t>Processo sei nº 02001.001869/2025-53 (Emergência Ambiental: Acidente Ambiental)
MOTORISTA NÃO CONSEGUIU REALIZAR ULTRAPASSAGEM, OCASIONANDO ACIDENTE</t>
  </si>
  <si>
    <t>CONCEBRA- CONCESSIONRIA DAS RODOVIAS CENTRAIS DO BRASIL S.A</t>
  </si>
  <si>
    <t>TAISSA CAROLINA MENDONÇA MACHADO</t>
  </si>
  <si>
    <t>GERENTE DE MEIO AMBIENTE E QUALIDADE</t>
  </si>
  <si>
    <t>meioambiente@triunfoconcebra.com.br</t>
  </si>
  <si>
    <t>DERIVADOS DE PETRÓLEO, N.E</t>
  </si>
  <si>
    <t>0.2</t>
  </si>
  <si>
    <t>Avenida Feliciano Sodré, 215 - Centro, Niterói - RJ, 24030-012</t>
  </si>
  <si>
    <t>HOS BRASS RING - vazamento de óleo hidráulico</t>
  </si>
  <si>
    <t>Pequeno incidente de película de óleo por volta das 7:25, durante a operação de carga de água no equipamento do cliente (PROD). O volume estimado de óleo envolvido foi de aproximadamente 0,2 litros.</t>
  </si>
  <si>
    <t>Falta de bandejamento sob o equipamento para realização de manutenção das conexões com risco de pingamento de resíduo de óleo hidráulico.</t>
  </si>
  <si>
    <t>Ao lado de estibordo da embarcação.</t>
  </si>
  <si>
    <t>Benthic do Brasil Ltda</t>
  </si>
  <si>
    <t>11401801000185</t>
  </si>
  <si>
    <t>Alpina e Ambipar</t>
  </si>
  <si>
    <t>Processo sei nº 02001.001625/2025-71 (Emergência Ambiental: Acidente Ambiental)
Ações imediatas foram tomadas, incluindo a implantação de almofadas de contenção e barreiras ao redor do LARS e notificação portuária. Uma barreira de contenção foi colocada ao redor do navio pela embarcação de apoio portuário, Alpina, que posteriormente confirmou que não havia mais película visível. A barreira foi mantida como medida preventiva. O incidente foi prontamente gerido de acordo com os protocolos de segurança e ambientais. A Nitshore notificou o INEA e a Hornbeck informou a Marinha Brasileira.</t>
  </si>
  <si>
    <t>HORNBECK OFFSHORE NAVEGACAO LTDA</t>
  </si>
  <si>
    <t>HORBECK OFFSHORE NAVEGAÇÃO LTDA</t>
  </si>
  <si>
    <t>GERENTE DE QSMS</t>
  </si>
  <si>
    <t>brazilofficerio@hornbeckoffshore.com</t>
  </si>
  <si>
    <t>Rodovia BR 262, km 792</t>
  </si>
  <si>
    <t>Conforme informado ao NEA, o veículo bi-trem transportando etanol chocou-se com a lateral de outro veículo quando o segundo tanque desprendeuse e tombou em faixa marginal da rodovia, permanecendo tombado com a rodagem voltada para a rodovia. Ocorreu vazamento de etanol em volume ainda não dimensionado</t>
  </si>
  <si>
    <t>Tombnamento</t>
  </si>
  <si>
    <t>Atingiu o solo e vegetação marginais</t>
  </si>
  <si>
    <t>José Guilherme - representante Transportadora</t>
  </si>
  <si>
    <t>Empresa especializada contratada para transbordo e limpeza e veículo receptor no local para transbordo</t>
  </si>
  <si>
    <t>Processo sei nº 02001.002039/2025-43 (Emergência Ambiental: Acidente Ambiental)</t>
  </si>
  <si>
    <t xml:space="preserve">Japaratuba </t>
  </si>
  <si>
    <t>0.008</t>
  </si>
  <si>
    <t>0.244</t>
  </si>
  <si>
    <t>Locação do poço 9-CP-647-SE, Japaratuba-SE.</t>
  </si>
  <si>
    <t>No dia 16/01/2025 às 16:15, durante ronda de rotina operacional foi identificada perda de
contenção primária significante/descarga significante de óleo de 0,252 m³ devido a furo em
válvula de retenção em derivação horizontal que interliga linha de produção do CP-763 ao
seu conjugado, CP-647 (poço fechado/fora de operação). O poço cp-763 foi parado, e linha
drenada para sanar vazamento.</t>
  </si>
  <si>
    <t>o. Não atingiu corpo hídrico. Área atingida = 84 m², Lâmina
(solo compactado da locação) = 0,003 m. Volume Total = 84 m² x 0,003 m = 0,252 m³. BSW =
96,7 %</t>
  </si>
  <si>
    <t>CARMO ENERGY S.A.</t>
  </si>
  <si>
    <t>41955491000101</t>
  </si>
  <si>
    <t>Equipe de despoluição.</t>
  </si>
  <si>
    <t>Acionamento da Gerência de Operação. Acionamento da Coordenação/Supervisão.
Acionamento da Equipe de despoluição.</t>
  </si>
  <si>
    <t>Despoluição e limpeza concluídas.</t>
  </si>
  <si>
    <t>COATE/CENEAC</t>
  </si>
  <si>
    <t>ANALISTA AMBIENTAL</t>
  </si>
  <si>
    <t>CARMÓPOLIS</t>
  </si>
  <si>
    <t xml:space="preserve">Vilhena </t>
  </si>
  <si>
    <t xml:space="preserve"> RO</t>
  </si>
  <si>
    <t>5000</t>
  </si>
  <si>
    <t>Rio/córrego; Flora</t>
  </si>
  <si>
    <t>Polícia Rodoviária; Corpo de Bombeiros; Órgão Estadual ou Municipal de Meio Ambiente; IBAMA</t>
  </si>
  <si>
    <t>Rodovia BR 435, Km 35, Vilhena-RO</t>
  </si>
  <si>
    <t>Rodovia BR 435, Km 35</t>
  </si>
  <si>
    <t>Acidente envolvendo veículo que transportava carga de produto perigoso.</t>
  </si>
  <si>
    <t>Acidente ocorrido por volta das 09:00 horas da manhã, envolvendo um caminhão que transportava óleo Diesel S500. Este havia saído da pista e tombado, ocasionando o derramamento de aproximadamente 5000 litros de Oléo Diesel.</t>
  </si>
  <si>
    <t>A flora da região foi  diretamente atingida em uma área de aproximadamente 2 m2.</t>
  </si>
  <si>
    <t>Combustíveis Krupinski LTDA</t>
  </si>
  <si>
    <t>00449484000150</t>
  </si>
  <si>
    <t>Foi informada que compareceram ao local, o Corpo de Bombeiros de Vilhena/RO, a Polícia Rodoviária Federal e a Equipe da SEMA de Vilhena/RO.</t>
  </si>
  <si>
    <t xml:space="preserve">Parauapebas </t>
  </si>
  <si>
    <t xml:space="preserve"> PA</t>
  </si>
  <si>
    <t>Estrada de Ferro Carajas - linha de manobra 5A do km 860+400 no município de Parauapebas-PA</t>
  </si>
  <si>
    <t>Avaria na mangueira da locomotiva (266), na linha  de manobra 5A, do Km 860+400, no município de Parauapebas/PA.</t>
  </si>
  <si>
    <t>Derramamento de óleo diesel.</t>
  </si>
  <si>
    <t>A Vale S/A, representada pelo CNPJ 33.592.510/0378-21, referente às operações da Estrada de Ferro Carajás %u2013 EFC, vem por meio desta informar que por volta das 11h50min da manhã desta sexta-feira (17/01/2025), durante a circulação da locomotiva (266), na linha de manobra 5A do km 860+400 no município de Parauapebas-PA, foi detectado um vazamento de combustível (óleo diesel), oriundo de avaria da mangueira da locomotiva, ficando parte do volume contido na contenção do equipamento, sendo misturado com água e parte no lastro da linha ferroviária vindo a escoar para acesso, sendo contido dentro da faixa de domínio da ferrovia. Ao identificar que o equipamento apresentava vazamento, o Operador desligou a máquina de forma imediata. A equipe de emergência foi acionada para tomar as medidas necessárias. Tão logo possível, serão prestadas informações atualizadas sobre o ocorrido.</t>
  </si>
  <si>
    <t>Solo.</t>
  </si>
  <si>
    <t>VALE S.A</t>
  </si>
  <si>
    <t>33592510037821</t>
  </si>
  <si>
    <t>Empresa especializada atendendo no local: OMEGA</t>
  </si>
  <si>
    <t>Elson sousa</t>
  </si>
  <si>
    <t>(94) 98803-1545</t>
  </si>
  <si>
    <t>A Vale S/A, representada pelo CNPJ 33.592.510/0378-21, referente às operações da Estrada de Ferro Carajás %u2013 EFC, vem por meio desta informar que por volta das 11h50min da manhã desta sexta-feira (17/01/2025), durante a circulação da locomotiva (266), na linha de manobra 5A do km 860+400 no município de Parauapebas-PA, foi detectado um vazamento de combustível (óleo diesel), oriundo de 
avaria da mangueira da locomotiva, ficando parte do volume contido na contenção do equipamento, sendo misturado com água e parte no lastro da linha ferroviária vindo a escoar para acesso, sendo contido dentro da faixa de domínio da ferrovia. Ao identificar que o equipamento apresentava vazamento, o operador desligou a máquina de forma imediata. A equipe de emergência foi acionada para tomar as medidas necessárias. Tão logo possível, serão prestadas informações atualizadas sobre o ocorrido</t>
  </si>
  <si>
    <t>VALE S/A</t>
  </si>
  <si>
    <t>Elson Francisco de Sousa</t>
  </si>
  <si>
    <t>Gerente de Meio Ambiente Corredor Norte</t>
  </si>
  <si>
    <t>marconi.nobrega@vale.com</t>
  </si>
  <si>
    <t xml:space="preserve">Santo Antônio do Amparo </t>
  </si>
  <si>
    <t>80</t>
  </si>
  <si>
    <t>BR 381 %u2013 Arteris Fernão Dias %u2013 KM 663+100 NORTE</t>
  </si>
  <si>
    <t>Vazamento do tanque de combustível.</t>
  </si>
  <si>
    <t>SEGUNDO INFORMAÇÕES, O VEÍCULO TRAFEGAVA PELO SENTIDO NORTE, SOBRE A FAIXA DOIS, QUANDO O CONDUTOR ALEGA QUE PERDEU O CONTROLE DIRECIONAL E SEM TEMPO HABIL DE FRENAGEM, CHOCOU-SE CONTRA A DEFENSA METALICA DO CANTEIRO LATERAL, REPOUSANDO-SE SOBRE A AREA DE DOMINIO. Falha humana.</t>
  </si>
  <si>
    <t>AÇUDE. Presença de recurso hídrico: sim. Foi relatada a contaminação de duas áreas de água represada com deságue em curso hídrico não identificado, pós nascente.</t>
  </si>
  <si>
    <t>JSL S.A</t>
  </si>
  <si>
    <t>52548435000179</t>
  </si>
  <si>
    <t>AMBIPAR</t>
  </si>
  <si>
    <t>LEONARDO MATOS</t>
  </si>
  <si>
    <t>(19) 99830-2872</t>
  </si>
  <si>
    <t>Diana Fernandes</t>
  </si>
  <si>
    <t>Arteris Fernão Dias</t>
  </si>
  <si>
    <t>Lider de CCO</t>
  </si>
  <si>
    <t>diana.fernandes@arteris.com.br</t>
  </si>
  <si>
    <t xml:space="preserve">José Bonifácio </t>
  </si>
  <si>
    <t>60000</t>
  </si>
  <si>
    <t>Outra(s); Polícia Rodoviária; Corpo de Bombeiros; Órgão Estadual ou Municipal de Meio Ambiente</t>
  </si>
  <si>
    <t>km 097+500</t>
  </si>
  <si>
    <t>Motorista conduzia o veiculo pela BR153-SP, quando na altura do km 097+500 não percebeu o tráfego de veículos lentos e jogou o veiculo para o canteiro central para não colidir com outros veículos.</t>
  </si>
  <si>
    <t>Houve vazamento da carga - Etanol</t>
  </si>
  <si>
    <t>Faixa de solo da rodovia (Canteiro central e canaletas).</t>
  </si>
  <si>
    <t>Trans Vagner - Unidade Cosmópolis</t>
  </si>
  <si>
    <t>A concessionária realizou os accionamentos dos órgãos responsáveis, conforme Plano de Ação Emergencial</t>
  </si>
  <si>
    <t>Motorista conduzia o veiculo pela BR153-SP, quando na altura do km 097+500 não percebeu o tráfego de veículos lentos e jogou o veiculo para o canteiro central para não colidir com outros veículos. Cetesb no local, orientando as ações de mitigação ambiental.</t>
  </si>
  <si>
    <t>TRANSBRASILIANA CONCESSIONRIA DE RODOVIA S.A.</t>
  </si>
  <si>
    <t>Triunfo Transbrasiliana</t>
  </si>
  <si>
    <t>wilson.santos@triunfotransbrasiliana.com.br</t>
  </si>
  <si>
    <t>Locação do poço 9-CP-819-SE, Carmópolis-SE.</t>
  </si>
  <si>
    <t>No dia 18/01/2025 às 01:10, durante ronda de rotina foi identificada perda de contenção primária significante/descarga significante de óleo de 0,25 m³ próximo a locação do CP-819, poço nunca operou com a Carmo e foi encontrado sem válvula (suspeita de furto). A área se
encontrava alagada e sem possibilidade de acesso por conta das chuvas, durante a estiagem foi possível identificar área alagada com óleo. Não foi localizado nenhum vazamento próximo ao local. Área atingida = 250 m², Lâmina (área alagada, óleo sobrenadante) = 0,001
m Volume Total = 250 m² x 0,001 m = 0,25 m³</t>
  </si>
  <si>
    <t>Furto de válvula</t>
  </si>
  <si>
    <t>Acionado o plano de emergência
Acionamento da Gerência de Operações. Acionamento da Supervisão/Coordenação.
Acionamento da equipe de despoluição.</t>
  </si>
  <si>
    <t>Processo sei nº 02001.001958/2025-08 (Emergência Ambiental: Acidente Ambiental)
Despoluição em andamento.</t>
  </si>
  <si>
    <t>Carmópolis</t>
  </si>
  <si>
    <t>Oleo</t>
  </si>
  <si>
    <t>água</t>
  </si>
  <si>
    <t>0.155</t>
  </si>
  <si>
    <t>TRECHO RÍGIDO [62086] (35470) / OLEODUTO 10" EST. C MIRANGA / EST. B MIRANGA</t>
  </si>
  <si>
    <t>No dia 18/01/2025, por volta das 09:40h, durante a rotina operacional, o operador do Campo de Miranga identificou um vazamento no Oleoduto de 10" da Estação Coletora C de Miranga para Estação Coletora B de Miranga.</t>
  </si>
  <si>
    <t>SPE Miranga S.A</t>
  </si>
  <si>
    <t>Maiara Izete Rocha Ribeiro</t>
  </si>
  <si>
    <t>7136350200</t>
  </si>
  <si>
    <t>Foram realizadas as devidas comunicações internas, a transferência foi interrompida,
acionado a equipe de caldeiraria e equipe de limpeza.</t>
  </si>
  <si>
    <t>Processo sei nº 02001.001988/2025-14 (Emergência Ambiental: Acidente Ambiental)
1) 0,16m³; 2) Solo; 3) 96,62%; 4) A 11) N/A. Volume da perda de contenção: 0,16m³; Metodologia
de cálculo: área x lâmina = (8m² x 0,02m) = 0,16m³.</t>
  </si>
  <si>
    <t>Estação Miranga</t>
  </si>
  <si>
    <t xml:space="preserve">Alfenas </t>
  </si>
  <si>
    <t>Oleo diesel</t>
  </si>
  <si>
    <t>2000</t>
  </si>
  <si>
    <t>Rio/córrego; Solo</t>
  </si>
  <si>
    <t>Empresa especializada em atendimento ; Corpo de Bombeiros</t>
  </si>
  <si>
    <t>Rua Tatuim, 305, Vila Teixeira, Cep: 37132-418</t>
  </si>
  <si>
    <t>A: Segundo informado ao NEA, ocorreu o deslizamento do muro de contenção localizado a montante do setor de armazenamento de combustíveis da empresa,
rompendo a tubulação de dois tanques de 2.000 litros de óleo diesel e as bacias de contenção,
permitindo o derramamento de produto. O óleo diesel atingiu a via pública e a rede de drenagem da mesma, chegando até o curso d'água. Como boa parte do produto ficou retido nos tanques, na via e rede de drenagem não temos ainda estimativas do volume que atingiu o curso d'água.</t>
  </si>
  <si>
    <t>Deslizamento do muro de contenção</t>
  </si>
  <si>
    <t>O óleo diesel atingiu a via pública e a rede de drenagem da mesma, chegando até o curso d'água. Como boa parte do produto ficou retido nos tanques, na via e rede de drenagem não temos ainda estimativas do volume que atingiu o curso d'água</t>
  </si>
  <si>
    <t>Srr. Écio - representante da empresa</t>
  </si>
  <si>
    <t>Empresa de atendimento à emergência foi contratada e já está no local executando os trabalhos. Corpo de Bombeiros Militar e Polícia Militar Ambiental compareceram ao local e contribuíram para contenção do vazamento</t>
  </si>
  <si>
    <t>Processo sei nº 02001.002072/2025-73 (Emergência Ambiental: Acidente Ambiental)</t>
  </si>
  <si>
    <t>Unidade Industrial</t>
  </si>
  <si>
    <t xml:space="preserve">Mossoró </t>
  </si>
  <si>
    <t>1.125</t>
  </si>
  <si>
    <t>Linha do produção do poço 7-CAM-0891-RN em Campo Canto do Amaro</t>
  </si>
  <si>
    <t>3R POTIGUAR S.A.</t>
  </si>
  <si>
    <t>Larissa Diógenes Rodrigues de Medeiros</t>
  </si>
  <si>
    <t>2134755555</t>
  </si>
  <si>
    <t>Acionado o plano de emergência
Poço segue parado. Solicitado serviço de sugador. Solicitação serviço de limpeza industrial e
troca do trecho.</t>
  </si>
  <si>
    <t>Processo sei nº 02001.002318/2025-15 (Emergência Ambiental: Acidente Ambiental)
1) Vol.: 1,178³ (emulsão oleosa) 2) Contenção secundária atingida: N/A 3) BSW: 95,52% 4)
Salinidade (água produzida): N/A 5) Composição química (fluido perf., complet. ou interv.): N/A 6)
Nome comercial (subst. nociva/perigosa): N/A 7) Composição química (subst. nociva/perigosa):
N/A 8) Classificação ONU ou IMDG (subst. nociva/perigosa): N/A Informações da descarga 1) Vol.
(água produzida fora de especificação/óleo): 1,178m3(1,125m3/0,053m3) 2) Área atingida: Solo 3)
BSW: 95,52% 4) TOG (água produzida): N/A 5) Salinidade (água produzida): N/A 6) Composição
físico-química (água de injeção): N/A 7) Composição química (fluido de perf., complet. ou interv.):
N/A 8) Características do fluido base (perf., complet. ou interv.): N/A 9) Nome comercial (subst.
nociva/perigosa): N/A 10) Composição química (subst. nociva/perigosa): N/A: 11) Classificação
ONU ou IMDG (subst. nociva/perigosa): N/A</t>
  </si>
  <si>
    <t>Canto do Amaro</t>
  </si>
  <si>
    <t xml:space="preserve">Guaratuba </t>
  </si>
  <si>
    <t xml:space="preserve"> PR</t>
  </si>
  <si>
    <t>Paraná &gt; Pontal Do Paraná &gt; Pontal 2 &gt; Pontal 2</t>
  </si>
  <si>
    <t>Notificação de resíduo oleoso : Paraná &gt; Pontal Do Paraná &gt; Pontal 2 &gt; Pontal 2</t>
  </si>
  <si>
    <t>Piche encontrado na linha da maré.</t>
  </si>
  <si>
    <t>Tania Pamela Falconí Núnez</t>
  </si>
  <si>
    <t>Processo sei nº |02001.002209/2025-90} (Emergência Ambiental: Acidente Ambiental)</t>
  </si>
  <si>
    <t>Piche</t>
  </si>
  <si>
    <t xml:space="preserve">Caçador </t>
  </si>
  <si>
    <t xml:space="preserve"> SC</t>
  </si>
  <si>
    <t>SUBSTÂNCIA QUE APRESENTA RISCO PARA O MEIO AMBIENTE, LÍQUIDA, N.E.</t>
  </si>
  <si>
    <t>100</t>
  </si>
  <si>
    <t>Polícia Militar; Corpo de Bombeiros; Defesa Civil; Órgão Estadual ou Municipal de Meio Ambiente</t>
  </si>
  <si>
    <t>Rua José Oleinik, Bairro Martello</t>
  </si>
  <si>
    <t>Bairros do município.</t>
  </si>
  <si>
    <t>A carga estava sendo transportada de forma fracionada, no referido veículo, em tambores e IBC%u2019s, contendo o produto %u201CTinta (incluindo tintas, lacas, esmaltes, tinturas, goma-lacas, vernizes, polidores, enchimentos líquidos e bases líquidas para lacas) ou Material Relacionado com tintas (incluindo diluentes ou redutores para tintas). Observou-se que houve avaria nos tambores durante o transporte ocasionando vazamento do produto, o qual atingiu os pontos determinados abaixo, não há informações do que teria causado os furos</t>
  </si>
  <si>
    <t>MACK TRANSPORTES LTDA</t>
  </si>
  <si>
    <t>02223206000106</t>
  </si>
  <si>
    <t>houve acompanhamento do acidente ambiental pelas equipes da Polícia Ambiental, Corpo de Bombeiros, Defesa Civil e o IMA/SC</t>
  </si>
  <si>
    <t xml:space="preserve">Pelotas </t>
  </si>
  <si>
    <t xml:space="preserve"> RS</t>
  </si>
  <si>
    <t>1993 - Jowat Primer 406.14</t>
  </si>
  <si>
    <t>Outro(s); Outro(s)</t>
  </si>
  <si>
    <t>Empresa especializada em atendimento ; Polícia Rodoviária; Corpo de Bombeiros</t>
  </si>
  <si>
    <t>BR-116 km 503,400</t>
  </si>
  <si>
    <t>Saída de pista de uma carreta transportando primer dentro de container.</t>
  </si>
  <si>
    <t>Vazamento de pequena quantidade de primer contida em bombonas</t>
  </si>
  <si>
    <t>Vazamento de carga com pouca quantidade devido à saida de pista. Carreta transportava primer dentro de um container.</t>
  </si>
  <si>
    <t>O veículo está próximo à uma canaleta de drenagem, porém não houve contado do produto com a água por ser contido em bombonas.</t>
  </si>
  <si>
    <t>Processo sei nº 02001.002256/2025-33
Veículo com o produto no canteiro central, as pistas foram isoladas temporáreamente até avaliação do corpo de bombeiros. Posteriormente pista liberada e vazamento contido.</t>
  </si>
  <si>
    <t>EMPRESA CONCESSIONRIA DE RODOVIAS DO SUL S/A</t>
  </si>
  <si>
    <t>Ecosul</t>
  </si>
  <si>
    <t>ouvidoria@ecosul.com.br</t>
  </si>
  <si>
    <t xml:space="preserve">Jaraguá do Sul </t>
  </si>
  <si>
    <t>próx. R. Edmundo Koch, 1300 - Nereu Ramos, Jaraguá do Sul - SC, 89253-000</t>
  </si>
  <si>
    <t>Rompimento de lacre, possível vandalismo.</t>
  </si>
  <si>
    <t>Vazamento de grãos de milho do km 79+500 ao km 85+200.</t>
  </si>
  <si>
    <t>Foi observado rompimento do lacre do vagão HFD 632470 3, possivelmente por vandalismo.</t>
  </si>
  <si>
    <t>Rumo Logística Malha Sul</t>
  </si>
  <si>
    <t>01258944000550</t>
  </si>
  <si>
    <t>Empresa de limpeza dos grãos foi acionada e fará a retirada dos grãos.</t>
  </si>
  <si>
    <t>Processo sei nº {23742939|02001.002424/2025-91} (Emergência Ambiental: Acidente Ambiental)</t>
  </si>
  <si>
    <t>Sheron Sanches Sierakowski</t>
  </si>
  <si>
    <t>sheron.sierakowski@rumolog.com</t>
  </si>
  <si>
    <t xml:space="preserve">Coronel Fabriciano </t>
  </si>
  <si>
    <t>ÁCIDO HIDROFLUORSILÍCICO</t>
  </si>
  <si>
    <t>15000</t>
  </si>
  <si>
    <t>Av. Minas gerais, S/N - Bairro Amaro Lanari</t>
  </si>
  <si>
    <t>Segundo informações repassadas ao NEA, ocorreu o rompimento de um tanque de 15.000 litros com vazamento do produto para fora da bacia de contenção na Estação de Tratamento de Água</t>
  </si>
  <si>
    <t>Rompimento seguido de vazamento</t>
  </si>
  <si>
    <t>Não há curso d'água nas proximidades.</t>
  </si>
  <si>
    <t>Copasa</t>
  </si>
  <si>
    <t>: Giovane Aquino - Supervisor administrativo</t>
  </si>
  <si>
    <t>acionou empresa de pronto
atendimento para tomada de providências quanto a remoção do produto e limpeza da área atingida</t>
  </si>
  <si>
    <t>Processo sei nº 02001.002606/2025-61 (Emergência Ambiental: Acidente Ambiental)</t>
  </si>
  <si>
    <t xml:space="preserve">Caçapava </t>
  </si>
  <si>
    <t>GASOLINA</t>
  </si>
  <si>
    <t>Óbitos/feridos</t>
  </si>
  <si>
    <t>Outra(s); Empresa especializada em atendimento ; Corpo de Bombeiros; Órgão Estadual ou Municipal de Meio Ambiente</t>
  </si>
  <si>
    <t>Rodovia Presidente Dutra, 320 %u2013 Caçapava/SP</t>
  </si>
  <si>
    <t>Ainda não foi possível estimar o volume do produto vazado. A Carga total carregada no veículo era de 44.343 litros de Gasolina A, a apuração da perda será realizada após a descarga do produto remanescente.</t>
  </si>
  <si>
    <t>Falha mecânica do Cavalo Trator (CT).</t>
  </si>
  <si>
    <t>1 vítima sem gravidade, Wesley Alves de Souza - motorista.</t>
  </si>
  <si>
    <t>LOGFIT %u2013 Logística e Serviços S.A.</t>
  </si>
  <si>
    <t>17451156000272</t>
  </si>
  <si>
    <t>CCR, CBMESP, Ambipar e CETESB.</t>
  </si>
  <si>
    <t>Amanda Paes Ferreira Marinho</t>
  </si>
  <si>
    <t>(21) 98068-0940</t>
  </si>
  <si>
    <t>Acionamento da equipe de gerenciamento de risco, Acionamento da Seguradora para ações e tratativas, Acionamento da Ambipar Response para auxílio no transbordo e limpeza do local.</t>
  </si>
  <si>
    <t>Processo sei nº 02001.002429/2025-13 (Emergência Ambiental: Acidente Ambiental)
Transporte de Produtos Interestadual;
Origem: Av. Brasil, nº 3.141, Manguinhos, Rio de Janeiro, RJ;
Destino: Estr. Guarulhos São Miguel, 375 %u2013 Jardim Santo Afonso, Guarulhos - SP.</t>
  </si>
  <si>
    <t>MARIA HELENA DA COSTA CHIANCA</t>
  </si>
  <si>
    <t>Advogada</t>
  </si>
  <si>
    <t>maria.chianca@magroadvogados.com</t>
  </si>
  <si>
    <t>COMBUSTÍVEL AUTO MOTOR, INCLUINDO ÁLCOOL-MOTOR E GASOLINA</t>
  </si>
  <si>
    <t>21000</t>
  </si>
  <si>
    <t>Empresa especializada em atendimento ; Polícia Rodoviária; Corpo de Bombeiros; Órgão Estadual ou Municipal de Meio Ambiente</t>
  </si>
  <si>
    <t>Rodovia Presidente Dutra, Km 125+200, Pista Sul</t>
  </si>
  <si>
    <t>O acidente provavelmente ocorreu por perda de controle (imperícia) do condutor. O veículo é um bitrem carregado de gasolina e etanol que veio a tombar na rodovia. No tombamento, o tanque de etanol veio a derramar o produto.</t>
  </si>
  <si>
    <t>O motorista do veículo foi removido ao hospital e o vazamento atingiu solo do canteiro lateral a pista e as canaletas próximas.</t>
  </si>
  <si>
    <t>Sidney Alves de Sousa Transportes</t>
  </si>
  <si>
    <t>32274737000199</t>
  </si>
  <si>
    <t>Com o acidente foi interrompido o tráfego da rodovia em ambos os sentidos de fluxo. Para conter o vazamento de etanol foram feitos diques com uso de serragem e solo. Sendo acionada empresa especializada em atendimento de emergência, que realizou a limpeza do local e a coleta da serragem e solo contaminado com etanol. Foi feito o transbordo da gasolina e etanol pela transportadora responsável. E estiveram presentes no local do acidentes a Polícia Rodoviária Federal, o Corpo de Bombeiros de Caçapava, a CETESB e a empresa Ambipar.</t>
  </si>
  <si>
    <t xml:space="preserve">Santo Amaro </t>
  </si>
  <si>
    <t>Produtos químicos/embalagens abandonadas</t>
  </si>
  <si>
    <t>Empresa especializada em atendimento ; Polícia Rodoviária; Corpo de Bombeiros; Órgão Estadual ou Municipal de Meio Ambiente; IBAMA</t>
  </si>
  <si>
    <t>Trecho da BR324, próximo a entrada de Santo Amaro e a base de apoio da Via Bahia</t>
  </si>
  <si>
    <t>Devido ao estouro de 4 pneus, houve o tombamento de veículo/carga. Trecho da rodovia BR324.</t>
  </si>
  <si>
    <t>Tombamento, seguido de vazamento/merejamento pela junta da boca de visita do Isotanque de aproximadamente 1l.</t>
  </si>
  <si>
    <t>Estouro de 4 pneus, ocasionando o tombamento do veículo/carga.</t>
  </si>
  <si>
    <t>Não houve ambiente atingido, ocorrência aconteceu em rodovia e foi contido imediatamente.</t>
  </si>
  <si>
    <t>INTERMARÍTIMA PORTOS E LOGÍSTICA SA</t>
  </si>
  <si>
    <t>96825575001003</t>
  </si>
  <si>
    <t>empresa de atendimento a emergência: AMBIPAR</t>
  </si>
  <si>
    <t>Rodrigo Freire</t>
  </si>
  <si>
    <t>(71) 99111-7521</t>
  </si>
  <si>
    <t>%u2022	Acionamento do coordenador de emergência;
%u2022	Deslocamento do representante da empresa ao local da ocorrência;
%u2022	Acionamento do Plano de Atendimento Emergencial para Transporte de Produtos Perigosos / empresa de prontidão/ emergência AMBIPAR e contatos necessários;
%u2022	Realizada as ações para contenção, isolamento e mitigação da ocorrência;</t>
  </si>
  <si>
    <t>Processo sei nº 02001.002501/2025-11 (Emergência Ambiental: Acidente Ambiental)
Comunicamos a ocorrência de um acidente no dia 22/01/2025, às 21h17, no trecho da BR-324, nas proximidades de Santo Amaro. Um caminhão que transportava acetona tombou, resultando em um vazamento de pequena proporção (aproximadamente 1 litro, identificado como merejamento pela junta da boca de visita do isotanque).
A empresa Ambipar foi acionada e chegou ao local por volta das 21h40, iniciando imediatamente os procedimentos necessários para conter o vazamento. As medidas adotadas incluíram o aperto das válvulas na junta da boca de visita do isotanque. As equipes continuam trabalhando no local para assegurar a segurança da área e minimizar eventuais impactos ambientais.</t>
  </si>
  <si>
    <t>INTERMARITIMA PORTOS E LOGSTICA S.A</t>
  </si>
  <si>
    <t>LEON SANTOS PITON</t>
  </si>
  <si>
    <t>railton@intermaritima.com.br</t>
  </si>
  <si>
    <t xml:space="preserve">Macau </t>
  </si>
  <si>
    <t>0.1095</t>
  </si>
  <si>
    <t>Potiguar</t>
  </si>
  <si>
    <t>Campo de Macau (Aratum), Bacia Potiguar</t>
  </si>
  <si>
    <t>As 15:40 do dia 22/01, o operador de wire line observou a presença de uma feição oleosa circular, com aproximadamente 1m de diâmetro nas proximidades na unidade de 3R4.</t>
  </si>
  <si>
    <t>Vazamento interrompido. Não foi constatada anomalia operacional a bordo ou vazamento em tanques. Foi equalizada a pressão no duto e a vazão de afloramento das bolhas foi reduzindo ao longo do tempo, até cessar. Volume vazado 0,1095m3 de água oleosa com BSW de 99,3%.</t>
  </si>
  <si>
    <t>Suspeita de furo no duto</t>
  </si>
  <si>
    <t>SPE 3R PETROLEUM S.A.</t>
  </si>
  <si>
    <t>33443860000159</t>
  </si>
  <si>
    <t>Processo sei nº 02001.002739/2025-38 (Emergência Ambiental: Acidente Ambiental)
Acionado o plano de emergência
Acionamento do PEI/PEVO - Acionada embarcação OSRV Eco Warrior para monitoramento da mancha e realização dispersão mecânica. Equipe de bordo e da embarcação de resposta realizou o monitoramento continuo visual da mancha. Não há registro de fauna na área.</t>
  </si>
  <si>
    <t>3R MACAU S.A.</t>
  </si>
  <si>
    <t>3R</t>
  </si>
  <si>
    <t>Gerente de QSMS</t>
  </si>
  <si>
    <t>gmarins@bravaenergia.com</t>
  </si>
  <si>
    <t>3R-4</t>
  </si>
  <si>
    <t xml:space="preserve">Curitiba </t>
  </si>
  <si>
    <t>SOJA EM GRÃOS</t>
  </si>
  <si>
    <t>7</t>
  </si>
  <si>
    <t>vazamento de soja aproximadamente 7 ton</t>
  </si>
  <si>
    <t>Descarrilamento de 4 vagões e 1 uma locomotiva, as causas serão investigadas e apuradas.</t>
  </si>
  <si>
    <t>Rumo Malha Sul</t>
  </si>
  <si>
    <t>Equipe Rumo e Equipe de emergência ambiental.</t>
  </si>
  <si>
    <t>Processo sei nº 02001.002695/2025-46 (Emergência Ambiental: Acidente Ambiental)</t>
  </si>
  <si>
    <t>ALANA BEATRIZ VIEIRA LOPES</t>
  </si>
  <si>
    <t>alana.lopes@rumolog.com</t>
  </si>
  <si>
    <t>Monoetilenoglicol</t>
  </si>
  <si>
    <t>0.168</t>
  </si>
  <si>
    <t>Poço 7-BAZ-8-ESS, PETROBRAS 58 (P-58), Campo de Jubarte, Bacia de Campos. Número IMO 9012238.</t>
  </si>
  <si>
    <t>Poço 7-BAZ-8-ESS</t>
  </si>
  <si>
    <t>Durante inspeção inicial para operação de retirada de TCAP no poço, foi identificada descarga de MEG para o mar. Após identificação do vazamento, o escape foi monitorado continuamente pelo ROV da embarcação tipo SESV. A última inspeção do vazamento mostrou redução significativa do escape em relação a primeira observação.</t>
  </si>
  <si>
    <t>Suspeita de perda de contenção da linha de HCR da mangueira #10 (identificação em topside). Em investigação.</t>
  </si>
  <si>
    <t>Após a identificação do escape, o mesmo foi monitorado continuamente pelo ROV da embarcação enquanto a mesma estava na locação do poço. Ao final do monitoramento, o escape estava bem mais discreto. Também foi interrompida a injeção de MEG no bloco da ANM e as mangueiras foram despressurizadas em topside. Também foram realizados testes que comprovam a integridade das linhas de coleta do poço, extinguindo a possibilidade de escape de hidrocarboneto.</t>
  </si>
  <si>
    <t>1) Nome comercial: Monoetilenoglicol Oxiteno. 2) Composição química: Monoetilenoglicol. 3) IMDG: Produto não classificado como perigoso. 4) Volume estimado com base na taxa de vazamento aferida visualmente pelo ROV da embarcação. Interrompida a injeção de MEG no poço. 5) Poço fechado para operação de retirada de TCAP.</t>
  </si>
  <si>
    <t xml:space="preserve">Salinas </t>
  </si>
  <si>
    <t>ÁLCOOL ETÍLICO, SOLUÇÃO</t>
  </si>
  <si>
    <t>Óbitos/feridos; Óbitos/feridos; Rio/córrego; Rio/córrego; Solo; Solo</t>
  </si>
  <si>
    <t>Rodovia BR 251 - Km 349</t>
  </si>
  <si>
    <t>Transporte rodoviário</t>
  </si>
  <si>
    <t>Segundo informações repassadas ao NEA, ocorreu o tombamento de veículo tanque sobre a pista de rolamento seguido de incêndio da carga e vazamento de combustível. Houve óbito do motorista. A via permaneceu interditada nos dois sentidos.</t>
  </si>
  <si>
    <t>Tombamento seguido de queda da carga.</t>
  </si>
  <si>
    <t>Óbito do motorista. O ribeirão Vacaria foi atingido</t>
  </si>
  <si>
    <t>O Corpo de Bombeiros foi acionado</t>
  </si>
  <si>
    <t>Tenente Laércio - Corpo de Bombeiros Militar</t>
  </si>
  <si>
    <t>. Uma empresa de pronto atendimento se deslocou ao local e ficará responsável
pelo transbordo da carga remanescente e limpeza/remediação da área. O ribeirão Vacaria foi atingido</t>
  </si>
  <si>
    <t>Processo sei nº02001.002820/2025-18 (Emergência Ambiental: Acidente Ambiental)</t>
  </si>
  <si>
    <t>Técnico Adminsitrativo</t>
  </si>
  <si>
    <t>fluido hidralico</t>
  </si>
  <si>
    <t>8</t>
  </si>
  <si>
    <t>Campo de Bacalhau, Bacia de Santos</t>
  </si>
  <si>
    <t>Navio-sonda West Saturn</t>
  </si>
  <si>
    <t>Derramamento de fluido hidráulico</t>
  </si>
  <si>
    <t>Falha em mangueira de óleo hidráulico, conexão quebrada</t>
  </si>
  <si>
    <t>Ambiente oceânico de águas ultra-profundas da Bacia de Santos</t>
  </si>
  <si>
    <t>Equinor Brasil Energia</t>
  </si>
  <si>
    <t>04028583000110</t>
  </si>
  <si>
    <t>Devido ao pequeno volume vazado nao foi necessaria empresa ou instituição no local além da equinor</t>
  </si>
  <si>
    <t>em 25/01/25 às 08:40, durante operação de quebra de seções de tubo de perfuração na mesa auxiliar com %u201Cburaco de rato%u201D foi observado um vazamento de óleo hidráulico na mesa rotativa. A unidade de pressão hidráulica foi imediatamente desligada, cessando o vazamento. Investigando o ocorrido foi encontrado uma mangueira hidráulica com a conexão quebrada, a mangueira foi trocada e a unidade de pressão hidráulica ligada. Realizada inspeção visual, nenhum vazamento encontrado e nível de tanque estável. Foi verificado o nível do tanque de óleo da unidade e observado perda de 1% do nível (~120 litros), onde: - Foram recuperados105 litros de óleo no compartimento da mesa rotativa. - Volume estimado dentro do%u201Cburaco de rato%u201D: 8 litros. - Volume estimado no moon pool: 7L</t>
  </si>
  <si>
    <t>EQUINOR BRASIL ENERGIA LTDA.</t>
  </si>
  <si>
    <t>Ana Cupelo</t>
  </si>
  <si>
    <t>Gerente de Sustentabilidade</t>
  </si>
  <si>
    <t>acup@equinor.com</t>
  </si>
  <si>
    <t>1.3</t>
  </si>
  <si>
    <t>Fazenda Lamarão, s/n Rod. 316</t>
  </si>
  <si>
    <t>Campo de Pilar / Locação do poço PIR-159</t>
  </si>
  <si>
    <t>Área de locação do poço PIR-159 - Campo de Pilar.</t>
  </si>
  <si>
    <t>Detecção do vazamento; Fechamento do poço para sanar o vazamento; Informe do vazamento para supervisão; Drenagem do antepoço; Limpeza da área afetada.</t>
  </si>
  <si>
    <t>Processo sei nº 02001.002974/2025-18 (Emergência Ambiental: Acidente Ambiental)
Durante a ronda operacional, após acionamento do supervisório de campo, os operadores identificaram um vazamento na caixa de gaxeta do poço PIR-0159, que é equipado com sistema de Bombeio Mecânico. Com a contribuição da chuva, o fluido oleoso transbordou da área de contenção (antepoço) e se espalhou pelo solo da locação. A unidade de bombeio foi imediatamente parada e o poço mantido fechado.</t>
  </si>
  <si>
    <t>COORDENAÇÃO DE MEIO AMBIENTE</t>
  </si>
  <si>
    <t xml:space="preserve">Goiânia </t>
  </si>
  <si>
    <t xml:space="preserve"> GO</t>
  </si>
  <si>
    <t>Outra(s); Polícia Rodoviária; Corpo de Bombeiros; IBAMA</t>
  </si>
  <si>
    <t>Rua Recife, Jardim da Luz</t>
  </si>
  <si>
    <t>Na alça de acesso a BR-153, km 502, norte.</t>
  </si>
  <si>
    <t>Tombamento de veículo placa DBL4G07 com vazamento de sebo bovino bruto. Em relatos colhidos pela equipe da Triunfo Concebra no local o usuário adentrando a rodovia em alça de acesso sobre aclive, onde seu veículo perdeu forças e não conseguiu realizar a subida, ficando recluso sobre a alça de acesso.</t>
  </si>
  <si>
    <t>Guincho Pesado Concebra em apoio para retirada e remoção do usuário, quando o suporte do veículo do usuário onde se encontravam os cabos do Guincho Pesado, veio a se arrebentar, ocasionando em que a carreta voltasse de ré pelo aclive, vindo a tombar sobre alça de acesso. Tomando esta como sua posição final com a lateral do tanque ao solo e cavalo mecânico com as rodas ao solo.</t>
  </si>
  <si>
    <t>Parte da carga vazou para os bueiros da rua Recife.</t>
  </si>
  <si>
    <t>Petropolis Industrial Produtos de Limpeza LTDA</t>
  </si>
  <si>
    <t>02312244000135</t>
  </si>
  <si>
    <t>Equatorial e empresa para transbordo da carga no dia do acidente. Ibama no dia seguinte.</t>
  </si>
  <si>
    <t>O CBM-GO fez a contenção do derramamento do sebo com serragem. Posteriormente foi providenciado pelo transportador caminhão para transbordo da carga.</t>
  </si>
  <si>
    <t>Foi aberto processo para tratar do acidente: 02010.000117/2025-66. Os arquivos fotográficos serão inseridos dentro do processo.</t>
  </si>
  <si>
    <t xml:space="preserve">Camila Gonzaga Espindola Chaves </t>
  </si>
  <si>
    <t>NUPAEM/DIFIS/IBAMA/GO</t>
  </si>
  <si>
    <t>Agente de Emergências Ambientais</t>
  </si>
  <si>
    <t>camila.chaves@ibama.gov.br</t>
  </si>
  <si>
    <t>2.0E 5</t>
  </si>
  <si>
    <t>Campo de Mero, Bacia de Santos.</t>
  </si>
  <si>
    <t>EMBARCAÇÃO SKANDI SALVADOR</t>
  </si>
  <si>
    <t>Durante operação de limpeza e inspeção de uma das linhas de injeção de água (#3), foi identificado um escape. O vazamento ocorreu em uma mangueira pertencente a um equipamento de bombeamento operado pelo ROV (veículo operado remotamente). Foi detectado um vazamento de 0,00002 m³ de fluido hidráulico Shell Tellus 32.</t>
  </si>
  <si>
    <t>Mangueira danificada.
Atualização do dia 21-02-2025.
Fator Causal associado ao dano da mangueira de óleo. Causa raiz associada a falta de item de verificação pela não identificação da possibilidade risco dedano as mangueiras por parte da estrutura ou manipulador durante o manuseio.
Fator Causal associado ao dano da mangueira de óleo. Causa raiz associada movimentação do conjunto que proporcionou que a mangueira entrasse emcontato com a estrutura ou manipulador do equipamento causando o dano</t>
  </si>
  <si>
    <t>O sistema hidráulico do ROV foi isolado, interrompendo o escape. O ROV foi recolhido ao convés e a mangueira danificada foi substituída.
Atualização doa dia 21-02-2025.
Bombeamento de FCG interrompido. Problema com o skid HX ROV (104) desconectando stabs do painel FX.
Reunião com a equipe a bordo para avaliar a situação e definir os próximos passos: DOF, Subsea 7.
Stabs desconectados.
ROV Recuperado para o Convés para avaliação e Reparo
Início do ROV (104) retornando ao TMS/convés para avaliação.</t>
  </si>
  <si>
    <t>Processo sei nº 02001.002979/2025-32 (Emergência Ambiental: Acidente Ambiental)
[1] Volume descarregado: 0,00002 m³; [2] Área atingida: mar aberto, além de 12 MN da costa, em subsuperfície; [3] Nome comercial: Shell Tellus S2 M 32; [4] Composição química: 2,6-ditercbutil-fenol, Óleo básico de baixa viscosidade intercambiável (&lt;20,5 cSt @40°C); [5] IMDG: Não regulado como produto perigoso; [6] A metodologia/critério aplicado para o cálculo/estimativa foi baseado em uma avaliação visual das câmeras do ROV. O volume vazado foi calculado por bolhas na imagem, com duração de aproximadamente 30 segundos.
Atualização do dia 21-02-2025;
A ação foi considerada eficaz, uma vez que ao ser Identificado o vazamento através da camera foi realizado o desligamento imediato do equipamento, cessando o vazamento. A equipe responsável pela operação retornou com o equipamento ao TMS/convés para avaliação e realização da manutenção corretiva do equipamento.</t>
  </si>
  <si>
    <t>Fluido base de agua 9,7 ppg</t>
  </si>
  <si>
    <t>1.76</t>
  </si>
  <si>
    <t>LOCAÇÃO DO POÇO  PIR-246  - CAMPO PILAR</t>
  </si>
  <si>
    <t>Rompimento da rosca lateral da válvula do sugador da empresa LIMPIND.</t>
  </si>
  <si>
    <t>Locação do poço PIR-246.</t>
  </si>
  <si>
    <t>Recursos Próprios</t>
  </si>
  <si>
    <t>Informado ao SMS da Perbras,  fiscal Origem e supervisor Perbras, Interrompido a operação.  Realizado  comunicação ao plantão de emergência,  ENG. Poços e CIP Origem, Limpado a área.</t>
  </si>
  <si>
    <t>Durante a transferência do fluido 9.7 ppg do tanque 01 da SPT para a carreta de descarte da empresa LIMPIND, ocorreu o rompimento da rosca lateral da válvula do sugador, o que resultou no derramamento de aproximadamente 1.760 litros de fluido.</t>
  </si>
  <si>
    <t>400</t>
  </si>
  <si>
    <t>Polícia Militar; Polícia Rodoviária</t>
  </si>
  <si>
    <t>Rodovia MG-400, km 08</t>
  </si>
  <si>
    <t>Conforme relatado ao NEA, caminhonete transportava 20 embalagens de 20 litros de inseticida para utilização em fazenda, quando ocorreu acidente que ocasionou vazamento do produto por danos às embalagens</t>
  </si>
  <si>
    <t>Ocorrência sendo atendida pela Polícia Militar de Meio Ambiente - PMMAmb e pela Polícia Militar Rodoviária - PMRV.</t>
  </si>
  <si>
    <t>Sargento Rocha - PMMAmb</t>
  </si>
  <si>
    <t>Processo sei nº 02001.003227/2025-99</t>
  </si>
  <si>
    <t xml:space="preserve">Serra do Mel </t>
  </si>
  <si>
    <t>1.269</t>
  </si>
  <si>
    <t>Linha de Produção do poço 7-CAM982-RN - Canto do Amaro</t>
  </si>
  <si>
    <t>Durante ronda no campo, Operador identificou descarga de emulsão em linha de produção do poço 7-CAM-982-RN.</t>
  </si>
  <si>
    <t>3R Potiguar S.A</t>
  </si>
  <si>
    <t>Acionado o plano de emergência
Poço paralisado. Solicitado serviço de sugador. Solicitação serviço de limpeza industrial e
troca do trecho.</t>
  </si>
  <si>
    <t>Processo sei nº 02001.003237/2025-24 (Emergência Ambiental: Acidente Ambiental)
1) Vol.: 1,413m³ (emulsão oleosa) 2) Contenção secundária atingida: N/A 3) BSW: 89,83% 4)
Salinidade (água produzida): N/A 5) Composição química (fluido perf., complet. ou interv.): N/A 6)
Nome comercial (subst. nociva/perigosa): N/A 7) Composição química (subst. nociva/perigosa):
N/A 8) Classificação ONU ou IMDG (subst. nociva/perigosa): N/A Informações da descarga 1) Vol.
(água produzida fora de especificação/óleo): 1,413m3(1,269m3/0,144m3) 2) Área atingida: Solo 3)
BSW: 89,83% 4) TOG (água produzida): N/A 5) Salinidade (água produzida): N/A 6) Composição
físico-química (água de injeção): N/A 7) Composição química (fluido de perf., complet. ou interv.):
N/A 8) Características do fluido base (perf., complet. ou interv.): N/A 9) Nome comercial (subst.
nociva/perigosa): N/A 10) Composição química (subst. nociva/perigosa): N/A: 11) Classificação
ONU ou IMDG (subst. nociva/perigosa): N/A</t>
  </si>
  <si>
    <t xml:space="preserve">Teresópolis </t>
  </si>
  <si>
    <t>ETILBENZENO</t>
  </si>
  <si>
    <t>Flora</t>
  </si>
  <si>
    <t>Rod. Rio-Teresopolis, 1235 - Chácara Entrerios, Guapimirim - RJ, 25940-000</t>
  </si>
  <si>
    <t>Transporte Rodoviário de produto químico - Etilbenzeno</t>
  </si>
  <si>
    <t>Tombamento de equipamento com vazamento de produto.</t>
  </si>
  <si>
    <t>Transchemical Transportes e Logística LTDA</t>
  </si>
  <si>
    <t>22037107000147</t>
  </si>
  <si>
    <t>Julliana de Matos Peixoto Rodrigues</t>
  </si>
  <si>
    <t>(71) 98349-6807</t>
  </si>
  <si>
    <t>Processo sei nº 02001.003072/2025-91 (Emergência Ambiental: Acidente Ambiental)
Acionado a Ambipar, Seguro de Carga (Allianz)  e Seguro Ambiental (AKAD)</t>
  </si>
  <si>
    <t>Juliana de Matos Peixoto Rodrigues</t>
  </si>
  <si>
    <t>Transchemical Transporte e Logística LTDA</t>
  </si>
  <si>
    <t>Analista de Qualidade</t>
  </si>
  <si>
    <t>qualidade@ergolog.com.br</t>
  </si>
  <si>
    <t>No dia 28 de janeiro de 2025, às 10h50, foi detectada uma feição oleosa na face oeste de PPG1-B, originada de uma descarga de óleo diesel proveniente de uma linha de 4%u2019%u2019 de dreno da centrifuga para o tanque de rejeito.
Estima-se que cerca de 0,1 ml de diesel tenham alcançado o mar, através do cálculo do volume de óleo pelas dimensões da mancha.
Foram considerados os seguintes dados para o cálculo:
Mancha = 100% prateada;
Dimensões aproximadas de 1x1m (0,001x0,001 km) = Área Total de 0.0000010km²;
Presença de óleo em mancha prateada = 0,1 m³/km²
Volume de óleo (m³) = 0,0000001m³</t>
  </si>
  <si>
    <t>Volume de 0,0000001m3</t>
  </si>
  <si>
    <t>A linha de 4%u2019%u2019 foi isolada e o vazamento foi contido. Um reparo provisório foi realizado</t>
  </si>
  <si>
    <t>Processo sei nº 02001.003561/2025-42 (Emergência Ambiental: Acidente Ambiental)
A operação de drenagem foi parada imediatamente e um reparo foi realizado para conter o resíduo de óleo diesel.</t>
  </si>
  <si>
    <t>GERENTE DE MEIO AMBIENTE</t>
  </si>
  <si>
    <t>Pargo - PPG-1B</t>
  </si>
  <si>
    <t xml:space="preserve">Alto do Rodrigues </t>
  </si>
  <si>
    <t>Água</t>
  </si>
  <si>
    <t>0.434</t>
  </si>
  <si>
    <t>Poço 7-MAG-47-RN - MONTE ALEGRE - Alto do Rodrigues</t>
  </si>
  <si>
    <t>Durante a operação de injeção de vapor, às 05h28min do dia 28/01/2025, o operador de campo
identificou uma descarga de vapor com traços de emulsão oleosa no poço 7-MAG-47-RN. Ao
detectar a descarga, foi solicitada a imediata interrupção da injeção de vapor, pelo operador,
cessando completamente o fluxo.</t>
  </si>
  <si>
    <t>Provável falha de vedação do tamponamento (plug/bujão) instalado na cabeça de produção do poço.</t>
  </si>
  <si>
    <t>3R Poitugar S.A</t>
  </si>
  <si>
    <t>Elaine Janiele de Paiva</t>
  </si>
  <si>
    <t>Acionado o plano de emergência
- Interrompida a injeção de vapor no poço; - Comunicado a perda de barreira pelos canais
conforme procedimento; - Solicitado equipe para realizar limpeza industrial; - Solicitado
caminhão sugador para auxiliar na limpeza industrial.</t>
  </si>
  <si>
    <t>Processo sei nº 02001.003453/2025-70 (Emergência Ambiental: Acidente Ambiental)
ncidente já comunicado pelo Forms 265 (anexo). Informações da perda de contenção 1) 0,461m3
(emulsão oleosa) 2) Contenção secundária: não houve 3) BSW:99,24% Itens 4 a 8: N/A Informações da
descarga 1) Vol. (água/óleo): 0,437m3 (0,434 m3/0,003 m3) 2) Área atingida: Solo 3) BSW: 99,24% Itens
4 a 11: N/A 1) CSB afetado: primário ou secundário, com referência a fonte de potencial de fluxo mais
rasa: Secundário 2) GM ou procedimento de contingência a ser adotado, caso as operações sejam
prosseguidas mesmo com falha: Operação Paralisada 3) Operação que estava sendo realizada no
momento do incidente: Injeção de Vapor 1) Elementos que falharam do CSB: Cabeça de Produção. 2)
Fabricantes dos elementos que falharam: Sem condições de informar. 3) Natureza da falha: Provável
falha de vedação do tamponamento (plug/bujão) instalado na cabeça de produção do poço. 4) Tempo
estimado para correção da falha: 30 dias.</t>
  </si>
  <si>
    <t>7-MAG-47-RN</t>
  </si>
  <si>
    <t>5.52</t>
  </si>
  <si>
    <t>Área externa da Estação Coletora de Panelas</t>
  </si>
  <si>
    <t>No dia 28/01/2025 às 11:34, durante manobra operacional na Estação Coletora Panelas ocorreu
aumento de pressão na linha de transferência de óleo, resultando em perda de contenção
primária/ descarga significante de óleo de 6 m³ devido a desacoplamento da linha de conjunto
(LC) de 6" em fibra do satélite Sat.CP-1391 na chegada da Estação Coletora Panelas e parte desse
volume escoou pela rua pavimentada na parte externa da Estação Panelas, e pulverização em
pequeno trecho com vegetação. De imediato, foi mobilizada equipe pra fechamento no satélite
da LC, e poços foram alinhados para outra linha de conjunto. Não atingiu corpo hídrico. Área I
(área externa da estação) = 400 m²; Lâmina I = 0,003 m; Volume I = 400 m² x 0,003 m = 1,2 m³.
Volume II (cavidade causada pelo vazamento) = 4 m x 1,5 m x 0,8 m = 4,8 m³ Volume Total = 1,2
m³ + 4,8 m³ = 6 m³. BSW = 92 %.</t>
  </si>
  <si>
    <t>Causa provável em investigação e estão sendo avaliadas as possibilidades de alinhamento
indevido ou obstrução.</t>
  </si>
  <si>
    <t>Processo sei nº 02001.003462/2025-61 (Emergência Ambiental: Acidente Ambiental)
Despoluição em conclusão.</t>
  </si>
  <si>
    <t>0.045</t>
  </si>
  <si>
    <t>Plataforma Petrobras-48 (P-48), Campo de Caratinga, Bacia de Campos.</t>
  </si>
  <si>
    <t>Durante rotina operacional no início da noite do dia 28/01 foi observada uma iridescência pelo lado de BB (bombordo) da unidade. Durante dia 29/01 foram realizadas buscas com embarcações e sobrevoos, sem a identificação de feições oleosas na região. No dia 30/01 foi reportado novo avistamento de iridescência pela Unidade e, confirmado por sobrevoo, houve a identificação de uma feição. Reavaliamos os parâmetros operacionais não identificado anomalias até o momento. Uma amostra foi coletada para investigação e a unidade está em operação normal.</t>
  </si>
  <si>
    <t>Petrobras/UN-BC</t>
  </si>
  <si>
    <t>Acionado plano de emergência, ações de resposta em andamento</t>
  </si>
  <si>
    <t>Processo sei nº 02001.003540/2025-27 (Emergência Ambiental: Acidente Ambiental)
1) Volume da descarga: 0,045 m3; 2) Amostra coletada para análise.</t>
  </si>
  <si>
    <t>P-48</t>
  </si>
  <si>
    <t>0.06</t>
  </si>
  <si>
    <t>Campo de Frade, Bacia de Campos</t>
  </si>
  <si>
    <t>Durante a operação de recebimento de etanol da embarcação de apoio, houve a ruptura do mangote de transferência, resultando na descarga de aproximadamente 60 litros de etanol para o mar.</t>
  </si>
  <si>
    <t>PETRO RIO JAGUAR PETRÓLEO SA</t>
  </si>
  <si>
    <t>02031413000169</t>
  </si>
  <si>
    <t>Após a identificação da queda de pressão, o bombeio foi imediatamente interrompido e o mangote foi recolhido para avaliação.</t>
  </si>
  <si>
    <t>Pedro Henrique da Cunha Ferreira Mendes</t>
  </si>
  <si>
    <t>PRIO</t>
  </si>
  <si>
    <t>Engenheiro Ambiental</t>
  </si>
  <si>
    <t>sms@prio3.com.br</t>
  </si>
  <si>
    <t xml:space="preserve">Três Corações </t>
  </si>
  <si>
    <t>Detergente</t>
  </si>
  <si>
    <t>30</t>
  </si>
  <si>
    <t>Rio/córrego; Rio/córrego; Solo; Solo</t>
  </si>
  <si>
    <t>Polícia Rodoviária; Órgão Estadual ou Municipal de Meio Ambiente; IBAMA</t>
  </si>
  <si>
    <t>Rodovia Fernão Dias KM 738+428 Norte</t>
  </si>
  <si>
    <t>SEGUNDO INFORMAÇÕES, O VEÍCULO SEGUIA SOBRE FAIXA DOIS, SENTIDO NORTE, QUANDO O CONDUTOR PERDEU O CONTROLE DIRECIONAL SOBRE O VEÍCULO, CHOCOU CONTRA  A CANALETA DE ESCOAMENTO DO CANTEIRO LATERAL E EM SEGUIDA VEIO A TOMBAR, PARANDO COMO POSIÇÃO FINAL, TOMBADO LATERALMENTE TOMBADO SOBRE ACOSTAMENTO, PARCIAL TALUDE.</t>
  </si>
  <si>
    <t>SERGIO AUGUSTO DOS REIS</t>
  </si>
  <si>
    <t>(31) 98420-9712</t>
  </si>
  <si>
    <t>29/01/2025 05:54:25 PR04 - Orientação / Informação ao Usuário
29/01/2025 05:54:25 PR11 - Canalização / Sinalização 10 CONES
29/01/2025 05:55:05 PR34 - Flagrante não visualizado via CFTV
29/01/2025 06:24:00 PR16 - Acionamento de Polícia
29/01/2025 06:53:06 PR37 - Feito o registro fotográfico</t>
  </si>
  <si>
    <t>Processo sei nº 02001.003272/2025-43 (Emergência Ambiental: Acidente Ambiental)</t>
  </si>
  <si>
    <t>Yumi Caroline de Oliveira Segawa</t>
  </si>
  <si>
    <t>Empresa especializada em atendimento ; Órgão Estadual ou Municipal de Meio Ambiente; IBAMA</t>
  </si>
  <si>
    <t>As 17:00 o operador do equipamento de esteira realizou o abastecimento hidráulico do equipamento e ao se deslocar com
equipamento, chocou com o vasilhame do produto utilizado no equipamento, que não havia sido recolhido ao final da atividade de
abastecimento. Foi acionada a equipe de resposta Ambipar e os responsáveis pela área do serviço.
A equipe da Ambipar identificou a ocorrência do vazamento e realizou a limpeza e raspagem do solo afetado. Para esse
atendimento foram utilizados 9 (nove) unidades de mantas absorventes e materiais para limpeza do solo. O resíduo gerado foi
entregue a Porto Central para posterior destinação</t>
  </si>
  <si>
    <t>Não recolhimento de todo material utilizado no abastecimento hidráulico, e não observação do operador do equipamento da
existência do vasilhame do produto ainda disposto inadequadamente.</t>
  </si>
  <si>
    <t>PORTO CENTRAL COMPLEXO INDUSTRIAL PORTUÁRIO S.A.,</t>
  </si>
  <si>
    <t>ALEXANDRE</t>
  </si>
  <si>
    <t>(27) 99695-0857</t>
  </si>
  <si>
    <t>A empresa adotou todos os meios necessários para combater o ocorrido, incluindo o monitoramento contínuo e a realização de rondas frequentes pela equipe de resposta a emergências na proximidade dos equipamentos. Essas ações visam a identificação imediata de qualquer anomalia, permitindo a implementação ágil de medidas corretivas e preventivas para mitigar riscos e evitar recorrências.</t>
  </si>
  <si>
    <t>0.00996; 0.29294</t>
  </si>
  <si>
    <t>NS-57 (DHIRUBHAI DEEPWATER KG2) em operação no poço 8-ATP-8D-RJS , Campo de Atapu, Bacia de Santos.</t>
  </si>
  <si>
    <t>Durante os testes funcionais de instalação do BOP (blowout preventor), constatou-se consumo contínuo de fluido hidráulico após a atuação da função de abertura da gaveta cega superior ("ABRE UBSR" / UBSR = upper blind shear ram) pelo POD Azul (eletrônica submarina), sendo esperado consumo de 45 galões. Efetuado bloqueio ("interrupção") da função "ABRE UBSR" e constatada interrupção do consumo de fluido hidráulico. Estimada descarga de 80 galões de fluido hidráulico (ERIFON HD 603 HP) durante a anormalidade. Não há anormalidades na função "ABRE UBSR" pelo POD Amarelo.</t>
  </si>
  <si>
    <t>Volume descarregado: 0,302 m³, da mistura de 0,293 m³ (97%) de água potável + 0,009 m³ (3%) de fluido hidráulico base aquosa ERIFON HD 603 HP</t>
  </si>
  <si>
    <t>Não estanqueidade do circuito de pressurização da função "ABRE UBSR" utilizando o POD Azul do BOP.</t>
  </si>
  <si>
    <t>Efetuado teste de estanqueidade da gaveta UBSR com 5600 psi na instalação do BOP e atestada estanqueidade da gaveta cega UBSR.</t>
  </si>
  <si>
    <t>[1] Volume descarregado: 0,302 m³, da mistura de 0,293 m³ (97%) de água potável + 0,009 m³ (3%) de fluido hidráulico base aquosa ERIFON HD 603 HP. Estimado pela variação no nível do tanque da unidade subsea. [2] Nome comercial: ERIFON HD 603 HP; [3] Composição química: conforme FISPQ; [4] ONU/IMDG: Não regulado; [5] Ambiente atingido: Mar; [6] Operação atual: Teste de instalação do BOP. A descarga está sendo comunicada sem a falha de BOP associada, a qual será adicionada em retificação posterior, juntamente com eventuais novas falhas constatadas durante os testes de instalação (quando o BOP é configurado como elemento de barreira).</t>
  </si>
  <si>
    <t xml:space="preserve">Augusto de Lima </t>
  </si>
  <si>
    <t>Magnesita</t>
  </si>
  <si>
    <t>km 899</t>
  </si>
  <si>
    <t>Em 01/02/2025 às 20:55 no Corredor Minas Bahia da Ferrovia Centro Atlântica, no município de Augusto de Lima/MG, a composição C558, Km 889+000 veio a tombar 3 vagões, adernar 1 e descarrilar outros 6 vagões. Trem composto por 02 locomotivas e 24 vagões sendo 6 britas e 18 magnesita. Os vagões tombados carregavam magnesita.</t>
  </si>
  <si>
    <t>Houve vazamento de carga, porém ainda sem condições de mensurar a quantidade.</t>
  </si>
  <si>
    <t>A equipe de emergência ICS Parakletos e equipe de atendimento da FCA estão atuando no local.</t>
  </si>
  <si>
    <t>Weliton alves</t>
  </si>
  <si>
    <t>(37) 99867-4965</t>
  </si>
  <si>
    <t>O maquinista encontra-se sem bem. 
O local, conforme mapa em anexo, está em zona rural. Curso d%u2019água mais próximo a cerca de 600m do local.
APA Municipal Serra do Cabral Augusto de Lima está 1,5km do local.</t>
  </si>
  <si>
    <t>Plataforma; Embarcação</t>
  </si>
  <si>
    <t>outro produto</t>
  </si>
  <si>
    <t>0.015</t>
  </si>
  <si>
    <t>FPSO SEPETIBA (FPSTB), Campo de Mero, Bacia de Santos.</t>
  </si>
  <si>
    <t>Durante movimentação do inibidor de incrustação da unidade de remoção de sulfato entre a embarcação de apoio Bram Rio e o FPSO, houve vazamento no refil após o rompimento de uma das pernas da eslinga, resultando na perda de contenção do refil do produto Scaletreat 14347 (inibidor de incrustação) no convés (0,135 m3) com descarga menor para o mar (0,015 m3).</t>
  </si>
  <si>
    <t>descarga menor para o mar (0,015 m3) de produto químico.</t>
  </si>
  <si>
    <t>Rompimento de uma das pernas da eslinga. Em investigação.</t>
  </si>
  <si>
    <t>O refil foi recolhido para o convés da plataforma e decantado para o tanque da unidade.</t>
  </si>
  <si>
    <t>1) Situação normalizada; 2) Não houve dano à embarcação; 3) Volume descarregado (em m3): 0,015; 4) Nome comercial e/ou nomenclatura química do material com alto potencial de dano: Scaletreat 14347; 5) Composição química do material com alto potencial de dano: DETA-Fosfonato em água; 6) Descrição da classificação e subclasse ONU (Organização das Nações Unidas) ou IMDG (International Maritime Dangerous Goods) do material, caso aplicável: Não aplicado;</t>
  </si>
  <si>
    <t>No dia 01 de fevereiro de 2025, às 17h15, foi identificado pelo operador de utilidades durante ronda de fim de turno um vazamento de diesel proveniente da válvula do dreno da turbina-C no piso B3P face sul. A válvula encontrava-se na posição aberta, estima-se um vazamento de aproximadamente 20 litros contidos no skid e que aproximadamente 0,4L de diesel tenham alcançado o mar, através do cálculo do volume de óleo pelas dimensões da mancha.  
Foram considerados os seguintes dados para o cálculo: Mancha = 100% prateada; 
Dimensões aproximadas de 400mx10m (0,4x0,01 km) = Área Total de 0.004 km²;
Presença de óleo em mancha prateada = 0,1 m³/km² 
Volume de óleo (m³) = 0,0004m3</t>
  </si>
  <si>
    <t>Óleo diesel - volume de óleo de 0,0004m3</t>
  </si>
  <si>
    <t>O operador de utilidade rapidamente fechou a válvula e realizou o comunicado ao seu supervisor. O OIM acionou a equipe de HSE que mobilizou a equipe do PEI iniciando a contenção e limpeza do local.</t>
  </si>
  <si>
    <t>n/a</t>
  </si>
  <si>
    <t>0.000489</t>
  </si>
  <si>
    <t>Caixa de junção da UEH_PNA-1/ESDV MIS-MRL-01, PLATAFORMA DE NAMORADO 1 (PNA-1), Campo de Namorado, Bacia de Campos.</t>
  </si>
  <si>
    <t>Durante inspeção por ROV, foi identificado um vazamento de fluido hidráulico Transaqua DW (Castrol) na extremidade bujonada da mangueira 3, da caixa de junção da ESDV 14 do gasoduto MIS-MRL-01/PNA-1. Descarga estimada em 0,000489 m³ para o mar.</t>
  </si>
  <si>
    <t>Descarga estimada em 0,000489 m³ para o mar.</t>
  </si>
  <si>
    <t>Verificado que a mangueira está desconecta da alimentação de fluido na saída da unidade hidráulica. Desta forma, não existe possibilidade de alimentação de fluido para a mangueira do umbilical. Avaliada a possibilidade de reaperto na mangueira, porém isso demanda fabricação de ferramenta. O corte e bujonamento não impediria o descarte do fluido, limitado ao volume total de 0,489 l. Realizar o acompanhamento periódico do escape com ROV.</t>
  </si>
  <si>
    <t>O volume estimado foi o máximo que pode ser vazado, haja vista que visualmente o fluxo (merejamento) tem dificuldade de ser medido, devido a pequena dimensão.</t>
  </si>
  <si>
    <t>Fluido Sintético de perfuração</t>
  </si>
  <si>
    <t>0.0563</t>
  </si>
  <si>
    <t>Poço 8-ESP-27HP-RJ, Campo de Espadarte, Bacia de Campos.</t>
  </si>
  <si>
    <t>Durante a inspeção diferenciada da ANM do poço 8-ESP-27HP-RJS foi identificado acúmulo de fluido, provavelmente fluido de perfuração, no funil down e funil up da BAP nas Faces 1, 2, 3 e 4. Foi identificado também que esse fluido está migrando e escapando para parte superior do funil da BAP. A taxa de escape observada foi de 30 bolhas por min. Considerando o volume de 0,45 ml/bolha, o volume total da descarga até 14:41 foi de aproximadamente 0,037 m3 (37 litros).</t>
  </si>
  <si>
    <t>Descarga menor de possível fluido sintético de perfuração: 0,037 m3.</t>
  </si>
  <si>
    <t>Direcionada embarcação RSV Paulo Cunha para efetuar inspeção, drenagem dos pontos com acúmulo de fluido e coleta de amostra.</t>
  </si>
  <si>
    <t>Retificado COMUNICAÇÃO INICIAL DE INCIDENTE (CI) Código UN-BC-3063-V2
1) Provável fluido de perfuração (base parafínica); 2) Foi identificado durante o monitoramento pela embarcação AHTS Far Sagaris escape de 30 bolhas por minuto.</t>
  </si>
  <si>
    <t xml:space="preserve">Gouveia </t>
  </si>
  <si>
    <t>RESÍDUO PERIGOSO, SÓLIDO, N.E.</t>
  </si>
  <si>
    <t>Rodovia MGC 259, KM 495</t>
  </si>
  <si>
    <t>Resíduos sólidos classes I e II A</t>
  </si>
  <si>
    <t>BREVE DESCRIÇÃO DA OCORRÊNCIA: Segundo informações repassadas ao NEA, no dia 03/02/2025, por volta das 20:00 horas, ocorreu tombamento de veículo seguido de queda/derramamento da carga. Produto no solo, junto à encosta da rodovia. Empresa de pronto atendimento no local, ficando responsável pelos procedimentos de limpeza da área afetada pelo acidente. Sem recursos hídricos nas proximidades. Obs: comunicado feito pela empresa através de e- mail. NEA tomando conhecimento do fato no dia 05/02/2025 às 14:35 horas.</t>
  </si>
  <si>
    <t>Limpeza</t>
  </si>
  <si>
    <t xml:space="preserve">Bernardo Berga Calixto </t>
  </si>
  <si>
    <t>bernardo.calixto@ibama.gov.br</t>
  </si>
  <si>
    <t>Empresa especializada em atendimento ; Órgão Estadual ou Municipal de Meio Ambiente</t>
  </si>
  <si>
    <t>Avenida Filomena Cartafina, próximo ao número 900</t>
  </si>
  <si>
    <t>Queda e derramamento do produto ( Herbicida) que se encontrava no interior de bombonas na pista e no solo,</t>
  </si>
  <si>
    <t>Segundo informações repassadas ao NEA, no dia  05/02/2025, por volta das 11:15 horas veículo fez "L", provocando a queda e derramamento do produto  que se encontrava no interior de bombonas na pista e no solo, junto aos canteiros lateral e central da  avenida. Empresa de pronto atendimento se deslocando para o local, ficando responsável pelos  procedimentos de limpeza e remediação da área afetada pelo acidente.</t>
  </si>
  <si>
    <t>Terrad'or 339 SC - Herbicida | NÚMERO ONU: 3082| CLASSE DE RISCO: 9</t>
  </si>
  <si>
    <t>ANALISTA</t>
  </si>
  <si>
    <t>Água Produzida</t>
  </si>
  <si>
    <t>15</t>
  </si>
  <si>
    <t>Estação Central Bonsucesso, Carmópolis-SE</t>
  </si>
  <si>
    <t>Ocorrência de descarga de óleo ou mistura oleosa
Perda de contenção primária maior de água produzida</t>
  </si>
  <si>
    <t>No dia 07/02/2025 às 13:15, foi observada perda de contenção primária maior/descarga maior de água produzida de 15m³ na Estação Central de Bonsucesso devido a uma manobra de máquina escavadeira de grande porte. A ação resultou no rompimento da linha de 6%u201D de descarte de água produzida de Sítio Novo/Jordão em Bonsucesso, próximo ao entroncamento das estações. O vazamento ficou contido em vala escavada para construção de nova linha.</t>
  </si>
  <si>
    <t>O vazamento ficou contido em vala escavada para construção de nova linha.</t>
  </si>
  <si>
    <t>Acionamento da Gerência de Operações. Acionamento da Supervisão/Coordenação. Acionamento da Equipe de
Despoluição</t>
  </si>
  <si>
    <t>Acionado o plano de emergência Linha impactada e demais foram fechadas e drenadas. Acionamento da Gerência de
Operações. Acionamento da Supervisão/Coordenação. Acionamento da Equipe de Despoluição</t>
  </si>
  <si>
    <t>SECOATE/COATE/CENEAC/IBAMA</t>
  </si>
  <si>
    <t>0.01</t>
  </si>
  <si>
    <t>Poço terrestre. Laboratório - Estação de Pilar</t>
  </si>
  <si>
    <t>Caixa de efluentes do laboratório - Estação de Pilar</t>
  </si>
  <si>
    <t>Acionamento da equipe de limpeza para remoção do solo possivelmente contaminado; Acionamento da equipe de meio ambiente para avaliação da área; Acionamento da equipe de Transporte de Cargas para esgotamento do material da caixa de efluentes.</t>
  </si>
  <si>
    <t>Ao passar pela lateral de acesso à área de análises químicas, foi observada uma mancha de óleo no solo, possivelmente proveniente da caixa de efluentes do laboratório.</t>
  </si>
  <si>
    <t xml:space="preserve">Rio de Janeiro </t>
  </si>
  <si>
    <t>População afetada/evacuada; Atmosfera; Outro(s)</t>
  </si>
  <si>
    <t>Denúncia; Outra(s) fonte(s)</t>
  </si>
  <si>
    <t>Rua Bertichen, 75</t>
  </si>
  <si>
    <t>Empresa Sumatex Produtos Químicos</t>
  </si>
  <si>
    <t>Forte cheiro de produto químico pesado.</t>
  </si>
  <si>
    <t>Transferência de líquidos dos caminhões a reservatórios ou outro motivo não identificado.</t>
  </si>
  <si>
    <t>Houve vazamento de líquidos aos quintais das casas vizinhas a indústria pelo solo (passou por baixo do muro). A indústria fez reparos nas casas com cimento.</t>
  </si>
  <si>
    <t>Sumatex Produtos Químicos</t>
  </si>
  <si>
    <t>30927990000179</t>
  </si>
  <si>
    <t>O forte cheiro de produto químico pelo ar das redondezas da indústria causava náuseas e dor de cabeça.</t>
  </si>
  <si>
    <t>CARLOS ALBERTO DE CARVALHO FILHO</t>
  </si>
  <si>
    <t>MS/INCA</t>
  </si>
  <si>
    <t>Servidor Público</t>
  </si>
  <si>
    <t>carlinhoscacf@gmail.com</t>
  </si>
  <si>
    <t>Refinaria</t>
  </si>
  <si>
    <t>Explosão/incêndio</t>
  </si>
  <si>
    <t>População afetada/evacuada</t>
  </si>
  <si>
    <t>Corpo de Bombeiros; Órgão Estadual ou Municipal de Meio Ambiente</t>
  </si>
  <si>
    <t>Rua Campo da Ribeira, 51 - Ribeira, Rio de Janeiro - RJ</t>
  </si>
  <si>
    <t>Incêndio na fábrica da empresa  COSAN LUBRIFICANTES E ESPECIALIDADES SA, localizada na Ilha do Governador</t>
  </si>
  <si>
    <t>Incêndio atingiu fábrica de óleo da empresa Moove, na Ilha do Governador, na Zona Norte do Rio.
Ainda não há informações sobre feridos. Moradores relataram explosões.</t>
  </si>
  <si>
    <t>Incêndio atingiu fábrica de óleo da empresa Moove, na Ilha do Governador, na Zona Norte do Rio.
Ainda não há informações sobre feridos. Moradores relataram explosões.
O Instituto Estadual do Ambiente (Inea) foi acionado para avaliar possíveis danos ambientais provocados pelo incêndio.
65 bombeiros militares de 15 unidades da corporação foram para o local. Fumaça escura e espessa pode ser vista de diferentes pontos da Região Metropolitana.
Em nota, a empresa Moove afirmou que a fábrica estava inoperante neste sábado e que não há registro de vítimas.</t>
  </si>
  <si>
    <t>Moradores relataram explosões durante a tarde e disseram que precisaram sair de casa</t>
  </si>
  <si>
    <t>COSAN LUBRIFICANTES E ESPECIALIDADES SA</t>
  </si>
  <si>
    <t>33000092000169</t>
  </si>
  <si>
    <t>Às 18h20, os bombeiros informaram que o fogo estava controlado, mas que o trabalho continuará durante a noite e também durante todo o domingo (9) para garantir o resfriamento das áreas não atingidas e evitar a propagação do incêndio</t>
  </si>
  <si>
    <t>65 bombeiros militares de 15 unidades da corporação foram para o local.</t>
  </si>
  <si>
    <t>https://g1.globo.com/globonews/jornal-globonews/video/incendio-de-grandes-proporcoes-ja-dura-seis-horas-no-rj-13327027.ghtml
https://economia.uol.com.br/noticias/estadao-conteudo/2025/02/08/incendio-em-fabrica-da-moove-na-ilha-do-governador-rj-e-de-grande-proporcao-e-sem-vitima.htm</t>
  </si>
  <si>
    <t>SECOATE/ COATE/ CENEAC/DIRO</t>
  </si>
  <si>
    <t>Moove</t>
  </si>
  <si>
    <t>0.074</t>
  </si>
  <si>
    <t>1.273</t>
  </si>
  <si>
    <t>Linha de Produção do poço 7-CAM966-RN - Canto do Amaro</t>
  </si>
  <si>
    <t>3R POTIGUAR S.A</t>
  </si>
  <si>
    <t>Equipe da própria empresa</t>
  </si>
  <si>
    <t>Seguido fluxo de comunicação de emergência; Comunicado a supervisão; Instalação da abraçadeira; Acionado serviço para limpeza industrial; Substituição de trecho.</t>
  </si>
  <si>
    <t>Durante ronda no campo, Operador identificou descarga de emulsão em linha de produção do poço 7-CAM-966-RN.</t>
  </si>
  <si>
    <t xml:space="preserve">Flavia Alves De Lima Paiva </t>
  </si>
  <si>
    <t>flavia.paiva@ibama.gov.br</t>
  </si>
  <si>
    <t>2.46</t>
  </si>
  <si>
    <t>Solo; Outro(s)</t>
  </si>
  <si>
    <t>Outra(s); Órgão Estadual ou Municipal de Meio Ambiente</t>
  </si>
  <si>
    <t>Locação do poço 7-CP-407-SE</t>
  </si>
  <si>
    <t>Falha de integridade em linha de fibra.</t>
  </si>
  <si>
    <t>região brejosa</t>
  </si>
  <si>
    <t>equipe da empresa</t>
  </si>
  <si>
    <t>Acionado o plano de emergência
Barreiras seafenses foram utilizadas, evitando maiores impactos. Acionamento da Gerência de Operações. Acionamento da Supervisão/Coordenação. Acionamento da Equipe de Despoluição.</t>
  </si>
  <si>
    <t>No dia 08/02/2025 às 23:50, durante ronda de rotina operacional foi identificado na locação do CP-407 perda de contenção primária significante/descarga significante de 2,46 m³ de água produzida devido a falha de integridade em linha de 8%u201D de fibra de vidro (Adutora-02 da Estação Coletora Jericó). Após constatação da descarga, o descarte de água da Estação foi paralisado para sanar vazamento. Parte do volume vazado ficou acumulado em cavidade originada pela perda de contenção, e restante escoou no solo da locação, atingindo acúmulo de água pluvial (região brejosa). 2 barreiras seafenses foram utilizadas, evitando maiores impactos. Volume I (cavidade causada pelo vazamento) = 2 m x 1,5 m x 0,8 m = 2,4 m³ Área II (área alagada com seafense) = 60 m²; Lâmina I = 0,001 m; Volume I = 60 m² x 0,001 m = 0,06 m³. Volume Total = 2,4 m³ + 0,06 m³ = 2,46 m³</t>
  </si>
  <si>
    <t>0.028</t>
  </si>
  <si>
    <t>FPSO CIDADE DE ITAGUAÍ (FPSO CIG) - Campo de Tupi, Bacia de Santos</t>
  </si>
  <si>
    <t>FPSO CIDADE DE ITAGUAÍ</t>
  </si>
  <si>
    <t>Descarga de 0,028 m3 de fluido hidráulico base água provocada pelo desprendimento da mangueira de suprimento de HP2 do UEH de sua conexão com a TUTU plate do poço no riser balcony. O fluido escorreu pelo costado do navio e atingiu o mar.</t>
  </si>
  <si>
    <t>Desprendimento da mangueira de suprimento de HP2 do UEH de sua conexão com a TUTU plate.</t>
  </si>
  <si>
    <t>Suprimento de fluido hidráulico da HP2 do poço 7-LL-36-RJS bloqueado e isolado (certificado emitido) com cessamento da descarga.</t>
  </si>
  <si>
    <t>[1] Volume descarregado: 0,028 m3. [2] Área atingida: mar. [3] Nome comercial e/ou nomenclatura química da substância: Oceanic HW 525 P. [4] Composição química da substância: etilenoglicol (20% - 30%) e 2-butoxietanol (1,6% - 2,4%). [5] Descrição da classificação e subclasse ONU ou IMDG da substância, caso aplicável: não regulamentado como produto perigoso. Comunicado pelo CAEME UN-BS 3083</t>
  </si>
  <si>
    <t>1.0E 5</t>
  </si>
  <si>
    <t>SS-79 (LONE STAR) - Campo de Barracuda, Bacia de Campos</t>
  </si>
  <si>
    <t>SS-79 (LONE STAR)</t>
  </si>
  <si>
    <t>Durante o teste de pressão com ar comprimido para verificar a estanqueidade da mangueira que seria utilizada no recebimento de diesel da embarcação fornecedora, foi identificado pelo observador e executante do recebimento um ruído acompanhado da liberação de vapor. Imediatamente, a mangueira foi despressurizada, desconectada e devolvida à sonda. Observou-se uma pequena mancha de diesel no mar, com aproximadamente um metro de diâmetro e volume estimado, pela unidade, em 10 ml (0,000010 m³). A mangueira foi substituída por outra, que já se encontra pronta para uso.</t>
  </si>
  <si>
    <t>Furo no mangote de transferência de diesel.</t>
  </si>
  <si>
    <t>Interrompida a transferência de diesel entre a embarcação e a sonda. Substituído mangote e realizada a transferência de diesel sem intercorrências.</t>
  </si>
  <si>
    <t>A mangueira estava vazia, pois ao término de toda operação de recebimento de diesel, o procedimento é esvaziar a linha com bombeio de ar comprimido com o mangote ainda conectado à embarcação fornecedora. Ao final do evento, a mancha formada pelo vazamento se dispersou rapidamente. Utilizado método do Acordo de Bonn para o memorial de cálculo: aparência do óleo arco-íris, com 1 m de diâmetro e 10 micrômetro de espessura. Área Atingida: Mar territorial Produto: óleo diesel Volume: 0,00001 m3. Comunicado pelo CAEME POÇOS/SM 3085</t>
  </si>
  <si>
    <t>1.5E 5</t>
  </si>
  <si>
    <t>Navio Sonda operando no poço 7-BR-86DA-RJS - Campo de Barracuda.</t>
  </si>
  <si>
    <t>Navio Sonda operando no poço 7-BR-86DA-RJS.</t>
  </si>
  <si>
    <t>Durante recebimento de óleo diesel foi observado gotejamento de diesel na conexão da mangueira da sonda, atingindo o mar.</t>
  </si>
  <si>
    <t>Falha na vedação da conexão do mangote.</t>
  </si>
  <si>
    <t>Petróleo Brasileiro S/A - PETROBRAS</t>
  </si>
  <si>
    <t>3300016710075</t>
  </si>
  <si>
    <t>A transferência de diesel foi interrompida e a mangueira foi desconectada.</t>
  </si>
  <si>
    <t>[1] Volume descarregado: 0,000015 m3. [2] Estimativa do volume: vazamento com frequência de uma gota a cada 2 segundos. O vazamento durou 10 minutos, totalizando 300 gotas (15 ml). [3] Área atingida: mar.</t>
  </si>
  <si>
    <t>VALARIS DS-8</t>
  </si>
  <si>
    <t xml:space="preserve">São Gonçalo do Sapucaí </t>
  </si>
  <si>
    <t>32</t>
  </si>
  <si>
    <t>Outra(s); Órgão Estadual ou Municipal de Meio Ambiente; IBAMA</t>
  </si>
  <si>
    <t>RODOVIA FERNÃO DIAS KM 792 SUL</t>
  </si>
  <si>
    <t>CONFORME VISUALIZADO VIA CFTV, A CARRETA TRAFEGAVA SENTIDO SUL SOBRE FAIXA 1, APARENTEMENTE A CARGA PUXOU QUANDO O CAMINHÃO ADENTROU A CURVA E HOUVE O DERRAMAMENTO DE CARGA SOBRE FAIXA 1 EM AMBOS OS SENTIDOS.</t>
  </si>
  <si>
    <t>HELTON DIONE DOS SANTOS -  CONSTRUCAL</t>
  </si>
  <si>
    <t>07514792000161</t>
  </si>
  <si>
    <t>EQUIPE EMERGENCIAL (CONSERVA 2).</t>
  </si>
  <si>
    <t>EDER</t>
  </si>
  <si>
    <t>(35) 99859-0000</t>
  </si>
  <si>
    <t>10/02/2025 07:05:31	PR12 - Sinalização final de fila   	T-06/ BONECO BANDEIRA 
10/02/2025 07:13:51	PR36 - Backup CFTV na rede         	                      
10/02/2025 07:13:53	PR10 - Evento acompanhado pelo CFTV	CFTV Nº 148           
10/02/2025 07:29:15	PR16 - Acionamento de Polícia      	                      
10/02/2025 08:12:06	PR37 - Feito o registro fotográfico</t>
  </si>
  <si>
    <t>THALYSON PAULINO DE PAULA</t>
  </si>
  <si>
    <t>ARTERIS FERNÃO DIAS</t>
  </si>
  <si>
    <t>LIDER DE CCO</t>
  </si>
  <si>
    <t>thalyson.paula@arteris.com.br</t>
  </si>
  <si>
    <t xml:space="preserve">Arapoti </t>
  </si>
  <si>
    <t>Explosão/incêndio; Derramamento de líquidos</t>
  </si>
  <si>
    <t>Outra(s); Empresa especializada em atendimento ; Polícia Rodoviária; Corpo de Bombeiros; Defesa Civil</t>
  </si>
  <si>
    <t>Rodovia PR-092 (Rodovia Gov. Parigot de Souza) - Km 218+516 Norte - Arapoti/PR.</t>
  </si>
  <si>
    <t>Colisão lateral entre caminhão que transportava CBUQ e caminhão-tanque com líquido derivado de petróleo (supostamente NAFTA).</t>
  </si>
  <si>
    <t>Colisão entre dois caminhões, seguido de vazamento de líquido inflamável e incêndio.</t>
  </si>
  <si>
    <t>Segundo relato do condutor do caminhão caçamba, uma das vítimas do acidente, houve perda de freio no veículo.
EVIDENCIADO NA CENA DO ACIDENTE QUE O V01 (CAMINHÃO CAÇAMBA) SEGUIA SENTIDO NORTE, QUANDO AO TENTAR ULTRAPASSAR UM VEÍCULO TERCEIRO, COLIDIU LATERALMENTE COM O V02 (CAMINHÃO TANQUE) QUE SEGUIA SENTIDO SUL, APÓS A COLISÃO, HOUVE INCÊNDIO EM AMBOS OS VEÍCULOS DEVIDO A CARGA DO V02, PARANDO AMBOS OS VEÍCULOS SOBRE A FAIXA 1 SUL.</t>
  </si>
  <si>
    <t>Suspeita-se após o combate ao incêndio e resfriamento do local, parte do efluente tenha atingido uma das entradas da rede de águas pluviais.</t>
  </si>
  <si>
    <t>Transportadora Monster</t>
  </si>
  <si>
    <t>23824278000189</t>
  </si>
  <si>
    <t>SILCON - Emergência Ambiental</t>
  </si>
  <si>
    <t>Elton Larantina</t>
  </si>
  <si>
    <t>(47) 99998-4747</t>
  </si>
  <si>
    <t>Fechamento dos dois sentidos da pista; combate ao incêndio; resfriamento do local; limpeza, transbordo da carga e remoção dos veículos.</t>
  </si>
  <si>
    <t>Equipe de emergências ambientais da empresa responsável providenciou a limpeza do local com o transbordo da carga residual.</t>
  </si>
  <si>
    <t>EPR LITORAL PIONEIRO S.A.</t>
  </si>
  <si>
    <t>EPR LITORAL PIONEIRO S.A</t>
  </si>
  <si>
    <t>SETOR DE MEIO AMBIENTE DA CONCESSIONÁRIA</t>
  </si>
  <si>
    <t>cassia.padilha@eprlpioneiro.com.br</t>
  </si>
  <si>
    <t>FPSO Cidade de Itajaí, Campo de Baúna - Bloco BM-S-40 - Bacia de Santos</t>
  </si>
  <si>
    <t>Por volta das 16:30h do dia 13/02/2025, durante giro na lança para iniciar a operação do guindaste de proa do FPSO Cidade de Itajaí com o barco de apoio, foi notado um vazamento Óleo Hidráulico MOBIL DTE 10 EXCEL 46. Dessa forma, o operador do guindaste imediatamente retornou a lança para a posição de repouso. Durante as verificações, foi confirmado que o vazamento era proveniente do sistema de freio do referido guindaste. O Óleo Hidráulico MOBIL DTE 10 EXCEL 46 se espalhou no convés, na estrutura do guindaste e uma certa quantidade foi para o mar. Volume estimado a bordo: 50 litros. Volume estimado ao mar: 15 litros. Profundidade estimada que ocorreu a liberação do produto: Na altura da lâmina d'água - 0 metros.</t>
  </si>
  <si>
    <t>Vazamento de 15 litros de Óleo Hidráulico MOBIL DTE 10 EXCEL 46 ao mar. De acordo com a Ficha de Informações de Segurança de Produtos Químicos (FISPQ) o produto em questão não apresenta riscos significativos para o meio ambiente.</t>
  </si>
  <si>
    <t>Falha mecânica no bloco hidráulico do freio do guindaste de proa.</t>
  </si>
  <si>
    <t>Vazamento de Óleo Hidráulico MOBIL DTE 10 EXCEL 46 ao mar. De acordo com a Ficha de Informações de Segurança de Produtos Químicos (FISPQ) o produto em questão não apresenta riscos significativos para o meio ambiente.</t>
  </si>
  <si>
    <t>Karoon Petróleo &amp; Gás LTDA</t>
  </si>
  <si>
    <t>09347916000197</t>
  </si>
  <si>
    <t>Altera &amp; Ocyan</t>
  </si>
  <si>
    <t>Romario Neto</t>
  </si>
  <si>
    <t>(47) 33901-580</t>
  </si>
  <si>
    <t>As ações iniciais tomadas foram o acionamento do Kit SOPEP para limpeza do convés e suspensão das operações do Guindaste de proa até conclusão das investigações e reparos obrigatórios. O volume de Óleo Hidráulico MOBIL DTE 10 EXCEL 46 vazado ao mar se dispersou naturalmente.</t>
  </si>
  <si>
    <t>A FISPQ do produto é encaminhada em anexo. De acordo com o documento, o produto em questão não apresenta riscos significativos para o meio ambiente.</t>
  </si>
  <si>
    <t xml:space="preserve">KAROON PETRLEO </t>
  </si>
  <si>
    <t>Head de HSSE, Sustentabilidade e P,D&amp;I</t>
  </si>
  <si>
    <t>ricardo.canela@karoonenergy.com</t>
  </si>
  <si>
    <t>FPSO Cidade de Itajaí</t>
  </si>
  <si>
    <t>ÓLEO HIDRÁULICO MOBIL DTE 10 EXCEL 46 FISPQ N°: 7087042XBR</t>
  </si>
  <si>
    <t>Fluido Hidráulico;  Água</t>
  </si>
  <si>
    <t>0.032; 1.041</t>
  </si>
  <si>
    <t>NS-40 (DEEPWATER CORCOVADO), 7-JUB-74D-ESS, Campo de Jubarte. Número IMO 9472995.</t>
  </si>
  <si>
    <t>NS-40 (DEEPWATER CORCOVADO)</t>
  </si>
  <si>
    <t>Durante a preparação para o tratamento ácido da zona intermediária, identificou-se uma entrada anormal de bombas da HPU (unidade hidráulica) do BOP, ocorrendo uma vez a cada 7 minutos quando a válvula submarina interna do tramo inferior da linha de Kill - LIK (Lower Inner Kill) estava aberta. Realizou-se uma inspeção com ROV, que visualizou descarga de fluido hidráulico base água pelo acumulador do close assist da LIK, tanto para o POD azul quanto para o amarelo. Identificou-se que, ao fechar a válvula LIK, a frequência de partida das bombas da HPU normalizou para uma vez a cada 3 a 4 horas. A descarga foi paralisada.</t>
  </si>
  <si>
    <t>O ROV foi mergulhado para inspecionar o BOP no fundo. Durante a investigação, identificou-se e bloqueou-se a função com vazamento. Foi elaborada uma gestão de mudança para avaliar os riscos do prosseguimento das operações, considerando tanto a falha recém identificada quanto as falhas pré-existentes.</t>
  </si>
  <si>
    <t>[1] Volume descarregado: 1,073 m³ de mistura com 97% de água (1,041 m3) + 3% de Erifon (0,032 m3), estimado em 81 partidas da HPU com consumo de 0,0132 m³/partida; [2] Área atingida: mar aberto, além de 12 MN da costa, em subsuperfície; [3] Nome comercial: ERIFON HD603 HP; [4] Composição química: conforme item 3 da FISPQ; [5] Número ONU: Não classificado como perigoso para o transporte nos diferentes modais (Quantidade Reportável: 882,0 Litros); [6] Último teste do BOP: 12/02/2025; [7] Parte do sistema onde ocorreu a falha: Conjunto do Sistema de Choke e Kill. O BOP será retirado até a superfície para reparo com previsão até 28/02/2025, antes da navegação para o próximo poço.</t>
  </si>
  <si>
    <t>BMAC - Píer 1 Lado Mar, Imbetiba,</t>
  </si>
  <si>
    <t>Durante o processo de atracação da embarcação A.H. Liguria, que presta serviços à gerência LOEP/LOFF/OPMAR/OPTO, foram verificadas manchas escuras de aspecto oleoso na água ao longo do costado do navio. Neste primeiro momento, não foi possível estimar o volume da
substância, mas constatou-se que a mancha cobria uma área de aproximadamente 60 m². O resíduo apresentava consistência viscosa, coloração acinzentada e aparência muito semelhante à de lama oleosa</t>
  </si>
  <si>
    <t>Durante o processo de atracação da embarcação</t>
  </si>
  <si>
    <t>Petrobrás</t>
  </si>
  <si>
    <t>FELIPE GOES BEZERRA</t>
  </si>
  <si>
    <t>2732951305</t>
  </si>
  <si>
    <t>FORAM TOMADAS OUTRAS PROVIDÊNCIAS, A SABER: Iniciou-se o combate ao material encontrado na água utilizando mantas absorventes e barreiras de contenção. Simultaneamente, foram coletadas amostras de água.</t>
  </si>
  <si>
    <t>Processo sei nº 02001.007130/2025-55 (Emergência Ambiental: Acidente Ambiental)
No momento da atracação, não havia nenhuma operação de carga ou descarga sendo realizada no píer. O Fiscal operacional do Porto foi a bordo da embarcação e não encontrou vestígios que pudessem ter ligação com o resíduo encontrado no costado.</t>
  </si>
  <si>
    <t>Embarcação A.H. Liguria</t>
  </si>
  <si>
    <t>Manchas escuras de aspecto oleoso</t>
  </si>
  <si>
    <t xml:space="preserve">Campo Florido </t>
  </si>
  <si>
    <t>ÁLCOOL ETÍLICO</t>
  </si>
  <si>
    <t>1000</t>
  </si>
  <si>
    <t>BR-262/MG, KM 883, LESTE</t>
  </si>
  <si>
    <t>Segundo relatos  do condutor da carreta, ele trafegava pela BR MG 262 no KM 883 sentido Leste quando dormiu ao volante enquanto passava por uma curva
acentuada em declive e perdeu o controle do veiculo, vindo a sair de pista ficando em posição final com rodas do lado esquerdo suspensa e com derramamento de
carga.</t>
  </si>
  <si>
    <t>TRANSPORTES TRANSVIDAL SA</t>
  </si>
  <si>
    <t>05220925000323</t>
  </si>
  <si>
    <t>EQUIPE OPERACIONAL DA CONCESSIONÁRIA TRIUNFO CONCEBRA ATUANDO NO LOCAL.
AMBIPAR EM DESLOCAMENTO</t>
  </si>
  <si>
    <t>O TRANSPORTADOR ACIONOU A AMBIPAR E ESTÁ EM DESLOCAMENTO PARA O LOCAL</t>
  </si>
  <si>
    <t xml:space="preserve">Rio Claro </t>
  </si>
  <si>
    <t>Farelo de soja;  Fertilizante</t>
  </si>
  <si>
    <t>30; 80</t>
  </si>
  <si>
    <t>T; T</t>
  </si>
  <si>
    <t>KM 137+000</t>
  </si>
  <si>
    <t>Vazamento ocorreu dentro da faixa de domínio rumo</t>
  </si>
  <si>
    <t>Vazamento de soja e fertilizante</t>
  </si>
  <si>
    <t>Evento caracterizado por vandalismo e abertura de 2 vagões carregados com soja e fertilizante, em decorrência de ataque criminoso</t>
  </si>
  <si>
    <t>Evento ocorreu dentro da faixa de domínio rumo</t>
  </si>
  <si>
    <t>Rumo Malha Paulista S.A</t>
  </si>
  <si>
    <t>Sem informações adicionais</t>
  </si>
  <si>
    <t>Pedro Henrique Afonso</t>
  </si>
  <si>
    <t>pedro.afonso@rumolog.com</t>
  </si>
  <si>
    <t xml:space="preserve">Orlândia </t>
  </si>
  <si>
    <t>ÁCIDO SULFÚRICO</t>
  </si>
  <si>
    <t>28000</t>
  </si>
  <si>
    <t>KG</t>
  </si>
  <si>
    <t>Empresa especializada em atendimento ; Polícia Rodoviária</t>
  </si>
  <si>
    <t>Rodovia Anhanguera KM376</t>
  </si>
  <si>
    <t>Vazamento de Acido Sulfúrico Rodovia Anhanguera.</t>
  </si>
  <si>
    <t>Brasinter Produtos Quimicos Ltda</t>
  </si>
  <si>
    <t>55243570000102</t>
  </si>
  <si>
    <t>ECO Responder Atendimento Emergencial | Jefferson Scursoni Coordenador Operacional e Bruna Alves - Vice coordenadora do PAE</t>
  </si>
  <si>
    <t>119969227723</t>
  </si>
  <si>
    <t>(18) 99784-3953</t>
  </si>
  <si>
    <t>Apoio para isolamento da área e contenção do local até a chegada do socorro especializado.</t>
  </si>
  <si>
    <t>BRASINTER PRODUTOS QUIMICOS LTDA</t>
  </si>
  <si>
    <t>Vice coordenadora do PAE - Gerente de Operações</t>
  </si>
  <si>
    <t>18997843953</t>
  </si>
  <si>
    <t>bruna.alves@grupobrasinter.com.br</t>
  </si>
  <si>
    <t xml:space="preserve">Caetité </t>
  </si>
  <si>
    <t>MATERIAL RADIOATIVO, BAIXA ATIVIDADE ESPECÍFICA</t>
  </si>
  <si>
    <t>0.5</t>
  </si>
  <si>
    <t>Fazenda Cachoeira S/N</t>
  </si>
  <si>
    <t>Rompimento de tubulação</t>
  </si>
  <si>
    <t>INB</t>
  </si>
  <si>
    <t>00322818003570</t>
  </si>
  <si>
    <t>A própria INB atuou no local.</t>
  </si>
  <si>
    <t>Roberto Rebelo de Castro</t>
  </si>
  <si>
    <t>(77) 34544-850</t>
  </si>
  <si>
    <t>Paralisação imediata do bombeamento. Coleta de solo para análise.</t>
  </si>
  <si>
    <t>INB INDSTRIAS NUCLEARES DO BRASIL S.A.</t>
  </si>
  <si>
    <t>Guilherme Turon Rocha</t>
  </si>
  <si>
    <t>gsram@inb.gov.br</t>
  </si>
  <si>
    <t>Rodovia Fernão Dias KM 640 - SANTO ANTONIO DO AMPARO/MG</t>
  </si>
  <si>
    <t>RODOVIA FERNÃO DIAS KM 640 - SANTO ANTONIO DO AMPARO MG</t>
  </si>
  <si>
    <t>TINER</t>
  </si>
  <si>
    <t>SEGUNDO INFORMAÇÕES CARRETA SEGUIA SENTIDO NORTE, QUANDO CONDUTOR ALEGA PERDEU CONTROLE DIRECIONAL VINDO A CAIR NA CANALETA VINDO O SADER A PUXAR E CARRETA VEIO A TOMBAR, PERMANECENDO TOMBADO PELO ACOSTAMENTO E PARCIAL FAIXA 2 COMO FINAL.</t>
  </si>
  <si>
    <t>PEQUENA QUANTIA DO TOTAL DA CARGA CAIU SOBRE SOLO. 
NÃO FOI POSSIVEL PRECISAR A QUANTIDADE</t>
  </si>
  <si>
    <t>CONECT CARGAS ITAUNA LMTD</t>
  </si>
  <si>
    <t>13175897000217</t>
  </si>
  <si>
    <t>PELO LOCAL ATUOU A EQUIPE DA CONCESSIONARIA QUE ADIMINISTRA O TRECHO - ARTERIS FERNÃO DIAS 
E TAMBEM A EMPRESA ESPECIALIZADA ACIONADA PELA SEGURADORA  - UNYBRASIL</t>
  </si>
  <si>
    <t>SR ANDERSON</t>
  </si>
  <si>
    <t>(35) 99958-8602</t>
  </si>
  <si>
    <t>A EQUIPE AMBIENTAL UNYBRASIL CONTRATADA PELA SEGURADORA JA SE ENCONTRA NO LOCAL REALIZANDO A LIMPEZA E RASPAGEM DO SOLO</t>
  </si>
  <si>
    <t>CONCESSIONARIA ARTERIS FERNÃO DIAS</t>
  </si>
  <si>
    <t>www.arteris.com.br</t>
  </si>
  <si>
    <t>SS-81 (NORBE VI), Campo de Marlim, Bacia de Campos. Número IMO 8770584.</t>
  </si>
  <si>
    <t>Poço 7-MRL-21D-RJS</t>
  </si>
  <si>
    <t>Durante o checklist de monitoramento, foi observada uma anomalia no consumo de fluido no Header de Baixa Pressão (MP2). Após investigação, constatou-se que, ao bloquear a função #Abre VG2 (válvula gaveta de anular) da Tree Running Tool (TRT), ocorreu uma queda de pressão. Foi realizada uma inspeção com ROV, identificando-se uma descarga de fluido hidráulico base água no dreno da Shuttle Valve, referente ao circuito hidráulico da função VG2 da TRT.</t>
  </si>
  <si>
    <t>Perda de contenção na câmara do atuador da VG2 da TRT.</t>
  </si>
  <si>
    <t>Interrompeu-se a pressurização da função #Abre VG2 da TRT e realizada a drenagem do circuito hidráulico, cessando a descarga de fluido para o meio ambiente.</t>
  </si>
  <si>
    <t>[1] Volume descarregado: 0,01 m³; [2] Área atingida: mar aberto, além de 12 MN da costa, em subsuperfície; [3] Nome comercial: Oceanic HW 525 P; [4] Composição química: conforme item 3 da FISPQ; [5] Número ONU: Não classificado como perigoso para o transporte nos diferentes modais (Quantidade Reportável: 8.187,85 Litros); [6] Metodologia de cálculo estimado do volume: verificado o volume de fluido perdido no sistema de atuação.</t>
  </si>
  <si>
    <t>Fluido hidraulico</t>
  </si>
  <si>
    <t>0.02</t>
  </si>
  <si>
    <t>Petrobras 31 (P-31), Campo de Albacora, Bacia de Campos.</t>
  </si>
  <si>
    <t>Durante inspeção programada no MSP-DL-AB-06, executada pela embarcação Still Explore (OS 006000756624), foi visualizado por ROV um pequeno escape de fluido hidráulico no receptáculo de LP1 do EHDM do manifold (MSP-DL-AB-06) , o qual está tamponado. O volume estimado do escape inferior a 20 Litros.</t>
  </si>
  <si>
    <t>Folga ou falha de conexão hidráulica.</t>
  </si>
  <si>
    <t>Petrobras / UN-ES</t>
  </si>
  <si>
    <t>Inspeção, monitoramento e investigação. Como foi identificado que o escape estava associado a manutenção da linha de suprimento hidráulico LP-1 do sistema de controle multiplexado do MSP-DL-AB-06, decidiu-se pela despressurização da mesma, cessando completamente a fonte de fluido hidráulico base agua. O MSP-DL-AB-06 ficou sendo operado pela linha LP2, visto que o sistema é back up.</t>
  </si>
  <si>
    <t>A unidade se encontra com a operação normalizada, linha LP1 do MSP-DL-AB-06 despressurizada e operando pela linha LP2, visto que o sistema é back up e até a emissão desta comunicação, nenhuma anormalidade foi identificada.</t>
  </si>
  <si>
    <t xml:space="preserve">Itatiaiuçu </t>
  </si>
  <si>
    <t>Rodovia Fernão Dias KM 540 -Itatiaiuçu /MG</t>
  </si>
  <si>
    <t>RODOVIA FERNÃO DIAS KM 540 ITATIAIUÇU, MG</t>
  </si>
  <si>
    <t>DERAMAMENTO DE TINTAS</t>
  </si>
  <si>
    <t>SEGUNDO INFORMAÇÕES V1 SEGUIA SENTIDO NORTE PELA FAIXA 2, QUANDO CONDUTOR ALEGA QUE CAMINHÃO SOFREU UMA PANE MECÂNICA O MESMO PERDEU CONTROLE DIRECIONAL E COLIDIU NA TRASEIRA DO V2. O V2 PERDEU CONTROLE DIRECIONAL E COLIDIU NO TALUDE LATERAL ONDE PERMANECEU E V01 EM POSIÇÃO NORMAL PELO ACOSTAMENTO.</t>
  </si>
  <si>
    <t>TINTAS ACONDICIONADAS EM BALDES DE APROXIMADAMENTE 20 LITROS CAIRAM NO SOLO DA RODIVIA.</t>
  </si>
  <si>
    <t>FORMATO TRANSPORTES LMTD</t>
  </si>
  <si>
    <t>13727240000134</t>
  </si>
  <si>
    <t>PELO LOCAL SE ENCONTRA A SEGURADORA DA CARGA QUE INFORMARAM JA TER ACIONADO EMPRESA ESPECIALIZADA PARA LIMPEZA. 
A CONCESSIONARIA QUE ADIMINISTRA A RODOVIA TAMBEM SE ENCONTRA NO LOCAL</t>
  </si>
  <si>
    <t>ANDRE LIMA SANTOS</t>
  </si>
  <si>
    <t>(77) 99839-6040</t>
  </si>
  <si>
    <t>Processo sei nº 13727240000134
PEQUENA QUANTIDADE DE TINTA VEIO A CAIR SOBRE A PISTA HOUVE CONTENÇÃO DA CARGA</t>
  </si>
  <si>
    <t>CONCESSIONARIA ARTERIS FERNÃO DIAS.</t>
  </si>
  <si>
    <t>200</t>
  </si>
  <si>
    <t>Fazenda Cachoeira, S/N, Zona Rural</t>
  </si>
  <si>
    <t>Durante a transferência de efluentes líquidos tratados da AA-220 e bombeados para AA-630 (PONDS), houve um seccionamento na linha de PEAD, acima do Pipe Rack. Ocasionando uma liberação não controlada de efluentes líquidos tratados.</t>
  </si>
  <si>
    <t>Efluentes líquidos tratados composto de líquidos bombeados de diversas áreas da usina e principalmente de rafinado da AA-160.</t>
  </si>
  <si>
    <t>Seccionamento na linha de PEAD que transportava efluentes líquidos tratados da AA-220 para AA-630 (PONDS).</t>
  </si>
  <si>
    <t>Ambiente de trabalho / Área de trabalho / Área Supervisionada com impermeabilização.</t>
  </si>
  <si>
    <t>INB - Indústrias Nucleares do Brasil</t>
  </si>
  <si>
    <t>Roberto Rebello de Castro</t>
  </si>
  <si>
    <t>(77) 34544-705</t>
  </si>
  <si>
    <t>- Foram coletadas amostras de solo e do material extravasado no local do ocorrido;
- O fluxo da linha foi interrompido;
- Medidas de reparo foram iniciadas;
- Limpeza da área.</t>
  </si>
  <si>
    <t>Processo sei nº 02001.005469/2025-17
Situação definida como Ocorrência Operacional (índice preliminar).
Documento DASHBOARD - GRADAÇÃO E CLASSIFICAÇÃO DE SITUAÇÕES ANORMAIS DE OPERAÇÃO (SAO) segue anexo a este informe.</t>
  </si>
  <si>
    <t>Ueslei Freire Timoteo</t>
  </si>
  <si>
    <t>Eng. Ambiental</t>
  </si>
  <si>
    <t>1.017</t>
  </si>
  <si>
    <t>Linha de produção do poço 7-CAM-0875-RN- Canto do Amaro</t>
  </si>
  <si>
    <t>Durante ronda no campo, operador identificou descarga de emulsão em linha de produção
do poço 7-CAM-0875-RN.</t>
  </si>
  <si>
    <t>: Larissa Diógenes Rodrigues de Medeiros</t>
  </si>
  <si>
    <t>Acionado o plano de emergência
- Seguido fluxo de comunicação de emergência; - Comunicado ao supervisor; - Acionado
serviço para limpeza industrial.</t>
  </si>
  <si>
    <t>Processo sei nº 02001.005780/2025-66 (Emergência Ambiental: Acidente Ambiental)</t>
  </si>
  <si>
    <t>Óleo hidráulico NUTO H32</t>
  </si>
  <si>
    <t>0.05</t>
  </si>
  <si>
    <t>Campo de Bacalhau</t>
  </si>
  <si>
    <t>ROV Centurion SP 006 apresentou falha no manipulador de cinco funções Rigmaster durante manobras para instalação de flying lead, causando um vazamento de óleo hidráulico. O ROV retornou à superfície para investigação e reparo.</t>
  </si>
  <si>
    <t>Vazamento de 50 mL de óleo hidráulico.</t>
  </si>
  <si>
    <t>Durante a inspeção, foi percebida a existência de uma trinca no braço/manipulador do ROV.</t>
  </si>
  <si>
    <t>Equinor Brasil Energia Ltda</t>
  </si>
  <si>
    <t>Processo sei nº 02001.005530/2025-26 (Emergência Ambiental: Acidente Ambiental)
Ao se perceber o vazamento, a operação foi paralisada para que o ROV voltasse ao TMS (Tether Management System) e posteriormente ao convés para investigação e realização de reparo.</t>
  </si>
  <si>
    <t>Seven Merlin</t>
  </si>
  <si>
    <t>0.002125</t>
  </si>
  <si>
    <t>Base submarina referente ao manifold MSP-M1-03(BSSCMMC-FC-1), FPSO Anita Garibaldi, constatado pela embarcação Paulo Cunha Campo de Marlim, Bacia de Campos.</t>
  </si>
  <si>
    <t>Observado escape de 0,002125 m3 de monoetilenoglicol pelo receptáculo do jumper hidráulico
da Base Submarina de controle do Manifold MSP-M1-03, que possuía capa de proteção
instalada, durante teste de estanqueidade das linhas de injeção química pela unidade de
produção. Atualização 13/03 Foi observado em nova intervenção na locação novo escape de
0,004 m3 de monoetilenoglicol pelo receptáculo do jumper hidráulico da base submarina de
controle do Manifold MSP-M1-03, totalizando escape de 0,006125m3. Após inspeção, foi
identificado dano no acoplamento que faz a vedação. Visando sanar o escape de forma
definitiva foi realizado reparo no acoplamento e refeito teste com resultado positivo de
estanqueidade em 12/03 22:19."</t>
  </si>
  <si>
    <t>Descarga menor de MONOETILENOGLICOL (MEG) 0,002125 m3.</t>
  </si>
  <si>
    <t>A linha de injeção química foi despressurizada pela unidade de produção (FPSO Anita Garibaldi).</t>
  </si>
  <si>
    <t>Processo sei nº 02001.005775/2025-53 (Emergência Ambiental: Acidente Ambiental)
1) Estimativa de volume vazado através de verificação visual por ROV(veículo de operação remota). Considerada taxa de 25ml/min; 2) Nome Comercial: Monoetilenoglicol (FISPQ); 3) IMDG: Produto não classificado como perigoso de acordo com IMGD.</t>
  </si>
  <si>
    <t>2.175</t>
  </si>
  <si>
    <t>Locação do poço injetor 8-CP-1618-SE, Carmópolis-SE</t>
  </si>
  <si>
    <t>No dia 19/02/2025 às 13:40, ocorreu uma perda de contenção primária/descarga significante
de 2,175 m³ de água de injeção devido a desconexão do spool em %u201CL%u201D de aço de 2%u201D do poço
injetor CP-1618. Após a constatação da perda de contenção, a injeção foi paralisada de
imediato, e a equipe de despoluição foi acionada. Parte do volume vazado atingiu pequeno
açude próximo a locação do poço.</t>
  </si>
  <si>
    <t>Parte do volume vazado atingiu pequeno açude próximo a locação do poço.</t>
  </si>
  <si>
    <t>2135599900</t>
  </si>
  <si>
    <t>Processo sei nº 02001.005943/2025-19 (Emergência Ambiental: Acidente Ambiental)
Estimativa de volume baseada na vazão de injeção de 261 m³/d e tempo de resposta de 12
minutos, totalizando 2,175 m³. Despoluição e limpeza em fase de conclusão.</t>
  </si>
  <si>
    <t>0.087</t>
  </si>
  <si>
    <t>Campo de Congro</t>
  </si>
  <si>
    <t>Sonda operando no poço: Atlantic Star.</t>
  </si>
  <si>
    <t>Durante operação de bombeio de FCBA 9,9 ppg da sonda para a plataforma de produção pela linha de produção de óleo, foi observada descarga de 0,087 m3 de petróleo para o mar através do sistema de compensação dos atuadores da ANM, após abertura da válvula S1-ANM (swab 1). A operação foi interrompida e foi fechada a S1-ANM, cessando a descarga.</t>
  </si>
  <si>
    <t>Falha de estanqueidade no sistema de compensação dos atuadores da ANM quando aberta a válvula S1-ANM hidraulicamente.</t>
  </si>
  <si>
    <t>Petróleo Brasileiro S.A. - PETROBRAS</t>
  </si>
  <si>
    <t>Interrompida a operação e fechada a S1-ANM, cessando a descarga. Planejando próximas operações sem abertura da S1-ANM hidraulicamente.</t>
  </si>
  <si>
    <t>[1] Conjunto Solidário de Barreira afetado: primário. [2] Gestão de mudança ou procedimento de contingência a ser adotado, caso as operações sejam prosseguidas mesmo com falha: a falha de CSB só ocorre quando S1-ANM é aberta hidraulicamente, caso contrário, o sistema permanece estanque. A S1-ANM está mantida fechada e está estanque. [3] Operação que estava sendo realizada no momento do incidente: acesso inicial, amortecimento e limpeza. [4] Elementos que falharam do(s) Conjunto(s) Solidário(s) de Barreiras: bloco da ANM. [5] Fabricantes dos elementos que falharam: FMC. [6] Natureza da falha: falha de estanqueidade no sistema de controle da ANM. A falha será eliminada após instalação de barreira na coluna de produção; a intervenção é para abandono permanente. [7] Volume descarregado: 0,087 m3 de petróleo. [8] Área atingida: mar.</t>
  </si>
  <si>
    <t>Poço 7-CG-5HPA-RJS</t>
  </si>
  <si>
    <t xml:space="preserve">Sales Oliveira </t>
  </si>
  <si>
    <t>Duto</t>
  </si>
  <si>
    <t>Faixa de Dutos OSBRA km 241+910</t>
  </si>
  <si>
    <t>Derivação clandestina</t>
  </si>
  <si>
    <t>Equipe de proteção de dutos identificou derivação clandestina instalada no duto</t>
  </si>
  <si>
    <t>Petrobras Transporte S.A. - Transpetro</t>
  </si>
  <si>
    <t>02709449000159</t>
  </si>
  <si>
    <t>Equipes de contingência e reparo emergencial da Transpetro estão sendo mobilizadas.</t>
  </si>
  <si>
    <t>Adriano Caldeira</t>
  </si>
  <si>
    <t>(11) 99998-4687</t>
  </si>
  <si>
    <t>-Inspeção visual para mapeamento da presença de produto no local;
-Acionamento do fluxo de comunicação de contingência;
-Interrupção da operação de recebimento dutoviário e entrega de produtos;</t>
  </si>
  <si>
    <t>PETROBRAS TRANSPORTE S.A. - TRANSPETRO</t>
  </si>
  <si>
    <t>tp_ma_sp@transpetro.com.br</t>
  </si>
  <si>
    <t>Duto OBSRA 20"</t>
  </si>
  <si>
    <t>Diesel S500</t>
  </si>
  <si>
    <t>0.227</t>
  </si>
  <si>
    <t>Poço 7-CAM-0883-RN</t>
  </si>
  <si>
    <t>No dia 20/02/2025, por volta das 12:38h, o operador da estação de Canto do Amaro M (CAM-M), durante rotina operacional, identificou perda de contenção de emulsão oleosa pelo niple do flange do poço 7-CAM-883-RN, dentro do antepoço, que transbordou atingindo o solo ao redor da locação.</t>
  </si>
  <si>
    <t>Corrosão interna no niple do flange entre a linha e o poço.</t>
  </si>
  <si>
    <t>Acionado o plano de emergência
- Parada do poço; - Seguido fluxo de comunicação de emergência; - Acionado serviço para
limpeza industrial.</t>
  </si>
  <si>
    <t>Processo sei nº 02001.006134/2025-16 (Emergência Ambiental: Acidente Ambiental)
1) Vol.:(água produzida fora de especificação/óleo): 0,951m3(0,933m3/0,018m3 
2) Contençãosecundária atingida: antepoço
3) BSW: 98,11% 
4) Salinidade (água produzida): N/A 
5) Composiçãoquímica (fluido perf., complet. ou interv.): N/A
6) Nome comercial (subst. nociva/perigosa): N/A
7)Composição química (subst. nociva/perigosa): N/A 
8) Classificação ONU ou IMDG (subst.
nociva/perigosa): N/A Informações da descarga 
1) Vol. (água produzida fora de especificação/óleo):
0,231m3(0,227m3/0,004m3) 
2) Área atingida: Solo 
3) BSW: 98,11% 
4) TOG (água produzida): N/A
 5)Salinidade (água produzida): N/A 
6) Composição físico-química (água de injeção): N/A 
7)Composição química (fluido de perf., complet. ou interv.): N/A 
8) Características do fluido base(perf., complet. ou interv.): N/A
9) Nome comercial (subst. nociva/perigosa): N/A 
10) Composiçãoquímica (subst. nociva/perigosa): N/A: 
11) Classificação ONU ou IMDG (subst. nociva/perigosa):
N/A</t>
  </si>
  <si>
    <t>: 7-CAM-883-RN</t>
  </si>
  <si>
    <t xml:space="preserve">Santa Fé do Sul </t>
  </si>
  <si>
    <t>soja a granel</t>
  </si>
  <si>
    <t>90</t>
  </si>
  <si>
    <t>km ferroviário 423+000</t>
  </si>
  <si>
    <t>Tombamento de 01 vagão carregado com soja a granel.</t>
  </si>
  <si>
    <t>Em sindicância</t>
  </si>
  <si>
    <t>Equipes atuando na reconformação do local
02001.006298/2025-43 (Emergência Ambiental: Acidente Ambiental)</t>
  </si>
  <si>
    <t>Derramamento do fertilizante granular sobre a via férrea.</t>
  </si>
  <si>
    <t>Derramamento do fertilizante granular sobre a via férrea oriundo de vagão graneleiro. Origem do evento em investigação, suspeita-se de vandalismo ou abertura espontânea da bica do vagão.</t>
  </si>
  <si>
    <t>Solo atingido nos limites da faixa de domínio da via férrea.</t>
  </si>
  <si>
    <t>Equipes emergênciais de atendimento e limpeza, contratadas pela Rumo, atuando no trecho afetado.</t>
  </si>
  <si>
    <t>Equipes de atendimento emergencial de limpeza, contratadas pela rumo, atuando no trecho afetado para remoção do material e liberação da via.</t>
  </si>
  <si>
    <t xml:space="preserve">Conceição do Pará </t>
  </si>
  <si>
    <t>43</t>
  </si>
  <si>
    <t>Outra(s); Polícia Rodoviária</t>
  </si>
  <si>
    <t>BR-262/MG, KM 431, LESTE</t>
  </si>
  <si>
    <t>Segundo relato coletado no local, o veículo  seguia sentido oeste quando por motivos desconhecidos perdeu o controle da carreta, saindo de pista e tombando sobre o canteiro central e faixa 01, ficando assim como posição final</t>
  </si>
  <si>
    <t>EXPRESSO ALVORADA LTDA</t>
  </si>
  <si>
    <t>17256140000128</t>
  </si>
  <si>
    <t>equipe de operação de Triunfo Concebra</t>
  </si>
  <si>
    <t>02001.006715/2025-58 (Emergência Ambiental: Acidente Ambiental)</t>
  </si>
  <si>
    <t>TAÍSSA CAROLINA MENDONÇA MACHADO</t>
  </si>
  <si>
    <t xml:space="preserve">Vassouras </t>
  </si>
  <si>
    <t>LÍQUIDO CORROSIVO, N.E.</t>
  </si>
  <si>
    <t>300</t>
  </si>
  <si>
    <t>Outra(s); Empresa especializada em atendimento ; Polícia Rodoviária; Corpo de Bombeiros; Órgão Estadual ou Municipal de Meio Ambiente</t>
  </si>
  <si>
    <t>Rodovia BR 393, km 231+699, Carvalheira, Vassouras, Rio de Janeiro</t>
  </si>
  <si>
    <t>Trecho sob Concessão da K-INFRA Rodovia do Aço S.A.</t>
  </si>
  <si>
    <t>Vazamento de bombona contendo líquido corrosivo, devido deslocamento de carga.</t>
  </si>
  <si>
    <t>Ultrapassagem</t>
  </si>
  <si>
    <t>Pavimento da rodovia.</t>
  </si>
  <si>
    <t>TFEX LOGÍSTICA E COMÉRCIO DE EQUIPAMENTO LTDA.</t>
  </si>
  <si>
    <t>07180178000100</t>
  </si>
  <si>
    <t>Concessionária Responsável pelo trecho concessionado da BR -393/RJ - K-INFRA Rodovia do Aço S.A. e AMBIPAR acionada pela Seguradora da Transportadora (Seguradora SOMPO).</t>
  </si>
  <si>
    <t>Rafael Teixeira</t>
  </si>
  <si>
    <t>(24) 99271-2445</t>
  </si>
  <si>
    <t>Acionamento da Seguradora da Transportadora, Órgão Estadual do Ambiente e Empresa de Emergência Química.</t>
  </si>
  <si>
    <t>Processo sei nº 02001.006748/2025-06 (Emergência Ambiental: Acidente Ambiental)
CONFORME RELATOS DO PRÓPRIO CONDUTOR DO PESADO, A SCANIA R 440, PLACA PLI7E90, SEGUIA SENTIDO NORTE DA BR 393/RJ, QUANDO NO KM 231 PRECISOU DESVIAR DE UM VEICULO QUE
TRAFEGAVA EM BAIXA VELOCIDADE. NA MANOBRA, OCORREU A MOVIMENTAÇÃO DA CARGA, OCASIONANDO O DESPRENDIMENTO DE UMA DAS BOMBONAS QUE VEIO A CAIR SOBRE A PISTA E O DESLOCAMENTO DE OUTRAS QUE FICARAM CONTIDAS NA CARROCERIA DO VEÍCULO. O PESADO VEIO A PARAR EM FAIXA DE
ROLAMENTO SUL. A BOMBONA DESPRENDIDA FICOU EM FAIXA DE ROLAMENTO NORTE, E O VAZAMENTO DO PRODUTO OCORRENDO EM FAIXA DE ROLAMENTO SUL E ACOSTAMENTO SUL.</t>
  </si>
  <si>
    <t>Lidiane Alves Vieira</t>
  </si>
  <si>
    <t>K-INFRA Rodovia do Aço S.A.</t>
  </si>
  <si>
    <t>Engenheira Ambiental</t>
  </si>
  <si>
    <t>lidiane.vieira@rodoviadoaco.com.br</t>
  </si>
  <si>
    <t xml:space="preserve">Professor Jamil </t>
  </si>
  <si>
    <t>GASOLINA E ALCÓOL, MISTURAS PARA MOTOR;  DIESEL COMBUSTIVEL</t>
  </si>
  <si>
    <t>5000; 1000</t>
  </si>
  <si>
    <t xml:space="preserve">L; </t>
  </si>
  <si>
    <t>Empresa especializada em atendimento ; Polícia Rodoviária; Órgão Estadual ou Municipal de Meio Ambiente</t>
  </si>
  <si>
    <t>BR-153/GO, KM 551+300 SUL, PROFESSOR JAMIL</t>
  </si>
  <si>
    <t>Segundo relatos coletados no local, o veículo seguia  sentido sul da rodovia e devido a chuva visibilidade comprometida, dessa forma o condutor perdeu o controle da direção, saindo de pista  e na sequencia chocou contra uma árvore e tombou. O tanque carregado com óleo diesel, gasolina e etanol desacoplou do  cavalinho e parando no meio da pista como posição final</t>
  </si>
  <si>
    <t>GASOL TRANSPORTES E LOGISTICA</t>
  </si>
  <si>
    <t>28200151000102</t>
  </si>
  <si>
    <t>Processo sei nº 02001.006747/2025-53 (Emergência Ambiental: Acidente Ambiental)</t>
  </si>
  <si>
    <t>Taissa Carolina Mendonça Machado</t>
  </si>
  <si>
    <t>Gerente de Meio Ambiente</t>
  </si>
  <si>
    <t xml:space="preserve">Itaúba </t>
  </si>
  <si>
    <t xml:space="preserve"> MT</t>
  </si>
  <si>
    <t>BR-163  KM 908 - norte</t>
  </si>
  <si>
    <t>SEGUNDO INFORMAÇÕES DO V01 (DAF XF105), ELE SEGUIA SENTIDO NORTE QUANDO UMA CARRETA QUE SEGUIA SENTIDO SUL
REALIZAVA UMA ULTRAPASSAGEM E PARA EVITAR A COLISÃO FRONTAL O V01 SAIU DE PISTA COLIDINDO EM UMA PLACA, PARANDO NA
FAIXA DE DOMÍNIO SENTIDO NORTE</t>
  </si>
  <si>
    <t>FGC COMBUSTÍVEIS</t>
  </si>
  <si>
    <t>06537572000271</t>
  </si>
  <si>
    <t>Empresa RG response no local para ações de remediação.</t>
  </si>
  <si>
    <t>Processo sei nº 02001.006749/2025-42 (Emergência Ambiental: Acidente Ambiental)</t>
  </si>
  <si>
    <t>VIA BRASIL BR 163 CONCESSIONARIA DE RODOVIAS SA</t>
  </si>
  <si>
    <t>Auxiliar de Meio Ambiente</t>
  </si>
  <si>
    <t>KHEAN COSTA CARNEIRO</t>
  </si>
  <si>
    <t>meioambiente@viabrasilbr163.com.br</t>
  </si>
  <si>
    <t xml:space="preserve">Nova Serrana </t>
  </si>
  <si>
    <t>Rodovia BR 262, km 431</t>
  </si>
  <si>
    <t>Segundo informações repassadas ao NEA, no dia
24/02/2025, por volta das 17:00 horas, ocorreu tombamento de veículo, seguido de queda da carga.
Produto no solo, junto ao canteiro central da rodovia</t>
  </si>
  <si>
    <t>Representante da transportadora</t>
  </si>
  <si>
    <t>Equipe de pronto atendimento no local, ficando responsável pela limpeza da área afetada, com o recolhimento da cal em sua totalidade. Curso d%u2019água nas proximidades que não chegou a ser atingido por eventual carreamento do produto.</t>
  </si>
  <si>
    <t>Processo sei nº 02001.006862/2025-28 (Emergência Ambiental: Acidente Ambiental)</t>
  </si>
  <si>
    <t>Demais produtos oleosos ou graxas com especificação</t>
  </si>
  <si>
    <t>0.157</t>
  </si>
  <si>
    <t>Leito marinho, na região próxima à conexão riser x flowline da interligação IA_P-31/MSIA-DL-AB-01 . PETROBRAS - 31. Campo de Albacora. Bacia de Campos</t>
  </si>
  <si>
    <t>Durante operação com PLSV, em 25/02/2025, para recolhimento e verticalização do tramo TR5069301 da interligação de injeção de água IA_P-31/MSIA-DL-AB-01, foi observado com ROV, o escape de resíduo sólido pela extremidade inferior aberta do tramo. O resíduo sólido sedimentou no leito marinho nas proximidades do ponto de abertura da conexão. Não foi observado escape de fluido. A suspeita inicial era que o material sólido se tratava de produto de corrosão (óxido ferroso) da estrutura metálica do sistema de injeção em contato com água, com algum teor de oxigênio. Foi coletada amostra do resíduo para análise laboratorial e constatado resíduo com presença de óleo absorvido no resíduo sólido em 17/07/2025 às 16:56.</t>
  </si>
  <si>
    <t>Descarga menor - 0,157 m3 (demais resíduos oleosos)</t>
  </si>
  <si>
    <t>Coleta do resíduo sólido para análise laboratorial.</t>
  </si>
  <si>
    <t>Trata-se de linha de injeção de água. Antes da abertura de conexão, foi realizada limpeza da linha com água, injetando 8 vezes o volume da linha.  A linha possui configuração "smooth bore" (superfície interna lisa, sem carcaça intertravada, evitando assim, o acúmulo de óleo nos intertícios). Durante operações predecessoras de abertura de conexão com a mesma interligação, não foi observado nenhum tipo de escape (sólido ou fluido oleoso).</t>
  </si>
  <si>
    <t>PETROBRAS 31</t>
  </si>
  <si>
    <t>Falha de equipamento</t>
  </si>
  <si>
    <t>Alberto Carlos de Mello Junqueira</t>
  </si>
  <si>
    <t>2133706101</t>
  </si>
  <si>
    <t>Interrompida a operação, ROV retornou ao convés para investigação
reparo.</t>
  </si>
  <si>
    <t>Processo sei nº 02001.007121/2025-64 (Emergência Ambiental: Acidente Ambiental)</t>
  </si>
  <si>
    <t>50</t>
  </si>
  <si>
    <t>Vazamento na tubulação de ácido sulfúrico sobre o pipe-rack, entre as áreas AA-420 e AA-140 - Bacias.</t>
  </si>
  <si>
    <t>Ácido sulfúrico.</t>
  </si>
  <si>
    <t>Vazamento na tubulação que transportava o líquido.</t>
  </si>
  <si>
    <t>O vazamento foi forma de esguicho, que atingiu uma das bordas do TQ-1405 e também respingou no solo próximo ao TQ-1405, assim como no alambrado e na calçada da AA-140 Bacias.</t>
  </si>
  <si>
    <t>- A transferência de ácido sulfúrico foi interrompida e em seguida realizada drenagem na tubulação na AA-310;
- As válvulas de sucção (saída do TQ-3101 %u2013 estocagem de ácido) e as válvulas de descarga da BA-3102 fora fechadas para se evitar novo vazamento;
- O local foi inspecionado pela Segurança Industrial e isolado com fita zebrada;
- Amostras de solo foram coletadas para análise.</t>
  </si>
  <si>
    <t>Processo sei nº 02001.007047/2025-86 (Emergência Ambiental: Acidente Ambiental)
O setor de manutenção (CMANT.M) iniciou as atividades para manutenção da tubulação em que ocorreu o vazamento.</t>
  </si>
  <si>
    <t xml:space="preserve">Itabirito </t>
  </si>
  <si>
    <t>BR040 Km 590 - Itabirito/MG</t>
  </si>
  <si>
    <t>Tombamento de caminhão tanque carregado com produto perigoso Óleo Diesel e Etanol, seguido de incêndio, no km 590 da BR040.
Transportadora WJ TRANSPORTES DE COMBUSTÍVEIS LTDA CNPJ 28403047000115</t>
  </si>
  <si>
    <t>Tombamento de caminhão tanque carregado com produto perigoso Oleo Diesel e Etanol, seguido de incêndio, no km 590 da BR040.</t>
  </si>
  <si>
    <t>O atendimento ao cenário emergencial encontra-se em andamento pelas equipes integradas. Portanto, será possível mensurar os danos após o controle dos riscos.</t>
  </si>
  <si>
    <t>WJ TRANSPORTES DE COMBUSTÍVEIS LTDA</t>
  </si>
  <si>
    <t>28403047000115</t>
  </si>
  <si>
    <t>Concessionaria EPR Via Mineira, NEA-Núcleo de Emergência Ambiental de Minas Gerais e PRF-Policia Rodoviaria Federal, e Transportador</t>
  </si>
  <si>
    <t>Processo sei nº 02001.007051/2025-44 (Emergência Ambiental: Acidente Ambiental)
Tombamento de caminhão tanque carregado com produto perigoso Óleo Diesel e Etanol, seguido de incêndio, no km 590 da BR040.
Transportadora WJ TRANSPORTES DE COMBUSTÍVEIS LTDA CNPJ 28403047000115</t>
  </si>
  <si>
    <t>EPR MINAS GERAIS SPE S/A</t>
  </si>
  <si>
    <t>Bruno Rigo Ribeiro</t>
  </si>
  <si>
    <t>flavia.amado@grupoepr.com.br</t>
  </si>
  <si>
    <t xml:space="preserve">Guarantã do Norte </t>
  </si>
  <si>
    <t>23000</t>
  </si>
  <si>
    <t>Suspensão de abastecimento de água; Rio/córrego; Solo</t>
  </si>
  <si>
    <t>Polícia Rodoviária; Corpo de Bombeiros; Órgão Estadual ou Municipal de Meio Ambiente</t>
  </si>
  <si>
    <t>BR-163/MT  KM 1102 - norte</t>
  </si>
  <si>
    <t>O CONDUTOR INFORMOU A CINEMÁTICA DE QUE SEGUIA NO SENTIDO SUL E NO INICIO DE UM DECLIVE, HOUVE UMA PANE NOS FREIOS
DA CARRETA, PERDEU O CONTROLE E TOMBOU O VEÍCULO, QUE FOI ARRASTADO PELA PISTA ATÉ PARAR SOBRE A FAIXA DE DOMÍNIO
NO SENTIDO NORTE.</t>
  </si>
  <si>
    <t>Nevada Transportes</t>
  </si>
  <si>
    <t>00331323000168</t>
  </si>
  <si>
    <t>SEMA/MT RUBENS DE OLIVEIRA: (65)981530170</t>
  </si>
  <si>
    <t>A EQUIPE DA AMBIPAR SE ENCONTRA NO LOCAL.</t>
  </si>
  <si>
    <t>Processo sei nº 02001.007073/2025-12 (Emergência Ambiental: Acidente Ambiental)</t>
  </si>
  <si>
    <t>AUXILIAR DE MEIO AMBIENTE</t>
  </si>
  <si>
    <t xml:space="preserve">Araças </t>
  </si>
  <si>
    <t>0.23352</t>
  </si>
  <si>
    <t>Linha de produção do poço 7-AR-224  Bacia do Recôncavo Baiano</t>
  </si>
  <si>
    <t>Poço Terrestre</t>
  </si>
  <si>
    <t>Vazamento de 0,24m³ de emulsão oleosa (97,3% BSW), sendo 0,00648m³ de óleo e 0,23352m³ de água produzida, por furo na linha de produção do poço terrestre atingindo 20 m² de solo permeável.</t>
  </si>
  <si>
    <t>Em avaliação.</t>
  </si>
  <si>
    <t>Lucas Oliveira de Castro</t>
  </si>
  <si>
    <t>Despressurizado o trecho. Acionadas equipe de limpeza e de manutenção</t>
  </si>
  <si>
    <t>O órgão ambiental INEMA foi notificado via canal de denuncia sobre protocolo 48622</t>
  </si>
  <si>
    <t>7-AR-224-BA</t>
  </si>
  <si>
    <t xml:space="preserve">Maceió </t>
  </si>
  <si>
    <t>0.16</t>
  </si>
  <si>
    <t>Laboratório - Estação de Pilar</t>
  </si>
  <si>
    <t>Acionamento da equipe de limpeza para remoção do solo contaminado.			
Acionamento da equipe de meio ambiente para avaliação da área			
Interditada de imediato a pia de lavagem do laboratório.			
Acionamento da equipe de Transporte de Cargas para esgotamento do material da caixa de efluentes</t>
  </si>
  <si>
    <t>Ao passar pela lateral de acesso da área de análises e químicos, foi visualizado o vazamento contínuo dos efluentes da caixa do laboratório.</t>
  </si>
  <si>
    <t>ORIGEM ENERGIA ALAGOAS S.</t>
  </si>
  <si>
    <t>Vandalismo com abertura de vagão ferroviária graneleiro carregado com soja</t>
  </si>
  <si>
    <t>Vandalismo com abertura de vagão ferroviária graneleiro carregado com soja. Lançamento de soja em grão sobre a linha férrea.</t>
  </si>
  <si>
    <t>Ato criminoso caracterizado pela abertura de vagão graneleiro ferroviário carregado com soja.</t>
  </si>
  <si>
    <t>Solo dentro dos limítes da área de domínio da linha férrea.</t>
  </si>
  <si>
    <t>Equipes de atendimento de limpeza contratadas pela rumo atuando no trecho afetado.</t>
  </si>
  <si>
    <t>Equipes de atendimento de limpeza contratadas pela rumo atuando no trecho afetado. para remoção do material.</t>
  </si>
  <si>
    <t>RUMO LOGISTICA S. A.</t>
  </si>
  <si>
    <t>AUDITOR AMBIENTAL</t>
  </si>
  <si>
    <t>Bacia de Santos</t>
  </si>
  <si>
    <t>Mancha de origem indeterminada no Campo de Sépia, Bacia de Santos.</t>
  </si>
  <si>
    <t>Durante sobrevoo de monitoramento ambiental pela aeronave Poseidon II, foi visualizado feição oleosa na área geográfica da Bacia de Santos (AGBS). Posteriormente, houve a constatação pela embarcação oil recovery mobilizada, que coletou amostra e iniciou as ações de resposta com a dispersão mecânica da mancha.</t>
  </si>
  <si>
    <t>Mancha de origem indeterminada.</t>
  </si>
  <si>
    <t>Mobilizado embarcação Marlin Yare que detectou feição com brilho apenas no visual . Realizado coleta de amostra e feito dispersão mecânica com FIFI. Realizado modelagem de deriva reversa. Na parte da tarde foi realizado mais um sobrevoo com a aeronave de asa móvel, não sendo mais detectada nenhuma feição oleosa, segundo reporte do Líder de sobrevoo (LES), sendo desmobilizados os recursos.</t>
  </si>
  <si>
    <t>A Unidade mais próxima, FPSO Carioca (0,67 MN à NW da feição), informou normalidade no processo. TOG da água de descarte enquadrado. Estimativa do volume 0,032 m³ de acordo com o protocolo de Bonn. Sentido da deriva aparente: 318°. Dimensões: 1,59 MN x 0,09 MN. Coloração com brilho prateado e metálico. O laudo analítico emitido pelo CENPES (anexo) indicou que a amostra coletada não apresentou correlação com amostras de produção do campo de Sépia ou da Plataforma FPSO Carioca, nem tampouco com qualquer outro óleo cru de produção nacional, se tratando, muito provavelmente, de um derivado pesado de petróleo, produzido a partir de óleo crus de origem marinha.</t>
  </si>
  <si>
    <t xml:space="preserve">Campos Altos </t>
  </si>
  <si>
    <t>56.712</t>
  </si>
  <si>
    <t>BR-262, KM 605+200, sentido oeste, Campos Altos MG</t>
  </si>
  <si>
    <t>colisão entre veículos resultando em vazamento de carga perigosa.</t>
  </si>
  <si>
    <t>após colisãod e veículos. houve vazamento de etanol ONU 1170.</t>
  </si>
  <si>
    <t>Veículo tentou realizar ultrapassagem, para não colidir frontal com outro veículo,  retornou para a pista colidindo da traseira de outro veículo.</t>
  </si>
  <si>
    <t>Devido ao derramamento da carga, atigiu solo da local do acidente.</t>
  </si>
  <si>
    <t>Transportadora Andrade LTDA</t>
  </si>
  <si>
    <t>17229964000109</t>
  </si>
  <si>
    <t>Centro de Controle e Operações da Triunfo Concebra</t>
  </si>
  <si>
    <t>Conforme relatos da equipe em campo, foi derramado pouca quantidade do etanol e posteriormente, o vazamento foi controlado.</t>
  </si>
  <si>
    <t>Gerente de Meio Ambiente e Qualidade</t>
  </si>
  <si>
    <t>Fluido hidráulico base água;  água</t>
  </si>
  <si>
    <t>0.02; 0.73</t>
  </si>
  <si>
    <t>Sonda NS-42 (ODN II) em operação no poço 9-MLL-95-RJS, Campo de Marlim Leste, Bacia de Campo. Nº IMO 9588706.</t>
  </si>
  <si>
    <t>Durante operação de perfilagem para avaliação da cimentação, constatado vazamento na linha hotline do LMRP (Lower Marine Riser Package) pela observação de acionamento ininterrupto das bombas da HPU (unidade hidráulica). Após isolamento da hotline, o vazamento cessou. Houve descarga de 0,75 m3 da mistura de 97% de água industrial e 3% fluido hidráulico base aquosa.</t>
  </si>
  <si>
    <t>Falha de estanqueidade na linha hotline do LMRP.</t>
  </si>
  <si>
    <t>Mergulhado ROV para investigação. Não foi encontrado ponto de vazamento. Fechada válvula de isolamento da hotline na superfície. Descarga paralisada. Efetuada gestão de mudança para avaliar possibilidade de prosseguimento das operações.</t>
  </si>
  <si>
    <t>[1] Volume de descarga: 0,75 m3 da mistura de 0,73 m3 de água (97%) + 0,02 m3 de Stack Magic ECO F (3%), estimado pela diferença de nível do reservatório antes e depois da descarga; [2] Nome comercial: Stack Magic ECO F; [3] Composição química: Etano-1,2-diol (10% - 25%), 2-Aminoetanol (2,5% - 10%), 2,2',2''-(Hexahidro-1,3,5-triazina-1,3,5-triil)trietanol (2,5% - 10%), 2-Aminoetanol neutralizado (2,5% - 10%), Poli(oxi-1,2-etanodiilo),a-(2-etil-hexil)-¿-hidroxi, fosfato neutralizado (2,5% - 10%), Ácido nonanoico neutralizado, (1% - 2,5%), 2,2',2''-Nitrilotrietanol (1% - 2,5%); [4] ONU/IMDG: Não regulado; [5] Ambiente atingido: Mar; [6] Parte do sistema BOP onde ocorreu a falha: Bobinas, mangueiras, cabos; [7] Data do último teste no BOP: 11/02/2025;</t>
  </si>
  <si>
    <t>Embarcação Oceânica SUB VIII, Campo de Marlim, Bacia de Campos.</t>
  </si>
  <si>
    <t>Durante intervenção em um equipamento submarino, o veículo operado remotamente (ROV) posicionou a ferramenta de torque (Torque Tool) para atuação da válvula W2 e, ao tentar atuá-la, houve escape de óleo hidráulico (Shell Tellus S2 M 32) através da válvula de alívio.</t>
  </si>
  <si>
    <t>Falha da válvula de alívio da ferramenta de torque</t>
  </si>
  <si>
    <t>ROV e ferramenta recolhidos para o convés para investigação e reparo da falha.</t>
  </si>
  <si>
    <t>[1] Volume descarregado: 0,000015m³ estimado pela medição de fluido constante no tanque do compensador da ferramenta de torque; [2] Nome comercial do produto: Shell Tellus S2 M 32; [3] Composição química: 2,6-ditercbutil-fenol; Interchangeable low viscosity base oil ( menor que 20,5 cSt@40°C); [4] Classificação ONU ou IMDG: Não regulado; [5] Ambiente atingido: Mar.</t>
  </si>
  <si>
    <t>5.75E 6</t>
  </si>
  <si>
    <t>Campo de Mero 3 - Bacia de Santos</t>
  </si>
  <si>
    <t>Durante a etapa de bombeio de fluido em uma intervenção em equipamento submarino, foi identificado um escape na conexão de uma das mangueiras do sistema de bombeamento operado pelo ROV (Veículo Operado Remotamente), resultando na liberação de 0,00000575 m³ de fluido hidráulico base óleo Shell Tellus 32 para o mar.</t>
  </si>
  <si>
    <t>Fluido hidráulico base óleo Shell Tellus S2 M 32: 0,00000575 m³</t>
  </si>
  <si>
    <t>Falha na vedação da interface da conexão da mangueira do ROV.</t>
  </si>
  <si>
    <t>O sistema hidráulico do ROV foi isolado, interrompendo o escape. O equipamento foi recolhido ao convés para inspeção e
manutenção.</t>
  </si>
  <si>
    <t>[1] Volume descarregado: 0,00000575 m3; [2] Área atingida: mar; [3] Nome comercial: Shell Tellus S2 M 32 (Fluido hidráulico base óleo); [4] Composição química: 2,6-ditercbutil-fenol, Interchangeable low viscosity base oil ( menor que 20,5 cSt @40°C). [5] Classe ONU ou IMDG:
não regulamentado como produto perigoso. [6] A metodologia/critério aplicado para o cálculo/estimativa foi baseado em uma avaliação visual das câmeras do ROV. O volume vazado foi calculado por bolhas na imagem, com duração de aproximadamente 30 segundos.</t>
  </si>
  <si>
    <t>Fluido Hidraulico base óleo</t>
  </si>
  <si>
    <t>GASÓLEO</t>
  </si>
  <si>
    <t>Óbitos/feridos; Óbitos/feridos; Solo; Solo</t>
  </si>
  <si>
    <t>BR116/RJ km 169 S</t>
  </si>
  <si>
    <t>Perda de controle</t>
  </si>
  <si>
    <t>ECORIOMINAS CONCESSIONARIA DE RODOVIAS S.A.</t>
  </si>
  <si>
    <t>COORDENADOR DE SUSTENTABILIDADE</t>
  </si>
  <si>
    <t>silvio.souza@ecoponte.com.br</t>
  </si>
  <si>
    <t xml:space="preserve">Estiva </t>
  </si>
  <si>
    <t>Explosão/incêndio; Produtos químicos/embalagens abandonadas; Derramamento de líquidos</t>
  </si>
  <si>
    <t>Rodovia Fernão Dias KM 877 NORTE CAMBUI-MG</t>
  </si>
  <si>
    <t>CONFORME RELATOS O VEÍCULO SEGUIA SENTIDO NORTE EM FAIXA 01, QUANDO O USUÁRIO ALEGA QUE AO ADENTRAR A CURVA PERDEU O CONTROLE DIRECIONAL, CHOCANDO CONTRA BARREIRA DE CONCRETO EM CANTEIRO CENTRAL, VINDO A ATRAVESSAR A PISTA E CHOCAR CONTRA DEFENSA METÁLICA EM CANTEIRO LATERAL E EM ATO CONTÍNUO VEIO A TOMBAR E REPOUSAR TOMBADO INTERDITANDO TODAS AS FAIXAS ONDE EM SEGUIDO VEIO SE INCENDIAR.</t>
  </si>
  <si>
    <t>CARRETA COM 20 MIL LITROS DE DIESEL S10 VEIO A TOMBAR DERRAMANDO TODA CARGA PELA VIA E INCENDIAR COMPLETAMENTE O VEICULO E VEGETAÇÃO AO REDOR.</t>
  </si>
  <si>
    <t>HOUVE DERRAMAMENTO TOTAL DA CARGA A MESMA SEGIU POR CANALETA POREM NÃO E POSSIVEL AFIRMAR QUE ATINGIU RIO OU CORREGOS</t>
  </si>
  <si>
    <t>DISTRIBUIDORA DE PRODUTOS DE PET, IUNES LTDA</t>
  </si>
  <si>
    <t>PELO LOCAL SE ENCONTRA A CONCESSIONARIA QUE ADIMINISTRA A RODOVIA (ARTERIS FERNÃO DIAS) CORPO DE BOMBEIROS - PRF E EMPRESA DE EMERGENCIAS AMBIENTAIS AMBIPAR.</t>
  </si>
  <si>
    <t>AMBIPAR JA REALIZANDO AÇOES NO LOCAL</t>
  </si>
  <si>
    <t>Locação do poço 7-CP-2029D-SE, Japaratuba-SE.</t>
  </si>
  <si>
    <t>No dia 04/03/2025 às 11:00, foi identificada uma perda de contenção primária/descarga significante de 0,39 m³ de óleo devido a desgaste da gaxeta do poço CP-2029. Após a constatação da perda de contenção, poço foi parado. O vazamento ficou restrito à locação do poço. Não atingiu corpo hídrico. BSW = 97% Área de descarga = 130 m²; Lâmina = 0,003 m Volume = 130 m² x 0,003 m = 0,39 m³</t>
  </si>
  <si>
    <t>Desgaste de gaxeta.</t>
  </si>
  <si>
    <t>Philipe Passos - CARMO ENERGY S.A.</t>
  </si>
  <si>
    <t>EQUIPE SISO INCIDENTES</t>
  </si>
  <si>
    <t>O comunicado informa que houve despoluição e limpeza concluídas</t>
  </si>
  <si>
    <t xml:space="preserve">Silvia Nascimento Viana </t>
  </si>
  <si>
    <t>silvia.viana@ibama.gov.br</t>
  </si>
  <si>
    <t xml:space="preserve">São Paulo </t>
  </si>
  <si>
    <t>Carvão Coque</t>
  </si>
  <si>
    <t>36</t>
  </si>
  <si>
    <t>RODOVIA FERNÃO DIAS KM 86,3 SUL</t>
  </si>
  <si>
    <t>.TOMBAMENTO COM DERRAMAMENTO DE CARGA.</t>
  </si>
  <si>
    <t>SEGUNDO INFORMAÇÕES, O VEÍCULO TRAFEGAVA EM SENTIDO SUL SOBRE FAIXA 03, QUANDO O CONDUTOR ALEGA QUE A CARGA PUXOU E ELE PERDEU O CONTROLE DIRECIONAL DO VEÍCULO, EM ATO CONTÍNUO ELE SE CHOCOU CONTRA 02 POSTES DO CANTEIRO LATERAL E O SEMI REBOQUE TOMBOU, DERRAMANDO QUASE TODA A CARGA PELA VIA LOCAL. PAROU O VEÍCULO TOMBADO SOBRE A BARREIRA DE CONCRETO LATERAL.</t>
  </si>
  <si>
    <t>CARBOLOG VESPESIANDO LTDA</t>
  </si>
  <si>
    <t>39488901000100</t>
  </si>
  <si>
    <t>06/03/2025 01:09:31	PR34 - Flagrante não visualizado via CFTV	       
06/03/2025 01:09:42	PR16 - Acionamento de Polícia            	ATIBAIA
06/03/2025 01:27:40	PR04 - Orientação / Informação ao Usuário	       
06/03/2025 01:27:40	PR11 - Canalização / Sinalização         	7 CONES
06/03/2025 01:34:47	PR37 - Feito o registro fotográfico      	       
06/03/2025 02:16:46	PR12 - Sinalização final de fila         	AC01   
06/03/2025 08:41:05	PR08 - Escolta                           	GP-03</t>
  </si>
  <si>
    <t>THALYSON PAULINO</t>
  </si>
  <si>
    <t>LÍDER DE CCO</t>
  </si>
  <si>
    <t>cco.fernaodias@arteris.com.br</t>
  </si>
  <si>
    <t>Após a circulação de água do mar no poço RNS-100 para a limpeza do anular entre os revestimentos de 13 3/8%u201D x 20%u201D, foi visualizada uma pequena feição oleosa nas proximidades da unidade 3R-4.</t>
  </si>
  <si>
    <t>Volume descarregado (em m³): 0,01 (0.0001 de óleo)</t>
  </si>
  <si>
    <t>Provável comunicação do revestimento de 20" com revestimento de 30", que, continha água oleosa residual proveniente da campanha de perfuração no ano de 1987. O revestimento de 30" apresenta furo de aproximadamente de 8 cm, que permitiu o merejamento de água oleosa para o mar.</t>
  </si>
  <si>
    <t>3R RNCE S.A.</t>
  </si>
  <si>
    <t>52127214000127</t>
  </si>
  <si>
    <t>Ambipar %u2013 Projeto de Monitoramento da Biota Marinha
Funcitern/UERN %u2013 Projeto de Monitoramento Acústico Passivo</t>
  </si>
  <si>
    <t>Foi acionada ás 11h20 minutos a embarcação de resposta Eco Warrior que estava de prontidão nas proximidades da plataforma. A embarcação realizou o monitoramento visual da feição oleosa e foi desmobilizado ás 12h10 minutos após não ser mais possível a visualização de nenhuma feição. A embarcação ECO Warrior ao chegar ao local não identificou a presença de nenhuma feição oleosa. O ponto de descarga foi identificado no revestimento de 30" após a abertura de visita próximo a cabeça do poço</t>
  </si>
  <si>
    <t>gloria.marins@bravaenergia.com</t>
  </si>
  <si>
    <t>Plataforma 3R-4</t>
  </si>
  <si>
    <t>Água oleosa</t>
  </si>
  <si>
    <t xml:space="preserve">Porto Velho </t>
  </si>
  <si>
    <t>Duto; Embarcação; Terminal/portos/ancoradouros/etc</t>
  </si>
  <si>
    <t>Estrada do Belmont, 10658, Nacional,Porto Velho/RO</t>
  </si>
  <si>
    <t>A Balsa BT CT54 da empresa Cidade Transportes LTDA, inscrita sob o CNPJ nº 06.151.511/0002-71, em uma operação não autorizada pela Unidade Operacional de Porto Velho da Ipiranga, atracou no píer flutuante no Rio Madeira, afetando a estrutura da tubovia local. 
Apesar dos danos físicos à estrutura, as medidas de contingência implementadas foram eficazes e, até o presente momento, não houve registro de qualquer tipo de derrame.</t>
  </si>
  <si>
    <t>Colisão da Balsa BT CT54 da empresa Cidade Transportes em uma operação de atracação não autorizada pela Unidade Operacional de Porto Velho da Ipiranga, afetando a estrutura da tubovia local.</t>
  </si>
  <si>
    <t>Durante a operação de atracação não autorizada, somado a alta vazão da correnteza do rio Madeira fez com que a balsa colidisse com o píer flutuante, danificando as tubovias da instalação. Esse dano não causou nenhum vazamento.</t>
  </si>
  <si>
    <t>Até o momento nenhum corpo hídrico ou outras matrizes ambientais foram atingidos, pois não houve vazamento na tubulação.</t>
  </si>
  <si>
    <t>Cidade Transportes LTDA</t>
  </si>
  <si>
    <t>06151511000271</t>
  </si>
  <si>
    <t>HIDROCLEAN SERVICOS MARITIMOS SA (CNPJ: 04.194.145/0001-21).
A empresa especializada em atendimento a emergências- devidamente contratada pela Ipiranga- já se encontra no local, acompanhando de perto todo o processo para caso seja necessário algum suporte técnico para mitigar quaisquer riscos.</t>
  </si>
  <si>
    <t>Fabio Hebert de Almeida Cantuaria</t>
  </si>
  <si>
    <t>(92) 98474-5335</t>
  </si>
  <si>
    <t>Apesar dos danos físicos à estrutura, as medidas de contingência implementadas foram eficazes e, até o presente momento, não houve registro de qualquer tipo de derrame. Ações de mitigação: reposicionamento da balsa; estabilização do flutuante e avaliação da integridade das tubovias.</t>
  </si>
  <si>
    <t>N/A</t>
  </si>
  <si>
    <t>IPIRANGA PRODUTOS DE PETRLEO</t>
  </si>
  <si>
    <t>IPIRANGA PRODUTOS DE PETRÓLEO S.A</t>
  </si>
  <si>
    <t>LÍDER DE UNIDADE OPERACIONAL</t>
  </si>
  <si>
    <t>elton.guedes@ipiranga.com.br</t>
  </si>
  <si>
    <t>BT CT54</t>
  </si>
  <si>
    <t>ÓLEO DIESEL E GASOLINA</t>
  </si>
  <si>
    <t>5.625E 5</t>
  </si>
  <si>
    <t>Campo de Tupi</t>
  </si>
  <si>
    <t>Embarcação Akofs Santos.</t>
  </si>
  <si>
    <t>Durante inspeção com ROV (veículo de operação remota) na ANM (árvore de natal molhada) do poço, foram verificadas bolhas de fluido hidráulico saindo da FLOT (ferramenta de instalação de jumper hidráulico).</t>
  </si>
  <si>
    <t>Petrobras - Petróleo Brasileiro S/A</t>
  </si>
  <si>
    <t>Paralisação do escape 5 minutos após a detecção. Paralisadas as atividades do ROV e iniciada a subida do veículo.</t>
  </si>
  <si>
    <t>[1] Volume descarregado: 0,00005625 m3. Descarga paralisada. Memória de cálculo: foram observadas, em média, 25 bolhas por minuto. Considerando que cada bolha equivale a 0,45 ml e o tempo total do vazamento foi de 5 minutos, temos 25 x 5 x 0,45 = 56,25 ml. [2] Área atingida: mar. [3] Nome comercial e/ou nomenclatura química da substância: Shell Tellus S2 M 32. [4] Composição química da substância: óleos minerais altamente refinados e aditivos. [5] Descrição da classificação e subclasse ONU ou IMDG da substância, caso aplicável: não regulamentado como produto perigoso.</t>
  </si>
  <si>
    <t>0.144</t>
  </si>
  <si>
    <t>Próximo à plataforma PETROBRAS 31 (P-31), no Campo de Albacora</t>
  </si>
  <si>
    <t>Durante a operação de recolhimento da linha flexível de trecho flowline da PO_MSP-DL-AB-03/P-31 (tramo C016A5), observou-se vazamento de resíduo oleoso para o mar pela cabeça de tração instalada sem bujão para permitir alívio de gás durante recolhimento na embarcação PLSV. O duto havia sido limpo com água, tendo seu TOG enquadrado (inferior a 15 ppm). Foi realizado sobrevoo com aeronave, que identificou feição oleosa superficial, com estimativa de 0,144 m³ de óleo, estimado por cubagem. Foi mobilizada embarcação Oil Recovery, que realizou dispersão mecânica da feição oleosa. Após dispersão não foram identificadas novas feições oleosas.</t>
  </si>
  <si>
    <t>Ineficiência do procedimento de limpeza. Em investigação.</t>
  </si>
  <si>
    <t>Foi mobilizada aeronave para avaliação da feição/cubagem. Foi mobilizada embarcação Oil Recovery para dispersão mecânica. Após dispersão, não foram identificadas novas feições oleosas.</t>
  </si>
  <si>
    <t>Situação normalizada.</t>
  </si>
  <si>
    <t>PO_MSP-DL-AB-03/P-31</t>
  </si>
  <si>
    <t>Adutora de 6" próximo a locação do 7-CP-1242-SE, Carmópolis-SE.</t>
  </si>
  <si>
    <t>No dia 07/03/2025 às 14:15, durante ronda de rotina operacional, foi identificada perda de
contenção primária significante/descarga significante de 2,5 m³ de água de injeção devido
furo em conector de 6" em aço da adutora que abastece poços de descarte de água, em
região da caixa de passagem. Após constatação do vazamento, a linha foi fechada para
cessar a descarga. Não atingiu corpo hídrico. TOG = 8,97 ppm; Área da descarga = 2,5 m²;
Profundidade da área = 0,05m. Volume = 50 m² x 0,05 m = 2,5m³.</t>
  </si>
  <si>
    <t>CARMO ENERGY S.A</t>
  </si>
  <si>
    <t>Processo sei nº 02001.007655/2025-91 (Emergência Ambiental: Acidente Ambiental)
Despoluição e limpeza em andamento</t>
  </si>
  <si>
    <t>Satélite de injeção Sat.CP-07, Japaratuba-SE.</t>
  </si>
  <si>
    <t>No dia 07/03/2025 às 04:19, foi identificada perda de contenção primária significante de 4,3
m³ de água de injeção. Parte desse volume foi projetado fora da contenção, resultando
também numa descarga significante de 0,3 m³ de água de injeção. O vazamento ocorreu
devido à falha de integridade em junta de 8%u201D da linha de injeção do Sat.CP-07. A injeção foi
paralisada e a equipe de despoluição acionada. Não atingiu corpo hídrico. TOG = 8,97 ppm
Área contida = 40 m²; Nível na contenção = 0,1 m Volume contido = 40 m² x 0,1 m = 4 m³
Área de descarga = 300 m²; Lâmina = 0,001 m Volume de descarga = 300 m² x 0,001 m = 0,3
m³</t>
  </si>
  <si>
    <t>Falha na junta.</t>
  </si>
  <si>
    <t>Processo sei nº 02001.007648/2025-99 (Emergência Ambiental: Acidente Ambiental)
Despoluição e limpeza em fase de conclusão</t>
  </si>
  <si>
    <t>Polo Pargo</t>
  </si>
  <si>
    <t>No dia 07/03/2025, por volta das 17:00, durante um monitoramento por drone, foram observadas manchas alaranjadas sem aspecto iridescente, de origem indeterminada, passando pelas plataformas PPG1-A/B. Verificou-se que essas manchas se deslocaram pelo polo Pargo, vindo de fora do campo. Reitera-se que essas manchas não são provenientes das atividades realizadas pela Perenco.
 Após uma análise detalhada do processo de tratamento e descarte, nenhuma anormalidade foi identificada, e a média do TOG espectrométrico do dia foi de 1,25 ppm. As manchas apresentavam um formato alongado, sem um comprimento definido, mas com largura inferior a 20 metros.</t>
  </si>
  <si>
    <t>PERENCO PETRÓLEO E GÁS DO BRASIL LTDA</t>
  </si>
  <si>
    <t>Renan Peixoto Werneck</t>
  </si>
  <si>
    <t>21987857123</t>
  </si>
  <si>
    <t>Voo com drone para verificação da mancha; Coleta de amostra para posterior análise laboratorial; Verificação do processo de tratamento e do descarte da Plataforma de PPG1; Confirmação que o TOG estava enquadrado (TOG espectrométrico do dia foi de 1.25 ppm)</t>
  </si>
  <si>
    <t>Processo sei nº #{24666129|02001.007637/2025-17} (Emergência Ambiental: Acidente Ambiental)#
Condição meteoceanográficas Onda:1.2 m Vento/direção:4 nós/ 115 ° Corrente/direção:131°</t>
  </si>
  <si>
    <t>: PLATAFORMA DE PARGO-1A</t>
  </si>
  <si>
    <t>Manchas alaranjadas</t>
  </si>
  <si>
    <t xml:space="preserve">Pouso Alegre </t>
  </si>
  <si>
    <t>ACIDO CLOROSSULFÔNICO E TRIÓXIDO DE ENXOFRE, MISTURA</t>
  </si>
  <si>
    <t>31000</t>
  </si>
  <si>
    <t>rodovia Fernão Dias, km 849,150 sentido norte</t>
  </si>
  <si>
    <t>SEGUNDO INFORMAÇÕES, A CARRETA TRAFEGAVA SENTIDO NORTE SOBRE FAIXA 2, QUANDO O CONDUTOR ALEGA QUE O TANQUE RACHOU, ASSIM QUE ELE PERCEBEU, PAROU DE IMEDIATO SOBRE ACOSTAMENTO.</t>
  </si>
  <si>
    <t>VIA CAMPOS TRANSPORTES</t>
  </si>
  <si>
    <t>22064101000169</t>
  </si>
  <si>
    <t>CONTATO RERENTE AO RESPONSÁVEL PELA EQUIPE DA AMBIPAR NO LOCAL.
PELO LOCAL SE ENCONTRA TAMBÉM A EMPRESA RESPONSÁVEL PELA CARGA (VIA CAMPOS) DE CONTATO: (19) 98107-5755</t>
  </si>
  <si>
    <t>LEONARDO GONÇALVES DE MATOS</t>
  </si>
  <si>
    <t>PR10 - Evento acompanhado pelo CFTV      
PR16 - Acionamento de Polícia            
PR12 - Sinalização final de fila         
PR04 - Orientação / Informação ao Usuário
PR11 - Canalização / Sinalização         
PR37 - Feito o registro fotográfico      
PR46 - Aplicado material de contenção</t>
  </si>
  <si>
    <t>AMBIPAR, PRF, COBOM, SUPERVISOR DE OPERAÇÕES DA CONCESSIONÁRIA E DEMAIS VIATURAS DA CONCESSIONÁRIA ATUARAM NO LOCAL, VISANDO O COMBATE E CONTEÇÃO DO PRODUTO DE FORMA MAIS ÀGIL E EFICIENTE POSSÍVEL.</t>
  </si>
  <si>
    <t>CENTRO DE CONTROLE OPERACIONAL</t>
  </si>
  <si>
    <t>cco.fernaodias@arteris.com.br.</t>
  </si>
  <si>
    <t>0.0025</t>
  </si>
  <si>
    <t>Sergipe</t>
  </si>
  <si>
    <t>Embarcação Oceânica SUB VIII em operação no poço 7-PRM-9-SES, Campo de Piranema, Sergipe.</t>
  </si>
  <si>
    <t>Identificado escape menor de 0,0025m³ de fluido hidráulico Tellus 32 durante a desconexão do Hot stab do Aquecedor Magnético.</t>
  </si>
  <si>
    <t>Escape menor de fluído hidráulico: 0,0025 m3.</t>
  </si>
  <si>
    <t>Em investigação.
Atualização do dia 02-04-2025
O plano de manutenção e inspeção da ferramenta não contempla a necessidade de periodicidade de inspeção e teste individual do engate</t>
  </si>
  <si>
    <t>33000167057723</t>
  </si>
  <si>
    <t>Operação paralisada.  ROV e ferramenta recolhidos para o convés para investigação e reparo da falha.</t>
  </si>
  <si>
    <t>1) Volume (m3): 0,0025 (estimativa de volume a partir da variação de nível de fluido no tanque do ROV);
2) Nome Comercial: Shell Tellus S2 M 32;
3) Composição química: 2,6-ditercbutil-fenol, Interchangeable low viscosity base oil (&lt;20,5 cSt @40°C);
4) IMDG: Não regulado como produto perigoso.
Atualização do dia 02/04/2025
As ações corretivas e mitigadoras imediatas foram consideradas adequadas para este cenário, possibilitando o rápido restabelecimento.</t>
  </si>
  <si>
    <t>PETROBRAS/UNIDADE DE NEGCIOS DE EXP/PROD. SERGIPE E ALAGOAS</t>
  </si>
  <si>
    <t>pauloalceu@petrobras.com.br</t>
  </si>
  <si>
    <t xml:space="preserve">Urucânia </t>
  </si>
  <si>
    <t>Dejetos de suinocultura</t>
  </si>
  <si>
    <t>Sítio São Joaquim</t>
  </si>
  <si>
    <t>Suinocultura</t>
  </si>
  <si>
    <t>Dejetos*
Segundo informações repassadas ao NEA, a Polícia Militar de Meio Ambiente em patrulha rural para atendimento a denúncia identificou o vazamento de dejetos de uma lagoa de suinocultura para curso d'água</t>
  </si>
  <si>
    <t>Segundo o comunicado Nea nº64-2025.
Falha na bomba.</t>
  </si>
  <si>
    <t>Vazamento de dejetos de uma lagoa de suinocultura para curso d'água.</t>
  </si>
  <si>
    <t>Soldado Flaviano Passini</t>
  </si>
  <si>
    <t>No empreendimento informaram que ocorreu uma falha nas bombas, seguido de transbordamento da caixa coletora de dejetos no dia 08.03.2025. 
O problema foi sanado no dia 10.03.2025. A PMAmb realizou a vistoria na granja e reportou o fato ao NEA. No momento da vistoria não houve constatação de mortandade de peixes.</t>
  </si>
  <si>
    <t>Processo sei nº 02001.008353/2025-30 (Emergência Ambiental: Acidente Ambiental)</t>
  </si>
  <si>
    <t xml:space="preserve">Carmópolis de Minas </t>
  </si>
  <si>
    <t>BUTANO</t>
  </si>
  <si>
    <t>15120</t>
  </si>
  <si>
    <t>Polícia Rodoviária; IBAMA</t>
  </si>
  <si>
    <t>BR 381 %u2013 Arteris Fernão Dias %u2013 KM 578+200 Norte</t>
  </si>
  <si>
    <t>TOMBAMENTO COM DERRAMAMENTO DE CARGA, NÃO HOUVE REGISTRO DE VAZAMENTO.</t>
  </si>
  <si>
    <t>SEGUNDO INFORMAÇÕES, O VEÍCULO TRAFEGAVA PELO SENTIDO NORTE, SOBRE A FAIXA UM, QUANDO O CONDUTOR ALEGA QUE PERDEU O CONTROLE DIRECIONAL E SEM TEMPO HABIL DE FRENAGEM, CHOCOU-SE CONTRA O ELEMENTO DE DRENAGEM DO CANTEIRO LATERAL E INVADIU A PISTA CONTRARIA ONDE TOMBOU SOBRE AS FAIXAS UM E DOIS.</t>
  </si>
  <si>
    <t>CONSIGAZ DISTRIBUIDORA DE GAS LTDA.</t>
  </si>
  <si>
    <t>01597589000462</t>
  </si>
  <si>
    <t>09/03/2025 03:18:50 PR34 - Flagrante não visualizado via CFTV
09/03/2025 03:23:06 PR12 - Sinalização final de fila T10 578
09/03/2025 04:01:07 PR16 - Acionamento de Polícia
09/03/2025 04:21:07 PR04 - Orientação / Informação ao Usuário
09/03/2025 04:38:29 PR10 - Evento acompanhado pelo CFTV
09/03/2025 04:42:11 PR31 - T.Crítica - Sinalização padrão/correta 3535 - CONFORME MANUAL.
09/03/2025 09:02:33 PR11 - Canalização / Sinalização
09/03/2025 09:02:40 PR37 - Feito o registro fotográfico
09/03/2025 09:32:58 PR40 - Remoção com a retirada do cardã</t>
  </si>
  <si>
    <t>DIANA FERNANDES</t>
  </si>
  <si>
    <t>LÍDER DE CCSO</t>
  </si>
  <si>
    <t xml:space="preserve">Caxias </t>
  </si>
  <si>
    <t xml:space="preserve"> MA</t>
  </si>
  <si>
    <t>DIESEL COMBUSTIVEL;  GASOLINA</t>
  </si>
  <si>
    <t>L; L</t>
  </si>
  <si>
    <t>FTL km 407+775 - Povoado Engenho D'água s/ nº</t>
  </si>
  <si>
    <t>Descarrilamento com tombamento de vagão tanque.</t>
  </si>
  <si>
    <t>Trem D113 com 46 vagões tanques carregados com diesel S-10 e gasolina, ao transpor o km 407+775, adentrando o pátio Cristino Cruz (ACQ), 2 vagões da composição tombaram e outros 2 descarrilaram.</t>
  </si>
  <si>
    <t>foi identificado gotejamento nos 2 vagões tombados.</t>
  </si>
  <si>
    <t>FTL - Ferrovia Transnordestina Logística S.A</t>
  </si>
  <si>
    <t>17234244000131</t>
  </si>
  <si>
    <t>Foram acionadas, de imediato, as equipes S.O.S, Segurança Patrimonial, Via Permanente, Segurança do Trabalho e Meio Ambiente da FTL.</t>
  </si>
  <si>
    <t>Equipes de atendimento a emergências ambientais da FTL se deslocaram imediatamente ao local, tendo sido realizado ações de contenção para vazamento do combustível e mitigação dos impactos através do uso do kit de emergência ambiental.</t>
  </si>
  <si>
    <t>FTL - FERROVIA TRANSNORDESTINA LOGISTICA S.A</t>
  </si>
  <si>
    <t>Andreas Kiekebusch</t>
  </si>
  <si>
    <t>andreas.kiekebusch@tlsa.com.br</t>
  </si>
  <si>
    <t xml:space="preserve">Sete Lagoas </t>
  </si>
  <si>
    <t>Efluente de ETE</t>
  </si>
  <si>
    <t>Rio/córrego; Rio/córrego</t>
  </si>
  <si>
    <t>Rodovia BR 040, km 480, Zona Rural</t>
  </si>
  <si>
    <t>Conforme informações repassadas ao NEA, na data e local acima ocorreu acidente envolvendo o vazamento de efluente da Estação de Tratamento (lagoa aerada) da Trevo Lácteos S. A., que alcançou a rede pluvial e, por sua vez, atingiu o Córrego das Pedras.</t>
  </si>
  <si>
    <t>Vazamento</t>
  </si>
  <si>
    <t>Filipe Raposo</t>
  </si>
  <si>
    <t>O preposto da empresa, senhor Filipe Raposo, informou ainda que foram tomadas ações emergenciais quando da detecção do fato e a empresa está providenciando medidas preventivas para impedir novos acidentes.</t>
  </si>
  <si>
    <t>Processo sei nº 02001.008329/2025-09 (Emergência Ambiental: Acidente Ambiental)</t>
  </si>
  <si>
    <t xml:space="preserve">Arari </t>
  </si>
  <si>
    <t>125</t>
  </si>
  <si>
    <t>Estrada de Ferro Carajás %u2013 EFC  km 127+800</t>
  </si>
  <si>
    <t>Rompimento de uma tubulação do Abrigo (house), com óleo diesel, localizada no km126 (desativada).</t>
  </si>
  <si>
    <t>Por volta das 08h30min da manhã de segunda-feira (10/03/2025), próximo ao km 127+800, no município de Arari/MA, foi identificado vazamento de cerca de 125 litros de combustível (óleo diesel) atingindo solo natural e parte da vegetação rasteira existente no entorno, oriundo do rompimento de uma tubulação do Abrigo (house), localizada no km126 (desativada). A equipe de emergência foi acionada para tomar as medidas necessárias. Tão logo possível, serão prestadas informações atualizadas sobre o ocorrido.</t>
  </si>
  <si>
    <t>solo natural e parte da vegetação rasteira existente no entorno.</t>
  </si>
  <si>
    <t>Empresa Omega Respostas à Emergências.</t>
  </si>
  <si>
    <t>A equipe de emergência foi acionada para tomar as medidas necessárias. Tão logo possível, serão prestadas informações atualizadas sobre o ocorrido.</t>
  </si>
  <si>
    <t>Gerente de Meio Ambiente do Corredor Norte (Elson Sousa)</t>
  </si>
  <si>
    <t>CARVÃO, DE ORIGEM ANIMAL OU VEGETAL</t>
  </si>
  <si>
    <t>Rodovia BR 040 - Km 739 (norte)</t>
  </si>
  <si>
    <t>Segundo informações repassadas ao NEA, ocorreu tombamento de veículo, com queda da carga transportada sobre a pista e sobre solo, dentro da faixa de domínio.
Concessionária da via comunicou o NEA no mesmo dia.</t>
  </si>
  <si>
    <t>CCO - Concessionária da Via comunicou o NEA no mesmo dia.</t>
  </si>
  <si>
    <t>A transportadora acionou um empresa para retirada do produto e limpeza da área.</t>
  </si>
  <si>
    <t>Processo sei nº 02001.007971/2025-62 (Emergência Ambiental: Acidente Ambiental)</t>
  </si>
  <si>
    <t>Ferrovia Rumo</t>
  </si>
  <si>
    <t>Vandalismo na ferrovia com abertura de bicas em 1 vagão graneleiro carregado com milho.</t>
  </si>
  <si>
    <t>Vandalismo com abertura de vagão graneleiro carregado com milho. Lançamento de 50 tonelada de milho em grão sobre a linha férrea.</t>
  </si>
  <si>
    <t>Ato criminoso caracterizado pela abertura de bicas em vagão graneleiro ferroviário carregado com milho.</t>
  </si>
  <si>
    <t>Solo dentro dos limites da faixa de domínio da linha férrea.</t>
  </si>
  <si>
    <t>Equipes de atendimento emergencial de limpeza e de segurança patrimonial, contratadas pela RUMO, atuando no trecho afetado para remoção do material, liberação da via e garantia da segurança dos trabalhadores.</t>
  </si>
  <si>
    <t>Polícia Rodoviária</t>
  </si>
  <si>
    <t>Rodovia Fernão Dias KM 487+640 Norte</t>
  </si>
  <si>
    <t>A carreta sofreu um pane mecânico na Faixa Central e furou o tanque de combustível. O óleo diesel vazou para as caixas de captação.</t>
  </si>
  <si>
    <t>O óleo diesel vazou para as caixas de captação.</t>
  </si>
  <si>
    <t>ADRIANO LIBERATO DE ALMEIDA</t>
  </si>
  <si>
    <t>25939205801</t>
  </si>
  <si>
    <t>(11) 99121-1220</t>
  </si>
  <si>
    <t>11/03/2025 10:24:03	PR12 - Sinalização final de fila          	T23/KM 491N
11/03/2025 10:24:13	PR11 - Canalização / Sinalização          	11 CONES   
11/03/2025 10:24:20	PR37 - Feito o registro fotográfico       	           
11/03/2025 11:05:41	PR46 - Aplicado material de contenção     	           
11/03/2025 11:10:49	PR16 - Acionamento de Polícia             	           
11/03/2025 11:17:23	PR06 - Auxilio com ferramenta / empréstimo	SEM SUCESSO
11/03/2025 13:11:23	PR46 - Aplicado material de contenção</t>
  </si>
  <si>
    <t xml:space="preserve">São Luís </t>
  </si>
  <si>
    <t>Duto; Terminal/portos/ancoradouros/etc</t>
  </si>
  <si>
    <t>2.7</t>
  </si>
  <si>
    <t>Porto do Itaqui píer 105</t>
  </si>
  <si>
    <t>Linha de 10¨ de bunker, berço 105 do Porto do Itaqui.</t>
  </si>
  <si>
    <t>Perda de contenção da linha de MF.</t>
  </si>
  <si>
    <t>Corrosão do duto não identificada em inspeções anteriores.</t>
  </si>
  <si>
    <t>O produto atingiu a baía de São Marcos na área logo abaixo do píer 105 do Porto do Itaqui. Não houve toque na vegetação de mangue próxima ao local. Maré alta no momento da ocorrência.</t>
  </si>
  <si>
    <t>Petrobras Transporte S.A - Transpetro</t>
  </si>
  <si>
    <t>0270944900457</t>
  </si>
  <si>
    <t>Autoridade portuária do Porto do Itaqui (EMAP).</t>
  </si>
  <si>
    <t>José Carlos de Souza Junior</t>
  </si>
  <si>
    <t>(98) 32176-550</t>
  </si>
  <si>
    <t>Bombeamento interrompido, absorção do óleo vazado e recolhimento do material oleoso. Instalada braçadeira no ponto onde se identificou o furo na linha.</t>
  </si>
  <si>
    <t>PETROBRAS TRANSPORTE S.A - TRANSPETRO</t>
  </si>
  <si>
    <t>profissional de meio ambiente</t>
  </si>
  <si>
    <t>lucas.noronha@transpetro.com.br</t>
  </si>
  <si>
    <t>TA São Luís</t>
  </si>
  <si>
    <t>óleo combustível para navios</t>
  </si>
  <si>
    <t xml:space="preserve">Santos </t>
  </si>
  <si>
    <t>Embarcação Seven Cruzeiro - Campo de Bacalhau - Bacia de Santos</t>
  </si>
  <si>
    <t>Durante a preparação para o transbordamento do peso morto para recuperar os módulos das boias, foi identificado óleo pingando da plataforma do guincho do guindaste de 100t ao mar. O volume estimado foi de 200ml e o óleo é MOBIL DTE 10 EXCEL 46.</t>
  </si>
  <si>
    <t>Derramamento de óleo Mobil DTE 10 EXCEL 46</t>
  </si>
  <si>
    <t>O vazamento foi identificado no respiro do freio do guincho principal, pois estava em nivel maior que deveria.</t>
  </si>
  <si>
    <t>O vazamento foi identificado no respiro do freio do guincho principal. A área foi limpa, o nível de óleo desse respiro foi corrigido e será monitorado, assim como a área ao redor. Almofadas absorventes foram instaladas no local como mitigação</t>
  </si>
  <si>
    <t>O derrame foi por gotejamento pela informação passada e não sendo continuo, com isso sendo um volume consideravelmente pequeno.</t>
  </si>
  <si>
    <t>Equinor</t>
  </si>
  <si>
    <t>Seven Cruzeiro</t>
  </si>
  <si>
    <t>Oléo Hidraulico</t>
  </si>
  <si>
    <t>0.52</t>
  </si>
  <si>
    <t>Poço terrestre. Campo de Pilar - Linha do poço PIR-0076</t>
  </si>
  <si>
    <t>Solo compactado (Estrada de acesso e Locação do PIR-0133)</t>
  </si>
  <si>
    <t>Detecção do poço que estava produzindo pela linha			
Fechamento do poço PIR-0076 na locação.			
Despressurição da  de produção			
Limpeza da Estrada e Locação			
Abertura de nota para equipe de manutenção realizar a corretiva na linha</t>
  </si>
  <si>
    <t>Durante monitoramento operacional no supervisório, foi constatado um alarme de baixa pressão, indicando um provável vazamento na linha de produção do poço PIR-0076, de imediato foi acionado a operação de campo para constatar a ocorrência, rapidamente foi identificado pequeno vazamento na linha de produção do PIR-0076 . Em resposta o poço foi fechado.</t>
  </si>
  <si>
    <t>Fluido de completação base água</t>
  </si>
  <si>
    <t>13.7</t>
  </si>
  <si>
    <t>Embarcação Valaris - DS 17</t>
  </si>
  <si>
    <t>Valaris - DS 17</t>
  </si>
  <si>
    <t>Fluidos de perfuração/completação a base d'agua</t>
  </si>
  <si>
    <t>Falha operacional no processo de filtração envolvendo a válvula borboleta que isolava a linha de brine.</t>
  </si>
  <si>
    <t>Descarga de Fluido de completação (Salmoura de CaCl2 / CaBr2)</t>
  </si>
  <si>
    <t>Todas as operações de filtração foram paralisadas imediatamente. Foi realizado o fechamento manual da válvula de isolamento para a linha de brine. Time de supervisão offshore foi informado. Gerência em terra notificada de imediato.</t>
  </si>
  <si>
    <t>Durante o processo de filtração da Salmoura (fluido de completação) entre o tanque 6 e a unidade de filtração, observou-se uma queda de volume no tanque. Foi observado que a válvula borboleta que isolava o sistema de salmoura permitiu a passagem de 13.7 m3 de fluido de completação (Salmoura de CaCl2 / CaBr2) para o mar. A operação de filtração da salmoura foi imediatamente paralisada. Destaca-se que o fluido de Salmoura de CaCl2 / CaBr2 não é considerado uma substância tóxica para o meio ambiente, conforme ensaio Ecotoxicológico realizado no produto,em anexo.</t>
  </si>
  <si>
    <t>Consultor de Relações com Autoridades</t>
  </si>
  <si>
    <t xml:space="preserve">Careaçu </t>
  </si>
  <si>
    <t>Tinta</t>
  </si>
  <si>
    <t>29</t>
  </si>
  <si>
    <t>Atmosfera</t>
  </si>
  <si>
    <t>BR 381 - Arteris Fernão Dias - km 817,902 Pista Norte</t>
  </si>
  <si>
    <t>TRANSPORTADORA CENTRAL LTDA</t>
  </si>
  <si>
    <t>40582397000272</t>
  </si>
  <si>
    <t>AMBIPAR NO LOCAL</t>
  </si>
  <si>
    <t>FRANCISCO CARLOS</t>
  </si>
  <si>
    <t>(19) 99685-8191</t>
  </si>
  <si>
    <t>William Barroso de Oliveira</t>
  </si>
  <si>
    <t>Líder CCO</t>
  </si>
  <si>
    <t>william.oliveira@arteris.com.br</t>
  </si>
  <si>
    <t xml:space="preserve">Nova Lima </t>
  </si>
  <si>
    <t>METANO, COMPRIMIDO, COMPRIMIDO</t>
  </si>
  <si>
    <t>R. Nebraska, 260a - Jardim Canada</t>
  </si>
  <si>
    <t>Outros - Vazamento de gás</t>
  </si>
  <si>
    <t>Segundo informações repassadas ao NEA, no dia12/03/2025, por volta das 12:00, uma empreiteira da Copasa ao realizar uma obra atingiu a rede da Gasmig de 63 mm provocando o vazamento de gás.</t>
  </si>
  <si>
    <t>A empreiteira da Copasa ao realizar uma obra atingiu a rede</t>
  </si>
  <si>
    <t>O local foi devidamente isolado. Equipe da Gasmig foi ao local e realizou o fechamento de valvulas e promoveu o reparo da rede danificada. Não há informações de evacuação de moradores nas imediações.</t>
  </si>
  <si>
    <t>Processo sei nº 02001.008352/2025-95 (Emergência Ambiental: Acidente Ambiental)</t>
  </si>
  <si>
    <t xml:space="preserve">Santa Vitória </t>
  </si>
  <si>
    <t>Fertilizante Foliar Mineral Misto</t>
  </si>
  <si>
    <t>20000</t>
  </si>
  <si>
    <t>Rua Zeferino Justino Tavares, s/n°, Travessia do Córrego Santa Vitória (coordenadas lat. -18°50'33,4" / long. -50°07'58,3")</t>
  </si>
  <si>
    <t>Conforme informações repassadas ao NEA, na data e local acima ocorreu acidente envolvendo o tombamento de veículo transportando 20.000 L de Fertilizante Foliar Mineral Misto, cujo produto verteu no Córrego Santa Vitória. Aparentemente, o condutor do veículo, senhor Antônio Alves de Oliveira, saiu ileso.</t>
  </si>
  <si>
    <t>Polícia Militar de Meio Ambiente esteve no local e constatou que as águas do córrego adquiriram uma coloração leitosa e esverdeada com forte odor.
Os militares verificaram a presença de peixes mortos nas margens do córrego</t>
  </si>
  <si>
    <t>Euroforte Agrociências Ltda</t>
  </si>
  <si>
    <t>06894666000117</t>
  </si>
  <si>
    <t>Mirian Mansano</t>
  </si>
  <si>
    <t>Segundo consta, uma empresa de atendimento à emergência ambiental foi contratada para
mitigar e reparar os danos ambientais.</t>
  </si>
  <si>
    <t>Embarcação; Terminal/portos/ancoradouros/etc</t>
  </si>
  <si>
    <t>Fluido de Perfuração</t>
  </si>
  <si>
    <t>Embarcação BRAM Belém atracada no Porto de Docas - Rio de Janeiro</t>
  </si>
  <si>
    <t>Embarcação BRAM Belém atracada no Porto de Docas, Rio de Janeiro/RJ. IMO 9644160.</t>
  </si>
  <si>
    <t>Durante operação de recirculação no tanque de lama sintética visando a homogeneização do produto, ocorreu do transbordamento de 200 litros do fluido de perfuração pelo suspiro do tanque localizado no convés de boreste. Do volume total vazado 190 litros ficou contido no convés e 10 litros atingiu o mar.</t>
  </si>
  <si>
    <t>Equipe da Petrobras.</t>
  </si>
  <si>
    <t>Limpeza do convés com utilização do kit SOPEP.</t>
  </si>
  <si>
    <t>[1] Volume descarregado: 0,01m³
[2] Nome comercial do produto: Fluido de Perfuração base sintética (DELTA-TEQ) e Resíduo de Fluído base não aquosa;
[3] Composição química: Mistura
[4] Classificação ONU ou IMDG: Não regulado;
[5] Ambiente atingido: Mar.</t>
  </si>
  <si>
    <t>FPSO Marechal Duque de Caxias, Campo de Mero, Bacia de Santos</t>
  </si>
  <si>
    <t>Durante movimentação de carga de um spool usando o guincho fixo de corrente que fica no pórtico móvel suspenso, da posição #24 do balcão de risers para a área de mergulho, uma mangueira hidráulica do sistema do guincho se rompeu causando um vazamento em spray e descarga para o mar, quando o pórtico estava passando próximo à posição #34, (volume estimado em 0,5 litros na forma de gotas e spray). Não havia óleo visível na superfície do mar.</t>
  </si>
  <si>
    <t>Falha do material.</t>
  </si>
  <si>
    <t>Spool baixado de forma segura. HPU parada imediatamente. Área isolada. Limpeza da área.</t>
  </si>
  <si>
    <t>Situação normalizada 1) Volume descarregado: 0,0005m³; 2) Nome comercial do produto liberado: Hyspin AWH-M 46; 3) Composição química: óleos básicos altamente refinados (Ver FISPQ); 4) Classificação ONU ou IMDG: Não regulado; 5) Ambiente atingido: mar territorial.</t>
  </si>
  <si>
    <t>0.844</t>
  </si>
  <si>
    <t>Linha de produção do 7-CP-511</t>
  </si>
  <si>
    <t>No dia 14/03/2025 às 08:59h, durante ronda de rotina operacional, foi identificada perda de contenção primária significante/descarga significante de óleo de 0,87m³ devido vazamento em linha de produção de 3" em fibra do 7-CP-511-SE em estrada não pavimentada. Após constatação do vazamento, o poço foi parado e a linha foi fechada para cessar a descarga. Não atingiu corpo hídrico. BSW = 97%. Área da descarga = 290 m²; Profundidade da área = 0,003m. Volume = 290 m² x 0,003 m = 0,87m³.</t>
  </si>
  <si>
    <t>Acionado o plano de emergência
Acionamento da Gerência de Operações. Acionamento da Supervisão/Coordenação. Acionamento da equipe de despoluição.</t>
  </si>
  <si>
    <t>Processo sei nº 02001.008687/2025-11 (Emergência Ambiental: Acidente Ambiental)</t>
  </si>
  <si>
    <t>0.000158</t>
  </si>
  <si>
    <t>Campo de Caioba, Bacia de Sergipe-Alagoas</t>
  </si>
  <si>
    <t>PLATAFORMA PCB-01 DE CAIOBA</t>
  </si>
  <si>
    <t>Descarga de 0,000158 m³ de fluido hidráulico no mar, por gotejamento, devido ao transbordamento de óleo hidráulico vazado do redutor de giro do guindaste, que acumulou no calabouço e juntamente com água de chuva transbordou. Parte do volume ficou contido na plataforma e parte menor gotejou no mar por ação do vento.</t>
  </si>
  <si>
    <t>Incremento do volume da contenção por ação de chuvas.</t>
  </si>
  <si>
    <t>Comunicação com coordenação sobre evento; Descontaminação e isolamento com kit SOPEP; Envio de equipe de manutenção (Téc Hidráulica, Mecânico e Fiscal) para identificação e correção; Retirada do guindaste de operação para avaliação.</t>
  </si>
  <si>
    <t>(1) Volume descarregado: 0,000158 m3. (2) Área atingida: mar. (3) Nome comercial: Lubrax Hydra XP 68. (4) Composição química: óleos básicos lubrificantes. (5) Classificação ONU ou IMDG: produto não classificado como perigoso Comunicado pelo CAEME GAD-3237</t>
  </si>
  <si>
    <t>4.81</t>
  </si>
  <si>
    <t>Linha de injeção do 7-CP-1144-SE, Carmópolis-SE</t>
  </si>
  <si>
    <t>No dia 15/03/2025 às 06:00, foi identificada perda de contenção primária
significante/descarga significante de 4,81 m³ de água de injeção devido a rompimento de
linha de 2%u201D do poço injetor 7-CP-1144-SE. Após a constatação da perda de contenção, a linha
foi fechada para sanar vazamento, e a equipe de despoluição foi acionada. Parte da descarga
foi em córrego de drenagem, porém sem indícioS de óleo devido a baixo TOG (4,23 mg/L).</t>
  </si>
  <si>
    <t>Falha de integridade em linha de fibra</t>
  </si>
  <si>
    <t>Parte da descarga foi em córrego de drenagem, porém sem indícioS de óleo devido a baixo TOG (4,23 mg/L).</t>
  </si>
  <si>
    <t>A equipe de despoluição da empresa</t>
  </si>
  <si>
    <t>Após a constatação da perda de contenção, a linha
foi fechada para sanar vazamento, e a equipe de despoluição foi acionada</t>
  </si>
  <si>
    <t xml:space="preserve">Rogerio Baksys Pinto </t>
  </si>
  <si>
    <t>INSTITUTO BRASILEIRO DO MEIO AMBIENTE E DOS RECURSOS NATURAIS RENOVÁVEIS - IBAMA</t>
  </si>
  <si>
    <t>CHEFE DE SERVIÇO</t>
  </si>
  <si>
    <t>rogerio.pinto@ibama.gov.br</t>
  </si>
  <si>
    <t>: CARMÓPOLIS</t>
  </si>
  <si>
    <t xml:space="preserve">Campina Grande do Sul </t>
  </si>
  <si>
    <t>ÁCIDO ACRÍLICO, ESTABILIZADO;  ÓLEO DIESEL</t>
  </si>
  <si>
    <t>Rio/córrego; Unidade de Conservação Federal</t>
  </si>
  <si>
    <t>Empresa especializada em atendimento ; Polícia Rodoviária; Corpo de Bombeiros; Defesa Civil; Órgão Estadual ou Municipal de Meio Ambiente; IBAMA</t>
  </si>
  <si>
    <t>BR-116/PR KM 008+100 PISTA SUL</t>
  </si>
  <si>
    <t>CONDUTOR PERDEU O CONTROLE DO VEÍCULO E VEIO A TOMBAR, OCASIONANDO INCÊNDIO DE GRANDES PROPORÇÕES E DERRAMAMENTO DA CARGA ÁCIDO ACRÍLICO E COMBUSTÍVEL ÓLEO DIESEL NO RIO TRINDADE.</t>
  </si>
  <si>
    <t>ÁREA DE PROTEÇÃO AMBIENTAL DE GUARAQUEÇABA</t>
  </si>
  <si>
    <t>GELOG</t>
  </si>
  <si>
    <t>05457125000169</t>
  </si>
  <si>
    <t>Nelcivaldo Aparecida de Souza</t>
  </si>
  <si>
    <t>(19) 99667-4663</t>
  </si>
  <si>
    <t>- LOCAL DA OCORRÊNCIA FOI SINALIZADO E ISOLADO
- ACIONADO CORPO DE BOMBEIROS COM CHEGADA E ATUAÇÃO RÁPIDA PARA DEBELAÇÃO DO FOGO
- AMBIPAR ACIONADA PELA GELOG COM PROCEDIMENTOS DE CONTENÇÃO IMEDIATOS
- APÓS CONTROLE DO INCÊNDIO FORAM INICIADOS OS PROCEDIMENTOS DE LIMPEZA DA ÁREA</t>
  </si>
  <si>
    <t>Processo sei nº 02001.008756/2025-89 (Emergência Ambiental: Acidente Ambiental)</t>
  </si>
  <si>
    <t>AUTOPISTA REGIS BITTENCOURT S/A</t>
  </si>
  <si>
    <t>meioambiente.regis@arteris.com.br</t>
  </si>
  <si>
    <t>Mancha de origem indeterminada no campo de Albacora Leste, Bacia de Campos.</t>
  </si>
  <si>
    <t>Constatação de mancha de origem indeterminada:
Detectada feição suspeita no monitoramento orbital realizado pelo Satélite Cosmo Skymed datado de 15/03/2025, aquisição 05h19, disponibilização 14h19 e interpretação às 14h33. Mobilizada a embarcação oil recovery para varredura no local. Às 16h53 a embarcação constatou uma mancha oleosa, coletou amostra e iniciou as ações de resposta por dispersão mecânica. Não foi realizado sobrevoo em virtude do horário. As ações de resposta seguiram até dispersão total da mancha, não havendo mais contato visual e nem detecção pelo radar de óleo da embarcação. No dia seguinte, 2 manchas foram detectadas no sobrevoo programado no sentido da modelagem de deriva, afastando-se da costa. Foram coletadas amostras e continuada as ações de resposta por dispersão mecânica. No final do dia nenhuma mancha foi mais avistada na área no sobrevoo realizado, sendo finalizadas as ações de resposta.</t>
  </si>
  <si>
    <t>Constatação de mancha de origem indeterminada.</t>
  </si>
  <si>
    <t>As instalações Petrobras próximas (P-25 e P-31) consultadas, reportaram não haver anormalidades no processo. Realizada a dispersão mecânica da mancha com as embarcações oil recovery mobilizadas. Realizado sobrevoo para monitoramento da área. Coletadas amostras e encaminhas para análise no CENPES.</t>
  </si>
  <si>
    <t>Processo sei nº 02001.008727/2025-17 (Emergência Ambiental: Acidente Ambiental)
Não houve cubagem da mancha inicialmente detectada uma vez que não houve sobrevoo devido o horário. Desta forma, segue abaixo os dados das duas manchas detectadas no dia 16/03 em sobrevoo. MANCHA 1 - Dimensões: 20,145km x 0,2km / Volume: 1,091m³ / Coordenada 22° 23'
48'' S / 39° 40' 00'' W; MANCHA 2 - Dimensões: 9,873km x 0,2km / Volume: 0,535m³ Coordenada 22° 17' 42'' S / 39° 42' 18'' W; OBS.: As coordenadas geográficas informadas no campo específico se refere a mancha oleosa identificada no dia 15/03, sendo a P-25 a unidade Petrobras mais próxima (5MN). 
** O laudo analítico da amostra coletada, emitido pelo CENPES (anexo), indicou que se trata óleo cru da Bacia de Campos, oriunda de campo NÃO operado pela Petrobras.</t>
  </si>
  <si>
    <t xml:space="preserve">Sooretama </t>
  </si>
  <si>
    <t>Rodovia Governador Mario Covas (BR 101 ES) Quilômetro 101,9, sentido Norte.</t>
  </si>
  <si>
    <t>Carreta de transporte da Empresa Suzano caiu da ponte.</t>
  </si>
  <si>
    <t>Vazamento do combustível da carreta nas margens do leito do rio.</t>
  </si>
  <si>
    <t>Carreta VW 33.460 trafegava sobre a ponte sentido norte, quando por causas desconhecidas, o mesmo veio a se chocar no guarda corpo da ponte, saindo da pista pelo mesmo sentido, parando sobre o córrego.</t>
  </si>
  <si>
    <t>Foi derramado combustível no leito do rio Barra seca, ainda em quantidade desconhecida.</t>
  </si>
  <si>
    <t>Suzano Papel e Celulose</t>
  </si>
  <si>
    <t>16404287000155</t>
  </si>
  <si>
    <t>Foram acionados recursos da concessionária ECO 101 além da empresa Colnorte, responsável pela retirada do óleo derramado no leito do rio.</t>
  </si>
  <si>
    <t>Luiz Mario Freitas</t>
  </si>
  <si>
    <t>(27) 99927-0977</t>
  </si>
  <si>
    <t>Acionamento de guincho para retirada da carreta do leito do rio e acionamento da empresa responsável pela limpeza e retirada do combustível derramado.</t>
  </si>
  <si>
    <t>Processo sei nº 02001.008694/2025-13 (Emergência Ambiental: Acidente Ambiental)</t>
  </si>
  <si>
    <t>ECO-101 CONCESSIONRIA DE RODOVIAS S/A</t>
  </si>
  <si>
    <t>ECO 101</t>
  </si>
  <si>
    <t>thiago.cardoso@eco101.com.br</t>
  </si>
  <si>
    <t>0.0003</t>
  </si>
  <si>
    <t>Campo de Tupi - Bacia de Santos.</t>
  </si>
  <si>
    <t>[FPSO CIDADE DE ANGRA DOS REIS]: Durante a realização do teste de dilúvio no módulo 2P, a água que escoou para o convés carreou resíduo de óleo existente no piso para o mar. Estimado volume de 0,0003m³ de óleo a partir das dimensões da mancha oleosa formada (Protocolo de Bonn).</t>
  </si>
  <si>
    <t>Óleo: 0,0003 m3</t>
  </si>
  <si>
    <t>Carreamento de resíduo de óleo do convés do módulo 2P pelas águas oriundas do teste de dilúvio.</t>
  </si>
  <si>
    <t>Interrupção do teste de dilúvio e mobilização de embarcação oil recovery para inspeção.</t>
  </si>
  <si>
    <t>[1] Volume total descarregado: 0,0003 m³ de óleo para o mar;
[2] Situação atual: Nenhuma mancha oleosa foi identificada durante a varredura realizada pela embarcação mobilizada.</t>
  </si>
  <si>
    <t>FPSO CIDADE DE ANGRA DOS REIS</t>
  </si>
  <si>
    <t>Desastre Natural</t>
  </si>
  <si>
    <t>Estrada Raymundo Mascarenhas, s/n - Mina de Ferro - Serra dos Carajás</t>
  </si>
  <si>
    <t>Deslizamento de massa.</t>
  </si>
  <si>
    <t>As 09:19 do dia 17/03/2025 foi detectada um pequeno deslizamento de massa no talude próximo as obras de adequação da Usina 1, na área do peneiramento IV antiga moagem de bolas. O deslizamento foi oriundo da grande quantidade de chuvas que ocorreram no ultimo final de semana. No momento do deslizamento não haviam atividades acontecendo próximo ao local. A equipe de atendimento a emergência foi imediatamente acionada e todas as ações de controle e mitigação necessárias foram adotadas, não sendo identificado impacto ambiental residual. Essa comunicação segue no âmbito da LI 1172/2017 - Implantação de Adequações das Instalações da Usina de Beneficiamento de Minério de Ferro à Umidade Natural, condicionante 1.4.</t>
  </si>
  <si>
    <t>Vale S.A</t>
  </si>
  <si>
    <t>33592510037074</t>
  </si>
  <si>
    <t>Consórcio Engeformovo</t>
  </si>
  <si>
    <t>Adriano Alves</t>
  </si>
  <si>
    <t>(94) 98803-1444</t>
  </si>
  <si>
    <t>Foi realizado a interdição das atividades próximas ao talude e solicitado a equipe de geotecnia para avaliação do talude.</t>
  </si>
  <si>
    <t>VALE S.A.</t>
  </si>
  <si>
    <t>Gerente de SSMA Comunidades e Projetos Carajás (Adriano Alves)</t>
  </si>
  <si>
    <t>jose.marinho.mendes@vale.com</t>
  </si>
  <si>
    <t>20</t>
  </si>
  <si>
    <t>Vandalismo na ferrovia com abertura de vagões graneleiros carregado com soja</t>
  </si>
  <si>
    <t>Vandalismo com abertura de vagões graneleiros carregado com soja. Lançamento de 20 tonelada de soja em grão sobre a linha férrea</t>
  </si>
  <si>
    <t>Ato criminoso caracterizado pela abertura de bicas em vagões graneleiros ferroviário carregado com soja.</t>
  </si>
  <si>
    <t>Equipes de atendimento de lmpeza, contratadas pela rumo, atuando no trecho afetado.</t>
  </si>
  <si>
    <t>Auditora ambiental</t>
  </si>
  <si>
    <t>Vandalismo na ferrovia com abertura vagões graneleiros carregado com soja</t>
  </si>
  <si>
    <t>Vandalismo com abertura de vagões graneleiros carregado com soja. Lançamento de 30 tonelada de soja em grão sobre a linha férrea</t>
  </si>
  <si>
    <t>ELOISA CAXIAS COELHO</t>
  </si>
  <si>
    <t>Petróleo</t>
  </si>
  <si>
    <t>2.5E 5</t>
  </si>
  <si>
    <t>Durante teste do sistema de dilúvio no módulo de injeção química, foi observado a formação de uma mancha oleosa se formando no descarte do bordo boreste. O teste foi imediatamente parado e a feição se dissipou. Volume estimado em 25ml de óleo.</t>
  </si>
  <si>
    <t>Descarga menor de 25ml de óleo para o mar.</t>
  </si>
  <si>
    <t>Carreamento de resíduo (sujidade) de óleo no módulo. Em investigação.</t>
  </si>
  <si>
    <t>Paralisação do teste de dilúvio. Intensificação da limpeza da área.</t>
  </si>
  <si>
    <t>Processo sei nº 02001.009024/2025-14 (Emergência Ambiental: Acidente Ambiental)
A estimativa de volume descarregado foi de 25ml de óleo estimados de acordo com o protocolo de Bonn.</t>
  </si>
  <si>
    <t>FPSO MARECHAL DUQUE DE CAXIAS (FPSO MDC)</t>
  </si>
  <si>
    <t>Fluido lubrificante</t>
  </si>
  <si>
    <t>0.003</t>
  </si>
  <si>
    <t>Sonda ATLANTIC ZONDA, Bacia de Campos</t>
  </si>
  <si>
    <t>Durante atividades para recebimento da unidade, nos testes com a unidade de cimentação, foi constatada feição no mar a boreste da sonda. Verificado que origem da mancha foi a descarga de 0,003 m3 (3 litros) óleo lubrificante Shell Spirax S6 ATF X proveniente da transmissão do motor da unidade, que vazou por linha de refrigeração por água do mar, alinhada para overboard. O teste foi interrompido e a linha de refrigeração fechada, cessando a descarga.</t>
  </si>
  <si>
    <t>Vazamento na transmissão da unidade de cimentação. Em investigação.</t>
  </si>
  <si>
    <t>O teste foi interrompido e a linha de refrigeração fechada, cessando a descarga.</t>
  </si>
  <si>
    <t>Processo sei nº 02001.009062/2025-69 (Emergência Ambiental: Acidente Ambiental)
A unidade não está em operação, está em recebimento e fora de área de escopo de contrato ou autorização, localizada dentro da área geográfica da Bacia de Campos. A CI foi emitida de acordo com o MCI, que preconiza que toda descarga deve ser comunicada. Vazamento de 0,003 m3 (3 litros) de óleo lubrificante (Shell Spirax S6 ATF X) para o mar territorial. Composição: óleo sintético, óleo mineral altamente refinado e aditivos. Volume estimado a partir do preenchimento do reservatório de óleo da transmissão da unidade de cimentação. A mancha dissipou naturalmente após cerca de uma hora.</t>
  </si>
  <si>
    <t>ATLANTIC ZONDA</t>
  </si>
  <si>
    <t xml:space="preserve">Divina Pastora </t>
  </si>
  <si>
    <t>0.615</t>
  </si>
  <si>
    <t>Linha de produção do 7-SZ-228-SE</t>
  </si>
  <si>
    <t>No dia 17/03/2025 às 10:00, após identificação de queda de pressão no satélite SAT.SZ-23
via monitoramento remoto, foi identificado, próximo ao mesmo, perda de contenção
primária significante/descarga significante de 1,7 m³ de óleo devido a rompimento da linha
de produção de 3%u201D em fibra do poço 7-SZ-228-SE causado por choque mecânico durante
atividade de escavação de terceiros (superficiário). Após constatação da descarga, a linha foi
fechada e o poço foi parado. Parte do volume vazado ficou acumulado em vala escavada, e
pequeno quantitativo atingiu Riacho Maniçoba. Vegetação conteve descarga e evitou maior
espalhamento no corpo hídrico. BSW = 95% Volume I (vala escavada por terceiros) = 2 m x
1,5 m x 0,50 m = 1,5 m³ Área II (área alagada) = 10 m²; Lâmina II = 0,001 m; Volume II
(transbordo da vala) = (10 m² x 0,001 m) / (1-0,95) = 0,2 m³. Volume Total = 1,7 m³</t>
  </si>
  <si>
    <t>Choque mecânico</t>
  </si>
  <si>
    <t>:2199803512</t>
  </si>
  <si>
    <t>Acionado o plano de emergência
Barreiras seafenses foram utilizadas de forma preventiva. Acionamento da Gerência de
Operações. Acionamento da Supervisão/Coordenação. Acionamento da Equipe de
Despoluição.</t>
  </si>
  <si>
    <t>Processo sei n 02001.009012/2025-81 (Emergência Ambiental: Acidente Ambiental)
Despoluição em fase conclusão e área em monitoramento ambiental.</t>
  </si>
  <si>
    <t>Siririzinho</t>
  </si>
  <si>
    <t>Mancha de origem indeterminada no Bloco Alto de Cabo Frio Central - Bacia de Campos.</t>
  </si>
  <si>
    <t>Constatação de mancha de origem indeterminada:
Detectada feição suspeita no monitoramento orbital realizado pelo Satélite Cosmo Skymed datado de 17/03/2025, aquisição 05h55, disponibilização 17h02 e interpretação às 19h23. Mobilizada a embarcação oil recovery para varredura no local e programado sobrevoo para manhã seguinte. No sobrevoo realizado foi visualizado feição, sendo mobilizada a embarcação para as coordenadas indicadas pelo Líder da Equipe de Sobrevoo (LES). Às 10h44 de 18/03 a embarcação oil recovery encontrou uma feição com características oleosas, foi coletada amostra e iniciado as ações de resposta com a dispersão mecânica da mancha.</t>
  </si>
  <si>
    <t>Realização de sobrevoo de monitoramento ambiental. Realizada a dispersão mecânica da mancha com a embarcação oil recovery mobilizada. Coletadas amostras para análise no CENPES. A NS-28 que estava a cerca de 7,6 MN da feição identificada (oeste) foi consultada e reportou que não identificaram qualquer indício de anormalidade em seus processos.</t>
  </si>
  <si>
    <t>[1] Dimensões da Mancha: 60 m x 20 m; [2] Características: 8% filme prateado, 1% arco-íris; 1% metálico e 90% água; [3] Volume de óleo estimado: 0,07 m³ - Protocolo de Bonn; Também foi reportado a presença de muitas algas. 
** O laudo analítico da amostra coletada (em anexo), emitido pelo CENPES em 19/03/25 as 23:22 h, concluiu que a amostra não apresentou correlação com qualquer amostra de óleo cru de produção nacional, se tratando, muito provavelmente, de um derivado pesado de petróleo.
Atualização do dia 01/04/2025
No dia 26/03/2025, foi visualizada uma mancha com dimensões de 4,79 mn x 1,32 mn, formada por dois filetes principais, com características de filme prateado e volume de óleo estimado em 0,022 m³ segundo o Protocolo de Bonn. Em 27/03/2025, o Poseidon II identificou a feição com dimensões de 2,45 mn x 1,67 mn, coloração de brilho prateado e volume de óleo estimado em 0,009 m³, também pelo Protocolo de Bonn. Neste dia, a embarcação Oil Recovery não conseguiu identificar a mancha. O laudo analítico da amostra coletada, emitido pelo CENPES em 27/03/2025, concluiu que a amostra não apresentou correlação com qualquer amostra de óleo cru de produção nacional, tratando-se, muito provavelmente, de um derivado pesado de petróleo.</t>
  </si>
  <si>
    <t xml:space="preserve">Antônio Carlos </t>
  </si>
  <si>
    <t>Rua Capitão Antônio Gaudino 200, bairro Conselho</t>
  </si>
  <si>
    <t>Amônia</t>
  </si>
  <si>
    <t>Segundo informações repassadas ao NEA, a empresa adquiriu esta unidade industrial recentemente e está realizando a troca da serpentina do sistema de amônia. Ao realizar o expurgo do sistema ficou um pouco de produto retido e ao retirar a serpentina usada para substituição esse produto vazou provocando o incômodo das pessoas próximas. As
medições realizadas indicaram concentrações muito inferiores aos níveis permitidos. Rapidamente o produto dissipou-se e a normalidade retornou ao local. Corpo de bombeiros esteve no local.</t>
  </si>
  <si>
    <t>NEA - MG</t>
  </si>
  <si>
    <t xml:space="preserve">Ubá </t>
  </si>
  <si>
    <t>AMÔNIA, ANIDRA, LIQUIFEITA</t>
  </si>
  <si>
    <t>R. José Lourenço da Silva, 1200 - Da Luz, Ubá - MG, 36504-212</t>
  </si>
  <si>
    <t>Conforme informado ao NEA, durante troca de uma válvula
solenóide da linha de distribuição de amônia, ocorreu o rompimento da mesma, provocando o
vazamento do produto retido na linha. O vazamento foi contido rapidamente por funcionários da
empresa com apoio do corpo de bombeiros militar.</t>
  </si>
  <si>
    <t>durante troca de uma válvula solenóide da linha de distribuição de amônia, ocorreu o rompimento da mesma, provocando o
vazamento do produto retido na linha.</t>
  </si>
  <si>
    <t>Dois funcionários foram hospitalizados, não houve óbitos</t>
  </si>
  <si>
    <t>Frigorífero Cruzeiro do Sul</t>
  </si>
  <si>
    <t>15841346000190</t>
  </si>
  <si>
    <t>O vazamento foi contido rapidamente por funcionários da empresa com apoio do corpo de bombeiros militar.</t>
  </si>
  <si>
    <t>02001.009689/2025-10</t>
  </si>
  <si>
    <t xml:space="preserve">Douglas Marchioni Paschoaleti </t>
  </si>
  <si>
    <t>douglas.paschoaleti@ibama.gov.br</t>
  </si>
  <si>
    <t xml:space="preserve">São João da Barra </t>
  </si>
  <si>
    <t>4.0E 5</t>
  </si>
  <si>
    <t>Porto de Açu</t>
  </si>
  <si>
    <t>Embarcação no Porto de Açu, São João da Barra/RJ.</t>
  </si>
  <si>
    <t>Durante a manobra de instalação da rampa de acesso utilizando o guindaste de serviço da embarcação, foi observado um vazamento de fluido da mangueira hidráulica do guindaste de serviço. Parte do fluido ficou no recipiente de contenção do guindaste e algumas gotas foram espirradas no mar. O produto vazado foi o fluido hidráulico Mobilgear 600 XP 68.</t>
  </si>
  <si>
    <t>Pequeno dano na mangueira hidráulica (3m x 1/4" de diâmetro), do guindaste modelo IMAP %u2013 Modelo IMN 30 %u2013 17,3/43.
Atualização do dia 10-04-2025
Descumprimento do check list prévio para liberação do equipamento.
Inexistência de check list específico para inspeção prévia do equipamento</t>
  </si>
  <si>
    <t>A operação foi paralisada e o fluido hidráulico foi limpo pela equipe de máquina, não havendo necessidade de providências adicionais.</t>
  </si>
  <si>
    <t>Processo sei nº 02001.009001/2025-00 (Emergência Ambiental: Acidente Ambiental)
[1] Volume descarregado: 40ml; [2] Nome comercial do produto: MOBILGEAR 600 XP 68; [3] Composição química: Óleo base e Aditivos; [4] Classificação ONU ou IMDG: Não regulado; [5] Ambiente atingido: Mar.</t>
  </si>
  <si>
    <t>0.00132</t>
  </si>
  <si>
    <t>Embarcação CBO Guanabara, Campo de Roncador, Bacia de Campos.</t>
  </si>
  <si>
    <t>Durante operação de verificação do status de válvulas no manifold (equipamento submarino), ocorreu escape de fluido hidráulico (Nuto H 32) na válvula de alívio no manipulador de 7 funções do ROV (veículo de operação remota).</t>
  </si>
  <si>
    <t>Em análise
Atualização do dia 10-04-2024
Durante operação de verificação do status de válvulas no manifold (equipamento submarino), ocorreu escape de fluido hidráulico base óleo na válvula de
alívio no manipulador de 7 funções do ROV (veículo de operação remota).</t>
  </si>
  <si>
    <t>Paralisação da operação e retorno do ROV ao convés, para investigações.</t>
  </si>
  <si>
    <t>Processo sei nº 02001.008991/2025-51 (Emergência Ambiental: Acidente Ambiental)
[1] Volume descarregado: 0,00132m³ de fluido hidráulico, estimados pela capacidade do compensador do ROV, indicando no painel de controle, após escape, 78% da capacidade total (capacidade total = 6 litros -&gt; Perda: (1-0,78)*6 = 1,32 litros); [2] Nome comercial do produto: NUTO H 32; [3] Composição química: Óleo básico e Aditivos; [4] Classificação ONU ou IMDG: Não
regulado; [5] Ambiente atingido: Mar.</t>
  </si>
  <si>
    <t>Petrobras / Serviços Submarinos</t>
  </si>
  <si>
    <t>Petroleo;  água</t>
  </si>
  <si>
    <t>0.0004; 0.2996</t>
  </si>
  <si>
    <t>PETROBRAS 70 (P-70), Campo de Atapu, Bacia de Santos.</t>
  </si>
  <si>
    <t>Durante manobra de lavagem do mangote de offloading, após já ter sido concluído o alívio para o Navio Tanque, ocorreu falha na válvula NSV, localizada na extremidade do mangote onde se conecta com o aliviador, resultando na descarga de 0,3 m³ de água oleosa (0,0004 m³ de óleo) para o mar.</t>
  </si>
  <si>
    <t>Descarga de 0,3m³ de água oleosa, sendo 0,0004m³ de óleo, para o mar.</t>
  </si>
  <si>
    <t>Falha da válvula. Em investigação.</t>
  </si>
  <si>
    <t>Paralisado o bombeio de água e solicitado apoio de embarcação de apoio para manutenção da válvula NSV. Mobilização de embarcação Oil Recovery para buscas no local, realizando varreduras, sem detecção de feição oleosa.</t>
  </si>
  <si>
    <t>1) Volume: 0,3m³ de água oleosa, sendo 0,0004m³ de óleo; 2) Área atingida: mar.</t>
  </si>
  <si>
    <t>PETROBRAS 70</t>
  </si>
  <si>
    <t>Tipo: SHC 525</t>
  </si>
  <si>
    <t>Porto de Mc laren rio de janeiro</t>
  </si>
  <si>
    <t>Nome do navio: Reedbuck
Nome da instalação: Guindaste principal</t>
  </si>
  <si>
    <t>Durante os testes de funcionamento do guindaste da embarcação, foi identificado um pequeno furo em uma mangueira hidráulica dos comandos do
equipamento. Imediatamente, a operação foi interrompida através do acionamento da parada de emergência, e iniciou-se uma inspeção para determinar a origem do vazamento de óleo.
Constatou-se que o vazamento tinha como origem a mangueira hidráulica responsável pelo
acionamento do moitão de carga.</t>
  </si>
  <si>
    <t>Durante os testes de funcionamento do guindaste</t>
  </si>
  <si>
    <t>BRAM OFFSHORE Transportes Marítimos Ltda.</t>
  </si>
  <si>
    <t>07864634000131</t>
  </si>
  <si>
    <t>Alex Ramon Buenaventura Reyes Rodriguez</t>
  </si>
  <si>
    <t>(21) 99564-8280</t>
  </si>
  <si>
    <t>Paralisada a operação imediatamente através
do acionamento da parada de emergência, e iniciou-se uma inspeção para determinar a origem
do vazamento de óleo. Constatou-se que o vazamento tinha como origem a mangueira hidráulica responsável pelo acionamento do moitão de carga.
Diante disso, a equipe de convés atuou prontamente, efetuando a limpeza da área e a contenção
de qualquer vestígio de óleo, minimizando o impacto ambiental por meio do uso do KIT SOPEP (mantas e sabão).
Obs: No momento do vazamento, já havia uma contenção instalada ao redor da embarcação,
como parte das medidas preventivas realizadas durante a atividade de bombeio executada
anteriormente.</t>
  </si>
  <si>
    <t>Processo sei nº 02001.009204/2025-98 (Emergência Ambiental: Acidente Ambiental)</t>
  </si>
  <si>
    <t>Reedbuck</t>
  </si>
  <si>
    <t>Vandalismo com abertura de vagões graneleiros carregado com soja. Lançamento de 90 toneladas de soja em grão sobre a linha férrea</t>
  </si>
  <si>
    <t>0.000103</t>
  </si>
  <si>
    <t>Durante inspeção de rotina no Spider Deck, foi observada uma feição oleosa no mar. A mesma se encontrava a uma distância aproximada de 10 metros do lado de bombordo do spider deck. Imediatamente, inciou-se o processo de investigação e foi verificado que a fonte era a linha de ventilação localizada no escapamento do motor. O dreno foi esvaziado e, a fim de que não ocorra recorrência, será executada a verificação de rotina para monitoramento, bem como fabricada uma bandeja de contenção de gotejamento.</t>
  </si>
  <si>
    <t>Sob investigação.</t>
  </si>
  <si>
    <t>Não há risco de toque de óleo na costa.</t>
  </si>
  <si>
    <t>Trident Energy do Brasil</t>
  </si>
  <si>
    <t>33639843000191</t>
  </si>
  <si>
    <t>Assim que identificada a feição oleosa no mar, o sistema de drenagem foi verificado, não sendo encontrado nenhum vazamento. Adicionalmente, foi realizado o monitoramento contínuo do TOG, que não apresentou valores off-spec. Devido ao baixo volume a mancha foi dispersada pela própria atenuação natural promovida pela força cinética das ondas.</t>
  </si>
  <si>
    <t>O volume da feição oleosa identificada foi calculado com base na metodologia Oil Bonn Agreement.</t>
  </si>
  <si>
    <t>TRIDENT ENERGY DO BRASIL LTDA.</t>
  </si>
  <si>
    <t>Maria Isabel de Mello Silva Cabral</t>
  </si>
  <si>
    <t>sms-ext@trident-energy.com</t>
  </si>
  <si>
    <t>Plataforma P-65</t>
  </si>
  <si>
    <t xml:space="preserve">Igarassu </t>
  </si>
  <si>
    <t>Corpo de Bombeiros</t>
  </si>
  <si>
    <t>Rod. Governador Mário covas, BR 101 -Norte Km 40 Boa vista, Igarassu %u2013 PE</t>
  </si>
  <si>
    <t>acidente de transporte envolvendo cilindros de cloro vazios, ocorrido no dia 19/03/2025 às 08:50h na
Rod. Governador Mário covas, BR 101 -Norte Km 40 Boa vista, Igarassu - PE. No retorno, sentido goiana</t>
  </si>
  <si>
    <t>Durante o deslocamento de retorno para Sabará, o veículo de modelo DAF, da transportadora LIDA, que transportava cilindros vazios de cloro com destino à Sabará Químicos, realizava uma manobra de retorno na rodovia quando foi atingido por um
caminhão caçamba carregado de areia, pertencente à empresa Fabio Areial, que trafegava pela faixa da esquerda em alta velocidade. O caminhão caçamba não conseguiu frear a tempo e colidiu com o veículo da transportadora LIDA, empurrando-o para a vala antes que a manobra de curva pudesse ser concluída. O impacto resultou em danos severos ao cavalo mecânico, comprometendo seriamente sua estrutura, enquanto a carreta sofreu avarias de menor magnitude.</t>
  </si>
  <si>
    <t>Sabará Químicos e Ingredientes S/A</t>
  </si>
  <si>
    <t>12884672000196</t>
  </si>
  <si>
    <t>Após o ocorrido, o Corpo de Bombeiros realizou a lavagem da área para remover os
resíduos remanescentes e garantir a segurança viária.</t>
  </si>
  <si>
    <t>Isolamento da área para evitar riscos ambientais e à segurança viária;
%u2022 Utilização da areia transportada pelo caminhão envolvido no acidente para conter
e absorver o óleo diesel vazado;
%u2022 Remoção do material contaminado para descarte adequado, conforme normas
ambientais;
%u2022 Notificação às autoridades competentes sobre o ocorrido.
 É importante ressaltar que os cilindros transportados estavam vazios e bem
amarrados, não apresentando risco de contaminação química.
O impacto da colisão resultou em danos ao guardrail da BR, comprometendo parte
de sua estrutura.</t>
  </si>
  <si>
    <t>Como consequência da colisão, houve vazamento de óleo diesel na rodovia. Para contenção imediata do derramamento, foi utilizada a própria carga de areia do caminhão caçamba, permitindo a absorção de aproximadamente 100 litros do óleo e evitando sua dispersão pelo solo e áreas adjacentes. Após o ocorrido, o Corpo de Bombeiros realizou a lavagem da área para remover os resíduos remanescentes e garantir a segurança viária.</t>
  </si>
  <si>
    <t xml:space="preserve">Bozano </t>
  </si>
  <si>
    <t>40709</t>
  </si>
  <si>
    <t>BR 285, A 3,04 KM DE BOZANO</t>
  </si>
  <si>
    <t>Saindo de Ijui- RS a 3,04 km de Bozano na BR 285</t>
  </si>
  <si>
    <t>B100 derramamento na pista, na sarjeta da BR</t>
  </si>
  <si>
    <t>Colisão frontal entre dois veiculos de grande porte (prancha e tanque)</t>
  </si>
  <si>
    <t>sem maiores informações</t>
  </si>
  <si>
    <t>Transportadora Pra Frente Brasil</t>
  </si>
  <si>
    <t>80174840000100</t>
  </si>
  <si>
    <t>somente PRF no momento</t>
  </si>
  <si>
    <t>Jean Fiuza</t>
  </si>
  <si>
    <t>(45) 99152-2335</t>
  </si>
  <si>
    <t>enviado retroescavadeira no local para conter</t>
  </si>
  <si>
    <t>TRANSPORTADORA PRA FRENTE BRASIL LTDA</t>
  </si>
  <si>
    <t>gerente de segurança</t>
  </si>
  <si>
    <t>transportadora@prafrentebrasil.com.br</t>
  </si>
  <si>
    <t>Outro(s); Duto</t>
  </si>
  <si>
    <t>Píer I - Píer de barcaça</t>
  </si>
  <si>
    <t>Píer 1 - Píer de barcaça</t>
  </si>
  <si>
    <t>Limpeza de linha DK-02 para realização de manutenção</t>
  </si>
  <si>
    <t>Durante a sucção de óleo residual da linha DK-02 houve um derramamento de óleo (jato) que atingiu o piso do píer e também as águas estuarinas</t>
  </si>
  <si>
    <t>Instalações portuárias</t>
  </si>
  <si>
    <t>PETROBRAS - Petróleo Brasileiro S.A.</t>
  </si>
  <si>
    <t>33000167012894</t>
  </si>
  <si>
    <t>Petrobrás
Autoridade Portuária de Santos</t>
  </si>
  <si>
    <t>Cerco preventivo das embarcações atracadas 
Remoção do óleo com uso de barreiras, mantas e equipamentos especializados</t>
  </si>
  <si>
    <t>Luiz Fernando Lopes da Silva</t>
  </si>
  <si>
    <t>Autoridade Portuária de Santos</t>
  </si>
  <si>
    <t>Técnico em Meio Ambiente</t>
  </si>
  <si>
    <t>luiz.lopes@portodesantos.gov.br; geset@portodesantos.gov.br</t>
  </si>
  <si>
    <t>No dia 20 de março de 2025, às 06:00 horas, foi detectada uma feição oleosa na face oeste de PPG1-B, originada de uma descarga de óleo diesel proveniente da linha de 3%u2019%u2019 da descarga das bombas de diesel, que alimenta o anel comum de distribuição para os turbogeradores TG-A/B/C e bombas de incêndio de PPG1-A e PPG1-B.  Estima-se que cerca de 1,5L de diesel tenham alcançado o mar, através do cálculo do volume de óleo pelas dimensões da mancha.
Foram considerados os seguintes dados para o cálculo:
Mancha = 100% prateada;
Dimensões aproximadas de 1x 0,015 km = Área Total de 0,015km²;
Presença de óleo em mancha prateada = 0,1 m³/km²
Volume de óleo (m³) = 0,0015m³</t>
  </si>
  <si>
    <t>No dia 20 de março de 2025, às 06:00 horas, foi detectada uma feição oleosa na face oeste de PPG1-B, originada de uma descarga de óleo diesel proveniente da linha de 3%u2019%u2019 da descarga das bombas de diesel, que alimenta o anel comum de distribuição para os turbogeradores TG-A/B/C e bombas de incêndio de PPG1-A e PPG1-B.  Estima-se que cerca de 1,4L de diesel tenham alcançado o mar, através do cálculo do volume de óleo pelas dimensões da mancha.
Foram considerados os seguintes dados para o cálculo:
Mancha = 100% prateada;
Dimensões aproximadas de 1x 0,015 km = Área Total de 0,015km²;
Presença de óleo em mancha prateada = 0,1 m³/km²
Volume de óleo (m³) = 0,0015m³</t>
  </si>
  <si>
    <t>A linha de 3" foi isolada e o vazamento foi contido. Um reparo provisório foi realizado.</t>
  </si>
  <si>
    <t>A linha foi imediatamente isolada e um reparo foi realizado para conter o resíduo de óleo diesel.</t>
  </si>
  <si>
    <t>Plataforma de Pargo PPG-1B</t>
  </si>
  <si>
    <t xml:space="preserve">Fundão </t>
  </si>
  <si>
    <t>Polícia Rodoviária; Corpo de Bombeiros</t>
  </si>
  <si>
    <t>Rodovia Governador Mario Covas (BR 101 ES) Quilômetro 237,9 sentido Norte.</t>
  </si>
  <si>
    <t>Segundo informações do técnico da Engenharia, o caminhão de Espargido estaria realizando a aplicação na pista, ao sair do local da obra foi realizar uma conversão proibida e não se atentou ao fluxo. Neste momento, uma carreta que trafegava na pista norte, ao tentar desviar-se, perdeu o controle e veio a sair da pista.</t>
  </si>
  <si>
    <t>Carregamento de escória caiu dentro do córrego.</t>
  </si>
  <si>
    <t>CBF Industria de Gusa</t>
  </si>
  <si>
    <t>36312056000552</t>
  </si>
  <si>
    <t>Às 13:45 o senhor Geraldo Martins, responsável pela retirada da carga, chegou ao local do acidente.</t>
  </si>
  <si>
    <t>Geraldo Martins Ravani</t>
  </si>
  <si>
    <t>(27) 99813-5880</t>
  </si>
  <si>
    <t>Interdição da pista e solicitação do apoio do corpo de bombeiros.</t>
  </si>
  <si>
    <t>Vandalismo com abertura de vagão ferroviária graneleiro carregado com soja.</t>
  </si>
  <si>
    <t>Rumo Logística S. A.</t>
  </si>
  <si>
    <t>Aditivos de fluidos de perfuração/completação ou pasta de cimento;  Monoetilenoglicol;  óleo cru</t>
  </si>
  <si>
    <t>289.18; 66.29; 7</t>
  </si>
  <si>
    <t>M3; M3; M3</t>
  </si>
  <si>
    <t>Navio-sonda West Saturn, Campo de Bacalhau, Bacia de Santos</t>
  </si>
  <si>
    <t>Descarga de fluidos complementares de base aquosa e óleo</t>
  </si>
  <si>
    <t>Evento durante a completação de poço. Por volta das 14:12, durante o deslocamento do poço PE-4A para fluido de completação salmoura CaBr2CaCl2 (13,3 ppg) observou-se gás nos sensores das peneiras (picos de até 100% LEL) e nos sensores do drill floor também. O plano de emergência foi acionado conforme a análise de risco vigente, a circulação foi parada, o diverter foi acionado/fechado e prosseguiu-se com o deslocamento emergencial do riser com água do mar. Todas as pessoas, exceto a equipe crítica de perfuração, foram direcionadas ao casario da embarcação. Durante o deslocamento emergencial do riser (2236 barris de volumetria) foram descartados ao mar aproximadamente os seguintes fluidos:1134 barris de salmoura NaCl 9,0 ppg contaminado com óleo; - 585 barris de salmoura de brometo CaBr2/CaCl2 com peso 13,3 ppg contaminado com óleo;100 barris de espaçador de salmoura 13,0 ppg;417 barris de água com MEG (metil-etileno-glicol) 50-50% 8,9 ppg;Total de óleo estimado contaminando os fluidos acima: 7 m3</t>
  </si>
  <si>
    <t>Monitramento visual da mancha e lançamento de derivadores</t>
  </si>
  <si>
    <t>Descarga controlada</t>
  </si>
  <si>
    <t>Ana Cristina Gonçalves Cupelo</t>
  </si>
  <si>
    <t>Gerente de sustentabilidade</t>
  </si>
  <si>
    <t xml:space="preserve">Campo Largo </t>
  </si>
  <si>
    <t>Posto de combustível</t>
  </si>
  <si>
    <t>ETANOL, SOLUÇÃO</t>
  </si>
  <si>
    <t>45</t>
  </si>
  <si>
    <t>Rod. do Café - Lot. Sao Jose, Campo Largo - PR</t>
  </si>
  <si>
    <t>Caminhão Tanque da empresa, colidiu com outro veículo em manobra no pátio do Posto de Combustível.</t>
  </si>
  <si>
    <t>Vazamento de Etanol Anidro, no pátio do posto, em decorrência do incidente.</t>
  </si>
  <si>
    <t>Abalroamento em manobra para estacionar no pátio do posto onde o motorista da empresa iria realizar o pernoite</t>
  </si>
  <si>
    <t>Vazamento no piso do pátio do posto.</t>
  </si>
  <si>
    <t>VELLOSO &amp; LEAL LTDA</t>
  </si>
  <si>
    <t>05143719000103</t>
  </si>
  <si>
    <t>O corpo de bombeiro foi acionado para mitigar os riscos de incêndio; o òrgão Ambiental do PR - IAT foi comunicado pela transportadora as 20:15 do dia 21/03/2025. Foi acionada a empresa Ambipar Response para realizar e contenção, limpeza da área atingida e transbordo do produto remanescente no interior do caminhão tanque.</t>
  </si>
  <si>
    <t>O local está sendo limpo e o vazamento já está controlado.</t>
  </si>
  <si>
    <t xml:space="preserve">VELLOSO </t>
  </si>
  <si>
    <t>Velloso &amp; Leal Ltda.</t>
  </si>
  <si>
    <t>Gerente de SSMAQ</t>
  </si>
  <si>
    <t>icaro.transportes2@gmail.com</t>
  </si>
  <si>
    <t>Bloco Alto de Cabo Frio Central</t>
  </si>
  <si>
    <t>Bloco Alto de Cabo Frio Central.</t>
  </si>
  <si>
    <t>Constatação de feição de origem desconhecida com correlação significativa com amostras de óleo cru do pré-sal do sul da Bacia de Campos, especialmente com amostras de óleo do bloco Alto de Cabo Frio Central.</t>
  </si>
  <si>
    <t>Realizada inspeção com ROV em todos os poços perfurados no bloco: 1-RJS-759, 1-RJS-759A e 3-RJS-762 (este em perfuração), não sendo constatada nenhuma anormalidade. Sonda atuando no poço 3-RJS-762 não registrou nenhuma anomalia durante a perfuração.</t>
  </si>
  <si>
    <t>[1] Características da feição: formações lenticulares de brilho prateado. [2] Volume estimado em 0,008 m3. [3] Sobrevoo realizado na manhã de 23/03/25 com a aeronave Poseidon II não identificou mais feição oleosa. [4] Há estudos anteriores que identificaram a possibilidade de exsudações naturais de petróleo na região.</t>
  </si>
  <si>
    <t xml:space="preserve">Lagoa da Prata </t>
  </si>
  <si>
    <t>km 650</t>
  </si>
  <si>
    <t>Em 22/03/2025 às 19:52 no Corredor Centro Leste da Ferrovia Centro Atlântica, no município de Lagoa da Prata/MG, a composição J604, Km 650+000 veio a tombar 03 vagões, adernar 07 e descarrilar 02 locomotivas. Trem composto 04 locomotivas + 85 vagões carregados com soja.</t>
  </si>
  <si>
    <t>Tombamento de 03 vagões, adernamento de 07 e descarrilar 02 locomotivas. Trem composto 04 locomotivas + 85 vagões carregados com soja.</t>
  </si>
  <si>
    <t>Atendimento de Emergência da FCA</t>
  </si>
  <si>
    <t>Valter Filho</t>
  </si>
  <si>
    <t>(37) 98807-5033</t>
  </si>
  <si>
    <t>O maquinista encontra-se sem bem. 
O local, conforme mapa em anexo, está em zona rural. 
Curso d%u2019água mais próximo a cerca de 150m do local.</t>
  </si>
  <si>
    <t xml:space="preserve">Hidrolândia </t>
  </si>
  <si>
    <t>resina de cola</t>
  </si>
  <si>
    <t>13000</t>
  </si>
  <si>
    <t>BR 153/GO, KM 532+500, NORTE</t>
  </si>
  <si>
    <t>RELATOS COLETATOS NO LOCAL DE QUE O CAMINHAO MB, EM TRAFEGO PISTA NORTE, VEIO PERDER O CONTROLE TOMBANDO SOBRE AS DUAS FAIXAS, PERMANECENDO ASSIM COMO POSIÇAO FINAL E OBSTRUÇAO DAS VIAS .</t>
  </si>
  <si>
    <t>VALDENI ANTONIO ROSA</t>
  </si>
  <si>
    <t>12514867000144</t>
  </si>
  <si>
    <t>EQUIPE DA CONCESSIONÁRIA TRIUNFO CONCEBRA</t>
  </si>
  <si>
    <t>FOI ACIONADA A EMPRESA AMBIPAR PARA ATENDIMENTO A EMERGÊNCIA</t>
  </si>
  <si>
    <t>5.0E 5</t>
  </si>
  <si>
    <t>Durante manutenção programada da UPS houve acionamento espúrio do dilúvio nos módulos 3P e 2PW. Como consequência, a água liberada pelo dilúvio arrastou resíduos de óleo presentes no deck para o mar. Estima-se que o volume de óleo derramado tenha sido de 0,00005 m³, com base nas dimensões da mancha oleosa observada.</t>
  </si>
  <si>
    <t>Carreamento de óleo do módulo durante acionamento de dilúvio.</t>
  </si>
  <si>
    <t>Mobilização de embarcação oil recovery que realizou inspeção e não constatou feição.</t>
  </si>
  <si>
    <t>[1] Volume descarregado: 0,00005 m3. [2] Área atingida: mar.</t>
  </si>
  <si>
    <t>FPSO Cidade de Angra dos Reis</t>
  </si>
  <si>
    <t>Vazamento de gases; Derramamento de líquidos</t>
  </si>
  <si>
    <t>3.312E 5</t>
  </si>
  <si>
    <t>Campo de Ubarana, Bacia Potiguar</t>
  </si>
  <si>
    <t>Foi observado escape de gás na tomada de impulso do manômetro do anular do poço UB-29 da Plataforma 3R-9, na região entre o manômetro e o queroteste. Para tentar sanar o vazamento foi sacado o PI do queroteste, entretanto o queroteste deu passagem e pela pressão não foi possível colocar uma válvula esfera de meia polegada em série com o queroteste. Inicialmente ocorreu a saída de gás e cerca de 30min e depois (8:20) ocorreu a saída do óleo. 8:40 o segundo queroteste foi instalado interrompendo o vazamento.</t>
  </si>
  <si>
    <t>Volume descarregado de água oleosa (BSW 11,6%) no mar (em m3): 0,00003312 m3 (33,12 ml). Volume descarregado de água oleosa (BSW 11,6%) no deck da plataforma: aproximadamente 318 litros (volume será corrigido após a finalização da limpeza do deck). Volume previsto de vazamento de gás natural (em m3): &lt;68.2 kg (estimativa de forma conservadora considerando a pressão constante).</t>
  </si>
  <si>
    <t>Falta de estanqueidade do queroteste.</t>
  </si>
  <si>
    <t>Gloria Maria Matins</t>
  </si>
  <si>
    <t>44186763000144</t>
  </si>
  <si>
    <t>Após constatação da mancha de óleo, a embarcação Oil Recover Marimar XIV foi acionada. Após chegada da embarcação de emergência, não foi observada a presença de feição oleosa.</t>
  </si>
  <si>
    <t>emulsão oleosa</t>
  </si>
  <si>
    <t>2.767</t>
  </si>
  <si>
    <t>Poço em Estreito 7-ET-53-RN.</t>
  </si>
  <si>
    <t>Durante Ronda no campo, operador identificou descarga de emulsão oleosa no poço 7-ET-53-RN.</t>
  </si>
  <si>
    <t>Quebra da Haste Polida.</t>
  </si>
  <si>
    <t>Paralisada a operação do poço. - Solicitado serviço para limpeza e reparo. - Acionado Carro Sugador.</t>
  </si>
  <si>
    <t>Informações da perda de contenção 1) Vol.: 2,767m³ (emulsão oleosa) 2) Contenção secundária atingida: antepoço 3) BSW: 99,30% 4) Salinidade (água produzida): N/A 5) Composição química (fluido perf., complet. ou interv.): N/A 6) Nome comercial (subst. nociva/perigosa): N/A 7) Composição química (subst. nociva/perigosa): N/A 8) Classificação ONU ou IMDG (subst. nociva/perigosa): N/A Informações da descarga 1) Vol. (água produzida fora de especificação/óleo): 0,517m3(0,513m3/0,004m3) 2) Área atingida: Solo 3) BSW: 99,30% 4) Salinidade (água produzida): N/A 5) Composição química (fluido perf., complet. ou interv.): N/A 6) Nome comercial (subst. nociva/perigosa): N/A 7) Composição química (subst. nociva/perigosa): N/A 8) Classificação ONU ou IMDG (subst. nociva/perigosa): N/A</t>
  </si>
  <si>
    <t xml:space="preserve">Carlla Barbosa Lima Fonseca Santos </t>
  </si>
  <si>
    <t>carlla.santos@ibama.gov.br</t>
  </si>
  <si>
    <t>7-ET-53-RN.</t>
  </si>
  <si>
    <t>Emulsão Oleosa</t>
  </si>
  <si>
    <t>0.000945</t>
  </si>
  <si>
    <t>7-MRL-64D-RJS, Campo de Marlim. SS-81 (NORBE VI), Número IMO 8770584.</t>
  </si>
  <si>
    <t>Durante a execução de abertura controlada de conexão para remoção da cabeça de tração na LPO (linha de produção de óleo), realizada por uma embarcação de apoio, foi observada a descarga de pequenas bolhas de óleo do interior do duto para o mar por um período de 7 minutos.</t>
  </si>
  <si>
    <t>Presença de óleo residual na extremidade da LPO (linha de produção de óleo) resultou em uma descarga de óleo para o mar após a abertura controlada do flange cego.</t>
  </si>
  <si>
    <t>Mar aberto, além de 12MN da costa, em subsuperfície.</t>
  </si>
  <si>
    <t>A equipe de ROV do RSV (ROV Support Vessel) informou a fiscalização da embarcação, que seguiu o fluxo de informação ao GCAR (Grupo de Controle Ação e Resposta das Operações da Gerência de Ancoragem) que solicitou o retorqueamento da conexão, o que interrompeu a descarga, e recomendou a interrupção da operação até a reprogramação da OS (Ordem de Serviço).</t>
  </si>
  <si>
    <t>A linha de produção de óleo do poço 7-MRL-64D-RJS estava com a extremidade da UEP (P-35) desconectada, isolada com uma cabeça de tração e apoiada no leito marinho. O cálculo do volume estimado foi realizado através do vídeo do vazamento, onde se verificou uma frequência de aproximadamente 5 bolhas/segundo (arredondada para cima), resultando em cerca de 2100 bolhas de óleo durante os 7 minutos de vazamento. Utilizando um diâmetro médio padrão de 0,45 ml por bolha, estimou-se um total de 945 ml de óleo vazado. A operação estava sendo realizada pela embarcação de apoio RSV Fugro Aquarius.</t>
  </si>
  <si>
    <t>7-MRL-64D-RJS</t>
  </si>
  <si>
    <t>Restinga de Diogo Lopes</t>
  </si>
  <si>
    <t>SIMBA - Identificador da ocorrência (IO): URN20250324o000002</t>
  </si>
  <si>
    <t>Foi registrado às 08:42 h do dia 24/03/2025 um fragmento enegrecido e reluzente na Praia de Restinga de Diogo Lopes%u2013 Macau/RN. O fragmento possui consistência dura, de peso leve e presença de brilho (Figura A). O mesmo foi encontrado após equipe parar para analisar uma cama e se era uma desova que tinha sido translocada pela equipe de monitoramento noturno da BRAVA, quando o responsável técnico avistou o material nas proximidades . Foi realizada a coleta da amostra do fragmento, e observou-se que determinado fragmento não %u201Csoltava%u201D nenhum tipo de material, líquido ou manchas no EPI utilizado (Figura B).</t>
  </si>
  <si>
    <t>Área de Restinga</t>
  </si>
  <si>
    <t>Foram realizados os registros fotográficos e tomadas as coordenadas do local onde o resíduo foi encontrado.</t>
  </si>
  <si>
    <t xml:space="preserve">Contagem </t>
  </si>
  <si>
    <t>Praça Louis Ensch, 160 - Cidade Industrial, Contagem - MG, 32210-050</t>
  </si>
  <si>
    <t>Proximo à Vilma Alimentos em Contagem/MG</t>
  </si>
  <si>
    <t>Vazamento de Gasolina</t>
  </si>
  <si>
    <t>Veículo Transpedrosa trafegava para descarga em cliente, quando foi atingido por um veículo terceiro ocasionando a quebra da válvula de descarga, gerando um vazamento de Gasolina na via.</t>
  </si>
  <si>
    <t>Transpedrosa SA</t>
  </si>
  <si>
    <t>21849120000219</t>
  </si>
  <si>
    <t>Leonardo Pedrosa</t>
  </si>
  <si>
    <t>(31) 98489-6732</t>
  </si>
  <si>
    <t>TRANSPEDROSA LTDA</t>
  </si>
  <si>
    <t>TRANSPEDROSA SA</t>
  </si>
  <si>
    <t>alinesilva@transpedrosa.com.br</t>
  </si>
  <si>
    <t>Porto do Açu, São João da Barra/RJ.</t>
  </si>
  <si>
    <t>Embarcação atracada no Porto do Açu, Slip#3.</t>
  </si>
  <si>
    <t>Durante a operação de recebimento de óleo diesel, ocorreu uma contrapressão que ocasionou uma perda de contenção de 0,15 m³ pela abraçadeira Straub, próxima ao Manifold de Popa BB. Desse volume, aproximadamente 0,10 m³ ficaram contidos a bordo e 0,05 m³ foram descarregados no mar.</t>
  </si>
  <si>
    <t>Contrapressão no sistema de abastecimento.
Atividade não prevista no planejamento. O sistema de fixação do solenoide apresentava folga, o que gerou trepidação e possivelmente resultou na queima da bobina (Empresa Starnav).
Falta de previsão no plano de manutenção para o sistema de fixação da Solenoide. O reaperto do sistema de fixação do solenoide não estava previsto no
plano de manutenção (Empresa Starnav).</t>
  </si>
  <si>
    <t>A equipe de bordo atuou imediatamente, solicitando a paralisação do bombeio junto ao Porto e utilizando o Kit SOPEP.
O plano de resposta ao incidente foi acionado e a resposta foi considerada eficaz.</t>
  </si>
  <si>
    <t>Número ONU: 1202.
Perigo ao meio ambiente: O produto não é considerado poluente marinho.
O término da contenção dos resíduos no convés ocorreu às 09:45, e toda a operação foi concluída às 16:30.</t>
  </si>
  <si>
    <t>EMBARCAÇÃO STARNAV AQUILA</t>
  </si>
  <si>
    <t>Polo Pargo - Bacia de Campos - PCP-1</t>
  </si>
  <si>
    <t>No dia 25/03/2025, às 08:22h, foi detectada uma feição oleosa no mar durante o teste do poço CRP-52 originada de um furo na tubulação de sucção da bomba do separador de teste A. Imediatamente após o ocorrido, foi desligada a bomba separador de teste A e B (B-122301A). 
Com isso, foi calculado o volume de óleo derramado no mar considerando as dimensões aproximadas da mancha: Mancha = 20% Iridescente, 80% Prateada; Dimensões aproximadas de 1,00 x0,003 km = Área Total de 0,003km²; Presença de óleo em mancha prateada = 0,1 m³/km² Presença de óleo em mancha iridescente =0,3 m³/km² Volume de óleo (m³) = 0,00042m³ (~ 0,42L).
Estima-se que cerca de 0,00042m³ de óleo tenha alcançado o mar.</t>
  </si>
  <si>
    <t>Dimensões aproximadas da mancha: Mancha = 20% Iridescente, 80% Prateada; Dimensões aproximadas de 1,00 x0,003 km = Área Total de 0,003km²; Presença de óleo em mancha prateada = 0,1 m³/km² Presença de óleo em mancha iridescente = 0,3 m³/km² Volume de óleo (m³) = 0,00042m³ (~ 0,42L) Estima-se que cerca de 0,00042m³ de óleo tenha alcançado o mar.</t>
  </si>
  <si>
    <t>Parada imediata do teste do poço CRP-52. Realizado bloqueio das válvulas  e o bloqueio elétrico das bombas do separador de teste.Parte do vazamento foi contido por manta absorvente.</t>
  </si>
  <si>
    <t>PCP-1</t>
  </si>
  <si>
    <t>Alto de Cabo Frio Central, Bacia de Campos.</t>
  </si>
  <si>
    <t>Constatação de mancha de origem indeterminada</t>
  </si>
  <si>
    <t>Uma feição suspeita foi detectada pelo Poseidon II no dia 27/03, às 07:59. Às 10:22, a embarcação Oil Recovery, que já se encontrava na localidade com ajuda do Sobrevoo Ambiental, identificou a mancha, a embarcação coletou amostra e iniciou as ações de resposta com a dispersão mecânica da mancha. No dia 28/03, um sobrevoo identificou a mancha. Entretanto, o Oil Recovery não conseguiu visualizá-la e nem coletar amostra devido à dispersão e à fina espessura do filme de óleo.</t>
  </si>
  <si>
    <t>Mar aberto, além de 12MN da costa.</t>
  </si>
  <si>
    <t>Foi realizado um sobrevoo de monitoramento ambiental. A dispersão mecânica da mancha foi efetuada com a embarcação Oil Recovery mobilizada. Amostras foram coletadas para análise no CENPES no dia 26/03/2025. A NS-28, que estava a cerca de 7,5 MN a oeste da feição identificada, foi consultada e reportou não ter identificado qualquer indício de anormalidade em seus processos.</t>
  </si>
  <si>
    <t>No dia 26/03/2025, foi visualizada uma mancha com dimensões de 4,79 mn x 1,32 mn, formada por dois filetes principais, com características de filme prateado e volume de óleo estimado em 0,022 m³ segundo o Protocolo de Bonn. Em 27/03/2025, o Poseidon II identificou a feição com dimensões de 2,45 mn x 1,67 mn, coloração de brilho prateado e volume de óleo estimado em 0,009 m³, também pelo Protocolo de Bonn. Neste dia, a embarcação Oil Recovery não conseguiu identificar a mancha. O laudo analítico da amostra coletada, emitido pelo CENPES em 27/03/2025, concluiu que a amostra não apresentou correlação com qualquer amostra de óleo cru de produção nacional, tratando-se, muito provavelmente, de um derivado pesado de petróleo.</t>
  </si>
  <si>
    <t>Mar; Mar</t>
  </si>
  <si>
    <t>Campo de Albacora Leste</t>
  </si>
  <si>
    <t>Foi adquirida imagem pelo Satellite Radarsat-2 às 05:00 do dia 26/03 e o relatório com ainterpretação foi disponibilizado por e-mail às 06:32. Neste relatório constava uma possíveldetecção de mancha de óleo nas coordenadas 22°01'38"S e 039°47'18"W derivando para 170ºgraus com as dimensões de 3,80 km comprimento e 0,4 km de largura, nos limites do ringfence deCampo de Albacora Leste e espessura na faixa de 0.04 %u03BCm %u2013 0.3 %u03BCm, conforme Acordo de Bonn. Foienviada a embarcação de resposta HOS Maverick para as coordenadas iniciais na qual iniciou avarredura utilizando o radar de detecção de óleo Miros e câmera Flir para verificação in situ, masnenhuma feição foi encontrada.</t>
  </si>
  <si>
    <t>Mancha órfã identificada pelo Satellite Radarsat-2 e confirmada com o radar de detecção do barco</t>
  </si>
  <si>
    <t>Havia uma embarcação denominadaVeja Chaser na posição 22°02'42"S 039°46'42"W onde se encontrava a mancha detectada pelaimagem de satélite.</t>
  </si>
  <si>
    <t>A equipe de emergência da PRIO em paralelo calculou a provável deriva da mancha a partir doponto e hora inicial. Após obter dados da deriva provável da mancha, o resultado apontou que amancha estaria possivelmente nas coordenadas 22º05%u201901%u201DS e 39º46%u201945%u201DW por volta das 10:30 domesmo dia. Após a PRIO passar novas instruções de busca, às 10:18 a embarcação HOS Maverickchegou na nova posição solicitada e avistou uma substância com indícios de água de lavagem deconvés ou similar. A embarcação HOS Maverick procedeu com avaliação da extensão e providenciouuma coleta de amostra às 10:32 do dia 26/03 no ponto 22º05%u201947%u201DS e 39º46%u201907%u201DW. Após realizar acoleta de amostra, a embarcação HOS Maverick iniciou a técnica de dispersão mecânica às 10:35,considerando o pequeno volume de substância, e finalizou às 12:18, após não restar visível talsubstância na superfície marítima.</t>
  </si>
  <si>
    <t>A amostra será enviada para análise em laboratório. Para fins de estimativa de volume da mancha,adotou-se de forma conservadora, considerando cubagem realizada pela identificação satelital e quea cobertura da área seria de 100% Sheen (Brilho de Prata código 01 - Bonn Agreement), que oresultado seria de até 129 litros de substância na superfície. Havia uma embarcação denominadaVeja Chaser na posição 22°02'42"S 039°46'42"W onde se encontrava a mancha detectada pelaimagem de satélite.</t>
  </si>
  <si>
    <t>LORENA NEVES BRANDAO</t>
  </si>
  <si>
    <t>Prio</t>
  </si>
  <si>
    <t>Engenheiro de Meio Ambiente</t>
  </si>
  <si>
    <t xml:space="preserve">Terezópolis de Goiás </t>
  </si>
  <si>
    <t>ÓLEO DIESEL;  ETANOL</t>
  </si>
  <si>
    <t>10; 20</t>
  </si>
  <si>
    <t>3475</t>
  </si>
  <si>
    <t>BR 060, KM 114+000, sentido Norte</t>
  </si>
  <si>
    <t>Carreta com derramamento de carga mista de combustível, devido problema na peça do veículo.</t>
  </si>
  <si>
    <t>Vazamento de combustível misto na rodovia.</t>
  </si>
  <si>
    <t>Devido problema em peça do veículo, houve derramamento de carga mista transportada.</t>
  </si>
  <si>
    <t>Devido chuva no momento do ocorrido, houve escoamento dos combustíveis para córrego Maria Paula, próximo ao local. Bombeiros tentou conter vazamento com serragem.</t>
  </si>
  <si>
    <t>Futuro Combustíveis e Derivados LTDA</t>
  </si>
  <si>
    <t>29555875000131</t>
  </si>
  <si>
    <t>Centro de Controle de Operações da Triunfo Concebra</t>
  </si>
  <si>
    <t>Bombeiros jogou serragem na pista para cessar vazamento para o córrego.</t>
  </si>
  <si>
    <t>Gestora de Meio Ambiente, Qualidade e SESMT</t>
  </si>
  <si>
    <t>0.421</t>
  </si>
  <si>
    <t>Linha Injeção 7-CAM-0564U SAT-24EIA CAM I</t>
  </si>
  <si>
    <t>POÇO TERRESTRE</t>
  </si>
  <si>
    <t>desgaste na rosca do tubo</t>
  </si>
  <si>
    <t>Fechamento do poço</t>
  </si>
  <si>
    <t>Foi identificado aumento de vazão e queda da pressão. diante disso, foi solicitado aos operadores da injeção de água, que verificasse em campo em campo os trechos de linhas que pertencem a EIA-CAM I, para verificar se havia algum vazamento, onde foi constatada uma descarga na linha do poço, que pertence ao satélite 24.</t>
  </si>
  <si>
    <t xml:space="preserve">Sandro Bevilaqua Rangel </t>
  </si>
  <si>
    <t>sandro.rangel@ibama.gov.br</t>
  </si>
  <si>
    <t>ÁGUA DE INJEÇÃO</t>
  </si>
  <si>
    <t>6.0E 5</t>
  </si>
  <si>
    <t>Poço 8-SLL-4D-RJS conectado a Plataforma P-66, Campo de Tupi, Bacia de Santos.</t>
  </si>
  <si>
    <t>Durante inspeção programada, foi identificado expurgo intermitente e de baixa intensidade de fluido de coloração translucida, aparentemente não solúvel em água e com densidade menor que da água. Este expurgo foi visualizado acima do Módulo de Controle Submarino. No dia seguinte, dia 29/03/25, outra inspeção foi realizada e confirmado escape apenas quando alguma válvula é atuada. O volume total estimado de escape observado nas duas inspeções durante atuações nas válvulas foi de 60 mL do fluido dielétrico.</t>
  </si>
  <si>
    <t>A hipótese provável é que está tendo um vazamento de HW para o interno do SCM e nesse momento acaba sendo expulso o fluido dielétrico pelo dreno do SCM.</t>
  </si>
  <si>
    <t>Solicitada nova inspeção para melhor avaliação e coleta do fluido.</t>
  </si>
  <si>
    <t>[1] Volume: 0,000060 m3 [2] Área atingida: mar [3] Nome comercial do fluido vazado: Transformer Oil Uninhibited; [4] Composição química: destilados (petróleo), nafténicos leves tratados com hidrogénio; destilados (petróleo), parafínicos leves, tratados com hidrogénio; destilados (petróleo), nafténicos leves, refinados com solventes; [5] Descrição da classificação e subclasse ONU ou IMDG: NA.</t>
  </si>
  <si>
    <t>Petrobras / UB-BS</t>
  </si>
  <si>
    <t>ÓLEO DE PETRÓLEO CRU</t>
  </si>
  <si>
    <t>0.20054</t>
  </si>
  <si>
    <t>Bacia de Campos.</t>
  </si>
  <si>
    <t>Mancha oleosa constatada nas coordenadas 22° 20%u2019 22%u201D S / 40° 18%u2019 53%u201D W, Campo de Viola, Bacia de Campos.</t>
  </si>
  <si>
    <t>Durante sobrevoo ambiental de rotina com aeronave de asa fixa, foi identificada feição com característica oleosa. Dimensões da Feição: 200m x 50m, coloração filme metálico/ cores escuras descontínuas. Volume estimado 200,54l (0,20m3).</t>
  </si>
  <si>
    <t>Nenhuma causa provável foi identificada na análise preliminar do evento.</t>
  </si>
  <si>
    <t>Após a identificação da feição em sobrevoo ambiental de rotina (asa fixa), foram enviadas duas embarcação Oil Rec para o local e realizado sobrevoo ambiental em aeronave asa móvel. A aeronave asa móvel identificou a feição e orientou as embarcações para constatação e coleta de amostra. Após a coleta foi realizada dispersão mecânica da mancha, concluída no dia 28/03, às 21h05. No dia 29/03 foi realizada nova inspeção por aeronave asa móvel, sem avistamento de feição, sendo finalizada a emergência às 09:15. Após análise geoquímica da amostra coletada constatou-se que se trata de óleo cru da bacia de Campos, a qual evidenciou perfil geoquímico muito semelhante ao óleo cru produzido a partir da plataforma P-48.</t>
  </si>
  <si>
    <t>Nenhuma mancha foi avistada no monitoramento realizado no dia seguinte após o combate a mancha por dispersão mecânica realizado no dia anterior.</t>
  </si>
  <si>
    <t>Petrobras / UN-BC</t>
  </si>
  <si>
    <t xml:space="preserve">Coari </t>
  </si>
  <si>
    <t xml:space="preserve"> AM</t>
  </si>
  <si>
    <t>1.7</t>
  </si>
  <si>
    <t>Campo de Rio Urucu, Bacia do Solimão</t>
  </si>
  <si>
    <t>em avaliação</t>
  </si>
  <si>
    <t>solo exposto na área do poço</t>
  </si>
  <si>
    <t>Petróleo Brasileiro S.A.</t>
  </si>
  <si>
    <t>Parada do descarte de água pelo poço pelo fechamento manual da mestra superior. Acionada a equipe do SMS - Meio Ambiente para limpeza e contenção do volume vazado para o solo. Alinhamento da água de descarte da ETA para os poços RUC-19 e RUC-45.</t>
  </si>
  <si>
    <t>Durante a roda de inspeção de rotina foi identificado uma perda de contenção de 15,4 m³ de água produzida pelo revestimento do poço de descarte do campo terrestre.</t>
  </si>
  <si>
    <t>9-RUC-44-AM</t>
  </si>
  <si>
    <t>0.002</t>
  </si>
  <si>
    <t>Campo de Roncador - Bacia de Campos</t>
  </si>
  <si>
    <t>[P-55]: Durante o início do serviço de mergulho para afrouxamento de parafusos de flange cego submerso, localizado no suporte S1 acima do poonton em bombordo-popa, elevação 12.000 milímetros, começaram a surgir gotículas de óleo. O serviço foi paralisado e o flange foi
reapertado para condição original cessando as gotículas de óleo. Estimado vazamento de 0,002 m3 de óleo para o mar.</t>
  </si>
  <si>
    <t>Petróleo: 0,002 m3</t>
  </si>
  <si>
    <t>Flange cego reapertado para condição original e serviço paralisado. Descarga paralisada.</t>
  </si>
  <si>
    <t>Processo sei nº 02001.010488/2025-65 (Emergência Ambiental: Acidente Ambiental)
Não foi visualizado nenhum sinal de manchas e/ou iridescência de óleo no mar após o evento.</t>
  </si>
  <si>
    <t>PETROBRAS 55</t>
  </si>
  <si>
    <t>Fluido hidraulico;  água</t>
  </si>
  <si>
    <t>0.02; 0.63</t>
  </si>
  <si>
    <t>Bacia Campos.</t>
  </si>
  <si>
    <t>Sonda NS-60 (DEEPWATER AQUILA) em operação no Poço (Petrobras) 1-RJS-761, Campo de Norte de Brava, Bacia de Campos.</t>
  </si>
  <si>
    <t>Durante operações de perfilagem à cabo, em checagem diária do sistema de controle do BOP, foi constatado acionamento contínuo da bomba da HPU (hydraulic power unit). Verificada a origem em uma perda de contenção primária na hotline, resultando em descarga significante de 0,65m3 de fluido hidráulico base água. A válvula da hotline foi fechada e a descarga paralisada.</t>
  </si>
  <si>
    <t>Mangueira da hotline danificada.</t>
  </si>
  <si>
    <t>Válvula de superfície da hotline foi fechada e a descarga paralisada. Elaborada análise de risco para avaliar possibilidade de prosseguimento das operações.</t>
  </si>
  <si>
    <t>Processo sei nº 02001.011047/2025-81 (Emergência Ambiental: Acidente Ambiental)
[1] Volume descarregado: 0,65 m3 da mistura com 97% de água doce (0,63 m3) + 3% de fluido hidráulico base aquosa Erifon (0,02 m3), estimado em 49 partidas da HPU com consumo de 0,0132 m³/partida; [2] Área atingida: mar aberto, além de 12 MN da costa, em subsuperfície; [3] Nome comercial: ERIFON HD603 HP; [4] Composição química: conforme FISPQ; [5] ONU/IMDG: Não regulado; [6] Parte do BOP onde ocorreu a falha: bobinas, mangueiras e cabos; [7] Último teste do BOP: 09/03/2025. BOP sem nenhuma outra falha conhecida.</t>
  </si>
  <si>
    <t>Petrobras / Poços</t>
  </si>
  <si>
    <t>Volume de 0,0000005m3</t>
  </si>
  <si>
    <t>No dia 01/04/2025, às 07:15h, foi detectado um furo na tubulação do coletor de produção de PCP3.Após o ocorrido, foi realizada a parada imediata de todos os poços de PCP3 e PCP1 e limpeza do local. O volume derramado ficou contido na bandeja e piso do separador de teste de PCP1. Um pequeno volume pulverizado pela linha atingiu o corpo hídrico. Com isso, foi calculado o volume de óleo derramado no mar considerando as dimensões aproximadas da mancha:
Mancha = 100% Prateada;
Dimensões aproximadas de 0,0005 x0,01 km = Área Total de 0,000005km²; 
Presença de óleo em mancha prateada = 0,0000005 m³/km²
Volume de óleo (m³) = 0,0000005m³ (~ 0,0005L) 
Estima-se que cerca de 0,0000005m³ de óleo tenha alcançado o mar</t>
  </si>
  <si>
    <t>Foi realizada a parada dos poços, e bloqueio das válvulas do separador de teste.</t>
  </si>
  <si>
    <t>PCP-1/3</t>
  </si>
  <si>
    <t xml:space="preserve">Guarujá </t>
  </si>
  <si>
    <t>Rua Senador Salgado Filho</t>
  </si>
  <si>
    <t>No dia 02/04/2025, após o recebimento de óleo (MGO) para o rebocador SM Flamengo, foi identificado um vazamento em pequena escala pelo suspiro após o início das transferências internas. O derramamento ultrapassou a capacidade da bandeja de contenção e aproximadamente 200 ml de MGO (óleo diesel marítimo) atingiu o meio hídrico dentro da área delimitada pela barreira de contenção. A remoção do produto foi realizada de forma rápida pela empresa de proteção ambiental Hidroclean, utilizando materiais absorventes.</t>
  </si>
  <si>
    <t>No dia 02/04/2025, Após o recebimento de óleo (MGO) para o rebocador SM Flamengo, foi identificado um vazamento em pequena escala pelo suspiro após o início das transferências internas. O derramamento ultrapassou a capacidade da bandeja de contenção, aproximadamente 200 ml de MGO (óleo diesel marítimo) atingiu o meio hídrico dentro da área delimitada pela barreira de contenção. A remoção do produto foi realizada de forma rápida pela empresa de proteção ambiental Hidroclean, utilizando materiais absorventes.</t>
  </si>
  <si>
    <t>NAVEMESTRA SERVIÇOS DE NAVEGAÇÃO LTDA</t>
  </si>
  <si>
    <t>14781303000799</t>
  </si>
  <si>
    <t>Empresa de Atendimento: Hidroclean</t>
  </si>
  <si>
    <t>Processo sei nº 02001.011102/2025-32 (Emergência Ambiental: Acidente Ambiental)
No dia 02/04/2025, Após o recebimento de óleo (MGO) para o rebocador SM Flamengo, foi identificado um vazamento em pequena escala pelo suspiro após o início das transferências internas. O derramamento ultrapassou a capacidade da bandeja de contenção, aproximadamente 200 ml de MGO (óleo diesel marítimo) atingiu o meio hídrico dentro da área delimitada pela barreira de contenção. A remoção do produto foi realizada de forma rápida pela empresa de proteção ambiental Hidroclean, utilizando materiais absorventes.</t>
  </si>
  <si>
    <t>NAVEMESTRA SERVIOS DE NAVEGAO LTDA.</t>
  </si>
  <si>
    <t>BARBARA BESSA CRUZ</t>
  </si>
  <si>
    <t>ANALISTA DE MEIO AMBIENTE</t>
  </si>
  <si>
    <t>dl_meioambiente@bravante.com.br</t>
  </si>
  <si>
    <t>SM Flamengo</t>
  </si>
  <si>
    <t xml:space="preserve">Carandaí </t>
  </si>
  <si>
    <t>ÓLEO DIESEL;  GASOLINA;  ETANOL</t>
  </si>
  <si>
    <t>Rodovia MG 275, km 82</t>
  </si>
  <si>
    <t>Segundo informações repassadas ao NEA, no dia 02/04/2025, por volta das 08:00 horas, ocorreu tombamento de veículo, seguido de derramamento de
parte da carga. Curso d'água nas proximidades que foi atingido pelo combustível que escorreu.</t>
  </si>
  <si>
    <t>Curso d'água nas proximidades que foi atingido pelo combustível que escorreu</t>
  </si>
  <si>
    <t>Representante da empresa</t>
  </si>
  <si>
    <t>Empresa de pronto atendimento acionada pelo transportador.</t>
  </si>
  <si>
    <t>Processo sei nº 02001.011109/2025-54 (Emergência Ambiental: Acidente Ambiental)</t>
  </si>
  <si>
    <t xml:space="preserve">Barão de Cocais </t>
  </si>
  <si>
    <t>Barão de Cocais, EH 206 ida e 206 volta, KM30+700.</t>
  </si>
  <si>
    <t>Vazamento oriundo de um vagão de soja de aproximadamente 40 toneladas.</t>
  </si>
  <si>
    <t>Vazamento de soja.</t>
  </si>
  <si>
    <t>Em investigação para conclusão das hipóteses levantadas.</t>
  </si>
  <si>
    <t>lastro ferroviário</t>
  </si>
  <si>
    <t>VALE SA</t>
  </si>
  <si>
    <t>33592510026200</t>
  </si>
  <si>
    <t>ALMIR HANNIEL SILVA ARAGAO</t>
  </si>
  <si>
    <t>(31) 99699-8993</t>
  </si>
  <si>
    <t>Processo sei nº 02001.011064/2025-18 (Emergência Ambiental: Acidente Ambiental)</t>
  </si>
  <si>
    <t>Almir Hanniel Silva Aragão</t>
  </si>
  <si>
    <t>Analista de Meio Ambiente</t>
  </si>
  <si>
    <t>almir.aragao@vale.com</t>
  </si>
  <si>
    <t>3GWR+F3X Cubatão</t>
  </si>
  <si>
    <t>Vandalismo envolvendo a abertura de 1 vagões graneleiros carregados de farelo  de soja.</t>
  </si>
  <si>
    <t>Vandalismo envolvendo a abertura de 1 vagões graneleiros carregados de farelo soja.</t>
  </si>
  <si>
    <t>Ato criminoso envolvendo a abertura de 1 vagões graneleiros carregados de farelo de  soja ocorrendo extravasamento sobre o solo.</t>
  </si>
  <si>
    <t>Extravasamento de farelo de soja sobre via férrea.</t>
  </si>
  <si>
    <t>Rumo Logistica SA</t>
  </si>
  <si>
    <t>Equipes tem se revezado para que os trabalhos de remoção do material seja realizado, de modo que os serviços de limpeza sejam agilizados e concluídos no menor tempo possível.</t>
  </si>
  <si>
    <t>Vandalismo envolvendo a abertura de 1 vagões graneleiros carregados de farelo de soja com extravasamento de material sobre a ferrovia.</t>
  </si>
  <si>
    <t>Processo sei nº 02001.011135/2025-82 (Emergência Ambiental: Acidente Ambiental)</t>
  </si>
  <si>
    <t xml:space="preserve">Sapucaia </t>
  </si>
  <si>
    <t>FERTILIZANTES Á BASE DE NITRATO DE AMÔNIO</t>
  </si>
  <si>
    <t>Rodovia BR 155 - Km 176 no município de Rio Maria</t>
  </si>
  <si>
    <t>A Fernandes Amadeu Transportes e Logísca Ltda, vem através deste comunicar um acidente
envolvendo um conjunto de nossa frota.
Cavalo Placa: FZF-8F43
Carreta Placa: FVM-1J21</t>
  </si>
  <si>
    <t>A Fernandes Amadeu Transportes e Logísca Ltda</t>
  </si>
  <si>
    <t>07774450000180</t>
  </si>
  <si>
    <t>Processo sei nº 02001.011690/2025-12 (Emergência Ambiental: Acidente Ambiental)</t>
  </si>
  <si>
    <t xml:space="preserve">Araras </t>
  </si>
  <si>
    <t>Faixa de Dutos OSBRA km 44+766</t>
  </si>
  <si>
    <t>Derivação Clandestina sem vazamento</t>
  </si>
  <si>
    <t>Derivação clandestina para furto de combustível.</t>
  </si>
  <si>
    <t>Equipes de contingência e reparo emergencial da Transpetro já se encontram no local</t>
  </si>
  <si>
    <t>Paulo Bianchi</t>
  </si>
  <si>
    <t>(11) 94384-0080</t>
  </si>
  <si>
    <t>-Inspeção visual para mapeamento da presença de produto no local;
-Acionamento do fluxo de comunicação de contingência;
-Interrupção da operação de recebimento dutoviário e entrega de produtos</t>
  </si>
  <si>
    <t>Duto OSBRA 20"</t>
  </si>
  <si>
    <t>Gasolina</t>
  </si>
  <si>
    <t>Passa Vinte</t>
  </si>
  <si>
    <t>MG</t>
  </si>
  <si>
    <t>Km 166+577</t>
  </si>
  <si>
    <t>Em 05/04/2025 às 15:33 no Corredor Minas Rio da Ferrovia Centro Atlântica, no município de Passa Vinte /MG, a composição K623, Km 166+577 veio a colidir com uma pedra e furar o tanque de combustível da locomotiva 727. Trem composto por 02 locomotivas e 19 vagões vazios.</t>
  </si>
  <si>
    <t>em 05/04/2025 às 15:33 no Corredor Minas Rio da Ferrovia Centro Atlântica, no município de Passa Vinte /MG, a composição K623, Km 166+577 veio a colidir com uma pedra e furar o tanque de combustível da locomotiva 727. Trem composto por 02 locomotivas e 19 vagões vazios.</t>
  </si>
  <si>
    <t>A principio foi identificado vazamento no solo.</t>
  </si>
  <si>
    <t>Ferrovia Centro Atlântica</t>
  </si>
  <si>
    <t>A equipe de emergência ICS Parakletos e equipe de atendimento da FCA deslocaram para o local .</t>
  </si>
  <si>
    <t>Marcelo Cruz</t>
  </si>
  <si>
    <t>(35) 98804-4459</t>
  </si>
  <si>
    <t>O maquinista encontra-se sem bem. 
O local, conforme mapa em anexo, está em zona rural. 
Há presença de bueiro a aproximadamente 70 metros e curso hídrico a aproximadamente 100 metros</t>
  </si>
  <si>
    <t>Marcelo Vilela da Cruz</t>
  </si>
  <si>
    <t>Analista de Meio Ambiente Pleno</t>
  </si>
  <si>
    <t>0.0001; 0.0029</t>
  </si>
  <si>
    <t>NS-31 (PETROBRAS 10000), poço 7-JUB-79H-ESS, Campo de Jubarte, Bacia de Campos.</t>
  </si>
  <si>
    <t>Durante manobra de retirada da bucha de desgaste, foi identificado uma descarga de fluído hidráulico do BOP oriundo da reguladora do anular inferior do POD Amarelo visualizado pelo ROV. A descarga é de pequena monta e não ocasiona contagem de fluido no flowmeter do POD Amarelo. O tempo de entrada de bombas da HPU do BOP com a descarga ativa foi medido em torno de 55 minutos. O pod ativo foi alterado para o Azul e a descarga foi interrompida. A descarga foi estimada em 0,003m³ .</t>
  </si>
  <si>
    <t>Descarga menor de 0,003 m³ de fluido hidráulico (3% de Erifon HD 603 HP e 97% de água).</t>
  </si>
  <si>
    <t>Degradação da reguladora do anular inferior no pod Amarelo.</t>
  </si>
  <si>
    <t>Elaborada Gestão de Mudanças para o mapeamento da falha do BOP no decorrer da intervenção. O pod ativo foi alterado para o Azul e a descarga foi interrompida.</t>
  </si>
  <si>
    <t>Poço surgente em condição overbalance e com margem de segurança de riser, sem perdas para a formação. Será priorizado a utilização do POD Azul como ativo no decorrer da intervenção. Com o pod Azul ativo, a descarga é interrompida. O pod Amarelo encontra-se operacional e pode ser utilizado apesar da descarga. A descarga será monitorada periodicamente nos testes periódicos do BOP através do tempo de entrada de bombas da HPU do BOP. O último teste periódico do BOP foi finalizado em 27/03/2025 sem a ocorrência de anormalidades. O volume da descarga foi estimado através do sistema de monitoramento do BOP durante o período da identificação da descarga as 07h30 até a mudança de pod Ativo para o Azul. Volume estimado da descarga em 0,003 m³ de fluido hidráulico (3% de Erifon HD 603 HP e 97% de água).  
Processo 02001.011353/2025-17</t>
  </si>
  <si>
    <t xml:space="preserve">Palhoça </t>
  </si>
  <si>
    <t>UND</t>
  </si>
  <si>
    <t>Flora; Flora; Outro(s); Outro(s)</t>
  </si>
  <si>
    <t>Rodovia BR-101/SC Km 233+700 Pista Sul</t>
  </si>
  <si>
    <t>Caminhão seguia sentido norte, vindo a tombar na curva, incendiando imediatamente.</t>
  </si>
  <si>
    <t>Terra Indígena Morro dos Cavalos</t>
  </si>
  <si>
    <t>AUTOPISTA LITORAL SUL S.A.</t>
  </si>
  <si>
    <t>PRIVADA</t>
  </si>
  <si>
    <t>meioambiente.litoralsul@arteris.com.br</t>
  </si>
  <si>
    <t>44609</t>
  </si>
  <si>
    <t>Óbitos/feridos; População afetada/evacuada; Flora</t>
  </si>
  <si>
    <t>RODOVIA BR 101, KM 233</t>
  </si>
  <si>
    <t>Acidente rodoviário em que ocorreu tombamento de carreta ocasionando vazamento de álcool etílico seguido de incêndio do veículo e produto, atingindo também outros veículos (caminhões e carros).</t>
  </si>
  <si>
    <t>Tombamento de carreta ocasionando vazamento de álcool etílico seguido de incêndio do veículo e produto, atingindo também outros veículos (caminhões e carros).</t>
  </si>
  <si>
    <t>Ainda esta sendo apurado</t>
  </si>
  <si>
    <t>Houveram vítimas de queimadura (condutor e auxiliar veículo Bassul e outras 3 vítimas de carros atingidos). Necessidade de bloqueio total da rodovia em ambos os sentidos. Fogo atingiu vegetação da lateral da rodovia.</t>
  </si>
  <si>
    <t>BASSUL TRANSPORTES LTDA</t>
  </si>
  <si>
    <t>10675648000111</t>
  </si>
  <si>
    <t>OUTRAS EMPRESAS ATUANTES NO LOCAL SEGURADORA AMBIENTAL - PAMCARY, CONCESSIONÁRIA DA RODOVIA</t>
  </si>
  <si>
    <t>EQUIPES DE EMERGÊNCIA ATUANTES NO LOCAL AMBIPAR E RG RESPONSER. EVACUAÇÃO DE OUTROS VEÍCULOS QUE ESTAVAM PRÓXIMO AO LOCAL, RESCALDO DOS INCÊNDIOS PELO CORPO DE BOMBEIROS, REMOÇÃO DE VEGETAÇÃO ATINGIDA.</t>
  </si>
  <si>
    <t>Processo sei n° 02001.011324/2025-55</t>
  </si>
  <si>
    <t>-</t>
  </si>
  <si>
    <t>icaro.transportes3@gmail.com</t>
  </si>
  <si>
    <t xml:space="preserve">São Miguel dos Campos </t>
  </si>
  <si>
    <t>0.164</t>
  </si>
  <si>
    <t>Fazenda Tomada, S/N. Área rural.</t>
  </si>
  <si>
    <t>Estação de Produção de Furado</t>
  </si>
  <si>
    <t>Transbordamento de água oleosa da caixa API da Estação de Furado.</t>
  </si>
  <si>
    <t>O volume que atingiu o meio ambiente foi aproximadamente 20 litros. O volume de aproximadamente 144 litros ficou contido na canaleta de alvenaria de drenagem da caixa API.</t>
  </si>
  <si>
    <t>Origem Energia Alagoas S.A</t>
  </si>
  <si>
    <t>34186669000565</t>
  </si>
  <si>
    <t>Foram utilizados recursos próprios.</t>
  </si>
  <si>
    <t>1 - Acionamento do operador da Limpind para fechamento da válvula de dreno, 2 - Encerramento do extravasamento do TQ-125101, 3 - Acionamento da supervisão e do Plantão de Operações, 4 - Acionamento do Plantão SOP para limpeza da área e 5 - Recolhimento do material através de caminhão vácuo.</t>
  </si>
  <si>
    <t>Processo 02001.011684/2025-57. Durante a operação de descarregamento da carreta da empresa Limpind, com a válvula de dreno aberta 100%, estava ocorrendo em paralelo o extravasamento do TQ-125101, aumentando  assim o fluxo de escoamento para caixa API, pois o fluxo de drenagem de ambas as operações se encontraram nas canalestas a caminho da caixa API. Como o fluxo ultrapassou a capacidade de escoamento, ocorreu a perda de contenção na canaleta aberta, atingindo o solo em area adjacente a estação.</t>
  </si>
  <si>
    <t>Coordenadora de meio ambiente</t>
  </si>
  <si>
    <t>Liberação não controlada de re-extrato aquoso da regeneração do solvente (AA-330) que é transferido para o TQ-6308. Não houve Atenuante/Agravante. Área da ocorrência: AA-630.</t>
  </si>
  <si>
    <t>Trata-se de efluente aquoso: re-extrato de carbonato da regeneração (AA-330).</t>
  </si>
  <si>
    <t>Situação provocada por avaria na tubulação PEAD que transportava o material devido à obras próximas ao TQ-6302.</t>
  </si>
  <si>
    <t>O material liberado atingiu o Ambiente de Trabalho na AA-630. A área da situação é classificada como Área Supervisionada. Local sem impermeabilização.</t>
  </si>
  <si>
    <t>Indústrias Nucleares do Brasil S.A - INB</t>
  </si>
  <si>
    <t>A própria INB.</t>
  </si>
  <si>
    <t>- Foram realizados procedimentos iniciais de segurança, o isolamento da área, e o desligamento da bomba que envia o efluente para o TQ-6308;
- Foi executada a avaliação da situação pelas equipes de Segurança Industrial, Proteção Radiológica e Manutenção.
- Foram iniciadas medidas de reparo da tubulação.
- Foram coletadas amostras de solo para análise.</t>
  </si>
  <si>
    <t>Processo sei nº 02001.011774/2025-48 (Emergência Ambiental: Acidente Ambiental)
Situação definida como Ocorrência Operacional (índice preliminar).
Documento DASHBOARD - GRADAÇÃO E CLASSIFICAÇÃO DE SITUAÇÕES ANORMAIS DE
OPERAÇÃO (SAO) segue anexo a este informe.</t>
  </si>
  <si>
    <t>km 549+114</t>
  </si>
  <si>
    <t>Em 08/04/2025 às 16:23 no Corredor Centro Sudeste da Ferrovia Centro Atlântica, no município de Uberaba/MG, J679 informou que abalroou um caminhão em ZXJ-3 (Palestina-3) no km 549+114. A locomotiva ficou adernada.</t>
  </si>
  <si>
    <t>Foi identificado um vazamento de óleo diesel às 19:10.</t>
  </si>
  <si>
    <t>O local, conforme mapa em anexo, está em zona rural. Não foi identificado a presença de curso d%u2019água próximo ao local.</t>
  </si>
  <si>
    <t>Equipe de atendimento FCA atuando no local.</t>
  </si>
  <si>
    <t>Ricardo</t>
  </si>
  <si>
    <t>(34) 99904-8953</t>
  </si>
  <si>
    <t>Processo sei 02001.011763/2025-68
O maquinista encontra-se bem. 
Foi identificado um vazamento de óleo diesel às 19:10. 
Não foi possível mensurar o volume vazado.
O local, conforme mapa em anexo, está em zona rural. Não foi identificado a presença de curso d%u2019água próximo ao local.</t>
  </si>
  <si>
    <t>0.022</t>
  </si>
  <si>
    <t>Campos Alto do Rodrigues</t>
  </si>
  <si>
    <t>Linha de produção do poço 7-ARG-138-RN em Campo Alto do Rodrigues</t>
  </si>
  <si>
    <t>Água Produzida fora de especificação - 3,282 m³
Óleo - 0,022 m³</t>
  </si>
  <si>
    <t>Vandalismo</t>
  </si>
  <si>
    <t>Durante ronda no campo, operador identificou descarga de emulsão oleosa na linha de produção do poço 7-ARG-138-RN no campo de Alto do Rodrigues.</t>
  </si>
  <si>
    <t>Acionado o plano de emergência
- Paralisada a operação do poço;
- Fechada válvula de produção na extremidade da linha conectada à cabeça do poço;
- Efetuada a despressurização da linha de produção pela válvula de produção na extremidade da linha conectada à estação coletora;
- Fechada válvula de produção na extremidade da linha conectada à estação coletora;
- Instalada abraçadeira provisória no ponto da linha de produção em que ocorreu a ruptura;
- Solicitado serviço de sugador;
- Solicitado serviço de limpeza industrial.</t>
  </si>
  <si>
    <t>1) Vol.: 3,304m³ (emulsão oleosa)
2) Contenção secundária atingida: N/A
3) BSW: 99,34%
4) Salinidade (água produzida): N/A
5) Composição química (fluido perf., complet. ou interv.): N/A
6) Nome comercial (subst. nociva/perigosa): N/A
7) Composição química (subst. nociva/perigosa): N/A
8) Classificação ONU ou IMDG (subst. nociva/perigosa): N/A 
Informações da descarga
1) Vol. (água produzida fora de especificação/óleo): 3,304m3(3,282m3/0,022m3)
2) Área atingida: Solo
3) BSW: 99,34%
4) TOG (água produzida): N/A
5) Salinidade (água produzida): N/A
6) Composição físico-química (água de injeção): N/A
7) Composição química (fluido de perf., complet. ou interv.): N/A
8) Características do fluido base (perf., complet. ou interv.): N/A
9) Nome comercial (subst. nociva/perigosa): N/A
10) Composição química (subst. nociva/perigosa): N/A:
11) Classificação ONU ou IMDG (subst. nociva/perigosa): N/A</t>
  </si>
  <si>
    <t xml:space="preserve">Marcelo Neiva De Amorim </t>
  </si>
  <si>
    <t>Analista Ambiental / Coordendor Geral</t>
  </si>
  <si>
    <t>marcelo.amorim@ibama.gov.br</t>
  </si>
  <si>
    <t xml:space="preserve">Santa Bárbara do Tugúrio </t>
  </si>
  <si>
    <t>Órgão Estadual ou Municipal de Meio Ambiente; Outra(s) fonte(s)</t>
  </si>
  <si>
    <t>MG 448, km 20</t>
  </si>
  <si>
    <t>MG 448, KM 20</t>
  </si>
  <si>
    <t>Segundo informações repassados ao NEA, ocorreu tombamento de veículo tanque em uma área de declive, seguido de incêndio da carga transportada. O motorista foi hospitalizado. Houve vazamento de combustível sobre o solo e queima de vegetação. Empresa de pronto atendimento foi acionada e tomará providências quanto ao transbordo, limpeza e remediação do local. O curso hídrico mais próximo não foi atingido.</t>
  </si>
  <si>
    <t>queima de vegetação</t>
  </si>
  <si>
    <t>Empresa de pronto atendimento.</t>
  </si>
  <si>
    <t>Processo 02001.012115/2025-29</t>
  </si>
  <si>
    <t xml:space="preserve">Gabriela Costa dos Santos </t>
  </si>
  <si>
    <t>gabriela.costa@ibama.gov.br</t>
  </si>
  <si>
    <t>0.0034</t>
  </si>
  <si>
    <t>Campo de Marimbá, Bacia de Campos</t>
  </si>
  <si>
    <t>Durante a desmontagem do conjunto solidário de submarino (FDR + BOP de intervenção), enquanto o ROV realizava a limpeza final do hub de topo da ANM, foi observada uma pequena quantidade de bolhas de fluido sujo / pequena mancha enegrecida saindo do bore de produção de 4" da ANM. O ROV continuou monitorando a quantidade de bolhas enquanto as válvulas S1 e S2 da ANM foram fechadas as 4h00. A taxa de vazamento estimada foi de ~15 gotas/seg = ' 0,00005 litros/gota em 75 minutos = 3,4 litros. A solução a seguir foi remontar a TRT para reconectá-la na ANM e realizar outra lavagem do poço para limpar o espaço vazio anular A. Atividade atual: conectada FDR na ANM e realizando limpeza do poço com nitrogênio.</t>
  </si>
  <si>
    <t>Falha no procedimento de limpeza do anular.</t>
  </si>
  <si>
    <t>Não foi visualizada mancha na superficie do mar. 
Não há risco de toque de óleo na costa.</t>
  </si>
  <si>
    <t>3363984000191</t>
  </si>
  <si>
    <t>As válvulas S1 e S2 da ANM foram fechada interrompendo a descarga. A solução a seguir foi remontar a TRT para reconectá-la na Árvore de Natal e realizar outra lavagem do poço para limpar o espaço vazio do anular A.</t>
  </si>
  <si>
    <t>Descarga paralizada.
Não foi observada mancha de óleo na superfície do mar.
Atividade atual: conectado FDR na ANM e realizando limpeza do poço com nitrogênio.</t>
  </si>
  <si>
    <t>Ana Paula A. Coelho</t>
  </si>
  <si>
    <t>SieM Helix 1 (SH1)</t>
  </si>
  <si>
    <t>5</t>
  </si>
  <si>
    <t>Vandalismo na ferrovia com abertura de bicas em 1 vagão graneleiro carregado com farelo de soja.</t>
  </si>
  <si>
    <t>Vandalismo com abertura de vagão graneleiro carregado com farelo de soja. Lançamento de 5 toneladas de farelo de soja sobre a linha férrea</t>
  </si>
  <si>
    <t>Ato criminoso caracterizado pela abertura de bicas em vagão graneleiro ferroviário carregado com
farelo de soja.</t>
  </si>
  <si>
    <t>Processo sei nº 02001.012294/2025-02 (Emergência Ambiental: Acidente Ambiental)</t>
  </si>
  <si>
    <t>Rodovia MG 424, Km 45 - Ponte sobre Ferrovia</t>
  </si>
  <si>
    <t>Rodovia MG 424, Km 45</t>
  </si>
  <si>
    <t>Tombamento de veículo com queda da carga na rodovia e acostamento</t>
  </si>
  <si>
    <t>Segundo informações repassadas ao NEA, ocorreu o
 tombamento de veículo pesado com queda de carga transportada sobre a pista de rolamento e parte do acostamento da rodovia. O NEA entrou em contato com o transportador para tomada de providências quanto a retirada do produto e limpeza da área.</t>
  </si>
  <si>
    <t>O NEA entrou em contato com o transportador para tomada de providências
 quanto a retirada do produto e limpeza da área.</t>
  </si>
  <si>
    <t xml:space="preserve">Thamires Borges Veiga </t>
  </si>
  <si>
    <t>Tecnica Ambiental</t>
  </si>
  <si>
    <t>thamires.veiga@ibama.gov.br</t>
  </si>
  <si>
    <t xml:space="preserve">Timon </t>
  </si>
  <si>
    <t>GASOLINA;  DIESEL COMBUSTIVEL</t>
  </si>
  <si>
    <t>Ponte Metálica, Parque Piauí - Timon/MA</t>
  </si>
  <si>
    <t>Vandalismo/Furto de combustível vagão tanque</t>
  </si>
  <si>
    <t>Trem cargueiro de prefixo D-117, oriundo de São Luís - MA, composto por 52 unidades sendo 3 locomotivas + 35 vagões tipo tanque (carregados com derivados) + 03 vagões tipo fechado (carregados com dormentes de madeira) + 08 vagões tipo fechado (vazios) + 03 vagões tipo Hopper (vazios), após circulação em linha férrea na divisa do MA e PI (municípios de Timon - MA e Teresina - PI) foi relatado por motorista e motociclista indícios de óleo na pista.</t>
  </si>
  <si>
    <t>Conforme dada, hora e local, o trem D122, parou para ajustar cruzamento com o trem D117. Enquanto estava parado, vândalos romperam o sistema de travamento do vagão FHC 094621-4 e saquearam a carga de cimento, furtando aproximadamente 30 sacos. 
Diante do saque realizado, a segurança armada chegou ao local e agiu para interromper a ação dos criminosos, que se evadiram do local, oportunidade em que foram recuperados parte dos sacos de cimento da marca apodi. Ocorre que, enquanto a segurança realizava o atendimento ao furto ocorrido no trem D122, o trem D117 deu entrada no pátio por volta das 17:45h, e os criminosos, visando saquear combustível, romperam o sistema de travamento da válvula de descarga do vagão de números TCC 608861-9, carregado com gasolina. Esse rompimento ocasionou um vazamento do produto. Além disso, na descarga dos vagões mencionados, foi identificado que os vagões de números TCC 609053-2 e 609038-9, também tiveram o sistema de travamento rompido, com a realização de furto de combustível. 
Tal ação criminosa é recorrente nesse local, e de ciência das autoridades policiais locais, que foram sinalizadas da recorrência dos furtos, prestando com devido apoio.</t>
  </si>
  <si>
    <t>O vazamento delimitou-se apenas a rodovia, não atingindo áreas naturais ou adjacentes.</t>
  </si>
  <si>
    <t>Foram acionados, de imediato, as equipes da FTL de: Pátio e Terminais (Teresina - estação ATZ); Gerência de Manutenção (ATZ); Segurança Patrimonial (estação São Luís (ASL) e ATZ; Gerência de Meio Ambiente (ATZ); CCO.</t>
  </si>
  <si>
    <t>Processo sei nº 02001.012379/2025-82 (Emergência Ambiental: Acidente Ambiental)</t>
  </si>
  <si>
    <t>Fluido de Perfuração base água</t>
  </si>
  <si>
    <t>0.48</t>
  </si>
  <si>
    <t>Sonda SS-45 (Atlantic Star) em operação no poço 3-RJS-418D, Campo de Congro, Bacia de Campos. Número IMO 7417616.</t>
  </si>
  <si>
    <t>Verificada descarga de 3 bbl de Solução Saturada de Cloreto de Sódio pura (9,9 ppg) presente no Riser Dual Bore (RDB) através do orifício de equalização de pressão entre a Stress Joint e a primeira junta de RDB.</t>
  </si>
  <si>
    <t>Falha no anel de vedação (O-ring) da conexão entre a Stress Joint e o Riser Dual Bore.</t>
  </si>
  <si>
    <t>Identificado o ponto de vazamento pelo ROV, desligada unidade de bombeio, despressurizado o RDB, fechadas válvula VG4-FIBOP e M1-THead, isolado o bore de 4" do RDB e aguardada a equalização de pressões no interior / exterior do RDB. Após a equalização de pressão, foi substituído o fluido do RDB por agua do mar.</t>
  </si>
  <si>
    <t>[1] Volume descarregado: 0,48m³ de Salmoura de Cloreto de Sodio. O volume foi estimado com base na diferença da 100 psi de coluna hidrostática de fluido no interior do RDB e a profundidade do ponto de vazamento, considerando a capacidade do bore de 4". O fluido no RDB foi substituído por agua do mar por circulação reversa do bore de 2" para o bore de 4" através da válvula crossover da FIBOP; [2] Nome comercial do produto: Salmoura de Cloreto de Sodio (8.4 - 10 ppg); [3] Composição química: Salmoura de Cloreto de Sodio; [4] Classificação ONU ou IMDG: Não regulado; [5] Ambiente atingido: Mar.</t>
  </si>
  <si>
    <t>Vandalismo com abertura de vagões graneleiros carregado com soja. Lançamento de 20 tonelada
de soja em grão sobre a linha férrea</t>
  </si>
  <si>
    <t>Ato criminoso caracterizado pela abertura de bicas em vagões graneleiros ferroviário carregado
com soja.</t>
  </si>
  <si>
    <t>Equipes de atendimento de limpeza, contratadas pela rumo, atuando no trecho afetado para
remoção do material e liberação da via.</t>
  </si>
  <si>
    <t>Processo sei nº 02001.012306/2025-91 (Emergência Ambiental: Acidente Ambiental)</t>
  </si>
  <si>
    <t>auditora ambiental</t>
  </si>
  <si>
    <t xml:space="preserve">São Vicente </t>
  </si>
  <si>
    <t>Vandalismo com abertura de vagões graneleiros carregado com soja. Lançamento de 100 toneladas
de soja em grão sobre a linha férrea</t>
  </si>
  <si>
    <t>Solo dentro dos limítes da área de domínio da linha férrea</t>
  </si>
  <si>
    <t>Processo sei nº 02001.012357/2025-12 (Emergência Ambiental: Acidente Ambiental)</t>
  </si>
  <si>
    <t>6</t>
  </si>
  <si>
    <t>Processo sei nº 02001.012316/2025-26 (Emergência Ambiental: Acidente Ambiental)</t>
  </si>
  <si>
    <t>Processo sei nº 02001.012338/2025-96 (Emergência Ambiental: Acidente Ambiental)</t>
  </si>
  <si>
    <t xml:space="preserve">Jacareí </t>
  </si>
  <si>
    <t>BR 116 - KM 169+000 - SUL - JACAREÍ-SP</t>
  </si>
  <si>
    <t>No km 169, sentido sul, em Jacareí-SP, no retorno, ocorreu o tombamento de um caminhão carregado com carga de ferro. O acidente não teve vítimas.</t>
  </si>
  <si>
    <t>Houve vazamento de óleo diesel proveniente do motor, que atingiu a área de grama. No local não há rede de drenagem fluvial. Foi utilizada serragem para conter o óleo, e o Centro de Controle Operacional (CCO) acionou a CETESB, que compareceu ao local.</t>
  </si>
  <si>
    <t>Tombamento - Perda de Controle (imperícia)</t>
  </si>
  <si>
    <t>Com vazamento de óleo diesel na grama.</t>
  </si>
  <si>
    <t>FERANDO DE FARIA TEIXEIRA</t>
  </si>
  <si>
    <t>29891076814</t>
  </si>
  <si>
    <t>CETESB ESTEVE NO LOCAL -- ENGENHEIRO FRANCISCO BENEDITO</t>
  </si>
  <si>
    <t>Processo nº 02001.012397/2025-64
Tombamento no km 169, sentido sul, em Jacareí-SP, no retorno. Caminhão estava carregado com carga de ferro. O acidente não teve vítimas.
Houve vazamento de óleo diesel proveniente do motor, que atingiu a área de grama. O vazamento foi contido com o uso de serragem. A serragem contaminada foi encaminhada para a base e será posteriormente recolhida pela empresa responsável pela destinação do resíduo.</t>
  </si>
  <si>
    <t>Linha do poço injetor de água 7-BA-127-BA, Campo de Buracica, Bacia do Recôncavo Baiano.</t>
  </si>
  <si>
    <t>Corrosão. Em avaliação.</t>
  </si>
  <si>
    <t>Realizadas manobras operacionais de bloqueio de válvulas na cabeça do poço e na multivia de
injeção de água (MXV), sanando o vazamento.</t>
  </si>
  <si>
    <t>[1] TOG: 49 ppm; [2] Salinidade: 39.000 ppm; [3] Protocolo INEMA: 49569</t>
  </si>
  <si>
    <t>0.361</t>
  </si>
  <si>
    <t>Solo; Solo</t>
  </si>
  <si>
    <t>Linha de produção do poço 7-ARG-784D-RN em Campo Alto do Rodrigues</t>
  </si>
  <si>
    <t>Descarga significante de óleo
Perda de contenção primária significante de óleo
Durante ronda no campo, operador identificou descarga de emulsão oleosa na linha de produção do poço 7-ARG-784D-RN.</t>
  </si>
  <si>
    <t>Corrosão na linha.</t>
  </si>
  <si>
    <t>(21) 34755-555</t>
  </si>
  <si>
    <t>Acionado o plano de emergência
- Paralisada a operação do poço; 
- Fechada válvula de produção na extremidade da linha conectada à cabeça do poço; 
- Efetuada a despressurização da linha de produção pela válvula de produção na extremidade da linha conectada à estação coletora;
- Fechada válvula de produção na extremidade da linha conectada à estação coletora; 
- Instalada abraçadeira provisória no ponto da linha de produção em que ocorreu a ruptura; 
- Solicitado serviço de limpeza industrial.</t>
  </si>
  <si>
    <t>Processo nº 02001.012640/2025-44
Informações da Perda de Contenção 1) Vol.: 0,499m³ (emulsão oleosa) 2) Contenção secundária atingida: N/A 3) BSW: 72,43% 4) Salinidade (água produzida): N/A 5) Composição química (fluido perf., complet. ou interv.): N/A 6) Nome comercial (subst. nociva/perigosa): N/A 7) Composição química (subst. nociva/perigosa): N/A 8) Classificação ONU ou IMDG (subst. nociva/perigosa): N/A Informações da descarga 1) Vol. (água produzida fora de especificação/óleo): 0,499m3(0,361m3/0,137m3) 2) Área atingida: Solo 3) BSW: 72,43% 4) TOG (água produzida): N/A 5) Salinidade (água produzida): N/A 6) Composição físico-química (água de injeção): N/A 7) Composição química (fluido de perf., complet. ou interv.): N/A 8) Características do fluido base (perf., complet. ou interv.): N/A 9) Nome comercial (subst. nociva/perigosa): N/A 10) Composição química (subst. nociva/perigosa): N/A: 11) Classificação ONU ou IMDG (subst. nociva/perigosa): N/A</t>
  </si>
  <si>
    <t>Técnica Ambiental</t>
  </si>
  <si>
    <t>ALTO DO RODRIGUES</t>
  </si>
  <si>
    <t>1.2</t>
  </si>
  <si>
    <t>: Locação do 7-CP-1452-SE,</t>
  </si>
  <si>
    <t>No dia 14/04/2025 às 14:22h, durante ronda de rotina operacional, foi identificada perda de contenção primária significante/descarga significante de água de injeção de 1,2 m³ devido vazamento em adutora de 6" em fibra que interliga Estação de Injeção de Água ao Satélite CP-10. Após constatação do incidente, a linha foi fechada para cessar a descarga. Não atingiu corpo hídrico. TOG = 10,53 mg/L. Área da descarga = 1200 m²; lâmina = 0,001 m. Volume = 1200 m² x 0,001 m = 1,2 m³.</t>
  </si>
  <si>
    <t>: Philipe Passos</t>
  </si>
  <si>
    <t>Acionado o plano de emergência
Acionamento da Gerência de Operações. Acionamento da Supervisão/Coordenação.
Acionamento da equipe de Meio Ambiente.</t>
  </si>
  <si>
    <t>Processo sei nº02001.012564/2025-77 (Emergência Ambiental: Acidente Ambiental)
Despoluição em andamento.</t>
  </si>
  <si>
    <t>Satélite SAT.CP-422</t>
  </si>
  <si>
    <t>No dia 14/04/2025 às 10:49h, durante ronda de rotina operacional, foi identificada perda de contenção primária significante/descarga significante de óleo de 0,24 m³ devido a furo no header da linha de conjunto (LC) do satélite SAT.CP-422. Após constatação do incidente, a linha foi fechada, e a produção alinhada para linha de teste para cessar a descarga. Não atingiu corpo hídrico. BSW = 92,63 %. Área da descarga = 80 m²; lâmina = 0,003 m. Volume = 80 m² x 0,003 m = 0,24 m³
Óleo 0,018
Água Produzida fora de especificação 0,222</t>
  </si>
  <si>
    <t>Acionado o plano de emergência
Acionamento da Gerência de Operações. Acionamento da Supervisão/Coordenação.
Acionamento da equipe de Meio Ambiente. Acionamento de Equipe de MI Linhas.</t>
  </si>
  <si>
    <t>Processo sei nº |02001.012630/2025-17} (Emergência Ambiental: Acidente Ambiental)
Despoluição em fase de conclusão.</t>
  </si>
  <si>
    <t xml:space="preserve">São Gonçalo do Amarante </t>
  </si>
  <si>
    <t xml:space="preserve"> CE</t>
  </si>
  <si>
    <t>3</t>
  </si>
  <si>
    <t>Esplanada do Pecém s/n, Pecém, São Gonçalo do Amarante</t>
  </si>
  <si>
    <t>O acidente ocorreu no Terminal Portuário do Pecém, através de vazamento no caminhão tanque carregado de alcatrão, que iniciou na ponte 2 até o TMUT (berço 5), sem a visualização imediata de mancha no mar. Mais informações irão no relatório final.</t>
  </si>
  <si>
    <t>Benel Transportes e Logística Ltda</t>
  </si>
  <si>
    <t>43332756000140</t>
  </si>
  <si>
    <t>Empresa atuando: Oceanpact Serviços Marítimos S.A</t>
  </si>
  <si>
    <t>Em vistorias no mar não houve visualização imediata de mancha, e a atuação da Oceanpact foi pelo PAE, na contenção do produto no piso. Maiores informações irão no relatório final.</t>
  </si>
  <si>
    <t>Processo nº 02001.012661/2025-60
O acidente ocorreu no Terminal Portuário do Pecém, através de vazamento no caminhão tanque carregado de alcatrão, que iniciou na ponte 2 até o TMUT (berço 5), sem a visualização imediata de mancha no mar. Mais informações irão no relatório final.</t>
  </si>
  <si>
    <t>COMPANHIA DE DESENVOLVIMENTO DO COMPLEXO INDUSTRIAL E PORTURIO DO PECM - CIPP S/A</t>
  </si>
  <si>
    <t>Francisco Wilame Silva Amaral Junior</t>
  </si>
  <si>
    <t>Gerente de meio ambiente</t>
  </si>
  <si>
    <t>contato@complexodopecem.com.br</t>
  </si>
  <si>
    <t>0.602</t>
  </si>
  <si>
    <t>[NS-32 (NORBE VIII) em operação no poço 7-RO-121HP-RJS - Campo de Roncador - Bacia de Campos]: Durante bombeio de Monoetilenoglicol (MEG) via HCR (High Collapse Resistant Hose), passando pela válvula XO-ANM com retorno para o DPR (Drill Pipe Riser), com o intuito de posicionar fluido inibidor de hidrato no bloco da ANM (árvore de natal molhada), foi observada queda de pressão de bombeio após bombeados 21 bbl.</t>
  </si>
  <si>
    <t>MONOETILENOGLICOL (MEG) - 0,602 m³</t>
  </si>
  <si>
    <t>Aguardando retirada do conjunto de workover e de toda extensão do HCR para superfície para investigação.</t>
  </si>
  <si>
    <t>Interrompido o bombeio de MEG. Investigadas linhas de superfície, bomba da unidade de cimentação e mangotes de alimentação de MEG para a Unidade de Cimentação. Efetuada tentativa de bombeio e constatada pressão de bombeio menor que a esperada. Fechada válvula VG2 %u2013 FDR e tentado testar estanqueidade do HCR, sem êxito, verificando mesma pressão de bombeio anterior. Fechada válvula packson na entrada do HCR em superfície e testado com 2000 psi, com êxito. Inspecionado o HCR desde o conjunto de workover até 300 m de profundidade com auxílio do ROV e não identificado ponto de vazamento. Definido pela retirada do FDR e troca do carretel do HCR.</t>
  </si>
  <si>
    <t>Processo nº 02001.012723/2025-33
1- Volume descarregado: 0,602 m3, estimado considerando descarga via ponto mais profundo não inspecionado com ROV, a 300 m, proporcionando um desbalanceio hidrostático entre o MEG (9,3ppg) e a água do mar (8,55ppg) de 24,2m (+air gap de 34m), com ID do HCR de 1pol, resultando 0,029m3, somando a uma tentativa de pressurização com fluxo de 0,4bpm a 9min, resultando 0,572m3 de fluido bombeado, que somado a 0,029 m3, totaliza um volume descarregado de 0,602 m3; 2- Área atingida: Mar aberto, além de 12MN da costa; 3- Nome comercial: Monoetilenoglicol (MEG); 4- Composição: Etilenoglicol (90 - 100%); 5- ONU/IMDG: Não regulamentado.</t>
  </si>
  <si>
    <t>Rodovia Cônego Domênico Rangoni km 258</t>
  </si>
  <si>
    <t>Rodovia Cônego Domênico Rangoni km 258  - Sentido São Paulo - Cubatão- SP</t>
  </si>
  <si>
    <t>Área atingida (Pista de rolamento, solo, vegetação, recurso hídrico, etc.):  Pista de rolamento</t>
  </si>
  <si>
    <t>Transportadora Nova Leste LTDA</t>
  </si>
  <si>
    <t>26735246000103</t>
  </si>
  <si>
    <t>Processo nº 02001.012568/2025-55</t>
  </si>
  <si>
    <t>TRANSPORTADORA NOVA LESTE LTDA - EPP</t>
  </si>
  <si>
    <t>dlegal@gljcontabil.com.br</t>
  </si>
  <si>
    <t xml:space="preserve">Bambuí </t>
  </si>
  <si>
    <t>km 656+058</t>
  </si>
  <si>
    <t>Em 15/04/2025 às 20:51 no Corredor Centro Leste da Ferrovia Centro Atlântica, no município de Bambuí/MG, a composição J320 em Bambuí 3 no km 656+058, veio a tombar um vagão na PN.</t>
  </si>
  <si>
    <t>Em 15/04/2025 às 20:51 no Corredor Centro Leste da Ferrovia Centro Atlântica, no município de Bambuí/MG, a composição J320 em Bambuí 3 no km 656+058, veio a tombar um vagão na PN. Trem composto por 05 locomotiva +94 vagões carregados de soja. Foi identificado vazamento de carga.</t>
  </si>
  <si>
    <t>Foi identificado vazamento de carga</t>
  </si>
  <si>
    <t>Atendimento da equipe de emergência FCA  e empresa de atendimento ICS Parakletos atuando no local.</t>
  </si>
  <si>
    <t>Weliton</t>
  </si>
  <si>
    <t>Processo nº 02001.012701/2025-73
O maquinista encontra-se bem. 
Foi identificado vazamento de carga. 
O local, conforme mapa em anexo, está em zona urbana.</t>
  </si>
  <si>
    <t>Rumo Logistica S. A</t>
  </si>
  <si>
    <t>Equipes de atendimento de limpeza contratadas pela rumo atuando no trecho afetado para remoção do material.</t>
  </si>
  <si>
    <t>Processo n °02001.012680/2025-96</t>
  </si>
  <si>
    <t>0.627</t>
  </si>
  <si>
    <t>Linha de produção do 7-CP-1704</t>
  </si>
  <si>
    <t>Falha de integridade.</t>
  </si>
  <si>
    <t>Acionado o plano de emergência
Utilizadas barreiras seafenses de forma preventiva. Acionamento da Gerência de Operações.
Acionamento da Supervisão/Coordenação. Acionamento da equipe de Meio Ambiente.</t>
  </si>
  <si>
    <t>Processo sei nº {25130456|02001.012746/2025-48} (Emergência Ambiental: Acidente Ambiental)
Despoluição em andamento</t>
  </si>
  <si>
    <t>Vandalismo na ferrovia com abertura de vagão graneleiro carregado com soja.</t>
  </si>
  <si>
    <t>Vandalismo com abertura de vagão graneleiro carregado com soja. Lançamento de 20 toneladas de soja em grão sobre a linha férrea</t>
  </si>
  <si>
    <t>Processo nº 02001.012784/2025-09</t>
  </si>
  <si>
    <t xml:space="preserve">Belo Horizonte </t>
  </si>
  <si>
    <t>GAS NATURAL, COMPRIMIDO</t>
  </si>
  <si>
    <t>População afetada/evacuada; Atmosfera</t>
  </si>
  <si>
    <t>Rua Prata, 56 - Bairro Cruzeiro</t>
  </si>
  <si>
    <t>Outros - Vazamento de Gás</t>
  </si>
  <si>
    <t>Conforme informado ao NEA, durante escavação de empreiteira da COPASA usando retro-escavadeira para efetuar ligação domiciliar de água e esgoto, ocorreu rompimento da tubulação de gás, provocando vazamento de produto às 11h56min.</t>
  </si>
  <si>
    <t>Perfuração de tubulação por retro-escavadeira</t>
  </si>
  <si>
    <t>Paulo Campos - Representante da empresa</t>
  </si>
  <si>
    <t>A obra foi paralizada e os operários foram imediatamente evacuados até a suspensão do vazamento, que ocorreu às 13h59min.</t>
  </si>
  <si>
    <t>Processo sei nº 02001.013925/2025-01 (Emergência Ambiental: Acidente Ambiental)</t>
  </si>
  <si>
    <t>GÁS DE PETRÓLEO</t>
  </si>
  <si>
    <t>26000</t>
  </si>
  <si>
    <t>RODOVIA FERNÃO DIAS KM 584,381 SUL</t>
  </si>
  <si>
    <t>SEGUNDO INFORMAÇÕES, O VEÍCULO TRAFEGAVA EM SENTIDO SUL SOBRE FAIXA 02, QUANDO O CONDUTOR ALEGA QUE DORMIU E PERDEU O CONTROLE DO VEÍCULO, QUE TOMBOU SOBRE ACOSTAMENTO.</t>
  </si>
  <si>
    <t>A D COMERCIO DE GAS LTDA</t>
  </si>
  <si>
    <t>07850229000164</t>
  </si>
  <si>
    <t>17/04/2025 22:40:45	PR11 - Canalização / Sinalização             	15 CONES + 3 PIRILAMPOS.
17/04/2025 22:40:46	PR04 - Orientação / Informação ao Usuário    	                        
17/04/2025 22:40:53	PR34 - Flagrante não visualizado via CFTV    	                        
17/04/2025 23:17:48	PR37 - Feito o registro fotográfico          	                        
17/04/2025 23:20:23	PR16 - Acionamento de Polícia                	PRF - OLIVEIRA          
18/04/2025 01:32:27	PR12 - Sinalização final de fila             	T10 / AC10              
18/04/2025 01:41:43	PR31 - T.Crítica - Sinalização padrão/correta</t>
  </si>
  <si>
    <t>0.000625</t>
  </si>
  <si>
    <t>Sim</t>
  </si>
  <si>
    <t>Embarcação Parcel do Badejo em operação no poço 7-ESP-54D-RJS, Campo de Espadarte, Bacia de Campos.</t>
  </si>
  <si>
    <t>Durante o acionamento da válvula PIG-XO do poço, foi visualizado escape de fluido hidráulico (Oceanic HW525P) pelo filtro do compensador e também na parte superior do compensador.</t>
  </si>
  <si>
    <t>A linha de acionamento foi despressurizada.
FORAM TOMADAS OUTRAS PROVIDÊNCIAS, A SABER: Interrompida a pressurização imediatamente, cessando o escape. Identificada conexão frouxa e realizado aperto da conexão restabelecendo a estanqueidade do compensador.</t>
  </si>
  <si>
    <t>[1] Volume descarregado: 0,000625 m³. Estimativa de volume vazado através de verificação visual por ROV. Considerando taxa de 25 ml/min; [2] Nome comercial do produto: OCEANIC HW525P; [3] Composição química: ETILENO GLICOL 20 - 30%, ETILENO GLICOL BUTIL ÉTER 1 - 3. [4] Classificação ONU ou IMDG: Não regulado; [5] Ambiente atingido: Mar.</t>
  </si>
  <si>
    <t>COTUR SMS</t>
  </si>
  <si>
    <t>0.397</t>
  </si>
  <si>
    <t>NS-40 (DEEPWATER CORCOVADO), poço 7-JUB-74D-ESS, Campo de Jubarte, Bacia de Campos.</t>
  </si>
  <si>
    <t>NS-40 (DEEPWATER CORCOVADO): Durante o bombeio de fluido complementar base aquosa salino de cloreto de sódio (FCBA) 9,3 ppg via HCR (high collapse resistant hose), constatado com ROV, descarga por furo no HCR na profundidade de 1070 m. O bombeio foi interrompido e a descarga cessada.</t>
  </si>
  <si>
    <t>Descarga significante de fluido complementar base aquosa salino de cloreto de sódio (FCBA): 0,397 m3.</t>
  </si>
  <si>
    <t>Falha de estanqueidade do HCR.</t>
  </si>
  <si>
    <t>Petrobrás.</t>
  </si>
  <si>
    <t>Interrompido bombeio de FCBA 9,3 ppg e cessada descarga.</t>
  </si>
  <si>
    <t>1) Volume descarregado para o mar: 0,3970 m3; 2) Nome comercial: fluido complementar base aquosa salino de cloreto de sódio (FCBA de cloreto de sódio); 3) Composição: Solução saturada de cloreto de sódio (CAS 7647-14-5) 98,5%, Hidróxido de Sódio (CAS %u2013 1310-73-2) %u2013 0,5 %, Cloreto de Potássio (CAS 7447-40-74) %u2013 0,3%, Glutaraldeído (CAS 111-30-8) - 0,05%, Bissulfito de Sódio (CAS 7681-57-4) %u2013 0,05%, Ultrawet 60 (Segredo Industrial ) %u2013 0,2%.</t>
  </si>
  <si>
    <t>0.04; 0.96</t>
  </si>
  <si>
    <t>NS-33 (NORBE IX) em operação no poço 8-ITP-9D-RJS, Campo de Itapu, Bacia de Santos.</t>
  </si>
  <si>
    <t>Durante assentamento e teste do CVU (conjunto de vedação universal) do suspensor do revestimento 14" x 13 5/8", foi observado fluxo contínuo pelo flowmeter dos PODs do BOP ao comandar o fechamento da válvula de fundo da linha booster. Aberta a válvula booster e observada interrupção do fluxo.</t>
  </si>
  <si>
    <t>Descarga significante de 1,0 m³ da mistura de 96% de água doce (0,96 m3) e 4% de fluido hidráulico base água Stack Magic ECO-F (0,04 m³).</t>
  </si>
  <si>
    <t>Falha na válvula shuttle do BOP associada a função de fechamento da válvula de fundo da linha booster do BOP.</t>
  </si>
  <si>
    <t>Mergulhado ROV e observada descarga de fluido hidráulico do BOP quando acionada a função FECHAR da válvula de fundo da linha booster tanto pelo POD Azul quanto pelo Amarelo. Retornada válvula da booster para posição aberta e verificada interrupção do fluxo pelos 2 PODs. Elaborada gestão de mudança para avaliar possibilidade de prosseguimento da intervenção com a falha.</t>
  </si>
  <si>
    <t>A válvula de fundo da linha booster é "fail safe open" e não é utilizada em operações de controle de poço nem faz parte do conjunto solidário de barreiras. O BOP não apresenta outro tipo de falha e nem perda de redundância. Data do último teste: 02/04/2025. Parte onde ocorreu a falha: controles do BOP instalados no conjunto (stack). (1) Volume descarregado para o mar: 1,0 m³ da mistura de 96% de água doce (0,96 m3) e 4% de fluido hidráulico base água Stack Magic ECO-F (0,04 m³). Volume estimado com base no tempo que a válvula booster ficou fechada: 30 min x 8,8 gal/ min (vazão indicada pelo flowmeter do sistema de controle do BOP) = 264 galões (1,0 m³). Composição: Etileno Glicol (CAS 107-21-2): 10-30%, / Monoetanolamina (CAS 141-43-5): 1-10%/ Triazina (CAS 4719-04-4): 1-5%/ Trietanolamina (CAS 102-71-6): 1- 10%. As funções do BOP requeridas em norma não são impactadas pela falha.</t>
  </si>
  <si>
    <t xml:space="preserve">Canápolis </t>
  </si>
  <si>
    <t>Ecodur</t>
  </si>
  <si>
    <t>Outra(s); Empresa especializada em atendimento ; Polícia Rodoviária</t>
  </si>
  <si>
    <t>Rodovia BR 153, km 33 + 400 - Sul</t>
  </si>
  <si>
    <t>Conforme informado ao NEA, ocorreu tombamento de veículo sobre a pista da rodovia, com derramamento de produto sobre a pista, acostamento e faixas lateral e central.</t>
  </si>
  <si>
    <t>Tombamento seguido de derramamento</t>
  </si>
  <si>
    <t>Não constatou-se a existência de curso d'água nas proximidades que pudesse ser atingido.</t>
  </si>
  <si>
    <t>Concessionária e PRF</t>
  </si>
  <si>
    <t>Empresa de respostas à emergências ambientais foi acionada para transbordo do produto remanescente no tanque e implementação das medidas mitigadoras necessárias. Concessionária e PRF no local acompanhando as primeiras ações adotadas.</t>
  </si>
  <si>
    <t>Processo sei nº 02001.012935/2025-11 (Emergência Ambiental: Acidente Ambiental)</t>
  </si>
  <si>
    <t>Empresa especializada em atendimento ; Polícia Rodoviária; IBAMA</t>
  </si>
  <si>
    <t>BR 153 MG KM 33+400 Canápolis - Minas Gerais</t>
  </si>
  <si>
    <t>Processo Sei! 02001.012935/2025-11.</t>
  </si>
  <si>
    <t>Derramamento de impermeabilizante para papel ECODUR AH</t>
  </si>
  <si>
    <t>Carreta foi fechada por outro veículo, tombando na faixa</t>
  </si>
  <si>
    <t>Derramamento do impermeabilizante em solo</t>
  </si>
  <si>
    <t>Translee Transporte de Cargas em Geral LTDA</t>
  </si>
  <si>
    <t>Empresa especializada em atendimento - Ambipar</t>
  </si>
  <si>
    <t>Valdeli Antonio Rosa</t>
  </si>
  <si>
    <t>(11) 95889-3089</t>
  </si>
  <si>
    <t>Vandalismo com abertura de vagão ferroviária graneleiro carregado com soja. Lançamento de
soja em grão sobre a linha férrea.</t>
  </si>
  <si>
    <t>Equipes de atendimento de limpeza contratadas pela rumo atuando no trecho afetado</t>
  </si>
  <si>
    <t>Equipes de atendimento de limpeza contratadas pela rumo atuando no trecho afetado. para
remoção do material.</t>
  </si>
  <si>
    <t>0.547</t>
  </si>
  <si>
    <t>: Antiga linha de produção do 7-CP-1207</t>
  </si>
  <si>
    <t>Erro em manobra operacional</t>
  </si>
  <si>
    <t>Processo sei nº #{25156430|02001.012994/2025-99} (Emergência Ambiental: Acidente Ambiental)#
Despoluição em andamento.</t>
  </si>
  <si>
    <t>Carmólpolis</t>
  </si>
  <si>
    <t xml:space="preserve">Belém </t>
  </si>
  <si>
    <t>23</t>
  </si>
  <si>
    <t>Rio/córrego; Outro(s)</t>
  </si>
  <si>
    <t>Marinha do Brasil; Órgão Estadual ou Municipal de Meio Ambiente; IBAMA</t>
  </si>
  <si>
    <t>Operação de abastecimento de óleo combusvel (20/04/25), realizada no navio Forte de São
Felipe, por meio da embarcação Paço da Corda, de responsabilidade da PETROBRAS TRANSPORTE S.A -
TRANSPETRO, enquanto este se encontrava fundeado, na qual teria ocorrido vazamento de óleo na
embarcação com derramamento no meio hídrico.</t>
  </si>
  <si>
    <t>Vazamento de óleo na embarcação com derramamento no meio hídrico</t>
  </si>
  <si>
    <t>Falha no sistema de parada e emergência da bomba de trasnferência de óleo de barcaça para o navio, provocando transbordamento de bandeja de contenção e posterior vazamento para o rio.</t>
  </si>
  <si>
    <t>Mangue de ilhas vizinhas</t>
  </si>
  <si>
    <t>DELIMA COMERCIO E NAVEGAÇÃO LTDA - CONASA</t>
  </si>
  <si>
    <t>05089941000833</t>
  </si>
  <si>
    <t>Foi constatado que a empresa tem licenciamento estadual e que a OEMA esteve no local do incidente.</t>
  </si>
  <si>
    <t>Acionamento do plano de emergência SOPEP do navio e barreiras de contenção da barcaça de abastecimento</t>
  </si>
  <si>
    <t>Em vistoria da equipe do  NUPAEM-PA no pier da empresa CDP no distrito de Outeiro, Belém-PA, no dia 25/04/2025, 16:00 não foram observados resíduos oleosos no rio e nas proximidades das instalações da CDP.</t>
  </si>
  <si>
    <t xml:space="preserve">Herdelio Gomes Tocantins Maltez Junior </t>
  </si>
  <si>
    <t>herdelio.maltez-junior@ibama.gov.br</t>
  </si>
  <si>
    <t>Forte de São Felipe</t>
  </si>
  <si>
    <t>0.83</t>
  </si>
  <si>
    <t>2.35</t>
  </si>
  <si>
    <t>Campo de Búzios</t>
  </si>
  <si>
    <t>Embarcação Blue Marlim.</t>
  </si>
  <si>
    <t>Durante operação de fraturamento ácido ocorreu rompimento da junta de expansão de 6" e uma folga na conexão flange-flange da linha de bombeio no barco de estimulação, resultando em vazamento de 48,4779 m3 de fluido FCBA, contaminado com sistema ácido. Do total vazado, 45,2979 m3 ficaram contidos na sala de tanques e no deck do barco de estimulação e 3,18 m3 atingiram o mar. Descarga paralisada.</t>
  </si>
  <si>
    <t>Rompimento da junta de expansão e folga na conexão flange-flange da linha de bombeio.</t>
  </si>
  <si>
    <t>Interrompido o bombeio. Isolado o local do vazamento. Planejado e recolhido fluido contido na sala de tanques e deck da embarcação de apoio para os tanques da unidade.</t>
  </si>
  <si>
    <t>Processo sei nº 02001.013088/2025-10
[1] Volume descarregado de FCBA: 2,35 m3. [2] Área atingida: mar. [3] Composição química do fluido: fluido complementar de base aquosa salino de cloreto de sódio. [4] Características do fluido base e dos aditivos utilizados: não contém substâncias perigosas em concentrações acima dos valores de corte de acordo com a autoridade competente. [5] Volume descarregado de sistema ácido: 0,83 m3. [6] Área atingida: mar. [7] Nome comercial e/ou nomenclatura química da substância: Dual Phase Acid System + HCl 15%. [8] Composição química da substância: ácido clorídrico 15%.
Atualização de 30-04-2025
ATUALIZAÇÃO: Durante investigação em curso, foram identificadas incorreções nos dados apurados de identificação das substâncias e respectivos volumes descarregados. Sendo: Perda de contenção primária maior: [1] Volume: 48,4779 m3 de mistura de 48,1599m3 (99,34%) de água e 0,318 m3 (0,66%) de Dual Phase Acid System; [2] Contenção secundária: sala de tanques e deck do barco de estimulação; [3] Composição química: Dual Phase - mistura de Ácido Clorídrico 10-20% + Dimetilformamida 0,1 - 1%; [4] Nome comercial: Dual Phase Acid System; [5] ONU/ IMDG: Não regulamentado; Descarga significante: [1] Volume: 3,18 m3 de mistura de 3,1590 m3 (99,34%) de água e 0,0210m3 (0,66%) de Dual Phase. [2] Área atingida: mar aberto, além de 12 MN da costa, em subsuperfície.</t>
  </si>
  <si>
    <t xml:space="preserve">Jambeiro </t>
  </si>
  <si>
    <t>LÍQUIDO COMBUSTÍVEL,  N.E.</t>
  </si>
  <si>
    <t>Faixa de Dutos GASTAU km 57+980.
Processo Sei! 02001.012991/2025-55</t>
  </si>
  <si>
    <t>Após detecção de despressurização do duto pelo CNCL, equipe de patrulha técnica da Proteção de Dutos identificou derivação clandestina na altura do km 57+980 da faixa de dutos GASTAU.</t>
  </si>
  <si>
    <t>Pequeno vazamento de produto, não sendo possível informar o volume no momento</t>
  </si>
  <si>
    <t>Duto OCVAP II</t>
  </si>
  <si>
    <t>C5+ (gasolina natural)</t>
  </si>
  <si>
    <t>Polo Pargo - Bacia de Campos - Plataforma de Carapeba 1 (PCP-1)</t>
  </si>
  <si>
    <t>No dia 22/04/2025, as 05:49, foi avistada uma mancha de água oleosa no lado norte da plataforma de PCP1. A produção da plataforma foi paralisada e foi encontrado um furo na curva da tubulação do CRP-34 que conecta no header de produção. Às 09:18h a embarcação Mar Limpo lll foi acionada para realizar dispersão mecânica e a verificação do tamanho mancha chegando no local as 09:58h. Às 13:45h, não havia mais presença da mancha no mar. Dimensões estimadas da mancha: 3km de comprimento x 0,1 km de largura = 0,3 Km2 Com aparência 90% prateada (0,1 m3/km2 x 0,27 km2) e 10% iridescente (0,03 km2 x 0,3 m3/km2), ocasionando um volume de óleo estimado de: 0,036 m³ = 36L Além do volume vazado para o mar o volume contido na unidade foi de aproximadamente 0,21503 m3. Com isso o incidente de enquadra nas tipologias I.3.2.2.2Perda de contenção primária significante, I.3.1.4.1.1. Interrupção não programada superior a 24h e I.3.1.1.2.3. Descarga menor de acordo com o MCI da ANP.</t>
  </si>
  <si>
    <t>Volume vazado de Óleo 0,036: m3</t>
  </si>
  <si>
    <t>No dia 22/04/2025, as 05:49, foi avistada uma mancha de oleosa no lado norte da plataforma de PCP1. A produção da plataforma foi paralisada e foi encontrado um furo na curva da tubulação do CRP-34 que conecta no header de produção. Às 09:18h a embarcação Mar Limpo lll foi acionada para realizar dispersão mecânica e a verificação do tamanho mancha chegando no local as 09:58h. Às 13:45h, não havia mais presença da mancha no mar. Dimensões estimadas da mancha: 3km de comprimento x 0,1 km de largura = 0,3 Km2 Com aparência 90% prateada (0,1 m3/km2 x 0,27 km2) e 10% iridescente (0,03 km2 x 0,3 m3/km2), ocasionando um volume de óleo estimado de: 0,036 m³ = 36L Além do volume vazado para o mar o volume contido na unidade foi de aproximadamente 0,21503 m3.</t>
  </si>
  <si>
    <t>A produção da plataforma foi paralisada.</t>
  </si>
  <si>
    <t>{25180369|02001.013255/2025-14} (Emergência Ambiental: Acidente Ambiental)
A produção da plataforma foi paralisada</t>
  </si>
  <si>
    <t>Plataforma de Carapeba 1 (PCP-1)</t>
  </si>
  <si>
    <t>0.344</t>
  </si>
  <si>
    <t>Linha de produção 7-CAM-1453</t>
  </si>
  <si>
    <t>Poço terrestre no Canto do Amaro</t>
  </si>
  <si>
    <t>Durante ronda no campo, operador identificou descarga de emulsão oleosa na linha de produção do poço 7-CAM-1453-RN.
1. Óleo 0,006
2 Água Produzida fora de especificação 0,344</t>
  </si>
  <si>
    <t>Corrosão interna.</t>
  </si>
  <si>
    <t>Processo sei nº 02001.013271/2025-15 (Emergência Ambiental: Acidente Ambiental)
Informações da Perda de Contenção 1) Vol.: 0,350m³ (emulsão oleosa) 2) Contenção secundária
atingida: N/A 3) BSW: 98,22% 4) Salinidade (água produzida): N/A 5) Composição química (fluido
perf., complet. ou interv.): N/A 6) Nome comercial (subst. nociva/perigosa): N/A 7) Composição
química (subst. nociva/perigosa): N/A 8) Classificação ONU ou IMDG (subst. nociva/perigosa): N/A
Informações da descarga 1) Vol. (água produzida fora de especificação/óleo):
0,350m3(0,344/0,006m3) 2) Área atingida: Solo 3) BSW: 98,22% 4) TOG (água produzida): N/A 5)
Salinidade (água produzida): N/A 6) Composição físico-química (água de injeção): N/A 7)
Composição química (fluido de perf., complet. ou interv.): N/A 8) Características do fluido base
(perf., complet. ou interv.): N/A 9) Nome comercial (subst. nociva/perigosa): N/A 10) Composição
química (subst. nociva/perigosa): N/A: 11) Classificação ONU ou IMDG (subst. nociva/perigosa):
N/A</t>
  </si>
  <si>
    <t>: WANOL F 3145P CopolÍmero</t>
  </si>
  <si>
    <t>Rodovia LMG 850, km 5 km + 250m.</t>
  </si>
  <si>
    <t>Conforme informações repassadas ao NEA, na data e local acima mencionados ocorreu acidente envolvendo o tombamento de bitrem transportando WANOL F 3145P CopolÍmero. O veículo trafegava no sentido decrescente da rodovia, passou para a contramão e tombou em barranco (área de corte da via). O condutor sofreu fratura na clavícula e foi encaminhado para o hospital Santa Isabel em Ubá</t>
  </si>
  <si>
    <t>Houve vazamento do produto apenas do semirreboque anterior (conectado diretamente ao cavalo mecânico). O material atingiu o asfalto e área lindeira da rodovia. Aparentemente, não ocorreu vazamento de diesel dos tanques de serviço do veículo. O acidente provocou paralização, em ambos os sentidos, do tráfego de veículos. O manancial mais próximo (ribeirão) está situado a, aproximadamente, 400 m do local do sinistro e não foi atingido</t>
  </si>
  <si>
    <t>Sargento Vilela - PMMAmb Ubá</t>
  </si>
  <si>
    <t>Técnico AdministrativO</t>
  </si>
  <si>
    <t>Armazém 20 - Porto de Santos</t>
  </si>
  <si>
    <t>Rede pluvial.</t>
  </si>
  <si>
    <t>Resíduo oleoso.</t>
  </si>
  <si>
    <t>Resíduo oleoso, escoando pela rede pluvial, atingindo o estuário.</t>
  </si>
  <si>
    <t>Autoridade Portuária.
Cetesb, Ibama e Capitania comunicados.</t>
  </si>
  <si>
    <t>Natalia Simonetti</t>
  </si>
  <si>
    <t>(13) 32026-513</t>
  </si>
  <si>
    <t>Processo sei nº #{25193400|02001.013397/2025-81} (Emergência Ambiental: Acidente Ambiental)#
Fomos acionados pela empresa prestadora de serviços à APS sobre resíduo oleoso no estuário. De imediato começamos a atuar para conter e recolher o óleo que escoava através da rede pluvial. Em paralelo, percorremos a área portuária em busca de descarte de resíduo oleoso, não obtendo sucesso.</t>
  </si>
  <si>
    <t>Técnica Portuária</t>
  </si>
  <si>
    <t>gemam@portodesantos.gov.br; valmir.toledo@portodesantos.gov.br; luis.nogueira@portodesantos.gov.br.</t>
  </si>
  <si>
    <t>Rede pluvial</t>
  </si>
  <si>
    <t>Estação Coletora de Panelas,</t>
  </si>
  <si>
    <t>No dia 24/04/2025 às 12:22h ocorreu vazamento da linha de fibra 14" na sucção das bombas de descarte de água da Estação Coletora Panelas, com perda de contenção primária significante/descarga significante de 5,0 m³ de água produzida (TOG= 190,7 mg/L). O operador que se encontrava na área, de imediato, fechou as válvulas de saídas dos tanques de água livre (TAL) e desligou a bomba de descarte. O evento ocorreu dentro da instalação, porém parte do volume vazado escoou para a área externa. Não houve corpo hídrico atingido.</t>
  </si>
  <si>
    <t>Falha de integridade</t>
  </si>
  <si>
    <t>O evento ocorreu dentro da instalação, porém parte do volume vazado escoou para a área externa. Não houve corpo hídrico atingido.</t>
  </si>
  <si>
    <t>(21) 99803-5121</t>
  </si>
  <si>
    <t>Acionado o plano de emergência
Acionamento da Gerência de Operações. Acionamento da Supervisão/Coordenação.
Acionamento da equipe de Meio Ambiente. Acionamento de MI Linhas.</t>
  </si>
  <si>
    <t>Processo sei nº 
02001.013439/2025-84 (Emergência Ambiental: Acidente Ambiental)
Despoluição em fase de conclusão.</t>
  </si>
  <si>
    <t>Campo de Bacalhau - Bacia de Santos</t>
  </si>
  <si>
    <t>Seven Merlin no campo de Bacalhau</t>
  </si>
  <si>
    <t>Por volta das 09:00hrs foi observado a boreste meia nau da embarcação uma pequena mancha de óleo (diametro 2mts) na superfície da água pelo brilho aparentemente óleo hidráulico. 
Em nenhum momento foi registrado algum alarme em  tanque de alimentação dos sistemas hidráulicos do navio ou anomalias nas unidades  hidráulicas . Foram feitos vareduras no convés e áreas que poderaim ser causadoras dos incidente. Mas não  houve nenhum indício de que o óleo tenha partido do Seven Merlin. Por volta das 10:00hrs a mancha já havia derivado para longe da embarcação. 
A hipótese é que a mancha tenha sido causada por outra unidade, uma vez que nenhuma anomalia foi identificada na unidade.</t>
  </si>
  <si>
    <t>A hipótese é que a mancha tenha sido causada por outra unidade de origem indeterminada.</t>
  </si>
  <si>
    <t>Região oceânica de águas oligotróficas do Campo de Bacalhau.</t>
  </si>
  <si>
    <t>Equinor Brasil Energia Ltda.</t>
  </si>
  <si>
    <t>04028583000100</t>
  </si>
  <si>
    <t>Devido ao pequeno tamanho da mancha de origem indeterminada, não foi necessário o acionamento de instituição ou empresa.</t>
  </si>
  <si>
    <t>1)	Mancha identifiada pela tripulação;
2)	Capitão da embarcação foi informado;
3)	Notificação ao representante do cliente de bordo (Equinor Vessel Rep);
4)	Vareduras no convés e áreas que poderiam ser causadoras dos incidente (Ex: Guindaste, RO, Guincho, Propulsores, etc), porém, não  houve nenhum indício de que o o óleo tenha partido do Seven Merlin;
5)	Monitoramento visual da mancha, sendo constatado que por volta das 10:00 a mancha já havia se dispersado e derivado para longe da embarcação;
6)	Notificação ao time de terra para comunicação às autoridades;</t>
  </si>
  <si>
    <t>Dados Mandatórios:
1) Diametro aproximado de 2metros;
2) Proxima a embarcação na latitude: 25°25'00,200S e longitude: 43°55'00,000W;
3) Pouco visível com pontos opacos
4) Foram feitos vareduras no convés e áreas que poderaim ser causadoras dos incident, porém não  houve nenhum indício de que o o óleo tenha partido do Seven Merlin;
5) Foto não disponível;
6) 24/04/2025 as 09:00hrs(am);</t>
  </si>
  <si>
    <t>Sergio Daruis</t>
  </si>
  <si>
    <t>Engenheiro</t>
  </si>
  <si>
    <t>Fluído Sintético de Perfuração</t>
  </si>
  <si>
    <t>0.0487</t>
  </si>
  <si>
    <t>Campo de Sapinhoá, Bacia de Santos</t>
  </si>
  <si>
    <t>Poço 7-SPH-2D-SPS</t>
  </si>
  <si>
    <t>Durante repartida monitorada por ROV do poço, foi observado escape de fluido de perfuração não contido a uma taxa aproximada de 35 ml/min. Não foi possível sanar o escape com ações do ROV. Desta forma, foi realizado o fechamento do poço as 09:45 do dia 25/04/25 para saneamento do escape. Foi calculado um volume aproximado de 14,7 l de escape de fluido de perfuração. ROV permanece na locação monitorando a situação.</t>
  </si>
  <si>
    <t>Realizado o fechamento do poço para saneamento do escape.</t>
  </si>
  <si>
    <t>Processo sei nº {25200422|02001.013462/2025-79} (Emergência Ambiental: Acidente Ambiental)
Volume: 0,0147 m3 área atingida mar territorial Características do fluido base e dos aditivos utilizados: Fluído base para fluido de perfuração de base sintética, parafinas normais (30-60%), Tetradecano (10-30%), Hexaecano (10-30%), n-Undecano (10-30%) e n-Tridecano (10-30%) Nome comercial: Parafina BR-66* Classificação ONU: Não classificado Comunicado pelo CAEME BS-3445
Atualização do dia 21-05-2025
Volume: 0,0147 m3 área atingida mar territorial Características do fluido base e dos aditivos utilizados: Fluído base para fluido de perfuração de base sintética, parafinas normais (30-60%),
Tetradecano (10-30%), Hexaecano (10-30%), n-Undecano (10-30%) e n-Tridecano (10-30%) Nome comercial: Parafina BR-66* Classificação ONU: Não classificado Atualização em
21/05/25: após análise mais detalhada do evento, o volume da descarga foi retificado para 0,0487 m3.</t>
  </si>
  <si>
    <t>Campo de Berbigão, Bacia de Santos</t>
  </si>
  <si>
    <t>Poço 9-BBG-1D-RJS</t>
  </si>
  <si>
    <t>Durante inspeção realizada pela embarcação GEOHOLM na ANM do poço 9-BBG-1-RJS, foi encontrado acúmulo de fluido escuro no funil down da Base Adaptadora de Produção. Não foi identificado escape de fluido, todo o fluido identificado está contido. A principal suspeita é de fluido de perfuração sintético, de base não aquosa, com densidade de 11,5 ppg, a ser confirmado após coleta e análise laboratorial.</t>
  </si>
  <si>
    <t>Em analise.</t>
  </si>
  <si>
    <t>Realizada inspeção em torno do poço, sem identificação de perda de escape não contido e solicitado embarcação para coleta do fluido para caracterização e nova inspeção.</t>
  </si>
  <si>
    <t>Volume: 0,08 m3 área atingida: mar territorial Nome do produto: Fluido não-aquoso parafínico (BR-MUL) Natureza química: Emulsão de solução salina de cloreto de sódio em hidrocarbonetos parafínicos ou olefínicos, tensoativos e minerais. Comunicado através do CAEME BS - 3448.</t>
  </si>
  <si>
    <t>0.039</t>
  </si>
  <si>
    <t>Campo de Peregrino - Bacia de Campos</t>
  </si>
  <si>
    <t>FPSO PEREGRINO - Campo de Peregrino - Bacia de Campos</t>
  </si>
  <si>
    <t>No dia 25/04/2025, às 14h50, durante a operação de abastecimento de diesel com o barco Campos Clipper, o operador da sala de controle de marinha (MCRO) foi contatado via rádio pela embarcação informando que devido a uma mudança repentina (SQALL) nas condições meteorológicas (intensidade de 38nos e rajadas de 40nos), houve mudança abrupta de aproamento (heading) do FPSO, tendo sido tomada a decisão de realizar desconexão de emergência e afastamento. O bombeio foi paralisado e mangote drenado. 
O MCRO e o operador de guindaste foram informados pelo barco que nessas circunstâncias não havia tempo hábil para realizar a operação de %u201Csopro%u201D e posterior conexão do mangote ao guindaste para içamento, uma vez que a embarcação não conseguia manter sua posição de forma segura em relação ao FPSO. 
O mangote foi desconectado e abandonado na água. Durante a recuperação do mangote pelo FPSO, utilizando o sistema do carretel do bunker, foi observada uma película de óleo diesel no mar.</t>
  </si>
  <si>
    <t>%u2022 Mudança repentina da condição de tempo e head da unidade; 
%u2022 Possível dano na válvula TODO-MATIC durante a desconexão emergencial; 
%u2022 Mais detalhes serão coletados durante a investigação que segue em andamento.</t>
  </si>
  <si>
    <t>Região oceanica de águas oligotroficas do Campo de Peregrino</t>
  </si>
  <si>
    <t>Devido ao pequeno volume derramado (0,039m3), não foi necessário o acionamento de instituição ou empresa.</t>
  </si>
  <si>
    <t>1) Informado a sala de controle de marinha da mudança de condição; 
2) Atividades paralisada e drenagem do mangote; 
3) Supervisão e OIM informados;
4) Desconexão de emergência realizada pela embarcação de apoio; 
5) Embarcação se afastou dos 500m; 
6) Reportado película de óleo no local; 
7) IMT Notificado; 
8) Mobilização do barco de apoio; 
9) A embarcação de apoio não conseguiu localizar a mancha, que provavelmente se dispersou em função da piora nas condições meteorológicas ao longo do evento.</t>
  </si>
  <si>
    <t>Dados mandatórios:
1) 0,039m3; 2) Mar; 
3), 4), 5), 6), 7), 8) Não aplicável; 
9), 10,11) Óleo Diesel.</t>
  </si>
  <si>
    <t>Sergio Murilo Daruis Rocha Filho</t>
  </si>
  <si>
    <t>FPSO PEREGRINO</t>
  </si>
  <si>
    <t>Mistura oleosa</t>
  </si>
  <si>
    <t>FPSO Marechal Duque de Caxias, Campo de Mero, Bacia de Santos.</t>
  </si>
  <si>
    <t>Relatada, por operador da área, uma feição suspeita (brilho) a boreste da unidade. Verificação visual na área constatou que a linha de drenagem overboard pingava fluido para o mar, indicando ser a provável fonte do brilho. Durante a inspeção visual, foi confirmado que não havia vazamento de óleo ou outros derramamentos na área de processo. A condição climática era de chuva forte no início da manhã, continuando a chover durante todo o dia.</t>
  </si>
  <si>
    <t>Em investigação. Possível sujidade ocasionando transbordamento da caixa de drenagem no módulo S50 (serviço de poço e injeção química), e migração da água para a linha de overboard.</t>
  </si>
  <si>
    <t>Inspeção visual no convés principal e nas caixas de drenagem do topside. Isolamento da caixa de drenagem no módulo S50 interrompendo o fluxo para o mar. Início da limpeza das caixas de drenagem.</t>
  </si>
  <si>
    <t>[1] Volume descarregado: 0,003 m³ de óleo. (Gotejamento de fluido do topside para o mar através da linha de overboard e surgimento de feição a boreste da unidade.) [2] Área atingida: mar. [3] Situação normalizada.</t>
  </si>
  <si>
    <t xml:space="preserve">Castelo do Piauí </t>
  </si>
  <si>
    <t xml:space="preserve"> PI</t>
  </si>
  <si>
    <t>Cimento</t>
  </si>
  <si>
    <t>Km 596+700 - Entre Castelo do Piauí e Morro Alegre</t>
  </si>
  <si>
    <t>Descarrilamento com tombamento. Causa em investigação.</t>
  </si>
  <si>
    <t>Tombamento sem vazamento/derramamento de carga.</t>
  </si>
  <si>
    <t>Trem K143 com 3 locomotivas e 31 vagões carregados circulando entre BKS e BRE ao transpor o km 596+700 descarrilaram 6 vagões carregados com cimento, da 6° a 11° posição da composição, ficando 2 vagões tombados.</t>
  </si>
  <si>
    <t>SOS, Via Permanente, Pátios e Terminais.</t>
  </si>
  <si>
    <t>Houve o transbordo da carga de cimento ensacado dos 2 vagões tombados.</t>
  </si>
  <si>
    <t>Não houve necessidade, ocorrência restrita a faixa de domínio FTL. Sem ambientes afetados. Apenas tombamento de carga de cimento com transbordo realizado para encarrilamento dos vagões tombados.</t>
  </si>
  <si>
    <t>Ferrovia Transnordestina Logística SA</t>
  </si>
  <si>
    <t>PEREGRINO C (WHP-C) - Campo de Peregrino - Bacia de Campos</t>
  </si>
  <si>
    <t>Durante início da operação do Guindaste Oeste, o guindasteiro observou uma liberação de fluido hidráulico na região da base da lança. Observando que a liberação era proveniente de uma das mangueiras, o guindasteiro imediatamente desligou o guindaste, solicitou ajuda da equipe de manutenção e informou à supervisão.</t>
  </si>
  <si>
    <t>Trinca na superfície de vedação na conexão JIC da extremidade da mangueira. 
A mangueira onde ocorreu o vazamento havia sido substituída preventivamente no dia anterior conforme requerido pelo plano de manutenção. Esta substituição foi realizada pela mesma empresa responsável pela fabricação da mangueira. Até o momento não há dados suficientes para concluir se a trinca ocorreu por defeito de fabricação ou falha no procedimento de instalação.</t>
  </si>
  <si>
    <t>Devido ao pequeno volume derramado (0,0005m3), não foi necessário o acionamento de instituição ou empresa.</t>
  </si>
  <si>
    <t>1)	Gerente da plataforma notificado. 
2)	Equipe enviada ao local para observar a dimensão da descarga. 
3)	Equipe inicia a contenção e limpeza do local com KIT SOPEP. 
4)	Emitida Permissão de Trabalho para que a estrutura  contaminada que se estende sobre o mar também fosse limpa de forma a cessar com o gotejamento do fluido hidráulico. 
5)	Concluída a limpeza e cessado o gotejamento. 
6)	A pequena mancha rapidamente se dispersou devido as condiçoes do mar. 
7)	Notificação realizada ao IMT.</t>
  </si>
  <si>
    <t>Dados mandatórios:
1) 0,0005m3; 2) Mar; 
3), 4), 5), 6), 7), 8) Não aplicável; 
9) Mobil DTE 26 Ultra; 
10) Óleo base e Aditivos (Mistura: benzenamina, n-fenil-, produtos da reação com 2,4,4-trimetilpenteno menor que 0.3% e fosforotioato de O,O,O-trifenilo  menor que  0.025%); 
11) Produto não regulado; 
Informações da FDS: Não se espera que seja prejudicial aos organismos aquáticos. Componentes do óleo base possuem a possibilidade de serem inerentemente biodegradáveis.</t>
  </si>
  <si>
    <t>PEREGRINO C (WHP-C)</t>
  </si>
  <si>
    <t>Alameda do Morro, n° 614, Vila da Serra.</t>
  </si>
  <si>
    <t>GASMIG</t>
  </si>
  <si>
    <t>Conforme informações repassadas ao NEA, na data e local acima mencionados, ocorreu acidente envolvendo o rompimento de tubulação de gás natural.
ao abrir trincheira na via para instalação de tubulação de distribuição de água, rompeu o cano de distribuição de gás natural.</t>
  </si>
  <si>
    <t>Rompimento</t>
  </si>
  <si>
    <t>TM Engenharia Ltda</t>
  </si>
  <si>
    <t>21543399000127</t>
  </si>
  <si>
    <t>Paulo Alexsandro de Andrade Campos - técnico de operações e supervisão do sistema da GASMIG</t>
  </si>
  <si>
    <t>A GASMIG foi acionada e interrompeu o fornecimento de gás da região e providenciou os reparos necessários.</t>
  </si>
  <si>
    <t>Processo sei nº 02001.013648/2025-28 (Emergência Ambiental: Acidente Ambiental)</t>
  </si>
  <si>
    <t>soja em grãos</t>
  </si>
  <si>
    <t>Processo sei nº 02001.013771/2025-49 (Emergência Ambiental: Acidente Ambiental)</t>
  </si>
  <si>
    <t>Equipes de atendimento de lmpeza contratadas pela rumo atuando no trecho afetado.</t>
  </si>
  <si>
    <t>Equipes de atendimento de lmpeza contratadas pela rumo atuando no trecho afetado. para
remoção do material.</t>
  </si>
  <si>
    <t>Processo sei nº 02001.013768/2025-25 (Emergência Ambiental: Acidente Ambiental)</t>
  </si>
  <si>
    <t xml:space="preserve">Fruta de Leite </t>
  </si>
  <si>
    <t>BATERIAS ELÉTRICAS, ÚMIDAS, CONTENDO ÁCIDO</t>
  </si>
  <si>
    <t>Rodovia BR 251, km 330</t>
  </si>
  <si>
    <t>Conforme informado ao NEA, ocorreu colisão envolvendo quatro veículos de carga, sendo 1) um transportando placas de vidros, que se quebraram e ficaram contidas sob a lona do mesmo, 2) um transportando óleo vegetal, que não sofreu quaisquer vazamentos, 3) um transportando baterias úmidas, as quis espalharam-se sobre a rodovia, permitindo que seu conteúdo se derramasse sobre a pista, solo e vegetação das margens e 4) um veículo de
pequeno porte</t>
  </si>
  <si>
    <t>Colisão entre veículos</t>
  </si>
  <si>
    <t>Derrame sobre a pista, solo e vegetação das margens</t>
  </si>
  <si>
    <t>COBOM e PRF de Salinas/MG
Corpo de Bombeiros e PRF foram acionados e se fizeram presentes no local, acompanhando os trabalhos de remoção dos veículos. Rodovia permaneceu interditada até 21:23 horas.</t>
  </si>
  <si>
    <t>Processo sei nº 02001.014435/2025-13 (Emergência Ambiental: Acidente Ambiental)</t>
  </si>
  <si>
    <t>7.5E 5</t>
  </si>
  <si>
    <t>FPSO Cidade de Itaguaí, Campo de Tupi, Bacia de Santos</t>
  </si>
  <si>
    <t>Durante operação de amarração para offloading foi identificado gotejamento de fluido hidráulico para o mar, proveniente de conexão de mangueira localizada no spooler do carretel de offloading de proa.</t>
  </si>
  <si>
    <t>Vibração levando a afrouxamento da conexão.</t>
  </si>
  <si>
    <t>Realizada a paralisação da Unidade de Potência Hidráulica (HPU). Colocado manta absorvente, interrompendo o gotejamento para o mar. Na sequência, foi executada inspeção técnica através de acesso por cordas, possibilitando o reaperto da conexão identificada e a verificação preventiva das demais conexões similares. O sistema passou por teste de estanqueidade, confirmando sua normalização, sem identificação de anormalidade. Foi iniciada análise técnica do evento para identificação da causa raiz e definição de medidas preventivas adicionais. Realizado também inspeção similar na estação de popa, confirmando inexistência de anomalias.</t>
  </si>
  <si>
    <t>Processo sei nº 02001.013783/2025-73 (Emergência Ambiental: Acidente Ambiental)
[1] Volume: 0,000075 m³; (Vazamento de 0,000375 m³ de fluido hidráulico, sendo 0,000075 m³ para o mar) [2] Área atingida: Mar; [3] Nome Comercial: Shell Tellus S2 V 32; [4] Composição química: Óleo mineral altamente refinado, Óleo de base sintética e aditivos. O óleo mineral altamente refinado contém &lt; 3% (m/m) de extrato de DMSO, de acordo com a IP 346.</t>
  </si>
  <si>
    <t>Petrobras / UN-BS</t>
  </si>
  <si>
    <t xml:space="preserve">Cravinhos </t>
  </si>
  <si>
    <t>Faixa de Dutos OSBRA km 178+800</t>
  </si>
  <si>
    <t>Após denúncia pelo telefone 168, técnicos da Transpetro identificaram derivação clandestina no OSBRA 20", na área da válvula VES-20120.</t>
  </si>
  <si>
    <t>N/A. O pequeno volume vazado ficou contido na área impermeabilizada da caixa de válvulas.</t>
  </si>
  <si>
    <t>Diesel S10</t>
  </si>
  <si>
    <t>Processo sei nº 02001.013777/2025-16 (Emergência Ambiental: Acidente Ambiental)</t>
  </si>
  <si>
    <t>0.6</t>
  </si>
  <si>
    <t>Bacia de Campos, BJSA</t>
  </si>
  <si>
    <t>Sonda Q7000</t>
  </si>
  <si>
    <t>Durante a realização dos testes quinzenais do BOP de intervenção (Intervention Riser System - IRS), ocorreu uma falha na tubulação relacionada ao banco de acumuladores 15-A1. Durante o teste funcional abertura-fechamento da válvula no BOP de intervenção (alimentado pelo 15-A1), observou-se perda de pressão no sistema hidráulico que atua esta válvula, caindo de 2000 psi para 100 psi e perda de pressão do acumulador 15-A1. O acumulador subsea 15-A1, que também alimenta outras funções no BOP de intervenção, apresentou um taxa de vazamento de fluido hidráulico de 18L/min. O ROV realizou uma inspeção interna no EDP para identificar a origem do vazamento, contudo não foi possível identificar a origem e consequentemente atuar com o ROV para controlar a perda de fluido. O acumulador foi isolado do circuito hidráulico e desativado no sistema de segurança para conter a perda de fluido.</t>
  </si>
  <si>
    <t>Provável falha na tubulação e/ou de um afrouxamento do conector. O relatório será revisado e atualizado quando a BOP de intervenção chegar na superfície. Uma análise detalhada para confirmar o tipo da falha será realizada.</t>
  </si>
  <si>
    <t>O vazamento ocorrido foi de fluido padrão Pelagic 100, que é um fluido hidráulico à base de água projetado para atender a rigorosos padrões ambientais globais. O vazamento foi de aproximadamente 0.6m³. Considerando o ambiente oceânico e as condições de intensa hidrodinâmica de regiões offshore como da área de BJSA, proporcionando a rápida e efetiva dispersão natural do produto vazado, não é esperado que este evento venha a causar impactos ambientais.</t>
  </si>
  <si>
    <t>SHELL BRASIL PETRÓLEO LTDA</t>
  </si>
  <si>
    <t>10456016000107</t>
  </si>
  <si>
    <t>Devido às características do produto, bem como as características do ambiente, não se fez necessário o acionamento que qualquer empresa ou instituição para resposta a este evento.</t>
  </si>
  <si>
    <t>Devido às características do produto,  bem como às características do ambiente, não se fez necessário o acionamento do Plano Individual de Emergência para a resposta ao evento. Foi realizado o isolamento do banco de acumulador com vazamento para conter a perda de fluido, bem como o recolhimento do BOP para a superfície visando a investigação do ocorrido.</t>
  </si>
  <si>
    <t>Processo sei nº 02001.013962/2025-19 (Emergência Ambiental: Acidente Ambiental)
Este vazamento está localizado em uma área que impossibilita o isolamento dentro do BOP de intervenção, o que então exigiu a recuperação completa do sistema para manutenção na superfície e manutenção corretiva. Materiais como tubulações, conexões e mangueiras estão disponíveis a bordo para realizar a correção.</t>
  </si>
  <si>
    <t>SHELL BRASIL PETRLEO LTDA</t>
  </si>
  <si>
    <t>Julia Rocha</t>
  </si>
  <si>
    <t>gx-sbrasep-licenciamento@shell.com</t>
  </si>
  <si>
    <t xml:space="preserve">Porangatu </t>
  </si>
  <si>
    <t>Produtos químicos/embalagens abandonadas; Derramamento de líquidos</t>
  </si>
  <si>
    <t>86</t>
  </si>
  <si>
    <t>BR-153/GO, Km 063+500 (sentido Norte)</t>
  </si>
  <si>
    <t>Às 12h03, a Polícia Rodoviária Federal (PRF) informou ao Centro de Controle Operacional (CCO) da Ecovias Araguaia o tombamento de um veículo de carga. Em seguida, a equipe de operação da Concessionária relatou que houve derramamento de biodiesel na faixa de domínio. De acordo com o condutor do veículo V02, ele trafegava no sentido norte quando o veículo V01, que seguia no sentido sul, iniciou uma ultrapassagem. Para evitar a colisão frontal, o condutor do V02 desviou para o acostamento, mas acabou perdendo o controle do veículo, colidindo com uma árvore. Com o impacto, o implemento se desprendeu do cavalo mecânico e tombou na faixa de domínio.</t>
  </si>
  <si>
    <t>Às 12h03, a Polícia Rodoviária Federal (PRF) informou ao Centro de Controle Operacional (CCO) da Ecovias Araguaia o tombamento de um
veículo de carga. Em seguida, a equipe de operação da Concessionária relatou que houve derramamento de biodiesel na faixa de domínio. De
acordo com o condutor do veículo V02, ele trafegava no sentido norte quando o veículo V01, que seguia no sentido sul, iniciou uma ultrapassagem.
Para evitar a colisão frontal, o condutor do V02 desvio u para o acostamento, mas acabou perdendo o controle do veículo, colidindo com uma árvore. Com o impacto, o implemento se desprendeu do cavalo mecânico e tombou na faixa de domínio.</t>
  </si>
  <si>
    <t>Foi realizado apenas o transbordo da carga e a retirada do veículo sinistrado do local, sem evidências de ações ou medidas de remediação ambiental por parte da transportadora.</t>
  </si>
  <si>
    <t>Petronac Combustíveis (TDC Distribuidora de Combus</t>
  </si>
  <si>
    <t>01241994000524</t>
  </si>
  <si>
    <t>Além da Polícia Rodoviária Federal, o atendimento contou com a Inspeção de Tráfego da Concessionária Ecovias Araguaia, e da Secretaria Municipal de Meio Ambiental de Porangatu/GO.
Equipe da Secretaria Municipal de Meio Ambiental de
Porangatu/GO
Secretário de Meio Ambiente
Igor Guimarães
Fiscal de Meio Ambiente
Deulino Ribeiro
Biólogo
Fábio B arbosa da Silva
Analista Ambiental
Daniela Gonçalves</t>
  </si>
  <si>
    <t>Foi realizado apenas o transbordo da carga e a retirada do veículo sinistrado do local, sem evidências de ações ou medidas de remediação ambiental por parte da transportadora.
Processo SEI nº 02001.016943/2025-36</t>
  </si>
  <si>
    <t xml:space="preserve">Pryscilla Moura Lombardi </t>
  </si>
  <si>
    <t>pryscilla.lombardi@ibama.gov.br</t>
  </si>
  <si>
    <t>Fluido hidraulico;  Água</t>
  </si>
  <si>
    <t>0.00114; 0.03671</t>
  </si>
  <si>
    <t>Sonda NS-62 (WEST AURIGA) em operação no poço 3-SPS-111D, Campo de Aram, Bacia de Santos.</t>
  </si>
  <si>
    <t>Durante teste periódico do BOP, foi verificado vazamento na função "fechar válvula externa inferior da linha de kill" quando acionada por quaisquer dos PODs (amarelo ou azul). Descarga para o mar de aproximadamente 0,03785 m³ de fluido hidráulico base água.</t>
  </si>
  <si>
    <t>Falha da válvula SPM (subplate mounted valve) da função "fechar válvula externa inferior da linha de kill".</t>
  </si>
  <si>
    <t>Inicialmente, colocada a função "fechar válvula externa inferior da linha de kill" em block e cessada a descarga. Após gestão de mudança elaborada e aprovada, foi mantida a válvula aberta (modo no qual, também não ocorre vazamento).</t>
  </si>
  <si>
    <t>Sem ocorrência de vazamento na função "abrir da válvula externa inferior da linha de kill". [1] Volume descarregado: 0,03785m3 da mistura com 97% de água doce (0,03671m3) + 3% de fluido hidráulico base aquosa Erifon (0,00114m3), estimado pelo volume acumulado do medidor de volume dos PODs (flowmeter); [2] Área atingida: mar aberto, além de 12 MN da costa, em subsuperfície; [3] Nome comercial: ERIFON HD603 HP; [4] Composição química: conforme FISPQ; [5] ONU/IMDG: Não regulado; [6] Parte do BOP onde ocorreu a falha: conjunto do sistema de choke e kill; [7] Último teste do BOP: 29/04/2025.</t>
  </si>
  <si>
    <t>No dia 29/04/2025, às 10:45 hrs, durante teste de ADV com aspersão de água, na área da cabeça dos poços e condutores, foi observado uma mancha de característica iridescente no mar. Esta mancha foi proveniente de mistura da água de dilúvio com sujidade oleosa dos equipamentos e pela ação de um forte vento no momento, fazendo com que fosse direcionado para o mar. O volume estimado  aproximadamente 0,00009 m³ de água oleosa no mar. Dimensões estimadas da mancha: Aparência:60% Prateada, 40% Iridescente Comprimento: 50 metros Largura: 10 metros Volume total estimado
que atingiu corpo hídrico: 0,00009 m³ = 0.09L</t>
  </si>
  <si>
    <t>Volume estimado de aproximadamente 0,00009 m³ de água oleosa no mar. Dimensões estimadas da mancha: Aparência:60% Prateada, 40% Iridescente Comprimento: 50 metros Largura: 10 metros Volume total estimado que atingiu corpo hídrico: 0,00009 m³ = 0.09L</t>
  </si>
  <si>
    <t>Paralisado o teste de dilúvio; Acionamento da equipe de emergência para verificação.</t>
  </si>
  <si>
    <t>Acionamento da equipe de emergência para verificação</t>
  </si>
  <si>
    <t>PRODUTOS PARA PINTURA, INFLAMÁVEL</t>
  </si>
  <si>
    <t>13500</t>
  </si>
  <si>
    <t>BR 381 %u2013 Arteris Fernão Dias %u2013 KM 847+130 Norte</t>
  </si>
  <si>
    <t>SEGUNDO INFORMAÇÕES, O VEÍCULO TRAFEGAVA SENTIDO NORTE SOBRE FAIXA UM DE ROLAMENTO QUANDO O CONDUTOR ALEGA QUE QUEBROU A BARRA DE DIREÇÃO E PERDEU O CONTROLE, ADENTROU O CANTEIRO CENTRAL E TOMBOU, REPOUSANDO O CONJUNTO COMPLETO SOBRE FAIXA UM COMO FINAL.</t>
  </si>
  <si>
    <t>RENNER SAYERLACK S/A - CAJ</t>
  </si>
  <si>
    <t>61142865000691</t>
  </si>
  <si>
    <t>Providências tomadas	                                         	Informações complementares
29/04/2025 06:45:59 	PR10 - Evento acompanhado pelo CFTV      	CFTV Nº 123               
29/04/2025 06:46:45 	PR12 - Sinalização final de fila         	T04/ BANDEIRA             
29/04/2025 06:48:19 	PR11 - Canalização / Sinalização         	12 CONES                  
29/04/2025 06:48:19 	PR04 - Orientação / Informação ao Usuário	                          
29/04/2025 06:48:20 	PR37 - Feito o registro fotográfico      	                          
29/04/2025 06:48:28 	PR34 - Flagrante não visualizado via CFTV	                          
29/04/2025 06:58:16 	PR16 - Acionamento de Polícia</t>
  </si>
  <si>
    <t>Processo sei nº 02001.014003/2025-11 (Emergência Ambiental: Acidente Ambiental)</t>
  </si>
  <si>
    <t>Processo sei nº 02001.013782/2025-29 (Emergência Ambiental: Acidente Ambiental)</t>
  </si>
  <si>
    <t xml:space="preserve">Paulínia </t>
  </si>
  <si>
    <t>30000</t>
  </si>
  <si>
    <t>Outra(s); Empresa especializada em atendimento ; Polícia Civil; Corpo de Bombeiros; Órgão Estadual ou Municipal de Meio Ambiente</t>
  </si>
  <si>
    <t>Rodovia Professor Zeferino Vaz KM 119 %u2013 Paulínia/SP</t>
  </si>
  <si>
    <t>Rodovia Professor Zeferino Vaz km 119 %u2013 Paulínia/SP</t>
  </si>
  <si>
    <t>Gasolina A, volume aproximado de 30 mil litros.</t>
  </si>
  <si>
    <t>Ainda não definida</t>
  </si>
  <si>
    <t>1 vítima sem gravidade, Marcio José (motorista).</t>
  </si>
  <si>
    <t>LOGFIT LOGÍSTICA E SERVIÇOS S.A.</t>
  </si>
  <si>
    <t>17451456000272</t>
  </si>
  <si>
    <t>Concessionária Rota das Bandeiras; SEDEMA, representantes da Mata Santa Genebra.</t>
  </si>
  <si>
    <t>Até o momento, não foi possível obter informações precisas sobre a causa do incidente, uma vez que o motorista se encontra hospitalizado e não há sucesso nas tentativas de contato.</t>
  </si>
  <si>
    <t>LOGFIT LOGÍSTICA E SERVICOS S.A.</t>
  </si>
  <si>
    <t>Durante sobrevoo de Monitoramento Ambiental de rotina realizado na Bacia de Campos por aeronave de Asa Fixa (Poseidon II) foi identificada uma feição suspeita, sendo posteriormente constatado, pela embarcação oil recovery mobilizada, se tratar de uma mancha oleosa de origem indeterminada</t>
  </si>
  <si>
    <t>Não houve descarga</t>
  </si>
  <si>
    <t>Mancha de origem indeterminada</t>
  </si>
  <si>
    <t>CRISTIANE MEIRA DOS SANTOS OLIVEIRA</t>
  </si>
  <si>
    <t>2121440479</t>
  </si>
  <si>
    <t>ACIONADO PLANO DE EMERGÊNCIA
FORAM TOMADAS OUTRAS PROVIDÊNCIAS, A SABER: Programado sobrevoo de inspeção
com aeronave de asa móvel (Helicóptero). Mobilização de embarcação oil recovery para ações
de resposta e coleta de amostra. Realizada a dispersão mecânica da mancha.</t>
  </si>
  <si>
    <t>Processo sei nº 02001.013967/2025-33 (Emergência Ambiental: Acidente Ambiental)
Feição suspeita inicialmente identificada nas coordenadas 21° 41' 20" S e 40° 10' 28" W.
Unidade Petrobras mais próxima FPSO CDAN a 21mn. Cubagem inicial indicou um volume de
0,058m³, de acordo com o protocolo de Bonn. A mancha foi completamente dispersada e os
recursos foram desmobilizados após o resultado do sobrevoo de inspeção ambiental realizado
no dia 29/04/2025 reportar não ter sido avistado nenhuma feição oleosa na área.</t>
  </si>
  <si>
    <t xml:space="preserve">Pinheiro Machado </t>
  </si>
  <si>
    <t>Superfosfato triplo</t>
  </si>
  <si>
    <t>51.38</t>
  </si>
  <si>
    <t>8HJ8+JCW Pinheiro Machado, RS</t>
  </si>
  <si>
    <t>Descarrilhamento de 3 vagões e tombamento de um vagão contendo Superfosfato Triplo 00-46-00</t>
  </si>
  <si>
    <t>Tombamento de vagão contento Superfosfato Triplo dentro da faixa de domínio. Distante aproximadamente 2 km a sudeste da Antiga Estação Ferroviária Passo dos Pires</t>
  </si>
  <si>
    <t>A causa está em investigação. Trem com prefixo Z11.</t>
  </si>
  <si>
    <t>Dentro da faixa de domínio</t>
  </si>
  <si>
    <t>Equipe mecânica, via permanente, VSM</t>
  </si>
  <si>
    <t>Fabrício Schneider Colusso</t>
  </si>
  <si>
    <t>Rumo Malha Sul S.A</t>
  </si>
  <si>
    <t>fabricio.colusso@rumolog.com</t>
  </si>
  <si>
    <t>Fluído hidráulico base de água</t>
  </si>
  <si>
    <t>0.273</t>
  </si>
  <si>
    <t>Bacia de Santos.</t>
  </si>
  <si>
    <t>FPSO Cidade de Paraty, Campo de Tupi - Bacia de Santos.</t>
  </si>
  <si>
    <t>Após falha na atuação da ESDV submarina, foi verificado por veículo de operação remota (ROV)  o escape de  fluido hidráulico base água (HW 525P)  próximo ao MTU (Módulo de Terminação de Umbilical) totalizando cerca de 0,113 m³ de fluido hidráulico para o mar. Após drenada a pressão do umbilical o escape foi cessado.
Atualização do dia 02-06-2025
Após falha na atuação da ESDV submarina, foi verificado por veículo de operação remota (ROV) o escape de fluido hidráulico base água (HW 525P) próximo ao MTU (Módulo de Terminação de Umbilical) totalizando cerca de 0,113 m³ de fluido hidráulico para o mar. Após drenada a pressão do umbilical o escape foi cessado. Atualização inserida no campo "informações úteis".</t>
  </si>
  <si>
    <t>Provável falha nas conexões hidráulicas dentro do MTU. Em investigação.</t>
  </si>
  <si>
    <t>Descarga Paralisada.</t>
  </si>
  <si>
    <t>As mangueiras foram despressurizadas, cessando o escape. Situação normalizada.</t>
  </si>
  <si>
    <t>[1] Volume estimado: 0,113 m3 de fluido hidráulico base água (HW 525P) para o mar;
[2] Nome comercial: Oceanic HW 525 P;
[3] Composição química: Mistura. Etileno glicol; 2-butóxietanol;
[4] ONU/IMDG: Não classificado como perigoso.
Atualização dia 02-06-52025 substituiu a anterior conforme registro siema sei nº 23423711
1- Volume estimado: 0,113 m3 de fluido hidráulico base água (HW 525P) para o mar; 2- Nome
comercial: Oceanic HW 525 P; 3- Composição: Mistura. Etileno glicol; 2-butóxietanol; 4- Não
classificado como perigoso. 5 - Atualização em 21/05/25: No dia 19/05/25 foi realizado um teste
para refinamento do diagnóstico do escape de fluido hidráulico originalmente observado em
30/04/25. Entre 22:10 de 19/05/25 e 02:30 de 20/05/25 foram pressurizadas as mangueiras de
acionamento da ESDV submarina, tendo sido o ROV posicionado em janela de observação
criada para melhor visualização dos possíveis pontos de escape. O ROV foi capaz de
identificar os pontos de escape de fluido e as mangueiras afetadas. O volume total vazado foi
calculado em 0,040 m3. Após os testes a pressão do umbilical foi drenada e o escape foi
cessado. Volume total da descarga: 0,153 m3. 6. Atualização 02/06/25: Volume totalizado de
escape para o mar: 0,273 m3</t>
  </si>
  <si>
    <t>Vandalismo com abertura de vagão graneleiro carregado com farelo de soja. Lançamento de 10 toneladas de farelo de soja sobre a linha férrea.</t>
  </si>
  <si>
    <t>Ato criminoso caracterizado pela abertura de bicas em vagão graneleiro ferroviário carregado com farelo de soja.</t>
  </si>
  <si>
    <t>Equipes de atendimento emergêncial de limpeza, contratadas pela rumo, e de segurança
patrimonial, atuando no trecho afetado para remoção do material, liberação da via e garantia da
segurança dos trabalhadores.</t>
  </si>
  <si>
    <t>Orlândia 4 - Km 346,000</t>
  </si>
  <si>
    <t>Vimos comunicar que em 01/05/2025 às 08:00 no Corredor Centro Sudeste da Ferrovia Centro Atlântica, no município de Orlândia/SP,  a composição J422 ao circular no Km 346,000 em Orlândia 4 (ZOL-4), veio a tombar. Na ocasião, foram envolvidos 15 vagões, entre tombados e adernados e 1 locomotiva remota adernada. Composição formada por 2 locomotivas e 84 vagões carregados com Soja.</t>
  </si>
  <si>
    <t>Descarrilamento de composição ferroviária.</t>
  </si>
  <si>
    <t>Soja disposta em solo</t>
  </si>
  <si>
    <t>Ferrovia Centro Atlântica - FCA</t>
  </si>
  <si>
    <t>00924429000922</t>
  </si>
  <si>
    <t>Ambipar Response - Base de Nova Odessa/SP</t>
  </si>
  <si>
    <t>Adilson Santos</t>
  </si>
  <si>
    <t>(19) 98845-1413</t>
  </si>
  <si>
    <t>O maquinista encontra-se bem, não houve vítimas envolvidas.
Não foi identificado vazamento de óleo diesel na ocasião, o tanque será drenado por empresa especializada em emergências ambientais.
O local, conforme mapa em anexo, está em zona rural. Não foi identificado a presença de curso d%u2019água próximo ao local.</t>
  </si>
  <si>
    <t>Roberto da Rocha Brito</t>
  </si>
  <si>
    <t>Supervisor de Meio Ambiente</t>
  </si>
  <si>
    <t>Vandalismo com abertura de vagão graneleiro carregado com farelo de soja. Lançamento de 4
toneladas de farelo de soja sobre a linha férrea.</t>
  </si>
  <si>
    <t>9W8F+29V Canguera</t>
  </si>
  <si>
    <t>02001.017753/2025-36 (Emergência Ambiental: Acidente Ambiental)</t>
  </si>
  <si>
    <t>Rio de Janeiro</t>
  </si>
  <si>
    <t>Embarcação Sapura Jade ancorada no porto  B Port em São João da Barra/RJ.</t>
  </si>
  <si>
    <t>Após a conclusão da operação de transbordo de materiais com o terminal portuário, foi realizado o posicionamento da lança do guindaste na posição de repouso, quando houve o retorno de água oleosa do coletor do dreno do cilindro do guindaste, causando transbordamento e consequente vazamento para o costado do navio, defensa do píer do terminal B-Port e no canal (entre o píer e a embarcação).</t>
  </si>
  <si>
    <t>Falha no selo de vedação do cilindro de atuação da lança do guindaste.</t>
  </si>
  <si>
    <t>Petrobras / SUB/SSUB</t>
  </si>
  <si>
    <t>Equipe da embarcação (PLSV) realizou a limpeza do local e drenagem da bombona do guindaste, deixando-a vazia. Sensores de nível do coletor foram substituídos.</t>
  </si>
  <si>
    <t>[1] Volume descarregado: 0,008m³;
[2] Nome comercial do produto: Shell Tellus S2 M 46;
[3] Composição química: Alquil feno estericamente impedido; Óleo básico intercambiável de baixa viscosidade ((&lt;20,5 cSt@40°C);
[4] Classificação ONU ou IMDG: Não regulado;
[5] Ambiente atingido: Mar.</t>
  </si>
  <si>
    <t>fluido de perfuração base não aquosa</t>
  </si>
  <si>
    <t>0.0468</t>
  </si>
  <si>
    <t>NS-54 (VALARIS DS-4), poço 4-SPS-112(código ANP: 4-BRSA-1395-SPS), Aram.</t>
  </si>
  <si>
    <t>Durante operação de descarte de água de limpeza de tanques, devidamente enquadrada por sheen test, foi observada mancha no mar com coloração opaca e dimensões aproximadas de 150 m x 2 m. Investigado e identificada que havia presença indevida de volume residual de fluido de perfuração base não aquosa (FPBNA) na linha de descarte, a jusante do tanque.</t>
  </si>
  <si>
    <t>Descarga menor de fluido de perfuração base não aquosa (FPBNA) -  0,0468 m3</t>
  </si>
  <si>
    <t>Presença de volume residual de FPBNA em linha a jusante de tanque com fluido enquadrado para ser descartado.</t>
  </si>
  <si>
    <t>Interrompida operação para investigar causa raiz da descarga de FPBNA. Monitoramento da mancha até total dissipação.</t>
  </si>
  <si>
    <t>[1] Volume estimado de FPBNA, conforme volume da linha, foi de 0,0468 m3; [2] Área atingida: mar; [3] Nome comercial: Delta-Teq (fluido de perfuração base não aquosa); [4] Composição química: Alcenos (C15-C18), cloreto de cálcio, sílica cristalina, quartzo, mica, ácidos graxos, tall-oil; [5] ONU/IMDG: Não regulado</t>
  </si>
  <si>
    <t xml:space="preserve">Brumadinho </t>
  </si>
  <si>
    <t>cimento a granel</t>
  </si>
  <si>
    <t>Rodovia BR 381, km 527-Sul</t>
  </si>
  <si>
    <t>Conforme informado ao NEA, ocorreu colisão entre carreta e veículo de passeio, o qual capotou e permaneceu capotado em canteiro central e a carreta permaneceu tombada em acostamento e faixa 2, com extravasamento da carga e do óleo diesel do tanque de serviço. PRF e concessionária acompanharam a ocorrência.</t>
  </si>
  <si>
    <t>Colisão entre carreta e veículo de passeio</t>
  </si>
  <si>
    <t>PRF e concessionária acompanharam a ocorrência
CCO Arteris 381</t>
  </si>
  <si>
    <t>Processo sei nº 02001.014458/2025-28 (Emergência Ambiental: Acidente Ambiental)</t>
  </si>
  <si>
    <t xml:space="preserve">Campo Belo </t>
  </si>
  <si>
    <t>Produtos químicos não identificados</t>
  </si>
  <si>
    <t>Rodovia BR 369, km 57, s/n, zona rural</t>
  </si>
  <si>
    <t>Incêndio em Aterro Industrial</t>
  </si>
  <si>
    <t>Segundo informado ao NEA, ocorreu incêndio em material químico armazenado em IBC's no pátio interno da empresa, causando o rompimento dos mesmos.
Funcionários da empresa atuaram combatendo o incêndio até a chegada do Corpo de Bombeiros, que controlaram em definitivo o incêndio</t>
  </si>
  <si>
    <t>Incêndio</t>
  </si>
  <si>
    <t>Ocorreu o escorrimento de produto misturado à água utilizada no combate ao incêndio, a qual atingiu curso d'água próximo.</t>
  </si>
  <si>
    <t>PMAmb. de Campo Belo e Representante da empresa
A Polícia Militar Ambiental compareceu ao local para as avaliações iniciais</t>
  </si>
  <si>
    <t>Funcionários da empresa iniciaram e executarão os trabalhos de limpeza e descontaminação das áreas atingidas.</t>
  </si>
  <si>
    <t>Processo sei nº  Funcionários da empresa iniciaram e executarão os trabalhos de limpeza e descontaminação das áreas atingidas.</t>
  </si>
  <si>
    <t>0.516</t>
  </si>
  <si>
    <t>Locação do poço 9-CP-938-</t>
  </si>
  <si>
    <t>No dia 05/05/2025 às 11:30, durante ronda de rotina operacional foi identificada perda de
contenção primária/descarga significante de óleo de 0,54 m³ na locação do poço 9-CP-938-
SE devido a furo na curva em aço que conecta a linha de produção ao poço. Após a
constatação da descarga, o poço foi parado, e a equipe de despoluição foi acionada. Não
atingiu corpo hídrico. Área atingida (em torno da locação) = 180 m²; Lâmina = 0,003 m;
Volume Total = 180 m² x 0,003 m = 0,54 m³. BSW = 95,55 %.</t>
  </si>
  <si>
    <t>Acionado o plano de emergência
Acionamento da Gerência de Operações. Acionamento da Supervisão/Coordenação.
Acionamento da equipe de Meio Ambiente. Acionamento de MI Linhas</t>
  </si>
  <si>
    <t>Processo sei nº 02001.014717/2025-11 (Emergência Ambiental: Acidente Ambiental)
Despoluição e limpeza em andamento.</t>
  </si>
  <si>
    <t xml:space="preserve">Bragança </t>
  </si>
  <si>
    <t>Orla de Bragança, nordeste do Pará</t>
  </si>
  <si>
    <t>De acordo com a Secretaria de Meio Ambiente de Bragança, o vazamento do óleo se espalhou por aproximadamente 10 quilômetros do ponto onde a embarcação virou. O órgão afirmou ainda, que a empresa responsável pela embarcação pesqueira será responsabilizada e multada.
Fonte; https://g1.globo.com/pa/para/noticia/2025/05/06/embarcacao-tomba-e-causa-vazamento-de-oleo-diesel-no-rio-caete-no-para.ghtml</t>
  </si>
  <si>
    <t>Vazamento de óleo diesel no Rio Caeté, ocorrido na segunda-feira (05), após o tombamento de uma embarcação na orla de Bragança, nordeste do Pará. Nesta terça-feira (06).
O barco virou em trapiche particular no momento em que os tripulantes colocavam gelo no barco, antes de sair para pescar. Ninguém ficou ferido, no entanto, foi constatado o vazamento.
Fonte;
https://g1.globo.com/pa/para/noticia/2025/05/06/embarcacao-tomba-e-causa-vazamento-de-oleo-diesel-no-rio-caete-no-para.ghtml</t>
  </si>
  <si>
    <t>Adernou</t>
  </si>
  <si>
    <t>O barco virou em trapiche particular no momento em que os tripulantes colocavam gelo no barco, antes de sair para pescar. Ninguém ficou ferido, no entanto, foi constatado o vazamento. Imagens aéreas do local mostram um rastro de óleo se espalhando nas águas 
Fonte ;
https://g1.globo.com/pa/para/noticia/2025/05/06/embarcacao-tomba-e-causa-vazamento-de-oleo-diesel-no-rio-caete-no-para.ghtml</t>
  </si>
  <si>
    <t>Secretaria de Meio Ambiente de Bragança (Semas)
Divisão Especializada em Meio Ambiente e Proteção Animal (DEMAPA)</t>
  </si>
  <si>
    <t>A Prefeitura de Bragança informou ainda que equipes técnicas seguem avaliando a situação no local. Equipes do Corpo de Bombeiros e da Divisão Especializada em Meio Ambiente e Proteção Animal (DEMAPA) também estão no local auxiliando no controle da situação.
Fonte;
https://g1.globo.com/pa/para/noticia/2025/05/06/embarcacao-tomba-e-causa-vazamento-de-oleo-diesel-no-rio-caete-no-para.ghtml</t>
  </si>
  <si>
    <t>Processo sei nº 02001.014630/2025-43 (Emergência Ambiental: Acidente Ambiental)</t>
  </si>
  <si>
    <t>Óleo Diesel</t>
  </si>
  <si>
    <t xml:space="preserve">Rio Verde </t>
  </si>
  <si>
    <t>Tombamento de vagão com grãos devido a falha mecânica.</t>
  </si>
  <si>
    <t>ANA CAROLINA BARBOSA DA SILVA</t>
  </si>
  <si>
    <t>(64) 99919-8961</t>
  </si>
  <si>
    <t>Processo sei nº 02001.014788/2025-13 (Emergência Ambiental: Acidente Ambiental)</t>
  </si>
  <si>
    <t>RUMO</t>
  </si>
  <si>
    <t>AUDITORA AMBIENTAL</t>
  </si>
  <si>
    <t>ana.carolina@rumolog.com</t>
  </si>
  <si>
    <t>Óleo Hidráulico Shell Tellus 32</t>
  </si>
  <si>
    <t>Derramamento de óleo hidráulico - 0,00001m3</t>
  </si>
  <si>
    <t>Falha na vedação da placa de função de passo devido ao torque inadequado nos parafusos após a manutenção preventiva.</t>
  </si>
  <si>
    <t>Devido ao pequeno volume vazado não foi necessária instituição/empresa no local</t>
  </si>
  <si>
    <t>*******</t>
  </si>
  <si>
    <t>Ao se perceber o vazamento, a operação foi paralisada e imediatamente cortado o fornecimento de óleo hidráulico para o local do vazamento.</t>
  </si>
  <si>
    <t>Processo sei nº 02001.014769/2025-97 (Emergência Ambiental: Acidente Ambiental)
O fluido hidráulico derramado foi o TELLUS 32. Verificar Data Sheet em anexo. 
Vazamento paralisado e controlado</t>
  </si>
  <si>
    <t>Island Intervention</t>
  </si>
  <si>
    <t>Fluido Hidraulico;  Fluido hidraulico</t>
  </si>
  <si>
    <t>4.0E 5; 3.0E 5</t>
  </si>
  <si>
    <t>Embarcação CBO Vitória.</t>
  </si>
  <si>
    <t>Atualização do dia 08/05/2025 do comunicado da Versão 1
 Durante o teste do skimmer, foi constatado pela tripulação que houve uma perda de pressão no sistema hidráulico, de imediato foi cancelada a operação para identificar o problema, porém o skimmer permaneceu pendurado para fora de bordo o que ocasionou na contaminação devido ao vazamento de óleo hidráulico. Às 11:09 após o recolhimento do skimmer foi identificado que um magote estava danificado no equipamento. Descarga estimada de óleo hidráulico em 0,00004 m3. Em 08/05/2025, o volume da descarga foi recalculado para 300 L
FLUIDO HIDRÁULICO - 0,0003m³</t>
  </si>
  <si>
    <t>Foi identificado que um mangote estava danificado no skimmer.</t>
  </si>
  <si>
    <t>Imediatamente a tripulação parou todo o sistema hidráulico para investigar o problema.</t>
  </si>
  <si>
    <t>Processo sei nº 02001.014801/2025-34 (Emergência Ambiental: Acidente Ambiental)
[1] Volume descarregado: 0,00004 m3.
[2] Área atingida: mar.
[3] Nome comercial da substância: IPITUR XVI HVLP.
[4] Composição química da substância: óleo básico e aditivos.
[5] Descrição da classificação e subclasse ONU ou IMDG da substância, caso aplicável: não regulamentado como produto perigoso.
Atualização do dia 08/05/2025
[1] Volume descarregado: 0,0003 m3. [2] Área atingida: mar. [3] Nome comercial da substância: IPITUR XVI HVLP. [4] Composição química da substância: óleo básico e aditivos. [5] Descrição da classificação e subclasse ONU ou IMDG da substância, caso aplicável: não
regulamentado como produto perigoso. [6] Em 08/05/2025, o volume da descarga foi recalculado para 300 ml.</t>
  </si>
  <si>
    <t>Processo sei n º02001.015081/2025-24 (Emergência Ambiental: Acidente Ambiental)</t>
  </si>
  <si>
    <t>Minério de Ferro;  Óleo hidráulico</t>
  </si>
  <si>
    <t>Rodovia BR 040 - Km 587 + 620 metros (Norte)</t>
  </si>
  <si>
    <t>Segundo informações repassadas ao NEA, no dia 08/05/2025, por volta das 3 horas, ocorreu o tombamento de veículo pesado, seguido de queda da carga transportada sobre a pista e acostamento da via.</t>
  </si>
  <si>
    <t>Houve óbito do motorista com interrupção do fluxo de veículos nos dois sentidos.
Também ocorreu o vazamento de óleo diesel e hidráulico do veículo.</t>
  </si>
  <si>
    <t>Concessionária da via</t>
  </si>
  <si>
    <t>Uma equipe se deslocou ao local e irá promover a retirada da carga e a limpeza. Há curso d'água nas proximidades.</t>
  </si>
  <si>
    <t>Processo sei nº 02001.015051/2025-18 (Emergência Ambiental: Acidente Ambiental)</t>
  </si>
  <si>
    <t>5.6E 7</t>
  </si>
  <si>
    <t>Estima-se que cerca de 0,00056 L de óleo tenham alcançado o mar, através do cálculo do volume de óleo pelas dimensões da mancha. Foram considerados os seguintes dados para o cálculo: Mancha = 80% prateada e 20% iridescente; Dimensões aproximadas de 0,004 kmx0,001 =Área Total de 0,000004 km²; Volume de óleo (m³) = 0,00000056 m³</t>
  </si>
  <si>
    <t>No dia 08/05/2025, por volta das 12:30 hrs, foi observado um vazamento na linha de dreno de 2" do recebedor de pig (RO) no VCP, face sul. Com isto, foi gerada uma mancha no mar com dimensões aproximadas de 4m x 1m. Estima-se que cerca de 0,00056 L de óleo tenham alcançado o mar, através do cálculo do volume de óleo pelas dimensões da mancha. Foram considerados os seguintes dados para o cálculo: Mancha = 80% prateada e 20% iridescente; Dimensões aproximadas de 0,004 kmx0,001 =Área Total de 0,000004 km²; Volume de óleo (m³) = 0,00000056 m³</t>
  </si>
  <si>
    <t>Drenagem da pressão do sistema, reparo temporário do furo e limpeza do local</t>
  </si>
  <si>
    <t>Onda: 1,9 m Vento/direção: 6 nós / 143
Processo SEI 02001.015159/2025-19</t>
  </si>
  <si>
    <t>PCP-2</t>
  </si>
  <si>
    <t xml:space="preserve">Aparecida de Goiânia </t>
  </si>
  <si>
    <t>BR 153 GO km 511+500 Sentido Sul, Aparecida de Goiânia, Goiás</t>
  </si>
  <si>
    <t>Motorista não soube informar com precisão o que aconteceu. Possível colisão com outro veículo.</t>
  </si>
  <si>
    <t>Derramamento de água e diesel.</t>
  </si>
  <si>
    <t>Derramamento de água e diesel na rodovia.</t>
  </si>
  <si>
    <t>JPC TRANSPORTES LTDA</t>
  </si>
  <si>
    <t>84589506000178</t>
  </si>
  <si>
    <t>Processo sei nº 02001.015078/2025-19 (Emergência Ambiental: Acidente Ambiental)</t>
  </si>
  <si>
    <t xml:space="preserve">Piranga </t>
  </si>
  <si>
    <t>Lugarejo PGA 085 - Pimenta do Meio</t>
  </si>
  <si>
    <t>Fazenda de Suinocultura</t>
  </si>
  <si>
    <t>Segundo informações repassadas ao NEA, a Polícia Militar
de Meio Ambiente em vistoria para atendimento de demanda Ministerial constatou dentro das
instalações de atividade de suinocultura, próxima as lagoas receptoras de dejetos, um furo na rede
pluvial de manilhas utilizada para realizar um lançamento irregular de dejetos suínos "in natura" no leito
do córrego Feijão, afluente do rio Piranga. Segundo informações do consultor ambiental da empresa,
de imediato ocorreu a interrupção do fluxo do lançamento logo após a constatação do problema. Ainda
segundo a PMMAB, esse problema no local é recorrente. Demais providências administrativas foram
tomadas pela equipe da PMAMB durante a fiscalização e encaminhado o REDS ao NEA/SEMAD.</t>
  </si>
  <si>
    <t>Vistoria da Policia Ambiental do Meio Ambiente de MG</t>
  </si>
  <si>
    <t>Segundo informações do consultor ambiental da empresa, de imediato ocorreu a interrupção do fluxo do lançamento logo após a constatação do problema.</t>
  </si>
  <si>
    <t>PROCESSO SEI 02001.015314/2025-99</t>
  </si>
  <si>
    <t>Campo de Camorim.</t>
  </si>
  <si>
    <t>Embarcação C Itacuruçá.</t>
  </si>
  <si>
    <t>Devido ao balanço da embarcação, 20 litros de óleo lubrificante para descarte vazaram de um tanque utilizado para coleta de óleo usado, localizado no convés da embarcação. A maior parte foi contida no convés, mas 500 ml atingiram o mar. Descarga paralisada.</t>
  </si>
  <si>
    <t>Em análise.</t>
  </si>
  <si>
    <t>A embarcação ficará fora de operação até a análise do evento.</t>
  </si>
  <si>
    <t>[1] Volume descarregado: 0,0005 m3. [2] Área atingida: mar. [3] Nome comercial da substância: Ipiranga Brutus Alta Performance 15W40 e Ipiranga Ultragear ZF 40. [4] Composição química da substância: óleo básico e aditivos. [5] Descrição da classificação e subclasse ONU ou IMDG da substância, caso aplicável: não regulamentado como produto perigoso.</t>
  </si>
  <si>
    <t>ENXOFRE</t>
  </si>
  <si>
    <t>Enxofre</t>
  </si>
  <si>
    <t>Vandalismo com abertura de vagão ferroviária graneleiro carregado com enxofre.</t>
  </si>
  <si>
    <t>Vandalismo com abertura de vagão ferroviária graneleiro carregado com enxofre. Lançamento de enxofre sobre a linha férrea.</t>
  </si>
  <si>
    <t>Ato criminoso caracterizado pela abertura de vagão graneleiro ferroviário carregado com enxofre.</t>
  </si>
  <si>
    <t>Processo SEI 02001.015197/2025-63</t>
  </si>
  <si>
    <t>Satélite de injeção SAT.CP-09</t>
  </si>
  <si>
    <t>No dia 10/05/2025 às 04:15h, foi identificado vazamento da linha de fibra de 6" na chegada do satélite de injeção SAT.CP09, com perda de contenção primária significante/descarga significante de 6,7 m³ de água de injeção (TOG= 7,05 mg/L).
A saída de água para o satélite foi fechada na Estação de Injeção de Água para sanar descarga. Não houve corpo hídrico atingido</t>
  </si>
  <si>
    <t>Acionado o plano de emergência
Acionamento da Gerência de Operações. Acionamento da
Supervisão/Coordenação. Acionamento de MI Linhas.
Acionamento da Equipe de Despoluição.</t>
  </si>
  <si>
    <t>Processo sei n ] 02001.015100/2025-12 (Emergência Ambiental: Acidente Ambiental)
Despoluição e limpeza em andamento</t>
  </si>
  <si>
    <t>PETRÓLEO, ÓLEO CRU</t>
  </si>
  <si>
    <t>0.04</t>
  </si>
  <si>
    <t>Campo de Caratinga - Bacia de Campos</t>
  </si>
  <si>
    <t>Petrobras 48</t>
  </si>
  <si>
    <t>Durante sobrevoo ambiental de rotina com aeronave de asa fixa, foi identificada feição com característica oleosa. Dimensões: 4,7 mn x 0,17 mn, coloração brilho prateado/ metálico. Volume estimado satelital 40l (0,040 m3). Volume estimado do elemento iniciador 10l (visor de nível).</t>
  </si>
  <si>
    <t>Drenagem inadvertida de um dreno de visor de nível para a linha da overboard.</t>
  </si>
  <si>
    <t>Após a identificação da feição em sobrevoo ambiental de rotina (asa fixa), foi enviada uma embarcação Oil Rec para o local e sobrevoo ambiental em aeronave asa móvel. Ajuste de inclinação da unidade para confinar o fluído e realização da limpeza da linha de overboard.</t>
  </si>
  <si>
    <t>Volume: 0,040 m3 Área atingida: Mar territorial informado pelo CAEME BC-3527
SEI IBAMA 02001.015289/2025-43</t>
  </si>
  <si>
    <t>120</t>
  </si>
  <si>
    <t>Vandalismo com abertura de 3 vagões graneleiros carregados com soja em grãos.</t>
  </si>
  <si>
    <t>Vandalismo com abertura de 3 vagões graneleiros carregados com soja em grãos. Lançamento de soja em grãos sobre via férrea duplicada.</t>
  </si>
  <si>
    <t>Ato criminoso caracterizado pela abertura de 3 vagões graneleiros ferroviários carrgeados com soja.</t>
  </si>
  <si>
    <t>Solo na área de domínio da via férrea.</t>
  </si>
  <si>
    <t>Rumo Malha Paulista S.A.</t>
  </si>
  <si>
    <t>Equipes de atendimento contratada pela RUMO atuando no local.</t>
  </si>
  <si>
    <t>Equipes de limpeza atuando no local para remoção do material extravasado.</t>
  </si>
  <si>
    <t>SEI IBAMA 02001.015344/2025-03</t>
  </si>
  <si>
    <t>Rumo Logistica S.A.</t>
  </si>
  <si>
    <t>0.3</t>
  </si>
  <si>
    <t>Locação do poço 8-CP-1618-SE, Carmópolis-SE</t>
  </si>
  <si>
    <t>No dia 12/05/2025 às 11:30, durante ronda de rotina operacional foi identificada perda de contenção primária/descarga significante de água de injeção de 0,3 m³ devido a furo no spool em %u201CL%u201D de aço de 2%u201D do poço injetor CP-1618. O poço foi fechado para sanar vazamento. Parte do vazamento atingiu açude de pequeno porte. Área atingida = 300 m²; lâmina de água = 0,001 m; TOG = 8,76 mg/L Volume total = 300 m² x 0,001 m = 0,3 m³</t>
  </si>
  <si>
    <t>Acionado o plano de emergência
Acionamento da Gerência de Operações. Acionamento da Supervisão/Coordenação. Acionamento da equipe de Meio Ambiente. Acionamento de MI Linhas.</t>
  </si>
  <si>
    <t>SEI IBAMA 02001.015349/2025-28</t>
  </si>
  <si>
    <t>8-CP-1618-SE</t>
  </si>
  <si>
    <t>0.94</t>
  </si>
  <si>
    <t>Campo de Atlanta, Bacia de Santos</t>
  </si>
  <si>
    <t>Parada de produção (ESD-2) em função de atuação espúria do sistema de detecção de fogo, seguida de acionamento do sistema de dilúvio dos módulos M01 e M03, resultando na descarga de 1,485 m³ de água oleosa, contendo 0,94 litros de óleo para o mar através do overflow do sistema de drenagem aberta, conforme previsto em projeto.</t>
  </si>
  <si>
    <t>Descarga de 1,485 m³ de água oleosa, contendo 0,94 litros de óleo para o mar</t>
  </si>
  <si>
    <t>Falha simultânea em 2 sensores do módulo M01.</t>
  </si>
  <si>
    <t>Enauta</t>
  </si>
  <si>
    <t>11253257000171</t>
  </si>
  <si>
    <t>Verificada inexistência de foco de incêndio. Acionado o plano de emergência e o PEI. Confirmado fechamento dos embornais do convés. Fechada válvula para overboard.
Realização de dispersão mecânica. Houve blowdown com queima de 8.000 Nm³ de gás. Cálculo de volume de "hidrocarboneto" conforme Bonn Agreement Oil Appeaarance Code.
SEI IBAMA 02001.015477/2025-71</t>
  </si>
  <si>
    <t>ENAUTA ENERGIA S.A.</t>
  </si>
  <si>
    <t>gloria.marins@enauta.com.br</t>
  </si>
  <si>
    <t>FPSO ATLANTA</t>
  </si>
  <si>
    <t xml:space="preserve">Cambuí </t>
  </si>
  <si>
    <t>Explosão/incêndio; Lançamento de sólidos; Vazamento de gases</t>
  </si>
  <si>
    <t>ÁLCOOL ETÍLICO;  XILENOS;  ÁCIDO MURIÁTICO;  EMBALAGENS CONTENDO AEROSSÓIS;  COMBUSTIVEL DIESEL;  ALDEÍDO FÓRMICO, CORROSIVO, SOLUÇÕES, CCOM NO MÍNIMO 25% DE FORMALDEÍDO</t>
  </si>
  <si>
    <t>300; 5000; 600; 4000; 600; 600</t>
  </si>
  <si>
    <t>L; KG; L; UND; L; L</t>
  </si>
  <si>
    <t>Solo; Atmosfera</t>
  </si>
  <si>
    <t>Rodovia Fernão Dias KM 893,1 NORTE CAMBUI-MG</t>
  </si>
  <si>
    <t>Incendio em veiculo</t>
  </si>
  <si>
    <t>O CONDUTOR INFORMA QUE UM CURTO NA FIAÇÃO DOS FAROIS GEROU O PRINCIPIO DE INCENDIO</t>
  </si>
  <si>
    <t>TRANPORTADORA Transalegrense Transportes</t>
  </si>
  <si>
    <t>07576793000130</t>
  </si>
  <si>
    <t>A SEGURADORA REALIZOU ACIONAMENTO DA AMBIPAR</t>
  </si>
  <si>
    <t>Fernando  - SEGURADORA TOKIO MARINE</t>
  </si>
  <si>
    <t>(35) 99738-7944</t>
  </si>
  <si>
    <t>PELO LOCAL HOUVE GRANDE QUEIMA DE PRODUTOS QUIMICOS, CORBURENTES E CORROZIVOS.
SEI IBAMA 02001.015516/2025-31</t>
  </si>
  <si>
    <t>EVERTON EDER VITOR</t>
  </si>
  <si>
    <t>CONCESSIONARIA FERNÃO DIAS</t>
  </si>
  <si>
    <t>LIDEER DE CCO</t>
  </si>
  <si>
    <t>ARTERIS.COM.BR</t>
  </si>
  <si>
    <t>0.96</t>
  </si>
  <si>
    <t>Rua Galba Novaes de Castro, Maceió- AL CEP 57062-590, Linha do TM-39</t>
  </si>
  <si>
    <t>Durante teste de injeção realizado na linha o operador observou que a vazão de injeção estava acima do histórico, com isso o mesmo parou a injeção, retomando a mesma na manhã seguinte para inspeção visual da linha, onde identificou onde identificou o furo na linha a injeção foi paralisado novamente.</t>
  </si>
  <si>
    <t>PETROSYNERGY LTDA.</t>
  </si>
  <si>
    <t>03951809000197</t>
  </si>
  <si>
    <t>Injeção paralisada de imediato. Estamos contactando o suporte para a limpeza da área, logo em breve registramos a data resposta com a limpeza concluída.</t>
  </si>
  <si>
    <t>SEI IBAMA 02001.015558/2025-71</t>
  </si>
  <si>
    <t>ESTAÇÃO COLETORA DE TABULEIRO DOS MARTINS</t>
  </si>
  <si>
    <t xml:space="preserve">Santaluz </t>
  </si>
  <si>
    <t>Lago; Solo</t>
  </si>
  <si>
    <t>Rua Duque de Caxias N° 201</t>
  </si>
  <si>
    <t>Em 14/05/2025 às 12:36 no Corredor Minas Bahia da Ferrovia Centro Atlântica, no município de Santa Luz/BH, a área de Meio Ambiente foi informada de um vazamento de óleo de uma locomotiva do cargueiro C379, devido a rompimento do tubo de óleo de alimentação do motor.</t>
  </si>
  <si>
    <t>Vazamento de óleo de uma locomotiva do cargueiro C379, devido a rompimento do tubo de óleo de alimentação do motor.</t>
  </si>
  <si>
    <t>Vazamento de óleo.</t>
  </si>
  <si>
    <t>Atendimento da equipe de atendimento FCA e empresa de atendimento parceira.</t>
  </si>
  <si>
    <t>O local, conforme mapa em anexo, está em zona urbana.
SEI IBAMA 02001.015640/2025-04</t>
  </si>
  <si>
    <t>FERROVIA CENTRO ATLNTICA S.A.</t>
  </si>
  <si>
    <t>Leandro Ribeiro Reis Santos de Souza</t>
  </si>
  <si>
    <t>0.196</t>
  </si>
  <si>
    <t>Avenida Durval de Goes Monteiro, Maceió - AL, TM-15</t>
  </si>
  <si>
    <t>O operador esqueceu a válvula fechada.</t>
  </si>
  <si>
    <t>Durante o início de operação do poço não foi aberto a válvula que direciona o fluxo para a estação de tratamento, vindo a vazar fluido a partir do joelho antes da válvula. Imediatamente o poço foi desligado, sessando assim o vazamento.</t>
  </si>
  <si>
    <t>Operação do poço foi paralisada de imediato e direcionado a equipe de limpeza para iniciar a limpeza da área.</t>
  </si>
  <si>
    <t>PROCESSO SEI IBAMA 02001.015810/2025-42</t>
  </si>
  <si>
    <t>GPL</t>
  </si>
  <si>
    <t>BR 153 GO, KM 498 NORTE, GOIANIA -GO</t>
  </si>
  <si>
    <t>Segundo relatos do condutor, o mesmo trafegava na segunda faixa, sentido sul, quando perdeu o controle do veículo após o pneu dianteiro esquerdo estourar.
Com isso, veio a se chocar contra a defensa metálica e um poste de energia no canteiro central, atravessando para o contrafluxo e parando sobre a faixa um do sentido norte, com parte do veículo ocupando parcialmente a faixa dois, com as rodas ao solo, sendo essa sua posição final.</t>
  </si>
  <si>
    <t>TTG TRANSPORTES</t>
  </si>
  <si>
    <t>01823287000112</t>
  </si>
  <si>
    <t>TRIUNFO CONCEBRA</t>
  </si>
  <si>
    <t>PROCESSO SEI IBAMA 02001.015908/2025-08</t>
  </si>
  <si>
    <t xml:space="preserve">Brejo Grande </t>
  </si>
  <si>
    <t>Sergipe &gt; Brejo Grande &gt; Praia Ponta dos Mangues &gt; Pirambu Norte</t>
  </si>
  <si>
    <t>Simba</t>
  </si>
  <si>
    <t>Fauna oleada</t>
  </si>
  <si>
    <t>Em cima da linha de maré, identificada pequena mancha de óleo na região ventral, superficial, com aspecto de piche, viscoso e endurecido de aproximadamente 1,5x1,5cm. % do corpo recoberto por óleo: até 25%</t>
  </si>
  <si>
    <t>Instituição executora: FMA
Responsável pela ocorrência: Max Fernandes das Neves Moura Vieira
Tipo do monitoramento: Regular</t>
  </si>
  <si>
    <t>0.0043; 0.1377</t>
  </si>
  <si>
    <t>Sonda NS-38 (TAKATSUGU J) em operação no poço 7-BUZ-94D-RJS, campo de Búzios, Bacia de Santos. Número IMO: 9525235.</t>
  </si>
  <si>
    <t>Durante operação de perfuração da fase 4, foi identificado que o comando de isolamento da interligação entre os acumuladores de fundo do BOP e a entrada de alimentação hidráulica do sistema acústico para o acionamento das gavetas UBSR (Upper Blind Shear Ram) e CSR (Casing Shear Ram) ocasiona um tempo de entrada das bombas da unidade hidráulica do BOP inferior a 30 minutos devido a vazamento. O tempo de entrada de bomba é normalizado quando o comando da função de isolamento é retirado. Estima-se que a falha provocou a descarga de 0,142 m3 da mistura de 97% de água e 3% de fluido hidráulico base aquosa Stack Magic ECO F. Durante a operação normal do BOP os acumuladores ficam interligados com o sistema acústico e o comando de isolamento é utilizado para fins de investigação de problemas no BOP.</t>
  </si>
  <si>
    <t>Vazamento no sistema de controle do BOP na função de isolamento entre os acumuladores de fundo e sistema acústico (UBSR e CSR).</t>
  </si>
  <si>
    <t>Gestão de mudanças e analise de risco para prosseguir com a falha.</t>
  </si>
  <si>
    <t>[1] Volume da descarga: 0,142 m³ da mistura de 97% de água (0,1377 m³) e 3% de fluido hidráulico base aquosa Stack Magic ECO F (0,0043 m³). [2] Composição química: : Etilenoglicol 10-30%; Monoetalonamina 1-10%; Triazina 1-10%; Trietanolamina 1-10%. [3] Parte onde ocorreu a falha: Pods de controle do BOP. Durante a operação normal do BOP os acumuladores ficam interligados com o sistema acústico, situação em que o vazamento não é alimentado. O comando de isolamento é utilizado para fins de investigação de problemas no BOP e ele ainda pode ser mantido na posição ISOLATE/BLOCK sem alimentar o vazamento.</t>
  </si>
  <si>
    <t xml:space="preserve">Leopoldina </t>
  </si>
  <si>
    <t>Explosão/incêndio; Lançamento de sólidos; Derramamento de líquidos</t>
  </si>
  <si>
    <t>RESINA DE POLIÉSTER, CONJUNTO;  TINTA</t>
  </si>
  <si>
    <t>220; 1144.8</t>
  </si>
  <si>
    <t>KG; L</t>
  </si>
  <si>
    <t>ALCOOL CETOESTEARILICO</t>
  </si>
  <si>
    <t>839.16</t>
  </si>
  <si>
    <t>BR116/MG km 769+900</t>
  </si>
  <si>
    <t>1 vítima ferida.</t>
  </si>
  <si>
    <t>MARAJA TRANSP. E LOG. LTDA</t>
  </si>
  <si>
    <t>02973203000190</t>
  </si>
  <si>
    <t>Equipes da concessionária foram mobilizadas para o atendimento junto aos bombeiros e PRF.</t>
  </si>
  <si>
    <t>José Gomes</t>
  </si>
  <si>
    <t>(32) 98401-7713</t>
  </si>
  <si>
    <t>Coordenador de Sustentabildade</t>
  </si>
  <si>
    <t>celulose</t>
  </si>
  <si>
    <t>KM 303+000</t>
  </si>
  <si>
    <t>Descarrilhamento de 1 vagão carregado com Celulose</t>
  </si>
  <si>
    <t>Vazamento de fardos de Celulose</t>
  </si>
  <si>
    <t>As causas do incidente estão sendo investigados pelas áreas responsáveis rumo.</t>
  </si>
  <si>
    <t>Vazamento ocorreu dentro da faixa de domínio rumo.</t>
  </si>
  <si>
    <t xml:space="preserve">Açu </t>
  </si>
  <si>
    <t>0.502</t>
  </si>
  <si>
    <t>Poço em 7-RP-182</t>
  </si>
  <si>
    <t>Durante ronda no campo, operador identificou descarga de emulsão pela junta da válvula da retenção que interligar o anular na linha de produção do poço RP-0182, campo de RP-B.</t>
  </si>
  <si>
    <t>Danos na junta da válvula.</t>
  </si>
  <si>
    <t>3 R Potiguar S.A</t>
  </si>
  <si>
    <t>Acionado o plano de emergência
%u2022 Paralisada a operação do poço; %u2022 Fechamento das válvulas do poço; %u2022 Efetuada a
despressurização da linha de produção pela válvula na estação coletora; %u2022 Fechada válvula da
linha de produção na estação coletora; %u2022 Solicitado serviço de sugador; %u2022 Solicitado serviço
de limpeza industrial</t>
  </si>
  <si>
    <t>02001.016472/2025-66 (Emergência Ambiental: Acidente Ambiental)
1) Vol.: 2,144m³ (emulsão oleosa) 2) Contenção secundária atingida: antepoço 3) BSW: 86,8% 4)
Salinidade (água produzida): N/A 5) Composição química (fluido perf., complet. ou interv.): N/A 6)
Nome comercial (subst. nociva/perigosa): N/A 7) Composição química (subst. nociva/perigosa):
N/A 8) Classificação ONU ou IMDG (subst. nociva/perigosa): N/A Informações da descarga 1) Vol.
(água produzida fora de especificação/óleo): 0,992m3(0,861m3/0,131m3) 2) Área atingida: Solo 3)
BSW: 86,8% 4) TOG (água produzida): N/A 5) Salinidade (água produzida): N/A 6) Composição
físico-química (água de injeção): N/A 7) Composição química (fluido de perf., complet. ou interv.):
N/A 8) Características do fluido base (perf., complet. ou interv.): N/A 9) Nome comercial (subst.
nociva/perigosa): N/A 10) Composição química (subst. nociva/perigosa): N/A: 11) Classificação
ONU ou IMDG (subst. nociva/perigosa): N/A</t>
  </si>
  <si>
    <t>7-RP-182-RN</t>
  </si>
  <si>
    <t xml:space="preserve">São Joaquim de Bicas </t>
  </si>
  <si>
    <t>BR 381 -  Arteris Fernão Dias - KM 509+500 S</t>
  </si>
  <si>
    <t>TOMBAMENTO COM VAZAMENTO DE ÓLEO DIESEL.</t>
  </si>
  <si>
    <t>Segundo informações, a carreta (MB/2141) trafegava sentido sul sobre faixa 2, o condutor alega que o volante travou e puxou para a lateral da pista, chocando contra a canaleta lateral e tombando parcialmente, permanecendo encostado no talude.</t>
  </si>
  <si>
    <t>VIBRA ENERGIA S.A</t>
  </si>
  <si>
    <t>34274233002571</t>
  </si>
  <si>
    <t>WELLINGTON</t>
  </si>
  <si>
    <t>(35) 99984-1887</t>
  </si>
  <si>
    <t>PR34 - Flagrante não visualizado via CFTV	                   
PR11 - Canalização / Sinalização         	10 CONES           
PR04 - Orientação / Informação ao Usuário	                   
PR16 - Acionamento de Polícia            	PRF CESAR NO LOCAL.
PR37 - Feito o registro fotográfico      	                   
PR12 - Sinalização final de fila         	AC12/ PIPA 03/ GL18</t>
  </si>
  <si>
    <t>Processo sei nº 02001.016473/2025-19 (Emergência Ambiental: Acidente Ambiental)</t>
  </si>
  <si>
    <t>LÍDER DO CCO</t>
  </si>
  <si>
    <t>0.0016</t>
  </si>
  <si>
    <t>NS-43 (AMARALINA STAR) em operação no poço 7-RO-86HP-RJS : Durante desmobilização da seção de DPR 6 5/8" (Drill Pipe Riser) com Stress Joint, foi identificado o rompimento da mangueira de acionamento hidráulico do X-mas trolley, causando vazamento de fluido hidráulico base óleo para as áreas laterais e centro do moon pool. Houve descarga de 0,0016 m3 para o mar.</t>
  </si>
  <si>
    <t>Fluido hidráulico base óleo ( Shell Tellus S2 M 46): 0,0016 m3.</t>
  </si>
  <si>
    <t>Provável falha de integridade da mangueira hidráulica de acionamento do X-mas trolley. Causa principal em investigação.</t>
  </si>
  <si>
    <t>Interrompida alimentação hidráulica da mangueira via HPU (Hydraulic Power Unit). Contido derramamento com mantas absorventes e efetuada limpeza das áreas afetadas. Substituída mangueira rompida e verificada integridade das demais mangueiras hidráulicas do local. Após o controle inicial da descarga, foi realizada a limpeza do fluido derramado na área do moonpool, que foi recolhido para a sonda, evitando a dispersão no mar aberto.</t>
  </si>
  <si>
    <t>- Estimativa de volume descarregado no mar: 0,0016 m3 (baseada no Acordo de Bonn, 2009) - área aproximada de 8 m2; - Estimativa da perda de contenção contido no deck: 0,025 m3
(baseada na área do deck afetada e filme de óleo de 1mm). Volume total estimado da perda de contenção não significante: 0,0266 m3. - Nome comercial: Shell Tellus S2 M 46 (fluido hidráulico
base óleo); - Composição química: Óleos minerais altamente refinados e aditivos; - Classe ONU/ IMDG: Não regulamentado; - Mangueira de 1", comprimento 16 m. - Mangueiras do trolley
instaladas e dentro do prazo de validade (fabricação em 2022). - Não havia colaboradores no raio de ação da mangueira e o trolley não estava sendo movimentado durante o evento. - Operação
principal não foi interrompida: preparação do drill floor para manobra de riser. - Vazamento na região contida do moonpool limpa e completamente recolhida para a sonda, não se propagando a
mar aberto.</t>
  </si>
  <si>
    <t xml:space="preserve">Morretes </t>
  </si>
  <si>
    <t>Rodovia BR-277/PR - Km: 39+700 Sentido: Leste - Cidade: Morretes - PR</t>
  </si>
  <si>
    <t>Colisão traseira, seguida de tombamento  (02 caminhões)</t>
  </si>
  <si>
    <t>Etanol</t>
  </si>
  <si>
    <t>Colisão traseira, seguida de tombamento  
Veículos: 02 carretas 
Carga: Soja e etanol</t>
  </si>
  <si>
    <t>EPR Litoral Pioneiro S.A.</t>
  </si>
  <si>
    <t>48803906000170</t>
  </si>
  <si>
    <t>EPR Litoral Pioneiro</t>
  </si>
  <si>
    <t>Meio Ambiente</t>
  </si>
  <si>
    <t>No dia 20/05/2025 às 07:05 am, foi reportado por um colaborador uma mancha oleosa no mar ma face oeste. A equipe de Operação foi prontamente acionada e identificou a origem do vazamento em uma linha de drenagem fechada que alimenta o tanque TQ-04724 (Sump Norte) no Spider Deck, cujo encaminhamento se encontra sobre o mar, impossibilitando a contenção imediata do efluente. Como ação imediata, foi interrompida a alimentação do referido tanque, com o bloqueio das válvulas dos drenos dos vasos do sistema de flare, que enviavam fluido continuamente para a linha em questão. Às 07h20, foi confirmada a completa isolação da linha e a contenção do vazamento para o mar.</t>
  </si>
  <si>
    <t>Assim que verificada a feição oleosa no mar, o Plano de Emergência Consolidado (PEC) foi ativado e a embarcação de respostaà emergência foi acionada para avaliação das condições da mancha e, conforme critério estabelecido no PEC, a estratégia maisadequada foi a dispersão mecânica.</t>
  </si>
  <si>
    <t>A descarga foi controlada imediatamente por meio do isolamento da linha. O volume descarregado foi estimado com base na metodologia Oil Bonn Agreement.</t>
  </si>
  <si>
    <t>JOSE VICENTE AZEVEDO DUNCAN DE MIRANDA</t>
  </si>
  <si>
    <t>Carolina Gouvea - Engenheira de HSE Senior</t>
  </si>
  <si>
    <t>jvicente.duncan@gmail.com</t>
  </si>
  <si>
    <t>Plataforma PPM-1</t>
  </si>
  <si>
    <t>No dia 20/05/2025, às 5:00h da manhã na Plataforma de PVM-1, observou-se um vazamento de petróleo (BSW 98%) no riser do duto PVM1 x PPG1 na face sudoeste, próximo da zona de maré, com a formação de mancha de óleo no mar.
Imediatamente, a produção da plataforma foi interrompida com a parada dos poços e o acionamento do Plano de emergência Individual (PEI). A embarcação OSRV do Polo Pargo chegou no local as 06:00h e iniciou a estratégia de dispersão mecânica da mancha, com a verificação do volume vazado.
Desta forma, pelo cálculo de volume, foi considerado um volume de óleo de:
Aparência: 70% prateada e 30% iridescente
Comprimento: 20km
Largura: 0,05 km
Área: 1km²
Volume total descartado (m³): 0,16</t>
  </si>
  <si>
    <t>A embarcação OSRV do Polo Pargo chegou no local as 06:00h e iniciou a estratégia de dispersão mecânica da mancha, com a verificação do volume vazado.
Outras providências tomadas:
Parada segura da unidade e início das operações de despressurização.
Monitoramento contínuo da mancha durante dispersão.
Monitoramento da atmosfera durante vazamento e despressurização.
Reparo imediato do furo, pós dispersão, com compósito certificado.</t>
  </si>
  <si>
    <t>PVM-1</t>
  </si>
  <si>
    <t>Solo dentro dos limites da área de domínio da linha férrea</t>
  </si>
  <si>
    <t>0.027</t>
  </si>
  <si>
    <t>Poço: 7-MG-503D-BA - Cadastro: 20240025799 - Polo Miranga, Bacia do Recôncavo.</t>
  </si>
  <si>
    <t>No dia 21/05/2025, por volta das 10h10, durante a rotina do operador de campo, foi identificado um vazamento decorrente de uma tentativa de furto na linha de produção de 3" do Poço MG-0503, nas proximidades da entrada do Poço MG-0107.</t>
  </si>
  <si>
    <t>Vandalismo.</t>
  </si>
  <si>
    <t>Petrorecôncavo S.A</t>
  </si>
  <si>
    <t>Jéssica Teixeira Luz</t>
  </si>
  <si>
    <t>71996771372</t>
  </si>
  <si>
    <t>1) 0,20m³ . 2) Solo. 3) BSW 13,69%. 4) a 11)N/A. | Volume da perda de contenção: 0,2m³.
Metodologia de cálculo = área x lâmina: (20m² x 0,01m) = 0,20m³.</t>
  </si>
  <si>
    <t>Processo sei nº 02001.016677/2025-41 (Emergência Ambiental: Acidente Ambiental)
Realizadas as devidas comunicações internas.</t>
  </si>
  <si>
    <t>7-MG-503D-BA</t>
  </si>
  <si>
    <t>RESÍDUO PERIGOSO, LÍQUIDO, N.E.</t>
  </si>
  <si>
    <t>ROD BR 135(AVN.ENG.EMILIANO MACIEIRA), KM 18</t>
  </si>
  <si>
    <t>O CONSÓRCIO DE ALUMÍNIO DO MARANHÃO %u2013 ALUMAR, inscrito no CNPJ/MF sob o n.º 00.655.209/0001-93, em atendimento à Lei Federal nº 9.966/2000 e ao Plano de Emergência Individual %u2013 PEI protocolado junto à Secretaria de Estado de Meio Ambiente e Recursos Naturais do Maranhão (SEMA %u2013 MA), vem tempestiva e respeitosamente à presença de Vossa Senhoria, por seus representantes legais, comunicar que no dia 21 de maio de 2025, às 14:48h, foram identificadas manchas de óleo próximo ao Berço I do Terminal Portuário da Alumar, por meio das câmeras de automonitoramento.</t>
  </si>
  <si>
    <t>A origem das manchas identificadas decorreu do vazamento de aproximadamente 1,2 litros de óleo combustível pesado (BPF), ocorrido durante uma atividade de manutenção na bomba de sucção, localizada
no píer, inicialmente contido na bandeja coletora do equipamento. Contudo, devido à precipitação pluviométrica elevada, a capacidade máxima da contenção da área foi excedida, resultando no transbordo de água com óleo para o mar.</t>
  </si>
  <si>
    <t>A origem das manchas identificadas decorreu do vazamento de aproximadamente 1,2 litros de óleo combustível pesado (BPF), ocorrido durante uma atividade de manutenção na bomba de sucção, localizada no píer, inicialmente contido na bandeja coletora do equipamento. Contudo, devido à precipitação pluviométrica elevada, a capacidade máxima da contenção da área foi excedida, resultando no transbordo de água com óleo para o mar.</t>
  </si>
  <si>
    <t>CONSORCIO ALUMAR</t>
  </si>
  <si>
    <t>00655209000193</t>
  </si>
  <si>
    <t>A ALUMAR mantém equipe de emergência ambiental 24 horas à disposição e foram adotadas medidas de mitigação para a contenção e remoção imediata do material:
1. Instalação de barreiras de contenção;
2. Utilização de mantas e barreiras absorventes;
3. Sucção do material com auxílio de caminhão vácuo;
4. Limpeza da área com recolhimento e destinação dos resíduos oleosos.</t>
  </si>
  <si>
    <t>Francinaldo Matos</t>
  </si>
  <si>
    <t>(98) 98119-0568</t>
  </si>
  <si>
    <t>Processo sei nº 02001.016709/2025-17 (Emergência Ambiental: Acidente Ambiental)</t>
  </si>
  <si>
    <t>CONSORCIO DE ALUMINIO DO MARANHAOON</t>
  </si>
  <si>
    <t>francinaldo.matos1@alcoa.com</t>
  </si>
  <si>
    <t>Terminal Portuário da Alumar</t>
  </si>
  <si>
    <t>Óleo combustível pesado (BPF)</t>
  </si>
  <si>
    <t>Mancha de origem indeterminada. Em 22/05, às 8:10, foi avistada mancha de origem indeterminada a 6 milhas náuticas, do FPSO Atlanta.</t>
  </si>
  <si>
    <t>Embarcações de apoio</t>
  </si>
  <si>
    <t>Ações tomadas para verificação da origem da mancha -Coleta de amostra -Inspeção submarina com ROV -Sobrevoo com aeronave -Inspeção Visual pela embarcação de apoio.
Acionado o plano de emergência
1-Paralisação preventiva da operação do FPSO Atlanta 2-Acionamento da EOR 3-Acionamento de sobrevoo com equipe de monitoramento (fauna e resposta a emergência) 4-Inspeção com ROV nos sistemas subsea do FPSO Atlanta (em andamento) 5-Realização de dispersão mecânica (em andamento) 6-Coleta de amostras realizadas</t>
  </si>
  <si>
    <t>Avistamento em 21/05 às 16:42 mancha iridescente de origem indeterminada, a 3 milhas náuticas do FPSO Atlanta. Realizada coleta de amostra, dispersão mecânica e monitoramento visual da área pela embarcação de apoio.</t>
  </si>
  <si>
    <t>Óleo de motor</t>
  </si>
  <si>
    <t>Lago; Mar</t>
  </si>
  <si>
    <t>Polícia Militar; Polícia Rodoviária; Corpo de Bombeiros; Defesa Civil; Órgão Estadual ou Municipal de Meio Ambiente</t>
  </si>
  <si>
    <t>BR-101/SC Km 314, Sentido Norte</t>
  </si>
  <si>
    <t>Veículo trafegava sobre a Ponte Anita Garibaldi quando teve pane mecânica, com vazamento de óleo do motor sobre pista e atingindo a laguna. O vazamento foi contido pela equipe de atendimento da Concessionária. Foram feitas tentativas de acionamento de órgãos ambientais para atuação no local. A ocorrência segue em atendimento até o momento.</t>
  </si>
  <si>
    <t>Vazamento de óleo do motor de caminhão.</t>
  </si>
  <si>
    <t>Pane mecânica/rompimento de bloco do motor.</t>
  </si>
  <si>
    <t>Produto atingiu a laguna de Santa Catarina.</t>
  </si>
  <si>
    <t>RANAKOSKI TRANSPORTES EIRELI</t>
  </si>
  <si>
    <t>08272690000140</t>
  </si>
  <si>
    <t>A CCR ViaCosteira fez contato com órgão ambientais para atuarem no local.</t>
  </si>
  <si>
    <t>CONCESSIONARIA CATARINENSE DE RODOVIAS S.A.</t>
  </si>
  <si>
    <t>meioambiente.viacosteira@grupoccr.com.br</t>
  </si>
  <si>
    <t>Em 22/05, às 8:10, foi avistada mancha de origem indeterminada a 6 milhas náuticas, do FPSO Atlanta. Ao longo do dia, foram realizadas investigações e constatou-se que o vazamento ocorreu pela capa do MCV (Módulo de Conexão Vertical) da bomba multifásica submersa (MPP-A), que conecta os poços 7-ATL-4HP-RJS e 7-ATL-5H-RJS ao FPSO Atlanta.</t>
  </si>
  <si>
    <t>Estimativa de 2,96 m³ de petróleo. Volume de óleo calculado conforme acordo de BONN.</t>
  </si>
  <si>
    <t>Perda de contenção pela válvula de equalização da capa de pressão da MPP-A.</t>
  </si>
  <si>
    <t>Foi avistada fauna na proximidades do local, mas não impactada pela mancha.</t>
  </si>
  <si>
    <t>Embarcações de apoio.</t>
  </si>
  <si>
    <t>Acionado o plano de emergência
1-Fechamento dos poços e Interrupção total da produção do FPSO Atlanta. 2-Acionamento da EOR 3-Realização de sobrevoo com equipe de monitoramento (fauna e resposta a emergência) 4-Inspeção com ROV nos sistemas subsea, que identificou a origem do vazamento. 5-Dispersão mecânica da mancha de óleo com uso da embarcação NOMAND TURMALINA (FIFI).</t>
  </si>
  <si>
    <t>1- No dia anterior (21/05 ), às 16:42, a embarcação NORMAND TURMALINA reportou ter avistado mancha iridescente de origem indeterminada a 3 milhas náuticas do FPSO Atlanta. Inspeções não apontaram anomalias no FPSO Atlanta. 2- Retorno operacional às 14:18 através do uso apenas da MPP-B (poços  7-ATL-6H-RJS e 7-ATL-7HA-RJS), após identificação da fonte do vazamento da MPP-A e constatação de que o mesmo problema não seria aplicável ao MPP-B. 3- MPP-A (poços  7-ATL-4HP-RJS e 7-ATL-5H-RJS) permanece fora de operação e sem vazamento, aguardando manutenção corretiva. 
Comunicado inicial realizado por meio do SIEMA: 202552243215. Realizado novo comunicado pois o sistema não permitiu a retificação do comunicado já realizado.</t>
  </si>
  <si>
    <t>FPSO Atlanta</t>
  </si>
  <si>
    <t>Rodovia Governador Carvalho Pinto, nas proximidades da coordenada geográfica: latitude 23°20'44.5"S e longitude 46°01'19.1"W.</t>
  </si>
  <si>
    <t>Vazamento de etanol hidratado, volume aproximado de 28 mil litros.</t>
  </si>
  <si>
    <t>Causa ainda não identificada.</t>
  </si>
  <si>
    <t>1 vítima sem gravidade, Luciano José Vicente %u2013 motorista.</t>
  </si>
  <si>
    <t>LOGFIT LOGÍSTICA E SERVIÇOS S/A</t>
  </si>
  <si>
    <t>17451156000191</t>
  </si>
  <si>
    <t>Estiveram presentes representantes na ocorrência as seguintes empresas/órgãos: Ecopistas, CBPMESP, CETESB - São José dos Campos, CETESB - Pinheiros, Ambipar, MA Hazmat e Logfit.</t>
  </si>
  <si>
    <t>Cristiane Lopes Lionello</t>
  </si>
  <si>
    <t>(21) 96452-1361</t>
  </si>
  <si>
    <t>Ações iniciais que foram tomadas: Acionamento da equipe de Gerenciamento de Risco, da Ambipar Response para apoio no transbordo e na limpeza do local, e da Seguradora para acompanhamento das tratativas.</t>
  </si>
  <si>
    <t>Transporte de Produtos Interestadual;
Origem: Fazenda São Francisco, Nº S/N - Monte Alegre - Parapuã - SP.
Destino: Rua Monroe, Nº 515 Esq. c/ Vsc. de Jequit - Vila Actura - Duque De Caxias %u2013 RJ - 25225-040.</t>
  </si>
  <si>
    <t>No dia 22/05/2025, às 11:45 hs, ao realizar alinhamento do poço CRP-58 para SG de teste, foi observado uma mancha de característica prateada/iridescente no mar, proveniente de vazamento na linha 3%u201DP-EI-534 (BSW médio 85%).
De imediato o poço foi isolado e a linha despressurizada, estancando o vazamento. O volume estimado de aproximadamente 0,000016 m³ de água oleosa no mar. Dimensões estimadas da mancha: Aparência: 70% Prateada, 30% Iridescente Comprimento: 20 metros Largura: 3 metros. Volume total estimado que atingiu corpo hídrico: 0,000016 m³ = 0.016L</t>
  </si>
  <si>
    <t>- Não foi necessário ocorrer dispersão mecânica. 
Foram tomadas as seguintes ações iniciais: 
- Isolamento do trecho até substituição; 
- Nova linha em processo de fabricação com caldeiraria (Substituição prevista para dia 23/05/2025).</t>
  </si>
  <si>
    <t>Processo sei nº 02001.016846/2025-43 (Emergência Ambiental: Acidente Ambiental)
Não foi necessário ocorrer dispersão mecânica. Onda: 1 m Vento/direção: 0,5 knot / 061°; Corrente/direção: 0,6 / 016°</t>
  </si>
  <si>
    <t>Fluido hidráulico base água</t>
  </si>
  <si>
    <t>2.47</t>
  </si>
  <si>
    <t>Plataforma P-77, Poço 9-BUZ-4-RJS, Campo de Búzios, Bacia de Santos.</t>
  </si>
  <si>
    <t>Durante realização de inspeção visual no poço, foi identificado escape, estimado em 2,47 m3, de fluido hidráulico base água no SCM do poço.</t>
  </si>
  <si>
    <t>Descarga de fluido hidráulico base água para o mar.</t>
  </si>
  <si>
    <t>Falha na conexão do HFL.</t>
  </si>
  <si>
    <t>Programada intervenção com ROV para investigação do incidente e interrupção do escape. O poço foi fechado para esta intervenção, que obteve êxito. O poço retomou a operação após a intervenção e encontra-se sem escape no momento da emissão desta comunicação.</t>
  </si>
  <si>
    <t>[1] Volume descarregado: 2,47 m3.
[2] Área atingida: mar.
[3] Nome comercial e/ou nomenclatura química da substância: Transaqua DW.
[4] Composição química da substância: água, etilenoglicol, etanodiol e aditivos específicos patenteados.
[5] Descrição da classificação e subclasse ONU ou IMDG da substância, caso aplicável: não regulamentado como produto perigoso.</t>
  </si>
  <si>
    <t xml:space="preserve">Petrópolis </t>
  </si>
  <si>
    <t>Mistura de etanol e gasolina - 3475 - 3</t>
  </si>
  <si>
    <t>Unidade de Conservação Federal; Outro(s)</t>
  </si>
  <si>
    <t>Rodovia Whasington Luis, km,072, sentido decrescente em direção à Juiz de Fora.</t>
  </si>
  <si>
    <t>Falha humana: motorista da carreta perde controle, cruza a pista e gera engavetamento com mais 3 caminhões sendo um do tipo tanque com carga perigosa compartimentada.</t>
  </si>
  <si>
    <t>Sem danos ambientais, pórem no trecho que perpassa a APA Petrópolis.</t>
  </si>
  <si>
    <t>Cooperativa transportadora de petro</t>
  </si>
  <si>
    <t>21562418000324</t>
  </si>
  <si>
    <t>Inea foi comunicado pelo CCO da Concer.</t>
  </si>
  <si>
    <t>Luis</t>
  </si>
  <si>
    <t>Concer realizou a primeira mitigação ambiental utilizando serragem, volume aproximado de 300 a 400 litros que vazou do tanque de combustível da carreta. O caminhão tanque carregado com o produto químico não teve produto derramado nem tanque de combustível rompido.</t>
  </si>
  <si>
    <t>Motorista da carreta perde controle, cruza a pista, fechando-a e gera engavetamento com mais 3 caminhões sendo um do tipo tanque com carga perigosa, outro do tipo baú da empresa Nova Calha, transportando calha e uma terceiro caminhão vazio. Houve rompimento do tanque de combustível da carreta que perdeu o controle, contido pela CONCER. Área sinalizada e isolada.</t>
  </si>
  <si>
    <t>COMP. DE CONCESSO RODOVIRIA JUIZ DE FORA - RIO</t>
  </si>
  <si>
    <t>CIA DE CONCESSÃO RODOVIARIA JUIZ DE FORA - RIO</t>
  </si>
  <si>
    <t>Analista de gestão ambiental</t>
  </si>
  <si>
    <t>rene.marchesini@concer.com.br</t>
  </si>
  <si>
    <t xml:space="preserve">São Mateus </t>
  </si>
  <si>
    <t>925</t>
  </si>
  <si>
    <t>: Locação do poço FC-29 no Campo de Fazenda Cedro</t>
  </si>
  <si>
    <t>Houve perda de contenção primária na linha de produção do 7-FC-29-ES e descarga pela tomada de acoplamento do pressostato que apresentou espanamento na rosca. O fluído do poço é óleo com 89% de BSW</t>
  </si>
  <si>
    <t>Corrosão e/ou impacto</t>
  </si>
  <si>
    <t>SEACREST SPE CRICARÉ S.A.</t>
  </si>
  <si>
    <t>Benjamim D Avilla Pereira Boim</t>
  </si>
  <si>
    <t>27995996392</t>
  </si>
  <si>
    <t>Acionado o plano de emergência Poço foi fechado imediatamente e vazamento paralisado. Informado ao órgão ambiental local IEMA que visitou o local no dia 24/04. Atividades de contenção e limpeza iniciadas
imediatamente.</t>
  </si>
  <si>
    <t>Processo sei nº 02001.016875/2025-13 (Emergência Ambiental: Acidente Ambiental)</t>
  </si>
  <si>
    <t>Fazenda Cedro</t>
  </si>
  <si>
    <t xml:space="preserve">Angra dos Reis </t>
  </si>
  <si>
    <t>Solo; Solo; Águas subterrâneas; Águas subterrâneas; Atmosfera; Atmosfera; Flora; Flora; Fauna; Fauna; Outro(s); Outro(s)</t>
  </si>
  <si>
    <t>Rodovia SP 247 Km 30, acesso pelo município de Bananal</t>
  </si>
  <si>
    <t>Transformador de alta  muito antigo retirado do poste para furto com derramamento de óleo contaminante Ascarel.</t>
  </si>
  <si>
    <t>Transformador de alta muito antigo de rede abandonada em propriedade do IBAMA. Foi retirado do poste para furto de componentes e seu oleo derramado na vegetação em área sensível.</t>
  </si>
  <si>
    <t>Furto de componentes de transformador de alta abandonado</t>
  </si>
  <si>
    <t>Curso d'água próximo ao evento.</t>
  </si>
  <si>
    <t>Nenhum órgão atuando até o momento.</t>
  </si>
  <si>
    <t>Gustavo Torres só wtsapp</t>
  </si>
  <si>
    <t>(21) 99828-4809</t>
  </si>
  <si>
    <t>Gustavo Torres</t>
  </si>
  <si>
    <t>Sitio Tukã propriedade vizinha da ocorrência, internet satelital só wtsapp</t>
  </si>
  <si>
    <t>gustavo.st.gt@gmail.com</t>
  </si>
  <si>
    <t>Ascarel</t>
  </si>
  <si>
    <t xml:space="preserve">Montes Claros </t>
  </si>
  <si>
    <t>CARVÃO, BETUMINOSO, MARINHO, ETC.</t>
  </si>
  <si>
    <t>Rodovia BR 135 - Anel Viário Norte, km 368, pista Sul, Distrito Santo Antônio</t>
  </si>
  <si>
    <t>1. Conforme informações repassadas ao NEA, na data e local acima mencionados, ocorreu acidente envolvendo tombamento de caminhão transportando carvão
vegetal proveniente de floresta plantada (85 MDC).
2. Aparentemente, o condutor do veículo, senhor Renivaldo de Assis Barbosa, saiu ileso</t>
  </si>
  <si>
    <t>Tombamento seguido de queda da carga</t>
  </si>
  <si>
    <t>Não houve vazamento de combustível do tanque de serviço do veículo</t>
  </si>
  <si>
    <t>Plantão de operações CCO 135</t>
  </si>
  <si>
    <t>No dia seguinte, às 9h8min, a concessionária da via informou que um equipe se encontrava no local para realizar o transbordo da carga.</t>
  </si>
  <si>
    <t>Processo sei nº 02001.017044/2025-51 (Emergência Ambiental: Acidente Ambiental)</t>
  </si>
  <si>
    <t xml:space="preserve">Manaus </t>
  </si>
  <si>
    <t>RUA PAJURA, N01, VILA BURITI</t>
  </si>
  <si>
    <t>Às 17h34 (BRT) do dia 24/05/2025 foi identificada uma anormalidade ambiental ao término da operação de óleo diesel marítimo, realizada através da embarcação CMT ASSIS II, de propriedade da empresa PETROMAX TRRNI, inscrita sob o CNPJ nº 46.989.389/0001-40, com operação que ocorreu de forma autorizada pela Unidade Operacional de Manaus da Ipiranga.
Imediatamente após a identificação da anormalidade, a empresa especializada em atendimento a emergências ambientais, contratada previamente pela Ipiranga, foi acionada e, as medidas de contingência foram implementadas, até o presente momento, não houve registro de qualquer tipo de derrame.</t>
  </si>
  <si>
    <t>As primeiras observações apontam fortes indícios de que o óleo tenha origem em uma tubulação conhecida internamente como %u201Crede fina%u201D, a qual atende aos produtos de Óleo Diesel Marítimo, Óleo Diesel S10 e S500, uma vez que foi observado brotamento de óleo em área arenosa próxima ao local da operação. Entretanto, a origem exata do produto ainda está em fase de apuração técnica, não sendo possível, até o momento, confirmar a existência de vazamento ativo.</t>
  </si>
  <si>
    <t>BRASBUNKER PARTICIPACOES S/A (CNPJ: 04.931.019/0001-02)
A empresa especializada em atendimento a emergências- devidamente contratada pela Ipiranga- já se encontra no local, acompanhando de perto todo o processo para caso seja necessário algum suporte técnico para mitigar quaisquer riscos.</t>
  </si>
  <si>
    <t>Leopoldo Cavalcante de Albuquerque</t>
  </si>
  <si>
    <t>(92) 99238-3849</t>
  </si>
  <si>
    <t>Imediatamente após a identificação da anormalidade, a empresa especializada em atendimento a emergências ambientais, contratada previamente pela Ipiranga, foi acionada e, como ação emergencial foi realizada a coleta de amostra de aproximadamente 1 litro para análise e investigação preliminar.</t>
  </si>
  <si>
    <t>IPIRANGA PRODUTOS DE PETRLEO S.A.</t>
  </si>
  <si>
    <t>IPIRANGA PRODUTOS DE PETROLEO S.A.</t>
  </si>
  <si>
    <t>LIDER DE UNIDADE OPERACIONAL</t>
  </si>
  <si>
    <t>maximilianmodest@ipiranga.com.br</t>
  </si>
  <si>
    <t>BASE IPIRANGA MANAUS</t>
  </si>
  <si>
    <t>0.013</t>
  </si>
  <si>
    <t>Campo de Mero</t>
  </si>
  <si>
    <t>Embarcação Deep Star</t>
  </si>
  <si>
    <t>Durante a pressurização para destravamento do Módulo de Conexão Vertical (MCV), foi identificada perda de pressão e escape de 0,013 m3 de fluido hidráulico base água para o mar. Descarga paralisada.</t>
  </si>
  <si>
    <t>Foi interrompida a pressurização, cessando o escape.</t>
  </si>
  <si>
    <t>[1] Volume descarregado: 0,013 m3. Essa estimativa se baseou no volume necessário para completar o tanque de fluido do ROV após o recolhimento para o deck, deduzindo-se o inventário mantido nos equipamentos após as operações de destravamento, conforme manual do equipamento. [2] Área atingida: mar. [3] Nome comercial e/ou nomenclatura química da substância: Oceanic HW 525 P. [4] Composição química da substância: etilenoglicol (20-30%) e 2-butoxietanol (4-6%), conforme FISPQ anexa. [5] Descrição da classificação e subclasse ONU ou IMDG da substância, caso aplicável: não regulamentado como produto perigoso.</t>
  </si>
  <si>
    <t>0.0001</t>
  </si>
  <si>
    <t>Campo de Tupi, Bacia de Santos</t>
  </si>
  <si>
    <t>Durante ronda de rotina, foi identificado que uma mangueira hidráulica localizada na parte superior do guindaste de proa estava desconectada em uma extremidade, causando descarga de fluido hidráulico oleoso residual da mangueira aberta para o mar. O guindaste está em manutenção, aguardando material, motivo pelo qual esta mangueira está desconectada.</t>
  </si>
  <si>
    <t>A mangueira desconectada foi selada às 11h00 (20 minutos após identificação), não sendo observado nenhum outro vazamento de fluido hidráulico oleoso. No momento do incidente, o guindaste de proa encontrava-se parado e isolado. Iniciada a investigação do evento.</t>
  </si>
  <si>
    <t>Processo sei nº 02001.016889/2025-29 (Emergência Ambiental: Acidente Ambiental)
Volume de 0,0001 m³ estimado tendo como referência o volume total da mangueira vazada. Área atingida: Mar territorial Nome comercial: Shell Tellus S2 VX 46 Composição química: Óleos minerais altamente refinados e aditivos Descrição da classificação e subclasse ONU ou IMDG: NA Comunicado pleo CAEME BS-3577.</t>
  </si>
  <si>
    <t xml:space="preserve">São Joaquim da Barra </t>
  </si>
  <si>
    <t>Açucar</t>
  </si>
  <si>
    <t>km 368+176</t>
  </si>
  <si>
    <t>1. Vimos comunicar que em 24/05/2025 às 13:32 no Corredor Centro Sudeste da Ferrovia Centro Atlântica, no município de São Joaquim da Barra/SP, km 368+176, a composição Q702 veio a descarrilar a CAB A do vagão HFE 058219-1. Vagão veio descarrilar durante atendimento de vandalismo à 05 vagões, ocasionado queda de produto na linha férrea.
Trem composto por 02 locomotivas + 82 vagões carregados de açúcar.
2. Coordenadas estimadas do local:
20°34'22.2"S , 47°53'25.7"W
-20.572836, -47.890472
3. O local, conforme mapa em anexo, está em zona rural. Não foi identificado a presença de curso d%u2019água próximo ao local.</t>
  </si>
  <si>
    <t>Descarrilamento seguido da queda da carga</t>
  </si>
  <si>
    <t>A CETESB foi comunicada em 24/05 às 16:40 e esteve no local na data de hoje 25/05 pela manhã para realizar inspeção.</t>
  </si>
  <si>
    <t>Processo sei nº 02001.016931/2025-10 (Emergência Ambiental: Acidente Ambiental)</t>
  </si>
  <si>
    <t>1.094</t>
  </si>
  <si>
    <t>Poço 7-BUZ-18-RJS, associado a plataforma P-76</t>
  </si>
  <si>
    <t>Durante realização de inspeção periódica no poço foi identificado pela embarcação Geoholm o acúmulo de provável fluido de perfuração no funil down da BAP do poço. Estima-se um volume acumulado de 1,094 m³ contido no funil down da BAP.</t>
  </si>
  <si>
    <t>em investigação</t>
  </si>
  <si>
    <t>Programação de coleta de amostra e drenagem do fluido contido, conforme OS n.º 6000768843.</t>
  </si>
  <si>
    <t>Volume: 1,094 m3 (Cálculo foi realizado com base nas dimensões do equipamento) Área atingida: Mar territorial Produto: Fluído de perfuração Composição química do fluido, para fluido de perfuração: FLUIDO DE PERFURAÇÃO BASE NÃO AQUOSA OLEFÍNICO COM SALMOURA DE CLORETO DE CÁLCIO Características do fluido base e dos aditivos utilizados, para fluido de perfuração:FPBNA Olefínico com Salmoura de Cloreto de Cálcio (OLEDRIL / OLECORE/ OLEPLUS / OLETEC) Comunicado pelo CAEME BUZ-3578
Processo SEI n. 02001.017078/2025-45</t>
  </si>
  <si>
    <t>0.0076</t>
  </si>
  <si>
    <t>FPSO ALEXANDRE DE GUSMÃO</t>
  </si>
  <si>
    <t>Identificado merejamento de óleo (0,0076 m3) na tubulação de overboard do drain box de drenagem aberta situado entre os módulos TS021 e TS002 localizados a boreste da plataforma. Esse gotejamento resultou na formação de uma pequena iridescência próxima ao costado da unidade. Essa pequena mancha foi rapidamente dissipada, dado que a fonte do vazamento foi eliminada.</t>
  </si>
  <si>
    <t>Transbordamento da câmara da drenagem aberta destinada para slop para a câmara de overboard, ambas situadas dentro da caixa de drenagem do dreno aberto. O acúmulo de nível na câmara da linha de drenagem para slop ocorreu em função de obstrução de linha. A causa da obstrução ainda está sendo avaliada.</t>
  </si>
  <si>
    <t>Realizada drenagem de todas as câmaras desta drain box, sendo eliminada a fonte do vazamento.</t>
  </si>
  <si>
    <t>[1] Volume descarregado: 0,0076 m3. [2] Área atingida: mar. Comunicado pelo CAEME MERO-3582
Processo SEI n. 02001.017349/2025-62</t>
  </si>
  <si>
    <t xml:space="preserve">Alto Taquari </t>
  </si>
  <si>
    <t>KM 399+200</t>
  </si>
  <si>
    <t>Vazamento de produto a granel</t>
  </si>
  <si>
    <t>03856535144</t>
  </si>
  <si>
    <t>Ocorrência em falha mecânica em um dos vagões, sendo necessário o tombamento do mesmo.</t>
  </si>
  <si>
    <t>No dia 28/05/2025, às 06:00h foi observada da plataforma de PVM-3 uma mancha de óleo de origem proveniente da plataforma de PVM-2 (desabitada e sem produção). Imediatamente, a embarcação de apoio C-Ouro foi mobilizada e às 06:50h iniciou a dispersão mecânica. 
Além disto, foi realizada a despressurização do duto de PVM3 e PVM1 (a produção do duto já estava interrompida desde 27/05/2025, SISO 2505/000204 de PPG1). Com a aproximação do barco foi identificada um vazamento no topside de PVM-2. A dispersão mecânica foi concluída às 11:30h e a mancha foi dissipada.
Por volta das 14:05h após realização de sobrevoo, foi constatada a presença de uma nova mancha. A embarcação C-Ouro que ainda estava posicionada no local por conta da primeira ocorrência, passou a atuar prontamente na realização da dispersão da mancha, sendo concluída às 17:40h.</t>
  </si>
  <si>
    <t>Cálculo aproximado do volume de óleo pelas dimensões da mancha:
Primeiro evento:
Aparência %u2013 Prateada 80% e iridescente 20%
Comprimento (km) %u2013 2
Largura (km) %u2013 0,01
Volume de total de óleo descartado (m³) %u2013 0,0028
Segundo evento:
Aparência %u2013 Prateada 80% e iridescente 20%
Comprimento (km) %u2013 13
Largura (km) %u2013 0,1
Volume de total de óleo descartado (m³) %u2013 0,182
Volume total considerando os dois eventos: 0,185m³</t>
  </si>
  <si>
    <t>- Acionamento do PEI com mobilização da embarcação de apoio;
- Despressurização (PVM1 x PVM3);
- Atuação contínua da dispersão mecânica pela embarcação de apoio;
- Sobrevoo contínuo para avaliação da mancha (drone);</t>
  </si>
  <si>
    <t>PVM-2</t>
  </si>
  <si>
    <t xml:space="preserve">Carnaubais </t>
  </si>
  <si>
    <t>0.598</t>
  </si>
  <si>
    <t>Poço em Estreito 7-ET-1089D-RN.</t>
  </si>
  <si>
    <t>Durante ronda no campo, operador identificou descarga de emulsão oleosa pela válvula kerotest do poço 7-ET-1089D-RN, no campo da ET-L.</t>
  </si>
  <si>
    <t>:2134755555</t>
  </si>
  <si>
    <t>Acionado o plano de emergência
- Paralisada a operação do poço; - Fechada válvula kerotest na cabeça de produção do poço;
- Solicitado serviço de Carro Sugador; - Solicitado serviço de Limpeza Industrial.</t>
  </si>
  <si>
    <t>Processeo sei nº 02001.018002/2025-37 (Emergência Ambiental: Acidente Ambiental)
Informações da Perda de Contenção 1) Vol.: 0,613³ (emulsão oleosa) 2) Contenção secundária
atingida: N/A 3) BSW: 97,6% 4) Salinidade (água produzida): N/A 5) Composição química (fluido
perf., complet. ou interv.): N/A 6) Nome comercial (subst. nociva/perigosa): N/A 7) Composição
química (subst. nociva/perigosa): N/A 8) Classificação ONU ou IMDG (subst. nociva/perigosa): N/A
Informações da descarga 1) Vol. (água produzida fora de especificação/óleo):
0,613m3(0,598m3/0,015m3) 2) Área atingida: Solo 3) BSW: 97,6% 4) TOG (água produzida): N/A 5)
Salinidade (água produzida): N/A 6) Composição físico-química (água de injeção): N/A 7)
Composição química (fluido de perf., complet. ou interv.): N/A 8) Características do fluido base
(perf., complet. ou interv.): N/A 9) Nome comercial (subst. nociva/perigosa): N/A 10) Composição
química (subst. nociva/perigosa): N/A: 11) Classificação ONU ou IMDG (subst. nociva/perigosa):
N/A</t>
  </si>
  <si>
    <t>7-ET-1089D-RN</t>
  </si>
  <si>
    <t>No dia 29/05/2025, às 06:20h foi observada nova mancha no entorno da plataforma de PVM2. Imediatamente as embarcações de apoio foram mobilizadas para a plataforma. Também foi iniciado o voo de drone, onde foi constatado que o inventário contido na unidade, resultante do evento do dia 28/05 alcançava o mar por razão de chuva forte e vento. Reitera-se que o acesso à plataforma de PVM2 está restrito pois o helideque se encontra inoperante. Portanto, há limitação para realização de contenção e limpeza na plataforma neste momento. Ao final do dia, com a realização de sobrevoo constatou-se que não existia mais mancha ao redor da plataforma de PVM-2.</t>
  </si>
  <si>
    <t>PERENCO PETRÓLEO E GÁS DO BRASI LTDA</t>
  </si>
  <si>
    <t>Acionado o plano de emergência
- Acionamento do PEI com mobilização de embarcação de apoio; 
- Atuação contínua da dispersão mecânica pelas embarcações de apoio;
- Sobrevoo contínuo para avaliação da mancha (drone);
-Planejamento para realização de limpeza em toda unidade após possibilidade de acesso seguro na plataforma.</t>
  </si>
  <si>
    <t>A plataforma é desabitada e sem produção. Com o aumento das chuvas e do vento, a descarga se intensificou, no entanto, as embarcações estavam presentes para realizar a dispersão mecânica. Onda: 2,3m. Vento/direção: Vento 23,9 nós/32º. Corrente/direção: 0,4m/s 182º.
Processo SEI 02001.017854/2025-15</t>
  </si>
  <si>
    <t>Polo Pargo - Bacia de Campos - Plataforma de PVM II</t>
  </si>
  <si>
    <t>No dia 30/05/2025, próximo às 08h, os barcos de apoio que estavam próximos a plataforma de PVM-2, por conta do evento do dia 28/05 (SISO 2505/000213), avistaram uma nova mancha próxima da plataforma. Os barcos atuaram de forma imediata e dissiparam a mancha rapidamente, em aprox. 30 min. Destaca-se que a formação dessa mancha se trata de água oleosa contida na plataforma referente ao evento supracitado, descarregada no mar. Ressalta-se que o evento do dia 28/05 foi totalmente interrompido, porém, como PVM-2 continua inacessível para realização de limpeza, parte deste óleo contido ainda pode ser pulverizado no mar. A Perenco ressalta que há monitoramento contínuo através das embarcações de apoio ao redor de PVM-2, com verificação visual, radar e drone. Não houve mais mancha ao longo do dia detectada após este evento. O volume de óleo foi de 0,02 m³.</t>
  </si>
  <si>
    <t>A plataforma é desabitada e sem produção. Com o aumento das chuvas e do vento, a descarga se intensificou, no entanto, as embarcações estavam presentes para realizar a dispersão mecânica.
Onda: 2,5m Vento/direção: 21 nós/215º Corrente/direção: 2,1 nós/15º Cálculo aproximado do volume de óleo pelas dimensões da mancha: Aparência %u2013 25% brilhoso, 70% arco-íris e 5% metálico. Área (km²) %u2013 0,5 Volume de total de óleo descartado (m³) %u2013 0,02</t>
  </si>
  <si>
    <t>PLATAFORMA DE VERMELHO-II</t>
  </si>
  <si>
    <t>Água Oleosa</t>
  </si>
  <si>
    <t xml:space="preserve">Santa Rita </t>
  </si>
  <si>
    <t xml:space="preserve"> PB</t>
  </si>
  <si>
    <t>DIESEL COMBUSTIVEL;  ÁLCOOL ETÍLICO</t>
  </si>
  <si>
    <t>20000; 5000</t>
  </si>
  <si>
    <t>Solo; Atmosfera; Flora</t>
  </si>
  <si>
    <t>Rodovia BR 230 km 56 PB</t>
  </si>
  <si>
    <t>Em Santa Rita/PB, na BR 101, km 56, em 30/05/2025 01:38, ocorreu sinistro do tipo saída de pista com veículo transportando produto perigoso, sem vítimas, envolvendo 1 composição de veículos, sendo 1 Caminhão trator e 2 semirreboques. Ocorrência com vazamento/derramamento de combustível gasolina e óleo diesel.</t>
  </si>
  <si>
    <t>Ocorrência com vazamento/derramamento de combustível gasolina e óleo diesel.</t>
  </si>
  <si>
    <t>PetroBahia S/A</t>
  </si>
  <si>
    <t>01125282000892</t>
  </si>
  <si>
    <t>Empresa Privada de Emergência Química  - Central de Emergência 08002977006</t>
  </si>
  <si>
    <t>DIEGO DA SILVA FARIAS SOUZA</t>
  </si>
  <si>
    <t>(81) 98681-4426</t>
  </si>
  <si>
    <t>Empresa privada atuando para minimizar impacto ambiental, bem como Bombeiros monitorando o local com a PRF.
Processo SEI n° 02001.017752/2025-91</t>
  </si>
  <si>
    <t>Lídia Nunes de Castro</t>
  </si>
  <si>
    <t>Superintendência da Polícia Rodoviária Federal na Paraíba - Centro de Comando e Controle Regional</t>
  </si>
  <si>
    <t>Policial Rodoviária Federal</t>
  </si>
  <si>
    <t>c3r.pb@prf.gov.br</t>
  </si>
  <si>
    <t xml:space="preserve">Jataizinho </t>
  </si>
  <si>
    <t>35000</t>
  </si>
  <si>
    <t>Óbitos/feridos; Rio/córrego</t>
  </si>
  <si>
    <t>Comunicado da empresa/responsável; Mídia</t>
  </si>
  <si>
    <t>RODOVIA BR-369/PR, km 120 - PONTE DO RIO COURO DE BOI</t>
  </si>
  <si>
    <t>Rodovia da BR-369, km 120 -Jataizinho/PR - Ponte do Rio Couro de Boi</t>
  </si>
  <si>
    <t>35.000 LITROS GASOLINA C COMUM CLASSE 3 GE II, informados pelas NFE Nº 000.011.679 e NF-e Nº 000.011.680, Referente a ONU 3475.</t>
  </si>
  <si>
    <t>BR-369 NO KM 120 - PONTE AMBOS OS SENTIDOS SOBRE O RIO COURO DE BOI. VÁRIOS DANOS NAS PONTES APÓS UM CARRETA CARREGADA COM APROXIMADAMENTE 35.000 LITROS DE GASOLINA CAI NO LOCAL. DEVIDO AS ALTAS TEMPERATURAS VÁRIAS PARTES DO CONCRETO DA PONTE CAÍRAM DEIXANDO AS ESTRUTURAS DE FERRO AMOSTRA.</t>
  </si>
  <si>
    <t>REDE CIDADE MARCONDES COMERCIO DE COMBUSTIVEIS LTD</t>
  </si>
  <si>
    <t>03045206000126</t>
  </si>
  <si>
    <t>RETIRADA DO VEÍCULO SINISTRADO E RESCALDO DA ÁREA (INFORMAÇÃO REPASSADA PELO ÓRGÃO AMBIENTAL IAT DE CORNÉLIO PROCÓPIO).</t>
  </si>
  <si>
    <t>Contratação da empresa especializada na sucção do material e limpeza do local: AMBIPAR EMERGÊNCIAS AMBIENTAIS.</t>
  </si>
  <si>
    <t>DNIT-DEPARTAMENTO NACIONAL DE INFRAEST DE TRANSPORTES</t>
  </si>
  <si>
    <t>G1 NORTE E NOROESTE</t>
  </si>
  <si>
    <t>licenciamento.cgmab@dnit.gov.br</t>
  </si>
  <si>
    <t>7.0E 5</t>
  </si>
  <si>
    <t>Durante as operações do Guindaste #3, foi observado gotejamento de óleo hidráulico proveniente do conversor de torque. O operador do guindaste interrompeu a operação de içamento para conter o vazamento. Aproximadamente 70 ml de óleo foram identificados no Convés de Perfuração #3, sendo prontamente contidos e limpos com almofadas absorventes. No entanto, estima-se que cerca de 20 ml de óleo hidráulico atingiram o mar. Nenhuma ativação do radar de Pampo foi registrada.</t>
  </si>
  <si>
    <t>Foi realizado monitoramento visual e pelo radar de Pampo.</t>
  </si>
  <si>
    <t>Processo sei nº 02001.018079/2025-15 (Emergência Ambiental: Acidente Ambiental)
Não observou-se mancha de óleo no mar no visual e nem no radar de Pampo.</t>
  </si>
  <si>
    <t>Camamu</t>
  </si>
  <si>
    <t>Campo de Manati - Bacia de Camamu - BA</t>
  </si>
  <si>
    <t>[PLATAFORMA DE MANATI 1 / Poço 7-MNT-3-BAS]: Vazamento de aproximadamente 0,040 m3 de fluido hidráulico base água (HW-525P) na linha submarina de acionamento da PWV-1210203 (válvula Wing) do poço MNT-03.</t>
  </si>
  <si>
    <t>Fluido hidráulico base água (HW-525P): 0,040 m3</t>
  </si>
  <si>
    <t>33000167023667</t>
  </si>
  <si>
    <t>Realizada parada do poço e despressurização da linha de comando. Realizada abertura de ordem de serviço para mobilização de recurso para correção do problema.</t>
  </si>
  <si>
    <t>Processo sei nº 02001.018234/2025-95 (Emergência Ambiental: Acidente Ambiental)
1) Aguardando mobilização de recurso da área de manutenção Submarina para identificação do ponto de vazamento e correção do problema;
 2) Produção do poço paralisada; 
3) Oceanic HW525P (composição química: mistura de etileno glicol 20-30% e etileno glicol butil éter 1-3%);
4) IMDG: Não é Regulamentado para Transporte Marinho. 
5) Vazamento de 0,040 m3 de fluido hidráulico base água (HW-525P) para o mar.</t>
  </si>
  <si>
    <t>PETROLEO BRASILEIRO S A PETROBRAS</t>
  </si>
  <si>
    <t xml:space="preserve">Bom Jesus da Penha </t>
  </si>
  <si>
    <t>Oleo diesel;  Óleo hidráulico;  Leite</t>
  </si>
  <si>
    <t>Rodovia BR 265, km 576</t>
  </si>
  <si>
    <t>Segundo informações repassadas ao NEA, no dia 31/05/2025, por volta de 16:45 horas, ocorreu saída de pista de ve[iculo, seguido de sua queda no leito de um córrego não identificado. Em função do ocorrido, houve a queda/derramamento de parte da carga nas águas do referido córrego. Ainda segundo informações repassadas ao NEA ocorreu o derramamento de óleo diesel do tanque de serviço e óleo hidráulico do motor do veículo nas águas do
córrego</t>
  </si>
  <si>
    <t>Perda direcional com queda da carga</t>
  </si>
  <si>
    <t>Representante da Polícia Militar Ambietal</t>
  </si>
  <si>
    <t>Processo sei nº 02001.018224/2025-50 (Emergência Ambiental: Acidente Ambiental)</t>
  </si>
  <si>
    <t xml:space="preserve">Cabedelo </t>
  </si>
  <si>
    <t>500</t>
  </si>
  <si>
    <t>Empresa especializada em atendimento ; Marinha do Brasil; Corpo de Bombeiros; Órgão Estadual ou Municipal de Meio Ambiente; IBAMA</t>
  </si>
  <si>
    <t>Local das obras da Ponte do Futiro (Cabedelo - Lucena)</t>
  </si>
  <si>
    <t>Naufrágio de rebocador atuando nas obras de construção da Ponte do Futuro.</t>
  </si>
  <si>
    <t>Derramamento de óleo diesel armazenado no tanque da embarcação.</t>
  </si>
  <si>
    <t>Derramamento de óleo diesel no estuário do Rio Paraíba.</t>
  </si>
  <si>
    <t>Departamento de Estradas de Rodagem da PB (DER-PB)</t>
  </si>
  <si>
    <t>09122706000109</t>
  </si>
  <si>
    <t>Realizado cerco da embarcação com barreiras de contenção e barreiras absorventes. Embarcação fundeada nas margens.</t>
  </si>
  <si>
    <t xml:space="preserve">Rodrigo Dutra Escariao </t>
  </si>
  <si>
    <t>rodrigo.escariao@ibama.gov.br</t>
  </si>
  <si>
    <t>[PLATAFORMA DE MANATI (PMNT) / Poço 7-MNT-6D-BAS]: Vazamento de aproximadamente 0,040 m³ de fluido hidráulico base água HW-525P na linha submarina de acionamento da DHSV (Downhole Safety Valve) do poço MNT-6.</t>
  </si>
  <si>
    <t>Fluido hidráulico base água HW-525P - 0,040 m3</t>
  </si>
  <si>
    <t>1) Aguardando mobilização de recurso da área de manutenção Submarina para identificação do ponto de vazamento e correção do problema; 
2) Produção do poço paralisada; 
3) Oceanic HW525P (composição química: mistura de etileno glicol 20-30% e etileno glicol butil éter 1-3%);
4) IMDG: Não é Regulamentado para Transporte Marinho;
5) Vazamento de 0,040 m3 de fluido hidráulico base água (HW-525P) para o mar.</t>
  </si>
  <si>
    <t xml:space="preserve">Piracanjuba </t>
  </si>
  <si>
    <t>BR 153 GO km 583+700 Piracanjuba Canteiro Central</t>
  </si>
  <si>
    <t>Caminhão tombou no canteiro central da via.</t>
  </si>
  <si>
    <t>Tombamento de caminhão carregado com etanol, derramamento de parte da carga em canteiro central.</t>
  </si>
  <si>
    <t>Derramamento de parte da carga de etanol em solo do canteiro central, na área de domínio da rodovia.</t>
  </si>
  <si>
    <t>TRANSDULLON TRANSPORTES LTDA</t>
  </si>
  <si>
    <t>04973109000166</t>
  </si>
  <si>
    <t>EQUIPE DE OPERAÇÕES DA TRIUNFO CONCEBRA.</t>
  </si>
  <si>
    <t>(62) 99974-0458</t>
  </si>
  <si>
    <t>Processo Ibama nº 02001.018903/2025-29 (Emergência Ambiental: Acidente Ambiental)</t>
  </si>
  <si>
    <t xml:space="preserve">Carmo da Cachoeira </t>
  </si>
  <si>
    <t>Óleo Lubrificante em embalagens fracionadas</t>
  </si>
  <si>
    <t>13.524</t>
  </si>
  <si>
    <t>BR 381 -  Arteris Fernão Dias - KM 720+800 N</t>
  </si>
  <si>
    <t>VAZAMENTO DE ÓLEO LUBRIFICANTE.</t>
  </si>
  <si>
    <t>SEGUNDO INFORMAÇÕES O CAMINHÃO TRAFEGAVA SENTIDO NORTE SOBRE FAIXA DOIS DE ROLAMENTO, QUANDO CONDUTOR ALEGA QUE A CINTA QUE SEGURAVA A CARGA ARREBENTOU E OS GALÕES CAÍRAM PELO ACOSTAMENTO E CANTEIRO CENTRAL. O CAMINHÃO PAROU SOBRE ACOSTAMENTO COMO POSIÇÃO FINAL.</t>
  </si>
  <si>
    <t>DERRAMAMENTO NA CANALETA DE DRENAGEM LATERAL.</t>
  </si>
  <si>
    <t>ALL IND. DE LUBRIFICANTES LTDA</t>
  </si>
  <si>
    <t>07371304000104</t>
  </si>
  <si>
    <t>DE MOMENTO APENAS A CONCESSIONÁRIA QUE ADMINISTRA A RODODVIA QUE ATUOU. FOI PASSADO PARA O NEA E REALIZADO A INDICAÇÃO PARA A AMBIPAR.</t>
  </si>
  <si>
    <t>(19) 99640-0477</t>
  </si>
  <si>
    <t>03/06/2025 21:22:04	PR11 - Canalização / Sinalização         	6 CONES 
03/06/2025 21:22:04	PR04 - Orientação / Informação ao Usuário	        
03/06/2025 22:11:38	PR08 - Escolta                           	        
04/06/2025 01:27:58	PR37 - Feito o registro fotográfico</t>
  </si>
  <si>
    <t>Liberação não controlada de água da bacia de finos localizada ao lado da Pilha de Estéril e Material Lixiviado (PEML). Área da ocorrência: AA-930.</t>
  </si>
  <si>
    <t>Trata-se de efluente de mineração oriundo da bacia de finos (água). Conteúdo vazado do interior de tubulação que conecta a Bacia de Finos da Mina Cachoeira (AA-632) à Planta Química da URA.</t>
  </si>
  <si>
    <t>A tubulação que transportava o efluente (água) da Bacia de Finos da Mina Cachoeira (AA-632) para a Planta Química foi danificada por uma Motoniveladora que executava obras no local, causando pequena perfuração. O  volume vazado foi aquele contido no interior da tubulação. No momento do rompimento não havia fluxo de bombeamento.</t>
  </si>
  <si>
    <t>O material liberado atingiu o Ambiente de Trabalho. A área da situação é classificada como Controlada. Local sem impermeabilização.</t>
  </si>
  <si>
    <t>- Foram realizados procedimentos iniciais de segurança no local, bem como avaliação da situação pelas equipes de Proteção Radiológica e Manutenção;
- Foi aberta válvula próxima à Bacia de Finos para aliviar a pressão e esvaziar a tubulação para dentro da Bacia de Finos;
- Foi realizada uma inspeção da linha para assegurar que não houvesse novo vazamento;
- Foram iniciadas medidas de reparo da tubulação.
- Foram coletadas amostras do efluente e solo para análise.</t>
  </si>
  <si>
    <t>Situação definida como Ocorrência Operacional (índice preliminar).
Documento DASHBOARD - GRADAÇÃO E CLASSIFICAÇÃO DE SITUAÇÕES ANORMAIS DE OPERAÇÃO (SAO) segue anexo a este informe.</t>
  </si>
  <si>
    <t>Adutora FBM - RBU (Fazenda Bálsamo - Rio do Bú); Campo de Fazenda Bálsamo - Bacia do Recôncavo.</t>
  </si>
  <si>
    <t>Vazamento de 0,2 m³ de água para injeção por furo na derivação da adutora FBM-RBU para
FBM-B, atingindo 20 m² de solo permeável.</t>
  </si>
  <si>
    <t>Petróleo Brasileiro S.A Petrobrás</t>
  </si>
  <si>
    <t>Cristiane Meira S Oliveira</t>
  </si>
  <si>
    <t>Parado o duto. Despressurizado o trecho. Acionada equipe de manutenção para reparo</t>
  </si>
  <si>
    <t>Processo sei nº 02001.018587/2025-95 (Emergência Ambiental: Acidente Ambiental)
1- Evento comunicado ao INEMA: protocolo 50469. 2- Volume descarregado: 0,2 m3 de água de
injeção; 3- Área atingida: Solo permeável; 4- Pressão: 100 kgf/cm²; 5- Temperatura: 35 ºC; 6-
Densidade: 1050 kg/m³; 7- Salinidade: 140.000 ppm</t>
  </si>
  <si>
    <t>Fazenda Bálsamo</t>
  </si>
  <si>
    <t xml:space="preserve">Caraúbas </t>
  </si>
  <si>
    <t>Água Produzida fora de especificação;  Substância Oleo</t>
  </si>
  <si>
    <t>0.403; 0.157</t>
  </si>
  <si>
    <t>Linha de produção do Poço 7-LV-65D</t>
  </si>
  <si>
    <t>No dia 03/06/2025, por volta das 11:02h, durante a rotina operacional, o operador do campo
de Livramento identificou um vazamento em trecho da linha de produção do poço 7-LV65D-RN. O volume vazado de 0,56 m³ e não ficou contido por barreira.</t>
  </si>
  <si>
    <t>Corrosão da linha.</t>
  </si>
  <si>
    <t>Realizadas as devidas comunicações internas do ocorrido e acionado caminhão sugador e
equipe de limpeza.</t>
  </si>
  <si>
    <t>Processo sei nº 02001.018472/2025-09 (Emergência Ambiental: Acidente Ambiental)
Não Informado</t>
  </si>
  <si>
    <t xml:space="preserve">Figueirópolis </t>
  </si>
  <si>
    <t xml:space="preserve"> TO</t>
  </si>
  <si>
    <t>Ferrovia Norte Sul - Km 975</t>
  </si>
  <si>
    <t>Rumo Malha Central</t>
  </si>
  <si>
    <t>Rumo Logistica</t>
  </si>
  <si>
    <t>Eliane Carvalhaes P. Monteiro</t>
  </si>
  <si>
    <t>(41) 99695-3211</t>
  </si>
  <si>
    <t>Contenção do incêndio.</t>
  </si>
  <si>
    <t>Processo sei nº 02001.018749/2025-95 (Emergência Ambiental: Acidente Ambiental)
Incêndio iniciado na faixa de domínio da ferrovia norte sul (Rumo) e já controlado.</t>
  </si>
  <si>
    <t>ELIANE.MONTEIRO@RUMOLOG.COM</t>
  </si>
  <si>
    <t>No dia 04/06/2025, por volta das 08:10h, foi constatada uma mancha na plataforma de PVM-2 através dos barcos de apoio que estão próximos à plataforma . Houve atuação imediata na dispersão mecânica e às 13h já não havia mais mancha visível. A formação desta mancha é devido a geração de água oleosa contida que com ação do vento e chuva, é descarregada no mar, relacionada ao evento mencionado acima. Considerando o status da Plataforma de PVM-2 (desabitada e sem produção), a Perenco permanece em contínua atuação para viabilizar o acesso à unidade, ), de modo a garantir a realização da limpeza e correções cabíveis, para evitar a recorrência deste evento.</t>
  </si>
  <si>
    <t>PERENCO PETROLEO E GAS DO BRASIL LTDA</t>
  </si>
  <si>
    <t>Embarcações mobilizadas continuamente no entorno de PVM-2 
Sobrevoo para avaliação da mancha (drone)
Planejamento para realização de limpeza em toda unidade após acesso seguro na plataforma</t>
  </si>
  <si>
    <t>Processo sei nº 02001.018730/2025-49 (Emergência Ambiental: Acidente Ambiental)
Cálculo de óleo pelas dimensões da mancha:
Mancha A
Aparência %u2013 100% brilhoso.
Área (km²) %u2013 0,9
Volume de total de óleo descartado (m³) %u2013 0,01
Mancha B
Aparência %u2013 100% brilhoso.
Área (km²) %u2013 2
Volume de total de óleo descartado (m³) %u2013 0,01
Volume total (m³) %u2013 0,02</t>
  </si>
  <si>
    <t xml:space="preserve">Iturama </t>
  </si>
  <si>
    <t>ÁCIDO 2,2-DICLOROPROPIÔNICO</t>
  </si>
  <si>
    <t>Rodovia MG 426 - Km 16 (Frente Vassoura Torres Restaurante)</t>
  </si>
  <si>
    <t>COMUNICADO DE ACIDENTE AMBIENTAN° Protocolo: 142/2025</t>
  </si>
  <si>
    <t>Segundo Informações repassadas ao NEA, o motorista encostou o veículo ao constatar um furo em um dos IBC's transportados. Houve vazamento de parte do produto sobre o solo. O vazamento foi controlado. Uma empresa de pronto atendimento foi acionada e se deslocou para a realização da limpeza da área. Não há informações de recurso hídrico nas proximidades.</t>
  </si>
  <si>
    <t>Furo no IBC</t>
  </si>
  <si>
    <t>Acionamento empresa especializada. Limpeza do local</t>
  </si>
  <si>
    <t xml:space="preserve">São José do Rio Preto </t>
  </si>
  <si>
    <t>BR-153 KM 50+100 - São José do Rio Preto-SP</t>
  </si>
  <si>
    <t>CARRETA DA EMPRESA GRANELEIRO TRANSPORTE RODOVIÁRIOS LTDA, TRAFEGAVA PELA RODOVIA, QUANDO APRESENTOU UM VAZAMENTO NO TANQUE DE COMBUSTIVEL.</t>
  </si>
  <si>
    <t>CARRETA DA EMPRESA GRANELEIRO TRANSPORTE RODOVIÁRIOS LTDA, TRAFEGAVA PELA RODOVIA QUANDO APRESENTOU VAZAMENTO NO TANQUE.</t>
  </si>
  <si>
    <t>TANQUE DE COMBUSTIVEL DANIFICADO.</t>
  </si>
  <si>
    <t>O PRODUTO ATINGIU O SOLO DA FAIXA DE DOMINIO DA RODOVIA.</t>
  </si>
  <si>
    <t>GRANELEIRO TRANSPORTE RODOVIÁRIO SA</t>
  </si>
  <si>
    <t>CETESB DE SÃO JOSÉ DO RIO PRETO, ACIONADA PELA CONCESSIONÁRIA TRIUNFO.</t>
  </si>
  <si>
    <t>A CONCESSIONÁRIA ACIONOU OS ORGÃOS RESPONSÁVEIS PARA FISCALIZAÇÃO E ACOMPANHAMENTO DAS AÇÕES.</t>
  </si>
  <si>
    <t>TRIUNFO TRANSBRASILIANA</t>
  </si>
  <si>
    <t>GERENTE</t>
  </si>
  <si>
    <t xml:space="preserve">Pedra do Indaiá </t>
  </si>
  <si>
    <t>Rodovia MG 164 no cruzamento com MG 050</t>
  </si>
  <si>
    <t>Segundo informações repassadas ao NEA, ocorreu o tombamento de carreta carregada de cal virgem, ocasionando queda de carga numa área de trevo, sobre o solo, dentro da faixa de domínio</t>
  </si>
  <si>
    <t>Tombamento de carreta carregada de cal virgem.</t>
  </si>
  <si>
    <t>Segundo informações repassadas ao NEA, ocorreu o tombamento de carreta carregada de cal virgem, ocasionando queda de carga numa área de trevo, sobre o solo, dentro da faixa de domínio.</t>
  </si>
  <si>
    <t>Equipe de pronto atendimento foi acionada e se deslocou ao
local para retirada da carga e realização da limpeza</t>
  </si>
  <si>
    <t>Equipe de pronto atendimento foi acionada e se deslocou ao local para retirada da carga e realização da limpeza</t>
  </si>
  <si>
    <t xml:space="preserve">Hugo Leonardo Oliveira Chaves </t>
  </si>
  <si>
    <t>hugo.chaves@ibama.gov.br</t>
  </si>
  <si>
    <t xml:space="preserve">Formiga </t>
  </si>
  <si>
    <t>Carbonato de Cálcio</t>
  </si>
  <si>
    <t>Rodovia BR 354 - Km 492 (sentido crescente)</t>
  </si>
  <si>
    <t>Tombamento de veículo que desceu por uma área de declive, fora da faixa de domínio, com queda da carga transportada.</t>
  </si>
  <si>
    <t>Segundo informações repassadas ao NEA, ocorreu o tombamento de veículo que desceu por uma área de declive, fora da faixa de domínio, com queda da
carga transportada.</t>
  </si>
  <si>
    <t>Tombamento de veículo em área de declive.</t>
  </si>
  <si>
    <t>A transportadora acionou uma empresa de pronto atendimento para retirada do
produto e limpeza da área.</t>
  </si>
  <si>
    <t>A transportadora acionou um empresa de pronto atendimento para retirada do
produto e limpeza da área.</t>
  </si>
  <si>
    <t xml:space="preserve">Três Marias </t>
  </si>
  <si>
    <t>Rodovia BR 040 - Km 321 + 641 metros (norte)</t>
  </si>
  <si>
    <t>Tombamento de um semirreboque (tanque) que se soltou do cavalo mecânico de um veículo bitrem sobre a pista de rolamento.</t>
  </si>
  <si>
    <t>Segundo informações repassadas ao NEA, ocorreu o tombamento de um semirreboque (tanque) que se soltou do cavalo mecânico de um veículo bitrem sobre a pista de rolamento, seguido de incêndio da carga.</t>
  </si>
  <si>
    <t>O Corpo de Bombeiros foi acionado para combate ao fogo.</t>
  </si>
  <si>
    <t>COMUNICADO DE ACIDENTE AMBIENTAL
N° Protocolo: 145/2025</t>
  </si>
  <si>
    <t xml:space="preserve">Morrinhos </t>
  </si>
  <si>
    <t>59000</t>
  </si>
  <si>
    <t>BR  153 GO, KM  605+100, NORTE, MORRINHOS</t>
  </si>
  <si>
    <t>Segundo relatos coletados no local, ambos veículos seguiam em sentido norte em faixa 01, devido o local se tratar de um aclive veiculo2 (DAF 530) seguiu em velocidade reduzida ,veiculo01( SCANIA 400),não observou a distancia de segurança onde colidiu na traseira do mesmo. parando ambos entre faixas 01 e 02</t>
  </si>
  <si>
    <t>DOURADO LOGISTICA TRANSPORTES</t>
  </si>
  <si>
    <t>08733556000107</t>
  </si>
  <si>
    <t>EQUIPE OPERACIONAL DA TRIUNFO CONCEBRA</t>
  </si>
  <si>
    <t xml:space="preserve">Lavras </t>
  </si>
  <si>
    <t>RESÍDUO PERIGOSO, SÓLIDO, N.E.;  RESÍDUO PERIGOSO, LÍQUIDO, N.E.</t>
  </si>
  <si>
    <t>: Rodovia BR 365 - Km 362</t>
  </si>
  <si>
    <t>Segundo informações repassadas ao NEA, ocorreu o tombamento de carreta carregada com resíduos industriais, com queda de parte da carga transportada sobre o solo, dentro da faixa de domínio</t>
  </si>
  <si>
    <t>Bruna - Representante da Silcon Ambiental (embarcador)</t>
  </si>
  <si>
    <t>Equipe de pronto atendimento foi acionada e se deslocou ao local para retirada da carga e realização da limpeza. Há informações de recurso hídrico nas proximidade</t>
  </si>
  <si>
    <t>Processo sei nº 02001.019286/2025-89 (Emergência Ambiental: Acidente Ambiental)</t>
  </si>
  <si>
    <t>Campo de Mero, Bacia de Campos</t>
  </si>
  <si>
    <t>Deep Star</t>
  </si>
  <si>
    <t>Durante etapa de pressurização do teste hidrostático do poço 8-MRO-14, foi observado escape de 100 ml de fluido hidráulico do ROV (veículo de operação remota) para o mar.</t>
  </si>
  <si>
    <t>mar territorial</t>
  </si>
  <si>
    <t>- A atividade foi imediatamente interrompida; - Recolhimento do ROV para avaliação.</t>
  </si>
  <si>
    <t>Volume: 0,0001 m3 Área atingida: Mar territorial Nome comercial: castrol - Hyspin AWS 32 Composição química: Mistura. Destilados (petróleo), parafínicos pesados desparafinados com solvente; Classe ONU/IMDG: Não regulado Comunicado pelo CAEME SUB/IPSUB-DP-3638.</t>
  </si>
  <si>
    <t xml:space="preserve">Paraopeba </t>
  </si>
  <si>
    <t>Rodovia BR 040, Km 446 (trevo para Paraopeba)</t>
  </si>
  <si>
    <t>Segundo informações repassadas ao NEA, ocorreu o tombamento de carreta carregada de carvão vegetal, ocasionando queda de carga sobre o canteiro lateral da via</t>
  </si>
  <si>
    <t>Silvério - representante da empresa</t>
  </si>
  <si>
    <t>. Equipe de pronto atendimento foi contratada pela transportadora e irá ao local para realização da limpeza.</t>
  </si>
  <si>
    <t>Processo sei nº 02001.019310/2025-80 (Emergência Ambiental: Acidente Ambiental)</t>
  </si>
  <si>
    <t>0.00213</t>
  </si>
  <si>
    <t>Campo de Marlim Sul</t>
  </si>
  <si>
    <t>Sonda Ocean Courage, operando no poço 9-MLS-70D-RJS.</t>
  </si>
  <si>
    <t>Durante a montagem do anel tensionador, ao efetuar o acionamento hidráulico do pistão de abertura do anel, ocorreu rompimento de uma das mangueiras de instrumentação do anel tensionador, vindo a vazar 0,00213 m³ de fluido hidráulico para o mar. Descarga paralisada.</t>
  </si>
  <si>
    <t>Rompimento de mangueira de hidráulica.</t>
  </si>
  <si>
    <t>Interrompido o acionamento do pistão de abertura do anel tensionador e drenada a pressão da linha hidráulica da instrumentação até substituição da mangueira rompida e inspeção do restante das mangueiras de instrumentação do anel tensionador.</t>
  </si>
  <si>
    <t>[1] Volume descarregado: 0,00213 m3, estimado com base no volume da mangueira rompida (ID: 0,49 pol; comprimento: 17,5 m; volume: 0,00213 m³). [2] Área atingida: mar. [3] Nome comercial e/ou nomenclatura química da substância: Mobil DTE 10 Excel 68. [4] Composição química da substância: óleo básico e aditivos, conforme FISPQ anexa. [5] Descrição da classificação e subclasse ONU ou IMDG da substância, caso aplicável: não regulamentado como produto perigoso.</t>
  </si>
  <si>
    <t>65</t>
  </si>
  <si>
    <t>BR 381 -  Arteris Fernão Dias - KM 872+865 N</t>
  </si>
  <si>
    <t>SEGUNDO INFORMAÇÕES, A CARRETA SCANIA/440 TRAFEGAVA SENTIDO NORTE SOBRE FAIXA 3 QUANDO CHOCOU NA CARRETA VOLVO/540, QUE ESTAVA COM PANE SOBRE FAIXA 3, NA SEQUENCIA AS CARRETAS FORAM TOMADAS PELAS CHAMAS. AMBAS PERMANECERAM SOBRE FAIXAS 2 E 3 COMO POSIÇÃO FINAL.</t>
  </si>
  <si>
    <t>BOMBEIROS INFORMARAM QUE NÃO HOUVE VAZAMENTO DA GASOLINA, QUE NO CHOQUE AMBAS AS CARRETAS INCENDIARAM.</t>
  </si>
  <si>
    <t>REDE PETRO</t>
  </si>
  <si>
    <t>03980754000577</t>
  </si>
  <si>
    <t>BOMBEIROS DE POUSO ALEGRE/MG
SARGENTOS VILELA E LAURO</t>
  </si>
  <si>
    <t>BOMBEIRO DE POUSO ALEGRE</t>
  </si>
  <si>
    <t>(35) 98471-0084</t>
  </si>
  <si>
    <t>10/06/2025 23:36:17	PR12 - Sinalização final de fila         	T04/WAGNER                             
11/06/2025 00:03:39	PR04 - Orientação / Informação ao Usuário	                                       
11/06/2025 00:03:40	PR11 - Canalização / Sinalização         	10 CONES                               
11/06/2025 01:17:47	PR34 - Flagrante não visualizado via CFTV	                                       
11/06/2025 01:17:48	PR10 - Evento acompanhado pelo CFTV      	CFTV112                                
11/06/2025 03:20:13	PR37 - Feito o registro fotográfico      	                                       
11/06/2025 05:57:52	PR16 - Acionamento de Polícia            	                                       
11/06/2025 16:27:12	PR12 - Sinalização final de fila         	SEGUNDO TURNO - T04 (KM 888 NORTE)/CP02
12/06/2025 15:03:27	PR12 - Sinalização final de fila         	AD02 - KM 894. / AC04 - KM 879.</t>
  </si>
  <si>
    <t>ARTERIS FERNAO DIAS</t>
  </si>
  <si>
    <t>Embarcação AKER WAYFARER, atuando no poço 8-MLS-71HPA-RJS.</t>
  </si>
  <si>
    <t>Durante tentativa de destravamento do conector da árvore de natal do poço, foi observado consumo de 5 litros de fluido hidráulico base água após a pressurização da linha para destravamento, mas sem qualquer movimento do indicador de destravamento. Imediatamente foi visualizado fluido hidráulico saindo da interface entre a TRT e a ANM. Descarga paralisada.</t>
  </si>
  <si>
    <t>Em investigação. Será avaliada possível falha na vedação da interface da TRT com a ANM.</t>
  </si>
  <si>
    <t>Paralisada a pressurização da função de destravamento primário. Pressurizada a função de destravamento secundário, sendo efetivo para o destravamento da ANM.</t>
  </si>
  <si>
    <t>[1] Volume descarregado: 0,005 m3. O volume vazado foi calculado com a leitura de variação de nível do tanque. [2] Área atingida: mar. [3] Nome comercial e/ou nomenclatura química da substância: Oceanic HW 443. [4] Composição química da substância: etilenoglicol (32-48%), ácido arilsulfonamidocarboxílico (4-6%), dietanolamina (0,16-0,24%), conforme FISPQ anexa. [5] Descrição da classificação e subclasse ONU ou IMDG da substância, caso aplicável: não regulamentado como produto perigoso.</t>
  </si>
  <si>
    <t>65000</t>
  </si>
  <si>
    <t>RODOVIA BR-381, km 872,865 norte</t>
  </si>
  <si>
    <t>Carreta vazia trafegava sentido norte quando chocou com carreta bitrem com carga de 65 mil litros de gasolina.</t>
  </si>
  <si>
    <t>Conforme relatado ao NEA, carreta vazia trafegava sentido norte quando se chocou com carreta bitrem com carga de 65 mil litros de gasolina. Na sequencia as carretas foram tomadas pelas chamas.</t>
  </si>
  <si>
    <t>Carreta vazia trafegava sentido norte quando se chocou com carreta bitrem com carga de 65 mil litros de gasolina.</t>
  </si>
  <si>
    <t>Polícia Rodoviária Federal - PRF</t>
  </si>
  <si>
    <t>Interdição total no nentido norte da rodovia.</t>
  </si>
  <si>
    <t>COMUNICADO DE ACIDENTE AMBIENTAL
N° Protocolo: 148/2025</t>
  </si>
  <si>
    <t xml:space="preserve">Presidente Figueiredo </t>
  </si>
  <si>
    <t>Solo; Flora; Unidade de Conservação Federal</t>
  </si>
  <si>
    <t>BR-174/AM, Km 1132,42</t>
  </si>
  <si>
    <t>Acidente Rodoviário com tombamento de carreta que transportava gasolina e provocou incêndio no local.</t>
  </si>
  <si>
    <t>REAÇÃO TARDIA OU INEFICIENTE DO CONDUTOR, CONFORME LAUDO PERICIAL DA PRF.</t>
  </si>
  <si>
    <t>UC FEDERAL %u2013 TERRA INDÍGENA WAIMIRI-ATROARI</t>
  </si>
  <si>
    <t>CIDADE TRANSPORTES LTDA/ WALLACE MENEZES DA SILVA</t>
  </si>
  <si>
    <t>06151511000190</t>
  </si>
  <si>
    <t>EMPRESAS REPRESENTANDO O DNIT %u2013 SUPERVISORA E EXECUTORA DE OBRAS E SEMMAS DE PRESIDENTE FIGUEIREDO</t>
  </si>
  <si>
    <t>SUB-TEN GUIMARÃES (CORPO DE BOMBEIROS)</t>
  </si>
  <si>
    <t>CONTROLE DE TRÁFEGO E DO INCÊNDIO</t>
  </si>
  <si>
    <t>: FOI INFORMADO NO LOCAL DO ACIDENTE QUE A EMPRESA RESPONÁVEL, CONTRATOU UMA EMPRESA AMBIENTAL PRA FAZER O CONTROLE AMBIENTAL DO ACIDENTE, E POSTERIOR APRESENTAÇÃO DO RELATÓRIO, PROVIDENCIARIA A RECUPERAÇÃO AMBIENTAL DO LOCAL.</t>
  </si>
  <si>
    <t>JONAS MARVIM SILVA DE CARVALHO</t>
  </si>
  <si>
    <t>DNIT/ STE - SERVIÇOS TÉCNICOS DE ENGENHARIA (SUPERVISORA DE OBRAS</t>
  </si>
  <si>
    <t>0.031</t>
  </si>
  <si>
    <t>P-67, Campo de Tupi, Bacia de Santos.</t>
  </si>
  <si>
    <t>Parada emergencial da planta de processo por atuação espúria do sistema de detecção de chama do riser balcony Zona D. Em operação normal ocorreu parada do compressor de CO2, seguido de parada dos compressores principais. A queima de gás no flare ocasionou sensibilização simultânea dos detectores UST-N1-101D-001 e UST-N1-101D-002. A velocidade média do vento no momento era de 20 nós e com direção sudoeste. Posteriormente, em função do ESD, foi constatada descarga menor de óleo através do extravaso do tanque de água de diluição devido passagem reversa pela linha que conecta este tanque ao vaso de tratamento de óleo. Como esperado, o ESD desligou a bomba do sistema de diluição, mas ocorreu passagem reversa por uma válvula de retenção e uma SDV. Este sistema foi isolado para manutenção corretiva. [Letra O)]</t>
  </si>
  <si>
    <t>Sensibilização dos detectores por reflexo da chama do flare que estava aliviando os gases devido parada dos compressores
Atualização do Siema 12/09, de acordo com Relatório de atendimento a incidente de poluição por óleo (24636748): 
Falha no fechamento da SDV-1223005
Os planos e procedimentos para inspeção, teste e manutenção são inadequados [13.2.1].
Foi verificada que a estratégia de manutenção da SDV-1223005 estava sendo cumprida conforme planejada, porém, as manutenções corretivas executadas após constatações de mau funcionamento da SDV não foram eficazes.
Identificação, avaliação, consideração e mitigação de riscos inadequada [10.3].
Verificou-se que o arranjo do sistema eletro-pneumático do atuador da SDV-1223005 poderia ser projetado com maior confiabilidade.</t>
  </si>
  <si>
    <t>Realizada a mobilização do pessoal para pontos de encontro. Confirmada normalização do sinal dos sensores. Realizada verificação local sem indícios de fogo ou outros desvios. Mobilizada embarcação Marlim Yare para realização da dispersão mecânica. Após verificação e garantia das condições de segurança da unidade, e normalização dos parâmetros operacionais, foram iniciados os procedimentos de partida da unidade com retorno da produção em 12/06/2025 às 16h45. No dia 13/06, após realização do sobrevoo de monitoramento na área e não sendo avistada feição oleosa, os recursos foram desmobilizados.
Atualização do Siema 12/09, de acordo com Relatório de atendimento a incidente de poluição por óleo (24636748)
Após identificação da mancha de óleo pela aeronave Poseidon 2, foi realizada a comunicação à célula CAE. Houve um indicativo de que óleo seria provenienteda P-67 pela direção da corrente marinha.
A célula CAE enviou a embarcação Marlim Yare para realização da dispersão mecânica, sendo es</t>
  </si>
  <si>
    <t>Processo nº 02001.019639/2025-41
Volume estimado na queima: 23.000 m3. Volume do óleo vazado estimado a partir dos aspectos visuais da Feição Oleosa, conforme protocolo de Bonn.
Atualização do Siema 12/09, de acordo com Relatório de atendimento a incidente de poluição por óleo (24636748):
Análise Crítica: Necessidade de mais eficácia no diagnóstico de mau funcionamento das SDVs, reavaliação dos planos de manutenção e verificação da robustez dos projetos de sistemas que
possam causar retorno de óleo para o meio ambiente.</t>
  </si>
  <si>
    <t>COTURSMS</t>
  </si>
  <si>
    <t>P-67</t>
  </si>
  <si>
    <t>0.231</t>
  </si>
  <si>
    <t>Locação do poço 7-CP-361-SE, Carmópolis-SE</t>
  </si>
  <si>
    <t>No dia 12/06/2025 às 15:20h, durante ronda de rotina operacional, foi identificada perda de contenção primária significante/descarga significante de óleo de 0,24 m³ devido a alinhamento incorreto para antiga linha de produção do CP-361 que estava desconectada do poço e fora de operação. Após constatação do incidente, a linha foi fechada na Estação, para cessar a descarga. Não atingiu corpo hídrico. BSW = 96,36 %. Área da descarga = 80 m²; lâmina = 0,003 m. Volume = 80 m² x 0,003 m = 0,24 m³
1. Óleo 0,009
2 Água Produzida fora de especificação 0,231</t>
  </si>
  <si>
    <t>Não atingiu corpo hídrico</t>
  </si>
  <si>
    <t>TIAGO OLIVEIRA LIMA</t>
  </si>
  <si>
    <t>71988767168</t>
  </si>
  <si>
    <t>Processo sei nº 02001.019634/2025-18 (Emergência Ambiental: Acidente Ambiental)
Limpeza da locação em fase de conclusão.</t>
  </si>
  <si>
    <t>Embarcação Island Intervention, Campo  e Bacalhau</t>
  </si>
  <si>
    <t>Vazamento de 30 litros de fluido hidraulico do thruster da embarcação</t>
  </si>
  <si>
    <t>Foi recebido um alarme de baixo nivel do tanque de gravidade do swing down thruster (SDT) dianteiro.
Thruster indisponível para uso e 8 galões de oleo hidraulico foi derramado.
Thurster foi desligado e perda de oleo cessada</t>
  </si>
  <si>
    <t>águas ulyta-profundas do Campo de Bacalhau, Bacia de Santos</t>
  </si>
  <si>
    <t>Devido ao pequeno volume vazado (30 litros), nao foi necessaria a intervenção de entidade  especializada</t>
  </si>
  <si>
    <t>O thruster foid esligado e o vazamento cessado</t>
  </si>
  <si>
    <t>Nao aplicavel</t>
  </si>
  <si>
    <t xml:space="preserve">Engenheiro Navarro </t>
  </si>
  <si>
    <t>RODOVIA BR-135, km 434 - norte</t>
  </si>
  <si>
    <t>Conforme relatado ao NEA, veículo com carga de 30 toneldas de carvão sacaria se acidentou ocasionando derramamento da carga.</t>
  </si>
  <si>
    <t>Derramamento do carga</t>
  </si>
  <si>
    <t>ECO 135</t>
  </si>
  <si>
    <t>ECO</t>
  </si>
  <si>
    <t>Foram acionados
recursos para transbordo para o dia seguinte pela manhã.</t>
  </si>
  <si>
    <t>Processos sei nº 02001.019876/2025-10 (Emergência Ambiental: Acidente Ambiental)</t>
  </si>
  <si>
    <t>Estrada Paulo Fonteles, KM 80, Zona Rural, Parauapebas - PA</t>
  </si>
  <si>
    <t>O veículo da empresa Nildete Ribeiro (Placa %u2013 OXT2903), se direcionava via Estrada Paulo Fonteles para realizar entrega spot de uma carga de garrafinhas de água mineral. Ao se aproximar do KM 80, o condutor perdeu o controle da direção do caminhão e o veículo saiu da via em direção às margens da estrada, onde ocorreu o tombamento.</t>
  </si>
  <si>
    <t>Ocorrência de acidente rodoviário no KM 80 na data 13/06/2025, com tombamento do caminhão informado no item 3. Durante o ocorrido, houve desprendimento da carga de garrafinhas plásticas de água mineral no local do tombamento.</t>
  </si>
  <si>
    <t>Durante o trajeto de transporte de um carregamento spot de garrafinhas de água mineral da cidade de 
Parauapebas em direção ao Complexo Minerador Salobo, o motorista do caminhão da empresa Nildete 
Ribeiro (Placa %u2013 OXT2903), perdeu o controle do equipamento, levando o veículo ao tombamento no 
KM 80 da via, onde ocorreu o rompimento do baú, e parte da de garrafas plásticas caiu no local.</t>
  </si>
  <si>
    <t>O local de tombamento do caminhão foi às margens da estrada Paulo Fonteles (trecho entre a Portaria de N1 x Complexo Minerador Salobo), apresentando traços de vegetação característica de borda, sendo caracterizada como secundária arbustiva, composta por espécies que se desenvolveram em áreas alteradas.</t>
  </si>
  <si>
    <t>Salobo Metais S.A.</t>
  </si>
  <si>
    <t>33931478000275</t>
  </si>
  <si>
    <t>As empresas Vale S.A e Ômega realizaram os primeiros socorros aos 3 ocupantes do veículo, encaminhando-os para a medicina do empreendimento, bem como realizaram o acompanhamento da retirada do veículo do local e demais procedimentos necessários realizados.</t>
  </si>
  <si>
    <t>Guilherme Barbosa</t>
  </si>
  <si>
    <t>(94) 99149-6564</t>
  </si>
  <si>
    <t>Após a identificação do evento, as primeiras ações de resposta foram realizadas e encontra-se descritas 
a seguir: 
%u2022 Acionamento do CECOM para realização dos primeiros socorros aos 3 ocupantes do veículo, 
e encaminhamento à medicina para avaliação dos envolvidos;
%u2022 Interdição e avaliação da área; 
%u2022 Comunicado do acidente ao chefe do NGI ICMBio Carajás, realizado através de aplicativo de 
mensagem, na data de 13/06/2024, às 16:36.
No dia 16//09/2025 iniciaram-se as avaliações para remoção do veículo do local. Em 17/06/25 iniciaram-se os trabalhos de remoção veículo, a partir da retirada da vegetação caracterizada como secundária arbustiva, com traços de vegetação de borda de estrada. A vegetação era composta por espécies que se desenvolveram em áreas alteradas, apresentando DAP inferior à 10 cm. Na sequência da retirada da vegetação foi realizada a remoção do caminhão do local do acidente, onde durante a atividade ocorreu o vazamento de 8 litros de óleo do motor do veículo, que imediatamente foi recolhido pela equipe de emergência presente no local e enviado para destinação final. Além disso, o recolhimento dos resíduos de garrafinha plástica da área já foram finalizados na data de 22/06/2025, e semeio manual de mix de sementes para recomposição da área está previsto para realização no mês de julho.
O comunicado via SIEMA do acidente rodoviário segue aqui registrado por solicitação do ICMBio, gestor da Flona Tapirapé Aquiri.</t>
  </si>
  <si>
    <t>SALOBO METAIS S.A</t>
  </si>
  <si>
    <t>*</t>
  </si>
  <si>
    <t>Gerente de Licenciamento Ambiental</t>
  </si>
  <si>
    <t>sergio.melo@vale.com</t>
  </si>
  <si>
    <t>0.32</t>
  </si>
  <si>
    <t>Linha tronco do Satélite 04 do Campo Rio do Bú, Bacia do Recôncavo Baiano.</t>
  </si>
  <si>
    <t>Nome da Embarcação/Instalação: RIO DO BU</t>
  </si>
  <si>
    <t>Vazamento de 0,320 m³ de emulsão oleosa por furo na linha tronco do satélite 04 do campo terrestre, atingindo 25 m² de solo compactado no entorno.</t>
  </si>
  <si>
    <t>25 m² de solo compactado no entorno.</t>
  </si>
  <si>
    <t>Isolado e despressurizado o trecho. Acionadas equipes de manutenção e de limpeza.</t>
  </si>
  <si>
    <t>XIV - Outras informações julgadas úteis
BSW: 98%. Descarga paralisada.</t>
  </si>
  <si>
    <t>0.000263</t>
  </si>
  <si>
    <t>Bacia de Campo.</t>
  </si>
  <si>
    <t>Embarcação Skandi Niterói, Campo de Marlim, Bacia de Campo.</t>
  </si>
  <si>
    <t>Durante atividade de substituição de estojos da conexão de um duto, ocorreu vazamento de 0,000263 m³ de fluido hidráulico (Shell Tellus S2 V 32 ) para o meio ambiente a partir do braço de 7 funções do veículo remoto de operação (ROV).</t>
  </si>
  <si>
    <t>Afrouxamento de parafuso interno no braço de sete funções do ROV.</t>
  </si>
  <si>
    <t>Fechamento imediato do circuito hidráulico para estancar o vazamento subsea. Retorno do ROV BE ao Convés. Avaliação preliminar da falha no convés.</t>
  </si>
  <si>
    <t>[1] Volume descarregado: 0,000263m³. Volume estimado a partir da diferença de volume no circuito hidráulico antes e depois do escape; [2] Nome comercial do produto: Shell Tellus S2 V 32; [3] Composição química: Óleo mineral altamente refinado. Ver FISPQ; [4] Classificação ONU ou IMDG: Não regulado; [5] Ambiente atingido: Mar.</t>
  </si>
  <si>
    <t>Petrobras / Serviços Submarinos.</t>
  </si>
  <si>
    <t xml:space="preserve">Araporã </t>
  </si>
  <si>
    <t>HIDRÓXIDO DE SÓDIO, SOLUÇÃO</t>
  </si>
  <si>
    <t>36400</t>
  </si>
  <si>
    <t>BR-153 MG, KM 12+800, Norte, Araporã-MG</t>
  </si>
  <si>
    <t>O veículo trafegava no sentido norte da via quando, subitamente, apresentou uma pane no sistema de direção, causando o travamento do volante para a lateral.
Em decorrência da falha, o condutor perdeu o controle da direção, o que resultou no tombamento do veículo. Após o incidente, o veículo permaneceu imobilizado em área de domínio lateral da via, com a lateral apoiada ao solo</t>
  </si>
  <si>
    <t>Após tombamento do veículo a carreta danificou-se e ocorreu o derramamento da carga</t>
  </si>
  <si>
    <t>Derramamento de parte da carga na área de domínio da rodovia, sentido norte.
Motorista preso nas ferragens, foi retirado e levado ao hospital São Marcos</t>
  </si>
  <si>
    <t>VIA CAMPOS TRANSPORTES EIRELLI</t>
  </si>
  <si>
    <t>Equipe de operações da Triunfo Concebra</t>
  </si>
  <si>
    <t>MARLON (AMBIPAR)</t>
  </si>
  <si>
    <t>(19) 99759-1899</t>
  </si>
  <si>
    <t>Processo SEI 02001.019748/2025-68.</t>
  </si>
  <si>
    <t xml:space="preserve">Santo Antônio do Monte </t>
  </si>
  <si>
    <t>km 683+342</t>
  </si>
  <si>
    <t>Em 15/06/2025 às 20:40 no Corredor Centro Leste da Ferrovia Centro Atlântica, no município de Santo Antônio do Monte/MG, a composição J600 entre ESA %u2013 EFB no km 683+342, tombou cinco vagões do bloco C na calda do trem. Vagões carregados com soja.</t>
  </si>
  <si>
    <t>Foi identificado vazamento de carga.</t>
  </si>
  <si>
    <t>Equipe de atendimento FCA atuando no local</t>
  </si>
  <si>
    <t>Weliton Alves</t>
  </si>
  <si>
    <t>Curso d'água mais próximo esta a cerca de 115 metros do local.
O local, conforme mapa em anexo, está em zona rural.
Processo SEI nº 02001.019809/2025-97</t>
  </si>
  <si>
    <t>0.19</t>
  </si>
  <si>
    <t>Campo de Marlim - Bacia de Campos</t>
  </si>
  <si>
    <t>[FPSO ANITA GARIBALDI (FPSO AGA) / Poço 8-MRL-181D-RJS]: Durante a pressurização da função "abre M1" pela plataforma, foi verificado escape de aproximadamente 0,19 m3 de fluido hidráulico base água (Transaqua DW) próximo ao corpo central da ANM (árvore de natal molhada).</t>
  </si>
  <si>
    <t>Fluido hidráulico base água (Transaqua DW): 0,19 m3</t>
  </si>
  <si>
    <t>Realizada despressurização da linha de controle da válvula M1 cessando a descarga.</t>
  </si>
  <si>
    <t>- Não foi possível verificar o local exato devido a presença de vida marinha no conjunto ANM.
 - Volume estimado através da diferença de volume no circuito hidráulico antes e depois do escape. 
- Descarga de 0,19 m3 de fluido hidráulico base água para o mar. 
- Nome comercial: Transaqua DW. 
- Composição química: Mistura. Água, Etilenoglicol, Etanodiol, Aditivos específicos patenteados. 
- ONU/IMDG: Não regulado.
Processo SEI 02001.019850/2025-63</t>
  </si>
  <si>
    <t>Atmosfera; Atmosfera</t>
  </si>
  <si>
    <t>Rua Felipe dos Santos, 451, Lourdes (Praça Marília de Dirceu)</t>
  </si>
  <si>
    <t>Vazamento de Gás</t>
  </si>
  <si>
    <t>Conforme informado ao NEA, ocorreu vazamento de gás ocasionado por rompimento do medidor de gás por escavadeira em uma obra de demolição. A válvula de passeio estava obstruída por entulho e houve necessidade do fechamento do gasoduto na rua.</t>
  </si>
  <si>
    <t>Escavadeira</t>
  </si>
  <si>
    <t>As 10:36 horas foi concluído o reparo e retomado o fornecimento de gás</t>
  </si>
  <si>
    <t>Processo sei nº 02001.020533/2025-90 (Emergência Ambiental: Acidente Ambiental)</t>
  </si>
  <si>
    <t>LT Jardim Petrópolis IIB, s/n CEP 57062-310, Petrópolis Maceió - AL - Poço TM 33</t>
  </si>
  <si>
    <t>As 17h do dia 17/06/2025 o fluxo do poço foi desviado para o TQ101 com objetivo de testar o poço xx na estação. No dia seguinte, ao realizar monitoramento de campo para verificar o nível do tanque foi identificado vazamento pelo flange que se conecta a válvula
de saída do TQ101.</t>
  </si>
  <si>
    <t>Possível causa: falha na vedação entre flange e válvula.</t>
  </si>
  <si>
    <t>PETROSYNERGY LTDA</t>
  </si>
  <si>
    <t>DANIELLY DA SILVA SANTOS</t>
  </si>
  <si>
    <t>8233322024</t>
  </si>
  <si>
    <t>O operador parou o poço e acionou a supervisão logo após a identificação do vazamento, a
supervisão acionou a equipe de limpeza de foi ao local realizar a limpeza.</t>
  </si>
  <si>
    <t>Processo sei nº 02001.020237/2025-99 (Emergência Ambiental: Acidente Ambiental)
Não Informado</t>
  </si>
  <si>
    <t>1.298</t>
  </si>
  <si>
    <t>Linha de produção do 7-CAM-1099-RN</t>
  </si>
  <si>
    <t>corrosão</t>
  </si>
  <si>
    <t>Durante rotina operacional, o operador da estação de Alto da Pedra "E" identificou uma descarga de emulsão oleosa na linha de produção do 7-CAM-1099-RN.O volume da descarga atingiu o solo.</t>
  </si>
  <si>
    <t>Acionado o plano de emergência
- Bloquei da descarga; - Solicitação de serviço para substituição de trecho; - Solicitado serviço para TH da linha; - Solicitado serviço de limpeza industrial.</t>
  </si>
  <si>
    <t>ARGÔNIO, LÍQUIDO REFRIGERADO</t>
  </si>
  <si>
    <t>Rodovia BR 381, km 767 - Norte</t>
  </si>
  <si>
    <t>Conforme informado ao NEA, ocorreu tombamento com veículo transportando produto perigoso, sem vazamento de produto, com veículo permanecendo tombado com rodagem voltada para rodovia.
 Não houve vazamento de óleos do veículo e o tráfego ficou sendo realizado pela pista de acesso até liberação total da rodovia.</t>
  </si>
  <si>
    <t>Tombamanto</t>
  </si>
  <si>
    <t>Equipe PRF, Corpo de Bombeiros e Concessionária Arteris no local.</t>
  </si>
  <si>
    <t>CCO Arteris - Fernão Dias</t>
  </si>
  <si>
    <t>Processo sei nº 02001.020581/2025-88 (Emergência Ambiental: Acidente Ambiental)</t>
  </si>
  <si>
    <t>RODOVIA BR 153, KM 46</t>
  </si>
  <si>
    <t>VEICULO ESTAVA SEGUINDO PELA VIA, AO ADENTRAR EM UMA CURVA PERDEU CONTROLE E TOMBOU.
Concessionária informa: Condutor de veículo perdeu o controle em uma curva acentuada em declive, vindo a tombar na segunda faixa com as rodas do lado direito ao solo, sendo sua posição final. Foi necessário interdição total de pista no sentido sul devido ao derramamento da carga e grande risco de incêndio.</t>
  </si>
  <si>
    <t>DERRAME DE ETANOL HIDRATADO
Concessionária: Ao tombar, houve derramamento  de carga na rodovia em área de domínio.</t>
  </si>
  <si>
    <t>TOMBAMENTO NA CURVA
Concessionária informa: Condutor, carregado com 59 mil litros de Etanol, trafegava pela BR 153 - MG no KM 46+500 sentido Sul, quando perdeu controle do veículo em uma curva acentuada em declive vindo tombar na segunda faixa com as rodas do lado direito ao solo, sendo sua posição final. Foi necessário interdição total da pista no sentido sul devido derramamento da carga e grande risco de incêndio.</t>
  </si>
  <si>
    <t>Concessionária informa: Derramamento de parte da carga na área de domínio da rodovia, sentido sul.</t>
  </si>
  <si>
    <t>TRANSPORTES TRANSVIDAL S.A</t>
  </si>
  <si>
    <t>05220925001800</t>
  </si>
  <si>
    <t>ACIONADO NEA - MINAS GERAIS
Concessionária informa: Equipe de operações da Triunfo Concebra</t>
  </si>
  <si>
    <t>THIAGO SOUZA</t>
  </si>
  <si>
    <t>(47) 99673-9970</t>
  </si>
  <si>
    <t>Processo SEI 02001.020162/2025-46</t>
  </si>
  <si>
    <t>TRANSVIDAL</t>
  </si>
  <si>
    <t>COMERCIAL</t>
  </si>
  <si>
    <t>certificacao@transvidal.com.br</t>
  </si>
  <si>
    <t xml:space="preserve">Padre Bernardo </t>
  </si>
  <si>
    <t>Resíduo solido urbano</t>
  </si>
  <si>
    <t>quadra 1 chacara 70</t>
  </si>
  <si>
    <t>Deslizamento de aterro sanitário</t>
  </si>
  <si>
    <t>ouro verde construções e incorporações ltda</t>
  </si>
  <si>
    <t>06166459000227</t>
  </si>
  <si>
    <t>FOI INICIADO O PLANO DE CONTINGENCIA E EMERGENCIA, E JA CONTRATAMOS UMA EMPRESA ESPECIALIZADA PARA TRATAR O LOCAL</t>
  </si>
  <si>
    <t>FELIPE COSTA DE OLIVEIRA</t>
  </si>
  <si>
    <t>(61) 99199-3026</t>
  </si>
  <si>
    <t>Processo sei nº 02001.020233/2025-19 (Emergência Ambiental: Acidente Ambiental)</t>
  </si>
  <si>
    <t>OURO VERDE CONSTRUÇÕES E INCORPORAÇÕES LTDA</t>
  </si>
  <si>
    <t>SOCIO</t>
  </si>
  <si>
    <t>ruralplan@hotmail.com</t>
  </si>
  <si>
    <t xml:space="preserve">Pedro Gomes </t>
  </si>
  <si>
    <t>Rodovia BR-163/MS na altura do km 821+900 (Município de Pedro Gomes)</t>
  </si>
  <si>
    <t>Acidente com usuário da Rodovia envolvendo um carro, uma carreta (transportando um implemento agrícola) e um bitrem que transportava ração, ocorrido na BR-163/MS, altura do km 821+900, no município de Pedro Gomes.</t>
  </si>
  <si>
    <t>Diesel - Houve derramamento de diesel do tanque do bitrem no Córrego Gauchão.</t>
  </si>
  <si>
    <t>Provável causa seria uma ultrapassagem mal sucedida.</t>
  </si>
  <si>
    <t>Vítimas - 3 pessoas (1 ilesa, 1 moderada e 1 grave)
Derramamento de Diesel - Córrego</t>
  </si>
  <si>
    <t>Cleber Perisatto</t>
  </si>
  <si>
    <t>04027945913</t>
  </si>
  <si>
    <t>Acidente com usuário da rodovia envolvendo um carro, uma carreta transportando implemento agrícola e um bitrem transportando ração, ocorrido na BR-163/MS, na altura do km 821+900, no município de Pedro Gomes/MS. Houve o tombamento do bitrem onde ocasionou o vazamento do combustível (diesel) do tanque no córrego Gauchão (informações preliminares). Causa provável do acidente ultrapassagem mal sucedida.</t>
  </si>
  <si>
    <t>martha.mattos@motiva.com.br</t>
  </si>
  <si>
    <t xml:space="preserve">Natal </t>
  </si>
  <si>
    <t>Natal - RN</t>
  </si>
  <si>
    <t>Naufrágio de embarcação, há 2 milhas náuticas do Porto de Natal. A embarcação transportava 8 contentores IBC, com 250 litros, cada, de Manta Asfáltica.</t>
  </si>
  <si>
    <t>Caso fortuito - fortuna do mar. A embarcação necessitou de reboque, após alagamento de compartimento. Durante a operação de reboque, face às condições climáticas, ocorreu o naufrágio da embarcação.</t>
  </si>
  <si>
    <t>Os contentores IBC chegaram à Praia e foram recolhidos por empresa especializada em combate e prevenção de danos ambientais.</t>
  </si>
  <si>
    <t>NORONHA TRANSPORTE E EMPREENDIMENTOS LTDA</t>
  </si>
  <si>
    <t>31650321000165</t>
  </si>
  <si>
    <t>Foi contratada a empresa ALBATROZ APOIO MARITIMO PORTUARIO LTDA - CNPJ 32618895/0001-19 - especializada na prevenção e combate de poluição ambiental.</t>
  </si>
  <si>
    <t>LUIZ FRANÇA</t>
  </si>
  <si>
    <t>(81) 98221-113</t>
  </si>
  <si>
    <t>Foi contratada a empresa supra, para varredura, busca, limpeza, tratamento, recolhimento e destinação de resíduos encontrados. Tal empresa, realizou a retirada de materiais encontrados na Praia e os destinou a local adequado.</t>
  </si>
  <si>
    <t>Processo sei nº 02001.020256/2025-15 (Emergência Ambiental: Acidente Ambiental)
Todo material encontrado em Praia, foi recolhido e destinado a local adequado, por empresa especializada.</t>
  </si>
  <si>
    <t>mauriciolunajr@hotmail.com</t>
  </si>
  <si>
    <t>RH 206 - EFVM - Barão de Cocais</t>
  </si>
  <si>
    <t>Vazamento de aproximadamente 800 kg de soja</t>
  </si>
  <si>
    <t>Desconhecido até o momento</t>
  </si>
  <si>
    <t>Lastro ferroviário</t>
  </si>
  <si>
    <t>Vale SA</t>
  </si>
  <si>
    <t>Almir Aragão</t>
  </si>
  <si>
    <t>Analista Ambiental Sênior</t>
  </si>
  <si>
    <t>Campo de Papa-Terra, Bacia de Campos</t>
  </si>
  <si>
    <t>Plataforma 3R-2 (antiga P-61)</t>
  </si>
  <si>
    <t>Durante movimentação de carga, com operação de descida da plataforma 3R-2 para a embarcação Bram Natal de big bag contendo uma conexão que seria conectada na tomada de fornecimento de água do barco, o big bag caiu no mar no momento em que o Marinheiro soltou a alça do gancho do guindaste, afundando em movimento contínuo e impossibilitando o seu resgate.</t>
  </si>
  <si>
    <t>Retirada inadequada da alça do gancho do guindaste</t>
  </si>
  <si>
    <t>3R Offshore</t>
  </si>
  <si>
    <t>02857854000114</t>
  </si>
  <si>
    <t>Operação paralisada. Realizada troca da conexão do mangote no convés da plataforma para ser compatível com a conexão da embarcação e retomada operação de conexão e bombeio de água para 3R-2.</t>
  </si>
  <si>
    <t>Peso da carga do big bag de aproximadamente 10kg.</t>
  </si>
  <si>
    <t>3R OFFSHORE S.A</t>
  </si>
  <si>
    <t>Campo de Sururu.</t>
  </si>
  <si>
    <t>Poço 7-SRR-6D-RJS, interligado à plataforma P-68.</t>
  </si>
  <si>
    <t>Durante inspeção do sistema de controle da ANM (árvore de natal molhada) do poço SRR-6 para inspecionar o jumper hidráulico que está conectado no receptáculo "SHD1" da ANM, foi identificado escape de fluido hidráulico base água na extremidade do jumper durante pressurização da função CI4 pela plataforma. Após a verificação do escape na função, a plataforma realizou o fechamento da válvula CI-4, encerrando o escape. Estimado vazamento de 0,0002 m3 de fluido hidráulico para o mar. Descarga paralisada.</t>
  </si>
  <si>
    <t>Válvula CI4 fechada na ANM (ponto de vazamento despressurizado). Vazamento encerrado.</t>
  </si>
  <si>
    <t>[1] Volume descarregado: 0,0002 m3. [2] Área atingida: mar. [3] Nome comercial e/ou nomenclatura química da substância: Oceanic HW525P. [4] Composição química da substância: etilenoglicol (20-30%); etilenoglicol-butil-éter (1-3%). [5] Descrição da classificação e subclasse ONU ou IMDG da substância, caso aplicável: não regulamentado como produto perigoso.</t>
  </si>
  <si>
    <t xml:space="preserve">Goiana </t>
  </si>
  <si>
    <t>2.5</t>
  </si>
  <si>
    <t>BR 101</t>
  </si>
  <si>
    <t>Enquanto o motorista seguia para o destino, surgiu um cavalo na rodovia, de modo que acarretou no tombamento.</t>
  </si>
  <si>
    <t>Parte da rodovia.</t>
  </si>
  <si>
    <t>SUPERACAO TRANSPORTE DE CARGA E LOGISTICA LTDA</t>
  </si>
  <si>
    <t>26377423000119</t>
  </si>
  <si>
    <t>Mauricio Pereira</t>
  </si>
  <si>
    <t>(65) 98477-1161</t>
  </si>
  <si>
    <t>Foi acionada empresa para remoção do produto que vazou.</t>
  </si>
  <si>
    <t>Imediatamente após o ocorrido, as ações necessárias foram adotadas.</t>
  </si>
  <si>
    <t>SUPERAO TRANSPORTE DE CARGA E LOGISTICA LTDA</t>
  </si>
  <si>
    <t>Gerente regulatório</t>
  </si>
  <si>
    <t>manutencao@superacaotransportes.com.br</t>
  </si>
  <si>
    <t>campo de Tupi</t>
  </si>
  <si>
    <t>Durante parada planejada da unidade, ocorreu descarga menor de óleo Diesel, estimado em 0,3litros, através da tubulação 6"-IW-H14-031.</t>
  </si>
  <si>
    <t>Contaminação do sistema de água de injeção com óleo diesel.</t>
  </si>
  <si>
    <t>Identificada a possível fonte de contaminação e interrompida a fonte do descarte.</t>
  </si>
  <si>
    <t>Após a primeira observação, foi acionada embarcação Oil Recovery para verificação no local, a qual relatou às 10h01 não haver detectado nenhuma anormalidade. Sobrevoo de monitoramento ambiental relatou às 12h50 que também não identificou anormalidades na região. Situação normalizada. Descarga menor de diesel, com volume de 0,3 litros, calculado pelo Protocolo de Bonn.</t>
  </si>
  <si>
    <t>PETROLEO BRASILEIRO S.A.</t>
  </si>
  <si>
    <t>Petrobras 69</t>
  </si>
  <si>
    <t xml:space="preserve">Bela Vista de Minas </t>
  </si>
  <si>
    <t>3475  Mistura gasolina/etanol</t>
  </si>
  <si>
    <t>Rodovia BR 381, km 337</t>
  </si>
  <si>
    <t>Conforme informado ao NEA, ocorreu o tombamento do veículo na pista, permanecendo o veículo tombado na faixa marginal, com incêndio do veículo e derramamento e incêndio da totalidade da carga.
Condutor veio a óbito no local.
Pista ficou interditada até o controle total do incêndio.
Ocorreu o escorrimento do combustível pegando fogo sobre a área provocando a queima da vegetação e cerca da propriedade limítrofe</t>
  </si>
  <si>
    <t>Corpo de Bombeiros compareceu ao local para controle do incêndio</t>
  </si>
  <si>
    <t>Processo sei nº {25840714|02001.020615/2025-34} (Emergência Ambiental: Acidente Ambiental)</t>
  </si>
  <si>
    <t>Campo de Marlim</t>
  </si>
  <si>
    <t>Trecho de duto: PO_MSPI-MRL-02/P-35.</t>
  </si>
  <si>
    <t>Durante atividade de abertura de conexão, após a drenagem de fluido contido da mini campânula, a mesma saiu da posição. Ao ajustá-la com o manipulador do ROV (veículo de operação remota), houve a queda da mini campânula, ocorrendo escape de óleo diesel marítimo para o mar.</t>
  </si>
  <si>
    <t>Falha no aprisionamento da mini campânula durante manobra de drenagem.</t>
  </si>
  <si>
    <t>O ROV recuperou a mini campânula e a reposicionou na conexão PO (produção de óleo) x MCV (modo de conexão vertical).</t>
  </si>
  <si>
    <t>PO_MSPI-MRL-02/P-35</t>
  </si>
  <si>
    <t>Embarcação fundeada nas imediações da Ilha de Mosqueiro.</t>
  </si>
  <si>
    <t>Embarcação Mr. Sidney.</t>
  </si>
  <si>
    <t>A embarcação estava fundeada nas imediações da Ilha de Mosqueiro, em Belém - PA, quando houve perda de contenção de água oleosa, por meio do suspiro do Wash Tank da embarcação, sendo que 2 litros atingiram o meio ambiente. Descarga paralisada.</t>
  </si>
  <si>
    <t>Realizada limpeza do local com o material do kit SOPEP (mantas e cordões absorventes) e coleta realizada com aspirador para transferência interna para Dirty Oil Tank.</t>
  </si>
  <si>
    <t>Após cerca de 30 minutos, a feição se dissipou e não se avistou mais qualquer feição na água.</t>
  </si>
  <si>
    <t>Fluido Sintético de Perfuração/Completação</t>
  </si>
  <si>
    <t>0.052</t>
  </si>
  <si>
    <t>Poço 3-BRSA-1343-RJS, interligado ao FPSO Sepetiba.</t>
  </si>
  <si>
    <t>Durante inspeção visual com ROV na repartida do poço, após instalação de sistema de coleta, foi identificado escape de fluido de perfuração a partir da estrutura da cabeça do poço. Estimado que 0,018 m³ do fluido tenha ficado acumulado na estrutura do equipamento submarino e que 0,002 m³ tenha migrado para o mar. Descarga paralisada.
Atualização do dia 15-09-2025
Durante inspeção visual com ROV na repartida do poço, após instalação de sistema de coleta, foi identificado escape de fluido de perfuração a partir da estrutura da cabeça do poço. Estimado que 0,018 m³ do fluido tenha ficado acumulado na estrutura do equipamento submarino e que 0,002 m³ tenha migrado para o mar. OBS.: Atualização 14/09/25 no campo "observações úteis".</t>
  </si>
  <si>
    <t>Poço fechado para sanar o escape. Avaliação do sistema de coleta instalado.</t>
  </si>
  <si>
    <t>[1] Volume descarregado: 0,002 m3. [2] Área atingida: mar. [3] Composição química do fluido: sulfato de bário (30 a 60%), alfa olefinas isomerizadas (10 a 30%), cloreto de cálcio (5 a 10%) e sílica cristalina (menos de 1%), conforme FISPQ anexa. [4] Características do fluido base e dos aditivos utilizados: fluido de perfuração de base sintética com cloreto de cálcio e sulfato de bário.
Atualização do dia 15-09-2025
[1] Volume descarregado: 0,002 m3. [2] Área atingida: mar. [3] Composição: sulfato de bário (30 a 60%), alfa olefinas isomerizadas (10 a 30%), cloreto de cálcio (5 a 10%) e sílica cristalina (menos de 1%). [4] Características: fluido de perfuração de base sintética com cloreto de cálcio e sulfato de bário. ATUALIZAÇÃO 14/09/25: Durante inspeção visual de rotina da ANM do poço 3-RJS-744 com ROV, foi identificado escape de fluido com acúmulo parcial deste na estrutura da Base Adaptadora de Produção (BAP). O poço está fechado desde 22/06/2025, em função de histórico de escape de fluido de perfuração observado ao redor da cabeça do poço. Naquele momento foi executada inspeção visual, que indicou o fim do escape com a parada do poço. Estimado que aproximadamente 0,05m³ de fluido tenha escapado para o meio, considerando como premissa a janela de tempo do escape entre às 19:40h de 12/09/25 até às 11:00h de 14/09/25, e a taxa de 49 bolhas/min. Total de 0,052 m3 para o mar</t>
  </si>
  <si>
    <t>1.0E 6</t>
  </si>
  <si>
    <t>campo de Tupi, Bacia de Campos</t>
  </si>
  <si>
    <t>Mancha de origem desconhecida plataforma próxima é FPSO Maricá.</t>
  </si>
  <si>
    <t>Identificação pequena mancha oleosa de feição metálica pela embarcação Oil Recovery Asgaard Sophia mobilizada a partir de resultado de imagem de satélite COSMOSKYMED. Não identificada fauna oleada.</t>
  </si>
  <si>
    <t>Mobilizado oil Recorvy para atuar na dispersão mecânica, Verificada as condições das Unidades próximas a localização não identificada anormalidades nos processos. Nos sobrevoos dos dias seguintes não foram identificas mais feições.</t>
  </si>
  <si>
    <t>Processo sei nº 02001.020632/2025-71 (Emergência Ambiental: Acidente Ambiental)
Não foi possível estimar o volume de óleo devido a característica ser predominante de fragmentos de óleo e prontamente dispersados. Comunicado pelo CAEME BS 3727</t>
  </si>
  <si>
    <t>0.00015</t>
  </si>
  <si>
    <t>Campo de Marlim, Bacia de Campos</t>
  </si>
  <si>
    <t>Embarcação CBO ISABELLA</t>
  </si>
  <si>
    <t>Durante o mergulho do ROV (veículo de operação remota) boreste, ao realizar a manobra de remoção de uma chave de impacto emperrada, o manipulador T4 apresentou escape de fluido hidráulico.</t>
  </si>
  <si>
    <t>Falha na vedação do oring no manipulador.</t>
  </si>
  <si>
    <t>Por segurança foi cortado a hidráulica do ROV para evitar futuros escapes.</t>
  </si>
  <si>
    <t>Realizada a estimativa por observação visual através da câmera do ROV. Volume: 0,00015m3 Área
atingida: Mar territorial Nome comercial:Shell Tellus S2 M 32. Composição química da substância: óleos minerais altamente refinados e aditivos. Descrição da classificação e subclasse ONU ou IMDG: não regulamentado como produto perigoso. Comunicado pelo CAEME SUB/SSUB-3719</t>
  </si>
  <si>
    <t>Embarcação SAIPEM FDS.</t>
  </si>
  <si>
    <t>O mecânico de plantão na estação de montagem observou gotejamento de fluido hidráulico saindo do sistema de içamento por cabos, ocasionando descarga para o mar estimada em 0,0003 m3. Descarga paralisada.</t>
  </si>
  <si>
    <t>Foi identificado que a causa principal do vazamento era um plug solto em uma linha da garra da Torre 2, que havia sido previamente isolada.</t>
  </si>
  <si>
    <t>Paralisação imediata da Unidade de Potência Hidráulica (HPU) e uso do kit SOPEP para contenção no convés.</t>
  </si>
  <si>
    <t>Processo sei nº 02001.020655/2025-86 (Emergência Ambiental: Acidente Ambiental)
[1] Volume descarregado: 0,0003 m3. Volume verificado pela diferença da quantidade de óleo hidráulico no tanque. [2] Área atingida: mar. [3] Nome comercial e/ou nomenclatura química da substância: Shell Panolin S4 HLP Synth EAL 46. [4] Composição química da substância: mistura de ésteres sintéticos e aditivos. [5] Descrição da classificação e subclasse ONU ou IMDG da substância, caso aplicável: não regulamentado como produto perigoso.</t>
  </si>
  <si>
    <t xml:space="preserve">Limeira </t>
  </si>
  <si>
    <t>Oleo Lubrificante</t>
  </si>
  <si>
    <t>KM 96+625</t>
  </si>
  <si>
    <t>Vazamento de Óleo lubrificante da locomotiva</t>
  </si>
  <si>
    <t>Vazamento de óleo lubrificante</t>
  </si>
  <si>
    <t>O vazamento ocorreu sobre o lastro da Via.</t>
  </si>
  <si>
    <t>Processo sei nº 02001.024419/2025-39 (Emergência Ambiental: Acidente Ambiental)
Sem informações adicionais</t>
  </si>
  <si>
    <t>0.0636</t>
  </si>
  <si>
    <t>Campo de Jubarte, Bacia de Campos</t>
  </si>
  <si>
    <t>poço 7-JUB-81H-ESS, Campo de Jubarte, Bacia de Campos</t>
  </si>
  <si>
    <t>Durante desmobilização de ferramentas de perfilagem na mesa rotativa, com monitoramento do poço pelo tanque de manobra #1, foi observada queda de nível do tanque de manobras. Fechado BOP e queda de nível do tanque de manobra persistiu, constatando que a causa da queda de nível estava acima do BOP. Mergulhado ROV para inspecionar riser, sem localizar vazamento e iniciadas investigações em superfície, até observar descarga de fluido de perfuração no moonpool, transbordando pela contenção existente abaixo da mesa rotativa. O volume estimado da descarga foi de 0,0636 m3.</t>
  </si>
  <si>
    <t>Investigação preliminar concluiu que a linha de retorno de fluido do riser de perfuração para o tanque de manobras #1 foi obstruída. Com esse entupimento da linha de retorno, o volume descarregado do tanque de manobras foi inicialmente contido pelo riser, sistema diverter e pelo reservatório de contenção da mesa rotativa, com o volume excedente vindo a ser descarregado para o mar após preencher todo o reservatório de contenção.</t>
  </si>
  <si>
    <t>Tanque de manobra #1 isolado e monitoramento do poço sendo realizado pelo tanque de manobra #2. Criado plano de ação para desobstrução das linhas do tanque de manobra #1 em momento seguro e retorno do tanque contingencial.</t>
  </si>
  <si>
    <t>Estimativa do volume = queda do nível do tanque de manobra (13,6 bbl) - Volume interno do riser entre linha de retorno do trip tank e topo do diverter housing (1,1 bbl) - Volume do tanque de conteção abaixo da MR (12,1 bbl) = 0,4 bbl (0,0636 m³). Composição química do fluido: Alcenos (C15-18), cloreto de cálcio, sílica cristalina, quartzo, mica, ácidos graxos, tall-oil. Área atingida: Mar Territorial Volume descarregado (em m3): 0.0636 Volume Contido Estimado (em m3): 1.8444 Comunicado pelo CAEME POCOS/SM - 3731</t>
  </si>
  <si>
    <t xml:space="preserve">Ortigueira </t>
  </si>
  <si>
    <t>BR 376 km 343 norte</t>
  </si>
  <si>
    <t>Tombamento de caminhão carregado de Diesel S10</t>
  </si>
  <si>
    <t>Tomamento de caminhão tanque carregado de Diesel S10</t>
  </si>
  <si>
    <t>Tomamento de carreta carregada com 50 mil litros. Vazamento de aproximadamente 1000 L, realizada a contenção na canaleta. Empresa Ambipar acionada para realizar as operações.</t>
  </si>
  <si>
    <t>Apenas rodovia e canaleta de drenagem</t>
  </si>
  <si>
    <t>Artepretro - Viviane Colaco Tiburcio</t>
  </si>
  <si>
    <t>06373328902</t>
  </si>
  <si>
    <t>CCR PRVias 08003760000</t>
  </si>
  <si>
    <t>Michele Maria de Oliveira</t>
  </si>
  <si>
    <t>PRVias</t>
  </si>
  <si>
    <t>Analista do Meio Ambiente Jr</t>
  </si>
  <si>
    <t>michele.moliveira@motiva.com.br</t>
  </si>
  <si>
    <t>Campo de Fazenda Alvorada</t>
  </si>
  <si>
    <t>Vazamento de 0,21 m³ de água para injeção por furo na linha, atingindo 20 m² de terreno permeável.</t>
  </si>
  <si>
    <t>Rodrigo Sambugari Rodrigues</t>
  </si>
  <si>
    <t>Parado o poço. Isolado e despressurizado o trecho. Acionadas equipes de manutenção e de limpeza.</t>
  </si>
  <si>
    <t>Processo sei nº 02001.020876/2025-54 (Emergência Ambiental: Acidente Ambiental)
INEMA já informado às 13h10 do dia 24/06/2025. Procolo nº 50815. Pressão: 138 kgf/cm²
Temperatura (°C): 32 °C Densidade: 1050 kg/m³ Características do fluido vazado: Salinidade
140.000 ppm Ações previstas: Concluir limpeza e executar reparo. Situação Atual: Poço parado
aguardando reparo. Limpeza em andamento.</t>
  </si>
  <si>
    <t>7-FAV-125D-BA</t>
  </si>
  <si>
    <t xml:space="preserve">Santa Adélia </t>
  </si>
  <si>
    <t>Açúcar</t>
  </si>
  <si>
    <t>70</t>
  </si>
  <si>
    <t>km 113+00</t>
  </si>
  <si>
    <t>Vazamento de açúcar, sobre a via.</t>
  </si>
  <si>
    <t>Vazamento de açúcar sobre a via</t>
  </si>
  <si>
    <t>Evento caracterizado por vandalismo e abertura de 1 vagão carregado com açucar, em decorrência de ataque criminoso.</t>
  </si>
  <si>
    <t>Vazamento ocorreu dentro da faixa de domínio.</t>
  </si>
  <si>
    <t>Equipes tem se revezado para que os trabalhos sejam realizados, de modo que os serviços de limpeza sejam agilizados e concluídos no menor tempo possível.</t>
  </si>
  <si>
    <t>Processo sei nº 02001.020882/2025-10 (Emergência Ambiental: Acidente Ambiental)
Sem informações adicionais</t>
  </si>
  <si>
    <t>0.002895</t>
  </si>
  <si>
    <t>Embarcação SKANDI NITERÓI</t>
  </si>
  <si>
    <t>Durante operação com ROV (veículo remoto de operação) ocorreu escape de fluido hidráulico para o mar. Tal escape foi observado a partir de alarme de baixa pressão do sistema hidráulico do manipulador de 7 funções do veículo. Não foi observado manchas na água.</t>
  </si>
  <si>
    <t>Afrouxamento de parafuso interno no braço de 7 funções do ROV de Boreste</t>
  </si>
  <si>
    <t>ROV recolhido para manutenção. Por abrangência foi realizada manutenção em todos os parafusos semelhantes, nos 2 ROVs e no braço reserva.</t>
  </si>
  <si>
    <t>Processo sei nº 02001.020869/2025-52 (Emergência Ambiental: Acidente Ambiental)
Volume: 0,002895 m3 Área atingida: Mar territorial Nome comercial do produto: Shell Tellus S2 V 32; Composição química: Óleo mineral altamente refinado Classificação ONU ou IMDG: Não regulado. Comunicado pelo CAEMESUB/SSUB-3738</t>
  </si>
  <si>
    <t xml:space="preserve">Paranaguá </t>
  </si>
  <si>
    <t>Av. Portuária, s/n° - Terminal de Contêineres de Paranaguá - TCP</t>
  </si>
  <si>
    <t>Durante a operação de descida da rampa de acesso do navio tipo Ro-Ro, atracado no berço 215, houve a ruptura de uma mangueira do sistema hidráulico da embarcação. Como consequência, aproximadamente 100 litros de óleo hidráulico vazaram diretamente para o mar.</t>
  </si>
  <si>
    <t>Ruptura de uma mangueira do sistema hidráulico da embarcação.</t>
  </si>
  <si>
    <t>Impacto: Vazamento de aproximadamente 100 litros de óleo hidráulico no mar</t>
  </si>
  <si>
    <t>TCP - TERMINAL DE CONTEINERES DE PARANAGUÁ S.A</t>
  </si>
  <si>
    <t>12919786000124</t>
  </si>
  <si>
    <t>AMBIPAR RESPONSE DRACARES APOIO MARITIMO E PORTUARIO S/A</t>
  </si>
  <si>
    <t>ELIANE DE OLIVEIRA</t>
  </si>
  <si>
    <t>(41) 99167-2655</t>
  </si>
  <si>
    <t>Medidas de Controle em andamento: Acionamento do Plano de Emergência Individual da TCP, com acionamento da empresa de prontidão ambiental, Ambipar, para cercamento e coleta das manchas de óleo, provenientes do vazamento. Realizado monitoramento da qualidade da água em maré enchente e vazante.</t>
  </si>
  <si>
    <t>TERMINAL DE CONTINERES DE PARANAGU S/A</t>
  </si>
  <si>
    <t>TCP - TERMINAL DE CONTEINERES DE PARANAGUÁ</t>
  </si>
  <si>
    <t>COORDENADORA DE MEIO AMBIENTE</t>
  </si>
  <si>
    <t>ambiental.institucional@tcp.com.br</t>
  </si>
  <si>
    <t>Grande San Paolo</t>
  </si>
  <si>
    <t>Mobil dte 10 excel 32 - óleo hidráulico</t>
  </si>
  <si>
    <t>Não foi paralisada</t>
  </si>
  <si>
    <t>Vandalismo na ferrovia com abertura de 3 bicas em 2 vagões graneleiros carregado com soja.</t>
  </si>
  <si>
    <t>Vandalismo com abertura de vagões graneleiros carregado com soja. Lançamento de 15 toneladas de soja em grão sobre a linha férrea</t>
  </si>
  <si>
    <t>Empresa especializada em atendimento ; Corpo de Bombeiros; Órgão Estadual ou Municipal de Meio Ambiente; IBAMA</t>
  </si>
  <si>
    <t>Vazamento de produtos de terceiros na drenagem próxima a ferrovia</t>
  </si>
  <si>
    <t>Foi observado presença de produto de empresa terceira vazando na drenagem junto a via férrea</t>
  </si>
  <si>
    <t>Processo sei nº 02602.000575/2025-35 (Emergência Ambiental: Acidente Ambiental)</t>
  </si>
  <si>
    <t>0.036; 1.175</t>
  </si>
  <si>
    <t>Sonda SS-73 (Gold Star) em operação no poço 7-MLL-10HP-RJS, Campo de Marlim Leste, Bacia de Campos.</t>
  </si>
  <si>
    <t>Durante atuação da UBSR (Upper Blind Shear Ram) no teste da função autoshear após assentamento do BOP, foi constatado vazamento de 1,211 m³ da mistura de 97% de água e 3% de fluido hidráulico base aquosa Stack Magic ECO F. Após tempo de atuação, vazamento cessado.</t>
  </si>
  <si>
    <t>Perda de estanqueidade por falha mecânica de válvula do circuito de atuação da UBSR pelo sistema auto-shear.</t>
  </si>
  <si>
    <t>1) Definido pela utilização do EDS (Emergency Disconnection Sequence) LBSR (Upper Blind Shear Ram) durante a operação, onde o sistema autoshear atuará no modo LBSR+UBSR. Nesse modo, não ocorre vazamento pela função do sistema. 2) Efetuada avaliação de riscos decorrentes dessa limitação do BOP e definido prosseguimento das operações.</t>
  </si>
  <si>
    <t>[1] Volume descarregado: 1,211 m3 da mistura com 97% de água doce (1,175 m3) + 3% de fluido hidráulico base aquosa Stack Magic ECO F (0,036 m3), estimado baseado na diferença entre consumo de fluido hidráulico esperado e consumo verificado; [2] Área atingida: mar aberto, além de 12 MN da costa, em subsuperfície; [3] Nome comercial: Stack Magic ECO-F; [4] Composição química: conforme FISPQ; [5] ONU/IMDG: Não regulado; [6] Parte do BOP onde ocorreu a falha: controle do BOP instalados no conjunto (Stack); [7] Último teste do BOP: 28/06/2025. Não foi possível visualizar o ponto de vazamento.</t>
  </si>
  <si>
    <t>Coordenador</t>
  </si>
  <si>
    <t xml:space="preserve">Morada Nova de Minas </t>
  </si>
  <si>
    <t>Porto Novo</t>
  </si>
  <si>
    <t>Porto Novo transporte de balsa</t>
  </si>
  <si>
    <t>Tombamento do veículo durante a entrada na balsa.</t>
  </si>
  <si>
    <t>Sem vazamento/derramamento do produto, nem óleo proveniente do tanque de serviço
e do motor do veículo</t>
  </si>
  <si>
    <t>Representante do Pelotão do Corpo de Bombeiros de Três Marias</t>
  </si>
  <si>
    <t>Empresa de pronto atendimento acionada, para realização do transbordo da carga para outro veículo receptor</t>
  </si>
  <si>
    <t>Processo sei nº 02001.021473/2025-22 (Emergência Ambiental: Acidente Ambiental)</t>
  </si>
  <si>
    <t xml:space="preserve">Ipueiras </t>
  </si>
  <si>
    <t>Clinquer;  Cimento</t>
  </si>
  <si>
    <t>Distrito Engenheiro João Tomé, km 362+120</t>
  </si>
  <si>
    <t>Descarrilamento com tombamento. Causa em análise.</t>
  </si>
  <si>
    <t>Tombamento sem vazamento/derramamento de carga</t>
  </si>
  <si>
    <t>Trem K253 com 3 locos e 29 vagões carregados circulando entre os pátios BIS e BNR, ao transpor o km 362 descarrilaram 3 vagões, da 13° a 15° posição da composição, ficando 1 adernado e 1 tombado.</t>
  </si>
  <si>
    <t>SOS (Mecânica) e Via Permanente</t>
  </si>
  <si>
    <t>Foi necessário tombar o vagão adernado para posterior transbordo de carga, além de fazer uma variante para liberar o tráfego ferroviário.</t>
  </si>
  <si>
    <t>Processo sei nº 02001.021715/2025-88 (Emergência Ambiental: Acidente Ambiental)
Ocorrência restrita a faixa de domínio FTL. Sem ambientes afetados, apenas tombamento de carga de clínquer e cimento com transbordo realizado para encarrilamento dos vagões tombados. Sem vazamento de combustível.</t>
  </si>
  <si>
    <t>3.96E 5</t>
  </si>
  <si>
    <t>1.3199604</t>
  </si>
  <si>
    <t>Embarcação de apoio Belov Mares em operação junto a Plataforma P-66, Campo de Tupi, Bacia de Santos.</t>
  </si>
  <si>
    <t>Durante operação de substituição de mangotes de offloading da estação de proa da Plataforma, ocorreu um retorno de 66 m³ de água oleosa (30 ppm de TOG) pelo interior do mangote para o convés da embarcação. Como o mangote estava posicionado de forma preventiva com a conexão aberta sobre a piscina do convés, 90% do fluido (59,4 m³) ficou contido e armazenado nos tanques de slop da embarcação e 10% (6,6 m³) transbordou da piscina para o convés, resultando na descarga de aproximadamente 1,32 m³ da água oleosa do convés para o mar, sendo observado um filme de óleo sobre a água próxima à embarcação, que rapidamente dispersou com a agitação do mar.</t>
  </si>
  <si>
    <t>As operações foram imediatamente interrompidas e a plataforma foi acionada para verificar o isolamento da linha. A embarcação acionou o plano de emergência e mobilizou o kit SOPEP. Mobilizada embarcação oil recovery, não sendo localizada nenhuma feição no local.</t>
  </si>
  <si>
    <t>Perda de Contenção Primária: 66 m³ de água oleosa do mangote para contenção secundária (piscina da embarcação), onde 59,40 m³ do fluido vazado ficou contido; Perda de Contenção Secundária: 6,60 m³ de água oleosa transbordou da piscina da embarcação para o convés; Descarga Significante: 1,32 m³ de água oleosa (1,3199604 m³ de água e 0,00003960 m³ óleo) do convés para o mar; TOG da água oleosa: 30 ppm. OBS.: Estimativa dos volumes com base no inventário do mangote e capacidade volumétrica da piscina do deck da embarcação.</t>
  </si>
  <si>
    <t>Petrobras / Logística Offshore</t>
  </si>
  <si>
    <t>Belov Mares</t>
  </si>
  <si>
    <t>Campo de Santos</t>
  </si>
  <si>
    <t>FPSO Cidade de Itaguaí (FPSO CIG), Campo de Tupi, Bacia de Santos.</t>
  </si>
  <si>
    <t>Durante a realização do teste do sistema de espuma (utilizando água) no Main Deck 3C, observou -se a formação de uma mancha oleosa a boreste da embarcação. O teste foi imediatamente interrompido e a feição se dissipou. Volume estimado em 0,00005 m3 de óleo, considerando a coloração e dimensões da mancha formada em consonância com o protocolo de Bonn.</t>
  </si>
  <si>
    <t>Arraste de sujidades presentes no piso do Main Deck com transbordamento no trincaniz lateral da unidade por não remoção do plug de drenagem durante o teste. Em investigação.</t>
  </si>
  <si>
    <t>Interrompido imediatamente o teste e realizado o monitoramento da mancha até sua completa dispersão.</t>
  </si>
  <si>
    <t>Volume estimado a partir das dimensões da feição oleosa (Protocolo de Bonn). Durante situações conhecidas e controladas o plug do midship coaming pode temporariamente ser removido para evitar com que a água seja encaminhada para overboard. Por motivos que serão abordados na investigação, a retirada do plug não ocorreu, contribuindo para a descarga de óleo durante o teste.</t>
  </si>
  <si>
    <t>FPSO CIG</t>
  </si>
  <si>
    <t>Fazenda Cachoeira s/n</t>
  </si>
  <si>
    <t>A situação anormal de operação ocorreu na AA-330, especificamente na válvula de descarga do TQ-3307.</t>
  </si>
  <si>
    <t>Todo o líquido derramado ficou contido na contenção da própria área.</t>
  </si>
  <si>
    <t>A causa provável foi devido a falha de funcionamento da válvula de drenagem de aquoso do TQ-3307.</t>
  </si>
  <si>
    <t>Todo o líquido ficou contido na contenção da área AA-330, não tendo atingido o meio ambiente ou qualquer área externa.</t>
  </si>
  <si>
    <t>Ao identificar o problema a válvula foi fechada e a liberação sanada. Em seguida, realizada a drenagem e limpeza da área.</t>
  </si>
  <si>
    <t>Todo material foi contido na área. Após identificação, o vazamento foi imediatamente estancado e realizada a limpeza da área.</t>
  </si>
  <si>
    <t xml:space="preserve">Santos Dumont </t>
  </si>
  <si>
    <t>Explosão/incêndio; Vazamento de gases; Derramamento de líquidos</t>
  </si>
  <si>
    <t>25</t>
  </si>
  <si>
    <t>BR-040 - KM 739+600 Norte, Santos Dumont</t>
  </si>
  <si>
    <t>carga de GLP</t>
  </si>
  <si>
    <t>O condutor trafegava sobre faixa 01 do sentido norte da rodovia, quando pelo km mencionado, o condutor perdeu o controle do veículo sem motivos aparentes e tombou sobre canteiro lateral.</t>
  </si>
  <si>
    <t>MVA TRANSPORTES S. A</t>
  </si>
  <si>
    <t>03666817000191</t>
  </si>
  <si>
    <t>ambipar</t>
  </si>
  <si>
    <t>LEONARDO GONÇALVES</t>
  </si>
  <si>
    <t>Foram registrados dois comunicados para a mesma ocorrência. O registro número 202562975624 será arquivado.
Gunther Barbosa - IBAMA/CENEAC</t>
  </si>
  <si>
    <t>EPR VIA MINEIRA</t>
  </si>
  <si>
    <t>CCO</t>
  </si>
  <si>
    <t>Porto do Açu - São João da Barra - RJ</t>
  </si>
  <si>
    <t>[EMBARCAÇÃO SKANDI BÚZIOS no Porto do Açu - São João da Barra - RJ]: Após a realização dos testes pós-manutenção das mangueiras do guindaste de serviço do topo da torre, foi observado gotejamento de fluido hidráulico base óleo (Mobil), no convés principal. Após a identificação inicial, verificou-se que o fluido também havia alcançado o píer e o mar, permanecendo contido dentro da barreira de contenção. Estimado volume de 0,00005 m3 para o mar do Porto do Açu.</t>
  </si>
  <si>
    <t>Fluido hidráulico base óleo (Mobil) - 0,00005m³</t>
  </si>
  <si>
    <t>Folga na conexão da mangueira substituída, não identificada no teste do sistema.</t>
  </si>
  <si>
    <t>Descarga paralisada. Utilizado kit SOPEP para contenção e absorção.</t>
  </si>
  <si>
    <t>Processo sei nº 02001.021614/2025-15 (Emergência Ambiental: Acidente Ambiental)
[1] Nome Comercial: MOBIL DTE 10 EXCEL 46 (Fluido hidráulico base óleo); [2] Composição química: 2,6-DI-Tetra-Butilfenol, Alquil Ditiofosfato, Destilado Parafínico Pesado Severamente Hidrotratado, Destilado Parafínico Pesado Extraído por Solvente e Isento de Ceras; [3] IMDG:
Não é Regulamentado para Transporte Marinho; [4] Volume descarregado para o mar no Porto do Açu: 0,00005 m3; [5] Volume de fluído vazado calculado por área do piso atingida por óleo.</t>
  </si>
  <si>
    <t xml:space="preserve">Centralina </t>
  </si>
  <si>
    <t>6.871</t>
  </si>
  <si>
    <t>BR 153/MG, KM 022+100, Norte</t>
  </si>
  <si>
    <t>Veículo seguia em sentido norte e por motivo não identificado o condutor perdeu o controle da direção, onde chocou-se contra o meio fio, saiu de pista e tombou em canteiro lateral.</t>
  </si>
  <si>
    <t>Foi identificado um pequeno vazamento no local, onde foi acionado o COBOM e AMBIPAR.</t>
  </si>
  <si>
    <t>Identificado pequeno vazamento de GLP, através de odor.</t>
  </si>
  <si>
    <t>Transportadora Contatto LTDA</t>
  </si>
  <si>
    <t>43251230000306</t>
  </si>
  <si>
    <t>EQUIPE DE OPERAÇÕES DA TRIUNFO CONCEBRA E AMBIPAR</t>
  </si>
  <si>
    <t>Alexandre Marques Cordeiro (transportadora)</t>
  </si>
  <si>
    <t>(19) 99867-0894</t>
  </si>
  <si>
    <t>Processo sei nº 02001.021601/2025-38 (Emergência Ambiental: Acidente Ambiental)
AMBIPAR ACIONADA PARA ATENDIMENTO À OCORRÊNCIA E TRANSBORDO DA CARGA</t>
  </si>
  <si>
    <t>2.3</t>
  </si>
  <si>
    <t>FPSO CIDADE DE CAMPOS DOS GOYTACAZES (FPSO CGZ), Campo de Tartaruga Verde, Bacia de Campos.</t>
  </si>
  <si>
    <t>Perda de contenção primária de 2,3 m³ de fluido hidráulico base água, com descarga para o mar, decorrente da ruptura da mangueira hidráulica de controle da ESDV submarina do gasoduto, localizada no riser balcony %u2013 topside.</t>
  </si>
  <si>
    <t>Descarga de fluído hidráulico - 2,3m3</t>
  </si>
  <si>
    <t>Realizada despressurização da mangueira hidráulica danificada, consequentemente houve o fechamento da ESDV submarina do gasoduto. Mangueira danificada foi despressurizada e o vazamento foi cessado. Mobilizada equipe de limpeza e atuação no local com o KIT SOPEP. Acionado embarcação Oil Recovery para inspeção no entorno da plataforma e deriva, não sendo identificado anomalia.</t>
  </si>
  <si>
    <t>1) Fechamento da exportação de gás da unidade e fechamento dos poços TVD-11 e TVD-12; 2) Nome comercial produto vazado: OCEANIC HW 525 P (em anexo); 3) Composição química: 1,2-Etanodiol (CAS 107-21-1): 20,0 - 30,0 %;Éter Glicólico (CAS Não aplicável): 1,0 - 10,0 %; 4) Descrição da classificação e subclasse ONU (Organização das Nações Unidas) ou IMDG (International Maritime Dangerous Goods) do material, caso aplicável: NA; 5) Área atingida: mar.</t>
  </si>
  <si>
    <t>0.046</t>
  </si>
  <si>
    <t>FPSO CIDADE DE ITAGUAÍ (FPSO CIG), Campo de Tupi, Bacia de Santos.</t>
  </si>
  <si>
    <t>Descarga menor de devido à perda de contenção não significante de fluido hidráulico oleoso do topo guindaste de proa do módulo 2S para o mar. Durante ronda de rotina, foi identificado um vazamento de fluido hidráulico oleoso proveniente do guindaste de proa. O operador subiu imediatamente no guindaste e constatou que a válvula de dreno do tanque de fluido hidráulico oleoso não estava totalmente fechada, além do plug não estar instalado. A válvula foi fechada imediatamente, cessando o vazamento. Estima-se que vazaram 46 litros de fluido hidráulico, sendo que, devido à localização e ao vento, a maior parte do fluido foi para o mar.</t>
  </si>
  <si>
    <t>Descarga menor de fluído hidráulico ( Shell Tellus S2 VX 46):0,046m3</t>
  </si>
  <si>
    <t>Abertura parcial não intencional de válvula manual. Os motivos que levaram a tal abertura serão avaliados durante investigação do evento.</t>
  </si>
  <si>
    <t>O vazamento foi interrompido com o fechamento total da válvula, a instalação de um tampão e a limpeza da área. Monitoramento visual da instalação não constatou a feição oleosa. Mobilização de embarcação Oil Recovery para inspeção no entorno da plataforma e deriva, não sendo identificado anomalia. Iniciada investigação do evento.</t>
  </si>
  <si>
    <t>Processo sei nº02001.021945/2025-47 (Emergência Ambiental: Acidente Ambiental)
1) Volume da descarga: 0,046 m3. 2) Nome comercial: Shell Tellus S2 VX 46; 3) Composição química: Interchangeable low viscosity base oil (&lt;20,5 cSt @40°C); 4) IMDG: Não regulado como produto perigoso; 5) Área atingida: mar.</t>
  </si>
  <si>
    <t>3000</t>
  </si>
  <si>
    <t>Solo; Solo; Outro(s); Outro(s)</t>
  </si>
  <si>
    <t>BR 277 KM 28 - Sentido Oeste</t>
  </si>
  <si>
    <t>Ocorrência de colisão entre veículos, danificando carga de produto químico COD ONU 1203. Vazamento na pista de rolamento. Transportadora informou que acionou a Ambipar e estão em deslocamento.</t>
  </si>
  <si>
    <t>o vazamento foi no acostamento. Conseguiram fazer uma contenção com a vala e lona e uma caixa d%u2019água. Na parte de trás da propriedade possui um tanque de peixes com indícios de contaminação da gasolina.</t>
  </si>
  <si>
    <t>Ambipar</t>
  </si>
  <si>
    <t>Processo sei nº 02001.021705/2025-42 (Emergência Ambiental: Acidente Ambiental)</t>
  </si>
  <si>
    <t>André Luís Sagiorato Marcon / Analista Ambiental</t>
  </si>
  <si>
    <t xml:space="preserve">Taquaritinga </t>
  </si>
  <si>
    <t>Soja em grãos</t>
  </si>
  <si>
    <t>km 074+000</t>
  </si>
  <si>
    <t>Vazamento de soja sobre a via</t>
  </si>
  <si>
    <t>Evento caracterizado por vandalismo e abertura de 3 vagões carregados com soja, em
decorrência de ataque criminoso.</t>
  </si>
  <si>
    <t>Giselle Alves</t>
  </si>
  <si>
    <t>giselle.alves@rumolog.com</t>
  </si>
  <si>
    <t>91</t>
  </si>
  <si>
    <t>O vazamento ocorreu dentro da faixa de domínio rumo.</t>
  </si>
  <si>
    <t>Vazamento de açúcar sobre a via.</t>
  </si>
  <si>
    <t>Evento caracterizado por vandalismo e abertura de 1 vagão carregado com açúcar, em
decorrência de ataque criminoso.</t>
  </si>
  <si>
    <t>Vazamento ocorreu sobre a Via Permanente.</t>
  </si>
  <si>
    <t>0250284400166</t>
  </si>
  <si>
    <t xml:space="preserve">São Francisco do Glória </t>
  </si>
  <si>
    <t>ÁCIDO ACRÍLICO, ESTABILIZADO</t>
  </si>
  <si>
    <t>Rodovia BR 116 - km 661 + 129m (sul)</t>
  </si>
  <si>
    <t>Segundo informações repassadas ao NEA, ocorreu o tombamento de veículo carregado com ácido acrilico, seguido de início de vazamento do produto.</t>
  </si>
  <si>
    <t>O corpo de bombeiros foi acionado</t>
  </si>
  <si>
    <t>e Edilson Santos - representante do transportador</t>
  </si>
  <si>
    <t>Equipe de pronto atendimento irá ao local para realização do transbordo e limpeza do local. Sem informações de curso d'água nas proximidades.</t>
  </si>
  <si>
    <t>Processo sei nº 02001.022032/2025-48 (Emergência Ambiental: Acidente Ambiental)</t>
  </si>
  <si>
    <t>Adutora na via de acesso da Estação Riacho da Forquilha para a Estação Leste de Poço Xavier , Campo Riacho da Forquilha, Bacia Potiguar.</t>
  </si>
  <si>
    <t>No dia 03/07, por volta das 16h20, um funcionário seguia do campo Pajeú para Riacho da Forquilha quando perdeu o controle da viatura e colidiu com a adutora, causando uma avaria que resultou em vazamento. O funcionário não se feriu.</t>
  </si>
  <si>
    <t>Distração no momento da ocorrência</t>
  </si>
  <si>
    <t>: PETRORECÔNCAVO S.A</t>
  </si>
  <si>
    <t>Lara Batista dos Santos</t>
  </si>
  <si>
    <t>27996181533</t>
  </si>
  <si>
    <t>Realizadas as devidas comunicações internas e acionada a equipe de limpeza</t>
  </si>
  <si>
    <t>Processo sei nº 02001.022064/2025-43 (Emergência Ambiental: Acidente Ambiental)
1) 0,6 m³; 2) Solo; 3) 98%; 4) 23,9600 mg/L; 5) 41.256,2034 mg/L; 6) a 11) N/A; Volume da perda de
contenção: 0,6 m³. Metodologia de cálculo = área x lâmina: 30m² x 0,02m = 0,6 m³.</t>
  </si>
  <si>
    <t>RIACHO DA FORQUILHA</t>
  </si>
  <si>
    <t>NS-48 (WEST CARINA) em operação no poço 7-BUZ-95-RJS, Campo de Búzios, Bacia de Santos.</t>
  </si>
  <si>
    <t>NS-48 (WEST CARINA) Durante montagem das mangueiras de 6 polegadas na junta integrada de MPD, foi constatada mancha de óleo, resultante de água oleosa, a boreste da unidade proveniente de gotículas de água de chuva com resíduo oleoso carreadas pelo vento. Descarga menor de 0,003m³, paralisada.</t>
  </si>
  <si>
    <t>Descarga menor de 0,003m³</t>
  </si>
  <si>
    <t>Inspecionado todos os drenos da unidade, inspecionados guindastes de popa e proa do lado de boreste e inspecionada torre de perfuração. Planejado trabalho com alpinista para recolhimento da graxa acumulada na viga H com alpinista assim que haja melhora nas condições meteorológicas.</t>
  </si>
  <si>
    <t>Processo sei nº 02001.023598/2025-97 (Emergência Ambiental: Acidente Ambiental)
1) Não foram evidenciados drenos abertos, não foram evidenciados fluidos provenientes dos guindastes de popa e proa boreste, durante a inspeção na torre de perfuração foram encontrados resíduo de graxa misturado com água da chuva proveniente da Upper guide da HydraRacker identificado como a fonte, o local já estava limpo devido a ação da chuva, com volume de graxa acumulado na viga H entre o fingerboard e Upper guide da HydraRacker; 2) Volume descarregado de 0,003m³ de água oleosa baseado na estimativa de área de 0,0001km² e espessura de 0,3µm (Acordo de Bonn - coloração arco-íris). Após 30 min foi constatada dispersão da mancha; 3)</t>
  </si>
  <si>
    <t>NS-48 (WEST CARINA)</t>
  </si>
  <si>
    <t xml:space="preserve">Ibiraci </t>
  </si>
  <si>
    <t>Usina Hidrelétrica de Mascarenhas de Moraes</t>
  </si>
  <si>
    <t>Segundo informações repassadas ao NEA, equipes de inspeção detectaram anormalidade em máquina e identificaram um pequeno vazamento de óleo sobre a água, com volume estimado em aproximadamente 20 litros, a montante da Usina Hidrelétrica de Mascarenhas de Moraes, situada no Rio Grande, entre os municípios de Ibiraci (MG) e Delfinópolis (MG). A Usina é de responsabilidade da Eletrobrás S.A.</t>
  </si>
  <si>
    <t>Anormalidade em máquina</t>
  </si>
  <si>
    <t>23274194000119</t>
  </si>
  <si>
    <t>Uma equipe da Polícia Militar de Meio Ambiente em contato com o NEA se deslocou para vistoria e demais providências administrativas in loco.</t>
  </si>
  <si>
    <t>Ana Amélia Gerente de Meio Ambiente</t>
  </si>
  <si>
    <t>Processo sei nº 02001.022135/2025-16 (Emergência Ambiental: Acidente Ambiental)</t>
  </si>
  <si>
    <t>0.39</t>
  </si>
  <si>
    <t>Poço 7-MG-117-BA (202400220300), Campo Miranga, Bacia Recôncavo.</t>
  </si>
  <si>
    <t>No dia 03/05, por volta das 14:25, o operador de campo verificou um vazamento na área do poço, devido ao furto/vandalismo da árvore de natal.</t>
  </si>
  <si>
    <t>Furto/vandalismo</t>
  </si>
  <si>
    <t>Área do poço</t>
  </si>
  <si>
    <t>Realizadas as devidas comunicações internas; Acionada a equipe de limpeza, caminhão sugador, equipe de caldeiraria e de segurança patrimonial.</t>
  </si>
  <si>
    <t>Processo sei nº 02001.023468/2025-54 (Emergência Ambiental: Acidente Ambiental)
1) 0,65 m³; 2) Solo; 3) 60%; 4) a 11) N/A ; Volume da perda de contenção: 0,75 m³ (0,1 m³ ficou
contido no antepoço); Metodologia de cálculo = área x lâmina: 65m² x 0,01m = 0,65m³;</t>
  </si>
  <si>
    <t>7-MG-117-BA</t>
  </si>
  <si>
    <t>0.00018</t>
  </si>
  <si>
    <t>Campo de Búzios - Bacia de Santos</t>
  </si>
  <si>
    <t>[Embarcação Bram Bravo]: Durante operação submarina de torqueamento de parafuso com ROV (veículo de operação remota), foi observada queda repentina na pressão e escape de fluido próximo à torqueadeira. Estimado volume de 0,00018 m³ de fluido hidráulico base óleo para o mar.</t>
  </si>
  <si>
    <t>Fluido hidráulico base óleo: 0,00018 m3.</t>
  </si>
  <si>
    <t>Mangueira flexível da torqueadeira danificada. Em investigação.
Atualização doa dia 01/08/2025.
Durante deslocamento entre o fabricante e a embarcação e/ou durante seu acondicionamento a bordo houve falha no manuseio da mesma gerando danos visualmente imperceptíveis na mangueira</t>
  </si>
  <si>
    <t>Paralisada a atividade. Realizada inspeção no convés e foi constatado que a mangueira flexível da torqueadeira estava danificada. A mangueira danificada foi substituída.
Atualização do dia 01/08/2025.
As ações corretivas e mitigadoras imediatas foram consideradas adequadas para este cenário, possibilitando o rápido restabelecimento.</t>
  </si>
  <si>
    <t>[1] Volume descarregado: 0,00018m³. Estimado o volume após verificação da variação do volume do reservatório de óleo do ROV. [2] Área atingida: mar; [3] Nome comercial: Shell Tellus S2 M 32 (Fluido hidráulico base óleo); [4] Composição química: Óleos minerais altamente refinados e aditivos, óleo mineral altamente refinado contém menor que 3% (p/p) de extracto de DMSO, de acordo com IP346, 2,6-ditercbutil-fenol, Interchangeable low viscosity base oil ( menor que 20,5 cSt @40°C); [5] IMDG: não regulado como produto perigoso.
Atualização do dia 01/08/2025.
Estimado o volume após verificação da variação do volume do reservatório de óleo do ROV. Nome comercial: Shell
Tellus S2 M 32. Lâmina d%u2019água (LDA) da operação 389 metros.</t>
  </si>
  <si>
    <t>9</t>
  </si>
  <si>
    <t>6M6J+H7Q Pinheiro Machado, RS</t>
  </si>
  <si>
    <t>Falha operacional da equipe de manutenção, foram trocar a roda do vagão HFD 632240-9, e acabaram tombando o mesmo.</t>
  </si>
  <si>
    <t>Falha operacional da equipe de manutenção, foram trocar a roda do vagão HFD 632240-9, e acabaram tombando o mesmo. Houve derramamento de carga (soja) ao lado da via. Acidente ocorreu próximo ao pátio de CASEMIRO VIEWEGER (NCW), KM 312+500. NCW é o quinto pátio depois de Bagé, sentido ao porto de Rio Grande.</t>
  </si>
  <si>
    <t>Falha operacional da equipe de manutenção, foram trocar a roda do vagão HFD 632240-9, e acabaram tombando o mesmo. O vagão estava carregado com soja em grãos.</t>
  </si>
  <si>
    <t>Equipe SOS RUMO, mecânica e via permanente</t>
  </si>
  <si>
    <t>Processo sei nº 02001.022580/2025-78 (Emergência Ambiental: Acidente Ambiental)</t>
  </si>
  <si>
    <t>0.615923</t>
  </si>
  <si>
    <t>Campo de Tupi.</t>
  </si>
  <si>
    <t>Poço 7-LL-60D-RJS, interligado à plataforma PETROBRAS 66 (P-66),</t>
  </si>
  <si>
    <t>Durante a intervenção na Árvore de Natal Molhada (ANM) do poço LL-60 (P-66), foi identificado escape de fluido de coloração acinzentada proveniente da região do funil da BAP, próximo à cabeça de poço. O escape e sua localização têm características típicas de fluido de perfuração. Foi aberta Ordem de Serviço para coleta de amostra de fluído para análise. O poço estava fechado para a realização da intervenção em questão e foi mantido fechado.</t>
  </si>
  <si>
    <t>O poço foi mantido fechado. Solicitada embarcação mais capacitada para inspeção mais detalhada e coleta de amostra para caracterização do fluido.</t>
  </si>
  <si>
    <t>O escape ocorreu a uma taxa estimada de105 bolhas/min. Houve o escape estimado de 1,06 litros (0,0010626 m³) durante inspeção do ROV (22 min).
 Atualização do dia  16-07-2025
Processo sei nº Em 04/07/2025: O escape ocorreu à taxa estimada em 105 bolhas/min. Houve o escape
estimado de 1,06 litros (0,0010626 m³) durante inspeção do ROV (22 min). Em 15/07/2025:
Realizadas inspeções e coleta de fluido para análise entre 13/07/2025 e 15/07/2025. Foi
localizada a origem do escape (flow-bys da cabeça de poço). A taxa de escape nesta inspeção
apresentou redução para 0,825 bolhas/min. Poço permanece fechado. Volume de escape
acumulado: 0,615923 m³.</t>
  </si>
  <si>
    <t>Campo de Búzios.</t>
  </si>
  <si>
    <t>Durante procedimento operacional, foi observada perda de contenção de óleo diesel pela válvula de alívio térmico da SDV-1210001F, no riser balcony. O volume vazado foi parcialmente contido na bandeja de contenção da SDV, mas 0,01 m3 atingiram o mar.</t>
  </si>
  <si>
    <t>Em avaliação pela equipe de manutenção e suporte técnico, para atuação, reparo e retorno em condições seguras.</t>
  </si>
  <si>
    <t>Interrupção do procedimento operacional, drenagem da bandeja de contenção da SDV, drenagem do trecho a montante da SDV e despressurização do riser. Adicionalmente, toda a região do riser balcony foi verificada, sem nenhum indício de vazamento ou ocorrência adicional em outras válvulas.</t>
  </si>
  <si>
    <t>[1] Volume de óleo diesel descarregado: 0,01 m3. [2] Área atingida: mar. [3] Situação normalizada.</t>
  </si>
  <si>
    <t>PETROBRAS 74 (P-74)</t>
  </si>
  <si>
    <t xml:space="preserve">São Sebastião da Bela Vista </t>
  </si>
  <si>
    <t>Outra(s); Empresa especializada em atendimento ; Órgão Estadual ou Municipal de Meio Ambiente</t>
  </si>
  <si>
    <t>BR-381</t>
  </si>
  <si>
    <t>TOMBAMENTO DE CARRETA.</t>
  </si>
  <si>
    <t>CARRRTA TOMBOU E DERRUBOU CARGA.</t>
  </si>
  <si>
    <t>SEGUNDO INFORMAÇÕES, O VEÍCULO TRAFEGAVA SENTIDO SUL SOBRE FAIXA 02, QUANDO O CONDUTOR ALEGA TER DORMIDO AO VOLANTE, PERDEU O CONTROLE DIRECIONAL E CHOCOU NA CANALETA E TOMBOU EM CANTEIRO LATERAL.</t>
  </si>
  <si>
    <t>MULTITECNICA INDUSTRIAL S/A</t>
  </si>
  <si>
    <t>56992951000178</t>
  </si>
  <si>
    <t>Tipo                                                                                                                                                                                                	Tombamento       	Hora Acidente     
Causa provável                                                                                                                                                                                      	Dormiu no volante	                  
BO                                                                                                                                                                                                  	25036883B01      	Comunicação C     
Cond Metereologica                                                                                                                                                                                  	                 	Cod. Visibilidade:
Descrição</t>
  </si>
  <si>
    <t>Embarcação Bram Eland, Campo de Barracuda, Bacia de Campos</t>
  </si>
  <si>
    <t>Constatado vazamento no mar de cerca de 0,02 m3 de óleo lubrificante, oriundo de um dos propulsores da embarcação (Bow Thruster).</t>
  </si>
  <si>
    <t>Descarga menor - 0,02 m3</t>
  </si>
  <si>
    <t>Parada imediata do bow thruster, interrompendo o vazamento.</t>
  </si>
  <si>
    <t>1) Volume vazado: 0,02m3 ( estimado através de variação do nível do reservatório); 2) Nome Comercial: MOBILGEAR 600 XP 220 (anexo); 3) Composição Química: Óleo básico e Aditivos; 4) IMDG: Não é Regulamentado para Transporte Marinho</t>
  </si>
  <si>
    <t>Embarcação Bram Eland</t>
  </si>
  <si>
    <t>TINTAS, INFLAMÁVEIS</t>
  </si>
  <si>
    <t>232.03</t>
  </si>
  <si>
    <t>BR 153/GO, KM 577+300, SUL, PIRACANJUBA.</t>
  </si>
  <si>
    <t>Veiculo seguia em sentido sul e por motivo desconhecido o mesmo tombou em faixa 01 e parcial faixa 02. Após o tombamento, veiculo iniciou princípio de incêndio onde se alastrou rapidamente e atingiu a vegetação do canteiro central.</t>
  </si>
  <si>
    <t>Incêndio se propagou no canteiro central atingindo vegetação e toda a carga.</t>
  </si>
  <si>
    <t>Tocantins Transportes LTDA</t>
  </si>
  <si>
    <t>07784847000820</t>
  </si>
  <si>
    <t>Às 13h53: O COBOM foi acionado para apoio no local. O SD Vargas informou que estaria deslocando uma equipe para atendimento.
Às 14h04: No momento da limpeza da faixa, o foco de incêndio voltou a atingir a carga. A máquina que realizava a limpeza passou sobre a carga na tentativa de
conter o fogo.
Às 15h04: Finalizada a limpeza da faixa e a mesma foi liberada, permanecendo apenas a sinalização na faixa de bordo do canteiro central, indicando a presença
do veículo e da carga no local.
Às 16h10: O fogo foi contido pela máquina que se encontrava no local realizando o serviço. A viatura deixou o local com sinalização mantida.
A PRF não autorizou o fechamento de faixa na data de hoje para a retirada do veículo. No local, permanecem apenas os restos da carga e a carcaça do veículo
incendiado sobre o canteiro central.
O trânsito segue fluindo normalmente.</t>
  </si>
  <si>
    <t>0.00243</t>
  </si>
  <si>
    <t>Embarcação Skandi Niterói em operação no Campo de Marlim, Bacia de Campos.</t>
  </si>
  <si>
    <t>Embarcação Skandi Niterói:  Durante operação submarina com ROV (Veículo de operação remota), foi observado o escape de fluido hidráulico (Tellus 32) pelo manipulador do ROV. Descarga estimada em 0,00243 m³.</t>
  </si>
  <si>
    <t>Descarga menor de fluido hidráulico: 0,00243 m³.</t>
  </si>
  <si>
    <t>Fechamento do circuito hidráulico do ROV; Recolhimento do ROV para o convés para a avaliação.</t>
  </si>
  <si>
    <t>Processo sei nº 02001.022359/2025-10 (Emergência Ambiental: Acidente Ambiental)
1) Volume: 0,00243m³, calculado através da diferença nas leituras de volume do compensador entre o início e fim da operação; 2) Nome Comercial: Shell Tellus S2 M 32 (anexo); 3) Composição química: Óleo básico de baixa viscosidade intercambiável (&lt;20,5 cSt @ 40°C); 4) IMDG: Não regulado como produto perigoso.</t>
  </si>
  <si>
    <t>Ferrovia Linha-tronco da Cia. Paulista93+800</t>
  </si>
  <si>
    <t>Vazamento ocorreu dentro da faixa de domínio</t>
  </si>
  <si>
    <t>Vazamento de Soja sobre a Via</t>
  </si>
  <si>
    <t>Evento caracterizado por vandalismo e abertura de 1 vagão carregado com soja (Aproximadamente 80 toneladas), em decorrência de ataque criminoso.</t>
  </si>
  <si>
    <t>0.215</t>
  </si>
  <si>
    <t>Campo de Peregrino</t>
  </si>
  <si>
    <t>Normand Cutter Vessel %u2013 Solstad Offshore</t>
  </si>
  <si>
    <t>0,215m3 de MEG</t>
  </si>
  <si>
    <t>O processo de limpeza da tubulação do GIP PLEM consiste em bombear MEG através do Cap de Alta Pressão,  deixando uma das saídas aberta para o mar. Portanto, como parte do processo, um pouco de MEG é descarregado no mar e, assim, é uma descarga intencional. O volume de MEG descarregado foi de 215L (0.215m3).</t>
  </si>
  <si>
    <t>EQUINOR BRASIL ENERGIA LTDA</t>
  </si>
  <si>
    <t xml:space="preserve">Rio Grande </t>
  </si>
  <si>
    <t>Lago</t>
  </si>
  <si>
    <t>Honório Bicalho S/N</t>
  </si>
  <si>
    <t>Antes da operação de abastecimento, durante a etapa de conexão dos mangotes, vazou aproximadamente 200 a 250 litros de óleo bunker do navio para barcaça, originado do ''Manifold'' do navio SARONIC BAY que veio a derramar óleo na barcaça CD Praia Vermelha além de escorrer pelo costado do navio conforme registros fotográficos.</t>
  </si>
  <si>
    <t>Derramamento concentrado no convés da embarcação com escorrimento para água.</t>
  </si>
  <si>
    <t>Sem ambientes adjacentes atingidos, somente pouca quantidade de óleo no corpo hídrico (laguna dos patos)</t>
  </si>
  <si>
    <t>AGENCIA MARITIMA ORION LTDA</t>
  </si>
  <si>
    <t>75185389000196</t>
  </si>
  <si>
    <t>EQUIPE DA BARCAÇA NAVEMESTRA
TRIPULANTES DO NAVIO SARONIC BAY
BASE DE EMERGENCIA PORTOS RS (HIDROCLEAN)</t>
  </si>
  <si>
    <t>DENIS CUNHA</t>
  </si>
  <si>
    <t>(53) 99903-2969</t>
  </si>
  <si>
    <t>Contenção, recolhimento e utilização de materiais absorventes pela equipe da NAVEMESTRA (barcaça). Base de emergência da PORTOS RS acionada e está no local auxiliando no atendimento.
Situação: Vazamento estancado, as linhas foram fechadas logo que percebido o vazamento.</t>
  </si>
  <si>
    <t>MARA NUBIA CEZAR DE OLIVEIRA</t>
  </si>
  <si>
    <t>Portos RS</t>
  </si>
  <si>
    <t>Diretoria de Meio Ambiente</t>
  </si>
  <si>
    <t>mnubia@portoriogrande.com.br</t>
  </si>
  <si>
    <t>SARONIC BAY</t>
  </si>
  <si>
    <t>Oleo Bunker</t>
  </si>
  <si>
    <t>0.0008</t>
  </si>
  <si>
    <t>Bloco de Aram</t>
  </si>
  <si>
    <t>Navio Sonda WEST AURIGA, operando no poço 3-BRSA-1400-SPS.</t>
  </si>
  <si>
    <t>Observada mancha no mar com coloração arco-íris e dimensão de 40 metros de comprimento por 4 metros de largura, proveniente de vazamento através de embornal (ralo de dreno) mal torqueado no main deck. O volume estimado de resíduo oleoso (fluido hidráulico), conforme mancha observada (coloração arco-íris) e Protocolo de Bonn, foi de 0,8 L. Descarga paralisada.</t>
  </si>
  <si>
    <t>Alinhamento equivocado no momento de descarte da água de limpeza do deck, sendo ela direcionada pelos drenos do main deck por meio de um three-way para um deck inferior e não para o drain holding tank. Esse evento, somado à falha de torqueamento do embornal, causou o vazamento.</t>
  </si>
  <si>
    <t>Investigada a origem do vazamento e identificada uma área contida alagada no main deck. Inspecionados os embornais da área alagada e constatado um embornal (ralo de dreno) com torque inadequado. Ajustado o torque e efetuada a drenagem da área com uso de bomba sapo. Coletada amostra da água no deck. Em paralelo à investigação da origem do vazamento, foi monitorada a mancha e constatada sua completa dissipação por volta das 16h.</t>
  </si>
  <si>
    <t>[1] Volume descarregado: 0,0008 m3. [2] Área atingida: mar. [3] Nome comercial e/ou nomenclatura química da substância: Shell Tellus S2 VX 46. [4] Composição química da substância: óleos minerais altamente refinados e aditivos, conforme FISPQ anexa. [5] Descrição da classificação e subclasse ONU ou IMDG da substância, caso aplicável: não regulamentado como produto perigoso.</t>
  </si>
  <si>
    <t>Campo de Corvina, Bacia de Campos</t>
  </si>
  <si>
    <t>Foi identificada feição de origem indeterminada próxima da embarcação PLSV Skandi Niterói e da P-09.
Atuialização do dia 18-08-2025.
Durante atividade de recolhimento de cabo elétrico em P-09, foi constatado originalmente mancha de origem indeterminada. Após investigações em P-09 e no PLSV, foi constatado atuação indevida de válvula provocando descarga de 155,52 litros de água oleosa para o mar. No histórico de atuação de válvulas associada ao ramal do sistema de bilge (resíduos oleosos),
foi identificado manobra indevida com abertura da válvula a montante da bomba de bilge. Umalinha do ramal do sistema de bilge passa pelo tanque de diesel da embarcação. Após esgotado o tanque e inspeção visual, foi constatado furo de 5 mm nessa linha conectando o tanque de diesel a tubulação de bilge.</t>
  </si>
  <si>
    <t>- Coleta de amostra e análise que indicou tratar-se de diesel - Reservatórios e tanques da embarcação verificados sem anormalidades (Verificação através de sensores e física) - Inspeção do casco com ROV - Não foi possível identificar escape - P-09 avaliou os sistemas de topside e reportou não ter anomalias na UEP. - Inspeção nos sistemas submarinos prioritários nas proximidades - não identificadas anomalias - Dispersão mecânica da feição com OSRV
Atualização do dia 18-08-2025
Embarcação está fora de operação (foi deslocada para porto no Rio  (foi deslocada para porto no Rio de Janeiro). Especialista está embarcada para
realizar inspeção e auditoria nos sistemas.</t>
  </si>
  <si>
    <t>Processo sei nº 02001.022580/2025-78 (Emergência Ambiental: Acidente Ambiental)
Estimativa de volume de 0,85 m3 calculado através do método do Acordo de Bonn.
Estimativa de volume de 0,85 m3 calculado através do método do Acordo de Bonn. Como as novas informações levantadas o volume passo a ser 0,15552m3. Volume inicialmente comunicado foi estimado de forma a partir de imagem obtida de sobrevoo e no método do Acordo de Bonn, Com o avanço na investigação foi possível melhorar a estimativa. O volume de óleo diesel descarregado ao mar foi obtido com base em hipótese conservadora de aspiração por furo de 5 mm na linha de sucção da bomba de bilge. A metodologia considerou princípios da mecânica dos fluidos e dados operacionais da embarcação. O cálculo teve como base a diferença de pressão entre o interior da tubulação (em vácuo parcial) e a pressão atmosférica, estimando-se a vazão contínua pelo orifício ao longo dos 18 minutos de operação da bomba. Como resultado, estimou-se o volume total de diesel descarregado em 155,52 litros.</t>
  </si>
  <si>
    <t>4.15E 5</t>
  </si>
  <si>
    <t>Salmoura</t>
  </si>
  <si>
    <t>0.0009285</t>
  </si>
  <si>
    <t>Campo de Bijupirá e Salema</t>
  </si>
  <si>
    <t>Uma perda de contenção vinda do equipamento de superfície do flextubo ocorreu quando a sonda Q7000 realizava operações de intervenção com tubo flexível no poço BJ-Q2. O BHA do flextubo estava posicionado a 3200m enquanto um colchão de diesel e salmoura estava sendo bombeado a 0.6 bpm pela unidade de cimentação para limpeza da coluna de completação. Durante a circulação, foi observado um vazamento no stripper inferior do flextubo. No momento do vazamento, a pressão hidráulica aplicada para fechamento do stripper era de 650 psi e a pressão abaixo do stripper era de 80 psi. Foi observado uma perda de contenção de 6,4 litros da mistura de óleo e salmoura que ocasionou uma descarga de 0.97l para o mar, sendo 0,0415l de óleo diesel e 0,9285l de salmoura.</t>
  </si>
  <si>
    <t>Vazamento de mistura de 0.97l de mistura de água e óleo para o mar, sendo 0,0415l de óleo diesel e 0,9285l de salmoura.</t>
  </si>
  <si>
    <t>Causa em investigação.</t>
  </si>
  <si>
    <t>Considerando-se o pequeno volume vazado de óleo diesel (0,0000415 m³) em ambiente oceanico com condições de intensa hidrodinamica caracteristicas de regiões offshore como da área de BJSA, nao é esperado que este evento venha a causar impactos ambientais.</t>
  </si>
  <si>
    <t>Devido ao pequeno volume vazado e sua rápida dispersão, bem como as caracteristicas do ambiente, não se fez necessário o acionamento de qualquer empresa ou instituição para resposta a este evento.</t>
  </si>
  <si>
    <t>A comunicação por rádio foi imediatamente feita entre a Cabine do
Sondador e a equipe do flextubo, que aumentou a pressão do stripper para 1000 psi, ocasionando a interrupção do vazamento da mistura de óleo e salmoura. Foi realizada também a limpeza da área afetada na área de intervenção da sonda.</t>
  </si>
  <si>
    <t>Processo sei nº 02001.022783/2025-64 (Emergência Ambiental: Acidente Ambiental)
As operações foram retomadas logo após constatarem que o vazamento havia sido contido. Pela tipologia I.3.1.1.2.3. do MCI: 1- 0,00097; 2- Mar; 3- NA; 4- NA; 5- NA; 6- NA; 7- Óleo Diesel 4,28% v/v + Baraklean 4,28% v/v + Salmoura 91,44% v/v; 8- Salmoura 9- NA; 10- NA; 11-NA.</t>
  </si>
  <si>
    <t>AVENIDA DOS PORTUGUESES, 1000, PRAIA DO BOQUEIRÃO, BAIRRO ITAQUI/BACANGA</t>
  </si>
  <si>
    <t>A Vale S/A, representada pelo CNPJ 33.592.510/0378-21, referente às operações da Estrada de Ferro Carajás %u2013 EFC, vem por meio desta informar que por volta das 08h11min da manhã desta terça-feira (08/07/2025), na Oficina de Manutenção de Locomotivas em São Luís - MA, ocorreu o vazamento de cerca de 3.000 litros de óleo diesel oriundo da locomotiva em lastro ferroviário (solo coberto com brita).</t>
  </si>
  <si>
    <t>Diesel 3000L</t>
  </si>
  <si>
    <t>Descarrilhamento</t>
  </si>
  <si>
    <t>solo coberto com brita.</t>
  </si>
  <si>
    <t>20257846825</t>
  </si>
  <si>
    <t>Ômega Serviços Especializados</t>
  </si>
  <si>
    <t>Valenilson Pereira</t>
  </si>
  <si>
    <t>(98) 99154-7123</t>
  </si>
  <si>
    <t>A equipe de emergência foi acionada para tomar as medidas cabíveis e necessárias. Tão logo possível, serão prestadas informações atualizadas sobre o ocorrido.</t>
  </si>
  <si>
    <t>Processo sei nº 02001.022596/2025-81 (Emergência Ambiental: Acidente Ambiental)
A Vale S/A, representada pelo CNPJ 33.592.510/0378-21, referente às operações da Estrada de Ferro Carajás %u2013 EFC, vem por meio desta informar que por volta das 08h11min da manhã desta terça-feira (08/07/2025), na Oficina de Manutenção de Locomotivas em São Luís - MA, ocorreu o vazamento de cerca de 3.000 litros de óleo diesel oriundo da locomotiva em lastro ferroviário (solo coberto com brita). A equipe de emergência foi acionada para tomar as medidas cabíveis e necessárias. Tão logo possível, serão prestadas informações atualizadas sobre o ocorrido.</t>
  </si>
  <si>
    <t>Terminal Ferroviário Ponta da Madeira - TFPM (EFC)</t>
  </si>
  <si>
    <t>José Marinho Mendes</t>
  </si>
  <si>
    <t>0,86m3 de MEG</t>
  </si>
  <si>
    <t>O processo de limpeza do jumper conectado ao GIP PLEM consiste em bombear MEG através de umbilical conectado ao Cap de Alta Pressão, seguido de injeção de N2. Portanto, como parte do processo, o MEG alojado no umbilical precisa ser substituido pelo N2, e ao fazer a troca de fluido interno do umbilical de MEG para o N2, o MEG é descartado no mar e, assim, trata-se de uma descarte intencional. O volume de MEG descartado foi de 860L (0.86m3).</t>
  </si>
  <si>
    <t>Nina, Paula</t>
  </si>
  <si>
    <t>Processo sei nº 02001.022528/2025-11 (Emergência Ambiental: Acidente Ambiental)</t>
  </si>
  <si>
    <t>1.2E 5</t>
  </si>
  <si>
    <t>No dia 08/07/2025, na plataforma de PCP-2, às 13:00 horas, durante a operação de limpeza da linha de injeção de água, via sistema de drenagem aberta, parte do efluente oleoso contaminado acabou sendo alijado para o mar. Foram observadas algumas bolhas de cor prateada próximas da plataforma PCP-2 na face Oeste. O volume calculado foi de 0,012 litros (0,000012m3) de óleo.
Considerando o volume de óleo que atingiu o corpo hídrico (0,000012m3) e a rápida dissipação da mancha após a interrupção da atividade de limpeza da linha, não houve necessidade de realização de dispersão mecânica pela embarcação do PEI.</t>
  </si>
  <si>
    <t>Considerando o volume de óleo que atingiu o corpo hídrico (0,000012m3) e a rápida dissipação da mancha, não houve necessidade de realização de dispersão mecânica pela embarcação do PEI.
Foram adotadas outras medidas a saber: 
- Interrupção imediata da operação de limpeza da linha de injeção de água.
- Avaliação do comportamento da mancha e constatação da sua dissipação rapidamente após a interrupção da atividade.</t>
  </si>
  <si>
    <t>Processo sei nº 02001.026143/2025-23 (Emergência Ambiental: Acidente Ambiental)
Cálculo do volume:
Dimensões da mancha: 20m x 6m
Área da mancha: 0,00012 Km2 100% prateada x 0,1 (m3/km2) de presença de óleo 
Volume =0,000012 m3 (0, 012L)</t>
  </si>
  <si>
    <t>PESTICIDA À BASE DE CARBAMATOS, LÍQUIDO, TÓXICO, INFLAMÁVEL;  SUBSTÂNCIA QUE APRESENTA RISCO PARA O MEIO AMBIENTE, LÍQUIDA, N.E.</t>
  </si>
  <si>
    <t>Solo; Flora; Outro(s)</t>
  </si>
  <si>
    <t>Avenida Filomena Cartafina, BR 050, K  04</t>
  </si>
  <si>
    <t>Segundo informações repassadas ao NEA, no dia 08/07/2025, ocorreu queda e derramamento de parte da carga, após veículo cair em canaleta de drenagem de águas pluviais da rodovia, seguido de incêndio no próprio veículo e em vegetação lindeira. Produto no acostamento e solo, junto ao canteiro lateral da rodovia.</t>
  </si>
  <si>
    <t>Queda e derramamento</t>
  </si>
  <si>
    <t>Canaleta de drenagem de águas pluviais da rodovia, seguido de incêndio no próprio veículo e em vegetação
lindeira.</t>
  </si>
  <si>
    <t>Representante do Corpo de Bombeiros</t>
  </si>
  <si>
    <t>Empresa de pronto atendimento acionada, e já no local. Sem recursos hídricos nas proximidades. Produto que escorreu,
contido na própria canaleta de drenagem.</t>
  </si>
  <si>
    <t>Processo sei nº 02001.022808/2025-20 (Emergência Ambiental: Acidente Ambiental)</t>
  </si>
  <si>
    <t xml:space="preserve">Alexânia </t>
  </si>
  <si>
    <t>RESINA, SOLUÇÃO</t>
  </si>
  <si>
    <t>BR-060/GO KM 37+500, NORTE, ALEXANIA, GOIÁS</t>
  </si>
  <si>
    <t>Dois veículos seguiam no mesmo sentido, quando veiculo 01, não respeitando a distancia de segurança, colidiu na traseira do veiculo 02, onde ambos pararam em acostamento parcial e faixa de domínio.</t>
  </si>
  <si>
    <t>Houve derramamento parcial da carga, resina solução inflamável, do veiculo que colidiu.</t>
  </si>
  <si>
    <t>TOP SOL PISCINAS</t>
  </si>
  <si>
    <t>24079624000104</t>
  </si>
  <si>
    <t>EQUIPE DE OPERAÇÕES DA TRIUNFO CONCEBRA</t>
  </si>
  <si>
    <t>Vandalismo com abertura de vagão graneleiro carregado com soja em grãos.</t>
  </si>
  <si>
    <t>Vandalismo com abertura de vagão graneleiro carregado com soja em grãos. Lançamento de soja em grãos sobre via férrea duplicada.</t>
  </si>
  <si>
    <t>Ato criminoso caracterizado pela abertura de vagão graneleiro ferroviária carregado com soja.</t>
  </si>
  <si>
    <t>Processo sei nº 02001.022784/2025-17 (Emergência Ambiental: Acidente Ambiental)</t>
  </si>
  <si>
    <t>Rumo Logística</t>
  </si>
  <si>
    <t>1.272</t>
  </si>
  <si>
    <t>Fazenda Lamarão, s/n. Área rural.</t>
  </si>
  <si>
    <t>POÇO PETROLÍFERO CAMPO PILAR CURURU (3-ORGM-3-AL</t>
  </si>
  <si>
    <t>Descarga de Fluido Sintético de Perfuração.</t>
  </si>
  <si>
    <t>Durante perfuração do poço ORGM-3D a 2872m, repentinamente houve a súbita liberação do castelodo top drive e mangote do stand pipe, vindo a ser lançado ao teto da dog house e a varanda situadapor trás da dog house, com isso, houve descarga de fluído sintético contido no sistema, vindo aentrar em contato com o solo da locação.</t>
  </si>
  <si>
    <t>Origem Energia Alagoas</t>
  </si>
  <si>
    <t>Foram utilizados recursos próprios</t>
  </si>
  <si>
    <t>Paradas as bombas de lama, retirada coluna do fundo, colocado poço em segurança; Iniciada ação de contingência para recuperar fluido derramado ao solo.</t>
  </si>
  <si>
    <t>Processo sei nº 02001.022827/2025-56 (Emergência Ambiental: Acidente Ambiental)
Descarga paralisada.</t>
  </si>
  <si>
    <t xml:space="preserve">Pavão </t>
  </si>
  <si>
    <t>LÍQUIDO À TEMPERATURA ELEVADA, N.E., A 100ºC OU MAIS E ABAIXO DO PFG</t>
  </si>
  <si>
    <t>Rodocia MGC 409, km 74</t>
  </si>
  <si>
    <t>Segundo informações repassadas ao NEA, no dia 09/07/2025, por volta das 13:30 horas, ocorreu tombamento de veículo, seguido de derramamento de parte da craga transportada. Produto na pista e no solo, junto ao canteiro lateral da rodovia, dentro de sua faixa de domínio.</t>
  </si>
  <si>
    <t>. Representante da transportadora tomou conhecimento do fato, após o analista do NEA ter feito contato às 15:40 horas. Sem recursos hídricos nas proximidades</t>
  </si>
  <si>
    <t>: Representante da Polícia Rodoviária Estadual</t>
  </si>
  <si>
    <t>Empresa de pronto atendimento acionada e já no local.</t>
  </si>
  <si>
    <t>Processo sei nº 02001.022891/2025-37 (Emergência Ambiental: Acidente Ambiental)</t>
  </si>
  <si>
    <t xml:space="preserve">Luz </t>
  </si>
  <si>
    <t>Rodovia BR 262, km 512 + 100 metros, sentido leste.</t>
  </si>
  <si>
    <t>Segundo informações repassadas ao NEA, no dia 09/07/2025, por volta das 13:45 horas, ocorreu tombamento de veículo, seguido de vazamento da carga pelo suspiro do tanque</t>
  </si>
  <si>
    <t>: Representante da transportadora</t>
  </si>
  <si>
    <t>.Empresa de pronto atendimento acionada pela transportadora.
Transbordo já finalizado e o veículo retirado do local. Sem recursos hídricos nas proximidades.</t>
  </si>
  <si>
    <t>Processo sei nº 02001.022895/2025-15 (Emergência Ambiental: Acidente Ambiental)</t>
  </si>
  <si>
    <t>Polícia Rodoviária; Corpo de Bombeiros; IBAMA</t>
  </si>
  <si>
    <t>Rodovia Governador Mario Covas - BR 101, Km 432 Tabatinga</t>
  </si>
  <si>
    <t>Um caminhão-tanque tombou e pegou fogo na BR-101 em Igarassu, no Grande Recife, na manhã desta quinta-feira (10). Imagens enviadas à TV Globo mostram as chamas destruindo o veículo, além de fumaça preta no Km 43 da rodovia (veja vídeo acima). Por causa do incêndio, a pista no sentido para João Pessoa foi totalmente bloqueada.</t>
  </si>
  <si>
    <t>O caminhão perdeu o controle e tombou
Vazou todo o diesel</t>
  </si>
  <si>
    <t>O líquido, que é inflamável, veio pela galeria trazendo o fogo acompanhando por dentro do bueiro, passando por debaixo da casa do rapaz e [...] pegou fogo no carro do rapaz ali também. E a gente com o balde de manhã para amenizar o fogo. Queimou várias casas [...] O fogo era muito alto, esse rego aqui ficou repleto de fogo, espalhando fogo para os lados", disse um morador que se identificou apenas como Alexandre.
Pelas imagens, é possível ver que o caminhão tombou no canteiro que divide a rodovia. O fogo atingiu quatro casas localizadas perto da BR-101 e se alastrou por um canal na Rua Sabino Leite Pessoa, no bairro da Saramandaia, que fica perto do foco de incêndio.</t>
  </si>
  <si>
    <t>TEXAS COMERCIO DE COMBUSTIVEIS LTDA</t>
  </si>
  <si>
    <t>41219874000111</t>
  </si>
  <si>
    <t>Polícia Rodoviária Federal (PRF)</t>
  </si>
  <si>
    <t>Processo sei nº 02001.022633/2025-51 (Emergência Ambiental: Acidente Ambiental)</t>
  </si>
  <si>
    <t xml:space="preserve">Goiatuba </t>
  </si>
  <si>
    <t>ANIDRIDO MALEICO</t>
  </si>
  <si>
    <t>Óbitos/feridos; Solo; Atmosfera</t>
  </si>
  <si>
    <t>BR-153/GO KM 650+500, NORTE, GOIATUBA, GOIÁS</t>
  </si>
  <si>
    <t>Duas carretas trafegavam no sentido norte, quando a carreta que seguia atrás colidiu na traseira da carreta que estava à frente, vindo a pegar fogo após o impacto.</t>
  </si>
  <si>
    <t>Após colisão ambas carretas pegaram fogo por completo.</t>
  </si>
  <si>
    <t>Carga derramada sobre o solo e combustão da carga e carretas. Acidente com 01 vítima fatal.</t>
  </si>
  <si>
    <t>CONCEBRA</t>
  </si>
  <si>
    <t>Processo sei nº 02001.023605/2025-51 (Emergência Ambiental: Acidente Ambiental)</t>
  </si>
  <si>
    <t>3.22</t>
  </si>
  <si>
    <t>Poço em 7-ARG-819-D-RN</t>
  </si>
  <si>
    <t>Durante ronda Operacional de campo, foi identificado descarga de emulsão oleosa no poço 7-ARG-819.</t>
  </si>
  <si>
    <t>Desenroscamento da luva do stuffing box da cabeça de produção</t>
  </si>
  <si>
    <t>Acionado o plano de emergência
* Seguido o fluxo de comunicação; * Parado poco * Solicitado serviço para limpeza, inspeção
e reparo.</t>
  </si>
  <si>
    <t>Processo sei nº 02001.022922/2025-50 (Emergência Ambiental: Acidente Ambiental)
Informações da perda de contenção 1) Vol.: 3,240m³ (emulsão oleosa) 2) Contenção secundária
atingida: N/A 3) BSW: 99,4% 4) Salinidade (água produzida): N/A 5) Composição química (fluido
perf., complet. ou interv.): N/A 6) Nome comercial (subst. nociva/perigosa): N/A 7) Composição
química (subst. nociva/perigosa): N/A 8) Classificação ONU ou IMDG (subst. nociva/perigosa): N/A
Informações da descarga 1) Vol. (água produzida fora de especificação/óleo):
3,240m3(3,220m3/0,019m3) 2) Área atingida: Solo 3) BSW: 99,4% 4) Salinidade (água produzida):
N/A 5) Composição química (fluido perf., complet. ou interv.): N/A 6) Nome comercial (subst.
nociva/perigosa): N/A 7) Composição química (subst. nociva/perigosa): N/A 8) Classificação ONU
ou IMDG (subst. nociva/perigosa): N/A Nota: 80% da área atingida, se deu em forma de</t>
  </si>
  <si>
    <t>: 7-ARG-819D-RN</t>
  </si>
  <si>
    <t>No dia 10/07/25 às 07:20h, na plataforma de PVM1, durante a atividade de alinhamento do poço VML-46 para o separador de teste, foi observada uma formação de filme oleoso no mar próximo a plataforma, proveniente de uma golfada de óleo através do cold Flare da unidade. Imediatamente após a constatação do 
ocorrido, a operação foi imediatamente interrompida. O incidente resultou na formação de uma feição 
oleosa na superfície, estimada em aproximadamente 20 x 10 metros. O volume calculado foi de 0,02 L de óleo. Pelo volume ser reduzido, não foi necessário o acionamento de medidas de dispersão de óleo pela embarcação do PEI e afeição observada apresentou deslocamento na direção Leste, com posterior dissipação.</t>
  </si>
  <si>
    <t>Considerando o volume de óleo que atingiu o corpo hídrico (0,00002m3) e a rápida dissipação da mancha, não houve necessidade de realização de dispersão mecânica pela embarcação do PEI.
Foram adotadas outras medidas a saber: 
- A operação foi imediatamente  interrompida
- Avaliação do comportamento da mancha e constatação da sua dissipação rapidamente após a interrupção da atividade.</t>
  </si>
  <si>
    <t>Processo sei nº 02001.022949/2025-42 (Emergência Ambiental: Acidente Ambiental)
Cálculo do volume: Dimensões da mancha: 20m x 10m Área da mancha: 0.0002 Km2 100% prateada x 0,1 (m³/km2) de presença de óleo V= 0.00002 m³ (0.020 L)</t>
  </si>
  <si>
    <t>Água Produzida fora de especificação;  Produto Óleo</t>
  </si>
  <si>
    <t>0.422; 0.018</t>
  </si>
  <si>
    <t>Ativo Potiguar, Polo Riacho da Forquilha, Campo Livramento - Poço 7-LV-27-RN (721000285200).</t>
  </si>
  <si>
    <t>No dia 10/07, por volta das 11:30h, o operador do campo de Livramento identificou um vazamento em um trecho aterrado
na linha de produção 3" aço carbono.</t>
  </si>
  <si>
    <t>PETRORECÔNCAVO S.A</t>
  </si>
  <si>
    <t>Processo sei nº 02001.022969/2025-13 (Emergência Ambiental: Acidente Ambiental)
1) 0,44m³ . 2) Solo. 3) BSW 95,8%. 4) a 11)N/A. | Metodologia de
cálculo = área x lâmina: (22m² x 0,02m) = 0,44m³.</t>
  </si>
  <si>
    <t>Rodovia BR 050, km 181</t>
  </si>
  <si>
    <t>Segundo informações repassadas ao NEA, no dia 10/07/2025, por volta das 10:45 horas, foi observado um vazamento de produto na válvula de descarga da carreta transportando produto perigoso. O ácido foi contido com um balde devido a pouca quantidade vazada na válvula</t>
  </si>
  <si>
    <t>Vazamento de produto na válvula de descarga</t>
  </si>
  <si>
    <t>Empresa de pronto atendimento</t>
  </si>
  <si>
    <t>Representante da transportador</t>
  </si>
  <si>
    <t>Empresa de pronto atendimento acionada para estancar o vazamento e realizar o transbordo da carga para um outro veículo receptor.</t>
  </si>
  <si>
    <t>Processo sei nº 02001.023274/2025-59 (Emergência Ambiental: Acidente Ambiental)</t>
  </si>
  <si>
    <t>Alcool Cetoestearilico/Monolaurato de sorbitan etoxilado/Óleo mineral branco USP 70 LF |</t>
  </si>
  <si>
    <t>Rodovia BR 381, km 701 + 300 metros</t>
  </si>
  <si>
    <t>Segundo informações repassadas ao NEA, no dia 10/07/2025, por volta das 07:45 horas, ocorreu tombamento de veículo, seguido de
queda/derramamento de parte da carga.</t>
  </si>
  <si>
    <t>Produto na pista e no canteiro central da rodovia.</t>
  </si>
  <si>
    <t>Arteris, concessionária da rodovia</t>
  </si>
  <si>
    <t>Empresa de pronto atendimento acionada, já no local. Curso d'água nas proximidades que não chegou a ser
atingido</t>
  </si>
  <si>
    <t>Processo sei nº 02001.023259/2025-19 (Emergência Ambiental: Acidente Ambiental)</t>
  </si>
  <si>
    <t xml:space="preserve">Rincão </t>
  </si>
  <si>
    <t>FLUIDO LUBRIFICANTE</t>
  </si>
  <si>
    <t>28+680</t>
  </si>
  <si>
    <t>Abalroamento de veiculo pesado</t>
  </si>
  <si>
    <t>Vazamento de óleo lubrificante.</t>
  </si>
  <si>
    <t>Na manhã do dia 11/07, o equipamento de manutenção (esmerilhadora) colidiu com um caminhão que atravessava a Passagem em Nível (PN).</t>
  </si>
  <si>
    <t>Equipes empresa Pelicano, atuando no local</t>
  </si>
  <si>
    <t>(11) 96375-3676</t>
  </si>
  <si>
    <t xml:space="preserve">Aracruz </t>
  </si>
  <si>
    <t>Denúncia</t>
  </si>
  <si>
    <t>Mancha de origem desconhecida</t>
  </si>
  <si>
    <t>Processo sei nº 02001.023020/2025-31 (Emergência Ambiental: Acidente Ambiental)</t>
  </si>
  <si>
    <t>Técnico administrativo</t>
  </si>
  <si>
    <t xml:space="preserve">Dobrada </t>
  </si>
  <si>
    <t>KM ferroviário 54+500</t>
  </si>
  <si>
    <t>Vazamento de óleo diesel do tanque da locomotiva</t>
  </si>
  <si>
    <t>Equipes de atendimento atuando no local</t>
  </si>
  <si>
    <t>Estação Ferroviária Bairro dos França - Ortigueira PR - KM Ferroviário 481+150</t>
  </si>
  <si>
    <t>Incêndio registrado nas instalações da ADMT  (Área de Depósito de Materiais Temporários) de dormentes, localizadas na Estação do Bairro dos França, no município de Ortigueira/PR, na tarde do dia 12 de julho de 2025.</t>
  </si>
  <si>
    <t>Incêndio ocorrido na ADMT (Área de Depósito de Materiais Temporários), localizada na Estação do Bairro dos França, no km ferroviário 481+150, no município de Ortigueira/PR.</t>
  </si>
  <si>
    <t>Em sindicância.</t>
  </si>
  <si>
    <t>Rumo S/A</t>
  </si>
  <si>
    <t>Willian Santos</t>
  </si>
  <si>
    <t>(42) 98851-3536</t>
  </si>
  <si>
    <t>Equipes de atendimento atuando no local.</t>
  </si>
  <si>
    <t>Elson Ricardo de Freitas</t>
  </si>
  <si>
    <t>Rumo S/A Malha Sul</t>
  </si>
  <si>
    <t>elson.ricardo@rumolog.com</t>
  </si>
  <si>
    <t xml:space="preserve">Matão </t>
  </si>
  <si>
    <t>km ferroviário 37+100</t>
  </si>
  <si>
    <t>Trem I26 procedente de TRO com destino PSN, composição formada com 134 vagões carregados, ao transpor km 37+100, ocorreu quebra de longarina com descarrilamento do vagão</t>
  </si>
  <si>
    <t>Embarcação Deep Star, Campo de Búzios, Bacia de Santos.</t>
  </si>
  <si>
    <t>Durante atividade de instalação da SDU (Subsea Distribution Unit) com o veículo de operação remota (ROV) no fundo, foi observado vazamento na válvula de alívio do braço de 7 funções do veículo.</t>
  </si>
  <si>
    <t>Falha de vedação de componentes do braço articulado do veículo - em investigação.
Atualização do dia 01/08/2025
Performance imprópia de sistema/ equipamento não identificada [13.3.3]</t>
  </si>
  <si>
    <t>A atividade foi imediatamente interrompida. O veículo foi recuperado para o convés para realizar investigação e reparo
Atualização 01/08/2025
Todas as ações imediatas foram tomadas. Das recomendações, duas foram concluídas e duas estão em andamento, conforme plano de ação.</t>
  </si>
  <si>
    <t>Processo sei nº 02001.023199/2025-26 (Emergência Ambiental: Acidente Ambiental)
[1] Volume descarregado: 0,000015m³; [2] Nome comercial do produto: Shell Tellus S2 M 32; [3] Composição química: Óleos minerais altamente refinados e aditivos; [4] Classificação ONU ou IMDG: Não regulado; [5] Ambiente atingido: Mar.</t>
  </si>
  <si>
    <t xml:space="preserve">Novo Progresso </t>
  </si>
  <si>
    <t>BR-163 KM 257</t>
  </si>
  <si>
    <t>CONFORME O RELATO DO CONDUTOR DO V-01 ( SCANIA R500 ), ELE SEGUIA EM SENTIDO SUL, QUANDO INICIOU UMA CURVA
ACENTUADA À ESQUERDA PERDENDO O CONTROLE DA DIREÇÃO E VINDO A TOMBAR NA PISTA NORTE.</t>
  </si>
  <si>
    <t>ECODIESEL LTDA</t>
  </si>
  <si>
    <t>38392823000182</t>
  </si>
  <si>
    <t>ANDERSON RG RESPONSE (93)984161465</t>
  </si>
  <si>
    <t>A EQUIPE DA RG RESPONSE SE ENCONTRA NO LOCAL.</t>
  </si>
  <si>
    <t>Processo sei nº 02001.023413/2025-44 (Emergência Ambiental: Acidente Ambiental)</t>
  </si>
  <si>
    <t xml:space="preserve">Mangaratiba </t>
  </si>
  <si>
    <t>Fauna</t>
  </si>
  <si>
    <t>Zona Oeste &gt; Macumba</t>
  </si>
  <si>
    <t>Notificação fauna oleada</t>
  </si>
  <si>
    <t>Uma ocorrência de fauna alvo individual com presença de óleo foi informada.</t>
  </si>
  <si>
    <t>Espécie: Classe: Aves &gt; Ordem: Sphenisciformes &gt; Família: Spheniscidae &gt; Gênero: Spheniscus &gt; Espécie: Spheniscus magellanicus
Condição do animal ao final da ocorrência: Viivo</t>
  </si>
  <si>
    <t>Lucas Varandas Nunes</t>
  </si>
  <si>
    <t>Processo sei nº 02001.023193/2025-59 (Emergência Ambiental: Acidente Ambiental)
Observação: Animal ativo, responsivo, não se mantém em estação, magro, oleado.</t>
  </si>
  <si>
    <t>35900</t>
  </si>
  <si>
    <t>Outra(s); Polícia Rodoviária; Órgão Estadual ou Municipal de Meio Ambiente</t>
  </si>
  <si>
    <t>Rodovia BR040 km 72, sentido Juiz de Fora</t>
  </si>
  <si>
    <t>Caminhão transportando carvão coque tombou na rodovia.</t>
  </si>
  <si>
    <t>Segundo o relato do motorista, ele fez uma ultrapassagem de outro caminhão em uma curva em um trecho de descida, perdeu o controle do caminhão e tombou.</t>
  </si>
  <si>
    <t>A carga vazou para uma área de talude.</t>
  </si>
  <si>
    <t>WDA Exportação comércio beneficiamento de minério</t>
  </si>
  <si>
    <t>36951529000138</t>
  </si>
  <si>
    <t>O primeiro contato e atendimento ao acidente foi feito pela equipe Concer.</t>
  </si>
  <si>
    <t>Luis Renato Rezende Bernardo</t>
  </si>
  <si>
    <t>(21) 96781-7779</t>
  </si>
  <si>
    <t>Processo sei nº 02001.023403/2025-17 (Emergência Ambiental: Acidente Ambiental)</t>
  </si>
  <si>
    <t>LUIS RENATO REZENDE BERNARDO</t>
  </si>
  <si>
    <t>CONCER</t>
  </si>
  <si>
    <t>Coordenador de Meio Ambiente</t>
  </si>
  <si>
    <t>lrbzoo@yahoo.com.br</t>
  </si>
  <si>
    <t xml:space="preserve">Linhares </t>
  </si>
  <si>
    <t>1.14</t>
  </si>
  <si>
    <t>Campo de produção de Fazenda São Rafael</t>
  </si>
  <si>
    <t>Durante a execução das atividades de rotina operacional, o operador de campo identificou um vazamento em um afloramento, na linha de produção nas proximidades do manifold satélite 4 no campo de Fazenda São Rafael, atingindo o solo no local. Imediatamente, o operador interrompeu o sistema contendo o vazamento. O fluido descarregado é óleo com 76% de BSW.</t>
  </si>
  <si>
    <t>SEACREST PETRÓLEO SPE NORTE CAPIXABA LTDA</t>
  </si>
  <si>
    <t>(27) 99599-6392</t>
  </si>
  <si>
    <t>Acionado o plano de emergência
Após paralização do vazamento as medidas de contenção e limpeza foram imediatamente
iniciadas. Incidente informado ao orgão ambiental (IEMA) com visita ao local agendada para
o dia 16/07.</t>
  </si>
  <si>
    <t>Processo sei nº 02001.023331/2025-08 (Emergência Ambiental: Acidente Ambiental)
Não Informado</t>
  </si>
  <si>
    <t>Fazenda São Rafael</t>
  </si>
  <si>
    <t xml:space="preserve">Corumbá </t>
  </si>
  <si>
    <t>Ferrovia KM 436+700</t>
  </si>
  <si>
    <t>Trem de carga colidiu com caminhão que transpassava em PN</t>
  </si>
  <si>
    <t>Rumo Malha Norte</t>
  </si>
  <si>
    <t>Ana Aladia</t>
  </si>
  <si>
    <t>(41) 98830-4777</t>
  </si>
  <si>
    <t>Processo sei nº 02001.023393/2025-10 (Emergência Ambiental: Acidente Ambiental)</t>
  </si>
  <si>
    <t>Ana Aladia Leao</t>
  </si>
  <si>
    <t>ana.leao@rumolog.com</t>
  </si>
  <si>
    <t>Rodovia BR 251, km 333, sentido Salinas/MG</t>
  </si>
  <si>
    <t>Conforme informações repassadas ao NEA, na data e local acima mencionados, ocorreu acidente envolvendo tombamento de caminhão transportando produtos diversos adquiridos pela Mineração Vale Verde Ltda.
Houve rompimento de vasilhames contendo óleo lubrificante que esparramou no asfalto e canaleta de drenagem lateral. Conforme imagens obtidas, esse óleo foi contido por barreiras de terra. Segundo consta, o condutor do veículo, senhor Vitor Mateus da Silva Santos, sofreu escoriações, mas se encontrava consciente. Não há mananciais nas proximidades do local do sinistro.</t>
  </si>
  <si>
    <t>Mineração Vale Verde Ltda</t>
  </si>
  <si>
    <t>Soldado Luiz Dourado - Corpo de Bombeiros</t>
  </si>
  <si>
    <t>Processo sei nº 02001.023726/2025-01 (Emergência Ambiental: Acidente Ambiental)</t>
  </si>
  <si>
    <t>Cal Hidratada</t>
  </si>
  <si>
    <t>km 586+600 Sul BR040</t>
  </si>
  <si>
    <t>BR040 km 586+600 Sul</t>
  </si>
  <si>
    <t>Derramamento de carga de cal na rodovia, atingindo o pavimento e canteiro lateral.</t>
  </si>
  <si>
    <t>Locais atingidos: pavimento da rodovia e canteiro lateral.</t>
  </si>
  <si>
    <t>INTERTRANSMINAS TRANSPORTES GERAIS</t>
  </si>
  <si>
    <t>22753834000100</t>
  </si>
  <si>
    <t>(31) 99523-2231</t>
  </si>
  <si>
    <t>Processo sei nº 02001.023591/2025-75 (Emergência Ambiental: Acidente Ambiental)</t>
  </si>
  <si>
    <t>Supervisor de CCO</t>
  </si>
  <si>
    <t xml:space="preserve">Oliveira </t>
  </si>
  <si>
    <t>Diversos</t>
  </si>
  <si>
    <t>Rodovia BR 381, km 632 + 100 m, sentido Sul</t>
  </si>
  <si>
    <t>Conforme informações repassadas ao NEA, na data e local acima mencionados, ocorreu acidente incêndio de veículo transportando cargas com produtos diversos. Na data de 16/7 a concessionária informou que as chamas foram totalmente contidas, não tendo ocorrido derramamento da carga.</t>
  </si>
  <si>
    <t>Canaleta de coleta de águas pluviais do canteiro lateral.</t>
  </si>
  <si>
    <t>Processo sei nº 02001.023907/2025-29 (Emergência Ambiental: Acidente Ambiental)</t>
  </si>
  <si>
    <t>Faixa de Dutos OSBRA km 580+200</t>
  </si>
  <si>
    <t>Derivação clandestina para furto de combustível</t>
  </si>
  <si>
    <t>Não aplicável</t>
  </si>
  <si>
    <t>-Inspeção visual para mapeamento da presença de produto no local;
-Acionamento do fluxo de comunicação de contingência; interrupção da
-Operação de recebimento do duto viário e entrega de produtos.</t>
  </si>
  <si>
    <t>Processo sei nº {26115886|02001.023593/2025-64} (Emergência Ambiental: Acidente Ambiental)
Durante patrulha, equipe técnica da Proteção de Dutos identificou Derivação Clandestina no OSBRA 20%u201D, km 580+200 área da válvula VEX-20440. Deflagrou-se o fluxo de comunicação, acionando as equipes de contingência que foram mobilizadas no local. Não houve vazamento</t>
  </si>
  <si>
    <t>0.0075; 0.1425</t>
  </si>
  <si>
    <t>SS-75 (OCEAN COURAGE). poço 8-MLS-71HPA-RJS, Campo de Marlim, Bacia de Campos.</t>
  </si>
  <si>
    <t>SS-75 (OCEAN COURAGE):  Durante a operação de destravamento do TH e retirada da COI, foi observada entrada anormal de bombas da HPU do BOP. Após investigação, foi identificado visualmente com ROV vazamento na válvula dual check que abastece os acumuladores no BOP stack. Descarga estimada em 0,15 m3 de fluido hidráulico base água.</t>
  </si>
  <si>
    <t>Descarga estimada em 0,15 m3 de fluido hidráulico base água ERIFON HD 603 HP (composição de 95% de água + 5 % Erifon)</t>
  </si>
  <si>
    <t>Vazamento na válvula dual check que abastece os acumuladores no BOP stack.</t>
  </si>
  <si>
    <t>Elaborada gestão de mudanças para avaliar o prosseguimento das operações com a falha. No caso de eventual necessidade de recarregar os acumuladores, será feito com uso de ROV com skid de bombeio.</t>
  </si>
  <si>
    <t>Foi observado que o sensor de readback da Stack Acc Charge no POD Azul estava indicando um valor de pressão baixo, em torno de 2600psi, sendo que deveria estar próximo de 5000 psi. Após isolar a função "Stack Acc Charge", não foi observado vazamento. Identificado com ROV falha mecânica na válvula Dual Check que abastece as garrafas do acumuladores de fundo para as funções de emergência e secundárias do BOP: - Sistema Acústico, "Deadman/Autoshear", %u201CFlying lead%u201D e %u201CIntensifier%u201D (amplificador de pressão para os acumuladores do stack).Foi estimado o vazamento para o mar de 0,151416 m3 (40 galões) de fluido hidráulico base água ERIFON HD 603 HP (composição de 95% de água + 5 % Erifon). Método de estimativa de vazamento medição por uma entrada de bomba da HPU do BOP, com perda de 40 galões pressão de 5000psi como a pressão caiu a 4500psi e a bomba da HPU retoma a pressão para 5000psi, corresponde ao consumo de 40 galões.</t>
  </si>
  <si>
    <t xml:space="preserve">São Simão </t>
  </si>
  <si>
    <t>11500</t>
  </si>
  <si>
    <t>km 2030+400</t>
  </si>
  <si>
    <t>Abertura de vagão</t>
  </si>
  <si>
    <t>Foi identificado que um dos vagões não teve seu sistema de travamento devidamente acionado, o que resultou em derramamento parcial da carga transportada ao longo do trajeto.</t>
  </si>
  <si>
    <t>RUMO LOGISTICA</t>
  </si>
  <si>
    <t>AUDITORA AMBIENTL</t>
  </si>
  <si>
    <t>0.0613</t>
  </si>
  <si>
    <t>Normand Cutter %u2013 Solstad Offshore</t>
  </si>
  <si>
    <t>Equipamento submarino foi pressurizado com nitrogênio através de um umbilical de serviço que já havia sido utilizado em operação com MEG. Ao final dessa operação de pressurização, o umbilical foi despressurizado, desconectado e recolhido ao convés do navio. Durante a etapa de recolhimento foi percebido o escape de MEG residual que estava aprisionado na mangueira. O valor estimado de MEG descartado no limite considerando que toda a coluna do umbilical estivesse cheia de MEG é de 61,3L (0.0613m3).</t>
  </si>
  <si>
    <t>Escape de resíduos aprisionados na mangueira sendo liberados no momento da desconexão para recolhimento ao convés</t>
  </si>
  <si>
    <t>Devido ao volume derramado, não foi necessário o acionamento de
instituição ou empresa.</t>
  </si>
  <si>
    <t>Dados mandatórios:
1) 0,0613m3; 2) Mar; 
3), 4), 5), 6), 7), 8) Não aplicável; 
9) Monoethylene Glycol (MEG); 
10) Etilenoglicol (60-100%) 
11) Produto não regulado - FDS anexada</t>
  </si>
  <si>
    <t>Normand Cutter</t>
  </si>
  <si>
    <t>Plataforma de Carapeba I - Polo Pargo</t>
  </si>
  <si>
    <t>No dia 17/07/2025 às 08:40 hs na plataforma de PCP-1/3, durante a operação de limpeza da linha de injeção de água, via sistema de drenagem aberta, parte do efluente oleoso contaminado acabou sendo alijado para o mar. Foram observadas algumas bolhas de óleo na face sul de plataforma . O volume calculado foi de 0,0192 litros de óleo e rapidamente se dissipou com o interrompimento da atividade de limpeza. Pelo volume ser reduzido, não foi necessário o acionamento de medidas de dispersão de óleo pela embarcação do PEI.</t>
  </si>
  <si>
    <t>0,0000192  (m³)</t>
  </si>
  <si>
    <t>- Acionado o plano de emergência 
- Operação de limpeza da linha imediatamente interrompida - Verificação do comportamento da mancha e constatação da sua dissipação rapidamente após a interrupção da atividade</t>
  </si>
  <si>
    <t>Processo sei nº 02001.023941/2025-01 (Emergência Ambiental: Acidente Ambiental)
Pelo volume ser reduzido, não foi necessário o acionamento de medidas de dispersão de óleo pela embarcação do PEI.</t>
  </si>
  <si>
    <t>Marcel Gonin - Gerente de QHSE</t>
  </si>
  <si>
    <t xml:space="preserve">Cristal </t>
  </si>
  <si>
    <t>24000</t>
  </si>
  <si>
    <t>BR 116, Km 415</t>
  </si>
  <si>
    <t>Reação tardia do motorista</t>
  </si>
  <si>
    <t>CARGOLOG SOLUCOES LOGISTICAS LTDA"</t>
  </si>
  <si>
    <t>04502802000231</t>
  </si>
  <si>
    <t>Transportadora acionou a Empresa Emergenciall que é responsável pelo a atendimentos a emergências</t>
  </si>
  <si>
    <t>Foi realizado o registro no SIEMA como cidadão devido ao acesso da concessionária estar falha no acesso, foi aberto com número de registro: 202571836020, pela Colaboradora do CCO Suelem Ribeiro e foi informado através do aplicativo WhatsApp do plantão do IBAMA e  e-mail !</t>
  </si>
  <si>
    <t>ouvidoria.sul@ecovias.com.br</t>
  </si>
  <si>
    <t xml:space="preserve">Camaquã </t>
  </si>
  <si>
    <t>BR 116 Norte no km 415,000</t>
  </si>
  <si>
    <t>Informando que houve um acidente (Saída de pista) na BR 116 Norte no km 415,000 - latitude -30,9428768157959 - longitude 51,940731048584, onde o veículo saiu de pista vindo a tombar na faixa de domínio, ao chegar no local a equipe da Ecovias Sul, contatou que se tratava de produto perigoso código da ONU 3082 %u2013 Substância que apresenta perigo ao meio ambiente, líquida.
Armazenado em bobonas de aproximado 25 litros, ao realizar a verificação se constatou que algumas estavam quebradas e haviam vazado junto ao solo do local.</t>
  </si>
  <si>
    <t>Foi realizado contato com FEPAM %u2013 RS onde nos foi orientado e auxiliado nos procedimentos necessários,
para agilizar as ações que migariam os impactos no meio ambiente.</t>
  </si>
  <si>
    <t>Ecovias Sul</t>
  </si>
  <si>
    <t>5321284483</t>
  </si>
  <si>
    <t>A transportadora já acionou a Empresa Emergenciall para realizar o manejo e limpeza do local.
Foi realizado várias tentavas na plataforma SIEMA mas apresentava erro.
Também foi realizado o informavo pelo Whatapp no IBAMA Emergencial Ambiental às 01hs39min do dia 18/07/2025.</t>
  </si>
  <si>
    <t>Processo sei nº 02001.023680/2025-11 (Emergência Ambiental: Acidente Ambiental)</t>
  </si>
  <si>
    <t xml:space="preserve">Itaituba </t>
  </si>
  <si>
    <t>biodiesel</t>
  </si>
  <si>
    <t>Km 409 BR-163</t>
  </si>
  <si>
    <t>T-50 INFORMA QUE O CANO DE UMA CARRETA TANQUE VEIO A ESTOURAR; UM CANO E ESTÁ VAZANDO BIODISEL EM FAIXA DE
DOMÍNIO; T-50 INFORMA QUE ESTÁ VAZANDO GRANDE QUANTIDADE DE CARGA E PRÓXIMO DO LOCAL HÁ UMA GROTA</t>
  </si>
  <si>
    <t>Simarelli transportes LTDA</t>
  </si>
  <si>
    <t>00942246001405</t>
  </si>
  <si>
    <t>RG RESPONSE</t>
  </si>
  <si>
    <t>Anderson</t>
  </si>
  <si>
    <t>(93) 98416-1465</t>
  </si>
  <si>
    <t xml:space="preserve">Esmeraldas </t>
  </si>
  <si>
    <t>: Efluentes de dragagem de areia</t>
  </si>
  <si>
    <t>Bairro Tropeiros</t>
  </si>
  <si>
    <t>Rompimento de cava de mineração</t>
  </si>
  <si>
    <t>Conforme informações repassadas ao NEA, ocorreu rompimento de talude da cava de extração de areia da empresa durante a noite, sendo identificado somente na manhã do dia 18/07/25, permitindo o vazamento do efluentes da extração de areia</t>
  </si>
  <si>
    <t>Rompimento de talude</t>
  </si>
  <si>
    <t>Atingiu o corrego próximo e chegou ao Rio Paraopeba, aumentando sua turbidez e alterando a cor e qualidade de suas águas. Não observamos peixes mortos.</t>
  </si>
  <si>
    <t>: Comunidade Taquaras</t>
  </si>
  <si>
    <t>A empresa recuperou o local rompido cessando o vazamento.</t>
  </si>
  <si>
    <t>Processo sei nº 02001.025231/2025-16 (Emergência Ambiental: Acidente Ambiental)</t>
  </si>
  <si>
    <t xml:space="preserve">Imbaú </t>
  </si>
  <si>
    <t>Outro(s); Derramamento de líquidos</t>
  </si>
  <si>
    <t>23040</t>
  </si>
  <si>
    <t>Glifosato - Sal de Potássio</t>
  </si>
  <si>
    <t>8640</t>
  </si>
  <si>
    <t>Rodovia BR 376 - km 374</t>
  </si>
  <si>
    <t>Rodovia BR 376 - km 374 - próximo ao Rio Lambedor</t>
  </si>
  <si>
    <t>Embalagens a granel de Glifosato (8640 kilos) e galões de 10 litros de Bifentrina (23.040 litros).</t>
  </si>
  <si>
    <t>Segundo informações o condutor perdeu o controle da direção, vindo a tombar a carreta em cima da ponte do Rio Lambedor.</t>
  </si>
  <si>
    <t>CARGA NA PISTA E SOLO, NÃO IMPACTANDO O RIO.</t>
  </si>
  <si>
    <t>RODOGIRO TRANSPORTES - 43 999191145</t>
  </si>
  <si>
    <t>01251356000403</t>
  </si>
  <si>
    <t>PRF - Polícia Rodoviária Federal
Ambipar
CCR PRVias - 08003760000</t>
  </si>
  <si>
    <t>utilizado serragem par absorver o produto na pista.
Foi acionada a Ambipar (emergências ambientais) pela empresa responsável da carga.</t>
  </si>
  <si>
    <t>Allan Minozzo de Aragão</t>
  </si>
  <si>
    <t>CCR PRVias</t>
  </si>
  <si>
    <t>Supervisor de Meio Ambiente e Qualidade</t>
  </si>
  <si>
    <t>allanaragao@gmail.com</t>
  </si>
  <si>
    <t xml:space="preserve">Matupá </t>
  </si>
  <si>
    <t>Mortandade de peixes; Derramamento de líquidos</t>
  </si>
  <si>
    <t>Rio/córrego; Lago; Solo</t>
  </si>
  <si>
    <t>KM 1044 BR-163</t>
  </si>
  <si>
    <t>O CONDUTOR DO V-02 (VOLVO VM) CAMINHÃO, QUE SEGUIA SENTIDO SUL, RELATOU TER REALIZADO MANOBRA EVASIVA PARA O ACOSTAMENTO AO VISUALIZAR A CARRETA V-01 ULTRAPASSANDO EM SENTIDO OPOSTO, A FIM DE EVITAR COLISÃO FRONTAL. AINDA ASSIM, OCORREU A COLISÃO LATERAL, SEGUIDA DE SAÍDA DE PISTA PARA A FAIXA DE DOMÍNIO SUL. JÁ O CONDUTOR DO V-01 (VOLVO FH 540), QUE TRAFEGAVA SENTIDO NORTE, AFIRMOU QUE DESVIOU PARA A PISTA CONTRÁRIA AO TENTAR EVITAR COLISÃO TRASEIRA COM UMA CARRETA GRANELEIRA QUE ESTAVA A SUA FRENTE EM BAIXA VELOCIDADE. APÓS A COLISÃO LATERAL COM O CAMINHÃO, OBSTRUINDO AMBAS AS PISTAS.</t>
  </si>
  <si>
    <t>PETRO CHEFF COMERCIO DE DERIVADOS DE PETROLEO LTDA</t>
  </si>
  <si>
    <t>17834843000196</t>
  </si>
  <si>
    <t>KHEAN COSTA</t>
  </si>
  <si>
    <t>Vandalismo na ferrovia com abertura de 3 bicas em 2 vagões graneeleiros carregados com milho.</t>
  </si>
  <si>
    <t>Vandalismo com abertura de vagões graneleiros carregado com milho. Lançamento de 15 toneladas de milho em grão sobre a linha férrea</t>
  </si>
  <si>
    <t>Ato criminoso caracterizado pela abertura de bicas em vagões graneleiros ferroviário carregado
com milho.</t>
  </si>
  <si>
    <t>Processo sei nº 02001.023958/2025-51 (Emergência Ambiental: Acidente Ambiental)</t>
  </si>
  <si>
    <t>0.004</t>
  </si>
  <si>
    <t>Durante realização de teste de dilúvio, observou-se descarga no mar e formação de mancha oleosa a bombordo da embarcação. O teste foi imediatamente interrompido. Volume estimado em 0,004 m³ de óleo, considerando a coloração e dimensões da mancha formada, em consonância com o protocolo de Bonn.</t>
  </si>
  <si>
    <t>Retorno de água oleosa presente no sistema de drenagem aberta.</t>
  </si>
  <si>
    <t>A bomba de incêndio foi parada ao primeiro sinal de transbordamento, tendo sido o residual de água oleosa direcionado diretamente para o slope. A Área foi limpa com mantas absorventes e desengraxante. Foram mobilizadas duas embarcações oil recovery, que realizaram buscas nas proximidades da plataforma e na direção da deriva, não identificando nenhuma feição oleosa.</t>
  </si>
  <si>
    <t>[1] Volume de óleo descarregado: 0,004 m3. [2] Área atingida: mar.</t>
  </si>
  <si>
    <t>Cidade de Mangaratiba</t>
  </si>
  <si>
    <t>Embarcação Akofs Santos, equipamento UDEH-AS-02, Campo de Mero, Bacia de Santos</t>
  </si>
  <si>
    <t>Durante teste funcional da unidade de distribuição eletrohidráulica (UDEH), foi feita a pressurização com MEG e verificado escape na interface entre a ferramenta de pressurização (MQC TOOL) e a UDEH. Descarga estimada em 0,0001 m³.</t>
  </si>
  <si>
    <t>Descarga menor de MEG: 0,0001 m3.</t>
  </si>
  <si>
    <t>Falha de estanqueidade do MQC TOOL.</t>
  </si>
  <si>
    <t>Comunicação de Incidente - CAEME INCIDENTE - SUB/SSUB-3851</t>
  </si>
  <si>
    <t>Interrompida a pressurização. Verificado o ponto de vazamento. Retirado o MQC TOOL e retornada com a ferramenta para o deck.</t>
  </si>
  <si>
    <t>Processo sei nº 02001.023868/2025-60 (Emergência Ambiental: Acidente Ambiental) 
1) Volume de 100 ml conforme flowmeter instalado no sistema de pressurização do ROV; 2) Nome produto: Monoetilenoglicol; 3) IMDG: Produto não classificado como perigoso de acordo com IMGD.</t>
  </si>
  <si>
    <t>BR 381 %u2013 Arteris Fernão Dias %u2013 KM 524+790 SUL</t>
  </si>
  <si>
    <t>SEGUNDO INFORMAÇÕES, O VEÍCULO TRAFEGAVA SENTIDO SUL SOBRE FAIXA 1,
QUANDO O CONDUTOR ALEGA TER PERDIDO O CONTROLE DIRECIONAL SOBRE O
VEÍCULO, VINDO A CHOCAR-SE CONTRA BARREIRA DE CONCRETO, DERRAMANDO
PARTE DA CARGA SOBRE CANTEIRO CENTRAL E FAIXA 01. A POSIÇÃO FINAL DO
VEÍCULO FOI SOBRE ACOSTAMENTO.</t>
  </si>
  <si>
    <t>GESSO VITORIA INDUSTRIA, EXTRACAO E COMERCIO LTDA</t>
  </si>
  <si>
    <t>05472606000143</t>
  </si>
  <si>
    <t>20/07/2025 22:53:44 PR04 - Orientação / Informação ao Usuário
20/07/2025 22:53:48 PR11 - Canalização / Sinalização 5 CONES
20/07/2025 23:02:26 PR08 - Escolta AC11
20/07/2025 23:08:45 PR16 - Acionamento de Polícia ITATIAIUÇU
21/07/2025 00:09:04 PR37 - Feito o registro fotográfico
21/07/2025 05:54:27 PR12 - Sinalização final de fila AC11
21/07/2025 05:54:37 PR34 - Flagrante não visualizado via CFTV</t>
  </si>
  <si>
    <t>Processo sei nº 02001.026872/2025-80 (Emergência Ambiental: Acidente Ambiental)</t>
  </si>
  <si>
    <t xml:space="preserve">Itapecerica da Serra </t>
  </si>
  <si>
    <t>Quebra de longarina de vagão graneleiro carregado com farelo de soja.</t>
  </si>
  <si>
    <t>Quebra de longarina de vagão graneleiro carregado com soja e farelo de soja. Lançamento sobre a linha férrea.</t>
  </si>
  <si>
    <t>Processo sei nº 02001.023973/2025-07 (Emergência Ambiental: Acidente Ambiental)</t>
  </si>
  <si>
    <t>0.177</t>
  </si>
  <si>
    <t>Inicialmente o equipamento submarino e sua linha de conexão (PLEM e jumper, respectivamente) foram preenchidos com MEG através do umbilical de serviço. Ao final do precesso de desconexão e recuperação do umbilical e do MCV (connector do jumper) ao convés do navio, houve escape de MEG residual aprisionado nos mesmos. Note que não foi possível observar e constatar o escape de MEG durante a operação, entretanto, no pior cenário possível o valor estimado de MEG descartado considerando que toda a coluna do umbilical [*] e MCV estivessem completamente cheios de MEG e ocorresse o escape total é de 177L (0.177m3).
[*] Note que não é possível precisar quanto de MEG ficou aprosionado no umbilical após o bombeio de MEG de volta para o tanque e quanto de fato escapou para o mar.</t>
  </si>
  <si>
    <t>Escape de resíduos aprisionados no umbilical e MCV, sendo liberados após desconexão e recolhimento ao convés do navio.</t>
  </si>
  <si>
    <t>Região oceanica de águas oligotroficas do Campo de Peregrino.</t>
  </si>
  <si>
    <t>Processo sei nº 02001.024001/2025-21 (Emergência Ambiental: Acidente Ambiental)
Dados mandatórios:
1) 0,177m3; 2) Mar; 
3), 4), 5), 6), 7), 8) Não aplicável; 
9) Monoethylene Glycol (MEG); 
10) Etilenoglicol (60-100%) 
11) Produto não regulado - FDS anexada</t>
  </si>
  <si>
    <t>Água Produzida fora de especificação;  Substância Óleo</t>
  </si>
  <si>
    <t>0.1848; 0.0152</t>
  </si>
  <si>
    <t>Locação do 7-CP-1971D-SE, Carmópolis-SE.</t>
  </si>
  <si>
    <t>No dia 21/07/2025 às 09:45h, durante ronda de rotina operacional, foi identificado vazamento na junta da válvula de retenção da linha do anular do poço 7-CP-1971D-SE, com perda de contenção primária significante/descarga significante de 1,2 m³ de óleo na locação. Poço parado, e linha drenada no satélite para sanar vazamento. BSW = 84,6%.</t>
  </si>
  <si>
    <t>Falha na junta</t>
  </si>
  <si>
    <t>Acionado o plano de emergência
Acionamento da Gerência de Operações. Acionamento da Supervisão/Coordenação.
Acionamento da Equipe de Despoluição.</t>
  </si>
  <si>
    <t>Processo sei nº 02001.023996/2025-11 (Emergência Ambiental: Acidente Ambiental)
Despoluição e limpeza em andamento.</t>
  </si>
  <si>
    <t xml:space="preserve">Conchal </t>
  </si>
  <si>
    <t>km 409+919 Corredor Centro Sudeste da Ferrovia Centro Atlântica, entre os municípios de Lagoa Branca e Casa Branca</t>
  </si>
  <si>
    <t>Composição Q104 veio a descarrilar ficando 01 vagão adernado e 01 vagão tombado ocasionando queda de produto na linha férrea. Trem composto por 02 locomotivas + 82 vagões carregados de açúcar.</t>
  </si>
  <si>
    <t>Descarrilar ficando 01 vagão adernado e 01 vagão tombado</t>
  </si>
  <si>
    <t>FCA/VLI</t>
  </si>
  <si>
    <t>O maquinista encontra-se bem, não há vítimas envolvidas.
O local, conforme mapa em anexo, está em zona urbana. Há casas aproximadamente 15 metros na lateral, porém não foram atingidas.
Não foi identificado a presença de curso d%u2019água próximo ao local.
A CETESB foi comunicada em 21/07 às 23:25
Coordenadas estimadas do local:
21°47'51.0"S , 47°05'03.0"W
-21.797500 , -47.084167
Em tentativa de registro no SIEMA, encontramos indisponibilidade no sistema.</t>
  </si>
  <si>
    <t xml:space="preserve">Casa Branca </t>
  </si>
  <si>
    <t>Casa Branca no estado de São Paulo, km 409+919</t>
  </si>
  <si>
    <t>Ao circular entre os municípios de Lagoa Branca e Casa Branca no estado de São Paulo, Corredor Centro Sudeste da Ferrovia Centro Atlântica, pelo km 409+919, a composição Q104 veio a descarrilar ficando 01 vagão adernado e 01 vagão tombado ocasionando queda de produto na linha férrea. Trem composto por 02 locomotivas + 82 vagões carregados de açúcar.</t>
  </si>
  <si>
    <t>Técnicos de manutenção de via permanente e prontidão ambiental FCA/VLI.</t>
  </si>
  <si>
    <t>(11) 97463-0583</t>
  </si>
  <si>
    <t>Processo sei nº 02001.024129/2025-95 (Emergência Ambiental: Acidente Ambiental)</t>
  </si>
  <si>
    <t>FERROVIA CENTRO-ATLANTICA S/A</t>
  </si>
  <si>
    <t>Água;  fluido hidráulico</t>
  </si>
  <si>
    <t>6.576; 0.203</t>
  </si>
  <si>
    <t>Sonda NS-47(West Tellus) atuando no poço 8-BUZ-89D, Campo de Búzios, Bacia de Santos</t>
  </si>
  <si>
    <t>Durante manobra de retirada de BHA de perfuração da fase 8 1/2", constatadas duas falhas no BOP: 1) perda de estanqueidade da hotline com descarga de fluido hidráulico do BOP (mistura de 97% de água doce + 3% de Erifon HD 603 HP) para o mar. A hotline foi isolada e a descarga interrompida; 2) Falha da CPU B da CAN #1 do POD azul.</t>
  </si>
  <si>
    <t>Perda de estanqueidade da hotline do BOP. Falha eletrônica no POD azul.</t>
  </si>
  <si>
    <t>Isolada hotline no painel e alterada alimentação do BOP para os conduítes, interrompendo descarga. Elaborada Gestão de mudança para avaliação da possibilidade de prosseguimento das operações com as falhas.</t>
  </si>
  <si>
    <t>Processo sei nº 02001.024253/2025-51 (Emergência Ambiental: Acidente Ambiental)
Descarregados para o mar 6,779 m3 da mistura de 97% de água doce (6,576 m3) e 3% de fluido hidráulico base aquosa Erifon HD 603 HP (0,203 m3). Composição: Etileno glicol: 24 - 36%, Monoetanolamina 4 - 6%, Dietanolamina: 4 - 6%. O BOP permanece com redundância de alimentação hidráulica através das duas conduítes. A falha da CPU B da CAN #1 do pod azul ocasiona apenas perda de redundância eletrônica interna no pod azul. As funções relativas a CAN #1 permanecem operacionais através da CPU A. As falhas se somam às reportadas na CI SISO 2507/000036. Partes onde ocorreram as falhas: 1) bobinas, mangueiras e cabos, 2) PODs de controle do BOP. Último teste: 03/07/2025. Comunicado pelo CAEME POCOS/SM 3866</t>
  </si>
  <si>
    <t>Avenida dos Portugueses, 1000, Praia do Boqueirão, Bairro Itaqui/Bacanga</t>
  </si>
  <si>
    <t>Terminal Marítimo de Ponta da Madeira - Píer 1</t>
  </si>
  <si>
    <t>Minério de ferro.</t>
  </si>
  <si>
    <t>Às 10:15h de hoje (22/07/2025) foi identificada uma mancha pontual de minério ao mar em decorrência de um rasgo na correia transportadora do Píer 1.  A equipe de emergência foi acionada e todas as medidas de controle e mitigação foram adotadas, não sendo identificado impacto ambiental residual.</t>
  </si>
  <si>
    <t>No entorno do Píer 1 do Terminal Marítimo de Ponta da Madeira.</t>
  </si>
  <si>
    <t>33592510042400</t>
  </si>
  <si>
    <t>OceanPact</t>
  </si>
  <si>
    <t>Nathalya Raquel Nobre Oliveira</t>
  </si>
  <si>
    <t>(94) 98806-4686</t>
  </si>
  <si>
    <t>Terminal Marítimo de Ponta da Madeira</t>
  </si>
  <si>
    <t>Gerente de Meio Ambiente do Corredor Norte</t>
  </si>
  <si>
    <t>0.000447</t>
  </si>
  <si>
    <t>Durante o processo de abandono do jumper, houve escape de MEG proveniente da despressurização após o teste hidrostático com MEG. O escape foi percebido no momento de despressurização e descida do jumper para o leito marinho.
o valor estimado de MEG descartado é 0.447L (0.000447m3) considerando o volume injetado para o teste hidrostático.</t>
  </si>
  <si>
    <t>Escape de MEG após abertura de válvula para depressurização e preparação para descida (abandono) do jumper.</t>
  </si>
  <si>
    <t>Dados mandatórios:
1) 0,000447m3; 2) Mar; 
3), 4), 5), 6), 7), 8) Não aplicável; 
9) Monoethylene Glycol (MEG); 
10) Etilenoglicol (60-100%) 
11) Produto não regulado - FDS anexada</t>
  </si>
  <si>
    <t>0.00834</t>
  </si>
  <si>
    <t>Identificação de feição de origem desconhecida pela embarcação Oil Recovery - Olin Conqueror Olin Conqueror mobilizada a partir de visualização de sobrevoo. Não identificada fauna oleada.</t>
  </si>
  <si>
    <t>Mobilizado oil Recovery para atuar na dispersão mecânica, Verificadas as condições das Unidades próximas à localização e não identificadas anormalidades nos processos. Nos sobrevoos dos dias 23 e 24 de julho de 2025 não foram identificas mais feições.</t>
  </si>
  <si>
    <t>Processo sei nº 02001.024310/2025-00 (Emergência Ambiental: Acidente Ambiental)
Feição suspeita inicialmente identificada nas coordenadas 25°29'23" S / 042°45'28" W. Cubagem inicial indicou um volume de 0,00834m³, de acordo com o protocolo de Bonn. A mancha foi completamente dispersada,, os sobrevoo de inspeção ambiental realizadas no dia 23 e 24 de julho 2025 reportaram não ter sido avistado nenhuma feição oleosa na área. Comunicado pelo CAEME BS-3873.</t>
  </si>
  <si>
    <t>304+900</t>
  </si>
  <si>
    <t>Vazamento de milho sobre a Via</t>
  </si>
  <si>
    <t>Vazamento ocorreu dentro da faixa de dominio</t>
  </si>
  <si>
    <t>Evento caracterizado por vandalismo e abertura de vagões carregados com milho (Aproximadamente 100 toneladas), em decorrência de ataque criminoso.</t>
  </si>
  <si>
    <t>Vazamento ocorreu na faixa de domínio rumo</t>
  </si>
  <si>
    <t>Rumo Malha paulista</t>
  </si>
  <si>
    <t>0.0004</t>
  </si>
  <si>
    <t>Embarcação DEEP STAR, operando no poço 8-BUZ-65D-RJS.</t>
  </si>
  <si>
    <t>Durante o teste hidrostático do umbilical eletro-hidráulico (SDU) do poço, foi identificado escape de 0,0004 m3 de monoetilenoglicol (MEG) de uma conexão hidráulica na mesa de operações da embarcação, atingindo o mar. Descarga paralisada.</t>
  </si>
  <si>
    <t>Interrompida a pressurização imediatamente, cessado o escape e realizado aperto da conexão.</t>
  </si>
  <si>
    <t>Processo sei nº02001.024313/2025-35 (Emergência Ambiental: Acidente Ambiental)
[1] Volume descarregado: 0,0004 m3. [2] Área atingida: mar. [3] Nomenclatura química da substância: monoetilenoglicol. [4] Composição química da substância: monoetilenoglicol (C2H6O2). [5] Descrição da classificação e subclasse ONU ou IMDG da substância, caso aplicável: não regulamentado como produto perigoso.</t>
  </si>
  <si>
    <t>Rejeito de minério de ferro</t>
  </si>
  <si>
    <t>Órgão Estadual ou Municipal de Meio Ambiente; Mídia</t>
  </si>
  <si>
    <t>Barragem B1-A, Serra da Conquistinha</t>
  </si>
  <si>
    <t>Conforme divulgado pela imprensa (MGTV - edição de 25/07/2025), a ANM elevou a classificação de risco da barragem de rejeito da Emicom Mineração e Terraplenagem Ltda. para nível 02.</t>
  </si>
  <si>
    <t>Classificação de risco de rompimento</t>
  </si>
  <si>
    <t>Essa classificação determina dentre outras obrigações, a evacuação dos moradores localizados na ZAS - Zona de Auto Salvamento.</t>
  </si>
  <si>
    <t>Emicom Mineração e Terraplenagem Ltda</t>
  </si>
  <si>
    <t xml:space="preserve">Duque de Caxias </t>
  </si>
  <si>
    <t>SUBSTÂNCIA QUE APRESENTA RISCO PARA O MEIO AMBIENTE, SÓLIDA, N.E.;  LÍQUIDO INFLAMÁVEL, N.E.</t>
  </si>
  <si>
    <t>60; 80</t>
  </si>
  <si>
    <t>BR 493/RJ km 48 Sul</t>
  </si>
  <si>
    <t>Não houve</t>
  </si>
  <si>
    <t>INGRAX IND E COMÉRCIO DE GRAXAS S/A</t>
  </si>
  <si>
    <t>77575330000482</t>
  </si>
  <si>
    <t>Aplicação de serragem para remoção do material vazado.</t>
  </si>
  <si>
    <t>Coordenador de Sustentabilidade</t>
  </si>
  <si>
    <t>Durante operação da embarcação, foi observado vazamento para o mar de 0,005 m3 de fluido hidráulico em uma das mangueiras do sistema hidráulico da torre de lançamento (J-lay tower). Descarga paralisada.</t>
  </si>
  <si>
    <t>Vazamento no tubing do sistema hidráulico do HOC (Hang-off clamp).</t>
  </si>
  <si>
    <t>Paralisação do HOC e troca da mangueira em vazamento.</t>
  </si>
  <si>
    <t>Processo sei nº 02001.024470/2025-41 (Emergência Ambiental: Acidente Ambiental)
[1] Volume descarregado: 0,005 m3. Volume estimado com base na pressão do sistema, diâmetro do furo e quantidade de operação do sistema antes da falha ser notada. [2] Área atingida: mar. [3] Nome comercial da substância: Shell PANOLIN S4 HLP Synth EAL 46. [4] Composição química da substância: mistura de ésteres sintéticos e aditivos. [5] Descrição da classificação e subclasse ONU ou IMDG da substância, caso aplicável: não regulamentado como produto perigoso, conforme FISPQ anexa.</t>
  </si>
  <si>
    <t>Poço 7-CP-1122</t>
  </si>
  <si>
    <t>No dia 24/07/2025 às 13:56, durante ronda de rotina operacional, foi identificado vazamento devido a furo mo revestimento do poço injetor 7-CP-1122-SE, com perda de contenção primária significante/descarga significante de 0,168 m³ de água de injeção na locação. Poço foi fechado, para sanar vazamento.</t>
  </si>
  <si>
    <t>: TIAGO OLIVEIRA LIMA</t>
  </si>
  <si>
    <t>Processo sei nº 02001.024553/2025-30 (Emergência Ambiental: Acidente Ambiental)
1) Secundário; 2) GM-3214.00-2025-01439; 3) Injeção. 1) Revestimento; 2) BR; 3) Corrosão; 4) 180
dias.</t>
  </si>
  <si>
    <t>Campo de Jubarte</t>
  </si>
  <si>
    <t>Mancha de origem indeterminada constatada pela plataforma PETROBRAS 58 (P-58).</t>
  </si>
  <si>
    <t>Durante ronda na área, foi avistada mancha oleosa próxima à plataforma P-58.</t>
  </si>
  <si>
    <t>Mobilização de embarcações para realização de dispersão mecânica, mobilização de ROV para inspeção em poços, coleta de amostra para caracterização do óleo e monitoramento periódico com aeronave.</t>
  </si>
  <si>
    <t>Não identificada a fonte da mancha. Não foram observadas variações ou anomalias de processo na P-58. Sobrevoo ambiental realizado em 24/07 estimou o volume da mancha em 0,042 m³.</t>
  </si>
  <si>
    <t>Diversos: Micro Curb Mill, enxofre agropecuário</t>
  </si>
  <si>
    <t>Rodovia BR 040, no. 40, Barreiro</t>
  </si>
  <si>
    <t>Conforme informado ao NEA, o veículo chocou-se na traseira de outro veículo vindo a provocar a ruptura de um conteiner tipo IBC, de 1000 litros, permitindo o vazamento de cerca de 100 litros do produto, qual ficou contido nas canaletas da rodovia.</t>
  </si>
  <si>
    <t>Colisão seguido de ruptura conteiner e vazamento</t>
  </si>
  <si>
    <t>canaletas</t>
  </si>
  <si>
    <t>COBOM - Cap. Soares</t>
  </si>
  <si>
    <t>Empresa de respostas à emergência foi contratada e efetuou a limpeza do local.</t>
  </si>
  <si>
    <t>Processo sei nº 02001.025169/2025-54 (Emergência Ambiental: Acidente Ambiental)</t>
  </si>
  <si>
    <t>Trecho A da Linha Lateral 05 - Parque Industrial de Betim, faixa servidão GASMIG</t>
  </si>
  <si>
    <t>Conforme informado ao NEA, durante obra em execução pela Construtora Elevação, a serviço da GASMIG, ocorreu o vazamento de cerca de 100 litros, e fluido de perfuração (bentonita, água e aditivo) com aditivo composto por: Bentonita 500g/l, AMC aplicável
240 g/l e PAC HVTI 250g/l. Curso d'água não foi atingido.</t>
  </si>
  <si>
    <t>Durante realização de obras</t>
  </si>
  <si>
    <t>Curso d'água não foi atingido</t>
  </si>
  <si>
    <t>Najara - Assistente Operacional da GASMIG</t>
  </si>
  <si>
    <t>Processo sei nº 02001.025272/2025-02 (Emergência Ambiental: Acidente Ambiental)</t>
  </si>
  <si>
    <t>Trecho A da Linha Lateral 05</t>
  </si>
  <si>
    <t>Vandalismo na ferrovia com abertura de 1 bicas em 1 vagões graneleiro carregado com milho.</t>
  </si>
  <si>
    <t>Vandalismo com abertura de vagão graneleiro carregado com milho. Lançamento de aproximadamente 90 toneladas de milho em grão sobre a linha férrea.</t>
  </si>
  <si>
    <t>Em 25/07/2025 às 08:20 foi observada uma mancha no lado oeste da Peregrino B. Esta foi causada durante a intervenção para substituição das mangueiras flexíveis de sucção e descarga da bomba 1298-51-P-5190 do tanque de resíduo oleoso proveniente da sala dos geradores e contenção externa da unidade de cimentação, o qual é localizado no cellar deck da unidade.Esta bomba fica instalada em um skid com contenção, e piso gradeado ao redor. Ao desconectar os flanges da bomba, observou-se gotas de água oleosa sendo deslocados para fora da área contida em função do forte vento e chuva.</t>
  </si>
  <si>
    <t>Resíduo de água oleosa remanescente</t>
  </si>
  <si>
    <t>Resíduo de água oleosa remanescente na linha após flushing do sistema.</t>
  </si>
  <si>
    <t>Devido ao pequeno volume, não foi necessário o acionamento de instituição ou empresa.</t>
  </si>
  <si>
    <t>1) Sala de rádio informada; 2) Supervisor de Produção e OIM notificados; 3) Mobilização de observadores para monitoramento da mancha; 4) Mobilização de kit SOPEP; 5) Remontagem das mangueiras da bomba 1298-51-P-5190;/ 6) Mobilização de recursos para limpeza das áreas adjacentes ao skid do machinery; 7) Confirmada a dispersão da mancha em função da condição adversa de mar; 8) Término da limpeza do local;</t>
  </si>
  <si>
    <t>A mancha foi estimada em 20 metros de comprimento, 2 metros de largura, coloração brilhante e volume aproximado de 16 ml, tendo esta dispersado rapidamente devido às condições adversas de mar.A água coletada dentro do skid tinha uma concentração de óleo de 312 partes por milhão (PPM). O volume de água oleosa derramado foi calculado de acordo com as diretrizes da Tabela 1 do Apêndice H do Plano de contingência da OSR, que monitora o derramamento de óleo.</t>
  </si>
  <si>
    <t>Isabela Lirio de Souza</t>
  </si>
  <si>
    <t>Consultor Principal de Relacionamento com Autoridades</t>
  </si>
  <si>
    <t>Peregrino Bravo</t>
  </si>
  <si>
    <t>Resíduo de água Oleosa</t>
  </si>
  <si>
    <t>Porto de Macaé, Píer 3.</t>
  </si>
  <si>
    <t>Embarcação LOCAR XX.</t>
  </si>
  <si>
    <t>Ocorreu vazamento de 100 ml de óleo hidráulico do guincho de apoio da embarcação, durante o teste no equipamento, sendo que 80 ml foram contidos no piso do píer e 20 ml atingiram o mar.
Atualização do dia 15-08-2025
No dia 25/07/2025, durante a inspeção realizada pelo grupo de segurança marítima (GSEM), foi identificado um vazamento de óleo hidráulico no guindaste de apoio da embarcação LOCAR XX, que estava atracada no Pier 3, lado mar, no Porto de Macaé/RJ. O vazamento ocorreu durante um teste no equipamento, totalizando aproximadamente 0,0001 m³ de óleo, dos quais cerca de 0,00002 m³ foram vazados para o mar e 0,00008 m³ foram contidos na embarcação.</t>
  </si>
  <si>
    <t>Atualização doa dia 15-08-2025
Falha no planejamento da atividade de manutenção - Recomendação do fabricante e/ou norma e/ou padrões para procedimento de inspeção, teste e manutenção inadequados. Embora os planos de manutenção estivessem em dia, o dano na mangueira hidráulica não foi identificado antecipadamente. Isso ocorreu devido à dificuldade de acesso ao local de instalação da mangueira, o que comprometeu a precisão das inspeções visuais mensais. (Empresa Locar).
Procedimento operacional inadequado - A mangueira não foi montada de acordo com as melhores práticas do mercado. Durante a instalação do sistema, ela foi posicionada de forma que, em determinadas movimentações do guindaste, entrava em contato com a quina exposta de um componente. Esse atrito contínuo causou, ao longo do tempo, desgaste na capa externa da mangueira, expondo a malha metálica às intempéries e resultando em fragilização por corrosão. (Empresa Locar).</t>
  </si>
  <si>
    <t>Equipe Portuária e fiscal realizaram o combate inicial, adicionando barreiras oceânicas extras de contenção e mantas de absorção, além da utilização do kit SOPEP. Descarga paralisada.</t>
  </si>
  <si>
    <t>Processo sei nº 02001.024594/2025-26 (Emergência Ambiental: Acidente Ambiental)
[1] Volume descarregado: 0,00002 m3. [2] Área atingida: mar. [3] Nome comercial da substância: Mobil Hidraulico AW 68 HLP. [4] Composição química da substância: óleo básico e aditivos. [5] Descrição da classificação e subclasse ONU ou IMDG da substância, caso aplicável: não regulamentado como produto perigoso.</t>
  </si>
  <si>
    <t>GÁS REFRIGERANTE RC.318</t>
  </si>
  <si>
    <t>Rua Barão de Macaúbas, 157, Bairro Santo Antônio</t>
  </si>
  <si>
    <t>Conforme informado ao NEA, equipe da COPASA rompeu o
duto de gás em uma obra ocorrendo sem comunicado à GASMIG</t>
  </si>
  <si>
    <t>Rompimento devido a obra local</t>
  </si>
  <si>
    <t>Paulo Campos - representante GASMIG</t>
  </si>
  <si>
    <t>Empresa foi comunicada e adotou
as medidas necessárias para cessar o vazamento</t>
  </si>
  <si>
    <t>Processo sei nº02001.025163/2025-87 (Emergência Ambiental: Acidente Ambiental)</t>
  </si>
  <si>
    <t>Fluido hidrau Hyspin AWH-M 46lico</t>
  </si>
  <si>
    <t>Campo de Lapa</t>
  </si>
  <si>
    <t>Embarcação JSD6000</t>
  </si>
  <si>
    <t>Fluido hidraulico Hyspin AWH-M 46</t>
  </si>
  <si>
    <t>Durante operação envolvendo os sistemas TRAC e a braçadeira LC2, ocorreu uma colisão entre os equipamentos, resultando em vazamento de fluido hidráulico Castrol M46 proveniente do sistema hidráulico do TRAC.
O derramamento foi contido na área do moon pool da embarcação, com volume estimado de 2.000 litros. Até o momento, não há evidências de dispersão do fluido no mar, porém a área segue sob monitoramento contínuo para garantir controle ambiental.
As causas do acidente ainda estão sendo investigadas</t>
  </si>
  <si>
    <t>O derramamento foi contido na área do moon pool da embarcação, com volume estimado de 2.000 litros. Até o momento, não há evidências de dispersão do fluido no mar, porém a área segue sob monitoramento contínuo para garantir controle ambiental.</t>
  </si>
  <si>
    <t>TOTALENERGIES EP BRASIL LTDA.</t>
  </si>
  <si>
    <t>02461767000143</t>
  </si>
  <si>
    <t>Atividades suspensas
Recuperação do óleo com uso de kit de contenção, bombas skimmer e tanque IBC
Atualização dia 28/07/2025
Status atual: Todo o fluido derramado foi recuperado com o uso de kit de contenção, bombas skimmer e tanque IBC. A data e hora estimadas para o encerramento da resposta ao incidente são 27/07/2025 às 11h54.</t>
  </si>
  <si>
    <t>Sem informações adicionais até o momento</t>
  </si>
  <si>
    <t>JULIANA DE ALMEIDA BARBOSA VIANNA</t>
  </si>
  <si>
    <t>TotalEnergies EP Brasil</t>
  </si>
  <si>
    <t>HSE Methods and Audit Lead Engineering</t>
  </si>
  <si>
    <t>julianaab.vianna@gmail.com</t>
  </si>
  <si>
    <t>óleo de soja bruto degomado</t>
  </si>
  <si>
    <t>Empresa especializada em atendimento ; Polícia Rodoviária; Corpo de Bombeiros; Defesa Civil; Órgão Estadual ou Municipal de Meio Ambiente</t>
  </si>
  <si>
    <t>BR-277 Km 33+700 Sentido Leste</t>
  </si>
  <si>
    <t>Caminhão com tanque duplo tombou em curva desengatando um dos tanques, descendo o talude e ocorrendo o vazamento em solo. O outro tanque apresentou vazamento em menores proporções.</t>
  </si>
  <si>
    <t>Atingiu drenagem de água pluvial</t>
  </si>
  <si>
    <t>Coop. Agroindustrial Prod Rurais de Sudeste Goiano</t>
  </si>
  <si>
    <t>02077618000266</t>
  </si>
  <si>
    <t xml:space="preserve">Além Paraíba </t>
  </si>
  <si>
    <t>BR 116/MG km 813 + 350 Norte</t>
  </si>
  <si>
    <t>Uma vítima ferida/disposição de resíduos em solo</t>
  </si>
  <si>
    <t>Totalenergies Marketing Services Brasil Lubrifican</t>
  </si>
  <si>
    <t>57550225000210</t>
  </si>
  <si>
    <t>SOS Carlos</t>
  </si>
  <si>
    <t>Ted Basílio</t>
  </si>
  <si>
    <t>(32) 99986-7370</t>
  </si>
  <si>
    <t>Contenção do fluido</t>
  </si>
  <si>
    <t>Processo sei nº 02001.024672/2025-92 (Emergência Ambiental: Acidente Ambiental)</t>
  </si>
  <si>
    <t>47.44</t>
  </si>
  <si>
    <t>BR 381 -  Arteris Fernão Dias - KM 722+341 N.</t>
  </si>
  <si>
    <t>TOMBAMENTO DO SEGUNDO SEMIRREBOQUE.</t>
  </si>
  <si>
    <t>DERRAMANENTO DE FERTILIZANTE NITROGENADO.</t>
  </si>
  <si>
    <t>SEGUNDO INFORMAÇÕES, A CARRETA TRAFEGAVA SENTIDO NORTE SOBRE FAIXA 1, O SEGUNDO SEMIRREBOQUE DESATRELOU AO ADENTRAR A CURVA E TOMBOU SOBRE FAIXA 2 E ACOSTAMENTO.</t>
  </si>
  <si>
    <t>ATUNGIU O ASFALTO E O CANTEIRO LATERAL.</t>
  </si>
  <si>
    <t>TERA FERTILIZANTE LTDA</t>
  </si>
  <si>
    <t>42706082000215</t>
  </si>
  <si>
    <t>SEGURADORA DA CARGA NO LOCAL.</t>
  </si>
  <si>
    <t>WAGNER RODART</t>
  </si>
  <si>
    <t>(35) 99932-0559</t>
  </si>
  <si>
    <t>26/07/2025 09:22:21	PR10 - Evento acompanhado pelo CFTV      	N°191                         
26/07/2025 09:28:42	PR04 - Orientação / Informação ao Usuário	                              
26/07/2025 09:28:43	PR11 - Canalização / Sinalização         	10 CONES                      
26/07/2025 09:28:46	PR37 - Feito o registro fotográfico      	                              
26/07/2025 09:31:08	PR12 - Sinalização final de fila         	GL06 /CO02                    
26/07/2025 09:40:17	PR16 - Acionamento de Polícia            	UOP PERDÕES - INSPETOR MARTINS
26/07/2025 09:56:53	PR34 - Flagrante não visualizado via CFTV</t>
  </si>
  <si>
    <t>Processo sei nº 02001.024665/2025-91 (Emergência Ambiental: Acidente Ambiental)</t>
  </si>
  <si>
    <t xml:space="preserve">Nepomuceno </t>
  </si>
  <si>
    <t>Ácido Lático;  Carbonato de Cálcio;  SULFATO DE SÓDIO;  AMIDA 90</t>
  </si>
  <si>
    <t>300; 400; 10; 4</t>
  </si>
  <si>
    <t>KG; KG; T; T</t>
  </si>
  <si>
    <t>BR 381 -  Arteris Fernão Dias - KM 707 N</t>
  </si>
  <si>
    <t>TOMBAMENTO.</t>
  </si>
  <si>
    <t>DERRAMAMENTO DE DIVERSOS.</t>
  </si>
  <si>
    <t>SEGUNDO INFORMAÇÕES, A CARRETA TRAFEGAVA SENTIDO NORTE SOBRE FAIXA 2, O CONDUTOR PERDEU O CONTROLE AO ADENTRAR A CURVA E TOMBOU, NA SEQUÊNCIA CHOCOU CONTRA BARREIRA DE CONCRETO LATERAL, VINDO A TOMBAR SOBRE FAIXA 2 E ACOSTAMENTO.</t>
  </si>
  <si>
    <t>ASFALTO E CANTEIRO LATERAL.</t>
  </si>
  <si>
    <t>MAIAN INDUSTRIA DE PRODUTOS QUIMICOS LTDA</t>
  </si>
  <si>
    <t>35634515000209</t>
  </si>
  <si>
    <t>REGULADORA DO SEGURO</t>
  </si>
  <si>
    <t>RENATO REIS</t>
  </si>
  <si>
    <t>(35) 99117-4581</t>
  </si>
  <si>
    <t>26/07/2025 14:37:28	PR04 - Orientação / Informação ao Usuário	                              
26/07/2025 14:37:30	PR11 - Canalização / Sinalização         	13 CONES + SINALIZAÇÃO NOTURNA
26/07/2025 15:04:46	PR12 - Sinalização final de fila         	T23                           
26/07/2025 15:33:18	PR13 - Remoção de vítimas para P.S.      	UPA LAVRAS                    
26/07/2025 15:33:53	PR16 - Acionamento de Polícia            	                              
26/07/2025 15:34:00	PR37 - Feito o registro fotográfico</t>
  </si>
  <si>
    <t>Processo sei nº 02001.024678/2025-60 (Emergência Ambiental: Acidente Ambiental)
SÃO VÁRIAS NOTAS FISCAIS DAS CARGAS FRACIONADAS.
NOTAS EM ANEXO.</t>
  </si>
  <si>
    <t>0.00145</t>
  </si>
  <si>
    <t>Embarcação atuando junto ao poço 8-LL-118D-RJS, Camp ode Tupi, Bacia de Santos</t>
  </si>
  <si>
    <t>RSV Oceanica Sub XI</t>
  </si>
  <si>
    <t>Durante movimentação de marinharia com veículo remoto (ROV) observou-se escape de 1,45 litros de fluido hidráulico por um dano na mangueira de alimentação hidráulica do manipulador do ROV.</t>
  </si>
  <si>
    <t>Atrito da mangueira com a estrutura do veículo.
Atualizxação dodia 20-08-2025
Efetividade da supervisão quanto à detecção de danos no corpo da mangueira, tornando a supervisão limitada pelas lacunas no procedimento.
O atrito intermitente da mangueira com a borda irregular da caixa da HCU3, sob esforço repetitivo proveniente do movimento do braço T4 do ROV,
ocasionou abrasão progressiva até gerar o dano a mangueira.</t>
  </si>
  <si>
    <t>A operação foi paralisada, circuito hidráulico fechado e veículo retornou ao convés para verificação.</t>
  </si>
  <si>
    <t>Processo sei nº 02001.024643/2025-21 (Emergência Ambiental: Acidente Ambiental)
Volume: 0,00145 m3 ( dimensionado pelo volume necessário para completar o sistema do veículo remoto no convés) Área atingida: Mar territorial Nome comercial do produto: Shell Tellus S2 V 32; Composição química: Óleo mineral altamente refinado Classificação ONU ou IMDG: Não regulado comunicado pelo CAEME SUB/SSUB- 3891</t>
  </si>
  <si>
    <t>Fuído oleoso</t>
  </si>
  <si>
    <t>1.5</t>
  </si>
  <si>
    <t>Campo de Lula</t>
  </si>
  <si>
    <t>Serve a presente para comunicar a ocorrência de uma pequena dispersão de fluido oleoso (estimado em
1,5 litros), ocorrido em 27/07/2025, às 16hs30, na Bacia de Santos, Campo de Lula, Rio de Janeiro, nas
coordenadas 25°19.566 S e 042°40.896 W.
A comunicante informa que o veículo operado remotamente (ROV) operava na LDA de 2.000 metros quando foi percebido vazamento pela telemetria do equipamento. As ações de controle foram prontamente adotadas, cessando de imediato o vazamento.</t>
  </si>
  <si>
    <t>Vazamento pela telemetria do equipamento</t>
  </si>
  <si>
    <t>Oceanicasub XI</t>
  </si>
  <si>
    <t>As ações de controle foram prontamente adotadas, cessando de imediato o vazamento.</t>
  </si>
  <si>
    <t>Durante as operações, no retorno do ROV à superfície e nas horas subsequentes, não foi identificada
qualquer mancha ou indício de dispersão de fluido, não tendo sido ocasionado qualquer dano à região.
Ressalta-se que o evento não teve qualquer relação com a embarcação Oceanicasub XI, número IMO
9418664, limitando-se exclusivamente ao equipamento da prestação de serviço.
Sendo o que cabia para o momento, permanecemos à inteira disposição para quaisquer esclarecimentos
adicionais necessário</t>
  </si>
  <si>
    <t>800</t>
  </si>
  <si>
    <t>ESPLANA DO PECÉM S/N</t>
  </si>
  <si>
    <t>Por volta das 08:30h do dia 27/07/2025, teve-se inicio de incêndio em guindaste LIEBHERR LHM 400 (prestadora operacional UNILINK) no terminal portuário do Pecém, berço 7, TMUT.</t>
  </si>
  <si>
    <t>Durante o incêndio teve queda de material sobre o piso, óleo hidráulico, não havendo o contato do mesmo com o mar. O volume informado no presente ato é estimado em 800 l.</t>
  </si>
  <si>
    <t>O local especifico atingido foi o piso do berço 7 TMUT se tratando de superfície impermeabilizada.</t>
  </si>
  <si>
    <t>COMPLEXO INDUSTRIAL E PORTUARIO DO PECÉM</t>
  </si>
  <si>
    <t>01256678000100</t>
  </si>
  <si>
    <t>A empresa especializa no atendimento ambiental foi a OceanPact.</t>
  </si>
  <si>
    <t>Francisco Wilame</t>
  </si>
  <si>
    <t>(85) 98709-7739</t>
  </si>
  <si>
    <t>Processo sei nº 02001.024786/2025-32 (Emergência Ambiental: Acidente Ambiental)
Foi realizado o acionamento da brigada de emergência que prontamente atendeu a ocorrência debelando o incêndio. Não houve feridos ou toque de óleo em mar identificado durante atendimento. Foi também acionado o PAE do TPP seguindo todos os procedimentos listados na hipótese 02 do documento.</t>
  </si>
  <si>
    <t>Francisco Wilame Silva Amaral Júnior</t>
  </si>
  <si>
    <t>wilame.silva@complexodopecem.com.br</t>
  </si>
  <si>
    <t>0.01134</t>
  </si>
  <si>
    <t>0.00996</t>
  </si>
  <si>
    <t>Campo de Camorim - Bacia de Sergipe</t>
  </si>
  <si>
    <t>[SPH-01 em operação no poço 7-CM-46D-SES]: A equipe da sonda e o operador da produção identificaram visualmente pequenas manchas de origem desconhecidas surgindo e se dissipando rapidamente no lado oeste da unidade. Volume estimado em 0,01134 m3 de óleo diesel no mar.</t>
  </si>
  <si>
    <t>Óleo Diesel: 0,01134 m3.
Atrualização do dia 05/08/2025
A equipe da sonda e o operador da produção identificaram visualmente pequenas manchas de origem desconhecidas surgindo e se dissipando rapidamente no lado oeste da unidade. Volume estimado inicialmente em 0,01134 m3 de óleo diesel no mar. Observado às 05h30 de 31/07/25 retorno do surgimento de manchas com o mesmo comportamento de dissipação rápida, no lado oeste da unidade a aproximadamente 10m. Revisão do volume inicial de 0,01134 m3 para 0,0051m3. Volume total estimado em 0,00996 m3.</t>
  </si>
  <si>
    <t>A sonda ficou paralisada durante a operação de checagem dos sistemas da plataforma e da sonda. Realizada verificação das pressões do poço (coluna e anular zeradas), inspeção visual nos equipamentos hidráulico, motores a combustão da SPH (Sonda de Produção Hidráulica) e guindaste de PCM-07 pela equipe da sonda/OMC. Nada foi identificado. Conforme solicitado pela coordenação da GIAD-SEAL, foram realizados testes com giros e movimentos de lança no guindaste da PCM-07, verificando o funcionamento de todos os equipamentos a diesel e do sistema hidráulico da sonda SPH-01. Todas as linhas e o sump da plataforma foram percorridos, constatando-se a ausência de vazamentos em todos os itens checados. Não foi possível coletar amostras, pois os afloramentos dissipavam-se rapidamente. Solicitado barco com ROV para inspeção.
ATUALIZAÇÃO em 11h30 de 05/08/25: [1] Conseguido coletar amostra e iniciado envio para
análise; [2] Mobilizando embarcação com ROV especial para inspeção das instalações</t>
  </si>
  <si>
    <t>Processo sei nº 02001.024969/2025-58 (Emergência Ambiental: Acidente Ambiental)
No momento do incidente, o abastecimento de diesel estava sendo realizado por um tanque móvel, que é preenchido na lancha e entregue na plataforma. [1] Volume: 0,01134 m3, estimado por 6 bolhas por minutos durante 31,5 horas (Vol: 0,45 ml/bolha); [2] Área atingida: mar; [3] Nome comercial: óleo diesel; [4] Composição: conforme FISPQ.</t>
  </si>
  <si>
    <t>SPH-01</t>
  </si>
  <si>
    <t xml:space="preserve">Paraibuna </t>
  </si>
  <si>
    <t>LÍQUIDO INFLAMÁVEL, N.E.</t>
  </si>
  <si>
    <t>Faixa de Dutos GASPAL km 44+470</t>
  </si>
  <si>
    <t>Derivação clandestina sem vazamento</t>
  </si>
  <si>
    <t>Após despressurização detectada pelo CNCL, equipe técnica da PD identificou derivação clandestina no DUTO OCVAP II</t>
  </si>
  <si>
    <t>Processo sei nº 02001.025063/2025-51 (Emergência Ambiental: Acidente Ambiental)</t>
  </si>
  <si>
    <t>Duto OCVAP II 8"</t>
  </si>
  <si>
    <t>C5+</t>
  </si>
  <si>
    <t>Liberação não controlada de óleo diesel do tanque da BA-4112/B. Área da ocorrência: AA-410.</t>
  </si>
  <si>
    <t>Trata-se de derramamento de óleo diesel.</t>
  </si>
  <si>
    <t>Erro de procedimento durante o abastecimento do reservatório da BA-4112/B.</t>
  </si>
  <si>
    <t>A maior parte do material derramou para a contenção do reservatório, mas uma fração do material atingiu o Ambiente de Trabalho em Área Supervisionada sem impermeabilização.</t>
  </si>
  <si>
    <t>- Foram realizados procedimentos iniciais de segurança no local, bem como avaliação da situação pela equipe de manutenção e meio ambiente;
- Foram iniciadas as ações para remoção do solo atingindo, e posterior destinação adequada.</t>
  </si>
  <si>
    <t>Vandalismo na ferrovia com abertura de 2 bicas em 1 vagão graneleiro carregado com açúcar.</t>
  </si>
  <si>
    <t>Vandalismo com abertura de vagão graneleiro carregado com açúcar. Lançamento de açúcar sobre a linha férrea.</t>
  </si>
  <si>
    <t>Ato criminoso caracterizado pela abertura de bicas em vagão graneleiro ferroviário carregado com açúcar.</t>
  </si>
  <si>
    <t>Processo sei nº 02001.025292/2025-75 (Emergência Ambiental: Acidente Ambiental)</t>
  </si>
  <si>
    <t>230</t>
  </si>
  <si>
    <t>73+900</t>
  </si>
  <si>
    <t>Vazamento de Milho sobre a Via Permanente</t>
  </si>
  <si>
    <t>Vazamento de milho</t>
  </si>
  <si>
    <t>Evento caracterizado por vandalismo e abertura de vagões carregados com milho (Aproximadamente 230 toneladas), em decorrência de ataque criminoso.</t>
  </si>
  <si>
    <t>Rumo Malha Paulista S/A</t>
  </si>
  <si>
    <t>Quebra de mandíbula de 1 vagão graneleiro carregado com farelo de soja, e descarrilhou esse vagão, devido o tempo de locomotiva extra para auxiliar ser muito alto e a circulação travada , foi definido o tombamento.</t>
  </si>
  <si>
    <t>Lançamento de farelo de soja sobre a linha férrea. Quantidade ainda em apuração.</t>
  </si>
  <si>
    <t>Processo sei nº 02001.025304/2025-61 (Emergência Ambiental: Acidente Ambiental)</t>
  </si>
  <si>
    <t>0.01; 0.35</t>
  </si>
  <si>
    <t>Sonda NS-54 (VALARIS DS-4) em operação no poço 3-SPS-113 (ANP: 3-BRSA-1399-SPS), Campo de Aram, Bacia de Santos. Número IMO: 9459943.</t>
  </si>
  <si>
    <t>Durante aguardo de melhora de condição de mar para prosseguir a operação na mesa principal, foi constatado acionamento contínuo da bomba da HPU (hydraulic power unit). Efetuada verificação do problema e constatado que a HPU parou após isolada hotline do BOP, indicando que o vazamento é nesse sistema. Até isolar o vazamento, foi registrada a descarga significante de 0,36 m3 de fluido hidráulico base água.</t>
  </si>
  <si>
    <t>Válvula de superfície da hotline foi fechada e a descarga paralisada. Isolada a alimentação dos PODs referente a hotline. Elaborada análise de risco para avaliar prosseguimento das operações.</t>
  </si>
  <si>
    <t>Processo sei nº 02001.025536/2025-10 (Emergência Ambiental: Acidente Ambiental)
[1] Volume descarregado: 0,36 m3 da mistura com 97% de água doce (0,35 m3) + 3% de fluido hidráulico base aquosa Erifon (0,01 m3), estimado pelo flowmeter de superfície da HPU do BOP; [2] Área atingida: mar aberto, além de 12 MN da costa, em subsuperfície; [3] Nome comercial: ERIFON HD603 HP; [4] Composição química: conforme FISPQ; [5] ONU/IMDG: N/A; [6] Parte do BOP onde ocorreu a falha: bobinas, mangueiras e cabos; [7] Último teste do BOP: 06/07/2025. BOP com gestão de mudança ativa devido à falha no painel do BOP na indicação de pressão de alguns componentes no painel do Encarregado.</t>
  </si>
  <si>
    <t>3-SPS-113</t>
  </si>
  <si>
    <t>123</t>
  </si>
  <si>
    <t>br 070 KM 589+500 NORTE</t>
  </si>
  <si>
    <t>Incêndio em carga de carvão, despejada pelos bombeiros</t>
  </si>
  <si>
    <t>TRANSJOFER LOGISTICA E TRANSPORTES EIRE</t>
  </si>
  <si>
    <t>35584818000183</t>
  </si>
  <si>
    <t>VTR: CBMG 0082, Cabo Luiz.</t>
  </si>
  <si>
    <t>INCÊNDIO EM CARGA DE CARVÃO DESPEJADA PELOS BOMBEIROS</t>
  </si>
  <si>
    <t xml:space="preserve">Buenópolis </t>
  </si>
  <si>
    <t>Resíduos perigosos</t>
  </si>
  <si>
    <t>Rodovia Guimarães Rosa (BR-135), km 511 + 200 norte</t>
  </si>
  <si>
    <t>Conforme relatado ao NEA, houve incêndio em veículo com carga de baterias usadas inservíveis. Confome informações obtidas com a concessionária da via, sobre a carga estava sendo transportado um veículo, produtos diversos e o veiculo pesado fazia também um serviço de transporte de mudança residencial.</t>
  </si>
  <si>
    <t>O incêndio ocasionou danos à carga, que derramou atingindo a pista e canaleta de drenagem, pela qual o líquido das baterias escoou e atongiu um bueiro a aproximadamente 200 metros do local do fato.</t>
  </si>
  <si>
    <t>Wagner Santos - Analista de logística</t>
  </si>
  <si>
    <t>Processo sei nº 02001.026092/2025-30 (Emergência Ambiental: Acidente Ambiental)</t>
  </si>
  <si>
    <t xml:space="preserve">Mauá da Serra </t>
  </si>
  <si>
    <t>32580</t>
  </si>
  <si>
    <t>BR 376 km 292</t>
  </si>
  <si>
    <t>Tombamento de Carreta carregada com enxofre</t>
  </si>
  <si>
    <t>Tomamento de carreta carregada com enxofre.</t>
  </si>
  <si>
    <t>Tomamento de carreta carregada com enxofre a granel bags.</t>
  </si>
  <si>
    <t>carga ficou na pista de rolamento</t>
  </si>
  <si>
    <t>Cassiano Fose Maeuk</t>
  </si>
  <si>
    <t>08823966922</t>
  </si>
  <si>
    <t>Processo sei nº 02001.025540/2025-88 (Emergência Ambiental: Acidente Ambiental)</t>
  </si>
  <si>
    <t xml:space="preserve">São Gonçalo </t>
  </si>
  <si>
    <t>Produto Óleo</t>
  </si>
  <si>
    <t>FUNDEADOURO Nº 8</t>
  </si>
  <si>
    <t>Estando esta embarcação na baía de guanabara, no fundeadouro nº 8, no ponto determinado pelas coordenadas 22°48.9341%u2019 s e 043°08.439%u2019 w, obtidas pelo gps, atracada a contrabordo no n/t joão cândido, em operação de fornecimento de vlsfo 0,5% s, por volta de 01:50h, houve um rompimento de mangote, com derramamento de óleo para o mar. inicialmente, foi estimada a quantidade de aproximadamente 100 litros.</t>
  </si>
  <si>
    <t>Rompimento de mangote</t>
  </si>
  <si>
    <t>Luiz Rebelo II</t>
  </si>
  <si>
    <t>Comandante da embarcação</t>
  </si>
  <si>
    <t>RALPH DA SILVA INCHAUSPE</t>
  </si>
  <si>
    <t>Processo sei nº 02001.025599/2025-76 (Emergência Ambiental: Acidente Ambiental)</t>
  </si>
  <si>
    <t>Luiz Rebele II</t>
  </si>
  <si>
    <t>km 74+000</t>
  </si>
  <si>
    <t>Vazamento de Farelo de Soja</t>
  </si>
  <si>
    <t>Vazamento de soja sobre a Via</t>
  </si>
  <si>
    <t>Evento caracterizado por vandalismo e abertura de vagão carregado com farelo soja, em decorrência de ataque criminoso</t>
  </si>
  <si>
    <t>Liberação não controlada de re-extrato de carbonato da regeneração. O líquido estava contido na tubulação de descarga da BA-6305, que realizava o envio de efluente do TQ-6305 para o TQ-6308. Área da ocorrência: AA-630.</t>
  </si>
  <si>
    <t>Líquido: re-extrato de carbonato da regeneração</t>
  </si>
  <si>
    <t>A tubulação foi atingida e perfurada por uma ferramenta corte durante atividades de capina no local, dando início à liberação não-controlada do líquido.</t>
  </si>
  <si>
    <t>-  Foram acionadas as equipes de Radioproteção, Segurança Industrial, Produção, Manutenção e Meio Ambiente para atuarem no local;
- Foi realizada a coleta de amostra de solo atingido pela liberação.</t>
  </si>
  <si>
    <t>Na gradação do dashboard foi utilizado um atenuante, uma vez que o líquido vazado (2 L) foi composto majoritariamente por água pluvial, e a bacia, em manutenção, não tem mais recebido o reextrato salino da regeneração de solvente orgânico.
Situação definida como Ocorrência Operacional (índice preliminar).
Documento DASHBOARD - GRADAÇÃO E CLASSIFICAÇÃO DE SITUAÇÕES ANORMAIS DE OPERAÇÃO (SAO) segue anexo a este informe.</t>
  </si>
  <si>
    <t>4.5E 6</t>
  </si>
  <si>
    <t>Campo de Alto de Cabo Frio Central - Bacia de Campos.</t>
  </si>
  <si>
    <t>[NS-28 (WEST POLARIS) em operação no poço ANP 4-BRSA-1402-RJS (Petrobras 4-RJS-764)]: Identificado gotejamento de fluido hidráulico base óleo oriundo do interior da unidade para o mar, próximo ao costado da embarcação. Volume vazado estimado em 0,0000045 m3.</t>
  </si>
  <si>
    <t>Fluido hidráulico base óleo: 0,0000045 m3</t>
  </si>
  <si>
    <t>Vazamento de fluido hidráulico base óleo em estaleirador hidráulico de tubulares na torre de perfuração (HydraRacker).</t>
  </si>
  <si>
    <t>Foram interrompidas as operações de equipamentos potencialmente geradores da descarga. Após 30 min de investigação com vazamento de aproximadamente 3 gotas por minuto para o mar, a origem do fluido oleoso foi identificada como sendo a HydraRacker (estaleirador hidráulico de tubulares na torre de perfuração) da mesa rotativa auxiliar. Após identificação do equipamento ocasionador do evento, a descarga foi interrompida com sucesso.</t>
  </si>
  <si>
    <t>[1] Nome Comercial: Shell Tellus S2 V 46 (Fluido hidráulico base óleo). [2] Composição: 2,6-ditercbutil-fenol, Interchangeable low viscosity base oil ( menor que 20,5 cSt @40°C). Otriphenyl phosphorothioate. [3] IMDG: Não regulado como produto perigoso. [4] Memorial de cálculo do volume de descarga para mar: 3 gotas/min x 30 min x 0,05 mL/gota = 4,5 mL (0,0000045 m3). [5] O fluido vazado, por suas características próprias, se dispersou naturalmente e não gerou suspensão na superfície do mar. Dessa forma, não foi necessária nenhuma atuação específica da unidade ou de embarcação de apoio para dispersão no mar.</t>
  </si>
  <si>
    <t>NS-28 (WEST POLARIS)</t>
  </si>
  <si>
    <t>Faixa de Dutos OSBRA km 178+800 - Válvula VES-20120</t>
  </si>
  <si>
    <t>Após detecção de despressurização pelo CNCL, equipe da Proteção de Dutos encontrou derivação clandestina no OSBRA 20", na área de válvulas VES-20120 (km 178+800).</t>
  </si>
  <si>
    <t>Equipes de contingência e reparo emergencial da Transpetro já se encontram no local.</t>
  </si>
  <si>
    <t xml:space="preserve">Água Boa </t>
  </si>
  <si>
    <t>ÓLEO DIESEL;  GASOLINA</t>
  </si>
  <si>
    <t>Óbitos/feridos; Solo; Flora</t>
  </si>
  <si>
    <t>Rodovia BR 120, Km 168</t>
  </si>
  <si>
    <t>Conforme relatado ao NEA, ocorrência de acidente com carreta carregada com gasolina e óleo diesel, com derramamento dos produtos.</t>
  </si>
  <si>
    <t>Não informado, não diz que colidiu, não diz que tombou.</t>
  </si>
  <si>
    <t>Solo seguido de incêndio com extinção do veículo e da carga, atingindo vegetação na faixa de domínio. Condutor veio a óbito no local.</t>
  </si>
  <si>
    <t>Corpo de bombeiros acionado e empresa de atendimento a emrgências em deslocamento</t>
  </si>
  <si>
    <t>Hemerson Mucio Colares</t>
  </si>
  <si>
    <t>Processo sei nº 02001.026122/2025-16 (Emergência Ambiental: Acidente Ambiental)</t>
  </si>
  <si>
    <t>Porto do Açu - Bport Cais 3 - São João da Barra - RJ</t>
  </si>
  <si>
    <t>[EMBARCAÇÃO OCEÂNICA SUB VIII no Porto do Açu - Bport Cais 3 - São João da Barra - RJ]: Ao abrir a tampa para conexão da tomada de recebimento de diesel ocorreu um vazamento de 0,0005 m3 de óleo diesel residual, que escorreu pelo costado e atingiu o mar. O diesel ficou contido na barreira de contenção já instalada e foi recolhido com manta absorvente.</t>
  </si>
  <si>
    <t>ÓLEO DIESEL - 0,0005m³</t>
  </si>
  <si>
    <t>Diesel residual no manifold. Em investigação.</t>
  </si>
  <si>
    <t>Paralisação da operação. Acionado o plano de contingência para contenção e limpeza do óleo. O produto derramado foi contido
pela barreira de contenção e recolhido com manta absorvente. Efetuado a limpeza do costado.</t>
  </si>
  <si>
    <t>Volume estimado através da quantidade de material do kit SOPEP utilizado. Volume descarregado de 0,0005 m3 de óleo diesel para o mar.</t>
  </si>
  <si>
    <t>EMBARCAÇÃO OCEÂNICA SUB VIII</t>
  </si>
  <si>
    <t>Liberação não-controlada do re-extrato aquoso da regeneração de solvente orgânico, bombeamento do TQ-3310 para o TQ-6308, através da BA-3312.</t>
  </si>
  <si>
    <t>Líquido: re-extrato de carbonato da regeneração.</t>
  </si>
  <si>
    <t>O vazamento ocorreu devido ao desacoplamento de uma flange na linha.</t>
  </si>
  <si>
    <t>O material liberado atingiu o Ambiente de Trabalho na AA-330. A área da situação é classificada como Área Supervisionada. Local com impermeabilização.</t>
  </si>
  <si>
    <t>- A bomba que envia o efluente para o TQ-6308 foi desligada, e também fechamento de válvula da linha;
- Foram realizados procedimentos iniciais de segurança e isolamento da área;
- Foi realizada a limpeza da área.</t>
  </si>
  <si>
    <t xml:space="preserve">Itiquira </t>
  </si>
  <si>
    <t>Madeira;  algodão</t>
  </si>
  <si>
    <t>Km 637+532</t>
  </si>
  <si>
    <t>Tombamento de vagão.</t>
  </si>
  <si>
    <t>As causas do acidente estão sendo investigadas pelas áreas responsáveis Rumo.</t>
  </si>
  <si>
    <t>Rumo Malha Norte SA</t>
  </si>
  <si>
    <t>24962466000136</t>
  </si>
  <si>
    <t>Sem informações complementares.</t>
  </si>
  <si>
    <t>Ana Aládia Narcizo de Souza Leão</t>
  </si>
  <si>
    <t xml:space="preserve">Tibagi </t>
  </si>
  <si>
    <t>Outra(s); Polícia Militar; Corpo de Bombeiros</t>
  </si>
  <si>
    <t>BR 376 km 421</t>
  </si>
  <si>
    <t>Carreta carregada com Etanol pegou fogo</t>
  </si>
  <si>
    <t>Carreta carregado com Etanol pegou fogo</t>
  </si>
  <si>
    <t>Veículo trafegava na faixa 3, quando por motivos a serem esclarecidos, perdeu controle da direção vindo a sofrer o tombamento pelo gramado lateral,
após permanecendo no gramado lateral em posição de tombamento.</t>
  </si>
  <si>
    <t>Pista de rolamento, canaleta de drenagem e canteiro central.</t>
  </si>
  <si>
    <t>CCR PRVias S.A.</t>
  </si>
  <si>
    <t>59196897000113</t>
  </si>
  <si>
    <t>Policia cientifica, CCO PRVias 08003760000, Ambipar</t>
  </si>
  <si>
    <t>Analista de Meio Ambiente Jr</t>
  </si>
  <si>
    <t xml:space="preserve">Ouro Preto </t>
  </si>
  <si>
    <t>SULFATO DE ALUMÍNIO, SOLUÇÕES</t>
  </si>
  <si>
    <t>Rua Passa Dez n 910</t>
  </si>
  <si>
    <t>Segundo informações repassadas ao NEA, no dia 04/08/2025, por volta das 16:40 horas, ocorreu tombamento de veículo, seguido de derramamento de parte da carga,</t>
  </si>
  <si>
    <t>Tombamento seguido de derramamento da carga</t>
  </si>
  <si>
    <t>Atingiu o solo e o Córrego Passa Dez,</t>
  </si>
  <si>
    <t>. Empresa de pronto
atendimento acionada e já no local.</t>
  </si>
  <si>
    <t>Processo sei nº 02001.026295/2025-26 (Emergência Ambiental: Acidente Ambiental)</t>
  </si>
  <si>
    <t>PETROBRAS 9 (P-9), Campo de Corvina, Bacia de Campos.</t>
  </si>
  <si>
    <t>Descarga menor de óleo lubrificante pelo carter do motor do guindaste de boreste. Volume estimado em 0,001 m3.</t>
  </si>
  <si>
    <t>Descarga menor de óleo lubrificante: 0,001 m3.</t>
  </si>
  <si>
    <t>Rompimento de mangueira.</t>
  </si>
  <si>
    <t>Acionamento do plano de emergência. Em sobrevoo de monitoramento ambiental não foi constatada feição.</t>
  </si>
  <si>
    <t>1) Volume: 0,001 m3; 2) Nome do produto: LUBRAX TOP TURBO ESSENCIAL 15W-40; 3) Composição química: Óleo aditivo para motores pesados a diesel; 4) IMDG: Não classificado como perigoso para o transporte nos diferentes modais; 5) Guindaste operacional. Unidade em desinvestimento.</t>
  </si>
  <si>
    <t>PETROBRAS 09</t>
  </si>
  <si>
    <t xml:space="preserve">Congonhas </t>
  </si>
  <si>
    <t>Óbitos/feridos; Óbitos/feridos; Solo; Solo; Flora; Flora</t>
  </si>
  <si>
    <t>BR-040 km 603+735 Sul - Congonhas/MG</t>
  </si>
  <si>
    <t>Carga envolvendo produto perigoso - ONU: 1170 - Etanol</t>
  </si>
  <si>
    <t>Tombamento do veículo em canteiro lateral, seguido de incêndio.</t>
  </si>
  <si>
    <t>km 39+200</t>
  </si>
  <si>
    <t>Vazamento de açúcar sobre a Via</t>
  </si>
  <si>
    <t>Vazamento de açúcar</t>
  </si>
  <si>
    <t>Evento caracterizado por vandalismo e abertura de 2 vagões carregados com açúcar, em decorrência de ataque criminoso.</t>
  </si>
  <si>
    <t>Sem informações complementares</t>
  </si>
  <si>
    <t>A fonte do vazamento foi identificada como uma fissura na linha de vent do vaso do sistema de drenagem fechada.</t>
  </si>
  <si>
    <t>TRIDENT ENERGY DO BRASIL LTDA</t>
  </si>
  <si>
    <t>A embarcação de resposta à emergência Maersk Vega foi acionada e ao chegando à locação realizou a avaliação da mancha e iniciou a estratégia de resposta dispersão mecânica.</t>
  </si>
  <si>
    <t>Foi realizada coleta de amostra de óleo pela embarcação de resposta à emergência. O volume de óleo foi incialmente estimado com base no tempo e na vazão observada do vazamento.
Considerado BSW de 65%.</t>
  </si>
  <si>
    <t>P08</t>
  </si>
  <si>
    <t>0.00934</t>
  </si>
  <si>
    <t>Durante recolhimento da linha de mangotes da plataforma para o convés da embarcação, houve o acionamento involuntário da válvula NSV por um grommet danificado, preso entre a válvula e o rolo de popa, ocasionando descarga de 0,00934 m³ de petróleo para o mar.
Atualização de acordo com RAIPO inserido no processo (24479437)
1) No dia 05/08/2025, durante recolhimento da linha de mangotes da plataforma P-47 para o convés da embarcação Marlin Copacabana, houve o acionamento involuntário da válvula NSV por um grommet danificado, preso entre a válvula e o rolo de popa, ocasionando descarga de 0,00934 m³ de petróleo para o mar.</t>
  </si>
  <si>
    <t>Grommet danificado acionou involuntariamente o êmbolo da válvula NSV contra o rolo de popa.
Atualização de acordo com RAIPO inserido no processo (24479437)
1) Prosseguimento da operação sem reposicionar a NSV em relação ao rolo de popa e sem considerar adequadamente a condição do grommet. A decisão de continuar a atividade após o rompimento, sem reavaliação da tarefa ou nova análise de risco, aliada à identificação e análise de riscos insuficientes, contribuiu diretamente para o acidente (Empresa Bravante).
2) Limitações estruturais da embarcação, incluindo o rolo de popa sem movimento livre (giro) durante a operação, e falha em corrigir a performance inadequada do sistema/equipamento (Empresa Bravante).
3) Presença de protuberância no rolo de popa (bi partido) e ausência de consideração das alterações estruturais no projeto, resultando em risco não mitigado à segurança operacional. (Empresa Bravante).
4) Execução inadequada da atividade devido a procedimento operacional insuficiente, que não abrange o detalhamento de recebimento com acessórios danificados (Empresa Bravante).</t>
  </si>
  <si>
    <t>Mobilização de embarcações oil recovery para dispersão da feição formada pela descarga.</t>
  </si>
  <si>
    <t>[1] Volume de petróleo descarregado: 0,00934 m3. [2] Área atingida: mar. [3] Situação normalizada.</t>
  </si>
  <si>
    <t>Marlin Copacabana</t>
  </si>
  <si>
    <t>Rodovia BR 040, km 463 + 200 metros, sentido sul</t>
  </si>
  <si>
    <t>Segundo informações repassadas ao NEA, no dia 05/08/2025, por volta das 19:30 horas, ocorreu tombamento de veículo seguido de queda da carga.</t>
  </si>
  <si>
    <t>Produto sobre faixa e sobre o acostamento da rodovia, sentido norte.</t>
  </si>
  <si>
    <t>Representante da concessionária da rodovia, Via C</t>
  </si>
  <si>
    <t>Sem comunicado do fato pela transportadora. Sem recursos hídricos nas proximidades.</t>
  </si>
  <si>
    <t>0.0159; 0.514</t>
  </si>
  <si>
    <t>Poço 8-BUZ-102D-RJS.</t>
  </si>
  <si>
    <t>Durante circulação para cimentação do revestimento intermediário, foi constatada perda de estanqueidade no sistema de controle do BOP, tanto pelo POD amarelo como pelo POD azul. Após diagnóstico, foi verificado vazamento pelo POD amarelo, inviabilizando a sua utilização. A funcionalidade pelo POD azul ficou preservada. Descarga paralisada.</t>
  </si>
  <si>
    <t>Concluída operação de cimentação do revestimento intermediário, garantindo assim a composição dos CSBs para abandono temporário do poço, permitindo a retirada do BOP para reparo.</t>
  </si>
  <si>
    <t>[1] Falhas pré existentes foram comunicadas anteriormente: (a) Perda de estanqueidade na válvula de acionamento remoto de flushing do conduíte azul (SISO 2411/000102) e (b) Indisponibilidade do sistema acústico do BOP (SISO 24012/000010). O BOP será retirado para reparo das falhas, com previsão para desconexão do BOP em 09/08/2025. [2] Data do último teste do BOP: 21/07/2025. [3] Parte do sistema BOP onde ocorreu a falha: Pods de controle do BOP. [4] Volume descarregado para o mar: 0,53 m3 (0,0159 m3 de HW + 0,514 m3 de água). Metodologia de cálculo: estimado volume de 140 gal (0,53 m3) baseado nas medições do flowmeter. [5] Composição química da substância: etilenoglicol (24-36%), monoetanolamina (4-6%), dietanolamina (3,94-5,91%). [6] Nome comercial: Erifon HD 603 HP. [7] Classificação ONU/IMDG: não classificado como perigoso. [8] Navio Sonda operando no poço: Carolina.</t>
  </si>
  <si>
    <t>0.0036</t>
  </si>
  <si>
    <t>Campo de Roncador</t>
  </si>
  <si>
    <t>Constatada mancha de óleo no mar na localização do tubulão de água de bombordo (tubulação 40''-DA-B10S-287). Volume da descarga estimada em 0,0036 m3, por meio da metodologia "Bonn Agreement Oil Apearence Code".</t>
  </si>
  <si>
    <t>Possível contaminação da tubulação de overboard com diesel em função de perda de estanqueidade de válvulas.</t>
  </si>
  <si>
    <t>Equipes mobilizadas para identificação da origem. Interrupção do sistema de reinjeção de água. Despressurização do sistema de diesel. Monitoramento da região do tubulão. Mobilização de embarcação oil recovery, que realizou varredura sem identificação de feições no radar e no visual.</t>
  </si>
  <si>
    <t>[1] Volume descarregado de óleo diesel: 0,0036 m3. [2] Área atingida: mar. [3] Situação normalizada.</t>
  </si>
  <si>
    <t>PETROBRAS 54</t>
  </si>
  <si>
    <t>PLATAFORMA DE CARAPEBA-I - POLO PARGO - BACIA DE CAMPOS</t>
  </si>
  <si>
    <t>No dia 06/08/2025, às 09:43 hs na plataforma de PCP1-3, foi detectada uma mancha com feição oleosa na face norte da plataforma de PCP1. Foi observada uma grande quantidade de chuva que fez com que transbordasse líquido da bacia de contenção do skid das bombas de incêndio e posteriormente para o mar. Foi acionada a equipe de contenção de emergência (PEI) e contido o resíduo oleoso na plataforma através do kit SOPEP. O volume calculado foi de 0,0126 litros de óleo e rapidamente se dissipou. Pelo volume ser reduzido, não foi necessário o acionamento de medidas de dispersão de óleo pela embarcação do PEI.</t>
  </si>
  <si>
    <t>Óleo: 0,0000126 m3</t>
  </si>
  <si>
    <t>Acionado o plano de emergência
Foi acionada a equipe de contenção de emergência (PEI) e contido o resíduo oleoso na plataforma através do kit SOPEP. Foi observado o comportamento da mancha e por ter o volume ser reduzido dissipou rapidamente.</t>
  </si>
  <si>
    <t>Pelo volume ser reduzido, não foi necessário o acionamento de medidas de dispersão de óleo pela embarcação do PEI.</t>
  </si>
  <si>
    <t>Perenco</t>
  </si>
  <si>
    <t xml:space="preserve">Prata </t>
  </si>
  <si>
    <t>AMIANTO BRANCO,</t>
  </si>
  <si>
    <t>47.67</t>
  </si>
  <si>
    <t>Rodovia BR 153, km 114 (-19.194183, -48.944572)</t>
  </si>
  <si>
    <t>Colisão lateral entre dois veiculos</t>
  </si>
  <si>
    <t>Colisão lateral, sendo necessária a limpeza. Segundo o relato do condutor Sr. GUILHERME SOUZA DE OLIVEIRA, por volta das 05h 35min do dia 07/08/2025, a carreta Mercedes Bens modelo 1420, cor azul, Placa JOZ6455, feio em sua direção. Aparentemente o outro condutor teria cochilado ao volante, vindo então a colidir na lateral de seu veículo, caminhão DAF/XF105 FTT 510ª, Branco, Placa PQT5H40, transportando produto perigoso, 47,37 T de Amianto Crisotila.</t>
  </si>
  <si>
    <t>Pista de rolamento</t>
  </si>
  <si>
    <t>TRANS TIJOLAO LTDA</t>
  </si>
  <si>
    <t>05570463000102</t>
  </si>
  <si>
    <t>Juliane</t>
  </si>
  <si>
    <t>SAMA MINERAES LTDA.</t>
  </si>
  <si>
    <t>Reni de Oliveira Couto</t>
  </si>
  <si>
    <t>Gestor SSMA</t>
  </si>
  <si>
    <t>reni.couto@sama.com.br</t>
  </si>
  <si>
    <t>emulsão oleosa BSW</t>
  </si>
  <si>
    <t>0.55</t>
  </si>
  <si>
    <t>Área rural</t>
  </si>
  <si>
    <t>Campo de produção e exploração de gás e óleo.
Campo de Anambé, linha do poço ANB-0013.</t>
  </si>
  <si>
    <t>Perda de contenção em linha do poço ANB 0013, localizado na área rural do Campo Anambé.
Substância: Emulsão oleosa (água e óleo).</t>
  </si>
  <si>
    <t>Perda de contenção em linha do poço</t>
  </si>
  <si>
    <t>Plantação de abacaxi.</t>
  </si>
  <si>
    <t>Uso de recursos próprios.</t>
  </si>
  <si>
    <t>Fechamento imediato do poço ANB-0013, Drenagem da linha e Acionamento da equipe de Suporte Operacional (SOP) para limpeza da área atingida.</t>
  </si>
  <si>
    <t>O CFTV recebeu uma ligação de uma moradora local informando sobre um forte cheiro de gás nas proximidades do poço ANB-13. A equipe de operação foi acionada e, ao chegar ao local, identificou um vazamento de gás proveniente do solo. Imediatamente, a produção do poço foi interrompida e a drenagem da linha de produção foi iniciada para conter o vazamento.</t>
  </si>
  <si>
    <t>Água;  Fluido Hidráulico</t>
  </si>
  <si>
    <t>0.31945; 0.00987</t>
  </si>
  <si>
    <t>Sonda NS-60 (Deepwater Aquila), atuando junto ao poço 1-BRSA-1401DA-RJS (1-RJS-763DA), Campo de Água-Marinha, Bacia de Campos</t>
  </si>
  <si>
    <t>Durante os testes de instalação do BOP, foram identificadas 2 falhas: 1) Manômetro SSG13 (Dedicated Shear Accumulator Bank Pressure Gauge) se manteve travado no valor de 5000 psi apesar da queda de pressão dos acumuladores durante o teste funcional do EHBS (Eletric Hydraulic Backup Systen). Com este resultado, o manômetro SSG13 encontra-se inoperante. 2) SPM da função Shear Accumulator Supply do pod amarelo apresentou vazamento quando na posição de isolar acumuladores de fundo Shear Accumulators do suprimento hidráulico.</t>
  </si>
  <si>
    <t>1) Verificado que função Shear Accumulator Supply não apresenta anomalia quando na posição "charge" mantendo suprimento hidráulico alinhado para os acumuladores Shear Accumulators. 2) Verificado que a leitura da pressão na mesma linha pode ser realizada pelo manômetro PT-21 %u2013 Dedicated Shear Accumulator Bank Pressure Readback. 3) Elaborada Gestão de Mudança para prosseguimento das operações sem a retirada do BOP para reparo.</t>
  </si>
  <si>
    <t>A posição normal da função Shear Accumulator Supply é a posição "charge". Determinação do volume:medição via flowmeter Partes do sistema BOP onde ocorreram as falhas: 1- Pods de Controle do BOP 2- Controles do BOP Instalados no Conjunto (Stack) Data do último teste no BOP: 2025-08-07 Área atingida: Mar territorial Nome comercial: ERIFON HD 603 HP Classificação e subclasse ONU ou IMDG: Não classificado Composição química da substância: Etileno glicol (24,00 - 36,00%); Monoetanolamina (4,00 - 6,00%); Dietanolamina (3,94 - 5,91%) Volume total: 0.32933 m3 (0,31945 m3 de água e 0,00987m3 de Fluido hidráulico)
Comunicado pelo CAEME POCOS/SM-3949</t>
  </si>
  <si>
    <t>O incidente teve origem durante a execução de atividades de corte de sucata por um colaborador da área de manutenção (caldeireiro/soldador). No decorrer da operação, uma fagulha gerada foi deslocada pelo vento e atingiu a vegetação seca nas proximidades, contribuindo para o início do foco de incêndio.</t>
  </si>
  <si>
    <t>Incêndio florestal nas proximidades do Pátio de Vulcanização da Usina II de Carajas</t>
  </si>
  <si>
    <t>A empresa Vale S.A., inscrita no CNPJ nº 33.592.510/0370-74, referente às operações das Minas de Ferro Carajás, informa que no último sábado, dia 09 de agosto de 2025, por volta das 13h20, foi registrado um incêndio florestal nas proximidades do Pátio de Vulcanização da Usina II. O incidente teve início durante a realização de atividades de corte de sucata por um colaborador caldeireiro/soldador. Durante o processo, uma fagulha foi levada pelo vento e atingiu a vegetação próxima, ocasionando o início do fogo. A equipe atuou prontamente utilizando extintores de incêndio e acionando o Corpo de Bombeiros, que debelou o foco. Tão logo possível, serão prestadas mais informações mais estabelecidas sobre o ocorrido.</t>
  </si>
  <si>
    <t>Área de vegetação secundária estimada em aproximadamente 0,05 ha e/ou 533,98 m² área atingida.</t>
  </si>
  <si>
    <t>Não foi necessário o acionamento de instituições externas adicionais, uma vez que a situação foi prontamente debelada pela equipe local. 
Após o controle do foco de incêndio, a equipe de atendimento permaneceu na área afetada realizando o rescaldo, com o objetivo de eliminar possíveis pontos de reignição.</t>
  </si>
  <si>
    <t>Ranaiany Pacheco</t>
  </si>
  <si>
    <t>(94) 99199-2584</t>
  </si>
  <si>
    <t>Processo sei nº 02001.026687/2025-95 (Emergência Ambiental: Acidente Ambiental)
Equipe brigadista iniciou o combate imediatamente, com atuação posterior da equipe dos bombeiros por volta de 15 minutos após o início do incêndio, sendo debelado por volta de 17h30._x000B_ 
Recursos envolvidos:_x000B_
01 caminhão dos bombeiros
 _x000B_02 caminhões pipas.
_x000B_Rede de hidrante do pátio de regularização.
_x000B_02 brigadistas da área operacional.</t>
  </si>
  <si>
    <t>Minas de Ferro Carajás (Serra Norte)</t>
  </si>
  <si>
    <t>Coordenadora de Meio Ambiente</t>
  </si>
  <si>
    <t>No dia 09/08/2025, às 07:39h na plataforma de PCP1-3, durante operação de despressurização do duto principal, foi detectada uma mancha de óleo na face norte da plataforma de PCP1. Houve a passagem de fluido por uma linha inativada gerando a perda de contenção primária com descarga de aprox. 0,000018 m³ de óleo no mar.
A despressurização foi paralisada as 09:05h até que o trecho seja raqueteado para garantir que não haja passagem de fluido novamente.
A embarcação de apoio C-Ouro foi acionada às 07:50h, permanecendo próximo da unidade até às 10:00h.
O volume calculado foi de 0,000018 m³ de óleo.</t>
  </si>
  <si>
    <t>cálculo de volume de óleo descartado:
Área= 0,0001 km²
60% prateada x 0,1 de presença de óleo (m³/km²) = 0,000006 m³
40% iridescente x 0,3 de presença de óleo (m³/km²) = 0,000012 m³ 
Volume Total: 0,000018m3</t>
  </si>
  <si>
    <t>Foi acionada o PEI e a embarcação de apoio para dispersão mecânica e mantida de prontidão por mais 1 hora.</t>
  </si>
  <si>
    <t>Processo sei nº 02001.027030/2025-45 (Emergência Ambiental: Acidente Ambiental)
cálculo de volume de óleo descartado:
Área= 0,0001 km²
60% prateada x 0,1 de presença de óleo (m³/km²) = 0,000006 m³
40% iridescente x 0,3 de presença de óleo (m³/km²) = 0,000012 m³ 
Volume Total: 0,000018m3</t>
  </si>
  <si>
    <t>1.3363; 0.0703</t>
  </si>
  <si>
    <t>Sonda NS-43( Amaralina Star) atuando junto ao poço 8-RO-189D-RJS, Campo de roncador, Bacia de Campos.</t>
  </si>
  <si>
    <t>Poço 8-RO-189D-RJS.</t>
  </si>
  <si>
    <t>Durante a descida do BHA da fase 3 após instalação do BOP, foi observada função ARM do EHBS (Emergency Hydraulic Back Up System) galonando ininterruptamente. Realizada inspeção com ROV e visualizado descarga de fluido hidráulico base água pelo tubo de 1/4" solto no acumulador piloto do sistema de EHBS (autoshear / deadman).</t>
  </si>
  <si>
    <t>Rompimento de tubo 1/4" no acumulador piloto do sistema de EHBS.</t>
  </si>
  <si>
    <t>Alterado status do EHBS para "disarm" e paralisada descarga de fluido. Necessário retirar BOP para reparo em superfície, visto que a falha no sistema EHBS foi considerada impeditiva para prosseguimento da operação.</t>
  </si>
  <si>
    <t>[1] Volume descarregado: 1,407 m3 da mistura com 95% de água doce (1,336 m3) + 5% de fluido hidráulico base aquosa Stack Magic ECO F (0,070 m3), estimado baseado na contagem do flowmeter; [2] Área atingida: mar aberto, além de 12 MN da costa, em subsuperfície; [3] Nome comercial: Stack Magic ECO-F; [4] Composição química: conforme FISPQ; [5] ONU/IMDG: N/A. Testes de instalação do BOP ainda não concluídos no momento da identificação da falha, portanto ainda não sendo caracterizado como elemento de CSB nesse momento.</t>
  </si>
  <si>
    <t xml:space="preserve">Romaria </t>
  </si>
  <si>
    <t>Corredor Centro Leste da Ferrovia Centro Atlânca (FCA)</t>
  </si>
  <si>
    <t>Vimos comunicar que em 11/08/2025 às 10:00 no Corredor Centro Leste da Ferrovia Centro Atlânca (FCA) km 982, no
município de Romaria/MG, um vazamento de óleo lubrificante da locomova Dash 6030 se agravou.
O vazamento ultrapassou o lastro.
Não foi idenficado curso hídrico próximo ao local.
O local, conforme mapa em anexo, está em zona rural</t>
  </si>
  <si>
    <t>Ferrovia Centro Atlântica FCA</t>
  </si>
  <si>
    <t>O acompanhamento do atendimento e demais tratavas serão reportadas pelo @Samara Duraes De Souza (31) 98272-5614 e @</t>
  </si>
  <si>
    <t>Leandro Ribeiro</t>
  </si>
  <si>
    <t>3798633458</t>
  </si>
  <si>
    <t>Processo sei nº 02001.026695/2025-31 (Emergência Ambiental: Acidente Ambiental)
Coordenadas esmadas do local:
18°56'54.3"S 47°34'58.6"W
-18.948414, -47.582935
O NEA foi comunicado pelo seu telefone de plantão às 11:21 (Wagner)
Conforme solicitado pelo Wagner, segue em anexo a LO 1581.2020 da FCA e a ASV vinculada</t>
  </si>
  <si>
    <t xml:space="preserve">Goiandira </t>
  </si>
  <si>
    <t>Rua Jesuíno Martins Macedo, 25 - Vila Cristina</t>
  </si>
  <si>
    <t>Nas proximidades da estação da FCA, localizada no município de Goiandira, Goiás, foi identificado um foco de incêndio no gabarito da linha férrea. No momento inicial do incidente, não haviam atividades operacionais nem circulação de composições ferroviárias da FCA na região.
A ocorrência foi prontamente atendida pelo Corpo de Bombeiros, que conseguiu controlar o incêndio em aproximadamente 1 hora e 10 minutos. Não foram registradas vítimas, tampouco danos ao patrimônio.
A causa do incidente está em apuração.</t>
  </si>
  <si>
    <t>Incêndio em via permanente</t>
  </si>
  <si>
    <t>00924429000680</t>
  </si>
  <si>
    <t>A ocorrência foi prontamente atendida pelo Corpo de Bombeiros, que conseguiu controlar o incêndio em aproximadamente 1 hora e 10 minutos</t>
  </si>
  <si>
    <t>Processo sei nº 02001.026869/2025-66 (Emergência Ambiental: Acidente Ambiental)</t>
  </si>
  <si>
    <t>FERROVIA CENTRO-ATLANTICA S.A.</t>
  </si>
  <si>
    <t>SODA CÁUSTICA, SOLUÇÃO</t>
  </si>
  <si>
    <t>Corpo de Bombeiros; Defesa Civil</t>
  </si>
  <si>
    <t>Rodovia BR 356, Km 93+700 m, localidade de Saramenha, sentido Ouro Preto</t>
  </si>
  <si>
    <t>No dia 11-08-2025, veiculo com a carga de soda cáustica, tombou seguido de derrame do produto na via, com possibilidade do produto alcançar manacial próximo.</t>
  </si>
  <si>
    <t>PSTrans Transporte Ltda</t>
  </si>
  <si>
    <t>Subsecretário de Proteção e Defesa Civil</t>
  </si>
  <si>
    <t>André de Freitas</t>
  </si>
  <si>
    <t>Empresa acionou Ambipar</t>
  </si>
  <si>
    <t>Processo sei nº 02001.026932/2025-64 (Emergência Ambiental: Acidente Ambiental)</t>
  </si>
  <si>
    <t>Óleo lubrificante LUBRAX RAIL G7</t>
  </si>
  <si>
    <t>Solo; Fauna</t>
  </si>
  <si>
    <t>Corredor Centro Leste da Ferrovia Centro Atlântica (FCA), km 982</t>
  </si>
  <si>
    <t>Acidente ferroviário</t>
  </si>
  <si>
    <t>Conforme informações repassadas ao NEA, na data e local acima mencionados, locomotiva de composição férrea da VLI Logística apresentou vazamento de óleo lubrificante do motor atingindo a área de domínio da ferrovia e de propriedade particular pertencente à empresa LD Celulose S.A. Segundo consta, o maquinista ao perceber que havia algum problema com o funcionamento da locomotiva parou a composição, momento em que ocorreu a dispersão do óleo na atmosfera. Esse óleo, volume estimado em 200 L, foi aspergido e atingiu o lastro da ferrovia, alcançando uma estrada interna de terra e plantio de eucaliptos da LD Celulose S.A. Não há mananciais nas imediações do local do sinistro</t>
  </si>
  <si>
    <t>Problema com o funcionamento da locomotiva</t>
  </si>
  <si>
    <t>Atingiu  a estrada interna de terra e plantio de eucaliptos da LD Celulose S.A</t>
  </si>
  <si>
    <t>VLI Logística</t>
  </si>
  <si>
    <t>Samara Durães de Souza - supervisora de meio ambiente | VLI Logística</t>
  </si>
  <si>
    <t>Processo sei nº 02001.027554/2025-36 (Emergência Ambiental: Acidente Ambiental)</t>
  </si>
  <si>
    <t>0.0063</t>
  </si>
  <si>
    <t>Deep Blue</t>
  </si>
  <si>
    <t>Durante operação de acompanhamento de instalação de um duto rígido com veículo de operação remota (ROV) foi identificado um escape de fluido hidráulico para o mar oriundo do veículo.</t>
  </si>
  <si>
    <t>Investigação</t>
  </si>
  <si>
    <t>Petrobrobras</t>
  </si>
  <si>
    <t>Operação foi interrompida e o ROV foi recolhido ao convés para investigação.</t>
  </si>
  <si>
    <t>Gráficos na tela. Ele mostra a porcentagem de óleo que está sendo armazenado. Quando o gráfico indica 100%, isso corresponde a 14 litros. Normalmente fica em 85%, mas caiu para aproximadamente 40%. Então foi estimado 6,3 litros. Área atingida: mar territorial Nome comercial da substância: Mobil DTE 10 Excel 46 Composição química: Óleo básico e Aditivos Classificação ONU ou IMDG: Não regulado comunicado pelo CAEME SUB/IPSUB-DP-3965</t>
  </si>
  <si>
    <t>0.06; 1.71</t>
  </si>
  <si>
    <t>Sonda NS-60 (DEEPWATER AQUILA) em operação no poço 1-RJS-763DA, Campo de Água-Marinha, Bacia de Campos. Número IMO: 9709738.</t>
  </si>
  <si>
    <t>Verificado entrada anormal da HPU do BOP com frequência aproximada de 6 vezes por hora. Investigado em superfície, no BOP e inspeção visual com ROV. Identificado visualmente vazamento no POD amarelo sem possibilidade de bloqueio. Durante a observação do vazamento, determinação de sua origem e isolamento foram descarregados 1,77 m3 de fluído hidráulico base água do BOP.</t>
  </si>
  <si>
    <t>Não foi possível determinar o ponto específico de vazamento nem cessar o vazamento sem isolar totalmente o POD Amarelo, tornando-o indisponível para atuação de funções do BOP. Decidido retirar LMRP para reparo, permanecendo o poço isolado com BOP Stack conectado e com BSRs fechadas.</t>
  </si>
  <si>
    <t>Processo sei nº 02001.027018/2025-31 (Emergência Ambiental: Acidente Ambiental)
[1] Volume descarregado: 1,77 m3 da mistura com 97% de água doce (1,71 m3) + 3% de fluido hidráulico base aquosa Erifon (0,060 m3), estimado em 68 partidas da HPU com consumo de 0,0260 m³/partida; [2] Área atingida: mar aberto, além de 12 MN da costa, em subsuperfície; [3] Nome comercial: ERIFON HD603 HP; [4] Composição química: conforme FISPQ; [5] ONU/IMDG: Não regulado; [6] Parte do BOP onde ocorreu a falha: PODs de controle; [7] Último teste do BOP: 07/08/2025.</t>
  </si>
  <si>
    <t>DEEPWATER AQUILA</t>
  </si>
  <si>
    <t xml:space="preserve">Caiçara do Norte </t>
  </si>
  <si>
    <t>Praia de Caiçara do Norte</t>
  </si>
  <si>
    <t>Às 13:37 do dia 12/08/2025, um saco plástico de cor preta foi encontrado na linha de maré com conteúdo oleoso sendo extravasado na areia/água, na Praia de Caiçara do Norte, no município de Caiçara do Norte/RN. O resíduo apresentava características de óleo já utilizado, se dissipando facilmente quando entrava em contato com a água. Aparentava ter sido colocado propositalmente no saco plástico para descarte inapropriado. Após o registro, uma amostra foi coletada e o saco plástico foi retirado da linha de maré, para posteriormente a prefeitura ser acionada para retirar o material da praia.</t>
  </si>
  <si>
    <t>Descarte inapropriado de produto oleoso</t>
  </si>
  <si>
    <t>Universidade Estadual do Rio Grande do Norte</t>
  </si>
  <si>
    <t xml:space="preserve">Andre Pereira Do Couto </t>
  </si>
  <si>
    <t>andre.couto@ibama.gov.br</t>
  </si>
  <si>
    <t>Explosão/incêndio; Vazamento de gases</t>
  </si>
  <si>
    <t>BR-381, km 488.7, sentido Belo Horizonte. Distrito Industrial Paulo Camilo Norte</t>
  </si>
  <si>
    <t>Conforme informações repassadas ao NEA/MG, Na data e local mencionados, ocorreu o incêndio em veículo (caminhão trator e semirreboque) carregado de gás natural, dentro do pátio da empresa Logas - Logística e Distribuição de Gás Ltda.</t>
  </si>
  <si>
    <t>Conforme informações repassadas ao NEA/MG, Na data e local mencionados, ocorreu o incêndio em veículo (caminhão trator e semirreboque) carregado de gás natural. O fogo alastrou para outros dois veículos semirreboques que estavam vazios.</t>
  </si>
  <si>
    <t>O acidente atingiu o pátio da empresa</t>
  </si>
  <si>
    <t>LOGAS - LOGISTICA E DISTRIBUICAO DE GAS LTDA</t>
  </si>
  <si>
    <t>11893134000103</t>
  </si>
  <si>
    <t>Sargento Vianna - BEMAD BH Pampulha</t>
  </si>
  <si>
    <t xml:space="preserve">Bragança Paulista </t>
  </si>
  <si>
    <t>Rodovia Fernão Dias, km 025+800, Pista Sul sentido São Paulo/SP/BR 381</t>
  </si>
  <si>
    <t>SEGUNDO INFORMAÇÕES, O V1 TRAFEGAVA SENTIDO SUL SOBRE FAIXA UM DE ROLAMENTO QUANDO COLIDIU NA TRASEIRA DO V2 QUE TRAFEGAVA EM MESMA FAIXA E SENTIDO EM VELOCIDADE INFERIOR. COM O IMPACTO, A CABINE DO CAVALO MECÂNICO DO V2 SE DESPRENDEU E CAIU SOBRE CANTEIRO CENTRAL, OS VEÍCULOS PERMANECERAM SOBRE FAIXA UM COMO FINAL.</t>
  </si>
  <si>
    <t>UALICE CARVALHO MENDES</t>
  </si>
  <si>
    <t>11940345600</t>
  </si>
  <si>
    <t>Equipe de operações da concessionária</t>
  </si>
  <si>
    <t>(35) 99713-4642</t>
  </si>
  <si>
    <t>13/08/2025 12:23:46 PR34 - Flagrante não visualizado via CFTV
13/08/2025 12:26:36 PR10 - Evento acompanhado pelo CFTV CFTV Nº 044
13/08/2025 12:31:16 PR04 - Orientação / Informação ao Usuário
13/08/2025 12:31:16 PR11 - Canalização / Sinalização 15 CONES
13/08/2025 12:35:33 PR12 - Sinalização final de fila T14 / CP01
13/08/2025 12:59:30 PR16 - Acionamento de Polícia
13/08/2025 12:59:30 PR37 - Feito o registro fotográfico
13/08/2025 13:46:59 PR01 - Meios Próprios V2
13/08/2025 14:05:28 PR31 - T.Crítica - Sinalização padrão/correta 2873 - CONFORME MANUAL</t>
  </si>
  <si>
    <t>Processo sei nº02001.027037/2025-67 (Emergência Ambiental: Acidente Ambiental)
EXISTE VAZAMENTO ABUNDANTE DE OLEO DIESIL ESCORRENDO SOBRE A CANALETA D'ÁGUA DA RODOVIA</t>
  </si>
  <si>
    <t>Ferrovia; Rodovia</t>
  </si>
  <si>
    <t>36.54</t>
  </si>
  <si>
    <t>Av. Alm. Maximiniano da Fonseca - Industrial Tamandaré, Rio Grande - RS</t>
  </si>
  <si>
    <t>Abalroamento após colisão de caminhão com vagão, em passagem em nível, entre a Av. Alm. Maximiniano da Fonseca e BR -392, em Rio Grande - RS. O vagão transportava soja a granel e sua carga tombou no asfalto e canteiro de rotatória.</t>
  </si>
  <si>
    <t>Lançamento de soja a granel sobre o asfalto e solo de rotatória</t>
  </si>
  <si>
    <t>Equipe SMS RUMO, mecânica e via permanente</t>
  </si>
  <si>
    <t>Processo sei nº 02001.027042/2025-70 (Emergência Ambiental: Acidente Ambiental)</t>
  </si>
  <si>
    <t>Central Nuclear Almirante Álvaro Alberto (Usina Angra 1)</t>
  </si>
  <si>
    <t>Ocorrência de um evento identificado no dia 13 de agosto de 2025, às 14h38, envolvendo uma mancha oleosa na superfície da água do Canal Sul da Central Nuclear Almirante Álvaro Alberto (CNAAA).</t>
  </si>
  <si>
    <t>Observação de mancha de óleo</t>
  </si>
  <si>
    <t>Indeterminda</t>
  </si>
  <si>
    <t>Canal sul da CNAAAA.</t>
  </si>
  <si>
    <t>Equipe da Eletronuclear</t>
  </si>
  <si>
    <t>Henrique Brantes</t>
  </si>
  <si>
    <t>(21) 99915-1972</t>
  </si>
  <si>
    <t>Foi acionado o procedimento PC-AG-PE-018, destinado ao atendimento a eventos químicos na área vigiada da CNAAA. A remoção do resíduo foi realizada utilizando cordões de absorção. Além disso, amostras foram coletadas e enviadas para análise laboratorial.</t>
  </si>
  <si>
    <t>0.006</t>
  </si>
  <si>
    <t>SS-75 (OCEAN COURAGE) em operação no poço 8-MRL-73D-RJS - Campo Marlim - Bacia de Campos.</t>
  </si>
  <si>
    <t>Avistada pela equipe da sonda uma mancha no mar, ao entorno da instalação, de aspecto oleoso (superfície da água brilhosa/colorida) com dimensões de 100 m por 200 m e volume estimado de 0,006 m3. Não foi possível determinar a origem da mancha, mas foi possível perceber que ela se encaminhou para a unidade no sentido de leste a oeste, na direção da correnteza.</t>
  </si>
  <si>
    <t>Foram mobilizadas duas embarcações para rastreio e coleta de amostra e uma terceira embarcação para dispersão mecânica. Esta dispersão não foi possível, pois não foi mais possível visualizar a faixa com aspecto oleoso, tendo se dissipado. Adicionalmente, foi mobilizada aeronave para sobrevoo com objetivo de estimar as dimensões da mancha. Não foi avistada nenhuma feição durante o sobrevoo. Foram feitas verificações gerais nos equipamentos da sonda, certificando que a origem da mancha não era da unidade. Realizado o acompanhamento do fluxo/dispersão da mancha, e após aproximadamente 40 minutos, não foi mais possível visualizar a mancha nas imediações da sonda, tendo se dissipado. O poço estava e continuou sendo inspecionado pelo ROV e nenhuma anormalidade foi constatada.</t>
  </si>
  <si>
    <t>Processo sei nº 02001.027203/2025-25 (Emergência Ambiental: Acidente Ambiental)
Sonda com coluna de trabalho no poço para manobra de corte e retirada de coluna de injeção residente; - Poço isolado com dois CSBs devidamente verificados, constituídos a partir de cimentação Though Tubing; - Sem anormalidades reportadas durante monitoramento da BAP com ROV; - Método de estimativa das dimensões da mancha: Protocolo de Bonn. - Realizado verificação com a plataforma próxima da sonda e não foi reportado nenhuma anormalidade.</t>
  </si>
  <si>
    <t>SS-75 (OCEAN COURAGE)</t>
  </si>
  <si>
    <t xml:space="preserve">Iguatama </t>
  </si>
  <si>
    <t>SULFATO DE ALUMÍNIO, SOLUÇÕES;  LÍQUIDO CORROSIVO, N.E.</t>
  </si>
  <si>
    <t>10560; 2000</t>
  </si>
  <si>
    <t>Rodovia BR-354, Km 447</t>
  </si>
  <si>
    <t>Rodovia BR-354, Km 447, município de Iguatama/MG, próximo ao ponto de referência %u201CFerro Velho do Repolho%u201D, sob as coordenadas geográficas 20º8%u201936,89%u201D S e 45º44%u201910,87%u201D W.</t>
  </si>
  <si>
    <t>Incêndio em veículo de carga, possivelmente causado por falha elétrica na parte frontal do caminhão</t>
  </si>
  <si>
    <t>No entorno do local da ocorrência existe um ferro velho localizado às margens da rodovia, bem como um galpão de armazenamento de embalagens.
Da data do ocorrido, moradores locais acionaram o Corpo de Bombeiros de Divinópolis para o atendimento da ocorrência. Segundo informações no BO Nº 2025-037615974-001, não há comunidades ou mananciais de água potável diretamente impactados.
CAMINHAO, M.BENZ/ATEGO 2430, RENAVAN 1154901600, CHASSI 9BM958166JB098563, PLACA QOL-5J69, CINZA, ANO DE FABRICAÇÃO 2018</t>
  </si>
  <si>
    <t>CALDAS QUÍMICA INDÚSTRIA E COMÉRCIO LTDA</t>
  </si>
  <si>
    <t>01591897000138</t>
  </si>
  <si>
    <t>Da data do ocorrido, moradores locais acionaram o Corpo de Bombeiros de Divinópolis para o atendimento da ocorrência. Segundo informações no BO Nº 2025-037615974-001, não há comunidades ou mananciais de água potável diretamente impactados.</t>
  </si>
  <si>
    <t>%u2022 O incêndio consumiu totalmente o veículo.
%u2022 Houve tentativa de contato por interessado da empresa junto ao Núcleo de Emergência Ambiental do Estado de Minas Gerais %u2013 NEA, no dia do acidente (14/08/2025), com ligação não atendida e mensagens não respondida. O retorno do órgão via WhatsApp veio ocorrer somente no dia 23/08/2025, conforme prints das tentativas de contato anexo ao presente documento.
%u2022 A carga foi perdida, escoando pelas margens da rodovia.
%u2022 Produtos envolvidos são corrosivos, causam irritação severa e risco ambiental por alteração de pH em corpos hídricos.
%u2022 A empresa Ambipar foi acionada para contenção, remoção de resíduos e limpeza da
área. O relatório fotográfico apresenta o registro fotográfico efetuado pela empresa durante a execução dos serviços na data de 16 de agosto de 2025, aproximadamente às 14 horas. Os resíduos coletados foram destinados a própria Ambipar com a devida emissão de MTR.
%u2022 Não houve vítimas ou danos a terceiros</t>
  </si>
  <si>
    <t>PROCESSO SEI 02001.029307/2025-74
%u2022 O incêndio consumiu totalmente o veículo.
%u2022 Houve tentativa de contato por interessado da empresa junto ao Núcleo de Emergência Ambiental do Estado de Minas Gerais %u2013 NEA, no dia do acidente (14/08/2025), com ligação não atendida e mensagens não respondida. O retorno do órgão via WhatsApp veio ocorrer somente no dia 23/08/2025, conforme prints das tentativas de contato anexo ao presente documento.
%u2022 A carga foi perdida, escoando pelas margens da rodovia.
%u2022 Produtos envolvidos são corrosivos, causam irritação severa e risco ambiental por alteração de pH em corpos hídricos.
%u2022 A empresa Ambipar foi acionada para contenção, remoção de resíduos e limpeza da
área. O relatório fotográfico apresenta o registro fotográfico efetuado pela empresa durante a execução dos serviços na data de 16 de agosto de 2025, aproximadamente às 14 horas. Os resíduos coletados foram destinados a própria Ambipar com a devida emissão de MTR.
%u2022 Não houve vítimas ou danos a terceiros</t>
  </si>
  <si>
    <t>CALDAS QUIMICA INDUSTRIA E COMERCIO LTDA</t>
  </si>
  <si>
    <t>Empresa envolvida no acidente</t>
  </si>
  <si>
    <t>vendas@caldasquimica.com.br</t>
  </si>
  <si>
    <t>7.58</t>
  </si>
  <si>
    <t>Fazenda Lamarão, S/N. Área rural.</t>
  </si>
  <si>
    <t>Campo de produção de Pilar - Satélite de injeção (SAT-07)</t>
  </si>
  <si>
    <t>Perda de contenção de água de injeção.</t>
  </si>
  <si>
    <t>Rompimento na conexão do tubo de 4'' do SAT-007 com causa ainda não identificada.</t>
  </si>
  <si>
    <t>Água de injeção atingiu o solo da locação do Satélite 07.</t>
  </si>
  <si>
    <t>USO DE RECURSOS PRÓPRIOS</t>
  </si>
  <si>
    <t>Acionado a supervisão de campo para verificação de possível vazamento - Ronda nos satélites de injeção no campo - Identificação do vazamento no SAT-007 e realizado bloqueio da injeção.</t>
  </si>
  <si>
    <t>Processo sei nº 02001.027158/2025-17 (Emergência Ambiental: Acidente Ambiental)
Durante o monitoramento da injeção via supervisório, foi identificada suspeita de vazamento no ramal de injeção, devido à redução na pressão de descarga das bombas, o que ocasionou o trip das bombas de injeção. Após o acionamento da equipe de campo para verificação, constatou-se que o vazamento ocorreu no SAT-07 (Campo Pilar), sendo necessário bloquear a injeção nesse satélite para possibilitar o retorno da injeção para os demais satélites.</t>
  </si>
  <si>
    <t>Rio/córrego; Solo; Outro(s)</t>
  </si>
  <si>
    <t>Marginal da rodovia BR 381, km, 484, sentido Sul</t>
  </si>
  <si>
    <t>Conforme informações repassadas ao NEA, na data e local acima mencionados, veículo (carreta - caminhão trator e dois semirreboques) transportando diesel A S500 (61.690 L) apresentou vazamento pela boca de descarga de um dos tanques.</t>
  </si>
  <si>
    <t>O diesel vertido no asfalto percorreu a drenagem lateral da via e alcançou bueiro para captação de águas pluviais.
O destino dos líquidos que incidem nesse sistema é o curso d'água que abastece a Lagoa da Petrobrás</t>
  </si>
  <si>
    <t>Técnico de segurança do trabalho da empresa</t>
  </si>
  <si>
    <t>Charlison Souza Carvalho</t>
  </si>
  <si>
    <t>Preposto da transportadora acionou a empresa de atendimento à emergência CETRIC para realizar os
trabalhos de mitigação e reparação dos danos ambientais</t>
  </si>
  <si>
    <t>Processo sei nº 02001.027560/2025-93 (Emergência Ambiental: Acidente Ambiental)</t>
  </si>
  <si>
    <t>Embarcação Deep Star em operação no Campo de Búzios, Bacia de Santos.</t>
  </si>
  <si>
    <t>Constatada queda do nível de óleo do Truster T2. Após investigação, por eliminação, concluiu-se que houve descarga para o mar de aproximadamente 48 litros de fluido lubrificante.</t>
  </si>
  <si>
    <t>Descarga menor de fluído hidráulico - 0,46m3
Atualização do dia 18-08-2025
Fluido hidraulico 0,078 M/3</t>
  </si>
  <si>
    <t>Perda de estanqueidade de algum elemento do tanque de óleo do thruster. Em investigação.</t>
  </si>
  <si>
    <t>A operação de lançamento foi interrompida, a embarcação iniciou a recuperação da linha que estava sendo lançada. A embarcação navegará para o porto para realizar o reparo do Thruster T2.
Atualização do dia 18-08-2025.
 O tanque foi drenado com o objetivo de equalizar a pressão e interromper a perda adicional de óleo</t>
  </si>
  <si>
    <t>1) Volume: 0,048 m3 (a metodologia para identificação da quantidade vazada foi realizada através da comparação do volume do tanque antes e após a ocorrência do vazamento); 2) Nome comercial: Shell Omala S2 G 150; 3) Composição química: Amine phosphate; 4) IMDG:Não regulamentado como produto perigoso.</t>
  </si>
  <si>
    <t xml:space="preserve">Barra do Turvo </t>
  </si>
  <si>
    <t>Óbitos/feridos; Rio/córrego; Flora; Unidade de Conservação Estadual/Municipal</t>
  </si>
  <si>
    <t>BR 116, km 567</t>
  </si>
  <si>
    <t>acidente com veículo que transportava produtos perigosos, Tinta e solventes. PRF, concessionária, bombeiros e cetesb cientes</t>
  </si>
  <si>
    <t>vazamento de aproximadamente 30% da carga que deve ter chegado ao rio pardinho</t>
  </si>
  <si>
    <t>colisão traseira entre 2 veículos de carga, produto perigosos estava em veículo que foi abarroado por traz por veículo de carga que transportava suco em caixa</t>
  </si>
  <si>
    <t>aproximadamente 8 veículos envolvidos com 11 vítimas, 2 em estado moderado e o restante estado leve, produto derramado deve ter atingido o rio pardinho</t>
  </si>
  <si>
    <t>renner sayerlack sa</t>
  </si>
  <si>
    <t>PRF leandro Rudy</t>
  </si>
  <si>
    <t>(41) 98774-1212</t>
  </si>
  <si>
    <t>Processo sei nº 02001.027427/2025-37 (Emergência Ambiental: Acidente Ambiental)
PRF lavrou boletim de acidente de transito e boletim de ocorrência policial por causar poluição</t>
  </si>
  <si>
    <t>paulo henrique demarchi</t>
  </si>
  <si>
    <t>PRF</t>
  </si>
  <si>
    <t>paulo.demarchi@prf.gov.br</t>
  </si>
  <si>
    <t xml:space="preserve">Inocência </t>
  </si>
  <si>
    <t>KM 61+100</t>
  </si>
  <si>
    <t>Sem informação sobre ocorrências e/ou ambientes atingidos.</t>
  </si>
  <si>
    <t>Rumo</t>
  </si>
  <si>
    <t>Avenida Guiomar de Omena, Bairro Petrópolis</t>
  </si>
  <si>
    <t>poço terrestre</t>
  </si>
  <si>
    <t>fissura na linha</t>
  </si>
  <si>
    <t>Petrosynergy LTDA</t>
  </si>
  <si>
    <t>local foi isolado para sucção do produto e limpeza do local</t>
  </si>
  <si>
    <t>EMBARCAÇÃO AKOFS SANTOS, Campo de Búzios, Bacia de Santos.</t>
  </si>
  <si>
    <t>Durante a operação submarina de prevenção de hidrato no Bloco da Árvore de Natal Molhada (ANM), na etapa de abertura de válvulas, foi observado um vazamento de HW 443 pela ferramenta AKOFS MQCTool. Descarga estimada em aproximadamente 0,001 m3.</t>
  </si>
  <si>
    <t>Descarga menor de fluído hidráulico - 0,001 m3.</t>
  </si>
  <si>
    <t>Falha estanqueidade na conexão da instrumentação da ferramenta MQCTool.</t>
  </si>
  <si>
    <t>Ao visualizar a perda de estanqueidade, foi interrompida a pressurização do circuito e paralisada a operação. Ferramenta foi recuperada para superfície para manutenção.</t>
  </si>
  <si>
    <t>[1] Volume descarregado:0,001 m3 (a vazão da bomba no momento da pressurização foi de 200ml/s, o tempo até a parada do escape foi de 5s);
[2] Área atingida: mar.
[3] Nome comercial e/ou nomenclatura química da substância: Oceanic HW-443
[4] Composição química da substância: etandiol (25-50%); Triethanolamine (5-10%); 2-(dimetilamino)-2-metilpropano-1-ol (1-3%) eN,N-dimetil-1,3-diaminopropano (0,1-0,3%);
[5] Descrição da classificação e subclasse ONU ou IMDG da substância, caso aplicável: NA.</t>
  </si>
  <si>
    <t xml:space="preserve">Mundo Novo </t>
  </si>
  <si>
    <t>Outra(s); Polícia Militar; Polícia Rodoviária; Corpo de Bombeiros</t>
  </si>
  <si>
    <t>Rodovia BR-163/MS - km 11+950 Pista Sul</t>
  </si>
  <si>
    <t>Acidente envolvendo usuário da Rodovia BR-163/MS, com tombamento de carreta carregada de diesel e consequente derramamento do produto, nas proximidades de um córrego.</t>
  </si>
  <si>
    <t>Carga de Diesel</t>
  </si>
  <si>
    <t>As causas do acidente ainda estão sendo apuradas. O condutor foi socorrido com ferimentos leves, recebeu atendimento médico e posteriormente encaminhado ao hospital.</t>
  </si>
  <si>
    <t>Córrego: Vito-I-Cuê</t>
  </si>
  <si>
    <t>Next Logistica Ltda</t>
  </si>
  <si>
    <t>54501735000128</t>
  </si>
  <si>
    <t>No local atuam o Corpo de Bombeiros, a PRF, a PMA e a concessionária Motiva Pantanal</t>
  </si>
  <si>
    <t>Motiva Pantanal</t>
  </si>
  <si>
    <t>Processo sei nº 02001.027429/2025-26 (Emergência Ambiental: Acidente Ambiental)
Ocorreu um acidente envolvendo um usuário da Rodovia BR-163/MS, no km 12+950, que resultou no tombamento de uma carreta-tanque carregada com diesel, ocasionando derramamento estimado entre 70% e 80% da carga nas proximidades do córrego Vito-I-Cuê, conforme informações do Corpo de Bombeiros. A concessionária está adotando medidas de contenção emergencial e acionando os responsáveis para a execução da limpeza. As causas do acidente ainda estão sendo apuradas e o condutor, que sofreu ferimentos leves, recebeu atendimento médico e foi encaminhado ao hospital.</t>
  </si>
  <si>
    <t>Carolina Rolim Rosa</t>
  </si>
  <si>
    <t>Concessinária Motiva Pantanal</t>
  </si>
  <si>
    <t>carolina.rosa@motiva.com.br</t>
  </si>
  <si>
    <t xml:space="preserve">Resende </t>
  </si>
  <si>
    <t>MATERIAL RADIOATIVO, HEXAFLUORETO DE URÂNIO, NÃO FÍSSIL OU FÍSSIL EXCEPTIVO</t>
  </si>
  <si>
    <t>0.000902</t>
  </si>
  <si>
    <t>Rodovia Presidente Dutra Km 336, Eng. Passos</t>
  </si>
  <si>
    <t>FCN-RP- Fábrica de Combustível Nuclear, unidade de Pó e Pastilhas das Indústrias Nucleares do Brasil</t>
  </si>
  <si>
    <t>Na sala UFD01-104 área controlada da FCN -RP ás 17h50min, quando do início da batelada BT264/25, a válvula de controle de vazão de UF6 da Auto clave para o precipitador nas FCN-RP apresentou travamento quando de sua abertura/fechamento. Após realização de testes na válvula FIC1.26 foi identificado o seu travamento, e observada pequena quantidade de UO2F2 na haste da referida válvula. Vale ressaltar que esta sala é um ambiente preparado para conter pequenos escapes destes tipos de materiais.</t>
  </si>
  <si>
    <t>Pequeno escape de material durante as atividades rotineiras de operação (Precipitação). A análise de causas raízes e ações corretivas serão disponibilizadas a esse órgão em momento oportuno.</t>
  </si>
  <si>
    <t>Restrito ao interior da sala UFD-104a, ambiente esse definido como área controlada, de acordo com a a norma CNEN NN 3.01. vale ressaltar que esta sala conta com o sistema  de ventilação (SAD-03), em que todo o ar exaurido do ambiente é monitorado continuamente por sensores de HF e sensores Alfa e Beta, anteriormente a sua liberação ao meio ambiente. No período de ocorrência do evento não houve o alarme dos sensores de HF, nem dos sensores alfa e beta. Após 72 horas quando da análise do filtro do amostrador manual dos sensores alfa e beta foi verificada uma concentração alfa total que gerou nível de investigação entretanto abaixo do nível de ação do sistema de emergência da instalação. Não ocorreu impacto ambiental e a CNEN foi devidamente comunicada.</t>
  </si>
  <si>
    <t>Reinaldo Gonzaga</t>
  </si>
  <si>
    <t>00631717757</t>
  </si>
  <si>
    <t>Indústrias Nucleares do Brasil</t>
  </si>
  <si>
    <t>(24) 33218-227</t>
  </si>
  <si>
    <t>A precipitação foi interrompida, feita a purga da linha de UF6, bloqueado o vapor para a autoclave e aberta solicitação de manutenção.</t>
  </si>
  <si>
    <t>Após a ocorrência foi solicitado, pelo supervisor de radioproteção em sobreaviso emergencial, a monitoração da contaminação superficial do exterior da autoclave, que apresentou valores superiores ao valor estabelecido para o nível de investigação de áreas controladas (1,5 Bq/cm²), na ordem de 6 Bq/cm2. 
A contagem da concentração alfa em meia-vida longa (MVL) do amostrador fixo de ar (AFA) do ponto 19 no dia 17/08/2025, no turno anterior à verificação do travamento da válvula FIC1.26 (de 08h às 16h), apresentou valor acima do nível de investigação (1,72 Bq/m3). Já no turno de 16h às 24h, o valor encontrado foi de 0,01 Bq/m3, classificada como nível de registro (&lt; 0,2 Bq/m3). 
A contagem da concentração alfa MVL do filtro do amostrador manual do sistema AERD FHT-2000 do SAD03, no período entre 06h30min e 14h30min do mesmo dia apresentou o valor de 0,1467 Bq/m³,  valor em nível de investigação (%u2265 0,07 Bq/m³). No período de 14h30min às 22h30min do mesmo dia, apresentou valor de 0,0059 Bq/m3, classificado como nível de curto termo de operação normal (&lt; 0,007 Bq/m³).
Todos os níveis de registros, investigação e ação são aprovados pela CNEN durante o processo de licenciamento da instalação. Embora o valor encontrado no sistema de detecção de alfa e beta do sistema de ventilação SAD03 esteja acima do nível de investigação, o mesmo não necessitou de implementação de ações protetoras ou remediadoras, uma vez que não atingiu o nível de acionamento do sistema de emergência, portanto não ocorreram impactos ambientais. Importante mencionar que a FCN/INB mantem um programa de monitoração radiológica ambiental, e nenhum parâmetro ambiental foi alterado. De qualquer forma proativamente a FCN/INB vem informar.</t>
  </si>
  <si>
    <t>INDUSTRIAS NUCLEARES DO BRASIL S/A</t>
  </si>
  <si>
    <t>Fábrica de Combustível Nuclear</t>
  </si>
  <si>
    <t>Coordenador de Meio Ambiente e Proteção Radiológica Ambiental</t>
  </si>
  <si>
    <t>comap@inb.gov.br</t>
  </si>
  <si>
    <t xml:space="preserve">Gameleira de Goiás </t>
  </si>
  <si>
    <t>Faixa de Dutos OSBRA km 845+300</t>
  </si>
  <si>
    <t>Após identificação de despressurização pelo CNCL, equipe de patrulha técnica de proteção de dutos identificou derivação clandestina no OSBRA 12" no km 845+300.</t>
  </si>
  <si>
    <t>Inspeção visual para mapeamento da presença de produto no local;
Acionamento do fluxo de comunicação de contingência;
Interrupção da operação de recebimento dutoviário e entrega de produtos.</t>
  </si>
  <si>
    <t>Duto OSBRA 12"</t>
  </si>
  <si>
    <t>Outro(s); Explosão/incêndio</t>
  </si>
  <si>
    <t>MASSA ASFÁLTICA</t>
  </si>
  <si>
    <t>BR 040, km 606+500 Norte, Congonhas/MG.</t>
  </si>
  <si>
    <t>INCÊNDIO DERIVADO DE UMA PANE ELÉTRICA NO CAMINHÃO, SEGUNDO O CONDUTOR.</t>
  </si>
  <si>
    <t>Caminhão espargidor, prestando serviço para a empresa Pavidez, incendiou-se completamente pelo quilômetro mencionado.</t>
  </si>
  <si>
    <t>Pane elétrica no caminhão, conforme relatado pelo condutor.</t>
  </si>
  <si>
    <t>PAVIDEZ ENGENHARIA LTDA</t>
  </si>
  <si>
    <t>01744153000106</t>
  </si>
  <si>
    <t>EPR VM
COBOM: Sgt. Luiz Carlos
Sgt. Vagner
Sd. Passalio
VTR: ASL0082</t>
  </si>
  <si>
    <t>Eduardo Luis Felix</t>
  </si>
  <si>
    <t>(34) 98857-3171</t>
  </si>
  <si>
    <t>Processo sei nº 02001.027431/2025-03 (Emergência Ambiental: Acidente Ambiental)</t>
  </si>
  <si>
    <t>0.007</t>
  </si>
  <si>
    <t>Campo de Albacora</t>
  </si>
  <si>
    <t>Após identificação de feição suspeita próximo ao costado de bombordo (BB), a equipe de bordo realizou as verificações pela unidade. Foi identificado no convés principal, popa BB, uma pequena área com água e resíduo de óleo diesel proveniente do ponto de abastecimento do troley. Próximo ao local há um embornal que apresentou uma falha de vedação e permitiu que parte do resíduo atingisse o mar. Estimado 0,007 m3 de óleo diesel no mar.</t>
  </si>
  <si>
    <t>Falha operacional em tomada de abastecimento e falha de vedação de embornal.</t>
  </si>
  <si>
    <t>Reaperto do embornal e limpeza manual do resíduo de diesel próximo.</t>
  </si>
  <si>
    <t>Processo sei nº 02001.027435/2025-83 (Emergência Ambiental: Acidente Ambiental)
[1] Situação normalizada. [2] Volume estimado de acordo com o protocolo de Bonn pelo voo de monitoramento ambiental.</t>
  </si>
  <si>
    <t>PETROBRAS 31 (P-31)</t>
  </si>
  <si>
    <t>Vandalismo na ferrovia com abertura de bicas em 1 vagões graneleiro carregado com milho.</t>
  </si>
  <si>
    <t>Vandalismo com abertura de vagões graneleiros carregado com milho. Lançamento de milho em grão sobre a linha férrea.</t>
  </si>
  <si>
    <t>Solo dentro dos limItes da área de domínio da linha férrea.</t>
  </si>
  <si>
    <t>Equipes de atendimento de lImpeza, contratadas pela rumo, atuando no trecho afetado.</t>
  </si>
  <si>
    <t>Processo sei nº02001.027638/2025-70 (Emergência Ambiental: Acidente Ambiental)</t>
  </si>
  <si>
    <t>Poço 7-JUB-65H-ESS, PETROBRAS 58 (P-58), Campo de Jubarte, Bacia de Campos.</t>
  </si>
  <si>
    <t>Durante a abertura da válvula TCP da ANM com ROV para retirada da tree cap do poço 7-JUB-65H-ESS, observou-se o escape de diesel do bloco da ANM pelo pórtico HS2. A válvula TCP foi imediatamente fechada pelo ROV e quando a tree cap foi desassentada, constatou-se ser um escape residual de volume finito de diesel, ou seja, apenas o fluido que ficou trapeado acima da válvula swab 1 da ANM e abaixo da tree cap, totalizando 8 litros de diesel.</t>
  </si>
  <si>
    <t>Descarga menor de 8 litros de diesel.</t>
  </si>
  <si>
    <t>Ao ser observado o escape pelo pórtico HS2, a válvula TCP foi imediatamente fechada pelo ROV e o escape foi cessado. Durante nova abertura da válvula TCP não foi observado escape, confirmando ser um volume finito residual de fluido.</t>
  </si>
  <si>
    <t>Processo sei nº 02001.027616/2025-18 (Emergência Ambiental: Acidente Ambiental)
Escape paralisado, evidenciando ser apenas um volume finito acima da válvula swab 1 e abaixo da tree cap e a montante da válvula TCP da ANM.</t>
  </si>
  <si>
    <t>PETROBRAS 58 (P-58)</t>
  </si>
  <si>
    <t xml:space="preserve">Caicó </t>
  </si>
  <si>
    <t>Poço 7-BAL-46-RN (72100020093) Campo Baixa do Algodão - Bacia Potiguar.</t>
  </si>
  <si>
    <t>Campo terrestre de Exploração de Petróleo</t>
  </si>
  <si>
    <t>No dia 18/08/2025, por volta das 08:40h, o operador do campo detectou no manifold do sistema de injeção da estação Baixa do Algodão (EC-BAL), um vazamento de água de injeção na linha 2"x150 aço do poço injetor BAL - 046, trecho aéreo.</t>
  </si>
  <si>
    <t>1)0,20m³;2)Solo;3) e 4) N/A; 5)Salinidade: 16692 PPM. Temperatura: será informado em breve. 7) a 11)N/A; Volume da perda de contenção: 0,8m³(0,6m² ficou contido em área cimentada); Metodologia de cálculo = área x lâmina: (10m² x 0,02m) = 0,20m³.</t>
  </si>
  <si>
    <t xml:space="preserve">Jose Carlos Mendes De Morais </t>
  </si>
  <si>
    <t>Agente de Emergência Ambiental</t>
  </si>
  <si>
    <t>jose.morais@ibama.gov.br</t>
  </si>
  <si>
    <t>7-BAL-46-RN</t>
  </si>
  <si>
    <t xml:space="preserve">Anápolis </t>
  </si>
  <si>
    <t>240</t>
  </si>
  <si>
    <t>BR 060/GO Km 97+000, Norte, Anápolis - GO</t>
  </si>
  <si>
    <t>Saider da carreta abriu, ocasionando a queda da carga sobre a segunda faixa e acostamento.</t>
  </si>
  <si>
    <t>Derramamento de carga</t>
  </si>
  <si>
    <t>Saider da carreta abriu, ocasionando a queda da carga sobre a segunda faixa e o acostamento. Carga se espalhou sendo que algumas embalagens se romperam e provocaram o derramamento do produto na via.</t>
  </si>
  <si>
    <t>Unidades da carga ficaram na faixa de rolamento e acostamento</t>
  </si>
  <si>
    <t>H&amp;F GOIANA AGRICOLA DO BRASIL LTDA</t>
  </si>
  <si>
    <t>47861748000142</t>
  </si>
  <si>
    <t>270</t>
  </si>
  <si>
    <t>Km ferroviário 40+000</t>
  </si>
  <si>
    <t>Vandalismo da composição resultando na abertura de 03 vagões carregados com soja</t>
  </si>
  <si>
    <t>Equipes atuando no recolhimento do produto</t>
  </si>
  <si>
    <t>Processo sei nº 02001.027895/2025-10 (Emergência Ambiental: Acidente Ambiental)</t>
  </si>
  <si>
    <t>4.98</t>
  </si>
  <si>
    <t>Estação Central de Bonsucesso, Carmópolis-SE.</t>
  </si>
  <si>
    <t>Causa: Falha na junta.</t>
  </si>
  <si>
    <t>Carmo Energy S.A.</t>
  </si>
  <si>
    <t>Equipe da empresa</t>
  </si>
  <si>
    <t>Acionamento da Gerência de Operações. Acionamento da Supervisão/Coordenação. Acionamento de MI Linhas.</t>
  </si>
  <si>
    <t>No dia 21/08/2025 às 23:41, durante rotina operacional, foi identificada perda de contenção primária/descarga significante de água de injeção de 4,98 m³ por falha em junta de 16" na saída do header de injeção dentro da Estação Central de Bonsucesso. As bombas foram paralisadas para sanar vazamento e a injeção foi retomada somente após reparo ser realizado. TOG = 3,62 mg/L.</t>
  </si>
  <si>
    <t xml:space="preserve">Cristiane De Oliveira </t>
  </si>
  <si>
    <t>Analista Ambiental / Coordenadora da CPrev</t>
  </si>
  <si>
    <t>cristiane.oliveira@ibama.gov.br</t>
  </si>
  <si>
    <t xml:space="preserve">Palmeiras </t>
  </si>
  <si>
    <t>Óbitos/feridos; Solo; Unidade de Conservação Federal</t>
  </si>
  <si>
    <t>Rodovia 242, km 374</t>
  </si>
  <si>
    <t>Falta de atenção do condutor ou excesso de velocidade.</t>
  </si>
  <si>
    <t>L R TRANSPORTES E SERVIÇOS LOGISTICA</t>
  </si>
  <si>
    <t>46383299000101</t>
  </si>
  <si>
    <t>75982914509 - SUOP da PRF</t>
  </si>
  <si>
    <t>SUOP do dia da PRF</t>
  </si>
  <si>
    <t>(75) 98291-4509</t>
  </si>
  <si>
    <t>Processo sei nº 02001.027863/2025-14 (Emergência Ambiental: Acidente Ambiental)
Informação de um acidente do tipo COLISÃO TRASEIRA, seguido de saída de pista e tombamento.</t>
  </si>
  <si>
    <t>Antonio Jorge Freitas Costa Junior</t>
  </si>
  <si>
    <t>Polícia Rodoviária Federal</t>
  </si>
  <si>
    <t>Supervisor Operacional</t>
  </si>
  <si>
    <t>48.716</t>
  </si>
  <si>
    <t>BR 153/MG, KM 39+300, SUL, CANÁPOLIS-MG</t>
  </si>
  <si>
    <t>Veículo seguia em sentido sul sobre a segunda faixa quando veio a perder o controle do veículo e saiu da pista, tombando sobre a área de domínio.</t>
  </si>
  <si>
    <t>Tombamento de veículo, não houve derramamento de carga</t>
  </si>
  <si>
    <t>Veículo seguia em sentido sul sobre a segunda faixa quando veio a perder o controle do veículo e saiu da pista, tombando sobre a área de domínio. Não houve derramamento de carga.</t>
  </si>
  <si>
    <t>Sem derramamento de carga</t>
  </si>
  <si>
    <t>CORDIOLLI TRANSPORTES LTDA</t>
  </si>
  <si>
    <t>77269009000127</t>
  </si>
  <si>
    <t>EQUIPE DE OPERAÇÕES DA TRIUNFO CONCEBRA
SEGURANÇA DA EMPRESA</t>
  </si>
  <si>
    <t>GENES CARLOS DE MORAES (SEGURANÇA DA EMRPESA)</t>
  </si>
  <si>
    <t>(64) 99286-8232</t>
  </si>
  <si>
    <t>Processo sei nº 02001.027860/2025-72 (Emergência Ambiental: Acidente Ambiental)</t>
  </si>
  <si>
    <t>PRODUTOS  RELACIONADO COM TINTAS,</t>
  </si>
  <si>
    <t>RODOVIA FERNÃO DIAS KM 749,800 NORTE</t>
  </si>
  <si>
    <t>SEGUNDO INFORMAÇÕES, O VEÍCULO TRAFEGAVA SENTIDO NORTE SOBRE FAIXA DOIS DE ROLAMENTO QUANDO O CONDUTOR ALEGA QUE VISUALIZOU BARULHO NA CARRETA, AO PARAR EM VIA MARGINAL, IDENTIFICADO QUE UMA DAS BOMBAS DE TINTA (CARGA) ESTOUROU E DERRAMOU SOBRE A PISTA MARGINAL.</t>
  </si>
  <si>
    <t>EMPRESA EXPRESSO NEPOMUCENO</t>
  </si>
  <si>
    <t>19368927002150</t>
  </si>
  <si>
    <t>EQUIPE OPERACIONAL</t>
  </si>
  <si>
    <t>EVENTO ACOMPANHADO PELO CFTV
FEITO O REGISTRO FOTOGRAFICO
CANALIZAÇÃO/ SINALIZAÇÃO
ORIENTAÇÃO E INFORMAÇÃO AO USUARIO</t>
  </si>
  <si>
    <t>Processo nº 02001.027942/2025-17
Atualização do Siema 12/09, de acordo com Resumo de Atendimento de Emergências - RAE (24635893):
Quantidade da carga derramada equivalente a 10% de 27 toneladas (total transportado), totalizando 2,7 toneladas de material derramado.</t>
  </si>
  <si>
    <t>RODOVIA FERNÃO DIAS - BR-381 KM 525,500 SUL</t>
  </si>
  <si>
    <t>SEGUNDO INFORMAÇÕES O CONDUTOR SEGUIA SENTIDO  SUL, QUANDO POR MOTIVOS DESCONHECIDOS VEIO A PERDER O CONTROLE DIRECIONA DE SEU VEICULO  VINDO  A TOMBAR, PARANDO COMO POSIÇÃO FINAL TOMBADO EM AREA DE DOMÍNIO.</t>
  </si>
  <si>
    <t>BENDO ALIMENTS E LOGISTICA LTDA</t>
  </si>
  <si>
    <t>51410529000114</t>
  </si>
  <si>
    <t>VIATURAS OPERACIONAIS DA CONCESSIONÁRIA</t>
  </si>
  <si>
    <t>FEITO O REGISTRO FOTOGRAFICO
CANALIZAÇÃO/ SINALIZAÇÃO
ORIENTAÇÃO E INFORMAÇÃO AO USUARIO
SINALIZAÇÃO FINAL DE FILA
ACIONAMENTO DE POLICIA
REMOÇÃO DE VITIMAS PARA P.S.</t>
  </si>
  <si>
    <t xml:space="preserve">Cachoeira de Minas </t>
  </si>
  <si>
    <t>Sulfato de amônio</t>
  </si>
  <si>
    <t>RODOVIA FERNÃO DIAS BR-381 KM 733,200 NORTE</t>
  </si>
  <si>
    <t>VIATURA AO PASSAR PELO LOCAL, VISUALIZOU QUE TINHA UMA QUANTIDADE PELO SOLO EM CANALETA LATERAL, NÃO TINHA VEICULO OU RESPONSAVEL PELO LOCAL.</t>
  </si>
  <si>
    <t>EQUIPE OPERACIONAL DA CONCESSIONÁRIA</t>
  </si>
  <si>
    <t>FEITO O REGISTRO FOTOGRAFICO
CANALIZAÇÃO/ SINALIZAÇÃO</t>
  </si>
  <si>
    <t>Outro(s); Terminal/portos/ancoradouros/etc</t>
  </si>
  <si>
    <t>Avenida Mário Covas Júnior, S/N - Armazém 38.</t>
  </si>
  <si>
    <t>Mancha orfã. Características odoríficas e densidade de óleo diesel. Sem identificação da origem.</t>
  </si>
  <si>
    <t>Provavel origem do sistema de drenagem pluvial.</t>
  </si>
  <si>
    <t>Empresa Brasclean, contratada pelo operador portuário Terminal Exporador de Santos.</t>
  </si>
  <si>
    <t>Júlio - Supervisor</t>
  </si>
  <si>
    <t>(13) 98128-6273</t>
  </si>
  <si>
    <t>A Brasclean atuou lançando barreiras de absorção de óleo, mitigando ao máximo os efeitos nocivos do poluente.</t>
  </si>
  <si>
    <t>Edson Lima Vasconcelos</t>
  </si>
  <si>
    <t>Técnico Portuário</t>
  </si>
  <si>
    <t>edson.lima@portodesantos.gov.br</t>
  </si>
  <si>
    <t>Polo Pargo -  Bacia de Campos</t>
  </si>
  <si>
    <t>No dia 23/08/2025 na plataforma de PPG1A, às 15:00 horas, foi observado um vazamento de água oleosa proveniente do rejeito dos hidrociclones e CFU (tratamento de água de produção de PPG1-A). Foi necessário parar a planta de processo para poder isolar de forma eficiente as linhas de drenagem fechado indo para o tanque closed drain. Assim, foi acionado o ESD2 de PPG1-A o que provocou a parada total de produção das plataformas PPG1, PCP1-3, PCP2, PVM1 e PVM3. O vazamento foi interrompido em seguida. Estima-se que cerca de 3L de resíduo oleoso vazaram para o mar e 6L foram contidos na plataforma.</t>
  </si>
  <si>
    <t>Óleo: 0,003m3</t>
  </si>
  <si>
    <t>O volume de óleo estimado é calculado pelas dimensões da mancha: 
Comprimento 1,0 km x 0,01km largura = Area 0,01 km2 100% iridescente x 0,3m3/km2 de presença de óleo= 0,003 m3 (3L)</t>
  </si>
  <si>
    <t>Acionado o plano de emergência
Equipe de contenção e limpeza acionada e uso de kit SOPEP. Solicitado a embarcação de apoio para dispersão
mecânica. A dispersão foi eficiente principalmente devido ao baixo volume e as condições meteorológicas
que dispersaram a mancha oleosa.</t>
  </si>
  <si>
    <t>PPG-1A</t>
  </si>
  <si>
    <t xml:space="preserve">João Monlevade </t>
  </si>
  <si>
    <t>Rodovia BR 381, km 363 - Norte</t>
  </si>
  <si>
    <t>Conforme informado ao NEA, ocorreu o tombamento do veículo em faixa marginal da rodovia com derramamento da carga no solo lateral. Algumas embalagens se romperam e o produto extravasou atingindo o solo.</t>
  </si>
  <si>
    <t>Algumas embalagens se romperam e o produto extravasou atingindo o solo.</t>
  </si>
  <si>
    <t>Empresa de respostas à emergência acionada para limpeza e descontaminação da área atingida. 
Não observado curso d'água nas proximidades.</t>
  </si>
  <si>
    <t>Ocorreu saque de parte da mercadoria pelos usuários da via.</t>
  </si>
  <si>
    <t>Campo/Bloco de Mero - Bacia de Santos.</t>
  </si>
  <si>
    <t>Poço 3-RJS-742A (ANP 3-BRSA-1339A-RJS) conectado a plataforma FPSO Marechal Duque de Caxias, Campo de Mero, Bacia de Santos.</t>
  </si>
  <si>
    <t>Durante inspeção visual de rotina da ANM do poço com ROV, foi identificado escape de fluido na região do funil UP da Base Adaptadora de Produção (BAP). Cabe ressaltar que este poço possui sistema de coleta instalado (campânula), em função de histórico de escape de fluido de perfuração observado ao redor da cabeça do poço. Estimado que aproximadamente 0,013m³ de fluido tenha escapado para o meio, considerando como premissa a janela de tempo do escape entre às 09:35h de 24/08/25 até às 20:00h de 25/08/25, e a taxa de 14 bolhas/min, registrada pela embarcação que identificou o cenário.</t>
  </si>
  <si>
    <t>Petrobras / Unidade de Mero</t>
  </si>
  <si>
    <t>Alocação de embarcação (SESV Aker Wayfarer) para conduzir investigação do ponto de origem e coleta do fluido para análise. Início de procedimento de fechamento do poço.</t>
  </si>
  <si>
    <t>Escape não paralisado e em investigação.</t>
  </si>
  <si>
    <t>Petroras</t>
  </si>
  <si>
    <t>Coordenador SMS</t>
  </si>
  <si>
    <t>FPSO Marechal Duque de Caxias</t>
  </si>
  <si>
    <t xml:space="preserve">Francisco Sá </t>
  </si>
  <si>
    <t>Herbicida Artys</t>
  </si>
  <si>
    <t>Rodovia BR-251, km 446 - Norte</t>
  </si>
  <si>
    <t>Conforme informado ao NEA, um veículo que vinha em direção contrária chocou-se com a lateral da carreta com carroceria Sider, atingindo os galões de 20 litros de produto e provocando sua ruptura e derramamento de produto, que escorreu pela pista e atingiu a rede de drenagem pluvial e solo marginal.</t>
  </si>
  <si>
    <t>Pista da rodovia e atingiu a rede de drenagem pluvial e solo marginal.</t>
  </si>
  <si>
    <t>Empresa de respostas à emergências foi acionada e efetuou a retirada dos vasilhames intactos para aproveitamento e o restante será destinado como resíduo juntamente com os resíduos gerados no jateamento da pista e canaletas de drenagem e a raspagem do solo atingido.</t>
  </si>
  <si>
    <t>Analista AMbiental</t>
  </si>
  <si>
    <t>água;  Fluido hidraulico</t>
  </si>
  <si>
    <t>0.0475; 0.0015</t>
  </si>
  <si>
    <t>Durante os testes após reconexão do LMRP no BOP Stack, foi identificada descarga menor de fluido hidráulico para o mar, na válvula SPM da função Shear Accumulator Supply, quando na posição de isolar acumuladores de fundo Shear Accumulators do suprimento hidráulico. O volume total estimado da descarga foi de 0,0489 m3.</t>
  </si>
  <si>
    <t>Falha na vedação da válvula.</t>
  </si>
  <si>
    <t>1) Verificado que função Shear Accumulator Supply não apresenta anomalia quando na posição "charge" mantendo suprimento hidráulico alinhado para os acumuladores Shear Accumulators. 2) Elaborada Gestão de Mudança para prosseguimento das operações.</t>
  </si>
  <si>
    <t>A posição normal de posição da função Shear Accumulator Supply é a posição "charge". Durante reparo do LMRP em superfície foi substituída a válvula SPM que apresentou a falha. As funções do BOP requeridas em norma não são impactadas por essas falhas. [1] Volume descarregado: 0,0489 m3 da mistura com 97% de água doce (0,0475 m3) + 3% de fluido hidráulico base aquosa Erifon (0,00147m3), estimado no medidor de vazão (flowmeter) do POD Amarelo, tempo estimado de 30 segundos; [2] Área atingida: mar territorial; [3] Nome comercial: ERIFON HD603 HP; [4] Composição química: Etileno glicol (24,00 - 36,00% ); Monoetanolamina (4,00 - 6,00% ); Dietanolamina ( 3,94 - 5,91%); [5] ONU/IMDG: Não regulado; [6] Parte do BOP onde ocorreu a falha: POD de controle; [7] Último teste do BOP: 07/08/2025. BOP sem nenhuma outra falha conhecida. comunicado pelo CAEME POCOS/SM-4038</t>
  </si>
  <si>
    <t xml:space="preserve">Araguari </t>
  </si>
  <si>
    <t>COMBUSTIVEL DIESEL</t>
  </si>
  <si>
    <t>Rodovia BR 050 - Km 53,5</t>
  </si>
  <si>
    <t>Segundo informações repassadas ao NEA, ocorreu o tombamento de veículo carregado com combustível, seguido de vazamento de parte do produto no
solo. Há informações de curso d'água nas proximidades.</t>
  </si>
  <si>
    <t>Equipe de pronto atendimento foi acionada e irá ao local para realização do transbordo e limpeza do local atingido.</t>
  </si>
  <si>
    <t>FONTE(S) DE INFORMAÇÕES: CCO - Concessionária da Via</t>
  </si>
  <si>
    <t>0.42</t>
  </si>
  <si>
    <t>Linha de produção do poço 7-RO-646-SE.</t>
  </si>
  <si>
    <t>Poço Terrestre - Causa provável: Corrosão</t>
  </si>
  <si>
    <t>No dia 25/08/2025 às 17:04, durante ronda de rotina operacional foi identificada perda de contenção primária/descarga significante de 0,42 m³ de emulsão, sendo 0,0345 m³ de óleo (8,21 % do volume da perda) e 0,3855 m³ de água (91,79 % do volume da perda) devido a furo na linha de aço de 3%u201D do poço 7-RO-646-SE. O poço foi parado e linha fechada no satélite para sanar vazamento. Área atingida = 140 m²; Lâmina = 0,003 m; BSW = 91,79 %; Volume total = 140 m² x 0,003 m = 0,42 m³</t>
  </si>
  <si>
    <t>Acionamento da Gerência de Operações. Acionamento da Supervisão/Coordenação. Acionamento da equipe de Meio Ambiente. Acionamento de MI Linhas.</t>
  </si>
  <si>
    <t>Despoluição em andamento.</t>
  </si>
  <si>
    <t>0.0585; 1.8915</t>
  </si>
  <si>
    <t>Sonda SS-70 (SSV Victoria) em operação no poço 7-BUZ-97D-RJS, Campo de Búzios, Bacia de Santos. Número IMO 8769547.</t>
  </si>
  <si>
    <t>Durante perfuração da fase 8 1/2", observada frequência elevada de acionamento das bombas da HPU (hydraulic power unit) do BOP e contagem anormalmente alta no flowmeter. Investigada falha e inspecionado BOP com ROV e identificada descarga de fluido hidráulico na função ACOUSTIC AND HOT STAB EXTEND no POD azul e POD amarelo. A função ACOUSTIC AND HOT STAB EXTEND foi colocada em BLOCK/VENT e as funções Blue/Yellow BOP Acc. em VENT e a descarga cessou.</t>
  </si>
  <si>
    <t>Falha no sistema de controle quando acionada a função ACOUSTIC AND HOT STAB EXTEND.</t>
  </si>
  <si>
    <t>Colocada função ACOUSTIC AND HOT STAB EXTEND em BLOCK/VENT e as funções Blue/Yellow BOP Acc. em VENT e cessada descarga. Monitorando pressões dos acumuladores das funções backup do Stack a cada 6 horas, garantindo que os valores permaneçam estáveis.</t>
  </si>
  <si>
    <t>[1] Volume descarregado para o mar: 1,95 m3 da mistura de 97% de água doce (1,8915 m3) e 3% de fluido hidráulico base aquosa Erifon HD 603 HP (0,0585 m3), estimado de forma direta no flowmeter; [2] Composição: Ethanediol 20,0 - 30,0 %; Amides, tall-oil fatty, N,N-bis (hydroxyethyl): 10,0 - 20,0 %; Amine: 1,0 - 10,0 %; Proprietary Salt: 1,0 - 10,0 %; Decanoic acid: 1,0 - 10,0 %; Glycol: 1,0 - 10,0 %; 2,2',2"-(hexahydro-1,3,5-triazine-1,3,5-triyl) triethanol: 1,0 - 10,0 %; [3] ONU/IMDG: Não regulado; [4] Parte do BOP onde ocorreu a falha: controles do BOP instalados no stack; [5] Último teste do BOP: 23/08/2025. A falha não compromete o BOP como CSB.</t>
  </si>
  <si>
    <t>7-BUZ-97D-RJS</t>
  </si>
  <si>
    <t>Rod. Presidente Dutra BR-116 Km132+000 Sentido Norte</t>
  </si>
  <si>
    <t>Rod. Presidente Dutra  Km132+000 Sentido Norte</t>
  </si>
  <si>
    <t>No local houve derramamento de tinta óleo</t>
  </si>
  <si>
    <t>O acidente ocorreu na Rodovia Presidente Dutra, no km 132, sentido norte, em Caçapava, com interdição da faixa 2 por volta das 23h24. Foi uma colisão traseira envolvendo dois veículos pesados, com uma vítima leve.
No local, houve derramamento de tinta óleo na pista , o produto foi contido com serragem. Há uma saída de água no local. A equipe de emergência da concessionária esteve no local para realizar a limpeza, junto com a seguradora da carga.
O fiscal do meio ambiente de Caçapava também esteve no local, fez a vistoria e informou que não houve mais queda de carga na canaleta, sentido município.O restante da carga foi recolhido pelo responsável.</t>
  </si>
  <si>
    <t>Acidente ocorreu em faixa 2</t>
  </si>
  <si>
    <t>OSMANI FRANCISCO SANTANA</t>
  </si>
  <si>
    <t>314</t>
  </si>
  <si>
    <t>PRF ciente por telefone 
Fiscal do meio ambiente do munícipio esteve no local: Sr: Wagner Willian - Cel: (11) 982176575</t>
  </si>
  <si>
    <t>CCR RIOSP</t>
  </si>
  <si>
    <t>Área Meio Ambiente</t>
  </si>
  <si>
    <t>miriany.malaquias@grupoccr.com.br</t>
  </si>
  <si>
    <t xml:space="preserve">Riachuelo </t>
  </si>
  <si>
    <t>0.3081</t>
  </si>
  <si>
    <t>Perda de conteção com descarga significante</t>
  </si>
  <si>
    <t>Falha na váuvula</t>
  </si>
  <si>
    <t>Tiago Lima</t>
  </si>
  <si>
    <t>Acionamento da supervisão e equipe de despoluição</t>
  </si>
  <si>
    <t>Processo sei nº 02001.028670/2025-72 (Emergência Ambiental: Acidente Ambiental)
Despoluição concluída</t>
  </si>
  <si>
    <t>7+RO-146-SE</t>
  </si>
  <si>
    <t xml:space="preserve">Monte Alegre de Minas </t>
  </si>
  <si>
    <t>Faixa de dutos OSBRA km 542+650</t>
  </si>
  <si>
    <t>Derivação Clandestina na tentativa de furto de combustível - com vazamento</t>
  </si>
  <si>
    <t>Após inspeção a equipe técnica de proteção de dutos identificou a derivação clandestina. 
Deflagrou-se o fluxo de comunicação, acionando as equipes de contingência que foram mobilizadas no local.</t>
  </si>
  <si>
    <t>Houve vazamento de produto, não sendo possível identificar o volume neste momento.</t>
  </si>
  <si>
    <t>Equipes de contingência e reparo emergencial em deslocamento para o ponto.</t>
  </si>
  <si>
    <t>-Inspeção visual para mapeamento da presença de produto no local;
-Acionamento do fluxo de comunicação de contingência;
-Interrupção da operação de recebimento dutoviário e entrega de produtos;
-Equipes de contingência e reparo emergencial da Transpetro já se encontram no local.</t>
  </si>
  <si>
    <t>Débora Dobscha Ozorio</t>
  </si>
  <si>
    <t>****</t>
  </si>
  <si>
    <t xml:space="preserve">Cabo de Santo Agostinho </t>
  </si>
  <si>
    <t>BR-101, Cabo de Santo Agostinho</t>
  </si>
  <si>
    <t>CIONAMENTO
SINESP CAD: CIODS20250827195111-3723-OC-CBM
CIDADE: BR-101, CABO DE SANTO AGOSTINHO
HORÁRIO DE ACIONAMENTO: 19:51h
VIATURAS: ACO 090 ABT 913 
NATUREZA: PRODUTOS PERIGOSOS
OCORRÊNCIA DESTAQUE: SIM
RESUMO: DEU ENTRADA NESTE CIODOS UMA SOLICITAÇÃO PARA UMA OCORRÊNCIA DE UM CAMINHÃO CARREGADO COM ÁCIDO CLORÍDRICO TOMBOU NA BR-101, COM VAZAMENTO DO PRODUTO, CAUSANDO MUITA FUMAÇA TÓXICA NO LOCAL. EQUIPES NO LOCAL, ISOLANDO O AMBIENTE, O PRODUTO ESTÁ ESCORRENDO PARA A LATERAL DA PISTA, NAS CORREDEIRAS DE AGUAS PLUVIAIS. JÁ MANTIVEMOS CONTATO COM A EMPRESA RESPONSÁVEL, QUE ESTÁ SE DIRIGINDO PARA O LOCAL. 
OFICIAL DE OPERAÇÕES FOI ACIONADO: SIM</t>
  </si>
  <si>
    <t>Deu entrada neste CIODS uma solicitação de ocorrência envolvendo um caminhão carregado com ácido clorídrico que tombou na BR-101, com vazamento do produto, gerando intensa fumaça tóxica no local. As equipes isolaram a área, visto que o produto escorria pelas galerias de águas pluviais.
Foi feito contato com a empresa responsável, que se deslocou para o local. Enquanto isso, a guarnição do ABT 913 realizou a conexão de duas linhas de mangueira com jato de neblina aberto, a fim de dispersar a névoa que se dirigia para a PE-60 e evitar acidentes em razão da baixa visibilidade.</t>
  </si>
  <si>
    <t>Produto escorria pelas galerias de águas pluviais.</t>
  </si>
  <si>
    <t>EJG TRANSPORTE</t>
  </si>
  <si>
    <t>44185912000150</t>
  </si>
  <si>
    <t>A empresa Ambipar chegou ao local e realizou a neutralização do produto com três contenções, percorrendo cerca de 400 metros, alcançando as proximidades da retaguarda do Hospital Dom Helder. Foram utilizados 60 kg de cal. A limpeza será iniciada pela Ambipar, que solicitou reforço de uma retroescavadeira, prevendo duração de até cinco dias para conclusão.</t>
  </si>
  <si>
    <t>RESUMO: DEU ENTRADA NESTE CIODOS UMA SOLICITAÇÃO PARA UMA OCORRÊNCIA DE UM CAMINHÃO CARREGADO COM ÁCIDO CLORÍDRICO TOMBOU NA BR-101, COM VAZAMENTO DO PRODUTO, CAUSANDO MUITA FUMAÇA TÓXICA NO LOCAL. EQUIPES NO LOCAL, ISOLANDO O AMBIENTE, O PRODUTO ESTÁ ESCORRENDO PARA A LATERAL DA PISTA, NAS CORREDEIRAS DE AGUAS PLUVIAIS. JÁ MANTIVEMOS CONTATO COM A EMPRESA RESPONSÁVEL, QUE ESTÁ SE DIRIGINDO PARA O LOCAL. 
OFICIAL DE OPERAÇÕES FOI ACIONADO: SIM
A equipe da Polícia Rodoviária chegou após a saída do caminhão e do motorista. Após as ações, as equipes do CBMPE retornaram ao Zero.
EFETIVO EMPREGADO PELO CBMPE: 03 oficiais e 31 praças.
FORÇAS AMIGAS: BPRv.
OFICIAL DE OPERAÇÕES FOI ACIONADO: SIM
CONCLUÍDA PARA O CBMPE</t>
  </si>
  <si>
    <t>0.1</t>
  </si>
  <si>
    <t>FPSO CIDADE DE ANGRA DOS REIS (FPSO CAR), Campo de Tupi, Bacia de Santos.</t>
  </si>
  <si>
    <t>Durante operação de bombeio de diesel em procedimento de limpeza do RJS-660, autorizado pelo ofício nº 608/2025/SSO-CSO/SSO/ANP-RJ-e, foi identificada perda de contenção na vedação da tampa do filtro de diesel do FPSO, resultando na liberação de 10 ml de diesel em spray para o mar. O procedimento foi interrompido imediatamente cessando a perda de contenção. O volume liberado foi estimado conforme cálculo do Acordo de Bonn.</t>
  </si>
  <si>
    <t>Descarga de 10 ml de diesel para o mar.</t>
  </si>
  <si>
    <t>Provável falha na vedação da tampa do filtro.</t>
  </si>
  <si>
    <t>Interrupção imediata do procedimento e suspensão dos trabalhos a quente. Foi acionado um barco e um sobrevoo na área, no entanto, quando os recursos chegaram no local a feição já havia se dispersado.</t>
  </si>
  <si>
    <t>FPSO CIDADE DE ANGRA DOS REIS (FPSO CAR)</t>
  </si>
  <si>
    <t>1100</t>
  </si>
  <si>
    <t>Derramamento de Fluido Hidraulico- Hyspin AWH-M 46- no convés do Navio JSD6000 e também contido em seu Moonpool.Quantidade estimada: 1800 litros</t>
  </si>
  <si>
    <t>As causas do acidente ainda estão sendo investigadas.
Vazamento ocorrido durante operação envolvendo os sistemas TRAC.
O derramamento foi contido na área do moonpool da embarcação, com volume estimado em 1800 litros.Até o momento não há evidências de dispersão do fluido no mar.Área segue sob monitoramento contínuo para garantir controle ambiental.</t>
  </si>
  <si>
    <t>O derramamento foi contido na área do moonpool da embarcação.Volume estimado vazado de 1800litros.Até o momento não há evidências de dispersão do fluido no mar porém a área segue sob monitoramento contínuo para garantir controle ambiental.</t>
  </si>
  <si>
    <t>TotalEnergies EP Brasil LTDA</t>
  </si>
  <si>
    <t>Todo o fluido derramado foi recuperado com o uso de kit de contenção,
bombas skimmer e tanque IBC. A data e hora estimadas para o encerramento da resposta ao incidente são 29/08/2025 às 0700h.</t>
  </si>
  <si>
    <t>Atividades Suspensas 
Tratativas para recuperação do óleo com uso de Kit de Contenção, bombas skimmer e tanque IBC</t>
  </si>
  <si>
    <t>Sem informações adicionais até o momento.
Atualização do dia 29-08-2025
O evento foi inicialmente comunicado com um volume estimado de 1.800 litros. No entanto, após uma verificação minuciosa e recolhimento do óleo vazado , a quantidade estimada de fluido derramado foi ajustada para 1.100 litros.
Todo o fluido foi recuperado com o uso de kit de contenção, bombas skimmer e tanque IBC.
A data e hora estimadas para o encerramento da resposta ao incidente (remoção de todo o volume de óleo vazado e limpeza completa do convés) são 29/08/2025 às 0700h.
As atualizações devem as seguintes:
 Volume derramado = 1,1 m3 (1100 litros)
Status atual: Todo o fluido derramado foi recuperado com o uso de kit de contenção, bombas skimmer e tanque IBC. A data e hora estimadas para o encerramento da resposta ao incidente são 29/08/2025 às 0700h.</t>
  </si>
  <si>
    <t>WELLERSON MAR DE MELLO</t>
  </si>
  <si>
    <t>Gerente de Métodos e Performance de HSE</t>
  </si>
  <si>
    <t>wellersonmmello@gmail.com</t>
  </si>
  <si>
    <t>JSD6000</t>
  </si>
  <si>
    <t>FCA km 544+500</t>
  </si>
  <si>
    <t>Incêndio próximo a via férrea</t>
  </si>
  <si>
    <t>Fomos acionados pelo CCE, informando que o maquinista do Trem L622 enviou mensagem que no KM 544+500 próximo ao Pátio da Estação Ferroviária, localizada no município de Formiga, Minas Gerais, foi identificado um foco de incêndio próximo a linha férrea.
A ocorrência foi prontamente atendida pelo Corpo de Bombeiros, que conseguiu controlar o incêndio em aproximadamente 1 hora e 25 minutos. 
Não foram registradas vítimas, tampouco danos ao patrimônio.</t>
  </si>
  <si>
    <t>Atingiu a via e vegetação próxima</t>
  </si>
  <si>
    <t>Ferrovia Centro Atlântica S/A</t>
  </si>
  <si>
    <t>A guarnição do corpo de bombeiro atuou no combate ao incêndio</t>
  </si>
  <si>
    <t>Vimos comunicar que em 28/08/2025 às 11:00 fomos acionados pelo CCE, informando que o maquinista do Trem L622 enviou mensagem que no KM 544+500 próximo ao Pátio da Estação Ferroviária, localizada no município de Formiga, Minas Gerais, foi identificado um foco de incêndio próximo a linha férrea.
A ocorrência foi prontamente atendida pelo Corpo de Bombeiros, que conseguiu controlar o incêndio em aproximadamente 1 hora e 25 minutos. 
Não foram registradas vítimas, tampouco danos ao patrimônio.</t>
  </si>
  <si>
    <t>0.103</t>
  </si>
  <si>
    <t>Campo de Frade - Bacia de Campos</t>
  </si>
  <si>
    <t>FPSO Frade</t>
  </si>
  <si>
    <t>Descarga menor de água oleosa</t>
  </si>
  <si>
    <t>Durante a retirada do MBC (marine breakaway coupling) do mangote de offloading, ocorreu aliberação de cerca de 103 L (0,103 m³) de água oleosa para o mar, volume que estava contido entreas duas válvulas do MBC. Antes da remoção do MBC, havia ocorrido o flushing do mangote comágua salgada.</t>
  </si>
  <si>
    <t>PETRO RIO JAGUAR PETRÓLEO SA.</t>
  </si>
  <si>
    <t>- Acionado o fluxo de acionamento de emergência;
- Interrompida a operação para verificação imediata do arranjo pós-flush e das condições do MBC; 
- Realizada dispersão mecânica pela embarcação LH Mirzan; 
- Mantido monitoramento local da área com os radares de detecção de óleo em Frade e pela embarcação Normand Topázio.</t>
  </si>
  <si>
    <t>Lorena Neves Brandão</t>
  </si>
  <si>
    <t>Engenheira de Meio Ambiente</t>
  </si>
  <si>
    <t>meioambiente@prio3.com.br</t>
  </si>
  <si>
    <t>Solo; Solo; Flora; Flora</t>
  </si>
  <si>
    <t>BR 153/GO, KM 606+050, NORTE, MORRINHOS</t>
  </si>
  <si>
    <t>Veículo apresentou falha mecânica na direção onde o mesmo veio a perder o controle do veículo e saiu da pista, descendo o talude e tombando sobre a vegetação. Trata-se de um veículo de carga (diversos/Tiner), com parte de carga derramada.</t>
  </si>
  <si>
    <t>Trata-se de um veículo de carga (diversos/Tiner), com parte de carga derramada.</t>
  </si>
  <si>
    <t>Devido ao difícil acesso e a situação que se encontra a cabine do veículo, ainda não foi possível localizar a nota fiscal para incluir informação de empresa transportadora e quantidade de produto transportado.
PROCESSO SEI 02001.028871/2025-70</t>
  </si>
  <si>
    <t xml:space="preserve">Ponte Nova </t>
  </si>
  <si>
    <t>Rio Piranga</t>
  </si>
  <si>
    <t>Segundo informações repassadas ao NEA, ocorreu o vazamento de efluentes da caixa da receptora de dejetos suínos da Granja Oriente, localizada nas coordenadas geográficas: 20°20'53,35''S e 42°54´52,64''W, no rio Piranga, em zona rural do município de Ponte Nova/MG. Segundo informações do consultor ambiental da empresa, de imediato ocorreu a interrupção do fluxo do lançamento logo após a constatação do problema, com o controle do vazamento às 8:30 horas do mesmo dia. Demais providências administrativas serão tomadas pela equipe da PM MAMB durante a fiscalização a pedido NEA/SEMAD.</t>
  </si>
  <si>
    <t>Lançamento de efluentes</t>
  </si>
  <si>
    <t>Rio Piranga, em Ponte Nova/MG.</t>
  </si>
  <si>
    <t>Granja Oriente</t>
  </si>
  <si>
    <t>PM MAMB e NEA/SEMAD.</t>
  </si>
  <si>
    <t>Caíque - Consultor Ambiental</t>
  </si>
  <si>
    <t>Segundo informações do consultor ambiental da empresa, de imediato ocorreu a interrupção do fluxo do lançamento logo após a constatação do problema, com o controle do vazamento às 8:30 horas do mesmo dia.</t>
  </si>
  <si>
    <t>PROCESSO SEI 02001.029033/2025-13.</t>
  </si>
  <si>
    <t xml:space="preserve">Carolini Ferreira Gomes </t>
  </si>
  <si>
    <t>carolini.gomes@ibama.gov.br</t>
  </si>
  <si>
    <t>0.6965</t>
  </si>
  <si>
    <t>0.0035</t>
  </si>
  <si>
    <t>Parque Recife/Refinaria Mataripe, Município de Pojuca, Bahia.</t>
  </si>
  <si>
    <t>Duto proveniente do oleoduto de 20 polegadas</t>
  </si>
  <si>
    <t>Vazamento de 0,7 m³ de emulsão oleosa na faixa de duto proveniente do oleoduto de 20'' Parque Recife/Refinaria Mataripe atingindo 40 m² de terreno permeável na faixa de duto.</t>
  </si>
  <si>
    <t>Acionado equipe de limpeza e manutenção.</t>
  </si>
  <si>
    <t>Descarga paralisada e acionamento da equipe de limpeza e manutenção.</t>
  </si>
  <si>
    <t>Processo nº
1) Volume vazado: 0,7 m³ de emulsão oleosa; 2) Características do fluido vazado: BSW 0,5%.</t>
  </si>
  <si>
    <t>PARQUE RECIFE</t>
  </si>
  <si>
    <t>BR-354, Rodovia Sebastião Alves do Nascimento</t>
  </si>
  <si>
    <t>Provável falha no sistema de freios do veículo</t>
  </si>
  <si>
    <t>Solo com asfalto</t>
  </si>
  <si>
    <t>A5LOG Transportes Ltda</t>
  </si>
  <si>
    <t>51121053000100</t>
  </si>
  <si>
    <t>AMBIPAR  Response S.A. - contrato nr 26439</t>
  </si>
  <si>
    <t>Acionada a empresa de atendimento para emergências ambientais.</t>
  </si>
  <si>
    <t>Processo nº 02001.028738/2025-13
Segundo relato do motorista, o mesmo vinha trafegando pela rodovia quando avistou alguns veículos parados a sua frente, ao tentar acionar os freios os mesmos, em um primeiro momento funcionaram parcialmente e logo em seguida não funcionaram mais. O motorista, para não colidir com os carros parados, desviou o caminhão sentido a um barranco onde houve a colição e o tombamento do veículo. Não houve danos materiais e/ou corporais a terceiros.</t>
  </si>
  <si>
    <t>Sonda (NS-48) West Carina atuando junto ao poço 7-BUZ-94D-RJS, Campo de Búzios, Bacia de Santos</t>
  </si>
  <si>
    <t>Sonda (NS-48) West Carina</t>
  </si>
  <si>
    <t>Após o assentamento do BOP colaboradores relataram gotejamento de fluido hidráulico base óleo no riser deck e na torre MPD da unidade. Foi feita uma investigação e a fonte do gotejamento foi identificada no sistema hidráulico do compensador ativo de heave (AHC) da torre de perfuração, que havia sido utilizado no assentamento. A equipe da sonda inspecionou os arredores da unidade e detectou uma mancha oleosa no bordo de boreste, devido a aspergimento do fluido vazado na torre pelo vento.</t>
  </si>
  <si>
    <t>Vazamento no sistema hidráulico do compensador ativo de movimentos da torre de perfuração.</t>
  </si>
  <si>
    <t>Após identificação inicial do gotejamento de fluido, deslocada equipe para a torre de perfuração e localizada a origem da descarga, no cilindro do AHC. O equipamento já se encontrava desativado, portanto, o vazamento de fluido hidráulico já havia cessado. As áreas atingidas no convés da unidade foram limpas. Feita ronda pelos bordos da unidade e identificada mancha oleosa no mar.</t>
  </si>
  <si>
    <t>Volume descarregado para o mar de fluido hidráulico base óleo,Shell Tellus S2 V 46: 0,0002 m3 (200 ml). Estimado considerando uma mancha com área de 0,0001 km² e coloração entre prateado e arco-íris, espessura de 2 µm de acordo com tabela do protocolo de Bonn; Composição química: óleos minerais altamente refinados e aditivos.; ONU/IMDG: N/A. Volume contido no convés da Sonda de 0,002 m2 (2 litros). Informado pelo CAEME POCOS/SM-4055-V1 a versão inicial o volume foi lançado errado.</t>
  </si>
  <si>
    <t>Água misturada com óleo</t>
  </si>
  <si>
    <t>Peregrino B</t>
  </si>
  <si>
    <t>Em 29/08/2025 as 14:17h foi observada uma mancha no lado oeste da Peregrino B. Esta foi causada durante a substituição da linha de dreno aberto perigoso 2"-DH-51661-AN localizada no spider deck da unidade. Ao iniciar o corte da linha, observou-se o derramamento de residuo de óleo no mar. A mancha foi estimada em 50 metros de comprimento por 3 metros de largura, coloração prateada e volume aproximado de 15 ml. O volume de óleo derramado foi calculado de acordo com as diretrizes da Tabela 1 do Anexo H do Plano de Emergencia Individual Consolidado que monitora o derramamento de óleo.</t>
  </si>
  <si>
    <t>Resíduo de óleo remanescente na linha após flushing do sistema.</t>
  </si>
  <si>
    <t>O volume vazado informado é relativo ao volume de residuo de óleo presente na linha de dreno e não relativo ao volume total (água de flushing + resíduo de óleo).</t>
  </si>
  <si>
    <t>RODOVIA FERNÃO DIAS KM 908,137 SENTIDO BELO HORIZONTE (NORTE)</t>
  </si>
  <si>
    <t>CARRETA TOMBOU E PEGOU FOGO PELO KM 908,137 NORTE</t>
  </si>
  <si>
    <t>HOUVE O INCÊNDIO NA CARRETA E NA CARGA, DA QUAL FOI DENOMINADA COMO MATERIAIS DIVERSOS, DENTRE ELES: DESODORANTES, MATERIAIS PLÁSTICOS E UM PRODUTO ÁCIDO, QUE NÃO SE SABE AO CERTO SUA COMPOSIÇÃO QUÍMICA (NÃO TIVEMOS ACESSO AS NOTAS FISCAIS, POIS PEGARAM FOGO).</t>
  </si>
  <si>
    <t>CONFORME VIZUALIZAÇÃO VIA CFTV,  A CARRETA TRAFEGAVA PELO SENTIDO NORTE, SOBRE A FAIXA DOIS, QUANDO AO ADENTRAR UMA CURVA ACENTUADA, O CONDUTOR PERDEU O CONTROLE DIRECIONAL, TOMBOU, E REPOUSOU TOMBADO SOBRE AS FAIXAS 01 E 02.</t>
  </si>
  <si>
    <t>NO LOCAL HOUVE APENAS A CONFIRMAÇÃO DO IMPACTO DO SOLO.</t>
  </si>
  <si>
    <t>ZAMBELI TRANSPORTES - SÃO BERNARDO DO CAMPO</t>
  </si>
  <si>
    <t>O</t>
  </si>
  <si>
    <t>NOME DO CONDUTOR DO VEÍCULO ACIDENTADO: NATANAEL VIEIRA OLIBE
CONTATO: 077 99990-0116
CPF:862.520.695.66</t>
  </si>
  <si>
    <t>NATANAEL VIEIRA OLIBE</t>
  </si>
  <si>
    <t>(07) 79999-0011</t>
  </si>
  <si>
    <t>PR10 - Evento acompanhado pelo CFTV          
PR12 - Sinalização final de fila             
PR16 - Acionamento de Polícia                
PR11 - Canalização / Sinalização             
PR04 - Orientação / Informação ao Usuário    
PR31 - T.Crítica - Sinalização padrão/correta
PR37 - Feito o registro fotográfico          
PR36 - Backup CFTV na rede</t>
  </si>
  <si>
    <t>HOUVE APOIO DO CORPO DE BOMBEIROS COM ÁGUA, E POR PARTE DA CONCESSIONÁRIA COM SERRAGEM, SINALIZAÇÃO, DENTRE OUTROS. O PRODUTO ÁCIDO REAGIU À ÀGUA LANÇADA PELO COBOM, SENDO POSSÍVEL CONTÊ-LO APENAS COM TERRA.</t>
  </si>
  <si>
    <t>JOÃO VICTOR ALVES DE ARAUJO</t>
  </si>
  <si>
    <t>joao.araujo@arteris.com.br</t>
  </si>
  <si>
    <t>Campo de Roncador, Bacia de Campos</t>
  </si>
  <si>
    <t>Durante operação de transferência de diesel com a embarcação de apoio Posidônia Phanter, foi observada feição oleosa próxima ao costado da embarcação. O bombeio de diesel foi imediatamente paralisado. Descarga estimada em 0,0001 m3.</t>
  </si>
  <si>
    <t>Degradação do mangote. Em investigação.</t>
  </si>
  <si>
    <t>Bombeio paralisado. Realização de limpeza do mangote e recolhimento para investigação. Mobilização de embarcação Oil Recovery que realizou inspeção e não constatou feição oleosa.</t>
  </si>
  <si>
    <t>1) Volume vazado: 0,0001m3; 2) Produto vazado: diesel. Informado pelo CAEME ES-4058</t>
  </si>
  <si>
    <t>0.05088; 0.00212</t>
  </si>
  <si>
    <t>Sonda SS-73(Gold Star) atuando junto ao poço 7-MLL-10HP-RJS, Campo de Marlim Leste, Bacia de Campos</t>
  </si>
  <si>
    <t>Poço 7-MLL-10HP-RJS</t>
  </si>
  <si>
    <t>Após finalização da completação do poço e antes da desconexão do BOP, efetuado teste anual das linhas kill e choke com pressão de 15.000 psi utilizando água do mar. Observado durante o teste, queda abrupta de pressão ao atingir 14.600 psi. Após inspeção visual da slip joint no moon pool, identificado que a linha de kill estava torcida. Além disso, os conduítes dos PODs amarelo e azul também apresentaram sinais de torção. Simultaneamente à queda de pressão nas linhas de teste, observou-se que a pressão das conduit lines caíram a zero no POD amarelo. No POD azul, as bombas da HPU entraram em funcionamento para sustentar a pressão em 5.000 psi e, como consequência, houve descarga de 0,0053 m³ de fluido hidráulico base aquosa do BOP. No momento da falha, o BOP já não integrava o conjunto solidário de barreiras. Poço completado com dois CSB independentes.</t>
  </si>
  <si>
    <t>Falha de estanqueidade das conduit lines do BOP devido esforço mecânico de torção.</t>
  </si>
  <si>
    <t>Interrompido o teste de pressão das linhas kill e choke do BOP e alterado o suprimento hidráulico do BOP para a hot line, cessando vazamento.</t>
  </si>
  <si>
    <t>[1] Volume descarregado: 0,053 m3 da mistura com 96% de água doce (0,05088 m3) e 4% de fluido hidráulico base aquosa Stack Magic ECO F (0,00212 m3), estimativa baseada na contagem do flowmeter; [2] Área atingida: Mar Territorial; [3] Nome comercial: Stack Magic ECO-F; [4] Composição química: Etilenoglicol, Monoetalonamina, Triazina e Trietanolamina; [5] ONU/IMDG: N/A. No momento da falha, o BOP já não integrava o conjunto solidário de barreiras. Poço completado com dois CSB independentes. Comunicado pelo CAEME POCOIS/SM-4060</t>
  </si>
  <si>
    <t>0.00853</t>
  </si>
  <si>
    <t>PETROBRAS 62 (P-62). Campo de Roncador - Bacia de Campos.</t>
  </si>
  <si>
    <t>Durante lavagem do piso do módulo 06, utilizando lava jato, água e desengraxante ocorreu o transbordamento do dreno para o slop da unidade, direcionando parte do fluído para a linha de dreno para o mar. A lavagem do piso ocorreu após serviço de substituição da válvula VET-1223037 de saída do Tratador Eletrostático. Estimado volume de 0,00853 m3 de óleo no mar.</t>
  </si>
  <si>
    <t>Descarga menor de 0,00853 m3 de óleo no mar.</t>
  </si>
  <si>
    <t>Transbordamento do dreno para o slop da unidade e direcionamento de parte do fluído para a linha de dreno para o mar. Em investigação.
A empresa não especifica o tipo de óleo envolvido no transbordamento.</t>
  </si>
  <si>
    <t>Concluída a limpeza e drenagem segura do local. Mobilizada embarcação oil recovery de apoio da Estrutura de Resposta para inspeção in loco. Realizado dispersão mecânica. Mobilizado sobrevoo para monitoramento ambiental.</t>
  </si>
  <si>
    <t>Volume de óleo no mar estimado em 0,008530 m3 de acordo com o protocolo de Bonn.
PROCESSO SEI: 02001.028827/2025-60</t>
  </si>
  <si>
    <t>PETROBRAS 62</t>
  </si>
  <si>
    <t xml:space="preserve">Cruzeiro do Sul </t>
  </si>
  <si>
    <t xml:space="preserve"> AC</t>
  </si>
  <si>
    <t>Lago; Lago</t>
  </si>
  <si>
    <t>Mídia; Denúncia</t>
  </si>
  <si>
    <t>Próximo à ponte de acesso à cidade de Cruzeiro do Sul/AC</t>
  </si>
  <si>
    <t>Segundo informações prestadas pelo Instituto de Meio Ambiente do Acre - IMAC, "a causa do derramamento de óleo não teve origem no pontão de combustíveis, mas sim em razão de manutenção realizada em uma embarcação de transporte de passageiros no Polo Naval".
Fonte: Despacho nº 24524540/2025-UT-CRUZEIRO DO SUL-AC/Supes-AC.</t>
  </si>
  <si>
    <t>Derramamento de óleo em água - manutenção de embarcação.</t>
  </si>
  <si>
    <t>Manutenção de embarcação</t>
  </si>
  <si>
    <t>Rio Juruá, nas proximidades da ponte de acesso à cidade de Cruzeiro do Sul.</t>
  </si>
  <si>
    <t>Instituto de Meio Ambiente do Acre - IMAC</t>
  </si>
  <si>
    <t>André Hassem</t>
  </si>
  <si>
    <t>(68) 99986-1222</t>
  </si>
  <si>
    <t>O IBAMA/AC está no aguardo de mais informações a serem fornecidas pelo OEMA</t>
  </si>
  <si>
    <t xml:space="preserve">Adila De Franca Lima </t>
  </si>
  <si>
    <t>IBAMA/AC</t>
  </si>
  <si>
    <t>adila.lima@ibama.gov.br</t>
  </si>
  <si>
    <t>Sem identificação até o presente momento</t>
  </si>
  <si>
    <t>Óleo - Combustível</t>
  </si>
  <si>
    <t xml:space="preserve">Guaramirim </t>
  </si>
  <si>
    <t>Possivel vandalismo, causas sendo levantadas.</t>
  </si>
  <si>
    <t>A equipe de limpeza já foi acionada.</t>
  </si>
  <si>
    <t>Processo SEI 02001.029288/2025-86</t>
  </si>
  <si>
    <t>SHERON SANCHES SIERAKOWSKI</t>
  </si>
  <si>
    <t>46.81</t>
  </si>
  <si>
    <t>BR 060/GO, KM 27+200, NORTE, ALEXÂNIA</t>
  </si>
  <si>
    <t>Veículo Volvo FH 540 trafegava na BR 060 GO, sentido norte, quando veio possivelmente a cochilar ao volante e se assustou com a sinalização e trabalhadores na pista, perdendo o controle do veículo, jogando para o canteiro central, sendo sua posição final.</t>
  </si>
  <si>
    <t>Veículo carregado com etanol saiu de pista, parando em canteiro central. Não houve derramamento de carga.</t>
  </si>
  <si>
    <t>Não houve derramamento de carga</t>
  </si>
  <si>
    <t>TRANSPREX TRANSPORTADORA LTDA</t>
  </si>
  <si>
    <t>33431854000343</t>
  </si>
  <si>
    <t>Processo SEI 02001.029439/2025-04.</t>
  </si>
  <si>
    <t>Sonda SS-79 (Lone Star) atuando junto ao poço 7-JUB-65H-RJS, Campo de Jubarte, Bacia de Campos</t>
  </si>
  <si>
    <t>Poço 7-JUB-65H-RJS</t>
  </si>
  <si>
    <t>Durante operação de desconexão e retirada da ANM, ao acionar a função destrava CLF (Conector das Linhas de Fluxo), não foi observada mudança na indicação da condição travada para a destravada.. Após verificação do ROV foi observada a descarga de HW 525 pelo conector do CLF na ANM no mar, volume estimado em 0,006 m3.</t>
  </si>
  <si>
    <t>A pressurização da função hidráulica foi interrompida, e observou-se o cessamento do escape. A operação de desassentamento da ANM foi concluída com o acionamento das funções de destravamento do CLF (câmara secundária) e da ANM via hot stab.</t>
  </si>
  <si>
    <t>PROCESSO SEI 02001.029745/2025-32
Volume estimado de HW 525 vazado: 6 litros (0,006 m3) Método de cálculo: Volume bombeado medido pelo flowmeter (76 litros) excluindo o volume da linha hidráulica para acionamento da função (70 litros)
Área atingida: Mar Terrirorial
Descrição da classificação e subclasse ONU  ou IMDG: Não classificado como perigoso 
Nome comercial: OCEANIC HW 525 P
Composição química da substância: 1,2-Etanodiol (20,0 - 30,0 %); Éter Glicólico ( 1,0 - 10,0 %); 2,2',2"-(hexahidro-1,3,5-triazina-1,3,5-triil)trietanol (0,1 - 1,0 %); Trióxido de Molibdênio. (0,1 - 1,0 %); Amina (0,1 - 1,0 %).
Comunicado pelo CAEME - POCOS/CAMAP-T-AB-4081</t>
  </si>
  <si>
    <t xml:space="preserve">Açailândia </t>
  </si>
  <si>
    <t>km 513, Estrada de Ferro Carajás (Pátio da Floresta)</t>
  </si>
  <si>
    <t>A Vale S/A, representada pelo CNPJ 33.592.510/0378-21, referente às operações da Estrada de Ferro Carajás %u2013 EFC, vem por meio desta informar que por volta das 14h08min da tarde desta quinta-feira (04/09/2025), no km 513 da EFC (Pátio da Floresta- Açailândia/MA) foi detectado princípio de incêndio oriundo de atividade de terceiros irregular (invasão) dentro da faixa de domínio da ferrovia. Em função da ação do vento, o incêndio veio a se alastrar atingindo pilha de dormentes de madeira inservíveis. É importante ressaltar que essa ocorrência se limitou à faixa de domínio da ferrovia, cujas medidas de controle iniciais foram tomadas de imediato e o fluxo de emergência devidamente acionado. O incêndio encontra-se controlado e ressalta-se que não houve impacto ambiental na fauna e flora nativa, tão pouco em recurso hídrico.</t>
  </si>
  <si>
    <t>Ômega Serviços de Emergência e Saúde.</t>
  </si>
  <si>
    <t>Lucianne Fernandes Pereira</t>
  </si>
  <si>
    <t>(94) 99183-0340</t>
  </si>
  <si>
    <t>PROCESSO SEI 02001.029764/2025-69</t>
  </si>
  <si>
    <t>0.00012</t>
  </si>
  <si>
    <t>NS-48 (WEST CARINA) em operação no poço 7-BUZ-94D-RJS - Campo de Búzios - Bacia de Santos.</t>
  </si>
  <si>
    <t>Durante etapa de perfuração da fase 8 1/2", foi constatado vazamento de FPBA (Fluido de Perfuração Base Aquosa polimérico com goma xantana) pelo swivel da booster line enquanto realizava inspeção na área do moonpool. Estimado volume de 0,00012 m3 para o mar.</t>
  </si>
  <si>
    <t>FLUIDO DE PERFURAÇÃO BASE AQUOSA POLIMÉRICO COM GOMA XANTANA (FPBA Polimérico com Goma Xantana): 0,00012 m³</t>
  </si>
  <si>
    <t>1- Volume estimado vazado de 0,00012 m³ (120 ml) de FPBA, para o mar. 2- Metodologia do cálculo: quantidade de 24 gotas em 12 segundos, logo em 1 min serão 120 gotas. Considerando o intervalo de 20 min, de 04:30 h até 04:50 h, dando um total de 2400 gotas. Considerando o volume de 1 gota de 0,05 ml o valor final descarregado para o mar/moonpool foi estimado em 0,00012 m³ (120 ml) de FPBA 8,7 ppg. 3- Composição química: Mistura. Solução saturada de cloreto de sódio; Goma Xantana; Bicarbonato de Sódio; Óxido de Magnésio; Glutaraldeído; Hidroxipropilamido; Barita. 4- Características do fluido: FLUIDO DE PERFURAÇÃO BASE AQUOSA POLIMÉRICO COM GOMA XANTANA (FPBA Polimérico com Goma Xantana).</t>
  </si>
  <si>
    <t>3300016700029</t>
  </si>
  <si>
    <t>Após identificação inicial do vazamento de fluido, a linha da booster foi isolada para reparo.</t>
  </si>
  <si>
    <t>1- Volume estimado vazado de 0,00012 m³ (120 ml) de FPBA, para o mar. 2- Metodologia do cálculo: quantidade de 24 gotas em 12 segundos, logo em 1 min serão 120 gotas. Considerando o intervalo de 20 min, de 04:30 h até 04:50 h, dando um total de 2400 gotas. Considerando o volume de 1 gota de 0,05 ml o valor final descarregado para o mar/moonpool foi estimado em 0,00012 m³ (120 ml) de FPBA 8,7 ppg. 3- Composição química: Mistura. Solução saturada de cloreto de sódio; Goma Xantana; Bicarbonato de Sódio; Óxido de Magnésio; Glutaraldeído; Hidroxipropilamido; Barita. 4- Características do fluido: FLUIDO DE PERFURAÇÃO BASE AQUOSA POLIMÉRICO COM GOMA XANTANA (FPBA Polimérico com Goma Xantana).
PROCESSO SEI 02001.029713/2025-37</t>
  </si>
  <si>
    <t xml:space="preserve">Campo Verde </t>
  </si>
  <si>
    <t>Óbitos/feridos; Rio/córrego; Lago; Outro(s)</t>
  </si>
  <si>
    <t>Outra(s); Empresa especializada em atendimento ; Polícia Rodoviária; Órgão Estadual ou Municipal de Meio Ambiente; IBAMA</t>
  </si>
  <si>
    <t>RODOVIA BR 364 KM 381</t>
  </si>
  <si>
    <t>TOMBAMENTO DE VEÍCULO CAMINHÃO TANQUE CHEIO DE PRODUTO 30 (1202) Óleo Diesel</t>
  </si>
  <si>
    <t>Caminhão tombou na estrada pavimentada, o combustível derramou 
caindo em uma caneleta fluvial que ia para uma área úmida, APP,
essa área também tem uma espécie de cacimba, e várias cacimbas
no terreno que tem desnível em declive.</t>
  </si>
  <si>
    <t>LAGO ARTIFICIAL, CORREGO.</t>
  </si>
  <si>
    <t>Larco Distribuidora de Combustível</t>
  </si>
  <si>
    <t>02805889003397</t>
  </si>
  <si>
    <t>DANIEL.PEREIRA@LARCOPETROLEO.COM.BR</t>
  </si>
  <si>
    <t>DANIEL PEREIRA</t>
  </si>
  <si>
    <t>(71) 99605-3040</t>
  </si>
  <si>
    <t>Caminhão retirado, raspagem do local do tombamento, contenção
e retirada de material perigoso (Óleo Diesel) de APP e 
cacimba artificial por parte da AMBIPAR, a SEMA/MT está acompanhando
a limpeza.</t>
  </si>
  <si>
    <t>Processo nº 02054.000562/2025-10
Socorro dos feridos, e retirada do material perigoso ainda em andamento. Limpeza dos locais ainda em andamento no dia 06/09/2025.</t>
  </si>
  <si>
    <t xml:space="preserve">Glebe Dos Santos Moreira </t>
  </si>
  <si>
    <t>IBAMA/MT</t>
  </si>
  <si>
    <t>ANALISTA AMBIENTAL/NUPAEM/MT</t>
  </si>
  <si>
    <t>glebe.moreira@ibama.gov.br</t>
  </si>
  <si>
    <t>Rodovia Fernão Dias KM 750 -  TRES CORAÇÕES /MG</t>
  </si>
  <si>
    <t>DERRAMAMENTO DE CARGA 
TIPO DE CARGA:
- 27 % LAURIL ETER SULFATO DE SODIO
- 27 % SODIUM LEURETH SULFATE
- 27 %LAURIL ETOXI SULFATO DE SODICO</t>
  </si>
  <si>
    <t>TIPO DE CARGA:
- 27 % LAURIL ETER SULFATO DE SODIO
- 27 % SODIUM LEURETH SULFATE
- 27 %LAURIL ETOXI SULFATO DE SODICO</t>
  </si>
  <si>
    <t>CONFORME RELATOS, O VEICULO TRAFEGAVA PELO SENTIDO SUL, SOBRE A  FAIXA DOIS, QUANDO O CONDUTOR ALEGA QUE APÓS UMA FRENAGEM, PARTE DA CARGA CAIU SOBRE A RODOVIA TOMANDO CONTA DAS FAIXAS UM E DOIS.</t>
  </si>
  <si>
    <t>SOMENTE O ASFALTO E CANTEIRO LATERAL ATINGIDOS</t>
  </si>
  <si>
    <t>AXOR TRANSPORTES:</t>
  </si>
  <si>
    <t>24794204000100</t>
  </si>
  <si>
    <t>ATE O MOMENTO A EMPRESA DISPONIBILIZOU APENAS O REPRESENTANTE PALA TRANSPORTADORA AXOR TRANSPORTES:
RESPONSÁVEL: LEONARDO
41 99844-1110</t>
  </si>
  <si>
    <t>LEONARDO</t>
  </si>
  <si>
    <t>(41) 99844-1110</t>
  </si>
  <si>
    <t>CONCESSIONARIA</t>
  </si>
  <si>
    <t xml:space="preserve">Luziânia </t>
  </si>
  <si>
    <t>QUEROSENE PARA JATO</t>
  </si>
  <si>
    <t>Empresa especializada em atendimento ; Polícia Rodoviária; Corpo de Bombeiros; IBAMA</t>
  </si>
  <si>
    <t>Rodovia Residente Juscelino Kubitschek, BR 040 KM 43</t>
  </si>
  <si>
    <t>BR 040 - Km 43, sentido Brasília</t>
  </si>
  <si>
    <t>Colisão entre caminhão tanque carregado com 65.000 litros de Querosene de Aviação,  n° ONU 1863, Classe de Risco 3, e veículo de passeio que culminou com o tombamento do caminhão tanque na faixa de domínio da Rodovia. 
Houve incêndio do veículo e parte da carga derramou no solo, e parte da carga foi consumida pelas chamas. O veículo foi inteiramente destruído pelas chamas.</t>
  </si>
  <si>
    <t>Colisão entre caminhão tanque carregado com 65.000 litros de Querosene de Aviação,  n° ONU 1863, Classe de Risco 3, e veículo de passeio que culminou com o tombamento do caminhão tanque na faixa de domínio da Rodovia.</t>
  </si>
  <si>
    <t>Danos ao meio ambiente: incêndio de vegetação nativa de cerrado, em aproximadamente 1 Hectare e solo atingindo pela Querosene de Aviação (carga) e diesel do tanque de serviço.
Óbito da motorista do veículo de passeio e três animais domésticos.</t>
  </si>
  <si>
    <t>52397767000108</t>
  </si>
  <si>
    <t>Processo nº 02001.029954/2025-86
Foi realizada vistoria, pelos servidores João Coelho e Gutember do Ceneac, no dia 08/09</t>
  </si>
  <si>
    <t>A situação anormal de operação teve origem na AA140 bacias, entre os tanques TQ1402 e 1403B, através de vazamento na saída da bomba BA1410.</t>
  </si>
  <si>
    <t>Vazamento de volume estimado de 100 litros de rafinado.</t>
  </si>
  <si>
    <t>A causa da situação anormal de operação ocorreu devido ao mau funcionamento da valvula de saída da bomba BA1410.</t>
  </si>
  <si>
    <t>O solo atingido encontra-se em área controlada, compactado com argila e controle tecnológico. Dentro da planta química.</t>
  </si>
  <si>
    <t>A própria INB atua no local.</t>
  </si>
  <si>
    <t>A bomba BA1410 foi imediatamente desligado, sessando o vazamento.  A área foi monitorada, foram coletadas amostras do solo atingido, solo próximo nao atingido e do líquido vazado. As amostras serão analisadas pela LCA e os resultados encaminhados posteriormente.</t>
  </si>
  <si>
    <t>Processo nº: 02001.029879/2025-53
Trata-se de uma situação anormal de operação em local supervisionado, controlada imediatamente e contida dentro da planta química. Nenhum ambiente externo foi atingido.</t>
  </si>
  <si>
    <t xml:space="preserve">Tambaú </t>
  </si>
  <si>
    <t>Trecho ferroviário entre Casa Branca e Tambaú SP</t>
  </si>
  <si>
    <t>Por volta de 19:58 a FCA foi comunicada sobre um incêndio nas proximidades de sua faixa de domínio, as chamas avançaram rapidamente e vieram a atingir a linha férrea e seus dormentes de madeira. Não houve vítimas, e não havia movimentação de trens ou demais atividades da FCA no momento do incidente. 
A CETESB foi informada via telefone por volta de 20:35.</t>
  </si>
  <si>
    <t>Roberto Brito</t>
  </si>
  <si>
    <t>Supervisor de meio ambiente</t>
  </si>
  <si>
    <t>0.0018</t>
  </si>
  <si>
    <t>Campo de Cherne.</t>
  </si>
  <si>
    <t>No dia 07/09/2025, às 07:03, foi observada uma mancha de óleo no mar oriunda de descarga proveniente do Caisson, na face nordeste da plataforma. De imediato, o PEVO foi acionado. A embarcação de apoio chegou ao local, onde foi possível identificar que não havia mais mancha, ocorrendo, desta forma, uma dissipação natural. Destaca-se que o Caisson foi drenado, de modo a promover a remoção de óleo do sistema. O cálculo estimado de volume de óleo acusou uma descarga de 0,0018 m³ no mar, levando em consideração dimensões de 0,15 x 0,04 km e brilho 100% iridescente. Deste modo, o incidente é categorizado como descarga menor de óleo de acordo com o Manual de Comunicação de Incidentes da ANP.</t>
  </si>
  <si>
    <t>Acionamento do PEVO com mobilização de embarcação de apoio. Sobrevoo na região. Drenagem do Caisson.</t>
  </si>
  <si>
    <t>Processo sei nº 02001.033833/2025-39 (Emergência Ambiental: Acidente Ambiental)
[1] O cálculo do volume da mancha observada de óleo foi obtido através da seguinte memória de cálculo: Comprimento da película: 0,15 km. Largura da película: 0,04 km. Características da película: 100% iridescente. Volume atingindo com a película iridescente, conforme o PEI: 0,3 m³/km². Volume observado da mancha: 0,0018 m³. [2] Onda: 1,2 metros. Vento/direção: 12 nós com rajadas de 20 nós. Corrente/direção: nordeste.</t>
  </si>
  <si>
    <t>Plataforma de Cherne 2 (PCH-2)</t>
  </si>
  <si>
    <t xml:space="preserve">São Domingos das Dores </t>
  </si>
  <si>
    <t>Rodovia LMG 823, km 13,7</t>
  </si>
  <si>
    <t>Rodovia LMG 823, Km 13,7</t>
  </si>
  <si>
    <t>Foi informado que o caminhão transportava café em pó que caiu em curso d'água. Tabém houve o derramamento do óleo proveniente do tanque de serviço e do motor do veículo</t>
  </si>
  <si>
    <t>Segundo informações repassadas ao NEA, no dia 07/09/2025, por volta das 09:00 horas, ocorreu tombamento de veículo, seguido de queda da carga em um curso d'água. Captação de água para a cidade de São Domingos das Dores/MG paralisada. Ainda segundo informações repassadas ao NEA, houve também derramamento de óleo proveniente do tanque de serviço e do motor do veículo. Empresa de pronto atendimento acionada pelo transportador.</t>
  </si>
  <si>
    <t>Captação de água para a cidade de São Domingos das Dores/MG paralisada.
Empresa de pronto atendimento acionada pelo transportador.</t>
  </si>
  <si>
    <t>Processo nº 02001.030759/2025-07</t>
  </si>
  <si>
    <t xml:space="preserve">Palmeirante </t>
  </si>
  <si>
    <t>Fazenda Buritirana, s/n°, 77798-000 - Palmeirante %u2013 TO, Brasil</t>
  </si>
  <si>
    <t>Dia 08/09/25, teve início um incêndio de grandes proporções colocando em risco as estruturas do TIPA ( Prédio da Classificação/ Tombadores/ Tulha Ferroviária/ Locomotiva / Vagões / Prédio Adm), o Incêndio teve início na rodovia TO 335  e se alastrou rapidamente por todo o terminal.</t>
  </si>
  <si>
    <t>Dia 08/09/25, teve início um incêndio de grandes proporções que teve início na rodovia TO 335  e se alastrou rapidamente por todo o terminal.</t>
  </si>
  <si>
    <t>Em investigação pela equipe VLI</t>
  </si>
  <si>
    <t>Dia 08/09/25, teve início um incêndio de grandes proporções que teve início na rodovia TO 335  e se alastrou rapidamente por todo o terminal.</t>
  </si>
  <si>
    <t>VLI Multi Modal</t>
  </si>
  <si>
    <t>O atendimento foi realizado pela equipe de Brigada da VLI. A guarnição do corpo de bombeiro foi acionada mas não compareceu ao local devido atendimento em outra ocorrência</t>
  </si>
  <si>
    <t>Processo nº 02001.030114/2025-66
Dia 08/09/25, teve início um incêndio de grandes proporções colocando em risco as estruturas do TIPA ( Prédio da Classificação/ Tombadores/ Tulha Ferroviária/ Locomotiva / Vagões / Prédio Adm), o Incêndio teve início na rodovia TO 335  e se alastrou rapidamente por todo o terminal.</t>
  </si>
  <si>
    <t>VLI MULTIMODAL S.A.</t>
  </si>
  <si>
    <t>Supervisor de Meio Ambiente Operacional</t>
  </si>
  <si>
    <t xml:space="preserve">Córrego Danta </t>
  </si>
  <si>
    <t>km 700</t>
  </si>
  <si>
    <t>A composição J100 entrou em emergência no trecho entre ET2 e EUR (Tigre 2 e Uruburetama) km 700. Durante a revista inicial, foram identificados cinco vagões acidentados, sendo: um descarrilado, três adernados, um tombado e um atravessado na linha.</t>
  </si>
  <si>
    <t>Vagões carregados com soja</t>
  </si>
  <si>
    <t>Angelo Correa</t>
  </si>
  <si>
    <t>(34) 99835-5402</t>
  </si>
  <si>
    <t>Processo nº 02001.030061/2025-83
O maquinista encontra-se bem.
O local, conforme mapa em anexo, está em zona rural. 
Curso d'água mais próximo está a aproximadamente de 70 metros do local.</t>
  </si>
  <si>
    <t>BR-153 KM 98+900 - José Bonifácio - SP</t>
  </si>
  <si>
    <t>CARRETA DA EMPRESA GATO TRANSPORTES LTDA, TRAFEGAVA PELA RODOVIA, QUANDO AO SE APROXIMAR DA PISTA AUTOMÁTICA (AVI), NA PRAÇA DE PEDÁGIO, UM VEÍCULO QUE TRAFEGAVA A SUA FRENTE VEIO A PARAR, ONDE NESTE INSTANTE, O CONDUTOR DA CARRETA REALIZOU UMA FRENAGEM BRUSCA, MOMENTO EM QUE OS PNEUS TRAVARAM, FAZENDO COM QUE O VEÍCULO FOSSE LANÇADO PARA A ESTRUTURA DE CONCRETO (ILHA), E A PARTE INFERIOR DO TANQUE DE COMBUSTÍVEL DA CARRETA COLIDIR NA MESMA, OCASIONANDO VAZAMENTO DE ÓLEO DIESEL.</t>
  </si>
  <si>
    <t>ROMPIMENTO DA PARTE INFERIOR DO TANQUE DE COMBUSTÍVEL DA CARRETA, NO MOMENTO EM QUE COLIDIU O MESMO CONTRA A ESTRUTURA (ILHA) DA PRAÇA DE PEDÁGIO.</t>
  </si>
  <si>
    <t>O PRODUTO ATINGIU O SOLO (PAVIMENTO) DA PRAÇA DE PEDÁGIO (FAIXA DE DOMINIO DA RODOVIA).</t>
  </si>
  <si>
    <t>Gato Transportes Ltda</t>
  </si>
  <si>
    <t>A CONCESSIONÁRIA ACIONOU OS ORGÃOS RESPONSAVEIS PARA FISCALIZAÇÃO E ACOMPANHAMENTO DAS AÇÕES.</t>
  </si>
  <si>
    <t>Processo nº 02001.030227/2025-61</t>
  </si>
  <si>
    <t>GERENTE DE SGI</t>
  </si>
  <si>
    <t>Fluido de perfuração/completação a base de água</t>
  </si>
  <si>
    <t>0.686</t>
  </si>
  <si>
    <t>Poço LOC-CP39D-CE (Poço em perfuração), Carmópolis-SE</t>
  </si>
  <si>
    <t>Poço Terrestre (Poço LOC-CP39D-CE)</t>
  </si>
  <si>
    <t>No dia 08/09/2025, às 12h50, durante a perfuração do poço LOC-CP39D-CE pela sonda CARMO-02, ocorreu entupimento da flow line, ocasionando transbordamento pelo bell nipple. O evento resultou em perda de contenção primária significante, com descarga de 0,686 m³ de fluido de perfuração. O volume permaneceu restrito à área de locação do poço. A equipe da sonda realizou de imediato as ações de contenção e limpeza da área afetada.</t>
  </si>
  <si>
    <t>Obstrução da flow line.</t>
  </si>
  <si>
    <t>Solo da Locação: O volume permaneceu restrito à área de locação do poço.</t>
  </si>
  <si>
    <t>A equipe da sonda realizou de imediato as ações de contenção e limpeza da área afetada.</t>
  </si>
  <si>
    <t>Acionado o plano de emergência
A equipe da sonda atuou inicialmente na contenção do fluído. Acionamento da Gerência de Operações. Acionamento da Coordenação/Supervisão. Acionamento da Equipe de despoluição.</t>
  </si>
  <si>
    <t>Processo nº 02001.030876/2025-62
Data e hora da comunicação: 10/09/2025 12:30
Data e hora fim da resposta ao incidente: 08/09/2025 14:00
1) 0,686m³; 2) Solo da Locação; 3) N/A; 4) N/A; 5) N/A; 6) N/A; 7) Composição do fluido Catiônico Aquoso: Água doce (base), Polímero catiônico 3 ppb, polímero viscosificante 1,6 ppb, polímeros redutores de filtrado 6ppb, redutor de filtrado carbonato fino 20 ppb, hidróxido de sódio 0,3ppb, cloretos KCl 12000 mg/l, biocida 0,3 ppb. Apresenta baixa toxicidade e biodegradabilidade dos aditivos orgânicos; 8)Fluido à base de água doce, com sal inibidor (KCl) e polímero catiônico. Apresenta baixa toxicidade e biodegradabilidade dos aditivos orgânicos. Porcentagem de aditivos do fluido: Água 89,6%, sal cloreto de potássio 2% e sólidos 8,4%; 9) N/A; 10) N/A; 11) N/A; Despoluição Finalizada.</t>
  </si>
  <si>
    <t>CARMO ENERGY 02</t>
  </si>
  <si>
    <t>0.0159; 0.5141</t>
  </si>
  <si>
    <t>Bacia de Santos - Campo de Búzios - poço 7-BUZ-97D-RJS</t>
  </si>
  <si>
    <t>Sonda SS-70 (Victória) em operação no poço 7-BUZ-97D-RJS, Campo de Buzios, Bacia de Santos. Número IMO 8769547.</t>
  </si>
  <si>
    <t>Foi observado um aumento na frequência de acionamento das bombas do BOP HPU e após investigação foi identificado vazamento na função LOWER INNER KILL CLOSE do BOP.</t>
  </si>
  <si>
    <t>Descarga para o mar de fluido hidráulico base água para o mar.</t>
  </si>
  <si>
    <t>Colocada a função LOWER INNER KILL CLOSE em BLOCK/VENT e confirmado a interrupção do vazamento. Nesse modo, a válvula submarina permanece fechada utilizando a mola (fail-safe close) e pode ser aberta normalmente. Alterado o POD ativo para o Azul e monitorado estanqueidade da função LOWER INNER KILL CLOSE, com taxa de vazamento reduzida comparada ao POD amarelo (0,1 gal / 5 min x 1,3 gal / 5 min). Elaborada gestão de mudanças para o prosseguimos das operações com a falha na função LOWER INNER KILL CLOSE.</t>
  </si>
  <si>
    <t>Processo nº 02001.030983/2025-91
[1] Volume descarregado: 0,53 m³de fluido hidráulico base água, sendo 0,0159 m³ de Fluido hidráulico e 0,5141 m³ de água, calculados pelo tempo estimado do vazamento x taxa de vazamento; [2] Nome comercial do produto: ERIFON HD 603 HP; [3] Composição química: Mistura (Ver FDS); [4] Classificação ONU ou IMDG: Não regulado; [5] Ambiente atingido: Mar; [6] Parte(s) do sistema BOP onde ocorreu a falha: Conjunto do Sistema de Choke e Kill; [7] Último teste do POB: 23/08/2025; [8] Outros: POD ativo no momento é o azul.</t>
  </si>
  <si>
    <t>COORDENADOR</t>
  </si>
  <si>
    <t>Sonda SS-70 (Victória)</t>
  </si>
  <si>
    <t xml:space="preserve">Divinópolis </t>
  </si>
  <si>
    <t>Efluente Industrial</t>
  </si>
  <si>
    <t>Comunicado da empresa/responsável; Órgão Estadual ou Municipal de Meio Ambiente</t>
  </si>
  <si>
    <t>Av. Cel. Júlio Ribeiro Gontijo, 391 - Esplanada</t>
  </si>
  <si>
    <t>Oficina de Manutenção da VLI</t>
  </si>
  <si>
    <t>Técnicos identificaram que a bomba da ETEI havia sido roubada e as tubulações rompidas, ocasionando o vazamento de efluente oleoso que atingiu solo no interior da planta.</t>
  </si>
  <si>
    <t>Vandalismo - a bomba da ETEI foi roubada</t>
  </si>
  <si>
    <t>Ferrovia Centro Atlântico</t>
  </si>
  <si>
    <t>Empresa de atendimento a emegências foi acionada e estava realizando raspagem superficial do solo.</t>
  </si>
  <si>
    <t>Empresa de atendimento a emegências foi acionada e estava realizando raspagem superficial do solo</t>
  </si>
  <si>
    <t>Processo nº 02001.031228/2025-23
Comunicado NEA 219/2025: 
Conforme relatado ao NEA, ao chegar na Oficina de Manutenção pela manhã, os técnicos identificaram que a bomba da ETEI havia sido roubada e as tubulações rompidas, ocasionando o vazamento de efluente oleoso que atingiu solo no interior da planta. Empresa de atendimento a emegências foi acionada e estava realizando raspagem superficial do solo.
Produto: Efluente Industrial - Oleoso</t>
  </si>
  <si>
    <t>Rodovia BR-381 (Fernão Dias), km 432 - Santa Cruz</t>
  </si>
  <si>
    <t>Rodovia BR-381 (Fernão Dias), km 432</t>
  </si>
  <si>
    <t>15.000 litros do efluente industrial oleoso</t>
  </si>
  <si>
    <t>Conforme relatado ao NEA, durante coleta do efluente industrial de um tanque de armazenamento, parte do equipamento instalado no caminhão se rompeu</t>
  </si>
  <si>
    <t>Produto escorreu pelo asfalto atingindo a rede de águas pluviais e um córrego intermitente à jusante.</t>
  </si>
  <si>
    <t>Processo nº 02001.031239/2025-11
Comunicado NEA 220/2025: 
Conforme relatado ao NEA, durante coleta do efluente industrial de um tanque de armazenamento, parte do equipamento instalado no caminhão se rompeu, derramando cerca de 15.000 litros do efluente, que escorreu pelo asfalto atingindo a rede de águas pluviais e um córrego intermitente à jusante. 
Produto: Efluente industrial - oleoso</t>
  </si>
  <si>
    <t>Técnica AMbiental</t>
  </si>
  <si>
    <t>0.00212</t>
  </si>
  <si>
    <t>Plataforma P-08</t>
  </si>
  <si>
    <t>A fonte identificada como um vazamento no sistema de drenagem aberta de bombaordo, que foi prontamente contido.</t>
  </si>
  <si>
    <t>Acionado o plano de emergência de bordo
Foi realizada dispersão mecânica com uso de mangueiras de bordo e monitoramento visual.</t>
  </si>
  <si>
    <t>Processo nº 02001.031022/2025-01
A mancha se dissipou rapidamente.</t>
  </si>
  <si>
    <t xml:space="preserve">Pindorama </t>
  </si>
  <si>
    <t>km 126+300</t>
  </si>
  <si>
    <t>As causas estão sendo investigadas pelas áreas responsáveis</t>
  </si>
  <si>
    <t>Rumo SA.</t>
  </si>
  <si>
    <t>Sem informações adicionais
Processo nº 02001.030813/2025-14</t>
  </si>
  <si>
    <t>Rumo Malha Paulista SA.</t>
  </si>
  <si>
    <t>Duto; Plataforma</t>
  </si>
  <si>
    <t>Bacia de Campos - Campo de Namorado - Válvula ESDV-VE-14-PNA-1 do Gasoduto GA_MIS-MRL-1/PNA-1</t>
  </si>
  <si>
    <t>UEH (acionado a partir de PNA-1) da Válvula ESDV-VE-14-PNA-1 do Gasoduto GA_MIS-MRL-1/PNA-1, Campo de Namorado, Bacia de Campos.</t>
  </si>
  <si>
    <t>Durante a execução de teste de estanqueidade, após a instalação do atuador da válvula ESDV, foi observado pela plataforma queda de pressão. Direcionado o ROV, que executava a tarefa, para inspecionar a mangueira, sendo identificado um escape de fluido hidráulico em uma conexão da interligação entre o UEH (Umbilical Eletro-Hidráulico) para a válvula ESDV.</t>
  </si>
  <si>
    <t>Descarga de fluido hidráulico para o mar.</t>
  </si>
  <si>
    <t>Operação interrompida e despressurizada a mangueira, cessando o vazamento.</t>
  </si>
  <si>
    <t>Processo nº 02001.030989/2025-68
[1] Volume descarregado: 0,0001 m³ de fluido hidráulico; [2] Nome comercial do produto: Transaqua DW; [3] Composição química: etilenoglicol e aditivos específicos patenteados; [4] Classificação ONU ou IMDG: Não regulado; [5] Ambiente atingido: Mar. [6] Outros: O umbilical em que ocorreu o escape aciona a ESDV por meio de PNA-1.</t>
  </si>
  <si>
    <t>Petrobas</t>
  </si>
  <si>
    <t>Plataforma de Namorado 1 (PNA-1)</t>
  </si>
  <si>
    <t>Avenida dos Portugueses, 1000, Praia do Boqueirão, Itaqui-Bacanga</t>
  </si>
  <si>
    <t>Terminal Marítimo de Ponta da Madeira.</t>
  </si>
  <si>
    <t>Incêndio em estrutura operacional.</t>
  </si>
  <si>
    <t>Às 06:39, do dia 09/09/20205, ocorreu o incêndio nos transportadores secundários do sistema de amostragem do Terminal Marítimo de Ponta da Madeira - TMPM, em São Luís/MA. Foi acionado o fluxo do PAE e mobilizados os recursos necessários para combate. O incêndio foi controlado, ficando limitado apenas às estruturas operacionais dos transportadores, causando apenas danos materiais.</t>
  </si>
  <si>
    <t>O incêndio foi controlado, ficando limitado apenas às estruturas operacionais dos transportadores, causando apenas danos materiais.</t>
  </si>
  <si>
    <t>Ômega</t>
  </si>
  <si>
    <t>Rio/córrego; Atmosfera; Unidade de Conservação Estadual/Municipal</t>
  </si>
  <si>
    <t>Outra(s); Empresa especializada em atendimento ; Polícia Rodoviária; Corpo de Bombeiros; Defesa Civil; Órgão Estadual ou Municipal de Meio Ambiente</t>
  </si>
  <si>
    <t>RODOVIA BR-376/PR KM 673+100 PISTA SUL</t>
  </si>
  <si>
    <t>BR 376 - 673+100 - Pista Sul</t>
  </si>
  <si>
    <t>USUÁRIO INFORMA QUE TRAFEGAVA EM FAIXA 2 QUANDO A CARRETA COMEÇOU COM PRINCIPIO DE INCÊNDIO.</t>
  </si>
  <si>
    <t>RIO SÃO JOÃO
APA GUARATUBA</t>
  </si>
  <si>
    <t>TRANSMAGMA</t>
  </si>
  <si>
    <t>IAT ACIDENTES AMBIENTAIS E APA GUARATUBA ACIONADOS.
TRANSPORTADORA TRANSMAGMA ACIONOU AMBIPAR, QUE SEGUIU COM AS PROVIDÊNCIAS DE LIMPEZA E DESCONTAMINAÇÃO.</t>
  </si>
  <si>
    <t>TRANSPORTADORA TRANSMAGMA ACIONOU AMBIPAR, QUE SEGUIU COM AS PROVIDÊNCIAS DE LIMPEZA E DESCONTAMINAÇÃO.</t>
  </si>
  <si>
    <t>Processo nº 02001.031142/2025-09</t>
  </si>
  <si>
    <t>MARIANA ARANHA DE CILLO</t>
  </si>
  <si>
    <t>0.001477</t>
  </si>
  <si>
    <t>Oleoduto PO_MSPI-MRL-02/P-35, Campo de Marlim, Bacia de Campos</t>
  </si>
  <si>
    <t>PO_MSPI-MRL-02/P-35, Campo de Marlim, Bacia de Campos.</t>
  </si>
  <si>
    <t>Durante recolhimento de duto utilizando um flange cego de manuseio e teste instrumentado, quando a extremidade da linha estava a 50 m de profundidade, foi observado escape de diesel (0,001477 m³) através do flange.</t>
  </si>
  <si>
    <t>Falha de vedação no flange de manuseio.</t>
  </si>
  <si>
    <t>Abandono controlado da linha de volta à posição original, em profundidade superior à que foi observado o escape.</t>
  </si>
  <si>
    <t>Processo 02001.031330/2025-29. A estimativa de perda foi feita visualmente estimando o numero de gotas por segundo do fluxo de escape. (Considerado que uma gota tem 0,05ml). Atualização 19/11/2025: Em 13 de setembro de 2025 foi registrado o CAEME CRE-4120 (SISO 2509/000087), referente à constatação de mancha oleosa de origem indeterminada por embarcação tipo Oil Recovery. Uma amostra do fluido foi coletada e enviada para análise no Centro de Pesquisas (CENPES), e o resultado indicou uma composição característica de derivado de petróleo. Com base no resultado analítico é possível concluir que há correlação entre a mancha registrada no CAEME CRE-4120 e o vazamento ocorrido no oleoduto PO_MSPI-MRL-02, registrado nesta comunicação. Desta forma, após deferimento da ANP, foi cancelada a comunicação inicial (CI CAEME CRE-4120 e SISO 2509/000087) emitida como mancha de origem indeterminada</t>
  </si>
  <si>
    <t>Petrobras / Unidade da Bacia de Campos.</t>
  </si>
  <si>
    <t>Café em grãos;  Oleo diesel do tanque de serviço e óleo hidráulico do motor do veículo</t>
  </si>
  <si>
    <t>Rodovia BR 409 + 800 metros</t>
  </si>
  <si>
    <t>Segundo informações repassadas ao NEA, no dia 11/09/2025, por volta das 09:00 horas, ocorreu tombamento de veículo, seguido de queda da carga nas margens e no leito do Córrego Bambuí.</t>
  </si>
  <si>
    <t>Imargens e no leito do Córrego Bambuí.
Houve também derramamento de óleo proveniente do tanque de serviço e do motor do veículo</t>
  </si>
  <si>
    <t>Pprocessso sei nº 02001.031665/2025-47 (Emergência Ambiental: Acidente Ambiental)</t>
  </si>
  <si>
    <t>PESTICIDA LÍQUIDO, TÓXICO, N.E.;  LÍQUIDO INFLAMÁVEL, N.E.;  SUBSTÂNCIA QUE APRESENTA RISCO PARA O MEIO AMBIENTE, SÓLIDA, N.E.;  SUBSTÂNCIA QUE APRESENTA RISCO PARA O MEIO AMBIENTE, LÍQUIDA, N.E.</t>
  </si>
  <si>
    <t>Rodovia MG 400, km 06</t>
  </si>
  <si>
    <t>Segundo informações repassadas ao NEA, no dia 11/09/2025, por volta das 10:00 horas, ocorreu tombamento de veículo, seguido de queda/derramamento da carga.</t>
  </si>
  <si>
    <t>Produto no solo, sem a presença de recursos hídricos nas proximidades.</t>
  </si>
  <si>
    <t>: Polícia Rodoviária Estadual</t>
  </si>
  <si>
    <t>Equipe de pronto atendimento acionada pela transportadora. Polícia Militar Ambiental no local. Comunicado feito pelo transportador no mesmo dia 11/09, às 14:30 horas</t>
  </si>
  <si>
    <t>Processo sei nº 02001.031669/2025-25 (Emergência Ambiental: Acidente Ambiental)</t>
  </si>
  <si>
    <t xml:space="preserve">Pouso Novo </t>
  </si>
  <si>
    <t>BR-386 Km 307, Pista Sul</t>
  </si>
  <si>
    <t>SEGUNDO INFORMAÇÕES COLETADAS NO LOCAL, VEÍCULO SEGUIA SENTIDO SUL, QUANDO O CONDUTOR RELATOU QUE ESTOUROU A CAIXA DO CAMINHÃO. PARA EVITAR QUE OUTROS VEÍCULOS ULTRAPASSASSEM, ELE VEIO FAZENDO ZIGUE-ZAGUE. QUANDO VIU QUE NÃO IRIA TER COMO SEGURAR, FECHOU O "L" PARA PODER PARAR A CARRETA. AO FAZER O "L", UM DOS TANQUES DE ÓLEO DIESEL FOI ATINGIDO, VAZANDO SOBRE FAIXA DE ROLAMENTO.</t>
  </si>
  <si>
    <t>NÃO HOUVE VAZAMENTO DA CARGA, APENAS COMBUSTÍVEL DA CARRETA SOBRE FAIXA DE ROLAMENTO</t>
  </si>
  <si>
    <t>NÃO FORAM IDENTIFICADOS AMBIENTES ATINGIDOS ALÉM DA FAIXA DE ROLAMENTO</t>
  </si>
  <si>
    <t>Transporte Rodoviário Gabiju Ltda</t>
  </si>
  <si>
    <t>01168727000145</t>
  </si>
  <si>
    <t>O centro de controle operacional da Concessionária (CCR ViaSul - CONCESSIONARIA DAS RODOVIAS INTEGRADAS DO SUL S.A), tão logo teve conhecimento do acidente, acionou todos os órgãos e responsáveis para a mitigação dos impactos/danos. A empresa de atendimento de emergência, acionada pela transportadora, realizou as ações de transbordo e limpeza do local. As equipes operacionais da Concessionária se deslocaram imediatamente para o local e juntamente com a PRF providenciaram os recursos necessários para a segurança viária do local.</t>
  </si>
  <si>
    <t>CONCESSIONRIA DAS RODOVIAS INTEGRADAS DO SUL S.A</t>
  </si>
  <si>
    <t>meioambiente.viasul@grupoccr.com.br</t>
  </si>
  <si>
    <t xml:space="preserve">Pitangui </t>
  </si>
  <si>
    <t>Brita gnaisse;  Óleo diesel do tanque de serviço</t>
  </si>
  <si>
    <t>Óbitos/feridos; Rio/córrego; Solo; Flora</t>
  </si>
  <si>
    <t>Divisa de PItangui e Martinho CamposMG</t>
  </si>
  <si>
    <t>Conforme relatado ao NEA, colisão entre veículos pesados ocasionou queda de veículo com carga de brita gnaisse</t>
  </si>
  <si>
    <t>Colisão</t>
  </si>
  <si>
    <t>Leito do rio Pará, com vazamento de óleo diesel do tanque de serviço. Condutor hospitalizado.</t>
  </si>
  <si>
    <t>Sgto. Gilson - PMMAmb Pitangui</t>
  </si>
  <si>
    <t>Processo sei nº 02001.031664/2025-01 (Emergência Ambiental: Acidente Ambiental)</t>
  </si>
  <si>
    <t>Embarcação oil recovery, Campo de Marlim- Bacia de Campos.</t>
  </si>
  <si>
    <t>Constatação de uma mancha de óleo de origem indeterminada pela embarcação oil recovery, localizada nas coordenadas 22°26'40''S / 40°03'41''W</t>
  </si>
  <si>
    <t>Mancha de origem indeterminada. Em avaliação.</t>
  </si>
  <si>
    <t>33000167000750</t>
  </si>
  <si>
    <t>Mobilizado Embarcação Oil Recovery que após varredura encontrou uma pequena feição a aproximadamente 0,914 km distante da P-35. Coletado amostra de óleo para análise da origem. A feição foi dispersada mecanicamente pelos propulsores da embarcação oil rec ao se aproximar. P-35, unidade mais próxima da manchas, verificou seus processos e nenhuma anormalidade que pudesse gerar a feição foi encontrada.</t>
  </si>
  <si>
    <t>Processo sei nº 02001.031365/2025-68 (Emergência ambiental: acidente ambiental)
[1] A unidade mais próxima da mancha, P-35, está sem produção desde 03/04/21. A planta de processo está parada e não houve descarte de água produzida. A Unidade informou que não há anormalidades que possam ter originado a feição. A feição estava a Leste da Unidade. [2] A mancha encontrada possui brilho prateado, sem cores escuras e sem odor. Coleta realizada nas coordenadas 22° 26%u2019 40%u2019%u2019 S / 40° 03%u2019 41%u2019%u2019 W. Não foi possível realizar a cubagem e nem as dimensões, pois a mancha foi dispersada pelos propulsores da embarcação ao se aproximar, e não foi mais visualizada. [3] Amostra coletada será encaminhada para análise</t>
  </si>
  <si>
    <t xml:space="preserve">Cristinápolis </t>
  </si>
  <si>
    <t>CP-0069</t>
  </si>
  <si>
    <t>Furo de linha 2%u201D em fibra abaixo do solo na locação</t>
  </si>
  <si>
    <t>Própria empresa</t>
  </si>
  <si>
    <t>Acionado o plano de emergência
A equipe da operação realizou manobras operacionais para sanar o vazamento; Acionada a equipe de despoluição.</t>
  </si>
  <si>
    <t>Durante ronda foi identificado perda de contenção primária de água de injeção com
descarga ao solo no CP-0069, de imediato foi acionado o operador CIC-2 para fechar o poço e da as tratativas.</t>
  </si>
  <si>
    <t>Vandalismo na ferrovia com abertura de 2 bicas em 1 vagões graneleiros carregado com milho.</t>
  </si>
  <si>
    <t>Vandalismo com abertura de vagões graneleiros carregado com milho. Lançamento de 100 toneladas de milho em grão sobre a linha férrea</t>
  </si>
  <si>
    <t xml:space="preserve">Ibiá </t>
  </si>
  <si>
    <t>Pátio</t>
  </si>
  <si>
    <t>Vimos comunicar que em 14/09/2025 às 14:47 a equipe de meio ambiente da VLI foi informada sobre um incêndio de grandes proporções nas proximidades do pátio de Ibiá/MG, Corredor Leste. Inicialmente, as chamas foram controladas com o apoio de um caminhão-pipa da Prefeitura. No entanto, o fogo se alastrou para outra área, atingindo o armazém do pátio, onde foram consumidas galochas de plástico.
O incêndio está sendo combatido com o auxílio contínuo do caminhão-pipa.
Coordenadas estimadas do local:
19°28'42.7"S 46°31'48.5"W
-19.478514, -46.530112</t>
  </si>
  <si>
    <t>O local, conforme mapa em anexo, está em zona urbana.
Curso d'água mais próximo (Rio Quebra Anzol) está a aproximadamente de 100 metros do local.</t>
  </si>
  <si>
    <t>Weliton Alves Da Silva</t>
  </si>
  <si>
    <t>37998674965</t>
  </si>
  <si>
    <t>O incêndio está sendo combatido com o auxílio contínuo do caminhão-pipa.</t>
  </si>
  <si>
    <t>O NEA foi comunicado pelo seu telefone de plantão às 15:03 (Newton)
O acompanhamento do atendimento e demais tratativas serão reportadas pela @Samara Duraes De Souza (31) 98272-5614 e @Weliton Alves Da Silva (37) 99867-4965.
Registro SIEMA: O site do Siema encontra-se indisponível, por esse motivo não foi possível realizar o registro:</t>
  </si>
  <si>
    <t>água;  fluido hidralico</t>
  </si>
  <si>
    <t>4.1; 0.13</t>
  </si>
  <si>
    <t>NS-60 (DEEPWATER AQUILA), poço 1-RJS-763DA (ANP: 1-BRSA-1401DA-RJS), Água Marinha</t>
  </si>
  <si>
    <t>Durante preparação para o teste de pressão das válvulas submarinas do BOP foi observado acionamento da bomba da HPU (hydraulic power unit) com frequência maior que a normal e, em paralelo, perda de pressão no sistema dos acumuladores de superfície. Após investigação inicial, isolada a alimentação da hot line do BOP na superfície, cessando a descarga e normalizando a frequência de acionamento da HPU. Identificado também alarme de falha elétrica de baixo isolamento e fuga de corrente para terra no circuito de 480V na UPS #2 (Uninterruptible Power Supply) do BOP. Feito o isolamento da falha de aterramento abrindo o disjuntor de alimentação do POD Azul pela UPS 2.</t>
  </si>
  <si>
    <t>Descarga de 4,23 m3, sendo 97% de água doce e 3% de fluido hidráulico base aquosa ERIFON HD603 HP</t>
  </si>
  <si>
    <t>Falha de estanqueidade da hot line do BOP. Falha elétrica.</t>
  </si>
  <si>
    <t>Isolada a hot line do BOP. Descido ROV para tentar identificar a origem do vazamento. Isolado circuito de alimentação do POD Azul pela UPS #2 com o objetivo de normalizar o alarme de fuga para terra.</t>
  </si>
  <si>
    <t>Processo sei nº 02001.031670/2025-50 (Emergência Ambiental: Acidente Ambiental)
1) Volume: 4,23 m3 (97% de água doce e 3% de fluido hidráulico base aquosa ERIFON HD603 HP); 2) Composição química: ethylene glycol (25-35%), diethanolamine (1-5%), monoethanolamine (1-10%); 3) Parte do BOP onde ocorreram as falhas: bobinas, mangueiras e cabos e/ou PODs de controle do BOP; 4) Último teste do BOP: 07/08/2025; 5) As falhas não afetam a funcionalidade do BOP como CSB; 6) Relatório de gestão de mudança com análise do risco, caso as operações prossigam mesmo com falha no BOP: 20250916_1-RJS-763DA_FAM_Falha na hotline e UPS do BOP_v1 Assinada.</t>
  </si>
  <si>
    <t>No dia 15/09/2025,12h55, foi identificada uma mancha oleosa proveniente do C-Ouro, que operava na face sul oeste de PPG-B. 
Em contato com o comandante do C-Ouro, foi relatado que durante o transporte de tubos, ocorreu o escoamento de resíduo oleoso sobre o convés (Volume de 0,00002m3).
No atendimento realizado em PPG-1, houve embarque de água pelo través e constado, após rápida averiguação, foi concluído que a origem estava no resíduo depositado entre as tábuas do convés,que, em contato com a água do mar, foi arrastado para fora, ocasionando a mancha observada junto à PPG-B.
 Assim que tomou ciência da situação, o comandante determinou a limpeza imediata do deck, eliminando a contaminação e normalizando as condições operacionais da embarcação. 
Para viabilizar o desembarque no porto, as conexões desses tubos foram encapadas com BAGs.</t>
  </si>
  <si>
    <t>Foi realizada a limpeza do deck da embarcação. Foi observado o comportamento da mancha e por se tratar de volume pequeno ( 0,00002m3) a mancha se dissipou rapidamente, não sendo necessária a realização de dispersão mecânica.</t>
  </si>
  <si>
    <t>O volume de óleo foi calculado conforme as dimensões aproximadas da mancha: Área(km2) =0,02km x 0,01 km = 0,0002 km2 Aparência 100% prateada = 0,1 (m3/km2) de presença de óleo x 0,0002 km2 Volume (m3) = 0,00002 m3 ~0,02 L</t>
  </si>
  <si>
    <t>Embarcação C Ouro</t>
  </si>
  <si>
    <t xml:space="preserve">Minaçu </t>
  </si>
  <si>
    <t>38.25</t>
  </si>
  <si>
    <t>GO-241 KM 320</t>
  </si>
  <si>
    <t>Acidente Rodoviário GO-241</t>
  </si>
  <si>
    <t>Tombamento de carga causada por incidente rodoviário</t>
  </si>
  <si>
    <t>Tombamento do veículo em curva, sendo necessária a limpeza. Em 16/09/2025 aproximadamente as 07 h 42 min, o caminhão, placa PRL-3J77, conduzido por Eduardo Alves Moreira, CNH 00095178545 / GO, saiu pela tangente em uma curva na rodovia GO-241, tombou a carga de 38,25 T de amianto tipo crisotila. 
A ocorrência foi registrada pela Polícia Rodoviária Estadual de GO.</t>
  </si>
  <si>
    <t>Pista de rolamento e Canaleta de escoamento.</t>
  </si>
  <si>
    <t>MAHNIC OPERADORA LOGÍSTICA LTDA</t>
  </si>
  <si>
    <t>01657287000190</t>
  </si>
  <si>
    <t>1.	Seguro Carga: PAMCARY - Contato  11 98529-3636 - Alex
2.	Empresa coleta de resíduo: RG Response - 0800 297 7006</t>
  </si>
  <si>
    <t>Alex</t>
  </si>
  <si>
    <t>(62) 99822-654</t>
  </si>
  <si>
    <t>15.104.599/0001-80</t>
  </si>
  <si>
    <t xml:space="preserve">Aquiraz </t>
  </si>
  <si>
    <t>Praia; Praia</t>
  </si>
  <si>
    <t>Outra(s); Marinha do Brasil; Defesa Civil; Órgão Estadual ou Municipal de Meio Ambiente; IBAMA</t>
  </si>
  <si>
    <t>Praia do Porto das Dunas</t>
  </si>
  <si>
    <t>Mancha de Origem Desconhecida (MOD)</t>
  </si>
  <si>
    <t>Manchas de Origem Desconhecida (MOD)</t>
  </si>
  <si>
    <t>Local de desova de tartarugas marinhas</t>
  </si>
  <si>
    <t>Universidade Federal do Ceará</t>
  </si>
  <si>
    <t>Foi acionado o Plano Estadual de Contingência (Ceará)</t>
  </si>
  <si>
    <t>Processo sei nº 02007.002714/2025-84 (Emergência Ambiental: Acidente Ambiental)
Apremace (ONG) reportou a ocorrência de manchas de óleo na praia do Porto das Dunas (Aquiraz/CE). Prof. da UFC reportou ocorrência de manchas de óleo na praia do Futuro (Fortaleza/CE).</t>
  </si>
  <si>
    <t xml:space="preserve">Rafael Da Cunha Moraes </t>
  </si>
  <si>
    <t>IBAMA/NUPAEM/CE</t>
  </si>
  <si>
    <t>rafael.moraes@ibama.gov.br</t>
  </si>
  <si>
    <t>0.011</t>
  </si>
  <si>
    <t>Duto de produção do poço 7-RO-25D-RJS, interligado à plataforma P-52. Campo de Roncador.</t>
  </si>
  <si>
    <t>Durante recuperação do duto de produção do poço, quando ele estava a 175 metros de profundidade, foi observado através do ROV escape do fluido interno não caracterizado, na conexão do jumper de drenagem da cabeça de tração instrumentada. Estima-se escape de aproximadamente 11 litros.</t>
  </si>
  <si>
    <t>Falta de estanqueidade da conexão do jumper com a cabeça de tração. Aumento do diferencial entre a pressão interna e externa da linha, devido à subida da extremidade na LDA.</t>
  </si>
  <si>
    <t>Comunicação ao centro de controle de operações submarinas, ao suporte técnico operacional e à P-52. Interrupção da operação de recolhimento. Prosseguiu-se com o lançamento para abandono da extremidade. Duto foi lançado e o vazamento cessou. Mobilização de embarcação Oil Recovery que inspecionou e não encontrou feição.</t>
  </si>
  <si>
    <t>[1] Volume vazado: 0,011 m³. [2] Foi realizado sobrevoo com aeronave de asa fixa, não sendo constatada feição.</t>
  </si>
  <si>
    <t>RISER FLEXÍVEL [TR5106207] (18929) / PO_7-RO-25D-RJS/P-52.</t>
  </si>
  <si>
    <t xml:space="preserve">Curvelo </t>
  </si>
  <si>
    <t>Rodovia BR 135, km 423 + 336m (norte)</t>
  </si>
  <si>
    <t>Segundo informações repassadas ao NEA, ocorreu tombamento de veículo pesado transportando carvão vegetal</t>
  </si>
  <si>
    <t>Queda da carga sobre o solo em canteiro central da via.</t>
  </si>
  <si>
    <t>O NEA entrou em contato com o transportador para providências quanto ao recolhimento da carga e limpeza do local. D</t>
  </si>
  <si>
    <t>Processo sei nº 02001.031997/2025-21 (Emergência Ambiental: Acidente Ambiental)</t>
  </si>
  <si>
    <t xml:space="preserve">Muriaé </t>
  </si>
  <si>
    <t>Rodovia BR 356, Km 244</t>
  </si>
  <si>
    <t>Segundo informações repassadas ao NEA, ocorreu o tombamento de um veículo, com rompimento de tanque carregado com emulsão asfáltica.</t>
  </si>
  <si>
    <t>Tombamento seguido de rompimento do tanque, conseguinte queda plena da carga ao solo.</t>
  </si>
  <si>
    <t>Sobre o solo.
Nas proximidades.existência de curso d'água.</t>
  </si>
  <si>
    <t>Sargento Quiorato - Corpo de Bombeiros Militar</t>
  </si>
  <si>
    <t>O Corpo deBombeiros foi acionado para atendimento</t>
  </si>
  <si>
    <t>pROCESSO SEI Nº 02001.031998/2025-76 (Emergência Ambiental: Acidente Ambiental)</t>
  </si>
  <si>
    <t>0.077</t>
  </si>
  <si>
    <t>NS-52 (SIEM HELIX 2), 7-MRL-22D-RJS, Campo de Marlim, Bacia de Campos.</t>
  </si>
  <si>
    <t>Durante operações com conjunto submarino de workover, foi observada queda da pressão da linha de controle da função de abertura da válvula S1-ANM (swab 1 da ANM). Descido ROV e constatado vazamento de fluido hidráulico base aquosa próximo à interface da TRT (tree running tool) com a ANM.</t>
  </si>
  <si>
    <t>Descarga menor de fluido hidráulico para o mar (0,077m³)</t>
  </si>
  <si>
    <t>Perda de estanqueidade da função "abre S1-ANM".</t>
  </si>
  <si>
    <t>Inspecionados equipamentos em superfície sem encontrar vazamento. Descido ROV e constatado vazamento próximo à interface TRT/ANM. Interrompida pressurização e cessado vazamento. Isolada linha da S1- ANM na HPU (hydraulic power unit) para evitar nova descarga. Realizada abertura da S1-ANM em override mecânico com ROV para acesso ao poço.</t>
  </si>
  <si>
    <t>Processo sei nº02001.032070/2025-17 (Emergência Ambiental: Acidente Ambiental)
[1] Volume descarregado: 0,077 m3. [2] Área atingida: mar. [3] Nome comercial e/ou nomenclatura química da substância: Oceanic HW 525 P. [4] Composição química da
substância: etilenoglicol (20-30%), 2-butoxietanol (4-6%). [5] Descrição da classificação e subclasse ONU ou IMDG da substância, caso aplicável: não regulamentado como produto perigoso.</t>
  </si>
  <si>
    <t xml:space="preserve">São José dos Campos </t>
  </si>
  <si>
    <t>Faixa de dutos GASTAU km 63+700</t>
  </si>
  <si>
    <t>Após despressurizações detectadas pelo CNCL, equipe técnica da PD identificou derivação clandestina no DUTO OCVAP II</t>
  </si>
  <si>
    <t>02709449004227</t>
  </si>
  <si>
    <t>Equipes de contingência e reparo emergencial da Transpetro já estão se deslocando para o local</t>
  </si>
  <si>
    <t>Processo sei nº 02001.031733/2025-78 (Emergência Ambiental: Acidente Ambiental)</t>
  </si>
  <si>
    <t xml:space="preserve">Itapoá </t>
  </si>
  <si>
    <t>água contaminada com óleo/graxa</t>
  </si>
  <si>
    <t>Av beira mar V, - 2900 - Figueira da Pontal</t>
  </si>
  <si>
    <t>Falha no sistema de separação de água dos pits da oficina de manutenção mecânica, gerando  transbordamento de água contaminada com óleo/ graxa lubrificante que escorreu  pela galeria pluvial chegando a saida / galeria de pluvial na praia.</t>
  </si>
  <si>
    <t>Transbordamento de água contaminada com óleo/ graxa lubrificante devido a falha em sistema de separação de água com óleo, que escorreu  pela galeria pluvial chegando a saída ou  ponto de deságue da galeria pluvial na praia</t>
  </si>
  <si>
    <t>Falha no equipamento caixa separadora de água com óleo observado na manhã do dia 17/09/2025, durante a inspeção diária das áreas,  foi observado que o sistema de separação de água dos pits da oficina de manutenção mecânica sofreu falha, gerando  transbordamento de água contaminada com óleo/ graxa lubrificante que escorreu  pela galeria pluvial chegando a saida ou ponto de deságue da galeria pluvial.</t>
  </si>
  <si>
    <t>Saída da galeria pluvial na praia - ponto de descarga final da rede de drenagem de águas da chuva, não houve contaminação de água do mar ou praia- zona de arrebentação.</t>
  </si>
  <si>
    <t>Itapoá Terminais Portuários SA</t>
  </si>
  <si>
    <t>01317277000105</t>
  </si>
  <si>
    <t>Colaboradores Ambipar Responser
Colabodores / brigadistas do Porto Itapoá e terceiros</t>
  </si>
  <si>
    <t>Lucas Benevenutti</t>
  </si>
  <si>
    <t>(47) 99295-334</t>
  </si>
  <si>
    <t>Descrição 
Durante a inspeção diária, constatou-se falha operacional sistema de separação de água/óleo, obstrução e transbordamento na linha de tratamento dos efluentes oleosos provenientes dos pits de manutenção.
O transbordo gerou escoamento de água contaminada com óleo/graxa para a galeria pluvial, alcançando a caixa/saída em praia.
Não houve aporte ao corpo hídrico marinho no momento da resposta (sem iridescência/mancha visível na lâmina d%u2019água e sem odor característico no mar).
Volume liberado para a rede pluvial: a estimar foi de 200l.
Evidências: registros fotográficos [fotos anexas], checagem visual de caixas de inspeção a jusante e ponto de descarga.
Impactos observados (até o momento)
Meio físico: contaminação restrita a solo adjacente e interior da rede pluvial até a saída em praia, raizes e vegetação próxima a saída.
Meio hídrico: Não houve contaminação da lâmina d%u2019água marinha.
Fauna: Não observado presença de fauna no lugar/ sem contaminação
Segurança: sem vítimas; área isolada para operação de resposta.
Resposta emergencial
Acionamento imediato da equipe especializada AMBIPAR para contenção, recolhimento e limpeza.
acionado laboratorio para coleta de água e solo- areia
Empregados: 01 hidrovácuo, 01 retroescavadeira, 02 caçamba e materiais absorventes oleofílicos (55mantas/6metrosbarreiras) em caixas de passagem e na saída pluvial.
Isolamento de área e bloqueio operacional: lavação paralisada; inspeção e limpeza da linha de drenagem e do SAO.
Segregação de resíduos: água contaminada (4500l)/absorventes contaminados etiquetados para destinação conforme PGRS e manifestos aplicáveis.
Monitoramento: vistorias sequenciais do ponto de descarga e faixa de praia para confirmar ausência de iridescência e recontaminação.
Comunicação regulatória
Situação atual
Resposta em andamento (limpeza e recolhimento sob coordenação AMBIPAR).
Lavação permanece suspensa até restabelecimento da SAO e validação pós-manutenção.
Relatórios e estimativas de residuos descartados</t>
  </si>
  <si>
    <t>ITAPO TERMINAIS PORTURIOS SA</t>
  </si>
  <si>
    <t>Itapoá terminais Portuários SA</t>
  </si>
  <si>
    <t>especialista de Meio Ambiente</t>
  </si>
  <si>
    <t>meioambiente@portoitapoa.com.br</t>
  </si>
  <si>
    <t>mistura de água com oleo</t>
  </si>
  <si>
    <t>0.195</t>
  </si>
  <si>
    <t>Navio Sonda operando no poço 7-BUZ-94D-RJS. Campo de Búzios.</t>
  </si>
  <si>
    <t>NS WEST CARINA.</t>
  </si>
  <si>
    <t>Durante descida de completação inferior, foi observado alarme de "nível baixo" no painel de operações do MPD (managed pressure drilling). Efetuada investigação e identificado vazamento hidráulico na função de fechamento da válvula V1 da mangueira de 2" do RCD (rotating control device). Como consequência, houve descarga de 0,195 m3 de fluido hidráulico para o mar. A válvula foi bloqueada aberta e a função isolada, cessando a descarga.</t>
  </si>
  <si>
    <t>Posicionada a válvula RCD-V1 em "open/block" e isolada a função com vazamento, cessando a descarga. Realizado o fechamento da válvula RCD-V2 (backup da RCD-V1) e da válvula BFM-V9 (buffer manifold valve 9) para garantir a continuidade das operações em condições seguras.</t>
  </si>
  <si>
    <t>[1] Volume descarregado: 0,195 m3. [2] Área atingida: mar. [3] Nome comercial e/ou nomenclatura química da substância: BioBar 22. [4] Composição química da substância: óleo de base altamente refinado, éster sintético e aditivos de rendimento patenteados, conforme FIPSQ anexa. [5] Descrição da classificação e subclasse ONU ou IMDG da substância, caso aplicável: não regulado.</t>
  </si>
  <si>
    <t>BioBar</t>
  </si>
  <si>
    <t>194</t>
  </si>
  <si>
    <t>Bandeira do Panamá.</t>
  </si>
  <si>
    <t>Vazamento de fluido hidráulico oleoso.</t>
  </si>
  <si>
    <t>Falha na válvula RCD V2 da junta integrada do "manager pressure drilling" (MPD).</t>
  </si>
  <si>
    <t>SOLANA AGÊNCIA MARITIMA LTDA</t>
  </si>
  <si>
    <t>13026050000190</t>
  </si>
  <si>
    <t>Válvulas bloqueadas para impedir o vazamento do fluido.</t>
  </si>
  <si>
    <t>Distância a jusante da cidade mais próxima: Icapara-SP - 270 milhas náuticas</t>
  </si>
  <si>
    <t xml:space="preserve">Mariana Santos Tamietti </t>
  </si>
  <si>
    <t>Mariana.Tamietti@ibama.gov.br</t>
  </si>
  <si>
    <t>West Carina</t>
  </si>
  <si>
    <t>0.0257; 0.5148</t>
  </si>
  <si>
    <t>NS-43 (AMARALINA STAR), poço 8-RO-189D-RJS, Campo de Roncador, Bacia de Campos.</t>
  </si>
  <si>
    <t>Após teste funcional do BOP por ambos os PODs, ao selecionar de volta o POD Amarelo como o ativo, foi identificada a contagem ininterrupta do flowmeter subsea, indicando fluxo contínuo de fluido hidráulico. Neste cenário, a entrada de bomba da HPU do BOP ocorre a cada 3 min.</t>
  </si>
  <si>
    <t>Descarga de fluido hidráulico de base água no mar.</t>
  </si>
  <si>
    <t>Cicladas as válvulas submarinas e isolada a alimentação dos acumuladores de fundo, sem cessar o registro de fluxo contínuo no flowmeter; Efetuada a troca para o POD Azul, onde o sistema permaneceu estável, sem contagem no flowmeter e sem entrada da bomba da unidade hidráulica do BOP; Mergulhado o ROV e identificado vazamento de fluido hidráulico quando POD Amarelo ficou ativo; Efetuadas tentativas de solucionar a falha pelo POD amarelo, sem sucesso; Foi definido pelo abandono temporário do poço visando a retirada do BOP para reparo.</t>
  </si>
  <si>
    <t>[1] Volume descarregado para o mar de 0,5148 m³, sendo 0,4891 m³ de água e 0,0257 m³ de Stack Magic ECO (estimado baseado na contagem do flowmeter e diferença de nível de tanque, não foi possível visualizar com precisão o ponto de vazamento); [2] Composição química Stack Magic ECO F: etano-1,2-diol: 10 - 19%; 2-aminoetano (Líquido corrosivo, ONU UN1760): 6,3%; 2,2',2''-(hexahidro-1,3,4-triazina-1,3,4-triil)trietanol: 5%; Ácido orgânico neutralizado por amina: 5%; Ácido dicarboxílico neutralizado com amina: 5%; Ácido carboxílico neutralizado com amina : 3%; Ácido carboxílico neutralizado com amina: 3%; 2,2',2''-nitrilotrietanol: 3%. [3] BOP será retirado para reparo, logo não há FAM para prosseguir operação; [4] Data do último teste no BOP: 18/09/2025; [5] Parte do sistema BOP onde ocorreu a falha: Pods de Controle do BOP.</t>
  </si>
  <si>
    <t>BR-381 KM 645,397 SENTIDO SÃO PAULO (SUL)</t>
  </si>
  <si>
    <t>DERRAMAMENTO DE CIMENTO (EM PÓ) SOBRE O SOLO.</t>
  </si>
  <si>
    <t>Segundo informações, o veículo trafegava no sentido sul sobre faixa 2, quando o condutor alega que dormiu e perdeu o controle direcional sobre o veículo, chocando contra canaleta de drenagem. A posição final do veículo foi normal sobre faixa 2.</t>
  </si>
  <si>
    <t>THIAGO CESAREZ DIAS</t>
  </si>
  <si>
    <t>06654438620</t>
  </si>
  <si>
    <t>PR34 - Flagrante não visualizado via CFTV
PR04 - Orientação / Informação ao Usuário
PR11 - Canalização / Sinalização         
PR12 - Sinalização final de fila         
PR01 - Meios Próprios                    
PR22 - Recusa de Remoção do Veículo      
PR37 - Feito o registro fotográfico      
PR16 - Acionamento de Polícia</t>
  </si>
  <si>
    <t>NO MOMENTO DO ACIDENTE NÃO HOUVE O DERRAMAMENTO DE CARGA, PORÉM POSSIVELMENTE DURANTE O TRANSBORDO DE CARGA HOUVE O DERRAMAMENTO DE CERCA DE 50 KG DE CIMENTO EM PÓ SOBRE AS FAIXAS DE ROLAMENTO E O ACOSTAMENTO, SENDO REPOSICIONADOS PELA CANALETA LATERAL.</t>
  </si>
  <si>
    <t>João Victor Alves de Araujo</t>
  </si>
  <si>
    <t>Líder de CCSO</t>
  </si>
  <si>
    <t>0.03; 0.93</t>
  </si>
  <si>
    <t>NS-60 (DEEPWATER AQUILA), poço 1-RJS-763DA, Campo/Bloco Água Marinha.</t>
  </si>
  <si>
    <t>Durante descida da coluna de perfuração de 12 ¼%u201D, foi observado aumento na frequência de acionamento das bombas da HPU do BOP e após investigação foi identificado vazamento no sistema de acionamento da válvula submarina LOC (Lower Outer Choke) na posição fechada via POD Azul. Verificado que a atuação das funções de fechamento e abertura da válvula LOC via POD Amarelo não apresenta vazamento. Volume estimado de descarga de fluido hidráulico base aquosa em 0,96 m³.</t>
  </si>
  <si>
    <t>Volume estimado de descarga de fluido hidráulico base aquosa em 0,96 m³.</t>
  </si>
  <si>
    <t>Descido ROV, identificada origem do vazamento. Efetuada investigação. Na investigação constatado vazamento no sistema de acionamento da válvula submarina LOC ( Lower Outer Choke) na posição fechada via POD Azul. Mantida atuação das funções do BOP via POD Amarelo, onde a atuação da válvula LOC não apresenta intercorrência.</t>
  </si>
  <si>
    <t>[1] Volume : 211 gal (0,96 m3) da mistura com 97% de água doce (204,7 gal / 0,93 m3) + 3% de fluido hidráulico base aquosa Erifon (6,3 gal / 0,03 m3). Cálculo feito considerando para cada entrada de bomba perdidos 6,4 gal. Quantidade de entradas da bomba : 33 vezes. Volume estimado: 33 * 6,4 gal = 211 gal; [2] Nome do produto químico: ERIFON HD603 HP; [3] Composição química: Etileno glicol (CAS 107-21-1): 24,00 - 36,00%, Monoetanolamina (CAS 141-43-5): 4,00 - 6,00%, Dietanolamina (CAS 111-42-2): 3,94 - 5,91%; [4] ONU/IMDG: N/A; [5] Parte do BOP onde ocorreu a falha: função de fechamento da válvula LOC acionamento via POD Azul; Atuação da válvula LOC via Pod Amarelo %u2013 sem apresentar vazamento; [6] Último teste do BOP: 17/09/2025; [7] Relatório de gestão de mudança com análise do risco, caso as
operações prossigam mesmo com falha no BOP: 20250920_1-RJS- 763DA_FAM_Vazamento_de_SPM_(LOC_Open)_quando_usado_POD_Azul_.</t>
  </si>
  <si>
    <t xml:space="preserve">Primavera do Leste </t>
  </si>
  <si>
    <t>MT-130 km167 (Praça de Pedagio 1) - Primavera do Leste, MT, 78850-000</t>
  </si>
  <si>
    <t>Derramamento de produto químico ocasionado por frenagem brusca durante o transporte de carga perigosa.</t>
  </si>
  <si>
    <t>O veículo seguia no sentido norte e, após uma frenagem brusca na via automática de cobrança do pedágio, ocorreu o derramamento do produto químico sobre a pista.</t>
  </si>
  <si>
    <t>BRAVO SERVIÇOS LOGISTICOS LTDA</t>
  </si>
  <si>
    <t>00950001000792</t>
  </si>
  <si>
    <t>Ambipar Response</t>
  </si>
  <si>
    <t>Philip</t>
  </si>
  <si>
    <t>(65) 99358-8240</t>
  </si>
  <si>
    <t>Contenção do vazamento, acionamento de equipes especializadas para mitigação ambiental.</t>
  </si>
  <si>
    <t>NIVIA AMANDA DIAS DE FREITAS</t>
  </si>
  <si>
    <t>CONCESSIONRIA DE RODOVIAS ROTA DOS GROS S.A.</t>
  </si>
  <si>
    <t>SUPERVISORA DE SUSTENTABILIDADE</t>
  </si>
  <si>
    <t>nivia_amanda@outlook.com</t>
  </si>
  <si>
    <t>0.9</t>
  </si>
  <si>
    <t>Locação do SAT.CP-0013, Carmópolis-SE</t>
  </si>
  <si>
    <t>Descarga significante de água de injeção.</t>
  </si>
  <si>
    <t>Falha de integridade da linha de fibra. Furo da linha em fibra de 2%u2019%u2019 do poço 7-CP-1038-SE.</t>
  </si>
  <si>
    <t>Acionado o plano de emergência
Acionamento da Gerência de Operações. Acionamento da Supervisão/Coordenação. Acionamento d equipe de despoluição.</t>
  </si>
  <si>
    <t>Após a constatação da perda de contenção, o poço de injeção foi fechado para sanar vazamento, e a equipe de despoluição foi acionada.</t>
  </si>
  <si>
    <t>No dia 21/09/2025 às 08:38, foi identificado perda de contenção primária significante/descarga significante de 0,9m³ de água de injeção devido a furo da linha em fibra de 2%u2019%u2019 do poço 7-CP-1038-SE. Após a constatação da perda de contenção, o poço de injeção foi fechado para sanar vazamento, e a equipe de despoluição foi acionada. TOG (7,41 mg/L).
Acionado o plano de emergência. Acionamento da Gerência de Operações. Acionamento da Supervisão/Coordenação. Acionamento da equipe de despoluição.</t>
  </si>
  <si>
    <t>Poço 7-CP-1038-SE</t>
  </si>
  <si>
    <t xml:space="preserve">Douradina </t>
  </si>
  <si>
    <t>Outra(s); Polícia Civil; Polícia Rodoviária; Corpo de Bombeiros</t>
  </si>
  <si>
    <t>Rodovia BR-163/MS - km 305+396 - Pista Norte</t>
  </si>
  <si>
    <t>Acidente envolvendo colisão frontal entre uma carreta transportando agrotóxicos e um automóvel de passeio.</t>
  </si>
  <si>
    <t>Acidente com usuário da Rodovia BR-163/MS,  com vazamento de 12 galões de 20 litros.</t>
  </si>
  <si>
    <t>Acidente com usuário da Rodovia BR-163/MS, as causas do acidente ainda estão sendo apuradas.</t>
  </si>
  <si>
    <t>Acidente com usuário da Rodovia BR-163/MS, com a colisão houve vazamento do produto na Rodovia BR-163,/MS</t>
  </si>
  <si>
    <t>Concessionária Motiva Pantanal</t>
  </si>
  <si>
    <t>Colisão frontal entre uma carreta carregada com agrotóxico (Grasidim Full) e um veículo de passeio, resultando no óbito do condutor do automóvel no local, após este invadir a pista sul e colidir frontalmente, enquanto o motorista da carreta permanece em atendimento médico</t>
  </si>
  <si>
    <t xml:space="preserve">Campo Bonito </t>
  </si>
  <si>
    <t>20; 20</t>
  </si>
  <si>
    <t>Polícia Rodoviária; Corpo de Bombeiros; Defesa Civil; Órgão Estadual ou Municipal de Meio Ambiente</t>
  </si>
  <si>
    <t>Rodovia BR-277/PR, km 530+000</t>
  </si>
  <si>
    <t>O CONDUTOR RELATOU À EQUIPE DA CONCESSIONARIA QUE AVISTOU UMA CARRETA DA MESMA EMPRESA PARADA NO ACOSTAMENTO. AO TENTAR ENCOSTAR PARA OFERECER AJUDA, UM DOS RODADOS TRAVOU, FAZENDO COM QUE PERDESSE O CONTROLE, SAÍSSE DA PISTA E TOMBASSE NA FAIXA DE DOMÍNIO.</t>
  </si>
  <si>
    <t>GP COMBUSTÍVEIS</t>
  </si>
  <si>
    <t>JAQUELINE DA EMPRESA GP COMBUSTIVEL, INFORMA QUE JA FOI ACIONADA A SEGURADO DA CARGA, E DUAS REGULADORA UMA PARTICULAR E OUTRA PELO SEGURO, O SEGURO DELES ATENDE EM TODO O PARANA IRA SAIR DO LOCAL MAIS PROXIMO POREM NÃO SABE
INFOMAR DE QUAL CIDADE.
A EQUIPE DO LOCAL INDICOU QUE CESSOU O VAZAMENTO DA GASOLINA</t>
  </si>
  <si>
    <t>TRANSBORDO DO VEÍCULO ESTÁ PREVISTO PARA A NOITE</t>
  </si>
  <si>
    <t>EPR IGUAU S.A.</t>
  </si>
  <si>
    <t>marilia.silva@epriguacu.com.br</t>
  </si>
  <si>
    <t>0.0015</t>
  </si>
  <si>
    <t>Campo de Marlim.</t>
  </si>
  <si>
    <t>Embarcação NORMAND FLOWER.</t>
  </si>
  <si>
    <t>Durante atividade submarina com veículo remoto (ROV), foi identificada perda da função hidráulica do ROV, dano na mangueira do sistema hidráulico e descarga de 0,0015 m3 de fluido hidráulico para o mar. Descarga paralisada.</t>
  </si>
  <si>
    <t>Recolhido o ROV para investigação, iniciada a avaliação do dano e trocada a mangueira.</t>
  </si>
  <si>
    <t>[1] Volume descarregado: 0,0015 m3, estimado pela variação do volume de óleo no compensador hidráulico. [2] Área atingida: mar. [3] Nome comercial e/ou nomenclatura química da substância: Mobil DTE 10 Excel 32. [4] Composição química da substância: óleo base e aditivos, conforme FISPQ anexa. [5] Descrição da classificação e subclasse ONU ou IMDG da substância, caso aplicável: não regulamentado como produto perigoso.</t>
  </si>
  <si>
    <t>0.0009</t>
  </si>
  <si>
    <t>Plataforma de Cherne 2 (PCH-2) Polo Cherne, Bacia de Campos.</t>
  </si>
  <si>
    <t>No dia 23/09/2025, às 06h30, foi observada uma mancha de óleo no mar proveniente do Caisson, localizada na face nordeste da plataforma. Como ação imediata, foi realizado o bombeio do caisson para o vaso relief durante aproximadamente 3 horas, até o esgotamento do fluido. Após a drenagem, não foram observadas novas manchas, ocorrendo dissipação natural. Devido ao pequeno porte da mancha e sua rápida dispersão, não houve necessidade de acionar o Plano de Emergência. O cálculo estimado de volume indicou uma descarga de 0,0009 m³ de óleo no mar, considerando dimensões aproximadas de 0,1 x 0,03 km, com 100% de iridescência. Dessa forma, o incidente é categorizado como "Descarga Menor de Óleo", conforme critérios estabelecidos no Manual de Comunicação de Incidentes da ANP.</t>
  </si>
  <si>
    <t>Foi realizado o bombeio do caisson para o vaso relief durante 3 horas, até o esgotamento do fluido presente no caisson. A pequena mancha que se formou se dispersou naturalmente, sem a necessidade de acionamento do plano de emergência.</t>
  </si>
  <si>
    <t>O cálculo do volume da mancha observada de óleo foi obtido através da seguinte memória de cálculo:
Comprimento da película: 0,10 km
Largura da película: 0,03 km
Características da película: 100% iridescente
Volume observado da mancha: 0,0009 m³</t>
  </si>
  <si>
    <t>ENGENHEIRO DE SEGURANÇA DE PROCESSOS I</t>
  </si>
  <si>
    <t>PCH-2</t>
  </si>
  <si>
    <t>Produtos químicos/embalagens abandonadas; Lançamento de sólidos</t>
  </si>
  <si>
    <t>Fertilizante Ácido Bórico;  Concentrado de Cobre</t>
  </si>
  <si>
    <t>27; 2</t>
  </si>
  <si>
    <t>BR 116/MG km 780 + 248 Norte</t>
  </si>
  <si>
    <t>Apenas contaminação superficial do solo.</t>
  </si>
  <si>
    <t>FAST SOLUCOES EM TRANSPORTES E LOGISTICA LTDA</t>
  </si>
  <si>
    <t>52854021000178</t>
  </si>
  <si>
    <t>EcoRioMinas Concessionária de Rodovias S.A</t>
  </si>
  <si>
    <t>Sonda NS-48 (West Carina) em operação no poço 7-BUZ-94D-RJS, Campo de Búzios, Bacia de Santos. Número IMO: 9674127.</t>
  </si>
  <si>
    <t>Durante movimentação do trolley da árvore de natal no moon pool, ocorreu vazamento em uma das mangueiras de suprimento de óleo hidráulico localizada entre o bloco hidráulico e o trilho do trolley. A válvula de suprimento foi fechada aproximadamente 17 segundos após o início do vazamento, interrompendo o fluxo. Houve perda de contenção primária de 0,200 m3 de óleo hidráulico dos quais, 0,193 m3 ficaram contidos no piso e estruturas próximas e 0,007 m3 atingiram o mar e ficaram contidos do moon pool, sendo recolhidos posteriormente com uso de mantas absorventes.</t>
  </si>
  <si>
    <t>Interferência do trolley com mangueira, danificando a mangueira.</t>
  </si>
  <si>
    <t>Fechamento da válvula de isolamento do suprimento hidráulico, cessando vazamento. Isolamento da área afetada. A equipe de resposta foi acionada para contenção e recolhimento do óleo. Recuperação e limpeza do fluido contido na unidade. Utilizadas mantas absorventes para recuperação do volume descarregado no moon pool.</t>
  </si>
  <si>
    <t>[1] Volume descarregado: 0,007m³ de fluido hidráulico para o mar; [2] Nome comercial do produto: Shell Tellus S2 M 46; [3] Composição química: Óleos minerais altamente refinados e aditivos; [4] Classificação ONU ou IMDG: Não regulado; [5] Ambiente atingido: Mar.</t>
  </si>
  <si>
    <t xml:space="preserve">Cachoeira de Pajeú </t>
  </si>
  <si>
    <t>Rodovia BR 251, km 211 + 600 m, localidade de Índia, sentido BR 116.</t>
  </si>
  <si>
    <t>Conforme informações repassadas ao NEA, na data e local acima mencionados, ocorreu acidente envolvendo colisão entre veículos que resultou no lançamento
de produtos de uso agronômico no solo. 
o sinistro não provocou vítimas com lesões</t>
  </si>
  <si>
    <t>Philipi Carvalho da Cruz - especialista coorporativo de HS&amp;E</t>
  </si>
  <si>
    <t>A transportadora providenciou empresa de atendimento à emergência para os devidos tratos ambientais.</t>
  </si>
  <si>
    <t>Processo sei nº 02001.033176/2025-20 (Emergência Ambiental: Acidente Ambiental)</t>
  </si>
  <si>
    <t>Platafoma 3R-14, Campo de Ubarana.</t>
  </si>
  <si>
    <t>Durante inspeção, foi observado um gotejamento de óleo na base do guindaste da unidade 3R-14. No deck de produção, foi possível perceber gotejamento de produto oleoso, que escorria pela mangueira hidráulica do guindaste e respingos indo em direção ao mar, em função da ação do vento. Uma equipe de manutenção foi enviada ao local, e após inspeções constatou um ponto de vazamento (gotejamento) por um furo de aproximadamente 2mm do tanque de armazenamento de óleo diesel do guindaste.</t>
  </si>
  <si>
    <t>Volume descarregado (m³): óleo diesel - 0,001</t>
  </si>
  <si>
    <t>Furo no tanque de armazenamento de óleo diesel do guindaste da plataforma 3R-14</t>
  </si>
  <si>
    <t>3R Potiguar</t>
  </si>
  <si>
    <t>Embarcação Marimar XIV</t>
  </si>
  <si>
    <t>1) Em função do vento, que não permitiria a permanência da equipe por muito tempo na
unidade, a equipe optou por fazer um reparo temporário, de forma que o produto não mais escorresse pelo dreno. 2) Foi realizada limpeza das estruturas (cabine do  guindaste, deck superior e deck de produção) com material absorvente e desengraxante e todo resíduo foi acondicionado em bombona para transporte para 3R-7. 3) A embarcação Marimar XIV acionada para realização de monitoramento visual às 12h55 chega ao local, sem visualizar feição oleosa ou gotejamento a partir da unidade, e permanece no local até o anoitecer.</t>
  </si>
  <si>
    <t>Unidade hibernada. Retificação do comunicado 202592682822. Correção no campo 5 (volume estimado em m³)</t>
  </si>
  <si>
    <t>Plataforma 3R-14</t>
  </si>
  <si>
    <t>Diesel</t>
  </si>
  <si>
    <t>3.2E 5</t>
  </si>
  <si>
    <t>EMBARCAÇÃO SKANDI ACHIEVER, Campo de Búzios, Bacia de Santos.</t>
  </si>
  <si>
    <t>Durante a remoção da ferramenta de vedação (Hotstab cego) do equipamento submarino (ESDV) dogasoduto do FPSO, houve o vazamento de 32ml de fluido hidráulico biodegradável para o mar.</t>
  </si>
  <si>
    <t>Sem condições de informar, as causas prováveis estão sendo investigadas.</t>
  </si>
  <si>
    <t>Posicionamento de mais uma campânula para coletar possíveis vazamentos.</t>
  </si>
  <si>
    <t>Nome comercial: PANOLIN ATLANTIS N 32. Composição química do material: fluido hidráulico biodegradável à base de ésteres saturados. Descrição da classificação e subclasse ONU: Não se trata de mercadoria perigosa segundo regulamentação de transporte. Anomalia ocorrida em contrato não apropriável (MODO 3). Estimativa da descarga calculada a partir do volume da câmara do hotstab.</t>
  </si>
  <si>
    <t>SKANDI ACHIEVER</t>
  </si>
  <si>
    <t>1) Em função do vento, que não permitiria a permanência da equipe por muito tempo na unidade, a equipe optou por fazer um reparo temporário, de forma que o produto não mais escorresse pelo dreno.
2) Foi realizada limpeza das estruturas (cabine do guindaste, deck superior e deck de produção) com material absorvente e desengraxante e todo resíduo foi acondicionado em bombona para transporte para 3R-7.
3) A embarcação Marimar XIV acionada para realização de monitoramento visual às 12h55 chega ao local, sem visualizar feição oleosa ou gotejamento a partir da unidade, e permanece no local até o anoitecer.</t>
  </si>
  <si>
    <t>Unidade hibernada.</t>
  </si>
  <si>
    <t>0.01325; 0.25175</t>
  </si>
  <si>
    <t>Sonda SS-45 (Atlantic Star) em operação no Poço 7-CG-5HPA-RJS, Campo de Congro, Bacia de Campos. Número IMO 7417616.</t>
  </si>
  <si>
    <t>Durante inspeção diária do operador Subsea, foi observado que o flowmeter do POD amarelo estava realizando contagem de galonagem, com volume registrado de 46 galões, conforme indicado no flowmeter/IHM.</t>
  </si>
  <si>
    <t>Bloqueadas todas as funções do POD Amarelo, exceto os conectores. Reduzida pressão na reguladora. Não identificado influência dessas ações na contagem de galonagem. Realizada inspeção visual do pod selector, umbilical e carretel. Não identificada descarga em superfície. Efetuada a troca para o POD Azul. Mergulhado ROV para visualização e alternado para o POD amarelo. Identificada descarga na linha da função do conector WHC, próximo à slide valve. Efetuado block da função do conector WHC e constatado interrupção da descarga. Efetuado acionamento das funções dos preventores e verificado que o sistema continua estanque. Alterado para o POD Azul e colocada a função do conector WHC em Lock.</t>
  </si>
  <si>
    <t>[1] Volume descarregado: 0,265 m3 da mistura com 95% de água doce (0,25175 m3) + 5% de fluido hidráulico base aquosa Stack Magic ECO F (0,01325 m3) estimado baseado na contagem do flowmeter; [2] Área atingida: mar além de 12 MN da costa, em subsuperfície; [3] Nome comercial: Stack Magic ECO-F; [4] Composição química: conforme FISPQ; [5] ONU/IMDG: não regulado; [6] Data do último teste no BOP: 19/09/2025; [7] Partes do BOP onde ocorreu a falha: Pods de Controle do BOP [8] Observação: As funções do BOP requeridas em norma não são impactadas por essas falhas.</t>
  </si>
  <si>
    <t>Atlantic Star</t>
  </si>
  <si>
    <t xml:space="preserve">Nova Resende </t>
  </si>
  <si>
    <t>Rodovia sem nome, coordenadas lat. -21,017005° / long. -46,413734°, cerca de 1,5 km da urbe do distrito de Petúnia.</t>
  </si>
  <si>
    <t>Conforme informações repassadas ao NEA, na data e local acima mencionados, veículo transportando combustíveis tombou na área lindeira da rodovia, declive acentuado dentro de propriedade particular. Ocorreu vazamento de combustíveis, abaixo discriminados.
1 - Gasolina comum, 2 - Óleo diesel B S500 e 3 - Óleo diesel B S10 
 NÚMERO ONU: 1 - 3475, 2 e 3 - 1202 | CLASSE DE RISCO: Todos - 3</t>
  </si>
  <si>
    <t>Tombamento seguido de vazamento dos combustíveis</t>
  </si>
  <si>
    <t>O condutor do veículo sofreu lesões e foi encaminhado para atendimento hospitalar em Nova Resende/MG.</t>
  </si>
  <si>
    <t>Eliane Tatiane - coordenadora do setor de transporte da empresa</t>
  </si>
  <si>
    <t>Empresa de atendimento à emergência ambiental foi acionada.</t>
  </si>
  <si>
    <t>Processo sei nº 02001.033180/2025-98 (Emergência Ambiental: Acidente Ambiental)
Coordenadas lat. -21,017005° / long. -46,413734°, cerca de 1,5 km da
urbe do distrito de Petúnia.</t>
  </si>
  <si>
    <t>62000</t>
  </si>
  <si>
    <t>Empresa especializada em atendimento ; Polícia Militar; Polícia Rodoviária; Órgão Estadual ou Municipal de Meio Ambiente</t>
  </si>
  <si>
    <t>BR-163/PA KM 1110 LESTE</t>
  </si>
  <si>
    <t>CONFORME A AVALIAÇÃO DA OPERAÇÃO NO LOCAL, O V-01() SEGUIA NO SENTIDO OESTE, POSSIVELMENTE EM EXCESSO DE
VELOCIDADE, PERDEU O CONTROLE E TOMBOU O ÚLTIMO VAGÃO SOBRE A PISTA. A CARGA FOI PROJETADA, ATINGINDO O V-02(), QUE
TRAFEGAVA NO SENTIDO LESTE. O IMPACTO FEZ COM QUE O V-02 PERDESSE ADERÊNCIA AO PAVIMENTO, RESULTANDO EM SEU
TOMBAMENTO SOBRE A FAIXA DE DOMÍNIO LESTE.</t>
  </si>
  <si>
    <t>ALTO VOLUME DE COMBUSTIVEL DERRAMADO EM FAIXA DE DOMINIO DA RODOVIA.</t>
  </si>
  <si>
    <t>CONFORME A AVALIAÇÃO DA OPERAÇÃO NO LOCAL, O V-01() SEGUIA NO SENTIDO OESTE, POSSIVELMENTE EM EXCESSO DE VELOCIDADE, PERDEU O CONTROLE E TOMBOU O ÚLTIMO VAGÃO SOBRE A PISTA. A CARGA FOI PROJETADA, ATINGINDO O V-02(), QUE TRAFEGAVA NO SENTIDO LESTE. O IMPACTO FEZ COM QUE O V-02 PERDESSE ADERÊNCIA AO PAVIMENTO, RESULTANDO EM SEU TOMBAMENTO SOBRE A FAIXA DE DOMÍNIO LESTE.</t>
  </si>
  <si>
    <t>A área caracteriza-se por estar em região alagada, próxima a uma APP e a um corpo hídrico, entretanto, estes não foram diretamente atingidos. Observou-se, contudo, elevada permeabilidade do combustível no solo.</t>
  </si>
  <si>
    <t>Clara M TRANSPORTES LTDA</t>
  </si>
  <si>
    <t>39538180000103</t>
  </si>
  <si>
    <t>EMPRESA J.LIMP NO LOCAL REMEDIANDO O SINISTRO</t>
  </si>
  <si>
    <t>MATEUS SANTIAGO</t>
  </si>
  <si>
    <t>(39) 99231-2601</t>
  </si>
  <si>
    <t>Realização do transbordo da carga, instalação de mantas absorventes e sucção do combustível empoçado, adotadas como medidas imediatas de contenção e mitigação.</t>
  </si>
  <si>
    <t xml:space="preserve">Paulo Lopes </t>
  </si>
  <si>
    <t>Lata de resíduo oleoso</t>
  </si>
  <si>
    <t>Praia de Guardo do Embaú</t>
  </si>
  <si>
    <t>Notificação de resíduo oleoso 
Mancha de origem desconhecida</t>
  </si>
  <si>
    <t>Lata de resíduo oleoso encontrado na linha de maré.
Comprimento de aproximadamente 38cm e diâmetro de 88cm.
Vazamento de substância oleosa devido a uma abertura na parte de baixo da lata.</t>
  </si>
  <si>
    <t>Todo o resíduo foi removido do local, incluindo parte da areia contaminada.</t>
  </si>
  <si>
    <t>Não foi enviado amostra para análise de fingerprint já que o material oleoso é de origem conhecida.</t>
  </si>
  <si>
    <t>0.4</t>
  </si>
  <si>
    <t>Armazém 08 no Porto do Rio de Janeiro-RJ</t>
  </si>
  <si>
    <t>Porto do Rio de Janeiro</t>
  </si>
  <si>
    <t>Água de Lastro com resíduo oleoso</t>
  </si>
  <si>
    <t>Estando esta embarcação no armazém 08 no Porto do Rio de Janeiro-RJ, atracado no navio RMS FRATERNITY, durante a movimentação de lastro, do tanque de lastro número 04, ao chegar no nível do tanque começou a sair
água com resíduo oleoso do suspiro do tanque de lastro número 04.</t>
  </si>
  <si>
    <t>Delima</t>
  </si>
  <si>
    <t>Acionamos o Sr. Mauro (Superintendente Delima) as 00:48h, Sr. Fabio Cassano (Petrobras) as 00:50h. Conseguimos contato após algumas tentativas com a Capitania dos Portos RJ (Plantão) as 02:15h-02:16h (TENTATIVAS) e contato real as 02:17h e com o INEA 02:04h-02:08h-02:09h (TENTATIVAS) e contato real as 03:12h, sr. Rodrigo. Acionamos também a empresa Hidroclean para auxiliar na supervisão ao redor da
embarcação. 01:57h.</t>
  </si>
  <si>
    <t>SEI IBAMA 02022.002051/2025-18</t>
  </si>
  <si>
    <t>NAVIO RMS FRATERNITY</t>
  </si>
  <si>
    <t>0.0012</t>
  </si>
  <si>
    <t>Polo Cherne, Bacia de Campos</t>
  </si>
  <si>
    <t>PLATAFORMA DE CHERNE-1 (PCH-1), Polo Cherne, Bacia de Campos</t>
  </si>
  <si>
    <t>No dia 29/09, por volta das 08h30, foi observada uma mancha feição iridescente no mar, próxima à face sul de PCH-1. No momento do evento, foi descartado um resquício de diesel acumulado no skid na drenagem conectada ao vaso slop, no cellar deck. A atividade foi imediatamente interrompida, porém,foi constatado que esta linha possuía um pequeno furo ocasionando o vazamento, que atingiu o mar. A Perenco acionou o seu Plano de Resposta a Emergência, porém as condições hidrodinâmicas favoreceram a dissipação, sem a necessidade de acionamento das embarcações de apoio. A mancha apresentava aspecto iridescente e volume estimado em 0,0012m³. Como medida imediata, o descarte foi interrompido, sendo observada redução progressiva até o desaparecimento da mancha. O evento se enquadra como %u201CDescarga menor de óleo%u201D, conforme critérios do MCI da ANP.</t>
  </si>
  <si>
    <t>3300016700750</t>
  </si>
  <si>
    <t>A Perenco acionou seu Plano de Resposta a Emergência, sem necessidade de movimentação dos barcos de apoio. Interrupção imediata da drenagem.</t>
  </si>
  <si>
    <t>Característica da mancha: Iridescente Dimensões: (20 m de largura × 200 m de comprimento) = 400m² Volume estimado: 0,0012m³. Como medida imediata, o descarte foi interrompido, sendo observada a redução progressiva da mancha até seu desaparecimento completo no mar. A drenagem que passa pelo trecho com o furo está interrompida até a conclusão do reparo.</t>
  </si>
  <si>
    <t>Especialista de QHSE</t>
  </si>
  <si>
    <t>PLATAFORMA DE CHERNE-1</t>
  </si>
  <si>
    <t>2.286</t>
  </si>
  <si>
    <t>Campo Salina Cristal</t>
  </si>
  <si>
    <t>Durante ronda foi identificada haste polida quebrada do Poço 7-SCR-75D-RN, e consequente descarga de emulsão proveniente da coluna de produção que parte dessa emulsão atingiu a lagoa de Salina. Trata-se de corpo de água fechado e não houve extravasamento de óleo para o mar.</t>
  </si>
  <si>
    <t>Quebra da haste polida.</t>
  </si>
  <si>
    <t>Extravasamento de óleo para o mar.</t>
  </si>
  <si>
    <t>Robson Paulinelli de Andrade Feitosa</t>
  </si>
  <si>
    <t>Comunicação</t>
  </si>
  <si>
    <t>Acionado o plano de emergência
- Realizada a comunicação à sala de controle e seguido fluxo de comunicação; - Acionado o
plano de resposta a emergência; - Acionada equipe de limpeza e recolhimento de óleo; -
Parada do Poço 7-SCR-75D-RN.</t>
  </si>
  <si>
    <t>Processo sei nº 02001.033336/2025-31 (Emergência Ambiental: Acidente Ambiental)
Informações da perda de contenção 1) Vol.: 2,633m3 (emulsão oleosa) 2) Contenção secundária
atingida: Solo e Lagoa da Salina 3) BSW: 90,94% 4 a 8: N/A Informações da descarga 1) Vol. (água
produzida fora de especificação/óleo): 0,950m3 (0,831 m3 em solo e 0,119 m3 na Lagoa da Salina)
2) Área atingida: Solo e Lagoa da Salina 3) BSW: 90,94% 4 a 11: N/A</t>
  </si>
  <si>
    <t>7-SCR-75D-RN</t>
  </si>
  <si>
    <t xml:space="preserve">Silveirânia </t>
  </si>
  <si>
    <t>Coque verde de petróleo</t>
  </si>
  <si>
    <t>Rodovia MGC 265, km 128</t>
  </si>
  <si>
    <t>Segundo informações repassadas ao NEA, no dia 30/09/2025, por volta das 15:30 horas, ocorreu tombamento de veículo, seguido de queda da carga.</t>
  </si>
  <si>
    <t>Produto no solo, junto à encosta da rodovia. Recurso hídrico nas proximidades que chegou a ser atingido por parte da carga.</t>
  </si>
  <si>
    <t>Empresa de pronto atendimento acionada pelo transportador, no local.</t>
  </si>
  <si>
    <t>Processo sei nº 02001.034163/2025-78 (Emergência Ambiental: Acidente Ambiental)</t>
  </si>
  <si>
    <t xml:space="preserve">Abaeté </t>
  </si>
  <si>
    <t>Rodovia 352, km 383.</t>
  </si>
  <si>
    <t>Segundo informações repassadas ao NEA, no dia 01/10/2025, ocorreu tombamento de veículo, seguido de queda da carga.</t>
  </si>
  <si>
    <t>Tombamento seguido de queda da carga ao solo</t>
  </si>
  <si>
    <t>Produto no solo, junto à encosta da rodovia, dentro de sua faixa de domínio.
Sem recursos hídricos nas proximidades</t>
  </si>
  <si>
    <t>Equipe de pronto atendimento acionada pelo transportador</t>
  </si>
  <si>
    <t>Processo sei nº 02001.034188/2025-71 (Emergência Ambiental: Acidente Ambiental)</t>
  </si>
  <si>
    <t xml:space="preserve">Carambeí </t>
  </si>
  <si>
    <t>27000</t>
  </si>
  <si>
    <t>Outra(s); Corpo de Bombeiros; Defesa Civil</t>
  </si>
  <si>
    <t>PR-151 KM 306+400 LESTE</t>
  </si>
  <si>
    <t>Caminhão tanque tombou na canaleta central</t>
  </si>
  <si>
    <t>Caminhão tanque perdeu o controle e tombou na canaleta central da rodovia</t>
  </si>
  <si>
    <t>Tombamento em cima da canaleta central atingindo a caixa de drenagem e solo.</t>
  </si>
  <si>
    <t xml:space="preserve">Araraquara </t>
  </si>
  <si>
    <t>km 14+100</t>
  </si>
  <si>
    <t>Descarrilhamento de 30 vagões</t>
  </si>
  <si>
    <t>Vazamento de Milho sobre a Via</t>
  </si>
  <si>
    <t>As Causas do incidente será investigado pelas áreas responsáveis</t>
  </si>
  <si>
    <t>Equipes atuando no local</t>
  </si>
  <si>
    <t>Processo sei nº 02001.033769/2025-96 (Emergência Ambiental: Acidente Ambiental)
Sem informações adicionais</t>
  </si>
  <si>
    <t>Rod. Pres. Dutra, 348</t>
  </si>
  <si>
    <t>Rod. Pres. Dutra, 348 %u2013 Latitude: 22°40'46.4"S e Longitude: 43°50'10.8"W</t>
  </si>
  <si>
    <t>Tombamento seguido de vazamento de etanol hidratado, proveniente do veículo de conjunto com as seguintes placas: cavalo-trator CLH3J48, carreta 1 GAT8H77 e carreta 2 GAT9H77. Até o momento, não foi possível obter informações precisas sobre a causa do incidente, pois o motorista encontra-se em atendimento médico.</t>
  </si>
  <si>
    <t>Até o momento, não foi possível obter informações precisas sobre a causa do incidente, pois o motorista encontra-se em atendimento médico.</t>
  </si>
  <si>
    <t>Número de feridos: 1 vítima, Crismaldo dos Santos Golsalves %u2013 motorista. Ainda não foi possível obter informações sobre as áreas afetadas.</t>
  </si>
  <si>
    <t>FLAGLER COMBUSTIVEIS S/A</t>
  </si>
  <si>
    <t>10775497000254</t>
  </si>
  <si>
    <t>Estiveram presentes representantes na ocorrência as seguintes empresas/órgãos: CCR RioSP, PRF, Ambipar e Corpo de Bombeiros</t>
  </si>
  <si>
    <t>Lucas Mendes Petraglia</t>
  </si>
  <si>
    <t>(11) 99873-4249</t>
  </si>
  <si>
    <t>Acionamento da equipe de Gerenciamento de Risco, da Ambipar Response para apoio no transbordo, na limpeza do local, verificação das áreas afetadas e a realização de ações de mitigação.</t>
  </si>
  <si>
    <t>Transporte de Produtos Interestadual;
Origem: T Liq Logistica e Serviços Ltda - Estrada Guarulhos São Miguel, 375, Guarulhos/SP
Destino: Manguinhos Distribuidora S/A - rua Monroe, nº 515, Duque de Caxias/RJ.</t>
  </si>
  <si>
    <t>Técnico de Meio Ambiente</t>
  </si>
  <si>
    <t>ambiental@allservices.net.br</t>
  </si>
  <si>
    <t>Rodovia Presidente Dutra. KM 228+200 - PISTA Norte</t>
  </si>
  <si>
    <t>No dia 02/10/2025, por volta das 23:48 da noite ocorreu um tombamento de uma carreta carregada com Etanol devido a perda do freio. O acidente ocorreu na Serra das Araras, no município de Piraí, KM 228+200 SENTIDO NORTE.  Ações iniciais: acionamento da equipe médica, corpo de bombeiros, polícia federal, tentativa de acionamento ao INEA. Acionado a empresa Ambipar.
Empresa responsável: LOGFIT</t>
  </si>
  <si>
    <t>PRODUTO: ETANOL. ONU : 1170</t>
  </si>
  <si>
    <t>Perda dos freios do veículo.</t>
  </si>
  <si>
    <t>Incêndio próximo ao local do tombamento do veículo na Serra das Araras.</t>
  </si>
  <si>
    <t>LoGFIT</t>
  </si>
  <si>
    <t>EMPRESAS: MOTIVA RIOSP, AMBIPAR, INEA, GOE (BOMBEIRO)E PRF</t>
  </si>
  <si>
    <t>Denis</t>
  </si>
  <si>
    <t>(21) 96544-2802</t>
  </si>
  <si>
    <t>No dia 02/10/2025, por volta das 23:48 da noite ocorreu um tombamento de uma carreta carregada com Etanol devido a perda do freio. O acidente ocorreu na Serra das Araras, no município de Piraí, KM 228+200 SENTIDO NORTE.  Ações iniciais: acionamento da equipe médica, corpo de bombeiros, polícia federal, tentativa de acionamento ao INEA. Acionado a empresa Ambipar.
Empresa responsável: LOGFIT
Ocorrência Parcial em Anexo.</t>
  </si>
  <si>
    <t>Supervisora de meio ambiente</t>
  </si>
  <si>
    <t>(11) 91469-7193</t>
  </si>
  <si>
    <t>Óleo Hidráulico Shell Tellus</t>
  </si>
  <si>
    <t>Mar; Outro(s)</t>
  </si>
  <si>
    <t>Porto do Açu: Faz Saco Dantas, S/N %u2013 Via 5 Projetada Distrito Industrial %u2013 São João da Barra CEP: 28.200-000</t>
  </si>
  <si>
    <t>Porto do Açu</t>
  </si>
  <si>
    <t>Durante a atividade de testes do Guincho de boreste para instalação do cabo de aço, as bombas de alimentação foram ligadas e identificou-se um vazamento pela rede hidráulica, sendo que parte do fluido vazado foi contida no convés da
embarcação pelo Kit SOPEP, enquanto outra parte acabou sendo vazada para o mar.</t>
  </si>
  <si>
    <t>Contida no convés da embarcação pelo Kit SOPEP, enquanto outra parte acabou sendo vazada para o mar</t>
  </si>
  <si>
    <t>Thiago Melo da Silva</t>
  </si>
  <si>
    <t>(22) 99867-6521</t>
  </si>
  <si>
    <t>Após a identificação do vazamento, foi realizada a parada imediata das bombas de alimentação dos guinchos. Em seguida, iniciou-se a contenção interna com o uso do kit SOPEP, contando com o apoio da bomba Wilden para a remoção do fluido, que foi transferido para o tanque da embarcação. Para a contenção externa, foi instalada uma barreira ao redor da embarcação e iniciada a coleta do resíduo vazado na água</t>
  </si>
  <si>
    <t>Processo sei nº 02001.033839/2025-14 (Emergência Ambiental: Acidente Ambiental)</t>
  </si>
  <si>
    <t>LANEY CHOUEST</t>
  </si>
  <si>
    <t>1.455; 0.045</t>
  </si>
  <si>
    <t xml:space="preserve">M3; </t>
  </si>
  <si>
    <t>Poço 8-MRO-35D-RJS. Sonda operando no poço: Deepwater Mykonos.</t>
  </si>
  <si>
    <t>Durante a operação de aguardo de pega de cimento com o BOP fechado, foi constatado que ambas as bombas da Hydraulic Power Unit (HPU) do BOP estavam em funcionamento e havia registro de fluxo no medidor de superfície (flow meter). Foi conduzida uma investigação para identificar a origem da contagem de fluxo. Constatou-se que o fluxo estava relacionado à perda de estanqueidade da hotline do BOP. Volume da descarga estimado em 1,5 m3 de fluido hidráulico base água. Descarga paralisada.</t>
  </si>
  <si>
    <t>Perda de estanqueidade da hotline com descarga de fluido hidráulico do BOP.</t>
  </si>
  <si>
    <t>Após fechar a válvula e isolar a linha da hotline às 07h27, a contagem do medidor de fluxo de superfície cessou e foi interrompida a descarga. Descido ROV e inspecionado risers/BOP. Elaborada gestão de mudanças para prosseguimento das operações.</t>
  </si>
  <si>
    <t>[1] Relatório de gestão de mudança com análise do risco, caso as operações prossigam mesmo com falha no BOP: arquivo anexo. [2] Parte(s) do sistema BOP onde ocorreu a falha: Bobinas Mangueiras Cabos. [3] Data do último teste no BOP: 27/09/2025. [4] O BOP permanece com redundância de alimentação hidráulica através das duas conduítes. [5] Volume descarregado: 1,5 m3 da mistura de 97% de água doce (1,455 m3) e 3% de fluido hidráulico base aquosa (0,045 m3). Volume estimado com base no registro do flow meter da HPU. [6] Área atingida: mar. [7] Nome comercial da substância: Erifon HD 603 HP. [8] Composição química da substância: etilenoglicol (24-36%), monoetanolamina (4-6%), dietanolamina (3,94-5,91%), conforme FISPQ anexa. [9] Descrição da classificação e subclasse ONU ou IMDG da substância, caso aplicável: não regulamentado como produto perigoso.</t>
  </si>
  <si>
    <t>0.0582; 0.0018</t>
  </si>
  <si>
    <t>NS-62 (WEST AURIGA) em operação no poço 3-BRSA-1400A-SPS, Campo de Aram, Bacia de Santos</t>
  </si>
  <si>
    <t>Durante teste funcional do BOP como parte do seu teste periódico, foi constatado vazamento na função de fechamento da gaveta cega cisalhante superior (função close da UBSR) pelo manifold (modo regulado) quanto utilizando o POD azul. Após troubleshooting, constatado vazamento da função por ambos os PODs do BOP (amarelo e azul).</t>
  </si>
  <si>
    <t>Em Investigação.</t>
  </si>
  <si>
    <t>3300016708950</t>
  </si>
  <si>
    <t>Mantida gaveta cisalhante superior do BOP aberta (seu status normal de operação), cessando o vazamento. Elaborada gestão de mudança para prosseguimento das operações sem a retirada do BOP.</t>
  </si>
  <si>
    <t>1) Volume para o mar de 16 gal (0,06 m³), composto de 3% de fluido hidráulico e 97% de água, estimado pelo volume acumulado do medidor de volume do POD (flowmeter); 2) Nome substância: ERIFON HD 603 HP; 3) Composição química: etano-1,2-diol (20-30%), amidas, gordas de tall-oil, N,N-bis(hidroxietil) (10-20%); 4) Data do último teste no BOP: 02/10/2025; 5) Parte do sistema BOP onde ocorreu a falha: Preventor de Gaveta Cisalhante; 6) Sem ocorrência de vazamento na função de fechamento da gaveta cisalhante superior em modo
High Pressure (modo HP). A falha observada não reduz as redundâncias do BOP e não afeta sua capacidade de corte de elementos ou capacidade de desconexão de emergência 7) Relatório de gestão de mudança com análise do risco, caso as operações prossigam mesmo com falha no BOP: FAM_3- SPS-114A_NS62_Falha_na_funcao_close_da_UBSR_- _Assinado_1 Comunicado pelo CAEME POCOS/SM-4190.</t>
  </si>
  <si>
    <t>Fragmentos de rocha e terra.</t>
  </si>
  <si>
    <t>Rodovia dos Inconfidentes , km 80, Cachoeira do Campo</t>
  </si>
  <si>
    <t>Outros - mineração</t>
  </si>
  <si>
    <t>Segundo informações repassadas ao NEA, no dia 02/10/2025, aproximadamente às 16:00 horas, durante desmonte de rocha, ocorreu escorrimento de fragmentos e de terra,</t>
  </si>
  <si>
    <t>Durante desmonte de rocha</t>
  </si>
  <si>
    <t>Atingindo diretamente as margens do Córrego Morais, localizado nas
proximidades.</t>
  </si>
  <si>
    <t>Ainda segundo informações repassadas ao NEA, a própria empresa se responsabilizará pela limpeza/remediação da área afetada pelo acidente.</t>
  </si>
  <si>
    <t>Processo sei nº 02001.034182/2025-02 (Emergência Ambiental: Acidente Ambiental)</t>
  </si>
  <si>
    <t>0.0224</t>
  </si>
  <si>
    <t>No dia 03 de outubro de 2025, às 14:00 horas, foi detectada uma feição oleosa na face sul de PPG1-A, originada de uma descarga de óleo diesel proveniente da linha de vent do tanque de diesel TQ-513306-A, que alimenta a bomba de incêndio BCI-A. A descarga se deu devido à uma falha operacional de reabastecimento do tanque. No momento do reabastecimento, o excedente de diesel migrou pela linha de vent até atingir o mar. Ao observar o evento, o contato foi rapidamente tomado com o Supervisor de Utilidades e Mecânica, e o reabastecimento foi imediatamente parado. Estima-se que cerca de 0,0224m³ de diesel tenham alcançado o mar, através do cálculo do volume de óleo pelas
dimensões da mancha. A embarcação de apoio foram acionadas para atuarem na dispersão mecânica da feição.</t>
  </si>
  <si>
    <t>O abastecimento do tanque foi rapidamente interrompido. Acionamento das embarcações de apoio para dispersão mecânica da feição.</t>
  </si>
  <si>
    <t>Foram considerados os seguintes dados para o cálculo: Mancha = 70% prateada; 30% iridescente.Dimensões aproximadas de 0,7x0,2 km = Área Total de 0,14km²; Volume de óleo (m³) = 0,0224m³</t>
  </si>
  <si>
    <t>Reginaldo Jerônimo - OIM</t>
  </si>
  <si>
    <t>PLATAFORMA DE PARGO-1A</t>
  </si>
  <si>
    <t>0.0006</t>
  </si>
  <si>
    <t>FPSO CIDADE DE MARICÁ</t>
  </si>
  <si>
    <t>Durante a realização de teste de dilúvio nos módulos TS-062 e TS-264 houve transbordamento de água oleosa para o mar.</t>
  </si>
  <si>
    <t>Obstrução no filtro do header de bombordo do sistema de drenagem (V13-SP-120001), impedindo o escoamento.</t>
  </si>
  <si>
    <t>Mar teritorial</t>
  </si>
  <si>
    <t>A bomba de incêndio foi parada assim que a situação foi identificada. Imediata mobilização da equipe para aplicação de contenção e limpeza. Alinhamento do sistema de drenagem para o filtro de boreste. Mobilização do AHTS Olin Conqueror para verificação da feição.</t>
  </si>
  <si>
    <t>Processo sei nº 02001.034131/2025-72 (Emergência Ambiental: Acidente Ambiental)
Concluída desobstrução do filtro V13-SP-120001 e novo teste de dilúvio dos módulo TS062 e TS-264, confirmando condição normal do sistema de drenagem. Hora do término do incidente considerada como o horário da desmobilização do AHTS Olin Conqueror, que não identificou feição. Descarga de 0,6 litros de óleo para o mar (estimativa feita pelo Protocolo de Bonn, considerando visualização de mancha de 150m x 15m).  Comunicado pelo CAEME BS-4196.</t>
  </si>
  <si>
    <t>Caminhão com problema mecânico, em operação no cais.</t>
  </si>
  <si>
    <t>COMPORTCE OPERADOR PORTUÁRIO CESARI LTDA.</t>
  </si>
  <si>
    <t>00288078000153</t>
  </si>
  <si>
    <t>BRASCLEAN</t>
  </si>
  <si>
    <t>Utilização de mantas absorventes e serragem.</t>
  </si>
  <si>
    <t>MARIA ANTONIA RODRIGUES STEFFEN</t>
  </si>
  <si>
    <t>AUTORIDADE PORTUÁRIA DE SANTOS</t>
  </si>
  <si>
    <t>TÉCNICA EM MEIO AMBIENTE</t>
  </si>
  <si>
    <t>maria.steffen@portodesantos.gov.br</t>
  </si>
  <si>
    <t xml:space="preserve">Jales </t>
  </si>
  <si>
    <t>km 373+500</t>
  </si>
  <si>
    <t>Trem L84 na região de ZJA (Jales) , carregado com celulose, no pátio de Jales veio a descarrilar 2 locomotivas e 3 vagões.</t>
  </si>
  <si>
    <t>Auditor</t>
  </si>
  <si>
    <t xml:space="preserve">Rondonópolis </t>
  </si>
  <si>
    <t>Vazamento de grãos de milho proveniente de um vagão ferroviário, ocorrido sobre a via permanente da Rumo, no trecho compreendido entre os quilômetros 693+000 e 693+300.</t>
  </si>
  <si>
    <t>As causas do vazamento ainda estão sendo investigadas pelo setor responsável da Rumo.</t>
  </si>
  <si>
    <t>O vazamento ocorreu dentro da faixa de domínio da Rumo.</t>
  </si>
  <si>
    <t>Equipe interna da Rumo está se mobilizando para realizar a limpeza do local.</t>
  </si>
  <si>
    <t>Ana Aládia</t>
  </si>
  <si>
    <t>ANA ALADIA NARCIZO DE SOUZA LEAO</t>
  </si>
  <si>
    <t>Sonda PA-38 (Arabia I) atuando junto ao poço 7-GA-31D-SES, Campo de Guaricema, Sergipe</t>
  </si>
  <si>
    <t>poço 7-GA-31D-SES</t>
  </si>
  <si>
    <t>Durante operação com sapata de lavagem 14 5/8" para remoção de cimento no anular entre os revestimentos de 10 3/4" e 20" e arrasamento do poço, foi observada uma descarga de 100 bbl de fluido complementar base água 9,4 ppg. A sapata estava posicionada a 53 m de profundidade.</t>
  </si>
  <si>
    <t>Dano no condutor de 20", comunicando o interior do condutor com o mar.</t>
  </si>
  <si>
    <t>Interrupção imediata da operação; Inspeção do sistema riser; Inspeção cabeça do poço.</t>
  </si>
  <si>
    <t>Volume vazado estimado em 100 bbl ( 15,90m3) . Método de cálculo: redução de nível de fluido no tanque ativo. Avaliado pelos parâmetros operacionais e profundidade da lavagem, que perda total se deu na região do revestimento condutor, na profundidade do assoalho marinho (50,5 m). Reservatório isolado com 02 CSB's permanentes: Formação selante + Cimento em anular + Revestimento 7" + Tampão de cimento. Produto: fluido de completação de base aquosa salino de cloreto de sódio. Comunicado pelo CAEME POCOS/CAMAP-T-AB-4207.</t>
  </si>
  <si>
    <t>0.00336</t>
  </si>
  <si>
    <t>Bacia Sergipe-Alagoas.</t>
  </si>
  <si>
    <t>Oleoduto PE-08-GA-64/PGA-03, Conectado a Plataforma PGA-3, Campo de Guaricema, Bacia Sergipe-Alagoas.</t>
  </si>
  <si>
    <t>Descarga menor de óleo identificado por falha na contenção na parte emersa do duto PE-8 GA-64/PGA-3 da plataforma PGA-3 com gotejamento para o mar. A descarga é proveniente de inventário residual do duto sem produção com volume total vazado estimado em 0,00336 m³.</t>
  </si>
  <si>
    <t>Enviado equipe para a plataforma com o objetivo de realizar o reparo. Instalado reparo e sanado o vazamento. Monitoramento do vazamento sendo realizado para verificar sua estanqueidade.</t>
  </si>
  <si>
    <t>Processo sei nº 02001.034734/2025-74 (Emergência Ambiental: Acidente Ambiental)
Descarga paralisada.</t>
  </si>
  <si>
    <t>Petrobras / UN-GAD</t>
  </si>
  <si>
    <t>PGA-3</t>
  </si>
  <si>
    <t xml:space="preserve">Cordeirópolis </t>
  </si>
  <si>
    <t>km 120+000 da ferrovia</t>
  </si>
  <si>
    <t>Semi tombamento de 01 vagão</t>
  </si>
  <si>
    <t>Vazamento de milho sobre a via</t>
  </si>
  <si>
    <t>Acidente em sindicância</t>
  </si>
  <si>
    <t>Vazamento ocorreu dentro da faixa de domínio da ferrovia</t>
  </si>
  <si>
    <t>Equipes contratadas pela companhia atuando no local</t>
  </si>
  <si>
    <t>Processo sei nº 02001.034738/2025-52 (Emergência Ambiental: Acidente Ambiental)
Sem informações adicionais</t>
  </si>
  <si>
    <t>Giselle de Fátima Alves</t>
  </si>
  <si>
    <t>Rumo Malha Norte S.A</t>
  </si>
  <si>
    <t>0.8582</t>
  </si>
  <si>
    <t>Navio Aliviador Widsor Knutsen (IMO 9316115) em operação junto a P-70, Campo de Atapú, Bacia de Santos</t>
  </si>
  <si>
    <t>Identificada descarga oleosa no momento da desconexão do mangote de offloading %u2014 realizada após o término do bombeio e o deslocamento de fluido do Navio Aliviador para a plataforma (pós operação de Flushing).</t>
  </si>
  <si>
    <t>Provável falha na válvula BLS (Navio Aliviador) e válvula do header de carregamento do Navio Aliviador.</t>
  </si>
  <si>
    <t>Verificação do vazamento realizada e comunicação imediata ao Navio Aliviador, informando sobre o evento; Identificação de que o vazamento cessou após alguns segundo seu início; Confirmação de que a válvula NSV não apresentava vazamento após desconexão; Acionamento e mobilização de embarcação Oil Recovery para dispersão mecânica da mancha; Acionamento e realização de sobrevoo da área afetada para monitoramento da mancha oleosa.</t>
  </si>
  <si>
    <t>Processo sei nº 02001.034736/2025-63 (Emergência Ambiental: Acidente Ambiental)
Volume estimado de 0,8582 m3 de óleo, conforme avaliação realizada por meio de imagem aérea capturada pela aeronave Poseidon II que realizou voo sobre a região às 9h30 no mesmo dia do evento. Operação de offloading envolvendo movimentação de fluido entre o navio aliviador Aliviador Windsor Knutsen para a plataforma P-70.</t>
  </si>
  <si>
    <t>Petrobras / Unidade da Bacia de Santos</t>
  </si>
  <si>
    <t>Widsor Knutsen</t>
  </si>
  <si>
    <t xml:space="preserve">Campestre </t>
  </si>
  <si>
    <t>60</t>
  </si>
  <si>
    <t>Polícia Militar; Corpo de Bombeiros</t>
  </si>
  <si>
    <t>BR 267, km 472</t>
  </si>
  <si>
    <t>Segundo informações repassadas ao NEA, ocorreu o tombamento de um veículo bitrem carregado com óleo usado sobre a pista, zona rural do município de Campestre/MG. Há informações que o produto derramado atingiu o solo e curso d'água. Empresa de pronto atendimento foi acionada e irá ao local para providências quanto a limpeza e remediação da área atingida.</t>
  </si>
  <si>
    <t>O Comunicado Nea informa que: Empresa de
pronto atendimento foi acionada e irá ao local para providências quanto a limpeza e remediação da
área atingida.</t>
  </si>
  <si>
    <t>Processo SEI 02001.034993/2025-03</t>
  </si>
  <si>
    <t>BR- 267</t>
  </si>
  <si>
    <t xml:space="preserve">Cajati </t>
  </si>
  <si>
    <t>METANOL</t>
  </si>
  <si>
    <t>34000</t>
  </si>
  <si>
    <t>Solo; Flora; Fauna</t>
  </si>
  <si>
    <t>Polícia Rodoviária; Corpo de Bombeiros; Defesa Civil</t>
  </si>
  <si>
    <t>KM 504, sentido decrescente</t>
  </si>
  <si>
    <t>METANOL (ONU 336 1230)</t>
  </si>
  <si>
    <t>TOMBAMENTO</t>
  </si>
  <si>
    <t>TCG TRANSPORTADORA LTDA</t>
  </si>
  <si>
    <t>61113186000142</t>
  </si>
  <si>
    <t>Processo sei nº 02001.034742/2025-11 (Emergência Ambiental: Acidente Ambiental)</t>
  </si>
  <si>
    <t>Barra do Turvo</t>
  </si>
  <si>
    <t>Locação do poço 7-CP-1739D-SE, Japaratuba-SE</t>
  </si>
  <si>
    <t>No dia 09/10/2025 às 08:00, durante rotina operacional foi identificada perda de contenção
primária/descarga significante 0,45 m³ de emulsão, sendo 0,029 m³ de óleo (6,4 % do volume
da perda) e 0,421 m³ de água (93,6% do volume da perda) devido a vazamento na tomada
da válvula de 1%u201D na saída da linha de produção do poço 7-CP-1739D-SE. O poço foi parado, e
plug inserido para sanar o vazamento. Área atingida = 150 m²; Lâmina = 0,003 m; BSW =
93,6 %; Volume total = 150 m² x 0,003 m = 0,45 m³.</t>
  </si>
  <si>
    <t>:7198876716</t>
  </si>
  <si>
    <t>Acionado o plano de emergência
Acionamento da Gerência de Operações. Acionamento da Supervisão/Coordenação.
Acionamento da equipe de Meio Ambiente</t>
  </si>
  <si>
    <t>Processo sei nº 02001.034813/2025-85 (Emergência Ambiental: Acidente Ambiental)
Despoluição em andamento</t>
  </si>
  <si>
    <t xml:space="preserve">Serra do Salitre </t>
  </si>
  <si>
    <t>Polícia Militar; Órgão Estadual ou Municipal de Meio Ambiente</t>
  </si>
  <si>
    <t>Rodovia MG 187 com BR 146</t>
  </si>
  <si>
    <t>: Transporte Rodoviário</t>
  </si>
  <si>
    <t>Segundo informações repassadas ao NEA, ocorreu o tombamento de um veículo, com vazamento de tanque carregado com cimento asfáltico uma área de trevo</t>
  </si>
  <si>
    <t>o. A Polícia Militar está no local e fará apoio ao NEA</t>
  </si>
  <si>
    <t>Uma empresa de pronto atendimento foi acionada para limpeza.</t>
  </si>
  <si>
    <t>Processo sei nº 02001.034816/2025-19 (Emergência Ambiental: Acidente Ambiental)
Não há informações de curso d'água nas proximidades</t>
  </si>
  <si>
    <t>Fazenda Lamarão, s/n. Zona rural</t>
  </si>
  <si>
    <t>Vazamento em transição da linha de fibra para aço carbono.</t>
  </si>
  <si>
    <t>Instalar flanges a montante e a jusante para realizar o bloqueio do ramal.</t>
  </si>
  <si>
    <t>Durante a ronda operacional, foi identificado um vazamento no novo ramal de derivação do SAT-07 - Vazamento de água de injeção (água produzida tratada por sistema de filtragem), atingindo a área contida e o solo.</t>
  </si>
  <si>
    <t>Empresa especializada em atendimento ; IBAMA</t>
  </si>
  <si>
    <t>Plataforma - teste</t>
  </si>
  <si>
    <t>Operaradora Offshore - Teste</t>
  </si>
  <si>
    <t>00000000000000</t>
  </si>
  <si>
    <t>Respondedor</t>
  </si>
  <si>
    <t>99999999999</t>
  </si>
  <si>
    <t>Escrever texto</t>
  </si>
  <si>
    <t>IBAMA/Ceneac</t>
  </si>
  <si>
    <t>Analista Ambiental / Coord. Geral</t>
  </si>
  <si>
    <t>Plataforma Z25</t>
  </si>
  <si>
    <t>0.00013</t>
  </si>
  <si>
    <t>Campo de Marlim - Bacia de Campos. Número IMO: 9404352</t>
  </si>
  <si>
    <t>Operador: Transocean Brasil LTDA.
Unidade: POCOS/SM
Gerência Responsável: POCOS/SM/SC
Campo/Bloco: MARLIM
Contrato de concessão/autorização: 48000.003723/97-10
Poço (nome Petrobras): 8-MRL-247H-RJS
Poço (nome ANP): 8-MRL-247H-RJS</t>
  </si>
  <si>
    <t>Durante operação de retirada de BOP, após desmobilização parcial das conexões das mangueiras (goosenecks) da junta telescópica no moon pool, foi feita pressurização do sistema de controle do BOP por conduit line, porém, o gooseneck correspondente a esse conduit, que já estava sem a pinagem de fixação na junta telescópica, foi desencaixado pelo efeito da força ascendente causada pela pressurização e caiu no moon pool, ficando sustentado pela extremidade de mangueira conectada à sonda. O trolley foi movido para a popa do navio antes da pressurização e isolado para não ser operado, de modo que não havia pessoas próximas que pudessem ser atingidas pela liberação súbita do gooseneck. Ocorreu descarga de 0,0042m3 de fluido hidráulico do BOP no mar. Não houve feridos.</t>
  </si>
  <si>
    <t>CONSEQUÊNCIAS Descarga de fluido hidráulico para o mar.
Nº de feridos Afastamento de 1 a 3 dias (0)
Afastamento superior a 3 dias (0)
Ferimentos graves (0)
Fatalidades (0)</t>
  </si>
  <si>
    <t>EQUIPAMENTO ENVOLVIDO NO INCIDENTE
Atividade: PERFURAÇÃO OFFSHORE
Setor: UNIDADE MARÍTIMA DE PERFURAÇÃO</t>
  </si>
  <si>
    <t>FORAM TOMADAS OUTRAS PROVIDÊNCIAS, A SABER: Gooseneck foi recuperado e
estaleirado no moon pool.</t>
  </si>
  <si>
    <t>[1] Descarga no mar de 0,0042 m3 da mistura de 97% de água doce (0,00407 m3) + 3% de
fluido hidráulico base aquosa ERIFON HD 603 HP (0,00013 m3); [2] Composição química:
Etileno glicol 24,00 - 36,00%; Monoetanolamina 4,00 - 6,00%; Dietanolamina 3,94 - 5,91%; [3]
Nome Comercial: ERIFON HD603 HP; [4] ONU/IMDG: Não classificado como perigoso; [5] O
BOP estava desconectado do poço no momento do incidente. Não havia pessoas trabalhando
na junta telescópica durante a pressurização. Não houve feridos.</t>
  </si>
  <si>
    <t>Coordenador(a)</t>
  </si>
  <si>
    <t>INCIDENTES.CPM@PETROBRAS.COM.BR</t>
  </si>
  <si>
    <t>NS-31 (PETROBRAS 10000)</t>
  </si>
  <si>
    <t>0.1392</t>
  </si>
  <si>
    <t>Linha de produção do poço 7-MGP-70D-BA, Campo Miranga, Bacia Recôncavo.</t>
  </si>
  <si>
    <t>Óleo e Água Produzida</t>
  </si>
  <si>
    <t>No dia 12/10/2025, por volta das 10:30h, durante rotina operacional, foi identificado pelo
operador um vazamento em um trecho áereo da linha de produção do poço 7-MGP-70D-BA,
ao identificar o vazamento, foi realizado o isolamento do trecho</t>
  </si>
  <si>
    <t>Realizada as devidas comunicações internas, acionado a equipe de limpeza e caldeiraria para reparo.</t>
  </si>
  <si>
    <t>SEI IBAMA 02001.035110/2025-74</t>
  </si>
  <si>
    <t>MIRANGA</t>
  </si>
  <si>
    <t xml:space="preserve">Maracaí </t>
  </si>
  <si>
    <t>Empresa especializada em atendimento ; Polícia Militar; Polícia Rodoviária; Corpo de Bombeiros; Órgão Estadual ou Municipal de Meio Ambiente</t>
  </si>
  <si>
    <t>Rodovia Raposo Tavares - SP 270 km465 + 500m</t>
  </si>
  <si>
    <t>Segundo Boletim de Ocorrência: Os agentes relataram que foram acionados via COPOM para atender a uma ocorrência de acidente de trânsito. Ao chegarem ao local dos fatos, constataram que se tratava de uma carreta que derrapou na pista, vindo a tombar em direção a um córrego paralelo à rodovia.</t>
  </si>
  <si>
    <t>Seguundo o Boletim de Ocorrência: O veículo transportava produtos químicos, especificamente tinta e solventes, os quais derramaram-se no córrego onde a carreta permaneceu após o tombamento</t>
  </si>
  <si>
    <t>Segundo Boletim de Ocorrência: O motorista apresentava ferimentos leves e foi socorrido. O veículo transportava produtos químicos, especificamente tinta e solventes, os quais derramaram-se no córrego onde a carreta permaneceu após o tombamento.</t>
  </si>
  <si>
    <t>Segundo o Boletim de Ocorrência: O COPOM informou ter comunicado a CETESB sobre o ocorrido. A autoridade policial plantonista determinou a expedição de ofícios à SABESP e ao SIEMA para ciência e adoção das providências cabíveis pelas autoridades ambientais competentes.
Segundo Página de Notícia da Web: Com o tombamento, parte da carga de tinta se espalhou e atingiu a água do córrego, provocando vazamento de produto perigoso. A ocorrência foi classificada como de criticidade moderada. Foram acionadas equipes da CETESB, Perícia Técnica, Corpo de Bombeiros, Polícia Militar Rodoviária e empresa ambiental responsável pelo recolhimento e contenção da substância.</t>
  </si>
  <si>
    <t>Processo SEI: 02001.034904/2025-11</t>
  </si>
  <si>
    <t>TINTA PARA IMPRESSÃO, INFLAMÁVEL;  COMBUSTIVEL DIESEL</t>
  </si>
  <si>
    <t>BR 374 KM 465</t>
  </si>
  <si>
    <t>Segundo o e-mail da enviado pela a empresa a este centro, ocorreu tombamento.
Produtos Envolvidos: Carga com produtos químicos Tinta e materiais relacionados com tinta ONU 1210 e ONU 1993 Líquido Inflamável, N.E.</t>
  </si>
  <si>
    <t>Resumo do ocorrido: O caminhão tombou em um córrego após um ônibus realizar uma ultrapassagem forçada, obrigando o motorista a desviar para evitar a colisão.</t>
  </si>
  <si>
    <t>Acionamento da Silcon Ambiental para remoção dos produtos;
Presença da seguradora para remoção do veículo;
Acompanhamento da Polícia Militar Rodoviária e da CETESB no local.</t>
  </si>
  <si>
    <t>Josiane da Silva Inácio</t>
  </si>
  <si>
    <t>48988251458</t>
  </si>
  <si>
    <t>Acionamento da Silcon Ambiental</t>
  </si>
  <si>
    <t>Processo sei nº 02001.035026/2025-51 (Emergência Ambiental: Acidente Ambiental)</t>
  </si>
  <si>
    <t>SAT.CP-07, Carmópolis-SE</t>
  </si>
  <si>
    <t>No dia 13/10/2025 às 08:30, durante ronda de rotina operacional, foi identificada perda de contenção primária significante/descarga significante de 1,5 m³ de água de injeção devido a furo em conector de aço da adutora de 8" que abastece o satélite SAT.CP-07, em região da caixa de passagem. Após constatação do vazamento, a linha foi fechada para cessar a descarga. Não atingiu corpo hídrico. TOG = 35,10 mg/L; Área da descarga = 30 m²; Profundidade da área = 0,05m. Volume = 30 m² x 0,05 m = 1,5 m³.</t>
  </si>
  <si>
    <t>SEI IBAMA 02001.035111/2025-19</t>
  </si>
  <si>
    <t>0.0144</t>
  </si>
  <si>
    <t>FPSO ANNA NERY (FPSO ANE)</t>
  </si>
  <si>
    <t>Durante a execução da operação de Levantamento Geodésico Cadastral, nas proximidades do manifold [MSP-M2-04] do FPSO Anna Nery, foi constatado o escape de fluido em um dos módulos do manifold.</t>
  </si>
  <si>
    <t>MONOETILENOGLICOL (MEG) - 0,0144m³</t>
  </si>
  <si>
    <t>Em análise preliminar indica que houve uma perda de contenção em uma das conexões da instrumentação de injeção de produtos químicos.</t>
  </si>
  <si>
    <t>Descarga para o mar de 0,0144 m³ de MEG.</t>
  </si>
  <si>
    <t>Interrupção na injeção de produtos químicos pelo manifold. Início de investigação com apoio de embarcação (em andamento).</t>
  </si>
  <si>
    <t>SEI IBAMA 02001.035254/2025-21</t>
  </si>
  <si>
    <t>Rua Campina Verde - Betim/MG</t>
  </si>
  <si>
    <t>área urbana de Betim/MG</t>
  </si>
  <si>
    <t>O motorista da Transpedrosa seguia em direção a Governador Valadares para realizar a entrega de 60 m³ de S10. Durante o trajeto, ocorreu um derrame de aproximadamente 80l pela parte superior do tanque em área impermeável.</t>
  </si>
  <si>
    <t>Asfalto - área impermeável</t>
  </si>
  <si>
    <t>Transpedrosa</t>
  </si>
  <si>
    <t>SOS Carlos, Transbetim</t>
  </si>
  <si>
    <t>Acionado empresa de resposta</t>
  </si>
  <si>
    <t>SEI IBAMA 02001.035134/2025-23</t>
  </si>
  <si>
    <t xml:space="preserve">Jaú </t>
  </si>
  <si>
    <t>Distrito de Potunduva (km  290+200)</t>
  </si>
  <si>
    <t>Vazamento de carga sobre a via</t>
  </si>
  <si>
    <t>SEI IBAMA 02001.035426/2025-66</t>
  </si>
  <si>
    <t>114+000</t>
  </si>
  <si>
    <t>Vazamento de produto sobre a via</t>
  </si>
  <si>
    <t>Processo SEI 02001.035423/2025-22</t>
  </si>
  <si>
    <t>0.0019</t>
  </si>
  <si>
    <t>Embarcação Wildebeest em operação no poço 8-BUZ-83-RJS - Campo de Búzios - Bacia de Santos</t>
  </si>
  <si>
    <t>Embarcação Wildebeest em operação no poço 8-BUZ-83-RJS: Durante a etapa do teste funcional da válvula W1 do comissionamento do poço BUZ-083, foi identificado escape de fluido hidráulico (Transaqua DW) na linha do compensador da válvula. Estimado volume de 0,0019 m3 para o mar.</t>
  </si>
  <si>
    <t>Fluído Hidráulico (Transaqua DW)</t>
  </si>
  <si>
    <t>Falha de estanqueidade em conexão de linha de acionamento da válvula W1.</t>
  </si>
  <si>
    <t>Realizada despressurização da linha de acionamento da válvula W1. Escape cessado.</t>
  </si>
  <si>
    <t>SEI IBAMA 02001.035434/2025-11</t>
  </si>
  <si>
    <t xml:space="preserve">Apodi </t>
  </si>
  <si>
    <t>0.349</t>
  </si>
  <si>
    <t>Linha de produção do poço 7-CAM-0448</t>
  </si>
  <si>
    <t>Durante rotina operacional, o operador da estação de CAM-G, identificou um vazamento de emulsão oleosa, na linha de produção do 7-CAM-0448, atingindo o solo.</t>
  </si>
  <si>
    <t>Acionado o plano de emergência
Solicitação de serviço para limpeza industrial - Solicitação de serviço para inspeção e se necessário troca de trecho</t>
  </si>
  <si>
    <t>SEI IBAMA 02001.035455/2025-28</t>
  </si>
  <si>
    <t>CANTO DO AMARO</t>
  </si>
  <si>
    <t xml:space="preserve">Ipameri </t>
  </si>
  <si>
    <t>Agrotóxico</t>
  </si>
  <si>
    <t>Rodovia BR-050 Km 148+450</t>
  </si>
  <si>
    <t>Derramamento de carga contendo produtos perigosos, destinados ao uso como agrotóxicos agrícolas, em suas diversas formas físicas (líquidas e sólidas), classificados como perigosos devido ao potencial de contaminação ambiental e risco à saúde humana.</t>
  </si>
  <si>
    <t>carga contendo produtos perigosos, destinados ao uso como agrotóxicos agrícolas</t>
  </si>
  <si>
    <t>Tombamento de veículo com derramamento de carga sobre a pista e canteiro central.</t>
  </si>
  <si>
    <t>Ambientes atingidos:
%u2022 Ruptura de alguns galões, com vazamento de material atingindo a rede pluvial.
%u2022 Parte do produto escoou para o bueiro e faixa de domínio.
%u2022 Área afetada: aproximadamente 100 m².</t>
  </si>
  <si>
    <t>Diante dos fatos, o responsável pela carga não assumiu a responsabilidade pela limpeza, sendo necessária a atuação da concessionária para contenção e limpeza da área.</t>
  </si>
  <si>
    <t>- Acionamento da equipe CETRIC, integrante do Plano de Ação Emergencial (PAE) da concessionária ECOVIAS, para execução da contenção e limpeza da área.
- Aplicação de solo (terra) sobre o produto derramado para conter o escoamento.</t>
  </si>
  <si>
    <t>SEI IBAMA 02001.035751/2025-29</t>
  </si>
  <si>
    <t xml:space="preserve">Buriti dos Montes </t>
  </si>
  <si>
    <t>Descarrilamento de 03 vagões carregados com cimentes acondicionados em sacos, da 10° a 12° posição da composição, ficando 02 adernados. Não houve nenhum vazamento de carga</t>
  </si>
  <si>
    <t>Descarrilamento sem vazamento/derramamento de carga.</t>
  </si>
  <si>
    <t>Equipes de Via Permanente e SOS foram acionadas pelo CCO e iniciaram o pronto atendimento da ocorrência. Como medida emergencial, estão sendo adotadas ações para restabelecer a circulação e garantir o adequado transbordo dos sacos de cimento
para vagões desimpedidos.</t>
  </si>
  <si>
    <t>SEI IBAMA 02001.035702/2025-96</t>
  </si>
  <si>
    <t xml:space="preserve">Aguaí </t>
  </si>
  <si>
    <t>km 378,00, no Corredor Centro Sudeste</t>
  </si>
  <si>
    <t>o trem o Q534 carregado com Açúcar entrou em emergência entre Aguaí e Lagoa Branca (ZAI-ZLB), sendo paralisado próximo ao km 378,00, no Corredor Centro Sudeste. O ocorrido se deu em Aguaí/SP por motivo de Vandalismo ao Material Rodante (vagões).
Após revista por volta de 21:00 foi identificada a abertura de 3 vagões em posições
diferentes. A composição 56 vagões foi imediatamente cortada, deixando 26 vagões no local. Posteriormente os 3 vagões abertos foram esvaziados e junto ao restante da composição deslocada do local (por volta de 3:00 da manhã) .</t>
  </si>
  <si>
    <t>A composição está à uma distância entre 100m (início) e 900m (final) metros da Ponte do Rio Jaguari-Mirim, vide foto abaixo. Zona Rural, sem impacto em recursos hídricos.</t>
  </si>
  <si>
    <t>O recolhimento da carga está sendo planejado para iniciar-se no dia 18/10/25.</t>
  </si>
  <si>
    <t>SEI IBAMA 02001.035745/2025-71</t>
  </si>
  <si>
    <t xml:space="preserve">São Gotardo </t>
  </si>
  <si>
    <t>Calcário</t>
  </si>
  <si>
    <t>46.92</t>
  </si>
  <si>
    <t>km 77 da MG-235, ponte sobre o Córrego da Venda - sentido Tiros</t>
  </si>
  <si>
    <t>km 77 da MG-235</t>
  </si>
  <si>
    <t>Conforme relatado ao NEA, carreta bi trem com carga de 46,92 toneladas de calcário dolomítico perdeu controle, saiu da pista a caiu no leito do Córrego da Venda. Derramamento total da carga que atingiu o curso d'água e o solo. Condutor veio a óbito. Empresa de emergências contratada em deslocamento</t>
  </si>
  <si>
    <t>Trans Start Comercio e Transportes LTDA</t>
  </si>
  <si>
    <t>24682082000160</t>
  </si>
  <si>
    <t>Empresa de emergências contratada em deslocamento.</t>
  </si>
  <si>
    <t>Processo SEI 02001.036243/2025-68</t>
  </si>
  <si>
    <t>0.03</t>
  </si>
  <si>
    <t>0.27</t>
  </si>
  <si>
    <t>Linha de produção do poço 7-RO-658-SE, Divina Pastora-SE.</t>
  </si>
  <si>
    <t>Descarga significante de óleo em poço terrestre.</t>
  </si>
  <si>
    <t>Perda de contenção primária significante de óleo.
No dia 18/10/2025 às 08:20, durante rotina operacional foi identificada perda de contenção primária/descarga significante 0,3 m³ de emulsão, sendo 0,03 m³ de óleo (10 % do volume da perda) e 0,27 m³ de água (90% do volume da perda) devido a vazamento em linha de produção de aço de 3%u201D do poço 7-RO-658-SE. O poço foi parado, e a linha fechada para sanar o vazamento. BSW = 90%.</t>
  </si>
  <si>
    <t>Acionado o plano de emergência
Acionamento da Gerência de Operações. 
Acionamento da Supervisão/Coordenação. Acionamento da equipe de Meio Ambiente.</t>
  </si>
  <si>
    <t>Nome da Embarcação/Instalação: RIACHUELO. CNPJ: 41955491000101. Número IMO: N/D. Código da Instalação: N/D. Número de Autorização ou do Contrato de Concessão: N/D.
Identificação do comunicante
Nome: TIAGO OLIVEIRA LIMA
Função/Cargo: Analista de Segurança de Processos
Telefone: (71) 98876-7168
E-mail: tiago.lima@carmoenergy.com
Fax: (21) 3559-9900
Empresa: CARMO ENERGY S.A.
Endereço: Avenida Marechal Câmara, 160 - Centro - Rio de Janeiro - 33</t>
  </si>
  <si>
    <t>RIACHUELO</t>
  </si>
  <si>
    <t>Campo de Lapa - Bacia de Santos</t>
  </si>
  <si>
    <t>Derrame no mar de 500 mililitros de fluido hidráulico chamado de Shell Tellus Oil S2 MX 32 no mar no dia 18 de outubro de 2025, pela embarcação Normand Maximus, no Campo de Lapa, Bacia de Santos, por volta das 08h26 (hora local), durante uma operação submarina para recuperação de flutuabilidade, o ROV de boreste apresentou um pequeno vazamento de óleo hidráulico. O vazamento ocorreu devido à falha de uma mangueira hidráulica conectada ao cortador de lâmina de 75 mm, enquanto a lâmina estava sendo movimentada. O derramamento foi classificado como menor.</t>
  </si>
  <si>
    <t>Em 18 de outubro de 2025, por volta das 08h26 (hora local), durante uma operação submarina para recuperação de flutuabilidade, o ROV de boreste apresentou um pequeno vazamento de óleo hidráulico. O vazamento ocorreu quando uma mangueira hidráulica conectada ao cortador de lâmina de 75 mm falhou enquanto a lâmina estava sendo movimentada. O derramamento foi classificado como menor, com descarga estimada de aproximadamente 0,5 litro de fluido hidráulico (Shell Tellus Oil S2 MX 32).</t>
  </si>
  <si>
    <t>TotalEnergies</t>
  </si>
  <si>
    <t>Saipem</t>
  </si>
  <si>
    <t>%u2022 As operações foram interrompidas com segurança
%u2022 Investigação em andamento</t>
  </si>
  <si>
    <t>Processo SEI 02001.036079/2025-99
O acidente foi comunicado via e-mail devido ao sistema Siema estar inoperante para público externo.</t>
  </si>
  <si>
    <t>Normand Maximus</t>
  </si>
  <si>
    <t>Fluido hidráulico (Shell Tellus Oil S2 MX 32)</t>
  </si>
  <si>
    <t xml:space="preserve">Cabo Frio </t>
  </si>
  <si>
    <t>Canal do Itajuru, em frente ao Iate Clube do Rio de Janeiro</t>
  </si>
  <si>
    <t>Trata-se de um abalroamento entre duas embarcações pesqueiras, resultando no naufrágio da embarcação San Matheus e consequente vazamento de óleo diesel proveniente do sistema propulsor.</t>
  </si>
  <si>
    <t>vazamento de óleo diesel proveniente do sistema propulsor.
O acidente ocorreu em trecho raso do canal com profundidade variando entre 1 e 6 metros, caracterizado por bancos de areia na entrada da Boca da Barra. A embarcação encontra-se parcialmente submersa, com o casco em posição de navegação (não houve adernamento nem emborcamento), configurando risco ambiental iminente.</t>
  </si>
  <si>
    <t>A embarcação naufragada encontra-se parcialmente submersa.</t>
  </si>
  <si>
    <t>Processo SEI 02001.035966/2025-40
A ocorrência foi registrada em instância municipal pelos agentes da Guarda Marítima Ambiental (GMA), com apoio da guarnição da Marinha composta por Sg. Rômulo, Cb. Gabriel e MN. Flávio.</t>
  </si>
  <si>
    <t>Agostinho Castro 3</t>
  </si>
  <si>
    <t xml:space="preserve">Uruaçu </t>
  </si>
  <si>
    <t>Óleo vegetal</t>
  </si>
  <si>
    <t>39340</t>
  </si>
  <si>
    <t>km 196 da BR-153/GO</t>
  </si>
  <si>
    <t>No dia 19 de outubro de 2025, por volta das 18h33, a Polícia Rodoviária Federal (PRF) informou à Concessionária Ecovias do Araguaia sobre o tombamento de um veículo de carga (carreta placa NRZ2A85, modelo MAN TGX 28.440, ano 2013) no km 196 da BR-153/GO, sentido Norte, no município de Uruaçu/GO. O veículo transportava aproximadamente 39,34 toneladas de óleo vegetal, pertencente à empresa Real Prime Distribuidora (Guarulhos/SP), com destino à Olfar Alimentos (Porangatu/GO).</t>
  </si>
  <si>
    <t>Após o acidente, houve vazamento parcial da carga, que escoou por uma canaleta de pé de talude, atingindo uma caixa de drenagem pluvial a cerca de 20 metros do veículo. A PRF esteve no local e, em conjunto com a Ecovias Araguaia, realizou a interdição parcial da faixa, controlando o desvio do tráfego.</t>
  </si>
  <si>
    <t>Conforme verificado por meio das imagens do sistema de CFTV, o caminhão perdeu a trajetória em uma curva suave, colidiu contra o talude e tombou sobre a faixa de rolamento do sentido oposto (Sul). O motorista, David de Souza Freitas (32 anos), sofreu ferimentos leves e foi removido pela equipe de resgate A-02 ao Hospital Central de Uruaçu (HCM).</t>
  </si>
  <si>
    <t>O material oleoso atingiu o solo, a vegetação e o curso hídrico Rio Passa Três, localizado nas proximidades da captação de água da SANEAGO, responsável pelo abastecimento público do município de Uruaçu/GO.</t>
  </si>
  <si>
    <t>Real Prime Distribuidora LTDA</t>
  </si>
  <si>
    <t>49292784000168</t>
  </si>
  <si>
    <t>Além da Polícia Rodoviária Federal, o atendimento contou com a Inspeção de Tráfego da Concessionária Ecovias Araguaia, da AMBIPAR e presença da Secretaria Municipal de Meio Ambiente de Uruaçu e da SANEAGO.</t>
  </si>
  <si>
    <t>Diante do risco de contaminação ambiental e da ineficiência no atendimento emergencial por parte da transportadora, a Ecovias Araguaia acionou a empresa Ambipar, especializada em respostas a emergências ambientais. Também foram comunicados a Secretaria Municipal de Meio Ambiente de Uruaçu e a SANEAGO, devido à possibilidade de comprometimento da captação de água potável no rio Passa Três.
A Ambipar chegou ao local por volta de 00h30 do dia 20/10, iniciando os procedimentos de contenção, sucção e drenagem do óleo nas canaletas. Posteriormente, a transportadora acionou o Grupo CETRIC para o atendimento emergencial; contudo, a equipe compareceu somente para avaliação da área, sem maquinários, limitando-se à complementação das medidas de descontaminação. Durante a madrugada, chuvas foram registradas, o que contribuiu para a dispersão do material contaminante.</t>
  </si>
  <si>
    <t>PROCESSO SEI 02001.036144/2025-86
Diante do risco de contaminação ambiental e da ineficiência no atendimento emergencial por parte da transportadora, a Ecovias Araguaia acionou a empresa Ambipar, especializada em respostas a emergências ambientais. Também foram comunicados a Secretaria Municipal de Meio Ambiente de Uruaçu e a SANEAGO, devido à possibilidade de comprometimento da captação de água potável no rio Passa Três.
A Ambipar chegou ao local por volta de 00h30 do dia 20/10, iniciando os procedimentos de contenção, sucção e drenagem do óleo nas canaletas. Posteriormente, a transportadora acionou o Grupo CETRIC para o atendimento emergencial; contudo, a equipe compareceu somente para avaliação da área, sem maquinários, limitando-se à complementação das medidas de descontaminação. Durante a madrugada, chuvas foram registradas, o que contribuiu para a dispersão do material contaminante.
Ao longo do dia 20/10, a seguradora da transportadora compareceu ao local e realizou a retirada da serragem contaminada, enquanto as equipes da Ecovias Araguaia e da Ambipar mantiveram os trabalhos de limpeza, drenagem e isolamento da área.
Por fim, apenas em 21/10/2025, por volta das 10h, o caminhão de hidrolavagem da empresa Vitória/Protege Ambiental, acionado pela CETRIC, chegou ao local do acidente para executar a lavagem da pista e a limpeza final das canaletas. Ocorrência ainda em andamento.</t>
  </si>
  <si>
    <t>EPK e ECH (Estevão Lobo %u2013 Coronel Adolpho) km 814</t>
  </si>
  <si>
    <t>Durante a revista, foi identificado vazamento de diesel da carreta.</t>
  </si>
  <si>
    <t>abalroou uma carreta que atravessou a PN durante a circulação do trem</t>
  </si>
  <si>
    <t>Não há curso d%u2019água próximo ao local.</t>
  </si>
  <si>
    <t>VLi Logística</t>
  </si>
  <si>
    <t>O maquinista e o motorista encontram-se bem.
O local, conforme mapa em anexo, está em zona rural.</t>
  </si>
  <si>
    <t>Outro(s); Indústria</t>
  </si>
  <si>
    <t>4.5</t>
  </si>
  <si>
    <t>Satélite de Injeção SAT.CP-0003, Carmópolis-SE.</t>
  </si>
  <si>
    <t>Poço terrestre. Campo Carmópolis.
Descarga significante de água de injeção
Perda de contenção primária significante de água de injeção</t>
  </si>
  <si>
    <t>No dia 20/10/2024 às 19:00, ocorreu uma perda de contenção primária/ descarga significante de 4,5m³ de água de injeção devido a falha de integridade em conexão de linha de fibra de vidro do poço 7-CP-222-SE na saída do satélite SAT.CP-0003. Após a constatação da perda de contenção, a válvula a montante foi fechada para sanar vazamento. TOG = 14,84 mg/L.</t>
  </si>
  <si>
    <t>Falha em conexão.</t>
  </si>
  <si>
    <t>Própria empresa.
Acionado o plano de emergência
Acionamento da Gerência de Operações. Acionamento da Supervisão/Coordenação. Acionamento da equipe de Meio Ambiente.</t>
  </si>
  <si>
    <t>Acionado o plano de emergência. Acionamento da Gerência de Operações. Acionamento da Supervisão/Coordenação. Acionamento da equipe de Meio Ambiente.</t>
  </si>
  <si>
    <t>Processo SEI 02001.036443/2025-11
Despoluição em andamento.</t>
  </si>
  <si>
    <t>Coordenadas aproximadas</t>
  </si>
  <si>
    <t>Venho, por meio deste, informar a ocorrência de um ato de vandalismo identificado em um trecho da ferrovia sob nossa responsabilidade, ocorrido na data de 21/10/2025 às 19:41, entre Pereque e Vila Natal. A ocorrência envolvendo a composição L40 onde vagões de celulose foram vandalizados e pegaram fogo, estamos atuando na normalização da ocorrência.</t>
  </si>
  <si>
    <t>Queima de vagões contendo celulose</t>
  </si>
  <si>
    <t>Venho, por meio deste, informar a ocorrência de um ato de vandalismo identificado em um trecho da ferrovia sob nossa responsabilidade, ocorrido na data de 21/10/2025 às 19:41, entre Pereque e Vila Natal. A ocorrência envolvendo a composição L40 onde vagões de celulose foram vandalizados e pegaram fogo, estamos atuando na normalização da ocorrência</t>
  </si>
  <si>
    <t>Giselle Alvez</t>
  </si>
  <si>
    <t>419964241</t>
  </si>
  <si>
    <t>A ocorrência envolvendo a composição L40 onde vagões de celulose foram vandalizados e pegaram fogo, estamos atuando na normalização da ocorrência.</t>
  </si>
  <si>
    <t>Processo SEI 02001.037442/2025-93
As coordenadas geográficas foram aproximadas, tendo em vista a não informação da empresa.</t>
  </si>
  <si>
    <t>Estação de Pilar</t>
  </si>
  <si>
    <t>Foi identificada queda de pressão na linha de 4 polegadas do ramal de injeção de água do SAT-07 na estação de Pilar. O ramal foi fechado imediatamente e então solicitado ao time de campo a investigação in loco do possível vazamento, sendo esse identificado nas proximidades do PIR-0017.</t>
  </si>
  <si>
    <t>Recursos próprios da empresa</t>
  </si>
  <si>
    <t>O PEI não foi acionado.</t>
  </si>
  <si>
    <t>Processo SEI 02001.036258/2025-26</t>
  </si>
  <si>
    <t>km 94+300</t>
  </si>
  <si>
    <t>Nesse sentido, gostaria de registrar a ocorrência de ato de vandalismo registrado em 21/10/2025, por volta das 17h40, no trecho ferroviário que atravessa o Parque Estadual da Serra do Mar, nas coordenadas -23°55'49.36"S; -46°28'30.84"O, correspondente ao km 94+300, município de São Vicente-SP.</t>
  </si>
  <si>
    <t>A causa identificada foi uma interferência externa de natureza criminosa, que resultou na violação forçada do compartimento de carga de 03 (três) vagões, ocasionando o derramamento de soja sobre o solo.</t>
  </si>
  <si>
    <t>Equipes especializadas estão mobilizadas no local, realizando o recolhimento do material e adotando as medidas necessárias para controle e mitigação dos impactos ambientais.</t>
  </si>
  <si>
    <t>Processo SEI 02001.036508/2025-28</t>
  </si>
  <si>
    <t xml:space="preserve">João Pinheiro </t>
  </si>
  <si>
    <t>Rodovia BR-040, km 151 + 900</t>
  </si>
  <si>
    <t>Conforme informado ao NEA, ocorreu tombamento de veículo transportando carvão vegetal à granel com derramamento da carga em faixa marginal. Veículo foi removido do local para área próxima, permanecendo a carga no local. Transportadora assumiu o compromisso de remover a carga imediatamente.</t>
  </si>
  <si>
    <t>CCO Via Cristais</t>
  </si>
  <si>
    <t>SEI nº 02001.036671/2025-91</t>
  </si>
  <si>
    <t>BR-101 %u2013 KM 427+150%u2013 Sentido Sul</t>
  </si>
  <si>
    <t>BR-101 %u2013 KM 427+150%u2013 Sentido Sul
Cidade: Mangaratiba/RJ
Data: 21/10/2025
Horário: 19:04
Situação: Pista interrompida</t>
  </si>
  <si>
    <t>Colisão traseira entre automóvel e caminhão. O veículo invadiu a contramão e colidiu com o caminhão. O caminhão começou a pegar fogo devido ao impacto, estava carregado com aproximadamente 35 mil litros de derivados de petróleo (ONU 1268 %u2013 Classe de risco 3, óleo de caldeira). No local ocorreu vazamento do  diesel do tanque do caminhão. O acidente resultou em vítima fatal (ocupante do veículo) e um vítima ilesa (ocupante do caminhão).
Existe canaleta no local, porém, no momento do registro, os colaboradores não conseguiram verificar se houve atingimento, devido à necessidade de manter uma distância segura. Há possibilidade de que o diesel tenha atingido alguma canaleta.</t>
  </si>
  <si>
    <t>Colisão traseira entre automóvel e caminhão</t>
  </si>
  <si>
    <t>Placa: BDJ-9I58
Condutor: Marcos Felipe Nogueira de Barros
CPF: 375.894.368-01
Telefone: (13) 98208-7188</t>
  </si>
  <si>
    <t>Marcos Felipe Nogueira de Barros</t>
  </si>
  <si>
    <t>37589436801</t>
  </si>
  <si>
    <t>Instituições/empresas atuando no local:
Motiva RIOSP /Corpo de Bombeiros /PRF /INEA
Obs.: Colaboradores do INEA:  Luciano e  Lucas</t>
  </si>
  <si>
    <t>Comunico a ocorrência de um acidente ambiental por e-mail , devido à impossibilidade de registro pelo sistema (erro 404)</t>
  </si>
  <si>
    <t>Óleo de caldeira</t>
  </si>
  <si>
    <t>Gás não identificado</t>
  </si>
  <si>
    <t>PETROBRAS 52 (P-52), Campo Roncador, Bacia de Campos</t>
  </si>
  <si>
    <t>Por volta de 05:45, foi percebido um estrondo na unidade. Houve detecção de nuvem de gás por sensores da unidade gerando como consequência a parada emergencial da unidade (ESD3P). Às 09h47 a embarcação PLSV com ROV identificou dano no riser do anel de gás lift GL-P-52/1-ARO-AGL8-ESDV1, em região submersa próximo ao topo do riser.</t>
  </si>
  <si>
    <t>Dano na região submersa, próximo ao topo, no riser do anel de gás lift GL-P-52/1-ARO-AGL8-ESDV1. Causas em investigação.</t>
  </si>
  <si>
    <t>Interrupção temporária da produção. Parada ocasionada por: H) Detecção confirmada de fogo ou gás em área classificada.</t>
  </si>
  <si>
    <t>Com o ESD3P houve parada de produção. As pessoas foram deslocadas para o ponto de encontro. Acionadas embarcações FireFighting e Oil Recovery para monitoramento no local. Mobilizada Estrutura de Resposta a Emergência (EOR) no EDIVIT. PLSV com ROV fazendo inspeção em risers na P-52 para detecção da fonte. Feito monitoramento dos sensores de gás tendo sido cessada a detecção de gás.</t>
  </si>
  <si>
    <t>Processo SEI 02001.036280/2025-76.
Plataforma estável, sem vítimas e sem danos ambientais.</t>
  </si>
  <si>
    <t>0.0909</t>
  </si>
  <si>
    <t>0.8091</t>
  </si>
  <si>
    <t>Bacia do Recôncavo. Esplanada - BA.</t>
  </si>
  <si>
    <t>TRECHO RÍGIDO [55264] (33650) / OLEODUTO 06" EST. RIO DO BU / ETO FAZENDA BÁLSAMO</t>
  </si>
  <si>
    <t>Descarga significante de água oleosa
Perda de contenção primária significante de água oleosa</t>
  </si>
  <si>
    <t>Vazamento de 0,9 m³ de emulsão oleosa (BSW 89,9%) por furo na linha de transferência de emulsão entre a Estação Rio do Bu e a Estação de Tratamento de Óleo Fazenda Bálsamo (ETO FBM), atingindo 100 m² de solo permeável, ao redor da referida linha e seguindo por faixa estreita de terreno até a borda de riacho próximo.</t>
  </si>
  <si>
    <t>100 m² de solo permeável, ao redor da referida linha e seguindo por faixa estreita de terreno até a borda de riacho próximo.</t>
  </si>
  <si>
    <t>Bruno Cesar Ladeira</t>
  </si>
  <si>
    <t>Parada a transferência. Isolado e despressurizado o trecho com abertura das extremidades. Acionadas equipes de manutenção e de limpeza. Lançadas barreiras de contenção para impedir propagação de emulsão na água. Criada contenção no terreno para impedir espalhamento da emulsão no solo. Mobilizados três carros sugadores para remoção imediata do líquido vazado. Confeccionada braçadeira para evitar que inventário da linha volte a atingir o solo. Mobilizada iluminação artificial para prosseguimento noturno da limpeza.</t>
  </si>
  <si>
    <t>Processo SEI 02001.036679/2025-57</t>
  </si>
  <si>
    <t xml:space="preserve">Santa Luzia </t>
  </si>
  <si>
    <t>BR 230, KM 278, sentido crescente (Serra da Santa Luzia)</t>
  </si>
  <si>
    <t>Na madrugada de 23/10/2025 , aproximadamente às 02h50 aconteceu acidente tipo Tombamento na BR 230, KM 278, sentido crescente (Serra da Santa Luzia)envolvendo um caminhão tanque M.BENZ/ATRON 2324 de placa OGB7663 carregado de óleo diesel.</t>
  </si>
  <si>
    <t>O mesmo ficou tombado no acostamento da rodovia e houve pequeno vazamento. Equipe da PRF esteve no local, além do Corpo de Bombeiros que colocaram pó de serra. Porém por volta das 08h00 o vazamento da carga aumentou, sendo acionadas mais equipes da PRF e presença novamente do Corpo de Bombeiros.</t>
  </si>
  <si>
    <t>Sobre a via, próximo a um talude.</t>
  </si>
  <si>
    <t>Motorista do caminhão envolvido no acidente informou que outro caminhão estaria vindo de Cabedelo para fazer o transbordo da carga. Em seguida PRF´s que estavam no local informaram que havia guincho que estava seguindo para o local destombar o veículo.
PRF irá em seguida fechar totalmente o trânsito para que a operação ocorra da forma mais segura possível. O trânsito será desviado evitando o local onde ocorreu o acidente.</t>
  </si>
  <si>
    <t>Equipe da PRF esteve no local, além do Corpo de Bombeiros que colocaram pó de serra. Porém por volta das 08h00 o vazamento da carga aumentou, sendo acionadas mais equipes da PRF e presença novamente do Corpo de Bombeiros.
Motorista do caminhão envolvido no acidente informou que outro caminhão estaria vindo de Cabedelo para fazer o transbordo da carga. Em seguida PRF´s que estavam no local informaram que havia guincho que estava seguindo para o local destombar o veículo.
PRF irá em seguida fechar totalmente o trânsito para que a operação ocorra da forma mais segura possível. O trânsito será desviado evitando o local onde ocorreu o acidente.</t>
  </si>
  <si>
    <t>Processo SEI 02001.036449/2025-98</t>
  </si>
  <si>
    <t xml:space="preserve">Miracatu </t>
  </si>
  <si>
    <t>SOLVENTE</t>
  </si>
  <si>
    <t>13125</t>
  </si>
  <si>
    <t>BR 116, KM 359 sentido SUL, Miracatu/SP</t>
  </si>
  <si>
    <t>Acidente com colisão envolvendo veículo da empresa transportando Solvente AB-9.</t>
  </si>
  <si>
    <t>Ainda não possuímos informações sobre os ambientes afetados e a equipe já está se deslocando para o local e as avaliações necessárias.</t>
  </si>
  <si>
    <t>COOPERATIVA DE TRANSPORTE DE PRODUTOS LIQUÍDOS</t>
  </si>
  <si>
    <t>26666614000109</t>
  </si>
  <si>
    <t>Acionamento da equipe da Ambipar e Apisul.</t>
  </si>
  <si>
    <t>Mauricio Seben</t>
  </si>
  <si>
    <t>(51) 99982-8018</t>
  </si>
  <si>
    <t>Processo SEI 02001.036573/2025-53</t>
  </si>
  <si>
    <t>Coque Verde</t>
  </si>
  <si>
    <t>km 630 entre Ferrugem e Gameleira (EFR4)</t>
  </si>
  <si>
    <t>Vimos comunicar que em 23/10/2025 às 20:38 composição O571 foi vandalizada no km 630 entre Ferrugem e Gameleira (EFR4), na revista da composição , foi identificado vazamento de carga ( escória e coque verde). Composição de 2 locomotivas e 47 vagões sendo: 17 escória e 30 coque verde.</t>
  </si>
  <si>
    <t>vazamento de carga (escória e coque verde)</t>
  </si>
  <si>
    <t>O local, conforme mapa em anexo, está em zona urbana.
Não há curso d%u2019água próximo ao local</t>
  </si>
  <si>
    <t>12563794000180</t>
  </si>
  <si>
    <t>32982725614</t>
  </si>
  <si>
    <t>Processo SEI 02001.036690/2025-17</t>
  </si>
  <si>
    <t xml:space="preserve">Vitória </t>
  </si>
  <si>
    <t>Instalação CPVV %u2013 Berço 01</t>
  </si>
  <si>
    <t>CPVV %u2013 Berço 01</t>
  </si>
  <si>
    <t>Vazamento no abastecimento via tanque, dentro da água com barco
envelopado, 06 litros no total sendo 02 no mar</t>
  </si>
  <si>
    <t>Vazamento no abastecimento via tanque, dentro da água com barco
envelopado</t>
  </si>
  <si>
    <t>Companhia Portuária Vila Velha %u2013 CPVV</t>
  </si>
  <si>
    <t>39826482000179</t>
  </si>
  <si>
    <t>A própria empresa</t>
  </si>
  <si>
    <t>Todo o óleo foi recolhido com mantas absorventes, sem impacto significativo</t>
  </si>
  <si>
    <t>Processo SEI 02001.036693/2025-51</t>
  </si>
  <si>
    <t>Sistac Esperança</t>
  </si>
  <si>
    <t>Óleo Diesel Marítimo</t>
  </si>
  <si>
    <t>0.689</t>
  </si>
  <si>
    <t>Satélite de produção SAT.CP-1391, Carmópolis-SE.</t>
  </si>
  <si>
    <t>No dia 23/10/2025, às 10:25, durante o trânsito de um caminhão-vácuo na locação, ocorreu impacto mecânico na linha de produção do poço CP-0106, próximo à chegada do satélite SAT.CP-1391. O evento resultou em perda de contenção primária com descarga significativa de aproximadamente 0,75 m³ de emulsão, sendo 0,061 m³ de óleo (8,2% do volume da perda) e 0,689 m³ de água (91,8% do volume da perda). O poço foi parado e a linha isolada para conter o vazamento, que ficou restrito à área da locação. Área atingida = 25 m²; Lâmina= 0,003 m. BSW: 91,8%.</t>
  </si>
  <si>
    <t>Descarga de mistura oleosa</t>
  </si>
  <si>
    <t>Impacto mecânico.</t>
  </si>
  <si>
    <t>Equipe de Meio Ambiente.</t>
  </si>
  <si>
    <t>Acionamento da Gerência de Operações. Acionamento da Supervisão/Coordenação. Acionamento da equipe de Meio Ambiente.</t>
  </si>
  <si>
    <t>0.25</t>
  </si>
  <si>
    <t>Satélite de injeção SAT.CP-0009, Carmópolis-SE.</t>
  </si>
  <si>
    <t>No dia 23/10/2025 às 09:25, ocorreu uma perda de contenção primária/descarga significante de 0,25 m³ de água de injeção devido a falha em junta de 1%u201D na tomada de manômetro do satélite SAT.CP-09. Após a constatação da perda de contenção, o trecho foi fechado, para sanar vazamento. Área atingida = 250 m²; Lâmina d'água = 0,001 m; TOG = 14,82 mg/L.</t>
  </si>
  <si>
    <t>Falha em junta.</t>
  </si>
  <si>
    <t>Limpeza em andamento.</t>
  </si>
  <si>
    <t>Campo de Livramento - Poço: 8-LV-40-RN (721000398400) Bacia Potiguar</t>
  </si>
  <si>
    <t>No dia 24/10/2025, por volta das 10:15h, durante o serviço de escavação para substituição de um trecho comprometido da linha de injeção do poço CAC-0025, a retroescavadeira %u2014 utilizada após escavação manual para identificação de interferências %u2014 atingiu e danificou a linha de fibra do poço LV-0040. Nesse ponto, as tubulações dos dois poços compartilham o mesmo trajeto subterrâneo.</t>
  </si>
  <si>
    <t>Água de Injeção</t>
  </si>
  <si>
    <t>Em investigação - informaremos em breve</t>
  </si>
  <si>
    <t>1)0,4m³. 
2)Solo. 
3) e 4) N/A. 
5)Salinidade e temperatura: serão informados em breve. 
7) a 11)N/A. | 
Volume da perda de contenção: 0,4m³.</t>
  </si>
  <si>
    <t>8-LV-40-RN</t>
  </si>
  <si>
    <t>0.01748</t>
  </si>
  <si>
    <t>Bacia de Campos, SS-73 (GOLD STAR).</t>
  </si>
  <si>
    <t>Após a desconexão da TCAP (Tree Cap) com o SESV (embarcação de apoio), foi efetuado
monitoramento do TMF (Tree Manifold) no qual não foi observado escape de hidrocarboneto.
Contudo, às 18h15min, 7,5 horas após a desconexão da TCAP, foi observada migração de
pequenas bolhas de óleo residual do bloco da ANM (Árvore de Natal Molhada) a uma taxa
decrescente (120 a 11 bolhas / min), volume total estimado em 0,01748 m³.</t>
  </si>
  <si>
    <t>PETRÓLEO BRUTO</t>
  </si>
  <si>
    <t>Óleo residual proveniente do bloco da ANM.</t>
  </si>
  <si>
    <t>CONSEQUÊNCIAS - Descarga de resíduo oleoso para o mar.</t>
  </si>
  <si>
    <t>Afastamento de 1 a 3 dias (0)
Afastamento superior a 3 dias (0)
Ferimentos graves (0)
Fatalidades (0)</t>
  </si>
  <si>
    <t>Efetuado monitoramento do escape
com ROV. Aumentada pressão no bloco da ANM com o bombeio de fluido inibido base aquosa
para energização das válvulas swabs da ANM, por meio da LIQ (linha de injeção química) pela
P-48. Assentado CWO (Conjunto Submarino de Workover) na ANM às 20:56h de 25/10/2025 e
cessado escape.</t>
  </si>
  <si>
    <t>SS-73 (GOLD STAR)</t>
  </si>
  <si>
    <t xml:space="preserve">Marabá </t>
  </si>
  <si>
    <t>18</t>
  </si>
  <si>
    <t>Passagem em Nível (PN) do Km 748+149 da EFC</t>
  </si>
  <si>
    <t>Informamos que por volta das 06:44min da manhã de hoje, dia 25/10/2025, houve uma colisão na
Passagem em Nível (PN) do Km 748+149 da EFC, do trem de minério com um caminhão frigorífico da empresa JBS, que estava cruzando a via, com derramamento de 18 litros de lubrificante do caminhão dentro da faixa de domínio. As equipes de emergência da Vale atuaram, realizando o bloqueio e limpeza da área, não sendo identificado impacto ambiental residual.</t>
  </si>
  <si>
    <t>Lubrificante do caminhão</t>
  </si>
  <si>
    <t>Colisão do trem de minério com um caminhão frigorífico</t>
  </si>
  <si>
    <t>Faixa de domínio.</t>
  </si>
  <si>
    <t>Vale S/A</t>
  </si>
  <si>
    <t>Ômega Serviços de Emergência e Saúde</t>
  </si>
  <si>
    <t>As equipes de emergência da Vale atuaram, realizando o bloqueio e limpeza da área, não sendo identificado impacto ambiental residual.</t>
  </si>
  <si>
    <t>km 113+600</t>
  </si>
  <si>
    <t>derramamento de milho sobre o solo</t>
  </si>
  <si>
    <t>interferência externa de natureza criminosa, que resultou na violação forçada do compartimento de carga de 04 (quatro) vagões</t>
  </si>
  <si>
    <t>Equipes especializadas estão mobilizadas no local , realizando o recolhimento do material e adotandos medidas necessárias para controle e mitigação dos impactos ambientais.</t>
  </si>
  <si>
    <t>Equipes especializadas estão mobilizadas no local, realizando o recolhimento do material e adotandoas medidas necessárias para controle e mitigação dos impactos ambientais.</t>
  </si>
  <si>
    <t>Adicionalmente, informamos que desde, dia 21/10/2024, o Sistema Nacional de Emergências Ambientais (SIEMA) encontra-se indisponível, impossibilitando o registro do incidente por meio da plataforma oficial.</t>
  </si>
  <si>
    <t>correspondente ao km 121+000</t>
  </si>
  <si>
    <t>derramamento de milho sobre o solo.</t>
  </si>
  <si>
    <t>identificada foi uma interferência externa de natureza criminosa, que resultou na violação forçada do compartimento de carga de 01 (um) vagão</t>
  </si>
  <si>
    <t>Descarga para o mar de aproximadamente 0,001m3 de óleo. Linha de drenagem para overboard estava com resíduo oleoso e, por esse motivo, estava sendo limpa pela equipe de Operação (drenagem da água contaminada para o slop tanque). Houve abertura inadvertida da válvula de alinhamento para overboard e parte dessa água contaminada, presente na extremidade da linha, caiu no mar.</t>
  </si>
  <si>
    <t>Abertura inadvertida da válvula de alinhamento para overboard. Em investigação.</t>
  </si>
  <si>
    <t>Fechamento da válvula de overboard.</t>
  </si>
  <si>
    <t>Área atingida: Mar; Volume: 0,001 m3 Produto: óleo</t>
  </si>
  <si>
    <t>PETROBRAS 75 (P-75)</t>
  </si>
  <si>
    <t>Petróleo bruto</t>
  </si>
  <si>
    <t>Campo de Aratum Plataforma 3R-5</t>
  </si>
  <si>
    <t>Durante operação de corte da estaca principal da plataforma 3R-5 foi observada a presença de feição oleosa no mar, no entorno da estaca.</t>
  </si>
  <si>
    <t>Derramamento de líquidos: fluido lubrificante. 0,00012 m³</t>
  </si>
  <si>
    <t>Por provável problema mecânico no compressor, o fluido lubrificante deste equipamento entrou no sistema de fornecimento de ar comprimido da ferramenta de corte. Durante a utilização da ferramenta no corte da estaca, o fluido lubrificante presente no sistema foi carreado pelo ar comprimido para o mar.</t>
  </si>
  <si>
    <t>A unidade 3R-5 encontra-se em descomissionamento com os poços abandonados permanentemente. Volume estimado em 12ml, considerando uma pluma de 50m x 8m e coloração 100% arco-íris</t>
  </si>
  <si>
    <t>3r Potiguar S.A</t>
  </si>
  <si>
    <t>1) interrupção imediata da atividade; 2) acionamento da embarcação OSRV de prontidão; 3) dispersão mecânica da pluma oleosa; 4) monitoramento da área pela embarcação e equipe de bordo.</t>
  </si>
  <si>
    <t>Plataforma 3R-5</t>
  </si>
  <si>
    <t>correspondente ao km 93+700</t>
  </si>
  <si>
    <t>derramamento de açúcar sobre o solo.</t>
  </si>
  <si>
    <t>Interferência externa de natureza criminosa, que resultou na violação forçada do compartimento de carga de 02 (dois) vagões</t>
  </si>
  <si>
    <t>RumoLog</t>
  </si>
  <si>
    <t xml:space="preserve">Terra Nova </t>
  </si>
  <si>
    <t>Agua Produzida Fora de Especificações;  3526 -Classe 3-Óleo combustível 1B -</t>
  </si>
  <si>
    <t>0.694; 0.656</t>
  </si>
  <si>
    <t>Linha de Teste do Satélite-91, Campo Cassarongongo, Bácia Reconcavo.</t>
  </si>
  <si>
    <t>Terrestre</t>
  </si>
  <si>
    <t>A causa provável é corrosão. No entanto será devidamente avaliado durante a investigação do oncidente.</t>
  </si>
  <si>
    <t>Petroreconcavo S/a</t>
  </si>
  <si>
    <t>No dia 28/10/2025, por volta das 13:16hrs em sua rotina operacional, o operador do campo detectou uma perda de contenção/descarga significante na linha de teste do SAT-031.
1)1.35m³. 2)Solo não compactado. 3)51.4%. 4)a 11)N/A. Volume de perda de contenção: 1,35m³. Metodologia de cálculo = área x lâmina: (135m² x 0,01m) = 1,35m³.</t>
  </si>
  <si>
    <t>Agente Ambiental Federal</t>
  </si>
  <si>
    <t>Campo/Bloco: RONCADOR</t>
  </si>
  <si>
    <t>NS-44 (LAGUNA STAR)</t>
  </si>
  <si>
    <t>Observadas 2 falhas nos testes de instalação do BOP: a) Dados recebidos do sensor de inclinação do Riser ERA (Eletronic Riser Angle) pelo POD Azul para o Console Central de Comando (CCC) de forma correta porém sem comunicação do CCC com sistema operacional da Konsgberg, localizado na ponte, devido a falha de transmissão; b) Durante o teste funcional do preventor anular superior foi identificado que ao acionar a função OPEN, ocorre registro de fluxo contínuo no flowmeter (medidor de fluxo) tanto do POD Azul quanto Amarelo. Indicativo de vazamento na shuttle valve (válvula piloto) da função OPEN. Durante os testes houve descarga de fluido hidráulico do BOP, base aquosa, para o mar. Mantido BOP anular superior
aberto em "block", cessando descarga.</t>
  </si>
  <si>
    <t>PETROLEO BRASILEIRO S A</t>
  </si>
  <si>
    <t>3300016700001</t>
  </si>
  <si>
    <t>a) Desconsiderados valores da
leitura do ERA pelo POD Azul; b) Definido manter o preventor anular superior em Block quando estiver aberto. Com essa condição não ocorrem vazamentos. Efetuada Análise de Riscos e decidido pelo prosseguimento da intervenção com as falhas.</t>
  </si>
  <si>
    <t>1) Descarregados para o mar 0,056 m3 da mistura de 0,053 m3 de água doce (96%) e 0,003 m3 de fluido hidráulico base aquosa Stack Magic ECO F (4%). 2) Composição: Etilenoglicol 10-30%; Monoetalonamina 1-10%; Triazina 1-10%; Trietanolamina 1-10%; 3) Nome comercial: Stack Magic ECO F; 4) ONU/IMDG: Produto classificado como não perigoso; 5) Último teste
BOP: 29/10/2025; 6) Partes que falharam: painel de controle do BOP e controles do BOP instalados no conjunto (stack). 7) Não há descarga com BOP anular superior aberto em "block". As falhas não afetam as funcionalidades do BOP como CSB. 8) Relatório de gestão de mudança com análise do risco: Arquivo FAM em anexo.</t>
  </si>
  <si>
    <t>0.0052</t>
  </si>
  <si>
    <t>Bacia de Campos. Número IMO 9012238</t>
  </si>
  <si>
    <t>Gerência Responsável: UN-ES/ATP-JUB/OP-P58</t>
  </si>
  <si>
    <t>Durante a operação de drenagem de óleo em uma tubulação de 8", realizada para a instalação do medidor master com o objetivo de executar o proving na EMED fiscal, foi observada uma feição oleosa no mar, no mesmo bordo da operação. O operador dirigiu-se imediatamente à mangueira de drenagem e verificou que o dreno, que deveria enviar o óleo para o tanque de slop, havia transbordado para o lado do descarte de água, ocasionando o envio de óleo para o sistema de descarte overboard. Descarga estimada em 0,052 m³.</t>
  </si>
  <si>
    <t>FORAM TOMADAS OUTRAS PROVIDÊNCIAS, A SABER: O operador desligou a bomba de drenagem assim que identificou a feição no mar. O óleo que havia passado para o lado do dreno de água foi drenado, cessando o evento. Mobilização de embarcação Oil Recovery realizou inspeção próximo à instalação, navegou no rumo da deriva e não identificou feição.</t>
  </si>
  <si>
    <t xml:space="preserve">Itapeva </t>
  </si>
  <si>
    <t>Rodovia BR 381, km 925,5, sentido Norte</t>
  </si>
  <si>
    <t>Conforme informações repassadas ao NEA, na data e local
acima mencionados, caminhão tanque de combustível (óleo diesel) colidiu com outro que carregava um
contêiner com carga não perigosa para o transporte rodoviário.
Segundo consta, não ocorreu o tombamento do semirreboque tanque que não foi danificado a ponto de facultar o vazamento do óleo diesel transportado</t>
  </si>
  <si>
    <t>Ambos os condutores dos veículos vieram a óbito.
Contudo, ocorreu vazamento dos tanques de serviço dos dois veículos que atingiram asfalto, canaleta de drenagem lateral e canteiro central da rodovia</t>
  </si>
  <si>
    <t>Corpo de Bombeiros, Policia Rodoviária Federal e Polícia Civil (perícia) se encaminharam para atendimento à ocorrência</t>
  </si>
  <si>
    <t>Processo sei nº 02001.037711/2025-11 (Emergência Ambiental: Acidente Ambiental)
Corpo de Bombeiros, Policia Rodoviária Federal e Polícia Civil (perícia) se encaminharam para atendimento à ocorrência.</t>
  </si>
  <si>
    <t>IIbama</t>
  </si>
  <si>
    <t>Água industrial e bentonita</t>
  </si>
  <si>
    <t>40.542</t>
  </si>
  <si>
    <t>NS-58 (VALARIS DS-8), poço 7-MLS-243HB-RJS, Campo de Marlim Sul, Bacia de Campos.</t>
  </si>
  <si>
    <t>Durante operação de recirculação de água industrial para hidratação de bentonita, houve falha
em válvula de isolamento, ocasionando o descarte involuntário para o mar de
aproximadamente 255 bbl (40,542 m³) de mistura composta por água industrial e bentoni</t>
  </si>
  <si>
    <t>Mistura composta por água industrial e bentonita.</t>
  </si>
  <si>
    <t>Falha de válvula do sistema de circulação de fluidos</t>
  </si>
  <si>
    <t>Apesar da interrupção da bomba que fazia a recirculação do tanque, o fluido do tanque foi
descarregado para o mar por gravidade. Fechada válvula de isolamento manual e válvula
remota da linha A. Verificado alinhamento alternativo e iniciada nova hidratação de bentonita</t>
  </si>
  <si>
    <t>Não informado</t>
  </si>
  <si>
    <t>Fechada válvula de isolamento manual e válvula remota da linha A. Verificado alinhamento alternativo e iniciada nova hidratação de bentonita
no tanque para fabricação de colchão de sustentação.</t>
  </si>
  <si>
    <t>Processo SEI IBAMA 02001.037969/2025-18
Volume do fluido descarregado: 255 bbl
(40,542 m³). Composição do fluido descarregado: 240 bbl (28,618 m³) de água industrial + 184 ft³
de bentonita (argila). Composição química da substância: FDS (Ficha de segurança) em
anexo. As substâncias descartadas não estão listadas como nocivas ou perigosas na IN-10 do
IBAMA. A mistura descartada involuntariamente estava em processo de formulação (a
bentonita estava sendo hidratada) para composição do fluido a ser utilizado na intervenção.
Esse evento foi comunicado a agência por email em 03/11/2025 que respondeu solicitando o
registro no SISO dia 04/11 16:51h, data que foi considerada como 1ª obs.</t>
  </si>
  <si>
    <t>NS-58 (VALARIS DS-8)</t>
  </si>
  <si>
    <t>Embarcação Aker Wayfarer em operação no poço 7-JUB-81H-ESS, UEH_P-58/7-JUB-81HESS (CÓDIGO 39675), Campo de Jubarte, Bacia de Campos.</t>
  </si>
  <si>
    <t>Durante teste de estanqueidade da linha de Injeção Química do poço, realizado pela P-58 após a instalação da Árvore de Natal Molhada, foi identificado escape de fluido Monoetilenoglicol por um bujão instalado no Módulo de Conexão Vertical do Umbilical. Descarga estimada em 0,025 m3</t>
  </si>
  <si>
    <t>PAULO HENRIQUE ADIB DANTAS SALIM</t>
  </si>
  <si>
    <t>) O teste estava sendo
monitorado pelo Veículo de Operação Remota (ROV) da embarcação Aker Wayfarer, que ao
identificar o vazamento prontamente orientou a interrupção do teste; 2) Realizada
despressurizaçãodo sistema, cessando imediatamente o escape; 3) O sistema hidráulico que
apresentou escape foi isolado da linha de injeção química através de manuseio de válvula no
equipamento submarino.</t>
  </si>
  <si>
    <t>Processo sei nº 02001.037612/2025-30 (Emergência Ambiental: Acidente Ambiental)
1) Volume estimado de 25,87l. Considerado diâmetro de perda de 0,5mm (que causa
aspersão) e diferencial de pressão de 100bar por 10minutos (primeira observação) e 190bar
por mais 10 minutos (segunda observação); 2) O escape ocorreu na placa do MCV onde é
conectado o UEH; 3) Produto vazado: MONOETILENOGLICOL (MEG).</t>
  </si>
  <si>
    <t>Embarcação Aker Wayfarer</t>
  </si>
  <si>
    <t>MONOETILENOGLICOL (MEG)</t>
  </si>
  <si>
    <t xml:space="preserve">Carmo de Minas </t>
  </si>
  <si>
    <t>Óleo lubrificante Poweroil Topaz M 150</t>
  </si>
  <si>
    <t>18000</t>
  </si>
  <si>
    <t>Rodovia BR 381, km 583,5, sentido Norte</t>
  </si>
  <si>
    <t>Conforme informações repassadas ao NEA, na data e local
acima mencionados, rodotrem transportando óleo mineral branco de petróleo envolveu-se em acidente.
Estimativa inicial é de que teriam vazados 18.000 L do produto</t>
  </si>
  <si>
    <t>Segundo consta, o produto foi lançado no asfalto e canaleta de drenagem da pista.
O condutor do veículo saiu ileso
 Há mananciais próximo ao local do sinistro com possibilidade de contaminação.</t>
  </si>
  <si>
    <t>MARCEL ESTEVES RIBEIRO - EPP</t>
  </si>
  <si>
    <t>40249314000147</t>
  </si>
  <si>
    <t>Processo sei n º 02001.037635/2025-44 (Emergência Ambiental: Acidente Ambiental)  / SIEMA ATUALIZADO VIA Resumo de Atendimento de Emergência (25467916)</t>
  </si>
  <si>
    <t>Graxa selante</t>
  </si>
  <si>
    <t>NS-52 (SIEM HELIX 2), poço 7-AB-26D-RJS, Campo de Albacora, Bacia de Campos.</t>
  </si>
  <si>
    <t>NS-52 (SIEM HELIX 2)</t>
  </si>
  <si>
    <t>Durante a operação de wireline no poço, identificada abertura da válvula de alívio da bomba injetora de graxa selante do ECP (Equipamento de controle de pressão) devido ao aumento da pressão na cabeça, causado pelo início da circulação para perfilagem. Como a bomba injetora de graxa no ECP não foi ajustada manualmente para uma pressão 20% maior, houve um pequeno vazamento de graxa selante. A graxa ficou inicialmente no Mobo Deck, mas se
deslocou para o deck inferior, chegando a cair no mar pelo moon pool. Volume de descarga estimado em 0,00002 m³.</t>
  </si>
  <si>
    <t>Suspensa a operação, efetuada a limpeza das áreas afetadas com kit SOPEP, com o auxílio da equipe da sonda e IRATAS e identificada a causa raiz do vazamento</t>
  </si>
  <si>
    <t>Processo sei nº 02001.037589/2025-83 (Emergência Ambiental: Acidente Ambiental)
[1] Volume descarregado: 0,00002 m3. Estimado vazamento total pela queda de 20 litros do nível do tanque de controle de pressão, sendo que deste total 20 ml foram para o mar; [2] Área atingida: mar territorial; [3] Nome comercial do produto: Wireline Grease Seal with Inhibitor Vis 24.</t>
  </si>
  <si>
    <t>57</t>
  </si>
  <si>
    <t>Rodovia BR 262,km 626</t>
  </si>
  <si>
    <t>Segundo informações repassadas ao NEA, no dia 03/11/2025, por volta das 08:00 horas, veículo foi alvejado por tiros, os quais danificaram o funcionamento do cavalo mecânico, O condutor para veículo, quando foi abordado por pessoas encapuzadas as quais atearam fogo no cavalo mecânico e abriram as portinholas do tanque, provocando o derramamento de parte da carga..</t>
  </si>
  <si>
    <t>Biodíesel</t>
  </si>
  <si>
    <t>01 ferido.</t>
  </si>
  <si>
    <t>TRANSMASUT TRANSPORTES</t>
  </si>
  <si>
    <t>00181221000707</t>
  </si>
  <si>
    <t>O condutor relatou à Polícia Rodoviária Federal que trafegava pela BR-262 quando, ao angir o local dos fatos, no Km 625+000, foi surpreendido ao receber voz de assalto.
Relatou ainda que os assaltantes ordenaram que ele descesse do veículo e adentrasse uma área de
mata adjacente. Nesse momento, os criminosos cortaram as mangueiras dos tanques da carreta, que
acondicionavam a carga, e, em seguida, atearam fogo à cabine do veículo.</t>
  </si>
  <si>
    <t>Foi feita contenção do vazamento dos tanques da carreta, acionada
transportadora responsável pela carga e demais instuições para averiguação do local: Corpo de
Bombeiros e Polícia Rodoviária Federal;</t>
  </si>
  <si>
    <t>BR 262</t>
  </si>
  <si>
    <t>Biodiesel</t>
  </si>
  <si>
    <t>Sonda SPT-19 atuando junto ao poço 1-RBU-2-BA, Campo de Rio do Bu, Bacia do Recôncavo baiano</t>
  </si>
  <si>
    <t>Durante operação de fraturamento hidráulico no poço, após paradas das bombas devido embuchamento, foi detectado derramamento de aproximadamente 1,5bbl (0,238m3) de fluido de fraturamento no solo da locação do poço.</t>
  </si>
  <si>
    <t>Em análise. Provável alinhamento inadequado de linhas e válvulas da unidade de
fraturamento da empresa contratada, para limpeza das linhas e bombas.</t>
  </si>
  <si>
    <t>Interrompidas as operações; verificado alinhamento de linhas e válvulas do misturador da
unidade de fraturamento poço colocado em segurança realizado fluxo de comunicação da
ocorrência iniciada a limpeza do local</t>
  </si>
  <si>
    <t>02001.037981/2025-22 (Emergência Ambiental: Acidente Ambiental)
Volume descarregado (em m3): 0,238 Área atingida: solo Nome comercial da substância: mistura
de substâncias: 1)Ultrawet 70; 2) Glutaraldeído 25%; 3)Water Gelling Agent J580; 4) Crosslinker L10;
5) L071 Temporary Clay Stabilizer; 6 ) Diesel Oil U 51. Composição química do material: mistura de
compostos 1)Mistura de Copolimeros Polioxialquilenofenolformaldeido e Álcool; 2) Mistura com
Glutaradeído; 3) Derivado de polímero de carboidrato; 4) ácido bórico; 5) Não disponível, não
contém ingredientes perigosos; 6) Diesel oil #2. Descrição da classificação e subclasse ONU ou
IMDG: 1) Nº ONU 1993, Classe de Risco 3, Nº de Risco 30, Grupo de Embalagem III 2) Número
ONU 2922, Número de risco: 86, Grupo de embalagem: II; 3) NA; 4) NA; 5) NA; 6) Número ONU</t>
  </si>
  <si>
    <t>SPT-19</t>
  </si>
  <si>
    <t>Fluido hidráulico</t>
  </si>
  <si>
    <t>0.221</t>
  </si>
  <si>
    <t>Agua</t>
  </si>
  <si>
    <t>2.779</t>
  </si>
  <si>
    <t>Linha de produção do 7-CP-1667D-SE, Japaratuba-SE</t>
  </si>
  <si>
    <t>Tipo de incidente
Descarga significante de óleo
Perda de contenção primária significante de óleo</t>
  </si>
  <si>
    <t>No dia 05/11/2025 às 11:00, durante ronda de rotina operacional foi identificada perda de
contenção primária/descarga significante de emulsão de 3,0 m³, sendo 0,221 m³ de óleo
(7,37 % do volume da perda) e 2,779 m³ de água (92,63 % do volume da perda) devido a
vazamento em linha de fibra de 3%u201D do poço 7-CP-1667D-SE. O poço foi parado e linha
fechada no satélite para sanar vazamento. Área atingida = 1000 m²; Lâmina = 0,003 m; BSW
= 92,63 %; Volume total = 1000 m² x 0,003 m = 3 m³.</t>
  </si>
  <si>
    <t>Falha em linha de fibra.</t>
  </si>
  <si>
    <t>Despoluição em andamento</t>
  </si>
  <si>
    <t>Acionamento de MI Linhas.</t>
  </si>
  <si>
    <t>02001.038045/2025-39</t>
  </si>
  <si>
    <t>1.11</t>
  </si>
  <si>
    <t>Linha de produção do 7-RO-627-SE, Divina Pastora-SE. Instalação: RIACHUELO</t>
  </si>
  <si>
    <t>Poço terrestre 
Instalação: RIACHUELO
Descarga significante de óleo
Perda de contenção primária significante de óleo</t>
  </si>
  <si>
    <t>No dia 05/11/2025 às 08:10, durante ronda de rotina operacional foi identificada perda de
contenção primária/descarga significante de emulsão de 1,11 m³, sendo 0,211 m³ de óleo (19
% do volume da perda) e 0,899 m³ de água (81 % do volume da perda) devido a furo na
linha de aço de 3%u201D do poço 7-RO-627-SE. O poço foi parado e linha fechada no satélite para
sanar vazamento. Parte do vazamento atingiu tanque artificial com acúmulo de água pluvial. 
Área atingida = 300 m²; Lâmina de emulsão = 0,003 m; Volume 1 = 300 x 0,003 = 0,9 m³
Área do tanque = 40 m²; Lâmina de óleo = 0,001 m; Volume 2 = (40 x 0,001)/(1-0,81) = 0,21
m³ BSW = 81 %; Volume total = 0,9 m³ + 0,21 m³ = 1,11 m³</t>
  </si>
  <si>
    <t>. Parte do vazamento atingiu tanque artificial com acúmulo de água pluvial</t>
  </si>
  <si>
    <t>02001.038049/2025-17</t>
  </si>
  <si>
    <t>Porto de Imbetiba (BMAC), área pier 3 mar, Imbetiba, Macaé/RJ</t>
  </si>
  <si>
    <t>Descrição: Por volta das 07:30h, foi visualizado pela equipe de abastecimento do porto uma possível
mancha de óleo no mar no píer 3 lado mar, próximo a embarcação Olin Conqueror.</t>
  </si>
  <si>
    <t>Feição oleosa identificada no Porto de Imbetiba.</t>
  </si>
  <si>
    <t>O evento segue em investigação para identificação da origem do vazamento.</t>
  </si>
  <si>
    <t>CONSTATAÇÃO DE MANCHA DE ORIGEM INDETERMINADA (SIM) - RISCO DE DANO AO
MEIO AMBIENTE OU À SAÚDE HUMANA</t>
  </si>
  <si>
    <t>Equipe de primeiro combate foram acionados. Equipe realizou avaliação da situação e procedeu com as ações de combate necessárias.</t>
  </si>
  <si>
    <t>OUTRAS AUTORIDADES INFORMADAS ANP, INEA e Marinha]
Processo SEI IBAMA 02001.038266/2025-15</t>
  </si>
  <si>
    <t>BASE MACAÉ</t>
  </si>
  <si>
    <t>Embarcação Olin Conqueror</t>
  </si>
  <si>
    <t>A embarcação estava na área de fundeio, quando houve o transbordamento da bandeja do suspiro do vent, na proa bombordo, durante a transferência de óleo lubrificante para o tanque de armazenamento de óleo dos motores auxiliares, em decorrência do balanço da embarcação.</t>
  </si>
  <si>
    <t>Transbordamento da bandeja</t>
  </si>
  <si>
    <t>Paralisado o vazamento imediatamente.</t>
  </si>
  <si>
    <t>Processo sei nº 02001.039237/2025-62</t>
  </si>
  <si>
    <t>Olin Conqueror</t>
  </si>
  <si>
    <t>8.0E 7</t>
  </si>
  <si>
    <t>Bacia de Campos. Número IMO 9593555. PETROBRAS 55 (P-55) RONCADOR</t>
  </si>
  <si>
    <t>Durante a atividade de tratamento mecânico e pintura no trecho da linha de óleo diesel 2"-FL
T161010-01C02, ocorreu perda de contenção primária de aproximadamente 0,002 m³,
provocada pela abertura de um pequeno furo no segmento em tratamento, resultante da
remoção da corrosão existente no local. Estima-se que entre 16 e 20 gotas de óleo diesel
atingiram o mar, correspondendo a um volume aproximado de 0,00000080 m³ a 0,00000100 m³</t>
  </si>
  <si>
    <t>. Estima-se que entre 16 e 20 gotas de óleo diesel atingiram o mar, correspondendo a um volume aproximado de 0,00000080 m³ a 0,00000100 m³</t>
  </si>
  <si>
    <t>Redução da espessura da parede da tubulação devido à corrosão externa.</t>
  </si>
  <si>
    <t>Foi realizado o desligamento temporário da bomba de fornecimento de diesel para interromper
o vazamento e viabilizar a execução de um reparo provisório qualificado. Devido à queda do
líquido no piso inferior, houve a projeção de aproximadamente 15 a 20 gotas para o mar.</t>
  </si>
  <si>
    <t>FORAM TOMADAS OUTRAS PROVIDÊNCIAS, A SABER: Foi solicitado o desligamento
imediato da bomba de serviço de diesel, com acionamento da equipe de EOR para limpeza e
contenção. Também foram utilizados os recursos do PEI, incluindo o Kit SOPEP.</t>
  </si>
  <si>
    <t>Processo 02001.038551/2025-28</t>
  </si>
  <si>
    <t>PETROBRAS 55 (P-55)</t>
  </si>
  <si>
    <t>0.00024</t>
  </si>
  <si>
    <t>Instalação (Código): NS-54 (VALARIS DS-4)</t>
  </si>
  <si>
    <t>Durante a preparação para o teste operacional com diesel do queimador da planta de teste
("teste de queima"), foi bombeado diesel, proveniente do tanque de diesel da planta de teste,
para preenchimento da linha de óleo da lança até o queimador, com o objetivo de substituir a
água que se encontrava nas linhas. Esperava-se o retorno de fluido (água e diesel) pela linha
de retorno da lança do queimador. Entretanto, não houve retorno de água ou diesel ao tanque
e a circulação foi interrompida. Foi constatada a perda de contenção primária de óleo diesel em
função de uma mangueira que estava desconectada na linha de retorno da lança do
queimador, na altura do meio do pedestal da lança (acima do deck). A maior parte do volume
ficou contida na área do pedestal da lança do queimador; entretanto, gotículas também foram
carreadas, resultando em descarga para o mar.</t>
  </si>
  <si>
    <t>Perda de contenção primária não significante de 0,132 m³, sendo 0,13176 m³ contidos na área
do pedestal da lança do queimador e main deck logo abaixo. Volume estimado com base na
redução de 4,5 bbl no nível do tanque de diesel, descontando-se o volume estimado de 3,67
bbl das linhas até o ponto onde houve a perda de contenção. [1] Volume descarregado:
0,00024 m³; [2] Área atingida: mar territorial; [3] Nome comercial: óleo diesel; [4] Composição:
conforme FISPQ Volume descarregado de 0,00024 m³ estimado conforme Protocolo de BONN),
com mancha de coloração arco-íris observada (espessura: 0,0000003 m) e considerando 400
m de comprimento por 2 m de largura.</t>
  </si>
  <si>
    <t>A maior parte do volume ficou contida na área do pedestal da lança do queimador; entretanto, gotículas também foram carreadas, resultando em descarga para o mar.</t>
  </si>
  <si>
    <t>Equipe da sonda</t>
  </si>
  <si>
    <t>Suspensa a operação de bombeio de diesel e efetuada a limpeza das áreas afetadas com kit SOPEP, de acordo com o previsto no Plano de Emergência Individual (PEI), com o auxílio da equipe da sonda. Confirmados
drenos críticos do deck estavam fechados.</t>
  </si>
  <si>
    <t>Processo 02001.038558/2025-40</t>
  </si>
  <si>
    <t>NS-54 (VALARIS DS-4)</t>
  </si>
  <si>
    <t xml:space="preserve">Campo Grande </t>
  </si>
  <si>
    <t>AC PP km 456+669 Sul - Rodovia BR-163/MS</t>
  </si>
  <si>
    <t>Vazamento de combustível (Diesel) e vítimas código cinza</t>
  </si>
  <si>
    <t>Acidente com usuário da Rodovia BR-163/MS
Combustível</t>
  </si>
  <si>
    <t>motorista, ao entrar na rodovia sentido Norte, não observou o tráfego e colidiu frontalmente com o caminhão.</t>
  </si>
  <si>
    <t>Ambiente não informado</t>
  </si>
  <si>
    <t>Acidente com caminhão comunicado pela PRF.</t>
  </si>
  <si>
    <t>O Plano de Ação de Emergência (PAE) foi acionado, e os órgãos competentes devidamente
comunicados.</t>
  </si>
  <si>
    <t>Comunicado SIEMA IBAMA - Motiva Pantanal - AC PP km 456+669 Sul - Rodovia BR-163/MS
Processo SEI IBAMA 02001.038587/2025-10</t>
  </si>
  <si>
    <t xml:space="preserve">Antônio Dias </t>
  </si>
  <si>
    <t>Ferrovia - Coordenadas geográficas: 19°38'58.37"S, e 42°50'8.02"O.</t>
  </si>
  <si>
    <t>Transporte Ferroviário</t>
  </si>
  <si>
    <t>Segundo informações repassadas ao NEA, ocorreu um vazamento de óleo diesel proveniente de uma locomotiva de aproximadamente 120 litros na parte superior do tanque, próximo do município de Antônio Dias/MG.</t>
  </si>
  <si>
    <t>Sem informação</t>
  </si>
  <si>
    <t>EFVM</t>
  </si>
  <si>
    <t>Uma equipe de acionamento do Socorro Ferroviário da EFVM está no local para averiguação e realização da contenção do vazamento com produto selante</t>
  </si>
  <si>
    <t>Processo sei nº 02001.038845/2025-50 (Emergência Ambiental: Acidente Ambiental)</t>
  </si>
  <si>
    <t>Bacia de Santos. BUZ/ATP-BUZ/OP-P75</t>
  </si>
  <si>
    <t>Durante a remoção da inibição da válvula XV-53366002, localizada no header do sistema de
dilúvio, após a conclusão das atividades de limpeza do header e ciclagem operacional da
válvula, foi observada uma iridescência a bombordo da unidade. Após vistoria foi identificada a
fonte geradora como sendo a saída do header de drenagem do dilúvio. Estimado 0,0001 m3 de
óleo para o mar</t>
  </si>
  <si>
    <t>Descarga para o mar de aproximadamente 0,0001 m³ (100 mL) de óleo</t>
  </si>
  <si>
    <t>azamento pela saída do header de drenagem do dilúvio. Em investigação.</t>
  </si>
  <si>
    <t>Após vistoria foi identificada a fonte geradora como sendo a saída do header de drenagem do dilúvio. Óleo para o mar.</t>
  </si>
  <si>
    <t>AUTORIDADES INFORMADAS: ANP/SSO, Ibama e Marinha.</t>
  </si>
  <si>
    <t>Foi realizado o fechamento da válvula de overboard, mantendo equipe de monitoramento até a completa finalização do evento. A Iridiscência foi dissipada naturalmente.</t>
  </si>
  <si>
    <t>Processo SEI IBAMA 02001.038982/2025-94</t>
  </si>
  <si>
    <t>0.171</t>
  </si>
  <si>
    <t>Linha de produção do poço 7-CAM-1101U - Canto do Amaro M</t>
  </si>
  <si>
    <t>Durante atividade que envolvia parada de vários poços para manutenção, a equipe de
campo identificou visualmente um vazamento de fluido no poço 7-CAM-1101. Este poço
possui acionamento pump off e embora a válvula da linha de surgência encontrava-se
bloqueada, a chave geral de bloqueio de energia do quadro de comando local ainda estava
energizada, o que permitiu o acionamento do sistema pump off que ligou de forma
automática causando o rompimento da junta de vedação na válvula na linha de produção
fechada. O poço foi desligado no painel e a descarga foi imediatamente paralisada.</t>
  </si>
  <si>
    <t>Rompimento da junta de vedação</t>
  </si>
  <si>
    <t>Acionado o plano de emergência
Acionado o fluxo de comunicação de emergência; *Poço desligado; * Solicitação de serviços
para reparo da válvula e para limpeza da área atingida. Informações julgadas úteis: Memórial
de cálculo em anexo</t>
  </si>
  <si>
    <t>Processo sei nº 02001.039181/2025-46 (Emergência Ambiental: Acidente Ambiental)
Ref.perda de contenção 1) Vol.: 0,215m³ (emulsão oleosa) 2) Contenção secundária atingida: N/A 3)
BSW: 79,36% 4) Salinidade (água produzida): N/A 5) Composição química (fluido perf., complet. ou
interv.): N/A 6) Nome comercial (subst. nociva/perigosa): N/A 7) Composição química (subst.
nociva/perigosa): N/A 8) Classificação ONU ou IMDG (subst. nociva/perigosa): N/A Informações da
descarga 1) Vol. (água produzida fora de especificação/óleo): 0,215m3(0,171m3/0,044m3) 2) Área
atingida: Solo 3) BSW: 79,36% 4) TOG (água produzida): N/A 5) Salinidade (água produzida): N/A 6)
Composição físico-química (água de injeção): N/A 7) Composição química (fluido de perf., complet.
ou interv.): N/A 8) Características do fluido base (perf., complet. ou interv.): N/A 9) Nome comercial
(subst. nociva/perigosa): N/A 10) Composição química (subst. nociva/perigosa): N/A: 11)
Classificação ONU ou IMDG (subst. nociva/perigosa): N/A</t>
  </si>
  <si>
    <t>Foi observado, com ROV, vazamento de fluido com aparência oleosa após a remoção da Capa da ANM (TCAP) do poço 7-BAZ-3-ESS. Inicialmente, o fluido escapava pelo mandril de acesso ao anular da ANM. Não houve identificação de perda de integridade nas válvulas da ANM, sugerindo que se trata de uma saída residual de fluido. Após a conclusão das atividades, não foi mais observado escape de fluido escuro.</t>
  </si>
  <si>
    <t>Escape residual. Em avaliação</t>
  </si>
  <si>
    <t>3300161000101</t>
  </si>
  <si>
    <t>ANP/SSO, Ibama e Marinha.</t>
  </si>
  <si>
    <t>Monitoramento contínuo com ROV até cessar o escape.</t>
  </si>
  <si>
    <t>02001.039026/2025-20 (Emergência Ambiental: Acidente Ambiental)</t>
  </si>
  <si>
    <t>FPSO CIDADE DE ANCHIETA (FPSO CDAN)</t>
  </si>
  <si>
    <t>Petróleo Bruto</t>
  </si>
  <si>
    <t xml:space="preserve">Cristalina </t>
  </si>
  <si>
    <t>GASOLINA;  DIESEL COMBUSTIVEL;  ETANOL</t>
  </si>
  <si>
    <t>15; 22; 9</t>
  </si>
  <si>
    <t>Outra(s); Empresa especializada em atendimento ; Polícia Rodoviária; Corpo de Bombeiros; IBAMA</t>
  </si>
  <si>
    <t>Rodovia BR-050, Km 112+200, Sentido norte</t>
  </si>
  <si>
    <t>Tombamento de veículo seguido de explosão</t>
  </si>
  <si>
    <t>Motorista dormiu no volante vindo a sair da pista para o canteiro central, no tombamento o tanque pegou fogo e consumiu todo o veiculo. Identificação do responsável pela carga: Posto ROTA050 / Telefone: (61) 3612-1668. Identificação do responsável pela carreta: FERNANDO HENRIQUE GUIMARAES NEIVA / Telefone: (61) 99907-3477</t>
  </si>
  <si>
    <t>Área afetada: aproximadamente 300 m²</t>
  </si>
  <si>
    <t>Concessionária ECOVIAS Goiás</t>
  </si>
  <si>
    <t>%u2022 Polícia Rodoviária Federal (PRF)
%u2022 Corpo de Bombeiros Militar %u2013 Cristalina/GO
%u2022 IBAMA %u2013 Goiás
%u2022 CETRIC
%u2022 Ecovias Minas Goiás</t>
  </si>
  <si>
    <t>Acionamento da equipe CETRIC, integrante do Plano de Ação Emergencial (PAE) da concessionária, para execução da contenção e limpeza da área.</t>
  </si>
  <si>
    <t>Processo SEI n°02001.039231/2025-95</t>
  </si>
  <si>
    <t>Durante inspeção com ROV na ANM do poço, foi observado escape de 0,0121 m3 de fluido
hidráulico de base aquosa pela placa lógica do equipamento.</t>
  </si>
  <si>
    <t>Após avaliação, detectou-se que o escape era referente à linha de controle da DHSV-2,
decorrente de falha na conexão do componente.</t>
  </si>
  <si>
    <t>Despressurização da linha de controle, interrompendo o escape.</t>
  </si>
  <si>
    <t>02001.039471/2025-90 (Emergência Ambiental: Acidente Ambiental)</t>
  </si>
  <si>
    <t>FLUIDO HIDRÁULICO</t>
  </si>
  <si>
    <t>Fluído hidráulico base de água;  Água</t>
  </si>
  <si>
    <t>0.0072; 0.2328</t>
  </si>
  <si>
    <t>NS-47 (WEST TELLUS) em operação no poço 7-BUZ-100DA-RJS, Campo de Búzios, Bacia de Santos.</t>
  </si>
  <si>
    <t>NS-47 (WEST TELLUS) em operação no poço 7-BUZ-100DA-RJS, Campo de Búzios, Bacia de Santos</t>
  </si>
  <si>
    <t>DESCARGA SIGNIFICANTE - DANO AO MEIO AMBIENTE; PERDA DE CONTENÇÃO PRIMÁRIA SIGNIFICANTE - RISCO DE DANO AO MEIO AMBIENTE OU À SAÚDE HUMANA / Atualização: FALHA NO BLOWOUT PREVENTER (BOP) - RISCO DE DANO AO MEIO AMBIENTE OU À SAÚDE HUMANA</t>
  </si>
  <si>
    <t>Durante o teste funcional da Upper blind shear ram (UBSR) com acionamento pelo sistema acústico, ocorreu queda na pressão dos acumuladores de fundo, os quais estavam isolados para a superfície, após o completo fechamento da gaveta, indicando vazamento de fundo do sistema. O fluido de acionamento do BOP contém 97% de água potável e 3% de ERIFON 603 HP, que é classificado como não tóxico para o ambiente aquático e rapidamente degradável. . O
volume estimado de descarga foi de 0,241 m³ de fluido hidráulico base aquosa. Durante o teste de instalação, foram identificadas também as falhas no BOP (1 - alarme de ground fault no circuito 24V do POD azul; 2 - Falha no Slot 14 do barramento 1 do PLC=2 do POD azul).</t>
  </si>
  <si>
    <t>Interrompido vazamento colocando o sistema acústico em disarm.  Elaborada análise de risco para prosseguir as operações com
as falhas encontradas durante a instalação do BOP (1 - alarme de ground fault no circuito 24V do POD azul; 2 - Falha no Slot 14 do barramento 1 do PLC=2 do POD azul; 3 - Perda de estanqueidade no sistema de fechamento da UBSR via sistema backup acústico).</t>
  </si>
  <si>
    <t>Processo 02001.039639/2025-67. 1) Volume descarregado: 0,241 m3 (sendo 97% de água potável e 3% de ERIFON 603 HP); 2)Área atingida: mar; 3) Nome comercial: ERIFON 603HP 4) Composição química da substância: Etileno glicol: 24 - 36%, Monoetanolamina 4 - 6%, Dietanolamina: 4 - 6% 5) Não classificado como perigoso para o transporte nos diferentes modais. 6) Esta ocorrência foi durante os testes de instalação do BOP. O BOP ainda não é elemento do Conjunto Solidário de Barreiras</t>
  </si>
  <si>
    <t xml:space="preserve">São Francisco do Sul </t>
  </si>
  <si>
    <t>Mancha de óleo lubrificante n</t>
  </si>
  <si>
    <t>Tipo de substância: Óleo lubrificante
O rebocador em navegação identificou mancha de óleo lubrificante na água proveniente do vazamento,
de aproximadamente 15 litros, do propulsor de BE. Imediatamente a empresa Ambipar (empresa de
atendimento a emergência) foi acionada, realizando o cerco com barreiras de contenção.</t>
  </si>
  <si>
    <t>Vazamento de óleo lubrificante do propulsor de BE.</t>
  </si>
  <si>
    <t>Rebocador %u201CSão Luis%u201D (apoio portuário).</t>
  </si>
  <si>
    <t>Nome completo: Rodrigo Bastos Pinto
Função: Diretor de Operações
Telefones de contato: 21 3504-4222</t>
  </si>
  <si>
    <t>A empresa Ambipar e a tripulação do rebocador realizaram as ações de atendimento à emergência
ambiental.</t>
  </si>
  <si>
    <t>02001.039684/2025-11 (Emergência Ambiental: Acidente Ambiental)</t>
  </si>
  <si>
    <t>FLUIDO DE COMPLETAÇÃO/PERFURAÇÃO BASE ÁGUA</t>
  </si>
  <si>
    <t>12.401</t>
  </si>
  <si>
    <t>Bacia de Campos. Número IMO: 9372535.</t>
  </si>
  <si>
    <t>Durante retirada do BHA de perfuração 16", foi constatada pelo trip tank perda de fluido de
perfuração da ordem de 6 bph. Iniciadas investigações e, após inspeção da cabeça de poço
com ROV, foi verificada descarga de FCBA (fluido complementar de base aquosa salino de
cloreto de sódio), presente no anular entre poço aberto e revestimento 22", para o fundo do
mar, através dos flow-by da cabeça do poço</t>
  </si>
  <si>
    <t>Perda de estanqueidade da cimentação do revestimento de superfície 22".</t>
  </si>
  <si>
    <t>Descarga de FCBA para o mar.</t>
  </si>
  <si>
    <t>BRUNO CESAR LADEIRA</t>
  </si>
  <si>
    <t>Interrompida a operação de montagem de BHA na mesa rotativa, interrompido o abastecimento do poço pelo trip tank e
cessada a descarga.</t>
  </si>
  <si>
    <t>02001.039692/2025-68 (Emergência Ambiental: Acidente Ambiental)</t>
  </si>
  <si>
    <t>Fluido hidráulico base aquosa</t>
  </si>
  <si>
    <t>5.6175</t>
  </si>
  <si>
    <t>Bacia de Santos. Número IMO: 9562582.</t>
  </si>
  <si>
    <t>NS-29 (CAROLINA)</t>
  </si>
  <si>
    <t>Durante montagem de seções da coluna de injeção, foram detectadas entradas de bombas de forma anormal. Após investigação com isolamento dos sistemas de superfície, foi constatada perda de estanqueidade na linha hotline de abastecimento do BOP, com descarga de fluido hidráulico base aquosa para o mar.</t>
  </si>
  <si>
    <t>Vazamento na linha de abastecimento da hotline.</t>
  </si>
  <si>
    <t>Isolada a hotline no painel e alterada a alimentação do BOP para os conduítes, interrompendo a descarga. Elaborada
gestão de mudança para avaliação da possibilidade de prosseguimento das operações com as falhas.</t>
  </si>
  <si>
    <t>02001.039730/2025-82 (Emergência Ambiental: Acidente Ambiental)
[1] Relatório de gestão de mudança com análise do risco, caso as operações prossigam mesmo com falha no BOP: Arquivo selecionado: 8BUZ102D_FAM - Perda de estanqueidade da hotline do BOP. [2] Parte(s) do sistema BOP onde ocorreu a falha: Bobinas Mangueiras Cabos. [3] Data do último teste no BOP: 04/11/2025. [4] O BOP permanece com redundância
de alimentação hidráulica através das duas conduítes. [5] Volume descarregado: 5,6175 m3 da mistura de 97% de água doce (5,4490 m3) e 3% de fluido hidráulico base aquosa (0,1685 m3). [6] Área atingida: mar. [7] Nome comercial da substância: ERIFON HD 603 HP. [8] Composição química da substância: etilenoglicol (24-36%), monoetanolamina (4-6%), dietanolamina (4-6%).
[9] Descrição da classificação e subclasse ONU ou IMDG da substância, caso aplicável: não regulamentado como produto perigoso.</t>
  </si>
  <si>
    <t>0.475</t>
  </si>
  <si>
    <t>Sonda NS-57 (Dhirubhai Deepwater KG2) atuando junto ao poço 8-ATP-9D-RJS, Campo de de Atapu, Bacia de Santos</t>
  </si>
  <si>
    <t>Durante o teste funcional da Upper blind shear ram (UBSR) com acionamento pelo sistema acústico, ocorreu queda na pressão dos acumuladores de fundo, os quais estavam isolados para a superfície, após o completo fechamento da gaveta, indicando vazamento de fundo do sistema.</t>
  </si>
  <si>
    <t>Durante o teste funcional da Upper blind shear ram (UBSR) com acionamento pelo sistema acústico, ocorreu queda na pressão dos acumuladores de fundo, os quais estavam isolados para a superfície, após o completo fechamento da gaveta,indicando vazamento de fundo do sistema. O fluido de acionamento do BOP contém 97% de água potável e 3% de ERIFON 603 HP, que é classificado como não tóxico para o ambiente aquático e rapidamente degradável. O volume estimado de descarga foi de 0,475 m³ de fluido hidráulico base aquosa.</t>
  </si>
  <si>
    <t>Interrompido vazamento com o fechamento de válvula a montante do POD acústico.</t>
  </si>
  <si>
    <t>Processo 02001.039828/2025-30. Esta ocorrência foi durante os testes de instalação do BOP. O BOP ainda não é considerado elemento do Conjunto Solidário de Barreiras, até a conclusão dos testes de instalação. O impacto dessa falha para a continuidade operacional será avaliado via FAM após a conclusão dos testes. Volume estimado da descarga pelo flowmeter de 0,475 m³ de fluido hidráulico base aquosa, sendo 3% (0,01425 m³) deste volume, de ERIFON e o restante de água 97% (0,46075m3) Área atingida: mar territorial Nome comercial: ERIFON 603 F Composição química da substância: Etileno glicol : 24,00 - 36,00%; Monoetanolamina : 4,00 - 6,00%; Dietanolamina: 3,94 - 5,91% Descrição da classificação e subclasse ONU ou IMDG: Não classificado como perigoso</t>
  </si>
  <si>
    <t>GÁS NATURAL, COMPRIMIDO, COM ELEVADO TEOR DE METANO</t>
  </si>
  <si>
    <t>R. Vereador Nelson Cunha, nº 90, Estoril</t>
  </si>
  <si>
    <t>Conforme informações repassadas ao NEA, na data e local acima mencionados, ocorreu acidente envolvendo o rompimento de tubulação de gás natural. A empresa Escon - Engenharia, Saneamento e Construção Ltda. (CNPJ - 10.360.065/0001-00), ao abrir trincheira na via para instalação de tubulação de água, rompeu o cano de distribuição de gás natural. Segundo consta, o fechamento da válvula que impede o fluxo de gás na tubulação ocorreu às 9h50min. O sinistro não causou vítimas.</t>
  </si>
  <si>
    <t>Rompimento da tubulação</t>
  </si>
  <si>
    <t>Gasmig</t>
  </si>
  <si>
    <t>Segundo consta, o fechamento da válvula que impede o fluxo de gás na tubulação ocorreu às 9h50min.</t>
  </si>
  <si>
    <t xml:space="preserve">Barbacena </t>
  </si>
  <si>
    <t>Outra(s); Polícia Militar; Polícia Rodoviária; Órgão Estadual ou Municipal de Meio Ambiente</t>
  </si>
  <si>
    <t>BR-040 KM 716+256 do sentido sul</t>
  </si>
  <si>
    <t>Tombamento de veículo pesado com derramamento de carga em canaleta</t>
  </si>
  <si>
    <t>Tipo de acidente: Tombamento de veículo pesado com derramamento de carga; Causa provável: Desconhecida; Substâncias ou materiais envolvidos: óleo lubrificante automotivo; Meio atingindo: derramamento de óleo, em canaleta. Não houve danos em recursos hídricos.</t>
  </si>
  <si>
    <t>derramamento de óleo em canaleta</t>
  </si>
  <si>
    <t>Transportadora AWEMA Transportes eLogistica Eireli</t>
  </si>
  <si>
    <t>Apoio solicitado ou envolvido NEA, EPRVM, PM-MG e PRF</t>
  </si>
  <si>
    <t>A concessionária realizou a identificação, isolamento e sinalização da área afetada, seguindo os protocolos técnicos aplicáveis ao atendimento de emergências, com o objetivo de garantir a segurança dos usuários da via e a fluidez do tráfego. Situação atual (controlado, em contenção, ainda em curso); O cenário encontra-se controlado. O transportador responsável foi contactado para o transbordo e limpeza da área afetada.</t>
  </si>
  <si>
    <t>Processo 02001.039783/2025-01. Como parte das medidas adotadas, o NEA estabeleceu contato com a transportadora responsável, solicitando a adoção das providências necessárias, incluindo o transbordo da carga e a implementação das ações ambientais pertinentes, conforme previsto na legislação vigente, que atribui ao transportador a responsabilidade socioambiental pelo produto. Risco potencial à saúde humana, fauna, flora ou recursos hídricos: Sem riscos de alteração do solo e água.
Condições meteorológicas no momento do acidente (se relevantes); Tempo bom e pista seca.</t>
  </si>
  <si>
    <t>óleo lubrificante</t>
  </si>
  <si>
    <t>Rodovia BR040, km 716+200m, sentido Rio de Janeiro</t>
  </si>
  <si>
    <t>Conforme informações repassadas ao NEA, na data e local acima mencionados, ocorreu acidente envolvendo tombamento de veículo transportando óleo lubrificante para motor e fluido de arrefecimento. O condutor do veículo foi lesionado e encaminhado para o Hospital Regional de Barbacena Dr. José Américo. Segundo consta, o veículo colidiu com a barreira New Jersey o que ocasionou o lançamento dos produtos em ambos os sentidos da via. Aparentemente, o material que verteu na via foi contido com serragem.</t>
  </si>
  <si>
    <t>Tombamento de veículo de transporte.</t>
  </si>
  <si>
    <t>Aparentemente, o material que verteu na via foi contido com serragem.</t>
  </si>
  <si>
    <t>LÍQUIDO CORROSIVO, ÁCIDO, INORGÂNICO, N.E.</t>
  </si>
  <si>
    <t>BR 116/SP Km 513+500 Norte</t>
  </si>
  <si>
    <t>Segundo evidências do local, o condutor trafegava pela faixa 1 e ao ingressar na curva, perdeu o controle do veículo, resultando no tombamento, rompimento do tanque e consequente derramamento da carga.</t>
  </si>
  <si>
    <t>tombamento, rompimento do tanque e consequente derramamento da carga de  Clorohidróxido de alumínio.</t>
  </si>
  <si>
    <t>Autopista Régis Bittencourt S/A</t>
  </si>
  <si>
    <t>PRF/COBOM/ Concessionária/ Defesa Civil/ SABESP/ CETESB 
Transportadora realizou o acionamento da empresa AMBIPAR.</t>
  </si>
  <si>
    <t>Transportadora realizou o acionamento da empresa AMBIPAR.</t>
  </si>
  <si>
    <t>Processo 02001.040381/2025-41</t>
  </si>
  <si>
    <t>0.056</t>
  </si>
  <si>
    <t>PETROBRAS 55 (P-55), Poço 7-RO-133HP-RJS</t>
  </si>
  <si>
    <t>Poço 7-RO-133HP-RJS</t>
  </si>
  <si>
    <t>Durante a limpeza da TCAP foi observado pelo ROV um escape de MEG. O ROV se deslocou para o MCV-U e não foi possível concluir o ponto exato do escape, pois local era de difícil acesso. O escape vinha de mangueiras que estavam aduchadas e conectadas à placa de funções do MCV-U. Foi identificado que o escape iniciou às 07:21 e a bomba na superfície foi
desligada às 07:49. Logo o volume de fluido descarregado se deu por 28 minutos, desde o início da visualização pelo ROV até a parada da bomba na superfície, sendo o escape posterior considerado residual. Como a vazão da bomba no top side estava em 120L/h, consideramos que durante esses 28 minutos, todo MEG injetado escapou, sem perda de carga do top side até a ANM. O Escape se dispersou na mar e em nenhum momento foi visualizado mancha na superfície.</t>
  </si>
  <si>
    <t>Possível dano em uma das mangueiras da linha conectada à placa do MCV-U.</t>
  </si>
  <si>
    <t>Nome Completo: LUCAS OLIVEIRA DE CASTRO
Cargo/Função: Coordenador(a)
Empresa: Petrobras
Endereço: Av. Henrique Valadares, 28, Torre B, 9º andar, Centro, Rio de Janeiro, RJ, CEP 20231-030
Telefones: (27) 3295 1305 e (21) 2144 0479
E-mail: INCIDENTES.ES@PETROBRAS.COM.BR
CNPJ: 33.000.167/0001-01</t>
  </si>
  <si>
    <t>LUCAS OLIVEIRA DE CASTRO</t>
  </si>
  <si>
    <t>Paralisado o bombeio de MEG para o bloco da ANM, via UEP cessando o vazamento.</t>
  </si>
  <si>
    <t>Descarga paralisada. Volume descarregado: 0,056 m3 Área atingida: mar Nomenclatura química da substância: monoetilenoglicol Composição química da substância: monoetilenoglicol (C2H6O2) Descrição da classificação e subclasse ONU ou IMDG da substância, caso aplicável: não regulamentado como produto perigoso.
Processo SEI nº 02001.039987/2025-34</t>
  </si>
  <si>
    <t>ÁCIDO SULFÚRICO, COM MAIS DE 51% DE ÁCIDO</t>
  </si>
  <si>
    <t>BR 153, km 11, sentido Norte</t>
  </si>
  <si>
    <t>A: Conforme informações repassadas ao NEA, na data e local acima mencionados, ocorreu acidente envolvendo tombamento de veículo transportando ácido sulfúrico. O condutor do veículo foi lesionado e encaminhado para o Hospital Regional de Itumbiara
São Marcos em Goiás. Segundo consta, ocorreu vazamento do produto por uma das tampas de visita.
Aparentemente, não ocorreram vazamentos de óleo diesel dos tanques de serviço ou óleo lubrificantede outros componentes (motor / caixa de transmissão) do veículo</t>
  </si>
  <si>
    <t>. Empresa de atendimento à emergência já teria sido acionada para os devidos tratos ambientais</t>
  </si>
  <si>
    <t>02001.040277/2025-57 (Emergência Ambiental: Acidente Ambiental)</t>
  </si>
  <si>
    <t>0.306</t>
  </si>
  <si>
    <t>Linha de Injeção do 7-CAM-0079-RN / SAT03-CAM I</t>
  </si>
  <si>
    <t>Poço terrestre - CANTO DO AMARO - Linha de Injeção do 7-CAM-0079-RN / SAT03-CAM I</t>
  </si>
  <si>
    <t>Corrosão. Operador da sala de controle constatou, no supervisório PI, uma diminuição na pressão da EIA-CAM I. Diante disso, foi solicitado aos operadores da injeção de água, que verificasse em campo os trechos de linhas que pertencem a esse sistema, para verificar se havia algum vazamento, onde foi constatada uma descarga na linha de injeção do 7-CAM-0079-RN, que pertence ao satélite 03. O volume da descarga atingiu o solo.</t>
  </si>
  <si>
    <t>O volume da descarga atingiu o solo.</t>
  </si>
  <si>
    <t>Acionado o plano de emergência
Paralisação do poço; Solicitação de serviço para inspeção da linha e substituição do trecho.</t>
  </si>
  <si>
    <t>Processo 02001.040221/2025-01. 1) Vol.: 0,306m³ (água de injeção) 2) Contenção secundária atingida: N/A 3) BSW: N/A 4) Salinidade (água produzida): N/A 5) Composição química (fluido perf., complet. ou interv.): N/A 6) Nome comercial (subst. nociva/perigosa): N/A 7) Composição química (subst. nociva/perigosa): N/A 8) Classificação ONU ou IMDG (subst. nociva/perigosa): N/A Informações da descarga 1) Vol. (água de injeção): 0,306m³ 2) Área atingida: solo 3) BSW: N/A 4) TOG (água produzida): N/A 5) Salinidade (água produzida): N/A 6) Composição físico-química (água de injeção):Salinidade 2216.09 ppm / Temperatura - 23,3 ºC 7) Composição química (fluido de perf., complet. ou interv.): N/A 8) Características do fluido base (perf., complet. ou interv.): N/A 9) Nome comercial (subst. nociva/perigosa): N/A 10) Composição química (subst. nociva/perigosa): N/A: 11) Classificação ONU ou IMDG (subst. nociva/perigosa): N/A</t>
  </si>
  <si>
    <t>óleo do motor.</t>
  </si>
  <si>
    <t>Rodovia 040, km 441 + 950 m, sentido Norte</t>
  </si>
  <si>
    <t>Conforme informações repassadas ao NEA, na data e local acima mencionados, ocorreu acidente envolvendo tombamento de veículo transportando carvão vegetal de floresta plantada (110 M3). O condutor do veículo foi atendido por equipe de pronto
atendimento da concessionária da Via O40 e, aparentemente, não teve ferimentos</t>
  </si>
  <si>
    <t>. O condutor do veículo foi atendido por equipe de pronto atendimento da concessionária da Via O40 e, aparentemente, não teve ferimentos. O carvão foi
lançado na área lindeira da rodovia sobre vegetação de gramíneas.</t>
  </si>
  <si>
    <t>km 442+674 do Corredor Centro Sudeste da Ferrovia Centro Atlântica - FCA</t>
  </si>
  <si>
    <t>Vimos comunicar que hoje às 10h38 o trem J320 ao circular em Uberaba/MG entre ZWA - ZVF (Aramina - Valefértil) no km 442+674 do Corredor Centro Sudeste da Ferrovia Centro Atlântica - FCA veio a acidentar-se.</t>
  </si>
  <si>
    <t>Trem acidentado afetando 22 vagões (entre tombados, adernados e descarrilhados). Trem composto por 2 locomotivas e 84 vagões carregados com Soja Granel. Tonelagem Bruta: 8119,580 Comprimento: 1463,473.</t>
  </si>
  <si>
    <t>Vimos comunicar que hoje às 10h38 o trem J320 ao circular em Uberaba/MG entre ZWA - ZVF (Aramina - Valefértil) no km 442+674 do Corredor Centro Sudeste da Ferrovia Centro Atlântica - FCA veio a acidentar-se, afetando 22 vagões (entre tombados, adernados e descarrilhados). O maquinista encontra-se bem e finalizou a revista da composição por volta das 14:00. Trem composto por 2 locomotivas e 84 vagões carregados com Soja Granel. Tonelagem Bruta: 8119,580 Comprimento: 1463,473.
Local em zona rural, ocupação mista de pastagens, vegetação e agropecuária. Próximo à plantações e fábrica da Atlas Agropecuária Brasil Fertilizantes. Na faixa de domínio há presença de vegetação, mas é contornada dos dois lados por acesso rural (foto aérea em anexo).</t>
  </si>
  <si>
    <t>Seguradora.</t>
  </si>
  <si>
    <t>Composição foi cortada e partiu com 9 vagões mais uma locomotiva para ZWA-P, ficando 74 vagões no local. Seguradora está no local iniciando os trabalhos de retirada da carga. Há acesso rodoviário próximo. Os vagões encontram-se engavetados em sanfona, e a linha férrea é contornada por taludes de corte, assim é prevista construção de linha variante para possibilitar o acesso de máquinas.</t>
  </si>
  <si>
    <t>Processo 02001.040296/2025-83 (Emergência Ambiental: Acidente Ambiental)</t>
  </si>
  <si>
    <t xml:space="preserve">Ubatuba </t>
  </si>
  <si>
    <t>FIBRAS, ANIMAIS, VEGETAIS, OU SINTÉTICOS, COM ÓLEO, N.E.</t>
  </si>
  <si>
    <t>São Paulo &gt; Ubatuba &gt; Fazenda &gt; Fazenda</t>
  </si>
  <si>
    <t>Simba - Fauna Oleada</t>
  </si>
  <si>
    <t>Simba - Fauna oleada</t>
  </si>
  <si>
    <t>Ave encontrada na areia, ainda em linha da maré e retirada pelo acionante, que a deixou em uma caixa de papelão para esperar o resgate. Penas com material viscoso na região dorsal perto da cabeça e asa, aparentemente algum tipo de óleo. O animal estava bastante debilitado e foi levado para base para atendimento, melhor avaliação e coleta do material.  
Identificador da ocorrência (IO): T10AV20251125i000001
Identificador do indivíduo (II): 445451
Espécie: Classe: Aves &gt; Ordem: Procellariiformes &gt; Família: Procellariidae &gt; Gênero: Puffinus &gt; Espécie: Puffinus puffinus
Condição do animal ao final da ocorrência: Vivo</t>
  </si>
  <si>
    <t>Identificador da ocorrência (IO): T10AV20251125i000001
Identificador do indivíduo (II): 445451
Espécie: Classe: Aves &gt; Ordem: Procellariiformes &gt; Família: Procellariidae &gt; Gênero: Puffinus &gt; Espécie: Puffinus puffinus
Condição do animal ao final da ocorrência: Vivo</t>
  </si>
  <si>
    <t>Animal levado para base para atendimento, melhor avaliação e coleta do material.</t>
  </si>
  <si>
    <t>Processo SEI 02001.040398/2025-07</t>
  </si>
  <si>
    <t xml:space="preserve">Extrema </t>
  </si>
  <si>
    <t>Hidroxipropil Celulose - Argamassa</t>
  </si>
  <si>
    <t>14</t>
  </si>
  <si>
    <t>Extrema MG BR 381 km 946+839 - Sentido norte</t>
  </si>
  <si>
    <t>Extrema MG km 946+839 - Sentido norte</t>
  </si>
  <si>
    <t>Incêndio, carga de 14 toneladas de argamassa</t>
  </si>
  <si>
    <t>MCM TRANSPORTES RODOVIARIO UNIPESSOAL LTDA</t>
  </si>
  <si>
    <t>49612322000180</t>
  </si>
  <si>
    <t>Seguradora Allianz</t>
  </si>
  <si>
    <t>Acionados PRF e Corpo de Bombeiros</t>
  </si>
  <si>
    <t>Processo 02001.040414/2025-53. Veículo e condutor: EFU9H84 - MB 1620 ADONILI COSTA SALES (31) 99073-1718. Observação:  (077) 98826-7814 - DONO DO CAMINHÃO/CARGA GRACIEL ANDRADE. Seguradora Allianz,</t>
  </si>
  <si>
    <t>1.641</t>
  </si>
  <si>
    <t>Poço 7-CAM-877 - CAM-M</t>
  </si>
  <si>
    <t>Durante a rotina operacional, o operador do campo de Canto do Amaro %u201CM%u201D, ao chegar à locação do poço 7-CAM-0877-RN, identificou a haste polida da unidade de bombeio rompida. A falha resultou em descarga de emulsão oleosa pelo stuffing box, atingindo o solo ao redor do poço.</t>
  </si>
  <si>
    <t>Falha da válvula de retenção na cabeça do poço</t>
  </si>
  <si>
    <t>Atingindo o solo ao redor do poço.</t>
  </si>
  <si>
    <t>Acionado o plano de emergência
- Parada do poço; - Acionado o fluxo de comunicação de emergência; - Acionado a brigada;
- Acionado caminhão sugador; - Solicitação de serviço para limpeza industrial.</t>
  </si>
  <si>
    <t>02001.040507/2025-88 (Emergência Ambiental: Acidente Ambiental)
Ref.perda de contenção 1) Vol.: 2,532m³ (emulsão oleosa) 2) Contenção secundária atingida:
antepoço 3) BSW: 98,54% 4) Salinidade (água produzida): N/A 5) Composição química (fluido perf.,
complet. ou interv.): N/A 6) Nome comercial (subst. nociva/perigosa): N/A 7) Composição química
(subst. nociva/perigosa): N/A 8) Classificação ONU ou IMDG (subst. nociva/perigosa): N/A
Informações da descarga 1) Vol. (água produzida fora de especificação/óleo): 1,665
m³(1,641m3/0,024m3) 2) Área atingida: Solo 3) BSW: 98,54% 4) TOG (água produzida): N/A 5)
Salinidade (água produzida): N/A 6) Composição físico-química (água de injeção): N/A 7)
Composição química (fluido de perf., complet. ou interv.): N/A 8) Características do fluido base
(perf., complet. ou interv.): N/A 9) Nome comercial (subst. nociva/perigosa): N/A 10) Composição
química (subst. nociva/perigosa): N/A: 11) Classificação ONU ou IMDG (subst. nociva/perigosa):
N/A</t>
  </si>
  <si>
    <t>7-CAM-877-RN</t>
  </si>
  <si>
    <t>Trecho ferroviário entre os pátios de Paratinga e Perequê, km 115+000</t>
  </si>
  <si>
    <t>Ocorrência de ato de vandalismo registrado em 27/11/2025, por volta das 00h30, no trecho ferroviário entre os pátios de Paratinga e Perequê. A primeira observação foi registrada nas coordenadas -23° 56' 14,368'' S; -46° 28' 27,319'' O, correspondente ao km 115+000, município de São Vicente/SP. Devido a dificuldade de acesso ao local para atendimento, os vagões foram movimentados até o km 125+000, nas coordenadas -23° 52' 36,937'' S; -46° 25' 28,701'' O, município de Cubatão/SP.</t>
  </si>
  <si>
    <t>A causa identificada foi uma interferência externa de natureza criminosa, que resultou na violação forçada dos compartimentos de carga de 12 (doze) vagões carregados com celulose, ocasionando a queima de sua carga.</t>
  </si>
  <si>
    <t>Nossas equipes estão atuando junto ao Corpo de Bombeiros da região para normalizar a situação, liberar a via e implementar medidas preventivas e corretivas, visando mitigar possíveis impactos ambientais decorrentes do vandalismo.</t>
  </si>
  <si>
    <t>0.1995</t>
  </si>
  <si>
    <t>Satélite de produção Sat.SZ-226</t>
  </si>
  <si>
    <t>No dia 20/01/2025 às 05:15, ocorreu uma perda de contenção primária significante de 2,00
m³ de óleo em área contida (satélite de produção), e descarga significante de 0,21 m³
(transbordo da contenção) de óleo devido a furo em conexão de 3%u201D da linha de produção do
poço injetor SZ-225 ao satélite Sat.SZ-226. Após a constatação da perda de contenção, o
poço foi parado, e a equipe de despoluição foi acionada. Não atingiu corpo hídrico. Volume
contido = 10 m x 1 m x 0,2 = 2 m³. Área da descarga = 70 m²; Lâmina de óleo = 0,003 m
BSW do poço = 95%</t>
  </si>
  <si>
    <t>Furo em conexão</t>
  </si>
  <si>
    <t>Processo sei nº 02001.002346/2025-24 (Emergência Ambiental: Acidente Ambiental)
Não Informado</t>
  </si>
  <si>
    <t>SIEMA</t>
  </si>
  <si>
    <t>Processo SEI</t>
  </si>
  <si>
    <t>UF</t>
  </si>
  <si>
    <t>Município</t>
  </si>
  <si>
    <t xml:space="preserve">Endereço (especificar plataforma, navio, km da rodovia, ferrovia e duto) </t>
  </si>
  <si>
    <t>Complemento: coluna G coloca o endereço principal: ex: BR-020 e aqui no complemento, o KM 480</t>
  </si>
  <si>
    <t>Latitude (Ex. -03°25'36.2")</t>
  </si>
  <si>
    <t>Longitude (Ex. -45°31'54.6")</t>
  </si>
  <si>
    <t>Bacia Sedimentar</t>
  </si>
  <si>
    <t>Data</t>
  </si>
  <si>
    <t>Dia da semana</t>
  </si>
  <si>
    <t>Mês</t>
  </si>
  <si>
    <t>Ano</t>
  </si>
  <si>
    <t>Período</t>
  </si>
  <si>
    <t>Origem do acidente</t>
  </si>
  <si>
    <t>Outro (s) - especificar</t>
  </si>
  <si>
    <t>ONU (Produto 1)</t>
  </si>
  <si>
    <t xml:space="preserve">Marca Comercial Produto 1 </t>
  </si>
  <si>
    <t>Produto 1</t>
  </si>
  <si>
    <t>Quantidade do vazamento (Produto 1)</t>
  </si>
  <si>
    <t>Unidade do vazamento (Produto 1)</t>
  </si>
  <si>
    <t>Classe de risco (Produto 1)</t>
  </si>
  <si>
    <t>ONU (Produto 2)</t>
  </si>
  <si>
    <t xml:space="preserve">Marca Comercial Produto 2 </t>
  </si>
  <si>
    <t>Produto 2</t>
  </si>
  <si>
    <t>Quantidade do vazamento (Produto 2)</t>
  </si>
  <si>
    <t>Unidade do vazamento (Produto 2)</t>
  </si>
  <si>
    <t>Classe de risco (Produto 2)</t>
  </si>
  <si>
    <t>ONU (Produto 3)</t>
  </si>
  <si>
    <t>Marca Comercial Produto 3</t>
  </si>
  <si>
    <t>Produto 3</t>
  </si>
  <si>
    <t>Quantidade do vazamento (Produto 3)</t>
  </si>
  <si>
    <t>Unidade do vazamento (Produto 3)</t>
  </si>
  <si>
    <t>Classe de risco (Produto 3)</t>
  </si>
  <si>
    <t>Sem informação qto ao produto</t>
  </si>
  <si>
    <t>Causa provável do acidente</t>
  </si>
  <si>
    <t>Causa do Evento Padronizada 1 (indicado no Relat. Pós-Acidente ou outro documento)</t>
  </si>
  <si>
    <t>Causa do Evento Padronizada 2 (indicado no Relat. Pós-Acidente ou outro documento)</t>
  </si>
  <si>
    <t>Causa do Evento Padronizada 3 (indicado no Relat. Pós-Acidente ou outro documento)</t>
  </si>
  <si>
    <t xml:space="preserve">Óbitos/ feridos </t>
  </si>
  <si>
    <t>Suspensão de abastecimento de água</t>
  </si>
  <si>
    <t>Rio/ córrego</t>
  </si>
  <si>
    <t xml:space="preserve">Lago  </t>
  </si>
  <si>
    <t>Águas subterrâneas</t>
  </si>
  <si>
    <t>UC Federal</t>
  </si>
  <si>
    <t>UC Estadual/Municipal</t>
  </si>
  <si>
    <t xml:space="preserve">Outro(s) </t>
  </si>
  <si>
    <t>Especificar (quando couber)</t>
  </si>
  <si>
    <t>Sem Informação</t>
  </si>
  <si>
    <t>Sem Dano</t>
  </si>
  <si>
    <t>Empresa</t>
  </si>
  <si>
    <t>CPF/CNPJ</t>
  </si>
  <si>
    <t>Acionado PEI ou similar?</t>
  </si>
  <si>
    <t>Competência</t>
  </si>
  <si>
    <t>Atendido pelo Ibama ("Não" ou "Sim")</t>
  </si>
  <si>
    <t>Data de atendimento do Ibama (considerar o primeiro documento/ação)</t>
  </si>
  <si>
    <t>Tempo de atendimento (em dias)</t>
  </si>
  <si>
    <t>Justificativa para não atendimento (Competência do Ibama)</t>
  </si>
  <si>
    <t>Forma de atendimento (primeiro documento/ação)</t>
  </si>
  <si>
    <t>Outros (Especificar)</t>
  </si>
  <si>
    <t>Equipe do Ibama foi a campo? Houve sobrevoo do Poseidon?</t>
  </si>
  <si>
    <t>Se sim, foi emitida Ordem de Emergência? (informações vinculada à coluna CK)</t>
  </si>
  <si>
    <t>Foi elaborado Relatório de Vistoria pelo Ibama? (informações vinculada à coluna CK)</t>
  </si>
  <si>
    <t>Houve envio de Informações Pós-acidente (preencher "não se aplica" quando de competência estadual/municipal)</t>
  </si>
  <si>
    <t>Houve avaliação das informações pós-acidente solicitadas/enviadas?</t>
  </si>
  <si>
    <t>O Ibama aguarda resposta da empresa/OEMA, etc?</t>
  </si>
  <si>
    <t>Processo encerrado? (concluído/fechado na unidade)</t>
  </si>
  <si>
    <t>Documento de encerramento (termo de encerramento, análise conclusiva do Nupaem, Encerrado sem documento)</t>
  </si>
  <si>
    <t>Data do documento de encerramento</t>
  </si>
  <si>
    <t>Dias Até Encerramento da Investigação</t>
  </si>
  <si>
    <t>Observações</t>
  </si>
  <si>
    <t>Operação/ocorrência/sistema</t>
  </si>
  <si>
    <t>Equipamento/sistema envolvido</t>
  </si>
  <si>
    <t>Técnica de contenção/dispersão</t>
  </si>
  <si>
    <t>Mobilização de embarcação de resposta</t>
  </si>
  <si>
    <t>Característica do produto</t>
  </si>
  <si>
    <t>02001.000070/2025-40</t>
  </si>
  <si>
    <t>FPSO Sepetiba (FPSTB)</t>
  </si>
  <si>
    <t>-24°37'50.932"</t>
  </si>
  <si>
    <t>-42°15'52.049"</t>
  </si>
  <si>
    <t>NC</t>
  </si>
  <si>
    <t xml:space="preserve">"Família" Mobil </t>
  </si>
  <si>
    <t>Fluido hidráulico oleoso</t>
  </si>
  <si>
    <t>Não Classificado</t>
  </si>
  <si>
    <t>Inexistência ou falha de procedimento</t>
  </si>
  <si>
    <t>Federal</t>
  </si>
  <si>
    <t>E-mail solicitando informações</t>
  </si>
  <si>
    <t>Sim (Relatório Pós Acidente)</t>
  </si>
  <si>
    <t>Análise conclusiva do Nupaem</t>
  </si>
  <si>
    <t>Cabo mensageiro do hauser</t>
  </si>
  <si>
    <t>Offloading</t>
  </si>
  <si>
    <t>Oleoso</t>
  </si>
  <si>
    <t>02001.000180/2025-10</t>
  </si>
  <si>
    <t>-5°30'53.421</t>
  </si>
  <si>
    <t>-37°28'53.401</t>
  </si>
  <si>
    <t>Fluído de perfuração base água</t>
  </si>
  <si>
    <t>0.72</t>
  </si>
  <si>
    <t>m3</t>
  </si>
  <si>
    <t>Falha do componente/equipamento/sistema</t>
  </si>
  <si>
    <t>Estadual ou Municipal</t>
  </si>
  <si>
    <t>Não (mas foi solicitado pelo IBAMA)</t>
  </si>
  <si>
    <t>Termo de encerramento</t>
  </si>
  <si>
    <t>02027.002540/2023-50</t>
  </si>
  <si>
    <t>km 120+060</t>
  </si>
  <si>
    <t>-23°54'02.525"</t>
  </si>
  <si>
    <t>-46°27'11.657"</t>
  </si>
  <si>
    <t>Não se Aplica</t>
  </si>
  <si>
    <t>ton</t>
  </si>
  <si>
    <t>Vandalismo (furto...)</t>
  </si>
  <si>
    <t>RMP</t>
  </si>
  <si>
    <t>Outros (especificar)</t>
  </si>
  <si>
    <t>Informação Técnica</t>
  </si>
  <si>
    <t>Sim (outra documentação)</t>
  </si>
  <si>
    <t>NA</t>
  </si>
  <si>
    <t>Processo geral de vandalismo.</t>
  </si>
  <si>
    <t>02001.001084/2025-81</t>
  </si>
  <si>
    <t>-19°56'32.000</t>
  </si>
  <si>
    <t>-44°6'20.800</t>
  </si>
  <si>
    <t>X</t>
  </si>
  <si>
    <t>Ambiente fechado</t>
  </si>
  <si>
    <t>02001.000920/2025-18</t>
  </si>
  <si>
    <t>RJ</t>
  </si>
  <si>
    <t>-21°16'23.281</t>
  </si>
  <si>
    <t>-40°1'9.936</t>
  </si>
  <si>
    <t>Ofício solicitando informações</t>
  </si>
  <si>
    <t>skid de remediação (aparentemente acoplado ao ROV)</t>
  </si>
  <si>
    <t>ROV</t>
  </si>
  <si>
    <t>Oleosa</t>
  </si>
  <si>
    <t>02001.000944/2025-69</t>
  </si>
  <si>
    <t>SS-45 (Atlantic Star)</t>
  </si>
  <si>
    <t>-22°32'31.328</t>
  </si>
  <si>
    <t>-40°27'32.426</t>
  </si>
  <si>
    <t>Oceanic HW 525 P</t>
  </si>
  <si>
    <t>Fluido hidráulico aquoso</t>
  </si>
  <si>
    <t>ANM</t>
  </si>
  <si>
    <t>Não oleosa</t>
  </si>
  <si>
    <t>km 108+730</t>
  </si>
  <si>
    <t>-23°58'55.352"</t>
  </si>
  <si>
    <t>-46°30'36.708"</t>
  </si>
  <si>
    <t>Cloreto de Sódio</t>
  </si>
  <si>
    <t>02001.000860/2025-25</t>
  </si>
  <si>
    <t>FPSO Marechal Duque de Caxias (MDC)</t>
  </si>
  <si>
    <t>-24°41'12,220"</t>
  </si>
  <si>
    <t>-42°17'37,140"</t>
  </si>
  <si>
    <t>Produção</t>
  </si>
  <si>
    <t>Permutador de placa óleo / óleo</t>
  </si>
  <si>
    <t>02001.000947/2025-01</t>
  </si>
  <si>
    <t>Plataforma de Pargo (PPG-1B)</t>
  </si>
  <si>
    <t>22°15'19.991</t>
  </si>
  <si>
    <t>40°19'47.817</t>
  </si>
  <si>
    <t>Falha/falta de inspeção/manutenção</t>
  </si>
  <si>
    <t>Laudo de Constatação ou Técnico</t>
  </si>
  <si>
    <t>Abastecimento, drenagem</t>
  </si>
  <si>
    <t>02001.002769/2025-44</t>
  </si>
  <si>
    <t>-12°12'39.010</t>
  </si>
  <si>
    <t>-44°23'24.658</t>
  </si>
  <si>
    <t>02001.000831/2025-63</t>
  </si>
  <si>
    <t>-21°39'14.0"</t>
  </si>
  <si>
    <t>-44°41'12.0"</t>
  </si>
  <si>
    <t>Clínquer</t>
  </si>
  <si>
    <t>VLI</t>
  </si>
  <si>
    <t>FCA</t>
  </si>
  <si>
    <t>02001.001247/2025-25</t>
  </si>
  <si>
    <t>-22°8'25.090</t>
  </si>
  <si>
    <t>-44°58'12.900</t>
  </si>
  <si>
    <t>trevo de acesso a São Lourenço</t>
  </si>
  <si>
    <t>Tombamento (consequência do incidente)</t>
  </si>
  <si>
    <t>x</t>
  </si>
  <si>
    <t>Despacho com análise do incidente</t>
  </si>
  <si>
    <t>02001.000948/2025-47</t>
  </si>
  <si>
    <t>BR-116</t>
  </si>
  <si>
    <t>Km 245</t>
  </si>
  <si>
    <t>22°37'11.349</t>
  </si>
  <si>
    <t>43°55'35.746</t>
  </si>
  <si>
    <t>Nota Técnica</t>
  </si>
  <si>
    <t>Transporte interestadual</t>
  </si>
  <si>
    <t>02001.001246/2025-81</t>
  </si>
  <si>
    <t>P-18</t>
  </si>
  <si>
    <t>22°25'36.330</t>
  </si>
  <si>
    <t>-40°1'47.000</t>
  </si>
  <si>
    <t>Drenagem</t>
  </si>
  <si>
    <t>02001.001232/2025-67</t>
  </si>
  <si>
    <t xml:space="preserve">NS-60 (Deepwater Aquila) </t>
  </si>
  <si>
    <t>-22°16'54.156</t>
  </si>
  <si>
    <t>-40°0'53.829</t>
  </si>
  <si>
    <t>Erifon HD 603 HP &gt; 1,89%</t>
  </si>
  <si>
    <t>2.76</t>
  </si>
  <si>
    <t>BOP</t>
  </si>
  <si>
    <t>02001.001563/2025-05</t>
  </si>
  <si>
    <t>-17°14'19.985</t>
  </si>
  <si>
    <t>-47°18'26.549</t>
  </si>
  <si>
    <t>dejetos bovinos</t>
  </si>
  <si>
    <t>02001.002819/2025-93</t>
  </si>
  <si>
    <t>-5°22'23.949</t>
  </si>
  <si>
    <t>-37°37'47.958</t>
  </si>
  <si>
    <t>02001.001047/2025-72</t>
  </si>
  <si>
    <t>-20°26'25.1"</t>
  </si>
  <si>
    <t>-49°58'56.3"</t>
  </si>
  <si>
    <t>Farelo de Soja</t>
  </si>
  <si>
    <t>02001.001051/2025-31</t>
  </si>
  <si>
    <t>km 122+100</t>
  </si>
  <si>
    <t>-23°54'3.722"</t>
  </si>
  <si>
    <t>-46°27'13.676"</t>
  </si>
  <si>
    <t>02001.002756/2025-75</t>
  </si>
  <si>
    <t>-9°37'0.200</t>
  </si>
  <si>
    <t>-35°53'0.267</t>
  </si>
  <si>
    <t>Água produzida fora de especificação</t>
  </si>
  <si>
    <t>02001.001239/2025-89</t>
  </si>
  <si>
    <t>SS-75 (Ocean Courage)</t>
  </si>
  <si>
    <t>-21°18'46.382</t>
  </si>
  <si>
    <t>-40°0'27.364</t>
  </si>
  <si>
    <t>Não (não foi solicitado pelo IBAMA)</t>
  </si>
  <si>
    <t>02001.001235/2025-09</t>
  </si>
  <si>
    <t>FPBNA Olefínico com Salmoura de Cloreto de Cálcio (Oledril/Olecore/Oleplus/Oletec)</t>
  </si>
  <si>
    <t>Fluido de perfuração oleoso</t>
  </si>
  <si>
    <t>Falha na execução ou na gestão do processo</t>
  </si>
  <si>
    <t>ok</t>
  </si>
  <si>
    <t xml:space="preserve">Poço  </t>
  </si>
  <si>
    <t>Funil down da BAP</t>
  </si>
  <si>
    <t>02001.002389/2025-18</t>
  </si>
  <si>
    <t>-21°57'25.380</t>
  </si>
  <si>
    <t>-46°30'27.270</t>
  </si>
  <si>
    <t>02001.002759/2025-17</t>
  </si>
  <si>
    <t>-12°23'29.760</t>
  </si>
  <si>
    <t>-38°30'24.750</t>
  </si>
  <si>
    <t>02001.002793/2025-83</t>
  </si>
  <si>
    <t>-5°28'38.241</t>
  </si>
  <si>
    <t>-37°6'55.414</t>
  </si>
  <si>
    <t>02001.001248/2025-70</t>
  </si>
  <si>
    <t>-8°6'18.100</t>
  </si>
  <si>
    <t>-35°28'25.700</t>
  </si>
  <si>
    <t>Sob investigação</t>
  </si>
  <si>
    <t>02001.001117/2025-92</t>
  </si>
  <si>
    <t>P-77</t>
  </si>
  <si>
    <t>-24°39'12.000"</t>
  </si>
  <si>
    <t>-42°24'34.000"</t>
  </si>
  <si>
    <t>MOD</t>
  </si>
  <si>
    <t>Sem detalhamento</t>
  </si>
  <si>
    <t>02001.001255/2025-71</t>
  </si>
  <si>
    <t>NS-54 (Valaris DS-4)</t>
  </si>
  <si>
    <t>-25°22'43.813"</t>
  </si>
  <si>
    <t>-44°29'46.754"</t>
  </si>
  <si>
    <t>Perfuração</t>
  </si>
  <si>
    <t>Não oleoso</t>
  </si>
  <si>
    <t>02001.001573/2025-32</t>
  </si>
  <si>
    <t>-20°6'20.587</t>
  </si>
  <si>
    <t>-47°32'5.608</t>
  </si>
  <si>
    <t>02001.002758/2025-64</t>
  </si>
  <si>
    <t>-11°55'30.741</t>
  </si>
  <si>
    <t>-37°52'32.029</t>
  </si>
  <si>
    <t>02001.001414/2025-38</t>
  </si>
  <si>
    <t>P-76</t>
  </si>
  <si>
    <t>-24°41'20.330"</t>
  </si>
  <si>
    <t>-42°30'20.990"</t>
  </si>
  <si>
    <t>Castrol Transaqua DW</t>
  </si>
  <si>
    <t>02001.001473/2025-14</t>
  </si>
  <si>
    <t>-22°25'26.460</t>
  </si>
  <si>
    <t>-39°57'27.600</t>
  </si>
  <si>
    <t>02001.001505/2025-73</t>
  </si>
  <si>
    <t>NS-55 (West Jupiter)</t>
  </si>
  <si>
    <t>-24° 39' 48.012"</t>
  </si>
  <si>
    <t>-42° 26' 4.334"</t>
  </si>
  <si>
    <t>Falha na gestão de processos</t>
  </si>
  <si>
    <t>Intervenção</t>
  </si>
  <si>
    <t>Kit Sopep</t>
  </si>
  <si>
    <t>02001.005277/2025-19</t>
  </si>
  <si>
    <t>Porto Central</t>
  </si>
  <si>
    <t>área terrestre</t>
  </si>
  <si>
    <t>21°13'56.549</t>
  </si>
  <si>
    <t>40°57'18.962</t>
  </si>
  <si>
    <t>Lubrax Tecno 15W40</t>
  </si>
  <si>
    <t>Inexistência/ineficiência de rotina de inspeção/manutenção</t>
  </si>
  <si>
    <t>Notificação</t>
  </si>
  <si>
    <t xml:space="preserve">Causa: Rompimento de mangote hidráulico de esteira, possivelmente decorrente da supressão de galhos/tronco no dia anterior. Ao acionar o equipamento houve o rompimento. </t>
  </si>
  <si>
    <t>02001.001570/2025-07</t>
  </si>
  <si>
    <t>-22°51'2.607</t>
  </si>
  <si>
    <t>-43°9'0.981</t>
  </si>
  <si>
    <t>02001.001601/2025-11</t>
  </si>
  <si>
    <t>Plataforma de Carapeba (PCP-1/3)</t>
  </si>
  <si>
    <t>22°14’00,886S</t>
  </si>
  <si>
    <t>40°24’54,882W</t>
  </si>
  <si>
    <t>0.000075</t>
  </si>
  <si>
    <t>Dipersão mecânica</t>
  </si>
  <si>
    <t>02001.001566/2025-31</t>
  </si>
  <si>
    <t>-12°18'58.100</t>
  </si>
  <si>
    <t>-38°11'34.06</t>
  </si>
  <si>
    <t>Recôncavo</t>
  </si>
  <si>
    <t>PETRÓLEO CRU</t>
  </si>
  <si>
    <t>02001.001836/2025-11</t>
  </si>
  <si>
    <t>-23°37'40.356"</t>
  </si>
  <si>
    <t>-47°05'32.699"</t>
  </si>
  <si>
    <t>Kg</t>
  </si>
  <si>
    <t>02001.001575/2025-21</t>
  </si>
  <si>
    <t>Embarcação Parcel dos Meros</t>
  </si>
  <si>
    <t>22°37'18.062"S</t>
  </si>
  <si>
    <t>39°59'46.002W</t>
  </si>
  <si>
    <t>Lubrax</t>
  </si>
  <si>
    <t>Falha humana</t>
  </si>
  <si>
    <t>02001.001588/2025-09</t>
  </si>
  <si>
    <t>km 119+100</t>
  </si>
  <si>
    <t>-23°54'12.278"</t>
  </si>
  <si>
    <t>-46°27'31.884"</t>
  </si>
  <si>
    <t>02001.001677/2025-47</t>
  </si>
  <si>
    <t>-10°38'58.980</t>
  </si>
  <si>
    <t>-36°57'27.550</t>
  </si>
  <si>
    <t>0.032</t>
  </si>
  <si>
    <t>02001.001843/2025-13</t>
  </si>
  <si>
    <t>-22°14'41.878</t>
  </si>
  <si>
    <t>-40°26'32.432</t>
  </si>
  <si>
    <t>0.0000003</t>
  </si>
  <si>
    <t>Dutos</t>
  </si>
  <si>
    <t>02001.002009/2025-37</t>
  </si>
  <si>
    <t>MG-400</t>
  </si>
  <si>
    <t>km 09</t>
  </si>
  <si>
    <t>-15°46'6.169</t>
  </si>
  <si>
    <t>-46°33'39.097</t>
  </si>
  <si>
    <t>Tomabamento envolveu PP, porém não foi possível identificar se o transporte é interestadual ou não.</t>
  </si>
  <si>
    <t>NI</t>
  </si>
  <si>
    <t>02001.001625/2025-71</t>
  </si>
  <si>
    <t>Cais da Nitshore</t>
  </si>
  <si>
    <t>22°52'58"S</t>
  </si>
  <si>
    <t>43°07'00"W</t>
  </si>
  <si>
    <t>Originado de embarcação atracada</t>
  </si>
  <si>
    <t>Shell Tellus S2 M 22</t>
  </si>
  <si>
    <t xml:space="preserve">O Siema 202511668451 foi substituído pelo 202511754053 no processo e na tabela. Acidente atendido pelo OEMA. </t>
  </si>
  <si>
    <t>02001.001678/2025-91</t>
  </si>
  <si>
    <t>BR-163</t>
  </si>
  <si>
    <t>km 31</t>
  </si>
  <si>
    <t>-23°50'30.700</t>
  </si>
  <si>
    <t>-54°21'19.100</t>
  </si>
  <si>
    <t>Motorista vai desviar de buraco na pista e atinge outro veículo em sentido contrário. Não havia acostamento</t>
  </si>
  <si>
    <t>Condições da via</t>
  </si>
  <si>
    <t>Ordem de Emergência</t>
  </si>
  <si>
    <t>Faltou envio para a Cotra</t>
  </si>
  <si>
    <t>02001.001898/2025-15</t>
  </si>
  <si>
    <t>-23°53'33.027"</t>
  </si>
  <si>
    <t>-46°46'38.547"</t>
  </si>
  <si>
    <t>02001.002039/2025-43</t>
  </si>
  <si>
    <t>BR-262</t>
  </si>
  <si>
    <t>km 792</t>
  </si>
  <si>
    <t>-19°46'46.699</t>
  </si>
  <si>
    <t>-47°57'47.727</t>
  </si>
  <si>
    <t>Colisão e desprendimento do tanque com etanol, seguido de tombamento e derramamento.</t>
  </si>
  <si>
    <t>Ultrapassagem sobre curva não consegue voltar para a faixa, colide com outro veículo e para no acostamento. O Segundo reboque tombou sobre vegetação</t>
  </si>
  <si>
    <t>Perda de controle direcional</t>
  </si>
  <si>
    <t>Transportadora Veronese</t>
  </si>
  <si>
    <t>52.397.767/0010-90</t>
  </si>
  <si>
    <t>Transporte Estadual - Concessionária Concebra</t>
  </si>
  <si>
    <t>02001.002754/2025-86</t>
  </si>
  <si>
    <t>02049.000008/2025-10</t>
  </si>
  <si>
    <t>BR-435</t>
  </si>
  <si>
    <t>km 35</t>
  </si>
  <si>
    <t>-12°51'30.419"</t>
  </si>
  <si>
    <t>-60°22'37.420"</t>
  </si>
  <si>
    <t>Curva em declive acentuada</t>
  </si>
  <si>
    <t>Transporte estadual</t>
  </si>
  <si>
    <t>02001.002753/2025-31</t>
  </si>
  <si>
    <t>-05°59'01.540"</t>
  </si>
  <si>
    <t>-49°53'00.320"</t>
  </si>
  <si>
    <t>VALE</t>
  </si>
  <si>
    <t>EFC</t>
  </si>
  <si>
    <t>02001.002757/2025-10</t>
  </si>
  <si>
    <t>Km 663</t>
  </si>
  <si>
    <t>-21°1'1.500</t>
  </si>
  <si>
    <t>-44°59'17.400</t>
  </si>
  <si>
    <t>Vazamento do tanque de combustível</t>
  </si>
  <si>
    <t>Condutor relatou perda de controle do veículo, que colidiu com o guard rail, e tombamento e rompimento do tanque de combustível, atingindo corpo hídrico.</t>
  </si>
  <si>
    <t>Colisão entre veículos / estrutura / objeto na pista</t>
  </si>
  <si>
    <t>Processo consta encerrado no SEI, mas é importante verificar possível infração da empresa por descumprimento de prazo</t>
  </si>
  <si>
    <t>02001.002823/2025-51</t>
  </si>
  <si>
    <t>José Bonifácio</t>
  </si>
  <si>
    <t>BR-153</t>
  </si>
  <si>
    <t>km 97+500</t>
  </si>
  <si>
    <t>-20.986779°</t>
  </si>
  <si>
    <t>-49.618975°</t>
  </si>
  <si>
    <t xml:space="preserve">Motorista não percebeu o tráfego lento, não conseguiu realizar a frenagem a tempo e jogou o veículo para o canteiro da rodovia, tombando. </t>
  </si>
  <si>
    <t>AUGUSTINHO X LOGÍSTICA E SERVIÇOS LTDA</t>
  </si>
  <si>
    <t>28.938.232/0001-04</t>
  </si>
  <si>
    <t>02001.001958/2025-08</t>
  </si>
  <si>
    <t>-10°39'10.060</t>
  </si>
  <si>
    <t>-36°57'24.550</t>
  </si>
  <si>
    <t>0.025</t>
  </si>
  <si>
    <t>02001.001988/2025-14</t>
  </si>
  <si>
    <t>-12°20'2.500</t>
  </si>
  <si>
    <t>-38°10'41.940</t>
  </si>
  <si>
    <t>BSW</t>
  </si>
  <si>
    <t>Água produzida fora da especificação</t>
  </si>
  <si>
    <t>02001.002072/2025-73</t>
  </si>
  <si>
    <t>02001.002318/2025-15</t>
  </si>
  <si>
    <t>-5°8'19.826</t>
  </si>
  <si>
    <t>-37°13'59.859</t>
  </si>
  <si>
    <t>02001.002209/2025-90</t>
  </si>
  <si>
    <t>-25°56'23.000</t>
  </si>
  <si>
    <t>-48°36'38.900</t>
  </si>
  <si>
    <t>Outros</t>
  </si>
  <si>
    <t>NE</t>
  </si>
  <si>
    <t>02001.002166/2025-42</t>
  </si>
  <si>
    <t>-27°17'50.000</t>
  </si>
  <si>
    <t>-51°1'50.000</t>
  </si>
  <si>
    <t>Avaria no tambor com produtos, sem causa definida</t>
  </si>
  <si>
    <t>02001.002256/2025-33</t>
  </si>
  <si>
    <t>km 503</t>
  </si>
  <si>
    <t>-31°35'3.274</t>
  </si>
  <si>
    <t>-52°16'31.473</t>
  </si>
  <si>
    <t>Comunicado via Concessionária ECOSUL</t>
  </si>
  <si>
    <t>02001.002424/2025-91</t>
  </si>
  <si>
    <t>-26°27'18.388"</t>
  </si>
  <si>
    <t>-49°09'05.843"</t>
  </si>
  <si>
    <t>RMS</t>
  </si>
  <si>
    <t>Relatório de Vistoria</t>
  </si>
  <si>
    <t>Termo de encerramento elaborado pelo próprio Nupaem. Processo não foi encaminhado ao Ceneac para o devido encerramento.</t>
  </si>
  <si>
    <t>02001.002606/2025-61</t>
  </si>
  <si>
    <t>02001.002429/2025-13</t>
  </si>
  <si>
    <t>km 320</t>
  </si>
  <si>
    <t>-23°05'53.2"</t>
  </si>
  <si>
    <t xml:space="preserve">-45°41'08.0" </t>
  </si>
  <si>
    <t>Gasolina de Aviação</t>
  </si>
  <si>
    <t>20.000</t>
  </si>
  <si>
    <t>Charco</t>
  </si>
  <si>
    <t>Logfit Logística e Serviços SA</t>
  </si>
  <si>
    <t>Pendente a apreciação do RAE quanto aos valores de VOC's. Elaborado Despacho para Nupaem/SP</t>
  </si>
  <si>
    <t>Processo não encontrado / Comunicado arquivado em 12/06/2025</t>
  </si>
  <si>
    <t>km 125+200</t>
  </si>
  <si>
    <t>SIEMA e processo não localizados</t>
  </si>
  <si>
    <t>02001.002501/2025-11</t>
  </si>
  <si>
    <t>BR-324</t>
  </si>
  <si>
    <t>Km 562</t>
  </si>
  <si>
    <t>-12°30'26.900</t>
  </si>
  <si>
    <t>-38°37'58.100</t>
  </si>
  <si>
    <t>Transporte licença Estadual. Pendente de apreciação do RAE encaminhado pela empresa</t>
  </si>
  <si>
    <t>02001.002739/2025-38</t>
  </si>
  <si>
    <t>5°3'23.850"S</t>
  </si>
  <si>
    <t>36°32'21.510"W</t>
  </si>
  <si>
    <t>Dispersão mecânica com canhão d'água</t>
  </si>
  <si>
    <t>02001.002695/2025-46</t>
  </si>
  <si>
    <t>-25°33'08.769"</t>
  </si>
  <si>
    <t>-49°20'32.472"</t>
  </si>
  <si>
    <t>Soja</t>
  </si>
  <si>
    <t>Processo não foi encaminhado ao Ceneac para o devido encerramento.</t>
  </si>
  <si>
    <t>02001.002749/2025-73</t>
  </si>
  <si>
    <t>P-58</t>
  </si>
  <si>
    <t>-21°12'54.303</t>
  </si>
  <si>
    <t>-39°59'50.513</t>
  </si>
  <si>
    <t>Inibidor de hidratos</t>
  </si>
  <si>
    <t>Não apresentou justificativa</t>
  </si>
  <si>
    <t>Umbilicais</t>
  </si>
  <si>
    <t>02001.002820/2025-18</t>
  </si>
  <si>
    <t>BR-251</t>
  </si>
  <si>
    <t>Km 349</t>
  </si>
  <si>
    <t>-16°16'22.723"</t>
  </si>
  <si>
    <t>-42°31'53.175"</t>
  </si>
  <si>
    <t>Álcool etílico, solução</t>
  </si>
  <si>
    <t>Comunicado Siema preenchido por Corpo de Bombeiro, recebido Comunicado NEA</t>
  </si>
  <si>
    <t>02001.002750/2025-06</t>
  </si>
  <si>
    <t>NS West Saturn</t>
  </si>
  <si>
    <t>-25°28'14.3"</t>
  </si>
  <si>
    <t>-43º58'57.2"</t>
  </si>
  <si>
    <t>"Família" Shell Tellus</t>
  </si>
  <si>
    <t>Não classificado</t>
  </si>
  <si>
    <t>Vazamento no moon pool</t>
  </si>
  <si>
    <t>Mesa rotativa</t>
  </si>
  <si>
    <t>Skimmer e Kit Sopep</t>
  </si>
  <si>
    <t>02001.002974/2025-18</t>
  </si>
  <si>
    <t>-9°59'39.690</t>
  </si>
  <si>
    <t>-36°29'8.800</t>
  </si>
  <si>
    <t>Sergipe-Alagoas</t>
  </si>
  <si>
    <t>02010.000117/2025-66</t>
  </si>
  <si>
    <t>Km 502</t>
  </si>
  <si>
    <t>-16°43'6.000"</t>
  </si>
  <si>
    <t>-49°14'13.000"</t>
  </si>
  <si>
    <t>Óleo vegetal de sebo</t>
  </si>
  <si>
    <t>Bueiro</t>
  </si>
  <si>
    <t>Comunicado feito pela Concessionária Triunfo Concebra</t>
  </si>
  <si>
    <t>02001.002979/2025-32</t>
  </si>
  <si>
    <t>Embarcação Skandi Salvador</t>
  </si>
  <si>
    <t>-24°40'13.855"</t>
  </si>
  <si>
    <t>-42°13'59.521"</t>
  </si>
  <si>
    <t>Manutenção</t>
  </si>
  <si>
    <t>02001.003060/2025-66</t>
  </si>
  <si>
    <t>-9°38'29.500</t>
  </si>
  <si>
    <t>-35°52'41.00</t>
  </si>
  <si>
    <t>Falta de manutenção</t>
  </si>
  <si>
    <t>02001.003227/2025-99</t>
  </si>
  <si>
    <t>Km 8</t>
  </si>
  <si>
    <t>-15°38'23.084"</t>
  </si>
  <si>
    <t>-46°28'20.489"</t>
  </si>
  <si>
    <t>Inseticida</t>
  </si>
  <si>
    <t>Não há identificação da empresa responsável no registro SIEMA e/ou no Comunicado, nem tampouco consta informações sobre o tipo de transporte (Interestadual ou  dentro do próprio estado)</t>
  </si>
  <si>
    <t>02001.003237/2025-24</t>
  </si>
  <si>
    <t>-5°7'10.950</t>
  </si>
  <si>
    <t>-37°8'1.041</t>
  </si>
  <si>
    <t>02001.003072/2025-91</t>
  </si>
  <si>
    <t>Km 1235</t>
  </si>
  <si>
    <t>-22°29'20.907"</t>
  </si>
  <si>
    <t>-43°0'20.709"</t>
  </si>
  <si>
    <t>Etilbenzeno</t>
  </si>
  <si>
    <t>Tombamento de equipamento com vazamento de produto</t>
  </si>
  <si>
    <t>Informação</t>
  </si>
  <si>
    <t>Condução das ações (análises, autuação) pelo Icmbio em função do acidente ter ocorrido em trecho de jurisdição do PARNA Serra dos Órgãos</t>
  </si>
  <si>
    <t>02001.003561/2025-42</t>
  </si>
  <si>
    <t>-22°15'21.024</t>
  </si>
  <si>
    <t>-40°20'20.419</t>
  </si>
  <si>
    <t>0.0000001</t>
  </si>
  <si>
    <t>02001.003453/2025-70</t>
  </si>
  <si>
    <t>-5°18'37.105</t>
  </si>
  <si>
    <t>-36°39'17.77</t>
  </si>
  <si>
    <t>02001.003462/2025-61</t>
  </si>
  <si>
    <t>-10°39'34.86</t>
  </si>
  <si>
    <t>-36°57'52.450</t>
  </si>
  <si>
    <t>02001.003540/2025-27</t>
  </si>
  <si>
    <t>22°39'49.982"S </t>
  </si>
  <si>
    <t>40°14'24.680"W</t>
  </si>
  <si>
    <t>tanque de carga: funcionando como estoque temporário antes do offloading (transferência para navios petroleiros aliviadores</t>
  </si>
  <si>
    <t>Tanque de carga</t>
  </si>
  <si>
    <t>02001.003930/2025-05</t>
  </si>
  <si>
    <t>-21°53'14.234</t>
  </si>
  <si>
    <t>-39°51'49.607</t>
  </si>
  <si>
    <t xml:space="preserve">Abastecimento   </t>
  </si>
  <si>
    <t>02001.003272/2025-43</t>
  </si>
  <si>
    <t>Km 738+428</t>
  </si>
  <si>
    <t>-21°33'59.000"</t>
  </si>
  <si>
    <t>-45°14'37.000"</t>
  </si>
  <si>
    <t>Condutor perdeu controle direcional do veículo colidindo contra a canaleta e escoamento, tombando posteriormente</t>
  </si>
  <si>
    <t>Transportadora Xandré</t>
  </si>
  <si>
    <t>251967340001-19</t>
  </si>
  <si>
    <t xml:space="preserve">Aguardando a resposta da empresa ao Ofício encaminhado. Carga fracionada de detergente furtada </t>
  </si>
  <si>
    <t>02001.006653/2025-84</t>
  </si>
  <si>
    <t>-76°52'2.400</t>
  </si>
  <si>
    <t>-30°17'13.72</t>
  </si>
  <si>
    <t>Causa: operador realizou abastecimento do equipamento esteira e não recolheu ao final da atividade. Ao utilizar o equipamento colidiu com o vasilhame do produto utilizado para abastecimento.</t>
  </si>
  <si>
    <t>02001.003677/2025-81</t>
  </si>
  <si>
    <t>NS-57 (Dhirubhai Deepwater KG2)</t>
  </si>
  <si>
    <t>-24°58'28.187"</t>
  </si>
  <si>
    <t>-42°28'28.642"</t>
  </si>
  <si>
    <t>02001.003953/2025-10</t>
  </si>
  <si>
    <t>-24°37'50.9"</t>
  </si>
  <si>
    <t>-42°15'52.0"</t>
  </si>
  <si>
    <t>Scaletreat 14347</t>
  </si>
  <si>
    <t>Inibidor de corrosão</t>
  </si>
  <si>
    <t>Abastecimento outros</t>
  </si>
  <si>
    <t>02001.003969/2025-14</t>
  </si>
  <si>
    <t>22°15'21.024</t>
  </si>
  <si>
    <t>40°20'20.419</t>
  </si>
  <si>
    <t>02001.003959/2025-89</t>
  </si>
  <si>
    <t>-22°26'19.161</t>
  </si>
  <si>
    <t>-40°25'28.257</t>
  </si>
  <si>
    <t>Válvula ESVD</t>
  </si>
  <si>
    <t>02001.004170/2025-45</t>
  </si>
  <si>
    <t xml:space="preserve">Poço 8-ESP-27HP-RJS </t>
  </si>
  <si>
    <t>22°52'34.276"S</t>
  </si>
  <si>
    <t>40°21'25.097"W</t>
  </si>
  <si>
    <t>BR-Mul</t>
  </si>
  <si>
    <t>Poço</t>
  </si>
  <si>
    <t>Sim (embarcação para monitoramento do escape com ROV)</t>
  </si>
  <si>
    <t>02001.004350/2025-27</t>
  </si>
  <si>
    <t>-18°37'22.000</t>
  </si>
  <si>
    <t>-44°0'25.000</t>
  </si>
  <si>
    <t>tombamento de veículo seguido de queda/derramamento da carga</t>
  </si>
  <si>
    <t>02001.004343/2025-25</t>
  </si>
  <si>
    <t>-20°28'53.342"</t>
  </si>
  <si>
    <t>-48°33'8.509"</t>
  </si>
  <si>
    <t>Herbicida</t>
  </si>
  <si>
    <t>Canteiro da avenida</t>
  </si>
  <si>
    <t>Despacho Nupaem/MG</t>
  </si>
  <si>
    <t>Comunicado recebido via e-mail NEA/MG</t>
  </si>
  <si>
    <t>02001.004586/2025-63</t>
  </si>
  <si>
    <t>02001.004621/2025-44</t>
  </si>
  <si>
    <t>-9°36'21.090</t>
  </si>
  <si>
    <t>-35°54'18.130</t>
  </si>
  <si>
    <t>Falha no sistema</t>
  </si>
  <si>
    <t>02001.004589/2025-05</t>
  </si>
  <si>
    <t>-22°49'55.740</t>
  </si>
  <si>
    <t>-43°21'0.368</t>
  </si>
  <si>
    <t>Produtos quimicos diversos</t>
  </si>
  <si>
    <t>Falha no gerenciamento do processo</t>
  </si>
  <si>
    <t>02001.004588/2025-52</t>
  </si>
  <si>
    <t>-22°49'16.600</t>
  </si>
  <si>
    <t>-43°9'56.900</t>
  </si>
  <si>
    <t>02001.004634/2025-13</t>
  </si>
  <si>
    <t>-36°39'17.776</t>
  </si>
  <si>
    <t>02001.004807/2025-01</t>
  </si>
  <si>
    <t>-10°38'943</t>
  </si>
  <si>
    <t>-36°57'36.114</t>
  </si>
  <si>
    <t>Falha no equipamento</t>
  </si>
  <si>
    <t>02001.004791/2025-29</t>
  </si>
  <si>
    <t>FPSO CIDADE DE ITAGUAÍ (FPSO CIG)</t>
  </si>
  <si>
    <t>-25°08'29,649"</t>
  </si>
  <si>
    <t>-42°56'40,909"</t>
  </si>
  <si>
    <t>02001.004794/2025-62</t>
  </si>
  <si>
    <t>SS-79 (Lone Star)</t>
  </si>
  <si>
    <t>23°33'50.835"S </t>
  </si>
  <si>
    <t>40°16'38.2"W</t>
  </si>
  <si>
    <t>0.00001</t>
  </si>
  <si>
    <t>02001.004801/2025-26</t>
  </si>
  <si>
    <t>NS-58 (Valaris DS-8)</t>
  </si>
  <si>
    <t>22°35'34.060"S</t>
  </si>
  <si>
    <t>40°13'53.109"W</t>
  </si>
  <si>
    <t>0.000015</t>
  </si>
  <si>
    <t>02001.004647/2025-92</t>
  </si>
  <si>
    <t>Km 792S</t>
  </si>
  <si>
    <t>-22°9'32.040"</t>
  </si>
  <si>
    <t>-45°49'40.370"</t>
  </si>
  <si>
    <t>Óxido de Cálcio</t>
  </si>
  <si>
    <t>Condições climáticas adversas</t>
  </si>
  <si>
    <t>Comunicado Siema emitido pela Concessionária Arteris Fernão Dias</t>
  </si>
  <si>
    <t>02001.005270/2025-99</t>
  </si>
  <si>
    <t>-24°8'41.421</t>
  </si>
  <si>
    <t>-49°49'8.998</t>
  </si>
  <si>
    <t>Nafta</t>
  </si>
  <si>
    <t>Explosão/ Incêndio (consequência do incidente)</t>
  </si>
  <si>
    <t>Transporte interestadual - Concessionária EPR Litoral Pioneiro</t>
  </si>
  <si>
    <t>02001.005374/2025-01</t>
  </si>
  <si>
    <t>-26°28'01,379"</t>
  </si>
  <si>
    <t>46°31'44,919"</t>
  </si>
  <si>
    <t>Guindaste</t>
  </si>
  <si>
    <t>02001.007130/2025-55</t>
  </si>
  <si>
    <t>Porto de Imbetiba</t>
  </si>
  <si>
    <t>Píer 1 - BMAC</t>
  </si>
  <si>
    <t>-22°23'5.071</t>
  </si>
  <si>
    <t>-41°46'6.860</t>
  </si>
  <si>
    <t>Causa: Não foi possível detectar a causa, mesmo após as verificações necessárias nas estruturas do Porto e embarcação. Foram observadas manchas escuras durante atracação de embarcação.</t>
  </si>
  <si>
    <t>02001.005333/2025-15</t>
  </si>
  <si>
    <t>Km 883</t>
  </si>
  <si>
    <t>-19°45'30.410"</t>
  </si>
  <si>
    <t>-48°38'6.150"</t>
  </si>
  <si>
    <t>Comunicado Siema feito pela Concessionária CONCEBRA</t>
  </si>
  <si>
    <t>02001.005343/2025-42</t>
  </si>
  <si>
    <t>-22°24'00.315"</t>
  </si>
  <si>
    <t>-47°36'25.267"</t>
  </si>
  <si>
    <t>02001.005406/2025-61</t>
  </si>
  <si>
    <t>SP  330</t>
  </si>
  <si>
    <t>km 376</t>
  </si>
  <si>
    <t>-20°44'30.721</t>
  </si>
  <si>
    <t>-47°53'45.802</t>
  </si>
  <si>
    <t>Ácido sulfúrico</t>
  </si>
  <si>
    <t>Despacho 22329931</t>
  </si>
  <si>
    <t>Acidente em rodovia estadual - sem mais informações</t>
  </si>
  <si>
    <t>02001.005397/2025-16</t>
  </si>
  <si>
    <t>-13°50'6.982</t>
  </si>
  <si>
    <t>-42°17'0.033</t>
  </si>
  <si>
    <t>Nuclear</t>
  </si>
  <si>
    <t>Falha na gestão do processo</t>
  </si>
  <si>
    <t>02001.005439/2025-19</t>
  </si>
  <si>
    <t>km 641</t>
  </si>
  <si>
    <t>20°21'51.6"</t>
  </si>
  <si>
    <t>44°28'06.2</t>
  </si>
  <si>
    <t>Thinner</t>
  </si>
  <si>
    <t>Transporte interestadual - Concessionária Arteris Fernão Dias</t>
  </si>
  <si>
    <t>02001.005450/2025-71</t>
  </si>
  <si>
    <t xml:space="preserve">SS-81 (Norbe VI) </t>
  </si>
  <si>
    <t>-22°25'8.800</t>
  </si>
  <si>
    <t>-40°2'22.489</t>
  </si>
  <si>
    <t>02001.005407/2025-13</t>
  </si>
  <si>
    <t>P-31</t>
  </si>
  <si>
    <t>-22°7'48.454</t>
  </si>
  <si>
    <t>39°57'59.886</t>
  </si>
  <si>
    <t>Manifold</t>
  </si>
  <si>
    <t>02001.014269/2025-55</t>
  </si>
  <si>
    <t>km 540</t>
  </si>
  <si>
    <t>-20°13'55.142</t>
  </si>
  <si>
    <t>-44°23'55.918</t>
  </si>
  <si>
    <t>TINTAS</t>
  </si>
  <si>
    <t>Não especificado</t>
  </si>
  <si>
    <t>02001.005469/2025-17</t>
  </si>
  <si>
    <t>02001.005780/2025-66</t>
  </si>
  <si>
    <t>-5°8'43.424</t>
  </si>
  <si>
    <t>-37°9'9.15</t>
  </si>
  <si>
    <t>02001.005530/2025-26</t>
  </si>
  <si>
    <t>Embarcação Seven Merlin</t>
  </si>
  <si>
    <t>-25°25'0.000"</t>
  </si>
  <si>
    <t>-43°58'42.000"</t>
  </si>
  <si>
    <t>Nuto H 32</t>
  </si>
  <si>
    <t>02001.005775/2025-53</t>
  </si>
  <si>
    <t>Embarcação RSV Paulo Cunha</t>
  </si>
  <si>
    <t>22°21'52.350S</t>
  </si>
  <si>
    <t>40°05'27.809W</t>
  </si>
  <si>
    <t>O escape de fluido por um receptáculo Multi-Quick Connector (MQC) está diretamente associado ao Umbilical (ou mais precisamente, à terminação do umbilical)</t>
  </si>
  <si>
    <t>02001.005943/2025-19</t>
  </si>
  <si>
    <t>-10°40'7.74</t>
  </si>
  <si>
    <t>-36°58'0.734</t>
  </si>
  <si>
    <t>02001.006191/2025-03</t>
  </si>
  <si>
    <t>22°32'31.328"S </t>
  </si>
  <si>
    <t>40°27'32.426"W</t>
  </si>
  <si>
    <t>0.088062</t>
  </si>
  <si>
    <t>Campânula de coleta</t>
  </si>
  <si>
    <t>02001.005932/2025-21</t>
  </si>
  <si>
    <t>Faixa de dutos Osbra km 241 + 910</t>
  </si>
  <si>
    <t>-20°50'4,700</t>
  </si>
  <si>
    <t>-47°54'45.600</t>
  </si>
  <si>
    <t>Óleo Diesel S500</t>
  </si>
  <si>
    <t>02001.006134/2025-16</t>
  </si>
  <si>
    <t>-37°9'9.150</t>
  </si>
  <si>
    <t>02001.006298/2025-43</t>
  </si>
  <si>
    <t>-20°12'34.9"</t>
  </si>
  <si>
    <t>-50°57'27.0"</t>
  </si>
  <si>
    <t>02001.006460/2025-23</t>
  </si>
  <si>
    <t>Km 120+120</t>
  </si>
  <si>
    <t>-23°54'03.961"</t>
  </si>
  <si>
    <t>-46°27'14.026"</t>
  </si>
  <si>
    <t>02001.006715/2025-58</t>
  </si>
  <si>
    <t>Km 431L</t>
  </si>
  <si>
    <t>-19°53'41.340"</t>
  </si>
  <si>
    <t>-44°52'27.880"</t>
  </si>
  <si>
    <t>Transporte estadual - Concessionária Concebra</t>
  </si>
  <si>
    <t>02001.006748/2025-06</t>
  </si>
  <si>
    <t>BR-393</t>
  </si>
  <si>
    <t>km 231+699</t>
  </si>
  <si>
    <t>-22°23'33.650</t>
  </si>
  <si>
    <t>-43°39'8.590</t>
  </si>
  <si>
    <t>ASFALTO</t>
  </si>
  <si>
    <t>Nota Técnica 11 (22606767)</t>
  </si>
  <si>
    <t>TRANSPORTE INTERESTADUAL</t>
  </si>
  <si>
    <t>02001.006747/2025-53</t>
  </si>
  <si>
    <t>Km 551-300S</t>
  </si>
  <si>
    <t>-17°8'37.670"</t>
  </si>
  <si>
    <t>-49°12'55.040"</t>
  </si>
  <si>
    <t>Diesel Combustível</t>
  </si>
  <si>
    <t>Comunicado emitido pela Concessionária - CONCEBRA</t>
  </si>
  <si>
    <t>02001.006749/2025-42</t>
  </si>
  <si>
    <t>Km 908N</t>
  </si>
  <si>
    <t>-11°14'28.019"</t>
  </si>
  <si>
    <t>-55°18'22.766"</t>
  </si>
  <si>
    <t>BIODIESEL</t>
  </si>
  <si>
    <t>Comunicado emitido pela Concessionária - Via Brasil. Pendente de análise do RAE</t>
  </si>
  <si>
    <t>02001.023749/2025-15</t>
  </si>
  <si>
    <t>-39°57'59.886</t>
  </si>
  <si>
    <t>0.0154</t>
  </si>
  <si>
    <t>02001.007121/2025-64</t>
  </si>
  <si>
    <t>-43°57'36"</t>
  </si>
  <si>
    <t>Oceanic HW 443</t>
  </si>
  <si>
    <t>02001.007047/2025-86</t>
  </si>
  <si>
    <t>02001.007051/2025-44</t>
  </si>
  <si>
    <t>BR-040</t>
  </si>
  <si>
    <t>Km 590</t>
  </si>
  <si>
    <t>-20°22'3.810"</t>
  </si>
  <si>
    <t>-43°54'34.960"</t>
  </si>
  <si>
    <t>Pendente de recebimento de informações da empresa e da análise final do Nupaem</t>
  </si>
  <si>
    <t>02001.007073/2025-12</t>
  </si>
  <si>
    <t>Km 1102-N</t>
  </si>
  <si>
    <t>-9°38'55.331"</t>
  </si>
  <si>
    <t>-54°52'20.562"</t>
  </si>
  <si>
    <t>02001.007043/2025-06</t>
  </si>
  <si>
    <t>-12°22'28.338</t>
  </si>
  <si>
    <t>-38°15'8.674</t>
  </si>
  <si>
    <t>0.006478</t>
  </si>
  <si>
    <t>02001.007216/2025-88</t>
  </si>
  <si>
    <t>02001.007148/2025-57</t>
  </si>
  <si>
    <t>km 119+290</t>
  </si>
  <si>
    <t>-23°54'14.460"</t>
  </si>
  <si>
    <t>-46°27'37.239"</t>
  </si>
  <si>
    <t>02001.007138/2025-11</t>
  </si>
  <si>
    <t>02001.007146/2025-68</t>
  </si>
  <si>
    <t>km 605+200</t>
  </si>
  <si>
    <t>-19°37'19.170</t>
  </si>
  <si>
    <t>-46°16'19.630</t>
  </si>
  <si>
    <t>Encerrado sem documento</t>
  </si>
  <si>
    <t>INTERESTADUAL</t>
  </si>
  <si>
    <t>02001.007139/2025-66</t>
  </si>
  <si>
    <t>NS-42 (ODN II)</t>
  </si>
  <si>
    <t>22°28'05.237"S</t>
  </si>
  <si>
    <t>39°53'54.909"W</t>
  </si>
  <si>
    <t>Stack Magic Eco F</t>
  </si>
  <si>
    <t>0.75</t>
  </si>
  <si>
    <t xml:space="preserve">BOP  </t>
  </si>
  <si>
    <t>02001.007140/2025-91</t>
  </si>
  <si>
    <t>Embarcação Oceânica SUB VIII</t>
  </si>
  <si>
    <t>-22°26'16.250</t>
  </si>
  <si>
    <t>-40°3'5.350</t>
  </si>
  <si>
    <t>Shell Tellus S2 M 32</t>
  </si>
  <si>
    <t>02001.007142/2025-80</t>
  </si>
  <si>
    <t>-24°43'18.015"</t>
  </si>
  <si>
    <t>-42°15'14.788"</t>
  </si>
  <si>
    <t>02001.007144/2025-79</t>
  </si>
  <si>
    <t>km 169</t>
  </si>
  <si>
    <t>-12°48'58.180</t>
  </si>
  <si>
    <t>-43°19'26.460</t>
  </si>
  <si>
    <t>DG transportadora</t>
  </si>
  <si>
    <t>SEM INFORMAÇÃO</t>
  </si>
  <si>
    <t>02001.007145/2025-13</t>
  </si>
  <si>
    <t>km 877</t>
  </si>
  <si>
    <t>-22°30'54.480</t>
  </si>
  <si>
    <t>-46°1'15.916</t>
  </si>
  <si>
    <t xml:space="preserve">DIESEL </t>
  </si>
  <si>
    <t>Iunes Transportes e Serviços Agrícolas LTDA</t>
  </si>
  <si>
    <t>02001.007565/2025-08</t>
  </si>
  <si>
    <t>-10°39'4.040</t>
  </si>
  <si>
    <t>-36°56'19.80</t>
  </si>
  <si>
    <t>0.012</t>
  </si>
  <si>
    <t>0.0378</t>
  </si>
  <si>
    <t>02001.007641/2025-77</t>
  </si>
  <si>
    <t>km 86+300</t>
  </si>
  <si>
    <t>-23°28'3.274</t>
  </si>
  <si>
    <t xml:space="preserve">-46°34'17.940
</t>
  </si>
  <si>
    <t>SEM INFORMAÇÕES</t>
  </si>
  <si>
    <t>02001.007643/2025-66</t>
  </si>
  <si>
    <t xml:space="preserve">5°3'23.850 </t>
  </si>
  <si>
    <t>36°32'21.510</t>
  </si>
  <si>
    <t>02001.007633/2025-21</t>
  </si>
  <si>
    <t>Embarcação Akofs Santos</t>
  </si>
  <si>
    <t>-25°10'39.0"</t>
  </si>
  <si>
    <t>-42°55'46.2"</t>
  </si>
  <si>
    <t>02001.007636/2025-64</t>
  </si>
  <si>
    <t>informado acionamento do PEI no siema</t>
  </si>
  <si>
    <t>02001.007655/2025-91</t>
  </si>
  <si>
    <t>-10°38'55.020</t>
  </si>
  <si>
    <t>-36°57'49.820</t>
  </si>
  <si>
    <t>02001.007648/2025-99</t>
  </si>
  <si>
    <t>-10°38'32.620</t>
  </si>
  <si>
    <t>-36°57'0.390</t>
  </si>
  <si>
    <t>02001.007637/2025-17</t>
  </si>
  <si>
    <t>-22°15'19.991</t>
  </si>
  <si>
    <t>-40°19'47.817</t>
  </si>
  <si>
    <t>02001.007654/2025-46</t>
  </si>
  <si>
    <t>km 849+150</t>
  </si>
  <si>
    <t>-22°13'51.100</t>
  </si>
  <si>
    <t>-45°52'33.100</t>
  </si>
  <si>
    <t>ÁCIDO CLOROSSULFÔNICO E TREÓXIDO DE ENXOFRE, MISTURA</t>
  </si>
  <si>
    <t>02001.007649/2025-33</t>
  </si>
  <si>
    <t xml:space="preserve">Embarcação Oceânica SUB VIII </t>
  </si>
  <si>
    <t>-11°22'3.380</t>
  </si>
  <si>
    <t>-36°58'36.950</t>
  </si>
  <si>
    <t>02001.008353/2025-30</t>
  </si>
  <si>
    <t>-20°21'11.399</t>
  </si>
  <si>
    <t>-42°42'8.256</t>
  </si>
  <si>
    <t>Falta de planejamento</t>
  </si>
  <si>
    <t>SIm</t>
  </si>
  <si>
    <t>02001.007948/2025-78</t>
  </si>
  <si>
    <t>km 578+600</t>
  </si>
  <si>
    <t>-20°31'38.3</t>
  </si>
  <si>
    <t>-44°37'54.3</t>
  </si>
  <si>
    <t>Gás Liquefeito de Petróleo (GLP)</t>
  </si>
  <si>
    <t>02001.008042/2025-71</t>
  </si>
  <si>
    <t>-04°52"27.6"</t>
  </si>
  <si>
    <t>-43°04'40.8"</t>
  </si>
  <si>
    <t>Falha na via permanente.</t>
  </si>
  <si>
    <t>FTL</t>
  </si>
  <si>
    <t>Consta um Relatório de Vistoria porém não finalizado.</t>
  </si>
  <si>
    <t>02001.008329/2025-09</t>
  </si>
  <si>
    <t>02001.008052/2025-14</t>
  </si>
  <si>
    <t>-03°34'29.280"</t>
  </si>
  <si>
    <t>-44°42'30.240"</t>
  </si>
  <si>
    <t>02001.007971/2025-62</t>
  </si>
  <si>
    <t>Santos Dumont</t>
  </si>
  <si>
    <t>km 739</t>
  </si>
  <si>
    <t>-21°23'54.197</t>
  </si>
  <si>
    <t>-43°33'55.943</t>
  </si>
  <si>
    <t>RE Serviços</t>
  </si>
  <si>
    <t>TRANSPORTE ESTADUAL</t>
  </si>
  <si>
    <t>02001.008158/2025-18</t>
  </si>
  <si>
    <t>-23°58'47.346"</t>
  </si>
  <si>
    <t>-46°30'42.858"</t>
  </si>
  <si>
    <t>Processo de vandalismo sem Relatório de Atendimento e não foi juntado ao processo geral de vandalismo na RMP.</t>
  </si>
  <si>
    <t>02001.008131/2025-17</t>
  </si>
  <si>
    <t>km 487+640</t>
  </si>
  <si>
    <t>-19°57'28.200</t>
  </si>
  <si>
    <t>-44°7'14.850</t>
  </si>
  <si>
    <t>Grupo T.Q.A Indústria e Comercio Ltd</t>
  </si>
  <si>
    <t>02001.008112/2025-91</t>
  </si>
  <si>
    <t>Porto de Itaqui</t>
  </si>
  <si>
    <t>Píer 105</t>
  </si>
  <si>
    <t>2°34'26.494</t>
  </si>
  <si>
    <t>-44°22'19.369</t>
  </si>
  <si>
    <t>Causa: Corrosão de duto não identificada em inspeções anteriores. **consta um Relatório de Vistoria porém não assinado. Alterar informações***</t>
  </si>
  <si>
    <t>02001.008179/2025-25</t>
  </si>
  <si>
    <t>Embarcação Seven Cruzeiro</t>
  </si>
  <si>
    <t>-25°27'53.8"</t>
  </si>
  <si>
    <t>-43°57'30.9"</t>
  </si>
  <si>
    <t>02001.008197/2025-15</t>
  </si>
  <si>
    <t>-9°36'57.000</t>
  </si>
  <si>
    <t>-35°53'20.00</t>
  </si>
  <si>
    <t>02001.008254/2025-58</t>
  </si>
  <si>
    <t>-25°24'24.0"</t>
  </si>
  <si>
    <t>-43°59'35.0"</t>
  </si>
  <si>
    <t>Salmoura de Brometo de Cálcio / Cloreto de Cálcio</t>
  </si>
  <si>
    <t>Completação</t>
  </si>
  <si>
    <t>02001.008274/2025-29</t>
  </si>
  <si>
    <t>km 817+902</t>
  </si>
  <si>
    <t>-22°5'25.270</t>
  </si>
  <si>
    <t>-46°9'53.340</t>
  </si>
  <si>
    <t>02001.008352/2025-95</t>
  </si>
  <si>
    <t>-20°3'10.086</t>
  </si>
  <si>
    <t>-43°59'23.096</t>
  </si>
  <si>
    <t>Metano</t>
  </si>
  <si>
    <t>si</t>
  </si>
  <si>
    <t>COPASA</t>
  </si>
  <si>
    <t>Empreendimento da Gasmig; acidente provocado pela Copasa</t>
  </si>
  <si>
    <t>02001.008356/2025-73</t>
  </si>
  <si>
    <t>RUA ZEFERINO JUSTINO TAVARES</t>
  </si>
  <si>
    <t>-18°50'33.400</t>
  </si>
  <si>
    <t>-50°7'58.300</t>
  </si>
  <si>
    <t>OEMA atendeu</t>
  </si>
  <si>
    <t>02001.008492/2025-63</t>
  </si>
  <si>
    <t>Embarcação BRAM BELÉM</t>
  </si>
  <si>
    <t>-22°53'36.000</t>
  </si>
  <si>
    <t>-43°12'46.000</t>
  </si>
  <si>
    <t>Fluido de base oleosa</t>
  </si>
  <si>
    <t>DELTA-TEQ™ (ISO-OLEFIN)</t>
  </si>
  <si>
    <t>Fluido de perfuração base sintética</t>
  </si>
  <si>
    <t>Outras</t>
  </si>
  <si>
    <t>Causa: (i) Procedimento operacional inadequado. Foi identificado que o procedimento BRAM (Embarcações fluideiras) não contempla de forma detalhada os parâmetros de monitoramento de nível dos tanques em processo de recirculação (Empresa Bram Offshore); (ii) Não atendimento aos critérios do projeto. Foi identificado uma ligação física entre os tanques do sistema de lama (Seg#3) e óleo diesel (Seg#2) não previsto em projeto. Foi observado através de um teste de pressão, uma válvula que estava interligando os tanques de lama e óleo diesel, de maneira inadequada, diferente do apresentado no projeto da embarcação Bram Belém (Empresa Bram Offshofe)</t>
  </si>
  <si>
    <t>02001.008572/2025-19</t>
  </si>
  <si>
    <t>-24°41'12.220"</t>
  </si>
  <si>
    <t>-42°17'37.140"</t>
  </si>
  <si>
    <t>Hyspin AWH-M 46</t>
  </si>
  <si>
    <t>02001.008687/2025-11</t>
  </si>
  <si>
    <t>-10°39'56.000</t>
  </si>
  <si>
    <t>-37°0'35.000</t>
  </si>
  <si>
    <t>0.026</t>
  </si>
  <si>
    <t>02001.008662/2025-18</t>
  </si>
  <si>
    <t xml:space="preserve">Plataforma de Caioba (PCB-01) </t>
  </si>
  <si>
    <t>11°0'29.350</t>
  </si>
  <si>
    <t>-36°55'58.390</t>
  </si>
  <si>
    <t>"Família" Lubrax</t>
  </si>
  <si>
    <t>Óleo lubrificante</t>
  </si>
  <si>
    <t>02001.008561/2025-39</t>
  </si>
  <si>
    <t>Hydra XP 68.</t>
  </si>
  <si>
    <t>02001.008756/2025-89</t>
  </si>
  <si>
    <t>km 008+100</t>
  </si>
  <si>
    <t>-25°6'27.472</t>
  </si>
  <si>
    <t>-48°47'24.348</t>
  </si>
  <si>
    <t>Outro veículo em alta velocidade com pista molhada, derrapa e colide com o caminhão transportado PP</t>
  </si>
  <si>
    <t>02001.008727/2025-17</t>
  </si>
  <si>
    <t>-22°5'10.996</t>
  </si>
  <si>
    <t>-39°49'40.795</t>
  </si>
  <si>
    <t>02001.008694/2025-13 e 02009.000674/2025-16</t>
  </si>
  <si>
    <t>BR-101</t>
  </si>
  <si>
    <t>km 101+900</t>
  </si>
  <si>
    <t>-19°0'7.450</t>
  </si>
  <si>
    <t>-40°0'20.766</t>
  </si>
  <si>
    <t>Óleo do motor</t>
  </si>
  <si>
    <t>Arla</t>
  </si>
  <si>
    <t>Colisão com estrutura/ objeto na pista (agregado a “colisão entre veículos)</t>
  </si>
  <si>
    <t xml:space="preserve">Concessionária ECO-101 </t>
  </si>
  <si>
    <t>02001.008857/2025-50</t>
  </si>
  <si>
    <t>FPSO Cidade de Angra dos Reis (FPSO-CAR)</t>
  </si>
  <si>
    <t>-25°32'41.340"</t>
  </si>
  <si>
    <t>-42°50'24.770"</t>
  </si>
  <si>
    <t>02001.008892/2025-79</t>
  </si>
  <si>
    <t>-6°2'15.530</t>
  </si>
  <si>
    <t>-50°8'57.805</t>
  </si>
  <si>
    <t>Desastre natural</t>
  </si>
  <si>
    <t>02001.008814/2025-74</t>
  </si>
  <si>
    <t>km 122+700</t>
  </si>
  <si>
    <t>-23°52'12.763"</t>
  </si>
  <si>
    <t>-46°25'12.350"</t>
  </si>
  <si>
    <t>02001.008833/2025-09</t>
  </si>
  <si>
    <t>km 119+500</t>
  </si>
  <si>
    <t>-23°53'39.514"</t>
  </si>
  <si>
    <t>-46°25'56.794"</t>
  </si>
  <si>
    <t>02001.009024/2025-14</t>
  </si>
  <si>
    <t>02001.009062/2025-69</t>
  </si>
  <si>
    <t xml:space="preserve">NS-61 (Atlantic Zonda) </t>
  </si>
  <si>
    <t>-22°50'28.000</t>
  </si>
  <si>
    <t>-40°57'13.000</t>
  </si>
  <si>
    <t xml:space="preserve"> Shell Spirax S6 ATF X</t>
  </si>
  <si>
    <t>Propulsão</t>
  </si>
  <si>
    <t>02001.009012/2025-81</t>
  </si>
  <si>
    <t>-10°38'39.043</t>
  </si>
  <si>
    <t>-37°6'7.105</t>
  </si>
  <si>
    <t>0.085</t>
  </si>
  <si>
    <t>1.615</t>
  </si>
  <si>
    <t>02001.009489/2025-67</t>
  </si>
  <si>
    <t>-24°0'59.000</t>
  </si>
  <si>
    <t>-41°9'59.000</t>
  </si>
  <si>
    <t>02001.009690/2025-44</t>
  </si>
  <si>
    <t>02001.009001/2025-00</t>
  </si>
  <si>
    <t>-21°47'44.032</t>
  </si>
  <si>
    <t>-40°53'45.541</t>
  </si>
  <si>
    <t>MOBILGEAR 600 XP 68</t>
  </si>
  <si>
    <t>Causa: Durante a manobra de instalação da rampa de acesso utilizando o guindaste de serviço da embarcação, foi observado um vazamento da mangueira hidráulica do guindaste de serviço. Descumprimento do check list prévio para liberação do equipamento.Inexistência de check list específico para inspeção prévia do equipamento. **Resposta da OEMA informa que não houve comunicação do acidente àquele órgão.</t>
  </si>
  <si>
    <t>02001.008991/2025-51</t>
  </si>
  <si>
    <t>Embarcação CBO Guanabara</t>
  </si>
  <si>
    <t>21°57'44.335"S</t>
  </si>
  <si>
    <t>39°42'01.382"W</t>
  </si>
  <si>
    <t>02001.009044/2025-87</t>
  </si>
  <si>
    <t>P-70</t>
  </si>
  <si>
    <t>-24°57'07.454"</t>
  </si>
  <si>
    <t>-42°28'06.168"</t>
  </si>
  <si>
    <t>02001.009204/2025-98</t>
  </si>
  <si>
    <t>Estaleiro MaC Laren</t>
  </si>
  <si>
    <t xml:space="preserve"> embarcação RedBuc</t>
  </si>
  <si>
    <t>-23°1'32.918</t>
  </si>
  <si>
    <t>-43°7'36.553</t>
  </si>
  <si>
    <t>Estaleiro</t>
  </si>
  <si>
    <t>MOBIL SHC 525</t>
  </si>
  <si>
    <t>Causa:  Durante os testes de funcionamento do guindaste detectado vazamento com origem na mangueira hidráulica responsável pelo acionamento do moitão de carga *** Trata-se de estaleiro.***Coate refere q a competência é da MB por se tratar de embarcação.</t>
  </si>
  <si>
    <t>02001.009496/2025-69</t>
  </si>
  <si>
    <t>km 122+900</t>
  </si>
  <si>
    <t>-23°54'02.050"</t>
  </si>
  <si>
    <t>-46°27'10.493"</t>
  </si>
  <si>
    <t>02001.009500/2025-99</t>
  </si>
  <si>
    <t>P-65</t>
  </si>
  <si>
    <t>-22°42'4.790</t>
  </si>
  <si>
    <t>-40°40'36.180</t>
  </si>
  <si>
    <t>02019.000833/2025-63</t>
  </si>
  <si>
    <t>km 40</t>
  </si>
  <si>
    <t>-7°51'0.000</t>
  </si>
  <si>
    <t>-34°54'28.800</t>
  </si>
  <si>
    <t>Alta velocidade do veículo que vinha atrás</t>
  </si>
  <si>
    <t>02001.009457/2025-61</t>
  </si>
  <si>
    <t>BR-285</t>
  </si>
  <si>
    <t>A 3 km de Bozano</t>
  </si>
  <si>
    <t>-28°21'49.300</t>
  </si>
  <si>
    <t>-53°48'0.600</t>
  </si>
  <si>
    <t>02001.009481/2025-09</t>
  </si>
  <si>
    <t>Porto de Santos</t>
  </si>
  <si>
    <t>Píer 1 do Terminal Aquaviário
de Santos (TASAN)</t>
  </si>
  <si>
    <t>-23°55'6.988</t>
  </si>
  <si>
    <t>-46°22'0.583</t>
  </si>
  <si>
    <t>Causa: durante uma atividade de
remoção de resquícios de óleo bunker contido em uma tubulação para posterior manutenção de uma válvula de dreno. Durante a sucção, ocorreu a perda de contenção da linha. ***Dúvida: competência federal?** Enviado a servidor da UT Santos q não realizou a vistoria</t>
  </si>
  <si>
    <t>02001.009470/2025-11</t>
  </si>
  <si>
    <t>Matutini</t>
  </si>
  <si>
    <t>02001.009872/2025-15</t>
  </si>
  <si>
    <t>km 237+900</t>
  </si>
  <si>
    <t xml:space="preserve">-20°0'10.361
</t>
  </si>
  <si>
    <t>-40°24'47.124</t>
  </si>
  <si>
    <t>AGLOMERADO DE MINÉRIO DE FERRO - BRIQUETES</t>
  </si>
  <si>
    <t>NÃO CLASSIFICADO</t>
  </si>
  <si>
    <t>Pianca Transportes LTDA</t>
  </si>
  <si>
    <t>02001.009448/2025-71</t>
  </si>
  <si>
    <t>-23°54'12.385"</t>
  </si>
  <si>
    <t>-46°27'32.194"</t>
  </si>
  <si>
    <t>02001.009502/2025-88</t>
  </si>
  <si>
    <t>-25°26'05.000"</t>
  </si>
  <si>
    <t xml:space="preserve">- 43°59'23.000" </t>
  </si>
  <si>
    <t>Salmoura de Cloreto de Sódio</t>
  </si>
  <si>
    <t>Fluido de completação aquoso</t>
  </si>
  <si>
    <t>Poço, drenagem</t>
  </si>
  <si>
    <t>02001.009503/2025-22</t>
  </si>
  <si>
    <t>02001.009556/2025-43</t>
  </si>
  <si>
    <t>-24°1'28.800</t>
  </si>
  <si>
    <t>-41°9'50.400</t>
  </si>
  <si>
    <t>02001.009567/2025-23</t>
  </si>
  <si>
    <t>km 532+500</t>
  </si>
  <si>
    <t>-16°58'46.240</t>
  </si>
  <si>
    <t>-49°13'46.710</t>
  </si>
  <si>
    <t>ECODUR AH 4525 (impermeabilizante para papel)</t>
  </si>
  <si>
    <t xml:space="preserve">02001.009679/2025-84	</t>
  </si>
  <si>
    <t>Sistema de Combate a Incêndio (Sistema de Dilúvio) e Vaso de Separação de Óleo.</t>
  </si>
  <si>
    <t>02001.009540/2025-31</t>
  </si>
  <si>
    <t>Plataforma 3R-9</t>
  </si>
  <si>
    <t>-4°54'36.519</t>
  </si>
  <si>
    <t>-36°24'37.900</t>
  </si>
  <si>
    <t>02001.009885/2025-94</t>
  </si>
  <si>
    <t>-5°22'28.828</t>
  </si>
  <si>
    <t>-36°49'33.000</t>
  </si>
  <si>
    <t>0.513</t>
  </si>
  <si>
    <t>02001.009858/2025-11</t>
  </si>
  <si>
    <t>-22°26'54.152</t>
  </si>
  <si>
    <t>-40°4'47.078</t>
  </si>
  <si>
    <t>02001.010171/2025-29</t>
  </si>
  <si>
    <t>-5°4'39.213</t>
  </si>
  <si>
    <t>-36°25'10.84</t>
  </si>
  <si>
    <t>02001.009869/2025-00</t>
  </si>
  <si>
    <t>19°56'58.000</t>
  </si>
  <si>
    <t>44°0'42.000</t>
  </si>
  <si>
    <t>Transpote estadual</t>
  </si>
  <si>
    <t>02001.009854/2025-33</t>
  </si>
  <si>
    <t>-21°51'50.076</t>
  </si>
  <si>
    <t>-41°1'1.129</t>
  </si>
  <si>
    <t>Causa: (i) Atividade não prevista no planejamento. O sistema de fixação do solenoide apresentava folga, o que gerou trepidação e possivelmente resultou na queima da bobina (Empresa Starnav); (ii) Falta de previsão no plano de manutenção para o sistema de fixação da Solenoide. O reaperto do sistema de fixação do solenoide não estava previsto no
plano de manutenção (Empresa Starnav)</t>
  </si>
  <si>
    <t>02001.009906/2025-71</t>
  </si>
  <si>
    <t>-22°14'42.311</t>
  </si>
  <si>
    <t>-40°26'34.916</t>
  </si>
  <si>
    <t>0.00042</t>
  </si>
  <si>
    <t>Mantas absorventes</t>
  </si>
  <si>
    <t>02001.010160/2025-49</t>
  </si>
  <si>
    <t>-23°59'59.000</t>
  </si>
  <si>
    <t>-41°10'3.000</t>
  </si>
  <si>
    <t>02001.010173/2025-18</t>
  </si>
  <si>
    <t>02001.010335/2025-18</t>
  </si>
  <si>
    <t>BR-060</t>
  </si>
  <si>
    <t>km  114</t>
  </si>
  <si>
    <t>-16°27'47.270</t>
  </si>
  <si>
    <t>-49°3'48.180</t>
  </si>
  <si>
    <t xml:space="preserve">GASOLINA MISTURADA COM ALCOOL </t>
  </si>
  <si>
    <t>02001.010363/2025-35</t>
  </si>
  <si>
    <t>-5°5'10.392</t>
  </si>
  <si>
    <t>-37°9'51.120</t>
  </si>
  <si>
    <t>02001.010360/2025-00</t>
  </si>
  <si>
    <t>P-66</t>
  </si>
  <si>
    <t>-25°36'10.1"</t>
  </si>
  <si>
    <t>-42°49'14.4"</t>
  </si>
  <si>
    <t>Transformer Oil Uninhibited</t>
  </si>
  <si>
    <t>02001.010361/2025-46</t>
  </si>
  <si>
    <t>-22°39'49.982</t>
  </si>
  <si>
    <t>-40°14'24.680</t>
  </si>
  <si>
    <t>Mecânica</t>
  </si>
  <si>
    <t>02001.010364/2025-80</t>
  </si>
  <si>
    <t>Campo de Rio Urucu - Bacia do Solimões</t>
  </si>
  <si>
    <t>-4°52'2.611</t>
  </si>
  <si>
    <t>-65°17'53.888</t>
  </si>
  <si>
    <t>02001.010488/2025-65</t>
  </si>
  <si>
    <t>P-55</t>
  </si>
  <si>
    <t>-21°59'35.591</t>
  </si>
  <si>
    <t>-39°44'22.340</t>
  </si>
  <si>
    <t>Flange cego - geralmente, serve para o tamponamento de dutos rígidos ou flexíveis que estão desativados, ou para preparar a ponta de uma linha submarina para futuras expansões.</t>
  </si>
  <si>
    <t>02001.011047/2025-81</t>
  </si>
  <si>
    <t>NS-60 (Deepwater Aquila)</t>
  </si>
  <si>
    <t xml:space="preserve"> Erifon HD603 HP</t>
  </si>
  <si>
    <t>0.65</t>
  </si>
  <si>
    <t>02001.010811/2025-09</t>
  </si>
  <si>
    <t>0.0000005</t>
  </si>
  <si>
    <t>02001.011102/2025-32</t>
  </si>
  <si>
    <t>Navemestra (rebocador SM Flamengo)</t>
  </si>
  <si>
    <t>-23°56'31.47</t>
  </si>
  <si>
    <t>-46°18'28.283</t>
  </si>
  <si>
    <t>Falha em operação de abastecimento</t>
  </si>
  <si>
    <t>não</t>
  </si>
  <si>
    <t>Causa: durante início de transferência de óleo Diesel do Tanque de Armazenamento que se localiza a Meia nau da embarcação, para o Tanque de Consumo à BE do Rebocador SM Flamengo, a tripulação identificou um vazamento em pequena escala pelo suspiro. O derramamento ultrapassou a capacidade da bandeja de contenção. NÃO FOI CHECADO A DISPOSIÇÃO “ALINHAMENTO” DAS VALVULAS DOS TANQUES ANTES DA TRANSFERÊNCIA. FALTA DE ATENÇÃO AO PROCEDIMENTO E NO ACOMPANHAMENTO DO ABASTECIMENTO.**Dúvida: foi no porto de Santos? Pq não foi comunicado pela APS?** Enviado para servidor da UT de Santos que não realizou a vistoria</t>
  </si>
  <si>
    <t>02001.011109/2025-54</t>
  </si>
  <si>
    <t>MG 275</t>
  </si>
  <si>
    <t>km 82</t>
  </si>
  <si>
    <t>-20°59'1.403</t>
  </si>
  <si>
    <t>-43°40'24.374</t>
  </si>
  <si>
    <t>ÁLCOOL</t>
  </si>
  <si>
    <t>Despacho 22976913</t>
  </si>
  <si>
    <t>02001.011064/2025-18</t>
  </si>
  <si>
    <t>-19°56'06.2"</t>
  </si>
  <si>
    <t>-43°31'19.1"</t>
  </si>
  <si>
    <t>Processo fechado no Nupaem sem encaminhamento para encerramento.</t>
  </si>
  <si>
    <t>02001.011135/2025-82</t>
  </si>
  <si>
    <t>-23°54'13.555"</t>
  </si>
  <si>
    <t>-46°27'35.207"</t>
  </si>
  <si>
    <t>02001.011690/2025-12</t>
  </si>
  <si>
    <t>BR-155</t>
  </si>
  <si>
    <t>km 176</t>
  </si>
  <si>
    <t>-6°43'2.399</t>
  </si>
  <si>
    <t>-49°30'42.870</t>
  </si>
  <si>
    <t>FERTILIZANTE</t>
  </si>
  <si>
    <t>Despacho 23113550</t>
  </si>
  <si>
    <t>02001.011351/2025-28</t>
  </si>
  <si>
    <t>-22°21'13,600</t>
  </si>
  <si>
    <t>-47°15'22,400</t>
  </si>
  <si>
    <t>Conclusão por acidente sem vazamento</t>
  </si>
  <si>
    <t>02001.011338/2025-79</t>
  </si>
  <si>
    <t>-22°11'30.0"</t>
  </si>
  <si>
    <t>-44°16'38.0"</t>
  </si>
  <si>
    <t>02001.011353/2025-17</t>
  </si>
  <si>
    <t>NS-31 (Petrobras 10000)</t>
  </si>
  <si>
    <t>-21°11'57.328</t>
  </si>
  <si>
    <t>-39°56'52.120</t>
  </si>
  <si>
    <t>02001.011324/2025-55</t>
  </si>
  <si>
    <t>km 233</t>
  </si>
  <si>
    <t>-27°48'31.000</t>
  </si>
  <si>
    <t>-48°38'18.200</t>
  </si>
  <si>
    <t xml:space="preserve">02001.011684/2025-57	</t>
  </si>
  <si>
    <t>-9°45'40.980</t>
  </si>
  <si>
    <t>-36°8'30.160</t>
  </si>
  <si>
    <t>0.03608</t>
  </si>
  <si>
    <t>02001.011774/2025-48</t>
  </si>
  <si>
    <t>-13°50'11.487</t>
  </si>
  <si>
    <t>-42°17'2.134</t>
  </si>
  <si>
    <t>0.150</t>
  </si>
  <si>
    <t>02001.011763/2025-68</t>
  </si>
  <si>
    <t>-19°30'58.6"</t>
  </si>
  <si>
    <t>-47°54'19.7"</t>
  </si>
  <si>
    <t>?</t>
  </si>
  <si>
    <t>02001.012204/2025-75</t>
  </si>
  <si>
    <t>-5°19'20.858</t>
  </si>
  <si>
    <t>-32°42'40.484</t>
  </si>
  <si>
    <t>0.22</t>
  </si>
  <si>
    <t>3.282</t>
  </si>
  <si>
    <t>02001.012115/2025-29</t>
  </si>
  <si>
    <t>MG 448</t>
  </si>
  <si>
    <t>km 20</t>
  </si>
  <si>
    <t>-21°14'45.235</t>
  </si>
  <si>
    <t>-43°33'3.415</t>
  </si>
  <si>
    <t>Despacho 23051620</t>
  </si>
  <si>
    <t>02001.012203/2025-21</t>
  </si>
  <si>
    <t>Navio de intervenção Siem Helix 1</t>
  </si>
  <si>
    <t>-22°39'48.590</t>
  </si>
  <si>
    <t>-40°32'27.762</t>
  </si>
  <si>
    <t>02001.012294/2025-02</t>
  </si>
  <si>
    <t>KM 122+280</t>
  </si>
  <si>
    <t>-23°53'53.815"</t>
  </si>
  <si>
    <t>-46°26'20.657"</t>
  </si>
  <si>
    <t>02001.012350/2025-09</t>
  </si>
  <si>
    <t>MG 424</t>
  </si>
  <si>
    <t>km 45</t>
  </si>
  <si>
    <t>-19°28'6.100"</t>
  </si>
  <si>
    <t>-44°10'19.000"</t>
  </si>
  <si>
    <t>02001.012379/2025-82</t>
  </si>
  <si>
    <t>-05°05'18.35"</t>
  </si>
  <si>
    <t>-42°49'33.97"</t>
  </si>
  <si>
    <t>02001.012226/2025-35</t>
  </si>
  <si>
    <t>Fluido de perfuração aquoso</t>
  </si>
  <si>
    <t>02001.012306/2025-91</t>
  </si>
  <si>
    <t>-23°53'54.097"</t>
  </si>
  <si>
    <t>-46°26'20.451"</t>
  </si>
  <si>
    <t>02001.012357/2025-12</t>
  </si>
  <si>
    <t>km 115+500</t>
  </si>
  <si>
    <t>-23°55'59.792"</t>
  </si>
  <si>
    <t>-46°27'52.221"</t>
  </si>
  <si>
    <t>02001.012316/2025-26</t>
  </si>
  <si>
    <t>km 121+500</t>
  </si>
  <si>
    <t>-23°53'52.792"</t>
  </si>
  <si>
    <t>-46°26'39.650"</t>
  </si>
  <si>
    <t>02001.012338/2025-96</t>
  </si>
  <si>
    <t>km 120+300</t>
  </si>
  <si>
    <t>-23°54'08.469"</t>
  </si>
  <si>
    <t>-46°27'21.292"</t>
  </si>
  <si>
    <t>02001.012397/2025-64</t>
  </si>
  <si>
    <t>-23°18'26.844</t>
  </si>
  <si>
    <t>-46°2'36.643</t>
  </si>
  <si>
    <t>02001.012263/2025-43</t>
  </si>
  <si>
    <t>-12°12'18.116</t>
  </si>
  <si>
    <t>-38°28'13.576</t>
  </si>
  <si>
    <t>02001.012640/2025-44</t>
  </si>
  <si>
    <t>-5°19'19.840</t>
  </si>
  <si>
    <t>-32°44'17.770</t>
  </si>
  <si>
    <t>0.137</t>
  </si>
  <si>
    <t>02001.012564/2025-77</t>
  </si>
  <si>
    <t>-10°39'11.610</t>
  </si>
  <si>
    <t>-36°56'59.270</t>
  </si>
  <si>
    <t>02001.012630/2025-17</t>
  </si>
  <si>
    <t>-10°38'12.040</t>
  </si>
  <si>
    <t>0.018</t>
  </si>
  <si>
    <t>0.222</t>
  </si>
  <si>
    <t>02001.012661/2025-60</t>
  </si>
  <si>
    <t>Porto do Pecém</t>
  </si>
  <si>
    <t>3°31'45.097</t>
  </si>
  <si>
    <t>38°47'39.005</t>
  </si>
  <si>
    <t>Alcatrão líquido</t>
  </si>
  <si>
    <t>ponte 2 até o TMUT (área terrestre)</t>
  </si>
  <si>
    <t>Causa: durante operação de embarque de alcatrão, o caminhão tanque, ao passar pela ponte 2 em direção ao TMUT, apresentou vazamento do produto através da válvula lateral do caminhão, por uma extensão de aproximadamente
2km.</t>
  </si>
  <si>
    <t>02001.012723/2025-33</t>
  </si>
  <si>
    <t>NS-32 (Norbe VIII)</t>
  </si>
  <si>
    <t>21°57'05,283"S</t>
  </si>
  <si>
    <t>39°45'59,177"W</t>
  </si>
  <si>
    <t>02001.012568/2025-55</t>
  </si>
  <si>
    <t>SP-248/55</t>
  </si>
  <si>
    <t>km 258</t>
  </si>
  <si>
    <t>23°52'11,600"S</t>
  </si>
  <si>
    <t>46°20'41,600"W</t>
  </si>
  <si>
    <t>02001.012701/2025-73</t>
  </si>
  <si>
    <t>-20°01'22.0"</t>
  </si>
  <si>
    <t>-45°58'31.0"</t>
  </si>
  <si>
    <t>02001.012680/2025-96</t>
  </si>
  <si>
    <t>KM119+400</t>
  </si>
  <si>
    <t>-23°54'18.358"</t>
  </si>
  <si>
    <t>-46°27'40.676"</t>
  </si>
  <si>
    <t>02001.012746/2025-48</t>
  </si>
  <si>
    <t>-10°38'33.080</t>
  </si>
  <si>
    <t>-36°56'36.890</t>
  </si>
  <si>
    <t>0.040</t>
  </si>
  <si>
    <t>02001.012784/2025-09</t>
  </si>
  <si>
    <t>KM 120+900</t>
  </si>
  <si>
    <t>-23°53'53.174"</t>
  </si>
  <si>
    <t>-46°26'47.259"</t>
  </si>
  <si>
    <t>02001.013925/2025-01</t>
  </si>
  <si>
    <t>-19°56'25.062</t>
  </si>
  <si>
    <t>-43°55'39.159</t>
  </si>
  <si>
    <t>Empreendimento da Gasmig; acidente provocado pela Copasa; a evacuação foi de pessoal da operação, não de moradores.</t>
  </si>
  <si>
    <t>02001.012884/2025-27</t>
  </si>
  <si>
    <t>km 584</t>
  </si>
  <si>
    <t>-20°51'47.150"</t>
  </si>
  <si>
    <t>-45°1'42.450"</t>
  </si>
  <si>
    <t>Motorista dormiu e perdeu o controle de veículo tombando no acostamento</t>
  </si>
  <si>
    <t>Transporte estadual - Concessionária Arteris Fernão Dias</t>
  </si>
  <si>
    <t>02001.012890/2025-84</t>
  </si>
  <si>
    <t>Embarcação Parcel do Badejo</t>
  </si>
  <si>
    <t>-22°55'30.320</t>
  </si>
  <si>
    <t>-40°34'56.440</t>
  </si>
  <si>
    <t>0.000775</t>
  </si>
  <si>
    <t>O compensador visualizado fica alojado no Módulo de Controle Submarino (MCS) ou em um skid de acumuladores adjacente. Ele não fica diretamente afixado no corpo da árvore de natal molhada (ANM), mas pode ser considerado parte do conjunto da ANM</t>
  </si>
  <si>
    <t>02001.012889/2025-50</t>
  </si>
  <si>
    <t>NS-40 (Deepwater Corcovado)</t>
  </si>
  <si>
    <t>21°15'10,403"S</t>
  </si>
  <si>
    <t>40°01'09,018"W</t>
  </si>
  <si>
    <t>FCBA Salino de Cloreto de Sódio (com Glutaraldeído)</t>
  </si>
  <si>
    <t>Fluido de perfuração/completação aquoso</t>
  </si>
  <si>
    <t>02001.012888/2025-13</t>
  </si>
  <si>
    <t>NS-33 (Norbe IX)</t>
  </si>
  <si>
    <t>-24°49'30.623"</t>
  </si>
  <si>
    <t>-42°42'17.460"</t>
  </si>
  <si>
    <t>02001.012935/2025-11</t>
  </si>
  <si>
    <t>km 33+400</t>
  </si>
  <si>
    <t>-18°42'11.873</t>
  </si>
  <si>
    <t>-49°8'34.898</t>
  </si>
  <si>
    <t> Ecofloc C30</t>
  </si>
  <si>
    <t>Translee Transporte de Cargas em Geral Ltda</t>
  </si>
  <si>
    <t>02001.013897/2025-13</t>
  </si>
  <si>
    <t>KM 122+160</t>
  </si>
  <si>
    <t>-23°53'52.415"</t>
  </si>
  <si>
    <t>-46°26'51.360"</t>
  </si>
  <si>
    <t>02001.012994/2025-99</t>
  </si>
  <si>
    <t>-10°39'1.410</t>
  </si>
  <si>
    <t>-36°56'12.04</t>
  </si>
  <si>
    <t>0.53</t>
  </si>
  <si>
    <t>02018.002735/2025-71</t>
  </si>
  <si>
    <t>02001.013088/2025-10</t>
  </si>
  <si>
    <t>Embarcação Blue Marlim</t>
  </si>
  <si>
    <t>-24°38'20.140"</t>
  </si>
  <si>
    <t>-42°35'16.803"</t>
  </si>
  <si>
    <t>Ácido Clorídrico</t>
  </si>
  <si>
    <t>02001.012991/2025-55</t>
  </si>
  <si>
    <t>Faixa de Dutos GASTAU km 57+980</t>
  </si>
  <si>
    <t>-23°16'44.200</t>
  </si>
  <si>
    <t xml:space="preserve">-45°45'58.400
</t>
  </si>
  <si>
    <t>C5+ (Gasolina Natural)</t>
  </si>
  <si>
    <t>02001.013255/2025-14</t>
  </si>
  <si>
    <t>0.036</t>
  </si>
  <si>
    <t>02001.013271/2025-15</t>
  </si>
  <si>
    <t>-5°7'47.560</t>
  </si>
  <si>
    <t>-37°11'12.740</t>
  </si>
  <si>
    <t>02001.013300/2025-31</t>
  </si>
  <si>
    <t>LGM 850</t>
  </si>
  <si>
    <t>km 5+250</t>
  </si>
  <si>
    <t>-21°9'25.819</t>
  </si>
  <si>
    <t>-42°53'35.038</t>
  </si>
  <si>
    <t xml:space="preserve"> WANOL F 3145P Copolímero</t>
  </si>
  <si>
    <t>02001.013397/2025-81</t>
  </si>
  <si>
    <t>Armazém 20</t>
  </si>
  <si>
    <t>-23°56'36.582</t>
  </si>
  <si>
    <t>-46°18'46.046</t>
  </si>
  <si>
    <t>Resíduo oleoso</t>
  </si>
  <si>
    <t>Causa: MOD proveniente da rede de drenagem pluvial. ** Enviado para servidor da UT de Santos que não realizou o atendimento</t>
  </si>
  <si>
    <t>02001.013439/2025-84</t>
  </si>
  <si>
    <t>-10°39'36.850</t>
  </si>
  <si>
    <t>-36°57'4.000</t>
  </si>
  <si>
    <t>água produziada</t>
  </si>
  <si>
    <t>02001.013535/2025-22</t>
  </si>
  <si>
    <t>02001.013462/2025-79</t>
  </si>
  <si>
    <t>FPSO Cidade de São Paulo (FPSO CSP)</t>
  </si>
  <si>
    <t>-25°47'57.6"</t>
  </si>
  <si>
    <t>-43°15'46.2"</t>
  </si>
  <si>
    <t>Parafina BR-66</t>
  </si>
  <si>
    <t>02001.013533/2025-33</t>
  </si>
  <si>
    <t>P-68</t>
  </si>
  <si>
    <t>-25°01'48.8"</t>
  </si>
  <si>
    <t>-42°39'10.6"</t>
  </si>
  <si>
    <t>BR-MUL</t>
  </si>
  <si>
    <t>02001.013546/2025-11</t>
  </si>
  <si>
    <t>FPSO Peregrino</t>
  </si>
  <si>
    <t>23°19'7.090</t>
  </si>
  <si>
    <t>41°15'31.000</t>
  </si>
  <si>
    <t>0.03925</t>
  </si>
  <si>
    <t>Abastecimento</t>
  </si>
  <si>
    <t>02001.013545/2025-68</t>
  </si>
  <si>
    <t>Produto Oleoso Genérico</t>
  </si>
  <si>
    <t>02001.013945/2025-73</t>
  </si>
  <si>
    <t>-05°16'45.0"</t>
  </si>
  <si>
    <t>-41°42'31.6"</t>
  </si>
  <si>
    <t>Nota Técnica sugere encerramento mas não houve encaminhamento para encerrá-lo.</t>
  </si>
  <si>
    <t>02001.013534/2025-88</t>
  </si>
  <si>
    <t>Plataforma Peregrino C</t>
  </si>
  <si>
    <t>23°23'51.625</t>
  </si>
  <si>
    <t>41°24'30.151</t>
  </si>
  <si>
    <t>Peregrino C</t>
  </si>
  <si>
    <t>óleo hidráulico</t>
  </si>
  <si>
    <t>02001.013648/2025-28</t>
  </si>
  <si>
    <t>-19°58'43.561</t>
  </si>
  <si>
    <t>-43°55'58.935</t>
  </si>
  <si>
    <t>Empreendimento da Gasmig, acidente provocado pela empresa de tubulação de água (TM Engenharia)</t>
  </si>
  <si>
    <t>02001.013771/2025-49</t>
  </si>
  <si>
    <t>KM 119+500</t>
  </si>
  <si>
    <t>-23°54'12.244"</t>
  </si>
  <si>
    <t>-46°27'31.448"</t>
  </si>
  <si>
    <t>02001.013768/2025-25</t>
  </si>
  <si>
    <t>KM 121+300</t>
  </si>
  <si>
    <t>-23°53'52.086"</t>
  </si>
  <si>
    <t>-46°26'27.538"</t>
  </si>
  <si>
    <t>02001.014435/2025-13</t>
  </si>
  <si>
    <t>km 330</t>
  </si>
  <si>
    <t>-16°15'15.327</t>
  </si>
  <si>
    <t>-42°24'9.019</t>
  </si>
  <si>
    <t>BATERIAS ELÉTRICAS</t>
  </si>
  <si>
    <t>02001.013783/2025-73</t>
  </si>
  <si>
    <t>FPSO Cidade de Itaguaí (FPSO CIG)</t>
  </si>
  <si>
    <t>-25°08'29.6"</t>
  </si>
  <si>
    <t>-42°56'40.9"</t>
  </si>
  <si>
    <t>02001.013777/2025-16</t>
  </si>
  <si>
    <t>km 115+700</t>
  </si>
  <si>
    <t>-23°55'59.887"</t>
  </si>
  <si>
    <t>-46°27'53.026"</t>
  </si>
  <si>
    <t>02001.013962/2025-19</t>
  </si>
  <si>
    <t>-22°38'0.013</t>
  </si>
  <si>
    <t>-40°26'0.054</t>
  </si>
  <si>
    <t>MacDermid Pelagic 100</t>
  </si>
  <si>
    <t>02001.016943/2025-36</t>
  </si>
  <si>
    <t>km 63+500</t>
  </si>
  <si>
    <t>-13°22'28.080</t>
  </si>
  <si>
    <t>-49°7'34.960</t>
  </si>
  <si>
    <t>Consulta CTF (23538916)</t>
  </si>
  <si>
    <t>02001.014072/2025-16</t>
  </si>
  <si>
    <t>NS-62 (West Auriga)</t>
  </si>
  <si>
    <t>-25°38'39.5"</t>
  </si>
  <si>
    <t>-44°36'02.2"</t>
  </si>
  <si>
    <t>02001.014109/2025-14</t>
  </si>
  <si>
    <t>22°14'42.311</t>
  </si>
  <si>
    <t>40°26'34.916</t>
  </si>
  <si>
    <t>02001.014003/2025-11</t>
  </si>
  <si>
    <t>km 847+130</t>
  </si>
  <si>
    <t>-22°12'56.300</t>
  </si>
  <si>
    <t>-45°52'10.200</t>
  </si>
  <si>
    <t>produtos para pintura</t>
  </si>
  <si>
    <t>NF - De SP para SP ??? O acidente foi em MG.</t>
  </si>
  <si>
    <t>02001.013782/2025-29</t>
  </si>
  <si>
    <t>-46°2731.448"</t>
  </si>
  <si>
    <t>02001.015985/2025-50</t>
  </si>
  <si>
    <t>SP 332</t>
  </si>
  <si>
    <t>km 119</t>
  </si>
  <si>
    <t>-22°48'12.200</t>
  </si>
  <si>
    <t>-47°7'37.900</t>
  </si>
  <si>
    <t>XXX</t>
  </si>
  <si>
    <t>02001.013967/2025-33</t>
  </si>
  <si>
    <t>-21°41'20.000</t>
  </si>
  <si>
    <t>-40°10'28.000</t>
  </si>
  <si>
    <t>02001.014119/2025-41</t>
  </si>
  <si>
    <t>-31°40'06.2"</t>
  </si>
  <si>
    <t>-53°26'02.2"</t>
  </si>
  <si>
    <t>Documentos apresentados pela empresa (1 ano) ainda não foram analisados</t>
  </si>
  <si>
    <t>02001.014120/2025-76</t>
  </si>
  <si>
    <t>FPSO Cidade de Paraty (FPSO CPY)</t>
  </si>
  <si>
    <t>-25°23'39.7"</t>
  </si>
  <si>
    <t>-42°45'42.5</t>
  </si>
  <si>
    <t>02001.014110/2025-31</t>
  </si>
  <si>
    <t>km 119+250</t>
  </si>
  <si>
    <t>-23°54'15.956"</t>
  </si>
  <si>
    <t>-46°27'39.131"</t>
  </si>
  <si>
    <t>Processo não encontrado</t>
  </si>
  <si>
    <t>m 119+480</t>
  </si>
  <si>
    <t>-23°54'13.068"</t>
  </si>
  <si>
    <t>-46°27'34.053"</t>
  </si>
  <si>
    <t>Ocorrência sem processo SEI.</t>
  </si>
  <si>
    <t>02001.017753/2025-36</t>
  </si>
  <si>
    <t>-23°38'05.6"</t>
  </si>
  <si>
    <t>-47°04'35.7"</t>
  </si>
  <si>
    <t>Processo enviado ao Ceneac com sugestão de encerramento, mas não foi emitido Termo de Encerramento.</t>
  </si>
  <si>
    <t>02001.014107/2025-17</t>
  </si>
  <si>
    <t>Terminal B- Port (Embarcação Sapura Jade)</t>
  </si>
  <si>
    <t>-21°31'46.536</t>
  </si>
  <si>
    <t>-41°11'51.099</t>
  </si>
  <si>
    <t xml:space="preserve"> Shell Tellus S2 M 46</t>
  </si>
  <si>
    <t>Causa: Deficiência nos processos de controle de integridade/barreiras de segurança/Medida de contingência não adotada. Após a conclusão da operação de transbordo de materiais com o terminal foi realizado o posicionamento da lança na posição de repouso, quando houve a identificação do retorno de água oleosa do coletor (bombona) do dreno do cilindro do guindaste principal, causando 
transbordamento.</t>
  </si>
  <si>
    <t>02001.014458/2025-28</t>
  </si>
  <si>
    <t>km 527</t>
  </si>
  <si>
    <t>-20°10'42.249</t>
  </si>
  <si>
    <t>-44°22'39.065</t>
  </si>
  <si>
    <t>DIESEL</t>
  </si>
  <si>
    <t>CIMENTO</t>
  </si>
  <si>
    <t>Jeco Logística Ltda</t>
  </si>
  <si>
    <t>02001.014492/2025-01</t>
  </si>
  <si>
    <t>02001.014717/2025-11</t>
  </si>
  <si>
    <t>-10°38'3.630</t>
  </si>
  <si>
    <t>-36°56'47.200</t>
  </si>
  <si>
    <t>0.024</t>
  </si>
  <si>
    <t>02001.014630/2025-43</t>
  </si>
  <si>
    <t xml:space="preserve">-1°3'27.139 </t>
  </si>
  <si>
    <t>46°45'42.078</t>
  </si>
  <si>
    <t>OE</t>
  </si>
  <si>
    <t>sim</t>
  </si>
  <si>
    <t>02001.014788/2025-13</t>
  </si>
  <si>
    <t>-18°08'39.100"</t>
  </si>
  <si>
    <t>-50°57'0.000"</t>
  </si>
  <si>
    <t>02001.014769/2025-97</t>
  </si>
  <si>
    <t>Embarcação Island Intervention</t>
  </si>
  <si>
    <t>-25°27'49.0"</t>
  </si>
  <si>
    <t>-43°57'05.0"</t>
  </si>
  <si>
    <t>Inspeção</t>
  </si>
  <si>
    <t>02001.014801/2025-34</t>
  </si>
  <si>
    <t>-22°50'12.273</t>
  </si>
  <si>
    <t>-43°8'6.569</t>
  </si>
  <si>
    <t>Fluído lubrificante</t>
  </si>
  <si>
    <t>02001.015081/2025-24</t>
  </si>
  <si>
    <t>km 119+450</t>
  </si>
  <si>
    <t>-23°54'13.797"</t>
  </si>
  <si>
    <t>-46°27'36.083"</t>
  </si>
  <si>
    <t>02001.015051/2025-18</t>
  </si>
  <si>
    <t>km 587+620</t>
  </si>
  <si>
    <t>-20°20'44.514</t>
  </si>
  <si>
    <t>-43°55'24.812</t>
  </si>
  <si>
    <t>MINÉRIO DE FERRO</t>
  </si>
  <si>
    <t>02001.015159/2025-19</t>
  </si>
  <si>
    <t>-22°14'0.886</t>
  </si>
  <si>
    <t>-40°24'54.882</t>
  </si>
  <si>
    <t>02001.015078/2025-19</t>
  </si>
  <si>
    <t>km 511+500</t>
  </si>
  <si>
    <t>-16°47'59.640</t>
  </si>
  <si>
    <t>-49°14'20.920</t>
  </si>
  <si>
    <t>Ordem de Emergência 23306888</t>
  </si>
  <si>
    <t>02001.015314/2025-99</t>
  </si>
  <si>
    <t>-20°41'7.054</t>
  </si>
  <si>
    <t>-43°17'58.957</t>
  </si>
  <si>
    <t>02001.015105/2025-45</t>
  </si>
  <si>
    <t>SE</t>
  </si>
  <si>
    <t>Embarcação  C-Itacuruça</t>
  </si>
  <si>
    <t>-11°0'50.280</t>
  </si>
  <si>
    <t>-36°59'11.580</t>
  </si>
  <si>
    <t>Ipiranga Brutus Alta Performance 15W40 e Ipiranga Ultragear ZF 40</t>
  </si>
  <si>
    <t>02001.015197/2025-63</t>
  </si>
  <si>
    <t>KM 117+790</t>
  </si>
  <si>
    <t>-23°55'06.291"</t>
  </si>
  <si>
    <t>-46°27'30.160"</t>
  </si>
  <si>
    <t>02001.015100/2025-12</t>
  </si>
  <si>
    <t>-10°39'10.550</t>
  </si>
  <si>
    <t>-36°59'40.898</t>
  </si>
  <si>
    <t>6.7</t>
  </si>
  <si>
    <t>02001.015289/2025-43</t>
  </si>
  <si>
    <t>Falha na gestão de pessoas</t>
  </si>
  <si>
    <t>02001.015344/2025-03</t>
  </si>
  <si>
    <t>-23°55'50.54"</t>
  </si>
  <si>
    <t>-46°30'01.81"</t>
  </si>
  <si>
    <t>02001.015349/2025-28</t>
  </si>
  <si>
    <t>-10°40'7.742</t>
  </si>
  <si>
    <t>-36°58'0.73</t>
  </si>
  <si>
    <t>02001.015477/2025-71</t>
  </si>
  <si>
    <t>-24°05'00.0"</t>
  </si>
  <si>
    <t>-41°53'00.0"</t>
  </si>
  <si>
    <t>02001.015516/2025-31</t>
  </si>
  <si>
    <t>km 893+100</t>
  </si>
  <si>
    <t>-22°34'18.028</t>
  </si>
  <si>
    <t>-46°2'31.080</t>
  </si>
  <si>
    <t>ONU - 1950 4000UND. + 1993 600L +2209 600L</t>
  </si>
  <si>
    <t>02001.015558/2025-71</t>
  </si>
  <si>
    <t>-9°36'2.850</t>
  </si>
  <si>
    <t>-35°45'30.710</t>
  </si>
  <si>
    <t>02001.015640/2025-04</t>
  </si>
  <si>
    <t>-11°15'13.5"</t>
  </si>
  <si>
    <t>-39°22'32.3"</t>
  </si>
  <si>
    <t>02001.015810/2025-42</t>
  </si>
  <si>
    <t>-9°36'40.900</t>
  </si>
  <si>
    <t>-35°44'55.700</t>
  </si>
  <si>
    <t>02001.015908/2025-08</t>
  </si>
  <si>
    <t>km 498</t>
  </si>
  <si>
    <t>-16°41'10.710</t>
  </si>
  <si>
    <t>-49°14'0.680</t>
  </si>
  <si>
    <t>GLP</t>
  </si>
  <si>
    <t>DESPACHO 23378214</t>
  </si>
  <si>
    <t>02001.015952/2025-18</t>
  </si>
  <si>
    <t>-10°38'16.758</t>
  </si>
  <si>
    <t>-36°41'13.440</t>
  </si>
  <si>
    <t>02001.015966/2025-23</t>
  </si>
  <si>
    <t>NS-38 (Takatsugu J)</t>
  </si>
  <si>
    <t>-24°41'27.966"</t>
  </si>
  <si>
    <t>-42°26'02.963"</t>
  </si>
  <si>
    <t>02001.015953/2025-54</t>
  </si>
  <si>
    <t>km 769+900</t>
  </si>
  <si>
    <t>-21°33'47.710</t>
  </si>
  <si>
    <t>-42°40'36.590</t>
  </si>
  <si>
    <t>Resina de Poliéster</t>
  </si>
  <si>
    <t>Tintas</t>
  </si>
  <si>
    <t>Alcool Cetoesteárilico</t>
  </si>
  <si>
    <t>02001.016168/2025-19</t>
  </si>
  <si>
    <t>-20°26'22.859"</t>
  </si>
  <si>
    <t>-49°59'29.547"</t>
  </si>
  <si>
    <t>Celulose</t>
  </si>
  <si>
    <t>02001.016472/2025-66</t>
  </si>
  <si>
    <t>-5°23'49.884</t>
  </si>
  <si>
    <t>-36°56'57.984</t>
  </si>
  <si>
    <t>0.017</t>
  </si>
  <si>
    <t>02001.016473/2025-19</t>
  </si>
  <si>
    <t>km 509+500</t>
  </si>
  <si>
    <t>-20°4'32.014</t>
  </si>
  <si>
    <t>-44°18'10.817</t>
  </si>
  <si>
    <t>02001.016143/2025-15</t>
  </si>
  <si>
    <t>NS-43 (Amaralina Star)</t>
  </si>
  <si>
    <t>21°57'32.412"S</t>
  </si>
  <si>
    <t>39°46'46.613"W</t>
  </si>
  <si>
    <t>Tree Trolley</t>
  </si>
  <si>
    <t>BR-277</t>
  </si>
  <si>
    <t>km 39+700</t>
  </si>
  <si>
    <t>02001.017341/2025-04</t>
  </si>
  <si>
    <t>Plataformade Pampo (PPM-1)</t>
  </si>
  <si>
    <t>-22°47'51.010</t>
  </si>
  <si>
    <t>-40°45'43.750</t>
  </si>
  <si>
    <t>02001.016474/2025-55</t>
  </si>
  <si>
    <t>Plataforma de Vermelho I (PVM-1)</t>
  </si>
  <si>
    <t>22°9'38.378"S </t>
  </si>
  <si>
    <t>40°16'43.383"W</t>
  </si>
  <si>
    <t>KM 119+360</t>
  </si>
  <si>
    <t>-23°54'15.586"</t>
  </si>
  <si>
    <t>-46°27'38.812"</t>
  </si>
  <si>
    <t>02001.016677/2025-41</t>
  </si>
  <si>
    <t>-12°21'21.684</t>
  </si>
  <si>
    <t>-38°12'36.581</t>
  </si>
  <si>
    <t>02001.016709/2025-17</t>
  </si>
  <si>
    <t>Terminal Portuário ALUMAR</t>
  </si>
  <si>
    <t>Berço I</t>
  </si>
  <si>
    <t xml:space="preserve">-2°40'40.980 </t>
  </si>
  <si>
    <t>-44°21'45.360</t>
  </si>
  <si>
    <t>óleo combustível pesado (BPF)</t>
  </si>
  <si>
    <t>Causa: vazamento ocorrido durante uma atividade de manutenção na bomba de sucção, localizada no píer, inicialmente contido na bandeja coletora do equipamento. Contudo, devido à precipitação pluviométrica elevada, a capacidade máxima da contenção da área foi excedida, resultando no transbordo de água com óleo para o mar.</t>
  </si>
  <si>
    <t>02001.016678/2025-96</t>
  </si>
  <si>
    <t>-24°06'00.0"</t>
  </si>
  <si>
    <t>km 314</t>
  </si>
  <si>
    <t>02001.016825/2025-28</t>
  </si>
  <si>
    <t>SP 070</t>
  </si>
  <si>
    <t>-23°40'44.500</t>
  </si>
  <si>
    <t>-46°1'10.100</t>
  </si>
  <si>
    <t>02001.016846/2025-43</t>
  </si>
  <si>
    <t>02001.018776/2025-68</t>
  </si>
  <si>
    <t>-24°38'11.386"</t>
  </si>
  <si>
    <t>-42°24'43.163"</t>
  </si>
  <si>
    <t>02001.020418/2025-15</t>
  </si>
  <si>
    <t>km 072</t>
  </si>
  <si>
    <t>-22°27'42.900</t>
  </si>
  <si>
    <t>-43°13'20.200</t>
  </si>
  <si>
    <t>Óleo diesesl do tanque</t>
  </si>
  <si>
    <t>Transporte estadual - Concessionária Cia de concessão Rodoviária Juiz de Fora - Rio</t>
  </si>
  <si>
    <t>02001.016875/2025-13</t>
  </si>
  <si>
    <t>-19°0'43.110</t>
  </si>
  <si>
    <t>-39°47'47.050</t>
  </si>
  <si>
    <t>0.115</t>
  </si>
  <si>
    <t>Não houve encaminhamento pela Supes de ofício a empresa ou OEMA</t>
  </si>
  <si>
    <t>02001.016930/2025-67</t>
  </si>
  <si>
    <t>-22°51'36.900</t>
  </si>
  <si>
    <t>-44°29'5.500</t>
  </si>
  <si>
    <t>02001.017044/2025-51</t>
  </si>
  <si>
    <t>BR-135</t>
  </si>
  <si>
    <t>km 368</t>
  </si>
  <si>
    <t>-16°44'7.229</t>
  </si>
  <si>
    <t>-43°50'46.342</t>
  </si>
  <si>
    <t>CARVÃO,BETUMINOSO, MARINHO, ETC</t>
  </si>
  <si>
    <t>MDC</t>
  </si>
  <si>
    <t>Despacho 23472660</t>
  </si>
  <si>
    <t>02001.017422/2025-04</t>
  </si>
  <si>
    <t>-3°8'56.860</t>
  </si>
  <si>
    <t>-59°57'30.810</t>
  </si>
  <si>
    <t>PETROMAX TRRNI,</t>
  </si>
  <si>
    <t>Alterar tipologia: não é uma dutovia, e sim tubulação de um empreendimento não licenciado aqui tratado como "Base Ipiranga de Manaus"</t>
  </si>
  <si>
    <t>02001.016839/2025-41</t>
  </si>
  <si>
    <t>FPSO Guanabara</t>
  </si>
  <si>
    <t>-24°34'14.7"</t>
  </si>
  <si>
    <t>-42°14'58.5"</t>
  </si>
  <si>
    <t>02001.016889/2025-29</t>
  </si>
  <si>
    <t>02001.016931/2025-10</t>
  </si>
  <si>
    <t>-20°57'28.360"</t>
  </si>
  <si>
    <t>-48°29'4.720"</t>
  </si>
  <si>
    <t>02001.017078/2025-45</t>
  </si>
  <si>
    <t>-24°41'20.3"</t>
  </si>
  <si>
    <t>-42°30'20.9"</t>
  </si>
  <si>
    <t>02001.017349/2025-62</t>
  </si>
  <si>
    <t>FPSO Alexandre de Gusmão</t>
  </si>
  <si>
    <t>-24°33'34.7"</t>
  </si>
  <si>
    <t>-42°11'17.7"</t>
  </si>
  <si>
    <t>Produto oleoso</t>
  </si>
  <si>
    <t>02001.017394/2025-17</t>
  </si>
  <si>
    <t>-18°00'55.8"</t>
  </si>
  <si>
    <t>-53°10'18.3"</t>
  </si>
  <si>
    <t>Farelo</t>
  </si>
  <si>
    <t>RMN</t>
  </si>
  <si>
    <t>Ida a campo</t>
  </si>
  <si>
    <t>Vistoria em campo realizada há mais de 1 ano, porém sem o devido Relatório de Vistoria</t>
  </si>
  <si>
    <t>02001.017730/2025-21</t>
  </si>
  <si>
    <t>Plataforma de Vermelho II (PVM-2)</t>
  </si>
  <si>
    <t>-22°10'31.311</t>
  </si>
  <si>
    <t>40°17'29.284</t>
  </si>
  <si>
    <t>informado acionamento do PEI no siema, Poseidon</t>
  </si>
  <si>
    <t xml:space="preserve">Drenagem </t>
  </si>
  <si>
    <t>02001.018002/2025-37</t>
  </si>
  <si>
    <t>-5°23'8.916</t>
  </si>
  <si>
    <t>-36°52'19.200</t>
  </si>
  <si>
    <t>02001.017752/2025-91</t>
  </si>
  <si>
    <t>BR-230</t>
  </si>
  <si>
    <t>km 56</t>
  </si>
  <si>
    <t>-6°57'56.630"</t>
  </si>
  <si>
    <t>-35°5'3.559"</t>
  </si>
  <si>
    <t>BR-369</t>
  </si>
  <si>
    <t>km 120</t>
  </si>
  <si>
    <t>02001.018079/2025-15</t>
  </si>
  <si>
    <t>22°47'51.010</t>
  </si>
  <si>
    <t>40°45'43.750</t>
  </si>
  <si>
    <t>Diz que o PEI foi acionado apenas no oficio (não no siema)</t>
  </si>
  <si>
    <t>02001.018234/2025-95</t>
  </si>
  <si>
    <t>BA</t>
  </si>
  <si>
    <t>Plataforma de Manati (MNT)</t>
  </si>
  <si>
    <t>13°29'23.906 S</t>
  </si>
  <si>
    <t>38°48'44.328 W</t>
  </si>
  <si>
    <t>02001.018224/2025-50</t>
  </si>
  <si>
    <t>BR-265</t>
  </si>
  <si>
    <t>km 576</t>
  </si>
  <si>
    <t>-21°1'4.120</t>
  </si>
  <si>
    <t>-46°32'26.480</t>
  </si>
  <si>
    <t>óleo diesel do tanque</t>
  </si>
  <si>
    <t>Óleo hidráulico do motor</t>
  </si>
  <si>
    <t>Nupaem entendeu que não é licenciado por não ter concessão</t>
  </si>
  <si>
    <t>02001.018076/2025-73</t>
  </si>
  <si>
    <t>-7°2'52.900</t>
  </si>
  <si>
    <t>34°51'25.000</t>
  </si>
  <si>
    <t>02001.018242/2025-31</t>
  </si>
  <si>
    <t>02001.018903/2025-29</t>
  </si>
  <si>
    <t>km 583+700</t>
  </si>
  <si>
    <t>-17°24'17.510</t>
  </si>
  <si>
    <t>-49°13'26.910</t>
  </si>
  <si>
    <t>Transporte interestadual - Concessionária Concebra</t>
  </si>
  <si>
    <t>02001.018898/2025-54</t>
  </si>
  <si>
    <t>km 720+800</t>
  </si>
  <si>
    <t>-21°25'59.300"</t>
  </si>
  <si>
    <t>-45°12'37.600"</t>
  </si>
  <si>
    <t>02001.018449/2025-14</t>
  </si>
  <si>
    <t>-13°49'50.447</t>
  </si>
  <si>
    <t>-42°17'21.780</t>
  </si>
  <si>
    <t>02001.018587/2025-95</t>
  </si>
  <si>
    <t>-11°55'15.060</t>
  </si>
  <si>
    <t>-37°51'51.200</t>
  </si>
  <si>
    <t>02001.018472/2025-09</t>
  </si>
  <si>
    <t>-5°36'44.358</t>
  </si>
  <si>
    <t>-37°33'5.590</t>
  </si>
  <si>
    <t>0.403</t>
  </si>
  <si>
    <t>02001.018749/2025-95</t>
  </si>
  <si>
    <t>-12°03'03.650"</t>
  </si>
  <si>
    <t>-49°04'23.360"</t>
  </si>
  <si>
    <t>02001.019136/2025-75</t>
  </si>
  <si>
    <t>-19°49'47.500</t>
  </si>
  <si>
    <t>-50°21'16.300</t>
  </si>
  <si>
    <t>Kuriflock CL 112 (líquido corrosivo)</t>
  </si>
  <si>
    <t>02001.018963/2025-41</t>
  </si>
  <si>
    <t>km 50+100</t>
  </si>
  <si>
    <t>-20°42'37.140</t>
  </si>
  <si>
    <t>-49°20'20.604</t>
  </si>
  <si>
    <t>47.888.128/0002-88</t>
  </si>
  <si>
    <t>Concessionária Triunfo Transbrasiliana</t>
  </si>
  <si>
    <t>02001.019161/2025-59</t>
  </si>
  <si>
    <t>-20°17'48.500</t>
  </si>
  <si>
    <t>-45°10'57.000</t>
  </si>
  <si>
    <t>Transportes LM Ltda</t>
  </si>
  <si>
    <t>02001.019225/2025-11</t>
  </si>
  <si>
    <t>BR-354</t>
  </si>
  <si>
    <t>km 492</t>
  </si>
  <si>
    <t>-20°24'32.200</t>
  </si>
  <si>
    <t>-45°27'38.900</t>
  </si>
  <si>
    <t>tombamento de veículo que desceu por uma área de declive, fora da faixa de domínio, com queda da carga transportada</t>
  </si>
  <si>
    <t>ASAP Transportes Ltda</t>
  </si>
  <si>
    <t>08.366.872/0001-80</t>
  </si>
  <si>
    <t>02001.019277/2025-98</t>
  </si>
  <si>
    <t>km 321+641</t>
  </si>
  <si>
    <t>-18°13'29.500</t>
  </si>
  <si>
    <t>-45°13'21.000</t>
  </si>
  <si>
    <t>Semireboque solta do cavalo mecânio de um bitrem, tomba, seguido de incêndio</t>
  </si>
  <si>
    <t>Ekipatanques Transportes Ltda</t>
  </si>
  <si>
    <t>02001.019072/2025-11</t>
  </si>
  <si>
    <t>km 605+100</t>
  </si>
  <si>
    <t>-17°35'14.300</t>
  </si>
  <si>
    <t>-49°11'37.770</t>
  </si>
  <si>
    <t>Ambos veículos seguiam em sendo norte em faixa 01, devido o local se tratar de um aclive veiculo2 (DAF 530) seguiu em velocidade reduzida ,veiculo01( SCANIA 400),não observou a distância de segurança onde colidiu na traseira do mesmo. Condutor dormiu</t>
  </si>
  <si>
    <t>02001.019286/2025-89</t>
  </si>
  <si>
    <t>BR-365</t>
  </si>
  <si>
    <t>km 362</t>
  </si>
  <si>
    <t>-18°30'34.960</t>
  </si>
  <si>
    <t>-46°7'51.046</t>
  </si>
  <si>
    <t>Expresso Log Transporte e Logísca Ltda</t>
  </si>
  <si>
    <t>Concessionária Ecovias do Cerrado</t>
  </si>
  <si>
    <t>02001.018976/2025-11</t>
  </si>
  <si>
    <t>Embarcação PLSV Deep Star</t>
  </si>
  <si>
    <t>-24°33'55.6"</t>
  </si>
  <si>
    <t>-42°13'06.8"</t>
  </si>
  <si>
    <t>Hyspin AWS 32</t>
  </si>
  <si>
    <t>02001.019310/2025-80</t>
  </si>
  <si>
    <t>km 446</t>
  </si>
  <si>
    <t>-19°17'16.983</t>
  </si>
  <si>
    <t>-44°23'31.222</t>
  </si>
  <si>
    <t>Lenarge Transportes e Serviços Ltda</t>
  </si>
  <si>
    <t>02.870.124/0001-53</t>
  </si>
  <si>
    <t>Transporte estadual - Concessionária da Rodovia Belo Horizonte Cristalina - Via Cristais</t>
  </si>
  <si>
    <t>02001.019104/2025-70</t>
  </si>
  <si>
    <t>-22°32'20.902</t>
  </si>
  <si>
    <t>-39°58'51.371</t>
  </si>
  <si>
    <t>02001.019387/2025-50</t>
  </si>
  <si>
    <t>km 872+865</t>
  </si>
  <si>
    <t>-22°24'25.800</t>
  </si>
  <si>
    <t>-45°57'20.000</t>
  </si>
  <si>
    <t>Concessionária Arteris Fernão Dias - Última análise da documentação não realizada</t>
  </si>
  <si>
    <t>02001.019314/2025-68</t>
  </si>
  <si>
    <t>-22°32'21.650</t>
  </si>
  <si>
    <t>-39°58'49.620</t>
  </si>
  <si>
    <t>fluido hidráulico aquoso</t>
  </si>
  <si>
    <t>Rede Petro</t>
  </si>
  <si>
    <t>03.980.754/0005-77</t>
  </si>
  <si>
    <t>Transporte interestadual - Concessionária Arteris Fernão Dias - Análise do último documento encaminhado não realizada</t>
  </si>
  <si>
    <t>02001.026687/2025-95</t>
  </si>
  <si>
    <t>BR-174</t>
  </si>
  <si>
    <t>km 1132+420</t>
  </si>
  <si>
    <t>-0°55'29.298</t>
  </si>
  <si>
    <t>-60°30'41.196</t>
  </si>
  <si>
    <t xml:space="preserve">Informação solicitada para a PRF aou invés de ir para a empresa </t>
  </si>
  <si>
    <t>02001.019639/2025-41</t>
  </si>
  <si>
    <t>-25º19'47.537"</t>
  </si>
  <si>
    <t>-42º41'33.567''</t>
  </si>
  <si>
    <t>02001.019634/2025-18</t>
  </si>
  <si>
    <t>-10°39'31.160</t>
  </si>
  <si>
    <t>-36°58'5.220</t>
  </si>
  <si>
    <t>0.009</t>
  </si>
  <si>
    <t>02001.019672/2025-71</t>
  </si>
  <si>
    <t>-25°26'06.0"</t>
  </si>
  <si>
    <t>-43°59'50.0"</t>
  </si>
  <si>
    <t>MobilGear 600 XP</t>
  </si>
  <si>
    <t>02001.019876/2025-10</t>
  </si>
  <si>
    <t>km 434</t>
  </si>
  <si>
    <t>-17°15'58.929</t>
  </si>
  <si>
    <t>-43°53'58.375</t>
  </si>
  <si>
    <t>Carvão e Energia Ltda</t>
  </si>
  <si>
    <t>05.860.472/0002-19</t>
  </si>
  <si>
    <t>Concessionária ECO 135</t>
  </si>
  <si>
    <t>02001.019673/2025-15</t>
  </si>
  <si>
    <t>-11°51'28.410</t>
  </si>
  <si>
    <t>-37°50'5.880</t>
  </si>
  <si>
    <t>0.00064</t>
  </si>
  <si>
    <t>02001.019692/2025-41</t>
  </si>
  <si>
    <t>Embarcação Skandi Niterói</t>
  </si>
  <si>
    <t>-22°25'16.750</t>
  </si>
  <si>
    <t>-40°4'57.494</t>
  </si>
  <si>
    <t>Shell Tellus S2 V 32</t>
  </si>
  <si>
    <t>02001.019748/2025-68</t>
  </si>
  <si>
    <t>km 12+800</t>
  </si>
  <si>
    <t>18°31'8.850</t>
  </si>
  <si>
    <t>49°11'24.020</t>
  </si>
  <si>
    <t>Transporte insterestadual - Concessionária Concebra</t>
  </si>
  <si>
    <t>02001.019809/2025-97</t>
  </si>
  <si>
    <t>-20°06'12.6"</t>
  </si>
  <si>
    <t>-45°15'42.5"</t>
  </si>
  <si>
    <t xml:space="preserve">Documentos apresentados pela empresa ainda não foram analisados. </t>
  </si>
  <si>
    <t>02001.019850/2025-63</t>
  </si>
  <si>
    <t xml:space="preserve">FPSO Anita Garibaldi (FPSO AGA) </t>
  </si>
  <si>
    <t>-22°22'44.897</t>
  </si>
  <si>
    <t>-40°2'48.510</t>
  </si>
  <si>
    <t>02001.020533/2025-90</t>
  </si>
  <si>
    <t>-19°56'0.197</t>
  </si>
  <si>
    <t>-43°56'42.588</t>
  </si>
  <si>
    <t>02001.020237/2025-99</t>
  </si>
  <si>
    <t>-9°35'50.868</t>
  </si>
  <si>
    <t>-35°44'32.983</t>
  </si>
  <si>
    <t>02001.020259/2025-59</t>
  </si>
  <si>
    <t>-5°7'19.416</t>
  </si>
  <si>
    <t>-37°13'33.996</t>
  </si>
  <si>
    <t>02001.020581/2025-88</t>
  </si>
  <si>
    <t>km 767</t>
  </si>
  <si>
    <t>-21°49'57.807</t>
  </si>
  <si>
    <t>-45°24'20.493</t>
  </si>
  <si>
    <t>CONDUTOR ALEGA QUE FOI FECHADO POR OUTRO VEÍCULO, ONDE O PARA NÃO COLIDIR NA TRASEIRA JOGOU O VEÍCULO PARA FAIXA UM, VINDO A CARGA A PUXAR DESPRENDENDO O BAÚ E TOMBAR SOBRE CANTEIRO CENTRAL COMO POSIÇÃO FINAL.</t>
  </si>
  <si>
    <t>JUBAL SONORIZAÇÃO E EVENTOS EIRELI ME</t>
  </si>
  <si>
    <t>29.055.915/0001-86</t>
  </si>
  <si>
    <t>Transporte internacional - Concessionária Arteris Fernão Dias - Análise da última documentação não realizada</t>
  </si>
  <si>
    <t>02001.020162/2025-46</t>
  </si>
  <si>
    <t>km 46</t>
  </si>
  <si>
    <t>-18°47'24.870</t>
  </si>
  <si>
    <t>-49°5'4.330</t>
  </si>
  <si>
    <t>Curva em aclive. Excesso de velocidade e descumprimento da jornada de trabalho</t>
  </si>
  <si>
    <t>Encaminhado para autuação por falta de AAITPP</t>
  </si>
  <si>
    <t>02001.020233/2025-19</t>
  </si>
  <si>
    <t>-15°36'18.000</t>
  </si>
  <si>
    <t>-48°13'40.000</t>
  </si>
  <si>
    <t>02001.020260/2025-83</t>
  </si>
  <si>
    <t>km 821+900</t>
  </si>
  <si>
    <t>-17°43'54.890</t>
  </si>
  <si>
    <t>-54°45'27.090</t>
  </si>
  <si>
    <t>Concessionária de Rodovia Sul Matogrossense</t>
  </si>
  <si>
    <t>02001.020256/2025-15</t>
  </si>
  <si>
    <t>-5°42'42.000</t>
  </si>
  <si>
    <t>-35°10'30.000</t>
  </si>
  <si>
    <t>02001.020430/2025-20</t>
  </si>
  <si>
    <t>-19°56'26.78"</t>
  </si>
  <si>
    <t>-43°32'27.06"</t>
  </si>
  <si>
    <t>02001.020424/2025-72</t>
  </si>
  <si>
    <t>-23°30'0.000</t>
  </si>
  <si>
    <t>-41°3'0.000</t>
  </si>
  <si>
    <t>Objeto no mar</t>
  </si>
  <si>
    <t xml:space="preserve">Não </t>
  </si>
  <si>
    <t>02001.020327/2025-80</t>
  </si>
  <si>
    <t>-25°01'22.6"</t>
  </si>
  <si>
    <t>-42°40'04.0"</t>
  </si>
  <si>
    <t>02001.020413/2025-92</t>
  </si>
  <si>
    <t>P-69</t>
  </si>
  <si>
    <t>-25°39'28.544"</t>
  </si>
  <si>
    <t>-42°51'33.995"</t>
  </si>
  <si>
    <t>02001.020615/2025-34</t>
  </si>
  <si>
    <t>km 337</t>
  </si>
  <si>
    <t>-19°49'3.986</t>
  </si>
  <si>
    <t>-43°4'2.013</t>
  </si>
  <si>
    <t>02001.020426/2025-61</t>
  </si>
  <si>
    <t>Embarcação Normand Poseidon</t>
  </si>
  <si>
    <t>-22°24'58.810</t>
  </si>
  <si>
    <t>22°24'58.810"S</t>
  </si>
  <si>
    <t>Mini campânula</t>
  </si>
  <si>
    <t>02001.020416/2025-26</t>
  </si>
  <si>
    <t>-1°6'33.120</t>
  </si>
  <si>
    <t>-48°28'53.191</t>
  </si>
  <si>
    <t>02001.020712/2025-27</t>
  </si>
  <si>
    <t>Encore System</t>
  </si>
  <si>
    <t>02001.020632/2025-71</t>
  </si>
  <si>
    <t>02001.020461/2025-81</t>
  </si>
  <si>
    <t xml:space="preserve">Embarcação CBO Isabella </t>
  </si>
  <si>
    <t>-22°23'43.536</t>
  </si>
  <si>
    <t>-40°5'10.033</t>
  </si>
  <si>
    <t>fluido hidráulico oleoso</t>
  </si>
  <si>
    <t>02001.020655/2025-86</t>
  </si>
  <si>
    <t>Embarcação Saipem FDS</t>
  </si>
  <si>
    <t>-24°45'31.9"</t>
  </si>
  <si>
    <t>-42°32'47.7"</t>
  </si>
  <si>
    <t>Panolin S4 HLP Synth EAL 46</t>
  </si>
  <si>
    <t>Kit SOPEP</t>
  </si>
  <si>
    <t>02001.024334/2025-51</t>
  </si>
  <si>
    <t>-22°37'34.523"</t>
  </si>
  <si>
    <t>-47°21'07.554"</t>
  </si>
  <si>
    <t>02001.021067/2025-60</t>
  </si>
  <si>
    <t>-21°12'17.521</t>
  </si>
  <si>
    <t>-39°57'50.637</t>
  </si>
  <si>
    <t>Delta Tec (Iso-Olefin)</t>
  </si>
  <si>
    <t>02001.020711/2025-82</t>
  </si>
  <si>
    <t>BR-376</t>
  </si>
  <si>
    <t>km 343</t>
  </si>
  <si>
    <t>-24°9'32.620</t>
  </si>
  <si>
    <t>-50°58'21.430</t>
  </si>
  <si>
    <t>ART PETRO DISTRIBUIDORA LTDA</t>
  </si>
  <si>
    <t>03.933.842/0001-94</t>
  </si>
  <si>
    <t>Transporte estadual - Concessionária PRVias</t>
  </si>
  <si>
    <t>02001.020876/2025-54</t>
  </si>
  <si>
    <t>-11°47'52.190</t>
  </si>
  <si>
    <t>-37°49'45.050</t>
  </si>
  <si>
    <t>0.21</t>
  </si>
  <si>
    <t>02001.020882/2025-10</t>
  </si>
  <si>
    <t>-21°14'18.787"</t>
  </si>
  <si>
    <t>-48°47'32.702"</t>
  </si>
  <si>
    <t>02001.020869/2025-52</t>
  </si>
  <si>
    <t>-22°25'31.328</t>
  </si>
  <si>
    <t>-40°4'57.211</t>
  </si>
  <si>
    <t>km 120+800</t>
  </si>
  <si>
    <t>-23°54'09.466"</t>
  </si>
  <si>
    <t>-46°27'23.625"</t>
  </si>
  <si>
    <t>02602.000575/2025-35</t>
  </si>
  <si>
    <t xml:space="preserve">-25°30'49.199 </t>
  </si>
  <si>
    <t>-48°31'28.879</t>
  </si>
  <si>
    <t>02001.021243/2025-63</t>
  </si>
  <si>
    <t xml:space="preserve">SS-73 (Gold Star) </t>
  </si>
  <si>
    <t>-22°27'7.059</t>
  </si>
  <si>
    <t>-39°57'19.317</t>
  </si>
  <si>
    <t xml:space="preserve"> Stack Magic ECO F</t>
  </si>
  <si>
    <t>02001.021715/2025-88</t>
  </si>
  <si>
    <t>-04°34'31.7"</t>
  </si>
  <si>
    <t>-40°39'17.1"</t>
  </si>
  <si>
    <t>Enviado ao Ceneac sugerindo encerramento do processo, mas ainda sem encaminhamento.</t>
  </si>
  <si>
    <t>02001.021241/2025-74</t>
  </si>
  <si>
    <t xml:space="preserve"> P-66</t>
  </si>
  <si>
    <t>02001.021424/2025-90</t>
  </si>
  <si>
    <t>-25°08'29.649"</t>
  </si>
  <si>
    <t>-42°56'40.909"</t>
  </si>
  <si>
    <t>02001.021481/2025-79</t>
  </si>
  <si>
    <t>-13°50'5.850</t>
  </si>
  <si>
    <t>-42°16'38.591</t>
  </si>
  <si>
    <t>km 739+600</t>
  </si>
  <si>
    <t>02001.021614/2025-15</t>
  </si>
  <si>
    <t>EMBARCAÇÃO SKANDI BÚZIOS</t>
  </si>
  <si>
    <t>-21°52'15.027</t>
  </si>
  <si>
    <t>-41°0'1.717</t>
  </si>
  <si>
    <t>MOBIL DTE 10 EXCEL 46</t>
  </si>
  <si>
    <t>Causa: Procedimento de garantia de qualidade na execução de procedimentos inadequado. Folga na conexão da mangueira substituída, não identificada no teste do sistema. Após a troca de algumas mangueiras na torre de lançamento, foi realizado o teste para a verificação de possíveis vazamentos nos componentes substituídos. Durante o teste, após a repressurização do sistema, foi identificado vazamento em uma das conexões. Ao perceber o vazamento, a válvula de isolamento da pressão da torre foi fechada, estancando o vazamento, sendo identificada uma conexão frouxa no sistema de fixação do slew, posteriormente apertada. **HÁ DOCS DO NEA REFERENTES A OUTRO ACIDENTE. (25896167, 25896187, 25896241)</t>
  </si>
  <si>
    <t>02001.021601/2025-38</t>
  </si>
  <si>
    <t>km 022+100</t>
  </si>
  <si>
    <t>-18°36'52.240</t>
  </si>
  <si>
    <t>-49°11'29.000</t>
  </si>
  <si>
    <t>02001.021945/2025-47</t>
  </si>
  <si>
    <t>02001.021705/2025-42</t>
  </si>
  <si>
    <t>km 28</t>
  </si>
  <si>
    <t>-25°32'41.960</t>
  </si>
  <si>
    <t>-48°46'51.290</t>
  </si>
  <si>
    <t>Veículo estacionado quando outro veículo colidiu com a parte traseira, causando fissura no tanque de armazenamento</t>
  </si>
  <si>
    <t>Cooperlíquidos - Coop de Transportes e Logística Campina Grande do Sul</t>
  </si>
  <si>
    <t>26.666.614/0002-81</t>
  </si>
  <si>
    <t>-21°22'50.900"</t>
  </si>
  <si>
    <t>-48°30'6.100"</t>
  </si>
  <si>
    <t>Relatório de atendimento no processo de licenciamento ambiental.</t>
  </si>
  <si>
    <t>km 122+600</t>
  </si>
  <si>
    <t>-23°53'25.093"</t>
  </si>
  <si>
    <t>-46°25'51.592"</t>
  </si>
  <si>
    <t>02001.022032/2025-48</t>
  </si>
  <si>
    <t>km 661+129</t>
  </si>
  <si>
    <t>-20°47'55.071</t>
  </si>
  <si>
    <t>-42°18'40.170</t>
  </si>
  <si>
    <t>logo apos contornar uma curva a esquerda em declive, o veiculo perdeu o controle direcional ao ingressar na segunda curva no mesmo sentido, ocasiao em que o semi-reboque tombou sobre sua faixa de rolamento, sendo arrastado pelo cavalo por 22 metros e parar fora do leito, na margem direita da rodovia.</t>
  </si>
  <si>
    <t>Line Transportes Serviços e Embalagens LTDA</t>
  </si>
  <si>
    <t>67.534.917/0001-47</t>
  </si>
  <si>
    <t>Transporte interestadual - Concessionária Ecovia Rio Minas - análise da segunda documentação não realizada. Só da primeira</t>
  </si>
  <si>
    <t>02001.022064/2025-43</t>
  </si>
  <si>
    <t>-5°27'26.768</t>
  </si>
  <si>
    <t>-37°43'26.441</t>
  </si>
  <si>
    <t>02001.023598/2025-97</t>
  </si>
  <si>
    <t>NS-48 (West Carina)</t>
  </si>
  <si>
    <t>-24°32'40.6"</t>
  </si>
  <si>
    <t>-42°26'10.7"</t>
  </si>
  <si>
    <t>Shell Gadus S2 V220-2</t>
  </si>
  <si>
    <t>Graxa industrial</t>
  </si>
  <si>
    <t>Incluir o HydraRacker no grupo de Perfuração no Glossário. 
O HydraRacker é um equipamento mecanizado de manuseio de tubos utilizado em plataformas de perfuração de petróleo (offshore e onshore). Ele automatiza a movimentação e o posicionamento das colunas de perfuração entre o armazém (fingerboard), o catwalk (rampa de tubos) e o centro do poço</t>
  </si>
  <si>
    <t>02001.022135/2025-16</t>
  </si>
  <si>
    <t>02001.023468/2025-54</t>
  </si>
  <si>
    <t>-12°20'13.439</t>
  </si>
  <si>
    <t>-38°10'51.300</t>
  </si>
  <si>
    <t>0.26</t>
  </si>
  <si>
    <t>02001.022136/2025-52</t>
  </si>
  <si>
    <t>Embarcação WSV Bram Bravo</t>
  </si>
  <si>
    <t>-24°41'19.2"</t>
  </si>
  <si>
    <t>-42°30'16.2"</t>
  </si>
  <si>
    <t>02001.022607/2025-22</t>
  </si>
  <si>
    <t>-31°47'18.7"</t>
  </si>
  <si>
    <t>-53°19'09.4"</t>
  </si>
  <si>
    <t>Relatório de Vistoria em formato de Despacho. (UT Santa Maria)</t>
  </si>
  <si>
    <t>02001.022153/2025-90</t>
  </si>
  <si>
    <t>-42°49'14.3"</t>
  </si>
  <si>
    <t xml:space="preserve">Poço </t>
  </si>
  <si>
    <t>02001.022143/2025-54</t>
  </si>
  <si>
    <t>P-74</t>
  </si>
  <si>
    <t>-24°38'53.0"</t>
  </si>
  <si>
    <t>-42°31'04.1"</t>
  </si>
  <si>
    <t>02001.022157/2025-78</t>
  </si>
  <si>
    <t>km 843+414</t>
  </si>
  <si>
    <t>-22°11'31.034"</t>
  </si>
  <si>
    <t>-45°50'50.727"</t>
  </si>
  <si>
    <t>Zinco</t>
  </si>
  <si>
    <t>Motorista dormiu ao volante, perdeu o controle e capotou</t>
  </si>
  <si>
    <t>71.013.916/0001-24</t>
  </si>
  <si>
    <t>Transporte interestadual - Concessionária Arteris Fernão Dias - Recomendação de encaminhamentos não adotado pelo Nupaem</t>
  </si>
  <si>
    <t>02001.022131/2025-20</t>
  </si>
  <si>
    <t>Embarcação RSV Bram Eland</t>
  </si>
  <si>
    <t xml:space="preserve"> 22º 35,009’S</t>
  </si>
  <si>
    <t>040º 13,607’W</t>
  </si>
  <si>
    <t>km 577+300</t>
  </si>
  <si>
    <t>02001.022359/2025-10</t>
  </si>
  <si>
    <t>Embarcação PLSV Skandi Niterói</t>
  </si>
  <si>
    <t>-22°35'1.874</t>
  </si>
  <si>
    <t>-40°31'45.762</t>
  </si>
  <si>
    <t>ROV xlx 29</t>
  </si>
  <si>
    <t>02001.001048/2005-73</t>
  </si>
  <si>
    <t>-22°39'03.286"</t>
  </si>
  <si>
    <t>-47°21'06.859"</t>
  </si>
  <si>
    <t>Registro Siema e Relatório de Atendimento, ambos no processo de licenciamento ambiental.</t>
  </si>
  <si>
    <t>02616.000099/2025-01</t>
  </si>
  <si>
    <t>Porto de Rio Grande</t>
  </si>
  <si>
    <t xml:space="preserve"> navio SARONIC BAY</t>
  </si>
  <si>
    <t>32°3'33.989</t>
  </si>
  <si>
    <t>52°4'53.630</t>
  </si>
  <si>
    <t>Óleo bunker</t>
  </si>
  <si>
    <t>Causa: relacionada a manobra realizada antes da
operação de abastecimento, durante a etapa de conexão dos mangotes. O navio estava na área de fundeio (ECHO) do Porto. **Há NT não assinada no processo. *** Processo não aberto pelo Ceneac.</t>
  </si>
  <si>
    <t>02001.022544/2025-12</t>
  </si>
  <si>
    <t>-25°34'57.9"</t>
  </si>
  <si>
    <t>-44°39'03.6"</t>
  </si>
  <si>
    <t>02001.022580/2025-78</t>
  </si>
  <si>
    <t>-22°34'37.319</t>
  </si>
  <si>
    <t>-40°31'45.322</t>
  </si>
  <si>
    <t>02001.022783/2025-64</t>
  </si>
  <si>
    <t>-22°39'40.743</t>
  </si>
  <si>
    <t>-40°24'32.757</t>
  </si>
  <si>
    <t>0.0000415</t>
  </si>
  <si>
    <t>02001.022596/2025-81</t>
  </si>
  <si>
    <t>-02°35'43.71"</t>
  </si>
  <si>
    <t>-44°19'15.498"</t>
  </si>
  <si>
    <t>Consta um Relatório de Vistoria porém não finalizado. Não foram solicitadas informações da empresa.</t>
  </si>
  <si>
    <t>02001.022528/2025-11</t>
  </si>
  <si>
    <t xml:space="preserve">Embarcação Normand Cutter </t>
  </si>
  <si>
    <t>-23°9'0.000</t>
  </si>
  <si>
    <t>-41°45'0.000</t>
  </si>
  <si>
    <t>O processo fala de descarte intencional. Por isso foi encaminhado à CGmac, mas ela encerrou o processo e não respondeu</t>
  </si>
  <si>
    <t>02001.026143/2025-23</t>
  </si>
  <si>
    <t>02001.022808/2025-20</t>
  </si>
  <si>
    <t>BR-050</t>
  </si>
  <si>
    <t>km 04</t>
  </si>
  <si>
    <t>-19°54'33.576</t>
  </si>
  <si>
    <t>-47°50'3.823</t>
  </si>
  <si>
    <t>Sem vazamento</t>
  </si>
  <si>
    <t>Caminhão carregado com produtos perigosos foi fechado por outro automóvel, desviando e saindo da pista para evitar colisão.</t>
  </si>
  <si>
    <t>Transportadora Delefratti Ltda</t>
  </si>
  <si>
    <t>53.868.196/0006-01</t>
  </si>
  <si>
    <t>02001.022618/2025-11</t>
  </si>
  <si>
    <t>km 37+500</t>
  </si>
  <si>
    <t>-16°6'50.630</t>
  </si>
  <si>
    <t>-48°32'35.280</t>
  </si>
  <si>
    <t>02001.022784/2025-17</t>
  </si>
  <si>
    <t>M 122+300</t>
  </si>
  <si>
    <t>-23°53'53.640"</t>
  </si>
  <si>
    <t>-46°26'07.360"</t>
  </si>
  <si>
    <t>02001.022827/2025-56</t>
  </si>
  <si>
    <t>-9°38'30.600</t>
  </si>
  <si>
    <t>-35°53'21.120</t>
  </si>
  <si>
    <t>02001.022891/2025-37</t>
  </si>
  <si>
    <t>-17°26'11.848</t>
  </si>
  <si>
    <t>-41°0'19.343</t>
  </si>
  <si>
    <t>Perda de controle do veículo ao adentrar em uma curva, com tombamento</t>
  </si>
  <si>
    <t>JAF Transportes Ltda</t>
  </si>
  <si>
    <t>09.185.563/0001-76</t>
  </si>
  <si>
    <t>02001.022895/2025-15</t>
  </si>
  <si>
    <t>km 512+100</t>
  </si>
  <si>
    <t>-19°47'29.211</t>
  </si>
  <si>
    <t>-45°35'35.459</t>
  </si>
  <si>
    <t>a fim de evitar uma colisão frontal com um veículo de passeio, que havia iniciado uma manobra de ultrapassagem, o condutor envolvido derivou sentido acostamento, tombando seu veículo pelo canteiro lateral.</t>
  </si>
  <si>
    <t>Transabril Transportadora Abril Ltda</t>
  </si>
  <si>
    <t>58.492.120/0001-33</t>
  </si>
  <si>
    <t>Concessionária Way262</t>
  </si>
  <si>
    <t>02001.022633/2025-51</t>
  </si>
  <si>
    <t>km 42</t>
  </si>
  <si>
    <t>-7°49'2.970</t>
  </si>
  <si>
    <t>-34°55'3.368</t>
  </si>
  <si>
    <t>Caminhão perdeu o controle ao tentar desviar de uma kombi</t>
  </si>
  <si>
    <t>Transporte interestadual - Indicação de multa, mas sem informação se foi aplicada</t>
  </si>
  <si>
    <t>02001.023605/2025-51</t>
  </si>
  <si>
    <t>km 650+500</t>
  </si>
  <si>
    <t>-17°57'45.460</t>
  </si>
  <si>
    <t>-49°15'7.360</t>
  </si>
  <si>
    <t>Veículo com PP diminuiu a velocidade por causa de engarrafamento e veículo de terceiros não freiou a tempo para evitar a colisão, seguida de incêndio.</t>
  </si>
  <si>
    <t>Concebra - Concessionária das Rodovias Centrais do Brasil</t>
  </si>
  <si>
    <t>02001.022922/2025-50</t>
  </si>
  <si>
    <t>-5°18'59.782</t>
  </si>
  <si>
    <t>-36°42'52.306</t>
  </si>
  <si>
    <t>0.019</t>
  </si>
  <si>
    <t>02001.022949/2025-42</t>
  </si>
  <si>
    <t>22°9'38.377</t>
  </si>
  <si>
    <t>40°16'43.383</t>
  </si>
  <si>
    <t>0.00002</t>
  </si>
  <si>
    <t>O separador de teste fica localizado no módulo de processamento (ou planta de processo) da plataforma, geralmente próximo aos manifolds de produção.</t>
  </si>
  <si>
    <t>02001.022969/2025-13</t>
  </si>
  <si>
    <t>-5°36'51.336</t>
  </si>
  <si>
    <t>-37°32'2.307</t>
  </si>
  <si>
    <t>0.422</t>
  </si>
  <si>
    <t>02001.023274/2025-59</t>
  </si>
  <si>
    <t>km 181</t>
  </si>
  <si>
    <t>-19°47'21.718</t>
  </si>
  <si>
    <t>-47°54'52.289</t>
  </si>
  <si>
    <t>Transportadora Rodomeu Ltda</t>
  </si>
  <si>
    <t>02001.023259/2025-19</t>
  </si>
  <si>
    <t>km 701+300</t>
  </si>
  <si>
    <t>-21°20'47.197</t>
  </si>
  <si>
    <t>-45°10'37.311</t>
  </si>
  <si>
    <t>CALCARIO CALCITICO MALHA 200</t>
  </si>
  <si>
    <t>STE Transportes S/A</t>
  </si>
  <si>
    <t>03.554.137/0001-86</t>
  </si>
  <si>
    <t xml:space="preserve">Transporte interestadual - Concessionária Arteris Fernão Dias </t>
  </si>
  <si>
    <t>02001.022973/2025-81</t>
  </si>
  <si>
    <t>-21°35'13.878"</t>
  </si>
  <si>
    <t>-48°04'05.825"</t>
  </si>
  <si>
    <t>Processo não foi encaminhado ao Ceneac para a emissão do Termo de Encerramento.</t>
  </si>
  <si>
    <t>02001.023020/2025-31</t>
  </si>
  <si>
    <t>-19°51'23.584</t>
  </si>
  <si>
    <t>-40°0'8.576</t>
  </si>
  <si>
    <t>02001.022972/2025-37</t>
  </si>
  <si>
    <t>-21°30'03.2"</t>
  </si>
  <si>
    <t>-48°22'40.5"</t>
  </si>
  <si>
    <t>02001.022970/2025-48</t>
  </si>
  <si>
    <t>-24°07'00.483"</t>
  </si>
  <si>
    <t>-51°02'00.806"</t>
  </si>
  <si>
    <t>02001.022971/2025-92</t>
  </si>
  <si>
    <t>-21°35'55.0"</t>
  </si>
  <si>
    <t>-48°18'27.0"</t>
  </si>
  <si>
    <t>02001.023199/2025-26</t>
  </si>
  <si>
    <t>-24°41'31.204"</t>
  </si>
  <si>
    <t>-42°24'40.000"</t>
  </si>
  <si>
    <t>02001.023413/2025-44</t>
  </si>
  <si>
    <t>km 257</t>
  </si>
  <si>
    <t>-7°28'24.546</t>
  </si>
  <si>
    <t>-55°17'8.512</t>
  </si>
  <si>
    <t>INICIOU UMA CURVA ACENTUADA À ESQUERDA PERDENDO O CONTROLE DA DIREÇÃO E VINDO A TOMBAR NA PISTA NORTE</t>
  </si>
  <si>
    <t>Transporte interestadual - Concessionária Via Brasil BR-163</t>
  </si>
  <si>
    <t>02001.023193/2025-59</t>
  </si>
  <si>
    <t>02001.023403/2025-17</t>
  </si>
  <si>
    <t>km 72</t>
  </si>
  <si>
    <t>-22°27'44.949</t>
  </si>
  <si>
    <t>-43°13'21.059</t>
  </si>
  <si>
    <t>Coque de carvão</t>
  </si>
  <si>
    <t>Ultrapassagem do caminhao de PP em curva com descida. Motorista perdeu o controle do caminhão e tombou</t>
  </si>
  <si>
    <t>Concer</t>
  </si>
  <si>
    <t>02001.023331/2025-08</t>
  </si>
  <si>
    <t>-19°16'51.000</t>
  </si>
  <si>
    <t>-39°46'49.000</t>
  </si>
  <si>
    <t>02001.023393/2025-10</t>
  </si>
  <si>
    <t>-17°43'44.0"</t>
  </si>
  <si>
    <t>-53°20'07.0"</t>
  </si>
  <si>
    <t>Processo sem nenhuma encaminhamento pelo Nupaem</t>
  </si>
  <si>
    <t>02001.023726/2025-01</t>
  </si>
  <si>
    <t>km 333</t>
  </si>
  <si>
    <t>-16°15'57.834</t>
  </si>
  <si>
    <t>-42°24'45.366</t>
  </si>
  <si>
    <t>Enlog S.A.</t>
  </si>
  <si>
    <t>47.753.834/0001-00</t>
  </si>
  <si>
    <t>02001.023591/2025-75</t>
  </si>
  <si>
    <t>km 586+600</t>
  </si>
  <si>
    <t>-20°20'52.990</t>
  </si>
  <si>
    <t>-43°55'25.280</t>
  </si>
  <si>
    <t>Queda de carga de caminhão em curva</t>
  </si>
  <si>
    <t>Transporte estadual - Concessionária EPR Minas Gerais</t>
  </si>
  <si>
    <t>02001.023907/2025-29</t>
  </si>
  <si>
    <t>km 632+100</t>
  </si>
  <si>
    <t>-20°53'36.450</t>
  </si>
  <si>
    <t>-44°51'10.579</t>
  </si>
  <si>
    <t>veículo apresentou uma fumaça aparentemente na região inferior da dianteira direita do veículo. Imediatamente o Condutor parou e constatou o princípio de incêndio no veículo. Mesmo com o uso do extintor, não foi possível lograr êxito na contenção, vindo a ter o cavalo mecânico, parte do semirreboque e da carga incendiados.</t>
  </si>
  <si>
    <t>Expresso Nepomuceno S/A</t>
  </si>
  <si>
    <t>19.368.927/0001-07</t>
  </si>
  <si>
    <t>02001.023745/2025-29</t>
  </si>
  <si>
    <t>-39°58'51.370</t>
  </si>
  <si>
    <t>02001.023747/2025-18</t>
  </si>
  <si>
    <t>-19°3'16.533"</t>
  </si>
  <si>
    <t>-50°31'1.618</t>
  </si>
  <si>
    <t>02001.023763/2025-19</t>
  </si>
  <si>
    <t>Embarcação Normand Cutter</t>
  </si>
  <si>
    <t>-23°9'56.612</t>
  </si>
  <si>
    <t>-41°45'43.868</t>
  </si>
  <si>
    <t>02001.023941/2025-01</t>
  </si>
  <si>
    <t>02001.023680/2025-11</t>
  </si>
  <si>
    <t>km 415</t>
  </si>
  <si>
    <t>-30°55'36.333</t>
  </si>
  <si>
    <t>-51°54'36.210</t>
  </si>
  <si>
    <t>Veículo sai da pista e tomba</t>
  </si>
  <si>
    <t>Cargolog Soluções Logísticas LTDA</t>
  </si>
  <si>
    <t>Transporte internacional (dentro do estado) - Ecovias Sul</t>
  </si>
  <si>
    <t>02001.023770/2025-11</t>
  </si>
  <si>
    <t>km 1409</t>
  </si>
  <si>
    <t>-6°13'23.946</t>
  </si>
  <si>
    <t>-55°37'36.490</t>
  </si>
  <si>
    <t>Cano de carreta tanque estourou e vazou o produto na faixa de domínio</t>
  </si>
  <si>
    <t>Logístia Simarelli</t>
  </si>
  <si>
    <t>10.924.836/0009-93</t>
  </si>
  <si>
    <t>02001.025231/2025-16</t>
  </si>
  <si>
    <t>-19°48'7.257</t>
  </si>
  <si>
    <t>-44°17'45.556</t>
  </si>
  <si>
    <t>Mineração</t>
  </si>
  <si>
    <t>Efluentes de dragagem</t>
  </si>
  <si>
    <t>02001.023764/2025-55</t>
  </si>
  <si>
    <t>km 374</t>
  </si>
  <si>
    <t>-24°21'45.260</t>
  </si>
  <si>
    <t>-50°48'29.600</t>
  </si>
  <si>
    <t>Bifentrina</t>
  </si>
  <si>
    <t>Parecer Técnico</t>
  </si>
  <si>
    <t>Transporte internacional - CCR PRVias</t>
  </si>
  <si>
    <t>02001.023771/2025-57</t>
  </si>
  <si>
    <t>km 1044</t>
  </si>
  <si>
    <t>-10°7'30.157</t>
  </si>
  <si>
    <t>-54°55'58.436</t>
  </si>
  <si>
    <t>Alcool</t>
  </si>
  <si>
    <t xml:space="preserve">Condutor de outro veículo muda de faixa para evitar colisão com veículo lento a frente e o caminhao que vinha na faixa correta muda de faixa para evitar colisão frontal com esse de terceiros que mudou de faixa primeiro </t>
  </si>
  <si>
    <t>NS Comercio de Combustível LTDA</t>
  </si>
  <si>
    <t>23.136.085/0001-59</t>
  </si>
  <si>
    <t>Transporte estadual - Concessionária Via Brasil BR-163</t>
  </si>
  <si>
    <t>02001.023958/2025-51</t>
  </si>
  <si>
    <t>KM 120+600</t>
  </si>
  <si>
    <t>-23°53'55.035"</t>
  </si>
  <si>
    <t>-46°26'57.999"</t>
  </si>
  <si>
    <t>02001.023953/2025-28</t>
  </si>
  <si>
    <t>FPSO Cidade de Mangaratiba (FPSO CMB)</t>
  </si>
  <si>
    <t>-25°12'14.6"</t>
  </si>
  <si>
    <t>-42°52'42.8"</t>
  </si>
  <si>
    <t>02001.023868/2025-60</t>
  </si>
  <si>
    <t>-24°35'11.1"</t>
  </si>
  <si>
    <t>-42°13'09.4"</t>
  </si>
  <si>
    <t>02001.026872/2025-80</t>
  </si>
  <si>
    <t>km 524+790</t>
  </si>
  <si>
    <t>-20°8'33.400</t>
  </si>
  <si>
    <t>-44°19'11.300</t>
  </si>
  <si>
    <t>02001.023973/2025-07</t>
  </si>
  <si>
    <t>-23°46'51.613"</t>
  </si>
  <si>
    <t>-46°51'56.243"</t>
  </si>
  <si>
    <t>02001.024001/2025-21</t>
  </si>
  <si>
    <t>02001.023996/2025-11</t>
  </si>
  <si>
    <t>-10°39'37.790</t>
  </si>
  <si>
    <t>-36°57'30.470</t>
  </si>
  <si>
    <t>0.1848</t>
  </si>
  <si>
    <t>1.0152</t>
  </si>
  <si>
    <t>02001.024044/2025-15</t>
  </si>
  <si>
    <t>-21°47'51.0"</t>
  </si>
  <si>
    <t>-47°05'03.0</t>
  </si>
  <si>
    <t>Despacho sugerindo encerramento, mas não houve encaminhamento.</t>
  </si>
  <si>
    <t>02001.024253/2025-51</t>
  </si>
  <si>
    <t>NS-47 (West Tellus)</t>
  </si>
  <si>
    <t>-24°41'15.684"</t>
  </si>
  <si>
    <t>-42°24'21.125"</t>
  </si>
  <si>
    <t>02001.024129/2025-95</t>
  </si>
  <si>
    <t>Terminal Marítimo Ponta da Madeira</t>
  </si>
  <si>
    <t>Píer 1</t>
  </si>
  <si>
    <t>-2°34'3.000</t>
  </si>
  <si>
    <t>-44°22'44.000</t>
  </si>
  <si>
    <t>Minério de Ferro</t>
  </si>
  <si>
    <t>sem informação</t>
  </si>
  <si>
    <t>Causa:  durante a operação de embarque do carregador de navios (CN01), houve um desprendimento de rolo da mesa de impacto, sendo este projetado para a correia transportadora
que, consequentemente, veio a rasgar.</t>
  </si>
  <si>
    <t>02001.024230/2025-46</t>
  </si>
  <si>
    <t>02001.024310/2025-00</t>
  </si>
  <si>
    <t>02001.024362/2025-78</t>
  </si>
  <si>
    <t>-20°26'17.78"</t>
  </si>
  <si>
    <t>-50°00'08.817"</t>
  </si>
  <si>
    <t>02001.024313/2025-35</t>
  </si>
  <si>
    <t>-24°39'47.3"</t>
  </si>
  <si>
    <t>-42°27'03.8"</t>
  </si>
  <si>
    <t>02001.025408/2025-76</t>
  </si>
  <si>
    <t>02001.024472/2025-30</t>
  </si>
  <si>
    <t>BR-493</t>
  </si>
  <si>
    <t>km 48</t>
  </si>
  <si>
    <t>-22°40'22.880</t>
  </si>
  <si>
    <t>-43°17'11.390</t>
  </si>
  <si>
    <t>Prerda de controle ao fazer uma curva</t>
  </si>
  <si>
    <t>Transporte interestadual - Concessionária EcoRioMinas</t>
  </si>
  <si>
    <t>02001.024470/2025-41</t>
  </si>
  <si>
    <t>-24°43'51.843"</t>
  </si>
  <si>
    <t>-42°28'18.778"</t>
  </si>
  <si>
    <t>Shell Panolin S4 HLP Synth EAL 46</t>
  </si>
  <si>
    <t>02001.024553/2025-30</t>
  </si>
  <si>
    <t>-10°39'33.100</t>
  </si>
  <si>
    <t>-36°58'28.650</t>
  </si>
  <si>
    <t>02001.024625/2025-49
02001.025626/2025-19</t>
  </si>
  <si>
    <t>02001.025169/2025-54</t>
  </si>
  <si>
    <t>-19°27'35.524</t>
  </si>
  <si>
    <t>-44°18'10.891</t>
  </si>
  <si>
    <t>Enxofre agropecuário</t>
  </si>
  <si>
    <t>Micro Curb Mill</t>
  </si>
  <si>
    <t>02001.025272/2025-02</t>
  </si>
  <si>
    <t>-19°59'5.278</t>
  </si>
  <si>
    <t>-44°14'11.322</t>
  </si>
  <si>
    <t>02001.024530/2025-25</t>
  </si>
  <si>
    <t>-23°53'04.5"</t>
  </si>
  <si>
    <t>-46°46'44.5"</t>
  </si>
  <si>
    <t>Informação Técnica não finalizada. Ofício solicitando informações da empresa não enviado.</t>
  </si>
  <si>
    <t>02001.024586/2025-80</t>
  </si>
  <si>
    <t>Plataforma Peregrino B</t>
  </si>
  <si>
    <t>-23°17'45.030</t>
  </si>
  <si>
    <t>-41°12'28.010</t>
  </si>
  <si>
    <t>0.000016</t>
  </si>
  <si>
    <t>Kit sopep</t>
  </si>
  <si>
    <t>02001.024594/2025-26</t>
  </si>
  <si>
    <t>Píer 3 - Embarcação LOCAR XX</t>
  </si>
  <si>
    <t>-22°23'8.196</t>
  </si>
  <si>
    <t>-41°46'2.926</t>
  </si>
  <si>
    <t>MOBIL HIDRAULICO AW 68 HLP</t>
  </si>
  <si>
    <t>Causa: (i) Falha no planejamento da atividade de manutenção - Recomendação do fabricante e/ou norma e/ou padrões para procedimento de inspeção, teste e manutenção inadequados. Embora os planos de manutenção estivessem em dia, o dano na mangueira hidráulica não foi identificado antecipadamente. Isso ocorreu devido à dificuldade de acesso ao local de instalação da mangueira, o que comprometeu a precisão das inspeções visuais mensais. (Empresa Locar); (ii) Procedimento operacional inadequado - A mangueira não foi montada de acordo com as melhores práticas do mercado. Durante a instalação do sistema, ela foi posicionada de forma que, em determinadas movimentações do guindaste, entrava em contato com a quina exposta de um componente. Esse atrito contínuo causou, ao longo do tempo, desgaste na capa externa da mangueira, expondo a malha metálica às intempéries e resultando em fragilização por corrosão. (Empresa Locar)</t>
  </si>
  <si>
    <t>02001.025163/2025-87</t>
  </si>
  <si>
    <t>Duto Gasmig</t>
  </si>
  <si>
    <t>-19°56'22.579</t>
  </si>
  <si>
    <t>-43°56'40.724</t>
  </si>
  <si>
    <t>22.261.473/0001-85</t>
  </si>
  <si>
    <t>02001.024707/2025-93</t>
  </si>
  <si>
    <t>-25°30'50.310"</t>
  </si>
  <si>
    <t>-43°28'48.990"</t>
  </si>
  <si>
    <t>Skimmer</t>
  </si>
  <si>
    <t>02001.025510/2025-71</t>
  </si>
  <si>
    <t>km 33+700</t>
  </si>
  <si>
    <t>-25°34'16.230</t>
  </si>
  <si>
    <t>-48°48'55.380</t>
  </si>
  <si>
    <t>Tombamento de caminhão em curva. Apresentou falha mecânica no sistema de freios, colidiu com estrutura da via e tombou. Princípio de incêndio</t>
  </si>
  <si>
    <t>Transporte estadual - EPR Litoral Pioneiro - encerrado pelo Nupaem</t>
  </si>
  <si>
    <t>02001.024672/2025-92
02001.025508/2025-01</t>
  </si>
  <si>
    <t>km 813+350</t>
  </si>
  <si>
    <t>-21°51'10.980</t>
  </si>
  <si>
    <t>-42°39'42.050</t>
  </si>
  <si>
    <t>Perda de controle em curva, com tombamento</t>
  </si>
  <si>
    <t>02001.024665/2025-91</t>
  </si>
  <si>
    <t>km 722+341</t>
  </si>
  <si>
    <t>-21°26'46.000</t>
  </si>
  <si>
    <t>-45°12'35.300</t>
  </si>
  <si>
    <t>Fertilizante notrogenado</t>
  </si>
  <si>
    <t>Semirreboque desatrelou ao fazer curva e tombou</t>
  </si>
  <si>
    <t>Transporte interestadual - Arteris Fernão Dias</t>
  </si>
  <si>
    <t>02001.024678/2025-60</t>
  </si>
  <si>
    <t>km 707</t>
  </si>
  <si>
    <t>-21°19'56.000</t>
  </si>
  <si>
    <t>-45°10'14.100</t>
  </si>
  <si>
    <t>Ácido lático</t>
  </si>
  <si>
    <t>Carbonato de cálcio</t>
  </si>
  <si>
    <t>Sulfato de sódio</t>
  </si>
  <si>
    <t>Ao realizar curva, condutor perde o controle, tomba e colide com defensa de concreto</t>
  </si>
  <si>
    <t>Transporte interestadual - Arteris Fernão Dias - análise dos últimos documentos não realizada</t>
  </si>
  <si>
    <t>02001.024643/2025-21</t>
  </si>
  <si>
    <t>Embarcação RSV Oceanica Sub XI</t>
  </si>
  <si>
    <t>-25°19'34.420"</t>
  </si>
  <si>
    <t>-42°40'54.530"</t>
  </si>
  <si>
    <t>02001.024786/2025-32</t>
  </si>
  <si>
    <t>Porto de Pecém</t>
  </si>
  <si>
    <t>Berço 7 - TMUT</t>
  </si>
  <si>
    <t>3°31'35.100</t>
  </si>
  <si>
    <t>38°47'51.100</t>
  </si>
  <si>
    <t>piso impermeável</t>
  </si>
  <si>
    <t>Causa: incêndio em um guindaste Liebherr LHM 400 que operava no berço 7 do TMUT. O documento informa também que houve queda de óleo hidráulico do guindaste incendiado para o piso do TMUT.</t>
  </si>
  <si>
    <t>02001.024969/2025-58</t>
  </si>
  <si>
    <t>-11°0'50.246</t>
  </si>
  <si>
    <t>-36°59'18.431</t>
  </si>
  <si>
    <t>02001.025061/2025-61</t>
  </si>
  <si>
    <t>-13°50'4.715</t>
  </si>
  <si>
    <t>-42°16'37.603</t>
  </si>
  <si>
    <t>02001.025292/2025-75</t>
  </si>
  <si>
    <t>km 88+000</t>
  </si>
  <si>
    <t>-23°56'07.902"</t>
  </si>
  <si>
    <t>-46°30'28.972"</t>
  </si>
  <si>
    <t>02001.025312/2025-16</t>
  </si>
  <si>
    <t>-21°23'24.463"</t>
  </si>
  <si>
    <t>-48°29'32.040"</t>
  </si>
  <si>
    <t>02001.025304/2025-61</t>
  </si>
  <si>
    <t>-23°46'37.667"</t>
  </si>
  <si>
    <t>-46°55'56.148"</t>
  </si>
  <si>
    <t>Documentos enviados pela empresa não foram analisados.</t>
  </si>
  <si>
    <t>02001.025536/2025-10</t>
  </si>
  <si>
    <t>-25º 40'27.439''</t>
  </si>
  <si>
    <t>-44º41'52.258''</t>
  </si>
  <si>
    <t>02001.025543/2025-11</t>
  </si>
  <si>
    <t>BR-070</t>
  </si>
  <si>
    <t>km 589+500</t>
  </si>
  <si>
    <t>-20°22'2.490</t>
  </si>
  <si>
    <t>-43°54'34.660</t>
  </si>
  <si>
    <t>Transporte estadual - EPR Minas Gerais</t>
  </si>
  <si>
    <t>02001.026092/2025-30</t>
  </si>
  <si>
    <t>km 511+200</t>
  </si>
  <si>
    <t>-17°51'40.145</t>
  </si>
  <si>
    <t>-44°10'17.755</t>
  </si>
  <si>
    <t>Baterias usadas</t>
  </si>
  <si>
    <t>Ignição expontânea da carga</t>
  </si>
  <si>
    <t>Log M Serviços e Transportes Ltda</t>
  </si>
  <si>
    <t>26.480.049/0001-82</t>
  </si>
  <si>
    <t>Concessionária ECO135</t>
  </si>
  <si>
    <t>02001.025540/2025-88</t>
  </si>
  <si>
    <t>km 292</t>
  </si>
  <si>
    <t>-23°54'12.291</t>
  </si>
  <si>
    <t>-51°13'2.786</t>
  </si>
  <si>
    <t>Tombamento de carreta em curva</t>
  </si>
  <si>
    <t>Transportadora Razera Ltda</t>
  </si>
  <si>
    <t>78.776.390/0001-83</t>
  </si>
  <si>
    <t>Parecer</t>
  </si>
  <si>
    <t>Encerrado pelo Nupaem - Concessionária CCR PRVias</t>
  </si>
  <si>
    <t>02001.025599/2025-76</t>
  </si>
  <si>
    <t>-22°48'44.692</t>
  </si>
  <si>
    <t>-43°8'47.259</t>
  </si>
  <si>
    <t>02001.025971/2025-44</t>
  </si>
  <si>
    <t>-21°23'21.684"</t>
  </si>
  <si>
    <t>-48°29'39.939"</t>
  </si>
  <si>
    <t>02001.025945/2025-16</t>
  </si>
  <si>
    <t>-13°50'9.123</t>
  </si>
  <si>
    <t>-42°16'40.378</t>
  </si>
  <si>
    <t>02001.025904/2025-20</t>
  </si>
  <si>
    <t>NS-28 (West Polaris)</t>
  </si>
  <si>
    <t>-24°0'8.984</t>
  </si>
  <si>
    <t>-40°48'41.041</t>
  </si>
  <si>
    <t>0.0000045</t>
  </si>
  <si>
    <t>02001.025927/2025-34</t>
  </si>
  <si>
    <t>-21°19'35.800</t>
  </si>
  <si>
    <t>-47°47'23.000</t>
  </si>
  <si>
    <t>Óleo Diesel S10</t>
  </si>
  <si>
    <t>02001.026122/2025-16</t>
  </si>
  <si>
    <t>MGC-4120</t>
  </si>
  <si>
    <t>km 168</t>
  </si>
  <si>
    <t>-18°0'59.153</t>
  </si>
  <si>
    <t>-42°22'56.843</t>
  </si>
  <si>
    <t>Hermerson Mucio Colares</t>
  </si>
  <si>
    <t>10.256.032/0001-06</t>
  </si>
  <si>
    <t>Encerramento pela Coate</t>
  </si>
  <si>
    <t>02001.025907/2025-63</t>
  </si>
  <si>
    <t>Cais 3 - Bport</t>
  </si>
  <si>
    <t>21°51'48.000</t>
  </si>
  <si>
    <t>41°0'54.000</t>
  </si>
  <si>
    <t>Causa: O procedimento atualmente em vigor não contempla a verificação do dreno quanto à presença de obstruções e à funcionalidade da válvula e as atribuições dos envolvidos na tarefa não estão devidamente definidas.</t>
  </si>
  <si>
    <t>02001.025937/2025-70</t>
  </si>
  <si>
    <t>-13°50'4.596</t>
  </si>
  <si>
    <t>-42°16'37.899</t>
  </si>
  <si>
    <t>Área de conteção</t>
  </si>
  <si>
    <t>02001.025978/2025-66</t>
  </si>
  <si>
    <t>-23°49'14.399"</t>
  </si>
  <si>
    <t>-46°49'27.242"</t>
  </si>
  <si>
    <t>02001.025990/2025-71</t>
  </si>
  <si>
    <t>-17°17'52.5"</t>
  </si>
  <si>
    <t>-54°26'06.2"</t>
  </si>
  <si>
    <t>Madeira</t>
  </si>
  <si>
    <t>Algodão</t>
  </si>
  <si>
    <t>Ordem de Emergêngia</t>
  </si>
  <si>
    <t>Vistoria realizada em 15/08/2025 ainda não apresentou Relatório.</t>
  </si>
  <si>
    <t>02001.026843/2025-18</t>
  </si>
  <si>
    <t>km 421</t>
  </si>
  <si>
    <t>-24°41'24.930</t>
  </si>
  <si>
    <t>-50°34'53.560</t>
  </si>
  <si>
    <t>Transporte interestadual - CCR PR Vias</t>
  </si>
  <si>
    <t>02001.026295/2025-26</t>
  </si>
  <si>
    <t>-20°22'45.193</t>
  </si>
  <si>
    <t>-43°31'31.128</t>
  </si>
  <si>
    <t>Concessionária EPR Via Mineira</t>
  </si>
  <si>
    <t>02001.026277/2025-44</t>
  </si>
  <si>
    <t>P-09</t>
  </si>
  <si>
    <t>-22°34'25.692</t>
  </si>
  <si>
    <t>-40°31'39.424</t>
  </si>
  <si>
    <t>02001.026303/2025-34</t>
  </si>
  <si>
    <t>km 603+735</t>
  </si>
  <si>
    <t>-20°27'12.970</t>
  </si>
  <si>
    <t>-43°50'23.010</t>
  </si>
  <si>
    <t>WM2 Transportes LTDA</t>
  </si>
  <si>
    <t>55.300.280/0001-45</t>
  </si>
  <si>
    <t>Transporte interestadual - Concessionária EPR MG SPE - não houve análise só da última documentação</t>
  </si>
  <si>
    <t>-21°36'3.701"</t>
  </si>
  <si>
    <t>-48°19'44.566"</t>
  </si>
  <si>
    <t>02001.026439/2025-44</t>
  </si>
  <si>
    <t>P-08</t>
  </si>
  <si>
    <t>-22°40'0.230</t>
  </si>
  <si>
    <t>-40°32'47.000</t>
  </si>
  <si>
    <t>0.128</t>
  </si>
  <si>
    <t>02001.026262/2025-86</t>
  </si>
  <si>
    <t>Embarcação Marlin Copacabana</t>
  </si>
  <si>
    <t>-22°20'39.840</t>
  </si>
  <si>
    <t>-40°11'35.577</t>
  </si>
  <si>
    <t>02001.026298/2025-60</t>
  </si>
  <si>
    <t>km 463+200</t>
  </si>
  <si>
    <t>-19°25'18.738</t>
  </si>
  <si>
    <t>-44°20'20.109</t>
  </si>
  <si>
    <t>Concessionária Via Cristais</t>
  </si>
  <si>
    <t>02001.026729/2025-98</t>
  </si>
  <si>
    <t>NS-29 (Carolina)</t>
  </si>
  <si>
    <t>-24°34'35.5"</t>
  </si>
  <si>
    <t>-42°29'02.2"</t>
  </si>
  <si>
    <t>02001.026254/2025-30</t>
  </si>
  <si>
    <t>P-54</t>
  </si>
  <si>
    <t>-21°58'3.650</t>
  </si>
  <si>
    <t>-39°49'36.080</t>
  </si>
  <si>
    <t>02001.026604/2025-68</t>
  </si>
  <si>
    <t>02001.026305/2025-23</t>
  </si>
  <si>
    <t>km 114</t>
  </si>
  <si>
    <t>-19°11'39.100</t>
  </si>
  <si>
    <t>-48°56'40.500</t>
  </si>
  <si>
    <t>Veículo não mantém distância de segurança, colide com veículo</t>
  </si>
  <si>
    <t>Transporte internacional (exterior) - Concebra</t>
  </si>
  <si>
    <t>02001.027030/2025-45</t>
  </si>
  <si>
    <t>02001.026569/2025-87</t>
  </si>
  <si>
    <t>-21°57'32.616</t>
  </si>
  <si>
    <t>-39°45'35.128</t>
  </si>
  <si>
    <t>1.407</t>
  </si>
  <si>
    <t>02001.026695/2025-31</t>
  </si>
  <si>
    <t>-18°56'54.3"</t>
  </si>
  <si>
    <t>-47°34'58.6"</t>
  </si>
  <si>
    <t>02001.026869/2025-66</t>
  </si>
  <si>
    <t>-18°14'32.4"</t>
  </si>
  <si>
    <t>-48°09'17.0"</t>
  </si>
  <si>
    <t>Via permanente</t>
  </si>
  <si>
    <t>02001.026932/2025-64</t>
  </si>
  <si>
    <t>BR-356</t>
  </si>
  <si>
    <t>km 93+700</t>
  </si>
  <si>
    <t>-20°23'45.161</t>
  </si>
  <si>
    <t>-43°31'45.704</t>
  </si>
  <si>
    <t>Motorista saiu da pista, foi para a contramão e tombou</t>
  </si>
  <si>
    <t>02001.026870/2025-91</t>
  </si>
  <si>
    <t>Embarcação Deep Blue</t>
  </si>
  <si>
    <t>-24°29'54.0"</t>
  </si>
  <si>
    <t>-42°24'47.0"</t>
  </si>
  <si>
    <t>02001.027018/2025-31</t>
  </si>
  <si>
    <t>-22°51'52.333</t>
  </si>
  <si>
    <t>-40°1'31.683</t>
  </si>
  <si>
    <t>ERIFON HD603 HP</t>
  </si>
  <si>
    <t>1.77</t>
  </si>
  <si>
    <t>02001.027119/2025-10</t>
  </si>
  <si>
    <t>02001.027225/2025-95</t>
  </si>
  <si>
    <t>Pátio da empresa Total Service Logistica Betim Ltda</t>
  </si>
  <si>
    <t>-19°58'30.000</t>
  </si>
  <si>
    <t>-44°11'27.000</t>
  </si>
  <si>
    <t>02001.027037/2025-67</t>
  </si>
  <si>
    <t>km 25+800</t>
  </si>
  <si>
    <t>-23°1'16.260</t>
  </si>
  <si>
    <t>-46°31'50.030</t>
  </si>
  <si>
    <t>Concessionária Arteris Fernão Dias</t>
  </si>
  <si>
    <t>02001.027042/2025-70</t>
  </si>
  <si>
    <t>02001.027203/2025-25</t>
  </si>
  <si>
    <t>-22°27'49.661</t>
  </si>
  <si>
    <t>-40°2'34.184</t>
  </si>
  <si>
    <t>02001.029307/2025-74</t>
  </si>
  <si>
    <t>km 447</t>
  </si>
  <si>
    <t>-20°8'36.890"</t>
  </si>
  <si>
    <t>-45°44'10.870"</t>
  </si>
  <si>
    <t>Sulfato de alumínio Soluções</t>
  </si>
  <si>
    <t>Incendio possivelmente causado por falha elétrica</t>
  </si>
  <si>
    <t>02001.027158/2025-17</t>
  </si>
  <si>
    <t>02001.027560/2025-93</t>
  </si>
  <si>
    <t>km 484</t>
  </si>
  <si>
    <t>-19°57'38.723</t>
  </si>
  <si>
    <t>-44°9'28.403</t>
  </si>
  <si>
    <t>Abertura de válvulas por vândalos, com vazamento de combustível</t>
  </si>
  <si>
    <t>33.431.854/0001-81</t>
  </si>
  <si>
    <t>Transporte interestadual - Concessionária Arteris</t>
  </si>
  <si>
    <t>02001.027268/2025-71</t>
  </si>
  <si>
    <t>-24°39'48.0"</t>
  </si>
  <si>
    <t>-42°27'06.0"</t>
  </si>
  <si>
    <t>Shell Omala S2 G 150</t>
  </si>
  <si>
    <t>02001.027427/2025-37</t>
  </si>
  <si>
    <t>km 567</t>
  </si>
  <si>
    <t>-25°3'31.662</t>
  </si>
  <si>
    <t>-48°33'29.637</t>
  </si>
  <si>
    <t>Tintas e solventes</t>
  </si>
  <si>
    <t>Transporte de PP abalroado por trás por veículo que transportava suco de laranja</t>
  </si>
  <si>
    <t>Conecssionária Autopista Régis Bittencourt</t>
  </si>
  <si>
    <t>02001.027265/2025-37</t>
  </si>
  <si>
    <t>-19°57'50.8"</t>
  </si>
  <si>
    <t>-51°29'18.6"</t>
  </si>
  <si>
    <t>Vistoria realizada em 18/08/2025 ainda não apresentou Relatório.</t>
  </si>
  <si>
    <t>02001.027264/2025-92</t>
  </si>
  <si>
    <t>-9°35'55.036</t>
  </si>
  <si>
    <t>-35°45'21.083</t>
  </si>
  <si>
    <t>02001.027270/2025-40</t>
  </si>
  <si>
    <t>-24º40'24.3''</t>
  </si>
  <si>
    <t>-42º25'16.7"</t>
  </si>
  <si>
    <t>02001.027429/2025-26</t>
  </si>
  <si>
    <t>km 11+950</t>
  </si>
  <si>
    <t>-23°58'34.200</t>
  </si>
  <si>
    <t>-54°19'51.800</t>
  </si>
  <si>
    <t>Transporte interestadual - Concessionária Motiva Pantanal</t>
  </si>
  <si>
    <t>02001.028309/2025-46</t>
  </si>
  <si>
    <t>02001.027379/2025-87</t>
  </si>
  <si>
    <t>-16°21'29.000</t>
  </si>
  <si>
    <t>-48°43'13.300</t>
  </si>
  <si>
    <t>02001.027431/2025-03</t>
  </si>
  <si>
    <t>km 606+500</t>
  </si>
  <si>
    <t>-20°28'30.930</t>
  </si>
  <si>
    <t>-43°50'32.590</t>
  </si>
  <si>
    <t>Concessionária EPR Minas Gerais - Análise realizada na primeira documentação falta a segunda</t>
  </si>
  <si>
    <t>02001.027435/2025-83</t>
  </si>
  <si>
    <t>Informado acionamento do PEI apenas depois, no relatório</t>
  </si>
  <si>
    <t>02001.027638/2025-70</t>
  </si>
  <si>
    <t>KM 122+000</t>
  </si>
  <si>
    <t>-23°53'54.850"</t>
  </si>
  <si>
    <t>-46°26'12.211"</t>
  </si>
  <si>
    <t>02001.027616/2025-18</t>
  </si>
  <si>
    <t>Operação de abandono do Poço</t>
  </si>
  <si>
    <t>02001.027596/2025-77</t>
  </si>
  <si>
    <t>-5°22'36.197</t>
  </si>
  <si>
    <t>-37°37'3.587</t>
  </si>
  <si>
    <t>02001.027712/2025-58</t>
  </si>
  <si>
    <t>km 97</t>
  </si>
  <si>
    <t>-16°22'56.680</t>
  </si>
  <si>
    <t>-48°57'9.580</t>
  </si>
  <si>
    <t>herbicida TRUNFO (Glufosinato de amônio/ Óxido de miristil dimetilamina)</t>
  </si>
  <si>
    <t>Und</t>
  </si>
  <si>
    <t>02001.027895/2025-10</t>
  </si>
  <si>
    <t>-21°36'06.1"</t>
  </si>
  <si>
    <t>-48°20'10.7"</t>
  </si>
  <si>
    <t>02001.027982/2025-69</t>
  </si>
  <si>
    <t>-10°39'46.250</t>
  </si>
  <si>
    <t>-36°59'27.67</t>
  </si>
  <si>
    <t>02001.027863/2025-14</t>
  </si>
  <si>
    <t>BR-242</t>
  </si>
  <si>
    <t>-12°26'15.758</t>
  </si>
  <si>
    <t>-41°29'11.258</t>
  </si>
  <si>
    <t>02001.027860/2025-72</t>
  </si>
  <si>
    <t>km 39+300</t>
  </si>
  <si>
    <t>-18°44'20.880</t>
  </si>
  <si>
    <t>-49°5'58.190</t>
  </si>
  <si>
    <t>02001.027942/2025-17</t>
  </si>
  <si>
    <t>km 749+800</t>
  </si>
  <si>
    <t>-21°38'27.630</t>
  </si>
  <si>
    <t>-45°17'11.820</t>
  </si>
  <si>
    <t>Durante transporte, a carga correu dentro do sider e houve avaria em um IBC do produto Resina EnviroPrime CR691B, com vazamento de cerca de 300 L. A maior parte do produto ficou retirada no assoalho do veículo e outra parte atingiu a via de rolamento. </t>
  </si>
  <si>
    <t>02001.027968/2025-65</t>
  </si>
  <si>
    <t>km 525+500</t>
  </si>
  <si>
    <t>-20°8'50.590"</t>
  </si>
  <si>
    <t>-44°19'26.650"</t>
  </si>
  <si>
    <t>Transporte interestadual - Falta analisar a ultima documentação solicitada - Concessionária Arteris Fernão Dias</t>
  </si>
  <si>
    <t>02001.027969/2025-18</t>
  </si>
  <si>
    <t>km 733+200</t>
  </si>
  <si>
    <t>-21°31'39.000"</t>
  </si>
  <si>
    <t>-45°13'44.500"</t>
  </si>
  <si>
    <t>Material encontrado por equipes da concessionária, abandonado na rodovia</t>
  </si>
  <si>
    <t>Falta analisar a ultima documentação solicitada - Concessionária Arteris Fernão Dias</t>
  </si>
  <si>
    <t>02001.027971/2025-89</t>
  </si>
  <si>
    <t>berço de atracação do Armazém 38 -  cais da Ponta da Praia</t>
  </si>
  <si>
    <t>23°58'33.730</t>
  </si>
  <si>
    <t>46°17'33.320</t>
  </si>
  <si>
    <t>Desconhecida (ex: MOD)</t>
  </si>
  <si>
    <t>Causa: MOD. A maré cheia impossibilitou a observação da desembocadura do bueiro mais próximo, não sendo possível determinar se o contaminante teve sua origem pela drenagem pluvial.</t>
  </si>
  <si>
    <t>02001.028111/2025-62</t>
  </si>
  <si>
    <t>22°15’19.991"S</t>
  </si>
  <si>
    <t>40°19’47.817"W</t>
  </si>
  <si>
    <t>Mecânica e kit Sopep</t>
  </si>
  <si>
    <t>02001.028119/2025-29</t>
  </si>
  <si>
    <t>km 363</t>
  </si>
  <si>
    <t>-19°51'39.000"</t>
  </si>
  <si>
    <t>-43°13'46.000"</t>
  </si>
  <si>
    <t>02001.028123/2025-97</t>
  </si>
  <si>
    <t>-24°41'12.2"</t>
  </si>
  <si>
    <t>-42°17'37.1"</t>
  </si>
  <si>
    <t>02001.028118/2025-84</t>
  </si>
  <si>
    <t>-16°29'12.000"</t>
  </si>
  <si>
    <t>-43°31'1.000"</t>
  </si>
  <si>
    <t>Veículo na direção contrária colide com a carreta e rompe o tanque</t>
  </si>
  <si>
    <t>02001.028300/2025-35</t>
  </si>
  <si>
    <t>-25°51'52.333</t>
  </si>
  <si>
    <t>0.0489</t>
  </si>
  <si>
    <t>02001.028443/2025-47</t>
  </si>
  <si>
    <t>km 53+900</t>
  </si>
  <si>
    <t>-20°0'54,365"</t>
  </si>
  <si>
    <t>-47°47'10.454"</t>
  </si>
  <si>
    <t>Conecssionária ECO050</t>
  </si>
  <si>
    <t>02001.028453/2025-82</t>
  </si>
  <si>
    <t>-10°43'46.250</t>
  </si>
  <si>
    <t>-37°12'27.67</t>
  </si>
  <si>
    <t>0.0345</t>
  </si>
  <si>
    <t>02001.028494/2025-79</t>
  </si>
  <si>
    <t>SS-70 (Victória)</t>
  </si>
  <si>
    <t>-24°34'04.3"</t>
  </si>
  <si>
    <t>-42°33'01.8"</t>
  </si>
  <si>
    <t>02001.028648/2025-22</t>
  </si>
  <si>
    <t>km 132</t>
  </si>
  <si>
    <t>-23°7'49.129</t>
  </si>
  <si>
    <t>-45°44'32.126</t>
  </si>
  <si>
    <t>Tinta óleo</t>
  </si>
  <si>
    <t>Concessionária do Sistema Rodoviário Rio - São Paulo RioSP</t>
  </si>
  <si>
    <t>02001.028670/2025-72</t>
  </si>
  <si>
    <t>-10°41'33.116</t>
  </si>
  <si>
    <t>-37°11'53.779</t>
  </si>
  <si>
    <t>0.0669</t>
  </si>
  <si>
    <t>02001.028355/2025-45</t>
  </si>
  <si>
    <t>-18°38'22.300</t>
  </si>
  <si>
    <t>-48°54'13.100</t>
  </si>
  <si>
    <t>Houve vazamento, não foi especificada quantidade e não houve envio de informações posteriores.</t>
  </si>
  <si>
    <t>02001.028507/2025-18</t>
  </si>
  <si>
    <t>-19°45'2.000"</t>
  </si>
  <si>
    <t>-40°22'56.915"</t>
  </si>
  <si>
    <t>Vazamento de ácido clorídrigo</t>
  </si>
  <si>
    <t>02001.028659/2025-11</t>
  </si>
  <si>
    <t>-25°32'41.3"</t>
  </si>
  <si>
    <t>-42°50'24.7"</t>
  </si>
  <si>
    <t>02001.028665/2025-60</t>
  </si>
  <si>
    <t>-25º30'50.3"</t>
  </si>
  <si>
    <t>-43º28'49.0"</t>
  </si>
  <si>
    <t>02001.028635/2025-53</t>
  </si>
  <si>
    <t>-20°27'35.0"</t>
  </si>
  <si>
    <t>-45°25'00.0"</t>
  </si>
  <si>
    <t>02001.028736/2025-24</t>
  </si>
  <si>
    <t>02001.028871/2025-70</t>
  </si>
  <si>
    <t>km 606+050</t>
  </si>
  <si>
    <t>-17°35'44.300</t>
  </si>
  <si>
    <t>-49°11'26.840</t>
  </si>
  <si>
    <t>Concebra - Convessionária das Rodovias Centrais do Brasil</t>
  </si>
  <si>
    <t>02001.029033/2025-13</t>
  </si>
  <si>
    <t>02001.028760/2025-63</t>
  </si>
  <si>
    <t>-12°24'39.500</t>
  </si>
  <si>
    <t>-38°21'59.700</t>
  </si>
  <si>
    <t>BSW 0,5%</t>
  </si>
  <si>
    <t xml:space="preserve">Petrobras </t>
  </si>
  <si>
    <t>Duto sem licenciamento próprio; componente do sistema "parque recife" de distribuição, com licenciamento estadual - difícil classificação tipológica</t>
  </si>
  <si>
    <t>02001.028738/2025-13</t>
  </si>
  <si>
    <t>km 387</t>
  </si>
  <si>
    <t>-20°5'40.900</t>
  </si>
  <si>
    <t>-45°47'20.000</t>
  </si>
  <si>
    <t>Soda Cáustica, Solução</t>
  </si>
  <si>
    <t>TENDO PERCEBIDO QUE A VIA ESTAVA ESCORREGADIA E LOGO APÓS ACIONOU O SISTEMA DE FREIOS, QUE NÃO FUNCIONOU. O CAMINHÃO SE CHOCOU COM O BARRANCO AO LADO DIREITO DA PISTA DE ROLAMENTO EM SEGUIDA TOMBOU SOBRE A PISTA,</t>
  </si>
  <si>
    <t>02001.028792/2025-69</t>
  </si>
  <si>
    <t>-24°41'27.9"</t>
  </si>
  <si>
    <t>-42°26'02.9"</t>
  </si>
  <si>
    <t>02001.028795/2025-01</t>
  </si>
  <si>
    <t>23°17'43.000</t>
  </si>
  <si>
    <t>41°12'26.000</t>
  </si>
  <si>
    <t>02001.028792/2025-69
02001.028812/2025-00</t>
  </si>
  <si>
    <t>km 908</t>
  </si>
  <si>
    <t>-22°40'46.640</t>
  </si>
  <si>
    <t>-46°56'32.200</t>
  </si>
  <si>
    <t>Após curva, colide com a mureta central e tomba</t>
  </si>
  <si>
    <t>13.778.574/0001-37</t>
  </si>
  <si>
    <t>02001.028807/2025-99</t>
  </si>
  <si>
    <t>óleo diesel</t>
  </si>
  <si>
    <t>02001.028810/2025-11</t>
  </si>
  <si>
    <t>-22°27'7.659</t>
  </si>
  <si>
    <t>-39°59'19.317</t>
  </si>
  <si>
    <t>0.053</t>
  </si>
  <si>
    <t>02001.028827/2025-60</t>
  </si>
  <si>
    <t>P-62</t>
  </si>
  <si>
    <t>-21°56'31.200</t>
  </si>
  <si>
    <t>-39°47'11.600</t>
  </si>
  <si>
    <t>02002.001993/2025-17</t>
  </si>
  <si>
    <t>02001.029288/2025-86</t>
  </si>
  <si>
    <t>-26°27'43.610"</t>
  </si>
  <si>
    <t>-48°57'46.293"</t>
  </si>
  <si>
    <t>Despacho entende finalizado a situação emergencial, mas não encaminha para encerramento do processo.</t>
  </si>
  <si>
    <t>02001.029439/2025-04</t>
  </si>
  <si>
    <t>km 27+200</t>
  </si>
  <si>
    <t>-16°6'8.130"</t>
  </si>
  <si>
    <t>-48°27'26.710"</t>
  </si>
  <si>
    <t>Motorista dormiu ao volante e se assustou com placas de sinalização, perdendo o controle do veículo</t>
  </si>
  <si>
    <t>Transporte interestadal - Concebra - Concessionária das Rodovias Centrais do Brasil</t>
  </si>
  <si>
    <t>02001.029745/2025-32</t>
  </si>
  <si>
    <t>-21°12'15.225</t>
  </si>
  <si>
    <t>-39°57'53.199</t>
  </si>
  <si>
    <t>02001.029764/2025-69</t>
  </si>
  <si>
    <t>-04°54'36.15"</t>
  </si>
  <si>
    <t>-47°23'38.25"</t>
  </si>
  <si>
    <t>02001.029713/2025-37</t>
  </si>
  <si>
    <t>FPBA Polimérico com Goma Xantana e Amido Modificado</t>
  </si>
  <si>
    <t>02054.000562/2025-10</t>
  </si>
  <si>
    <t>BR-364</t>
  </si>
  <si>
    <t>km 381</t>
  </si>
  <si>
    <t>-15°49'54.010"</t>
  </si>
  <si>
    <t>-55°26'24.100"</t>
  </si>
  <si>
    <t>Acidente comunicado pela equipe do Nupaem</t>
  </si>
  <si>
    <t>km 750</t>
  </si>
  <si>
    <t>ÁLCOOL CETOESTEARILICO</t>
  </si>
  <si>
    <t>02001.029954/2025-86</t>
  </si>
  <si>
    <t>km 43</t>
  </si>
  <si>
    <t>-16°24'55.000</t>
  </si>
  <si>
    <t>-47°49'27.000</t>
  </si>
  <si>
    <t>Veículo de passeio colide com caminhão tanque</t>
  </si>
  <si>
    <t>Atendido pelo Ceneac</t>
  </si>
  <si>
    <t>02001.029879/2025-53</t>
  </si>
  <si>
    <t>KM 095+550</t>
  </si>
  <si>
    <t>-13°50'14.077</t>
  </si>
  <si>
    <t>-42°16'39.706</t>
  </si>
  <si>
    <t>02001.033833/2025-39</t>
  </si>
  <si>
    <t>-22°27'51.002</t>
  </si>
  <si>
    <t>-40°28'12.007</t>
  </si>
  <si>
    <t>Caisson</t>
  </si>
  <si>
    <t>02001.030759/2025-07</t>
  </si>
  <si>
    <t>-19°32'38.900</t>
  </si>
  <si>
    <t>-42°0'49.500</t>
  </si>
  <si>
    <t xml:space="preserve">Óleo do tanque </t>
  </si>
  <si>
    <t>Café</t>
  </si>
  <si>
    <t>02001.030114/2025-66</t>
  </si>
  <si>
    <t>KM 657+524</t>
  </si>
  <si>
    <t>-08°04'7.0"</t>
  </si>
  <si>
    <t>-48°14'26.0"</t>
  </si>
  <si>
    <t>02001.030061/2025-83</t>
  </si>
  <si>
    <t>KM 596</t>
  </si>
  <si>
    <t>-19°48'36.2"</t>
  </si>
  <si>
    <t>-46°07'31.3"</t>
  </si>
  <si>
    <t>02001.030227/2025-61</t>
  </si>
  <si>
    <t>km 98+900</t>
  </si>
  <si>
    <t>-20°59'51.050</t>
  </si>
  <si>
    <t>-49°37'41.280</t>
  </si>
  <si>
    <t>Óleo diesel do tanque</t>
  </si>
  <si>
    <t>Frenagem brusca ao veículo da frente parar em praça de ped[agio</t>
  </si>
  <si>
    <t>Transbrasiliana Concessionária de Rodovias / Transporte estadual</t>
  </si>
  <si>
    <t>02001.030876/2025-62</t>
  </si>
  <si>
    <t>KM 426+800</t>
  </si>
  <si>
    <t>-10°39'24.400</t>
  </si>
  <si>
    <t>-36°56'51.400</t>
  </si>
  <si>
    <t>02001.030983/2025-91</t>
  </si>
  <si>
    <t>02001.031228/2025-23</t>
  </si>
  <si>
    <t>Antiespumante</t>
  </si>
  <si>
    <t>02001.031239/2025-11</t>
  </si>
  <si>
    <t>km 432</t>
  </si>
  <si>
    <t>-19°48'0.200</t>
  </si>
  <si>
    <t>-43°45'42.400</t>
  </si>
  <si>
    <t>02001.031022/2025-01</t>
  </si>
  <si>
    <t>-22°40'21.199</t>
  </si>
  <si>
    <t>-40°32'45.618</t>
  </si>
  <si>
    <t>Foi realizada dispersão mecânica com uso de mangueiras de bordo . Mangueira de incêndio de bordo</t>
  </si>
  <si>
    <t>02001.030813/2025-14</t>
  </si>
  <si>
    <t>Km 433</t>
  </si>
  <si>
    <t>-21°11'40.732"</t>
  </si>
  <si>
    <t>-48°53'54.985"</t>
  </si>
  <si>
    <t>02001.030989/2025-68</t>
  </si>
  <si>
    <t>02001.031667/2025-36</t>
  </si>
  <si>
    <t>Píer I</t>
  </si>
  <si>
    <t>2°33'56.39</t>
  </si>
  <si>
    <t>44°22'32.53</t>
  </si>
  <si>
    <t>Causa: Durante atividade de manutenção preventiva no duto de descarga do transportador foi necessária a realização de trabalho a quente, que culminou na geração de um princípio de incêndio na correia transportadora não sendo percebido pela equipe de manutenção no momento. Houve então a 
propagação do fogo, se alastrando para as linhas de amostragem, e posteriormente para a própria Torre de Amostragem. Não houve vazamento de produtos e o fogo ficou restrito aos ativos operacionais do sistema de amostragem do Píer I.</t>
  </si>
  <si>
    <t>02001.031142/2025-09</t>
  </si>
  <si>
    <t>km 673</t>
  </si>
  <si>
    <t>-25°55'40.307</t>
  </si>
  <si>
    <t>-48°54'46.977</t>
  </si>
  <si>
    <t>Transmagma Transportes LTDA</t>
  </si>
  <si>
    <t>79.942.140/0010-20</t>
  </si>
  <si>
    <t>Transporte Interestadual - Autopista Litoral Sul</t>
  </si>
  <si>
    <t>02001.031330/2025-29</t>
  </si>
  <si>
    <t>P-35</t>
  </si>
  <si>
    <t>-22°24'57.438</t>
  </si>
  <si>
    <t>-40°3'46.574</t>
  </si>
  <si>
    <t xml:space="preserve"> 0.001477</t>
  </si>
  <si>
    <t>02001.031665/2025-47</t>
  </si>
  <si>
    <t>BR-490</t>
  </si>
  <si>
    <t>km 800</t>
  </si>
  <si>
    <t>-20°2'31.318</t>
  </si>
  <si>
    <t>-45°54'36.110</t>
  </si>
  <si>
    <t>Café em grãos</t>
  </si>
  <si>
    <t>óleo do tanque de consumo</t>
  </si>
  <si>
    <t>02001.031669/2025-25</t>
  </si>
  <si>
    <t>km 06</t>
  </si>
  <si>
    <t>-15°38'24.714</t>
  </si>
  <si>
    <t>-46°28'47.865</t>
  </si>
  <si>
    <t>Fevereiro</t>
  </si>
  <si>
    <t>Pesticida líquido</t>
  </si>
  <si>
    <t>CARVÃO, de origem animal ou vegetal</t>
  </si>
  <si>
    <t>02001.031437/2025-77</t>
  </si>
  <si>
    <t>BR-386</t>
  </si>
  <si>
    <t>Km 307</t>
  </si>
  <si>
    <t>-29°12'19.800</t>
  </si>
  <si>
    <t>-52°10'57.000</t>
  </si>
  <si>
    <t>Óleo do tanque de consumo</t>
  </si>
  <si>
    <t>Estouro da caixa de rolamento</t>
  </si>
  <si>
    <t>Concessionária das Rodovias Integradas do Sul</t>
  </si>
  <si>
    <t>02001.031664/2025-01</t>
  </si>
  <si>
    <t>BR-352</t>
  </si>
  <si>
    <t>Ponte sobre o rio Pará</t>
  </si>
  <si>
    <t>-19°30'30.600</t>
  </si>
  <si>
    <t>-45°0'4.725</t>
  </si>
  <si>
    <t>brita</t>
  </si>
  <si>
    <t>02001.031365/2025-68</t>
  </si>
  <si>
    <t>-22°26'40.000</t>
  </si>
  <si>
    <t>-40°3'41.000</t>
  </si>
  <si>
    <t>Km 012</t>
  </si>
  <si>
    <t>02001.031445/2025-13</t>
  </si>
  <si>
    <t>km 118+170</t>
  </si>
  <si>
    <t>-23°54'48.236"</t>
  </si>
  <si>
    <t>-46°27'30.855"</t>
  </si>
  <si>
    <t>02001.031370/2025-71</t>
  </si>
  <si>
    <t>km 532+002</t>
  </si>
  <si>
    <t>-19°28'42.7"</t>
  </si>
  <si>
    <t>-46°31'48.5"</t>
  </si>
  <si>
    <t>Keltrack</t>
  </si>
  <si>
    <t>Modificador de atrito</t>
  </si>
  <si>
    <t>Processo encerrado no setor sem encaminhamento ao Ceneac para emissão de Termo de Encerramento.</t>
  </si>
  <si>
    <t>02001.031670/2025-50</t>
  </si>
  <si>
    <t>4.23</t>
  </si>
  <si>
    <t>02001.031827/2025-47</t>
  </si>
  <si>
    <t>02001.031666/2025-91</t>
  </si>
  <si>
    <t>km 493+071</t>
  </si>
  <si>
    <t>-13°40'49.581</t>
  </si>
  <si>
    <t>-48°46'8.704</t>
  </si>
  <si>
    <t>Tombamento em curva em aclive</t>
  </si>
  <si>
    <t xml:space="preserve">Transporte internacional </t>
  </si>
  <si>
    <t>02007.002714/2025-84</t>
  </si>
  <si>
    <t>S/N</t>
  </si>
  <si>
    <t>-3°52'3.641</t>
  </si>
  <si>
    <t>-38°22'23.977</t>
  </si>
  <si>
    <t>02001.031999/2025-11</t>
  </si>
  <si>
    <t>P-52</t>
  </si>
  <si>
    <t>-21°54'24.031</t>
  </si>
  <si>
    <t>-39°44'9.079</t>
  </si>
  <si>
    <t>02001.031997/2025-21</t>
  </si>
  <si>
    <t>km 423+336</t>
  </si>
  <si>
    <t>-19°6'3.763</t>
  </si>
  <si>
    <t>-44°33'14.379</t>
  </si>
  <si>
    <t>Concessionária Eco 135</t>
  </si>
  <si>
    <t>02001.031998/2025-76</t>
  </si>
  <si>
    <t>km 244</t>
  </si>
  <si>
    <t>-21°2'56.151</t>
  </si>
  <si>
    <t>-42°31'22.429</t>
  </si>
  <si>
    <t>Emulsão asfáltia</t>
  </si>
  <si>
    <t>02001.031733/2025-78</t>
  </si>
  <si>
    <t>-23°14'39.200</t>
  </si>
  <si>
    <t>-45°47'42.500</t>
  </si>
  <si>
    <t>02001.031914/2025-02</t>
  </si>
  <si>
    <t xml:space="preserve">Itapoá Terminais Portuários </t>
  </si>
  <si>
    <t>26°10'53.344</t>
  </si>
  <si>
    <t>48°36'7.499</t>
  </si>
  <si>
    <t xml:space="preserve">Causa:  durante uma inspeção rotineira na caixa separadora de água e óleo pela equipe de Meio Ambiente constatou-se o entupimento da mesma que ocasionou transbordo, e a água excedente encontrou a drenagem pluvial que escoou até a saída pela galeria pluvial. </t>
  </si>
  <si>
    <t>02001.032184/2025-59</t>
  </si>
  <si>
    <t>BioBar 22</t>
  </si>
  <si>
    <t>02001.032185/2025-01</t>
  </si>
  <si>
    <t>21°57'32,616S</t>
  </si>
  <si>
    <t>39°45'35,128W</t>
  </si>
  <si>
    <t>0.5148</t>
  </si>
  <si>
    <t>02001.032187/2025-92</t>
  </si>
  <si>
    <t>km 645+397</t>
  </si>
  <si>
    <t>20°56'20.700"</t>
  </si>
  <si>
    <t>44°52'33.700"</t>
  </si>
  <si>
    <t>Condutor dorme, perde o controle do veículo e choca com a canaleta de drenagem</t>
  </si>
  <si>
    <t>Concessionária Arteris</t>
  </si>
  <si>
    <t>02001.032186/2025-48</t>
  </si>
  <si>
    <t>02001.032188/2025-37</t>
  </si>
  <si>
    <t>km 921+100</t>
  </si>
  <si>
    <t>15°13'24.00"</t>
  </si>
  <si>
    <t>54°7'40.700"</t>
  </si>
  <si>
    <t>Apara de embalagens contaminadas com óleo Diesel</t>
  </si>
  <si>
    <t>Frenagem brusca na via automática de cobrança de pedágio com vazamento do produto sobre a pista</t>
  </si>
  <si>
    <t>Concessionária de Rodovias Rota dos Gros S.A.</t>
  </si>
  <si>
    <t>02001.032452/2025-32</t>
  </si>
  <si>
    <t>-10°37'45.026</t>
  </si>
  <si>
    <t>-36°56'20.007</t>
  </si>
  <si>
    <t>02001.032359/2025-28</t>
  </si>
  <si>
    <t>km 305+396</t>
  </si>
  <si>
    <t>21°57'3.000</t>
  </si>
  <si>
    <t>54°32'1.400</t>
  </si>
  <si>
    <t>Agrotóxicos</t>
  </si>
  <si>
    <t>Colisão frontal após veículo de terceiros invadir a contramão</t>
  </si>
  <si>
    <t>02001.032355/2025-40</t>
  </si>
  <si>
    <t>km 530</t>
  </si>
  <si>
    <t>25°5'37.980</t>
  </si>
  <si>
    <t>52°57'29.280</t>
  </si>
  <si>
    <t>GP Distribuidora de Combustíveis S/A</t>
  </si>
  <si>
    <t>03.609.381/0001-07</t>
  </si>
  <si>
    <t>Concessionária EPR Iguau S.A.</t>
  </si>
  <si>
    <t>02001.032507/2025-12</t>
  </si>
  <si>
    <t>Embarcação Normand Flower</t>
  </si>
  <si>
    <t>-22°23'46.540</t>
  </si>
  <si>
    <t>-40°3'17.640</t>
  </si>
  <si>
    <t>02001.032660/2025-31</t>
  </si>
  <si>
    <t>22°27'51.02"S</t>
  </si>
  <si>
    <t>40°28'12.07"W</t>
  </si>
  <si>
    <t>02001.032597/2025-33</t>
  </si>
  <si>
    <t>km 780+248</t>
  </si>
  <si>
    <t>-21°37'10.570</t>
  </si>
  <si>
    <t>-42°41'28.360</t>
  </si>
  <si>
    <t>Ácido Brômico</t>
  </si>
  <si>
    <t>Concessionária Ecovia Rio Minas</t>
  </si>
  <si>
    <t>02001.032895/2025-23</t>
  </si>
  <si>
    <t>km 1113+300</t>
  </si>
  <si>
    <t>O Trolley (Equipamento de Convés): É uma estrutura mecânica pesada (uma espécie de guindaste ou plataforma sobre trilhos) usada na área do moon pool para mover a Árvore de Natal Molhada (ANM) ou o BOP da área de armazenamento até o centro do poço para descida. Como é um equipamento de movimentação de carga de superfície, ele utiliza sistemas hidráulicos industriais convencionais. O Shell Tellus 46 (um óleo mineral com viscosidade ISO VG 46) é um dos fluidos mais comuns do mundo para alimentar motores hidráulicos, cilindros e sistemas de translação (skidding) desses trolleys.</t>
  </si>
  <si>
    <t>02001.033176/2025-20</t>
  </si>
  <si>
    <t>km 211+600</t>
  </si>
  <si>
    <t>-15°54'13.367</t>
  </si>
  <si>
    <t>-41°33'21.342</t>
  </si>
  <si>
    <t>02001.032998/2025-93</t>
  </si>
  <si>
    <t>4°55'0.000 S</t>
  </si>
  <si>
    <t xml:space="preserve"> 36°19'0.000 W</t>
  </si>
  <si>
    <t>02001.032814/2025-95</t>
  </si>
  <si>
    <t>Embarcação Skandi Achiever</t>
  </si>
  <si>
    <t>km 093+500</t>
  </si>
  <si>
    <t>-24º34'17.450''</t>
  </si>
  <si>
    <t>-42º35'16.230''</t>
  </si>
  <si>
    <t>Panolin Atlantis 32</t>
  </si>
  <si>
    <t>02001.032997/2025-49</t>
  </si>
  <si>
    <t xml:space="preserve">SS-45 (Atlantic Star) </t>
  </si>
  <si>
    <t xml:space="preserve">Stack Magic ECO F </t>
  </si>
  <si>
    <t>02001.033180/2025-98</t>
  </si>
  <si>
    <t>-20°59'29.032</t>
  </si>
  <si>
    <t>-46°25'6.811</t>
  </si>
  <si>
    <t>02001.032999/2025-38</t>
  </si>
  <si>
    <t>km 1110</t>
  </si>
  <si>
    <t>-4°23'41.703</t>
  </si>
  <si>
    <t>-55°53'36.572</t>
  </si>
  <si>
    <t>S500 e S10</t>
  </si>
  <si>
    <t>Possível exesso de velocidade levando à perda de controle e tombamento</t>
  </si>
  <si>
    <t>Concessionária Via Brasil BR-163</t>
  </si>
  <si>
    <t>02001.032996/2025-02</t>
  </si>
  <si>
    <t>-27°54'12.199</t>
  </si>
  <si>
    <t>-48°35'28.137</t>
  </si>
  <si>
    <t>02022.002051/2025-18</t>
  </si>
  <si>
    <t>Armazém 8</t>
  </si>
  <si>
    <t>22°53'30.400</t>
  </si>
  <si>
    <t>43°11'35.800</t>
  </si>
  <si>
    <t>Causa:  durante a movimentação de lastro do navio, ao
chegar no nível do tanque começou a sair água com resíduo oleoso do suspiro do tanque de lastro número 04</t>
  </si>
  <si>
    <t>02001.033555/2025-10</t>
  </si>
  <si>
    <t>Plataforma de Cherne 1 (PCH-1)</t>
  </si>
  <si>
    <t>22°25'58.995"S</t>
  </si>
  <si>
    <t>40°28'49.568"W</t>
  </si>
  <si>
    <t>02001.033336/2025-31</t>
  </si>
  <si>
    <t>km 459+400</t>
  </si>
  <si>
    <t>-5°8'1.021</t>
  </si>
  <si>
    <t>-36°35'55.669</t>
  </si>
  <si>
    <t>0.95</t>
  </si>
  <si>
    <t>02001.034163/2025-78</t>
  </si>
  <si>
    <t>km 137</t>
  </si>
  <si>
    <t>-21°14'6.980</t>
  </si>
  <si>
    <t>-43°17'39.316</t>
  </si>
  <si>
    <t>02001.034188/2025-71</t>
  </si>
  <si>
    <t>km 383</t>
  </si>
  <si>
    <t>-19°20'19.518</t>
  </si>
  <si>
    <t>-45°13'20.194</t>
  </si>
  <si>
    <t>02001.033612/2025-61</t>
  </si>
  <si>
    <t>PR-151</t>
  </si>
  <si>
    <t>km 306+400</t>
  </si>
  <si>
    <t>-24°55'42.910</t>
  </si>
  <si>
    <t>-50°5'54.550</t>
  </si>
  <si>
    <t>Autoposto Estradão de Itararé Ltda</t>
  </si>
  <si>
    <t>04.600.890/0001-23</t>
  </si>
  <si>
    <t xml:space="preserve">Transporte interestadual </t>
  </si>
  <si>
    <t>02001.033769/2025-96</t>
  </si>
  <si>
    <t>km 602</t>
  </si>
  <si>
    <t>-21°43'01.971"</t>
  </si>
  <si>
    <t>-48°10'48.261"</t>
  </si>
  <si>
    <t>02001.033953/2025-36</t>
  </si>
  <si>
    <t>km 228</t>
  </si>
  <si>
    <t>-22°40'46.400</t>
  </si>
  <si>
    <t>-43°50'10.800</t>
  </si>
  <si>
    <t>Pane mecânica - perda de freio</t>
  </si>
  <si>
    <t>Relatório</t>
  </si>
  <si>
    <t>km 228+200</t>
  </si>
  <si>
    <t>-22°0'0.000</t>
  </si>
  <si>
    <t>-43°0'0.000</t>
  </si>
  <si>
    <t>Perda de freios em curva</t>
  </si>
  <si>
    <t>LOGFIT Logística e Serviços S.A</t>
  </si>
  <si>
    <t>17.451.156/0001-91</t>
  </si>
  <si>
    <t>Transporte interestadual - Concessionária CCR RioSP</t>
  </si>
  <si>
    <t>02001.033839/2025-14</t>
  </si>
  <si>
    <t>22°53'2.600</t>
  </si>
  <si>
    <t>43°7'40.600</t>
  </si>
  <si>
    <t>Causa: Durante a atividade de testes do Guincho de boreste para instalação do cabo de aço, as bombas de alimentação foram ligadas e identificou-se um vazamento pela rede hidráulica.</t>
  </si>
  <si>
    <t>02001.034303/2025-16</t>
  </si>
  <si>
    <t>km 290+850</t>
  </si>
  <si>
    <t>-25°34'57.8"</t>
  </si>
  <si>
    <t>-44°39'36.1"</t>
  </si>
  <si>
    <t>02001.034182/2025-02</t>
  </si>
  <si>
    <t>km 452</t>
  </si>
  <si>
    <t>-20°23'17.792</t>
  </si>
  <si>
    <t>-43°30'25.058</t>
  </si>
  <si>
    <t>Junho</t>
  </si>
  <si>
    <t>02001.034729/2025-61</t>
  </si>
  <si>
    <t>Plataforma  de Pargo (PPG-1A)</t>
  </si>
  <si>
    <t>22°15'21.024"S</t>
  </si>
  <si>
    <t>40°20'20.419"W</t>
  </si>
  <si>
    <t>02001.034131/2025-72</t>
  </si>
  <si>
    <t>FPSO Cidade de Maricá</t>
  </si>
  <si>
    <t>-25°26'55.855"</t>
  </si>
  <si>
    <t>-42°45'11.059"</t>
  </si>
  <si>
    <t>02001.034324/2025-23</t>
  </si>
  <si>
    <t>Cais do Saboó</t>
  </si>
  <si>
    <t>23°55'28.691</t>
  </si>
  <si>
    <t>46°20'30.395</t>
  </si>
  <si>
    <t>GASÓLEO ou ÓLEO DIESEL ou ÓLEO PARA AQUECIMENTO, LEVE</t>
  </si>
  <si>
    <t>Causa: um caminhão efetuando carregamento em operação da Comportce apresentou problema mecânico e ocasionou o derrame, retirando-se do local sem realizar a devida comunicação. O operador portuário também não percebeu o ocorrido, pois o trabalho estava ocorrendo no porão da extremidade oposta da embarcação. **Consta Relatório de outro acidente SIEMA  2025103036048 no processo**</t>
  </si>
  <si>
    <t>02001.034331/2025-25</t>
  </si>
  <si>
    <t>km 392+200</t>
  </si>
  <si>
    <t>-20°16'01.8"</t>
  </si>
  <si>
    <t>-50°32'40.1"</t>
  </si>
  <si>
    <t>02001.034319/2025-11</t>
  </si>
  <si>
    <t>km 735,5</t>
  </si>
  <si>
    <t>-17°06'02.59"</t>
  </si>
  <si>
    <t>-54°48'09.26"</t>
  </si>
  <si>
    <t>02001.034311/2025-54</t>
  </si>
  <si>
    <t xml:space="preserve">Sonda PA-38 (Arabia I) </t>
  </si>
  <si>
    <t>-11°9'11.700</t>
  </si>
  <si>
    <t>-37°3'43.992</t>
  </si>
  <si>
    <t>15.90</t>
  </si>
  <si>
    <t>02001.034734/2025-74</t>
  </si>
  <si>
    <t>Plataforma de Guaricema 3 (PGA-3)</t>
  </si>
  <si>
    <t>-11°8'33.670</t>
  </si>
  <si>
    <t>-37°2'24.300</t>
  </si>
  <si>
    <t>02001.034738/2025-52</t>
  </si>
  <si>
    <t>-22°28'10.7"</t>
  </si>
  <si>
    <t>-47°28'45.4"</t>
  </si>
  <si>
    <t>02001.034736/2025-63</t>
  </si>
  <si>
    <t>km 230</t>
  </si>
  <si>
    <t>Embarcação Oil Recovery para dispersão mecânica e de aeronave (Poseidon II) para monitoramento</t>
  </si>
  <si>
    <t>02001.034993/2025-03</t>
  </si>
  <si>
    <t>BR-267</t>
  </si>
  <si>
    <t>km 472</t>
  </si>
  <si>
    <t>-21°40'40.900</t>
  </si>
  <si>
    <t>-46°10'54.500</t>
  </si>
  <si>
    <t>RESÍDUO PERIGOSO LÍQUIDO</t>
  </si>
  <si>
    <t>DESPACHO 25058492</t>
  </si>
  <si>
    <t>NÃO SABIDO</t>
  </si>
  <si>
    <t>02001.034813/2025-85</t>
  </si>
  <si>
    <t>km 003</t>
  </si>
  <si>
    <t>-10°37'16.340</t>
  </si>
  <si>
    <t>-36°57'44.080</t>
  </si>
  <si>
    <t>0.029</t>
  </si>
  <si>
    <t>02001.034816/2025-19</t>
  </si>
  <si>
    <t>MG 187</t>
  </si>
  <si>
    <t>BR 146 (INTERSEÇÃO)</t>
  </si>
  <si>
    <t>-19°11'56.837</t>
  </si>
  <si>
    <t>-46°44'36.172</t>
  </si>
  <si>
    <t>CIMENTO ASFÁLTICO</t>
  </si>
  <si>
    <t>Despacho 25056784</t>
  </si>
  <si>
    <t>NÃO SABIDO - DASPACHO DO NUPAEM: NÃO TRATA-SE DE PP, EMBORA O NUMERO ONU CONSTE DO PROCESSO.</t>
  </si>
  <si>
    <t>02001.034765/2025-25</t>
  </si>
  <si>
    <t>km 577</t>
  </si>
  <si>
    <t>02001.035467/2025-52</t>
  </si>
  <si>
    <t>-22°23'10.460</t>
  </si>
  <si>
    <t>-40°2'1.240</t>
  </si>
  <si>
    <t>02001.035110/2025-74</t>
  </si>
  <si>
    <t>km 226</t>
  </si>
  <si>
    <t>-12°19'58.650</t>
  </si>
  <si>
    <t>-38°11'52.200</t>
  </si>
  <si>
    <t>02001.034904/2025-11</t>
  </si>
  <si>
    <t>SP 270</t>
  </si>
  <si>
    <t>km 465+500</t>
  </si>
  <si>
    <t>-22°37'32.400</t>
  </si>
  <si>
    <t>-50°36'52.000</t>
  </si>
  <si>
    <t>TINTAS E SOLVENTES</t>
  </si>
  <si>
    <t>02001.035111/2025-19</t>
  </si>
  <si>
    <t>km 554+800</t>
  </si>
  <si>
    <t>-10°38'28.960</t>
  </si>
  <si>
    <t>-36°57'39.110</t>
  </si>
  <si>
    <t>02001.035254/2025-21</t>
  </si>
  <si>
    <t>FPSO Anna Nery (FPSO ANE)</t>
  </si>
  <si>
    <t>-22°27'50.099</t>
  </si>
  <si>
    <t>-40°3'26.340</t>
  </si>
  <si>
    <t>02001.035134/2025-23</t>
  </si>
  <si>
    <t>RUA CAMPINA VERDE</t>
  </si>
  <si>
    <t>-19°57'16.000</t>
  </si>
  <si>
    <t>-44°7'36.000</t>
  </si>
  <si>
    <t xml:space="preserve">Transbordamento de tanques (contemplado em falha de procedimento) </t>
  </si>
  <si>
    <t>Transporte intermunicipal</t>
  </si>
  <si>
    <t>02001.035426/2025-66</t>
  </si>
  <si>
    <t>km 16</t>
  </si>
  <si>
    <t>-22°21'42.029"</t>
  </si>
  <si>
    <t>-48°39'59.722"</t>
  </si>
  <si>
    <t>02001.035423/2025-22</t>
  </si>
  <si>
    <t>km-258</t>
  </si>
  <si>
    <t>-21°14'01.417"</t>
  </si>
  <si>
    <t>-48°48'25.561"</t>
  </si>
  <si>
    <t>02001.035434/2025-11</t>
  </si>
  <si>
    <t>Embarcação RSV Wildebeest</t>
  </si>
  <si>
    <t>km 90+600</t>
  </si>
  <si>
    <t>-24°45'59.570"</t>
  </si>
  <si>
    <t>-42°29'5.136"</t>
  </si>
  <si>
    <t>02001.035455/2025-28</t>
  </si>
  <si>
    <t>km 628+500</t>
  </si>
  <si>
    <t>-5°34'10.560</t>
  </si>
  <si>
    <t>-37°53'28.320</t>
  </si>
  <si>
    <t>02001.035751/2025-29</t>
  </si>
  <si>
    <t>km 148+450</t>
  </si>
  <si>
    <t>-17°9'42.630</t>
  </si>
  <si>
    <t>-47°43'25.700</t>
  </si>
  <si>
    <t>NÃO CADASTRADO</t>
  </si>
  <si>
    <t>NIVALDO DA SILVA CHAVES</t>
  </si>
  <si>
    <t>ORDEM DE EMERGENCIA</t>
  </si>
  <si>
    <t>Transporte interestadual - PRODUTO NÃO ONU</t>
  </si>
  <si>
    <t>02001.035702/2025-96</t>
  </si>
  <si>
    <t>km 561+265</t>
  </si>
  <si>
    <t>-05°10'13.8"</t>
  </si>
  <si>
    <t>-41°12'47.4"</t>
  </si>
  <si>
    <t>Acidente sem nenhum encaminhamento pelo Nupaem.</t>
  </si>
  <si>
    <t>02001.035745/2025-71</t>
  </si>
  <si>
    <t>KM 283</t>
  </si>
  <si>
    <t>-21°59'48.0"</t>
  </si>
  <si>
    <t>-46°59'53.0"</t>
  </si>
  <si>
    <t>02001.036243/2025-68</t>
  </si>
  <si>
    <t>MG 235</t>
  </si>
  <si>
    <t>km 77</t>
  </si>
  <si>
    <t>-19°18'50.960</t>
  </si>
  <si>
    <t>-46°2'28.390</t>
  </si>
  <si>
    <t>CALCÁRIO DOLOMÍTICO</t>
  </si>
  <si>
    <t>02001.035842/2025-64</t>
  </si>
  <si>
    <t>km 55</t>
  </si>
  <si>
    <t>-10°43'2.200</t>
  </si>
  <si>
    <t>-37°11'29.200</t>
  </si>
  <si>
    <t>02001.036079/2025-99</t>
  </si>
  <si>
    <t>Embarcação Normand Maximus</t>
  </si>
  <si>
    <t>km 798</t>
  </si>
  <si>
    <t>-25°30'72.0"</t>
  </si>
  <si>
    <t>-43°28'72.0"</t>
  </si>
  <si>
    <t>02001.035966/2025-40</t>
  </si>
  <si>
    <t>km 64+950</t>
  </si>
  <si>
    <t>-22°53'4.140</t>
  </si>
  <si>
    <t>-42°0'19.380</t>
  </si>
  <si>
    <t>02001.036144/2025-86</t>
  </si>
  <si>
    <t>km 196</t>
  </si>
  <si>
    <t>-14°30'20.150</t>
  </si>
  <si>
    <t>-49°8'55.780</t>
  </si>
  <si>
    <t>02001.036875/2025-21</t>
  </si>
  <si>
    <t>km 744+465</t>
  </si>
  <si>
    <t>-19°36'10.70"</t>
  </si>
  <si>
    <t>-47°06'33.38"</t>
  </si>
  <si>
    <t>Nota Técnica em elaboração, ainda não assinada.</t>
  </si>
  <si>
    <t>02001.036443/2025-11</t>
  </si>
  <si>
    <t>-10°38'13.180</t>
  </si>
  <si>
    <t>-36°58'24.940</t>
  </si>
  <si>
    <t>02001.037442/2025-93</t>
  </si>
  <si>
    <t>km 078+558</t>
  </si>
  <si>
    <t>-23°51'01.003"</t>
  </si>
  <si>
    <t>-46°24'56.837"</t>
  </si>
  <si>
    <t>02001.036258/2025-26</t>
  </si>
  <si>
    <t>km 539</t>
  </si>
  <si>
    <t>-9°35'56.000</t>
  </si>
  <si>
    <t>-35°54'59.000</t>
  </si>
  <si>
    <t>02001.036508/2025-28</t>
  </si>
  <si>
    <t>Km 116</t>
  </si>
  <si>
    <t>-23°55'49.36"</t>
  </si>
  <si>
    <t>-46°28'30.84"</t>
  </si>
  <si>
    <t>02001.036671/2025-91</t>
  </si>
  <si>
    <t>km 151+900</t>
  </si>
  <si>
    <t>-17°47'54.510</t>
  </si>
  <si>
    <t>-46°9'1.846</t>
  </si>
  <si>
    <t>km 427+150</t>
  </si>
  <si>
    <t>02001.036280/2025-76</t>
  </si>
  <si>
    <t>Gás natural</t>
  </si>
  <si>
    <t>02001.036679/2025-57</t>
  </si>
  <si>
    <t>km 539+300</t>
  </si>
  <si>
    <t>-11°51'13.880</t>
  </si>
  <si>
    <t>-37°50'35.700</t>
  </si>
  <si>
    <t>BTW 89,9%</t>
  </si>
  <si>
    <t>Observar lista de oleodutos "componentes" (não dutovias licenciadas propriamente): https://www.gov.br/anp/pt-br/assuntos/exploracao-e-producao-de-oleo-e-gas/dados-de-e-p/oleodutos.pdf</t>
  </si>
  <si>
    <t>02001.036449/2025-98</t>
  </si>
  <si>
    <t>km 278</t>
  </si>
  <si>
    <t>-6°56'16.750</t>
  </si>
  <si>
    <t>-36°50'59.680</t>
  </si>
  <si>
    <t>Dantas Combustíveis Ltda</t>
  </si>
  <si>
    <t>02001.036573/2025-53</t>
  </si>
  <si>
    <t>kM 359</t>
  </si>
  <si>
    <t>-24°8'39.880</t>
  </si>
  <si>
    <t>-47°17'21.390</t>
  </si>
  <si>
    <t>COLISÃO</t>
  </si>
  <si>
    <t>DANOS MATERIAIS</t>
  </si>
  <si>
    <t>02001.036690/2025-17</t>
  </si>
  <si>
    <t>km 134</t>
  </si>
  <si>
    <t>-19°57'17.0"</t>
  </si>
  <si>
    <t>-43°59'17.0"</t>
  </si>
  <si>
    <t>Documentos enviados pela empresa não foram analisados. Não consta indicativo para encerramento do processo.</t>
  </si>
  <si>
    <t>02001.036693/2025-51</t>
  </si>
  <si>
    <t>Companhia Portuária de Vila Velha - CPVV</t>
  </si>
  <si>
    <t>berço 01</t>
  </si>
  <si>
    <t>20°19'38.490</t>
  </si>
  <si>
    <t>40°19'38.490</t>
  </si>
  <si>
    <t>Causa: durante a operação de abastecimento de embarcação houve transbordamento de combustível do tanque principal da embarcação pelos suspiros de bombordo e boreste. A interpretação incorreta do medidor volumétrico, que exibia a leitura em decalitros sem indicação visível da unidade, aliada à condição atípica de operação — pequeno volume e baixa vazão, o que levou ao enchimento do tanque antes da checagem prevista.</t>
  </si>
  <si>
    <t>km 131+200</t>
  </si>
  <si>
    <t>km 778+300</t>
  </si>
  <si>
    <t>02001.040365/2025-59</t>
  </si>
  <si>
    <t>SS-73 (Gold Star)</t>
  </si>
  <si>
    <t>-22°37'51.702</t>
  </si>
  <si>
    <t>-40°14'56.229</t>
  </si>
  <si>
    <t>km 308</t>
  </si>
  <si>
    <t>02001.036888/2025-09</t>
  </si>
  <si>
    <t>km 352+312</t>
  </si>
  <si>
    <t>-21°14'22.3"</t>
  </si>
  <si>
    <t>-48°47'26.7"</t>
  </si>
  <si>
    <t>02001.040096/2025-21</t>
  </si>
  <si>
    <t>P-75</t>
  </si>
  <si>
    <t>-24°47'20.453"</t>
  </si>
  <si>
    <t>-42°30'35.050"</t>
  </si>
  <si>
    <t>02001.036972/2025-14</t>
  </si>
  <si>
    <t>36°22'25.860"W</t>
  </si>
  <si>
    <t>Compressor de ar</t>
  </si>
  <si>
    <t>02001.037043/2025-22</t>
  </si>
  <si>
    <t>km 49+774</t>
  </si>
  <si>
    <t>-23°55'47.229"</t>
  </si>
  <si>
    <t>-46°28'14.566"</t>
  </si>
  <si>
    <t>02001.037200/2025-08</t>
  </si>
  <si>
    <t>-12°24'38.066</t>
  </si>
  <si>
    <t>-38°29'57.922</t>
  </si>
  <si>
    <t>0.656</t>
  </si>
  <si>
    <t>0.694</t>
  </si>
  <si>
    <t>02001.037281/2025-38</t>
  </si>
  <si>
    <t>NS-44 (Laguna Star)</t>
  </si>
  <si>
    <t>-21°57'44.275</t>
  </si>
  <si>
    <t>-39°43'14.000</t>
  </si>
  <si>
    <t>02001.037465/2025-06</t>
  </si>
  <si>
    <t>ES</t>
  </si>
  <si>
    <t>-39°59'50.510</t>
  </si>
  <si>
    <t>02001.037711/2025-11</t>
  </si>
  <si>
    <t>km 925,5</t>
  </si>
  <si>
    <t>-22°47'58.608</t>
  </si>
  <si>
    <t>-46°15'58.718</t>
  </si>
  <si>
    <t xml:space="preserve">Robtrans Administradora, Conveniência </t>
  </si>
  <si>
    <t>20.063.052/0001-99</t>
  </si>
  <si>
    <t>02001.037969/2025-18</t>
  </si>
  <si>
    <t>-22°35'32.919</t>
  </si>
  <si>
    <t>-40°3'33.437</t>
  </si>
  <si>
    <t>02001.037612/2025-30</t>
  </si>
  <si>
    <t>-21°12'17.560</t>
  </si>
  <si>
    <t>-39°57'50.710</t>
  </si>
  <si>
    <t>02001.037635/2025-44</t>
  </si>
  <si>
    <t>km 583+50</t>
  </si>
  <si>
    <t>-20°33'3.410</t>
  </si>
  <si>
    <t>-44°39'34.899</t>
  </si>
  <si>
    <t>Septlog Logistica e Transporte (Marcel Esteves Ribeiro - EPP)</t>
  </si>
  <si>
    <t>02001.037589/2025-83</t>
  </si>
  <si>
    <t>NS-52 (Siem Helix 2)</t>
  </si>
  <si>
    <t>-22°5'51.402</t>
  </si>
  <si>
    <t>-39°54'49.610</t>
  </si>
  <si>
    <t>0.0000168</t>
  </si>
  <si>
    <t>Informado acionamento do plano apenas no ofício</t>
  </si>
  <si>
    <t>02001.037966/2025-84</t>
  </si>
  <si>
    <t>km 626</t>
  </si>
  <si>
    <t>-19°34'48.640</t>
  </si>
  <si>
    <t>-46°31'9.610</t>
  </si>
  <si>
    <t>Transporte interestadual - processo concluido na data de solicitção de informações por e-mail.</t>
  </si>
  <si>
    <t>02001.037981/2025-22</t>
  </si>
  <si>
    <t>KM 495</t>
  </si>
  <si>
    <t>-11°51'28.975</t>
  </si>
  <si>
    <t>-37°50'11.249</t>
  </si>
  <si>
    <t>Fluído hidraúlico</t>
  </si>
  <si>
    <t>0.238</t>
  </si>
  <si>
    <t>KM 55</t>
  </si>
  <si>
    <t>-10°38'50.924</t>
  </si>
  <si>
    <t>-36°55'41.106</t>
  </si>
  <si>
    <t>KM 293</t>
  </si>
  <si>
    <t>HIDRÓXIDO DE CALCIO LÍQUIDO</t>
  </si>
  <si>
    <t>02001.038266/2025-15</t>
  </si>
  <si>
    <t>píer 3</t>
  </si>
  <si>
    <t>22°23'20.809</t>
  </si>
  <si>
    <t>41°46'9.987</t>
  </si>
  <si>
    <t>Causa: CONSTATAÇÃO DE MANCHA DE ORIGEM INDETERMINADA pela equipe de abastecimento do porto.</t>
  </si>
  <si>
    <t>02001.039237/2025-62</t>
  </si>
  <si>
    <t>-22°23'20.809</t>
  </si>
  <si>
    <t>-41°46'9.987</t>
  </si>
  <si>
    <t>02001.038551/2025-28</t>
  </si>
  <si>
    <t>02001.038558/2025-40</t>
  </si>
  <si>
    <t>KM 15</t>
  </si>
  <si>
    <t>-25°40'27.4"</t>
  </si>
  <si>
    <t>-44°41'52.2"</t>
  </si>
  <si>
    <t>02001.038587/2025-10</t>
  </si>
  <si>
    <t>km 456+669</t>
  </si>
  <si>
    <t>-20°40'22.140</t>
  </si>
  <si>
    <t>-54°33'28.500</t>
  </si>
  <si>
    <t>CONCESSIONÁRIA DE RODOVIA SUL-MATOGROSSENSE S.A.</t>
  </si>
  <si>
    <t>02001.038845/2025-50</t>
  </si>
  <si>
    <t>KM 28+500</t>
  </si>
  <si>
    <t>-19°38'58.37"</t>
  </si>
  <si>
    <t>-42°50'08.02"</t>
  </si>
  <si>
    <t>Vistoria em campo</t>
  </si>
  <si>
    <t xml:space="preserve">Documentos enviados pela empresa não foram analisados. </t>
  </si>
  <si>
    <t>02001.038982/2025-94</t>
  </si>
  <si>
    <t>KM 488</t>
  </si>
  <si>
    <t>02001.039181/2025-46</t>
  </si>
  <si>
    <t>KM 944+500</t>
  </si>
  <si>
    <t>-5°6'28.152</t>
  </si>
  <si>
    <t>-37°6'34.596</t>
  </si>
  <si>
    <t>0.044</t>
  </si>
  <si>
    <t>02001.039026/2025-20</t>
  </si>
  <si>
    <t>FPSO Cidade de Anchieta (FPSO CDAN)</t>
  </si>
  <si>
    <t>-21°20'15.240</t>
  </si>
  <si>
    <t>-40°3'25.930</t>
  </si>
  <si>
    <t>02001.039231/2025-95</t>
  </si>
  <si>
    <t>km 112+200</t>
  </si>
  <si>
    <t>-16°52'26.660</t>
  </si>
  <si>
    <t>-47°40'43.910</t>
  </si>
  <si>
    <t>ALCOOL ETÍLICO</t>
  </si>
  <si>
    <t>Barros Transportes EIRELLI</t>
  </si>
  <si>
    <t>Foi emitida Ordem de Fiscalização, não de Emergência e Transporte estadual</t>
  </si>
  <si>
    <t>02001.039471/2025-90</t>
  </si>
  <si>
    <t>02001.039639/2025-67</t>
  </si>
  <si>
    <t>km 441</t>
  </si>
  <si>
    <t>-24°40'32.766"</t>
  </si>
  <si>
    <t>-42°26'08.137"</t>
  </si>
  <si>
    <t>02001.039684/2025-11</t>
  </si>
  <si>
    <t>Porto de São Francisco do Sul</t>
  </si>
  <si>
    <t>rebocador São Luis (apoio portuário)</t>
  </si>
  <si>
    <t>26°10'51.066</t>
  </si>
  <si>
    <t>48°36'5.767</t>
  </si>
  <si>
    <t>CGEMA não deu os encaminhamentos pertinentes</t>
  </si>
  <si>
    <t xml:space="preserve">Causa: O rebocador em navegação identificou mancha de óleo lubrificante na água proveniente de vazamento do propulsor de BE. Não informação qto a causa. **Não encaminhado pelo Ceneac ao Nupaem. Erroneamente foi classificado como de competência estadual. </t>
  </si>
  <si>
    <t>02001.039692/2025-68</t>
  </si>
  <si>
    <t>-23°15'10.787</t>
  </si>
  <si>
    <t>-39°34'8.878</t>
  </si>
  <si>
    <t>FPBNA Olefínico com Salmoura de Cloreto de Sódio</t>
  </si>
  <si>
    <t>fluido de completação/perfuração base aquosa</t>
  </si>
  <si>
    <t>No siema diz que foi acionado. Mas no ofício depois diz que não</t>
  </si>
  <si>
    <t>02001.039730/2025-82</t>
  </si>
  <si>
    <t>-24°34'35.514"</t>
  </si>
  <si>
    <t>-42°29'02.152"</t>
  </si>
  <si>
    <t>02001.039828/2025-30</t>
  </si>
  <si>
    <t>PONTE JUSCELINO KUBITSCHECK DE OLIVEIRA</t>
  </si>
  <si>
    <t>-24°56'19.936"</t>
  </si>
  <si>
    <t>-42°29'02.802"</t>
  </si>
  <si>
    <t>02001.040143/2025-36</t>
  </si>
  <si>
    <t>KM 946+200</t>
  </si>
  <si>
    <t>-19°57'24.150</t>
  </si>
  <si>
    <t>-43°58'12.900</t>
  </si>
  <si>
    <t>Escon - Engenharia, Saneamento e Construção Ltda.</t>
  </si>
  <si>
    <t>02001.039783/2025-01</t>
  </si>
  <si>
    <t>km 716+256</t>
  </si>
  <si>
    <t>-21°16'21.200</t>
  </si>
  <si>
    <t>-43°38'54.200</t>
  </si>
  <si>
    <t>ÓLEO LUBRIFICANTE</t>
  </si>
  <si>
    <t>Curva faz a carga deslocar e veículo toma</t>
  </si>
  <si>
    <t>JG TRANSPORTES LTDA</t>
  </si>
  <si>
    <t>02001.040203/2025-11</t>
  </si>
  <si>
    <t>km 716+200</t>
  </si>
  <si>
    <t xml:space="preserve">-21°16'22.790
</t>
  </si>
  <si>
    <t>-43°38'54.310</t>
  </si>
  <si>
    <t>oleo lubrificante para motor e fluido de arrefecimento</t>
  </si>
  <si>
    <t>O processo foi concluído antes do retorno das infos solicitadas por email a concerssionária</t>
  </si>
  <si>
    <t>02001.040381/2025-41</t>
  </si>
  <si>
    <t>km 513+500</t>
  </si>
  <si>
    <t>-24°51'30.590</t>
  </si>
  <si>
    <t>-48°12'40.380</t>
  </si>
  <si>
    <t>Cloriohidróxido de aluminio</t>
  </si>
  <si>
    <t>COOPERATIVA DE TRANSPORTE DE CARGAS QUÍMICAS E CORROSIVAS DE RIBEIRÃO PIRES (COOPERCELL)</t>
  </si>
  <si>
    <t>02001.039987/2025-34</t>
  </si>
  <si>
    <t>02001.040277/2025-57</t>
  </si>
  <si>
    <t>km 11</t>
  </si>
  <si>
    <t>-18°31'6.805</t>
  </si>
  <si>
    <t>-49°11'26.924</t>
  </si>
  <si>
    <t>ENGCLARIAN IND E COM DE CLARIFICANTES LTDA</t>
  </si>
  <si>
    <t>Transporte Interestadual - processo concluso sem analise das infos.</t>
  </si>
  <si>
    <t>02001.040221/2025-01</t>
  </si>
  <si>
    <t>km 235</t>
  </si>
  <si>
    <t>-5°5'26.124</t>
  </si>
  <si>
    <t>-37°10'34.824</t>
  </si>
  <si>
    <t>02001.040272/2025-24</t>
  </si>
  <si>
    <t>km 441+950</t>
  </si>
  <si>
    <t xml:space="preserve">-19°15'40.350
</t>
  </si>
  <si>
    <t>-44°25'18.215</t>
  </si>
  <si>
    <t>diesel do motor</t>
  </si>
  <si>
    <t>Transportadora Figueiredo Ltda</t>
  </si>
  <si>
    <t>Transporte estadual - encaminhado email solicitando informações adicionais, porem o processo foi concluído em 01/12/2025</t>
  </si>
  <si>
    <t>02001.040296/2025-83</t>
  </si>
  <si>
    <t>-20°02'26.11"</t>
  </si>
  <si>
    <t>-48°29'44.44"</t>
  </si>
  <si>
    <t>1.46</t>
  </si>
  <si>
    <t>02001.040398/2025-07</t>
  </si>
  <si>
    <t>KM 273</t>
  </si>
  <si>
    <t>-23°36'2.704</t>
  </si>
  <si>
    <t>-45°25'43.882</t>
  </si>
  <si>
    <t>02001.040414/2025-53</t>
  </si>
  <si>
    <t>km 946+839</t>
  </si>
  <si>
    <t>-23°26'51.000</t>
  </si>
  <si>
    <t>-46°34'8.000</t>
  </si>
  <si>
    <t xml:space="preserve">Incendio </t>
  </si>
  <si>
    <t>Transporte Interestadual</t>
  </si>
  <si>
    <t>02001.040507/2025-88</t>
  </si>
  <si>
    <t>KM 245+200</t>
  </si>
  <si>
    <t>-5°8'43.080</t>
  </si>
  <si>
    <t>-37°9'18.594</t>
  </si>
  <si>
    <t>KM 312</t>
  </si>
  <si>
    <t>-23°56'14.368"</t>
  </si>
  <si>
    <t>-46°28'27.319"</t>
  </si>
  <si>
    <t>Processo geral de vandalismo</t>
  </si>
  <si>
    <t>02001.002346/2025-24</t>
  </si>
  <si>
    <t>KM 508+500</t>
  </si>
  <si>
    <t>-10°38'45.250</t>
  </si>
  <si>
    <t>-37°6'0.189</t>
  </si>
  <si>
    <t>0.0105</t>
  </si>
  <si>
    <t>Sem Siema</t>
  </si>
  <si>
    <t>02001.043383/2025-92</t>
  </si>
  <si>
    <t>FPSO Cidade de Saquarema (FPSO CSQ)</t>
  </si>
  <si>
    <t>-25°29'28.563"</t>
  </si>
  <si>
    <t>-42°46'52.547"</t>
  </si>
  <si>
    <t>02001.038951/2025-33</t>
  </si>
  <si>
    <t>Embarcação Starnav Delphinus</t>
  </si>
  <si>
    <t>-25°32'37.8"</t>
  </si>
  <si>
    <t>-42°50'25.9"</t>
  </si>
  <si>
    <t>Floctreat 17734</t>
  </si>
  <si>
    <t>Fluido hidraulico aquoso</t>
  </si>
  <si>
    <t>Guindaste, drenagem</t>
  </si>
  <si>
    <t>02001.042742/2025-94</t>
  </si>
  <si>
    <t>-42°50'24.8"</t>
  </si>
  <si>
    <t>02001.042735/2025-92</t>
  </si>
  <si>
    <t>-25°31'38.4"</t>
  </si>
  <si>
    <t>-42°46'33.6"</t>
  </si>
  <si>
    <t>Fluido hidraulico oleoso</t>
  </si>
  <si>
    <t>02001.043285/2025-55</t>
  </si>
  <si>
    <t>NS-59 (Noble Faye Kozack)</t>
  </si>
  <si>
    <t>-25°31'01.6"</t>
  </si>
  <si>
    <t>-42°44'04.3"</t>
  </si>
  <si>
    <t>02001.044095/2025-55</t>
  </si>
  <si>
    <t>-44°41'52.3"</t>
  </si>
  <si>
    <t>02001.044597/2025-86</t>
  </si>
  <si>
    <t>Embarcação Sapura Rubi</t>
  </si>
  <si>
    <t>-24°34'17.3"</t>
  </si>
  <si>
    <t>-42°10'11.0"</t>
  </si>
  <si>
    <t>02001.000052/2026-49</t>
  </si>
  <si>
    <t>02001.004162/2025-07</t>
  </si>
  <si>
    <t>próximo ao Terminal da BTP</t>
  </si>
  <si>
    <t>-23°55'13.015</t>
  </si>
  <si>
    <t>-46°20'54.016</t>
  </si>
  <si>
    <t>Causa: MOD - vistoriado e não identificado responsável. ** Enviado para servidor da UT de Santos que não realizou a vistoria ***PROCESSO Não constava na tabela, inserido com base nos dados do BI de Acidentes do SEI</t>
  </si>
  <si>
    <t>02001.018970/2025-43</t>
  </si>
  <si>
    <t>Terminal Bracell</t>
  </si>
  <si>
    <t>23°58'15.944</t>
  </si>
  <si>
    <t>46°17'44.957</t>
  </si>
  <si>
    <t>Causa: MOD - vistoriado canal pluvial e não identificado descarte de óleo. ** Enviado para servidor da UT de Santos que não realizou a vistoria ***PROCESSO Não constava na tabela, inserido com base nos dados do BI de Acidentes do SEI</t>
  </si>
  <si>
    <t>02001.001268/2025-41</t>
  </si>
  <si>
    <t>SC</t>
  </si>
  <si>
    <t>Balneário Piçarras</t>
  </si>
  <si>
    <t>km 101</t>
  </si>
  <si>
    <t>-26°46'6.000</t>
  </si>
  <si>
    <t>-48°41'10.000</t>
  </si>
  <si>
    <t>Budel Transportes LTDA</t>
  </si>
  <si>
    <t>76.667.682/0013-96</t>
  </si>
  <si>
    <t>Informação técnica</t>
  </si>
  <si>
    <t>02001.012016/2025-47</t>
  </si>
  <si>
    <t>Ibotirama</t>
  </si>
  <si>
    <t>12°10’31.2</t>
  </si>
  <si>
    <t>43°23’35.4”</t>
  </si>
  <si>
    <t>EJJ Serviços de Transporte LTDA</t>
  </si>
  <si>
    <t>10.872.880/0001-40</t>
  </si>
  <si>
    <t>02001.005496/2025-90</t>
  </si>
  <si>
    <t>PR</t>
  </si>
  <si>
    <t>Quatro Barras</t>
  </si>
  <si>
    <t>km 71+116</t>
  </si>
  <si>
    <t>-25°20'39.339</t>
  </si>
  <si>
    <t>-49°2'34.983</t>
  </si>
  <si>
    <t>Traçado da curva em declive e buraco na pista</t>
  </si>
  <si>
    <t>Prime Log Logistica e Transportes LTDA</t>
  </si>
  <si>
    <t>22.895.844/0001-80</t>
  </si>
  <si>
    <t>02001.009499/2025-01</t>
  </si>
  <si>
    <t>Francisco Sá</t>
  </si>
  <si>
    <t>16°28'33.9"S</t>
  </si>
  <si>
    <t>43°30'01.1"W</t>
  </si>
  <si>
    <t>Quando motorista retornou do almoço verificou vazamento e dois furos no tanque</t>
  </si>
  <si>
    <t>Confins Transportes</t>
  </si>
  <si>
    <t>64.294.325/0001-07</t>
  </si>
  <si>
    <t>02001.002748/2025-29</t>
  </si>
  <si>
    <t>Paulo Lopes</t>
  </si>
  <si>
    <t>Km 261</t>
  </si>
  <si>
    <t>-28°1'37.400"</t>
  </si>
  <si>
    <t>-48°42'15.000"</t>
  </si>
  <si>
    <t>Clorito de Sódio</t>
  </si>
  <si>
    <t>Alcelog Cargas</t>
  </si>
  <si>
    <t>002195450001-93</t>
  </si>
  <si>
    <t>Pendente de solicitação de notificação/informações (RAE)</t>
  </si>
  <si>
    <t>Processo pendente de informações e de tramitações procedimentais</t>
  </si>
  <si>
    <t>02001.013756/2026-81</t>
  </si>
  <si>
    <t>GO</t>
  </si>
  <si>
    <t>Hidrolândia</t>
  </si>
  <si>
    <t>KM 536+500</t>
  </si>
  <si>
    <t>-16.992727º</t>
  </si>
  <si>
    <t>-49.228674º</t>
  </si>
  <si>
    <t>RR Log Transporte de Logística LTDA</t>
  </si>
  <si>
    <t>19.386.405/0001-38</t>
  </si>
  <si>
    <t>Inserido no novo Siema na data de 19/06/2026</t>
  </si>
  <si>
    <t>02001.003566/2025-75</t>
  </si>
  <si>
    <t>Campo Largo</t>
  </si>
  <si>
    <t>Km 128+484</t>
  </si>
  <si>
    <t>-25°26'29.705"</t>
  </si>
  <si>
    <t>-49°33'36.508"</t>
  </si>
  <si>
    <t>Após tombamento de carga do caminhão houve colisão de veículo de passeio com a carga tombada ocasionado no vazamento do produto no solo e emissão de vapores</t>
  </si>
  <si>
    <t>GPC QUÍMICA SA</t>
  </si>
  <si>
    <t>901958920019-45</t>
  </si>
  <si>
    <t>Comunicado emitido pela Concessionária Via Araucária</t>
  </si>
  <si>
    <t>02001.008529/2026-34</t>
  </si>
  <si>
    <t>RS</t>
  </si>
  <si>
    <t>Santo Antônio da Patrulha</t>
  </si>
  <si>
    <t>BR-290</t>
  </si>
  <si>
    <t>km 038</t>
  </si>
  <si>
    <t>-29.884948</t>
  </si>
  <si>
    <t>-50.617916</t>
  </si>
  <si>
    <t>Hidrorepel Sela Pedra Hidrofulgante</t>
  </si>
  <si>
    <t>Repex - Oleofugante</t>
  </si>
  <si>
    <t>Pedra Viva Black</t>
  </si>
  <si>
    <t>Veículo sai da pesta e ao retornar colide com placa de sinalização e rasga a carroceria favorecendo o vazamento</t>
  </si>
  <si>
    <t>Transportes Rodovia Sul LTDA</t>
  </si>
  <si>
    <t>90.863.325/0002-71</t>
  </si>
  <si>
    <t>02001.023577/2025-71</t>
  </si>
  <si>
    <t>Iraí de Minas</t>
  </si>
  <si>
    <t>Ponte sobre o Ribeirão Capivari</t>
  </si>
  <si>
    <t>-18.983330</t>
  </si>
  <si>
    <t>-47.461670</t>
  </si>
  <si>
    <t>Julho</t>
  </si>
  <si>
    <t>Leite</t>
  </si>
  <si>
    <t>02554.000215/2025-56</t>
  </si>
  <si>
    <t>Lavras</t>
  </si>
  <si>
    <t>km 687</t>
  </si>
  <si>
    <t>-21.178826</t>
  </si>
  <si>
    <t>-45.122081</t>
  </si>
  <si>
    <t>B&amp;M Transportes LTDA</t>
  </si>
  <si>
    <t>15.766.134/0001-95</t>
  </si>
  <si>
    <t>02001.000959/2026-16</t>
  </si>
  <si>
    <t>RO</t>
  </si>
  <si>
    <t>Pimenta Bueno</t>
  </si>
  <si>
    <t>km 142</t>
  </si>
  <si>
    <t>12°00'52.57"</t>
  </si>
  <si>
    <t>60°51'58.93"</t>
  </si>
  <si>
    <t>Veículo na contramão em aclive</t>
  </si>
  <si>
    <t>CCI Com de Comb Itaporanga LTDA</t>
  </si>
  <si>
    <t>01.282.343/0001-59</t>
  </si>
  <si>
    <t>02001.043362/2025-77 /  02001.041316/2025-33</t>
  </si>
  <si>
    <t>Manhuaçu</t>
  </si>
  <si>
    <t>km 555</t>
  </si>
  <si>
    <t>-20.009860</t>
  </si>
  <si>
    <t>-42.152020</t>
  </si>
  <si>
    <t>Copa Energia S.A.</t>
  </si>
  <si>
    <t>03.237.583/0065-21</t>
  </si>
  <si>
    <t>Transporte Interestadual - Mesmo acidente do Processo  02001.041316/2025-33</t>
  </si>
  <si>
    <t>02001.044581/2025-73</t>
  </si>
  <si>
    <t>embarcação de apoio à draga</t>
  </si>
  <si>
    <t>Oceânica Empresa de Apoio a Navegação Ltd</t>
  </si>
  <si>
    <t>01.542.714/0001-94</t>
  </si>
  <si>
    <r>
      <rPr>
        <sz val="11"/>
        <rFont val="Calibri"/>
        <family val="2"/>
        <scheme val="minor"/>
      </rPr>
      <t>Causa: embarcação de apoio encostou no bordo da draga para descarregar suprimentos. Notou-se mancha de óleo vindo da embarcação. Após investigação pela tripulação da embarcação Oceânica Supply, foi concluído que o vazamento ocorreu devido ao rompimento da mangueira de retorno de diesel marítimo. ** Não atendido pelo Nupaem, este repassou ao licenciamento para providências. **</t>
    </r>
    <r>
      <rPr>
        <sz val="11"/>
        <color theme="1"/>
        <rFont val="Calibri"/>
        <family val="2"/>
        <scheme val="minor"/>
      </rPr>
      <t>processo não constava na planiha</t>
    </r>
  </si>
  <si>
    <t>Monte Alegre</t>
  </si>
  <si>
    <t>km 50-100</t>
  </si>
  <si>
    <t>-18.821327</t>
  </si>
  <si>
    <t>-49.087718</t>
  </si>
  <si>
    <t>Óleo lubrificante e graxas</t>
  </si>
  <si>
    <t>BBT Transportes LTDA</t>
  </si>
  <si>
    <t>04.283.508/0005-29</t>
  </si>
  <si>
    <t>02001.044085/2025-10</t>
  </si>
  <si>
    <t>Pirenópolis</t>
  </si>
  <si>
    <t>km 404+500</t>
  </si>
  <si>
    <t>16° 4'42.96"</t>
  </si>
  <si>
    <t>49° 3'0.36"</t>
  </si>
  <si>
    <t>Ureia</t>
  </si>
  <si>
    <t>Rodo Goiás Transportes &amp; Logística LTDA</t>
  </si>
  <si>
    <t>32.724.227/0001-76</t>
  </si>
  <si>
    <t>02001.043334/2025-50</t>
  </si>
  <si>
    <t>Curvelo</t>
  </si>
  <si>
    <t>km 380</t>
  </si>
  <si>
    <t>-18.886167</t>
  </si>
  <si>
    <t>-44.710639</t>
  </si>
  <si>
    <t>21.849.120/0002-19</t>
  </si>
  <si>
    <t>02001.043820/2025-78</t>
  </si>
  <si>
    <t>km 736+297</t>
  </si>
  <si>
    <t>-21.372756</t>
  </si>
  <si>
    <t>-43.570763</t>
  </si>
  <si>
    <t>Veículo transportando PP foi fechado or outro, caiu em uma canaleta de drenagem e tombamento em seguinda após perder o controle</t>
  </si>
  <si>
    <t>Aécio Cesar da Dilva</t>
  </si>
  <si>
    <t>575.970.066-91</t>
  </si>
  <si>
    <t>02001.043310/2025-09</t>
  </si>
  <si>
    <t>Aparecida</t>
  </si>
  <si>
    <t>km 74</t>
  </si>
  <si>
    <t>-22.352992</t>
  </si>
  <si>
    <t>-42.942283</t>
  </si>
  <si>
    <t>Colisão lateral com vazamento de combustível do tanque da carreta</t>
  </si>
  <si>
    <t>Nenhuma resposta ao Ibama</t>
  </si>
  <si>
    <t>02001.043047/2025-40</t>
  </si>
  <si>
    <t>Entrre Ribeira e Apiaí</t>
  </si>
  <si>
    <t>SP-250</t>
  </si>
  <si>
    <t>km 349+400</t>
  </si>
  <si>
    <t>-24.657276</t>
  </si>
  <si>
    <t>-49.008050</t>
  </si>
  <si>
    <t>Tanques IBCs</t>
  </si>
  <si>
    <t>IDMarasca Transportes Eirelli</t>
  </si>
  <si>
    <t>08.362.495/0001-00</t>
  </si>
  <si>
    <t>02001.042869/2025-11</t>
  </si>
  <si>
    <t>São Gonçalo do Sapucaí</t>
  </si>
  <si>
    <t>km 801+479</t>
  </si>
  <si>
    <t>-21.985893</t>
  </si>
  <si>
    <t>-45.649338</t>
  </si>
  <si>
    <t>Impermeabilizante</t>
  </si>
  <si>
    <t>Argamassa</t>
  </si>
  <si>
    <t>Colisão causada por terceiros</t>
  </si>
  <si>
    <t>Transportadora Itapirense Bertinil</t>
  </si>
  <si>
    <t>57.634.677/0001-07</t>
  </si>
  <si>
    <t>02001.042803/2025-13</t>
  </si>
  <si>
    <t>Santo Antônio do Amparo</t>
  </si>
  <si>
    <t>km 658</t>
  </si>
  <si>
    <t>-21.052130</t>
  </si>
  <si>
    <t>-45.005336</t>
  </si>
  <si>
    <t>Óleo mineral isolante elétrico</t>
  </si>
  <si>
    <t>Ibama não avaliou as últimas informações recebidas</t>
  </si>
  <si>
    <t>02001.042790/2025-82</t>
  </si>
  <si>
    <t>-21.401209</t>
  </si>
  <si>
    <t>-43.566076</t>
  </si>
  <si>
    <t>Cal virgem</t>
  </si>
  <si>
    <t>Veículo e fechado por terceiros</t>
  </si>
  <si>
    <t>Aécio César da Silva</t>
  </si>
  <si>
    <t>02001.042083/2025-96</t>
  </si>
  <si>
    <t>Barbacena</t>
  </si>
  <si>
    <t>km 698+500</t>
  </si>
  <si>
    <t>-21.188512</t>
  </si>
  <si>
    <t>-43.752001</t>
  </si>
  <si>
    <t>Resíduo Siderúrgico</t>
  </si>
  <si>
    <t>LL Transportes LTDA</t>
  </si>
  <si>
    <t>04.928.854/0001-93</t>
  </si>
  <si>
    <t>Transporte estadual - Concessionária EPR Via Mineira</t>
  </si>
  <si>
    <t>02001.042009/2025-70</t>
  </si>
  <si>
    <t>Carmo do Rio Claro</t>
  </si>
  <si>
    <t>AMG 184</t>
  </si>
  <si>
    <t>km 02</t>
  </si>
  <si>
    <t>-20.986573</t>
  </si>
  <si>
    <t>-46.137692</t>
  </si>
  <si>
    <t>Tinner</t>
  </si>
  <si>
    <t>Querosene</t>
  </si>
  <si>
    <t>Aguarras</t>
  </si>
  <si>
    <t>02001.041936/2025-72</t>
  </si>
  <si>
    <t>Guaiçara</t>
  </si>
  <si>
    <t>km 174+400</t>
  </si>
  <si>
    <t>-21.642220</t>
  </si>
  <si>
    <t>-49.787780</t>
  </si>
  <si>
    <t>Óleo diesel do tanque do veículo</t>
  </si>
  <si>
    <t>Colisão causada por veículos de terceiros</t>
  </si>
  <si>
    <t>Canto &amp; Rohde Transportes e Serviços LTDA</t>
  </si>
  <si>
    <t>13.394.065/0001-00</t>
  </si>
  <si>
    <t>02001.041865/2025-16</t>
  </si>
  <si>
    <t>km 534+800</t>
  </si>
  <si>
    <t>-24.966390</t>
  </si>
  <si>
    <t>-48.344720</t>
  </si>
  <si>
    <t>Nitrato de Amônio</t>
  </si>
  <si>
    <t>Vazamento informado por outro condutor</t>
  </si>
  <si>
    <t>Yara Brasil Fertilizantes S/A</t>
  </si>
  <si>
    <t>92.660.604/0171-58</t>
  </si>
  <si>
    <t>02001.041771/2025-39</t>
  </si>
  <si>
    <t>Brumadinho</t>
  </si>
  <si>
    <t>km 526+827</t>
  </si>
  <si>
    <t>-20.157220</t>
  </si>
  <si>
    <t>-44.328890</t>
  </si>
  <si>
    <t>Dióxido de sílica</t>
  </si>
  <si>
    <t>Ao fazer curva fechada, carga se desloca ocasionando tombamento, colisão com barreira de concreto e incêndio</t>
  </si>
  <si>
    <t>CH Transportes e Logística LTDA</t>
  </si>
  <si>
    <t>08.766.531/0001-00</t>
  </si>
  <si>
    <t>Ibama nao analisou a ultima documentação recebida</t>
  </si>
  <si>
    <t>02001.041529/2025-65</t>
  </si>
  <si>
    <t>Barra Mansa</t>
  </si>
  <si>
    <t>km 269</t>
  </si>
  <si>
    <t>-22.575560</t>
  </si>
  <si>
    <t>-44.115280</t>
  </si>
  <si>
    <t>Imperícia do motorista ao realizar curva acentuada</t>
  </si>
  <si>
    <t>Conessionária CCR RioSP - Motiva</t>
  </si>
  <si>
    <t>02001.041498/2025-42</t>
  </si>
  <si>
    <t>Caetanópolis</t>
  </si>
  <si>
    <t>km 560</t>
  </si>
  <si>
    <t>-20.124535</t>
  </si>
  <si>
    <t>-43.966006</t>
  </si>
  <si>
    <t>Hidróxido de cálcio</t>
  </si>
  <si>
    <t>Condutor percebeu vazamento pela escotilha 10 minutos após sair da sede da empresa</t>
  </si>
  <si>
    <t>02001.041432/2025-52</t>
  </si>
  <si>
    <t>km 142+265</t>
  </si>
  <si>
    <t>-12.011273</t>
  </si>
  <si>
    <t>-60.874915</t>
  </si>
  <si>
    <t>Transportadora Locomotiva LTDA</t>
  </si>
  <si>
    <t>07.865.535/0001-74</t>
  </si>
  <si>
    <t>Concessionária Nova 364</t>
  </si>
  <si>
    <t>02001.043013/2025-55</t>
  </si>
  <si>
    <t>Ecoporto Santos S.A. (berço IV)</t>
  </si>
  <si>
    <t>23°55'43.6</t>
  </si>
  <si>
    <t>46°20'8.9</t>
  </si>
  <si>
    <t>VLSFO – Óleo Combustível</t>
  </si>
  <si>
    <t>Navemestra Serviços de Navegação Ltda -</t>
  </si>
  <si>
    <t>14.781.303/0007-99</t>
  </si>
  <si>
    <r>
      <rPr>
        <sz val="11"/>
        <rFont val="Calibri"/>
        <family val="2"/>
        <scheme val="minor"/>
      </rPr>
      <t xml:space="preserve">Causa:após a conexão do mangote, a equipe de bordo do navio deveria ter realizado a abertura de válvula do tanque nº 01, o qual estava indicado para receber o VSLFO. A não abertura da válvula, fez com que o produto fosse totalmente direcionado para o tanque nº 04, que já se encontrava com
carga máxima, causando o extravasamento do óleo excedente através do suspiro. O óleo expelido atingiu a bandeja de contenção do manifold, onde o embornal se encontrava aberto, com saída para o estuário de Santos. Também houve fuga de óleo através da bandeja de contenção do manifold,
que excedeu seu limite, escorrendo óleo pelo costado de meia nau de popa/bombordo. </t>
    </r>
    <r>
      <rPr>
        <sz val="11"/>
        <color theme="1"/>
        <rFont val="Calibri"/>
        <family val="2"/>
        <scheme val="minor"/>
      </rPr>
      <t>**processo não constava na planiha</t>
    </r>
  </si>
  <si>
    <t>02001.042576/2025-26</t>
  </si>
  <si>
    <t>cais Nitport</t>
  </si>
  <si>
    <t>22.883060</t>
  </si>
  <si>
    <t>43.117780</t>
  </si>
  <si>
    <t>Embarcação OCEANICASUB XV</t>
  </si>
  <si>
    <r>
      <rPr>
        <sz val="11"/>
        <rFont val="Calibri"/>
        <family val="2"/>
        <scheme val="minor"/>
      </rPr>
      <t>Causa: durante operação de transferência interna de água oleosa entre tanques da embarcação houve constatação de óleo no mar por uma abertura lateral a bombordo. Sob investigação.</t>
    </r>
    <r>
      <rPr>
        <sz val="11"/>
        <color theme="1"/>
        <rFont val="Calibri"/>
        <family val="2"/>
        <scheme val="minor"/>
      </rPr>
      <t xml:space="preserve"> **processo não constava na planiha</t>
    </r>
  </si>
  <si>
    <t>02001.043710/2025-14</t>
  </si>
  <si>
    <t>Novo Horizonte</t>
  </si>
  <si>
    <t>SP-304</t>
  </si>
  <si>
    <t>km 462</t>
  </si>
  <si>
    <t>-21.548060</t>
  </si>
  <si>
    <t>-49.161940</t>
  </si>
  <si>
    <t>surgiu outro caminhão ao seu lado, deslocando-se em direção à cabine de seu veículo. Para evitar a colisão, o motorista desviou bruscamente, ocasionando o descontrole do caminhão e o tombamento</t>
  </si>
  <si>
    <t>SAMA Minerais LTDA</t>
  </si>
  <si>
    <t>02001.041208/2025-61</t>
  </si>
  <si>
    <t>Berço 102</t>
  </si>
  <si>
    <t>26°14'10</t>
  </si>
  <si>
    <t>48°38'8</t>
  </si>
  <si>
    <t>piso pavimentado</t>
  </si>
  <si>
    <t xml:space="preserve"> ZPORT OPERADORES PORTUÁRIOS</t>
  </si>
  <si>
    <t>12.623.686/0001-56</t>
  </si>
  <si>
    <r>
      <rPr>
        <sz val="11"/>
        <rFont val="Calibri"/>
        <family val="2"/>
        <scheme val="minor"/>
      </rPr>
      <t>Causa:</t>
    </r>
    <r>
      <rPr>
        <sz val="11"/>
        <color theme="1"/>
        <rFont val="Calibri"/>
        <family val="2"/>
        <scheme val="minor"/>
      </rPr>
      <t xml:space="preserve"> vazamento proveniente do equipamento MHC (guindaste de grande porte), localizado no píer. O vazamento ocorreu em operação de descarga de navio. A operação já havia finalizado quando foi identificado o vazamento. **processo não constava na planiha</t>
    </r>
  </si>
  <si>
    <t>02001.041206/2025-71</t>
  </si>
  <si>
    <t>relacionado à dragagem do canal de acesso</t>
  </si>
  <si>
    <t>26.1665°</t>
  </si>
  <si>
    <t>48.5824°</t>
  </si>
  <si>
    <t xml:space="preserve"> SCPar Porto de São Francisco do Su</t>
  </si>
  <si>
    <t xml:space="preserve">29.307.982-00140 </t>
  </si>
  <si>
    <t>Causa:  acidente ocorreu devido ao desprendimento
dos parafusos do motor da máquina de esteira, devido a trepidação do motor, no qual se deslocou da máquina e causou o rompimento de uma das mangueiras hidráulicas. **processo não constava na planiha</t>
  </si>
  <si>
    <t>02001.041000/2025-41</t>
  </si>
  <si>
    <t>São Gonçalo</t>
  </si>
  <si>
    <t>Terminal Bravante (TBV)</t>
  </si>
  <si>
    <t>22.825719°</t>
  </si>
  <si>
    <t>43.094708°</t>
  </si>
  <si>
    <t>óleo diesel marítimo</t>
  </si>
  <si>
    <t>Navemestra Serviços de Navegação LTDA</t>
  </si>
  <si>
    <t>Causa: após o término do carregamento da balsa, seguindo o procedimento pós-carregamento, houve a ruptura de um mangote de transferência.**processo não constava na planiha</t>
  </si>
  <si>
    <t>02001.040701/2025-63</t>
  </si>
  <si>
    <t>Cais Porto Novo - Berço 6</t>
  </si>
  <si>
    <t>32.035962°</t>
  </si>
  <si>
    <t>52.076573°</t>
  </si>
  <si>
    <t>Rio Grande Logística Portuária Ltda</t>
  </si>
  <si>
    <t>47.199.901/0001-18</t>
  </si>
  <si>
    <t>Causa:  durante operação de descarga de granel sólido no cais público do porto ocorreu o vazamento de óleo hidráulico do caminhão basculante em operação. O incidente teve origem no rompimento de uma mangueira hidráulica do caminhão. **processo não constava na planiha. ***Operador portuário não comunicou a Autoridade Portuária qto ao acidente.</t>
  </si>
  <si>
    <t>02001.040244/2025-15</t>
  </si>
  <si>
    <t>Guarujá</t>
  </si>
  <si>
    <t>Tecon Santos - Santos Brasil</t>
  </si>
  <si>
    <t>23°57'40.53</t>
  </si>
  <si>
    <t>46°17'48.18</t>
  </si>
  <si>
    <t>Óleo de amendoim</t>
  </si>
  <si>
    <t>Santos Brasil Participações S/A</t>
  </si>
  <si>
    <t>Causa: o navio estava atracado em operação de embarque
de contêineres, quando um deles sofreu impacto contra a proa e rompeu-se, derramando aproximadamente 30 mil litros de sua carga, tendo a maioria do volume ficado retido no convés da embarcação, enquanto estimadamente 5 mil litros tenham escoado para o estuário.**processo não constava na planiha.** Terminal licenciado pela OEMA</t>
  </si>
  <si>
    <t>02001.037804/2025-46</t>
  </si>
  <si>
    <t>26°10'26.59</t>
  </si>
  <si>
    <t>48°35'9.17</t>
  </si>
  <si>
    <t>Causa: manutenção preventiva foi insuficiente, levando ao desgaste e rompimento da mangueira hidráulica da escavadeira e ao vazamento do óleo. **processo não constava na planiha</t>
  </si>
  <si>
    <t>02001.035229/2025-47</t>
  </si>
  <si>
    <t>Cais da Estação naval da Marinha do Brasil (Porto Novo)</t>
  </si>
  <si>
    <t>32°1'38.713</t>
  </si>
  <si>
    <t>52°4'34.817</t>
  </si>
  <si>
    <t>Não identificada</t>
  </si>
  <si>
    <t>Causa: Avistagem de MOD, aparentemente óleo de motor queimado/óleo lubrificante usado. Não identificada a origem do acidente (não foram encontrados vestígios em terra, dutos ou embarcações próximas).**processo não constava na planiha</t>
  </si>
  <si>
    <t>02001.040795/2025-71</t>
  </si>
  <si>
    <t>Mangaratiba</t>
  </si>
  <si>
    <t>-22.931809</t>
  </si>
  <si>
    <t>-43.981776</t>
  </si>
  <si>
    <t>Veículo invadiu a pista e colidiu com o caminhão</t>
  </si>
  <si>
    <t>Concessionária CCR RioSP Motiva</t>
  </si>
  <si>
    <t>02001.040568/2025-45</t>
  </si>
  <si>
    <t>Três Rios</t>
  </si>
  <si>
    <t>BR-363</t>
  </si>
  <si>
    <t>km 165+500</t>
  </si>
  <si>
    <t>-22°6'57.372</t>
  </si>
  <si>
    <t>-43°7'42.903</t>
  </si>
  <si>
    <t>Fernandes Amadeu Transportes e Logísca Ltda</t>
  </si>
  <si>
    <t>07.774.850/0001-80</t>
  </si>
  <si>
    <t>Transporte Interestadual. Ibama informa que vai solicitar informações, mas não solicita</t>
  </si>
  <si>
    <t>02001.040767/2025-53</t>
  </si>
  <si>
    <t>Mormaço</t>
  </si>
  <si>
    <t>-28.673557</t>
  </si>
  <si>
    <t>-52.608633</t>
  </si>
  <si>
    <t>Lorenzi Transportes LTDA</t>
  </si>
  <si>
    <t>Transporte estadual Concessionária CCR Via Sul</t>
  </si>
  <si>
    <t>02001.040289/2025-81</t>
  </si>
  <si>
    <t>Pouso Alegre</t>
  </si>
  <si>
    <t>km 852+500</t>
  </si>
  <si>
    <t>-22°26'29.000</t>
  </si>
  <si>
    <t>-46°29'34.000</t>
  </si>
  <si>
    <t>Óleo do tanque de combustível</t>
  </si>
  <si>
    <t>Transporte Sontag Eireli</t>
  </si>
  <si>
    <t>04.851.825/0001-70</t>
  </si>
  <si>
    <t>02001.039888/2025-52</t>
  </si>
  <si>
    <t>Goianápolis</t>
  </si>
  <si>
    <t>km 104</t>
  </si>
  <si>
    <t>-16°24'38.310</t>
  </si>
  <si>
    <t>-48°59'43.924</t>
  </si>
  <si>
    <t>Rebocado por um gincho particular, se desprende em declive e cai em ribanceira</t>
  </si>
  <si>
    <t>Ferreira Comercio e Derivados de Petróleo LTDA</t>
  </si>
  <si>
    <t>08.281.059/0001-89</t>
  </si>
  <si>
    <t>Concessionária Concebra Triunfo</t>
  </si>
  <si>
    <t>02001.037973/2025-86</t>
  </si>
  <si>
    <t>Santo Antônio de Jesus</t>
  </si>
  <si>
    <t>km 281</t>
  </si>
  <si>
    <t>-19°48'30.049</t>
  </si>
  <si>
    <t>-40°22'4.035</t>
  </si>
  <si>
    <t>EJJ Serviços de Transportes LTDA</t>
  </si>
  <si>
    <t>02001.037924/2025-43</t>
  </si>
  <si>
    <t>Itaguaí</t>
  </si>
  <si>
    <t>km 405</t>
  </si>
  <si>
    <t>-22°51'59.349</t>
  </si>
  <si>
    <t>-43°48'4.153</t>
  </si>
  <si>
    <t>Tinta spray</t>
  </si>
  <si>
    <t>Pane mecâmica</t>
  </si>
  <si>
    <t>Transprte estadual</t>
  </si>
  <si>
    <t>02001.034746/2025-07</t>
  </si>
  <si>
    <t>Cajati</t>
  </si>
  <si>
    <t>km 504+300</t>
  </si>
  <si>
    <t>-24°47'34.329</t>
  </si>
  <si>
    <t>-48°12'27.257</t>
  </si>
  <si>
    <t>Veículo a frente lento, e o caminhão para evitar colisão desvia, mas perde o controle direcional</t>
  </si>
  <si>
    <t>Bezerra Transportes</t>
  </si>
  <si>
    <t>Concessionária Autopista Regis Bittencourt</t>
  </si>
  <si>
    <t>02001.031603/2025-35</t>
  </si>
  <si>
    <t>São José dos Pinhais</t>
  </si>
  <si>
    <t>km 631+380</t>
  </si>
  <si>
    <t>-25°42'51.224</t>
  </si>
  <si>
    <t>-49°8'20.214</t>
  </si>
  <si>
    <t>Tubos e perfis de aço</t>
  </si>
  <si>
    <t>Motorista parou para checar freios e verificou incêndio no rodado</t>
  </si>
  <si>
    <t>Concessionária Arteris Litoral Sul</t>
  </si>
  <si>
    <t>02001.031432/2025-44</t>
  </si>
  <si>
    <t>km 547+100</t>
  </si>
  <si>
    <t>-24°56'59.900</t>
  </si>
  <si>
    <t>-48°26'20.781</t>
  </si>
  <si>
    <t>Motorista se distraiu perdeu o controle e tombou</t>
  </si>
  <si>
    <t>ADE MIR KAT Transportes e Logística LTDA</t>
  </si>
  <si>
    <t>10.603.541/0001-80</t>
  </si>
  <si>
    <t>Concessionária Arteris Regis Bittencourt</t>
  </si>
  <si>
    <t>02001.030159/2025-31</t>
  </si>
  <si>
    <t>Araquari</t>
  </si>
  <si>
    <t>km 57+791</t>
  </si>
  <si>
    <t>-26°26'20.014</t>
  </si>
  <si>
    <t>-48°48'13.041</t>
  </si>
  <si>
    <t>Em curva carga pende para o lado</t>
  </si>
  <si>
    <t>Transpoli Transportes LTDA</t>
  </si>
  <si>
    <t>28.401.762/0001-19</t>
  </si>
  <si>
    <t>Transporte Interestadual / Concessionária Autopista Litoral Sul</t>
  </si>
  <si>
    <t>02001.029486/2025-40</t>
  </si>
  <si>
    <t>Queluz</t>
  </si>
  <si>
    <t>km 7</t>
  </si>
  <si>
    <t>-22°32'3.800</t>
  </si>
  <si>
    <t>-44°45'37.400</t>
  </si>
  <si>
    <t>Incêndio devido ao estouro do pneu</t>
  </si>
  <si>
    <t>Cooperliquidos - Cooperativa de Transportes e Log</t>
  </si>
  <si>
    <t>26.666.614/0004-43</t>
  </si>
  <si>
    <t>Concessionária do Sistema Rodoviário Rio - São Paulo</t>
  </si>
  <si>
    <t>02024.003980/2025-16</t>
  </si>
  <si>
    <t>Cacoal</t>
  </si>
  <si>
    <t>km 243+200</t>
  </si>
  <si>
    <t>-11°26'26.199</t>
  </si>
  <si>
    <t>-61°29'51.632</t>
  </si>
  <si>
    <t>Britasolo Demolições Ltda</t>
  </si>
  <si>
    <t>14.111.923/0001-25</t>
  </si>
  <si>
    <t>02001.027970/2025-34</t>
  </si>
  <si>
    <t>Mateus Leme</t>
  </si>
  <si>
    <t>km 378</t>
  </si>
  <si>
    <t>-19°56'13.610"</t>
  </si>
  <si>
    <t>-44°27'19.880"</t>
  </si>
  <si>
    <t>Veículo de terceiros colide com caminhão em rodovia em aclive</t>
  </si>
  <si>
    <t>Transmasut Transportes Ltda</t>
  </si>
  <si>
    <t>00.181.221/0001-03</t>
  </si>
  <si>
    <t>Transporte interestadual - Concessionária da Rodovia BR-262</t>
  </si>
  <si>
    <t>02001.019045/2025-30</t>
  </si>
  <si>
    <t>Virmond</t>
  </si>
  <si>
    <t>km 437+955</t>
  </si>
  <si>
    <t>-25°22'34.373</t>
  </si>
  <si>
    <t>-52°16'11.508</t>
  </si>
  <si>
    <t>óleo vegetal</t>
  </si>
  <si>
    <t>Veículo tombou ás margens da rodovia, provocando vazamento de carga, chovia no momento do acidente</t>
  </si>
  <si>
    <t>G10 Transportes S.A.</t>
  </si>
  <si>
    <t>07.569.161/0001-40</t>
  </si>
  <si>
    <t>Concessionária EPR Iguaçu</t>
  </si>
  <si>
    <t>02001.027545/2025-45</t>
  </si>
  <si>
    <t>Joinville</t>
  </si>
  <si>
    <t>km 21+515</t>
  </si>
  <si>
    <t>-26°9'9.797</t>
  </si>
  <si>
    <t>-48°54'30.332</t>
  </si>
  <si>
    <t>Polietileno sólido granulado</t>
  </si>
  <si>
    <t>veículo seguia em faixa 2, quando ao efetuar uma manobra para faixa 1, veio perder o controle do veículo e tombar em área adjacente</t>
  </si>
  <si>
    <t>ITRACON ITAJAI TRANSPORTES DE CONTAINERS LTDA</t>
  </si>
  <si>
    <t>02.222.498/0001-62</t>
  </si>
  <si>
    <t>Concessionária Autopista Sul</t>
  </si>
  <si>
    <t>02001.006095/2025-57</t>
  </si>
  <si>
    <t>Campanha</t>
  </si>
  <si>
    <t>km 778+500</t>
  </si>
  <si>
    <t>-21°48'20.300</t>
  </si>
  <si>
    <t>-45°28'34.600</t>
  </si>
  <si>
    <t>Aprestocryl 476</t>
  </si>
  <si>
    <t>Sílica Gel Azul</t>
  </si>
  <si>
    <t>MINAS STAR EXPRESS LTDA - EPP</t>
  </si>
  <si>
    <t>41.676.545/0002-80</t>
  </si>
  <si>
    <t>02001.023772/2025-00</t>
  </si>
  <si>
    <t>Juquiá</t>
  </si>
  <si>
    <t>km 414+200</t>
  </si>
  <si>
    <t>-24°19'51.124</t>
  </si>
  <si>
    <t>-47°37'45.765</t>
  </si>
  <si>
    <t>CONDUTOR INFORMA QUE RODADO TRASEIRO FUROU E INICIOU O FOGO, TENDO TENTADO APAGAR COM 2 EXTINTORES, SEM SUCESSO, VINDO A INCENDIAR O VEÍCULO TODO</t>
  </si>
  <si>
    <t>02001.018720/2025-11</t>
  </si>
  <si>
    <t>Garuva</t>
  </si>
  <si>
    <t>km 10+355</t>
  </si>
  <si>
    <t>-26°3'58.345</t>
  </si>
  <si>
    <t>-48°51'37.979</t>
  </si>
  <si>
    <t>VEÍCULO TRAFEGAVA NO ACESSO, QUANDO NA CURVA, SEU PNEU ESTOUROU, VINDO A PERDER O CONTROLE DO VEÍCULO QUE QUASE TOMBOU, PORÉM APENAS O CONTAINER CAIU EM CANTEIRO LATERAL.</t>
  </si>
  <si>
    <t>TRANSJOI TRANSPORTES LTDA</t>
  </si>
  <si>
    <t>83.630.053/0005-47</t>
  </si>
  <si>
    <t>Concessionária Autopista Litoral Sul</t>
  </si>
  <si>
    <t>02001.020261/2025-28</t>
  </si>
  <si>
    <t>Guaratuba</t>
  </si>
  <si>
    <t>km 668+123</t>
  </si>
  <si>
    <t>-25°52'9.198</t>
  </si>
  <si>
    <t>-48°56'4.116</t>
  </si>
  <si>
    <t>Vazio</t>
  </si>
  <si>
    <t>Caminhão tanque vazio colide com mureta e pega fogo</t>
  </si>
  <si>
    <t>Thianco Panca e companhia</t>
  </si>
  <si>
    <t>18.281.855/0001-22</t>
  </si>
  <si>
    <t>02001.006241/2025-44</t>
  </si>
  <si>
    <t>Uberaba</t>
  </si>
  <si>
    <t>Rodovia AMG 2595</t>
  </si>
  <si>
    <t>-19°53'5.211"</t>
  </si>
  <si>
    <t>-47°55'34.774"</t>
  </si>
  <si>
    <t>02001.023678/2025-42</t>
  </si>
  <si>
    <t>km 509+200</t>
  </si>
  <si>
    <t>-24°49'21.229</t>
  </si>
  <si>
    <t>-48°13'1.386</t>
  </si>
  <si>
    <t>Bonderite</t>
  </si>
  <si>
    <t>Tombamento de carga sobre a pista</t>
  </si>
  <si>
    <t>VCI TRANSPORTES LTDA</t>
  </si>
  <si>
    <t>07.203.376/0001-42</t>
  </si>
  <si>
    <t>02001.023391/2025-12</t>
  </si>
  <si>
    <t>Congonhas</t>
  </si>
  <si>
    <t>km 616</t>
  </si>
  <si>
    <t>-20°32'43.548</t>
  </si>
  <si>
    <t>-43°49'14.244</t>
  </si>
  <si>
    <t>Minério</t>
  </si>
  <si>
    <t>Veículo invade a contramão em curva, colisão frontal, o veículo de carga perdeu o controle,
ultrapassou a defensa metálica, tombando em um desnível e
imobilizando-se nas proximidades do leito do rio</t>
  </si>
  <si>
    <t>Lenarge Transportes e Servicos Ltda</t>
  </si>
  <si>
    <t>02.870.124/0003-15</t>
  </si>
  <si>
    <t>CAMPO BELO</t>
  </si>
  <si>
    <t>km 57</t>
  </si>
  <si>
    <t>-20°52'57.807</t>
  </si>
  <si>
    <t>-45°14'45.102</t>
  </si>
  <si>
    <t>DOMINGO</t>
  </si>
  <si>
    <t>Incendio em Aterro Sanitário na Rodovia 369</t>
  </si>
  <si>
    <t>02001.015106/2025-90</t>
  </si>
  <si>
    <t>IBOTIRAMA</t>
  </si>
  <si>
    <t>-12°9'13.100</t>
  </si>
  <si>
    <t>-43°16'25.830</t>
  </si>
  <si>
    <t>enxofre</t>
  </si>
  <si>
    <t>tombamento</t>
  </si>
  <si>
    <t>FUTURO LOGISTICA TRANSPORTES LTDA</t>
  </si>
  <si>
    <t>Ofício 583 (23653195)</t>
  </si>
  <si>
    <t>SEM INFORMAÇÃO - EXPORTAÇÃO</t>
  </si>
  <si>
    <t>02001.021145/2025-26</t>
  </si>
  <si>
    <t>Milagres</t>
  </si>
  <si>
    <t>-12°56'3.364</t>
  </si>
  <si>
    <t>-39°53'25.990</t>
  </si>
  <si>
    <t>Superaquecimento dos freios do veículo, que resultou em incêndio em um dos pneus, posteriormente se alastrando para a carga transportada</t>
  </si>
  <si>
    <t>explosão/ incêndio</t>
  </si>
  <si>
    <t>MOVEX SERVIÇOS DE TRANSPORTES LTDA</t>
  </si>
  <si>
    <t>44.245.757/0001-10</t>
  </si>
  <si>
    <t>02001.015930/2025-40</t>
  </si>
  <si>
    <t>Santo Antônio de Pádua</t>
  </si>
  <si>
    <t>km 186</t>
  </si>
  <si>
    <t>-22°5'15.779</t>
  </si>
  <si>
    <t xml:space="preserve">
-42°29'2.242</t>
  </si>
  <si>
    <t>Ácido Alquilsulfônico</t>
  </si>
  <si>
    <t>Tombamento na curva</t>
  </si>
  <si>
    <t>TRANSMARKS TRANSPORTES E SERVIÇOS LTDA</t>
  </si>
  <si>
    <t>Nota Informativa 23376190</t>
  </si>
  <si>
    <t>Balenário Piçarras</t>
  </si>
  <si>
    <t>Km 101+288</t>
  </si>
  <si>
    <t>Janeiro</t>
  </si>
  <si>
    <t>Engavetamento</t>
  </si>
  <si>
    <t>Ofício</t>
  </si>
  <si>
    <t>Sim_Nao</t>
  </si>
  <si>
    <t>S_N_NA</t>
  </si>
  <si>
    <t>Bacias Sedimentares</t>
  </si>
  <si>
    <t>Coluna1</t>
  </si>
  <si>
    <t>nº Mês</t>
  </si>
  <si>
    <t>Licença</t>
  </si>
  <si>
    <t>Forma de atendimento</t>
  </si>
  <si>
    <t>Unidade</t>
  </si>
  <si>
    <t>Produto ONU</t>
  </si>
  <si>
    <t>Outros Produtos</t>
  </si>
  <si>
    <t>Tipo de evento</t>
  </si>
  <si>
    <t>Fonte de Informação</t>
  </si>
  <si>
    <t>Emitida ordem de trabalho?</t>
  </si>
  <si>
    <t>Justificativa para não atendimento (competência federal)</t>
  </si>
  <si>
    <t>Classificação</t>
  </si>
  <si>
    <t>nº</t>
  </si>
  <si>
    <t>Diaa</t>
  </si>
  <si>
    <t>Causas</t>
  </si>
  <si>
    <t>Relatório Pós-Acidente</t>
  </si>
  <si>
    <t>Foi classificado anteriormente como risco de acidente?</t>
  </si>
  <si>
    <t>vazio/ x</t>
  </si>
  <si>
    <t>Documento de encerramento</t>
  </si>
  <si>
    <t>Foram aplicadas sanções? (multa/embargo)</t>
  </si>
  <si>
    <t>Outras Fontes (Comunicação)</t>
  </si>
  <si>
    <t>Sim/ Não/ NA</t>
  </si>
  <si>
    <t>AC</t>
  </si>
  <si>
    <t>Estadual</t>
  </si>
  <si>
    <t>Auto de Infração</t>
  </si>
  <si>
    <t>ácido lático</t>
  </si>
  <si>
    <t>fluido</t>
  </si>
  <si>
    <t>Aguardava orientação da CGEMA</t>
  </si>
  <si>
    <t>Acidente</t>
  </si>
  <si>
    <t>Abadia de Goiás</t>
  </si>
  <si>
    <t>ANP</t>
  </si>
  <si>
    <t>AL</t>
  </si>
  <si>
    <t>Espírito Santo</t>
  </si>
  <si>
    <t>adubo químico</t>
  </si>
  <si>
    <t>OEMA</t>
  </si>
  <si>
    <t>Não Acidente</t>
  </si>
  <si>
    <t>Abadia Dos Dourados</t>
  </si>
  <si>
    <t>AP</t>
  </si>
  <si>
    <t>Março</t>
  </si>
  <si>
    <t>Municipal</t>
  </si>
  <si>
    <t>Dano ambiental inexistente ou insignificante</t>
  </si>
  <si>
    <t>Risco de Acidente</t>
  </si>
  <si>
    <t>Abadiânia</t>
  </si>
  <si>
    <t>Competência de outra Instituição</t>
  </si>
  <si>
    <t>AM</t>
  </si>
  <si>
    <t>Abril</t>
  </si>
  <si>
    <t xml:space="preserve">Energia </t>
  </si>
  <si>
    <t>água com minério</t>
  </si>
  <si>
    <t>Falta de equipe disponível à época</t>
  </si>
  <si>
    <t>Abaeté</t>
  </si>
  <si>
    <t>MB</t>
  </si>
  <si>
    <t>Maio</t>
  </si>
  <si>
    <t>água de injeção</t>
  </si>
  <si>
    <t>Mortandade de peixes</t>
  </si>
  <si>
    <t>Outras fontes - especificar</t>
  </si>
  <si>
    <t>Abaetetuba</t>
  </si>
  <si>
    <t>CE</t>
  </si>
  <si>
    <t>Ceará</t>
  </si>
  <si>
    <t>Abaiara</t>
  </si>
  <si>
    <t>SIMBA</t>
  </si>
  <si>
    <t>DF</t>
  </si>
  <si>
    <t>Produtos químicos/ embalagens abandonadas</t>
  </si>
  <si>
    <t>Abaíra</t>
  </si>
  <si>
    <t>Agosto</t>
  </si>
  <si>
    <t>bactericida</t>
  </si>
  <si>
    <t>Rompimento de barragem</t>
  </si>
  <si>
    <t>Abaré</t>
  </si>
  <si>
    <t>Transportadora</t>
  </si>
  <si>
    <t>Setembro</t>
  </si>
  <si>
    <t>baritina</t>
  </si>
  <si>
    <t>Abatiá</t>
  </si>
  <si>
    <t>Concessionária</t>
  </si>
  <si>
    <t>MA</t>
  </si>
  <si>
    <t>Outubro</t>
  </si>
  <si>
    <t>Abdon Batista</t>
  </si>
  <si>
    <t>MT</t>
  </si>
  <si>
    <t>Novembro</t>
  </si>
  <si>
    <t>cal hidratada</t>
  </si>
  <si>
    <t>Abel Figueiredo</t>
  </si>
  <si>
    <t>MS</t>
  </si>
  <si>
    <t>Dezembro</t>
  </si>
  <si>
    <t>cal virgem</t>
  </si>
  <si>
    <t>Abelardo Luz</t>
  </si>
  <si>
    <t>calcário</t>
  </si>
  <si>
    <t>Abre Campo</t>
  </si>
  <si>
    <t>PA</t>
  </si>
  <si>
    <t>cimento</t>
  </si>
  <si>
    <t>Abreu e Lima</t>
  </si>
  <si>
    <t>PB</t>
  </si>
  <si>
    <t>coque de petróleo</t>
  </si>
  <si>
    <t>Abreulândia</t>
  </si>
  <si>
    <t>coque metalúrgico</t>
  </si>
  <si>
    <t>Acaiaca</t>
  </si>
  <si>
    <t>PE</t>
  </si>
  <si>
    <t>coque verde de petróleo</t>
  </si>
  <si>
    <t>Açailândia</t>
  </si>
  <si>
    <t>PI</t>
  </si>
  <si>
    <t>STS</t>
  </si>
  <si>
    <t xml:space="preserve">couro bovino </t>
  </si>
  <si>
    <t>Acajutiba</t>
  </si>
  <si>
    <t>efluente de barragem</t>
  </si>
  <si>
    <t>Descarrilamento de vagão (consequência do incidente)</t>
  </si>
  <si>
    <t>Acará</t>
  </si>
  <si>
    <t>efluente de mineração de betonita</t>
  </si>
  <si>
    <t>Acarapé</t>
  </si>
  <si>
    <t>emulsão asfáltica</t>
  </si>
  <si>
    <t>Acaraú</t>
  </si>
  <si>
    <t>esgoto</t>
  </si>
  <si>
    <t>Acari</t>
  </si>
  <si>
    <t>RR</t>
  </si>
  <si>
    <t>etilenoglicol</t>
  </si>
  <si>
    <t>Acauã</t>
  </si>
  <si>
    <t>fardos de algodão</t>
  </si>
  <si>
    <t>Aceguá</t>
  </si>
  <si>
    <t>farelo de soja</t>
  </si>
  <si>
    <t>Acopiara</t>
  </si>
  <si>
    <t>fertilizante</t>
  </si>
  <si>
    <t>Acorizal</t>
  </si>
  <si>
    <t>TO</t>
  </si>
  <si>
    <t>fluido de completação de base aquosa</t>
  </si>
  <si>
    <t>Acrelândia</t>
  </si>
  <si>
    <t>fluido de perfuração base aquosa</t>
  </si>
  <si>
    <t>Acreúna</t>
  </si>
  <si>
    <t>null</t>
  </si>
  <si>
    <t>fluido hidráulico base aquosa</t>
  </si>
  <si>
    <t>Açu</t>
  </si>
  <si>
    <t>fluido hidráulico base oleosa</t>
  </si>
  <si>
    <t>Açucena</t>
  </si>
  <si>
    <t>herbicida</t>
  </si>
  <si>
    <t>Adamantina</t>
  </si>
  <si>
    <t>lama de aciaria</t>
  </si>
  <si>
    <t>Adelândia</t>
  </si>
  <si>
    <t>leite</t>
  </si>
  <si>
    <t>Adolfo</t>
  </si>
  <si>
    <t>linear alquibenzeno</t>
  </si>
  <si>
    <t>Adrianópolis</t>
  </si>
  <si>
    <t>madeira</t>
  </si>
  <si>
    <t>Adustina</t>
  </si>
  <si>
    <t>magnesita</t>
  </si>
  <si>
    <t>Afogados da Ingazeira</t>
  </si>
  <si>
    <t>milho</t>
  </si>
  <si>
    <t>Afonso Bezerra</t>
  </si>
  <si>
    <t>minério de ferro</t>
  </si>
  <si>
    <t>Afonso Cláudio</t>
  </si>
  <si>
    <t>monoetilenoglicol</t>
  </si>
  <si>
    <t>Afonso Cunha</t>
  </si>
  <si>
    <t>nitrato de amônio</t>
  </si>
  <si>
    <t>Afrânio</t>
  </si>
  <si>
    <t>óleo de cárter</t>
  </si>
  <si>
    <t>Afuá</t>
  </si>
  <si>
    <t>óleo de motor</t>
  </si>
  <si>
    <t>Agrestina</t>
  </si>
  <si>
    <t>óleo de soja</t>
  </si>
  <si>
    <t>Agricolândia</t>
  </si>
  <si>
    <t>Agrolândia</t>
  </si>
  <si>
    <t>óleo isolante</t>
  </si>
  <si>
    <t>Agronômica</t>
  </si>
  <si>
    <t>Água Azul do Norte</t>
  </si>
  <si>
    <t>óleo mineral</t>
  </si>
  <si>
    <t>Água Boa</t>
  </si>
  <si>
    <t>policloreto de aluminio</t>
  </si>
  <si>
    <t>produtos diversos de armarinho</t>
  </si>
  <si>
    <t>Água Branca</t>
  </si>
  <si>
    <t>rejeito de minério</t>
  </si>
  <si>
    <t xml:space="preserve">soja </t>
  </si>
  <si>
    <t>superfosfato triplo</t>
  </si>
  <si>
    <t>Água Clara</t>
  </si>
  <si>
    <t>ureia</t>
  </si>
  <si>
    <t>Água Comprida</t>
  </si>
  <si>
    <t>Água Doce</t>
  </si>
  <si>
    <t>Água Doce do Maranhão</t>
  </si>
  <si>
    <t>Água Doce do Norte</t>
  </si>
  <si>
    <t>Água Fria</t>
  </si>
  <si>
    <t>Água Fria de Goiás</t>
  </si>
  <si>
    <t>Água Limpa</t>
  </si>
  <si>
    <t>Água Nova</t>
  </si>
  <si>
    <t>Água Preta</t>
  </si>
  <si>
    <t>Água Santa</t>
  </si>
  <si>
    <t>Aguaí</t>
  </si>
  <si>
    <t>Aguanil</t>
  </si>
  <si>
    <t>Águas Belas</t>
  </si>
  <si>
    <t>Águas da Prata</t>
  </si>
  <si>
    <t>Águas de Chapecó</t>
  </si>
  <si>
    <t>Águas de Lindóia</t>
  </si>
  <si>
    <t>Águas de Santa Bárbara</t>
  </si>
  <si>
    <t>Águas de São Pedro</t>
  </si>
  <si>
    <t>Águas Formosas</t>
  </si>
  <si>
    <t>Águas Frias</t>
  </si>
  <si>
    <t>Águas Lindas de Goiás</t>
  </si>
  <si>
    <t>Águas Mornas</t>
  </si>
  <si>
    <t>Águas Vermelhas</t>
  </si>
  <si>
    <t>Agudo</t>
  </si>
  <si>
    <t>Agudos</t>
  </si>
  <si>
    <t>Agudos do Sul</t>
  </si>
  <si>
    <t>Águia Branca</t>
  </si>
  <si>
    <t>Aguiar</t>
  </si>
  <si>
    <t>Aguiarnópolis</t>
  </si>
  <si>
    <t>Aimorés</t>
  </si>
  <si>
    <t>Aiquara</t>
  </si>
  <si>
    <t>Aiuaba</t>
  </si>
  <si>
    <t>Aiuruoca</t>
  </si>
  <si>
    <t>Ajuricaba</t>
  </si>
  <si>
    <t>Alagoa</t>
  </si>
  <si>
    <t>Alagoa Grande</t>
  </si>
  <si>
    <t>Alagoa Nova</t>
  </si>
  <si>
    <t>Alagoinha</t>
  </si>
  <si>
    <t>Alagoinha do Piauí</t>
  </si>
  <si>
    <t>Alagoinhas</t>
  </si>
  <si>
    <t>Alambari</t>
  </si>
  <si>
    <t>Albertina</t>
  </si>
  <si>
    <t>Alcântara</t>
  </si>
  <si>
    <t>Alcântaras</t>
  </si>
  <si>
    <t>Alcantil</t>
  </si>
  <si>
    <t>Alcinópolis</t>
  </si>
  <si>
    <t>Alcobaça</t>
  </si>
  <si>
    <t>Aldeias Altas</t>
  </si>
  <si>
    <t>Alecrim</t>
  </si>
  <si>
    <t>Alegre</t>
  </si>
  <si>
    <t>Alegrete</t>
  </si>
  <si>
    <t>Alegrete do Piauí</t>
  </si>
  <si>
    <t>Alegria</t>
  </si>
  <si>
    <t>Além Paraíba</t>
  </si>
  <si>
    <t>Alenquer</t>
  </si>
  <si>
    <t>Alexandria</t>
  </si>
  <si>
    <t>Alexânia</t>
  </si>
  <si>
    <t>Alfenas</t>
  </si>
  <si>
    <t>Alfredo Chaves</t>
  </si>
  <si>
    <t>Alfredo Marcondes</t>
  </si>
  <si>
    <t>Alfredo Vasconcelos</t>
  </si>
  <si>
    <t>Alfredo Wagner</t>
  </si>
  <si>
    <t>Algodão de Jandaíra</t>
  </si>
  <si>
    <t>Alhandra</t>
  </si>
  <si>
    <t>Aliança</t>
  </si>
  <si>
    <t>Aliança do Tocantins</t>
  </si>
  <si>
    <t>Almadina</t>
  </si>
  <si>
    <t>Almas</t>
  </si>
  <si>
    <t>Almeirim</t>
  </si>
  <si>
    <t>Almenara</t>
  </si>
  <si>
    <t>Almino Afonso</t>
  </si>
  <si>
    <t>Almirante Tamandaré</t>
  </si>
  <si>
    <t>Almirante Tamandaré do Sul</t>
  </si>
  <si>
    <t>Aloândia</t>
  </si>
  <si>
    <t>Alpercata</t>
  </si>
  <si>
    <t>Alpestre</t>
  </si>
  <si>
    <t>Alpinópolis</t>
  </si>
  <si>
    <t>Alta Floresta</t>
  </si>
  <si>
    <t>Alta Floresta D´oeste</t>
  </si>
  <si>
    <t>Altair</t>
  </si>
  <si>
    <t>Altamira</t>
  </si>
  <si>
    <t>Altamira do Maranhão</t>
  </si>
  <si>
    <t>Altamira do Paraná</t>
  </si>
  <si>
    <t>Altaneira</t>
  </si>
  <si>
    <t>Alterosa</t>
  </si>
  <si>
    <t>Altinho</t>
  </si>
  <si>
    <t>Altinópolis</t>
  </si>
  <si>
    <t>Alto Alegre</t>
  </si>
  <si>
    <t>Alto Alegre do Maranhão</t>
  </si>
  <si>
    <t>Alto Alegre do Pindaré</t>
  </si>
  <si>
    <t>Alto Alegre Dos Parecis</t>
  </si>
  <si>
    <t>Alto Araguaia</t>
  </si>
  <si>
    <t>Alto Bela Vista</t>
  </si>
  <si>
    <t>Alto Boa Vista</t>
  </si>
  <si>
    <t>Alto Caparaó</t>
  </si>
  <si>
    <t>Alto do Rodrigues</t>
  </si>
  <si>
    <t>Alto Feliz</t>
  </si>
  <si>
    <t>Alto Garças</t>
  </si>
  <si>
    <t>Alto Horizonte</t>
  </si>
  <si>
    <t>Alto Jequitibá</t>
  </si>
  <si>
    <t>Alto Longá</t>
  </si>
  <si>
    <t>Alto Paraguai</t>
  </si>
  <si>
    <t>Alto Paraíso</t>
  </si>
  <si>
    <t>Alto Paraíso de Goiás</t>
  </si>
  <si>
    <t>Alto Paraná</t>
  </si>
  <si>
    <t>Alto Parnaíba</t>
  </si>
  <si>
    <t>Alto Piquiri</t>
  </si>
  <si>
    <t>Alto Rio Doce</t>
  </si>
  <si>
    <t>Alto Rio Novo</t>
  </si>
  <si>
    <t>Alto Santo</t>
  </si>
  <si>
    <t>Alto Taquari</t>
  </si>
  <si>
    <t>Altônia</t>
  </si>
  <si>
    <t>Altos</t>
  </si>
  <si>
    <t>Alumínio</t>
  </si>
  <si>
    <t>Alvarães</t>
  </si>
  <si>
    <t>Alvarenga</t>
  </si>
  <si>
    <t>Álvares Florence</t>
  </si>
  <si>
    <t>Álvares Machado</t>
  </si>
  <si>
    <t>Álvaro de Carvalho</t>
  </si>
  <si>
    <t>Alvinlândia</t>
  </si>
  <si>
    <t>Alvinópolis</t>
  </si>
  <si>
    <t>Alvorada</t>
  </si>
  <si>
    <t>Alvorada D´oeste</t>
  </si>
  <si>
    <t>Alvorada de Minas</t>
  </si>
  <si>
    <t>Alvorada do Gurguéia</t>
  </si>
  <si>
    <t>Alvorada do Norte</t>
  </si>
  <si>
    <t>Alvorada do Sul</t>
  </si>
  <si>
    <t>Amajari</t>
  </si>
  <si>
    <t>Amambaí</t>
  </si>
  <si>
    <t>Amapá</t>
  </si>
  <si>
    <t>Amapá do Maranhão</t>
  </si>
  <si>
    <t>Amaporã</t>
  </si>
  <si>
    <t>Amaraji</t>
  </si>
  <si>
    <t>Amaral Ferrador</t>
  </si>
  <si>
    <t>Amaralina</t>
  </si>
  <si>
    <t>Amarante</t>
  </si>
  <si>
    <t>Amarante do Maranhão</t>
  </si>
  <si>
    <t>Amargosa</t>
  </si>
  <si>
    <t>Amaturá</t>
  </si>
  <si>
    <t>Amélia Rodrigues</t>
  </si>
  <si>
    <t>América Dourada</t>
  </si>
  <si>
    <t>Americana</t>
  </si>
  <si>
    <t>Americano do Brasil</t>
  </si>
  <si>
    <t>Américo Brasiliense</t>
  </si>
  <si>
    <t>Américo de Campos</t>
  </si>
  <si>
    <t>Ametista do Sul</t>
  </si>
  <si>
    <t>Amontada</t>
  </si>
  <si>
    <t>Amorinópolis</t>
  </si>
  <si>
    <t>Amparo</t>
  </si>
  <si>
    <t>Amparo de São Francisco</t>
  </si>
  <si>
    <t>Amparo do Serra</t>
  </si>
  <si>
    <t>Ampére</t>
  </si>
  <si>
    <t>Anadia</t>
  </si>
  <si>
    <t>Anagé</t>
  </si>
  <si>
    <t>Anahy</t>
  </si>
  <si>
    <t>Anajás</t>
  </si>
  <si>
    <t>Anajatuba</t>
  </si>
  <si>
    <t>Analândia</t>
  </si>
  <si>
    <t>Anamã</t>
  </si>
  <si>
    <t>Ananás</t>
  </si>
  <si>
    <t>Ananindeua</t>
  </si>
  <si>
    <t>Anápolis</t>
  </si>
  <si>
    <t>Anapu</t>
  </si>
  <si>
    <t>Anapurus</t>
  </si>
  <si>
    <t>Anastácio</t>
  </si>
  <si>
    <t>Anaurilândia</t>
  </si>
  <si>
    <t>Anchieta</t>
  </si>
  <si>
    <t>Andaraí</t>
  </si>
  <si>
    <t>Andirá</t>
  </si>
  <si>
    <t>Andorinha</t>
  </si>
  <si>
    <t>Andradas</t>
  </si>
  <si>
    <t>Andradina</t>
  </si>
  <si>
    <t>André da Rocha</t>
  </si>
  <si>
    <t>Andrelândia</t>
  </si>
  <si>
    <t>Angatuba</t>
  </si>
  <si>
    <t>Angelândia</t>
  </si>
  <si>
    <t>Angélica</t>
  </si>
  <si>
    <t>Angelim</t>
  </si>
  <si>
    <t>Angelina</t>
  </si>
  <si>
    <t>Angical</t>
  </si>
  <si>
    <t>Angical do Piauí</t>
  </si>
  <si>
    <t>Angico</t>
  </si>
  <si>
    <t>Angicos</t>
  </si>
  <si>
    <t>Angra Dos Reis</t>
  </si>
  <si>
    <t>Anguera</t>
  </si>
  <si>
    <t>Ângulo</t>
  </si>
  <si>
    <t>Anhanguera</t>
  </si>
  <si>
    <t>Anhembi</t>
  </si>
  <si>
    <t>Anhumas</t>
  </si>
  <si>
    <t>Anicuns</t>
  </si>
  <si>
    <t>Anísio de Abreu</t>
  </si>
  <si>
    <t>Anita Garibaldi</t>
  </si>
  <si>
    <t>Anitápolis</t>
  </si>
  <si>
    <t>Anori</t>
  </si>
  <si>
    <t>Anta Gorda</t>
  </si>
  <si>
    <t>Antas</t>
  </si>
  <si>
    <t>Antonina</t>
  </si>
  <si>
    <t>Antonina do Norte</t>
  </si>
  <si>
    <t>Antônio Almeida</t>
  </si>
  <si>
    <t>Antônio Cardoso</t>
  </si>
  <si>
    <t>Antônio Carlos</t>
  </si>
  <si>
    <t>Antônio Dias</t>
  </si>
  <si>
    <t>Antônio Gonçalves</t>
  </si>
  <si>
    <t>Antônio João</t>
  </si>
  <si>
    <t>Antônio Martins</t>
  </si>
  <si>
    <t>Antônio Olinto</t>
  </si>
  <si>
    <t>Antônio Prado</t>
  </si>
  <si>
    <t>Antônio Prado de Minas</t>
  </si>
  <si>
    <t>Aparecida D´oeste</t>
  </si>
  <si>
    <t>Aparecida de Goiânia</t>
  </si>
  <si>
    <t>Aparecida do Rio Doce</t>
  </si>
  <si>
    <t>Aparecida do Rio Negro</t>
  </si>
  <si>
    <t>Aparecida do Taboado</t>
  </si>
  <si>
    <t>Aperibé</t>
  </si>
  <si>
    <t>Apiacá</t>
  </si>
  <si>
    <t>Apiacás</t>
  </si>
  <si>
    <t>Apiaí</t>
  </si>
  <si>
    <t>Apicum-açu</t>
  </si>
  <si>
    <t>Apiúna</t>
  </si>
  <si>
    <t>Apodi</t>
  </si>
  <si>
    <t>Aporá</t>
  </si>
  <si>
    <t>Aporé</t>
  </si>
  <si>
    <t>Apuarema</t>
  </si>
  <si>
    <t>Apucarana</t>
  </si>
  <si>
    <t>Apuí</t>
  </si>
  <si>
    <t>Apuiarés</t>
  </si>
  <si>
    <t>Aquidabã</t>
  </si>
  <si>
    <t>Aquidauana</t>
  </si>
  <si>
    <t>Aquiraz</t>
  </si>
  <si>
    <t>Arabutã</t>
  </si>
  <si>
    <t>Araçagi</t>
  </si>
  <si>
    <t>Araçaí</t>
  </si>
  <si>
    <t>Aracaju</t>
  </si>
  <si>
    <t>Araçariguama</t>
  </si>
  <si>
    <t>Araças</t>
  </si>
  <si>
    <t>Aracati</t>
  </si>
  <si>
    <t>Aracatu</t>
  </si>
  <si>
    <t>Araçatuba</t>
  </si>
  <si>
    <t>Araci</t>
  </si>
  <si>
    <t>Aracitaba</t>
  </si>
  <si>
    <t>Aracoiaba</t>
  </si>
  <si>
    <t>Araçoiaba</t>
  </si>
  <si>
    <t>Araçoiaba da Serra</t>
  </si>
  <si>
    <t>Aracruz</t>
  </si>
  <si>
    <t>Araçu</t>
  </si>
  <si>
    <t>Araçuaí</t>
  </si>
  <si>
    <t>Aragarças</t>
  </si>
  <si>
    <t>Aragoiânia</t>
  </si>
  <si>
    <t>Aragominas</t>
  </si>
  <si>
    <t>Araguacema</t>
  </si>
  <si>
    <t>Araguaçu</t>
  </si>
  <si>
    <t>Araguaiana</t>
  </si>
  <si>
    <t>Araguaína</t>
  </si>
  <si>
    <t>Araguainha</t>
  </si>
  <si>
    <t>Araguanã</t>
  </si>
  <si>
    <t>Araguapaz</t>
  </si>
  <si>
    <t>Araguari</t>
  </si>
  <si>
    <t>Araguatins</t>
  </si>
  <si>
    <t>Araioses</t>
  </si>
  <si>
    <t>Aral Moreira</t>
  </si>
  <si>
    <t>Aramari</t>
  </si>
  <si>
    <t>Arambaré</t>
  </si>
  <si>
    <t>Arame</t>
  </si>
  <si>
    <t>Aramina</t>
  </si>
  <si>
    <t>Arandu</t>
  </si>
  <si>
    <t>Arantina</t>
  </si>
  <si>
    <t>Arapeí</t>
  </si>
  <si>
    <t>Arapiraca</t>
  </si>
  <si>
    <t>Arapoema</t>
  </si>
  <si>
    <t>Araponga</t>
  </si>
  <si>
    <t>Arapongas</t>
  </si>
  <si>
    <t>Araporã</t>
  </si>
  <si>
    <t>Arapoti</t>
  </si>
  <si>
    <t>Arapuá</t>
  </si>
  <si>
    <t>Arapuã</t>
  </si>
  <si>
    <t>Araputanga</t>
  </si>
  <si>
    <t>Arara</t>
  </si>
  <si>
    <t>Araranguá</t>
  </si>
  <si>
    <t>Araraquara</t>
  </si>
  <si>
    <t>Araras</t>
  </si>
  <si>
    <t>Ararendá</t>
  </si>
  <si>
    <t>Arari</t>
  </si>
  <si>
    <t>Araricá</t>
  </si>
  <si>
    <t>Araripe</t>
  </si>
  <si>
    <t>Araripina</t>
  </si>
  <si>
    <t>Araruama</t>
  </si>
  <si>
    <t>Araruna</t>
  </si>
  <si>
    <t>Arataca</t>
  </si>
  <si>
    <t>Aratiba</t>
  </si>
  <si>
    <t>Aratuba</t>
  </si>
  <si>
    <t>Aratuípe</t>
  </si>
  <si>
    <t>Arauá</t>
  </si>
  <si>
    <t>Araucária</t>
  </si>
  <si>
    <t>Araújos</t>
  </si>
  <si>
    <t>Araxá</t>
  </si>
  <si>
    <t>Arceburgo</t>
  </si>
  <si>
    <t>Arco-íris</t>
  </si>
  <si>
    <t>Arcos</t>
  </si>
  <si>
    <t>Arcoverde</t>
  </si>
  <si>
    <t>Areado</t>
  </si>
  <si>
    <t>Areal</t>
  </si>
  <si>
    <t>Arealva</t>
  </si>
  <si>
    <t>Areia</t>
  </si>
  <si>
    <t>Areia Branca</t>
  </si>
  <si>
    <t>Areia de Baraúnas</t>
  </si>
  <si>
    <t>Areial</t>
  </si>
  <si>
    <t>Areias</t>
  </si>
  <si>
    <t>Areiópolis</t>
  </si>
  <si>
    <t>Arenápolis</t>
  </si>
  <si>
    <t>Arenópolis</t>
  </si>
  <si>
    <t>Arês</t>
  </si>
  <si>
    <t>Argirita</t>
  </si>
  <si>
    <t>Aricanduva</t>
  </si>
  <si>
    <t>Arinos</t>
  </si>
  <si>
    <t>Aripuanã</t>
  </si>
  <si>
    <t>Ariquemes</t>
  </si>
  <si>
    <t>Ariranha</t>
  </si>
  <si>
    <t>Ariranha do Ivaí</t>
  </si>
  <si>
    <t>Armação Dos Búzios</t>
  </si>
  <si>
    <t>Armazém</t>
  </si>
  <si>
    <t>Arneiroz</t>
  </si>
  <si>
    <t>Aroazes</t>
  </si>
  <si>
    <t>Aroeiras</t>
  </si>
  <si>
    <t>Aroeiras do Itaim</t>
  </si>
  <si>
    <t>Arraial</t>
  </si>
  <si>
    <t>Arraial do Cabo</t>
  </si>
  <si>
    <t>Arraias</t>
  </si>
  <si>
    <t>Arroio do Meio</t>
  </si>
  <si>
    <t>Arroio do Padre</t>
  </si>
  <si>
    <t>Arroio do Sal</t>
  </si>
  <si>
    <t>Arroio do Tigre</t>
  </si>
  <si>
    <t>Arroio Dos Ratos</t>
  </si>
  <si>
    <t>Arroio Grande</t>
  </si>
  <si>
    <t>Arroio Trinta</t>
  </si>
  <si>
    <t>Artur Nogueira</t>
  </si>
  <si>
    <t>Aruanã</t>
  </si>
  <si>
    <t>Arujá</t>
  </si>
  <si>
    <t>Arvoredo</t>
  </si>
  <si>
    <t>Arvorezinha</t>
  </si>
  <si>
    <t>Ascurra</t>
  </si>
  <si>
    <t>Aspásia</t>
  </si>
  <si>
    <t>Assaí</t>
  </si>
  <si>
    <t>Assaré</t>
  </si>
  <si>
    <t>Assis</t>
  </si>
  <si>
    <t>Assis Brasil</t>
  </si>
  <si>
    <t>Assis Chateaubriand</t>
  </si>
  <si>
    <t>Assunção</t>
  </si>
  <si>
    <t>Assunção do Piauí</t>
  </si>
  <si>
    <t>Astolfo Dutra</t>
  </si>
  <si>
    <t>Astorga</t>
  </si>
  <si>
    <t>Atalaia</t>
  </si>
  <si>
    <t>Atalaia do Norte</t>
  </si>
  <si>
    <t>Atalanta</t>
  </si>
  <si>
    <t>Ataléia</t>
  </si>
  <si>
    <t>Atibaia</t>
  </si>
  <si>
    <t>Atilio Vivacqua</t>
  </si>
  <si>
    <t>Augustinópolis</t>
  </si>
  <si>
    <t>Augusto Corrêa</t>
  </si>
  <si>
    <t>Augusto de Lima</t>
  </si>
  <si>
    <t>Augusto Pestana</t>
  </si>
  <si>
    <t>Augusto Severo</t>
  </si>
  <si>
    <t>Áurea</t>
  </si>
  <si>
    <t>Aurelino Leal</t>
  </si>
  <si>
    <t>Auriflama</t>
  </si>
  <si>
    <t>Aurilândia</t>
  </si>
  <si>
    <t>Aurora</t>
  </si>
  <si>
    <t>Aurora do Pará</t>
  </si>
  <si>
    <t>Aurora do Tocantins</t>
  </si>
  <si>
    <t>Autazes</t>
  </si>
  <si>
    <t>Avaí</t>
  </si>
  <si>
    <t>Avanhandava</t>
  </si>
  <si>
    <t>Avaré</t>
  </si>
  <si>
    <t>Aveiro</t>
  </si>
  <si>
    <t>Avelino Lopes</t>
  </si>
  <si>
    <t>Avelinópolis</t>
  </si>
  <si>
    <t>Axixá</t>
  </si>
  <si>
    <t>Axixá do Tocantins</t>
  </si>
  <si>
    <t>Babaçulândia</t>
  </si>
  <si>
    <t>Bacabal</t>
  </si>
  <si>
    <t>Bacabeira</t>
  </si>
  <si>
    <t>Bacuri</t>
  </si>
  <si>
    <t>Bacurituba</t>
  </si>
  <si>
    <t>Bady Bassitt</t>
  </si>
  <si>
    <t>Baependi</t>
  </si>
  <si>
    <t>Bagé</t>
  </si>
  <si>
    <t>Bagre</t>
  </si>
  <si>
    <t>Baía da Traição</t>
  </si>
  <si>
    <t>Baía Formosa</t>
  </si>
  <si>
    <t>Baianópolis</t>
  </si>
  <si>
    <t>Baião</t>
  </si>
  <si>
    <t>Baixa Grande</t>
  </si>
  <si>
    <t>Baixa Grande do Ribeiro</t>
  </si>
  <si>
    <t>Baixio</t>
  </si>
  <si>
    <t>Baixo Guandu</t>
  </si>
  <si>
    <t>Balbinos</t>
  </si>
  <si>
    <t>Baldim</t>
  </si>
  <si>
    <t>Baliza</t>
  </si>
  <si>
    <t>Balneário Arroio do Silva</t>
  </si>
  <si>
    <t>Balneário Barra do Sul</t>
  </si>
  <si>
    <t>Balneário Camboriú</t>
  </si>
  <si>
    <t>Balneário Gaivota</t>
  </si>
  <si>
    <t>Balneário Pinhal</t>
  </si>
  <si>
    <t>Balneário Rincão</t>
  </si>
  <si>
    <t>Balsa Nova</t>
  </si>
  <si>
    <t>Bálsamo</t>
  </si>
  <si>
    <t>Balsas</t>
  </si>
  <si>
    <t>Bambuí</t>
  </si>
  <si>
    <t>Banabuiú</t>
  </si>
  <si>
    <t>Bananal</t>
  </si>
  <si>
    <t>Bananeiras</t>
  </si>
  <si>
    <t>Bandeira</t>
  </si>
  <si>
    <t>Bandeira do Sul</t>
  </si>
  <si>
    <t>Bandeirante</t>
  </si>
  <si>
    <t>Bandeirantes</t>
  </si>
  <si>
    <t>Bandeirantes do Tocantins</t>
  </si>
  <si>
    <t>Bannach</t>
  </si>
  <si>
    <t>Banzaê</t>
  </si>
  <si>
    <t>Barão</t>
  </si>
  <si>
    <t>Barão de Antonina</t>
  </si>
  <si>
    <t>Barão de Cocais</t>
  </si>
  <si>
    <t>Barão de Cotegipe</t>
  </si>
  <si>
    <t>Barão de Grajaú</t>
  </si>
  <si>
    <t>Barão de Melgaço</t>
  </si>
  <si>
    <t>Barão de Monte Alto</t>
  </si>
  <si>
    <t>Barão do Triunfo</t>
  </si>
  <si>
    <t>Baraúna</t>
  </si>
  <si>
    <t>Barbalha</t>
  </si>
  <si>
    <t>Barbosa</t>
  </si>
  <si>
    <t>Barbosa Ferraz</t>
  </si>
  <si>
    <t>Barcarena</t>
  </si>
  <si>
    <t>Barcelona</t>
  </si>
  <si>
    <t>Barcelos</t>
  </si>
  <si>
    <t>Bariri</t>
  </si>
  <si>
    <t>Barra</t>
  </si>
  <si>
    <t>Barra Bonita</t>
  </si>
  <si>
    <t>Barra D´alcântara</t>
  </si>
  <si>
    <t>Barra da Estiva</t>
  </si>
  <si>
    <t>Barra de Guabiraba</t>
  </si>
  <si>
    <t>Barra de Santa Rosa</t>
  </si>
  <si>
    <t>Barra de Santana</t>
  </si>
  <si>
    <t>Barra de Santo Antônio</t>
  </si>
  <si>
    <t>Barra de São Francisco</t>
  </si>
  <si>
    <t>Barra de São Miguel</t>
  </si>
  <si>
    <t>Barra do Bugres</t>
  </si>
  <si>
    <t>Barra do Chapéu</t>
  </si>
  <si>
    <t>Barra do Choça</t>
  </si>
  <si>
    <t>Barra do Corda</t>
  </si>
  <si>
    <t>Barra do Garças</t>
  </si>
  <si>
    <t>Barra do Guarita</t>
  </si>
  <si>
    <t>Barra do Jacaré</t>
  </si>
  <si>
    <t>Barra do Mendes</t>
  </si>
  <si>
    <t>Barra do Ouro</t>
  </si>
  <si>
    <t>Barra do Piraí</t>
  </si>
  <si>
    <t>Barra do Quaraí</t>
  </si>
  <si>
    <t>Barra do Ribeiro</t>
  </si>
  <si>
    <t>Barra do Rio Azul</t>
  </si>
  <si>
    <t>Barra do Rocha</t>
  </si>
  <si>
    <t>Barra Dos Coqueiros</t>
  </si>
  <si>
    <t>Barra Funda</t>
  </si>
  <si>
    <t>Barra Longa</t>
  </si>
  <si>
    <t>Barra Velha</t>
  </si>
  <si>
    <t>Barracão</t>
  </si>
  <si>
    <t>Barras</t>
  </si>
  <si>
    <t>Barreira</t>
  </si>
  <si>
    <t>Barreiras</t>
  </si>
  <si>
    <t>Barreiras do Piauí</t>
  </si>
  <si>
    <t>Barreirinha</t>
  </si>
  <si>
    <t>Barreirinhas</t>
  </si>
  <si>
    <t>Barreiros</t>
  </si>
  <si>
    <t>Barretos</t>
  </si>
  <si>
    <t>Barrinha</t>
  </si>
  <si>
    <t>Barro</t>
  </si>
  <si>
    <t>Barro Alto</t>
  </si>
  <si>
    <t>Barro Duro</t>
  </si>
  <si>
    <t>Barrocas</t>
  </si>
  <si>
    <t>Barrolândia</t>
  </si>
  <si>
    <t>Barroquinha</t>
  </si>
  <si>
    <t>Barros Cassal</t>
  </si>
  <si>
    <t>Barroso</t>
  </si>
  <si>
    <t>Barueri</t>
  </si>
  <si>
    <t>Bastos</t>
  </si>
  <si>
    <t>Bataguassu</t>
  </si>
  <si>
    <t>Batalha</t>
  </si>
  <si>
    <t>Batatais</t>
  </si>
  <si>
    <t>Batayporã</t>
  </si>
  <si>
    <t>Baturité</t>
  </si>
  <si>
    <t>Bauru</t>
  </si>
  <si>
    <t>Bayeux</t>
  </si>
  <si>
    <t>Bebedouro</t>
  </si>
  <si>
    <t>Beberibe</t>
  </si>
  <si>
    <t>Bela Cruz</t>
  </si>
  <si>
    <t>Bela Vista</t>
  </si>
  <si>
    <t>Bela Vista da Caroba</t>
  </si>
  <si>
    <t>Bela Vista de Goiás</t>
  </si>
  <si>
    <t>Bela Vista de Minas</t>
  </si>
  <si>
    <t>Bela Vista do Maranhão</t>
  </si>
  <si>
    <t>Bela Vista do Paraíso</t>
  </si>
  <si>
    <t>Bela Vista do Piauí</t>
  </si>
  <si>
    <t>Bela Vista do Toldo</t>
  </si>
  <si>
    <t>Belágua</t>
  </si>
  <si>
    <t>Belém</t>
  </si>
  <si>
    <t>Belém de Maria</t>
  </si>
  <si>
    <t>Belém de São Francisco</t>
  </si>
  <si>
    <t>Belém do Brejo do Cruz</t>
  </si>
  <si>
    <t>Belém do Piauí</t>
  </si>
  <si>
    <t>Belford Roxo</t>
  </si>
  <si>
    <t>Belmiro Braga</t>
  </si>
  <si>
    <t>Belmonte</t>
  </si>
  <si>
    <t>Belo Campo</t>
  </si>
  <si>
    <t>Belo Horizonte</t>
  </si>
  <si>
    <t>Belo Jardim</t>
  </si>
  <si>
    <t>Belo Monte</t>
  </si>
  <si>
    <t>Belo Oriente</t>
  </si>
  <si>
    <t>Belo Vale</t>
  </si>
  <si>
    <t>Belterra</t>
  </si>
  <si>
    <t>Beneditinos</t>
  </si>
  <si>
    <t>Benedito Leite</t>
  </si>
  <si>
    <t>Benedito Novo</t>
  </si>
  <si>
    <t>Benevides</t>
  </si>
  <si>
    <t>Benjamin Constant</t>
  </si>
  <si>
    <t>Benjamin Constant do Sul</t>
  </si>
  <si>
    <t>Bento de Abreu</t>
  </si>
  <si>
    <t>Bento Fernandes</t>
  </si>
  <si>
    <t>Bento Gonçalves</t>
  </si>
  <si>
    <t>Bequimão</t>
  </si>
  <si>
    <t>Berilo</t>
  </si>
  <si>
    <t>Berizal</t>
  </si>
  <si>
    <t>Bernardino Batista</t>
  </si>
  <si>
    <t>Bernardino de Campos</t>
  </si>
  <si>
    <t>Bernardo do Mearim</t>
  </si>
  <si>
    <t>Bernardo Sayão</t>
  </si>
  <si>
    <t>Bertioga</t>
  </si>
  <si>
    <t>Bertolínia</t>
  </si>
  <si>
    <t>Bertópolis</t>
  </si>
  <si>
    <t>Beruri</t>
  </si>
  <si>
    <t>Betânia</t>
  </si>
  <si>
    <t>Betânia do Piauí</t>
  </si>
  <si>
    <t>Betim</t>
  </si>
  <si>
    <t>Bezerros</t>
  </si>
  <si>
    <t>Bias Fortes</t>
  </si>
  <si>
    <t>Bicas</t>
  </si>
  <si>
    <t>Biguaçu</t>
  </si>
  <si>
    <t>Bilac</t>
  </si>
  <si>
    <t>Biquinhas</t>
  </si>
  <si>
    <t>Birigui</t>
  </si>
  <si>
    <t>Biritiba-mirim</t>
  </si>
  <si>
    <t>Biritinga</t>
  </si>
  <si>
    <t>Bituruna</t>
  </si>
  <si>
    <t>Blumenau</t>
  </si>
  <si>
    <t>Boa Esperança</t>
  </si>
  <si>
    <t>Boa Esperança do Iguaçu</t>
  </si>
  <si>
    <t>Boa Esperança do Sul</t>
  </si>
  <si>
    <t>Boa Hora</t>
  </si>
  <si>
    <t>Boa Nova</t>
  </si>
  <si>
    <t>Boa Ventura</t>
  </si>
  <si>
    <t>Boa Ventura de São Roque</t>
  </si>
  <si>
    <t>Boa Viagem</t>
  </si>
  <si>
    <t>Boa Vista</t>
  </si>
  <si>
    <t>Boa Vista da Aparecida</t>
  </si>
  <si>
    <t>Boa Vista Das Missões</t>
  </si>
  <si>
    <t>Boa Vista do Buricá</t>
  </si>
  <si>
    <t>Boa Vista do Cadeado</t>
  </si>
  <si>
    <t>Boa Vista do Gurupi</t>
  </si>
  <si>
    <t>Boa Vista do Incra</t>
  </si>
  <si>
    <t>Boa Vista do Ramos</t>
  </si>
  <si>
    <t>Boa Vista do Sul</t>
  </si>
  <si>
    <t>Boa Vista do Tupim</t>
  </si>
  <si>
    <t>Boca da Mata</t>
  </si>
  <si>
    <t>Boca do Acre</t>
  </si>
  <si>
    <t>Bocaina</t>
  </si>
  <si>
    <t>Bocaina de Minas</t>
  </si>
  <si>
    <t>Bocaina do Sul</t>
  </si>
  <si>
    <t>Bocaiúva</t>
  </si>
  <si>
    <t>Bocaiúva do Sul</t>
  </si>
  <si>
    <t>Bodó</t>
  </si>
  <si>
    <t>Bodocó</t>
  </si>
  <si>
    <t>Bodoquena</t>
  </si>
  <si>
    <t>Bofete</t>
  </si>
  <si>
    <t>Boituva</t>
  </si>
  <si>
    <t>Bom Conselho</t>
  </si>
  <si>
    <t>Bom Despacho</t>
  </si>
  <si>
    <t>Bom Jardim</t>
  </si>
  <si>
    <t>Bom Jardim da Serra</t>
  </si>
  <si>
    <t>Bom Jardim de Goiás</t>
  </si>
  <si>
    <t>Bom Jardim de Minas</t>
  </si>
  <si>
    <t>Bom Jesus</t>
  </si>
  <si>
    <t>Bom Jesus da Lapa</t>
  </si>
  <si>
    <t>Bom Jesus da Penha</t>
  </si>
  <si>
    <t>Bom Jesus da Serra</t>
  </si>
  <si>
    <t>Bom Jesus Das Selvas</t>
  </si>
  <si>
    <t>Bom Jesus de Goiás</t>
  </si>
  <si>
    <t>Bom Jesus do Amparo</t>
  </si>
  <si>
    <t>Bom Jesus do Araguaia</t>
  </si>
  <si>
    <t>Bom Jesus do Galho</t>
  </si>
  <si>
    <t>Bom Jesus do Itabapoana</t>
  </si>
  <si>
    <t>Bom Jesus do Norte</t>
  </si>
  <si>
    <t>Bom Jesus do Oeste</t>
  </si>
  <si>
    <t>Bom Jesus do Sul</t>
  </si>
  <si>
    <t>Bom Jesus do Tocantins</t>
  </si>
  <si>
    <t>Bom Jesus Dos Perdões</t>
  </si>
  <si>
    <t>Bom Lugar</t>
  </si>
  <si>
    <t>Bom Princípio</t>
  </si>
  <si>
    <t>Bom Princípio do Piauí</t>
  </si>
  <si>
    <t>Bom Progresso</t>
  </si>
  <si>
    <t>Bom Repouso</t>
  </si>
  <si>
    <t>Bom Retiro</t>
  </si>
  <si>
    <t>Bom Retiro do Sul</t>
  </si>
  <si>
    <t>Bom Sucesso</t>
  </si>
  <si>
    <t>Bom Sucesso de Itararé</t>
  </si>
  <si>
    <t>Bom Sucesso do Sul</t>
  </si>
  <si>
    <t>Bombinhas</t>
  </si>
  <si>
    <t>Bonfim</t>
  </si>
  <si>
    <t>Bonfim do Piauí</t>
  </si>
  <si>
    <t>Bonfinópolis</t>
  </si>
  <si>
    <t>Bonfinópolis de Minas</t>
  </si>
  <si>
    <t>Boninal</t>
  </si>
  <si>
    <t>Bonito</t>
  </si>
  <si>
    <t>Bonito de Minas</t>
  </si>
  <si>
    <t>Bonito de Santa fé</t>
  </si>
  <si>
    <t>Bonópolis</t>
  </si>
  <si>
    <t>Boqueirão</t>
  </si>
  <si>
    <t>Boqueirão do Leão</t>
  </si>
  <si>
    <t>Boqueirão do Piauí</t>
  </si>
  <si>
    <t>Boquim</t>
  </si>
  <si>
    <t>Boquira</t>
  </si>
  <si>
    <t>Borá</t>
  </si>
  <si>
    <t>Boracéia</t>
  </si>
  <si>
    <t>Borba</t>
  </si>
  <si>
    <t>Borborema</t>
  </si>
  <si>
    <t>Borda da Mata</t>
  </si>
  <si>
    <t>Borebi</t>
  </si>
  <si>
    <t>Borrazópolis</t>
  </si>
  <si>
    <t>Bossoroca</t>
  </si>
  <si>
    <t>Botelhos</t>
  </si>
  <si>
    <t>Botucatu</t>
  </si>
  <si>
    <t>Botumirim</t>
  </si>
  <si>
    <t>Botuporã</t>
  </si>
  <si>
    <t>Botuverá</t>
  </si>
  <si>
    <t>Bozano</t>
  </si>
  <si>
    <t>Braço do Norte</t>
  </si>
  <si>
    <t>Braço do Trombudo</t>
  </si>
  <si>
    <t>Braga</t>
  </si>
  <si>
    <t>Bragança</t>
  </si>
  <si>
    <t>Bragança Paulista</t>
  </si>
  <si>
    <t>Braganey</t>
  </si>
  <si>
    <t>Branquinha</t>
  </si>
  <si>
    <t>Brás Pires</t>
  </si>
  <si>
    <t>Brasil Novo</t>
  </si>
  <si>
    <t>Brasilândia</t>
  </si>
  <si>
    <t>Brasilândia de Minas</t>
  </si>
  <si>
    <t>Brasilândia do Sul</t>
  </si>
  <si>
    <t>Brasilândia do Tocantins</t>
  </si>
  <si>
    <t>Brasiléia</t>
  </si>
  <si>
    <t>Brasileira</t>
  </si>
  <si>
    <t>Brasília</t>
  </si>
  <si>
    <t>Brasília de Minas</t>
  </si>
  <si>
    <t>Brasnorte</t>
  </si>
  <si>
    <t>Brasópolis</t>
  </si>
  <si>
    <t>Braúna</t>
  </si>
  <si>
    <t>Braúnas</t>
  </si>
  <si>
    <t>Brazabrantes</t>
  </si>
  <si>
    <t>Brejão</t>
  </si>
  <si>
    <t>Brejetuba</t>
  </si>
  <si>
    <t>Brejinho</t>
  </si>
  <si>
    <t>Brejinho de Nazaré</t>
  </si>
  <si>
    <t>Brejo</t>
  </si>
  <si>
    <t>Brejo Alegre</t>
  </si>
  <si>
    <t>Brejo da Madre de Deus</t>
  </si>
  <si>
    <t>Brejo de Areia</t>
  </si>
  <si>
    <t>Brejo do Cruz</t>
  </si>
  <si>
    <t>Brejo do Piauí</t>
  </si>
  <si>
    <t>Brejo Dos Santos</t>
  </si>
  <si>
    <t>Brejo Grande</t>
  </si>
  <si>
    <t>Brejo Grande do Araguaia</t>
  </si>
  <si>
    <t>Brejo Santo</t>
  </si>
  <si>
    <t>Brejões</t>
  </si>
  <si>
    <t>Brejolândia</t>
  </si>
  <si>
    <t>Breu Branco</t>
  </si>
  <si>
    <t>Breves</t>
  </si>
  <si>
    <t>Britânia</t>
  </si>
  <si>
    <t>Brochier</t>
  </si>
  <si>
    <t>Brodowski</t>
  </si>
  <si>
    <t>Brotas</t>
  </si>
  <si>
    <t>Brotas de Macaúbas</t>
  </si>
  <si>
    <t>Brumado</t>
  </si>
  <si>
    <t>Brunópolis</t>
  </si>
  <si>
    <t>Brusque</t>
  </si>
  <si>
    <t>Bueno Brandão</t>
  </si>
  <si>
    <t>Buenópolis</t>
  </si>
  <si>
    <t>Buenos Aires</t>
  </si>
  <si>
    <t>Buerarema</t>
  </si>
  <si>
    <t>Bugre</t>
  </si>
  <si>
    <t>Buíque</t>
  </si>
  <si>
    <t>Bujari</t>
  </si>
  <si>
    <t>Bujaru</t>
  </si>
  <si>
    <t>Buri</t>
  </si>
  <si>
    <t>Buritama</t>
  </si>
  <si>
    <t>Buriti</t>
  </si>
  <si>
    <t>Buriti Alegre</t>
  </si>
  <si>
    <t>Buriti Bravo</t>
  </si>
  <si>
    <t>Buriti de Goiás</t>
  </si>
  <si>
    <t>Buriti do Tocantins</t>
  </si>
  <si>
    <t>Buriti Dos Lopes</t>
  </si>
  <si>
    <t>Buriti Dos Montes</t>
  </si>
  <si>
    <t>Buriticupu</t>
  </si>
  <si>
    <t>Buritinópolis</t>
  </si>
  <si>
    <t>Buritirama</t>
  </si>
  <si>
    <t>Buritirana</t>
  </si>
  <si>
    <t>Buritis</t>
  </si>
  <si>
    <t>Buritizal</t>
  </si>
  <si>
    <t>Buritizeiro</t>
  </si>
  <si>
    <t>Butiá</t>
  </si>
  <si>
    <t>Caapiranga</t>
  </si>
  <si>
    <t>Caaporã</t>
  </si>
  <si>
    <t>Caarapó</t>
  </si>
  <si>
    <t>Caatiba</t>
  </si>
  <si>
    <t>Cabaceiras</t>
  </si>
  <si>
    <t>Cabaceiras do Paraguaçu</t>
  </si>
  <si>
    <t>Cabeceira Grande</t>
  </si>
  <si>
    <t>Cabeceiras</t>
  </si>
  <si>
    <t>Cabeceiras do Piauí</t>
  </si>
  <si>
    <t>Cabedelo</t>
  </si>
  <si>
    <t>Cabixi</t>
  </si>
  <si>
    <t>Cabo de Santo Agostinho</t>
  </si>
  <si>
    <t>Cabo Frio</t>
  </si>
  <si>
    <t>Cabo Verde</t>
  </si>
  <si>
    <t>Cabrália Paulista</t>
  </si>
  <si>
    <t>Cabreúva</t>
  </si>
  <si>
    <t>Cabrobó</t>
  </si>
  <si>
    <t>Caçador</t>
  </si>
  <si>
    <t>Caçapava</t>
  </si>
  <si>
    <t>Caçapava do Sul</t>
  </si>
  <si>
    <t>Cacaulândia</t>
  </si>
  <si>
    <t>Cacequi</t>
  </si>
  <si>
    <t>Cáceres</t>
  </si>
  <si>
    <t>Cachoeira</t>
  </si>
  <si>
    <t>Cachoeira Alta</t>
  </si>
  <si>
    <t>Cachoeira da Prata</t>
  </si>
  <si>
    <t>Cachoeira de Goiás</t>
  </si>
  <si>
    <t>Cachoeira de Minas</t>
  </si>
  <si>
    <t>Cachoeira de Pajeú</t>
  </si>
  <si>
    <t>Cachoeira do Arari</t>
  </si>
  <si>
    <t>Cachoeira do Piriá</t>
  </si>
  <si>
    <t>Cachoeira do Sul</t>
  </si>
  <si>
    <t>Cachoeira Dos Índios</t>
  </si>
  <si>
    <t>Cachoeira Dourada</t>
  </si>
  <si>
    <t>Cachoeira Grande</t>
  </si>
  <si>
    <t>Cachoeira Paulista</t>
  </si>
  <si>
    <t>Cachoeiras de Macacu</t>
  </si>
  <si>
    <t>Cachoeirinha</t>
  </si>
  <si>
    <t>Cachoeiro de Itapemirim</t>
  </si>
  <si>
    <t>Cacimba de Areia</t>
  </si>
  <si>
    <t>Cacimba de Dentro</t>
  </si>
  <si>
    <t>Cacimbas</t>
  </si>
  <si>
    <t>Cacimbinhas</t>
  </si>
  <si>
    <t>Cacique Doble</t>
  </si>
  <si>
    <t>Caconde</t>
  </si>
  <si>
    <t>Caçu</t>
  </si>
  <si>
    <t>Caculé</t>
  </si>
  <si>
    <t>Caém</t>
  </si>
  <si>
    <t>Caetanos</t>
  </si>
  <si>
    <t>Caeté</t>
  </si>
  <si>
    <t>Caetés</t>
  </si>
  <si>
    <t>Caetité</t>
  </si>
  <si>
    <t>Cafarnaum</t>
  </si>
  <si>
    <t>Cafeara</t>
  </si>
  <si>
    <t>Cafelândia</t>
  </si>
  <si>
    <t>Cafezal do Sul</t>
  </si>
  <si>
    <t>Caiabu</t>
  </si>
  <si>
    <t>Caiana</t>
  </si>
  <si>
    <t>Caiapônia</t>
  </si>
  <si>
    <t>Caibaté</t>
  </si>
  <si>
    <t>Caibi</t>
  </si>
  <si>
    <t>Caiçara</t>
  </si>
  <si>
    <t>Caiçara do Norte</t>
  </si>
  <si>
    <t>Caiçara do Rio do Vento</t>
  </si>
  <si>
    <t>Caicó</t>
  </si>
  <si>
    <t>Caieiras</t>
  </si>
  <si>
    <t>Cairu</t>
  </si>
  <si>
    <t>Caiuá</t>
  </si>
  <si>
    <t>Cajamar</t>
  </si>
  <si>
    <t>Cajapió</t>
  </si>
  <si>
    <t>Cajari</t>
  </si>
  <si>
    <t>Cajazeiras</t>
  </si>
  <si>
    <t>Cajazeiras do Piauí</t>
  </si>
  <si>
    <t>Cajazeirinhas</t>
  </si>
  <si>
    <t>Cajobi</t>
  </si>
  <si>
    <t>Cajueiro</t>
  </si>
  <si>
    <t>Cajueiro da Praia</t>
  </si>
  <si>
    <t>Cajuri</t>
  </si>
  <si>
    <t>Cajuru</t>
  </si>
  <si>
    <t>Calçado</t>
  </si>
  <si>
    <t>Calçoene</t>
  </si>
  <si>
    <t>Caldas</t>
  </si>
  <si>
    <t>Caldas Brandão</t>
  </si>
  <si>
    <t>Caldas Novas</t>
  </si>
  <si>
    <t>Caldazinha</t>
  </si>
  <si>
    <t>Caldeirão Grande</t>
  </si>
  <si>
    <t>Caldeirão Grande do Piauí</t>
  </si>
  <si>
    <t>Califórnia</t>
  </si>
  <si>
    <t>Calmon</t>
  </si>
  <si>
    <t>Calumbi</t>
  </si>
  <si>
    <t>Camacan</t>
  </si>
  <si>
    <t>Camaçari</t>
  </si>
  <si>
    <t>Camacho</t>
  </si>
  <si>
    <t>Camalaú</t>
  </si>
  <si>
    <t>Camanducaia</t>
  </si>
  <si>
    <t>Camapuã</t>
  </si>
  <si>
    <t>Camaquã</t>
  </si>
  <si>
    <t>Camaragibe</t>
  </si>
  <si>
    <t>Camargo</t>
  </si>
  <si>
    <t>Cambará</t>
  </si>
  <si>
    <t>Cambará do Sul</t>
  </si>
  <si>
    <t>Cambé</t>
  </si>
  <si>
    <t>Cambira</t>
  </si>
  <si>
    <t>Camboriú</t>
  </si>
  <si>
    <t>Cambuci</t>
  </si>
  <si>
    <t>Cambuí</t>
  </si>
  <si>
    <t>Cambuquira</t>
  </si>
  <si>
    <t>Cametá</t>
  </si>
  <si>
    <t>Camocim</t>
  </si>
  <si>
    <t>Camocim de São Félix</t>
  </si>
  <si>
    <t>Campanário</t>
  </si>
  <si>
    <t>Campestre</t>
  </si>
  <si>
    <t>Campestre da Serra</t>
  </si>
  <si>
    <t>Campestre de Goiás</t>
  </si>
  <si>
    <t>Campestre do Maranhão</t>
  </si>
  <si>
    <t>Campina da Lagoa</t>
  </si>
  <si>
    <t>Campina Das Missões</t>
  </si>
  <si>
    <t>Campina do Monte Alegre</t>
  </si>
  <si>
    <t>Campina do Simão</t>
  </si>
  <si>
    <t>Campina Grande</t>
  </si>
  <si>
    <t>Campina Grande do Sul</t>
  </si>
  <si>
    <t>Campina Verde</t>
  </si>
  <si>
    <t>Campinaçu</t>
  </si>
  <si>
    <t>Campinápolis</t>
  </si>
  <si>
    <t>Campinas</t>
  </si>
  <si>
    <t>Campinas do Piauí</t>
  </si>
  <si>
    <t>Campinas do Sul</t>
  </si>
  <si>
    <t>Campinorte</t>
  </si>
  <si>
    <t>Campo Alegre</t>
  </si>
  <si>
    <t>Campo Alegre de Goiás</t>
  </si>
  <si>
    <t>Campo Alegre de Lourdes</t>
  </si>
  <si>
    <t>Campo Alegre do Fidalgo</t>
  </si>
  <si>
    <t>Campo Azul</t>
  </si>
  <si>
    <t>Campo Belo</t>
  </si>
  <si>
    <t>Campo Belo do Sul</t>
  </si>
  <si>
    <t>Campo Bom</t>
  </si>
  <si>
    <t>Campo Bonito</t>
  </si>
  <si>
    <t>Campo de Santana</t>
  </si>
  <si>
    <t>Campo do Brito</t>
  </si>
  <si>
    <t>Campo do Meio</t>
  </si>
  <si>
    <t>Campo do Tenente</t>
  </si>
  <si>
    <t>Campo Erê</t>
  </si>
  <si>
    <t>Campo Florido</t>
  </si>
  <si>
    <t>Campo Formoso</t>
  </si>
  <si>
    <t>Campo Grande</t>
  </si>
  <si>
    <t>Campo Grande do Piauí</t>
  </si>
  <si>
    <t>Campo Largo do Piauí</t>
  </si>
  <si>
    <t>Campo Limpo de Goiás</t>
  </si>
  <si>
    <t>Campo Limpo Paulista</t>
  </si>
  <si>
    <t>Campo Magro</t>
  </si>
  <si>
    <t>Campo Maior</t>
  </si>
  <si>
    <t>Campo Mourão</t>
  </si>
  <si>
    <t>Campo Novo</t>
  </si>
  <si>
    <t>Campo Novo de Rondônia</t>
  </si>
  <si>
    <t>Campo Novo do Parecis</t>
  </si>
  <si>
    <t>Campo Redondo</t>
  </si>
  <si>
    <t>Campo Verde</t>
  </si>
  <si>
    <t>Campos Altos</t>
  </si>
  <si>
    <t>Campos Belos</t>
  </si>
  <si>
    <t>Campos Borges</t>
  </si>
  <si>
    <t>Campos de Júlio</t>
  </si>
  <si>
    <t>Campos do Jordão</t>
  </si>
  <si>
    <t>Campos Dos Goytacazes</t>
  </si>
  <si>
    <t>Campos Gerais</t>
  </si>
  <si>
    <t>Campos Lindos</t>
  </si>
  <si>
    <t>Campos Novos</t>
  </si>
  <si>
    <t>Campos Novos Paulista</t>
  </si>
  <si>
    <t>Campos Sales</t>
  </si>
  <si>
    <t>Campos Verdes</t>
  </si>
  <si>
    <t>Camutanga</t>
  </si>
  <si>
    <t>Cana Verde</t>
  </si>
  <si>
    <t>Canaã</t>
  </si>
  <si>
    <t>Canaã Dos Carajás</t>
  </si>
  <si>
    <t>Canabrava do Norte</t>
  </si>
  <si>
    <t>Cananéia</t>
  </si>
  <si>
    <t>Canapi</t>
  </si>
  <si>
    <t>Canápolis</t>
  </si>
  <si>
    <t>Canarana</t>
  </si>
  <si>
    <t>Canas</t>
  </si>
  <si>
    <t>Canavieira</t>
  </si>
  <si>
    <t>Canavieiras</t>
  </si>
  <si>
    <t>Candeal</t>
  </si>
  <si>
    <t>Candeias</t>
  </si>
  <si>
    <t>Candeias do Jamari</t>
  </si>
  <si>
    <t>Candelária</t>
  </si>
  <si>
    <t>Candiba</t>
  </si>
  <si>
    <t>Cândido de Abreu</t>
  </si>
  <si>
    <t>Cândido Godói</t>
  </si>
  <si>
    <t>Cândido Mendes</t>
  </si>
  <si>
    <t>Cândido Mota</t>
  </si>
  <si>
    <t>Cândido Rodrigues</t>
  </si>
  <si>
    <t>Cândido Sales</t>
  </si>
  <si>
    <t>Candiota</t>
  </si>
  <si>
    <t>Candói</t>
  </si>
  <si>
    <t>Canela</t>
  </si>
  <si>
    <t>Canelinha</t>
  </si>
  <si>
    <t>Canguaretama</t>
  </si>
  <si>
    <t>Canguçu</t>
  </si>
  <si>
    <t>Canhoba</t>
  </si>
  <si>
    <t>Canhotinho</t>
  </si>
  <si>
    <t>Canindé</t>
  </si>
  <si>
    <t>Canindé de São Francisco</t>
  </si>
  <si>
    <t>Canitar</t>
  </si>
  <si>
    <t>Canoas</t>
  </si>
  <si>
    <t>Canoinhas</t>
  </si>
  <si>
    <t>Cansanção</t>
  </si>
  <si>
    <t>Cantá</t>
  </si>
  <si>
    <t>Cantagalo</t>
  </si>
  <si>
    <t>Cantanhede</t>
  </si>
  <si>
    <t>Canto do Buriti</t>
  </si>
  <si>
    <t>Canudos</t>
  </si>
  <si>
    <t>Canudos do Vale</t>
  </si>
  <si>
    <t>Canutama</t>
  </si>
  <si>
    <t>Capanema</t>
  </si>
  <si>
    <t>Capão Alto</t>
  </si>
  <si>
    <t>Capão Bonito</t>
  </si>
  <si>
    <t>Capão Bonito do Sul</t>
  </si>
  <si>
    <t>Capão da Canoa</t>
  </si>
  <si>
    <t>Capão do Cipó</t>
  </si>
  <si>
    <t>Capão do Leão</t>
  </si>
  <si>
    <t>Caparaó</t>
  </si>
  <si>
    <t>Capela</t>
  </si>
  <si>
    <t>Capela de Santana</t>
  </si>
  <si>
    <t>Capela do Alto</t>
  </si>
  <si>
    <t>Capela do Alto Alegre</t>
  </si>
  <si>
    <t>Capela Nova</t>
  </si>
  <si>
    <t>Capelinha</t>
  </si>
  <si>
    <t>Capetinga</t>
  </si>
  <si>
    <t>Capim</t>
  </si>
  <si>
    <t>Capim Branco</t>
  </si>
  <si>
    <t>Capim Grosso</t>
  </si>
  <si>
    <t>Capinópolis</t>
  </si>
  <si>
    <t>Capinzal</t>
  </si>
  <si>
    <t>Capinzal do Norte</t>
  </si>
  <si>
    <t>Capistrano</t>
  </si>
  <si>
    <t>Capitão</t>
  </si>
  <si>
    <t>Capitão Andrade</t>
  </si>
  <si>
    <t>Capitão de Campos</t>
  </si>
  <si>
    <t>Capitão Enéas</t>
  </si>
  <si>
    <t>Capitão Gervásio Oliveira</t>
  </si>
  <si>
    <t>Capitão Leônidas Marques</t>
  </si>
  <si>
    <t>Capitão Poço</t>
  </si>
  <si>
    <t>Capitólio</t>
  </si>
  <si>
    <t>Capivari</t>
  </si>
  <si>
    <t>Capivari de Baixo</t>
  </si>
  <si>
    <t>Capivari do Sul</t>
  </si>
  <si>
    <t>Capixaba</t>
  </si>
  <si>
    <t>Capoeiras</t>
  </si>
  <si>
    <t>Caputira</t>
  </si>
  <si>
    <t>Caraá</t>
  </si>
  <si>
    <t>Caracaraí</t>
  </si>
  <si>
    <t>Caracol</t>
  </si>
  <si>
    <t>Caraguatatuba</t>
  </si>
  <si>
    <t>Caraí</t>
  </si>
  <si>
    <t>Caraíbas</t>
  </si>
  <si>
    <t>Carambeí</t>
  </si>
  <si>
    <t>Caranaíba</t>
  </si>
  <si>
    <t>Carandaí</t>
  </si>
  <si>
    <t>Carangola</t>
  </si>
  <si>
    <t>Carapebus</t>
  </si>
  <si>
    <t>Carapicuíba</t>
  </si>
  <si>
    <t>Caratinga</t>
  </si>
  <si>
    <t>Carauari</t>
  </si>
  <si>
    <t>Caraúbas</t>
  </si>
  <si>
    <t>Caraúbas do Piauí</t>
  </si>
  <si>
    <t>Caravelas</t>
  </si>
  <si>
    <t>Carazinho</t>
  </si>
  <si>
    <t>Carbonita</t>
  </si>
  <si>
    <t>Cardeal da Silva</t>
  </si>
  <si>
    <t>Cardoso</t>
  </si>
  <si>
    <t>Cardoso Moreira</t>
  </si>
  <si>
    <t>Careaçu</t>
  </si>
  <si>
    <t>Careiro</t>
  </si>
  <si>
    <t>Careiro da Várzea</t>
  </si>
  <si>
    <t>Cariacica</t>
  </si>
  <si>
    <t>Caridade</t>
  </si>
  <si>
    <t>Caridade do Piauí</t>
  </si>
  <si>
    <t>Carinhanha</t>
  </si>
  <si>
    <t>Carira</t>
  </si>
  <si>
    <t>Cariré</t>
  </si>
  <si>
    <t>Cariri do Tocantins</t>
  </si>
  <si>
    <t>Caririaçu</t>
  </si>
  <si>
    <t>Cariús</t>
  </si>
  <si>
    <t>Carlinda</t>
  </si>
  <si>
    <t>Carlópolis</t>
  </si>
  <si>
    <t>Carlos Barbosa</t>
  </si>
  <si>
    <t>Carlos Chagas</t>
  </si>
  <si>
    <t>Carlos Gomes</t>
  </si>
  <si>
    <t>Carmésia</t>
  </si>
  <si>
    <t>Carmo</t>
  </si>
  <si>
    <t>Carmo da Cachoeira</t>
  </si>
  <si>
    <t>Carmo da Mata</t>
  </si>
  <si>
    <t>Carmo de Minas</t>
  </si>
  <si>
    <t>Carmo do Cajuru</t>
  </si>
  <si>
    <t>Carmo do Paranaíba</t>
  </si>
  <si>
    <t>Carmo do Rio Verde</t>
  </si>
  <si>
    <t>Carmolândia</t>
  </si>
  <si>
    <t>Carmópolis de Minas</t>
  </si>
  <si>
    <t>Carnaíba</t>
  </si>
  <si>
    <t>Carnaúba Dos Dantas</t>
  </si>
  <si>
    <t>Carnaubais</t>
  </si>
  <si>
    <t>Carnaubal</t>
  </si>
  <si>
    <t>Carnaubeira da Penha</t>
  </si>
  <si>
    <t>Carneirinho</t>
  </si>
  <si>
    <t>Carneiros</t>
  </si>
  <si>
    <t>Caroebe</t>
  </si>
  <si>
    <t>Carolina</t>
  </si>
  <si>
    <t>Carpina</t>
  </si>
  <si>
    <t>Carrancas</t>
  </si>
  <si>
    <t>Carrapateira</t>
  </si>
  <si>
    <t>Carrasco Bonito</t>
  </si>
  <si>
    <t>Caruaru</t>
  </si>
  <si>
    <t>Carutapera</t>
  </si>
  <si>
    <t>Carvalhópolis</t>
  </si>
  <si>
    <t>Carvalhos</t>
  </si>
  <si>
    <t>Casa Branca</t>
  </si>
  <si>
    <t>Casa Grande</t>
  </si>
  <si>
    <t>Casa Nova</t>
  </si>
  <si>
    <t>Casca</t>
  </si>
  <si>
    <t>Cascalho Rico</t>
  </si>
  <si>
    <t>Cascavel</t>
  </si>
  <si>
    <t>Caseara</t>
  </si>
  <si>
    <t>Caseiros</t>
  </si>
  <si>
    <t>Casimiro de Abreu</t>
  </si>
  <si>
    <t>Casinhas</t>
  </si>
  <si>
    <t>Casserengue</t>
  </si>
  <si>
    <t>Cássia</t>
  </si>
  <si>
    <t>Cássia Dos Coqueiros</t>
  </si>
  <si>
    <t>Cassilândia</t>
  </si>
  <si>
    <t>Castanhal</t>
  </si>
  <si>
    <t>Castanheira</t>
  </si>
  <si>
    <t>Castanheiras</t>
  </si>
  <si>
    <t>Castelândia</t>
  </si>
  <si>
    <t>Castelo</t>
  </si>
  <si>
    <t>Castelo do Piauí</t>
  </si>
  <si>
    <t>Castilho</t>
  </si>
  <si>
    <t>Castro</t>
  </si>
  <si>
    <t>Castro Alves</t>
  </si>
  <si>
    <t>Cataguases</t>
  </si>
  <si>
    <t>Catalão</t>
  </si>
  <si>
    <t>Catanduva</t>
  </si>
  <si>
    <t>Catanduvas</t>
  </si>
  <si>
    <t>Catarina</t>
  </si>
  <si>
    <t>Catas Altas</t>
  </si>
  <si>
    <t>Catas Altas da Noruega</t>
  </si>
  <si>
    <t>Catende</t>
  </si>
  <si>
    <t>Catiguá</t>
  </si>
  <si>
    <t>Catingueira</t>
  </si>
  <si>
    <t>Catolândia</t>
  </si>
  <si>
    <t>Catolé do Rocha</t>
  </si>
  <si>
    <t>Catu</t>
  </si>
  <si>
    <t>Catuípe</t>
  </si>
  <si>
    <t>Catuji</t>
  </si>
  <si>
    <t>Catunda</t>
  </si>
  <si>
    <t>Caturaí</t>
  </si>
  <si>
    <t>Caturama</t>
  </si>
  <si>
    <t>Caturité</t>
  </si>
  <si>
    <t>Catuti</t>
  </si>
  <si>
    <t>Caucaia</t>
  </si>
  <si>
    <t>Cavalcante</t>
  </si>
  <si>
    <t>Caxambu</t>
  </si>
  <si>
    <t>Caxambu do Sul</t>
  </si>
  <si>
    <t>Caxias</t>
  </si>
  <si>
    <t>Caxias do Sul</t>
  </si>
  <si>
    <t>Caxingó</t>
  </si>
  <si>
    <t>Ceará-mirim</t>
  </si>
  <si>
    <t>Cedral</t>
  </si>
  <si>
    <t>Cedro</t>
  </si>
  <si>
    <t>Cedro de São João</t>
  </si>
  <si>
    <t>Cedro do Abaeté</t>
  </si>
  <si>
    <t>Celso Ramos</t>
  </si>
  <si>
    <t>Centenário</t>
  </si>
  <si>
    <t>Centenário do Sul</t>
  </si>
  <si>
    <t>Central</t>
  </si>
  <si>
    <t>Central de Minas</t>
  </si>
  <si>
    <t>Central do Maranhão</t>
  </si>
  <si>
    <t>Centralina</t>
  </si>
  <si>
    <t>Centro do Guilherme</t>
  </si>
  <si>
    <t>Centro Novo do Maranhão</t>
  </si>
  <si>
    <t>Cerejeiras</t>
  </si>
  <si>
    <t>Ceres</t>
  </si>
  <si>
    <t>Cerqueira César</t>
  </si>
  <si>
    <t>Cerquilho</t>
  </si>
  <si>
    <t>Cerrito</t>
  </si>
  <si>
    <t>Cerro Azul</t>
  </si>
  <si>
    <t>Cerro Branco</t>
  </si>
  <si>
    <t>Cerro Corá</t>
  </si>
  <si>
    <t>Cerro Grande</t>
  </si>
  <si>
    <t>Cerro Grande do Sul</t>
  </si>
  <si>
    <t>Cerro Largo</t>
  </si>
  <si>
    <t>Cerro Negro</t>
  </si>
  <si>
    <t>Cesário Lange</t>
  </si>
  <si>
    <t>Céu Azul</t>
  </si>
  <si>
    <t>Cezarina</t>
  </si>
  <si>
    <t>Chã de Alegria</t>
  </si>
  <si>
    <t>Chã Grande</t>
  </si>
  <si>
    <t>Chã Preta</t>
  </si>
  <si>
    <t>Chácara</t>
  </si>
  <si>
    <t>Chalé</t>
  </si>
  <si>
    <t>Chapada</t>
  </si>
  <si>
    <t>Chapada da Natividade</t>
  </si>
  <si>
    <t>Chapada de Areia</t>
  </si>
  <si>
    <t>Chapada do Norte</t>
  </si>
  <si>
    <t>Chapada Dos Guimarães</t>
  </si>
  <si>
    <t>Chapada Gaúcha</t>
  </si>
  <si>
    <t>Chapadão do Céu</t>
  </si>
  <si>
    <t>Chapadão do Lageado</t>
  </si>
  <si>
    <t>Chapadão do Sul</t>
  </si>
  <si>
    <t>Chapadinha</t>
  </si>
  <si>
    <t>Chapecó</t>
  </si>
  <si>
    <t>Charqueada</t>
  </si>
  <si>
    <t>Charqueadas</t>
  </si>
  <si>
    <t>Charrua</t>
  </si>
  <si>
    <t>Chaval</t>
  </si>
  <si>
    <t>Chavantes</t>
  </si>
  <si>
    <t>Chaves</t>
  </si>
  <si>
    <t>Chiador</t>
  </si>
  <si>
    <t>Chiapetta</t>
  </si>
  <si>
    <t>Chopinzinho</t>
  </si>
  <si>
    <t>Choró</t>
  </si>
  <si>
    <t>Chorozinho</t>
  </si>
  <si>
    <t>Chorrochó</t>
  </si>
  <si>
    <t>Chuí</t>
  </si>
  <si>
    <t>Chupinguaia</t>
  </si>
  <si>
    <t>Chuvisca</t>
  </si>
  <si>
    <t>Cianorte</t>
  </si>
  <si>
    <t>Cícero Dantas</t>
  </si>
  <si>
    <t>Cidade Gaúcha</t>
  </si>
  <si>
    <t>Cidade Ocidental</t>
  </si>
  <si>
    <t>Cidelândia</t>
  </si>
  <si>
    <t>Cidreira</t>
  </si>
  <si>
    <t>Cipó</t>
  </si>
  <si>
    <t>Cipotânea</t>
  </si>
  <si>
    <t>Ciríaco</t>
  </si>
  <si>
    <t>Claraval</t>
  </si>
  <si>
    <t>Claro Dos Poções</t>
  </si>
  <si>
    <t>Cláudia</t>
  </si>
  <si>
    <t>Cláudio</t>
  </si>
  <si>
    <t>Clementina</t>
  </si>
  <si>
    <t>Clevelândia</t>
  </si>
  <si>
    <t>Coaraci</t>
  </si>
  <si>
    <t>Coari</t>
  </si>
  <si>
    <t>Cocal</t>
  </si>
  <si>
    <t>Cocal de Telha</t>
  </si>
  <si>
    <t>Cocal do Sul</t>
  </si>
  <si>
    <t>Cocal Dos Alves</t>
  </si>
  <si>
    <t>Cocalinho</t>
  </si>
  <si>
    <t>Cocalzinho de Goiás</t>
  </si>
  <si>
    <t>Cocos</t>
  </si>
  <si>
    <t>Codajás</t>
  </si>
  <si>
    <t>Codó</t>
  </si>
  <si>
    <t>Coelho Neto</t>
  </si>
  <si>
    <t>Coimbra</t>
  </si>
  <si>
    <t>Coité do Nóia</t>
  </si>
  <si>
    <t>Coivaras</t>
  </si>
  <si>
    <t>Colares</t>
  </si>
  <si>
    <t>Colatina</t>
  </si>
  <si>
    <t>Colíder</t>
  </si>
  <si>
    <t>Colina</t>
  </si>
  <si>
    <t>Colinas</t>
  </si>
  <si>
    <t>Colinas do Sul</t>
  </si>
  <si>
    <t>Colinas do Tocantins</t>
  </si>
  <si>
    <t>Colméia</t>
  </si>
  <si>
    <t>Colniza</t>
  </si>
  <si>
    <t>Colômbia</t>
  </si>
  <si>
    <t>Colombo</t>
  </si>
  <si>
    <t>Colônia do Gurguéia</t>
  </si>
  <si>
    <t>Colônia do Piauí</t>
  </si>
  <si>
    <t>Colônia Leopoldina</t>
  </si>
  <si>
    <t>Colorado</t>
  </si>
  <si>
    <t>Colorado do Oeste</t>
  </si>
  <si>
    <t>Coluna</t>
  </si>
  <si>
    <t>Combinado</t>
  </si>
  <si>
    <t>Comendador Gomes</t>
  </si>
  <si>
    <t>Comendador Levy Gasparian</t>
  </si>
  <si>
    <t>Comercinho</t>
  </si>
  <si>
    <t>Comodoro</t>
  </si>
  <si>
    <t>Conceição</t>
  </si>
  <si>
    <t>Conceição da Aparecida</t>
  </si>
  <si>
    <t>Conceição da Barra</t>
  </si>
  <si>
    <t>Conceição da Barra de Minas</t>
  </si>
  <si>
    <t>Conceição da Feira</t>
  </si>
  <si>
    <t>Conceição Das Alagoas</t>
  </si>
  <si>
    <t>Conceição Das Pedras</t>
  </si>
  <si>
    <t>Conceição de Ipanema</t>
  </si>
  <si>
    <t>Conceição de Macabu</t>
  </si>
  <si>
    <t>Conceição do Almeida</t>
  </si>
  <si>
    <t>Conceição do Araguaia</t>
  </si>
  <si>
    <t>Conceição do Canindé</t>
  </si>
  <si>
    <t>Conceição do Castelo</t>
  </si>
  <si>
    <t>Conceição do Coité</t>
  </si>
  <si>
    <t>Conceição do Jacuípe</t>
  </si>
  <si>
    <t>Conceição do Lago-açu</t>
  </si>
  <si>
    <t>Conceição do Mato Dentro</t>
  </si>
  <si>
    <t>Conceição do Pará</t>
  </si>
  <si>
    <t>Conceição do Rio Verde</t>
  </si>
  <si>
    <t>Conceição do Tocantins</t>
  </si>
  <si>
    <t>Conceição Dos Ouros</t>
  </si>
  <si>
    <t>Conchal</t>
  </si>
  <si>
    <t>Conchas</t>
  </si>
  <si>
    <t>Concórdia</t>
  </si>
  <si>
    <t>Concórdia do Pará</t>
  </si>
  <si>
    <t>Condado</t>
  </si>
  <si>
    <t>Conde</t>
  </si>
  <si>
    <t>Condeúba</t>
  </si>
  <si>
    <t>Condor</t>
  </si>
  <si>
    <t>Cônego Marinho</t>
  </si>
  <si>
    <t>Confins</t>
  </si>
  <si>
    <t>Confresa</t>
  </si>
  <si>
    <t>Congo</t>
  </si>
  <si>
    <t>Congonhal</t>
  </si>
  <si>
    <t>Congonhas do Norte</t>
  </si>
  <si>
    <t>Congonhinhas</t>
  </si>
  <si>
    <t>Conquista</t>
  </si>
  <si>
    <t>Conquista D´oeste</t>
  </si>
  <si>
    <t>Conselheiro Lafaiete</t>
  </si>
  <si>
    <t>Conselheiro Mairinck</t>
  </si>
  <si>
    <t>Conselheiro Pena</t>
  </si>
  <si>
    <t>Consolação</t>
  </si>
  <si>
    <t>Constantina</t>
  </si>
  <si>
    <t>Contagem</t>
  </si>
  <si>
    <t>Contenda</t>
  </si>
  <si>
    <t>Contendas do Sincorá</t>
  </si>
  <si>
    <t>Coqueiral</t>
  </si>
  <si>
    <t>Coqueiro Baixo</t>
  </si>
  <si>
    <t>Coqueiro Seco</t>
  </si>
  <si>
    <t>Coqueiros do Sul</t>
  </si>
  <si>
    <t>Coração de Jesus</t>
  </si>
  <si>
    <t>Coração de Maria</t>
  </si>
  <si>
    <t>Corbélia</t>
  </si>
  <si>
    <t>Cordeiro</t>
  </si>
  <si>
    <t>Cordeirópolis</t>
  </si>
  <si>
    <t>Cordeiros</t>
  </si>
  <si>
    <t>Cordilheira Alta</t>
  </si>
  <si>
    <t>Cordisburgo</t>
  </si>
  <si>
    <t>Cordislândia</t>
  </si>
  <si>
    <t>Coreaú</t>
  </si>
  <si>
    <t>Coremas</t>
  </si>
  <si>
    <t>Corguinho</t>
  </si>
  <si>
    <t>Coribe</t>
  </si>
  <si>
    <t>Corinto</t>
  </si>
  <si>
    <t>Cornélio Procópio</t>
  </si>
  <si>
    <t>Coroaci</t>
  </si>
  <si>
    <t>Coroados</t>
  </si>
  <si>
    <t>Coroatá</t>
  </si>
  <si>
    <t>Coromandel</t>
  </si>
  <si>
    <t>Coronel Barros</t>
  </si>
  <si>
    <t>Coronel Bicaco</t>
  </si>
  <si>
    <t>Coronel Domingos Soares</t>
  </si>
  <si>
    <t>Coronel Ezequiel</t>
  </si>
  <si>
    <t>Coronel Fabriciano</t>
  </si>
  <si>
    <t>Coronel Freitas</t>
  </si>
  <si>
    <t>Coronel João Pessoa</t>
  </si>
  <si>
    <t>Coronel João sá</t>
  </si>
  <si>
    <t>Coronel José Dias</t>
  </si>
  <si>
    <t>Coronel Macedo</t>
  </si>
  <si>
    <t>Coronel Martins</t>
  </si>
  <si>
    <t>Coronel Murta</t>
  </si>
  <si>
    <t>Coronel Pacheco</t>
  </si>
  <si>
    <t>Coronel Pilar</t>
  </si>
  <si>
    <t>Coronel Sapucaia</t>
  </si>
  <si>
    <t>Coronel Vivida</t>
  </si>
  <si>
    <t>Coronel Xavier Chaves</t>
  </si>
  <si>
    <t>Córrego Danta</t>
  </si>
  <si>
    <t>Córrego do Bom Jesus</t>
  </si>
  <si>
    <t>Córrego do Ouro</t>
  </si>
  <si>
    <t>Córrego Fundo</t>
  </si>
  <si>
    <t>Córrego Novo</t>
  </si>
  <si>
    <t>Correia Pinto</t>
  </si>
  <si>
    <t>Corrente</t>
  </si>
  <si>
    <t>Correntes</t>
  </si>
  <si>
    <t>Correntina</t>
  </si>
  <si>
    <t>Cortês</t>
  </si>
  <si>
    <t>Corumbá</t>
  </si>
  <si>
    <t>Corumbá de Goiás</t>
  </si>
  <si>
    <t>Corumbaíba</t>
  </si>
  <si>
    <t>Corumbataí</t>
  </si>
  <si>
    <t>Corumbataí do Sul</t>
  </si>
  <si>
    <t>Corumbiara</t>
  </si>
  <si>
    <t>Corupá</t>
  </si>
  <si>
    <t>Coruripe</t>
  </si>
  <si>
    <t>Cosmópolis</t>
  </si>
  <si>
    <t>Cosmorama</t>
  </si>
  <si>
    <t>Costa Marques</t>
  </si>
  <si>
    <t>Costa Rica</t>
  </si>
  <si>
    <t>Cotegipe</t>
  </si>
  <si>
    <t>Cotia</t>
  </si>
  <si>
    <t>Cotiporã</t>
  </si>
  <si>
    <t>Cotriguaçu</t>
  </si>
  <si>
    <t>Couto de Magalhães</t>
  </si>
  <si>
    <t>Couto de Magalhães de Minas</t>
  </si>
  <si>
    <t>Coxilha</t>
  </si>
  <si>
    <t>Coxim</t>
  </si>
  <si>
    <t>Coxixola</t>
  </si>
  <si>
    <t>Craíbas</t>
  </si>
  <si>
    <t>Crateús</t>
  </si>
  <si>
    <t>Crato</t>
  </si>
  <si>
    <t>Cravinhos</t>
  </si>
  <si>
    <t>Cravolândia</t>
  </si>
  <si>
    <t>Criciúma</t>
  </si>
  <si>
    <t>Crisólita</t>
  </si>
  <si>
    <t>Crisópolis</t>
  </si>
  <si>
    <t>Crissiumal</t>
  </si>
  <si>
    <t>Cristais</t>
  </si>
  <si>
    <t>Cristais Paulista</t>
  </si>
  <si>
    <t>Cristal</t>
  </si>
  <si>
    <t>Cristal do Sul</t>
  </si>
  <si>
    <t>Cristalândia</t>
  </si>
  <si>
    <t>Cristalândia do Piauí</t>
  </si>
  <si>
    <t>Cristália</t>
  </si>
  <si>
    <t>Cristalina</t>
  </si>
  <si>
    <t>Cristiano Otoni</t>
  </si>
  <si>
    <t>Cristianópolis</t>
  </si>
  <si>
    <t>Cristina</t>
  </si>
  <si>
    <t>Cristinápolis</t>
  </si>
  <si>
    <t>Cristino Castro</t>
  </si>
  <si>
    <t>Cristópolis</t>
  </si>
  <si>
    <t>Crixás</t>
  </si>
  <si>
    <t>Crixás do Tocantins</t>
  </si>
  <si>
    <t>Croatá</t>
  </si>
  <si>
    <t>Cromínia</t>
  </si>
  <si>
    <t>Crucilândia</t>
  </si>
  <si>
    <t>Cruz</t>
  </si>
  <si>
    <t>Cruz Alta</t>
  </si>
  <si>
    <t>Cruz Das Almas</t>
  </si>
  <si>
    <t>Cruz do Espírito Santo</t>
  </si>
  <si>
    <t>Cruz Machado</t>
  </si>
  <si>
    <t>Cruzália</t>
  </si>
  <si>
    <t>Cruzaltense</t>
  </si>
  <si>
    <t>Cruzeiro</t>
  </si>
  <si>
    <t>Cruzeiro da Fortaleza</t>
  </si>
  <si>
    <t>Cruzeiro do Iguaçu</t>
  </si>
  <si>
    <t>Cruzeiro do Oeste</t>
  </si>
  <si>
    <t>Cruzeiro do Sul</t>
  </si>
  <si>
    <t>Cruzeta</t>
  </si>
  <si>
    <t>Cruzília</t>
  </si>
  <si>
    <t>Cruzmaltina</t>
  </si>
  <si>
    <t>Cubatão</t>
  </si>
  <si>
    <t>Cubati</t>
  </si>
  <si>
    <t>Cuiabá</t>
  </si>
  <si>
    <t>Cuité</t>
  </si>
  <si>
    <t>Cuité de Mamanguape</t>
  </si>
  <si>
    <t>Cuitegi</t>
  </si>
  <si>
    <t>Cujubim</t>
  </si>
  <si>
    <t>Cumari</t>
  </si>
  <si>
    <t>Cumaru</t>
  </si>
  <si>
    <t>Cumaru do Norte</t>
  </si>
  <si>
    <t>Cumbe</t>
  </si>
  <si>
    <t>Cunha</t>
  </si>
  <si>
    <t>Cunha Porã</t>
  </si>
  <si>
    <t>Cunhataí</t>
  </si>
  <si>
    <t>Cuparaque</t>
  </si>
  <si>
    <t>Cupira</t>
  </si>
  <si>
    <t>Curaçá</t>
  </si>
  <si>
    <t>Curimatá</t>
  </si>
  <si>
    <t>Curionópolis</t>
  </si>
  <si>
    <t>Curitiba</t>
  </si>
  <si>
    <t>Curitibanos</t>
  </si>
  <si>
    <t>Curiúva</t>
  </si>
  <si>
    <t>Currais</t>
  </si>
  <si>
    <t>Currais Novos</t>
  </si>
  <si>
    <t>Curral de Cima</t>
  </si>
  <si>
    <t>Curral de Dentro</t>
  </si>
  <si>
    <t>Curral Novo do Piauí</t>
  </si>
  <si>
    <t>Curral Velho</t>
  </si>
  <si>
    <t>Curralinho</t>
  </si>
  <si>
    <t>Curralinhos</t>
  </si>
  <si>
    <t>Curuá</t>
  </si>
  <si>
    <t>Curuçá</t>
  </si>
  <si>
    <t>Cururupu</t>
  </si>
  <si>
    <t>Curvelândia</t>
  </si>
  <si>
    <t>Custódia</t>
  </si>
  <si>
    <t>Cutias</t>
  </si>
  <si>
    <t>Damianópolis</t>
  </si>
  <si>
    <t>Damião</t>
  </si>
  <si>
    <t>Damolândia</t>
  </si>
  <si>
    <t>Darcinópolis</t>
  </si>
  <si>
    <t>Dário Meira</t>
  </si>
  <si>
    <t>Datas</t>
  </si>
  <si>
    <t>David Canabarro</t>
  </si>
  <si>
    <t>Davinópolis</t>
  </si>
  <si>
    <t>Delfim Moreira</t>
  </si>
  <si>
    <t>Delfinópolis</t>
  </si>
  <si>
    <t>Delmiro Gouveia</t>
  </si>
  <si>
    <t>Delta</t>
  </si>
  <si>
    <t>Demerval Lobão</t>
  </si>
  <si>
    <t>Denise</t>
  </si>
  <si>
    <t>Deodápolis</t>
  </si>
  <si>
    <t>Deputado Irapuan Pinheiro</t>
  </si>
  <si>
    <t>Derrubadas</t>
  </si>
  <si>
    <t>Descalvado</t>
  </si>
  <si>
    <t>Descanso</t>
  </si>
  <si>
    <t>Descoberto</t>
  </si>
  <si>
    <t>Desterro</t>
  </si>
  <si>
    <t>Desterro de Entre Rios</t>
  </si>
  <si>
    <t>Desterro do Melo</t>
  </si>
  <si>
    <t>Dezesseis de Novembro</t>
  </si>
  <si>
    <t>Diadema</t>
  </si>
  <si>
    <t>Diamante</t>
  </si>
  <si>
    <t>Diamante D´oeste</t>
  </si>
  <si>
    <t>Diamante do Norte</t>
  </si>
  <si>
    <t>Diamante do Sul</t>
  </si>
  <si>
    <t>Diamantina</t>
  </si>
  <si>
    <t>Diamantino</t>
  </si>
  <si>
    <t>Dianópolis</t>
  </si>
  <si>
    <t>Dias D´ávila</t>
  </si>
  <si>
    <t>Dilermando de Aguiar</t>
  </si>
  <si>
    <t>Diogo de Vasconcelos</t>
  </si>
  <si>
    <t>Dionísio</t>
  </si>
  <si>
    <t>Dionísio Cerqueira</t>
  </si>
  <si>
    <t>Diorama</t>
  </si>
  <si>
    <t>Dirce Reis</t>
  </si>
  <si>
    <t>Dirceu Arcoverde</t>
  </si>
  <si>
    <t>Divina Pastora</t>
  </si>
  <si>
    <t>Divinésia</t>
  </si>
  <si>
    <t>Divino</t>
  </si>
  <si>
    <t>Divino Das Laranjeiras</t>
  </si>
  <si>
    <t>Divino de São Lourenço</t>
  </si>
  <si>
    <t>Divinolândia</t>
  </si>
  <si>
    <t>Divinolândia de Minas</t>
  </si>
  <si>
    <t>Divinópolis</t>
  </si>
  <si>
    <t>Divinópolis de Goiás</t>
  </si>
  <si>
    <t>Divinópolis do Tocantins</t>
  </si>
  <si>
    <t>Divisa Alegre</t>
  </si>
  <si>
    <t>Divisa Nova</t>
  </si>
  <si>
    <t>Divisópolis</t>
  </si>
  <si>
    <t>Dobrada</t>
  </si>
  <si>
    <t>Dois Córregos</t>
  </si>
  <si>
    <t>Dois Irmãos</t>
  </si>
  <si>
    <t>Dois Irmãos Das Missões</t>
  </si>
  <si>
    <t>Dois Irmãos do Buriti</t>
  </si>
  <si>
    <t>Dois Irmãos do Tocantins</t>
  </si>
  <si>
    <t>Dois Lajeados</t>
  </si>
  <si>
    <t>Dois Riachos</t>
  </si>
  <si>
    <t>Dois Vizinhos</t>
  </si>
  <si>
    <t>Dolcinópolis</t>
  </si>
  <si>
    <t>Dom Aquino</t>
  </si>
  <si>
    <t>Dom Basílio</t>
  </si>
  <si>
    <t>Dom Bosco</t>
  </si>
  <si>
    <t>Dom Cavati</t>
  </si>
  <si>
    <t>Dom Eliseu</t>
  </si>
  <si>
    <t>Dom Expedito Lopes</t>
  </si>
  <si>
    <t>Dom Feliciano</t>
  </si>
  <si>
    <t>Dom Inocêncio</t>
  </si>
  <si>
    <t>Dom Joaquim</t>
  </si>
  <si>
    <t>Dom Macedo Costa</t>
  </si>
  <si>
    <t>Dom Pedrito</t>
  </si>
  <si>
    <t>Dom Pedro</t>
  </si>
  <si>
    <t>Dom Pedro de Alcântara</t>
  </si>
  <si>
    <t>Dom Silvério</t>
  </si>
  <si>
    <t>Dom Viçoso</t>
  </si>
  <si>
    <t>Domingos Martins</t>
  </si>
  <si>
    <t>Domingos Mourão</t>
  </si>
  <si>
    <t>Dona Emma</t>
  </si>
  <si>
    <t>Dona Eusébia</t>
  </si>
  <si>
    <t>Dona Francisca</t>
  </si>
  <si>
    <t>Dona Inês</t>
  </si>
  <si>
    <t>Dores de Campos</t>
  </si>
  <si>
    <t>Dores de Guanhães</t>
  </si>
  <si>
    <t>Dores do Indaiá</t>
  </si>
  <si>
    <t>Dores do Rio Preto</t>
  </si>
  <si>
    <t>Dores do Turvo</t>
  </si>
  <si>
    <t>Doresópolis</t>
  </si>
  <si>
    <t>Dormentes</t>
  </si>
  <si>
    <t>Douradina</t>
  </si>
  <si>
    <t>Dourado</t>
  </si>
  <si>
    <t>Douradoquara</t>
  </si>
  <si>
    <t>Dourados</t>
  </si>
  <si>
    <t>Doutor Camargo</t>
  </si>
  <si>
    <t>Doutor Maurício Cardoso</t>
  </si>
  <si>
    <t>Doutor Pedrinho</t>
  </si>
  <si>
    <t>Doutor Ricardo</t>
  </si>
  <si>
    <t>Doutor Severiano</t>
  </si>
  <si>
    <t>Doutor Ulysses</t>
  </si>
  <si>
    <t>Doverlândia</t>
  </si>
  <si>
    <t>Dracena</t>
  </si>
  <si>
    <t>Duartina</t>
  </si>
  <si>
    <t>Duas Barras</t>
  </si>
  <si>
    <t>Duas Estradas</t>
  </si>
  <si>
    <t>Dueré</t>
  </si>
  <si>
    <t>Dumont</t>
  </si>
  <si>
    <t>Duque Bacelar</t>
  </si>
  <si>
    <t>Duque de Caxias</t>
  </si>
  <si>
    <t>Durandé</t>
  </si>
  <si>
    <t>Echaporã</t>
  </si>
  <si>
    <t>Ecoporanga</t>
  </si>
  <si>
    <t>Edealina</t>
  </si>
  <si>
    <t>Edéia</t>
  </si>
  <si>
    <t>Eirunepé</t>
  </si>
  <si>
    <t>Eldorado</t>
  </si>
  <si>
    <t>Eldorado do Sul</t>
  </si>
  <si>
    <t>Eldorado Dos Carajás</t>
  </si>
  <si>
    <t>Elesbão Veloso</t>
  </si>
  <si>
    <t>Elias Fausto</t>
  </si>
  <si>
    <t>Eliseu Martins</t>
  </si>
  <si>
    <t>Elisiário</t>
  </si>
  <si>
    <t>Elísio Medrado</t>
  </si>
  <si>
    <t>Elói Mendes</t>
  </si>
  <si>
    <t>Emas</t>
  </si>
  <si>
    <t>Embaúba</t>
  </si>
  <si>
    <t>Embu</t>
  </si>
  <si>
    <t>Embu-guaçu</t>
  </si>
  <si>
    <t>Emilianópolis</t>
  </si>
  <si>
    <t>Encantado</t>
  </si>
  <si>
    <t>Encanto</t>
  </si>
  <si>
    <t>Encruzilhada</t>
  </si>
  <si>
    <t>Encruzilhada do Sul</t>
  </si>
  <si>
    <t>Enéas Marques</t>
  </si>
  <si>
    <t>Engenheiro Beltrão</t>
  </si>
  <si>
    <t>Engenheiro Caldas</t>
  </si>
  <si>
    <t>Engenheiro Coelho</t>
  </si>
  <si>
    <t>Engenheiro Navarro</t>
  </si>
  <si>
    <t>Engenheiro Paulo de Frontin</t>
  </si>
  <si>
    <t>Engenho Velho</t>
  </si>
  <si>
    <t>Entre Folhas</t>
  </si>
  <si>
    <t>Entre Rios</t>
  </si>
  <si>
    <t>Entre Rios de Minas</t>
  </si>
  <si>
    <t>Entre Rios do Oeste</t>
  </si>
  <si>
    <t>Entre Rios do Sul</t>
  </si>
  <si>
    <t>Entre-ijuís</t>
  </si>
  <si>
    <t>Envira</t>
  </si>
  <si>
    <t>Epitaciolândia</t>
  </si>
  <si>
    <t>Equador</t>
  </si>
  <si>
    <t>Erebango</t>
  </si>
  <si>
    <t>Erechim</t>
  </si>
  <si>
    <t>Ererê</t>
  </si>
  <si>
    <t>Érico Cardoso</t>
  </si>
  <si>
    <t>Ermo</t>
  </si>
  <si>
    <t>Ernestina</t>
  </si>
  <si>
    <t>Erval Grande</t>
  </si>
  <si>
    <t>Erval Seco</t>
  </si>
  <si>
    <t>Erval Velho</t>
  </si>
  <si>
    <t>Ervália</t>
  </si>
  <si>
    <t>Escada</t>
  </si>
  <si>
    <t>Esmeralda</t>
  </si>
  <si>
    <t>Esmeraldas</t>
  </si>
  <si>
    <t>Espera Feliz</t>
  </si>
  <si>
    <t>Esperança</t>
  </si>
  <si>
    <t>Esperança do Sul</t>
  </si>
  <si>
    <t>Esperança Nova</t>
  </si>
  <si>
    <t>Esperantina</t>
  </si>
  <si>
    <t>Esperantinópolis</t>
  </si>
  <si>
    <t>Espigão Alto do Iguaçu</t>
  </si>
  <si>
    <t>Espigão D´oeste</t>
  </si>
  <si>
    <t>Espinosa</t>
  </si>
  <si>
    <t>Espírito Santo do Dourado</t>
  </si>
  <si>
    <t>Espírito Santo do Pinhal</t>
  </si>
  <si>
    <t>Espírito Santo do Turvo</t>
  </si>
  <si>
    <t>Esplanada</t>
  </si>
  <si>
    <t>Espumoso</t>
  </si>
  <si>
    <t>Estação</t>
  </si>
  <si>
    <t>Estância</t>
  </si>
  <si>
    <t>Estância Velha</t>
  </si>
  <si>
    <t>Esteio</t>
  </si>
  <si>
    <t>Estiva</t>
  </si>
  <si>
    <t>Estiva Gerbi</t>
  </si>
  <si>
    <t>Estreito</t>
  </si>
  <si>
    <t>Estrela</t>
  </si>
  <si>
    <t>Estrela D´oeste</t>
  </si>
  <si>
    <t>Estrela Dalva</t>
  </si>
  <si>
    <t>Estrela de Alagoas</t>
  </si>
  <si>
    <t>Estrela do Indaiá</t>
  </si>
  <si>
    <t>Estrela do Norte</t>
  </si>
  <si>
    <t>Estrela do Sul</t>
  </si>
  <si>
    <t>Estrela Velha</t>
  </si>
  <si>
    <t>Euclides da Cunha</t>
  </si>
  <si>
    <t>Euclides da Cunha Paulista</t>
  </si>
  <si>
    <t>Eugênio de Castro</t>
  </si>
  <si>
    <t>Eugenópolis</t>
  </si>
  <si>
    <t>Eunápolis</t>
  </si>
  <si>
    <t>Eusébio</t>
  </si>
  <si>
    <t>Ewbank da Câmara</t>
  </si>
  <si>
    <t>Extrema</t>
  </si>
  <si>
    <t>Extremoz</t>
  </si>
  <si>
    <t>Exu</t>
  </si>
  <si>
    <t>Fagundes</t>
  </si>
  <si>
    <t>Fagundes Varela</t>
  </si>
  <si>
    <t>Faina</t>
  </si>
  <si>
    <t>Fama</t>
  </si>
  <si>
    <t>Faria Lemos</t>
  </si>
  <si>
    <t>Farias Brito</t>
  </si>
  <si>
    <t>Faro</t>
  </si>
  <si>
    <t>Farol</t>
  </si>
  <si>
    <t>Farroupilha</t>
  </si>
  <si>
    <t>Fartura</t>
  </si>
  <si>
    <t>Fartura do Piauí</t>
  </si>
  <si>
    <t>Fátima</t>
  </si>
  <si>
    <t>Fátima do Sul</t>
  </si>
  <si>
    <t>Faxinal</t>
  </si>
  <si>
    <t>Faxinal do Soturno</t>
  </si>
  <si>
    <t>Faxinal Dos Guedes</t>
  </si>
  <si>
    <t>Faxinalzinho</t>
  </si>
  <si>
    <t>Fazenda Nova</t>
  </si>
  <si>
    <t>Fazenda Rio Grande</t>
  </si>
  <si>
    <t>Fazenda Vilanova</t>
  </si>
  <si>
    <t>Feijó</t>
  </si>
  <si>
    <t>Feira da Mata</t>
  </si>
  <si>
    <t>Feira de Santana</t>
  </si>
  <si>
    <t>Feira Grande</t>
  </si>
  <si>
    <t>Feira Nova</t>
  </si>
  <si>
    <t>Feira Nova do Maranhão</t>
  </si>
  <si>
    <t>Felício Dos Santos</t>
  </si>
  <si>
    <t>Felipe Guerra</t>
  </si>
  <si>
    <t>Felisburgo</t>
  </si>
  <si>
    <t>Felixlândia</t>
  </si>
  <si>
    <t>Feliz</t>
  </si>
  <si>
    <t>Feliz Deserto</t>
  </si>
  <si>
    <t>Feliz Natal</t>
  </si>
  <si>
    <t>Fênix</t>
  </si>
  <si>
    <t>Fernandes Pinheiro</t>
  </si>
  <si>
    <t>Fernandes Tourinho</t>
  </si>
  <si>
    <t>Fernando de Noronha</t>
  </si>
  <si>
    <t>Fernando Falcão</t>
  </si>
  <si>
    <t>Fernando Pedroza</t>
  </si>
  <si>
    <t>Fernando Prestes</t>
  </si>
  <si>
    <t>Fernandópolis</t>
  </si>
  <si>
    <t>Fernão</t>
  </si>
  <si>
    <t>Ferraz de Vasconcelos</t>
  </si>
  <si>
    <t>Ferreira Gomes</t>
  </si>
  <si>
    <t>Ferreiros</t>
  </si>
  <si>
    <t>Ferros</t>
  </si>
  <si>
    <t>Fervedouro</t>
  </si>
  <si>
    <t>Figueira</t>
  </si>
  <si>
    <t>Figueirão</t>
  </si>
  <si>
    <t>Figueirópolis</t>
  </si>
  <si>
    <t>Figueirópolis D´oeste</t>
  </si>
  <si>
    <t>Filadélfia</t>
  </si>
  <si>
    <t>Firmino Alves</t>
  </si>
  <si>
    <t>Firminópolis</t>
  </si>
  <si>
    <t>Flexeiras</t>
  </si>
  <si>
    <t>Flor da Serra do Sul</t>
  </si>
  <si>
    <t>Flor do Sertão</t>
  </si>
  <si>
    <t>Flora Rica</t>
  </si>
  <si>
    <t>Floraí</t>
  </si>
  <si>
    <t>Florânia</t>
  </si>
  <si>
    <t>Floreal</t>
  </si>
  <si>
    <t>Flores</t>
  </si>
  <si>
    <t>Flores da Cunha</t>
  </si>
  <si>
    <t>Flores de Goiás</t>
  </si>
  <si>
    <t>Flores do Piauí</t>
  </si>
  <si>
    <t>Floresta</t>
  </si>
  <si>
    <t>Floresta Azul</t>
  </si>
  <si>
    <t>Floresta do Araguaia</t>
  </si>
  <si>
    <t>Floresta do Piauí</t>
  </si>
  <si>
    <t>Florestal</t>
  </si>
  <si>
    <t>Florestópolis</t>
  </si>
  <si>
    <t>Floriano</t>
  </si>
  <si>
    <t>Floriano Peixoto</t>
  </si>
  <si>
    <t>Florianópolis</t>
  </si>
  <si>
    <t>Flórida</t>
  </si>
  <si>
    <t>Flórida Paulista</t>
  </si>
  <si>
    <t>Florínia</t>
  </si>
  <si>
    <t>Fonte Boa</t>
  </si>
  <si>
    <t>Fontoura Xavier</t>
  </si>
  <si>
    <t>Formiga</t>
  </si>
  <si>
    <t>Formigueiro</t>
  </si>
  <si>
    <t>Formosa</t>
  </si>
  <si>
    <t>Formosa da Serra Negra</t>
  </si>
  <si>
    <t>Formosa do Oeste</t>
  </si>
  <si>
    <t>Formosa do Rio Preto</t>
  </si>
  <si>
    <t>Formosa do Sul</t>
  </si>
  <si>
    <t>Formoso</t>
  </si>
  <si>
    <t>Formoso do Araguaia</t>
  </si>
  <si>
    <t>Forquetinha</t>
  </si>
  <si>
    <t>Forquilha</t>
  </si>
  <si>
    <t>Forquilhinha</t>
  </si>
  <si>
    <t>Fortaleza</t>
  </si>
  <si>
    <t>Fortaleza de Minas</t>
  </si>
  <si>
    <t>Fortaleza do Tabocão</t>
  </si>
  <si>
    <t>Fortaleza Dos Nogueiras</t>
  </si>
  <si>
    <t>Fortaleza Dos Valos</t>
  </si>
  <si>
    <t>Fortim</t>
  </si>
  <si>
    <t>Fortuna</t>
  </si>
  <si>
    <t>Fortuna de Minas</t>
  </si>
  <si>
    <t>Foz do Iguaçu</t>
  </si>
  <si>
    <t>Foz do Jordão</t>
  </si>
  <si>
    <t>Fraiburgo</t>
  </si>
  <si>
    <t>Franca</t>
  </si>
  <si>
    <t>Francinópolis</t>
  </si>
  <si>
    <t>Francisco Alves</t>
  </si>
  <si>
    <t>Francisco Ayres</t>
  </si>
  <si>
    <t>Francisco Badaró</t>
  </si>
  <si>
    <t>Francisco Beltrão</t>
  </si>
  <si>
    <t>Francisco Dantas</t>
  </si>
  <si>
    <t>Francisco Dumont</t>
  </si>
  <si>
    <t>Francisco Macedo</t>
  </si>
  <si>
    <t>Francisco Morato</t>
  </si>
  <si>
    <t>Francisco sá</t>
  </si>
  <si>
    <t>Francisco Santos</t>
  </si>
  <si>
    <t>Franciscópolis</t>
  </si>
  <si>
    <t>Franco da Rocha</t>
  </si>
  <si>
    <t>Frecheirinha</t>
  </si>
  <si>
    <t>Frederico Westphalen</t>
  </si>
  <si>
    <t>Frei Gaspar</t>
  </si>
  <si>
    <t>Frei Inocêncio</t>
  </si>
  <si>
    <t>Frei Lagonegro</t>
  </si>
  <si>
    <t>Frei Martinho</t>
  </si>
  <si>
    <t>Frei Miguelinho</t>
  </si>
  <si>
    <t>Frei Paulo</t>
  </si>
  <si>
    <t>Frei Rogério</t>
  </si>
  <si>
    <t>Fronteira</t>
  </si>
  <si>
    <t>Fronteira Dos Vales</t>
  </si>
  <si>
    <t>Fronteiras</t>
  </si>
  <si>
    <t>Fruta de Leite</t>
  </si>
  <si>
    <t>Frutal</t>
  </si>
  <si>
    <t>Frutuoso Gomes</t>
  </si>
  <si>
    <t>Fundão</t>
  </si>
  <si>
    <t>Funilândia</t>
  </si>
  <si>
    <t>Gabriel Monteiro</t>
  </si>
  <si>
    <t>Gado Bravo</t>
  </si>
  <si>
    <t>Gália</t>
  </si>
  <si>
    <t>Galiléia</t>
  </si>
  <si>
    <t>Galinhos</t>
  </si>
  <si>
    <t>Galvão</t>
  </si>
  <si>
    <t>Gameleira</t>
  </si>
  <si>
    <t>Gameleira de Goiás</t>
  </si>
  <si>
    <t>Gameleiras</t>
  </si>
  <si>
    <t>Gandu</t>
  </si>
  <si>
    <t>Garanhuns</t>
  </si>
  <si>
    <t>Gararu</t>
  </si>
  <si>
    <t>Garça</t>
  </si>
  <si>
    <t>Garibaldi</t>
  </si>
  <si>
    <t>Garopaba</t>
  </si>
  <si>
    <t>Garrafão do Norte</t>
  </si>
  <si>
    <t>Garruchos</t>
  </si>
  <si>
    <t>Gaspar</t>
  </si>
  <si>
    <t>Gastão Vidigal</t>
  </si>
  <si>
    <t>Gaúcha do Norte</t>
  </si>
  <si>
    <t>Gaurama</t>
  </si>
  <si>
    <t>Gavião</t>
  </si>
  <si>
    <t>Gavião Peixoto</t>
  </si>
  <si>
    <t>Geminiano</t>
  </si>
  <si>
    <t>General Câmara</t>
  </si>
  <si>
    <t>General Carneiro</t>
  </si>
  <si>
    <t>General Maynard</t>
  </si>
  <si>
    <t>General Salgado</t>
  </si>
  <si>
    <t>General Sampaio</t>
  </si>
  <si>
    <t>Gentil</t>
  </si>
  <si>
    <t>Gentio do Ouro</t>
  </si>
  <si>
    <t>Getulina</t>
  </si>
  <si>
    <t>Getúlio Vargas</t>
  </si>
  <si>
    <t>Gilbués</t>
  </si>
  <si>
    <t>Girau do Ponciano</t>
  </si>
  <si>
    <t>Giruá</t>
  </si>
  <si>
    <t>Glaucilândia</t>
  </si>
  <si>
    <t>Glicério</t>
  </si>
  <si>
    <t>Glória</t>
  </si>
  <si>
    <t>Glória D´oeste</t>
  </si>
  <si>
    <t>Glória de Dourados</t>
  </si>
  <si>
    <t>Glória do Goitá</t>
  </si>
  <si>
    <t>Glorinha</t>
  </si>
  <si>
    <t>Godofredo Viana</t>
  </si>
  <si>
    <t>Godoy Moreira</t>
  </si>
  <si>
    <t>Goiabeira</t>
  </si>
  <si>
    <t>Goiana</t>
  </si>
  <si>
    <t>Goianá</t>
  </si>
  <si>
    <t>Goiandira</t>
  </si>
  <si>
    <t>Goianésia</t>
  </si>
  <si>
    <t>Goianésia do Pará</t>
  </si>
  <si>
    <t>Goiânia</t>
  </si>
  <si>
    <t>Goianinha</t>
  </si>
  <si>
    <t>Goianira</t>
  </si>
  <si>
    <t>Goianorte</t>
  </si>
  <si>
    <t>Goiás</t>
  </si>
  <si>
    <t>Goiatins</t>
  </si>
  <si>
    <t>Goiatuba</t>
  </si>
  <si>
    <t>Goioerê</t>
  </si>
  <si>
    <t>Goioxim</t>
  </si>
  <si>
    <t>Gonçalves</t>
  </si>
  <si>
    <t>Gonçalves Dias</t>
  </si>
  <si>
    <t>Gongogi</t>
  </si>
  <si>
    <t>Gonzaga</t>
  </si>
  <si>
    <t>Gouveia</t>
  </si>
  <si>
    <t>Gouvelândia</t>
  </si>
  <si>
    <t>Governador Archer</t>
  </si>
  <si>
    <t>Governador Celso Ramos</t>
  </si>
  <si>
    <t>Governador Dix-sept Rosado</t>
  </si>
  <si>
    <t>Governador Edison Lobão</t>
  </si>
  <si>
    <t>Governador Eugênio Barros</t>
  </si>
  <si>
    <t>Governador Jorge Teixeira</t>
  </si>
  <si>
    <t>Governador Lindenberg</t>
  </si>
  <si>
    <t>Governador Lomanto Júnior</t>
  </si>
  <si>
    <t>Governador Luiz Rocha</t>
  </si>
  <si>
    <t>Governador Mangabeira</t>
  </si>
  <si>
    <t>Governador Newton Bello</t>
  </si>
  <si>
    <t>Governador Nunes Freire</t>
  </si>
  <si>
    <t>Governador Valadares</t>
  </si>
  <si>
    <t>Graça</t>
  </si>
  <si>
    <t>Graça Aranha</t>
  </si>
  <si>
    <t>Gracho Cardoso</t>
  </si>
  <si>
    <t>Grajaú</t>
  </si>
  <si>
    <t>Gramado</t>
  </si>
  <si>
    <t>Gramado Dos Loureiros</t>
  </si>
  <si>
    <t>Gramado Xavier</t>
  </si>
  <si>
    <t>Grandes Rios</t>
  </si>
  <si>
    <t>Granito</t>
  </si>
  <si>
    <t>Granja</t>
  </si>
  <si>
    <t>Granjeiro</t>
  </si>
  <si>
    <t>Grão Mogol</t>
  </si>
  <si>
    <t>Grão Pará</t>
  </si>
  <si>
    <t>Gravatá</t>
  </si>
  <si>
    <t>Gravataí</t>
  </si>
  <si>
    <t>Gravatal</t>
  </si>
  <si>
    <t>Groaíras</t>
  </si>
  <si>
    <t>Grossos</t>
  </si>
  <si>
    <t>Grupiara</t>
  </si>
  <si>
    <t>Guabiju</t>
  </si>
  <si>
    <t>Guabiruba</t>
  </si>
  <si>
    <t>Guaçuí</t>
  </si>
  <si>
    <t>Guadalupe</t>
  </si>
  <si>
    <t>Guaíba</t>
  </si>
  <si>
    <t>Guaimbê</t>
  </si>
  <si>
    <t>Guaíra</t>
  </si>
  <si>
    <t>Guairaçá</t>
  </si>
  <si>
    <t>Guaiúba</t>
  </si>
  <si>
    <t>Guajará</t>
  </si>
  <si>
    <t>Guajará-mirim</t>
  </si>
  <si>
    <t>Guajeru</t>
  </si>
  <si>
    <t>Guamaré</t>
  </si>
  <si>
    <t>Guamiranga</t>
  </si>
  <si>
    <t>Guanambi</t>
  </si>
  <si>
    <t>Guanhães</t>
  </si>
  <si>
    <t>Guapé</t>
  </si>
  <si>
    <t>Guapiaçu</t>
  </si>
  <si>
    <t>Guapiara</t>
  </si>
  <si>
    <t>Guapimirim</t>
  </si>
  <si>
    <t>Guapirama</t>
  </si>
  <si>
    <t>Guapó</t>
  </si>
  <si>
    <t>Guaporé</t>
  </si>
  <si>
    <t>Guaporema</t>
  </si>
  <si>
    <t>Guará</t>
  </si>
  <si>
    <t>Guarabira</t>
  </si>
  <si>
    <t>Guaraçaí</t>
  </si>
  <si>
    <t>Guaraci</t>
  </si>
  <si>
    <t>Guaraciaba</t>
  </si>
  <si>
    <t>Guaraciaba do Norte</t>
  </si>
  <si>
    <t>Guaraciama</t>
  </si>
  <si>
    <t>Guaraí</t>
  </si>
  <si>
    <t>Guaraíta</t>
  </si>
  <si>
    <t>Guaramiranga</t>
  </si>
  <si>
    <t>Guaramirim</t>
  </si>
  <si>
    <t>Guaranésia</t>
  </si>
  <si>
    <t>Guarani</t>
  </si>
  <si>
    <t>Guarani D´oeste</t>
  </si>
  <si>
    <t>Guarani Das Missões</t>
  </si>
  <si>
    <t>Guarani de Goiás</t>
  </si>
  <si>
    <t>Guaraniaçu</t>
  </si>
  <si>
    <t>Guarantã</t>
  </si>
  <si>
    <t>Guarantã do Norte</t>
  </si>
  <si>
    <t>Guarapari</t>
  </si>
  <si>
    <t>Guarapuava</t>
  </si>
  <si>
    <t>Guaraqueçaba</t>
  </si>
  <si>
    <t>Guarará</t>
  </si>
  <si>
    <t>Guararapes</t>
  </si>
  <si>
    <t>Guararema</t>
  </si>
  <si>
    <t>Guaratinga</t>
  </si>
  <si>
    <t>Guaratinguetá</t>
  </si>
  <si>
    <t>Guarda-mor</t>
  </si>
  <si>
    <t>Guareí</t>
  </si>
  <si>
    <t>Guariba</t>
  </si>
  <si>
    <t>Guaribas</t>
  </si>
  <si>
    <t>Guarinos</t>
  </si>
  <si>
    <t>Guarujá do Sul</t>
  </si>
  <si>
    <t>Guarulhos</t>
  </si>
  <si>
    <t>Guatambú</t>
  </si>
  <si>
    <t>Guatapará</t>
  </si>
  <si>
    <t>Guaxupé</t>
  </si>
  <si>
    <t>Guia Lopes da Laguna</t>
  </si>
  <si>
    <t>Guidoval</t>
  </si>
  <si>
    <t>Guimarães</t>
  </si>
  <si>
    <t>Guimarânia</t>
  </si>
  <si>
    <t>Guiratinga</t>
  </si>
  <si>
    <t>Guiricema</t>
  </si>
  <si>
    <t>Gurinhatã</t>
  </si>
  <si>
    <t>Gurinhém</t>
  </si>
  <si>
    <t>Gurjão</t>
  </si>
  <si>
    <t>Gurupá</t>
  </si>
  <si>
    <t>Gurupi</t>
  </si>
  <si>
    <t>Guzolândia</t>
  </si>
  <si>
    <t>Harmonia</t>
  </si>
  <si>
    <t>Heitoraí</t>
  </si>
  <si>
    <t>Heliodora</t>
  </si>
  <si>
    <t>Heliópolis</t>
  </si>
  <si>
    <t>Herculândia</t>
  </si>
  <si>
    <t>Herval</t>
  </si>
  <si>
    <t>Herval D´oeste</t>
  </si>
  <si>
    <t>Herveiras</t>
  </si>
  <si>
    <t>Hidrolina</t>
  </si>
  <si>
    <t>Holambra</t>
  </si>
  <si>
    <t>Honório Serpa</t>
  </si>
  <si>
    <t>Horizonte</t>
  </si>
  <si>
    <t>Horizontina</t>
  </si>
  <si>
    <t>Hortolândia</t>
  </si>
  <si>
    <t>Hugo Napoleão</t>
  </si>
  <si>
    <t>Hulha Negra</t>
  </si>
  <si>
    <t>Humaitá</t>
  </si>
  <si>
    <t>Humberto de Campos</t>
  </si>
  <si>
    <t>Iacanga</t>
  </si>
  <si>
    <t>Iaciara</t>
  </si>
  <si>
    <t>Iacri</t>
  </si>
  <si>
    <t>Iaçu</t>
  </si>
  <si>
    <t>Iapu</t>
  </si>
  <si>
    <t>Iaras</t>
  </si>
  <si>
    <t>Iati</t>
  </si>
  <si>
    <t>Ibaiti</t>
  </si>
  <si>
    <t>Ibarama</t>
  </si>
  <si>
    <t>Ibaretama</t>
  </si>
  <si>
    <t>Ibaté</t>
  </si>
  <si>
    <t>Ibateguara</t>
  </si>
  <si>
    <t>Ibatiba</t>
  </si>
  <si>
    <t>Ibema</t>
  </si>
  <si>
    <t>Ibertioga</t>
  </si>
  <si>
    <t>Ibiá</t>
  </si>
  <si>
    <t>Ibiaçá</t>
  </si>
  <si>
    <t>Ibiaí</t>
  </si>
  <si>
    <t>Ibiam</t>
  </si>
  <si>
    <t>Ibiapina</t>
  </si>
  <si>
    <t>Ibiara</t>
  </si>
  <si>
    <t>Ibiassucê</t>
  </si>
  <si>
    <t>Ibicaraí</t>
  </si>
  <si>
    <t>Ibicaré</t>
  </si>
  <si>
    <t>Ibicoara</t>
  </si>
  <si>
    <t>Ibicuí</t>
  </si>
  <si>
    <t>Ibicuitinga</t>
  </si>
  <si>
    <t>Ibimirim</t>
  </si>
  <si>
    <t>Ibipeba</t>
  </si>
  <si>
    <t>Ibipitanga</t>
  </si>
  <si>
    <t>Ibiporã</t>
  </si>
  <si>
    <t>Ibiquera</t>
  </si>
  <si>
    <t>Ibirá</t>
  </si>
  <si>
    <t>Ibiracatu</t>
  </si>
  <si>
    <t>Ibiraci</t>
  </si>
  <si>
    <t>Ibiraçu</t>
  </si>
  <si>
    <t>Ibiraiaras</t>
  </si>
  <si>
    <t>Ibirajuba</t>
  </si>
  <si>
    <t>Ibirama</t>
  </si>
  <si>
    <t>Ibirapitanga</t>
  </si>
  <si>
    <t>Ibirapuã</t>
  </si>
  <si>
    <t>Ibirapuitã</t>
  </si>
  <si>
    <t>Ibirarema</t>
  </si>
  <si>
    <t>Ibirataia</t>
  </si>
  <si>
    <t>Ibirité</t>
  </si>
  <si>
    <t>Ibirubá</t>
  </si>
  <si>
    <t>Ibitiara</t>
  </si>
  <si>
    <t>Ibitinga</t>
  </si>
  <si>
    <t>Ibitirama</t>
  </si>
  <si>
    <t>Ibititá</t>
  </si>
  <si>
    <t>Ibitiúra de Minas</t>
  </si>
  <si>
    <t>Ibituruna</t>
  </si>
  <si>
    <t>Ibiúna</t>
  </si>
  <si>
    <t>Icapuí</t>
  </si>
  <si>
    <t>Içara</t>
  </si>
  <si>
    <t>Icaraí de Minas</t>
  </si>
  <si>
    <t>Icaraíma</t>
  </si>
  <si>
    <t>Icatu</t>
  </si>
  <si>
    <t>Icém</t>
  </si>
  <si>
    <t>Ichu</t>
  </si>
  <si>
    <t>Icó</t>
  </si>
  <si>
    <t>Iconha</t>
  </si>
  <si>
    <t>Ielmo Marinho</t>
  </si>
  <si>
    <t>Iepê</t>
  </si>
  <si>
    <t>Igaci</t>
  </si>
  <si>
    <t>Igaporã</t>
  </si>
  <si>
    <t>Igaraçu do Tietê</t>
  </si>
  <si>
    <t>Igaracy</t>
  </si>
  <si>
    <t>Igarapava</t>
  </si>
  <si>
    <t>Igarapé</t>
  </si>
  <si>
    <t>Igarapé do Meio</t>
  </si>
  <si>
    <t>Igarapé Grande</t>
  </si>
  <si>
    <t>Igarapé-açu</t>
  </si>
  <si>
    <t>Igarapé-miri</t>
  </si>
  <si>
    <t>Igarassu</t>
  </si>
  <si>
    <t>Igaratá</t>
  </si>
  <si>
    <t>Igaratinga</t>
  </si>
  <si>
    <t>Igrapiúna</t>
  </si>
  <si>
    <t>Igreja Nova</t>
  </si>
  <si>
    <t>Igrejinha</t>
  </si>
  <si>
    <t>Iguaba Grande</t>
  </si>
  <si>
    <t>Iguaí</t>
  </si>
  <si>
    <t>Iguape</t>
  </si>
  <si>
    <t>Iguaraci</t>
  </si>
  <si>
    <t>Iguaraçu</t>
  </si>
  <si>
    <t>Iguatama</t>
  </si>
  <si>
    <t>Iguatemi</t>
  </si>
  <si>
    <t>Iguatu</t>
  </si>
  <si>
    <t>Ijaci</t>
  </si>
  <si>
    <t>Ijuí</t>
  </si>
  <si>
    <t>Ilha Comprida</t>
  </si>
  <si>
    <t>Ilha Das Flores</t>
  </si>
  <si>
    <t>Ilha de Itamaracá</t>
  </si>
  <si>
    <t>Ilha Grande</t>
  </si>
  <si>
    <t>Ilha Solteira</t>
  </si>
  <si>
    <t>Ilhabela</t>
  </si>
  <si>
    <t>Ilhéus</t>
  </si>
  <si>
    <t>Ilhota</t>
  </si>
  <si>
    <t>Ilicínea</t>
  </si>
  <si>
    <t>Ilópolis</t>
  </si>
  <si>
    <t>Imaculada</t>
  </si>
  <si>
    <t>Imaruí</t>
  </si>
  <si>
    <t>Imbaú</t>
  </si>
  <si>
    <t>Imbé</t>
  </si>
  <si>
    <t>Imbé de Minas</t>
  </si>
  <si>
    <t>Imbituba</t>
  </si>
  <si>
    <t>Imbituva</t>
  </si>
  <si>
    <t>Imbuia</t>
  </si>
  <si>
    <t>Imigrante</t>
  </si>
  <si>
    <t>Imperatriz</t>
  </si>
  <si>
    <t>Inácio Martins</t>
  </si>
  <si>
    <t>Inaciolândia</t>
  </si>
  <si>
    <t>Inajá</t>
  </si>
  <si>
    <t>Inconfidentes</t>
  </si>
  <si>
    <t>Indaiabira</t>
  </si>
  <si>
    <t>Indaial</t>
  </si>
  <si>
    <t>Indaiatuba</t>
  </si>
  <si>
    <t>Independência</t>
  </si>
  <si>
    <t>Indiana</t>
  </si>
  <si>
    <t>Indianópolis</t>
  </si>
  <si>
    <t>Indiaporã</t>
  </si>
  <si>
    <t>Indiara</t>
  </si>
  <si>
    <t>Indiaroba</t>
  </si>
  <si>
    <t>Indiavaí</t>
  </si>
  <si>
    <t>Ingá</t>
  </si>
  <si>
    <t>Ingaí</t>
  </si>
  <si>
    <t>Ingazeira</t>
  </si>
  <si>
    <t>Inhacorá</t>
  </si>
  <si>
    <t>Inhambupe</t>
  </si>
  <si>
    <t>Inhangapi</t>
  </si>
  <si>
    <t>Inhapi</t>
  </si>
  <si>
    <t>Inhapim</t>
  </si>
  <si>
    <t>Inhaúma</t>
  </si>
  <si>
    <t>Inhuma</t>
  </si>
  <si>
    <t>Inhumas</t>
  </si>
  <si>
    <t>Inimutaba</t>
  </si>
  <si>
    <t>Inocência</t>
  </si>
  <si>
    <t>Inúbia Paulista</t>
  </si>
  <si>
    <t>Iomerê</t>
  </si>
  <si>
    <t>Ipaba</t>
  </si>
  <si>
    <t>Ipameri</t>
  </si>
  <si>
    <t>Ipanema</t>
  </si>
  <si>
    <t>Ipanguaçu</t>
  </si>
  <si>
    <t>Ipaporanga</t>
  </si>
  <si>
    <t>Ipatinga</t>
  </si>
  <si>
    <t>Ipaumirim</t>
  </si>
  <si>
    <t>Ipaussu</t>
  </si>
  <si>
    <t>Ipê</t>
  </si>
  <si>
    <t>Ipecaetá</t>
  </si>
  <si>
    <t>Iperó</t>
  </si>
  <si>
    <t>Ipeúna</t>
  </si>
  <si>
    <t>Ipiaçu</t>
  </si>
  <si>
    <t>Ipiaú</t>
  </si>
  <si>
    <t>Ipiguá</t>
  </si>
  <si>
    <t>Ipira</t>
  </si>
  <si>
    <t>Ipirá</t>
  </si>
  <si>
    <t>Ipiranga</t>
  </si>
  <si>
    <t>Ipiranga de Goiás</t>
  </si>
  <si>
    <t>Ipiranga do Norte</t>
  </si>
  <si>
    <t>Ipiranga do Piauí</t>
  </si>
  <si>
    <t>Ipiranga do Sul</t>
  </si>
  <si>
    <t>Ipixuna</t>
  </si>
  <si>
    <t>Ipixuna do Pará</t>
  </si>
  <si>
    <t>Ipojuca</t>
  </si>
  <si>
    <t>Iporá</t>
  </si>
  <si>
    <t>Iporã</t>
  </si>
  <si>
    <t>Iporã do Oeste</t>
  </si>
  <si>
    <t>Iporanga</t>
  </si>
  <si>
    <t>Ipu</t>
  </si>
  <si>
    <t>Ipuã</t>
  </si>
  <si>
    <t>Ipuaçu</t>
  </si>
  <si>
    <t>Ipubi</t>
  </si>
  <si>
    <t>Ipueira</t>
  </si>
  <si>
    <t>Ipueiras</t>
  </si>
  <si>
    <t>Ipuiúna</t>
  </si>
  <si>
    <t>Ipumirim</t>
  </si>
  <si>
    <t>Ipupiara</t>
  </si>
  <si>
    <t>Iracema</t>
  </si>
  <si>
    <t>Iracema do Oeste</t>
  </si>
  <si>
    <t>Iracemápolis</t>
  </si>
  <si>
    <t>Iraceminha</t>
  </si>
  <si>
    <t>Iraí</t>
  </si>
  <si>
    <t>Irajuba</t>
  </si>
  <si>
    <t>Iramaia</t>
  </si>
  <si>
    <t>Iranduba</t>
  </si>
  <si>
    <t>Irani</t>
  </si>
  <si>
    <t>Irapuã</t>
  </si>
  <si>
    <t>Irapuru</t>
  </si>
  <si>
    <t>Iraquara</t>
  </si>
  <si>
    <t>Irará</t>
  </si>
  <si>
    <t>Irati</t>
  </si>
  <si>
    <t>Irauçuba</t>
  </si>
  <si>
    <t>Irecê</t>
  </si>
  <si>
    <t>Iretama</t>
  </si>
  <si>
    <t>Irineópolis</t>
  </si>
  <si>
    <t>Irituia</t>
  </si>
  <si>
    <t>Irupi</t>
  </si>
  <si>
    <t>Isaías Coelho</t>
  </si>
  <si>
    <t>Israelândia</t>
  </si>
  <si>
    <t>Itá</t>
  </si>
  <si>
    <t>Itaara</t>
  </si>
  <si>
    <t>Itabaiana</t>
  </si>
  <si>
    <t>Itabaianinha</t>
  </si>
  <si>
    <t>Itabela</t>
  </si>
  <si>
    <t>Itaberá</t>
  </si>
  <si>
    <t>Itaberaba</t>
  </si>
  <si>
    <t>Itaberaí</t>
  </si>
  <si>
    <t>Itabi</t>
  </si>
  <si>
    <t>Itabira</t>
  </si>
  <si>
    <t>Itabirinha</t>
  </si>
  <si>
    <t>Itabirito</t>
  </si>
  <si>
    <t>Itaboraí</t>
  </si>
  <si>
    <t>Itabuna</t>
  </si>
  <si>
    <t>Itacajá</t>
  </si>
  <si>
    <t>Itacambira</t>
  </si>
  <si>
    <t>Itacarambi</t>
  </si>
  <si>
    <t>Itacaré</t>
  </si>
  <si>
    <t>Itacoatiara</t>
  </si>
  <si>
    <t>Itacuruba</t>
  </si>
  <si>
    <t>Itacurubi</t>
  </si>
  <si>
    <t>Itaeté</t>
  </si>
  <si>
    <t>Itagi</t>
  </si>
  <si>
    <t>Itagibá</t>
  </si>
  <si>
    <t>Itagimirim</t>
  </si>
  <si>
    <t>Itaguaçu</t>
  </si>
  <si>
    <t>Itaguaçu da Bahia</t>
  </si>
  <si>
    <t>Itaguajé</t>
  </si>
  <si>
    <t>Itaguara</t>
  </si>
  <si>
    <t>Itaguari</t>
  </si>
  <si>
    <t>Itaguaru</t>
  </si>
  <si>
    <t>Itaguatins</t>
  </si>
  <si>
    <t>Itaí</t>
  </si>
  <si>
    <t>Itaíba</t>
  </si>
  <si>
    <t>Itaiçaba</t>
  </si>
  <si>
    <t>Itainópolis</t>
  </si>
  <si>
    <t>Itaiópolis</t>
  </si>
  <si>
    <t>Itaipava do Grajaú</t>
  </si>
  <si>
    <t>Itaipé</t>
  </si>
  <si>
    <t>Itaipulândia</t>
  </si>
  <si>
    <t>Itaitinga</t>
  </si>
  <si>
    <t>Itaituba</t>
  </si>
  <si>
    <t>Itajá</t>
  </si>
  <si>
    <t>Itajaí</t>
  </si>
  <si>
    <t>Itajobi</t>
  </si>
  <si>
    <t>Itaju</t>
  </si>
  <si>
    <t>Itaju do Colônia</t>
  </si>
  <si>
    <t>Itajubá</t>
  </si>
  <si>
    <t>Itajuípe</t>
  </si>
  <si>
    <t>Italva</t>
  </si>
  <si>
    <t>Itamaraju</t>
  </si>
  <si>
    <t>Itamarandiba</t>
  </si>
  <si>
    <t>Itamarati</t>
  </si>
  <si>
    <t>Itamarati de Minas</t>
  </si>
  <si>
    <t>Itamari</t>
  </si>
  <si>
    <t>Itambacuri</t>
  </si>
  <si>
    <t>Itambaracá</t>
  </si>
  <si>
    <t>Itambé</t>
  </si>
  <si>
    <t>Itambé do Mato Dentro</t>
  </si>
  <si>
    <t>Itamogi</t>
  </si>
  <si>
    <t>Itamonte</t>
  </si>
  <si>
    <t>Itanagra</t>
  </si>
  <si>
    <t>Itanhaém</t>
  </si>
  <si>
    <t>Itanhandu</t>
  </si>
  <si>
    <t>Itanhangá</t>
  </si>
  <si>
    <t>Itanhém</t>
  </si>
  <si>
    <t>Itanhomi</t>
  </si>
  <si>
    <t>Itaobim</t>
  </si>
  <si>
    <t>Itaóca</t>
  </si>
  <si>
    <t>Itaocara</t>
  </si>
  <si>
    <t>Itapaci</t>
  </si>
  <si>
    <t>Itapagé</t>
  </si>
  <si>
    <t>Itapagipe</t>
  </si>
  <si>
    <t>Itaparica</t>
  </si>
  <si>
    <t>Itapé</t>
  </si>
  <si>
    <t>Itapebi</t>
  </si>
  <si>
    <t>Itapecerica</t>
  </si>
  <si>
    <t>Itapecerica da Serra</t>
  </si>
  <si>
    <t>Itapecuru Mirim</t>
  </si>
  <si>
    <t>Itapejara D´oeste</t>
  </si>
  <si>
    <t>Itapema</t>
  </si>
  <si>
    <t>Itapemirim</t>
  </si>
  <si>
    <t>Itaperuçu</t>
  </si>
  <si>
    <t>Itaperuna</t>
  </si>
  <si>
    <t>Itapetim</t>
  </si>
  <si>
    <t>Itapetinga</t>
  </si>
  <si>
    <t>Itapetininga</t>
  </si>
  <si>
    <t>Itapeva</t>
  </si>
  <si>
    <t>Itapevi</t>
  </si>
  <si>
    <t>Itapicuru</t>
  </si>
  <si>
    <t>Itapipoca</t>
  </si>
  <si>
    <t>Itapira</t>
  </si>
  <si>
    <t>Itapiranga</t>
  </si>
  <si>
    <t>Itapirapuã</t>
  </si>
  <si>
    <t>Itapirapuã Paulista</t>
  </si>
  <si>
    <t>Itapiratins</t>
  </si>
  <si>
    <t>Itapissuma</t>
  </si>
  <si>
    <t>Itapitanga</t>
  </si>
  <si>
    <t>Itapiúna</t>
  </si>
  <si>
    <t>Itapoá</t>
  </si>
  <si>
    <t>Itápolis</t>
  </si>
  <si>
    <t>Itaporã</t>
  </si>
  <si>
    <t>Itaporã do Tocantins</t>
  </si>
  <si>
    <t>Itaporanga</t>
  </si>
  <si>
    <t>Itaporanga D´ajuda</t>
  </si>
  <si>
    <t>Itapororoca</t>
  </si>
  <si>
    <t>Itapuã do Oeste</t>
  </si>
  <si>
    <t>Itapuca</t>
  </si>
  <si>
    <t>Itapuí</t>
  </si>
  <si>
    <t>Itapura</t>
  </si>
  <si>
    <t>Itapuranga</t>
  </si>
  <si>
    <t>Itaquaquecetuba</t>
  </si>
  <si>
    <t>Itaquara</t>
  </si>
  <si>
    <t>Itaqui</t>
  </si>
  <si>
    <t>Itaquiraí</t>
  </si>
  <si>
    <t>Itaquitinga</t>
  </si>
  <si>
    <t>Itarana</t>
  </si>
  <si>
    <t>Itarantim</t>
  </si>
  <si>
    <t>Itararé</t>
  </si>
  <si>
    <t>Itarema</t>
  </si>
  <si>
    <t>Itariri</t>
  </si>
  <si>
    <t>Itarumã</t>
  </si>
  <si>
    <t>Itati</t>
  </si>
  <si>
    <t>Itatiaia</t>
  </si>
  <si>
    <t>Itatiaiuçu</t>
  </si>
  <si>
    <t>Itatiba</t>
  </si>
  <si>
    <t>Itatiba do Sul</t>
  </si>
  <si>
    <t>Itatim</t>
  </si>
  <si>
    <t>Itatinga</t>
  </si>
  <si>
    <t>Itatira</t>
  </si>
  <si>
    <t>Itatuba</t>
  </si>
  <si>
    <t>Itaú</t>
  </si>
  <si>
    <t>Itaú de Minas</t>
  </si>
  <si>
    <t>Itaúba</t>
  </si>
  <si>
    <t>Itaubal</t>
  </si>
  <si>
    <t>Itauçu</t>
  </si>
  <si>
    <t>Itaueira</t>
  </si>
  <si>
    <t>Itaúna</t>
  </si>
  <si>
    <t>Itaúna do Sul</t>
  </si>
  <si>
    <t>Itaverava</t>
  </si>
  <si>
    <t>Itinga</t>
  </si>
  <si>
    <t>Itinga do Maranhão</t>
  </si>
  <si>
    <t>Itiquira</t>
  </si>
  <si>
    <t>Itirapina</t>
  </si>
  <si>
    <t>Itirapuã</t>
  </si>
  <si>
    <t>Itiruçu</t>
  </si>
  <si>
    <t>Itiúba</t>
  </si>
  <si>
    <t>Itobi</t>
  </si>
  <si>
    <t>Itororó</t>
  </si>
  <si>
    <t>Itu</t>
  </si>
  <si>
    <t>Ituaçu</t>
  </si>
  <si>
    <t>Ituberá</t>
  </si>
  <si>
    <t>Itueta</t>
  </si>
  <si>
    <t>Ituiutaba</t>
  </si>
  <si>
    <t>Itumbiara</t>
  </si>
  <si>
    <t>Itumirim</t>
  </si>
  <si>
    <t>Itupeva</t>
  </si>
  <si>
    <t>Itupiranga</t>
  </si>
  <si>
    <t>Ituporanga</t>
  </si>
  <si>
    <t>Iturama</t>
  </si>
  <si>
    <t>Itutinga</t>
  </si>
  <si>
    <t>Ituverava</t>
  </si>
  <si>
    <t>Iuiú</t>
  </si>
  <si>
    <t>Iúna</t>
  </si>
  <si>
    <t>Ivaí</t>
  </si>
  <si>
    <t>Ivaiporã</t>
  </si>
  <si>
    <t>Ivaté</t>
  </si>
  <si>
    <t>Ivatuba</t>
  </si>
  <si>
    <t>Ivinhema</t>
  </si>
  <si>
    <t>Ivolândia</t>
  </si>
  <si>
    <t>Ivorá</t>
  </si>
  <si>
    <t>Ivoti</t>
  </si>
  <si>
    <t>Jaboatão Dos Guararapes</t>
  </si>
  <si>
    <t>Jaborá</t>
  </si>
  <si>
    <t>Jaborandi</t>
  </si>
  <si>
    <t>Jaboti</t>
  </si>
  <si>
    <t>Jaboticaba</t>
  </si>
  <si>
    <t>Jaboticabal</t>
  </si>
  <si>
    <t>Jaboticatubas</t>
  </si>
  <si>
    <t>Jaçanã</t>
  </si>
  <si>
    <t>Jacaraci</t>
  </si>
  <si>
    <t>Jacaraú</t>
  </si>
  <si>
    <t>Jacaré Dos Homens</t>
  </si>
  <si>
    <t>Jacareacanga</t>
  </si>
  <si>
    <t>Jacareí</t>
  </si>
  <si>
    <t>Jacarezinho</t>
  </si>
  <si>
    <t>Jaci</t>
  </si>
  <si>
    <t>Jaciara</t>
  </si>
  <si>
    <t>Jacinto</t>
  </si>
  <si>
    <t>Jacinto Machado</t>
  </si>
  <si>
    <t>Jacobina</t>
  </si>
  <si>
    <t>Jacobina do Piauí</t>
  </si>
  <si>
    <t>Jacuí</t>
  </si>
  <si>
    <t>Jacuípe</t>
  </si>
  <si>
    <t>Jacuizinho</t>
  </si>
  <si>
    <t>Jacundá</t>
  </si>
  <si>
    <t>Jacupiranga</t>
  </si>
  <si>
    <t>Jacutinga</t>
  </si>
  <si>
    <t>Jaguapitã</t>
  </si>
  <si>
    <t>Jaguaquara</t>
  </si>
  <si>
    <t>Jaguaraçu</t>
  </si>
  <si>
    <t>Jaguarão</t>
  </si>
  <si>
    <t>Jaguarari</t>
  </si>
  <si>
    <t>Jaguaré</t>
  </si>
  <si>
    <t>Jaguaretama</t>
  </si>
  <si>
    <t>Jaguari</t>
  </si>
  <si>
    <t>Jaguariaíva</t>
  </si>
  <si>
    <t>Jaguaribara</t>
  </si>
  <si>
    <t>Jaguaribe</t>
  </si>
  <si>
    <t>Jaguaripe</t>
  </si>
  <si>
    <t>Jaguariúna</t>
  </si>
  <si>
    <t>Jaguaruana</t>
  </si>
  <si>
    <t>Jaguaruna</t>
  </si>
  <si>
    <t>Jaíba</t>
  </si>
  <si>
    <t>Jaicós</t>
  </si>
  <si>
    <t>Jales</t>
  </si>
  <si>
    <t>Jambeiro</t>
  </si>
  <si>
    <t>Jampruca</t>
  </si>
  <si>
    <t>Janaúba</t>
  </si>
  <si>
    <t>Jandaia</t>
  </si>
  <si>
    <t>Jandaia do Sul</t>
  </si>
  <si>
    <t>Jandaíra</t>
  </si>
  <si>
    <t>Jandira</t>
  </si>
  <si>
    <t>Janduís</t>
  </si>
  <si>
    <t>Jangada</t>
  </si>
  <si>
    <t>Janiópolis</t>
  </si>
  <si>
    <t>Januária</t>
  </si>
  <si>
    <t>Januário Cicco</t>
  </si>
  <si>
    <t>Japaraíba</t>
  </si>
  <si>
    <t>Japaratinga</t>
  </si>
  <si>
    <t>Japaratuba</t>
  </si>
  <si>
    <t>Japeri</t>
  </si>
  <si>
    <t>Japi</t>
  </si>
  <si>
    <t>Japira</t>
  </si>
  <si>
    <t>Japoatã</t>
  </si>
  <si>
    <t>Japonvar</t>
  </si>
  <si>
    <t>Japorã</t>
  </si>
  <si>
    <t>Japurá</t>
  </si>
  <si>
    <t>Jaqueira</t>
  </si>
  <si>
    <t>Jaquirana</t>
  </si>
  <si>
    <t>Jaraguá</t>
  </si>
  <si>
    <t>Jaraguá do Sul</t>
  </si>
  <si>
    <t>Jaraguari</t>
  </si>
  <si>
    <t>Jaramataia</t>
  </si>
  <si>
    <t>Jardim</t>
  </si>
  <si>
    <t>Jardim Alegre</t>
  </si>
  <si>
    <t>Jardim de Angicos</t>
  </si>
  <si>
    <t>Jardim de Piranhas</t>
  </si>
  <si>
    <t>Jardim do Mulato</t>
  </si>
  <si>
    <t>Jardim do Seridó</t>
  </si>
  <si>
    <t>Jardim Olinda</t>
  </si>
  <si>
    <t>Jardinópolis</t>
  </si>
  <si>
    <t>Jari</t>
  </si>
  <si>
    <t>Jarinu</t>
  </si>
  <si>
    <t>Jaru</t>
  </si>
  <si>
    <t>Jataí</t>
  </si>
  <si>
    <t>Jataizinho</t>
  </si>
  <si>
    <t>Jataúba</t>
  </si>
  <si>
    <t>Jateí</t>
  </si>
  <si>
    <t>Jati</t>
  </si>
  <si>
    <t>Jatobá</t>
  </si>
  <si>
    <t>Jatobá do Piauí</t>
  </si>
  <si>
    <t>Jaú</t>
  </si>
  <si>
    <t>Jaú do Tocantins</t>
  </si>
  <si>
    <t>Jaupaci</t>
  </si>
  <si>
    <t>Jauru</t>
  </si>
  <si>
    <t>Jeceaba</t>
  </si>
  <si>
    <t>Jenipapo de Minas</t>
  </si>
  <si>
    <t>Jenipapo Dos Vieiras</t>
  </si>
  <si>
    <t>Jequeri</t>
  </si>
  <si>
    <t>Jequiá da Praia</t>
  </si>
  <si>
    <t>Jequié</t>
  </si>
  <si>
    <t>Jequitaí</t>
  </si>
  <si>
    <t>Jequitibá</t>
  </si>
  <si>
    <t>Jequitinhonha</t>
  </si>
  <si>
    <t>Jeremoabo</t>
  </si>
  <si>
    <t>Jericó</t>
  </si>
  <si>
    <t>Jeriquara</t>
  </si>
  <si>
    <t>Jerônimo Monteiro</t>
  </si>
  <si>
    <t>Jerumenha</t>
  </si>
  <si>
    <t>Jesuânia</t>
  </si>
  <si>
    <t>Jesuítas</t>
  </si>
  <si>
    <t>Jesúpolis</t>
  </si>
  <si>
    <t>Jijoca de Jericoacoara</t>
  </si>
  <si>
    <t>Ji-paraná</t>
  </si>
  <si>
    <t>Jiquiriçá</t>
  </si>
  <si>
    <t>Jitaúna</t>
  </si>
  <si>
    <t>Joaçaba</t>
  </si>
  <si>
    <t>Joaíma</t>
  </si>
  <si>
    <t>Joanésia</t>
  </si>
  <si>
    <t>Joanópolis</t>
  </si>
  <si>
    <t>João Alfredo</t>
  </si>
  <si>
    <t>João Câmara</t>
  </si>
  <si>
    <t>João Costa</t>
  </si>
  <si>
    <t>João Dias</t>
  </si>
  <si>
    <t>João Dourado</t>
  </si>
  <si>
    <t>João Lisboa</t>
  </si>
  <si>
    <t>João Monlevade</t>
  </si>
  <si>
    <t>João Neiva</t>
  </si>
  <si>
    <t>João Pessoa</t>
  </si>
  <si>
    <t>João Pinheiro</t>
  </si>
  <si>
    <t>João Ramalho</t>
  </si>
  <si>
    <t>Joaquim Felício</t>
  </si>
  <si>
    <t>Joaquim Gomes</t>
  </si>
  <si>
    <t>Joaquim Nabuco</t>
  </si>
  <si>
    <t>Joaquim Pires</t>
  </si>
  <si>
    <t>Joaquim Távora</t>
  </si>
  <si>
    <t>Joca Marques</t>
  </si>
  <si>
    <t>Jóia</t>
  </si>
  <si>
    <t>Jordânia</t>
  </si>
  <si>
    <t>Jordão</t>
  </si>
  <si>
    <t>José Boiteux</t>
  </si>
  <si>
    <t>José da Penha</t>
  </si>
  <si>
    <t>José de Freitas</t>
  </si>
  <si>
    <t>José Gonçalves de Minas</t>
  </si>
  <si>
    <t>José Raydan</t>
  </si>
  <si>
    <t>Joselândia</t>
  </si>
  <si>
    <t>Josenópolis</t>
  </si>
  <si>
    <t>Joviânia</t>
  </si>
  <si>
    <t>Juara</t>
  </si>
  <si>
    <t>Juarez Távora</t>
  </si>
  <si>
    <t>Juarina</t>
  </si>
  <si>
    <t>Juatuba</t>
  </si>
  <si>
    <t>Juazeirinho</t>
  </si>
  <si>
    <t>Juazeiro</t>
  </si>
  <si>
    <t>Juazeiro do Norte</t>
  </si>
  <si>
    <t>Juazeiro do Piauí</t>
  </si>
  <si>
    <t>Jucás</t>
  </si>
  <si>
    <t>Jucati</t>
  </si>
  <si>
    <t>Jucuruçu</t>
  </si>
  <si>
    <t>Jucurutu</t>
  </si>
  <si>
    <t>Juína</t>
  </si>
  <si>
    <t>Juiz de Fora</t>
  </si>
  <si>
    <t>Júlio Borges</t>
  </si>
  <si>
    <t>Júlio de Castilhos</t>
  </si>
  <si>
    <t>Júlio Mesquita</t>
  </si>
  <si>
    <t>Jumirim</t>
  </si>
  <si>
    <t>Junco do Maranhão</t>
  </si>
  <si>
    <t>Junco do Seridó</t>
  </si>
  <si>
    <t>Jundiá</t>
  </si>
  <si>
    <t>Jundiaí</t>
  </si>
  <si>
    <t>Jundiaí do Sul</t>
  </si>
  <si>
    <t>Junqueiro</t>
  </si>
  <si>
    <t>Junqueirópolis</t>
  </si>
  <si>
    <t>Jupi</t>
  </si>
  <si>
    <t>Jupiá</t>
  </si>
  <si>
    <t>Juquitiba</t>
  </si>
  <si>
    <t>Juramento</t>
  </si>
  <si>
    <t>Juranda</t>
  </si>
  <si>
    <t>Jurema</t>
  </si>
  <si>
    <t>Juripiranga</t>
  </si>
  <si>
    <t>Juru</t>
  </si>
  <si>
    <t>Juruá</t>
  </si>
  <si>
    <t>Juruaia</t>
  </si>
  <si>
    <t>Juruena</t>
  </si>
  <si>
    <t>Juruti</t>
  </si>
  <si>
    <t>Juscimeira</t>
  </si>
  <si>
    <t>Jussara</t>
  </si>
  <si>
    <t>Jussari</t>
  </si>
  <si>
    <t>Jussiape</t>
  </si>
  <si>
    <t>Jutaí</t>
  </si>
  <si>
    <t>Juti</t>
  </si>
  <si>
    <t>Juvenília</t>
  </si>
  <si>
    <t>Kaloré</t>
  </si>
  <si>
    <t>Lábrea</t>
  </si>
  <si>
    <t>Lacerdópolis</t>
  </si>
  <si>
    <t>Ladainha</t>
  </si>
  <si>
    <t>Ladário</t>
  </si>
  <si>
    <t>Lafaiete Coutinho</t>
  </si>
  <si>
    <t>Lagamar</t>
  </si>
  <si>
    <t>Lagarto</t>
  </si>
  <si>
    <t>Lages</t>
  </si>
  <si>
    <t>Lago da Pedra</t>
  </si>
  <si>
    <t>Lago do Junco</t>
  </si>
  <si>
    <t>Lago Dos Rodrigues</t>
  </si>
  <si>
    <t>Lago Verde</t>
  </si>
  <si>
    <t>Lagoa</t>
  </si>
  <si>
    <t>Lagoa Alegre</t>
  </si>
  <si>
    <t>Lagoa Bonita do Sul</t>
  </si>
  <si>
    <t>Lagoa D´anta</t>
  </si>
  <si>
    <t>Lagoa da Canoa</t>
  </si>
  <si>
    <t>Lagoa da Confusão</t>
  </si>
  <si>
    <t>Lagoa da Prata</t>
  </si>
  <si>
    <t>Lagoa de Dentro</t>
  </si>
  <si>
    <t>Lagoa de Pedras</t>
  </si>
  <si>
    <t>Lagoa de São Francisco</t>
  </si>
  <si>
    <t>Lagoa de Velhos</t>
  </si>
  <si>
    <t>Lagoa do Barro do Piauí</t>
  </si>
  <si>
    <t>Lagoa do Carro</t>
  </si>
  <si>
    <t>Lagoa do Itaenga</t>
  </si>
  <si>
    <t>Lagoa do Mato</t>
  </si>
  <si>
    <t>Lagoa do Ouro</t>
  </si>
  <si>
    <t>Lagoa do Piauí</t>
  </si>
  <si>
    <t>Lagoa do Sítio</t>
  </si>
  <si>
    <t>Lagoa do Tocantins</t>
  </si>
  <si>
    <t>Lagoa Dos Gatos</t>
  </si>
  <si>
    <t>Lagoa Dos Patos</t>
  </si>
  <si>
    <t>Lagoa Dos Três Cantos</t>
  </si>
  <si>
    <t>Lagoa Dourada</t>
  </si>
  <si>
    <t>Lagoa Formosa</t>
  </si>
  <si>
    <t>Lagoa Grande</t>
  </si>
  <si>
    <t>Lagoa Grande do Maranhão</t>
  </si>
  <si>
    <t>Lagoa Nova</t>
  </si>
  <si>
    <t>Lagoa Real</t>
  </si>
  <si>
    <t>Lagoa Salgada</t>
  </si>
  <si>
    <t>Lagoa Santa</t>
  </si>
  <si>
    <t>Lagoa Seca</t>
  </si>
  <si>
    <t>Lagoa Vermelha</t>
  </si>
  <si>
    <t>Lagoão</t>
  </si>
  <si>
    <t>Lagoinha</t>
  </si>
  <si>
    <t>Lagoinha do Piauí</t>
  </si>
  <si>
    <t>Laguna</t>
  </si>
  <si>
    <t>Laguna Carapã</t>
  </si>
  <si>
    <t>Laje</t>
  </si>
  <si>
    <t>Laje do Muriaé</t>
  </si>
  <si>
    <t>Lajeado</t>
  </si>
  <si>
    <t>Lajeado do Bugre</t>
  </si>
  <si>
    <t>Lajeado Grande</t>
  </si>
  <si>
    <t>Lajeado Novo</t>
  </si>
  <si>
    <t>Lajedão</t>
  </si>
  <si>
    <t>Lajedinho</t>
  </si>
  <si>
    <t>Lajedo</t>
  </si>
  <si>
    <t>Lajedo do Tabocal</t>
  </si>
  <si>
    <t>Lajes</t>
  </si>
  <si>
    <t>Lajes Pintadas</t>
  </si>
  <si>
    <t>Lajinha</t>
  </si>
  <si>
    <t>Lamarão</t>
  </si>
  <si>
    <t>Lambari</t>
  </si>
  <si>
    <t>Lambari D´oeste</t>
  </si>
  <si>
    <t>Lamim</t>
  </si>
  <si>
    <t>Landri Sales</t>
  </si>
  <si>
    <t>Lapa</t>
  </si>
  <si>
    <t>Lapão</t>
  </si>
  <si>
    <t>Laranja da Terra</t>
  </si>
  <si>
    <t>Laranjal</t>
  </si>
  <si>
    <t>Laranjal do Jari</t>
  </si>
  <si>
    <t>Laranjal Paulista</t>
  </si>
  <si>
    <t>Laranjeiras</t>
  </si>
  <si>
    <t>Laranjeiras do Sul</t>
  </si>
  <si>
    <t>Lassance</t>
  </si>
  <si>
    <t>Lastro</t>
  </si>
  <si>
    <t>Laurentino</t>
  </si>
  <si>
    <t>Lauro de Freitas</t>
  </si>
  <si>
    <t>Lauro Muller</t>
  </si>
  <si>
    <t>Lavandeira</t>
  </si>
  <si>
    <t>Lavínia</t>
  </si>
  <si>
    <t>Lavras da Mangabeira</t>
  </si>
  <si>
    <t>Lavras do Sul</t>
  </si>
  <si>
    <t>Lavrinhas</t>
  </si>
  <si>
    <t>Leandro Ferreira</t>
  </si>
  <si>
    <t>Lebon Régis</t>
  </si>
  <si>
    <t>Leme</t>
  </si>
  <si>
    <t>Leme do Prado</t>
  </si>
  <si>
    <t>Lençóis</t>
  </si>
  <si>
    <t>Lençóis Paulista</t>
  </si>
  <si>
    <t>Leoberto Leal</t>
  </si>
  <si>
    <t>Leopoldina</t>
  </si>
  <si>
    <t>Leopoldo de Bulhões</t>
  </si>
  <si>
    <t>Leópolis</t>
  </si>
  <si>
    <t>Liberato Salzano</t>
  </si>
  <si>
    <t>Liberdade</t>
  </si>
  <si>
    <t>Licínio de Almeida</t>
  </si>
  <si>
    <t>Lidianópolis</t>
  </si>
  <si>
    <t>Lima Campos</t>
  </si>
  <si>
    <t>Lima Duarte</t>
  </si>
  <si>
    <t>Limeira</t>
  </si>
  <si>
    <t>Limeira do Oeste</t>
  </si>
  <si>
    <t>Limoeiro</t>
  </si>
  <si>
    <t>Limoeiro de Anadia</t>
  </si>
  <si>
    <t>Limoeiro do Ajuru</t>
  </si>
  <si>
    <t>Limoeiro do Norte</t>
  </si>
  <si>
    <t>Lindoeste</t>
  </si>
  <si>
    <t>Lindóia</t>
  </si>
  <si>
    <t>Lindóia do Sul</t>
  </si>
  <si>
    <t>Lindolfo Collor</t>
  </si>
  <si>
    <t>Linha Nova</t>
  </si>
  <si>
    <t>Linhares</t>
  </si>
  <si>
    <t>Lins</t>
  </si>
  <si>
    <t>Livramento</t>
  </si>
  <si>
    <t>Livramento de Nossa Senhora</t>
  </si>
  <si>
    <t>Lizarda</t>
  </si>
  <si>
    <t>Loanda</t>
  </si>
  <si>
    <t>Lobato</t>
  </si>
  <si>
    <t>Logradouro</t>
  </si>
  <si>
    <t>Londrina</t>
  </si>
  <si>
    <t>Lontra</t>
  </si>
  <si>
    <t>Lontras</t>
  </si>
  <si>
    <t>Lorena</t>
  </si>
  <si>
    <t>Loreto</t>
  </si>
  <si>
    <t>Lourdes</t>
  </si>
  <si>
    <t>Louveira</t>
  </si>
  <si>
    <t>Lucas do Rio Verde</t>
  </si>
  <si>
    <t>Lucélia</t>
  </si>
  <si>
    <t>Lucena</t>
  </si>
  <si>
    <t>Lucianópolis</t>
  </si>
  <si>
    <t>Luciára</t>
  </si>
  <si>
    <t>Lucrécia</t>
  </si>
  <si>
    <t>Luís Antônio</t>
  </si>
  <si>
    <t>Luís Correia</t>
  </si>
  <si>
    <t>Luís Domingues</t>
  </si>
  <si>
    <t>Luís Eduardo Magalhães</t>
  </si>
  <si>
    <t>Luís Gomes</t>
  </si>
  <si>
    <t>Luisburgo</t>
  </si>
  <si>
    <t>Luislândia</t>
  </si>
  <si>
    <t>Luiz Alves</t>
  </si>
  <si>
    <t>Luiziana</t>
  </si>
  <si>
    <t>Luiziânia</t>
  </si>
  <si>
    <t>Luminárias</t>
  </si>
  <si>
    <t>Lunardelli</t>
  </si>
  <si>
    <t>Lupércio</t>
  </si>
  <si>
    <t>Lupionópolis</t>
  </si>
  <si>
    <t>Lutécia</t>
  </si>
  <si>
    <t>Luz</t>
  </si>
  <si>
    <t>Luzerna</t>
  </si>
  <si>
    <t>Luziânia</t>
  </si>
  <si>
    <t>Luzilândia</t>
  </si>
  <si>
    <t>Luzinópolis</t>
  </si>
  <si>
    <t>Macaé</t>
  </si>
  <si>
    <t>Macaíba</t>
  </si>
  <si>
    <t>Macajuba</t>
  </si>
  <si>
    <t>Maçambara</t>
  </si>
  <si>
    <t>Macambira</t>
  </si>
  <si>
    <t>Macapá</t>
  </si>
  <si>
    <t>Macaparana</t>
  </si>
  <si>
    <t>Macarani</t>
  </si>
  <si>
    <t>Macatuba</t>
  </si>
  <si>
    <t>Macau</t>
  </si>
  <si>
    <t>Macaubal</t>
  </si>
  <si>
    <t>Macaúbas</t>
  </si>
  <si>
    <t>Macedônia</t>
  </si>
  <si>
    <t>Maceió</t>
  </si>
  <si>
    <t>Machacalis</t>
  </si>
  <si>
    <t>Machadinho</t>
  </si>
  <si>
    <t>Machadinho D´oeste</t>
  </si>
  <si>
    <t>Machado</t>
  </si>
  <si>
    <t>Machados</t>
  </si>
  <si>
    <t>Macieira</t>
  </si>
  <si>
    <t>Macuco</t>
  </si>
  <si>
    <t>Macururé</t>
  </si>
  <si>
    <t>Madalena</t>
  </si>
  <si>
    <t>Madeiro</t>
  </si>
  <si>
    <t>Madre de Deus</t>
  </si>
  <si>
    <t>Madre de Deus de Minas</t>
  </si>
  <si>
    <t>Mãe D´água</t>
  </si>
  <si>
    <t>Mãe do Rio</t>
  </si>
  <si>
    <t>Maetinga</t>
  </si>
  <si>
    <t>Mafra</t>
  </si>
  <si>
    <t>Magalhães Barata</t>
  </si>
  <si>
    <t>Magalhães de Almeida</t>
  </si>
  <si>
    <t>Magda</t>
  </si>
  <si>
    <t>Magé</t>
  </si>
  <si>
    <t>Maiquinique</t>
  </si>
  <si>
    <t>Mairi</t>
  </si>
  <si>
    <t>Mairinque</t>
  </si>
  <si>
    <t>Mairiporã</t>
  </si>
  <si>
    <t>Mairipotaba</t>
  </si>
  <si>
    <t>Major Gercino</t>
  </si>
  <si>
    <t>Major Isidoro</t>
  </si>
  <si>
    <t>Major Sales</t>
  </si>
  <si>
    <t>Major Vieira</t>
  </si>
  <si>
    <t>Malacacheta</t>
  </si>
  <si>
    <t>Malhada</t>
  </si>
  <si>
    <t>Malhada de Pedras</t>
  </si>
  <si>
    <t>Malhada Dos Bois</t>
  </si>
  <si>
    <t>Malhador</t>
  </si>
  <si>
    <t>Mallet</t>
  </si>
  <si>
    <t>Malta</t>
  </si>
  <si>
    <t>Mamanguape</t>
  </si>
  <si>
    <t>Mambaí</t>
  </si>
  <si>
    <t>Mamborê</t>
  </si>
  <si>
    <t>Mamonas</t>
  </si>
  <si>
    <t>Mampituba</t>
  </si>
  <si>
    <t>Manacapuru</t>
  </si>
  <si>
    <t>Manaíra</t>
  </si>
  <si>
    <t>Manaquiri</t>
  </si>
  <si>
    <t>Manari</t>
  </si>
  <si>
    <t>Manaus</t>
  </si>
  <si>
    <t>Mâncio Lima</t>
  </si>
  <si>
    <t>Mandaguaçu</t>
  </si>
  <si>
    <t>Mandaguari</t>
  </si>
  <si>
    <t>Mandirituba</t>
  </si>
  <si>
    <t>Manduri</t>
  </si>
  <si>
    <t>Manfrinópolis</t>
  </si>
  <si>
    <t>Manga</t>
  </si>
  <si>
    <t>Mangueirinha</t>
  </si>
  <si>
    <t>Manhumirim</t>
  </si>
  <si>
    <t>Manicoré</t>
  </si>
  <si>
    <t>Manoel Emídio</t>
  </si>
  <si>
    <t>Manoel Ribas</t>
  </si>
  <si>
    <t>Manoel Urbano</t>
  </si>
  <si>
    <t>Manoel Viana</t>
  </si>
  <si>
    <t>Manoel Vitorino</t>
  </si>
  <si>
    <t>Mansidão</t>
  </si>
  <si>
    <t>Mantena</t>
  </si>
  <si>
    <t>Mantenópolis</t>
  </si>
  <si>
    <t>Maquiné</t>
  </si>
  <si>
    <t>Mar de Espanha</t>
  </si>
  <si>
    <t>Mar Vermelho</t>
  </si>
  <si>
    <t>Mara Rosa</t>
  </si>
  <si>
    <t>Maraã</t>
  </si>
  <si>
    <t>Marabá</t>
  </si>
  <si>
    <t>Marabá Paulista</t>
  </si>
  <si>
    <t>Maracaçumé</t>
  </si>
  <si>
    <t>Maracaí</t>
  </si>
  <si>
    <t>Maracajá</t>
  </si>
  <si>
    <t>Maracaju</t>
  </si>
  <si>
    <t>Maracanã</t>
  </si>
  <si>
    <t>Maracanaú</t>
  </si>
  <si>
    <t>Maracás</t>
  </si>
  <si>
    <t>Maragogi</t>
  </si>
  <si>
    <t>Maragogipe</t>
  </si>
  <si>
    <t>Maraial</t>
  </si>
  <si>
    <t>Marajá do Sena</t>
  </si>
  <si>
    <t>Maranguape</t>
  </si>
  <si>
    <t>Maranhãozinho</t>
  </si>
  <si>
    <t>Marapanim</t>
  </si>
  <si>
    <t>Marapoama</t>
  </si>
  <si>
    <t>Maratá</t>
  </si>
  <si>
    <t>Marataízes</t>
  </si>
  <si>
    <t>Marau</t>
  </si>
  <si>
    <t>Maraú</t>
  </si>
  <si>
    <t>Maravilha</t>
  </si>
  <si>
    <t>Maravilhas</t>
  </si>
  <si>
    <t>Marcação</t>
  </si>
  <si>
    <t>Marcelândia</t>
  </si>
  <si>
    <t>Marcelino Ramos</t>
  </si>
  <si>
    <t>Marcelino Vieira</t>
  </si>
  <si>
    <t>Marcionílio Souza</t>
  </si>
  <si>
    <t>Marco</t>
  </si>
  <si>
    <t>Marcolândia</t>
  </si>
  <si>
    <t>Marcos Parente</t>
  </si>
  <si>
    <t>Marechal Cândido Rondon</t>
  </si>
  <si>
    <t>Marechal Deodoro</t>
  </si>
  <si>
    <t>Marechal Floriano</t>
  </si>
  <si>
    <t>Marechal Thaumaturgo</t>
  </si>
  <si>
    <t>Marema</t>
  </si>
  <si>
    <t>Mari</t>
  </si>
  <si>
    <t>Maria da fé</t>
  </si>
  <si>
    <t>Maria Helena</t>
  </si>
  <si>
    <t>Marialva</t>
  </si>
  <si>
    <t>Mariana</t>
  </si>
  <si>
    <t>Mariana Pimentel</t>
  </si>
  <si>
    <t>Mariano Moro</t>
  </si>
  <si>
    <t>Marianópolis do Tocantins</t>
  </si>
  <si>
    <t>Mariápolis</t>
  </si>
  <si>
    <t>Maribondo</t>
  </si>
  <si>
    <t>Maricá</t>
  </si>
  <si>
    <t>Marilac</t>
  </si>
  <si>
    <t>Marilândia</t>
  </si>
  <si>
    <t>Marilândia do Sul</t>
  </si>
  <si>
    <t>Marilena</t>
  </si>
  <si>
    <t>Marília</t>
  </si>
  <si>
    <t>Mariluz</t>
  </si>
  <si>
    <t>Maringá</t>
  </si>
  <si>
    <t>Marinópolis</t>
  </si>
  <si>
    <t>Mário Campos</t>
  </si>
  <si>
    <t>Mariópolis</t>
  </si>
  <si>
    <t>Maripá</t>
  </si>
  <si>
    <t>Maripá de Minas</t>
  </si>
  <si>
    <t>Marituba</t>
  </si>
  <si>
    <t>Marizópolis</t>
  </si>
  <si>
    <t>Marliéria</t>
  </si>
  <si>
    <t>Marmeleiro</t>
  </si>
  <si>
    <t>Marmelópolis</t>
  </si>
  <si>
    <t>Marques de Souza</t>
  </si>
  <si>
    <t>Marquinho</t>
  </si>
  <si>
    <t>Martinho Campos</t>
  </si>
  <si>
    <t>Martinópole</t>
  </si>
  <si>
    <t>Martinópolis</t>
  </si>
  <si>
    <t>Martins</t>
  </si>
  <si>
    <t>Martins Soares</t>
  </si>
  <si>
    <t>Maruim</t>
  </si>
  <si>
    <t>Marumbi</t>
  </si>
  <si>
    <t>Marzagão</t>
  </si>
  <si>
    <t>Mascote</t>
  </si>
  <si>
    <t>Massapê</t>
  </si>
  <si>
    <t>Massapê do Piauí</t>
  </si>
  <si>
    <t>Massaranduba</t>
  </si>
  <si>
    <t>Mata</t>
  </si>
  <si>
    <t>Mata de São João</t>
  </si>
  <si>
    <t>Mata Grande</t>
  </si>
  <si>
    <t>Mata Roma</t>
  </si>
  <si>
    <t>Mata Verde</t>
  </si>
  <si>
    <t>Matão</t>
  </si>
  <si>
    <t>Mataraca</t>
  </si>
  <si>
    <t>Mateiros</t>
  </si>
  <si>
    <t>Matelândia</t>
  </si>
  <si>
    <t>Materlândia</t>
  </si>
  <si>
    <t>Mathias Lobato</t>
  </si>
  <si>
    <t>Matias Barbosa</t>
  </si>
  <si>
    <t>Matias Cardoso</t>
  </si>
  <si>
    <t>Matias Olímpio</t>
  </si>
  <si>
    <t>Matina</t>
  </si>
  <si>
    <t>Matinha</t>
  </si>
  <si>
    <t>Matinhas</t>
  </si>
  <si>
    <t>Matinhos</t>
  </si>
  <si>
    <t>Matipó</t>
  </si>
  <si>
    <t>Mato Castelhano</t>
  </si>
  <si>
    <t>Mato Grosso</t>
  </si>
  <si>
    <t>Mato Leitão</t>
  </si>
  <si>
    <t>Mato Queimado</t>
  </si>
  <si>
    <t>Mato Rico</t>
  </si>
  <si>
    <t>Mato Verde</t>
  </si>
  <si>
    <t>Matões</t>
  </si>
  <si>
    <t>Matões do Norte</t>
  </si>
  <si>
    <t>Matos Costa</t>
  </si>
  <si>
    <t>Matozinhos</t>
  </si>
  <si>
    <t>Matrinchã</t>
  </si>
  <si>
    <t>Matriz de Camaragibe</t>
  </si>
  <si>
    <t>Matupá</t>
  </si>
  <si>
    <t>Maturéia</t>
  </si>
  <si>
    <t>Matutina</t>
  </si>
  <si>
    <t>Mauá</t>
  </si>
  <si>
    <t>Mauá da Serra</t>
  </si>
  <si>
    <t>Maués</t>
  </si>
  <si>
    <t>Maurilândia</t>
  </si>
  <si>
    <t>Maurilândia do Tocantins</t>
  </si>
  <si>
    <t>Mauriti</t>
  </si>
  <si>
    <t>Maxaranguape</t>
  </si>
  <si>
    <t>Maximiliano de Almeida</t>
  </si>
  <si>
    <t>Mazagão</t>
  </si>
  <si>
    <t>Medeiros</t>
  </si>
  <si>
    <t>Medeiros Neto</t>
  </si>
  <si>
    <t>Medianeira</t>
  </si>
  <si>
    <t>Medicilândia</t>
  </si>
  <si>
    <t>Medina</t>
  </si>
  <si>
    <t>Meleiro</t>
  </si>
  <si>
    <t>Melgaço</t>
  </si>
  <si>
    <t>Mendes</t>
  </si>
  <si>
    <t>Mendes Pimentel</t>
  </si>
  <si>
    <t>Mendonça</t>
  </si>
  <si>
    <t>Mercedes</t>
  </si>
  <si>
    <t>Mercês</t>
  </si>
  <si>
    <t>Meridiano</t>
  </si>
  <si>
    <t>Meruoca</t>
  </si>
  <si>
    <t>Mesópolis</t>
  </si>
  <si>
    <t>Mesquita</t>
  </si>
  <si>
    <t>Messias</t>
  </si>
  <si>
    <t>Messias Targino</t>
  </si>
  <si>
    <t>Miguel Alves</t>
  </si>
  <si>
    <t>Miguel Calmon</t>
  </si>
  <si>
    <t>Miguel Leão</t>
  </si>
  <si>
    <t>Miguel Pereira</t>
  </si>
  <si>
    <t>Miguelópolis</t>
  </si>
  <si>
    <t>Milagres do Maranhão</t>
  </si>
  <si>
    <t>Milhã</t>
  </si>
  <si>
    <t>Milton Brandão</t>
  </si>
  <si>
    <t>Mimoso de Goiás</t>
  </si>
  <si>
    <t>Mimoso do Sul</t>
  </si>
  <si>
    <t>Minaçu</t>
  </si>
  <si>
    <t>Minador do Negrão</t>
  </si>
  <si>
    <t>Minas do Leão</t>
  </si>
  <si>
    <t>Minas Novas</t>
  </si>
  <si>
    <t>Minduri</t>
  </si>
  <si>
    <t>Mineiros</t>
  </si>
  <si>
    <t>Mineiros do Tietê</t>
  </si>
  <si>
    <t>Ministro Andreazza</t>
  </si>
  <si>
    <t>Mira Estrela</t>
  </si>
  <si>
    <t>Mirabela</t>
  </si>
  <si>
    <t>Miracatu</t>
  </si>
  <si>
    <t>Miracema</t>
  </si>
  <si>
    <t>Miracema do Tocantins</t>
  </si>
  <si>
    <t>Mirador</t>
  </si>
  <si>
    <t>Miradouro</t>
  </si>
  <si>
    <t>Miraguaí</t>
  </si>
  <si>
    <t>Miraí</t>
  </si>
  <si>
    <t>Miraíma</t>
  </si>
  <si>
    <t>Miranda</t>
  </si>
  <si>
    <t>Miranda do Norte</t>
  </si>
  <si>
    <t>Mirandiba</t>
  </si>
  <si>
    <t>Mirandópolis</t>
  </si>
  <si>
    <t>Mirangaba</t>
  </si>
  <si>
    <t>Miranorte</t>
  </si>
  <si>
    <t>Mirante</t>
  </si>
  <si>
    <t>Mirante da Serra</t>
  </si>
  <si>
    <t>Mirante do Paranapanema</t>
  </si>
  <si>
    <t>Miraselva</t>
  </si>
  <si>
    <t>Mirassol</t>
  </si>
  <si>
    <t>Mirassol D´oeste</t>
  </si>
  <si>
    <t>Mirassolândia</t>
  </si>
  <si>
    <t>Miravânia</t>
  </si>
  <si>
    <t>Mirim Doce</t>
  </si>
  <si>
    <t>Mirinzal</t>
  </si>
  <si>
    <t>Missal</t>
  </si>
  <si>
    <t>Missão Velha</t>
  </si>
  <si>
    <t>Mocajuba</t>
  </si>
  <si>
    <t>Mococa</t>
  </si>
  <si>
    <t>Modelo</t>
  </si>
  <si>
    <t>Moeda</t>
  </si>
  <si>
    <t>Moema</t>
  </si>
  <si>
    <t>Mogeiro</t>
  </si>
  <si>
    <t>Mogi Guaçu</t>
  </si>
  <si>
    <t>Moiporá</t>
  </si>
  <si>
    <t>Moita Bonita</t>
  </si>
  <si>
    <t>Moji Das Cruzes</t>
  </si>
  <si>
    <t>Moji-mirim</t>
  </si>
  <si>
    <t>Moju</t>
  </si>
  <si>
    <t>Mojuí dos Campos</t>
  </si>
  <si>
    <t>Mombaça</t>
  </si>
  <si>
    <t>Mombuca</t>
  </si>
  <si>
    <t>Monção</t>
  </si>
  <si>
    <t>Monções</t>
  </si>
  <si>
    <t>Mondaí</t>
  </si>
  <si>
    <t>Mongaguá</t>
  </si>
  <si>
    <t>Monjolos</t>
  </si>
  <si>
    <t>Monsenhor Gil</t>
  </si>
  <si>
    <t>Monsenhor Hipólito</t>
  </si>
  <si>
    <t>Monsenhor Paulo</t>
  </si>
  <si>
    <t>Monsenhor Tabosa</t>
  </si>
  <si>
    <t>Montadas</t>
  </si>
  <si>
    <t>Montalvânia</t>
  </si>
  <si>
    <t>Montanha</t>
  </si>
  <si>
    <t>Montanhas</t>
  </si>
  <si>
    <t>Montauri</t>
  </si>
  <si>
    <t>Monte Alegre de Goiás</t>
  </si>
  <si>
    <t>Monte Alegre de Minas</t>
  </si>
  <si>
    <t>Monte Alegre de Sergipe</t>
  </si>
  <si>
    <t>Monte Alegre do Piauí</t>
  </si>
  <si>
    <t>Monte Alegre do Sul</t>
  </si>
  <si>
    <t>Monte Alegre Dos Campos</t>
  </si>
  <si>
    <t>Monte Alto</t>
  </si>
  <si>
    <t>Monte Aprazível</t>
  </si>
  <si>
    <t>Monte Azul</t>
  </si>
  <si>
    <t>Monte Azul Paulista</t>
  </si>
  <si>
    <t>Monte Belo</t>
  </si>
  <si>
    <t>Monte Belo do Sul</t>
  </si>
  <si>
    <t>Monte Carlo</t>
  </si>
  <si>
    <t>Monte Carmelo</t>
  </si>
  <si>
    <t>Monte Castelo</t>
  </si>
  <si>
    <t>Monte Das Gameleiras</t>
  </si>
  <si>
    <t>Monte do Carmo</t>
  </si>
  <si>
    <t>Monte Formoso</t>
  </si>
  <si>
    <t>Monte Horebe</t>
  </si>
  <si>
    <t>Monte Mor</t>
  </si>
  <si>
    <t>Monte Negro</t>
  </si>
  <si>
    <t>Monte Santo</t>
  </si>
  <si>
    <t>Monte Santo de Minas</t>
  </si>
  <si>
    <t>Monte Santo do Tocantins</t>
  </si>
  <si>
    <t>Monte Sião</t>
  </si>
  <si>
    <t>Monteiro</t>
  </si>
  <si>
    <t>Monteiro Lobato</t>
  </si>
  <si>
    <t>Monteirópolis</t>
  </si>
  <si>
    <t>Montenegro</t>
  </si>
  <si>
    <t>Montes Altos</t>
  </si>
  <si>
    <t>Montes Claros</t>
  </si>
  <si>
    <t>Montes Claros de Goiás</t>
  </si>
  <si>
    <t>Montezuma</t>
  </si>
  <si>
    <t>Montividiu</t>
  </si>
  <si>
    <t>Montividiu do Norte</t>
  </si>
  <si>
    <t>Morada Nova</t>
  </si>
  <si>
    <t>Morada Nova de Minas</t>
  </si>
  <si>
    <t>Moraújo</t>
  </si>
  <si>
    <t>Moreilândia</t>
  </si>
  <si>
    <t>Moreira Sales</t>
  </si>
  <si>
    <t>Moreno</t>
  </si>
  <si>
    <t>Morpará</t>
  </si>
  <si>
    <t>Morretes</t>
  </si>
  <si>
    <t>Morrinhos</t>
  </si>
  <si>
    <t>Morrinhos do Sul</t>
  </si>
  <si>
    <t>Morro Agudo</t>
  </si>
  <si>
    <t>Morro Agudo de Goiás</t>
  </si>
  <si>
    <t>Morro Cabeça no Tempo</t>
  </si>
  <si>
    <t>Morro da Fumaça</t>
  </si>
  <si>
    <t>Morro da Garça</t>
  </si>
  <si>
    <t>Morro do Chapéu</t>
  </si>
  <si>
    <t>Morro do Chapéu do Piauí</t>
  </si>
  <si>
    <t>Morro do Pilar</t>
  </si>
  <si>
    <t>Morro Grande</t>
  </si>
  <si>
    <t>Morro Redondo</t>
  </si>
  <si>
    <t>Morro Reuter</t>
  </si>
  <si>
    <t>Morros</t>
  </si>
  <si>
    <t>Mortugaba</t>
  </si>
  <si>
    <t>Morungaba</t>
  </si>
  <si>
    <t>Mossâmedes</t>
  </si>
  <si>
    <t>Mossoró</t>
  </si>
  <si>
    <t>Mostardas</t>
  </si>
  <si>
    <t>Motuca</t>
  </si>
  <si>
    <t>Mozarlândia</t>
  </si>
  <si>
    <t>Muaná</t>
  </si>
  <si>
    <t>Mucajaí</t>
  </si>
  <si>
    <t>Mucambo</t>
  </si>
  <si>
    <t>Mucugê</t>
  </si>
  <si>
    <t>Muçum</t>
  </si>
  <si>
    <t>Mucuri</t>
  </si>
  <si>
    <t>Mucurici</t>
  </si>
  <si>
    <t>Muitos Capões</t>
  </si>
  <si>
    <t>Muliterno</t>
  </si>
  <si>
    <t>Mulungu</t>
  </si>
  <si>
    <t>Mulungu do Morro</t>
  </si>
  <si>
    <t>Mundo Novo</t>
  </si>
  <si>
    <t>Munhoz</t>
  </si>
  <si>
    <t>Munhoz de Melo</t>
  </si>
  <si>
    <t>Muniz Ferreira</t>
  </si>
  <si>
    <t>Muniz Freire</t>
  </si>
  <si>
    <t>Muquém de São Francisco</t>
  </si>
  <si>
    <t>Muqui</t>
  </si>
  <si>
    <t>Muriaé</t>
  </si>
  <si>
    <t>Muribeca</t>
  </si>
  <si>
    <t>Murici</t>
  </si>
  <si>
    <t>Murici Dos Portelas</t>
  </si>
  <si>
    <t>Muricilândia</t>
  </si>
  <si>
    <t>Muritiba</t>
  </si>
  <si>
    <t>Murutinga do Sul</t>
  </si>
  <si>
    <t>Mutuípe</t>
  </si>
  <si>
    <t>Mutum</t>
  </si>
  <si>
    <t>Mutunópolis</t>
  </si>
  <si>
    <t>Muzambinho</t>
  </si>
  <si>
    <t>Nacip Raydan</t>
  </si>
  <si>
    <t>Nantes</t>
  </si>
  <si>
    <t>Nanuque</t>
  </si>
  <si>
    <t>Não-me-toque</t>
  </si>
  <si>
    <t>Naque</t>
  </si>
  <si>
    <t>Narandiba</t>
  </si>
  <si>
    <t>Natal</t>
  </si>
  <si>
    <t>Natalândia</t>
  </si>
  <si>
    <t>Natércia</t>
  </si>
  <si>
    <t>Natividade</t>
  </si>
  <si>
    <t>Natividade da Serra</t>
  </si>
  <si>
    <t>Natuba</t>
  </si>
  <si>
    <t>Navegantes</t>
  </si>
  <si>
    <t>Naviraí</t>
  </si>
  <si>
    <t>Nazaré</t>
  </si>
  <si>
    <t>Nazaré da Mata</t>
  </si>
  <si>
    <t>Nazaré do Piauí</t>
  </si>
  <si>
    <t>Nazaré Paulista</t>
  </si>
  <si>
    <t>Nazareno</t>
  </si>
  <si>
    <t>Nazarezinho</t>
  </si>
  <si>
    <t>Nazária</t>
  </si>
  <si>
    <t>Nazário</t>
  </si>
  <si>
    <t>Neópolis</t>
  </si>
  <si>
    <t>Nepomuceno</t>
  </si>
  <si>
    <t>Nerópolis</t>
  </si>
  <si>
    <t>Neves Paulista</t>
  </si>
  <si>
    <t>Nhamundá</t>
  </si>
  <si>
    <t>Nhandeara</t>
  </si>
  <si>
    <t>Nicolau Vergueiro</t>
  </si>
  <si>
    <t>Nilo Peçanha</t>
  </si>
  <si>
    <t>Nilópolis</t>
  </si>
  <si>
    <t>Nina Rodrigues</t>
  </si>
  <si>
    <t>Ninheira</t>
  </si>
  <si>
    <t>Nioaque</t>
  </si>
  <si>
    <t>Nipoã</t>
  </si>
  <si>
    <t>Niquelândia</t>
  </si>
  <si>
    <t>Nísia Floresta</t>
  </si>
  <si>
    <t>Niterói</t>
  </si>
  <si>
    <t>Nobres</t>
  </si>
  <si>
    <t>Nonoai</t>
  </si>
  <si>
    <t>Nordestina</t>
  </si>
  <si>
    <t>Normandia</t>
  </si>
  <si>
    <t>Nortelândia</t>
  </si>
  <si>
    <t>Nossa Senhora Aparecida</t>
  </si>
  <si>
    <t>Nossa Senhora da Glória</t>
  </si>
  <si>
    <t>Nossa Senhora Das Dores</t>
  </si>
  <si>
    <t>Nossa Senhora Das Graças</t>
  </si>
  <si>
    <t>Nossa Senhora de Lourdes</t>
  </si>
  <si>
    <t>Nossa Senhora de Nazaré</t>
  </si>
  <si>
    <t>Nossa Senhora do Livramento</t>
  </si>
  <si>
    <t>Nossa Senhora do Socorro</t>
  </si>
  <si>
    <t>Nossa Senhora Dos Remédios</t>
  </si>
  <si>
    <t>Nova Aliança</t>
  </si>
  <si>
    <t>Nova Aliança do Ivaí</t>
  </si>
  <si>
    <t>Nova Alvorada</t>
  </si>
  <si>
    <t>Nova Alvorada do Sul</t>
  </si>
  <si>
    <t>Nova América</t>
  </si>
  <si>
    <t>Nova América da Colina</t>
  </si>
  <si>
    <t>Nova Andradina</t>
  </si>
  <si>
    <t>Nova Araçá</t>
  </si>
  <si>
    <t>Nova Aurora</t>
  </si>
  <si>
    <t>Nova Bandeirantes</t>
  </si>
  <si>
    <t>Nova Bassano</t>
  </si>
  <si>
    <t>Nova Belém</t>
  </si>
  <si>
    <t>Nova Boa Vista</t>
  </si>
  <si>
    <t>Nova Brasilândia</t>
  </si>
  <si>
    <t>Nova Brasilândia D´oeste</t>
  </si>
  <si>
    <t>Nova Bréscia</t>
  </si>
  <si>
    <t>Nova Campina</t>
  </si>
  <si>
    <t>Nova Canaã</t>
  </si>
  <si>
    <t>Nova Canaã do Norte</t>
  </si>
  <si>
    <t>Nova Canaã Paulista</t>
  </si>
  <si>
    <t>Nova Candelária</t>
  </si>
  <si>
    <t>Nova Cantu</t>
  </si>
  <si>
    <t>Nova Castilho</t>
  </si>
  <si>
    <t>Nova Colinas</t>
  </si>
  <si>
    <t>Nova Crixás</t>
  </si>
  <si>
    <t>Nova Cruz</t>
  </si>
  <si>
    <t>Nova Era</t>
  </si>
  <si>
    <t>Nova Erechim</t>
  </si>
  <si>
    <t>Nova Esperança</t>
  </si>
  <si>
    <t>Nova Esperança do Piriá</t>
  </si>
  <si>
    <t>Nova Esperança do Sudoeste</t>
  </si>
  <si>
    <t>Nova Esperança do Sul</t>
  </si>
  <si>
    <t>Nova Europa</t>
  </si>
  <si>
    <t>Nova Fátima</t>
  </si>
  <si>
    <t>Nova Floresta</t>
  </si>
  <si>
    <t>Nova Friburgo</t>
  </si>
  <si>
    <t>Nova Glória</t>
  </si>
  <si>
    <t>Nova Granada</t>
  </si>
  <si>
    <t>Nova Guarita</t>
  </si>
  <si>
    <t>Nova Guataporanga</t>
  </si>
  <si>
    <t>Nova Hartz</t>
  </si>
  <si>
    <t>Nova Ibiá</t>
  </si>
  <si>
    <t>Nova Iguaçu</t>
  </si>
  <si>
    <t>Nova Iguaçu de Goiás</t>
  </si>
  <si>
    <t>Nova Independência</t>
  </si>
  <si>
    <t>Nova Iorque</t>
  </si>
  <si>
    <t>Nova Ipixuna</t>
  </si>
  <si>
    <t>Nova Itaberaba</t>
  </si>
  <si>
    <t>Nova Itarana</t>
  </si>
  <si>
    <t>Nova Lacerda</t>
  </si>
  <si>
    <t>Nova Laranjeiras</t>
  </si>
  <si>
    <t>Nova Lima</t>
  </si>
  <si>
    <t>Nova Londrina</t>
  </si>
  <si>
    <t>Nova Luzitânia</t>
  </si>
  <si>
    <t>Nova Mamoré</t>
  </si>
  <si>
    <t>Nova Marilândia</t>
  </si>
  <si>
    <t>Nova Maringá</t>
  </si>
  <si>
    <t>Nova Módica</t>
  </si>
  <si>
    <t>Nova Monte Verde</t>
  </si>
  <si>
    <t>Nova Mutum</t>
  </si>
  <si>
    <t>Nova Nazaré</t>
  </si>
  <si>
    <t>Nova Odessa</t>
  </si>
  <si>
    <t>Nova Olímpia</t>
  </si>
  <si>
    <t>Nova Olinda</t>
  </si>
  <si>
    <t>Nova Olinda do Maranhão</t>
  </si>
  <si>
    <t>Nova Olinda do Norte</t>
  </si>
  <si>
    <t>Nova Pádua</t>
  </si>
  <si>
    <t>Nova Palma</t>
  </si>
  <si>
    <t>Nova Palmeira</t>
  </si>
  <si>
    <t>Nova Petrópolis</t>
  </si>
  <si>
    <t>Nova Ponte</t>
  </si>
  <si>
    <t>Nova Porteirinha</t>
  </si>
  <si>
    <t>Nova Prata</t>
  </si>
  <si>
    <t>Nova Prata do Iguaçu</t>
  </si>
  <si>
    <t>Nova Ramada</t>
  </si>
  <si>
    <t>Nova Redenção</t>
  </si>
  <si>
    <t>Nova Resende</t>
  </si>
  <si>
    <t>Nova Roma</t>
  </si>
  <si>
    <t>Nova Roma do Sul</t>
  </si>
  <si>
    <t>Nova Rosalândia</t>
  </si>
  <si>
    <t>Nova Russas</t>
  </si>
  <si>
    <t>Nova Santa Bárbara</t>
  </si>
  <si>
    <t>Nova Santa Helena</t>
  </si>
  <si>
    <t>Nova Santa Rita</t>
  </si>
  <si>
    <t>Nova Santa Rosa</t>
  </si>
  <si>
    <t>Nova Serrana</t>
  </si>
  <si>
    <t>Nova Soure</t>
  </si>
  <si>
    <t>Nova Tebas</t>
  </si>
  <si>
    <t>Nova Timboteua</t>
  </si>
  <si>
    <t>Nova Trento</t>
  </si>
  <si>
    <t>Nova Ubiratã</t>
  </si>
  <si>
    <t>Nova União</t>
  </si>
  <si>
    <t>Nova Venécia</t>
  </si>
  <si>
    <t>Nova Veneza</t>
  </si>
  <si>
    <t>Nova Viçosa</t>
  </si>
  <si>
    <t>Nova Xavantina</t>
  </si>
  <si>
    <t>Novais</t>
  </si>
  <si>
    <t>Novo Acordo</t>
  </si>
  <si>
    <t>Novo Airão</t>
  </si>
  <si>
    <t>Novo Alegre</t>
  </si>
  <si>
    <t>Novo Aripuanã</t>
  </si>
  <si>
    <t>Novo Barreiro</t>
  </si>
  <si>
    <t>Novo Brasil</t>
  </si>
  <si>
    <t>Novo Cabrais</t>
  </si>
  <si>
    <t>Novo Cruzeiro</t>
  </si>
  <si>
    <t>Novo Gama</t>
  </si>
  <si>
    <t>Novo Hamburgo</t>
  </si>
  <si>
    <t>Novo Horizonte do Norte</t>
  </si>
  <si>
    <t>Novo Horizonte do Oeste</t>
  </si>
  <si>
    <t>Novo Horizonte do Sul</t>
  </si>
  <si>
    <t>Novo Itacolomi</t>
  </si>
  <si>
    <t>Novo Jardim</t>
  </si>
  <si>
    <t>Novo Lino</t>
  </si>
  <si>
    <t>Novo Machado</t>
  </si>
  <si>
    <t>Novo Mundo</t>
  </si>
  <si>
    <t>Novo Oriente</t>
  </si>
  <si>
    <t>Novo Oriente de Minas</t>
  </si>
  <si>
    <t>Novo Oriente do Piauí</t>
  </si>
  <si>
    <t>Novo Planalto</t>
  </si>
  <si>
    <t>Novo Progresso</t>
  </si>
  <si>
    <t>Novo Repartimento</t>
  </si>
  <si>
    <t>Novo Santo Antônio</t>
  </si>
  <si>
    <t>Novo São Joaquim</t>
  </si>
  <si>
    <t>Novo Tiradentes</t>
  </si>
  <si>
    <t>Novo Triunfo</t>
  </si>
  <si>
    <t>Novo Xingu</t>
  </si>
  <si>
    <t>Novorizonte</t>
  </si>
  <si>
    <t>Nuporanga</t>
  </si>
  <si>
    <t>Óbidos</t>
  </si>
  <si>
    <t>Ocara</t>
  </si>
  <si>
    <t>Ocauçu</t>
  </si>
  <si>
    <t>Oeiras</t>
  </si>
  <si>
    <t>Oeiras do Pará</t>
  </si>
  <si>
    <t>Oiapoque</t>
  </si>
  <si>
    <t>Olaria</t>
  </si>
  <si>
    <t>Olho D´água</t>
  </si>
  <si>
    <t>Olho D´água Das Cunhãs</t>
  </si>
  <si>
    <t>Olho D´água Das Flores</t>
  </si>
  <si>
    <t>Olho D´água do Casado</t>
  </si>
  <si>
    <t>Olho D´água do Piauí</t>
  </si>
  <si>
    <t>Olho D´água Grande</t>
  </si>
  <si>
    <t>Olho-d´água do Borges</t>
  </si>
  <si>
    <t>Olhos-d´água</t>
  </si>
  <si>
    <t>Olímpia</t>
  </si>
  <si>
    <t>Olímpio Noronha</t>
  </si>
  <si>
    <t>Olinda</t>
  </si>
  <si>
    <t>Olinda Nova do Maranhão</t>
  </si>
  <si>
    <t>Olindina</t>
  </si>
  <si>
    <t>Olivedos</t>
  </si>
  <si>
    <t>Oliveira</t>
  </si>
  <si>
    <t>Oliveira de Fátima</t>
  </si>
  <si>
    <t>Oliveira Dos Brejinhos</t>
  </si>
  <si>
    <t>Oliveira Fortes</t>
  </si>
  <si>
    <t>Olivença</t>
  </si>
  <si>
    <t>Onça de Pitangui</t>
  </si>
  <si>
    <t>Onda Verde</t>
  </si>
  <si>
    <t>Oratórios</t>
  </si>
  <si>
    <t>Oriente</t>
  </si>
  <si>
    <t>Orindiúva</t>
  </si>
  <si>
    <t>Oriximiná</t>
  </si>
  <si>
    <t>Orizânia</t>
  </si>
  <si>
    <t>Orizona</t>
  </si>
  <si>
    <t>Orlândia</t>
  </si>
  <si>
    <t>Orleans</t>
  </si>
  <si>
    <t>Orobó</t>
  </si>
  <si>
    <t>Orocó</t>
  </si>
  <si>
    <t>Orós</t>
  </si>
  <si>
    <t>Ortigueira</t>
  </si>
  <si>
    <t>Osasco</t>
  </si>
  <si>
    <t>Oscar Bressane</t>
  </si>
  <si>
    <t>Osório</t>
  </si>
  <si>
    <t>Osvaldo Cruz</t>
  </si>
  <si>
    <t>Otacílio Costa</t>
  </si>
  <si>
    <t>Ourém</t>
  </si>
  <si>
    <t>Ouriçangas</t>
  </si>
  <si>
    <t>Ouricuri</t>
  </si>
  <si>
    <t>Ourilândia do Norte</t>
  </si>
  <si>
    <t>Ourinhos</t>
  </si>
  <si>
    <t>Ourizona</t>
  </si>
  <si>
    <t>Ouro</t>
  </si>
  <si>
    <t>Ouro Branco</t>
  </si>
  <si>
    <t>Ouro Fino</t>
  </si>
  <si>
    <t>Ouro Preto</t>
  </si>
  <si>
    <t>Ouro Preto do Oeste</t>
  </si>
  <si>
    <t>Ouro Velho</t>
  </si>
  <si>
    <t>Ouro Verde</t>
  </si>
  <si>
    <t>Ouro Verde de Goiás</t>
  </si>
  <si>
    <t>Ouro Verde de Minas</t>
  </si>
  <si>
    <t>Ouro Verde do Oeste</t>
  </si>
  <si>
    <t>Ouroeste</t>
  </si>
  <si>
    <t>Ourolândia</t>
  </si>
  <si>
    <t>Ouvidor</t>
  </si>
  <si>
    <t>Pacaembu</t>
  </si>
  <si>
    <t>Pacajá</t>
  </si>
  <si>
    <t>Pacajus</t>
  </si>
  <si>
    <t>Pacaraima</t>
  </si>
  <si>
    <t>Pacatuba</t>
  </si>
  <si>
    <t>Paço do Lumiar</t>
  </si>
  <si>
    <t>Pacoti</t>
  </si>
  <si>
    <t>Pacujá</t>
  </si>
  <si>
    <t>Padre Bernardo</t>
  </si>
  <si>
    <t>Padre Carvalho</t>
  </si>
  <si>
    <t>Padre Marcos</t>
  </si>
  <si>
    <t>Padre Paraíso</t>
  </si>
  <si>
    <t>Paes Landim</t>
  </si>
  <si>
    <t>Pai Pedro</t>
  </si>
  <si>
    <t>Paial</t>
  </si>
  <si>
    <t>Paiçandu</t>
  </si>
  <si>
    <t>Paim Filho</t>
  </si>
  <si>
    <t>Paineiras</t>
  </si>
  <si>
    <t>Painel</t>
  </si>
  <si>
    <t>Pains</t>
  </si>
  <si>
    <t>Paiva</t>
  </si>
  <si>
    <t>Pajeú do Piauí</t>
  </si>
  <si>
    <t>Palestina</t>
  </si>
  <si>
    <t>Palestina de Goiás</t>
  </si>
  <si>
    <t>Palestina do Pará</t>
  </si>
  <si>
    <t>Palhano</t>
  </si>
  <si>
    <t>Palhoça</t>
  </si>
  <si>
    <t>Palma</t>
  </si>
  <si>
    <t>Palma Sola</t>
  </si>
  <si>
    <t>Palmácia</t>
  </si>
  <si>
    <t>Palmares</t>
  </si>
  <si>
    <t>Palmares do Sul</t>
  </si>
  <si>
    <t>Palmares Paulista</t>
  </si>
  <si>
    <t>Palmas</t>
  </si>
  <si>
    <t>Palmas de Monte Alto</t>
  </si>
  <si>
    <t>Palmeira</t>
  </si>
  <si>
    <t>Palmeira D´oeste</t>
  </si>
  <si>
    <t>Palmeira Das Missões</t>
  </si>
  <si>
    <t>Palmeira do Piauí</t>
  </si>
  <si>
    <t>Palmeira Dos Índios</t>
  </si>
  <si>
    <t>Palmeirais</t>
  </si>
  <si>
    <t>Palmeirândia</t>
  </si>
  <si>
    <t>Palmeirante</t>
  </si>
  <si>
    <t>Palmeiras</t>
  </si>
  <si>
    <t>Palmeiras de Goiás</t>
  </si>
  <si>
    <t>Palmeiras do Tocantins</t>
  </si>
  <si>
    <t>Palmeirina</t>
  </si>
  <si>
    <t>Palmeirópolis</t>
  </si>
  <si>
    <t>Palmelo</t>
  </si>
  <si>
    <t>Palminópolis</t>
  </si>
  <si>
    <t>Palmital</t>
  </si>
  <si>
    <t>Palmitinho</t>
  </si>
  <si>
    <t>Palmitos</t>
  </si>
  <si>
    <t>Palmópolis</t>
  </si>
  <si>
    <t>Palotina</t>
  </si>
  <si>
    <t>Panamá</t>
  </si>
  <si>
    <t>Panambi</t>
  </si>
  <si>
    <t>Pancas</t>
  </si>
  <si>
    <t>Panelas</t>
  </si>
  <si>
    <t>Panorama</t>
  </si>
  <si>
    <t>Pantano Grande</t>
  </si>
  <si>
    <t>Pão de Açúcar</t>
  </si>
  <si>
    <t>Papagaios</t>
  </si>
  <si>
    <t>Papanduva</t>
  </si>
  <si>
    <t>Paquetá</t>
  </si>
  <si>
    <t>Pará de Minas</t>
  </si>
  <si>
    <t>Paracambi</t>
  </si>
  <si>
    <t>Paracatu</t>
  </si>
  <si>
    <t>Paracuru</t>
  </si>
  <si>
    <t>Paragominas</t>
  </si>
  <si>
    <t>Paraguaçu</t>
  </si>
  <si>
    <t>Paraguaçu Paulista</t>
  </si>
  <si>
    <t>Paraí</t>
  </si>
  <si>
    <t>Paraíba do Sul</t>
  </si>
  <si>
    <t>Paraibano</t>
  </si>
  <si>
    <t>Paraibuna</t>
  </si>
  <si>
    <t>Paraipaba</t>
  </si>
  <si>
    <t>Paraíso</t>
  </si>
  <si>
    <t>Paraíso das Águas</t>
  </si>
  <si>
    <t>Paraíso do Norte</t>
  </si>
  <si>
    <t>Paraíso do Sul</t>
  </si>
  <si>
    <t>Paraíso do Tocantins</t>
  </si>
  <si>
    <t>Paraisópolis</t>
  </si>
  <si>
    <t>Parambu</t>
  </si>
  <si>
    <t>Paramirim</t>
  </si>
  <si>
    <t>Paramoti</t>
  </si>
  <si>
    <t>Paraná</t>
  </si>
  <si>
    <t>Paranã</t>
  </si>
  <si>
    <t>Paranacity</t>
  </si>
  <si>
    <t>Paranaguá</t>
  </si>
  <si>
    <t>Paranaíba</t>
  </si>
  <si>
    <t>Paranaiguara</t>
  </si>
  <si>
    <t>Paranaíta</t>
  </si>
  <si>
    <t>Paranapanema</t>
  </si>
  <si>
    <t>Paranapoema</t>
  </si>
  <si>
    <t>Paranapuã</t>
  </si>
  <si>
    <t>Paranatama</t>
  </si>
  <si>
    <t>Paranatinga</t>
  </si>
  <si>
    <t>Paranavaí</t>
  </si>
  <si>
    <t>Paranhos</t>
  </si>
  <si>
    <t>Paraopeba</t>
  </si>
  <si>
    <t>Parapuã</t>
  </si>
  <si>
    <t>Parari</t>
  </si>
  <si>
    <t>Parati</t>
  </si>
  <si>
    <t>Paratinga</t>
  </si>
  <si>
    <t>Paraú</t>
  </si>
  <si>
    <t>Parauapebas</t>
  </si>
  <si>
    <t>Paraúna</t>
  </si>
  <si>
    <t>Parazinho</t>
  </si>
  <si>
    <t>Pardinho</t>
  </si>
  <si>
    <t>Pareci Novo</t>
  </si>
  <si>
    <t>Parecis</t>
  </si>
  <si>
    <t>Parelhas</t>
  </si>
  <si>
    <t>Pariconha</t>
  </si>
  <si>
    <t>Parintins</t>
  </si>
  <si>
    <t>Paripiranga</t>
  </si>
  <si>
    <t>Paripueira</t>
  </si>
  <si>
    <t>Pariquera-açu</t>
  </si>
  <si>
    <t>Parisi</t>
  </si>
  <si>
    <t>Parnaguá</t>
  </si>
  <si>
    <t>Parnaíba</t>
  </si>
  <si>
    <t>Parnamirim</t>
  </si>
  <si>
    <t>Parnarama</t>
  </si>
  <si>
    <t>Parobé</t>
  </si>
  <si>
    <t>Passa e Fica</t>
  </si>
  <si>
    <t>Passa Quatro</t>
  </si>
  <si>
    <t>Passa Sete</t>
  </si>
  <si>
    <t>Passa Tempo</t>
  </si>
  <si>
    <t>Passabém</t>
  </si>
  <si>
    <t>Passagem</t>
  </si>
  <si>
    <t>Passagem Franca</t>
  </si>
  <si>
    <t>Passagem Franca do Piauí</t>
  </si>
  <si>
    <t>Passa-vinte</t>
  </si>
  <si>
    <t>Passira</t>
  </si>
  <si>
    <t>Passo de Camaragibe</t>
  </si>
  <si>
    <t>Passo de Torres</t>
  </si>
  <si>
    <t>Passo do Sobrado</t>
  </si>
  <si>
    <t>Passo Fundo</t>
  </si>
  <si>
    <t>Passos</t>
  </si>
  <si>
    <t>Passos Maia</t>
  </si>
  <si>
    <t>Pastos Bons</t>
  </si>
  <si>
    <t>Patis</t>
  </si>
  <si>
    <t>Pato Bragado</t>
  </si>
  <si>
    <t>Pato Branco</t>
  </si>
  <si>
    <t>Patos</t>
  </si>
  <si>
    <t>Patos de Minas</t>
  </si>
  <si>
    <t>Patos do Piauí</t>
  </si>
  <si>
    <t>Patrocínio</t>
  </si>
  <si>
    <t>Patrocínio do Muriaé</t>
  </si>
  <si>
    <t>Patrocínio Paulista</t>
  </si>
  <si>
    <t>Patu</t>
  </si>
  <si>
    <t>Paty do Alferes</t>
  </si>
  <si>
    <t>Pau Brasil</t>
  </si>
  <si>
    <t>Pau D´arco</t>
  </si>
  <si>
    <t>Pau D´arco do Piauí</t>
  </si>
  <si>
    <t>Pau Dos Ferros</t>
  </si>
  <si>
    <t>Paudalho</t>
  </si>
  <si>
    <t>Pauini</t>
  </si>
  <si>
    <t>Paula Cândido</t>
  </si>
  <si>
    <t>Paula Freitas</t>
  </si>
  <si>
    <t>Paulicéia</t>
  </si>
  <si>
    <t>Paulínia</t>
  </si>
  <si>
    <t>Paulino Neves</t>
  </si>
  <si>
    <t>Paulista</t>
  </si>
  <si>
    <t>Paulistana</t>
  </si>
  <si>
    <t>Paulistânia</t>
  </si>
  <si>
    <t>Paulistas</t>
  </si>
  <si>
    <t>Paulo Afonso</t>
  </si>
  <si>
    <t>Paulo Bento</t>
  </si>
  <si>
    <t>Paulo de Faria</t>
  </si>
  <si>
    <t>Paulo Frontin</t>
  </si>
  <si>
    <t>Paulo Jacinto</t>
  </si>
  <si>
    <t>Paulo Ramos</t>
  </si>
  <si>
    <t>Pavão</t>
  </si>
  <si>
    <t>Paverama</t>
  </si>
  <si>
    <t>Pavussu</t>
  </si>
  <si>
    <t>pé de Serra</t>
  </si>
  <si>
    <t>Peabiru</t>
  </si>
  <si>
    <t>Peçanha</t>
  </si>
  <si>
    <t>Pederneiras</t>
  </si>
  <si>
    <t>Pedra</t>
  </si>
  <si>
    <t>Pedra Azul</t>
  </si>
  <si>
    <t>Pedra Bela</t>
  </si>
  <si>
    <t>Pedra Bonita</t>
  </si>
  <si>
    <t>Pedra Branca</t>
  </si>
  <si>
    <t>Pedra Branca do Amapari</t>
  </si>
  <si>
    <t>Pedra do Anta</t>
  </si>
  <si>
    <t>Pedra do Indaiá</t>
  </si>
  <si>
    <t>Pedra Dourada</t>
  </si>
  <si>
    <t>Pedra Grande</t>
  </si>
  <si>
    <t>Pedra Lavrada</t>
  </si>
  <si>
    <t>Pedra Mole</t>
  </si>
  <si>
    <t>Pedra Preta</t>
  </si>
  <si>
    <t>Pedralva</t>
  </si>
  <si>
    <t>Pedranópolis</t>
  </si>
  <si>
    <t>Pedrão</t>
  </si>
  <si>
    <t>Pedras Altas</t>
  </si>
  <si>
    <t>Pedras de Fogo</t>
  </si>
  <si>
    <t>Pedras de Maria da Cruz</t>
  </si>
  <si>
    <t>Pedras Grandes</t>
  </si>
  <si>
    <t>Pedregulho</t>
  </si>
  <si>
    <t>Pedreira</t>
  </si>
  <si>
    <t>Pedreiras</t>
  </si>
  <si>
    <t>Pedrinhas</t>
  </si>
  <si>
    <t>Pedrinhas Paulista</t>
  </si>
  <si>
    <t>Pedrinópolis</t>
  </si>
  <si>
    <t>Pedro Alexandre</t>
  </si>
  <si>
    <t>Pedro Avelino</t>
  </si>
  <si>
    <t>Pedro Canário</t>
  </si>
  <si>
    <t>Pedro de Toledo</t>
  </si>
  <si>
    <t>Pedro do Rosário</t>
  </si>
  <si>
    <t>Pedro Gomes</t>
  </si>
  <si>
    <t>Pedro ii</t>
  </si>
  <si>
    <t>Pedro Laurentino</t>
  </si>
  <si>
    <t>Pedro Leopoldo</t>
  </si>
  <si>
    <t>Pedro Osório</t>
  </si>
  <si>
    <t>Pedro Régis</t>
  </si>
  <si>
    <t>Pedro Teixeira</t>
  </si>
  <si>
    <t>Pedro Velho</t>
  </si>
  <si>
    <t>Peixe</t>
  </si>
  <si>
    <t>Peixe-boi</t>
  </si>
  <si>
    <t>Peixoto de Azevedo</t>
  </si>
  <si>
    <t>Pejuçara</t>
  </si>
  <si>
    <t>Pelotas</t>
  </si>
  <si>
    <t>Penaforte</t>
  </si>
  <si>
    <t>Penalva</t>
  </si>
  <si>
    <t>Penápolis</t>
  </si>
  <si>
    <t>Pendências</t>
  </si>
  <si>
    <t>Penedo</t>
  </si>
  <si>
    <t>Penha</t>
  </si>
  <si>
    <t>Pentecoste</t>
  </si>
  <si>
    <t>Pequeri</t>
  </si>
  <si>
    <t>Pequi</t>
  </si>
  <si>
    <t>Pequizeiro</t>
  </si>
  <si>
    <t>Perdigão</t>
  </si>
  <si>
    <t>Perdizes</t>
  </si>
  <si>
    <t>Perdões</t>
  </si>
  <si>
    <t>Pereira Barreto</t>
  </si>
  <si>
    <t>Pereiras</t>
  </si>
  <si>
    <t>Pereiro</t>
  </si>
  <si>
    <t>Peri Mirim</t>
  </si>
  <si>
    <t>Periquito</t>
  </si>
  <si>
    <t>Peritiba</t>
  </si>
  <si>
    <t>Peritoró</t>
  </si>
  <si>
    <t>Perobal</t>
  </si>
  <si>
    <t>Pérola</t>
  </si>
  <si>
    <t>Pérola D´oeste</t>
  </si>
  <si>
    <t>Perolândia</t>
  </si>
  <si>
    <t>Peruíbe</t>
  </si>
  <si>
    <t>Pescador</t>
  </si>
  <si>
    <t>Pescaria Brava</t>
  </si>
  <si>
    <t>Pesqueira</t>
  </si>
  <si>
    <t>Petrolândia</t>
  </si>
  <si>
    <t>Petrolina</t>
  </si>
  <si>
    <t>Petrolina de Goiás</t>
  </si>
  <si>
    <t>Petrópolis</t>
  </si>
  <si>
    <t>Piaçabuçu</t>
  </si>
  <si>
    <t>Piacatu</t>
  </si>
  <si>
    <t>Piancó</t>
  </si>
  <si>
    <t>Piatã</t>
  </si>
  <si>
    <t>Piau</t>
  </si>
  <si>
    <t>Picada Café</t>
  </si>
  <si>
    <t>Piçarra</t>
  </si>
  <si>
    <t>Piçarras</t>
  </si>
  <si>
    <t>Picos</t>
  </si>
  <si>
    <t>Picuí</t>
  </si>
  <si>
    <t>Piedade</t>
  </si>
  <si>
    <t>Piedade de Caratinga</t>
  </si>
  <si>
    <t>Piedade de Ponte Nova</t>
  </si>
  <si>
    <t>Piedade do Rio Grande</t>
  </si>
  <si>
    <t>Piedade Dos Gerais</t>
  </si>
  <si>
    <t>Piên</t>
  </si>
  <si>
    <t>Pilão Arcado</t>
  </si>
  <si>
    <t>Pilar</t>
  </si>
  <si>
    <t>Pilar de Goiás</t>
  </si>
  <si>
    <t>Pilar do Sul</t>
  </si>
  <si>
    <t>Pilões</t>
  </si>
  <si>
    <t>Pilõezinhos</t>
  </si>
  <si>
    <t>Pimenta</t>
  </si>
  <si>
    <t>Pimenteiras</t>
  </si>
  <si>
    <t>Pimenteiras do Oeste</t>
  </si>
  <si>
    <t>Pindaí</t>
  </si>
  <si>
    <t>Pindamonhangaba</t>
  </si>
  <si>
    <t>Pindaré-mirim</t>
  </si>
  <si>
    <t>Pindoba</t>
  </si>
  <si>
    <t>Pindobaçu</t>
  </si>
  <si>
    <t>Pindorama</t>
  </si>
  <si>
    <t>Pindorama do Tocantins</t>
  </si>
  <si>
    <t>Pindoretama</t>
  </si>
  <si>
    <t>Pingo-d´água</t>
  </si>
  <si>
    <t>Pinhais</t>
  </si>
  <si>
    <t>Pinhal</t>
  </si>
  <si>
    <t>Pinhal da Serra</t>
  </si>
  <si>
    <t>Pinhal de São Bento</t>
  </si>
  <si>
    <t>Pinhal Grande</t>
  </si>
  <si>
    <t>Pinhalão</t>
  </si>
  <si>
    <t>Pinhalzinho</t>
  </si>
  <si>
    <t>Pinhão</t>
  </si>
  <si>
    <t>Pinheiral</t>
  </si>
  <si>
    <t>Pinheirinho do Vale</t>
  </si>
  <si>
    <t>Pinheiro</t>
  </si>
  <si>
    <t>Pinheiro Machado</t>
  </si>
  <si>
    <t>Pinheiro Preto</t>
  </si>
  <si>
    <t>Pinheiros</t>
  </si>
  <si>
    <t>Pintadas</t>
  </si>
  <si>
    <t>Pinto Bandeira</t>
  </si>
  <si>
    <t>Pintópolis</t>
  </si>
  <si>
    <t>Pio ix</t>
  </si>
  <si>
    <t>Pio Xii</t>
  </si>
  <si>
    <t>Piquerobi</t>
  </si>
  <si>
    <t>Piquet Carneiro</t>
  </si>
  <si>
    <t>Piquete</t>
  </si>
  <si>
    <t>Piracaia</t>
  </si>
  <si>
    <t>Piracanjuba</t>
  </si>
  <si>
    <t>Piracema</t>
  </si>
  <si>
    <t>Piracicaba</t>
  </si>
  <si>
    <t>Piracuruca</t>
  </si>
  <si>
    <t>Piraí</t>
  </si>
  <si>
    <t>Piraí do Norte</t>
  </si>
  <si>
    <t>Piraí do Sul</t>
  </si>
  <si>
    <t>Piraju</t>
  </si>
  <si>
    <t>Pirajuba</t>
  </si>
  <si>
    <t>Pirajuí</t>
  </si>
  <si>
    <t>Pirambu</t>
  </si>
  <si>
    <t>Piranga</t>
  </si>
  <si>
    <t>Pirangi</t>
  </si>
  <si>
    <t>Piranguçu</t>
  </si>
  <si>
    <t>Piranguinho</t>
  </si>
  <si>
    <t>Piranhas</t>
  </si>
  <si>
    <t>Pirapemas</t>
  </si>
  <si>
    <t>Pirapetinga</t>
  </si>
  <si>
    <t>Pirapó</t>
  </si>
  <si>
    <t>Pirapora</t>
  </si>
  <si>
    <t>Pirapora do Bom Jesus</t>
  </si>
  <si>
    <t>Pirapozinho</t>
  </si>
  <si>
    <t>Piraquara</t>
  </si>
  <si>
    <t>Piraquê</t>
  </si>
  <si>
    <t>Pirassununga</t>
  </si>
  <si>
    <t>Piratini</t>
  </si>
  <si>
    <t>Piratininga</t>
  </si>
  <si>
    <t>Piratuba</t>
  </si>
  <si>
    <t>Piraúba</t>
  </si>
  <si>
    <t>Pires do Rio</t>
  </si>
  <si>
    <t>Pires Ferreira</t>
  </si>
  <si>
    <t>Piripá</t>
  </si>
  <si>
    <t>Piripiri</t>
  </si>
  <si>
    <t>Piritiba</t>
  </si>
  <si>
    <t>Pirpirituba</t>
  </si>
  <si>
    <t>Pitanga</t>
  </si>
  <si>
    <t>Pitangueiras</t>
  </si>
  <si>
    <t>Pitangui</t>
  </si>
  <si>
    <t>Pitimbu</t>
  </si>
  <si>
    <t>Pium</t>
  </si>
  <si>
    <t>Piúma</t>
  </si>
  <si>
    <t>Piumhi</t>
  </si>
  <si>
    <t>Placas</t>
  </si>
  <si>
    <t>Plácido de Castro</t>
  </si>
  <si>
    <t>Planaltina</t>
  </si>
  <si>
    <t>Planaltina do Paraná</t>
  </si>
  <si>
    <t>Planaltino</t>
  </si>
  <si>
    <t>Planalto</t>
  </si>
  <si>
    <t>Planalto Alegre</t>
  </si>
  <si>
    <t>Planalto da Serra</t>
  </si>
  <si>
    <t>Planura</t>
  </si>
  <si>
    <t>Platina</t>
  </si>
  <si>
    <t>Poá</t>
  </si>
  <si>
    <t>Poção</t>
  </si>
  <si>
    <t>Poção de Pedras</t>
  </si>
  <si>
    <t>Pocinhos</t>
  </si>
  <si>
    <t>Poço Branco</t>
  </si>
  <si>
    <t>Poço Dantas</t>
  </si>
  <si>
    <t>Poço Das Antas</t>
  </si>
  <si>
    <t>Poço Das Trincheiras</t>
  </si>
  <si>
    <t>Poço de José de Moura</t>
  </si>
  <si>
    <t>Poço Fundo</t>
  </si>
  <si>
    <t>Poço Redondo</t>
  </si>
  <si>
    <t>Poço Verde</t>
  </si>
  <si>
    <t>Poções</t>
  </si>
  <si>
    <t>Poconé</t>
  </si>
  <si>
    <t>Poços de Caldas</t>
  </si>
  <si>
    <t>Pocrane</t>
  </si>
  <si>
    <t>Pojuca</t>
  </si>
  <si>
    <t>Poloni</t>
  </si>
  <si>
    <t>Pombal</t>
  </si>
  <si>
    <t>Pombos</t>
  </si>
  <si>
    <t>Pomerode</t>
  </si>
  <si>
    <t>Pompéia</t>
  </si>
  <si>
    <t>Pompéu</t>
  </si>
  <si>
    <t>Pongaí</t>
  </si>
  <si>
    <t>Ponta de Pedras</t>
  </si>
  <si>
    <t>Ponta Grossa</t>
  </si>
  <si>
    <t>Ponta Porã</t>
  </si>
  <si>
    <t>Pontal</t>
  </si>
  <si>
    <t>Pontal do Araguaia</t>
  </si>
  <si>
    <t>Pontal do Paraná</t>
  </si>
  <si>
    <t>Pontalina</t>
  </si>
  <si>
    <t>Pontalinda</t>
  </si>
  <si>
    <t>Pontão</t>
  </si>
  <si>
    <t>Ponte Alta</t>
  </si>
  <si>
    <t>Ponte Alta do Bom Jesus</t>
  </si>
  <si>
    <t>Ponte Alta do Norte</t>
  </si>
  <si>
    <t>Ponte Alta do Tocantins</t>
  </si>
  <si>
    <t>Ponte Branca</t>
  </si>
  <si>
    <t>Ponte Nova</t>
  </si>
  <si>
    <t>Ponte Preta</t>
  </si>
  <si>
    <t>Ponte Serrada</t>
  </si>
  <si>
    <t>Pontes e Lacerda</t>
  </si>
  <si>
    <t>Pontes Gestal</t>
  </si>
  <si>
    <t>Ponto Belo</t>
  </si>
  <si>
    <t>Ponto Chique</t>
  </si>
  <si>
    <t>Ponto Dos Volantes</t>
  </si>
  <si>
    <t>Ponto Novo</t>
  </si>
  <si>
    <t>Populina</t>
  </si>
  <si>
    <t>Poranga</t>
  </si>
  <si>
    <t>Porangaba</t>
  </si>
  <si>
    <t>Porangatu</t>
  </si>
  <si>
    <t>Porciúncula</t>
  </si>
  <si>
    <t>Porecatu</t>
  </si>
  <si>
    <t>Portalegre</t>
  </si>
  <si>
    <t>Portão</t>
  </si>
  <si>
    <t>Porteirão</t>
  </si>
  <si>
    <t>Porteiras</t>
  </si>
  <si>
    <t>Porteirinha</t>
  </si>
  <si>
    <t>Portel</t>
  </si>
  <si>
    <t>Portelândia</t>
  </si>
  <si>
    <t>Porto</t>
  </si>
  <si>
    <t>Porto Acre</t>
  </si>
  <si>
    <t>Porto Alegre</t>
  </si>
  <si>
    <t>Porto Alegre do Norte</t>
  </si>
  <si>
    <t>Porto Alegre do Piauí</t>
  </si>
  <si>
    <t>Porto Alegre do Tocantins</t>
  </si>
  <si>
    <t>Porto Amazonas</t>
  </si>
  <si>
    <t>Porto Barreiro</t>
  </si>
  <si>
    <t>Porto Belo</t>
  </si>
  <si>
    <t>Porto Calvo</t>
  </si>
  <si>
    <t>Porto da Folha</t>
  </si>
  <si>
    <t>Porto de Moz</t>
  </si>
  <si>
    <t>Porto de Pedras</t>
  </si>
  <si>
    <t>Porto do Mangue</t>
  </si>
  <si>
    <t>Porto Dos Gaúchos</t>
  </si>
  <si>
    <t>Porto Esperidião</t>
  </si>
  <si>
    <t>Porto Estrela</t>
  </si>
  <si>
    <t>Porto Feliz</t>
  </si>
  <si>
    <t>Porto Ferreira</t>
  </si>
  <si>
    <t>Porto Firme</t>
  </si>
  <si>
    <t>Porto Franco</t>
  </si>
  <si>
    <t>Porto Grande</t>
  </si>
  <si>
    <t>Porto Lucena</t>
  </si>
  <si>
    <t>Porto Mauá</t>
  </si>
  <si>
    <t>Porto Murtinho</t>
  </si>
  <si>
    <t>Porto Nacional</t>
  </si>
  <si>
    <t>Porto Real</t>
  </si>
  <si>
    <t>Porto Real do Colégio</t>
  </si>
  <si>
    <t>Porto Rico</t>
  </si>
  <si>
    <t>Porto Rico do Maranhão</t>
  </si>
  <si>
    <t>Porto Seguro</t>
  </si>
  <si>
    <t>Porto União</t>
  </si>
  <si>
    <t>Porto Velho</t>
  </si>
  <si>
    <t>Porto Vera Cruz</t>
  </si>
  <si>
    <t>Porto Vitória</t>
  </si>
  <si>
    <t>Porto Walter</t>
  </si>
  <si>
    <t>Porto Xavier</t>
  </si>
  <si>
    <t>Posse</t>
  </si>
  <si>
    <t>Poté</t>
  </si>
  <si>
    <t>Potengi</t>
  </si>
  <si>
    <t>Potim</t>
  </si>
  <si>
    <t>Potiraguá</t>
  </si>
  <si>
    <t>Potirendaba</t>
  </si>
  <si>
    <t>Potiretama</t>
  </si>
  <si>
    <t>Pouso Alto</t>
  </si>
  <si>
    <t>Pouso Novo</t>
  </si>
  <si>
    <t>Pouso Redondo</t>
  </si>
  <si>
    <t>Poxoréo</t>
  </si>
  <si>
    <t>Pracinha</t>
  </si>
  <si>
    <t>Pracuúba</t>
  </si>
  <si>
    <t>Prado</t>
  </si>
  <si>
    <t>Prado Ferreira</t>
  </si>
  <si>
    <t>Pradópolis</t>
  </si>
  <si>
    <t>Prados</t>
  </si>
  <si>
    <t>Praia Grande</t>
  </si>
  <si>
    <t>Praia Norte</t>
  </si>
  <si>
    <t>Prainha</t>
  </si>
  <si>
    <t>Pranchita</t>
  </si>
  <si>
    <t>Prata</t>
  </si>
  <si>
    <t>Prata do Piauí</t>
  </si>
  <si>
    <t>Pratânia</t>
  </si>
  <si>
    <t>Pratápolis</t>
  </si>
  <si>
    <t>Pratinha</t>
  </si>
  <si>
    <t>Presidente Alves</t>
  </si>
  <si>
    <t>Presidente Bernardes</t>
  </si>
  <si>
    <t>Presidente Castelo Branco</t>
  </si>
  <si>
    <t>Presidente Dutra</t>
  </si>
  <si>
    <t>Presidente Epitácio</t>
  </si>
  <si>
    <t>Presidente Figueiredo</t>
  </si>
  <si>
    <t>Presidente Getúlio</t>
  </si>
  <si>
    <t>Presidente Jânio Quadros</t>
  </si>
  <si>
    <t>Presidente Juscelino</t>
  </si>
  <si>
    <t>Presidente Kennedy</t>
  </si>
  <si>
    <t>Presidente Kubitschek</t>
  </si>
  <si>
    <t>Presidente Lucena</t>
  </si>
  <si>
    <t>Presidente Médici</t>
  </si>
  <si>
    <t>Presidente Nereu</t>
  </si>
  <si>
    <t>Presidente Olegário</t>
  </si>
  <si>
    <t>Presidente Prudente</t>
  </si>
  <si>
    <t>Presidente Sarney</t>
  </si>
  <si>
    <t>Presidente Tancredo Neves</t>
  </si>
  <si>
    <t>Presidente Vargas</t>
  </si>
  <si>
    <t>Presidente Venceslau</t>
  </si>
  <si>
    <t>Primavera</t>
  </si>
  <si>
    <t>Primavera de Rondônia</t>
  </si>
  <si>
    <t>Primavera do Leste</t>
  </si>
  <si>
    <t>Primeira Cruz</t>
  </si>
  <si>
    <t>Primeiro de Maio</t>
  </si>
  <si>
    <t>Princesa</t>
  </si>
  <si>
    <t>Princesa Isabel</t>
  </si>
  <si>
    <t>Professor Jamil</t>
  </si>
  <si>
    <t>Progresso</t>
  </si>
  <si>
    <t>Promissão</t>
  </si>
  <si>
    <t>Propriá</t>
  </si>
  <si>
    <t>Protásio Alves</t>
  </si>
  <si>
    <t>Prudente de Morais</t>
  </si>
  <si>
    <t>Prudentópolis</t>
  </si>
  <si>
    <t>Pugmil</t>
  </si>
  <si>
    <t>Pureza</t>
  </si>
  <si>
    <t>Putinga</t>
  </si>
  <si>
    <t>Puxinanã</t>
  </si>
  <si>
    <t>Quadra</t>
  </si>
  <si>
    <t>Quaraí</t>
  </si>
  <si>
    <t>Quartel Geral</t>
  </si>
  <si>
    <t>Quarto Centenário</t>
  </si>
  <si>
    <t>Quatá</t>
  </si>
  <si>
    <t>Quatiguá</t>
  </si>
  <si>
    <t>Quatipuru</t>
  </si>
  <si>
    <t>Quatis</t>
  </si>
  <si>
    <t>Quatro Irmãos</t>
  </si>
  <si>
    <t>Quatro Pontes</t>
  </si>
  <si>
    <t>Quebrangulo</t>
  </si>
  <si>
    <t>Quedas do Iguaçu</t>
  </si>
  <si>
    <t>Queimada Nova</t>
  </si>
  <si>
    <t>Queimadas</t>
  </si>
  <si>
    <t>Queimados</t>
  </si>
  <si>
    <t>Queiroz</t>
  </si>
  <si>
    <t>Queluzito</t>
  </si>
  <si>
    <t>Querência</t>
  </si>
  <si>
    <t>Querência do Norte</t>
  </si>
  <si>
    <t>Quevedos</t>
  </si>
  <si>
    <t>Quijingue</t>
  </si>
  <si>
    <t>Quilombo</t>
  </si>
  <si>
    <t>Quinta do Sol</t>
  </si>
  <si>
    <t>Quintana</t>
  </si>
  <si>
    <t>Quinze de Novembro</t>
  </si>
  <si>
    <t>Quipapá</t>
  </si>
  <si>
    <t>Quirinópolis</t>
  </si>
  <si>
    <t>Quissamã</t>
  </si>
  <si>
    <t>Quitandinha</t>
  </si>
  <si>
    <t>Quiterianópolis</t>
  </si>
  <si>
    <t>Quixaba</t>
  </si>
  <si>
    <t>Quixabá</t>
  </si>
  <si>
    <t>Quixabeira</t>
  </si>
  <si>
    <t>Quixadá</t>
  </si>
  <si>
    <t>Quixelô</t>
  </si>
  <si>
    <t>Quixeramobim</t>
  </si>
  <si>
    <t>Quixeré</t>
  </si>
  <si>
    <t>Rafael Fernandes</t>
  </si>
  <si>
    <t>Rafael Godeiro</t>
  </si>
  <si>
    <t>Rafael Jambeiro</t>
  </si>
  <si>
    <t>Rafard</t>
  </si>
  <si>
    <t>Ramilândia</t>
  </si>
  <si>
    <t>Rancharia</t>
  </si>
  <si>
    <t>Rancho Alegre</t>
  </si>
  <si>
    <t>Rancho Alegre D´oeste</t>
  </si>
  <si>
    <t>Rancho Queimado</t>
  </si>
  <si>
    <t>Raposa</t>
  </si>
  <si>
    <t>Raposos</t>
  </si>
  <si>
    <t>Raul Soares</t>
  </si>
  <si>
    <t>Realeza</t>
  </si>
  <si>
    <t>Rebouças</t>
  </si>
  <si>
    <t>Recife</t>
  </si>
  <si>
    <t>Recreio</t>
  </si>
  <si>
    <t>Recursolândia</t>
  </si>
  <si>
    <t>Redenção</t>
  </si>
  <si>
    <t>Redenção da Serra</t>
  </si>
  <si>
    <t>Redenção do Gurguéia</t>
  </si>
  <si>
    <t>Redentora</t>
  </si>
  <si>
    <t>Reduto</t>
  </si>
  <si>
    <t>Regeneração</t>
  </si>
  <si>
    <t>Regente Feijó</t>
  </si>
  <si>
    <t>Reginópolis</t>
  </si>
  <si>
    <t>Registro</t>
  </si>
  <si>
    <t>Relvado</t>
  </si>
  <si>
    <t>Remanso</t>
  </si>
  <si>
    <t>Remígio</t>
  </si>
  <si>
    <t>Renascença</t>
  </si>
  <si>
    <t>Reriutaba</t>
  </si>
  <si>
    <t>Resende</t>
  </si>
  <si>
    <t>Resende Costa</t>
  </si>
  <si>
    <t>Reserva</t>
  </si>
  <si>
    <t>Reserva do Cabaçal</t>
  </si>
  <si>
    <t>Reserva do Iguaçu</t>
  </si>
  <si>
    <t>Resplendor</t>
  </si>
  <si>
    <t>Ressaquinha</t>
  </si>
  <si>
    <t>Restinga</t>
  </si>
  <si>
    <t>Restinga Seca</t>
  </si>
  <si>
    <t>Retirolândia</t>
  </si>
  <si>
    <t>Riachão</t>
  </si>
  <si>
    <t>Riachão Das Neves</t>
  </si>
  <si>
    <t>Riachão do Bacamarte</t>
  </si>
  <si>
    <t>Riachão do Dantas</t>
  </si>
  <si>
    <t>Riachão do Jacuípe</t>
  </si>
  <si>
    <t>Riachão do Poço</t>
  </si>
  <si>
    <t>Riachinho</t>
  </si>
  <si>
    <t>Riacho da Cruz</t>
  </si>
  <si>
    <t>Riacho Das Almas</t>
  </si>
  <si>
    <t>Riacho de Santana</t>
  </si>
  <si>
    <t>Riacho de Santo Antônio</t>
  </si>
  <si>
    <t>Riacho Dos Cavalos</t>
  </si>
  <si>
    <t>Riacho Dos Machados</t>
  </si>
  <si>
    <t>Riacho Frio</t>
  </si>
  <si>
    <t>Riachuelo</t>
  </si>
  <si>
    <t>Rialma</t>
  </si>
  <si>
    <t>Rianápolis</t>
  </si>
  <si>
    <t>Ribamar Fiquene</t>
  </si>
  <si>
    <t>Ribas do Rio Pardo</t>
  </si>
  <si>
    <t>Ribeira</t>
  </si>
  <si>
    <t>Ribeira do Amparo</t>
  </si>
  <si>
    <t>Ribeira do Piauí</t>
  </si>
  <si>
    <t>Ribeira do Pombal</t>
  </si>
  <si>
    <t>Ribeirão</t>
  </si>
  <si>
    <t>Ribeirão Bonito</t>
  </si>
  <si>
    <t>Ribeirão Branco</t>
  </si>
  <si>
    <t>Ribeirão Cascalheira</t>
  </si>
  <si>
    <t>Ribeirão Claro</t>
  </si>
  <si>
    <t>Ribeirão Corrente</t>
  </si>
  <si>
    <t>Ribeirão Das Neves</t>
  </si>
  <si>
    <t>Ribeirão do Largo</t>
  </si>
  <si>
    <t>Ribeirão do Pinhal</t>
  </si>
  <si>
    <t>Ribeirão do Sul</t>
  </si>
  <si>
    <t>Ribeirão Dos Índios</t>
  </si>
  <si>
    <t>Ribeirão Grande</t>
  </si>
  <si>
    <t>Ribeirão Pires</t>
  </si>
  <si>
    <t>Ribeirão Preto</t>
  </si>
  <si>
    <t>Ribeirão Vermelho</t>
  </si>
  <si>
    <t>Ribeirãozinho</t>
  </si>
  <si>
    <t>Ribeiro Gonçalves</t>
  </si>
  <si>
    <t>Ribeirópolis</t>
  </si>
  <si>
    <t>Rifaina</t>
  </si>
  <si>
    <t>Rincão</t>
  </si>
  <si>
    <t>Rinópolis</t>
  </si>
  <si>
    <t>Rio Acima</t>
  </si>
  <si>
    <t>Rio Azul</t>
  </si>
  <si>
    <t>Rio Bananal</t>
  </si>
  <si>
    <t>Rio Bom</t>
  </si>
  <si>
    <t>Rio Bonito</t>
  </si>
  <si>
    <t>Rio Bonito do Iguaçu</t>
  </si>
  <si>
    <t>Rio Branco</t>
  </si>
  <si>
    <t>Rio Branco do Ivaí</t>
  </si>
  <si>
    <t>Rio Branco do Sul</t>
  </si>
  <si>
    <t>Rio Brilhante</t>
  </si>
  <si>
    <t>Rio Casca</t>
  </si>
  <si>
    <t>Rio Claro</t>
  </si>
  <si>
    <t>Rio Crespo</t>
  </si>
  <si>
    <t>Rio da Conceição</t>
  </si>
  <si>
    <t>Rio Das Antas</t>
  </si>
  <si>
    <t>Rio Das Flores</t>
  </si>
  <si>
    <t>Rio Das Ostras</t>
  </si>
  <si>
    <t>Rio Das Pedras</t>
  </si>
  <si>
    <t>Rio de Contas</t>
  </si>
  <si>
    <t>Rio do Antônio</t>
  </si>
  <si>
    <t>Rio do Campo</t>
  </si>
  <si>
    <t>Rio do Fogo</t>
  </si>
  <si>
    <t>Rio do Oeste</t>
  </si>
  <si>
    <t>Rio do Pires</t>
  </si>
  <si>
    <t>Rio do Prado</t>
  </si>
  <si>
    <t>Rio do Sul</t>
  </si>
  <si>
    <t>Rio Doce</t>
  </si>
  <si>
    <t>Rio Dos Bois</t>
  </si>
  <si>
    <t>Rio Dos Cedros</t>
  </si>
  <si>
    <t>Rio Dos Índios</t>
  </si>
  <si>
    <t>Rio Espera</t>
  </si>
  <si>
    <t>Rio Formoso</t>
  </si>
  <si>
    <t>Rio Fortuna</t>
  </si>
  <si>
    <t>Rio Grande</t>
  </si>
  <si>
    <t>Rio Grande da Serra</t>
  </si>
  <si>
    <t>Rio Grande do Piauí</t>
  </si>
  <si>
    <t>Rio Largo</t>
  </si>
  <si>
    <t>Rio Manso</t>
  </si>
  <si>
    <t>Rio Maria</t>
  </si>
  <si>
    <t>Rio Negrinho</t>
  </si>
  <si>
    <t>Rio Negro</t>
  </si>
  <si>
    <t>Rio Novo</t>
  </si>
  <si>
    <t>Rio Novo do Sul</t>
  </si>
  <si>
    <t>Rio Paranaíba</t>
  </si>
  <si>
    <t>Rio Pardo</t>
  </si>
  <si>
    <t>Rio Pardo de Minas</t>
  </si>
  <si>
    <t>Rio Piracicaba</t>
  </si>
  <si>
    <t>Rio Pomba</t>
  </si>
  <si>
    <t>Rio Preto</t>
  </si>
  <si>
    <t>Rio Preto da Eva</t>
  </si>
  <si>
    <t>Rio Quente</t>
  </si>
  <si>
    <t>Rio Real</t>
  </si>
  <si>
    <t>Rio Rufino</t>
  </si>
  <si>
    <t>Rio Sono</t>
  </si>
  <si>
    <t>Rio Tinto</t>
  </si>
  <si>
    <t>Rio Verde</t>
  </si>
  <si>
    <t>Rio Verde de Mato Grosso</t>
  </si>
  <si>
    <t>Rio Vermelho</t>
  </si>
  <si>
    <t>Riolândia</t>
  </si>
  <si>
    <t>Riozinho</t>
  </si>
  <si>
    <t>Riqueza</t>
  </si>
  <si>
    <t>Ritápolis</t>
  </si>
  <si>
    <t>Riversul</t>
  </si>
  <si>
    <t>Roca Sales</t>
  </si>
  <si>
    <t>Rochedo</t>
  </si>
  <si>
    <t>Rochedo de Minas</t>
  </si>
  <si>
    <t>Rodeio</t>
  </si>
  <si>
    <t>Rodeio Bonito</t>
  </si>
  <si>
    <t>Rodeiro</t>
  </si>
  <si>
    <t>Rodelas</t>
  </si>
  <si>
    <t>Rodolfo Fernandes</t>
  </si>
  <si>
    <t>Rodrigues Alves</t>
  </si>
  <si>
    <t>Rolador</t>
  </si>
  <si>
    <t>Rolândia</t>
  </si>
  <si>
    <t>Rolante</t>
  </si>
  <si>
    <t>Rolim de Moura</t>
  </si>
  <si>
    <t>Romaria</t>
  </si>
  <si>
    <t>Romelândia</t>
  </si>
  <si>
    <t>Roncador</t>
  </si>
  <si>
    <t>Ronda Alta</t>
  </si>
  <si>
    <t>Rondinha</t>
  </si>
  <si>
    <t>Rondolândia</t>
  </si>
  <si>
    <t>Rondon</t>
  </si>
  <si>
    <t>Rondon do Pará</t>
  </si>
  <si>
    <t>Rondonópolis</t>
  </si>
  <si>
    <t>Roque Gonzales</t>
  </si>
  <si>
    <t>Rorainópolis</t>
  </si>
  <si>
    <t>Rosana</t>
  </si>
  <si>
    <t>Rosário</t>
  </si>
  <si>
    <t>Rosário da Limeira</t>
  </si>
  <si>
    <t>Rosário do Catete</t>
  </si>
  <si>
    <t>Rosário do Ivaí</t>
  </si>
  <si>
    <t>Rosário do Sul</t>
  </si>
  <si>
    <t>Rosário Oeste</t>
  </si>
  <si>
    <t>Roseira</t>
  </si>
  <si>
    <t>Roteiro</t>
  </si>
  <si>
    <t>Rubelita</t>
  </si>
  <si>
    <t>Rubiácea</t>
  </si>
  <si>
    <t>Rubiataba</t>
  </si>
  <si>
    <t>Rubim</t>
  </si>
  <si>
    <t>Rubinéia</t>
  </si>
  <si>
    <t>Rurópolis</t>
  </si>
  <si>
    <t>Russas</t>
  </si>
  <si>
    <t>Ruy Barbosa</t>
  </si>
  <si>
    <t>Sabará</t>
  </si>
  <si>
    <t>Sabáudia</t>
  </si>
  <si>
    <t>Sabino</t>
  </si>
  <si>
    <t>Sabinópolis</t>
  </si>
  <si>
    <t>Saboeiro</t>
  </si>
  <si>
    <t>Sacramento</t>
  </si>
  <si>
    <t>Sagrada Família</t>
  </si>
  <si>
    <t>Sagres</t>
  </si>
  <si>
    <t>Sairé</t>
  </si>
  <si>
    <t>Saldanha Marinho</t>
  </si>
  <si>
    <t>Sales</t>
  </si>
  <si>
    <t>Sales Oliveira</t>
  </si>
  <si>
    <t>Salesópolis</t>
  </si>
  <si>
    <t>Salete</t>
  </si>
  <si>
    <t>Salgadinho</t>
  </si>
  <si>
    <t>Salgado</t>
  </si>
  <si>
    <t>Salgado de São Félix</t>
  </si>
  <si>
    <t>Salgado Filho</t>
  </si>
  <si>
    <t>Salgueiro</t>
  </si>
  <si>
    <t>Salinas</t>
  </si>
  <si>
    <t>Salinas da Margarida</t>
  </si>
  <si>
    <t>Salinópolis</t>
  </si>
  <si>
    <t>Salitre</t>
  </si>
  <si>
    <t>Salmourão</t>
  </si>
  <si>
    <t>Saloá</t>
  </si>
  <si>
    <t>Saltinho</t>
  </si>
  <si>
    <t>Salto</t>
  </si>
  <si>
    <t>Salto da Divisa</t>
  </si>
  <si>
    <t>Salto de Pirapora</t>
  </si>
  <si>
    <t>Salto do Céu</t>
  </si>
  <si>
    <t>Salto do Itararé</t>
  </si>
  <si>
    <t>Salto do Jacuí</t>
  </si>
  <si>
    <t>Salto do Lontra</t>
  </si>
  <si>
    <t>Salto Grande</t>
  </si>
  <si>
    <t>Salto Veloso</t>
  </si>
  <si>
    <t>Salvador</t>
  </si>
  <si>
    <t>Salvador Das Missões</t>
  </si>
  <si>
    <t>Salvador do Sul</t>
  </si>
  <si>
    <t>Salvaterra</t>
  </si>
  <si>
    <t>Sambaíba</t>
  </si>
  <si>
    <t>Sampaio</t>
  </si>
  <si>
    <t>Sananduva</t>
  </si>
  <si>
    <t>Sanclerlândia</t>
  </si>
  <si>
    <t>Sandolândia</t>
  </si>
  <si>
    <t>Sandovalina</t>
  </si>
  <si>
    <t>Sangão</t>
  </si>
  <si>
    <t>Sanharó</t>
  </si>
  <si>
    <t>Santa Adélia</t>
  </si>
  <si>
    <t>Santa Albertina</t>
  </si>
  <si>
    <t>Santa Amélia</t>
  </si>
  <si>
    <t>Santa Bárbara</t>
  </si>
  <si>
    <t>Santa Bárbara D´oeste</t>
  </si>
  <si>
    <t>Santa Bárbara de Goiás</t>
  </si>
  <si>
    <t>Santa Bárbara do Leste</t>
  </si>
  <si>
    <t>Santa Bárbara do Monte Verde</t>
  </si>
  <si>
    <t>Santa Bárbara do Pará</t>
  </si>
  <si>
    <t>Santa Bárbara do Sul</t>
  </si>
  <si>
    <t>Santa Bárbara do Tugúrio</t>
  </si>
  <si>
    <t>Santa Branca</t>
  </si>
  <si>
    <t>Santa Brígida</t>
  </si>
  <si>
    <t>Santa Carmem</t>
  </si>
  <si>
    <t>Santa Cecília</t>
  </si>
  <si>
    <t>Santa Cecília do Pavão</t>
  </si>
  <si>
    <t>Santa Cecília do Sul</t>
  </si>
  <si>
    <t>Santa Clara D´oeste</t>
  </si>
  <si>
    <t>Santa Clara do Sul</t>
  </si>
  <si>
    <t>Santa Cruz</t>
  </si>
  <si>
    <t>Santa Cruz Cabrália</t>
  </si>
  <si>
    <t>Santa Cruz da Baixa Verde</t>
  </si>
  <si>
    <t>Santa Cruz da Conceição</t>
  </si>
  <si>
    <t>Santa Cruz da Esperança</t>
  </si>
  <si>
    <t>Santa Cruz da Vitória</t>
  </si>
  <si>
    <t>Santa Cruz Das Palmeiras</t>
  </si>
  <si>
    <t>Santa Cruz de Goiás</t>
  </si>
  <si>
    <t>Santa Cruz de Minas</t>
  </si>
  <si>
    <t>Santa Cruz de Monte Castelo</t>
  </si>
  <si>
    <t>Santa Cruz de Salinas</t>
  </si>
  <si>
    <t>Santa Cruz do Arari</t>
  </si>
  <si>
    <t>Santa Cruz do Capibaribe</t>
  </si>
  <si>
    <t>Santa Cruz do Escalvado</t>
  </si>
  <si>
    <t>Santa Cruz do Piauí</t>
  </si>
  <si>
    <t>Santa Cruz do Rio Pardo</t>
  </si>
  <si>
    <t>Santa Cruz do Sul</t>
  </si>
  <si>
    <t>Santa Cruz do Xingu</t>
  </si>
  <si>
    <t>Santa Cruz Dos Milagres</t>
  </si>
  <si>
    <t>Santa Efigênia de Minas</t>
  </si>
  <si>
    <t>Santa Ernestina</t>
  </si>
  <si>
    <t>Santa fé</t>
  </si>
  <si>
    <t>Santa fé de Goiás</t>
  </si>
  <si>
    <t>Santa fé de Minas</t>
  </si>
  <si>
    <t>Santa fé do Araguaia</t>
  </si>
  <si>
    <t>Santa fé do Sul</t>
  </si>
  <si>
    <t>Santa Filomena</t>
  </si>
  <si>
    <t>Santa Filomena do Maranhão</t>
  </si>
  <si>
    <t>Santa Gertrudes</t>
  </si>
  <si>
    <t>Santa Helena</t>
  </si>
  <si>
    <t>Santa Helena de Goiás</t>
  </si>
  <si>
    <t>Santa Helena de Minas</t>
  </si>
  <si>
    <t>Santa Inês</t>
  </si>
  <si>
    <t>Santa Isabel</t>
  </si>
  <si>
    <t>Santa Isabel do Ivaí</t>
  </si>
  <si>
    <t>Santa Isabel do Pará</t>
  </si>
  <si>
    <t>Santa Isabel do Rio Negro</t>
  </si>
  <si>
    <t>Santa Izabel do Oeste</t>
  </si>
  <si>
    <t>Santa Juliana</t>
  </si>
  <si>
    <t>Santa Leopoldina</t>
  </si>
  <si>
    <t>Santa Lúcia</t>
  </si>
  <si>
    <t>Santa Luz</t>
  </si>
  <si>
    <t>Santa Luzia</t>
  </si>
  <si>
    <t>Santa Luzia D´oeste</t>
  </si>
  <si>
    <t>Santa Luzia do Itanhy</t>
  </si>
  <si>
    <t>Santa Luzia do Norte</t>
  </si>
  <si>
    <t>Santa Luzia do Pará</t>
  </si>
  <si>
    <t>Santa Luzia do Paruá</t>
  </si>
  <si>
    <t>Santa Margarida</t>
  </si>
  <si>
    <t>Santa Margarida do Sul</t>
  </si>
  <si>
    <t>Santa Maria</t>
  </si>
  <si>
    <t>Santa Maria da Boa Vista</t>
  </si>
  <si>
    <t>Santa Maria da Serra</t>
  </si>
  <si>
    <t>Santa Maria da Vitória</t>
  </si>
  <si>
    <t>Santa Maria Das Barreiras</t>
  </si>
  <si>
    <t>Santa Maria de Itabira</t>
  </si>
  <si>
    <t>Santa Maria de Jetibá</t>
  </si>
  <si>
    <t>Santa Maria do Cambucá</t>
  </si>
  <si>
    <t>Santa Maria do Herval</t>
  </si>
  <si>
    <t>Santa Maria do Oeste</t>
  </si>
  <si>
    <t>Santa Maria do Pará</t>
  </si>
  <si>
    <t>Santa Maria do Salto</t>
  </si>
  <si>
    <t>Santa Maria do Suaçuí</t>
  </si>
  <si>
    <t>Santa Maria do Tocantins</t>
  </si>
  <si>
    <t>Santa Maria Madalena</t>
  </si>
  <si>
    <t>Santa Mariana</t>
  </si>
  <si>
    <t>Santa Mercedes</t>
  </si>
  <si>
    <t>Santa Mônica</t>
  </si>
  <si>
    <t>Santa Quitéria</t>
  </si>
  <si>
    <t>Santa Quitéria do Maranhão</t>
  </si>
  <si>
    <t>Santa Rita</t>
  </si>
  <si>
    <t>Santa Rita D´oeste</t>
  </si>
  <si>
    <t>Santa Rita de Caldas</t>
  </si>
  <si>
    <t>Santa Rita de Cássia</t>
  </si>
  <si>
    <t>Santa Rita de Ibitipoca</t>
  </si>
  <si>
    <t>Santa Rita de Jacutinga</t>
  </si>
  <si>
    <t>Santa Rita de Minas</t>
  </si>
  <si>
    <t>Santa Rita do Araguaia</t>
  </si>
  <si>
    <t>Santa Rita do Itueto</t>
  </si>
  <si>
    <t>Santa Rita do Novo Destino</t>
  </si>
  <si>
    <t>Santa Rita do Pardo</t>
  </si>
  <si>
    <t>Santa Rita do Passa Quatro</t>
  </si>
  <si>
    <t>Santa Rita do Sapucaí</t>
  </si>
  <si>
    <t>Santa Rita do Tocantins</t>
  </si>
  <si>
    <t>Santa Rita do Trivelato</t>
  </si>
  <si>
    <t>Santa Rosa</t>
  </si>
  <si>
    <t>Santa Rosa da Serra</t>
  </si>
  <si>
    <t>Santa Rosa de Goiás</t>
  </si>
  <si>
    <t>Santa Rosa de Lima</t>
  </si>
  <si>
    <t>Santa Rosa de Viterbo</t>
  </si>
  <si>
    <t>Santa Rosa do Piauí</t>
  </si>
  <si>
    <t>Santa Rosa do Purus</t>
  </si>
  <si>
    <t>Santa Rosa do Sul</t>
  </si>
  <si>
    <t>Santa Rosa do Tocantins</t>
  </si>
  <si>
    <t>Santa Salete</t>
  </si>
  <si>
    <t>Santa Teresa</t>
  </si>
  <si>
    <t>Santa Teresinha</t>
  </si>
  <si>
    <t>Santa Tereza</t>
  </si>
  <si>
    <t>Santa Tereza de Goiás</t>
  </si>
  <si>
    <t>Santa Tereza do Oeste</t>
  </si>
  <si>
    <t>Santa Tereza do Tocantins</t>
  </si>
  <si>
    <t>Santa Terezinha</t>
  </si>
  <si>
    <t>Santa Terezinha de Goiás</t>
  </si>
  <si>
    <t>Santa Terezinha de Itaipu</t>
  </si>
  <si>
    <t>Santa Terezinha do Progresso</t>
  </si>
  <si>
    <t>Santa Terezinha do Tocantins</t>
  </si>
  <si>
    <t>Santa Vitória</t>
  </si>
  <si>
    <t>Santa Vitória do Palmar</t>
  </si>
  <si>
    <t>Santaluz</t>
  </si>
  <si>
    <t>Santana</t>
  </si>
  <si>
    <t>Santana da Boa Vista</t>
  </si>
  <si>
    <t>Santana da Ponte Pensa</t>
  </si>
  <si>
    <t>Santana da Vargem</t>
  </si>
  <si>
    <t>Santana de Cataguases</t>
  </si>
  <si>
    <t>Santana de Mangueira</t>
  </si>
  <si>
    <t>Santana de Parnaíba</t>
  </si>
  <si>
    <t>Santana de Pirapama</t>
  </si>
  <si>
    <t>Santana do Acaraú</t>
  </si>
  <si>
    <t>Santana do Araguaia</t>
  </si>
  <si>
    <t>Santana do Cariri</t>
  </si>
  <si>
    <t>Santana do Deserto</t>
  </si>
  <si>
    <t>Santana do Garambéu</t>
  </si>
  <si>
    <t>Santana do Ipanema</t>
  </si>
  <si>
    <t>Santana do Itararé</t>
  </si>
  <si>
    <t>Santana do Jacaré</t>
  </si>
  <si>
    <t>Santana do Livramento</t>
  </si>
  <si>
    <t>Santana do Manhuaçu</t>
  </si>
  <si>
    <t>Santana do Maranhão</t>
  </si>
  <si>
    <t>Santana do Matos</t>
  </si>
  <si>
    <t>Santana do Mundaú</t>
  </si>
  <si>
    <t>Santana do Paraíso</t>
  </si>
  <si>
    <t>Santana do Piauí</t>
  </si>
  <si>
    <t>Santana do Riacho</t>
  </si>
  <si>
    <t>Santana do São Francisco</t>
  </si>
  <si>
    <t>Santana do Seridó</t>
  </si>
  <si>
    <t>Santana Dos Garrotes</t>
  </si>
  <si>
    <t>Santana Dos Montes</t>
  </si>
  <si>
    <t>Santanópolis</t>
  </si>
  <si>
    <t>Santarém</t>
  </si>
  <si>
    <t>Santarém Novo</t>
  </si>
  <si>
    <t>Santiago</t>
  </si>
  <si>
    <t>Santiago do Sul</t>
  </si>
  <si>
    <t>Santo Afonso</t>
  </si>
  <si>
    <t>Santo Amaro</t>
  </si>
  <si>
    <t>Santo Amaro da Imperatriz</t>
  </si>
  <si>
    <t>Santo Amaro Das Brotas</t>
  </si>
  <si>
    <t>Santo Amaro do Maranhão</t>
  </si>
  <si>
    <t>Santo Anastácio</t>
  </si>
  <si>
    <t>Santo André</t>
  </si>
  <si>
    <t>Santo Ângelo</t>
  </si>
  <si>
    <t>Santo Antônio</t>
  </si>
  <si>
    <t>Santo Antônio da Alegria</t>
  </si>
  <si>
    <t>Santo Antônio da Barra</t>
  </si>
  <si>
    <t>Santo Antônio da Platina</t>
  </si>
  <si>
    <t>Santo Antônio Das Missões</t>
  </si>
  <si>
    <t>Santo Antônio de Goiás</t>
  </si>
  <si>
    <t>Santo Antônio de Lisboa</t>
  </si>
  <si>
    <t>Santo Antônio de Posse</t>
  </si>
  <si>
    <t>Santo Antônio do Aracanguá</t>
  </si>
  <si>
    <t>Santo Antônio do Aventureiro</t>
  </si>
  <si>
    <t>Santo Antônio do Caiuá</t>
  </si>
  <si>
    <t>Santo Antônio do Descoberto</t>
  </si>
  <si>
    <t>Santo Antônio do Grama</t>
  </si>
  <si>
    <t>Santo Antônio do Içá</t>
  </si>
  <si>
    <t>Santo Antônio do Itambé</t>
  </si>
  <si>
    <t>Santo Antônio do Jacinto</t>
  </si>
  <si>
    <t>Santo Antônio do Jardim</t>
  </si>
  <si>
    <t>Santo Antônio do Leste</t>
  </si>
  <si>
    <t>Santo Antônio do Leverger</t>
  </si>
  <si>
    <t>Santo Antônio do Monte</t>
  </si>
  <si>
    <t>Santo Antônio do Palma</t>
  </si>
  <si>
    <t>Santo Antônio do Paraíso</t>
  </si>
  <si>
    <t>Santo Antônio do Pinhal</t>
  </si>
  <si>
    <t>Santo Antônio do Planalto</t>
  </si>
  <si>
    <t>Santo Antônio do Retiro</t>
  </si>
  <si>
    <t>Santo Antônio do Rio Abaixo</t>
  </si>
  <si>
    <t>Santo Antônio do Sudoeste</t>
  </si>
  <si>
    <t>Santo Antônio do Tauá</t>
  </si>
  <si>
    <t>Santo Antônio Dos Lopes</t>
  </si>
  <si>
    <t>Santo Antônio Dos Milagres</t>
  </si>
  <si>
    <t>Santo Augusto</t>
  </si>
  <si>
    <t>Santo Cristo</t>
  </si>
  <si>
    <t>Santo Estêvão</t>
  </si>
  <si>
    <t>Santo Expedito</t>
  </si>
  <si>
    <t>Santo Expedito do Sul</t>
  </si>
  <si>
    <t>Santo Hipólito</t>
  </si>
  <si>
    <t>Santo Inácio</t>
  </si>
  <si>
    <t>Santo Inácio do Piauí</t>
  </si>
  <si>
    <t>Santópolis do Aguapeí</t>
  </si>
  <si>
    <t>São Benedito</t>
  </si>
  <si>
    <t>São Benedito do Rio Preto</t>
  </si>
  <si>
    <t>São Benedito do Sul</t>
  </si>
  <si>
    <t>São Bentinho</t>
  </si>
  <si>
    <t>São Bento</t>
  </si>
  <si>
    <t>São Bento Abade</t>
  </si>
  <si>
    <t>São Bento do Norte</t>
  </si>
  <si>
    <t>São Bento do Sapucaí</t>
  </si>
  <si>
    <t>São Bento do Sul</t>
  </si>
  <si>
    <t>São Bento do Tocantins</t>
  </si>
  <si>
    <t>São Bento do Trairí</t>
  </si>
  <si>
    <t>São Bento do Una</t>
  </si>
  <si>
    <t>São Bernardino</t>
  </si>
  <si>
    <t>São Bernardo</t>
  </si>
  <si>
    <t>São Bernardo do Campo</t>
  </si>
  <si>
    <t>São Bonifácio</t>
  </si>
  <si>
    <t>São Borja</t>
  </si>
  <si>
    <t>São Brás</t>
  </si>
  <si>
    <t>São Brás do Suaçuí</t>
  </si>
  <si>
    <t>São Braz do Piauí</t>
  </si>
  <si>
    <t>São Caetano de Odivelas</t>
  </si>
  <si>
    <t>São Caetano do Sul</t>
  </si>
  <si>
    <t>São Caitano</t>
  </si>
  <si>
    <t>São Carlos</t>
  </si>
  <si>
    <t>São Carlos do Ivaí</t>
  </si>
  <si>
    <t>São Cristóvão</t>
  </si>
  <si>
    <t>São Cristovão do Sul</t>
  </si>
  <si>
    <t>São Desidério</t>
  </si>
  <si>
    <t>São Domingos</t>
  </si>
  <si>
    <t>São Domingos Das Dores</t>
  </si>
  <si>
    <t>São Domingos de Pombal</t>
  </si>
  <si>
    <t>São Domingos do Araguaia</t>
  </si>
  <si>
    <t>São Domingos do Azeitão</t>
  </si>
  <si>
    <t>São Domingos do Capim</t>
  </si>
  <si>
    <t>São Domingos do Cariri</t>
  </si>
  <si>
    <t>São Domingos do Maranhão</t>
  </si>
  <si>
    <t>São Domingos do Norte</t>
  </si>
  <si>
    <t>São Domingos do Prata</t>
  </si>
  <si>
    <t>São Domingos do Sul</t>
  </si>
  <si>
    <t>São Felipe</t>
  </si>
  <si>
    <t>São Felipe D´oeste</t>
  </si>
  <si>
    <t>São Félix</t>
  </si>
  <si>
    <t>São Félix de Balsas</t>
  </si>
  <si>
    <t>São Félix de Minas</t>
  </si>
  <si>
    <t>São Félix do Araguaia</t>
  </si>
  <si>
    <t>São Félix do Coribe</t>
  </si>
  <si>
    <t>São Félix do Piauí</t>
  </si>
  <si>
    <t>São Félix do Tocantins</t>
  </si>
  <si>
    <t>São Félix do Xingu</t>
  </si>
  <si>
    <t>São Fernando</t>
  </si>
  <si>
    <t>São Fidélis</t>
  </si>
  <si>
    <t>São Francisco</t>
  </si>
  <si>
    <t>São Francisco de Assis</t>
  </si>
  <si>
    <t>São Francisco de Assis do Piauí</t>
  </si>
  <si>
    <t>São Francisco de Goiás</t>
  </si>
  <si>
    <t>São Francisco de Itabapoana</t>
  </si>
  <si>
    <t>São Francisco de Paula</t>
  </si>
  <si>
    <t>São Francisco de Sales</t>
  </si>
  <si>
    <t>São Francisco do Brejão</t>
  </si>
  <si>
    <t>São Francisco do Conde</t>
  </si>
  <si>
    <t>São Francisco do Glória</t>
  </si>
  <si>
    <t>São Francisco do Guaporé</t>
  </si>
  <si>
    <t>São Francisco do Maranhão</t>
  </si>
  <si>
    <t>São Francisco do Oeste</t>
  </si>
  <si>
    <t>São Francisco do Pará</t>
  </si>
  <si>
    <t>São Francisco do Piauí</t>
  </si>
  <si>
    <t>São Francisco do Sul</t>
  </si>
  <si>
    <t>São Gabriel</t>
  </si>
  <si>
    <t>São Gabriel da Cachoeira</t>
  </si>
  <si>
    <t>São Gabriel da Palha</t>
  </si>
  <si>
    <t>São Gabriel do Oeste</t>
  </si>
  <si>
    <t>São Geraldo</t>
  </si>
  <si>
    <t>São Geraldo da Piedade</t>
  </si>
  <si>
    <t>São Geraldo do Araguaia</t>
  </si>
  <si>
    <t>São Geraldo do Baixio</t>
  </si>
  <si>
    <t>São Gonçalo do Abaeté</t>
  </si>
  <si>
    <t>São Gonçalo do Amarante</t>
  </si>
  <si>
    <t>São Gonçalo do Gurguéia</t>
  </si>
  <si>
    <t>São Gonçalo do Pará</t>
  </si>
  <si>
    <t>São Gonçalo do Piauí</t>
  </si>
  <si>
    <t>São Gonçalo do Rio Abaixo</t>
  </si>
  <si>
    <t>São Gonçalo do Rio Preto</t>
  </si>
  <si>
    <t>São Gonçalo Dos Campos</t>
  </si>
  <si>
    <t>São Gotardo</t>
  </si>
  <si>
    <t>São Jerônimo</t>
  </si>
  <si>
    <t>São Jerônimo da Serra</t>
  </si>
  <si>
    <t>São João</t>
  </si>
  <si>
    <t>São João Batista</t>
  </si>
  <si>
    <t>São João Batista do Glória</t>
  </si>
  <si>
    <t>São João D´aliança</t>
  </si>
  <si>
    <t>São João da Baliza</t>
  </si>
  <si>
    <t>São João da Barra</t>
  </si>
  <si>
    <t>São João da Boa Vista</t>
  </si>
  <si>
    <t>São João da Canabrava</t>
  </si>
  <si>
    <t>São João da Fronteira</t>
  </si>
  <si>
    <t>São João da Lagoa</t>
  </si>
  <si>
    <t>São João da Mata</t>
  </si>
  <si>
    <t>São João da Paraúna</t>
  </si>
  <si>
    <t>São João da Ponta</t>
  </si>
  <si>
    <t>São João da Ponte</t>
  </si>
  <si>
    <t>São João da Serra</t>
  </si>
  <si>
    <t>São João da Urtiga</t>
  </si>
  <si>
    <t>São João da Varjota</t>
  </si>
  <si>
    <t>São João Das Duas Pontes</t>
  </si>
  <si>
    <t>São João Das Missões</t>
  </si>
  <si>
    <t>São João de Iracema</t>
  </si>
  <si>
    <t>São João de Meriti</t>
  </si>
  <si>
    <t>São João de Pirabas</t>
  </si>
  <si>
    <t>São João Del Rei</t>
  </si>
  <si>
    <t>São João do Araguaia</t>
  </si>
  <si>
    <t>São João do Arraial</t>
  </si>
  <si>
    <t>São João do Caiuá</t>
  </si>
  <si>
    <t>São João do Cariri</t>
  </si>
  <si>
    <t>São João do Carú</t>
  </si>
  <si>
    <t>São João do Itaperiú</t>
  </si>
  <si>
    <t>São João do Ivaí</t>
  </si>
  <si>
    <t>São João do Jaguaribe</t>
  </si>
  <si>
    <t>São João do Manhuaçu</t>
  </si>
  <si>
    <t>São João do Manteninha</t>
  </si>
  <si>
    <t>São João do Oeste</t>
  </si>
  <si>
    <t>São João do Oriente</t>
  </si>
  <si>
    <t>São João do Pacuí</t>
  </si>
  <si>
    <t>São João do Paraíso</t>
  </si>
  <si>
    <t>São João do Pau D´alho</t>
  </si>
  <si>
    <t>São João do Piauí</t>
  </si>
  <si>
    <t>São João do Polêsine</t>
  </si>
  <si>
    <t>São João do Rio do Peixe</t>
  </si>
  <si>
    <t>São João do Sabugi</t>
  </si>
  <si>
    <t>São João do Soter</t>
  </si>
  <si>
    <t>São João do Sul</t>
  </si>
  <si>
    <t>São João do Tigre</t>
  </si>
  <si>
    <t>São João do Triunfo</t>
  </si>
  <si>
    <t>São João Dos Patos</t>
  </si>
  <si>
    <t>São João Evangelista</t>
  </si>
  <si>
    <t>São João Nepomuceno</t>
  </si>
  <si>
    <t>São Joaquim</t>
  </si>
  <si>
    <t>São Joaquim da Barra</t>
  </si>
  <si>
    <t>São Joaquim de Bicas</t>
  </si>
  <si>
    <t>São Joaquim do Monte</t>
  </si>
  <si>
    <t>São Jorge</t>
  </si>
  <si>
    <t>São Jorge D´oeste</t>
  </si>
  <si>
    <t>São Jorge do Ivaí</t>
  </si>
  <si>
    <t>São Jorge do Patrocínio</t>
  </si>
  <si>
    <t>São José</t>
  </si>
  <si>
    <t>São José da Barra</t>
  </si>
  <si>
    <t>São José da Bela Vista</t>
  </si>
  <si>
    <t>São José da Boa Vista</t>
  </si>
  <si>
    <t>São José da Coroa Grande</t>
  </si>
  <si>
    <t>São José da Lagoa Tapada</t>
  </si>
  <si>
    <t>São José da Laje</t>
  </si>
  <si>
    <t>São José da Lapa</t>
  </si>
  <si>
    <t>São José da Safira</t>
  </si>
  <si>
    <t>São José da Tapera</t>
  </si>
  <si>
    <t>São José da Varginha</t>
  </si>
  <si>
    <t>São José da Vitória</t>
  </si>
  <si>
    <t>São José Das Missões</t>
  </si>
  <si>
    <t>São José Das Palmeiras</t>
  </si>
  <si>
    <t>São José de Caiana</t>
  </si>
  <si>
    <t>São José de Espinharas</t>
  </si>
  <si>
    <t>São José de Mipibu</t>
  </si>
  <si>
    <t>São José de Piranhas</t>
  </si>
  <si>
    <t>São José de Princesa</t>
  </si>
  <si>
    <t>São José de Ribamar</t>
  </si>
  <si>
    <t>São José de Ubá</t>
  </si>
  <si>
    <t>São José do Alegre</t>
  </si>
  <si>
    <t>São José do Barreiro</t>
  </si>
  <si>
    <t>São José do Belmonte</t>
  </si>
  <si>
    <t>São José do Bonfim</t>
  </si>
  <si>
    <t>São José do Brejo do Cruz</t>
  </si>
  <si>
    <t>São José do Calçado</t>
  </si>
  <si>
    <t>São José do Campestre</t>
  </si>
  <si>
    <t>São José do Cedro</t>
  </si>
  <si>
    <t>São José do Cerrito</t>
  </si>
  <si>
    <t>São José do Divino</t>
  </si>
  <si>
    <t>São José do Egito</t>
  </si>
  <si>
    <t>São José do Goiabal</t>
  </si>
  <si>
    <t>São José do Herval</t>
  </si>
  <si>
    <t>São José do Hortêncio</t>
  </si>
  <si>
    <t>São José do Inhacorá</t>
  </si>
  <si>
    <t>São José do Jacuípe</t>
  </si>
  <si>
    <t>São José do Jacuri</t>
  </si>
  <si>
    <t>São José do Mantimento</t>
  </si>
  <si>
    <t>São José do Norte</t>
  </si>
  <si>
    <t>São José do Ouro</t>
  </si>
  <si>
    <t>São José do Peixe</t>
  </si>
  <si>
    <t>São José do Piauí</t>
  </si>
  <si>
    <t>São José do Povo</t>
  </si>
  <si>
    <t>São José do Rio Claro</t>
  </si>
  <si>
    <t>São José do Rio Pardo</t>
  </si>
  <si>
    <t>São José do Rio Preto</t>
  </si>
  <si>
    <t>São José do Sabugi</t>
  </si>
  <si>
    <t>São José do Seridó</t>
  </si>
  <si>
    <t>São José do Sul</t>
  </si>
  <si>
    <t>São José do Vale do Rio Preto</t>
  </si>
  <si>
    <t>São José do Xingu</t>
  </si>
  <si>
    <t>São José Dos Ausentes</t>
  </si>
  <si>
    <t>São José Dos Basílios</t>
  </si>
  <si>
    <t>São José Dos Campos</t>
  </si>
  <si>
    <t>São José Dos Cordeiros</t>
  </si>
  <si>
    <t>São José Dos Pinhais</t>
  </si>
  <si>
    <t>São José Dos Quatro Marcos</t>
  </si>
  <si>
    <t>São José Dos Ramos</t>
  </si>
  <si>
    <t>São Julião</t>
  </si>
  <si>
    <t>São Leopoldo</t>
  </si>
  <si>
    <t>São Lourenço</t>
  </si>
  <si>
    <t>São Lourenço da Mata</t>
  </si>
  <si>
    <t>São Lourenço da Serra</t>
  </si>
  <si>
    <t>São Lourenço do Oeste</t>
  </si>
  <si>
    <t>São Lourenço do Piauí</t>
  </si>
  <si>
    <t>São Lourenço do Sul</t>
  </si>
  <si>
    <t>São Ludgero</t>
  </si>
  <si>
    <t>São Luís</t>
  </si>
  <si>
    <t>São Luís de Montes Belos</t>
  </si>
  <si>
    <t>São Luís do Curu</t>
  </si>
  <si>
    <t>São Luís do Paraitinga</t>
  </si>
  <si>
    <t>São Luis do Piauí</t>
  </si>
  <si>
    <t>São Luís do Quitunde</t>
  </si>
  <si>
    <t>São Luís Gonzaga do Maranhão</t>
  </si>
  <si>
    <t>São Luiz</t>
  </si>
  <si>
    <t>São Luíz do Norte</t>
  </si>
  <si>
    <t>São Luiz Gonzaga</t>
  </si>
  <si>
    <t>São Mamede</t>
  </si>
  <si>
    <t>São Manoel do Paraná</t>
  </si>
  <si>
    <t>São Manuel</t>
  </si>
  <si>
    <t>São Marcos</t>
  </si>
  <si>
    <t>São Martinho</t>
  </si>
  <si>
    <t>São Martinho da Serra</t>
  </si>
  <si>
    <t>São Mateus</t>
  </si>
  <si>
    <t>São Mateus do Maranhão</t>
  </si>
  <si>
    <t>São Mateus do Sul</t>
  </si>
  <si>
    <t>São Miguel</t>
  </si>
  <si>
    <t>São Miguel Arcanjo</t>
  </si>
  <si>
    <t>São Miguel da Baixa Grande</t>
  </si>
  <si>
    <t>São Miguel da Boa Vista</t>
  </si>
  <si>
    <t>São Miguel Das Matas</t>
  </si>
  <si>
    <t>São Miguel Das Missões</t>
  </si>
  <si>
    <t>São Miguel de Taipu</t>
  </si>
  <si>
    <t>São Miguel do Aleixo</t>
  </si>
  <si>
    <t>São Miguel do Anta</t>
  </si>
  <si>
    <t>São Miguel do Araguaia</t>
  </si>
  <si>
    <t>São Miguel do Fidalgo</t>
  </si>
  <si>
    <t>São Miguel do Gostoso</t>
  </si>
  <si>
    <t>São Miguel do Guamá</t>
  </si>
  <si>
    <t>São Miguel do Guaporé</t>
  </si>
  <si>
    <t>São Miguel do Iguaçu</t>
  </si>
  <si>
    <t>São Miguel do Oeste</t>
  </si>
  <si>
    <t>São Miguel do Passa Quatro</t>
  </si>
  <si>
    <t>São Miguel do Tapuio</t>
  </si>
  <si>
    <t>São Miguel do Tocantins</t>
  </si>
  <si>
    <t>São Miguel Dos Campos</t>
  </si>
  <si>
    <t>São Miguel Dos Milagres</t>
  </si>
  <si>
    <t>São Nicolau</t>
  </si>
  <si>
    <t>São Patrício</t>
  </si>
  <si>
    <t>São Paulo</t>
  </si>
  <si>
    <t>São Paulo Das Missões</t>
  </si>
  <si>
    <t>São Paulo de Olivença</t>
  </si>
  <si>
    <t>São Paulo do Potengi</t>
  </si>
  <si>
    <t>São Pedro</t>
  </si>
  <si>
    <t>São Pedro da Água Branca</t>
  </si>
  <si>
    <t>São Pedro da Aldeia</t>
  </si>
  <si>
    <t>São Pedro da Cipa</t>
  </si>
  <si>
    <t>São Pedro da Serra</t>
  </si>
  <si>
    <t>São Pedro da União</t>
  </si>
  <si>
    <t>São Pedro Das Missões</t>
  </si>
  <si>
    <t>São Pedro de Alcântara</t>
  </si>
  <si>
    <t>São Pedro do Butiá</t>
  </si>
  <si>
    <t>São Pedro do Iguaçu</t>
  </si>
  <si>
    <t>São Pedro do Ivaí</t>
  </si>
  <si>
    <t>São Pedro do Paraná</t>
  </si>
  <si>
    <t>São Pedro do Piauí</t>
  </si>
  <si>
    <t>São Pedro do Suaçuí</t>
  </si>
  <si>
    <t>São Pedro do Sul</t>
  </si>
  <si>
    <t>São Pedro do Turvo</t>
  </si>
  <si>
    <t>São Pedro Dos Crentes</t>
  </si>
  <si>
    <t>São Pedro Dos Ferros</t>
  </si>
  <si>
    <t>São Rafael</t>
  </si>
  <si>
    <t>São Raimundo Das Mangabeiras</t>
  </si>
  <si>
    <t>São Raimundo do Doca Bezerra</t>
  </si>
  <si>
    <t>São Raimundo Nonato</t>
  </si>
  <si>
    <t>São Roberto</t>
  </si>
  <si>
    <t>São Romão</t>
  </si>
  <si>
    <t>São Roque</t>
  </si>
  <si>
    <t>São Roque de Minas</t>
  </si>
  <si>
    <t>São Roque do Canaã</t>
  </si>
  <si>
    <t>São Salvador do Tocantins</t>
  </si>
  <si>
    <t>São Sebastião</t>
  </si>
  <si>
    <t>São Sebastião da Amoreira</t>
  </si>
  <si>
    <t>São Sebastião da Bela Vista</t>
  </si>
  <si>
    <t>São Sebastião da Boa Vista</t>
  </si>
  <si>
    <t>São Sebastião da Grama</t>
  </si>
  <si>
    <t>São Sebastião da Vargem Alegre</t>
  </si>
  <si>
    <t>São Sebastião de Lagoa de Roça</t>
  </si>
  <si>
    <t>São Sebastião do Alto</t>
  </si>
  <si>
    <t>São Sebastião do Anta</t>
  </si>
  <si>
    <t>São Sebastião do Caí</t>
  </si>
  <si>
    <t>São Sebastião do Maranhão</t>
  </si>
  <si>
    <t>São Sebastião do Oeste</t>
  </si>
  <si>
    <t>São Sebastião do Paraíso</t>
  </si>
  <si>
    <t>São Sebastião do Passé</t>
  </si>
  <si>
    <t>São Sebastião do Rio Preto</t>
  </si>
  <si>
    <t>São Sebastião do Rio Verde</t>
  </si>
  <si>
    <t>São Sebastião do Tocantins</t>
  </si>
  <si>
    <t>São Sebastião do Uatumã</t>
  </si>
  <si>
    <t>São Sebastião do Umbuzeiro</t>
  </si>
  <si>
    <t>São Sepé</t>
  </si>
  <si>
    <t>São Simão</t>
  </si>
  <si>
    <t>São Thomé Das Letras</t>
  </si>
  <si>
    <t>São Tiago</t>
  </si>
  <si>
    <t>São Tomás de Aquino</t>
  </si>
  <si>
    <t>São Tomé</t>
  </si>
  <si>
    <t>São Valentim</t>
  </si>
  <si>
    <t>São Valentim do Sul</t>
  </si>
  <si>
    <t>São Valério da Natividade</t>
  </si>
  <si>
    <t>São Valério do Sul</t>
  </si>
  <si>
    <t>São Vendelino</t>
  </si>
  <si>
    <t>São Vicente</t>
  </si>
  <si>
    <t>São Vicente de Minas</t>
  </si>
  <si>
    <t>São Vicente do Sul</t>
  </si>
  <si>
    <t>São Vicente Ferrer</t>
  </si>
  <si>
    <t>Sapé</t>
  </si>
  <si>
    <t>Sapeaçu</t>
  </si>
  <si>
    <t>Sapezal</t>
  </si>
  <si>
    <t>Sapiranga</t>
  </si>
  <si>
    <t>Sapopema</t>
  </si>
  <si>
    <t>Sapucaia</t>
  </si>
  <si>
    <t>Sapucaia do Sul</t>
  </si>
  <si>
    <t>Sapucaí-mirim</t>
  </si>
  <si>
    <t>Saquarema</t>
  </si>
  <si>
    <t>Sarandi</t>
  </si>
  <si>
    <t>Sarapuí</t>
  </si>
  <si>
    <t>Sardoá</t>
  </si>
  <si>
    <t>Sarutaiá</t>
  </si>
  <si>
    <t>Sarzedo</t>
  </si>
  <si>
    <t>Sátiro Dias</t>
  </si>
  <si>
    <t>Satuba</t>
  </si>
  <si>
    <t>Satubinha</t>
  </si>
  <si>
    <t>Saubara</t>
  </si>
  <si>
    <t>Saudade do Iguaçu</t>
  </si>
  <si>
    <t>Saudades</t>
  </si>
  <si>
    <t>Saúde</t>
  </si>
  <si>
    <t>Schroeder</t>
  </si>
  <si>
    <t>Seabra</t>
  </si>
  <si>
    <t>Seara</t>
  </si>
  <si>
    <t>Sebastianópolis do Sul</t>
  </si>
  <si>
    <t>Sebastião Barros</t>
  </si>
  <si>
    <t>Sebastião Laranjeiras</t>
  </si>
  <si>
    <t>Sebastião Leal</t>
  </si>
  <si>
    <t>Seberi</t>
  </si>
  <si>
    <t>Sede Nova</t>
  </si>
  <si>
    <t>Segredo</t>
  </si>
  <si>
    <t>Selbach</t>
  </si>
  <si>
    <t>Selvíria</t>
  </si>
  <si>
    <t>Sem-peixe</t>
  </si>
  <si>
    <t>Sena Madureira</t>
  </si>
  <si>
    <t>Senador Alexandre Costa</t>
  </si>
  <si>
    <t>Senador Amaral</t>
  </si>
  <si>
    <t>Senador Canedo</t>
  </si>
  <si>
    <t>Senador Cortes</t>
  </si>
  <si>
    <t>Senador Elói de Souza</t>
  </si>
  <si>
    <t>Senador Firmino</t>
  </si>
  <si>
    <t>Senador Georgino Avelino</t>
  </si>
  <si>
    <t>Senador Guiomard</t>
  </si>
  <si>
    <t>Senador José Bento</t>
  </si>
  <si>
    <t>Senador José Porfírio</t>
  </si>
  <si>
    <t>Senador la Rocque</t>
  </si>
  <si>
    <t>Senador Modestino Gonçalves</t>
  </si>
  <si>
    <t>Senador Pompeu</t>
  </si>
  <si>
    <t>Senador Rui Palmeira</t>
  </si>
  <si>
    <t>Senador sá</t>
  </si>
  <si>
    <t>Senador Salgado Filho</t>
  </si>
  <si>
    <t>Sengés</t>
  </si>
  <si>
    <t>Senhor do Bonfim</t>
  </si>
  <si>
    <t>Senhora de Oliveira</t>
  </si>
  <si>
    <t>Senhora do Porto</t>
  </si>
  <si>
    <t>Senhora Dos Remédios</t>
  </si>
  <si>
    <t>Sentinela do Sul</t>
  </si>
  <si>
    <t>Sento sé</t>
  </si>
  <si>
    <t>Serafina Corrêa</t>
  </si>
  <si>
    <t>Sericita</t>
  </si>
  <si>
    <t>Seridó</t>
  </si>
  <si>
    <t>Seringueiras</t>
  </si>
  <si>
    <t>Sério</t>
  </si>
  <si>
    <t>Seritinga</t>
  </si>
  <si>
    <t>Seropédica</t>
  </si>
  <si>
    <t>Serra</t>
  </si>
  <si>
    <t>Serra Alta</t>
  </si>
  <si>
    <t>Serra Azul</t>
  </si>
  <si>
    <t>Serra Azul de Minas</t>
  </si>
  <si>
    <t>Serra Branca</t>
  </si>
  <si>
    <t>Serra da Raiz</t>
  </si>
  <si>
    <t>Serra da Saudade</t>
  </si>
  <si>
    <t>Serra de São Bento</t>
  </si>
  <si>
    <t>Serra do Mel</t>
  </si>
  <si>
    <t>Serra do Navio</t>
  </si>
  <si>
    <t>Serra do Ramalho</t>
  </si>
  <si>
    <t>Serra do Salitre</t>
  </si>
  <si>
    <t>Serra Dos Aimorés</t>
  </si>
  <si>
    <t>Serra Dourada</t>
  </si>
  <si>
    <t>Serra Grande</t>
  </si>
  <si>
    <t>Serra Negra</t>
  </si>
  <si>
    <t>Serra Negra do Norte</t>
  </si>
  <si>
    <t>Serra Nova Dourada</t>
  </si>
  <si>
    <t>Serra Preta</t>
  </si>
  <si>
    <t>Serra Redonda</t>
  </si>
  <si>
    <t>Serra Talhada</t>
  </si>
  <si>
    <t>Serrana</t>
  </si>
  <si>
    <t>Serrania</t>
  </si>
  <si>
    <t>Serrano do Maranhão</t>
  </si>
  <si>
    <t>Serranópolis</t>
  </si>
  <si>
    <t>Serranópolis de Minas</t>
  </si>
  <si>
    <t>Serranópolis do Iguaçu</t>
  </si>
  <si>
    <t>Serranos</t>
  </si>
  <si>
    <t>Serraria</t>
  </si>
  <si>
    <t>Serrinha</t>
  </si>
  <si>
    <t>Serrinha Dos Pintos</t>
  </si>
  <si>
    <t>Serrita</t>
  </si>
  <si>
    <t>Serro</t>
  </si>
  <si>
    <t>Serrolândia</t>
  </si>
  <si>
    <t>Sertaneja</t>
  </si>
  <si>
    <t>Sertânia</t>
  </si>
  <si>
    <t>Sertanópolis</t>
  </si>
  <si>
    <t>Sertão</t>
  </si>
  <si>
    <t>Sertão Santana</t>
  </si>
  <si>
    <t>Sertãozinho</t>
  </si>
  <si>
    <t>Sete Barras</t>
  </si>
  <si>
    <t>Sete de Setembro</t>
  </si>
  <si>
    <t>Sete Lagoas</t>
  </si>
  <si>
    <t>Sete Quedas</t>
  </si>
  <si>
    <t>Setubinha</t>
  </si>
  <si>
    <t>Severiano de Almeida</t>
  </si>
  <si>
    <t>Severiano Melo</t>
  </si>
  <si>
    <t>Severínia</t>
  </si>
  <si>
    <t>Siderópolis</t>
  </si>
  <si>
    <t>Sidrolândia</t>
  </si>
  <si>
    <t>Sigefredo Pacheco</t>
  </si>
  <si>
    <t>Silva Jardim</t>
  </si>
  <si>
    <t>Silvânia</t>
  </si>
  <si>
    <t>Silvanópolis</t>
  </si>
  <si>
    <t>Silveira Martins</t>
  </si>
  <si>
    <t>Silveirânia</t>
  </si>
  <si>
    <t>Silveiras</t>
  </si>
  <si>
    <t>Silves</t>
  </si>
  <si>
    <t>Silvianópolis</t>
  </si>
  <si>
    <t>Simão Dias</t>
  </si>
  <si>
    <t>Simão Pereira</t>
  </si>
  <si>
    <t>Simões</t>
  </si>
  <si>
    <t>Simões Filho</t>
  </si>
  <si>
    <t>Simolândia</t>
  </si>
  <si>
    <t>Simonésia</t>
  </si>
  <si>
    <t>Simplício Mendes</t>
  </si>
  <si>
    <t>Sinimbu</t>
  </si>
  <si>
    <t>Sinop</t>
  </si>
  <si>
    <t>Siqueira Campos</t>
  </si>
  <si>
    <t>Sirinhaém</t>
  </si>
  <si>
    <t>Siriri</t>
  </si>
  <si>
    <t>Sítio D´abadia</t>
  </si>
  <si>
    <t>Sítio do Mato</t>
  </si>
  <si>
    <t>Sítio do Quinto</t>
  </si>
  <si>
    <t>Sítio Novo</t>
  </si>
  <si>
    <t>Sítio Novo do Tocantins</t>
  </si>
  <si>
    <t>Sobradinho</t>
  </si>
  <si>
    <t>Sobrado</t>
  </si>
  <si>
    <t>Sobral</t>
  </si>
  <si>
    <t>Sobrália</t>
  </si>
  <si>
    <t>Socorro</t>
  </si>
  <si>
    <t>Socorro do Piauí</t>
  </si>
  <si>
    <t>Solânea</t>
  </si>
  <si>
    <t>Soledade</t>
  </si>
  <si>
    <t>Soledade de Minas</t>
  </si>
  <si>
    <t>Solidão</t>
  </si>
  <si>
    <t>Solonópole</t>
  </si>
  <si>
    <t>Sombrio</t>
  </si>
  <si>
    <t>Sonora</t>
  </si>
  <si>
    <t>Sooretama</t>
  </si>
  <si>
    <t>Sorocaba</t>
  </si>
  <si>
    <t>Sorriso</t>
  </si>
  <si>
    <t>Sossêgo</t>
  </si>
  <si>
    <t>Soure</t>
  </si>
  <si>
    <t>Sousa</t>
  </si>
  <si>
    <t>Souto Soares</t>
  </si>
  <si>
    <t>Sucupira</t>
  </si>
  <si>
    <t>Sucupira do Norte</t>
  </si>
  <si>
    <t>Sucupira do Riachão</t>
  </si>
  <si>
    <t>Sud Mennucci</t>
  </si>
  <si>
    <t>Sul Brasil</t>
  </si>
  <si>
    <t>Sulina</t>
  </si>
  <si>
    <t>Sumaré</t>
  </si>
  <si>
    <t>Sumé</t>
  </si>
  <si>
    <t>Sumidouro</t>
  </si>
  <si>
    <t>Surubim</t>
  </si>
  <si>
    <t>Sussuapara</t>
  </si>
  <si>
    <t>Suzanápolis</t>
  </si>
  <si>
    <t>Suzano</t>
  </si>
  <si>
    <t>Tabaí</t>
  </si>
  <si>
    <t>Tabaporã</t>
  </si>
  <si>
    <t>Tabapuã</t>
  </si>
  <si>
    <t>Tabatinga</t>
  </si>
  <si>
    <t>Tabira</t>
  </si>
  <si>
    <t>Taboão da Serra</t>
  </si>
  <si>
    <t>Tabocas do Brejo Velho</t>
  </si>
  <si>
    <t>Taboleiro Grande</t>
  </si>
  <si>
    <t>Tabuleiro</t>
  </si>
  <si>
    <t>Tabuleiro do Norte</t>
  </si>
  <si>
    <t>Tacaimbó</t>
  </si>
  <si>
    <t>Tacaratu</t>
  </si>
  <si>
    <t>Taciba</t>
  </si>
  <si>
    <t>Tacuru</t>
  </si>
  <si>
    <t>Taguaí</t>
  </si>
  <si>
    <t>Taguatinga</t>
  </si>
  <si>
    <t>Taiaçu</t>
  </si>
  <si>
    <t>Tailândia</t>
  </si>
  <si>
    <t>Taió</t>
  </si>
  <si>
    <t>Taiobeiras</t>
  </si>
  <si>
    <t>Taipas do Tocantins</t>
  </si>
  <si>
    <t>Taipu</t>
  </si>
  <si>
    <t>Taiúva</t>
  </si>
  <si>
    <t>Talismã</t>
  </si>
  <si>
    <t>Tamandaré</t>
  </si>
  <si>
    <t>Tamarana</t>
  </si>
  <si>
    <t>Tambaú</t>
  </si>
  <si>
    <t>Tamboara</t>
  </si>
  <si>
    <t>Tamboril</t>
  </si>
  <si>
    <t>Tamboril do Piauí</t>
  </si>
  <si>
    <t>Tanabi</t>
  </si>
  <si>
    <t>Tangará</t>
  </si>
  <si>
    <t>Tangará da Serra</t>
  </si>
  <si>
    <t>Tanguá</t>
  </si>
  <si>
    <t>Tanhaçu</t>
  </si>
  <si>
    <t>Tanque D´arca</t>
  </si>
  <si>
    <t>Tanque do Piauí</t>
  </si>
  <si>
    <t>Tanque Novo</t>
  </si>
  <si>
    <t>Tanquinho</t>
  </si>
  <si>
    <t>Taparuba</t>
  </si>
  <si>
    <t>Tapauá</t>
  </si>
  <si>
    <t>Tapejara</t>
  </si>
  <si>
    <t>Tapera</t>
  </si>
  <si>
    <t>Taperoá</t>
  </si>
  <si>
    <t>Tapes</t>
  </si>
  <si>
    <t>Tapira</t>
  </si>
  <si>
    <t>Tapiraí</t>
  </si>
  <si>
    <t>Tapiramutá</t>
  </si>
  <si>
    <t>Tapiratiba</t>
  </si>
  <si>
    <t>Tapurah</t>
  </si>
  <si>
    <t>Taquara</t>
  </si>
  <si>
    <t>Taquaraçu de Minas</t>
  </si>
  <si>
    <t>Taquaral</t>
  </si>
  <si>
    <t>Taquaral de Goiás</t>
  </si>
  <si>
    <t>Taquarana</t>
  </si>
  <si>
    <t>Taquari</t>
  </si>
  <si>
    <t>Taquaritinga</t>
  </si>
  <si>
    <t>Taquaritinga do Norte</t>
  </si>
  <si>
    <t>Taquarituba</t>
  </si>
  <si>
    <t>Taquarivaí</t>
  </si>
  <si>
    <t>Taquaruçu do Sul</t>
  </si>
  <si>
    <t>Taquarussu</t>
  </si>
  <si>
    <t>Tarabai</t>
  </si>
  <si>
    <t>Tarauacá</t>
  </si>
  <si>
    <t>Tarrafas</t>
  </si>
  <si>
    <t>Tartarugalzinho</t>
  </si>
  <si>
    <t>Tarumã</t>
  </si>
  <si>
    <t>Tarumirim</t>
  </si>
  <si>
    <t>Tasso Fragoso</t>
  </si>
  <si>
    <t>Tatuí</t>
  </si>
  <si>
    <t>Tauá</t>
  </si>
  <si>
    <t>Taubaté</t>
  </si>
  <si>
    <t>Tavares</t>
  </si>
  <si>
    <t>Tefé</t>
  </si>
  <si>
    <t>Teixeira</t>
  </si>
  <si>
    <t>Teixeira de Freitas</t>
  </si>
  <si>
    <t>Teixeira Soares</t>
  </si>
  <si>
    <t>Teixeiras</t>
  </si>
  <si>
    <t>Teixeirópolis</t>
  </si>
  <si>
    <t>Tejuçuoca</t>
  </si>
  <si>
    <t>Tejupá</t>
  </si>
  <si>
    <t>Telêmaco Borba</t>
  </si>
  <si>
    <t>Telha</t>
  </si>
  <si>
    <t>Tenente Ananias</t>
  </si>
  <si>
    <t>Tenente Laurentino Cruz</t>
  </si>
  <si>
    <t>Tenente Portela</t>
  </si>
  <si>
    <t>Tenório</t>
  </si>
  <si>
    <t>Teodoro Sampaio</t>
  </si>
  <si>
    <t>Teofilândia</t>
  </si>
  <si>
    <t>Teófilo Otoni</t>
  </si>
  <si>
    <t>Teolândia</t>
  </si>
  <si>
    <t>Teotônio Vilela</t>
  </si>
  <si>
    <t>Terenos</t>
  </si>
  <si>
    <t>Teresina</t>
  </si>
  <si>
    <t>Teresina de Goiás</t>
  </si>
  <si>
    <t>Teresópolis</t>
  </si>
  <si>
    <t>Terezinha</t>
  </si>
  <si>
    <t>Terezópolis de Goiás</t>
  </si>
  <si>
    <t>Terra Alta</t>
  </si>
  <si>
    <t>Terra Boa</t>
  </si>
  <si>
    <t>Terra de Areia</t>
  </si>
  <si>
    <t>Terra Nova</t>
  </si>
  <si>
    <t>Terra Nova do Norte</t>
  </si>
  <si>
    <t>Terra Rica</t>
  </si>
  <si>
    <t>Terra Roxa</t>
  </si>
  <si>
    <t>Terra Santa</t>
  </si>
  <si>
    <t>Tesouro</t>
  </si>
  <si>
    <t>Teutônia</t>
  </si>
  <si>
    <t>Theobroma</t>
  </si>
  <si>
    <t>Tianguá</t>
  </si>
  <si>
    <t>Tibagi</t>
  </si>
  <si>
    <t>Tibau</t>
  </si>
  <si>
    <t>Tibau do Sul</t>
  </si>
  <si>
    <t>Tietê</t>
  </si>
  <si>
    <t>Tigrinhos</t>
  </si>
  <si>
    <t>Tijucas</t>
  </si>
  <si>
    <t>Tijucas do Sul</t>
  </si>
  <si>
    <t>Timbaúba</t>
  </si>
  <si>
    <t>Timbaúba Dos Batistas</t>
  </si>
  <si>
    <t>Timbé do Sul</t>
  </si>
  <si>
    <t>Timbiras</t>
  </si>
  <si>
    <t>Timbó</t>
  </si>
  <si>
    <t>Timbó Grande</t>
  </si>
  <si>
    <t>Timburi</t>
  </si>
  <si>
    <t>Timon</t>
  </si>
  <si>
    <t>Timóteo</t>
  </si>
  <si>
    <t>Tio Hugo</t>
  </si>
  <si>
    <t>Tiradentes</t>
  </si>
  <si>
    <t>Tiradentes do Sul</t>
  </si>
  <si>
    <t>Tiros</t>
  </si>
  <si>
    <t>Tobias Barreto</t>
  </si>
  <si>
    <t>Tocantínia</t>
  </si>
  <si>
    <t>Tocantinópolis</t>
  </si>
  <si>
    <t>Tocantins</t>
  </si>
  <si>
    <t>Tocos do Moji</t>
  </si>
  <si>
    <t>Toledo</t>
  </si>
  <si>
    <t>Tomar do Geru</t>
  </si>
  <si>
    <t>Tomazina</t>
  </si>
  <si>
    <t>Tombos</t>
  </si>
  <si>
    <t>Tomé-açu</t>
  </si>
  <si>
    <t>Tonantins</t>
  </si>
  <si>
    <t>Toritama</t>
  </si>
  <si>
    <t>Torixoréu</t>
  </si>
  <si>
    <t>Toropi</t>
  </si>
  <si>
    <t>Torre de Pedra</t>
  </si>
  <si>
    <t>Torres</t>
  </si>
  <si>
    <t>Torrinha</t>
  </si>
  <si>
    <t>Touros</t>
  </si>
  <si>
    <t>Trabiju</t>
  </si>
  <si>
    <t>Tracuateua</t>
  </si>
  <si>
    <t>Tracunhaém</t>
  </si>
  <si>
    <t>Traipu</t>
  </si>
  <si>
    <t>Trairão</t>
  </si>
  <si>
    <t>Trairi</t>
  </si>
  <si>
    <t>Trajano de Morais</t>
  </si>
  <si>
    <t>Tramandaí</t>
  </si>
  <si>
    <t>Travesseiro</t>
  </si>
  <si>
    <t>Tremedal</t>
  </si>
  <si>
    <t>Tremembé</t>
  </si>
  <si>
    <t>Três Arroios</t>
  </si>
  <si>
    <t>Três Barras</t>
  </si>
  <si>
    <t>Três Barras do Paraná</t>
  </si>
  <si>
    <t>Três Cachoeiras</t>
  </si>
  <si>
    <t>Três Corações</t>
  </si>
  <si>
    <t>Três Coroas</t>
  </si>
  <si>
    <t>Três de Maio</t>
  </si>
  <si>
    <t>Três Forquilhas</t>
  </si>
  <si>
    <t>Três Fronteiras</t>
  </si>
  <si>
    <t>Três Lagoas</t>
  </si>
  <si>
    <t>Três Marias</t>
  </si>
  <si>
    <t>Três Palmeiras</t>
  </si>
  <si>
    <t>Três Passos</t>
  </si>
  <si>
    <t>Três Pontas</t>
  </si>
  <si>
    <t>Três Ranchos</t>
  </si>
  <si>
    <t>Treviso</t>
  </si>
  <si>
    <t>Treze de Maio</t>
  </si>
  <si>
    <t>Treze Tílias</t>
  </si>
  <si>
    <t>Trindade</t>
  </si>
  <si>
    <t>Trindade do Sul</t>
  </si>
  <si>
    <t>Triunfo</t>
  </si>
  <si>
    <t>Triunfo Potiguar</t>
  </si>
  <si>
    <t>Trizidela do Vale</t>
  </si>
  <si>
    <t>Trombas</t>
  </si>
  <si>
    <t>Trombudo Central</t>
  </si>
  <si>
    <t>Tubarão</t>
  </si>
  <si>
    <t>Tucano</t>
  </si>
  <si>
    <t>Tucumã</t>
  </si>
  <si>
    <t>Tucunduva</t>
  </si>
  <si>
    <t>Tucuruí</t>
  </si>
  <si>
    <t>Tufilândia</t>
  </si>
  <si>
    <t>Tuiuti</t>
  </si>
  <si>
    <t>Tumiritinga</t>
  </si>
  <si>
    <t>Tunápolis</t>
  </si>
  <si>
    <t>Tunas</t>
  </si>
  <si>
    <t>Tunas do Paraná</t>
  </si>
  <si>
    <t>Tuneiras do Oeste</t>
  </si>
  <si>
    <t>Tuntum</t>
  </si>
  <si>
    <t>Tupã</t>
  </si>
  <si>
    <t>Tupaciguara</t>
  </si>
  <si>
    <t>Tupanatinga</t>
  </si>
  <si>
    <t>Tupanci do Sul</t>
  </si>
  <si>
    <t>Tupanciretã</t>
  </si>
  <si>
    <t>Tupandi</t>
  </si>
  <si>
    <t>Tuparendi</t>
  </si>
  <si>
    <t>Tuparetama</t>
  </si>
  <si>
    <t>Tupãssi</t>
  </si>
  <si>
    <t>Tupi Paulista</t>
  </si>
  <si>
    <t>Tupirama</t>
  </si>
  <si>
    <t>Tupiratins</t>
  </si>
  <si>
    <t>Turiaçu</t>
  </si>
  <si>
    <t>Turilândia</t>
  </si>
  <si>
    <t>Turiúba</t>
  </si>
  <si>
    <t>Turmalina</t>
  </si>
  <si>
    <t>Turuçu</t>
  </si>
  <si>
    <t>Tururu</t>
  </si>
  <si>
    <t>Turvânia</t>
  </si>
  <si>
    <t>Turvelândia</t>
  </si>
  <si>
    <t>Turvo</t>
  </si>
  <si>
    <t>Turvolândia</t>
  </si>
  <si>
    <t>Tutóia</t>
  </si>
  <si>
    <t>Uarini</t>
  </si>
  <si>
    <t>Uauá</t>
  </si>
  <si>
    <t>Ubá</t>
  </si>
  <si>
    <t>Ubaí</t>
  </si>
  <si>
    <t>Ubaíra</t>
  </si>
  <si>
    <t>Ubaitaba</t>
  </si>
  <si>
    <t>Ubajara</t>
  </si>
  <si>
    <t>Ubaporanga</t>
  </si>
  <si>
    <t>Ubarana</t>
  </si>
  <si>
    <t>Ubatã</t>
  </si>
  <si>
    <t>Ubatuba</t>
  </si>
  <si>
    <t>Uberlândia</t>
  </si>
  <si>
    <t>Ubirajara</t>
  </si>
  <si>
    <t>Ubiratã</t>
  </si>
  <si>
    <t>Ubiretama</t>
  </si>
  <si>
    <t>Uchoa</t>
  </si>
  <si>
    <t>Uibaí</t>
  </si>
  <si>
    <t>Uiramutã</t>
  </si>
  <si>
    <t>Uirapuru</t>
  </si>
  <si>
    <t>Uiraúna</t>
  </si>
  <si>
    <t>Ulianópolis</t>
  </si>
  <si>
    <t>Umari</t>
  </si>
  <si>
    <t>Umarizal</t>
  </si>
  <si>
    <t>Umbaúba</t>
  </si>
  <si>
    <t>Umburanas</t>
  </si>
  <si>
    <t>Umburatiba</t>
  </si>
  <si>
    <t>Umbuzeiro</t>
  </si>
  <si>
    <t>Umirim</t>
  </si>
  <si>
    <t>Umuarama</t>
  </si>
  <si>
    <t>Una</t>
  </si>
  <si>
    <t>Unaí</t>
  </si>
  <si>
    <t>União</t>
  </si>
  <si>
    <t>União da Serra</t>
  </si>
  <si>
    <t>União da Vitória</t>
  </si>
  <si>
    <t>União de Minas</t>
  </si>
  <si>
    <t>União do Oeste</t>
  </si>
  <si>
    <t>União do Sul</t>
  </si>
  <si>
    <t>União Dos Palmares</t>
  </si>
  <si>
    <t>União Paulista</t>
  </si>
  <si>
    <t>Uniflor</t>
  </si>
  <si>
    <t>Unistalda</t>
  </si>
  <si>
    <t>Upanema</t>
  </si>
  <si>
    <t>Uraí</t>
  </si>
  <si>
    <t>Urandi</t>
  </si>
  <si>
    <t>Urânia</t>
  </si>
  <si>
    <t>Urbano Santos</t>
  </si>
  <si>
    <t>Uru</t>
  </si>
  <si>
    <t>Uruaçu</t>
  </si>
  <si>
    <t>Uruana</t>
  </si>
  <si>
    <t>Uruana de Minas</t>
  </si>
  <si>
    <t>Uruará</t>
  </si>
  <si>
    <t>Urubici</t>
  </si>
  <si>
    <t>Uruburetama</t>
  </si>
  <si>
    <t>Urucânia</t>
  </si>
  <si>
    <t>Urucará</t>
  </si>
  <si>
    <t>Uruçuca</t>
  </si>
  <si>
    <t>Uruçuí</t>
  </si>
  <si>
    <t>Urucuia</t>
  </si>
  <si>
    <t>Urucurituba</t>
  </si>
  <si>
    <t>Uruguaiana</t>
  </si>
  <si>
    <t>Uruoca</t>
  </si>
  <si>
    <t>Urupá</t>
  </si>
  <si>
    <t>Urupema</t>
  </si>
  <si>
    <t>Urupês</t>
  </si>
  <si>
    <t>Urussanga</t>
  </si>
  <si>
    <t>Urutaí</t>
  </si>
  <si>
    <t>Utinga</t>
  </si>
  <si>
    <t>Vacaria</t>
  </si>
  <si>
    <t>Vale de São Domingos</t>
  </si>
  <si>
    <t>Vale do Anari</t>
  </si>
  <si>
    <t>Vale do Paraíso</t>
  </si>
  <si>
    <t>Vale do Sol</t>
  </si>
  <si>
    <t>Vale Real</t>
  </si>
  <si>
    <t>Vale Verde</t>
  </si>
  <si>
    <t>Valença</t>
  </si>
  <si>
    <t>Valença do Piauí</t>
  </si>
  <si>
    <t>Valente</t>
  </si>
  <si>
    <t>Valentim Gentil</t>
  </si>
  <si>
    <t>Valinhos</t>
  </si>
  <si>
    <t>Valparaíso</t>
  </si>
  <si>
    <t>Valparaíso de Goiás</t>
  </si>
  <si>
    <t>Vanini</t>
  </si>
  <si>
    <t>Vargeão</t>
  </si>
  <si>
    <t>Vargem</t>
  </si>
  <si>
    <t>Vargem Alegre</t>
  </si>
  <si>
    <t>Vargem Alta</t>
  </si>
  <si>
    <t>Vargem Bonita</t>
  </si>
  <si>
    <t>Vargem Grande</t>
  </si>
  <si>
    <t>Vargem Grande do Rio Pardo</t>
  </si>
  <si>
    <t>Vargem Grande do Sul</t>
  </si>
  <si>
    <t>Vargem Grande Paulista</t>
  </si>
  <si>
    <t>Varginha</t>
  </si>
  <si>
    <t>Varjão</t>
  </si>
  <si>
    <t>Varjão de Minas</t>
  </si>
  <si>
    <t>Varjota</t>
  </si>
  <si>
    <t>Varre-sai</t>
  </si>
  <si>
    <t>Várzea</t>
  </si>
  <si>
    <t>Várzea Alegre</t>
  </si>
  <si>
    <t>Várzea Branca</t>
  </si>
  <si>
    <t>Várzea da Palma</t>
  </si>
  <si>
    <t>Várzea da Roça</t>
  </si>
  <si>
    <t>Várzea do Poço</t>
  </si>
  <si>
    <t>Várzea Grande</t>
  </si>
  <si>
    <t>Várzea Nova</t>
  </si>
  <si>
    <t>Várzea Paulista</t>
  </si>
  <si>
    <t>Varzedo</t>
  </si>
  <si>
    <t>Varzelândia</t>
  </si>
  <si>
    <t>Vassouras</t>
  </si>
  <si>
    <t>Vazante</t>
  </si>
  <si>
    <t>Venâncio Aires</t>
  </si>
  <si>
    <t>Venda Nova do Imigrante</t>
  </si>
  <si>
    <t>Venha-ver</t>
  </si>
  <si>
    <t>Ventania</t>
  </si>
  <si>
    <t>Venturosa</t>
  </si>
  <si>
    <t>Vera</t>
  </si>
  <si>
    <t>Vera Cruz</t>
  </si>
  <si>
    <t>Vera Cruz do Oeste</t>
  </si>
  <si>
    <t>Vera Mendes</t>
  </si>
  <si>
    <t>Veranópolis</t>
  </si>
  <si>
    <t>Verdejante</t>
  </si>
  <si>
    <t>Verdelândia</t>
  </si>
  <si>
    <t>Verê</t>
  </si>
  <si>
    <t>Vereda</t>
  </si>
  <si>
    <t>Veredinha</t>
  </si>
  <si>
    <t>Veríssimo</t>
  </si>
  <si>
    <t>Vermelho Novo</t>
  </si>
  <si>
    <t>Vertente do Lério</t>
  </si>
  <si>
    <t>Vertentes</t>
  </si>
  <si>
    <t>Vespasiano</t>
  </si>
  <si>
    <t>Vespasiano Correa</t>
  </si>
  <si>
    <t>Viadutos</t>
  </si>
  <si>
    <t>Viamão</t>
  </si>
  <si>
    <t>Viana</t>
  </si>
  <si>
    <t>Vianópolis</t>
  </si>
  <si>
    <t>Vicência</t>
  </si>
  <si>
    <t>Vicente Dutra</t>
  </si>
  <si>
    <t>Vicentina</t>
  </si>
  <si>
    <t>Vicentinópolis</t>
  </si>
  <si>
    <t>Viçosa</t>
  </si>
  <si>
    <t>Viçosa do Ceará</t>
  </si>
  <si>
    <t>Victor Graeff</t>
  </si>
  <si>
    <t>Vidal Ramos</t>
  </si>
  <si>
    <t>Videira</t>
  </si>
  <si>
    <t>Vieiras</t>
  </si>
  <si>
    <t>Vieirópolis</t>
  </si>
  <si>
    <t>Vigia</t>
  </si>
  <si>
    <t>Vila Alta</t>
  </si>
  <si>
    <t>Vila Bela da Santíssima Trindade</t>
  </si>
  <si>
    <t>Vila Boa</t>
  </si>
  <si>
    <t>Vila Flor</t>
  </si>
  <si>
    <t>Vila Flores</t>
  </si>
  <si>
    <t>Vila Lângaro</t>
  </si>
  <si>
    <t>Vila Maria</t>
  </si>
  <si>
    <t>Vila Nova do Piauí</t>
  </si>
  <si>
    <t>Vila Nova do Sul</t>
  </si>
  <si>
    <t>Vila Nova Dos Martírios</t>
  </si>
  <si>
    <t>Vila Pavão</t>
  </si>
  <si>
    <t>Vila Propício</t>
  </si>
  <si>
    <t>Vila Rica</t>
  </si>
  <si>
    <t>Vila Valério</t>
  </si>
  <si>
    <t>Vila Velha</t>
  </si>
  <si>
    <t>Vilhena</t>
  </si>
  <si>
    <t>Vinhedo</t>
  </si>
  <si>
    <t>Viradouro</t>
  </si>
  <si>
    <t>Virgem da Lapa</t>
  </si>
  <si>
    <t>Virgínia</t>
  </si>
  <si>
    <t>Virginópolis</t>
  </si>
  <si>
    <t>Virgolândia</t>
  </si>
  <si>
    <t>Visconde do Rio Branco</t>
  </si>
  <si>
    <t>Viseu</t>
  </si>
  <si>
    <t>Vista Alegre</t>
  </si>
  <si>
    <t>Vista Alegre do Alto</t>
  </si>
  <si>
    <t>Vista Alegre do Prata</t>
  </si>
  <si>
    <t>Vista Gaúcha</t>
  </si>
  <si>
    <t>Vista Serrana</t>
  </si>
  <si>
    <t>Vitor Meireles</t>
  </si>
  <si>
    <t>Vitória</t>
  </si>
  <si>
    <t>Vitória Brasil</t>
  </si>
  <si>
    <t>Vitória da Conquista</t>
  </si>
  <si>
    <t>Vitória Das Missões</t>
  </si>
  <si>
    <t>Vitória de Santo Antão</t>
  </si>
  <si>
    <t>Vitória do Jari</t>
  </si>
  <si>
    <t>Vitória do Mearim</t>
  </si>
  <si>
    <t>Vitória do Xingu</t>
  </si>
  <si>
    <t>Vitorino</t>
  </si>
  <si>
    <t>Vitorino Freire</t>
  </si>
  <si>
    <t>Volta Grande</t>
  </si>
  <si>
    <t>Volta Redonda</t>
  </si>
  <si>
    <t>Votorantim</t>
  </si>
  <si>
    <t>Votuporanga</t>
  </si>
  <si>
    <t>Wagner</t>
  </si>
  <si>
    <t>Wall Ferraz</t>
  </si>
  <si>
    <t>Wanderlândia</t>
  </si>
  <si>
    <t>Wanderley</t>
  </si>
  <si>
    <t>Wenceslau Braz</t>
  </si>
  <si>
    <t>Wenceslau Guimarães</t>
  </si>
  <si>
    <t>Westfalia</t>
  </si>
  <si>
    <t>Witmarsum</t>
  </si>
  <si>
    <t>Xambioá</t>
  </si>
  <si>
    <t>Xambrê</t>
  </si>
  <si>
    <t>Xangri-lá</t>
  </si>
  <si>
    <t>Xanxerê</t>
  </si>
  <si>
    <t>Xapuri</t>
  </si>
  <si>
    <t>Xavantina</t>
  </si>
  <si>
    <t>Xaxim</t>
  </si>
  <si>
    <t>Xexéu</t>
  </si>
  <si>
    <t>Xinguara</t>
  </si>
  <si>
    <t>Xique-xique</t>
  </si>
  <si>
    <t>Zabelê</t>
  </si>
  <si>
    <t>Zacarias</t>
  </si>
  <si>
    <t>zé Doca</t>
  </si>
  <si>
    <t>Zortéa</t>
  </si>
  <si>
    <t>Nº ONU (1)</t>
  </si>
  <si>
    <t>Nome e Descrição (2)</t>
  </si>
  <si>
    <t>Classe ou Subclasse de Risco (3)</t>
  </si>
  <si>
    <r>
      <t xml:space="preserve">PICRATO DE AMÔNIO seco ou umedecido com menos de 10% de água, em massa </t>
    </r>
    <r>
      <rPr>
        <b/>
        <sz val="11"/>
        <rFont val="Calibri"/>
        <family val="2"/>
        <scheme val="minor"/>
      </rPr>
      <t>†</t>
    </r>
  </si>
  <si>
    <t>1.1D</t>
  </si>
  <si>
    <r>
      <t xml:space="preserve">CARTUCHOS PARA ARMAS com carga de ruptura </t>
    </r>
    <r>
      <rPr>
        <b/>
        <sz val="11"/>
        <rFont val="Calibri"/>
        <family val="2"/>
        <scheme val="minor"/>
      </rPr>
      <t>†</t>
    </r>
  </si>
  <si>
    <t>1.1F</t>
  </si>
  <si>
    <t>1.1E</t>
  </si>
  <si>
    <t>1.2F</t>
  </si>
  <si>
    <r>
      <t xml:space="preserve">MUNIÇÃO, INCENDIÁRIA com ou sem ruptor, carga ejetora ou carga propelente </t>
    </r>
    <r>
      <rPr>
        <b/>
        <sz val="11"/>
        <rFont val="Calibri"/>
        <family val="2"/>
        <scheme val="minor"/>
      </rPr>
      <t>†</t>
    </r>
  </si>
  <si>
    <t>1.2G</t>
  </si>
  <si>
    <t>1.3G</t>
  </si>
  <si>
    <r>
      <t xml:space="preserve">CARTUCHOS PARA ARMAS, PROJÉTEIS INERTES ou CARTUCHOS, ARMAS PORTÁTEIS </t>
    </r>
    <r>
      <rPr>
        <b/>
        <sz val="11"/>
        <rFont val="Calibri"/>
        <family val="2"/>
        <scheme val="minor"/>
      </rPr>
      <t>†</t>
    </r>
  </si>
  <si>
    <t>1.4S</t>
  </si>
  <si>
    <r>
      <t xml:space="preserve">CARTUCHOS PARA ARMAS, FESTIM ou CARTUCHOS PARA ARMAS PORTÁTEIS, FESTIM ou CARTUCHOS PARA FERRAMENTAS, FESTIM </t>
    </r>
    <r>
      <rPr>
        <b/>
        <sz val="11"/>
        <rFont val="Calibri"/>
        <family val="2"/>
        <scheme val="minor"/>
      </rPr>
      <t>†</t>
    </r>
  </si>
  <si>
    <r>
      <t xml:space="preserve">MUNIÇÃO, FUMÍGENA com ou sem ruptor, carga ejetora ou carga propelente </t>
    </r>
    <r>
      <rPr>
        <b/>
        <sz val="11"/>
        <rFont val="Calibri"/>
        <family val="2"/>
        <scheme val="minor"/>
      </rPr>
      <t>†</t>
    </r>
  </si>
  <si>
    <r>
      <t xml:space="preserve">MUNIÇÃO, LACRIMOGÊNEA com ruptor, carga ejetora ou carga propelente </t>
    </r>
    <r>
      <rPr>
        <b/>
        <sz val="11"/>
        <rFont val="Calibri"/>
        <family val="2"/>
        <scheme val="minor"/>
      </rPr>
      <t>†</t>
    </r>
  </si>
  <si>
    <r>
      <t xml:space="preserve">MUNIÇÃO, TÓXICA com ruptor, carga ejetora ou carga propelente </t>
    </r>
    <r>
      <rPr>
        <b/>
        <sz val="11"/>
        <rFont val="Calibri"/>
        <family val="2"/>
        <scheme val="minor"/>
      </rPr>
      <t>†</t>
    </r>
  </si>
  <si>
    <t>1.2K</t>
  </si>
  <si>
    <t>1.3K</t>
  </si>
  <si>
    <r>
      <t xml:space="preserve">PÓLVORA NEGRA, granulada ou em pó </t>
    </r>
    <r>
      <rPr>
        <b/>
        <sz val="11"/>
        <rFont val="Calibri"/>
        <family val="2"/>
        <scheme val="minor"/>
      </rPr>
      <t>†</t>
    </r>
  </si>
  <si>
    <r>
      <t xml:space="preserve">PÓLVORA NEGRA, COMPRIMIDA ou PÓLVORA NEGRA, EM PASTILHAS </t>
    </r>
    <r>
      <rPr>
        <b/>
        <sz val="11"/>
        <rFont val="Calibri"/>
        <family val="2"/>
        <scheme val="minor"/>
      </rPr>
      <t>†</t>
    </r>
  </si>
  <si>
    <r>
      <t xml:space="preserve">DETONADORES, NÃO ELÉTRICOS para demolição </t>
    </r>
    <r>
      <rPr>
        <b/>
        <sz val="11"/>
        <rFont val="Calibri"/>
        <family val="2"/>
        <scheme val="minor"/>
      </rPr>
      <t>†</t>
    </r>
  </si>
  <si>
    <t>1.1B</t>
  </si>
  <si>
    <r>
      <t xml:space="preserve">DETONADORES, ELÉTRICOS para demolição </t>
    </r>
    <r>
      <rPr>
        <b/>
        <sz val="11"/>
        <rFont val="Calibri"/>
        <family val="2"/>
        <scheme val="minor"/>
      </rPr>
      <t>†</t>
    </r>
  </si>
  <si>
    <r>
      <t xml:space="preserve">BOMBAS com carga de ruptura </t>
    </r>
    <r>
      <rPr>
        <b/>
        <sz val="11"/>
        <rFont val="Calibri"/>
        <family val="2"/>
        <scheme val="minor"/>
      </rPr>
      <t>†</t>
    </r>
  </si>
  <si>
    <t>1.2D</t>
  </si>
  <si>
    <r>
      <t xml:space="preserve">BOMBAS, FOTO-ILUMINANTE </t>
    </r>
    <r>
      <rPr>
        <b/>
        <sz val="11"/>
        <rFont val="Calibri"/>
        <family val="2"/>
        <scheme val="minor"/>
      </rPr>
      <t>†</t>
    </r>
  </si>
  <si>
    <r>
      <t xml:space="preserve">BOMBAS, FOTO-ILUMINANTES </t>
    </r>
    <r>
      <rPr>
        <b/>
        <sz val="11"/>
        <rFont val="Calibri"/>
        <family val="2"/>
        <scheme val="minor"/>
      </rPr>
      <t>†</t>
    </r>
  </si>
  <si>
    <r>
      <t xml:space="preserve">REFORÇADORES sem detonador </t>
    </r>
    <r>
      <rPr>
        <b/>
        <sz val="11"/>
        <rFont val="Calibri"/>
        <family val="2"/>
        <scheme val="minor"/>
      </rPr>
      <t>†</t>
    </r>
  </si>
  <si>
    <r>
      <t xml:space="preserve">RUPTORES, explosivos </t>
    </r>
    <r>
      <rPr>
        <b/>
        <sz val="11"/>
        <rFont val="Calibri"/>
        <family val="2"/>
        <scheme val="minor"/>
      </rPr>
      <t>†</t>
    </r>
  </si>
  <si>
    <r>
      <t xml:space="preserve">INICIADORES, TIPO CÁPSULA </t>
    </r>
    <r>
      <rPr>
        <b/>
        <sz val="11"/>
        <rFont val="Calibri"/>
        <family val="2"/>
        <scheme val="minor"/>
      </rPr>
      <t>†</t>
    </r>
  </si>
  <si>
    <r>
      <t xml:space="preserve">CARGAS DE DEMOLIÇÃO </t>
    </r>
    <r>
      <rPr>
        <b/>
        <sz val="11"/>
        <rFont val="Calibri"/>
        <family val="2"/>
        <scheme val="minor"/>
      </rPr>
      <t>†</t>
    </r>
  </si>
  <si>
    <r>
      <t xml:space="preserve">CARTUCHOS, ILUMINANTES </t>
    </r>
    <r>
      <rPr>
        <b/>
        <sz val="11"/>
        <rFont val="Calibri"/>
        <family val="2"/>
        <scheme val="minor"/>
      </rPr>
      <t>†</t>
    </r>
  </si>
  <si>
    <t>1.1G</t>
  </si>
  <si>
    <r>
      <t xml:space="preserve">CARTUCHOS PARA SINALIZAÇÃO </t>
    </r>
    <r>
      <rPr>
        <b/>
        <sz val="11"/>
        <rFont val="Calibri"/>
        <family val="2"/>
        <scheme val="minor"/>
      </rPr>
      <t>†</t>
    </r>
  </si>
  <si>
    <r>
      <t xml:space="preserve">ESTOJOS DE CARTUCHOS, VAZIOS, COM INICIADOR </t>
    </r>
    <r>
      <rPr>
        <b/>
        <sz val="11"/>
        <rFont val="Calibri"/>
        <family val="2"/>
        <scheme val="minor"/>
      </rPr>
      <t>†</t>
    </r>
  </si>
  <si>
    <r>
      <t xml:space="preserve">CARGAS DE PROFUNDIDADE </t>
    </r>
    <r>
      <rPr>
        <b/>
        <sz val="11"/>
        <rFont val="Calibri"/>
        <family val="2"/>
        <scheme val="minor"/>
      </rPr>
      <t>†</t>
    </r>
  </si>
  <si>
    <r>
      <t xml:space="preserve">CARGAS, MOLDADAS sem detonador </t>
    </r>
    <r>
      <rPr>
        <b/>
        <sz val="11"/>
        <rFont val="Calibri"/>
        <family val="2"/>
        <scheme val="minor"/>
      </rPr>
      <t>†</t>
    </r>
  </si>
  <si>
    <r>
      <t xml:space="preserve">CARGAS, SUPLEMENTARES, EXPLOSIVAS </t>
    </r>
    <r>
      <rPr>
        <b/>
        <sz val="11"/>
        <rFont val="Calibri"/>
        <family val="2"/>
        <scheme val="minor"/>
      </rPr>
      <t>†</t>
    </r>
  </si>
  <si>
    <r>
      <t xml:space="preserve">CORDEL, DETONANTE, flexível </t>
    </r>
    <r>
      <rPr>
        <b/>
        <sz val="11"/>
        <rFont val="Calibri"/>
        <family val="2"/>
        <scheme val="minor"/>
      </rPr>
      <t>†</t>
    </r>
  </si>
  <si>
    <r>
      <t xml:space="preserve">CORDEL, ACENDEDOR </t>
    </r>
    <r>
      <rPr>
        <b/>
        <sz val="11"/>
        <rFont val="Calibri"/>
        <family val="2"/>
        <scheme val="minor"/>
      </rPr>
      <t>†</t>
    </r>
  </si>
  <si>
    <t>1.4G</t>
  </si>
  <si>
    <r>
      <t xml:space="preserve">CORTA-CABOS, EXPLOSIVOS </t>
    </r>
    <r>
      <rPr>
        <b/>
        <sz val="11"/>
        <rFont val="Calibri"/>
        <family val="2"/>
        <scheme val="minor"/>
      </rPr>
      <t>†</t>
    </r>
  </si>
  <si>
    <r>
      <t xml:space="preserve">CICLOTRIMETILENO  TRINITRAMINA  (CICLONITA;  HEXOGÊNIO;  RDX),  UMEDECIDA  com  no  mínimo,  15%  de
água, em massa </t>
    </r>
    <r>
      <rPr>
        <b/>
        <sz val="11"/>
        <rFont val="Calibri"/>
        <family val="2"/>
        <scheme val="minor"/>
      </rPr>
      <t>†</t>
    </r>
  </si>
  <si>
    <r>
      <t xml:space="preserve">DETONADORES PARA MUNIÇÃO </t>
    </r>
    <r>
      <rPr>
        <b/>
        <sz val="11"/>
        <rFont val="Calibri"/>
        <family val="2"/>
        <scheme val="minor"/>
      </rPr>
      <t>†</t>
    </r>
  </si>
  <si>
    <r>
      <t xml:space="preserve">DIAZODINITROFENOL, UMEDECIDO com no mínimo 40% de água, ou mistura de álcool e água, em massa </t>
    </r>
    <r>
      <rPr>
        <b/>
        <sz val="11"/>
        <rFont val="Calibri"/>
        <family val="2"/>
        <scheme val="minor"/>
      </rPr>
      <t>†</t>
    </r>
  </si>
  <si>
    <t>1.1A</t>
  </si>
  <si>
    <r>
      <t xml:space="preserve">DINITRATO DE DIETILENOGLICOL, INSENSIBILIZADO com no mínimo 25% de insensibilizante não volátil e insolúvel em água, em massa </t>
    </r>
    <r>
      <rPr>
        <b/>
        <sz val="11"/>
        <rFont val="Calibri"/>
        <family val="2"/>
        <scheme val="minor"/>
      </rPr>
      <t>†</t>
    </r>
  </si>
  <si>
    <r>
      <t xml:space="preserve">DINITROFENOL, seco ou umedecido com menos de 15% de água, em massa </t>
    </r>
    <r>
      <rPr>
        <b/>
        <sz val="11"/>
        <rFont val="Calibri"/>
        <family val="2"/>
        <scheme val="minor"/>
      </rPr>
      <t>†</t>
    </r>
  </si>
  <si>
    <r>
      <t xml:space="preserve">DINITROFENOLATOS, metais alcalinos, secos ou umedecidos com menos de 15% de água, em massa </t>
    </r>
    <r>
      <rPr>
        <b/>
        <sz val="11"/>
        <rFont val="Calibri"/>
        <family val="2"/>
        <scheme val="minor"/>
      </rPr>
      <t>†</t>
    </r>
  </si>
  <si>
    <t>1.3C</t>
  </si>
  <si>
    <r>
      <t xml:space="preserve">DINITRORESORCINOL, seco ou umedecido com menos de 15% de água, em massa </t>
    </r>
    <r>
      <rPr>
        <b/>
        <sz val="11"/>
        <rFont val="Calibri"/>
        <family val="2"/>
        <scheme val="minor"/>
      </rPr>
      <t>†</t>
    </r>
  </si>
  <si>
    <r>
      <t xml:space="preserve">HEXANITRODIFENILAMINA (DIPICRILAMINA; HEXIL) </t>
    </r>
    <r>
      <rPr>
        <b/>
        <sz val="11"/>
        <rFont val="Calibri"/>
        <family val="2"/>
        <scheme val="minor"/>
      </rPr>
      <t>†</t>
    </r>
  </si>
  <si>
    <r>
      <t xml:space="preserve">EXPLOSIVOS DE DEMOLIÇÃO, TIPO A </t>
    </r>
    <r>
      <rPr>
        <b/>
        <sz val="11"/>
        <rFont val="Calibri"/>
        <family val="2"/>
        <scheme val="minor"/>
      </rPr>
      <t>†</t>
    </r>
  </si>
  <si>
    <r>
      <t xml:space="preserve">EXPLOSIVOS DE DEMOLIÇÃO, TIPO B </t>
    </r>
    <r>
      <rPr>
        <b/>
        <sz val="11"/>
        <rFont val="Calibri"/>
        <family val="2"/>
        <scheme val="minor"/>
      </rPr>
      <t>†</t>
    </r>
  </si>
  <si>
    <r>
      <t xml:space="preserve">EXPLOSIVOS DE DEMOLIÇÃO, TIPO C </t>
    </r>
    <r>
      <rPr>
        <b/>
        <sz val="11"/>
        <rFont val="Calibri"/>
        <family val="2"/>
        <scheme val="minor"/>
      </rPr>
      <t>†</t>
    </r>
  </si>
  <si>
    <r>
      <t xml:space="preserve">EXPLOSIVOS DE DEMOLIÇÃO, TIPO D </t>
    </r>
    <r>
      <rPr>
        <b/>
        <sz val="11"/>
        <rFont val="Calibri"/>
        <family val="2"/>
        <scheme val="minor"/>
      </rPr>
      <t>†</t>
    </r>
  </si>
  <si>
    <r>
      <t xml:space="preserve">FACHOS DE SINALIZAÇÃO, SUPERFÍCIE </t>
    </r>
    <r>
      <rPr>
        <b/>
        <sz val="11"/>
        <rFont val="Calibri"/>
        <family val="2"/>
        <scheme val="minor"/>
      </rPr>
      <t>†</t>
    </r>
  </si>
  <si>
    <r>
      <t xml:space="preserve">FACHOS DE SINALIZAÇÃO, AÉREOS </t>
    </r>
    <r>
      <rPr>
        <b/>
        <sz val="11"/>
        <rFont val="Calibri"/>
        <family val="2"/>
        <scheme val="minor"/>
      </rPr>
      <t>†</t>
    </r>
  </si>
  <si>
    <r>
      <t xml:space="preserve">COMPOSIÇÃO ILUMINANTE EM PÓ </t>
    </r>
    <r>
      <rPr>
        <b/>
        <sz val="11"/>
        <rFont val="Calibri"/>
        <family val="2"/>
        <scheme val="minor"/>
      </rPr>
      <t>†</t>
    </r>
  </si>
  <si>
    <r>
      <t xml:space="preserve">DISPOSITIVOS DE FRATURAMENTO, EXPLOSIVOS para poços de petróleo, sem detonador </t>
    </r>
    <r>
      <rPr>
        <b/>
        <sz val="11"/>
        <rFont val="Calibri"/>
        <family val="2"/>
        <scheme val="minor"/>
      </rPr>
      <t>†</t>
    </r>
  </si>
  <si>
    <r>
      <t xml:space="preserve">ESTOPIM, NÃO DETONANTE </t>
    </r>
    <r>
      <rPr>
        <b/>
        <sz val="11"/>
        <rFont val="Calibri"/>
        <family val="2"/>
        <scheme val="minor"/>
      </rPr>
      <t>†</t>
    </r>
  </si>
  <si>
    <r>
      <t xml:space="preserve">CORDEL (ESTOPIM), DETONANTE, com revestimento metálico </t>
    </r>
    <r>
      <rPr>
        <b/>
        <sz val="11"/>
        <rFont val="Calibri"/>
        <family val="2"/>
        <scheme val="minor"/>
      </rPr>
      <t>†</t>
    </r>
  </si>
  <si>
    <r>
      <t xml:space="preserve">ESTOPIM, ACENDEDOR, tubular, com revestimento metálico </t>
    </r>
    <r>
      <rPr>
        <b/>
        <sz val="11"/>
        <rFont val="Calibri"/>
        <family val="2"/>
        <scheme val="minor"/>
      </rPr>
      <t>†</t>
    </r>
  </si>
  <si>
    <r>
      <t xml:space="preserve">CORDEL (ESTOPIM), DETONANTE, DE EFEITO SUAVE, com revestimento metálico </t>
    </r>
    <r>
      <rPr>
        <b/>
        <sz val="11"/>
        <rFont val="Calibri"/>
        <family val="2"/>
        <scheme val="minor"/>
      </rPr>
      <t>†</t>
    </r>
  </si>
  <si>
    <t>1.4D</t>
  </si>
  <si>
    <r>
      <t xml:space="preserve">ESTOPIM, DE SEGURANÇA </t>
    </r>
    <r>
      <rPr>
        <b/>
        <sz val="11"/>
        <rFont val="Calibri"/>
        <family val="2"/>
        <scheme val="minor"/>
      </rPr>
      <t>†</t>
    </r>
  </si>
  <si>
    <r>
      <t xml:space="preserve">ESTOPILHA, DE DETONAÇÃO </t>
    </r>
    <r>
      <rPr>
        <b/>
        <sz val="11"/>
        <rFont val="Calibri"/>
        <family val="2"/>
        <scheme val="minor"/>
      </rPr>
      <t>†</t>
    </r>
  </si>
  <si>
    <t>1.2B</t>
  </si>
  <si>
    <r>
      <t xml:space="preserve">GRANADAS, PARA EXERCÍCIO, manuais ou para fuzil </t>
    </r>
    <r>
      <rPr>
        <b/>
        <sz val="11"/>
        <rFont val="Calibri"/>
        <family val="2"/>
        <scheme val="minor"/>
      </rPr>
      <t>†</t>
    </r>
  </si>
  <si>
    <r>
      <t xml:space="preserve">GUANIL NITROSAMINO-GUANILIDENO HIDRAZINA, UMEDECIDA com no mínimo 30% de água, em massa </t>
    </r>
    <r>
      <rPr>
        <b/>
        <sz val="11"/>
        <rFont val="Calibri"/>
        <family val="2"/>
        <scheme val="minor"/>
      </rPr>
      <t>†</t>
    </r>
  </si>
  <si>
    <r>
      <t xml:space="preserve">GUANIL NITROSAMINO-GUANILTETRAZENO (TETRAZENO), UMEDECIDO com no mínimo 30% de água, ou mistura de álcool e água, em massa </t>
    </r>
    <r>
      <rPr>
        <b/>
        <sz val="11"/>
        <rFont val="Calibri"/>
        <family val="2"/>
        <scheme val="minor"/>
      </rPr>
      <t>†</t>
    </r>
  </si>
  <si>
    <r>
      <t xml:space="preserve">HEXOLITA (HEXOTOL) seca ou umedecida com menos de 15% de água, em massa </t>
    </r>
    <r>
      <rPr>
        <b/>
        <sz val="11"/>
        <rFont val="Calibri"/>
        <family val="2"/>
        <scheme val="minor"/>
      </rPr>
      <t>†</t>
    </r>
  </si>
  <si>
    <t>ACENDEDORES†</t>
  </si>
  <si>
    <r>
      <t xml:space="preserve">CANHÕES PARA JATO-PERFURAÇÃO em poços de petróleo, CARREGADOS, sem detonador </t>
    </r>
    <r>
      <rPr>
        <b/>
        <sz val="11"/>
        <rFont val="Calibri"/>
        <family val="2"/>
        <scheme val="minor"/>
      </rPr>
      <t>†</t>
    </r>
  </si>
  <si>
    <r>
      <t xml:space="preserve">AZIDA DE CHUMBO, UMEDECIDA com no mínimo 20% de água, ou mistura de álcool e água, em massa </t>
    </r>
    <r>
      <rPr>
        <b/>
        <sz val="11"/>
        <rFont val="Calibri"/>
        <family val="2"/>
        <scheme val="minor"/>
      </rPr>
      <t>†</t>
    </r>
  </si>
  <si>
    <r>
      <t xml:space="preserve">ESTIFINATO DE CHUMBO (TRINITRORESORCINATO DE CHUMBO), UMEDECIDO com no mínimo 20% de água, ou
mistura de álcool e água, em massa </t>
    </r>
    <r>
      <rPr>
        <b/>
        <sz val="11"/>
        <rFont val="Calibri"/>
        <family val="2"/>
        <scheme val="minor"/>
      </rPr>
      <t>†</t>
    </r>
  </si>
  <si>
    <r>
      <t xml:space="preserve">ACENDEDORES, ESTOPIM </t>
    </r>
    <r>
      <rPr>
        <b/>
        <sz val="11"/>
        <rFont val="Calibri"/>
        <family val="2"/>
        <scheme val="minor"/>
      </rPr>
      <t>†</t>
    </r>
  </si>
  <si>
    <r>
      <t xml:space="preserve">SAIS METÁLICOS DEFLAGRANTES DE NITRODERIVADOS AROMÁTICOS, N.E. </t>
    </r>
    <r>
      <rPr>
        <b/>
        <sz val="11"/>
        <rFont val="Calibri"/>
        <family val="2"/>
        <scheme val="minor"/>
      </rPr>
      <t>†</t>
    </r>
  </si>
  <si>
    <r>
      <t xml:space="preserve">HEXANITRATO  DE  MANITOL  (NITROMANITA),  UMEDECIDO com no mínimo  40% de  água, ou  mistura de  álcool e água, em massa </t>
    </r>
    <r>
      <rPr>
        <b/>
        <sz val="11"/>
        <rFont val="Calibri"/>
        <family val="2"/>
        <scheme val="minor"/>
      </rPr>
      <t>†</t>
    </r>
  </si>
  <si>
    <r>
      <t xml:space="preserve">FULMINATO DE MERCÚRIO, UMEDECIDO com no mínimo 20% de água, ou mistura de álcool e água, em massa </t>
    </r>
    <r>
      <rPr>
        <b/>
        <sz val="11"/>
        <rFont val="Calibri"/>
        <family val="2"/>
        <scheme val="minor"/>
      </rPr>
      <t>†</t>
    </r>
  </si>
  <si>
    <r>
      <t xml:space="preserve">MINAS com carga de ruptura </t>
    </r>
    <r>
      <rPr>
        <b/>
        <sz val="11"/>
        <rFont val="Calibri"/>
        <family val="2"/>
        <scheme val="minor"/>
      </rPr>
      <t>†</t>
    </r>
  </si>
  <si>
    <r>
      <t>NITROGLICERINA, INSENSIBILIZADA com no mínimo 40% de insensibilizante não-volátil e insolúvel em água, em massa</t>
    </r>
    <r>
      <rPr>
        <b/>
        <sz val="11"/>
        <rFont val="Calibri"/>
        <family val="2"/>
        <scheme val="minor"/>
      </rPr>
      <t xml:space="preserve">
†</t>
    </r>
  </si>
  <si>
    <r>
      <t xml:space="preserve">NITROGLICERINA, EM SOLUÇÃO ALCOÓLICA com mais de 1% e até 10% de nitroglicerina </t>
    </r>
    <r>
      <rPr>
        <b/>
        <sz val="11"/>
        <rFont val="Calibri"/>
        <family val="2"/>
        <scheme val="minor"/>
      </rPr>
      <t>†</t>
    </r>
  </si>
  <si>
    <r>
      <t xml:space="preserve">NITROAMIDO, seco ou umedecido com menos de 20% de água, em massa </t>
    </r>
    <r>
      <rPr>
        <b/>
        <sz val="11"/>
        <rFont val="Calibri"/>
        <family val="2"/>
        <scheme val="minor"/>
      </rPr>
      <t>†</t>
    </r>
  </si>
  <si>
    <r>
      <t xml:space="preserve">NITROURÉIA </t>
    </r>
    <r>
      <rPr>
        <b/>
        <sz val="11"/>
        <rFont val="Calibri"/>
        <family val="2"/>
        <scheme val="minor"/>
      </rPr>
      <t>†</t>
    </r>
  </si>
  <si>
    <r>
      <t xml:space="preserve">TETRANITRATO  DE  PENTAERITRITA  (TETRANITRATO  DE  PENTAERITRITOL;  PETN),  UMEDECIDO  com  no mínimo 25% de água, em massa, ou TETRANITRATO DE PENTAERITRITA (TETRANITRATO DE PENTAERITRITOL;
PETN), INSENSIBILIZADO com, no mínimo, 15% de insensibilizante, em massa </t>
    </r>
    <r>
      <rPr>
        <b/>
        <sz val="11"/>
        <rFont val="Calibri"/>
        <family val="2"/>
        <scheme val="minor"/>
      </rPr>
      <t>†</t>
    </r>
  </si>
  <si>
    <r>
      <t xml:space="preserve">PENTOLITA, seca ou umedecida com menos de 15% de água, em massa </t>
    </r>
    <r>
      <rPr>
        <b/>
        <sz val="11"/>
        <rFont val="Calibri"/>
        <family val="2"/>
        <scheme val="minor"/>
      </rPr>
      <t>†</t>
    </r>
  </si>
  <si>
    <r>
      <t xml:space="preserve">TRINITROANILINA (PICRAMIDA) </t>
    </r>
    <r>
      <rPr>
        <b/>
        <sz val="11"/>
        <rFont val="Calibri"/>
        <family val="2"/>
        <scheme val="minor"/>
      </rPr>
      <t>†</t>
    </r>
  </si>
  <si>
    <r>
      <t xml:space="preserve">TRINITROFENOL (ÁCIDO PÍCRICO), seco ou umedecido com menos de 30% de água, em massa </t>
    </r>
    <r>
      <rPr>
        <b/>
        <sz val="11"/>
        <rFont val="Calibri"/>
        <family val="2"/>
        <scheme val="minor"/>
      </rPr>
      <t>†</t>
    </r>
  </si>
  <si>
    <r>
      <t xml:space="preserve">TRINITROCLOROBENZENO (CLORETO DE PICRILA) </t>
    </r>
    <r>
      <rPr>
        <b/>
        <sz val="11"/>
        <rFont val="Calibri"/>
        <family val="2"/>
        <scheme val="minor"/>
      </rPr>
      <t>†</t>
    </r>
  </si>
  <si>
    <r>
      <t xml:space="preserve">PÓLVORA EM PASTA, UMEDECIDA com no mínimo 25% de água, em massa </t>
    </r>
    <r>
      <rPr>
        <b/>
        <sz val="11"/>
        <rFont val="Calibri"/>
        <family val="2"/>
        <scheme val="minor"/>
      </rPr>
      <t>†</t>
    </r>
  </si>
  <si>
    <r>
      <t>PÓLVORA, SEM FUMAÇA</t>
    </r>
    <r>
      <rPr>
        <b/>
        <sz val="11"/>
        <rFont val="Calibri"/>
        <family val="2"/>
        <scheme val="minor"/>
      </rPr>
      <t>†</t>
    </r>
  </si>
  <si>
    <t>1.1C</t>
  </si>
  <si>
    <r>
      <t xml:space="preserve">PROJÉTEIS com carga de ruptura </t>
    </r>
    <r>
      <rPr>
        <b/>
        <sz val="11"/>
        <rFont val="Calibri"/>
        <family val="2"/>
        <scheme val="minor"/>
      </rPr>
      <t>†</t>
    </r>
  </si>
  <si>
    <r>
      <t xml:space="preserve">PROJÉTIES com carga de ruptura </t>
    </r>
    <r>
      <rPr>
        <b/>
        <sz val="11"/>
        <rFont val="Calibri"/>
        <family val="2"/>
        <scheme val="minor"/>
      </rPr>
      <t>†</t>
    </r>
  </si>
  <si>
    <r>
      <t xml:space="preserve">MUNIÇÃO, ILUMINANTE com ou sem ruptor, carga ejetora ou carga propelente  </t>
    </r>
    <r>
      <rPr>
        <b/>
        <sz val="11"/>
        <rFont val="Calibri"/>
        <family val="2"/>
        <scheme val="minor"/>
      </rPr>
      <t>†</t>
    </r>
  </si>
  <si>
    <r>
      <t xml:space="preserve">DISPOSITIVOS DE ALÍVIO, EXPLOSIVOS </t>
    </r>
    <r>
      <rPr>
        <b/>
        <sz val="11"/>
        <rFont val="Calibri"/>
        <family val="2"/>
        <scheme val="minor"/>
      </rPr>
      <t>†</t>
    </r>
  </si>
  <si>
    <r>
      <t xml:space="preserve">REBITES, EXPLOSIVOS  </t>
    </r>
    <r>
      <rPr>
        <b/>
        <sz val="11"/>
        <rFont val="Calibri"/>
        <family val="2"/>
        <scheme val="minor"/>
      </rPr>
      <t>†</t>
    </r>
  </si>
  <si>
    <r>
      <t xml:space="preserve">FOGUETES com carga de ruptura </t>
    </r>
    <r>
      <rPr>
        <b/>
        <sz val="11"/>
        <rFont val="Calibri"/>
        <family val="2"/>
        <scheme val="minor"/>
      </rPr>
      <t>†</t>
    </r>
  </si>
  <si>
    <t>1.2E</t>
  </si>
  <si>
    <r>
      <t xml:space="preserve">FOGUETES com ogiva inerte </t>
    </r>
    <r>
      <rPr>
        <b/>
        <sz val="11"/>
        <rFont val="Calibri"/>
        <family val="2"/>
        <scheme val="minor"/>
      </rPr>
      <t>†</t>
    </r>
  </si>
  <si>
    <r>
      <t xml:space="preserve">MOTORES DE FOGUETES </t>
    </r>
    <r>
      <rPr>
        <b/>
        <sz val="11"/>
        <rFont val="Calibri"/>
        <family val="2"/>
        <scheme val="minor"/>
      </rPr>
      <t>†</t>
    </r>
  </si>
  <si>
    <r>
      <t xml:space="preserve">EXPLOSIVOS, AMOSTRAS, não-iniciantes </t>
    </r>
    <r>
      <rPr>
        <b/>
        <sz val="11"/>
        <rFont val="Calibri"/>
        <family val="2"/>
        <scheme val="minor"/>
      </rPr>
      <t>†</t>
    </r>
  </si>
  <si>
    <t> </t>
  </si>
  <si>
    <r>
      <t xml:space="preserve">SINALIZADORES, MANUAIS </t>
    </r>
    <r>
      <rPr>
        <b/>
        <sz val="11"/>
        <rFont val="Calibri"/>
        <family val="2"/>
        <scheme val="minor"/>
      </rPr>
      <t>†</t>
    </r>
  </si>
  <si>
    <r>
      <t xml:space="preserve">SINALIZADORES, PARA VIAS FÉRREAS, EXPLOSIVOS </t>
    </r>
    <r>
      <rPr>
        <b/>
        <sz val="11"/>
        <rFont val="Calibri"/>
        <family val="2"/>
        <scheme val="minor"/>
      </rPr>
      <t>†</t>
    </r>
  </si>
  <si>
    <r>
      <t xml:space="preserve">SINALIZADORES, DE EMERGÊNCIA, para navios </t>
    </r>
    <r>
      <rPr>
        <b/>
        <sz val="11"/>
        <rFont val="Calibri"/>
        <family val="2"/>
        <scheme val="minor"/>
      </rPr>
      <t>†</t>
    </r>
  </si>
  <si>
    <r>
      <t xml:space="preserve">SINALIZADORES, DE FUMAÇA </t>
    </r>
    <r>
      <rPr>
        <b/>
        <sz val="11"/>
        <rFont val="Calibri"/>
        <family val="2"/>
        <scheme val="minor"/>
      </rPr>
      <t>†</t>
    </r>
  </si>
  <si>
    <r>
      <t xml:space="preserve">DISPOSITIVOS DE SONDAGEM, EXPLOSIVOS </t>
    </r>
    <r>
      <rPr>
        <b/>
        <sz val="11"/>
        <rFont val="Calibri"/>
        <family val="2"/>
        <scheme val="minor"/>
      </rPr>
      <t>†</t>
    </r>
  </si>
  <si>
    <r>
      <t xml:space="preserve">TETRANITROANILINA </t>
    </r>
    <r>
      <rPr>
        <b/>
        <sz val="11"/>
        <rFont val="Calibri"/>
        <family val="2"/>
        <scheme val="minor"/>
      </rPr>
      <t>†</t>
    </r>
  </si>
  <si>
    <r>
      <t xml:space="preserve">TRINITROFENIL-METILNITRAMINA (TETRIL) </t>
    </r>
    <r>
      <rPr>
        <b/>
        <sz val="11"/>
        <rFont val="Calibri"/>
        <family val="2"/>
        <scheme val="minor"/>
      </rPr>
      <t>†</t>
    </r>
  </si>
  <si>
    <r>
      <t xml:space="preserve">TRINITROTOLUENO (TNT), seco ou umedecido com menos de 30% de água, em massa </t>
    </r>
    <r>
      <rPr>
        <b/>
        <sz val="11"/>
        <rFont val="Calibri"/>
        <family val="2"/>
        <scheme val="minor"/>
      </rPr>
      <t>†</t>
    </r>
  </si>
  <si>
    <r>
      <t xml:space="preserve">TRAÇANTES PARA MUNIÇÃO </t>
    </r>
    <r>
      <rPr>
        <b/>
        <sz val="11"/>
        <rFont val="Calibri"/>
        <family val="2"/>
        <scheme val="minor"/>
      </rPr>
      <t>†</t>
    </r>
  </si>
  <si>
    <r>
      <t xml:space="preserve">TRINITROANISOL </t>
    </r>
    <r>
      <rPr>
        <b/>
        <sz val="11"/>
        <rFont val="Calibri"/>
        <family val="2"/>
        <scheme val="minor"/>
      </rPr>
      <t>†</t>
    </r>
  </si>
  <si>
    <r>
      <t xml:space="preserve">TRINITROBENZENO, seco ou umedecido com menos de 30% de água, em massa </t>
    </r>
    <r>
      <rPr>
        <b/>
        <sz val="11"/>
        <rFont val="Calibri"/>
        <family val="2"/>
        <scheme val="minor"/>
      </rPr>
      <t>†</t>
    </r>
  </si>
  <si>
    <r>
      <t xml:space="preserve">ÁCIDO TRINITROBENZÓICO, seco ou umedecido com menos de 30% de água, em massa </t>
    </r>
    <r>
      <rPr>
        <b/>
        <sz val="11"/>
        <rFont val="Calibri"/>
        <family val="2"/>
        <scheme val="minor"/>
      </rPr>
      <t>†</t>
    </r>
  </si>
  <si>
    <r>
      <t xml:space="preserve">TRINITRO-m-CRESOL </t>
    </r>
    <r>
      <rPr>
        <b/>
        <sz val="11"/>
        <rFont val="Calibri"/>
        <family val="2"/>
        <scheme val="minor"/>
      </rPr>
      <t>†</t>
    </r>
  </si>
  <si>
    <r>
      <t xml:space="preserve">TRINITRONAFTALENO </t>
    </r>
    <r>
      <rPr>
        <b/>
        <sz val="11"/>
        <rFont val="Calibri"/>
        <family val="2"/>
        <scheme val="minor"/>
      </rPr>
      <t>†</t>
    </r>
  </si>
  <si>
    <r>
      <t xml:space="preserve">TRINITROFENETOL </t>
    </r>
    <r>
      <rPr>
        <b/>
        <sz val="11"/>
        <rFont val="Calibri"/>
        <family val="2"/>
        <scheme val="minor"/>
      </rPr>
      <t>†</t>
    </r>
  </si>
  <si>
    <r>
      <t xml:space="preserve">TRINITRO-RESORCINOL (ÁCIDO ESTIFÍNICO), seco ou umedecido com menos de 20% de água, ou mistura de álcool e água, em massa </t>
    </r>
    <r>
      <rPr>
        <b/>
        <sz val="11"/>
        <rFont val="Calibri"/>
        <family val="2"/>
        <scheme val="minor"/>
      </rPr>
      <t>†</t>
    </r>
  </si>
  <si>
    <r>
      <t xml:space="preserve">NITRATO DE URÉIA, seco ou umedecido com menos de 20% de água, em massa </t>
    </r>
    <r>
      <rPr>
        <b/>
        <sz val="11"/>
        <rFont val="Calibri"/>
        <family val="2"/>
        <scheme val="minor"/>
      </rPr>
      <t>†</t>
    </r>
  </si>
  <si>
    <r>
      <t xml:space="preserve">OGIVAS, TORPEDOS com carga de ruptura </t>
    </r>
    <r>
      <rPr>
        <b/>
        <sz val="11"/>
        <rFont val="Calibri"/>
        <family val="2"/>
        <scheme val="minor"/>
      </rPr>
      <t>†</t>
    </r>
  </si>
  <si>
    <t>NITRATO DE AMÔNIO</t>
  </si>
  <si>
    <r>
      <t xml:space="preserve">AZIDA DE BÁRIO, seca ou umedecida com menos de 50% de água, em massa </t>
    </r>
    <r>
      <rPr>
        <b/>
        <sz val="11"/>
        <rFont val="Calibri"/>
        <family val="2"/>
        <scheme val="minor"/>
      </rPr>
      <t>†</t>
    </r>
  </si>
  <si>
    <r>
      <t xml:space="preserve">REFORÇADORES COM DETONADOR </t>
    </r>
    <r>
      <rPr>
        <b/>
        <sz val="11"/>
        <rFont val="Calibri"/>
        <family val="2"/>
        <scheme val="minor"/>
      </rPr>
      <t>†</t>
    </r>
  </si>
  <si>
    <r>
      <t xml:space="preserve">CICLOTETRAMETILENOTETRANITRAMINA  (HMX;  OCTOGÊNIO)  UMEDECIDA  com no  mínimo  15% de  água, em
massa </t>
    </r>
    <r>
      <rPr>
        <b/>
        <sz val="11"/>
        <rFont val="Calibri"/>
        <family val="2"/>
        <scheme val="minor"/>
      </rPr>
      <t>†</t>
    </r>
  </si>
  <si>
    <r>
      <t xml:space="preserve">DINITRO-o-CRESOLATO DE SÓDIO, seco ou umedecido com menos de 15% de água, em massa </t>
    </r>
    <r>
      <rPr>
        <b/>
        <sz val="11"/>
        <rFont val="Calibri"/>
        <family val="2"/>
        <scheme val="minor"/>
      </rPr>
      <t>†</t>
    </r>
  </si>
  <si>
    <r>
      <t xml:space="preserve">PICRAMATO DE SÓDIO, seco ou umedecido com menos de 20% de água, em massa </t>
    </r>
    <r>
      <rPr>
        <b/>
        <sz val="11"/>
        <rFont val="Calibri"/>
        <family val="2"/>
        <scheme val="minor"/>
      </rPr>
      <t>†</t>
    </r>
  </si>
  <si>
    <r>
      <t xml:space="preserve">PICRAMATO DE ZIRCÔNIO, seco ou umedecido com menos de 20% de água, em massa </t>
    </r>
    <r>
      <rPr>
        <b/>
        <sz val="11"/>
        <rFont val="Calibri"/>
        <family val="2"/>
        <scheme val="minor"/>
      </rPr>
      <t>†</t>
    </r>
  </si>
  <si>
    <r>
      <t xml:space="preserve">CARGAS, MOLDADAS, FLEXÍVEIS, LINEARES </t>
    </r>
    <r>
      <rPr>
        <b/>
        <sz val="11"/>
        <rFont val="Calibri"/>
        <family val="2"/>
        <scheme val="minor"/>
      </rPr>
      <t>†</t>
    </r>
  </si>
  <si>
    <r>
      <t xml:space="preserve">FOGUETES, PARA LANÇAMENTO DE LINHA </t>
    </r>
    <r>
      <rPr>
        <b/>
        <sz val="11"/>
        <rFont val="Calibri"/>
        <family val="2"/>
        <scheme val="minor"/>
      </rPr>
      <t>†</t>
    </r>
  </si>
  <si>
    <r>
      <t xml:space="preserve">EXPLOSIVOS, DE DEMOLIÇÃO, TIPO E </t>
    </r>
    <r>
      <rPr>
        <b/>
        <sz val="11"/>
        <rFont val="Calibri"/>
        <family val="2"/>
        <scheme val="minor"/>
      </rPr>
      <t>†</t>
    </r>
  </si>
  <si>
    <r>
      <t xml:space="preserve">CARGAS, PROPELENTES, PARA CANHÃO </t>
    </r>
    <r>
      <rPr>
        <b/>
        <sz val="11"/>
        <rFont val="Calibri"/>
        <family val="2"/>
        <scheme val="minor"/>
      </rPr>
      <t>†</t>
    </r>
  </si>
  <si>
    <r>
      <t xml:space="preserve">MUNIÇÃO INCENDIÁRIA, À BASE DE FÓSFORO BRANCO com ruptor, carga ejetora ou carga propelente </t>
    </r>
    <r>
      <rPr>
        <b/>
        <sz val="11"/>
        <rFont val="Calibri"/>
        <family val="2"/>
        <scheme val="minor"/>
      </rPr>
      <t>†</t>
    </r>
  </si>
  <si>
    <t>1.2H</t>
  </si>
  <si>
    <t>1.3H</t>
  </si>
  <si>
    <r>
      <t xml:space="preserve">MUNIÇÃO, FUMÍGENA, À BASE DE FÓSFORO BRANCO com ruptor, carga ejetora ou carga propelente </t>
    </r>
    <r>
      <rPr>
        <b/>
        <sz val="11"/>
        <rFont val="Calibri"/>
        <family val="2"/>
        <scheme val="minor"/>
      </rPr>
      <t>†</t>
    </r>
  </si>
  <si>
    <r>
      <t xml:space="preserve">MUNIÇÃO, INCENDIÁRIA, líquida ou gel, com ruptor, carga ejetora ou carga propelente </t>
    </r>
    <r>
      <rPr>
        <b/>
        <sz val="11"/>
        <rFont val="Calibri"/>
        <family val="2"/>
        <scheme val="minor"/>
      </rPr>
      <t>†</t>
    </r>
  </si>
  <si>
    <t>1.3J</t>
  </si>
  <si>
    <r>
      <t xml:space="preserve">DISPOSITIVOS, ACIONÁVEIS POR ÁGUA com ruptor, carga ejetora ou carga propelente </t>
    </r>
    <r>
      <rPr>
        <b/>
        <sz val="11"/>
        <rFont val="Calibri"/>
        <family val="2"/>
        <scheme val="minor"/>
      </rPr>
      <t>†</t>
    </r>
  </si>
  <si>
    <t>1.2L</t>
  </si>
  <si>
    <t>1.3L</t>
  </si>
  <si>
    <r>
      <t xml:space="preserve">MOTORES DE FOGUETES, COM LÍQUIDOS HIPERGÓLICOS com ou sem carga ejetora </t>
    </r>
    <r>
      <rPr>
        <b/>
        <sz val="11"/>
        <rFont val="Calibri"/>
        <family val="2"/>
        <scheme val="minor"/>
      </rPr>
      <t>†</t>
    </r>
  </si>
  <si>
    <r>
      <t xml:space="preserve">MUNIÇÃO, ILUMINANTE com ou sem ruptor, carga ejetora ou carga propelente </t>
    </r>
    <r>
      <rPr>
        <b/>
        <sz val="11"/>
        <rFont val="Calibri"/>
        <family val="2"/>
        <scheme val="minor"/>
      </rPr>
      <t>†</t>
    </r>
  </si>
  <si>
    <t>1.4B</t>
  </si>
  <si>
    <r>
      <t xml:space="preserve">OCTOLITA (OCTOL), seca ou umedecida com menos de 15% de água, em massa </t>
    </r>
    <r>
      <rPr>
        <b/>
        <sz val="11"/>
        <rFont val="Calibri"/>
        <family val="2"/>
        <scheme val="minor"/>
      </rPr>
      <t>†</t>
    </r>
  </si>
  <si>
    <r>
      <t xml:space="preserve">CARGAS, PROPELENTES </t>
    </r>
    <r>
      <rPr>
        <b/>
        <sz val="11"/>
        <rFont val="Calibri"/>
        <family val="2"/>
        <scheme val="minor"/>
      </rPr>
      <t>†</t>
    </r>
  </si>
  <si>
    <r>
      <t xml:space="preserve">CARTUCHOS, PARA DISPOSITIVO MECÂNICO </t>
    </r>
    <r>
      <rPr>
        <b/>
        <sz val="11"/>
        <rFont val="Calibri"/>
        <family val="2"/>
        <scheme val="minor"/>
      </rPr>
      <t>†</t>
    </r>
  </si>
  <si>
    <t>1.4C</t>
  </si>
  <si>
    <r>
      <t xml:space="preserve">CARTUCHOS, PARA POÇOS DE PETRÓLEO </t>
    </r>
    <r>
      <rPr>
        <b/>
        <sz val="11"/>
        <rFont val="Calibri"/>
        <family val="2"/>
        <scheme val="minor"/>
      </rPr>
      <t>†</t>
    </r>
  </si>
  <si>
    <t>1.2C</t>
  </si>
  <si>
    <r>
      <t xml:space="preserve">NITROGUANIDINA (PICRITA), seca ou umedecida com menos de 20% de água, em massa </t>
    </r>
    <r>
      <rPr>
        <b/>
        <sz val="11"/>
        <rFont val="Calibri"/>
        <family val="2"/>
        <scheme val="minor"/>
      </rPr>
      <t>†</t>
    </r>
  </si>
  <si>
    <r>
      <t xml:space="preserve">GRANADAS, manuais ou para fuzil, com carga de ruptura </t>
    </r>
    <r>
      <rPr>
        <b/>
        <sz val="11"/>
        <rFont val="Calibri"/>
        <family val="2"/>
        <scheme val="minor"/>
      </rPr>
      <t>†</t>
    </r>
  </si>
  <si>
    <r>
      <t xml:space="preserve">OGIVAS, DE FOGUETES com carga de ruptura </t>
    </r>
    <r>
      <rPr>
        <b/>
        <sz val="11"/>
        <rFont val="Calibri"/>
        <family val="2"/>
        <scheme val="minor"/>
      </rPr>
      <t>†</t>
    </r>
  </si>
  <si>
    <r>
      <t xml:space="preserve">CARTUCHOS, PARA SINALIZAÇÃO </t>
    </r>
    <r>
      <rPr>
        <b/>
        <sz val="11"/>
        <rFont val="Calibri"/>
        <family val="2"/>
        <scheme val="minor"/>
      </rPr>
      <t>†</t>
    </r>
  </si>
  <si>
    <r>
      <t xml:space="preserve">ACENDEDORES </t>
    </r>
    <r>
      <rPr>
        <b/>
        <sz val="11"/>
        <rFont val="Calibri"/>
        <family val="2"/>
        <scheme val="minor"/>
      </rPr>
      <t>†</t>
    </r>
  </si>
  <si>
    <r>
      <t xml:space="preserve">ESTOPILHA, DE IGNIÇÃO </t>
    </r>
    <r>
      <rPr>
        <b/>
        <sz val="11"/>
        <rFont val="Calibri"/>
        <family val="2"/>
        <scheme val="minor"/>
      </rPr>
      <t>†</t>
    </r>
  </si>
  <si>
    <r>
      <t xml:space="preserve">INICIADORES, TUBULARES </t>
    </r>
    <r>
      <rPr>
        <b/>
        <sz val="11"/>
        <rFont val="Calibri"/>
        <family val="2"/>
        <scheme val="minor"/>
      </rPr>
      <t>†</t>
    </r>
  </si>
  <si>
    <r>
      <t xml:space="preserve">CARTUCHOS PARA ARMAS, FESTIM </t>
    </r>
    <r>
      <rPr>
        <b/>
        <sz val="11"/>
        <rFont val="Calibri"/>
        <family val="2"/>
        <scheme val="minor"/>
      </rPr>
      <t>†</t>
    </r>
  </si>
  <si>
    <r>
      <t xml:space="preserve">CARTUCHOS PARA ARMAS, FESTIM ou CARTUCHOS, ARMAS PORTÁTEIS, FESTIM </t>
    </r>
    <r>
      <rPr>
        <b/>
        <sz val="11"/>
        <rFont val="Calibri"/>
        <family val="2"/>
        <scheme val="minor"/>
      </rPr>
      <t>†</t>
    </r>
  </si>
  <si>
    <r>
      <t xml:space="preserve">CARTUCHOS PARA ARMAS, PROJÉTEIS INERTES </t>
    </r>
    <r>
      <rPr>
        <b/>
        <sz val="11"/>
        <rFont val="Calibri"/>
        <family val="2"/>
        <scheme val="minor"/>
      </rPr>
      <t>†</t>
    </r>
  </si>
  <si>
    <r>
      <t xml:space="preserve">TORPEDOS com carga de ruptura </t>
    </r>
    <r>
      <rPr>
        <b/>
        <sz val="11"/>
        <rFont val="Calibri"/>
        <family val="2"/>
        <scheme val="minor"/>
      </rPr>
      <t>†</t>
    </r>
  </si>
  <si>
    <t>TORPEDOS com carga de ruptura †</t>
  </si>
  <si>
    <r>
      <t xml:space="preserve">EXPLOSIVOS, DE DEMOLIÇÃO, TIPO B </t>
    </r>
    <r>
      <rPr>
        <b/>
        <sz val="11"/>
        <rFont val="Calibri"/>
        <family val="2"/>
        <scheme val="minor"/>
      </rPr>
      <t xml:space="preserve">† </t>
    </r>
    <r>
      <rPr>
        <sz val="11"/>
        <rFont val="Calibri"/>
        <family val="2"/>
        <scheme val="minor"/>
      </rPr>
      <t>(AGENTE, DE DEMOLIÇÃO, TIPO B)</t>
    </r>
  </si>
  <si>
    <t>1.5D</t>
  </si>
  <si>
    <r>
      <t xml:space="preserve">EXPLOSIVOS, DE DEMOLIÇÃO, TIPO E </t>
    </r>
    <r>
      <rPr>
        <b/>
        <sz val="11"/>
        <rFont val="Calibri"/>
        <family val="2"/>
        <scheme val="minor"/>
      </rPr>
      <t xml:space="preserve">† </t>
    </r>
    <r>
      <rPr>
        <sz val="11"/>
        <rFont val="Calibri"/>
        <family val="2"/>
        <scheme val="minor"/>
      </rPr>
      <t>(AGENTE, DE DEMOLIÇÃO, TIPO E)</t>
    </r>
  </si>
  <si>
    <r>
      <t xml:space="preserve">FOGOS DE ARTIFÍCIO </t>
    </r>
    <r>
      <rPr>
        <b/>
        <sz val="11"/>
        <rFont val="Calibri"/>
        <family val="2"/>
        <scheme val="minor"/>
      </rPr>
      <t>†</t>
    </r>
  </si>
  <si>
    <r>
      <t xml:space="preserve">CARTUCHOS PARA ARMAS, FESTIM ou CARTUCHOS, PARA ARMAS PORTÁTEIS, FESTIM </t>
    </r>
    <r>
      <rPr>
        <b/>
        <sz val="11"/>
        <rFont val="Calibri"/>
        <family val="2"/>
        <scheme val="minor"/>
      </rPr>
      <t>†</t>
    </r>
  </si>
  <si>
    <r>
      <t xml:space="preserve">CARTUCHOS PARA ARMAS, PROJÉTEIS INERTES ou CARTUCHOS, PARA ARMAS PORTÁTEIS </t>
    </r>
    <r>
      <rPr>
        <b/>
        <sz val="11"/>
        <rFont val="Calibri"/>
        <family val="2"/>
        <scheme val="minor"/>
      </rPr>
      <t>†</t>
    </r>
  </si>
  <si>
    <r>
      <t xml:space="preserve">NITROCELULOSE, seca ou umedecida com menos de 25% de água (ou álcool), em massa </t>
    </r>
    <r>
      <rPr>
        <b/>
        <sz val="11"/>
        <rFont val="Calibri"/>
        <family val="2"/>
        <scheme val="minor"/>
      </rPr>
      <t>†</t>
    </r>
  </si>
  <si>
    <r>
      <t xml:space="preserve">NITROCELULOSE, não-modificada, ou plastificada com menos de 18% de substância plastificante, em massa </t>
    </r>
    <r>
      <rPr>
        <b/>
        <sz val="11"/>
        <rFont val="Calibri"/>
        <family val="2"/>
        <scheme val="minor"/>
      </rPr>
      <t>†</t>
    </r>
  </si>
  <si>
    <r>
      <t xml:space="preserve">NITROCELULOSE, UMEDECIDA com no mínimo 25% de álcool, em massa </t>
    </r>
    <r>
      <rPr>
        <b/>
        <sz val="11"/>
        <rFont val="Calibri"/>
        <family val="2"/>
        <scheme val="minor"/>
      </rPr>
      <t>†</t>
    </r>
  </si>
  <si>
    <r>
      <t xml:space="preserve">NITROCELULOSE, PLASTIFICADA com no mínimo 18% de substância plastificante, em massa </t>
    </r>
    <r>
      <rPr>
        <b/>
        <sz val="11"/>
        <rFont val="Calibri"/>
        <family val="2"/>
        <scheme val="minor"/>
      </rPr>
      <t>†</t>
    </r>
  </si>
  <si>
    <r>
      <t xml:space="preserve">PROJÉTEIS inertes, com traçante </t>
    </r>
    <r>
      <rPr>
        <b/>
        <sz val="11"/>
        <rFont val="Calibri"/>
        <family val="2"/>
        <scheme val="minor"/>
      </rPr>
      <t>†</t>
    </r>
  </si>
  <si>
    <r>
      <t xml:space="preserve">PROJÉTEIS com ruptor ou carga ejetora </t>
    </r>
    <r>
      <rPr>
        <b/>
        <sz val="11"/>
        <rFont val="Calibri"/>
        <family val="2"/>
        <scheme val="minor"/>
      </rPr>
      <t>†</t>
    </r>
  </si>
  <si>
    <t>1.4F</t>
  </si>
  <si>
    <t>ARTIGOS, EXPLOSIVOS, N.E.</t>
  </si>
  <si>
    <t>1.1L</t>
  </si>
  <si>
    <t>SUBSTÂNCIAS, EXPLOSIVAS, N.E.</t>
  </si>
  <si>
    <t>DETONADORES CONJUNTOS MONTADOS, NÃO ELÉTRICOS para demolição †</t>
  </si>
  <si>
    <r>
      <t xml:space="preserve">DETONADORES CONJUNTOS MONTADOS, NÃO ELÉTRICOS para demolição </t>
    </r>
    <r>
      <rPr>
        <b/>
        <sz val="11"/>
        <rFont val="Calibri"/>
        <family val="2"/>
        <scheme val="minor"/>
      </rPr>
      <t>†</t>
    </r>
  </si>
  <si>
    <r>
      <t xml:space="preserve">MUNIÇÃO, PARA EXERCÍCIO </t>
    </r>
    <r>
      <rPr>
        <b/>
        <sz val="11"/>
        <rFont val="Calibri"/>
        <family val="2"/>
        <scheme val="minor"/>
      </rPr>
      <t>†</t>
    </r>
  </si>
  <si>
    <r>
      <t xml:space="preserve">MUNIÇÃO, PARA PROVA </t>
    </r>
    <r>
      <rPr>
        <b/>
        <sz val="11"/>
        <rFont val="Calibri"/>
        <family val="2"/>
        <scheme val="minor"/>
      </rPr>
      <t>†</t>
    </r>
  </si>
  <si>
    <r>
      <t xml:space="preserve">OGIVAS, DE FOGUETES com ruptor ou carga ejetora </t>
    </r>
    <r>
      <rPr>
        <b/>
        <sz val="11"/>
        <rFont val="Calibri"/>
        <family val="2"/>
        <scheme val="minor"/>
      </rPr>
      <t>†</t>
    </r>
  </si>
  <si>
    <r>
      <t xml:space="preserve">ESTOJOS, DE CARTUCHOS, VAZIOS, COM INICIADOR </t>
    </r>
    <r>
      <rPr>
        <b/>
        <sz val="11"/>
        <rFont val="Calibri"/>
        <family val="2"/>
        <scheme val="minor"/>
      </rPr>
      <t>†</t>
    </r>
  </si>
  <si>
    <r>
      <t xml:space="preserve">ARTIGOS, PIROFÓRICOS </t>
    </r>
    <r>
      <rPr>
        <b/>
        <sz val="11"/>
        <rFont val="Calibri"/>
        <family val="2"/>
        <scheme val="minor"/>
      </rPr>
      <t>†</t>
    </r>
  </si>
  <si>
    <r>
      <t xml:space="preserve">EXPLOSIVOS, COMPONENTES DE CADEIA, N.E. </t>
    </r>
    <r>
      <rPr>
        <b/>
        <sz val="11"/>
        <rFont val="Calibri"/>
        <family val="2"/>
        <scheme val="minor"/>
      </rPr>
      <t>†</t>
    </r>
  </si>
  <si>
    <r>
      <t xml:space="preserve">5-NITROBENZOTRIAZOL </t>
    </r>
    <r>
      <rPr>
        <b/>
        <sz val="11"/>
        <rFont val="Calibri"/>
        <family val="2"/>
        <scheme val="minor"/>
      </rPr>
      <t>†</t>
    </r>
  </si>
  <si>
    <r>
      <t xml:space="preserve">ÁCIDO TRINITROBENZENOSSULFÔNICO </t>
    </r>
    <r>
      <rPr>
        <b/>
        <sz val="11"/>
        <rFont val="Calibri"/>
        <family val="2"/>
        <scheme val="minor"/>
      </rPr>
      <t>†</t>
    </r>
  </si>
  <si>
    <r>
      <t xml:space="preserve">TRINITROFLUORENONA </t>
    </r>
    <r>
      <rPr>
        <b/>
        <sz val="11"/>
        <rFont val="Calibri"/>
        <family val="2"/>
        <scheme val="minor"/>
      </rPr>
      <t>†</t>
    </r>
  </si>
  <si>
    <r>
      <t xml:space="preserve">MISTURA DE TRINITROTOLUENO (TNT) E TRINITRO-BENZENO, ou MISTURA DE TRINITROTOLUENO (TNT) E
HEXANITROESTILBENO </t>
    </r>
    <r>
      <rPr>
        <b/>
        <sz val="11"/>
        <rFont val="Calibri"/>
        <family val="2"/>
        <scheme val="minor"/>
      </rPr>
      <t>†</t>
    </r>
  </si>
  <si>
    <r>
      <t xml:space="preserve">MISTURA DE TRINITROTOLUENO (TNT) CONTENDO TRINITROBENZENO E HEXANITROESTILBENO </t>
    </r>
    <r>
      <rPr>
        <b/>
        <sz val="11"/>
        <rFont val="Calibri"/>
        <family val="2"/>
        <scheme val="minor"/>
      </rPr>
      <t>†</t>
    </r>
  </si>
  <si>
    <r>
      <t xml:space="preserve">TRITONAL </t>
    </r>
    <r>
      <rPr>
        <b/>
        <sz val="11"/>
        <rFont val="Calibri"/>
        <family val="2"/>
        <scheme val="minor"/>
      </rPr>
      <t>†</t>
    </r>
  </si>
  <si>
    <r>
      <t xml:space="preserve">CICLOTRIMETILENOTRINITRAMINA                   (CICLONITA;                   HEXOGÊNIO;                   RDX),                   E CICLOTETRAMETILENOTETRANITRAMINA (HMX; OCTOGÊNIO) MISTURA, UMEDECIDA com no mínimo 15% de água,      em      massa,      ou      CICLOTRIMETILENOTRINITRAMINA      (CICLONITA;      HEXOGÊNIO;      RDX)      E CICLOTETRAMETILENOTETRANITRAMINA  (HMX;  OCTOGÊNIO)  MISTURA  INSENSIBILIZADA  com  no  mínimo
10% de insensibilizante, em massa </t>
    </r>
    <r>
      <rPr>
        <b/>
        <sz val="11"/>
        <rFont val="Calibri"/>
        <family val="2"/>
        <scheme val="minor"/>
      </rPr>
      <t>†</t>
    </r>
  </si>
  <si>
    <r>
      <t xml:space="preserve">HEXANITROESTILBENO </t>
    </r>
    <r>
      <rPr>
        <b/>
        <sz val="11"/>
        <rFont val="Calibri"/>
        <family val="2"/>
        <scheme val="minor"/>
      </rPr>
      <t>†</t>
    </r>
  </si>
  <si>
    <r>
      <t xml:space="preserve">HEXOTONAL </t>
    </r>
    <r>
      <rPr>
        <b/>
        <sz val="11"/>
        <rFont val="Calibri"/>
        <family val="2"/>
        <scheme val="minor"/>
      </rPr>
      <t>†</t>
    </r>
  </si>
  <si>
    <r>
      <t xml:space="preserve">TRINITRO-RESORCINOL  (ÁCIDO  ESTIFÍNICO),  UMEDECIDO  com  no  mínimo  20%  de  água,  ou  mistura  de  álcool e água, em massa </t>
    </r>
    <r>
      <rPr>
        <b/>
        <sz val="11"/>
        <rFont val="Calibri"/>
        <family val="2"/>
        <scheme val="minor"/>
      </rPr>
      <t>†</t>
    </r>
  </si>
  <si>
    <r>
      <t xml:space="preserve">MOTORES DE FOGUETES, COM COMBUSTÍVEL LÍQUIDO </t>
    </r>
    <r>
      <rPr>
        <b/>
        <sz val="11"/>
        <rFont val="Calibri"/>
        <family val="2"/>
        <scheme val="minor"/>
      </rPr>
      <t>†</t>
    </r>
  </si>
  <si>
    <t>1.2J</t>
  </si>
  <si>
    <r>
      <t xml:space="preserve">FOGUETES, COM COMBUSTÍVEL LÍQUIDO com carga de ruptura </t>
    </r>
    <r>
      <rPr>
        <b/>
        <sz val="11"/>
        <rFont val="Calibri"/>
        <family val="2"/>
        <scheme val="minor"/>
      </rPr>
      <t>†</t>
    </r>
  </si>
  <si>
    <t>1.1J</t>
  </si>
  <si>
    <r>
      <t xml:space="preserve">BOMBAS COM LÍQUIDO INFLAMÁVEL com carga de ruptura </t>
    </r>
    <r>
      <rPr>
        <b/>
        <sz val="11"/>
        <rFont val="Calibri"/>
        <family val="2"/>
        <scheme val="minor"/>
      </rPr>
      <t>†</t>
    </r>
  </si>
  <si>
    <r>
      <t xml:space="preserve">SULFETO DE DIPICRILA, seco ou umedecido com menos de 10% de água, em massa </t>
    </r>
    <r>
      <rPr>
        <b/>
        <sz val="11"/>
        <rFont val="Calibri"/>
        <family val="2"/>
        <scheme val="minor"/>
      </rPr>
      <t>†</t>
    </r>
  </si>
  <si>
    <r>
      <t xml:space="preserve">PERCLORATO DE AMÔNIO </t>
    </r>
    <r>
      <rPr>
        <b/>
        <sz val="11"/>
        <rFont val="Calibri"/>
        <family val="2"/>
        <scheme val="minor"/>
      </rPr>
      <t>†</t>
    </r>
  </si>
  <si>
    <r>
      <t xml:space="preserve">DINITROSOBENZENO </t>
    </r>
    <r>
      <rPr>
        <b/>
        <sz val="11"/>
        <rFont val="Calibri"/>
        <family val="2"/>
        <scheme val="minor"/>
      </rPr>
      <t>†</t>
    </r>
  </si>
  <si>
    <r>
      <t xml:space="preserve">ÁCIDO TETRAZOL-1-ACÉTICO </t>
    </r>
    <r>
      <rPr>
        <b/>
        <sz val="11"/>
        <rFont val="Calibri"/>
        <family val="2"/>
        <scheme val="minor"/>
      </rPr>
      <t>†</t>
    </r>
  </si>
  <si>
    <r>
      <t xml:space="preserve">ESTOPILHAS, DE DETONAÇÃO, com dispositivo de proteção </t>
    </r>
    <r>
      <rPr>
        <b/>
        <sz val="11"/>
        <rFont val="Calibri"/>
        <family val="2"/>
        <scheme val="minor"/>
      </rPr>
      <t>†</t>
    </r>
  </si>
  <si>
    <r>
      <t xml:space="preserve">TETRANITRATO DE PENTAERITRITA (TETRANITRATO DE PENTAERITRITOL; PETN) com no mínimo 7% de cera,
em massa </t>
    </r>
    <r>
      <rPr>
        <b/>
        <sz val="11"/>
        <rFont val="Calibri"/>
        <family val="2"/>
        <scheme val="minor"/>
      </rPr>
      <t>†</t>
    </r>
  </si>
  <si>
    <t>1.4E</t>
  </si>
  <si>
    <r>
      <t xml:space="preserve">PROJÉTEIS, inertes com traçante </t>
    </r>
    <r>
      <rPr>
        <b/>
        <sz val="11"/>
        <rFont val="Calibri"/>
        <family val="2"/>
        <scheme val="minor"/>
      </rPr>
      <t>†</t>
    </r>
  </si>
  <si>
    <r>
      <t xml:space="preserve">ARTIGOS, PIROTÉCNICOS para fins técnicos </t>
    </r>
    <r>
      <rPr>
        <b/>
        <sz val="11"/>
        <rFont val="Calibri"/>
        <family val="2"/>
        <scheme val="minor"/>
      </rPr>
      <t>†</t>
    </r>
  </si>
  <si>
    <r>
      <t xml:space="preserve">PÓLVORA EM PASTA, UMEDECIDA com no mínimo 17% de álcool, em massa </t>
    </r>
    <r>
      <rPr>
        <b/>
        <sz val="11"/>
        <rFont val="Calibri"/>
        <family val="2"/>
        <scheme val="minor"/>
      </rPr>
      <t>†</t>
    </r>
  </si>
  <si>
    <r>
      <t xml:space="preserve">FOGUETES com carga ejetora </t>
    </r>
    <r>
      <rPr>
        <b/>
        <sz val="11"/>
        <rFont val="Calibri"/>
        <family val="2"/>
        <scheme val="minor"/>
      </rPr>
      <t>†</t>
    </r>
  </si>
  <si>
    <r>
      <t xml:space="preserve">CARGAS, EXPLOSIVAS, COMERCIAIS sem detonador </t>
    </r>
    <r>
      <rPr>
        <b/>
        <sz val="11"/>
        <rFont val="Calibri"/>
        <family val="2"/>
        <scheme val="minor"/>
      </rPr>
      <t>†</t>
    </r>
  </si>
  <si>
    <r>
      <t xml:space="preserve">ESTOJOS, COMBUSTÍVEIS, VAZIOS, SEM INICIADOR </t>
    </r>
    <r>
      <rPr>
        <b/>
        <sz val="11"/>
        <rFont val="Calibri"/>
        <family val="2"/>
        <scheme val="minor"/>
      </rPr>
      <t>†</t>
    </r>
  </si>
  <si>
    <r>
      <t xml:space="preserve">ÁCIDO 5-MERCAPTOTETRAZOL-1-ACÉTICO </t>
    </r>
    <r>
      <rPr>
        <b/>
        <sz val="11"/>
        <rFont val="Calibri"/>
        <family val="2"/>
        <scheme val="minor"/>
      </rPr>
      <t>†</t>
    </r>
  </si>
  <si>
    <r>
      <t xml:space="preserve">TORPEDOS, COM COMBUSTÍVEL LÍQUIDO com ou sem carga de ruptura </t>
    </r>
    <r>
      <rPr>
        <b/>
        <sz val="11"/>
        <rFont val="Calibri"/>
        <family val="2"/>
        <scheme val="minor"/>
      </rPr>
      <t>†</t>
    </r>
  </si>
  <si>
    <r>
      <t xml:space="preserve">TORPEDOS, COM COMBUSTÍVEL LÍQUIDO com ogiva inerte </t>
    </r>
    <r>
      <rPr>
        <b/>
        <sz val="11"/>
        <rFont val="Calibri"/>
        <family val="2"/>
        <scheme val="minor"/>
      </rPr>
      <t>†</t>
    </r>
  </si>
  <si>
    <r>
      <t xml:space="preserve">CARGAS, DE RUPTURA, COM AGLUTINANTE PLÁSTICO </t>
    </r>
    <r>
      <rPr>
        <b/>
        <sz val="11"/>
        <rFont val="Calibri"/>
        <family val="2"/>
        <scheme val="minor"/>
      </rPr>
      <t>†</t>
    </r>
  </si>
  <si>
    <r>
      <t xml:space="preserve">SUBSTÂNCIAS, EXPLOSIVAS, MUITO INSENSÍVEIS (SUBSTÂNCIAS, EMI), N.E. </t>
    </r>
    <r>
      <rPr>
        <b/>
        <sz val="11"/>
        <rFont val="Calibri"/>
        <family val="2"/>
        <scheme val="minor"/>
      </rPr>
      <t>†</t>
    </r>
  </si>
  <si>
    <t>CICLOTRIMETILENO TRINITRAMINA (CICLONITA; HEXOGÊNIO; RDX), INSENSIBILIZADA</t>
  </si>
  <si>
    <t>CICLOTETRAMETILENO TETRANITRAMINA (HMX; OCTOGÊNIO), INSENSIBILIZADA</t>
  </si>
  <si>
    <r>
      <t xml:space="preserve">ARTIGOS, EXPLOSIVOS, EXTREMAMENTE INSENSÍVEIS (ARTIGOS, EEI) </t>
    </r>
    <r>
      <rPr>
        <b/>
        <sz val="11"/>
        <rFont val="Calibri"/>
        <family val="2"/>
        <scheme val="minor"/>
      </rPr>
      <t>†</t>
    </r>
  </si>
  <si>
    <t>1.6N</t>
  </si>
  <si>
    <r>
      <t xml:space="preserve">DINITROGLICOLURILA (DINGU) </t>
    </r>
    <r>
      <rPr>
        <b/>
        <sz val="11"/>
        <rFont val="Calibri"/>
        <family val="2"/>
        <scheme val="minor"/>
      </rPr>
      <t>†</t>
    </r>
  </si>
  <si>
    <r>
      <t xml:space="preserve">NITROTRIAZOLONA (NTO) </t>
    </r>
    <r>
      <rPr>
        <b/>
        <sz val="11"/>
        <rFont val="Calibri"/>
        <family val="2"/>
        <scheme val="minor"/>
      </rPr>
      <t>†</t>
    </r>
  </si>
  <si>
    <r>
      <t xml:space="preserve">PROPELENTE, LÍQUIDO </t>
    </r>
    <r>
      <rPr>
        <b/>
        <sz val="11"/>
        <rFont val="Calibri"/>
        <family val="2"/>
        <scheme val="minor"/>
      </rPr>
      <t>†</t>
    </r>
  </si>
  <si>
    <t>OCTONAL</t>
  </si>
  <si>
    <r>
      <t xml:space="preserve">PROPELENTE, SÓLIDO </t>
    </r>
    <r>
      <rPr>
        <b/>
        <sz val="11"/>
        <rFont val="Calibri"/>
        <family val="2"/>
        <scheme val="minor"/>
      </rPr>
      <t>†</t>
    </r>
  </si>
  <si>
    <r>
      <t xml:space="preserve">DISPOSITIVOS DE SEGURANÇA, PIROTÉCNICOS </t>
    </r>
    <r>
      <rPr>
        <b/>
        <sz val="11"/>
        <rFont val="Calibri"/>
        <family val="2"/>
        <scheme val="minor"/>
      </rPr>
      <t>†</t>
    </r>
  </si>
  <si>
    <t>IH-TETRAZOL</t>
  </si>
  <si>
    <t>SINAIS DE SOCORRO, para barcos †</t>
  </si>
  <si>
    <t>SINAIS, FUMÍGENOS †</t>
  </si>
  <si>
    <t>1- HODROXIBENZOTRIAZOL, ANIDRO, seco ou umidificado com menos de 20% de água, em massa</t>
  </si>
  <si>
    <t>PÓLVORA, SEM FUMAÇA†</t>
  </si>
  <si>
    <t>MOTORES DE FOGUETES†</t>
  </si>
  <si>
    <t>ACETILENO, DISSOLVIDO</t>
  </si>
  <si>
    <t>AR, COMPRIMIDO</t>
  </si>
  <si>
    <t>AR, LÍQUIDO REFRIGERADO</t>
  </si>
  <si>
    <t>ARGÔNIO, COMPRIMIDO</t>
  </si>
  <si>
    <t>TRIFLUORETO DE BORO</t>
  </si>
  <si>
    <t>BROMOTRIFLUORMETANO (GÁS REFRIGERANTE R 13 B1)</t>
  </si>
  <si>
    <t>BUTADIENOS, ESTABILIZADOS ou BUTADIENOS E MISTURA DE HIDROCARBONETO, ESTABILIZADO, contendo
mais de 40% de butadienos</t>
  </si>
  <si>
    <t>BUTILENO</t>
  </si>
  <si>
    <t>DIÓXIDO DE CARBONO</t>
  </si>
  <si>
    <t>MONÓXIDO DE CARBONO, COMPRIMIDO</t>
  </si>
  <si>
    <t>CLORO</t>
  </si>
  <si>
    <t>CLORODIFLUORMETANO (GÁS REFRIGERANTE R 22)</t>
  </si>
  <si>
    <t>CLOROPENTAFLUORETANO (GÁS REFRIGERANTE R 115)</t>
  </si>
  <si>
    <t>1-CLORO-1,2,2,2-TETRAFLUORETANO (GÁS REFRIGERANTE R 124)</t>
  </si>
  <si>
    <t>CLOROTRIFLUOMETANO (GÁS REFRIGERANTE R 13)</t>
  </si>
  <si>
    <t>GÁS DE CARVÃO, COMPRIMIDO</t>
  </si>
  <si>
    <t>CIANOGÊNIO</t>
  </si>
  <si>
    <t>CICLOPROPANO</t>
  </si>
  <si>
    <t>DICLORODIFLUORMETANO (GÁS REFRIGERANTE R 12)</t>
  </si>
  <si>
    <t>DICLOROFLUORMETANO (GÁS REFRIGERANTE R 21)</t>
  </si>
  <si>
    <t>1,1-DIFLUORETANO (GÁS REFRIGERANTE R 152 a)</t>
  </si>
  <si>
    <t>DIMETILAMINA, ANIDRA</t>
  </si>
  <si>
    <t>ÉTER DIMETÍLICO</t>
  </si>
  <si>
    <t>ETANO</t>
  </si>
  <si>
    <t>ETILAMINA</t>
  </si>
  <si>
    <t>CLORETO DE ETILA</t>
  </si>
  <si>
    <t>ETILENO, LÍQUIDO REFRIGERADO</t>
  </si>
  <si>
    <t>ÉTER ETILMETÍLICO</t>
  </si>
  <si>
    <t>ÓXIDO DE ETILENO ou ÓXIDO DE ETILENO COM NITROGÊNIO até pressão total de 1Mpa (10bar), a 50ºC</t>
  </si>
  <si>
    <t>MISTURA DE ÓXIDO DE ETILENO E DIÓXIDO DE CARBONO com mais de 9% e até 87% de óxido de etileno</t>
  </si>
  <si>
    <t>FERTILIZANTE, EM SOLUÇÃO AMONIACAL, contendo amônia livre</t>
  </si>
  <si>
    <t>EXTINTOR DE INCÊNDIO contendo gás comprimido ou liquefeito</t>
  </si>
  <si>
    <t>FLÚOR, COMPRIMIDO</t>
  </si>
  <si>
    <t>HÉLIO, COMPRIMIDO</t>
  </si>
  <si>
    <t>BROMETO DE HIDROGÊNIO, ANIDRO</t>
  </si>
  <si>
    <t>HIDROGÊNIO, COMPRIMIDO</t>
  </si>
  <si>
    <t>CLORETO DE HIDROGÊNIO, ANIDRO</t>
  </si>
  <si>
    <t>CIANETO DE HIDROGÊNIO, ESTABILIZADO contendo menos de 3% de água</t>
  </si>
  <si>
    <t>FLUORETO DE HIDROGÊNIO, ANIDRO</t>
  </si>
  <si>
    <t>SULFETO DE HIDROGÊNIO</t>
  </si>
  <si>
    <t>ISOBUTILENO</t>
  </si>
  <si>
    <t>CRIPTÔNIO, COMPRIMIDO</t>
  </si>
  <si>
    <t>ISQUEIROS ou CARGAS PARA ISQUEIROS contendo gás inflamável</t>
  </si>
  <si>
    <t>GÁS(ES) LIQUEFEITO(S), não-inflamável(is), contendo nitrogênio, dióxido de carbono ou ar</t>
  </si>
  <si>
    <t>MISTURA DE METILACETILENO E PROPADIENO, ESTABILIZADA</t>
  </si>
  <si>
    <t>METILAMINA, ANIDRA</t>
  </si>
  <si>
    <t>BROMETO DE METILA, com até 2% de cloropicrina</t>
  </si>
  <si>
    <t>CLORETO DE METILA (GÁS REFRIGERANTE R 40)</t>
  </si>
  <si>
    <t>METILMERCAPTANA</t>
  </si>
  <si>
    <t>NEÔNIO, COMPRIMIDO</t>
  </si>
  <si>
    <t>NITROGÊNIO, COMPRIMIDO</t>
  </si>
  <si>
    <t>TETRÓXIDO DE DINITROGÊNIO (DIÓXIDO DE NITROGÊNIO)</t>
  </si>
  <si>
    <t>CLORETO DE NITROSILA</t>
  </si>
  <si>
    <t>ÓXIDO NITROSO</t>
  </si>
  <si>
    <t>GÁS DE ÓLEO, COMPRIMIDO</t>
  </si>
  <si>
    <t>OXIGÊNIO, COMPRIMIDO</t>
  </si>
  <si>
    <t>OXIGÊNIO, LÍQUIDO REFRIGERADO</t>
  </si>
  <si>
    <t>GÁS(ES) DE PETRÓLEO, LIQUEFEITO(S) ou GAS(ES) LIQUEFEITO(S) DE PETRÓLEO ou GLP</t>
  </si>
  <si>
    <t>FOSGÊNIO</t>
  </si>
  <si>
    <t>PROPILENO</t>
  </si>
  <si>
    <t>GÁS REFRIGERANTE, N.E.</t>
  </si>
  <si>
    <t>DIÓXIDO DE ENXOFRE</t>
  </si>
  <si>
    <t>HEXAFLUORETO DE ENXOFRE</t>
  </si>
  <si>
    <t>TETRAFLUORETILENO, ESTABILIZADO</t>
  </si>
  <si>
    <t>TRIFLUORCLOROETILENO, ESTABILIZADO (GAS REFRIGERANTE R 1113)</t>
  </si>
  <si>
    <t>TRIMETILAMINA, ANIDRA</t>
  </si>
  <si>
    <t>BROMETO DE VINILA, ESTABILIZADO</t>
  </si>
  <si>
    <t>CLORETO DE VINILA, ESTABILIZADO</t>
  </si>
  <si>
    <t>ÉTER METILVINÍLICO, ESTABILIZADO</t>
  </si>
  <si>
    <t>ACETAL</t>
  </si>
  <si>
    <t>ACETALDEÍDO</t>
  </si>
  <si>
    <t>ACETONA</t>
  </si>
  <si>
    <t>ÓLEO(S) DE ACETONA</t>
  </si>
  <si>
    <t>ACROLEÍNA, ESTABILIZADA</t>
  </si>
  <si>
    <t>ACRILONITRILA, ESTABILIZADA</t>
  </si>
  <si>
    <t>ÁLCOOL ALÍLICO</t>
  </si>
  <si>
    <t>BROMETO DE ALILA</t>
  </si>
  <si>
    <t>CLORETO DE ALILA</t>
  </si>
  <si>
    <t>ACETATO(S) DE AMILA</t>
  </si>
  <si>
    <t>PENTANÓIS</t>
  </si>
  <si>
    <t>AMILAMINA</t>
  </si>
  <si>
    <t>CLORETO DE AMILA</t>
  </si>
  <si>
    <t>I-PENTENO (n-AMILENO)</t>
  </si>
  <si>
    <t>FORMIATO(S) DE AMILA</t>
  </si>
  <si>
    <t>n-AMILMETILCETONA</t>
  </si>
  <si>
    <t>AMILMERCAPTANA</t>
  </si>
  <si>
    <t>NITRATO DE AMILA</t>
  </si>
  <si>
    <t>NITRITO DE AMILA</t>
  </si>
  <si>
    <t>BENZENO</t>
  </si>
  <si>
    <t>BUTANÓIS</t>
  </si>
  <si>
    <t>ACETATO(S) DE BUTILA</t>
  </si>
  <si>
    <t>n-BUTILAMINA</t>
  </si>
  <si>
    <t>1-BROMOBUTANO</t>
  </si>
  <si>
    <t>CLOROBUTANOS</t>
  </si>
  <si>
    <t>FORMIATO DE n-BUTILA</t>
  </si>
  <si>
    <t>BUTIRALDEÍDO</t>
  </si>
  <si>
    <t>ÓLEO DE CÂNFORA</t>
  </si>
  <si>
    <t>DISSULFETO DE CARBONO</t>
  </si>
  <si>
    <t>ADESIVOS contendo líquido inflamável</t>
  </si>
  <si>
    <t>CLOROBENZENO</t>
  </si>
  <si>
    <t>ETILENOCLORIDRINA</t>
  </si>
  <si>
    <t>DESTILADOS DE ALCATRÃO DE HULHA, INFLAMÁVEIS</t>
  </si>
  <si>
    <t>REVESTIMENTO, SOLUÇÃO PARA (inclui revestimentos ou tratamentos de  superfície, utilizados  para fins  industriais ou outros, como base para pintura em veículos, forração de tambores ou barris)</t>
  </si>
  <si>
    <t>CROTONALDÉIDO ou CROTONALDEÍDO ESTABILIZADO</t>
  </si>
  <si>
    <t>CROTONILENO</t>
  </si>
  <si>
    <t>CICLO HEXANO</t>
  </si>
  <si>
    <t>CICLOPENTANO</t>
  </si>
  <si>
    <t>DECA-HIDRO-NAFTALENO</t>
  </si>
  <si>
    <t>DIACETONA ÁLCOOL</t>
  </si>
  <si>
    <t>ÉTER(ES) DIBUTÍLICO(S)</t>
  </si>
  <si>
    <t>1,2-DICLOROETILENO</t>
  </si>
  <si>
    <t>DICLOROPENTANOS</t>
  </si>
  <si>
    <t>ÉTER DIETÍLICO DE ETILENOGLICOL</t>
  </si>
  <si>
    <t>DIETILAMINA</t>
  </si>
  <si>
    <t>ÉTER DIETÍLICO (ÉTER ETÍLICO)</t>
  </si>
  <si>
    <t>DIETILCETONA</t>
  </si>
  <si>
    <t>DIISOBUTILCETONA</t>
  </si>
  <si>
    <t>DIISOPROPILAMINA</t>
  </si>
  <si>
    <t>LACTATO DE ETILA</t>
  </si>
  <si>
    <t>DIMETILAMINA SOLUÇÃO AQUOSA</t>
  </si>
  <si>
    <t>CARBONATO DE DIMETILA</t>
  </si>
  <si>
    <t>DIMETILDICLOROSSILANO</t>
  </si>
  <si>
    <t>DIMETIL HIDRAZINA, ASSIMÉTRICA</t>
  </si>
  <si>
    <t>SULFETO DE DIMETILA</t>
  </si>
  <si>
    <t>DIOXANO</t>
  </si>
  <si>
    <t>DIOXOLANO</t>
  </si>
  <si>
    <t>ÉTER DIVINÍLICO, ESTABILIZADO</t>
  </si>
  <si>
    <t>EXTRATOS, AROMÁTICOS, LÍQUIDOS</t>
  </si>
  <si>
    <t>ÁLCOOL ETÍLICO, ETANOL</t>
  </si>
  <si>
    <t>ÁLCOOL ETÍLICO, ETANOLL</t>
  </si>
  <si>
    <t>ACETATO DE ÉTER MONOETÍLICO DE ETILENOGLICOL</t>
  </si>
  <si>
    <t>ACETATO DE ETILA</t>
  </si>
  <si>
    <t>BORATO DE ETILA</t>
  </si>
  <si>
    <t>ACETATO DE 2-ETILBUTILA</t>
  </si>
  <si>
    <t>2-ETILBUTIRALDEÍDO</t>
  </si>
  <si>
    <t>ÉTER ETILBUTÍLICO</t>
  </si>
  <si>
    <t>BUTIRATO DE ETILA</t>
  </si>
  <si>
    <t>CLOROACETATO DE ETILA</t>
  </si>
  <si>
    <t>CLOROFORMIATO DE ETILA</t>
  </si>
  <si>
    <t>ETILDICLOROSSILANO</t>
  </si>
  <si>
    <t>DICLORETO DE ETILENO</t>
  </si>
  <si>
    <t>ETILENOIMINA, ESTABILIZADA</t>
  </si>
  <si>
    <t>ÉTER MONOMETÍLICO DE ETILENOGLICOL</t>
  </si>
  <si>
    <t>ACETATO DE ÉTER MONOMETÍLICO DE ETILENOGLICOL</t>
  </si>
  <si>
    <t>FORMIATO DE ETILA</t>
  </si>
  <si>
    <t>ALDEÍDOS OCTÍLICOS</t>
  </si>
  <si>
    <t>ETILMETILCETONA (METILETILCETONA)</t>
  </si>
  <si>
    <t>NITRITO DE ETILA SOLUÇÃO</t>
  </si>
  <si>
    <t>PROPIONATO DE ETILA</t>
  </si>
  <si>
    <t>ETILTRICLOROSSILANO</t>
  </si>
  <si>
    <t>EXTRATOS, AROMATIZANTES, LÍQUIDOS</t>
  </si>
  <si>
    <t>FORMALDEÍDO SOLUÇÃO, INFLAMÁVEL</t>
  </si>
  <si>
    <t>FURALDEÍDOS</t>
  </si>
  <si>
    <t>ÓLEO FUSEL</t>
  </si>
  <si>
    <t>COMBUSTÍVEL PARA MOTORES  ou GASOLINA ou GASOLINA DE AVIAÇÃO (GAV-100LL ou AVGAS-100LL)</t>
  </si>
  <si>
    <t>NITROGLICERINA EM SOLUÇÃO ALCÓOLICA com até 1% de nitroglicerina</t>
  </si>
  <si>
    <t>HEPTANOS</t>
  </si>
  <si>
    <t>HEXALDEÍDO</t>
  </si>
  <si>
    <t>HEXANOS</t>
  </si>
  <si>
    <t>TINTA  PARA  IMPRESSÃO,  inflamável ou  MATERIAL  RELACIONADO  COM  TINTA  PARA  IMPRESSÃO  (incluindo compostos diluentes ou redutores), inflamável</t>
  </si>
  <si>
    <t>ISOBUTANOL (ÁLCOOL ISOBUTÍLICO)</t>
  </si>
  <si>
    <t>ACETATO DE ISOBUTILA</t>
  </si>
  <si>
    <t>ISOBUTILAMINA</t>
  </si>
  <si>
    <t>ISOOCTENO</t>
  </si>
  <si>
    <t>ISOPRENO, ESTABILIZADO</t>
  </si>
  <si>
    <t>ISOPROPANOL (ÁLCOOL ISOPROPÍLICO)</t>
  </si>
  <si>
    <t>ACETATO DE ISOPROPILA</t>
  </si>
  <si>
    <t>ISOPROPILAMINA</t>
  </si>
  <si>
    <t>NITRATO DE ISOPROPILA</t>
  </si>
  <si>
    <t>QUEROSENE</t>
  </si>
  <si>
    <t>CETONAS, LÍQUIDAS, N.E.</t>
  </si>
  <si>
    <t>MERCAPTANAS,  INFLAMÁVEIS,  TÓXICAS,  LÍQUIDAS,  N.E.,  ou  MISTURA  DE  MERCAPTANA,  INFLAMÁVEL, TÓXICA, LÍQUIDA, N.E.</t>
  </si>
  <si>
    <t>ÓXIDO DE MESITILA</t>
  </si>
  <si>
    <t>ACETATO DE METILA</t>
  </si>
  <si>
    <t>ACETATO DE METILAMILA</t>
  </si>
  <si>
    <t>METILAL</t>
  </si>
  <si>
    <t>METILAMINA, SOLUÇÃO AQUOSA</t>
  </si>
  <si>
    <t>BUTIRATO DE METILA</t>
  </si>
  <si>
    <t>CLOROFORMIATO DE METILA</t>
  </si>
  <si>
    <t>ÉTER METILCLOROMETÍLICO</t>
  </si>
  <si>
    <t>METILDICLOROSSILANO</t>
  </si>
  <si>
    <t>FORMIATO DE METILA</t>
  </si>
  <si>
    <t>METILHIDRAZINA</t>
  </si>
  <si>
    <t>METILISOBUTILCETONA</t>
  </si>
  <si>
    <t>METILISOPROPENILCETONA, ESTABILIZADA</t>
  </si>
  <si>
    <t>METACRILATO DE METILA MONÔMERO, ESTABILIZADO</t>
  </si>
  <si>
    <t>PROPIONATO DE METILA</t>
  </si>
  <si>
    <t>METILPROPILCETONA</t>
  </si>
  <si>
    <t>METILTRICLOROSSILANO</t>
  </si>
  <si>
    <t>METILVINILCETONA, ESTABILIZADA</t>
  </si>
  <si>
    <t>NIQUELCARBONILA</t>
  </si>
  <si>
    <t>NITROMETANO</t>
  </si>
  <si>
    <t>OCTANOS</t>
  </si>
  <si>
    <t>TINTA  (incluindo  tintas,  lacas,  esmaltes,  tinturas,  goma-lacas,  vernizes,  polidores,  enenchimentos  líquidos  e  bases  líquidas para lacas) ou MATERIAL RELACIONADO COM TINTAS (incluindo diluentes ou redutores para tintas)</t>
  </si>
  <si>
    <t>PARALDEÍDO</t>
  </si>
  <si>
    <t>PENTANOS, líquidos</t>
  </si>
  <si>
    <t>PERFUMARIA PRODUTOS contendo solventes inflamáveis</t>
  </si>
  <si>
    <t>DESTILADOS DE PETRÓLEO, N.E. ou DERIVADOS DE PETRÓLEO, N.E.</t>
  </si>
  <si>
    <t>ÓLEO DE PINHO</t>
  </si>
  <si>
    <t>n-PROPANOL (ÁLCOOL PROPÍLICO, NORMAL)</t>
  </si>
  <si>
    <t>PROPIONALDEÍDO</t>
  </si>
  <si>
    <t>ACETATO DE n-PROPILA</t>
  </si>
  <si>
    <t>PROPILAMINA</t>
  </si>
  <si>
    <t>1-CLOROPROPANO</t>
  </si>
  <si>
    <t>1,2-DICLOROPROPANO</t>
  </si>
  <si>
    <t>ÓXIDO DE PROPILENO</t>
  </si>
  <si>
    <t>FORMIATO(S) DE PROPILA</t>
  </si>
  <si>
    <t>PIRIDINA</t>
  </si>
  <si>
    <t>ÓLEO DE RESINA</t>
  </si>
  <si>
    <t>BORRACHA EM SOLUÇÃO</t>
  </si>
  <si>
    <t>ÓLEO DE XISTO</t>
  </si>
  <si>
    <t>METILATO DE SÓDIO SOLUÇÃO alcóolica</t>
  </si>
  <si>
    <t>SILICATO DE TETRAETILA</t>
  </si>
  <si>
    <t>TINTURAS, MEDICINAIS</t>
  </si>
  <si>
    <t>TOLUENO</t>
  </si>
  <si>
    <t>TRICLOROSSILANO</t>
  </si>
  <si>
    <t>TRIETILAMINA</t>
  </si>
  <si>
    <t>TRIMETILAMINA, SOLUÇÃO AQUOSA, com até 50% de trimetilamina, em massa.</t>
  </si>
  <si>
    <t>TRIMETILCLOROSSILANO</t>
  </si>
  <si>
    <t>TEREBENTINA</t>
  </si>
  <si>
    <t>TEREBENTINA, SUBSTITUTOS</t>
  </si>
  <si>
    <t>ACETATO DE VINILA, ESTABILIZADO</t>
  </si>
  <si>
    <t>ÉTER ETILVINÍLICO, ESTABILIZADO</t>
  </si>
  <si>
    <t>CLORETO DE VINILIDENO, ESTABILIZADO</t>
  </si>
  <si>
    <t>ÉTER ISOBUTILVINÍLICO, ESTABILIZADO</t>
  </si>
  <si>
    <t>VINILTRICLOROSSILANO</t>
  </si>
  <si>
    <t>PRESERVATIVOS PARA MADEIRA, LÍQUIDOS</t>
  </si>
  <si>
    <t>XILENOS</t>
  </si>
  <si>
    <t>ZIRCÔNIO, SUSPENSÃO EM LÍQUIDO INFLAMÁVEL</t>
  </si>
  <si>
    <t>ALUMÍNIO EM PÓ, REVESTIDO.</t>
  </si>
  <si>
    <t>PICRATO DE AMÔNIO, UMEDECIDO com, no mínimo, 10% de água, em massa</t>
  </si>
  <si>
    <t>BORNEOL</t>
  </si>
  <si>
    <t>RESINATO DE CÁLCIO</t>
  </si>
  <si>
    <t>RESINATO DE CÁLCIO, FUNDIDO</t>
  </si>
  <si>
    <t>RESINATO DE COBALTO, PRECIPITADO</t>
  </si>
  <si>
    <t>DINITROFENOL, UMEDECIDO com no mínimo, 15% de água, em massa</t>
  </si>
  <si>
    <t>DINITROFENOLATOS, UMEDECIDOS com no mínimo 15% de água, em massa</t>
  </si>
  <si>
    <t>DINITRORESORCINOL, UMEDECIDO com no mínimo 15% de água, em massa</t>
  </si>
  <si>
    <t>FERROCÉRIO</t>
  </si>
  <si>
    <t>FILMES, À BASE DE NITROCELULOSE, revestidos de gelatina, exceto refugos</t>
  </si>
  <si>
    <t>SÓLIDO INFLAMÁVEL, ORGÂNICO, N.E.</t>
  </si>
  <si>
    <t>HÁFNIO   EM   PÓ,   UMEDECIDO,   com   no   mínimo   25%   de    água    (deve    ser   visível   um   excesso    de    água): (a) mecanicamente produzido, partículas com dimensões inferiores a 53 micra; (b) quimicamente produzido, partículas com dimensões inferiores a 840 micra.</t>
  </si>
  <si>
    <t>FENO ou PALHA</t>
  </si>
  <si>
    <t>HEXAMETILENOTETRAMINA</t>
  </si>
  <si>
    <t>RESINATO DE MANGANÊS</t>
  </si>
  <si>
    <t>FÓSFOROS, "RISQUE EM QUALQUER LUGAR"</t>
  </si>
  <si>
    <t>METALDEÍDO</t>
  </si>
  <si>
    <t>CÉRIO, chapas, lingotes ou barras.</t>
  </si>
  <si>
    <t>NAFTALENO, BRUTO, ou NAFTALENO, REFINADO.</t>
  </si>
  <si>
    <t>NITROGUANIDINA (PICRITA), UMEDECIDA com no mínimo 20% de água, em massa</t>
  </si>
  <si>
    <t>NITROAMIDO, UMEDECIDO com no mínimo 20% de água, em massa</t>
  </si>
  <si>
    <t>FÓSFORO, AMORFO</t>
  </si>
  <si>
    <t>HEPTASSULFETO DE FÓSFORO, isento de fósforo amarelo e branco</t>
  </si>
  <si>
    <t>PENTASSULFETO DE FÓSFORO, isento de fósforo amarelo e branco</t>
  </si>
  <si>
    <t>SESQUISSULFETO DE FÓSFORO, isento de fósforo amarelo e branco</t>
  </si>
  <si>
    <t>TRISSULFETO DE FÓSFORO, isento de fósforo amarelo e branco</t>
  </si>
  <si>
    <t>TRINITROFENOL, UMEDECIDO com no mínimo 30% de água, em massa</t>
  </si>
  <si>
    <t>BORRACHA,  SOBRAS  ou  BORRACHA  RESÍDUO,  em  pó  ou  em  grãos  de  até  840  micra,  contendo  mais  de  45%  de borracha</t>
  </si>
  <si>
    <t>SILÍCIO EM PÓ, AMORFO</t>
  </si>
  <si>
    <t>PICRATO DE PRATA, UMEDECIDO com no mínimo 30% de água, em massa</t>
  </si>
  <si>
    <t>DINITRO-o-CRESOLATO DE SÓDIO, UMEDECIDO com no mínimo 15% de água, em massa</t>
  </si>
  <si>
    <t>PICRAMATO DE SÓDIO, UMEDECIDO com no mínimo 20% de água, em massa</t>
  </si>
  <si>
    <t>TITÂNIO EM PÓ, UMEDECIDO com no mínimo 25% de água (deve apresentar visível excesso de água): (a) mecanicamente  produzido,  partículas  com  dimensões  inferiores  a  53  micra;  (b)  quimicamente  produzido,  partículas  com dimensões inferiores a 840 micra</t>
  </si>
  <si>
    <t>FIBRAS ou TECIDOS IMPREGNADOS COM NITROCELULOSE FRACAMENTE NITRADA, N.E.</t>
  </si>
  <si>
    <t>TRINITROBENZENO, UMEDECIDO com no mínimo 30 % de água, em massa</t>
  </si>
  <si>
    <t>ÁCIDO TRINITROBENZÓICO, UMEDECIDO com no mínimo 30% de água, em massa</t>
  </si>
  <si>
    <t>TRINITROTOLUENO (TNT), UMEDECIDO com no mínimo 30% de água, em massa</t>
  </si>
  <si>
    <t>NITRATO DE URÉIA, UMEDECIDO com no mínimo 20% de água, em massa</t>
  </si>
  <si>
    <t>ZIRCÔNIO EM PÓ, UMEDECIDO com no mínimo 25% de água (deve ser visível um excesso de água):                              (a) mecanicamente  produzido,  partículas  com  dimensões  inferiores  a  53  micra;  (b)  quimicamente  produzido,  partículas  com dimensões inferiores a 840 micra</t>
  </si>
  <si>
    <t>FOSFETO DE CÁLCIO</t>
  </si>
  <si>
    <t>CARVÃO ATIVADO</t>
  </si>
  <si>
    <t>COPRA</t>
  </si>
  <si>
    <t>ALGODÃO RESÍDUOS, OLEOSOS ou RESÍDUOS OLEOSOS DE ALGODÃO ou RESÍDUOS DE ALGODÃO, OLEOSOS</t>
  </si>
  <si>
    <t>ALGODÃO, ÚMIDO, com percentual de umidade superior a 10%</t>
  </si>
  <si>
    <t>p-NITROSODIMETILANILINA</t>
  </si>
  <si>
    <t>FIBRAS, ANIMAL ou FIBRAS, VEGETAL queimadas, úmidas ou molhadas</t>
  </si>
  <si>
    <t>PRODUTO NÃO SUJEITO AO REGULAMENTO DO TRANSPORTE TERRESTRE DE PRODUTOS PERIGOSOS</t>
  </si>
  <si>
    <t>FIBRAS ou TECIDOS, ANIMAL ou VEGETAL ou SINTÉTICOS, N.E., com óleo</t>
  </si>
  <si>
    <t>FARINHA DE PEIXE (RESTOS DE PEIXE), NÃO-ESTABILIZADA</t>
  </si>
  <si>
    <t>ÓXIDO DE FERRO, RESIDUAL, ou FERRO-ESPONJA, RESIDUAL, obtido da purificação de gás de carvão</t>
  </si>
  <si>
    <t>CATALISADOR METÁLICO, UMEDECIDO com visível excesso de líquido</t>
  </si>
  <si>
    <t>PAPEL, TRATADO COM ÓLEO NÃO-SATURADO, úmido (inclusive papel carbono)</t>
  </si>
  <si>
    <t>PENTABORANA</t>
  </si>
  <si>
    <t>FÓSFORO, BRANCO ou AMARELO, SECO ou SOB ÁGUA ou EM SOLUÇÃO</t>
  </si>
  <si>
    <t>SULFETO DE POTÁSSIO, ANIDRO, ou SULFETO DE POTÁSSIO com menos de 30% de água de cristalização</t>
  </si>
  <si>
    <t>METAL PIROFÓRICO, N.E. ou LIGA PIROFÓRICA, N.E.</t>
  </si>
  <si>
    <t>DITIONITO DE SÓDIO (HIDROSSULFITO DE SÓDIO)</t>
  </si>
  <si>
    <t>SULFETO DE SÓDIO ANIDRO, ou SULFETO DE SÓDIO com menos de 30% de água de cristalização</t>
  </si>
  <si>
    <t>TORTA OLEAGINOSA com mais de 1,5% de óleo e até 11% de umidade</t>
  </si>
  <si>
    <t>RESÍDUO DE LÃ,  ÚMIDO ou MOLHADO</t>
  </si>
  <si>
    <t>AMÁLGAMA DE METAL ALCALINO, LÍQUIDA</t>
  </si>
  <si>
    <t>AMIDAS DE METAL ALCALINO</t>
  </si>
  <si>
    <t>METAL ALCALINO, DISPERSÃO, ou METAL ALCALINO-TERROSO, DISPERSÃO</t>
  </si>
  <si>
    <t>AMÁLGAMA DE METAL ALCALINO-TERROSO, LÍQUIDA</t>
  </si>
  <si>
    <t>LIGA DE METAL ALCALINO-TERROSO, N.E.</t>
  </si>
  <si>
    <t>CARBURETO DE ALUMÍNIO</t>
  </si>
  <si>
    <t>ALUMÍNIO-FERRO-SILÍCIO EM PÓ</t>
  </si>
  <si>
    <t>ALUMÍNIO EM PÓ, NÃO-RESVESTIDO</t>
  </si>
  <si>
    <t>FOSFETO DE ALUMÍNIO</t>
  </si>
  <si>
    <t>ALUMÍNIO-SILÍCIO EM PÓ, NÃO-REVESTIDO</t>
  </si>
  <si>
    <t>BÁRIO</t>
  </si>
  <si>
    <t>CÁLCIO</t>
  </si>
  <si>
    <t>CARBURETO DE CÁLCIO</t>
  </si>
  <si>
    <t>CIANAMIDA CÁLCICA contendo mais de 0,1% de carbureto de cálcio</t>
  </si>
  <si>
    <t>HIDRETO DE CÁLCIO</t>
  </si>
  <si>
    <t>SILICIETO DE CÁLCIO</t>
  </si>
  <si>
    <t>CÉSIO</t>
  </si>
  <si>
    <t>FERRO-SILÍCIO com 30% ou mais, porém menos de 90% de silício</t>
  </si>
  <si>
    <t>HIDRETOS METÁLICOS, QUE REAGEM COM ÁGUA, N.E.</t>
  </si>
  <si>
    <t>HIDRETO DE LÍTIO E ALUMÍNIO</t>
  </si>
  <si>
    <t>HIDRETO DE LÍTIO E ALUMÍNIO, EM ÉTER</t>
  </si>
  <si>
    <t>BORO-HIDRETO DE LÍTIO</t>
  </si>
  <si>
    <t>HIDRETO DE LÍTIO</t>
  </si>
  <si>
    <t>LÍTIO</t>
  </si>
  <si>
    <t>LÍTIO-SILÍCIO</t>
  </si>
  <si>
    <t>MAGNÉSIO EM PÓ ou LIGAS DE MAGNÉSIO EM PÓ</t>
  </si>
  <si>
    <t>FOSFETO DE MAGNÉSIO E ALUMÍNIO</t>
  </si>
  <si>
    <t>LIGA(S) METÁLICA(S) DE POTÁSSIO LÍQUIDA(S)</t>
  </si>
  <si>
    <t>LIGA DE METAL ALCALINO, LÍQUIDA, N.E.</t>
  </si>
  <si>
    <t>LIGAS DE POTÁSSIO E SÓDIO, LÍQUIDAS</t>
  </si>
  <si>
    <t>RUBÍDIO</t>
  </si>
  <si>
    <t>BORO-HIDRETO DE SÓDIO</t>
  </si>
  <si>
    <t>HIDRETO DE SÓDIO</t>
  </si>
  <si>
    <t>SÓDIO</t>
  </si>
  <si>
    <t>METILATO DE SÓDIO</t>
  </si>
  <si>
    <t>FOSFETO DE SÓDIO</t>
  </si>
  <si>
    <t>FOSFETOS ESTÂNICOS</t>
  </si>
  <si>
    <t>ZINCO, CINZAS</t>
  </si>
  <si>
    <t>ZINCO EM PÓ</t>
  </si>
  <si>
    <t>HIDRETO DE ZIRCÔNIO</t>
  </si>
  <si>
    <t>NITRATO DE ALUMÍNIO</t>
  </si>
  <si>
    <t>DICROMATO DE AMÔNIO</t>
  </si>
  <si>
    <t>PERCLORATO DE AMÔNIO</t>
  </si>
  <si>
    <t>PERSULFATO DE AMÔNIO</t>
  </si>
  <si>
    <t>CLORATO DE BÁRIO, SÓLIDO</t>
  </si>
  <si>
    <t>NITRATO DE BÁRIO</t>
  </si>
  <si>
    <t>PERCLORATO DE BÁRIO, SÓLIDO</t>
  </si>
  <si>
    <t>PERMANGANATO DE BÁRIO</t>
  </si>
  <si>
    <t>PERÓXIDO DE BÁRIO</t>
  </si>
  <si>
    <t>BROMATOS, INORGÂNICOS, N.E.</t>
  </si>
  <si>
    <t>NITRATO DE CÉSIO</t>
  </si>
  <si>
    <t>CLORATO DE CÁLCIO</t>
  </si>
  <si>
    <t>CLORITO DE CÁLCIO</t>
  </si>
  <si>
    <t>NITRATO DE CÁLCIO</t>
  </si>
  <si>
    <t>PERCLORATO DE CÁLCIO</t>
  </si>
  <si>
    <t>PERMANGANATO DE CÁLCIO</t>
  </si>
  <si>
    <t>PERÓXIDO DE CÁLCIO</t>
  </si>
  <si>
    <t>MISTURA DE CLORATO E BORATO</t>
  </si>
  <si>
    <t>MISTURA DE CLORETO E CLORATO DE MAGNÉSIO, SÓLIDA</t>
  </si>
  <si>
    <t>CLORATOS, INORGÂNICOS, N.E.</t>
  </si>
  <si>
    <t>CLORITOS, INORGÂNICOS, N.E.</t>
  </si>
  <si>
    <t>TRIÓXIDO DE CROMO, ANIDRO</t>
  </si>
  <si>
    <t>NITRATO DE DIDÍMIO</t>
  </si>
  <si>
    <t>NITRATO FÉRRICO</t>
  </si>
  <si>
    <t>NITRATO DE GUANIDINA</t>
  </si>
  <si>
    <t>NITRATO DE CHUMBO</t>
  </si>
  <si>
    <t>PERCLORATO DE CHUMBO, SÓLIDO</t>
  </si>
  <si>
    <t>HIPOCLORITO DE LÍTIO, SECO, ou MISTURA DE HIPOCLORITO DE LÍTIO</t>
  </si>
  <si>
    <t>PERÓXIDO DE LÍTIO</t>
  </si>
  <si>
    <t>BROMATO DE MAGNÉSIO</t>
  </si>
  <si>
    <t>NITRATO DE MAGNÉSIO</t>
  </si>
  <si>
    <t>PERCLORATO DE MAGNÉSIO</t>
  </si>
  <si>
    <t>PERÓXIDO DE MAGNÉSIO</t>
  </si>
  <si>
    <t>NITRATOS, INORGÂNICOS, N.E.</t>
  </si>
  <si>
    <t>SÓLIDO OXIDANTE, N.E.</t>
  </si>
  <si>
    <t>PERCLORATOS, INORGÂNICOS, N.E.</t>
  </si>
  <si>
    <t>PERMANGANATOS, INORGÂNICOS, N.E</t>
  </si>
  <si>
    <t>PERÓXIDOS, INORGÂNICOS, N.E.</t>
  </si>
  <si>
    <t>BROMATO DE POTÁSSIO</t>
  </si>
  <si>
    <t>CLORATO DE POTÁSSIO</t>
  </si>
  <si>
    <t>NITRATO DE POTÁSSIO</t>
  </si>
  <si>
    <t>MISTURA DE NITRATO DE POTÁSSIO E NITRITO DE SÓDIO</t>
  </si>
  <si>
    <t>NITRITO DE POTÁSSIO</t>
  </si>
  <si>
    <t>PERCLORATO DE POTÁSSIO</t>
  </si>
  <si>
    <t>PERMANGANATO DE POTÁSSIO</t>
  </si>
  <si>
    <t>PERÓXIDO DE POTÁSSIO</t>
  </si>
  <si>
    <t>PERSULFATO DE POTÁSSIO</t>
  </si>
  <si>
    <t>NITRATO DE PRATA</t>
  </si>
  <si>
    <t>BROMATO DE SÓDIO</t>
  </si>
  <si>
    <t>CLORATO DE SÓDIO</t>
  </si>
  <si>
    <t>CLORITO DE SÓDIO</t>
  </si>
  <si>
    <t>NITRATO DE SÓDIO</t>
  </si>
  <si>
    <t>MISTURA DE NITRATO DE SÓDIO E NITRATO DE POTÁSSIO</t>
  </si>
  <si>
    <t>NITRITO DE SÓDIO</t>
  </si>
  <si>
    <t>PERCLORATO DE SÓDIO</t>
  </si>
  <si>
    <t>PERMANGANATO DE SÓDIO</t>
  </si>
  <si>
    <t>PERÓXIDO DE SÓDIO</t>
  </si>
  <si>
    <t>PERSULFATO DE SÓDIO</t>
  </si>
  <si>
    <t>CLORATO DE ESTRÔNCIO</t>
  </si>
  <si>
    <t>NITRATO DE ESTRÔNCIO</t>
  </si>
  <si>
    <t>PERCLORATO DE ESTRÔNCIO</t>
  </si>
  <si>
    <t>PERÓXIDO DE ESTRÔNCIO</t>
  </si>
  <si>
    <t>TETRANITROMETANO</t>
  </si>
  <si>
    <t>URÉIA-PEROXIDO DE HIDROGÊNIO ou HIDROPERÓXIDO DE URÉIA</t>
  </si>
  <si>
    <t>NITRITO DE ZINCO E AMÔNIO</t>
  </si>
  <si>
    <t>CLORATO DE ZINCO</t>
  </si>
  <si>
    <t>NITRATO DE ZINCO</t>
  </si>
  <si>
    <t>PERMANGANATO DE ZINCO</t>
  </si>
  <si>
    <t>PERÓXIDO DE ZINCO</t>
  </si>
  <si>
    <t>PICRAMATO DE ZIRCÔNIO UMEDECIDO com no mínimo 20 % de água, em massa</t>
  </si>
  <si>
    <t>ACETONA-CIANIDRINA ESTABILIZADA</t>
  </si>
  <si>
    <t>ALCALÓIDES, SÓLIDOS, N.E ou SAIS DE ALCALÓIDES, SÓLIDOS N.E.</t>
  </si>
  <si>
    <t>ISOTIOCIANATO DE ALILA, ESTABILIZADO</t>
  </si>
  <si>
    <t>ARSENIATO DE AMÔNIO</t>
  </si>
  <si>
    <t>ANILINA</t>
  </si>
  <si>
    <t>CLORIDRATO DE ANILINA</t>
  </si>
  <si>
    <t>ANTIMÔNIO COMPOSTO, INORGÂNICO, SÓLIDO, N.E.</t>
  </si>
  <si>
    <t>LACTATO DE ANTIMÔNIO</t>
  </si>
  <si>
    <t>TARTARATO DE ANTIMÔNIO E POTÁSSIO</t>
  </si>
  <si>
    <t>ÁCIDO ARSÊNICO, LÍQUIDO</t>
  </si>
  <si>
    <t>ÁCIDO ARSÊNICO, SÓLIDO</t>
  </si>
  <si>
    <t>BROMETO DE ARSÊNIO</t>
  </si>
  <si>
    <t>ARSÊNIO COMPOSTO, LÍQUIDO, N.E., inorgânico, incluindo: Arseniatos, n.e., Arsenitos, n.e., e Sulfetos de arsênio, n.e.</t>
  </si>
  <si>
    <t>ARSÊNIO COMPOSTO, SÓLIDO, N.E., inorgânico, incluindo: Arseniatos, n.e., Arsenitos, n.e., e Sulfetos de arsênio, n.e.</t>
  </si>
  <si>
    <t>ARSÊNIO</t>
  </si>
  <si>
    <t>PENTÓXIDO DE ARSÊNIO</t>
  </si>
  <si>
    <t>TRICLORETO DE ARSÊNIO</t>
  </si>
  <si>
    <t>TRIÓXIDO DE ARSÊNIO</t>
  </si>
  <si>
    <t>PÓ DE COMPOSTOS DE ARSÊNIO</t>
  </si>
  <si>
    <t>BÁRIO COMPOSTO, N.E.</t>
  </si>
  <si>
    <t>CIANETO DE BÁRIO</t>
  </si>
  <si>
    <t>BERÍLIO COMPOSTO, N.E.</t>
  </si>
  <si>
    <t>BERÍLIO EM PÓ</t>
  </si>
  <si>
    <t>BROMOACETONA</t>
  </si>
  <si>
    <t>BRUCINA</t>
  </si>
  <si>
    <t>AZIDA DE BÁRIO, UMEDECIDA com no mínimo 50% de água, em massa</t>
  </si>
  <si>
    <t>ÁCIDO CACODÍLICO</t>
  </si>
  <si>
    <t>ARSENIATO DE CÁLCIO</t>
  </si>
  <si>
    <t>MISTURA DE ARSENIATO DE CÁLCIO E ARSENITO DE CÁLCIO, SÓLIDA</t>
  </si>
  <si>
    <t>CIANETO DE CÁLCIO</t>
  </si>
  <si>
    <t>CLORODINITROBENZENOS, LÍQUIDOS</t>
  </si>
  <si>
    <t>CLORONITROBENZENOS, SÓLIDOS</t>
  </si>
  <si>
    <t>CLORIDRATO DE 4-CLORO-o- TOLUIDINA, SÓLIDO</t>
  </si>
  <si>
    <t>CLOROPICRINA</t>
  </si>
  <si>
    <t>MISTURA DE CLOROPICRINA E BROMETO DE METILA com mais de 2% cloropicrina</t>
  </si>
  <si>
    <t>MISTURA DE CLOROPICRINA E CLORETO DE METILA</t>
  </si>
  <si>
    <t>MISTURA DE CLOROPICRINA, N.E.</t>
  </si>
  <si>
    <t>ACETOARSENITO DE COBRE</t>
  </si>
  <si>
    <t>ARSENITO DE COBRE</t>
  </si>
  <si>
    <t>CIANETO DE COBRE</t>
  </si>
  <si>
    <t>CIANETOS, INORGÂNICOS, SÓLIDOS, N.E.</t>
  </si>
  <si>
    <t>CLORETO DE CIANOGÊNIO, ESTABILIZADO</t>
  </si>
  <si>
    <t>DICLOROANILINAS, LÍQUIDAS</t>
  </si>
  <si>
    <t>o-DICLOROBENZENO</t>
  </si>
  <si>
    <t>DICLOROMETANO</t>
  </si>
  <si>
    <t>SULFATO DE DIETILA</t>
  </si>
  <si>
    <t>SULFATO DE DIMETILA</t>
  </si>
  <si>
    <t>DINITROANILINAS</t>
  </si>
  <si>
    <t>DINITROBENZENOS, LÍQUIDOS</t>
  </si>
  <si>
    <t>DINITRO-o-CRESOL</t>
  </si>
  <si>
    <t>DINITROFENOL SOLUÇÃO</t>
  </si>
  <si>
    <t>DINITROTOLUENOS, FUNDIDOS</t>
  </si>
  <si>
    <t>DESINFETANTE, TÓXICO, SÓLIDO, N.E.</t>
  </si>
  <si>
    <t>CORANTE, TÓXICO, LÍQUIDO, N.E. ou INTERMEDIÁRIO PARA CORANTES, TÓXICO, LÍQUIDO, N.E.</t>
  </si>
  <si>
    <t>ACETATO DE BROMOETILA</t>
  </si>
  <si>
    <t>ETILENODIAMINA</t>
  </si>
  <si>
    <t>DIBROMETO DE ETILENO</t>
  </si>
  <si>
    <t>ARSENIATO FÉRRICO</t>
  </si>
  <si>
    <t>ARSENITO FÉRRICO</t>
  </si>
  <si>
    <t>ARSENIATO FERROSO</t>
  </si>
  <si>
    <t>TETRAFOSFATO DE HEXAETILA</t>
  </si>
  <si>
    <t>MISTURA DE TETRAFOSFATO DE HEXAETILA E GÁS COMPRIMIDO</t>
  </si>
  <si>
    <t>ÁCIDO  CIANÍDRICO,  SOLUÇÃO  AQUOSA,  (CIANETO  DE  HIDROGÊNIO,  SOLUÇÃO  AQUOSA)  com  até  20%  de
cianeto de hidrogênio</t>
  </si>
  <si>
    <t>CIANETO DE HIDROGÊNIO, ESTABILIZADO, contendo menos de 3% de água e absorvido em material inerte e poroso.</t>
  </si>
  <si>
    <t>ACETATO DE CHUMBO</t>
  </si>
  <si>
    <t>ARSENIATO(S) DE CHUMBO</t>
  </si>
  <si>
    <t>ARSENITO(S) DE CHUMBO</t>
  </si>
  <si>
    <t>CIANETO DE CHUMBO</t>
  </si>
  <si>
    <t>PÚRPURA DE LONDRES</t>
  </si>
  <si>
    <t>ARSENIATO DE MAGNÉSIO</t>
  </si>
  <si>
    <t>ARSENIATO MERCÚRICO</t>
  </si>
  <si>
    <t>CLORETO MERCÚRICO</t>
  </si>
  <si>
    <t>NITRATO MERCÚRICO</t>
  </si>
  <si>
    <t>CIANETO DUPLO DE MERCÚRIO E POTÁSIO</t>
  </si>
  <si>
    <t>NITRATO MERCUROSO</t>
  </si>
  <si>
    <t>ACETATO DE MERCÚRIO</t>
  </si>
  <si>
    <t>CLORETO DUPLO DE MERCÚRIO E AMÔNIO</t>
  </si>
  <si>
    <t>BENZOATO DE MERCÚRIO</t>
  </si>
  <si>
    <t>BROMETO(S) DE MERCÚRIO</t>
  </si>
  <si>
    <t>CIANETO DE MERCÚRIO</t>
  </si>
  <si>
    <t>GLUCONATO DE MERCÚRIO</t>
  </si>
  <si>
    <t>IODETO DE MERCÚRIO</t>
  </si>
  <si>
    <t>NUCLEATO DE MERCÚRIO</t>
  </si>
  <si>
    <t>OLEATO DE MERCÚRIO</t>
  </si>
  <si>
    <t>ÓXIDO DE MERCÚRIO</t>
  </si>
  <si>
    <t>OXICIANETO DE MERCÚRIO, INSENSIBILIZADO</t>
  </si>
  <si>
    <t>IODETO DE MERCÚRIO E POTÁSSIO</t>
  </si>
  <si>
    <t>SALICILATO DE MERCÚRIO</t>
  </si>
  <si>
    <t>SULFATO DE MERCÚRIO</t>
  </si>
  <si>
    <t>TIOCIANATO DE MERCÚRIO</t>
  </si>
  <si>
    <t>MISTURA DE BROMETO DE METILA E DIBROMETO DE ETILENO, LÍQUIDA</t>
  </si>
  <si>
    <t>ACETONITRILA</t>
  </si>
  <si>
    <t>MISTURA ANTIDETONANTE PARA COMBUSTÍVEL PARA MOTOR</t>
  </si>
  <si>
    <t>beta-NAFTILAMINA, SÓLIDA</t>
  </si>
  <si>
    <t>NAFTILTIOURÉIA</t>
  </si>
  <si>
    <t>NAFTILURÉIA</t>
  </si>
  <si>
    <t>CIANETO DE NÍQUEL</t>
  </si>
  <si>
    <t>NICOTINA</t>
  </si>
  <si>
    <t>NICOTINA COMPOSTO, SÓLIDO, N.E. ou NICOTINA PREPARAÇÃO, SÓLIDA, N.E.</t>
  </si>
  <si>
    <t>CLORIDRATO DE NICOTINA, LÍQUIDO OU SOLUÇÃO</t>
  </si>
  <si>
    <t>SALICILATO DE NICOTINA</t>
  </si>
  <si>
    <t>SULFATO DE NICOTINA, SOLUÇÃO</t>
  </si>
  <si>
    <t>TARTARATO DE NICOTINA</t>
  </si>
  <si>
    <t>ÓXIDO NÍTRICO, COMPRIMIDO</t>
  </si>
  <si>
    <t>NITROANILINAS (o-,m-,p-)</t>
  </si>
  <si>
    <t>NITROBENZENO</t>
  </si>
  <si>
    <t>NITROFENÓIS (o-,m-,p-)</t>
  </si>
  <si>
    <t>NITROTOLUENOS, LÍQUIDOS</t>
  </si>
  <si>
    <t>NITROXILENOS, LÍQUIDOS</t>
  </si>
  <si>
    <t>PENTACLOROETANO</t>
  </si>
  <si>
    <t>PERCLOROMETILMERCAPTANA</t>
  </si>
  <si>
    <t>FENOL, SÓLIDO</t>
  </si>
  <si>
    <t>CLORETO DE FENILCARBILAMINA</t>
  </si>
  <si>
    <t>FENILENODIAMINAS (o-,m-,p-)</t>
  </si>
  <si>
    <t>ACETATO DE FENILMERCÚRICO</t>
  </si>
  <si>
    <t>ARSENIATO DE POTÁSSIO</t>
  </si>
  <si>
    <t>ARSENITO DE POTÁSSIO</t>
  </si>
  <si>
    <t>CUPROCIANETO DE POTÁSSIO</t>
  </si>
  <si>
    <t>CIANETO DE POTÁSSIO, SÓLIDO</t>
  </si>
  <si>
    <t>ARSENITO DE PRATA</t>
  </si>
  <si>
    <t>CIANETO DE PRATA</t>
  </si>
  <si>
    <t>ARSENIATO DE SÓDIO</t>
  </si>
  <si>
    <t>ARSENITO DE SÓDIO, SOLUÇÃO AQUOSA</t>
  </si>
  <si>
    <t>AZIDA DE SÓDIO</t>
  </si>
  <si>
    <t>CACODILATO DE SÓDIO</t>
  </si>
  <si>
    <t>CIANETO DE SÓDIO, SÓLIDO</t>
  </si>
  <si>
    <t>FLUORETO DE SÓDIO, SÓLIDO</t>
  </si>
  <si>
    <t>ARSENITO DE ESTRÔNCIO</t>
  </si>
  <si>
    <t>ESTRICNINA ou SAIS DE ESTRICNINA</t>
  </si>
  <si>
    <t>SUBSTÂNCIA PARA PRODUÇÃO DE GÁS LACRIMOGÊNEO, LÍQUIDA, N.E.</t>
  </si>
  <si>
    <t>CIANETO(S) DE BROMOBENZILA, LÍQUIDOS</t>
  </si>
  <si>
    <t>CLOROACETONA, ESTABILIZADA</t>
  </si>
  <si>
    <t>CLOROACETOFENONA, SÓLIDA</t>
  </si>
  <si>
    <t>DIFENILAMINACLOROARSINA</t>
  </si>
  <si>
    <t>DIFENILCLOROARSINA, LÍQUIDA</t>
  </si>
  <si>
    <t>VELAS LACRIMOGÊNEAS</t>
  </si>
  <si>
    <t>BROMETO DE XILILA, LÍQUIDO</t>
  </si>
  <si>
    <t>1,1,2,2-TETRACLOROETANO</t>
  </si>
  <si>
    <t>DITIOPIROFOSFATO DE TETRAETILA</t>
  </si>
  <si>
    <t>TÁLIO COMPOSTO, N.E.</t>
  </si>
  <si>
    <t>TOLUIDINAS, LÍQUIDAS</t>
  </si>
  <si>
    <t>2,4-TOLUILENODIAMINA, SÓLIDA</t>
  </si>
  <si>
    <t>TRICLOROETILENO</t>
  </si>
  <si>
    <t>XILIDINAS, LÍQUIDAS</t>
  </si>
  <si>
    <t>ARSENIATO DE ZINCO, ARSENITO DE ZINCO, ou MISTURA DE ARSENIATO DE ZINCO E ARSENITO DE ZINCO</t>
  </si>
  <si>
    <t>CIANETO DE ZINCO</t>
  </si>
  <si>
    <t>FOSFETO DE ZINCO</t>
  </si>
  <si>
    <t>ANIDRIDO ACÉTICO</t>
  </si>
  <si>
    <t>BROMETO DE ACETILA</t>
  </si>
  <si>
    <t>CLORETO DE ACETILA</t>
  </si>
  <si>
    <t>FOSFATO ÁCIDO DE BUTILA</t>
  </si>
  <si>
    <t>LÍQUIDO ALCALINO CÁUSTICO, N.E.</t>
  </si>
  <si>
    <t>CLOROFORMIATO DE ALILA</t>
  </si>
  <si>
    <t>IODETO DE ALILA</t>
  </si>
  <si>
    <t>ALILTRICLOROSSILANO, ESTABILIZADO</t>
  </si>
  <si>
    <t>BROMETO DE ALUMÍNIO, ANIDRO</t>
  </si>
  <si>
    <t>CLORETO DE ALUMÍNIO, ANIDRO</t>
  </si>
  <si>
    <t>HIDROGENODIFLUORETO DE AMÔNIO, SÓLIDO</t>
  </si>
  <si>
    <t>AMILTRICLOROSSILANO</t>
  </si>
  <si>
    <t>CLORETO DE ANISOÍLA</t>
  </si>
  <si>
    <t>PENTACLORETO DE ANTIMÔNIO, LÍQUIDO</t>
  </si>
  <si>
    <t>PENTACLORETO DE ANTIMÔNIO, SOLUÇÃO</t>
  </si>
  <si>
    <t>PENTAFLUORETO DE ANTIMÔNIO</t>
  </si>
  <si>
    <t>TRICLORETO DE ANTIMÔNIO</t>
  </si>
  <si>
    <t>CLORETO DE BENZOÍLA</t>
  </si>
  <si>
    <t>BROMETO DE BENZILA</t>
  </si>
  <si>
    <t>CLORETO DE BENZILA</t>
  </si>
  <si>
    <t>CLOROFORMIATO DE BENZILA</t>
  </si>
  <si>
    <t>HIDROGENODIFLUORETOS, SÓLIDOS, N.E.</t>
  </si>
  <si>
    <t>TRICLORETO DE BORO</t>
  </si>
  <si>
    <t>TRIFLUORETO DE BORO E ÁCIDO ACÉTICO, COMPLEXO DE, LÍQUIDO</t>
  </si>
  <si>
    <t>TRIFLUORETO DE BORO E ÁCIDO PROPIÔNICO, COMPLEXO DE, LÍQUIDO</t>
  </si>
  <si>
    <t>BROMO ou SOLUÇÃO DE BROMO</t>
  </si>
  <si>
    <t>PENTAFLUORETO DE BROMO</t>
  </si>
  <si>
    <t>TRIFLUORETO DE BROMO</t>
  </si>
  <si>
    <t>BUTILTRICLOROSSILANO</t>
  </si>
  <si>
    <t>HIPOCLORITO DE CÁLCIO,  SECO ou  MISTURA DE  HIPOCLORITO DE  CÁLCIO, SECA  com mais  de 39%  de cloro
livre (8,8% de oxigênio livre)</t>
  </si>
  <si>
    <t>TRIFLUORETO DE CLORO</t>
  </si>
  <si>
    <t>ÁCIDO CLORACÉTICO, SOLUÇÃO</t>
  </si>
  <si>
    <t>ÁCIDO CLORACÉTICO, SÓLIDO</t>
  </si>
  <si>
    <t>CLORETO DE CLOROACETILA</t>
  </si>
  <si>
    <t>CLOROFENILTRICLOROSSILANO</t>
  </si>
  <si>
    <t>ÁCIDO CLOROSSULFONICO (com ou sem trióxido de enxofre)</t>
  </si>
  <si>
    <t>ÁCIDO CRÔMICO, SOLUÇÃO</t>
  </si>
  <si>
    <t>FLUORETO CRÔMICO, SÓLIDO</t>
  </si>
  <si>
    <t>FLUORETO CRÔMICO, SOLUÇÃO</t>
  </si>
  <si>
    <t>OXICLORETO DE CROMO</t>
  </si>
  <si>
    <t>SÓLIDO CORROSIVO, N.E.</t>
  </si>
  <si>
    <t>CUPRIETILENODIAMINA, SOLUÇÃO</t>
  </si>
  <si>
    <t>CICLO-HEXENILTRICLOROSSILANO</t>
  </si>
  <si>
    <t>CICLO-HEXILTRICLOROSSILANO</t>
  </si>
  <si>
    <t>ÁCIDO DICLORACÉTICO</t>
  </si>
  <si>
    <t>CLORETO DE DICLOROACETILA</t>
  </si>
  <si>
    <t>DICLOROFENILTRICLOROSSILANO</t>
  </si>
  <si>
    <t>DIETILDICLOROSSILANO</t>
  </si>
  <si>
    <t>ÁCIDO DIFLUORFOSFÓRICO, ANIDRO</t>
  </si>
  <si>
    <t>DIFENILDICLOROSSILANO</t>
  </si>
  <si>
    <t>BROMETO DE DIFENILMETILA</t>
  </si>
  <si>
    <t>DODECILTRICLOROSSILANO</t>
  </si>
  <si>
    <t>CLORETO FÉRRICO, ANIDRO</t>
  </si>
  <si>
    <t>CARGAS PARA EXTINTOR DE INCÊNDIO, líquidas, corrosivas</t>
  </si>
  <si>
    <t>ÁCIDO FLUORBÓRICO</t>
  </si>
  <si>
    <t>ÁCIDO FLUORFOSFÓRICO, ANIDRO</t>
  </si>
  <si>
    <t>ÁCIDO FLUORSULFÔNICO</t>
  </si>
  <si>
    <t>ÁCIDO FLUORSILÍCICO</t>
  </si>
  <si>
    <t>ÁCIDO FÓRMICO com mais de 85% de ácido em massa</t>
  </si>
  <si>
    <t>CLORETO DE FUMARILA</t>
  </si>
  <si>
    <t>HEXADECILTRICLOROSSILANO</t>
  </si>
  <si>
    <t>ÁCIDO HEXAFLUORFOSFÓRICO</t>
  </si>
  <si>
    <t>HEXAMETILENODIAMINA SOLUÇÃO</t>
  </si>
  <si>
    <t>HEXILTRICLOROSSILANO</t>
  </si>
  <si>
    <t>MISTURA DE ÁCIDO FLUORÍDRICO E ÁCIDO SULFÚRICO</t>
  </si>
  <si>
    <t>ÁCIDO IODÍDRICO</t>
  </si>
  <si>
    <t>ÁCIDO BROMÍDRICO</t>
  </si>
  <si>
    <t>ÁCIDO FLUORÍDRICO, com mais de 60% de ácido fluorídrico</t>
  </si>
  <si>
    <t>HIPOCLORITO SOLUÇÃO</t>
  </si>
  <si>
    <t>MONOCLORETO DE IODO, SÓLIDO</t>
  </si>
  <si>
    <t>FOSFATO ÁCIDO DE ISOPROPILA</t>
  </si>
  <si>
    <t>SULFATO DE CHUMBO com mais de 3% de ácido livre</t>
  </si>
  <si>
    <t>MISTURA NITRANTE ÁCIDA, com mais de 50% de ácido nítrico</t>
  </si>
  <si>
    <t>ÁCIDO NITROCLORÍDRICO</t>
  </si>
  <si>
    <t>NONILTRICLOROSSILANO</t>
  </si>
  <si>
    <t>OCTADECILTRICLOROSSILANO</t>
  </si>
  <si>
    <t>OCTILTRICLOROSSILANO</t>
  </si>
  <si>
    <t>ÁCIDO PERCLÓRICO com até 50% de ácido, em massa</t>
  </si>
  <si>
    <t>ÁCIDO FENOLSULFÔNICO, LÍQUIDO</t>
  </si>
  <si>
    <t>FENILTRICLOROSSILANO</t>
  </si>
  <si>
    <t>ÁCIDO FOSFÓRICO, SOLUÇÃO</t>
  </si>
  <si>
    <t>PENTACLORETO DE FÓSFORO</t>
  </si>
  <si>
    <t>PENTÓXIDO DE FÓSFORO</t>
  </si>
  <si>
    <t>TRIBROMETO DE FÓSFORO</t>
  </si>
  <si>
    <t>TRICLORETO DE FÓSFORO</t>
  </si>
  <si>
    <t>OXICLORETO DE FÓSFORO</t>
  </si>
  <si>
    <t>HIDROGENODIFLUORETO DE POTÁSSIO SÓLIDO</t>
  </si>
  <si>
    <t>FLUORETO DE POTÁSSIO SÓLIDO</t>
  </si>
  <si>
    <t>HIDRÓXIDO DE POTÁSSIO, SÓLIDO</t>
  </si>
  <si>
    <t>HIDRÓXIDO DE POTÁSSIO SOLUÇÃO</t>
  </si>
  <si>
    <t>CLORETO DE PROPIONILA</t>
  </si>
  <si>
    <t>PROPILTRICLOROSSILANO</t>
  </si>
  <si>
    <t>CLORETO DE PIROSSULFURILA</t>
  </si>
  <si>
    <t>TETRACLORETO DE SILÍCIO</t>
  </si>
  <si>
    <t>ALUMINATO DE SÓDIO SOLUÇÃO</t>
  </si>
  <si>
    <t>HIDRÓXIDO DE SÓDIO, SÓLIDO</t>
  </si>
  <si>
    <t>HIDRÓXIDO DE SÓDIO SOLUÇÃO</t>
  </si>
  <si>
    <t>MONÓXIDO DE SÓDIO</t>
  </si>
  <si>
    <t>MISTURA NITRANTE ÁCIDA, RESIDUAL, com mais de 50% de ácido nítrico</t>
  </si>
  <si>
    <t>CLORETO ESTÂNICO, ANIDRO</t>
  </si>
  <si>
    <t>CLORETO(S) DE ENXOFRE</t>
  </si>
  <si>
    <t>TRIÓXIDO DE ENXOFRE, ESTABILIZADO</t>
  </si>
  <si>
    <t>ÁCIDO SULFÚRICO, com mais de 51% de ácido</t>
  </si>
  <si>
    <t>ÁCIDO SULFÚRICO, FUMEGANTE</t>
  </si>
  <si>
    <t>ÁCIDO SULFÚRICO, RESIDUAL</t>
  </si>
  <si>
    <t>ÁCIDO SULFUROSO</t>
  </si>
  <si>
    <t>CLORETO DE SULFURILA</t>
  </si>
  <si>
    <t>HIDRÓXIDO DE TETRAMETILAMÔNIO SOLUÇÃO</t>
  </si>
  <si>
    <t>CLORETO DE TIONILA</t>
  </si>
  <si>
    <t>CLORETO DE TIOFOSFORILA</t>
  </si>
  <si>
    <t>TETRACLORETO DE TITÂNIO</t>
  </si>
  <si>
    <t>ÁCIDO TRICLOROACÉTICO</t>
  </si>
  <si>
    <t>CLORETO DE ZINCO SOLUÇÃO</t>
  </si>
  <si>
    <t>ACETALDEÍDO DE AMÔNIA</t>
  </si>
  <si>
    <t>DINITRO-o-CRESOLATO DE AMÔNIO, SÓLIDO</t>
  </si>
  <si>
    <t>DIÓXIDO DE CARBONO, SÓLIDO (GELO SECO)</t>
  </si>
  <si>
    <t>TETRACLORETO DE CARBONO</t>
  </si>
  <si>
    <t>SULFETO DE POTÁSSIO, HIDRATADO com no mínimo 30% de água de cristalização</t>
  </si>
  <si>
    <t>ÁCIDO PROPIÔNICO com no mínimo 10% e com menos de 90% de ácido em massa</t>
  </si>
  <si>
    <t>SULFETO DE SÓDIO, HIDRATADO com no mínimo 30% de água</t>
  </si>
  <si>
    <t>MEDICAMENTO, TÓXICO, LÍQUIDO, N.E.</t>
  </si>
  <si>
    <t>LIGAS DE BÁRIO, PIROFÓRICA(S)</t>
  </si>
  <si>
    <t>CÁLCIO, PIROFÓRICO, ou LIGAS DE CÁLCIO, PIROFÓRICAS</t>
  </si>
  <si>
    <t>TRAPOS, OLEOSOS</t>
  </si>
  <si>
    <t>HEXAFLUORPROPILENO (GÁS REFRIGERANTE R 1216)</t>
  </si>
  <si>
    <t>TETRAFLUORETO DE SILÍCIO</t>
  </si>
  <si>
    <t>FLUORETO DE VINILA, ESTABILIZADO</t>
  </si>
  <si>
    <t>CROTONATO DE ETILA</t>
  </si>
  <si>
    <t>COMBUSTÍVEL PARA AVIÕES A TURBINA ou QUEROSENE DE AVIAÇÃO QAV-1 ou JET A-1</t>
  </si>
  <si>
    <t>NITRATO DE n-PROPILA</t>
  </si>
  <si>
    <t>RESINA SOLUÇÃO, inflamável</t>
  </si>
  <si>
    <t>DECABORANO</t>
  </si>
  <si>
    <t>MAGNÉSIO ou LIGAS DE MAGNÉSIO com mais de 50% de magnésio, em grânulos, limalhas ou aparas</t>
  </si>
  <si>
    <t>BORO-HIDRETO DE POTÁSSIO</t>
  </si>
  <si>
    <t>HIDRETO DE TITÂNIO</t>
  </si>
  <si>
    <t>DIÓXIDO DE CHUMBO</t>
  </si>
  <si>
    <t>ÁCIDO PERCLÓRICO com mais de 50% e até 72% de ácido, em massa</t>
  </si>
  <si>
    <t>ÓXIDO DE BÁRIO</t>
  </si>
  <si>
    <t>BENZIDINA</t>
  </si>
  <si>
    <t>CLORETO DE BENZILIDENO</t>
  </si>
  <si>
    <t>BROMOCLOROMETANO</t>
  </si>
  <si>
    <t>CLOROFÓRMIO</t>
  </si>
  <si>
    <t>BROMETO DE CIANOGÊNIO</t>
  </si>
  <si>
    <t>BROMETO DE ETILA</t>
  </si>
  <si>
    <t>ETILDICLOROARSINA</t>
  </si>
  <si>
    <t>HIDRÓXIDO FENILMERCÚRIO</t>
  </si>
  <si>
    <t>NITRATO FENILMERCÚRIO</t>
  </si>
  <si>
    <t>TETRACLOROETILENO</t>
  </si>
  <si>
    <t>IODETO DE ACETILA</t>
  </si>
  <si>
    <t>FOSFATO ÁCIDO DE DIISOOCTILA</t>
  </si>
  <si>
    <t>DESINFETANTE, CORROSIVO, LÍQUIDO, N.E.</t>
  </si>
  <si>
    <t>ÁCIDO SELÊNICO</t>
  </si>
  <si>
    <t>LAMA ÁCIDA</t>
  </si>
  <si>
    <t>CAL SODADA, com mais de 4% de hidróxido de sódio</t>
  </si>
  <si>
    <t>CLORITO, SOLUÇÃO</t>
  </si>
  <si>
    <t>DIBORANO</t>
  </si>
  <si>
    <t>MISTURA DE CLORETO DE METILA E CLORETO DE METILENO</t>
  </si>
  <si>
    <t>NEÔNIO, LÍQUIDO REFRIGERADO</t>
  </si>
  <si>
    <t>PROPIONATOS DE BUTILA</t>
  </si>
  <si>
    <t>CICLOHEXANONA</t>
  </si>
  <si>
    <t>ÉTER 2,2`-DICLORODIETÍLICO</t>
  </si>
  <si>
    <t>ACRILATO DE ETILA, ESTABILIZADO</t>
  </si>
  <si>
    <t>ISOPROPILBENZENO</t>
  </si>
  <si>
    <t>ACRILATO DE METILA, ESTABILIZADO</t>
  </si>
  <si>
    <t>NONANOS</t>
  </si>
  <si>
    <t>PROPILENOIMINA, ESTABILIZADA</t>
  </si>
  <si>
    <t>PIRROLIDINA</t>
  </si>
  <si>
    <t>DITIONITO DE CÁLCIO (HIDROSSULFITO DE CÁLCIO)</t>
  </si>
  <si>
    <t>BROMETO DE METILMAGNÉSIO EM ÉTER ETÍLICO</t>
  </si>
  <si>
    <t>DITIONITO DE POTÁSSIO (HIDROSSULFITO DE POTÁSSIO)</t>
  </si>
  <si>
    <t>DITIONITO DE ZINCO (HIDROSSULFITO DE ZINCO)</t>
  </si>
  <si>
    <t>ZIRCÔNIO, APARAS</t>
  </si>
  <si>
    <t>CIANETO SOLUÇÃO, N.E.</t>
  </si>
  <si>
    <t>ÁCIDO BROMOACÉTICO SOLUÇÃO</t>
  </si>
  <si>
    <t>OXIBROMETO DE FÓSFORO</t>
  </si>
  <si>
    <t>ÁCIDO TIOGLICÓLICO</t>
  </si>
  <si>
    <t>DIBROMODIFLUORMETANO</t>
  </si>
  <si>
    <t>NITRATO DE AMÔNIO, contendo até 0,2% de substâncias combustíveis, inclusive qualquer substância orgânica calculada como carbono, exclusive qualquer outra substância adicionada</t>
  </si>
  <si>
    <t>FÓSFOROS DE SEGURANÇA (carteiras, cartelas ou caixas)</t>
  </si>
  <si>
    <t>FÓSFORO DE CERA VIRGEM</t>
  </si>
  <si>
    <t>AEROSSÓIS</t>
  </si>
  <si>
    <t>MISTURA DE ÓXIDO DE ETILENO E DIÓXIDO DE CARBONO com até 9% de óxido de etileno</t>
  </si>
  <si>
    <t>GÁS TÓXICO, INFLAMÁVEL, COMPRIMIDO, N.E.</t>
  </si>
  <si>
    <t>GÁS INFLAMÁVEL, COMPRIMIDO, N.E.</t>
  </si>
  <si>
    <t>GÁS TÓXICO, COMPRIMIDO, N.E.</t>
  </si>
  <si>
    <t>GÁS COMPRIMIDO, N.E.</t>
  </si>
  <si>
    <t>DEUTÉRIO, COMPRIMIDO</t>
  </si>
  <si>
    <t>1,2-DICLORO-1,1,2,2-TETRAFLUORETANO (GÁS REFRIGERANTE R 114)</t>
  </si>
  <si>
    <t>1,1-DIFLUORETILENO (GÁS REFRIGERANTE R 1132 a)</t>
  </si>
  <si>
    <t>ETANO, LÍQUIDO REFRIGERADO</t>
  </si>
  <si>
    <t>ETILENO</t>
  </si>
  <si>
    <t>HÉLIO, LÍQUIDO REFRIGERADO</t>
  </si>
  <si>
    <t>MISTURA DE HIDROCARBONETO GASOSO, COMPRIMIDA, N.E.</t>
  </si>
  <si>
    <t>MISTURA DE HIDROCARBONETO GASOSO, LIQUEFEITA, N.E.</t>
  </si>
  <si>
    <t>HIDROGÊNIO, LÍQUIDO REFRIGERADO</t>
  </si>
  <si>
    <t>INSETICIDA, TÓXICO, GASOSO, N.E.</t>
  </si>
  <si>
    <t>INSETICIDA GASOSO, N.E.</t>
  </si>
  <si>
    <t>ISOBUTANO</t>
  </si>
  <si>
    <t>CRIPTÔNIO, LÍQUIDO REFRIGERADO</t>
  </si>
  <si>
    <t>METANO, COMPRIMIDO, ou GÁS NATURAL, COMPRIMIDO, com elevado teor de metano</t>
  </si>
  <si>
    <t>METANO, LÍQUIDO REFRIGERADO, ou GÁS NATURAL, LÍQUIDO REFRIGERADO, com alto teor de metano</t>
  </si>
  <si>
    <t>MISTURA  DE  CLORODIFLUORMETANO  E  CLOROPENTA-FLUORETANO  com PE  fixo,  contendo  cerca  de  49%  de clorodifluormetano (GÁS REFRIGERANTE R 502)</t>
  </si>
  <si>
    <t>CLORODIFLUORBROMOMETANO (GÁS REFRIGERANTE R 12B1)</t>
  </si>
  <si>
    <t>MISTURA DE ÓXIDO NÍTRICO E TETRÓXIDO DE DINITROGÊNIO (MISTURA DE ÓXIDO NÍTRICO E DIÓXIDO DE NITROGÊNIO)</t>
  </si>
  <si>
    <t>OCTAFLUORCICLOBUTANO (GÁS REFRIGERANTE RC 318)</t>
  </si>
  <si>
    <t>NITROGÊNIO, LÍQUIDO REFRIGERADO</t>
  </si>
  <si>
    <t>PROPANO</t>
  </si>
  <si>
    <t>TETRAFLUORMETANO (GÁS REFRIGERANTE R 14)</t>
  </si>
  <si>
    <t>1-CLORO-2,2,2-TRIFLUORETANO (GÁS REFRIGERANTE R 133 a)</t>
  </si>
  <si>
    <t>TRIFLUORMETANO (GÁS REFRIGERANTE R 23)</t>
  </si>
  <si>
    <t>ÁLCOOIS, INFLAMÁVEIS, TÓXICOS, N.E.</t>
  </si>
  <si>
    <t>ÁLCOOIS, N.E.</t>
  </si>
  <si>
    <t>ALDEÍDOS, INFLAMÁVEIS, TÓXICOS, N.E.</t>
  </si>
  <si>
    <t>ALDEÍDOS, N.E.</t>
  </si>
  <si>
    <t>BENZALDEÍDO</t>
  </si>
  <si>
    <t>CLOROPRENO, ESTABILIZADO</t>
  </si>
  <si>
    <t>LÍQUIDO INFLAMÁVEL, TÓXICO, N.E.</t>
  </si>
  <si>
    <t>FERROPENTACARBONILA</t>
  </si>
  <si>
    <t>ALCATRÕES LÍQUIDOS, inclusive asfalto, óleos, betumes e cut backs rodoviários</t>
  </si>
  <si>
    <t>CELULÓIDE, em blocos, barras, cilindros, folhas, tubos etc, exceto refugos</t>
  </si>
  <si>
    <t>NAFTENATOS DE COBALTO, EM PÓ</t>
  </si>
  <si>
    <t>CELULÓIDE, REFUGOS</t>
  </si>
  <si>
    <t>MAGNESIODIAMIDA</t>
  </si>
  <si>
    <t>PLÁSTICOS, À BASE DE NITROCELULOSE, SUJEITOS A AUTOAQUECIMENTO, N.E.</t>
  </si>
  <si>
    <t>ZIRCÔNIO EM PÓ, SECO</t>
  </si>
  <si>
    <t>ZIRCÔNIO, SECO, chapas acabadas, tiras ou bobinas de arame</t>
  </si>
  <si>
    <t>HIDRETO DE MAGNÉSIO</t>
  </si>
  <si>
    <t>FOSFETO DE MAGNÉSIO</t>
  </si>
  <si>
    <t>FOSFETO DE POTÁSSIO</t>
  </si>
  <si>
    <t>FOSFETO DE ESTRÔNCIO</t>
  </si>
  <si>
    <t>PERÓXIDO DE HIDROGÊNIO, SOLUÇÃO AQUOSA, com não menos de 20%, porém não mais que 60% de peróxido de hidrogênio (estabilizada se necessário)</t>
  </si>
  <si>
    <t>PERÓXIDO    DE    HIDROGÊNIO,    ESTABILIZADO    ou    PERÓXIDO    DE    HIDROGÊNIO,    SOLUÇÃO    AQUOSA,
ESTABILIZADA, com mais de 60% de peróxido de hidrogênio</t>
  </si>
  <si>
    <t>MUNIÇÃO TÓXICA, NÃO-EXPLOSIVA, sem ruptor ou carga ejetora, sem espoleta</t>
  </si>
  <si>
    <t>MUNIÇÃO LACRIMOGÊNEA, NÃO-EXPLOSIVA, sem ruptor ou carga ejetora, sem espoleta</t>
  </si>
  <si>
    <t>CLOROANILINAS, SÓLIDAS</t>
  </si>
  <si>
    <t>CLOROANILINAS, LÍQUIDAS</t>
  </si>
  <si>
    <t>CLOROFENÓIS, SÓLIDOS</t>
  </si>
  <si>
    <t>CLOROFENÓIS, LÍQUIDOS</t>
  </si>
  <si>
    <t>ÁCIDO CRESÍLICO</t>
  </si>
  <si>
    <t>EPICLORIDRINA</t>
  </si>
  <si>
    <t>MERCÚRIO COMPOSTO, LÍQUIDO, N.E.</t>
  </si>
  <si>
    <t>MERCÚRIO COMPOSTO, SÓLIDO, N.E.</t>
  </si>
  <si>
    <t>FENILMERCÚRIO COMPOSTO, N.E.</t>
  </si>
  <si>
    <t>ARSENITO DE SÓDIO, SÓLIDO</t>
  </si>
  <si>
    <t>BOMBAS, FUMÍGENAS, NÃO-EXPLOSIVAS, com líquido corrosivo, sem dispositivo iniciador</t>
  </si>
  <si>
    <t>HIDRAZINA, ANIDRA</t>
  </si>
  <si>
    <t>HIDRAZINA SOLUÇÃO AQUOSA com mais de 37% de hidrazina, em massa</t>
  </si>
  <si>
    <t>ÁCIDO NÍTRICO, exceto vermelho fumegante</t>
  </si>
  <si>
    <t>ÁCIDO NÍTRICO, VERMELHO FUMEGANTE</t>
  </si>
  <si>
    <t>MONÓXIDO DE POTÁSSIO</t>
  </si>
  <si>
    <t>MISTURA DE HIDROGÊNIO E METANO, COMPRIMIDA</t>
  </si>
  <si>
    <t>1,1,1-TRIFLUORETANO (GÁS REFRIGERANTE R 143 a)</t>
  </si>
  <si>
    <t>XENÔNIO</t>
  </si>
  <si>
    <t>GÁS EM PEQUENOS RECIPIENTES (CARTUCHOS DE GÁS), não-recarregáveis, sem difusor</t>
  </si>
  <si>
    <t>DINITROTOLUENOS, LÍQUIDOS</t>
  </si>
  <si>
    <t>2,2-DIMETILPROPANO</t>
  </si>
  <si>
    <t>ISOBUTIRALDEÍDO (ALDEÍDO ISOBUTÍLICO)</t>
  </si>
  <si>
    <t>CIMENOS</t>
  </si>
  <si>
    <t>DICLOROPROPENOS</t>
  </si>
  <si>
    <t>DICICLOPENTADIENO</t>
  </si>
  <si>
    <t>DIETILBENZENO</t>
  </si>
  <si>
    <t>DIISOBUTILENO, COMPOSTOS ISOMÉRICOS</t>
  </si>
  <si>
    <t>2-DIMETILAMINOETANOL</t>
  </si>
  <si>
    <t>DIPENTENO</t>
  </si>
  <si>
    <t>METILISOBUTILCARBINOL</t>
  </si>
  <si>
    <t>MORFOLINA</t>
  </si>
  <si>
    <t>ESTIRENO MONÔMERO, ESTABILIZADO</t>
  </si>
  <si>
    <t>TETRA-HIDROFURANO</t>
  </si>
  <si>
    <t>TRIPROPILENO</t>
  </si>
  <si>
    <t>VALERALDEÍDO</t>
  </si>
  <si>
    <t>NITROCELULOSE SOLUÇÃO, INFLAMÁVEL, com até 12,6% de nitrogênio, em massa, e até 55% de nitrocelulose</t>
  </si>
  <si>
    <t>NITRATO DE AMÔNIO, FERTILIZANTES</t>
  </si>
  <si>
    <t>AMÔNIA SOLUÇÃO aquosa, com densidade relativa inferior a 0,880 a 15ºC, com mais de 35% e até 50% de amônia</t>
  </si>
  <si>
    <t>ACRILAMIDA, SÓLIDA</t>
  </si>
  <si>
    <t>CLORAL, ANIDRO, ESTABILIZADO</t>
  </si>
  <si>
    <t>CRESÓIS, LÍQUIDOS</t>
  </si>
  <si>
    <t>alfa-NAFTILAMINA</t>
  </si>
  <si>
    <t>DIISOCIANATO DE TOLUENO</t>
  </si>
  <si>
    <t>DIETILENOTRIAMINA</t>
  </si>
  <si>
    <t>CLORETO DE HIDROGÊNIO, LÍQUIDO REFRIGERADO</t>
  </si>
  <si>
    <t>DIÓXIDO DE CARBONO, LÍQUIDO REFRIGERADO</t>
  </si>
  <si>
    <t>ARSINA</t>
  </si>
  <si>
    <t>DICLOROSSILANO</t>
  </si>
  <si>
    <t>DIFLUORETO DE OXIGÊNIO, COMPRIMIDO</t>
  </si>
  <si>
    <t>FLUORETO DE SULFURILA</t>
  </si>
  <si>
    <t>GERMÂNIO</t>
  </si>
  <si>
    <t>HEXAFLUORETANO (GÁS REFRIGERANTE R 116)</t>
  </si>
  <si>
    <t>HEXAFLUORETO DE SELÊNIO</t>
  </si>
  <si>
    <t>HEXAFLUORETO DE TELÚRIO</t>
  </si>
  <si>
    <t>HEXAFLUORETO DE TUNGSTÊNIO</t>
  </si>
  <si>
    <t>IODETO DE HIDROGÊNIO, ANIDRO</t>
  </si>
  <si>
    <t>PENTAFLUORETO DE FÓSFORO</t>
  </si>
  <si>
    <t>FOSFINA</t>
  </si>
  <si>
    <t>PROPADIENO, ESTABILIZADO</t>
  </si>
  <si>
    <t>ÓXIDO NITROSO, LÍQUIDO REFRIGERADO</t>
  </si>
  <si>
    <t>SELENIETO DE HIDROGÊNIO, ANIDRO</t>
  </si>
  <si>
    <t>SILANO</t>
  </si>
  <si>
    <t>SULFETO DE CARBONILA</t>
  </si>
  <si>
    <t>ADIPONITRILA</t>
  </si>
  <si>
    <t>ISOCIANATOS, TÓXICOS, N.E. ou SOLUÇÃO DE ISOCIANATOS, TÓXICA, N.E.</t>
  </si>
  <si>
    <t>MISTURA DE HIPOCLORITO DE CÁLCIO, SECA, com mais de 10% e até 39% de cloro livre</t>
  </si>
  <si>
    <t>FORMALDEÍDO SOLUÇÃO com no mínimo 25% de formaldeído</t>
  </si>
  <si>
    <t>MANEB ou PREPARAÇÃO DE MANEB com 60% ou mais de maneb</t>
  </si>
  <si>
    <t>POLÍMEROS GRANULADOS, EXPANSÍVEIS, que desprendem vapores inflamáveis</t>
  </si>
  <si>
    <t>AMIANTOS, ANFIBÓLICO (amosita, tremolita, actinólito antofilita, crocidolita)</t>
  </si>
  <si>
    <t>PARAFORMALDEÍDO</t>
  </si>
  <si>
    <t>ANIDRIDO FTÁLICO com mais de 0,05% de anidrido maléico</t>
  </si>
  <si>
    <t>ANIDRIDO MALÉICO</t>
  </si>
  <si>
    <t>FARINHA DE PEIXE (RESTOS DE PEIXE), ESTABILIZADA</t>
  </si>
  <si>
    <t>TORTA OLEAGINOSA com até 1,5% de óleo e até 11% de umidade</t>
  </si>
  <si>
    <t>ÉTER ALILGLICIDÍLICO</t>
  </si>
  <si>
    <t>ANISOL</t>
  </si>
  <si>
    <t>BENZONITRILA</t>
  </si>
  <si>
    <t>CLORETO DE BENZENOSSULFONILA</t>
  </si>
  <si>
    <t>BENZOTRICLORETO</t>
  </si>
  <si>
    <t>METACRILATO DE n-BUTILA, ESTABILIZADO</t>
  </si>
  <si>
    <t>2-CLOROETANAL</t>
  </si>
  <si>
    <t>CLOROANISIDINAS</t>
  </si>
  <si>
    <t>TRIFLUORETO(S) DE CLOROBENZILA</t>
  </si>
  <si>
    <t>CLORETO(S) DE CLOROBENZILA, LÍQUIDOS</t>
  </si>
  <si>
    <t>ISOCIANATO DE 3-CLORO-4-MEILFENILA, LÍQUIDO</t>
  </si>
  <si>
    <t>CLORONITROANILINAS</t>
  </si>
  <si>
    <t>CLOROTOLUENOS</t>
  </si>
  <si>
    <t>CLOROTOLUIDINAS, SÓLIDAS</t>
  </si>
  <si>
    <t>ÁCIDO CROMOSSULFÚRICO</t>
  </si>
  <si>
    <t>CICLO HEPTANO</t>
  </si>
  <si>
    <t>CICLO HEPTENO</t>
  </si>
  <si>
    <t>ACETATO DE CICLO HEXILA</t>
  </si>
  <si>
    <t>CICLOPENTANOL</t>
  </si>
  <si>
    <t>CICLOPENTANONA</t>
  </si>
  <si>
    <t>CICLOPENTENO</t>
  </si>
  <si>
    <t>n-DECANO</t>
  </si>
  <si>
    <t>DI-n-BUTILAMINA</t>
  </si>
  <si>
    <t>ÉTER DICLORODIMETÍLICO, SIMÉTRICO</t>
  </si>
  <si>
    <t>ISOCIANATO(S) DE DICLOROFENILA</t>
  </si>
  <si>
    <t>BICICLO [2.2.1]HEPTA-2,5-DIENO, ESTABILIZADO (2,5-NORBONADIENO, ESTABILIZADO)</t>
  </si>
  <si>
    <t>1,2-DIMETOXIETANO</t>
  </si>
  <si>
    <t>N,N-DIMETILANILINA</t>
  </si>
  <si>
    <t>FÓSFOROS, QUE SE CONSERVAM ACESOS AO VENTO</t>
  </si>
  <si>
    <t>CICLO HEXENO</t>
  </si>
  <si>
    <t>POTÁSSIO</t>
  </si>
  <si>
    <t>1,2-PROPILENODIAMINA</t>
  </si>
  <si>
    <t>TRIETILENOTETRAMINA</t>
  </si>
  <si>
    <t>TRIPROPILAMINA</t>
  </si>
  <si>
    <t>XILENÓIS, SÓLIDOS</t>
  </si>
  <si>
    <t>CLORETO DE DIMETILCARBAMOÍLA</t>
  </si>
  <si>
    <t>DIMETILCICLO HEXANOS</t>
  </si>
  <si>
    <t>N,N-DIMETILCICLO HEXILAMINA</t>
  </si>
  <si>
    <t>N,N-DIMETILFORMAMIDA</t>
  </si>
  <si>
    <t>DIMETIL-N-PROPILAMINA</t>
  </si>
  <si>
    <t>CLORETO DE DIMETILTIOFOSFORILA</t>
  </si>
  <si>
    <t>3,3` IMINODIPROPILAMINA</t>
  </si>
  <si>
    <t>ETILAMINA, SOLUÇÃO AQUOSA, com não menos que 50% e não mais que 70% de etilamina</t>
  </si>
  <si>
    <t>ETILAMILCETONA</t>
  </si>
  <si>
    <t>N-ETILANILINA</t>
  </si>
  <si>
    <t>2-ETILANILINA</t>
  </si>
  <si>
    <t>N-ETIL-N-BENZILANILINA</t>
  </si>
  <si>
    <t>2-ETILBUTANOL</t>
  </si>
  <si>
    <t>2-ETIL HEXILAMINA</t>
  </si>
  <si>
    <t>METACRILATO DE ETILA, ESTABILIZADO</t>
  </si>
  <si>
    <t>n-HEPTENO</t>
  </si>
  <si>
    <t>HEXACLOROBUTADIENO</t>
  </si>
  <si>
    <t>HEXAMETILENODIAMINA, SÓLIDA</t>
  </si>
  <si>
    <t>DIISOCIANATO DE HEXAMETILENO</t>
  </si>
  <si>
    <t>HEXANÓIS</t>
  </si>
  <si>
    <t>METACRILATO DE ISOBUTILA, ESTABILIZADO</t>
  </si>
  <si>
    <t>ISOBUTIRONITRILA</t>
  </si>
  <si>
    <t>TRIFLUORETO(S) DE ISOBENZOCIANATO</t>
  </si>
  <si>
    <t>PENTAMETIL-HEPTANO</t>
  </si>
  <si>
    <t>ISO-HEPTENOS</t>
  </si>
  <si>
    <t>ISO-HEXENOS</t>
  </si>
  <si>
    <t>ISOFORONADIAMINA</t>
  </si>
  <si>
    <t>DIISOCIANATO DE ISOFORONA</t>
  </si>
  <si>
    <t>CHUMBO COMPOSTO, SOLÚVEL, N.E.</t>
  </si>
  <si>
    <t>4-METÓXI-4-METILPENTAN-2-ONA</t>
  </si>
  <si>
    <t>N-METILANILINA</t>
  </si>
  <si>
    <t>CLOROACETATO DE METILA</t>
  </si>
  <si>
    <t>METILCICLO-HEXANO</t>
  </si>
  <si>
    <t>METILCICLO-HEXANONA</t>
  </si>
  <si>
    <t>METILCICLOPENTANO</t>
  </si>
  <si>
    <t>DICLOROACETATO DE METILA</t>
  </si>
  <si>
    <t>2-METIL-5-ETILPIRIDINA</t>
  </si>
  <si>
    <t>2-METILFURANO</t>
  </si>
  <si>
    <t>5-METIL-HEXAN-2-ONA</t>
  </si>
  <si>
    <t>ISOPROPENILBENZENO</t>
  </si>
  <si>
    <t>NAFTALENO, FUNDIDO</t>
  </si>
  <si>
    <t>ÁCIDO NITROBENZENOSSULFÔNICO</t>
  </si>
  <si>
    <t>TRIFLUORETOS DE NITROBENZENO, LÍQUIDO</t>
  </si>
  <si>
    <t>TRIFLUORETO DE 3-NITRO-4-CLOROBENZENO</t>
  </si>
  <si>
    <t>ÁCIDO NITROSILSULFÚRICO, LÍQUIDO</t>
  </si>
  <si>
    <t>OCTADIENO</t>
  </si>
  <si>
    <t>PENTANO-2,4-DIONA</t>
  </si>
  <si>
    <t>FENETIDINAS</t>
  </si>
  <si>
    <t>FENOL, FUNDIDO</t>
  </si>
  <si>
    <t>PICOLINAS</t>
  </si>
  <si>
    <t>BIFENILAS POLICLORADAS, LÍQUIDAS</t>
  </si>
  <si>
    <t>CUPROCIANETO DE SÓDIO, SÓLIDO</t>
  </si>
  <si>
    <t>CUPROCIANETO DE SÓDIO SOLUÇÃO</t>
  </si>
  <si>
    <t>HIDROSSULFETO DE SÓDIO com menos de 25% de água de cristalização</t>
  </si>
  <si>
    <t>HIDROCARBONETOS TERPÊNICOS, N.E.</t>
  </si>
  <si>
    <t>TETRAETILENOPENTAMINA</t>
  </si>
  <si>
    <t>TRICLOROBENZENOS, LÍQUIDOS</t>
  </si>
  <si>
    <t>TRICLOROBUTENO</t>
  </si>
  <si>
    <t>FOSFITO DE TRIETILA</t>
  </si>
  <si>
    <t>TRIISOBUTILENO</t>
  </si>
  <si>
    <t>1,3,5-TRIMETILBENZENO</t>
  </si>
  <si>
    <t>TRIMETILCICLO-HEXILAMINA</t>
  </si>
  <si>
    <t>TRIMETIL-HEXAMETILENODIAMINAS</t>
  </si>
  <si>
    <t>DIISOCIANATO DE TRIMETIL-HEXAMETILENO</t>
  </si>
  <si>
    <t>FOSFITO DE TRIMETILA</t>
  </si>
  <si>
    <t>UNDECANO</t>
  </si>
  <si>
    <t>CLORETO DE ZINCO, ANIDRO</t>
  </si>
  <si>
    <t>ACETALDEÍDO OXIMA</t>
  </si>
  <si>
    <t>ACETATO DE ALILA</t>
  </si>
  <si>
    <t>ALILAMINA</t>
  </si>
  <si>
    <t>ÉTER ALILETÍLICO</t>
  </si>
  <si>
    <t>FORMIATO DE ALILA</t>
  </si>
  <si>
    <t>FENILMERCAPTANA</t>
  </si>
  <si>
    <t>BENZOTRIFLUORETO</t>
  </si>
  <si>
    <t>2-BROMOBUTANO</t>
  </si>
  <si>
    <t>ÉTER 2-BROMOETILETÍLICO</t>
  </si>
  <si>
    <t>1-BROMO-3-METILBUTANO</t>
  </si>
  <si>
    <t>BROMOMETILPROPANOS</t>
  </si>
  <si>
    <t>2-BROMOPENTANO</t>
  </si>
  <si>
    <t>BROMOPROPANOS</t>
  </si>
  <si>
    <t>3-BROMOPROPINO</t>
  </si>
  <si>
    <t>BUTANODIONA</t>
  </si>
  <si>
    <t>BUTILMERCAPTANA</t>
  </si>
  <si>
    <t>ACRILATOS DE BUTILA, ESTABILIZADOS</t>
  </si>
  <si>
    <t>ÉTER BUTILMETÍLICO</t>
  </si>
  <si>
    <t>NITRITOS DE BUTILA</t>
  </si>
  <si>
    <t>ÉTER BUTILVINÍLICO, ESTABILIZADO</t>
  </si>
  <si>
    <t>CLORETO DE BUTIRILA</t>
  </si>
  <si>
    <t>ÉTER CLOROMETILETÍLICO</t>
  </si>
  <si>
    <t>2-CLOROPROPANO</t>
  </si>
  <si>
    <t>CICLO HEXILAMINA</t>
  </si>
  <si>
    <t>CICLOOCTATETRAENO</t>
  </si>
  <si>
    <t>DIALILAMINA</t>
  </si>
  <si>
    <t>ÉTER DIALÍLICO</t>
  </si>
  <si>
    <t>DIISOBUTILAMINA</t>
  </si>
  <si>
    <t>1,1-DICLOROETANO</t>
  </si>
  <si>
    <t>ETILMERCAPTANA</t>
  </si>
  <si>
    <t>n-PROPILBENZENO</t>
  </si>
  <si>
    <t>CARBONATO DE DIETILA</t>
  </si>
  <si>
    <t>alfa-METILVALERALDEÍDO</t>
  </si>
  <si>
    <t>alfa-PINENO</t>
  </si>
  <si>
    <t>1-HEXENO</t>
  </si>
  <si>
    <t>ISOPENTENOS</t>
  </si>
  <si>
    <t>1,2-DI-(DIMETILAMINO) ETANO</t>
  </si>
  <si>
    <t>DIETOXIMETANO</t>
  </si>
  <si>
    <t>3,3-DIETOXIPROPENO</t>
  </si>
  <si>
    <t>SULFETO DE DIETILA</t>
  </si>
  <si>
    <t>2,3-DI-HIDROPIRANO</t>
  </si>
  <si>
    <t>1,1-DIMETOXIETANO</t>
  </si>
  <si>
    <t>2-DIMETILAMINOACETONITRILA</t>
  </si>
  <si>
    <t>1,3-DIMETILBUTILAMINA</t>
  </si>
  <si>
    <t>DIMETILDIETOXISSILANO</t>
  </si>
  <si>
    <t>DISSULFETO DE DIMETILA</t>
  </si>
  <si>
    <t>DIMETIL-HIDRAZINA, SIMÉTRICA</t>
  </si>
  <si>
    <t>DIPROPILAMINA</t>
  </si>
  <si>
    <t>ÉTER DI-n-PROPÍLICO</t>
  </si>
  <si>
    <t>ISOBUTIRATO DE ETILA</t>
  </si>
  <si>
    <t>1-ETILPIPERIDINA</t>
  </si>
  <si>
    <t>FLUORBENZENO</t>
  </si>
  <si>
    <t>FLUORTOLUENOS</t>
  </si>
  <si>
    <t>FURANO</t>
  </si>
  <si>
    <t>2-IODOBUTANO</t>
  </si>
  <si>
    <t>IODOMETILPROPANOS</t>
  </si>
  <si>
    <t>IODOPROPANOS</t>
  </si>
  <si>
    <t>FORMIATO DE ISOBUTILA</t>
  </si>
  <si>
    <t>PROPIONATO DE ISOBUTILA</t>
  </si>
  <si>
    <t>CLORETO DE ISOBUTIRILA</t>
  </si>
  <si>
    <t>METACRILALDEÍDO, ESTABILIZADO</t>
  </si>
  <si>
    <t>3-METILBUTAN-2-ONA</t>
  </si>
  <si>
    <t>ÉTER METIL-t-BUTÍLICO</t>
  </si>
  <si>
    <t>1-METILPIPERIDINA</t>
  </si>
  <si>
    <t>ISOVALERATO DE METILA</t>
  </si>
  <si>
    <t>PIPERIDINA</t>
  </si>
  <si>
    <t>PROPANOTIÓIS</t>
  </si>
  <si>
    <t>ACETATO DE ISOPROPENILA</t>
  </si>
  <si>
    <t>PROPIONITRILA</t>
  </si>
  <si>
    <t>BUTIRATO DE ISOPROPILA</t>
  </si>
  <si>
    <t>ISOBUTIRATO DE ISOPROPILA</t>
  </si>
  <si>
    <t>CLOROFORMIATO DE ISOPROPILA</t>
  </si>
  <si>
    <t>PROPIONATO DE ISOPROPILA</t>
  </si>
  <si>
    <t>1,2,3,6-TETRA-HIDROPIRIDINA</t>
  </si>
  <si>
    <t>BUTIRONITRILA</t>
  </si>
  <si>
    <t>TETRA-HIDROTIOFENO</t>
  </si>
  <si>
    <t>ORTOTITANATO DE TETRAPROPILA</t>
  </si>
  <si>
    <t>TIOFENO</t>
  </si>
  <si>
    <t>BORATO DE TRIMETILA</t>
  </si>
  <si>
    <t>FLUORETO DE CARBONILA</t>
  </si>
  <si>
    <t>TETRAFLUORETO DE ENXOFRE</t>
  </si>
  <si>
    <t>BROMOTRIFLUORETILENO</t>
  </si>
  <si>
    <t>HEXAFLUORACETONA</t>
  </si>
  <si>
    <t>TRIÓXIDO DE NITROGÊNIO</t>
  </si>
  <si>
    <t>OCTAFLUORBUT-2-ENO (GÁS REFRIGERANTE R 1318)</t>
  </si>
  <si>
    <t>OCTAFLUORPROPANO (GÁS REFRIGERANTE R 218)</t>
  </si>
  <si>
    <t>NITRATO DE AMÔNIO, LÍQUIDO (solução concentrada por aquecimento)</t>
  </si>
  <si>
    <t>CLORATO DE POTÁSSIO, SOLUÇÃO AQUOSA</t>
  </si>
  <si>
    <t>CLORATO DE SÓDIO, SOLUÇÃO AQUOSA</t>
  </si>
  <si>
    <t>CLORATO DE CÁLCIO, SOLUÇÃO AQUOSA</t>
  </si>
  <si>
    <t>ALQUILFENÓIS, SÓLIDOS, N.E. (incluindo os homólogos C2-C12)</t>
  </si>
  <si>
    <t>ANISIDINAS</t>
  </si>
  <si>
    <t>N,N-DIETILANILINA</t>
  </si>
  <si>
    <t>CLORONITROTOLUENOS, LÍQUIDOS</t>
  </si>
  <si>
    <t>DIBENZILDICLOROSSILANO</t>
  </si>
  <si>
    <t>ETILFENILDICLOROSSILANO</t>
  </si>
  <si>
    <t>ÁCIDO TIOACÉTICO</t>
  </si>
  <si>
    <t>METILFENILDICLOROSSILANO</t>
  </si>
  <si>
    <t>CLORETO DE TRIMETILACETILA</t>
  </si>
  <si>
    <t>HIDROGENODIFLUORETO DE SÓDIO</t>
  </si>
  <si>
    <t>CLORETO ESTÂNICO, PENTAHIDRATADO</t>
  </si>
  <si>
    <t>TRICLORETO DE TITÂNIO, PIROFÓRICO ou MISTURA DE TRICLORETO DE TITÂNIO, PIROFÓRICA</t>
  </si>
  <si>
    <t>CLORETO DE TRICLOROACETILA</t>
  </si>
  <si>
    <t>OXITRICLORETO DE VANÁDIO</t>
  </si>
  <si>
    <t>TETRACLORETO DE VANÁDIO</t>
  </si>
  <si>
    <t>NITROCRESÓIS, SÓLIDO</t>
  </si>
  <si>
    <t>FÓSFORO, BRANCO, FUNDIDO</t>
  </si>
  <si>
    <t>ENXOFRE, FUNDIDO</t>
  </si>
  <si>
    <t>TRIFLUORETO DE NITROGÊNIO</t>
  </si>
  <si>
    <t>ETILACETILENO, ESTABILIZADO</t>
  </si>
  <si>
    <t>FLUORETO DE ETILA (GÁS REGRIGERANTE R 161)</t>
  </si>
  <si>
    <t>FLUORETO DE METILA (GÁS REFRIGERANTE R 41)</t>
  </si>
  <si>
    <t>NITRITO DE METILA</t>
  </si>
  <si>
    <t>2-CLOROPROPENO</t>
  </si>
  <si>
    <t>2,3-DIMETILBUTANO</t>
  </si>
  <si>
    <t>HEXADIENO</t>
  </si>
  <si>
    <t>2-METIL-1-BUTENO</t>
  </si>
  <si>
    <t>2-METIL-2-BUTENO</t>
  </si>
  <si>
    <t>METILPENTADIENO</t>
  </si>
  <si>
    <t>HIDRETO DE ALUMÍNIO</t>
  </si>
  <si>
    <t>NITRATO DE BERÍLIO</t>
  </si>
  <si>
    <t>ÁCIDO DICLOROISOCIANÚRICO, SECO, ou SAIS DE ÁCIDO DICLOROISOCIANÚRICO</t>
  </si>
  <si>
    <t>SUPERÓXIDO DE POTÁSSIO</t>
  </si>
  <si>
    <t>ÁCIDO TRICLOROISOCIANÚRICO, SECO</t>
  </si>
  <si>
    <t>BROMATO DE ZINCO</t>
  </si>
  <si>
    <t>FENILACETONITRILA, LÍQUIDA</t>
  </si>
  <si>
    <t>TETRÓXIDO DE ÓSMIO</t>
  </si>
  <si>
    <t>ARSANILATO DE SÓDIO</t>
  </si>
  <si>
    <t>TIOFOSGÊNIO</t>
  </si>
  <si>
    <t>TRICLORETO DE VANÁDIO</t>
  </si>
  <si>
    <t>ISOTIOCIANATO DE METILA</t>
  </si>
  <si>
    <t>ISOCIANATOS, INFLAMÁVEIS, TÓXICOS, N.E. ou SOLUÇÃO DE ISOCIANATOS, INFLAMÁVEL, TÓXICA, N.E.</t>
  </si>
  <si>
    <t>ISOCIANATO DE METILA</t>
  </si>
  <si>
    <t>ISOCIANATO DE ETILA</t>
  </si>
  <si>
    <t>ISOCIANATO DE n-PROPILA</t>
  </si>
  <si>
    <t>ISOCIANATO DE ISOPROPILA</t>
  </si>
  <si>
    <t>ISOCIANATO DE t-BUTILA</t>
  </si>
  <si>
    <t>ISOCIANATO DE n-BUTILA</t>
  </si>
  <si>
    <t>ISOCIANATO DE ISOBUTILA</t>
  </si>
  <si>
    <t>ISOCIANATO DE FENILA</t>
  </si>
  <si>
    <t>ISOCIANATO DE CICLO-HEXILA</t>
  </si>
  <si>
    <t>ÉTER DICLOROISOPROPÍLICO</t>
  </si>
  <si>
    <t>ETANOLAMINA ou SOLUÇÃO DE ETANOLAMINA</t>
  </si>
  <si>
    <t>HEXAMETILENOIMINA</t>
  </si>
  <si>
    <t>PENTAFLUORETO DE IODO</t>
  </si>
  <si>
    <t>ANIDRIDRO PROPIÔNICO</t>
  </si>
  <si>
    <t>1,2,3,6-TETRA-HIDROBENZALDEÍDO</t>
  </si>
  <si>
    <t>ÓXIDO DE TRIS-(1-AZIRIDINIL) FOSFINA, SOLUÇÃO</t>
  </si>
  <si>
    <t>CLORETO DE VALERILA</t>
  </si>
  <si>
    <t>TETRACLORETO DE ZIRCÔNIO</t>
  </si>
  <si>
    <t>TETRABROMOETANO</t>
  </si>
  <si>
    <t>FLUORETO DE AMÔNIO</t>
  </si>
  <si>
    <t>HIDROGENOSSULFATO DE AMÔNIO</t>
  </si>
  <si>
    <t>ÁCIDO CLOROPLATÍNICO, SÓLIDO</t>
  </si>
  <si>
    <t>PENTACLORETO DE MOLIBDÊNIO</t>
  </si>
  <si>
    <t>HIDROGENOSSULFATO DE POTÁSSIO</t>
  </si>
  <si>
    <t>ÁCIDO 2-CLOROPROPIÔNICO</t>
  </si>
  <si>
    <t>AMINOFENÓIS (o-,m-,p-)</t>
  </si>
  <si>
    <t>BROMETO DE BROMOACETILA</t>
  </si>
  <si>
    <t>BROMOBENZENO</t>
  </si>
  <si>
    <t>BROMOFÓRMIO</t>
  </si>
  <si>
    <t>TETRABROMETO DE CARBONO</t>
  </si>
  <si>
    <t>1-CLORO-1,1-DIFLUORETANO (GÁS REFRIGERANTE R 142 b)</t>
  </si>
  <si>
    <t>1,5,9-CICLODODECATRIENO</t>
  </si>
  <si>
    <t>CICLOOCTADIENOS</t>
  </si>
  <si>
    <t>DICETENO, ESTABILIZADO</t>
  </si>
  <si>
    <t>METACRILATO DE 2-DIMETILAMINOETILA</t>
  </si>
  <si>
    <t>ORTOFORMIATO DE ETILA</t>
  </si>
  <si>
    <t>OXALATO DE ETILA</t>
  </si>
  <si>
    <t>FURFURILAMINA</t>
  </si>
  <si>
    <t>ACRILATO DE ISOBUTILA, ESTABILIZADO</t>
  </si>
  <si>
    <t>ISOBUTIRATO DE ISOBUTILA</t>
  </si>
  <si>
    <t>ÁCIDO ISOBUTÍRICO</t>
  </si>
  <si>
    <t>ÁCIDO METACRÍLICO, ESTABILIZADO</t>
  </si>
  <si>
    <t>TRICLOROACETATO DE METILA</t>
  </si>
  <si>
    <t>METILCLOROSSILANO</t>
  </si>
  <si>
    <t>4-METILMORFOLINA (N-METILMORFOLINA)</t>
  </si>
  <si>
    <t>METILTETRA-HIDROFURANO</t>
  </si>
  <si>
    <t>NITRONAFTALENO</t>
  </si>
  <si>
    <t>TERPINOLENO</t>
  </si>
  <si>
    <t>TRIBUTILAMINA</t>
  </si>
  <si>
    <t>HÁFNIO EM PÓ, SECO</t>
  </si>
  <si>
    <t>TITÂNIO EM PÓ, SECO</t>
  </si>
  <si>
    <t>SUPERÓXIDO DE SÓDIO</t>
  </si>
  <si>
    <t>PENTAFLUORETO DE CLORO</t>
  </si>
  <si>
    <t>HIDRATO DE HEXAFLUORACETONA, LÍQUIDO</t>
  </si>
  <si>
    <t>CLORETO DE METILALILA</t>
  </si>
  <si>
    <t>NITROCELULOSE, COM ÁGUA (no mínimo 25% de água, em massa)</t>
  </si>
  <si>
    <t>NITROCELULOSE COM ÁLCOOL (no mínimo 25% de álcool, em massa, e com até 12,6% de nitrogênio, por massa seca)</t>
  </si>
  <si>
    <t>NITROCELULOSE, com até 12,6% de nitrogênio, por massa seca, MISTURA COM ou  SEM PLASTIFICANTE,  COM ou SEM PIGMENTO</t>
  </si>
  <si>
    <t>EPIBROMIDRINA</t>
  </si>
  <si>
    <t>2-METILPENTAN-2-OL</t>
  </si>
  <si>
    <t>3-METIL-1-BUTENO</t>
  </si>
  <si>
    <t>ÁCIDO TRICLOROACÉTICO SOLUÇÃO</t>
  </si>
  <si>
    <t>DICICLO-HEXILAMINA</t>
  </si>
  <si>
    <t>PENTACLOROFENATO DE SÓDIO</t>
  </si>
  <si>
    <t>CÁDMIO COMPOSTO</t>
  </si>
  <si>
    <t>ÁCIDOS ALQUILSULFÚRICOS</t>
  </si>
  <si>
    <t>FENIL-HIDRAZINA</t>
  </si>
  <si>
    <t>CLORATO DE TÁLIO</t>
  </si>
  <si>
    <t>FOSFATO DE TRICRESILA com mais de 3% de isômero orto</t>
  </si>
  <si>
    <t>OXIBROMETO DE FÓSFORO, FUNDIDO</t>
  </si>
  <si>
    <t>CLORETO DE FENILACETILA</t>
  </si>
  <si>
    <t>TRIÓXIDO DE FÓSFORO</t>
  </si>
  <si>
    <t>PIPERAZINA</t>
  </si>
  <si>
    <t>BROMETO DE ALUMÍNIO SOLUÇÃO</t>
  </si>
  <si>
    <t>CLORETO DE ALUMÍNIO SOLUÇÃO</t>
  </si>
  <si>
    <t>CLORETO FERRICO SOLUÇÃO</t>
  </si>
  <si>
    <t>ÁCIDOS  ALQUILSULFÔNICOS,  SÓLIDOS  ou  ÁCIDOS  ARILSULFÔNICOS,  SÓLIDOS,  com  mais  de  5%  de  ácido
sulfúrico livre</t>
  </si>
  <si>
    <t>ÁCIDOS  ALQUILSULFÔNICOS,  LÍQUIDOS  ou  ÁCIDOS  ARILSULFÔNICOS,  LÍQUIDOS,  com  mais  de  5%  de  ácido
sulfúrico livre</t>
  </si>
  <si>
    <t>ÁCIDOS ALQUILSULFÔNICOS,  SÓLIDOS ou  ÁCIDOS ARILSULFÔNICOS,  SÓLIDOS,  com até  5%  de  ácido  sulfúrico
livre</t>
  </si>
  <si>
    <t>ÁCIDOS ALQUILSULFÔNICOS, LÍQUIDOS ou ÁCIDOS ARILSULFÔNICOS, LÍQUIDOS, com até 5% de ácido sulfúrico
livre</t>
  </si>
  <si>
    <t>BENZOQUINONA</t>
  </si>
  <si>
    <t>PESTICIDA, SÓLIDO, TÓXICO, N.E.</t>
  </si>
  <si>
    <t>CLOROACETATO DE VINILA</t>
  </si>
  <si>
    <t>AMIANTOS, CRISOTILIA</t>
  </si>
  <si>
    <t>XENÔNIO, LÍQUIDO REFRIGERADO</t>
  </si>
  <si>
    <t>MISTURA  AZEOTRÓPICA  DE  CLOROTRIFLUORMETANO  E  TRIFLUORMETANO,  com  aproximadamente  60%  de
clorotrifluormetano (GÁS REFRIGERANTE R 503)</t>
  </si>
  <si>
    <t>CICLOBUTANO</t>
  </si>
  <si>
    <t>MISTURA  AZEOTRÓPICA  DE  DICLORODIFLUORMETANO  E  DIFLUORETANO,  com  aproximadamente   74%  de
diclorodifluormetano (GÁS REFRIGERANTE R 500)</t>
  </si>
  <si>
    <t>CICLO-HEPTATRIENO</t>
  </si>
  <si>
    <t>DIETILETERATO DE TRIFLUORETO DE BORO</t>
  </si>
  <si>
    <t>ISOCIANATO DE METOXIMETILA</t>
  </si>
  <si>
    <t>ORTOSSILICATO DE METILA</t>
  </si>
  <si>
    <t>ACROLEÍNA DIMERIZADA, ESTABILIZADA</t>
  </si>
  <si>
    <t>NITROPROPANOS</t>
  </si>
  <si>
    <t>BORATO DE TRIALILA</t>
  </si>
  <si>
    <t>TRIALILAMINA</t>
  </si>
  <si>
    <t>PROPILENOCLORIDRINA</t>
  </si>
  <si>
    <t>ÉTER METILPROPÍLICO</t>
  </si>
  <si>
    <t>ÁLCOOL METALÍLICO</t>
  </si>
  <si>
    <t>ÉTER ETILPROPÍLICO</t>
  </si>
  <si>
    <t>BORATO DE TRIISOPROPILA</t>
  </si>
  <si>
    <t>METILCICLO-HEXANÓIS, inflamáveis</t>
  </si>
  <si>
    <t>VINILTOLUENOS, ESTABILIZADOS</t>
  </si>
  <si>
    <t>BENZILDIMETILAMINA</t>
  </si>
  <si>
    <t>BUTIRATOS DE AMILA</t>
  </si>
  <si>
    <t>ACETILMETILCARBINOL</t>
  </si>
  <si>
    <t>GLICIDALDEÍDO</t>
  </si>
  <si>
    <t>ACENDEDORES, SÓLIDOS com líquido inflamável</t>
  </si>
  <si>
    <t>SILICIETO DE MAGNÉSIO</t>
  </si>
  <si>
    <t>ÁCIDO CLÓRICO, SOLUÇÃO AQUOSA, com até 10% de ácido clórico</t>
  </si>
  <si>
    <t>NITRITOS, INORGÂNICOS, N.E.</t>
  </si>
  <si>
    <t>FLUORACETATO DE POTÁSSIO</t>
  </si>
  <si>
    <t>FLUORACETATO DE SÓDIO</t>
  </si>
  <si>
    <t>SELENIATOS ou SELENITOS</t>
  </si>
  <si>
    <t>ÁCIDO FLUORACÉTICO</t>
  </si>
  <si>
    <t>BROMOACETATO DE METILA</t>
  </si>
  <si>
    <t>IODETO DE METILA</t>
  </si>
  <si>
    <t>BROMETO DE FENACILA</t>
  </si>
  <si>
    <t>HEXACLOROCICLOPENTADIENO</t>
  </si>
  <si>
    <t>MALONONITRILA</t>
  </si>
  <si>
    <t>1,2-DIBROMOBUTAN-3-ONA</t>
  </si>
  <si>
    <t>1,3-DICLOROACETONA</t>
  </si>
  <si>
    <t>1,1-DICLORO-1-NITROETANO</t>
  </si>
  <si>
    <t>4,4'-DIAMINODIFENILMETANO</t>
  </si>
  <si>
    <t>IODETO DE BENZILA</t>
  </si>
  <si>
    <t>FLUORSILICATO DE POTÁSSIO</t>
  </si>
  <si>
    <t>QUINOLINA</t>
  </si>
  <si>
    <t>DISSULFETO DE SELÊNIO</t>
  </si>
  <si>
    <t>CLOROACETATO DE SÓDIO</t>
  </si>
  <si>
    <t>NITROTOLUIDINAS (MONO)</t>
  </si>
  <si>
    <t>HEXACLOROACETONA</t>
  </si>
  <si>
    <t>DIBROMOMETANO</t>
  </si>
  <si>
    <t>BUTILTOLUENOS</t>
  </si>
  <si>
    <t>CLOROACETONITRILA</t>
  </si>
  <si>
    <t>CLOROCRESÓIS SOLUÇÃO</t>
  </si>
  <si>
    <t>CLORETO CIANÚRICO</t>
  </si>
  <si>
    <t>AMINOPIRIDINAS (o-,m-,p-)</t>
  </si>
  <si>
    <t>AMÔNIA SOLUÇÃO aquosa, com densidade relativa entre 0,880 e 0,957 a 15ºC, com mais de 10% e até 35% de amônia</t>
  </si>
  <si>
    <t>2-AMINO-4-CLOROFENOL</t>
  </si>
  <si>
    <t>FLUORSILICATO DE SÓDIO</t>
  </si>
  <si>
    <t>ESTIBINA</t>
  </si>
  <si>
    <t>HIDRÓXIDO DE RUBÍDIO SOLUÇÃO</t>
  </si>
  <si>
    <t>HIDRÓXIDO DE RUBÍDIO</t>
  </si>
  <si>
    <t>HIDRÓXIDO DE LÍTIO SOLUÇÃO</t>
  </si>
  <si>
    <t>HIDRÓXIDO DE LÍTIO</t>
  </si>
  <si>
    <t>HIDRÓXIDO DE CÉSIO SOLUÇÃO</t>
  </si>
  <si>
    <t>HIDRÓXIDO DE CÉSIO</t>
  </si>
  <si>
    <t>SULFETO DE AMÔNIO SOLUÇÃO</t>
  </si>
  <si>
    <t>3-DIETILAMINOPROPILAMINA</t>
  </si>
  <si>
    <t>N,N-DIETILETILENODIAMINA</t>
  </si>
  <si>
    <t>2-DIETILAMINOETANOL</t>
  </si>
  <si>
    <t>NITRITO DE DICICLOHEXILAMÔNIO</t>
  </si>
  <si>
    <t>1-BROMO-3-CLOROPROPANO</t>
  </si>
  <si>
    <t>GLICEROL-alfa-MONOCLORIDRINA</t>
  </si>
  <si>
    <t>N,n-BUTILIMIDAZOL</t>
  </si>
  <si>
    <t>PENTABROMETO DE FÓSFORO</t>
  </si>
  <si>
    <t>TRIBROMETO DE BORO</t>
  </si>
  <si>
    <t>BISSULFITOS, SOLUÇÃO AQUOSA, N.E.</t>
  </si>
  <si>
    <t>ANIDRIDOS TETRAHIDROFTÁLICOS, com mais de 0,05% de anidrido maléico</t>
  </si>
  <si>
    <t>ÁCIDO TRIFLUORACÉTICO</t>
  </si>
  <si>
    <t>1-PENTOL</t>
  </si>
  <si>
    <t>DIMETILDIOXANAS</t>
  </si>
  <si>
    <t>BUTILBENZENOS</t>
  </si>
  <si>
    <t>DIPROPILCETONA</t>
  </si>
  <si>
    <t>ACRIDINA</t>
  </si>
  <si>
    <t>RESINATO DE ZINCO</t>
  </si>
  <si>
    <t>RESINATO DE ALUMÍNIO</t>
  </si>
  <si>
    <t>1,4-BUTINODIOL</t>
  </si>
  <si>
    <t>CÂNFORA, sintética</t>
  </si>
  <si>
    <t>BROMATO DE BÁRIO</t>
  </si>
  <si>
    <t>NITRATO DE CROMO</t>
  </si>
  <si>
    <t>CLORATO DE COBRE</t>
  </si>
  <si>
    <t>NITRATO DE LÍTIO</t>
  </si>
  <si>
    <t>CLORATO DE MAGNÉSIO</t>
  </si>
  <si>
    <t>NITRATO DE MANGANÊS</t>
  </si>
  <si>
    <t>NITRATO DE NÍQUEL</t>
  </si>
  <si>
    <t>NITRITO DE NÍQUEL</t>
  </si>
  <si>
    <t>NITRATO DE TÁLIO</t>
  </si>
  <si>
    <t>NITRATO DE ZIRCÔNIO</t>
  </si>
  <si>
    <t>HEXACLOROBENZENO</t>
  </si>
  <si>
    <t>NITROANISÓIS, LÍQUIDOS</t>
  </si>
  <si>
    <t>NITROBROMOBENZENOS, LÍQUIDOS</t>
  </si>
  <si>
    <t>AMINAS, INFLAMÁVEIS, CORROSIVAS, N.E., ou POLIAMINAS, INFLAMÁVEIS, CORROSIVAS, N.E.</t>
  </si>
  <si>
    <t>AMINAS,   CORROSIVAS,   INFLAMÁVEIS,   LÍQUIDAS,   N.E.   ou   POLIAMINAS,   CORROSIVAS,   INFLAMÁVEIS, LÍQUIDAS, N.E.</t>
  </si>
  <si>
    <t>AMINAS, CORROSIVAS, LÍQUIDAS, N.E., ou POLIAMINAS, CORROSIVAS, LÍQUIDAS, N.E.</t>
  </si>
  <si>
    <t>N-BUTILANILINA</t>
  </si>
  <si>
    <t>ANIDRIDO BUTÍRICO</t>
  </si>
  <si>
    <t>CLOROFORMIATO DE n-PROPILA</t>
  </si>
  <si>
    <t>HIPOCLORITO DE BÁRIO com mais de 22% de cloro livre</t>
  </si>
  <si>
    <t>CLOROFORMIATOS, TÓXICOS, CORROSIVOS, INFLAMÁVEIS, N.E.</t>
  </si>
  <si>
    <t>CLOROFORMIATO DE n-BUTILA</t>
  </si>
  <si>
    <t>CLOROFORMIATO DE CICLOBUTILA</t>
  </si>
  <si>
    <t>CLOROFORMIATO DE CLOROMETILA</t>
  </si>
  <si>
    <t>CLOROFORMIATO DE FENILA</t>
  </si>
  <si>
    <t>CLOROFORMIATO DE t-BUTILCICLO-HEXILA</t>
  </si>
  <si>
    <t>CLOROFORMIATO DE 2-ETILHEXILA</t>
  </si>
  <si>
    <t>TETRAMETILSILANO</t>
  </si>
  <si>
    <t>1,3-DICLOROPROPANOL-2</t>
  </si>
  <si>
    <t>CLORETO DE DIETILTIOFOSFORILA</t>
  </si>
  <si>
    <t>1,2-EPÓXI-3-ETOXIPROPANO</t>
  </si>
  <si>
    <t>N-ETILBENZILTOLUIDINAS, LÍQUIDAS</t>
  </si>
  <si>
    <t>N-ETILTOLUIDINAS</t>
  </si>
  <si>
    <t>PESTICIDA À BASE DE CARBAMATOS, SÓLIDO, TÓXICO</t>
  </si>
  <si>
    <t>PESTICIDA À BASE DE CARBAMATOS, LÍQUIDO, INFLAMÁVEL, TÓXICO,  com PFg inferior a 23ºC</t>
  </si>
  <si>
    <t>PESTICIDA À BASE DE ARSÊNIO, SÓLIDO, TÓXICO</t>
  </si>
  <si>
    <t>PESTICIDA À BASE DE ARSÊNIO, INFLAMÁVEL, LÍQUIDO, TÓXICO,  com PFg inferior a 23ºC</t>
  </si>
  <si>
    <t>PESTICIDA À BASE DE ORGANOCLORADOS, SÓLIDO, TÓXICO</t>
  </si>
  <si>
    <t>PESTICIDA À BASE DE ORGANOCLORADOS, LÍQUIDO, INFLAMÁVEL, TÓXICO,  com PFg inferior a 23ºC</t>
  </si>
  <si>
    <t>PESTICIDA À BASE DE TRIAZINA, SÓLIDO, TÓXICO</t>
  </si>
  <si>
    <t>PESTICIDA À BASE DE TRIAZINA, LÍQUIDO, INFLAMÁVEL, TÓXICO,  com PFg inferior a 23ºC</t>
  </si>
  <si>
    <t>PESTICIDA À BASE DE TIOCARBAMATOS, SÓLIDO, TÓXICO</t>
  </si>
  <si>
    <t>PESTICIDA À BASE DE TIOCARBAMATOS, LÍQUIDO, INFLAMÁVEL, TÓXICO,  com PFg inferior a 23ºC</t>
  </si>
  <si>
    <t>PESTICIDA À BASE DE COBRE, SÓLIDO, TÓXICO</t>
  </si>
  <si>
    <t>PESTICIDA À BASE DE COBRE, LÍQUIDO, INFLAMÁVEL, TÓXICO,  com PFg inferior a 23ºC</t>
  </si>
  <si>
    <t>PESTICIDA À BASE DE MERCÚRIO, SÓLIDO, TÓXICO</t>
  </si>
  <si>
    <t>PESTICIDA À BASE DE MERCÚRIO, LÍQUIDO, INFLAMÁVEL, TÓXICO,  com PFg inferior a 23ºC</t>
  </si>
  <si>
    <t>PESTICIDA À BASE DE NITROFENOL SUBSTITUÍDO, SÓLIDO, TÓXICO</t>
  </si>
  <si>
    <t>PESTICIDA À BASE DE NITROFENOL SUBSTITUÍDO, LÍQUIDO, INFLAMÁVEL, TÓXICO,  com PFg inferior a 23ºC</t>
  </si>
  <si>
    <t>PESTICIDA À BASE DE DIPIRIDÍLIO, SÓLIDO, TÓXICO</t>
  </si>
  <si>
    <t>PESTICIDA À BASE DE DIPIRIDÍLIO, LÍQUIDO, INFLAMÁVEL, TÓXICO,  com PFg inferior a 23ºC</t>
  </si>
  <si>
    <t>PESTICIDA À BASE DE ORGANOFOSFORADOS, SÓLIDO, TÓXICO</t>
  </si>
  <si>
    <t>PESTICIDA À BASE DE ORGANOFOSFORADOS, LÍQUIDO, INFLAMÁVEL, TÓXICO,  com PFg inferior a 23ºC</t>
  </si>
  <si>
    <t>4-TIAPENTANAL</t>
  </si>
  <si>
    <t>PESTICIDA À BASE DE ORGANOESTÂNICOS, SÓLIDOS, TÓXICOS</t>
  </si>
  <si>
    <t>PESTICIDA À BASE DE ORGANOESTÂNICOS, LÍQUIDO, INFLAMÁVEL, TÓXICO,  com PFg inferior a 23ºC</t>
  </si>
  <si>
    <t>ESTANHO COMPOSTO ORGÂNICO, LÍQUIDO, N.E.</t>
  </si>
  <si>
    <t>ÁCIDO ACÉTICO, GLACIAL, ou ÁCIDO, ACÉTICO SOLUÇÃO, com mais de 80% de ácido, em massa</t>
  </si>
  <si>
    <t>ÁCIDO ACÉTICO SOLUÇÃO</t>
  </si>
  <si>
    <t>METAL FERROSO, LIMALHAS, LASCAS, CAVACOS ou APARAS, sob forma passível de autoaquecimento</t>
  </si>
  <si>
    <t>BATERIAS elétricas, ÚMIDAS, CONTENDO ÁCIDO</t>
  </si>
  <si>
    <t>BATERIAS elétricas, ÚMIDAS, CONTENDO ÁLCALIS</t>
  </si>
  <si>
    <t>ÁCIDO SULFÚRICO com até 51% de ácido, ou FLUIDO ÁCIDO PARA BATERIAS</t>
  </si>
  <si>
    <t>FLUIDO PARA BATERIAS, ALCALINO</t>
  </si>
  <si>
    <t>DICLORETO DE FOSFOROFENIL</t>
  </si>
  <si>
    <t>DITIOCLORETO DE FOSFOROFENIL</t>
  </si>
  <si>
    <t>BATERIAS elétricas, ÚMIDAS, Á PROVA DE VAZAMENTO</t>
  </si>
  <si>
    <t>CORANTE, CORROSIVO, LÍQUIDO, N.E., ou INTERMEDIÁRIO PARA CORANTES, CORROSIVO, LÍQUIDO, N.E.</t>
  </si>
  <si>
    <t>CLORETO DE COBRE</t>
  </si>
  <si>
    <t>GÁLIO</t>
  </si>
  <si>
    <t>HIDRETO DE LÍTIO, SÓLIDO FUNDIDO</t>
  </si>
  <si>
    <t>NITRETO DE LÍTIO</t>
  </si>
  <si>
    <t>MATERIAL MAGNETIZADO</t>
  </si>
  <si>
    <t>MERCÚRIO</t>
  </si>
  <si>
    <t>LÍQUIDO TÓXICO, ORGÂNICO, N.E.</t>
  </si>
  <si>
    <t>SÓLIDO TÓXICO, ORGÂNICO, N.E.</t>
  </si>
  <si>
    <t>ALUMINATO DE SÓDIO, SÓLIDO</t>
  </si>
  <si>
    <t>SÓLIDO QUE REAGE COM ÁGUA, N.E.</t>
  </si>
  <si>
    <t>SUBSTÂNCIA INFECTANTE, QUE AFETA SERES HUMANOS</t>
  </si>
  <si>
    <t>N-AMINOETILPIPERAZINA</t>
  </si>
  <si>
    <t>HIDROGENODIFLUORETO DE AMÔNIO SOLUÇÃO</t>
  </si>
  <si>
    <t>POLISSULFETO DE AMÔNIO SOLUÇÃO</t>
  </si>
  <si>
    <t>FOSFATO ÁCIDO DE AMILA</t>
  </si>
  <si>
    <t>ÁCIDO BUTÍRICO</t>
  </si>
  <si>
    <t>FENOL SOLUÇÃO</t>
  </si>
  <si>
    <t>2-CLOROPIRIDINA</t>
  </si>
  <si>
    <t>ÁCIDO CROTÔNICO, SÓLIDO</t>
  </si>
  <si>
    <t>CLOROTIOFORMIATO DE ETILA</t>
  </si>
  <si>
    <t>ÁCIDO CAPRÓICO</t>
  </si>
  <si>
    <t>LÍTIO-FERRO-SILÍCIO</t>
  </si>
  <si>
    <t>1,1,1-TRICLOROETANO</t>
  </si>
  <si>
    <t>ÁCIDO FOSFOROSO</t>
  </si>
  <si>
    <t>HIDRETO DUPLO DE SÓDIO E ALUMÍNIO</t>
  </si>
  <si>
    <t>BISSULFATOS, SOLUÇÃO AQUOSA</t>
  </si>
  <si>
    <t>BUTIRATO DE VINILA, ESTABILIZADO</t>
  </si>
  <si>
    <t>ALDOL</t>
  </si>
  <si>
    <t>BUTIRALDOXIMA</t>
  </si>
  <si>
    <t>DI-n-AMILAMINA</t>
  </si>
  <si>
    <t>NITROETANO</t>
  </si>
  <si>
    <t>CÁLCIO-MANGANÊS-SILÍCIO</t>
  </si>
  <si>
    <t>LÍQUIDO PIROFÓRICO, ORGÂNICO, N.E.</t>
  </si>
  <si>
    <t>SÓLIDO PIROFÓRICO, ORGÂNICO, N.E.</t>
  </si>
  <si>
    <t>3-CLOROPROPANOL-1</t>
  </si>
  <si>
    <t>PROPILENO, TETRÂMERO</t>
  </si>
  <si>
    <t>DI-HIDRATO DE TRIFLUORETO DE BORO</t>
  </si>
  <si>
    <t>SULFETO DE DIPICRILA, UMEDECIDO com no mínimo 10% de água, em massa</t>
  </si>
  <si>
    <t>FLUORSILICATO DE MAGNÉSIO</t>
  </si>
  <si>
    <t>FLUORSILICATO DE AMÔNIO</t>
  </si>
  <si>
    <t>FLUORSILICATO DE ZINCO</t>
  </si>
  <si>
    <t>FLUORSILICATOS, N.E.</t>
  </si>
  <si>
    <t>MÁQUINAS  DE  REFRIGERAÇÃO  contendo  gases,  não-inflamáveis  e  não  tóxicos,  ou  solução  de  amônia  (Ver  Nº  ONU
2672)</t>
  </si>
  <si>
    <t>ZIRCÔNIO,  SECO, bobinas  de arame,  chapas metálicas  acabadas, tiras  (mais delgadas  que 254  micra, mas  com espessura
não-inferior a 18 micra)</t>
  </si>
  <si>
    <t>METAVANADATO DE AMÔNIO</t>
  </si>
  <si>
    <t>POLIVANADATO DE AMÔNIO</t>
  </si>
  <si>
    <t>PENTÓXIDO DE VANÁDIO, não-fundido</t>
  </si>
  <si>
    <t>VANADATO DUPLO DE SÓDIO E AMÔNIO</t>
  </si>
  <si>
    <t>METAVANADATO DE POTÁSSIO</t>
  </si>
  <si>
    <t>SULFATO DE HIDROXILAMINA</t>
  </si>
  <si>
    <t>MISTURA DE TRICLORETO DE TITÂNIO</t>
  </si>
  <si>
    <t>BORO-HIDRETO DE ALUMÍNIO</t>
  </si>
  <si>
    <t>ANTIMÔNIO, EM PÓ</t>
  </si>
  <si>
    <t>DIBROMOCLOROPROPANOS</t>
  </si>
  <si>
    <t>DIBUTILAMINOETANOL</t>
  </si>
  <si>
    <t>ÁLCOOL FURFURÍLICO</t>
  </si>
  <si>
    <t>HEXACLOROFENO</t>
  </si>
  <si>
    <t>RESORCINOL</t>
  </si>
  <si>
    <t>TITÂNIO ESPONJOSO, GRÂNULOS ou TITÂNIO ESPONJOSO, EM PÓ</t>
  </si>
  <si>
    <t>OXICLORETO DE SELÊNIO</t>
  </si>
  <si>
    <t>HIPOCLORITO DE CÁLCIO, HIDRATADO, ou MISTURA DE HIPOCLORITO DE CÁLCIO, HIDRATADA com 5,5% ou
mais e até 16% de água</t>
  </si>
  <si>
    <t>CATALIZADOR METÁLICO, SECO</t>
  </si>
  <si>
    <t>SUBSTÂNCIA INFECTANTE, QUE AFETA apenas ANIMAIS</t>
  </si>
  <si>
    <t>CLORETO DE BROMO</t>
  </si>
  <si>
    <t>PESTICIDA, LÍQUIDO, TÓXICO,  N.E.</t>
  </si>
  <si>
    <t>PESTICIDA, LÍQUIDO, TÓXICO, INFLAMÁVEL,  N.E., com PFg igual ou superior a 23ºC</t>
  </si>
  <si>
    <t>CLOROFENOLATOS, LÍQUIDOS, ou FENOLATOS, LÍQUIDOS</t>
  </si>
  <si>
    <t>CLOROFENOLATOS, SÓLIDOS, ou FENOLATOS, SÓLIDOS</t>
  </si>
  <si>
    <t>DINITRATO DE ISO-SORBIDE MISTURA, com no mínimo 60% de lactose, manose, amido ou fosfato ácido de cálcio</t>
  </si>
  <si>
    <t>MATERIAL, RADIOATIVO, VOLUME EXCEPTIVO EMBALAGEM VAZIA</t>
  </si>
  <si>
    <t>MATERIAL  RADIOATIVO,  VOLUME  EXCEPTIVO  -  ARTIGOS  MANUFATURADOS  COM  URÂNIO  NATURAL  ou URÂNIO EMPOBRECIDO ou TÓRIO NATURAL</t>
  </si>
  <si>
    <t>MATERIAL RADIOATIVO, VOLUME EXCEPTIVO QUANTIDADE LIMITADA DE MATERIAL</t>
  </si>
  <si>
    <t>MATERIAL RADIOATIVO, VOLUME EXCEPTIVO - INSTRUMENTOS ou ARTIGOS</t>
  </si>
  <si>
    <t>MATERIAL RADIOATIVO, BAIXA ATIVIDADE ESPECÍFICA (BAE I), não-fissil ou fissil exceptivo</t>
  </si>
  <si>
    <t>MATERIAL  RADIOATIVO,  OBJETOS  CONTAMINADOS  NA  SUPERFÍCIE  (OCS-I  ou  OCS-II),  não-fissil  ou  fissil
exceptivo</t>
  </si>
  <si>
    <t>MATERIAL RADIOATIVO, EM VOLUME TIPO A, não sob forma especial, não-fissil ou fissil exceptivo</t>
  </si>
  <si>
    <t>MATERIAL RADIOATIVO, EM VOLUME TIPO B (U), não fissil ou fissil expectivo</t>
  </si>
  <si>
    <t>MATERIAL RADIOATIVO, EM VOLUME TIPO B (M), não-fissil ou fissil exceptivo</t>
  </si>
  <si>
    <t>MATERIAL RADIOATIVO, TRANSPORTADO SOB ARRANJO ESPECIAL, não-fissil ou fissil exceptivo</t>
  </si>
  <si>
    <t>LÍQUIDO CORROSIVO, INFLAMÁVEL, N.E.</t>
  </si>
  <si>
    <t>SÓLIDO CORROSIVO, INFLAMÁVEL, N.E.</t>
  </si>
  <si>
    <t>LÍQUIDO CORROSIVO, TÓXICO, N.E.</t>
  </si>
  <si>
    <t>SÓLIDO CORROSIVO, TÓXICO, N.E.</t>
  </si>
  <si>
    <t>LÍQUIDO INFLAMÁVEL, CORROSIVO, N.E.</t>
  </si>
  <si>
    <t>SÓLIDO INFLAMÁVEL, CORROSIVO, ORGÂNICO, N.E.</t>
  </si>
  <si>
    <t>SÓLIDO INFLAMÁVEL, TÓXICO, ORGÂNICO, N.E.</t>
  </si>
  <si>
    <t>LÍQUIDO TÓXICO, CORROSIVO, ORGÂNICO, N.E.</t>
  </si>
  <si>
    <t>SÓLIDO TÓXICO, CORROSIVO, ORGÂNICO, N.E.</t>
  </si>
  <si>
    <t>LÍQUIDO TÓXICO, INFLAMÁVEL, ORGÂNICO, N.E.</t>
  </si>
  <si>
    <t>SÓLIDO TÓXICO, INFLAMÁVEL, ORGÂNICO, N.E.</t>
  </si>
  <si>
    <t>SULFATO DE VANADILA</t>
  </si>
  <si>
    <t>2-CLOROPROPIONATO DE METILA</t>
  </si>
  <si>
    <t>2-CLOROPROPIONATO DE ISOPROPILA</t>
  </si>
  <si>
    <t>2-CLOROPROPIONATO DE ETILA</t>
  </si>
  <si>
    <t>ÁCIDO TIOLÁTICO</t>
  </si>
  <si>
    <t>ÁLCOOL alfa-METILBENZÍLICO, LÍQUIDO</t>
  </si>
  <si>
    <t>9-FOSFABICICLONONANOS (FOSFINAS DE CICLOOCTADIENO)</t>
  </si>
  <si>
    <t>FLUORANILINAS</t>
  </si>
  <si>
    <t>2-TRIFLUORMETILANILINA</t>
  </si>
  <si>
    <t>TETRA-HIDROFURFURILAMINA</t>
  </si>
  <si>
    <t>N-METILBUTILAMINA</t>
  </si>
  <si>
    <t>2-AMINO-5-DIETILAMINOPENTANO</t>
  </si>
  <si>
    <t>CLOROACETATO DE ISOPROPILA</t>
  </si>
  <si>
    <t>3-TRIFLUORMETILANILINA</t>
  </si>
  <si>
    <t>HIDROSSULFETO DE SÓDIO HIDRATADO, com no mínimo, 25% de água de cristalização</t>
  </si>
  <si>
    <t>MAGNÉSIO, GRÂNULOS REVESTIDOS, partículas com dimensões não-inferiores a 149 micra</t>
  </si>
  <si>
    <t>5-t-BUTIL-2,4,6-TRINITRO-m-XILENO (ALMISCAR XILENO)</t>
  </si>
  <si>
    <t>DIMETILETERATO DE TRIFLUORETO DE BORO</t>
  </si>
  <si>
    <t>TIOGLICOL</t>
  </si>
  <si>
    <t>ÁCIDO SULFÂMICO</t>
  </si>
  <si>
    <t>MANEB, ESTABILIZADO, ou PREPARAÇÃO DE MANEB, ESTABILIZADA contra autoaquecimento</t>
  </si>
  <si>
    <t>MAMONA, GRÃOS, FARINHA, PASTA ou FLOCOS</t>
  </si>
  <si>
    <t>MATERIAL RADIOATIVO, HEXAFLUORETO DE URÂNIO, FÍSSIL</t>
  </si>
  <si>
    <t>MATERIAL RADIOATIVO, HEXAFLUORETO DE URÂNIO, não-físsil ou físsil exceptivo</t>
  </si>
  <si>
    <t>MISTURA DE ÓXIDO DE ETILENO E ÓXIDO DE PROPILENO, com até 30% de óxido de etileno</t>
  </si>
  <si>
    <t>PERÓXIDO  DE  HIDROGÊNIO,  SOLUÇÃO  AQUOSA  com  8%  ou  mais  e  menos  de  20%  de  peróxido  de  hidrogênio (estabilizada se necessário)</t>
  </si>
  <si>
    <t>CLOROSSILANOS, INFLAMÁVEIS, CORROSIVOS, N.E.</t>
  </si>
  <si>
    <t>CLOROSSILANOS, CORROSIVOS, INFLAMÁVEIS, N.E.</t>
  </si>
  <si>
    <t>CLOROSSILANOS, CORROSIVOS, N.E.</t>
  </si>
  <si>
    <t>CLOROSSILANOS, QUE REAGEM COM ÁGUA, INFLAMÁVEIS, CORROSIVOS, N.E.</t>
  </si>
  <si>
    <t>FOSFITO DE CHUMBO, DIBÁSICO</t>
  </si>
  <si>
    <t>DISPOSITIVOS SALVA-VIDAS, AUTOINFLÁVEIS</t>
  </si>
  <si>
    <t>PESTICIDA À BASE DE CARBAMATOS, LÍQUIDO, TÓXICO, INFLAMÁVEL,  com PFg igual ou superior a 23ºC</t>
  </si>
  <si>
    <t>PESTICIDA À BASE DE CARBAMATOS, LÍQUIDO, TÓXICO</t>
  </si>
  <si>
    <t>PESTICIDA À BASE DE ARSÊNIO, LÍQUIDO, TÓXICO, INFLAMÁVEL,  com PFg igual ou superior a 23ºC</t>
  </si>
  <si>
    <t>PESTICIDA Á BASE DE ARSÊNIO, LÍQUIDO, TÓXICO</t>
  </si>
  <si>
    <t>PESTICIDA À BASE DE ORGANOCLORADOS, LÍQUIDO, TÓXICO, INFLAMÁVEL,  com PFg igual ou superior a 23ºC</t>
  </si>
  <si>
    <t>PESTICIDA À BASE DE ORGANOCLORADOS, LÍQUIDO, TÓXICO</t>
  </si>
  <si>
    <t>PESTICIDA À BASE DE TRIAZINA, LÍQUIDO, TÓXICO, INFLAMÁVEL,  com PFg igual ou superior a 23ºC</t>
  </si>
  <si>
    <t>PESTICIDA À BASE DE TRIAZINA, LÍQUIDO, TÓXICO</t>
  </si>
  <si>
    <t>PESTICIDA À BASE DE TIOCARBAMATOS, LÍQUIDO, TÓXICO, INFLAMÁVEL,  com PFg igual ou superior a 23ºC</t>
  </si>
  <si>
    <t>PESTICIDA À BASE DE TIOCARBAMATOS, LÍQUIDO, TÓXICO</t>
  </si>
  <si>
    <t>PESTICIDA À BASE DE COBRE, LÍQUIDO, TÓXICO, INFLAMÁVEL,  com PFg igual ou superior a 23ºC</t>
  </si>
  <si>
    <t>PESTICIDA À BASE DE COBRE, LÍQUIDO, TÓXICO</t>
  </si>
  <si>
    <t>PESTICIDA À BASE DE MERCÚRIO, LÍQUIDO, TÓXICO, INFLAMÁVEL,  com PFg igual ou superior a 23ºC</t>
  </si>
  <si>
    <t>PESTICIDA À BASE DE MERCÚRIO, LÍQUIDO, TÓXICO</t>
  </si>
  <si>
    <t>PESTICIDA À BASE DE NITROFENOL SUBSTITUÍDO, LÍQUIDO, TÓXICO, INFLAMÁVEL,  com PFg igual ou superior
a 23ºC</t>
  </si>
  <si>
    <t>PESTICIDA À BASE DE NITROFENOL SUBSTITUÍDO, LÍQUIDO, TÓXICO</t>
  </si>
  <si>
    <t>PESTICIDA À BASE DE DIPIRIDÍLIO, LÍQUIDO, TÓXICO, INFLAMÁVEL,  com PFg igual ou superior a 23ºC</t>
  </si>
  <si>
    <t>PESTICIDA À BASE DE DIPIRIDÍLIO, LÍQUIDO, TÓXICO</t>
  </si>
  <si>
    <t>PESTICIDA  À  BASE  DE  ORGANOFOSFORADOS,  LÍQUIDO,  TÓXICO,  INFLAMÁVEL,   com PFg  igual ou  superior  a 23ºC</t>
  </si>
  <si>
    <t>PESTICIDA À BASE DE ORGANOFOSFORADOS, LÍQUIDO, TÓXICO</t>
  </si>
  <si>
    <t>PESTICIDA À BASE DE ORGANOESTÂNICOS, LÍQUIDO, TÓXICO, INFLAMÁVEL,  com PFg igual ou superior a 23ºC</t>
  </si>
  <si>
    <t>PESTICIDA À BASE DE ORGANOESTÂNICOS, LÍQUIDO, TÓXICO,</t>
  </si>
  <si>
    <t>PESTICIDA INFLAMÁVEL, LÍQUIDO, TÓXICO,  N.E., com PFg inferior a 23ºC</t>
  </si>
  <si>
    <t>ÓXIDO DE 1,2-BUTILENO, ESTABILIZADO</t>
  </si>
  <si>
    <t>2-METIL-2-HEPTANOTIOL</t>
  </si>
  <si>
    <t>PESTICIDA À BASE DE DERIVADOS DA CUMARINA, LÍQUIDO, INFLAMÁVEL, TÓXICO,  com PFg inferior a 23ºC</t>
  </si>
  <si>
    <t>PESTICIDA À BASE DE DERIVADOS DA CUMARINA, LÍQUIDO, TÓXICO, INFLAMÁVEL,  com PFg igual ou superior
a 23ºC</t>
  </si>
  <si>
    <t>PESTICIDA À BASE DE DERIVADOS DA CUMARINA, LÍQUIDO, TÓXICO,</t>
  </si>
  <si>
    <t>PESTICIDA À BASE DE DERIVADOS DA CUMARINA, SÓLIDO, TÓXICO</t>
  </si>
  <si>
    <t>BATERIAS elétricas, SECAS, CONTENDO HIDRÓXIDO DE POTÁSSIO SÓLIDO</t>
  </si>
  <si>
    <t>PESTICIDA À BASE DE FOSFETO DE ALUMÍNIO</t>
  </si>
  <si>
    <t>CICLO-HEXIL MERCAPTANA</t>
  </si>
  <si>
    <t>2-(2-AMINOETÓXI) ETANOL</t>
  </si>
  <si>
    <t>n-HEPTALDEÍDO</t>
  </si>
  <si>
    <t>CLORETO DE TRIFLUORACETILA</t>
  </si>
  <si>
    <t>NITROGLICERINA, EM SOLUÇÃO ALCOÓLICA, com mais de 1% e até 5% de nitroglicerina</t>
  </si>
  <si>
    <t>BEBIDAS ALCÓOLICAS</t>
  </si>
  <si>
    <t>TINTA (incluindo tintas, lascas, esmaltes, tinturas, goma-lacas,vernizes, polidores, enchimentos líquidos e bases líquidas para lacas) ou MATERIAL RELACIONADO COM TINTAS (incluindo diluentes ou redutores para tintas)</t>
  </si>
  <si>
    <t>MISTURA DE ÓXIDO DE ETILENO E DICLORODIFLUORMETANO, com até 12,5% de óxido de etileno</t>
  </si>
  <si>
    <t>MERCAPTANAS,   TÓXICAS,   INFLAMÁVEIS,   LÍQUIDAS,   N.E.,   ou   MISTURA   DE   MERCAPTANA,   TÓXICA, INFLAMÁVEL, LÍQUIDA, N.E.</t>
  </si>
  <si>
    <t>DISPOSITIVOS SALVA-VIDAS, NÃO-AUTOINFLÁVEIS, contendo produtos perigosos como equipamento</t>
  </si>
  <si>
    <t>VINILPIRIDINAS, ESTABILIZADAS</t>
  </si>
  <si>
    <t>SUBSTÂNCIA QUE APRESENTA RISCO PARA O MEIO AMBIENTE, SÓLIDA, N.E.</t>
  </si>
  <si>
    <t>CÉRIO, aparas de torneamento ou pó de granulação grossa</t>
  </si>
  <si>
    <t>METACRILONITRILA, ESTABILIZADO</t>
  </si>
  <si>
    <t>ISOCIANATOS, TÓXICOS, INFLAMÁVEIS, N.E. ou SOLUÇÃO DE ISOCIANATOS, TÓXICA, INFLAMÁVEL, N.E.</t>
  </si>
  <si>
    <t>FLUORETO DE PERCLORILA</t>
  </si>
  <si>
    <t>SÓLIDO CORROSIVO, OXIDANTE, N.E.</t>
  </si>
  <si>
    <t>SÓLIDO OXIDANTE, CORROSIVO, N.E.</t>
  </si>
  <si>
    <t>SÓLIDO TÓXICO, OXIDANTE, N.E.</t>
  </si>
  <si>
    <t>SÓLIDO OXIDANTE, TÓXICO, N.E.</t>
  </si>
  <si>
    <t>SÓLIDO SUJEITO A AUTOAQUECIMENTO, ORGÂNICO, N.E.</t>
  </si>
  <si>
    <t>METAL EM PÓ, INFLAMÁVEL, N.E.</t>
  </si>
  <si>
    <r>
      <t>BATERIAS DE LÍTIO ME</t>
    </r>
    <r>
      <rPr>
        <sz val="11"/>
        <color rgb="FFFF0000"/>
        <rFont val="Calibri"/>
        <family val="2"/>
        <scheme val="minor"/>
      </rPr>
      <t>T</t>
    </r>
    <r>
      <rPr>
        <sz val="11"/>
        <rFont val="Calibri"/>
        <family val="2"/>
        <scheme val="minor"/>
      </rPr>
      <t>ÁLICO (incluindo baterias de liga de lítio)</t>
    </r>
  </si>
  <si>
    <r>
      <t xml:space="preserve">BATERIAS DE LÍTIO METÁLICO, CONTIDAS EM EQUIPAMENTOS, ou BATERIAS DE LÍTIO METÁLICO
EMBALADAS COM EQUIPAMENTOS (incluindo </t>
    </r>
    <r>
      <rPr>
        <strike/>
        <sz val="11"/>
        <rFont val="Calibri"/>
        <family val="2"/>
        <scheme val="minor"/>
      </rPr>
      <t>beterias baterias de liga de litio)</t>
    </r>
  </si>
  <si>
    <t>1-METÓXI-2-PROPANOL</t>
  </si>
  <si>
    <t>LÍQUIDO CORROSIVO, OXIDANTE, N.E.</t>
  </si>
  <si>
    <t>LÍQUIDO CORROSIVO, QUE REAGE COM ÁGUA, N.E.</t>
  </si>
  <si>
    <t>SÓLIDO CORROSIVO, SUJEITO A AUTOAQUECIMENTO, N.E.</t>
  </si>
  <si>
    <t>SÓLIDO CORROSIVO, QUE REAGE COM ÁGUA, N.E.</t>
  </si>
  <si>
    <t>SÓLIDO INFLAMÁVEL, OXIDANTE, N.E.</t>
  </si>
  <si>
    <t>LÍQUIDO OXIDANTE, CORROSIVO, N.E.</t>
  </si>
  <si>
    <t>LÍQUIDO OXIDANTE, TÓXICO, N.E.</t>
  </si>
  <si>
    <t>SÓLIDO OXIDANTE, SUJEITO A AUTOAQUECIMENTO, N.E.</t>
  </si>
  <si>
    <t>PERÓXIDO ORGÂNICO, TIPO B, LÍQUIDO</t>
  </si>
  <si>
    <t>PERÓXIDO ORGÂNICO, TIPO B, SÓLIDO</t>
  </si>
  <si>
    <t>PERÓXIDO ORGÂNICO, TIPO C, LÍQUIDO</t>
  </si>
  <si>
    <t>PERÓXIDO ORGÂNICO, TIPO C, SÓLIDO</t>
  </si>
  <si>
    <t>PERÓXIDO ORGÂNICO, TIPO D, LÍQUIDO</t>
  </si>
  <si>
    <t>PERÓXIDO ORGÂNICO, TIPO D, SÓLIDO</t>
  </si>
  <si>
    <t>PERÓXIDO ORGÂNICO, TIPO E, LÍQUIDO</t>
  </si>
  <si>
    <t>PERÓXIDO ORGÂNICO, TIPO E, SÓLIDO</t>
  </si>
  <si>
    <t>PERÓXIDO ORGÂNICO, TIPO F, LÍQUIDO</t>
  </si>
  <si>
    <t>PERÓXIDO ORGÂNICO, TIPO F, SÓLIDO</t>
  </si>
  <si>
    <t>PERÓXIDO ORGÂNICO, TIPO B, LÍQUIDO, TEMPERATURA CONTROLADA</t>
  </si>
  <si>
    <t>PERÓXIDO ORGÂNICO, TIPO B, SÓLIDO, TEMPERATURA CONTROLADA</t>
  </si>
  <si>
    <t>PERÓXIDO ORGÂNICO, TIPO C, LÍQUIDO, TEMPERATURA CONTROLADA</t>
  </si>
  <si>
    <t>PERÓXIDO ORGÂNICO, TIPO C, SÓLIDO, TEMPERATURA CONTROLADA</t>
  </si>
  <si>
    <t>PERÓXIDO ORGÂNICO, TIPO D, LÍQUIDO, TEMPERATURA CONTROLADA</t>
  </si>
  <si>
    <t>PERÓXIDO ORGÂNICO, TIPO D, SÓLIDO, TEMPERATURA CONTROLADA</t>
  </si>
  <si>
    <t>PERÓXIDO ORGÂNICO, TIPO E, LÍQUIDO, TEMPERATURA CONTROLADA</t>
  </si>
  <si>
    <t>PERÓXIDO ORGÂNICO, TIPO E, SÓLIDO, TEMPERATURA CONTROLADA</t>
  </si>
  <si>
    <t>PERÓXIDO ORGÂNICO, TIPO F, LÍQUIDO, TEMPERATURA CONTROLADA</t>
  </si>
  <si>
    <t>PERÓXIDO ORGÂNICO, TIPO F, SÓLIDO, TEMPERATURA CONTROLADA</t>
  </si>
  <si>
    <t>SÓLIDO OXIDANTE, QUE REAGE COM ÁGUA, N.E.</t>
  </si>
  <si>
    <t>LÍQUIDO TÓXICO, OXIDANTE, N.E.</t>
  </si>
  <si>
    <t>LÍQUIDO TÓXICO, QUE REAGE COM ÁGUA, N.E.</t>
  </si>
  <si>
    <t>SÓLIDO TÓXICO, SUJEITO A AUTOAQUECIMENTO, N.E.</t>
  </si>
  <si>
    <t>SÓLIDO TÓXICO, QUE REAGE COM ÁGUA, N.E.</t>
  </si>
  <si>
    <t>SÓLIDO SUJEITO A AUTOAQUECIMENTO, CORROSIVO, ORGÂNICO, N.E.</t>
  </si>
  <si>
    <t>SÓLIDO SUJEITO A AUTOAQUECIMENTO, OXIDANTE, N.E.</t>
  </si>
  <si>
    <t>SÓLIDO SUJEITO A AUTOAQUECIMENTO, TÓXICO, ORGÂNICO, N.E.</t>
  </si>
  <si>
    <t>LÍQUIDO QUE REAGE COM ÁGUA, CORROSIVO, N.E.</t>
  </si>
  <si>
    <t>LÍQUIDO QUE REAGE COM ÁGUA, TÓXICO, N.E.</t>
  </si>
  <si>
    <t>SÓLIDO QUE REAGE COM ÁGUA, CORROSIVO, N.E.</t>
  </si>
  <si>
    <t>SÓLIDO QUE REAGE COM ÁGUA, INFLAMÁVEL, N.E.</t>
  </si>
  <si>
    <t>SÓLIDO QUE REAGE COM ÁGUA, OXIDANTE, N.E.</t>
  </si>
  <si>
    <t>SÓLIDO QUE REAGE COM ÁGUA, TÓXICO, N.E.</t>
  </si>
  <si>
    <t>SÓLIDO QUE REAGE COM ÁGUA, SUJEITO A AUTOAQUECIMENTO, N.E.</t>
  </si>
  <si>
    <t>TRIFLUORMETANO, LÍQUIDO REFRIGERADO</t>
  </si>
  <si>
    <t>SÓLIDO OXIDANTE, INFLAMÁVEL, N.E.</t>
  </si>
  <si>
    <t>MISTURA  DE  ETILENO,  ACETILENO  E  PROPILENO,  LÍQUIDA  REFRIGERADA  contendo,  no  mínimo  71,5%  de
etileno, até 22,5% de acetileno e até 6% de propileno</t>
  </si>
  <si>
    <t>LÍQUIDO OXIDANTE, N.E.</t>
  </si>
  <si>
    <t>ALCALÓIDES, LÍQUIDOS, N.E. ou SAIS DE ALCALÓIDES, LÍQUIDOS, N.E.</t>
  </si>
  <si>
    <t>ANTIMÔNIO, COMPOSTO INORGÂNICO, LÍQUIDO, N.E.</t>
  </si>
  <si>
    <t>DESINFETANTE, TÓXICO, LÍQUIDO, N.E.</t>
  </si>
  <si>
    <t>CORANTE, TÓXICO, SÓLIDO, N.E., ou INTERMEDIÁRIO PARA CORANTES, TÓXICO, SÓLIDO, N.E.</t>
  </si>
  <si>
    <t>NICOTINA COMPOSTO, LÍQUIDO, N.E. ou NICOTINA PREPARAÇÃO, LÍQUIDA, N.E.</t>
  </si>
  <si>
    <t>ALQUILFENÓIS, LÍQUIDOS, N.E. (incluindo os homólogos C2-C12)</t>
  </si>
  <si>
    <t>ESTANHO COMPOSTO ORGÂNICO, SÓLIDO, N.E.</t>
  </si>
  <si>
    <t>CORANTE, CORROSIVO, SÓLIDO, N.E., ou INTERMEDIÁRIO PARA CORANTES, CORROSIVO, SÓLIDO, N.E.</t>
  </si>
  <si>
    <t>LÍQUIDO QUE REAGE COM ÁGUA, N.E.</t>
  </si>
  <si>
    <t>MISTURA DE PERÓXIDO DE HIDROGÊNIO E ÁCIDO PERACÉTICO, com ácido(s), água e, no máximo, 5%  de ácido peracético, ESTABILIZADA</t>
  </si>
  <si>
    <t>DISPOSITIVOS,     PEQUENOS,     ACIONADOS     POR     HIDROCARBONETOS     GASOSOS,     ou     RECARGA     DE
HIDROCARBONETOS GASOSOS PARA PEQUENOS DISPOSITIVOS, com difusor</t>
  </si>
  <si>
    <t>BIFENILAS POLIHALOGENADAS, LÍQUIDAS ou MONOMETILDIFENILAS-METANOS HALOGENADAS, LÍQUIDAS
ou TERFENILAS POLIHALOGENADAS, LÍQUIDAS</t>
  </si>
  <si>
    <t>BIFENILAS  POLIHALOGENADAS,  SÓLIDAS  ou  MONOMETILDIFENILAS-METANOS  HALOGENADAS,  SÓLIDAS
ou TERFENILAS POLIHALOGENADAS, SÓLIDAS</t>
  </si>
  <si>
    <t>PERFLUOR (ÉTER METILVINÍLICO)</t>
  </si>
  <si>
    <t>PERFLUOR (ÉTER ETILVINÍLICO)</t>
  </si>
  <si>
    <t>PENTACLOROFENOL</t>
  </si>
  <si>
    <t>GÁS OXIDANTE, COMPRIMIDO, N.E.</t>
  </si>
  <si>
    <t>GÁS OXIDANTE, LIQUEFEITO, N.E.</t>
  </si>
  <si>
    <t>GÁS LÍQUIDO REFRIGERADO, N.E.</t>
  </si>
  <si>
    <t>1,1,1,2-TETRAFLUORETANO (GÁS REFRIGERANTE R 134 a)</t>
  </si>
  <si>
    <t>GÁS TÓXICO, INFLAMÁVEL, LIQUEFEITO, N.E.</t>
  </si>
  <si>
    <t>GÁS INFLAMÁVEL, LIQUEFEITO, N.E.</t>
  </si>
  <si>
    <t>GÁS TÓXICO, LIQUEFEITO, N.E.</t>
  </si>
  <si>
    <t>GÁS LIQUEFEITO, N.E.</t>
  </si>
  <si>
    <t>ARTIGOS PRESSURIZADOS PNEUMÁTICOS ou HIDRÁULICOS (contendo gás não-inflamável)</t>
  </si>
  <si>
    <t>TANQUE  DE  COMBUSTÍVEL  DE  UNIDADE  DE  FORÇA  HIDRÁULICA  PARA  AERONAVE  (contendo  mistura  de
hidrazina anidra e metilhidrazina) (combustível M86)</t>
  </si>
  <si>
    <t>VEÍCULO, MOVIDO A GÁS INFLAMÁVEL ou VEÍCULO, MOVIDO A LÍQUIDO INFLAMÁVEL ou VEÍCULO, COM PILHA  DE  COMBUSTÍVEL,  MOVIDO  A  GÁS  INFLAMÁVEL  ou  VEÍCULO,  COM  PILHA  DE  COMBUSTÍVEL, MOVIDO A LÍQUIDO INFLAMÁVEL</t>
  </si>
  <si>
    <t>GÁS INFLAMÁVEL, NÃO-PRESSURIZADO, AMOSTRA, N.E., não-líquido refrigerado</t>
  </si>
  <si>
    <t>GÁS TÓXICO, INFLAMÁVEL, NÃO-PRESSURIZADO, AMOSTRA, N.E., não-líquido refrigerado</t>
  </si>
  <si>
    <t>GÁS TÓXICO, NÃO-PRESSURIZADO, AMOSTRA, N.E., não-líquido refrigerado</t>
  </si>
  <si>
    <t>ALUMÍNIO, SUBPRODUTOS DA FUNDIÇÃO, ou ALUMÍNIO, SUBPRODUTOS DA REFUNDIÇÃO</t>
  </si>
  <si>
    <t>VEÍCULO MOVIDO A BATERIA, ou EQUIPAMENTO MOVIDO A BATERIA</t>
  </si>
  <si>
    <t>TOXINAS EXTRAÍDAS DE FONTES VIVAS, LÍQUIDAS, N.E.</t>
  </si>
  <si>
    <t>DISSULFETO DE TITÂNIO</t>
  </si>
  <si>
    <t>SÓLIDOS CONTENDO LÍQUIDO INFLAMÁVEL, N.E.</t>
  </si>
  <si>
    <t>SÓLIDO INFLAMÁVEL, ORGÂNICO, FUNDIDO, N.E.</t>
  </si>
  <si>
    <t>SÓLIDO INFLAMÁVEL, INORGÂNICO, N.E.</t>
  </si>
  <si>
    <t>SÓLIDO INFLAMÁVEL, TÓXICO, INORGÂNICO, N.E.</t>
  </si>
  <si>
    <t>SÓLIDO INFLAMÁVEL, CORROSIVO, INORGÂNICO, N.E.</t>
  </si>
  <si>
    <t>SAIS METÁLICOS DE COMPOSTOS ORGÂNICOS, INFLAMÁVEIS, N.E.</t>
  </si>
  <si>
    <t>HIDRETOS METÁLICOS, INFLAMÁVEIS, N.E.</t>
  </si>
  <si>
    <t>LÍQUIDO SUJEITO A AUTOAQUECIMENTO, ORGÂNICO, N.E.</t>
  </si>
  <si>
    <t>LÍQUIDO SUJEITO A AUTOAQUECIMENTO, TÓXICO, ORGÂNICO, N.E.</t>
  </si>
  <si>
    <t>LÍQUIDO SUJEITO A AUTOAQUECIMENTO, CORROSIVO, ORGÂNICO, N.E.</t>
  </si>
  <si>
    <t>LÍQUIDO SUJEITO A AUTOAQUECIMENTO, INORGÂNICO, N.E.</t>
  </si>
  <si>
    <t>LÍQUIDO SUJEITO A AUTOAQUECIMENTO, TÓXICO, INORGÂNICO, N.E.</t>
  </si>
  <si>
    <t>LÍQUIDO SUJEITO A AUTOAQUECIMENTO, CORROSIVO, INORGÂNICO, N.E.</t>
  </si>
  <si>
    <t>METAL EM PÓ, SUJEITO A AUTOAQUECIMENTO, N.E.</t>
  </si>
  <si>
    <t>SÓLIDO SUJEITO A AUTOAQUECIMENTO, INORGÂNICO, N.E.</t>
  </si>
  <si>
    <t>SÓLIDO SUJEITO A AUTOAQUECIMENTO, TÓXICO, INORGÂNICO, N.E.</t>
  </si>
  <si>
    <t>SÓLIDO SUJEITO A AUTOAQUECIMENTO, CORROSIVO, INORGÂNICO, N.E.</t>
  </si>
  <si>
    <t>LÍQUIDO PIROFÓRICO, INORGÂNICO, N.E.</t>
  </si>
  <si>
    <t>SÓLIDO PIROFÓRICO, INORGÂNICO, N.E.</t>
  </si>
  <si>
    <t>ALCOOLATOS DE METAL ALCALINO-TERROSO, N.E.</t>
  </si>
  <si>
    <t>ALCOOLATOS DE METAL ALCALINO, SUJEITO A AUTOAQUECIMENTO, CORROSIVOS, N.E.</t>
  </si>
  <si>
    <t>SUBSTÂNCIA METÁLICA, QUE REAGE COM ÁGUA, N.E.</t>
  </si>
  <si>
    <t>SUBSTÂNCIA METÁLICA, QUE REAGE COM ÁGUA, SUJEITAA AUTOAQUECIMENTO, N.E.</t>
  </si>
  <si>
    <t>CLORATOS INORGÂNICOS, SOLUÇÃO AQUOSA, N.E.</t>
  </si>
  <si>
    <t>PERCLORATOS INORGÂNICOS, SOLUÇÃO AQUOSA, N.E.</t>
  </si>
  <si>
    <t>HIPOCLORITOS INORGÂNICOS, N.E.</t>
  </si>
  <si>
    <t>BROMATOS INORGÂNICOS, SOLUÇÃO AQUOSA, N.E.</t>
  </si>
  <si>
    <t>PERMANGANATOS INORGÂNICOS, SOLIÇÃO AQUOSA, N.E.</t>
  </si>
  <si>
    <t>PERSULFATOS INORGÂNICOS, N.E.</t>
  </si>
  <si>
    <t>PERSULFATOS INORGÂNICOS, SOLUÇÃO AQUOSA, N.E.</t>
  </si>
  <si>
    <t>NITRATOS INORGÂNICOS, SOLUÇÃO AQUOSA, N.E.</t>
  </si>
  <si>
    <t>NITRITOS INORGÂNICOS, SOLUÇÃO AQUOSA, N.E.</t>
  </si>
  <si>
    <t>PENTAFLUORETANO (GÁS REFRIGERANTE R 125)</t>
  </si>
  <si>
    <t>LÍQUIDO AUTORREAGENTE, TIPO B</t>
  </si>
  <si>
    <t>SÓLIDO AUTORREAGENTE, TIPO B</t>
  </si>
  <si>
    <t>LÍQUIDO AUTORREAGENTE, TIPO C</t>
  </si>
  <si>
    <t>SÓLIDO AUTORREAGENTE, TIPO C</t>
  </si>
  <si>
    <t>LÍQUIDO AUTORREAGENTE, TIPO D</t>
  </si>
  <si>
    <t>SÓLIDO AUTORREAGENTE, TIPO D</t>
  </si>
  <si>
    <t>LÍQUIDO AUTORREAGENTE, TIPO E</t>
  </si>
  <si>
    <t>SÓLIDO AUTORREAGENTE, TIPO E</t>
  </si>
  <si>
    <t>LÍQUIDO AUTORREAGENTE, TIPO F</t>
  </si>
  <si>
    <t>SÓLIDO AUTORREAGENTE, TIPO F</t>
  </si>
  <si>
    <t>LÍQUIDO AUTORREAGENTE, TIPO B, TEMPERATURA CONTROLADA</t>
  </si>
  <si>
    <t>SÓLIDO AUTORREAGENTE, TIPO B, TEMPERATURA CONTROLADA</t>
  </si>
  <si>
    <t>LÍQUIDO AUTORREAGENTE, TIPO C, TEMPERATURA CONTROLADA</t>
  </si>
  <si>
    <t>SÓLIDO AUTORREAGENTE, TIPO C, TEMPERATURA CONTROLADA</t>
  </si>
  <si>
    <t>LÍQUIDO AUTORREAGENTE, TIPO D, TEMPERATURA CONTROLADA</t>
  </si>
  <si>
    <t>SÓLIDO AUTORREAGENTE, TIPO D, TEMPERATURA CONTROLADA</t>
  </si>
  <si>
    <t>LÍQUIDO AUTORREAGENTE, TIPO E, TEMPERATURA CONTROLADA</t>
  </si>
  <si>
    <t>SÓLIDO AUTORREAGENTE, TIPO E, TEMPERATURA CONTROLADA</t>
  </si>
  <si>
    <t>LÍQUIDO AUTORREAGENTE, TIPO F, TEMPERATURA CONTROLADA</t>
  </si>
  <si>
    <t>SÓLIDO AUTORREAGENTE, TIPO F, TEMPERATURA CONTROLADA</t>
  </si>
  <si>
    <t>2-BROMO-2-NITROPROPANO-1,3-DIOL</t>
  </si>
  <si>
    <t>AZODICARBONAMIDA</t>
  </si>
  <si>
    <t>SÓLIDOS CONTENDO LÍQUIDO TÓXICO, N.E.</t>
  </si>
  <si>
    <t>SÓLIDOS CONTENDO LÍQUIDO CORROSIVO, N.E.</t>
  </si>
  <si>
    <t>MICROONGANISMOS GENETICAMENTE MODIFICADOS ou ORGANISMOS GENETICAMENTE MODIFICADOS</t>
  </si>
  <si>
    <t>CLORETO DE METANOSSULFONILA</t>
  </si>
  <si>
    <t>PEROXOBORATO DE SÓDIO, ANIDRO</t>
  </si>
  <si>
    <t>MEDICAMENTO, INFLAMÁVEL, TÓXICO, LÍQUIDO, N.E.</t>
  </si>
  <si>
    <t>MEDICAMENTO, TÓXICO, SÓLIDO, N.E.</t>
  </si>
  <si>
    <t>ÁCIDO CLORACÉTICO, FUNDIDO</t>
  </si>
  <si>
    <t>5-MONONITRATO DE ISOSORBIDE</t>
  </si>
  <si>
    <t>DIFLUORMETANO (GÁS REFRIGERANTE R 32)</t>
  </si>
  <si>
    <t>TRIOXOSSILICATO DE DISÓDIO</t>
  </si>
  <si>
    <t>TRIBUTILFOSFANO</t>
  </si>
  <si>
    <t>HIPOCLORITO DE t-BUTILA</t>
  </si>
  <si>
    <t>LÍQUIDO A TEMPERATURA ELEVADA, INFLAMÁVEL, N.E., com PFg superior a 60ºC, a temperatura igual ou superior
ao PFg</t>
  </si>
  <si>
    <t>LÍQUIDO A TEMPERATURA ELEVADA, N.E., a 100ºC ou mais e abaixo do PFg (incluindo metais fundidos, sais fundidos,
etc)</t>
  </si>
  <si>
    <t>SÓLIDO A TEMPERATURA ELEVADA, N.E. a 240ºC ou mais</t>
  </si>
  <si>
    <t>AMINAS, CORROSIVAS, SÓLIDAS, N.E., ou POLIAMINAS, CORROSIVAS, SÓLIDAS, N.E.</t>
  </si>
  <si>
    <t>SÓLIDO CORROSIVO, ÁCIDO, INORGÂNICO, N.E.</t>
  </si>
  <si>
    <t>SÓLIDO CORROSIVO, ÁCIDO, ORGÂNICO, N.E.</t>
  </si>
  <si>
    <t>SÓLIDO CORROSIVO, BÁSICO, INORGÂNICO, N.E.</t>
  </si>
  <si>
    <t>SÓLIDO CORROSIVO, BÁSICO, ORGÂNICO, N.E.</t>
  </si>
  <si>
    <t>LÍQUIDO CORROSIVO, ÁCIDO, ORGÂNICO, N.E.</t>
  </si>
  <si>
    <t>LÍQUIDO CORROSIVO, BÁSICO, INORGÂNICO, N.E.</t>
  </si>
  <si>
    <t>LÍQUIDO CORROSIVO, BÁSICO, ORGÂNICO, N.E.</t>
  </si>
  <si>
    <t>DISPOSITIVOS DE SEGURANÇA, acionados eletricamente</t>
  </si>
  <si>
    <t>RESINA DE POLIÉSTER, CONJUNTO material a base líquida</t>
  </si>
  <si>
    <t>FILTROS DE MEMBRANA DE NITROCELULOSE, com até 12,6% de nitrogênio, massa seca</t>
  </si>
  <si>
    <t>ÉTERES, N.E.</t>
  </si>
  <si>
    <t>ÉSTERES, N.E.</t>
  </si>
  <si>
    <t>NITRILAS, INFLAMÁVEIS, TÓXICAS, N.E.</t>
  </si>
  <si>
    <t>ALCOOLATOS SOLUÇÃO alcoólica, N.E.</t>
  </si>
  <si>
    <t>NITRILAS, TÓXICAS, INFLAMÁVEIS, N.E.</t>
  </si>
  <si>
    <t>NITRILAS, TÓXICAS, LÍQUIDAS, N.E.</t>
  </si>
  <si>
    <t>CLOROFORMIATOS, TÓXICOS, CORROSIVOS, N.E.</t>
  </si>
  <si>
    <t>COMPOSTO ORGANOFOSFORADO, TÓXICO, LÍQUIDO, N.E.</t>
  </si>
  <si>
    <t>COMPOSTO ORGANOFOSFORADO, TÓXICO, INFLAMÁVEL, N.E.</t>
  </si>
  <si>
    <t>ARSÊNIO, COMPOSTO ORGÂNICO, LÍQUIDO, N.E.</t>
  </si>
  <si>
    <t>METAL CARBONILAS, LÍQUIDAS, N.E.</t>
  </si>
  <si>
    <t>COMPOSTO ORGANOMETÁLICO, TÓXICO, LÍQUIDO, N.E.</t>
  </si>
  <si>
    <t>SELÊNIO, COMPOSTO, SÓLIDO, N.E.</t>
  </si>
  <si>
    <t>TELÚRIO, COMPOSTO, N.E.</t>
  </si>
  <si>
    <t>VANÁDIO, COMPOSTO, N.E.</t>
  </si>
  <si>
    <t>LÍQUIDO INFLAMÁVEL, TÓXICO, CORROSIVO, N.E.</t>
  </si>
  <si>
    <t>LÍQUIDO TÓXICO, INORGÂNICO, N.E.</t>
  </si>
  <si>
    <t>SÓLIDO TÓXICO, INORGÂNICO, N.E.</t>
  </si>
  <si>
    <t>LÍQUIDO TÓXICO, CORROSIVO, INORGÂNICO, N.E.</t>
  </si>
  <si>
    <t>SÓLIDO TÓXICO, CORROSIVO, INORGÂNICO, N.E.</t>
  </si>
  <si>
    <t>RESÍDUOS  CLÍNICOS  INESPECÍFICOS,   N.E.,   ou   RESÍDUOS  (BIO)   MÉDICOS,   N.E.,  ou   RESÍDUOS  MÉDICOS REGULAMENTADOS, N.E.</t>
  </si>
  <si>
    <t>BATERIAS, CONTENDO SÓDIO, ou PILHAS, CONTENDO SÓDIO</t>
  </si>
  <si>
    <t>HIDRAZINA, SOLUÇÃO AQUOSA com até 37% de hidrazina, em massa</t>
  </si>
  <si>
    <t>CIANETO DE HIDROGÊNIO, SOLUÇÃO ALCOÓLICA, com até 45% de cianeto de hidrogênio</t>
  </si>
  <si>
    <t>HIDROCARBONETO(S), LÍQUIDO(S), N.E.</t>
  </si>
  <si>
    <t>HEPTAFLUORPROPANO (GÁS REFRIGERANTE R 227)</t>
  </si>
  <si>
    <t>MISTURA DE ÓXIDO DE ETILENO E CLOROTETRAFLUORETANO com até 8,8% de óxido de etileno</t>
  </si>
  <si>
    <t>MISTURA DE ÓXIDO DE ETILENO E PENTAFLUORETANO com até 7,9% de óxido de etileno</t>
  </si>
  <si>
    <t>MISTURA DE ÓXIDO DE ETILENO E TETRAFLUORETANO com até 5,6% de óxido de etileno</t>
  </si>
  <si>
    <t>MISTURA DE ÓXIDO DE ETILENO E DIÓXIDO DE CARBONO com mais de 87% de óxido de etileno</t>
  </si>
  <si>
    <t>LÍQUIDO CORROSIVO, SUJEITO A AUTOAQUECIMENTO, N.E.</t>
  </si>
  <si>
    <t>ACRILATO DE 2-DIMETILAMINOETILA</t>
  </si>
  <si>
    <t>GÁS TÓXICO, OXIDANTE, COMPRIMIDO, N.E.</t>
  </si>
  <si>
    <t>GÁS TÓXICO, CORROSIVO, COMPRIMIDO, N.E.</t>
  </si>
  <si>
    <t>GÁS TÓXICO, INFLAMÁVEL, CORROSIVO, COMPRIMIDO, N.E.</t>
  </si>
  <si>
    <t>GÁS TÓXICO, OXIDANTE, CORROSIVO, COMPRIMIDO, N.E.</t>
  </si>
  <si>
    <t>GÁS TÓXICO, OXIDANTE, LIQUEFEITO, N.E.</t>
  </si>
  <si>
    <t>GÁS TÓXICO, CORROSIVO, LIQUEFEITO, N.E.</t>
  </si>
  <si>
    <t>GÁS TÓXICO, INFLAMÁVEL, CORROSIVO, LIQUEFEITO, N.E.</t>
  </si>
  <si>
    <t>GÁS TÓXICO, OXIDANTE, CORROSIVO, LIQUEFEITO, N.E.</t>
  </si>
  <si>
    <t>GÁS OXIDANTE, LÍQUIDO REFRIGERADO, N.E.</t>
  </si>
  <si>
    <t>GÁS INFLAMÁVEL, LÍQUIDO REFRIGERADO, N.E.</t>
  </si>
  <si>
    <t>PIGMENTOS ORGÂNICOS, SUJEITOS A AUTOAQUECIMENTO</t>
  </si>
  <si>
    <t>COMPOSTO  PLÁSTICO  PARA  MOLDAGEM,  sob  forma  de  pasta,  folha  ou  corda  extrudada,  que  desprende  vapor
inflamável</t>
  </si>
  <si>
    <t>AMOSTRA QUÍMICA, TÓXICA</t>
  </si>
  <si>
    <t>ESTOJO QUÍMICO ou ESTOJO DE PRIMEIROS SOCORROS</t>
  </si>
  <si>
    <t>2-AMINO-4,6 - DINITIROFENOL, UMEDECIDO com no mínimo, 20% de água, em massa</t>
  </si>
  <si>
    <t>AMÔNIA, SOLUÇÃO aquosa, com densidade relativa inferior a 0,880 a 15ºC, com mais de 50% de amônia</t>
  </si>
  <si>
    <t>MISTURA DE NITROGLICERINA, INSENSIBILIZADA, SÓLIDA, N.E. com mais de 2% e até 10% de nitroglicerina, em
massa</t>
  </si>
  <si>
    <t>BORO-HIDRETO DE SÓDIO E HIDRÓXIDO DE SÓDIO SOLUÇÃO, com até 12% de boro-hidreto de sódio e até 40% de hidróxido de sódio, em massa</t>
  </si>
  <si>
    <t>MATERIAL RADIOATIVO, BAIXA ATIVIDADE ESPECÍFICA (BAE-II), não-físsil ou físsil exceptivo</t>
  </si>
  <si>
    <t>MATERIAL RADIOATIVO, BAIXA ATIVIDADE ESPECÍFICA (BAE-III), não-físsil ou físsil exceptivo</t>
  </si>
  <si>
    <t>MATERIAL RADIOATIVO, EM VOLUME TIPO C, não-físsil ou físsil exceptivo</t>
  </si>
  <si>
    <t>MATERIAL REDIOATIVO, BAIXA ATIVIDADE ESPECÍFICA (BAE-II) FÍSSIL</t>
  </si>
  <si>
    <t>MATERIAL RADIOATIVO, BAIXA ATIVIDADE ESPECÍFICA (BAE-III), FÍSSIL</t>
  </si>
  <si>
    <t>MATERIAL RADIOATIVO, OBJETOS CONTAMINADOS NA SUPERFÍCIE (OCS-I OU OCS-II), FÍSSIL</t>
  </si>
  <si>
    <t>MATERIAL RADIOATIVO, EM VOLUME TIPO A, FÍSSIL, não-sob forma especial</t>
  </si>
  <si>
    <t>MATERIAL RADIOATIVO, EM VOLUME TIPO B(U), FÍSSIL</t>
  </si>
  <si>
    <t>MATERIAL RADIOATIVO, EM VOLUME TIPO B(M), FÍSSIL</t>
  </si>
  <si>
    <t>MATERIAL RADIOATIVO, EM VOLUME TIPO C, FÍSSIL</t>
  </si>
  <si>
    <t>MATERIAL RADIOATIVO, TRANSPORTADO SOB ARANJO ESPECIAL, FÍSSIL</t>
  </si>
  <si>
    <t>MATERIAL RADIOATIVO, VOLUME TIPO A, TRANSPORTADO SOB FORMA ESPECIAL, não-físsil ou físsil exceptivo</t>
  </si>
  <si>
    <t>MATERIAL RADIOATIVO, EM VOLUME TIPO A, TRANSPORTADO SOB FORMA ESPECIAL, FÍSSIL</t>
  </si>
  <si>
    <t>LÍQUIDO REGULAMENTADO PARA AVIAÇÃO, N.E.</t>
  </si>
  <si>
    <t>SÓLIDO REGULAMENTADO PARA AVIAÇÃO, N.E.</t>
  </si>
  <si>
    <t>MERCAPTANAS, INFLAMÁVEIS, LÍQUIDAS, N.E., ou MISTURA DE MERCAPTANA, INFLAMÁVEL, LÍQUIDA, N.E.</t>
  </si>
  <si>
    <t>GÁS REFRIGERANTE R 404 A</t>
  </si>
  <si>
    <t>GÁS REFRIGERANTE R 407 A</t>
  </si>
  <si>
    <t>GÁS REFRIGERANTE R 407 B</t>
  </si>
  <si>
    <t>GÁS REFRIGERANTE R 407 C</t>
  </si>
  <si>
    <t>DIÓXIDO DE TIOURÉIA</t>
  </si>
  <si>
    <t>XANTATOS</t>
  </si>
  <si>
    <t>MISTURA DE NITROGLICERINA, INFLAMÁVEL, INSENSIBILIZADA, LÍQUIDA, N.E., com até 30% de nitroglicerina,
em massa</t>
  </si>
  <si>
    <t>TETRANITRATO      DE      PENTAERITRINA      (TETRANITRATO      DE      PENTAERITROL;      PETN),      MISTURA,
INSENSIBILIZADA, SÓLIDA, N.E., com mais de 10% e até 20% de petn, em massa</t>
  </si>
  <si>
    <t>PESTICIDA Á BASE DE DERIVADOS DO ÁCIDO FENOXIACÉTICO, TÓXICO, SÓLIDO</t>
  </si>
  <si>
    <t>PESTICIDA  Á  BASE  DE  DERIVADOS DO  ÁCIDO  FENOXIACÉTICO,  INFLAMÁVEL,  TÓXICO,  LÍQUIDO  com PFg
inferior a 23ºC</t>
  </si>
  <si>
    <t>PESTICIDA  Á  BASE  DE  DERIVADOS DO  ÁCIDO  FENOXIACÉTICO,  TÓXICO,  INFLAMÁVEL,  LÍQUIDO  com PFg
igual ou superior a 23ºC</t>
  </si>
  <si>
    <t>PESTICIDA Á BASE DE DERIVADOS DO ÁCIDO FENOXIACÉTICO, TÓXICO, LÍQUIDO</t>
  </si>
  <si>
    <t>PESTICIDA Á BASE DE PIRETRÓIDE, TÓXICO, SÓLIDO</t>
  </si>
  <si>
    <t>PESTICIDA Á BASE DE PIRETRÓIDE, INFLAMÁVEL, TÓXICO, LÍQUIDO com ponto de fulgor inferior a 23ºC</t>
  </si>
  <si>
    <t>PESTICIDA Á BASE DE PIRETRÓIDE, TÓXICO, INFLAMÁVEL, LÍQUIDO com PFg igual ou superior a 23ºC</t>
  </si>
  <si>
    <t>PESTICIDA Á BASE DE PIRETRÓIDE, TÓXICO, LÍQUIDO</t>
  </si>
  <si>
    <t>INSETICIDA INFLAMÁVEL, GASOSO, N.E.</t>
  </si>
  <si>
    <t>INSETICIDA, TÓXICO, INFLAMÁVEL, GASOSO, N.E.</t>
  </si>
  <si>
    <r>
      <t xml:space="preserve">GERADOR DE OXIGÊNIO, QUÍMICO </t>
    </r>
    <r>
      <rPr>
        <b/>
        <sz val="11"/>
        <rFont val="Calibri"/>
        <family val="2"/>
        <scheme val="minor"/>
      </rPr>
      <t>†</t>
    </r>
  </si>
  <si>
    <t>MISTURA DE NITROGLICERINA, INSENSIBILIZADA, LÍQUIDA, N.E., com até 30% de nitroglicerina, em massa</t>
  </si>
  <si>
    <t>MÁQUINAS DE REFRIGERAÇÃO contendo gás liquefeito, inflamável, não-tóxico</t>
  </si>
  <si>
    <t>VEÍCULO SOB FUMIGAÇÃO ou EQUIPAMENTO DE TRANSPORTE SOB FUMIGAÇÃO</t>
  </si>
  <si>
    <t>FIBRAS VEGETAIS, SECAS</t>
  </si>
  <si>
    <t>CLOROSILANOS, TÓXICO, CORROSIVO, N.E.</t>
  </si>
  <si>
    <t>CLOROSILANOS, TÓXICO, CORROSIVO, INFLAMÁVEL, N.E.</t>
  </si>
  <si>
    <t>PRODUTOS PERIGOSOS EM MAQUINARIA ou PRODUTOS PERIGOSOS EM APARELHOS</t>
  </si>
  <si>
    <t>TRINITROFENOL (ÁCIDO PÍCRICO) UMEDECIDO, com teor de água igual ou superior a 10% em massa</t>
  </si>
  <si>
    <t>TRINITROCLOROBENZENO  (CLORETO  DE  PICRILA),  UMEDECIDO,  com teor  de  água  igual ou  superior a  10% em
massa</t>
  </si>
  <si>
    <t>TRINITROTOLUENO (TNT), UMEDECIDO, com teor de água igual ou superior a 10%, em massa</t>
  </si>
  <si>
    <t>TRINITROBENZENO, UMEDECIDO, com teor de água igual ou superior a 10%, em massa</t>
  </si>
  <si>
    <t>ÁCIDO TRINITROBENZÓICO, UMEDECIDO, com teor de água igual ou superior a 10%, em massa</t>
  </si>
  <si>
    <t>DINITRO-o-CRESOLATO DE SÓDIO, UMEDECIDO, com teor de água igual ou superior a 10%, em massa</t>
  </si>
  <si>
    <t>NITRATO DE URÉIA, UMEDECIDO, com teor de água igual ou superior a 10%, em massa</t>
  </si>
  <si>
    <t>2-METILBUTANAL</t>
  </si>
  <si>
    <t>ACETILENO, LIVRE DE SOLVENTE</t>
  </si>
  <si>
    <t>NITRATO DE AMÔNIO, EMULSÃO ou SUSPENSÃO ou GEL, explosivos intermediários para detonantes</t>
  </si>
  <si>
    <t>4-NITROFENILHIDRAZINA, com até de 30% de água, em massa</t>
  </si>
  <si>
    <t>PERBORATO DE SÓDIO MONOHIDRATADO</t>
  </si>
  <si>
    <t>CARBONATO DE SÓDIO PEROXI-HIDRATADO</t>
  </si>
  <si>
    <t>LÍQUIDO EXPLOSIVO INSENSIBILIZADO, N.E.</t>
  </si>
  <si>
    <t>SÓLIDO EXPLOSIVO INSENSIBILIZADO, N.E.</t>
  </si>
  <si>
    <r>
      <t xml:space="preserve">LÍQUIDO  TÓXICO À  INALAÇÃO, N.E.  com toxicidade  à inalação  inferior ou  igual a  200 ml/m³  e com concentração de </t>
    </r>
    <r>
      <rPr>
        <vertAlign val="superscript"/>
        <sz val="11"/>
        <rFont val="Calibri"/>
        <family val="2"/>
        <scheme val="minor"/>
      </rPr>
      <t>vapor saturado superior ou igual a 500 CL</t>
    </r>
    <r>
      <rPr>
        <sz val="11"/>
        <rFont val="Calibri"/>
        <family val="2"/>
        <scheme val="minor"/>
      </rPr>
      <t>50</t>
    </r>
  </si>
  <si>
    <r>
      <t xml:space="preserve">LÍQUIDO TÓXICO À INALAÇÃO, N.E. com toxicidade à inalação inferior ou igual a 1000 ml/m³ e com concentração de </t>
    </r>
    <r>
      <rPr>
        <vertAlign val="superscript"/>
        <sz val="11"/>
        <rFont val="Calibri"/>
        <family val="2"/>
        <scheme val="minor"/>
      </rPr>
      <t>vapor saturado superior ou igual a 10 CL</t>
    </r>
    <r>
      <rPr>
        <sz val="11"/>
        <rFont val="Calibri"/>
        <family val="2"/>
        <scheme val="minor"/>
      </rPr>
      <t>50</t>
    </r>
  </si>
  <si>
    <r>
      <t xml:space="preserve">LÍQUIDO  TÓXICO  À INALAÇÃO,  INFLAMÁVEL, N.E.  com toxicidade  à inalação  inferior ou  igual a  200 ml/m³  e com </t>
    </r>
    <r>
      <rPr>
        <vertAlign val="superscript"/>
        <sz val="11"/>
        <rFont val="Calibri"/>
        <family val="2"/>
        <scheme val="minor"/>
      </rPr>
      <t>concentração de vapor saturado superior ou igual a 500 CL</t>
    </r>
    <r>
      <rPr>
        <sz val="11"/>
        <rFont val="Calibri"/>
        <family val="2"/>
        <scheme val="minor"/>
      </rPr>
      <t>50</t>
    </r>
  </si>
  <si>
    <t>LÍQUIDO TÓXICO À INALAÇÃO, INFLAMÁVEL, N.E. com toxicidade à inalação inferior ou igual a 1000 ml/m³ e com concentração de vapor saturado superior ou igual a 10 CL50</t>
  </si>
  <si>
    <r>
      <t xml:space="preserve">LÍQUIDO  TÓXICO  À  INALAÇÃO,  QUE  REAGE  COM  ÁGUA,  N.E.  com  toxicidade  à  inalação  inferior  ou  igual  a  200 </t>
    </r>
    <r>
      <rPr>
        <vertAlign val="superscript"/>
        <sz val="11"/>
        <rFont val="Calibri"/>
        <family val="2"/>
        <scheme val="minor"/>
      </rPr>
      <t>ml/m³ e com concentração de vapor saturado superior ou igual a 500 CL</t>
    </r>
    <r>
      <rPr>
        <sz val="11"/>
        <rFont val="Calibri"/>
        <family val="2"/>
        <scheme val="minor"/>
      </rPr>
      <t>50</t>
    </r>
  </si>
  <si>
    <r>
      <t xml:space="preserve">LÍQUIDO  TÓXICO  À  INALAÇÃO,  QUE REAGE  COM ÁGUA,  N.E. com toxicidade à  inalação inferior  ou igual a 1000 </t>
    </r>
    <r>
      <rPr>
        <vertAlign val="superscript"/>
        <sz val="11"/>
        <rFont val="Calibri"/>
        <family val="2"/>
        <scheme val="minor"/>
      </rPr>
      <t>ml/m³ e com concentração de vapor saturado superior ou igual a 10 CL</t>
    </r>
    <r>
      <rPr>
        <sz val="11"/>
        <rFont val="Calibri"/>
        <family val="2"/>
        <scheme val="minor"/>
      </rPr>
      <t>50</t>
    </r>
  </si>
  <si>
    <r>
      <t xml:space="preserve">LÍQUIDO  TÓXICO  À  INALAÇÃO,  OXIDANTE,  N.E.  com  toxicidade  à  inalação  inferior  ou  igual  a  200  ml/m³  e  com </t>
    </r>
    <r>
      <rPr>
        <vertAlign val="superscript"/>
        <sz val="11"/>
        <rFont val="Calibri"/>
        <family val="2"/>
        <scheme val="minor"/>
      </rPr>
      <t>concentração de vapor saturado superior ou igual a 500 CL</t>
    </r>
    <r>
      <rPr>
        <sz val="11"/>
        <rFont val="Calibri"/>
        <family val="2"/>
        <scheme val="minor"/>
      </rPr>
      <t>50</t>
    </r>
  </si>
  <si>
    <r>
      <t xml:space="preserve">LÍQUIDO  TÓXICO  À  INALAÇÃO,  OXIDANTE,  N.E.  com  toxicidade  à  inalação  inferior  ou  igual a  1000  ml/m³  e  com </t>
    </r>
    <r>
      <rPr>
        <vertAlign val="superscript"/>
        <sz val="11"/>
        <rFont val="Calibri"/>
        <family val="2"/>
        <scheme val="minor"/>
      </rPr>
      <t>concentração de vapor saturado superior ou igual a 10 CL</t>
    </r>
    <r>
      <rPr>
        <sz val="11"/>
        <rFont val="Calibri"/>
        <family val="2"/>
        <scheme val="minor"/>
      </rPr>
      <t>50</t>
    </r>
  </si>
  <si>
    <r>
      <t xml:space="preserve">LÍQUIDO  TÓXICO  À  INALAÇÃO,  CORROSIVO,  N.E.  com toxicidade  à  inalação  inferior  ou  igual a  200  ml/m³  e  com </t>
    </r>
    <r>
      <rPr>
        <vertAlign val="superscript"/>
        <sz val="11"/>
        <rFont val="Calibri"/>
        <family val="2"/>
        <scheme val="minor"/>
      </rPr>
      <t>concentração de vapor saturado superior ou igual a 500 CL</t>
    </r>
    <r>
      <rPr>
        <sz val="11"/>
        <rFont val="Calibri"/>
        <family val="2"/>
        <scheme val="minor"/>
      </rPr>
      <t>50</t>
    </r>
  </si>
  <si>
    <r>
      <t xml:space="preserve">LÍQUIDO  TÓXICO  À  INALAÇÃO,  CORROSIVO,  N.E.  com toxicidade  à  inalação  inferior  ou  igual a  1000  ml/m³  e com </t>
    </r>
    <r>
      <rPr>
        <vertAlign val="superscript"/>
        <sz val="11"/>
        <rFont val="Calibri"/>
        <family val="2"/>
        <scheme val="minor"/>
      </rPr>
      <t>concentração de vapor saturado superior ou igual a 10 CL</t>
    </r>
    <r>
      <rPr>
        <sz val="11"/>
        <rFont val="Calibri"/>
        <family val="2"/>
        <scheme val="minor"/>
      </rPr>
      <t>50</t>
    </r>
  </si>
  <si>
    <t>SUBSTÂNCIA ORGANOMETÁLICA, PIROFÓRICA, SÓLIDA</t>
  </si>
  <si>
    <t>SUBSTÂNCIA ORGANOMETÁLICA, PIROFÓRICA, LÍQUIDA</t>
  </si>
  <si>
    <t>SUBSTÂNCIA ORGANOMETÁLICA, PIROFÓRICA, QUE REAGE COM ÁGUA, SÓLIDA</t>
  </si>
  <si>
    <t>SUBSTÂNCIA ORGANOMETÁLICA, PIROFÓRICA, QUE REAGE COM ÁGUA, LÍQUIDA</t>
  </si>
  <si>
    <t>SUBSTÂNCIA ORGANOMETÁLICA, QUE REAGE COM ÁGUA, SÓLIDA</t>
  </si>
  <si>
    <t>SUBSTÂNCIA ORGANOMETÁLICA, QUE REAGE COM ÁGUA, INFLAMÁVEL, SÓLIDA</t>
  </si>
  <si>
    <t>SUBSTÂNCIA ORGANOMETÁLICA, QUE REAGE COM ÁGUA, SUJEITA A AUTOAQUECIMENTO, SÓLIDA</t>
  </si>
  <si>
    <t>SUBSTÂNCIA ORGANOMETÁLICA, QUE REAGE COM ÁGUA, LÍQUIDA</t>
  </si>
  <si>
    <t>SUBSTÂNCIA ORGANOMETÁLICA, QUE REAGE COM ÁGUA, INFLAMÁVEL, LÍQUIDA</t>
  </si>
  <si>
    <t>SUBSTÂNCIA ORGANOMETÁLICA, SUJEITA A AUTOAQUECIMENTO, SÓLIDA</t>
  </si>
  <si>
    <t>AMALGAMA DE METAIS ALCALINOS, SÓLIDA</t>
  </si>
  <si>
    <t>AMALGAMA DE METAIS ALCALINO-TERROSOS, SÓLIDA</t>
  </si>
  <si>
    <t>LIGAS METÁLICAS DE POTÁSSIO, SÓLIDAS</t>
  </si>
  <si>
    <t>LIGAS DE POTÁSSIO E SÓDIO, SÓLIDAS</t>
  </si>
  <si>
    <t>CLORATO DE BÁRIO, SOLUÇÃO</t>
  </si>
  <si>
    <t>PERCLORATO DE BÁRIO EM SOLUÇÃO</t>
  </si>
  <si>
    <t>MISTURA DE CLORATO E CLORETO DE MAGNÉSIO EM SOLUÇÃO</t>
  </si>
  <si>
    <t>PERCLORATO DE CHUMBO SOLUÇÃO</t>
  </si>
  <si>
    <t>CLORONITROBENZENOS, LÍQUIDOS</t>
  </si>
  <si>
    <t>HIDROCLORETO DE 4-CLORO-o-TOLUIDINA SOLUÇÃO</t>
  </si>
  <si>
    <t>beta-NAFTILAMINA SOLUÇÃO</t>
  </si>
  <si>
    <t>ÁCIDO FÓRMICO com no mínimo 10% e no máximo 85% de ácido, em massa</t>
  </si>
  <si>
    <t>CIANETO DE POTÁSSIO SOLUÇÃO</t>
  </si>
  <si>
    <t>CIANETO DE SÓDIO SOLUÇÃO</t>
  </si>
  <si>
    <t>FLUORETO DE SÓDIO SOLUÇÃO</t>
  </si>
  <si>
    <t>CLOROACETOFENONA, LÍQUIDA</t>
  </si>
  <si>
    <t>BROMETO DE XILILO, SÓLIDO</t>
  </si>
  <si>
    <t>2,4-TOLUILENODIAMINA EM SOLUÇÃO</t>
  </si>
  <si>
    <t>COMPLEXO DE TRIFLUORETO DE BORO E DE ÁCIDO ACÉTICO, SÓLIDO</t>
  </si>
  <si>
    <t>COMPLEXO DE TRIFLUORETO DE BORO E DE ÁCIDO PROPIÔNICO, SÓLIDO</t>
  </si>
  <si>
    <t>HIDROGENODIFLUORETO DE POTÁSSIO SOLUÇÃO</t>
  </si>
  <si>
    <t>FLUORETO DE POTÁSSIO SOLUÇÃO</t>
  </si>
  <si>
    <t>HIDRÓXIDO DE TETRAMETIL-AMÔNIO, SÓLIDO</t>
  </si>
  <si>
    <t>DINITRO-o-CRESOLATO DE AMÔNIO SOLUÇÃO</t>
  </si>
  <si>
    <t>ÁCIDO BROMOACÉTICO, SÓLIDO</t>
  </si>
  <si>
    <t>ACRILAMIDA EM SOLUÇÃO</t>
  </si>
  <si>
    <t>CLORETOS DE CLOROBENZILA. SÓLIDO</t>
  </si>
  <si>
    <t>ISOCIANATO DE 3-CLORO-4-METILFENILA, SÓLIDO</t>
  </si>
  <si>
    <t>CLOROTOLUIDINAS, LÍQUIDAS</t>
  </si>
  <si>
    <t>XILENÓIS, LÍQUIDOS</t>
  </si>
  <si>
    <t>TRIFLUORETOS DE NITROBENZENO, SÓLIDOS</t>
  </si>
  <si>
    <t>BIFENILAS POLICLORADAS, SÓLIDAS</t>
  </si>
  <si>
    <t>NITROCRESSÓIS, LÍQUIDOS</t>
  </si>
  <si>
    <t>HIDRATOS DE HEXAFLUORACETONA, SÓLIDO</t>
  </si>
  <si>
    <t>CLOROCRESSÓIS, SÓLIDOS</t>
  </si>
  <si>
    <t>ÁLCOOL alpha-METILBENZÍLICO, SÓLIDO</t>
  </si>
  <si>
    <t>NITRILOS, TÓXICOS, SÓLIDOS, N.E.</t>
  </si>
  <si>
    <t>COMPOSTO DE SELÊNIO, LÍQUIDO, N.E.</t>
  </si>
  <si>
    <t>CLORODINITROBENZENOS, SÓLIDOS</t>
  </si>
  <si>
    <t>DICLOROANILINAS, SÓLIDAS</t>
  </si>
  <si>
    <t>DINITROBENZENOS, SÓLIDOS</t>
  </si>
  <si>
    <t>HIDROCLORETO DE NICOTINA, SÓLIDO</t>
  </si>
  <si>
    <t>SULFATO DE NICOTINA, SÓLIDA</t>
  </si>
  <si>
    <t>NITROTOLUENOS, SÓLIDOS</t>
  </si>
  <si>
    <t>NITROXILENOS, SÓLIDOS</t>
  </si>
  <si>
    <t>SUBSTÂNCIA PARA PRODUÇÃO DE GÁS LACRIMOGÊNEO, SÓLIDA, N.E.</t>
  </si>
  <si>
    <t>CIANETOS DE BROMOBENZILA, SÓLIDOS</t>
  </si>
  <si>
    <t>DIFENILCLOROARSINA, SÓLIDA</t>
  </si>
  <si>
    <t>TOLUIDINAS, SÓLIDAS</t>
  </si>
  <si>
    <t>XILIDINAS, SÓLIDAS</t>
  </si>
  <si>
    <t>ÁCIDO FOSFÓRICO, SÓLIDO</t>
  </si>
  <si>
    <t>DINITROTOLUENOS, SÓLIDOS</t>
  </si>
  <si>
    <t>CRESÓIS, SÓLIDOS</t>
  </si>
  <si>
    <t>ÁCIDO NITROSILSULFÚRICO, SÓLIDO</t>
  </si>
  <si>
    <t>CLORONITROTOLUENOS, SÓLIDOS</t>
  </si>
  <si>
    <t>NITROANISÓIS, SÓLIDOS</t>
  </si>
  <si>
    <t>NITROBROMOBENZENOS, SÓLIDOS</t>
  </si>
  <si>
    <t>N-ETILBENZILTOLUIDINAS, SÓLIDAS</t>
  </si>
  <si>
    <t>TOXINAS, EXTRAÍDAS DE ORGANISMOS VIVOS, SÓLIDAS, N.E.</t>
  </si>
  <si>
    <t>ÁCIDO PROPIÔNICO com no mínimo 90% de ácido em massa</t>
  </si>
  <si>
    <t>FÓSFORO, COMPOSTO ORGÂNICO, TÓXICO, SÓLIDO, N.E.</t>
  </si>
  <si>
    <t>ARSÊNICO, COMPOSTO ORGÂNICO, SÓLIDO, N.E.</t>
  </si>
  <si>
    <t>METAL CARBONILAS, SÓLIDAS, N.E.</t>
  </si>
  <si>
    <t>COMPOSTO ORGANOMETÁLICO, TÓXICO, SÓLIDO, N.E.</t>
  </si>
  <si>
    <t>HIDROGÊNIO  EM  UM  SISTEMA  DE  ARMAZENAGEM  DE  HIDRETO  METÁLICO  ou  HIDROGÊNIO  EM  UM SISTEMA DE ARMAZENAGEM DE HIDRETO METÁLICO CONTIDO EM EQUIPAMENTO ou HIDROGÊNIO EM UM SISTEMA DE ARMAZENAGEM DE HIDRETO METÁLICO EMBALADO COM EQUIPAMENTO</t>
  </si>
  <si>
    <t>TINTA   INFLAMÁVEL,   CORROSIVA   (incluindo   tintas,   lacas,   esmaltes,   tinturas,   goma-lacas,   vernizes,   polidores, enchimentos   líquidos   e   bases   líquidas   para   lacas)   ou  MATERIAL   RELACIONADO  COM   TINTA  INFLAMÁVEL, CORROSIVA (incluindo diluentes ou redutores para tintas)</t>
  </si>
  <si>
    <t>TINTA   CORROSIVA,   INFLAMÁVEL   (incluindo   tintas,   lacas,   esmaltes,   tinturas,   goma-lacas,   vernizes,   polidores, enchimentos   líquidos   e   bases   líquidas   para   lacas)   ou   MATERIAL   RELACIONADO   COM   TINTA   CORROSIVA, INFLAMÁVEL (incluindo diluentes ou redutores para tintas)</t>
  </si>
  <si>
    <t>HIDROGENODIFLUORETO SOLUÇÃO, N.E.</t>
  </si>
  <si>
    <t>ÁCIDO CROTÔNICO, LÍQUIDO</t>
  </si>
  <si>
    <t>CARTUCHOS PARA  PILHAS DE  COMBUSTÍVEL  ou  CARTUCHOS PARA  PILHAS DE  COMBUSTÍVEL CONTIDOS EM  EQUIPAMENTO  ou   CARTUCHOS  PARA  PILHAS  DE  COMBUSTÍVEL  EMBALADOS  COM  EQUIPAMENTO,
contendo líquidos inflamáveis</t>
  </si>
  <si>
    <t>1 - HIDROXIBENZOTRIAZOL MONOHIDRATADO</t>
  </si>
  <si>
    <t>MISTURA DE ETANOL E GASOLINA ou MISTURA DE ETANOL E COMBUSTÍVEL PARA MOTORES  com mais de
10% de etanol</t>
  </si>
  <si>
    <t>CARTUCHOS PARA  PILHAS DE  COMBUSTÍVEL  ou  CARTUCHOS PARA  PILHAS DE  COMBUSTÍVEL CONTIDOS EM  EQUIPAMENTO  ou   CARTUCHOS  PARA  PILHAS  DE  COMBUSTÍVEL  EMBALADOS  COM  EQUIPAMENTO,
contendo substâncias que reagem com água</t>
  </si>
  <si>
    <t>CARTUCHOS PARA  PILHAS DE  COMBUSTÍVEL  ou  CARTUCHOS PARA  PILHAS DE  COMBUSTÍVEL CONTIDOS EM  EQUIPAMENTO  ou   CARTUCHOS  PARA  PILHAS  DE  COMBUSTÍVEL  EMBALADOS  COM  EQUIPAMENTO,
contendo substâncias corrosivas</t>
  </si>
  <si>
    <t>CARTUCHOS PARA  PILHAS DE  COMBUSTÍVEL  ou  CARTUCHOS PARA  PILHAS DE  COMBUSTÍVEL CONTIDOS EM  EQUIPAMENTO  ou   CARTUCHOS  PARA  PILHAS  DE  COMBUSTÍVEL  EMBALADOS  COM  EQUIPAMENTO,
contendo gas inflamável liquefeito</t>
  </si>
  <si>
    <t>CARTUCHOS PARA  PILHAS DE  COMBUSTÍVEL  ou  CARTUCHOS PARA  PILHAS DE  COMBUSTÍVEL CONTIDOS EM  EQUIPAMENTO  ou   CARTUCHOS  PARA  PILHAS  DE  COMBUSTÍVEL  EMBALADOS  COM  EQUIPAMENTO,
contendo hidrogênio em hidreto metálico</t>
  </si>
  <si>
    <t>BATERIAS DE ÍON LÍTIO (incluindo baterias de polímero de íon lítio)</t>
  </si>
  <si>
    <t>BATERIAS  DE  ÍON  LÍTIO  CONTIDAS  EM  EQUIPAMENTOS  ou   BATERIAS  DE  ÍON  LÍTIO  EMBALADAS  COM EQUIPAMENTOS (incluindo baterias de pólimero de íon lítio)</t>
  </si>
  <si>
    <t>DISPERSÃO  DE  METAIS  ALCALINOS,  INFLAMÁVEL  ou  DISPERSÃO  DE  METAIS  ALCALINOS  TERROSOS,
INFLAMÁVEL</t>
  </si>
  <si>
    <t>MISTURA ANTIDETONANTE PARA COMBUSTÍVEL DE MOTORES, INFLAMÁVEL</t>
  </si>
  <si>
    <t>HIDRAZINA, SOLUÇÃO AQUOSA, INFLAMÁVEL, com mais de 37% de hidrazina, em massa</t>
  </si>
  <si>
    <t>HIPOCLORITO   DE   CÁLCIO,   SECO,   CORROSIVO   ou   MISTURA   DE    HIPOCLORITO   DE    CÁLCIO,   SECO,
CORROSIVO, com mais de 39% de cloro ativo (8,8% de oxigênio ativo)</t>
  </si>
  <si>
    <t>MISTURA DE HIPOCLORITO DE CÁLCIO, SECO, CORROSIVO, com mais de 10% e até 39% de cloro ativo</t>
  </si>
  <si>
    <t>HIPOCLORITO DE CÁLCIO, HIDRATADO, CORROSIVO ou MISTURA DE HIPOCLORITO DE CÁLCIO, HIDRATADO, CORROSIVO com não menos que 5,5% e até 16% de água</t>
  </si>
  <si>
    <r>
      <t>LÍQUIDO TÓXICO POR INALAÇÃO, INFLAMÁVEL, CORROSIVO, N.E. com uma CL</t>
    </r>
    <r>
      <rPr>
        <sz val="11"/>
        <rFont val="Calibri"/>
        <family val="2"/>
        <scheme val="minor"/>
      </rPr>
      <t xml:space="preserve">50 </t>
    </r>
    <r>
      <rPr>
        <vertAlign val="superscript"/>
        <sz val="11"/>
        <rFont val="Calibri"/>
        <family val="2"/>
        <scheme val="minor"/>
      </rPr>
      <t>inferior ou igual a 200 ml/m3  e concentração saturada de vapor superior ou igual a 500 CL</t>
    </r>
    <r>
      <rPr>
        <sz val="11"/>
        <rFont val="Calibri"/>
        <family val="2"/>
        <scheme val="minor"/>
      </rPr>
      <t>50</t>
    </r>
  </si>
  <si>
    <r>
      <t>LÍQUIDO TÓXICO POR INALAÇÃO, INFLAMÁVEL, CORROSIVO, N.E. com uma CL</t>
    </r>
    <r>
      <rPr>
        <sz val="11"/>
        <rFont val="Calibri"/>
        <family val="2"/>
        <scheme val="minor"/>
      </rPr>
      <t xml:space="preserve">50  </t>
    </r>
    <r>
      <rPr>
        <vertAlign val="superscript"/>
        <sz val="11"/>
        <rFont val="Calibri"/>
        <family val="2"/>
        <scheme val="minor"/>
      </rPr>
      <t>inferior ou igual a 1000 ml/m3  e concentração saturada de vapor superior ou igual a 10 CL</t>
    </r>
    <r>
      <rPr>
        <sz val="11"/>
        <rFont val="Calibri"/>
        <family val="2"/>
        <scheme val="minor"/>
      </rPr>
      <t>50</t>
    </r>
  </si>
  <si>
    <r>
      <t>LÍQUIDO TÓXICO POR INALAÇÃO, QUE REAGE COM ÁGUA, INFLAMÁVEL, N.E. com uma CL</t>
    </r>
    <r>
      <rPr>
        <sz val="11"/>
        <rFont val="Calibri"/>
        <family val="2"/>
        <scheme val="minor"/>
      </rPr>
      <t xml:space="preserve">50  </t>
    </r>
    <r>
      <rPr>
        <vertAlign val="superscript"/>
        <sz val="11"/>
        <rFont val="Calibri"/>
        <family val="2"/>
        <scheme val="minor"/>
      </rPr>
      <t>inferior ou igual a
200 ml/m3  e concentração saturada de vapor superior ou igual a 500 CL</t>
    </r>
    <r>
      <rPr>
        <sz val="11"/>
        <rFont val="Calibri"/>
        <family val="2"/>
        <scheme val="minor"/>
      </rPr>
      <t>50</t>
    </r>
  </si>
  <si>
    <r>
      <t>LÍQUIDO TÓXICO POR INALAÇÃO, QUE REAGE COM ÁGUA, INFLAMÁVEL, N.E. com uma CL</t>
    </r>
    <r>
      <rPr>
        <sz val="11"/>
        <rFont val="Calibri"/>
        <family val="2"/>
        <scheme val="minor"/>
      </rPr>
      <t xml:space="preserve">50  </t>
    </r>
    <r>
      <rPr>
        <vertAlign val="superscript"/>
        <sz val="11"/>
        <rFont val="Calibri"/>
        <family val="2"/>
        <scheme val="minor"/>
      </rPr>
      <t>inferior ou igual a
1000 ml/m3  e concentração saturada de vapor superior ou igual a 10 CL</t>
    </r>
    <r>
      <rPr>
        <sz val="11"/>
        <rFont val="Calibri"/>
        <family val="2"/>
        <scheme val="minor"/>
      </rPr>
      <t>50</t>
    </r>
  </si>
  <si>
    <t>PETRÓLEO CRU ÁCIDO, INFLAMÁVEL, TÓXICO</t>
  </si>
  <si>
    <t>IODO</t>
  </si>
  <si>
    <t>FARINHA DE KRILL</t>
  </si>
  <si>
    <t>IODO MONOCLORADO, LÍQUIDO</t>
  </si>
  <si>
    <t>CAPACITOR, ELÉTRICO DE DUPLA CAMADA (com capacidade de armazenamento de energia superior a 0,3 Wh)</t>
  </si>
  <si>
    <t>PRODUTO QUÍMICO SOB PRESSÃO, N.E.</t>
  </si>
  <si>
    <t>PRODUTO QUÍMICO SOB PRESSÃO, INFLAMÁVEL, N.E.</t>
  </si>
  <si>
    <t>PRODUTO QUÍMICO SOB PRESSÃO, TÓXICO, N.E.</t>
  </si>
  <si>
    <t>PRODUTO QUÍMICO SOB PRESSÃO, CORROSIVO, N.E.</t>
  </si>
  <si>
    <t>PRODUTO QUÍMICO SOB PRESSÃO, INFLAMÁVEL, TÓXICO, N.E.</t>
  </si>
  <si>
    <t>PRODUTO QUÍMICO SOB PRESSÃO, INFLAMÁVEL, CORROSIVO, N.E.</t>
  </si>
  <si>
    <t>MERCÚRIO CONTIDO EM ARTIGOS MANUFATURADOS</t>
  </si>
  <si>
    <t>HEXAFLUORETO  DE  URÂNIO,  MATERIAL  RADIOATIVO,  EMBALAGEM  EXCEPTIVA,  com menos  de  0,1  kg por
embalagem, não-físsil ou físsil-exceptivo</t>
  </si>
  <si>
    <t>CAPACITOR, ASSIMÉTRICO (com capacidade de armazenamento de energia superior a 0.3Wh)</t>
  </si>
  <si>
    <t>EMBALAGENS VAZIAS, NÃO LIMPAS</t>
  </si>
  <si>
    <t>GÁS ADSORVIDO, INFLAMÁVEL, N.E.</t>
  </si>
  <si>
    <t>GÁS ADSORVIDO, N.E.</t>
  </si>
  <si>
    <t>GÁS ADSORVIDO TÓXICO, N.E.</t>
  </si>
  <si>
    <t>GÁS ADSORVIDO, OXIDANTE, N.E.</t>
  </si>
  <si>
    <t>GÁS ADSORVIDO,TÓXICO INFLAMÁVEL, N.E.</t>
  </si>
  <si>
    <t>GÁS ADSORVIDO TÓXICO, OXIDANTE, N.E.</t>
  </si>
  <si>
    <t>GÁS ADSORVIDO, TÓXICO, CORROSIVO, N.E.</t>
  </si>
  <si>
    <t>GÁS ADSORVIDO, TÓXICO, INFLAMÁVEL, CORROSIVO, N.E.</t>
  </si>
  <si>
    <t>GÁS ADSORVIDO, TÓXICO, OXIDANTE, CORROSIVO, N.E.</t>
  </si>
  <si>
    <t>TRIFLUORETO DE BORO, ADSORVIDO</t>
  </si>
  <si>
    <t>CLORO, ADSORVIDO</t>
  </si>
  <si>
    <t>TETRAFLUORETO DE SILICONE, ADSORVIDO</t>
  </si>
  <si>
    <t>ARSINA, ADSORVIDA</t>
  </si>
  <si>
    <t>GERMANO, ADSORVIDO</t>
  </si>
  <si>
    <t>PENTAFLUORETO DE FÓSFORO, ADSORVIDO</t>
  </si>
  <si>
    <t>FOSFINA, ADSORVIDA</t>
  </si>
  <si>
    <t>SELENETO DE HIDROGÊNIO, ADSORVIDO</t>
  </si>
  <si>
    <t>KIT RESINA DE POLIÉSTER, material base sólida</t>
  </si>
  <si>
    <t>MOTOR, COMBUSTÃO INTERNA, MOVIDO A LÍQUIDO INFLAMÁVEL ou MOTOR, PILHA DE COMBUSTÍVEL, MOVIDO A LÍQUIDO INFLAMÁVEL ou MAQUINÁRIO, COMBUSTÃO INTERNA, MOVIDO A LÍQUIDO INFLAMÁVEL ou MAQUINÁRIO, PILHA DE COMBUSTÍVEL, MOVIDO A LÍQUIDO INFLAMÁVEL</t>
  </si>
  <si>
    <t>MOTOR, COMBUSTÃO INTERNA, MOVIDO A GÁS INFLAMÁVEL ou MOTOR, PILHA DE COMBUSTÍVEL, MOVIDO A GÁS INFLAMÁVEL ou MAQUINÁRIO, COMBUSTÃO INTERNA, MOVIDO A GÁS INFLAMÁVEL ou MAQUINÁRIO, PILHA DE COMBUSTÍVEL, MOVIDO A GÁS INFLAMÁVEL</t>
  </si>
  <si>
    <t>MOTOR, COMBUSTÃO INTERNA, ou MAQUINÁRIO, COMBUSTÃO INTERNA</t>
  </si>
  <si>
    <t>SUBSTÂNCIA POLIMERIZANTE SÓLIDA, ESTABILIZADA, N.E.</t>
  </si>
  <si>
    <t>SUBSTÂNCIA POLIMERIZANTE LÍQUIDA, ESTABILIZADA, N.E.</t>
  </si>
  <si>
    <t>SUBSTÂNCIA POLIMERIZANTE SÓLIDA, TEMPERATURA CONTROLADA, N.E.</t>
  </si>
  <si>
    <t>SUBSTÂNCIA POLIMERIZANTE LÍQUIDA, TEMPERATURA CONTROLADA, 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</si>
</sst>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4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name val="Calibri"/>
      <family val="2"/>
      <scheme val="minor"/>
    </font>
    <font>
      <sz val="10"/>
      <color rgb="FF000000"/>
      <name val="Arial"/>
      <family val="2"/>
    </font>
    <font>
      <sz val="11"/>
      <color rgb="FF000000"/>
      <name val="Calibri"/>
      <family val="2"/>
      <scheme val="minor"/>
    </font>
    <font>
      <sz val="11"/>
      <color rgb="FF000000"/>
      <name val="Calibri"/>
      <family val="2"/>
    </font>
    <font>
      <sz val="10"/>
      <color theme="1"/>
      <name val="Liberation Sans"/>
      <family val="2"/>
    </font>
    <font>
      <sz val="11"/>
      <color rgb="FF242424"/>
      <name val="Aptos Narrow"/>
      <family val="2"/>
    </font>
    <font>
      <sz val="12"/>
      <color theme="1"/>
      <name val="Liberation Sans"/>
      <family val="2"/>
    </font>
    <font>
      <b/>
      <sz val="11"/>
      <color rgb="FFFF0000"/>
      <name val="Calibri"/>
      <family val="2"/>
      <scheme val="minor"/>
    </font>
    <font>
      <sz val="11"/>
      <name val="Calibri (Corpo)"/>
    </font>
    <font>
      <b/>
      <sz val="11"/>
      <name val="Calibri"/>
      <family val="2"/>
      <scheme val="minor"/>
    </font>
    <font>
      <strike/>
      <sz val="11"/>
      <name val="Calibri"/>
      <family val="2"/>
      <scheme val="minor"/>
    </font>
    <font>
      <vertAlign val="superscript"/>
      <sz val="11"/>
      <name val="Calibri"/>
      <family val="2"/>
      <scheme val="minor"/>
    </font>
    <font>
      <sz val="10"/>
      <color rgb="FF000000"/>
      <name val="Arial"/>
      <charset val="1"/>
    </font>
    <font>
      <sz val="11"/>
      <color rgb="FF000000"/>
      <name val="Calibri"/>
      <charset val="1"/>
    </font>
    <font>
      <sz val="12"/>
      <color rgb="FF000000"/>
      <name val="Calibri"/>
      <charset val="1"/>
    </font>
    <font>
      <sz val="11"/>
      <color rgb="FF242424"/>
      <name val="Aptos Narrow"/>
      <family val="2"/>
      <charset val="1"/>
    </font>
    <font>
      <sz val="11"/>
      <color theme="1"/>
      <name val="Google Sans Text"/>
      <family val="2"/>
      <charset val="1"/>
    </font>
    <font>
      <sz val="11"/>
      <color rgb="FF242424"/>
      <name val="Aptos Narrow"/>
      <charset val="1"/>
    </font>
    <font>
      <sz val="12"/>
      <color rgb="FF000000"/>
      <name val="Calibri"/>
      <family val="2"/>
    </font>
    <font>
      <sz val="10"/>
      <color theme="1"/>
      <name val="Liberation Sans"/>
      <charset val="1"/>
    </font>
    <font>
      <sz val="11"/>
      <color theme="1"/>
      <name val="Calibri"/>
      <charset val="1"/>
    </font>
    <font>
      <sz val="11"/>
      <color rgb="FF000000"/>
      <name val="Calibri"/>
    </font>
  </fonts>
  <fills count="5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
      <patternFill patternType="solid">
        <fgColor rgb="FFFF0000"/>
        <bgColor indexed="64"/>
      </patternFill>
    </fill>
    <fill>
      <patternFill patternType="solid">
        <fgColor theme="7" tint="0.59999389629810485"/>
        <bgColor indexed="64"/>
      </patternFill>
    </fill>
    <fill>
      <patternFill patternType="solid">
        <fgColor theme="0" tint="-0.14999847407452621"/>
        <bgColor theme="0" tint="-0.14999847407452621"/>
      </patternFill>
    </fill>
    <fill>
      <patternFill patternType="solid">
        <fgColor rgb="FFCCCCFF"/>
        <bgColor indexed="64"/>
      </patternFill>
    </fill>
    <fill>
      <patternFill patternType="solid">
        <fgColor rgb="FFFFFF00"/>
        <bgColor indexed="64"/>
      </patternFill>
    </fill>
    <fill>
      <patternFill patternType="solid">
        <fgColor theme="1"/>
        <bgColor theme="1"/>
      </patternFill>
    </fill>
    <fill>
      <patternFill patternType="solid">
        <fgColor theme="0" tint="-0.34998626667073579"/>
        <bgColor theme="0" tint="-0.34998626667073579"/>
      </patternFill>
    </fill>
    <fill>
      <patternFill patternType="solid">
        <fgColor theme="6" tint="0.59999389629810485"/>
        <bgColor indexed="64"/>
      </patternFill>
    </fill>
    <fill>
      <patternFill patternType="solid">
        <fgColor theme="0" tint="-0.14999847407452621"/>
        <bgColor indexed="64"/>
      </patternFill>
    </fill>
    <fill>
      <patternFill patternType="solid">
        <fgColor rgb="FFFFCCFF"/>
        <bgColor indexed="64"/>
      </patternFill>
    </fill>
    <fill>
      <patternFill patternType="solid">
        <fgColor rgb="FFFFE699"/>
        <bgColor rgb="FF000000"/>
      </patternFill>
    </fill>
    <fill>
      <patternFill patternType="solid">
        <fgColor theme="4"/>
        <bgColor theme="4"/>
      </patternFill>
    </fill>
    <fill>
      <patternFill patternType="solid">
        <fgColor rgb="FF92D05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B4C6E7"/>
        <bgColor rgb="FFB4C6E7"/>
      </patternFill>
    </fill>
    <fill>
      <patternFill patternType="solid">
        <fgColor rgb="FFD9E1F2"/>
        <bgColor rgb="FFD9E1F2"/>
      </patternFill>
    </fill>
    <fill>
      <patternFill patternType="solid">
        <fgColor theme="4" tint="0.59999389629810485"/>
        <bgColor theme="4" tint="0.59999389629810485"/>
      </patternFill>
    </fill>
  </fills>
  <borders count="3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style="thin">
        <color theme="0"/>
      </right>
      <top style="thin">
        <color theme="0"/>
      </top>
      <bottom style="thin">
        <color theme="0"/>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theme="0"/>
      </left>
      <right style="thin">
        <color theme="0"/>
      </right>
      <top style="thin">
        <color theme="0"/>
      </top>
      <bottom/>
      <diagonal/>
    </border>
    <border>
      <left/>
      <right/>
      <top style="thin">
        <color theme="1"/>
      </top>
      <bottom style="thin">
        <color theme="1"/>
      </bottom>
      <diagonal/>
    </border>
    <border>
      <left style="thin">
        <color rgb="FFFFFFFF"/>
      </left>
      <right style="thin">
        <color rgb="FFFFFFFF"/>
      </right>
      <top style="thin">
        <color rgb="FFFFFFFF"/>
      </top>
      <bottom/>
      <diagonal/>
    </border>
    <border>
      <left/>
      <right/>
      <top/>
      <bottom style="thick">
        <color theme="0"/>
      </bottom>
      <diagonal/>
    </border>
    <border>
      <left/>
      <right/>
      <top style="thin">
        <color theme="0"/>
      </top>
      <bottom style="thin">
        <color theme="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right style="thin">
        <color rgb="FF000000"/>
      </right>
      <top style="thin">
        <color rgb="FF000000"/>
      </top>
      <bottom style="thin">
        <color rgb="FFFFFFFF"/>
      </bottom>
      <diagonal/>
    </border>
    <border>
      <left/>
      <right/>
      <top style="thin">
        <color rgb="FFA9D08E"/>
      </top>
      <bottom style="thin">
        <color rgb="FFA9D08E"/>
      </bottom>
      <diagonal/>
    </border>
    <border>
      <left/>
      <right style="thin">
        <color rgb="FFA9D08E"/>
      </right>
      <top style="thin">
        <color rgb="FFA9D08E"/>
      </top>
      <bottom/>
      <diagonal/>
    </border>
    <border>
      <left style="thin">
        <color theme="0"/>
      </left>
      <right style="thin">
        <color theme="0"/>
      </right>
      <top/>
      <bottom style="thick">
        <color theme="0"/>
      </bottom>
      <diagonal/>
    </border>
    <border>
      <left/>
      <right/>
      <top style="thin">
        <color theme="4" tint="0.39997558519241921"/>
      </top>
      <bottom style="thin">
        <color theme="4" tint="0.39997558519241921"/>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25" fillId="0" borderId="0"/>
    <xf numFmtId="0" fontId="18" fillId="0" borderId="0" applyNumberFormat="0" applyFill="0" applyBorder="0" applyAlignment="0" applyProtection="0"/>
  </cellStyleXfs>
  <cellXfs count="265">
    <xf numFmtId="0" fontId="0" fillId="0" borderId="0" xfId="0"/>
    <xf numFmtId="14" fontId="0" fillId="0" borderId="0" xfId="0" applyNumberFormat="1"/>
    <xf numFmtId="1" fontId="0" fillId="0" borderId="0" xfId="0" applyNumberFormat="1" applyAlignment="1" applyProtection="1">
      <alignment horizontal="center" vertical="center"/>
      <protection locked="0"/>
    </xf>
    <xf numFmtId="1" fontId="0" fillId="0" borderId="0" xfId="0" applyNumberFormat="1" applyAlignment="1" applyProtection="1">
      <alignment horizontal="center" vertical="center" wrapText="1"/>
      <protection locked="0"/>
    </xf>
    <xf numFmtId="1" fontId="0" fillId="33" borderId="0" xfId="0" applyNumberFormat="1" applyFill="1" applyAlignment="1">
      <alignment horizontal="center" vertical="center"/>
    </xf>
    <xf numFmtId="1" fontId="0" fillId="33" borderId="0" xfId="0" applyNumberFormat="1" applyFill="1" applyAlignment="1">
      <alignment horizontal="center" vertical="center" wrapText="1"/>
    </xf>
    <xf numFmtId="164" fontId="0" fillId="0" borderId="0" xfId="0" applyNumberFormat="1" applyAlignment="1" applyProtection="1">
      <alignment horizontal="center" vertical="center"/>
      <protection locked="0"/>
    </xf>
    <xf numFmtId="14" fontId="0" fillId="33" borderId="0" xfId="0" applyNumberFormat="1" applyFill="1" applyAlignment="1">
      <alignment horizontal="center" vertical="center"/>
    </xf>
    <xf numFmtId="0" fontId="0" fillId="33" borderId="0" xfId="0" applyFill="1" applyAlignment="1">
      <alignment vertical="center"/>
    </xf>
    <xf numFmtId="1" fontId="0" fillId="0" borderId="0" xfId="0" applyNumberFormat="1" applyAlignment="1">
      <alignment horizontal="center" vertical="center"/>
    </xf>
    <xf numFmtId="1" fontId="0" fillId="33" borderId="0" xfId="0" applyNumberFormat="1" applyFill="1" applyAlignment="1">
      <alignment horizontal="centerContinuous" vertical="center" wrapText="1"/>
    </xf>
    <xf numFmtId="1" fontId="0" fillId="33" borderId="0" xfId="0" applyNumberFormat="1" applyFill="1" applyAlignment="1" applyProtection="1">
      <alignment horizontal="center" vertical="center" wrapText="1"/>
      <protection locked="0"/>
    </xf>
    <xf numFmtId="1" fontId="1" fillId="33" borderId="0" xfId="0" applyNumberFormat="1" applyFont="1" applyFill="1" applyAlignment="1" applyProtection="1">
      <alignment vertical="center" wrapText="1"/>
      <protection locked="0"/>
    </xf>
    <xf numFmtId="0" fontId="0" fillId="0" borderId="0" xfId="0" applyProtection="1">
      <protection locked="0"/>
    </xf>
    <xf numFmtId="1" fontId="0" fillId="0" borderId="0" xfId="0" applyNumberFormat="1"/>
    <xf numFmtId="0" fontId="0" fillId="33" borderId="0" xfId="0" applyFill="1"/>
    <xf numFmtId="0" fontId="0" fillId="0" borderId="0" xfId="0" applyAlignment="1" applyProtection="1">
      <alignment wrapText="1"/>
      <protection locked="0"/>
    </xf>
    <xf numFmtId="0" fontId="0" fillId="0" borderId="0" xfId="0" applyAlignment="1" applyProtection="1">
      <alignment horizontal="center" vertical="center"/>
      <protection locked="0"/>
    </xf>
    <xf numFmtId="0" fontId="0" fillId="33" borderId="0" xfId="0" applyFill="1" applyAlignment="1">
      <alignment horizontal="center" vertical="center"/>
    </xf>
    <xf numFmtId="0" fontId="0" fillId="33" borderId="0" xfId="0" applyFill="1" applyAlignment="1" applyProtection="1">
      <alignment horizontal="center" vertical="center"/>
      <protection locked="0"/>
    </xf>
    <xf numFmtId="0" fontId="0" fillId="0" borderId="0" xfId="0" applyAlignment="1" applyProtection="1">
      <alignment horizontal="center" vertical="center" wrapText="1"/>
      <protection locked="0"/>
    </xf>
    <xf numFmtId="0" fontId="0" fillId="33" borderId="0" xfId="0" applyFill="1" applyProtection="1">
      <protection locked="0"/>
    </xf>
    <xf numFmtId="0" fontId="0" fillId="0" borderId="0" xfId="0" applyAlignment="1" applyProtection="1">
      <alignment vertical="center"/>
      <protection locked="0"/>
    </xf>
    <xf numFmtId="0" fontId="0" fillId="0" borderId="0" xfId="0" applyAlignment="1" applyProtection="1">
      <alignment vertical="center" wrapText="1"/>
      <protection locked="0"/>
    </xf>
    <xf numFmtId="0" fontId="0" fillId="33" borderId="0" xfId="0" applyFill="1" applyAlignment="1">
      <alignment wrapText="1"/>
    </xf>
    <xf numFmtId="0" fontId="0" fillId="35" borderId="0" xfId="0" applyFill="1" applyAlignment="1">
      <alignment horizontal="center" vertical="center"/>
    </xf>
    <xf numFmtId="0" fontId="0" fillId="35" borderId="0" xfId="0" applyFill="1"/>
    <xf numFmtId="0" fontId="0" fillId="33" borderId="0" xfId="0" applyFill="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center"/>
    </xf>
    <xf numFmtId="0" fontId="0" fillId="0" borderId="0" xfId="0" applyAlignment="1">
      <alignment horizontal="left"/>
    </xf>
    <xf numFmtId="164" fontId="0" fillId="0" borderId="0" xfId="0" applyNumberFormat="1" applyAlignment="1" applyProtection="1">
      <alignment vertical="center"/>
      <protection locked="0"/>
    </xf>
    <xf numFmtId="0" fontId="0" fillId="37" borderId="0" xfId="0" applyFill="1"/>
    <xf numFmtId="0" fontId="0" fillId="37" borderId="0" xfId="0" applyFill="1" applyAlignment="1">
      <alignment horizontal="center" vertical="center"/>
    </xf>
    <xf numFmtId="14" fontId="0" fillId="0" borderId="0" xfId="0" applyNumberFormat="1" applyAlignment="1">
      <alignment vertical="center"/>
    </xf>
    <xf numFmtId="0" fontId="0" fillId="33" borderId="0" xfId="0" applyFill="1" applyAlignment="1">
      <alignment horizontal="centerContinuous" vertical="center"/>
    </xf>
    <xf numFmtId="1" fontId="0" fillId="33" borderId="0" xfId="0" applyNumberFormat="1" applyFill="1"/>
    <xf numFmtId="0" fontId="0" fillId="33" borderId="0" xfId="0" applyFill="1" applyAlignment="1">
      <alignment horizontal="center"/>
    </xf>
    <xf numFmtId="0" fontId="1" fillId="33" borderId="0" xfId="0" applyFont="1" applyFill="1" applyAlignment="1" applyProtection="1">
      <alignment vertical="center"/>
      <protection locked="0"/>
    </xf>
    <xf numFmtId="0" fontId="16" fillId="0" borderId="0" xfId="0" applyFont="1" applyAlignment="1">
      <alignment horizontal="center" vertical="center"/>
    </xf>
    <xf numFmtId="0" fontId="13" fillId="0" borderId="0" xfId="0" applyFont="1" applyAlignment="1">
      <alignment horizontal="center" wrapText="1"/>
    </xf>
    <xf numFmtId="0" fontId="16" fillId="0" borderId="0" xfId="0" applyFont="1"/>
    <xf numFmtId="0" fontId="26" fillId="0" borderId="0" xfId="0" applyFont="1"/>
    <xf numFmtId="0" fontId="16" fillId="0" borderId="0" xfId="0" applyFont="1" applyAlignment="1">
      <alignment horizontal="center"/>
    </xf>
    <xf numFmtId="0" fontId="16" fillId="0" borderId="0" xfId="0" applyFont="1" applyAlignment="1">
      <alignment wrapText="1"/>
    </xf>
    <xf numFmtId="0" fontId="13" fillId="39" borderId="16" xfId="0" applyFont="1" applyFill="1" applyBorder="1" applyAlignment="1">
      <alignment horizontal="center" vertical="center"/>
    </xf>
    <xf numFmtId="0" fontId="14" fillId="0" borderId="0" xfId="0" applyFont="1"/>
    <xf numFmtId="0" fontId="27" fillId="0" borderId="0" xfId="0" applyFont="1" applyAlignment="1">
      <alignment horizontal="center" vertical="center"/>
    </xf>
    <xf numFmtId="0" fontId="21" fillId="0" borderId="0" xfId="0" applyFont="1" applyAlignment="1">
      <alignment wrapText="1"/>
    </xf>
    <xf numFmtId="0" fontId="0" fillId="40" borderId="17" xfId="0" applyFill="1" applyBorder="1" applyAlignment="1">
      <alignment horizontal="center" vertical="center"/>
    </xf>
    <xf numFmtId="0" fontId="19" fillId="0" borderId="0" xfId="0" applyFont="1" applyAlignment="1">
      <alignment horizontal="center"/>
    </xf>
    <xf numFmtId="0" fontId="0" fillId="36" borderId="17" xfId="0" applyFill="1" applyBorder="1" applyAlignment="1">
      <alignment horizontal="center" vertical="center"/>
    </xf>
    <xf numFmtId="0" fontId="22" fillId="0" borderId="0" xfId="0" applyFont="1" applyAlignment="1">
      <alignment wrapText="1"/>
    </xf>
    <xf numFmtId="0" fontId="0" fillId="40" borderId="17" xfId="0" applyFill="1" applyBorder="1" applyAlignment="1">
      <alignment horizontal="left" vertical="center"/>
    </xf>
    <xf numFmtId="0" fontId="0" fillId="36" borderId="17" xfId="0" applyFill="1" applyBorder="1" applyAlignment="1">
      <alignment horizontal="left" vertical="center"/>
    </xf>
    <xf numFmtId="0" fontId="14" fillId="0" borderId="0" xfId="0" applyFont="1" applyAlignment="1">
      <alignment wrapText="1"/>
    </xf>
    <xf numFmtId="0" fontId="0" fillId="40" borderId="0" xfId="0" applyFill="1" applyAlignment="1">
      <alignment horizontal="center" vertical="center"/>
    </xf>
    <xf numFmtId="17" fontId="0" fillId="0" borderId="0" xfId="0" applyNumberFormat="1"/>
    <xf numFmtId="0" fontId="21" fillId="0" borderId="0" xfId="0" applyFont="1" applyAlignment="1">
      <alignment horizontal="center" vertical="center"/>
    </xf>
    <xf numFmtId="0" fontId="21" fillId="0" borderId="19" xfId="0" applyFont="1" applyBorder="1"/>
    <xf numFmtId="0" fontId="19" fillId="0" borderId="20" xfId="0" applyFont="1" applyBorder="1" applyAlignment="1">
      <alignment wrapText="1"/>
    </xf>
    <xf numFmtId="0" fontId="21" fillId="0" borderId="20" xfId="0" applyFont="1" applyBorder="1" applyAlignment="1">
      <alignment wrapText="1"/>
    </xf>
    <xf numFmtId="0" fontId="21" fillId="0" borderId="21" xfId="0" applyFont="1" applyBorder="1"/>
    <xf numFmtId="0" fontId="19" fillId="0" borderId="22" xfId="0" applyFont="1" applyBorder="1" applyAlignment="1">
      <alignment wrapText="1"/>
    </xf>
    <xf numFmtId="0" fontId="21" fillId="0" borderId="23" xfId="0" applyFont="1" applyBorder="1"/>
    <xf numFmtId="0" fontId="19" fillId="0" borderId="24" xfId="0" applyFont="1" applyBorder="1" applyAlignment="1">
      <alignment wrapText="1"/>
    </xf>
    <xf numFmtId="0" fontId="21" fillId="0" borderId="24" xfId="0" applyFont="1" applyBorder="1"/>
    <xf numFmtId="0" fontId="21" fillId="0" borderId="20" xfId="0" applyFont="1" applyBorder="1"/>
    <xf numFmtId="0" fontId="21" fillId="0" borderId="22" xfId="0" applyFont="1" applyBorder="1"/>
    <xf numFmtId="0" fontId="21" fillId="0" borderId="18" xfId="0" applyFont="1" applyBorder="1"/>
    <xf numFmtId="0" fontId="19" fillId="0" borderId="25" xfId="0" applyFont="1" applyBorder="1" applyAlignment="1">
      <alignment wrapText="1"/>
    </xf>
    <xf numFmtId="0" fontId="21" fillId="0" borderId="25" xfId="0" applyFont="1" applyBorder="1"/>
    <xf numFmtId="0" fontId="19" fillId="0" borderId="23" xfId="0" applyFont="1" applyBorder="1" applyAlignment="1">
      <alignment wrapText="1"/>
    </xf>
    <xf numFmtId="0" fontId="21" fillId="0" borderId="26" xfId="0" applyFont="1" applyBorder="1"/>
    <xf numFmtId="0" fontId="19" fillId="0" borderId="26" xfId="0" applyFont="1" applyBorder="1" applyAlignment="1">
      <alignment wrapText="1"/>
    </xf>
    <xf numFmtId="0" fontId="19" fillId="0" borderId="27" xfId="0" applyFont="1" applyBorder="1" applyAlignment="1">
      <alignment wrapText="1"/>
    </xf>
    <xf numFmtId="0" fontId="19" fillId="0" borderId="28" xfId="0" applyFont="1" applyBorder="1" applyAlignment="1">
      <alignment wrapText="1"/>
    </xf>
    <xf numFmtId="0" fontId="21" fillId="0" borderId="22" xfId="0" applyFont="1" applyBorder="1" applyAlignment="1">
      <alignment wrapText="1"/>
    </xf>
    <xf numFmtId="0" fontId="30" fillId="0" borderId="24" xfId="0" applyFont="1" applyBorder="1" applyAlignment="1">
      <alignment wrapText="1"/>
    </xf>
    <xf numFmtId="0" fontId="30" fillId="0" borderId="20" xfId="0" applyFont="1" applyBorder="1" applyAlignment="1">
      <alignment wrapText="1"/>
    </xf>
    <xf numFmtId="0" fontId="22" fillId="44" borderId="29" xfId="0" applyFont="1" applyFill="1" applyBorder="1" applyAlignment="1">
      <alignment wrapText="1"/>
    </xf>
    <xf numFmtId="0" fontId="0" fillId="35" borderId="0" xfId="0" applyFill="1" applyAlignment="1">
      <alignment horizontal="center" vertical="center" wrapText="1"/>
    </xf>
    <xf numFmtId="0" fontId="0" fillId="41" borderId="0" xfId="0" applyFill="1" applyAlignment="1">
      <alignment horizontal="center" vertical="center" wrapText="1"/>
    </xf>
    <xf numFmtId="0" fontId="0" fillId="42" borderId="0" xfId="0" applyFill="1" applyAlignment="1">
      <alignment horizontal="center" vertical="center" wrapText="1"/>
    </xf>
    <xf numFmtId="0" fontId="0" fillId="41" borderId="0" xfId="0" applyFill="1" applyAlignment="1">
      <alignment horizontal="center" vertical="center"/>
    </xf>
    <xf numFmtId="0" fontId="0" fillId="43" borderId="0" xfId="0" applyFill="1" applyAlignment="1">
      <alignment horizontal="center" vertical="center"/>
    </xf>
    <xf numFmtId="0" fontId="22" fillId="35" borderId="30" xfId="0" applyFont="1" applyFill="1" applyBorder="1" applyAlignment="1">
      <alignment horizontal="center" vertical="center" wrapText="1"/>
    </xf>
    <xf numFmtId="0" fontId="0" fillId="42" borderId="0" xfId="0" applyFill="1" applyAlignment="1">
      <alignment horizontal="center" vertical="center"/>
    </xf>
    <xf numFmtId="0" fontId="0" fillId="41" borderId="0" xfId="0" applyFill="1"/>
    <xf numFmtId="0" fontId="0" fillId="43" borderId="0" xfId="0" applyFill="1"/>
    <xf numFmtId="0" fontId="28" fillId="0" borderId="0" xfId="0" applyFont="1"/>
    <xf numFmtId="0" fontId="28" fillId="35" borderId="0" xfId="0" applyFont="1" applyFill="1" applyAlignment="1">
      <alignment horizontal="center" vertical="center" wrapText="1"/>
    </xf>
    <xf numFmtId="0" fontId="28" fillId="35" borderId="0" xfId="0" applyFont="1" applyFill="1" applyAlignment="1">
      <alignment horizontal="center" vertical="center"/>
    </xf>
    <xf numFmtId="1" fontId="28" fillId="35" borderId="0" xfId="0" applyNumberFormat="1" applyFont="1" applyFill="1" applyAlignment="1">
      <alignment horizontal="center" vertical="center"/>
    </xf>
    <xf numFmtId="0" fontId="28" fillId="41" borderId="0" xfId="0" applyFont="1" applyFill="1" applyAlignment="1">
      <alignment horizontal="center" vertical="center"/>
    </xf>
    <xf numFmtId="0" fontId="28" fillId="41" borderId="0" xfId="0" applyFont="1" applyFill="1" applyAlignment="1">
      <alignment horizontal="center" vertical="center" wrapText="1"/>
    </xf>
    <xf numFmtId="0" fontId="28" fillId="42" borderId="0" xfId="0" applyFont="1" applyFill="1" applyAlignment="1">
      <alignment horizontal="center" vertical="center"/>
    </xf>
    <xf numFmtId="0" fontId="28" fillId="42" borderId="0" xfId="0" applyFont="1" applyFill="1" applyAlignment="1">
      <alignment horizontal="center" vertical="center" wrapText="1"/>
    </xf>
    <xf numFmtId="0" fontId="28" fillId="41" borderId="0" xfId="0" applyFont="1" applyFill="1" applyAlignment="1">
      <alignment vertical="center"/>
    </xf>
    <xf numFmtId="0" fontId="28" fillId="37" borderId="0" xfId="0" applyFont="1" applyFill="1" applyAlignment="1">
      <alignment horizontal="center" vertical="center" wrapText="1"/>
    </xf>
    <xf numFmtId="0" fontId="28" fillId="43" borderId="0" xfId="0" applyFont="1" applyFill="1" applyAlignment="1">
      <alignment horizontal="center" vertical="center" wrapText="1"/>
    </xf>
    <xf numFmtId="0" fontId="22" fillId="0" borderId="0" xfId="0" applyFont="1"/>
    <xf numFmtId="0" fontId="0" fillId="0" borderId="0" xfId="0" applyProtection="1">
      <protection hidden="1"/>
    </xf>
    <xf numFmtId="14" fontId="0" fillId="0" borderId="0" xfId="0" applyNumberFormat="1" applyProtection="1">
      <protection hidden="1"/>
    </xf>
    <xf numFmtId="0" fontId="0" fillId="0" borderId="0" xfId="0" applyAlignment="1" applyProtection="1">
      <alignment vertical="center"/>
      <protection hidden="1"/>
    </xf>
    <xf numFmtId="0" fontId="0" fillId="0" borderId="0" xfId="0" applyAlignment="1" applyProtection="1">
      <alignment wrapText="1"/>
      <protection hidden="1"/>
    </xf>
    <xf numFmtId="0" fontId="0" fillId="0" borderId="0" xfId="0" applyAlignment="1" applyProtection="1">
      <alignment horizontal="center" vertical="center"/>
      <protection hidden="1"/>
    </xf>
    <xf numFmtId="0" fontId="0" fillId="0" borderId="0" xfId="0" applyAlignment="1" applyProtection="1">
      <alignment vertical="center" wrapText="1"/>
      <protection hidden="1"/>
    </xf>
    <xf numFmtId="0" fontId="0" fillId="0" borderId="0" xfId="0" applyAlignment="1" applyProtection="1">
      <alignment horizontal="left" vertical="center"/>
      <protection hidden="1"/>
    </xf>
    <xf numFmtId="1" fontId="0" fillId="0" borderId="0" xfId="0" applyNumberFormat="1" applyAlignment="1" applyProtection="1">
      <alignment horizontal="right" vertical="center"/>
      <protection hidden="1"/>
    </xf>
    <xf numFmtId="1" fontId="0" fillId="0" borderId="0" xfId="0" applyNumberFormat="1" applyAlignment="1" applyProtection="1">
      <alignment horizontal="center" vertical="center"/>
      <protection hidden="1"/>
    </xf>
    <xf numFmtId="0" fontId="0" fillId="0" borderId="0" xfId="0" applyAlignment="1" applyProtection="1">
      <alignment horizontal="center"/>
      <protection hidden="1"/>
    </xf>
    <xf numFmtId="0" fontId="0" fillId="0" borderId="0" xfId="0" applyAlignment="1" applyProtection="1">
      <alignment horizontal="center" vertical="center" wrapText="1"/>
      <protection hidden="1"/>
    </xf>
    <xf numFmtId="0" fontId="0" fillId="0" borderId="10" xfId="0" applyBorder="1" applyAlignment="1" applyProtection="1">
      <alignment wrapText="1"/>
      <protection hidden="1"/>
    </xf>
    <xf numFmtId="0" fontId="23" fillId="0" borderId="0" xfId="0" applyFont="1" applyProtection="1">
      <protection hidden="1"/>
    </xf>
    <xf numFmtId="0" fontId="0" fillId="0" borderId="10" xfId="0" applyBorder="1" applyAlignment="1" applyProtection="1">
      <alignment vertical="center" wrapText="1"/>
      <protection hidden="1"/>
    </xf>
    <xf numFmtId="0" fontId="18" fillId="0" borderId="0" xfId="42" applyFill="1" applyAlignment="1" applyProtection="1">
      <alignment vertical="center"/>
      <protection hidden="1"/>
    </xf>
    <xf numFmtId="0" fontId="0" fillId="0" borderId="11" xfId="0" applyBorder="1" applyProtection="1">
      <protection hidden="1"/>
    </xf>
    <xf numFmtId="0" fontId="0" fillId="0" borderId="11" xfId="0" applyBorder="1" applyAlignment="1" applyProtection="1">
      <alignment vertical="center"/>
      <protection hidden="1"/>
    </xf>
    <xf numFmtId="0" fontId="0" fillId="0" borderId="11" xfId="0" applyBorder="1" applyAlignment="1" applyProtection="1">
      <alignment horizontal="center"/>
      <protection hidden="1"/>
    </xf>
    <xf numFmtId="0" fontId="0" fillId="0" borderId="11" xfId="0" applyBorder="1" applyAlignment="1" applyProtection="1">
      <alignment horizontal="center" vertical="center"/>
      <protection hidden="1"/>
    </xf>
    <xf numFmtId="0" fontId="0" fillId="0" borderId="11" xfId="0" applyBorder="1" applyAlignment="1" applyProtection="1">
      <alignment wrapText="1"/>
      <protection hidden="1"/>
    </xf>
    <xf numFmtId="0" fontId="0" fillId="0" borderId="12" xfId="0" applyBorder="1" applyAlignment="1" applyProtection="1">
      <alignment wrapText="1"/>
      <protection hidden="1"/>
    </xf>
    <xf numFmtId="0" fontId="24" fillId="0" borderId="0" xfId="0" applyFont="1" applyProtection="1">
      <protection hidden="1"/>
    </xf>
    <xf numFmtId="0" fontId="0" fillId="0" borderId="11" xfId="0" applyBorder="1" applyAlignment="1" applyProtection="1">
      <alignment horizontal="left" vertical="center"/>
      <protection hidden="1"/>
    </xf>
    <xf numFmtId="0" fontId="0" fillId="0" borderId="13" xfId="0" applyBorder="1" applyAlignment="1" applyProtection="1">
      <alignment wrapText="1"/>
      <protection hidden="1"/>
    </xf>
    <xf numFmtId="0" fontId="0" fillId="0" borderId="10" xfId="0" applyBorder="1" applyProtection="1">
      <protection hidden="1"/>
    </xf>
    <xf numFmtId="0" fontId="1" fillId="0" borderId="0" xfId="0" applyFont="1" applyAlignment="1" applyProtection="1">
      <alignment wrapText="1"/>
      <protection hidden="1"/>
    </xf>
    <xf numFmtId="0" fontId="1" fillId="0" borderId="0" xfId="0" applyFont="1" applyProtection="1">
      <protection hidden="1"/>
    </xf>
    <xf numFmtId="0" fontId="1" fillId="0" borderId="10" xfId="0" applyFont="1" applyBorder="1" applyAlignment="1" applyProtection="1">
      <alignment wrapText="1"/>
      <protection hidden="1"/>
    </xf>
    <xf numFmtId="0" fontId="1" fillId="0" borderId="10" xfId="0" applyFont="1" applyBorder="1" applyAlignment="1" applyProtection="1">
      <alignment vertical="center"/>
      <protection hidden="1"/>
    </xf>
    <xf numFmtId="0" fontId="1" fillId="0" borderId="10" xfId="0" applyFont="1" applyBorder="1" applyProtection="1">
      <protection hidden="1"/>
    </xf>
    <xf numFmtId="0" fontId="22" fillId="0" borderId="0" xfId="0" applyFont="1" applyProtection="1">
      <protection hidden="1"/>
    </xf>
    <xf numFmtId="0" fontId="0" fillId="0" borderId="0" xfId="0" applyAlignment="1" applyProtection="1">
      <alignment horizontal="left" wrapText="1"/>
      <protection hidden="1"/>
    </xf>
    <xf numFmtId="164" fontId="0" fillId="0" borderId="0" xfId="0" quotePrefix="1" applyNumberFormat="1" applyAlignment="1" applyProtection="1">
      <alignment vertical="center"/>
      <protection hidden="1"/>
    </xf>
    <xf numFmtId="0" fontId="22" fillId="0" borderId="0" xfId="0" applyFont="1" applyAlignment="1" applyProtection="1">
      <alignment wrapText="1"/>
      <protection hidden="1"/>
    </xf>
    <xf numFmtId="0" fontId="0" fillId="0" borderId="0" xfId="0" applyAlignment="1" applyProtection="1">
      <alignment horizontal="left"/>
      <protection hidden="1"/>
    </xf>
    <xf numFmtId="1" fontId="22" fillId="0" borderId="0" xfId="0" applyNumberFormat="1" applyFont="1" applyProtection="1">
      <protection hidden="1"/>
    </xf>
    <xf numFmtId="14" fontId="0" fillId="0" borderId="0" xfId="0" applyNumberFormat="1" applyAlignment="1" applyProtection="1">
      <alignment vertical="center"/>
      <protection hidden="1"/>
    </xf>
    <xf numFmtId="164" fontId="0" fillId="0" borderId="0" xfId="0" applyNumberFormat="1" applyAlignment="1" applyProtection="1">
      <alignment vertical="center"/>
      <protection hidden="1"/>
    </xf>
    <xf numFmtId="0" fontId="0" fillId="33" borderId="0" xfId="0" applyFill="1" applyAlignment="1" applyProtection="1">
      <alignment vertical="center"/>
      <protection hidden="1"/>
    </xf>
    <xf numFmtId="0" fontId="0" fillId="33" borderId="0" xfId="0" applyFill="1" applyAlignment="1" applyProtection="1">
      <alignment wrapText="1"/>
      <protection hidden="1"/>
    </xf>
    <xf numFmtId="0" fontId="0" fillId="33" borderId="0" xfId="0" applyFill="1" applyAlignment="1" applyProtection="1">
      <alignment horizontal="centerContinuous" vertical="center"/>
      <protection hidden="1"/>
    </xf>
    <xf numFmtId="0" fontId="0" fillId="33" borderId="0" xfId="0" applyFill="1" applyAlignment="1" applyProtection="1">
      <alignment horizontal="center" vertical="center"/>
      <protection hidden="1"/>
    </xf>
    <xf numFmtId="0" fontId="0" fillId="33" borderId="0" xfId="0" applyFill="1" applyProtection="1">
      <protection hidden="1"/>
    </xf>
    <xf numFmtId="0" fontId="0" fillId="33" borderId="0" xfId="0" applyFill="1" applyAlignment="1" applyProtection="1">
      <alignment horizontal="center" vertical="center" wrapText="1"/>
      <protection hidden="1"/>
    </xf>
    <xf numFmtId="1" fontId="0" fillId="33" borderId="0" xfId="0" applyNumberFormat="1" applyFill="1" applyProtection="1">
      <protection hidden="1"/>
    </xf>
    <xf numFmtId="0" fontId="0" fillId="33" borderId="0" xfId="0" applyFill="1" applyAlignment="1" applyProtection="1">
      <alignment horizontal="center"/>
      <protection hidden="1"/>
    </xf>
    <xf numFmtId="0" fontId="1" fillId="33" borderId="0" xfId="0" applyFont="1" applyFill="1" applyAlignment="1" applyProtection="1">
      <alignment vertical="center"/>
      <protection hidden="1"/>
    </xf>
    <xf numFmtId="0" fontId="32" fillId="0" borderId="0" xfId="0" applyFont="1"/>
    <xf numFmtId="0" fontId="33" fillId="0" borderId="0" xfId="0" applyFont="1"/>
    <xf numFmtId="0" fontId="22" fillId="0" borderId="0" xfId="0" applyFont="1" applyAlignment="1" applyProtection="1">
      <alignment vertical="center"/>
      <protection hidden="1"/>
    </xf>
    <xf numFmtId="0" fontId="13" fillId="33" borderId="10" xfId="0" applyFont="1" applyFill="1" applyBorder="1" applyAlignment="1">
      <alignment horizontal="center" vertical="center"/>
    </xf>
    <xf numFmtId="1" fontId="13" fillId="45" borderId="31" xfId="0" applyNumberFormat="1" applyFont="1" applyFill="1" applyBorder="1" applyAlignment="1">
      <alignment horizontal="center" vertical="center"/>
    </xf>
    <xf numFmtId="1" fontId="13" fillId="33" borderId="31" xfId="0" applyNumberFormat="1" applyFont="1" applyFill="1" applyBorder="1" applyAlignment="1">
      <alignment horizontal="center" vertical="center"/>
    </xf>
    <xf numFmtId="1" fontId="13" fillId="33" borderId="31" xfId="0" applyNumberFormat="1" applyFont="1" applyFill="1" applyBorder="1" applyAlignment="1">
      <alignment horizontal="center" vertical="center" wrapText="1"/>
    </xf>
    <xf numFmtId="1" fontId="13" fillId="45" borderId="31" xfId="0" applyNumberFormat="1" applyFont="1" applyFill="1" applyBorder="1" applyAlignment="1">
      <alignment horizontal="center" vertical="center" wrapText="1"/>
    </xf>
    <xf numFmtId="164" fontId="13" fillId="45" borderId="31" xfId="0" applyNumberFormat="1" applyFont="1" applyFill="1" applyBorder="1" applyAlignment="1">
      <alignment horizontal="center" vertical="center"/>
    </xf>
    <xf numFmtId="14" fontId="13" fillId="33" borderId="31" xfId="0" applyNumberFormat="1" applyFont="1" applyFill="1" applyBorder="1" applyAlignment="1">
      <alignment horizontal="center" vertical="center"/>
    </xf>
    <xf numFmtId="0" fontId="13" fillId="33" borderId="31" xfId="0" applyFont="1" applyFill="1" applyBorder="1" applyAlignment="1">
      <alignment horizontal="center" vertical="center"/>
    </xf>
    <xf numFmtId="14" fontId="0" fillId="0" borderId="0" xfId="0" applyNumberFormat="1" applyAlignment="1">
      <alignment horizontal="center" vertical="center"/>
    </xf>
    <xf numFmtId="14" fontId="31" fillId="0" borderId="0" xfId="0" applyNumberFormat="1" applyFont="1" applyAlignment="1">
      <alignment vertical="center"/>
    </xf>
    <xf numFmtId="14" fontId="0" fillId="0" borderId="11" xfId="0" applyNumberFormat="1" applyBorder="1" applyAlignment="1" applyProtection="1">
      <alignment vertical="center"/>
      <protection hidden="1"/>
    </xf>
    <xf numFmtId="14" fontId="33" fillId="0" borderId="0" xfId="0" applyNumberFormat="1" applyFont="1" applyAlignment="1">
      <alignment vertical="center"/>
    </xf>
    <xf numFmtId="14" fontId="20" fillId="0" borderId="0" xfId="0" applyNumberFormat="1" applyFont="1" applyAlignment="1" applyProtection="1">
      <alignment vertical="center"/>
      <protection hidden="1"/>
    </xf>
    <xf numFmtId="16" fontId="0" fillId="0" borderId="0" xfId="0" applyNumberFormat="1" applyAlignment="1" applyProtection="1">
      <alignment vertical="center"/>
      <protection hidden="1"/>
    </xf>
    <xf numFmtId="14" fontId="22" fillId="0" borderId="0" xfId="0" applyNumberFormat="1" applyFont="1" applyAlignment="1" applyProtection="1">
      <alignment vertical="center"/>
      <protection hidden="1"/>
    </xf>
    <xf numFmtId="1" fontId="0" fillId="0" borderId="0" xfId="0" applyNumberFormat="1" applyAlignment="1" applyProtection="1">
      <alignment vertical="center"/>
      <protection hidden="1"/>
    </xf>
    <xf numFmtId="0" fontId="18" fillId="0" borderId="0" xfId="42" applyAlignment="1" applyProtection="1">
      <alignment vertical="center"/>
      <protection hidden="1"/>
    </xf>
    <xf numFmtId="0" fontId="18" fillId="0" borderId="0" xfId="42" applyFill="1" applyAlignment="1" applyProtection="1">
      <alignment vertical="center" wrapText="1"/>
      <protection hidden="1"/>
    </xf>
    <xf numFmtId="0" fontId="0" fillId="0" borderId="0" xfId="0" quotePrefix="1" applyAlignment="1" applyProtection="1">
      <alignment vertical="center"/>
      <protection hidden="1"/>
    </xf>
    <xf numFmtId="0" fontId="18" fillId="38" borderId="0" xfId="42" applyFill="1" applyAlignment="1" applyProtection="1">
      <alignment vertical="center" wrapText="1"/>
      <protection hidden="1"/>
    </xf>
    <xf numFmtId="0" fontId="32" fillId="0" borderId="0" xfId="0" applyFont="1" applyAlignment="1">
      <alignment vertical="center"/>
    </xf>
    <xf numFmtId="0" fontId="21" fillId="0" borderId="0" xfId="0" applyFont="1" applyAlignment="1" applyProtection="1">
      <alignment vertical="center"/>
      <protection hidden="1"/>
    </xf>
    <xf numFmtId="47" fontId="0" fillId="0" borderId="0" xfId="0" applyNumberFormat="1" applyAlignment="1" applyProtection="1">
      <alignment vertical="center"/>
      <protection hidden="1"/>
    </xf>
    <xf numFmtId="0" fontId="18" fillId="34" borderId="0" xfId="42" applyFill="1" applyAlignment="1" applyProtection="1">
      <alignment vertical="center"/>
      <protection hidden="1"/>
    </xf>
    <xf numFmtId="0" fontId="18" fillId="0" borderId="0" xfId="42" applyAlignment="1" applyProtection="1">
      <alignment vertical="center" wrapText="1"/>
      <protection hidden="1"/>
    </xf>
    <xf numFmtId="0" fontId="0" fillId="0" borderId="0" xfId="0" quotePrefix="1" applyAlignment="1">
      <alignment vertical="center"/>
    </xf>
    <xf numFmtId="0" fontId="22" fillId="0" borderId="0" xfId="0" quotePrefix="1" applyFont="1" applyAlignment="1" applyProtection="1">
      <alignment vertical="center"/>
      <protection hidden="1"/>
    </xf>
    <xf numFmtId="0" fontId="24" fillId="0" borderId="0" xfId="0" applyFont="1" applyAlignment="1" applyProtection="1">
      <alignment vertical="center"/>
      <protection hidden="1"/>
    </xf>
    <xf numFmtId="1" fontId="0" fillId="46" borderId="0" xfId="0" applyNumberFormat="1" applyFill="1" applyAlignment="1" applyProtection="1">
      <alignment vertical="center"/>
      <protection hidden="1"/>
    </xf>
    <xf numFmtId="0" fontId="34" fillId="0" borderId="0" xfId="0" applyFont="1"/>
    <xf numFmtId="1" fontId="0" fillId="47" borderId="0" xfId="0" applyNumberFormat="1" applyFill="1" applyAlignment="1" applyProtection="1">
      <alignment vertical="center"/>
      <protection hidden="1"/>
    </xf>
    <xf numFmtId="0" fontId="35" fillId="0" borderId="0" xfId="0" applyFont="1"/>
    <xf numFmtId="14" fontId="31" fillId="0" borderId="0" xfId="0" applyNumberFormat="1" applyFont="1"/>
    <xf numFmtId="1" fontId="0" fillId="48" borderId="0" xfId="0" applyNumberFormat="1" applyFill="1" applyAlignment="1" applyProtection="1">
      <alignment vertical="center"/>
      <protection hidden="1"/>
    </xf>
    <xf numFmtId="1" fontId="0" fillId="38" borderId="0" xfId="0" applyNumberFormat="1" applyFill="1" applyAlignment="1" applyProtection="1">
      <alignment vertical="center"/>
      <protection hidden="1"/>
    </xf>
    <xf numFmtId="1" fontId="0" fillId="34" borderId="0" xfId="0" applyNumberFormat="1" applyFill="1" applyAlignment="1" applyProtection="1">
      <alignment vertical="center"/>
      <protection hidden="1"/>
    </xf>
    <xf numFmtId="0" fontId="0" fillId="34" borderId="0" xfId="0" applyFill="1" applyAlignment="1" applyProtection="1">
      <alignment wrapText="1"/>
      <protection hidden="1"/>
    </xf>
    <xf numFmtId="0" fontId="36" fillId="0" borderId="0" xfId="0" applyFont="1"/>
    <xf numFmtId="0" fontId="0" fillId="0" borderId="15" xfId="0" applyBorder="1" applyAlignment="1" applyProtection="1">
      <alignment vertical="center"/>
      <protection hidden="1"/>
    </xf>
    <xf numFmtId="0" fontId="0" fillId="0" borderId="15" xfId="0" applyBorder="1" applyProtection="1">
      <protection hidden="1"/>
    </xf>
    <xf numFmtId="0" fontId="0" fillId="0" borderId="15" xfId="0" applyBorder="1" applyAlignment="1" applyProtection="1">
      <alignment horizontal="center" vertical="center"/>
      <protection hidden="1"/>
    </xf>
    <xf numFmtId="0" fontId="0" fillId="0" borderId="15" xfId="0" applyBorder="1" applyAlignment="1" applyProtection="1">
      <alignment horizontal="left" vertical="center"/>
      <protection hidden="1"/>
    </xf>
    <xf numFmtId="14" fontId="0" fillId="0" borderId="15" xfId="0" applyNumberFormat="1" applyBorder="1" applyAlignment="1" applyProtection="1">
      <alignment vertical="center"/>
      <protection hidden="1"/>
    </xf>
    <xf numFmtId="0" fontId="0" fillId="0" borderId="15" xfId="0" applyBorder="1" applyAlignment="1" applyProtection="1">
      <alignment wrapText="1"/>
      <protection hidden="1"/>
    </xf>
    <xf numFmtId="0" fontId="0" fillId="46" borderId="0" xfId="0" applyFill="1" applyAlignment="1" applyProtection="1">
      <alignment vertical="center"/>
      <protection hidden="1"/>
    </xf>
    <xf numFmtId="0" fontId="18" fillId="46" borderId="0" xfId="42" applyFill="1" applyAlignment="1" applyProtection="1">
      <alignment vertical="center"/>
      <protection hidden="1"/>
    </xf>
    <xf numFmtId="1" fontId="0" fillId="49" borderId="0" xfId="0" applyNumberFormat="1" applyFill="1" applyAlignment="1" applyProtection="1">
      <alignment vertical="center"/>
      <protection hidden="1"/>
    </xf>
    <xf numFmtId="0" fontId="18" fillId="34" borderId="0" xfId="42" applyFill="1" applyAlignment="1" applyProtection="1">
      <alignment vertical="center" wrapText="1"/>
      <protection hidden="1"/>
    </xf>
    <xf numFmtId="0" fontId="0" fillId="47" borderId="0" xfId="0" applyFill="1" applyAlignment="1" applyProtection="1">
      <alignment wrapText="1"/>
      <protection hidden="1"/>
    </xf>
    <xf numFmtId="0" fontId="0" fillId="38" borderId="0" xfId="0" applyFill="1" applyProtection="1">
      <protection hidden="1"/>
    </xf>
    <xf numFmtId="0" fontId="0" fillId="38" borderId="0" xfId="0" applyFill="1" applyAlignment="1" applyProtection="1">
      <alignment horizontal="left" vertical="center"/>
      <protection hidden="1"/>
    </xf>
    <xf numFmtId="0" fontId="0" fillId="0" borderId="0" xfId="0" applyAlignment="1" applyProtection="1">
      <alignment horizontal="right" vertical="center"/>
      <protection hidden="1"/>
    </xf>
    <xf numFmtId="0" fontId="18" fillId="0" borderId="0" xfId="42"/>
    <xf numFmtId="0" fontId="1" fillId="33" borderId="0" xfId="0" applyFont="1" applyFill="1" applyAlignment="1" applyProtection="1">
      <alignment horizontal="center" vertical="center"/>
      <protection hidden="1"/>
    </xf>
    <xf numFmtId="14" fontId="0" fillId="33" borderId="0" xfId="0" applyNumberFormat="1" applyFill="1" applyProtection="1">
      <protection hidden="1"/>
    </xf>
    <xf numFmtId="0" fontId="0" fillId="33" borderId="0" xfId="0" applyFill="1" applyAlignment="1" applyProtection="1">
      <alignment horizontal="left" vertical="center"/>
      <protection hidden="1"/>
    </xf>
    <xf numFmtId="1" fontId="0" fillId="33" borderId="0" xfId="0" applyNumberFormat="1" applyFill="1" applyAlignment="1" applyProtection="1">
      <alignment horizontal="center" vertical="center"/>
      <protection hidden="1"/>
    </xf>
    <xf numFmtId="0" fontId="0" fillId="33" borderId="0" xfId="0" applyFill="1" applyAlignment="1" applyProtection="1">
      <alignment horizontal="right" vertical="center"/>
      <protection hidden="1"/>
    </xf>
    <xf numFmtId="0" fontId="33" fillId="0" borderId="0" xfId="0" applyFont="1" applyAlignment="1">
      <alignment horizontal="center" vertical="center"/>
    </xf>
    <xf numFmtId="2" fontId="36" fillId="0" borderId="0" xfId="0" applyNumberFormat="1" applyFont="1" applyAlignment="1">
      <alignment horizontal="center" vertical="center"/>
    </xf>
    <xf numFmtId="1" fontId="0" fillId="33" borderId="0" xfId="0" applyNumberFormat="1" applyFill="1" applyAlignment="1" applyProtection="1">
      <alignment vertical="center"/>
      <protection hidden="1"/>
    </xf>
    <xf numFmtId="0" fontId="0" fillId="0" borderId="0" xfId="0" quotePrefix="1"/>
    <xf numFmtId="0" fontId="0" fillId="48" borderId="0" xfId="0" applyFill="1" applyAlignment="1" applyProtection="1">
      <alignment vertical="center"/>
      <protection hidden="1"/>
    </xf>
    <xf numFmtId="0" fontId="0" fillId="48" borderId="0" xfId="0" applyFill="1" applyAlignment="1" applyProtection="1">
      <alignment horizontal="center" vertical="center"/>
      <protection hidden="1"/>
    </xf>
    <xf numFmtId="0" fontId="0" fillId="48" borderId="0" xfId="0" applyFill="1" applyProtection="1">
      <protection hidden="1"/>
    </xf>
    <xf numFmtId="0" fontId="0" fillId="48" borderId="0" xfId="0" applyFill="1" applyAlignment="1" applyProtection="1">
      <alignment wrapText="1"/>
      <protection hidden="1"/>
    </xf>
    <xf numFmtId="0" fontId="0" fillId="48" borderId="0" xfId="0" applyFill="1" applyAlignment="1" applyProtection="1">
      <alignment vertical="center" wrapText="1"/>
      <protection hidden="1"/>
    </xf>
    <xf numFmtId="0" fontId="0" fillId="48" borderId="0" xfId="0" applyFill="1" applyAlignment="1" applyProtection="1">
      <alignment horizontal="center" vertical="center" wrapText="1"/>
      <protection hidden="1"/>
    </xf>
    <xf numFmtId="0" fontId="0" fillId="48" borderId="0" xfId="0" applyFill="1" applyAlignment="1" applyProtection="1">
      <alignment horizontal="left" vertical="center"/>
      <protection hidden="1"/>
    </xf>
    <xf numFmtId="14" fontId="0" fillId="48" borderId="0" xfId="0" applyNumberFormat="1" applyFill="1" applyAlignment="1" applyProtection="1">
      <alignment vertical="center"/>
      <protection hidden="1"/>
    </xf>
    <xf numFmtId="0" fontId="0" fillId="48" borderId="0" xfId="0" applyFill="1" applyProtection="1">
      <protection locked="0"/>
    </xf>
    <xf numFmtId="0" fontId="0" fillId="48" borderId="0" xfId="0" applyFill="1" applyAlignment="1" applyProtection="1">
      <alignment horizontal="center"/>
      <protection hidden="1"/>
    </xf>
    <xf numFmtId="3" fontId="0" fillId="0" borderId="0" xfId="0" applyNumberFormat="1" applyAlignment="1" applyProtection="1">
      <alignment vertical="center"/>
      <protection hidden="1"/>
    </xf>
    <xf numFmtId="0" fontId="22" fillId="0" borderId="0" xfId="0" applyFont="1" applyAlignment="1" applyProtection="1">
      <alignment vertical="center" wrapText="1"/>
      <protection hidden="1"/>
    </xf>
    <xf numFmtId="0" fontId="37" fillId="0" borderId="0" xfId="0" applyFont="1"/>
    <xf numFmtId="14" fontId="0" fillId="33" borderId="0" xfId="0" applyNumberFormat="1" applyFill="1" applyAlignment="1" applyProtection="1">
      <alignment vertical="center"/>
      <protection hidden="1"/>
    </xf>
    <xf numFmtId="0" fontId="0" fillId="33" borderId="0" xfId="0" applyFill="1" applyAlignment="1" applyProtection="1">
      <alignment vertical="center" wrapText="1"/>
      <protection hidden="1"/>
    </xf>
    <xf numFmtId="0" fontId="0" fillId="48" borderId="0" xfId="0" applyFill="1" applyAlignment="1" applyProtection="1">
      <alignment vertical="center"/>
      <protection locked="0"/>
    </xf>
    <xf numFmtId="0" fontId="21" fillId="0" borderId="0" xfId="0" applyFont="1"/>
    <xf numFmtId="0" fontId="36" fillId="34" borderId="0" xfId="0" applyFont="1" applyFill="1"/>
    <xf numFmtId="0" fontId="1" fillId="34" borderId="10" xfId="0" applyFont="1" applyFill="1" applyBorder="1" applyProtection="1">
      <protection hidden="1"/>
    </xf>
    <xf numFmtId="0" fontId="18" fillId="0" borderId="0" xfId="42" applyAlignment="1" applyProtection="1">
      <alignment horizontal="center" vertical="center"/>
      <protection hidden="1"/>
    </xf>
    <xf numFmtId="14" fontId="0" fillId="0" borderId="0" xfId="0" applyNumberFormat="1" applyAlignment="1" applyProtection="1">
      <alignment horizontal="center" vertical="center"/>
      <protection hidden="1"/>
    </xf>
    <xf numFmtId="14" fontId="0" fillId="33" borderId="0" xfId="0" applyNumberFormat="1" applyFill="1" applyAlignment="1" applyProtection="1">
      <alignment horizontal="center" vertical="center"/>
      <protection hidden="1"/>
    </xf>
    <xf numFmtId="0" fontId="38" fillId="36" borderId="14" xfId="0" applyFont="1" applyFill="1" applyBorder="1"/>
    <xf numFmtId="0" fontId="33" fillId="0" borderId="0" xfId="0" applyFont="1" applyAlignment="1">
      <alignment vertical="center"/>
    </xf>
    <xf numFmtId="0" fontId="39" fillId="0" borderId="0" xfId="0" applyFont="1"/>
    <xf numFmtId="0" fontId="0" fillId="0" borderId="10" xfId="0" applyBorder="1" applyAlignment="1" applyProtection="1">
      <alignment horizontal="center" wrapText="1"/>
      <protection hidden="1"/>
    </xf>
    <xf numFmtId="0" fontId="1" fillId="0" borderId="0" xfId="0" applyFont="1" applyAlignment="1" applyProtection="1">
      <alignment vertical="center"/>
      <protection hidden="1"/>
    </xf>
    <xf numFmtId="0" fontId="1" fillId="38" borderId="0" xfId="0" applyFont="1" applyFill="1" applyProtection="1">
      <protection hidden="1"/>
    </xf>
    <xf numFmtId="0" fontId="1" fillId="0" borderId="0" xfId="0" applyFont="1" applyAlignment="1" applyProtection="1">
      <alignment horizontal="center" vertical="center"/>
      <protection hidden="1"/>
    </xf>
    <xf numFmtId="0" fontId="0" fillId="50" borderId="32" xfId="0" applyFill="1" applyBorder="1"/>
    <xf numFmtId="1" fontId="0" fillId="33" borderId="0" xfId="0" applyNumberFormat="1" applyFill="1" applyAlignment="1" applyProtection="1">
      <alignment horizontal="center"/>
      <protection hidden="1"/>
    </xf>
    <xf numFmtId="1" fontId="0" fillId="0" borderId="0" xfId="0" applyNumberFormat="1" applyAlignment="1">
      <alignment vertical="center"/>
    </xf>
    <xf numFmtId="1" fontId="0" fillId="33" borderId="10" xfId="0" applyNumberFormat="1" applyFill="1" applyBorder="1" applyAlignment="1" applyProtection="1">
      <alignment horizontal="center" vertical="center"/>
      <protection locked="0"/>
    </xf>
    <xf numFmtId="1" fontId="0" fillId="33" borderId="0" xfId="0" applyNumberFormat="1" applyFill="1" applyAlignment="1" applyProtection="1">
      <alignment vertical="center"/>
      <protection locked="0"/>
    </xf>
    <xf numFmtId="1" fontId="0" fillId="33" borderId="0" xfId="0" applyNumberFormat="1" applyFill="1" applyAlignment="1" applyProtection="1">
      <alignment horizontal="right" vertical="center"/>
      <protection hidden="1"/>
    </xf>
    <xf numFmtId="164" fontId="0" fillId="0" borderId="0" xfId="0" applyNumberFormat="1" applyAlignment="1" applyProtection="1">
      <alignment vertical="center" wrapText="1"/>
      <protection hidden="1"/>
    </xf>
    <xf numFmtId="0" fontId="1" fillId="0" borderId="10" xfId="0" applyFont="1" applyBorder="1" applyAlignment="1" applyProtection="1">
      <alignment vertical="center" wrapText="1"/>
      <protection hidden="1"/>
    </xf>
    <xf numFmtId="0" fontId="1" fillId="51" borderId="0" xfId="0" applyFont="1" applyFill="1" applyProtection="1">
      <protection hidden="1"/>
    </xf>
    <xf numFmtId="0" fontId="22" fillId="52" borderId="15" xfId="0" applyFont="1" applyFill="1" applyBorder="1" applyAlignment="1">
      <alignment wrapText="1"/>
    </xf>
    <xf numFmtId="0" fontId="22" fillId="53" borderId="11" xfId="0" applyFont="1" applyFill="1" applyBorder="1" applyAlignment="1">
      <alignment wrapText="1"/>
    </xf>
    <xf numFmtId="0" fontId="0" fillId="0" borderId="0" xfId="0" applyAlignment="1">
      <alignment horizontal="right" vertical="center"/>
    </xf>
    <xf numFmtId="0" fontId="0" fillId="54" borderId="13" xfId="0" applyFill="1" applyBorder="1"/>
    <xf numFmtId="0" fontId="22" fillId="52" borderId="11" xfId="0" applyFont="1" applyFill="1" applyBorder="1"/>
    <xf numFmtId="0" fontId="22" fillId="52" borderId="11" xfId="0" applyFont="1" applyFill="1" applyBorder="1" applyAlignment="1">
      <alignment wrapText="1"/>
    </xf>
    <xf numFmtId="0" fontId="0" fillId="0" borderId="0" xfId="0" applyAlignment="1" applyProtection="1">
      <alignment horizontal="center"/>
      <protection locked="0"/>
    </xf>
    <xf numFmtId="0" fontId="22" fillId="52" borderId="0" xfId="0" applyFont="1" applyFill="1" applyAlignment="1">
      <alignment horizontal="center"/>
    </xf>
    <xf numFmtId="0" fontId="40" fillId="0" borderId="0" xfId="0" applyFont="1" applyAlignment="1" applyProtection="1">
      <alignment wrapText="1"/>
      <protection hidden="1"/>
    </xf>
    <xf numFmtId="0" fontId="19" fillId="0" borderId="18" xfId="0" applyFont="1" applyBorder="1" applyAlignment="1">
      <alignment wrapText="1"/>
    </xf>
    <xf numFmtId="0" fontId="19" fillId="0" borderId="19" xfId="0" applyFont="1" applyBorder="1" applyAlignment="1">
      <alignment wrapText="1"/>
    </xf>
  </cellXfs>
  <cellStyles count="45">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Hiperlink" xfId="42" builtinId="8"/>
    <cellStyle name="Hyperlink" xfId="44" xr:uid="{00000000-0005-0000-0000-00001E000000}"/>
    <cellStyle name="Neutro" xfId="8" builtinId="28" customBuiltin="1"/>
    <cellStyle name="Normal" xfId="0" builtinId="0"/>
    <cellStyle name="Normal 2" xfId="43" xr:uid="{00000000-0005-0000-0000-00002100000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295">
    <dxf>
      <alignment horizontal="center" vertical="center"/>
    </dxf>
    <dxf>
      <alignment horizontal="center" vertical="center"/>
    </dxf>
    <dxf>
      <alignment horizontal="center" vertical="cent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strike val="0"/>
        <outline val="0"/>
        <shadow val="0"/>
        <u val="none"/>
        <vertAlign val="baseline"/>
        <sz val="11"/>
        <color auto="1"/>
        <name val="Calibri (Corpo)"/>
      </font>
      <alignment horizontal="center" vertical="center" textRotation="0" wrapText="0" indent="0" justifyLastLine="0" shrinkToFit="0" readingOrder="0"/>
    </dxf>
    <dxf>
      <font>
        <strike val="0"/>
        <outline val="0"/>
        <shadow val="0"/>
        <u val="none"/>
        <vertAlign val="baseline"/>
        <sz val="11"/>
        <color auto="1"/>
        <name val="Calibri (Corpo)"/>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bottom" textRotation="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center" vertical="bottom" textRotation="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bottom"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ill>
        <patternFill>
          <bgColor rgb="FFFFCCFF"/>
        </patternFill>
      </fill>
    </dxf>
    <dxf>
      <fill>
        <patternFill>
          <bgColor rgb="FFFFCCFF"/>
        </patternFill>
      </fill>
    </dxf>
    <dxf>
      <fill>
        <patternFill>
          <bgColor rgb="FFFFCCFF"/>
        </patternFill>
      </fill>
    </dxf>
    <dxf>
      <font>
        <color rgb="FF9C0006"/>
      </font>
      <fill>
        <patternFill>
          <bgColor rgb="FFFFC7CE"/>
        </patternFill>
      </fill>
    </dxf>
    <dxf>
      <fill>
        <patternFill>
          <bgColor theme="7" tint="0.59996337778862885"/>
        </patternFill>
      </fill>
    </dxf>
    <dxf>
      <numFmt numFmtId="0" formatCode="General"/>
      <fill>
        <patternFill>
          <fgColor indexed="64"/>
          <bgColor theme="8" tint="0.39997558519241921"/>
        </patternFill>
      </fill>
      <alignment horizontal="center" vertical="center" textRotation="0" indent="0" justifyLastLine="0" shrinkToFit="0" readingOrder="0"/>
      <protection locked="1" hidden="1"/>
    </dxf>
    <dxf>
      <numFmt numFmtId="0" formatCode="General"/>
      <fill>
        <patternFill>
          <fgColor indexed="64"/>
          <bgColor theme="8" tint="0.39997558519241921"/>
        </patternFill>
      </fill>
      <alignment horizontal="center" vertical="center" textRotation="0" indent="0" justifyLastLine="0" shrinkToFit="0" readingOrder="0"/>
      <protection locked="1" hidden="1"/>
    </dxf>
    <dxf>
      <numFmt numFmtId="0" formatCode="General"/>
      <fill>
        <patternFill>
          <fgColor indexed="64"/>
          <bgColor theme="8" tint="0.39997558519241921"/>
        </patternFill>
      </fill>
      <alignment horizontal="center" vertical="center" textRotation="0" indent="0" justifyLastLine="0" shrinkToFit="0" readingOrder="0"/>
      <protection locked="1" hidden="1"/>
    </dxf>
    <dxf>
      <numFmt numFmtId="0" formatCode="General"/>
      <fill>
        <patternFill>
          <fgColor indexed="64"/>
          <bgColor theme="8" tint="0.39997558519241921"/>
        </patternFill>
      </fill>
      <alignment horizontal="center" vertical="center" textRotation="0" indent="0" justifyLastLine="0" shrinkToFit="0" readingOrder="0"/>
      <protection locked="1" hidden="1"/>
    </dxf>
    <dxf>
      <numFmt numFmtId="0" formatCode="General"/>
      <fill>
        <patternFill patternType="solid">
          <fgColor indexed="64"/>
          <bgColor theme="8" tint="0.39997558519241921"/>
        </patternFill>
      </fill>
      <protection locked="1" hidden="1"/>
    </dxf>
    <dxf>
      <alignment wrapText="1"/>
      <protection locked="1" hidden="1"/>
    </dxf>
    <dxf>
      <numFmt numFmtId="0" formatCode="General"/>
      <fill>
        <patternFill patternType="solid">
          <fgColor indexed="64"/>
          <bgColor theme="8" tint="0.39997558519241921"/>
        </patternFill>
      </fill>
      <protection locked="1" hidden="1"/>
    </dxf>
    <dxf>
      <alignment vertical="center"/>
      <protection locked="1" hidden="1"/>
    </dxf>
    <dxf>
      <alignment vertical="center"/>
      <protection locked="1" hidden="1"/>
    </dxf>
    <dxf>
      <alignment vertical="center"/>
      <protection locked="1" hidden="1"/>
    </dxf>
    <dxf>
      <numFmt numFmtId="0" formatCode="General"/>
      <alignment vertical="center"/>
      <protection locked="1" hidden="1"/>
    </dxf>
    <dxf>
      <alignment vertical="center"/>
      <protection locked="1" hidden="1"/>
    </dxf>
    <dxf>
      <alignment vertical="center"/>
      <protection locked="1" hidden="1"/>
    </dxf>
    <dxf>
      <numFmt numFmtId="0" formatCode="General"/>
      <alignment horizontal="center" vertical="center" textRotation="0" indent="0" justifyLastLine="0" shrinkToFit="0" readingOrder="0"/>
      <protection locked="1" hidden="1"/>
    </dxf>
    <dxf>
      <numFmt numFmtId="0" formatCode="General"/>
      <alignment horizontal="center" vertical="center" textRotation="0" indent="0" justifyLastLine="0" shrinkToFit="0" readingOrder="0"/>
      <protection locked="1" hidden="1"/>
    </dxf>
    <dxf>
      <alignment vertical="center"/>
      <protection locked="1" hidden="1"/>
    </dxf>
    <dxf>
      <numFmt numFmtId="0" formatCode="General"/>
      <alignment horizontal="center" vertical="center" textRotation="0" indent="0" justifyLastLine="0" shrinkToFit="0" readingOrder="0"/>
      <protection locked="1" hidden="1"/>
    </dxf>
    <dxf>
      <alignment horizontal="center" vertical="center" textRotation="0" wrapText="1" indent="0" justifyLastLine="0" shrinkToFit="0" readingOrder="0"/>
      <protection locked="1" hidden="1"/>
    </dxf>
    <dxf>
      <numFmt numFmtId="0" formatCode="General"/>
      <alignment horizontal="center" vertical="center" textRotation="0" indent="0" justifyLastLine="0" shrinkToFit="0" readingOrder="0"/>
      <protection locked="1" hidden="1"/>
    </dxf>
    <dxf>
      <numFmt numFmtId="0" formatCode="General"/>
      <fill>
        <patternFill patternType="solid">
          <fgColor indexed="64"/>
          <bgColor theme="8" tint="0.39997558519241921"/>
        </patternFill>
      </fill>
      <alignment horizontal="center" vertical="center" textRotation="0" indent="0" justifyLastLine="0" shrinkToFit="0" readingOrder="0"/>
      <protection locked="1" hidden="1"/>
    </dxf>
    <dxf>
      <alignment vertical="center"/>
      <protection locked="1" hidden="1"/>
    </dxf>
    <dxf>
      <protection locked="1" hidden="1"/>
    </dxf>
    <dxf>
      <alignment textRotation="0" wrapText="1" indent="0" justifyLastLine="0" shrinkToFit="0" readingOrder="0"/>
      <protection locked="1" hidden="1"/>
    </dxf>
    <dxf>
      <numFmt numFmtId="1" formatCode="0"/>
      <fill>
        <patternFill>
          <fgColor indexed="64"/>
          <bgColor theme="8" tint="0.39997558519241921"/>
        </patternFill>
      </fill>
      <alignment horizontal="center" textRotation="0" indent="0" justifyLastLine="0" shrinkToFit="0" readingOrder="0"/>
      <protection locked="1" hidden="1"/>
    </dxf>
    <dxf>
      <numFmt numFmtId="0" formatCode="General"/>
      <fill>
        <patternFill>
          <fgColor indexed="64"/>
          <bgColor theme="8" tint="0.39997558519241921"/>
        </patternFill>
      </fill>
      <alignment horizontal="right" vertical="center" textRotation="0" wrapText="0" indent="0" justifyLastLine="0" shrinkToFit="0" readingOrder="0"/>
      <protection locked="1" hidden="1"/>
    </dxf>
    <dxf>
      <fill>
        <patternFill patternType="solid">
          <fgColor indexed="64"/>
          <bgColor theme="8" tint="0.39997558519241921"/>
        </patternFill>
      </fill>
      <alignment horizontal="left" vertical="center" textRotation="0" wrapText="0" indent="0" justifyLastLine="0" shrinkToFit="0" readingOrder="0"/>
      <protection locked="1" hidden="1"/>
    </dxf>
    <dxf>
      <numFmt numFmtId="0" formatCode="General"/>
      <fill>
        <patternFill>
          <fgColor indexed="64"/>
          <bgColor theme="8" tint="0.39997558519241921"/>
        </patternFill>
      </fill>
      <alignment horizontal="left" vertical="center" textRotation="0" wrapText="0" indent="0" justifyLastLine="0" shrinkToFit="0" readingOrder="0"/>
      <protection locked="1" hidden="1"/>
    </dxf>
    <dxf>
      <numFmt numFmtId="0" formatCode="General"/>
      <fill>
        <patternFill>
          <fgColor indexed="64"/>
          <bgColor theme="8" tint="0.39997558519241921"/>
        </patternFill>
      </fill>
      <protection locked="1" hidden="1"/>
    </dxf>
    <dxf>
      <numFmt numFmtId="0" formatCode="General"/>
      <fill>
        <patternFill>
          <fgColor indexed="64"/>
          <bgColor theme="8" tint="0.39997558519241921"/>
        </patternFill>
      </fill>
      <alignment horizontal="center" vertical="center" textRotation="0" indent="0" justifyLastLine="0" shrinkToFit="0" readingOrder="0"/>
      <protection locked="1" hidden="1"/>
    </dxf>
    <dxf>
      <numFmt numFmtId="0" formatCode="General"/>
      <alignment horizontal="center" vertical="center" textRotation="0" indent="0" justifyLastLine="0" shrinkToFit="0" readingOrder="0"/>
      <protection locked="1" hidden="1"/>
    </dxf>
    <dxf>
      <numFmt numFmtId="0" formatCode="General"/>
      <fill>
        <patternFill>
          <fgColor indexed="64"/>
          <bgColor theme="8" tint="0.39997558519241921"/>
        </patternFill>
      </fill>
      <alignment horizontal="center" vertical="center" textRotation="0" indent="0" justifyLastLine="0" shrinkToFit="0" readingOrder="0"/>
      <protection locked="1" hidden="1"/>
    </dxf>
    <dxf>
      <numFmt numFmtId="0" formatCode="General"/>
      <fill>
        <patternFill>
          <fgColor indexed="64"/>
          <bgColor theme="8" tint="0.39997558519241921"/>
        </patternFill>
      </fill>
      <protection locked="1" hidden="1"/>
    </dxf>
    <dxf>
      <numFmt numFmtId="0" formatCode="General"/>
      <fill>
        <patternFill>
          <fgColor indexed="64"/>
          <bgColor theme="8" tint="0.39997558519241921"/>
        </patternFill>
      </fill>
      <protection locked="1" hidden="1"/>
    </dxf>
    <dxf>
      <numFmt numFmtId="0" formatCode="General"/>
      <fill>
        <patternFill>
          <fgColor indexed="64"/>
          <bgColor theme="8" tint="0.39997558519241921"/>
        </patternFill>
      </fill>
      <alignment horizontal="center" vertical="center" textRotation="0" indent="0" justifyLastLine="0" shrinkToFit="0" readingOrder="0"/>
      <protection locked="1" hidden="1"/>
    </dxf>
    <dxf>
      <numFmt numFmtId="0" formatCode="General"/>
      <fill>
        <patternFill>
          <fgColor indexed="64"/>
          <bgColor theme="8" tint="0.39997558519241921"/>
        </patternFill>
      </fill>
      <protection locked="1" hidden="1"/>
    </dxf>
    <dxf>
      <numFmt numFmtId="0" formatCode="General"/>
      <fill>
        <patternFill patternType="solid">
          <fgColor indexed="64"/>
          <bgColor theme="8" tint="0.39997558519241921"/>
        </patternFill>
      </fill>
      <alignment horizontal="center" vertical="center" textRotation="0" indent="0" justifyLastLine="0" shrinkToFit="0" readingOrder="0"/>
      <protection locked="1" hidden="1"/>
    </dxf>
    <dxf>
      <numFmt numFmtId="0" formatCode="General"/>
      <fill>
        <patternFill patternType="solid">
          <fgColor indexed="64"/>
          <bgColor theme="8" tint="0.39997558519241921"/>
        </patternFill>
      </fill>
      <alignment horizontal="center" vertical="center" textRotation="0" indent="0" justifyLastLine="0" shrinkToFit="0" readingOrder="0"/>
      <protection locked="1" hidden="1"/>
    </dxf>
    <dxf>
      <numFmt numFmtId="0" formatCode="General"/>
      <fill>
        <patternFill>
          <fgColor indexed="64"/>
          <bgColor theme="8" tint="0.39997558519241921"/>
        </patternFill>
      </fill>
      <alignment horizontal="center" vertical="center" textRotation="0" indent="0" justifyLastLine="0" shrinkToFit="0" readingOrder="0"/>
      <protection locked="1" hidden="1"/>
    </dxf>
    <dxf>
      <numFmt numFmtId="0" formatCode="General"/>
      <fill>
        <patternFill>
          <fgColor indexed="64"/>
          <bgColor theme="8" tint="0.39997558519241921"/>
        </patternFill>
      </fill>
      <protection locked="1" hidden="1"/>
    </dxf>
    <dxf>
      <numFmt numFmtId="0" formatCode="General"/>
      <fill>
        <patternFill>
          <fgColor indexed="64"/>
          <bgColor theme="8" tint="0.39997558519241921"/>
        </patternFill>
      </fill>
      <alignment horizontal="center" vertical="center" textRotation="0" indent="0" justifyLastLine="0" shrinkToFit="0" readingOrder="0"/>
      <protection locked="1" hidden="1"/>
    </dxf>
    <dxf>
      <numFmt numFmtId="0" formatCode="General"/>
      <fill>
        <patternFill>
          <fgColor indexed="64"/>
          <bgColor theme="8" tint="0.39997558519241921"/>
        </patternFill>
      </fill>
      <alignment horizontal="center" vertical="center" textRotation="0" wrapText="1" indent="0" justifyLastLine="0" shrinkToFit="0" readingOrder="0"/>
      <protection locked="1" hidden="1"/>
    </dxf>
    <dxf>
      <numFmt numFmtId="0" formatCode="General"/>
      <fill>
        <patternFill>
          <fgColor indexed="64"/>
          <bgColor theme="8" tint="0.39997558519241921"/>
        </patternFill>
      </fill>
      <alignment horizontal="center" vertical="center" textRotation="0" indent="0" justifyLastLine="0" shrinkToFit="0" readingOrder="0"/>
      <protection locked="1" hidden="1"/>
    </dxf>
    <dxf>
      <numFmt numFmtId="0" formatCode="General"/>
      <fill>
        <patternFill patternType="solid">
          <fgColor indexed="64"/>
          <bgColor theme="8" tint="0.39997558519241921"/>
        </patternFill>
      </fill>
      <protection locked="1" hidden="1"/>
    </dxf>
    <dxf>
      <numFmt numFmtId="0" formatCode="General"/>
      <fill>
        <patternFill>
          <fgColor indexed="64"/>
          <bgColor theme="8" tint="0.39997558519241921"/>
        </patternFill>
      </fill>
      <alignment horizontal="center" vertical="center" textRotation="0" indent="0" justifyLastLine="0" shrinkToFit="0" readingOrder="0"/>
      <protection locked="1" hidden="1"/>
    </dxf>
    <dxf>
      <numFmt numFmtId="0" formatCode="General"/>
      <fill>
        <patternFill>
          <fgColor indexed="64"/>
          <bgColor theme="8" tint="0.39997558519241921"/>
        </patternFill>
      </fill>
      <alignment horizontal="center" vertical="center" textRotation="0" wrapText="0" indent="0" justifyLastLine="0" shrinkToFit="0" readingOrder="0"/>
      <protection locked="1" hidden="1"/>
    </dxf>
    <dxf>
      <protection locked="1" hidden="1"/>
    </dxf>
    <dxf>
      <protection locked="1" hidden="1"/>
    </dxf>
    <dxf>
      <alignment textRotation="0" wrapText="1" indent="0" justifyLastLine="0" shrinkToFit="0" readingOrder="0"/>
      <protection locked="1" hidden="1"/>
    </dxf>
    <dxf>
      <numFmt numFmtId="0" formatCode="General"/>
      <fill>
        <patternFill>
          <fgColor indexed="64"/>
          <bgColor theme="8" tint="0.39997558519241921"/>
        </patternFill>
      </fill>
      <protection locked="1" hidden="1"/>
    </dxf>
    <dxf>
      <protection locked="1" hidden="1"/>
    </dxf>
    <dxf>
      <numFmt numFmtId="0" formatCode="General"/>
      <protection locked="1" hidden="1"/>
    </dxf>
    <dxf>
      <protection locked="1" hidden="1"/>
    </dxf>
    <dxf>
      <protection locked="1" hidden="1"/>
    </dxf>
    <dxf>
      <numFmt numFmtId="0" formatCode="General"/>
      <protection locked="1" hidden="1"/>
    </dxf>
    <dxf>
      <numFmt numFmtId="0" formatCode="General"/>
      <alignment horizontal="center" vertical="center" textRotation="0" wrapText="0" indent="0" justifyLastLine="0" shrinkToFit="0" readingOrder="0"/>
      <protection locked="1" hidden="1"/>
    </dxf>
    <dxf>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alignment horizontal="center" textRotation="0" wrapText="0" indent="0" justifyLastLine="0" shrinkToFit="0" readingOrder="0"/>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alignment textRotation="0" wrapText="1" indent="0" justifyLastLine="0" shrinkToFit="0" readingOrder="0"/>
      <protection locked="1" hidden="1"/>
    </dxf>
    <dxf>
      <numFmt numFmtId="0" formatCode="General"/>
      <alignment horizontal="center" vertical="center" textRotation="0" wrapText="0" indent="0" justifyLastLine="0" shrinkToFit="0" readingOrder="0"/>
      <protection locked="1" hidden="1"/>
    </dxf>
    <dxf>
      <numFmt numFmtId="0" formatCode="General"/>
      <protection locked="1" hidden="1"/>
    </dxf>
    <dxf>
      <numFmt numFmtId="0" formatCode="General"/>
      <protection locked="1" hidden="1"/>
    </dxf>
    <dxf>
      <numFmt numFmtId="19" formatCode="dd/mm/yyyy"/>
      <fill>
        <patternFill patternType="solid">
          <fgColor indexed="64"/>
          <bgColor theme="8" tint="0.39997558519241921"/>
        </patternFill>
      </fill>
      <protection locked="1" hidden="1"/>
    </dxf>
    <dxf>
      <numFmt numFmtId="19" formatCode="dd/mm/yyyy"/>
      <fill>
        <patternFill>
          <fgColor indexed="64"/>
          <bgColor theme="8" tint="0.39997558519241921"/>
        </patternFill>
      </fill>
      <protection locked="1" hidden="1"/>
    </dxf>
    <dxf>
      <numFmt numFmtId="0" formatCode="General"/>
      <fill>
        <patternFill patternType="solid">
          <fgColor indexed="64"/>
          <bgColor theme="8" tint="0.39997558519241921"/>
        </patternFill>
      </fill>
      <protection locked="1" hidden="1"/>
    </dxf>
    <dxf>
      <numFmt numFmtId="0" formatCode="General"/>
      <fill>
        <patternFill patternType="solid">
          <fgColor indexed="64"/>
          <bgColor theme="8" tint="0.39997558519241921"/>
        </patternFill>
      </fill>
      <protection locked="1" hidden="1"/>
    </dxf>
    <dxf>
      <numFmt numFmtId="19" formatCode="dd/mm/yyyy"/>
      <fill>
        <patternFill patternType="solid">
          <fgColor indexed="64"/>
          <bgColor theme="8" tint="0.39997558519241921"/>
        </patternFill>
      </fill>
      <protection locked="1" hidden="1"/>
    </dxf>
    <dxf>
      <numFmt numFmtId="0" formatCode="General"/>
      <fill>
        <patternFill>
          <fgColor indexed="64"/>
          <bgColor theme="8" tint="0.39997558519241921"/>
        </patternFill>
      </fill>
      <protection locked="1" hidden="1"/>
    </dxf>
    <dxf>
      <numFmt numFmtId="19" formatCode="dd/mm/yyyy"/>
      <fill>
        <patternFill>
          <fgColor indexed="64"/>
          <bgColor theme="8" tint="0.39997558519241921"/>
        </patternFill>
      </fill>
      <protection locked="1" hidden="1"/>
    </dxf>
    <dxf>
      <alignment vertical="center"/>
      <protection locked="1" hidden="1"/>
    </dxf>
    <dxf>
      <alignment vertical="center"/>
      <protection locked="1" hidden="1"/>
    </dxf>
    <dxf>
      <alignment vertical="center"/>
      <protection locked="1" hidden="1"/>
    </dxf>
    <dxf>
      <numFmt numFmtId="0" formatCode="General"/>
      <alignment vertical="center"/>
      <protection locked="1" hidden="1"/>
    </dxf>
    <dxf>
      <numFmt numFmtId="0" formatCode="General"/>
      <fill>
        <patternFill patternType="solid">
          <fgColor indexed="64"/>
          <bgColor theme="8" tint="0.39997558519241921"/>
        </patternFill>
      </fill>
      <alignment vertical="center"/>
      <protection locked="1" hidden="1"/>
    </dxf>
    <dxf>
      <numFmt numFmtId="0" formatCode="General"/>
      <fill>
        <patternFill patternType="solid">
          <fgColor indexed="64"/>
          <bgColor theme="8" tint="0.39997558519241921"/>
        </patternFill>
      </fill>
      <alignment horizontal="center" vertical="center"/>
      <protection locked="1" hidden="1"/>
    </dxf>
    <dxf>
      <alignment vertical="center"/>
      <protection locked="1" hidden="1"/>
    </dxf>
    <dxf>
      <numFmt numFmtId="0" formatCode="General"/>
      <fill>
        <patternFill patternType="solid">
          <fgColor indexed="64"/>
          <bgColor theme="8" tint="0.39997558519241921"/>
        </patternFill>
      </fill>
      <alignment vertical="center"/>
      <protection locked="1" hidden="1"/>
    </dxf>
    <dxf>
      <protection locked="1" hidden="1"/>
    </dxf>
    <dxf>
      <protection locked="0" hidden="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ill>
        <patternFill>
          <bgColor rgb="FFFFCCFF"/>
        </patternFill>
      </fill>
    </dxf>
    <dxf>
      <fill>
        <patternFill>
          <bgColor rgb="FFFFCCFF"/>
        </patternFill>
      </fill>
    </dxf>
    <dxf>
      <fill>
        <patternFill>
          <bgColor rgb="FFFFCCFF"/>
        </patternFill>
      </fill>
    </dxf>
    <dxf>
      <font>
        <color rgb="FF9C0006"/>
      </font>
      <fill>
        <patternFill>
          <bgColor rgb="FFFFC7CE"/>
        </patternFill>
      </fill>
    </dxf>
    <dxf>
      <fill>
        <patternFill>
          <bgColor rgb="FFFFCC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 formatCode="0"/>
    </dxf>
    <dxf>
      <font>
        <b/>
        <strike val="0"/>
        <outline val="0"/>
        <shadow val="0"/>
        <u val="none"/>
        <vertAlign val="baseline"/>
        <sz val="11"/>
        <color auto="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10/relationships/person" Target="persons/person.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ibamagovbr.sharepoint.com/sites/EmergnciasAmbientais/Documentos%20Partilhados/Relat&#243;rios/Relat&#243;rio%20de%20Gest&#227;o/Planilha%20acidentes%202024.xlsx" TargetMode="External"/><Relationship Id="rId1" Type="http://schemas.openxmlformats.org/officeDocument/2006/relationships/externalLinkPath" Target="Planilha%20acidentes%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ps7uSZr9kkCUwwIluBH_lCUnrPP6r_JEiypQOozL6RfTq9EUQltWSbx2zAVIstel" itemId="01SGIOV6FRXHFTZNBSVRHZK55IERZQQ4WZ">
      <xxl21:absoluteUrl r:id="rId2"/>
    </xxl21:alternateUrls>
    <sheetNames>
      <sheetName val="Legenda grifos na plan geral"/>
      <sheetName val="Geral"/>
      <sheetName val="Proposta de Não Acidentes"/>
      <sheetName val="Causas Padronização"/>
      <sheetName val="Validação de dados"/>
      <sheetName val="Siema2024"/>
      <sheetName val="Produtos"/>
      <sheetName val="Plataformas_SP"/>
      <sheetName val="Planilha acidentes 2024"/>
    </sheetNames>
    <sheetDataSet>
      <sheetData sheetId="0"/>
      <sheetData sheetId="1"/>
      <sheetData sheetId="2"/>
      <sheetData sheetId="3"/>
      <sheetData sheetId="4">
        <row r="1">
          <cell r="I1" t="str">
            <v>nº Mês</v>
          </cell>
          <cell r="J1" t="str">
            <v>Mês</v>
          </cell>
        </row>
        <row r="2">
          <cell r="I2">
            <v>1</v>
          </cell>
          <cell r="J2" t="str">
            <v>Janeiro</v>
          </cell>
        </row>
        <row r="3">
          <cell r="I3">
            <v>2</v>
          </cell>
          <cell r="J3" t="str">
            <v>Fevereiro</v>
          </cell>
        </row>
        <row r="4">
          <cell r="I4">
            <v>3</v>
          </cell>
          <cell r="J4" t="str">
            <v>Março</v>
          </cell>
        </row>
        <row r="5">
          <cell r="I5">
            <v>4</v>
          </cell>
          <cell r="J5" t="str">
            <v>Abril</v>
          </cell>
        </row>
        <row r="6">
          <cell r="I6">
            <v>5</v>
          </cell>
          <cell r="J6" t="str">
            <v>Maio</v>
          </cell>
        </row>
        <row r="7">
          <cell r="I7">
            <v>6</v>
          </cell>
          <cell r="J7" t="str">
            <v>Junho</v>
          </cell>
        </row>
        <row r="8">
          <cell r="I8">
            <v>7</v>
          </cell>
          <cell r="J8" t="str">
            <v>Julho</v>
          </cell>
        </row>
        <row r="9">
          <cell r="I9">
            <v>8</v>
          </cell>
          <cell r="J9" t="str">
            <v>Agosto</v>
          </cell>
        </row>
        <row r="10">
          <cell r="I10">
            <v>9</v>
          </cell>
          <cell r="J10" t="str">
            <v>Setembro</v>
          </cell>
        </row>
        <row r="11">
          <cell r="I11">
            <v>10</v>
          </cell>
          <cell r="J11" t="str">
            <v>Outubro</v>
          </cell>
        </row>
        <row r="12">
          <cell r="I12">
            <v>11</v>
          </cell>
          <cell r="J12" t="str">
            <v>Novembro</v>
          </cell>
        </row>
        <row r="13">
          <cell r="I13">
            <v>12</v>
          </cell>
          <cell r="J13" t="str">
            <v>Dezembro</v>
          </cell>
        </row>
      </sheetData>
      <sheetData sheetId="5"/>
      <sheetData sheetId="6">
        <row r="1">
          <cell r="A1" t="str">
            <v>Nº ONU (1)</v>
          </cell>
          <cell r="B1" t="str">
            <v>Nome e Descrição (2)</v>
          </cell>
          <cell r="C1" t="str">
            <v>Classe ou Subclasse de Risco (3)</v>
          </cell>
        </row>
        <row r="2">
          <cell r="A2"/>
          <cell r="B2"/>
          <cell r="C2"/>
        </row>
        <row r="3">
          <cell r="A3">
            <v>4</v>
          </cell>
          <cell r="B3" t="str">
            <v>PICRATO DE AMÔNIO seco ou umedecido com menos de 10% de água, em massa †</v>
          </cell>
          <cell r="C3" t="str">
            <v>1.1D</v>
          </cell>
        </row>
        <row r="4">
          <cell r="A4">
            <v>5</v>
          </cell>
          <cell r="B4" t="str">
            <v>CARTUCHOS PARA ARMAS com carga de ruptura †</v>
          </cell>
          <cell r="C4" t="str">
            <v>1.1F</v>
          </cell>
        </row>
        <row r="5">
          <cell r="A5">
            <v>6</v>
          </cell>
          <cell r="B5" t="str">
            <v>CARTUCHOS PARA ARMAS com carga de ruptura †</v>
          </cell>
          <cell r="C5" t="str">
            <v>1.1E</v>
          </cell>
        </row>
        <row r="6">
          <cell r="A6">
            <v>7</v>
          </cell>
          <cell r="B6" t="str">
            <v>CARTUCHOS PARA ARMAS com carga de ruptura †</v>
          </cell>
          <cell r="C6" t="str">
            <v>1.2F</v>
          </cell>
        </row>
        <row r="7">
          <cell r="A7">
            <v>9</v>
          </cell>
          <cell r="B7" t="str">
            <v>MUNIÇÃO, INCENDIÁRIA com ou sem ruptor, carga ejetora ou carga propelente †</v>
          </cell>
          <cell r="C7" t="str">
            <v>1.2G</v>
          </cell>
        </row>
        <row r="8">
          <cell r="A8">
            <v>10</v>
          </cell>
          <cell r="B8" t="str">
            <v>MUNIÇÃO, INCENDIÁRIA com ou sem ruptor, carga ejetora ou carga propelente †</v>
          </cell>
          <cell r="C8" t="str">
            <v>1.3G</v>
          </cell>
        </row>
        <row r="9">
          <cell r="A9">
            <v>12</v>
          </cell>
          <cell r="B9" t="str">
            <v>CARTUCHOS PARA ARMAS, PROJÉTEIS INERTES ou CARTUCHOS, ARMAS PORTÁTEIS †</v>
          </cell>
          <cell r="C9" t="str">
            <v>1.4S</v>
          </cell>
        </row>
        <row r="10">
          <cell r="A10">
            <v>14</v>
          </cell>
          <cell r="B10" t="str">
            <v>CARTUCHOS PARA ARMAS, FESTIM ou CARTUCHOS PARA ARMAS PORTÁTEIS, FESTIM ou CARTUCHOS PARA FERRAMENTAS, FESTIM †</v>
          </cell>
          <cell r="C10" t="str">
            <v>1.4S</v>
          </cell>
        </row>
        <row r="11">
          <cell r="A11">
            <v>15</v>
          </cell>
          <cell r="B11" t="str">
            <v>MUNIÇÃO, FUMÍGENA com ou sem ruptor, carga ejetora ou carga propelente †</v>
          </cell>
          <cell r="C11" t="str">
            <v>1.2G</v>
          </cell>
        </row>
        <row r="12">
          <cell r="A12">
            <v>16</v>
          </cell>
          <cell r="B12" t="str">
            <v>MUNIÇÃO, FUMÍGENA com ou sem ruptor, carga ejetora ou carga propelente †</v>
          </cell>
          <cell r="C12" t="str">
            <v>1.3G</v>
          </cell>
        </row>
        <row r="13">
          <cell r="A13">
            <v>18</v>
          </cell>
          <cell r="B13" t="str">
            <v>MUNIÇÃO, LACRIMOGÊNEA com ruptor, carga ejetora ou carga propelente †</v>
          </cell>
          <cell r="C13" t="str">
            <v>1.2G</v>
          </cell>
        </row>
        <row r="14">
          <cell r="A14">
            <v>19</v>
          </cell>
          <cell r="B14" t="str">
            <v>MUNIÇÃO, LACRIMOGÊNEA com ruptor, carga ejetora ou carga propelente †</v>
          </cell>
          <cell r="C14" t="str">
            <v>1.3G</v>
          </cell>
        </row>
        <row r="15">
          <cell r="A15">
            <v>20</v>
          </cell>
          <cell r="B15" t="str">
            <v>MUNIÇÃO, TÓXICA com ruptor, carga ejetora ou carga propelente †</v>
          </cell>
          <cell r="C15" t="str">
            <v>1.2K</v>
          </cell>
        </row>
        <row r="16">
          <cell r="A16">
            <v>21</v>
          </cell>
          <cell r="B16" t="str">
            <v>MUNIÇÃO, TÓXICA com ruptor, carga ejetora ou carga propelente †</v>
          </cell>
          <cell r="C16" t="str">
            <v>1.3K</v>
          </cell>
        </row>
        <row r="17">
          <cell r="A17">
            <v>27</v>
          </cell>
          <cell r="B17" t="str">
            <v>PÓLVORA NEGRA, granulada ou em pó †</v>
          </cell>
          <cell r="C17" t="str">
            <v>1.1D</v>
          </cell>
        </row>
        <row r="18">
          <cell r="A18">
            <v>28</v>
          </cell>
          <cell r="B18" t="str">
            <v>PÓLVORA NEGRA, COMPRIMIDA ou PÓLVORA NEGRA, EM PASTILHAS †</v>
          </cell>
          <cell r="C18" t="str">
            <v>1.1D</v>
          </cell>
        </row>
        <row r="19">
          <cell r="A19">
            <v>29</v>
          </cell>
          <cell r="B19" t="str">
            <v>DETONADORES, NÃO ELÉTRICOS para demolição †</v>
          </cell>
          <cell r="C19" t="str">
            <v>1.1B</v>
          </cell>
        </row>
        <row r="20">
          <cell r="A20">
            <v>30</v>
          </cell>
          <cell r="B20" t="str">
            <v>DETONADORES, ELÉTRICOS para demolição †</v>
          </cell>
          <cell r="C20" t="str">
            <v>1.1B</v>
          </cell>
        </row>
        <row r="21">
          <cell r="A21">
            <v>33</v>
          </cell>
          <cell r="B21" t="str">
            <v>BOMBAS com carga de ruptura †</v>
          </cell>
          <cell r="C21" t="str">
            <v>1.1F</v>
          </cell>
        </row>
        <row r="22">
          <cell r="A22">
            <v>34</v>
          </cell>
          <cell r="B22" t="str">
            <v>BOMBAS com carga de ruptura †</v>
          </cell>
          <cell r="C22" t="str">
            <v>1.1D</v>
          </cell>
        </row>
        <row r="23">
          <cell r="A23">
            <v>35</v>
          </cell>
          <cell r="B23" t="str">
            <v>BOMBAS com carga de ruptura †</v>
          </cell>
          <cell r="C23" t="str">
            <v>1.2D</v>
          </cell>
        </row>
        <row r="24">
          <cell r="A24">
            <v>37</v>
          </cell>
          <cell r="B24" t="str">
            <v>BOMBAS, FOTO-ILUMINANTE †</v>
          </cell>
          <cell r="C24" t="str">
            <v>1.1F</v>
          </cell>
        </row>
        <row r="25">
          <cell r="A25">
            <v>38</v>
          </cell>
          <cell r="B25" t="str">
            <v>BOMBAS, FOTO-ILUMINANTES †</v>
          </cell>
          <cell r="C25" t="str">
            <v>1.1D</v>
          </cell>
        </row>
        <row r="26">
          <cell r="A26">
            <v>39</v>
          </cell>
          <cell r="B26" t="str">
            <v>BOMBAS, FOTO-ILUMINANTES †</v>
          </cell>
          <cell r="C26" t="str">
            <v>1.2G</v>
          </cell>
        </row>
        <row r="27">
          <cell r="A27">
            <v>42</v>
          </cell>
          <cell r="B27" t="str">
            <v>REFORÇADORES sem detonador †</v>
          </cell>
          <cell r="C27" t="str">
            <v>1.1D</v>
          </cell>
        </row>
        <row r="28">
          <cell r="A28">
            <v>43</v>
          </cell>
          <cell r="B28" t="str">
            <v>RUPTORES, explosivos †</v>
          </cell>
          <cell r="C28" t="str">
            <v>1.1D</v>
          </cell>
        </row>
        <row r="29">
          <cell r="A29">
            <v>44</v>
          </cell>
          <cell r="B29" t="str">
            <v>INICIADORES, TIPO CÁPSULA †</v>
          </cell>
          <cell r="C29" t="str">
            <v>1.4S</v>
          </cell>
        </row>
        <row r="30">
          <cell r="A30">
            <v>48</v>
          </cell>
          <cell r="B30" t="str">
            <v>CARGAS DE DEMOLIÇÃO †</v>
          </cell>
          <cell r="C30" t="str">
            <v>1.1D</v>
          </cell>
        </row>
        <row r="31">
          <cell r="A31">
            <v>49</v>
          </cell>
          <cell r="B31" t="str">
            <v>CARTUCHOS, ILUMINANTES †</v>
          </cell>
          <cell r="C31" t="str">
            <v>1.1G</v>
          </cell>
        </row>
        <row r="32">
          <cell r="A32">
            <v>50</v>
          </cell>
          <cell r="B32" t="str">
            <v>CARTUCHOS, ILUMINANTES †</v>
          </cell>
          <cell r="C32" t="str">
            <v>1.3G</v>
          </cell>
        </row>
        <row r="33">
          <cell r="A33">
            <v>54</v>
          </cell>
          <cell r="B33" t="str">
            <v>CARTUCHOS PARA SINALIZAÇÃO †</v>
          </cell>
          <cell r="C33" t="str">
            <v>1.3G</v>
          </cell>
        </row>
        <row r="34">
          <cell r="A34">
            <v>55</v>
          </cell>
          <cell r="B34" t="str">
            <v>ESTOJOS DE CARTUCHOS, VAZIOS, COM INICIADOR †</v>
          </cell>
          <cell r="C34" t="str">
            <v>1.4S</v>
          </cell>
        </row>
        <row r="35">
          <cell r="A35">
            <v>56</v>
          </cell>
          <cell r="B35" t="str">
            <v>CARGAS DE PROFUNDIDADE †</v>
          </cell>
          <cell r="C35" t="str">
            <v>1.1D</v>
          </cell>
        </row>
        <row r="36">
          <cell r="A36">
            <v>59</v>
          </cell>
          <cell r="B36" t="str">
            <v>CARGAS, MOLDADAS sem detonador †</v>
          </cell>
          <cell r="C36" t="str">
            <v>1.1D</v>
          </cell>
        </row>
        <row r="37">
          <cell r="A37">
            <v>60</v>
          </cell>
          <cell r="B37" t="str">
            <v>CARGAS, SUPLEMENTARES, EXPLOSIVAS †</v>
          </cell>
          <cell r="C37" t="str">
            <v>1.1D</v>
          </cell>
        </row>
        <row r="38">
          <cell r="A38">
            <v>65</v>
          </cell>
          <cell r="B38" t="str">
            <v>CORDEL, DETONANTE, flexível †</v>
          </cell>
          <cell r="C38" t="str">
            <v>1.1D</v>
          </cell>
        </row>
        <row r="39">
          <cell r="A39">
            <v>66</v>
          </cell>
          <cell r="B39" t="str">
            <v>CORDEL, ACENDEDOR †</v>
          </cell>
          <cell r="C39" t="str">
            <v>1.4G</v>
          </cell>
        </row>
        <row r="40">
          <cell r="A40">
            <v>70</v>
          </cell>
          <cell r="B40" t="str">
            <v>CORTA-CABOS, EXPLOSIVOS †</v>
          </cell>
          <cell r="C40" t="str">
            <v>1.4S</v>
          </cell>
        </row>
        <row r="41">
          <cell r="A41">
            <v>72</v>
          </cell>
          <cell r="B41" t="str">
            <v>CICLOTRIMETILENO  TRINITRAMINA  (CICLONITA;  HEXOGÊNIO;  RDX),  UMEDECIDA  com  no  mínimo,  15%  de
água, em massa †</v>
          </cell>
          <cell r="C41" t="str">
            <v>1.1D</v>
          </cell>
        </row>
        <row r="42">
          <cell r="A42">
            <v>73</v>
          </cell>
          <cell r="B42" t="str">
            <v>DETONADORES PARA MUNIÇÃO †</v>
          </cell>
          <cell r="C42" t="str">
            <v>1.1B</v>
          </cell>
        </row>
        <row r="43">
          <cell r="A43">
            <v>74</v>
          </cell>
          <cell r="B43" t="str">
            <v>DIAZODINITROFENOL, UMEDECIDO com no mínimo 40% de água, ou mistura de álcool e água, em massa †</v>
          </cell>
          <cell r="C43" t="str">
            <v>1.1A</v>
          </cell>
        </row>
        <row r="44">
          <cell r="A44">
            <v>75</v>
          </cell>
          <cell r="B44" t="str">
            <v>DINITRATO DE DIETILENOGLICOL, INSENSIBILIZADO com no mínimo 25% de insensibilizante não volátil e insolúvel em água, em massa †</v>
          </cell>
          <cell r="C44" t="str">
            <v>1.1D</v>
          </cell>
        </row>
        <row r="45">
          <cell r="A45">
            <v>76</v>
          </cell>
          <cell r="B45" t="str">
            <v>DINITROFENOL, seco ou umedecido com menos de 15% de água, em massa †</v>
          </cell>
          <cell r="C45" t="str">
            <v>1.1D</v>
          </cell>
        </row>
        <row r="46">
          <cell r="A46">
            <v>77</v>
          </cell>
          <cell r="B46" t="str">
            <v>DINITROFENOLATOS, metais alcalinos, secos ou umedecidos com menos de 15% de água, em massa †</v>
          </cell>
          <cell r="C46" t="str">
            <v>1.3C</v>
          </cell>
        </row>
        <row r="47">
          <cell r="A47">
            <v>78</v>
          </cell>
          <cell r="B47" t="str">
            <v>DINITRORESORCINOL, seco ou umedecido com menos de 15% de água, em massa †</v>
          </cell>
          <cell r="C47" t="str">
            <v>1.1D</v>
          </cell>
        </row>
        <row r="48">
          <cell r="A48">
            <v>79</v>
          </cell>
          <cell r="B48" t="str">
            <v>HEXANITRODIFENILAMINA (DIPICRILAMINA; HEXIL) †</v>
          </cell>
          <cell r="C48" t="str">
            <v>1.1D</v>
          </cell>
        </row>
        <row r="49">
          <cell r="A49">
            <v>81</v>
          </cell>
          <cell r="B49" t="str">
            <v>EXPLOSIVOS DE DEMOLIÇÃO, TIPO A †</v>
          </cell>
          <cell r="C49" t="str">
            <v>1.1D</v>
          </cell>
        </row>
        <row r="50">
          <cell r="A50">
            <v>82</v>
          </cell>
          <cell r="B50" t="str">
            <v>EXPLOSIVOS DE DEMOLIÇÃO, TIPO B †</v>
          </cell>
          <cell r="C50" t="str">
            <v>1.1D</v>
          </cell>
        </row>
        <row r="51">
          <cell r="A51">
            <v>83</v>
          </cell>
          <cell r="B51" t="str">
            <v>EXPLOSIVOS DE DEMOLIÇÃO, TIPO C †</v>
          </cell>
          <cell r="C51" t="str">
            <v>1.1D</v>
          </cell>
        </row>
        <row r="52">
          <cell r="A52">
            <v>84</v>
          </cell>
          <cell r="B52" t="str">
            <v>EXPLOSIVOS DE DEMOLIÇÃO, TIPO D †</v>
          </cell>
          <cell r="C52" t="str">
            <v>1.1D</v>
          </cell>
        </row>
        <row r="53">
          <cell r="A53">
            <v>92</v>
          </cell>
          <cell r="B53" t="str">
            <v>FACHOS DE SINALIZAÇÃO, SUPERFÍCIE †</v>
          </cell>
          <cell r="C53" t="str">
            <v>1.3G</v>
          </cell>
        </row>
        <row r="54">
          <cell r="A54">
            <v>93</v>
          </cell>
          <cell r="B54" t="str">
            <v>FACHOS DE SINALIZAÇÃO, AÉREOS †</v>
          </cell>
          <cell r="C54" t="str">
            <v>1.3G</v>
          </cell>
        </row>
        <row r="55">
          <cell r="A55">
            <v>94</v>
          </cell>
          <cell r="B55" t="str">
            <v>COMPOSIÇÃO ILUMINANTE EM PÓ †</v>
          </cell>
          <cell r="C55" t="str">
            <v>1.1G</v>
          </cell>
        </row>
        <row r="56">
          <cell r="A56">
            <v>99</v>
          </cell>
          <cell r="B56" t="str">
            <v>DISPOSITIVOS DE FRATURAMENTO, EXPLOSIVOS para poços de petróleo, sem detonador †</v>
          </cell>
          <cell r="C56" t="str">
            <v>1.1D</v>
          </cell>
        </row>
        <row r="57">
          <cell r="A57">
            <v>101</v>
          </cell>
          <cell r="B57" t="str">
            <v>ESTOPIM, NÃO DETONANTE †</v>
          </cell>
          <cell r="C57" t="str">
            <v>1.3G</v>
          </cell>
        </row>
        <row r="58">
          <cell r="A58">
            <v>102</v>
          </cell>
          <cell r="B58" t="str">
            <v>CORDEL (ESTOPIM), DETONANTE, com revestimento metálico †</v>
          </cell>
          <cell r="C58" t="str">
            <v>1.2D</v>
          </cell>
        </row>
        <row r="59">
          <cell r="A59">
            <v>103</v>
          </cell>
          <cell r="B59" t="str">
            <v>ESTOPIM, ACENDEDOR, tubular, com revestimento metálico †</v>
          </cell>
          <cell r="C59" t="str">
            <v>1.4G</v>
          </cell>
        </row>
        <row r="60">
          <cell r="A60">
            <v>104</v>
          </cell>
          <cell r="B60" t="str">
            <v>CORDEL (ESTOPIM), DETONANTE, DE EFEITO SUAVE, com revestimento metálico †</v>
          </cell>
          <cell r="C60" t="str">
            <v>1.4D</v>
          </cell>
        </row>
        <row r="61">
          <cell r="A61">
            <v>105</v>
          </cell>
          <cell r="B61" t="str">
            <v>ESTOPIM, DE SEGURANÇA †</v>
          </cell>
          <cell r="C61" t="str">
            <v>1.4S</v>
          </cell>
        </row>
        <row r="62">
          <cell r="A62">
            <v>106</v>
          </cell>
          <cell r="B62" t="str">
            <v>ESTOPILHA, DE DETONAÇÃO †</v>
          </cell>
          <cell r="C62" t="str">
            <v>1.1B</v>
          </cell>
        </row>
        <row r="63">
          <cell r="A63">
            <v>107</v>
          </cell>
          <cell r="B63" t="str">
            <v>ESTOPILHA, DE DETONAÇÃO †</v>
          </cell>
          <cell r="C63" t="str">
            <v>1.2B</v>
          </cell>
        </row>
        <row r="64">
          <cell r="A64">
            <v>110</v>
          </cell>
          <cell r="B64" t="str">
            <v>GRANADAS, PARA EXERCÍCIO, manuais ou para fuzil †</v>
          </cell>
          <cell r="C64" t="str">
            <v>1.4S</v>
          </cell>
        </row>
        <row r="65">
          <cell r="A65">
            <v>113</v>
          </cell>
          <cell r="B65" t="str">
            <v>GUANIL NITROSAMINO-GUANILIDENO HIDRAZINA, UMEDECIDA com no mínimo 30% de água, em massa †</v>
          </cell>
          <cell r="C65" t="str">
            <v>1.1A</v>
          </cell>
        </row>
        <row r="66">
          <cell r="A66">
            <v>114</v>
          </cell>
          <cell r="B66" t="str">
            <v>GUANIL NITROSAMINO-GUANILTETRAZENO (TETRAZENO), UMEDECIDO com no mínimo 30% de água, ou mistura de álcool e água, em massa †</v>
          </cell>
          <cell r="C66" t="str">
            <v>1.1A</v>
          </cell>
        </row>
        <row r="67">
          <cell r="A67">
            <v>118</v>
          </cell>
          <cell r="B67" t="str">
            <v>HEXOLITA (HEXOTOL) seca ou umedecida com menos de 15% de água, em massa †</v>
          </cell>
          <cell r="C67" t="str">
            <v>1.1D</v>
          </cell>
        </row>
        <row r="68">
          <cell r="A68">
            <v>121</v>
          </cell>
          <cell r="B68" t="str">
            <v>ACENDEDORES†</v>
          </cell>
          <cell r="C68" t="str">
            <v>1.1G</v>
          </cell>
        </row>
        <row r="69">
          <cell r="A69">
            <v>124</v>
          </cell>
          <cell r="B69" t="str">
            <v>CANHÕES PARA JATO-PERFURAÇÃO em poços de petróleo, CARREGADOS, sem detonador †</v>
          </cell>
          <cell r="C69" t="str">
            <v>1.1D</v>
          </cell>
        </row>
        <row r="70">
          <cell r="A70">
            <v>129</v>
          </cell>
          <cell r="B70" t="str">
            <v>AZIDA DE CHUMBO, UMEDECIDA com no mínimo 20% de água, ou mistura de álcool e água, em massa †</v>
          </cell>
          <cell r="C70" t="str">
            <v>1.1A</v>
          </cell>
        </row>
        <row r="71">
          <cell r="A71">
            <v>130</v>
          </cell>
          <cell r="B71" t="str">
            <v>ESTIFINATO DE CHUMBO (TRINITRORESORCINATO DE CHUMBO), UMEDECIDO com no mínimo 20% de água, ou
mistura de álcool e água, em massa †</v>
          </cell>
          <cell r="C71" t="str">
            <v>1.1A</v>
          </cell>
        </row>
        <row r="72">
          <cell r="A72">
            <v>131</v>
          </cell>
          <cell r="B72" t="str">
            <v>ACENDEDORES, ESTOPIM †</v>
          </cell>
          <cell r="C72" t="str">
            <v>1.4S</v>
          </cell>
        </row>
        <row r="73">
          <cell r="A73">
            <v>132</v>
          </cell>
          <cell r="B73" t="str">
            <v>SAIS METÁLICOS DEFLAGRANTES DE NITRODERIVADOS AROMÁTICOS, N.E. †</v>
          </cell>
          <cell r="C73" t="str">
            <v>1.3C</v>
          </cell>
        </row>
        <row r="74">
          <cell r="A74">
            <v>133</v>
          </cell>
          <cell r="B74" t="str">
            <v>HEXANITRATO  DE  MANITOL  (NITROMANITA),  UMEDECIDO com no mínimo  40% de  água, ou  mistura de  álcool e água, em massa †</v>
          </cell>
          <cell r="C74" t="str">
            <v>1.1D</v>
          </cell>
        </row>
        <row r="75">
          <cell r="A75">
            <v>135</v>
          </cell>
          <cell r="B75" t="str">
            <v>FULMINATO DE MERCÚRIO, UMEDECIDO com no mínimo 20% de água, ou mistura de álcool e água, em massa †</v>
          </cell>
          <cell r="C75" t="str">
            <v>1.1A</v>
          </cell>
        </row>
        <row r="76">
          <cell r="A76">
            <v>136</v>
          </cell>
          <cell r="B76" t="str">
            <v>MINAS com carga de ruptura †</v>
          </cell>
          <cell r="C76" t="str">
            <v>1.1F</v>
          </cell>
        </row>
        <row r="77">
          <cell r="A77">
            <v>137</v>
          </cell>
          <cell r="B77" t="str">
            <v>MINAS com carga de ruptura †</v>
          </cell>
          <cell r="C77" t="str">
            <v>1.1D</v>
          </cell>
        </row>
        <row r="78">
          <cell r="A78">
            <v>138</v>
          </cell>
          <cell r="B78" t="str">
            <v>MINAS com carga de ruptura †</v>
          </cell>
          <cell r="C78" t="str">
            <v>1.2D</v>
          </cell>
        </row>
        <row r="79">
          <cell r="A79">
            <v>143</v>
          </cell>
          <cell r="B79" t="str">
            <v>NITROGLICERINA, INSENSIBILIZADA com no mínimo 40% de insensibilizante não-volátil e insolúvel em água, em massa
†</v>
          </cell>
          <cell r="C79" t="str">
            <v>1.1D</v>
          </cell>
        </row>
        <row r="80">
          <cell r="A80">
            <v>144</v>
          </cell>
          <cell r="B80" t="str">
            <v>NITROGLICERINA, EM SOLUÇÃO ALCOÓLICA com mais de 1% e até 10% de nitroglicerina †</v>
          </cell>
          <cell r="C80" t="str">
            <v>1.1D</v>
          </cell>
        </row>
        <row r="81">
          <cell r="A81">
            <v>146</v>
          </cell>
          <cell r="B81" t="str">
            <v>NITROAMIDO, seco ou umedecido com menos de 20% de água, em massa †</v>
          </cell>
          <cell r="C81" t="str">
            <v>1.1D</v>
          </cell>
        </row>
        <row r="82">
          <cell r="A82">
            <v>147</v>
          </cell>
          <cell r="B82" t="str">
            <v>NITROURÉIA †</v>
          </cell>
          <cell r="C82" t="str">
            <v>1.1D</v>
          </cell>
        </row>
        <row r="83">
          <cell r="A83">
            <v>150</v>
          </cell>
          <cell r="B83" t="e">
            <v>#VALUE!</v>
          </cell>
          <cell r="C83" t="str">
            <v>1.1D</v>
          </cell>
        </row>
        <row r="84">
          <cell r="A84">
            <v>151</v>
          </cell>
          <cell r="B84" t="str">
            <v>PENTOLITA, seca ou umedecida com menos de 15% de água, em massa †</v>
          </cell>
          <cell r="C84" t="str">
            <v>1.1D</v>
          </cell>
        </row>
        <row r="85">
          <cell r="A85">
            <v>153</v>
          </cell>
          <cell r="B85" t="str">
            <v>TRINITROANILINA (PICRAMIDA) †</v>
          </cell>
          <cell r="C85" t="str">
            <v>1.1D</v>
          </cell>
        </row>
        <row r="86">
          <cell r="A86">
            <v>154</v>
          </cell>
          <cell r="B86" t="str">
            <v>TRINITROFENOL (ÁCIDO PÍCRICO), seco ou umedecido com menos de 30% de água, em massa †</v>
          </cell>
          <cell r="C86" t="str">
            <v>1.1D</v>
          </cell>
        </row>
        <row r="87">
          <cell r="A87">
            <v>155</v>
          </cell>
          <cell r="B87" t="str">
            <v>TRINITROCLOROBENZENO (CLORETO DE PICRILA) †</v>
          </cell>
          <cell r="C87" t="str">
            <v>1.1D</v>
          </cell>
        </row>
        <row r="88">
          <cell r="A88">
            <v>159</v>
          </cell>
          <cell r="B88" t="str">
            <v>PÓLVORA EM PASTA, UMEDECIDA com no mínimo 25% de água, em massa †</v>
          </cell>
          <cell r="C88" t="str">
            <v>1.3C</v>
          </cell>
        </row>
        <row r="89">
          <cell r="A89">
            <v>160</v>
          </cell>
          <cell r="B89" t="str">
            <v>PÓLVORA, SEM FUMAÇA†</v>
          </cell>
          <cell r="C89" t="str">
            <v>1.1C</v>
          </cell>
        </row>
        <row r="90">
          <cell r="A90">
            <v>161</v>
          </cell>
          <cell r="B90" t="str">
            <v>PÓLVORA, SEM FUMAÇA†</v>
          </cell>
          <cell r="C90" t="str">
            <v>1.3C</v>
          </cell>
        </row>
        <row r="91">
          <cell r="A91">
            <v>167</v>
          </cell>
          <cell r="B91" t="str">
            <v>PROJÉTEIS com carga de ruptura †</v>
          </cell>
          <cell r="C91" t="str">
            <v>1.1F</v>
          </cell>
        </row>
        <row r="92">
          <cell r="A92">
            <v>168</v>
          </cell>
          <cell r="B92" t="str">
            <v>PROJÉTIES com carga de ruptura †</v>
          </cell>
          <cell r="C92" t="str">
            <v>1.1D</v>
          </cell>
        </row>
        <row r="93">
          <cell r="A93">
            <v>169</v>
          </cell>
          <cell r="B93" t="str">
            <v>PROJÉTEIS com carga de ruptura †</v>
          </cell>
          <cell r="C93" t="str">
            <v>1.2D</v>
          </cell>
        </row>
        <row r="94">
          <cell r="A94">
            <v>171</v>
          </cell>
          <cell r="B94" t="str">
            <v>MUNIÇÃO, ILUMINANTE com ou sem ruptor, carga ejetora ou carga propelente  †</v>
          </cell>
          <cell r="C94" t="str">
            <v>1.2G</v>
          </cell>
        </row>
        <row r="95">
          <cell r="A95">
            <v>173</v>
          </cell>
          <cell r="B95" t="str">
            <v>DISPOSITIVOS DE ALÍVIO, EXPLOSIVOS †</v>
          </cell>
          <cell r="C95" t="str">
            <v>1.4S</v>
          </cell>
        </row>
        <row r="96">
          <cell r="A96">
            <v>174</v>
          </cell>
          <cell r="B96" t="str">
            <v>REBITES, EXPLOSIVOS  †</v>
          </cell>
          <cell r="C96" t="str">
            <v>1.4S</v>
          </cell>
        </row>
        <row r="97">
          <cell r="A97">
            <v>180</v>
          </cell>
          <cell r="B97" t="str">
            <v>FOGUETES com carga de ruptura †</v>
          </cell>
          <cell r="C97" t="str">
            <v>1.1F</v>
          </cell>
        </row>
        <row r="98">
          <cell r="A98">
            <v>181</v>
          </cell>
          <cell r="B98" t="str">
            <v>FOGUETES com carga de ruptura †</v>
          </cell>
          <cell r="C98" t="str">
            <v>1.1E</v>
          </cell>
        </row>
        <row r="99">
          <cell r="A99">
            <v>182</v>
          </cell>
          <cell r="B99" t="str">
            <v>FOGUETES com carga de ruptura †</v>
          </cell>
          <cell r="C99" t="str">
            <v>1.2E</v>
          </cell>
        </row>
        <row r="100">
          <cell r="A100">
            <v>183</v>
          </cell>
          <cell r="B100" t="str">
            <v>FOGUETES com ogiva inerte †</v>
          </cell>
          <cell r="C100" t="str">
            <v>1.3C</v>
          </cell>
        </row>
        <row r="101">
          <cell r="A101">
            <v>186</v>
          </cell>
          <cell r="B101" t="str">
            <v>MOTORES DE FOGUETES †</v>
          </cell>
          <cell r="C101" t="str">
            <v>1.3C</v>
          </cell>
        </row>
        <row r="102">
          <cell r="A102">
            <v>190</v>
          </cell>
          <cell r="B102" t="str">
            <v>EXPLOSIVOS, AMOSTRAS, não-iniciantes †</v>
          </cell>
          <cell r="C102" t="str">
            <v> </v>
          </cell>
        </row>
        <row r="103">
          <cell r="A103">
            <v>191</v>
          </cell>
          <cell r="B103" t="str">
            <v>SINALIZADORES, MANUAIS †</v>
          </cell>
          <cell r="C103" t="str">
            <v>1.4G</v>
          </cell>
        </row>
        <row r="104">
          <cell r="A104">
            <v>192</v>
          </cell>
          <cell r="B104" t="str">
            <v>SINALIZADORES, PARA VIAS FÉRREAS, EXPLOSIVOS †</v>
          </cell>
          <cell r="C104" t="str">
            <v>1.1G</v>
          </cell>
        </row>
        <row r="105">
          <cell r="A105">
            <v>193</v>
          </cell>
          <cell r="B105" t="str">
            <v>SINALIZADORES, PARA VIAS FÉRREAS, EXPLOSIVOS †</v>
          </cell>
          <cell r="C105" t="str">
            <v>1.4S</v>
          </cell>
        </row>
        <row r="106">
          <cell r="A106">
            <v>194</v>
          </cell>
          <cell r="B106" t="str">
            <v>SINALIZADORES, DE EMERGÊNCIA, para navios †</v>
          </cell>
          <cell r="C106" t="str">
            <v>1.1G</v>
          </cell>
        </row>
        <row r="107">
          <cell r="A107">
            <v>195</v>
          </cell>
          <cell r="B107" t="str">
            <v>SINALIZADORES, DE EMERGÊNCIA, para navios †</v>
          </cell>
          <cell r="C107" t="str">
            <v>1.3G</v>
          </cell>
        </row>
        <row r="108">
          <cell r="A108">
            <v>196</v>
          </cell>
          <cell r="B108" t="str">
            <v>SINALIZADORES, DE FUMAÇA †</v>
          </cell>
          <cell r="C108" t="str">
            <v>1.1G</v>
          </cell>
        </row>
        <row r="109">
          <cell r="A109">
            <v>197</v>
          </cell>
          <cell r="B109" t="str">
            <v>SINALIZADORES, DE FUMAÇA †</v>
          </cell>
          <cell r="C109" t="str">
            <v>1.4G</v>
          </cell>
        </row>
        <row r="110">
          <cell r="A110">
            <v>204</v>
          </cell>
          <cell r="B110" t="str">
            <v>DISPOSITIVOS DE SONDAGEM, EXPLOSIVOS †</v>
          </cell>
          <cell r="C110" t="str">
            <v>1.2F</v>
          </cell>
        </row>
        <row r="111">
          <cell r="A111">
            <v>207</v>
          </cell>
          <cell r="B111" t="str">
            <v>TETRANITROANILINA †</v>
          </cell>
          <cell r="C111" t="str">
            <v>1.1D</v>
          </cell>
        </row>
        <row r="112">
          <cell r="A112">
            <v>208</v>
          </cell>
          <cell r="B112" t="str">
            <v>TRINITROFENIL-METILNITRAMINA (TETRIL) †</v>
          </cell>
          <cell r="C112" t="str">
            <v>1.1D</v>
          </cell>
        </row>
        <row r="113">
          <cell r="A113">
            <v>209</v>
          </cell>
          <cell r="B113" t="str">
            <v>TRINITROTOLUENO (TNT), seco ou umedecido com menos de 30% de água, em massa †</v>
          </cell>
          <cell r="C113" t="str">
            <v>1.1D</v>
          </cell>
        </row>
        <row r="114">
          <cell r="A114">
            <v>212</v>
          </cell>
          <cell r="B114" t="str">
            <v>TRAÇANTES PARA MUNIÇÃO †</v>
          </cell>
          <cell r="C114" t="str">
            <v>1.3G</v>
          </cell>
        </row>
        <row r="115">
          <cell r="A115">
            <v>213</v>
          </cell>
          <cell r="B115" t="str">
            <v>TRINITROANISOL †</v>
          </cell>
          <cell r="C115" t="str">
            <v>1.1D</v>
          </cell>
        </row>
        <row r="116">
          <cell r="A116">
            <v>214</v>
          </cell>
          <cell r="B116" t="str">
            <v>TRINITROBENZENO, seco ou umedecido com menos de 30% de água, em massa †</v>
          </cell>
          <cell r="C116" t="str">
            <v>1.1D</v>
          </cell>
        </row>
        <row r="117">
          <cell r="A117">
            <v>215</v>
          </cell>
          <cell r="B117" t="str">
            <v>ÁCIDO TRINITROBENZÓICO, seco ou umedecido com menos de 30% de água, em massa †</v>
          </cell>
          <cell r="C117" t="str">
            <v>1.1D</v>
          </cell>
        </row>
        <row r="118">
          <cell r="A118">
            <v>216</v>
          </cell>
          <cell r="B118" t="str">
            <v>TRINITRO-m-CRESOL †</v>
          </cell>
          <cell r="C118" t="str">
            <v>1.1D</v>
          </cell>
        </row>
        <row r="119">
          <cell r="A119">
            <v>217</v>
          </cell>
          <cell r="B119" t="str">
            <v>TRINITRONAFTALENO †</v>
          </cell>
          <cell r="C119" t="str">
            <v>1.1D</v>
          </cell>
        </row>
        <row r="120">
          <cell r="A120">
            <v>218</v>
          </cell>
          <cell r="B120" t="str">
            <v>TRINITROFENETOL †</v>
          </cell>
          <cell r="C120" t="str">
            <v>1.1D</v>
          </cell>
        </row>
        <row r="121">
          <cell r="A121">
            <v>219</v>
          </cell>
          <cell r="B121" t="str">
            <v>TRINITRO-RESORCINOL (ÁCIDO ESTIFÍNICO), seco ou umedecido com menos de 20% de água, ou mistura de álcool e água, em massa †</v>
          </cell>
          <cell r="C121" t="str">
            <v>1.1D</v>
          </cell>
        </row>
        <row r="122">
          <cell r="A122">
            <v>220</v>
          </cell>
          <cell r="B122" t="str">
            <v>NITRATO DE URÉIA, seco ou umedecido com menos de 20% de água, em massa †</v>
          </cell>
          <cell r="C122" t="str">
            <v>1.1D</v>
          </cell>
        </row>
        <row r="123">
          <cell r="A123">
            <v>221</v>
          </cell>
          <cell r="B123" t="str">
            <v>OGIVAS, TORPEDOS com carga de ruptura †</v>
          </cell>
          <cell r="C123" t="str">
            <v>1.1D</v>
          </cell>
        </row>
        <row r="124">
          <cell r="A124">
            <v>222</v>
          </cell>
          <cell r="B124" t="str">
            <v>NITRATO DE AMÔNIO</v>
          </cell>
          <cell r="C124" t="str">
            <v>1.1D</v>
          </cell>
        </row>
        <row r="125">
          <cell r="A125">
            <v>224</v>
          </cell>
          <cell r="B125" t="str">
            <v>AZIDA DE BÁRIO, seca ou umedecida com menos de 50% de água, em massa †</v>
          </cell>
          <cell r="C125" t="str">
            <v>1.1A</v>
          </cell>
        </row>
        <row r="126">
          <cell r="A126">
            <v>225</v>
          </cell>
          <cell r="B126" t="str">
            <v>REFORÇADORES COM DETONADOR †</v>
          </cell>
          <cell r="C126" t="str">
            <v>1.1B</v>
          </cell>
        </row>
        <row r="127">
          <cell r="A127">
            <v>226</v>
          </cell>
          <cell r="B127" t="str">
            <v>CICLOTETRAMETILENOTETRANITRAMINA  (HMX;  OCTOGÊNIO)  UMEDECIDA  com no  mínimo  15% de  água, em
massa †</v>
          </cell>
          <cell r="C127" t="str">
            <v>1.1D</v>
          </cell>
        </row>
        <row r="128">
          <cell r="A128">
            <v>234</v>
          </cell>
          <cell r="B128" t="str">
            <v>DINITRO-o-CRESOLATO DE SÓDIO, seco ou umedecido com menos de 15% de água, em massa †</v>
          </cell>
          <cell r="C128" t="str">
            <v>1.3C</v>
          </cell>
        </row>
        <row r="129">
          <cell r="A129">
            <v>235</v>
          </cell>
          <cell r="B129" t="str">
            <v>PICRAMATO DE SÓDIO, seco ou umedecido com menos de 20% de água, em massa †</v>
          </cell>
          <cell r="C129" t="str">
            <v>1.3C</v>
          </cell>
        </row>
        <row r="130">
          <cell r="A130">
            <v>236</v>
          </cell>
          <cell r="B130" t="str">
            <v>PICRAMATO DE ZIRCÔNIO, seco ou umedecido com menos de 20% de água, em massa †</v>
          </cell>
          <cell r="C130" t="str">
            <v>1.3C</v>
          </cell>
        </row>
        <row r="131">
          <cell r="A131">
            <v>237</v>
          </cell>
          <cell r="B131" t="str">
            <v>CARGAS, MOLDADAS, FLEXÍVEIS, LINEARES †</v>
          </cell>
          <cell r="C131" t="str">
            <v>1.4D</v>
          </cell>
        </row>
        <row r="132">
          <cell r="A132">
            <v>238</v>
          </cell>
          <cell r="B132" t="str">
            <v>FOGUETES, PARA LANÇAMENTO DE LINHA †</v>
          </cell>
          <cell r="C132" t="str">
            <v>1.2G</v>
          </cell>
        </row>
        <row r="133">
          <cell r="A133">
            <v>240</v>
          </cell>
          <cell r="B133" t="str">
            <v>FOGUETES, PARA LANÇAMENTO DE LINHA †</v>
          </cell>
          <cell r="C133" t="str">
            <v>1.3G</v>
          </cell>
        </row>
        <row r="134">
          <cell r="A134">
            <v>241</v>
          </cell>
          <cell r="B134" t="str">
            <v>EXPLOSIVOS, DE DEMOLIÇÃO, TIPO E †</v>
          </cell>
          <cell r="C134" t="str">
            <v>1.1D</v>
          </cell>
        </row>
        <row r="135">
          <cell r="A135">
            <v>242</v>
          </cell>
          <cell r="B135" t="str">
            <v>CARGAS, PROPELENTES, PARA CANHÃO †</v>
          </cell>
          <cell r="C135" t="str">
            <v>1.3C</v>
          </cell>
        </row>
        <row r="136">
          <cell r="A136">
            <v>243</v>
          </cell>
          <cell r="B136" t="str">
            <v>MUNIÇÃO INCENDIÁRIA, À BASE DE FÓSFORO BRANCO com ruptor, carga ejetora ou carga propelente †</v>
          </cell>
          <cell r="C136" t="str">
            <v>1.2H</v>
          </cell>
        </row>
        <row r="137">
          <cell r="A137">
            <v>244</v>
          </cell>
          <cell r="B137" t="str">
            <v>MUNIÇÃO INCENDIÁRIA, À BASE DE FÓSFORO BRANCO com ruptor, carga ejetora ou carga propelente †</v>
          </cell>
          <cell r="C137" t="str">
            <v>1.3H</v>
          </cell>
        </row>
        <row r="138">
          <cell r="A138">
            <v>245</v>
          </cell>
          <cell r="B138" t="str">
            <v>MUNIÇÃO, FUMÍGENA, À BASE DE FÓSFORO BRANCO com ruptor, carga ejetora ou carga propelente †</v>
          </cell>
          <cell r="C138" t="str">
            <v>1.2H</v>
          </cell>
        </row>
        <row r="139">
          <cell r="A139">
            <v>246</v>
          </cell>
          <cell r="B139" t="str">
            <v>MUNIÇÃO, FUMÍGENA, À BASE DE FÓSFORO BRANCO com ruptor, carga ejetora ou carga propelente †</v>
          </cell>
          <cell r="C139" t="str">
            <v>1.3H</v>
          </cell>
        </row>
        <row r="140">
          <cell r="A140">
            <v>247</v>
          </cell>
          <cell r="B140" t="str">
            <v>MUNIÇÃO, INCENDIÁRIA, líquida ou gel, com ruptor, carga ejetora ou carga propelente †</v>
          </cell>
          <cell r="C140" t="str">
            <v>1.3J</v>
          </cell>
        </row>
        <row r="141">
          <cell r="A141">
            <v>248</v>
          </cell>
          <cell r="B141" t="str">
            <v>DISPOSITIVOS, ACIONÁVEIS POR ÁGUA com ruptor, carga ejetora ou carga propelente †</v>
          </cell>
          <cell r="C141" t="str">
            <v>1.2L</v>
          </cell>
        </row>
        <row r="142">
          <cell r="A142">
            <v>249</v>
          </cell>
          <cell r="B142" t="str">
            <v>DISPOSITIVOS, ACIONÁVEIS POR ÁGUA com ruptor, carga ejetora ou carga propelente †</v>
          </cell>
          <cell r="C142" t="str">
            <v>1.3L</v>
          </cell>
        </row>
        <row r="143">
          <cell r="A143">
            <v>250</v>
          </cell>
          <cell r="B143" t="str">
            <v>MOTORES DE FOGUETES, COM LÍQUIDOS HIPERGÓLICOS com ou sem carga ejetora †</v>
          </cell>
          <cell r="C143" t="str">
            <v>1.3L</v>
          </cell>
        </row>
        <row r="144">
          <cell r="A144">
            <v>254</v>
          </cell>
          <cell r="B144" t="str">
            <v>MUNIÇÃO, ILUMINANTE com ou sem ruptor, carga ejetora ou carga propelente †</v>
          </cell>
          <cell r="C144" t="str">
            <v>1.3G</v>
          </cell>
        </row>
        <row r="145">
          <cell r="A145">
            <v>255</v>
          </cell>
          <cell r="B145" t="str">
            <v>DETONADORES, ELÉTRICOS para demolição †</v>
          </cell>
          <cell r="C145" t="str">
            <v>1.4B</v>
          </cell>
        </row>
        <row r="146">
          <cell r="A146">
            <v>257</v>
          </cell>
          <cell r="B146" t="str">
            <v>ESTOPILHA, DE DETONAÇÃO †</v>
          </cell>
          <cell r="C146" t="str">
            <v>1.4B</v>
          </cell>
        </row>
        <row r="147">
          <cell r="A147">
            <v>266</v>
          </cell>
          <cell r="B147" t="str">
            <v>OCTOLITA (OCTOL), seca ou umedecida com menos de 15% de água, em massa †</v>
          </cell>
          <cell r="C147" t="str">
            <v>1.1D</v>
          </cell>
        </row>
        <row r="148">
          <cell r="A148">
            <v>267</v>
          </cell>
          <cell r="B148" t="str">
            <v>DETONADORES, NÃO ELÉTRICOS para demolição †</v>
          </cell>
          <cell r="C148" t="str">
            <v>1.4B</v>
          </cell>
        </row>
        <row r="149">
          <cell r="A149">
            <v>268</v>
          </cell>
          <cell r="B149" t="str">
            <v>REFORÇADORES COM DETONADOR †</v>
          </cell>
          <cell r="C149" t="str">
            <v>1.2B</v>
          </cell>
        </row>
        <row r="150">
          <cell r="A150">
            <v>271</v>
          </cell>
          <cell r="B150" t="str">
            <v>CARGAS, PROPELENTES †</v>
          </cell>
          <cell r="C150" t="str">
            <v>1.1C</v>
          </cell>
        </row>
        <row r="151">
          <cell r="A151">
            <v>272</v>
          </cell>
          <cell r="B151" t="str">
            <v>CARGAS, PROPELENTES †</v>
          </cell>
          <cell r="C151" t="str">
            <v>1.3C</v>
          </cell>
        </row>
        <row r="152">
          <cell r="A152">
            <v>275</v>
          </cell>
          <cell r="B152" t="str">
            <v>CARTUCHOS, PARA DISPOSITIVO MECÂNICO †</v>
          </cell>
          <cell r="C152" t="str">
            <v>1.3C</v>
          </cell>
        </row>
        <row r="153">
          <cell r="A153">
            <v>276</v>
          </cell>
          <cell r="B153" t="str">
            <v>CARTUCHOS, PARA DISPOSITIVO MECÂNICO †</v>
          </cell>
          <cell r="C153" t="str">
            <v>1.4C</v>
          </cell>
        </row>
        <row r="154">
          <cell r="A154">
            <v>277</v>
          </cell>
          <cell r="B154" t="str">
            <v>CARTUCHOS, PARA POÇOS DE PETRÓLEO †</v>
          </cell>
          <cell r="C154" t="str">
            <v>1.3C</v>
          </cell>
        </row>
        <row r="155">
          <cell r="A155">
            <v>278</v>
          </cell>
          <cell r="B155" t="str">
            <v>CARTUCHOS, PARA POÇOS DE PETRÓLEO †</v>
          </cell>
          <cell r="C155" t="str">
            <v>1.4C</v>
          </cell>
        </row>
        <row r="156">
          <cell r="A156">
            <v>279</v>
          </cell>
          <cell r="B156" t="str">
            <v>CARGAS, PROPELENTES, PARA CANHÃO †</v>
          </cell>
          <cell r="C156" t="str">
            <v>1.1C</v>
          </cell>
        </row>
        <row r="157">
          <cell r="A157">
            <v>280</v>
          </cell>
          <cell r="B157" t="str">
            <v>MOTORES DE FOGUETES †</v>
          </cell>
          <cell r="C157" t="str">
            <v>1.1C</v>
          </cell>
        </row>
        <row r="158">
          <cell r="A158">
            <v>281</v>
          </cell>
          <cell r="B158" t="str">
            <v>MOTORES DE FOGUETES †</v>
          </cell>
          <cell r="C158" t="str">
            <v>1.2C</v>
          </cell>
        </row>
        <row r="159">
          <cell r="A159">
            <v>282</v>
          </cell>
          <cell r="B159" t="str">
            <v>NITROGUANIDINA (PICRITA), seca ou umedecida com menos de 20% de água, em massa †</v>
          </cell>
          <cell r="C159" t="str">
            <v>1.1D</v>
          </cell>
        </row>
        <row r="160">
          <cell r="A160">
            <v>283</v>
          </cell>
          <cell r="B160" t="str">
            <v>REFORÇADORES sem detonador †</v>
          </cell>
          <cell r="C160" t="str">
            <v>1.2D</v>
          </cell>
        </row>
        <row r="161">
          <cell r="A161">
            <v>284</v>
          </cell>
          <cell r="B161" t="str">
            <v>GRANADAS, manuais ou para fuzil, com carga de ruptura †</v>
          </cell>
          <cell r="C161" t="str">
            <v>1.1D</v>
          </cell>
        </row>
        <row r="162">
          <cell r="A162">
            <v>285</v>
          </cell>
          <cell r="B162" t="str">
            <v>GRANADAS, manuais ou para fuzil, com carga de ruptura †</v>
          </cell>
          <cell r="C162" t="str">
            <v>1.2D</v>
          </cell>
        </row>
        <row r="163">
          <cell r="A163">
            <v>286</v>
          </cell>
          <cell r="B163" t="str">
            <v>OGIVAS, DE FOGUETES com carga de ruptura †</v>
          </cell>
          <cell r="C163" t="str">
            <v>1.1D</v>
          </cell>
        </row>
        <row r="164">
          <cell r="A164">
            <v>287</v>
          </cell>
          <cell r="B164" t="str">
            <v>OGIVAS, DE FOGUETES com carga de ruptura †</v>
          </cell>
          <cell r="C164" t="str">
            <v>1.2D</v>
          </cell>
        </row>
        <row r="165">
          <cell r="A165">
            <v>288</v>
          </cell>
          <cell r="B165" t="str">
            <v>CARGAS, MOLDADAS, FLEXÍVEIS, LINEARES †</v>
          </cell>
          <cell r="C165" t="str">
            <v>1.1D</v>
          </cell>
        </row>
        <row r="166">
          <cell r="A166">
            <v>289</v>
          </cell>
          <cell r="B166" t="str">
            <v>CORDEL, DETONANTE, flexível †</v>
          </cell>
          <cell r="C166" t="str">
            <v>1.4D</v>
          </cell>
        </row>
        <row r="167">
          <cell r="A167">
            <v>290</v>
          </cell>
          <cell r="B167" t="str">
            <v>CORDEL (ESTOPIM), DETONANTE, com revestimento metálico †</v>
          </cell>
          <cell r="C167" t="str">
            <v>1.1D</v>
          </cell>
        </row>
        <row r="168">
          <cell r="A168">
            <v>291</v>
          </cell>
          <cell r="B168" t="str">
            <v>BOMBAS com carga de ruptura †</v>
          </cell>
          <cell r="C168" t="str">
            <v>1.2F</v>
          </cell>
        </row>
        <row r="169">
          <cell r="A169">
            <v>292</v>
          </cell>
          <cell r="B169" t="str">
            <v>GRANADAS, manuais ou para fuzil, com carga de ruptura †</v>
          </cell>
          <cell r="C169" t="str">
            <v>1.1F</v>
          </cell>
        </row>
        <row r="170">
          <cell r="A170">
            <v>293</v>
          </cell>
          <cell r="B170" t="str">
            <v>GRANADAS, manuais ou para fuzil, com carga de ruptura †</v>
          </cell>
          <cell r="C170" t="str">
            <v>1.2F</v>
          </cell>
        </row>
        <row r="171">
          <cell r="A171">
            <v>294</v>
          </cell>
          <cell r="B171" t="str">
            <v>MINAS com carga de ruptura †</v>
          </cell>
          <cell r="C171" t="str">
            <v>1.2F</v>
          </cell>
        </row>
        <row r="172">
          <cell r="A172">
            <v>295</v>
          </cell>
          <cell r="B172" t="str">
            <v>FOGUETES com carga de ruptura †</v>
          </cell>
          <cell r="C172" t="str">
            <v>1.2F</v>
          </cell>
        </row>
        <row r="173">
          <cell r="A173">
            <v>296</v>
          </cell>
          <cell r="B173" t="str">
            <v>DISPOSITIVOS DE SONDAGEM, EXPLOSIVOS †</v>
          </cell>
          <cell r="C173" t="str">
            <v>1.1F</v>
          </cell>
        </row>
        <row r="174">
          <cell r="A174">
            <v>297</v>
          </cell>
          <cell r="B174" t="str">
            <v>MUNIÇÃO, ILUMINANTE com ou sem ruptor, carga ejetora ou carga propelente †</v>
          </cell>
          <cell r="C174" t="str">
            <v>1.4G</v>
          </cell>
        </row>
        <row r="175">
          <cell r="A175">
            <v>299</v>
          </cell>
          <cell r="B175" t="str">
            <v>BOMBAS, FOTO-ILUMINANTES †</v>
          </cell>
          <cell r="C175" t="str">
            <v>1.3G</v>
          </cell>
        </row>
        <row r="176">
          <cell r="A176">
            <v>300</v>
          </cell>
          <cell r="B176" t="str">
            <v>MUNIÇÃO, INCENDIÁRIA com ou sem ruptor, carga ejetora ou carga propelente †</v>
          </cell>
          <cell r="C176" t="str">
            <v>1.4G</v>
          </cell>
        </row>
        <row r="177">
          <cell r="A177">
            <v>301</v>
          </cell>
          <cell r="B177" t="str">
            <v>MUNIÇÃO, LACRIMOGÊNEA com ruptor, carga ejetora ou carga propelente †</v>
          </cell>
          <cell r="C177" t="str">
            <v>1.4G</v>
          </cell>
        </row>
        <row r="178">
          <cell r="A178">
            <v>303</v>
          </cell>
          <cell r="B178" t="str">
            <v>MUNIÇÃO, FUMÍGENA com ou sem ruptor, carga ejetora ou carga propelente †</v>
          </cell>
          <cell r="C178" t="str">
            <v>1.4G</v>
          </cell>
        </row>
        <row r="179">
          <cell r="A179">
            <v>305</v>
          </cell>
          <cell r="B179" t="str">
            <v>COMPOSIÇÃO ILUMINANTE EM PÓ †</v>
          </cell>
          <cell r="C179" t="str">
            <v>1.3G</v>
          </cell>
        </row>
        <row r="180">
          <cell r="A180">
            <v>306</v>
          </cell>
          <cell r="B180" t="str">
            <v>TRAÇANTES PARA MUNIÇÃO †</v>
          </cell>
          <cell r="C180" t="str">
            <v>1.4G</v>
          </cell>
        </row>
        <row r="181">
          <cell r="A181">
            <v>312</v>
          </cell>
          <cell r="B181" t="str">
            <v>CARTUCHOS, PARA SINALIZAÇÃO †</v>
          </cell>
          <cell r="C181" t="str">
            <v>1.4G</v>
          </cell>
        </row>
        <row r="182">
          <cell r="A182">
            <v>313</v>
          </cell>
          <cell r="B182" t="str">
            <v>SINALIZADORES, DE FUMAÇA †</v>
          </cell>
          <cell r="C182" t="str">
            <v>1.2G</v>
          </cell>
        </row>
        <row r="183">
          <cell r="A183">
            <v>314</v>
          </cell>
          <cell r="B183" t="str">
            <v>ACENDEDORES †</v>
          </cell>
          <cell r="C183" t="str">
            <v>1.2G</v>
          </cell>
        </row>
        <row r="184">
          <cell r="A184">
            <v>315</v>
          </cell>
          <cell r="B184" t="str">
            <v>ACENDEDORES †</v>
          </cell>
          <cell r="C184" t="str">
            <v>1.3G</v>
          </cell>
        </row>
        <row r="185">
          <cell r="A185">
            <v>316</v>
          </cell>
          <cell r="B185" t="str">
            <v>ESTOPILHA, DE IGNIÇÃO †</v>
          </cell>
          <cell r="C185" t="str">
            <v>1.3G</v>
          </cell>
        </row>
        <row r="186">
          <cell r="A186">
            <v>317</v>
          </cell>
          <cell r="B186" t="str">
            <v>ESTOPILHA, DE IGNIÇÃO †</v>
          </cell>
          <cell r="C186" t="str">
            <v>1.4G</v>
          </cell>
        </row>
        <row r="187">
          <cell r="A187">
            <v>318</v>
          </cell>
          <cell r="B187" t="str">
            <v>GRANADAS, PARA EXERCÍCIO, manuais ou para fuzil †</v>
          </cell>
          <cell r="C187" t="str">
            <v>1.3G</v>
          </cell>
        </row>
        <row r="188">
          <cell r="A188">
            <v>319</v>
          </cell>
          <cell r="B188" t="str">
            <v>INICIADORES, TUBULARES †</v>
          </cell>
          <cell r="C188" t="str">
            <v>1.3G</v>
          </cell>
        </row>
        <row r="189">
          <cell r="A189">
            <v>320</v>
          </cell>
          <cell r="B189" t="str">
            <v>INICIADORES, TUBULARES †</v>
          </cell>
          <cell r="C189" t="str">
            <v>1.4G</v>
          </cell>
        </row>
        <row r="190">
          <cell r="A190">
            <v>321</v>
          </cell>
          <cell r="B190" t="str">
            <v>CARTUCHOS PARA ARMAS com carga de ruptura †</v>
          </cell>
          <cell r="C190" t="str">
            <v>1.2E</v>
          </cell>
        </row>
        <row r="191">
          <cell r="A191">
            <v>322</v>
          </cell>
          <cell r="B191" t="str">
            <v>MOTORES DE FOGUETES, COM LÍQUIDOS HIPERGÓLICOS com ou sem carga ejetora †</v>
          </cell>
          <cell r="C191" t="str">
            <v>1.2L</v>
          </cell>
        </row>
        <row r="192">
          <cell r="A192">
            <v>323</v>
          </cell>
          <cell r="B192" t="str">
            <v>CARTUCHOS, PARA DISPOSITIVO MECÂNICO †</v>
          </cell>
          <cell r="C192" t="str">
            <v>1.4S</v>
          </cell>
        </row>
        <row r="193">
          <cell r="A193">
            <v>324</v>
          </cell>
          <cell r="B193" t="str">
            <v>PROJÉTEIS com carga de ruptura †</v>
          </cell>
          <cell r="C193" t="str">
            <v>1.2F</v>
          </cell>
        </row>
        <row r="194">
          <cell r="A194">
            <v>325</v>
          </cell>
          <cell r="B194" t="str">
            <v>ACENDEDORES †</v>
          </cell>
          <cell r="C194" t="str">
            <v>1.4G</v>
          </cell>
        </row>
        <row r="195">
          <cell r="A195">
            <v>326</v>
          </cell>
          <cell r="B195" t="str">
            <v>CARTUCHOS PARA ARMAS, FESTIM †</v>
          </cell>
          <cell r="C195" t="str">
            <v>1.1C</v>
          </cell>
        </row>
        <row r="196">
          <cell r="A196">
            <v>327</v>
          </cell>
          <cell r="B196" t="str">
            <v>CARTUCHOS PARA ARMAS, FESTIM ou CARTUCHOS, ARMAS PORTÁTEIS, FESTIM †</v>
          </cell>
          <cell r="C196" t="str">
            <v>1.3C</v>
          </cell>
        </row>
        <row r="197">
          <cell r="A197">
            <v>328</v>
          </cell>
          <cell r="B197" t="str">
            <v>CARTUCHOS PARA ARMAS, PROJÉTEIS INERTES †</v>
          </cell>
          <cell r="C197" t="str">
            <v>1.2C</v>
          </cell>
        </row>
        <row r="198">
          <cell r="A198">
            <v>329</v>
          </cell>
          <cell r="B198" t="str">
            <v>TORPEDOS com carga de ruptura †</v>
          </cell>
          <cell r="C198" t="str">
            <v>1.1E</v>
          </cell>
        </row>
        <row r="199">
          <cell r="A199">
            <v>330</v>
          </cell>
          <cell r="B199" t="str">
            <v>TORPEDOS com carga de ruptura †</v>
          </cell>
          <cell r="C199" t="str">
            <v>1.1F</v>
          </cell>
        </row>
        <row r="200">
          <cell r="A200">
            <v>331</v>
          </cell>
          <cell r="B200" t="str">
            <v>EXPLOSIVOS, DE DEMOLIÇÃO, TIPO B † (AGENTE, DE DEMOLIÇÃO, TIPO B)</v>
          </cell>
          <cell r="C200" t="str">
            <v>1.5D</v>
          </cell>
        </row>
        <row r="201">
          <cell r="A201">
            <v>332</v>
          </cell>
          <cell r="B201" t="str">
            <v>EXPLOSIVOS, DE DEMOLIÇÃO, TIPO E † (AGENTE, DE DEMOLIÇÃO, TIPO E)</v>
          </cell>
          <cell r="C201" t="str">
            <v>1.5D</v>
          </cell>
        </row>
        <row r="202">
          <cell r="A202">
            <v>333</v>
          </cell>
          <cell r="B202" t="str">
            <v>FOGOS DE ARTIFÍCIO †</v>
          </cell>
          <cell r="C202" t="str">
            <v>1.1G</v>
          </cell>
        </row>
        <row r="203">
          <cell r="A203">
            <v>334</v>
          </cell>
          <cell r="B203" t="str">
            <v>FOGOS DE ARTIFÍCIO †</v>
          </cell>
          <cell r="C203" t="str">
            <v>1.2G</v>
          </cell>
        </row>
        <row r="204">
          <cell r="A204">
            <v>335</v>
          </cell>
          <cell r="B204" t="str">
            <v>FOGOS DE ARTIFÍCIO †</v>
          </cell>
          <cell r="C204" t="str">
            <v>1.3G</v>
          </cell>
        </row>
        <row r="205">
          <cell r="A205">
            <v>336</v>
          </cell>
          <cell r="B205" t="str">
            <v>FOGOS DE ARTIFÍCIO †</v>
          </cell>
          <cell r="C205" t="str">
            <v>1.4G</v>
          </cell>
        </row>
        <row r="206">
          <cell r="A206">
            <v>337</v>
          </cell>
          <cell r="B206" t="str">
            <v>FOGOS DE ARTIFÍCIO †</v>
          </cell>
          <cell r="C206" t="str">
            <v>1.4S</v>
          </cell>
        </row>
        <row r="207">
          <cell r="A207">
            <v>338</v>
          </cell>
          <cell r="B207" t="str">
            <v>CARTUCHOS PARA ARMAS, FESTIM ou CARTUCHOS, PARA ARMAS PORTÁTEIS, FESTIM †</v>
          </cell>
          <cell r="C207" t="str">
            <v>1.4C</v>
          </cell>
        </row>
        <row r="208">
          <cell r="A208">
            <v>339</v>
          </cell>
          <cell r="B208" t="str">
            <v>CARTUCHOS PARA ARMAS, PROJÉTEIS INERTES ou CARTUCHOS, PARA ARMAS PORTÁTEIS †</v>
          </cell>
          <cell r="C208" t="str">
            <v>1.4C</v>
          </cell>
        </row>
        <row r="209">
          <cell r="A209">
            <v>340</v>
          </cell>
          <cell r="B209" t="str">
            <v>NITROCELULOSE, seca ou umedecida com menos de 25% de água (ou álcool), em massa †</v>
          </cell>
          <cell r="C209" t="str">
            <v>1.1D</v>
          </cell>
        </row>
        <row r="210">
          <cell r="A210">
            <v>341</v>
          </cell>
          <cell r="B210" t="str">
            <v>NITROCELULOSE, não-modificada, ou plastificada com menos de 18% de substância plastificante, em massa †</v>
          </cell>
          <cell r="C210" t="str">
            <v>1.1D</v>
          </cell>
        </row>
        <row r="211">
          <cell r="A211">
            <v>342</v>
          </cell>
          <cell r="B211" t="str">
            <v>NITROCELULOSE, UMEDECIDA com no mínimo 25% de álcool, em massa †</v>
          </cell>
          <cell r="C211" t="str">
            <v>1.3C</v>
          </cell>
        </row>
        <row r="212">
          <cell r="A212">
            <v>343</v>
          </cell>
          <cell r="B212" t="str">
            <v>NITROCELULOSE, PLASTIFICADA com no mínimo 18% de substância plastificante, em massa †</v>
          </cell>
          <cell r="C212" t="str">
            <v>1.3C</v>
          </cell>
        </row>
        <row r="213">
          <cell r="A213">
            <v>344</v>
          </cell>
          <cell r="B213" t="str">
            <v>PROJÉTEIS com carga de ruptura †</v>
          </cell>
          <cell r="C213" t="str">
            <v>1.4D</v>
          </cell>
        </row>
        <row r="214">
          <cell r="A214">
            <v>345</v>
          </cell>
          <cell r="B214" t="str">
            <v>PROJÉTEIS inertes, com traçante †</v>
          </cell>
          <cell r="C214" t="str">
            <v>1.4S</v>
          </cell>
        </row>
        <row r="215">
          <cell r="A215">
            <v>346</v>
          </cell>
          <cell r="B215" t="str">
            <v>PROJÉTEIS com ruptor ou carga ejetora †</v>
          </cell>
          <cell r="C215" t="str">
            <v>1.2D</v>
          </cell>
        </row>
        <row r="216">
          <cell r="A216">
            <v>347</v>
          </cell>
          <cell r="B216" t="str">
            <v>PROJÉTEIS com ruptor ou carga ejetora †</v>
          </cell>
          <cell r="C216" t="str">
            <v>1.4D</v>
          </cell>
        </row>
        <row r="217">
          <cell r="A217">
            <v>348</v>
          </cell>
          <cell r="B217" t="str">
            <v>CARTUCHOS PARA ARMAS com carga de ruptura †</v>
          </cell>
          <cell r="C217" t="str">
            <v>1.4F</v>
          </cell>
        </row>
        <row r="218">
          <cell r="A218">
            <v>349</v>
          </cell>
          <cell r="B218" t="str">
            <v>ARTIGOS, EXPLOSIVOS, N.E.</v>
          </cell>
          <cell r="C218" t="str">
            <v>1.4S</v>
          </cell>
        </row>
        <row r="219">
          <cell r="A219">
            <v>350</v>
          </cell>
          <cell r="B219" t="str">
            <v>ARTIGOS, EXPLOSIVOS, N.E.</v>
          </cell>
          <cell r="C219" t="str">
            <v>1.4B</v>
          </cell>
        </row>
        <row r="220">
          <cell r="A220">
            <v>351</v>
          </cell>
          <cell r="B220" t="str">
            <v>ARTIGOS, EXPLOSIVOS, N.E.</v>
          </cell>
          <cell r="C220" t="str">
            <v>1.4C</v>
          </cell>
        </row>
        <row r="221">
          <cell r="A221">
            <v>352</v>
          </cell>
          <cell r="B221" t="str">
            <v>ARTIGOS, EXPLOSIVOS, N.E.</v>
          </cell>
          <cell r="C221" t="str">
            <v>1.4D</v>
          </cell>
        </row>
        <row r="222">
          <cell r="A222">
            <v>353</v>
          </cell>
          <cell r="B222" t="str">
            <v>ARTIGOS, EXPLOSIVOS, N.E.</v>
          </cell>
          <cell r="C222" t="str">
            <v>1.4G</v>
          </cell>
        </row>
        <row r="223">
          <cell r="A223">
            <v>354</v>
          </cell>
          <cell r="B223" t="str">
            <v>ARTIGOS, EXPLOSIVOS, N.E.</v>
          </cell>
          <cell r="C223" t="str">
            <v>1.1L</v>
          </cell>
        </row>
        <row r="224">
          <cell r="A224">
            <v>355</v>
          </cell>
          <cell r="B224" t="str">
            <v>ARTIGOS, EXPLOSIVOS, N.E.</v>
          </cell>
          <cell r="C224" t="str">
            <v>1.2L</v>
          </cell>
        </row>
        <row r="225">
          <cell r="A225">
            <v>356</v>
          </cell>
          <cell r="B225" t="str">
            <v>ARTIGOS, EXPLOSIVOS, N.E.</v>
          </cell>
          <cell r="C225" t="str">
            <v>1.3L</v>
          </cell>
        </row>
        <row r="226">
          <cell r="A226">
            <v>357</v>
          </cell>
          <cell r="B226" t="str">
            <v>SUBSTÂNCIAS, EXPLOSIVAS, N.E.</v>
          </cell>
          <cell r="C226" t="str">
            <v>1.1L</v>
          </cell>
        </row>
        <row r="227">
          <cell r="A227">
            <v>358</v>
          </cell>
          <cell r="B227" t="str">
            <v>SUBSTÂNCIAS, EXPLOSIVAS, N.E.</v>
          </cell>
          <cell r="C227" t="str">
            <v>1.2L</v>
          </cell>
        </row>
        <row r="228">
          <cell r="A228">
            <v>359</v>
          </cell>
          <cell r="B228" t="str">
            <v>SUBSTÂNCIAS, EXPLOSIVAS, N.E.</v>
          </cell>
          <cell r="C228" t="str">
            <v>1.3L</v>
          </cell>
        </row>
        <row r="229">
          <cell r="A229">
            <v>360</v>
          </cell>
          <cell r="B229" t="str">
            <v>DETONADORES CONJUNTOS MONTADOS, NÃO ELÉTRICOS para demolição †</v>
          </cell>
          <cell r="C229" t="str">
            <v>1.1B</v>
          </cell>
        </row>
        <row r="230">
          <cell r="A230">
            <v>361</v>
          </cell>
          <cell r="B230" t="str">
            <v>DETONADORES CONJUNTOS MONTADOS, NÃO ELÉTRICOS para demolição †</v>
          </cell>
          <cell r="C230" t="str">
            <v>1.4B</v>
          </cell>
        </row>
        <row r="231">
          <cell r="A231">
            <v>362</v>
          </cell>
          <cell r="B231" t="str">
            <v>MUNIÇÃO, PARA EXERCÍCIO †</v>
          </cell>
          <cell r="C231" t="str">
            <v>1.4G</v>
          </cell>
        </row>
        <row r="232">
          <cell r="A232">
            <v>363</v>
          </cell>
          <cell r="B232" t="str">
            <v>MUNIÇÃO, PARA PROVA †</v>
          </cell>
          <cell r="C232" t="str">
            <v>1.4G</v>
          </cell>
        </row>
        <row r="233">
          <cell r="A233">
            <v>364</v>
          </cell>
          <cell r="B233" t="str">
            <v>DETONADORES PARA MUNIÇÃO †</v>
          </cell>
          <cell r="C233" t="str">
            <v>1.2B</v>
          </cell>
        </row>
        <row r="234">
          <cell r="A234">
            <v>365</v>
          </cell>
          <cell r="B234" t="str">
            <v>DETONADORES PARA MUNIÇÃO †</v>
          </cell>
          <cell r="C234" t="str">
            <v>1.4B</v>
          </cell>
        </row>
        <row r="235">
          <cell r="A235">
            <v>366</v>
          </cell>
          <cell r="B235" t="str">
            <v>DETONADORES PARA MUNIÇÃO †</v>
          </cell>
          <cell r="C235" t="str">
            <v>1.4S</v>
          </cell>
        </row>
        <row r="236">
          <cell r="A236">
            <v>367</v>
          </cell>
          <cell r="B236" t="str">
            <v>ESTOPILHA, DE DETONAÇÃO †</v>
          </cell>
          <cell r="C236" t="str">
            <v>1.4S</v>
          </cell>
        </row>
        <row r="237">
          <cell r="A237">
            <v>368</v>
          </cell>
          <cell r="B237" t="str">
            <v>ESTOPILHA, DE IGNIÇÃO †</v>
          </cell>
          <cell r="C237" t="str">
            <v>1.4S</v>
          </cell>
        </row>
        <row r="238">
          <cell r="A238">
            <v>369</v>
          </cell>
          <cell r="B238" t="str">
            <v>OGIVAS, DE FOGUETES com carga de ruptura †</v>
          </cell>
          <cell r="C238" t="str">
            <v>1.1F</v>
          </cell>
        </row>
        <row r="239">
          <cell r="A239">
            <v>370</v>
          </cell>
          <cell r="B239" t="str">
            <v>OGIVAS, DE FOGUETES com ruptor ou carga ejetora †</v>
          </cell>
          <cell r="C239" t="str">
            <v>1.4D</v>
          </cell>
        </row>
        <row r="240">
          <cell r="A240">
            <v>371</v>
          </cell>
          <cell r="B240" t="str">
            <v>OGIVAS, DE FOGUETES com ruptor ou carga ejetora †</v>
          </cell>
          <cell r="C240" t="str">
            <v>1.4F</v>
          </cell>
        </row>
        <row r="241">
          <cell r="A241">
            <v>372</v>
          </cell>
          <cell r="B241" t="str">
            <v>GRANADAS, PARA EXERCÍCIO, manuais ou para fuzil †</v>
          </cell>
          <cell r="C241" t="str">
            <v>1.2G</v>
          </cell>
        </row>
        <row r="242">
          <cell r="A242">
            <v>373</v>
          </cell>
          <cell r="B242" t="str">
            <v>SINALIZADORES, MANUAIS †</v>
          </cell>
          <cell r="C242" t="str">
            <v>1.4S</v>
          </cell>
        </row>
        <row r="243">
          <cell r="A243">
            <v>374</v>
          </cell>
          <cell r="B243" t="str">
            <v>DISPOSITIVOS DE SONDAGEM, EXPLOSIVOS †</v>
          </cell>
          <cell r="C243" t="str">
            <v>1.1D</v>
          </cell>
        </row>
        <row r="244">
          <cell r="A244">
            <v>375</v>
          </cell>
          <cell r="B244" t="str">
            <v>DISPOSITIVOS DE SONDAGEM, EXPLOSIVOS †</v>
          </cell>
          <cell r="C244" t="str">
            <v>1.2D</v>
          </cell>
        </row>
        <row r="245">
          <cell r="A245">
            <v>376</v>
          </cell>
          <cell r="B245" t="str">
            <v>INICIADORES, TUBULARES †</v>
          </cell>
          <cell r="C245" t="str">
            <v>1.4S</v>
          </cell>
        </row>
        <row r="246">
          <cell r="A246">
            <v>377</v>
          </cell>
          <cell r="B246" t="str">
            <v>INICIADORES, TIPO CÁPSULA †</v>
          </cell>
          <cell r="C246" t="str">
            <v>1.1B</v>
          </cell>
        </row>
        <row r="247">
          <cell r="A247">
            <v>378</v>
          </cell>
          <cell r="B247" t="str">
            <v>INICIADORES, TIPO CÁPSULA †</v>
          </cell>
          <cell r="C247" t="str">
            <v>1.4B</v>
          </cell>
        </row>
        <row r="248">
          <cell r="A248">
            <v>379</v>
          </cell>
          <cell r="B248" t="str">
            <v>ESTOJOS, DE CARTUCHOS, VAZIOS, COM INICIADOR †</v>
          </cell>
          <cell r="C248" t="str">
            <v>1.4C</v>
          </cell>
        </row>
        <row r="249">
          <cell r="A249">
            <v>380</v>
          </cell>
          <cell r="B249" t="str">
            <v>ARTIGOS, PIROFÓRICOS †</v>
          </cell>
          <cell r="C249" t="str">
            <v>1.2L</v>
          </cell>
        </row>
        <row r="250">
          <cell r="A250">
            <v>381</v>
          </cell>
          <cell r="B250" t="str">
            <v>CARTUCHOS, PARA DISPOSITIVO MECÂNICO †</v>
          </cell>
          <cell r="C250" t="str">
            <v>1.2C</v>
          </cell>
        </row>
        <row r="251">
          <cell r="A251">
            <v>382</v>
          </cell>
          <cell r="B251" t="str">
            <v>EXPLOSIVOS, COMPONENTES DE CADEIA, N.E. †</v>
          </cell>
          <cell r="C251" t="str">
            <v>1.2B</v>
          </cell>
        </row>
        <row r="252">
          <cell r="A252">
            <v>383</v>
          </cell>
          <cell r="B252" t="str">
            <v>EXPLOSIVOS, COMPONENTES DE CADEIA, N.E. †</v>
          </cell>
          <cell r="C252" t="str">
            <v>1.4B</v>
          </cell>
        </row>
        <row r="253">
          <cell r="A253">
            <v>384</v>
          </cell>
          <cell r="B253" t="str">
            <v>EXPLOSIVOS, COMPONENTES DE CADEIA, N.E. †</v>
          </cell>
          <cell r="C253" t="str">
            <v>1.4S</v>
          </cell>
        </row>
        <row r="254">
          <cell r="A254">
            <v>385</v>
          </cell>
          <cell r="B254" t="str">
            <v>5-NITROBENZOTRIAZOL †</v>
          </cell>
          <cell r="C254" t="str">
            <v>1.1D</v>
          </cell>
        </row>
        <row r="255">
          <cell r="A255">
            <v>386</v>
          </cell>
          <cell r="B255" t="str">
            <v>ÁCIDO TRINITROBENZENOSSULFÔNICO †</v>
          </cell>
          <cell r="C255" t="str">
            <v>1.1D</v>
          </cell>
        </row>
        <row r="256">
          <cell r="A256">
            <v>387</v>
          </cell>
          <cell r="B256" t="str">
            <v>TRINITROFLUORENONA †</v>
          </cell>
          <cell r="C256" t="str">
            <v>1.1D</v>
          </cell>
        </row>
        <row r="257">
          <cell r="A257">
            <v>388</v>
          </cell>
          <cell r="B257" t="str">
            <v>MISTURA DE TRINITROTOLUENO (TNT) E TRINITRO-BENZENO, ou MISTURA DE TRINITROTOLUENO (TNT) E
HEXANITROESTILBENO †</v>
          </cell>
          <cell r="C257" t="str">
            <v>1.1D</v>
          </cell>
        </row>
        <row r="258">
          <cell r="A258">
            <v>389</v>
          </cell>
          <cell r="B258" t="str">
            <v>MISTURA DE TRINITROTOLUENO (TNT) CONTENDO TRINITROBENZENO E HEXANITROESTILBENO †</v>
          </cell>
          <cell r="C258" t="str">
            <v>1.1D</v>
          </cell>
        </row>
        <row r="259">
          <cell r="A259">
            <v>390</v>
          </cell>
          <cell r="B259" t="str">
            <v>TRITONAL †</v>
          </cell>
          <cell r="C259" t="str">
            <v>1.1D</v>
          </cell>
        </row>
        <row r="260">
          <cell r="A260">
            <v>391</v>
          </cell>
          <cell r="B260" t="e">
            <v>#VALUE!</v>
          </cell>
          <cell r="C260" t="str">
            <v>1.1D</v>
          </cell>
        </row>
        <row r="261">
          <cell r="A261">
            <v>392</v>
          </cell>
          <cell r="B261" t="str">
            <v>HEXANITROESTILBENO †</v>
          </cell>
          <cell r="C261" t="str">
            <v>1.1D</v>
          </cell>
        </row>
        <row r="262">
          <cell r="A262">
            <v>393</v>
          </cell>
          <cell r="B262" t="str">
            <v>HEXOTONAL †</v>
          </cell>
          <cell r="C262" t="str">
            <v>1.1D</v>
          </cell>
        </row>
        <row r="263">
          <cell r="A263">
            <v>394</v>
          </cell>
          <cell r="B263" t="str">
            <v>TRINITRO-RESORCINOL  (ÁCIDO  ESTIFÍNICO),  UMEDECIDO  com  no  mínimo  20%  de  água,  ou  mistura  de  álcool e água, em massa †</v>
          </cell>
          <cell r="C263" t="str">
            <v>1.1D</v>
          </cell>
        </row>
        <row r="264">
          <cell r="A264">
            <v>395</v>
          </cell>
          <cell r="B264" t="str">
            <v>MOTORES DE FOGUETES, COM COMBUSTÍVEL LÍQUIDO †</v>
          </cell>
          <cell r="C264" t="str">
            <v>1.2J</v>
          </cell>
        </row>
        <row r="265">
          <cell r="A265">
            <v>396</v>
          </cell>
          <cell r="B265" t="str">
            <v>MOTORES DE FOGUETES, COM COMBUSTÍVEL LÍQUIDO †</v>
          </cell>
          <cell r="C265" t="str">
            <v>1.3J</v>
          </cell>
        </row>
        <row r="266">
          <cell r="A266">
            <v>397</v>
          </cell>
          <cell r="B266" t="str">
            <v>FOGUETES, COM COMBUSTÍVEL LÍQUIDO com carga de ruptura †</v>
          </cell>
          <cell r="C266" t="str">
            <v>1.1J</v>
          </cell>
        </row>
        <row r="267">
          <cell r="A267">
            <v>398</v>
          </cell>
          <cell r="B267" t="str">
            <v>FOGUETES, COM COMBUSTÍVEL LÍQUIDO com carga de ruptura †</v>
          </cell>
          <cell r="C267" t="str">
            <v>1.2J</v>
          </cell>
        </row>
        <row r="268">
          <cell r="A268">
            <v>399</v>
          </cell>
          <cell r="B268" t="str">
            <v>BOMBAS COM LÍQUIDO INFLAMÁVEL com carga de ruptura †</v>
          </cell>
          <cell r="C268" t="str">
            <v>1.1J</v>
          </cell>
        </row>
        <row r="269">
          <cell r="A269">
            <v>400</v>
          </cell>
          <cell r="B269" t="str">
            <v>BOMBAS COM LÍQUIDO INFLAMÁVEL com carga de ruptura †</v>
          </cell>
          <cell r="C269" t="str">
            <v>1.2J</v>
          </cell>
        </row>
        <row r="270">
          <cell r="A270">
            <v>401</v>
          </cell>
          <cell r="B270" t="str">
            <v>SULFETO DE DIPICRILA, seco ou umedecido com menos de 10% de água, em massa †</v>
          </cell>
          <cell r="C270" t="str">
            <v>1.1D</v>
          </cell>
        </row>
        <row r="271">
          <cell r="A271">
            <v>402</v>
          </cell>
          <cell r="B271" t="str">
            <v>PERCLORATO DE AMÔNIO †</v>
          </cell>
          <cell r="C271" t="str">
            <v>1.1D</v>
          </cell>
        </row>
        <row r="272">
          <cell r="A272">
            <v>403</v>
          </cell>
          <cell r="B272" t="str">
            <v>FACHOS DE SINALIZAÇÃO, AÉREOS †</v>
          </cell>
          <cell r="C272" t="str">
            <v>1.4G</v>
          </cell>
        </row>
        <row r="273">
          <cell r="A273">
            <v>404</v>
          </cell>
          <cell r="B273" t="str">
            <v>FACHOS DE SINALIZAÇÃO, AÉREOS †</v>
          </cell>
          <cell r="C273" t="str">
            <v>1.4S</v>
          </cell>
        </row>
        <row r="274">
          <cell r="A274">
            <v>405</v>
          </cell>
          <cell r="B274" t="str">
            <v>CARTUCHOS, PARA SINALIZAÇÃO †</v>
          </cell>
          <cell r="C274" t="str">
            <v>1.4S</v>
          </cell>
        </row>
        <row r="275">
          <cell r="A275">
            <v>406</v>
          </cell>
          <cell r="B275" t="str">
            <v>DINITROSOBENZENO †</v>
          </cell>
          <cell r="C275" t="str">
            <v>1.3C</v>
          </cell>
        </row>
        <row r="276">
          <cell r="A276">
            <v>407</v>
          </cell>
          <cell r="B276" t="str">
            <v>ÁCIDO TETRAZOL-1-ACÉTICO †</v>
          </cell>
          <cell r="C276" t="str">
            <v>1.4C</v>
          </cell>
        </row>
        <row r="277">
          <cell r="A277">
            <v>408</v>
          </cell>
          <cell r="B277" t="str">
            <v>ESTOPILHAS, DE DETONAÇÃO, com dispositivo de proteção †</v>
          </cell>
          <cell r="C277" t="str">
            <v>1.1D</v>
          </cell>
        </row>
        <row r="278">
          <cell r="A278">
            <v>409</v>
          </cell>
          <cell r="B278" t="str">
            <v>ESTOPILHAS, DE DETONAÇÃO, com dispositivo de proteção †</v>
          </cell>
          <cell r="C278" t="str">
            <v>1.2D</v>
          </cell>
        </row>
        <row r="279">
          <cell r="A279">
            <v>410</v>
          </cell>
          <cell r="B279" t="str">
            <v>ESTOPILHAS, DE DETONAÇÃO, com dispositivo de proteção †</v>
          </cell>
          <cell r="C279" t="str">
            <v>1.4D</v>
          </cell>
        </row>
        <row r="280">
          <cell r="A280">
            <v>411</v>
          </cell>
          <cell r="B280" t="str">
            <v>TETRANITRATO DE PENTAERITRITA (TETRANITRATO DE PENTAERITRITOL; PETN) com no mínimo 7% de cera,
em massa †</v>
          </cell>
          <cell r="C280" t="str">
            <v>1.1D</v>
          </cell>
        </row>
        <row r="281">
          <cell r="A281">
            <v>412</v>
          </cell>
          <cell r="B281" t="str">
            <v>CARTUCHOS PARA ARMAS com carga de ruptura †</v>
          </cell>
          <cell r="C281" t="str">
            <v>1.4E</v>
          </cell>
        </row>
        <row r="282">
          <cell r="A282">
            <v>413</v>
          </cell>
          <cell r="B282" t="str">
            <v>CARTUCHOS PARA ARMAS, FESTIM †</v>
          </cell>
          <cell r="C282" t="str">
            <v>1.2C</v>
          </cell>
        </row>
        <row r="283">
          <cell r="A283">
            <v>414</v>
          </cell>
          <cell r="B283" t="str">
            <v>CARGAS, PROPELENTES, PARA CANHÃO †</v>
          </cell>
          <cell r="C283" t="str">
            <v>1.2C</v>
          </cell>
        </row>
        <row r="284">
          <cell r="A284">
            <v>415</v>
          </cell>
          <cell r="B284" t="str">
            <v>CARGAS, PROPELENTES †</v>
          </cell>
          <cell r="C284" t="str">
            <v>1.2C</v>
          </cell>
        </row>
        <row r="285">
          <cell r="A285">
            <v>417</v>
          </cell>
          <cell r="B285" t="str">
            <v>CARTUCHOS PARA ARMAS, PROJÉTEIS INERTES ou CARTUCHOS, PARA ARMAS PORTÁTEIS †</v>
          </cell>
          <cell r="C285" t="str">
            <v>1.3C</v>
          </cell>
        </row>
        <row r="286">
          <cell r="A286">
            <v>418</v>
          </cell>
          <cell r="B286" t="str">
            <v>FACHOS DE SINALIZAÇÃO, SUPERFÍCIE †</v>
          </cell>
          <cell r="C286" t="str">
            <v>1.1G</v>
          </cell>
        </row>
        <row r="287">
          <cell r="A287">
            <v>419</v>
          </cell>
          <cell r="B287" t="str">
            <v>FACHOS DE SINALIZAÇÃO, SUPERFÍCIE †</v>
          </cell>
          <cell r="C287" t="str">
            <v>1.2G</v>
          </cell>
        </row>
        <row r="288">
          <cell r="A288">
            <v>420</v>
          </cell>
          <cell r="B288" t="str">
            <v>FACHOS DE SINALIZAÇÃO, AÉREOS †</v>
          </cell>
          <cell r="C288" t="str">
            <v>1.1G</v>
          </cell>
        </row>
        <row r="289">
          <cell r="A289">
            <v>421</v>
          </cell>
          <cell r="B289" t="str">
            <v>FACHOS DE SINALIZAÇÃO, AÉREOS †</v>
          </cell>
          <cell r="C289" t="str">
            <v>1.2G</v>
          </cell>
        </row>
        <row r="290">
          <cell r="A290">
            <v>424</v>
          </cell>
          <cell r="B290" t="str">
            <v>PROJÉTEIS, inertes com traçante †</v>
          </cell>
          <cell r="C290" t="str">
            <v>1.3G</v>
          </cell>
        </row>
        <row r="291">
          <cell r="A291">
            <v>425</v>
          </cell>
          <cell r="B291" t="str">
            <v>PROJÉTEIS, inertes com traçante †</v>
          </cell>
          <cell r="C291" t="str">
            <v>1.4G</v>
          </cell>
        </row>
        <row r="292">
          <cell r="A292">
            <v>426</v>
          </cell>
          <cell r="B292" t="str">
            <v>PROJÉTEIS com ruptor ou carga ejetora †</v>
          </cell>
          <cell r="C292" t="str">
            <v>1.2F</v>
          </cell>
        </row>
        <row r="293">
          <cell r="A293">
            <v>427</v>
          </cell>
          <cell r="B293" t="str">
            <v>PROJÉTEIS com ruptor ou carga ejetora †</v>
          </cell>
          <cell r="C293" t="str">
            <v>1.4F</v>
          </cell>
        </row>
        <row r="294">
          <cell r="A294">
            <v>428</v>
          </cell>
          <cell r="B294" t="str">
            <v>ARTIGOS, PIROTÉCNICOS para fins técnicos †</v>
          </cell>
          <cell r="C294" t="str">
            <v>1.1G</v>
          </cell>
        </row>
        <row r="295">
          <cell r="A295">
            <v>429</v>
          </cell>
          <cell r="B295" t="str">
            <v>ARTIGOS, PIROTÉCNICOS para fins técnicos †</v>
          </cell>
          <cell r="C295" t="str">
            <v>1.2G</v>
          </cell>
        </row>
        <row r="296">
          <cell r="A296">
            <v>430</v>
          </cell>
          <cell r="B296" t="str">
            <v>ARTIGOS, PIROTÉCNICOS para fins técnicos †</v>
          </cell>
          <cell r="C296" t="str">
            <v>1.3G</v>
          </cell>
        </row>
        <row r="297">
          <cell r="A297">
            <v>431</v>
          </cell>
          <cell r="B297" t="str">
            <v>ARTIGOS, PIROTÉCNICOS para fins técnicos †</v>
          </cell>
          <cell r="C297" t="str">
            <v>1.4G</v>
          </cell>
        </row>
        <row r="298">
          <cell r="A298">
            <v>432</v>
          </cell>
          <cell r="B298" t="str">
            <v>ARTIGOS, PIROTÉCNICOS para fins técnicos †</v>
          </cell>
          <cell r="C298" t="str">
            <v>1.4S</v>
          </cell>
        </row>
        <row r="299">
          <cell r="A299">
            <v>433</v>
          </cell>
          <cell r="B299" t="str">
            <v>PÓLVORA EM PASTA, UMEDECIDA com no mínimo 17% de álcool, em massa †</v>
          </cell>
          <cell r="C299" t="str">
            <v>1.1C</v>
          </cell>
        </row>
        <row r="300">
          <cell r="A300">
            <v>434</v>
          </cell>
          <cell r="B300" t="str">
            <v>PROJÉTEIS com ruptor ou carga ejetora †</v>
          </cell>
          <cell r="C300" t="str">
            <v>1.2G</v>
          </cell>
        </row>
        <row r="301">
          <cell r="A301">
            <v>435</v>
          </cell>
          <cell r="B301" t="str">
            <v>PROJÉTEIS com ruptor ou carga ejetora †</v>
          </cell>
          <cell r="C301" t="str">
            <v>1.4G</v>
          </cell>
        </row>
        <row r="302">
          <cell r="A302">
            <v>436</v>
          </cell>
          <cell r="B302" t="str">
            <v>FOGUETES com carga ejetora †</v>
          </cell>
          <cell r="C302" t="str">
            <v>1.2C</v>
          </cell>
        </row>
        <row r="303">
          <cell r="A303">
            <v>437</v>
          </cell>
          <cell r="B303" t="str">
            <v>FOGUETES com carga ejetora †</v>
          </cell>
          <cell r="C303" t="str">
            <v>1.3C</v>
          </cell>
        </row>
        <row r="304">
          <cell r="A304">
            <v>438</v>
          </cell>
          <cell r="B304" t="str">
            <v>FOGUETES com carga ejetora †</v>
          </cell>
          <cell r="C304" t="str">
            <v>1.4C</v>
          </cell>
        </row>
        <row r="305">
          <cell r="A305">
            <v>439</v>
          </cell>
          <cell r="B305" t="str">
            <v>CARGAS, MOLDADAS sem detonador †</v>
          </cell>
          <cell r="C305" t="str">
            <v>1.2D</v>
          </cell>
        </row>
        <row r="306">
          <cell r="A306">
            <v>440</v>
          </cell>
          <cell r="B306" t="str">
            <v>CARGAS, MOLDADAS sem detonador †</v>
          </cell>
          <cell r="C306" t="str">
            <v>1.4D</v>
          </cell>
        </row>
        <row r="307">
          <cell r="A307">
            <v>441</v>
          </cell>
          <cell r="B307" t="str">
            <v>CARGAS, MOLDADAS sem detonador †</v>
          </cell>
          <cell r="C307" t="str">
            <v>1.4S</v>
          </cell>
        </row>
        <row r="308">
          <cell r="A308">
            <v>442</v>
          </cell>
          <cell r="B308" t="str">
            <v>CARGAS, EXPLOSIVAS, COMERCIAIS sem detonador †</v>
          </cell>
          <cell r="C308" t="str">
            <v>1.1D</v>
          </cell>
        </row>
        <row r="309">
          <cell r="A309">
            <v>443</v>
          </cell>
          <cell r="B309" t="str">
            <v>CARGAS, EXPLOSIVAS, COMERCIAIS sem detonador †</v>
          </cell>
          <cell r="C309" t="str">
            <v>1.2D</v>
          </cell>
        </row>
        <row r="310">
          <cell r="A310">
            <v>444</v>
          </cell>
          <cell r="B310" t="str">
            <v>CARGAS, EXPLOSIVAS, COMERCIAIS sem detonador †</v>
          </cell>
          <cell r="C310" t="str">
            <v>1.4D</v>
          </cell>
        </row>
        <row r="311">
          <cell r="A311">
            <v>445</v>
          </cell>
          <cell r="B311" t="str">
            <v>CARGAS, EXPLOSIVAS, COMERCIAIS sem detonador †</v>
          </cell>
          <cell r="C311" t="str">
            <v>1.4S</v>
          </cell>
        </row>
        <row r="312">
          <cell r="A312">
            <v>446</v>
          </cell>
          <cell r="B312" t="str">
            <v>ESTOJOS, COMBUSTÍVEIS, VAZIOS, SEM INICIADOR †</v>
          </cell>
          <cell r="C312" t="str">
            <v>1.4C</v>
          </cell>
        </row>
        <row r="313">
          <cell r="A313">
            <v>447</v>
          </cell>
          <cell r="B313" t="str">
            <v>ESTOJOS, COMBUSTÍVEIS, VAZIOS, SEM INICIADOR †</v>
          </cell>
          <cell r="C313" t="str">
            <v>1.3C</v>
          </cell>
        </row>
        <row r="314">
          <cell r="A314">
            <v>448</v>
          </cell>
          <cell r="B314" t="str">
            <v>ÁCIDO 5-MERCAPTOTETRAZOL-1-ACÉTICO †</v>
          </cell>
          <cell r="C314" t="str">
            <v>1.4C</v>
          </cell>
        </row>
        <row r="315">
          <cell r="A315">
            <v>449</v>
          </cell>
          <cell r="B315" t="str">
            <v>TORPEDOS, COM COMBUSTÍVEL LÍQUIDO com ou sem carga de ruptura †</v>
          </cell>
          <cell r="C315" t="str">
            <v>1.1J</v>
          </cell>
        </row>
        <row r="316">
          <cell r="A316">
            <v>450</v>
          </cell>
          <cell r="B316" t="str">
            <v>TORPEDOS, COM COMBUSTÍVEL LÍQUIDO com ogiva inerte †</v>
          </cell>
          <cell r="C316" t="str">
            <v>1.3J</v>
          </cell>
        </row>
        <row r="317">
          <cell r="A317">
            <v>451</v>
          </cell>
          <cell r="B317" t="str">
            <v>TORPEDOS com carga de ruptura †</v>
          </cell>
          <cell r="C317" t="str">
            <v>1.1D</v>
          </cell>
        </row>
        <row r="318">
          <cell r="A318">
            <v>452</v>
          </cell>
          <cell r="B318" t="str">
            <v>GRANADAS, PARA EXERCÍCIO, manuais ou para fuzil †</v>
          </cell>
          <cell r="C318" t="str">
            <v>1.4G</v>
          </cell>
        </row>
        <row r="319">
          <cell r="A319">
            <v>453</v>
          </cell>
          <cell r="B319" t="str">
            <v>FOGUETES, PARA LANÇAMENTO DE LINHA †</v>
          </cell>
          <cell r="C319" t="str">
            <v>1.4G</v>
          </cell>
        </row>
        <row r="320">
          <cell r="A320">
            <v>454</v>
          </cell>
          <cell r="B320" t="str">
            <v>ACENDEDORES †</v>
          </cell>
          <cell r="C320" t="str">
            <v>1.4S</v>
          </cell>
        </row>
        <row r="321">
          <cell r="A321">
            <v>455</v>
          </cell>
          <cell r="B321" t="str">
            <v>DETONADORES, NÃO ELÉTRICOS para demolição †</v>
          </cell>
          <cell r="C321" t="str">
            <v>1.4S</v>
          </cell>
        </row>
        <row r="322">
          <cell r="A322">
            <v>456</v>
          </cell>
          <cell r="B322" t="str">
            <v>DETONADORES, ELÉTRICOS para demolição †</v>
          </cell>
          <cell r="C322" t="str">
            <v>1.4S</v>
          </cell>
        </row>
        <row r="323">
          <cell r="A323">
            <v>457</v>
          </cell>
          <cell r="B323" t="str">
            <v>CARGAS, DE RUPTURA, COM AGLUTINANTE PLÁSTICO †</v>
          </cell>
          <cell r="C323" t="str">
            <v>1.1D</v>
          </cell>
        </row>
        <row r="324">
          <cell r="A324">
            <v>458</v>
          </cell>
          <cell r="B324" t="str">
            <v>CARGAS, DE RUPTURA, COM AGLUTINANTE PLÁSTICO †</v>
          </cell>
          <cell r="C324" t="str">
            <v>1.2D</v>
          </cell>
        </row>
        <row r="325">
          <cell r="A325">
            <v>459</v>
          </cell>
          <cell r="B325" t="str">
            <v>CARGAS, DE RUPTURA, COM AGLUTINANTE PLÁSTICO †</v>
          </cell>
          <cell r="C325" t="str">
            <v>1.4D</v>
          </cell>
        </row>
        <row r="326">
          <cell r="A326">
            <v>460</v>
          </cell>
          <cell r="B326" t="str">
            <v>CARGAS, DE RUPTURA, COM AGLUTINANTE PLÁSTICO †</v>
          </cell>
          <cell r="C326" t="str">
            <v>1.4S</v>
          </cell>
        </row>
        <row r="327">
          <cell r="A327">
            <v>461</v>
          </cell>
          <cell r="B327" t="str">
            <v>EXPLOSIVOS, COMPONENTES DE CADEIA, N.E. †</v>
          </cell>
          <cell r="C327" t="str">
            <v>1.1B</v>
          </cell>
        </row>
        <row r="328">
          <cell r="A328">
            <v>462</v>
          </cell>
          <cell r="B328" t="str">
            <v>ARTIGOS, EXPLOSIVOS, N.E.</v>
          </cell>
          <cell r="C328" t="str">
            <v>1.1C</v>
          </cell>
        </row>
        <row r="329">
          <cell r="A329">
            <v>463</v>
          </cell>
          <cell r="B329" t="str">
            <v>ARTIGOS, EXPLOSIVOS, N.E.</v>
          </cell>
          <cell r="C329" t="str">
            <v>1.1D</v>
          </cell>
        </row>
        <row r="330">
          <cell r="A330">
            <v>464</v>
          </cell>
          <cell r="B330" t="str">
            <v>ARTIGOS, EXPLOSIVOS, N.E.</v>
          </cell>
          <cell r="C330" t="str">
            <v>1.1E</v>
          </cell>
        </row>
        <row r="331">
          <cell r="A331">
            <v>465</v>
          </cell>
          <cell r="B331" t="str">
            <v>ARTIGOS, EXPLOSIVOS, N.E.</v>
          </cell>
          <cell r="C331" t="str">
            <v>1.1F</v>
          </cell>
        </row>
        <row r="332">
          <cell r="A332">
            <v>466</v>
          </cell>
          <cell r="B332" t="str">
            <v>ARTIGOS, EXPLOSIVOS, N.E.</v>
          </cell>
          <cell r="C332" t="str">
            <v>1.2C</v>
          </cell>
        </row>
        <row r="333">
          <cell r="A333">
            <v>467</v>
          </cell>
          <cell r="B333" t="str">
            <v>ARTIGOS, EXPLOSIVOS, N.E.</v>
          </cell>
          <cell r="C333" t="str">
            <v>1.2D</v>
          </cell>
        </row>
        <row r="334">
          <cell r="A334">
            <v>468</v>
          </cell>
          <cell r="B334" t="str">
            <v>ARTIGOS, EXPLOSIVOS, N.E.</v>
          </cell>
          <cell r="C334" t="str">
            <v>1.2E</v>
          </cell>
        </row>
        <row r="335">
          <cell r="A335">
            <v>469</v>
          </cell>
          <cell r="B335" t="str">
            <v>ARTIGOS, EXPLOSIVOS, N.E.</v>
          </cell>
          <cell r="C335" t="str">
            <v>1.2F</v>
          </cell>
        </row>
        <row r="336">
          <cell r="A336">
            <v>470</v>
          </cell>
          <cell r="B336" t="str">
            <v>ARTIGOS, EXPLOSIVOS, N.E.</v>
          </cell>
          <cell r="C336" t="str">
            <v>1.3C</v>
          </cell>
        </row>
        <row r="337">
          <cell r="A337">
            <v>471</v>
          </cell>
          <cell r="B337" t="str">
            <v>ARTIGOS, EXPLOSIVOS, N.E.</v>
          </cell>
          <cell r="C337" t="str">
            <v>1.4E</v>
          </cell>
        </row>
        <row r="338">
          <cell r="A338">
            <v>472</v>
          </cell>
          <cell r="B338" t="str">
            <v>ARTIGOS, EXPLOSIVOS, N.E.</v>
          </cell>
          <cell r="C338" t="str">
            <v>1.4F</v>
          </cell>
        </row>
        <row r="339">
          <cell r="A339">
            <v>473</v>
          </cell>
          <cell r="B339" t="str">
            <v>SUBSTÂNCIAS, EXPLOSIVAS, N.E.</v>
          </cell>
          <cell r="C339" t="str">
            <v>1.1A</v>
          </cell>
        </row>
        <row r="340">
          <cell r="A340">
            <v>474</v>
          </cell>
          <cell r="B340" t="str">
            <v>SUBSTÂNCIAS, EXPLOSIVAS, N.E.</v>
          </cell>
          <cell r="C340" t="str">
            <v>1.1C</v>
          </cell>
        </row>
        <row r="341">
          <cell r="A341">
            <v>475</v>
          </cell>
          <cell r="B341" t="str">
            <v>SUBSTÂNCIAS, EXPLOSIVAS, N.E.</v>
          </cell>
          <cell r="C341" t="str">
            <v>1.1D</v>
          </cell>
        </row>
        <row r="342">
          <cell r="A342">
            <v>476</v>
          </cell>
          <cell r="B342" t="str">
            <v>SUBSTÂNCIAS, EXPLOSIVAS, N.E.</v>
          </cell>
          <cell r="C342" t="str">
            <v>1.1G</v>
          </cell>
        </row>
        <row r="343">
          <cell r="A343">
            <v>477</v>
          </cell>
          <cell r="B343" t="str">
            <v>SUBSTÂNCIAS, EXPLOSIVAS, N.E.</v>
          </cell>
          <cell r="C343" t="str">
            <v>1.3C</v>
          </cell>
        </row>
        <row r="344">
          <cell r="A344">
            <v>478</v>
          </cell>
          <cell r="B344" t="str">
            <v>SUBSTÂNCIAS, EXPLOSIVAS, N.E.</v>
          </cell>
          <cell r="C344" t="str">
            <v>1.3G</v>
          </cell>
        </row>
        <row r="345">
          <cell r="A345">
            <v>479</v>
          </cell>
          <cell r="B345" t="str">
            <v>SUBSTÂNCIAS, EXPLOSIVAS, N.E.</v>
          </cell>
          <cell r="C345" t="str">
            <v>1.4C</v>
          </cell>
        </row>
        <row r="346">
          <cell r="A346">
            <v>480</v>
          </cell>
          <cell r="B346" t="str">
            <v>SUBSTÂNCIAS, EXPLOSIVAS, N.E.</v>
          </cell>
          <cell r="C346" t="str">
            <v>1.4D</v>
          </cell>
        </row>
        <row r="347">
          <cell r="A347">
            <v>481</v>
          </cell>
          <cell r="B347" t="str">
            <v>SUBSTÂNCIAS, EXPLOSIVAS, N.E.</v>
          </cell>
          <cell r="C347" t="str">
            <v>1.4S</v>
          </cell>
        </row>
        <row r="348">
          <cell r="A348">
            <v>482</v>
          </cell>
          <cell r="B348" t="str">
            <v>SUBSTÂNCIAS, EXPLOSIVAS, MUITO INSENSÍVEIS (SUBSTÂNCIAS, EMI), N.E. †</v>
          </cell>
          <cell r="C348" t="str">
            <v>1.5D</v>
          </cell>
        </row>
        <row r="349">
          <cell r="A349">
            <v>483</v>
          </cell>
          <cell r="B349" t="str">
            <v>CICLOTRIMETILENO TRINITRAMINA (CICLONITA; HEXOGÊNIO; RDX), INSENSIBILIZADA</v>
          </cell>
          <cell r="C349" t="str">
            <v>1.1D</v>
          </cell>
        </row>
        <row r="350">
          <cell r="A350">
            <v>484</v>
          </cell>
          <cell r="B350" t="str">
            <v>CICLOTETRAMETILENO TETRANITRAMINA (HMX; OCTOGÊNIO), INSENSIBILIZADA</v>
          </cell>
          <cell r="C350" t="str">
            <v>1.1D</v>
          </cell>
        </row>
        <row r="351">
          <cell r="A351">
            <v>485</v>
          </cell>
          <cell r="B351" t="str">
            <v>SUBSTÂNCIAS, EXPLOSIVAS, N.E.</v>
          </cell>
          <cell r="C351" t="str">
            <v>1.4G</v>
          </cell>
        </row>
        <row r="352">
          <cell r="A352">
            <v>486</v>
          </cell>
          <cell r="B352" t="str">
            <v>ARTIGOS, EXPLOSIVOS, EXTREMAMENTE INSENSÍVEIS (ARTIGOS, EEI) †</v>
          </cell>
          <cell r="C352" t="str">
            <v>1.6N</v>
          </cell>
        </row>
        <row r="353">
          <cell r="A353">
            <v>487</v>
          </cell>
          <cell r="B353" t="str">
            <v>SINALIZADORES, DE FUMAÇA †</v>
          </cell>
          <cell r="C353" t="str">
            <v>1.3G</v>
          </cell>
        </row>
        <row r="354">
          <cell r="A354">
            <v>488</v>
          </cell>
          <cell r="B354" t="str">
            <v>MUNIÇÃO, PARA EXERCÍCIO †</v>
          </cell>
          <cell r="C354" t="str">
            <v>1.3G</v>
          </cell>
        </row>
        <row r="355">
          <cell r="A355">
            <v>489</v>
          </cell>
          <cell r="B355" t="str">
            <v>DINITROGLICOLURILA (DINGU) †</v>
          </cell>
          <cell r="C355" t="str">
            <v>1.1D</v>
          </cell>
        </row>
        <row r="356">
          <cell r="A356">
            <v>490</v>
          </cell>
          <cell r="B356" t="str">
            <v>NITROTRIAZOLONA (NTO) †</v>
          </cell>
          <cell r="C356" t="str">
            <v>1.1D</v>
          </cell>
        </row>
        <row r="357">
          <cell r="A357">
            <v>491</v>
          </cell>
          <cell r="B357" t="str">
            <v>CARGAS, PROPELENTES †</v>
          </cell>
          <cell r="C357" t="str">
            <v>1.4C</v>
          </cell>
        </row>
        <row r="358">
          <cell r="A358">
            <v>492</v>
          </cell>
          <cell r="B358" t="str">
            <v>SINALIZADORES, PARA VIAS FÉRREAS, EXPLOSIVOS †</v>
          </cell>
          <cell r="C358" t="str">
            <v>1.3G</v>
          </cell>
        </row>
        <row r="359">
          <cell r="A359">
            <v>493</v>
          </cell>
          <cell r="B359" t="str">
            <v>SINALIZADORES, PARA VIAS FÉRREAS, EXPLOSIVOS †</v>
          </cell>
          <cell r="C359" t="str">
            <v>1.4G</v>
          </cell>
        </row>
        <row r="360">
          <cell r="A360">
            <v>494</v>
          </cell>
          <cell r="B360" t="str">
            <v>CANHÕES PARA JATO-PERFURAÇÃO em poços de petróleo, CARREGADOS, sem detonador †</v>
          </cell>
          <cell r="C360" t="str">
            <v>1.4D</v>
          </cell>
        </row>
        <row r="361">
          <cell r="A361">
            <v>495</v>
          </cell>
          <cell r="B361" t="str">
            <v>PROPELENTE, LÍQUIDO †</v>
          </cell>
          <cell r="C361" t="str">
            <v>1.3C</v>
          </cell>
        </row>
        <row r="362">
          <cell r="A362">
            <v>496</v>
          </cell>
          <cell r="B362" t="str">
            <v>OCTONAL</v>
          </cell>
          <cell r="C362" t="str">
            <v>1.1D</v>
          </cell>
        </row>
        <row r="363">
          <cell r="A363">
            <v>497</v>
          </cell>
          <cell r="B363" t="str">
            <v>PROPELENTE, LÍQUIDO †</v>
          </cell>
          <cell r="C363" t="str">
            <v>1.1C</v>
          </cell>
        </row>
        <row r="364">
          <cell r="A364">
            <v>498</v>
          </cell>
          <cell r="B364" t="str">
            <v>PROPELENTE, SÓLIDO †</v>
          </cell>
          <cell r="C364" t="str">
            <v>1.1C</v>
          </cell>
        </row>
        <row r="365">
          <cell r="A365">
            <v>499</v>
          </cell>
          <cell r="B365" t="str">
            <v>PROPELENTE, SÓLIDO †</v>
          </cell>
          <cell r="C365" t="str">
            <v>1.3C</v>
          </cell>
        </row>
        <row r="366">
          <cell r="A366">
            <v>500</v>
          </cell>
          <cell r="B366" t="str">
            <v>DETONADORES CONJUNTOS MONTADOS, NÃO ELÉTRICOS para demolição †</v>
          </cell>
          <cell r="C366" t="str">
            <v>1.4S</v>
          </cell>
        </row>
        <row r="367">
          <cell r="A367">
            <v>501</v>
          </cell>
          <cell r="B367" t="str">
            <v>PROPELENTE, SÓLIDO †</v>
          </cell>
          <cell r="C367" t="str">
            <v>1.4C</v>
          </cell>
        </row>
        <row r="368">
          <cell r="A368">
            <v>502</v>
          </cell>
          <cell r="B368" t="str">
            <v>FOGUETES com ogiva inerte †</v>
          </cell>
          <cell r="C368" t="str">
            <v>1.2C</v>
          </cell>
        </row>
        <row r="369">
          <cell r="A369">
            <v>503</v>
          </cell>
          <cell r="B369" t="str">
            <v>DISPOSITIVOS DE SEGURANÇA, PIROTÉCNICOS †</v>
          </cell>
          <cell r="C369" t="str">
            <v>1.4G</v>
          </cell>
        </row>
        <row r="370">
          <cell r="A370">
            <v>504</v>
          </cell>
          <cell r="B370" t="str">
            <v>IH-TETRAZOL</v>
          </cell>
          <cell r="C370" t="str">
            <v>1.1D</v>
          </cell>
        </row>
        <row r="371">
          <cell r="A371">
            <v>505</v>
          </cell>
          <cell r="B371" t="str">
            <v>SINAIS DE SOCORRO, para barcos †</v>
          </cell>
          <cell r="C371" t="str">
            <v>1.4G</v>
          </cell>
        </row>
        <row r="372">
          <cell r="A372">
            <v>506</v>
          </cell>
          <cell r="B372" t="str">
            <v>SINAIS DE SOCORRO, para barcos †</v>
          </cell>
          <cell r="C372" t="str">
            <v>1.4S</v>
          </cell>
        </row>
        <row r="373">
          <cell r="A373">
            <v>507</v>
          </cell>
          <cell r="B373" t="str">
            <v>SINAIS, FUMÍGENOS †</v>
          </cell>
          <cell r="C373" t="str">
            <v>1.4S</v>
          </cell>
        </row>
        <row r="374">
          <cell r="A374">
            <v>508</v>
          </cell>
          <cell r="B374" t="str">
            <v>1- HODROXIBENZOTRIAZOL, ANIDRO, seco ou umidificado com menos de 20% de água, em massa</v>
          </cell>
          <cell r="C374" t="str">
            <v>1.3C</v>
          </cell>
        </row>
        <row r="375">
          <cell r="A375">
            <v>509</v>
          </cell>
          <cell r="B375" t="str">
            <v>PÓLVORA, SEM FUMAÇA†</v>
          </cell>
          <cell r="C375" t="str">
            <v>1.4C</v>
          </cell>
        </row>
        <row r="376">
          <cell r="A376">
            <v>510</v>
          </cell>
          <cell r="B376" t="str">
            <v>MOTORES DE FOGUETES†</v>
          </cell>
          <cell r="C376" t="str">
            <v>1.4C</v>
          </cell>
        </row>
        <row r="377">
          <cell r="A377">
            <v>1001</v>
          </cell>
          <cell r="B377" t="str">
            <v>ACETILENO, DISSOLVIDO</v>
          </cell>
          <cell r="C377">
            <v>2.1</v>
          </cell>
        </row>
        <row r="378">
          <cell r="A378">
            <v>1002</v>
          </cell>
          <cell r="B378" t="str">
            <v>AR, COMPRIMIDO</v>
          </cell>
          <cell r="C378">
            <v>2.2000000000000002</v>
          </cell>
        </row>
        <row r="379">
          <cell r="A379">
            <v>1003</v>
          </cell>
          <cell r="B379" t="str">
            <v>AR, LÍQUIDO REFRIGERADO</v>
          </cell>
          <cell r="C379">
            <v>2.2000000000000002</v>
          </cell>
        </row>
        <row r="380">
          <cell r="A380">
            <v>1005</v>
          </cell>
          <cell r="B380" t="str">
            <v>AMÔNIA, ANIDRA</v>
          </cell>
          <cell r="C380">
            <v>2.2999999999999998</v>
          </cell>
        </row>
        <row r="381">
          <cell r="A381">
            <v>1006</v>
          </cell>
          <cell r="B381" t="str">
            <v>ARGÔNIO, COMPRIMIDO</v>
          </cell>
          <cell r="C381">
            <v>2.2000000000000002</v>
          </cell>
        </row>
        <row r="382">
          <cell r="A382">
            <v>1008</v>
          </cell>
          <cell r="B382" t="str">
            <v>TRIFLUORETO DE BORO</v>
          </cell>
          <cell r="C382">
            <v>2.2999999999999998</v>
          </cell>
        </row>
        <row r="383">
          <cell r="A383">
            <v>1009</v>
          </cell>
          <cell r="B383" t="str">
            <v>BROMOTRIFLUORMETANO (GÁS REFRIGERANTE R 13 B1)</v>
          </cell>
          <cell r="C383">
            <v>2.2000000000000002</v>
          </cell>
        </row>
        <row r="384">
          <cell r="A384">
            <v>1010</v>
          </cell>
          <cell r="B384" t="str">
            <v>BUTADIENOS, ESTABILIZADOS ou BUTADIENOS E MISTURA DE HIDROCARBONETO, ESTABILIZADO, contendo
mais de 40% de butadienos</v>
          </cell>
          <cell r="C384">
            <v>2.1</v>
          </cell>
        </row>
        <row r="385">
          <cell r="A385">
            <v>1011</v>
          </cell>
          <cell r="B385" t="str">
            <v>BUTANO</v>
          </cell>
          <cell r="C385">
            <v>2.1</v>
          </cell>
        </row>
        <row r="386">
          <cell r="A386">
            <v>1012</v>
          </cell>
          <cell r="B386" t="str">
            <v>BUTILENO</v>
          </cell>
          <cell r="C386">
            <v>2.1</v>
          </cell>
        </row>
        <row r="387">
          <cell r="A387">
            <v>1013</v>
          </cell>
          <cell r="B387" t="str">
            <v>DIÓXIDO DE CARBONO</v>
          </cell>
          <cell r="C387">
            <v>2.2000000000000002</v>
          </cell>
        </row>
        <row r="388">
          <cell r="A388">
            <v>1016</v>
          </cell>
          <cell r="B388" t="str">
            <v>MONÓXIDO DE CARBONO, COMPRIMIDO</v>
          </cell>
          <cell r="C388">
            <v>2.2999999999999998</v>
          </cell>
        </row>
        <row r="389">
          <cell r="A389">
            <v>1017</v>
          </cell>
          <cell r="B389" t="str">
            <v>CLORO</v>
          </cell>
          <cell r="C389">
            <v>2.2999999999999998</v>
          </cell>
        </row>
        <row r="390">
          <cell r="A390">
            <v>1018</v>
          </cell>
          <cell r="B390" t="str">
            <v>CLORODIFLUORMETANO (GÁS REFRIGERANTE R 22)</v>
          </cell>
          <cell r="C390">
            <v>2.2000000000000002</v>
          </cell>
        </row>
        <row r="391">
          <cell r="A391">
            <v>1020</v>
          </cell>
          <cell r="B391" t="str">
            <v>CLOROPENTAFLUORETANO (GÁS REFRIGERANTE R 115)</v>
          </cell>
          <cell r="C391">
            <v>2.2000000000000002</v>
          </cell>
        </row>
        <row r="392">
          <cell r="A392">
            <v>1021</v>
          </cell>
          <cell r="B392" t="str">
            <v>1-CLORO-1,2,2,2-TETRAFLUORETANO (GÁS REFRIGERANTE R 124)</v>
          </cell>
          <cell r="C392">
            <v>2.2000000000000002</v>
          </cell>
        </row>
        <row r="393">
          <cell r="A393">
            <v>1022</v>
          </cell>
          <cell r="B393" t="str">
            <v>CLOROTRIFLUOMETANO (GÁS REFRIGERANTE R 13)</v>
          </cell>
          <cell r="C393">
            <v>2.2000000000000002</v>
          </cell>
        </row>
        <row r="394">
          <cell r="A394">
            <v>1023</v>
          </cell>
          <cell r="B394" t="str">
            <v>GÁS DE CARVÃO, COMPRIMIDO</v>
          </cell>
          <cell r="C394">
            <v>2.2999999999999998</v>
          </cell>
        </row>
        <row r="395">
          <cell r="A395">
            <v>1026</v>
          </cell>
          <cell r="B395" t="str">
            <v>CIANOGÊNIO</v>
          </cell>
          <cell r="C395">
            <v>2.2999999999999998</v>
          </cell>
        </row>
        <row r="396">
          <cell r="A396">
            <v>1027</v>
          </cell>
          <cell r="B396" t="str">
            <v>CICLOPROPANO</v>
          </cell>
          <cell r="C396">
            <v>2.1</v>
          </cell>
        </row>
        <row r="397">
          <cell r="A397">
            <v>1028</v>
          </cell>
          <cell r="B397" t="str">
            <v>DICLORODIFLUORMETANO (GÁS REFRIGERANTE R 12)</v>
          </cell>
          <cell r="C397">
            <v>2.2000000000000002</v>
          </cell>
        </row>
        <row r="398">
          <cell r="A398">
            <v>1029</v>
          </cell>
          <cell r="B398" t="str">
            <v>DICLOROFLUORMETANO (GÁS REFRIGERANTE R 21)</v>
          </cell>
          <cell r="C398">
            <v>2.2000000000000002</v>
          </cell>
        </row>
        <row r="399">
          <cell r="A399">
            <v>1030</v>
          </cell>
          <cell r="B399" t="str">
            <v>1,1-DIFLUORETANO (GÁS REFRIGERANTE R 152 a)</v>
          </cell>
          <cell r="C399">
            <v>2.1</v>
          </cell>
        </row>
        <row r="400">
          <cell r="A400">
            <v>1032</v>
          </cell>
          <cell r="B400" t="str">
            <v>DIMETILAMINA, ANIDRA</v>
          </cell>
          <cell r="C400">
            <v>2.1</v>
          </cell>
        </row>
        <row r="401">
          <cell r="A401">
            <v>1033</v>
          </cell>
          <cell r="B401" t="str">
            <v>ÉTER DIMETÍLICO</v>
          </cell>
          <cell r="C401">
            <v>2.1</v>
          </cell>
        </row>
        <row r="402">
          <cell r="A402">
            <v>1035</v>
          </cell>
          <cell r="B402" t="str">
            <v>ETANO</v>
          </cell>
          <cell r="C402">
            <v>2.1</v>
          </cell>
        </row>
        <row r="403">
          <cell r="A403">
            <v>1036</v>
          </cell>
          <cell r="B403" t="str">
            <v>ETILAMINA</v>
          </cell>
          <cell r="C403">
            <v>2.1</v>
          </cell>
        </row>
        <row r="404">
          <cell r="A404">
            <v>1037</v>
          </cell>
          <cell r="B404" t="str">
            <v>CLORETO DE ETILA</v>
          </cell>
          <cell r="C404">
            <v>2.1</v>
          </cell>
        </row>
        <row r="405">
          <cell r="A405">
            <v>1038</v>
          </cell>
          <cell r="B405" t="str">
            <v>ETILENO, LÍQUIDO REFRIGERADO</v>
          </cell>
          <cell r="C405">
            <v>2.1</v>
          </cell>
        </row>
        <row r="406">
          <cell r="A406">
            <v>1039</v>
          </cell>
          <cell r="B406" t="str">
            <v>ÉTER ETILMETÍLICO</v>
          </cell>
          <cell r="C406">
            <v>2.1</v>
          </cell>
        </row>
        <row r="407">
          <cell r="A407">
            <v>1040</v>
          </cell>
          <cell r="B407" t="str">
            <v>ÓXIDO DE ETILENO ou ÓXIDO DE ETILENO COM NITROGÊNIO até pressão total de 1Mpa (10bar), a 50ºC</v>
          </cell>
          <cell r="C407">
            <v>2.2999999999999998</v>
          </cell>
        </row>
        <row r="408">
          <cell r="A408">
            <v>1041</v>
          </cell>
          <cell r="B408" t="str">
            <v>MISTURA DE ÓXIDO DE ETILENO E DIÓXIDO DE CARBONO com mais de 9% e até 87% de óxido de etileno</v>
          </cell>
          <cell r="C408">
            <v>2.1</v>
          </cell>
        </row>
        <row r="409">
          <cell r="A409">
            <v>1043</v>
          </cell>
          <cell r="B409" t="str">
            <v>FERTILIZANTE, EM SOLUÇÃO AMONIACAL, contendo amônia livre</v>
          </cell>
          <cell r="C409">
            <v>2.2000000000000002</v>
          </cell>
        </row>
        <row r="410">
          <cell r="A410">
            <v>1044</v>
          </cell>
          <cell r="B410" t="str">
            <v>EXTINTOR DE INCÊNDIO contendo gás comprimido ou liquefeito</v>
          </cell>
          <cell r="C410">
            <v>2.2000000000000002</v>
          </cell>
        </row>
        <row r="411">
          <cell r="A411">
            <v>1045</v>
          </cell>
          <cell r="B411" t="str">
            <v>FLÚOR, COMPRIMIDO</v>
          </cell>
          <cell r="C411">
            <v>2.2999999999999998</v>
          </cell>
        </row>
        <row r="412">
          <cell r="A412">
            <v>1046</v>
          </cell>
          <cell r="B412" t="str">
            <v>HÉLIO, COMPRIMIDO</v>
          </cell>
          <cell r="C412">
            <v>2.2000000000000002</v>
          </cell>
        </row>
        <row r="413">
          <cell r="A413">
            <v>1048</v>
          </cell>
          <cell r="B413" t="str">
            <v>BROMETO DE HIDROGÊNIO, ANIDRO</v>
          </cell>
          <cell r="C413">
            <v>2.2999999999999998</v>
          </cell>
        </row>
        <row r="414">
          <cell r="A414">
            <v>1049</v>
          </cell>
          <cell r="B414" t="str">
            <v>HIDROGÊNIO, COMPRIMIDO</v>
          </cell>
          <cell r="C414">
            <v>2.1</v>
          </cell>
        </row>
        <row r="415">
          <cell r="A415">
            <v>1050</v>
          </cell>
          <cell r="B415" t="str">
            <v>CLORETO DE HIDROGÊNIO, ANIDRO</v>
          </cell>
          <cell r="C415">
            <v>2.2999999999999998</v>
          </cell>
        </row>
        <row r="416">
          <cell r="A416">
            <v>1051</v>
          </cell>
          <cell r="B416" t="str">
            <v>CIANETO DE HIDROGÊNIO, ESTABILIZADO contendo menos de 3% de água</v>
          </cell>
          <cell r="C416">
            <v>6.1</v>
          </cell>
        </row>
        <row r="417">
          <cell r="A417">
            <v>1052</v>
          </cell>
          <cell r="B417" t="str">
            <v>FLUORETO DE HIDROGÊNIO, ANIDRO</v>
          </cell>
          <cell r="C417">
            <v>8</v>
          </cell>
        </row>
        <row r="418">
          <cell r="A418">
            <v>1053</v>
          </cell>
          <cell r="B418" t="str">
            <v>SULFETO DE HIDROGÊNIO</v>
          </cell>
          <cell r="C418">
            <v>2.2999999999999998</v>
          </cell>
        </row>
        <row r="419">
          <cell r="A419">
            <v>1055</v>
          </cell>
          <cell r="B419" t="str">
            <v>ISOBUTILENO</v>
          </cell>
          <cell r="C419">
            <v>2.1</v>
          </cell>
        </row>
        <row r="420">
          <cell r="A420">
            <v>1056</v>
          </cell>
          <cell r="B420" t="str">
            <v>CRIPTÔNIO, COMPRIMIDO</v>
          </cell>
          <cell r="C420">
            <v>2.2000000000000002</v>
          </cell>
        </row>
        <row r="421">
          <cell r="A421">
            <v>1057</v>
          </cell>
          <cell r="B421" t="str">
            <v>ISQUEIROS ou CARGAS PARA ISQUEIROS contendo gás inflamável</v>
          </cell>
          <cell r="C421">
            <v>2.1</v>
          </cell>
        </row>
        <row r="422">
          <cell r="A422">
            <v>1058</v>
          </cell>
          <cell r="B422" t="str">
            <v>GÁS(ES) LIQUEFEITO(S), não-inflamável(is), contendo nitrogênio, dióxido de carbono ou ar</v>
          </cell>
          <cell r="C422">
            <v>2.2000000000000002</v>
          </cell>
        </row>
        <row r="423">
          <cell r="A423">
            <v>1060</v>
          </cell>
          <cell r="B423" t="str">
            <v>MISTURA DE METILACETILENO E PROPADIENO, ESTABILIZADA</v>
          </cell>
          <cell r="C423">
            <v>2.1</v>
          </cell>
        </row>
        <row r="424">
          <cell r="A424">
            <v>1061</v>
          </cell>
          <cell r="B424" t="str">
            <v>METILAMINA, ANIDRA</v>
          </cell>
          <cell r="C424">
            <v>2.1</v>
          </cell>
        </row>
        <row r="425">
          <cell r="A425">
            <v>1062</v>
          </cell>
          <cell r="B425" t="str">
            <v>BROMETO DE METILA, com até 2% de cloropicrina</v>
          </cell>
          <cell r="C425">
            <v>2.2999999999999998</v>
          </cell>
        </row>
        <row r="426">
          <cell r="A426">
            <v>1063</v>
          </cell>
          <cell r="B426" t="str">
            <v>CLORETO DE METILA (GÁS REFRIGERANTE R 40)</v>
          </cell>
          <cell r="C426">
            <v>2.1</v>
          </cell>
        </row>
        <row r="427">
          <cell r="A427">
            <v>1064</v>
          </cell>
          <cell r="B427" t="str">
            <v>METILMERCAPTANA</v>
          </cell>
          <cell r="C427">
            <v>2.2999999999999998</v>
          </cell>
        </row>
        <row r="428">
          <cell r="A428">
            <v>1065</v>
          </cell>
          <cell r="B428" t="str">
            <v>NEÔNIO, COMPRIMIDO</v>
          </cell>
          <cell r="C428">
            <v>2.2000000000000002</v>
          </cell>
        </row>
        <row r="429">
          <cell r="A429">
            <v>1066</v>
          </cell>
          <cell r="B429" t="str">
            <v>NITROGÊNIO, COMPRIMIDO</v>
          </cell>
          <cell r="C429">
            <v>2.2000000000000002</v>
          </cell>
        </row>
        <row r="430">
          <cell r="A430">
            <v>1067</v>
          </cell>
          <cell r="B430" t="str">
            <v>TETRÓXIDO DE DINITROGÊNIO (DIÓXIDO DE NITROGÊNIO)</v>
          </cell>
          <cell r="C430">
            <v>2.2999999999999998</v>
          </cell>
        </row>
        <row r="431">
          <cell r="A431">
            <v>1069</v>
          </cell>
          <cell r="B431" t="str">
            <v>CLORETO DE NITROSILA</v>
          </cell>
          <cell r="C431">
            <v>2.2999999999999998</v>
          </cell>
        </row>
        <row r="432">
          <cell r="A432">
            <v>1070</v>
          </cell>
          <cell r="B432" t="str">
            <v>ÓXIDO NITROSO</v>
          </cell>
          <cell r="C432">
            <v>2.2000000000000002</v>
          </cell>
        </row>
        <row r="433">
          <cell r="A433">
            <v>1071</v>
          </cell>
          <cell r="B433" t="str">
            <v>GÁS DE ÓLEO, COMPRIMIDO</v>
          </cell>
          <cell r="C433">
            <v>2.2999999999999998</v>
          </cell>
        </row>
        <row r="434">
          <cell r="A434">
            <v>1072</v>
          </cell>
          <cell r="B434" t="str">
            <v>OXIGÊNIO, COMPRIMIDO</v>
          </cell>
          <cell r="C434">
            <v>2.2000000000000002</v>
          </cell>
        </row>
        <row r="435">
          <cell r="A435">
            <v>1073</v>
          </cell>
          <cell r="B435" t="str">
            <v>OXIGÊNIO, LÍQUIDO REFRIGERADO</v>
          </cell>
          <cell r="C435">
            <v>2.2000000000000002</v>
          </cell>
        </row>
        <row r="436">
          <cell r="A436">
            <v>1075</v>
          </cell>
          <cell r="B436" t="str">
            <v>GÁS(ES) DE PETRÓLEO, LIQUEFEITO(S) ou GAS(ES) LIQUEFEITO(S) DE PETRÓLEO ou GLP</v>
          </cell>
          <cell r="C436">
            <v>2.1</v>
          </cell>
        </row>
        <row r="437">
          <cell r="A437">
            <v>1076</v>
          </cell>
          <cell r="B437" t="str">
            <v>FOSGÊNIO</v>
          </cell>
          <cell r="C437">
            <v>2.2999999999999998</v>
          </cell>
        </row>
        <row r="438">
          <cell r="A438">
            <v>1077</v>
          </cell>
          <cell r="B438" t="str">
            <v>PROPILENO</v>
          </cell>
          <cell r="C438">
            <v>2.1</v>
          </cell>
        </row>
        <row r="439">
          <cell r="A439">
            <v>1078</v>
          </cell>
          <cell r="B439" t="str">
            <v>GÁS REFRIGERANTE, N.E.</v>
          </cell>
          <cell r="C439">
            <v>2.2000000000000002</v>
          </cell>
        </row>
        <row r="440">
          <cell r="A440">
            <v>1079</v>
          </cell>
          <cell r="B440" t="str">
            <v>DIÓXIDO DE ENXOFRE</v>
          </cell>
          <cell r="C440">
            <v>2.2999999999999998</v>
          </cell>
        </row>
        <row r="441">
          <cell r="A441">
            <v>1080</v>
          </cell>
          <cell r="B441" t="str">
            <v>HEXAFLUORETO DE ENXOFRE</v>
          </cell>
          <cell r="C441">
            <v>2.2000000000000002</v>
          </cell>
        </row>
        <row r="442">
          <cell r="A442">
            <v>1081</v>
          </cell>
          <cell r="B442" t="str">
            <v>TETRAFLUORETILENO, ESTABILIZADO</v>
          </cell>
          <cell r="C442">
            <v>2.1</v>
          </cell>
        </row>
        <row r="443">
          <cell r="A443">
            <v>1082</v>
          </cell>
          <cell r="B443" t="str">
            <v>TRIFLUORCLOROETILENO, ESTABILIZADO (GAS REFRIGERANTE R 1113)</v>
          </cell>
          <cell r="C443">
            <v>2.2999999999999998</v>
          </cell>
        </row>
        <row r="444">
          <cell r="A444">
            <v>1083</v>
          </cell>
          <cell r="B444" t="str">
            <v>TRIMETILAMINA, ANIDRA</v>
          </cell>
          <cell r="C444">
            <v>2.1</v>
          </cell>
        </row>
        <row r="445">
          <cell r="A445">
            <v>1085</v>
          </cell>
          <cell r="B445" t="str">
            <v>BROMETO DE VINILA, ESTABILIZADO</v>
          </cell>
          <cell r="C445">
            <v>2.1</v>
          </cell>
        </row>
        <row r="446">
          <cell r="A446">
            <v>1086</v>
          </cell>
          <cell r="B446" t="str">
            <v>CLORETO DE VINILA, ESTABILIZADO</v>
          </cell>
          <cell r="C446">
            <v>2.1</v>
          </cell>
        </row>
        <row r="447">
          <cell r="A447">
            <v>1087</v>
          </cell>
          <cell r="B447" t="str">
            <v>ÉTER METILVINÍLICO, ESTABILIZADO</v>
          </cell>
          <cell r="C447">
            <v>2.1</v>
          </cell>
        </row>
        <row r="448">
          <cell r="A448">
            <v>1088</v>
          </cell>
          <cell r="B448" t="str">
            <v>ACETAL</v>
          </cell>
          <cell r="C448">
            <v>3</v>
          </cell>
        </row>
        <row r="449">
          <cell r="A449">
            <v>1089</v>
          </cell>
          <cell r="B449" t="str">
            <v>ACETALDEÍDO</v>
          </cell>
          <cell r="C449">
            <v>3</v>
          </cell>
        </row>
        <row r="450">
          <cell r="A450">
            <v>1090</v>
          </cell>
          <cell r="B450" t="str">
            <v>ACETONA</v>
          </cell>
          <cell r="C450">
            <v>3</v>
          </cell>
        </row>
        <row r="451">
          <cell r="A451">
            <v>1091</v>
          </cell>
          <cell r="B451" t="str">
            <v>ÓLEO(S) DE ACETONA</v>
          </cell>
          <cell r="C451">
            <v>3</v>
          </cell>
        </row>
        <row r="452">
          <cell r="A452">
            <v>1092</v>
          </cell>
          <cell r="B452" t="str">
            <v>ACROLEÍNA, ESTABILIZADA</v>
          </cell>
          <cell r="C452">
            <v>6.1</v>
          </cell>
        </row>
        <row r="453">
          <cell r="A453">
            <v>1093</v>
          </cell>
          <cell r="B453" t="str">
            <v>ACRILONITRILA, ESTABILIZADA</v>
          </cell>
          <cell r="C453">
            <v>3</v>
          </cell>
        </row>
        <row r="454">
          <cell r="A454">
            <v>1098</v>
          </cell>
          <cell r="B454" t="str">
            <v>ÁLCOOL ALÍLICO</v>
          </cell>
          <cell r="C454">
            <v>6.1</v>
          </cell>
        </row>
        <row r="455">
          <cell r="A455">
            <v>1099</v>
          </cell>
          <cell r="B455" t="str">
            <v>BROMETO DE ALILA</v>
          </cell>
          <cell r="C455">
            <v>3</v>
          </cell>
        </row>
        <row r="456">
          <cell r="A456">
            <v>1100</v>
          </cell>
          <cell r="B456" t="str">
            <v>CLORETO DE ALILA</v>
          </cell>
          <cell r="C456">
            <v>3</v>
          </cell>
        </row>
        <row r="457">
          <cell r="A457">
            <v>1104</v>
          </cell>
          <cell r="B457" t="str">
            <v>ACETATO(S) DE AMILA</v>
          </cell>
          <cell r="C457">
            <v>3</v>
          </cell>
        </row>
        <row r="458">
          <cell r="A458">
            <v>1105</v>
          </cell>
          <cell r="B458" t="str">
            <v>PENTANÓIS</v>
          </cell>
          <cell r="C458">
            <v>3</v>
          </cell>
        </row>
        <row r="459">
          <cell r="A459">
            <v>1106</v>
          </cell>
          <cell r="B459" t="str">
            <v>AMILAMINA</v>
          </cell>
          <cell r="C459">
            <v>3</v>
          </cell>
        </row>
        <row r="460">
          <cell r="A460">
            <v>1107</v>
          </cell>
          <cell r="B460" t="str">
            <v>CLORETO DE AMILA</v>
          </cell>
          <cell r="C460">
            <v>3</v>
          </cell>
        </row>
        <row r="461">
          <cell r="A461">
            <v>1108</v>
          </cell>
          <cell r="B461" t="str">
            <v>I-PENTENO (n-AMILENO)</v>
          </cell>
          <cell r="C461">
            <v>3</v>
          </cell>
        </row>
        <row r="462">
          <cell r="A462">
            <v>1109</v>
          </cell>
          <cell r="B462" t="str">
            <v>FORMIATO(S) DE AMILA</v>
          </cell>
          <cell r="C462">
            <v>3</v>
          </cell>
        </row>
        <row r="463">
          <cell r="A463">
            <v>1110</v>
          </cell>
          <cell r="B463" t="str">
            <v>n-AMILMETILCETONA</v>
          </cell>
          <cell r="C463">
            <v>3</v>
          </cell>
        </row>
        <row r="464">
          <cell r="A464">
            <v>1111</v>
          </cell>
          <cell r="B464" t="str">
            <v>AMILMERCAPTANA</v>
          </cell>
          <cell r="C464">
            <v>3</v>
          </cell>
        </row>
        <row r="465">
          <cell r="A465">
            <v>1112</v>
          </cell>
          <cell r="B465" t="str">
            <v>NITRATO DE AMILA</v>
          </cell>
          <cell r="C465">
            <v>3</v>
          </cell>
        </row>
        <row r="466">
          <cell r="A466">
            <v>1113</v>
          </cell>
          <cell r="B466" t="str">
            <v>NITRITO DE AMILA</v>
          </cell>
          <cell r="C466">
            <v>3</v>
          </cell>
        </row>
        <row r="467">
          <cell r="A467">
            <v>1114</v>
          </cell>
          <cell r="B467" t="str">
            <v>BENZENO</v>
          </cell>
          <cell r="C467">
            <v>3</v>
          </cell>
        </row>
        <row r="468">
          <cell r="A468">
            <v>1120</v>
          </cell>
          <cell r="B468" t="str">
            <v>BUTANÓIS</v>
          </cell>
          <cell r="C468">
            <v>3</v>
          </cell>
        </row>
        <row r="469">
          <cell r="A469">
            <v>1123</v>
          </cell>
          <cell r="B469" t="str">
            <v>ACETATO(S) DE BUTILA</v>
          </cell>
          <cell r="C469">
            <v>3</v>
          </cell>
        </row>
        <row r="470">
          <cell r="A470">
            <v>1125</v>
          </cell>
          <cell r="B470" t="str">
            <v>n-BUTILAMINA</v>
          </cell>
          <cell r="C470">
            <v>3</v>
          </cell>
        </row>
        <row r="471">
          <cell r="A471">
            <v>1126</v>
          </cell>
          <cell r="B471" t="str">
            <v>1-BROMOBUTANO</v>
          </cell>
          <cell r="C471">
            <v>3</v>
          </cell>
        </row>
        <row r="472">
          <cell r="A472">
            <v>1127</v>
          </cell>
          <cell r="B472" t="str">
            <v>CLOROBUTANOS</v>
          </cell>
          <cell r="C472">
            <v>3</v>
          </cell>
        </row>
        <row r="473">
          <cell r="A473">
            <v>1128</v>
          </cell>
          <cell r="B473" t="str">
            <v>FORMIATO DE n-BUTILA</v>
          </cell>
          <cell r="C473">
            <v>3</v>
          </cell>
        </row>
        <row r="474">
          <cell r="A474">
            <v>1129</v>
          </cell>
          <cell r="B474" t="str">
            <v>BUTIRALDEÍDO</v>
          </cell>
          <cell r="C474">
            <v>3</v>
          </cell>
        </row>
        <row r="475">
          <cell r="A475">
            <v>1130</v>
          </cell>
          <cell r="B475" t="str">
            <v>ÓLEO DE CÂNFORA</v>
          </cell>
          <cell r="C475">
            <v>3</v>
          </cell>
        </row>
        <row r="476">
          <cell r="A476">
            <v>1131</v>
          </cell>
          <cell r="B476" t="str">
            <v>DISSULFETO DE CARBONO</v>
          </cell>
          <cell r="C476">
            <v>3</v>
          </cell>
        </row>
        <row r="477">
          <cell r="A477">
            <v>1133</v>
          </cell>
          <cell r="B477" t="str">
            <v>ADESIVOS contendo líquido inflamável</v>
          </cell>
          <cell r="C477">
            <v>3</v>
          </cell>
        </row>
        <row r="478">
          <cell r="A478">
            <v>1134</v>
          </cell>
          <cell r="B478" t="str">
            <v>CLOROBENZENO</v>
          </cell>
          <cell r="C478">
            <v>3</v>
          </cell>
        </row>
        <row r="479">
          <cell r="A479">
            <v>1135</v>
          </cell>
          <cell r="B479" t="str">
            <v>ETILENOCLORIDRINA</v>
          </cell>
          <cell r="C479">
            <v>6.1</v>
          </cell>
        </row>
        <row r="480">
          <cell r="A480">
            <v>1136</v>
          </cell>
          <cell r="B480" t="str">
            <v>DESTILADOS DE ALCATRÃO DE HULHA, INFLAMÁVEIS</v>
          </cell>
          <cell r="C480">
            <v>3</v>
          </cell>
        </row>
        <row r="481">
          <cell r="A481">
            <v>1139</v>
          </cell>
          <cell r="B481" t="str">
            <v>REVESTIMENTO, SOLUÇÃO PARA (inclui revestimentos ou tratamentos de  superfície, utilizados  para fins  industriais ou outros, como base para pintura em veículos, forração de tambores ou barris)</v>
          </cell>
          <cell r="C481">
            <v>3</v>
          </cell>
        </row>
        <row r="482">
          <cell r="A482">
            <v>1143</v>
          </cell>
          <cell r="B482" t="str">
            <v>CROTONALDÉIDO ou CROTONALDEÍDO ESTABILIZADO</v>
          </cell>
          <cell r="C482">
            <v>6.1</v>
          </cell>
        </row>
        <row r="483">
          <cell r="A483">
            <v>1144</v>
          </cell>
          <cell r="B483" t="str">
            <v>CROTONILENO</v>
          </cell>
          <cell r="C483">
            <v>3</v>
          </cell>
        </row>
        <row r="484">
          <cell r="A484">
            <v>1145</v>
          </cell>
          <cell r="B484" t="str">
            <v>CICLO HEXANO</v>
          </cell>
          <cell r="C484">
            <v>3</v>
          </cell>
        </row>
        <row r="485">
          <cell r="A485">
            <v>1146</v>
          </cell>
          <cell r="B485" t="str">
            <v>CICLOPENTANO</v>
          </cell>
          <cell r="C485">
            <v>3</v>
          </cell>
        </row>
        <row r="486">
          <cell r="A486">
            <v>1147</v>
          </cell>
          <cell r="B486" t="str">
            <v>DECA-HIDRO-NAFTALENO</v>
          </cell>
          <cell r="C486">
            <v>3</v>
          </cell>
        </row>
        <row r="487">
          <cell r="A487">
            <v>1148</v>
          </cell>
          <cell r="B487" t="str">
            <v>DIACETONA ÁLCOOL</v>
          </cell>
          <cell r="C487">
            <v>3</v>
          </cell>
        </row>
        <row r="488">
          <cell r="A488">
            <v>1149</v>
          </cell>
          <cell r="B488" t="str">
            <v>ÉTER(ES) DIBUTÍLICO(S)</v>
          </cell>
          <cell r="C488">
            <v>3</v>
          </cell>
        </row>
        <row r="489">
          <cell r="A489">
            <v>1150</v>
          </cell>
          <cell r="B489" t="str">
            <v>1,2-DICLOROETILENO</v>
          </cell>
          <cell r="C489">
            <v>3</v>
          </cell>
        </row>
        <row r="490">
          <cell r="A490">
            <v>1152</v>
          </cell>
          <cell r="B490" t="str">
            <v>DICLOROPENTANOS</v>
          </cell>
          <cell r="C490">
            <v>3</v>
          </cell>
        </row>
        <row r="491">
          <cell r="A491">
            <v>1153</v>
          </cell>
          <cell r="B491" t="str">
            <v>ÉTER DIETÍLICO DE ETILENOGLICOL</v>
          </cell>
          <cell r="C491">
            <v>3</v>
          </cell>
        </row>
        <row r="492">
          <cell r="A492">
            <v>1154</v>
          </cell>
          <cell r="B492" t="str">
            <v>DIETILAMINA</v>
          </cell>
          <cell r="C492">
            <v>3</v>
          </cell>
        </row>
        <row r="493">
          <cell r="A493">
            <v>1155</v>
          </cell>
          <cell r="B493" t="str">
            <v>ÉTER DIETÍLICO (ÉTER ETÍLICO)</v>
          </cell>
          <cell r="C493">
            <v>3</v>
          </cell>
        </row>
        <row r="494">
          <cell r="A494">
            <v>1156</v>
          </cell>
          <cell r="B494" t="str">
            <v>DIETILCETONA</v>
          </cell>
          <cell r="C494">
            <v>3</v>
          </cell>
        </row>
        <row r="495">
          <cell r="A495">
            <v>1157</v>
          </cell>
          <cell r="B495" t="str">
            <v>DIISOBUTILCETONA</v>
          </cell>
          <cell r="C495">
            <v>3</v>
          </cell>
        </row>
        <row r="496">
          <cell r="A496">
            <v>1158</v>
          </cell>
          <cell r="B496" t="str">
            <v>DIISOPROPILAMINA</v>
          </cell>
          <cell r="C496">
            <v>3</v>
          </cell>
        </row>
        <row r="497">
          <cell r="A497">
            <v>1159</v>
          </cell>
          <cell r="B497" t="str">
            <v>LACTATO DE ETILA</v>
          </cell>
          <cell r="C497">
            <v>3</v>
          </cell>
        </row>
        <row r="498">
          <cell r="A498">
            <v>1160</v>
          </cell>
          <cell r="B498" t="str">
            <v>DIMETILAMINA SOLUÇÃO AQUOSA</v>
          </cell>
          <cell r="C498">
            <v>3</v>
          </cell>
        </row>
        <row r="499">
          <cell r="A499">
            <v>1161</v>
          </cell>
          <cell r="B499" t="str">
            <v>CARBONATO DE DIMETILA</v>
          </cell>
          <cell r="C499">
            <v>3</v>
          </cell>
        </row>
        <row r="500">
          <cell r="A500">
            <v>1162</v>
          </cell>
          <cell r="B500" t="str">
            <v>DIMETILDICLOROSSILANO</v>
          </cell>
          <cell r="C500">
            <v>3</v>
          </cell>
        </row>
        <row r="501">
          <cell r="A501">
            <v>1163</v>
          </cell>
          <cell r="B501" t="str">
            <v>DIMETIL HIDRAZINA, ASSIMÉTRICA</v>
          </cell>
          <cell r="C501">
            <v>6.1</v>
          </cell>
        </row>
        <row r="502">
          <cell r="A502">
            <v>1164</v>
          </cell>
          <cell r="B502" t="str">
            <v>SULFETO DE DIMETILA</v>
          </cell>
          <cell r="C502">
            <v>3</v>
          </cell>
        </row>
        <row r="503">
          <cell r="A503">
            <v>1165</v>
          </cell>
          <cell r="B503" t="str">
            <v>DIOXANO</v>
          </cell>
          <cell r="C503">
            <v>3</v>
          </cell>
        </row>
        <row r="504">
          <cell r="A504">
            <v>1166</v>
          </cell>
          <cell r="B504" t="str">
            <v>DIOXOLANO</v>
          </cell>
          <cell r="C504">
            <v>3</v>
          </cell>
        </row>
        <row r="505">
          <cell r="A505">
            <v>1167</v>
          </cell>
          <cell r="B505" t="str">
            <v>ÉTER DIVINÍLICO, ESTABILIZADO</v>
          </cell>
          <cell r="C505">
            <v>3</v>
          </cell>
        </row>
        <row r="506">
          <cell r="A506">
            <v>1169</v>
          </cell>
          <cell r="B506" t="str">
            <v>EXTRATOS, AROMÁTICOS, LÍQUIDOS</v>
          </cell>
          <cell r="C506">
            <v>3</v>
          </cell>
        </row>
        <row r="507">
          <cell r="A507">
            <v>1170</v>
          </cell>
          <cell r="B507" t="str">
            <v>ÁLCOOL ETÍLICO, ETANOL</v>
          </cell>
          <cell r="C507">
            <v>3</v>
          </cell>
        </row>
        <row r="508">
          <cell r="A508">
            <v>1171</v>
          </cell>
          <cell r="B508" t="str">
            <v>ÁLCOOL ETÍLICO, ETANOLL</v>
          </cell>
          <cell r="C508">
            <v>3</v>
          </cell>
        </row>
        <row r="509">
          <cell r="A509">
            <v>1172</v>
          </cell>
          <cell r="B509" t="str">
            <v>ACETATO DE ÉTER MONOETÍLICO DE ETILENOGLICOL</v>
          </cell>
          <cell r="C509">
            <v>3</v>
          </cell>
        </row>
        <row r="510">
          <cell r="A510">
            <v>1173</v>
          </cell>
          <cell r="B510" t="str">
            <v>ACETATO DE ETILA</v>
          </cell>
          <cell r="C510">
            <v>3</v>
          </cell>
        </row>
        <row r="511">
          <cell r="A511">
            <v>1175</v>
          </cell>
          <cell r="B511" t="str">
            <v>ETILBENZENO</v>
          </cell>
          <cell r="C511">
            <v>3</v>
          </cell>
        </row>
        <row r="512">
          <cell r="A512">
            <v>1176</v>
          </cell>
          <cell r="B512" t="str">
            <v>BORATO DE ETILA</v>
          </cell>
          <cell r="C512">
            <v>3</v>
          </cell>
        </row>
        <row r="513">
          <cell r="A513">
            <v>1177</v>
          </cell>
          <cell r="B513" t="str">
            <v>ACETATO DE 2-ETILBUTILA</v>
          </cell>
          <cell r="C513">
            <v>3</v>
          </cell>
        </row>
        <row r="514">
          <cell r="A514">
            <v>1178</v>
          </cell>
          <cell r="B514" t="str">
            <v>2-ETILBUTIRALDEÍDO</v>
          </cell>
          <cell r="C514">
            <v>3</v>
          </cell>
        </row>
        <row r="515">
          <cell r="A515">
            <v>1179</v>
          </cell>
          <cell r="B515" t="str">
            <v>ÉTER ETILBUTÍLICO</v>
          </cell>
          <cell r="C515">
            <v>3</v>
          </cell>
        </row>
        <row r="516">
          <cell r="A516">
            <v>1180</v>
          </cell>
          <cell r="B516" t="str">
            <v>BUTIRATO DE ETILA</v>
          </cell>
          <cell r="C516">
            <v>3</v>
          </cell>
        </row>
        <row r="517">
          <cell r="A517">
            <v>1181</v>
          </cell>
          <cell r="B517" t="str">
            <v>CLOROACETATO DE ETILA</v>
          </cell>
          <cell r="C517">
            <v>6.1</v>
          </cell>
        </row>
        <row r="518">
          <cell r="A518">
            <v>1182</v>
          </cell>
          <cell r="B518" t="str">
            <v>CLOROFORMIATO DE ETILA</v>
          </cell>
          <cell r="C518">
            <v>6.1</v>
          </cell>
        </row>
        <row r="519">
          <cell r="A519">
            <v>1183</v>
          </cell>
          <cell r="B519" t="str">
            <v>ETILDICLOROSSILANO</v>
          </cell>
          <cell r="C519">
            <v>4.3</v>
          </cell>
        </row>
        <row r="520">
          <cell r="A520">
            <v>1184</v>
          </cell>
          <cell r="B520" t="str">
            <v>DICLORETO DE ETILENO</v>
          </cell>
          <cell r="C520">
            <v>3</v>
          </cell>
        </row>
        <row r="521">
          <cell r="A521">
            <v>1185</v>
          </cell>
          <cell r="B521" t="str">
            <v>ETILENOIMINA, ESTABILIZADA</v>
          </cell>
          <cell r="C521">
            <v>6.1</v>
          </cell>
        </row>
        <row r="522">
          <cell r="A522">
            <v>1188</v>
          </cell>
          <cell r="B522" t="str">
            <v>ÉTER MONOMETÍLICO DE ETILENOGLICOL</v>
          </cell>
          <cell r="C522">
            <v>3</v>
          </cell>
        </row>
        <row r="523">
          <cell r="A523">
            <v>1189</v>
          </cell>
          <cell r="B523" t="str">
            <v>ACETATO DE ÉTER MONOMETÍLICO DE ETILENOGLICOL</v>
          </cell>
          <cell r="C523">
            <v>3</v>
          </cell>
        </row>
        <row r="524">
          <cell r="A524">
            <v>1190</v>
          </cell>
          <cell r="B524" t="str">
            <v>FORMIATO DE ETILA</v>
          </cell>
          <cell r="C524">
            <v>3</v>
          </cell>
        </row>
        <row r="525">
          <cell r="A525">
            <v>1191</v>
          </cell>
          <cell r="B525" t="str">
            <v>ALDEÍDOS OCTÍLICOS</v>
          </cell>
          <cell r="C525">
            <v>3</v>
          </cell>
        </row>
        <row r="526">
          <cell r="A526">
            <v>1192</v>
          </cell>
          <cell r="B526" t="str">
            <v>LACTATO DE ETILA</v>
          </cell>
          <cell r="C526">
            <v>3</v>
          </cell>
        </row>
        <row r="527">
          <cell r="A527">
            <v>1193</v>
          </cell>
          <cell r="B527" t="str">
            <v>ETILMETILCETONA (METILETILCETONA)</v>
          </cell>
          <cell r="C527">
            <v>3</v>
          </cell>
        </row>
        <row r="528">
          <cell r="A528">
            <v>1194</v>
          </cell>
          <cell r="B528" t="str">
            <v>NITRITO DE ETILA SOLUÇÃO</v>
          </cell>
          <cell r="C528">
            <v>3</v>
          </cell>
        </row>
        <row r="529">
          <cell r="A529">
            <v>1195</v>
          </cell>
          <cell r="B529" t="str">
            <v>PROPIONATO DE ETILA</v>
          </cell>
          <cell r="C529">
            <v>3</v>
          </cell>
        </row>
        <row r="530">
          <cell r="A530">
            <v>1196</v>
          </cell>
          <cell r="B530" t="str">
            <v>ETILTRICLOROSSILANO</v>
          </cell>
          <cell r="C530">
            <v>3</v>
          </cell>
        </row>
        <row r="531">
          <cell r="A531">
            <v>1197</v>
          </cell>
          <cell r="B531" t="str">
            <v>EXTRATOS, AROMATIZANTES, LÍQUIDOS</v>
          </cell>
          <cell r="C531">
            <v>3</v>
          </cell>
        </row>
        <row r="532">
          <cell r="A532">
            <v>1198</v>
          </cell>
          <cell r="B532" t="str">
            <v>FORMALDEÍDO SOLUÇÃO, INFLAMÁVEL</v>
          </cell>
          <cell r="C532">
            <v>3</v>
          </cell>
        </row>
        <row r="533">
          <cell r="A533">
            <v>1199</v>
          </cell>
          <cell r="B533" t="str">
            <v>FURALDEÍDOS</v>
          </cell>
          <cell r="C533">
            <v>6.1</v>
          </cell>
        </row>
        <row r="534">
          <cell r="A534">
            <v>1201</v>
          </cell>
          <cell r="B534" t="str">
            <v>ÓLEO FUSEL</v>
          </cell>
          <cell r="C534">
            <v>3</v>
          </cell>
        </row>
        <row r="535">
          <cell r="A535">
            <v>1202</v>
          </cell>
          <cell r="B535" t="str">
            <v>GASÓLEO ou ÓLEO DIESEL ou ÓLEO PARA AQUECIMENTO, LEVE</v>
          </cell>
          <cell r="C535">
            <v>3</v>
          </cell>
        </row>
        <row r="536">
          <cell r="A536">
            <v>1203</v>
          </cell>
          <cell r="B536" t="str">
            <v>COMBUSTÍVEL PARA MOTORES  ou GASOLINA ou GASOLINA DE AVIAÇÃO (GAV-100LL ou AVGAS-100LL)</v>
          </cell>
          <cell r="C536">
            <v>3</v>
          </cell>
        </row>
        <row r="537">
          <cell r="A537">
            <v>1204</v>
          </cell>
          <cell r="B537" t="str">
            <v>NITROGLICERINA EM SOLUÇÃO ALCÓOLICA com até 1% de nitroglicerina</v>
          </cell>
          <cell r="C537">
            <v>3</v>
          </cell>
        </row>
        <row r="538">
          <cell r="A538">
            <v>1206</v>
          </cell>
          <cell r="B538" t="str">
            <v>HEPTANOS</v>
          </cell>
          <cell r="C538">
            <v>3</v>
          </cell>
        </row>
        <row r="539">
          <cell r="A539">
            <v>1207</v>
          </cell>
          <cell r="B539" t="str">
            <v>HEXALDEÍDO</v>
          </cell>
          <cell r="C539">
            <v>3</v>
          </cell>
        </row>
        <row r="540">
          <cell r="A540">
            <v>1208</v>
          </cell>
          <cell r="B540" t="str">
            <v>HEXANOS</v>
          </cell>
          <cell r="C540">
            <v>3</v>
          </cell>
        </row>
        <row r="541">
          <cell r="A541">
            <v>1210</v>
          </cell>
          <cell r="B541" t="str">
            <v>TINTA  PARA  IMPRESSÃO,  inflamável ou  MATERIAL  RELACIONADO  COM  TINTA  PARA  IMPRESSÃO  (incluindo compostos diluentes ou redutores), inflamável</v>
          </cell>
          <cell r="C541">
            <v>3</v>
          </cell>
        </row>
        <row r="542">
          <cell r="A542">
            <v>1212</v>
          </cell>
          <cell r="B542" t="str">
            <v>ISOBUTANOL (ÁLCOOL ISOBUTÍLICO)</v>
          </cell>
          <cell r="C542">
            <v>3</v>
          </cell>
        </row>
        <row r="543">
          <cell r="A543">
            <v>1213</v>
          </cell>
          <cell r="B543" t="str">
            <v>ACETATO DE ISOBUTILA</v>
          </cell>
          <cell r="C543">
            <v>3</v>
          </cell>
        </row>
        <row r="544">
          <cell r="A544">
            <v>1214</v>
          </cell>
          <cell r="B544" t="str">
            <v>ISOBUTILAMINA</v>
          </cell>
          <cell r="C544">
            <v>3</v>
          </cell>
        </row>
        <row r="545">
          <cell r="A545">
            <v>1216</v>
          </cell>
          <cell r="B545" t="str">
            <v>ISOOCTENO</v>
          </cell>
          <cell r="C545">
            <v>3</v>
          </cell>
        </row>
        <row r="546">
          <cell r="A546">
            <v>1218</v>
          </cell>
          <cell r="B546" t="str">
            <v>ISOPRENO, ESTABILIZADO</v>
          </cell>
          <cell r="C546">
            <v>3</v>
          </cell>
        </row>
        <row r="547">
          <cell r="A547">
            <v>1219</v>
          </cell>
          <cell r="B547" t="str">
            <v>ISOPROPANOL (ÁLCOOL ISOPROPÍLICO)</v>
          </cell>
          <cell r="C547">
            <v>3</v>
          </cell>
        </row>
        <row r="548">
          <cell r="A548">
            <v>1220</v>
          </cell>
          <cell r="B548" t="str">
            <v>ACETATO DE ISOPROPILA</v>
          </cell>
          <cell r="C548">
            <v>3</v>
          </cell>
        </row>
        <row r="549">
          <cell r="A549">
            <v>1221</v>
          </cell>
          <cell r="B549" t="str">
            <v>ISOPROPILAMINA</v>
          </cell>
          <cell r="C549">
            <v>3</v>
          </cell>
        </row>
        <row r="550">
          <cell r="A550">
            <v>1222</v>
          </cell>
          <cell r="B550" t="str">
            <v>NITRATO DE ISOPROPILA</v>
          </cell>
          <cell r="C550">
            <v>3</v>
          </cell>
        </row>
        <row r="551">
          <cell r="A551">
            <v>1223</v>
          </cell>
          <cell r="B551" t="str">
            <v>QUEROSENE</v>
          </cell>
          <cell r="C551">
            <v>3</v>
          </cell>
        </row>
        <row r="552">
          <cell r="A552">
            <v>1224</v>
          </cell>
          <cell r="B552" t="str">
            <v>CETONAS, LÍQUIDAS, N.E.</v>
          </cell>
          <cell r="C552">
            <v>3</v>
          </cell>
        </row>
        <row r="553">
          <cell r="A553">
            <v>1228</v>
          </cell>
          <cell r="B553" t="str">
            <v>MERCAPTANAS,  INFLAMÁVEIS,  TÓXICAS,  LÍQUIDAS,  N.E.,  ou  MISTURA  DE  MERCAPTANA,  INFLAMÁVEL, TÓXICA, LÍQUIDA, N.E.</v>
          </cell>
          <cell r="C553">
            <v>3</v>
          </cell>
        </row>
        <row r="554">
          <cell r="A554">
            <v>1229</v>
          </cell>
          <cell r="B554" t="str">
            <v>ÓXIDO DE MESITILA</v>
          </cell>
          <cell r="C554">
            <v>3</v>
          </cell>
        </row>
        <row r="555">
          <cell r="A555">
            <v>1230</v>
          </cell>
          <cell r="B555" t="str">
            <v>METANOL</v>
          </cell>
          <cell r="C555">
            <v>3</v>
          </cell>
        </row>
        <row r="556">
          <cell r="A556">
            <v>1231</v>
          </cell>
          <cell r="B556" t="str">
            <v>ACETATO DE METILA</v>
          </cell>
          <cell r="C556">
            <v>3</v>
          </cell>
        </row>
        <row r="557">
          <cell r="A557">
            <v>1233</v>
          </cell>
          <cell r="B557" t="str">
            <v>ACETATO DE METILAMILA</v>
          </cell>
          <cell r="C557">
            <v>3</v>
          </cell>
        </row>
        <row r="558">
          <cell r="A558">
            <v>1234</v>
          </cell>
          <cell r="B558" t="str">
            <v>METILAL</v>
          </cell>
          <cell r="C558">
            <v>3</v>
          </cell>
        </row>
        <row r="559">
          <cell r="A559">
            <v>1235</v>
          </cell>
          <cell r="B559" t="str">
            <v>METILAMINA, SOLUÇÃO AQUOSA</v>
          </cell>
          <cell r="C559">
            <v>3</v>
          </cell>
        </row>
        <row r="560">
          <cell r="A560">
            <v>1237</v>
          </cell>
          <cell r="B560" t="str">
            <v>BUTIRATO DE METILA</v>
          </cell>
          <cell r="C560">
            <v>3</v>
          </cell>
        </row>
        <row r="561">
          <cell r="A561">
            <v>1238</v>
          </cell>
          <cell r="B561" t="str">
            <v>CLOROFORMIATO DE METILA</v>
          </cell>
          <cell r="C561">
            <v>6.1</v>
          </cell>
        </row>
        <row r="562">
          <cell r="A562">
            <v>1239</v>
          </cell>
          <cell r="B562" t="str">
            <v>ÉTER METILCLOROMETÍLICO</v>
          </cell>
          <cell r="C562">
            <v>6.1</v>
          </cell>
        </row>
        <row r="563">
          <cell r="A563">
            <v>1242</v>
          </cell>
          <cell r="B563" t="str">
            <v>METILDICLOROSSILANO</v>
          </cell>
          <cell r="C563">
            <v>4.3</v>
          </cell>
        </row>
        <row r="564">
          <cell r="A564">
            <v>1243</v>
          </cell>
          <cell r="B564" t="str">
            <v>FORMIATO DE METILA</v>
          </cell>
          <cell r="C564">
            <v>3</v>
          </cell>
        </row>
        <row r="565">
          <cell r="A565">
            <v>1244</v>
          </cell>
          <cell r="B565" t="str">
            <v>METILHIDRAZINA</v>
          </cell>
          <cell r="C565">
            <v>6.1</v>
          </cell>
        </row>
        <row r="566">
          <cell r="A566">
            <v>1245</v>
          </cell>
          <cell r="B566" t="str">
            <v>METILISOBUTILCETONA</v>
          </cell>
          <cell r="C566">
            <v>3</v>
          </cell>
        </row>
        <row r="567">
          <cell r="A567">
            <v>1246</v>
          </cell>
          <cell r="B567" t="str">
            <v>METILISOPROPENILCETONA, ESTABILIZADA</v>
          </cell>
          <cell r="C567">
            <v>3</v>
          </cell>
        </row>
        <row r="568">
          <cell r="A568">
            <v>1247</v>
          </cell>
          <cell r="B568" t="str">
            <v>METACRILATO DE METILA MONÔMERO, ESTABILIZADO</v>
          </cell>
          <cell r="C568">
            <v>3</v>
          </cell>
        </row>
        <row r="569">
          <cell r="A569">
            <v>1248</v>
          </cell>
          <cell r="B569" t="str">
            <v>PROPIONATO DE METILA</v>
          </cell>
          <cell r="C569">
            <v>3</v>
          </cell>
        </row>
        <row r="570">
          <cell r="A570">
            <v>1249</v>
          </cell>
          <cell r="B570" t="str">
            <v>METILPROPILCETONA</v>
          </cell>
          <cell r="C570">
            <v>3</v>
          </cell>
        </row>
        <row r="571">
          <cell r="A571">
            <v>1250</v>
          </cell>
          <cell r="B571" t="str">
            <v>METILTRICLOROSSILANO</v>
          </cell>
          <cell r="C571">
            <v>3</v>
          </cell>
        </row>
        <row r="572">
          <cell r="A572">
            <v>1251</v>
          </cell>
          <cell r="B572" t="str">
            <v>METILVINILCETONA, ESTABILIZADA</v>
          </cell>
          <cell r="C572">
            <v>6.1</v>
          </cell>
        </row>
        <row r="573">
          <cell r="A573">
            <v>1259</v>
          </cell>
          <cell r="B573" t="str">
            <v>NIQUELCARBONILA</v>
          </cell>
          <cell r="C573">
            <v>6.1</v>
          </cell>
        </row>
        <row r="574">
          <cell r="A574">
            <v>1261</v>
          </cell>
          <cell r="B574" t="str">
            <v>NITROMETANO</v>
          </cell>
          <cell r="C574">
            <v>3</v>
          </cell>
        </row>
        <row r="575">
          <cell r="A575">
            <v>1262</v>
          </cell>
          <cell r="B575" t="str">
            <v>OCTANOS</v>
          </cell>
          <cell r="C575">
            <v>3</v>
          </cell>
        </row>
        <row r="576">
          <cell r="A576">
            <v>1263</v>
          </cell>
          <cell r="B576" t="str">
            <v>TINTA  (incluindo  tintas,  lacas,  esmaltes,  tinturas,  goma-lacas,  vernizes,  polidores,  enenchimentos  líquidos  e  bases  líquidas para lacas) ou MATERIAL RELACIONADO COM TINTAS (incluindo diluentes ou redutores para tintas)</v>
          </cell>
          <cell r="C576">
            <v>3</v>
          </cell>
        </row>
        <row r="577">
          <cell r="A577">
            <v>1264</v>
          </cell>
          <cell r="B577" t="str">
            <v>PARALDEÍDO</v>
          </cell>
          <cell r="C577">
            <v>3</v>
          </cell>
        </row>
        <row r="578">
          <cell r="A578">
            <v>1265</v>
          </cell>
          <cell r="B578" t="str">
            <v>PENTANOS, líquidos</v>
          </cell>
          <cell r="C578">
            <v>3</v>
          </cell>
        </row>
        <row r="579">
          <cell r="A579"/>
          <cell r="B579"/>
          <cell r="C579"/>
        </row>
        <row r="580">
          <cell r="A580">
            <v>1266</v>
          </cell>
          <cell r="B580" t="str">
            <v>PERFUMARIA PRODUTOS contendo solventes inflamáveis</v>
          </cell>
          <cell r="C580">
            <v>3</v>
          </cell>
        </row>
        <row r="581">
          <cell r="A581">
            <v>1267</v>
          </cell>
          <cell r="B581" t="str">
            <v>PETRÓLEO CRU</v>
          </cell>
          <cell r="C581">
            <v>3</v>
          </cell>
        </row>
        <row r="582">
          <cell r="A582">
            <v>1268</v>
          </cell>
          <cell r="B582" t="str">
            <v>DESTILADOS DE PETRÓLEO, N.E. ou DERIVADOS DE PETRÓLEO, N.E.</v>
          </cell>
          <cell r="C582">
            <v>3</v>
          </cell>
        </row>
        <row r="583">
          <cell r="A583">
            <v>1272</v>
          </cell>
          <cell r="B583" t="str">
            <v>ÓLEO DE PINHO</v>
          </cell>
          <cell r="C583">
            <v>3</v>
          </cell>
        </row>
        <row r="584">
          <cell r="A584">
            <v>1274</v>
          </cell>
          <cell r="B584" t="str">
            <v>n-PROPANOL (ÁLCOOL PROPÍLICO, NORMAL)</v>
          </cell>
          <cell r="C584">
            <v>3</v>
          </cell>
        </row>
        <row r="585">
          <cell r="A585">
            <v>1275</v>
          </cell>
          <cell r="B585" t="str">
            <v>PROPIONALDEÍDO</v>
          </cell>
          <cell r="C585">
            <v>3</v>
          </cell>
        </row>
        <row r="586">
          <cell r="A586">
            <v>1276</v>
          </cell>
          <cell r="B586" t="str">
            <v>ACETATO DE n-PROPILA</v>
          </cell>
          <cell r="C586">
            <v>3</v>
          </cell>
        </row>
        <row r="587">
          <cell r="A587">
            <v>1277</v>
          </cell>
          <cell r="B587" t="str">
            <v>PROPILAMINA</v>
          </cell>
          <cell r="C587">
            <v>3</v>
          </cell>
        </row>
        <row r="588">
          <cell r="A588">
            <v>1278</v>
          </cell>
          <cell r="B588" t="str">
            <v>1-CLOROPROPANO</v>
          </cell>
          <cell r="C588">
            <v>3</v>
          </cell>
        </row>
        <row r="589">
          <cell r="A589">
            <v>1279</v>
          </cell>
          <cell r="B589" t="str">
            <v>1,2-DICLOROPROPANO</v>
          </cell>
          <cell r="C589">
            <v>3</v>
          </cell>
        </row>
        <row r="590">
          <cell r="A590">
            <v>1280</v>
          </cell>
          <cell r="B590" t="str">
            <v>ÓXIDO DE PROPILENO</v>
          </cell>
          <cell r="C590">
            <v>3</v>
          </cell>
        </row>
        <row r="591">
          <cell r="A591">
            <v>1281</v>
          </cell>
          <cell r="B591" t="str">
            <v>FORMIATO(S) DE PROPILA</v>
          </cell>
          <cell r="C591">
            <v>3</v>
          </cell>
        </row>
        <row r="592">
          <cell r="A592">
            <v>1282</v>
          </cell>
          <cell r="B592" t="str">
            <v>PIRIDINA</v>
          </cell>
          <cell r="C592">
            <v>3</v>
          </cell>
        </row>
        <row r="593">
          <cell r="A593">
            <v>1286</v>
          </cell>
          <cell r="B593" t="str">
            <v>ÓLEO DE RESINA</v>
          </cell>
          <cell r="C593">
            <v>3</v>
          </cell>
        </row>
        <row r="594">
          <cell r="A594">
            <v>1287</v>
          </cell>
          <cell r="B594" t="str">
            <v>BORRACHA EM SOLUÇÃO</v>
          </cell>
          <cell r="C594">
            <v>3</v>
          </cell>
        </row>
        <row r="595">
          <cell r="A595">
            <v>1288</v>
          </cell>
          <cell r="B595" t="str">
            <v>ÓLEO DE XISTO</v>
          </cell>
          <cell r="C595">
            <v>3</v>
          </cell>
        </row>
        <row r="596">
          <cell r="A596">
            <v>1289</v>
          </cell>
          <cell r="B596" t="str">
            <v>METILATO DE SÓDIO SOLUÇÃO alcóolica</v>
          </cell>
          <cell r="C596">
            <v>3</v>
          </cell>
        </row>
        <row r="597">
          <cell r="A597">
            <v>1292</v>
          </cell>
          <cell r="B597" t="str">
            <v>SILICATO DE TETRAETILA</v>
          </cell>
          <cell r="C597">
            <v>3</v>
          </cell>
        </row>
        <row r="598">
          <cell r="A598">
            <v>1293</v>
          </cell>
          <cell r="B598" t="str">
            <v>TINTURAS, MEDICINAIS</v>
          </cell>
          <cell r="C598">
            <v>3</v>
          </cell>
        </row>
        <row r="599">
          <cell r="A599">
            <v>1294</v>
          </cell>
          <cell r="B599" t="str">
            <v>TOLUENO</v>
          </cell>
          <cell r="C599">
            <v>3</v>
          </cell>
        </row>
        <row r="600">
          <cell r="A600">
            <v>1295</v>
          </cell>
          <cell r="B600" t="str">
            <v>TRICLOROSSILANO</v>
          </cell>
          <cell r="C600">
            <v>4.3</v>
          </cell>
        </row>
        <row r="601">
          <cell r="A601">
            <v>1296</v>
          </cell>
          <cell r="B601" t="str">
            <v>TRIETILAMINA</v>
          </cell>
          <cell r="C601">
            <v>3</v>
          </cell>
        </row>
        <row r="602">
          <cell r="A602">
            <v>1297</v>
          </cell>
          <cell r="B602" t="str">
            <v>TRIMETILAMINA, SOLUÇÃO AQUOSA, com até 50% de trimetilamina, em massa.</v>
          </cell>
          <cell r="C602">
            <v>3</v>
          </cell>
        </row>
        <row r="603">
          <cell r="A603">
            <v>1298</v>
          </cell>
          <cell r="B603" t="str">
            <v>TRIMETILCLOROSSILANO</v>
          </cell>
          <cell r="C603">
            <v>3</v>
          </cell>
        </row>
        <row r="604">
          <cell r="A604">
            <v>1299</v>
          </cell>
          <cell r="B604" t="str">
            <v>TEREBENTINA</v>
          </cell>
          <cell r="C604">
            <v>3</v>
          </cell>
        </row>
        <row r="605">
          <cell r="A605">
            <v>1300</v>
          </cell>
          <cell r="B605" t="str">
            <v>TEREBENTINA, SUBSTITUTOS</v>
          </cell>
          <cell r="C605">
            <v>3</v>
          </cell>
        </row>
        <row r="606">
          <cell r="A606">
            <v>1301</v>
          </cell>
          <cell r="B606" t="str">
            <v>ACETATO DE VINILA, ESTABILIZADO</v>
          </cell>
          <cell r="C606">
            <v>3</v>
          </cell>
        </row>
        <row r="607">
          <cell r="A607">
            <v>1302</v>
          </cell>
          <cell r="B607" t="str">
            <v>ÉTER ETILVINÍLICO, ESTABILIZADO</v>
          </cell>
          <cell r="C607">
            <v>3</v>
          </cell>
        </row>
        <row r="608">
          <cell r="A608">
            <v>1303</v>
          </cell>
          <cell r="B608" t="str">
            <v>CLORETO DE VINILIDENO, ESTABILIZADO</v>
          </cell>
          <cell r="C608">
            <v>3</v>
          </cell>
        </row>
        <row r="609">
          <cell r="A609">
            <v>1304</v>
          </cell>
          <cell r="B609" t="str">
            <v>ÉTER ISOBUTILVINÍLICO, ESTABILIZADO</v>
          </cell>
          <cell r="C609">
            <v>3</v>
          </cell>
        </row>
        <row r="610">
          <cell r="A610">
            <v>1305</v>
          </cell>
          <cell r="B610" t="str">
            <v>VINILTRICLOROSSILANO</v>
          </cell>
          <cell r="C610">
            <v>3</v>
          </cell>
        </row>
        <row r="611">
          <cell r="A611">
            <v>1306</v>
          </cell>
          <cell r="B611" t="str">
            <v>PRESERVATIVOS PARA MADEIRA, LÍQUIDOS</v>
          </cell>
          <cell r="C611">
            <v>3</v>
          </cell>
        </row>
        <row r="612">
          <cell r="A612">
            <v>1307</v>
          </cell>
          <cell r="B612" t="str">
            <v>XILENOS</v>
          </cell>
          <cell r="C612">
            <v>3</v>
          </cell>
        </row>
        <row r="613">
          <cell r="A613">
            <v>1308</v>
          </cell>
          <cell r="B613" t="str">
            <v>ZIRCÔNIO, SUSPENSÃO EM LÍQUIDO INFLAMÁVEL</v>
          </cell>
          <cell r="C613">
            <v>3</v>
          </cell>
        </row>
        <row r="614">
          <cell r="A614">
            <v>1309</v>
          </cell>
          <cell r="B614" t="str">
            <v>ALUMÍNIO EM PÓ, REVESTIDO.</v>
          </cell>
          <cell r="C614">
            <v>4.0999999999999996</v>
          </cell>
        </row>
        <row r="615">
          <cell r="A615">
            <v>1310</v>
          </cell>
          <cell r="B615" t="str">
            <v>PICRATO DE AMÔNIO, UMEDECIDO com, no mínimo, 10% de água, em massa</v>
          </cell>
          <cell r="C615">
            <v>4.0999999999999996</v>
          </cell>
        </row>
        <row r="616">
          <cell r="A616">
            <v>1312</v>
          </cell>
          <cell r="B616" t="str">
            <v>BORNEOL</v>
          </cell>
          <cell r="C616">
            <v>4.0999999999999996</v>
          </cell>
        </row>
        <row r="617">
          <cell r="A617">
            <v>1313</v>
          </cell>
          <cell r="B617" t="str">
            <v>RESINATO DE CÁLCIO</v>
          </cell>
          <cell r="C617">
            <v>4.0999999999999996</v>
          </cell>
        </row>
        <row r="618">
          <cell r="A618">
            <v>1314</v>
          </cell>
          <cell r="B618" t="str">
            <v>RESINATO DE CÁLCIO, FUNDIDO</v>
          </cell>
          <cell r="C618">
            <v>4.0999999999999996</v>
          </cell>
        </row>
        <row r="619">
          <cell r="A619">
            <v>1318</v>
          </cell>
          <cell r="B619" t="str">
            <v>RESINATO DE COBALTO, PRECIPITADO</v>
          </cell>
          <cell r="C619">
            <v>4.0999999999999996</v>
          </cell>
        </row>
        <row r="620">
          <cell r="A620">
            <v>1320</v>
          </cell>
          <cell r="B620" t="str">
            <v>DINITROFENOL, UMEDECIDO com no mínimo, 15% de água, em massa</v>
          </cell>
          <cell r="C620">
            <v>4.0999999999999996</v>
          </cell>
        </row>
        <row r="621">
          <cell r="A621">
            <v>1321</v>
          </cell>
          <cell r="B621" t="str">
            <v>DINITROFENOLATOS, UMEDECIDOS com no mínimo 15% de água, em massa</v>
          </cell>
          <cell r="C621">
            <v>4.0999999999999996</v>
          </cell>
        </row>
        <row r="622">
          <cell r="A622">
            <v>1322</v>
          </cell>
          <cell r="B622" t="str">
            <v>DINITRORESORCINOL, UMEDECIDO com no mínimo 15% de água, em massa</v>
          </cell>
          <cell r="C622">
            <v>4.0999999999999996</v>
          </cell>
        </row>
        <row r="623">
          <cell r="A623">
            <v>1323</v>
          </cell>
          <cell r="B623" t="str">
            <v>FERROCÉRIO</v>
          </cell>
          <cell r="C623">
            <v>4.0999999999999996</v>
          </cell>
        </row>
        <row r="624">
          <cell r="A624">
            <v>1324</v>
          </cell>
          <cell r="B624" t="str">
            <v>FILMES, À BASE DE NITROCELULOSE, revestidos de gelatina, exceto refugos</v>
          </cell>
          <cell r="C624">
            <v>4.0999999999999996</v>
          </cell>
        </row>
        <row r="625">
          <cell r="A625">
            <v>1325</v>
          </cell>
          <cell r="B625" t="str">
            <v>SÓLIDO INFLAMÁVEL, ORGÂNICO, N.E.</v>
          </cell>
          <cell r="C625">
            <v>4.0999999999999996</v>
          </cell>
        </row>
        <row r="626">
          <cell r="A626">
            <v>1326</v>
          </cell>
          <cell r="B626" t="e">
            <v>#VALUE!</v>
          </cell>
          <cell r="C626">
            <v>4.0999999999999996</v>
          </cell>
        </row>
        <row r="627">
          <cell r="A627">
            <v>1327</v>
          </cell>
          <cell r="B627" t="str">
            <v>FENO ou PALHA</v>
          </cell>
          <cell r="C627">
            <v>4.0999999999999996</v>
          </cell>
        </row>
        <row r="628">
          <cell r="A628">
            <v>1328</v>
          </cell>
          <cell r="B628" t="str">
            <v>HEXAMETILENOTETRAMINA</v>
          </cell>
          <cell r="C628">
            <v>4.0999999999999996</v>
          </cell>
        </row>
        <row r="629">
          <cell r="A629">
            <v>1330</v>
          </cell>
          <cell r="B629" t="str">
            <v>RESINATO DE MANGANÊS</v>
          </cell>
          <cell r="C629">
            <v>4.0999999999999996</v>
          </cell>
        </row>
        <row r="630">
          <cell r="A630">
            <v>1331</v>
          </cell>
          <cell r="B630" t="str">
            <v>FÓSFOROS, "RISQUE EM QUALQUER LUGAR"</v>
          </cell>
          <cell r="C630">
            <v>4.0999999999999996</v>
          </cell>
        </row>
        <row r="631">
          <cell r="A631">
            <v>1332</v>
          </cell>
          <cell r="B631" t="str">
            <v>METALDEÍDO</v>
          </cell>
          <cell r="C631">
            <v>4.0999999999999996</v>
          </cell>
        </row>
        <row r="632">
          <cell r="A632">
            <v>1333</v>
          </cell>
          <cell r="B632" t="str">
            <v>CÉRIO, chapas, lingotes ou barras.</v>
          </cell>
          <cell r="C632">
            <v>4.0999999999999996</v>
          </cell>
        </row>
        <row r="633">
          <cell r="A633">
            <v>1334</v>
          </cell>
          <cell r="B633" t="str">
            <v>NAFTALENO, BRUTO, ou NAFTALENO, REFINADO.</v>
          </cell>
          <cell r="C633">
            <v>4.0999999999999996</v>
          </cell>
        </row>
        <row r="634">
          <cell r="A634">
            <v>1336</v>
          </cell>
          <cell r="B634" t="str">
            <v>NITROGUANIDINA (PICRITA), UMEDECIDA com no mínimo 20% de água, em massa</v>
          </cell>
          <cell r="C634">
            <v>4.0999999999999996</v>
          </cell>
        </row>
        <row r="635">
          <cell r="A635">
            <v>1337</v>
          </cell>
          <cell r="B635" t="str">
            <v>NITROAMIDO, UMEDECIDO com no mínimo 20% de água, em massa</v>
          </cell>
          <cell r="C635">
            <v>4.0999999999999996</v>
          </cell>
        </row>
        <row r="636">
          <cell r="A636">
            <v>1338</v>
          </cell>
          <cell r="B636" t="str">
            <v>FÓSFORO, AMORFO</v>
          </cell>
          <cell r="C636">
            <v>4.0999999999999996</v>
          </cell>
        </row>
        <row r="637">
          <cell r="A637">
            <v>1339</v>
          </cell>
          <cell r="B637" t="str">
            <v>HEPTASSULFETO DE FÓSFORO, isento de fósforo amarelo e branco</v>
          </cell>
          <cell r="C637">
            <v>4.0999999999999996</v>
          </cell>
        </row>
        <row r="638">
          <cell r="A638">
            <v>1340</v>
          </cell>
          <cell r="B638" t="str">
            <v>PENTASSULFETO DE FÓSFORO, isento de fósforo amarelo e branco</v>
          </cell>
          <cell r="C638">
            <v>4.3</v>
          </cell>
        </row>
        <row r="639">
          <cell r="A639">
            <v>1341</v>
          </cell>
          <cell r="B639" t="str">
            <v>SESQUISSULFETO DE FÓSFORO, isento de fósforo amarelo e branco</v>
          </cell>
          <cell r="C639">
            <v>4.0999999999999996</v>
          </cell>
        </row>
        <row r="640">
          <cell r="A640">
            <v>1343</v>
          </cell>
          <cell r="B640" t="str">
            <v>TRISSULFETO DE FÓSFORO, isento de fósforo amarelo e branco</v>
          </cell>
          <cell r="C640">
            <v>4.0999999999999996</v>
          </cell>
        </row>
        <row r="641">
          <cell r="A641">
            <v>1344</v>
          </cell>
          <cell r="B641" t="str">
            <v>TRINITROFENOL, UMEDECIDO com no mínimo 30% de água, em massa</v>
          </cell>
          <cell r="C641">
            <v>4.0999999999999996</v>
          </cell>
        </row>
        <row r="642">
          <cell r="A642">
            <v>1345</v>
          </cell>
          <cell r="B642" t="str">
            <v>BORRACHA,  SOBRAS  ou  BORRACHA  RESÍDUO,  em  pó  ou  em  grãos  de  até  840  micra,  contendo  mais  de  45%  de borracha</v>
          </cell>
          <cell r="C642">
            <v>4.0999999999999996</v>
          </cell>
        </row>
        <row r="643">
          <cell r="A643">
            <v>1346</v>
          </cell>
          <cell r="B643" t="str">
            <v>SILÍCIO EM PÓ, AMORFO</v>
          </cell>
          <cell r="C643">
            <v>4.0999999999999996</v>
          </cell>
        </row>
        <row r="644">
          <cell r="A644">
            <v>1347</v>
          </cell>
          <cell r="B644" t="str">
            <v>PICRATO DE PRATA, UMEDECIDO com no mínimo 30% de água, em massa</v>
          </cell>
          <cell r="C644">
            <v>4.0999999999999996</v>
          </cell>
        </row>
        <row r="645">
          <cell r="A645">
            <v>1348</v>
          </cell>
          <cell r="B645" t="str">
            <v>DINITRO-o-CRESOLATO DE SÓDIO, UMEDECIDO com no mínimo 15% de água, em massa</v>
          </cell>
          <cell r="C645">
            <v>4.0999999999999996</v>
          </cell>
        </row>
        <row r="646">
          <cell r="A646">
            <v>1349</v>
          </cell>
          <cell r="B646" t="str">
            <v>PICRAMATO DE SÓDIO, UMEDECIDO com no mínimo 20% de água, em massa</v>
          </cell>
          <cell r="C646">
            <v>4.0999999999999996</v>
          </cell>
        </row>
        <row r="647">
          <cell r="A647">
            <v>1350</v>
          </cell>
          <cell r="B647" t="str">
            <v>ENXOFRE</v>
          </cell>
          <cell r="C647">
            <v>4.0999999999999996</v>
          </cell>
        </row>
        <row r="648">
          <cell r="A648">
            <v>1352</v>
          </cell>
          <cell r="B648" t="e">
            <v>#VALUE!</v>
          </cell>
          <cell r="C648">
            <v>4.0999999999999996</v>
          </cell>
        </row>
        <row r="649">
          <cell r="A649">
            <v>1353</v>
          </cell>
          <cell r="B649" t="str">
            <v>FIBRAS ou TECIDOS IMPREGNADOS COM NITROCELULOSE FRACAMENTE NITRADA, N.E.</v>
          </cell>
          <cell r="C649">
            <v>4.0999999999999996</v>
          </cell>
        </row>
        <row r="650">
          <cell r="A650">
            <v>1354</v>
          </cell>
          <cell r="B650" t="str">
            <v>TRINITROBENZENO, UMEDECIDO com no mínimo 30 % de água, em massa</v>
          </cell>
          <cell r="C650">
            <v>4.0999999999999996</v>
          </cell>
        </row>
        <row r="651">
          <cell r="A651">
            <v>1355</v>
          </cell>
          <cell r="B651" t="str">
            <v>ÁCIDO TRINITROBENZÓICO, UMEDECIDO com no mínimo 30% de água, em massa</v>
          </cell>
          <cell r="C651">
            <v>4.0999999999999996</v>
          </cell>
        </row>
        <row r="652">
          <cell r="A652">
            <v>1356</v>
          </cell>
          <cell r="B652" t="str">
            <v>TRINITROTOLUENO (TNT), UMEDECIDO com no mínimo 30% de água, em massa</v>
          </cell>
          <cell r="C652">
            <v>4.0999999999999996</v>
          </cell>
        </row>
        <row r="653">
          <cell r="A653">
            <v>1357</v>
          </cell>
          <cell r="B653" t="str">
            <v>NITRATO DE URÉIA, UMEDECIDO com no mínimo 20% de água, em massa</v>
          </cell>
          <cell r="C653">
            <v>4.0999999999999996</v>
          </cell>
        </row>
        <row r="654">
          <cell r="A654">
            <v>1358</v>
          </cell>
          <cell r="B654" t="e">
            <v>#VALUE!</v>
          </cell>
          <cell r="C654">
            <v>4.0999999999999996</v>
          </cell>
        </row>
        <row r="655">
          <cell r="A655">
            <v>1360</v>
          </cell>
          <cell r="B655" t="str">
            <v>FOSFETO DE CÁLCIO</v>
          </cell>
          <cell r="C655">
            <v>4.3</v>
          </cell>
        </row>
        <row r="656">
          <cell r="A656">
            <v>1361</v>
          </cell>
          <cell r="B656" t="str">
            <v>CARVÃO, de origem animal ou vegetal</v>
          </cell>
          <cell r="C656">
            <v>4.2</v>
          </cell>
        </row>
        <row r="657">
          <cell r="A657">
            <v>1362</v>
          </cell>
          <cell r="B657" t="str">
            <v>CARVÃO ATIVADO</v>
          </cell>
          <cell r="C657">
            <v>4.2</v>
          </cell>
        </row>
        <row r="658">
          <cell r="A658">
            <v>1363</v>
          </cell>
          <cell r="B658" t="str">
            <v>COPRA</v>
          </cell>
          <cell r="C658">
            <v>4.2</v>
          </cell>
        </row>
        <row r="659">
          <cell r="A659">
            <v>1364</v>
          </cell>
          <cell r="B659" t="str">
            <v>ALGODÃO RESÍDUOS, OLEOSOS ou RESÍDUOS OLEOSOS DE ALGODÃO ou RESÍDUOS DE ALGODÃO, OLEOSOS</v>
          </cell>
          <cell r="C659">
            <v>4.2</v>
          </cell>
        </row>
        <row r="660">
          <cell r="A660">
            <v>1365</v>
          </cell>
          <cell r="B660" t="str">
            <v>ALGODÃO, ÚMIDO, com percentual de umidade superior a 10%</v>
          </cell>
          <cell r="C660">
            <v>4.2</v>
          </cell>
        </row>
        <row r="661">
          <cell r="A661">
            <v>1369</v>
          </cell>
          <cell r="B661" t="str">
            <v>p-NITROSODIMETILANILINA</v>
          </cell>
          <cell r="C661">
            <v>4.2</v>
          </cell>
        </row>
        <row r="662">
          <cell r="A662">
            <v>1372</v>
          </cell>
          <cell r="B662" t="str">
            <v>FIBRAS, ANIMAL ou FIBRAS, VEGETAL queimadas, úmidas ou molhadas</v>
          </cell>
          <cell r="C662" t="str">
            <v>PRODUTO NÃO SUJEITO AO REGULAMENTO DO TRANSPORTE TERRESTRE DE PRODUTOS PERIGOSOS</v>
          </cell>
        </row>
        <row r="663">
          <cell r="A663">
            <v>1373</v>
          </cell>
          <cell r="B663" t="str">
            <v>FIBRAS ou TECIDOS, ANIMAL ou VEGETAL ou SINTÉTICOS, N.E., com óleo</v>
          </cell>
          <cell r="C663">
            <v>4.2</v>
          </cell>
        </row>
        <row r="664">
          <cell r="A664">
            <v>1374</v>
          </cell>
          <cell r="B664" t="str">
            <v>FARINHA DE PEIXE (RESTOS DE PEIXE), NÃO-ESTABILIZADA</v>
          </cell>
          <cell r="C664">
            <v>4.2</v>
          </cell>
        </row>
        <row r="665">
          <cell r="A665">
            <v>1376</v>
          </cell>
          <cell r="B665" t="str">
            <v>ÓXIDO DE FERRO, RESIDUAL, ou FERRO-ESPONJA, RESIDUAL, obtido da purificação de gás de carvão</v>
          </cell>
          <cell r="C665">
            <v>4.2</v>
          </cell>
        </row>
        <row r="666">
          <cell r="A666">
            <v>1378</v>
          </cell>
          <cell r="B666" t="str">
            <v>CATALISADOR METÁLICO, UMEDECIDO com visível excesso de líquido</v>
          </cell>
          <cell r="C666">
            <v>4.2</v>
          </cell>
        </row>
        <row r="667">
          <cell r="A667">
            <v>1379</v>
          </cell>
          <cell r="B667" t="str">
            <v>PAPEL, TRATADO COM ÓLEO NÃO-SATURADO, úmido (inclusive papel carbono)</v>
          </cell>
          <cell r="C667">
            <v>4.2</v>
          </cell>
        </row>
        <row r="668">
          <cell r="A668">
            <v>1380</v>
          </cell>
          <cell r="B668" t="str">
            <v>PENTABORANA</v>
          </cell>
          <cell r="C668">
            <v>4.2</v>
          </cell>
        </row>
        <row r="669">
          <cell r="A669">
            <v>1381</v>
          </cell>
          <cell r="B669" t="str">
            <v>FÓSFORO, BRANCO ou AMARELO, SECO ou SOB ÁGUA ou EM SOLUÇÃO</v>
          </cell>
          <cell r="C669">
            <v>4.2</v>
          </cell>
        </row>
        <row r="670">
          <cell r="A670">
            <v>1382</v>
          </cell>
          <cell r="B670" t="str">
            <v>SULFETO DE POTÁSSIO, ANIDRO, ou SULFETO DE POTÁSSIO com menos de 30% de água de cristalização</v>
          </cell>
          <cell r="C670">
            <v>4.2</v>
          </cell>
        </row>
        <row r="671">
          <cell r="A671">
            <v>1383</v>
          </cell>
          <cell r="B671" t="str">
            <v>METAL PIROFÓRICO, N.E. ou LIGA PIROFÓRICA, N.E.</v>
          </cell>
          <cell r="C671">
            <v>4.2</v>
          </cell>
        </row>
        <row r="672">
          <cell r="A672">
            <v>1384</v>
          </cell>
          <cell r="B672" t="str">
            <v>DITIONITO DE SÓDIO (HIDROSSULFITO DE SÓDIO)</v>
          </cell>
          <cell r="C672">
            <v>4.2</v>
          </cell>
        </row>
        <row r="673">
          <cell r="A673">
            <v>1385</v>
          </cell>
          <cell r="B673" t="str">
            <v>SULFETO DE SÓDIO ANIDRO, ou SULFETO DE SÓDIO com menos de 30% de água de cristalização</v>
          </cell>
          <cell r="C673">
            <v>4.2</v>
          </cell>
        </row>
        <row r="674">
          <cell r="A674">
            <v>1386</v>
          </cell>
          <cell r="B674" t="str">
            <v>TORTA OLEAGINOSA com mais de 1,5% de óleo e até 11% de umidade</v>
          </cell>
          <cell r="C674">
            <v>4.2</v>
          </cell>
        </row>
        <row r="675">
          <cell r="A675">
            <v>1387</v>
          </cell>
          <cell r="B675" t="str">
            <v>RESÍDUO DE LÃ,  ÚMIDO ou MOLHADO</v>
          </cell>
          <cell r="C675" t="str">
            <v>PRODUTO NÃO SUJEITO AO REGULAMENTO DO TRANSPORTE TERRESTRE DE PRODUTOS PERIGOSOS</v>
          </cell>
        </row>
        <row r="676">
          <cell r="A676">
            <v>1389</v>
          </cell>
          <cell r="B676" t="str">
            <v>AMÁLGAMA DE METAL ALCALINO, LÍQUIDA</v>
          </cell>
          <cell r="C676">
            <v>4.3</v>
          </cell>
        </row>
        <row r="677">
          <cell r="A677">
            <v>1390</v>
          </cell>
          <cell r="B677" t="str">
            <v>AMIDAS DE METAL ALCALINO</v>
          </cell>
          <cell r="C677">
            <v>4.3</v>
          </cell>
        </row>
        <row r="678">
          <cell r="A678">
            <v>1391</v>
          </cell>
          <cell r="B678" t="str">
            <v>METAL ALCALINO, DISPERSÃO, ou METAL ALCALINO-TERROSO, DISPERSÃO</v>
          </cell>
          <cell r="C678">
            <v>4.3</v>
          </cell>
        </row>
        <row r="679">
          <cell r="A679">
            <v>1392</v>
          </cell>
          <cell r="B679" t="str">
            <v>AMÁLGAMA DE METAL ALCALINO-TERROSO, LÍQUIDA</v>
          </cell>
          <cell r="C679">
            <v>4.3</v>
          </cell>
        </row>
        <row r="680">
          <cell r="A680">
            <v>1393</v>
          </cell>
          <cell r="B680" t="str">
            <v>LIGA DE METAL ALCALINO-TERROSO, N.E.</v>
          </cell>
          <cell r="C680">
            <v>4.3</v>
          </cell>
        </row>
        <row r="681">
          <cell r="A681">
            <v>1394</v>
          </cell>
          <cell r="B681" t="str">
            <v>CARBURETO DE ALUMÍNIO</v>
          </cell>
          <cell r="C681">
            <v>4.3</v>
          </cell>
        </row>
        <row r="682">
          <cell r="A682">
            <v>1395</v>
          </cell>
          <cell r="B682" t="str">
            <v>ALUMÍNIO-FERRO-SILÍCIO EM PÓ</v>
          </cell>
          <cell r="C682">
            <v>4.3</v>
          </cell>
        </row>
        <row r="683">
          <cell r="A683">
            <v>1396</v>
          </cell>
          <cell r="B683" t="str">
            <v>ALUMÍNIO EM PÓ, NÃO-RESVESTIDO</v>
          </cell>
          <cell r="C683">
            <v>4.3</v>
          </cell>
        </row>
        <row r="684">
          <cell r="A684">
            <v>1397</v>
          </cell>
          <cell r="B684" t="str">
            <v>FOSFETO DE ALUMÍNIO</v>
          </cell>
          <cell r="C684">
            <v>4.3</v>
          </cell>
        </row>
        <row r="685">
          <cell r="A685">
            <v>1398</v>
          </cell>
          <cell r="B685" t="str">
            <v>ALUMÍNIO-SILÍCIO EM PÓ, NÃO-REVESTIDO</v>
          </cell>
          <cell r="C685">
            <v>4.3</v>
          </cell>
        </row>
        <row r="686">
          <cell r="A686">
            <v>1400</v>
          </cell>
          <cell r="B686" t="str">
            <v>BÁRIO</v>
          </cell>
          <cell r="C686">
            <v>4.3</v>
          </cell>
        </row>
        <row r="687">
          <cell r="A687">
            <v>1401</v>
          </cell>
          <cell r="B687" t="str">
            <v>CÁLCIO</v>
          </cell>
          <cell r="C687">
            <v>4.3</v>
          </cell>
        </row>
        <row r="688">
          <cell r="A688">
            <v>1402</v>
          </cell>
          <cell r="B688" t="str">
            <v>CARBURETO DE CÁLCIO</v>
          </cell>
          <cell r="C688">
            <v>4.3</v>
          </cell>
        </row>
        <row r="689">
          <cell r="A689">
            <v>1403</v>
          </cell>
          <cell r="B689" t="str">
            <v>CIANAMIDA CÁLCICA contendo mais de 0,1% de carbureto de cálcio</v>
          </cell>
          <cell r="C689">
            <v>4.3</v>
          </cell>
        </row>
        <row r="690">
          <cell r="A690">
            <v>1404</v>
          </cell>
          <cell r="B690" t="str">
            <v>HIDRETO DE CÁLCIO</v>
          </cell>
          <cell r="C690">
            <v>4.3</v>
          </cell>
        </row>
        <row r="691">
          <cell r="A691">
            <v>1405</v>
          </cell>
          <cell r="B691" t="str">
            <v>SILICIETO DE CÁLCIO</v>
          </cell>
          <cell r="C691">
            <v>4.3</v>
          </cell>
        </row>
        <row r="692">
          <cell r="A692">
            <v>1407</v>
          </cell>
          <cell r="B692" t="str">
            <v>CÉSIO</v>
          </cell>
          <cell r="C692">
            <v>4.3</v>
          </cell>
        </row>
        <row r="693">
          <cell r="A693">
            <v>1408</v>
          </cell>
          <cell r="B693" t="str">
            <v>FERRO-SILÍCIO com 30% ou mais, porém menos de 90% de silício</v>
          </cell>
          <cell r="C693">
            <v>4.3</v>
          </cell>
        </row>
        <row r="694">
          <cell r="A694">
            <v>1409</v>
          </cell>
          <cell r="B694" t="str">
            <v>HIDRETOS METÁLICOS, QUE REAGEM COM ÁGUA, N.E.</v>
          </cell>
          <cell r="C694">
            <v>4.3</v>
          </cell>
        </row>
        <row r="695">
          <cell r="A695">
            <v>1410</v>
          </cell>
          <cell r="B695" t="str">
            <v>HIDRETO DE LÍTIO E ALUMÍNIO</v>
          </cell>
          <cell r="C695">
            <v>4.3</v>
          </cell>
        </row>
        <row r="696">
          <cell r="A696">
            <v>1411</v>
          </cell>
          <cell r="B696" t="str">
            <v>HIDRETO DE LÍTIO E ALUMÍNIO, EM ÉTER</v>
          </cell>
          <cell r="C696">
            <v>4.3</v>
          </cell>
        </row>
        <row r="697">
          <cell r="A697">
            <v>1413</v>
          </cell>
          <cell r="B697" t="str">
            <v>BORO-HIDRETO DE LÍTIO</v>
          </cell>
          <cell r="C697">
            <v>4.3</v>
          </cell>
        </row>
        <row r="698">
          <cell r="A698">
            <v>1414</v>
          </cell>
          <cell r="B698" t="str">
            <v>HIDRETO DE LÍTIO</v>
          </cell>
          <cell r="C698">
            <v>4.3</v>
          </cell>
        </row>
        <row r="699">
          <cell r="A699">
            <v>1415</v>
          </cell>
          <cell r="B699" t="str">
            <v>LÍTIO</v>
          </cell>
          <cell r="C699">
            <v>4.3</v>
          </cell>
        </row>
        <row r="700">
          <cell r="A700">
            <v>1417</v>
          </cell>
          <cell r="B700" t="str">
            <v>LÍTIO-SILÍCIO</v>
          </cell>
          <cell r="C700">
            <v>4.3</v>
          </cell>
        </row>
        <row r="701">
          <cell r="A701">
            <v>1418</v>
          </cell>
          <cell r="B701" t="str">
            <v>MAGNÉSIO EM PÓ ou LIGAS DE MAGNÉSIO EM PÓ</v>
          </cell>
          <cell r="C701">
            <v>4.3</v>
          </cell>
        </row>
        <row r="702">
          <cell r="A702">
            <v>1419</v>
          </cell>
          <cell r="B702" t="str">
            <v>FOSFETO DE MAGNÉSIO E ALUMÍNIO</v>
          </cell>
          <cell r="C702">
            <v>4.3</v>
          </cell>
        </row>
        <row r="703">
          <cell r="A703">
            <v>1420</v>
          </cell>
          <cell r="B703" t="str">
            <v>LIGA(S) METÁLICA(S) DE POTÁSSIO LÍQUIDA(S)</v>
          </cell>
          <cell r="C703">
            <v>4.3</v>
          </cell>
        </row>
        <row r="704">
          <cell r="A704">
            <v>1421</v>
          </cell>
          <cell r="B704" t="str">
            <v>LIGA DE METAL ALCALINO, LÍQUIDA, N.E.</v>
          </cell>
          <cell r="C704">
            <v>4.3</v>
          </cell>
        </row>
        <row r="705">
          <cell r="A705">
            <v>1422</v>
          </cell>
          <cell r="B705" t="str">
            <v>LIGAS DE POTÁSSIO E SÓDIO, LÍQUIDAS</v>
          </cell>
          <cell r="C705">
            <v>4.3</v>
          </cell>
        </row>
        <row r="706">
          <cell r="A706">
            <v>1423</v>
          </cell>
          <cell r="B706" t="str">
            <v>RUBÍDIO</v>
          </cell>
          <cell r="C706">
            <v>4.3</v>
          </cell>
        </row>
        <row r="707">
          <cell r="A707">
            <v>1426</v>
          </cell>
          <cell r="B707" t="str">
            <v>BORO-HIDRETO DE SÓDIO</v>
          </cell>
          <cell r="C707">
            <v>4.3</v>
          </cell>
        </row>
        <row r="708">
          <cell r="A708">
            <v>1427</v>
          </cell>
          <cell r="B708" t="str">
            <v>HIDRETO DE SÓDIO</v>
          </cell>
          <cell r="C708">
            <v>4.3</v>
          </cell>
        </row>
        <row r="709">
          <cell r="A709">
            <v>1428</v>
          </cell>
          <cell r="B709" t="str">
            <v>SÓDIO</v>
          </cell>
          <cell r="C709">
            <v>4.3</v>
          </cell>
        </row>
        <row r="710">
          <cell r="A710">
            <v>1431</v>
          </cell>
          <cell r="B710" t="str">
            <v>METILATO DE SÓDIO</v>
          </cell>
          <cell r="C710">
            <v>4.2</v>
          </cell>
        </row>
        <row r="711">
          <cell r="A711">
            <v>1432</v>
          </cell>
          <cell r="B711" t="str">
            <v>FOSFETO DE SÓDIO</v>
          </cell>
          <cell r="C711">
            <v>4.3</v>
          </cell>
        </row>
        <row r="712">
          <cell r="A712">
            <v>1433</v>
          </cell>
          <cell r="B712" t="str">
            <v>FOSFETOS ESTÂNICOS</v>
          </cell>
          <cell r="C712">
            <v>4.3</v>
          </cell>
        </row>
        <row r="713">
          <cell r="A713">
            <v>1435</v>
          </cell>
          <cell r="B713" t="str">
            <v>ZINCO, CINZAS</v>
          </cell>
          <cell r="C713">
            <v>4.3</v>
          </cell>
        </row>
        <row r="714">
          <cell r="A714">
            <v>1436</v>
          </cell>
          <cell r="B714" t="str">
            <v>ZINCO EM PÓ</v>
          </cell>
          <cell r="C714">
            <v>4.3</v>
          </cell>
        </row>
        <row r="715">
          <cell r="A715">
            <v>1437</v>
          </cell>
          <cell r="B715" t="str">
            <v>HIDRETO DE ZIRCÔNIO</v>
          </cell>
          <cell r="C715">
            <v>4.0999999999999996</v>
          </cell>
        </row>
        <row r="716">
          <cell r="A716">
            <v>1438</v>
          </cell>
          <cell r="B716" t="str">
            <v>NITRATO DE ALUMÍNIO</v>
          </cell>
          <cell r="C716">
            <v>5.0999999999999996</v>
          </cell>
        </row>
        <row r="717">
          <cell r="A717">
            <v>1439</v>
          </cell>
          <cell r="B717" t="str">
            <v>DICROMATO DE AMÔNIO</v>
          </cell>
          <cell r="C717">
            <v>5.0999999999999996</v>
          </cell>
        </row>
        <row r="718">
          <cell r="A718">
            <v>1442</v>
          </cell>
          <cell r="B718" t="str">
            <v>PERCLORATO DE AMÔNIO</v>
          </cell>
          <cell r="C718">
            <v>5.0999999999999996</v>
          </cell>
        </row>
        <row r="719">
          <cell r="A719">
            <v>1444</v>
          </cell>
          <cell r="B719" t="str">
            <v>PERSULFATO DE AMÔNIO</v>
          </cell>
          <cell r="C719">
            <v>5.0999999999999996</v>
          </cell>
        </row>
        <row r="720">
          <cell r="A720">
            <v>1445</v>
          </cell>
          <cell r="B720" t="str">
            <v>CLORATO DE BÁRIO, SÓLIDO</v>
          </cell>
          <cell r="C720">
            <v>5.0999999999999996</v>
          </cell>
        </row>
        <row r="721">
          <cell r="A721">
            <v>1446</v>
          </cell>
          <cell r="B721" t="str">
            <v>NITRATO DE BÁRIO</v>
          </cell>
          <cell r="C721">
            <v>5.0999999999999996</v>
          </cell>
        </row>
        <row r="722">
          <cell r="A722">
            <v>1447</v>
          </cell>
          <cell r="B722" t="str">
            <v>PERCLORATO DE BÁRIO, SÓLIDO</v>
          </cell>
          <cell r="C722">
            <v>5.0999999999999996</v>
          </cell>
        </row>
        <row r="723">
          <cell r="A723">
            <v>1448</v>
          </cell>
          <cell r="B723" t="str">
            <v>PERMANGANATO DE BÁRIO</v>
          </cell>
          <cell r="C723">
            <v>5.0999999999999996</v>
          </cell>
        </row>
        <row r="724">
          <cell r="A724">
            <v>1449</v>
          </cell>
          <cell r="B724" t="str">
            <v>PERÓXIDO DE BÁRIO</v>
          </cell>
          <cell r="C724">
            <v>5.0999999999999996</v>
          </cell>
        </row>
        <row r="725">
          <cell r="A725">
            <v>1450</v>
          </cell>
          <cell r="B725" t="str">
            <v>BROMATOS, INORGÂNICOS, N.E.</v>
          </cell>
          <cell r="C725">
            <v>5.0999999999999996</v>
          </cell>
        </row>
        <row r="726">
          <cell r="A726">
            <v>1451</v>
          </cell>
          <cell r="B726" t="str">
            <v>NITRATO DE CÉSIO</v>
          </cell>
          <cell r="C726">
            <v>5.0999999999999996</v>
          </cell>
        </row>
        <row r="727">
          <cell r="A727">
            <v>1452</v>
          </cell>
          <cell r="B727" t="str">
            <v>CLORATO DE CÁLCIO</v>
          </cell>
          <cell r="C727">
            <v>5.0999999999999996</v>
          </cell>
        </row>
        <row r="728">
          <cell r="A728">
            <v>1453</v>
          </cell>
          <cell r="B728" t="str">
            <v>CLORITO DE CÁLCIO</v>
          </cell>
          <cell r="C728">
            <v>5.0999999999999996</v>
          </cell>
        </row>
        <row r="729">
          <cell r="A729">
            <v>1454</v>
          </cell>
          <cell r="B729" t="str">
            <v>NITRATO DE CÁLCIO</v>
          </cell>
          <cell r="C729">
            <v>5.0999999999999996</v>
          </cell>
        </row>
        <row r="730">
          <cell r="A730">
            <v>1455</v>
          </cell>
          <cell r="B730" t="str">
            <v>PERCLORATO DE CÁLCIO</v>
          </cell>
          <cell r="C730">
            <v>5.0999999999999996</v>
          </cell>
        </row>
        <row r="731">
          <cell r="A731">
            <v>1456</v>
          </cell>
          <cell r="B731" t="str">
            <v>PERMANGANATO DE CÁLCIO</v>
          </cell>
          <cell r="C731">
            <v>5.0999999999999996</v>
          </cell>
        </row>
        <row r="732">
          <cell r="A732">
            <v>1457</v>
          </cell>
          <cell r="B732" t="str">
            <v>PERÓXIDO DE CÁLCIO</v>
          </cell>
          <cell r="C732">
            <v>5.0999999999999996</v>
          </cell>
        </row>
        <row r="733">
          <cell r="A733">
            <v>1458</v>
          </cell>
          <cell r="B733" t="str">
            <v>MISTURA DE CLORATO E BORATO</v>
          </cell>
          <cell r="C733">
            <v>5.0999999999999996</v>
          </cell>
        </row>
        <row r="734">
          <cell r="A734">
            <v>1459</v>
          </cell>
          <cell r="B734" t="str">
            <v>MISTURA DE CLORETO E CLORATO DE MAGNÉSIO, SÓLIDA</v>
          </cell>
          <cell r="C734">
            <v>5.0999999999999996</v>
          </cell>
        </row>
        <row r="735">
          <cell r="A735">
            <v>1461</v>
          </cell>
          <cell r="B735" t="str">
            <v>CLORATOS, INORGÂNICOS, N.E.</v>
          </cell>
          <cell r="C735">
            <v>5.0999999999999996</v>
          </cell>
        </row>
        <row r="736">
          <cell r="A736">
            <v>1462</v>
          </cell>
          <cell r="B736" t="str">
            <v>CLORITOS, INORGÂNICOS, N.E.</v>
          </cell>
          <cell r="C736">
            <v>5.0999999999999996</v>
          </cell>
        </row>
        <row r="737">
          <cell r="A737">
            <v>1463</v>
          </cell>
          <cell r="B737" t="str">
            <v>TRIÓXIDO DE CROMO, ANIDRO</v>
          </cell>
          <cell r="C737">
            <v>5.0999999999999996</v>
          </cell>
        </row>
        <row r="738">
          <cell r="A738">
            <v>1465</v>
          </cell>
          <cell r="B738" t="str">
            <v>NITRATO DE DIDÍMIO</v>
          </cell>
          <cell r="C738">
            <v>5.0999999999999996</v>
          </cell>
        </row>
        <row r="739">
          <cell r="A739">
            <v>1466</v>
          </cell>
          <cell r="B739" t="str">
            <v>NITRATO FÉRRICO</v>
          </cell>
          <cell r="C739">
            <v>5.0999999999999996</v>
          </cell>
        </row>
        <row r="740">
          <cell r="A740">
            <v>1467</v>
          </cell>
          <cell r="B740" t="str">
            <v>NITRATO DE GUANIDINA</v>
          </cell>
          <cell r="C740">
            <v>5.0999999999999996</v>
          </cell>
        </row>
        <row r="741">
          <cell r="A741">
            <v>1469</v>
          </cell>
          <cell r="B741" t="str">
            <v>NITRATO DE CHUMBO</v>
          </cell>
          <cell r="C741">
            <v>5.0999999999999996</v>
          </cell>
        </row>
        <row r="742">
          <cell r="A742">
            <v>1470</v>
          </cell>
          <cell r="B742" t="str">
            <v>PERCLORATO DE CHUMBO, SÓLIDO</v>
          </cell>
          <cell r="C742">
            <v>5.0999999999999996</v>
          </cell>
        </row>
        <row r="743">
          <cell r="A743">
            <v>1471</v>
          </cell>
          <cell r="B743" t="str">
            <v>HIPOCLORITO DE LÍTIO, SECO, ou MISTURA DE HIPOCLORITO DE LÍTIO</v>
          </cell>
          <cell r="C743">
            <v>5.0999999999999996</v>
          </cell>
        </row>
        <row r="744">
          <cell r="A744">
            <v>1472</v>
          </cell>
          <cell r="B744" t="str">
            <v>PERÓXIDO DE LÍTIO</v>
          </cell>
          <cell r="C744">
            <v>5.0999999999999996</v>
          </cell>
        </row>
        <row r="745">
          <cell r="A745">
            <v>1473</v>
          </cell>
          <cell r="B745" t="str">
            <v>BROMATO DE MAGNÉSIO</v>
          </cell>
          <cell r="C745">
            <v>5.0999999999999996</v>
          </cell>
        </row>
        <row r="746">
          <cell r="A746">
            <v>1474</v>
          </cell>
          <cell r="B746" t="str">
            <v>NITRATO DE MAGNÉSIO</v>
          </cell>
          <cell r="C746">
            <v>5.0999999999999996</v>
          </cell>
        </row>
        <row r="747">
          <cell r="A747">
            <v>1475</v>
          </cell>
          <cell r="B747" t="str">
            <v>PERCLORATO DE MAGNÉSIO</v>
          </cell>
          <cell r="C747">
            <v>5.0999999999999996</v>
          </cell>
        </row>
        <row r="748">
          <cell r="A748">
            <v>1476</v>
          </cell>
          <cell r="B748" t="str">
            <v>PERÓXIDO DE MAGNÉSIO</v>
          </cell>
          <cell r="C748">
            <v>5.0999999999999996</v>
          </cell>
        </row>
        <row r="749">
          <cell r="A749">
            <v>1477</v>
          </cell>
          <cell r="B749" t="str">
            <v>NITRATOS, INORGÂNICOS, N.E.</v>
          </cell>
          <cell r="C749">
            <v>5.0999999999999996</v>
          </cell>
        </row>
        <row r="750">
          <cell r="A750">
            <v>1479</v>
          </cell>
          <cell r="B750" t="str">
            <v>SÓLIDO OXIDANTE, N.E.</v>
          </cell>
          <cell r="C750">
            <v>5.0999999999999996</v>
          </cell>
        </row>
        <row r="751">
          <cell r="A751">
            <v>1481</v>
          </cell>
          <cell r="B751" t="str">
            <v>PERCLORATOS, INORGÂNICOS, N.E.</v>
          </cell>
          <cell r="C751">
            <v>5.0999999999999996</v>
          </cell>
        </row>
        <row r="752">
          <cell r="A752">
            <v>1482</v>
          </cell>
          <cell r="B752" t="str">
            <v>PERMANGANATOS, INORGÂNICOS, N.E</v>
          </cell>
          <cell r="C752">
            <v>5.0999999999999996</v>
          </cell>
        </row>
        <row r="753">
          <cell r="A753">
            <v>1483</v>
          </cell>
          <cell r="B753" t="str">
            <v>PERÓXIDOS, INORGÂNICOS, N.E.</v>
          </cell>
          <cell r="C753">
            <v>5.0999999999999996</v>
          </cell>
        </row>
        <row r="754">
          <cell r="A754">
            <v>1484</v>
          </cell>
          <cell r="B754" t="str">
            <v>BROMATO DE POTÁSSIO</v>
          </cell>
          <cell r="C754">
            <v>5.0999999999999996</v>
          </cell>
        </row>
        <row r="755">
          <cell r="A755">
            <v>1485</v>
          </cell>
          <cell r="B755" t="str">
            <v>CLORATO DE POTÁSSIO</v>
          </cell>
          <cell r="C755">
            <v>5.0999999999999996</v>
          </cell>
        </row>
        <row r="756">
          <cell r="A756">
            <v>1486</v>
          </cell>
          <cell r="B756" t="str">
            <v>NITRATO DE POTÁSSIO</v>
          </cell>
          <cell r="C756">
            <v>5.0999999999999996</v>
          </cell>
        </row>
        <row r="757">
          <cell r="A757">
            <v>1487</v>
          </cell>
          <cell r="B757" t="str">
            <v>MISTURA DE NITRATO DE POTÁSSIO E NITRITO DE SÓDIO</v>
          </cell>
          <cell r="C757">
            <v>5.0999999999999996</v>
          </cell>
        </row>
        <row r="758">
          <cell r="A758">
            <v>1488</v>
          </cell>
          <cell r="B758" t="str">
            <v>NITRITO DE POTÁSSIO</v>
          </cell>
          <cell r="C758">
            <v>5.0999999999999996</v>
          </cell>
        </row>
        <row r="759">
          <cell r="A759">
            <v>1489</v>
          </cell>
          <cell r="B759" t="str">
            <v>PERCLORATO DE POTÁSSIO</v>
          </cell>
          <cell r="C759">
            <v>5.0999999999999996</v>
          </cell>
        </row>
        <row r="760">
          <cell r="A760">
            <v>1490</v>
          </cell>
          <cell r="B760" t="str">
            <v>PERMANGANATO DE POTÁSSIO</v>
          </cell>
          <cell r="C760">
            <v>5.0999999999999996</v>
          </cell>
        </row>
        <row r="761">
          <cell r="A761">
            <v>1491</v>
          </cell>
          <cell r="B761" t="str">
            <v>PERÓXIDO DE POTÁSSIO</v>
          </cell>
          <cell r="C761">
            <v>5.0999999999999996</v>
          </cell>
        </row>
        <row r="762">
          <cell r="A762">
            <v>1492</v>
          </cell>
          <cell r="B762" t="str">
            <v>PERSULFATO DE POTÁSSIO</v>
          </cell>
          <cell r="C762">
            <v>5.0999999999999996</v>
          </cell>
        </row>
        <row r="763">
          <cell r="A763">
            <v>1493</v>
          </cell>
          <cell r="B763" t="str">
            <v>NITRATO DE PRATA</v>
          </cell>
          <cell r="C763">
            <v>5.0999999999999996</v>
          </cell>
        </row>
        <row r="764">
          <cell r="A764">
            <v>1494</v>
          </cell>
          <cell r="B764" t="str">
            <v>BROMATO DE SÓDIO</v>
          </cell>
          <cell r="C764">
            <v>5.0999999999999996</v>
          </cell>
        </row>
        <row r="765">
          <cell r="A765">
            <v>1495</v>
          </cell>
          <cell r="B765" t="str">
            <v>CLORATO DE SÓDIO</v>
          </cell>
          <cell r="C765">
            <v>5.0999999999999996</v>
          </cell>
        </row>
        <row r="766">
          <cell r="A766">
            <v>1496</v>
          </cell>
          <cell r="B766" t="str">
            <v>CLORITO DE SÓDIO</v>
          </cell>
          <cell r="C766">
            <v>5.0999999999999996</v>
          </cell>
        </row>
        <row r="767">
          <cell r="A767">
            <v>1498</v>
          </cell>
          <cell r="B767" t="str">
            <v>NITRATO DE SÓDIO</v>
          </cell>
          <cell r="C767">
            <v>5.0999999999999996</v>
          </cell>
        </row>
        <row r="768">
          <cell r="A768">
            <v>1499</v>
          </cell>
          <cell r="B768" t="str">
            <v>MISTURA DE NITRATO DE SÓDIO E NITRATO DE POTÁSSIO</v>
          </cell>
          <cell r="C768">
            <v>5.0999999999999996</v>
          </cell>
        </row>
        <row r="769">
          <cell r="A769">
            <v>1500</v>
          </cell>
          <cell r="B769" t="str">
            <v>NITRITO DE SÓDIO</v>
          </cell>
          <cell r="C769">
            <v>5.0999999999999996</v>
          </cell>
        </row>
        <row r="770">
          <cell r="A770">
            <v>1502</v>
          </cell>
          <cell r="B770" t="str">
            <v>PERCLORATO DE SÓDIO</v>
          </cell>
          <cell r="C770">
            <v>5.0999999999999996</v>
          </cell>
        </row>
        <row r="771">
          <cell r="A771">
            <v>1503</v>
          </cell>
          <cell r="B771" t="str">
            <v>PERMANGANATO DE SÓDIO</v>
          </cell>
          <cell r="C771">
            <v>5.0999999999999996</v>
          </cell>
        </row>
        <row r="772">
          <cell r="A772">
            <v>1504</v>
          </cell>
          <cell r="B772" t="str">
            <v>PERÓXIDO DE SÓDIO</v>
          </cell>
          <cell r="C772">
            <v>5.0999999999999996</v>
          </cell>
        </row>
        <row r="773">
          <cell r="A773">
            <v>1505</v>
          </cell>
          <cell r="B773" t="str">
            <v>PERSULFATO DE SÓDIO</v>
          </cell>
          <cell r="C773">
            <v>5.0999999999999996</v>
          </cell>
        </row>
        <row r="774">
          <cell r="A774">
            <v>1506</v>
          </cell>
          <cell r="B774" t="str">
            <v>CLORATO DE ESTRÔNCIO</v>
          </cell>
          <cell r="C774">
            <v>5.0999999999999996</v>
          </cell>
        </row>
        <row r="775">
          <cell r="A775">
            <v>1507</v>
          </cell>
          <cell r="B775" t="str">
            <v>NITRATO DE ESTRÔNCIO</v>
          </cell>
          <cell r="C775">
            <v>5.0999999999999996</v>
          </cell>
        </row>
        <row r="776">
          <cell r="A776">
            <v>1508</v>
          </cell>
          <cell r="B776" t="str">
            <v>PERCLORATO DE ESTRÔNCIO</v>
          </cell>
          <cell r="C776">
            <v>5.0999999999999996</v>
          </cell>
        </row>
        <row r="777">
          <cell r="A777">
            <v>1509</v>
          </cell>
          <cell r="B777" t="str">
            <v>PERÓXIDO DE ESTRÔNCIO</v>
          </cell>
          <cell r="C777">
            <v>5.0999999999999996</v>
          </cell>
        </row>
        <row r="778">
          <cell r="A778">
            <v>1510</v>
          </cell>
          <cell r="B778" t="str">
            <v>TETRANITROMETANO</v>
          </cell>
          <cell r="C778">
            <v>6.1</v>
          </cell>
        </row>
        <row r="779">
          <cell r="A779">
            <v>1511</v>
          </cell>
          <cell r="B779" t="str">
            <v>URÉIA-PEROXIDO DE HIDROGÊNIO ou HIDROPERÓXIDO DE URÉIA</v>
          </cell>
          <cell r="C779">
            <v>5.0999999999999996</v>
          </cell>
        </row>
        <row r="780">
          <cell r="A780">
            <v>1512</v>
          </cell>
          <cell r="B780" t="str">
            <v>NITRITO DE ZINCO E AMÔNIO</v>
          </cell>
          <cell r="C780">
            <v>5.0999999999999996</v>
          </cell>
        </row>
        <row r="781">
          <cell r="A781">
            <v>1513</v>
          </cell>
          <cell r="B781" t="str">
            <v>CLORATO DE ZINCO</v>
          </cell>
          <cell r="C781">
            <v>5.0999999999999996</v>
          </cell>
        </row>
        <row r="782">
          <cell r="A782">
            <v>1514</v>
          </cell>
          <cell r="B782" t="str">
            <v>NITRATO DE ZINCO</v>
          </cell>
          <cell r="C782">
            <v>5.0999999999999996</v>
          </cell>
        </row>
        <row r="783">
          <cell r="A783">
            <v>1515</v>
          </cell>
          <cell r="B783" t="str">
            <v>PERMANGANATO DE ZINCO</v>
          </cell>
          <cell r="C783">
            <v>5.0999999999999996</v>
          </cell>
        </row>
        <row r="784">
          <cell r="A784">
            <v>1516</v>
          </cell>
          <cell r="B784" t="str">
            <v>PERÓXIDO DE ZINCO</v>
          </cell>
          <cell r="C784">
            <v>5.0999999999999996</v>
          </cell>
        </row>
        <row r="785">
          <cell r="A785">
            <v>1517</v>
          </cell>
          <cell r="B785" t="str">
            <v>PICRAMATO DE ZIRCÔNIO UMEDECIDO com no mínimo 20 % de água, em massa</v>
          </cell>
          <cell r="C785">
            <v>4.0999999999999996</v>
          </cell>
        </row>
        <row r="786">
          <cell r="A786">
            <v>1541</v>
          </cell>
          <cell r="B786" t="str">
            <v>ACETONA-CIANIDRINA ESTABILIZADA</v>
          </cell>
          <cell r="C786">
            <v>6.1</v>
          </cell>
        </row>
        <row r="787">
          <cell r="A787">
            <v>1544</v>
          </cell>
          <cell r="B787" t="str">
            <v>ALCALÓIDES, SÓLIDOS, N.E ou SAIS DE ALCALÓIDES, SÓLIDOS N.E.</v>
          </cell>
          <cell r="C787">
            <v>6.1</v>
          </cell>
        </row>
        <row r="788">
          <cell r="A788">
            <v>1545</v>
          </cell>
          <cell r="B788" t="str">
            <v>ISOTIOCIANATO DE ALILA, ESTABILIZADO</v>
          </cell>
          <cell r="C788">
            <v>6.1</v>
          </cell>
        </row>
        <row r="789">
          <cell r="A789">
            <v>1546</v>
          </cell>
          <cell r="B789" t="str">
            <v>ARSENIATO DE AMÔNIO</v>
          </cell>
          <cell r="C789">
            <v>6.1</v>
          </cell>
        </row>
        <row r="790">
          <cell r="A790">
            <v>1547</v>
          </cell>
          <cell r="B790" t="str">
            <v>ANILINA</v>
          </cell>
          <cell r="C790">
            <v>6.1</v>
          </cell>
        </row>
        <row r="791">
          <cell r="A791">
            <v>1548</v>
          </cell>
          <cell r="B791" t="str">
            <v>CLORIDRATO DE ANILINA</v>
          </cell>
          <cell r="C791">
            <v>6.1</v>
          </cell>
        </row>
        <row r="792">
          <cell r="A792">
            <v>1549</v>
          </cell>
          <cell r="B792" t="str">
            <v>ANTIMÔNIO COMPOSTO, INORGÂNICO, SÓLIDO, N.E.</v>
          </cell>
          <cell r="C792">
            <v>6.1</v>
          </cell>
        </row>
        <row r="793">
          <cell r="A793">
            <v>1550</v>
          </cell>
          <cell r="B793" t="str">
            <v>LACTATO DE ANTIMÔNIO</v>
          </cell>
          <cell r="C793">
            <v>6.1</v>
          </cell>
        </row>
        <row r="794">
          <cell r="A794">
            <v>1551</v>
          </cell>
          <cell r="B794" t="str">
            <v>TARTARATO DE ANTIMÔNIO E POTÁSSIO</v>
          </cell>
          <cell r="C794">
            <v>6.1</v>
          </cell>
        </row>
        <row r="795">
          <cell r="A795">
            <v>1553</v>
          </cell>
          <cell r="B795" t="str">
            <v>ÁCIDO ARSÊNICO, LÍQUIDO</v>
          </cell>
          <cell r="C795">
            <v>6.1</v>
          </cell>
        </row>
        <row r="796">
          <cell r="A796">
            <v>1554</v>
          </cell>
          <cell r="B796" t="str">
            <v>ÁCIDO ARSÊNICO, SÓLIDO</v>
          </cell>
          <cell r="C796">
            <v>6.1</v>
          </cell>
        </row>
        <row r="797">
          <cell r="A797">
            <v>1555</v>
          </cell>
          <cell r="B797" t="str">
            <v>BROMETO DE ARSÊNIO</v>
          </cell>
          <cell r="C797">
            <v>6.1</v>
          </cell>
        </row>
        <row r="798">
          <cell r="A798">
            <v>1556</v>
          </cell>
          <cell r="B798" t="str">
            <v>ARSÊNIO COMPOSTO, LÍQUIDO, N.E., inorgânico, incluindo: Arseniatos, n.e., Arsenitos, n.e., e Sulfetos de arsênio, n.e.</v>
          </cell>
          <cell r="C798">
            <v>6.1</v>
          </cell>
        </row>
        <row r="799">
          <cell r="A799">
            <v>1557</v>
          </cell>
          <cell r="B799" t="str">
            <v>ARSÊNIO COMPOSTO, SÓLIDO, N.E., inorgânico, incluindo: Arseniatos, n.e., Arsenitos, n.e., e Sulfetos de arsênio, n.e.</v>
          </cell>
          <cell r="C799">
            <v>6.1</v>
          </cell>
        </row>
        <row r="800">
          <cell r="A800">
            <v>1558</v>
          </cell>
          <cell r="B800" t="str">
            <v>ARSÊNIO</v>
          </cell>
          <cell r="C800">
            <v>6.1</v>
          </cell>
        </row>
        <row r="801">
          <cell r="A801">
            <v>1559</v>
          </cell>
          <cell r="B801" t="str">
            <v>PENTÓXIDO DE ARSÊNIO</v>
          </cell>
          <cell r="C801">
            <v>6.1</v>
          </cell>
        </row>
        <row r="802">
          <cell r="A802">
            <v>1560</v>
          </cell>
          <cell r="B802" t="str">
            <v>TRICLORETO DE ARSÊNIO</v>
          </cell>
          <cell r="C802">
            <v>6.1</v>
          </cell>
        </row>
        <row r="803">
          <cell r="A803">
            <v>1561</v>
          </cell>
          <cell r="B803" t="str">
            <v>TRIÓXIDO DE ARSÊNIO</v>
          </cell>
          <cell r="C803">
            <v>6.1</v>
          </cell>
        </row>
        <row r="804">
          <cell r="A804">
            <v>1562</v>
          </cell>
          <cell r="B804" t="str">
            <v>PÓ DE COMPOSTOS DE ARSÊNIO</v>
          </cell>
          <cell r="C804">
            <v>6.1</v>
          </cell>
        </row>
        <row r="805">
          <cell r="A805">
            <v>1564</v>
          </cell>
          <cell r="B805" t="str">
            <v>BÁRIO COMPOSTO, N.E.</v>
          </cell>
          <cell r="C805">
            <v>6.1</v>
          </cell>
        </row>
        <row r="806">
          <cell r="A806">
            <v>1565</v>
          </cell>
          <cell r="B806" t="str">
            <v>CIANETO DE BÁRIO</v>
          </cell>
          <cell r="C806">
            <v>6.1</v>
          </cell>
        </row>
        <row r="807">
          <cell r="A807">
            <v>1566</v>
          </cell>
          <cell r="B807" t="str">
            <v>BERÍLIO COMPOSTO, N.E.</v>
          </cell>
          <cell r="C807">
            <v>6.1</v>
          </cell>
        </row>
        <row r="808">
          <cell r="A808">
            <v>1567</v>
          </cell>
          <cell r="B808" t="str">
            <v>BERÍLIO EM PÓ</v>
          </cell>
          <cell r="C808">
            <v>6.1</v>
          </cell>
        </row>
        <row r="809">
          <cell r="A809">
            <v>1569</v>
          </cell>
          <cell r="B809" t="str">
            <v>BROMOACETONA</v>
          </cell>
          <cell r="C809">
            <v>6.1</v>
          </cell>
        </row>
        <row r="810">
          <cell r="A810">
            <v>1570</v>
          </cell>
          <cell r="B810" t="str">
            <v>BRUCINA</v>
          </cell>
          <cell r="C810">
            <v>6.1</v>
          </cell>
        </row>
        <row r="811">
          <cell r="A811">
            <v>1571</v>
          </cell>
          <cell r="B811" t="str">
            <v>AZIDA DE BÁRIO, UMEDECIDA com no mínimo 50% de água, em massa</v>
          </cell>
          <cell r="C811">
            <v>4.0999999999999996</v>
          </cell>
        </row>
        <row r="812">
          <cell r="A812">
            <v>1572</v>
          </cell>
          <cell r="B812" t="str">
            <v>ÁCIDO CACODÍLICO</v>
          </cell>
          <cell r="C812">
            <v>6.1</v>
          </cell>
        </row>
        <row r="813">
          <cell r="A813">
            <v>1573</v>
          </cell>
          <cell r="B813" t="str">
            <v>ARSENIATO DE CÁLCIO</v>
          </cell>
          <cell r="C813">
            <v>6.1</v>
          </cell>
        </row>
        <row r="814">
          <cell r="A814">
            <v>1574</v>
          </cell>
          <cell r="B814" t="str">
            <v>MISTURA DE ARSENIATO DE CÁLCIO E ARSENITO DE CÁLCIO, SÓLIDA</v>
          </cell>
          <cell r="C814">
            <v>6.1</v>
          </cell>
        </row>
        <row r="815">
          <cell r="A815">
            <v>1575</v>
          </cell>
          <cell r="B815" t="str">
            <v>CIANETO DE CÁLCIO</v>
          </cell>
          <cell r="C815">
            <v>6.1</v>
          </cell>
        </row>
        <row r="816">
          <cell r="A816">
            <v>1577</v>
          </cell>
          <cell r="B816" t="str">
            <v>CLORODINITROBENZENOS, LÍQUIDOS</v>
          </cell>
          <cell r="C816">
            <v>6.1</v>
          </cell>
        </row>
        <row r="817">
          <cell r="A817">
            <v>1578</v>
          </cell>
          <cell r="B817" t="str">
            <v>CLORONITROBENZENOS, SÓLIDOS</v>
          </cell>
          <cell r="C817">
            <v>6.1</v>
          </cell>
        </row>
        <row r="818">
          <cell r="A818">
            <v>1579</v>
          </cell>
          <cell r="B818" t="str">
            <v>CLORIDRATO DE 4-CLORO-o- TOLUIDINA, SÓLIDO</v>
          </cell>
          <cell r="C818">
            <v>6.1</v>
          </cell>
        </row>
        <row r="819">
          <cell r="A819">
            <v>1580</v>
          </cell>
          <cell r="B819" t="str">
            <v>CLOROPICRINA</v>
          </cell>
          <cell r="C819">
            <v>6.1</v>
          </cell>
        </row>
        <row r="820">
          <cell r="A820">
            <v>1581</v>
          </cell>
          <cell r="B820" t="str">
            <v>MISTURA DE CLOROPICRINA E BROMETO DE METILA com mais de 2% cloropicrina</v>
          </cell>
          <cell r="C820">
            <v>2.2999999999999998</v>
          </cell>
        </row>
        <row r="821">
          <cell r="A821">
            <v>1582</v>
          </cell>
          <cell r="B821" t="str">
            <v>MISTURA DE CLOROPICRINA E CLORETO DE METILA</v>
          </cell>
          <cell r="C821">
            <v>2.2999999999999998</v>
          </cell>
        </row>
        <row r="822">
          <cell r="A822">
            <v>1583</v>
          </cell>
          <cell r="B822" t="str">
            <v>MISTURA DE CLOROPICRINA, N.E.</v>
          </cell>
          <cell r="C822">
            <v>6.1</v>
          </cell>
        </row>
        <row r="823">
          <cell r="A823">
            <v>1585</v>
          </cell>
          <cell r="B823" t="str">
            <v>ACETOARSENITO DE COBRE</v>
          </cell>
          <cell r="C823">
            <v>6.1</v>
          </cell>
        </row>
        <row r="824">
          <cell r="A824">
            <v>1586</v>
          </cell>
          <cell r="B824" t="str">
            <v>ARSENITO DE COBRE</v>
          </cell>
          <cell r="C824">
            <v>6.1</v>
          </cell>
        </row>
        <row r="825">
          <cell r="A825">
            <v>1587</v>
          </cell>
          <cell r="B825" t="str">
            <v>CIANETO DE COBRE</v>
          </cell>
          <cell r="C825">
            <v>6.1</v>
          </cell>
        </row>
        <row r="826">
          <cell r="A826">
            <v>1588</v>
          </cell>
          <cell r="B826" t="str">
            <v>CIANETOS, INORGÂNICOS, SÓLIDOS, N.E.</v>
          </cell>
          <cell r="C826">
            <v>6.1</v>
          </cell>
        </row>
        <row r="827">
          <cell r="A827">
            <v>1589</v>
          </cell>
          <cell r="B827" t="str">
            <v>CLORETO DE CIANOGÊNIO, ESTABILIZADO</v>
          </cell>
          <cell r="C827">
            <v>2.2999999999999998</v>
          </cell>
        </row>
        <row r="828">
          <cell r="A828">
            <v>1590</v>
          </cell>
          <cell r="B828" t="str">
            <v>DICLOROANILINAS, LÍQUIDAS</v>
          </cell>
          <cell r="C828">
            <v>6.1</v>
          </cell>
        </row>
        <row r="829">
          <cell r="A829">
            <v>1591</v>
          </cell>
          <cell r="B829" t="str">
            <v>o-DICLOROBENZENO</v>
          </cell>
          <cell r="C829">
            <v>6.1</v>
          </cell>
        </row>
        <row r="830">
          <cell r="A830">
            <v>1593</v>
          </cell>
          <cell r="B830" t="str">
            <v>DICLOROMETANO</v>
          </cell>
          <cell r="C830">
            <v>6.1</v>
          </cell>
        </row>
        <row r="831">
          <cell r="A831">
            <v>1594</v>
          </cell>
          <cell r="B831" t="str">
            <v>SULFATO DE DIETILA</v>
          </cell>
          <cell r="C831">
            <v>6.1</v>
          </cell>
        </row>
        <row r="832">
          <cell r="A832">
            <v>1595</v>
          </cell>
          <cell r="B832" t="str">
            <v>SULFATO DE DIMETILA</v>
          </cell>
          <cell r="C832">
            <v>6.1</v>
          </cell>
        </row>
        <row r="833">
          <cell r="A833">
            <v>1596</v>
          </cell>
          <cell r="B833" t="str">
            <v>DINITROANILINAS</v>
          </cell>
          <cell r="C833">
            <v>6.1</v>
          </cell>
        </row>
        <row r="834">
          <cell r="A834">
            <v>1597</v>
          </cell>
          <cell r="B834" t="str">
            <v>DINITROBENZENOS, LÍQUIDOS</v>
          </cell>
          <cell r="C834">
            <v>6.1</v>
          </cell>
        </row>
        <row r="835">
          <cell r="A835">
            <v>1598</v>
          </cell>
          <cell r="B835" t="str">
            <v>DINITRO-o-CRESOL</v>
          </cell>
          <cell r="C835">
            <v>6.1</v>
          </cell>
        </row>
        <row r="836">
          <cell r="A836">
            <v>1599</v>
          </cell>
          <cell r="B836" t="str">
            <v>DINITROFENOL SOLUÇÃO</v>
          </cell>
          <cell r="C836">
            <v>6.1</v>
          </cell>
        </row>
        <row r="837">
          <cell r="A837">
            <v>1600</v>
          </cell>
          <cell r="B837" t="str">
            <v>DINITROTOLUENOS, FUNDIDOS</v>
          </cell>
          <cell r="C837">
            <v>6.1</v>
          </cell>
        </row>
        <row r="838">
          <cell r="A838">
            <v>1601</v>
          </cell>
          <cell r="B838" t="str">
            <v>DESINFETANTE, TÓXICO, SÓLIDO, N.E.</v>
          </cell>
          <cell r="C838">
            <v>6.1</v>
          </cell>
        </row>
        <row r="839">
          <cell r="A839">
            <v>1602</v>
          </cell>
          <cell r="B839" t="str">
            <v>CORANTE, TÓXICO, LÍQUIDO, N.E. ou INTERMEDIÁRIO PARA CORANTES, TÓXICO, LÍQUIDO, N.E.</v>
          </cell>
          <cell r="C839">
            <v>6.1</v>
          </cell>
        </row>
        <row r="840">
          <cell r="A840">
            <v>1603</v>
          </cell>
          <cell r="B840" t="str">
            <v>ACETATO DE BROMOETILA</v>
          </cell>
          <cell r="C840">
            <v>6.1</v>
          </cell>
        </row>
        <row r="841">
          <cell r="A841">
            <v>1604</v>
          </cell>
          <cell r="B841" t="str">
            <v>ETILENODIAMINA</v>
          </cell>
          <cell r="C841">
            <v>8</v>
          </cell>
        </row>
        <row r="842">
          <cell r="A842">
            <v>1605</v>
          </cell>
          <cell r="B842" t="str">
            <v>DIBROMETO DE ETILENO</v>
          </cell>
          <cell r="C842">
            <v>6.1</v>
          </cell>
        </row>
        <row r="843">
          <cell r="A843">
            <v>1606</v>
          </cell>
          <cell r="B843" t="str">
            <v>ARSENIATO FÉRRICO</v>
          </cell>
          <cell r="C843">
            <v>6.1</v>
          </cell>
        </row>
        <row r="844">
          <cell r="A844">
            <v>1607</v>
          </cell>
          <cell r="B844" t="str">
            <v>ARSENITO FÉRRICO</v>
          </cell>
          <cell r="C844">
            <v>6.1</v>
          </cell>
        </row>
        <row r="845">
          <cell r="A845">
            <v>1608</v>
          </cell>
          <cell r="B845" t="str">
            <v>ARSENIATO FERROSO</v>
          </cell>
          <cell r="C845">
            <v>6.1</v>
          </cell>
        </row>
        <row r="846">
          <cell r="A846">
            <v>1611</v>
          </cell>
          <cell r="B846" t="str">
            <v>TETRAFOSFATO DE HEXAETILA</v>
          </cell>
          <cell r="C846">
            <v>6.1</v>
          </cell>
        </row>
        <row r="847">
          <cell r="A847">
            <v>1612</v>
          </cell>
          <cell r="B847" t="str">
            <v>MISTURA DE TETRAFOSFATO DE HEXAETILA E GÁS COMPRIMIDO</v>
          </cell>
          <cell r="C847">
            <v>2.2999999999999998</v>
          </cell>
        </row>
        <row r="848">
          <cell r="A848">
            <v>1613</v>
          </cell>
          <cell r="B848" t="str">
            <v>ÁCIDO  CIANÍDRICO,  SOLUÇÃO  AQUOSA,  (CIANETO  DE  HIDROGÊNIO,  SOLUÇÃO  AQUOSA)  com  até  20%  de
cianeto de hidrogênio</v>
          </cell>
          <cell r="C848">
            <v>6.1</v>
          </cell>
        </row>
        <row r="849">
          <cell r="A849">
            <v>1614</v>
          </cell>
          <cell r="B849" t="str">
            <v>CIANETO DE HIDROGÊNIO, ESTABILIZADO, contendo menos de 3% de água e absorvido em material inerte e poroso.</v>
          </cell>
          <cell r="C849">
            <v>6.1</v>
          </cell>
        </row>
        <row r="850">
          <cell r="A850">
            <v>1616</v>
          </cell>
          <cell r="B850" t="str">
            <v>ACETATO DE CHUMBO</v>
          </cell>
          <cell r="C850">
            <v>6.1</v>
          </cell>
        </row>
        <row r="851">
          <cell r="A851">
            <v>1617</v>
          </cell>
          <cell r="B851" t="str">
            <v>ARSENIATO(S) DE CHUMBO</v>
          </cell>
          <cell r="C851">
            <v>6.1</v>
          </cell>
        </row>
        <row r="852">
          <cell r="A852">
            <v>1618</v>
          </cell>
          <cell r="B852" t="str">
            <v>ARSENITO(S) DE CHUMBO</v>
          </cell>
          <cell r="C852">
            <v>6.1</v>
          </cell>
        </row>
        <row r="853">
          <cell r="A853">
            <v>1620</v>
          </cell>
          <cell r="B853" t="str">
            <v>CIANETO DE CHUMBO</v>
          </cell>
          <cell r="C853">
            <v>6.1</v>
          </cell>
        </row>
        <row r="854">
          <cell r="A854">
            <v>1621</v>
          </cell>
          <cell r="B854" t="str">
            <v>PÚRPURA DE LONDRES</v>
          </cell>
          <cell r="C854">
            <v>6.1</v>
          </cell>
        </row>
        <row r="855">
          <cell r="A855">
            <v>1622</v>
          </cell>
          <cell r="B855" t="str">
            <v>ARSENIATO DE MAGNÉSIO</v>
          </cell>
          <cell r="C855">
            <v>6.1</v>
          </cell>
        </row>
        <row r="856">
          <cell r="A856">
            <v>1623</v>
          </cell>
          <cell r="B856" t="str">
            <v>ARSENIATO MERCÚRICO</v>
          </cell>
          <cell r="C856">
            <v>6.1</v>
          </cell>
        </row>
        <row r="857">
          <cell r="A857">
            <v>1624</v>
          </cell>
          <cell r="B857" t="str">
            <v>CLORETO MERCÚRICO</v>
          </cell>
          <cell r="C857">
            <v>6.1</v>
          </cell>
        </row>
        <row r="858">
          <cell r="A858">
            <v>1625</v>
          </cell>
          <cell r="B858" t="str">
            <v>NITRATO MERCÚRICO</v>
          </cell>
          <cell r="C858">
            <v>6.1</v>
          </cell>
        </row>
        <row r="859">
          <cell r="A859">
            <v>1626</v>
          </cell>
          <cell r="B859" t="str">
            <v>CIANETO DUPLO DE MERCÚRIO E POTÁSIO</v>
          </cell>
          <cell r="C859">
            <v>6.1</v>
          </cell>
        </row>
        <row r="860">
          <cell r="A860">
            <v>1627</v>
          </cell>
          <cell r="B860" t="str">
            <v>NITRATO MERCUROSO</v>
          </cell>
          <cell r="C860">
            <v>6.1</v>
          </cell>
        </row>
        <row r="861">
          <cell r="A861">
            <v>1629</v>
          </cell>
          <cell r="B861" t="str">
            <v>ACETATO DE MERCÚRIO</v>
          </cell>
          <cell r="C861">
            <v>6.1</v>
          </cell>
        </row>
        <row r="862">
          <cell r="A862">
            <v>1630</v>
          </cell>
          <cell r="B862" t="str">
            <v>CLORETO DUPLO DE MERCÚRIO E AMÔNIO</v>
          </cell>
          <cell r="C862">
            <v>6.1</v>
          </cell>
        </row>
        <row r="863">
          <cell r="A863">
            <v>1631</v>
          </cell>
          <cell r="B863" t="str">
            <v>BENZOATO DE MERCÚRIO</v>
          </cell>
          <cell r="C863">
            <v>6.1</v>
          </cell>
        </row>
        <row r="864">
          <cell r="A864">
            <v>1634</v>
          </cell>
          <cell r="B864" t="str">
            <v>BROMETO(S) DE MERCÚRIO</v>
          </cell>
          <cell r="C864">
            <v>6.1</v>
          </cell>
        </row>
        <row r="865">
          <cell r="A865">
            <v>1636</v>
          </cell>
          <cell r="B865" t="str">
            <v>CIANETO DE MERCÚRIO</v>
          </cell>
          <cell r="C865">
            <v>6.1</v>
          </cell>
        </row>
        <row r="866">
          <cell r="A866">
            <v>1637</v>
          </cell>
          <cell r="B866" t="str">
            <v>GLUCONATO DE MERCÚRIO</v>
          </cell>
          <cell r="C866">
            <v>6.1</v>
          </cell>
        </row>
        <row r="867">
          <cell r="A867">
            <v>1638</v>
          </cell>
          <cell r="B867" t="str">
            <v>IODETO DE MERCÚRIO</v>
          </cell>
          <cell r="C867">
            <v>6.1</v>
          </cell>
        </row>
        <row r="868">
          <cell r="A868">
            <v>1639</v>
          </cell>
          <cell r="B868" t="str">
            <v>NUCLEATO DE MERCÚRIO</v>
          </cell>
          <cell r="C868">
            <v>6.1</v>
          </cell>
        </row>
        <row r="869">
          <cell r="A869">
            <v>1640</v>
          </cell>
          <cell r="B869" t="str">
            <v>OLEATO DE MERCÚRIO</v>
          </cell>
          <cell r="C869">
            <v>6.1</v>
          </cell>
        </row>
        <row r="870">
          <cell r="A870">
            <v>1641</v>
          </cell>
          <cell r="B870" t="str">
            <v>ÓXIDO DE MERCÚRIO</v>
          </cell>
          <cell r="C870">
            <v>6.1</v>
          </cell>
        </row>
        <row r="871">
          <cell r="A871">
            <v>1642</v>
          </cell>
          <cell r="B871" t="str">
            <v>OXICIANETO DE MERCÚRIO, INSENSIBILIZADO</v>
          </cell>
          <cell r="C871">
            <v>6.1</v>
          </cell>
        </row>
        <row r="872">
          <cell r="A872">
            <v>1643</v>
          </cell>
          <cell r="B872" t="str">
            <v>IODETO DE MERCÚRIO E POTÁSSIO</v>
          </cell>
          <cell r="C872">
            <v>6.1</v>
          </cell>
        </row>
        <row r="873">
          <cell r="A873">
            <v>1644</v>
          </cell>
          <cell r="B873" t="str">
            <v>SALICILATO DE MERCÚRIO</v>
          </cell>
          <cell r="C873">
            <v>6.1</v>
          </cell>
        </row>
        <row r="874">
          <cell r="A874">
            <v>1645</v>
          </cell>
          <cell r="B874" t="str">
            <v>SULFATO DE MERCÚRIO</v>
          </cell>
          <cell r="C874">
            <v>6.1</v>
          </cell>
        </row>
        <row r="875">
          <cell r="A875">
            <v>1646</v>
          </cell>
          <cell r="B875" t="str">
            <v>TIOCIANATO DE MERCÚRIO</v>
          </cell>
          <cell r="C875">
            <v>6.1</v>
          </cell>
        </row>
        <row r="876">
          <cell r="A876">
            <v>1647</v>
          </cell>
          <cell r="B876" t="str">
            <v>MISTURA DE BROMETO DE METILA E DIBROMETO DE ETILENO, LÍQUIDA</v>
          </cell>
          <cell r="C876">
            <v>6.1</v>
          </cell>
        </row>
        <row r="877">
          <cell r="A877">
            <v>1648</v>
          </cell>
          <cell r="B877" t="str">
            <v>ACETONITRILA</v>
          </cell>
          <cell r="C877">
            <v>3</v>
          </cell>
        </row>
        <row r="878">
          <cell r="A878">
            <v>1649</v>
          </cell>
          <cell r="B878" t="str">
            <v>MISTURA ANTIDETONANTE PARA COMBUSTÍVEL PARA MOTOR</v>
          </cell>
          <cell r="C878">
            <v>6.1</v>
          </cell>
        </row>
        <row r="879">
          <cell r="A879">
            <v>1650</v>
          </cell>
          <cell r="B879" t="str">
            <v>beta-NAFTILAMINA, SÓLIDA</v>
          </cell>
          <cell r="C879">
            <v>6.1</v>
          </cell>
        </row>
        <row r="880">
          <cell r="A880">
            <v>1651</v>
          </cell>
          <cell r="B880" t="str">
            <v>NAFTILTIOURÉIA</v>
          </cell>
          <cell r="C880">
            <v>6.1</v>
          </cell>
        </row>
        <row r="881">
          <cell r="A881">
            <v>1652</v>
          </cell>
          <cell r="B881" t="str">
            <v>NAFTILURÉIA</v>
          </cell>
          <cell r="C881">
            <v>6.1</v>
          </cell>
        </row>
        <row r="882">
          <cell r="A882">
            <v>1653</v>
          </cell>
          <cell r="B882" t="str">
            <v>CIANETO DE NÍQUEL</v>
          </cell>
          <cell r="C882">
            <v>6.1</v>
          </cell>
        </row>
        <row r="883">
          <cell r="A883">
            <v>1654</v>
          </cell>
          <cell r="B883" t="str">
            <v>NICOTINA</v>
          </cell>
          <cell r="C883">
            <v>6.1</v>
          </cell>
        </row>
        <row r="884">
          <cell r="A884">
            <v>1655</v>
          </cell>
          <cell r="B884" t="str">
            <v>NICOTINA COMPOSTO, SÓLIDO, N.E. ou NICOTINA PREPARAÇÃO, SÓLIDA, N.E.</v>
          </cell>
          <cell r="C884">
            <v>6.1</v>
          </cell>
        </row>
        <row r="885">
          <cell r="A885">
            <v>1656</v>
          </cell>
          <cell r="B885" t="str">
            <v>CLORIDRATO DE NICOTINA, LÍQUIDO OU SOLUÇÃO</v>
          </cell>
          <cell r="C885">
            <v>6.1</v>
          </cell>
        </row>
        <row r="886">
          <cell r="A886">
            <v>1657</v>
          </cell>
          <cell r="B886" t="str">
            <v>SALICILATO DE NICOTINA</v>
          </cell>
          <cell r="C886">
            <v>6.1</v>
          </cell>
        </row>
        <row r="887">
          <cell r="A887">
            <v>1658</v>
          </cell>
          <cell r="B887" t="str">
            <v>SULFATO DE NICOTINA, SOLUÇÃO</v>
          </cell>
          <cell r="C887">
            <v>6.1</v>
          </cell>
        </row>
        <row r="888">
          <cell r="A888">
            <v>1659</v>
          </cell>
          <cell r="B888" t="str">
            <v>TARTARATO DE NICOTINA</v>
          </cell>
          <cell r="C888">
            <v>6.1</v>
          </cell>
        </row>
        <row r="889">
          <cell r="A889">
            <v>1660</v>
          </cell>
          <cell r="B889" t="str">
            <v>ÓXIDO NÍTRICO, COMPRIMIDO</v>
          </cell>
          <cell r="C889">
            <v>2.2999999999999998</v>
          </cell>
        </row>
        <row r="890">
          <cell r="A890">
            <v>1661</v>
          </cell>
          <cell r="B890" t="str">
            <v>NITROANILINAS (o-,m-,p-)</v>
          </cell>
          <cell r="C890">
            <v>6.1</v>
          </cell>
        </row>
        <row r="891">
          <cell r="A891">
            <v>1662</v>
          </cell>
          <cell r="B891" t="str">
            <v>NITROBENZENO</v>
          </cell>
          <cell r="C891">
            <v>6.1</v>
          </cell>
        </row>
        <row r="892">
          <cell r="A892">
            <v>1663</v>
          </cell>
          <cell r="B892" t="str">
            <v>NITROFENÓIS (o-,m-,p-)</v>
          </cell>
          <cell r="C892">
            <v>6.1</v>
          </cell>
        </row>
        <row r="893">
          <cell r="A893">
            <v>1664</v>
          </cell>
          <cell r="B893" t="str">
            <v>NITROTOLUENOS, LÍQUIDOS</v>
          </cell>
          <cell r="C893">
            <v>6.1</v>
          </cell>
        </row>
        <row r="894">
          <cell r="A894">
            <v>1665</v>
          </cell>
          <cell r="B894" t="str">
            <v>NITROXILENOS, LÍQUIDOS</v>
          </cell>
          <cell r="C894">
            <v>6.1</v>
          </cell>
        </row>
        <row r="895">
          <cell r="A895">
            <v>1669</v>
          </cell>
          <cell r="B895" t="str">
            <v>PENTACLOROETANO</v>
          </cell>
          <cell r="C895">
            <v>6.1</v>
          </cell>
        </row>
        <row r="896">
          <cell r="A896">
            <v>1670</v>
          </cell>
          <cell r="B896" t="str">
            <v>PERCLOROMETILMERCAPTANA</v>
          </cell>
          <cell r="C896">
            <v>6.1</v>
          </cell>
        </row>
        <row r="897">
          <cell r="A897">
            <v>1671</v>
          </cell>
          <cell r="B897" t="str">
            <v>FENOL, SÓLIDO</v>
          </cell>
          <cell r="C897">
            <v>6.1</v>
          </cell>
        </row>
        <row r="898">
          <cell r="A898">
            <v>1672</v>
          </cell>
          <cell r="B898" t="str">
            <v>CLORETO DE FENILCARBILAMINA</v>
          </cell>
          <cell r="C898">
            <v>6.1</v>
          </cell>
        </row>
        <row r="899">
          <cell r="A899">
            <v>1673</v>
          </cell>
          <cell r="B899" t="str">
            <v>FENILENODIAMINAS (o-,m-,p-)</v>
          </cell>
          <cell r="C899">
            <v>6.1</v>
          </cell>
        </row>
        <row r="900">
          <cell r="A900">
            <v>1674</v>
          </cell>
          <cell r="B900" t="str">
            <v>ACETATO DE FENILMERCÚRICO</v>
          </cell>
          <cell r="C900">
            <v>6.1</v>
          </cell>
        </row>
        <row r="901">
          <cell r="A901">
            <v>1677</v>
          </cell>
          <cell r="B901" t="str">
            <v>ARSENIATO DE POTÁSSIO</v>
          </cell>
          <cell r="C901">
            <v>6.1</v>
          </cell>
        </row>
        <row r="902">
          <cell r="A902">
            <v>1678</v>
          </cell>
          <cell r="B902" t="str">
            <v>ARSENITO DE POTÁSSIO</v>
          </cell>
          <cell r="C902">
            <v>6.1</v>
          </cell>
        </row>
        <row r="903">
          <cell r="A903">
            <v>1679</v>
          </cell>
          <cell r="B903" t="str">
            <v>CUPROCIANETO DE POTÁSSIO</v>
          </cell>
          <cell r="C903">
            <v>6.1</v>
          </cell>
        </row>
        <row r="904">
          <cell r="A904">
            <v>1680</v>
          </cell>
          <cell r="B904" t="str">
            <v>CIANETO DE POTÁSSIO, SÓLIDO</v>
          </cell>
          <cell r="C904">
            <v>6.1</v>
          </cell>
        </row>
        <row r="905">
          <cell r="A905">
            <v>1683</v>
          </cell>
          <cell r="B905" t="str">
            <v>ARSENITO DE PRATA</v>
          </cell>
          <cell r="C905">
            <v>6.1</v>
          </cell>
        </row>
        <row r="906">
          <cell r="A906">
            <v>1684</v>
          </cell>
          <cell r="B906" t="str">
            <v>CIANETO DE PRATA</v>
          </cell>
          <cell r="C906">
            <v>6.1</v>
          </cell>
        </row>
        <row r="907">
          <cell r="A907">
            <v>1685</v>
          </cell>
          <cell r="B907" t="str">
            <v>ARSENIATO DE SÓDIO</v>
          </cell>
          <cell r="C907">
            <v>6.1</v>
          </cell>
        </row>
        <row r="908">
          <cell r="A908">
            <v>1686</v>
          </cell>
          <cell r="B908" t="str">
            <v>ARSENITO DE SÓDIO, SOLUÇÃO AQUOSA</v>
          </cell>
          <cell r="C908">
            <v>6.1</v>
          </cell>
        </row>
        <row r="909">
          <cell r="A909">
            <v>1687</v>
          </cell>
          <cell r="B909" t="str">
            <v>AZIDA DE SÓDIO</v>
          </cell>
          <cell r="C909">
            <v>6.1</v>
          </cell>
        </row>
        <row r="910">
          <cell r="A910">
            <v>1688</v>
          </cell>
          <cell r="B910" t="str">
            <v>CACODILATO DE SÓDIO</v>
          </cell>
          <cell r="C910">
            <v>6.1</v>
          </cell>
        </row>
        <row r="911">
          <cell r="A911">
            <v>1689</v>
          </cell>
          <cell r="B911" t="str">
            <v>CIANETO DE SÓDIO, SÓLIDO</v>
          </cell>
          <cell r="C911">
            <v>6.1</v>
          </cell>
        </row>
        <row r="912">
          <cell r="A912">
            <v>1690</v>
          </cell>
          <cell r="B912" t="str">
            <v>FLUORETO DE SÓDIO, SÓLIDO</v>
          </cell>
          <cell r="C912">
            <v>6.1</v>
          </cell>
        </row>
        <row r="913">
          <cell r="A913">
            <v>1691</v>
          </cell>
          <cell r="B913" t="str">
            <v>ARSENITO DE ESTRÔNCIO</v>
          </cell>
          <cell r="C913">
            <v>6.1</v>
          </cell>
        </row>
        <row r="914">
          <cell r="A914">
            <v>1692</v>
          </cell>
          <cell r="B914" t="str">
            <v>ESTRICNINA ou SAIS DE ESTRICNINA</v>
          </cell>
          <cell r="C914">
            <v>6.1</v>
          </cell>
        </row>
        <row r="915">
          <cell r="A915">
            <v>1693</v>
          </cell>
          <cell r="B915" t="str">
            <v>SUBSTÂNCIA PARA PRODUÇÃO DE GÁS LACRIMOGÊNEO, LÍQUIDA, N.E.</v>
          </cell>
          <cell r="C915">
            <v>6.1</v>
          </cell>
        </row>
        <row r="916">
          <cell r="A916">
            <v>1694</v>
          </cell>
          <cell r="B916" t="str">
            <v>CIANETO(S) DE BROMOBENZILA, LÍQUIDOS</v>
          </cell>
          <cell r="C916">
            <v>6.1</v>
          </cell>
        </row>
        <row r="917">
          <cell r="A917">
            <v>1695</v>
          </cell>
          <cell r="B917" t="str">
            <v>CLOROACETONA, ESTABILIZADA</v>
          </cell>
          <cell r="C917">
            <v>6.1</v>
          </cell>
        </row>
        <row r="918">
          <cell r="A918">
            <v>1697</v>
          </cell>
          <cell r="B918" t="str">
            <v>CLOROACETOFENONA, SÓLIDA</v>
          </cell>
          <cell r="C918">
            <v>6.1</v>
          </cell>
        </row>
        <row r="919">
          <cell r="A919">
            <v>1698</v>
          </cell>
          <cell r="B919" t="str">
            <v>DIFENILAMINACLOROARSINA</v>
          </cell>
          <cell r="C919">
            <v>6.1</v>
          </cell>
        </row>
        <row r="920">
          <cell r="A920">
            <v>1699</v>
          </cell>
          <cell r="B920" t="str">
            <v>DIFENILCLOROARSINA, LÍQUIDA</v>
          </cell>
          <cell r="C920">
            <v>6.1</v>
          </cell>
        </row>
        <row r="921">
          <cell r="A921">
            <v>1700</v>
          </cell>
          <cell r="B921" t="str">
            <v>VELAS LACRIMOGÊNEAS</v>
          </cell>
          <cell r="C921">
            <v>6.1</v>
          </cell>
        </row>
        <row r="922">
          <cell r="A922">
            <v>1701</v>
          </cell>
          <cell r="B922" t="str">
            <v>BROMETO DE XILILA, LÍQUIDO</v>
          </cell>
          <cell r="C922">
            <v>6.1</v>
          </cell>
        </row>
        <row r="923">
          <cell r="A923">
            <v>1702</v>
          </cell>
          <cell r="B923" t="str">
            <v>1,1,2,2-TETRACLOROETANO</v>
          </cell>
          <cell r="C923">
            <v>6.1</v>
          </cell>
        </row>
        <row r="924">
          <cell r="A924">
            <v>1704</v>
          </cell>
          <cell r="B924" t="str">
            <v>DITIOPIROFOSFATO DE TETRAETILA</v>
          </cell>
          <cell r="C924">
            <v>6.1</v>
          </cell>
        </row>
        <row r="925">
          <cell r="A925">
            <v>1707</v>
          </cell>
          <cell r="B925" t="str">
            <v>TÁLIO COMPOSTO, N.E.</v>
          </cell>
          <cell r="C925">
            <v>6.1</v>
          </cell>
        </row>
        <row r="926">
          <cell r="A926">
            <v>1708</v>
          </cell>
          <cell r="B926" t="str">
            <v>TOLUIDINAS, LÍQUIDAS</v>
          </cell>
          <cell r="C926">
            <v>6.1</v>
          </cell>
        </row>
        <row r="927">
          <cell r="A927">
            <v>1709</v>
          </cell>
          <cell r="B927" t="str">
            <v>2,4-TOLUILENODIAMINA, SÓLIDA</v>
          </cell>
          <cell r="C927">
            <v>6.1</v>
          </cell>
        </row>
        <row r="928">
          <cell r="A928">
            <v>1710</v>
          </cell>
          <cell r="B928" t="str">
            <v>TRICLOROETILENO</v>
          </cell>
          <cell r="C928">
            <v>6.1</v>
          </cell>
        </row>
        <row r="929">
          <cell r="A929">
            <v>1711</v>
          </cell>
          <cell r="B929" t="str">
            <v>XILIDINAS, LÍQUIDAS</v>
          </cell>
          <cell r="C929">
            <v>6.1</v>
          </cell>
        </row>
        <row r="930">
          <cell r="A930">
            <v>1712</v>
          </cell>
          <cell r="B930" t="str">
            <v>ARSENIATO DE ZINCO, ARSENITO DE ZINCO, ou MISTURA DE ARSENIATO DE ZINCO E ARSENITO DE ZINCO</v>
          </cell>
          <cell r="C930">
            <v>6.1</v>
          </cell>
        </row>
        <row r="931">
          <cell r="A931">
            <v>1713</v>
          </cell>
          <cell r="B931" t="str">
            <v>CIANETO DE ZINCO</v>
          </cell>
          <cell r="C931">
            <v>6.1</v>
          </cell>
        </row>
        <row r="932">
          <cell r="A932">
            <v>1714</v>
          </cell>
          <cell r="B932" t="str">
            <v>FOSFETO DE ZINCO</v>
          </cell>
          <cell r="C932">
            <v>4.3</v>
          </cell>
        </row>
        <row r="933">
          <cell r="A933">
            <v>1715</v>
          </cell>
          <cell r="B933" t="str">
            <v>ANIDRIDO ACÉTICO</v>
          </cell>
          <cell r="C933">
            <v>8</v>
          </cell>
        </row>
        <row r="934">
          <cell r="A934">
            <v>1716</v>
          </cell>
          <cell r="B934" t="str">
            <v>BROMETO DE ACETILA</v>
          </cell>
          <cell r="C934">
            <v>8</v>
          </cell>
        </row>
        <row r="935">
          <cell r="A935">
            <v>1717</v>
          </cell>
          <cell r="B935" t="str">
            <v>CLORETO DE ACETILA</v>
          </cell>
          <cell r="C935">
            <v>3</v>
          </cell>
        </row>
        <row r="936">
          <cell r="A936">
            <v>1718</v>
          </cell>
          <cell r="B936" t="str">
            <v>FOSFATO ÁCIDO DE BUTILA</v>
          </cell>
          <cell r="C936">
            <v>8</v>
          </cell>
        </row>
        <row r="937">
          <cell r="A937">
            <v>1719</v>
          </cell>
          <cell r="B937" t="str">
            <v>LÍQUIDO ALCALINO CÁUSTICO, N.E.</v>
          </cell>
          <cell r="C937">
            <v>8</v>
          </cell>
        </row>
        <row r="938">
          <cell r="A938">
            <v>1722</v>
          </cell>
          <cell r="B938" t="str">
            <v>CLOROFORMIATO DE ALILA</v>
          </cell>
          <cell r="C938">
            <v>6.1</v>
          </cell>
        </row>
        <row r="939">
          <cell r="A939">
            <v>1723</v>
          </cell>
          <cell r="B939" t="str">
            <v>IODETO DE ALILA</v>
          </cell>
          <cell r="C939">
            <v>3</v>
          </cell>
        </row>
        <row r="940">
          <cell r="A940">
            <v>1724</v>
          </cell>
          <cell r="B940" t="str">
            <v>ALILTRICLOROSSILANO, ESTABILIZADO</v>
          </cell>
          <cell r="C940">
            <v>8</v>
          </cell>
        </row>
        <row r="941">
          <cell r="A941">
            <v>1725</v>
          </cell>
          <cell r="B941" t="str">
            <v>BROMETO DE ALUMÍNIO, ANIDRO</v>
          </cell>
          <cell r="C941">
            <v>8</v>
          </cell>
        </row>
        <row r="942">
          <cell r="A942">
            <v>1726</v>
          </cell>
          <cell r="B942" t="str">
            <v>CLORETO DE ALUMÍNIO, ANIDRO</v>
          </cell>
          <cell r="C942">
            <v>8</v>
          </cell>
        </row>
        <row r="943">
          <cell r="A943">
            <v>1727</v>
          </cell>
          <cell r="B943" t="str">
            <v>HIDROGENODIFLUORETO DE AMÔNIO, SÓLIDO</v>
          </cell>
          <cell r="C943">
            <v>8</v>
          </cell>
        </row>
        <row r="944">
          <cell r="A944">
            <v>1728</v>
          </cell>
          <cell r="B944" t="str">
            <v>AMILTRICLOROSSILANO</v>
          </cell>
          <cell r="C944">
            <v>8</v>
          </cell>
        </row>
        <row r="945">
          <cell r="A945">
            <v>1729</v>
          </cell>
          <cell r="B945" t="str">
            <v>CLORETO DE ANISOÍLA</v>
          </cell>
          <cell r="C945">
            <v>8</v>
          </cell>
        </row>
        <row r="946">
          <cell r="A946">
            <v>1730</v>
          </cell>
          <cell r="B946" t="str">
            <v>PENTACLORETO DE ANTIMÔNIO, LÍQUIDO</v>
          </cell>
          <cell r="C946">
            <v>8</v>
          </cell>
        </row>
        <row r="947">
          <cell r="A947">
            <v>1731</v>
          </cell>
          <cell r="B947" t="str">
            <v>PENTACLORETO DE ANTIMÔNIO, SOLUÇÃO</v>
          </cell>
          <cell r="C947">
            <v>8</v>
          </cell>
        </row>
        <row r="948">
          <cell r="A948">
            <v>1732</v>
          </cell>
          <cell r="B948" t="str">
            <v>PENTAFLUORETO DE ANTIMÔNIO</v>
          </cell>
          <cell r="C948">
            <v>8</v>
          </cell>
        </row>
        <row r="949">
          <cell r="A949">
            <v>1733</v>
          </cell>
          <cell r="B949" t="str">
            <v>TRICLORETO DE ANTIMÔNIO</v>
          </cell>
          <cell r="C949">
            <v>8</v>
          </cell>
        </row>
        <row r="950">
          <cell r="A950">
            <v>1736</v>
          </cell>
          <cell r="B950" t="str">
            <v>CLORETO DE BENZOÍLA</v>
          </cell>
          <cell r="C950">
            <v>8</v>
          </cell>
        </row>
        <row r="951">
          <cell r="A951">
            <v>1737</v>
          </cell>
          <cell r="B951" t="str">
            <v>BROMETO DE BENZILA</v>
          </cell>
          <cell r="C951">
            <v>6.1</v>
          </cell>
        </row>
        <row r="952">
          <cell r="A952">
            <v>1738</v>
          </cell>
          <cell r="B952" t="str">
            <v>CLORETO DE BENZILA</v>
          </cell>
          <cell r="C952">
            <v>6.1</v>
          </cell>
        </row>
        <row r="953">
          <cell r="A953">
            <v>1739</v>
          </cell>
          <cell r="B953" t="str">
            <v>CLOROFORMIATO DE BENZILA</v>
          </cell>
          <cell r="C953">
            <v>8</v>
          </cell>
        </row>
        <row r="954">
          <cell r="A954">
            <v>1740</v>
          </cell>
          <cell r="B954" t="str">
            <v>HIDROGENODIFLUORETOS, SÓLIDOS, N.E.</v>
          </cell>
          <cell r="C954">
            <v>8</v>
          </cell>
        </row>
        <row r="955">
          <cell r="A955">
            <v>1741</v>
          </cell>
          <cell r="B955" t="str">
            <v>TRICLORETO DE BORO</v>
          </cell>
          <cell r="C955">
            <v>2.2999999999999998</v>
          </cell>
        </row>
        <row r="956">
          <cell r="A956">
            <v>1742</v>
          </cell>
          <cell r="B956" t="str">
            <v>TRIFLUORETO DE BORO E ÁCIDO ACÉTICO, COMPLEXO DE, LÍQUIDO</v>
          </cell>
          <cell r="C956">
            <v>8</v>
          </cell>
        </row>
        <row r="957">
          <cell r="A957">
            <v>1743</v>
          </cell>
          <cell r="B957" t="str">
            <v>TRIFLUORETO DE BORO E ÁCIDO PROPIÔNICO, COMPLEXO DE, LÍQUIDO</v>
          </cell>
          <cell r="C957">
            <v>8</v>
          </cell>
        </row>
        <row r="958">
          <cell r="A958">
            <v>1744</v>
          </cell>
          <cell r="B958" t="str">
            <v>BROMO ou SOLUÇÃO DE BROMO</v>
          </cell>
          <cell r="C958">
            <v>8</v>
          </cell>
        </row>
        <row r="959">
          <cell r="A959">
            <v>1745</v>
          </cell>
          <cell r="B959" t="str">
            <v>PENTAFLUORETO DE BROMO</v>
          </cell>
          <cell r="C959">
            <v>5.0999999999999996</v>
          </cell>
        </row>
        <row r="960">
          <cell r="A960">
            <v>1746</v>
          </cell>
          <cell r="B960" t="str">
            <v>TRIFLUORETO DE BROMO</v>
          </cell>
          <cell r="C960">
            <v>5.0999999999999996</v>
          </cell>
        </row>
        <row r="961">
          <cell r="A961">
            <v>1747</v>
          </cell>
          <cell r="B961" t="str">
            <v>BUTILTRICLOROSSILANO</v>
          </cell>
          <cell r="C961">
            <v>8</v>
          </cell>
        </row>
        <row r="962">
          <cell r="A962">
            <v>1748</v>
          </cell>
          <cell r="B962" t="str">
            <v>HIPOCLORITO DE CÁLCIO,  SECO ou  MISTURA DE  HIPOCLORITO DE  CÁLCIO, SECA  com mais  de 39%  de cloro
livre (8,8% de oxigênio livre)</v>
          </cell>
          <cell r="C962">
            <v>5.0999999999999996</v>
          </cell>
        </row>
        <row r="963">
          <cell r="A963">
            <v>1749</v>
          </cell>
          <cell r="B963" t="str">
            <v>TRIFLUORETO DE CLORO</v>
          </cell>
          <cell r="C963">
            <v>2.2999999999999998</v>
          </cell>
        </row>
        <row r="964">
          <cell r="A964">
            <v>1750</v>
          </cell>
          <cell r="B964" t="str">
            <v>ÁCIDO CLORACÉTICO, SOLUÇÃO</v>
          </cell>
          <cell r="C964">
            <v>6.1</v>
          </cell>
        </row>
        <row r="965">
          <cell r="A965">
            <v>1751</v>
          </cell>
          <cell r="B965" t="str">
            <v>ÁCIDO CLORACÉTICO, SÓLIDO</v>
          </cell>
          <cell r="C965">
            <v>6.1</v>
          </cell>
        </row>
        <row r="966">
          <cell r="A966">
            <v>1752</v>
          </cell>
          <cell r="B966" t="str">
            <v>CLORETO DE CLOROACETILA</v>
          </cell>
          <cell r="C966">
            <v>6.1</v>
          </cell>
        </row>
        <row r="967">
          <cell r="A967">
            <v>1753</v>
          </cell>
          <cell r="B967" t="str">
            <v>CLOROFENILTRICLOROSSILANO</v>
          </cell>
          <cell r="C967">
            <v>8</v>
          </cell>
        </row>
        <row r="968">
          <cell r="A968">
            <v>1754</v>
          </cell>
          <cell r="B968" t="str">
            <v>ÁCIDO CLOROSSULFONICO (com ou sem trióxido de enxofre)</v>
          </cell>
          <cell r="C968">
            <v>8</v>
          </cell>
        </row>
        <row r="969">
          <cell r="A969">
            <v>1755</v>
          </cell>
          <cell r="B969" t="str">
            <v>ÁCIDO CRÔMICO, SOLUÇÃO</v>
          </cell>
          <cell r="C969">
            <v>8</v>
          </cell>
        </row>
        <row r="970">
          <cell r="A970">
            <v>1756</v>
          </cell>
          <cell r="B970" t="str">
            <v>FLUORETO CRÔMICO, SÓLIDO</v>
          </cell>
          <cell r="C970">
            <v>8</v>
          </cell>
        </row>
        <row r="971">
          <cell r="A971">
            <v>1757</v>
          </cell>
          <cell r="B971" t="str">
            <v>FLUORETO CRÔMICO, SOLUÇÃO</v>
          </cell>
          <cell r="C971">
            <v>8</v>
          </cell>
        </row>
        <row r="972">
          <cell r="A972">
            <v>1758</v>
          </cell>
          <cell r="B972" t="str">
            <v>OXICLORETO DE CROMO</v>
          </cell>
          <cell r="C972">
            <v>8</v>
          </cell>
        </row>
        <row r="973">
          <cell r="A973">
            <v>1759</v>
          </cell>
          <cell r="B973" t="str">
            <v>SÓLIDO CORROSIVO, N.E.</v>
          </cell>
          <cell r="C973">
            <v>8</v>
          </cell>
        </row>
        <row r="974">
          <cell r="A974">
            <v>1760</v>
          </cell>
          <cell r="B974" t="str">
            <v>LÍQUIDO CORROSIVO, N.E.</v>
          </cell>
          <cell r="C974">
            <v>8</v>
          </cell>
        </row>
        <row r="975">
          <cell r="A975">
            <v>1761</v>
          </cell>
          <cell r="B975" t="str">
            <v>CUPRIETILENODIAMINA, SOLUÇÃO</v>
          </cell>
          <cell r="C975">
            <v>8</v>
          </cell>
        </row>
        <row r="976">
          <cell r="A976">
            <v>1762</v>
          </cell>
          <cell r="B976" t="str">
            <v>CICLO-HEXENILTRICLOROSSILANO</v>
          </cell>
          <cell r="C976">
            <v>8</v>
          </cell>
        </row>
        <row r="977">
          <cell r="A977">
            <v>1763</v>
          </cell>
          <cell r="B977" t="str">
            <v>CICLO-HEXILTRICLOROSSILANO</v>
          </cell>
          <cell r="C977">
            <v>8</v>
          </cell>
        </row>
        <row r="978">
          <cell r="A978">
            <v>1764</v>
          </cell>
          <cell r="B978" t="str">
            <v>ÁCIDO DICLORACÉTICO</v>
          </cell>
          <cell r="C978">
            <v>8</v>
          </cell>
        </row>
        <row r="979">
          <cell r="A979">
            <v>1765</v>
          </cell>
          <cell r="B979" t="str">
            <v>CLORETO DE DICLOROACETILA</v>
          </cell>
          <cell r="C979">
            <v>8</v>
          </cell>
        </row>
        <row r="980">
          <cell r="A980">
            <v>1766</v>
          </cell>
          <cell r="B980" t="str">
            <v>DICLOROFENILTRICLOROSSILANO</v>
          </cell>
          <cell r="C980">
            <v>8</v>
          </cell>
        </row>
        <row r="981">
          <cell r="A981">
            <v>1767</v>
          </cell>
          <cell r="B981" t="str">
            <v>DIETILDICLOROSSILANO</v>
          </cell>
          <cell r="C981">
            <v>8</v>
          </cell>
        </row>
        <row r="982">
          <cell r="A982">
            <v>1768</v>
          </cell>
          <cell r="B982" t="str">
            <v>ÁCIDO DIFLUORFOSFÓRICO, ANIDRO</v>
          </cell>
          <cell r="C982">
            <v>8</v>
          </cell>
        </row>
        <row r="983">
          <cell r="A983">
            <v>1769</v>
          </cell>
          <cell r="B983" t="str">
            <v>DIFENILDICLOROSSILANO</v>
          </cell>
          <cell r="C983">
            <v>8</v>
          </cell>
        </row>
        <row r="984">
          <cell r="A984">
            <v>1770</v>
          </cell>
          <cell r="B984" t="str">
            <v>BROMETO DE DIFENILMETILA</v>
          </cell>
          <cell r="C984">
            <v>8</v>
          </cell>
        </row>
        <row r="985">
          <cell r="A985">
            <v>1771</v>
          </cell>
          <cell r="B985" t="str">
            <v>DODECILTRICLOROSSILANO</v>
          </cell>
          <cell r="C985">
            <v>8</v>
          </cell>
        </row>
        <row r="986">
          <cell r="A986">
            <v>1773</v>
          </cell>
          <cell r="B986" t="str">
            <v>CLORETO FÉRRICO, ANIDRO</v>
          </cell>
          <cell r="C986">
            <v>8</v>
          </cell>
        </row>
        <row r="987">
          <cell r="A987">
            <v>1774</v>
          </cell>
          <cell r="B987" t="str">
            <v>CARGAS PARA EXTINTOR DE INCÊNDIO, líquidas, corrosivas</v>
          </cell>
          <cell r="C987">
            <v>8</v>
          </cell>
        </row>
        <row r="988">
          <cell r="A988">
            <v>1775</v>
          </cell>
          <cell r="B988" t="str">
            <v>ÁCIDO FLUORBÓRICO</v>
          </cell>
          <cell r="C988">
            <v>8</v>
          </cell>
        </row>
        <row r="989">
          <cell r="A989">
            <v>1776</v>
          </cell>
          <cell r="B989" t="str">
            <v>ÁCIDO FLUORFOSFÓRICO, ANIDRO</v>
          </cell>
          <cell r="C989">
            <v>8</v>
          </cell>
        </row>
        <row r="990">
          <cell r="A990">
            <v>1777</v>
          </cell>
          <cell r="B990" t="str">
            <v>ÁCIDO FLUORSULFÔNICO</v>
          </cell>
          <cell r="C990">
            <v>8</v>
          </cell>
        </row>
        <row r="991">
          <cell r="A991">
            <v>1778</v>
          </cell>
          <cell r="B991" t="str">
            <v>ÁCIDO FLUORSILÍCICO</v>
          </cell>
          <cell r="C991">
            <v>8</v>
          </cell>
        </row>
        <row r="992">
          <cell r="A992">
            <v>1779</v>
          </cell>
          <cell r="B992" t="str">
            <v>ÁCIDO FÓRMICO com mais de 85% de ácido em massa</v>
          </cell>
          <cell r="C992">
            <v>8</v>
          </cell>
        </row>
        <row r="993">
          <cell r="A993">
            <v>1780</v>
          </cell>
          <cell r="B993" t="str">
            <v>CLORETO DE FUMARILA</v>
          </cell>
          <cell r="C993">
            <v>8</v>
          </cell>
        </row>
        <row r="994">
          <cell r="A994">
            <v>1781</v>
          </cell>
          <cell r="B994" t="str">
            <v>HEXADECILTRICLOROSSILANO</v>
          </cell>
          <cell r="C994">
            <v>8</v>
          </cell>
        </row>
        <row r="995">
          <cell r="A995">
            <v>1782</v>
          </cell>
          <cell r="B995" t="str">
            <v>ÁCIDO HEXAFLUORFOSFÓRICO</v>
          </cell>
          <cell r="C995">
            <v>8</v>
          </cell>
        </row>
        <row r="996">
          <cell r="A996">
            <v>1783</v>
          </cell>
          <cell r="B996" t="str">
            <v>HEXAMETILENODIAMINA SOLUÇÃO</v>
          </cell>
          <cell r="C996">
            <v>8</v>
          </cell>
        </row>
        <row r="997">
          <cell r="A997">
            <v>1784</v>
          </cell>
          <cell r="B997" t="str">
            <v>HEXILTRICLOROSSILANO</v>
          </cell>
          <cell r="C997">
            <v>8</v>
          </cell>
        </row>
        <row r="998">
          <cell r="A998">
            <v>1786</v>
          </cell>
          <cell r="B998" t="str">
            <v>MISTURA DE ÁCIDO FLUORÍDRICO E ÁCIDO SULFÚRICO</v>
          </cell>
          <cell r="C998">
            <v>8</v>
          </cell>
        </row>
        <row r="999">
          <cell r="A999">
            <v>1787</v>
          </cell>
          <cell r="B999" t="str">
            <v>ÁCIDO IODÍDRICO</v>
          </cell>
          <cell r="C999">
            <v>8</v>
          </cell>
        </row>
        <row r="1000">
          <cell r="A1000">
            <v>1788</v>
          </cell>
          <cell r="B1000" t="str">
            <v>ÁCIDO BROMÍDRICO</v>
          </cell>
          <cell r="C1000">
            <v>8</v>
          </cell>
        </row>
        <row r="1001">
          <cell r="A1001">
            <v>1789</v>
          </cell>
          <cell r="B1001" t="str">
            <v>ÁCIDO CLORÍDRICO</v>
          </cell>
          <cell r="C1001">
            <v>8</v>
          </cell>
        </row>
        <row r="1002">
          <cell r="A1002">
            <v>1790</v>
          </cell>
          <cell r="B1002" t="str">
            <v>ÁCIDO FLUORÍDRICO, com mais de 60% de ácido fluorídrico</v>
          </cell>
          <cell r="C1002">
            <v>8</v>
          </cell>
        </row>
        <row r="1003">
          <cell r="A1003">
            <v>1791</v>
          </cell>
          <cell r="B1003" t="str">
            <v>HIPOCLORITO SOLUÇÃO</v>
          </cell>
          <cell r="C1003">
            <v>8</v>
          </cell>
        </row>
        <row r="1004">
          <cell r="A1004">
            <v>1792</v>
          </cell>
          <cell r="B1004" t="str">
            <v>MONOCLORETO DE IODO, SÓLIDO</v>
          </cell>
          <cell r="C1004">
            <v>8</v>
          </cell>
        </row>
        <row r="1005">
          <cell r="A1005">
            <v>1793</v>
          </cell>
          <cell r="B1005" t="str">
            <v>FOSFATO ÁCIDO DE ISOPROPILA</v>
          </cell>
          <cell r="C1005">
            <v>8</v>
          </cell>
        </row>
        <row r="1006">
          <cell r="A1006">
            <v>1794</v>
          </cell>
          <cell r="B1006" t="str">
            <v>SULFATO DE CHUMBO com mais de 3% de ácido livre</v>
          </cell>
          <cell r="C1006">
            <v>8</v>
          </cell>
        </row>
        <row r="1007">
          <cell r="A1007">
            <v>1796</v>
          </cell>
          <cell r="B1007" t="str">
            <v>MISTURA NITRANTE ÁCIDA, com mais de 50% de ácido nítrico</v>
          </cell>
          <cell r="C1007">
            <v>8</v>
          </cell>
        </row>
        <row r="1008">
          <cell r="A1008">
            <v>1798</v>
          </cell>
          <cell r="B1008" t="str">
            <v>ÁCIDO NITROCLORÍDRICO</v>
          </cell>
          <cell r="C1008">
            <v>8</v>
          </cell>
        </row>
        <row r="1009">
          <cell r="A1009">
            <v>1799</v>
          </cell>
          <cell r="B1009" t="str">
            <v>NONILTRICLOROSSILANO</v>
          </cell>
          <cell r="C1009">
            <v>8</v>
          </cell>
        </row>
        <row r="1010">
          <cell r="A1010">
            <v>1800</v>
          </cell>
          <cell r="B1010" t="str">
            <v>OCTADECILTRICLOROSSILANO</v>
          </cell>
          <cell r="C1010">
            <v>8</v>
          </cell>
        </row>
        <row r="1011">
          <cell r="A1011">
            <v>1801</v>
          </cell>
          <cell r="B1011" t="str">
            <v>OCTILTRICLOROSSILANO</v>
          </cell>
          <cell r="C1011">
            <v>8</v>
          </cell>
        </row>
        <row r="1012">
          <cell r="A1012">
            <v>1802</v>
          </cell>
          <cell r="B1012" t="str">
            <v>ÁCIDO PERCLÓRICO com até 50% de ácido, em massa</v>
          </cell>
          <cell r="C1012">
            <v>8</v>
          </cell>
        </row>
        <row r="1013">
          <cell r="A1013">
            <v>1803</v>
          </cell>
          <cell r="B1013" t="str">
            <v>ÁCIDO FENOLSULFÔNICO, LÍQUIDO</v>
          </cell>
          <cell r="C1013">
            <v>8</v>
          </cell>
        </row>
        <row r="1014">
          <cell r="A1014">
            <v>1804</v>
          </cell>
          <cell r="B1014" t="str">
            <v>FENILTRICLOROSSILANO</v>
          </cell>
          <cell r="C1014">
            <v>8</v>
          </cell>
        </row>
        <row r="1015">
          <cell r="A1015">
            <v>1805</v>
          </cell>
          <cell r="B1015" t="str">
            <v>ÁCIDO FOSFÓRICO, SOLUÇÃO</v>
          </cell>
          <cell r="C1015">
            <v>8</v>
          </cell>
        </row>
        <row r="1016">
          <cell r="A1016">
            <v>1806</v>
          </cell>
          <cell r="B1016" t="str">
            <v>PENTACLORETO DE FÓSFORO</v>
          </cell>
          <cell r="C1016">
            <v>8</v>
          </cell>
        </row>
        <row r="1017">
          <cell r="A1017">
            <v>1807</v>
          </cell>
          <cell r="B1017" t="str">
            <v>PENTÓXIDO DE FÓSFORO</v>
          </cell>
          <cell r="C1017">
            <v>8</v>
          </cell>
        </row>
        <row r="1018">
          <cell r="A1018">
            <v>1808</v>
          </cell>
          <cell r="B1018" t="str">
            <v>TRIBROMETO DE FÓSFORO</v>
          </cell>
          <cell r="C1018">
            <v>8</v>
          </cell>
        </row>
        <row r="1019">
          <cell r="A1019">
            <v>1809</v>
          </cell>
          <cell r="B1019" t="str">
            <v>TRICLORETO DE FÓSFORO</v>
          </cell>
          <cell r="C1019">
            <v>6.1</v>
          </cell>
        </row>
        <row r="1020">
          <cell r="A1020">
            <v>1810</v>
          </cell>
          <cell r="B1020" t="str">
            <v>OXICLORETO DE FÓSFORO</v>
          </cell>
          <cell r="C1020">
            <v>6.1</v>
          </cell>
        </row>
        <row r="1021">
          <cell r="A1021">
            <v>1811</v>
          </cell>
          <cell r="B1021" t="str">
            <v>HIDROGENODIFLUORETO DE POTÁSSIO SÓLIDO</v>
          </cell>
          <cell r="C1021">
            <v>8</v>
          </cell>
        </row>
        <row r="1022">
          <cell r="A1022">
            <v>1812</v>
          </cell>
          <cell r="B1022" t="str">
            <v>FLUORETO DE POTÁSSIO SÓLIDO</v>
          </cell>
          <cell r="C1022">
            <v>6.1</v>
          </cell>
        </row>
        <row r="1023">
          <cell r="A1023">
            <v>1813</v>
          </cell>
          <cell r="B1023" t="str">
            <v>HIDRÓXIDO DE POTÁSSIO, SÓLIDO</v>
          </cell>
          <cell r="C1023">
            <v>8</v>
          </cell>
        </row>
        <row r="1024">
          <cell r="A1024">
            <v>1814</v>
          </cell>
          <cell r="B1024" t="str">
            <v>HIDRÓXIDO DE POTÁSSIO SOLUÇÃO</v>
          </cell>
          <cell r="C1024">
            <v>8</v>
          </cell>
        </row>
        <row r="1025">
          <cell r="A1025">
            <v>1815</v>
          </cell>
          <cell r="B1025" t="str">
            <v>CLORETO DE PROPIONILA</v>
          </cell>
          <cell r="C1025">
            <v>3</v>
          </cell>
        </row>
        <row r="1026">
          <cell r="A1026">
            <v>1816</v>
          </cell>
          <cell r="B1026" t="str">
            <v>PROPILTRICLOROSSILANO</v>
          </cell>
          <cell r="C1026">
            <v>8</v>
          </cell>
        </row>
        <row r="1027">
          <cell r="A1027">
            <v>1817</v>
          </cell>
          <cell r="B1027" t="str">
            <v>CLORETO DE PIROSSULFURILA</v>
          </cell>
          <cell r="C1027">
            <v>8</v>
          </cell>
        </row>
        <row r="1028">
          <cell r="A1028">
            <v>1818</v>
          </cell>
          <cell r="B1028" t="str">
            <v>TETRACLORETO DE SILÍCIO</v>
          </cell>
          <cell r="C1028">
            <v>8</v>
          </cell>
        </row>
        <row r="1029">
          <cell r="A1029">
            <v>1819</v>
          </cell>
          <cell r="B1029" t="str">
            <v>ALUMINATO DE SÓDIO SOLUÇÃO</v>
          </cell>
          <cell r="C1029">
            <v>8</v>
          </cell>
        </row>
        <row r="1030">
          <cell r="A1030">
            <v>1823</v>
          </cell>
          <cell r="B1030" t="str">
            <v>HIDRÓXIDO DE SÓDIO, SÓLIDO</v>
          </cell>
          <cell r="C1030">
            <v>8</v>
          </cell>
        </row>
        <row r="1031">
          <cell r="A1031">
            <v>1824</v>
          </cell>
          <cell r="B1031" t="str">
            <v>HIDRÓXIDO DE SÓDIO SOLUÇÃO</v>
          </cell>
          <cell r="C1031">
            <v>8</v>
          </cell>
        </row>
        <row r="1032">
          <cell r="A1032">
            <v>1825</v>
          </cell>
          <cell r="B1032" t="str">
            <v>MONÓXIDO DE SÓDIO</v>
          </cell>
          <cell r="C1032">
            <v>8</v>
          </cell>
        </row>
        <row r="1033">
          <cell r="A1033">
            <v>1826</v>
          </cell>
          <cell r="B1033" t="str">
            <v>MISTURA NITRANTE ÁCIDA, RESIDUAL, com mais de 50% de ácido nítrico</v>
          </cell>
          <cell r="C1033">
            <v>8</v>
          </cell>
        </row>
        <row r="1034">
          <cell r="A1034">
            <v>1827</v>
          </cell>
          <cell r="B1034" t="str">
            <v>CLORETO ESTÂNICO, ANIDRO</v>
          </cell>
          <cell r="C1034">
            <v>8</v>
          </cell>
        </row>
        <row r="1035">
          <cell r="A1035">
            <v>1828</v>
          </cell>
          <cell r="B1035" t="str">
            <v>CLORETO(S) DE ENXOFRE</v>
          </cell>
          <cell r="C1035">
            <v>8</v>
          </cell>
        </row>
        <row r="1036">
          <cell r="A1036">
            <v>1829</v>
          </cell>
          <cell r="B1036" t="str">
            <v>TRIÓXIDO DE ENXOFRE, ESTABILIZADO</v>
          </cell>
          <cell r="C1036">
            <v>8</v>
          </cell>
        </row>
        <row r="1037">
          <cell r="A1037">
            <v>1830</v>
          </cell>
          <cell r="B1037" t="str">
            <v>ÁCIDO SULFÚRICO, com mais de 51% de ácido</v>
          </cell>
          <cell r="C1037">
            <v>8</v>
          </cell>
        </row>
        <row r="1038">
          <cell r="A1038">
            <v>1831</v>
          </cell>
          <cell r="B1038" t="str">
            <v>ÁCIDO SULFÚRICO, FUMEGANTE</v>
          </cell>
          <cell r="C1038">
            <v>8</v>
          </cell>
        </row>
        <row r="1039">
          <cell r="A1039">
            <v>1832</v>
          </cell>
          <cell r="B1039" t="str">
            <v>ÁCIDO SULFÚRICO, RESIDUAL</v>
          </cell>
          <cell r="C1039">
            <v>8</v>
          </cell>
        </row>
        <row r="1040">
          <cell r="A1040">
            <v>1833</v>
          </cell>
          <cell r="B1040" t="str">
            <v>ÁCIDO SULFUROSO</v>
          </cell>
          <cell r="C1040">
            <v>8</v>
          </cell>
        </row>
        <row r="1041">
          <cell r="A1041">
            <v>1834</v>
          </cell>
          <cell r="B1041" t="str">
            <v>CLORETO DE SULFURILA</v>
          </cell>
          <cell r="C1041">
            <v>6.1</v>
          </cell>
        </row>
        <row r="1042">
          <cell r="A1042">
            <v>1835</v>
          </cell>
          <cell r="B1042" t="str">
            <v>HIDRÓXIDO DE TETRAMETILAMÔNIO SOLUÇÃO</v>
          </cell>
          <cell r="C1042">
            <v>8</v>
          </cell>
        </row>
        <row r="1043">
          <cell r="A1043">
            <v>1836</v>
          </cell>
          <cell r="B1043" t="str">
            <v>CLORETO DE TIONILA</v>
          </cell>
          <cell r="C1043">
            <v>8</v>
          </cell>
        </row>
        <row r="1044">
          <cell r="A1044">
            <v>1837</v>
          </cell>
          <cell r="B1044" t="str">
            <v>CLORETO DE TIOFOSFORILA</v>
          </cell>
          <cell r="C1044">
            <v>8</v>
          </cell>
        </row>
        <row r="1045">
          <cell r="A1045">
            <v>1838</v>
          </cell>
          <cell r="B1045" t="str">
            <v>TETRACLORETO DE TITÂNIO</v>
          </cell>
          <cell r="C1045">
            <v>6.1</v>
          </cell>
        </row>
        <row r="1046">
          <cell r="A1046">
            <v>1839</v>
          </cell>
          <cell r="B1046" t="str">
            <v>ÁCIDO TRICLOROACÉTICO</v>
          </cell>
          <cell r="C1046">
            <v>8</v>
          </cell>
        </row>
        <row r="1047">
          <cell r="A1047">
            <v>1840</v>
          </cell>
          <cell r="B1047" t="str">
            <v>CLORETO DE ZINCO SOLUÇÃO</v>
          </cell>
          <cell r="C1047">
            <v>8</v>
          </cell>
        </row>
        <row r="1048">
          <cell r="A1048">
            <v>1841</v>
          </cell>
          <cell r="B1048" t="str">
            <v>ACETALDEÍDO DE AMÔNIA</v>
          </cell>
          <cell r="C1048">
            <v>9</v>
          </cell>
        </row>
        <row r="1049">
          <cell r="A1049">
            <v>1843</v>
          </cell>
          <cell r="B1049" t="str">
            <v>DINITRO-o-CRESOLATO DE AMÔNIO, SÓLIDO</v>
          </cell>
          <cell r="C1049">
            <v>6.1</v>
          </cell>
        </row>
        <row r="1050">
          <cell r="A1050">
            <v>1845</v>
          </cell>
          <cell r="B1050" t="str">
            <v>DIÓXIDO DE CARBONO, SÓLIDO (GELO SECO)</v>
          </cell>
          <cell r="C1050">
            <v>9</v>
          </cell>
        </row>
        <row r="1051">
          <cell r="A1051">
            <v>1846</v>
          </cell>
          <cell r="B1051" t="str">
            <v>TETRACLORETO DE CARBONO</v>
          </cell>
          <cell r="C1051">
            <v>6.1</v>
          </cell>
        </row>
        <row r="1052">
          <cell r="A1052">
            <v>1847</v>
          </cell>
          <cell r="B1052" t="str">
            <v>SULFETO DE POTÁSSIO, HIDRATADO com no mínimo 30% de água de cristalização</v>
          </cell>
          <cell r="C1052">
            <v>8</v>
          </cell>
        </row>
        <row r="1053">
          <cell r="A1053">
            <v>1848</v>
          </cell>
          <cell r="B1053" t="str">
            <v>ÁCIDO PROPIÔNICO com no mínimo 10% e com menos de 90% de ácido em massa</v>
          </cell>
          <cell r="C1053">
            <v>8</v>
          </cell>
        </row>
        <row r="1054">
          <cell r="A1054">
            <v>1849</v>
          </cell>
          <cell r="B1054" t="str">
            <v>SULFETO DE SÓDIO, HIDRATADO com no mínimo 30% de água</v>
          </cell>
          <cell r="C1054">
            <v>8</v>
          </cell>
        </row>
        <row r="1055">
          <cell r="A1055">
            <v>1851</v>
          </cell>
          <cell r="B1055" t="str">
            <v>MEDICAMENTO, TÓXICO, LÍQUIDO, N.E.</v>
          </cell>
          <cell r="C1055">
            <v>6.1</v>
          </cell>
        </row>
        <row r="1056">
          <cell r="A1056">
            <v>1854</v>
          </cell>
          <cell r="B1056" t="str">
            <v>LIGAS DE BÁRIO, PIROFÓRICA(S)</v>
          </cell>
          <cell r="C1056">
            <v>4.2</v>
          </cell>
        </row>
        <row r="1057">
          <cell r="A1057">
            <v>1855</v>
          </cell>
          <cell r="B1057" t="str">
            <v>CÁLCIO, PIROFÓRICO, ou LIGAS DE CÁLCIO, PIROFÓRICAS</v>
          </cell>
          <cell r="C1057">
            <v>4.2</v>
          </cell>
        </row>
        <row r="1058">
          <cell r="A1058">
            <v>1856</v>
          </cell>
          <cell r="B1058" t="str">
            <v>TRAPOS, OLEOSOS</v>
          </cell>
          <cell r="C1058" t="str">
            <v>PRODUTO NÃO SUJEITO AO REGULAMENTO DO TRANSPORTE TERRESTRE DE PRODUTOS PERIGOSOS</v>
          </cell>
        </row>
        <row r="1059">
          <cell r="A1059">
            <v>1858</v>
          </cell>
          <cell r="B1059" t="str">
            <v>HEXAFLUORPROPILENO (GÁS REFRIGERANTE R 1216)</v>
          </cell>
          <cell r="C1059">
            <v>2.2000000000000002</v>
          </cell>
        </row>
        <row r="1060">
          <cell r="A1060">
            <v>1859</v>
          </cell>
          <cell r="B1060" t="str">
            <v>TETRAFLUORETO DE SILÍCIO</v>
          </cell>
          <cell r="C1060">
            <v>2.2999999999999998</v>
          </cell>
        </row>
        <row r="1061">
          <cell r="A1061">
            <v>1860</v>
          </cell>
          <cell r="B1061" t="str">
            <v>FLUORETO DE VINILA, ESTABILIZADO</v>
          </cell>
          <cell r="C1061">
            <v>2.1</v>
          </cell>
        </row>
        <row r="1062">
          <cell r="A1062">
            <v>1862</v>
          </cell>
          <cell r="B1062" t="str">
            <v>CROTONATO DE ETILA</v>
          </cell>
          <cell r="C1062">
            <v>3</v>
          </cell>
        </row>
        <row r="1063">
          <cell r="A1063">
            <v>1863</v>
          </cell>
          <cell r="B1063" t="str">
            <v>COMBUSTÍVEL PARA AVIÕES A TURBINA ou QUEROSENE DE AVIAÇÃO QAV-1 ou JET A-1</v>
          </cell>
          <cell r="C1063">
            <v>3</v>
          </cell>
        </row>
        <row r="1064">
          <cell r="A1064">
            <v>1865</v>
          </cell>
          <cell r="B1064" t="str">
            <v>NITRATO DE n-PROPILA</v>
          </cell>
          <cell r="C1064">
            <v>3</v>
          </cell>
        </row>
        <row r="1065">
          <cell r="A1065">
            <v>1866</v>
          </cell>
          <cell r="B1065" t="str">
            <v>RESINA SOLUÇÃO, inflamável</v>
          </cell>
          <cell r="C1065">
            <v>3</v>
          </cell>
        </row>
        <row r="1066">
          <cell r="A1066">
            <v>1868</v>
          </cell>
          <cell r="B1066" t="str">
            <v>DECABORANO</v>
          </cell>
          <cell r="C1066">
            <v>4.0999999999999996</v>
          </cell>
        </row>
        <row r="1067">
          <cell r="A1067">
            <v>1869</v>
          </cell>
          <cell r="B1067" t="str">
            <v>MAGNÉSIO ou LIGAS DE MAGNÉSIO com mais de 50% de magnésio, em grânulos, limalhas ou aparas</v>
          </cell>
          <cell r="C1067">
            <v>4.0999999999999996</v>
          </cell>
        </row>
        <row r="1068">
          <cell r="A1068">
            <v>1870</v>
          </cell>
          <cell r="B1068" t="str">
            <v>BORO-HIDRETO DE POTÁSSIO</v>
          </cell>
          <cell r="C1068">
            <v>4.3</v>
          </cell>
        </row>
        <row r="1069">
          <cell r="A1069">
            <v>1871</v>
          </cell>
          <cell r="B1069" t="str">
            <v>HIDRETO DE TITÂNIO</v>
          </cell>
          <cell r="C1069">
            <v>4.0999999999999996</v>
          </cell>
        </row>
        <row r="1070">
          <cell r="A1070">
            <v>1872</v>
          </cell>
          <cell r="B1070" t="str">
            <v>DIÓXIDO DE CHUMBO</v>
          </cell>
          <cell r="C1070">
            <v>5.0999999999999996</v>
          </cell>
        </row>
        <row r="1071">
          <cell r="A1071">
            <v>1873</v>
          </cell>
          <cell r="B1071" t="str">
            <v>ÁCIDO PERCLÓRICO com mais de 50% e até 72% de ácido, em massa</v>
          </cell>
          <cell r="C1071">
            <v>5.0999999999999996</v>
          </cell>
        </row>
        <row r="1072">
          <cell r="A1072">
            <v>1884</v>
          </cell>
          <cell r="B1072" t="str">
            <v>ÓXIDO DE BÁRIO</v>
          </cell>
          <cell r="C1072">
            <v>6.1</v>
          </cell>
        </row>
        <row r="1073">
          <cell r="A1073">
            <v>1885</v>
          </cell>
          <cell r="B1073" t="str">
            <v>BENZIDINA</v>
          </cell>
          <cell r="C1073">
            <v>6.1</v>
          </cell>
        </row>
        <row r="1074">
          <cell r="A1074">
            <v>1886</v>
          </cell>
          <cell r="B1074" t="str">
            <v>CLORETO DE BENZILIDENO</v>
          </cell>
          <cell r="C1074">
            <v>6.1</v>
          </cell>
        </row>
        <row r="1075">
          <cell r="A1075">
            <v>1887</v>
          </cell>
          <cell r="B1075" t="str">
            <v>BROMOCLOROMETANO</v>
          </cell>
          <cell r="C1075">
            <v>6.1</v>
          </cell>
        </row>
        <row r="1076">
          <cell r="A1076">
            <v>1888</v>
          </cell>
          <cell r="B1076" t="str">
            <v>CLOROFÓRMIO</v>
          </cell>
          <cell r="C1076">
            <v>6.1</v>
          </cell>
        </row>
        <row r="1077">
          <cell r="A1077">
            <v>1889</v>
          </cell>
          <cell r="B1077" t="str">
            <v>BROMETO DE CIANOGÊNIO</v>
          </cell>
          <cell r="C1077">
            <v>6.1</v>
          </cell>
        </row>
        <row r="1078">
          <cell r="A1078">
            <v>1891</v>
          </cell>
          <cell r="B1078" t="str">
            <v>BROMETO DE ETILA</v>
          </cell>
          <cell r="C1078">
            <v>6.1</v>
          </cell>
        </row>
        <row r="1079">
          <cell r="A1079">
            <v>1892</v>
          </cell>
          <cell r="B1079" t="str">
            <v>ETILDICLOROARSINA</v>
          </cell>
          <cell r="C1079">
            <v>6.1</v>
          </cell>
        </row>
        <row r="1080">
          <cell r="A1080">
            <v>1894</v>
          </cell>
          <cell r="B1080" t="str">
            <v>HIDRÓXIDO FENILMERCÚRIO</v>
          </cell>
          <cell r="C1080">
            <v>6.1</v>
          </cell>
        </row>
        <row r="1081">
          <cell r="A1081">
            <v>1895</v>
          </cell>
          <cell r="B1081" t="str">
            <v>NITRATO FENILMERCÚRIO</v>
          </cell>
          <cell r="C1081">
            <v>6.1</v>
          </cell>
        </row>
        <row r="1082">
          <cell r="A1082">
            <v>1897</v>
          </cell>
          <cell r="B1082" t="str">
            <v>TETRACLOROETILENO</v>
          </cell>
          <cell r="C1082">
            <v>6.1</v>
          </cell>
        </row>
        <row r="1083">
          <cell r="A1083">
            <v>1898</v>
          </cell>
          <cell r="B1083" t="str">
            <v>IODETO DE ACETILA</v>
          </cell>
          <cell r="C1083">
            <v>8</v>
          </cell>
        </row>
        <row r="1084">
          <cell r="A1084">
            <v>1902</v>
          </cell>
          <cell r="B1084" t="str">
            <v>FOSFATO ÁCIDO DE DIISOOCTILA</v>
          </cell>
          <cell r="C1084">
            <v>8</v>
          </cell>
        </row>
        <row r="1085">
          <cell r="A1085">
            <v>1903</v>
          </cell>
          <cell r="B1085" t="str">
            <v>DESINFETANTE, CORROSIVO, LÍQUIDO, N.E.</v>
          </cell>
          <cell r="C1085">
            <v>8</v>
          </cell>
        </row>
        <row r="1086">
          <cell r="A1086">
            <v>1905</v>
          </cell>
          <cell r="B1086" t="str">
            <v>ÁCIDO SELÊNICO</v>
          </cell>
          <cell r="C1086">
            <v>8</v>
          </cell>
        </row>
        <row r="1087">
          <cell r="A1087">
            <v>1906</v>
          </cell>
          <cell r="B1087" t="str">
            <v>LAMA ÁCIDA</v>
          </cell>
          <cell r="C1087">
            <v>8</v>
          </cell>
        </row>
        <row r="1088">
          <cell r="A1088">
            <v>1907</v>
          </cell>
          <cell r="B1088" t="str">
            <v>CAL SODADA, com mais de 4% de hidróxido de sódio</v>
          </cell>
          <cell r="C1088">
            <v>8</v>
          </cell>
        </row>
        <row r="1089">
          <cell r="A1089">
            <v>1908</v>
          </cell>
          <cell r="B1089" t="str">
            <v>CLORITO, SOLUÇÃO</v>
          </cell>
          <cell r="C1089">
            <v>8</v>
          </cell>
        </row>
        <row r="1090">
          <cell r="A1090">
            <v>1910</v>
          </cell>
          <cell r="B1090" t="str">
            <v>ÓXIDO DE CÁLCIO</v>
          </cell>
          <cell r="C1090" t="str">
            <v>PRODUTO NÃO SUJEITO AO REGULAMENTO DO TRANSPORTE TERRESTRE DE PRODUTOS PERIGOSOS</v>
          </cell>
        </row>
        <row r="1091">
          <cell r="A1091">
            <v>1911</v>
          </cell>
          <cell r="B1091" t="str">
            <v>DIBORANO</v>
          </cell>
          <cell r="C1091">
            <v>2.2999999999999998</v>
          </cell>
        </row>
        <row r="1092">
          <cell r="A1092">
            <v>1912</v>
          </cell>
          <cell r="B1092" t="str">
            <v>MISTURA DE CLORETO DE METILA E CLORETO DE METILENO</v>
          </cell>
          <cell r="C1092">
            <v>2.1</v>
          </cell>
        </row>
        <row r="1093">
          <cell r="A1093">
            <v>1913</v>
          </cell>
          <cell r="B1093" t="str">
            <v>NEÔNIO, LÍQUIDO REFRIGERADO</v>
          </cell>
          <cell r="C1093">
            <v>2.2000000000000002</v>
          </cell>
        </row>
        <row r="1094">
          <cell r="A1094">
            <v>1914</v>
          </cell>
          <cell r="B1094" t="str">
            <v>PROPIONATOS DE BUTILA</v>
          </cell>
          <cell r="C1094">
            <v>3</v>
          </cell>
        </row>
        <row r="1095">
          <cell r="A1095">
            <v>1915</v>
          </cell>
          <cell r="B1095" t="str">
            <v>CICLOHEXANONA</v>
          </cell>
          <cell r="C1095">
            <v>3</v>
          </cell>
        </row>
        <row r="1096">
          <cell r="A1096">
            <v>1916</v>
          </cell>
          <cell r="B1096" t="str">
            <v>ÉTER 2,2`-DICLORODIETÍLICO</v>
          </cell>
          <cell r="C1096">
            <v>6.1</v>
          </cell>
        </row>
        <row r="1097">
          <cell r="A1097">
            <v>1917</v>
          </cell>
          <cell r="B1097" t="str">
            <v>ACRILATO DE ETILA, ESTABILIZADO</v>
          </cell>
          <cell r="C1097">
            <v>3</v>
          </cell>
        </row>
        <row r="1098">
          <cell r="A1098">
            <v>1918</v>
          </cell>
          <cell r="B1098" t="str">
            <v>ISOPROPILBENZENO</v>
          </cell>
          <cell r="C1098">
            <v>3</v>
          </cell>
        </row>
        <row r="1099">
          <cell r="A1099">
            <v>1919</v>
          </cell>
          <cell r="B1099" t="str">
            <v>ACRILATO DE METILA, ESTABILIZADO</v>
          </cell>
          <cell r="C1099">
            <v>3</v>
          </cell>
        </row>
        <row r="1100">
          <cell r="A1100">
            <v>1920</v>
          </cell>
          <cell r="B1100" t="str">
            <v>NONANOS</v>
          </cell>
          <cell r="C1100">
            <v>3</v>
          </cell>
        </row>
        <row r="1101">
          <cell r="A1101">
            <v>1921</v>
          </cell>
          <cell r="B1101" t="str">
            <v>PROPILENOIMINA, ESTABILIZADA</v>
          </cell>
          <cell r="C1101">
            <v>3</v>
          </cell>
        </row>
        <row r="1102">
          <cell r="A1102">
            <v>1922</v>
          </cell>
          <cell r="B1102" t="str">
            <v>PIRROLIDINA</v>
          </cell>
          <cell r="C1102">
            <v>3</v>
          </cell>
        </row>
        <row r="1103">
          <cell r="A1103">
            <v>1923</v>
          </cell>
          <cell r="B1103" t="str">
            <v>DITIONITO DE CÁLCIO (HIDROSSULFITO DE CÁLCIO)</v>
          </cell>
          <cell r="C1103">
            <v>4.2</v>
          </cell>
        </row>
        <row r="1104">
          <cell r="A1104">
            <v>1928</v>
          </cell>
          <cell r="B1104" t="str">
            <v>BROMETO DE METILMAGNÉSIO EM ÉTER ETÍLICO</v>
          </cell>
          <cell r="C1104">
            <v>4.3</v>
          </cell>
        </row>
        <row r="1105">
          <cell r="A1105">
            <v>1929</v>
          </cell>
          <cell r="B1105" t="str">
            <v>DITIONITO DE POTÁSSIO (HIDROSSULFITO DE POTÁSSIO)</v>
          </cell>
          <cell r="C1105">
            <v>4.2</v>
          </cell>
        </row>
        <row r="1106">
          <cell r="A1106">
            <v>1931</v>
          </cell>
          <cell r="B1106" t="str">
            <v>DITIONITO DE ZINCO (HIDROSSULFITO DE ZINCO)</v>
          </cell>
          <cell r="C1106">
            <v>9</v>
          </cell>
        </row>
        <row r="1107">
          <cell r="A1107">
            <v>1932</v>
          </cell>
          <cell r="B1107" t="str">
            <v>ZIRCÔNIO, APARAS</v>
          </cell>
          <cell r="C1107">
            <v>4.2</v>
          </cell>
        </row>
        <row r="1108">
          <cell r="A1108">
            <v>1935</v>
          </cell>
          <cell r="B1108" t="str">
            <v>CIANETO SOLUÇÃO, N.E.</v>
          </cell>
          <cell r="C1108">
            <v>6.1</v>
          </cell>
        </row>
        <row r="1109">
          <cell r="A1109">
            <v>1938</v>
          </cell>
          <cell r="B1109" t="str">
            <v>ÁCIDO BROMOACÉTICO SOLUÇÃO</v>
          </cell>
          <cell r="C1109">
            <v>8</v>
          </cell>
        </row>
        <row r="1110">
          <cell r="A1110">
            <v>1939</v>
          </cell>
          <cell r="B1110" t="str">
            <v>OXIBROMETO DE FÓSFORO</v>
          </cell>
          <cell r="C1110">
            <v>8</v>
          </cell>
        </row>
        <row r="1111">
          <cell r="A1111">
            <v>1940</v>
          </cell>
          <cell r="B1111" t="str">
            <v>ÁCIDO TIOGLICÓLICO</v>
          </cell>
          <cell r="C1111">
            <v>8</v>
          </cell>
        </row>
        <row r="1112">
          <cell r="A1112">
            <v>1941</v>
          </cell>
          <cell r="B1112" t="str">
            <v>DIBROMODIFLUORMETANO</v>
          </cell>
          <cell r="C1112">
            <v>9</v>
          </cell>
        </row>
        <row r="1113">
          <cell r="A1113">
            <v>1942</v>
          </cell>
          <cell r="B1113" t="str">
            <v>NITRATO DE AMÔNIO, contendo até 0,2% de substâncias combustíveis, inclusive qualquer substância orgânica calculada como carbono, exclusive qualquer outra substância adicionada</v>
          </cell>
          <cell r="C1113">
            <v>5.0999999999999996</v>
          </cell>
        </row>
        <row r="1114">
          <cell r="A1114">
            <v>1944</v>
          </cell>
          <cell r="B1114" t="str">
            <v>FÓSFOROS DE SEGURANÇA (carteiras, cartelas ou caixas)</v>
          </cell>
          <cell r="C1114">
            <v>4.0999999999999996</v>
          </cell>
        </row>
        <row r="1115">
          <cell r="A1115">
            <v>1945</v>
          </cell>
          <cell r="B1115" t="str">
            <v>FÓSFORO DE CERA VIRGEM</v>
          </cell>
          <cell r="C1115">
            <v>4.0999999999999996</v>
          </cell>
        </row>
        <row r="1116">
          <cell r="A1116">
            <v>1950</v>
          </cell>
          <cell r="B1116" t="str">
            <v>AEROSSÓIS</v>
          </cell>
          <cell r="C1116">
            <v>2</v>
          </cell>
        </row>
        <row r="1117">
          <cell r="A1117">
            <v>1951</v>
          </cell>
          <cell r="B1117" t="str">
            <v>ARGÔNIO, LÍQUIDO REFRIGERADO</v>
          </cell>
          <cell r="C1117">
            <v>2.2000000000000002</v>
          </cell>
        </row>
        <row r="1118">
          <cell r="A1118">
            <v>1952</v>
          </cell>
          <cell r="B1118" t="str">
            <v>MISTURA DE ÓXIDO DE ETILENO E DIÓXIDO DE CARBONO com até 9% de óxido de etileno</v>
          </cell>
          <cell r="C1118">
            <v>2.2000000000000002</v>
          </cell>
        </row>
        <row r="1119">
          <cell r="A1119">
            <v>1953</v>
          </cell>
          <cell r="B1119" t="str">
            <v>GÁS TÓXICO, INFLAMÁVEL, COMPRIMIDO, N.E.</v>
          </cell>
          <cell r="C1119">
            <v>2.2999999999999998</v>
          </cell>
        </row>
        <row r="1120">
          <cell r="A1120">
            <v>1954</v>
          </cell>
          <cell r="B1120" t="str">
            <v>GÁS INFLAMÁVEL, COMPRIMIDO, N.E.</v>
          </cell>
          <cell r="C1120">
            <v>2.1</v>
          </cell>
        </row>
        <row r="1121">
          <cell r="A1121">
            <v>1955</v>
          </cell>
          <cell r="B1121" t="str">
            <v>GÁS TÓXICO, COMPRIMIDO, N.E.</v>
          </cell>
          <cell r="C1121">
            <v>2.2999999999999998</v>
          </cell>
        </row>
        <row r="1122">
          <cell r="A1122">
            <v>1956</v>
          </cell>
          <cell r="B1122" t="str">
            <v>GÁS COMPRIMIDO, N.E.</v>
          </cell>
          <cell r="C1122">
            <v>2.2000000000000002</v>
          </cell>
        </row>
        <row r="1123">
          <cell r="A1123">
            <v>1957</v>
          </cell>
          <cell r="B1123" t="str">
            <v>DEUTÉRIO, COMPRIMIDO</v>
          </cell>
          <cell r="C1123">
            <v>2.1</v>
          </cell>
        </row>
        <row r="1124">
          <cell r="A1124">
            <v>1958</v>
          </cell>
          <cell r="B1124" t="str">
            <v>1,2-DICLORO-1,1,2,2-TETRAFLUORETANO (GÁS REFRIGERANTE R 114)</v>
          </cell>
          <cell r="C1124">
            <v>2.2000000000000002</v>
          </cell>
        </row>
        <row r="1125">
          <cell r="A1125">
            <v>1959</v>
          </cell>
          <cell r="B1125" t="str">
            <v>1,1-DIFLUORETILENO (GÁS REFRIGERANTE R 1132 a)</v>
          </cell>
          <cell r="C1125">
            <v>2.1</v>
          </cell>
        </row>
        <row r="1126">
          <cell r="A1126">
            <v>1961</v>
          </cell>
          <cell r="B1126" t="str">
            <v>ETANO, LÍQUIDO REFRIGERADO</v>
          </cell>
          <cell r="C1126">
            <v>2.1</v>
          </cell>
        </row>
        <row r="1127">
          <cell r="A1127">
            <v>1962</v>
          </cell>
          <cell r="B1127" t="str">
            <v>ETILENO</v>
          </cell>
          <cell r="C1127">
            <v>2.1</v>
          </cell>
        </row>
        <row r="1128">
          <cell r="A1128">
            <v>1963</v>
          </cell>
          <cell r="B1128" t="str">
            <v>HÉLIO, LÍQUIDO REFRIGERADO</v>
          </cell>
          <cell r="C1128">
            <v>2.2000000000000002</v>
          </cell>
        </row>
        <row r="1129">
          <cell r="A1129">
            <v>1964</v>
          </cell>
          <cell r="B1129" t="str">
            <v>MISTURA DE HIDROCARBONETO GASOSO, COMPRIMIDA, N.E.</v>
          </cell>
          <cell r="C1129">
            <v>2.1</v>
          </cell>
        </row>
        <row r="1130">
          <cell r="A1130">
            <v>1965</v>
          </cell>
          <cell r="B1130" t="str">
            <v>MISTURA DE HIDROCARBONETO GASOSO, LIQUEFEITA, N.E.</v>
          </cell>
          <cell r="C1130">
            <v>2.1</v>
          </cell>
        </row>
        <row r="1131">
          <cell r="A1131">
            <v>1966</v>
          </cell>
          <cell r="B1131" t="str">
            <v>HIDROGÊNIO, LÍQUIDO REFRIGERADO</v>
          </cell>
          <cell r="C1131">
            <v>2.1</v>
          </cell>
        </row>
        <row r="1132">
          <cell r="A1132">
            <v>1967</v>
          </cell>
          <cell r="B1132" t="str">
            <v>INSETICIDA, TÓXICO, GASOSO, N.E.</v>
          </cell>
          <cell r="C1132">
            <v>2.2999999999999998</v>
          </cell>
        </row>
        <row r="1133">
          <cell r="A1133">
            <v>1968</v>
          </cell>
          <cell r="B1133" t="str">
            <v>INSETICIDA GASOSO, N.E.</v>
          </cell>
          <cell r="C1133">
            <v>2.2000000000000002</v>
          </cell>
        </row>
        <row r="1134">
          <cell r="A1134">
            <v>1969</v>
          </cell>
          <cell r="B1134" t="str">
            <v>ISOBUTANO</v>
          </cell>
          <cell r="C1134">
            <v>2.1</v>
          </cell>
        </row>
        <row r="1135">
          <cell r="A1135">
            <v>1970</v>
          </cell>
          <cell r="B1135" t="str">
            <v>CRIPTÔNIO, LÍQUIDO REFRIGERADO</v>
          </cell>
          <cell r="C1135">
            <v>2.2000000000000002</v>
          </cell>
        </row>
        <row r="1136">
          <cell r="A1136">
            <v>1971</v>
          </cell>
          <cell r="B1136" t="str">
            <v>METANO, COMPRIMIDO, ou GÁS NATURAL, COMPRIMIDO, com elevado teor de metano</v>
          </cell>
          <cell r="C1136">
            <v>2.1</v>
          </cell>
        </row>
        <row r="1137">
          <cell r="A1137">
            <v>1972</v>
          </cell>
          <cell r="B1137" t="str">
            <v>METANO, LÍQUIDO REFRIGERADO, ou GÁS NATURAL, LÍQUIDO REFRIGERADO, com alto teor de metano</v>
          </cell>
          <cell r="C1137">
            <v>2.1</v>
          </cell>
        </row>
        <row r="1138">
          <cell r="A1138">
            <v>1973</v>
          </cell>
          <cell r="B1138" t="str">
            <v>MISTURA  DE  CLORODIFLUORMETANO  E  CLOROPENTA-FLUORETANO  com PE  fixo,  contendo  cerca  de  49%  de clorodifluormetano (GÁS REFRIGERANTE R 502)</v>
          </cell>
          <cell r="C1138">
            <v>2.2000000000000002</v>
          </cell>
        </row>
        <row r="1139">
          <cell r="A1139">
            <v>1974</v>
          </cell>
          <cell r="B1139" t="str">
            <v>CLORODIFLUORBROMOMETANO (GÁS REFRIGERANTE R 12B1)</v>
          </cell>
          <cell r="C1139">
            <v>2.2000000000000002</v>
          </cell>
        </row>
        <row r="1140">
          <cell r="A1140">
            <v>1975</v>
          </cell>
          <cell r="B1140" t="str">
            <v>MISTURA DE ÓXIDO NÍTRICO E TETRÓXIDO DE DINITROGÊNIO (MISTURA DE ÓXIDO NÍTRICO E DIÓXIDO DE NITROGÊNIO)</v>
          </cell>
          <cell r="C1140">
            <v>2.2999999999999998</v>
          </cell>
        </row>
        <row r="1141">
          <cell r="A1141">
            <v>1976</v>
          </cell>
          <cell r="B1141" t="str">
            <v>OCTAFLUORCICLOBUTANO (GÁS REFRIGERANTE RC 318)</v>
          </cell>
          <cell r="C1141">
            <v>2.2000000000000002</v>
          </cell>
        </row>
        <row r="1142">
          <cell r="A1142">
            <v>1977</v>
          </cell>
          <cell r="B1142" t="str">
            <v>NITROGÊNIO, LÍQUIDO REFRIGERADO</v>
          </cell>
          <cell r="C1142">
            <v>2.2000000000000002</v>
          </cell>
        </row>
        <row r="1143">
          <cell r="A1143">
            <v>1978</v>
          </cell>
          <cell r="B1143" t="str">
            <v>PROPANO</v>
          </cell>
          <cell r="C1143">
            <v>2.1</v>
          </cell>
        </row>
        <row r="1144">
          <cell r="A1144">
            <v>1982</v>
          </cell>
          <cell r="B1144" t="str">
            <v>TETRAFLUORMETANO (GÁS REFRIGERANTE R 14)</v>
          </cell>
          <cell r="C1144">
            <v>2.2000000000000002</v>
          </cell>
        </row>
        <row r="1145">
          <cell r="A1145">
            <v>1983</v>
          </cell>
          <cell r="B1145" t="str">
            <v>1-CLORO-2,2,2-TRIFLUORETANO (GÁS REFRIGERANTE R 133 a)</v>
          </cell>
          <cell r="C1145">
            <v>2.2000000000000002</v>
          </cell>
        </row>
        <row r="1146">
          <cell r="A1146">
            <v>1984</v>
          </cell>
          <cell r="B1146" t="str">
            <v>TRIFLUORMETANO (GÁS REFRIGERANTE R 23)</v>
          </cell>
          <cell r="C1146">
            <v>2.2000000000000002</v>
          </cell>
        </row>
        <row r="1147">
          <cell r="A1147">
            <v>1986</v>
          </cell>
          <cell r="B1147" t="str">
            <v>ÁLCOOIS, INFLAMÁVEIS, TÓXICOS, N.E.</v>
          </cell>
          <cell r="C1147">
            <v>3</v>
          </cell>
        </row>
        <row r="1148">
          <cell r="A1148">
            <v>1987</v>
          </cell>
          <cell r="B1148" t="str">
            <v>ÁLCOOIS, N.E.</v>
          </cell>
          <cell r="C1148">
            <v>3</v>
          </cell>
        </row>
        <row r="1149">
          <cell r="A1149">
            <v>1988</v>
          </cell>
          <cell r="B1149" t="str">
            <v>ALDEÍDOS, INFLAMÁVEIS, TÓXICOS, N.E.</v>
          </cell>
          <cell r="C1149">
            <v>3</v>
          </cell>
        </row>
        <row r="1150">
          <cell r="A1150">
            <v>1989</v>
          </cell>
          <cell r="B1150" t="str">
            <v>ALDEÍDOS, N.E.</v>
          </cell>
          <cell r="C1150">
            <v>3</v>
          </cell>
        </row>
        <row r="1151">
          <cell r="A1151">
            <v>1990</v>
          </cell>
          <cell r="B1151" t="str">
            <v>BENZALDEÍDO</v>
          </cell>
          <cell r="C1151">
            <v>9</v>
          </cell>
        </row>
        <row r="1152">
          <cell r="A1152">
            <v>1991</v>
          </cell>
          <cell r="B1152" t="str">
            <v>CLOROPRENO, ESTABILIZADO</v>
          </cell>
          <cell r="C1152">
            <v>3</v>
          </cell>
        </row>
        <row r="1153">
          <cell r="A1153">
            <v>1992</v>
          </cell>
          <cell r="B1153" t="str">
            <v>LÍQUIDO INFLAMÁVEL, TÓXICO, N.E.</v>
          </cell>
          <cell r="C1153">
            <v>3</v>
          </cell>
        </row>
        <row r="1154">
          <cell r="A1154">
            <v>1993</v>
          </cell>
          <cell r="B1154" t="str">
            <v>LÍQUIDO INFLAMÁVEL, N.E.</v>
          </cell>
          <cell r="C1154">
            <v>3</v>
          </cell>
        </row>
        <row r="1155">
          <cell r="A1155">
            <v>1994</v>
          </cell>
          <cell r="B1155" t="str">
            <v>FERROPENTACARBONILA</v>
          </cell>
          <cell r="C1155">
            <v>6.1</v>
          </cell>
        </row>
        <row r="1156">
          <cell r="A1156">
            <v>1999</v>
          </cell>
          <cell r="B1156" t="str">
            <v>ALCATRÕES LÍQUIDOS, inclusive asfalto, óleos, betumes e cut backs rodoviários</v>
          </cell>
          <cell r="C1156">
            <v>3</v>
          </cell>
        </row>
        <row r="1157">
          <cell r="A1157">
            <v>2000</v>
          </cell>
          <cell r="B1157" t="str">
            <v>CELULÓIDE, em blocos, barras, cilindros, folhas, tubos etc, exceto refugos</v>
          </cell>
          <cell r="C1157">
            <v>4.0999999999999996</v>
          </cell>
        </row>
        <row r="1158">
          <cell r="A1158">
            <v>2001</v>
          </cell>
          <cell r="B1158" t="str">
            <v>NAFTENATOS DE COBALTO, EM PÓ</v>
          </cell>
          <cell r="C1158">
            <v>4.0999999999999996</v>
          </cell>
        </row>
        <row r="1159">
          <cell r="A1159">
            <v>2002</v>
          </cell>
          <cell r="B1159" t="str">
            <v>CELULÓIDE, REFUGOS</v>
          </cell>
          <cell r="C1159">
            <v>4.2</v>
          </cell>
        </row>
        <row r="1160">
          <cell r="A1160">
            <v>2004</v>
          </cell>
          <cell r="B1160" t="str">
            <v>MAGNESIODIAMIDA</v>
          </cell>
          <cell r="C1160">
            <v>4.2</v>
          </cell>
        </row>
        <row r="1161">
          <cell r="A1161">
            <v>2006</v>
          </cell>
          <cell r="B1161" t="str">
            <v>PLÁSTICOS, À BASE DE NITROCELULOSE, SUJEITOS A AUTOAQUECIMENTO, N.E.</v>
          </cell>
          <cell r="C1161">
            <v>4.2</v>
          </cell>
        </row>
        <row r="1162">
          <cell r="A1162">
            <v>2008</v>
          </cell>
          <cell r="B1162" t="str">
            <v>ZIRCÔNIO EM PÓ, SECO</v>
          </cell>
          <cell r="C1162">
            <v>4.2</v>
          </cell>
        </row>
        <row r="1163">
          <cell r="A1163">
            <v>2009</v>
          </cell>
          <cell r="B1163" t="str">
            <v>ZIRCÔNIO, SECO, chapas acabadas, tiras ou bobinas de arame</v>
          </cell>
          <cell r="C1163">
            <v>4.2</v>
          </cell>
        </row>
        <row r="1164">
          <cell r="A1164">
            <v>2010</v>
          </cell>
          <cell r="B1164" t="str">
            <v>HIDRETO DE MAGNÉSIO</v>
          </cell>
          <cell r="C1164">
            <v>4.3</v>
          </cell>
        </row>
        <row r="1165">
          <cell r="A1165">
            <v>2011</v>
          </cell>
          <cell r="B1165" t="str">
            <v>FOSFETO DE MAGNÉSIO</v>
          </cell>
          <cell r="C1165">
            <v>4.3</v>
          </cell>
        </row>
        <row r="1166">
          <cell r="A1166">
            <v>2012</v>
          </cell>
          <cell r="B1166" t="str">
            <v>FOSFETO DE POTÁSSIO</v>
          </cell>
          <cell r="C1166">
            <v>4.3</v>
          </cell>
        </row>
        <row r="1167">
          <cell r="A1167">
            <v>2013</v>
          </cell>
          <cell r="B1167" t="str">
            <v>FOSFETO DE ESTRÔNCIO</v>
          </cell>
          <cell r="C1167">
            <v>4.3</v>
          </cell>
        </row>
        <row r="1168">
          <cell r="A1168">
            <v>2014</v>
          </cell>
          <cell r="B1168" t="str">
            <v>PERÓXIDO DE HIDROGÊNIO, SOLUÇÃO AQUOSA, com não menos de 20%, porém não mais que 60% de peróxido de hidrogênio (estabilizada se necessário)</v>
          </cell>
          <cell r="C1168">
            <v>5.0999999999999996</v>
          </cell>
        </row>
        <row r="1169">
          <cell r="A1169">
            <v>2015</v>
          </cell>
          <cell r="B1169" t="str">
            <v>PERÓXIDO    DE    HIDROGÊNIO,    ESTABILIZADO    ou    PERÓXIDO    DE    HIDROGÊNIO,    SOLUÇÃO    AQUOSA,
ESTABILIZADA, com mais de 60% de peróxido de hidrogênio</v>
          </cell>
          <cell r="C1169">
            <v>5.0999999999999996</v>
          </cell>
        </row>
        <row r="1170">
          <cell r="A1170">
            <v>2016</v>
          </cell>
          <cell r="B1170" t="str">
            <v>MUNIÇÃO TÓXICA, NÃO-EXPLOSIVA, sem ruptor ou carga ejetora, sem espoleta</v>
          </cell>
          <cell r="C1170">
            <v>6.1</v>
          </cell>
        </row>
        <row r="1171">
          <cell r="A1171">
            <v>2017</v>
          </cell>
          <cell r="B1171" t="str">
            <v>MUNIÇÃO LACRIMOGÊNEA, NÃO-EXPLOSIVA, sem ruptor ou carga ejetora, sem espoleta</v>
          </cell>
          <cell r="C1171">
            <v>6.1</v>
          </cell>
        </row>
        <row r="1172">
          <cell r="A1172">
            <v>2018</v>
          </cell>
          <cell r="B1172" t="str">
            <v>CLOROANILINAS, SÓLIDAS</v>
          </cell>
          <cell r="C1172">
            <v>6.1</v>
          </cell>
        </row>
        <row r="1173">
          <cell r="A1173">
            <v>2019</v>
          </cell>
          <cell r="B1173" t="str">
            <v>CLOROANILINAS, LÍQUIDAS</v>
          </cell>
          <cell r="C1173">
            <v>6.1</v>
          </cell>
        </row>
        <row r="1174">
          <cell r="A1174">
            <v>2020</v>
          </cell>
          <cell r="B1174" t="str">
            <v>CLOROFENÓIS, SÓLIDOS</v>
          </cell>
          <cell r="C1174">
            <v>6.1</v>
          </cell>
        </row>
        <row r="1175">
          <cell r="A1175">
            <v>2021</v>
          </cell>
          <cell r="B1175" t="str">
            <v>CLOROFENÓIS, LÍQUIDOS</v>
          </cell>
          <cell r="C1175">
            <v>6.1</v>
          </cell>
        </row>
        <row r="1176">
          <cell r="A1176">
            <v>2022</v>
          </cell>
          <cell r="B1176" t="str">
            <v>ÁCIDO CRESÍLICO</v>
          </cell>
          <cell r="C1176">
            <v>6.1</v>
          </cell>
        </row>
        <row r="1177">
          <cell r="A1177">
            <v>2023</v>
          </cell>
          <cell r="B1177" t="str">
            <v>EPICLORIDRINA</v>
          </cell>
          <cell r="C1177">
            <v>6.1</v>
          </cell>
        </row>
        <row r="1178">
          <cell r="A1178">
            <v>2024</v>
          </cell>
          <cell r="B1178" t="str">
            <v>MERCÚRIO COMPOSTO, LÍQUIDO, N.E.</v>
          </cell>
          <cell r="C1178">
            <v>6.1</v>
          </cell>
        </row>
        <row r="1179">
          <cell r="A1179">
            <v>2025</v>
          </cell>
          <cell r="B1179" t="str">
            <v>MERCÚRIO COMPOSTO, SÓLIDO, N.E.</v>
          </cell>
          <cell r="C1179">
            <v>6.1</v>
          </cell>
        </row>
        <row r="1180">
          <cell r="A1180">
            <v>2026</v>
          </cell>
          <cell r="B1180" t="str">
            <v>FENILMERCÚRIO COMPOSTO, N.E.</v>
          </cell>
          <cell r="C1180">
            <v>6.1</v>
          </cell>
        </row>
        <row r="1181">
          <cell r="A1181">
            <v>2027</v>
          </cell>
          <cell r="B1181" t="str">
            <v>ARSENITO DE SÓDIO, SÓLIDO</v>
          </cell>
          <cell r="C1181">
            <v>6.1</v>
          </cell>
        </row>
        <row r="1182">
          <cell r="A1182">
            <v>2028</v>
          </cell>
          <cell r="B1182" t="str">
            <v>BOMBAS, FUMÍGENAS, NÃO-EXPLOSIVAS, com líquido corrosivo, sem dispositivo iniciador</v>
          </cell>
          <cell r="C1182">
            <v>8</v>
          </cell>
        </row>
        <row r="1183">
          <cell r="A1183">
            <v>2029</v>
          </cell>
          <cell r="B1183" t="str">
            <v>HIDRAZINA, ANIDRA</v>
          </cell>
          <cell r="C1183">
            <v>8</v>
          </cell>
        </row>
        <row r="1184">
          <cell r="A1184">
            <v>2030</v>
          </cell>
          <cell r="B1184" t="str">
            <v>HIDRAZINA SOLUÇÃO AQUOSA com mais de 37% de hidrazina, em massa</v>
          </cell>
          <cell r="C1184">
            <v>8</v>
          </cell>
        </row>
        <row r="1185">
          <cell r="A1185">
            <v>2031</v>
          </cell>
          <cell r="B1185" t="str">
            <v>ÁCIDO NÍTRICO, exceto vermelho fumegante</v>
          </cell>
          <cell r="C1185">
            <v>8</v>
          </cell>
        </row>
        <row r="1186">
          <cell r="A1186">
            <v>2032</v>
          </cell>
          <cell r="B1186" t="str">
            <v>ÁCIDO NÍTRICO, VERMELHO FUMEGANTE</v>
          </cell>
          <cell r="C1186">
            <v>8</v>
          </cell>
        </row>
        <row r="1187">
          <cell r="A1187">
            <v>2033</v>
          </cell>
          <cell r="B1187" t="str">
            <v>MONÓXIDO DE POTÁSSIO</v>
          </cell>
          <cell r="C1187">
            <v>8</v>
          </cell>
        </row>
        <row r="1188">
          <cell r="A1188">
            <v>2034</v>
          </cell>
          <cell r="B1188" t="str">
            <v>MISTURA DE HIDROGÊNIO E METANO, COMPRIMIDA</v>
          </cell>
          <cell r="C1188">
            <v>2.1</v>
          </cell>
        </row>
        <row r="1189">
          <cell r="A1189">
            <v>2035</v>
          </cell>
          <cell r="B1189" t="str">
            <v>1,1,1-TRIFLUORETANO (GÁS REFRIGERANTE R 143 a)</v>
          </cell>
          <cell r="C1189">
            <v>2.1</v>
          </cell>
        </row>
        <row r="1190">
          <cell r="A1190">
            <v>2036</v>
          </cell>
          <cell r="B1190" t="str">
            <v>XENÔNIO</v>
          </cell>
          <cell r="C1190">
            <v>2.2000000000000002</v>
          </cell>
        </row>
        <row r="1191">
          <cell r="A1191">
            <v>2037</v>
          </cell>
          <cell r="B1191" t="str">
            <v>GÁS EM PEQUENOS RECIPIENTES (CARTUCHOS DE GÁS), não-recarregáveis, sem difusor</v>
          </cell>
          <cell r="C1191">
            <v>2</v>
          </cell>
        </row>
        <row r="1192">
          <cell r="A1192">
            <v>2038</v>
          </cell>
          <cell r="B1192" t="str">
            <v>DINITROTOLUENOS, LÍQUIDOS</v>
          </cell>
          <cell r="C1192">
            <v>6.1</v>
          </cell>
        </row>
        <row r="1193">
          <cell r="A1193">
            <v>2044</v>
          </cell>
          <cell r="B1193" t="str">
            <v>2,2-DIMETILPROPANO</v>
          </cell>
          <cell r="C1193">
            <v>2.1</v>
          </cell>
        </row>
        <row r="1194">
          <cell r="A1194">
            <v>2045</v>
          </cell>
          <cell r="B1194" t="str">
            <v>ISOBUTIRALDEÍDO (ALDEÍDO ISOBUTÍLICO)</v>
          </cell>
          <cell r="C1194">
            <v>3</v>
          </cell>
        </row>
        <row r="1195">
          <cell r="A1195">
            <v>2046</v>
          </cell>
          <cell r="B1195" t="str">
            <v>CIMENOS</v>
          </cell>
          <cell r="C1195">
            <v>3</v>
          </cell>
        </row>
        <row r="1196">
          <cell r="A1196">
            <v>2047</v>
          </cell>
          <cell r="B1196" t="str">
            <v>DICLOROPROPENOS</v>
          </cell>
          <cell r="C1196">
            <v>3</v>
          </cell>
        </row>
        <row r="1197">
          <cell r="A1197">
            <v>2048</v>
          </cell>
          <cell r="B1197" t="str">
            <v>DICICLOPENTADIENO</v>
          </cell>
          <cell r="C1197">
            <v>3</v>
          </cell>
        </row>
        <row r="1198">
          <cell r="A1198">
            <v>2049</v>
          </cell>
          <cell r="B1198" t="str">
            <v>DIETILBENZENO</v>
          </cell>
          <cell r="C1198">
            <v>3</v>
          </cell>
        </row>
        <row r="1199">
          <cell r="A1199">
            <v>2050</v>
          </cell>
          <cell r="B1199" t="str">
            <v>DIISOBUTILENO, COMPOSTOS ISOMÉRICOS</v>
          </cell>
          <cell r="C1199">
            <v>3</v>
          </cell>
        </row>
        <row r="1200">
          <cell r="A1200">
            <v>2051</v>
          </cell>
          <cell r="B1200" t="str">
            <v>2-DIMETILAMINOETANOL</v>
          </cell>
          <cell r="C1200">
            <v>8</v>
          </cell>
        </row>
        <row r="1201">
          <cell r="A1201">
            <v>2052</v>
          </cell>
          <cell r="B1201" t="str">
            <v>DIPENTENO</v>
          </cell>
          <cell r="C1201">
            <v>3</v>
          </cell>
        </row>
        <row r="1202">
          <cell r="A1202">
            <v>2053</v>
          </cell>
          <cell r="B1202" t="str">
            <v>METILISOBUTILCARBINOL</v>
          </cell>
          <cell r="C1202">
            <v>3</v>
          </cell>
        </row>
        <row r="1203">
          <cell r="A1203">
            <v>2054</v>
          </cell>
          <cell r="B1203" t="str">
            <v>MORFOLINA</v>
          </cell>
          <cell r="C1203">
            <v>8</v>
          </cell>
        </row>
        <row r="1204">
          <cell r="A1204">
            <v>2055</v>
          </cell>
          <cell r="B1204" t="str">
            <v>ESTIRENO MONÔMERO, ESTABILIZADO</v>
          </cell>
          <cell r="C1204">
            <v>3</v>
          </cell>
        </row>
        <row r="1205">
          <cell r="A1205">
            <v>2056</v>
          </cell>
          <cell r="B1205" t="str">
            <v>TETRA-HIDROFURANO</v>
          </cell>
          <cell r="C1205">
            <v>3</v>
          </cell>
        </row>
        <row r="1206">
          <cell r="A1206">
            <v>2057</v>
          </cell>
          <cell r="B1206" t="str">
            <v>TRIPROPILENO</v>
          </cell>
          <cell r="C1206">
            <v>3</v>
          </cell>
        </row>
        <row r="1207">
          <cell r="A1207">
            <v>2058</v>
          </cell>
          <cell r="B1207" t="str">
            <v>VALERALDEÍDO</v>
          </cell>
          <cell r="C1207">
            <v>3</v>
          </cell>
        </row>
        <row r="1208">
          <cell r="A1208">
            <v>2059</v>
          </cell>
          <cell r="B1208" t="str">
            <v>NITROCELULOSE SOLUÇÃO, INFLAMÁVEL, com até 12,6% de nitrogênio, em massa, e até 55% de nitrocelulose</v>
          </cell>
          <cell r="C1208">
            <v>3</v>
          </cell>
        </row>
        <row r="1209">
          <cell r="A1209">
            <v>2067</v>
          </cell>
          <cell r="B1209" t="str">
            <v>NITRATO DE AMÔNIO, FERTILIZANTES</v>
          </cell>
          <cell r="C1209">
            <v>5.0999999999999996</v>
          </cell>
        </row>
        <row r="1210">
          <cell r="A1210">
            <v>2071</v>
          </cell>
          <cell r="B1210" t="str">
            <v>NITRATO DE AMÔNIO, FERTILIZANTES</v>
          </cell>
          <cell r="C1210">
            <v>9</v>
          </cell>
        </row>
        <row r="1211">
          <cell r="A1211">
            <v>2073</v>
          </cell>
          <cell r="B1211" t="str">
            <v>AMÔNIA SOLUÇÃO aquosa, com densidade relativa inferior a 0,880 a 15ºC, com mais de 35% e até 50% de amônia</v>
          </cell>
          <cell r="C1211">
            <v>2.2000000000000002</v>
          </cell>
        </row>
        <row r="1212">
          <cell r="A1212">
            <v>2074</v>
          </cell>
          <cell r="B1212" t="str">
            <v>ACRILAMIDA, SÓLIDA</v>
          </cell>
          <cell r="C1212">
            <v>6.1</v>
          </cell>
        </row>
        <row r="1213">
          <cell r="A1213">
            <v>2075</v>
          </cell>
          <cell r="B1213" t="str">
            <v>CLORAL, ANIDRO, ESTABILIZADO</v>
          </cell>
          <cell r="C1213">
            <v>6.1</v>
          </cell>
        </row>
        <row r="1214">
          <cell r="A1214">
            <v>2076</v>
          </cell>
          <cell r="B1214" t="str">
            <v>CRESÓIS, LÍQUIDOS</v>
          </cell>
          <cell r="C1214">
            <v>6.1</v>
          </cell>
        </row>
        <row r="1215">
          <cell r="A1215">
            <v>2077</v>
          </cell>
          <cell r="B1215" t="str">
            <v>alfa-NAFTILAMINA</v>
          </cell>
          <cell r="C1215">
            <v>6.1</v>
          </cell>
        </row>
        <row r="1216">
          <cell r="A1216">
            <v>2078</v>
          </cell>
          <cell r="B1216" t="str">
            <v>DIISOCIANATO DE TOLUENO</v>
          </cell>
          <cell r="C1216">
            <v>6.1</v>
          </cell>
        </row>
        <row r="1217">
          <cell r="A1217">
            <v>2079</v>
          </cell>
          <cell r="B1217" t="str">
            <v>DIETILENOTRIAMINA</v>
          </cell>
          <cell r="C1217">
            <v>8</v>
          </cell>
        </row>
        <row r="1218">
          <cell r="A1218">
            <v>2186</v>
          </cell>
          <cell r="B1218" t="str">
            <v>CLORETO DE HIDROGÊNIO, LÍQUIDO REFRIGERADO</v>
          </cell>
          <cell r="C1218">
            <v>2.2999999999999998</v>
          </cell>
        </row>
        <row r="1219">
          <cell r="A1219">
            <v>2187</v>
          </cell>
          <cell r="B1219" t="str">
            <v>DIÓXIDO DE CARBONO, LÍQUIDO REFRIGERADO</v>
          </cell>
          <cell r="C1219">
            <v>2.2000000000000002</v>
          </cell>
        </row>
        <row r="1220">
          <cell r="A1220">
            <v>2188</v>
          </cell>
          <cell r="B1220" t="str">
            <v>ARSINA</v>
          </cell>
          <cell r="C1220">
            <v>2.2999999999999998</v>
          </cell>
        </row>
        <row r="1221">
          <cell r="A1221">
            <v>2189</v>
          </cell>
          <cell r="B1221" t="str">
            <v>DICLOROSSILANO</v>
          </cell>
          <cell r="C1221">
            <v>2.2999999999999998</v>
          </cell>
        </row>
        <row r="1222">
          <cell r="A1222">
            <v>2190</v>
          </cell>
          <cell r="B1222" t="str">
            <v>DIFLUORETO DE OXIGÊNIO, COMPRIMIDO</v>
          </cell>
          <cell r="C1222">
            <v>2.2999999999999998</v>
          </cell>
        </row>
        <row r="1223">
          <cell r="A1223">
            <v>2191</v>
          </cell>
          <cell r="B1223" t="str">
            <v>FLUORETO DE SULFURILA</v>
          </cell>
          <cell r="C1223">
            <v>2.2999999999999998</v>
          </cell>
        </row>
        <row r="1224">
          <cell r="A1224">
            <v>2192</v>
          </cell>
          <cell r="B1224" t="str">
            <v>GERMÂNIO</v>
          </cell>
          <cell r="C1224">
            <v>2.2999999999999998</v>
          </cell>
        </row>
        <row r="1225">
          <cell r="A1225">
            <v>2193</v>
          </cell>
          <cell r="B1225" t="str">
            <v>HEXAFLUORETANO (GÁS REFRIGERANTE R 116)</v>
          </cell>
          <cell r="C1225">
            <v>2.2000000000000002</v>
          </cell>
        </row>
        <row r="1226">
          <cell r="A1226">
            <v>2194</v>
          </cell>
          <cell r="B1226" t="str">
            <v>HEXAFLUORETO DE SELÊNIO</v>
          </cell>
          <cell r="C1226">
            <v>2.2999999999999998</v>
          </cell>
        </row>
        <row r="1227">
          <cell r="A1227">
            <v>2195</v>
          </cell>
          <cell r="B1227" t="str">
            <v>HEXAFLUORETO DE TELÚRIO</v>
          </cell>
          <cell r="C1227">
            <v>2.2999999999999998</v>
          </cell>
        </row>
        <row r="1228">
          <cell r="A1228">
            <v>2196</v>
          </cell>
          <cell r="B1228" t="str">
            <v>HEXAFLUORETO DE TUNGSTÊNIO</v>
          </cell>
          <cell r="C1228">
            <v>2.2999999999999998</v>
          </cell>
        </row>
        <row r="1229">
          <cell r="A1229">
            <v>2197</v>
          </cell>
          <cell r="B1229" t="str">
            <v>IODETO DE HIDROGÊNIO, ANIDRO</v>
          </cell>
          <cell r="C1229">
            <v>2.2999999999999998</v>
          </cell>
        </row>
        <row r="1230">
          <cell r="A1230">
            <v>2198</v>
          </cell>
          <cell r="B1230" t="str">
            <v>PENTAFLUORETO DE FÓSFORO</v>
          </cell>
          <cell r="C1230">
            <v>2.2999999999999998</v>
          </cell>
        </row>
        <row r="1231">
          <cell r="A1231">
            <v>2199</v>
          </cell>
          <cell r="B1231" t="str">
            <v>FOSFINA</v>
          </cell>
          <cell r="C1231">
            <v>2.2999999999999998</v>
          </cell>
        </row>
        <row r="1232">
          <cell r="A1232">
            <v>2200</v>
          </cell>
          <cell r="B1232" t="str">
            <v>PROPADIENO, ESTABILIZADO</v>
          </cell>
          <cell r="C1232">
            <v>2.1</v>
          </cell>
        </row>
        <row r="1233">
          <cell r="A1233">
            <v>2201</v>
          </cell>
          <cell r="B1233" t="str">
            <v>ÓXIDO NITROSO, LÍQUIDO REFRIGERADO</v>
          </cell>
          <cell r="C1233">
            <v>2.2000000000000002</v>
          </cell>
        </row>
        <row r="1234">
          <cell r="A1234">
            <v>2202</v>
          </cell>
          <cell r="B1234" t="str">
            <v>SELENIETO DE HIDROGÊNIO, ANIDRO</v>
          </cell>
          <cell r="C1234">
            <v>2.2999999999999998</v>
          </cell>
        </row>
        <row r="1235">
          <cell r="A1235">
            <v>2203</v>
          </cell>
          <cell r="B1235" t="str">
            <v>SILANO</v>
          </cell>
          <cell r="C1235">
            <v>2.1</v>
          </cell>
        </row>
        <row r="1236">
          <cell r="A1236">
            <v>2204</v>
          </cell>
          <cell r="B1236" t="str">
            <v>SULFETO DE CARBONILA</v>
          </cell>
          <cell r="C1236">
            <v>2.2999999999999998</v>
          </cell>
        </row>
        <row r="1237">
          <cell r="A1237">
            <v>2205</v>
          </cell>
          <cell r="B1237" t="str">
            <v>ADIPONITRILA</v>
          </cell>
          <cell r="C1237">
            <v>6.1</v>
          </cell>
        </row>
        <row r="1238">
          <cell r="A1238">
            <v>2206</v>
          </cell>
          <cell r="B1238" t="str">
            <v>ISOCIANATOS, TÓXICOS, N.E. ou SOLUÇÃO DE ISOCIANATOS, TÓXICA, N.E.</v>
          </cell>
          <cell r="C1238">
            <v>6.1</v>
          </cell>
        </row>
        <row r="1239">
          <cell r="A1239">
            <v>2208</v>
          </cell>
          <cell r="B1239" t="str">
            <v>MISTURA DE HIPOCLORITO DE CÁLCIO, SECA, com mais de 10% e até 39% de cloro livre</v>
          </cell>
          <cell r="C1239">
            <v>5.0999999999999996</v>
          </cell>
        </row>
        <row r="1240">
          <cell r="A1240">
            <v>2209</v>
          </cell>
          <cell r="B1240" t="str">
            <v>FORMALDEÍDO SOLUÇÃO com no mínimo 25% de formaldeído</v>
          </cell>
          <cell r="C1240">
            <v>8</v>
          </cell>
        </row>
        <row r="1241">
          <cell r="A1241">
            <v>2210</v>
          </cell>
          <cell r="B1241" t="str">
            <v>MANEB ou PREPARAÇÃO DE MANEB com 60% ou mais de maneb</v>
          </cell>
          <cell r="C1241">
            <v>4.2</v>
          </cell>
        </row>
        <row r="1242">
          <cell r="A1242">
            <v>2211</v>
          </cell>
          <cell r="B1242" t="str">
            <v>POLÍMEROS GRANULADOS, EXPANSÍVEIS, que desprendem vapores inflamáveis</v>
          </cell>
          <cell r="C1242">
            <v>9</v>
          </cell>
        </row>
        <row r="1243">
          <cell r="A1243">
            <v>2212</v>
          </cell>
          <cell r="B1243" t="str">
            <v>AMIANTOS, ANFIBÓLICO (amosita, tremolita, actinólito antofilita, crocidolita)</v>
          </cell>
          <cell r="C1243">
            <v>9</v>
          </cell>
        </row>
        <row r="1244">
          <cell r="A1244">
            <v>2213</v>
          </cell>
          <cell r="B1244" t="str">
            <v>PARAFORMALDEÍDO</v>
          </cell>
          <cell r="C1244">
            <v>4.0999999999999996</v>
          </cell>
        </row>
        <row r="1245">
          <cell r="A1245">
            <v>2214</v>
          </cell>
          <cell r="B1245" t="str">
            <v>ANIDRIDO FTÁLICO com mais de 0,05% de anidrido maléico</v>
          </cell>
          <cell r="C1245">
            <v>8</v>
          </cell>
        </row>
        <row r="1246">
          <cell r="A1246">
            <v>2215</v>
          </cell>
          <cell r="B1246" t="str">
            <v>ANIDRIDO MALÉICO</v>
          </cell>
          <cell r="C1246">
            <v>8</v>
          </cell>
        </row>
        <row r="1247">
          <cell r="A1247">
            <v>2216</v>
          </cell>
          <cell r="B1247" t="str">
            <v>FARINHA DE PEIXE (RESTOS DE PEIXE), ESTABILIZADA</v>
          </cell>
          <cell r="C1247" t="str">
            <v>PRODUTO NÃO SUJEITO AO REGULAMENTO DO TRANSPORTE TERRESTRE DE PRODUTOS PERIGOSOS</v>
          </cell>
        </row>
        <row r="1248">
          <cell r="A1248">
            <v>2217</v>
          </cell>
          <cell r="B1248" t="str">
            <v>TORTA OLEAGINOSA com até 1,5% de óleo e até 11% de umidade</v>
          </cell>
          <cell r="C1248">
            <v>4.2</v>
          </cell>
        </row>
        <row r="1249">
          <cell r="A1249">
            <v>2218</v>
          </cell>
          <cell r="B1249" t="str">
            <v>ÁCIDO ACRÍLICO, ESTABILIZADO</v>
          </cell>
          <cell r="C1249">
            <v>8</v>
          </cell>
        </row>
        <row r="1250">
          <cell r="A1250">
            <v>2219</v>
          </cell>
          <cell r="B1250" t="str">
            <v>ÉTER ALILGLICIDÍLICO</v>
          </cell>
          <cell r="C1250">
            <v>3</v>
          </cell>
        </row>
        <row r="1251">
          <cell r="A1251">
            <v>2222</v>
          </cell>
          <cell r="B1251" t="str">
            <v>ANISOL</v>
          </cell>
          <cell r="C1251">
            <v>3</v>
          </cell>
        </row>
        <row r="1252">
          <cell r="A1252">
            <v>2224</v>
          </cell>
          <cell r="B1252" t="str">
            <v>BENZONITRILA</v>
          </cell>
          <cell r="C1252">
            <v>6.1</v>
          </cell>
        </row>
        <row r="1253">
          <cell r="A1253">
            <v>2225</v>
          </cell>
          <cell r="B1253" t="str">
            <v>CLORETO DE BENZENOSSULFONILA</v>
          </cell>
          <cell r="C1253">
            <v>8</v>
          </cell>
        </row>
        <row r="1254">
          <cell r="A1254">
            <v>2226</v>
          </cell>
          <cell r="B1254" t="str">
            <v>BENZOTRICLORETO</v>
          </cell>
          <cell r="C1254">
            <v>8</v>
          </cell>
        </row>
        <row r="1255">
          <cell r="A1255">
            <v>2227</v>
          </cell>
          <cell r="B1255" t="str">
            <v>METACRILATO DE n-BUTILA, ESTABILIZADO</v>
          </cell>
          <cell r="C1255">
            <v>3</v>
          </cell>
        </row>
        <row r="1256">
          <cell r="A1256">
            <v>2232</v>
          </cell>
          <cell r="B1256" t="str">
            <v>2-CLOROETANAL</v>
          </cell>
          <cell r="C1256">
            <v>6.1</v>
          </cell>
        </row>
        <row r="1257">
          <cell r="A1257">
            <v>2233</v>
          </cell>
          <cell r="B1257" t="str">
            <v>CLOROANISIDINAS</v>
          </cell>
          <cell r="C1257">
            <v>6.1</v>
          </cell>
        </row>
        <row r="1258">
          <cell r="A1258">
            <v>2234</v>
          </cell>
          <cell r="B1258" t="str">
            <v>TRIFLUORETO(S) DE CLOROBENZILA</v>
          </cell>
          <cell r="C1258">
            <v>3</v>
          </cell>
        </row>
        <row r="1259">
          <cell r="A1259">
            <v>2235</v>
          </cell>
          <cell r="B1259" t="str">
            <v>CLORETO(S) DE CLOROBENZILA, LÍQUIDOS</v>
          </cell>
          <cell r="C1259">
            <v>6.1</v>
          </cell>
        </row>
        <row r="1260">
          <cell r="A1260">
            <v>2236</v>
          </cell>
          <cell r="B1260" t="str">
            <v>ISOCIANATO DE 3-CLORO-4-MEILFENILA, LÍQUIDO</v>
          </cell>
          <cell r="C1260">
            <v>6.1</v>
          </cell>
        </row>
        <row r="1261">
          <cell r="A1261">
            <v>2237</v>
          </cell>
          <cell r="B1261" t="str">
            <v>CLORONITROANILINAS</v>
          </cell>
          <cell r="C1261">
            <v>6.1</v>
          </cell>
        </row>
        <row r="1262">
          <cell r="A1262">
            <v>2238</v>
          </cell>
          <cell r="B1262" t="str">
            <v>CLOROTOLUENOS</v>
          </cell>
          <cell r="C1262">
            <v>3</v>
          </cell>
        </row>
        <row r="1263">
          <cell r="A1263">
            <v>2239</v>
          </cell>
          <cell r="B1263" t="str">
            <v>CLOROTOLUIDINAS, SÓLIDAS</v>
          </cell>
          <cell r="C1263">
            <v>6.1</v>
          </cell>
        </row>
        <row r="1264">
          <cell r="A1264">
            <v>2240</v>
          </cell>
          <cell r="B1264" t="str">
            <v>ÁCIDO CROMOSSULFÚRICO</v>
          </cell>
          <cell r="C1264">
            <v>8</v>
          </cell>
        </row>
        <row r="1265">
          <cell r="A1265">
            <v>2241</v>
          </cell>
          <cell r="B1265" t="str">
            <v>CICLO HEPTANO</v>
          </cell>
          <cell r="C1265">
            <v>3</v>
          </cell>
        </row>
        <row r="1266">
          <cell r="A1266">
            <v>2242</v>
          </cell>
          <cell r="B1266" t="str">
            <v>CICLO HEPTENO</v>
          </cell>
          <cell r="C1266">
            <v>3</v>
          </cell>
        </row>
        <row r="1267">
          <cell r="A1267">
            <v>2243</v>
          </cell>
          <cell r="B1267" t="str">
            <v>ACETATO DE CICLO HEXILA</v>
          </cell>
          <cell r="C1267">
            <v>3</v>
          </cell>
        </row>
        <row r="1268">
          <cell r="A1268">
            <v>2244</v>
          </cell>
          <cell r="B1268" t="str">
            <v>CICLOPENTANOL</v>
          </cell>
          <cell r="C1268">
            <v>3</v>
          </cell>
        </row>
        <row r="1269">
          <cell r="A1269">
            <v>2245</v>
          </cell>
          <cell r="B1269" t="str">
            <v>CICLOPENTANONA</v>
          </cell>
          <cell r="C1269">
            <v>3</v>
          </cell>
        </row>
        <row r="1270">
          <cell r="A1270">
            <v>2246</v>
          </cell>
          <cell r="B1270" t="str">
            <v>CICLOPENTENO</v>
          </cell>
          <cell r="C1270">
            <v>3</v>
          </cell>
        </row>
        <row r="1271">
          <cell r="A1271">
            <v>2247</v>
          </cell>
          <cell r="B1271" t="str">
            <v>n-DECANO</v>
          </cell>
          <cell r="C1271">
            <v>3</v>
          </cell>
        </row>
        <row r="1272">
          <cell r="A1272">
            <v>2248</v>
          </cell>
          <cell r="B1272" t="str">
            <v>DI-n-BUTILAMINA</v>
          </cell>
          <cell r="C1272">
            <v>8</v>
          </cell>
        </row>
        <row r="1273">
          <cell r="A1273">
            <v>2249</v>
          </cell>
          <cell r="B1273" t="str">
            <v>ÉTER DICLORODIMETÍLICO, SIMÉTRICO</v>
          </cell>
          <cell r="C1273">
            <v>6.1</v>
          </cell>
        </row>
        <row r="1274">
          <cell r="A1274">
            <v>2250</v>
          </cell>
          <cell r="B1274" t="str">
            <v>ISOCIANATO(S) DE DICLOROFENILA</v>
          </cell>
          <cell r="C1274">
            <v>6.1</v>
          </cell>
        </row>
        <row r="1275">
          <cell r="A1275">
            <v>2251</v>
          </cell>
          <cell r="B1275" t="str">
            <v>BICICLO [2.2.1]HEPTA-2,5-DIENO, ESTABILIZADO (2,5-NORBONADIENO, ESTABILIZADO)</v>
          </cell>
          <cell r="C1275">
            <v>3</v>
          </cell>
        </row>
        <row r="1276">
          <cell r="A1276">
            <v>2252</v>
          </cell>
          <cell r="B1276" t="str">
            <v>1,2-DIMETOXIETANO</v>
          </cell>
          <cell r="C1276">
            <v>3</v>
          </cell>
        </row>
        <row r="1277">
          <cell r="A1277">
            <v>2253</v>
          </cell>
          <cell r="B1277" t="str">
            <v>N,N-DIMETILANILINA</v>
          </cell>
          <cell r="C1277">
            <v>6.1</v>
          </cell>
        </row>
        <row r="1278">
          <cell r="A1278">
            <v>2254</v>
          </cell>
          <cell r="B1278" t="str">
            <v>FÓSFOROS, QUE SE CONSERVAM ACESOS AO VENTO</v>
          </cell>
          <cell r="C1278">
            <v>4.0999999999999996</v>
          </cell>
        </row>
        <row r="1279">
          <cell r="A1279">
            <v>2256</v>
          </cell>
          <cell r="B1279" t="str">
            <v>CICLO HEXENO</v>
          </cell>
          <cell r="C1279">
            <v>3</v>
          </cell>
        </row>
        <row r="1280">
          <cell r="A1280">
            <v>2257</v>
          </cell>
          <cell r="B1280" t="str">
            <v>POTÁSSIO</v>
          </cell>
          <cell r="C1280">
            <v>4.3</v>
          </cell>
        </row>
        <row r="1281">
          <cell r="A1281">
            <v>2258</v>
          </cell>
          <cell r="B1281" t="str">
            <v>1,2-PROPILENODIAMINA</v>
          </cell>
          <cell r="C1281">
            <v>8</v>
          </cell>
        </row>
        <row r="1282">
          <cell r="A1282">
            <v>2259</v>
          </cell>
          <cell r="B1282" t="str">
            <v>TRIETILENOTETRAMINA</v>
          </cell>
          <cell r="C1282">
            <v>8</v>
          </cell>
        </row>
        <row r="1283">
          <cell r="A1283">
            <v>2260</v>
          </cell>
          <cell r="B1283" t="str">
            <v>TRIPROPILAMINA</v>
          </cell>
          <cell r="C1283">
            <v>3</v>
          </cell>
        </row>
        <row r="1284">
          <cell r="A1284">
            <v>2261</v>
          </cell>
          <cell r="B1284" t="str">
            <v>XILENÓIS, SÓLIDOS</v>
          </cell>
          <cell r="C1284">
            <v>6.1</v>
          </cell>
        </row>
        <row r="1285">
          <cell r="A1285">
            <v>2262</v>
          </cell>
          <cell r="B1285" t="str">
            <v>CLORETO DE DIMETILCARBAMOÍLA</v>
          </cell>
          <cell r="C1285">
            <v>8</v>
          </cell>
        </row>
        <row r="1286">
          <cell r="A1286">
            <v>2263</v>
          </cell>
          <cell r="B1286" t="str">
            <v>DIMETILCICLO HEXANOS</v>
          </cell>
          <cell r="C1286">
            <v>3</v>
          </cell>
        </row>
        <row r="1287">
          <cell r="A1287">
            <v>2264</v>
          </cell>
          <cell r="B1287" t="str">
            <v>N,N-DIMETILCICLO HEXILAMINA</v>
          </cell>
          <cell r="C1287">
            <v>8</v>
          </cell>
        </row>
        <row r="1288">
          <cell r="A1288">
            <v>2265</v>
          </cell>
          <cell r="B1288" t="str">
            <v>N,N-DIMETILFORMAMIDA</v>
          </cell>
          <cell r="C1288">
            <v>3</v>
          </cell>
        </row>
        <row r="1289">
          <cell r="A1289">
            <v>2266</v>
          </cell>
          <cell r="B1289" t="str">
            <v>DIMETIL-N-PROPILAMINA</v>
          </cell>
          <cell r="C1289">
            <v>3</v>
          </cell>
        </row>
        <row r="1290">
          <cell r="A1290">
            <v>2267</v>
          </cell>
          <cell r="B1290" t="str">
            <v>CLORETO DE DIMETILTIOFOSFORILA</v>
          </cell>
          <cell r="C1290">
            <v>6.1</v>
          </cell>
        </row>
        <row r="1291">
          <cell r="A1291">
            <v>2269</v>
          </cell>
          <cell r="B1291" t="str">
            <v>3,3` IMINODIPROPILAMINA</v>
          </cell>
          <cell r="C1291">
            <v>8</v>
          </cell>
        </row>
        <row r="1292">
          <cell r="A1292">
            <v>2270</v>
          </cell>
          <cell r="B1292" t="str">
            <v>ETILAMINA, SOLUÇÃO AQUOSA, com não menos que 50% e não mais que 70% de etilamina</v>
          </cell>
          <cell r="C1292">
            <v>3</v>
          </cell>
        </row>
        <row r="1293">
          <cell r="A1293">
            <v>2271</v>
          </cell>
          <cell r="B1293" t="str">
            <v>ETILAMILCETONA</v>
          </cell>
          <cell r="C1293">
            <v>3</v>
          </cell>
        </row>
        <row r="1294">
          <cell r="A1294">
            <v>2272</v>
          </cell>
          <cell r="B1294" t="str">
            <v>N-ETILANILINA</v>
          </cell>
          <cell r="C1294">
            <v>6.1</v>
          </cell>
        </row>
        <row r="1295">
          <cell r="A1295">
            <v>2273</v>
          </cell>
          <cell r="B1295" t="str">
            <v>2-ETILANILINA</v>
          </cell>
          <cell r="C1295">
            <v>6.1</v>
          </cell>
        </row>
        <row r="1296">
          <cell r="A1296">
            <v>2274</v>
          </cell>
          <cell r="B1296" t="str">
            <v>N-ETIL-N-BENZILANILINA</v>
          </cell>
          <cell r="C1296">
            <v>6.1</v>
          </cell>
        </row>
        <row r="1297">
          <cell r="A1297">
            <v>2275</v>
          </cell>
          <cell r="B1297" t="str">
            <v>2-ETILBUTANOL</v>
          </cell>
          <cell r="C1297">
            <v>3</v>
          </cell>
        </row>
        <row r="1298">
          <cell r="A1298">
            <v>2276</v>
          </cell>
          <cell r="B1298" t="str">
            <v>2-ETIL HEXILAMINA</v>
          </cell>
          <cell r="C1298">
            <v>3</v>
          </cell>
        </row>
        <row r="1299">
          <cell r="A1299">
            <v>2277</v>
          </cell>
          <cell r="B1299" t="str">
            <v>METACRILATO DE ETILA, ESTABILIZADO</v>
          </cell>
          <cell r="C1299">
            <v>3</v>
          </cell>
        </row>
        <row r="1300">
          <cell r="A1300">
            <v>2278</v>
          </cell>
          <cell r="B1300" t="str">
            <v>n-HEPTENO</v>
          </cell>
          <cell r="C1300">
            <v>3</v>
          </cell>
        </row>
        <row r="1301">
          <cell r="A1301">
            <v>2279</v>
          </cell>
          <cell r="B1301" t="str">
            <v>HEXACLOROBUTADIENO</v>
          </cell>
          <cell r="C1301">
            <v>6.1</v>
          </cell>
        </row>
        <row r="1302">
          <cell r="A1302">
            <v>2280</v>
          </cell>
          <cell r="B1302" t="str">
            <v>HEXAMETILENODIAMINA, SÓLIDA</v>
          </cell>
          <cell r="C1302">
            <v>8</v>
          </cell>
        </row>
        <row r="1303">
          <cell r="A1303">
            <v>2281</v>
          </cell>
          <cell r="B1303" t="str">
            <v>DIISOCIANATO DE HEXAMETILENO</v>
          </cell>
          <cell r="C1303">
            <v>6.1</v>
          </cell>
        </row>
        <row r="1304">
          <cell r="A1304">
            <v>2282</v>
          </cell>
          <cell r="B1304" t="str">
            <v>HEXANÓIS</v>
          </cell>
          <cell r="C1304">
            <v>3</v>
          </cell>
        </row>
        <row r="1305">
          <cell r="A1305">
            <v>2283</v>
          </cell>
          <cell r="B1305" t="str">
            <v>METACRILATO DE ISOBUTILA, ESTABILIZADO</v>
          </cell>
          <cell r="C1305">
            <v>3</v>
          </cell>
        </row>
        <row r="1306">
          <cell r="A1306">
            <v>2284</v>
          </cell>
          <cell r="B1306" t="str">
            <v>ISOBUTIRONITRILA</v>
          </cell>
          <cell r="C1306">
            <v>3</v>
          </cell>
        </row>
        <row r="1307">
          <cell r="A1307">
            <v>2285</v>
          </cell>
          <cell r="B1307" t="str">
            <v>TRIFLUORETO(S) DE ISOBENZOCIANATO</v>
          </cell>
          <cell r="C1307">
            <v>6.1</v>
          </cell>
        </row>
        <row r="1308">
          <cell r="A1308">
            <v>2286</v>
          </cell>
          <cell r="B1308" t="str">
            <v>PENTAMETIL-HEPTANO</v>
          </cell>
          <cell r="C1308">
            <v>3</v>
          </cell>
        </row>
        <row r="1309">
          <cell r="A1309">
            <v>2287</v>
          </cell>
          <cell r="B1309" t="str">
            <v>ISO-HEPTENOS</v>
          </cell>
          <cell r="C1309">
            <v>3</v>
          </cell>
        </row>
        <row r="1310">
          <cell r="A1310">
            <v>2288</v>
          </cell>
          <cell r="B1310" t="str">
            <v>ISO-HEXENOS</v>
          </cell>
          <cell r="C1310">
            <v>3</v>
          </cell>
        </row>
        <row r="1311">
          <cell r="A1311">
            <v>2289</v>
          </cell>
          <cell r="B1311" t="str">
            <v>ISOFORONADIAMINA</v>
          </cell>
          <cell r="C1311">
            <v>8</v>
          </cell>
        </row>
        <row r="1312">
          <cell r="A1312">
            <v>2290</v>
          </cell>
          <cell r="B1312" t="str">
            <v>DIISOCIANATO DE ISOFORONA</v>
          </cell>
          <cell r="C1312">
            <v>6.1</v>
          </cell>
        </row>
        <row r="1313">
          <cell r="A1313">
            <v>2291</v>
          </cell>
          <cell r="B1313" t="str">
            <v>CHUMBO COMPOSTO, SOLÚVEL, N.E.</v>
          </cell>
          <cell r="C1313">
            <v>6.1</v>
          </cell>
        </row>
        <row r="1314">
          <cell r="A1314">
            <v>2293</v>
          </cell>
          <cell r="B1314" t="str">
            <v>4-METÓXI-4-METILPENTAN-2-ONA</v>
          </cell>
          <cell r="C1314">
            <v>3</v>
          </cell>
        </row>
        <row r="1315">
          <cell r="A1315">
            <v>2294</v>
          </cell>
          <cell r="B1315" t="str">
            <v>N-METILANILINA</v>
          </cell>
          <cell r="C1315">
            <v>6.1</v>
          </cell>
        </row>
        <row r="1316">
          <cell r="A1316">
            <v>2295</v>
          </cell>
          <cell r="B1316" t="str">
            <v>CLOROACETATO DE METILA</v>
          </cell>
          <cell r="C1316">
            <v>6.1</v>
          </cell>
        </row>
        <row r="1317">
          <cell r="A1317">
            <v>2296</v>
          </cell>
          <cell r="B1317" t="str">
            <v>METILCICLO-HEXANO</v>
          </cell>
          <cell r="C1317">
            <v>3</v>
          </cell>
        </row>
        <row r="1318">
          <cell r="A1318">
            <v>2297</v>
          </cell>
          <cell r="B1318" t="str">
            <v>METILCICLO-HEXANONA</v>
          </cell>
          <cell r="C1318">
            <v>3</v>
          </cell>
        </row>
        <row r="1319">
          <cell r="A1319">
            <v>2298</v>
          </cell>
          <cell r="B1319" t="str">
            <v>METILCICLOPENTANO</v>
          </cell>
          <cell r="C1319">
            <v>3</v>
          </cell>
        </row>
        <row r="1320">
          <cell r="A1320">
            <v>2299</v>
          </cell>
          <cell r="B1320" t="str">
            <v>DICLOROACETATO DE METILA</v>
          </cell>
          <cell r="C1320">
            <v>6.1</v>
          </cell>
        </row>
        <row r="1321">
          <cell r="A1321">
            <v>2300</v>
          </cell>
          <cell r="B1321" t="str">
            <v>2-METIL-5-ETILPIRIDINA</v>
          </cell>
          <cell r="C1321">
            <v>6.1</v>
          </cell>
        </row>
        <row r="1322">
          <cell r="A1322">
            <v>2301</v>
          </cell>
          <cell r="B1322" t="str">
            <v>2-METILFURANO</v>
          </cell>
          <cell r="C1322">
            <v>3</v>
          </cell>
        </row>
        <row r="1323">
          <cell r="A1323">
            <v>2302</v>
          </cell>
          <cell r="B1323" t="str">
            <v>5-METIL-HEXAN-2-ONA</v>
          </cell>
          <cell r="C1323">
            <v>3</v>
          </cell>
        </row>
        <row r="1324">
          <cell r="A1324">
            <v>2303</v>
          </cell>
          <cell r="B1324" t="str">
            <v>ISOPROPENILBENZENO</v>
          </cell>
          <cell r="C1324">
            <v>3</v>
          </cell>
        </row>
        <row r="1325">
          <cell r="A1325">
            <v>2304</v>
          </cell>
          <cell r="B1325" t="str">
            <v>NAFTALENO, FUNDIDO</v>
          </cell>
          <cell r="C1325">
            <v>4.0999999999999996</v>
          </cell>
        </row>
        <row r="1326">
          <cell r="A1326">
            <v>2305</v>
          </cell>
          <cell r="B1326" t="str">
            <v>ÁCIDO NITROBENZENOSSULFÔNICO</v>
          </cell>
          <cell r="C1326">
            <v>8</v>
          </cell>
        </row>
        <row r="1327">
          <cell r="A1327">
            <v>2306</v>
          </cell>
          <cell r="B1327" t="str">
            <v>TRIFLUORETOS DE NITROBENZENO, LÍQUIDO</v>
          </cell>
          <cell r="C1327">
            <v>6.1</v>
          </cell>
        </row>
        <row r="1328">
          <cell r="A1328">
            <v>2307</v>
          </cell>
          <cell r="B1328" t="str">
            <v>TRIFLUORETO DE 3-NITRO-4-CLOROBENZENO</v>
          </cell>
          <cell r="C1328">
            <v>6.1</v>
          </cell>
        </row>
        <row r="1329">
          <cell r="A1329">
            <v>2308</v>
          </cell>
          <cell r="B1329" t="str">
            <v>ÁCIDO NITROSILSULFÚRICO, LÍQUIDO</v>
          </cell>
          <cell r="C1329">
            <v>8</v>
          </cell>
        </row>
        <row r="1330">
          <cell r="A1330">
            <v>2309</v>
          </cell>
          <cell r="B1330" t="str">
            <v>OCTADIENO</v>
          </cell>
          <cell r="C1330">
            <v>3</v>
          </cell>
        </row>
        <row r="1331">
          <cell r="A1331">
            <v>2310</v>
          </cell>
          <cell r="B1331" t="str">
            <v>PENTANO-2,4-DIONA</v>
          </cell>
          <cell r="C1331">
            <v>3</v>
          </cell>
        </row>
        <row r="1332">
          <cell r="A1332">
            <v>2311</v>
          </cell>
          <cell r="B1332" t="str">
            <v>FENETIDINAS</v>
          </cell>
          <cell r="C1332">
            <v>6.1</v>
          </cell>
        </row>
        <row r="1333">
          <cell r="A1333">
            <v>2312</v>
          </cell>
          <cell r="B1333" t="str">
            <v>FENOL, FUNDIDO</v>
          </cell>
          <cell r="C1333">
            <v>6.1</v>
          </cell>
        </row>
        <row r="1334">
          <cell r="A1334">
            <v>2313</v>
          </cell>
          <cell r="B1334" t="str">
            <v>PICOLINAS</v>
          </cell>
          <cell r="C1334">
            <v>3</v>
          </cell>
        </row>
        <row r="1335">
          <cell r="A1335">
            <v>2315</v>
          </cell>
          <cell r="B1335" t="str">
            <v>BIFENILAS POLICLORADAS, LÍQUIDAS</v>
          </cell>
          <cell r="C1335">
            <v>9</v>
          </cell>
        </row>
        <row r="1336">
          <cell r="A1336">
            <v>2316</v>
          </cell>
          <cell r="B1336" t="str">
            <v>CUPROCIANETO DE SÓDIO, SÓLIDO</v>
          </cell>
          <cell r="C1336">
            <v>6.1</v>
          </cell>
        </row>
        <row r="1337">
          <cell r="A1337">
            <v>2317</v>
          </cell>
          <cell r="B1337" t="str">
            <v>CUPROCIANETO DE SÓDIO SOLUÇÃO</v>
          </cell>
          <cell r="C1337">
            <v>6.1</v>
          </cell>
        </row>
        <row r="1338">
          <cell r="A1338">
            <v>2318</v>
          </cell>
          <cell r="B1338" t="str">
            <v>HIDROSSULFETO DE SÓDIO com menos de 25% de água de cristalização</v>
          </cell>
          <cell r="C1338">
            <v>4.2</v>
          </cell>
        </row>
        <row r="1339">
          <cell r="A1339">
            <v>2319</v>
          </cell>
          <cell r="B1339" t="str">
            <v>HIDROCARBONETOS TERPÊNICOS, N.E.</v>
          </cell>
          <cell r="C1339">
            <v>3</v>
          </cell>
        </row>
        <row r="1340">
          <cell r="A1340">
            <v>2320</v>
          </cell>
          <cell r="B1340" t="str">
            <v>TETRAETILENOPENTAMINA</v>
          </cell>
          <cell r="C1340">
            <v>8</v>
          </cell>
        </row>
        <row r="1341">
          <cell r="A1341">
            <v>2321</v>
          </cell>
          <cell r="B1341" t="str">
            <v>TRICLOROBENZENOS, LÍQUIDOS</v>
          </cell>
          <cell r="C1341">
            <v>6.1</v>
          </cell>
        </row>
        <row r="1342">
          <cell r="A1342">
            <v>2322</v>
          </cell>
          <cell r="B1342" t="str">
            <v>TRICLOROBUTENO</v>
          </cell>
          <cell r="C1342">
            <v>6.1</v>
          </cell>
        </row>
        <row r="1343">
          <cell r="A1343">
            <v>2323</v>
          </cell>
          <cell r="B1343" t="str">
            <v>FOSFITO DE TRIETILA</v>
          </cell>
          <cell r="C1343">
            <v>3</v>
          </cell>
        </row>
        <row r="1344">
          <cell r="A1344">
            <v>2324</v>
          </cell>
          <cell r="B1344" t="str">
            <v>TRIISOBUTILENO</v>
          </cell>
          <cell r="C1344">
            <v>3</v>
          </cell>
        </row>
        <row r="1345">
          <cell r="A1345">
            <v>2325</v>
          </cell>
          <cell r="B1345" t="str">
            <v>1,3,5-TRIMETILBENZENO</v>
          </cell>
          <cell r="C1345">
            <v>3</v>
          </cell>
        </row>
        <row r="1346">
          <cell r="A1346">
            <v>2326</v>
          </cell>
          <cell r="B1346" t="str">
            <v>TRIMETILCICLO-HEXILAMINA</v>
          </cell>
          <cell r="C1346">
            <v>8</v>
          </cell>
        </row>
        <row r="1347">
          <cell r="A1347">
            <v>2327</v>
          </cell>
          <cell r="B1347" t="str">
            <v>TRIMETIL-HEXAMETILENODIAMINAS</v>
          </cell>
          <cell r="C1347">
            <v>8</v>
          </cell>
        </row>
        <row r="1348">
          <cell r="A1348">
            <v>2328</v>
          </cell>
          <cell r="B1348" t="str">
            <v>DIISOCIANATO DE TRIMETIL-HEXAMETILENO</v>
          </cell>
          <cell r="C1348">
            <v>6.1</v>
          </cell>
        </row>
        <row r="1349">
          <cell r="A1349">
            <v>2329</v>
          </cell>
          <cell r="B1349" t="str">
            <v>FOSFITO DE TRIMETILA</v>
          </cell>
          <cell r="C1349">
            <v>3</v>
          </cell>
        </row>
        <row r="1350">
          <cell r="A1350">
            <v>2330</v>
          </cell>
          <cell r="B1350" t="str">
            <v>UNDECANO</v>
          </cell>
          <cell r="C1350">
            <v>3</v>
          </cell>
        </row>
        <row r="1351">
          <cell r="A1351">
            <v>2331</v>
          </cell>
          <cell r="B1351" t="str">
            <v>CLORETO DE ZINCO, ANIDRO</v>
          </cell>
          <cell r="C1351">
            <v>8</v>
          </cell>
        </row>
        <row r="1352">
          <cell r="A1352">
            <v>2332</v>
          </cell>
          <cell r="B1352" t="str">
            <v>ACETALDEÍDO OXIMA</v>
          </cell>
          <cell r="C1352">
            <v>3</v>
          </cell>
        </row>
        <row r="1353">
          <cell r="A1353">
            <v>2333</v>
          </cell>
          <cell r="B1353" t="str">
            <v>ACETATO DE ALILA</v>
          </cell>
          <cell r="C1353">
            <v>3</v>
          </cell>
        </row>
        <row r="1354">
          <cell r="A1354">
            <v>2334</v>
          </cell>
          <cell r="B1354" t="str">
            <v>ALILAMINA</v>
          </cell>
          <cell r="C1354">
            <v>6.1</v>
          </cell>
        </row>
        <row r="1355">
          <cell r="A1355">
            <v>2335</v>
          </cell>
          <cell r="B1355" t="str">
            <v>ÉTER ALILETÍLICO</v>
          </cell>
          <cell r="C1355">
            <v>3</v>
          </cell>
        </row>
        <row r="1356">
          <cell r="A1356">
            <v>2336</v>
          </cell>
          <cell r="B1356" t="str">
            <v>FORMIATO DE ALILA</v>
          </cell>
          <cell r="C1356">
            <v>3</v>
          </cell>
        </row>
        <row r="1357">
          <cell r="A1357">
            <v>2337</v>
          </cell>
          <cell r="B1357" t="str">
            <v>FENILMERCAPTANA</v>
          </cell>
          <cell r="C1357">
            <v>6.1</v>
          </cell>
        </row>
        <row r="1358">
          <cell r="A1358">
            <v>2338</v>
          </cell>
          <cell r="B1358" t="str">
            <v>BENZOTRIFLUORETO</v>
          </cell>
          <cell r="C1358">
            <v>3</v>
          </cell>
        </row>
        <row r="1359">
          <cell r="A1359">
            <v>2339</v>
          </cell>
          <cell r="B1359" t="str">
            <v>2-BROMOBUTANO</v>
          </cell>
          <cell r="C1359">
            <v>3</v>
          </cell>
        </row>
        <row r="1360">
          <cell r="A1360">
            <v>2340</v>
          </cell>
          <cell r="B1360" t="str">
            <v>ÉTER 2-BROMOETILETÍLICO</v>
          </cell>
          <cell r="C1360">
            <v>3</v>
          </cell>
        </row>
        <row r="1361">
          <cell r="A1361">
            <v>2341</v>
          </cell>
          <cell r="B1361" t="str">
            <v>1-BROMO-3-METILBUTANO</v>
          </cell>
          <cell r="C1361">
            <v>3</v>
          </cell>
        </row>
        <row r="1362">
          <cell r="A1362">
            <v>2342</v>
          </cell>
          <cell r="B1362" t="str">
            <v>BROMOMETILPROPANOS</v>
          </cell>
          <cell r="C1362">
            <v>3</v>
          </cell>
        </row>
        <row r="1363">
          <cell r="A1363">
            <v>2343</v>
          </cell>
          <cell r="B1363" t="str">
            <v>2-BROMOPENTANO</v>
          </cell>
          <cell r="C1363">
            <v>3</v>
          </cell>
        </row>
        <row r="1364">
          <cell r="A1364">
            <v>2344</v>
          </cell>
          <cell r="B1364" t="str">
            <v>BROMOPROPANOS</v>
          </cell>
          <cell r="C1364">
            <v>3</v>
          </cell>
        </row>
        <row r="1365">
          <cell r="A1365">
            <v>2345</v>
          </cell>
          <cell r="B1365" t="str">
            <v>3-BROMOPROPINO</v>
          </cell>
          <cell r="C1365">
            <v>3</v>
          </cell>
        </row>
        <row r="1366">
          <cell r="A1366">
            <v>2346</v>
          </cell>
          <cell r="B1366" t="str">
            <v>BUTANODIONA</v>
          </cell>
          <cell r="C1366">
            <v>3</v>
          </cell>
        </row>
        <row r="1367">
          <cell r="A1367">
            <v>2347</v>
          </cell>
          <cell r="B1367" t="str">
            <v>BUTILMERCAPTANA</v>
          </cell>
          <cell r="C1367">
            <v>3</v>
          </cell>
        </row>
        <row r="1368">
          <cell r="A1368">
            <v>2348</v>
          </cell>
          <cell r="B1368" t="str">
            <v>ACRILATOS DE BUTILA, ESTABILIZADOS</v>
          </cell>
          <cell r="C1368">
            <v>3</v>
          </cell>
        </row>
        <row r="1369">
          <cell r="A1369">
            <v>2350</v>
          </cell>
          <cell r="B1369" t="str">
            <v>ÉTER BUTILMETÍLICO</v>
          </cell>
          <cell r="C1369">
            <v>3</v>
          </cell>
        </row>
        <row r="1370">
          <cell r="A1370">
            <v>2351</v>
          </cell>
          <cell r="B1370" t="str">
            <v>NITRITOS DE BUTILA</v>
          </cell>
          <cell r="C1370">
            <v>3</v>
          </cell>
        </row>
        <row r="1371">
          <cell r="A1371">
            <v>2352</v>
          </cell>
          <cell r="B1371" t="str">
            <v>ÉTER BUTILVINÍLICO, ESTABILIZADO</v>
          </cell>
          <cell r="C1371">
            <v>3</v>
          </cell>
        </row>
        <row r="1372">
          <cell r="A1372">
            <v>2353</v>
          </cell>
          <cell r="B1372" t="str">
            <v>CLORETO DE BUTIRILA</v>
          </cell>
          <cell r="C1372">
            <v>3</v>
          </cell>
        </row>
        <row r="1373">
          <cell r="A1373">
            <v>2354</v>
          </cell>
          <cell r="B1373" t="str">
            <v>ÉTER CLOROMETILETÍLICO</v>
          </cell>
          <cell r="C1373">
            <v>3</v>
          </cell>
        </row>
        <row r="1374">
          <cell r="A1374">
            <v>2356</v>
          </cell>
          <cell r="B1374" t="str">
            <v>2-CLOROPROPANO</v>
          </cell>
          <cell r="C1374">
            <v>3</v>
          </cell>
        </row>
        <row r="1375">
          <cell r="A1375">
            <v>2357</v>
          </cell>
          <cell r="B1375" t="str">
            <v>CICLO HEXILAMINA</v>
          </cell>
          <cell r="C1375">
            <v>8</v>
          </cell>
        </row>
        <row r="1376">
          <cell r="A1376">
            <v>2358</v>
          </cell>
          <cell r="B1376" t="str">
            <v>CICLOOCTATETRAENO</v>
          </cell>
          <cell r="C1376">
            <v>3</v>
          </cell>
        </row>
        <row r="1377">
          <cell r="A1377">
            <v>2359</v>
          </cell>
          <cell r="B1377" t="str">
            <v>DIALILAMINA</v>
          </cell>
          <cell r="C1377">
            <v>3</v>
          </cell>
        </row>
        <row r="1378">
          <cell r="A1378">
            <v>2360</v>
          </cell>
          <cell r="B1378" t="str">
            <v>ÉTER DIALÍLICO</v>
          </cell>
          <cell r="C1378">
            <v>3</v>
          </cell>
        </row>
        <row r="1379">
          <cell r="A1379">
            <v>2361</v>
          </cell>
          <cell r="B1379" t="str">
            <v>DIISOBUTILAMINA</v>
          </cell>
          <cell r="C1379">
            <v>3</v>
          </cell>
        </row>
        <row r="1380">
          <cell r="A1380">
            <v>2362</v>
          </cell>
          <cell r="B1380" t="str">
            <v>1,1-DICLOROETANO</v>
          </cell>
          <cell r="C1380">
            <v>3</v>
          </cell>
        </row>
        <row r="1381">
          <cell r="A1381">
            <v>2363</v>
          </cell>
          <cell r="B1381" t="str">
            <v>ETILMERCAPTANA</v>
          </cell>
          <cell r="C1381">
            <v>3</v>
          </cell>
        </row>
        <row r="1382">
          <cell r="A1382">
            <v>2364</v>
          </cell>
          <cell r="B1382" t="str">
            <v>n-PROPILBENZENO</v>
          </cell>
          <cell r="C1382">
            <v>3</v>
          </cell>
        </row>
        <row r="1383">
          <cell r="A1383">
            <v>2366</v>
          </cell>
          <cell r="B1383" t="str">
            <v>CARBONATO DE DIETILA</v>
          </cell>
          <cell r="C1383">
            <v>3</v>
          </cell>
        </row>
        <row r="1384">
          <cell r="A1384">
            <v>2367</v>
          </cell>
          <cell r="B1384" t="str">
            <v>alfa-METILVALERALDEÍDO</v>
          </cell>
          <cell r="C1384">
            <v>3</v>
          </cell>
        </row>
        <row r="1385">
          <cell r="A1385">
            <v>2368</v>
          </cell>
          <cell r="B1385" t="str">
            <v>alfa-PINENO</v>
          </cell>
          <cell r="C1385">
            <v>3</v>
          </cell>
        </row>
        <row r="1386">
          <cell r="A1386">
            <v>2370</v>
          </cell>
          <cell r="B1386" t="str">
            <v>1-HEXENO</v>
          </cell>
          <cell r="C1386">
            <v>3</v>
          </cell>
        </row>
        <row r="1387">
          <cell r="A1387">
            <v>2371</v>
          </cell>
          <cell r="B1387" t="str">
            <v>ISOPENTENOS</v>
          </cell>
          <cell r="C1387">
            <v>3</v>
          </cell>
        </row>
        <row r="1388">
          <cell r="A1388">
            <v>2372</v>
          </cell>
          <cell r="B1388" t="str">
            <v>1,2-DI-(DIMETILAMINO) ETANO</v>
          </cell>
          <cell r="C1388">
            <v>3</v>
          </cell>
        </row>
        <row r="1389">
          <cell r="A1389">
            <v>2373</v>
          </cell>
          <cell r="B1389" t="str">
            <v>DIETOXIMETANO</v>
          </cell>
          <cell r="C1389">
            <v>3</v>
          </cell>
        </row>
        <row r="1390">
          <cell r="A1390">
            <v>2374</v>
          </cell>
          <cell r="B1390" t="str">
            <v>3,3-DIETOXIPROPENO</v>
          </cell>
          <cell r="C1390">
            <v>3</v>
          </cell>
        </row>
        <row r="1391">
          <cell r="A1391">
            <v>2375</v>
          </cell>
          <cell r="B1391" t="str">
            <v>SULFETO DE DIETILA</v>
          </cell>
          <cell r="C1391">
            <v>3</v>
          </cell>
        </row>
        <row r="1392">
          <cell r="A1392">
            <v>2376</v>
          </cell>
          <cell r="B1392" t="str">
            <v>2,3-DI-HIDROPIRANO</v>
          </cell>
          <cell r="C1392">
            <v>3</v>
          </cell>
        </row>
        <row r="1393">
          <cell r="A1393">
            <v>2377</v>
          </cell>
          <cell r="B1393" t="str">
            <v>1,1-DIMETOXIETANO</v>
          </cell>
          <cell r="C1393">
            <v>3</v>
          </cell>
        </row>
        <row r="1394">
          <cell r="A1394">
            <v>2378</v>
          </cell>
          <cell r="B1394" t="str">
            <v>2-DIMETILAMINOACETONITRILA</v>
          </cell>
          <cell r="C1394">
            <v>3</v>
          </cell>
        </row>
        <row r="1395">
          <cell r="A1395">
            <v>2379</v>
          </cell>
          <cell r="B1395" t="str">
            <v>1,3-DIMETILBUTILAMINA</v>
          </cell>
          <cell r="C1395">
            <v>3</v>
          </cell>
        </row>
        <row r="1396">
          <cell r="A1396">
            <v>2380</v>
          </cell>
          <cell r="B1396" t="str">
            <v>DIMETILDIETOXISSILANO</v>
          </cell>
          <cell r="C1396">
            <v>3</v>
          </cell>
        </row>
        <row r="1397">
          <cell r="A1397">
            <v>2381</v>
          </cell>
          <cell r="B1397" t="str">
            <v>DISSULFETO DE DIMETILA</v>
          </cell>
          <cell r="C1397">
            <v>3</v>
          </cell>
        </row>
        <row r="1398">
          <cell r="A1398">
            <v>2382</v>
          </cell>
          <cell r="B1398" t="str">
            <v>DIMETIL-HIDRAZINA, SIMÉTRICA</v>
          </cell>
          <cell r="C1398">
            <v>6.1</v>
          </cell>
        </row>
        <row r="1399">
          <cell r="A1399">
            <v>2383</v>
          </cell>
          <cell r="B1399" t="str">
            <v>DIPROPILAMINA</v>
          </cell>
          <cell r="C1399">
            <v>3</v>
          </cell>
        </row>
        <row r="1400">
          <cell r="A1400">
            <v>2384</v>
          </cell>
          <cell r="B1400" t="str">
            <v>ÉTER DI-n-PROPÍLICO</v>
          </cell>
          <cell r="C1400">
            <v>3</v>
          </cell>
        </row>
        <row r="1401">
          <cell r="A1401">
            <v>2385</v>
          </cell>
          <cell r="B1401" t="str">
            <v>ISOBUTIRATO DE ETILA</v>
          </cell>
          <cell r="C1401">
            <v>3</v>
          </cell>
        </row>
        <row r="1402">
          <cell r="A1402">
            <v>2386</v>
          </cell>
          <cell r="B1402" t="str">
            <v>1-ETILPIPERIDINA</v>
          </cell>
          <cell r="C1402">
            <v>3</v>
          </cell>
        </row>
        <row r="1403">
          <cell r="A1403">
            <v>2387</v>
          </cell>
          <cell r="B1403" t="str">
            <v>FLUORBENZENO</v>
          </cell>
          <cell r="C1403">
            <v>3</v>
          </cell>
        </row>
        <row r="1404">
          <cell r="A1404">
            <v>2388</v>
          </cell>
          <cell r="B1404" t="str">
            <v>FLUORTOLUENOS</v>
          </cell>
          <cell r="C1404">
            <v>3</v>
          </cell>
        </row>
        <row r="1405">
          <cell r="A1405">
            <v>2389</v>
          </cell>
          <cell r="B1405" t="str">
            <v>FURANO</v>
          </cell>
          <cell r="C1405">
            <v>3</v>
          </cell>
        </row>
        <row r="1406">
          <cell r="A1406">
            <v>2390</v>
          </cell>
          <cell r="B1406" t="str">
            <v>2-IODOBUTANO</v>
          </cell>
          <cell r="C1406">
            <v>3</v>
          </cell>
        </row>
        <row r="1407">
          <cell r="A1407">
            <v>2391</v>
          </cell>
          <cell r="B1407" t="str">
            <v>IODOMETILPROPANOS</v>
          </cell>
          <cell r="C1407">
            <v>3</v>
          </cell>
        </row>
        <row r="1408">
          <cell r="A1408">
            <v>2392</v>
          </cell>
          <cell r="B1408" t="str">
            <v>IODOPROPANOS</v>
          </cell>
          <cell r="C1408">
            <v>3</v>
          </cell>
        </row>
        <row r="1409">
          <cell r="A1409">
            <v>2393</v>
          </cell>
          <cell r="B1409" t="str">
            <v>FORMIATO DE ISOBUTILA</v>
          </cell>
          <cell r="C1409">
            <v>3</v>
          </cell>
        </row>
        <row r="1410">
          <cell r="A1410">
            <v>2394</v>
          </cell>
          <cell r="B1410" t="str">
            <v>PROPIONATO DE ISOBUTILA</v>
          </cell>
          <cell r="C1410">
            <v>3</v>
          </cell>
        </row>
        <row r="1411">
          <cell r="A1411">
            <v>2395</v>
          </cell>
          <cell r="B1411" t="str">
            <v>CLORETO DE ISOBUTIRILA</v>
          </cell>
          <cell r="C1411">
            <v>3</v>
          </cell>
        </row>
        <row r="1412">
          <cell r="A1412">
            <v>2396</v>
          </cell>
          <cell r="B1412" t="str">
            <v>METACRILALDEÍDO, ESTABILIZADO</v>
          </cell>
          <cell r="C1412">
            <v>3</v>
          </cell>
        </row>
        <row r="1413">
          <cell r="A1413">
            <v>2397</v>
          </cell>
          <cell r="B1413" t="str">
            <v>3-METILBUTAN-2-ONA</v>
          </cell>
          <cell r="C1413">
            <v>3</v>
          </cell>
        </row>
        <row r="1414">
          <cell r="A1414">
            <v>2398</v>
          </cell>
          <cell r="B1414" t="str">
            <v>ÉTER METIL-t-BUTÍLICO</v>
          </cell>
          <cell r="C1414">
            <v>3</v>
          </cell>
        </row>
        <row r="1415">
          <cell r="A1415">
            <v>2399</v>
          </cell>
          <cell r="B1415" t="str">
            <v>1-METILPIPERIDINA</v>
          </cell>
          <cell r="C1415">
            <v>3</v>
          </cell>
        </row>
        <row r="1416">
          <cell r="A1416">
            <v>2400</v>
          </cell>
          <cell r="B1416" t="str">
            <v>ISOVALERATO DE METILA</v>
          </cell>
          <cell r="C1416">
            <v>3</v>
          </cell>
        </row>
        <row r="1417">
          <cell r="A1417">
            <v>2401</v>
          </cell>
          <cell r="B1417" t="str">
            <v>PIPERIDINA</v>
          </cell>
          <cell r="C1417">
            <v>8</v>
          </cell>
        </row>
        <row r="1418">
          <cell r="A1418">
            <v>2402</v>
          </cell>
          <cell r="B1418" t="str">
            <v>PROPANOTIÓIS</v>
          </cell>
          <cell r="C1418">
            <v>3</v>
          </cell>
        </row>
        <row r="1419">
          <cell r="A1419">
            <v>2403</v>
          </cell>
          <cell r="B1419" t="str">
            <v>ACETATO DE ISOPROPENILA</v>
          </cell>
          <cell r="C1419">
            <v>3</v>
          </cell>
        </row>
        <row r="1420">
          <cell r="A1420">
            <v>2404</v>
          </cell>
          <cell r="B1420" t="str">
            <v>PROPIONITRILA</v>
          </cell>
          <cell r="C1420">
            <v>3</v>
          </cell>
        </row>
        <row r="1421">
          <cell r="A1421">
            <v>2405</v>
          </cell>
          <cell r="B1421" t="str">
            <v>BUTIRATO DE ISOPROPILA</v>
          </cell>
          <cell r="C1421">
            <v>3</v>
          </cell>
        </row>
        <row r="1422">
          <cell r="A1422">
            <v>2406</v>
          </cell>
          <cell r="B1422" t="str">
            <v>ISOBUTIRATO DE ISOPROPILA</v>
          </cell>
          <cell r="C1422">
            <v>3</v>
          </cell>
        </row>
        <row r="1423">
          <cell r="A1423">
            <v>2407</v>
          </cell>
          <cell r="B1423" t="str">
            <v>CLOROFORMIATO DE ISOPROPILA</v>
          </cell>
          <cell r="C1423">
            <v>6.1</v>
          </cell>
        </row>
        <row r="1424">
          <cell r="A1424">
            <v>2409</v>
          </cell>
          <cell r="B1424" t="str">
            <v>PROPIONATO DE ISOPROPILA</v>
          </cell>
          <cell r="C1424">
            <v>3</v>
          </cell>
        </row>
        <row r="1425">
          <cell r="A1425">
            <v>2410</v>
          </cell>
          <cell r="B1425" t="str">
            <v>1,2,3,6-TETRA-HIDROPIRIDINA</v>
          </cell>
          <cell r="C1425">
            <v>3</v>
          </cell>
        </row>
        <row r="1426">
          <cell r="A1426">
            <v>2411</v>
          </cell>
          <cell r="B1426" t="str">
            <v>BUTIRONITRILA</v>
          </cell>
          <cell r="C1426">
            <v>3</v>
          </cell>
        </row>
        <row r="1427">
          <cell r="A1427">
            <v>2412</v>
          </cell>
          <cell r="B1427" t="str">
            <v>TETRA-HIDROTIOFENO</v>
          </cell>
          <cell r="C1427">
            <v>3</v>
          </cell>
        </row>
        <row r="1428">
          <cell r="A1428">
            <v>2413</v>
          </cell>
          <cell r="B1428" t="str">
            <v>ORTOTITANATO DE TETRAPROPILA</v>
          </cell>
          <cell r="C1428">
            <v>3</v>
          </cell>
        </row>
        <row r="1429">
          <cell r="A1429">
            <v>2414</v>
          </cell>
          <cell r="B1429" t="str">
            <v>TIOFENO</v>
          </cell>
          <cell r="C1429">
            <v>3</v>
          </cell>
        </row>
        <row r="1430">
          <cell r="A1430">
            <v>2416</v>
          </cell>
          <cell r="B1430" t="str">
            <v>BORATO DE TRIMETILA</v>
          </cell>
          <cell r="C1430">
            <v>3</v>
          </cell>
        </row>
        <row r="1431">
          <cell r="A1431">
            <v>2417</v>
          </cell>
          <cell r="B1431" t="str">
            <v>FLUORETO DE CARBONILA</v>
          </cell>
          <cell r="C1431">
            <v>2.2999999999999998</v>
          </cell>
        </row>
        <row r="1432">
          <cell r="A1432">
            <v>2418</v>
          </cell>
          <cell r="B1432" t="str">
            <v>TETRAFLUORETO DE ENXOFRE</v>
          </cell>
          <cell r="C1432">
            <v>2.2999999999999998</v>
          </cell>
        </row>
        <row r="1433">
          <cell r="A1433">
            <v>2419</v>
          </cell>
          <cell r="B1433" t="str">
            <v>BROMOTRIFLUORETILENO</v>
          </cell>
          <cell r="C1433">
            <v>2.1</v>
          </cell>
        </row>
        <row r="1434">
          <cell r="A1434">
            <v>2420</v>
          </cell>
          <cell r="B1434" t="str">
            <v>HEXAFLUORACETONA</v>
          </cell>
          <cell r="C1434">
            <v>2.2999999999999998</v>
          </cell>
        </row>
        <row r="1435">
          <cell r="A1435">
            <v>2421</v>
          </cell>
          <cell r="B1435" t="str">
            <v>TRIÓXIDO DE NITROGÊNIO</v>
          </cell>
          <cell r="C1435">
            <v>2.2999999999999998</v>
          </cell>
        </row>
        <row r="1436">
          <cell r="A1436">
            <v>2422</v>
          </cell>
          <cell r="B1436" t="str">
            <v>OCTAFLUORBUT-2-ENO (GÁS REFRIGERANTE R 1318)</v>
          </cell>
          <cell r="C1436">
            <v>2.2000000000000002</v>
          </cell>
        </row>
        <row r="1437">
          <cell r="A1437">
            <v>2424</v>
          </cell>
          <cell r="B1437" t="str">
            <v>OCTAFLUORPROPANO (GÁS REFRIGERANTE R 218)</v>
          </cell>
          <cell r="C1437">
            <v>2.2000000000000002</v>
          </cell>
        </row>
        <row r="1438">
          <cell r="A1438">
            <v>2426</v>
          </cell>
          <cell r="B1438" t="str">
            <v>NITRATO DE AMÔNIO, LÍQUIDO (solução concentrada por aquecimento)</v>
          </cell>
          <cell r="C1438">
            <v>5.0999999999999996</v>
          </cell>
        </row>
        <row r="1439">
          <cell r="A1439">
            <v>2427</v>
          </cell>
          <cell r="B1439" t="str">
            <v>CLORATO DE POTÁSSIO, SOLUÇÃO AQUOSA</v>
          </cell>
          <cell r="C1439">
            <v>5.0999999999999996</v>
          </cell>
        </row>
        <row r="1440">
          <cell r="A1440">
            <v>2428</v>
          </cell>
          <cell r="B1440" t="str">
            <v>CLORATO DE SÓDIO, SOLUÇÃO AQUOSA</v>
          </cell>
          <cell r="C1440">
            <v>5.0999999999999996</v>
          </cell>
        </row>
        <row r="1441">
          <cell r="A1441">
            <v>2429</v>
          </cell>
          <cell r="B1441" t="str">
            <v>CLORATO DE CÁLCIO, SOLUÇÃO AQUOSA</v>
          </cell>
          <cell r="C1441">
            <v>5.0999999999999996</v>
          </cell>
        </row>
        <row r="1442">
          <cell r="A1442">
            <v>2430</v>
          </cell>
          <cell r="B1442" t="str">
            <v>ALQUILFENÓIS, SÓLIDOS, N.E. (incluindo os homólogos C2-C12)</v>
          </cell>
          <cell r="C1442">
            <v>8</v>
          </cell>
        </row>
        <row r="1443">
          <cell r="A1443">
            <v>2431</v>
          </cell>
          <cell r="B1443" t="str">
            <v>ANISIDINAS</v>
          </cell>
          <cell r="C1443">
            <v>6.1</v>
          </cell>
        </row>
        <row r="1444">
          <cell r="A1444">
            <v>2432</v>
          </cell>
          <cell r="B1444" t="str">
            <v>N,N-DIETILANILINA</v>
          </cell>
          <cell r="C1444">
            <v>6.1</v>
          </cell>
        </row>
        <row r="1445">
          <cell r="A1445">
            <v>2433</v>
          </cell>
          <cell r="B1445" t="str">
            <v>CLORONITROTOLUENOS, LÍQUIDOS</v>
          </cell>
          <cell r="C1445">
            <v>6.1</v>
          </cell>
        </row>
        <row r="1446">
          <cell r="A1446">
            <v>2434</v>
          </cell>
          <cell r="B1446" t="str">
            <v>DIBENZILDICLOROSSILANO</v>
          </cell>
          <cell r="C1446">
            <v>8</v>
          </cell>
        </row>
        <row r="1447">
          <cell r="A1447">
            <v>2435</v>
          </cell>
          <cell r="B1447" t="str">
            <v>ETILFENILDICLOROSSILANO</v>
          </cell>
          <cell r="C1447">
            <v>8</v>
          </cell>
        </row>
        <row r="1448">
          <cell r="A1448">
            <v>2436</v>
          </cell>
          <cell r="B1448" t="str">
            <v>ÁCIDO TIOACÉTICO</v>
          </cell>
          <cell r="C1448">
            <v>3</v>
          </cell>
        </row>
        <row r="1449">
          <cell r="A1449">
            <v>2437</v>
          </cell>
          <cell r="B1449" t="str">
            <v>METILFENILDICLOROSSILANO</v>
          </cell>
          <cell r="C1449">
            <v>8</v>
          </cell>
        </row>
        <row r="1450">
          <cell r="A1450">
            <v>2438</v>
          </cell>
          <cell r="B1450" t="str">
            <v>CLORETO DE TRIMETILACETILA</v>
          </cell>
          <cell r="C1450">
            <v>6.1</v>
          </cell>
        </row>
        <row r="1451">
          <cell r="A1451">
            <v>2439</v>
          </cell>
          <cell r="B1451" t="str">
            <v>HIDROGENODIFLUORETO DE SÓDIO</v>
          </cell>
          <cell r="C1451">
            <v>8</v>
          </cell>
        </row>
        <row r="1452">
          <cell r="A1452">
            <v>2440</v>
          </cell>
          <cell r="B1452" t="str">
            <v>CLORETO ESTÂNICO, PENTAHIDRATADO</v>
          </cell>
          <cell r="C1452">
            <v>8</v>
          </cell>
        </row>
        <row r="1453">
          <cell r="A1453">
            <v>2441</v>
          </cell>
          <cell r="B1453" t="str">
            <v>TRICLORETO DE TITÂNIO, PIROFÓRICO ou MISTURA DE TRICLORETO DE TITÂNIO, PIROFÓRICA</v>
          </cell>
          <cell r="C1453">
            <v>4.2</v>
          </cell>
        </row>
        <row r="1454">
          <cell r="A1454">
            <v>2442</v>
          </cell>
          <cell r="B1454" t="str">
            <v>CLORETO DE TRICLOROACETILA</v>
          </cell>
          <cell r="C1454">
            <v>8</v>
          </cell>
        </row>
        <row r="1455">
          <cell r="A1455">
            <v>2443</v>
          </cell>
          <cell r="B1455" t="str">
            <v>OXITRICLORETO DE VANÁDIO</v>
          </cell>
          <cell r="C1455">
            <v>8</v>
          </cell>
        </row>
        <row r="1456">
          <cell r="A1456">
            <v>2444</v>
          </cell>
          <cell r="B1456" t="str">
            <v>TETRACLORETO DE VANÁDIO</v>
          </cell>
          <cell r="C1456">
            <v>8</v>
          </cell>
        </row>
        <row r="1457">
          <cell r="A1457">
            <v>2446</v>
          </cell>
          <cell r="B1457" t="str">
            <v>NITROCRESÓIS, SÓLIDO</v>
          </cell>
          <cell r="C1457">
            <v>6.1</v>
          </cell>
        </row>
        <row r="1458">
          <cell r="A1458">
            <v>2447</v>
          </cell>
          <cell r="B1458" t="str">
            <v>FÓSFORO, BRANCO, FUNDIDO</v>
          </cell>
          <cell r="C1458">
            <v>4.2</v>
          </cell>
        </row>
        <row r="1459">
          <cell r="A1459">
            <v>2448</v>
          </cell>
          <cell r="B1459" t="str">
            <v>ENXOFRE, FUNDIDO</v>
          </cell>
          <cell r="C1459">
            <v>4.0999999999999996</v>
          </cell>
        </row>
        <row r="1460">
          <cell r="A1460">
            <v>2451</v>
          </cell>
          <cell r="B1460" t="str">
            <v>TRIFLUORETO DE NITROGÊNIO</v>
          </cell>
          <cell r="C1460">
            <v>2.2000000000000002</v>
          </cell>
        </row>
        <row r="1461">
          <cell r="A1461">
            <v>2452</v>
          </cell>
          <cell r="B1461" t="str">
            <v>ETILACETILENO, ESTABILIZADO</v>
          </cell>
          <cell r="C1461">
            <v>2.1</v>
          </cell>
        </row>
        <row r="1462">
          <cell r="A1462">
            <v>2453</v>
          </cell>
          <cell r="B1462" t="str">
            <v>FLUORETO DE ETILA (GÁS REGRIGERANTE R 161)</v>
          </cell>
          <cell r="C1462">
            <v>2.1</v>
          </cell>
        </row>
        <row r="1463">
          <cell r="A1463">
            <v>2454</v>
          </cell>
          <cell r="B1463" t="str">
            <v>FLUORETO DE METILA (GÁS REFRIGERANTE R 41)</v>
          </cell>
          <cell r="C1463">
            <v>2.1</v>
          </cell>
        </row>
        <row r="1464">
          <cell r="A1464">
            <v>2455</v>
          </cell>
          <cell r="B1464" t="str">
            <v>NITRITO DE METILA</v>
          </cell>
          <cell r="C1464">
            <v>2.2000000000000002</v>
          </cell>
        </row>
        <row r="1465">
          <cell r="A1465">
            <v>2456</v>
          </cell>
          <cell r="B1465" t="str">
            <v>2-CLOROPROPENO</v>
          </cell>
          <cell r="C1465">
            <v>3</v>
          </cell>
        </row>
        <row r="1466">
          <cell r="A1466">
            <v>2457</v>
          </cell>
          <cell r="B1466" t="str">
            <v>2,3-DIMETILBUTANO</v>
          </cell>
          <cell r="C1466">
            <v>3</v>
          </cell>
        </row>
        <row r="1467">
          <cell r="A1467">
            <v>2458</v>
          </cell>
          <cell r="B1467" t="str">
            <v>HEXADIENO</v>
          </cell>
          <cell r="C1467">
            <v>3</v>
          </cell>
        </row>
        <row r="1468">
          <cell r="A1468">
            <v>2459</v>
          </cell>
          <cell r="B1468" t="str">
            <v>2-METIL-1-BUTENO</v>
          </cell>
          <cell r="C1468">
            <v>3</v>
          </cell>
        </row>
        <row r="1469">
          <cell r="A1469">
            <v>2460</v>
          </cell>
          <cell r="B1469" t="str">
            <v>2-METIL-2-BUTENO</v>
          </cell>
          <cell r="C1469">
            <v>3</v>
          </cell>
        </row>
        <row r="1470">
          <cell r="A1470">
            <v>2461</v>
          </cell>
          <cell r="B1470" t="str">
            <v>METILPENTADIENO</v>
          </cell>
          <cell r="C1470">
            <v>3</v>
          </cell>
        </row>
        <row r="1471">
          <cell r="A1471">
            <v>2463</v>
          </cell>
          <cell r="B1471" t="str">
            <v>HIDRETO DE ALUMÍNIO</v>
          </cell>
          <cell r="C1471">
            <v>4.3</v>
          </cell>
        </row>
        <row r="1472">
          <cell r="A1472">
            <v>2464</v>
          </cell>
          <cell r="B1472" t="str">
            <v>NITRATO DE BERÍLIO</v>
          </cell>
          <cell r="C1472">
            <v>5.0999999999999996</v>
          </cell>
        </row>
        <row r="1473">
          <cell r="A1473">
            <v>2465</v>
          </cell>
          <cell r="B1473" t="str">
            <v>ÁCIDO DICLOROISOCIANÚRICO, SECO, ou SAIS DE ÁCIDO DICLOROISOCIANÚRICO</v>
          </cell>
          <cell r="C1473">
            <v>5.0999999999999996</v>
          </cell>
        </row>
        <row r="1474">
          <cell r="A1474">
            <v>2466</v>
          </cell>
          <cell r="B1474" t="str">
            <v>SUPERÓXIDO DE POTÁSSIO</v>
          </cell>
          <cell r="C1474">
            <v>5.0999999999999996</v>
          </cell>
        </row>
        <row r="1475">
          <cell r="A1475">
            <v>2468</v>
          </cell>
          <cell r="B1475" t="str">
            <v>ÁCIDO TRICLOROISOCIANÚRICO, SECO</v>
          </cell>
          <cell r="C1475">
            <v>5.0999999999999996</v>
          </cell>
        </row>
        <row r="1476">
          <cell r="A1476">
            <v>2469</v>
          </cell>
          <cell r="B1476" t="str">
            <v>BROMATO DE ZINCO</v>
          </cell>
          <cell r="C1476">
            <v>5.0999999999999996</v>
          </cell>
        </row>
        <row r="1477">
          <cell r="A1477">
            <v>2470</v>
          </cell>
          <cell r="B1477" t="str">
            <v>FENILACETONITRILA, LÍQUIDA</v>
          </cell>
          <cell r="C1477">
            <v>6.1</v>
          </cell>
        </row>
        <row r="1478">
          <cell r="A1478">
            <v>2471</v>
          </cell>
          <cell r="B1478" t="str">
            <v>TETRÓXIDO DE ÓSMIO</v>
          </cell>
          <cell r="C1478">
            <v>6.1</v>
          </cell>
        </row>
        <row r="1479">
          <cell r="A1479">
            <v>2473</v>
          </cell>
          <cell r="B1479" t="str">
            <v>ARSANILATO DE SÓDIO</v>
          </cell>
          <cell r="C1479">
            <v>6.1</v>
          </cell>
        </row>
        <row r="1480">
          <cell r="A1480">
            <v>2474</v>
          </cell>
          <cell r="B1480" t="str">
            <v>TIOFOSGÊNIO</v>
          </cell>
          <cell r="C1480">
            <v>6.1</v>
          </cell>
        </row>
        <row r="1481">
          <cell r="A1481">
            <v>2475</v>
          </cell>
          <cell r="B1481" t="str">
            <v>TRICLORETO DE VANÁDIO</v>
          </cell>
          <cell r="C1481">
            <v>8</v>
          </cell>
        </row>
        <row r="1482">
          <cell r="A1482">
            <v>2477</v>
          </cell>
          <cell r="B1482" t="str">
            <v>ISOTIOCIANATO DE METILA</v>
          </cell>
          <cell r="C1482">
            <v>6.1</v>
          </cell>
        </row>
        <row r="1483">
          <cell r="A1483">
            <v>2478</v>
          </cell>
          <cell r="B1483" t="str">
            <v>ISOCIANATOS, INFLAMÁVEIS, TÓXICOS, N.E. ou SOLUÇÃO DE ISOCIANATOS, INFLAMÁVEL, TÓXICA, N.E.</v>
          </cell>
          <cell r="C1483">
            <v>3</v>
          </cell>
        </row>
        <row r="1484">
          <cell r="A1484">
            <v>2480</v>
          </cell>
          <cell r="B1484" t="str">
            <v>ISOCIANATO DE METILA</v>
          </cell>
          <cell r="C1484">
            <v>6.1</v>
          </cell>
        </row>
        <row r="1485">
          <cell r="A1485">
            <v>2481</v>
          </cell>
          <cell r="B1485" t="str">
            <v>ISOCIANATO DE ETILA</v>
          </cell>
          <cell r="C1485">
            <v>6.1</v>
          </cell>
        </row>
        <row r="1486">
          <cell r="A1486">
            <v>2482</v>
          </cell>
          <cell r="B1486" t="str">
            <v>ISOCIANATO DE n-PROPILA</v>
          </cell>
          <cell r="C1486">
            <v>6.1</v>
          </cell>
        </row>
        <row r="1487">
          <cell r="A1487">
            <v>2483</v>
          </cell>
          <cell r="B1487" t="str">
            <v>ISOCIANATO DE ISOPROPILA</v>
          </cell>
          <cell r="C1487">
            <v>6.1</v>
          </cell>
        </row>
        <row r="1488">
          <cell r="A1488">
            <v>2484</v>
          </cell>
          <cell r="B1488" t="str">
            <v>ISOCIANATO DE t-BUTILA</v>
          </cell>
          <cell r="C1488">
            <v>6.1</v>
          </cell>
        </row>
        <row r="1489">
          <cell r="A1489">
            <v>2485</v>
          </cell>
          <cell r="B1489" t="str">
            <v>ISOCIANATO DE n-BUTILA</v>
          </cell>
          <cell r="C1489">
            <v>6.1</v>
          </cell>
        </row>
        <row r="1490">
          <cell r="A1490">
            <v>2486</v>
          </cell>
          <cell r="B1490" t="str">
            <v>ISOCIANATO DE ISOBUTILA</v>
          </cell>
          <cell r="C1490">
            <v>6.1</v>
          </cell>
        </row>
        <row r="1491">
          <cell r="A1491">
            <v>2487</v>
          </cell>
          <cell r="B1491" t="str">
            <v>ISOCIANATO DE FENILA</v>
          </cell>
          <cell r="C1491">
            <v>6.1</v>
          </cell>
        </row>
        <row r="1492">
          <cell r="A1492">
            <v>2488</v>
          </cell>
          <cell r="B1492" t="str">
            <v>ISOCIANATO DE CICLO-HEXILA</v>
          </cell>
          <cell r="C1492">
            <v>6.1</v>
          </cell>
        </row>
        <row r="1493">
          <cell r="A1493">
            <v>2490</v>
          </cell>
          <cell r="B1493" t="str">
            <v>ÉTER DICLOROISOPROPÍLICO</v>
          </cell>
          <cell r="C1493">
            <v>6.1</v>
          </cell>
        </row>
        <row r="1494">
          <cell r="A1494">
            <v>2491</v>
          </cell>
          <cell r="B1494" t="str">
            <v>ETANOLAMINA ou SOLUÇÃO DE ETANOLAMINA</v>
          </cell>
          <cell r="C1494">
            <v>8</v>
          </cell>
        </row>
        <row r="1495">
          <cell r="A1495">
            <v>2493</v>
          </cell>
          <cell r="B1495" t="str">
            <v>HEXAMETILENOIMINA</v>
          </cell>
          <cell r="C1495">
            <v>3</v>
          </cell>
        </row>
        <row r="1496">
          <cell r="A1496">
            <v>2495</v>
          </cell>
          <cell r="B1496" t="str">
            <v>PENTAFLUORETO DE IODO</v>
          </cell>
          <cell r="C1496">
            <v>5.0999999999999996</v>
          </cell>
        </row>
        <row r="1497">
          <cell r="A1497">
            <v>2496</v>
          </cell>
          <cell r="B1497" t="str">
            <v>ANIDRIDRO PROPIÔNICO</v>
          </cell>
          <cell r="C1497">
            <v>8</v>
          </cell>
        </row>
        <row r="1498">
          <cell r="A1498">
            <v>2498</v>
          </cell>
          <cell r="B1498" t="str">
            <v>1,2,3,6-TETRA-HIDROBENZALDEÍDO</v>
          </cell>
          <cell r="C1498">
            <v>3</v>
          </cell>
        </row>
        <row r="1499">
          <cell r="A1499">
            <v>2501</v>
          </cell>
          <cell r="B1499" t="str">
            <v>ÓXIDO DE TRIS-(1-AZIRIDINIL) FOSFINA, SOLUÇÃO</v>
          </cell>
          <cell r="C1499">
            <v>6.1</v>
          </cell>
        </row>
        <row r="1500">
          <cell r="A1500">
            <v>2502</v>
          </cell>
          <cell r="B1500" t="str">
            <v>CLORETO DE VALERILA</v>
          </cell>
          <cell r="C1500">
            <v>8</v>
          </cell>
        </row>
        <row r="1501">
          <cell r="A1501">
            <v>2503</v>
          </cell>
          <cell r="B1501" t="str">
            <v>TETRACLORETO DE ZIRCÔNIO</v>
          </cell>
          <cell r="C1501">
            <v>8</v>
          </cell>
        </row>
        <row r="1502">
          <cell r="A1502">
            <v>2504</v>
          </cell>
          <cell r="B1502" t="str">
            <v>TETRABROMOETANO</v>
          </cell>
          <cell r="C1502">
            <v>6.1</v>
          </cell>
        </row>
        <row r="1503">
          <cell r="A1503">
            <v>2505</v>
          </cell>
          <cell r="B1503" t="str">
            <v>FLUORETO DE AMÔNIO</v>
          </cell>
          <cell r="C1503">
            <v>6.1</v>
          </cell>
        </row>
        <row r="1504">
          <cell r="A1504">
            <v>2506</v>
          </cell>
          <cell r="B1504" t="str">
            <v>HIDROGENOSSULFATO DE AMÔNIO</v>
          </cell>
          <cell r="C1504">
            <v>8</v>
          </cell>
        </row>
        <row r="1505">
          <cell r="A1505">
            <v>2507</v>
          </cell>
          <cell r="B1505" t="str">
            <v>ÁCIDO CLOROPLATÍNICO, SÓLIDO</v>
          </cell>
          <cell r="C1505">
            <v>8</v>
          </cell>
        </row>
        <row r="1506">
          <cell r="A1506">
            <v>2508</v>
          </cell>
          <cell r="B1506" t="str">
            <v>PENTACLORETO DE MOLIBDÊNIO</v>
          </cell>
          <cell r="C1506">
            <v>8</v>
          </cell>
        </row>
        <row r="1507">
          <cell r="A1507">
            <v>2509</v>
          </cell>
          <cell r="B1507" t="str">
            <v>HIDROGENOSSULFATO DE POTÁSSIO</v>
          </cell>
          <cell r="C1507">
            <v>8</v>
          </cell>
        </row>
        <row r="1508">
          <cell r="A1508">
            <v>2511</v>
          </cell>
          <cell r="B1508" t="str">
            <v>ÁCIDO 2-CLOROPROPIÔNICO</v>
          </cell>
          <cell r="C1508">
            <v>8</v>
          </cell>
        </row>
        <row r="1509">
          <cell r="A1509">
            <v>2512</v>
          </cell>
          <cell r="B1509" t="str">
            <v>AMINOFENÓIS (o-,m-,p-)</v>
          </cell>
          <cell r="C1509">
            <v>6.1</v>
          </cell>
        </row>
        <row r="1510">
          <cell r="A1510">
            <v>2513</v>
          </cell>
          <cell r="B1510" t="str">
            <v>BROMETO DE BROMOACETILA</v>
          </cell>
          <cell r="C1510">
            <v>8</v>
          </cell>
        </row>
        <row r="1511">
          <cell r="A1511">
            <v>2514</v>
          </cell>
          <cell r="B1511" t="str">
            <v>BROMOBENZENO</v>
          </cell>
          <cell r="C1511">
            <v>3</v>
          </cell>
        </row>
        <row r="1512">
          <cell r="A1512">
            <v>2515</v>
          </cell>
          <cell r="B1512" t="str">
            <v>BROMOFÓRMIO</v>
          </cell>
          <cell r="C1512">
            <v>6.1</v>
          </cell>
        </row>
        <row r="1513">
          <cell r="A1513">
            <v>2516</v>
          </cell>
          <cell r="B1513" t="str">
            <v>TETRABROMETO DE CARBONO</v>
          </cell>
          <cell r="C1513">
            <v>6.1</v>
          </cell>
        </row>
        <row r="1514">
          <cell r="A1514">
            <v>2517</v>
          </cell>
          <cell r="B1514" t="str">
            <v>1-CLORO-1,1-DIFLUORETANO (GÁS REFRIGERANTE R 142 b)</v>
          </cell>
          <cell r="C1514">
            <v>2.1</v>
          </cell>
        </row>
        <row r="1515">
          <cell r="A1515">
            <v>2518</v>
          </cell>
          <cell r="B1515" t="str">
            <v>1,5,9-CICLODODECATRIENO</v>
          </cell>
          <cell r="C1515">
            <v>6.1</v>
          </cell>
        </row>
        <row r="1516">
          <cell r="A1516">
            <v>2520</v>
          </cell>
          <cell r="B1516" t="str">
            <v>CICLOOCTADIENOS</v>
          </cell>
          <cell r="C1516">
            <v>3</v>
          </cell>
        </row>
        <row r="1517">
          <cell r="A1517">
            <v>2521</v>
          </cell>
          <cell r="B1517" t="str">
            <v>DICETENO, ESTABILIZADO</v>
          </cell>
          <cell r="C1517">
            <v>6.1</v>
          </cell>
        </row>
        <row r="1518">
          <cell r="A1518">
            <v>2522</v>
          </cell>
          <cell r="B1518" t="str">
            <v>METACRILATO DE 2-DIMETILAMINOETILA</v>
          </cell>
          <cell r="C1518">
            <v>6.1</v>
          </cell>
        </row>
        <row r="1519">
          <cell r="A1519">
            <v>2524</v>
          </cell>
          <cell r="B1519" t="str">
            <v>ORTOFORMIATO DE ETILA</v>
          </cell>
          <cell r="C1519">
            <v>3</v>
          </cell>
        </row>
        <row r="1520">
          <cell r="A1520">
            <v>2525</v>
          </cell>
          <cell r="B1520" t="str">
            <v>OXALATO DE ETILA</v>
          </cell>
          <cell r="C1520">
            <v>6.1</v>
          </cell>
        </row>
        <row r="1521">
          <cell r="A1521">
            <v>2526</v>
          </cell>
          <cell r="B1521" t="str">
            <v>FURFURILAMINA</v>
          </cell>
          <cell r="C1521">
            <v>3</v>
          </cell>
        </row>
        <row r="1522">
          <cell r="A1522">
            <v>2527</v>
          </cell>
          <cell r="B1522" t="str">
            <v>ACRILATO DE ISOBUTILA, ESTABILIZADO</v>
          </cell>
          <cell r="C1522">
            <v>3</v>
          </cell>
        </row>
        <row r="1523">
          <cell r="A1523">
            <v>2528</v>
          </cell>
          <cell r="B1523" t="str">
            <v>ISOBUTIRATO DE ISOBUTILA</v>
          </cell>
          <cell r="C1523">
            <v>3</v>
          </cell>
        </row>
        <row r="1524">
          <cell r="A1524">
            <v>2529</v>
          </cell>
          <cell r="B1524" t="str">
            <v>ÁCIDO ISOBUTÍRICO</v>
          </cell>
          <cell r="C1524">
            <v>3</v>
          </cell>
        </row>
        <row r="1525">
          <cell r="A1525">
            <v>2531</v>
          </cell>
          <cell r="B1525" t="str">
            <v>ÁCIDO METACRÍLICO, ESTABILIZADO</v>
          </cell>
          <cell r="C1525">
            <v>8</v>
          </cell>
        </row>
        <row r="1526">
          <cell r="A1526">
            <v>2533</v>
          </cell>
          <cell r="B1526" t="str">
            <v>TRICLOROACETATO DE METILA</v>
          </cell>
          <cell r="C1526">
            <v>6.1</v>
          </cell>
        </row>
        <row r="1527">
          <cell r="A1527">
            <v>2534</v>
          </cell>
          <cell r="B1527" t="str">
            <v>METILCLOROSSILANO</v>
          </cell>
          <cell r="C1527">
            <v>2.2999999999999998</v>
          </cell>
        </row>
        <row r="1528">
          <cell r="A1528">
            <v>2535</v>
          </cell>
          <cell r="B1528" t="str">
            <v>4-METILMORFOLINA (N-METILMORFOLINA)</v>
          </cell>
          <cell r="C1528">
            <v>3</v>
          </cell>
        </row>
        <row r="1529">
          <cell r="A1529">
            <v>2536</v>
          </cell>
          <cell r="B1529" t="str">
            <v>METILTETRA-HIDROFURANO</v>
          </cell>
          <cell r="C1529">
            <v>3</v>
          </cell>
        </row>
        <row r="1530">
          <cell r="A1530">
            <v>2538</v>
          </cell>
          <cell r="B1530" t="str">
            <v>NITRONAFTALENO</v>
          </cell>
          <cell r="C1530">
            <v>4.0999999999999996</v>
          </cell>
        </row>
        <row r="1531">
          <cell r="A1531">
            <v>2541</v>
          </cell>
          <cell r="B1531" t="str">
            <v>TERPINOLENO</v>
          </cell>
          <cell r="C1531">
            <v>3</v>
          </cell>
        </row>
        <row r="1532">
          <cell r="A1532">
            <v>2542</v>
          </cell>
          <cell r="B1532" t="str">
            <v>TRIBUTILAMINA</v>
          </cell>
          <cell r="C1532">
            <v>6.1</v>
          </cell>
        </row>
        <row r="1533">
          <cell r="A1533">
            <v>2545</v>
          </cell>
          <cell r="B1533" t="str">
            <v>HÁFNIO EM PÓ, SECO</v>
          </cell>
          <cell r="C1533">
            <v>4.2</v>
          </cell>
        </row>
        <row r="1534">
          <cell r="A1534">
            <v>2546</v>
          </cell>
          <cell r="B1534" t="str">
            <v>TITÂNIO EM PÓ, SECO</v>
          </cell>
          <cell r="C1534">
            <v>4.2</v>
          </cell>
        </row>
        <row r="1535">
          <cell r="A1535">
            <v>2547</v>
          </cell>
          <cell r="B1535" t="str">
            <v>SUPERÓXIDO DE SÓDIO</v>
          </cell>
          <cell r="C1535">
            <v>5.0999999999999996</v>
          </cell>
        </row>
        <row r="1536">
          <cell r="A1536">
            <v>2548</v>
          </cell>
          <cell r="B1536" t="str">
            <v>PENTAFLUORETO DE CLORO</v>
          </cell>
          <cell r="C1536">
            <v>2.2999999999999998</v>
          </cell>
        </row>
        <row r="1537">
          <cell r="A1537">
            <v>2552</v>
          </cell>
          <cell r="B1537" t="str">
            <v>HIDRATO DE HEXAFLUORACETONA, LÍQUIDO</v>
          </cell>
          <cell r="C1537">
            <v>6.1</v>
          </cell>
        </row>
        <row r="1538">
          <cell r="A1538">
            <v>2554</v>
          </cell>
          <cell r="B1538" t="str">
            <v>CLORETO DE METILALILA</v>
          </cell>
          <cell r="C1538">
            <v>3</v>
          </cell>
        </row>
        <row r="1539">
          <cell r="A1539">
            <v>2555</v>
          </cell>
          <cell r="B1539" t="str">
            <v>NITROCELULOSE, COM ÁGUA (no mínimo 25% de água, em massa)</v>
          </cell>
          <cell r="C1539">
            <v>4.0999999999999996</v>
          </cell>
        </row>
        <row r="1540">
          <cell r="A1540">
            <v>2556</v>
          </cell>
          <cell r="B1540" t="str">
            <v>NITROCELULOSE COM ÁLCOOL (no mínimo 25% de álcool, em massa, e com até 12,6% de nitrogênio, por massa seca)</v>
          </cell>
          <cell r="C1540">
            <v>4.0999999999999996</v>
          </cell>
        </row>
        <row r="1541">
          <cell r="A1541">
            <v>2557</v>
          </cell>
          <cell r="B1541" t="str">
            <v>NITROCELULOSE, com até 12,6% de nitrogênio, por massa seca, MISTURA COM ou  SEM PLASTIFICANTE,  COM ou SEM PIGMENTO</v>
          </cell>
          <cell r="C1541">
            <v>4.0999999999999996</v>
          </cell>
        </row>
        <row r="1542">
          <cell r="A1542">
            <v>2558</v>
          </cell>
          <cell r="B1542" t="str">
            <v>EPIBROMIDRINA</v>
          </cell>
          <cell r="C1542">
            <v>6.1</v>
          </cell>
        </row>
        <row r="1543">
          <cell r="A1543">
            <v>2560</v>
          </cell>
          <cell r="B1543" t="str">
            <v>2-METILPENTAN-2-OL</v>
          </cell>
          <cell r="C1543">
            <v>3</v>
          </cell>
        </row>
        <row r="1544">
          <cell r="A1544">
            <v>2561</v>
          </cell>
          <cell r="B1544" t="str">
            <v>3-METIL-1-BUTENO</v>
          </cell>
          <cell r="C1544">
            <v>3</v>
          </cell>
        </row>
        <row r="1545">
          <cell r="A1545">
            <v>2564</v>
          </cell>
          <cell r="B1545" t="str">
            <v>ÁCIDO TRICLOROACÉTICO SOLUÇÃO</v>
          </cell>
          <cell r="C1545">
            <v>8</v>
          </cell>
        </row>
        <row r="1546">
          <cell r="A1546">
            <v>2565</v>
          </cell>
          <cell r="B1546" t="str">
            <v>DICICLO-HEXILAMINA</v>
          </cell>
          <cell r="C1546">
            <v>8</v>
          </cell>
        </row>
        <row r="1547">
          <cell r="A1547">
            <v>2567</v>
          </cell>
          <cell r="B1547" t="str">
            <v>PENTACLOROFENATO DE SÓDIO</v>
          </cell>
          <cell r="C1547">
            <v>6.1</v>
          </cell>
        </row>
        <row r="1548">
          <cell r="A1548">
            <v>2570</v>
          </cell>
          <cell r="B1548" t="str">
            <v>CÁDMIO COMPOSTO</v>
          </cell>
          <cell r="C1548">
            <v>6.1</v>
          </cell>
        </row>
        <row r="1549">
          <cell r="A1549">
            <v>2571</v>
          </cell>
          <cell r="B1549" t="str">
            <v>ÁCIDOS ALQUILSULFÚRICOS</v>
          </cell>
          <cell r="C1549">
            <v>8</v>
          </cell>
        </row>
        <row r="1550">
          <cell r="A1550">
            <v>2572</v>
          </cell>
          <cell r="B1550" t="str">
            <v>FENIL-HIDRAZINA</v>
          </cell>
          <cell r="C1550">
            <v>6.1</v>
          </cell>
        </row>
        <row r="1551">
          <cell r="A1551">
            <v>2573</v>
          </cell>
          <cell r="B1551" t="str">
            <v>CLORATO DE TÁLIO</v>
          </cell>
          <cell r="C1551">
            <v>5.0999999999999996</v>
          </cell>
        </row>
        <row r="1552">
          <cell r="A1552">
            <v>2574</v>
          </cell>
          <cell r="B1552" t="str">
            <v>FOSFATO DE TRICRESILA com mais de 3% de isômero orto</v>
          </cell>
          <cell r="C1552">
            <v>6.1</v>
          </cell>
        </row>
        <row r="1553">
          <cell r="A1553">
            <v>2576</v>
          </cell>
          <cell r="B1553" t="str">
            <v>OXIBROMETO DE FÓSFORO, FUNDIDO</v>
          </cell>
          <cell r="C1553">
            <v>8</v>
          </cell>
        </row>
        <row r="1554">
          <cell r="A1554">
            <v>2577</v>
          </cell>
          <cell r="B1554" t="str">
            <v>CLORETO DE FENILACETILA</v>
          </cell>
          <cell r="C1554">
            <v>8</v>
          </cell>
        </row>
        <row r="1555">
          <cell r="A1555">
            <v>2578</v>
          </cell>
          <cell r="B1555" t="str">
            <v>TRIÓXIDO DE FÓSFORO</v>
          </cell>
          <cell r="C1555">
            <v>8</v>
          </cell>
        </row>
        <row r="1556">
          <cell r="A1556">
            <v>2579</v>
          </cell>
          <cell r="B1556" t="str">
            <v>PIPERAZINA</v>
          </cell>
          <cell r="C1556">
            <v>8</v>
          </cell>
        </row>
        <row r="1557">
          <cell r="A1557">
            <v>2580</v>
          </cell>
          <cell r="B1557" t="str">
            <v>BROMETO DE ALUMÍNIO SOLUÇÃO</v>
          </cell>
          <cell r="C1557">
            <v>8</v>
          </cell>
        </row>
        <row r="1558">
          <cell r="A1558">
            <v>2581</v>
          </cell>
          <cell r="B1558" t="str">
            <v>CLORETO DE ALUMÍNIO SOLUÇÃO</v>
          </cell>
          <cell r="C1558">
            <v>8</v>
          </cell>
        </row>
        <row r="1559">
          <cell r="A1559">
            <v>2582</v>
          </cell>
          <cell r="B1559" t="str">
            <v>CLORETO FERRICO SOLUÇÃO</v>
          </cell>
          <cell r="C1559">
            <v>8</v>
          </cell>
        </row>
        <row r="1560">
          <cell r="A1560">
            <v>2583</v>
          </cell>
          <cell r="B1560" t="str">
            <v>ÁCIDOS  ALQUILSULFÔNICOS,  SÓLIDOS  ou  ÁCIDOS  ARILSULFÔNICOS,  SÓLIDOS,  com  mais  de  5%  de  ácido
sulfúrico livre</v>
          </cell>
          <cell r="C1560">
            <v>8</v>
          </cell>
        </row>
        <row r="1561">
          <cell r="A1561">
            <v>2584</v>
          </cell>
          <cell r="B1561" t="str">
            <v>ÁCIDOS  ALQUILSULFÔNICOS,  LÍQUIDOS  ou  ÁCIDOS  ARILSULFÔNICOS,  LÍQUIDOS,  com  mais  de  5%  de  ácido
sulfúrico livre</v>
          </cell>
          <cell r="C1561">
            <v>8</v>
          </cell>
        </row>
        <row r="1562">
          <cell r="A1562">
            <v>2585</v>
          </cell>
          <cell r="B1562" t="str">
            <v>ÁCIDOS ALQUILSULFÔNICOS,  SÓLIDOS ou  ÁCIDOS ARILSULFÔNICOS,  SÓLIDOS,  com até  5%  de  ácido  sulfúrico
livre</v>
          </cell>
          <cell r="C1562">
            <v>8</v>
          </cell>
        </row>
        <row r="1563">
          <cell r="A1563">
            <v>2586</v>
          </cell>
          <cell r="B1563" t="str">
            <v>ÁCIDOS ALQUILSULFÔNICOS, LÍQUIDOS ou ÁCIDOS ARILSULFÔNICOS, LÍQUIDOS, com até 5% de ácido sulfúrico
livre</v>
          </cell>
          <cell r="C1563">
            <v>8</v>
          </cell>
        </row>
        <row r="1564">
          <cell r="A1564">
            <v>2587</v>
          </cell>
          <cell r="B1564" t="str">
            <v>BENZOQUINONA</v>
          </cell>
          <cell r="C1564">
            <v>6.1</v>
          </cell>
        </row>
        <row r="1565">
          <cell r="A1565">
            <v>2588</v>
          </cell>
          <cell r="B1565" t="str">
            <v>PESTICIDA, SÓLIDO, TÓXICO, N.E.</v>
          </cell>
          <cell r="C1565">
            <v>6.1</v>
          </cell>
        </row>
        <row r="1566">
          <cell r="A1566">
            <v>2589</v>
          </cell>
          <cell r="B1566" t="str">
            <v>CLOROACETATO DE VINILA</v>
          </cell>
          <cell r="C1566">
            <v>6.1</v>
          </cell>
        </row>
        <row r="1567">
          <cell r="A1567">
            <v>2590</v>
          </cell>
          <cell r="B1567" t="str">
            <v>AMIANTOS, CRISOTILIA</v>
          </cell>
          <cell r="C1567">
            <v>9</v>
          </cell>
        </row>
        <row r="1568">
          <cell r="A1568">
            <v>2591</v>
          </cell>
          <cell r="B1568" t="str">
            <v>XENÔNIO, LÍQUIDO REFRIGERADO</v>
          </cell>
          <cell r="C1568">
            <v>2.2000000000000002</v>
          </cell>
        </row>
        <row r="1569">
          <cell r="A1569">
            <v>2599</v>
          </cell>
          <cell r="B1569" t="str">
            <v>MISTURA  AZEOTRÓPICA  DE  CLOROTRIFLUORMETANO  E  TRIFLUORMETANO,  com  aproximadamente  60%  de
clorotrifluormetano (GÁS REFRIGERANTE R 503)</v>
          </cell>
          <cell r="C1569">
            <v>2.2000000000000002</v>
          </cell>
        </row>
        <row r="1570">
          <cell r="A1570">
            <v>2601</v>
          </cell>
          <cell r="B1570" t="str">
            <v>CICLOBUTANO</v>
          </cell>
          <cell r="C1570">
            <v>2.1</v>
          </cell>
        </row>
        <row r="1571">
          <cell r="A1571">
            <v>2602</v>
          </cell>
          <cell r="B1571" t="str">
            <v>MISTURA  AZEOTRÓPICA  DE  DICLORODIFLUORMETANO  E  DIFLUORETANO,  com  aproximadamente   74%  de
diclorodifluormetano (GÁS REFRIGERANTE R 500)</v>
          </cell>
          <cell r="C1571">
            <v>2.2000000000000002</v>
          </cell>
        </row>
        <row r="1572">
          <cell r="A1572">
            <v>2603</v>
          </cell>
          <cell r="B1572" t="str">
            <v>CICLO-HEPTATRIENO</v>
          </cell>
          <cell r="C1572">
            <v>3</v>
          </cell>
        </row>
        <row r="1573">
          <cell r="A1573">
            <v>2604</v>
          </cell>
          <cell r="B1573" t="str">
            <v>DIETILETERATO DE TRIFLUORETO DE BORO</v>
          </cell>
          <cell r="C1573">
            <v>8</v>
          </cell>
        </row>
        <row r="1574">
          <cell r="A1574">
            <v>2605</v>
          </cell>
          <cell r="B1574" t="str">
            <v>ISOCIANATO DE METOXIMETILA</v>
          </cell>
          <cell r="C1574">
            <v>6.1</v>
          </cell>
        </row>
        <row r="1575">
          <cell r="A1575">
            <v>2606</v>
          </cell>
          <cell r="B1575" t="str">
            <v>ORTOSSILICATO DE METILA</v>
          </cell>
          <cell r="C1575">
            <v>6.1</v>
          </cell>
        </row>
        <row r="1576">
          <cell r="A1576">
            <v>2607</v>
          </cell>
          <cell r="B1576" t="str">
            <v>ACROLEÍNA DIMERIZADA, ESTABILIZADA</v>
          </cell>
          <cell r="C1576">
            <v>3</v>
          </cell>
        </row>
        <row r="1577">
          <cell r="A1577">
            <v>2608</v>
          </cell>
          <cell r="B1577" t="str">
            <v>NITROPROPANOS</v>
          </cell>
          <cell r="C1577">
            <v>3</v>
          </cell>
        </row>
        <row r="1578">
          <cell r="A1578">
            <v>2609</v>
          </cell>
          <cell r="B1578" t="str">
            <v>BORATO DE TRIALILA</v>
          </cell>
          <cell r="C1578">
            <v>6.1</v>
          </cell>
        </row>
        <row r="1579">
          <cell r="A1579">
            <v>2610</v>
          </cell>
          <cell r="B1579" t="str">
            <v>TRIALILAMINA</v>
          </cell>
          <cell r="C1579">
            <v>3</v>
          </cell>
        </row>
        <row r="1580">
          <cell r="A1580">
            <v>2611</v>
          </cell>
          <cell r="B1580" t="str">
            <v>PROPILENOCLORIDRINA</v>
          </cell>
          <cell r="C1580">
            <v>6.1</v>
          </cell>
        </row>
        <row r="1581">
          <cell r="A1581">
            <v>2612</v>
          </cell>
          <cell r="B1581" t="str">
            <v>ÉTER METILPROPÍLICO</v>
          </cell>
          <cell r="C1581">
            <v>3</v>
          </cell>
        </row>
        <row r="1582">
          <cell r="A1582">
            <v>2614</v>
          </cell>
          <cell r="B1582" t="str">
            <v>ÁLCOOL METALÍLICO</v>
          </cell>
          <cell r="C1582">
            <v>3</v>
          </cell>
        </row>
        <row r="1583">
          <cell r="A1583">
            <v>2615</v>
          </cell>
          <cell r="B1583" t="str">
            <v>ÉTER ETILPROPÍLICO</v>
          </cell>
          <cell r="C1583">
            <v>3</v>
          </cell>
        </row>
        <row r="1584">
          <cell r="A1584">
            <v>2616</v>
          </cell>
          <cell r="B1584" t="str">
            <v>BORATO DE TRIISOPROPILA</v>
          </cell>
          <cell r="C1584">
            <v>3</v>
          </cell>
        </row>
        <row r="1585">
          <cell r="A1585">
            <v>2617</v>
          </cell>
          <cell r="B1585" t="str">
            <v>METILCICLO-HEXANÓIS, inflamáveis</v>
          </cell>
          <cell r="C1585">
            <v>3</v>
          </cell>
        </row>
        <row r="1586">
          <cell r="A1586">
            <v>2618</v>
          </cell>
          <cell r="B1586" t="str">
            <v>VINILTOLUENOS, ESTABILIZADOS</v>
          </cell>
          <cell r="C1586">
            <v>3</v>
          </cell>
        </row>
        <row r="1587">
          <cell r="A1587">
            <v>2619</v>
          </cell>
          <cell r="B1587" t="str">
            <v>BENZILDIMETILAMINA</v>
          </cell>
          <cell r="C1587">
            <v>8</v>
          </cell>
        </row>
        <row r="1588">
          <cell r="A1588">
            <v>2620</v>
          </cell>
          <cell r="B1588" t="str">
            <v>BUTIRATOS DE AMILA</v>
          </cell>
          <cell r="C1588">
            <v>3</v>
          </cell>
        </row>
        <row r="1589">
          <cell r="A1589">
            <v>2621</v>
          </cell>
          <cell r="B1589" t="str">
            <v>ACETILMETILCARBINOL</v>
          </cell>
          <cell r="C1589">
            <v>3</v>
          </cell>
        </row>
        <row r="1590">
          <cell r="A1590">
            <v>2622</v>
          </cell>
          <cell r="B1590" t="str">
            <v>GLICIDALDEÍDO</v>
          </cell>
          <cell r="C1590">
            <v>3</v>
          </cell>
        </row>
        <row r="1591">
          <cell r="A1591">
            <v>2623</v>
          </cell>
          <cell r="B1591" t="str">
            <v>ACENDEDORES, SÓLIDOS com líquido inflamável</v>
          </cell>
          <cell r="C1591">
            <v>4.0999999999999996</v>
          </cell>
        </row>
        <row r="1592">
          <cell r="A1592">
            <v>2624</v>
          </cell>
          <cell r="B1592" t="str">
            <v>SILICIETO DE MAGNÉSIO</v>
          </cell>
          <cell r="C1592">
            <v>4.3</v>
          </cell>
        </row>
        <row r="1593">
          <cell r="A1593">
            <v>2626</v>
          </cell>
          <cell r="B1593" t="str">
            <v>ÁCIDO CLÓRICO, SOLUÇÃO AQUOSA, com até 10% de ácido clórico</v>
          </cell>
          <cell r="C1593">
            <v>5.0999999999999996</v>
          </cell>
        </row>
        <row r="1594">
          <cell r="A1594">
            <v>2627</v>
          </cell>
          <cell r="B1594" t="str">
            <v>NITRITOS, INORGÂNICOS, N.E.</v>
          </cell>
          <cell r="C1594">
            <v>5.0999999999999996</v>
          </cell>
        </row>
        <row r="1595">
          <cell r="A1595">
            <v>2628</v>
          </cell>
          <cell r="B1595" t="str">
            <v>FLUORACETATO DE POTÁSSIO</v>
          </cell>
          <cell r="C1595">
            <v>6.1</v>
          </cell>
        </row>
        <row r="1596">
          <cell r="A1596">
            <v>2629</v>
          </cell>
          <cell r="B1596" t="str">
            <v>FLUORACETATO DE SÓDIO</v>
          </cell>
          <cell r="C1596">
            <v>6.1</v>
          </cell>
        </row>
        <row r="1597">
          <cell r="A1597">
            <v>2630</v>
          </cell>
          <cell r="B1597" t="str">
            <v>SELENIATOS ou SELENITOS</v>
          </cell>
          <cell r="C1597">
            <v>6.1</v>
          </cell>
        </row>
        <row r="1598">
          <cell r="A1598">
            <v>2642</v>
          </cell>
          <cell r="B1598" t="str">
            <v>ÁCIDO FLUORACÉTICO</v>
          </cell>
          <cell r="C1598">
            <v>6.1</v>
          </cell>
        </row>
        <row r="1599">
          <cell r="A1599">
            <v>2643</v>
          </cell>
          <cell r="B1599" t="str">
            <v>BROMOACETATO DE METILA</v>
          </cell>
          <cell r="C1599">
            <v>6.1</v>
          </cell>
        </row>
        <row r="1600">
          <cell r="A1600">
            <v>2644</v>
          </cell>
          <cell r="B1600" t="str">
            <v>IODETO DE METILA</v>
          </cell>
          <cell r="C1600">
            <v>6.1</v>
          </cell>
        </row>
        <row r="1601">
          <cell r="A1601">
            <v>2645</v>
          </cell>
          <cell r="B1601" t="str">
            <v>BROMETO DE FENACILA</v>
          </cell>
          <cell r="C1601">
            <v>6.1</v>
          </cell>
        </row>
        <row r="1602">
          <cell r="A1602">
            <v>2646</v>
          </cell>
          <cell r="B1602" t="str">
            <v>HEXACLOROCICLOPENTADIENO</v>
          </cell>
          <cell r="C1602">
            <v>6.1</v>
          </cell>
        </row>
        <row r="1603">
          <cell r="A1603">
            <v>2647</v>
          </cell>
          <cell r="B1603" t="str">
            <v>MALONONITRILA</v>
          </cell>
          <cell r="C1603">
            <v>6.1</v>
          </cell>
        </row>
        <row r="1604">
          <cell r="A1604">
            <v>2648</v>
          </cell>
          <cell r="B1604" t="str">
            <v>1,2-DIBROMOBUTAN-3-ONA</v>
          </cell>
          <cell r="C1604">
            <v>6.1</v>
          </cell>
        </row>
        <row r="1605">
          <cell r="A1605">
            <v>2649</v>
          </cell>
          <cell r="B1605" t="str">
            <v>1,3-DICLOROACETONA</v>
          </cell>
          <cell r="C1605">
            <v>6.1</v>
          </cell>
        </row>
        <row r="1606">
          <cell r="A1606">
            <v>2650</v>
          </cell>
          <cell r="B1606" t="str">
            <v>1,1-DICLORO-1-NITROETANO</v>
          </cell>
          <cell r="C1606">
            <v>6.1</v>
          </cell>
        </row>
        <row r="1607">
          <cell r="A1607">
            <v>2651</v>
          </cell>
          <cell r="B1607" t="str">
            <v>4,4'-DIAMINODIFENILMETANO</v>
          </cell>
          <cell r="C1607">
            <v>6.1</v>
          </cell>
        </row>
        <row r="1608">
          <cell r="A1608">
            <v>2653</v>
          </cell>
          <cell r="B1608" t="str">
            <v>IODETO DE BENZILA</v>
          </cell>
          <cell r="C1608">
            <v>6.1</v>
          </cell>
        </row>
        <row r="1609">
          <cell r="A1609">
            <v>2655</v>
          </cell>
          <cell r="B1609" t="str">
            <v>FLUORSILICATO DE POTÁSSIO</v>
          </cell>
          <cell r="C1609">
            <v>6.1</v>
          </cell>
        </row>
        <row r="1610">
          <cell r="A1610">
            <v>2656</v>
          </cell>
          <cell r="B1610" t="str">
            <v>QUINOLINA</v>
          </cell>
          <cell r="C1610">
            <v>6.1</v>
          </cell>
        </row>
        <row r="1611">
          <cell r="A1611">
            <v>2657</v>
          </cell>
          <cell r="B1611" t="str">
            <v>DISSULFETO DE SELÊNIO</v>
          </cell>
          <cell r="C1611">
            <v>6.1</v>
          </cell>
        </row>
        <row r="1612">
          <cell r="A1612">
            <v>2659</v>
          </cell>
          <cell r="B1612" t="str">
            <v>CLOROACETATO DE SÓDIO</v>
          </cell>
          <cell r="C1612">
            <v>6.1</v>
          </cell>
        </row>
        <row r="1613">
          <cell r="A1613">
            <v>2660</v>
          </cell>
          <cell r="B1613" t="str">
            <v>NITROTOLUIDINAS (MONO)</v>
          </cell>
          <cell r="C1613">
            <v>6.1</v>
          </cell>
        </row>
        <row r="1614">
          <cell r="A1614">
            <v>2661</v>
          </cell>
          <cell r="B1614" t="str">
            <v>HEXACLOROACETONA</v>
          </cell>
          <cell r="C1614">
            <v>6.1</v>
          </cell>
        </row>
        <row r="1615">
          <cell r="A1615">
            <v>2664</v>
          </cell>
          <cell r="B1615" t="str">
            <v>DIBROMOMETANO</v>
          </cell>
          <cell r="C1615">
            <v>6.1</v>
          </cell>
        </row>
        <row r="1616">
          <cell r="A1616">
            <v>2667</v>
          </cell>
          <cell r="B1616" t="str">
            <v>BUTILTOLUENOS</v>
          </cell>
          <cell r="C1616">
            <v>6.1</v>
          </cell>
        </row>
        <row r="1617">
          <cell r="A1617">
            <v>2668</v>
          </cell>
          <cell r="B1617" t="str">
            <v>CLOROACETONITRILA</v>
          </cell>
          <cell r="C1617">
            <v>6.1</v>
          </cell>
        </row>
        <row r="1618">
          <cell r="A1618">
            <v>2669</v>
          </cell>
          <cell r="B1618" t="str">
            <v>CLOROCRESÓIS SOLUÇÃO</v>
          </cell>
          <cell r="C1618">
            <v>6.1</v>
          </cell>
        </row>
        <row r="1619">
          <cell r="A1619">
            <v>2670</v>
          </cell>
          <cell r="B1619" t="str">
            <v>CLORETO CIANÚRICO</v>
          </cell>
          <cell r="C1619">
            <v>8</v>
          </cell>
        </row>
        <row r="1620">
          <cell r="A1620">
            <v>2671</v>
          </cell>
          <cell r="B1620" t="str">
            <v>AMINOPIRIDINAS (o-,m-,p-)</v>
          </cell>
          <cell r="C1620">
            <v>6.1</v>
          </cell>
        </row>
        <row r="1621">
          <cell r="A1621">
            <v>2672</v>
          </cell>
          <cell r="B1621" t="str">
            <v>AMÔNIA SOLUÇÃO aquosa, com densidade relativa entre 0,880 e 0,957 a 15ºC, com mais de 10% e até 35% de amônia</v>
          </cell>
          <cell r="C1621">
            <v>8</v>
          </cell>
        </row>
        <row r="1622">
          <cell r="A1622">
            <v>2673</v>
          </cell>
          <cell r="B1622" t="str">
            <v>2-AMINO-4-CLOROFENOL</v>
          </cell>
          <cell r="C1622">
            <v>6.1</v>
          </cell>
        </row>
        <row r="1623">
          <cell r="A1623">
            <v>2674</v>
          </cell>
          <cell r="B1623" t="str">
            <v>FLUORSILICATO DE SÓDIO</v>
          </cell>
          <cell r="C1623">
            <v>6.1</v>
          </cell>
        </row>
        <row r="1624">
          <cell r="A1624">
            <v>2676</v>
          </cell>
          <cell r="B1624" t="str">
            <v>ESTIBINA</v>
          </cell>
          <cell r="C1624">
            <v>2.2999999999999998</v>
          </cell>
        </row>
        <row r="1625">
          <cell r="A1625">
            <v>2677</v>
          </cell>
          <cell r="B1625" t="str">
            <v>HIDRÓXIDO DE RUBÍDIO SOLUÇÃO</v>
          </cell>
          <cell r="C1625">
            <v>8</v>
          </cell>
        </row>
        <row r="1626">
          <cell r="A1626">
            <v>2678</v>
          </cell>
          <cell r="B1626" t="str">
            <v>HIDRÓXIDO DE RUBÍDIO</v>
          </cell>
          <cell r="C1626">
            <v>8</v>
          </cell>
        </row>
        <row r="1627">
          <cell r="A1627">
            <v>2679</v>
          </cell>
          <cell r="B1627" t="str">
            <v>HIDRÓXIDO DE LÍTIO SOLUÇÃO</v>
          </cell>
          <cell r="C1627">
            <v>8</v>
          </cell>
        </row>
        <row r="1628">
          <cell r="A1628">
            <v>2680</v>
          </cell>
          <cell r="B1628" t="str">
            <v>HIDRÓXIDO DE LÍTIO</v>
          </cell>
          <cell r="C1628">
            <v>8</v>
          </cell>
        </row>
        <row r="1629">
          <cell r="A1629">
            <v>2681</v>
          </cell>
          <cell r="B1629" t="str">
            <v>HIDRÓXIDO DE CÉSIO SOLUÇÃO</v>
          </cell>
          <cell r="C1629">
            <v>8</v>
          </cell>
        </row>
        <row r="1630">
          <cell r="A1630">
            <v>2682</v>
          </cell>
          <cell r="B1630" t="str">
            <v>HIDRÓXIDO DE CÉSIO</v>
          </cell>
          <cell r="C1630">
            <v>8</v>
          </cell>
        </row>
        <row r="1631">
          <cell r="A1631">
            <v>2683</v>
          </cell>
          <cell r="B1631" t="str">
            <v>SULFETO DE AMÔNIO SOLUÇÃO</v>
          </cell>
          <cell r="C1631">
            <v>8</v>
          </cell>
        </row>
        <row r="1632">
          <cell r="A1632">
            <v>2684</v>
          </cell>
          <cell r="B1632" t="str">
            <v>3-DIETILAMINOPROPILAMINA</v>
          </cell>
          <cell r="C1632">
            <v>3</v>
          </cell>
        </row>
        <row r="1633">
          <cell r="A1633">
            <v>2685</v>
          </cell>
          <cell r="B1633" t="str">
            <v>N,N-DIETILETILENODIAMINA</v>
          </cell>
          <cell r="C1633">
            <v>8</v>
          </cell>
        </row>
        <row r="1634">
          <cell r="A1634">
            <v>2686</v>
          </cell>
          <cell r="B1634" t="str">
            <v>2-DIETILAMINOETANOL</v>
          </cell>
          <cell r="C1634">
            <v>8</v>
          </cell>
        </row>
        <row r="1635">
          <cell r="A1635">
            <v>2687</v>
          </cell>
          <cell r="B1635" t="str">
            <v>NITRITO DE DICICLOHEXILAMÔNIO</v>
          </cell>
          <cell r="C1635">
            <v>4.0999999999999996</v>
          </cell>
        </row>
        <row r="1636">
          <cell r="A1636">
            <v>2688</v>
          </cell>
          <cell r="B1636" t="str">
            <v>1-BROMO-3-CLOROPROPANO</v>
          </cell>
          <cell r="C1636">
            <v>6.1</v>
          </cell>
        </row>
        <row r="1637">
          <cell r="A1637">
            <v>2689</v>
          </cell>
          <cell r="B1637" t="str">
            <v>GLICEROL-alfa-MONOCLORIDRINA</v>
          </cell>
          <cell r="C1637">
            <v>6.1</v>
          </cell>
        </row>
        <row r="1638">
          <cell r="A1638">
            <v>2690</v>
          </cell>
          <cell r="B1638" t="str">
            <v>N,n-BUTILIMIDAZOL</v>
          </cell>
          <cell r="C1638">
            <v>6.1</v>
          </cell>
        </row>
        <row r="1639">
          <cell r="A1639">
            <v>2691</v>
          </cell>
          <cell r="B1639" t="str">
            <v>PENTABROMETO DE FÓSFORO</v>
          </cell>
          <cell r="C1639">
            <v>8</v>
          </cell>
        </row>
        <row r="1640">
          <cell r="A1640">
            <v>2692</v>
          </cell>
          <cell r="B1640" t="str">
            <v>TRIBROMETO DE BORO</v>
          </cell>
          <cell r="C1640">
            <v>8</v>
          </cell>
        </row>
        <row r="1641">
          <cell r="A1641">
            <v>2693</v>
          </cell>
          <cell r="B1641" t="str">
            <v>BISSULFITOS, SOLUÇÃO AQUOSA, N.E.</v>
          </cell>
          <cell r="C1641">
            <v>8</v>
          </cell>
        </row>
        <row r="1642">
          <cell r="A1642">
            <v>2698</v>
          </cell>
          <cell r="B1642" t="str">
            <v>ANIDRIDOS TETRAHIDROFTÁLICOS, com mais de 0,05% de anidrido maléico</v>
          </cell>
          <cell r="C1642">
            <v>8</v>
          </cell>
        </row>
        <row r="1643">
          <cell r="A1643">
            <v>2699</v>
          </cell>
          <cell r="B1643" t="str">
            <v>ÁCIDO TRIFLUORACÉTICO</v>
          </cell>
          <cell r="C1643">
            <v>8</v>
          </cell>
        </row>
        <row r="1644">
          <cell r="A1644">
            <v>2705</v>
          </cell>
          <cell r="B1644" t="str">
            <v>1-PENTOL</v>
          </cell>
          <cell r="C1644">
            <v>8</v>
          </cell>
        </row>
        <row r="1645">
          <cell r="A1645">
            <v>2707</v>
          </cell>
          <cell r="B1645" t="str">
            <v>DIMETILDIOXANAS</v>
          </cell>
          <cell r="C1645">
            <v>3</v>
          </cell>
        </row>
        <row r="1646">
          <cell r="A1646">
            <v>2709</v>
          </cell>
          <cell r="B1646" t="str">
            <v>BUTILBENZENOS</v>
          </cell>
          <cell r="C1646">
            <v>3</v>
          </cell>
        </row>
        <row r="1647">
          <cell r="A1647">
            <v>2710</v>
          </cell>
          <cell r="B1647" t="str">
            <v>DIPROPILCETONA</v>
          </cell>
          <cell r="C1647">
            <v>3</v>
          </cell>
        </row>
        <row r="1648">
          <cell r="A1648">
            <v>2713</v>
          </cell>
          <cell r="B1648" t="str">
            <v>ACRIDINA</v>
          </cell>
          <cell r="C1648">
            <v>6.1</v>
          </cell>
        </row>
        <row r="1649">
          <cell r="A1649">
            <v>2714</v>
          </cell>
          <cell r="B1649" t="str">
            <v>RESINATO DE ZINCO</v>
          </cell>
          <cell r="C1649">
            <v>4.0999999999999996</v>
          </cell>
        </row>
        <row r="1650">
          <cell r="A1650">
            <v>2715</v>
          </cell>
          <cell r="B1650" t="str">
            <v>RESINATO DE ALUMÍNIO</v>
          </cell>
          <cell r="C1650">
            <v>4.0999999999999996</v>
          </cell>
        </row>
        <row r="1651">
          <cell r="A1651">
            <v>2716</v>
          </cell>
          <cell r="B1651" t="str">
            <v>1,4-BUTINODIOL</v>
          </cell>
          <cell r="C1651">
            <v>6.1</v>
          </cell>
        </row>
        <row r="1652">
          <cell r="A1652">
            <v>2717</v>
          </cell>
          <cell r="B1652" t="str">
            <v>CÂNFORA, sintética</v>
          </cell>
          <cell r="C1652">
            <v>4.0999999999999996</v>
          </cell>
        </row>
        <row r="1653">
          <cell r="A1653">
            <v>2719</v>
          </cell>
          <cell r="B1653" t="str">
            <v>BROMATO DE BÁRIO</v>
          </cell>
          <cell r="C1653">
            <v>5.0999999999999996</v>
          </cell>
        </row>
        <row r="1654">
          <cell r="A1654">
            <v>2720</v>
          </cell>
          <cell r="B1654" t="str">
            <v>NITRATO DE CROMO</v>
          </cell>
          <cell r="C1654">
            <v>5.0999999999999996</v>
          </cell>
        </row>
        <row r="1655">
          <cell r="A1655">
            <v>2721</v>
          </cell>
          <cell r="B1655" t="str">
            <v>CLORATO DE COBRE</v>
          </cell>
          <cell r="C1655">
            <v>5.0999999999999996</v>
          </cell>
        </row>
        <row r="1656">
          <cell r="A1656">
            <v>2722</v>
          </cell>
          <cell r="B1656" t="str">
            <v>NITRATO DE LÍTIO</v>
          </cell>
          <cell r="C1656">
            <v>5.0999999999999996</v>
          </cell>
        </row>
        <row r="1657">
          <cell r="A1657">
            <v>2723</v>
          </cell>
          <cell r="B1657" t="str">
            <v>CLORATO DE MAGNÉSIO</v>
          </cell>
          <cell r="C1657">
            <v>5.0999999999999996</v>
          </cell>
        </row>
        <row r="1658">
          <cell r="A1658">
            <v>2724</v>
          </cell>
          <cell r="B1658" t="str">
            <v>NITRATO DE MANGANÊS</v>
          </cell>
          <cell r="C1658">
            <v>5.0999999999999996</v>
          </cell>
        </row>
        <row r="1659">
          <cell r="A1659">
            <v>2725</v>
          </cell>
          <cell r="B1659" t="str">
            <v>NITRATO DE NÍQUEL</v>
          </cell>
          <cell r="C1659">
            <v>5.0999999999999996</v>
          </cell>
        </row>
        <row r="1660">
          <cell r="A1660">
            <v>2726</v>
          </cell>
          <cell r="B1660" t="str">
            <v>NITRITO DE NÍQUEL</v>
          </cell>
          <cell r="C1660">
            <v>5.0999999999999996</v>
          </cell>
        </row>
        <row r="1661">
          <cell r="A1661">
            <v>2727</v>
          </cell>
          <cell r="B1661" t="str">
            <v>NITRATO DE TÁLIO</v>
          </cell>
          <cell r="C1661">
            <v>6.1</v>
          </cell>
        </row>
        <row r="1662">
          <cell r="A1662">
            <v>2728</v>
          </cell>
          <cell r="B1662" t="str">
            <v>NITRATO DE ZIRCÔNIO</v>
          </cell>
          <cell r="C1662">
            <v>5.0999999999999996</v>
          </cell>
        </row>
        <row r="1663">
          <cell r="A1663">
            <v>2729</v>
          </cell>
          <cell r="B1663" t="str">
            <v>HEXACLOROBENZENO</v>
          </cell>
          <cell r="C1663">
            <v>6.1</v>
          </cell>
        </row>
        <row r="1664">
          <cell r="A1664">
            <v>2730</v>
          </cell>
          <cell r="B1664" t="str">
            <v>NITROANISÓIS, LÍQUIDOS</v>
          </cell>
          <cell r="C1664">
            <v>6.1</v>
          </cell>
        </row>
        <row r="1665">
          <cell r="A1665">
            <v>2732</v>
          </cell>
          <cell r="B1665" t="str">
            <v>NITROBROMOBENZENOS, LÍQUIDOS</v>
          </cell>
          <cell r="C1665">
            <v>6.1</v>
          </cell>
        </row>
        <row r="1666">
          <cell r="A1666">
            <v>2733</v>
          </cell>
          <cell r="B1666" t="str">
            <v>AMINAS, INFLAMÁVEIS, CORROSIVAS, N.E., ou POLIAMINAS, INFLAMÁVEIS, CORROSIVAS, N.E.</v>
          </cell>
          <cell r="C1666">
            <v>3</v>
          </cell>
        </row>
        <row r="1667">
          <cell r="A1667">
            <v>2734</v>
          </cell>
          <cell r="B1667" t="str">
            <v>AMINAS,   CORROSIVAS,   INFLAMÁVEIS,   LÍQUIDAS,   N.E.   ou   POLIAMINAS,   CORROSIVAS,   INFLAMÁVEIS, LÍQUIDAS, N.E.</v>
          </cell>
          <cell r="C1667">
            <v>8</v>
          </cell>
        </row>
        <row r="1668">
          <cell r="A1668">
            <v>2735</v>
          </cell>
          <cell r="B1668" t="str">
            <v>AMINAS, CORROSIVAS, LÍQUIDAS, N.E., ou POLIAMINAS, CORROSIVAS, LÍQUIDAS, N.E.</v>
          </cell>
          <cell r="C1668">
            <v>8</v>
          </cell>
        </row>
        <row r="1669">
          <cell r="A1669">
            <v>2738</v>
          </cell>
          <cell r="B1669" t="str">
            <v>N-BUTILANILINA</v>
          </cell>
          <cell r="C1669">
            <v>6.1</v>
          </cell>
        </row>
        <row r="1670">
          <cell r="A1670">
            <v>2739</v>
          </cell>
          <cell r="B1670" t="str">
            <v>ANIDRIDO BUTÍRICO</v>
          </cell>
          <cell r="C1670">
            <v>8</v>
          </cell>
        </row>
        <row r="1671">
          <cell r="A1671">
            <v>2740</v>
          </cell>
          <cell r="B1671" t="str">
            <v>CLOROFORMIATO DE n-PROPILA</v>
          </cell>
          <cell r="C1671">
            <v>6.1</v>
          </cell>
        </row>
        <row r="1672">
          <cell r="A1672">
            <v>2741</v>
          </cell>
          <cell r="B1672" t="str">
            <v>HIPOCLORITO DE BÁRIO com mais de 22% de cloro livre</v>
          </cell>
          <cell r="C1672">
            <v>5.0999999999999996</v>
          </cell>
        </row>
        <row r="1673">
          <cell r="A1673">
            <v>2742</v>
          </cell>
          <cell r="B1673" t="str">
            <v>CLOROFORMIATOS, TÓXICOS, CORROSIVOS, INFLAMÁVEIS, N.E.</v>
          </cell>
          <cell r="C1673">
            <v>6.1</v>
          </cell>
        </row>
        <row r="1674">
          <cell r="A1674">
            <v>2743</v>
          </cell>
          <cell r="B1674" t="str">
            <v>CLOROFORMIATO DE n-BUTILA</v>
          </cell>
          <cell r="C1674">
            <v>6.1</v>
          </cell>
        </row>
        <row r="1675">
          <cell r="A1675">
            <v>2744</v>
          </cell>
          <cell r="B1675" t="str">
            <v>CLOROFORMIATO DE CICLOBUTILA</v>
          </cell>
          <cell r="C1675">
            <v>6.1</v>
          </cell>
        </row>
        <row r="1676">
          <cell r="A1676">
            <v>2745</v>
          </cell>
          <cell r="B1676" t="str">
            <v>CLOROFORMIATO DE CLOROMETILA</v>
          </cell>
          <cell r="C1676">
            <v>6.1</v>
          </cell>
        </row>
        <row r="1677">
          <cell r="A1677">
            <v>2746</v>
          </cell>
          <cell r="B1677" t="str">
            <v>CLOROFORMIATO DE FENILA</v>
          </cell>
          <cell r="C1677">
            <v>6.1</v>
          </cell>
        </row>
        <row r="1678">
          <cell r="A1678">
            <v>2747</v>
          </cell>
          <cell r="B1678" t="str">
            <v>CLOROFORMIATO DE t-BUTILCICLO-HEXILA</v>
          </cell>
          <cell r="C1678">
            <v>6.1</v>
          </cell>
        </row>
        <row r="1679">
          <cell r="A1679">
            <v>2748</v>
          </cell>
          <cell r="B1679" t="str">
            <v>CLOROFORMIATO DE 2-ETILHEXILA</v>
          </cell>
          <cell r="C1679">
            <v>6.1</v>
          </cell>
        </row>
        <row r="1680">
          <cell r="A1680">
            <v>2749</v>
          </cell>
          <cell r="B1680" t="str">
            <v>TETRAMETILSILANO</v>
          </cell>
          <cell r="C1680">
            <v>3</v>
          </cell>
        </row>
        <row r="1681">
          <cell r="A1681">
            <v>2750</v>
          </cell>
          <cell r="B1681" t="str">
            <v>1,3-DICLOROPROPANOL-2</v>
          </cell>
          <cell r="C1681">
            <v>6.1</v>
          </cell>
        </row>
        <row r="1682">
          <cell r="A1682">
            <v>2751</v>
          </cell>
          <cell r="B1682" t="str">
            <v>CLORETO DE DIETILTIOFOSFORILA</v>
          </cell>
          <cell r="C1682">
            <v>8</v>
          </cell>
        </row>
        <row r="1683">
          <cell r="A1683">
            <v>2752</v>
          </cell>
          <cell r="B1683" t="str">
            <v>1,2-EPÓXI-3-ETOXIPROPANO</v>
          </cell>
          <cell r="C1683">
            <v>3</v>
          </cell>
        </row>
        <row r="1684">
          <cell r="A1684">
            <v>2753</v>
          </cell>
          <cell r="B1684" t="str">
            <v>N-ETILBENZILTOLUIDINAS, LÍQUIDAS</v>
          </cell>
          <cell r="C1684">
            <v>6.1</v>
          </cell>
        </row>
        <row r="1685">
          <cell r="A1685">
            <v>2754</v>
          </cell>
          <cell r="B1685" t="str">
            <v>N-ETILTOLUIDINAS</v>
          </cell>
          <cell r="C1685">
            <v>6.1</v>
          </cell>
        </row>
        <row r="1686">
          <cell r="A1686">
            <v>2757</v>
          </cell>
          <cell r="B1686" t="str">
            <v>PESTICIDA À BASE DE CARBAMATOS, SÓLIDO, TÓXICO</v>
          </cell>
          <cell r="C1686">
            <v>6.1</v>
          </cell>
        </row>
        <row r="1687">
          <cell r="A1687">
            <v>2758</v>
          </cell>
          <cell r="B1687" t="str">
            <v>PESTICIDA À BASE DE CARBAMATOS, LÍQUIDO, INFLAMÁVEL, TÓXICO,  com PFg inferior a 23ºC</v>
          </cell>
          <cell r="C1687">
            <v>3</v>
          </cell>
        </row>
        <row r="1688">
          <cell r="A1688">
            <v>2759</v>
          </cell>
          <cell r="B1688" t="str">
            <v>PESTICIDA À BASE DE ARSÊNIO, SÓLIDO, TÓXICO</v>
          </cell>
          <cell r="C1688">
            <v>6.1</v>
          </cell>
        </row>
        <row r="1689">
          <cell r="A1689">
            <v>2760</v>
          </cell>
          <cell r="B1689" t="str">
            <v>PESTICIDA À BASE DE ARSÊNIO, INFLAMÁVEL, LÍQUIDO, TÓXICO,  com PFg inferior a 23ºC</v>
          </cell>
          <cell r="C1689">
            <v>3</v>
          </cell>
        </row>
        <row r="1690">
          <cell r="A1690">
            <v>2761</v>
          </cell>
          <cell r="B1690" t="str">
            <v>PESTICIDA À BASE DE ORGANOCLORADOS, SÓLIDO, TÓXICO</v>
          </cell>
          <cell r="C1690">
            <v>6.1</v>
          </cell>
        </row>
        <row r="1691">
          <cell r="A1691">
            <v>2762</v>
          </cell>
          <cell r="B1691" t="str">
            <v>PESTICIDA À BASE DE ORGANOCLORADOS, LÍQUIDO, INFLAMÁVEL, TÓXICO,  com PFg inferior a 23ºC</v>
          </cell>
          <cell r="C1691">
            <v>3</v>
          </cell>
        </row>
        <row r="1692">
          <cell r="A1692">
            <v>2763</v>
          </cell>
          <cell r="B1692" t="str">
            <v>PESTICIDA À BASE DE TRIAZINA, SÓLIDO, TÓXICO</v>
          </cell>
          <cell r="C1692">
            <v>6.1</v>
          </cell>
        </row>
        <row r="1693">
          <cell r="A1693">
            <v>2764</v>
          </cell>
          <cell r="B1693" t="str">
            <v>PESTICIDA À BASE DE TRIAZINA, LÍQUIDO, INFLAMÁVEL, TÓXICO,  com PFg inferior a 23ºC</v>
          </cell>
          <cell r="C1693">
            <v>3</v>
          </cell>
        </row>
        <row r="1694">
          <cell r="A1694">
            <v>2771</v>
          </cell>
          <cell r="B1694" t="str">
            <v>PESTICIDA À BASE DE TIOCARBAMATOS, SÓLIDO, TÓXICO</v>
          </cell>
          <cell r="C1694">
            <v>6.1</v>
          </cell>
        </row>
        <row r="1695">
          <cell r="A1695">
            <v>2772</v>
          </cell>
          <cell r="B1695" t="str">
            <v>PESTICIDA À BASE DE TIOCARBAMATOS, LÍQUIDO, INFLAMÁVEL, TÓXICO,  com PFg inferior a 23ºC</v>
          </cell>
          <cell r="C1695">
            <v>3</v>
          </cell>
        </row>
        <row r="1696">
          <cell r="A1696">
            <v>2775</v>
          </cell>
          <cell r="B1696" t="str">
            <v>PESTICIDA À BASE DE COBRE, SÓLIDO, TÓXICO</v>
          </cell>
          <cell r="C1696">
            <v>6.1</v>
          </cell>
        </row>
        <row r="1697">
          <cell r="A1697">
            <v>2776</v>
          </cell>
          <cell r="B1697" t="str">
            <v>PESTICIDA À BASE DE COBRE, LÍQUIDO, INFLAMÁVEL, TÓXICO,  com PFg inferior a 23ºC</v>
          </cell>
          <cell r="C1697">
            <v>3</v>
          </cell>
        </row>
        <row r="1698">
          <cell r="A1698">
            <v>2777</v>
          </cell>
          <cell r="B1698" t="str">
            <v>PESTICIDA À BASE DE MERCÚRIO, SÓLIDO, TÓXICO</v>
          </cell>
          <cell r="C1698">
            <v>6.1</v>
          </cell>
        </row>
        <row r="1699">
          <cell r="A1699">
            <v>2778</v>
          </cell>
          <cell r="B1699" t="str">
            <v>PESTICIDA À BASE DE MERCÚRIO, LÍQUIDO, INFLAMÁVEL, TÓXICO,  com PFg inferior a 23ºC</v>
          </cell>
          <cell r="C1699">
            <v>3</v>
          </cell>
        </row>
        <row r="1700">
          <cell r="A1700">
            <v>2779</v>
          </cell>
          <cell r="B1700" t="str">
            <v>PESTICIDA À BASE DE NITROFENOL SUBSTITUÍDO, SÓLIDO, TÓXICO</v>
          </cell>
          <cell r="C1700">
            <v>6.1</v>
          </cell>
        </row>
        <row r="1701">
          <cell r="A1701">
            <v>2780</v>
          </cell>
          <cell r="B1701" t="str">
            <v>PESTICIDA À BASE DE NITROFENOL SUBSTITUÍDO, LÍQUIDO, INFLAMÁVEL, TÓXICO,  com PFg inferior a 23ºC</v>
          </cell>
          <cell r="C1701">
            <v>3</v>
          </cell>
        </row>
        <row r="1702">
          <cell r="A1702">
            <v>2781</v>
          </cell>
          <cell r="B1702" t="str">
            <v>PESTICIDA À BASE DE DIPIRIDÍLIO, SÓLIDO, TÓXICO</v>
          </cell>
          <cell r="C1702">
            <v>6.1</v>
          </cell>
        </row>
        <row r="1703">
          <cell r="A1703">
            <v>2782</v>
          </cell>
          <cell r="B1703" t="str">
            <v>PESTICIDA À BASE DE DIPIRIDÍLIO, LÍQUIDO, INFLAMÁVEL, TÓXICO,  com PFg inferior a 23ºC</v>
          </cell>
          <cell r="C1703">
            <v>3</v>
          </cell>
        </row>
        <row r="1704">
          <cell r="A1704">
            <v>2783</v>
          </cell>
          <cell r="B1704" t="str">
            <v>PESTICIDA À BASE DE ORGANOFOSFORADOS, SÓLIDO, TÓXICO</v>
          </cell>
          <cell r="C1704">
            <v>6.1</v>
          </cell>
        </row>
        <row r="1705">
          <cell r="A1705">
            <v>2784</v>
          </cell>
          <cell r="B1705" t="str">
            <v>PESTICIDA À BASE DE ORGANOFOSFORADOS, LÍQUIDO, INFLAMÁVEL, TÓXICO,  com PFg inferior a 23ºC</v>
          </cell>
          <cell r="C1705">
            <v>3</v>
          </cell>
        </row>
        <row r="1706">
          <cell r="A1706">
            <v>2785</v>
          </cell>
          <cell r="B1706" t="str">
            <v>4-TIAPENTANAL</v>
          </cell>
          <cell r="C1706">
            <v>6.1</v>
          </cell>
        </row>
        <row r="1707">
          <cell r="A1707">
            <v>2786</v>
          </cell>
          <cell r="B1707" t="str">
            <v>PESTICIDA À BASE DE ORGANOESTÂNICOS, SÓLIDOS, TÓXICOS</v>
          </cell>
          <cell r="C1707">
            <v>6.1</v>
          </cell>
        </row>
        <row r="1708">
          <cell r="A1708">
            <v>2787</v>
          </cell>
          <cell r="B1708" t="str">
            <v>PESTICIDA À BASE DE ORGANOESTÂNICOS, LÍQUIDO, INFLAMÁVEL, TÓXICO,  com PFg inferior a 23ºC</v>
          </cell>
          <cell r="C1708">
            <v>3</v>
          </cell>
        </row>
        <row r="1709">
          <cell r="A1709">
            <v>2788</v>
          </cell>
          <cell r="B1709" t="str">
            <v>ESTANHO COMPOSTO ORGÂNICO, LÍQUIDO, N.E.</v>
          </cell>
          <cell r="C1709">
            <v>6.1</v>
          </cell>
        </row>
        <row r="1710">
          <cell r="A1710">
            <v>2789</v>
          </cell>
          <cell r="B1710" t="str">
            <v>ÁCIDO ACÉTICO, GLACIAL, ou ÁCIDO, ACÉTICO SOLUÇÃO, com mais de 80% de ácido, em massa</v>
          </cell>
          <cell r="C1710">
            <v>8</v>
          </cell>
        </row>
        <row r="1711">
          <cell r="A1711">
            <v>2790</v>
          </cell>
          <cell r="B1711" t="str">
            <v>ÁCIDO ACÉTICO SOLUÇÃO</v>
          </cell>
          <cell r="C1711">
            <v>8</v>
          </cell>
        </row>
        <row r="1712">
          <cell r="A1712">
            <v>2793</v>
          </cell>
          <cell r="B1712" t="str">
            <v>METAL FERROSO, LIMALHAS, LASCAS, CAVACOS ou APARAS, sob forma passível de autoaquecimento</v>
          </cell>
          <cell r="C1712">
            <v>4.2</v>
          </cell>
        </row>
        <row r="1713">
          <cell r="A1713">
            <v>2794</v>
          </cell>
          <cell r="B1713" t="str">
            <v>BATERIAS elétricas, ÚMIDAS, CONTENDO ÁCIDO</v>
          </cell>
          <cell r="C1713">
            <v>8</v>
          </cell>
        </row>
        <row r="1714">
          <cell r="A1714">
            <v>2795</v>
          </cell>
          <cell r="B1714" t="str">
            <v>BATERIAS elétricas, ÚMIDAS, CONTENDO ÁLCALIS</v>
          </cell>
          <cell r="C1714">
            <v>8</v>
          </cell>
        </row>
        <row r="1715">
          <cell r="A1715">
            <v>2796</v>
          </cell>
          <cell r="B1715" t="str">
            <v>ÁCIDO SULFÚRICO com até 51% de ácido, ou FLUIDO ÁCIDO PARA BATERIAS</v>
          </cell>
          <cell r="C1715">
            <v>8</v>
          </cell>
        </row>
        <row r="1716">
          <cell r="A1716">
            <v>2797</v>
          </cell>
          <cell r="B1716" t="str">
            <v>FLUIDO PARA BATERIAS, ALCALINO</v>
          </cell>
          <cell r="C1716">
            <v>8</v>
          </cell>
        </row>
        <row r="1717">
          <cell r="A1717">
            <v>2798</v>
          </cell>
          <cell r="B1717" t="str">
            <v>DICLORETO DE FOSFOROFENIL</v>
          </cell>
          <cell r="C1717">
            <v>8</v>
          </cell>
        </row>
        <row r="1718">
          <cell r="A1718">
            <v>2799</v>
          </cell>
          <cell r="B1718" t="str">
            <v>DITIOCLORETO DE FOSFOROFENIL</v>
          </cell>
          <cell r="C1718">
            <v>8</v>
          </cell>
        </row>
        <row r="1719">
          <cell r="A1719">
            <v>2800</v>
          </cell>
          <cell r="B1719" t="str">
            <v>BATERIAS elétricas, ÚMIDAS, Á PROVA DE VAZAMENTO</v>
          </cell>
          <cell r="C1719">
            <v>8</v>
          </cell>
        </row>
        <row r="1720">
          <cell r="A1720">
            <v>2801</v>
          </cell>
          <cell r="B1720" t="str">
            <v>CORANTE, CORROSIVO, LÍQUIDO, N.E., ou INTERMEDIÁRIO PARA CORANTES, CORROSIVO, LÍQUIDO, N.E.</v>
          </cell>
          <cell r="C1720">
            <v>8</v>
          </cell>
        </row>
        <row r="1721">
          <cell r="A1721">
            <v>2802</v>
          </cell>
          <cell r="B1721" t="str">
            <v>CLORETO DE COBRE</v>
          </cell>
          <cell r="C1721">
            <v>8</v>
          </cell>
        </row>
        <row r="1722">
          <cell r="A1722">
            <v>2803</v>
          </cell>
          <cell r="B1722" t="str">
            <v>GÁLIO</v>
          </cell>
          <cell r="C1722">
            <v>8</v>
          </cell>
        </row>
        <row r="1723">
          <cell r="A1723">
            <v>2805</v>
          </cell>
          <cell r="B1723" t="str">
            <v>HIDRETO DE LÍTIO, SÓLIDO FUNDIDO</v>
          </cell>
          <cell r="C1723">
            <v>4.3</v>
          </cell>
        </row>
        <row r="1724">
          <cell r="A1724">
            <v>2806</v>
          </cell>
          <cell r="B1724" t="str">
            <v>NITRETO DE LÍTIO</v>
          </cell>
          <cell r="C1724">
            <v>4.3</v>
          </cell>
        </row>
        <row r="1725">
          <cell r="A1725">
            <v>2807</v>
          </cell>
          <cell r="B1725" t="str">
            <v>MATERIAL MAGNETIZADO</v>
          </cell>
          <cell r="C1725" t="str">
            <v>PRODUTO NÃO SUJEITO AO REGULAMENTO DO TRANSPORTE TERRESTRE DE PRODUTOS PERIGOSOS</v>
          </cell>
        </row>
        <row r="1726">
          <cell r="A1726">
            <v>2809</v>
          </cell>
          <cell r="B1726" t="str">
            <v>MERCÚRIO</v>
          </cell>
          <cell r="C1726">
            <v>8</v>
          </cell>
        </row>
        <row r="1727">
          <cell r="A1727">
            <v>2810</v>
          </cell>
          <cell r="B1727" t="str">
            <v>LÍQUIDO TÓXICO, ORGÂNICO, N.E.</v>
          </cell>
          <cell r="C1727">
            <v>6.1</v>
          </cell>
        </row>
        <row r="1728">
          <cell r="A1728">
            <v>2811</v>
          </cell>
          <cell r="B1728" t="str">
            <v>SÓLIDO TÓXICO, ORGÂNICO, N.E.</v>
          </cell>
          <cell r="C1728">
            <v>6.1</v>
          </cell>
        </row>
        <row r="1729">
          <cell r="A1729">
            <v>2812</v>
          </cell>
          <cell r="B1729" t="str">
            <v>ALUMINATO DE SÓDIO, SÓLIDO</v>
          </cell>
          <cell r="C1729" t="str">
            <v>PRODUTO NÃO SUJEITO AO REGULAMENTO DO TRANSPORTE TERRESTRE DE PRODUTOS PERIGOSOS</v>
          </cell>
        </row>
        <row r="1730">
          <cell r="A1730">
            <v>2813</v>
          </cell>
          <cell r="B1730" t="str">
            <v>SÓLIDO QUE REAGE COM ÁGUA, N.E.</v>
          </cell>
          <cell r="C1730">
            <v>4.3</v>
          </cell>
        </row>
        <row r="1731">
          <cell r="A1731">
            <v>2814</v>
          </cell>
          <cell r="B1731" t="str">
            <v>SUBSTÂNCIA INFECTANTE, QUE AFETA SERES HUMANOS</v>
          </cell>
          <cell r="C1731">
            <v>6.2</v>
          </cell>
        </row>
        <row r="1732">
          <cell r="A1732">
            <v>2815</v>
          </cell>
          <cell r="B1732" t="str">
            <v>N-AMINOETILPIPERAZINA</v>
          </cell>
          <cell r="C1732">
            <v>8</v>
          </cell>
        </row>
        <row r="1733">
          <cell r="A1733">
            <v>2817</v>
          </cell>
          <cell r="B1733" t="str">
            <v>HIDROGENODIFLUORETO DE AMÔNIO SOLUÇÃO</v>
          </cell>
          <cell r="C1733">
            <v>8</v>
          </cell>
        </row>
        <row r="1734">
          <cell r="A1734">
            <v>2818</v>
          </cell>
          <cell r="B1734" t="str">
            <v>POLISSULFETO DE AMÔNIO SOLUÇÃO</v>
          </cell>
          <cell r="C1734">
            <v>8</v>
          </cell>
        </row>
        <row r="1735">
          <cell r="A1735">
            <v>2819</v>
          </cell>
          <cell r="B1735" t="str">
            <v>FOSFATO ÁCIDO DE AMILA</v>
          </cell>
          <cell r="C1735">
            <v>8</v>
          </cell>
        </row>
        <row r="1736">
          <cell r="A1736">
            <v>2820</v>
          </cell>
          <cell r="B1736" t="str">
            <v>ÁCIDO BUTÍRICO</v>
          </cell>
          <cell r="C1736">
            <v>8</v>
          </cell>
        </row>
        <row r="1737">
          <cell r="A1737">
            <v>2821</v>
          </cell>
          <cell r="B1737" t="str">
            <v>FENOL SOLUÇÃO</v>
          </cell>
          <cell r="C1737">
            <v>6.1</v>
          </cell>
        </row>
        <row r="1738">
          <cell r="A1738">
            <v>2822</v>
          </cell>
          <cell r="B1738" t="str">
            <v>2-CLOROPIRIDINA</v>
          </cell>
          <cell r="C1738">
            <v>6.1</v>
          </cell>
        </row>
        <row r="1739">
          <cell r="A1739">
            <v>2823</v>
          </cell>
          <cell r="B1739" t="str">
            <v>ÁCIDO CROTÔNICO, SÓLIDO</v>
          </cell>
          <cell r="C1739">
            <v>8</v>
          </cell>
        </row>
        <row r="1740">
          <cell r="A1740">
            <v>2826</v>
          </cell>
          <cell r="B1740" t="str">
            <v>CLOROTIOFORMIATO DE ETILA</v>
          </cell>
          <cell r="C1740">
            <v>8</v>
          </cell>
        </row>
        <row r="1741">
          <cell r="A1741">
            <v>2829</v>
          </cell>
          <cell r="B1741" t="str">
            <v>ÁCIDO CAPRÓICO</v>
          </cell>
          <cell r="C1741">
            <v>8</v>
          </cell>
        </row>
        <row r="1742">
          <cell r="A1742">
            <v>2830</v>
          </cell>
          <cell r="B1742" t="str">
            <v>LÍTIO-FERRO-SILÍCIO</v>
          </cell>
          <cell r="C1742">
            <v>4.3</v>
          </cell>
        </row>
        <row r="1743">
          <cell r="A1743">
            <v>2831</v>
          </cell>
          <cell r="B1743" t="str">
            <v>1,1,1-TRICLOROETANO</v>
          </cell>
          <cell r="C1743">
            <v>6.1</v>
          </cell>
        </row>
        <row r="1744">
          <cell r="A1744">
            <v>2834</v>
          </cell>
          <cell r="B1744" t="str">
            <v>ÁCIDO FOSFOROSO</v>
          </cell>
          <cell r="C1744">
            <v>8</v>
          </cell>
        </row>
        <row r="1745">
          <cell r="A1745">
            <v>2835</v>
          </cell>
          <cell r="B1745" t="str">
            <v>HIDRETO DUPLO DE SÓDIO E ALUMÍNIO</v>
          </cell>
          <cell r="C1745">
            <v>4.3</v>
          </cell>
        </row>
        <row r="1746">
          <cell r="A1746">
            <v>2837</v>
          </cell>
          <cell r="B1746" t="str">
            <v>BISSULFATOS, SOLUÇÃO AQUOSA</v>
          </cell>
          <cell r="C1746">
            <v>8</v>
          </cell>
        </row>
        <row r="1747">
          <cell r="A1747">
            <v>2838</v>
          </cell>
          <cell r="B1747" t="str">
            <v>BUTIRATO DE VINILA, ESTABILIZADO</v>
          </cell>
          <cell r="C1747">
            <v>3</v>
          </cell>
        </row>
        <row r="1748">
          <cell r="A1748">
            <v>2839</v>
          </cell>
          <cell r="B1748" t="str">
            <v>ALDOL</v>
          </cell>
          <cell r="C1748">
            <v>6.1</v>
          </cell>
        </row>
        <row r="1749">
          <cell r="A1749">
            <v>2840</v>
          </cell>
          <cell r="B1749" t="str">
            <v>BUTIRALDOXIMA</v>
          </cell>
          <cell r="C1749">
            <v>3</v>
          </cell>
        </row>
        <row r="1750">
          <cell r="A1750">
            <v>2841</v>
          </cell>
          <cell r="B1750" t="str">
            <v>DI-n-AMILAMINA</v>
          </cell>
          <cell r="C1750">
            <v>3</v>
          </cell>
        </row>
        <row r="1751">
          <cell r="A1751">
            <v>2842</v>
          </cell>
          <cell r="B1751" t="str">
            <v>NITROETANO</v>
          </cell>
          <cell r="C1751">
            <v>3</v>
          </cell>
        </row>
        <row r="1752">
          <cell r="A1752">
            <v>2844</v>
          </cell>
          <cell r="B1752" t="str">
            <v>CÁLCIO-MANGANÊS-SILÍCIO</v>
          </cell>
          <cell r="C1752">
            <v>4.3</v>
          </cell>
        </row>
        <row r="1753">
          <cell r="A1753">
            <v>2845</v>
          </cell>
          <cell r="B1753" t="str">
            <v>LÍQUIDO PIROFÓRICO, ORGÂNICO, N.E.</v>
          </cell>
          <cell r="C1753">
            <v>4.2</v>
          </cell>
        </row>
        <row r="1754">
          <cell r="A1754">
            <v>2846</v>
          </cell>
          <cell r="B1754" t="str">
            <v>SÓLIDO PIROFÓRICO, ORGÂNICO, N.E.</v>
          </cell>
          <cell r="C1754">
            <v>4.2</v>
          </cell>
        </row>
        <row r="1755">
          <cell r="A1755">
            <v>2849</v>
          </cell>
          <cell r="B1755" t="str">
            <v>3-CLOROPROPANOL-1</v>
          </cell>
          <cell r="C1755">
            <v>6.1</v>
          </cell>
        </row>
        <row r="1756">
          <cell r="A1756">
            <v>2850</v>
          </cell>
          <cell r="B1756" t="str">
            <v>PROPILENO, TETRÂMERO</v>
          </cell>
          <cell r="C1756">
            <v>3</v>
          </cell>
        </row>
        <row r="1757">
          <cell r="A1757">
            <v>2851</v>
          </cell>
          <cell r="B1757" t="str">
            <v>DI-HIDRATO DE TRIFLUORETO DE BORO</v>
          </cell>
          <cell r="C1757">
            <v>8</v>
          </cell>
        </row>
        <row r="1758">
          <cell r="A1758">
            <v>2852</v>
          </cell>
          <cell r="B1758" t="str">
            <v>SULFETO DE DIPICRILA, UMEDECIDO com no mínimo 10% de água, em massa</v>
          </cell>
          <cell r="C1758">
            <v>4.0999999999999996</v>
          </cell>
        </row>
        <row r="1759">
          <cell r="A1759">
            <v>2853</v>
          </cell>
          <cell r="B1759" t="str">
            <v>FLUORSILICATO DE MAGNÉSIO</v>
          </cell>
          <cell r="C1759">
            <v>6.1</v>
          </cell>
        </row>
        <row r="1760">
          <cell r="A1760">
            <v>2854</v>
          </cell>
          <cell r="B1760" t="str">
            <v>FLUORSILICATO DE AMÔNIO</v>
          </cell>
          <cell r="C1760">
            <v>6.1</v>
          </cell>
        </row>
        <row r="1761">
          <cell r="A1761">
            <v>2855</v>
          </cell>
          <cell r="B1761" t="str">
            <v>FLUORSILICATO DE ZINCO</v>
          </cell>
          <cell r="C1761">
            <v>6.1</v>
          </cell>
        </row>
        <row r="1762">
          <cell r="A1762">
            <v>2856</v>
          </cell>
          <cell r="B1762" t="str">
            <v>FLUORSILICATOS, N.E.</v>
          </cell>
          <cell r="C1762">
            <v>6.1</v>
          </cell>
        </row>
        <row r="1763">
          <cell r="A1763">
            <v>2857</v>
          </cell>
          <cell r="B1763" t="str">
            <v>MÁQUINAS  DE  REFRIGERAÇÃO  contendo  gases,  não-inflamáveis  e  não  tóxicos,  ou  solução  de  amônia  (Ver  Nº  ONU
2672)</v>
          </cell>
          <cell r="C1763">
            <v>2.2000000000000002</v>
          </cell>
        </row>
        <row r="1764">
          <cell r="A1764">
            <v>2858</v>
          </cell>
          <cell r="B1764" t="str">
            <v>ZIRCÔNIO,  SECO, bobinas  de arame,  chapas metálicas  acabadas, tiras  (mais delgadas  que 254  micra, mas  com espessura
não-inferior a 18 micra)</v>
          </cell>
          <cell r="C1764">
            <v>4.0999999999999996</v>
          </cell>
        </row>
        <row r="1765">
          <cell r="A1765">
            <v>2859</v>
          </cell>
          <cell r="B1765" t="str">
            <v>METAVANADATO DE AMÔNIO</v>
          </cell>
          <cell r="C1765">
            <v>6.1</v>
          </cell>
        </row>
        <row r="1766">
          <cell r="A1766">
            <v>2861</v>
          </cell>
          <cell r="B1766" t="str">
            <v>POLIVANADATO DE AMÔNIO</v>
          </cell>
          <cell r="C1766">
            <v>6.1</v>
          </cell>
        </row>
        <row r="1767">
          <cell r="A1767">
            <v>2862</v>
          </cell>
          <cell r="B1767" t="str">
            <v>PENTÓXIDO DE VANÁDIO, não-fundido</v>
          </cell>
          <cell r="C1767">
            <v>6.1</v>
          </cell>
        </row>
        <row r="1768">
          <cell r="A1768">
            <v>2863</v>
          </cell>
          <cell r="B1768" t="str">
            <v>VANADATO DUPLO DE SÓDIO E AMÔNIO</v>
          </cell>
          <cell r="C1768">
            <v>6.1</v>
          </cell>
        </row>
        <row r="1769">
          <cell r="A1769">
            <v>2864</v>
          </cell>
          <cell r="B1769" t="str">
            <v>METAVANADATO DE POTÁSSIO</v>
          </cell>
          <cell r="C1769">
            <v>6.1</v>
          </cell>
        </row>
        <row r="1770">
          <cell r="A1770">
            <v>2865</v>
          </cell>
          <cell r="B1770" t="str">
            <v>SULFATO DE HIDROXILAMINA</v>
          </cell>
          <cell r="C1770">
            <v>8</v>
          </cell>
        </row>
        <row r="1771">
          <cell r="A1771">
            <v>2869</v>
          </cell>
          <cell r="B1771" t="str">
            <v>MISTURA DE TRICLORETO DE TITÂNIO</v>
          </cell>
          <cell r="C1771">
            <v>8</v>
          </cell>
        </row>
        <row r="1772">
          <cell r="A1772">
            <v>2870</v>
          </cell>
          <cell r="B1772" t="str">
            <v>BORO-HIDRETO DE ALUMÍNIO</v>
          </cell>
          <cell r="C1772">
            <v>4.2</v>
          </cell>
        </row>
        <row r="1773">
          <cell r="A1773">
            <v>2871</v>
          </cell>
          <cell r="B1773" t="str">
            <v>ANTIMÔNIO, EM PÓ</v>
          </cell>
          <cell r="C1773">
            <v>6.1</v>
          </cell>
        </row>
        <row r="1774">
          <cell r="A1774">
            <v>2872</v>
          </cell>
          <cell r="B1774" t="str">
            <v>DIBROMOCLOROPROPANOS</v>
          </cell>
          <cell r="C1774">
            <v>6.1</v>
          </cell>
        </row>
        <row r="1775">
          <cell r="A1775">
            <v>2873</v>
          </cell>
          <cell r="B1775" t="str">
            <v>DIBUTILAMINOETANOL</v>
          </cell>
          <cell r="C1775">
            <v>6.1</v>
          </cell>
        </row>
        <row r="1776">
          <cell r="A1776">
            <v>2874</v>
          </cell>
          <cell r="B1776" t="str">
            <v>ÁLCOOL FURFURÍLICO</v>
          </cell>
          <cell r="C1776">
            <v>6.1</v>
          </cell>
        </row>
        <row r="1777">
          <cell r="A1777">
            <v>2875</v>
          </cell>
          <cell r="B1777" t="str">
            <v>HEXACLOROFENO</v>
          </cell>
          <cell r="C1777">
            <v>6.1</v>
          </cell>
        </row>
        <row r="1778">
          <cell r="A1778">
            <v>2876</v>
          </cell>
          <cell r="B1778" t="str">
            <v>RESORCINOL</v>
          </cell>
          <cell r="C1778">
            <v>6.1</v>
          </cell>
        </row>
        <row r="1779">
          <cell r="A1779">
            <v>2878</v>
          </cell>
          <cell r="B1779" t="str">
            <v>TITÂNIO ESPONJOSO, GRÂNULOS ou TITÂNIO ESPONJOSO, EM PÓ</v>
          </cell>
          <cell r="C1779">
            <v>4.0999999999999996</v>
          </cell>
        </row>
        <row r="1780">
          <cell r="A1780">
            <v>2879</v>
          </cell>
          <cell r="B1780" t="str">
            <v>OXICLORETO DE SELÊNIO</v>
          </cell>
          <cell r="C1780">
            <v>8</v>
          </cell>
        </row>
        <row r="1781">
          <cell r="A1781">
            <v>2880</v>
          </cell>
          <cell r="B1781" t="str">
            <v>HIPOCLORITO DE CÁLCIO, HIDRATADO, ou MISTURA DE HIPOCLORITO DE CÁLCIO, HIDRATADA com 5,5% ou
mais e até 16% de água</v>
          </cell>
          <cell r="C1781">
            <v>5.0999999999999996</v>
          </cell>
        </row>
        <row r="1782">
          <cell r="A1782">
            <v>2881</v>
          </cell>
          <cell r="B1782" t="str">
            <v>CATALIZADOR METÁLICO, SECO</v>
          </cell>
          <cell r="C1782">
            <v>4.2</v>
          </cell>
        </row>
        <row r="1783">
          <cell r="A1783">
            <v>2900</v>
          </cell>
          <cell r="B1783" t="str">
            <v>SUBSTÂNCIA INFECTANTE, QUE AFETA apenas ANIMAIS</v>
          </cell>
          <cell r="C1783">
            <v>6.2</v>
          </cell>
        </row>
        <row r="1784">
          <cell r="A1784">
            <v>2901</v>
          </cell>
          <cell r="B1784" t="str">
            <v>CLORETO DE BROMO</v>
          </cell>
          <cell r="C1784">
            <v>2.2999999999999998</v>
          </cell>
        </row>
        <row r="1785">
          <cell r="A1785">
            <v>2902</v>
          </cell>
          <cell r="B1785" t="str">
            <v>PESTICIDA, LÍQUIDO, TÓXICO,  N.E.</v>
          </cell>
          <cell r="C1785">
            <v>6.1</v>
          </cell>
        </row>
        <row r="1786">
          <cell r="A1786">
            <v>2903</v>
          </cell>
          <cell r="B1786" t="str">
            <v>PESTICIDA, LÍQUIDO, TÓXICO, INFLAMÁVEL,  N.E., com PFg igual ou superior a 23ºC</v>
          </cell>
          <cell r="C1786">
            <v>6.1</v>
          </cell>
        </row>
        <row r="1787">
          <cell r="A1787">
            <v>2904</v>
          </cell>
          <cell r="B1787" t="str">
            <v>CLOROFENOLATOS, LÍQUIDOS, ou FENOLATOS, LÍQUIDOS</v>
          </cell>
          <cell r="C1787">
            <v>8</v>
          </cell>
        </row>
        <row r="1788">
          <cell r="A1788">
            <v>2905</v>
          </cell>
          <cell r="B1788" t="str">
            <v>CLOROFENOLATOS, SÓLIDOS, ou FENOLATOS, SÓLIDOS</v>
          </cell>
          <cell r="C1788">
            <v>8</v>
          </cell>
        </row>
        <row r="1789">
          <cell r="A1789">
            <v>2907</v>
          </cell>
          <cell r="B1789" t="str">
            <v>DINITRATO DE ISO-SORBIDE MISTURA, com no mínimo 60% de lactose, manose, amido ou fosfato ácido de cálcio</v>
          </cell>
          <cell r="C1789">
            <v>4.0999999999999996</v>
          </cell>
        </row>
        <row r="1790">
          <cell r="A1790">
            <v>2908</v>
          </cell>
          <cell r="B1790" t="str">
            <v>MATERIAL, RADIOATIVO, VOLUME EXCEPTIVO EMBALAGEM VAZIA</v>
          </cell>
          <cell r="C1790">
            <v>7</v>
          </cell>
        </row>
        <row r="1791">
          <cell r="A1791">
            <v>2909</v>
          </cell>
          <cell r="B1791" t="str">
            <v>MATERIAL  RADIOATIVO,  VOLUME  EXCEPTIVO  -  ARTIGOS  MANUFATURADOS  COM  URÂNIO  NATURAL  ou URÂNIO EMPOBRECIDO ou TÓRIO NATURAL</v>
          </cell>
          <cell r="C1791">
            <v>7</v>
          </cell>
        </row>
        <row r="1792">
          <cell r="A1792">
            <v>2910</v>
          </cell>
          <cell r="B1792" t="str">
            <v>MATERIAL RADIOATIVO, VOLUME EXCEPTIVO QUANTIDADE LIMITADA DE MATERIAL</v>
          </cell>
          <cell r="C1792">
            <v>7</v>
          </cell>
        </row>
        <row r="1793">
          <cell r="A1793">
            <v>2911</v>
          </cell>
          <cell r="B1793" t="str">
            <v>MATERIAL RADIOATIVO, VOLUME EXCEPTIVO - INSTRUMENTOS ou ARTIGOS</v>
          </cell>
          <cell r="C1793">
            <v>7</v>
          </cell>
        </row>
        <row r="1794">
          <cell r="A1794">
            <v>2912</v>
          </cell>
          <cell r="B1794" t="str">
            <v>MATERIAL RADIOATIVO, BAIXA ATIVIDADE ESPECÍFICA (BAE I), não-fissil ou fissil exceptivo</v>
          </cell>
          <cell r="C1794">
            <v>7</v>
          </cell>
        </row>
        <row r="1795">
          <cell r="A1795">
            <v>2913</v>
          </cell>
          <cell r="B1795" t="str">
            <v>MATERIAL  RADIOATIVO,  OBJETOS  CONTAMINADOS  NA  SUPERFÍCIE  (OCS-I  ou  OCS-II),  não-fissil  ou  fissil
exceptivo</v>
          </cell>
          <cell r="C1795">
            <v>7</v>
          </cell>
        </row>
        <row r="1796">
          <cell r="A1796">
            <v>2915</v>
          </cell>
          <cell r="B1796" t="str">
            <v>MATERIAL RADIOATIVO, EM VOLUME TIPO A, não sob forma especial, não-fissil ou fissil exceptivo</v>
          </cell>
          <cell r="C1796">
            <v>7</v>
          </cell>
        </row>
        <row r="1797">
          <cell r="A1797">
            <v>2916</v>
          </cell>
          <cell r="B1797" t="str">
            <v>MATERIAL RADIOATIVO, EM VOLUME TIPO B (U), não fissil ou fissil expectivo</v>
          </cell>
          <cell r="C1797">
            <v>7</v>
          </cell>
        </row>
        <row r="1798">
          <cell r="A1798">
            <v>2917</v>
          </cell>
          <cell r="B1798" t="str">
            <v>MATERIAL RADIOATIVO, EM VOLUME TIPO B (M), não-fissil ou fissil exceptivo</v>
          </cell>
          <cell r="C1798">
            <v>7</v>
          </cell>
        </row>
        <row r="1799">
          <cell r="A1799">
            <v>2919</v>
          </cell>
          <cell r="B1799" t="str">
            <v>MATERIAL RADIOATIVO, TRANSPORTADO SOB ARRANJO ESPECIAL, não-fissil ou fissil exceptivo</v>
          </cell>
          <cell r="C1799">
            <v>7</v>
          </cell>
        </row>
        <row r="1800">
          <cell r="A1800">
            <v>2920</v>
          </cell>
          <cell r="B1800" t="str">
            <v>LÍQUIDO CORROSIVO, INFLAMÁVEL, N.E.</v>
          </cell>
          <cell r="C1800">
            <v>8</v>
          </cell>
        </row>
        <row r="1801">
          <cell r="A1801">
            <v>2921</v>
          </cell>
          <cell r="B1801" t="str">
            <v>SÓLIDO CORROSIVO, INFLAMÁVEL, N.E.</v>
          </cell>
          <cell r="C1801">
            <v>8</v>
          </cell>
        </row>
        <row r="1802">
          <cell r="A1802">
            <v>2922</v>
          </cell>
          <cell r="B1802" t="str">
            <v>LÍQUIDO CORROSIVO, TÓXICO, N.E.</v>
          </cell>
          <cell r="C1802">
            <v>8</v>
          </cell>
        </row>
        <row r="1803">
          <cell r="A1803">
            <v>2923</v>
          </cell>
          <cell r="B1803" t="str">
            <v>SÓLIDO CORROSIVO, TÓXICO, N.E.</v>
          </cell>
          <cell r="C1803">
            <v>8</v>
          </cell>
        </row>
        <row r="1804">
          <cell r="A1804">
            <v>2924</v>
          </cell>
          <cell r="B1804" t="str">
            <v>LÍQUIDO INFLAMÁVEL, CORROSIVO, N.E.</v>
          </cell>
          <cell r="C1804">
            <v>3</v>
          </cell>
        </row>
        <row r="1805">
          <cell r="A1805">
            <v>2925</v>
          </cell>
          <cell r="B1805" t="str">
            <v>SÓLIDO INFLAMÁVEL, CORROSIVO, ORGÂNICO, N.E.</v>
          </cell>
          <cell r="C1805">
            <v>4.0999999999999996</v>
          </cell>
        </row>
        <row r="1806">
          <cell r="A1806">
            <v>2926</v>
          </cell>
          <cell r="B1806" t="str">
            <v>SÓLIDO INFLAMÁVEL, TÓXICO, ORGÂNICO, N.E.</v>
          </cell>
          <cell r="C1806">
            <v>4.0999999999999996</v>
          </cell>
        </row>
        <row r="1807">
          <cell r="A1807">
            <v>2927</v>
          </cell>
          <cell r="B1807" t="str">
            <v>LÍQUIDO TÓXICO, CORROSIVO, ORGÂNICO, N.E.</v>
          </cell>
          <cell r="C1807">
            <v>6.1</v>
          </cell>
        </row>
        <row r="1808">
          <cell r="A1808">
            <v>2928</v>
          </cell>
          <cell r="B1808" t="str">
            <v>SÓLIDO TÓXICO, CORROSIVO, ORGÂNICO, N.E.</v>
          </cell>
          <cell r="C1808">
            <v>6.1</v>
          </cell>
        </row>
        <row r="1809">
          <cell r="A1809">
            <v>2929</v>
          </cell>
          <cell r="B1809" t="str">
            <v>LÍQUIDO TÓXICO, INFLAMÁVEL, ORGÂNICO, N.E.</v>
          </cell>
          <cell r="C1809">
            <v>6.1</v>
          </cell>
        </row>
        <row r="1810">
          <cell r="A1810">
            <v>2930</v>
          </cell>
          <cell r="B1810" t="str">
            <v>SÓLIDO TÓXICO, INFLAMÁVEL, ORGÂNICO, N.E.</v>
          </cell>
          <cell r="C1810">
            <v>6.1</v>
          </cell>
        </row>
        <row r="1811">
          <cell r="A1811">
            <v>2931</v>
          </cell>
          <cell r="B1811" t="str">
            <v>SULFATO DE VANADILA</v>
          </cell>
          <cell r="C1811">
            <v>6.1</v>
          </cell>
        </row>
        <row r="1812">
          <cell r="A1812">
            <v>2933</v>
          </cell>
          <cell r="B1812" t="str">
            <v>2-CLOROPROPIONATO DE METILA</v>
          </cell>
          <cell r="C1812">
            <v>3</v>
          </cell>
        </row>
        <row r="1813">
          <cell r="A1813">
            <v>2934</v>
          </cell>
          <cell r="B1813" t="str">
            <v>2-CLOROPROPIONATO DE ISOPROPILA</v>
          </cell>
          <cell r="C1813">
            <v>3</v>
          </cell>
        </row>
        <row r="1814">
          <cell r="A1814">
            <v>2935</v>
          </cell>
          <cell r="B1814" t="str">
            <v>2-CLOROPROPIONATO DE ETILA</v>
          </cell>
          <cell r="C1814">
            <v>3</v>
          </cell>
        </row>
        <row r="1815">
          <cell r="A1815">
            <v>2936</v>
          </cell>
          <cell r="B1815" t="str">
            <v>ÁCIDO TIOLÁTICO</v>
          </cell>
          <cell r="C1815">
            <v>6.1</v>
          </cell>
        </row>
        <row r="1816">
          <cell r="A1816">
            <v>2937</v>
          </cell>
          <cell r="B1816" t="str">
            <v>ÁLCOOL alfa-METILBENZÍLICO, LÍQUIDO</v>
          </cell>
          <cell r="C1816">
            <v>6.1</v>
          </cell>
        </row>
        <row r="1817">
          <cell r="A1817">
            <v>2940</v>
          </cell>
          <cell r="B1817" t="str">
            <v>9-FOSFABICICLONONANOS (FOSFINAS DE CICLOOCTADIENO)</v>
          </cell>
          <cell r="C1817">
            <v>4.2</v>
          </cell>
        </row>
        <row r="1818">
          <cell r="A1818">
            <v>2941</v>
          </cell>
          <cell r="B1818" t="str">
            <v>FLUORANILINAS</v>
          </cell>
          <cell r="C1818">
            <v>6.1</v>
          </cell>
        </row>
        <row r="1819">
          <cell r="A1819">
            <v>2942</v>
          </cell>
          <cell r="B1819" t="str">
            <v>2-TRIFLUORMETILANILINA</v>
          </cell>
          <cell r="C1819">
            <v>6.1</v>
          </cell>
        </row>
        <row r="1820">
          <cell r="A1820">
            <v>2943</v>
          </cell>
          <cell r="B1820" t="str">
            <v>TETRA-HIDROFURFURILAMINA</v>
          </cell>
          <cell r="C1820">
            <v>3</v>
          </cell>
        </row>
        <row r="1821">
          <cell r="A1821">
            <v>2945</v>
          </cell>
          <cell r="B1821" t="str">
            <v>N-METILBUTILAMINA</v>
          </cell>
          <cell r="C1821">
            <v>3</v>
          </cell>
        </row>
        <row r="1822">
          <cell r="A1822">
            <v>2946</v>
          </cell>
          <cell r="B1822" t="str">
            <v>2-AMINO-5-DIETILAMINOPENTANO</v>
          </cell>
          <cell r="C1822">
            <v>6.1</v>
          </cell>
        </row>
        <row r="1823">
          <cell r="A1823">
            <v>2947</v>
          </cell>
          <cell r="B1823" t="str">
            <v>CLOROACETATO DE ISOPROPILA</v>
          </cell>
          <cell r="C1823">
            <v>3</v>
          </cell>
        </row>
        <row r="1824">
          <cell r="A1824">
            <v>2948</v>
          </cell>
          <cell r="B1824" t="str">
            <v>3-TRIFLUORMETILANILINA</v>
          </cell>
          <cell r="C1824">
            <v>6.1</v>
          </cell>
        </row>
        <row r="1825">
          <cell r="A1825">
            <v>2949</v>
          </cell>
          <cell r="B1825" t="str">
            <v>HIDROSSULFETO DE SÓDIO HIDRATADO, com no mínimo, 25% de água de cristalização</v>
          </cell>
          <cell r="C1825">
            <v>8</v>
          </cell>
        </row>
        <row r="1826">
          <cell r="A1826">
            <v>2950</v>
          </cell>
          <cell r="B1826" t="str">
            <v>MAGNÉSIO, GRÂNULOS REVESTIDOS, partículas com dimensões não-inferiores a 149 micra</v>
          </cell>
          <cell r="C1826">
            <v>4.3</v>
          </cell>
        </row>
        <row r="1827">
          <cell r="A1827">
            <v>2956</v>
          </cell>
          <cell r="B1827" t="str">
            <v>5-t-BUTIL-2,4,6-TRINITRO-m-XILENO (ALMISCAR XILENO)</v>
          </cell>
          <cell r="C1827">
            <v>4.0999999999999996</v>
          </cell>
        </row>
        <row r="1828">
          <cell r="A1828">
            <v>2965</v>
          </cell>
          <cell r="B1828" t="str">
            <v>DIMETILETERATO DE TRIFLUORETO DE BORO</v>
          </cell>
          <cell r="C1828">
            <v>4.3</v>
          </cell>
        </row>
        <row r="1829">
          <cell r="A1829">
            <v>2966</v>
          </cell>
          <cell r="B1829" t="str">
            <v>TIOGLICOL</v>
          </cell>
          <cell r="C1829">
            <v>6.1</v>
          </cell>
        </row>
        <row r="1830">
          <cell r="A1830">
            <v>2967</v>
          </cell>
          <cell r="B1830" t="str">
            <v>ÁCIDO SULFÂMICO</v>
          </cell>
          <cell r="C1830">
            <v>8</v>
          </cell>
        </row>
        <row r="1831">
          <cell r="A1831">
            <v>2968</v>
          </cell>
          <cell r="B1831" t="str">
            <v>MANEB, ESTABILIZADO, ou PREPARAÇÃO DE MANEB, ESTABILIZADA contra autoaquecimento</v>
          </cell>
          <cell r="C1831">
            <v>4.3</v>
          </cell>
        </row>
        <row r="1832">
          <cell r="A1832">
            <v>2969</v>
          </cell>
          <cell r="B1832" t="str">
            <v>MAMONA, GRÃOS, FARINHA, PASTA ou FLOCOS</v>
          </cell>
          <cell r="C1832">
            <v>9</v>
          </cell>
        </row>
        <row r="1833">
          <cell r="A1833">
            <v>2977</v>
          </cell>
          <cell r="B1833" t="str">
            <v>MATERIAL RADIOATIVO, HEXAFLUORETO DE URÂNIO, FÍSSIL</v>
          </cell>
          <cell r="C1833">
            <v>7</v>
          </cell>
        </row>
        <row r="1834">
          <cell r="A1834">
            <v>2978</v>
          </cell>
          <cell r="B1834" t="str">
            <v>MATERIAL RADIOATIVO, HEXAFLUORETO DE URÂNIO, não-físsil ou físsil exceptivo</v>
          </cell>
          <cell r="C1834">
            <v>7</v>
          </cell>
        </row>
        <row r="1835">
          <cell r="A1835">
            <v>2983</v>
          </cell>
          <cell r="B1835" t="str">
            <v>MISTURA DE ÓXIDO DE ETILENO E ÓXIDO DE PROPILENO, com até 30% de óxido de etileno</v>
          </cell>
          <cell r="C1835">
            <v>3</v>
          </cell>
        </row>
        <row r="1836">
          <cell r="A1836">
            <v>2984</v>
          </cell>
          <cell r="B1836" t="str">
            <v>PERÓXIDO  DE  HIDROGÊNIO,  SOLUÇÃO  AQUOSA  com  8%  ou  mais  e  menos  de  20%  de  peróxido  de  hidrogênio (estabilizada se necessário)</v>
          </cell>
          <cell r="C1836">
            <v>5.0999999999999996</v>
          </cell>
        </row>
        <row r="1837">
          <cell r="A1837">
            <v>2985</v>
          </cell>
          <cell r="B1837" t="str">
            <v>CLOROSSILANOS, INFLAMÁVEIS, CORROSIVOS, N.E.</v>
          </cell>
          <cell r="C1837">
            <v>3</v>
          </cell>
        </row>
        <row r="1838">
          <cell r="A1838">
            <v>2986</v>
          </cell>
          <cell r="B1838" t="str">
            <v>CLOROSSILANOS, CORROSIVOS, INFLAMÁVEIS, N.E.</v>
          </cell>
          <cell r="C1838">
            <v>8</v>
          </cell>
        </row>
        <row r="1839">
          <cell r="A1839">
            <v>2987</v>
          </cell>
          <cell r="B1839" t="str">
            <v>CLOROSSILANOS, CORROSIVOS, N.E.</v>
          </cell>
          <cell r="C1839">
            <v>8</v>
          </cell>
        </row>
        <row r="1840">
          <cell r="A1840">
            <v>2988</v>
          </cell>
          <cell r="B1840" t="str">
            <v>CLOROSSILANOS, QUE REAGEM COM ÁGUA, INFLAMÁVEIS, CORROSIVOS, N.E.</v>
          </cell>
          <cell r="C1840">
            <v>4.3</v>
          </cell>
        </row>
        <row r="1841">
          <cell r="A1841">
            <v>2989</v>
          </cell>
          <cell r="B1841" t="str">
            <v>FOSFITO DE CHUMBO, DIBÁSICO</v>
          </cell>
          <cell r="C1841">
            <v>4.0999999999999996</v>
          </cell>
        </row>
        <row r="1842">
          <cell r="A1842">
            <v>2990</v>
          </cell>
          <cell r="B1842" t="str">
            <v>DISPOSITIVOS SALVA-VIDAS, AUTOINFLÁVEIS</v>
          </cell>
          <cell r="C1842">
            <v>9</v>
          </cell>
        </row>
        <row r="1843">
          <cell r="A1843">
            <v>2991</v>
          </cell>
          <cell r="B1843" t="str">
            <v>PESTICIDA À BASE DE CARBAMATOS, LÍQUIDO, TÓXICO, INFLAMÁVEL,  com PFg igual ou superior a 23ºC</v>
          </cell>
          <cell r="C1843">
            <v>6.1</v>
          </cell>
        </row>
        <row r="1844">
          <cell r="A1844">
            <v>2992</v>
          </cell>
          <cell r="B1844" t="str">
            <v>PESTICIDA À BASE DE CARBAMATOS, LÍQUIDO, TÓXICO</v>
          </cell>
          <cell r="C1844">
            <v>6.1</v>
          </cell>
        </row>
        <row r="1845">
          <cell r="A1845">
            <v>2993</v>
          </cell>
          <cell r="B1845" t="str">
            <v>PESTICIDA À BASE DE ARSÊNIO, LÍQUIDO, TÓXICO, INFLAMÁVEL,  com PFg igual ou superior a 23ºC</v>
          </cell>
          <cell r="C1845">
            <v>6.1</v>
          </cell>
        </row>
        <row r="1846">
          <cell r="A1846">
            <v>2994</v>
          </cell>
          <cell r="B1846" t="str">
            <v>PESTICIDA Á BASE DE ARSÊNIO, LÍQUIDO, TÓXICO</v>
          </cell>
          <cell r="C1846">
            <v>6.1</v>
          </cell>
        </row>
        <row r="1847">
          <cell r="A1847">
            <v>2995</v>
          </cell>
          <cell r="B1847" t="str">
            <v>PESTICIDA À BASE DE ORGANOCLORADOS, LÍQUIDO, TÓXICO, INFLAMÁVEL,  com PFg igual ou superior a 23ºC</v>
          </cell>
          <cell r="C1847">
            <v>6.1</v>
          </cell>
        </row>
        <row r="1848">
          <cell r="A1848">
            <v>2996</v>
          </cell>
          <cell r="B1848" t="str">
            <v>PESTICIDA À BASE DE ORGANOCLORADOS, LÍQUIDO, TÓXICO</v>
          </cell>
          <cell r="C1848">
            <v>6.1</v>
          </cell>
        </row>
        <row r="1849">
          <cell r="A1849">
            <v>2997</v>
          </cell>
          <cell r="B1849" t="str">
            <v>PESTICIDA À BASE DE TRIAZINA, LÍQUIDO, TÓXICO, INFLAMÁVEL,  com PFg igual ou superior a 23ºC</v>
          </cell>
          <cell r="C1849">
            <v>6.1</v>
          </cell>
        </row>
        <row r="1850">
          <cell r="A1850">
            <v>2998</v>
          </cell>
          <cell r="B1850" t="str">
            <v>PESTICIDA À BASE DE TRIAZINA, LÍQUIDO, TÓXICO</v>
          </cell>
          <cell r="C1850">
            <v>6.1</v>
          </cell>
        </row>
        <row r="1851">
          <cell r="A1851">
            <v>3005</v>
          </cell>
          <cell r="B1851" t="str">
            <v>PESTICIDA À BASE DE TIOCARBAMATOS, LÍQUIDO, TÓXICO, INFLAMÁVEL,  com PFg igual ou superior a 23ºC</v>
          </cell>
          <cell r="C1851">
            <v>6.1</v>
          </cell>
        </row>
        <row r="1852">
          <cell r="A1852">
            <v>3006</v>
          </cell>
          <cell r="B1852" t="str">
            <v>PESTICIDA À BASE DE TIOCARBAMATOS, LÍQUIDO, TÓXICO</v>
          </cell>
          <cell r="C1852">
            <v>6.1</v>
          </cell>
        </row>
        <row r="1853">
          <cell r="A1853">
            <v>3009</v>
          </cell>
          <cell r="B1853" t="str">
            <v>PESTICIDA À BASE DE COBRE, LÍQUIDO, TÓXICO, INFLAMÁVEL,  com PFg igual ou superior a 23ºC</v>
          </cell>
          <cell r="C1853">
            <v>6.1</v>
          </cell>
        </row>
        <row r="1854">
          <cell r="A1854">
            <v>3010</v>
          </cell>
          <cell r="B1854" t="str">
            <v>PESTICIDA À BASE DE COBRE, LÍQUIDO, TÓXICO</v>
          </cell>
          <cell r="C1854">
            <v>6.1</v>
          </cell>
        </row>
        <row r="1855">
          <cell r="A1855">
            <v>3011</v>
          </cell>
          <cell r="B1855" t="str">
            <v>PESTICIDA À BASE DE MERCÚRIO, LÍQUIDO, TÓXICO, INFLAMÁVEL,  com PFg igual ou superior a 23ºC</v>
          </cell>
          <cell r="C1855">
            <v>6.1</v>
          </cell>
        </row>
        <row r="1856">
          <cell r="A1856">
            <v>3012</v>
          </cell>
          <cell r="B1856" t="str">
            <v>PESTICIDA À BASE DE MERCÚRIO, LÍQUIDO, TÓXICO</v>
          </cell>
          <cell r="C1856">
            <v>6.1</v>
          </cell>
        </row>
        <row r="1857">
          <cell r="A1857">
            <v>3013</v>
          </cell>
          <cell r="B1857" t="str">
            <v>PESTICIDA À BASE DE NITROFENOL SUBSTITUÍDO, LÍQUIDO, TÓXICO, INFLAMÁVEL,  com PFg igual ou superior
a 23ºC</v>
          </cell>
          <cell r="C1857">
            <v>6.1</v>
          </cell>
        </row>
        <row r="1858">
          <cell r="A1858">
            <v>3014</v>
          </cell>
          <cell r="B1858" t="str">
            <v>PESTICIDA À BASE DE NITROFENOL SUBSTITUÍDO, LÍQUIDO, TÓXICO</v>
          </cell>
          <cell r="C1858">
            <v>6.1</v>
          </cell>
        </row>
        <row r="1859">
          <cell r="A1859">
            <v>3015</v>
          </cell>
          <cell r="B1859" t="str">
            <v>PESTICIDA À BASE DE DIPIRIDÍLIO, LÍQUIDO, TÓXICO, INFLAMÁVEL,  com PFg igual ou superior a 23ºC</v>
          </cell>
          <cell r="C1859">
            <v>6.1</v>
          </cell>
        </row>
        <row r="1860">
          <cell r="A1860">
            <v>3016</v>
          </cell>
          <cell r="B1860" t="str">
            <v>PESTICIDA À BASE DE DIPIRIDÍLIO, LÍQUIDO, TÓXICO</v>
          </cell>
          <cell r="C1860">
            <v>6.1</v>
          </cell>
        </row>
        <row r="1861">
          <cell r="A1861">
            <v>3017</v>
          </cell>
          <cell r="B1861" t="str">
            <v>PESTICIDA  À  BASE  DE  ORGANOFOSFORADOS,  LÍQUIDO,  TÓXICO,  INFLAMÁVEL,   com PFg  igual ou  superior  a 23ºC</v>
          </cell>
          <cell r="C1861">
            <v>6.1</v>
          </cell>
        </row>
        <row r="1862">
          <cell r="A1862">
            <v>3018</v>
          </cell>
          <cell r="B1862" t="str">
            <v>PESTICIDA À BASE DE ORGANOFOSFORADOS, LÍQUIDO, TÓXICO</v>
          </cell>
          <cell r="C1862">
            <v>6.1</v>
          </cell>
        </row>
        <row r="1863">
          <cell r="A1863">
            <v>3019</v>
          </cell>
          <cell r="B1863" t="str">
            <v>PESTICIDA À BASE DE ORGANOESTÂNICOS, LÍQUIDO, TÓXICO, INFLAMÁVEL,  com PFg igual ou superior a 23ºC</v>
          </cell>
          <cell r="C1863">
            <v>6.1</v>
          </cell>
        </row>
        <row r="1864">
          <cell r="A1864">
            <v>3020</v>
          </cell>
          <cell r="B1864" t="str">
            <v>PESTICIDA À BASE DE ORGANOESTÂNICOS, LÍQUIDO, TÓXICO,</v>
          </cell>
          <cell r="C1864">
            <v>6.1</v>
          </cell>
        </row>
        <row r="1865">
          <cell r="A1865">
            <v>3021</v>
          </cell>
          <cell r="B1865" t="str">
            <v>PESTICIDA INFLAMÁVEL, LÍQUIDO, TÓXICO,  N.E., com PFg inferior a 23ºC</v>
          </cell>
          <cell r="C1865">
            <v>3</v>
          </cell>
        </row>
        <row r="1866">
          <cell r="A1866">
            <v>3022</v>
          </cell>
          <cell r="B1866" t="str">
            <v>ÓXIDO DE 1,2-BUTILENO, ESTABILIZADO</v>
          </cell>
          <cell r="C1866">
            <v>3</v>
          </cell>
        </row>
        <row r="1867">
          <cell r="A1867">
            <v>3023</v>
          </cell>
          <cell r="B1867" t="str">
            <v>2-METIL-2-HEPTANOTIOL</v>
          </cell>
          <cell r="C1867">
            <v>6.1</v>
          </cell>
        </row>
        <row r="1868">
          <cell r="A1868">
            <v>3024</v>
          </cell>
          <cell r="B1868" t="str">
            <v>PESTICIDA À BASE DE DERIVADOS DA CUMARINA, LÍQUIDO, INFLAMÁVEL, TÓXICO,  com PFg inferior a 23ºC</v>
          </cell>
          <cell r="C1868">
            <v>3</v>
          </cell>
        </row>
        <row r="1869">
          <cell r="A1869">
            <v>3025</v>
          </cell>
          <cell r="B1869" t="str">
            <v>PESTICIDA À BASE DE DERIVADOS DA CUMARINA, LÍQUIDO, TÓXICO, INFLAMÁVEL,  com PFg igual ou superior
a 23ºC</v>
          </cell>
          <cell r="C1869">
            <v>6.1</v>
          </cell>
        </row>
        <row r="1870">
          <cell r="A1870">
            <v>3026</v>
          </cell>
          <cell r="B1870" t="str">
            <v>PESTICIDA À BASE DE DERIVADOS DA CUMARINA, LÍQUIDO, TÓXICO,</v>
          </cell>
          <cell r="C1870">
            <v>6.1</v>
          </cell>
        </row>
        <row r="1871">
          <cell r="A1871">
            <v>3027</v>
          </cell>
          <cell r="B1871" t="str">
            <v>PESTICIDA À BASE DE DERIVADOS DA CUMARINA, SÓLIDO, TÓXICO</v>
          </cell>
          <cell r="C1871">
            <v>6.1</v>
          </cell>
        </row>
        <row r="1872">
          <cell r="A1872">
            <v>3028</v>
          </cell>
          <cell r="B1872" t="str">
            <v>BATERIAS elétricas, SECAS, CONTENDO HIDRÓXIDO DE POTÁSSIO SÓLIDO</v>
          </cell>
          <cell r="C1872">
            <v>8</v>
          </cell>
        </row>
        <row r="1873">
          <cell r="A1873">
            <v>3048</v>
          </cell>
          <cell r="B1873" t="str">
            <v>PESTICIDA À BASE DE FOSFETO DE ALUMÍNIO</v>
          </cell>
          <cell r="C1873">
            <v>6.1</v>
          </cell>
        </row>
        <row r="1874">
          <cell r="A1874">
            <v>3054</v>
          </cell>
          <cell r="B1874" t="str">
            <v>CICLO-HEXIL MERCAPTANA</v>
          </cell>
          <cell r="C1874">
            <v>3</v>
          </cell>
        </row>
        <row r="1875">
          <cell r="A1875">
            <v>3055</v>
          </cell>
          <cell r="B1875" t="str">
            <v>2-(2-AMINOETÓXI) ETANOL</v>
          </cell>
          <cell r="C1875">
            <v>8</v>
          </cell>
        </row>
        <row r="1876">
          <cell r="A1876">
            <v>3056</v>
          </cell>
          <cell r="B1876" t="str">
            <v>n-HEPTALDEÍDO</v>
          </cell>
          <cell r="C1876">
            <v>3</v>
          </cell>
        </row>
        <row r="1877">
          <cell r="A1877">
            <v>3057</v>
          </cell>
          <cell r="B1877" t="str">
            <v>CLORETO DE TRIFLUORACETILA</v>
          </cell>
          <cell r="C1877">
            <v>2.2999999999999998</v>
          </cell>
        </row>
        <row r="1878">
          <cell r="A1878">
            <v>3064</v>
          </cell>
          <cell r="B1878" t="str">
            <v>NITROGLICERINA, EM SOLUÇÃO ALCOÓLICA, com mais de 1% e até 5% de nitroglicerina</v>
          </cell>
          <cell r="C1878">
            <v>3</v>
          </cell>
        </row>
        <row r="1879">
          <cell r="A1879">
            <v>3065</v>
          </cell>
          <cell r="B1879" t="str">
            <v>BEBIDAS ALCÓOLICAS</v>
          </cell>
          <cell r="C1879">
            <v>3</v>
          </cell>
        </row>
        <row r="1880">
          <cell r="A1880">
            <v>3066</v>
          </cell>
          <cell r="B1880" t="str">
            <v>TINTA (incluindo tintas, lascas, esmaltes, tinturas, goma-lacas,vernizes, polidores, enchimentos líquidos e bases líquidas para lacas) ou MATERIAL RELACIONADO COM TINTAS (incluindo diluentes ou redutores para tintas)</v>
          </cell>
          <cell r="C1880">
            <v>8</v>
          </cell>
        </row>
        <row r="1881">
          <cell r="A1881">
            <v>3070</v>
          </cell>
          <cell r="B1881" t="str">
            <v>MISTURA DE ÓXIDO DE ETILENO E DICLORODIFLUORMETANO, com até 12,5% de óxido de etileno</v>
          </cell>
          <cell r="C1881">
            <v>2.2000000000000002</v>
          </cell>
        </row>
        <row r="1882">
          <cell r="A1882">
            <v>3071</v>
          </cell>
          <cell r="B1882" t="str">
            <v>MERCAPTANAS,   TÓXICAS,   INFLAMÁVEIS,   LÍQUIDAS,   N.E.,   ou   MISTURA   DE   MERCAPTANA,   TÓXICA, INFLAMÁVEL, LÍQUIDA, N.E.</v>
          </cell>
          <cell r="C1882">
            <v>6.1</v>
          </cell>
        </row>
        <row r="1883">
          <cell r="A1883">
            <v>3072</v>
          </cell>
          <cell r="B1883" t="str">
            <v>DISPOSITIVOS SALVA-VIDAS, NÃO-AUTOINFLÁVEIS, contendo produtos perigosos como equipamento</v>
          </cell>
          <cell r="C1883">
            <v>9</v>
          </cell>
        </row>
        <row r="1884">
          <cell r="A1884">
            <v>3073</v>
          </cell>
          <cell r="B1884" t="str">
            <v>VINILPIRIDINAS, ESTABILIZADAS</v>
          </cell>
          <cell r="C1884">
            <v>6.1</v>
          </cell>
        </row>
        <row r="1885">
          <cell r="A1885">
            <v>3077</v>
          </cell>
          <cell r="B1885" t="str">
            <v>SUBSTÂNCIA QUE APRESENTA RISCO PARA O MEIO AMBIENTE, SÓLIDA, N.E.</v>
          </cell>
          <cell r="C1885">
            <v>9</v>
          </cell>
        </row>
        <row r="1886">
          <cell r="A1886">
            <v>3078</v>
          </cell>
          <cell r="B1886" t="str">
            <v>CÉRIO, aparas de torneamento ou pó de granulação grossa</v>
          </cell>
          <cell r="C1886">
            <v>4.3</v>
          </cell>
        </row>
        <row r="1887">
          <cell r="A1887">
            <v>3079</v>
          </cell>
          <cell r="B1887" t="str">
            <v>METACRILONITRILA, ESTABILIZADO</v>
          </cell>
          <cell r="C1887">
            <v>6.1</v>
          </cell>
        </row>
        <row r="1888">
          <cell r="A1888">
            <v>3080</v>
          </cell>
          <cell r="B1888" t="str">
            <v>ISOCIANATOS, TÓXICOS, INFLAMÁVEIS, N.E. ou SOLUÇÃO DE ISOCIANATOS, TÓXICA, INFLAMÁVEL, N.E.</v>
          </cell>
          <cell r="C1888">
            <v>6.1</v>
          </cell>
        </row>
        <row r="1889">
          <cell r="A1889">
            <v>3082</v>
          </cell>
          <cell r="B1889" t="str">
            <v>SUBSTÂNCIA QUE APRESENTA RISCO PARA O MEIO AMBIENTE, LÍQUIDA, N.E.</v>
          </cell>
          <cell r="C1889">
            <v>9</v>
          </cell>
        </row>
        <row r="1890">
          <cell r="A1890">
            <v>3083</v>
          </cell>
          <cell r="B1890" t="str">
            <v>FLUORETO DE PERCLORILA</v>
          </cell>
          <cell r="C1890">
            <v>2.2999999999999998</v>
          </cell>
        </row>
        <row r="1891">
          <cell r="A1891">
            <v>3084</v>
          </cell>
          <cell r="B1891" t="str">
            <v>SÓLIDO CORROSIVO, OXIDANTE, N.E.</v>
          </cell>
          <cell r="C1891">
            <v>8</v>
          </cell>
        </row>
        <row r="1892">
          <cell r="A1892">
            <v>3085</v>
          </cell>
          <cell r="B1892" t="str">
            <v>SÓLIDO OXIDANTE, CORROSIVO, N.E.</v>
          </cell>
          <cell r="C1892">
            <v>5.0999999999999996</v>
          </cell>
        </row>
        <row r="1893">
          <cell r="A1893">
            <v>3086</v>
          </cell>
          <cell r="B1893" t="str">
            <v>SÓLIDO TÓXICO, OXIDANTE, N.E.</v>
          </cell>
          <cell r="C1893">
            <v>6.1</v>
          </cell>
        </row>
        <row r="1894">
          <cell r="A1894">
            <v>3087</v>
          </cell>
          <cell r="B1894" t="str">
            <v>SÓLIDO OXIDANTE, TÓXICO, N.E.</v>
          </cell>
          <cell r="C1894">
            <v>5.0999999999999996</v>
          </cell>
        </row>
        <row r="1895">
          <cell r="A1895">
            <v>3088</v>
          </cell>
          <cell r="B1895" t="str">
            <v>SÓLIDO SUJEITO A AUTOAQUECIMENTO, ORGÂNICO, N.E.</v>
          </cell>
          <cell r="C1895">
            <v>4.2</v>
          </cell>
        </row>
        <row r="1896">
          <cell r="A1896">
            <v>3089</v>
          </cell>
          <cell r="B1896" t="str">
            <v>METAL EM PÓ, INFLAMÁVEL, N.E.</v>
          </cell>
          <cell r="C1896">
            <v>4.0999999999999996</v>
          </cell>
        </row>
        <row r="1897">
          <cell r="A1897">
            <v>3090</v>
          </cell>
          <cell r="B1897" t="str">
            <v>BATERIAS DE LÍTIO METÁLICO (incluindo baterias de liga de lítio)</v>
          </cell>
          <cell r="C1897">
            <v>9</v>
          </cell>
        </row>
        <row r="1898">
          <cell r="A1898">
            <v>3091</v>
          </cell>
          <cell r="B1898" t="str">
            <v>BATERIAS DE LÍTIO METÁLICO, CONTIDAS EM EQUIPAMENTOS, ou BATERIAS DE LÍTIO METÁLICO
EMBALADAS COM EQUIPAMENTOS (incluindo beterias baterias de liga de litio)</v>
          </cell>
          <cell r="C1898">
            <v>9</v>
          </cell>
        </row>
        <row r="1899">
          <cell r="A1899">
            <v>3092</v>
          </cell>
          <cell r="B1899" t="str">
            <v>1-METÓXI-2-PROPANOL</v>
          </cell>
          <cell r="C1899">
            <v>3</v>
          </cell>
        </row>
        <row r="1900">
          <cell r="A1900">
            <v>3093</v>
          </cell>
          <cell r="B1900" t="str">
            <v>LÍQUIDO CORROSIVO, OXIDANTE, N.E.</v>
          </cell>
          <cell r="C1900">
            <v>8</v>
          </cell>
        </row>
        <row r="1901">
          <cell r="A1901">
            <v>3094</v>
          </cell>
          <cell r="B1901" t="str">
            <v>LÍQUIDO CORROSIVO, QUE REAGE COM ÁGUA, N.E.</v>
          </cell>
          <cell r="C1901">
            <v>8</v>
          </cell>
        </row>
        <row r="1902">
          <cell r="A1902">
            <v>3095</v>
          </cell>
          <cell r="B1902" t="str">
            <v>SÓLIDO CORROSIVO, SUJEITO A AUTOAQUECIMENTO, N.E.</v>
          </cell>
          <cell r="C1902">
            <v>8</v>
          </cell>
        </row>
        <row r="1903">
          <cell r="A1903">
            <v>3096</v>
          </cell>
          <cell r="B1903" t="str">
            <v>SÓLIDO CORROSIVO, QUE REAGE COM ÁGUA, N.E.</v>
          </cell>
          <cell r="C1903">
            <v>8</v>
          </cell>
        </row>
        <row r="1904">
          <cell r="A1904">
            <v>3097</v>
          </cell>
          <cell r="B1904" t="str">
            <v>SÓLIDO INFLAMÁVEL, OXIDANTE, N.E.</v>
          </cell>
          <cell r="C1904">
            <v>4.0999999999999996</v>
          </cell>
        </row>
        <row r="1905">
          <cell r="A1905">
            <v>3098</v>
          </cell>
          <cell r="B1905" t="str">
            <v>LÍQUIDO OXIDANTE, CORROSIVO, N.E.</v>
          </cell>
          <cell r="C1905">
            <v>5.0999999999999996</v>
          </cell>
        </row>
        <row r="1906">
          <cell r="A1906">
            <v>3099</v>
          </cell>
          <cell r="B1906" t="str">
            <v>LÍQUIDO OXIDANTE, TÓXICO, N.E.</v>
          </cell>
          <cell r="C1906">
            <v>5.0999999999999996</v>
          </cell>
        </row>
        <row r="1907">
          <cell r="A1907">
            <v>3100</v>
          </cell>
          <cell r="B1907" t="str">
            <v>SÓLIDO OXIDANTE, SUJEITO A AUTOAQUECIMENTO, N.E.</v>
          </cell>
          <cell r="C1907">
            <v>5.0999999999999996</v>
          </cell>
        </row>
        <row r="1908">
          <cell r="A1908">
            <v>3101</v>
          </cell>
          <cell r="B1908" t="str">
            <v>PERÓXIDO ORGÂNICO, TIPO B, LÍQUIDO</v>
          </cell>
          <cell r="C1908">
            <v>5.2</v>
          </cell>
        </row>
        <row r="1909">
          <cell r="A1909">
            <v>3102</v>
          </cell>
          <cell r="B1909" t="str">
            <v>PERÓXIDO ORGÂNICO, TIPO B, SÓLIDO</v>
          </cell>
          <cell r="C1909">
            <v>5.2</v>
          </cell>
        </row>
        <row r="1910">
          <cell r="A1910">
            <v>3103</v>
          </cell>
          <cell r="B1910" t="str">
            <v>PERÓXIDO ORGÂNICO, TIPO C, LÍQUIDO</v>
          </cell>
          <cell r="C1910">
            <v>5.2</v>
          </cell>
        </row>
        <row r="1911">
          <cell r="A1911">
            <v>3104</v>
          </cell>
          <cell r="B1911" t="str">
            <v>PERÓXIDO ORGÂNICO, TIPO C, SÓLIDO</v>
          </cell>
          <cell r="C1911">
            <v>5.2</v>
          </cell>
        </row>
        <row r="1912">
          <cell r="A1912">
            <v>3105</v>
          </cell>
          <cell r="B1912" t="str">
            <v>PERÓXIDO ORGÂNICO, TIPO D, LÍQUIDO</v>
          </cell>
          <cell r="C1912">
            <v>5.2</v>
          </cell>
        </row>
        <row r="1913">
          <cell r="A1913">
            <v>3106</v>
          </cell>
          <cell r="B1913" t="str">
            <v>PERÓXIDO ORGÂNICO, TIPO D, SÓLIDO</v>
          </cell>
          <cell r="C1913">
            <v>5.2</v>
          </cell>
        </row>
        <row r="1914">
          <cell r="A1914">
            <v>3107</v>
          </cell>
          <cell r="B1914" t="str">
            <v>PERÓXIDO ORGÂNICO, TIPO E, LÍQUIDO</v>
          </cell>
          <cell r="C1914">
            <v>5.2</v>
          </cell>
        </row>
        <row r="1915">
          <cell r="A1915">
            <v>3108</v>
          </cell>
          <cell r="B1915" t="str">
            <v>PERÓXIDO ORGÂNICO, TIPO E, SÓLIDO</v>
          </cell>
          <cell r="C1915">
            <v>5.2</v>
          </cell>
        </row>
        <row r="1916">
          <cell r="A1916">
            <v>3109</v>
          </cell>
          <cell r="B1916" t="str">
            <v>PERÓXIDO ORGÂNICO, TIPO F, LÍQUIDO</v>
          </cell>
          <cell r="C1916">
            <v>5.2</v>
          </cell>
        </row>
        <row r="1917">
          <cell r="A1917">
            <v>3110</v>
          </cell>
          <cell r="B1917" t="str">
            <v>PERÓXIDO ORGÂNICO, TIPO F, SÓLIDO</v>
          </cell>
          <cell r="C1917">
            <v>5.2</v>
          </cell>
        </row>
        <row r="1918">
          <cell r="A1918">
            <v>3111</v>
          </cell>
          <cell r="B1918" t="str">
            <v>PERÓXIDO ORGÂNICO, TIPO B, LÍQUIDO, TEMPERATURA CONTROLADA</v>
          </cell>
          <cell r="C1918">
            <v>5.2</v>
          </cell>
        </row>
        <row r="1919">
          <cell r="A1919">
            <v>3112</v>
          </cell>
          <cell r="B1919" t="str">
            <v>PERÓXIDO ORGÂNICO, TIPO B, SÓLIDO, TEMPERATURA CONTROLADA</v>
          </cell>
          <cell r="C1919">
            <v>5.2</v>
          </cell>
        </row>
        <row r="1920">
          <cell r="A1920">
            <v>3113</v>
          </cell>
          <cell r="B1920" t="str">
            <v>PERÓXIDO ORGÂNICO, TIPO C, LÍQUIDO, TEMPERATURA CONTROLADA</v>
          </cell>
          <cell r="C1920">
            <v>5.2</v>
          </cell>
        </row>
        <row r="1921">
          <cell r="A1921">
            <v>3114</v>
          </cell>
          <cell r="B1921" t="str">
            <v>PERÓXIDO ORGÂNICO, TIPO C, SÓLIDO, TEMPERATURA CONTROLADA</v>
          </cell>
          <cell r="C1921">
            <v>5.2</v>
          </cell>
        </row>
        <row r="1922">
          <cell r="A1922">
            <v>3115</v>
          </cell>
          <cell r="B1922" t="str">
            <v>PERÓXIDO ORGÂNICO, TIPO D, LÍQUIDO, TEMPERATURA CONTROLADA</v>
          </cell>
          <cell r="C1922">
            <v>5.2</v>
          </cell>
        </row>
        <row r="1923">
          <cell r="A1923">
            <v>3116</v>
          </cell>
          <cell r="B1923" t="str">
            <v>PERÓXIDO ORGÂNICO, TIPO D, SÓLIDO, TEMPERATURA CONTROLADA</v>
          </cell>
          <cell r="C1923">
            <v>5.2</v>
          </cell>
        </row>
        <row r="1924">
          <cell r="A1924">
            <v>3117</v>
          </cell>
          <cell r="B1924" t="str">
            <v>PERÓXIDO ORGÂNICO, TIPO E, LÍQUIDO, TEMPERATURA CONTROLADA</v>
          </cell>
          <cell r="C1924">
            <v>5.2</v>
          </cell>
        </row>
        <row r="1925">
          <cell r="A1925">
            <v>3118</v>
          </cell>
          <cell r="B1925" t="str">
            <v>PERÓXIDO ORGÂNICO, TIPO E, SÓLIDO, TEMPERATURA CONTROLADA</v>
          </cell>
          <cell r="C1925">
            <v>5.2</v>
          </cell>
        </row>
        <row r="1926">
          <cell r="A1926">
            <v>3119</v>
          </cell>
          <cell r="B1926" t="str">
            <v>PERÓXIDO ORGÂNICO, TIPO F, LÍQUIDO, TEMPERATURA CONTROLADA</v>
          </cell>
          <cell r="C1926">
            <v>5.2</v>
          </cell>
        </row>
        <row r="1927">
          <cell r="A1927">
            <v>3120</v>
          </cell>
          <cell r="B1927" t="str">
            <v>PERÓXIDO ORGÂNICO, TIPO F, SÓLIDO, TEMPERATURA CONTROLADA</v>
          </cell>
          <cell r="C1927">
            <v>5.2</v>
          </cell>
        </row>
        <row r="1928">
          <cell r="A1928">
            <v>3121</v>
          </cell>
          <cell r="B1928" t="str">
            <v>SÓLIDO OXIDANTE, QUE REAGE COM ÁGUA, N.E.</v>
          </cell>
          <cell r="C1928">
            <v>5.0999999999999996</v>
          </cell>
        </row>
        <row r="1929">
          <cell r="A1929">
            <v>3122</v>
          </cell>
          <cell r="B1929" t="str">
            <v>LÍQUIDO TÓXICO, OXIDANTE, N.E.</v>
          </cell>
          <cell r="C1929">
            <v>6.1</v>
          </cell>
        </row>
        <row r="1930">
          <cell r="A1930">
            <v>3123</v>
          </cell>
          <cell r="B1930" t="str">
            <v>LÍQUIDO TÓXICO, QUE REAGE COM ÁGUA, N.E.</v>
          </cell>
          <cell r="C1930">
            <v>6.1</v>
          </cell>
        </row>
        <row r="1931">
          <cell r="A1931">
            <v>3124</v>
          </cell>
          <cell r="B1931" t="str">
            <v>SÓLIDO TÓXICO, SUJEITO A AUTOAQUECIMENTO, N.E.</v>
          </cell>
          <cell r="C1931">
            <v>6.1</v>
          </cell>
        </row>
        <row r="1932">
          <cell r="A1932">
            <v>3125</v>
          </cell>
          <cell r="B1932" t="str">
            <v>SÓLIDO TÓXICO, QUE REAGE COM ÁGUA, N.E.</v>
          </cell>
          <cell r="C1932">
            <v>6.1</v>
          </cell>
        </row>
        <row r="1933">
          <cell r="A1933">
            <v>3126</v>
          </cell>
          <cell r="B1933" t="str">
            <v>SÓLIDO SUJEITO A AUTOAQUECIMENTO, CORROSIVO, ORGÂNICO, N.E.</v>
          </cell>
          <cell r="C1933">
            <v>4.2</v>
          </cell>
        </row>
        <row r="1934">
          <cell r="A1934">
            <v>3127</v>
          </cell>
          <cell r="B1934" t="str">
            <v>SÓLIDO SUJEITO A AUTOAQUECIMENTO, OXIDANTE, N.E.</v>
          </cell>
          <cell r="C1934">
            <v>4.2</v>
          </cell>
        </row>
        <row r="1935">
          <cell r="A1935">
            <v>3128</v>
          </cell>
          <cell r="B1935" t="str">
            <v>SÓLIDO SUJEITO A AUTOAQUECIMENTO, TÓXICO, ORGÂNICO, N.E.</v>
          </cell>
          <cell r="C1935">
            <v>4.2</v>
          </cell>
        </row>
        <row r="1936">
          <cell r="A1936">
            <v>3129</v>
          </cell>
          <cell r="B1936" t="str">
            <v>LÍQUIDO QUE REAGE COM ÁGUA, CORROSIVO, N.E.</v>
          </cell>
          <cell r="C1936">
            <v>4.3</v>
          </cell>
        </row>
        <row r="1937">
          <cell r="A1937">
            <v>3130</v>
          </cell>
          <cell r="B1937" t="str">
            <v>LÍQUIDO QUE REAGE COM ÁGUA, TÓXICO, N.E.</v>
          </cell>
          <cell r="C1937">
            <v>4.3</v>
          </cell>
        </row>
        <row r="1938">
          <cell r="A1938">
            <v>3131</v>
          </cell>
          <cell r="B1938" t="str">
            <v>SÓLIDO QUE REAGE COM ÁGUA, CORROSIVO, N.E.</v>
          </cell>
          <cell r="C1938">
            <v>4.3</v>
          </cell>
        </row>
        <row r="1939">
          <cell r="A1939">
            <v>3132</v>
          </cell>
          <cell r="B1939" t="str">
            <v>SÓLIDO QUE REAGE COM ÁGUA, INFLAMÁVEL, N.E.</v>
          </cell>
          <cell r="C1939">
            <v>4.3</v>
          </cell>
        </row>
        <row r="1940">
          <cell r="A1940">
            <v>3133</v>
          </cell>
          <cell r="B1940" t="str">
            <v>SÓLIDO QUE REAGE COM ÁGUA, OXIDANTE, N.E.</v>
          </cell>
          <cell r="C1940">
            <v>4.3</v>
          </cell>
        </row>
        <row r="1941">
          <cell r="A1941">
            <v>3134</v>
          </cell>
          <cell r="B1941" t="str">
            <v>SÓLIDO QUE REAGE COM ÁGUA, TÓXICO, N.E.</v>
          </cell>
          <cell r="C1941">
            <v>4.3</v>
          </cell>
        </row>
        <row r="1942">
          <cell r="A1942">
            <v>3135</v>
          </cell>
          <cell r="B1942" t="str">
            <v>SÓLIDO QUE REAGE COM ÁGUA, SUJEITO A AUTOAQUECIMENTO, N.E.</v>
          </cell>
          <cell r="C1942">
            <v>4.3</v>
          </cell>
        </row>
        <row r="1943">
          <cell r="A1943">
            <v>3136</v>
          </cell>
          <cell r="B1943" t="str">
            <v>TRIFLUORMETANO, LÍQUIDO REFRIGERADO</v>
          </cell>
          <cell r="C1943">
            <v>2.2000000000000002</v>
          </cell>
        </row>
        <row r="1944">
          <cell r="A1944">
            <v>3137</v>
          </cell>
          <cell r="B1944" t="str">
            <v>SÓLIDO OXIDANTE, INFLAMÁVEL, N.E.</v>
          </cell>
          <cell r="C1944">
            <v>5.0999999999999996</v>
          </cell>
        </row>
        <row r="1945">
          <cell r="A1945">
            <v>3138</v>
          </cell>
          <cell r="B1945" t="str">
            <v>MISTURA  DE  ETILENO,  ACETILENO  E  PROPILENO,  LÍQUIDA  REFRIGERADA  contendo,  no  mínimo  71,5%  de
etileno, até 22,5% de acetileno e até 6% de propileno</v>
          </cell>
          <cell r="C1945">
            <v>2.1</v>
          </cell>
        </row>
        <row r="1946">
          <cell r="A1946">
            <v>3139</v>
          </cell>
          <cell r="B1946" t="str">
            <v>LÍQUIDO OXIDANTE, N.E.</v>
          </cell>
          <cell r="C1946">
            <v>5.0999999999999996</v>
          </cell>
        </row>
        <row r="1947">
          <cell r="A1947">
            <v>3140</v>
          </cell>
          <cell r="B1947" t="str">
            <v>ALCALÓIDES, LÍQUIDOS, N.E. ou SAIS DE ALCALÓIDES, LÍQUIDOS, N.E.</v>
          </cell>
          <cell r="C1947">
            <v>6.1</v>
          </cell>
        </row>
        <row r="1948">
          <cell r="A1948">
            <v>3141</v>
          </cell>
          <cell r="B1948" t="str">
            <v>ANTIMÔNIO, COMPOSTO INORGÂNICO, LÍQUIDO, N.E.</v>
          </cell>
          <cell r="C1948">
            <v>6.1</v>
          </cell>
        </row>
        <row r="1949">
          <cell r="A1949">
            <v>3142</v>
          </cell>
          <cell r="B1949" t="str">
            <v>DESINFETANTE, TÓXICO, LÍQUIDO, N.E.</v>
          </cell>
          <cell r="C1949">
            <v>6.1</v>
          </cell>
        </row>
        <row r="1950">
          <cell r="A1950">
            <v>3143</v>
          </cell>
          <cell r="B1950" t="str">
            <v>CORANTE, TÓXICO, SÓLIDO, N.E., ou INTERMEDIÁRIO PARA CORANTES, TÓXICO, SÓLIDO, N.E.</v>
          </cell>
          <cell r="C1950">
            <v>6.1</v>
          </cell>
        </row>
        <row r="1951">
          <cell r="A1951">
            <v>3144</v>
          </cell>
          <cell r="B1951" t="str">
            <v>NICOTINA COMPOSTO, LÍQUIDO, N.E. ou NICOTINA PREPARAÇÃO, LÍQUIDA, N.E.</v>
          </cell>
          <cell r="C1951">
            <v>6.1</v>
          </cell>
        </row>
        <row r="1952">
          <cell r="A1952">
            <v>3145</v>
          </cell>
          <cell r="B1952" t="str">
            <v>ALQUILFENÓIS, LÍQUIDOS, N.E. (incluindo os homólogos C2-C12)</v>
          </cell>
          <cell r="C1952">
            <v>8</v>
          </cell>
        </row>
        <row r="1953">
          <cell r="A1953">
            <v>3146</v>
          </cell>
          <cell r="B1953" t="str">
            <v>ESTANHO COMPOSTO ORGÂNICO, SÓLIDO, N.E.</v>
          </cell>
          <cell r="C1953">
            <v>6.1</v>
          </cell>
        </row>
        <row r="1954">
          <cell r="A1954">
            <v>3147</v>
          </cell>
          <cell r="B1954" t="str">
            <v>CORANTE, CORROSIVO, SÓLIDO, N.E., ou INTERMEDIÁRIO PARA CORANTES, CORROSIVO, SÓLIDO, N.E.</v>
          </cell>
          <cell r="C1954">
            <v>8</v>
          </cell>
        </row>
        <row r="1955">
          <cell r="A1955">
            <v>3148</v>
          </cell>
          <cell r="B1955" t="str">
            <v>LÍQUIDO QUE REAGE COM ÁGUA, N.E.</v>
          </cell>
          <cell r="C1955">
            <v>4.3</v>
          </cell>
        </row>
        <row r="1956">
          <cell r="A1956">
            <v>3149</v>
          </cell>
          <cell r="B1956" t="str">
            <v>MISTURA DE PERÓXIDO DE HIDROGÊNIO E ÁCIDO PERACÉTICO, com ácido(s), água e, no máximo, 5%  de ácido peracético, ESTABILIZADA</v>
          </cell>
          <cell r="C1956">
            <v>5.0999999999999996</v>
          </cell>
        </row>
        <row r="1957">
          <cell r="A1957">
            <v>3150</v>
          </cell>
          <cell r="B1957" t="str">
            <v>DISPOSITIVOS,     PEQUENOS,     ACIONADOS     POR     HIDROCARBONETOS     GASOSOS,     ou     RECARGA     DE
HIDROCARBONETOS GASOSOS PARA PEQUENOS DISPOSITIVOS, com difusor</v>
          </cell>
          <cell r="C1957">
            <v>2.1</v>
          </cell>
        </row>
        <row r="1958">
          <cell r="A1958">
            <v>3151</v>
          </cell>
          <cell r="B1958" t="str">
            <v>BIFENILAS POLIHALOGENADAS, LÍQUIDAS ou MONOMETILDIFENILAS-METANOS HALOGENADAS, LÍQUIDAS
ou TERFENILAS POLIHALOGENADAS, LÍQUIDAS</v>
          </cell>
          <cell r="C1958">
            <v>9</v>
          </cell>
        </row>
        <row r="1959">
          <cell r="A1959">
            <v>3152</v>
          </cell>
          <cell r="B1959" t="str">
            <v>BIFENILAS  POLIHALOGENADAS,  SÓLIDAS  ou  MONOMETILDIFENILAS-METANOS  HALOGENADAS,  SÓLIDAS
ou TERFENILAS POLIHALOGENADAS, SÓLIDAS</v>
          </cell>
          <cell r="C1959">
            <v>9</v>
          </cell>
        </row>
        <row r="1960">
          <cell r="A1960">
            <v>3153</v>
          </cell>
          <cell r="B1960" t="str">
            <v>PERFLUOR (ÉTER METILVINÍLICO)</v>
          </cell>
          <cell r="C1960">
            <v>2.1</v>
          </cell>
        </row>
        <row r="1961">
          <cell r="A1961">
            <v>3154</v>
          </cell>
          <cell r="B1961" t="str">
            <v>PERFLUOR (ÉTER ETILVINÍLICO)</v>
          </cell>
          <cell r="C1961">
            <v>2.1</v>
          </cell>
        </row>
        <row r="1962">
          <cell r="A1962">
            <v>3155</v>
          </cell>
          <cell r="B1962" t="str">
            <v>PENTACLOROFENOL</v>
          </cell>
          <cell r="C1962">
            <v>6.1</v>
          </cell>
        </row>
        <row r="1963">
          <cell r="A1963">
            <v>3156</v>
          </cell>
          <cell r="B1963" t="str">
            <v>GÁS OXIDANTE, COMPRIMIDO, N.E.</v>
          </cell>
          <cell r="C1963">
            <v>2.2000000000000002</v>
          </cell>
        </row>
        <row r="1964">
          <cell r="A1964">
            <v>3157</v>
          </cell>
          <cell r="B1964" t="str">
            <v>GÁS OXIDANTE, LIQUEFEITO, N.E.</v>
          </cell>
          <cell r="C1964">
            <v>2.2000000000000002</v>
          </cell>
        </row>
        <row r="1965">
          <cell r="A1965">
            <v>3158</v>
          </cell>
          <cell r="B1965" t="str">
            <v>GÁS LÍQUIDO REFRIGERADO, N.E.</v>
          </cell>
          <cell r="C1965">
            <v>2.2000000000000002</v>
          </cell>
        </row>
        <row r="1966">
          <cell r="A1966">
            <v>3159</v>
          </cell>
          <cell r="B1966" t="str">
            <v>1,1,1,2-TETRAFLUORETANO (GÁS REFRIGERANTE R 134 a)</v>
          </cell>
          <cell r="C1966">
            <v>2.2000000000000002</v>
          </cell>
        </row>
        <row r="1967">
          <cell r="A1967">
            <v>3160</v>
          </cell>
          <cell r="B1967" t="str">
            <v>GÁS TÓXICO, INFLAMÁVEL, LIQUEFEITO, N.E.</v>
          </cell>
          <cell r="C1967">
            <v>2.2999999999999998</v>
          </cell>
        </row>
        <row r="1968">
          <cell r="A1968">
            <v>3161</v>
          </cell>
          <cell r="B1968" t="str">
            <v>GÁS INFLAMÁVEL, LIQUEFEITO, N.E.</v>
          </cell>
          <cell r="C1968">
            <v>2.1</v>
          </cell>
        </row>
        <row r="1969">
          <cell r="A1969">
            <v>3162</v>
          </cell>
          <cell r="B1969" t="str">
            <v>GÁS TÓXICO, LIQUEFEITO, N.E.</v>
          </cell>
          <cell r="C1969">
            <v>2.2999999999999998</v>
          </cell>
        </row>
        <row r="1970">
          <cell r="A1970">
            <v>3163</v>
          </cell>
          <cell r="B1970" t="str">
            <v>GÁS LIQUEFEITO, N.E.</v>
          </cell>
          <cell r="C1970">
            <v>2.2000000000000002</v>
          </cell>
        </row>
        <row r="1971">
          <cell r="A1971">
            <v>3164</v>
          </cell>
          <cell r="B1971" t="str">
            <v>ARTIGOS PRESSURIZADOS PNEUMÁTICOS ou HIDRÁULICOS (contendo gás não-inflamável)</v>
          </cell>
          <cell r="C1971">
            <v>2.2000000000000002</v>
          </cell>
        </row>
        <row r="1972">
          <cell r="A1972">
            <v>3165</v>
          </cell>
          <cell r="B1972" t="str">
            <v>TANQUE  DE  COMBUSTÍVEL  DE  UNIDADE  DE  FORÇA  HIDRÁULICA  PARA  AERONAVE  (contendo  mistura  de
hidrazina anidra e metilhidrazina) (combustível M86)</v>
          </cell>
          <cell r="C1972">
            <v>3</v>
          </cell>
        </row>
        <row r="1973">
          <cell r="A1973">
            <v>3166</v>
          </cell>
          <cell r="B1973" t="str">
            <v>VEÍCULO, MOVIDO A GÁS INFLAMÁVEL ou VEÍCULO, MOVIDO A LÍQUIDO INFLAMÁVEL ou VEÍCULO, COM PILHA  DE  COMBUSTÍVEL,  MOVIDO  A  GÁS  INFLAMÁVEL  ou  VEÍCULO,  COM  PILHA  DE  COMBUSTÍVEL, MOVIDO A LÍQUIDO INFLAMÁVEL</v>
          </cell>
          <cell r="C1973" t="str">
            <v>PRODUTO NÃO SUJEITO AO REGULAMENTO DO TRANSPORTE TERRESTRE DE PRODUTOS PERIGOSOS</v>
          </cell>
        </row>
        <row r="1974">
          <cell r="A1974">
            <v>3167</v>
          </cell>
          <cell r="B1974" t="str">
            <v>GÁS INFLAMÁVEL, NÃO-PRESSURIZADO, AMOSTRA, N.E., não-líquido refrigerado</v>
          </cell>
          <cell r="C1974">
            <v>2.1</v>
          </cell>
        </row>
        <row r="1975">
          <cell r="A1975">
            <v>3168</v>
          </cell>
          <cell r="B1975" t="str">
            <v>GÁS TÓXICO, INFLAMÁVEL, NÃO-PRESSURIZADO, AMOSTRA, N.E., não-líquido refrigerado</v>
          </cell>
          <cell r="C1975">
            <v>2.2999999999999998</v>
          </cell>
        </row>
        <row r="1976">
          <cell r="A1976">
            <v>3169</v>
          </cell>
          <cell r="B1976" t="str">
            <v>GÁS TÓXICO, NÃO-PRESSURIZADO, AMOSTRA, N.E., não-líquido refrigerado</v>
          </cell>
          <cell r="C1976">
            <v>2.2999999999999998</v>
          </cell>
        </row>
        <row r="1977">
          <cell r="A1977">
            <v>3170</v>
          </cell>
          <cell r="B1977" t="str">
            <v>ALUMÍNIO, SUBPRODUTOS DA FUNDIÇÃO, ou ALUMÍNIO, SUBPRODUTOS DA REFUNDIÇÃO</v>
          </cell>
          <cell r="C1977">
            <v>4.3</v>
          </cell>
        </row>
        <row r="1978">
          <cell r="A1978">
            <v>3171</v>
          </cell>
          <cell r="B1978" t="str">
            <v>VEÍCULO MOVIDO A BATERIA, ou EQUIPAMENTO MOVIDO A BATERIA</v>
          </cell>
          <cell r="C1978" t="str">
            <v>PRODUTO NÃO SUJEITO AO REGULAMENTO DO TRANSPORTE TERRESTRE DE PRODUTOS PERIGOSOS</v>
          </cell>
        </row>
        <row r="1979">
          <cell r="A1979">
            <v>3172</v>
          </cell>
          <cell r="B1979" t="str">
            <v>TOXINAS EXTRAÍDAS DE FONTES VIVAS, LÍQUIDAS, N.E.</v>
          </cell>
          <cell r="C1979">
            <v>6.1</v>
          </cell>
        </row>
        <row r="1980">
          <cell r="A1980">
            <v>3174</v>
          </cell>
          <cell r="B1980" t="str">
            <v>DISSULFETO DE TITÂNIO</v>
          </cell>
          <cell r="C1980">
            <v>4.2</v>
          </cell>
        </row>
        <row r="1981">
          <cell r="A1981">
            <v>3175</v>
          </cell>
          <cell r="B1981" t="str">
            <v>SÓLIDOS CONTENDO LÍQUIDO INFLAMÁVEL, N.E.</v>
          </cell>
          <cell r="C1981">
            <v>4.0999999999999996</v>
          </cell>
        </row>
        <row r="1982">
          <cell r="A1982">
            <v>3176</v>
          </cell>
          <cell r="B1982" t="str">
            <v>SÓLIDO INFLAMÁVEL, ORGÂNICO, FUNDIDO, N.E.</v>
          </cell>
          <cell r="C1982">
            <v>4.0999999999999996</v>
          </cell>
        </row>
        <row r="1983">
          <cell r="A1983">
            <v>3178</v>
          </cell>
          <cell r="B1983" t="str">
            <v>SÓLIDO INFLAMÁVEL, INORGÂNICO, N.E.</v>
          </cell>
          <cell r="C1983">
            <v>4.0999999999999996</v>
          </cell>
        </row>
        <row r="1984">
          <cell r="A1984">
            <v>3179</v>
          </cell>
          <cell r="B1984" t="str">
            <v>SÓLIDO INFLAMÁVEL, TÓXICO, INORGÂNICO, N.E.</v>
          </cell>
          <cell r="C1984">
            <v>4.0999999999999996</v>
          </cell>
        </row>
        <row r="1985">
          <cell r="A1985">
            <v>3180</v>
          </cell>
          <cell r="B1985" t="str">
            <v>SÓLIDO INFLAMÁVEL, CORROSIVO, INORGÂNICO, N.E.</v>
          </cell>
          <cell r="C1985">
            <v>4.0999999999999996</v>
          </cell>
        </row>
        <row r="1986">
          <cell r="A1986">
            <v>3181</v>
          </cell>
          <cell r="B1986" t="str">
            <v>SAIS METÁLICOS DE COMPOSTOS ORGÂNICOS, INFLAMÁVEIS, N.E.</v>
          </cell>
          <cell r="C1986">
            <v>4.0999999999999996</v>
          </cell>
        </row>
        <row r="1987">
          <cell r="A1987">
            <v>3182</v>
          </cell>
          <cell r="B1987" t="str">
            <v>HIDRETOS METÁLICOS, INFLAMÁVEIS, N.E.</v>
          </cell>
          <cell r="C1987">
            <v>4.0999999999999996</v>
          </cell>
        </row>
        <row r="1988">
          <cell r="A1988">
            <v>3183</v>
          </cell>
          <cell r="B1988" t="str">
            <v>LÍQUIDO SUJEITO A AUTOAQUECIMENTO, ORGÂNICO, N.E.</v>
          </cell>
          <cell r="C1988">
            <v>4.2</v>
          </cell>
        </row>
        <row r="1989">
          <cell r="A1989">
            <v>3184</v>
          </cell>
          <cell r="B1989" t="str">
            <v>LÍQUIDO SUJEITO A AUTOAQUECIMENTO, TÓXICO, ORGÂNICO, N.E.</v>
          </cell>
          <cell r="C1989">
            <v>4.2</v>
          </cell>
        </row>
        <row r="1990">
          <cell r="A1990">
            <v>3185</v>
          </cell>
          <cell r="B1990" t="str">
            <v>LÍQUIDO SUJEITO A AUTOAQUECIMENTO, CORROSIVO, ORGÂNICO, N.E.</v>
          </cell>
          <cell r="C1990">
            <v>4.2</v>
          </cell>
        </row>
        <row r="1991">
          <cell r="A1991">
            <v>3186</v>
          </cell>
          <cell r="B1991" t="str">
            <v>LÍQUIDO SUJEITO A AUTOAQUECIMENTO, INORGÂNICO, N.E.</v>
          </cell>
          <cell r="C1991">
            <v>4.2</v>
          </cell>
        </row>
        <row r="1992">
          <cell r="A1992">
            <v>3187</v>
          </cell>
          <cell r="B1992" t="str">
            <v>LÍQUIDO SUJEITO A AUTOAQUECIMENTO, TÓXICO, INORGÂNICO, N.E.</v>
          </cell>
          <cell r="C1992">
            <v>4.2</v>
          </cell>
        </row>
        <row r="1993">
          <cell r="A1993">
            <v>3188</v>
          </cell>
          <cell r="B1993" t="str">
            <v>LÍQUIDO SUJEITO A AUTOAQUECIMENTO, CORROSIVO, INORGÂNICO, N.E.</v>
          </cell>
          <cell r="C1993">
            <v>4.2</v>
          </cell>
        </row>
        <row r="1994">
          <cell r="A1994">
            <v>3189</v>
          </cell>
          <cell r="B1994" t="str">
            <v>METAL EM PÓ, SUJEITO A AUTOAQUECIMENTO, N.E.</v>
          </cell>
          <cell r="C1994">
            <v>4.2</v>
          </cell>
        </row>
        <row r="1995">
          <cell r="A1995">
            <v>3190</v>
          </cell>
          <cell r="B1995" t="str">
            <v>SÓLIDO SUJEITO A AUTOAQUECIMENTO, INORGÂNICO, N.E.</v>
          </cell>
          <cell r="C1995">
            <v>4.2</v>
          </cell>
        </row>
        <row r="1996">
          <cell r="A1996">
            <v>3191</v>
          </cell>
          <cell r="B1996" t="str">
            <v>SÓLIDO SUJEITO A AUTOAQUECIMENTO, TÓXICO, INORGÂNICO, N.E.</v>
          </cell>
          <cell r="C1996">
            <v>4.2</v>
          </cell>
        </row>
        <row r="1997">
          <cell r="A1997">
            <v>3192</v>
          </cell>
          <cell r="B1997" t="str">
            <v>SÓLIDO SUJEITO A AUTOAQUECIMENTO, CORROSIVO, INORGÂNICO, N.E.</v>
          </cell>
          <cell r="C1997">
            <v>4.2</v>
          </cell>
        </row>
        <row r="1998">
          <cell r="A1998">
            <v>3194</v>
          </cell>
          <cell r="B1998" t="str">
            <v>LÍQUIDO PIROFÓRICO, INORGÂNICO, N.E.</v>
          </cell>
          <cell r="C1998">
            <v>4.2</v>
          </cell>
        </row>
        <row r="1999">
          <cell r="A1999">
            <v>3200</v>
          </cell>
          <cell r="B1999" t="str">
            <v>SÓLIDO PIROFÓRICO, INORGÂNICO, N.E.</v>
          </cell>
          <cell r="C1999">
            <v>4.2</v>
          </cell>
        </row>
        <row r="2000">
          <cell r="A2000">
            <v>3205</v>
          </cell>
          <cell r="B2000" t="str">
            <v>ALCOOLATOS DE METAL ALCALINO-TERROSO, N.E.</v>
          </cell>
          <cell r="C2000">
            <v>4.2</v>
          </cell>
        </row>
        <row r="2001">
          <cell r="A2001">
            <v>3206</v>
          </cell>
          <cell r="B2001" t="str">
            <v>ALCOOLATOS DE METAL ALCALINO, SUJEITO A AUTOAQUECIMENTO, CORROSIVOS, N.E.</v>
          </cell>
          <cell r="C2001">
            <v>4.2</v>
          </cell>
        </row>
        <row r="2002">
          <cell r="A2002">
            <v>3208</v>
          </cell>
          <cell r="B2002" t="str">
            <v>SUBSTÂNCIA METÁLICA, QUE REAGE COM ÁGUA, N.E.</v>
          </cell>
          <cell r="C2002">
            <v>4.3</v>
          </cell>
        </row>
        <row r="2003">
          <cell r="A2003">
            <v>3209</v>
          </cell>
          <cell r="B2003" t="str">
            <v>SUBSTÂNCIA METÁLICA, QUE REAGE COM ÁGUA, SUJEITAA AUTOAQUECIMENTO, N.E.</v>
          </cell>
          <cell r="C2003">
            <v>4.3</v>
          </cell>
        </row>
        <row r="2004">
          <cell r="A2004">
            <v>3210</v>
          </cell>
          <cell r="B2004" t="str">
            <v>CLORATOS INORGÂNICOS, SOLUÇÃO AQUOSA, N.E.</v>
          </cell>
          <cell r="C2004">
            <v>5.0999999999999996</v>
          </cell>
        </row>
        <row r="2005">
          <cell r="A2005">
            <v>3211</v>
          </cell>
          <cell r="B2005" t="str">
            <v>PERCLORATOS INORGÂNICOS, SOLUÇÃO AQUOSA, N.E.</v>
          </cell>
          <cell r="C2005">
            <v>5.0999999999999996</v>
          </cell>
        </row>
        <row r="2006">
          <cell r="A2006">
            <v>3212</v>
          </cell>
          <cell r="B2006" t="str">
            <v>HIPOCLORITOS INORGÂNICOS, N.E.</v>
          </cell>
          <cell r="C2006">
            <v>5.0999999999999996</v>
          </cell>
        </row>
        <row r="2007">
          <cell r="A2007">
            <v>3213</v>
          </cell>
          <cell r="B2007" t="str">
            <v>BROMATOS INORGÂNICOS, SOLUÇÃO AQUOSA, N.E.</v>
          </cell>
          <cell r="C2007">
            <v>5.0999999999999996</v>
          </cell>
        </row>
        <row r="2008">
          <cell r="A2008">
            <v>3214</v>
          </cell>
          <cell r="B2008" t="str">
            <v>PERMANGANATOS INORGÂNICOS, SOLIÇÃO AQUOSA, N.E.</v>
          </cell>
          <cell r="C2008">
            <v>5.0999999999999996</v>
          </cell>
        </row>
        <row r="2009">
          <cell r="A2009">
            <v>3215</v>
          </cell>
          <cell r="B2009" t="str">
            <v>PERSULFATOS INORGÂNICOS, N.E.</v>
          </cell>
          <cell r="C2009">
            <v>5.0999999999999996</v>
          </cell>
        </row>
        <row r="2010">
          <cell r="A2010">
            <v>3216</v>
          </cell>
          <cell r="B2010" t="str">
            <v>PERSULFATOS INORGÂNICOS, SOLUÇÃO AQUOSA, N.E.</v>
          </cell>
          <cell r="C2010">
            <v>5.0999999999999996</v>
          </cell>
        </row>
        <row r="2011">
          <cell r="A2011">
            <v>3218</v>
          </cell>
          <cell r="B2011" t="str">
            <v>NITRATOS INORGÂNICOS, SOLUÇÃO AQUOSA, N.E.</v>
          </cell>
          <cell r="C2011">
            <v>5.0999999999999996</v>
          </cell>
        </row>
        <row r="2012">
          <cell r="A2012">
            <v>3219</v>
          </cell>
          <cell r="B2012" t="str">
            <v>NITRITOS INORGÂNICOS, SOLUÇÃO AQUOSA, N.E.</v>
          </cell>
          <cell r="C2012">
            <v>5.0999999999999996</v>
          </cell>
        </row>
        <row r="2013">
          <cell r="A2013">
            <v>3220</v>
          </cell>
          <cell r="B2013" t="str">
            <v>PENTAFLUORETANO (GÁS REFRIGERANTE R 125)</v>
          </cell>
          <cell r="C2013">
            <v>2.2000000000000002</v>
          </cell>
        </row>
        <row r="2014">
          <cell r="A2014">
            <v>3221</v>
          </cell>
          <cell r="B2014" t="str">
            <v>LÍQUIDO AUTORREAGENTE, TIPO B</v>
          </cell>
          <cell r="C2014">
            <v>4.0999999999999996</v>
          </cell>
        </row>
        <row r="2015">
          <cell r="A2015">
            <v>3222</v>
          </cell>
          <cell r="B2015" t="str">
            <v>SÓLIDO AUTORREAGENTE, TIPO B</v>
          </cell>
          <cell r="C2015">
            <v>4.0999999999999996</v>
          </cell>
        </row>
        <row r="2016">
          <cell r="A2016">
            <v>3223</v>
          </cell>
          <cell r="B2016" t="str">
            <v>LÍQUIDO AUTORREAGENTE, TIPO C</v>
          </cell>
          <cell r="C2016">
            <v>4.0999999999999996</v>
          </cell>
        </row>
        <row r="2017">
          <cell r="A2017">
            <v>3224</v>
          </cell>
          <cell r="B2017" t="str">
            <v>SÓLIDO AUTORREAGENTE, TIPO C</v>
          </cell>
          <cell r="C2017">
            <v>4.0999999999999996</v>
          </cell>
        </row>
        <row r="2018">
          <cell r="A2018">
            <v>3225</v>
          </cell>
          <cell r="B2018" t="str">
            <v>LÍQUIDO AUTORREAGENTE, TIPO D</v>
          </cell>
          <cell r="C2018">
            <v>4.0999999999999996</v>
          </cell>
        </row>
        <row r="2019">
          <cell r="A2019">
            <v>3226</v>
          </cell>
          <cell r="B2019" t="str">
            <v>SÓLIDO AUTORREAGENTE, TIPO D</v>
          </cell>
          <cell r="C2019">
            <v>4.0999999999999996</v>
          </cell>
        </row>
        <row r="2020">
          <cell r="A2020">
            <v>3227</v>
          </cell>
          <cell r="B2020" t="str">
            <v>LÍQUIDO AUTORREAGENTE, TIPO E</v>
          </cell>
          <cell r="C2020">
            <v>4.0999999999999996</v>
          </cell>
        </row>
        <row r="2021">
          <cell r="A2021">
            <v>3228</v>
          </cell>
          <cell r="B2021" t="str">
            <v>SÓLIDO AUTORREAGENTE, TIPO E</v>
          </cell>
          <cell r="C2021">
            <v>4.0999999999999996</v>
          </cell>
        </row>
        <row r="2022">
          <cell r="A2022">
            <v>3229</v>
          </cell>
          <cell r="B2022" t="str">
            <v>LÍQUIDO AUTORREAGENTE, TIPO F</v>
          </cell>
          <cell r="C2022">
            <v>4.0999999999999996</v>
          </cell>
        </row>
        <row r="2023">
          <cell r="A2023">
            <v>3230</v>
          </cell>
          <cell r="B2023" t="str">
            <v>SÓLIDO AUTORREAGENTE, TIPO F</v>
          </cell>
          <cell r="C2023">
            <v>4.0999999999999996</v>
          </cell>
        </row>
        <row r="2024">
          <cell r="A2024">
            <v>3231</v>
          </cell>
          <cell r="B2024" t="str">
            <v>LÍQUIDO AUTORREAGENTE, TIPO B, TEMPERATURA CONTROLADA</v>
          </cell>
          <cell r="C2024">
            <v>4.0999999999999996</v>
          </cell>
        </row>
        <row r="2025">
          <cell r="A2025">
            <v>3232</v>
          </cell>
          <cell r="B2025" t="str">
            <v>SÓLIDO AUTORREAGENTE, TIPO B, TEMPERATURA CONTROLADA</v>
          </cell>
          <cell r="C2025">
            <v>4.0999999999999996</v>
          </cell>
        </row>
        <row r="2026">
          <cell r="A2026">
            <v>3233</v>
          </cell>
          <cell r="B2026" t="str">
            <v>LÍQUIDO AUTORREAGENTE, TIPO C, TEMPERATURA CONTROLADA</v>
          </cell>
          <cell r="C2026">
            <v>4.0999999999999996</v>
          </cell>
        </row>
        <row r="2027">
          <cell r="A2027">
            <v>3234</v>
          </cell>
          <cell r="B2027" t="str">
            <v>SÓLIDO AUTORREAGENTE, TIPO C, TEMPERATURA CONTROLADA</v>
          </cell>
          <cell r="C2027">
            <v>4.0999999999999996</v>
          </cell>
        </row>
        <row r="2028">
          <cell r="A2028">
            <v>3235</v>
          </cell>
          <cell r="B2028" t="str">
            <v>LÍQUIDO AUTORREAGENTE, TIPO D, TEMPERATURA CONTROLADA</v>
          </cell>
          <cell r="C2028">
            <v>4.0999999999999996</v>
          </cell>
        </row>
        <row r="2029">
          <cell r="A2029">
            <v>3236</v>
          </cell>
          <cell r="B2029" t="str">
            <v>SÓLIDO AUTORREAGENTE, TIPO D, TEMPERATURA CONTROLADA</v>
          </cell>
          <cell r="C2029">
            <v>4.0999999999999996</v>
          </cell>
        </row>
        <row r="2030">
          <cell r="A2030">
            <v>3237</v>
          </cell>
          <cell r="B2030" t="str">
            <v>LÍQUIDO AUTORREAGENTE, TIPO E, TEMPERATURA CONTROLADA</v>
          </cell>
          <cell r="C2030">
            <v>4.0999999999999996</v>
          </cell>
        </row>
        <row r="2031">
          <cell r="A2031">
            <v>3238</v>
          </cell>
          <cell r="B2031" t="str">
            <v>SÓLIDO AUTORREAGENTE, TIPO E, TEMPERATURA CONTROLADA</v>
          </cell>
          <cell r="C2031">
            <v>4.0999999999999996</v>
          </cell>
        </row>
        <row r="2032">
          <cell r="A2032">
            <v>3239</v>
          </cell>
          <cell r="B2032" t="str">
            <v>LÍQUIDO AUTORREAGENTE, TIPO F, TEMPERATURA CONTROLADA</v>
          </cell>
          <cell r="C2032">
            <v>4.0999999999999996</v>
          </cell>
        </row>
        <row r="2033">
          <cell r="A2033">
            <v>3240</v>
          </cell>
          <cell r="B2033" t="str">
            <v>SÓLIDO AUTORREAGENTE, TIPO F, TEMPERATURA CONTROLADA</v>
          </cell>
          <cell r="C2033">
            <v>4.0999999999999996</v>
          </cell>
        </row>
        <row r="2034">
          <cell r="A2034">
            <v>3241</v>
          </cell>
          <cell r="B2034" t="str">
            <v>2-BROMO-2-NITROPROPANO-1,3-DIOL</v>
          </cell>
          <cell r="C2034">
            <v>4.0999999999999996</v>
          </cell>
        </row>
        <row r="2035">
          <cell r="A2035">
            <v>3242</v>
          </cell>
          <cell r="B2035" t="str">
            <v>AZODICARBONAMIDA</v>
          </cell>
          <cell r="C2035">
            <v>4.0999999999999996</v>
          </cell>
        </row>
        <row r="2036">
          <cell r="A2036">
            <v>3243</v>
          </cell>
          <cell r="B2036" t="str">
            <v>SÓLIDOS CONTENDO LÍQUIDO TÓXICO, N.E.</v>
          </cell>
          <cell r="C2036">
            <v>6.1</v>
          </cell>
        </row>
        <row r="2037">
          <cell r="A2037">
            <v>3244</v>
          </cell>
          <cell r="B2037" t="str">
            <v>SÓLIDOS CONTENDO LÍQUIDO CORROSIVO, N.E.</v>
          </cell>
          <cell r="C2037">
            <v>8</v>
          </cell>
        </row>
        <row r="2038">
          <cell r="A2038">
            <v>3245</v>
          </cell>
          <cell r="B2038" t="str">
            <v>MICROONGANISMOS GENETICAMENTE MODIFICADOS ou ORGANISMOS GENETICAMENTE MODIFICADOS</v>
          </cell>
          <cell r="C2038">
            <v>9</v>
          </cell>
        </row>
        <row r="2039">
          <cell r="A2039">
            <v>3246</v>
          </cell>
          <cell r="B2039" t="str">
            <v>CLORETO DE METANOSSULFONILA</v>
          </cell>
          <cell r="C2039">
            <v>6.1</v>
          </cell>
        </row>
        <row r="2040">
          <cell r="A2040">
            <v>3247</v>
          </cell>
          <cell r="B2040" t="str">
            <v>PEROXOBORATO DE SÓDIO, ANIDRO</v>
          </cell>
          <cell r="C2040">
            <v>5.0999999999999996</v>
          </cell>
        </row>
        <row r="2041">
          <cell r="A2041">
            <v>3248</v>
          </cell>
          <cell r="B2041" t="str">
            <v>MEDICAMENTO, INFLAMÁVEL, TÓXICO, LÍQUIDO, N.E.</v>
          </cell>
          <cell r="C2041">
            <v>3</v>
          </cell>
        </row>
        <row r="2042">
          <cell r="A2042">
            <v>3249</v>
          </cell>
          <cell r="B2042" t="str">
            <v>MEDICAMENTO, TÓXICO, SÓLIDO, N.E.</v>
          </cell>
          <cell r="C2042">
            <v>6.1</v>
          </cell>
        </row>
        <row r="2043">
          <cell r="A2043">
            <v>3250</v>
          </cell>
          <cell r="B2043" t="str">
            <v>ÁCIDO CLORACÉTICO, FUNDIDO</v>
          </cell>
          <cell r="C2043">
            <v>6.1</v>
          </cell>
        </row>
        <row r="2044">
          <cell r="A2044">
            <v>3251</v>
          </cell>
          <cell r="B2044" t="str">
            <v>5-MONONITRATO DE ISOSORBIDE</v>
          </cell>
          <cell r="C2044">
            <v>4.0999999999999996</v>
          </cell>
        </row>
        <row r="2045">
          <cell r="A2045">
            <v>3252</v>
          </cell>
          <cell r="B2045" t="str">
            <v>DIFLUORMETANO (GÁS REFRIGERANTE R 32)</v>
          </cell>
          <cell r="C2045">
            <v>2.1</v>
          </cell>
        </row>
        <row r="2046">
          <cell r="A2046">
            <v>3253</v>
          </cell>
          <cell r="B2046" t="str">
            <v>TRIOXOSSILICATO DE DISÓDIO</v>
          </cell>
          <cell r="C2046">
            <v>8</v>
          </cell>
        </row>
        <row r="2047">
          <cell r="A2047">
            <v>3254</v>
          </cell>
          <cell r="B2047" t="str">
            <v>TRIBUTILFOSFANO</v>
          </cell>
          <cell r="C2047">
            <v>4.2</v>
          </cell>
        </row>
        <row r="2048">
          <cell r="A2048">
            <v>3255</v>
          </cell>
          <cell r="B2048" t="str">
            <v>HIPOCLORITO DE t-BUTILA</v>
          </cell>
          <cell r="C2048">
            <v>4.2</v>
          </cell>
        </row>
        <row r="2049">
          <cell r="A2049">
            <v>3256</v>
          </cell>
          <cell r="B2049" t="str">
            <v>LÍQUIDO A TEMPERATURA ELEVADA, INFLAMÁVEL, N.E., com PFg superior a 60ºC, a temperatura igual ou superior
ao PFg</v>
          </cell>
          <cell r="C2049">
            <v>3</v>
          </cell>
        </row>
        <row r="2050">
          <cell r="A2050">
            <v>3257</v>
          </cell>
          <cell r="B2050" t="str">
            <v>LÍQUIDO A TEMPERATURA ELEVADA, N.E., a 100ºC ou mais e abaixo do PFg (incluindo metais fundidos, sais fundidos,
etc)</v>
          </cell>
          <cell r="C2050">
            <v>9</v>
          </cell>
        </row>
        <row r="2051">
          <cell r="A2051">
            <v>3258</v>
          </cell>
          <cell r="B2051" t="str">
            <v>SÓLIDO A TEMPERATURA ELEVADA, N.E. a 240ºC ou mais</v>
          </cell>
          <cell r="C2051">
            <v>9</v>
          </cell>
        </row>
        <row r="2052">
          <cell r="A2052">
            <v>3259</v>
          </cell>
          <cell r="B2052" t="str">
            <v>AMINAS, CORROSIVAS, SÓLIDAS, N.E., ou POLIAMINAS, CORROSIVAS, SÓLIDAS, N.E.</v>
          </cell>
          <cell r="C2052">
            <v>8</v>
          </cell>
        </row>
        <row r="2053">
          <cell r="A2053">
            <v>3260</v>
          </cell>
          <cell r="B2053" t="str">
            <v>SÓLIDO CORROSIVO, ÁCIDO, INORGÂNICO, N.E.</v>
          </cell>
          <cell r="C2053">
            <v>8</v>
          </cell>
        </row>
        <row r="2054">
          <cell r="A2054">
            <v>3261</v>
          </cell>
          <cell r="B2054" t="str">
            <v>SÓLIDO CORROSIVO, ÁCIDO, ORGÂNICO, N.E.</v>
          </cell>
          <cell r="C2054">
            <v>8</v>
          </cell>
        </row>
        <row r="2055">
          <cell r="A2055">
            <v>3262</v>
          </cell>
          <cell r="B2055" t="str">
            <v>SÓLIDO CORROSIVO, BÁSICO, INORGÂNICO, N.E.</v>
          </cell>
          <cell r="C2055">
            <v>8</v>
          </cell>
        </row>
        <row r="2056">
          <cell r="A2056">
            <v>3263</v>
          </cell>
          <cell r="B2056" t="str">
            <v>SÓLIDO CORROSIVO, BÁSICO, ORGÂNICO, N.E.</v>
          </cell>
          <cell r="C2056">
            <v>8</v>
          </cell>
        </row>
        <row r="2057">
          <cell r="A2057">
            <v>3264</v>
          </cell>
          <cell r="B2057" t="str">
            <v>LÍQUIDO CORROSIVO, ÁCIDO, INORGÂNICO, N.E.</v>
          </cell>
          <cell r="C2057">
            <v>8</v>
          </cell>
        </row>
        <row r="2058">
          <cell r="A2058">
            <v>3265</v>
          </cell>
          <cell r="B2058" t="str">
            <v>LÍQUIDO CORROSIVO, ÁCIDO, ORGÂNICO, N.E.</v>
          </cell>
          <cell r="C2058">
            <v>8</v>
          </cell>
        </row>
        <row r="2059">
          <cell r="A2059">
            <v>3266</v>
          </cell>
          <cell r="B2059" t="str">
            <v>LÍQUIDO CORROSIVO, BÁSICO, INORGÂNICO, N.E.</v>
          </cell>
          <cell r="C2059">
            <v>8</v>
          </cell>
        </row>
        <row r="2060">
          <cell r="A2060">
            <v>3267</v>
          </cell>
          <cell r="B2060" t="str">
            <v>LÍQUIDO CORROSIVO, BÁSICO, ORGÂNICO, N.E.</v>
          </cell>
          <cell r="C2060">
            <v>8</v>
          </cell>
        </row>
        <row r="2061">
          <cell r="A2061">
            <v>3268</v>
          </cell>
          <cell r="B2061" t="str">
            <v>DISPOSITIVOS DE SEGURANÇA, acionados eletricamente</v>
          </cell>
          <cell r="C2061">
            <v>9</v>
          </cell>
        </row>
        <row r="2062">
          <cell r="A2062">
            <v>3269</v>
          </cell>
          <cell r="B2062" t="str">
            <v>RESINA DE POLIÉSTER, CONJUNTO material a base líquida</v>
          </cell>
          <cell r="C2062">
            <v>3</v>
          </cell>
        </row>
        <row r="2063">
          <cell r="A2063">
            <v>3270</v>
          </cell>
          <cell r="B2063" t="str">
            <v>FILTROS DE MEMBRANA DE NITROCELULOSE, com até 12,6% de nitrogênio, massa seca</v>
          </cell>
          <cell r="C2063">
            <v>4.0999999999999996</v>
          </cell>
        </row>
        <row r="2064">
          <cell r="A2064">
            <v>3271</v>
          </cell>
          <cell r="B2064" t="str">
            <v>ÉTERES, N.E.</v>
          </cell>
          <cell r="C2064">
            <v>3</v>
          </cell>
        </row>
        <row r="2065">
          <cell r="A2065">
            <v>3272</v>
          </cell>
          <cell r="B2065" t="str">
            <v>ÉSTERES, N.E.</v>
          </cell>
          <cell r="C2065">
            <v>3</v>
          </cell>
        </row>
        <row r="2066">
          <cell r="A2066">
            <v>3273</v>
          </cell>
          <cell r="B2066" t="str">
            <v>NITRILAS, INFLAMÁVEIS, TÓXICAS, N.E.</v>
          </cell>
          <cell r="C2066">
            <v>3</v>
          </cell>
        </row>
        <row r="2067">
          <cell r="A2067">
            <v>3274</v>
          </cell>
          <cell r="B2067" t="str">
            <v>ALCOOLATOS SOLUÇÃO alcoólica, N.E.</v>
          </cell>
          <cell r="C2067">
            <v>3</v>
          </cell>
        </row>
        <row r="2068">
          <cell r="A2068">
            <v>3275</v>
          </cell>
          <cell r="B2068" t="str">
            <v>NITRILAS, TÓXICAS, INFLAMÁVEIS, N.E.</v>
          </cell>
          <cell r="C2068">
            <v>6.1</v>
          </cell>
        </row>
        <row r="2069">
          <cell r="A2069">
            <v>3276</v>
          </cell>
          <cell r="B2069" t="str">
            <v>NITRILAS, TÓXICAS, LÍQUIDAS, N.E.</v>
          </cell>
          <cell r="C2069">
            <v>6.1</v>
          </cell>
        </row>
        <row r="2070">
          <cell r="A2070">
            <v>3277</v>
          </cell>
          <cell r="B2070" t="str">
            <v>CLOROFORMIATOS, TÓXICOS, CORROSIVOS, N.E.</v>
          </cell>
          <cell r="C2070">
            <v>6.1</v>
          </cell>
        </row>
        <row r="2071">
          <cell r="A2071">
            <v>3278</v>
          </cell>
          <cell r="B2071" t="str">
            <v>COMPOSTO ORGANOFOSFORADO, TÓXICO, LÍQUIDO, N.E.</v>
          </cell>
          <cell r="C2071">
            <v>6.1</v>
          </cell>
        </row>
        <row r="2072">
          <cell r="A2072">
            <v>3279</v>
          </cell>
          <cell r="B2072" t="str">
            <v>COMPOSTO ORGANOFOSFORADO, TÓXICO, INFLAMÁVEL, N.E.</v>
          </cell>
          <cell r="C2072">
            <v>6.1</v>
          </cell>
        </row>
        <row r="2073">
          <cell r="A2073">
            <v>3280</v>
          </cell>
          <cell r="B2073" t="str">
            <v>ARSÊNIO, COMPOSTO ORGÂNICO, LÍQUIDO, N.E.</v>
          </cell>
          <cell r="C2073">
            <v>6.1</v>
          </cell>
        </row>
        <row r="2074">
          <cell r="A2074">
            <v>3281</v>
          </cell>
          <cell r="B2074" t="str">
            <v>METAL CARBONILAS, LÍQUIDAS, N.E.</v>
          </cell>
          <cell r="C2074">
            <v>6.1</v>
          </cell>
        </row>
        <row r="2075">
          <cell r="A2075">
            <v>3282</v>
          </cell>
          <cell r="B2075" t="str">
            <v>COMPOSTO ORGANOMETÁLICO, TÓXICO, LÍQUIDO, N.E.</v>
          </cell>
          <cell r="C2075">
            <v>6.1</v>
          </cell>
        </row>
        <row r="2076">
          <cell r="A2076">
            <v>3283</v>
          </cell>
          <cell r="B2076" t="str">
            <v>SELÊNIO, COMPOSTO, SÓLIDO, N.E.</v>
          </cell>
          <cell r="C2076">
            <v>6.1</v>
          </cell>
        </row>
        <row r="2077">
          <cell r="A2077">
            <v>3284</v>
          </cell>
          <cell r="B2077" t="str">
            <v>TELÚRIO, COMPOSTO, N.E.</v>
          </cell>
          <cell r="C2077">
            <v>6.1</v>
          </cell>
        </row>
        <row r="2078">
          <cell r="A2078">
            <v>3285</v>
          </cell>
          <cell r="B2078" t="str">
            <v>VANÁDIO, COMPOSTO, N.E.</v>
          </cell>
          <cell r="C2078">
            <v>6.1</v>
          </cell>
        </row>
        <row r="2079">
          <cell r="A2079">
            <v>3286</v>
          </cell>
          <cell r="B2079" t="str">
            <v>LÍQUIDO INFLAMÁVEL, TÓXICO, CORROSIVO, N.E.</v>
          </cell>
          <cell r="C2079">
            <v>3</v>
          </cell>
        </row>
        <row r="2080">
          <cell r="A2080">
            <v>3287</v>
          </cell>
          <cell r="B2080" t="str">
            <v>LÍQUIDO TÓXICO, INORGÂNICO, N.E.</v>
          </cell>
          <cell r="C2080">
            <v>6.1</v>
          </cell>
        </row>
        <row r="2081">
          <cell r="A2081">
            <v>3288</v>
          </cell>
          <cell r="B2081" t="str">
            <v>SÓLIDO TÓXICO, INORGÂNICO, N.E.</v>
          </cell>
          <cell r="C2081">
            <v>6.1</v>
          </cell>
        </row>
        <row r="2082">
          <cell r="A2082">
            <v>3289</v>
          </cell>
          <cell r="B2082" t="str">
            <v>LÍQUIDO TÓXICO, CORROSIVO, INORGÂNICO, N.E.</v>
          </cell>
          <cell r="C2082">
            <v>6.1</v>
          </cell>
        </row>
        <row r="2083">
          <cell r="A2083">
            <v>3290</v>
          </cell>
          <cell r="B2083" t="str">
            <v>SÓLIDO TÓXICO, CORROSIVO, INORGÂNICO, N.E.</v>
          </cell>
          <cell r="C2083">
            <v>6.1</v>
          </cell>
        </row>
        <row r="2084">
          <cell r="A2084">
            <v>3291</v>
          </cell>
          <cell r="B2084" t="str">
            <v>RESÍDUOS  CLÍNICOS  INESPECÍFICOS,   N.E.,   ou   RESÍDUOS  (BIO)   MÉDICOS,   N.E.,  ou   RESÍDUOS  MÉDICOS REGULAMENTADOS, N.E.</v>
          </cell>
          <cell r="C2084">
            <v>6.2</v>
          </cell>
        </row>
        <row r="2085">
          <cell r="A2085">
            <v>3292</v>
          </cell>
          <cell r="B2085" t="str">
            <v>BATERIAS, CONTENDO SÓDIO, ou PILHAS, CONTENDO SÓDIO</v>
          </cell>
          <cell r="C2085">
            <v>4.3</v>
          </cell>
        </row>
        <row r="2086">
          <cell r="A2086">
            <v>3293</v>
          </cell>
          <cell r="B2086" t="str">
            <v>HIDRAZINA, SOLUÇÃO AQUOSA com até 37% de hidrazina, em massa</v>
          </cell>
          <cell r="C2086">
            <v>6.1</v>
          </cell>
        </row>
        <row r="2087">
          <cell r="A2087">
            <v>3294</v>
          </cell>
          <cell r="B2087" t="str">
            <v>CIANETO DE HIDROGÊNIO, SOLUÇÃO ALCOÓLICA, com até 45% de cianeto de hidrogênio</v>
          </cell>
          <cell r="C2087">
            <v>6.1</v>
          </cell>
        </row>
        <row r="2088">
          <cell r="A2088">
            <v>3295</v>
          </cell>
          <cell r="B2088" t="str">
            <v>HIDROCARBONETO(S), LÍQUIDO(S), N.E.</v>
          </cell>
          <cell r="C2088">
            <v>3</v>
          </cell>
        </row>
        <row r="2089">
          <cell r="A2089">
            <v>3296</v>
          </cell>
          <cell r="B2089" t="str">
            <v>HEPTAFLUORPROPANO (GÁS REFRIGERANTE R 227)</v>
          </cell>
          <cell r="C2089">
            <v>2.2000000000000002</v>
          </cell>
        </row>
        <row r="2090">
          <cell r="A2090">
            <v>3297</v>
          </cell>
          <cell r="B2090" t="str">
            <v>MISTURA DE ÓXIDO DE ETILENO E CLOROTETRAFLUORETANO com até 8,8% de óxido de etileno</v>
          </cell>
          <cell r="C2090">
            <v>2.2000000000000002</v>
          </cell>
        </row>
        <row r="2091">
          <cell r="A2091">
            <v>3298</v>
          </cell>
          <cell r="B2091" t="str">
            <v>MISTURA DE ÓXIDO DE ETILENO E PENTAFLUORETANO com até 7,9% de óxido de etileno</v>
          </cell>
          <cell r="C2091">
            <v>2.2000000000000002</v>
          </cell>
        </row>
        <row r="2092">
          <cell r="A2092">
            <v>3299</v>
          </cell>
          <cell r="B2092" t="str">
            <v>MISTURA DE ÓXIDO DE ETILENO E TETRAFLUORETANO com até 5,6% de óxido de etileno</v>
          </cell>
          <cell r="C2092">
            <v>2.2000000000000002</v>
          </cell>
        </row>
        <row r="2093">
          <cell r="A2093">
            <v>3300</v>
          </cell>
          <cell r="B2093" t="str">
            <v>MISTURA DE ÓXIDO DE ETILENO E DIÓXIDO DE CARBONO com mais de 87% de óxido de etileno</v>
          </cell>
          <cell r="C2093">
            <v>2.2999999999999998</v>
          </cell>
        </row>
        <row r="2094">
          <cell r="A2094">
            <v>3301</v>
          </cell>
          <cell r="B2094" t="str">
            <v>LÍQUIDO CORROSIVO, SUJEITO A AUTOAQUECIMENTO, N.E.</v>
          </cell>
          <cell r="C2094">
            <v>8</v>
          </cell>
        </row>
        <row r="2095">
          <cell r="A2095">
            <v>3302</v>
          </cell>
          <cell r="B2095" t="str">
            <v>ACRILATO DE 2-DIMETILAMINOETILA</v>
          </cell>
          <cell r="C2095">
            <v>6.1</v>
          </cell>
        </row>
        <row r="2096">
          <cell r="A2096">
            <v>3303</v>
          </cell>
          <cell r="B2096" t="str">
            <v>GÁS TÓXICO, OXIDANTE, COMPRIMIDO, N.E.</v>
          </cell>
          <cell r="C2096">
            <v>2.2999999999999998</v>
          </cell>
        </row>
        <row r="2097">
          <cell r="A2097">
            <v>3304</v>
          </cell>
          <cell r="B2097" t="str">
            <v>GÁS TÓXICO, CORROSIVO, COMPRIMIDO, N.E.</v>
          </cell>
          <cell r="C2097">
            <v>2.2999999999999998</v>
          </cell>
        </row>
        <row r="2098">
          <cell r="A2098">
            <v>3305</v>
          </cell>
          <cell r="B2098" t="str">
            <v>GÁS TÓXICO, INFLAMÁVEL, CORROSIVO, COMPRIMIDO, N.E.</v>
          </cell>
          <cell r="C2098">
            <v>2.2999999999999998</v>
          </cell>
        </row>
        <row r="2099">
          <cell r="A2099">
            <v>3306</v>
          </cell>
          <cell r="B2099" t="str">
            <v>GÁS TÓXICO, OXIDANTE, CORROSIVO, COMPRIMIDO, N.E.</v>
          </cell>
          <cell r="C2099">
            <v>2.2999999999999998</v>
          </cell>
        </row>
        <row r="2100">
          <cell r="A2100">
            <v>3307</v>
          </cell>
          <cell r="B2100" t="str">
            <v>GÁS TÓXICO, OXIDANTE, LIQUEFEITO, N.E.</v>
          </cell>
          <cell r="C2100">
            <v>2.2999999999999998</v>
          </cell>
        </row>
        <row r="2101">
          <cell r="A2101">
            <v>3308</v>
          </cell>
          <cell r="B2101" t="str">
            <v>GÁS TÓXICO, CORROSIVO, LIQUEFEITO, N.E.</v>
          </cell>
          <cell r="C2101">
            <v>2.2999999999999998</v>
          </cell>
        </row>
        <row r="2102">
          <cell r="A2102">
            <v>3309</v>
          </cell>
          <cell r="B2102" t="str">
            <v>GÁS TÓXICO, INFLAMÁVEL, CORROSIVO, LIQUEFEITO, N.E.</v>
          </cell>
          <cell r="C2102">
            <v>2.2999999999999998</v>
          </cell>
        </row>
        <row r="2103">
          <cell r="A2103">
            <v>3310</v>
          </cell>
          <cell r="B2103" t="str">
            <v>GÁS TÓXICO, OXIDANTE, CORROSIVO, LIQUEFEITO, N.E.</v>
          </cell>
          <cell r="C2103">
            <v>2.2999999999999998</v>
          </cell>
        </row>
        <row r="2104">
          <cell r="A2104">
            <v>3311</v>
          </cell>
          <cell r="B2104" t="str">
            <v>GÁS OXIDANTE, LÍQUIDO REFRIGERADO, N.E.</v>
          </cell>
          <cell r="C2104">
            <v>2.2000000000000002</v>
          </cell>
        </row>
        <row r="2105">
          <cell r="A2105">
            <v>3312</v>
          </cell>
          <cell r="B2105" t="str">
            <v>GÁS INFLAMÁVEL, LÍQUIDO REFRIGERADO, N.E.</v>
          </cell>
          <cell r="C2105">
            <v>2.1</v>
          </cell>
        </row>
        <row r="2106">
          <cell r="A2106">
            <v>3313</v>
          </cell>
          <cell r="B2106" t="str">
            <v>PIGMENTOS ORGÂNICOS, SUJEITOS A AUTOAQUECIMENTO</v>
          </cell>
          <cell r="C2106">
            <v>4.2</v>
          </cell>
        </row>
        <row r="2107">
          <cell r="A2107">
            <v>3314</v>
          </cell>
          <cell r="B2107" t="str">
            <v>COMPOSTO  PLÁSTICO  PARA  MOLDAGEM,  sob  forma  de  pasta,  folha  ou  corda  extrudada,  que  desprende  vapor
inflamável</v>
          </cell>
          <cell r="C2107">
            <v>9</v>
          </cell>
        </row>
        <row r="2108">
          <cell r="A2108">
            <v>3315</v>
          </cell>
          <cell r="B2108" t="str">
            <v>AMOSTRA QUÍMICA, TÓXICA</v>
          </cell>
          <cell r="C2108">
            <v>6.1</v>
          </cell>
        </row>
        <row r="2109">
          <cell r="A2109">
            <v>3316</v>
          </cell>
          <cell r="B2109" t="str">
            <v>ESTOJO QUÍMICO ou ESTOJO DE PRIMEIROS SOCORROS</v>
          </cell>
          <cell r="C2109">
            <v>9</v>
          </cell>
        </row>
        <row r="2110">
          <cell r="A2110">
            <v>3317</v>
          </cell>
          <cell r="B2110" t="str">
            <v>2-AMINO-4,6 - DINITIROFENOL, UMEDECIDO com no mínimo, 20% de água, em massa</v>
          </cell>
          <cell r="C2110">
            <v>4.0999999999999996</v>
          </cell>
        </row>
        <row r="2111">
          <cell r="A2111">
            <v>3318</v>
          </cell>
          <cell r="B2111" t="str">
            <v>AMÔNIA, SOLUÇÃO aquosa, com densidade relativa inferior a 0,880 a 15ºC, com mais de 50% de amônia</v>
          </cell>
          <cell r="C2111">
            <v>2.2999999999999998</v>
          </cell>
        </row>
        <row r="2112">
          <cell r="A2112">
            <v>3319</v>
          </cell>
          <cell r="B2112" t="str">
            <v>MISTURA DE NITROGLICERINA, INSENSIBILIZADA, SÓLIDA, N.E. com mais de 2% e até 10% de nitroglicerina, em
massa</v>
          </cell>
          <cell r="C2112">
            <v>4.0999999999999996</v>
          </cell>
        </row>
        <row r="2113">
          <cell r="A2113">
            <v>3320</v>
          </cell>
          <cell r="B2113" t="str">
            <v>BORO-HIDRETO DE SÓDIO E HIDRÓXIDO DE SÓDIO SOLUÇÃO, com até 12% de boro-hidreto de sódio e até 40% de hidróxido de sódio, em massa</v>
          </cell>
          <cell r="C2113">
            <v>8</v>
          </cell>
        </row>
        <row r="2114">
          <cell r="A2114">
            <v>3321</v>
          </cell>
          <cell r="B2114" t="str">
            <v>MATERIAL RADIOATIVO, BAIXA ATIVIDADE ESPECÍFICA (BAE-II), não-físsil ou físsil exceptivo</v>
          </cell>
          <cell r="C2114">
            <v>7</v>
          </cell>
        </row>
        <row r="2115">
          <cell r="A2115">
            <v>3322</v>
          </cell>
          <cell r="B2115" t="str">
            <v>MATERIAL RADIOATIVO, BAIXA ATIVIDADE ESPECÍFICA (BAE-III), não-físsil ou físsil exceptivo</v>
          </cell>
          <cell r="C2115">
            <v>7</v>
          </cell>
        </row>
        <row r="2116">
          <cell r="A2116">
            <v>3323</v>
          </cell>
          <cell r="B2116" t="str">
            <v>MATERIAL RADIOATIVO, EM VOLUME TIPO C, não-físsil ou físsil exceptivo</v>
          </cell>
          <cell r="C2116">
            <v>7</v>
          </cell>
        </row>
        <row r="2117">
          <cell r="A2117">
            <v>3324</v>
          </cell>
          <cell r="B2117" t="str">
            <v>MATERIAL REDIOATIVO, BAIXA ATIVIDADE ESPECÍFICA (BAE-II) FÍSSIL</v>
          </cell>
          <cell r="C2117">
            <v>7</v>
          </cell>
        </row>
        <row r="2118">
          <cell r="A2118">
            <v>3325</v>
          </cell>
          <cell r="B2118" t="str">
            <v>MATERIAL RADIOATIVO, BAIXA ATIVIDADE ESPECÍFICA (BAE-III), FÍSSIL</v>
          </cell>
          <cell r="C2118">
            <v>7</v>
          </cell>
        </row>
        <row r="2119">
          <cell r="A2119">
            <v>3326</v>
          </cell>
          <cell r="B2119" t="str">
            <v>MATERIAL RADIOATIVO, OBJETOS CONTAMINADOS NA SUPERFÍCIE (OCS-I OU OCS-II), FÍSSIL</v>
          </cell>
          <cell r="C2119">
            <v>7</v>
          </cell>
        </row>
        <row r="2120">
          <cell r="A2120">
            <v>3327</v>
          </cell>
          <cell r="B2120" t="str">
            <v>MATERIAL RADIOATIVO, EM VOLUME TIPO A, FÍSSIL, não-sob forma especial</v>
          </cell>
          <cell r="C2120">
            <v>7</v>
          </cell>
        </row>
        <row r="2121">
          <cell r="A2121">
            <v>3328</v>
          </cell>
          <cell r="B2121" t="str">
            <v>MATERIAL RADIOATIVO, EM VOLUME TIPO B(U), FÍSSIL</v>
          </cell>
          <cell r="C2121">
            <v>7</v>
          </cell>
        </row>
        <row r="2122">
          <cell r="A2122">
            <v>3329</v>
          </cell>
          <cell r="B2122" t="str">
            <v>MATERIAL RADIOATIVO, EM VOLUME TIPO B(M), FÍSSIL</v>
          </cell>
          <cell r="C2122">
            <v>7</v>
          </cell>
        </row>
        <row r="2123">
          <cell r="A2123">
            <v>3330</v>
          </cell>
          <cell r="B2123" t="str">
            <v>MATERIAL RADIOATIVO, EM VOLUME TIPO C, FÍSSIL</v>
          </cell>
          <cell r="C2123">
            <v>7</v>
          </cell>
        </row>
        <row r="2124">
          <cell r="A2124">
            <v>3331</v>
          </cell>
          <cell r="B2124" t="str">
            <v>MATERIAL RADIOATIVO, TRANSPORTADO SOB ARANJO ESPECIAL, FÍSSIL</v>
          </cell>
          <cell r="C2124">
            <v>7</v>
          </cell>
        </row>
        <row r="2125">
          <cell r="A2125">
            <v>3332</v>
          </cell>
          <cell r="B2125" t="str">
            <v>MATERIAL RADIOATIVO, VOLUME TIPO A, TRANSPORTADO SOB FORMA ESPECIAL, não-físsil ou físsil exceptivo</v>
          </cell>
          <cell r="C2125">
            <v>7</v>
          </cell>
        </row>
        <row r="2126">
          <cell r="A2126">
            <v>3333</v>
          </cell>
          <cell r="B2126" t="str">
            <v>MATERIAL RADIOATIVO, EM VOLUME TIPO A, TRANSPORTADO SOB FORMA ESPECIAL, FÍSSIL</v>
          </cell>
          <cell r="C2126">
            <v>7</v>
          </cell>
        </row>
        <row r="2127">
          <cell r="A2127">
            <v>3334</v>
          </cell>
          <cell r="B2127" t="str">
            <v>LÍQUIDO REGULAMENTADO PARA AVIAÇÃO, N.E.</v>
          </cell>
          <cell r="C2127" t="str">
            <v>PRODUTO NÃO SUJEITO AO REGULAMENTO DO TRANSPORTE TERRESTRE DE PRODUTOS PERIGOSOS</v>
          </cell>
        </row>
        <row r="2128">
          <cell r="A2128">
            <v>3335</v>
          </cell>
          <cell r="B2128" t="str">
            <v>SÓLIDO REGULAMENTADO PARA AVIAÇÃO, N.E.</v>
          </cell>
          <cell r="C2128" t="str">
            <v>PRODUTO NÃO SUJEITO AO REGULAMENTO DO TRANSPORTE TERRESTRE DE PRODUTOS PERIGOSOS</v>
          </cell>
        </row>
        <row r="2129">
          <cell r="A2129">
            <v>3336</v>
          </cell>
          <cell r="B2129" t="str">
            <v>MERCAPTANAS, INFLAMÁVEIS, LÍQUIDAS, N.E., ou MISTURA DE MERCAPTANA, INFLAMÁVEL, LÍQUIDA, N.E.</v>
          </cell>
          <cell r="C2129">
            <v>3</v>
          </cell>
        </row>
        <row r="2130">
          <cell r="A2130">
            <v>3337</v>
          </cell>
          <cell r="B2130" t="str">
            <v>GÁS REFRIGERANTE R 404 A</v>
          </cell>
          <cell r="C2130">
            <v>2.2000000000000002</v>
          </cell>
        </row>
        <row r="2131">
          <cell r="A2131">
            <v>3338</v>
          </cell>
          <cell r="B2131" t="str">
            <v>GÁS REFRIGERANTE R 407 A</v>
          </cell>
          <cell r="C2131">
            <v>2.2000000000000002</v>
          </cell>
        </row>
        <row r="2132">
          <cell r="A2132">
            <v>3339</v>
          </cell>
          <cell r="B2132" t="str">
            <v>GÁS REFRIGERANTE R 407 B</v>
          </cell>
          <cell r="C2132">
            <v>2.2000000000000002</v>
          </cell>
        </row>
        <row r="2133">
          <cell r="A2133">
            <v>3340</v>
          </cell>
          <cell r="B2133" t="str">
            <v>GÁS REFRIGERANTE R 407 C</v>
          </cell>
          <cell r="C2133">
            <v>2.2000000000000002</v>
          </cell>
        </row>
        <row r="2134">
          <cell r="A2134">
            <v>3341</v>
          </cell>
          <cell r="B2134" t="str">
            <v>DIÓXIDO DE TIOURÉIA</v>
          </cell>
          <cell r="C2134">
            <v>4.2</v>
          </cell>
        </row>
        <row r="2135">
          <cell r="A2135">
            <v>3342</v>
          </cell>
          <cell r="B2135" t="str">
            <v>XANTATOS</v>
          </cell>
          <cell r="C2135">
            <v>4.2</v>
          </cell>
        </row>
        <row r="2136">
          <cell r="A2136">
            <v>3343</v>
          </cell>
          <cell r="B2136" t="str">
            <v>MISTURA DE NITROGLICERINA, INFLAMÁVEL, INSENSIBILIZADA, LÍQUIDA, N.E., com até 30% de nitroglicerina,
em massa</v>
          </cell>
          <cell r="C2136">
            <v>3</v>
          </cell>
        </row>
        <row r="2137">
          <cell r="A2137">
            <v>3344</v>
          </cell>
          <cell r="B2137" t="str">
            <v>TETRANITRATO      DE      PENTAERITRINA      (TETRANITRATO      DE      PENTAERITROL;      PETN),      MISTURA,
INSENSIBILIZADA, SÓLIDA, N.E., com mais de 10% e até 20% de petn, em massa</v>
          </cell>
          <cell r="C2137">
            <v>4.0999999999999996</v>
          </cell>
        </row>
        <row r="2138">
          <cell r="A2138">
            <v>3345</v>
          </cell>
          <cell r="B2138" t="str">
            <v>PESTICIDA Á BASE DE DERIVADOS DO ÁCIDO FENOXIACÉTICO, TÓXICO, SÓLIDO</v>
          </cell>
          <cell r="C2138">
            <v>6.1</v>
          </cell>
        </row>
        <row r="2139">
          <cell r="A2139">
            <v>3346</v>
          </cell>
          <cell r="B2139" t="str">
            <v>PESTICIDA  Á  BASE  DE  DERIVADOS DO  ÁCIDO  FENOXIACÉTICO,  INFLAMÁVEL,  TÓXICO,  LÍQUIDO  com PFg
inferior a 23ºC</v>
          </cell>
          <cell r="C2139">
            <v>3</v>
          </cell>
        </row>
        <row r="2140">
          <cell r="A2140">
            <v>3347</v>
          </cell>
          <cell r="B2140" t="str">
            <v>PESTICIDA  Á  BASE  DE  DERIVADOS DO  ÁCIDO  FENOXIACÉTICO,  TÓXICO,  INFLAMÁVEL,  LÍQUIDO  com PFg
igual ou superior a 23ºC</v>
          </cell>
          <cell r="C2140">
            <v>6.1</v>
          </cell>
        </row>
        <row r="2141">
          <cell r="A2141">
            <v>3348</v>
          </cell>
          <cell r="B2141" t="str">
            <v>PESTICIDA Á BASE DE DERIVADOS DO ÁCIDO FENOXIACÉTICO, TÓXICO, LÍQUIDO</v>
          </cell>
          <cell r="C2141">
            <v>6.1</v>
          </cell>
        </row>
        <row r="2142">
          <cell r="A2142">
            <v>3349</v>
          </cell>
          <cell r="B2142" t="str">
            <v>PESTICIDA Á BASE DE PIRETRÓIDE, TÓXICO, SÓLIDO</v>
          </cell>
          <cell r="C2142">
            <v>6.1</v>
          </cell>
        </row>
        <row r="2143">
          <cell r="A2143">
            <v>3350</v>
          </cell>
          <cell r="B2143" t="str">
            <v>PESTICIDA Á BASE DE PIRETRÓIDE, INFLAMÁVEL, TÓXICO, LÍQUIDO com ponto de fulgor inferior a 23ºC</v>
          </cell>
          <cell r="C2143">
            <v>3</v>
          </cell>
        </row>
        <row r="2144">
          <cell r="A2144">
            <v>3351</v>
          </cell>
          <cell r="B2144" t="str">
            <v>PESTICIDA Á BASE DE PIRETRÓIDE, TÓXICO, INFLAMÁVEL, LÍQUIDO com PFg igual ou superior a 23ºC</v>
          </cell>
          <cell r="C2144">
            <v>6.1</v>
          </cell>
        </row>
        <row r="2145">
          <cell r="A2145">
            <v>3352</v>
          </cell>
          <cell r="B2145" t="str">
            <v>PESTICIDA Á BASE DE PIRETRÓIDE, TÓXICO, LÍQUIDO</v>
          </cell>
          <cell r="C2145">
            <v>6.1</v>
          </cell>
        </row>
        <row r="2146">
          <cell r="A2146">
            <v>3354</v>
          </cell>
          <cell r="B2146" t="str">
            <v>INSETICIDA INFLAMÁVEL, GASOSO, N.E.</v>
          </cell>
          <cell r="C2146">
            <v>2.1</v>
          </cell>
        </row>
        <row r="2147">
          <cell r="A2147">
            <v>3355</v>
          </cell>
          <cell r="B2147" t="str">
            <v>INSETICIDA, TÓXICO, INFLAMÁVEL, GASOSO, N.E.</v>
          </cell>
          <cell r="C2147">
            <v>2.2999999999999998</v>
          </cell>
        </row>
        <row r="2148">
          <cell r="A2148">
            <v>3356</v>
          </cell>
          <cell r="B2148" t="str">
            <v>GERADOR DE OXIGÊNIO, QUÍMICO †</v>
          </cell>
          <cell r="C2148">
            <v>5.0999999999999996</v>
          </cell>
        </row>
        <row r="2149">
          <cell r="A2149">
            <v>3357</v>
          </cell>
          <cell r="B2149" t="str">
            <v>MISTURA DE NITROGLICERINA, INSENSIBILIZADA, LÍQUIDA, N.E., com até 30% de nitroglicerina, em massa</v>
          </cell>
          <cell r="C2149">
            <v>3</v>
          </cell>
        </row>
        <row r="2150">
          <cell r="A2150">
            <v>3358</v>
          </cell>
          <cell r="B2150" t="str">
            <v>MÁQUINAS DE REFRIGERAÇÃO contendo gás liquefeito, inflamável, não-tóxico</v>
          </cell>
          <cell r="C2150">
            <v>2.1</v>
          </cell>
        </row>
        <row r="2151">
          <cell r="A2151">
            <v>3359</v>
          </cell>
          <cell r="B2151" t="str">
            <v>VEÍCULO SOB FUMIGAÇÃO ou EQUIPAMENTO DE TRANSPORTE SOB FUMIGAÇÃO</v>
          </cell>
          <cell r="C2151">
            <v>9</v>
          </cell>
        </row>
        <row r="2152">
          <cell r="A2152">
            <v>3360</v>
          </cell>
          <cell r="B2152" t="str">
            <v>FIBRAS VEGETAIS, SECAS</v>
          </cell>
          <cell r="C2152" t="str">
            <v>PRODUTO NÃO SUJEITO AO REGULAMENTO DO TRANSPORTE TERRESTRE DE PRODUTOS PERIGOSOS</v>
          </cell>
        </row>
        <row r="2153">
          <cell r="A2153">
            <v>3361</v>
          </cell>
          <cell r="B2153" t="str">
            <v>CLOROSILANOS, TÓXICO, CORROSIVO, N.E.</v>
          </cell>
          <cell r="C2153">
            <v>6.1</v>
          </cell>
        </row>
        <row r="2154">
          <cell r="A2154">
            <v>3362</v>
          </cell>
          <cell r="B2154" t="str">
            <v>CLOROSILANOS, TÓXICO, CORROSIVO, INFLAMÁVEL, N.E.</v>
          </cell>
          <cell r="C2154">
            <v>6.1</v>
          </cell>
        </row>
        <row r="2155">
          <cell r="A2155">
            <v>3363</v>
          </cell>
          <cell r="B2155" t="str">
            <v>PRODUTOS PERIGOSOS EM MAQUINARIA ou PRODUTOS PERIGOSOS EM APARELHOS</v>
          </cell>
          <cell r="C2155">
            <v>9</v>
          </cell>
        </row>
        <row r="2156">
          <cell r="A2156">
            <v>3364</v>
          </cell>
          <cell r="B2156" t="str">
            <v>TRINITROFENOL (ÁCIDO PÍCRICO) UMEDECIDO, com teor de água igual ou superior a 10% em massa</v>
          </cell>
          <cell r="C2156">
            <v>4.0999999999999996</v>
          </cell>
        </row>
        <row r="2157">
          <cell r="A2157">
            <v>3365</v>
          </cell>
          <cell r="B2157" t="str">
            <v>TRINITROCLOROBENZENO  (CLORETO  DE  PICRILA),  UMEDECIDO,  com teor  de  água  igual ou  superior a  10% em
massa</v>
          </cell>
          <cell r="C2157">
            <v>4.0999999999999996</v>
          </cell>
        </row>
        <row r="2158">
          <cell r="A2158">
            <v>3366</v>
          </cell>
          <cell r="B2158" t="str">
            <v>TRINITROTOLUENO (TNT), UMEDECIDO, com teor de água igual ou superior a 10%, em massa</v>
          </cell>
          <cell r="C2158">
            <v>4.0999999999999996</v>
          </cell>
        </row>
        <row r="2159">
          <cell r="A2159">
            <v>3367</v>
          </cell>
          <cell r="B2159" t="str">
            <v>TRINITROBENZENO, UMEDECIDO, com teor de água igual ou superior a 10%, em massa</v>
          </cell>
          <cell r="C2159">
            <v>4.0999999999999996</v>
          </cell>
        </row>
        <row r="2160">
          <cell r="A2160">
            <v>3368</v>
          </cell>
          <cell r="B2160" t="str">
            <v>ÁCIDO TRINITROBENZÓICO, UMEDECIDO, com teor de água igual ou superior a 10%, em massa</v>
          </cell>
          <cell r="C2160">
            <v>4.0999999999999996</v>
          </cell>
        </row>
        <row r="2161">
          <cell r="A2161">
            <v>3369</v>
          </cell>
          <cell r="B2161" t="str">
            <v>DINITRO-o-CRESOLATO DE SÓDIO, UMEDECIDO, com teor de água igual ou superior a 10%, em massa</v>
          </cell>
          <cell r="C2161">
            <v>4.0999999999999996</v>
          </cell>
        </row>
        <row r="2162">
          <cell r="A2162">
            <v>3370</v>
          </cell>
          <cell r="B2162" t="str">
            <v>NITRATO DE URÉIA, UMEDECIDO, com teor de água igual ou superior a 10%, em massa</v>
          </cell>
          <cell r="C2162">
            <v>4.0999999999999996</v>
          </cell>
        </row>
        <row r="2163">
          <cell r="A2163">
            <v>3371</v>
          </cell>
          <cell r="B2163" t="str">
            <v>2-METILBUTANAL</v>
          </cell>
          <cell r="C2163">
            <v>3</v>
          </cell>
        </row>
        <row r="2164">
          <cell r="A2164">
            <v>3373</v>
          </cell>
          <cell r="B2164" t="str">
            <v> </v>
          </cell>
          <cell r="C2164">
            <v>6.2</v>
          </cell>
        </row>
        <row r="2165">
          <cell r="A2165">
            <v>3374</v>
          </cell>
          <cell r="B2165" t="str">
            <v>ACETILENO, LIVRE DE SOLVENTE</v>
          </cell>
          <cell r="C2165">
            <v>2.1</v>
          </cell>
        </row>
        <row r="2166">
          <cell r="A2166">
            <v>3375</v>
          </cell>
          <cell r="B2166" t="str">
            <v>NITRATO DE AMÔNIO, EMULSÃO ou SUSPENSÃO ou GEL, explosivos intermediários para detonantes</v>
          </cell>
          <cell r="C2166">
            <v>5.0999999999999996</v>
          </cell>
        </row>
        <row r="2167">
          <cell r="A2167">
            <v>3376</v>
          </cell>
          <cell r="B2167" t="str">
            <v>4-NITROFENILHIDRAZINA, com até de 30% de água, em massa</v>
          </cell>
          <cell r="C2167">
            <v>4.0999999999999996</v>
          </cell>
        </row>
        <row r="2168">
          <cell r="A2168">
            <v>3377</v>
          </cell>
          <cell r="B2168" t="str">
            <v>PERBORATO DE SÓDIO MONOHIDRATADO</v>
          </cell>
          <cell r="C2168">
            <v>5.0999999999999996</v>
          </cell>
        </row>
        <row r="2169">
          <cell r="A2169">
            <v>3378</v>
          </cell>
          <cell r="B2169" t="str">
            <v>CARBONATO DE SÓDIO PEROXI-HIDRATADO</v>
          </cell>
          <cell r="C2169">
            <v>5.0999999999999996</v>
          </cell>
        </row>
        <row r="2170">
          <cell r="A2170">
            <v>3379</v>
          </cell>
          <cell r="B2170" t="str">
            <v>LÍQUIDO EXPLOSIVO INSENSIBILIZADO, N.E.</v>
          </cell>
          <cell r="C2170">
            <v>3</v>
          </cell>
        </row>
        <row r="2171">
          <cell r="A2171">
            <v>3380</v>
          </cell>
          <cell r="B2171" t="str">
            <v>SÓLIDO EXPLOSIVO INSENSIBILIZADO, N.E.</v>
          </cell>
          <cell r="C2171">
            <v>4.0999999999999996</v>
          </cell>
        </row>
        <row r="2172">
          <cell r="A2172">
            <v>3381</v>
          </cell>
          <cell r="B2172" t="str">
            <v>LÍQUIDO  TÓXICO À  INALAÇÃO, N.E.  com toxicidade  à inalação  inferior ou  igual a  200 ml/m³  e com concentração de vapor saturado superior ou igual a 500 CL50</v>
          </cell>
          <cell r="C2172">
            <v>6.1</v>
          </cell>
        </row>
        <row r="2173">
          <cell r="A2173">
            <v>3382</v>
          </cell>
          <cell r="B2173" t="str">
            <v>LÍQUIDO TÓXICO À INALAÇÃO, N.E. com toxicidade à inalação inferior ou igual a 1000 ml/m³ e com concentração de vapor saturado superior ou igual a 10 CL50</v>
          </cell>
          <cell r="C2173">
            <v>6.1</v>
          </cell>
        </row>
        <row r="2174">
          <cell r="A2174">
            <v>3383</v>
          </cell>
          <cell r="B2174" t="str">
            <v>LÍQUIDO  TÓXICO  À INALAÇÃO,  INFLAMÁVEL, N.E.  com toxicidade  à inalação  inferior ou  igual a  200 ml/m³  e com concentração de vapor saturado superior ou igual a 500 CL50</v>
          </cell>
          <cell r="C2174">
            <v>6.1</v>
          </cell>
        </row>
        <row r="2175">
          <cell r="A2175">
            <v>3384</v>
          </cell>
          <cell r="B2175" t="str">
            <v>LÍQUIDO TÓXICO À INALAÇÃO, INFLAMÁVEL, N.E. com toxicidade à inalação inferior ou igual a 1000 ml/m³ e com concentração de vapor saturado superior ou igual a 10 CL50</v>
          </cell>
          <cell r="C2175">
            <v>6.1</v>
          </cell>
        </row>
        <row r="2176">
          <cell r="A2176">
            <v>3385</v>
          </cell>
          <cell r="B2176" t="str">
            <v>LÍQUIDO  TÓXICO  À  INALAÇÃO,  QUE  REAGE  COM  ÁGUA,  N.E.  com  toxicidade  à  inalação  inferior  ou  igual  a  200 ml/m³ e com concentração de vapor saturado superior ou igual a 500 CL50</v>
          </cell>
          <cell r="C2176">
            <v>6.1</v>
          </cell>
        </row>
        <row r="2177">
          <cell r="A2177">
            <v>3386</v>
          </cell>
          <cell r="B2177" t="str">
            <v>LÍQUIDO  TÓXICO  À  INALAÇÃO,  QUE REAGE  COM ÁGUA,  N.E. com toxicidade à  inalação inferior  ou igual a 1000 ml/m³ e com concentração de vapor saturado superior ou igual a 10 CL50</v>
          </cell>
          <cell r="C2177">
            <v>6.1</v>
          </cell>
        </row>
        <row r="2178">
          <cell r="A2178">
            <v>3387</v>
          </cell>
          <cell r="B2178" t="str">
            <v>LÍQUIDO  TÓXICO  À  INALAÇÃO,  OXIDANTE,  N.E.  com  toxicidade  à  inalação  inferior  ou  igual  a  200  ml/m³  e  com concentração de vapor saturado superior ou igual a 500 CL50</v>
          </cell>
          <cell r="C2178">
            <v>6.1</v>
          </cell>
        </row>
        <row r="2179">
          <cell r="A2179">
            <v>3388</v>
          </cell>
          <cell r="B2179" t="str">
            <v>LÍQUIDO  TÓXICO  À  INALAÇÃO,  OXIDANTE,  N.E.  com  toxicidade  à  inalação  inferior  ou  igual a  1000  ml/m³  e  com concentração de vapor saturado superior ou igual a 10 CL50</v>
          </cell>
          <cell r="C2179">
            <v>6.1</v>
          </cell>
        </row>
        <row r="2180">
          <cell r="A2180">
            <v>3389</v>
          </cell>
          <cell r="B2180" t="str">
            <v>LÍQUIDO  TÓXICO  À  INALAÇÃO,  CORROSIVO,  N.E.  com toxicidade  à  inalação  inferior  ou  igual a  200  ml/m³  e  com concentração de vapor saturado superior ou igual a 500 CL50</v>
          </cell>
          <cell r="C2180">
            <v>6.1</v>
          </cell>
        </row>
        <row r="2181">
          <cell r="A2181">
            <v>3390</v>
          </cell>
          <cell r="B2181" t="str">
            <v>LÍQUIDO  TÓXICO  À  INALAÇÃO,  CORROSIVO,  N.E.  com toxicidade  à  inalação  inferior  ou  igual a  1000  ml/m³  e com concentração de vapor saturado superior ou igual a 10 CL50</v>
          </cell>
          <cell r="C2181">
            <v>6.1</v>
          </cell>
        </row>
        <row r="2182">
          <cell r="A2182">
            <v>3391</v>
          </cell>
          <cell r="B2182" t="str">
            <v>SUBSTÂNCIA ORGANOMETÁLICA, PIROFÓRICA, SÓLIDA</v>
          </cell>
          <cell r="C2182">
            <v>4.2</v>
          </cell>
        </row>
        <row r="2183">
          <cell r="A2183">
            <v>3392</v>
          </cell>
          <cell r="B2183" t="str">
            <v>SUBSTÂNCIA ORGANOMETÁLICA, PIROFÓRICA, LÍQUIDA</v>
          </cell>
          <cell r="C2183">
            <v>4.2</v>
          </cell>
        </row>
        <row r="2184">
          <cell r="A2184">
            <v>3393</v>
          </cell>
          <cell r="B2184" t="str">
            <v>SUBSTÂNCIA ORGANOMETÁLICA, PIROFÓRICA, QUE REAGE COM ÁGUA, SÓLIDA</v>
          </cell>
          <cell r="C2184">
            <v>4.2</v>
          </cell>
        </row>
        <row r="2185">
          <cell r="A2185">
            <v>3394</v>
          </cell>
          <cell r="B2185" t="str">
            <v>SUBSTÂNCIA ORGANOMETÁLICA, PIROFÓRICA, QUE REAGE COM ÁGUA, LÍQUIDA</v>
          </cell>
          <cell r="C2185">
            <v>4.2</v>
          </cell>
        </row>
        <row r="2186">
          <cell r="A2186">
            <v>3395</v>
          </cell>
          <cell r="B2186" t="str">
            <v>SUBSTÂNCIA ORGANOMETÁLICA, QUE REAGE COM ÁGUA, SÓLIDA</v>
          </cell>
          <cell r="C2186">
            <v>4.3</v>
          </cell>
        </row>
        <row r="2187">
          <cell r="A2187">
            <v>3396</v>
          </cell>
          <cell r="B2187" t="str">
            <v>SUBSTÂNCIA ORGANOMETÁLICA, QUE REAGE COM ÁGUA, INFLAMÁVEL, SÓLIDA</v>
          </cell>
          <cell r="C2187">
            <v>4.3</v>
          </cell>
        </row>
        <row r="2188">
          <cell r="A2188">
            <v>3397</v>
          </cell>
          <cell r="B2188" t="str">
            <v>SUBSTÂNCIA ORGANOMETÁLICA, QUE REAGE COM ÁGUA, SUJEITA A AUTOAQUECIMENTO, SÓLIDA</v>
          </cell>
          <cell r="C2188">
            <v>4.3</v>
          </cell>
        </row>
        <row r="2189">
          <cell r="A2189">
            <v>3398</v>
          </cell>
          <cell r="B2189" t="str">
            <v>SUBSTÂNCIA ORGANOMETÁLICA, QUE REAGE COM ÁGUA, LÍQUIDA</v>
          </cell>
          <cell r="C2189">
            <v>4.3</v>
          </cell>
        </row>
        <row r="2190">
          <cell r="A2190">
            <v>3399</v>
          </cell>
          <cell r="B2190" t="str">
            <v>SUBSTÂNCIA ORGANOMETÁLICA, QUE REAGE COM ÁGUA, INFLAMÁVEL, LÍQUIDA</v>
          </cell>
          <cell r="C2190">
            <v>4.3</v>
          </cell>
        </row>
        <row r="2191">
          <cell r="A2191">
            <v>3400</v>
          </cell>
          <cell r="B2191" t="str">
            <v>SUBSTÂNCIA ORGANOMETÁLICA, SUJEITA A AUTOAQUECIMENTO, SÓLIDA</v>
          </cell>
          <cell r="C2191">
            <v>4.2</v>
          </cell>
        </row>
        <row r="2192">
          <cell r="A2192">
            <v>3401</v>
          </cell>
          <cell r="B2192" t="str">
            <v>AMALGAMA DE METAIS ALCALINOS, SÓLIDA</v>
          </cell>
          <cell r="C2192">
            <v>4.3</v>
          </cell>
        </row>
        <row r="2193">
          <cell r="A2193">
            <v>3402</v>
          </cell>
          <cell r="B2193" t="str">
            <v>AMALGAMA DE METAIS ALCALINO-TERROSOS, SÓLIDA</v>
          </cell>
          <cell r="C2193">
            <v>4.3</v>
          </cell>
        </row>
        <row r="2194">
          <cell r="A2194">
            <v>3403</v>
          </cell>
          <cell r="B2194" t="str">
            <v>LIGAS METÁLICAS DE POTÁSSIO, SÓLIDAS</v>
          </cell>
          <cell r="C2194">
            <v>4.3</v>
          </cell>
        </row>
        <row r="2195">
          <cell r="A2195">
            <v>3404</v>
          </cell>
          <cell r="B2195" t="str">
            <v>LIGAS DE POTÁSSIO E SÓDIO, SÓLIDAS</v>
          </cell>
          <cell r="C2195">
            <v>4.3</v>
          </cell>
        </row>
        <row r="2196">
          <cell r="A2196">
            <v>3405</v>
          </cell>
          <cell r="B2196" t="str">
            <v>CLORATO DE BÁRIO, SOLUÇÃO</v>
          </cell>
          <cell r="C2196">
            <v>5.0999999999999996</v>
          </cell>
        </row>
        <row r="2197">
          <cell r="A2197">
            <v>3406</v>
          </cell>
          <cell r="B2197" t="str">
            <v>PERCLORATO DE BÁRIO EM SOLUÇÃO</v>
          </cell>
          <cell r="C2197">
            <v>5.0999999999999996</v>
          </cell>
        </row>
        <row r="2198">
          <cell r="A2198">
            <v>3407</v>
          </cell>
          <cell r="B2198" t="str">
            <v>MISTURA DE CLORATO E CLORETO DE MAGNÉSIO EM SOLUÇÃO</v>
          </cell>
          <cell r="C2198">
            <v>5.0999999999999996</v>
          </cell>
        </row>
        <row r="2199">
          <cell r="A2199">
            <v>3408</v>
          </cell>
          <cell r="B2199" t="str">
            <v>PERCLORATO DE CHUMBO SOLUÇÃO</v>
          </cell>
          <cell r="C2199">
            <v>5.0999999999999996</v>
          </cell>
        </row>
        <row r="2200">
          <cell r="A2200">
            <v>3409</v>
          </cell>
          <cell r="B2200" t="str">
            <v>CLORONITROBENZENOS, LÍQUIDOS</v>
          </cell>
          <cell r="C2200">
            <v>6.1</v>
          </cell>
        </row>
        <row r="2201">
          <cell r="A2201">
            <v>3410</v>
          </cell>
          <cell r="B2201" t="str">
            <v>HIDROCLORETO DE 4-CLORO-o-TOLUIDINA SOLUÇÃO</v>
          </cell>
          <cell r="C2201">
            <v>6.1</v>
          </cell>
        </row>
        <row r="2202">
          <cell r="A2202">
            <v>3411</v>
          </cell>
          <cell r="B2202" t="str">
            <v>beta-NAFTILAMINA SOLUÇÃO</v>
          </cell>
          <cell r="C2202">
            <v>6.1</v>
          </cell>
        </row>
        <row r="2203">
          <cell r="A2203">
            <v>3412</v>
          </cell>
          <cell r="B2203" t="str">
            <v>ÁCIDO FÓRMICO com no mínimo 10% e no máximo 85% de ácido, em massa</v>
          </cell>
          <cell r="C2203">
            <v>8</v>
          </cell>
        </row>
        <row r="2204">
          <cell r="A2204">
            <v>3413</v>
          </cell>
          <cell r="B2204" t="str">
            <v>CIANETO DE POTÁSSIO SOLUÇÃO</v>
          </cell>
          <cell r="C2204">
            <v>6.1</v>
          </cell>
        </row>
        <row r="2205">
          <cell r="A2205">
            <v>3414</v>
          </cell>
          <cell r="B2205" t="str">
            <v>CIANETO DE SÓDIO SOLUÇÃO</v>
          </cell>
          <cell r="C2205">
            <v>6.1</v>
          </cell>
        </row>
        <row r="2206">
          <cell r="A2206">
            <v>3415</v>
          </cell>
          <cell r="B2206" t="str">
            <v>FLUORETO DE SÓDIO SOLUÇÃO</v>
          </cell>
          <cell r="C2206">
            <v>6.1</v>
          </cell>
        </row>
        <row r="2207">
          <cell r="A2207">
            <v>3416</v>
          </cell>
          <cell r="B2207" t="str">
            <v>CLOROACETOFENONA, LÍQUIDA</v>
          </cell>
          <cell r="C2207">
            <v>6.1</v>
          </cell>
        </row>
        <row r="2208">
          <cell r="A2208">
            <v>3417</v>
          </cell>
          <cell r="B2208" t="str">
            <v>BROMETO DE XILILO, SÓLIDO</v>
          </cell>
          <cell r="C2208">
            <v>6.1</v>
          </cell>
        </row>
        <row r="2209">
          <cell r="A2209">
            <v>3418</v>
          </cell>
          <cell r="B2209" t="str">
            <v>2,4-TOLUILENODIAMINA EM SOLUÇÃO</v>
          </cell>
          <cell r="C2209">
            <v>6.1</v>
          </cell>
        </row>
        <row r="2210">
          <cell r="A2210">
            <v>3419</v>
          </cell>
          <cell r="B2210" t="str">
            <v>COMPLEXO DE TRIFLUORETO DE BORO E DE ÁCIDO ACÉTICO, SÓLIDO</v>
          </cell>
          <cell r="C2210">
            <v>8</v>
          </cell>
        </row>
        <row r="2211">
          <cell r="A2211">
            <v>3420</v>
          </cell>
          <cell r="B2211" t="str">
            <v>COMPLEXO DE TRIFLUORETO DE BORO E DE ÁCIDO PROPIÔNICO, SÓLIDO</v>
          </cell>
          <cell r="C2211">
            <v>8</v>
          </cell>
        </row>
        <row r="2212">
          <cell r="A2212">
            <v>3421</v>
          </cell>
          <cell r="B2212" t="str">
            <v>HIDROGENODIFLUORETO DE POTÁSSIO SOLUÇÃO</v>
          </cell>
          <cell r="C2212">
            <v>8</v>
          </cell>
        </row>
        <row r="2213">
          <cell r="A2213">
            <v>3422</v>
          </cell>
          <cell r="B2213" t="str">
            <v>FLUORETO DE POTÁSSIO SOLUÇÃO</v>
          </cell>
          <cell r="C2213">
            <v>6.1</v>
          </cell>
        </row>
        <row r="2214">
          <cell r="A2214">
            <v>3423</v>
          </cell>
          <cell r="B2214" t="str">
            <v>HIDRÓXIDO DE TETRAMETIL-AMÔNIO, SÓLIDO</v>
          </cell>
          <cell r="C2214">
            <v>8</v>
          </cell>
        </row>
        <row r="2215">
          <cell r="A2215">
            <v>3424</v>
          </cell>
          <cell r="B2215" t="str">
            <v>DINITRO-o-CRESOLATO DE AMÔNIO SOLUÇÃO</v>
          </cell>
          <cell r="C2215">
            <v>6.1</v>
          </cell>
        </row>
        <row r="2216">
          <cell r="A2216">
            <v>3425</v>
          </cell>
          <cell r="B2216" t="str">
            <v>ÁCIDO BROMOACÉTICO, SÓLIDO</v>
          </cell>
          <cell r="C2216">
            <v>8</v>
          </cell>
        </row>
        <row r="2217">
          <cell r="A2217">
            <v>3426</v>
          </cell>
          <cell r="B2217" t="str">
            <v>ACRILAMIDA EM SOLUÇÃO</v>
          </cell>
          <cell r="C2217">
            <v>6.1</v>
          </cell>
        </row>
        <row r="2218">
          <cell r="A2218">
            <v>3427</v>
          </cell>
          <cell r="B2218" t="str">
            <v>CLORETOS DE CLOROBENZILA. SÓLIDO</v>
          </cell>
          <cell r="C2218">
            <v>6.1</v>
          </cell>
        </row>
        <row r="2219">
          <cell r="A2219">
            <v>3428</v>
          </cell>
          <cell r="B2219" t="str">
            <v>ISOCIANATO DE 3-CLORO-4-METILFENILA, SÓLIDO</v>
          </cell>
          <cell r="C2219">
            <v>6.1</v>
          </cell>
        </row>
        <row r="2220">
          <cell r="A2220">
            <v>3429</v>
          </cell>
          <cell r="B2220" t="str">
            <v>CLOROTOLUIDINAS, LÍQUIDAS</v>
          </cell>
          <cell r="C2220">
            <v>6.1</v>
          </cell>
        </row>
        <row r="2221">
          <cell r="A2221">
            <v>3430</v>
          </cell>
          <cell r="B2221" t="str">
            <v>XILENÓIS, LÍQUIDOS</v>
          </cell>
          <cell r="C2221">
            <v>6.1</v>
          </cell>
        </row>
        <row r="2222">
          <cell r="A2222">
            <v>3431</v>
          </cell>
          <cell r="B2222" t="str">
            <v>TRIFLUORETOS DE NITROBENZENO, SÓLIDOS</v>
          </cell>
          <cell r="C2222">
            <v>6.1</v>
          </cell>
        </row>
        <row r="2223">
          <cell r="A2223">
            <v>3432</v>
          </cell>
          <cell r="B2223" t="str">
            <v>BIFENILAS POLICLORADAS, SÓLIDAS</v>
          </cell>
          <cell r="C2223">
            <v>9</v>
          </cell>
        </row>
        <row r="2224">
          <cell r="A2224">
            <v>3434</v>
          </cell>
          <cell r="B2224" t="str">
            <v>NITROCRESSÓIS, LÍQUIDOS</v>
          </cell>
          <cell r="C2224">
            <v>6.1</v>
          </cell>
        </row>
        <row r="2225">
          <cell r="A2225">
            <v>3436</v>
          </cell>
          <cell r="B2225" t="str">
            <v>HIDRATOS DE HEXAFLUORACETONA, SÓLIDO</v>
          </cell>
          <cell r="C2225">
            <v>6.1</v>
          </cell>
        </row>
        <row r="2226">
          <cell r="A2226">
            <v>3437</v>
          </cell>
          <cell r="B2226" t="str">
            <v>CLOROCRESSÓIS, SÓLIDOS</v>
          </cell>
          <cell r="C2226">
            <v>6.1</v>
          </cell>
        </row>
        <row r="2227">
          <cell r="A2227">
            <v>3438</v>
          </cell>
          <cell r="B2227" t="str">
            <v>ÁLCOOL alpha-METILBENZÍLICO, SÓLIDO</v>
          </cell>
          <cell r="C2227">
            <v>6.1</v>
          </cell>
        </row>
        <row r="2228">
          <cell r="A2228">
            <v>3439</v>
          </cell>
          <cell r="B2228" t="str">
            <v>NITRILOS, TÓXICOS, SÓLIDOS, N.E.</v>
          </cell>
          <cell r="C2228">
            <v>6.1</v>
          </cell>
        </row>
        <row r="2229">
          <cell r="A2229">
            <v>3440</v>
          </cell>
          <cell r="B2229" t="str">
            <v>COMPOSTO DE SELÊNIO, LÍQUIDO, N.E.</v>
          </cell>
          <cell r="C2229">
            <v>6.1</v>
          </cell>
        </row>
        <row r="2230">
          <cell r="A2230">
            <v>3441</v>
          </cell>
          <cell r="B2230" t="str">
            <v>CLORODINITROBENZENOS, SÓLIDOS</v>
          </cell>
          <cell r="C2230">
            <v>6.1</v>
          </cell>
        </row>
        <row r="2231">
          <cell r="A2231">
            <v>3442</v>
          </cell>
          <cell r="B2231" t="str">
            <v>DICLOROANILINAS, SÓLIDAS</v>
          </cell>
          <cell r="C2231">
            <v>6.1</v>
          </cell>
        </row>
        <row r="2232">
          <cell r="A2232">
            <v>3443</v>
          </cell>
          <cell r="B2232" t="str">
            <v>DINITROBENZENOS, SÓLIDOS</v>
          </cell>
          <cell r="C2232">
            <v>6.1</v>
          </cell>
        </row>
        <row r="2233">
          <cell r="A2233">
            <v>3444</v>
          </cell>
          <cell r="B2233" t="str">
            <v>HIDROCLORETO DE NICOTINA, SÓLIDO</v>
          </cell>
          <cell r="C2233">
            <v>6.1</v>
          </cell>
        </row>
        <row r="2234">
          <cell r="A2234">
            <v>3445</v>
          </cell>
          <cell r="B2234" t="str">
            <v>SULFATO DE NICOTINA, SÓLIDA</v>
          </cell>
          <cell r="C2234">
            <v>6.1</v>
          </cell>
        </row>
        <row r="2235">
          <cell r="A2235">
            <v>3446</v>
          </cell>
          <cell r="B2235" t="str">
            <v>NITROTOLUENOS, SÓLIDOS</v>
          </cell>
          <cell r="C2235">
            <v>6.1</v>
          </cell>
        </row>
        <row r="2236">
          <cell r="A2236">
            <v>3447</v>
          </cell>
          <cell r="B2236" t="str">
            <v>NITROXILENOS, SÓLIDOS</v>
          </cell>
          <cell r="C2236">
            <v>6.1</v>
          </cell>
        </row>
        <row r="2237">
          <cell r="A2237">
            <v>3448</v>
          </cell>
          <cell r="B2237" t="str">
            <v>SUBSTÂNCIA PARA PRODUÇÃO DE GÁS LACRIMOGÊNEO, SÓLIDA, N.E.</v>
          </cell>
          <cell r="C2237">
            <v>6.1</v>
          </cell>
        </row>
        <row r="2238">
          <cell r="A2238">
            <v>3449</v>
          </cell>
          <cell r="B2238" t="str">
            <v>CIANETOS DE BROMOBENZILA, SÓLIDOS</v>
          </cell>
          <cell r="C2238">
            <v>6.1</v>
          </cell>
        </row>
        <row r="2239">
          <cell r="A2239">
            <v>3450</v>
          </cell>
          <cell r="B2239" t="str">
            <v>DIFENILCLOROARSINA, SÓLIDA</v>
          </cell>
          <cell r="C2239">
            <v>6.1</v>
          </cell>
        </row>
        <row r="2240">
          <cell r="A2240">
            <v>3451</v>
          </cell>
          <cell r="B2240" t="str">
            <v>TOLUIDINAS, SÓLIDAS</v>
          </cell>
          <cell r="C2240">
            <v>6.1</v>
          </cell>
        </row>
        <row r="2241">
          <cell r="A2241">
            <v>3452</v>
          </cell>
          <cell r="B2241" t="str">
            <v>XILIDINAS, SÓLIDAS</v>
          </cell>
          <cell r="C2241">
            <v>6.1</v>
          </cell>
        </row>
        <row r="2242">
          <cell r="A2242">
            <v>3453</v>
          </cell>
          <cell r="B2242" t="str">
            <v>ÁCIDO FOSFÓRICO, SÓLIDO</v>
          </cell>
          <cell r="C2242">
            <v>8</v>
          </cell>
        </row>
        <row r="2243">
          <cell r="A2243">
            <v>3454</v>
          </cell>
          <cell r="B2243" t="str">
            <v>DINITROTOLUENOS, SÓLIDOS</v>
          </cell>
          <cell r="C2243">
            <v>6.1</v>
          </cell>
        </row>
        <row r="2244">
          <cell r="A2244">
            <v>3455</v>
          </cell>
          <cell r="B2244" t="str">
            <v>CRESÓIS, SÓLIDOS</v>
          </cell>
          <cell r="C2244">
            <v>6.1</v>
          </cell>
        </row>
        <row r="2245">
          <cell r="A2245">
            <v>3456</v>
          </cell>
          <cell r="B2245" t="str">
            <v>ÁCIDO NITROSILSULFÚRICO, SÓLIDO</v>
          </cell>
          <cell r="C2245">
            <v>8</v>
          </cell>
        </row>
        <row r="2246">
          <cell r="A2246">
            <v>3457</v>
          </cell>
          <cell r="B2246" t="str">
            <v>CLORONITROTOLUENOS, SÓLIDOS</v>
          </cell>
          <cell r="C2246">
            <v>6.1</v>
          </cell>
        </row>
        <row r="2247">
          <cell r="A2247">
            <v>3458</v>
          </cell>
          <cell r="B2247" t="str">
            <v>NITROANISÓIS, SÓLIDOS</v>
          </cell>
          <cell r="C2247">
            <v>6.1</v>
          </cell>
        </row>
        <row r="2248">
          <cell r="A2248">
            <v>3459</v>
          </cell>
          <cell r="B2248" t="str">
            <v>NITROBROMOBENZENOS, SÓLIDOS</v>
          </cell>
          <cell r="C2248">
            <v>6.1</v>
          </cell>
        </row>
        <row r="2249">
          <cell r="A2249">
            <v>3460</v>
          </cell>
          <cell r="B2249" t="str">
            <v>N-ETILBENZILTOLUIDINAS, SÓLIDAS</v>
          </cell>
          <cell r="C2249">
            <v>6.1</v>
          </cell>
        </row>
        <row r="2250">
          <cell r="A2250">
            <v>3462</v>
          </cell>
          <cell r="B2250" t="str">
            <v>TOXINAS, EXTRAÍDAS DE ORGANISMOS VIVOS, SÓLIDAS, N.E.</v>
          </cell>
          <cell r="C2250">
            <v>6.1</v>
          </cell>
        </row>
        <row r="2251">
          <cell r="A2251">
            <v>3463</v>
          </cell>
          <cell r="B2251" t="str">
            <v>ÁCIDO PROPIÔNICO com no mínimo 90% de ácido em massa</v>
          </cell>
          <cell r="C2251">
            <v>8</v>
          </cell>
        </row>
        <row r="2252">
          <cell r="A2252">
            <v>3464</v>
          </cell>
          <cell r="B2252" t="str">
            <v>FÓSFORO, COMPOSTO ORGÂNICO, TÓXICO, SÓLIDO, N.E.</v>
          </cell>
          <cell r="C2252">
            <v>6.1</v>
          </cell>
        </row>
        <row r="2253">
          <cell r="A2253">
            <v>3465</v>
          </cell>
          <cell r="B2253" t="str">
            <v>ARSÊNICO, COMPOSTO ORGÂNICO, SÓLIDO, N.E.</v>
          </cell>
          <cell r="C2253">
            <v>6.1</v>
          </cell>
        </row>
        <row r="2254">
          <cell r="A2254">
            <v>3466</v>
          </cell>
          <cell r="B2254" t="str">
            <v>METAL CARBONILAS, SÓLIDAS, N.E.</v>
          </cell>
          <cell r="C2254">
            <v>6.1</v>
          </cell>
        </row>
        <row r="2255">
          <cell r="A2255">
            <v>3467</v>
          </cell>
          <cell r="B2255" t="str">
            <v>COMPOSTO ORGANOMETÁLICO, TÓXICO, SÓLIDO, N.E.</v>
          </cell>
          <cell r="C2255">
            <v>6.1</v>
          </cell>
        </row>
        <row r="2256">
          <cell r="A2256">
            <v>3468</v>
          </cell>
          <cell r="B2256" t="str">
            <v>HIDROGÊNIO  EM  UM  SISTEMA  DE  ARMAZENAGEM  DE  HIDRETO  METÁLICO  ou  HIDROGÊNIO  EM  UM SISTEMA DE ARMAZENAGEM DE HIDRETO METÁLICO CONTIDO EM EQUIPAMENTO ou HIDROGÊNIO EM UM SISTEMA DE ARMAZENAGEM DE HIDRETO METÁLICO EMBALADO COM EQUIPAMENTO</v>
          </cell>
          <cell r="C2256">
            <v>2.1</v>
          </cell>
        </row>
        <row r="2257">
          <cell r="A2257">
            <v>3469</v>
          </cell>
          <cell r="B2257" t="e">
            <v>#VALUE!</v>
          </cell>
          <cell r="C2257">
            <v>3</v>
          </cell>
        </row>
        <row r="2258">
          <cell r="A2258">
            <v>3470</v>
          </cell>
          <cell r="B2258" t="e">
            <v>#VALUE!</v>
          </cell>
          <cell r="C2258">
            <v>8</v>
          </cell>
        </row>
        <row r="2259">
          <cell r="A2259">
            <v>3471</v>
          </cell>
          <cell r="B2259" t="str">
            <v>HIDROGENODIFLUORETO SOLUÇÃO, N.E.</v>
          </cell>
          <cell r="C2259">
            <v>8</v>
          </cell>
        </row>
        <row r="2260">
          <cell r="A2260">
            <v>3472</v>
          </cell>
          <cell r="B2260" t="str">
            <v>ÁCIDO CROTÔNICO, LÍQUIDO</v>
          </cell>
          <cell r="C2260">
            <v>8</v>
          </cell>
        </row>
        <row r="2261">
          <cell r="A2261">
            <v>3473</v>
          </cell>
          <cell r="B2261" t="str">
            <v>CARTUCHOS PARA  PILHAS DE  COMBUSTÍVEL  ou  CARTUCHOS PARA  PILHAS DE  COMBUSTÍVEL CONTIDOS EM  EQUIPAMENTO  ou   CARTUCHOS  PARA  PILHAS  DE  COMBUSTÍVEL  EMBALADOS  COM  EQUIPAMENTO,
contendo líquidos inflamáveis</v>
          </cell>
          <cell r="C2261">
            <v>3</v>
          </cell>
        </row>
        <row r="2262">
          <cell r="A2262">
            <v>3474</v>
          </cell>
          <cell r="B2262" t="str">
            <v>1 - HIDROXIBENZOTRIAZOL MONOHIDRATADO</v>
          </cell>
          <cell r="C2262">
            <v>4.0999999999999996</v>
          </cell>
        </row>
        <row r="2263">
          <cell r="A2263">
            <v>3475</v>
          </cell>
          <cell r="B2263" t="str">
            <v>MISTURA DE ETANOL E GASOLINA ou MISTURA DE ETANOL E COMBUSTÍVEL PARA MOTORES  com mais de
10% de etanol</v>
          </cell>
          <cell r="C2263">
            <v>3</v>
          </cell>
        </row>
        <row r="2264">
          <cell r="A2264">
            <v>3476</v>
          </cell>
          <cell r="B2264" t="str">
            <v>CARTUCHOS PARA  PILHAS DE  COMBUSTÍVEL  ou  CARTUCHOS PARA  PILHAS DE  COMBUSTÍVEL CONTIDOS EM  EQUIPAMENTO  ou   CARTUCHOS  PARA  PILHAS  DE  COMBUSTÍVEL  EMBALADOS  COM  EQUIPAMENTO,
contendo substâncias que reagem com água</v>
          </cell>
          <cell r="C2264">
            <v>4.3</v>
          </cell>
        </row>
        <row r="2265">
          <cell r="A2265">
            <v>3477</v>
          </cell>
          <cell r="B2265" t="str">
            <v>CARTUCHOS PARA  PILHAS DE  COMBUSTÍVEL  ou  CARTUCHOS PARA  PILHAS DE  COMBUSTÍVEL CONTIDOS EM  EQUIPAMENTO  ou   CARTUCHOS  PARA  PILHAS  DE  COMBUSTÍVEL  EMBALADOS  COM  EQUIPAMENTO,
contendo substâncias corrosivas</v>
          </cell>
          <cell r="C2265">
            <v>8</v>
          </cell>
        </row>
        <row r="2266">
          <cell r="A2266">
            <v>3478</v>
          </cell>
          <cell r="B2266" t="str">
            <v>CARTUCHOS PARA  PILHAS DE  COMBUSTÍVEL  ou  CARTUCHOS PARA  PILHAS DE  COMBUSTÍVEL CONTIDOS EM  EQUIPAMENTO  ou   CARTUCHOS  PARA  PILHAS  DE  COMBUSTÍVEL  EMBALADOS  COM  EQUIPAMENTO,
contendo gas inflamável liquefeito</v>
          </cell>
          <cell r="C2266">
            <v>2.1</v>
          </cell>
        </row>
        <row r="2267">
          <cell r="A2267">
            <v>3479</v>
          </cell>
          <cell r="B2267" t="str">
            <v>CARTUCHOS PARA  PILHAS DE  COMBUSTÍVEL  ou  CARTUCHOS PARA  PILHAS DE  COMBUSTÍVEL CONTIDOS EM  EQUIPAMENTO  ou   CARTUCHOS  PARA  PILHAS  DE  COMBUSTÍVEL  EMBALADOS  COM  EQUIPAMENTO,
contendo hidrogênio em hidreto metálico</v>
          </cell>
          <cell r="C2267">
            <v>2.1</v>
          </cell>
        </row>
        <row r="2268">
          <cell r="A2268">
            <v>3480</v>
          </cell>
          <cell r="B2268" t="str">
            <v>BATERIAS DE ÍON LÍTIO (incluindo baterias de polímero de íon lítio)</v>
          </cell>
          <cell r="C2268">
            <v>9</v>
          </cell>
        </row>
        <row r="2269">
          <cell r="A2269">
            <v>3481</v>
          </cell>
          <cell r="B2269" t="str">
            <v>BATERIAS  DE  ÍON  LÍTIO  CONTIDAS  EM  EQUIPAMENTOS  ou   BATERIAS  DE  ÍON  LÍTIO  EMBALADAS  COM EQUIPAMENTOS (incluindo baterias de pólimero de íon lítio)</v>
          </cell>
          <cell r="C2269">
            <v>9</v>
          </cell>
        </row>
        <row r="2270">
          <cell r="A2270">
            <v>3482</v>
          </cell>
          <cell r="B2270" t="str">
            <v>DISPERSÃO  DE  METAIS  ALCALINOS,  INFLAMÁVEL  ou  DISPERSÃO  DE  METAIS  ALCALINOS  TERROSOS,
INFLAMÁVEL</v>
          </cell>
          <cell r="C2270">
            <v>4.3</v>
          </cell>
        </row>
        <row r="2271">
          <cell r="A2271">
            <v>3483</v>
          </cell>
          <cell r="B2271" t="str">
            <v>MISTURA ANTIDETONANTE PARA COMBUSTÍVEL DE MOTORES, INFLAMÁVEL</v>
          </cell>
          <cell r="C2271">
            <v>6.1</v>
          </cell>
        </row>
        <row r="2272">
          <cell r="A2272">
            <v>3484</v>
          </cell>
          <cell r="B2272" t="str">
            <v>HIDRAZINA, SOLUÇÃO AQUOSA, INFLAMÁVEL, com mais de 37% de hidrazina, em massa</v>
          </cell>
          <cell r="C2272">
            <v>8</v>
          </cell>
        </row>
        <row r="2273">
          <cell r="A2273">
            <v>3485</v>
          </cell>
          <cell r="B2273" t="str">
            <v>HIPOCLORITO   DE   CÁLCIO,   SECO,   CORROSIVO   ou   MISTURA   DE    HIPOCLORITO   DE    CÁLCIO,   SECO,
CORROSIVO, com mais de 39% de cloro ativo (8,8% de oxigênio ativo)</v>
          </cell>
          <cell r="C2273">
            <v>5.0999999999999996</v>
          </cell>
        </row>
        <row r="2274">
          <cell r="A2274">
            <v>3486</v>
          </cell>
          <cell r="B2274" t="str">
            <v>MISTURA DE HIPOCLORITO DE CÁLCIO, SECO, CORROSIVO, com mais de 10% e até 39% de cloro ativo</v>
          </cell>
          <cell r="C2274">
            <v>5.0999999999999996</v>
          </cell>
        </row>
        <row r="2275">
          <cell r="A2275">
            <v>3487</v>
          </cell>
          <cell r="B2275" t="str">
            <v>HIPOCLORITO DE CÁLCIO, HIDRATADO, CORROSIVO ou MISTURA DE HIPOCLORITO DE CÁLCIO, HIDRATADO, CORROSIVO com não menos que 5,5% e até 16% de água</v>
          </cell>
          <cell r="C2275">
            <v>5.0999999999999996</v>
          </cell>
        </row>
        <row r="2276">
          <cell r="A2276">
            <v>3488</v>
          </cell>
          <cell r="B2276" t="str">
            <v>LÍQUIDO TÓXICO POR INALAÇÃO, INFLAMÁVEL, CORROSIVO, N.E. com uma CL50 inferior ou igual a 200 ml/m3  e concentração saturada de vapor superior ou igual a 500 CL50</v>
          </cell>
          <cell r="C2276">
            <v>6.1</v>
          </cell>
        </row>
        <row r="2277">
          <cell r="A2277">
            <v>3489</v>
          </cell>
          <cell r="B2277" t="str">
            <v>LÍQUIDO TÓXICO POR INALAÇÃO, INFLAMÁVEL, CORROSIVO, N.E. com uma CL50  inferior ou igual a 1000 ml/m3  e concentração saturada de vapor superior ou igual a 10 CL50</v>
          </cell>
          <cell r="C2277">
            <v>6.1</v>
          </cell>
        </row>
        <row r="2278">
          <cell r="A2278">
            <v>3490</v>
          </cell>
          <cell r="B2278" t="str">
            <v>LÍQUIDO TÓXICO POR INALAÇÃO, QUE REAGE COM ÁGUA, INFLAMÁVEL, N.E. com uma CL50  inferior ou igual a
200 ml/m3  e concentração saturada de vapor superior ou igual a 500 CL50</v>
          </cell>
          <cell r="C2278">
            <v>6.1</v>
          </cell>
        </row>
        <row r="2279">
          <cell r="A2279">
            <v>3491</v>
          </cell>
          <cell r="B2279" t="str">
            <v>LÍQUIDO TÓXICO POR INALAÇÃO, QUE REAGE COM ÁGUA, INFLAMÁVEL, N.E. com uma CL50  inferior ou igual a
1000 ml/m3  e concentração saturada de vapor superior ou igual a 10 CL50</v>
          </cell>
          <cell r="C2279">
            <v>6.1</v>
          </cell>
        </row>
        <row r="2280">
          <cell r="A2280">
            <v>3494</v>
          </cell>
          <cell r="B2280" t="str">
            <v>PETRÓLEO CRU ÁCIDO, INFLAMÁVEL, TÓXICO</v>
          </cell>
          <cell r="C2280">
            <v>3</v>
          </cell>
        </row>
        <row r="2281">
          <cell r="A2281">
            <v>3495</v>
          </cell>
          <cell r="B2281" t="str">
            <v>IODO</v>
          </cell>
          <cell r="C2281">
            <v>8</v>
          </cell>
        </row>
        <row r="2282">
          <cell r="A2282">
            <v>3497</v>
          </cell>
          <cell r="B2282" t="str">
            <v>FARINHA DE KRILL</v>
          </cell>
          <cell r="C2282">
            <v>4.2</v>
          </cell>
        </row>
        <row r="2283">
          <cell r="A2283">
            <v>3498</v>
          </cell>
          <cell r="B2283" t="str">
            <v>IODO MONOCLORADO, LÍQUIDO</v>
          </cell>
          <cell r="C2283">
            <v>8</v>
          </cell>
        </row>
        <row r="2284">
          <cell r="A2284">
            <v>3499</v>
          </cell>
          <cell r="B2284" t="str">
            <v>CAPACITOR, ELÉTRICO DE DUPLA CAMADA (com capacidade de armazenamento de energia superior a 0,3 Wh)</v>
          </cell>
          <cell r="C2284">
            <v>9</v>
          </cell>
        </row>
        <row r="2285">
          <cell r="A2285">
            <v>3500</v>
          </cell>
          <cell r="B2285" t="str">
            <v>PRODUTO QUÍMICO SOB PRESSÃO, N.E.</v>
          </cell>
          <cell r="C2285">
            <v>2.2000000000000002</v>
          </cell>
        </row>
        <row r="2286">
          <cell r="A2286">
            <v>3501</v>
          </cell>
          <cell r="B2286" t="str">
            <v>PRODUTO QUÍMICO SOB PRESSÃO, INFLAMÁVEL, N.E.</v>
          </cell>
          <cell r="C2286">
            <v>2.1</v>
          </cell>
        </row>
        <row r="2287">
          <cell r="A2287">
            <v>3502</v>
          </cell>
          <cell r="B2287" t="str">
            <v>PRODUTO QUÍMICO SOB PRESSÃO, TÓXICO, N.E.</v>
          </cell>
          <cell r="C2287">
            <v>2.2000000000000002</v>
          </cell>
        </row>
        <row r="2288">
          <cell r="A2288">
            <v>3503</v>
          </cell>
          <cell r="B2288" t="str">
            <v>PRODUTO QUÍMICO SOB PRESSÃO, CORROSIVO, N.E.</v>
          </cell>
          <cell r="C2288">
            <v>2.2000000000000002</v>
          </cell>
        </row>
        <row r="2289">
          <cell r="A2289">
            <v>3504</v>
          </cell>
          <cell r="B2289" t="str">
            <v>PRODUTO QUÍMICO SOB PRESSÃO, INFLAMÁVEL, TÓXICO, N.E.</v>
          </cell>
          <cell r="C2289">
            <v>2.1</v>
          </cell>
        </row>
        <row r="2290">
          <cell r="A2290">
            <v>3505</v>
          </cell>
          <cell r="B2290" t="str">
            <v>PRODUTO QUÍMICO SOB PRESSÃO, INFLAMÁVEL, CORROSIVO, N.E.</v>
          </cell>
          <cell r="C2290">
            <v>2.1</v>
          </cell>
        </row>
        <row r="2291">
          <cell r="A2291">
            <v>3506</v>
          </cell>
          <cell r="B2291" t="str">
            <v>MERCÚRIO CONTIDO EM ARTIGOS MANUFATURADOS</v>
          </cell>
          <cell r="C2291">
            <v>8</v>
          </cell>
        </row>
        <row r="2292">
          <cell r="A2292">
            <v>3507</v>
          </cell>
          <cell r="B2292" t="str">
            <v>HEXAFLUORETO  DE  URÂNIO,  MATERIAL  RADIOATIVO,  EMBALAGEM  EXCEPTIVA,  com menos  de  0,1  kg por
embalagem, não-físsil ou físsil-exceptivo</v>
          </cell>
          <cell r="C2292">
            <v>6.1</v>
          </cell>
        </row>
        <row r="2293">
          <cell r="A2293">
            <v>3508</v>
          </cell>
          <cell r="B2293" t="str">
            <v>CAPACITOR, ASSIMÉTRICO (com capacidade de armazenamento de energia superior a 0.3Wh)</v>
          </cell>
          <cell r="C2293">
            <v>9</v>
          </cell>
        </row>
        <row r="2294">
          <cell r="A2294">
            <v>3509</v>
          </cell>
          <cell r="B2294" t="str">
            <v>EMBALAGENS VAZIAS, NÃO LIMPAS</v>
          </cell>
          <cell r="C2294">
            <v>9</v>
          </cell>
        </row>
        <row r="2295">
          <cell r="A2295">
            <v>3510</v>
          </cell>
          <cell r="B2295" t="str">
            <v>GÁS ADSORVIDO, INFLAMÁVEL, N.E.</v>
          </cell>
          <cell r="C2295">
            <v>2.1</v>
          </cell>
        </row>
        <row r="2296">
          <cell r="A2296">
            <v>3511</v>
          </cell>
          <cell r="B2296" t="str">
            <v>GÁS ADSORVIDO, N.E.</v>
          </cell>
          <cell r="C2296">
            <v>2.2000000000000002</v>
          </cell>
        </row>
        <row r="2297">
          <cell r="A2297">
            <v>3512</v>
          </cell>
          <cell r="B2297" t="str">
            <v>GÁS ADSORVIDO TÓXICO, N.E.</v>
          </cell>
          <cell r="C2297">
            <v>2.2999999999999998</v>
          </cell>
        </row>
        <row r="2298">
          <cell r="A2298">
            <v>3513</v>
          </cell>
          <cell r="B2298" t="str">
            <v>GÁS ADSORVIDO, OXIDANTE, N.E.</v>
          </cell>
          <cell r="C2298">
            <v>2.2000000000000002</v>
          </cell>
        </row>
        <row r="2299">
          <cell r="A2299">
            <v>3514</v>
          </cell>
          <cell r="B2299" t="str">
            <v>GÁS ADSORVIDO,TÓXICO INFLAMÁVEL, N.E.</v>
          </cell>
          <cell r="C2299">
            <v>2.2999999999999998</v>
          </cell>
        </row>
        <row r="2300">
          <cell r="A2300">
            <v>3515</v>
          </cell>
          <cell r="B2300" t="str">
            <v>GÁS ADSORVIDO TÓXICO, OXIDANTE, N.E.</v>
          </cell>
          <cell r="C2300">
            <v>2.2999999999999998</v>
          </cell>
        </row>
        <row r="2301">
          <cell r="A2301">
            <v>3516</v>
          </cell>
          <cell r="B2301" t="str">
            <v>GÁS ADSORVIDO, TÓXICO, CORROSIVO, N.E.</v>
          </cell>
          <cell r="C2301">
            <v>2.2999999999999998</v>
          </cell>
        </row>
        <row r="2302">
          <cell r="A2302">
            <v>3517</v>
          </cell>
          <cell r="B2302" t="str">
            <v>GÁS ADSORVIDO, TÓXICO, INFLAMÁVEL, CORROSIVO, N.E.</v>
          </cell>
          <cell r="C2302">
            <v>2.2999999999999998</v>
          </cell>
        </row>
        <row r="2303">
          <cell r="A2303">
            <v>3518</v>
          </cell>
          <cell r="B2303" t="str">
            <v>GÁS ADSORVIDO, TÓXICO, OXIDANTE, CORROSIVO, N.E.</v>
          </cell>
          <cell r="C2303">
            <v>2.2999999999999998</v>
          </cell>
        </row>
        <row r="2304">
          <cell r="A2304">
            <v>3519</v>
          </cell>
          <cell r="B2304" t="str">
            <v>TRIFLUORETO DE BORO, ADSORVIDO</v>
          </cell>
          <cell r="C2304">
            <v>2.2999999999999998</v>
          </cell>
        </row>
        <row r="2305">
          <cell r="A2305">
            <v>3520</v>
          </cell>
          <cell r="B2305" t="str">
            <v>CLORO, ADSORVIDO</v>
          </cell>
          <cell r="C2305">
            <v>2.2999999999999998</v>
          </cell>
        </row>
        <row r="2306">
          <cell r="A2306">
            <v>3521</v>
          </cell>
          <cell r="B2306" t="str">
            <v>TETRAFLUORETO DE SILICONE, ADSORVIDO</v>
          </cell>
          <cell r="C2306">
            <v>2.2999999999999998</v>
          </cell>
        </row>
        <row r="2307">
          <cell r="A2307">
            <v>3522</v>
          </cell>
          <cell r="B2307" t="str">
            <v>ARSINA, ADSORVIDA</v>
          </cell>
          <cell r="C2307">
            <v>2.2999999999999998</v>
          </cell>
        </row>
        <row r="2308">
          <cell r="A2308">
            <v>3523</v>
          </cell>
          <cell r="B2308" t="str">
            <v>GERMANO, ADSORVIDO</v>
          </cell>
          <cell r="C2308">
            <v>2.2999999999999998</v>
          </cell>
        </row>
        <row r="2309">
          <cell r="A2309">
            <v>3524</v>
          </cell>
          <cell r="B2309" t="str">
            <v>PENTAFLUORETO DE FÓSFORO, ADSORVIDO</v>
          </cell>
          <cell r="C2309">
            <v>2.2999999999999998</v>
          </cell>
        </row>
        <row r="2310">
          <cell r="A2310">
            <v>3525</v>
          </cell>
          <cell r="B2310" t="str">
            <v>FOSFINA, ADSORVIDA</v>
          </cell>
          <cell r="C2310">
            <v>2.2999999999999998</v>
          </cell>
        </row>
        <row r="2311">
          <cell r="A2311">
            <v>3526</v>
          </cell>
          <cell r="B2311" t="str">
            <v>SELENETO DE HIDROGÊNIO, ADSORVIDO</v>
          </cell>
          <cell r="C2311">
            <v>2.2999999999999998</v>
          </cell>
        </row>
        <row r="2312">
          <cell r="A2312">
            <v>3527</v>
          </cell>
          <cell r="B2312" t="str">
            <v>KIT RESINA DE POLIÉSTER, material base sólida</v>
          </cell>
          <cell r="C2312">
            <v>4.0999999999999996</v>
          </cell>
        </row>
        <row r="2313">
          <cell r="A2313">
            <v>3528</v>
          </cell>
          <cell r="B2313" t="str">
            <v>MOTOR, COMBUSTÃO INTERNA, MOVIDO A LÍQUIDO INFLAMÁVEL ou MOTOR, PILHA DE COMBUSTÍVEL, MOVIDO A LÍQUIDO INFLAMÁVEL ou MAQUINÁRIO, COMBUSTÃO INTERNA, MOVIDO A LÍQUIDO INFLAMÁVEL ou MAQUINÁRIO, PILHA DE COMBUSTÍVEL, MOVIDO A LÍQUIDO INFLAMÁVEL</v>
          </cell>
          <cell r="C2313">
            <v>3</v>
          </cell>
        </row>
        <row r="2314">
          <cell r="A2314">
            <v>3529</v>
          </cell>
          <cell r="B2314" t="str">
            <v>MOTOR, COMBUSTÃO INTERNA, MOVIDO A GÁS INFLAMÁVEL ou MOTOR, PILHA DE COMBUSTÍVEL, MOVIDO A GÁS INFLAMÁVEL ou MAQUINÁRIO, COMBUSTÃO INTERNA, MOVIDO A GÁS INFLAMÁVEL ou MAQUINÁRIO, PILHA DE COMBUSTÍVEL, MOVIDO A GÁS INFLAMÁVEL</v>
          </cell>
          <cell r="C2314">
            <v>2.1</v>
          </cell>
        </row>
        <row r="2315">
          <cell r="A2315">
            <v>3530</v>
          </cell>
          <cell r="B2315" t="str">
            <v>MOTOR, COMBUSTÃO INTERNA, ou MAQUINÁRIO, COMBUSTÃO INTERNA</v>
          </cell>
          <cell r="C2315">
            <v>9</v>
          </cell>
        </row>
        <row r="2316">
          <cell r="A2316">
            <v>3531</v>
          </cell>
          <cell r="B2316" t="str">
            <v>SUBSTÂNCIA POLIMERIZANTE SÓLIDA, ESTABILIZADA, N.E.</v>
          </cell>
          <cell r="C2316">
            <v>4.0999999999999996</v>
          </cell>
        </row>
        <row r="2317">
          <cell r="A2317">
            <v>3532</v>
          </cell>
          <cell r="B2317" t="str">
            <v>SUBSTÂNCIA POLIMERIZANTE LÍQUIDA, ESTABILIZADA, N.E.</v>
          </cell>
          <cell r="C2317">
            <v>4.0999999999999996</v>
          </cell>
        </row>
        <row r="2318">
          <cell r="A2318">
            <v>3533</v>
          </cell>
          <cell r="B2318" t="str">
            <v>SUBSTÂNCIA POLIMERIZANTE SÓLIDA, TEMPERATURA CONTROLADA, N.E.</v>
          </cell>
          <cell r="C2318">
            <v>4.0999999999999996</v>
          </cell>
        </row>
        <row r="2319">
          <cell r="A2319">
            <v>3534</v>
          </cell>
          <cell r="B2319" t="str">
            <v>SUBSTÂNCIA POLIMERIZANTE LÍQUIDA, TEMPERATURA CONTROLADA, N.E.</v>
          </cell>
          <cell r="C2319">
            <v>4.0999999999999996</v>
          </cell>
        </row>
      </sheetData>
      <sheetData sheetId="7"/>
      <sheetData sheetId="8"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rla" id="{6994BEB9-F9E6-44D3-B124-6348F91D1465}">
    <nsvFilter filterId="{00000000-0009-0000-0100-000002000000}" ref="A1:CF862" tableId="2">
      <columnFilter colId="6" id="{00000000-0010-0000-0000-000009000000}">
        <filter colId="6">
          <x:filters blank="1"/>
        </filter>
      </columnFilter>
      <columnFilter colId="14" id="{00000000-0010-0000-0000-000011000000}">
        <filter colId="14">
          <x:filters>
            <x:filter val="Rodovia"/>
          </x:filters>
        </filter>
      </columnFilter>
    </nsvFilter>
  </namedSheetView>
  <namedSheetView name="Duto" id="{FCF7B4E0-E283-40B3-8A0D-2C872BF20B8C}">
    <nsvFilter filterId="{00000000-0009-0000-0100-000002000000}" ref="A1:CF862" tableId="2">
      <columnFilter colId="14" id="{00000000-0010-0000-0000-000011000000}">
        <filter colId="14">
          <x:filters>
            <x:filter val="Duto"/>
            <x:filter val="Duto; Plataforma"/>
          </x:filters>
        </filter>
      </columnFilter>
    </nsvFilter>
  </namedSheetView>
  <namedSheetView name="Ferrovia" id="{CCA1E5BB-4204-4A5E-A588-1E6C4D60B35C}">
    <nsvFilter filterId="{00000000-0009-0000-0100-000002000000}" ref="A1:CF862" tableId="2">
      <columnFilter colId="14" id="{00000000-0010-0000-0000-000011000000}">
        <filter colId="14">
          <x:filters>
            <x:filter val="Ferrovia"/>
          </x:filters>
        </filter>
      </columnFilter>
    </nsvFilter>
  </namedSheetView>
  <namedSheetView name="Glecia" id="{1BBEF242-097B-43C1-9A0D-74D8B92A1747}">
    <nsvFilter filterId="{00000000-0009-0000-0100-000002000000}" ref="A1:CF862" tableId="2">
      <columnFilter colId="14" id="{00000000-0010-0000-0000-000011000000}">
        <filter colId="14">
          <x:filters>
            <x:filter val="Plataforma"/>
          </x:filters>
        </filter>
      </columnFilter>
    </nsvFilter>
  </namedSheetView>
  <namedSheetView name="Luan" id="{0F8A4CFE-9934-4769-90D2-7BBAFE2C323F}">
    <nsvFilter filterId="{00000000-0009-0000-0100-000002000000}" ref="A1:CF862" tableId="2">
      <columnFilter colId="7" id="{00000000-0010-0000-0000-00000A000000}">
        <filter colId="7">
          <x:filters blank="1"/>
        </filter>
      </columnFilter>
      <columnFilter colId="14" id="{00000000-0010-0000-0000-000011000000}">
        <filter colId="14">
          <x:filters>
            <x:filter val="Barragem"/>
            <x:filter val="Embarcação"/>
            <x:filter val="Fauna oleada"/>
            <x:filter val="Indústria"/>
            <x:filter val="Mineração"/>
            <x:filter val="MOD"/>
            <x:filter val="Nuclear"/>
            <x:filter val="Outro(s)"/>
            <x:filter val="Posto de combustível"/>
          </x:filters>
        </filter>
      </columnFilter>
    </nsvFilter>
  </namedSheetView>
  <namedSheetView name="Outro(s)" id="{47B16A6D-0B04-402D-9048-932B510F5AA5}">
    <nsvFilter filterId="{00000000-0009-0000-0100-000002000000}" ref="A1:CF862" tableId="2">
      <columnFilter colId="8" id="{00000000-0010-0000-0000-00000B000000}">
        <filter colId="8">
          <x:filters>
            <x:filter val="Campos"/>
          </x:filters>
        </filter>
      </columnFilter>
      <columnFilter colId="14" id="{00000000-0010-0000-0000-000011000000}">
        <filter colId="14">
          <x:filters>
            <x:filter val="MOD"/>
          </x:filters>
        </filter>
      </columnFilter>
    </nsvFilter>
  </namedSheetView>
  <namedSheetView name="Plataforma/Embarcação" id="{5B1F5D7C-2D77-41BB-8864-70C9FDEEAB9F}">
    <nsvFilter filterId="{00000000-0009-0000-0100-000002000000}" ref="A1:CF862" tableId="2">
      <columnFilter colId="14" id="{00000000-0010-0000-0000-000011000000}">
        <filter colId="14">
          <x:filters>
            <x:filter val="Plataforma"/>
          </x:filters>
        </filter>
      </columnFilter>
      <sortRules>
        <sortRule colId="9" id="{00000000-0010-0000-0000-00000C000000}">
          <sortCondition ref="J1:J862"/>
        </sortRule>
      </sortRules>
    </nsvFilter>
  </namedSheetView>
  <namedSheetView name="Portos" id="{9D65A615-ED5D-4BC8-88FA-772E8B603739}">
    <nsvFilter filterId="{00000000-0009-0000-0100-000002000000}" ref="A1:CF862" tableId="2">
      <columnFilter colId="14" id="{00000000-0010-0000-0000-000011000000}">
        <filter colId="14">
          <x:filters>
            <x:filter val="Duto; Embarcação; Terminal/portos/ancoradouros/etc"/>
            <x:filter val="Duto; Terminal/portos/ancoradouros/etc"/>
            <x:filter val="Embarcação; Terminal/portos/ancoradouros/etc"/>
            <x:filter val="Outro(s); Terminal/portos/ancoradouros/etc"/>
            <x:filter val="Terminal/portos/ancoradouros/etc"/>
          </x:filters>
        </filter>
      </columnFilter>
    </nsvFilter>
  </namedSheetView>
  <namedSheetView name="Rafael" id="{94D16E33-649E-4B41-B68B-1599E43C25D9}"/>
  <namedSheetView name="Rodovia" id="{817BB04B-5A06-46E1-9EE9-662BD918084F}">
    <nsvFilter filterId="{00000000-0009-0000-0100-000002000000}" ref="A1:CF862" tableId="2">
      <columnFilter colId="2" id="{00000000-0010-0000-0000-000004000000}">
        <filter colId="2">
          <x:filters>
            <x:filter val="RS"/>
          </x:filters>
        </filter>
      </columnFilter>
      <columnFilter colId="14" id="{00000000-0010-0000-0000-000011000000}">
        <filter colId="14">
          <x:filters>
            <x:filter val="Outro(s); Rodovia"/>
            <x:filter val="Rodovia"/>
          </x:filters>
        </filter>
      </columnFilter>
    </nsvFilter>
  </namedSheetView>
  <namedSheetView name="Tiago" id="{FA8603A4-4ADD-4137-94E3-D5911FC83424}">
    <nsvFilter filterId="{00000000-0009-0000-0100-000002000000}" ref="A1:CF862" tableId="2">
      <columnFilter colId="8" id="{00000000-0010-0000-0000-00000B000000}">
        <filter colId="8">
          <x:filters>
            <x:filter val="Santos"/>
          </x:filters>
        </filter>
      </columnFilter>
      <columnFilter colId="14" id="{00000000-0010-0000-0000-000011000000}">
        <filter colId="14">
          <x:filters>
            <x:filter val="Plataforma"/>
          </x:filters>
        </filter>
      </columnFilter>
      <columnFilter colId="76" id="{00000000-0010-0000-0000-000060000000}">
        <filter colId="76">
          <x:filters blank="1"/>
        </filter>
      </columnFilter>
    </nsvFilter>
  </namedSheetView>
</namedSheetViews>
</file>

<file path=xl/persons/person.xml><?xml version="1.0" encoding="utf-8"?>
<personList xmlns="http://schemas.microsoft.com/office/spreadsheetml/2018/threadedcomments" xmlns:x="http://schemas.openxmlformats.org/spreadsheetml/2006/main">
  <person displayName="Flavia Alves De Lima Paiva" id="{D0876A7F-2B4F-43EE-A7BE-4EF96E601F68}" userId="S::71584714115@ibama.gov.br::b46b9964-0fa7-4174-b51b-38ac13834333"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00000000-0016-0000-0100-000000000000}" autoFormatId="16" applyNumberFormats="0" applyBorderFormats="0" applyFontFormats="0" applyPatternFormats="0" applyAlignmentFormats="0" applyWidthHeightFormats="0">
  <queryTableRefresh nextId="52">
    <queryTableFields count="49">
      <queryTableField id="1" name="Número de Registro" tableColumnId="1"/>
      <queryTableField id="2" name="Data do Incidente" tableColumnId="2"/>
      <queryTableField id="3" name="Município/UF.1" tableColumnId="3"/>
      <queryTableField id="4" name="Município/UF.2" tableColumnId="4"/>
      <queryTableField id="6" name="Origem" tableColumnId="6"/>
      <queryTableField id="7" name="Tipo de Evento" tableColumnId="7"/>
      <queryTableField id="8" name="Produtos ONU" tableColumnId="8"/>
      <queryTableField id="9" name="Qtd. Produtos ONU" tableColumnId="9"/>
      <queryTableField id="10" name="Unidade Produtos ONU" tableColumnId="10"/>
      <queryTableField id="11" name="Outros Produtos" tableColumnId="11"/>
      <queryTableField id="12" name="Qtd. Outros Produtos" tableColumnId="12"/>
      <queryTableField id="13" name="Unidade Outros Produtos" tableColumnId="13"/>
      <queryTableField id="14" name="Ocorrências/Ambientes Atingidos" tableColumnId="14"/>
      <queryTableField id="15" name="Inst. Atuando no Local" tableColumnId="15"/>
      <queryTableField id="16" name="Fontes de Informação" tableColumnId="16"/>
      <queryTableField id="17" name="Dia da Semana" tableColumnId="17"/>
      <queryTableField id="18" name="Período" tableColumnId="18"/>
      <queryTableField id="19" name="Feriado" tableColumnId="19"/>
      <queryTableField id="20" name="Bacia Sedimentar" tableColumnId="20"/>
      <queryTableField id="21" name="Endereço da Ocorrência" tableColumnId="21"/>
      <queryTableField id="22" name="Origem do Acidente - Informações Complementares" tableColumnId="22"/>
      <queryTableField id="23" name="Tipo de evento - Informações Complementares" tableColumnId="23"/>
      <queryTableField id="24" name="Produto perigoso" tableColumnId="24"/>
      <queryTableField id="25" name="Produto não se aplica" tableColumnId="25"/>
      <queryTableField id="26" name="Produto não especificado" tableColumnId="26"/>
      <queryTableField id="27" name="Causa provável do acidente " tableColumnId="27"/>
      <queryTableField id="28" name="Ambientes atingidos - Informações Complementares" tableColumnId="28"/>
      <queryTableField id="29" name="Identificação da Empresa - Nome" tableColumnId="29"/>
      <queryTableField id="30" name="Identificação da Empresa - CPF/CNPJ" tableColumnId="30"/>
      <queryTableField id="31" name="Identificação da Empresa -Licença Ambiental" tableColumnId="31"/>
      <queryTableField id="32" name="Instituição Atuando - Informações complementares" tableColumnId="32"/>
      <queryTableField id="33" name="Instituição Atuando - Nome responsável" tableColumnId="33"/>
      <queryTableField id="34" name="Instituição Atuando - Telefone responsável" tableColumnId="34"/>
      <queryTableField id="35" name="Ações Tomadas - Possui Plano de Emergência" tableColumnId="35"/>
      <queryTableField id="36" name="Ações Tomadas - Plano de Emergência acionado " tableColumnId="36"/>
      <queryTableField id="37" name="Ações Tomadas - Tomado outras providências" tableColumnId="37"/>
      <queryTableField id="38" name="Ações Tomadas - Descrição de providências tomadas" tableColumnId="38"/>
      <queryTableField id="39" name="Informações Gerais - Informações julgadas úteis" tableColumnId="39"/>
      <queryTableField id="40" name="Identificação Comunicante - Nome" tableColumnId="40"/>
      <queryTableField id="41" name="Identificação Comunicante - Instituição/Empresa" tableColumnId="41"/>
      <queryTableField id="42" name="Identificação Comunicante - Cargo/Função Navio/Instalação" tableColumnId="42"/>
      <queryTableField id="43" name="Identificação Comunicante - Telefone" tableColumnId="43"/>
      <queryTableField id="44" name="Identificação Comunicante - E-mail" tableColumnId="44"/>
      <queryTableField id="45" name="Fonte Informação - Descrição fonte" tableColumnId="45"/>
      <queryTableField id="46" name="Origem Acidente - Nome do navio" tableColumnId="46"/>
      <queryTableField id="47" name="Origem Acidente - Nome da instalação" tableColumnId="47"/>
      <queryTableField id="48" name="Tipo de Produto - Tipo de substância" tableColumnId="48"/>
      <queryTableField id="49" name="Tipo de Produto - Volume estimado" tableColumnId="49"/>
      <queryTableField id="50" name="Detalhes acidente - Situação atual da descarga" tableColumnId="50"/>
    </queryTableFields>
    <queryTableDeletedFields count="2">
      <deletedField name="Column1"/>
      <deletedField name="Município/UF.3"/>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onsulta_completa__11" displayName="consulta_completa__11" ref="A1:AW820" tableType="queryTable" totalsRowShown="0" headerRowDxfId="294">
  <autoFilter ref="A1:AW820" xr:uid="{00000000-0009-0000-0100-000001000000}"/>
  <sortState xmlns:xlrd2="http://schemas.microsoft.com/office/spreadsheetml/2017/richdata2" ref="A2:AW820">
    <sortCondition ref="B2:B820"/>
  </sortState>
  <tableColumns count="49">
    <tableColumn id="1" xr3:uid="{00000000-0010-0000-0100-000001000000}" uniqueName="1" name="1 - Número de Registro" queryTableFieldId="1" dataDxfId="293"/>
    <tableColumn id="2" xr3:uid="{00000000-0010-0000-0100-000002000000}" uniqueName="2" name="2 - Data do Incidente" queryTableFieldId="2" dataDxfId="292"/>
    <tableColumn id="3" xr3:uid="{00000000-0010-0000-0100-000003000000}" uniqueName="3" name="3 - Município" queryTableFieldId="3" dataDxfId="291"/>
    <tableColumn id="4" xr3:uid="{00000000-0010-0000-0100-000004000000}" uniqueName="4" name="4 - UF" queryTableFieldId="4" dataDxfId="290"/>
    <tableColumn id="6" xr3:uid="{00000000-0010-0000-0100-000006000000}" uniqueName="6" name="5 - Origem" queryTableFieldId="6" dataDxfId="289"/>
    <tableColumn id="7" xr3:uid="{00000000-0010-0000-0100-000007000000}" uniqueName="7" name="6 - Tipo de Evento" queryTableFieldId="7" dataDxfId="288"/>
    <tableColumn id="8" xr3:uid="{00000000-0010-0000-0100-000008000000}" uniqueName="8" name="7 - Produtos ONU" queryTableFieldId="8" dataDxfId="287"/>
    <tableColumn id="9" xr3:uid="{00000000-0010-0000-0100-000009000000}" uniqueName="9" name="8 - Qtd. Produtos ONU" queryTableFieldId="9" dataDxfId="286"/>
    <tableColumn id="10" xr3:uid="{00000000-0010-0000-0100-00000A000000}" uniqueName="10" name="9 - Unidade Produtos ONU" queryTableFieldId="10" dataDxfId="285"/>
    <tableColumn id="11" xr3:uid="{00000000-0010-0000-0100-00000B000000}" uniqueName="11" name="10 - Outros Produtos" queryTableFieldId="11" dataDxfId="284"/>
    <tableColumn id="12" xr3:uid="{00000000-0010-0000-0100-00000C000000}" uniqueName="12" name="11 - Qtd. Outros Produtos" queryTableFieldId="12" dataDxfId="283"/>
    <tableColumn id="13" xr3:uid="{00000000-0010-0000-0100-00000D000000}" uniqueName="13" name="12 - Unidade Outros Produtos" queryTableFieldId="13" dataDxfId="282"/>
    <tableColumn id="14" xr3:uid="{00000000-0010-0000-0100-00000E000000}" uniqueName="14" name="13 - Ocorrências/Ambientes Atingidos" queryTableFieldId="14" dataDxfId="281"/>
    <tableColumn id="15" xr3:uid="{00000000-0010-0000-0100-00000F000000}" uniqueName="15" name="14 - Inst. Atuando no Local" queryTableFieldId="15" dataDxfId="280"/>
    <tableColumn id="16" xr3:uid="{00000000-0010-0000-0100-000010000000}" uniqueName="16" name="15 - Fontes de Informação" queryTableFieldId="16" dataDxfId="279"/>
    <tableColumn id="17" xr3:uid="{00000000-0010-0000-0100-000011000000}" uniqueName="17" name="16 - Dia da Semana" queryTableFieldId="17" dataDxfId="278"/>
    <tableColumn id="18" xr3:uid="{00000000-0010-0000-0100-000012000000}" uniqueName="18" name="17 - Período" queryTableFieldId="18" dataDxfId="277"/>
    <tableColumn id="19" xr3:uid="{00000000-0010-0000-0100-000013000000}" uniqueName="19" name="18 - Feriado" queryTableFieldId="19" dataDxfId="276"/>
    <tableColumn id="20" xr3:uid="{00000000-0010-0000-0100-000014000000}" uniqueName="20" name="19 - Bacia Sedimentar" queryTableFieldId="20" dataDxfId="275"/>
    <tableColumn id="21" xr3:uid="{00000000-0010-0000-0100-000015000000}" uniqueName="21" name="20 - Endereço da Ocorrência" queryTableFieldId="21" dataDxfId="274"/>
    <tableColumn id="22" xr3:uid="{00000000-0010-0000-0100-000016000000}" uniqueName="22" name="21 - Origem do Acidente - Informações Complementares" queryTableFieldId="22" dataDxfId="273"/>
    <tableColumn id="23" xr3:uid="{00000000-0010-0000-0100-000017000000}" uniqueName="23" name="22 - Tipo de evento - Informações Complementares" queryTableFieldId="23" dataDxfId="272"/>
    <tableColumn id="24" xr3:uid="{00000000-0010-0000-0100-000018000000}" uniqueName="24" name="23 - Produto perigoso" queryTableFieldId="24"/>
    <tableColumn id="25" xr3:uid="{00000000-0010-0000-0100-000019000000}" uniqueName="25" name="24 - Produto não se aplica" queryTableFieldId="25"/>
    <tableColumn id="26" xr3:uid="{00000000-0010-0000-0100-00001A000000}" uniqueName="26" name="25 - Produto não especificado" queryTableFieldId="26"/>
    <tableColumn id="27" xr3:uid="{00000000-0010-0000-0100-00001B000000}" uniqueName="27" name="26 - Causa provável do acidente " queryTableFieldId="27" dataDxfId="271"/>
    <tableColumn id="28" xr3:uid="{00000000-0010-0000-0100-00001C000000}" uniqueName="28" name="27 - Ambientes atingidos - Informações Complementares" queryTableFieldId="28" dataDxfId="270"/>
    <tableColumn id="29" xr3:uid="{00000000-0010-0000-0100-00001D000000}" uniqueName="29" name="28 - Identificação da Empresa - Nome" queryTableFieldId="29" dataDxfId="269"/>
    <tableColumn id="30" xr3:uid="{00000000-0010-0000-0100-00001E000000}" uniqueName="30" name="29 - Identificação da Empresa - CPF/CNPJ" queryTableFieldId="30" dataDxfId="268"/>
    <tableColumn id="31" xr3:uid="{00000000-0010-0000-0100-00001F000000}" uniqueName="31" name="30 - Identificação da Empresa -Licença Ambiental" queryTableFieldId="31"/>
    <tableColumn id="32" xr3:uid="{00000000-0010-0000-0100-000020000000}" uniqueName="32" name="31 - Instituição Atuando - Informações complementares" queryTableFieldId="32" dataDxfId="267"/>
    <tableColumn id="33" xr3:uid="{00000000-0010-0000-0100-000021000000}" uniqueName="33" name="32 - Instituição Atuando - Nome responsável" queryTableFieldId="33" dataDxfId="266"/>
    <tableColumn id="34" xr3:uid="{00000000-0010-0000-0100-000022000000}" uniqueName="34" name="33 - Instituição Atuando - Telefone responsável" queryTableFieldId="34" dataDxfId="265"/>
    <tableColumn id="35" xr3:uid="{00000000-0010-0000-0100-000023000000}" uniqueName="35" name="34 - Ações Tomadas - Possui Plano de Emergência" queryTableFieldId="35" dataDxfId="264"/>
    <tableColumn id="36" xr3:uid="{00000000-0010-0000-0100-000024000000}" uniqueName="36" name="35 - Ações Tomadas - Plano de Emergência acionado " queryTableFieldId="36" dataDxfId="263"/>
    <tableColumn id="37" xr3:uid="{00000000-0010-0000-0100-000025000000}" uniqueName="37" name="36 - Ações Tomadas - Tomado outras providências" queryTableFieldId="37" dataDxfId="262"/>
    <tableColumn id="38" xr3:uid="{00000000-0010-0000-0100-000026000000}" uniqueName="38" name="37 - Ações Tomadas - Descrição de providências tomadas" queryTableFieldId="38" dataDxfId="261"/>
    <tableColumn id="39" xr3:uid="{00000000-0010-0000-0100-000027000000}" uniqueName="39" name="38 - Informações Gerais - Informações julgadas úteis" queryTableFieldId="39" dataDxfId="260"/>
    <tableColumn id="40" xr3:uid="{00000000-0010-0000-0100-000028000000}" uniqueName="40" name="39 - Identificação Comunicante - Nome" queryTableFieldId="40" dataDxfId="259"/>
    <tableColumn id="41" xr3:uid="{00000000-0010-0000-0100-000029000000}" uniqueName="41" name="40 - Identificação Comunicante - Instituição/Empresa" queryTableFieldId="41" dataDxfId="258"/>
    <tableColumn id="42" xr3:uid="{00000000-0010-0000-0100-00002A000000}" uniqueName="42" name="41 - Identificação Comunicante - Cargo/Função Navio/Instalação" queryTableFieldId="42" dataDxfId="257"/>
    <tableColumn id="43" xr3:uid="{00000000-0010-0000-0100-00002B000000}" uniqueName="43" name="42 - Identificação Comunicante - Telefone" queryTableFieldId="43"/>
    <tableColumn id="44" xr3:uid="{00000000-0010-0000-0100-00002C000000}" uniqueName="44" name="43 - Identificação Comunicante - E-mail" queryTableFieldId="44" dataDxfId="256"/>
    <tableColumn id="45" xr3:uid="{00000000-0010-0000-0100-00002D000000}" uniqueName="45" name="44 - Fonte Informação - Descrição fonte" queryTableFieldId="45" dataDxfId="255"/>
    <tableColumn id="46" xr3:uid="{00000000-0010-0000-0100-00002E000000}" uniqueName="46" name="45 - Origem Acidente - Nome do navio" queryTableFieldId="46" dataDxfId="254"/>
    <tableColumn id="47" xr3:uid="{00000000-0010-0000-0100-00002F000000}" uniqueName="47" name="46 - Origem Acidente - Nome da instalação" queryTableFieldId="47" dataDxfId="253"/>
    <tableColumn id="48" xr3:uid="{00000000-0010-0000-0100-000030000000}" uniqueName="48" name="47 - Tipo de Produto - Tipo de substância" queryTableFieldId="48" dataDxfId="252"/>
    <tableColumn id="49" xr3:uid="{00000000-0010-0000-0100-000031000000}" uniqueName="49" name="48 - Tipo de Produto - Volume estimado" queryTableFieldId="49"/>
    <tableColumn id="50" xr3:uid="{00000000-0010-0000-0100-000032000000}" uniqueName="50" name="49 - Detalhes acidente - Situação atual da descarga" queryTableFieldId="50" dataDxfId="25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ela2" displayName="Tabela2" ref="A1:CF862" totalsRowShown="0" headerRowDxfId="150" dataDxfId="149">
  <autoFilter ref="A1:CF862"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autoFilter>
  <tableColumns count="84">
    <tableColumn id="1" xr3:uid="{00000000-0010-0000-0000-000001000000}" name="SIEMA" dataDxfId="148"/>
    <tableColumn id="2" xr3:uid="{00000000-0010-0000-0000-000002000000}" name="Processo SEI" dataDxfId="147"/>
    <tableColumn id="4" xr3:uid="{00000000-0010-0000-0000-000004000000}" name="UF" dataDxfId="146">
      <calculatedColumnFormula>VLOOKUP(Tabela2[[#This Row],[SIEMA]],Siema2025,4,FALSE)</calculatedColumnFormula>
    </tableColumn>
    <tableColumn id="5" xr3:uid="{00000000-0010-0000-0000-000005000000}" name="Município" dataDxfId="145">
      <calculatedColumnFormula>VLOOKUP(Tabela2[[#This Row],[SIEMA]],Siema2024,3,FALSE)</calculatedColumnFormula>
    </tableColumn>
    <tableColumn id="6" xr3:uid="{00000000-0010-0000-0000-000006000000}" name="Endereço (especificar plataforma, navio, km da rodovia, ferrovia e duto) " dataDxfId="144">
      <calculatedColumnFormula>VLOOKUP(Tabela2[[#This Row],[SIEMA]],Siema2025,20,FALSE)</calculatedColumnFormula>
    </tableColumn>
    <tableColumn id="7" xr3:uid="{00000000-0010-0000-0000-000007000000}" name="Complemento: coluna G coloca o endereço principal: ex: BR-020 e aqui no complemento, o KM 480" dataDxfId="143"/>
    <tableColumn id="9" xr3:uid="{00000000-0010-0000-0000-000009000000}" name="Latitude (Ex. -03°25'36.2&quot;)" dataDxfId="142"/>
    <tableColumn id="10" xr3:uid="{00000000-0010-0000-0000-00000A000000}" name="Longitude (Ex. -45°31'54.6&quot;)" dataDxfId="141"/>
    <tableColumn id="11" xr3:uid="{00000000-0010-0000-0000-00000B000000}" name="Bacia Sedimentar" dataDxfId="140">
      <calculatedColumnFormula>VLOOKUP(Tabela2[[#This Row],[SIEMA]],Siema2025,19,FALSE)</calculatedColumnFormula>
    </tableColumn>
    <tableColumn id="12" xr3:uid="{00000000-0010-0000-0000-00000C000000}" name="Data" dataDxfId="139">
      <calculatedColumnFormula>VLOOKUP(Tabela2[[#This Row],[SIEMA]],Siema2025,2,FALSE)</calculatedColumnFormula>
    </tableColumn>
    <tableColumn id="13" xr3:uid="{00000000-0010-0000-0000-00000D000000}" name="Dia da semana" dataDxfId="138">
      <calculatedColumnFormula>VLOOKUP(Tabela2[[#This Row],[SIEMA]],Siema2025,16,FALSE)</calculatedColumnFormula>
    </tableColumn>
    <tableColumn id="14" xr3:uid="{00000000-0010-0000-0000-00000E000000}" name="Mês" dataDxfId="137">
      <calculatedColumnFormula>IF(Tabela2[[#This Row],[Data]]="","Sem Informação",VLOOKUP(MONTH(Tabela2[[#This Row],[Data]]),'[1]Validação de dados'!$I$1:$J$13,2,0))</calculatedColumnFormula>
    </tableColumn>
    <tableColumn id="15" xr3:uid="{00000000-0010-0000-0000-00000F000000}" name="Ano" dataDxfId="136">
      <calculatedColumnFormula>YEAR(Tabela2[[#This Row],[Data]])</calculatedColumnFormula>
    </tableColumn>
    <tableColumn id="16" xr3:uid="{00000000-0010-0000-0000-000010000000}" name="Período" dataDxfId="135">
      <calculatedColumnFormula>VLOOKUP(Tabela2[[#This Row],[SIEMA]],Siema2024,17,FALSE)</calculatedColumnFormula>
    </tableColumn>
    <tableColumn id="17" xr3:uid="{00000000-0010-0000-0000-000011000000}" name="Origem do acidente" dataDxfId="134">
      <calculatedColumnFormula>VLOOKUP(Tabela2[[#This Row],[SIEMA]],Siema2025,5,FALSE)</calculatedColumnFormula>
    </tableColumn>
    <tableColumn id="18" xr3:uid="{00000000-0010-0000-0000-000012000000}" name="Outro (s) - especificar" dataDxfId="133">
      <calculatedColumnFormula>VLOOKUP(Tabela2[[#This Row],[SIEMA]],Siema2024,21,FALSE)</calculatedColumnFormula>
    </tableColumn>
    <tableColumn id="19" xr3:uid="{00000000-0010-0000-0000-000013000000}" name="ONU (Produto 1)" dataDxfId="132">
      <calculatedColumnFormula array="1">se</calculatedColumnFormula>
    </tableColumn>
    <tableColumn id="20" xr3:uid="{00000000-0010-0000-0000-000014000000}" name="Marca Comercial Produto 1 " dataDxfId="131">
      <calculatedColumnFormula>VLOOKUP(Tabela2[[#This Row],[SIEMA]],Siema2025,10,FALSE)</calculatedColumnFormula>
    </tableColumn>
    <tableColumn id="21" xr3:uid="{00000000-0010-0000-0000-000015000000}" name="Produto 1" dataDxfId="130">
      <calculatedColumnFormula>IF(Q2="","", IF(Q2="NC","", IF(Q2="NE","", IF(Q2="NA","",IFERROR(VLOOKUP(Q2,[1]Produtos!$A$1:$C$2319,2,FALSE),"Não Cadastrado")))))</calculatedColumnFormula>
    </tableColumn>
    <tableColumn id="22" xr3:uid="{00000000-0010-0000-0000-000016000000}" name="Quantidade do vazamento (Produto 1)" dataDxfId="129">
      <calculatedColumnFormula>VLOOKUP(Tabela2[[#This Row],[SIEMA]],Siema2024,8,FALSE)</calculatedColumnFormula>
    </tableColumn>
    <tableColumn id="23" xr3:uid="{00000000-0010-0000-0000-000017000000}" name="Unidade do vazamento (Produto 1)" dataDxfId="128">
      <calculatedColumnFormula>VLOOKUP(Tabela2[[#This Row],[SIEMA]],Siema2025,12,FALSE)</calculatedColumnFormula>
    </tableColumn>
    <tableColumn id="24" xr3:uid="{00000000-0010-0000-0000-000018000000}" name="Classe de risco (Produto 1)" dataDxfId="127">
      <calculatedColumnFormula>IF(Q2="","",IF(ISNUMBER(Q2)=FALSE,"Não se aplica",IFERROR(VLOOKUP(Q2,Produtos!$A$1:$C$2319,3,FALSE),"Não Cadastrado")))</calculatedColumnFormula>
    </tableColumn>
    <tableColumn id="25" xr3:uid="{00000000-0010-0000-0000-000019000000}" name="ONU (Produto 2)" dataDxfId="126">
      <calculatedColumnFormula>VLOOKUP(Tabela2[[#This Row],[SIEMA]],Siema2024,10,FALSE)</calculatedColumnFormula>
    </tableColumn>
    <tableColumn id="26" xr3:uid="{00000000-0010-0000-0000-00001A000000}" name="Marca Comercial Produto 2 " dataDxfId="125">
      <calculatedColumnFormula>IF(Tabela2[[#This Row],[Origem do acidente]] = "Plataforma", "PREENCHER","NA")</calculatedColumnFormula>
    </tableColumn>
    <tableColumn id="27" xr3:uid="{00000000-0010-0000-0000-00001B000000}" name="Produto 2" dataDxfId="124">
      <calculatedColumnFormula>IF(W2="","", IF(W2="NC","", IF(W2="NE","", IF(W2="NA","",IFERROR(VLOOKUP(W2,[1]Produtos!$A$1:$C$2319,2,FALSE),"Não Cadastrado")))))</calculatedColumnFormula>
    </tableColumn>
    <tableColumn id="28" xr3:uid="{00000000-0010-0000-0000-00001C000000}" name="Quantidade do vazamento (Produto 2)" dataDxfId="123">
      <calculatedColumnFormula>VLOOKUP(Tabela2[[#This Row],[SIEMA]],Siema2025,11,FALSE)</calculatedColumnFormula>
    </tableColumn>
    <tableColumn id="29" xr3:uid="{00000000-0010-0000-0000-00001D000000}" name="Unidade do vazamento (Produto 2)" dataDxfId="122">
      <calculatedColumnFormula>VLOOKUP(Tabela2[[#This Row],[SIEMA]],Siema2024,12,FALSE)</calculatedColumnFormula>
    </tableColumn>
    <tableColumn id="30" xr3:uid="{00000000-0010-0000-0000-00001E000000}" name="Classe de risco (Produto 2)" dataDxfId="121">
      <calculatedColumnFormula>IF(W2="","",IF(ISNUMBER(W2)=FALSE,"Não se aplica",IFERROR(VLOOKUP(W2,[1]Produtos!$A$1:$C$2319,3,FALSE),"Não Cadastrado")))</calculatedColumnFormula>
    </tableColumn>
    <tableColumn id="31" xr3:uid="{00000000-0010-0000-0000-00001F000000}" name="ONU (Produto 3)" dataDxfId="120"/>
    <tableColumn id="32" xr3:uid="{00000000-0010-0000-0000-000020000000}" name="Marca Comercial Produto 3" dataDxfId="119">
      <calculatedColumnFormula>IF(Tabela2[[#This Row],[Origem do acidente]] = "Plataforma", "PREENCHER","NA")</calculatedColumnFormula>
    </tableColumn>
    <tableColumn id="33" xr3:uid="{00000000-0010-0000-0000-000021000000}" name="Produto 3" dataDxfId="118">
      <calculatedColumnFormula>IF(AC2="","", IF(AC2="NC","", IF(AC2="NE","", IF(AC2="NA","",IFERROR(VLOOKUP(AC2,[1]Produtos!$A$1:$C$2319,2,FALSE),"Não Cadastrado")))))</calculatedColumnFormula>
    </tableColumn>
    <tableColumn id="34" xr3:uid="{00000000-0010-0000-0000-000022000000}" name="Quantidade do vazamento (Produto 3)" dataDxfId="117"/>
    <tableColumn id="35" xr3:uid="{00000000-0010-0000-0000-000023000000}" name="Unidade do vazamento (Produto 3)" dataDxfId="116"/>
    <tableColumn id="109" xr3:uid="{00000000-0010-0000-0000-00006D000000}" name="Classe de risco (Produto 3)" dataDxfId="115">
      <calculatedColumnFormula>IF(AC2="","",IF(ISNUMBER(AC2)=FALSE,"Não se aplica",IFERROR(VLOOKUP(AC2,Produtos!$A$1:$C$2319,3,FALSE),"Não Cadastrado")))</calculatedColumnFormula>
    </tableColumn>
    <tableColumn id="36" xr3:uid="{00000000-0010-0000-0000-000024000000}" name="Sem informação qto ao produto" dataDxfId="114"/>
    <tableColumn id="37" xr3:uid="{00000000-0010-0000-0000-000025000000}" name="Causa provável do acidente" dataDxfId="113">
      <calculatedColumnFormula>VLOOKUP(Tabela2[[#This Row],[SIEMA]],Siema2024,26,FALSE)</calculatedColumnFormula>
    </tableColumn>
    <tableColumn id="38" xr3:uid="{00000000-0010-0000-0000-000026000000}" name="Causa do Evento Padronizada 1 (indicado no Relat. Pós-Acidente ou outro documento)" dataDxfId="112"/>
    <tableColumn id="39" xr3:uid="{00000000-0010-0000-0000-000027000000}" name="Causa do Evento Padronizada 2 (indicado no Relat. Pós-Acidente ou outro documento)" dataDxfId="111"/>
    <tableColumn id="40" xr3:uid="{00000000-0010-0000-0000-000028000000}" name="Causa do Evento Padronizada 3 (indicado no Relat. Pós-Acidente ou outro documento)" dataDxfId="110"/>
    <tableColumn id="41" xr3:uid="{00000000-0010-0000-0000-000029000000}" name="Óbitos/ feridos " dataDxfId="109">
      <calculatedColumnFormula>VLOOKUP(Tabela2[[#This Row],[SIEMA]],[1]!consulta_completa__7[#Data],51,FALSE)</calculatedColumnFormula>
    </tableColumn>
    <tableColumn id="42" xr3:uid="{00000000-0010-0000-0000-00002A000000}" name="População afetada/evacuada" dataDxfId="108">
      <calculatedColumnFormula>VLOOKUP(Tabela2[[#This Row],[SIEMA]],[1]!consulta_completa__7[#Data],53,FALSE)</calculatedColumnFormula>
    </tableColumn>
    <tableColumn id="43" xr3:uid="{00000000-0010-0000-0000-00002B000000}" name="Suspensão de abastecimento de água" dataDxfId="107">
      <calculatedColumnFormula>VLOOKUP(Tabela2[[#This Row],[SIEMA]],[1]!consulta_completa__7[#Data],55,FALSE)</calculatedColumnFormula>
    </tableColumn>
    <tableColumn id="44" xr3:uid="{00000000-0010-0000-0000-00002C000000}" name="Rio/ córrego" dataDxfId="106">
      <calculatedColumnFormula>VLOOKUP(Tabela2[[#This Row],[SIEMA]],Siema2025,57,FALSE)</calculatedColumnFormula>
    </tableColumn>
    <tableColumn id="45" xr3:uid="{00000000-0010-0000-0000-00002D000000}" name="Lago  " dataDxfId="105">
      <calculatedColumnFormula>VLOOKUP(Tabela2[[#This Row],[SIEMA]],Siema2025,59,FALSE)</calculatedColumnFormula>
    </tableColumn>
    <tableColumn id="46" xr3:uid="{00000000-0010-0000-0000-00002E000000}" name="Mar" dataDxfId="104">
      <calculatedColumnFormula>VLOOKUP(Tabela2[[#This Row],[SIEMA]],Siema2025,61,FALSE)</calculatedColumnFormula>
    </tableColumn>
    <tableColumn id="47" xr3:uid="{00000000-0010-0000-0000-00002F000000}" name="Praia" dataDxfId="103">
      <calculatedColumnFormula>VLOOKUP(Tabela2[[#This Row],[SIEMA]],Siema2025,63,FALSE)</calculatedColumnFormula>
    </tableColumn>
    <tableColumn id="48" xr3:uid="{00000000-0010-0000-0000-000030000000}" name="Solo" dataDxfId="102">
      <calculatedColumnFormula>VLOOKUP(Tabela2[[#This Row],[SIEMA]],Siema2025,65,FALSE)</calculatedColumnFormula>
    </tableColumn>
    <tableColumn id="49" xr3:uid="{00000000-0010-0000-0000-000031000000}" name="Águas subterrâneas" dataDxfId="101">
      <calculatedColumnFormula>VLOOKUP(Tabela2[[#This Row],[SIEMA]],Siema2025,67,FALSE)</calculatedColumnFormula>
    </tableColumn>
    <tableColumn id="50" xr3:uid="{00000000-0010-0000-0000-000032000000}" name="Atmosfera" dataDxfId="100">
      <calculatedColumnFormula>VLOOKUP(Tabela2[[#This Row],[SIEMA]],Siema2025,69,FALSE)</calculatedColumnFormula>
    </tableColumn>
    <tableColumn id="51" xr3:uid="{00000000-0010-0000-0000-000033000000}" name="Flora" dataDxfId="99">
      <calculatedColumnFormula>VLOOKUP(Tabela2[[#This Row],[SIEMA]],Siema2025,71,FALSE)</calculatedColumnFormula>
    </tableColumn>
    <tableColumn id="52" xr3:uid="{00000000-0010-0000-0000-000034000000}" name="Fauna" dataDxfId="98">
      <calculatedColumnFormula>VLOOKUP(Tabela2[[#This Row],[SIEMA]],Siema2025,73,FALSE)</calculatedColumnFormula>
    </tableColumn>
    <tableColumn id="53" xr3:uid="{00000000-0010-0000-0000-000035000000}" name="UC Federal" dataDxfId="97">
      <calculatedColumnFormula>VLOOKUP(Tabela2[[#This Row],[SIEMA]],Siema2025,75,FALSE)</calculatedColumnFormula>
    </tableColumn>
    <tableColumn id="54" xr3:uid="{00000000-0010-0000-0000-000036000000}" name="UC Estadual/Municipal" dataDxfId="96">
      <calculatedColumnFormula>VLOOKUP(Tabela2[[#This Row],[SIEMA]],Siema2025,77,FALSE)</calculatedColumnFormula>
    </tableColumn>
    <tableColumn id="55" xr3:uid="{00000000-0010-0000-0000-000037000000}" name="Outro(s) " dataDxfId="95">
      <calculatedColumnFormula>VLOOKUP(Tabela2[[#This Row],[SIEMA]],Siema2025,79,FALSE)</calculatedColumnFormula>
    </tableColumn>
    <tableColumn id="56" xr3:uid="{00000000-0010-0000-0000-000038000000}" name="Especificar (quando couber)" dataDxfId="94">
      <calculatedColumnFormula>IF(Tabela2[[#This Row],[Outro(s) ]] = "X", "PREENCHER","NA")</calculatedColumnFormula>
    </tableColumn>
    <tableColumn id="57" xr3:uid="{00000000-0010-0000-0000-000039000000}" name="Sem Informação" dataDxfId="93">
      <calculatedColumnFormula>VLOOKUP(Tabela2[[#This Row],[SIEMA]],[1]!consulta_completa__7[#Data],82,FALSE)</calculatedColumnFormula>
    </tableColumn>
    <tableColumn id="58" xr3:uid="{00000000-0010-0000-0000-00003A000000}" name="Sem Dano" dataDxfId="92">
      <calculatedColumnFormula>VLOOKUP(Tabela2[[#This Row],[SIEMA]],[1]!consulta_completa__7[#Data],81,FALSE)</calculatedColumnFormula>
    </tableColumn>
    <tableColumn id="59" xr3:uid="{00000000-0010-0000-0000-00003B000000}" name="Empresa" dataDxfId="91">
      <calculatedColumnFormula>VLOOKUP(Tabela2[[#This Row],[SIEMA]],[1]Siema2024!$1:$1048576,28,FALSE)</calculatedColumnFormula>
    </tableColumn>
    <tableColumn id="107" xr3:uid="{00000000-0010-0000-0000-00006B000000}" name="Ferrovia" dataDxfId="90"/>
    <tableColumn id="60" xr3:uid="{00000000-0010-0000-0000-00003C000000}" name="CPF/CNPJ" dataDxfId="89">
      <calculatedColumnFormula>VLOOKUP(Tabela2[[#This Row],[SIEMA]],Siema2025,29,FALSE)</calculatedColumnFormula>
    </tableColumn>
    <tableColumn id="76" xr3:uid="{00000000-0010-0000-0000-00004C000000}" name="Acionado PEI ou similar?" dataDxfId="88">
      <calculatedColumnFormula>VLOOKUP(Tabela2[[#This Row],[SIEMA]],Siema2025,107,FALSE)</calculatedColumnFormula>
    </tableColumn>
    <tableColumn id="80" xr3:uid="{00000000-0010-0000-0000-000050000000}" name="Competência" dataDxfId="87"/>
    <tableColumn id="81" xr3:uid="{00000000-0010-0000-0000-000051000000}" name="Atendido pelo Ibama (&quot;Não&quot; ou &quot;Sim&quot;)" dataDxfId="86"/>
    <tableColumn id="83" xr3:uid="{00000000-0010-0000-0000-000053000000}" name="Data de atendimento do Ibama (considerar o primeiro documento/ação)" dataDxfId="85"/>
    <tableColumn id="84" xr3:uid="{00000000-0010-0000-0000-000054000000}" name="Tempo de atendimento (em dias)" dataDxfId="84">
      <calculatedColumnFormula>IF(Tabela2[[#This Row],[Data de atendimento do Ibama (considerar o primeiro documento/ação)]]="",_xlfn.DAYS(TODAY(),J2),_xlfn.DAYS(Tabela2[[#This Row],[Data de atendimento do Ibama (considerar o primeiro documento/ação)]],J2))</calculatedColumnFormula>
    </tableColumn>
    <tableColumn id="85" xr3:uid="{00000000-0010-0000-0000-000055000000}" name="Justificativa para não atendimento (Competência do Ibama)" dataDxfId="83">
      <calculatedColumnFormula>IF(Tabela2[[#This Row],[Atendido pelo Ibama ("Não" ou "Sim")]]="Não","Preencher", IF(Tabela2[[#This Row],[Atendido pelo Ibama ("Não" ou "Sim")]]="Sim","NA",""))</calculatedColumnFormula>
    </tableColumn>
    <tableColumn id="86" xr3:uid="{00000000-0010-0000-0000-000056000000}" name="Forma de atendimento (primeiro documento/ação)" dataDxfId="82"/>
    <tableColumn id="87" xr3:uid="{00000000-0010-0000-0000-000057000000}" name="Outros (Especificar)" dataDxfId="81">
      <calculatedColumnFormula>IF(Tabela2[[#This Row],[Forma de atendimento (primeiro documento/ação)]]= "Outros (especificar)", "PREENCHER","NA")</calculatedColumnFormula>
    </tableColumn>
    <tableColumn id="88" xr3:uid="{00000000-0010-0000-0000-000058000000}" name="Equipe do Ibama foi a campo? Houve sobrevoo do Poseidon?" dataDxfId="80"/>
    <tableColumn id="89" xr3:uid="{00000000-0010-0000-0000-000059000000}" name="Se sim, foi emitida Ordem de Emergência? (informações vinculada à coluna CK)" dataDxfId="79">
      <calculatedColumnFormula>IF(Tabela2[[#This Row],[Equipe do Ibama foi a campo? Houve sobrevoo do Poseidon?]] = "Sim", "PREENCHER","NA")</calculatedColumnFormula>
    </tableColumn>
    <tableColumn id="90" xr3:uid="{00000000-0010-0000-0000-00005A000000}" name="Foi elaborado Relatório de Vistoria pelo Ibama? (informações vinculada à coluna CK)" dataDxfId="78">
      <calculatedColumnFormula>IF(Tabela2[[#This Row],[Se sim, foi emitida Ordem de Emergência? (informações vinculada à coluna CK)]] = "Sim", "PREENCHER","NA")</calculatedColumnFormula>
    </tableColumn>
    <tableColumn id="91" xr3:uid="{00000000-0010-0000-0000-00005B000000}" name="Houve envio de Informações Pós-acidente (preencher &quot;não se aplica&quot; quando de competência estadual/municipal)" dataDxfId="77">
      <calculatedColumnFormula>IF(Tabela2[[#This Row],[Foi elaborado Relatório de Vistoria pelo Ibama? (informações vinculada à coluna CK)]] = "Sim", "PREENCHER","NA")</calculatedColumnFormula>
    </tableColumn>
    <tableColumn id="92" xr3:uid="{00000000-0010-0000-0000-00005C000000}" name="Houve avaliação das informações pós-acidente solicitadas/enviadas?" dataDxfId="76">
      <calculatedColumnFormula>IF(Tabela2[[#This Row],[Houve envio de Informações Pós-acidente (preencher "não se aplica" quando de competência estadual/municipal)]] = "Sim", "PREENCHER","NA")</calculatedColumnFormula>
    </tableColumn>
    <tableColumn id="93" xr3:uid="{00000000-0010-0000-0000-00005D000000}" name="O Ibama aguarda resposta da empresa/OEMA, etc?" dataDxfId="75">
      <calculatedColumnFormula>IF(Tabela2[[#This Row],[Houve avaliação das informações pós-acidente solicitadas/enviadas?]] = "Sim", "PREENCHER","NA")</calculatedColumnFormula>
    </tableColumn>
    <tableColumn id="94" xr3:uid="{00000000-0010-0000-0000-00005E000000}" name="Processo encerrado? (concluído/fechado na unidade)" dataDxfId="74">
      <calculatedColumnFormula>IF(Tabela2[[#This Row],[O Ibama aguarda resposta da empresa/OEMA, etc?]] = "Sim", "PREENCHER","NA")</calculatedColumnFormula>
    </tableColumn>
    <tableColumn id="95" xr3:uid="{00000000-0010-0000-0000-00005F000000}" name="Documento de encerramento (termo de encerramento, análise conclusiva do Nupaem, Encerrado sem documento)" dataDxfId="73"/>
    <tableColumn id="96" xr3:uid="{00000000-0010-0000-0000-000060000000}" name="Data do documento de encerramento" dataDxfId="72"/>
    <tableColumn id="97" xr3:uid="{00000000-0010-0000-0000-000061000000}" name="Dias Até Encerramento da Investigação" dataDxfId="71">
      <calculatedColumnFormula>IF(Tabela2[[#This Row],[Data do documento de encerramento]]="NA","NA",IF(Tabela2[[#This Row],[Data do documento de encerramento]]="","Pendente de conclusão/ encerramento",_xlfn.DAYS(Tabela2[[#This Row],[Data do documento de encerramento]],J2)))</calculatedColumnFormula>
    </tableColumn>
    <tableColumn id="100" xr3:uid="{00000000-0010-0000-0000-000064000000}" name="Observações" dataDxfId="70"/>
    <tableColumn id="101" xr3:uid="{00000000-0010-0000-0000-000065000000}" name="Operação/ocorrência/sistema" dataDxfId="69"/>
    <tableColumn id="102" xr3:uid="{00000000-0010-0000-0000-000066000000}" name="Equipamento/sistema envolvido" dataDxfId="68"/>
    <tableColumn id="103" xr3:uid="{00000000-0010-0000-0000-000067000000}" name="Técnica de contenção/dispersão" dataDxfId="67"/>
    <tableColumn id="104" xr3:uid="{00000000-0010-0000-0000-000068000000}" name="Mobilização de embarcação de resposta" dataDxfId="66"/>
    <tableColumn id="105" xr3:uid="{00000000-0010-0000-0000-000069000000}" name="Característica do produto" dataDxfId="6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a6" displayName="Tabela6" ref="R1:R10" totalsRowShown="0" headerRowDxfId="59" dataDxfId="58">
  <autoFilter ref="R1:R10" xr:uid="{00000000-0009-0000-0100-000003000000}"/>
  <sortState xmlns:xlrd2="http://schemas.microsoft.com/office/spreadsheetml/2017/richdata2" ref="R2:R9">
    <sortCondition ref="R1:R9"/>
  </sortState>
  <tableColumns count="1">
    <tableColumn id="1" xr3:uid="{00000000-0010-0000-0200-000001000000}" name="Forma de atendimento" dataDxfId="57"/>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ela7" displayName="Tabela7" ref="T1:T10" totalsRowShown="0" headerRowDxfId="56" dataDxfId="55">
  <autoFilter ref="T1:T10" xr:uid="{00000000-0009-0000-0100-000004000000}"/>
  <tableColumns count="1">
    <tableColumn id="1" xr3:uid="{00000000-0010-0000-0300-000001000000}" name="Unidade" dataDxfId="54"/>
  </tableColumns>
  <tableStyleInfo name="TableStyleMedium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ela8" displayName="Tabela8" ref="E1:E30" totalsRowShown="0" headerRowDxfId="53" dataDxfId="52">
  <autoFilter ref="E1:E30" xr:uid="{00000000-0009-0000-0100-000005000000}"/>
  <tableColumns count="1">
    <tableColumn id="1" xr3:uid="{00000000-0010-0000-0400-000001000000}" name="UF" dataDxfId="51"/>
  </tableColumns>
  <tableStyleInfo name="TableStyleMedium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ela9" displayName="Tabela9" ref="G1:I13" totalsRowShown="0" headerRowDxfId="50" dataDxfId="49">
  <autoFilter ref="G1:I13" xr:uid="{00000000-0009-0000-0100-000006000000}"/>
  <tableColumns count="3">
    <tableColumn id="1" xr3:uid="{00000000-0010-0000-0500-000001000000}" name="Bacias Sedimentares" dataDxfId="48"/>
    <tableColumn id="3" xr3:uid="{00000000-0010-0000-0500-000003000000}" name="Coluna1" dataDxfId="47"/>
    <tableColumn id="2" xr3:uid="{00000000-0010-0000-0500-000002000000}" name="nº Mês" dataDxfId="46"/>
  </tableColumns>
  <tableStyleInfo name="TableStyleMedium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ela10" displayName="Tabela10" ref="J1:J15" totalsRowShown="0" headerRowDxfId="45" dataDxfId="44">
  <autoFilter ref="J1:J15" xr:uid="{00000000-0009-0000-0100-000007000000}"/>
  <tableColumns count="1">
    <tableColumn id="1" xr3:uid="{00000000-0010-0000-0600-000001000000}" name="Mês" dataDxfId="43"/>
  </tableColumns>
  <tableStyleInfo name="TableStyleMedium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ela11" displayName="Tabela11" ref="A1:A5" totalsRowShown="0" headerRowDxfId="42" dataDxfId="41">
  <autoFilter ref="A1:A5" xr:uid="{00000000-0009-0000-0100-000008000000}"/>
  <tableColumns count="1">
    <tableColumn id="1" xr3:uid="{00000000-0010-0000-0700-000001000000}" name="Sim_Nao" dataDxfId="40"/>
  </tableColumns>
  <tableStyleInfo name="TableStyleMedium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ela12" displayName="Tabela12" ref="L1:L7" totalsRowShown="0" headerRowDxfId="39" dataDxfId="38">
  <autoFilter ref="L1:L7" xr:uid="{00000000-0009-0000-0100-000009000000}"/>
  <tableColumns count="1">
    <tableColumn id="1" xr3:uid="{00000000-0010-0000-0800-000001000000}" name="Período" dataDxfId="37"/>
  </tableColumns>
  <tableStyleInfo name="TableStyleMedium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ela13" displayName="Tabela13" ref="N1:N21" totalsRowShown="0" headerRowDxfId="36" dataDxfId="35">
  <autoFilter ref="N1:N21" xr:uid="{00000000-0009-0000-0100-00000A000000}"/>
  <sortState xmlns:xlrd2="http://schemas.microsoft.com/office/spreadsheetml/2017/richdata2" ref="N2:N20">
    <sortCondition ref="N1:N20"/>
  </sortState>
  <tableColumns count="1">
    <tableColumn id="1" xr3:uid="{00000000-0010-0000-0900-000001000000}" name="Origem do acidente" dataDxfId="34"/>
  </tableColumns>
  <tableStyleInfo name="TableStyleMedium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ela15" displayName="Tabela15" ref="P1:P6" totalsRowShown="0" headerRowDxfId="33" dataDxfId="32">
  <autoFilter ref="P1:P6" xr:uid="{00000000-0009-0000-0100-00000B000000}"/>
  <sortState xmlns:xlrd2="http://schemas.microsoft.com/office/spreadsheetml/2017/richdata2" ref="P2:P5">
    <sortCondition ref="P1:P5"/>
  </sortState>
  <tableColumns count="1">
    <tableColumn id="1" xr3:uid="{00000000-0010-0000-0A00-000001000000}" name="Licença" dataDxfId="31"/>
  </tableColumns>
  <tableStyleInfo name="TableStyleMedium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ela16" displayName="Tabela16" ref="C1:C6" totalsRowShown="0" headerRowDxfId="30" dataDxfId="29">
  <autoFilter ref="C1:C6" xr:uid="{00000000-0009-0000-0100-00000C000000}"/>
  <sortState xmlns:xlrd2="http://schemas.microsoft.com/office/spreadsheetml/2017/richdata2" ref="C2:C6">
    <sortCondition ref="C1:C6"/>
  </sortState>
  <tableColumns count="1">
    <tableColumn id="1" xr3:uid="{00000000-0010-0000-0B00-000001000000}" name="S_N_NA" dataDxfId="28"/>
  </tableColumns>
  <tableStyleInfo name="TableStyleMedium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ela17" displayName="Tabela17" ref="Z1:Z12" totalsRowShown="0" headerRowDxfId="27" dataDxfId="26">
  <autoFilter ref="Z1:Z12" xr:uid="{00000000-0009-0000-0100-00000D000000}"/>
  <sortState xmlns:xlrd2="http://schemas.microsoft.com/office/spreadsheetml/2017/richdata2" ref="Z2:Z11">
    <sortCondition ref="Z1:Z11"/>
  </sortState>
  <tableColumns count="1">
    <tableColumn id="1" xr3:uid="{00000000-0010-0000-0C00-000001000000}" name="Tipo de evento" dataDxfId="25"/>
  </tableColumns>
  <tableStyleInfo name="TableStyleMedium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ela18" displayName="Tabela18" ref="AB1:AB5" totalsRowShown="0" headerRowDxfId="24" dataDxfId="23">
  <autoFilter ref="AB1:AB5" xr:uid="{00000000-0009-0000-0100-00000E000000}"/>
  <tableColumns count="1">
    <tableColumn id="1" xr3:uid="{00000000-0010-0000-0D00-000001000000}" name="Competência" dataDxfId="22"/>
  </tableColumns>
  <tableStyleInfo name="TableStyleMedium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ela19" displayName="Tabela19" ref="AD1:AD7" totalsRowShown="0" headerRowDxfId="21" dataDxfId="20">
  <autoFilter ref="AD1:AD7" xr:uid="{00000000-0009-0000-0100-00000F000000}"/>
  <tableColumns count="1">
    <tableColumn id="1" xr3:uid="{00000000-0010-0000-0E00-000001000000}" name="Fonte de Informação" dataDxfId="19"/>
  </tableColumns>
  <tableStyleInfo name="TableStyleMedium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ela21" displayName="Tabela21" ref="AF1:AF7" totalsRowShown="0" headerRowDxfId="18" dataDxfId="17">
  <autoFilter ref="AF1:AF7" xr:uid="{00000000-0009-0000-0100-000010000000}"/>
  <tableColumns count="1">
    <tableColumn id="1" xr3:uid="{00000000-0010-0000-0F00-000001000000}" name="Emitida ordem de trabalho?" dataDxfId="16"/>
  </tableColumns>
  <tableStyleInfo name="TableStyleMedium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ela22" displayName="Tabela22" ref="AH1:AH11" totalsRowShown="0" headerRowDxfId="15" dataDxfId="14">
  <autoFilter ref="AH1:AH11" xr:uid="{00000000-0009-0000-0100-000011000000}"/>
  <sortState xmlns:xlrd2="http://schemas.microsoft.com/office/spreadsheetml/2017/richdata2" ref="AH2:AH11">
    <sortCondition ref="AH1:AH11"/>
  </sortState>
  <tableColumns count="1">
    <tableColumn id="1" xr3:uid="{00000000-0010-0000-1000-000001000000}" name="Justificativa para não atendimento (competência federal)" dataDxfId="13"/>
  </tableColumns>
  <tableStyleInfo name="TableStyleMedium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ela23" displayName="Tabela23" ref="AJ1:AK8" totalsRowShown="0" headerRowDxfId="12" dataDxfId="11">
  <autoFilter ref="AJ1:AK8" xr:uid="{00000000-0009-0000-0100-000012000000}"/>
  <sortState xmlns:xlrd2="http://schemas.microsoft.com/office/spreadsheetml/2017/richdata2" ref="AJ2:AJ5">
    <sortCondition ref="AJ1:AJ5"/>
  </sortState>
  <tableColumns count="2">
    <tableColumn id="1" xr3:uid="{00000000-0010-0000-1100-000001000000}" name="Classificação" dataDxfId="10"/>
    <tableColumn id="2" xr3:uid="{00000000-0010-0000-1100-000002000000}" name="nº" dataDxfId="9"/>
  </tableColumns>
  <tableStyleInfo name="TableStyleMedium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ela24" displayName="Tabela24" ref="AL1:AL10" totalsRowShown="0" headerRowDxfId="8" dataDxfId="7">
  <autoFilter ref="AL1:AL10" xr:uid="{00000000-0009-0000-0100-000013000000}"/>
  <tableColumns count="1">
    <tableColumn id="1" xr3:uid="{00000000-0010-0000-1200-000001000000}" name="Diaa" dataDxfId="6"/>
  </tableColumns>
  <tableStyleInfo name="TableStyleMedium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ela25" displayName="Tabela25" ref="AN1:AN29" totalsRowShown="0" headerRowDxfId="5" dataDxfId="4">
  <autoFilter ref="AN1:AN29" xr:uid="{00000000-0009-0000-0100-000014000000}"/>
  <sortState xmlns:xlrd2="http://schemas.microsoft.com/office/spreadsheetml/2017/richdata2" ref="AN2:AN27">
    <sortCondition ref="AN1:AN27"/>
  </sortState>
  <tableColumns count="1">
    <tableColumn id="1" xr3:uid="{00000000-0010-0000-1300-000001000000}" name="Causas" dataDxfId="3"/>
  </tableColumns>
  <tableStyleInfo name="TableStyleMedium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ela3" displayName="Tabela3" ref="AP1:AP17" totalsRowShown="0" headerRowDxfId="2" dataDxfId="1">
  <autoFilter ref="AP1:AP17" xr:uid="{00000000-0009-0000-0100-000015000000}"/>
  <sortState xmlns:xlrd2="http://schemas.microsoft.com/office/spreadsheetml/2017/richdata2" ref="AP2:AP17">
    <sortCondition ref="AP1:AP17"/>
  </sortState>
  <tableColumns count="1">
    <tableColumn id="1" xr3:uid="{00000000-0010-0000-1400-000001000000}" name="Relatório Pós-Acidente" dataDxfId="0"/>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W1" dT="2022-03-10T12:58:34.05" personId="{D0876A7F-2B4F-43EE-A7BE-4EF96E601F68}" id="{D7FA179E-856D-4FD5-9964-5C834207E30F}">
    <text>na  planilha do Siema tem vários produtos ONU classificados como outros produtos!!</text>
  </threadedComment>
  <threadedComment ref="W28" dT="2022-03-10T13:32:29.20" personId="{D0876A7F-2B4F-43EE-A7BE-4EF96E601F68}" id="{44F978B5-7342-454C-84E3-B9933992F966}">
    <text>tem tb fluido sintético de complementação</text>
  </threadedComment>
  <threadedComment ref="W29" dT="2022-03-10T13:27:59.59" personId="{D0876A7F-2B4F-43EE-A7BE-4EF96E601F68}" id="{90C129F6-EEA3-4564-A687-044D99653BDE}">
    <text>ainda tem fluido sintético de perfuração</text>
  </threadedComment>
  <threadedComment ref="W30" dT="2022-03-10T12:57:18.36" personId="{D0876A7F-2B4F-43EE-A7BE-4EF96E601F68}" id="{80DFD0D5-938C-47DB-BDFD-398F4340A5B1}">
    <text xml:space="preserve">tem vezes q aparece só como fluido hidráulico sem especificar!!
</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sei.ibama.gov.br/sei/controlador.php?acao=procedimento_trabalhar&amp;acao_origem=rel_bloco_protocolo_listar&amp;acao_retorno=rel_bloco_protocolo_listar&amp;id_procedimento=24629845&amp;id_bloco=203697&amp;infra_sistema=100000100&amp;infra_unidade_atual=110000529&amp;infra_hash=5dfbd9b26e5256e3c7552a233168784b8369e8ecb4c50215fddbc820b7189627" TargetMode="External"/><Relationship Id="rId671" Type="http://schemas.openxmlformats.org/officeDocument/2006/relationships/hyperlink" Target="https://sei.ibama.gov.br/sei/controlador.php?acao=procedimento_trabalhar&amp;acao_origem=rel_bloco_protocolo_listar&amp;acao_retorno=rel_bloco_protocolo_listar&amp;id_procedimento=27424869&amp;id_bloco=203697&amp;infra_sistema=100000100&amp;infra_unidade_atual=110000529&amp;infra_hash=89cfd5ee97fd5bd0638150f2f91c8727ceb5aa0b3da4cb7dcef62a466b7736e6" TargetMode="External"/><Relationship Id="rId21" Type="http://schemas.openxmlformats.org/officeDocument/2006/relationships/hyperlink" Target="https://sei.ibama.gov.br/sei/controlador.php?acao=procedimento_trabalhar&amp;acao_origem=rel_bloco_protocolo_listar&amp;acao_retorno=rel_bloco_protocolo_listar&amp;id_procedimento=23654606&amp;id_bloco=203697&amp;infra_sistema=100000100&amp;infra_unidade_atual=110000529&amp;infra_hash=3b71c8f57af2922ce9ac6506f34a47e9150f2ad724ddd149ad08a6e57260c35d" TargetMode="External"/><Relationship Id="rId324" Type="http://schemas.openxmlformats.org/officeDocument/2006/relationships/hyperlink" Target="https://sei.ibama.gov.br/sei/controlador.php?acao=procedimento_trabalhar&amp;acao_origem=rel_bloco_protocolo_listar&amp;acao_retorno=rel_bloco_protocolo_listar&amp;id_procedimento=25670474&amp;id_bloco=203697&amp;infra_sistema=100000100&amp;infra_unidade_atual=110000529&amp;infra_hash=44a3c47816ea1924fb66e8bedb0770eba3e11b4a373626e8b35de5a4f3be7c57" TargetMode="External"/><Relationship Id="rId531" Type="http://schemas.openxmlformats.org/officeDocument/2006/relationships/hyperlink" Target="https://sei.ibama.gov.br/sei/controlador.php?acao=procedimento_trabalhar&amp;acao_origem=rel_bloco_protocolo_listar&amp;acao_retorno=rel_bloco_protocolo_listar&amp;id_procedimento=26524759&amp;id_bloco=203697&amp;infra_sistema=100000100&amp;infra_unidade_atual=110000529&amp;infra_hash=15711fa3eb1f775d44c09df37a4f2cebd2db5dc0b28c0296d3fb2c7460578daf" TargetMode="External"/><Relationship Id="rId629" Type="http://schemas.openxmlformats.org/officeDocument/2006/relationships/hyperlink" Target="https://sei.ibama.gov.br/sei/controlador.php?acao=procedimento_trabalhar&amp;acao_origem=rel_bloco_protocolo_listar&amp;acao_retorno=rel_bloco_protocolo_listar&amp;id_procedimento=27124095&amp;id_bloco=203697&amp;infra_sistema=100000100&amp;infra_unidade_atual=110000529&amp;infra_hash=961b77fecf2e7fc84f9728639fbb5efa141ece668830b6d7e5dffed5223720b3" TargetMode="External"/><Relationship Id="rId170" Type="http://schemas.openxmlformats.org/officeDocument/2006/relationships/hyperlink" Target="https://sei.ibama.gov.br/sei/controlador.php?acao=procedimento_trabalhar&amp;acao_origem=rel_bloco_protocolo_listar&amp;acao_retorno=rel_bloco_protocolo_listar&amp;id_procedimento=24827981&amp;id_bloco=203697&amp;infra_sistema=100000100&amp;infra_unidade_atual=110000529&amp;infra_hash=22ba2f898e2a7b31037defa04dde9609cc9028b747af589c78b5bb07fd207296" TargetMode="External"/><Relationship Id="rId268" Type="http://schemas.openxmlformats.org/officeDocument/2006/relationships/hyperlink" Target="https://sei.ibama.gov.br/sei/controlador.php?acao=procedimento_trabalhar&amp;acao_origem=rel_bloco_protocolo_listar&amp;acao_retorno=rel_bloco_protocolo_listar&amp;id_procedimento=25308241&amp;id_bloco=203697&amp;infra_sistema=100000100&amp;infra_unidade_atual=110000529&amp;infra_hash=05a204a9fcc82ddf499416215d34579ff077575b922bd8bcfdc805ea9553c71f" TargetMode="External"/><Relationship Id="rId475" Type="http://schemas.openxmlformats.org/officeDocument/2006/relationships/hyperlink" Target="https://sei.ibama.gov.br/sei/controlador.php?acao=procedimento_trabalhar&amp;acao_origem=rel_bloco_protocolo_listar&amp;acao_retorno=rel_bloco_protocolo_listar&amp;id_procedimento=26299188&amp;id_bloco=203697&amp;infra_sistema=100000100&amp;infra_unidade_atual=110000529&amp;infra_hash=30b31bddc073749c451c537fdcd78fe42415e15d78ed5e470c22964b4f12b12b" TargetMode="External"/><Relationship Id="rId682" Type="http://schemas.openxmlformats.org/officeDocument/2006/relationships/hyperlink" Target="https://sei.ibama.gov.br/sei/controlador.php?acao=procedimento_trabalhar&amp;acao_origem=rel_bloco_protocolo_listar&amp;acao_retorno=rel_bloco_protocolo_listar&amp;id_procedimento=27565293&amp;id_bloco=203697&amp;infra_sistema=100000100&amp;infra_unidade_atual=110000529&amp;infra_hash=d12fda85416346f3d490c952e9ff13dde38426ca0e171b731ee46b9136c2f308" TargetMode="External"/><Relationship Id="rId32" Type="http://schemas.openxmlformats.org/officeDocument/2006/relationships/hyperlink" Target="https://sei.ibama.gov.br/sei/controlador.php?acao=procedimento_trabalhar&amp;acao_origem=rel_bloco_protocolo_listar&amp;acao_retorno=rel_bloco_protocolo_listar&amp;id_procedimento=23680678&amp;id_bloco=203697&amp;infra_sistema=100000100&amp;infra_unidade_atual=110000529&amp;infra_hash=3974027bef2ddaee006347a5c616ef90a3cfc0017ca94e285014d0c7b1555754" TargetMode="External"/><Relationship Id="rId128" Type="http://schemas.openxmlformats.org/officeDocument/2006/relationships/hyperlink" Target="https://sei.ibama.gov.br/sei/controlador.php?acao=procedimento_trabalhar&amp;acao_origem=rel_bloco_protocolo_listar&amp;acao_retorno=rel_bloco_protocolo_listar&amp;id_procedimento=24666106&amp;id_bloco=203697&amp;infra_sistema=100000100&amp;infra_unidade_atual=110000529&amp;infra_hash=4fcf1c0865baec24646d0de4fca3df5f6569d2b7040d7a9524ba6c8e017d8493" TargetMode="External"/><Relationship Id="rId335" Type="http://schemas.openxmlformats.org/officeDocument/2006/relationships/hyperlink" Target="https://sei.ibama.gov.br/sei/controlador.php?acao=procedimento_trabalhar&amp;acao_origem=rel_bloco_protocolo_listar&amp;acao_retorno=rel_bloco_protocolo_listar&amp;id_procedimento=25713004&amp;id_bloco=203697&amp;infra_sistema=100000100&amp;infra_unidade_atual=110000529&amp;infra_hash=3c311414e9bcc6fcd3a365b8733ce5e49fa5b199df95784d396db222b099aacb" TargetMode="External"/><Relationship Id="rId542" Type="http://schemas.openxmlformats.org/officeDocument/2006/relationships/hyperlink" Target="https://sei.ibama.gov.br/sei/controlador.php?acao=procedimento_trabalhar&amp;acao_origem=rel_bloco_protocolo_listar&amp;acao_retorno=rel_bloco_protocolo_listar&amp;id_procedimento=26580113&amp;id_bloco=203697&amp;infra_sistema=100000100&amp;infra_unidade_atual=110000529&amp;infra_hash=0d7c5158d18159b3e410ef4c38a6d50bb3bd6d7e506a43e1731c35a2f309431c" TargetMode="External"/><Relationship Id="rId181" Type="http://schemas.openxmlformats.org/officeDocument/2006/relationships/hyperlink" Target="https://sei.ibama.gov.br/sei/controlador.php?acao=procedimento_trabalhar&amp;acao_origem=rel_bloco_protocolo_listar&amp;acao_retorno=rel_bloco_protocolo_listar&amp;id_procedimento=24899761&amp;id_bloco=203697&amp;infra_sistema=100000100&amp;infra_unidade_atual=110000529&amp;infra_hash=e8c8909a67bcdd8000ff00a335f43a75270c7fae84dd6f80e557d68f43e2cfbb" TargetMode="External"/><Relationship Id="rId402" Type="http://schemas.openxmlformats.org/officeDocument/2006/relationships/hyperlink" Target="https://sei.ibama.gov.br/sei/controlador.php?acao=procedimento_trabalhar&amp;acao_origem=rel_bloco_protocolo_listar&amp;acao_retorno=rel_bloco_protocolo_listar&amp;id_procedimento=26025808&amp;id_bloco=203697&amp;infra_sistema=100000100&amp;infra_unidade_atual=110000529&amp;infra_hash=ea0605fa3843751138e7f5fa75a495fe29f0a9324a0a753b65a3d3f78008b329" TargetMode="External"/><Relationship Id="rId279" Type="http://schemas.openxmlformats.org/officeDocument/2006/relationships/hyperlink" Target="https://sei.ibama.gov.br/sei/controlador.php?acao=procedimento_trabalhar&amp;acao_origem=rel_bloco_protocolo_listar&amp;acao_retorno=rel_bloco_protocolo_listar&amp;id_procedimento=25347907&amp;id_bloco=203697&amp;infra_sistema=100000100&amp;infra_unidade_atual=110000529&amp;infra_hash=1a5d52347c544bcd9b17de1d6e7692efe2274ff3df36e328998a05838a1e9b91" TargetMode="External"/><Relationship Id="rId486" Type="http://schemas.openxmlformats.org/officeDocument/2006/relationships/hyperlink" Target="https://sei.ibama.gov.br/sei/controlador.php?acao=procedimento_trabalhar&amp;acao_origem=rel_bloco_protocolo_listar&amp;acao_retorno=rel_bloco_protocolo_listar&amp;id_procedimento=26336747&amp;id_bloco=203697&amp;infra_sistema=100000100&amp;infra_unidade_atual=110000529&amp;infra_hash=8a0c611774eee4c843f5dcb9b199e869993157b587d9b8df9a753575083af6be" TargetMode="External"/><Relationship Id="rId693" Type="http://schemas.openxmlformats.org/officeDocument/2006/relationships/hyperlink" Target="https://sei.ibama.gov.br/sei/controlador.php?acao=procedimento_trabalhar&amp;acao_origem=rel_bloco_protocolo_listar&amp;acao_retorno=rel_bloco_protocolo_listar&amp;id_procedimento=27619816&amp;id_bloco=203697&amp;infra_sistema=100000100&amp;infra_unidade_atual=110000529&amp;infra_hash=9810f2ad67d58b045e60ade9e70562951fba45b89ba3cd54321b101d3f522266" TargetMode="External"/><Relationship Id="rId43" Type="http://schemas.openxmlformats.org/officeDocument/2006/relationships/hyperlink" Target="https://sei.ibama.gov.br/sei/controlador.php?acao=procedimento_trabalhar&amp;acao_origem=rel_bloco_protocolo_listar&amp;acao_retorno=rel_bloco_protocolo_listar&amp;id_procedimento=23799872&amp;id_bloco=203697&amp;infra_sistema=100000100&amp;infra_unidade_atual=110000529&amp;infra_hash=9490b9bf04013c3c88e58672a42e38e40e0b2edbf3e852dab1504bdb95d53cf0" TargetMode="External"/><Relationship Id="rId139" Type="http://schemas.openxmlformats.org/officeDocument/2006/relationships/hyperlink" Target="https://sei.ibama.gov.br/sei/controlador.php?acao=procedimento_trabalhar&amp;acao_origem=rel_bloco_protocolo_listar&amp;acao_retorno=rel_bloco_protocolo_listar&amp;id_procedimento=24712739&amp;id_bloco=203697&amp;infra_sistema=100000100&amp;infra_unidade_atual=110000529&amp;infra_hash=0107b6e78ee2dfface25270a92fe2d594613af2897606cd25f1369fa29113620" TargetMode="External"/><Relationship Id="rId346" Type="http://schemas.openxmlformats.org/officeDocument/2006/relationships/hyperlink" Target="https://sei.ibama.gov.br/sei/controlador.php?acao=procedimento_trabalhar&amp;acao_origem=rel_bloco_protocolo_listar&amp;acao_retorno=rel_bloco_protocolo_listar&amp;id_procedimento=25757421&amp;id_bloco=203697&amp;infra_sistema=100000100&amp;infra_unidade_atual=110000529&amp;infra_hash=2c09445b521a3482f39d22df2012bf52d0763c4f0e1f046f6195f4a815e71d4a" TargetMode="External"/><Relationship Id="rId553" Type="http://schemas.openxmlformats.org/officeDocument/2006/relationships/hyperlink" Target="https://sei.ibama.gov.br/sei/controlador.php?acao=procedimento_trabalhar&amp;acao_origem=rel_bloco_protocolo_listar&amp;acao_retorno=rel_bloco_protocolo_listar&amp;id_procedimento=26636201&amp;id_bloco=203697&amp;infra_sistema=100000100&amp;infra_unidade_atual=110000529&amp;infra_hash=b677619b3fe5a0f11a176f9ec44c13305b74e4f5eed348636316fb22339e7236" TargetMode="External"/><Relationship Id="rId192" Type="http://schemas.openxmlformats.org/officeDocument/2006/relationships/hyperlink" Target="https://sei.ibama.gov.br/sei/controlador.php?acao=procedimento_trabalhar&amp;acao_origem=rel_bloco_protocolo_listar&amp;acao_retorno=rel_bloco_protocolo_listar&amp;id_procedimento=24925479&amp;id_bloco=203697&amp;infra_sistema=100000100&amp;infra_unidade_atual=110000529&amp;infra_hash=0c598499a97f0afe7e1fdb0254c33f36d3fafbe4475c146b28790cc4db715225" TargetMode="External"/><Relationship Id="rId206" Type="http://schemas.openxmlformats.org/officeDocument/2006/relationships/hyperlink" Target="https://sei.ibama.gov.br/sei/controlador.php?acao=procedimento_trabalhar&amp;acao_origem=rel_bloco_protocolo_listar&amp;acao_retorno=rel_bloco_protocolo_listar&amp;id_procedimento=25076462&amp;id_bloco=203697&amp;infra_sistema=100000100&amp;infra_unidade_atual=110000529&amp;infra_hash=d5ee52ba722bcbcee65d861dafc98d6c2163dc37bb65663a2828375a184f89b9" TargetMode="External"/><Relationship Id="rId413" Type="http://schemas.openxmlformats.org/officeDocument/2006/relationships/hyperlink" Target="https://sei.ibama.gov.br/sei/controlador.php?acao=procedimento_trabalhar&amp;acao_origem=rel_bloco_protocolo_listar&amp;acao_retorno=rel_bloco_protocolo_listar&amp;id_procedimento=26056376&amp;id_bloco=203697&amp;infra_sistema=100000100&amp;infra_unidade_atual=110000529&amp;infra_hash=dd31dc8789f08bae25242e524bbc072aa5308f5a474eae573b176e690ab667bb" TargetMode="External"/><Relationship Id="rId497" Type="http://schemas.openxmlformats.org/officeDocument/2006/relationships/hyperlink" Target="https://sei.ibama.gov.br/sei/controlador.php?acao=procedimento_trabalhar&amp;acao_origem=rel_bloco_protocolo_listar&amp;acao_retorno=rel_bloco_protocolo_listar&amp;id_procedimento=26400289&amp;id_bloco=203697&amp;infra_sistema=100000100&amp;infra_unidade_atual=110000529&amp;infra_hash=53c28c56bb0e2b7499b7a25e88e3093291e08c7ba7d7960a4fb0c94afaa60b65" TargetMode="External"/><Relationship Id="rId620" Type="http://schemas.openxmlformats.org/officeDocument/2006/relationships/hyperlink" Target="https://sei.ibama.gov.br/sei/controlador.php?acao=procedimento_trabalhar&amp;acao_origem=rel_bloco_protocolo_listar&amp;acao_retorno=rel_bloco_protocolo_listar&amp;id_procedimento=27048630&amp;id_bloco=203697&amp;infra_sistema=100000100&amp;infra_unidade_atual=110000529&amp;infra_hash=cb00d80194aa97b021f4653f9bccbfb18c8b2b728bf4f28af5de3d4cffe3da9e" TargetMode="External"/><Relationship Id="rId357" Type="http://schemas.openxmlformats.org/officeDocument/2006/relationships/hyperlink" Target="https://sei.ibama.gov.br/sei/controlador.php?acao=procedimento_trabalhar&amp;acao_origem=rel_bloco_protocolo_listar&amp;acao_retorno=rel_bloco_protocolo_listar&amp;id_procedimento=25830112&amp;id_bloco=203697&amp;infra_sistema=100000100&amp;infra_unidade_atual=110000529&amp;infra_hash=0c929bdb05f744755abfad8833e03349a89da3c1f89a0568e3ba0504eb058351" TargetMode="External"/><Relationship Id="rId54" Type="http://schemas.openxmlformats.org/officeDocument/2006/relationships/hyperlink" Target="https://sei.ibama.gov.br/sei/controlador.php?acao=procedimento_trabalhar&amp;acao_origem=rel_bloco_protocolo_listar&amp;acao_retorno=rel_bloco_protocolo_listar&amp;id_procedimento=23743271&amp;id_bloco=203697&amp;infra_sistema=100000100&amp;infra_unidade_atual=110000529&amp;infra_hash=3e77437dff1d13f627ca56b91b3b1187edb8c85c4b025b4a48e7309c062ab03f" TargetMode="External"/><Relationship Id="rId217" Type="http://schemas.openxmlformats.org/officeDocument/2006/relationships/hyperlink" Target="https://sei.ibama.gov.br/sei/controlador.php?acao=procedimento_trabalhar&amp;acao_origem=rel_bloco_protocolo_listar&amp;acao_retorno=rel_bloco_protocolo_listar&amp;id_procedimento=25096140&amp;id_bloco=203697&amp;infra_sistema=100000100&amp;infra_unidade_atual=110000529&amp;infra_hash=40967214dc3fa9084db9e91be50019ea4f8307728137637e5807b615e8f414f4" TargetMode="External"/><Relationship Id="rId564" Type="http://schemas.openxmlformats.org/officeDocument/2006/relationships/hyperlink" Target="https://sei.ibama.gov.br/sei/controlador.php?acao=procedimento_trabalhar&amp;acao_origem=rel_bloco_protocolo_listar&amp;acao_retorno=rel_bloco_protocolo_listar&amp;id_procedimento=26696490&amp;id_bloco=203697&amp;infra_sistema=100000100&amp;infra_unidade_atual=110000529&amp;infra_hash=2c250f66bb454759dcc94d9b24da79af4fb72444390f3d4b568414b43e084e3a" TargetMode="External"/><Relationship Id="rId424" Type="http://schemas.openxmlformats.org/officeDocument/2006/relationships/hyperlink" Target="https://sei.ibama.gov.br/sei/controlador.php?acao=procedimento_trabalhar&amp;acao_origem=rel_bloco_protocolo_listar&amp;acao_retorno=rel_bloco_protocolo_listar&amp;id_procedimento=26115643&amp;id_bloco=203697&amp;infra_sistema=100000100&amp;infra_unidade_atual=110000529&amp;infra_hash=0a697fd559082d8d1ade3be284e84b55d3b11730e7e48837eb8ae723cc0dcc53" TargetMode="External"/><Relationship Id="rId631" Type="http://schemas.openxmlformats.org/officeDocument/2006/relationships/hyperlink" Target="https://sei.ibama.gov.br/sei/controlador.php?acao=procedimento_trabalhar&amp;acao_origem=rel_bloco_protocolo_listar&amp;acao_retorno=rel_bloco_protocolo_listar&amp;id_procedimento=27124204&amp;id_bloco=203697&amp;infra_sistema=100000100&amp;infra_unidade_atual=110000529&amp;infra_hash=2b543e70bb2c0f5189c9668124cf848b1feb5b87d11a7b0250a5c6499b082f3e" TargetMode="External"/><Relationship Id="rId270" Type="http://schemas.openxmlformats.org/officeDocument/2006/relationships/hyperlink" Target="https://sei.ibama.gov.br/sei/controlador.php?acao=procedimento_trabalhar&amp;acao_origem=rel_bloco_protocolo_listar&amp;acao_retorno=rel_bloco_protocolo_listar&amp;id_procedimento=25315869&amp;id_bloco=203697&amp;infra_sistema=100000100&amp;infra_unidade_atual=110000529&amp;infra_hash=cc5bcb1b6379fd4117447da2833a498958bacaa0bef6cc95e6096fc1a8ff8de2" TargetMode="External"/><Relationship Id="rId65" Type="http://schemas.openxmlformats.org/officeDocument/2006/relationships/hyperlink" Target="https://sei.ibama.gov.br/sei/controlador.php?acao=procedimento_trabalhar&amp;acao_origem=rel_bloco_protocolo_listar&amp;acao_retorno=rel_bloco_protocolo_listar&amp;id_procedimento=23861385&amp;id_bloco=203697&amp;infra_sistema=100000100&amp;infra_unidade_atual=110000529&amp;infra_hash=b7d3ccd16b9db1b906943ca69d9ac541d99e96c74d816c97b4811974b42ce1b9" TargetMode="External"/><Relationship Id="rId130" Type="http://schemas.openxmlformats.org/officeDocument/2006/relationships/hyperlink" Target="https://sei.ibama.gov.br/sei/controlador.php?acao=procedimento_trabalhar&amp;acao_origem=rel_bloco_protocolo_listar&amp;acao_retorno=rel_bloco_protocolo_listar&amp;id_procedimento=24666915&amp;id_bloco=203697&amp;infra_sistema=100000100&amp;infra_unidade_atual=110000529&amp;infra_hash=a9785c0d773fac8206c06cc08e1ad740c2fff836b0f4506789cd30527d7a5bb2" TargetMode="External"/><Relationship Id="rId368" Type="http://schemas.openxmlformats.org/officeDocument/2006/relationships/hyperlink" Target="https://sei.ibama.gov.br/sei/controlador.php?acao=procedimento_trabalhar&amp;acao_origem=rel_bloco_protocolo_listar&amp;acao_retorno=rel_bloco_protocolo_listar&amp;id_procedimento=26179997&amp;id_bloco=203697&amp;infra_sistema=100000100&amp;infra_unidade_atual=110000529&amp;infra_hash=a421de93b4fa1bc0e922d3017987817957dead051fdb7b8ea852c47d0d9c24d7" TargetMode="External"/><Relationship Id="rId575" Type="http://schemas.openxmlformats.org/officeDocument/2006/relationships/hyperlink" Target="https://sei.ibama.gov.br/sei/controlador.php?acao=procedimento_trabalhar&amp;acao_origem=rel_bloco_protocolo_listar&amp;acao_retorno=rel_bloco_protocolo_listar&amp;id_procedimento=26795256&amp;id_bloco=203697&amp;infra_sistema=100000100&amp;infra_unidade_atual=110000529&amp;infra_hash=604a1a4464659309dfb972dcc47e1cc3f270985970047257f0b8b5f39c97d797" TargetMode="External"/><Relationship Id="rId228" Type="http://schemas.openxmlformats.org/officeDocument/2006/relationships/hyperlink" Target="https://sei.ibama.gov.br/sei/controlador.php?acao=procedimento_trabalhar&amp;acao_origem=rel_bloco_protocolo_listar&amp;acao_retorno=rel_bloco_protocolo_listar&amp;id_procedimento=25244531&amp;id_bloco=203697&amp;infra_sistema=100000100&amp;infra_unidade_atual=110000529&amp;infra_hash=229accb2f2e93888e56552585d9358c556321c681cacbed2e8bfa8aee2e52314" TargetMode="External"/><Relationship Id="rId435" Type="http://schemas.openxmlformats.org/officeDocument/2006/relationships/hyperlink" Target="https://sei.ibama.gov.br/sei/controlador.php?acao=procedimento_trabalhar&amp;acao_origem=rel_bloco_protocolo_listar&amp;acao_retorno=rel_bloco_protocolo_listar&amp;id_procedimento=26147695&amp;id_bloco=203697&amp;infra_sistema=100000100&amp;infra_unidade_atual=110000529&amp;infra_hash=671e3467f7a62758dddf151d9ca22069158762589e0dbf16e2c6f604f362e71c" TargetMode="External"/><Relationship Id="rId642" Type="http://schemas.openxmlformats.org/officeDocument/2006/relationships/hyperlink" Target="https://sei.ibama.gov.br/sei/controlador.php?acao=procedimento_trabalhar&amp;acao_origem=rel_bloco_protocolo_listar&amp;acao_retorno=rel_bloco_protocolo_listar&amp;id_procedimento=27209950&amp;id_bloco=203697&amp;infra_sistema=100000100&amp;infra_unidade_atual=110000529&amp;infra_hash=dc009b922696e125259a89f455f3e5a4a5c5ed7f1e4df5568b142afdfd1a7f59" TargetMode="External"/><Relationship Id="rId281" Type="http://schemas.openxmlformats.org/officeDocument/2006/relationships/hyperlink" Target="https://sei.ibama.gov.br/sei/controlador.php?acao=procedimento_trabalhar&amp;acao_origem=rel_bloco_protocolo_listar&amp;acao_retorno=rel_bloco_protocolo_listar&amp;id_procedimento=25358620&amp;id_bloco=203697&amp;infra_sistema=100000100&amp;infra_unidade_atual=110000529&amp;infra_hash=0797637dc3c007e9e50f04a401da97b444eafc7803d0099adcd8ea05ff38178e" TargetMode="External"/><Relationship Id="rId502" Type="http://schemas.openxmlformats.org/officeDocument/2006/relationships/hyperlink" Target="https://sei.ibama.gov.br/sei/controlador.php?acao=procedimento_trabalhar&amp;acao_origem=rel_bloco_protocolo_listar&amp;acao_retorno=rel_bloco_protocolo_listar&amp;id_procedimento=26410988&amp;id_bloco=203697&amp;infra_sistema=100000100&amp;infra_unidade_atual=110000529&amp;infra_hash=7b011bf6ed4555c7a540e31824621db1bc4f81d97c14a863af884dac035500d4" TargetMode="External"/><Relationship Id="rId76" Type="http://schemas.openxmlformats.org/officeDocument/2006/relationships/hyperlink" Target="https://sei.ibama.gov.br/sei/controlador.php?acao=procedimento_trabalhar&amp;acao_origem=rel_bloco_protocolo_listar&amp;acao_retorno=rel_bloco_protocolo_listar&amp;id_procedimento=24037503&amp;id_bloco=203697&amp;infra_sistema=100000100&amp;infra_unidade_atual=110000529&amp;infra_hash=9753b16f84f3eac9f4ca3046e9face985d042a9c3dc0a2819a77378a7a2b3864" TargetMode="External"/><Relationship Id="rId141" Type="http://schemas.openxmlformats.org/officeDocument/2006/relationships/hyperlink" Target="https://sei.ibama.gov.br/sei/controlador.php?acao=procedimento_trabalhar&amp;acao_origem=rel_bloco_protocolo_listar&amp;acao_retorno=rel_bloco_protocolo_listar&amp;id_procedimento=24708671&amp;id_bloco=203697&amp;infra_sistema=100000100&amp;infra_unidade_atual=110000529&amp;infra_hash=8f953f55c2c29e01349c681f7698549cbec53984d0ffcd628d6877234c4b59ed" TargetMode="External"/><Relationship Id="rId379" Type="http://schemas.openxmlformats.org/officeDocument/2006/relationships/hyperlink" Target="https://sei.ibama.gov.br/sei/controlador.php?acao=procedimento_trabalhar&amp;acao_origem=rel_bloco_protocolo_listar&amp;acao_retorno=rel_bloco_protocolo_listar&amp;id_procedimento=25925124&amp;id_bloco=203697&amp;infra_sistema=100000100&amp;infra_unidade_atual=110000529&amp;infra_hash=c41a288793428fb2ad1db0abb329d2a3341f6154c834185fbc08a406926cf171" TargetMode="External"/><Relationship Id="rId586" Type="http://schemas.openxmlformats.org/officeDocument/2006/relationships/hyperlink" Target="https://sei.ibama.gov.br/sei/controlador.php?acao=procedimento_trabalhar&amp;acao_origem=rel_bloco_protocolo_listar&amp;acao_retorno=rel_bloco_protocolo_listar&amp;id_procedimento=26827378&amp;id_bloco=203697&amp;infra_sistema=100000100&amp;infra_unidade_atual=110000529&amp;infra_hash=76e316cec75c8c429116b54e189d09c0d880ea1e6c941cc411b46382e91b21a2" TargetMode="External"/><Relationship Id="rId7" Type="http://schemas.openxmlformats.org/officeDocument/2006/relationships/hyperlink" Target="https://sei.ibama.gov.br/sei/controlador.php?acao=procedimento_trabalhar&amp;acao_origem=rel_bloco_protocolo_listar&amp;acao_retorno=rel_bloco_protocolo_listar&amp;id_procedimento=23621661&amp;id_bloco=203697&amp;infra_sistema=100000100&amp;infra_unidade_atual=110000529&amp;infra_hash=ad56655af2e01ea6514f3149ae0ccd62a876dd231b1f98d746b4839f6f9cfd20" TargetMode="External"/><Relationship Id="rId239" Type="http://schemas.openxmlformats.org/officeDocument/2006/relationships/hyperlink" Target="https://sei.ibama.gov.br/sei/controlador.php?acao=procedimento_trabalhar&amp;acao_origem=rel_bloco_protocolo_listar&amp;acao_retorno=rel_bloco_protocolo_listar&amp;id_procedimento=25182222&amp;id_bloco=203697&amp;infra_sistema=100000100&amp;infra_unidade_atual=110000529&amp;infra_hash=1bda05a4c1b8c0b2b41d7b9f29b0dac3b4e7b993de5dfa29d24b40698ce570df" TargetMode="External"/><Relationship Id="rId446" Type="http://schemas.openxmlformats.org/officeDocument/2006/relationships/hyperlink" Target="https://sei.ibama.gov.br/sei/controlador.php?acao=procedimento_trabalhar&amp;acao_origem=rel_bloco_protocolo_listar&amp;acao_retorno=rel_bloco_protocolo_listar&amp;id_procedimento=26178957&amp;id_bloco=203697&amp;infra_sistema=100000100&amp;infra_unidade_atual=110000529&amp;infra_hash=5c167508c54b6142eab833c7dc34f25a4d058ad5baff6903430ca3f3e97e88ce" TargetMode="External"/><Relationship Id="rId653" Type="http://schemas.openxmlformats.org/officeDocument/2006/relationships/hyperlink" Target="https://sei.ibama.gov.br/sei/controlador.php?acao=procedimento_trabalhar&amp;acao_origem=rel_bloco_protocolo_listar&amp;acao_retorno=rel_bloco_protocolo_listar&amp;id_procedimento=27248437&amp;id_bloco=203697&amp;infra_sistema=100000100&amp;infra_unidade_atual=110000529&amp;infra_hash=af8d63a1787b3f58e1c69c8b67110c1e897ba7733136a37b0ff56d5c37031e0c" TargetMode="External"/><Relationship Id="rId292" Type="http://schemas.openxmlformats.org/officeDocument/2006/relationships/hyperlink" Target="https://sei.ibama.gov.br/sei/controlador.php?acao=procedimento_trabalhar&amp;acao_origem=rel_bloco_protocolo_listar&amp;acao_retorno=rel_bloco_protocolo_listar&amp;id_procedimento=25420129&amp;id_bloco=203697&amp;infra_sistema=100000100&amp;infra_unidade_atual=110000529&amp;infra_hash=e8c7c171f86a7ff56392b87964c141686ce63cacb7700b7e61af5b92a51c90e0" TargetMode="External"/><Relationship Id="rId306" Type="http://schemas.openxmlformats.org/officeDocument/2006/relationships/hyperlink" Target="https://sei.ibama.gov.br/sei/controlador.php?acao=procedimento_trabalhar&amp;acao_origem=rel_bloco_protocolo_listar&amp;acao_retorno=rel_bloco_protocolo_listar&amp;id_procedimento=25505585&amp;id_bloco=203697&amp;infra_sistema=100000100&amp;infra_unidade_atual=110000529&amp;infra_hash=9f8ceff5d50e26b1fb4360549d423d764416186e92612fa49cd158e4b7bfbb8f" TargetMode="External"/><Relationship Id="rId87" Type="http://schemas.openxmlformats.org/officeDocument/2006/relationships/hyperlink" Target="https://sei.ibama.gov.br/sei/controlador.php?acao=procedimento_trabalhar&amp;acao_origem=rel_bloco_protocolo_listar&amp;acao_retorno=rel_bloco_protocolo_listar&amp;id_procedimento=24192268&amp;id_bloco=203697&amp;infra_sistema=100000100&amp;infra_unidade_atual=110000529&amp;infra_hash=61bb362efb9fe29724e04ad9a5421520bf0153c9f5b077a42f0ee921fe5be31d" TargetMode="External"/><Relationship Id="rId513" Type="http://schemas.openxmlformats.org/officeDocument/2006/relationships/hyperlink" Target="https://sei.ibama.gov.br/sei/controlador.php?acao=procedimento_trabalhar&amp;acao_origem=rel_bloco_protocolo_listar&amp;acao_retorno=rel_bloco_protocolo_listar&amp;id_procedimento=26446865&amp;id_bloco=203697&amp;infra_sistema=100000100&amp;infra_unidade_atual=110000529&amp;infra_hash=5dbd2ac07930c979496b68f31ef2899512e058c171c6d3a5e7bf24aed0ae125e" TargetMode="External"/><Relationship Id="rId597" Type="http://schemas.openxmlformats.org/officeDocument/2006/relationships/hyperlink" Target="https://sei.ibama.gov.br/sei/controlador.php?acao=procedimento_trabalhar&amp;acao_origem=rel_bloco_protocolo_listar&amp;acao_retorno=rel_bloco_protocolo_listar&amp;id_procedimento=26877038&amp;id_bloco=203697&amp;infra_sistema=100000100&amp;infra_unidade_atual=110000529&amp;infra_hash=4c89f6bf99e63ba3c872263d3c9d135341e6006fd2e5b0d019c2c019e7eb19ad" TargetMode="External"/><Relationship Id="rId152" Type="http://schemas.openxmlformats.org/officeDocument/2006/relationships/hyperlink" Target="https://sei.ibama.gov.br/sei/controlador.php?acao=procedimento_trabalhar&amp;acao_origem=rel_bloco_protocolo_listar&amp;acao_retorno=rel_bloco_protocolo_listar&amp;id_procedimento=24768301&amp;id_bloco=203697&amp;infra_sistema=100000100&amp;infra_unidade_atual=110000529&amp;infra_hash=7db2e2e91a3415f04f6ca398664f4f988f820cd9221dc8efac2c61910e4d59eb" TargetMode="External"/><Relationship Id="rId457" Type="http://schemas.openxmlformats.org/officeDocument/2006/relationships/hyperlink" Target="https://sei.ibama.gov.br/sei/controlador.php?acao=procedimento_trabalhar&amp;acao_origem=rel_bloco_protocolo_listar&amp;acao_retorno=rel_bloco_protocolo_listar&amp;id_procedimento=26235674&amp;id_bloco=203697&amp;infra_sistema=100000100&amp;infra_unidade_atual=110000529&amp;infra_hash=d87e431a417d35c6fd8d55c0c4d4bb0d63a99737d605d730d0700f8b0218c9b7" TargetMode="External"/><Relationship Id="rId664" Type="http://schemas.openxmlformats.org/officeDocument/2006/relationships/hyperlink" Target="https://sei.ibama.gov.br/sei/controlador.php?acao=procedimento_trabalhar&amp;acao_origem=rel_bloco_protocolo_listar&amp;acao_retorno=rel_bloco_protocolo_listar&amp;id_procedimento=27345984&amp;id_bloco=203697&amp;infra_sistema=100000100&amp;infra_unidade_atual=110000529&amp;infra_hash=40d3da46a580744c2aee9ebee13f284a517505f3df1e8e7216ab20da5c42250c" TargetMode="External"/><Relationship Id="rId14" Type="http://schemas.openxmlformats.org/officeDocument/2006/relationships/hyperlink" Target="https://sei.ibama.gov.br/sei/controlador.php?acao=procedimento_trabalhar&amp;acao_origem=rel_bloco_protocolo_listar&amp;acao_retorno=rel_bloco_protocolo_listar&amp;id_procedimento=23639906&amp;id_bloco=203697&amp;infra_sistema=100000100&amp;infra_unidade_atual=110000529&amp;infra_hash=50fac0f68f79bf6c96f2cd8fe7cd7d43fdb968e0d2f69ca3eba1146e894a1763" TargetMode="External"/><Relationship Id="rId317" Type="http://schemas.openxmlformats.org/officeDocument/2006/relationships/hyperlink" Target="https://sei.ibama.gov.br/sei/controlador.php?acao=procedimento_trabalhar&amp;acao_origem=rel_bloco_protocolo_listar&amp;acao_retorno=rel_bloco_protocolo_listar&amp;id_procedimento=25596089&amp;id_bloco=203697&amp;infra_sistema=100000100&amp;infra_unidade_atual=110000529&amp;infra_hash=04a16f874a992e23ccbfe1ce2f2e3e4dbe56e921e5f8d5df9707b0dcd3bfe517" TargetMode="External"/><Relationship Id="rId524" Type="http://schemas.openxmlformats.org/officeDocument/2006/relationships/hyperlink" Target="https://sei.ibama.gov.br/sei/controlador.php?acao=procedimento_trabalhar&amp;acao_origem=rel_bloco_protocolo_listar&amp;acao_retorno=rel_bloco_protocolo_listar&amp;id_procedimento=26506547&amp;id_bloco=203697&amp;infra_sistema=100000100&amp;infra_unidade_atual=110000529&amp;infra_hash=1cef7a1c668a5380616480e019aebef288f42499d71f521fa85bebed42878932" TargetMode="External"/><Relationship Id="rId98" Type="http://schemas.openxmlformats.org/officeDocument/2006/relationships/hyperlink" Target="https://sei.ibama.gov.br/sei/controlador.php?acao=procedimento_trabalhar&amp;acao_origem=rel_bloco_protocolo_listar&amp;acao_retorno=rel_bloco_protocolo_listar&amp;id_procedimento=25269197&amp;id_bloco=203697&amp;infra_sistema=100000100&amp;infra_unidade_atual=110000529&amp;infra_hash=6e790fa2653793a7f00d52b2806d5092f42a9c5395cb2802d3e704c5d0b7611f" TargetMode="External"/><Relationship Id="rId163" Type="http://schemas.openxmlformats.org/officeDocument/2006/relationships/hyperlink" Target="https://sei.ibama.gov.br/sei/controlador.php?acao=procedimento_trabalhar&amp;acao_origem=rel_bloco_protocolo_listar&amp;acao_retorno=rel_bloco_protocolo_listar&amp;id_procedimento=24793947&amp;id_bloco=203697&amp;infra_sistema=100000100&amp;infra_unidade_atual=110000529&amp;infra_hash=20600334a58c5be5e898fccc88bf93256267a11ddf4228c1c68f768ec6079a2d" TargetMode="External"/><Relationship Id="rId370" Type="http://schemas.openxmlformats.org/officeDocument/2006/relationships/hyperlink" Target="https://sei.ibama.gov.br/sei/controlador.php?acao=procedimento_trabalhar&amp;acao_origem=rel_bloco_protocolo_listar&amp;acao_retorno=rel_bloco_protocolo_listar&amp;id_procedimento=25847870&amp;id_bloco=203697&amp;infra_sistema=100000100&amp;infra_unidade_atual=110000529&amp;infra_hash=00203cbe40b92a9ec3b2636f2c61f0ba0f31550c050e889dc8b1a33a6e3db4a7" TargetMode="External"/><Relationship Id="rId230" Type="http://schemas.openxmlformats.org/officeDocument/2006/relationships/hyperlink" Target="https://sei.ibama.gov.br/sei/controlador.php?acao=procedimento_trabalhar&amp;acao_origem=rel_bloco_protocolo_listar&amp;acao_retorno=rel_bloco_protocolo_listar&amp;id_procedimento=25143931&amp;id_bloco=203697&amp;infra_sistema=100000100&amp;infra_unidade_atual=110000529&amp;infra_hash=e2d0bc42f9989102f4d27d99883d5c7fbc8f2d8f9feb98e307151329516dfb57" TargetMode="External"/><Relationship Id="rId468" Type="http://schemas.openxmlformats.org/officeDocument/2006/relationships/hyperlink" Target="https://sei.ibama.gov.br/sei/controlador.php?acao=procedimento_trabalhar&amp;acao_origem=rel_bloco_protocolo_listar&amp;acao_retorno=rel_bloco_protocolo_listar&amp;id_procedimento=26242821&amp;id_bloco=203697&amp;infra_sistema=100000100&amp;infra_unidade_atual=110000529&amp;infra_hash=5801fc0b9e90171e4b1204b63a29188c85140d55a13d6910f5a5f9e5f2f54a5a" TargetMode="External"/><Relationship Id="rId675" Type="http://schemas.openxmlformats.org/officeDocument/2006/relationships/hyperlink" Target="https://sei.ibama.gov.br/sei/controlador.php?acao=procedimento_trabalhar&amp;acao_origem=rel_bloco_protocolo_listar&amp;acao_retorno=rel_bloco_protocolo_listar&amp;id_procedimento=27458149&amp;id_bloco=203697&amp;infra_sistema=100000100&amp;infra_unidade_atual=110000529&amp;infra_hash=d9009dea5b5846bf736aeeb1a356c7dff8eff7f7bfeeedb209481378a512cb87" TargetMode="External"/><Relationship Id="rId25" Type="http://schemas.openxmlformats.org/officeDocument/2006/relationships/hyperlink" Target="https://sei.ibama.gov.br/sei/controlador.php?acao=procedimento_trabalhar&amp;acao_origem=rel_bloco_protocolo_listar&amp;acao_retorno=rel_bloco_protocolo_listar&amp;id_procedimento=23799903&amp;id_bloco=203697&amp;infra_sistema=100000100&amp;infra_unidade_atual=110000529&amp;infra_hash=d76feb08156f3139ee6aa39cd4815fca7bb4c8c33caceca3a2a3883e3b7e6cfe" TargetMode="External"/><Relationship Id="rId328" Type="http://schemas.openxmlformats.org/officeDocument/2006/relationships/hyperlink" Target="https://sei.ibama.gov.br/sei/controlador.php?acao=procedimento_trabalhar&amp;acao_origem=rel_bloco_protocolo_listar&amp;acao_retorno=rel_bloco_protocolo_listar&amp;id_procedimento=25655352&amp;id_bloco=203697&amp;infra_sistema=100000100&amp;infra_unidade_atual=110000529&amp;infra_hash=5357b6fdccec80b393ea690e28c07d778eee23270d3f96e220cf72aa28cb4fad" TargetMode="External"/><Relationship Id="rId535" Type="http://schemas.openxmlformats.org/officeDocument/2006/relationships/hyperlink" Target="https://sei.ibama.gov.br/sei/controlador.php?acao=procedimento_trabalhar&amp;acao_origem=rel_bloco_protocolo_listar&amp;acao_retorno=rel_bloco_protocolo_listar&amp;id_procedimento=26572982&amp;id_bloco=203697&amp;infra_sistema=100000100&amp;infra_unidade_atual=110000529&amp;infra_hash=1e132fe303af9fe041d961552204616438c3ce28eae9f0432be3e037ab5ce2e3" TargetMode="External"/><Relationship Id="rId174" Type="http://schemas.openxmlformats.org/officeDocument/2006/relationships/hyperlink" Target="https://sei.ibama.gov.br/sei/controlador.php?acao=procedimento_trabalhar&amp;acao_origem=rel_bloco_protocolo_listar&amp;acao_retorno=rel_bloco_protocolo_listar&amp;id_procedimento=24830427&amp;id_bloco=203697&amp;infra_sistema=100000100&amp;infra_unidade_atual=110000529&amp;infra_hash=1bb84afe4a0e69e1af24e222126ba9ec3e1bf199e068483c4136ebbf56efcb9a" TargetMode="External"/><Relationship Id="rId381" Type="http://schemas.openxmlformats.org/officeDocument/2006/relationships/hyperlink" Target="https://sei.ibama.gov.br/sei/controlador.php?acao=procedimento_trabalhar&amp;acao_origem=rel_bloco_protocolo_listar&amp;acao_retorno=rel_bloco_protocolo_listar&amp;id_procedimento=25961200&amp;id_bloco=203697&amp;infra_sistema=100000100&amp;infra_unidade_atual=110000529&amp;infra_hash=00f13a3a8c7140af44870b2ce2fe5eaa9dfce92db8425f01e4d6bc4b7e165d9c" TargetMode="External"/><Relationship Id="rId602" Type="http://schemas.openxmlformats.org/officeDocument/2006/relationships/hyperlink" Target="https://sei.ibama.gov.br/sei/controlador.php?acao=procedimento_trabalhar&amp;acao_origem=rel_bloco_protocolo_listar&amp;acao_retorno=rel_bloco_protocolo_listar&amp;id_procedimento=26907244&amp;id_bloco=203697&amp;infra_sistema=100000100&amp;infra_unidade_atual=110000529&amp;infra_hash=ccc5d904c21b68011bc6fc9822a72e5ec0326d8c44afd5a0b0c6ed7cfc882cca" TargetMode="External"/><Relationship Id="rId241" Type="http://schemas.openxmlformats.org/officeDocument/2006/relationships/hyperlink" Target="https://sei.ibama.gov.br/sei/controlador.php?acao=procedimento_trabalhar&amp;acao_origem=rel_bloco_protocolo_listar&amp;acao_retorno=rel_bloco_protocolo_listar&amp;id_procedimento=25193400&amp;id_bloco=203697&amp;infra_sistema=100000100&amp;infra_unidade_atual=110000529&amp;infra_hash=78cded5b0627b1da6c0d7eb289b9b7649502d3eff32b6aa905c221b8205f9b68" TargetMode="External"/><Relationship Id="rId479" Type="http://schemas.openxmlformats.org/officeDocument/2006/relationships/hyperlink" Target="https://sei.ibama.gov.br/sei/controlador.php?acao=procedimento_trabalhar&amp;acao_origem=rel_bloco_protocolo_listar&amp;acao_retorno=rel_bloco_protocolo_listar&amp;id_procedimento=26295560&amp;id_bloco=203697&amp;infra_sistema=100000100&amp;infra_unidade_atual=110000529&amp;infra_hash=7cf3db4ca83b66be5a1f4983e9eaa6980afa5642489fc6c6de8e01c5694e8c1f" TargetMode="External"/><Relationship Id="rId686" Type="http://schemas.openxmlformats.org/officeDocument/2006/relationships/hyperlink" Target="https://sei.ibama.gov.br/sei/controlador.php?acao=procedimento_trabalhar&amp;acao_origem=rel_bloco_protocolo_listar&amp;acao_retorno=rel_bloco_protocolo_listar&amp;id_procedimento=27574138&amp;id_bloco=203697&amp;infra_sistema=100000100&amp;infra_unidade_atual=110000529&amp;infra_hash=d4f8a7f2012d7bf954737c55eb576352c857e8f528830227930779e01a1f0fdc" TargetMode="External"/><Relationship Id="rId36" Type="http://schemas.openxmlformats.org/officeDocument/2006/relationships/hyperlink" Target="https://sei.ibama.gov.br/sei/controlador.php?acao=procedimento_trabalhar&amp;acao_origem=rel_bloco_protocolo_listar&amp;acao_retorno=rel_bloco_protocolo_listar&amp;id_procedimento=23692165&amp;id_bloco=203697&amp;infra_sistema=100000100&amp;infra_unidade_atual=110000529&amp;infra_hash=6c24e0e122504f91ae2d8e8eaa3d27846c836afb592e2702f77f41cba9676dba" TargetMode="External"/><Relationship Id="rId339" Type="http://schemas.openxmlformats.org/officeDocument/2006/relationships/hyperlink" Target="https://sei.ibama.gov.br/sei/controlador.php?acao=procedimento_trabalhar&amp;acao_origem=rel_bloco_protocolo_listar&amp;acao_retorno=rel_bloco_protocolo_listar&amp;id_procedimento=25727938&amp;id_bloco=203697&amp;infra_sistema=100000100&amp;infra_unidade_atual=110000529&amp;infra_hash=d0961831760933c631b18e727f1239fe03f8c7b52cfff102da9527da4ae03929" TargetMode="External"/><Relationship Id="rId546" Type="http://schemas.openxmlformats.org/officeDocument/2006/relationships/hyperlink" Target="https://sei.ibama.gov.br/sei/controlador.php?acao=procedimento_trabalhar&amp;acao_origem=rel_bloco_protocolo_listar&amp;acao_retorno=rel_bloco_protocolo_listar&amp;id_procedimento=26585478&amp;id_bloco=203697&amp;infra_sistema=100000100&amp;infra_unidade_atual=110000529&amp;infra_hash=75b9a6b891b4b012731d2b4de0fad0b1fa86cdc9ecaf2a20f514691ee5dde714" TargetMode="External"/><Relationship Id="rId101" Type="http://schemas.openxmlformats.org/officeDocument/2006/relationships/hyperlink" Target="https://sei.ibama.gov.br/sei/controlador.php?acao=procedimento_trabalhar&amp;acao_origem=rel_bloco_protocolo_listar&amp;acao_retorno=rel_bloco_protocolo_listar&amp;id_procedimento=24346154&amp;id_bloco=203697&amp;infra_sistema=100000100&amp;infra_unidade_atual=110000529&amp;infra_hash=29ddfa0e2fac2c39ea7aa4dfffa39612729ff979d288dbe9ef17693b3ea7950b" TargetMode="External"/><Relationship Id="rId185" Type="http://schemas.openxmlformats.org/officeDocument/2006/relationships/hyperlink" Target="https://sei.ibama.gov.br/sei/controlador.php?acao=procedimento_trabalhar&amp;acao_origem=rel_bloco_protocolo_listar&amp;acao_retorno=rel_bloco_protocolo_listar&amp;id_procedimento=24899069&amp;id_bloco=203697&amp;infra_sistema=100000100&amp;infra_unidade_atual=110000529&amp;infra_hash=55556f02d0b4cf3fa7c1d2de97e272640f1adfe5a7f81b3535aaea09ccfe5f17" TargetMode="External"/><Relationship Id="rId406" Type="http://schemas.openxmlformats.org/officeDocument/2006/relationships/hyperlink" Target="https://sei.ibama.gov.br/sei/controlador.php?acao=procedimento_trabalhar&amp;acao_origem=rel_bloco_protocolo_listar&amp;acao_retorno=rel_bloco_protocolo_listar&amp;id_procedimento=26052767&amp;id_bloco=203697&amp;infra_sistema=100000100&amp;infra_unidade_atual=110000529&amp;infra_hash=e2b3a77fbb839a878ecbb7b2855d8e9f9409282c70a125d5c113c19665500484" TargetMode="External"/><Relationship Id="rId392" Type="http://schemas.openxmlformats.org/officeDocument/2006/relationships/hyperlink" Target="https://sei.ibama.gov.br/sei/controlador.php?acao=procedimento_trabalhar&amp;acao_origem=rel_bloco_protocolo_listar&amp;acao_retorno=rel_bloco_protocolo_listar&amp;id_procedimento=25985385&amp;id_bloco=203697&amp;infra_sistema=100000100&amp;infra_unidade_atual=110000529&amp;infra_hash=72f7d2dc84fb89c77e41729798620a7fefc981f3fa3b42a9e9c59157c67f8436" TargetMode="External"/><Relationship Id="rId613" Type="http://schemas.openxmlformats.org/officeDocument/2006/relationships/hyperlink" Target="https://sei.ibama.gov.br/sei/controlador.php?acao=procedimento_trabalhar&amp;acao_origem=rel_bloco_protocolo_listar&amp;acao_retorno=rel_bloco_protocolo_listar&amp;id_procedimento=26993153&amp;id_bloco=203697&amp;infra_sistema=100000100&amp;infra_unidade_atual=110000529&amp;infra_hash=9b510b7d437185ad48b78acd4e5dc3c26289cd3bbd26d9daea955b96d32dbcec" TargetMode="External"/><Relationship Id="rId697" Type="http://schemas.openxmlformats.org/officeDocument/2006/relationships/hyperlink" Target="https://sei.ibama.gov.br/sei/controlador.php?acao=procedimento_trabalhar&amp;acao_origem=rel_bloco_protocolo_listar&amp;acao_retorno=rel_bloco_protocolo_listar&amp;id_procedimento=23736843&amp;id_bloco=203697&amp;infra_sistema=100000100&amp;infra_unidade_atual=110000529&amp;infra_hash=5dd4390d023a9ae69dcb6279ba4bb246d37f5fb75f7bace4dfa991fdc7937fc1" TargetMode="External"/><Relationship Id="rId252" Type="http://schemas.openxmlformats.org/officeDocument/2006/relationships/hyperlink" Target="https://sei.ibama.gov.br/sei/controlador.php?acao=procedimento_trabalhar&amp;acao_origem=rel_bloco_protocolo_listar&amp;acao_retorno=rel_bloco_protocolo_listar&amp;id_procedimento=25229312&amp;id_bloco=203697&amp;infra_sistema=100000100&amp;infra_unidade_atual=110000529&amp;infra_hash=cb3c09efe01c446d7ca5273790767bb7d4f1f8d467eb7dc28a6337d5e1e7592a" TargetMode="External"/><Relationship Id="rId47" Type="http://schemas.openxmlformats.org/officeDocument/2006/relationships/hyperlink" Target="https://sei.ibama.gov.br/sei/controlador.php?acao=procedimento_trabalhar&amp;acao_origem=rel_bloco_protocolo_listar&amp;acao_retorno=rel_bloco_protocolo_listar&amp;id_procedimento=23717535&amp;id_bloco=203697&amp;infra_sistema=100000100&amp;infra_unidade_atual=110000529&amp;infra_hash=836c13060448401db95360b51e2018f4bbed2d2875761b0ead29e15ca31f84ba" TargetMode="External"/><Relationship Id="rId112" Type="http://schemas.openxmlformats.org/officeDocument/2006/relationships/hyperlink" Target="https://sei.ibama.gov.br/sei/controlador.php?acao=procedimento_trabalhar&amp;acao_origem=rel_bloco_protocolo_listar&amp;acao_retorno=rel_bloco_protocolo_listar&amp;id_procedimento=24619698&amp;id_bloco=203697&amp;infra_sistema=100000100&amp;infra_unidade_atual=110000529&amp;infra_hash=196e75c208d1c4b70c0c2a04fa51d5619e410afd77b8ee76a03bc15dc092ff87" TargetMode="External"/><Relationship Id="rId557" Type="http://schemas.openxmlformats.org/officeDocument/2006/relationships/hyperlink" Target="https://sei.ibama.gov.br/sei/controlador.php?acao=procedimento_trabalhar&amp;acao_origem=rel_bloco_protocolo_listar&amp;acao_retorno=rel_bloco_protocolo_listar&amp;id_procedimento=26661996&amp;id_bloco=203697&amp;infra_sistema=100000100&amp;infra_unidade_atual=110000529&amp;infra_hash=98e889f05662142913362695f77598a0bbf1f1e8c2536ad392e9a39924633d95" TargetMode="External"/><Relationship Id="rId196" Type="http://schemas.openxmlformats.org/officeDocument/2006/relationships/hyperlink" Target="https://sei.ibama.gov.br/sei/controlador.php?acao=procedimento_trabalhar&amp;acao_origem=rel_bloco_protocolo_listar&amp;acao_retorno=rel_bloco_protocolo_listar&amp;id_procedimento=24979024&amp;id_bloco=203697&amp;infra_sistema=100000100&amp;infra_unidade_atual=110000529&amp;infra_hash=7f0ddb2417f25d8ba5c37bee89c69d1db81db00b67f92dfe91ecf0b032dd49eb" TargetMode="External"/><Relationship Id="rId417" Type="http://schemas.openxmlformats.org/officeDocument/2006/relationships/hyperlink" Target="https://sei.ibama.gov.br/sei/controlador.php?acao=procedimento_trabalhar&amp;acao_origem=rel_bloco_protocolo_listar&amp;acao_retorno=rel_bloco_protocolo_listar&amp;id_procedimento=26056353&amp;id_bloco=203697&amp;infra_sistema=100000100&amp;infra_unidade_atual=110000529&amp;infra_hash=60948aa189ec06273da4f999d3d80037f0b68657a51c772fcc92dbf0e491cb4f" TargetMode="External"/><Relationship Id="rId624" Type="http://schemas.openxmlformats.org/officeDocument/2006/relationships/hyperlink" Target="https://sei.ibama.gov.br/sei/controlador.php?acao=procedimento_trabalhar&amp;acao_origem=rel_bloco_protocolo_listar&amp;acao_retorno=rel_bloco_protocolo_listar&amp;id_procedimento=27111286&amp;id_bloco=203697&amp;infra_sistema=100000100&amp;infra_unidade_atual=110000529&amp;infra_hash=f9bf83e7664cecb5b22f7daf318283806c464376ace8a9b6b30f2878aec2ef6a" TargetMode="External"/><Relationship Id="rId263" Type="http://schemas.openxmlformats.org/officeDocument/2006/relationships/hyperlink" Target="https://sei.ibama.gov.br/sei/controlador.php?acao=procedimento_trabalhar&amp;acao_origem=rel_bloco_protocolo_listar&amp;acao_retorno=rel_bloco_protocolo_listar&amp;id_procedimento=25258223&amp;id_bloco=203697&amp;infra_sistema=100000100&amp;infra_unidade_atual=110000529&amp;infra_hash=a22a2b1531919e7805359fbc109971f5384175a3c5a7f5358e1285bcab710ca7" TargetMode="External"/><Relationship Id="rId470" Type="http://schemas.openxmlformats.org/officeDocument/2006/relationships/hyperlink" Target="https://sei.ibama.gov.br/sei/controlador.php?acao=procedimento_trabalhar&amp;acao_origem=rel_bloco_protocolo_listar&amp;acao_retorno=rel_bloco_protocolo_listar&amp;id_procedimento=26264679&amp;id_bloco=203697&amp;infra_sistema=100000100&amp;infra_unidade_atual=110000529&amp;infra_hash=1d76839f3c913568ce55b7426de1b9b798fe563ee12dc46124c20716688f044d" TargetMode="External"/><Relationship Id="rId58" Type="http://schemas.openxmlformats.org/officeDocument/2006/relationships/hyperlink" Target="https://sei.ibama.gov.br/sei/controlador.php?acao=procedimento_trabalhar&amp;acao_origem=rel_bloco_protocolo_listar&amp;acao_retorno=rel_bloco_protocolo_listar&amp;id_procedimento=23799685&amp;id_bloco=203697&amp;infra_sistema=100000100&amp;infra_unidade_atual=110000529&amp;infra_hash=57172687aee7207921cc852db6c450fae54c66a7bc3ecb337648f9b6c0478230" TargetMode="External"/><Relationship Id="rId123" Type="http://schemas.openxmlformats.org/officeDocument/2006/relationships/hyperlink" Target="https://sei.ibama.gov.br/sei/controlador.php?acao=procedimento_trabalhar&amp;acao_origem=rel_bloco_protocolo_listar&amp;acao_retorno=rel_bloco_protocolo_listar&amp;id_procedimento=24623141&amp;id_bloco=203697&amp;infra_sistema=100000100&amp;infra_unidade_atual=110000529&amp;infra_hash=4dc2ce88894436395dfd80b11eebf2e9a3384835693cbaa13f5af68b55836fc9" TargetMode="External"/><Relationship Id="rId330" Type="http://schemas.openxmlformats.org/officeDocument/2006/relationships/hyperlink" Target="https://sei.ibama.gov.br/sei/controlador.php?acao=procedimento_trabalhar&amp;acao_origem=rel_bloco_protocolo_listar&amp;acao_retorno=rel_bloco_protocolo_listar&amp;id_procedimento=25675438&amp;id_bloco=203697&amp;infra_sistema=100000100&amp;infra_unidade_atual=110000529&amp;infra_hash=6bea45450068ea1f1a6c58e51ba1b57fcfe661c74d6ee278d612d3d2a658c2c7" TargetMode="External"/><Relationship Id="rId568" Type="http://schemas.openxmlformats.org/officeDocument/2006/relationships/hyperlink" Target="https://sei.ibama.gov.br/sei/controlador.php?acao=procedimento_trabalhar&amp;acao_origem=rel_bloco_protocolo_listar&amp;acao_retorno=rel_bloco_protocolo_listar&amp;id_procedimento=26753070&amp;id_bloco=203697&amp;infra_sistema=100000100&amp;infra_unidade_atual=110000529&amp;infra_hash=eb53160b95bf8d8a13812f45370ba8796413c0296e2eddf71a97048a42527321" TargetMode="External"/><Relationship Id="rId428" Type="http://schemas.openxmlformats.org/officeDocument/2006/relationships/hyperlink" Target="https://sei.ibama.gov.br/sei/controlador.php?acao=procedimento_trabalhar&amp;acao_origem=rel_bloco_protocolo_listar&amp;acao_retorno=rel_bloco_protocolo_listar&amp;id_procedimento=26130073&amp;id_bloco=203697&amp;infra_sistema=100000100&amp;infra_unidade_atual=110000529&amp;infra_hash=4142e6e4be2ffe876e2146137937a66670dc97dbb8b1f848946488196f736110" TargetMode="External"/><Relationship Id="rId635" Type="http://schemas.openxmlformats.org/officeDocument/2006/relationships/hyperlink" Target="https://sei.ibama.gov.br/sei/controlador.php?acao=procedimento_trabalhar&amp;acao_origem=rel_bloco_protocolo_listar&amp;acao_retorno=rel_bloco_protocolo_listar&amp;id_procedimento=27152464&amp;id_bloco=203697&amp;infra_sistema=100000100&amp;infra_unidade_atual=110000529&amp;infra_hash=183e1efb687d42ee02945ddfb4259012ac1f29b16556d3cf59d95967d8cf3fc3" TargetMode="External"/><Relationship Id="rId274" Type="http://schemas.openxmlformats.org/officeDocument/2006/relationships/hyperlink" Target="https://sei.ibama.gov.br/sei/controlador.php?acao=procedimento_trabalhar&amp;acao_origem=rel_bloco_protocolo_listar&amp;acao_retorno=rel_bloco_protocolo_listar&amp;id_procedimento=25334901&amp;id_bloco=203697&amp;infra_sistema=100000100&amp;infra_unidade_atual=110000529&amp;infra_hash=dbea6eb25236d29cbd6dfd26ff173d898a8f404387376fc5d0fe4061705c21d3" TargetMode="External"/><Relationship Id="rId481" Type="http://schemas.openxmlformats.org/officeDocument/2006/relationships/hyperlink" Target="https://sei.ibama.gov.br/sei/controlador.php?acao=procedimento_trabalhar&amp;acao_origem=rel_bloco_protocolo_listar&amp;acao_retorno=rel_bloco_protocolo_listar&amp;id_procedimento=26301440&amp;id_bloco=203697&amp;infra_sistema=100000100&amp;infra_unidade_atual=110000529&amp;infra_hash=9046f704a1bf8478f1bf301dabeaada6083a6b70accbc986112b9642917b9af4" TargetMode="External"/><Relationship Id="rId702" Type="http://schemas.openxmlformats.org/officeDocument/2006/relationships/hyperlink" Target="https://sei.ibama.gov.br/sei/controlador.php?acao=procedimento_trabalhar&amp;acao_origem=rel_bloco_protocolo_listar&amp;acao_retorno=rel_bloco_protocolo_listar&amp;id_procedimento=25675797&amp;id_bloco=203697&amp;infra_sistema=100000100&amp;infra_unidade_atual=110000529&amp;infra_hash=6304fe1fdacdf0d8e21d5e93cd875b609765bdd8ab5f59fa5f239d5de3e2c927" TargetMode="External"/><Relationship Id="rId69" Type="http://schemas.openxmlformats.org/officeDocument/2006/relationships/hyperlink" Target="https://sei.ibama.gov.br/sei/controlador.php?acao=procedimento_trabalhar&amp;acao_origem=rel_bloco_protocolo_listar&amp;acao_retorno=rel_bloco_protocolo_listar&amp;id_procedimento=23915665&amp;id_bloco=203697&amp;infra_sistema=100000100&amp;infra_unidade_atual=110000529&amp;infra_hash=46911360d59bf469e633839213c26e01b343ee3c8b0d40fcb7c85e55365c3458" TargetMode="External"/><Relationship Id="rId134" Type="http://schemas.openxmlformats.org/officeDocument/2006/relationships/hyperlink" Target="https://sei.ibama.gov.br/sei/controlador.php?acao=procedimento_trabalhar&amp;acao_origem=rel_bloco_protocolo_listar&amp;acao_retorno=rel_bloco_protocolo_listar&amp;id_procedimento=24733960&amp;id_bloco=203697&amp;infra_sistema=100000100&amp;infra_unidade_atual=110000529&amp;infra_hash=0e87ebd9f6a72e7a2edb6ab405af237308452fb3b0e7589edb80ac05eb2aa680" TargetMode="External"/><Relationship Id="rId579" Type="http://schemas.openxmlformats.org/officeDocument/2006/relationships/hyperlink" Target="https://sei.ibama.gov.br/sei/controlador.php?acao=procedimento_trabalhar&amp;acao_origem=rel_bloco_protocolo_listar&amp;acao_retorno=rel_bloco_protocolo_listar&amp;id_procedimento=26772683&amp;id_bloco=203697&amp;infra_sistema=100000100&amp;infra_unidade_atual=110000529&amp;infra_hash=80ebf42012deff4df3cb11af0b76908e1782bb6ea63b4e0d21b89dacfaabbc4d" TargetMode="External"/><Relationship Id="rId341" Type="http://schemas.openxmlformats.org/officeDocument/2006/relationships/hyperlink" Target="https://sei.ibama.gov.br/sei/controlador.php?acao=procedimento_trabalhar&amp;acao_origem=rel_bloco_protocolo_listar&amp;acao_retorno=rel_bloco_protocolo_listar&amp;id_procedimento=26376130&amp;id_bloco=203697&amp;infra_sistema=100000100&amp;infra_unidade_atual=110000529&amp;infra_hash=2d8d160f816190ddd885c28cf22e43d72e57b34fbe31b5b2acf32d29b3bd0064" TargetMode="External"/><Relationship Id="rId439" Type="http://schemas.openxmlformats.org/officeDocument/2006/relationships/hyperlink" Target="https://sei.ibama.gov.br/sei/controlador.php?acao=procedimento_trabalhar&amp;acao_origem=rel_bloco_protocolo_listar&amp;acao_retorno=rel_bloco_protocolo_listar&amp;id_procedimento=26149423&amp;id_bloco=203697&amp;infra_sistema=100000100&amp;infra_unidade_atual=110000529&amp;infra_hash=bfb9c3815932a8fd05824015a8b884b0665e249eb2835decffa794fc6dbcbf24" TargetMode="External"/><Relationship Id="rId646" Type="http://schemas.openxmlformats.org/officeDocument/2006/relationships/hyperlink" Target="https://sei.ibama.gov.br/sei/controlador.php?acao=procedimento_trabalhar&amp;acao_origem=rel_bloco_protocolo_listar&amp;acao_retorno=rel_bloco_protocolo_listar&amp;id_procedimento=27247502&amp;id_bloco=203697&amp;infra_sistema=100000100&amp;infra_unidade_atual=110000529&amp;infra_hash=eef1e4510dc541af26a601e1ac53f24f25d43819db0124d1d3edd0c3bcf51df1" TargetMode="External"/><Relationship Id="rId201" Type="http://schemas.openxmlformats.org/officeDocument/2006/relationships/hyperlink" Target="https://sei.ibama.gov.br/sei/controlador.php?acao=procedimento_trabalhar&amp;acao_origem=rel_bloco_protocolo_listar&amp;acao_retorno=rel_bloco_protocolo_listar&amp;id_procedimento=24999365&amp;id_bloco=203697&amp;infra_sistema=100000100&amp;infra_unidade_atual=110000529&amp;infra_hash=80e39ca508132eff92c1b6b0f7b233f00aa19c8aa791baaa52587b2a7984e081" TargetMode="External"/><Relationship Id="rId285" Type="http://schemas.openxmlformats.org/officeDocument/2006/relationships/hyperlink" Target="https://sei.ibama.gov.br/sei/controlador.php?acao=procedimento_trabalhar&amp;acao_origem=rel_bloco_protocolo_listar&amp;acao_retorno=rel_bloco_protocolo_listar&amp;id_procedimento=25380675&amp;id_bloco=203697&amp;infra_sistema=100000100&amp;infra_unidade_atual=110000529&amp;infra_hash=9cd9836dea93e6069f6ac7659c52f09f095b6f4e5dd1cadd2644bcb7015c77b8" TargetMode="External"/><Relationship Id="rId506" Type="http://schemas.openxmlformats.org/officeDocument/2006/relationships/hyperlink" Target="https://sei.ibama.gov.br/sei/controlador.php?acao=procedimento_trabalhar&amp;acao_origem=rel_bloco_protocolo_listar&amp;acao_retorno=rel_bloco_protocolo_listar&amp;id_procedimento=26462681&amp;id_bloco=203697&amp;infra_sistema=100000100&amp;infra_unidade_atual=110000529&amp;infra_hash=1a51fd20d5e0689c0f010337dc24b093b8677efe30a0633bea8780cf81180d62" TargetMode="External"/><Relationship Id="rId492" Type="http://schemas.openxmlformats.org/officeDocument/2006/relationships/hyperlink" Target="https://sei.ibama.gov.br/sei/controlador.php?acao=procedimento_trabalhar&amp;acao_origem=rel_bloco_protocolo_listar&amp;acao_retorno=rel_bloco_protocolo_listar&amp;id_procedimento=26369436&amp;id_bloco=203697&amp;infra_sistema=100000100&amp;infra_unidade_atual=110000529&amp;infra_hash=4c5ed0ed5c1b71e1c024ea48bc24e054cb47313e9e2d3862f85ccff86a9c50cf" TargetMode="External"/><Relationship Id="rId145" Type="http://schemas.openxmlformats.org/officeDocument/2006/relationships/hyperlink" Target="https://sei.ibama.gov.br/sei/controlador.php?acao=procedimento_trabalhar&amp;acao_origem=rel_bloco_protocolo_listar&amp;acao_retorno=rel_bloco_protocolo_listar&amp;id_procedimento=24725635&amp;id_bloco=203697&amp;infra_sistema=100000100&amp;infra_unidade_atual=110000529&amp;infra_hash=2ce7e4f1d354836a4e53440971e2454831304429015b51182a61edc484d66180" TargetMode="External"/><Relationship Id="rId352" Type="http://schemas.openxmlformats.org/officeDocument/2006/relationships/hyperlink" Target="https://sei.ibama.gov.br/sei/controlador.php?acao=procedimento_trabalhar&amp;acao_origem=rel_bloco_protocolo_listar&amp;acao_retorno=rel_bloco_protocolo_listar&amp;id_procedimento=25813008&amp;id_bloco=203697&amp;infra_sistema=100000100&amp;infra_unidade_atual=110000529&amp;infra_hash=f8a513e59f436db1b3c089eacea18b4752aec1ed47997b4e0ebe18aea79c9429" TargetMode="External"/><Relationship Id="rId212" Type="http://schemas.openxmlformats.org/officeDocument/2006/relationships/hyperlink" Target="https://sei.ibama.gov.br/sei/controlador.php?acao=procedimento_trabalhar&amp;acao_origem=rel_bloco_protocolo_listar&amp;acao_retorno=rel_bloco_protocolo_listar&amp;id_procedimento=25078142&amp;id_bloco=203697&amp;infra_sistema=100000100&amp;infra_unidade_atual=110000529&amp;infra_hash=7cca6204753e9655a9acdad680a98b9fd71664559b255d64cb4d1fbe2026eeff" TargetMode="External"/><Relationship Id="rId657" Type="http://schemas.openxmlformats.org/officeDocument/2006/relationships/hyperlink" Target="https://sei.ibama.gov.br/sei/controlador.php?acao=procedimento_trabalhar&amp;acao_origem=rel_bloco_protocolo_listar&amp;acao_retorno=rel_bloco_protocolo_listar&amp;id_procedimento=27627079&amp;id_bloco=203697&amp;infra_sistema=100000100&amp;infra_unidade_atual=110000529&amp;infra_hash=7604bc08e1f9466a27362b5bed2ee0f26fbae75e11e7d261b4291ff9b8f0ff26" TargetMode="External"/><Relationship Id="rId296" Type="http://schemas.openxmlformats.org/officeDocument/2006/relationships/hyperlink" Target="https://sei.ibama.gov.br/sei/controlador.php?acao=procedimento_trabalhar&amp;acao_origem=rel_bloco_protocolo_listar&amp;acao_retorno=rel_bloco_protocolo_listar&amp;id_procedimento=25440269&amp;id_bloco=203697&amp;infra_sistema=100000100&amp;infra_unidade_atual=110000529&amp;infra_hash=bf411cf96288907545b4f78f9cfaf9b7629acecb8fe61565841956597cf9a00b" TargetMode="External"/><Relationship Id="rId517" Type="http://schemas.openxmlformats.org/officeDocument/2006/relationships/hyperlink" Target="https://sei.ibama.gov.br/sei/controlador.php?acao=procedimento_trabalhar&amp;acao_origem=rel_bloco_protocolo_listar&amp;acao_retorno=rel_bloco_protocolo_listar&amp;id_procedimento=26470828&amp;id_bloco=203697&amp;infra_sistema=100000100&amp;infra_unidade_atual=110000529&amp;infra_hash=915e8baebb07c3551654c6e0ee47961cc11a489138b7207b18222629848a9b7c" TargetMode="External"/><Relationship Id="rId60" Type="http://schemas.openxmlformats.org/officeDocument/2006/relationships/hyperlink" Target="https://sei.ibama.gov.br/sei/controlador.php?acao=procedimento_trabalhar&amp;acao_origem=rel_bloco_protocolo_listar&amp;acao_retorno=rel_bloco_protocolo_listar&amp;id_procedimento=23799810&amp;id_bloco=203697&amp;infra_sistema=100000100&amp;infra_unidade_atual=110000529&amp;infra_hash=95073cc605b083c0e6eb825eeb1264e63978f1144cbc14df109d11046b978eaa" TargetMode="External"/><Relationship Id="rId156" Type="http://schemas.openxmlformats.org/officeDocument/2006/relationships/hyperlink" Target="https://sei.ibama.gov.br/sei/controlador.php?acao=procedimento_trabalhar&amp;acao_origem=rel_bloco_protocolo_listar&amp;acao_retorno=rel_bloco_protocolo_listar&amp;id_procedimento=24778535&amp;id_bloco=203697&amp;infra_sistema=100000100&amp;infra_unidade_atual=110000529&amp;infra_hash=d32f865806f833161c6402c4dd159ac8582c55497b6cd7501503d5dbe99db4ad" TargetMode="External"/><Relationship Id="rId363" Type="http://schemas.openxmlformats.org/officeDocument/2006/relationships/hyperlink" Target="https://sei.ibama.gov.br/sei/controlador.php?acao=procedimento_trabalhar&amp;acao_origem=rel_bloco_protocolo_listar&amp;acao_retorno=rel_bloco_protocolo_listar&amp;id_procedimento=25828690&amp;id_bloco=203697&amp;infra_sistema=100000100&amp;infra_unidade_atual=110000529&amp;infra_hash=f3e9c5f9f96dd9f32b13eb5c0e2b34fee87414529c6f8c33ca98e8563be80ae2" TargetMode="External"/><Relationship Id="rId570" Type="http://schemas.openxmlformats.org/officeDocument/2006/relationships/hyperlink" Target="https://sei.ibama.gov.br/sei/controlador.php?acao=procedimento_trabalhar&amp;acao_origem=rel_bloco_protocolo_listar&amp;acao_retorno=rel_bloco_protocolo_listar&amp;id_procedimento=26711012&amp;id_bloco=203697&amp;infra_sistema=100000100&amp;infra_unidade_atual=110000529&amp;infra_hash=a1803bbc30ca7a39444e7d553a6ca290a8d54c61bc78cfbf16cb30ab6715752d" TargetMode="External"/><Relationship Id="rId223" Type="http://schemas.openxmlformats.org/officeDocument/2006/relationships/hyperlink" Target="https://sei.ibama.gov.br/sei/controlador.php?acao=procedimento_trabalhar&amp;acao_origem=rel_bloco_protocolo_listar&amp;acao_retorno=rel_bloco_protocolo_listar&amp;id_procedimento=25111367&amp;id_bloco=203697&amp;infra_sistema=100000100&amp;infra_unidade_atual=110000529&amp;infra_hash=bfdff94048f573dde5512afbb3006608e71f09a44239f3bab82ed73697ee7e79" TargetMode="External"/><Relationship Id="rId430" Type="http://schemas.openxmlformats.org/officeDocument/2006/relationships/hyperlink" Target="https://sei.ibama.gov.br/sei/controlador.php?acao=procedimento_trabalhar&amp;acao_origem=rel_bloco_protocolo_listar&amp;acao_retorno=rel_bloco_protocolo_listar&amp;id_procedimento=26123169&amp;id_bloco=203697&amp;infra_sistema=100000100&amp;infra_unidade_atual=110000529&amp;infra_hash=8281e7ae75f442c7a880ba3a27d197b81f5754fa1dbc6f614e4632caa5a0e405" TargetMode="External"/><Relationship Id="rId668" Type="http://schemas.openxmlformats.org/officeDocument/2006/relationships/hyperlink" Target="https://sei.ibama.gov.br/sei/controlador.php?acao=procedimento_trabalhar&amp;acao_origem=rel_bloco_protocolo_listar&amp;acao_retorno=rel_bloco_protocolo_listar&amp;id_procedimento=27391312&amp;id_bloco=203697&amp;infra_sistema=100000100&amp;infra_unidade_atual=110000529&amp;infra_hash=1a3a55f69250beaa3ffe856198c50a16f5fae3f7c7ccbcb72f679a096184cf51" TargetMode="External"/><Relationship Id="rId18" Type="http://schemas.openxmlformats.org/officeDocument/2006/relationships/hyperlink" Target="https://sei.ibama.gov.br/sei/controlador.php?acao=procedimento_trabalhar&amp;acao_origem=rel_bloco_protocolo_listar&amp;acao_retorno=rel_bloco_protocolo_listar&amp;id_procedimento=23740890&amp;id_bloco=203697&amp;infra_sistema=100000100&amp;infra_unidade_atual=110000529&amp;infra_hash=c1171a68171d8a18eafe5356377b3fa32399dc88211005f10e82f204af028252" TargetMode="External"/><Relationship Id="rId528" Type="http://schemas.openxmlformats.org/officeDocument/2006/relationships/hyperlink" Target="https://sei.ibama.gov.br/sei/controlador.php?acao=procedimento_trabalhar&amp;acao_origem=rel_bloco_protocolo_listar&amp;acao_retorno=rel_bloco_protocolo_listar&amp;id_procedimento=26524247&amp;id_bloco=203697&amp;infra_sistema=100000100&amp;infra_unidade_atual=110000529&amp;infra_hash=4f4a32aa24492bc8c1179b72ba04a5a4092da25c964290e80c563f6b69c9c284" TargetMode="External"/><Relationship Id="rId125" Type="http://schemas.openxmlformats.org/officeDocument/2006/relationships/hyperlink" Target="https://sei.ibama.gov.br/sei/controlador.php?acao=procedimento_trabalhar&amp;acao_origem=rel_bloco_protocolo_listar&amp;acao_retorno=rel_bloco_protocolo_listar&amp;id_procedimento=24623317&amp;id_bloco=203697&amp;infra_sistema=100000100&amp;infra_unidade_atual=110000529&amp;infra_hash=b45b269d4dc395576648f97a66ef69261ac2cc7f6ba13e39bf82377bf664ab0a" TargetMode="External"/><Relationship Id="rId167" Type="http://schemas.openxmlformats.org/officeDocument/2006/relationships/hyperlink" Target="https://sei.ibama.gov.br/sei/controlador.php?acao=procedimento_trabalhar&amp;acao_origem=rel_bloco_protocolo_listar&amp;acao_retorno=rel_bloco_protocolo_listar&amp;id_procedimento=24829152&amp;id_bloco=203697&amp;infra_sistema=100000100&amp;infra_unidade_atual=110000529&amp;infra_hash=7ab065e07b4296f1f28e904bd0b22be33e20f7e49b9412e2c8fa484d64761971" TargetMode="External"/><Relationship Id="rId332" Type="http://schemas.openxmlformats.org/officeDocument/2006/relationships/hyperlink" Target="https://sei.ibama.gov.br/sei/controlador.php?acao=procedimento_trabalhar&amp;acao_origem=rel_bloco_protocolo_listar&amp;acao_retorno=rel_bloco_protocolo_listar&amp;id_procedimento=25704646&amp;id_bloco=203697&amp;infra_sistema=100000100&amp;infra_unidade_atual=110000529&amp;infra_hash=4e33711a31af5632c19115a3226071722aa6cbae101ff34b4d6be91fd84d9626" TargetMode="External"/><Relationship Id="rId374" Type="http://schemas.openxmlformats.org/officeDocument/2006/relationships/hyperlink" Target="https://sei.ibama.gov.br/sei/controlador.php?acao=procedimento_trabalhar&amp;acao_origem=rel_bloco_protocolo_listar&amp;acao_retorno=rel_bloco_protocolo_listar&amp;id_procedimento=25896125&amp;id_bloco=203697&amp;infra_sistema=100000100&amp;infra_unidade_atual=110000529&amp;infra_hash=d2c21117799a86ee6fb06efd16f1863b30723e1e7fbcf36357cfbe3b95f7d16f" TargetMode="External"/><Relationship Id="rId581" Type="http://schemas.openxmlformats.org/officeDocument/2006/relationships/hyperlink" Target="https://sei.ibama.gov.br/sei/controlador.php?acao=procedimento_trabalhar&amp;acao_origem=rel_bloco_protocolo_listar&amp;acao_retorno=rel_bloco_protocolo_listar&amp;id_procedimento=26811434&amp;id_bloco=203697&amp;infra_sistema=100000100&amp;infra_unidade_atual=110000529&amp;infra_hash=c319decc3fc9d2fa2d4be3d7e161b6e76aeb329cc15fe0e2293fe9090566a529" TargetMode="External"/><Relationship Id="rId71" Type="http://schemas.openxmlformats.org/officeDocument/2006/relationships/hyperlink" Target="https://sei.ibama.gov.br/sei/controlador.php?acao=procedimento_trabalhar&amp;acao_origem=rel_bloco_protocolo_listar&amp;acao_retorno=rel_bloco_protocolo_listar&amp;id_procedimento=24030461&amp;id_bloco=203697&amp;infra_sistema=100000100&amp;infra_unidade_atual=110000529&amp;infra_hash=9b628bb012ef29c0790351e62449600aa2c770c2f5989fa6f31dd6656dd04e0b" TargetMode="External"/><Relationship Id="rId234" Type="http://schemas.openxmlformats.org/officeDocument/2006/relationships/hyperlink" Target="https://sei.ibama.gov.br/sei/controlador.php?acao=procedimento_trabalhar&amp;acao_origem=rel_bloco_protocolo_listar&amp;acao_retorno=rel_bloco_protocolo_listar&amp;id_procedimento=25242723&amp;id_bloco=203697&amp;infra_sistema=100000100&amp;infra_unidade_atual=110000529&amp;infra_hash=98a5d557cfd4d89087338a617e494841d50ead5735b26275376e27be8cd14f0b" TargetMode="External"/><Relationship Id="rId637" Type="http://schemas.openxmlformats.org/officeDocument/2006/relationships/hyperlink" Target="https://sei.ibama.gov.br/sei/controlador.php?acao=procedimento_trabalhar&amp;acao_origem=rel_bloco_protocolo_listar&amp;acao_retorno=rel_bloco_protocolo_listar&amp;id_procedimento=27184301&amp;id_bloco=203697&amp;infra_sistema=100000100&amp;infra_unidade_atual=110000529&amp;infra_hash=52be06d731704431d6c874e232664010d2758d894e7112e22c5c37001a95aee7" TargetMode="External"/><Relationship Id="rId679" Type="http://schemas.openxmlformats.org/officeDocument/2006/relationships/hyperlink" Target="https://sei.ibama.gov.br/sei/controlador.php?acao=procedimento_trabalhar&amp;acao_origem=rel_bloco_protocolo_listar&amp;acao_retorno=rel_bloco_protocolo_listar&amp;id_procedimento=27514727&amp;id_bloco=203697&amp;infra_sistema=100000100&amp;infra_unidade_atual=110000529&amp;infra_hash=a6689bf67b898f0eb3dd8e021d92bed3366b8a14478edb2b15f0834f8db07026" TargetMode="External"/><Relationship Id="rId2" Type="http://schemas.openxmlformats.org/officeDocument/2006/relationships/hyperlink" Target="https://sei.ibama.gov.br/sei/controlador.php?acao=procedimento_trabalhar&amp;acao_origem=rel_bloco_protocolo_listar&amp;acao_retorno=rel_bloco_protocolo_listar&amp;id_procedimento=23573330&amp;id_bloco=203697&amp;infra_sistema=100000100&amp;infra_unidade_atual=110000529&amp;infra_hash=9cff100f9517bff16a049c91402ed3204e8b7369c86d8b25defcb03ad4722f8f" TargetMode="External"/><Relationship Id="rId29" Type="http://schemas.openxmlformats.org/officeDocument/2006/relationships/hyperlink" Target="https://sei.ibama.gov.br/sei/controlador.php?acao=procedimento_trabalhar&amp;acao_origem=rel_bloco_protocolo_listar&amp;acao_retorno=rel_bloco_protocolo_listar&amp;id_procedimento=23673517&amp;id_bloco=203697&amp;infra_sistema=100000100&amp;infra_unidade_atual=110000529&amp;infra_hash=11f3ba863d3868f74f934f6dc016faad0895c959f3b9549da5784cf80f9ff5c8" TargetMode="External"/><Relationship Id="rId276" Type="http://schemas.openxmlformats.org/officeDocument/2006/relationships/hyperlink" Target="https://sei.ibama.gov.br/sei/controlador.php?acao=procedimento_trabalhar&amp;acao_origem=rel_bloco_protocolo_listar&amp;acao_retorno=rel_bloco_protocolo_listar&amp;id_procedimento=25337191&amp;id_bloco=203697&amp;infra_sistema=100000100&amp;infra_unidade_atual=110000529&amp;infra_hash=4d55564485c0f3ccda57b7717e63e29191384c004d45fed610acd5a86f823606" TargetMode="External"/><Relationship Id="rId441" Type="http://schemas.openxmlformats.org/officeDocument/2006/relationships/hyperlink" Target="https://sei.ibama.gov.br/sei/controlador.php?acao=procedimento_trabalhar&amp;acao_origem=rel_bloco_protocolo_listar&amp;acao_retorno=rel_bloco_protocolo_listar&amp;id_procedimento=26152186&amp;id_bloco=203697&amp;infra_sistema=100000100&amp;infra_unidade_atual=110000529&amp;infra_hash=08b1065d26fce00f632bfb395c5427653f328725845b40f35a45b5a34cfd556c" TargetMode="External"/><Relationship Id="rId483" Type="http://schemas.openxmlformats.org/officeDocument/2006/relationships/hyperlink" Target="https://sei.ibama.gov.br/sei/controlador.php?acao=procedimento_trabalhar&amp;acao_origem=rel_bloco_protocolo_listar&amp;acao_retorno=rel_bloco_protocolo_listar&amp;id_procedimento=26389929&amp;id_bloco=203697&amp;infra_sistema=100000100&amp;infra_unidade_atual=110000529&amp;infra_hash=ae77059e06af665250eccb05bfe2fb7950c6468e7e6133c2a95515e20d1c173b" TargetMode="External"/><Relationship Id="rId539" Type="http://schemas.openxmlformats.org/officeDocument/2006/relationships/hyperlink" Target="https://sei.ibama.gov.br/sei/controlador.php?acao=procedimento_trabalhar&amp;acao_origem=rel_bloco_protocolo_listar&amp;acao_retorno=rel_bloco_protocolo_listar&amp;id_procedimento=26573501&amp;id_bloco=203697&amp;infra_sistema=100000100&amp;infra_unidade_atual=110000529&amp;infra_hash=f6ce226e627ac6d6ab8a2f866c36753b89a5d3acf24b73a4928b6024df48e498" TargetMode="External"/><Relationship Id="rId690" Type="http://schemas.openxmlformats.org/officeDocument/2006/relationships/hyperlink" Target="https://sei.ibama.gov.br/sei/controlador.php?acao=procedimento_trabalhar&amp;acao_origem=rel_bloco_protocolo_listar&amp;acao_retorno=rel_bloco_protocolo_listar&amp;id_procedimento=27616857&amp;id_bloco=203697&amp;infra_sistema=100000100&amp;infra_unidade_atual=110000529&amp;infra_hash=4e22affbce054292056109e80e2386ce27a4bc67b7028638e16076c276feee18" TargetMode="External"/><Relationship Id="rId704" Type="http://schemas.openxmlformats.org/officeDocument/2006/relationships/table" Target="../tables/table2.xml"/><Relationship Id="rId40" Type="http://schemas.openxmlformats.org/officeDocument/2006/relationships/hyperlink" Target="https://sei.ibama.gov.br/sei/controlador.php?acao=procedimento_trabalhar&amp;acao_origem=rel_bloco_protocolo_listar&amp;acao_retorno=rel_bloco_protocolo_listar&amp;id_procedimento=23702425&amp;id_bloco=203697&amp;infra_sistema=100000100&amp;infra_unidade_atual=110000529&amp;infra_hash=899ea8925cf246706893accbed512b2b3e329ecb16729576bdd8881b286c3082" TargetMode="External"/><Relationship Id="rId136" Type="http://schemas.openxmlformats.org/officeDocument/2006/relationships/hyperlink" Target="https://sei.ibama.gov.br/sei/controlador.php?acao=procedimento_trabalhar&amp;acao_origem=rel_bloco_protocolo_listar&amp;acao_retorno=rel_bloco_protocolo_listar&amp;id_procedimento=24731384&amp;id_bloco=203697&amp;infra_sistema=100000100&amp;infra_unidade_atual=110000529&amp;infra_hash=95424b514743eb48e9ab20216874178ca17b91647287fbf300d006cb67f39c83" TargetMode="External"/><Relationship Id="rId178" Type="http://schemas.openxmlformats.org/officeDocument/2006/relationships/hyperlink" Target="https://sei.ibama.gov.br/sei/controlador.php?acao=procedimento_trabalhar&amp;acao_origem=rel_bloco_protocolo_listar&amp;acao_retorno=rel_bloco_protocolo_listar&amp;id_procedimento=24836271&amp;id_bloco=203697&amp;infra_sistema=100000100&amp;infra_unidade_atual=110000529&amp;infra_hash=49e194afa63925540d244ad66cc8e7c71a069d8ef8a59e6a87a0e36f95c1aacc" TargetMode="External"/><Relationship Id="rId301" Type="http://schemas.openxmlformats.org/officeDocument/2006/relationships/hyperlink" Target="https://sei.ibama.gov.br/sei/controlador.php?acao=procedimento_trabalhar&amp;acao_origem=rel_bloco_protocolo_listar&amp;acao_retorno=rel_bloco_protocolo_listar&amp;id_procedimento=25487348&amp;id_bloco=203697&amp;infra_sistema=100000100&amp;infra_unidade_atual=110000529&amp;infra_hash=d42dda3add37caa4ec401147e2cfe405910ca69611ff5849e3f4edb98d7d77db" TargetMode="External"/><Relationship Id="rId343" Type="http://schemas.openxmlformats.org/officeDocument/2006/relationships/hyperlink" Target="https://sei.ibama.gov.br/sei/controlador.php?acao=procedimento_trabalhar&amp;acao_origem=rel_bloco_protocolo_listar&amp;acao_retorno=rel_bloco_protocolo_listar&amp;id_procedimento=25752102&amp;id_bloco=203697&amp;infra_sistema=100000100&amp;infra_unidade_atual=110000529&amp;infra_hash=6b8c50c65850dabcb4d8f31ed5193d9f4ed0f1ac43ff60cdaeb5a4ec6e3a6e0d" TargetMode="External"/><Relationship Id="rId550" Type="http://schemas.openxmlformats.org/officeDocument/2006/relationships/hyperlink" Target="https://sei.ibama.gov.br/sei/controlador.php?acao=procedimento_trabalhar&amp;acao_origem=rel_bloco_protocolo_listar&amp;acao_retorno=rel_bloco_protocolo_listar&amp;id_procedimento=26588051&amp;id_bloco=203697&amp;infra_sistema=100000100&amp;infra_unidade_atual=110000529&amp;infra_hash=02385371d28c6c690cb6fc561fb71030da09cd093619e41c93f97601767aad14" TargetMode="External"/><Relationship Id="rId82" Type="http://schemas.openxmlformats.org/officeDocument/2006/relationships/hyperlink" Target="https://sei.ibama.gov.br/sei/controlador.php?acao=procedimento_trabalhar&amp;acao_origem=rel_bloco_protocolo_listar&amp;acao_retorno=rel_bloco_protocolo_listar&amp;id_procedimento=24158763&amp;id_bloco=203697&amp;infra_sistema=100000100&amp;infra_unidade_atual=110000529&amp;infra_hash=b2ded3138a3b179011e67655ec523dfe3c90f33ea6e52b1b802791a2668febf6" TargetMode="External"/><Relationship Id="rId203" Type="http://schemas.openxmlformats.org/officeDocument/2006/relationships/hyperlink" Target="https://sei.ibama.gov.br/sei/controlador.php?acao=procedimento_trabalhar&amp;acao_origem=rel_bloco_protocolo_listar&amp;acao_retorno=rel_bloco_protocolo_listar&amp;id_procedimento=24998440&amp;id_bloco=203697&amp;infra_sistema=100000100&amp;infra_unidade_atual=110000529&amp;infra_hash=902abfc643baf510bf130f11615e8a4a304bc127d9d5f765b75c38919ed83a2c" TargetMode="External"/><Relationship Id="rId385" Type="http://schemas.openxmlformats.org/officeDocument/2006/relationships/hyperlink" Target="https://sei.ibama.gov.br/sei/controlador.php?acao=procedimento_trabalhar&amp;acao_origem=rel_bloco_protocolo_listar&amp;acao_retorno=rel_bloco_protocolo_listar&amp;id_procedimento=26116095&amp;id_bloco=203697&amp;infra_sistema=100000100&amp;infra_unidade_atual=110000529&amp;infra_hash=ac4a7a4cc1db884e954fc99a586657a8c55b89712bfe11141f0d307436083d78" TargetMode="External"/><Relationship Id="rId592" Type="http://schemas.openxmlformats.org/officeDocument/2006/relationships/hyperlink" Target="https://sei.ibama.gov.br/sei/controlador.php?acao=procedimento_trabalhar&amp;acao_origem=rel_bloco_protocolo_listar&amp;acao_retorno=rel_bloco_protocolo_listar&amp;id_procedimento=26843345&amp;id_bloco=203697&amp;infra_sistema=100000100&amp;infra_unidade_atual=110000529&amp;infra_hash=a0869331ee58323a5cd7501b20192d244de371ed80accb5ef4859c38a7b6c2ee" TargetMode="External"/><Relationship Id="rId606" Type="http://schemas.openxmlformats.org/officeDocument/2006/relationships/hyperlink" Target="https://sei.ibama.gov.br/sei/controlador.php?acao=procedimento_trabalhar&amp;acao_origem=rel_bloco_protocolo_listar&amp;acao_retorno=rel_bloco_protocolo_listar&amp;id_procedimento=26921103&amp;id_bloco=203697&amp;infra_sistema=100000100&amp;infra_unidade_atual=110000529&amp;infra_hash=3444c2fe5942da7670761534b7180336b02b2a49f7e80990fc20d1be7155ba8e" TargetMode="External"/><Relationship Id="rId648" Type="http://schemas.openxmlformats.org/officeDocument/2006/relationships/hyperlink" Target="https://sei.ibama.gov.br/sei/controlador.php?acao=procedimento_trabalhar&amp;acao_origem=rel_bloco_protocolo_listar&amp;acao_retorno=rel_bloco_protocolo_listar&amp;id_procedimento=27229761&amp;id_bloco=203697&amp;infra_sistema=100000100&amp;infra_unidade_atual=110000529&amp;infra_hash=237c415fb6012dfaa4dbdb2654cb5bc4161ea6861c216f4c742e87373fdbb7a5" TargetMode="External"/><Relationship Id="rId245" Type="http://schemas.openxmlformats.org/officeDocument/2006/relationships/hyperlink" Target="https://sei.ibama.gov.br/sei/controlador.php?acao=procedimento_trabalhar&amp;acao_origem=rel_bloco_protocolo_listar&amp;acao_retorno=rel_bloco_protocolo_listar&amp;id_procedimento=25205684&amp;id_bloco=203697&amp;infra_sistema=100000100&amp;infra_unidade_atual=110000529&amp;infra_hash=732dd35215df0ea305020ed6746082429a96e0b2962050f559263a7c1e39a29f" TargetMode="External"/><Relationship Id="rId287" Type="http://schemas.openxmlformats.org/officeDocument/2006/relationships/hyperlink" Target="https://sei.ibama.gov.br/sei/controlador.php?acao=procedimento_trabalhar&amp;acao_origem=rel_bloco_protocolo_listar&amp;acao_retorno=rel_bloco_protocolo_listar&amp;id_procedimento=25392807&amp;id_bloco=203697&amp;infra_sistema=100000100&amp;infra_unidade_atual=110000529&amp;infra_hash=0677f09f869747e0576081100367636da2a621a5bdcd4bee03d4fdeacef1d34b" TargetMode="External"/><Relationship Id="rId410" Type="http://schemas.openxmlformats.org/officeDocument/2006/relationships/hyperlink" Target="https://sei.ibama.gov.br/sei/controlador.php?acao=procedimento_trabalhar&amp;acao_origem=rel_bloco_protocolo_listar&amp;acao_retorno=rel_bloco_protocolo_listar&amp;id_procedimento=26056314&amp;id_bloco=203697&amp;infra_sistema=100000100&amp;infra_unidade_atual=110000529&amp;infra_hash=2bc6193cb2683e7cfb307bf3d6557cc11c2dd87b984b480232659a62c227d050" TargetMode="External"/><Relationship Id="rId452" Type="http://schemas.openxmlformats.org/officeDocument/2006/relationships/hyperlink" Target="https://sei.ibama.gov.br/sei/controlador.php?acao=procedimento_trabalhar&amp;acao_origem=rel_bloco_protocolo_listar&amp;acao_retorno=rel_bloco_protocolo_listar&amp;id_procedimento=26236311&amp;id_bloco=203697&amp;infra_sistema=100000100&amp;infra_unidade_atual=110000529&amp;infra_hash=7445d39865cd98170c5dec209fbd2ebce13080df66f9ab452418f573ead85d97" TargetMode="External"/><Relationship Id="rId494" Type="http://schemas.openxmlformats.org/officeDocument/2006/relationships/hyperlink" Target="https://sei.ibama.gov.br/sei/controlador.php?acao=procedimento_trabalhar&amp;acao_origem=rel_bloco_protocolo_listar&amp;acao_retorno=rel_bloco_protocolo_listar&amp;id_procedimento=26409906&amp;id_bloco=203697&amp;infra_sistema=100000100&amp;infra_unidade_atual=110000529&amp;infra_hash=c0cce0ffc1f8b16bda11da9f33984432acbb2321ba956ebf73ab619fe696aef2" TargetMode="External"/><Relationship Id="rId508" Type="http://schemas.openxmlformats.org/officeDocument/2006/relationships/hyperlink" Target="https://sei.ibama.gov.br/sei/controlador.php?acao=procedimento_trabalhar&amp;acao_origem=rel_bloco_protocolo_listar&amp;acao_retorno=rel_bloco_protocolo_listar&amp;id_procedimento=26453810&amp;id_bloco=203697&amp;infra_sistema=100000100&amp;infra_unidade_atual=110000529&amp;infra_hash=0986eed098a8e1c5dd2c061a3585873d2d69ddb90245b4fe10874b393b829324" TargetMode="External"/><Relationship Id="rId105" Type="http://schemas.openxmlformats.org/officeDocument/2006/relationships/hyperlink" Target="https://sei.ibama.gov.br/sei/controlador.php?acao=procedimento_trabalhar&amp;acao_origem=rel_bloco_protocolo_listar&amp;acao_retorno=rel_bloco_protocolo_listar&amp;id_procedimento=24461261&amp;id_bloco=203697&amp;infra_sistema=100000100&amp;infra_unidade_atual=110000529&amp;infra_hash=5b81bd704187a8b4ef7e44ac122018e61fc856f4e84c65a39601ab41b515242b" TargetMode="External"/><Relationship Id="rId147" Type="http://schemas.openxmlformats.org/officeDocument/2006/relationships/hyperlink" Target="https://sei.ibama.gov.br/sei/controlador.php?acao=procedimento_trabalhar&amp;acao_origem=rel_bloco_protocolo_listar&amp;acao_retorno=rel_bloco_protocolo_listar&amp;id_procedimento=24734127&amp;id_bloco=203697&amp;infra_sistema=100000100&amp;infra_unidade_atual=110000529&amp;infra_hash=6a5bcb033a79c952572658985cd9e9fa617151474256b27514897237055b4340" TargetMode="External"/><Relationship Id="rId312" Type="http://schemas.openxmlformats.org/officeDocument/2006/relationships/hyperlink" Target="https://sei.ibama.gov.br/sei/controlador.php?acao=procedimento_trabalhar&amp;acao_origem=rel_bloco_protocolo_listar&amp;acao_retorno=rel_bloco_protocolo_listar&amp;id_procedimento=25510764&amp;id_bloco=203697&amp;infra_sistema=100000100&amp;infra_unidade_atual=110000529&amp;infra_hash=cd974b189fe1cff1807b3f544e482a6c89653b4bfb5f97de2cc2d83f9f8dc0b9" TargetMode="External"/><Relationship Id="rId354" Type="http://schemas.openxmlformats.org/officeDocument/2006/relationships/hyperlink" Target="https://sei.ibama.gov.br/sei/controlador.php?acao=procedimento_trabalhar&amp;acao_origem=rel_bloco_protocolo_listar&amp;acao_retorno=rel_bloco_protocolo_listar&amp;id_procedimento=25809345&amp;id_bloco=203697&amp;infra_sistema=100000100&amp;infra_unidade_atual=110000529&amp;infra_hash=fcd9624206352e5b22543bb5da4f17f25a377897cb6da55e6f8077661ee4ce96" TargetMode="External"/><Relationship Id="rId51" Type="http://schemas.openxmlformats.org/officeDocument/2006/relationships/hyperlink" Target="https://sei.ibama.gov.br/sei/controlador.php?acao=procedimento_trabalhar&amp;acao_origem=rel_bloco_protocolo_listar&amp;acao_retorno=rel_bloco_protocolo_listar&amp;id_procedimento=23730948&amp;id_bloco=203697&amp;infra_sistema=100000100&amp;infra_unidade_atual=110000529&amp;infra_hash=f81572b4d90bb18decd3551e415b0375ee7a443671b2d5af4668dd115c32b7d8" TargetMode="External"/><Relationship Id="rId93" Type="http://schemas.openxmlformats.org/officeDocument/2006/relationships/hyperlink" Target="https://sei.ibama.gov.br/sei/controlador.php?acao=procedimento_trabalhar&amp;acao_origem=rel_bloco_protocolo_listar&amp;acao_retorno=rel_bloco_protocolo_listar&amp;id_procedimento=24296452&amp;id_bloco=203697&amp;infra_sistema=100000100&amp;infra_unidade_atual=110000529&amp;infra_hash=8ecb9bcb3b815d3175a2d35f3e06306ed598580895da8b33bd21d20082c380c0" TargetMode="External"/><Relationship Id="rId189" Type="http://schemas.openxmlformats.org/officeDocument/2006/relationships/hyperlink" Target="https://sei.ibama.gov.br/sei/controlador.php?acao=procedimento_trabalhar&amp;acao_origem=rel_bloco_protocolo_listar&amp;acao_retorno=rel_bloco_protocolo_listar&amp;id_procedimento=24915128&amp;id_bloco=203697&amp;infra_sistema=100000100&amp;infra_unidade_atual=110000529&amp;infra_hash=84fef7856409b953a8d315e53d54aa0a30ca6f7ee4f1f77d9fdbc4d7d352a306" TargetMode="External"/><Relationship Id="rId396" Type="http://schemas.openxmlformats.org/officeDocument/2006/relationships/hyperlink" Target="https://sei.ibama.gov.br/sei/controlador.php?acao=procedimento_trabalhar&amp;acao_origem=rel_bloco_protocolo_listar&amp;acao_retorno=rel_bloco_protocolo_listar&amp;id_procedimento=26022740&amp;id_bloco=203697&amp;infra_sistema=100000100&amp;infra_unidade_atual=110000529&amp;infra_hash=c41bb370a94025b27e5e2fb1531cd51ef2e8fe426d601043e703e0b54ee6a8e0" TargetMode="External"/><Relationship Id="rId561" Type="http://schemas.openxmlformats.org/officeDocument/2006/relationships/hyperlink" Target="https://sei.ibama.gov.br/sei/controlador.php?acao=procedimento_trabalhar&amp;acao_origem=rel_bloco_protocolo_listar&amp;acao_retorno=rel_bloco_protocolo_listar&amp;id_procedimento=26705961&amp;id_bloco=203697&amp;infra_sistema=100000100&amp;infra_unidade_atual=110000529&amp;infra_hash=2fb05bc337777c660d74d0421bf3958dea96dfebb950bf49481ba7d7f20bc3fb" TargetMode="External"/><Relationship Id="rId617" Type="http://schemas.openxmlformats.org/officeDocument/2006/relationships/hyperlink" Target="https://sei.ibama.gov.br/sei/controlador.php?acao=procedimento_trabalhar&amp;acao_origem=rel_bloco_protocolo_listar&amp;acao_retorno=rel_bloco_protocolo_listar&amp;id_procedimento=27084550&amp;id_bloco=203697&amp;infra_sistema=100000100&amp;infra_unidade_atual=110000529&amp;infra_hash=0dbb62e283429f64886d65f3dbf2698d3841de7f75ff9bb501bf995dae68fdca" TargetMode="External"/><Relationship Id="rId659" Type="http://schemas.openxmlformats.org/officeDocument/2006/relationships/hyperlink" Target="https://sei.ibama.gov.br/sei/controlador.php?acao=procedimento_trabalhar&amp;acao_origem=rel_bloco_protocolo_listar&amp;acao_retorno=rel_bloco_protocolo_listar&amp;id_procedimento=27599198&amp;id_bloco=203697&amp;infra_sistema=100000100&amp;infra_unidade_atual=110000529&amp;infra_hash=fef7af230e8dd0fa75d33b024d2bafc1b5e9d8235b55a909663993335e861cd5" TargetMode="External"/><Relationship Id="rId214" Type="http://schemas.openxmlformats.org/officeDocument/2006/relationships/hyperlink" Target="https://sei.ibama.gov.br/sei/controlador.php?acao=procedimento_trabalhar&amp;acao_origem=rel_bloco_protocolo_listar&amp;acao_retorno=rel_bloco_protocolo_listar&amp;id_procedimento=25092274&amp;id_bloco=203697&amp;infra_sistema=100000100&amp;infra_unidade_atual=110000529&amp;infra_hash=4c6cd187b58549381c706d01b6f4c8b8ee0524d33348fa8ad9dc1c28bc59ed24" TargetMode="External"/><Relationship Id="rId256" Type="http://schemas.openxmlformats.org/officeDocument/2006/relationships/hyperlink" Target="https://sei.ibama.gov.br/sei/controlador.php?acao=procedimento_trabalhar&amp;acao_origem=rel_bloco_protocolo_listar&amp;acao_retorno=rel_bloco_protocolo_listar&amp;id_procedimento=25258213&amp;id_bloco=203697&amp;infra_sistema=100000100&amp;infra_unidade_atual=110000529&amp;infra_hash=b63dbd9e98468d969e8ad48438106319c2de64c5d7844aa159dce7a48925da84" TargetMode="External"/><Relationship Id="rId298" Type="http://schemas.openxmlformats.org/officeDocument/2006/relationships/hyperlink" Target="https://sei.ibama.gov.br/sei/controlador.php?acao=procedimento_trabalhar&amp;acao_origem=rel_bloco_protocolo_listar&amp;acao_retorno=rel_bloco_protocolo_listar&amp;id_procedimento=25471406&amp;id_bloco=203697&amp;infra_sistema=100000100&amp;infra_unidade_atual=110000529&amp;infra_hash=55f98853da10a363f5b91da99ec18aa524c21aa8683f92eabfd550adc160f26b" TargetMode="External"/><Relationship Id="rId421" Type="http://schemas.openxmlformats.org/officeDocument/2006/relationships/hyperlink" Target="https://sei.ibama.gov.br/sei/controlador.php?acao=procedimento_trabalhar&amp;acao_origem=rel_bloco_protocolo_listar&amp;acao_retorno=rel_bloco_protocolo_listar&amp;id_procedimento=26096529&amp;id_bloco=203697&amp;infra_sistema=100000100&amp;infra_unidade_atual=110000529&amp;infra_hash=42c20953c631968ce5644463d8348361008dc051f2b01175bb6635bec3c48ed7" TargetMode="External"/><Relationship Id="rId463" Type="http://schemas.openxmlformats.org/officeDocument/2006/relationships/hyperlink" Target="https://sei.ibama.gov.br/sei/controlador.php?acao=procedimento_trabalhar&amp;acao_origem=rel_bloco_protocolo_listar&amp;acao_retorno=rel_bloco_protocolo_listar&amp;id_procedimento=26200056&amp;id_bloco=203697&amp;infra_sistema=100000100&amp;infra_unidade_atual=110000529&amp;infra_hash=e89728ac81a4fa3f80dad11e83bc93e42f0687158f206a6a4941a216cb7c0f6a" TargetMode="External"/><Relationship Id="rId519" Type="http://schemas.openxmlformats.org/officeDocument/2006/relationships/hyperlink" Target="https://sei.ibama.gov.br/sei/controlador.php?acao=procedimento_trabalhar&amp;acao_origem=rel_bloco_protocolo_listar&amp;acao_retorno=rel_bloco_protocolo_listar&amp;id_procedimento=26480308&amp;id_bloco=203697&amp;infra_sistema=100000100&amp;infra_unidade_atual=110000529&amp;infra_hash=03441becc5bf78cd552ebac9fc1041244ae2e40b03b4d42cc7022eab54743c84" TargetMode="External"/><Relationship Id="rId670" Type="http://schemas.openxmlformats.org/officeDocument/2006/relationships/hyperlink" Target="https://sei.ibama.gov.br/sei/controlador.php?acao=procedimento_trabalhar&amp;acao_origem=rel_bloco_protocolo_listar&amp;acao_retorno=rel_bloco_protocolo_listar&amp;id_procedimento=27403241&amp;id_bloco=203697&amp;infra_sistema=100000100&amp;infra_unidade_atual=110000529&amp;infra_hash=5f991978ecdf73865986e7ad56d446de41883a9fcd2f55d73121723e051cb05f" TargetMode="External"/><Relationship Id="rId116" Type="http://schemas.openxmlformats.org/officeDocument/2006/relationships/hyperlink" Target="https://sei.ibama.gov.br/sei/controlador.php?acao=procedimento_trabalhar&amp;acao_origem=rel_bloco_protocolo_listar&amp;acao_retorno=rel_bloco_protocolo_listar&amp;id_procedimento=24614405&amp;id_bloco=203697&amp;infra_sistema=100000100&amp;infra_unidade_atual=110000529&amp;infra_hash=677b12ed3665e3ddce9a99f3b50be5eb801b7533a9e956f09c2130950522708a" TargetMode="External"/><Relationship Id="rId158" Type="http://schemas.openxmlformats.org/officeDocument/2006/relationships/hyperlink" Target="https://sei.ibama.gov.br/sei/controlador.php?acao=procedimento_trabalhar&amp;acao_origem=rel_bloco_protocolo_listar&amp;acao_retorno=rel_bloco_protocolo_listar&amp;id_procedimento=24797828&amp;id_bloco=203697&amp;infra_sistema=100000100&amp;infra_unidade_atual=110000529&amp;infra_hash=1f472743d285505f9c9619e05cf26d5e05904b4aeb85905fc16180f3a4489d11" TargetMode="External"/><Relationship Id="rId323" Type="http://schemas.openxmlformats.org/officeDocument/2006/relationships/hyperlink" Target="https://sei.ibama.gov.br/sei/controlador.php?acao=procedimento_trabalhar&amp;acao_origem=rel_bloco_protocolo_listar&amp;acao_retorno=rel_bloco_protocolo_listar&amp;id_procedimento=25670977&amp;id_bloco=203697&amp;infra_sistema=100000100&amp;infra_unidade_atual=110000529&amp;infra_hash=012bec0df624dfedb1d4bf7dc535d23e55cb36c4a5178af898a5ba91666fabdb" TargetMode="External"/><Relationship Id="rId530" Type="http://schemas.openxmlformats.org/officeDocument/2006/relationships/hyperlink" Target="https://sei.ibama.gov.br/sei/controlador.php?acao=procedimento_trabalhar&amp;acao_origem=rel_bloco_protocolo_listar&amp;acao_retorno=rel_bloco_protocolo_listar&amp;id_procedimento=26525376&amp;id_bloco=203697&amp;infra_sistema=100000100&amp;infra_unidade_atual=110000529&amp;infra_hash=b19a4cec4ae1a976834307c6bd425ffca842a3b6c7a6f4ed95f7be38f3494b40" TargetMode="External"/><Relationship Id="rId20" Type="http://schemas.openxmlformats.org/officeDocument/2006/relationships/hyperlink" Target="https://sei.ibama.gov.br/sei/controlador.php?acao=procedimento_trabalhar&amp;acao_origem=rel_bloco_protocolo_listar&amp;acao_retorno=rel_bloco_protocolo_listar&amp;id_procedimento=23803903&amp;id_bloco=203697&amp;infra_sistema=100000100&amp;infra_unidade_atual=110000529&amp;infra_hash=731ef4aaecb9104db4d27f7dce50532b3d28ee1063700f3d7dafea37b28bb67e" TargetMode="External"/><Relationship Id="rId62" Type="http://schemas.openxmlformats.org/officeDocument/2006/relationships/hyperlink" Target="https://sei.ibama.gov.br/sei/controlador.php?acao=procedimento_trabalhar&amp;acao_origem=rel_bloco_protocolo_listar&amp;acao_retorno=rel_bloco_protocolo_listar&amp;id_procedimento=23822728&amp;id_bloco=203697&amp;infra_sistema=100000100&amp;infra_unidade_atual=110000529&amp;infra_hash=fb4b26d0463d735fb7dd1f746f6b9731884836d8b1d9574fe92e3d05cc11e52e" TargetMode="External"/><Relationship Id="rId365" Type="http://schemas.openxmlformats.org/officeDocument/2006/relationships/hyperlink" Target="https://sei.ibama.gov.br/sei/controlador.php?acao=procedimento_trabalhar&amp;acao_origem=rel_bloco_protocolo_listar&amp;acao_retorno=rel_bloco_protocolo_listar&amp;id_procedimento=25842011&amp;id_bloco=203697&amp;infra_sistema=100000100&amp;infra_unidade_atual=110000529&amp;infra_hash=8acaba2d0f941889c819a045fbfcc8eac05ce882f639c87d00fabffc5be983ec" TargetMode="External"/><Relationship Id="rId572" Type="http://schemas.openxmlformats.org/officeDocument/2006/relationships/hyperlink" Target="https://sei.ibama.gov.br/sei/controlador.php?acao=procedimento_trabalhar&amp;acao_origem=rel_bloco_protocolo_listar&amp;acao_retorno=rel_bloco_protocolo_listar&amp;id_procedimento=26739973&amp;id_bloco=203697&amp;infra_sistema=100000100&amp;infra_unidade_atual=110000529&amp;infra_hash=08601b069d009f2307e1078973053c70b2fdb25dc977854173ed4f153a326538" TargetMode="External"/><Relationship Id="rId628" Type="http://schemas.openxmlformats.org/officeDocument/2006/relationships/hyperlink" Target="https://sei.ibama.gov.br/sei/controlador.php?acao=procedimento_trabalhar&amp;acao_origem=rel_bloco_protocolo_listar&amp;acao_retorno=rel_bloco_protocolo_listar&amp;id_procedimento=27157038&amp;id_bloco=203697&amp;infra_sistema=100000100&amp;infra_unidade_atual=110000529&amp;infra_hash=27cc69fa8e48f356b8bba8ac35269cfb541bf1a0f9e5327bde38436a31541298" TargetMode="External"/><Relationship Id="rId225" Type="http://schemas.openxmlformats.org/officeDocument/2006/relationships/hyperlink" Target="https://sei.ibama.gov.br/sei/controlador.php?acao=procedimento_trabalhar&amp;acao_origem=rel_bloco_protocolo_listar&amp;acao_retorno=rel_bloco_protocolo_listar&amp;id_procedimento=25122915&amp;id_bloco=203697&amp;infra_sistema=100000100&amp;infra_unidade_atual=110000529&amp;infra_hash=b380e0d4d799338d72553d75de3c02eca15fc92864341a7e4f814c1e4d9a8a74" TargetMode="External"/><Relationship Id="rId267" Type="http://schemas.openxmlformats.org/officeDocument/2006/relationships/hyperlink" Target="https://sei.ibama.gov.br/sei/controlador.php?acao=procedimento_trabalhar&amp;acao_origem=rel_bloco_protocolo_listar&amp;acao_retorno=rel_bloco_protocolo_listar&amp;id_procedimento=25287161&amp;id_bloco=203697&amp;infra_sistema=100000100&amp;infra_unidade_atual=110000529&amp;infra_hash=2ba141a7b2ded7d2fe97d52dd60ef9fdc65f2aa5d696f1ac8defd48913361701" TargetMode="External"/><Relationship Id="rId432" Type="http://schemas.openxmlformats.org/officeDocument/2006/relationships/hyperlink" Target="https://sei.ibama.gov.br/sei/controlador.php?acao=procedimento_trabalhar&amp;acao_origem=rel_bloco_protocolo_listar&amp;acao_retorno=rel_bloco_protocolo_listar&amp;id_procedimento=26238239&amp;id_bloco=203697&amp;infra_sistema=100000100&amp;infra_unidade_atual=110000529&amp;infra_hash=09c6cacacea952dbf3ebca01baeceb24d7d00cba8ef4640818dff5dcc3858d98" TargetMode="External"/><Relationship Id="rId474" Type="http://schemas.openxmlformats.org/officeDocument/2006/relationships/hyperlink" Target="https://sei.ibama.gov.br/sei/controlador.php?acao=procedimento_trabalhar&amp;acao_origem=rel_bloco_protocolo_listar&amp;acao_retorno=rel_bloco_protocolo_listar&amp;id_procedimento=26300675&amp;id_bloco=203697&amp;infra_sistema=100000100&amp;infra_unidade_atual=110000529&amp;infra_hash=de405beff773643e26772fed5260281e4c026c3f5c5feec27067f4bd262b32eb" TargetMode="External"/><Relationship Id="rId127" Type="http://schemas.openxmlformats.org/officeDocument/2006/relationships/hyperlink" Target="https://sei.ibama.gov.br/sei/controlador.php?acao=procedimento_trabalhar&amp;acao_origem=rel_bloco_protocolo_listar&amp;acao_retorno=rel_bloco_protocolo_listar&amp;id_procedimento=24666379&amp;id_bloco=203697&amp;infra_sistema=100000100&amp;infra_unidade_atual=110000529&amp;infra_hash=cc10ead14d5e3781f7ceccbd83c73dcb3df9fe649d51edb6079e67ea55f8c980" TargetMode="External"/><Relationship Id="rId681" Type="http://schemas.openxmlformats.org/officeDocument/2006/relationships/hyperlink" Target="https://sei.ibama.gov.br/sei/controlador.php?acao=procedimento_trabalhar&amp;acao_origem=rel_bloco_protocolo_listar&amp;acao_retorno=rel_bloco_protocolo_listar&amp;id_procedimento=27559106&amp;id_bloco=203697&amp;infra_sistema=100000100&amp;infra_unidade_atual=110000529&amp;infra_hash=b75bbc268e5115b3c83c41901eb4ac167e6c0f8d4c82f0981d448682a207ea7f" TargetMode="External"/><Relationship Id="rId31" Type="http://schemas.openxmlformats.org/officeDocument/2006/relationships/hyperlink" Target="https://sei.ibama.gov.br/sei/controlador.php?acao=procedimento_trabalhar&amp;acao_origem=rel_bloco_protocolo_listar&amp;acao_retorno=rel_bloco_protocolo_listar&amp;id_procedimento=23684765&amp;id_bloco=203697&amp;infra_sistema=100000100&amp;infra_unidade_atual=110000529&amp;infra_hash=5625735952cf87a0088bf504d1af8442e71ce6605bc841742ad650d449b7dd83" TargetMode="External"/><Relationship Id="rId73" Type="http://schemas.openxmlformats.org/officeDocument/2006/relationships/hyperlink" Target="https://sei.ibama.gov.br/sei/controlador.php?acao=procedimento_trabalhar&amp;acao_origem=rel_bloco_protocolo_listar&amp;acao_retorno=rel_bloco_protocolo_listar&amp;id_procedimento=24586148&amp;id_bloco=203697&amp;infra_sistema=100000100&amp;infra_unidade_atual=110000529&amp;infra_hash=92736a213b63f5b5d1e46edd205b43457531aab3bf08a20aecda08f7f71139f3" TargetMode="External"/><Relationship Id="rId169" Type="http://schemas.openxmlformats.org/officeDocument/2006/relationships/hyperlink" Target="https://sei.ibama.gov.br/sei/controlador.php?acao=procedimento_trabalhar&amp;acao_origem=rel_bloco_protocolo_listar&amp;acao_retorno=rel_bloco_protocolo_listar&amp;id_procedimento=24826573&amp;id_bloco=203697&amp;infra_sistema=100000100&amp;infra_unidade_atual=110000529&amp;infra_hash=73363752d0219aeb02dc62fcaf6467e62452a677f4d9d12ae67251df6abe5076" TargetMode="External"/><Relationship Id="rId334" Type="http://schemas.openxmlformats.org/officeDocument/2006/relationships/hyperlink" Target="https://sei.ibama.gov.br/sei/controlador.php?acao=procedimento_trabalhar&amp;acao_origem=rel_bloco_protocolo_listar&amp;acao_retorno=rel_bloco_protocolo_listar&amp;id_procedimento=25684756&amp;id_bloco=203697&amp;infra_sistema=100000100&amp;infra_unidade_atual=110000529&amp;infra_hash=5e0c2977a9465558e8ce1e5eb39a7ac2713c5dfdd8354ffccf5c30c9ec237ea5" TargetMode="External"/><Relationship Id="rId376" Type="http://schemas.openxmlformats.org/officeDocument/2006/relationships/hyperlink" Target="https://sei.ibama.gov.br/sei/controlador.php?acao=procedimento_trabalhar&amp;acao_origem=rel_bloco_protocolo_listar&amp;acao_retorno=rel_bloco_protocolo_listar&amp;id_procedimento=25895333&amp;id_bloco=203697&amp;infra_sistema=100000100&amp;infra_unidade_atual=110000529&amp;infra_hash=4c907e3deee2f5d04ed3d3e2617abe6bf1e03340612b3ebad85bf61c33844ba2" TargetMode="External"/><Relationship Id="rId541" Type="http://schemas.openxmlformats.org/officeDocument/2006/relationships/hyperlink" Target="https://sei.ibama.gov.br/sei/controlador.php?acao=procedimento_trabalhar&amp;acao_origem=rel_bloco_protocolo_listar&amp;acao_retorno=rel_bloco_protocolo_listar&amp;id_procedimento=26571626&amp;id_bloco=203697&amp;infra_sistema=100000100&amp;infra_unidade_atual=110000529&amp;infra_hash=12911591b86f349d2656faaa0e6c199a91a91496ce18cc66176995eff9b1c37b" TargetMode="External"/><Relationship Id="rId583" Type="http://schemas.openxmlformats.org/officeDocument/2006/relationships/hyperlink" Target="https://sei.ibama.gov.br/sei/controlador.php?acao=procedimento_trabalhar&amp;acao_origem=rel_bloco_protocolo_listar&amp;acao_retorno=rel_bloco_protocolo_listar&amp;id_procedimento=26812935&amp;id_bloco=203697&amp;infra_sistema=100000100&amp;infra_unidade_atual=110000529&amp;infra_hash=f1e489cbfc0c58bfaa50b969a522753b10251d6b5cd7e4e30a00001b196769fe" TargetMode="External"/><Relationship Id="rId639" Type="http://schemas.openxmlformats.org/officeDocument/2006/relationships/hyperlink" Target="https://sei.ibama.gov.br/sei/controlador.php?acao=procedimento_trabalhar&amp;acao_origem=rel_bloco_protocolo_listar&amp;acao_retorno=rel_bloco_protocolo_listar&amp;id_procedimento=27181860&amp;id_bloco=203697&amp;infra_sistema=100000100&amp;infra_unidade_atual=110000529&amp;infra_hash=55a6a394b92e67e849b97b9027daadb0e299bee80b4f53a1866ad116311f3c72" TargetMode="External"/><Relationship Id="rId4" Type="http://schemas.openxmlformats.org/officeDocument/2006/relationships/hyperlink" Target="https://sei.ibama.gov.br/sei/controlador.php?acao=procedimento_trabalhar&amp;acao_origem=rel_bloco_protocolo_listar&amp;acao_retorno=rel_bloco_protocolo_listar&amp;id_procedimento=23631069&amp;id_bloco=203697&amp;infra_sistema=100000100&amp;infra_unidade_atual=110000529&amp;infra_hash=d45f181bfa9294c7cd08871600581132c5973d8d0ab653e94afedcced25d9d34" TargetMode="External"/><Relationship Id="rId180" Type="http://schemas.openxmlformats.org/officeDocument/2006/relationships/hyperlink" Target="https://sei.ibama.gov.br/sei/controlador.php?acao=procedimento_trabalhar&amp;acao_origem=rel_bloco_protocolo_listar&amp;acao_retorno=rel_bloco_protocolo_listar&amp;id_procedimento=24868542&amp;id_bloco=203697&amp;infra_sistema=100000100&amp;infra_unidade_atual=110000529&amp;infra_hash=d3612843c22e6f01f2791f3db35201b1ac9c52714c3d340f54527c5e53c27845" TargetMode="External"/><Relationship Id="rId236" Type="http://schemas.openxmlformats.org/officeDocument/2006/relationships/hyperlink" Target="https://sei.ibama.gov.br/sei/controlador.php?acao=procedimento_trabalhar&amp;acao_origem=rel_bloco_protocolo_listar&amp;acao_retorno=rel_bloco_protocolo_listar&amp;id_procedimento=25164788&amp;id_bloco=203697&amp;infra_sistema=100000100&amp;infra_unidade_atual=110000529&amp;infra_hash=88cc7f560c39719b4cda59ec7708c667e1d141e2da44cdfe19acdb4ab72e8e4d" TargetMode="External"/><Relationship Id="rId278" Type="http://schemas.openxmlformats.org/officeDocument/2006/relationships/hyperlink" Target="https://sei.ibama.gov.br/sei/controlador.php?acao=procedimento_trabalhar&amp;acao_origem=rel_bloco_protocolo_listar&amp;acao_retorno=rel_bloco_protocolo_listar&amp;id_procedimento=25339676&amp;id_bloco=203697&amp;infra_sistema=100000100&amp;infra_unidade_atual=110000529&amp;infra_hash=c5922dff3a2b05a052173e914053b947b4a950020af6167a3836f37bdb7bdd52" TargetMode="External"/><Relationship Id="rId401" Type="http://schemas.openxmlformats.org/officeDocument/2006/relationships/hyperlink" Target="https://sei.ibama.gov.br/sei/controlador.php?acao=procedimento_trabalhar&amp;acao_origem=rel_bloco_protocolo_listar&amp;acao_retorno=rel_bloco_protocolo_listar&amp;id_procedimento=26044334&amp;id_bloco=203697&amp;infra_sistema=100000100&amp;infra_unidade_atual=110000529&amp;infra_hash=e3052ccb8f203eb652d9a951105ee666bbea4015f63866f829ff6293dd6fa8a1" TargetMode="External"/><Relationship Id="rId443" Type="http://schemas.openxmlformats.org/officeDocument/2006/relationships/hyperlink" Target="https://sei.ibama.gov.br/sei/controlador.php?acao=procedimento_trabalhar&amp;acao_origem=rel_bloco_protocolo_listar&amp;acao_retorno=rel_bloco_protocolo_listar&amp;id_procedimento=26161863&amp;id_bloco=203697&amp;infra_sistema=100000100&amp;infra_unidade_atual=110000529&amp;infra_hash=171c0ef832ddf5b653f0b92d90af4fa8879db2ab058d74d632a75ed0063696f6" TargetMode="External"/><Relationship Id="rId650" Type="http://schemas.openxmlformats.org/officeDocument/2006/relationships/hyperlink" Target="https://sei.ibama.gov.br/sei/controlador.php?acao=procedimento_trabalhar&amp;acao_origem=rel_bloco_protocolo_listar&amp;acao_retorno=rel_bloco_protocolo_listar&amp;id_procedimento=27265940&amp;id_bloco=203697&amp;infra_sistema=100000100&amp;infra_unidade_atual=110000529&amp;infra_hash=df2d43a69b0ca2b033ea46d870dc78ecbe83e91b9b271ccb091c7cef8717cce4" TargetMode="External"/><Relationship Id="rId303" Type="http://schemas.openxmlformats.org/officeDocument/2006/relationships/hyperlink" Target="https://sei.ibama.gov.br/sei/controlador.php?acao=procedimento_trabalhar&amp;acao_origem=rel_bloco_protocolo_listar&amp;acao_retorno=rel_bloco_protocolo_listar&amp;id_procedimento=25503891&amp;id_bloco=203697&amp;infra_sistema=100000100&amp;infra_unidade_atual=110000529&amp;infra_hash=590836899712d64a0bd65dffe3375bc9d29701decb41a75ccd4fcd134439df8e" TargetMode="External"/><Relationship Id="rId485" Type="http://schemas.openxmlformats.org/officeDocument/2006/relationships/hyperlink" Target="https://sei.ibama.gov.br/sei/controlador.php?acao=procedimento_trabalhar&amp;acao_origem=rel_bloco_protocolo_listar&amp;acao_retorno=rel_bloco_protocolo_listar&amp;id_procedimento=26333571&amp;id_bloco=203697&amp;infra_sistema=100000100&amp;infra_unidade_atual=110000529&amp;infra_hash=28c7cbde68391caea3a2486091278db3d0b693f4f89cd30e39d82a5e8f62eff7" TargetMode="External"/><Relationship Id="rId692" Type="http://schemas.openxmlformats.org/officeDocument/2006/relationships/hyperlink" Target="https://sei.ibama.gov.br/sei/controlador.php?acao=procedimento_trabalhar&amp;acao_origem=rel_bloco_protocolo_listar&amp;acao_retorno=rel_bloco_protocolo_listar&amp;id_procedimento=27616563&amp;id_bloco=203697&amp;infra_sistema=100000100&amp;infra_unidade_atual=110000529&amp;infra_hash=ae0aee18f8ed79624542803de56445d531e9d618f4dec65eeaf7d5c41241fb37" TargetMode="External"/><Relationship Id="rId42" Type="http://schemas.openxmlformats.org/officeDocument/2006/relationships/hyperlink" Target="https://sei.ibama.gov.br/sei/controlador.php?acao=procedimento_trabalhar&amp;acao_origem=rel_bloco_protocolo_listar&amp;acao_retorno=rel_bloco_protocolo_listar&amp;id_procedimento=23799879&amp;id_bloco=203697&amp;infra_sistema=100000100&amp;infra_unidade_atual=110000529&amp;infra_hash=2c49a262f9bb71be8a593ed8234fb74d49326a33c55bda47b51b06c7e1309111" TargetMode="External"/><Relationship Id="rId84" Type="http://schemas.openxmlformats.org/officeDocument/2006/relationships/hyperlink" Target="https://sei.ibama.gov.br/sei/controlador.php?acao=procedimento_trabalhar&amp;acao_origem=rel_bloco_protocolo_listar&amp;acao_retorno=rel_bloco_protocolo_listar&amp;id_procedimento=24171160&amp;id_bloco=203697&amp;infra_sistema=100000100&amp;infra_unidade_atual=110000529&amp;infra_hash=c794c07fd449526018575422823716b05c9e83adac8aa51bc8bd118dd5f43fe0" TargetMode="External"/><Relationship Id="rId138" Type="http://schemas.openxmlformats.org/officeDocument/2006/relationships/hyperlink" Target="https://sei.ibama.gov.br/sei/controlador.php?acao=procedimento_trabalhar&amp;acao_origem=rel_bloco_protocolo_listar&amp;acao_retorno=rel_bloco_protocolo_listar&amp;id_procedimento=24695501&amp;id_bloco=203697&amp;infra_sistema=100000100&amp;infra_unidade_atual=110000529&amp;infra_hash=b0aa21f2136cdb3d325fae22abfdd36a1612d6bd46c23b7368eb8c199061a75c" TargetMode="External"/><Relationship Id="rId345" Type="http://schemas.openxmlformats.org/officeDocument/2006/relationships/hyperlink" Target="https://sei.ibama.gov.br/sei/controlador.php?acao=procedimento_trabalhar&amp;acao_origem=rel_bloco_protocolo_listar&amp;acao_retorno=rel_bloco_protocolo_listar&amp;id_procedimento=25781859&amp;id_bloco=203697&amp;infra_sistema=100000100&amp;infra_unidade_atual=110000529&amp;infra_hash=2cf317de0103eff12af19187cc2e07a62888b188903f3cb68b446290b55f3cf2" TargetMode="External"/><Relationship Id="rId387" Type="http://schemas.openxmlformats.org/officeDocument/2006/relationships/hyperlink" Target="https://sei.ibama.gov.br/sei/controlador.php?acao=procedimento_trabalhar&amp;acao_origem=rel_bloco_protocolo_listar&amp;acao_retorno=rel_bloco_protocolo_listar&amp;id_procedimento=26101885&amp;id_bloco=203697&amp;infra_sistema=100000100&amp;infra_unidade_atual=110000529&amp;infra_hash=13e749f96b79c6093c8389c40c610062224be8cab63296d58a4287063a097250" TargetMode="External"/><Relationship Id="rId510" Type="http://schemas.openxmlformats.org/officeDocument/2006/relationships/hyperlink" Target="https://sei.ibama.gov.br/sei/controlador.php?acao=procedimento_trabalhar&amp;acao_origem=rel_bloco_protocolo_listar&amp;acao_retorno=rel_bloco_protocolo_listar&amp;id_procedimento=26429518&amp;id_bloco=203697&amp;infra_sistema=100000100&amp;infra_unidade_atual=110000529&amp;infra_hash=11e9c67c09622726267c7f63dc9b58be62973bbb2c302cfc1fedec29dbc33ef0" TargetMode="External"/><Relationship Id="rId552" Type="http://schemas.openxmlformats.org/officeDocument/2006/relationships/hyperlink" Target="https://sei.ibama.gov.br/sei/controlador.php?acao=procedimento_trabalhar&amp;acao_origem=rel_bloco_protocolo_listar&amp;acao_retorno=rel_bloco_protocolo_listar&amp;id_procedimento=26624298&amp;id_bloco=203697&amp;infra_sistema=100000100&amp;infra_unidade_atual=110000529&amp;infra_hash=f554632d5374722f8989e6624d7dbb81d99d484140b6a22d5e4487aeac713d83" TargetMode="External"/><Relationship Id="rId594" Type="http://schemas.openxmlformats.org/officeDocument/2006/relationships/hyperlink" Target="https://sei.ibama.gov.br/sei/controlador.php?acao=procedimento_trabalhar&amp;acao_origem=rel_bloco_protocolo_listar&amp;acao_retorno=rel_bloco_protocolo_listar&amp;id_procedimento=26870825&amp;id_bloco=203697&amp;infra_sistema=100000100&amp;infra_unidade_atual=110000529&amp;infra_hash=c4b70c0da6e7eced909186aec69eb5c3f0923f7fcf9382a917fd948c40739d07" TargetMode="External"/><Relationship Id="rId608" Type="http://schemas.openxmlformats.org/officeDocument/2006/relationships/hyperlink" Target="https://sei.ibama.gov.br/sei/controlador.php?acao=procedimento_trabalhar&amp;acao_origem=rel_bloco_protocolo_listar&amp;acao_retorno=rel_bloco_protocolo_listar&amp;id_procedimento=26973049&amp;id_bloco=203697&amp;infra_sistema=100000100&amp;infra_unidade_atual=110000529&amp;infra_hash=c9cd94c435e4da70476a09c8c2d67252d9f68333a2e9fe7d855e9666baabbc00" TargetMode="External"/><Relationship Id="rId191" Type="http://schemas.openxmlformats.org/officeDocument/2006/relationships/hyperlink" Target="https://sei.ibama.gov.br/sei/controlador.php?acao=procedimento_trabalhar&amp;acao_origem=rel_bloco_protocolo_listar&amp;acao_retorno=rel_bloco_protocolo_listar&amp;id_procedimento=24915559&amp;id_bloco=203697&amp;infra_sistema=100000100&amp;infra_unidade_atual=110000529&amp;infra_hash=099f6b5ddfb70cc8ee2b747d679f6d9e0bfdcfe6bb4392eba9526330c8783e75" TargetMode="External"/><Relationship Id="rId205" Type="http://schemas.openxmlformats.org/officeDocument/2006/relationships/hyperlink" Target="https://sei.ibama.gov.br/sei/controlador.php?acao=procedimento_trabalhar&amp;acao_origem=rel_bloco_protocolo_listar&amp;acao_retorno=rel_bloco_protocolo_listar&amp;id_procedimento=25037721&amp;id_bloco=203697&amp;infra_sistema=100000100&amp;infra_unidade_atual=110000529&amp;infra_hash=308848afa1c4261644bc9c6868111b8efdaa8da2b99c4f36e77d69da74ac86c9" TargetMode="External"/><Relationship Id="rId247" Type="http://schemas.openxmlformats.org/officeDocument/2006/relationships/hyperlink" Target="https://sei.ibama.gov.br/sei/controlador.php?acao=procedimento_trabalhar&amp;acao_origem=rel_bloco_protocolo_listar&amp;acao_retorno=rel_bloco_protocolo_listar&amp;id_procedimento=25245674&amp;id_bloco=203697&amp;infra_sistema=100000100&amp;infra_unidade_atual=110000529&amp;infra_hash=86e5366537368a9475d47088b2cfb366e68364092b63163373a3300e10e70181" TargetMode="External"/><Relationship Id="rId412" Type="http://schemas.openxmlformats.org/officeDocument/2006/relationships/hyperlink" Target="https://sei.ibama.gov.br/sei/controlador.php?acao=procedimento_trabalhar&amp;acao_origem=rel_bloco_protocolo_listar&amp;acao_retorno=rel_bloco_protocolo_listar&amp;id_procedimento=26081406&amp;id_bloco=203697&amp;infra_sistema=100000100&amp;infra_unidade_atual=110000529&amp;infra_hash=3247efd3345875bb974170b212bc3a95899a32e1f3d369b7cc887423b5f7bf61" TargetMode="External"/><Relationship Id="rId107" Type="http://schemas.openxmlformats.org/officeDocument/2006/relationships/hyperlink" Target="https://sei.ibama.gov.br/sei/controlador.php?acao=procedimento_trabalhar&amp;acao_origem=rel_bloco_protocolo_listar&amp;acao_retorno=rel_bloco_protocolo_listar&amp;id_procedimento=24551316&amp;id_bloco=203697&amp;infra_sistema=100000100&amp;infra_unidade_atual=110000529&amp;infra_hash=e3ed50066140c7ab0c72d890f99599b576325f17344c56ab89b743f4eb602dea" TargetMode="External"/><Relationship Id="rId289" Type="http://schemas.openxmlformats.org/officeDocument/2006/relationships/hyperlink" Target="https://sei.ibama.gov.br/sei/controlador.php?acao=procedimento_trabalhar&amp;acao_origem=rel_bloco_protocolo_listar&amp;acao_retorno=rel_bloco_protocolo_listar&amp;id_procedimento=25415474&amp;id_bloco=203697&amp;infra_sistema=100000100&amp;infra_unidade_atual=110000529&amp;infra_hash=710528f14153f4b08e988e9e83e3ad162d5f20790f530d63f77dd95c15dd842e" TargetMode="External"/><Relationship Id="rId454" Type="http://schemas.openxmlformats.org/officeDocument/2006/relationships/hyperlink" Target="https://sei.ibama.gov.br/sei/controlador.php?acao=procedimento_trabalhar&amp;acao_origem=rel_bloco_protocolo_listar&amp;acao_retorno=rel_bloco_protocolo_listar&amp;id_procedimento=26192652&amp;id_bloco=203697&amp;infra_sistema=100000100&amp;infra_unidade_atual=110000529&amp;infra_hash=4910495fe5f05d76a59a99f1df18d29cdc3c8ba48e1e0edc4e8ee0ef9a1e10e4" TargetMode="External"/><Relationship Id="rId496" Type="http://schemas.openxmlformats.org/officeDocument/2006/relationships/hyperlink" Target="https://sei.ibama.gov.br/sei/controlador.php?acao=procedimento_trabalhar&amp;acao_origem=rel_bloco_protocolo_listar&amp;acao_retorno=rel_bloco_protocolo_listar&amp;id_procedimento=26393158&amp;id_bloco=203697&amp;infra_sistema=100000100&amp;infra_unidade_atual=110000529&amp;infra_hash=148ed20b01ba9572ec4caa46ccf88d7c0f73283ac81b0d437808ff15e630d411" TargetMode="External"/><Relationship Id="rId661" Type="http://schemas.openxmlformats.org/officeDocument/2006/relationships/hyperlink" Target="https://sei.ibama.gov.br/sei/controlador.php?acao=procedimento_trabalhar&amp;acao_origem=rel_bloco_protocolo_listar&amp;acao_retorno=rel_bloco_protocolo_listar&amp;id_procedimento=27303557&amp;id_bloco=203697&amp;infra_sistema=100000100&amp;infra_unidade_atual=110000529&amp;infra_hash=716ad0f822a8bc2ca63e290165436dfc9708e06df21b06e4490c32e57399704e" TargetMode="External"/><Relationship Id="rId11" Type="http://schemas.openxmlformats.org/officeDocument/2006/relationships/hyperlink" Target="https://sei.ibama.gov.br/sei/controlador.php?acao=procedimento_trabalhar&amp;acao_origem=rel_bloco_protocolo_listar&amp;acao_retorno=rel_bloco_protocolo_listar&amp;id_procedimento=23653246&amp;id_bloco=203697&amp;infra_sistema=100000100&amp;infra_unidade_atual=110000529&amp;infra_hash=8fd6df5377cfdbbd13cf0a9dac3764694d0493961cdbe00696011a2539f84579" TargetMode="External"/><Relationship Id="rId53" Type="http://schemas.openxmlformats.org/officeDocument/2006/relationships/hyperlink" Target="https://sei.ibama.gov.br/sei/controlador.php?acao=procedimento_trabalhar&amp;acao_origem=rel_bloco_protocolo_listar&amp;acao_retorno=rel_bloco_protocolo_listar&amp;id_procedimento=23762550&amp;id_bloco=203697&amp;infra_sistema=100000100&amp;infra_unidade_atual=110000529&amp;infra_hash=b585a86af30166faead0413a08d4742c5fd34137e62b5dc985b80e31bde675b9" TargetMode="External"/><Relationship Id="rId149" Type="http://schemas.openxmlformats.org/officeDocument/2006/relationships/hyperlink" Target="https://sei.ibama.gov.br/sei/controlador.php?acao=procedimento_trabalhar&amp;acao_origem=rel_bloco_protocolo_listar&amp;acao_retorno=rel_bloco_protocolo_listar&amp;id_procedimento=24764923&amp;id_bloco=203697&amp;infra_sistema=100000100&amp;infra_unidade_atual=110000529&amp;infra_hash=c4d08ab27e56338561a986c81739741c3af457d492f1ac13aa053514f1713cdf" TargetMode="External"/><Relationship Id="rId314" Type="http://schemas.openxmlformats.org/officeDocument/2006/relationships/hyperlink" Target="https://sei.ibama.gov.br/sei/controlador.php?acao=procedimento_trabalhar&amp;acao_origem=rel_bloco_protocolo_listar&amp;acao_retorno=rel_bloco_protocolo_listar&amp;id_procedimento=25538888&amp;id_bloco=203697&amp;infra_sistema=100000100&amp;infra_unidade_atual=110000529&amp;infra_hash=635fe49637abfff8c2771b6cb36c239ec9a3cafe1d032151cb54faa4702848df" TargetMode="External"/><Relationship Id="rId356" Type="http://schemas.openxmlformats.org/officeDocument/2006/relationships/hyperlink" Target="https://sei.ibama.gov.br/sei/controlador.php?acao=procedimento_trabalhar&amp;acao_origem=rel_bloco_protocolo_listar&amp;acao_retorno=rel_bloco_protocolo_listar&amp;id_procedimento=25812847&amp;id_bloco=203697&amp;infra_sistema=100000100&amp;infra_unidade_atual=110000529&amp;infra_hash=a563c6047d881793f6707b330e94a5e831cc190fd2cbbc6399985e837ec703f1" TargetMode="External"/><Relationship Id="rId398" Type="http://schemas.openxmlformats.org/officeDocument/2006/relationships/hyperlink" Target="https://sei.ibama.gov.br/sei/controlador.php?acao=procedimento_trabalhar&amp;acao_origem=rel_bloco_protocolo_listar&amp;acao_retorno=rel_bloco_protocolo_listar&amp;id_procedimento=26023741&amp;id_bloco=203697&amp;infra_sistema=100000100&amp;infra_unidade_atual=110000529&amp;infra_hash=4d8bfe9d1d68f781eb458f6ad69552822ec84e88e353c8872e296a4a85c410eb" TargetMode="External"/><Relationship Id="rId521" Type="http://schemas.openxmlformats.org/officeDocument/2006/relationships/hyperlink" Target="https://sei.ibama.gov.br/sei/controlador.php?acao=procedimento_trabalhar&amp;acao_origem=rel_bloco_protocolo_listar&amp;acao_retorno=rel_bloco_protocolo_listar&amp;id_procedimento=26509365&amp;id_bloco=203697&amp;infra_sistema=100000100&amp;infra_unidade_atual=110000529&amp;infra_hash=68fb5910d13332be7d9f553b6c9688c68d9d5845aa61fbce5423e3355a6b1071" TargetMode="External"/><Relationship Id="rId563" Type="http://schemas.openxmlformats.org/officeDocument/2006/relationships/hyperlink" Target="https://sei.ibama.gov.br/sei/controlador.php?acao=procedimento_trabalhar&amp;acao_origem=rel_bloco_protocolo_listar&amp;acao_retorno=rel_bloco_protocolo_listar&amp;id_procedimento=26686574&amp;id_bloco=203697&amp;infra_sistema=100000100&amp;infra_unidade_atual=110000529&amp;infra_hash=4955b3efa802ad5a5dc68eba0ac4599b67302d929329420792e4e49b28e2654c" TargetMode="External"/><Relationship Id="rId619" Type="http://schemas.openxmlformats.org/officeDocument/2006/relationships/hyperlink" Target="https://sei.ibama.gov.br/sei/controlador.php?acao=procedimento_trabalhar&amp;acao_origem=rel_bloco_protocolo_listar&amp;acao_retorno=rel_bloco_protocolo_listar&amp;id_procedimento=27048067&amp;id_bloco=203697&amp;infra_sistema=100000100&amp;infra_unidade_atual=110000529&amp;infra_hash=20b4e00ca80f4c5e037b1de283e00dba5ffbba55c8ad8407c1b5973246976e42" TargetMode="External"/><Relationship Id="rId95" Type="http://schemas.openxmlformats.org/officeDocument/2006/relationships/hyperlink" Target="https://sei.ibama.gov.br/sei/controlador.php?acao=procedimento_trabalhar&amp;acao_origem=rel_bloco_protocolo_listar&amp;acao_retorno=rel_bloco_protocolo_listar&amp;id_procedimento=24311486&amp;id_bloco=203697&amp;infra_sistema=100000100&amp;infra_unidade_atual=110000529&amp;infra_hash=36cf5fdecd02c753859eb205a2ae2964e308730697fb17bad713b6e7e4a08a9f" TargetMode="External"/><Relationship Id="rId160" Type="http://schemas.openxmlformats.org/officeDocument/2006/relationships/hyperlink" Target="https://sei.ibama.gov.br/sei/controlador.php?acao=procedimento_trabalhar&amp;acao_origem=rel_bloco_protocolo_listar&amp;acao_retorno=rel_bloco_protocolo_listar&amp;id_procedimento=24828299&amp;id_bloco=203697&amp;infra_sistema=100000100&amp;infra_unidade_atual=110000529&amp;infra_hash=9520b0022cd0fc7540e54d9c12045e3073653b19e8f3fa421a5f9e54c789d2d2" TargetMode="External"/><Relationship Id="rId216" Type="http://schemas.openxmlformats.org/officeDocument/2006/relationships/hyperlink" Target="https://sei.ibama.gov.br/sei/controlador.php?acao=procedimento_trabalhar&amp;acao_origem=rel_bloco_protocolo_listar&amp;acao_retorno=rel_bloco_protocolo_listar&amp;id_procedimento=25090394&amp;id_bloco=203697&amp;infra_sistema=100000100&amp;infra_unidade_atual=110000529&amp;infra_hash=c45fc5a6349b1c62616e4875fd10295767ec272524d169cfdf3a74d317077981" TargetMode="External"/><Relationship Id="rId423" Type="http://schemas.openxmlformats.org/officeDocument/2006/relationships/hyperlink" Target="https://sei.ibama.gov.br/sei/controlador.php?acao=procedimento_trabalhar&amp;acao_origem=rel_bloco_protocolo_listar&amp;acao_retorno=rel_bloco_protocolo_listar&amp;id_procedimento=26095929&amp;id_bloco=203697&amp;infra_sistema=100000100&amp;infra_unidade_atual=110000529&amp;infra_hash=4e864797f880d8bc0816181daf0010b55cafb78eb66f8c453b34068b1525bd86" TargetMode="External"/><Relationship Id="rId258" Type="http://schemas.openxmlformats.org/officeDocument/2006/relationships/hyperlink" Target="https://sei.ibama.gov.br/sei/controlador.php?acao=procedimento_trabalhar&amp;acao_origem=rel_bloco_protocolo_listar&amp;acao_retorno=rel_bloco_protocolo_listar&amp;id_procedimento=25229538&amp;id_bloco=203697&amp;infra_sistema=100000100&amp;infra_unidade_atual=110000529&amp;infra_hash=abeaab096375a8b8abe59862e7ccb1d60b81b9676b5ea525bd930f377dc9fcee" TargetMode="External"/><Relationship Id="rId465" Type="http://schemas.openxmlformats.org/officeDocument/2006/relationships/hyperlink" Target="https://sei.ibama.gov.br/sei/controlador.php?acao=procedimento_trabalhar&amp;acao_origem=rel_bloco_protocolo_listar&amp;acao_retorno=rel_bloco_protocolo_listar&amp;id_procedimento=26221670&amp;id_bloco=203697&amp;infra_sistema=100000100&amp;infra_unidade_atual=110000529&amp;infra_hash=b5e81e751ab8a1255ff62416c70d3387dcd394801847d5af3df53ced3d3a149b" TargetMode="External"/><Relationship Id="rId630" Type="http://schemas.openxmlformats.org/officeDocument/2006/relationships/hyperlink" Target="https://sei.ibama.gov.br/sei/controlador.php?acao=procedimento_trabalhar&amp;acao_origem=rel_bloco_protocolo_listar&amp;acao_retorno=rel_bloco_protocolo_listar&amp;id_procedimento=27105719&amp;id_bloco=203697&amp;infra_sistema=100000100&amp;infra_unidade_atual=110000529&amp;infra_hash=2dec7746d244bc33f38c03a76a8af7abb21cb1366867722d3d7ab5cb2e6701aa" TargetMode="External"/><Relationship Id="rId672" Type="http://schemas.openxmlformats.org/officeDocument/2006/relationships/hyperlink" Target="https://sei.ibama.gov.br/sei/controlador.php?acao=procedimento_trabalhar&amp;acao_origem=rel_bloco_protocolo_listar&amp;acao_retorno=rel_bloco_protocolo_listar&amp;id_procedimento=27515519&amp;id_bloco=203697&amp;infra_sistema=100000100&amp;infra_unidade_atual=110000529&amp;infra_hash=55f35f31ae3f62186050b0005f88553d32ee0bbfc9f02a7988cc02f229f261d7" TargetMode="External"/><Relationship Id="rId22" Type="http://schemas.openxmlformats.org/officeDocument/2006/relationships/hyperlink" Target="https://sei.ibama.gov.br/sei/controlador.php?acao=procedimento_trabalhar&amp;acao_origem=rel_bloco_protocolo_listar&amp;acao_retorno=rel_bloco_protocolo_listar&amp;id_procedimento=23644342&amp;id_bloco=203697&amp;infra_sistema=100000100&amp;infra_unidade_atual=110000529&amp;infra_hash=cde57999d12ccd9a87d7e65755426dc4419055547758a122e7f0775d184d1de1" TargetMode="External"/><Relationship Id="rId64" Type="http://schemas.openxmlformats.org/officeDocument/2006/relationships/hyperlink" Target="https://sei.ibama.gov.br/sei/controlador.php?acao=procedimento_trabalhar&amp;acao_origem=rel_bloco_protocolo_listar&amp;acao_retorno=rel_bloco_protocolo_listar&amp;id_procedimento=23860326&amp;id_bloco=203697&amp;infra_sistema=100000100&amp;infra_unidade_atual=110000529&amp;infra_hash=81216aa76779ef30ec12ad5519704842a7083383b57caf7420c49e2dafbcd962" TargetMode="External"/><Relationship Id="rId118" Type="http://schemas.openxmlformats.org/officeDocument/2006/relationships/hyperlink" Target="https://sei.ibama.gov.br/sei/controlador.php?acao=procedimento_trabalhar&amp;acao_origem=rel_bloco_protocolo_listar&amp;acao_retorno=rel_bloco_protocolo_listar&amp;id_procedimento=24623329&amp;id_bloco=203697&amp;infra_sistema=100000100&amp;infra_unidade_atual=110000529&amp;infra_hash=b2f5344ebb4f6228c8b4efc3923bc389cdd52f07bfa6663b38a575f2d8f41c82" TargetMode="External"/><Relationship Id="rId325" Type="http://schemas.openxmlformats.org/officeDocument/2006/relationships/hyperlink" Target="https://sei.ibama.gov.br/sei/controlador.php?acao=procedimento_trabalhar&amp;acao_origem=rel_bloco_protocolo_listar&amp;acao_retorno=rel_bloco_protocolo_listar&amp;id_procedimento=25632536&amp;id_bloco=203697&amp;infra_sistema=100000100&amp;infra_unidade_atual=110000529&amp;infra_hash=e12acbc4e8fef3aea35efe254a5f430a3ceb60b910d3a78f6932e3493565d3c2" TargetMode="External"/><Relationship Id="rId367" Type="http://schemas.openxmlformats.org/officeDocument/2006/relationships/hyperlink" Target="https://sei.ibama.gov.br/sei/controlador.php?acao=procedimento_trabalhar&amp;acao_origem=rel_bloco_protocolo_listar&amp;acao_retorno=rel_bloco_protocolo_listar&amp;id_procedimento=25844072&amp;id_bloco=203697&amp;infra_sistema=100000100&amp;infra_unidade_atual=110000529&amp;infra_hash=a9f4545fcfc9914277e7efea674a29bbc5ac7e102bf8214f3fc29dcb865969d9" TargetMode="External"/><Relationship Id="rId532" Type="http://schemas.openxmlformats.org/officeDocument/2006/relationships/hyperlink" Target="https://sei.ibama.gov.br/sei/controlador.php?acao=procedimento_trabalhar&amp;acao_origem=rel_bloco_protocolo_listar&amp;acao_retorno=rel_bloco_protocolo_listar&amp;id_procedimento=26555209&amp;id_bloco=203697&amp;infra_sistema=100000100&amp;infra_unidade_atual=110000529&amp;infra_hash=f6b0df1a74ea1eff907f221d08e6ab55797f8583d9e3972a698921814b0f84bc" TargetMode="External"/><Relationship Id="rId574" Type="http://schemas.openxmlformats.org/officeDocument/2006/relationships/hyperlink" Target="https://sei.ibama.gov.br/sei/controlador.php?acao=procedimento_trabalhar&amp;acao_origem=rel_bloco_protocolo_listar&amp;acao_retorno=rel_bloco_protocolo_listar&amp;id_procedimento=26794877&amp;id_bloco=203697&amp;infra_sistema=100000100&amp;infra_unidade_atual=110000529&amp;infra_hash=f0c24c3fea960c0bf144d792b689a17f0b638d4fdf4481a4e0085815efd9d9a3" TargetMode="External"/><Relationship Id="rId171" Type="http://schemas.openxmlformats.org/officeDocument/2006/relationships/hyperlink" Target="https://sei.ibama.gov.br/sei/controlador.php?acao=procedimento_trabalhar&amp;acao_origem=rel_bloco_protocolo_listar&amp;acao_retorno=rel_bloco_protocolo_listar&amp;id_procedimento=24827220&amp;id_bloco=203697&amp;infra_sistema=100000100&amp;infra_unidade_atual=110000529&amp;infra_hash=528fb0d893313ad94363cf30bcfd6e52e3016bf70dd736ff42ad0163b31fe2d7" TargetMode="External"/><Relationship Id="rId227" Type="http://schemas.openxmlformats.org/officeDocument/2006/relationships/hyperlink" Target="https://sei.ibama.gov.br/sei/controlador.php?acao=procedimento_trabalhar&amp;acao_origem=rel_bloco_protocolo_listar&amp;acao_retorno=rel_bloco_protocolo_listar&amp;id_procedimento=25134097&amp;id_bloco=203697&amp;infra_sistema=100000100&amp;infra_unidade_atual=110000529&amp;infra_hash=2a6a1b84692f4a4dcb3e1962255bd4fe0780196fcfc759030c64d9e3c8b80857" TargetMode="External"/><Relationship Id="rId269" Type="http://schemas.openxmlformats.org/officeDocument/2006/relationships/hyperlink" Target="https://sei.ibama.gov.br/sei/controlador.php?acao=procedimento_trabalhar&amp;acao_origem=rel_bloco_protocolo_listar&amp;acao_retorno=rel_bloco_protocolo_listar&amp;id_procedimento=25299815&amp;id_bloco=203697&amp;infra_sistema=100000100&amp;infra_unidade_atual=110000529&amp;infra_hash=544b4b862d0ee025414dcf46b0878b281c4cddca88864cf47df3abfb5ef72ff5" TargetMode="External"/><Relationship Id="rId434" Type="http://schemas.openxmlformats.org/officeDocument/2006/relationships/hyperlink" Target="https://sei.ibama.gov.br/sei/controlador.php?acao=procedimento_trabalhar&amp;acao_origem=rel_bloco_protocolo_listar&amp;acao_retorno=rel_bloco_protocolo_listar&amp;id_procedimento=26130748&amp;id_bloco=203697&amp;infra_sistema=100000100&amp;infra_unidade_atual=110000529&amp;infra_hash=ef53743ba6d44ba47566dcdaffa6544a39bb0f3270425a855e40254e6c6b7155" TargetMode="External"/><Relationship Id="rId476" Type="http://schemas.openxmlformats.org/officeDocument/2006/relationships/hyperlink" Target="https://sei.ibama.gov.br/sei/controlador.php?acao=procedimento_trabalhar&amp;acao_origem=rel_bloco_protocolo_listar&amp;acao_retorno=rel_bloco_protocolo_listar&amp;id_procedimento=26294936&amp;id_bloco=203697&amp;infra_sistema=100000100&amp;infra_unidade_atual=110000529&amp;infra_hash=f3ba692e4ba29c5d2fab6985622a665462344252b6b11976b05828bfd668b58e" TargetMode="External"/><Relationship Id="rId641" Type="http://schemas.openxmlformats.org/officeDocument/2006/relationships/hyperlink" Target="https://sei.ibama.gov.br/sei/controlador.php?acao=procedimento_trabalhar&amp;acao_origem=rel_bloco_protocolo_listar&amp;acao_retorno=rel_bloco_protocolo_listar&amp;id_procedimento=27190398&amp;id_bloco=203697&amp;infra_sistema=100000100&amp;infra_unidade_atual=110000529&amp;infra_hash=a6c27cb27f22146a3aed9cb2099c64f0b5798a3ec078e776a29c17640e023487" TargetMode="External"/><Relationship Id="rId683" Type="http://schemas.openxmlformats.org/officeDocument/2006/relationships/hyperlink" Target="https://sei.ibama.gov.br/sei/controlador.php?acao=procedimento_trabalhar&amp;acao_origem=rel_bloco_protocolo_listar&amp;acao_retorno=rel_bloco_protocolo_listar&amp;id_procedimento=27569944&amp;id_bloco=203697&amp;infra_sistema=100000100&amp;infra_unidade_atual=110000529&amp;infra_hash=c8c1e9a0c8e49e8f46a6c05cd495286cb2b879023795ffe5223721328a070534" TargetMode="External"/><Relationship Id="rId33" Type="http://schemas.openxmlformats.org/officeDocument/2006/relationships/hyperlink" Target="https://sei.ibama.gov.br/sei/controlador.php?acao=procedimento_trabalhar&amp;acao_origem=rel_bloco_protocolo_listar&amp;acao_retorno=rel_bloco_protocolo_listar&amp;id_procedimento=23699844&amp;id_bloco=203697&amp;infra_sistema=100000100&amp;infra_unidade_atual=110000529&amp;infra_hash=a17ad1a039d7702a875f9bf681357279744777a6b6eaa8dafbdc68953addc88d" TargetMode="External"/><Relationship Id="rId129" Type="http://schemas.openxmlformats.org/officeDocument/2006/relationships/hyperlink" Target="https://sei.ibama.gov.br/sei/controlador.php?acao=procedimento_trabalhar&amp;acao_origem=rel_bloco_protocolo_listar&amp;acao_retorno=rel_bloco_protocolo_listar&amp;id_procedimento=24667086&amp;id_bloco=203697&amp;infra_sistema=100000100&amp;infra_unidade_atual=110000529&amp;infra_hash=59abc5139c896eb6c007cb84d199939bc69b7448447c92877cfa63b088634bb0" TargetMode="External"/><Relationship Id="rId280" Type="http://schemas.openxmlformats.org/officeDocument/2006/relationships/hyperlink" Target="https://sei.ibama.gov.br/sei/controlador.php?acao=procedimento_trabalhar&amp;acao_origem=rel_bloco_protocolo_listar&amp;acao_retorno=rel_bloco_protocolo_listar&amp;id_procedimento=25339380&amp;id_bloco=203697&amp;infra_sistema=100000100&amp;infra_unidade_atual=110000529&amp;infra_hash=f31195b1d641b89546c2439e5069faed6a4ab7de4b935c3f7cd5232660870f5d" TargetMode="External"/><Relationship Id="rId336" Type="http://schemas.openxmlformats.org/officeDocument/2006/relationships/hyperlink" Target="https://sei.ibama.gov.br/sei/controlador.php?acao=procedimento_trabalhar&amp;acao_origem=rel_bloco_protocolo_listar&amp;acao_retorno=rel_bloco_protocolo_listar&amp;id_procedimento=25676451&amp;id_bloco=203697&amp;infra_sistema=100000100&amp;infra_unidade_atual=110000529&amp;infra_hash=efa6ba2aa447776e64d2126c479d0d2af299ee6f91a20124c9008b236c8306f5" TargetMode="External"/><Relationship Id="rId501" Type="http://schemas.openxmlformats.org/officeDocument/2006/relationships/hyperlink" Target="https://sei.ibama.gov.br/sei/controlador.php?acao=procedimento_trabalhar&amp;acao_origem=rel_bloco_protocolo_listar&amp;acao_retorno=rel_bloco_protocolo_listar&amp;id_procedimento=26424990&amp;id_bloco=203697&amp;infra_sistema=100000100&amp;infra_unidade_atual=110000529&amp;infra_hash=1da0a6c554328d0b58f73af70237c833190f79ce9072f1984af7e8bc437a1c21" TargetMode="External"/><Relationship Id="rId543" Type="http://schemas.openxmlformats.org/officeDocument/2006/relationships/hyperlink" Target="https://sei.ibama.gov.br/sei/controlador.php?acao=procedimento_trabalhar&amp;acao_origem=rel_bloco_protocolo_listar&amp;acao_retorno=rel_bloco_protocolo_listar&amp;id_procedimento=26592308&amp;id_bloco=203697&amp;infra_sistema=100000100&amp;infra_unidade_atual=110000529&amp;infra_hash=a3cc5cb52cc9c0bc587a0d8a9497106d99f0f586821a824c1bdd89d09fda6df7" TargetMode="External"/><Relationship Id="rId75" Type="http://schemas.openxmlformats.org/officeDocument/2006/relationships/hyperlink" Target="https://sei.ibama.gov.br/sei/controlador.php?acao=procedimento_trabalhar&amp;acao_origem=rel_bloco_protocolo_listar&amp;acao_retorno=rel_bloco_protocolo_listar&amp;id_procedimento=24032983&amp;id_bloco=203697&amp;infra_sistema=100000100&amp;infra_unidade_atual=110000529&amp;infra_hash=e69094a7a8783d57bf5d6f74c0a70db7a6074b9373298d0dbe214d9fc0ecdae0" TargetMode="External"/><Relationship Id="rId140" Type="http://schemas.openxmlformats.org/officeDocument/2006/relationships/hyperlink" Target="https://sei.ibama.gov.br/sei/controlador.php?acao=procedimento_trabalhar&amp;acao_origem=rel_bloco_protocolo_listar&amp;acao_retorno=rel_bloco_protocolo_listar&amp;id_procedimento=24709435&amp;id_bloco=203697&amp;infra_sistema=100000100&amp;infra_unidade_atual=110000529&amp;infra_hash=8a076e052d1b157954242061fb8459282b1087bbb956caa9b9e45ea81bb1b71e" TargetMode="External"/><Relationship Id="rId182" Type="http://schemas.openxmlformats.org/officeDocument/2006/relationships/hyperlink" Target="https://sei.ibama.gov.br/sei/controlador.php?acao=procedimento_trabalhar&amp;acao_origem=rel_bloco_protocolo_listar&amp;acao_retorno=rel_bloco_protocolo_listar&amp;id_procedimento=24868999&amp;id_bloco=203697&amp;infra_sistema=100000100&amp;infra_unidade_atual=110000529&amp;infra_hash=0b37e67635f5b0b303f39d91ef042866508064cb0640fe6ef7939059db257664" TargetMode="External"/><Relationship Id="rId378" Type="http://schemas.openxmlformats.org/officeDocument/2006/relationships/hyperlink" Target="https://sei.ibama.gov.br/sei/controlador.php?acao=procedimento_trabalhar&amp;acao_origem=rel_bloco_protocolo_listar&amp;acao_retorno=rel_bloco_protocolo_listar&amp;id_procedimento=25912939&amp;id_bloco=203697&amp;infra_sistema=100000100&amp;infra_unidade_atual=110000529&amp;infra_hash=288b3460614ecbac970c91ed259a3441ace0dbb3a6907052af932d798a7cc8fd" TargetMode="External"/><Relationship Id="rId403" Type="http://schemas.openxmlformats.org/officeDocument/2006/relationships/hyperlink" Target="https://sei.ibama.gov.br/sei/controlador.php?acao=procedimento_trabalhar&amp;acao_origem=rel_bloco_protocolo_listar&amp;acao_retorno=rel_bloco_protocolo_listar&amp;id_procedimento=26041176&amp;id_bloco=203697&amp;infra_sistema=100000100&amp;infra_unidade_atual=110000529&amp;infra_hash=e1565a3edd6a86929f9ce6818630bafec4281d8ffd1326218bb50a0dbc6642eb" TargetMode="External"/><Relationship Id="rId585" Type="http://schemas.openxmlformats.org/officeDocument/2006/relationships/hyperlink" Target="https://sei.ibama.gov.br/sei/controlador.php?acao=procedimento_trabalhar&amp;acao_origem=rel_bloco_protocolo_listar&amp;acao_retorno=rel_bloco_protocolo_listar&amp;id_procedimento=26827354&amp;id_bloco=203697&amp;infra_sistema=100000100&amp;infra_unidade_atual=110000529&amp;infra_hash=b27e0831e1ad63d4be0e5a6e2fe542cd9c7edc9d99bbc72d2f732361a4dc1eb6" TargetMode="External"/><Relationship Id="rId6" Type="http://schemas.openxmlformats.org/officeDocument/2006/relationships/hyperlink" Target="https://sei.ibama.gov.br/sei/controlador.php?acao=procedimento_trabalhar&amp;acao_origem=rel_bloco_protocolo_listar&amp;acao_retorno=rel_bloco_protocolo_listar&amp;id_procedimento=23631107&amp;id_bloco=203697&amp;infra_sistema=100000100&amp;infra_unidade_atual=110000529&amp;infra_hash=568ef04a73a2d859e28f7a080f5bd9f0fef3b3d7b7a2cdeb382cfcde249afedf" TargetMode="External"/><Relationship Id="rId238" Type="http://schemas.openxmlformats.org/officeDocument/2006/relationships/hyperlink" Target="https://sei.ibama.gov.br/sei/controlador.php?acao=procedimento_trabalhar&amp;acao_origem=rel_bloco_protocolo_listar&amp;acao_retorno=rel_bloco_protocolo_listar&amp;id_procedimento=25180369&amp;id_bloco=203697&amp;infra_sistema=100000100&amp;infra_unidade_atual=110000529&amp;infra_hash=a1a0ac17645e7efd61eeee3c3d0cc3101908c4908f17b6fed7d2380b0ea794c8" TargetMode="External"/><Relationship Id="rId445" Type="http://schemas.openxmlformats.org/officeDocument/2006/relationships/hyperlink" Target="https://sei.ibama.gov.br/sei/controlador.php?acao=procedimento_trabalhar&amp;acao_origem=rel_bloco_protocolo_listar&amp;acao_retorno=rel_bloco_protocolo_listar&amp;id_procedimento=26178413&amp;id_bloco=203697&amp;infra_sistema=100000100&amp;infra_unidade_atual=110000529&amp;infra_hash=38e83e9ed9db7a1dfe7ece66801ac77c2c0685a3cb7458b33cddf6fbdc45ba71" TargetMode="External"/><Relationship Id="rId487" Type="http://schemas.openxmlformats.org/officeDocument/2006/relationships/hyperlink" Target="https://sei.ibama.gov.br/sei/controlador.php?acao=procedimento_trabalhar&amp;acao_origem=rel_bloco_protocolo_listar&amp;acao_retorno=rel_bloco_protocolo_listar&amp;id_procedimento=26351850&amp;id_bloco=203697&amp;infra_sistema=100000100&amp;infra_unidade_atual=110000529&amp;infra_hash=90bee3a9f9483185707267df42f57f3a33249094b4cdf13d1d2513ca07a1a5ee" TargetMode="External"/><Relationship Id="rId610" Type="http://schemas.openxmlformats.org/officeDocument/2006/relationships/hyperlink" Target="https://sei.ibama.gov.br/sei/controlador.php?acao=procedimento_trabalhar&amp;acao_origem=rel_bloco_protocolo_listar&amp;acao_retorno=rel_bloco_protocolo_listar&amp;id_procedimento=27027936&amp;id_bloco=203697&amp;infra_sistema=100000100&amp;infra_unidade_atual=110000529&amp;infra_hash=c745411c0dab88d92d1f8a48bd1fcefc20bb31914605c508a735b6020fdd4a13" TargetMode="External"/><Relationship Id="rId652" Type="http://schemas.openxmlformats.org/officeDocument/2006/relationships/hyperlink" Target="https://sei.ibama.gov.br/sei/controlador.php?acao=procedimento_trabalhar&amp;acao_origem=rel_bloco_protocolo_listar&amp;acao_retorno=rel_bloco_protocolo_listar&amp;id_procedimento=27266745&amp;id_bloco=203697&amp;infra_sistema=100000100&amp;infra_unidade_atual=110000529&amp;infra_hash=d143085250b3e6638514f87abf453a441fa6b3718d748856203fae5df36fec3a" TargetMode="External"/><Relationship Id="rId694" Type="http://schemas.openxmlformats.org/officeDocument/2006/relationships/hyperlink" Target="https://sei.ibama.gov.br/sei/controlador.php?acao=procedimento_trabalhar&amp;acao_origem=rel_bloco_protocolo_listar&amp;acao_retorno=rel_bloco_protocolo_listar&amp;id_procedimento=27629249&amp;id_bloco=203697&amp;infra_sistema=100000100&amp;infra_unidade_atual=110000529&amp;infra_hash=6b994146777cf4e0ccf24bc040eedb1a8e6ee686c142f5e93c4289bdb4ecb4c6" TargetMode="External"/><Relationship Id="rId291" Type="http://schemas.openxmlformats.org/officeDocument/2006/relationships/hyperlink" Target="https://sei.ibama.gov.br/sei/controlador.php?acao=procedimento_trabalhar&amp;acao_origem=rel_bloco_protocolo_listar&amp;acao_retorno=rel_bloco_protocolo_listar&amp;id_procedimento=25420519&amp;id_bloco=203697&amp;infra_sistema=100000100&amp;infra_unidade_atual=110000529&amp;infra_hash=8e137d0a5ba05e375e348157f2ab3c70521bb135041e89d9abadc279ba533f8b" TargetMode="External"/><Relationship Id="rId305" Type="http://schemas.openxmlformats.org/officeDocument/2006/relationships/hyperlink" Target="https://sei.ibama.gov.br/sei/controlador.php?acao=procedimento_trabalhar&amp;acao_origem=rel_bloco_protocolo_listar&amp;acao_retorno=rel_bloco_protocolo_listar&amp;id_procedimento=25829123&amp;id_bloco=203697&amp;infra_sistema=100000100&amp;infra_unidade_atual=110000529&amp;infra_hash=a2c6f6f9bee5400442a6bdf63cce78bcaf2c29aa9972954d6201232ef3c9d6ba" TargetMode="External"/><Relationship Id="rId347" Type="http://schemas.openxmlformats.org/officeDocument/2006/relationships/hyperlink" Target="https://sei.ibama.gov.br/sei/controlador.php?acao=procedimento_trabalhar&amp;acao_origem=rel_bloco_protocolo_listar&amp;acao_retorno=rel_bloco_protocolo_listar&amp;id_procedimento=25760573&amp;id_bloco=203697&amp;infra_sistema=100000100&amp;infra_unidade_atual=110000529&amp;infra_hash=c67b37102be98574281af9bf536645e7de59c84d33a172d905aaf76af2cb451a" TargetMode="External"/><Relationship Id="rId512" Type="http://schemas.openxmlformats.org/officeDocument/2006/relationships/hyperlink" Target="https://sei.ibama.gov.br/sei/controlador.php?acao=procedimento_trabalhar&amp;acao_origem=rel_bloco_protocolo_listar&amp;acao_retorno=rel_bloco_protocolo_listar&amp;id_procedimento=26545072&amp;id_bloco=203697&amp;infra_sistema=100000100&amp;infra_unidade_atual=110000529&amp;infra_hash=119f8edd2dfb243230c7683b2a66edb0112a211f0a7cc980e3c70c62362a1d6c" TargetMode="External"/><Relationship Id="rId44" Type="http://schemas.openxmlformats.org/officeDocument/2006/relationships/hyperlink" Target="https://sei.ibama.gov.br/sei/controlador.php?acao=procedimento_trabalhar&amp;acao_origem=rel_bloco_protocolo_listar&amp;acao_retorno=rel_bloco_protocolo_listar&amp;id_procedimento=23799893&amp;id_bloco=203697&amp;infra_sistema=100000100&amp;infra_unidade_atual=110000529&amp;infra_hash=56a8e2b7550c8c91bbc941916433a7e1c20a5735a9719b919bb58048333e92ff" TargetMode="External"/><Relationship Id="rId86" Type="http://schemas.openxmlformats.org/officeDocument/2006/relationships/hyperlink" Target="https://sei.ibama.gov.br/sei/controlador.php?acao=procedimento_trabalhar&amp;acao_origem=rel_bloco_protocolo_listar&amp;acao_retorno=rel_bloco_protocolo_listar&amp;id_procedimento=24191901&amp;id_bloco=203697&amp;infra_sistema=100000100&amp;infra_unidade_atual=110000529&amp;infra_hash=86a0c2fa019ef3fb1f97ae7f9ff2dddfb4e103e5f57ed04cf095332c38bab7d2" TargetMode="External"/><Relationship Id="rId151" Type="http://schemas.openxmlformats.org/officeDocument/2006/relationships/hyperlink" Target="https://sei.ibama.gov.br/sei/controlador.php?acao=procedimento_trabalhar&amp;acao_origem=rel_bloco_protocolo_listar&amp;acao_retorno=rel_bloco_protocolo_listar&amp;id_procedimento=24752431&amp;id_bloco=203697&amp;infra_sistema=100000100&amp;infra_unidade_atual=110000529&amp;infra_hash=21c9fb490f27d779cb256e9bf15423deeea6a0bbc2e4ac308038116c72a9d9b3" TargetMode="External"/><Relationship Id="rId389" Type="http://schemas.openxmlformats.org/officeDocument/2006/relationships/hyperlink" Target="https://sei.ibama.gov.br/sei/controlador.php?acao=procedimento_trabalhar&amp;acao_origem=rel_bloco_protocolo_listar&amp;acao_retorno=rel_bloco_protocolo_listar&amp;id_procedimento=26024436&amp;id_bloco=203697&amp;infra_sistema=100000100&amp;infra_unidade_atual=110000529&amp;infra_hash=099bc7d861e69f5d180886c0bd110589bad297508f4625d95f7d2bd6af0dba09" TargetMode="External"/><Relationship Id="rId554" Type="http://schemas.openxmlformats.org/officeDocument/2006/relationships/hyperlink" Target="https://sei.ibama.gov.br/sei/controlador.php?acao=procedimento_trabalhar&amp;acao_origem=rel_bloco_protocolo_listar&amp;acao_retorno=rel_bloco_protocolo_listar&amp;id_procedimento=26661185&amp;id_bloco=203697&amp;infra_sistema=100000100&amp;infra_unidade_atual=110000529&amp;infra_hash=8cc1f6faf8f7c4ffed542c701a99320bf3b1dffc5f26991120d99552fe63e1d7" TargetMode="External"/><Relationship Id="rId596" Type="http://schemas.openxmlformats.org/officeDocument/2006/relationships/hyperlink" Target="https://sei.ibama.gov.br/sei/controlador.php?acao=procedimento_trabalhar&amp;acao_origem=rel_bloco_protocolo_listar&amp;acao_retorno=rel_bloco_protocolo_listar&amp;id_procedimento=26860572&amp;id_bloco=203697&amp;infra_sistema=100000100&amp;infra_unidade_atual=110000529&amp;infra_hash=926eb17cec0a014843fab3205703dec367bf6845b832a76f6af2b605302bfb43" TargetMode="External"/><Relationship Id="rId193" Type="http://schemas.openxmlformats.org/officeDocument/2006/relationships/hyperlink" Target="https://sei.ibama.gov.br/sei/controlador.php?acao=procedimento_trabalhar&amp;acao_origem=rel_bloco_protocolo_listar&amp;acao_retorno=rel_bloco_protocolo_listar&amp;id_procedimento=24975287&amp;id_bloco=203697&amp;infra_sistema=100000100&amp;infra_unidade_atual=110000529&amp;infra_hash=a0f0aa94a10c67d1afedb037077d7ac2d275b7befc43605a9178e614923b6822" TargetMode="External"/><Relationship Id="rId207" Type="http://schemas.openxmlformats.org/officeDocument/2006/relationships/hyperlink" Target="https://sei.ibama.gov.br/sei/controlador.php?acao=procedimento_trabalhar&amp;acao_origem=rel_bloco_protocolo_listar&amp;acao_retorno=rel_bloco_protocolo_listar&amp;id_procedimento=25066019&amp;id_bloco=203697&amp;infra_sistema=100000100&amp;infra_unidade_atual=110000529&amp;infra_hash=a910842c7b42dd95e0d6d3035aa239dd34bbff6b7d69f5957d9a2bdd9accb520" TargetMode="External"/><Relationship Id="rId249" Type="http://schemas.openxmlformats.org/officeDocument/2006/relationships/hyperlink" Target="https://sei.ibama.gov.br/sei/controlador.php?acao=procedimento_trabalhar&amp;acao_origem=rel_bloco_protocolo_listar&amp;acao_retorno=rel_bloco_protocolo_listar&amp;id_procedimento=25216339&amp;id_bloco=203697&amp;infra_sistema=100000100&amp;infra_unidade_atual=110000529&amp;infra_hash=394e455e9668e0459e1c4094ef24df4de26bbc6205e13d3e007b3801c759a4ca" TargetMode="External"/><Relationship Id="rId414" Type="http://schemas.openxmlformats.org/officeDocument/2006/relationships/hyperlink" Target="https://sei.ibama.gov.br/sei/controlador.php?acao=procedimento_trabalhar&amp;acao_origem=rel_bloco_protocolo_listar&amp;acao_retorno=rel_bloco_protocolo_listar&amp;id_procedimento=26060664&amp;id_bloco=203697&amp;infra_sistema=100000100&amp;infra_unidade_atual=110000529&amp;infra_hash=49cfa76d64151cdeccf3f5c172d0f9ce4679bc8a19b4ff366e46d54034da1642" TargetMode="External"/><Relationship Id="rId456" Type="http://schemas.openxmlformats.org/officeDocument/2006/relationships/hyperlink" Target="https://sei.ibama.gov.br/sei/controlador.php?acao=procedimento_trabalhar&amp;acao_origem=rel_bloco_protocolo_listar&amp;acao_retorno=rel_bloco_protocolo_listar&amp;id_procedimento=26196303&amp;id_bloco=203697&amp;infra_sistema=100000100&amp;infra_unidade_atual=110000529&amp;infra_hash=edd4e3474e2e5e33d4b495e257e03861df5f16118bc61879fc0ce19f7890cd13" TargetMode="External"/><Relationship Id="rId498" Type="http://schemas.openxmlformats.org/officeDocument/2006/relationships/hyperlink" Target="https://sei.ibama.gov.br/sei/controlador.php?acao=procedimento_trabalhar&amp;acao_origem=rel_bloco_protocolo_listar&amp;acao_retorno=rel_bloco_protocolo_listar&amp;id_procedimento=26393232&amp;id_bloco=203697&amp;infra_sistema=100000100&amp;infra_unidade_atual=110000529&amp;infra_hash=abd9c7dc030dd0d200973f62aeefbd199a44ab49ffad1742a2e86d7c880f4f44" TargetMode="External"/><Relationship Id="rId621" Type="http://schemas.openxmlformats.org/officeDocument/2006/relationships/hyperlink" Target="https://sei.ibama.gov.br/sei/controlador.php?acao=procedimento_trabalhar&amp;acao_origem=rel_bloco_protocolo_listar&amp;acao_retorno=rel_bloco_protocolo_listar&amp;id_procedimento=27047592&amp;id_bloco=203697&amp;infra_sistema=100000100&amp;infra_unidade_atual=110000529&amp;infra_hash=db72283ba7ba63b4189c8890d023831edd0c6071c1cc0c9644e44a9f27f5e35e" TargetMode="External"/><Relationship Id="rId663" Type="http://schemas.openxmlformats.org/officeDocument/2006/relationships/hyperlink" Target="https://sei.ibama.gov.br/sei/controlador.php?acao=procedimento_trabalhar&amp;acao_origem=rel_bloco_protocolo_listar&amp;acao_retorno=rel_bloco_protocolo_listar&amp;id_procedimento=27328584&amp;id_bloco=203697&amp;infra_sistema=100000100&amp;infra_unidade_atual=110000529&amp;infra_hash=805c97ffa72842a1b4d4430e5a75709002de59b2648138e892ce1d67118fac95" TargetMode="External"/><Relationship Id="rId13" Type="http://schemas.openxmlformats.org/officeDocument/2006/relationships/hyperlink" Target="https://sei.ibama.gov.br/sei/controlador.php?acao=procedimento_trabalhar&amp;acao_origem=rel_bloco_protocolo_listar&amp;acao_retorno=rel_bloco_protocolo_listar&amp;id_procedimento=23639500&amp;id_bloco=203697&amp;infra_sistema=100000100&amp;infra_unidade_atual=110000529&amp;infra_hash=fdf147546fa6ab6cb756cd816246ed6446cf661545f8be7a43f8f2034cf69a45" TargetMode="External"/><Relationship Id="rId109" Type="http://schemas.openxmlformats.org/officeDocument/2006/relationships/hyperlink" Target="https://sei.ibama.gov.br/sei/controlador.php?acao=procedimento_trabalhar&amp;acao_origem=rel_bloco_protocolo_listar&amp;acao_retorno=rel_bloco_protocolo_listar&amp;id_procedimento=24592830&amp;id_bloco=203697&amp;infra_sistema=100000100&amp;infra_unidade_atual=110000529&amp;infra_hash=20bce6f3c0f99d397a4213b4072a9d9477781f49264b155556eb80f5ec2d4cb7" TargetMode="External"/><Relationship Id="rId260" Type="http://schemas.openxmlformats.org/officeDocument/2006/relationships/hyperlink" Target="https://sei.ibama.gov.br/sei/controlador.php?acao=procedimento_trabalhar&amp;acao_origem=rel_bloco_protocolo_listar&amp;acao_retorno=rel_bloco_protocolo_listar&amp;id_procedimento=25247670&amp;id_bloco=203697&amp;infra_sistema=100000100&amp;infra_unidade_atual=110000529&amp;infra_hash=81de31bd6810f2cb270b7c41deae3562ea76f139f1d37867902b490a304e1223" TargetMode="External"/><Relationship Id="rId316" Type="http://schemas.openxmlformats.org/officeDocument/2006/relationships/hyperlink" Target="https://sei.ibama.gov.br/sei/controlador.php?acao=procedimento_trabalhar&amp;acao_origem=rel_bloco_protocolo_listar&amp;acao_retorno=rel_bloco_protocolo_listar&amp;id_procedimento=25573156&amp;id_bloco=203697&amp;infra_sistema=100000100&amp;infra_unidade_atual=110000529&amp;infra_hash=cb198e86d246a60061fe9e25457452a977c604abe814c9e5eb9cb7691cb7ac08" TargetMode="External"/><Relationship Id="rId523" Type="http://schemas.openxmlformats.org/officeDocument/2006/relationships/hyperlink" Target="https://sei.ibama.gov.br/sei/controlador.php?acao=procedimento_trabalhar&amp;acao_origem=rel_bloco_protocolo_listar&amp;acao_retorno=rel_bloco_protocolo_listar&amp;id_procedimento=26498584&amp;id_bloco=203697&amp;infra_sistema=100000100&amp;infra_unidade_atual=110000529&amp;infra_hash=b7f5a0ff827a5729d201cdba24977904676404bd9e5e5cfc4b6be328c155f393" TargetMode="External"/><Relationship Id="rId55" Type="http://schemas.openxmlformats.org/officeDocument/2006/relationships/hyperlink" Target="https://sei.ibama.gov.br/sei/controlador.php?acao=procedimento_trabalhar&amp;acao_origem=rel_bloco_protocolo_listar&amp;acao_retorno=rel_bloco_protocolo_listar&amp;id_procedimento=23749333&amp;id_bloco=203697&amp;infra_sistema=100000100&amp;infra_unidade_atual=110000529&amp;infra_hash=1919609e846157cb4abf977b077a12c3c604e583362cc89b90b03ae3fdad4ba8" TargetMode="External"/><Relationship Id="rId97" Type="http://schemas.openxmlformats.org/officeDocument/2006/relationships/hyperlink" Target="https://sei.ibama.gov.br/sei/controlador.php?acao=procedimento_trabalhar&amp;acao_origem=rel_bloco_protocolo_listar&amp;acao_retorno=rel_bloco_protocolo_listar&amp;id_procedimento=24323110&amp;id_bloco=203697&amp;infra_sistema=100000100&amp;infra_unidade_atual=110000529&amp;infra_hash=fe2fb54db06610b60e6ba6d927728e5366a225adc553642f1ac78b0b377becbe" TargetMode="External"/><Relationship Id="rId120" Type="http://schemas.openxmlformats.org/officeDocument/2006/relationships/hyperlink" Target="https://sei.ibama.gov.br/sei/controlador.php?acao=procedimento_trabalhar&amp;acao_origem=rel_bloco_protocolo_listar&amp;acao_retorno=rel_bloco_protocolo_listar&amp;id_procedimento=24623320&amp;id_bloco=203697&amp;infra_sistema=100000100&amp;infra_unidade_atual=110000529&amp;infra_hash=35f3ad6ca051a0597894bd5cddd88c933a04b51ebc39cc3ab857c1ddc2a11b61" TargetMode="External"/><Relationship Id="rId358" Type="http://schemas.openxmlformats.org/officeDocument/2006/relationships/hyperlink" Target="https://sei.ibama.gov.br/sei/controlador.php?acao=procedimento_trabalhar&amp;acao_origem=rel_bloco_protocolo_listar&amp;acao_retorno=rel_bloco_protocolo_listar&amp;id_procedimento=25829483&amp;id_bloco=203697&amp;infra_sistema=100000100&amp;infra_unidade_atual=110000529&amp;infra_hash=d9661c44c9aef9ab68138c9e45247a40fa2e811ee2f3d863252413f6f955f5e4" TargetMode="External"/><Relationship Id="rId565" Type="http://schemas.openxmlformats.org/officeDocument/2006/relationships/hyperlink" Target="https://sei.ibama.gov.br/sei/controlador.php?acao=procedimento_trabalhar&amp;acao_origem=rel_bloco_protocolo_listar&amp;acao_retorno=rel_bloco_protocolo_listar&amp;id_procedimento=26717241&amp;id_bloco=203697&amp;infra_sistema=100000100&amp;infra_unidade_atual=110000529&amp;infra_hash=fc6afc85f2898c219471029936ff3c158358c0247cfcea032606c687023a9db5" TargetMode="External"/><Relationship Id="rId162" Type="http://schemas.openxmlformats.org/officeDocument/2006/relationships/hyperlink" Target="https://sei.ibama.gov.br/sei/controlador.php?acao=procedimento_trabalhar&amp;acao_origem=rel_bloco_protocolo_listar&amp;acao_retorno=rel_bloco_protocolo_listar&amp;id_procedimento=24848388&amp;id_bloco=203697&amp;infra_sistema=100000100&amp;infra_unidade_atual=110000529&amp;infra_hash=cc92808ddaa91cec67b93b1585cc80bcce81d2b0bfac0ab9c71fa0775b0d09e8" TargetMode="External"/><Relationship Id="rId218" Type="http://schemas.openxmlformats.org/officeDocument/2006/relationships/hyperlink" Target="https://sei.ibama.gov.br/sei/controlador.php?acao=procedimento_trabalhar&amp;acao_origem=rel_bloco_protocolo_listar&amp;acao_retorno=rel_bloco_protocolo_listar&amp;id_procedimento=25084394&amp;id_bloco=203697&amp;infra_sistema=100000100&amp;infra_unidade_atual=110000529&amp;infra_hash=b47c5115838216aeeac58cf6792a2d35f57efb0d4f7404458cabb9bba783b972" TargetMode="External"/><Relationship Id="rId425" Type="http://schemas.openxmlformats.org/officeDocument/2006/relationships/hyperlink" Target="https://sei.ibama.gov.br/sei/controlador.php?acao=procedimento_trabalhar&amp;acao_origem=rel_bloco_protocolo_listar&amp;acao_retorno=rel_bloco_protocolo_listar&amp;id_procedimento=26143010&amp;id_bloco=203697&amp;infra_sistema=100000100&amp;infra_unidade_atual=110000529&amp;infra_hash=970ed5155290bfa00be2bd1cf8cfefad6fd573f93e8182376bb5290725b7a3d5" TargetMode="External"/><Relationship Id="rId467" Type="http://schemas.openxmlformats.org/officeDocument/2006/relationships/hyperlink" Target="https://sei.ibama.gov.br/sei/controlador.php?acao=procedimento_trabalhar&amp;acao_origem=rel_bloco_protocolo_listar&amp;acao_retorno=rel_bloco_protocolo_listar&amp;id_procedimento=26240699&amp;id_bloco=203697&amp;infra_sistema=100000100&amp;infra_unidade_atual=110000529&amp;infra_hash=0b31435a3ddcb2bc7a810d046f826845e85017772ec43d20eec82de94a86a402" TargetMode="External"/><Relationship Id="rId632" Type="http://schemas.openxmlformats.org/officeDocument/2006/relationships/hyperlink" Target="https://sei.ibama.gov.br/sei/controlador.php?acao=procedimento_trabalhar&amp;acao_origem=rel_bloco_protocolo_listar&amp;acao_retorno=rel_bloco_protocolo_listar&amp;id_procedimento=27138049&amp;id_bloco=203697&amp;infra_sistema=100000100&amp;infra_unidade_atual=110000529&amp;infra_hash=c873781f08894dbba1b97cce694ca44d4f7a89c6b8a61bee886671c7c46299b1" TargetMode="External"/><Relationship Id="rId271" Type="http://schemas.openxmlformats.org/officeDocument/2006/relationships/hyperlink" Target="https://sei.ibama.gov.br/sei/controlador.php?acao=procedimento_trabalhar&amp;acao_origem=rel_bloco_protocolo_listar&amp;acao_retorno=rel_bloco_protocolo_listar&amp;id_procedimento=25313666&amp;id_bloco=203697&amp;infra_sistema=100000100&amp;infra_unidade_atual=110000529&amp;infra_hash=aba3ccebf485fc917f21c469d574e77415979dc31884b9078b264f0ae0263295" TargetMode="External"/><Relationship Id="rId674" Type="http://schemas.openxmlformats.org/officeDocument/2006/relationships/hyperlink" Target="https://sei.ibama.gov.br/sei/controlador.php?acao=procedimento_trabalhar&amp;acao_origem=rel_bloco_protocolo_listar&amp;acao_retorno=rel_bloco_protocolo_listar&amp;id_procedimento=27455392&amp;id_bloco=203697&amp;infra_sistema=100000100&amp;infra_unidade_atual=110000529&amp;infra_hash=d42b9d384cdbb87644f71d8a840a9b7fa8f4b4351ee0d51e069883c09912d551" TargetMode="External"/><Relationship Id="rId24" Type="http://schemas.openxmlformats.org/officeDocument/2006/relationships/hyperlink" Target="https://sei.ibama.gov.br/sei/controlador.php?acao=procedimento_trabalhar&amp;acao_origem=rel_bloco_protocolo_listar&amp;acao_retorno=rel_bloco_protocolo_listar&amp;id_procedimento=23681680&amp;id_bloco=203697&amp;infra_sistema=100000100&amp;infra_unidade_atual=110000529&amp;infra_hash=3b6b4b4af712605d3a043b8005f8975f998ac219b36e68eb137c6e98a9846825" TargetMode="External"/><Relationship Id="rId66" Type="http://schemas.openxmlformats.org/officeDocument/2006/relationships/hyperlink" Target="https://sei.ibama.gov.br/sei/controlador.php?acao=procedimento_trabalhar&amp;acao_origem=rel_bloco_protocolo_listar&amp;acao_retorno=rel_bloco_protocolo_listar&amp;id_procedimento=23849832&amp;id_bloco=203697&amp;infra_sistema=100000100&amp;infra_unidade_atual=110000529&amp;infra_hash=bcd47d494a1b83e58670fb42dda30e671d570b1127fd1f768b6d1de82a5b12ac" TargetMode="External"/><Relationship Id="rId131" Type="http://schemas.openxmlformats.org/officeDocument/2006/relationships/hyperlink" Target="https://sei.ibama.gov.br/sei/controlador.php?acao=procedimento_trabalhar&amp;acao_origem=rel_bloco_protocolo_listar&amp;acao_retorno=rel_bloco_protocolo_listar&amp;id_procedimento=24666129&amp;id_bloco=203697&amp;infra_sistema=100000100&amp;infra_unidade_atual=110000529&amp;infra_hash=22d1023b7d4e2a81a689ff20918afa3bf143f8a71c81d1e1547eb78b00ef04a0" TargetMode="External"/><Relationship Id="rId327" Type="http://schemas.openxmlformats.org/officeDocument/2006/relationships/hyperlink" Target="https://sei.ibama.gov.br/sei/controlador.php?acao=procedimento_trabalhar&amp;acao_origem=rel_bloco_protocolo_listar&amp;acao_retorno=rel_bloco_protocolo_listar&amp;id_procedimento=25635126&amp;id_bloco=203697&amp;infra_sistema=100000100&amp;infra_unidade_atual=110000529&amp;infra_hash=a7e789566a5be08bed2b9144bcea125a58de1277d30997382294d4707a047fcc" TargetMode="External"/><Relationship Id="rId369" Type="http://schemas.openxmlformats.org/officeDocument/2006/relationships/hyperlink" Target="https://sei.ibama.gov.br/sei/controlador.php?acao=procedimento_trabalhar&amp;acao_origem=rel_bloco_protocolo_listar&amp;acao_retorno=rel_bloco_protocolo_listar&amp;id_procedimento=25880226&amp;id_bloco=203697&amp;infra_sistema=100000100&amp;infra_unidade_atual=110000529&amp;infra_hash=5707606aab6b61eb3435c3bdc47d7df4fab08b3072613c1a83f6ffff2c2c07a6" TargetMode="External"/><Relationship Id="rId534" Type="http://schemas.openxmlformats.org/officeDocument/2006/relationships/hyperlink" Target="https://sei.ibama.gov.br/sei/controlador.php?acao=procedimento_trabalhar&amp;acao_origem=rel_bloco_protocolo_listar&amp;acao_retorno=rel_bloco_protocolo_listar&amp;id_procedimento=26560569&amp;id_bloco=203697&amp;infra_sistema=100000100&amp;infra_unidade_atual=110000529&amp;infra_hash=a6c53658e36aee4ca1c6a5dc39ddae76f9d7ef6930180601992877f5dbab2beb" TargetMode="External"/><Relationship Id="rId576" Type="http://schemas.openxmlformats.org/officeDocument/2006/relationships/hyperlink" Target="https://sei.ibama.gov.br/sei/controlador.php?acao=procedimento_trabalhar&amp;acao_origem=rel_bloco_protocolo_listar&amp;acao_retorno=rel_bloco_protocolo_listar&amp;id_procedimento=26772179&amp;id_bloco=203697&amp;infra_sistema=100000100&amp;infra_unidade_atual=110000529&amp;infra_hash=b5befc429fdbbf59a6a14ceacd41f889d81267e9a7ec8784c3af0a774f6a2a89" TargetMode="External"/><Relationship Id="rId173" Type="http://schemas.openxmlformats.org/officeDocument/2006/relationships/hyperlink" Target="https://sei.ibama.gov.br/sei/controlador.php?acao=procedimento_trabalhar&amp;acao_origem=rel_bloco_protocolo_listar&amp;acao_retorno=rel_bloco_protocolo_listar&amp;id_procedimento=24825999&amp;id_bloco=203697&amp;infra_sistema=100000100&amp;infra_unidade_atual=110000529&amp;infra_hash=03a13713d1f8fe99507de8bdbe6eb36709676c0b454bac7e3ecd23e589373bb4" TargetMode="External"/><Relationship Id="rId229" Type="http://schemas.openxmlformats.org/officeDocument/2006/relationships/hyperlink" Target="https://sei.ibama.gov.br/sei/controlador.php?acao=procedimento_trabalhar&amp;acao_origem=rel_bloco_protocolo_listar&amp;acao_retorno=rel_bloco_protocolo_listar&amp;id_procedimento=25143440&amp;id_bloco=203697&amp;infra_sistema=100000100&amp;infra_unidade_atual=110000529&amp;infra_hash=b479711cea096350fbc528c3de384d9b6d4eea4c1ae02245e6efbd7f8a02f685" TargetMode="External"/><Relationship Id="rId380" Type="http://schemas.openxmlformats.org/officeDocument/2006/relationships/hyperlink" Target="https://sei.ibama.gov.br/sei/controlador.php?acao=procedimento_trabalhar&amp;acao_origem=rel_bloco_protocolo_listar&amp;acao_retorno=rel_bloco_protocolo_listar&amp;id_procedimento=25923462&amp;id_bloco=203697&amp;infra_sistema=100000100&amp;infra_unidade_atual=110000529&amp;infra_hash=1f6e3e84bd46af7b83a94c7eae80117fd383aad10e1803cfd75f00c87b4ea00e" TargetMode="External"/><Relationship Id="rId436" Type="http://schemas.openxmlformats.org/officeDocument/2006/relationships/hyperlink" Target="https://sei.ibama.gov.br/sei/controlador.php?acao=procedimento_trabalhar&amp;acao_origem=rel_bloco_protocolo_listar&amp;acao_retorno=rel_bloco_protocolo_listar&amp;id_procedimento=26147251&amp;id_bloco=203697&amp;infra_sistema=100000100&amp;infra_unidade_atual=110000529&amp;infra_hash=9932bc90fb2bb0006f7cafb7b288af3210218813076e2f0bd430db3d53e5a91d" TargetMode="External"/><Relationship Id="rId601" Type="http://schemas.openxmlformats.org/officeDocument/2006/relationships/hyperlink" Target="https://sei.ibama.gov.br/sei/controlador.php?acao=procedimento_trabalhar&amp;acao_origem=rel_bloco_protocolo_listar&amp;acao_retorno=rel_bloco_protocolo_listar&amp;id_procedimento=26921118&amp;id_bloco=203697&amp;infra_sistema=100000100&amp;infra_unidade_atual=110000529&amp;infra_hash=4e7c8dd09a1133e5e8ae8e7a01221452faf17e5f46e7c2a389b1aa72aff2120e" TargetMode="External"/><Relationship Id="rId643" Type="http://schemas.openxmlformats.org/officeDocument/2006/relationships/hyperlink" Target="https://sei.ibama.gov.br/sei/controlador.php?acao=procedimento_trabalhar&amp;acao_origem=rel_bloco_protocolo_listar&amp;acao_retorno=rel_bloco_protocolo_listar&amp;id_procedimento=27198617&amp;id_bloco=203697&amp;infra_sistema=100000100&amp;infra_unidade_atual=110000529&amp;infra_hash=add06f25df75d8f394b7dce89cb0e8863b0c3cf364933dcb9c8bb6d25f58e2df" TargetMode="External"/><Relationship Id="rId240" Type="http://schemas.openxmlformats.org/officeDocument/2006/relationships/hyperlink" Target="https://sei.ibama.gov.br/sei/controlador.php?acao=procedimento_trabalhar&amp;acao_origem=rel_bloco_protocolo_listar&amp;acao_retorno=rel_bloco_protocolo_listar&amp;id_procedimento=25185262&amp;id_bloco=203697&amp;infra_sistema=100000100&amp;infra_unidade_atual=110000529&amp;infra_hash=b412374b83a25a7790c41ac6fcd56c1587b13364bb642649b3b29b2ec518b1a3" TargetMode="External"/><Relationship Id="rId478" Type="http://schemas.openxmlformats.org/officeDocument/2006/relationships/hyperlink" Target="https://sei.ibama.gov.br/sei/controlador.php?acao=procedimento_trabalhar&amp;acao_origem=rel_bloco_protocolo_listar&amp;acao_retorno=rel_bloco_protocolo_listar&amp;id_procedimento=26317195&amp;id_bloco=203697&amp;infra_sistema=100000100&amp;infra_unidade_atual=110000529&amp;infra_hash=9ce702860db96515e715bf7b70e4efaf411777031bb5744411c3ca3b251852fa" TargetMode="External"/><Relationship Id="rId685" Type="http://schemas.openxmlformats.org/officeDocument/2006/relationships/hyperlink" Target="https://sei.ibama.gov.br/sei/controlador.php?acao=procedimento_trabalhar&amp;acao_origem=rel_bloco_protocolo_listar&amp;acao_retorno=rel_bloco_protocolo_listar&amp;id_procedimento=27601731&amp;id_bloco=203697&amp;infra_sistema=100000100&amp;infra_unidade_atual=110000529&amp;infra_hash=23a14bd36f15f86537f54a7ce13dc06332cb8e652cba4a5edb445cfdccaa2a8d" TargetMode="External"/><Relationship Id="rId35" Type="http://schemas.openxmlformats.org/officeDocument/2006/relationships/hyperlink" Target="https://sei.ibama.gov.br/sei/controlador.php?acao=procedimento_trabalhar&amp;acao_origem=rel_bloco_protocolo_listar&amp;acao_retorno=rel_bloco_protocolo_listar&amp;id_procedimento=23683899&amp;id_bloco=203697&amp;infra_sistema=100000100&amp;infra_unidade_atual=110000529&amp;infra_hash=3777cfcf316af0fd8115198a73f3fb308f905713e19735f0e4936333f54ace81" TargetMode="External"/><Relationship Id="rId77" Type="http://schemas.openxmlformats.org/officeDocument/2006/relationships/hyperlink" Target="https://sei.ibama.gov.br/sei/controlador.php?acao=procedimento_trabalhar&amp;acao_origem=rel_bloco_protocolo_listar&amp;acao_retorno=rel_bloco_protocolo_listar&amp;id_procedimento=24034312&amp;id_bloco=203697&amp;infra_sistema=100000100&amp;infra_unidade_atual=110000529&amp;infra_hash=875628ecb95714d1e7c9b1adcb9e4dcd64bc4a64d553b3e7d34b813385528907" TargetMode="External"/><Relationship Id="rId100" Type="http://schemas.openxmlformats.org/officeDocument/2006/relationships/hyperlink" Target="https://sei.ibama.gov.br/sei/controlador.php?acao=procedimento_trabalhar&amp;acao_origem=rel_bloco_protocolo_listar&amp;acao_retorno=rel_bloco_protocolo_listar&amp;id_procedimento=24397148&amp;id_bloco=203697&amp;infra_sistema=100000100&amp;infra_unidade_atual=110000529&amp;infra_hash=d21e96f9152927e48ac4e089cd38845fd3c95b4d21f2d467a59ba315d0bbfb64" TargetMode="External"/><Relationship Id="rId282" Type="http://schemas.openxmlformats.org/officeDocument/2006/relationships/hyperlink" Target="https://sei.ibama.gov.br/sei/controlador.php?acao=procedimento_trabalhar&amp;acao_origem=rel_bloco_protocolo_listar&amp;acao_retorno=rel_bloco_protocolo_listar&amp;id_procedimento=25363665&amp;id_bloco=203697&amp;infra_sistema=100000100&amp;infra_unidade_atual=110000529&amp;infra_hash=5c2d72cc6c84e1d7580470d8e348840117ba43cc069d3e6a582ecf57e2290830" TargetMode="External"/><Relationship Id="rId338" Type="http://schemas.openxmlformats.org/officeDocument/2006/relationships/hyperlink" Target="https://sei.ibama.gov.br/sei/controlador.php?acao=procedimento_trabalhar&amp;acao_origem=rel_bloco_protocolo_listar&amp;acao_retorno=rel_bloco_protocolo_listar&amp;id_procedimento=25691089&amp;id_bloco=203697&amp;infra_sistema=100000100&amp;infra_unidade_atual=110000529&amp;infra_hash=98b5f124208ac5eff958771b798871e8477ca67b6705164bce21feb92821c78c" TargetMode="External"/><Relationship Id="rId503" Type="http://schemas.openxmlformats.org/officeDocument/2006/relationships/hyperlink" Target="https://sei.ibama.gov.br/sei/controlador.php?acao=procedimento_trabalhar&amp;acao_origem=rel_bloco_protocolo_listar&amp;acao_retorno=rel_bloco_protocolo_listar&amp;id_procedimento=26422310&amp;id_bloco=203697&amp;infra_sistema=100000100&amp;infra_unidade_atual=110000529&amp;infra_hash=c17f5541e6cb1380517dbfd36670c16066d2d37bead2ee07807c73391e5fcf03" TargetMode="External"/><Relationship Id="rId545" Type="http://schemas.openxmlformats.org/officeDocument/2006/relationships/hyperlink" Target="https://sei.ibama.gov.br/sei/controlador.php?acao=procedimento_trabalhar&amp;acao_origem=rel_bloco_protocolo_listar&amp;acao_retorno=rel_bloco_protocolo_listar&amp;id_procedimento=26580690&amp;id_bloco=203697&amp;infra_sistema=100000100&amp;infra_unidade_atual=110000529&amp;infra_hash=1610eb712f291263cd3edc087c7ef435dc6c65f13b0dbf6b77c757ef792173c9" TargetMode="External"/><Relationship Id="rId587" Type="http://schemas.openxmlformats.org/officeDocument/2006/relationships/hyperlink" Target="https://sei.ibama.gov.br/sei/controlador.php?acao=procedimento_trabalhar&amp;acao_origem=rel_bloco_protocolo_listar&amp;acao_retorno=rel_bloco_protocolo_listar&amp;id_procedimento=26802219&amp;id_bloco=203697&amp;infra_sistema=100000100&amp;infra_unidade_atual=110000529&amp;infra_hash=a2dbf6d4916b4c5d15da774f6c1f800f466c9400d5956d52bd072b715e9e182f" TargetMode="External"/><Relationship Id="rId8" Type="http://schemas.openxmlformats.org/officeDocument/2006/relationships/hyperlink" Target="https://sei.ibama.gov.br/sei/controlador.php?acao=procedimento_trabalhar&amp;acao_origem=rel_bloco_protocolo_listar&amp;acao_retorno=rel_bloco_protocolo_listar&amp;id_procedimento=23654526&amp;id_bloco=203697&amp;infra_sistema=100000100&amp;infra_unidade_atual=110000529&amp;infra_hash=c88212a83e12d38a2f74516eb02ed378d8e58b0f41cc56b026dd3a693bf32473" TargetMode="External"/><Relationship Id="rId142" Type="http://schemas.openxmlformats.org/officeDocument/2006/relationships/hyperlink" Target="https://sei.ibama.gov.br/sei/controlador.php?acao=procedimento_trabalhar&amp;acao_origem=rel_bloco_protocolo_listar&amp;acao_retorno=rel_bloco_protocolo_listar&amp;id_procedimento=24714338&amp;id_bloco=203697&amp;infra_sistema=100000100&amp;infra_unidade_atual=110000529&amp;infra_hash=12c43e9eef7a303941235a3e0f24bf17e47773512a4562ecf6a2b0262da74f8e" TargetMode="External"/><Relationship Id="rId184" Type="http://schemas.openxmlformats.org/officeDocument/2006/relationships/hyperlink" Target="https://sei.ibama.gov.br/sei/controlador.php?acao=procedimento_trabalhar&amp;acao_origem=rel_bloco_protocolo_listar&amp;acao_retorno=rel_bloco_protocolo_listar&amp;id_procedimento=24873719&amp;id_bloco=203697&amp;infra_sistema=100000100&amp;infra_unidade_atual=110000529&amp;infra_hash=e4983941f0483b5817fb221678f44a04b77172c19e7484587b4e0e6d4bb3f8f5" TargetMode="External"/><Relationship Id="rId391" Type="http://schemas.openxmlformats.org/officeDocument/2006/relationships/hyperlink" Target="https://sei.ibama.gov.br/sei/controlador.php?acao=procedimento_trabalhar&amp;acao_origem=rel_bloco_protocolo_listar&amp;acao_retorno=rel_bloco_protocolo_listar&amp;id_procedimento=25983892&amp;id_bloco=203697&amp;infra_sistema=100000100&amp;infra_unidade_atual=110000529&amp;infra_hash=f69f8ac1cc55754f9bb8f3bc09fb02cffba7a6aac5d82818bcfe74dae05c5e46" TargetMode="External"/><Relationship Id="rId405" Type="http://schemas.openxmlformats.org/officeDocument/2006/relationships/hyperlink" Target="https://sei.ibama.gov.br/sei/controlador.php?acao=procedimento_trabalhar&amp;acao_origem=rel_bloco_protocolo_listar&amp;acao_retorno=rel_bloco_protocolo_listar&amp;id_procedimento=26051861&amp;id_bloco=203697&amp;infra_sistema=100000100&amp;infra_unidade_atual=110000529&amp;infra_hash=4f3234e848ec8b508ae38af1d1620a0e01c846eed429e987d4a674dac77a8bc9" TargetMode="External"/><Relationship Id="rId447" Type="http://schemas.openxmlformats.org/officeDocument/2006/relationships/hyperlink" Target="https://sei.ibama.gov.br/sei/controlador.php?acao=procedimento_trabalhar&amp;acao_origem=rel_bloco_protocolo_listar&amp;acao_retorno=rel_bloco_protocolo_listar&amp;id_procedimento=26251610&amp;id_bloco=203697&amp;infra_sistema=100000100&amp;infra_unidade_atual=110000529&amp;infra_hash=c9a7e1490b93fe36b198ed3f96447a1c571a72e94adfaca434a2f71763b4ea74" TargetMode="External"/><Relationship Id="rId612" Type="http://schemas.openxmlformats.org/officeDocument/2006/relationships/hyperlink" Target="https://sei.ibama.gov.br/sei/controlador.php?acao=procedimento_trabalhar&amp;acao_origem=rel_bloco_protocolo_listar&amp;acao_retorno=rel_bloco_protocolo_listar&amp;id_procedimento=26979525&amp;id_bloco=203697&amp;infra_sistema=100000100&amp;infra_unidade_atual=110000529&amp;infra_hash=3701b6f38c273ff3ad42186fe2a5604aedbd2f195d300b9d5230a850f441a4cb" TargetMode="External"/><Relationship Id="rId251" Type="http://schemas.openxmlformats.org/officeDocument/2006/relationships/hyperlink" Target="https://sei.ibama.gov.br/sei/controlador.php?acao=procedimento_trabalhar&amp;acao_origem=rel_bloco_protocolo_listar&amp;acao_retorno=rel_bloco_protocolo_listar&amp;id_procedimento=25282952&amp;id_bloco=203697&amp;infra_sistema=100000100&amp;infra_unidade_atual=110000529&amp;infra_hash=160aba2032cfb4964d2a0830a70979209b025f4aad1775f58d2e403266bd96e9" TargetMode="External"/><Relationship Id="rId489" Type="http://schemas.openxmlformats.org/officeDocument/2006/relationships/hyperlink" Target="https://sei.ibama.gov.br/sei/controlador.php?acao=procedimento_trabalhar&amp;acao_origem=rel_bloco_protocolo_listar&amp;acao_retorno=rel_bloco_protocolo_listar&amp;id_procedimento=26336264&amp;id_bloco=203697&amp;infra_sistema=100000100&amp;infra_unidade_atual=110000529&amp;infra_hash=c6de989cea7c51dd81809bbb10dc2a19f339336eb89c4d1210416954ee6a034e" TargetMode="External"/><Relationship Id="rId654" Type="http://schemas.openxmlformats.org/officeDocument/2006/relationships/hyperlink" Target="https://sei.ibama.gov.br/sei/controlador.php?acao=procedimento_trabalhar&amp;acao_origem=rel_bloco_protocolo_listar&amp;acao_retorno=rel_bloco_protocolo_listar&amp;id_procedimento=27257021&amp;id_bloco=203697&amp;infra_sistema=100000100&amp;infra_unidade_atual=110000529&amp;infra_hash=554d4154761266796bbf91007a0a1c4e3c49efe6ae753335f900cf53e9833ba6" TargetMode="External"/><Relationship Id="rId696" Type="http://schemas.openxmlformats.org/officeDocument/2006/relationships/hyperlink" Target="https://sei.ibama.gov.br/sei/controlador.php?acao=procedimento_trabalhar&amp;acao_origem=rel_bloco_protocolo_listar&amp;acao_retorno=rel_bloco_protocolo_listar&amp;id_procedimento=27641623&amp;id_bloco=203697&amp;infra_sistema=100000100&amp;infra_unidade_atual=110000529&amp;infra_hash=dc8e4b4224476427e56fc5a2a2a111102438a68358d4bda41eeb471724a3a314" TargetMode="External"/><Relationship Id="rId46" Type="http://schemas.openxmlformats.org/officeDocument/2006/relationships/hyperlink" Target="https://sei.ibama.gov.br/sei/controlador.php?acao=procedimento_trabalhar&amp;acao_origem=rel_bloco_protocolo_listar&amp;acao_retorno=rel_bloco_protocolo_listar&amp;id_procedimento=23712070&amp;id_bloco=203697&amp;infra_sistema=100000100&amp;infra_unidade_atual=110000529&amp;infra_hash=aff7bf6531c00e5c6a4519b12201a7b0316fb1c8d09fe6a97226fed58cfc49e8" TargetMode="External"/><Relationship Id="rId293" Type="http://schemas.openxmlformats.org/officeDocument/2006/relationships/hyperlink" Target="https://sei.ibama.gov.br/sei/controlador.php?acao=procedimento_trabalhar&amp;acao_origem=rel_bloco_protocolo_listar&amp;acao_retorno=rel_bloco_protocolo_listar&amp;id_procedimento=25443732&amp;id_bloco=203697&amp;infra_sistema=100000100&amp;infra_unidade_atual=110000529&amp;infra_hash=a097815e6cef1853380d13dc265d7fde674ba3cf6fc9e87617eebf5c8ef40b5a" TargetMode="External"/><Relationship Id="rId307" Type="http://schemas.openxmlformats.org/officeDocument/2006/relationships/hyperlink" Target="https://sei.ibama.gov.br/sei/controlador.php?acao=procedimento_trabalhar&amp;acao_origem=rel_bloco_protocolo_listar&amp;acao_retorno=rel_bloco_protocolo_listar&amp;id_procedimento=25510579&amp;id_bloco=203697&amp;infra_sistema=100000100&amp;infra_unidade_atual=110000529&amp;infra_hash=0e0f51e7c02fbbf838ebea44304db6322e09d19bcd9dc7f454734c27575603ec" TargetMode="External"/><Relationship Id="rId349" Type="http://schemas.openxmlformats.org/officeDocument/2006/relationships/hyperlink" Target="https://sei.ibama.gov.br/sei/controlador.php?acao=procedimento_trabalhar&amp;acao_origem=rel_bloco_protocolo_listar&amp;acao_retorno=rel_bloco_protocolo_listar&amp;id_procedimento=25775491&amp;id_bloco=203697&amp;infra_sistema=100000100&amp;infra_unidade_atual=110000529&amp;infra_hash=507de78c269c5e03d64cb899d8548d18b08214bc41411ad96105f411ac71ba45" TargetMode="External"/><Relationship Id="rId514" Type="http://schemas.openxmlformats.org/officeDocument/2006/relationships/hyperlink" Target="https://sei.ibama.gov.br/sei/controlador.php?acao=procedimento_trabalhar&amp;acao_origem=rel_bloco_protocolo_listar&amp;acao_retorno=rel_bloco_protocolo_listar&amp;id_procedimento=26454174&amp;id_bloco=203697&amp;infra_sistema=100000100&amp;infra_unidade_atual=110000529&amp;infra_hash=730087c0be680f09fdd9b4f95aac8b3e10de3d7a69dc03d7ba7decbe239d62c6" TargetMode="External"/><Relationship Id="rId556" Type="http://schemas.openxmlformats.org/officeDocument/2006/relationships/hyperlink" Target="https://sei.ibama.gov.br/sei/controlador.php?acao=procedimento_trabalhar&amp;acao_origem=rel_bloco_protocolo_listar&amp;acao_retorno=rel_bloco_protocolo_listar&amp;id_procedimento=26658824&amp;id_bloco=203697&amp;infra_sistema=100000100&amp;infra_unidade_atual=110000529&amp;infra_hash=1d4a2a76ddec8a679f7a06ca4e48b470dad66007d7ce32410ee4d5644e568beb" TargetMode="External"/><Relationship Id="rId88" Type="http://schemas.openxmlformats.org/officeDocument/2006/relationships/hyperlink" Target="https://sei.ibama.gov.br/sei/controlador.php?acao=procedimento_trabalhar&amp;acao_origem=rel_bloco_protocolo_listar&amp;acao_retorno=rel_bloco_protocolo_listar&amp;id_procedimento=24192863&amp;id_bloco=203697&amp;infra_sistema=100000100&amp;infra_unidade_atual=110000529&amp;infra_hash=f8b42b5302cb7fe06200efe06fc94f82fda100aae21ef3da57e1cc1eb3334fa5" TargetMode="External"/><Relationship Id="rId111" Type="http://schemas.openxmlformats.org/officeDocument/2006/relationships/hyperlink" Target="https://sei.ibama.gov.br/sei/controlador.php?acao=procedimento_trabalhar&amp;acao_origem=rel_bloco_protocolo_listar&amp;acao_retorno=rel_bloco_protocolo_listar&amp;id_procedimento=26129211&amp;id_bloco=203697&amp;infra_sistema=100000100&amp;infra_unidade_atual=110000529&amp;infra_hash=5ff34f4a85da55e89ea22fd00833f92310df74daacfcef8564387dd3a27854e4" TargetMode="External"/><Relationship Id="rId153" Type="http://schemas.openxmlformats.org/officeDocument/2006/relationships/hyperlink" Target="https://sei.ibama.gov.br/sei/controlador.php?acao=procedimento_trabalhar&amp;acao_origem=rel_bloco_protocolo_listar&amp;acao_retorno=rel_bloco_protocolo_listar&amp;id_procedimento=24765650&amp;id_bloco=203697&amp;infra_sistema=100000100&amp;infra_unidade_atual=110000529&amp;infra_hash=56d8e0dfd1ec082dc34017360905984c7f1a3608c654183910d07990def3af8e" TargetMode="External"/><Relationship Id="rId195" Type="http://schemas.openxmlformats.org/officeDocument/2006/relationships/hyperlink" Target="https://sei.ibama.gov.br/sei/controlador.php?acao=procedimento_trabalhar&amp;acao_origem=rel_bloco_protocolo_listar&amp;acao_retorno=rel_bloco_protocolo_listar&amp;id_procedimento=24978456&amp;id_bloco=203697&amp;infra_sistema=100000100&amp;infra_unidade_atual=110000529&amp;infra_hash=1f55bbc987b150baa0e14b23ae31ff6fa87ed52cba45d252e98ef1a3709c173b" TargetMode="External"/><Relationship Id="rId209" Type="http://schemas.openxmlformats.org/officeDocument/2006/relationships/hyperlink" Target="https://sei.ibama.gov.br/sei/controlador.php?acao=procedimento_trabalhar&amp;acao_origem=rel_bloco_protocolo_listar&amp;acao_retorno=rel_bloco_protocolo_listar&amp;id_procedimento=25087777&amp;id_bloco=203697&amp;infra_sistema=100000100&amp;infra_unidade_atual=110000529&amp;infra_hash=552678bc7c4133be948dbc27cdf019cc197632e3bf602434704f0fc51fb0ffc9" TargetMode="External"/><Relationship Id="rId360" Type="http://schemas.openxmlformats.org/officeDocument/2006/relationships/hyperlink" Target="https://sei.ibama.gov.br/sei/controlador.php?acao=procedimento_trabalhar&amp;acao_origem=rel_bloco_protocolo_listar&amp;acao_retorno=rel_bloco_protocolo_listar&amp;id_procedimento=25828282&amp;id_bloco=203697&amp;infra_sistema=100000100&amp;infra_unidade_atual=110000529&amp;infra_hash=19df6dc037109883492df348a6fb0483a372bfa6d57459dcc315ad80b9f930ec" TargetMode="External"/><Relationship Id="rId416" Type="http://schemas.openxmlformats.org/officeDocument/2006/relationships/hyperlink" Target="https://sei.ibama.gov.br/sei/controlador.php?acao=procedimento_trabalhar&amp;acao_origem=rel_bloco_protocolo_listar&amp;acao_retorno=rel_bloco_protocolo_listar&amp;id_procedimento=26056341&amp;id_bloco=203697&amp;infra_sistema=100000100&amp;infra_unidade_atual=110000529&amp;infra_hash=a5cccfada525e73f95492c75de66787b57c935ea37bbd8c123297160d9206910" TargetMode="External"/><Relationship Id="rId598" Type="http://schemas.openxmlformats.org/officeDocument/2006/relationships/hyperlink" Target="https://sei.ibama.gov.br/sei/controlador.php?acao=procedimento_trabalhar&amp;acao_origem=rel_bloco_protocolo_listar&amp;acao_retorno=rel_bloco_protocolo_listar&amp;id_procedimento=26891720&amp;id_bloco=203697&amp;infra_sistema=100000100&amp;infra_unidade_atual=110000529&amp;infra_hash=aa91f9b894e97c728131a9b3bf23e2b5134f19d5f2e4e8227ef510bde8cedd90" TargetMode="External"/><Relationship Id="rId220" Type="http://schemas.openxmlformats.org/officeDocument/2006/relationships/hyperlink" Target="https://sei.ibama.gov.br/sei/controlador.php?acao=procedimento_trabalhar&amp;acao_origem=rel_bloco_protocolo_listar&amp;acao_retorno=rel_bloco_protocolo_listar&amp;id_procedimento=25117073&amp;id_bloco=203697&amp;infra_sistema=100000100&amp;infra_unidade_atual=110000529&amp;infra_hash=ecda536b7c10cd29c1c647ad8aa75524d2472149849fe0539f00267b2215197e" TargetMode="External"/><Relationship Id="rId458" Type="http://schemas.openxmlformats.org/officeDocument/2006/relationships/hyperlink" Target="https://sei.ibama.gov.br/sei/controlador.php?acao=procedimento_trabalhar&amp;acao_origem=rel_bloco_protocolo_listar&amp;acao_retorno=rel_bloco_protocolo_listar&amp;id_procedimento=26205405&amp;id_bloco=203697&amp;infra_sistema=100000100&amp;infra_unidade_atual=110000529&amp;infra_hash=78f7c0bebe6e1f53b01491dce77a22f9e01e6cf757716fb15f83a4b5baf0f61b" TargetMode="External"/><Relationship Id="rId623" Type="http://schemas.openxmlformats.org/officeDocument/2006/relationships/hyperlink" Target="https://sei.ibama.gov.br/sei/controlador.php?acao=procedimento_trabalhar&amp;acao_origem=rel_bloco_protocolo_listar&amp;acao_retorno=rel_bloco_protocolo_listar&amp;id_procedimento=27085967&amp;id_bloco=203697&amp;infra_sistema=100000100&amp;infra_unidade_atual=110000529&amp;infra_hash=13901f1524870162cd3355193d61e310e01f31f97917379bea45b78a13b72fdc" TargetMode="External"/><Relationship Id="rId665" Type="http://schemas.openxmlformats.org/officeDocument/2006/relationships/hyperlink" Target="https://sei.ibama.gov.br/sei/controlador.php?acao=procedimento_trabalhar&amp;acao_origem=rel_bloco_protocolo_listar&amp;acao_retorno=rel_bloco_protocolo_listar&amp;id_procedimento=27359385&amp;id_bloco=203697&amp;infra_sistema=100000100&amp;infra_unidade_atual=110000529&amp;infra_hash=203ad431dc2931712e691f4089705ed34413d809aa7b42f73b756b1bee0d0a32" TargetMode="External"/><Relationship Id="rId15" Type="http://schemas.openxmlformats.org/officeDocument/2006/relationships/hyperlink" Target="https://sei.ibama.gov.br/sei/controlador.php?acao=procedimento_trabalhar&amp;acao_origem=rel_bloco_protocolo_listar&amp;acao_retorno=rel_bloco_protocolo_listar&amp;id_procedimento=23799889&amp;id_bloco=203697&amp;infra_sistema=100000100&amp;infra_unidade_atual=110000529&amp;infra_hash=afb3d7427a47464ce90db982c282f5009d5c8c5a6ba9a9f872ffd04313294e1e" TargetMode="External"/><Relationship Id="rId57" Type="http://schemas.openxmlformats.org/officeDocument/2006/relationships/hyperlink" Target="https://sei.ibama.gov.br/sei/controlador.php?acao=procedimento_trabalhar&amp;acao_origem=rel_bloco_protocolo_listar&amp;acao_retorno=rel_bloco_protocolo_listar&amp;id_procedimento=23781322&amp;id_bloco=203697&amp;infra_sistema=100000100&amp;infra_unidade_atual=110000529&amp;infra_hash=1889d4d557e316f5f3347c4ded6fddd1b56cdd60a3fbf5d1bf96768c8caf281e" TargetMode="External"/><Relationship Id="rId262" Type="http://schemas.openxmlformats.org/officeDocument/2006/relationships/hyperlink" Target="https://sei.ibama.gov.br/sei/controlador.php?acao=procedimento_trabalhar&amp;acao_origem=rel_bloco_protocolo_listar&amp;acao_retorno=rel_bloco_protocolo_listar&amp;id_procedimento=25258668&amp;id_bloco=203697&amp;infra_sistema=100000100&amp;infra_unidade_atual=110000529&amp;infra_hash=a6aec29851b2a352559d25639c5a5dc09b70a95fe36605a31b86fb3ee51bcd07" TargetMode="External"/><Relationship Id="rId318" Type="http://schemas.openxmlformats.org/officeDocument/2006/relationships/hyperlink" Target="https://sei.ibama.gov.br/sei/controlador.php?acao=procedimento_trabalhar&amp;acao_origem=rel_bloco_protocolo_listar&amp;acao_retorno=rel_bloco_protocolo_listar&amp;id_procedimento=25574992&amp;id_bloco=203697&amp;infra_sistema=100000100&amp;infra_unidade_atual=110000529&amp;infra_hash=172158d559fdb8aab1baa779e53d8ff47b8ab3dffdcdad88686becf465950e7b" TargetMode="External"/><Relationship Id="rId525" Type="http://schemas.openxmlformats.org/officeDocument/2006/relationships/hyperlink" Target="https://sei.ibama.gov.br/sei/controlador.php?acao=procedimento_trabalhar&amp;acao_origem=rel_bloco_protocolo_listar&amp;acao_retorno=rel_bloco_protocolo_listar&amp;id_procedimento=26508820&amp;id_bloco=203697&amp;infra_sistema=100000100&amp;infra_unidade_atual=110000529&amp;infra_hash=88161635657cc7267cda7d1dd55d49a27034a8a1b727ee1e569eab681c7bd540" TargetMode="External"/><Relationship Id="rId567" Type="http://schemas.openxmlformats.org/officeDocument/2006/relationships/hyperlink" Target="https://sei.ibama.gov.br/sei/controlador.php?acao=procedimento_trabalhar&amp;acao_origem=rel_bloco_protocolo_listar&amp;acao_retorno=rel_bloco_protocolo_listar&amp;id_procedimento=26752424&amp;id_bloco=203697&amp;infra_sistema=100000100&amp;infra_unidade_atual=110000529&amp;infra_hash=1c85becdfebe5eead8f5581006b91a7ba36e338ab9c2b6532d449da30a78f06e" TargetMode="External"/><Relationship Id="rId99" Type="http://schemas.openxmlformats.org/officeDocument/2006/relationships/hyperlink" Target="https://sei.ibama.gov.br/sei/controlador.php?acao=procedimento_trabalhar&amp;acao_origem=rel_bloco_protocolo_listar&amp;acao_retorno=rel_bloco_protocolo_listar&amp;id_procedimento=24334071&amp;id_bloco=203697&amp;infra_sistema=100000100&amp;infra_unidade_atual=110000529&amp;infra_hash=3058a5e3ab9ff02ca172a9e64518e355138b822b92f46ff6ae6df28ebcfe1a33" TargetMode="External"/><Relationship Id="rId122" Type="http://schemas.openxmlformats.org/officeDocument/2006/relationships/hyperlink" Target="https://sei.ibama.gov.br/sei/controlador.php?acao=procedimento_trabalhar&amp;acao_origem=rel_bloco_protocolo_listar&amp;acao_retorno=rel_bloco_protocolo_listar&amp;id_procedimento=24623128&amp;id_bloco=203697&amp;infra_sistema=100000100&amp;infra_unidade_atual=110000529&amp;infra_hash=eb88d1065457b0cafbc14bbbceeefc8a843749a9b356f11b747673ae74705cfb" TargetMode="External"/><Relationship Id="rId164" Type="http://schemas.openxmlformats.org/officeDocument/2006/relationships/hyperlink" Target="https://sei.ibama.gov.br/sei/controlador.php?acao=procedimento_trabalhar&amp;acao_origem=rel_bloco_protocolo_listar&amp;acao_retorno=rel_bloco_protocolo_listar&amp;id_procedimento=24793027&amp;id_bloco=203697&amp;infra_sistema=100000100&amp;infra_unidade_atual=110000529&amp;infra_hash=3496da8d7a112e45eb01f1705d15ed6338162ec801979e3d193b2b6338758fca" TargetMode="External"/><Relationship Id="rId371" Type="http://schemas.openxmlformats.org/officeDocument/2006/relationships/hyperlink" Target="https://sei.ibama.gov.br/sei/controlador.php?acao=procedimento_trabalhar&amp;acao_origem=rel_bloco_protocolo_listar&amp;acao_retorno=rel_bloco_protocolo_listar&amp;id_procedimento=25863554&amp;id_bloco=203697&amp;infra_sistema=100000100&amp;infra_unidade_atual=110000529&amp;infra_hash=dcf3afa5bd1534c403f87ca9ca93f5940064add3f4dc3e50dfc12c5667f7eaca" TargetMode="External"/><Relationship Id="rId427" Type="http://schemas.openxmlformats.org/officeDocument/2006/relationships/hyperlink" Target="https://sei.ibama.gov.br/sei/controlador.php?acao=procedimento_trabalhar&amp;acao_origem=rel_bloco_protocolo_listar&amp;acao_retorno=rel_bloco_protocolo_listar&amp;id_procedimento=26129129&amp;id_bloco=203697&amp;infra_sistema=100000100&amp;infra_unidade_atual=110000529&amp;infra_hash=3967d8f7ce06b4a13da97a775ace7c4c9bd10125047828df9a3278d70945ddf3" TargetMode="External"/><Relationship Id="rId469" Type="http://schemas.openxmlformats.org/officeDocument/2006/relationships/hyperlink" Target="https://sei.ibama.gov.br/sei/controlador.php?acao=procedimento_trabalhar&amp;acao_origem=rel_bloco_protocolo_listar&amp;acao_retorno=rel_bloco_protocolo_listar&amp;id_procedimento=26241490&amp;id_bloco=203697&amp;infra_sistema=100000100&amp;infra_unidade_atual=110000529&amp;infra_hash=60368055fb276ae785d80c3b62d7718c075f4767252db9f5f5d89d2db01b4139" TargetMode="External"/><Relationship Id="rId634" Type="http://schemas.openxmlformats.org/officeDocument/2006/relationships/hyperlink" Target="https://sei.ibama.gov.br/sei/controlador.php?acao=procedimento_trabalhar&amp;acao_origem=rel_bloco_protocolo_listar&amp;acao_retorno=rel_bloco_protocolo_listar&amp;id_procedimento=27152954&amp;id_bloco=203697&amp;infra_sistema=100000100&amp;infra_unidade_atual=110000529&amp;infra_hash=5f16e7dbce760bd07345ebf4e06f5e6d3f938aa54d238038e771c58d3c50ca5e" TargetMode="External"/><Relationship Id="rId676" Type="http://schemas.openxmlformats.org/officeDocument/2006/relationships/hyperlink" Target="https://sei.ibama.gov.br/sei/controlador.php?acao=procedimento_trabalhar&amp;acao_origem=rel_bloco_protocolo_listar&amp;acao_retorno=rel_bloco_protocolo_listar&amp;id_procedimento=27482844&amp;id_bloco=203697&amp;infra_sistema=100000100&amp;infra_unidade_atual=110000529&amp;infra_hash=d1e7bb8dd58268a590f52a60cccc6ab68732194dac14c3d456134b2bbfd89c1a" TargetMode="External"/><Relationship Id="rId26" Type="http://schemas.openxmlformats.org/officeDocument/2006/relationships/hyperlink" Target="https://sei.ibama.gov.br/sei/controlador.php?acao=procedimento_trabalhar&amp;acao_origem=rel_bloco_protocolo_listar&amp;acao_retorno=rel_bloco_protocolo_listar&amp;id_procedimento=23668322&amp;id_bloco=203697&amp;infra_sistema=100000100&amp;infra_unidade_atual=110000529&amp;infra_hash=0ff0d7ec77c132d889828527af7aae852b51602b12c4b9feac3433af801a481f" TargetMode="External"/><Relationship Id="rId231" Type="http://schemas.openxmlformats.org/officeDocument/2006/relationships/hyperlink" Target="https://sei.ibama.gov.br/sei/controlador.php?acao=procedimento_trabalhar&amp;acao_origem=rel_bloco_protocolo_listar&amp;acao_retorno=rel_bloco_protocolo_listar&amp;id_procedimento=25143911&amp;id_bloco=203697&amp;infra_sistema=100000100&amp;infra_unidade_atual=110000529&amp;infra_hash=65ca247f5cd6661df3b6b782dd4c71b94390a13e61d8865da2bed32779252294" TargetMode="External"/><Relationship Id="rId273" Type="http://schemas.openxmlformats.org/officeDocument/2006/relationships/hyperlink" Target="https://sei.ibama.gov.br/sei/controlador.php?acao=procedimento_trabalhar&amp;acao_origem=rel_bloco_protocolo_listar&amp;acao_retorno=rel_bloco_protocolo_listar&amp;id_procedimento=25337413&amp;id_bloco=203697&amp;infra_sistema=100000100&amp;infra_unidade_atual=110000529&amp;infra_hash=76892df1e0f09b8e762dcbb761ed43eb44a4eee4badf93a77a01913bd7c2aa34" TargetMode="External"/><Relationship Id="rId329" Type="http://schemas.openxmlformats.org/officeDocument/2006/relationships/hyperlink" Target="https://sei.ibama.gov.br/sei/controlador.php?acao=procedimento_trabalhar&amp;acao_origem=rel_bloco_protocolo_listar&amp;acao_retorno=rel_bloco_protocolo_listar&amp;id_procedimento=25695602&amp;id_bloco=203697&amp;infra_sistema=100000100&amp;infra_unidade_atual=110000529&amp;infra_hash=890a9ce06c656b325a8f142a47abbc63c8257fa4734fc2cada613936b572a12d" TargetMode="External"/><Relationship Id="rId480" Type="http://schemas.openxmlformats.org/officeDocument/2006/relationships/hyperlink" Target="https://sei.ibama.gov.br/sei/controlador.php?acao=procedimento_trabalhar&amp;acao_origem=rel_bloco_protocolo_listar&amp;acao_retorno=rel_bloco_protocolo_listar&amp;id_procedimento=26298507&amp;id_bloco=203697&amp;infra_sistema=100000100&amp;infra_unidade_atual=110000529&amp;infra_hash=fc62184f828bd2ec794086fd0b32026a0d01ba53a0ccedfbd43b15326118829f" TargetMode="External"/><Relationship Id="rId536" Type="http://schemas.openxmlformats.org/officeDocument/2006/relationships/hyperlink" Target="https://sei.ibama.gov.br/sei/controlador.php?acao=procedimento_trabalhar&amp;acao_origem=rel_bloco_protocolo_listar&amp;acao_retorno=rel_bloco_protocolo_listar&amp;id_procedimento=26575742&amp;id_bloco=203697&amp;infra_sistema=100000100&amp;infra_unidade_atual=110000529&amp;infra_hash=00dba67e06f9173c1c9f075e2d404c17ba0cec23020e1e30f31f0cdecfc90823" TargetMode="External"/><Relationship Id="rId701" Type="http://schemas.openxmlformats.org/officeDocument/2006/relationships/hyperlink" Target="https://sei.ibama.gov.br/sei/controlador.php?acao=procedimento_trabalhar&amp;acao_origem=rel_bloco_protocolo_listar&amp;acao_retorno=rel_bloco_protocolo_listar&amp;id_procedimento=24666070&amp;id_bloco=203697&amp;infra_sistema=100000100&amp;infra_unidade_atual=110000529&amp;infra_hash=2c8cebe1371ae97ccfb5f2c9bdd39996ac8c7cf970eb67cf5b8e79189b295b10" TargetMode="External"/><Relationship Id="rId68" Type="http://schemas.openxmlformats.org/officeDocument/2006/relationships/hyperlink" Target="https://sei.ibama.gov.br/sei/controlador.php?acao=procedimento_trabalhar&amp;acao_origem=rel_bloco_protocolo_listar&amp;acao_retorno=rel_bloco_protocolo_listar&amp;id_procedimento=23912779&amp;id_bloco=203697&amp;infra_sistema=100000100&amp;infra_unidade_atual=110000529&amp;infra_hash=ec0688419dad9907dcfc65875cba61ac5d598c95c9c1229c6ae07ad27eb6a976" TargetMode="External"/><Relationship Id="rId133" Type="http://schemas.openxmlformats.org/officeDocument/2006/relationships/hyperlink" Target="https://sei.ibama.gov.br/sei/controlador.php?acao=procedimento_trabalhar&amp;acao_origem=rel_bloco_protocolo_listar&amp;acao_retorno=rel_bloco_protocolo_listar&amp;id_procedimento=24666923&amp;id_bloco=203697&amp;infra_sistema=100000100&amp;infra_unidade_atual=110000529&amp;infra_hash=70e7e55c0e09be3301896cf2a479429f4ceacb4302c233cf92e565928bd625d5" TargetMode="External"/><Relationship Id="rId175" Type="http://schemas.openxmlformats.org/officeDocument/2006/relationships/hyperlink" Target="https://sei.ibama.gov.br/sei/controlador.php?acao=procedimento_trabalhar&amp;acao_origem=rel_bloco_protocolo_listar&amp;acao_retorno=rel_bloco_protocolo_listar&amp;id_procedimento=24830455&amp;id_bloco=203697&amp;infra_sistema=100000100&amp;infra_unidade_atual=110000529&amp;infra_hash=533ab31bb716894d960c29b68627f7b62f68d62e9479cccd8e98caa6a1e9bd5e" TargetMode="External"/><Relationship Id="rId340" Type="http://schemas.openxmlformats.org/officeDocument/2006/relationships/hyperlink" Target="https://sei.ibama.gov.br/sei/controlador.php?acao=procedimento_trabalhar&amp;acao_origem=rel_bloco_protocolo_listar&amp;acao_retorno=rel_bloco_protocolo_listar&amp;id_procedimento=25717193&amp;id_bloco=203697&amp;infra_sistema=100000100&amp;infra_unidade_atual=110000529&amp;infra_hash=fd6493fed953edaf91e55e39e1e5f63d481d72ca881d4fcb1d9cbf0aa690443e" TargetMode="External"/><Relationship Id="rId578" Type="http://schemas.openxmlformats.org/officeDocument/2006/relationships/hyperlink" Target="https://sei.ibama.gov.br/sei/controlador.php?acao=procedimento_trabalhar&amp;acao_origem=rel_bloco_protocolo_listar&amp;acao_retorno=rel_bloco_protocolo_listar&amp;id_procedimento=26763907&amp;id_bloco=203697&amp;infra_sistema=100000100&amp;infra_unidade_atual=110000529&amp;infra_hash=10d90658deefdf554daba4314a9de76e550e90615eb980423c682e85fbea4dfd" TargetMode="External"/><Relationship Id="rId200" Type="http://schemas.openxmlformats.org/officeDocument/2006/relationships/hyperlink" Target="https://sei.ibama.gov.br/sei/controlador.php?acao=procedimento_trabalhar&amp;acao_origem=rel_bloco_protocolo_listar&amp;acao_retorno=rel_bloco_protocolo_listar&amp;id_procedimento=25000616&amp;id_bloco=203697&amp;infra_sistema=100000100&amp;infra_unidade_atual=110000529&amp;infra_hash=b57edf729012264d26351c467030d40226c203eb1c86b6f963b35defecd42815" TargetMode="External"/><Relationship Id="rId382" Type="http://schemas.openxmlformats.org/officeDocument/2006/relationships/hyperlink" Target="https://sei.ibama.gov.br/sei/controlador.php?acao=procedimento_trabalhar&amp;acao_origem=rel_bloco_protocolo_listar&amp;acao_retorno=rel_bloco_protocolo_listar&amp;id_procedimento=25932692&amp;id_bloco=203697&amp;infra_sistema=100000100&amp;infra_unidade_atual=110000529&amp;infra_hash=ab31152341b267066193b034af1a86845c4450c369e1eb2560a4c744303e3394" TargetMode="External"/><Relationship Id="rId438" Type="http://schemas.openxmlformats.org/officeDocument/2006/relationships/hyperlink" Target="https://sei.ibama.gov.br/sei/controlador.php?acao=procedimento_trabalhar&amp;acao_origem=rel_bloco_protocolo_listar&amp;acao_retorno=rel_bloco_protocolo_listar&amp;id_procedimento=26393818&amp;id_bloco=203697&amp;infra_sistema=100000100&amp;infra_unidade_atual=110000529&amp;infra_hash=b79a03358840be6148e12fd8998cc8d1378005e2a0689b0f7c7e508579b77241" TargetMode="External"/><Relationship Id="rId603" Type="http://schemas.openxmlformats.org/officeDocument/2006/relationships/hyperlink" Target="https://sei.ibama.gov.br/sei/controlador.php?acao=procedimento_trabalhar&amp;acao_origem=rel_bloco_protocolo_listar&amp;acao_retorno=rel_bloco_protocolo_listar&amp;id_procedimento=26921106&amp;id_bloco=203697&amp;infra_sistema=100000100&amp;infra_unidade_atual=110000529&amp;infra_hash=c20da2ca77c7207cc54aa0fffadbb2536f6ba03465fb1e6bc1da33e6ff401f85" TargetMode="External"/><Relationship Id="rId645" Type="http://schemas.openxmlformats.org/officeDocument/2006/relationships/hyperlink" Target="https://sei.ibama.gov.br/sei/controlador.php?acao=procedimento_trabalhar&amp;acao_origem=rel_bloco_protocolo_listar&amp;acao_retorno=rel_bloco_protocolo_listar&amp;id_procedimento=27286111&amp;id_bloco=203697&amp;infra_sistema=100000100&amp;infra_unidade_atual=110000529&amp;infra_hash=28ab517a3d170a702784cccd230f8513ee6e83c4a7b35ae5f10efad6acece16c" TargetMode="External"/><Relationship Id="rId687" Type="http://schemas.openxmlformats.org/officeDocument/2006/relationships/hyperlink" Target="https://sei.ibama.gov.br/sei/controlador.php?acao=procedimento_trabalhar&amp;acao_origem=rel_bloco_protocolo_listar&amp;acao_retorno=rel_bloco_protocolo_listar&amp;id_procedimento=27607460&amp;id_bloco=203697&amp;infra_sistema=100000100&amp;infra_unidade_atual=110000529&amp;infra_hash=55159afa85837d1b012ad7358b607638447a4c4ff553cfac357930d6947d2463" TargetMode="External"/><Relationship Id="rId242" Type="http://schemas.openxmlformats.org/officeDocument/2006/relationships/hyperlink" Target="https://sei.ibama.gov.br/sei/controlador.php?acao=procedimento_trabalhar&amp;acao_origem=rel_bloco_protocolo_listar&amp;acao_retorno=rel_bloco_protocolo_listar&amp;id_procedimento=25198027&amp;id_bloco=203697&amp;infra_sistema=100000100&amp;infra_unidade_atual=110000529&amp;infra_hash=db741ff842f5a1ef47dbc051009340588f5703c0c813ee898cc69f09850d4fe8" TargetMode="External"/><Relationship Id="rId284" Type="http://schemas.openxmlformats.org/officeDocument/2006/relationships/hyperlink" Target="https://sei.ibama.gov.br/sei/controlador.php?acao=procedimento_trabalhar&amp;acao_origem=rel_bloco_protocolo_listar&amp;acao_retorno=rel_bloco_protocolo_listar&amp;id_procedimento=25375643&amp;id_bloco=203697&amp;infra_sistema=100000100&amp;infra_unidade_atual=110000529&amp;infra_hash=baa7ebb36ea54676901bb603c033a6f9bf9a6bf149b04397618e4af3bc09cb68" TargetMode="External"/><Relationship Id="rId491" Type="http://schemas.openxmlformats.org/officeDocument/2006/relationships/hyperlink" Target="https://sei.ibama.gov.br/sei/controlador.php?acao=procedimento_trabalhar&amp;acao_origem=rel_bloco_protocolo_listar&amp;acao_retorno=rel_bloco_protocolo_listar&amp;id_procedimento=26331620&amp;id_bloco=203697&amp;infra_sistema=100000100&amp;infra_unidade_atual=110000529&amp;infra_hash=1b5500bfa821e8d903a468067c751ee5ea3279a72957dab90cf442ff1b6d7a59" TargetMode="External"/><Relationship Id="rId505" Type="http://schemas.openxmlformats.org/officeDocument/2006/relationships/hyperlink" Target="https://sei.ibama.gov.br/sei/controlador.php?acao=procedimento_trabalhar&amp;acao_origem=rel_bloco_protocolo_listar&amp;acao_retorno=rel_bloco_protocolo_listar&amp;id_procedimento=26419998&amp;id_bloco=203697&amp;infra_sistema=100000100&amp;infra_unidade_atual=110000529&amp;infra_hash=c1a9c3062fb1ebca8778ca01ce9d2be57dd639a77a8e9edbfe3a8f2a4bb453ee" TargetMode="External"/><Relationship Id="rId37" Type="http://schemas.openxmlformats.org/officeDocument/2006/relationships/hyperlink" Target="https://sei.ibama.gov.br/sei/controlador.php?acao=procedimento_trabalhar&amp;acao_origem=rel_bloco_protocolo_listar&amp;acao_retorno=rel_bloco_protocolo_listar&amp;id_procedimento=23700236&amp;id_bloco=203697&amp;infra_sistema=100000100&amp;infra_unidade_atual=110000529&amp;infra_hash=76278b468b9e06a3750fc4a9c76db09cb87c05292c33655a39aa1e4f7d16b5d5" TargetMode="External"/><Relationship Id="rId79" Type="http://schemas.openxmlformats.org/officeDocument/2006/relationships/hyperlink" Target="https://sei.ibama.gov.br/sei/controlador.php?acao=procedimento_trabalhar&amp;acao_origem=rel_bloco_protocolo_listar&amp;acao_retorno=rel_bloco_protocolo_listar&amp;id_procedimento=24105095&amp;id_bloco=203697&amp;infra_sistema=100000100&amp;infra_unidade_atual=110000529&amp;infra_hash=4184d081c236394663ccdf63214616b07ff5a6e67e114c0f9d073ad28d6b1aa8" TargetMode="External"/><Relationship Id="rId102" Type="http://schemas.openxmlformats.org/officeDocument/2006/relationships/hyperlink" Target="https://sei.ibama.gov.br/sei/controlador.php?acao=procedimento_trabalhar&amp;acao_origem=rel_bloco_protocolo_listar&amp;acao_retorno=rel_bloco_protocolo_listar&amp;id_procedimento=24396640&amp;id_bloco=203697&amp;infra_sistema=100000100&amp;infra_unidade_atual=110000529&amp;infra_hash=7cc902f8e24fc2fedb63d53eb1ffb7d01ebdce941b301a598e425321b11bfbda" TargetMode="External"/><Relationship Id="rId144" Type="http://schemas.openxmlformats.org/officeDocument/2006/relationships/hyperlink" Target="https://sei.ibama.gov.br/sei/controlador.php?acao=procedimento_trabalhar&amp;acao_origem=rel_bloco_protocolo_listar&amp;acao_retorno=rel_bloco_protocolo_listar&amp;id_procedimento=24723346&amp;id_bloco=203697&amp;infra_sistema=100000100&amp;infra_unidade_atual=110000529&amp;infra_hash=8db02e9d14fcf52bc4eae152d2743b0be6270c7f37f1b83d3d381b95be844118" TargetMode="External"/><Relationship Id="rId547" Type="http://schemas.openxmlformats.org/officeDocument/2006/relationships/hyperlink" Target="https://sei.ibama.gov.br/sei/controlador.php?acao=procedimento_trabalhar&amp;acao_origem=rel_bloco_protocolo_listar&amp;acao_retorno=rel_bloco_protocolo_listar&amp;id_procedimento=26585450&amp;id_bloco=203697&amp;infra_sistema=100000100&amp;infra_unidade_atual=110000529&amp;infra_hash=bd68f1d80d87ee8b7c3d4b44ba212c4ccd2b767146849f972242f409159206e8" TargetMode="External"/><Relationship Id="rId589" Type="http://schemas.openxmlformats.org/officeDocument/2006/relationships/hyperlink" Target="https://sei.ibama.gov.br/sei/controlador.php?acao=procedimento_trabalhar&amp;acao_origem=rel_bloco_protocolo_listar&amp;acao_retorno=rel_bloco_protocolo_listar&amp;id_procedimento=26843325&amp;id_bloco=203697&amp;infra_sistema=100000100&amp;infra_unidade_atual=110000529&amp;infra_hash=86c5aa3dd717fd8241a199e99b289f0a1f22d25c6e92d33af56884ff480db402" TargetMode="External"/><Relationship Id="rId90" Type="http://schemas.openxmlformats.org/officeDocument/2006/relationships/hyperlink" Target="https://sei.ibama.gov.br/sei/controlador.php?acao=procedimento_trabalhar&amp;acao_origem=rel_bloco_protocolo_listar&amp;acao_retorno=rel_bloco_protocolo_listar&amp;id_procedimento=24297973&amp;id_bloco=203697&amp;infra_sistema=100000100&amp;infra_unidade_atual=110000529&amp;infra_hash=16a48172f2a5828325f11a32152bb57f1a69967357abd2381e420c7af50c4da7" TargetMode="External"/><Relationship Id="rId186" Type="http://schemas.openxmlformats.org/officeDocument/2006/relationships/hyperlink" Target="https://sei.ibama.gov.br/sei/controlador.php?acao=procedimento_trabalhar&amp;acao_origem=rel_bloco_protocolo_listar&amp;acao_retorno=rel_bloco_protocolo_listar&amp;id_procedimento=24900029&amp;id_bloco=203697&amp;infra_sistema=100000100&amp;infra_unidade_atual=110000529&amp;infra_hash=679e182f8985447c94c8ad807232bfea55e82f124f45c9f0ea9d801b5a4ec9dc" TargetMode="External"/><Relationship Id="rId351" Type="http://schemas.openxmlformats.org/officeDocument/2006/relationships/hyperlink" Target="https://sei.ibama.gov.br/sei/controlador.php?acao=procedimento_trabalhar&amp;acao_origem=rel_bloco_protocolo_listar&amp;acao_retorno=rel_bloco_protocolo_listar&amp;id_procedimento=25836368&amp;id_bloco=203697&amp;infra_sistema=100000100&amp;infra_unidade_atual=110000529&amp;infra_hash=64764db31613d0424a6d4963d405d56f12a7c71b1cfac528c68d59a873a32643" TargetMode="External"/><Relationship Id="rId393" Type="http://schemas.openxmlformats.org/officeDocument/2006/relationships/hyperlink" Target="https://sei.ibama.gov.br/sei/controlador.php?acao=procedimento_trabalhar&amp;acao_origem=rel_bloco_protocolo_listar&amp;acao_retorno=rel_bloco_protocolo_listar&amp;id_procedimento=25981744&amp;id_bloco=203697&amp;infra_sistema=100000100&amp;infra_unidade_atual=110000529&amp;infra_hash=fc6f6d84bd8a3d4a45b343795de610658fd37e0dfde3eac8ba2728be5e616238" TargetMode="External"/><Relationship Id="rId407" Type="http://schemas.openxmlformats.org/officeDocument/2006/relationships/hyperlink" Target="https://sei.ibama.gov.br/sei/controlador.php?acao=procedimento_trabalhar&amp;acao_origem=rel_bloco_protocolo_listar&amp;acao_retorno=rel_bloco_protocolo_listar&amp;id_procedimento=26027404&amp;id_bloco=203697&amp;infra_sistema=100000100&amp;infra_unidade_atual=110000529&amp;infra_hash=6896014bceab2557e959266b183cbc20510e687439626d5da7186eb221e3749c" TargetMode="External"/><Relationship Id="rId449" Type="http://schemas.openxmlformats.org/officeDocument/2006/relationships/hyperlink" Target="https://sei.ibama.gov.br/sei/controlador.php?acao=procedimento_trabalhar&amp;acao_origem=rel_bloco_protocolo_listar&amp;acao_retorno=rel_bloco_protocolo_listar&amp;id_procedimento=26187621&amp;id_bloco=203697&amp;infra_sistema=100000100&amp;infra_unidade_atual=110000529&amp;infra_hash=38bc2593c19d3f421b35fc1e2388b61b15c7b3fbcbf083eddb411a7e3156cf29" TargetMode="External"/><Relationship Id="rId614" Type="http://schemas.openxmlformats.org/officeDocument/2006/relationships/hyperlink" Target="https://sei.ibama.gov.br/sei/controlador.php?acao=procedimento_trabalhar&amp;acao_origem=rel_bloco_protocolo_listar&amp;acao_retorno=rel_bloco_protocolo_listar&amp;id_procedimento=27005215&amp;id_bloco=203697&amp;infra_sistema=100000100&amp;infra_unidade_atual=110000529&amp;infra_hash=fab1cd35b75186166279ce948688615f615206f67f4aedde4095b6eae69411e1" TargetMode="External"/><Relationship Id="rId656" Type="http://schemas.openxmlformats.org/officeDocument/2006/relationships/hyperlink" Target="https://sei.ibama.gov.br/sei/controlador.php?acao=procedimento_trabalhar&amp;acao_origem=rel_bloco_protocolo_listar&amp;acao_retorno=rel_bloco_protocolo_listar&amp;id_procedimento=27267988&amp;id_bloco=203697&amp;infra_sistema=100000100&amp;infra_unidade_atual=110000529&amp;infra_hash=856fce6d3167e97c5c56017ad233d3fc241b2b71000174d7e718659bb0d95bbd" TargetMode="External"/><Relationship Id="rId211" Type="http://schemas.openxmlformats.org/officeDocument/2006/relationships/hyperlink" Target="https://sei.ibama.gov.br/sei/controlador.php?acao=procedimento_trabalhar&amp;acao_origem=rel_bloco_protocolo_listar&amp;acao_retorno=rel_bloco_protocolo_listar&amp;id_procedimento=25093861&amp;id_bloco=203697&amp;infra_sistema=100000100&amp;infra_unidade_atual=110000529&amp;infra_hash=26523a2bf3c4127c7e5d943abccb329b377b1592fc3a227e597da757a715c14d" TargetMode="External"/><Relationship Id="rId253" Type="http://schemas.openxmlformats.org/officeDocument/2006/relationships/hyperlink" Target="https://sei.ibama.gov.br/sei/controlador.php?acao=procedimento_trabalhar&amp;acao_origem=rel_bloco_protocolo_listar&amp;acao_retorno=rel_bloco_protocolo_listar&amp;id_procedimento=25247051&amp;id_bloco=203697&amp;infra_sistema=100000100&amp;infra_unidade_atual=110000529&amp;infra_hash=4edf9733c2f39db5cf7890a1301523c0a65c9872dc0828644b47222521b135e8" TargetMode="External"/><Relationship Id="rId295" Type="http://schemas.openxmlformats.org/officeDocument/2006/relationships/hyperlink" Target="https://sei.ibama.gov.br/sei/controlador.php?acao=procedimento_trabalhar&amp;acao_origem=rel_bloco_protocolo_listar&amp;acao_retorno=rel_bloco_protocolo_listar&amp;id_procedimento=25471390&amp;id_bloco=203697&amp;infra_sistema=100000100&amp;infra_unidade_atual=110000529&amp;infra_hash=31b8cc5323c434501687d6429bdaf8726db7187bc124ee3455baadfa10c07637" TargetMode="External"/><Relationship Id="rId309" Type="http://schemas.openxmlformats.org/officeDocument/2006/relationships/hyperlink" Target="https://sei.ibama.gov.br/sei/controlador.php?acao=procedimento_trabalhar&amp;acao_origem=rel_bloco_protocolo_listar&amp;acao_retorno=rel_bloco_protocolo_listar&amp;id_procedimento=25546750&amp;id_bloco=203697&amp;infra_sistema=100000100&amp;infra_unidade_atual=110000529&amp;infra_hash=46bf87c59ba7be88be38f9bc79556dd73c6e05f9bfecf0a1de1a6c570df6e65c" TargetMode="External"/><Relationship Id="rId460" Type="http://schemas.openxmlformats.org/officeDocument/2006/relationships/hyperlink" Target="https://sei.ibama.gov.br/sei/controlador.php?acao=procedimento_trabalhar&amp;acao_origem=rel_bloco_protocolo_listar&amp;acao_retorno=rel_bloco_protocolo_listar&amp;id_procedimento=26202386&amp;id_bloco=203697&amp;infra_sistema=100000100&amp;infra_unidade_atual=110000529&amp;infra_hash=690e60019fe0dfdabc7709709ef8a9f886fc8e0b8107d8cea53b3e2c6aaf19f4" TargetMode="External"/><Relationship Id="rId516" Type="http://schemas.openxmlformats.org/officeDocument/2006/relationships/hyperlink" Target="https://sei.ibama.gov.br/sei/controlador.php?acao=procedimento_trabalhar&amp;acao_origem=rel_bloco_protocolo_listar&amp;acao_retorno=rel_bloco_protocolo_listar&amp;id_procedimento=26473471&amp;id_bloco=203697&amp;infra_sistema=100000100&amp;infra_unidade_atual=110000529&amp;infra_hash=f495e9f8c5e73474f909d4a792682d7e5e292743f5ecb050f0c0329ae5613dcb" TargetMode="External"/><Relationship Id="rId698" Type="http://schemas.openxmlformats.org/officeDocument/2006/relationships/hyperlink" Target="https://sei.ibama.gov.br/sei/controlador.php?acao=procedimento_trabalhar&amp;acao_origem=rel_bloco_protocolo_listar&amp;acao_retorno=rel_bloco_protocolo_listar&amp;id_procedimento=26263517&amp;id_bloco=203697&amp;infra_sistema=100000100&amp;infra_unidade_atual=110000529&amp;infra_hash=3bba575058f7d0651445c1454c06906ebf67209af1609845925a3ee45541765e" TargetMode="External"/><Relationship Id="rId48" Type="http://schemas.openxmlformats.org/officeDocument/2006/relationships/hyperlink" Target="https://sei.ibama.gov.br/sei/controlador.php?acao=procedimento_trabalhar&amp;acao_origem=rel_bloco_protocolo_listar&amp;acao_retorno=rel_bloco_protocolo_listar&amp;id_procedimento=23735228&amp;id_bloco=203697&amp;infra_sistema=100000100&amp;infra_unidade_atual=110000529&amp;infra_hash=2e060f40fadc93576f9b7b97f06adb94461508e761a894f332123950f066fa97" TargetMode="External"/><Relationship Id="rId113" Type="http://schemas.openxmlformats.org/officeDocument/2006/relationships/hyperlink" Target="https://sei.ibama.gov.br/sei/controlador.php?acao=procedimento_trabalhar&amp;acao_origem=rel_bloco_protocolo_listar&amp;acao_retorno=rel_bloco_protocolo_listar&amp;id_procedimento=24615059&amp;id_bloco=203697&amp;infra_sistema=100000100&amp;infra_unidade_atual=110000529&amp;infra_hash=1d4a4e2195809cac60bdf15fba439d5c6ddc34d043629b91bc3cd4270a3080bc" TargetMode="External"/><Relationship Id="rId320" Type="http://schemas.openxmlformats.org/officeDocument/2006/relationships/hyperlink" Target="https://sei.ibama.gov.br/sei/controlador.php?acao=procedimento_trabalhar&amp;acao_origem=rel_bloco_protocolo_listar&amp;acao_retorno=rel_bloco_protocolo_listar&amp;id_procedimento=25616616&amp;id_bloco=203697&amp;infra_sistema=100000100&amp;infra_unidade_atual=110000529&amp;infra_hash=3d40ad13895a42a79b96ddf734305ab7c57e506dc3331c66b312af5203df3b22" TargetMode="External"/><Relationship Id="rId558" Type="http://schemas.openxmlformats.org/officeDocument/2006/relationships/hyperlink" Target="https://sei.ibama.gov.br/sei/controlador.php?acao=procedimento_trabalhar&amp;acao_origem=rel_bloco_protocolo_listar&amp;acao_retorno=rel_bloco_protocolo_listar&amp;id_procedimento=26678105&amp;id_bloco=203697&amp;infra_sistema=100000100&amp;infra_unidade_atual=110000529&amp;infra_hash=eedb78ebb720a1788e6d74ed361cdb3a1b05d98f2904d3cf62b58e49122779f5" TargetMode="External"/><Relationship Id="rId155" Type="http://schemas.openxmlformats.org/officeDocument/2006/relationships/hyperlink" Target="https://sei.ibama.gov.br/sei/controlador.php?acao=procedimento_trabalhar&amp;acao_origem=rel_bloco_protocolo_listar&amp;acao_retorno=rel_bloco_protocolo_listar&amp;id_procedimento=24776984&amp;id_bloco=203697&amp;infra_sistema=100000100&amp;infra_unidade_atual=110000529&amp;infra_hash=5e35cb7664f52bd0a8b03600ceb0d078e6f3675c51fb912ca8f3e409e1f0345e" TargetMode="External"/><Relationship Id="rId197" Type="http://schemas.openxmlformats.org/officeDocument/2006/relationships/hyperlink" Target="https://sei.ibama.gov.br/sei/controlador.php?acao=procedimento_trabalhar&amp;acao_origem=rel_bloco_protocolo_listar&amp;acao_retorno=rel_bloco_protocolo_listar&amp;id_procedimento=24976330&amp;id_bloco=203697&amp;infra_sistema=100000100&amp;infra_unidade_atual=110000529&amp;infra_hash=bd6696662189a8dae0a5343357b9850743dae6dfa365ed6e27e256ff075e21fc" TargetMode="External"/><Relationship Id="rId362" Type="http://schemas.openxmlformats.org/officeDocument/2006/relationships/hyperlink" Target="https://sei.ibama.gov.br/sei/controlador.php?acao=procedimento_trabalhar&amp;acao_origem=rel_bloco_protocolo_listar&amp;acao_retorno=rel_bloco_protocolo_listar&amp;id_procedimento=25829737&amp;id_bloco=203697&amp;infra_sistema=100000100&amp;infra_unidade_atual=110000529&amp;infra_hash=e188369679a6b0a2095aff5c3214f02f4a3560ed8a39774abf209af3145f8aea" TargetMode="External"/><Relationship Id="rId418" Type="http://schemas.openxmlformats.org/officeDocument/2006/relationships/hyperlink" Target="https://sei.ibama.gov.br/sei/controlador.php?acao=procedimento_trabalhar&amp;acao_origem=rel_bloco_protocolo_listar&amp;acao_retorno=rel_bloco_protocolo_listar&amp;id_procedimento=26075721&amp;id_bloco=203697&amp;infra_sistema=100000100&amp;infra_unidade_atual=110000529&amp;infra_hash=d335015303a1271962c9ceffca6c2cdb7e2d1e5a10a0bbe614126c95b18fd403" TargetMode="External"/><Relationship Id="rId625" Type="http://schemas.openxmlformats.org/officeDocument/2006/relationships/hyperlink" Target="https://sei.ibama.gov.br/sei/controlador.php?acao=procedimento_trabalhar&amp;acao_origem=rel_bloco_protocolo_listar&amp;acao_retorno=rel_bloco_protocolo_listar&amp;id_procedimento=27092292&amp;id_bloco=203697&amp;infra_sistema=100000100&amp;infra_unidade_atual=110000529&amp;infra_hash=453a1690ae407193aacf6b413e83918f88940cf061118e9e8df183f0b8d95761" TargetMode="External"/><Relationship Id="rId222" Type="http://schemas.openxmlformats.org/officeDocument/2006/relationships/hyperlink" Target="https://sei.ibama.gov.br/sei/controlador.php?acao=procedimento_trabalhar&amp;acao_origem=rel_bloco_protocolo_listar&amp;acao_retorno=rel_bloco_protocolo_listar&amp;id_procedimento=25126785&amp;id_bloco=203697&amp;infra_sistema=100000100&amp;infra_unidade_atual=110000529&amp;infra_hash=6d130e459441e30b216908493228aba9f6b5d0ab5425e551fb09ea15219d44fd" TargetMode="External"/><Relationship Id="rId264" Type="http://schemas.openxmlformats.org/officeDocument/2006/relationships/hyperlink" Target="https://sei.ibama.gov.br/sei/controlador.php?acao=procedimento_trabalhar&amp;acao_origem=rel_bloco_protocolo_listar&amp;acao_retorno=rel_bloco_protocolo_listar&amp;id_procedimento=25575029&amp;id_bloco=203697&amp;infra_sistema=100000100&amp;infra_unidade_atual=110000529&amp;infra_hash=30b608dff364816e54305c52b9d1c396cda20d19d05d16505d1cc9f3bd6f5a64" TargetMode="External"/><Relationship Id="rId471" Type="http://schemas.openxmlformats.org/officeDocument/2006/relationships/hyperlink" Target="https://sei.ibama.gov.br/sei/controlador.php?acao=procedimento_trabalhar&amp;acao_origem=rel_bloco_protocolo_listar&amp;acao_retorno=rel_bloco_protocolo_listar&amp;id_procedimento=26314027&amp;id_bloco=203697&amp;infra_sistema=100000100&amp;infra_unidade_atual=110000529&amp;infra_hash=c2a23bd3b5e850c4ba93ffadbaed487f04889a08b3b4a3cdb9e9633cc179820c" TargetMode="External"/><Relationship Id="rId667" Type="http://schemas.openxmlformats.org/officeDocument/2006/relationships/hyperlink" Target="https://sei.ibama.gov.br/sei/controlador.php?acao=procedimento_trabalhar&amp;acao_origem=rel_bloco_protocolo_listar&amp;acao_retorno=rel_bloco_protocolo_listar&amp;id_procedimento=27357084&amp;id_bloco=203697&amp;infra_sistema=100000100&amp;infra_unidade_atual=110000529&amp;infra_hash=5e7f2923585d69bba544a3e28d79d40dd99f388ca16d5d8a8220be87e5e1f501" TargetMode="External"/><Relationship Id="rId17" Type="http://schemas.openxmlformats.org/officeDocument/2006/relationships/hyperlink" Target="https://sei.ibama.gov.br/sei/controlador.php?acao=procedimento_trabalhar&amp;acao_origem=rel_bloco_protocolo_listar&amp;acao_retorno=rel_bloco_protocolo_listar&amp;id_procedimento=23653365&amp;id_bloco=203697&amp;infra_sistema=100000100&amp;infra_unidade_atual=110000529&amp;infra_hash=2e0a9536c58345d054e8efe8f4fd3a8ab0177c6cb21616622c9830a46b6bd6a5" TargetMode="External"/><Relationship Id="rId59" Type="http://schemas.openxmlformats.org/officeDocument/2006/relationships/hyperlink" Target="https://sei.ibama.gov.br/sei/controlador.php?acao=procedimento_trabalhar&amp;acao_origem=rel_bloco_protocolo_listar&amp;acao_retorno=rel_bloco_protocolo_listar&amp;id_procedimento=23808193&amp;id_bloco=203697&amp;infra_sistema=100000100&amp;infra_unidade_atual=110000529&amp;infra_hash=d54fb5aaa4b5832bf3401761940b9c429c8fc557678d8ee9de39f33faa5e13a2" TargetMode="External"/><Relationship Id="rId124" Type="http://schemas.openxmlformats.org/officeDocument/2006/relationships/hyperlink" Target="https://sei.ibama.gov.br/sei/controlador.php?acao=procedimento_trabalhar&amp;acao_origem=rel_bloco_protocolo_listar&amp;acao_retorno=rel_bloco_protocolo_listar&amp;id_procedimento=24623314&amp;id_bloco=203697&amp;infra_sistema=100000100&amp;infra_unidade_atual=110000529&amp;infra_hash=5778b1ee8e2dab4ce178880cb9cda6b8f9bbffd4d20834bb5646b74079c5279c" TargetMode="External"/><Relationship Id="rId527" Type="http://schemas.openxmlformats.org/officeDocument/2006/relationships/hyperlink" Target="https://sei.ibama.gov.br/sei/controlador.php?acao=procedimento_trabalhar&amp;acao_origem=rel_bloco_protocolo_listar&amp;acao_retorno=rel_bloco_protocolo_listar&amp;id_procedimento=26508837&amp;id_bloco=203697&amp;infra_sistema=100000100&amp;infra_unidade_atual=110000529&amp;infra_hash=55f951875a0a5f7e65de3214f84c5ad9d167f2bed8ad9f2dff642b549cd85d40" TargetMode="External"/><Relationship Id="rId569" Type="http://schemas.openxmlformats.org/officeDocument/2006/relationships/hyperlink" Target="https://sei.ibama.gov.br/sei/controlador.php?acao=procedimento_trabalhar&amp;acao_origem=rel_bloco_protocolo_listar&amp;acao_retorno=rel_bloco_protocolo_listar&amp;id_procedimento=26730475&amp;id_bloco=203697&amp;infra_sistema=100000100&amp;infra_unidade_atual=110000529&amp;infra_hash=5f7ce7f2fda271c567b300a2440a787c89096425da49758a8294215140b0890a" TargetMode="External"/><Relationship Id="rId70" Type="http://schemas.openxmlformats.org/officeDocument/2006/relationships/hyperlink" Target="https://sei.ibama.gov.br/sei/controlador.php?acao=procedimento_trabalhar&amp;acao_origem=rel_bloco_protocolo_listar&amp;acao_retorno=rel_bloco_protocolo_listar&amp;id_procedimento=23950319&amp;id_bloco=203697&amp;infra_sistema=100000100&amp;infra_unidade_atual=110000529&amp;infra_hash=b84dab9cbbf45614747b4e04c78747cb45fae91c7ced8490f9fdfca4b553438f" TargetMode="External"/><Relationship Id="rId166" Type="http://schemas.openxmlformats.org/officeDocument/2006/relationships/hyperlink" Target="https://sei.ibama.gov.br/sei/controlador.php?acao=procedimento_trabalhar&amp;acao_origem=rel_bloco_protocolo_listar&amp;acao_retorno=rel_bloco_protocolo_listar&amp;id_procedimento=24807199&amp;id_bloco=203697&amp;infra_sistema=100000100&amp;infra_unidade_atual=110000529&amp;infra_hash=38475217eb2b5ebc538aef33fc8ca9366b902f20b89bf6809b5e73424f6b0e80" TargetMode="External"/><Relationship Id="rId331" Type="http://schemas.openxmlformats.org/officeDocument/2006/relationships/hyperlink" Target="https://sei.ibama.gov.br/sei/controlador.php?acao=procedimento_trabalhar&amp;acao_origem=rel_bloco_protocolo_listar&amp;acao_retorno=rel_bloco_protocolo_listar&amp;id_procedimento=25698218&amp;id_bloco=203697&amp;infra_sistema=100000100&amp;infra_unidade_atual=110000529&amp;infra_hash=f6aa2e5daaf153d9c462ba4d001ab8e2e9dd4d61e1f39a6fe7b4ae9690ab08a5" TargetMode="External"/><Relationship Id="rId373" Type="http://schemas.openxmlformats.org/officeDocument/2006/relationships/hyperlink" Target="https://sei.ibama.gov.br/sei/controlador.php?acao=procedimento_trabalhar&amp;acao_origem=rel_bloco_protocolo_listar&amp;acao_retorno=rel_bloco_protocolo_listar&amp;id_procedimento=25900528&amp;id_bloco=203697&amp;infra_sistema=100000100&amp;infra_unidade_atual=110000529&amp;infra_hash=e5c7925cd182941133e202a61931d405704cf94b7b0ff61e4597ed1b4f5df6f4" TargetMode="External"/><Relationship Id="rId429" Type="http://schemas.openxmlformats.org/officeDocument/2006/relationships/hyperlink" Target="https://sei.ibama.gov.br/sei/controlador.php?acao=procedimento_trabalhar&amp;acao_origem=rel_bloco_protocolo_listar&amp;acao_retorno=rel_bloco_protocolo_listar&amp;id_procedimento=26146763&amp;id_bloco=203697&amp;infra_sistema=100000100&amp;infra_unidade_atual=110000529&amp;infra_hash=089e80888c0f768e9f7b60fbbf8894e3da4a761f0ae7a13fd362580794d8e9f5" TargetMode="External"/><Relationship Id="rId580" Type="http://schemas.openxmlformats.org/officeDocument/2006/relationships/hyperlink" Target="https://sei.ibama.gov.br/sei/controlador.php?acao=procedimento_trabalhar&amp;acao_origem=rel_bloco_protocolo_listar&amp;acao_retorno=rel_bloco_protocolo_listar&amp;id_procedimento=26764985&amp;id_bloco=203697&amp;infra_sistema=100000100&amp;infra_unidade_atual=110000529&amp;infra_hash=3661cf94cf208540341d2ed541b5a6f43c655fe05a0fad7a8e18c4a85b3b6672" TargetMode="External"/><Relationship Id="rId636" Type="http://schemas.openxmlformats.org/officeDocument/2006/relationships/hyperlink" Target="https://sei.ibama.gov.br/sei/controlador.php?acao=procedimento_trabalhar&amp;acao_origem=rel_bloco_protocolo_listar&amp;acao_retorno=rel_bloco_protocolo_listar&amp;id_procedimento=27155783&amp;id_bloco=203697&amp;infra_sistema=100000100&amp;infra_unidade_atual=110000529&amp;infra_hash=2564d32dda90b28b9f6f5f4ee81cbf085d5434f95317e2cb4451dcaf71e78b5e" TargetMode="External"/><Relationship Id="rId1" Type="http://schemas.openxmlformats.org/officeDocument/2006/relationships/hyperlink" Target="https://sei.ibama.gov.br/sei/controlador.php?acao=procedimento_trabalhar&amp;acao_origem=rel_bloco_protocolo_listar&amp;acao_retorno=rel_bloco_protocolo_listar&amp;id_procedimento=23565508&amp;id_bloco=203697&amp;infra_sistema=100000100&amp;infra_unidade_atual=110000529&amp;infra_hash=560556d105825c49531abfffbeb9990a2c225837cd7d83be43fe98cdf55a57d2" TargetMode="External"/><Relationship Id="rId233" Type="http://schemas.openxmlformats.org/officeDocument/2006/relationships/hyperlink" Target="https://sei.ibama.gov.br/sei/controlador.php?acao=procedimento_trabalhar&amp;acao_origem=rel_bloco_protocolo_listar&amp;acao_retorno=rel_bloco_protocolo_listar&amp;id_procedimento=25150420&amp;id_bloco=203697&amp;infra_sistema=100000100&amp;infra_unidade_atual=110000529&amp;infra_hash=4be2c9c0d166a5c06daa2b28c0442c3c2cf91a4035baed7ba1958f6e397949f5" TargetMode="External"/><Relationship Id="rId440" Type="http://schemas.openxmlformats.org/officeDocument/2006/relationships/hyperlink" Target="https://sei.ibama.gov.br/sei/controlador.php?acao=procedimento_trabalhar&amp;acao_origem=rel_bloco_protocolo_listar&amp;acao_retorno=rel_bloco_protocolo_listar&amp;id_procedimento=26152644&amp;id_bloco=203697&amp;infra_sistema=100000100&amp;infra_unidade_atual=110000529&amp;infra_hash=efe2613cf46aafdb2c0c220d75a115fe834e5e0643c6bd2d78975897acff647b" TargetMode="External"/><Relationship Id="rId678" Type="http://schemas.openxmlformats.org/officeDocument/2006/relationships/hyperlink" Target="https://sei.ibama.gov.br/sei/controlador.php?acao=procedimento_trabalhar&amp;acao_origem=rel_bloco_protocolo_listar&amp;acao_retorno=rel_bloco_protocolo_listar&amp;id_procedimento=27499475&amp;id_bloco=203697&amp;infra_sistema=100000100&amp;infra_unidade_atual=110000529&amp;infra_hash=c769f8b48cb4190c9e3f743fa0b588ddc579f44e2a500ecb7f0b8e3faf31d7b4" TargetMode="External"/><Relationship Id="rId28" Type="http://schemas.openxmlformats.org/officeDocument/2006/relationships/hyperlink" Target="https://sei.ibama.gov.br/sei/controlador.php?acao=procedimento_trabalhar&amp;acao_origem=rel_bloco_protocolo_listar&amp;acao_retorno=rel_bloco_protocolo_listar&amp;id_procedimento=24282504&amp;id_bloco=203697&amp;infra_sistema=100000100&amp;infra_unidade_atual=110000529&amp;infra_hash=f2690b607a0e7cd04a3286f7b89153697db52d0761eae280367474fc9b429059" TargetMode="External"/><Relationship Id="rId275" Type="http://schemas.openxmlformats.org/officeDocument/2006/relationships/hyperlink" Target="https://sei.ibama.gov.br/sei/controlador.php?acao=procedimento_trabalhar&amp;acao_origem=rel_bloco_protocolo_listar&amp;acao_retorno=rel_bloco_protocolo_listar&amp;id_procedimento=25344659&amp;id_bloco=203697&amp;infra_sistema=100000100&amp;infra_unidade_atual=110000529&amp;infra_hash=8708648ec370051220f275292cb8291084fcf0526af1db6ef772b4e6089a0e05" TargetMode="External"/><Relationship Id="rId300" Type="http://schemas.openxmlformats.org/officeDocument/2006/relationships/hyperlink" Target="https://sei.ibama.gov.br/sei/controlador.php?acao=procedimento_trabalhar&amp;acao_origem=rel_bloco_protocolo_listar&amp;acao_retorno=rel_bloco_protocolo_listar&amp;id_procedimento=25489749&amp;id_bloco=203697&amp;infra_sistema=100000100&amp;infra_unidade_atual=110000529&amp;infra_hash=777c8e2af252f745721123124b0be74a72f5cadb0b25f234531097e17e4b2216" TargetMode="External"/><Relationship Id="rId482" Type="http://schemas.openxmlformats.org/officeDocument/2006/relationships/hyperlink" Target="https://sei.ibama.gov.br/sei/controlador.php?acao=procedimento_trabalhar&amp;acao_origem=rel_bloco_protocolo_listar&amp;acao_retorno=rel_bloco_protocolo_listar&amp;id_procedimento=26302155&amp;id_bloco=203697&amp;infra_sistema=100000100&amp;infra_unidade_atual=110000529&amp;infra_hash=81b616416ae6630bbbd9282cfbec45f91ea3dfd14412333cfb0444a229c540ce" TargetMode="External"/><Relationship Id="rId538" Type="http://schemas.openxmlformats.org/officeDocument/2006/relationships/hyperlink" Target="https://sei.ibama.gov.br/sei/controlador.php?acao=procedimento_trabalhar&amp;acao_origem=rel_bloco_protocolo_listar&amp;acao_retorno=rel_bloco_protocolo_listar&amp;id_procedimento=26561792&amp;id_bloco=203697&amp;infra_sistema=100000100&amp;infra_unidade_atual=110000529&amp;infra_hash=d04f1b369bc27f7135b719a7a7911e65c8d3ffe5cecdc15b28875482aca0b35e" TargetMode="External"/><Relationship Id="rId703" Type="http://schemas.openxmlformats.org/officeDocument/2006/relationships/printerSettings" Target="../printerSettings/printerSettings1.bin"/><Relationship Id="rId81" Type="http://schemas.openxmlformats.org/officeDocument/2006/relationships/hyperlink" Target="https://sei.ibama.gov.br/sei/controlador.php?acao=procedimento_trabalhar&amp;acao_origem=rel_bloco_protocolo_listar&amp;acao_retorno=rel_bloco_protocolo_listar&amp;id_procedimento=24169645&amp;id_bloco=203697&amp;infra_sistema=100000100&amp;infra_unidade_atual=110000529&amp;infra_hash=bd66d6bde8651a0fcb4e10b71dfac41c35f55319a2114333aa2d09bd8fc530fd" TargetMode="External"/><Relationship Id="rId135" Type="http://schemas.openxmlformats.org/officeDocument/2006/relationships/hyperlink" Target="https://sei.ibama.gov.br/sei/controlador.php?acao=procedimento_trabalhar&amp;acao_origem=rel_bloco_protocolo_listar&amp;acao_retorno=rel_bloco_protocolo_listar&amp;id_procedimento=24700743&amp;id_bloco=203697&amp;infra_sistema=100000100&amp;infra_unidade_atual=110000529&amp;infra_hash=795c27b43138a9358a85063c3882fc6b99d7dad6beef5a65244cf7fef1034eb6" TargetMode="External"/><Relationship Id="rId177" Type="http://schemas.openxmlformats.org/officeDocument/2006/relationships/hyperlink" Target="https://sei.ibama.gov.br/sei/controlador.php?acao=procedimento_trabalhar&amp;acao_origem=rel_bloco_protocolo_listar&amp;acao_retorno=rel_bloco_protocolo_listar&amp;id_procedimento=24838524&amp;id_bloco=203697&amp;infra_sistema=100000100&amp;infra_unidade_atual=110000529&amp;infra_hash=60b11bff7eb9c299067e5e108ca4c7d127b649659f714ce4446b42a330652065" TargetMode="External"/><Relationship Id="rId342" Type="http://schemas.openxmlformats.org/officeDocument/2006/relationships/hyperlink" Target="https://sei.ibama.gov.br/sei/controlador.php?acao=procedimento_trabalhar&amp;acao_origem=rel_bloco_protocolo_listar&amp;acao_retorno=rel_bloco_protocolo_listar&amp;id_procedimento=25752374&amp;id_bloco=203697&amp;infra_sistema=100000100&amp;infra_unidade_atual=110000529&amp;infra_hash=05ec5364f1956c0b318de43f271d7c2baa99c99c18ff7b431a97795f99416f87" TargetMode="External"/><Relationship Id="rId384" Type="http://schemas.openxmlformats.org/officeDocument/2006/relationships/hyperlink" Target="https://sei.ibama.gov.br/sei/controlador.php?acao=procedimento_trabalhar&amp;acao_origem=rel_bloco_protocolo_listar&amp;acao_retorno=rel_bloco_protocolo_listar&amp;id_procedimento=25975273&amp;id_bloco=203697&amp;infra_sistema=100000100&amp;infra_unidade_atual=110000529&amp;infra_hash=d5123f74d9b3f2169c37afed493e93cdc2ccc8bcb31d6244bb081403a1ac7022" TargetMode="External"/><Relationship Id="rId591" Type="http://schemas.openxmlformats.org/officeDocument/2006/relationships/hyperlink" Target="https://sei.ibama.gov.br/sei/controlador.php?acao=procedimento_trabalhar&amp;acao_origem=rel_bloco_protocolo_listar&amp;acao_retorno=rel_bloco_protocolo_listar&amp;id_procedimento=26843354&amp;id_bloco=203697&amp;infra_sistema=100000100&amp;infra_unidade_atual=110000529&amp;infra_hash=c51f8ddb48b3d13c6e651453a7f7cf675d93d50c0b3430a043f679393cfc6383" TargetMode="External"/><Relationship Id="rId605" Type="http://schemas.openxmlformats.org/officeDocument/2006/relationships/hyperlink" Target="https://sei.ibama.gov.br/sei/controlador.php?acao=procedimento_trabalhar&amp;acao_origem=rel_bloco_protocolo_listar&amp;acao_retorno=rel_bloco_protocolo_listar&amp;id_procedimento=26921131&amp;id_bloco=203697&amp;infra_sistema=100000100&amp;infra_unidade_atual=110000529&amp;infra_hash=60a869399979e647d422d637027d29c3492ec3a913960df2549a6b202b7c963d" TargetMode="External"/><Relationship Id="rId202" Type="http://schemas.openxmlformats.org/officeDocument/2006/relationships/hyperlink" Target="https://sei.ibama.gov.br/sei/controlador.php?acao=procedimento_trabalhar&amp;acao_origem=rel_bloco_protocolo_listar&amp;acao_retorno=rel_bloco_protocolo_listar&amp;id_procedimento=25000645&amp;id_bloco=203697&amp;infra_sistema=100000100&amp;infra_unidade_atual=110000529&amp;infra_hash=bd7e11ae8784ac850092d2505477aa9d23c30811b748de82b328db9849c34694" TargetMode="External"/><Relationship Id="rId244" Type="http://schemas.openxmlformats.org/officeDocument/2006/relationships/hyperlink" Target="https://sei.ibama.gov.br/sei/controlador.php?acao=procedimento_trabalhar&amp;acao_origem=rel_bloco_protocolo_listar&amp;acao_retorno=rel_bloco_protocolo_listar&amp;id_procedimento=25205059&amp;id_bloco=203697&amp;infra_sistema=100000100&amp;infra_unidade_atual=110000529&amp;infra_hash=e0068cf326b7c3fc6ec218d5e19a0645e8d69b79077f27b084ccf2fc1b612c63" TargetMode="External"/><Relationship Id="rId647" Type="http://schemas.openxmlformats.org/officeDocument/2006/relationships/hyperlink" Target="https://sei.ibama.gov.br/sei/controlador.php?acao=procedimento_trabalhar&amp;acao_origem=rel_bloco_protocolo_listar&amp;acao_retorno=rel_bloco_protocolo_listar&amp;id_procedimento=27343585&amp;id_bloco=203697&amp;infra_sistema=100000100&amp;infra_unidade_atual=110000529&amp;infra_hash=c33759417bdc0ddb1fa72bb0a5e85c8053b5d8490d9846864547584a3ba05d6a" TargetMode="External"/><Relationship Id="rId689" Type="http://schemas.openxmlformats.org/officeDocument/2006/relationships/hyperlink" Target="https://sei.ibama.gov.br/sei/controlador.php?acao=procedimento_trabalhar&amp;acao_origem=rel_bloco_protocolo_listar&amp;acao_retorno=rel_bloco_protocolo_listar&amp;id_procedimento=27590191&amp;id_bloco=203697&amp;infra_sistema=100000100&amp;infra_unidade_atual=110000529&amp;infra_hash=b414172bd4cd6d2e0b3f38befc25ea9660aa8fbee0abdda93e3486082c76b164" TargetMode="External"/><Relationship Id="rId39" Type="http://schemas.openxmlformats.org/officeDocument/2006/relationships/hyperlink" Target="https://sei.ibama.gov.br/sei/controlador.php?acao=procedimento_trabalhar&amp;acao_origem=rel_bloco_protocolo_listar&amp;acao_retorno=rel_bloco_protocolo_listar&amp;id_procedimento=23692271&amp;id_bloco=203697&amp;infra_sistema=100000100&amp;infra_unidade_atual=110000529&amp;infra_hash=64efeca8f6977a5f48baefd2e4a24cbc6b3877882d0724052e9ea7ed2beb887b" TargetMode="External"/><Relationship Id="rId286" Type="http://schemas.openxmlformats.org/officeDocument/2006/relationships/hyperlink" Target="https://sei.ibama.gov.br/sei/controlador.php?acao=procedimento_trabalhar&amp;acao_origem=rel_bloco_protocolo_listar&amp;acao_retorno=rel_bloco_protocolo_listar&amp;id_procedimento=25384678&amp;id_bloco=203697&amp;infra_sistema=100000100&amp;infra_unidade_atual=110000529&amp;infra_hash=efad0753a66e5c59c08d6d400324c0f2c87e2320ce2877b220dfd3e88fb63ff6" TargetMode="External"/><Relationship Id="rId451" Type="http://schemas.openxmlformats.org/officeDocument/2006/relationships/hyperlink" Target="https://sei.ibama.gov.br/sei/controlador.php?acao=procedimento_trabalhar&amp;acao_origem=rel_bloco_protocolo_listar&amp;acao_retorno=rel_bloco_protocolo_listar&amp;id_procedimento=26197952&amp;id_bloco=203697&amp;infra_sistema=100000100&amp;infra_unidade_atual=110000529&amp;infra_hash=24816207c36546edc6a68fa0dafe870aeec4329695f5029f91eb764ca6d8f18c" TargetMode="External"/><Relationship Id="rId493" Type="http://schemas.openxmlformats.org/officeDocument/2006/relationships/hyperlink" Target="https://sei.ibama.gov.br/sei/controlador.php?acao=procedimento_trabalhar&amp;acao_origem=rel_bloco_protocolo_listar&amp;acao_retorno=rel_bloco_protocolo_listar&amp;id_procedimento=26336843&amp;id_bloco=203697&amp;infra_sistema=100000100&amp;infra_unidade_atual=110000529&amp;infra_hash=8a64e25e26e04ae4f552dd3e51f05acb9d4613ec7c482e1b56cec578ea542f92" TargetMode="External"/><Relationship Id="rId507" Type="http://schemas.openxmlformats.org/officeDocument/2006/relationships/hyperlink" Target="https://sei.ibama.gov.br/sei/controlador.php?acao=procedimento_trabalhar&amp;acao_origem=rel_bloco_protocolo_listar&amp;acao_retorno=rel_bloco_protocolo_listar&amp;id_procedimento=26429928&amp;id_bloco=203697&amp;infra_sistema=100000100&amp;infra_unidade_atual=110000529&amp;infra_hash=52c332204a61888ef61af76995cf0773452685424215d19d217da5fad1eb6412" TargetMode="External"/><Relationship Id="rId549" Type="http://schemas.openxmlformats.org/officeDocument/2006/relationships/hyperlink" Target="https://sei.ibama.gov.br/sei/controlador.php?acao=procedimento_trabalhar&amp;acao_origem=rel_bloco_protocolo_listar&amp;acao_retorno=rel_bloco_protocolo_listar&amp;id_procedimento=26585973&amp;id_bloco=203697&amp;infra_sistema=100000100&amp;infra_unidade_atual=110000529&amp;infra_hash=b87380436426f54ec2e11be413852bb75647a3fad8a7a1b86ada00f7805a2a57" TargetMode="External"/><Relationship Id="rId50" Type="http://schemas.openxmlformats.org/officeDocument/2006/relationships/hyperlink" Target="https://sei.ibama.gov.br/sei/controlador.php?acao=procedimento_trabalhar&amp;acao_origem=rel_bloco_protocolo_listar&amp;acao_retorno=rel_bloco_protocolo_listar&amp;id_procedimento=23726229&amp;id_bloco=203697&amp;infra_sistema=100000100&amp;infra_unidade_atual=110000529&amp;infra_hash=f93bb0dc3e31677e8be1f2668a608a76fb4e01d5e07365fd8dd4db341acaa265" TargetMode="External"/><Relationship Id="rId104" Type="http://schemas.openxmlformats.org/officeDocument/2006/relationships/hyperlink" Target="https://sei.ibama.gov.br/sei/controlador.php?acao=procedimento_trabalhar&amp;acao_origem=rel_bloco_protocolo_listar&amp;acao_retorno=rel_bloco_protocolo_listar&amp;id_procedimento=24495213&amp;id_bloco=203697&amp;infra_sistema=100000100&amp;infra_unidade_atual=110000529&amp;infra_hash=79be25ce147057dc93dbf1d0ea29a488852bb8c4a291d0115a316d15cba9ab01" TargetMode="External"/><Relationship Id="rId146" Type="http://schemas.openxmlformats.org/officeDocument/2006/relationships/hyperlink" Target="https://sei.ibama.gov.br/sei/controlador.php?acao=procedimento_trabalhar&amp;acao_origem=rel_bloco_protocolo_listar&amp;acao_retorno=rel_bloco_protocolo_listar&amp;id_procedimento=24733402&amp;id_bloco=203697&amp;infra_sistema=100000100&amp;infra_unidade_atual=110000529&amp;infra_hash=0294158da73344f01bf7bf8c50dac3fa4a42d5aef51bd803350d8667b1d29ab9" TargetMode="External"/><Relationship Id="rId188" Type="http://schemas.openxmlformats.org/officeDocument/2006/relationships/hyperlink" Target="https://sei.ibama.gov.br/sei/controlador.php?acao=procedimento_trabalhar&amp;acao_origem=rel_bloco_protocolo_listar&amp;acao_retorno=rel_bloco_protocolo_listar&amp;id_procedimento=24915156&amp;id_bloco=203697&amp;infra_sistema=100000100&amp;infra_unidade_atual=110000529&amp;infra_hash=6e3a7688eb227aae8133206cece505dd45adf906adcf6af0216f42ba5e710d50" TargetMode="External"/><Relationship Id="rId311" Type="http://schemas.openxmlformats.org/officeDocument/2006/relationships/hyperlink" Target="https://sei.ibama.gov.br/sei/controlador.php?acao=procedimento_trabalhar&amp;acao_origem=rel_bloco_protocolo_listar&amp;acao_retorno=rel_bloco_protocolo_listar&amp;id_procedimento=25506562&amp;id_bloco=203697&amp;infra_sistema=100000100&amp;infra_unidade_atual=110000529&amp;infra_hash=a67d7dfe5320465673cceaa50e076350b8f7761f2dbb372a7f7fe7a9ed193cfb" TargetMode="External"/><Relationship Id="rId353" Type="http://schemas.openxmlformats.org/officeDocument/2006/relationships/hyperlink" Target="https://sei.ibama.gov.br/sei/controlador.php?acao=procedimento_trabalhar&amp;acao_origem=rel_bloco_protocolo_listar&amp;acao_retorno=rel_bloco_protocolo_listar&amp;id_procedimento=25838381&amp;id_bloco=203697&amp;infra_sistema=100000100&amp;infra_unidade_atual=110000529&amp;infra_hash=c7adc87a0a67636a7afdd752395623c50359d25940111a683f446a1c7833925f" TargetMode="External"/><Relationship Id="rId395" Type="http://schemas.openxmlformats.org/officeDocument/2006/relationships/hyperlink" Target="https://sei.ibama.gov.br/sei/controlador.php?acao=procedimento_trabalhar&amp;acao_origem=rel_bloco_protocolo_listar&amp;acao_retorno=rel_bloco_protocolo_listar&amp;id_procedimento=26020641&amp;id_bloco=203697&amp;infra_sistema=100000100&amp;infra_unidade_atual=110000529&amp;infra_hash=930bb3723e1488544c58b4b19f1e03bc5b9baf92949bf400cd6f3c6ae026ca59" TargetMode="External"/><Relationship Id="rId409" Type="http://schemas.openxmlformats.org/officeDocument/2006/relationships/hyperlink" Target="https://sei.ibama.gov.br/sei/controlador.php?acao=procedimento_trabalhar&amp;acao_origem=rel_bloco_protocolo_listar&amp;acao_retorno=rel_bloco_protocolo_listar&amp;id_procedimento=26054401&amp;id_bloco=203697&amp;infra_sistema=100000100&amp;infra_unidade_atual=110000529&amp;infra_hash=fa7587e7f1c9a6baae1f97cecee029093a10563ee840e1e144998168a342af1e" TargetMode="External"/><Relationship Id="rId560" Type="http://schemas.openxmlformats.org/officeDocument/2006/relationships/hyperlink" Target="https://sei.ibama.gov.br/sei/controlador.php?acao=procedimento_trabalhar&amp;acao_origem=rel_bloco_protocolo_listar&amp;acao_retorno=rel_bloco_protocolo_listar&amp;id_procedimento=26997249&amp;id_bloco=203697&amp;infra_sistema=100000100&amp;infra_unidade_atual=110000529&amp;infra_hash=ddf27946bb80a580f82f001052dbeaac56a7ed53af6de8542a55387175c1e28c" TargetMode="External"/><Relationship Id="rId92" Type="http://schemas.openxmlformats.org/officeDocument/2006/relationships/hyperlink" Target="https://sei.ibama.gov.br/sei/controlador.php?acao=procedimento_trabalhar&amp;acao_origem=rel_bloco_protocolo_listar&amp;acao_retorno=rel_bloco_protocolo_listar&amp;id_procedimento=24295313&amp;id_bloco=203697&amp;infra_sistema=100000100&amp;infra_unidade_atual=110000529&amp;infra_hash=d22bc9d4ebceaae29a1b3efb591796a043a28a826d1940d811b3b1d324bf8208" TargetMode="External"/><Relationship Id="rId213" Type="http://schemas.openxmlformats.org/officeDocument/2006/relationships/hyperlink" Target="https://sei.ibama.gov.br/sei/controlador.php?acao=procedimento_trabalhar&amp;acao_origem=rel_bloco_protocolo_listar&amp;acao_retorno=rel_bloco_protocolo_listar&amp;id_procedimento=25088728&amp;id_bloco=203697&amp;infra_sistema=100000100&amp;infra_unidade_atual=110000529&amp;infra_hash=ea2d7276c016928ebc93c67c2c98759c5b660a2b44387313cd2c95e3c1da3645" TargetMode="External"/><Relationship Id="rId420" Type="http://schemas.openxmlformats.org/officeDocument/2006/relationships/hyperlink" Target="https://sei.ibama.gov.br/sei/controlador.php?acao=procedimento_trabalhar&amp;acao_origem=rel_bloco_protocolo_listar&amp;acao_retorno=rel_bloco_protocolo_listar&amp;id_procedimento=26074486&amp;id_bloco=203697&amp;infra_sistema=100000100&amp;infra_unidade_atual=110000529&amp;infra_hash=eae723d2694ea5824af828402aa9cca771e86f38aa0c6672601bbc4f5e536389" TargetMode="External"/><Relationship Id="rId616" Type="http://schemas.openxmlformats.org/officeDocument/2006/relationships/hyperlink" Target="https://sei.ibama.gov.br/sei/controlador.php?acao=procedimento_trabalhar&amp;acao_origem=rel_bloco_protocolo_listar&amp;acao_retorno=rel_bloco_protocolo_listar&amp;id_procedimento=27045637&amp;id_bloco=203697&amp;infra_sistema=100000100&amp;infra_unidade_atual=110000529&amp;infra_hash=465cb81aaefb8de56c96c9665d6058f457ff84685eef10c4d8a44ee91596f18b" TargetMode="External"/><Relationship Id="rId658" Type="http://schemas.openxmlformats.org/officeDocument/2006/relationships/hyperlink" Target="https://sei.ibama.gov.br/sei/controlador.php?acao=procedimento_trabalhar&amp;acao_origem=rel_bloco_protocolo_listar&amp;acao_retorno=rel_bloco_protocolo_listar&amp;id_procedimento=27288233&amp;id_bloco=203697&amp;infra_sistema=100000100&amp;infra_unidade_atual=110000529&amp;infra_hash=77d83eb9474f6eab3d56c438116428336ddffd12ad5d14c55386f63c52f10b85" TargetMode="External"/><Relationship Id="rId255" Type="http://schemas.openxmlformats.org/officeDocument/2006/relationships/hyperlink" Target="https://sei.ibama.gov.br/sei/controlador.php?acao=procedimento_trabalhar&amp;acao_origem=rel_bloco_protocolo_listar&amp;acao_retorno=rel_bloco_protocolo_listar&amp;id_procedimento=25254224&amp;id_bloco=203697&amp;infra_sistema=100000100&amp;infra_unidade_atual=110000529&amp;infra_hash=2c81a535cdd658b7fafe6301e25e5dedc71e95d1a2657fdccb97568e39f3d3cf" TargetMode="External"/><Relationship Id="rId297" Type="http://schemas.openxmlformats.org/officeDocument/2006/relationships/hyperlink" Target="https://sei.ibama.gov.br/sei/controlador.php?acao=procedimento_trabalhar&amp;acao_origem=rel_bloco_protocolo_listar&amp;acao_retorno=rel_bloco_protocolo_listar&amp;id_procedimento=25538306&amp;id_bloco=203697&amp;infra_sistema=100000100&amp;infra_unidade_atual=110000529&amp;infra_hash=a4025632b6ae12e222cb3d07f88a60b8b22d56c7ad063e191b2a87d7835fded8" TargetMode="External"/><Relationship Id="rId462" Type="http://schemas.openxmlformats.org/officeDocument/2006/relationships/hyperlink" Target="https://sei.ibama.gov.br/sei/controlador.php?acao=procedimento_trabalhar&amp;acao_origem=rel_bloco_protocolo_listar&amp;acao_retorno=rel_bloco_protocolo_listar&amp;id_procedimento=26203081&amp;id_bloco=203697&amp;infra_sistema=100000100&amp;infra_unidade_atual=110000529&amp;infra_hash=e65495545e481e8db7869c8479613025df26867de80b27350a5e11421abf45c2" TargetMode="External"/><Relationship Id="rId518" Type="http://schemas.openxmlformats.org/officeDocument/2006/relationships/hyperlink" Target="https://sei.ibama.gov.br/sei/controlador.php?acao=procedimento_trabalhar&amp;acao_origem=rel_bloco_protocolo_listar&amp;acao_retorno=rel_bloco_protocolo_listar&amp;id_procedimento=26467143&amp;id_bloco=203697&amp;infra_sistema=100000100&amp;infra_unidade_atual=110000529&amp;infra_hash=06708c1169d0d5bf5a42811e4a41368ce5053588d681ddc65877d287333c7fa4" TargetMode="External"/><Relationship Id="rId115" Type="http://schemas.openxmlformats.org/officeDocument/2006/relationships/hyperlink" Target="https://sei.ibama.gov.br/sei/controlador.php?acao=procedimento_trabalhar&amp;acao_origem=rel_bloco_protocolo_listar&amp;acao_retorno=rel_bloco_protocolo_listar&amp;id_procedimento=24616268&amp;id_bloco=203697&amp;infra_sistema=100000100&amp;infra_unidade_atual=110000529&amp;infra_hash=3586385c2130430b3d02047191464e4ab62203fbe210d82a859bcb1f65d4decb" TargetMode="External"/><Relationship Id="rId157" Type="http://schemas.openxmlformats.org/officeDocument/2006/relationships/hyperlink" Target="https://sei.ibama.gov.br/sei/controlador.php?acao=procedimento_trabalhar&amp;acao_origem=rel_bloco_protocolo_listar&amp;acao_retorno=rel_bloco_protocolo_listar&amp;id_procedimento=24795394&amp;id_bloco=203697&amp;infra_sistema=100000100&amp;infra_unidade_atual=110000529&amp;infra_hash=fe98cfbddad695b14fba4f3d3977c7d6442a03912849a6d1a2b34a79c78a775e" TargetMode="External"/><Relationship Id="rId322" Type="http://schemas.openxmlformats.org/officeDocument/2006/relationships/hyperlink" Target="https://sei.ibama.gov.br/sei/controlador.php?acao=procedimento_trabalhar&amp;acao_origem=rel_bloco_protocolo_listar&amp;acao_retorno=rel_bloco_protocolo_listar&amp;id_procedimento=25617446&amp;id_bloco=203697&amp;infra_sistema=100000100&amp;infra_unidade_atual=110000529&amp;infra_hash=4dd90ebc6de8945614f873e598e3ede519e72cd6a1f0d6bda4763ff6e6ce953e" TargetMode="External"/><Relationship Id="rId364" Type="http://schemas.openxmlformats.org/officeDocument/2006/relationships/hyperlink" Target="https://sei.ibama.gov.br/sei/controlador.php?acao=procedimento_trabalhar&amp;acao_origem=rel_bloco_protocolo_listar&amp;acao_retorno=rel_bloco_protocolo_listar&amp;id_procedimento=25847876&amp;id_bloco=203697&amp;infra_sistema=100000100&amp;infra_unidade_atual=110000529&amp;infra_hash=ea68601ea5bc1a95cc673e46e99787cf245f014ac9d9793f67ad920e1cab1fac" TargetMode="External"/><Relationship Id="rId61" Type="http://schemas.openxmlformats.org/officeDocument/2006/relationships/hyperlink" Target="https://sei.ibama.gov.br/sei/controlador.php?acao=procedimento_trabalhar&amp;acao_origem=rel_bloco_protocolo_listar&amp;acao_retorno=rel_bloco_protocolo_listar&amp;id_procedimento=23836898&amp;id_bloco=203697&amp;infra_sistema=100000100&amp;infra_unidade_atual=110000529&amp;infra_hash=3ea920f62b53d36550fc01ca3ba8e118dcc7c94069bf0d81db8362f6d9d35d4c" TargetMode="External"/><Relationship Id="rId199" Type="http://schemas.openxmlformats.org/officeDocument/2006/relationships/hyperlink" Target="https://sei.ibama.gov.br/sei/controlador.php?acao=procedimento_trabalhar&amp;acao_origem=rel_bloco_protocolo_listar&amp;acao_retorno=rel_bloco_protocolo_listar&amp;id_procedimento=25028761&amp;id_bloco=203697&amp;infra_sistema=100000100&amp;infra_unidade_atual=110000529&amp;infra_hash=e2c725e219c7bdebab1c5cef1d46c17534e578c1674a15db35d63f0d7799ce1b" TargetMode="External"/><Relationship Id="rId571" Type="http://schemas.openxmlformats.org/officeDocument/2006/relationships/hyperlink" Target="https://sei.ibama.gov.br/sei/controlador.php?acao=procedimento_trabalhar&amp;acao_origem=rel_bloco_protocolo_listar&amp;acao_retorno=rel_bloco_protocolo_listar&amp;id_procedimento=26795149&amp;id_bloco=203697&amp;infra_sistema=100000100&amp;infra_unidade_atual=110000529&amp;infra_hash=4296189c75e8f2236e8add2fd608bb07f0bf1cd2d434805626e37f198d7ebf3c" TargetMode="External"/><Relationship Id="rId627" Type="http://schemas.openxmlformats.org/officeDocument/2006/relationships/hyperlink" Target="https://sei.ibama.gov.br/sei/controlador.php?acao=procedimento_trabalhar&amp;acao_origem=rel_bloco_protocolo_listar&amp;acao_retorno=rel_bloco_protocolo_listar&amp;id_procedimento=27088543&amp;id_bloco=203697&amp;infra_sistema=100000100&amp;infra_unidade_atual=110000529&amp;infra_hash=bcbc3d2dcf1a7095d61904765ffc758c6810cd05e9d22fce4e5d7da03f36b5d3" TargetMode="External"/><Relationship Id="rId669" Type="http://schemas.openxmlformats.org/officeDocument/2006/relationships/hyperlink" Target="https://sei.ibama.gov.br/sei/controlador.php?acao=procedimento_trabalhar&amp;acao_origem=rel_bloco_protocolo_listar&amp;acao_retorno=rel_bloco_protocolo_listar&amp;id_procedimento=27392650&amp;id_bloco=203697&amp;infra_sistema=100000100&amp;infra_unidade_atual=110000529&amp;infra_hash=983bbe886318b1fa63d8c60a6e7e34770ee109f3bac6bccf5191458cf91c7fed" TargetMode="External"/><Relationship Id="rId19" Type="http://schemas.openxmlformats.org/officeDocument/2006/relationships/hyperlink" Target="https://sei.ibama.gov.br/sei/controlador.php?acao=procedimento_trabalhar&amp;acao_origem=rel_bloco_protocolo_listar&amp;acao_retorno=rel_bloco_protocolo_listar&amp;id_procedimento=23799916&amp;id_bloco=203697&amp;infra_sistema=100000100&amp;infra_unidade_atual=110000529&amp;infra_hash=ece66dcb23b2549f1306474e3b314e9a3e83216bc64c876063ac72ccdc38a5b8" TargetMode="External"/><Relationship Id="rId224" Type="http://schemas.openxmlformats.org/officeDocument/2006/relationships/hyperlink" Target="https://sei.ibama.gov.br/sei/controlador.php?acao=procedimento_trabalhar&amp;acao_origem=rel_bloco_protocolo_listar&amp;acao_retorno=rel_bloco_protocolo_listar&amp;id_procedimento=25123972&amp;id_bloco=203697&amp;infra_sistema=100000100&amp;infra_unidade_atual=110000529&amp;infra_hash=3569417ee8c25cd936160c3311c2e4c755474e63947b3161f27fee03577c9fcd" TargetMode="External"/><Relationship Id="rId266" Type="http://schemas.openxmlformats.org/officeDocument/2006/relationships/hyperlink" Target="https://sei.ibama.gov.br/sei/controlador.php?acao=procedimento_trabalhar&amp;acao_origem=rel_bloco_protocolo_listar&amp;acao_retorno=rel_bloco_protocolo_listar&amp;id_procedimento=25285484&amp;id_bloco=203697&amp;infra_sistema=100000100&amp;infra_unidade_atual=110000529&amp;infra_hash=b0ad1ac42d480fe0788cf06b1f993f212c16a9ad412779a063dbb22a4a6bbce2" TargetMode="External"/><Relationship Id="rId431" Type="http://schemas.openxmlformats.org/officeDocument/2006/relationships/hyperlink" Target="https://sei.ibama.gov.br/sei/controlador.php?acao=procedimento_trabalhar&amp;acao_origem=rel_bloco_protocolo_listar&amp;acao_retorno=rel_bloco_protocolo_listar&amp;id_procedimento=26130705&amp;id_bloco=203697&amp;infra_sistema=100000100&amp;infra_unidade_atual=110000529&amp;infra_hash=99525b7b31d59fb133cd7d00e9d2251505b73dfc6afd71c926434a6ae92f3126" TargetMode="External"/><Relationship Id="rId473" Type="http://schemas.openxmlformats.org/officeDocument/2006/relationships/hyperlink" Target="https://sei.ibama.gov.br/sei/controlador.php?acao=procedimento_trabalhar&amp;acao_origem=rel_bloco_protocolo_listar&amp;acao_retorno=rel_bloco_protocolo_listar&amp;id_procedimento=26270507&amp;id_bloco=203697&amp;infra_sistema=100000100&amp;infra_unidade_atual=110000529&amp;infra_hash=2c4e0050a0dfa40a887886f46f0b774f8d573088f9c2325c769c64bdd8722ad6" TargetMode="External"/><Relationship Id="rId529" Type="http://schemas.openxmlformats.org/officeDocument/2006/relationships/hyperlink" Target="https://sei.ibama.gov.br/sei/controlador.php?acao=procedimento_trabalhar&amp;acao_origem=rel_bloco_protocolo_listar&amp;acao_retorno=rel_bloco_protocolo_listar&amp;id_procedimento=26524809&amp;id_bloco=203697&amp;infra_sistema=100000100&amp;infra_unidade_atual=110000529&amp;infra_hash=af49d904a52f55ff73f402fb19af59d2a2c2e0df6a58bb06a8bece053417bfcc" TargetMode="External"/><Relationship Id="rId680" Type="http://schemas.openxmlformats.org/officeDocument/2006/relationships/hyperlink" Target="https://sei.ibama.gov.br/sei/controlador.php?acao=procedimento_trabalhar&amp;acao_origem=rel_bloco_protocolo_listar&amp;acao_retorno=rel_bloco_protocolo_listar&amp;id_procedimento=27540631&amp;id_bloco=203697&amp;infra_sistema=100000100&amp;infra_unidade_atual=110000529&amp;infra_hash=ffb88b620ba17f96ba2a4618bfd46b89bc4541ad4b2cd2eb56913c9bd028437c" TargetMode="External"/><Relationship Id="rId30" Type="http://schemas.openxmlformats.org/officeDocument/2006/relationships/hyperlink" Target="https://sei.ibama.gov.br/sei/controlador.php?acao=procedimento_trabalhar&amp;acao_origem=rel_bloco_protocolo_listar&amp;acao_retorno=rel_bloco_protocolo_listar&amp;id_procedimento=23681241&amp;id_bloco=203697&amp;infra_sistema=100000100&amp;infra_unidade_atual=110000529&amp;infra_hash=be54addda3e022b98051ab4b4a292161d9b4fdf2413495cc4280d94faec6071a" TargetMode="External"/><Relationship Id="rId126" Type="http://schemas.openxmlformats.org/officeDocument/2006/relationships/hyperlink" Target="https://sei.ibama.gov.br/sei/controlador.php?acao=procedimento_trabalhar&amp;acao_origem=rel_bloco_protocolo_listar&amp;acao_retorno=rel_bloco_protocolo_listar&amp;id_procedimento=24661148&amp;id_bloco=203697&amp;infra_sistema=100000100&amp;infra_unidade_atual=110000529&amp;infra_hash=2a8a6d4e2fcc40923e4a24a87a4b84f262e3db5f8be5eecde8bf5f76d938d95b" TargetMode="External"/><Relationship Id="rId168" Type="http://schemas.openxmlformats.org/officeDocument/2006/relationships/hyperlink" Target="https://sei.ibama.gov.br/sei/controlador.php?acao=procedimento_trabalhar&amp;acao_origem=rel_bloco_protocolo_listar&amp;acao_retorno=rel_bloco_protocolo_listar&amp;id_procedimento=24798150&amp;id_bloco=203697&amp;infra_sistema=100000100&amp;infra_unidade_atual=110000529&amp;infra_hash=7d92a8421857bbfd74f73ddfa7b23384832120d30e33f6b02c73436e49195763" TargetMode="External"/><Relationship Id="rId333" Type="http://schemas.openxmlformats.org/officeDocument/2006/relationships/hyperlink" Target="https://sei.ibama.gov.br/sei/controlador.php?acao=procedimento_trabalhar&amp;acao_origem=rel_bloco_protocolo_listar&amp;acao_retorno=rel_bloco_protocolo_listar&amp;id_procedimento=25712029&amp;id_bloco=203697&amp;infra_sistema=100000100&amp;infra_unidade_atual=110000529&amp;infra_hash=4bb63ef29ee1f813db2da4d46000b8d955a0f5e41f9403c2e1b33e5939189bd7" TargetMode="External"/><Relationship Id="rId540" Type="http://schemas.openxmlformats.org/officeDocument/2006/relationships/hyperlink" Target="https://sei.ibama.gov.br/sei/controlador.php?acao=procedimento_trabalhar&amp;acao_origem=rel_bloco_protocolo_listar&amp;acao_retorno=rel_bloco_protocolo_listar&amp;id_procedimento=26574075&amp;id_bloco=203697&amp;infra_sistema=100000100&amp;infra_unidade_atual=110000529&amp;infra_hash=864f541cc36805867fc5287be48883361b884e060741ba638b7a2ee73a446586" TargetMode="External"/><Relationship Id="rId72" Type="http://schemas.openxmlformats.org/officeDocument/2006/relationships/hyperlink" Target="https://sei.ibama.gov.br/sei/controlador.php?acao=procedimento_trabalhar&amp;acao_origem=rel_bloco_protocolo_listar&amp;acao_retorno=rel_bloco_protocolo_listar&amp;id_procedimento=23867130&amp;id_bloco=203697&amp;infra_sistema=100000100&amp;infra_unidade_atual=110000529&amp;infra_hash=3e6db0fd4ccc4ec417b50d5c9a5c76d2ae1f1475c8b19631f70e4821c197dd7d" TargetMode="External"/><Relationship Id="rId375" Type="http://schemas.openxmlformats.org/officeDocument/2006/relationships/hyperlink" Target="https://sei.ibama.gov.br/sei/controlador.php?acao=procedimento_trabalhar&amp;acao_origem=rel_bloco_protocolo_listar&amp;acao_retorno=rel_bloco_protocolo_listar&amp;id_procedimento=25933337&amp;id_bloco=203697&amp;infra_sistema=100000100&amp;infra_unidade_atual=110000529&amp;infra_hash=7946a78b8bca9f2c46b7f519805a2e50b5cb2a580617923539ec558f4d2c087d" TargetMode="External"/><Relationship Id="rId582" Type="http://schemas.openxmlformats.org/officeDocument/2006/relationships/hyperlink" Target="https://sei.ibama.gov.br/sei/controlador.php?acao=procedimento_trabalhar&amp;acao_origem=rel_bloco_protocolo_listar&amp;acao_retorno=rel_bloco_protocolo_listar&amp;id_procedimento=26795136&amp;id_bloco=203697&amp;infra_sistema=100000100&amp;infra_unidade_atual=110000529&amp;infra_hash=9b2e5ca6f234db1b6bcf685890577543558ffa078035895a79ea2a0add51795b" TargetMode="External"/><Relationship Id="rId638" Type="http://schemas.openxmlformats.org/officeDocument/2006/relationships/hyperlink" Target="https://sei.ibama.gov.br/sei/controlador.php?acao=procedimento_trabalhar&amp;acao_origem=rel_bloco_protocolo_listar&amp;acao_retorno=rel_bloco_protocolo_listar&amp;id_procedimento=27177784&amp;id_bloco=203697&amp;infra_sistema=100000100&amp;infra_unidade_atual=110000529&amp;infra_hash=c81c3f3714b550449e7cb4180da4ae6d946d504c37fc0ab12becd3a6cdab0e4c" TargetMode="External"/><Relationship Id="rId3" Type="http://schemas.openxmlformats.org/officeDocument/2006/relationships/hyperlink" Target="https://sei.ibama.gov.br/sei/controlador.php?acao=procedimento_trabalhar&amp;acao_origem=rel_bloco_protocolo_listar&amp;acao_retorno=rel_bloco_protocolo_listar&amp;id_procedimento=23628909&amp;id_bloco=203697&amp;infra_sistema=100000100&amp;infra_unidade_atual=110000529&amp;infra_hash=162839ad030b5299a6bc7df0bcd0e9dd0214cd417a86a69b7c74ac58529a48fa" TargetMode="External"/><Relationship Id="rId235" Type="http://schemas.openxmlformats.org/officeDocument/2006/relationships/hyperlink" Target="https://sei.ibama.gov.br/sei/controlador.php?acao=procedimento_trabalhar&amp;acao_origem=rel_bloco_protocolo_listar&amp;acao_retorno=rel_bloco_protocolo_listar&amp;id_procedimento=25156430&amp;id_bloco=203697&amp;infra_sistema=100000100&amp;infra_unidade_atual=110000529&amp;infra_hash=bdc3e3ce8b56021580bd06f8a1bdb3cdfd4235a71158716f42e72618579f1c9d" TargetMode="External"/><Relationship Id="rId277" Type="http://schemas.openxmlformats.org/officeDocument/2006/relationships/hyperlink" Target="https://sei.ibama.gov.br/sei/controlador.php?acao=procedimento_trabalhar&amp;acao_origem=rel_bloco_protocolo_listar&amp;acao_retorno=rel_bloco_protocolo_listar&amp;id_procedimento=25360906&amp;id_bloco=203697&amp;infra_sistema=100000100&amp;infra_unidade_atual=110000529&amp;infra_hash=ffad57fabfb3b463413531056eb520a5f0cd3112f57bdb460f5c0f997fe4150d" TargetMode="External"/><Relationship Id="rId400" Type="http://schemas.openxmlformats.org/officeDocument/2006/relationships/hyperlink" Target="https://sei.ibama.gov.br/sei/controlador.php?acao=procedimento_trabalhar&amp;acao_origem=rel_bloco_protocolo_listar&amp;acao_retorno=rel_bloco_protocolo_listar&amp;id_procedimento=26318636&amp;id_bloco=203697&amp;infra_sistema=100000100&amp;infra_unidade_atual=110000529&amp;infra_hash=eb8fe63f0c3e17714ba3c51b3fb073c9812477d041751a2e856ecab26a2f1785" TargetMode="External"/><Relationship Id="rId442" Type="http://schemas.openxmlformats.org/officeDocument/2006/relationships/hyperlink" Target="https://sei.ibama.gov.br/sei/controlador.php?acao=procedimento_trabalhar&amp;acao_origem=rel_bloco_protocolo_listar&amp;acao_retorno=rel_bloco_protocolo_listar&amp;id_procedimento=26172953&amp;id_bloco=203697&amp;infra_sistema=100000100&amp;infra_unidade_atual=110000529&amp;infra_hash=bb63445099097bae34ca8c4c9996044a52c44ecf43e868888a6760d701d5c90d" TargetMode="External"/><Relationship Id="rId484" Type="http://schemas.openxmlformats.org/officeDocument/2006/relationships/hyperlink" Target="https://sei.ibama.gov.br/sei/controlador.php?acao=procedimento_trabalhar&amp;acao_origem=rel_bloco_protocolo_listar&amp;acao_retorno=rel_bloco_protocolo_listar&amp;id_procedimento=26335917&amp;id_bloco=203697&amp;infra_sistema=100000100&amp;infra_unidade_atual=110000529&amp;infra_hash=9cc12be67b5e23a6f074d87ade1f500acf1680d6d0d6446a907fd7d5aa082efb" TargetMode="External"/><Relationship Id="rId705" Type="http://schemas.microsoft.com/office/2019/04/relationships/namedSheetView" Target="../namedSheetViews/namedSheetView1.xml"/><Relationship Id="rId137" Type="http://schemas.openxmlformats.org/officeDocument/2006/relationships/hyperlink" Target="https://sei.ibama.gov.br/sei/controlador.php?acao=procedimento_trabalhar&amp;acao_origem=rel_bloco_protocolo_listar&amp;acao_retorno=rel_bloco_protocolo_listar&amp;id_procedimento=24701458&amp;id_bloco=203697&amp;infra_sistema=100000100&amp;infra_unidade_atual=110000529&amp;infra_hash=e4a5277fd1510a036548f536d030b5373effb0dbfc00850c3da67393d9e4b116" TargetMode="External"/><Relationship Id="rId302" Type="http://schemas.openxmlformats.org/officeDocument/2006/relationships/hyperlink" Target="https://sei.ibama.gov.br/sei/controlador.php?acao=procedimento_trabalhar&amp;acao_origem=rel_bloco_protocolo_listar&amp;acao_retorno=rel_bloco_protocolo_listar&amp;id_procedimento=25501924&amp;id_bloco=203697&amp;infra_sistema=100000100&amp;infra_unidade_atual=110000529&amp;infra_hash=a4dbb5f7f80b67e56d48afce6e43692a875fa5316a5081cb8b5f0525e47c563b" TargetMode="External"/><Relationship Id="rId344" Type="http://schemas.openxmlformats.org/officeDocument/2006/relationships/hyperlink" Target="https://sei.ibama.gov.br/sei/controlador.php?acao=procedimento_trabalhar&amp;acao_origem=rel_bloco_protocolo_listar&amp;acao_retorno=rel_bloco_protocolo_listar&amp;id_procedimento=25757396&amp;id_bloco=203697&amp;infra_sistema=100000100&amp;infra_unidade_atual=110000529&amp;infra_hash=79a0d4c1747311a4ff0dd51951e74457c5180d4f5e3134a6015cb8f5683022aa" TargetMode="External"/><Relationship Id="rId691" Type="http://schemas.openxmlformats.org/officeDocument/2006/relationships/hyperlink" Target="https://sei.ibama.gov.br/sei/controlador.php?acao=procedimento_trabalhar&amp;acao_origem=rel_bloco_protocolo_listar&amp;acao_retorno=rel_bloco_protocolo_listar&amp;id_procedimento=27611021&amp;id_bloco=203697&amp;infra_sistema=100000100&amp;infra_unidade_atual=110000529&amp;infra_hash=da6bcbe23d0e92ab2fddd91992395d27683a5f0f36fb413f921cdd5bc4d3732e" TargetMode="External"/><Relationship Id="rId41" Type="http://schemas.openxmlformats.org/officeDocument/2006/relationships/hyperlink" Target="https://sei.ibama.gov.br/sei/controlador.php?acao=procedimento_trabalhar&amp;acao_origem=rel_bloco_protocolo_listar&amp;acao_retorno=rel_bloco_protocolo_listar&amp;id_procedimento=23687037&amp;id_bloco=203697&amp;infra_sistema=100000100&amp;infra_unidade_atual=110000529&amp;infra_hash=127ce2af0f1450ffe1ddbfee4520e288122deb7c2da7be37960d0dae202bba26" TargetMode="External"/><Relationship Id="rId83" Type="http://schemas.openxmlformats.org/officeDocument/2006/relationships/hyperlink" Target="https://sei.ibama.gov.br/sei/controlador.php?acao=procedimento_trabalhar&amp;acao_origem=rel_bloco_protocolo_listar&amp;acao_retorno=rel_bloco_protocolo_listar&amp;id_procedimento=24158744&amp;id_bloco=203697&amp;infra_sistema=100000100&amp;infra_unidade_atual=110000529&amp;infra_hash=a2a6e0621d5346bcb6f2b9643ab44477c2ae786b019e100d0c956ce15f4c81b4" TargetMode="External"/><Relationship Id="rId179" Type="http://schemas.openxmlformats.org/officeDocument/2006/relationships/hyperlink" Target="https://sei.ibama.gov.br/sei/controlador.php?acao=procedimento_trabalhar&amp;acao_origem=rel_bloco_protocolo_listar&amp;acao_retorno=rel_bloco_protocolo_listar&amp;id_procedimento=24871514&amp;id_bloco=203697&amp;infra_sistema=100000100&amp;infra_unidade_atual=110000529&amp;infra_hash=0b246a99a76a3e3125d14486a992587d88583a7766a0a4b281a455f1cd32c3da" TargetMode="External"/><Relationship Id="rId386" Type="http://schemas.openxmlformats.org/officeDocument/2006/relationships/hyperlink" Target="https://sei.ibama.gov.br/sei/controlador.php?acao=procedimento_trabalhar&amp;acao_origem=rel_bloco_protocolo_listar&amp;acao_retorno=rel_bloco_protocolo_listar&amp;id_procedimento=25982723&amp;id_bloco=203697&amp;infra_sistema=100000100&amp;infra_unidade_atual=110000529&amp;infra_hash=80aca247c22740bf716ec9cb04adb14339534e93d96bbe6f1c7f19aa80dce1c1" TargetMode="External"/><Relationship Id="rId551" Type="http://schemas.openxmlformats.org/officeDocument/2006/relationships/hyperlink" Target="https://sei.ibama.gov.br/sei/controlador.php?acao=procedimento_trabalhar&amp;acao_origem=rel_bloco_protocolo_listar&amp;acao_retorno=rel_bloco_protocolo_listar&amp;id_procedimento=26630371&amp;id_bloco=203697&amp;infra_sistema=100000100&amp;infra_unidade_atual=110000529&amp;infra_hash=e2ab62c1e3ff9e00c90e42146c7eb7f94f49bdec7d7c5278e0947bb03bca08cc" TargetMode="External"/><Relationship Id="rId593" Type="http://schemas.openxmlformats.org/officeDocument/2006/relationships/hyperlink" Target="https://sei.ibama.gov.br/sei/controlador.php?acao=procedimento_trabalhar&amp;acao_origem=rel_bloco_protocolo_listar&amp;acao_retorno=rel_bloco_protocolo_listar&amp;id_procedimento=26843357&amp;id_bloco=203697&amp;infra_sistema=100000100&amp;infra_unidade_atual=110000529&amp;infra_hash=678e4548a532b94c2d938b1726086d0758ba9ad4675a966f48f3c3e293b3bab7" TargetMode="External"/><Relationship Id="rId607" Type="http://schemas.openxmlformats.org/officeDocument/2006/relationships/hyperlink" Target="https://sei.ibama.gov.br/sei/controlador.php?acao=procedimento_trabalhar&amp;acao_origem=rel_bloco_protocolo_listar&amp;acao_retorno=rel_bloco_protocolo_listar&amp;id_procedimento=26936723&amp;id_bloco=203697&amp;infra_sistema=100000100&amp;infra_unidade_atual=110000529&amp;infra_hash=f41ceda3053e41df3d4815db401897420fa744da8e39927ae74f6cf89660c263" TargetMode="External"/><Relationship Id="rId649" Type="http://schemas.openxmlformats.org/officeDocument/2006/relationships/hyperlink" Target="https://sei.ibama.gov.br/sei/controlador.php?acao=procedimento_trabalhar&amp;acao_origem=rel_bloco_protocolo_listar&amp;acao_retorno=rel_bloco_protocolo_listar&amp;id_procedimento=27252203&amp;id_bloco=203697&amp;infra_sistema=100000100&amp;infra_unidade_atual=110000529&amp;infra_hash=6355b245b5104b519f1b1d056bd5d737b8555de79fda61f35a932724d883b2df" TargetMode="External"/><Relationship Id="rId190" Type="http://schemas.openxmlformats.org/officeDocument/2006/relationships/hyperlink" Target="https://sei.ibama.gov.br/sei/controlador.php?acao=procedimento_trabalhar&amp;acao_origem=rel_bloco_protocolo_listar&amp;acao_retorno=rel_bloco_protocolo_listar&amp;id_procedimento=24915144&amp;id_bloco=203697&amp;infra_sistema=100000100&amp;infra_unidade_atual=110000529&amp;infra_hash=b6ffed3409a62da706a2104fdfe3a5e17c7bb81c66c7c83577ee393d2b9d7481" TargetMode="External"/><Relationship Id="rId204" Type="http://schemas.openxmlformats.org/officeDocument/2006/relationships/hyperlink" Target="https://sei.ibama.gov.br/sei/controlador.php?acao=procedimento_trabalhar&amp;acao_origem=rel_bloco_protocolo_listar&amp;acao_retorno=rel_bloco_protocolo_listar&amp;id_procedimento=25038926&amp;id_bloco=203697&amp;infra_sistema=100000100&amp;infra_unidade_atual=110000529&amp;infra_hash=c100f4d7b67190db1c69e61739a04c429cca92818735568b44c17b4c300eac7c" TargetMode="External"/><Relationship Id="rId246" Type="http://schemas.openxmlformats.org/officeDocument/2006/relationships/hyperlink" Target="https://sei.ibama.gov.br/sei/controlador.php?acao=procedimento_trabalhar&amp;acao_origem=rel_bloco_protocolo_listar&amp;acao_retorno=rel_bloco_protocolo_listar&amp;id_procedimento=25205661&amp;id_bloco=203697&amp;infra_sistema=100000100&amp;infra_unidade_atual=110000529&amp;infra_hash=d3f76c306fd2b46e32f7553d468780b342a0948c404c3ee7c3f66b722e09ccc2" TargetMode="External"/><Relationship Id="rId288" Type="http://schemas.openxmlformats.org/officeDocument/2006/relationships/hyperlink" Target="https://sei.ibama.gov.br/sei/controlador.php?acao=procedimento_trabalhar&amp;acao_origem=rel_bloco_protocolo_listar&amp;acao_retorno=rel_bloco_protocolo_listar&amp;id_procedimento=25407510&amp;id_bloco=203697&amp;infra_sistema=100000100&amp;infra_unidade_atual=110000529&amp;infra_hash=8b8400243b0dbaaaaed44c12e37050a45caf3e5a916e8360ea3fac5a3f6cb475" TargetMode="External"/><Relationship Id="rId411" Type="http://schemas.openxmlformats.org/officeDocument/2006/relationships/hyperlink" Target="https://sei.ibama.gov.br/sei/controlador.php?acao=procedimento_trabalhar&amp;acao_origem=rel_bloco_protocolo_listar&amp;acao_retorno=rel_bloco_protocolo_listar&amp;id_procedimento=26082913&amp;id_bloco=203697&amp;infra_sistema=100000100&amp;infra_unidade_atual=110000529&amp;infra_hash=e543973078cd27c5d88746372e8be8df98bf9dda70ce5c89a619dff69767cc5b" TargetMode="External"/><Relationship Id="rId453" Type="http://schemas.openxmlformats.org/officeDocument/2006/relationships/hyperlink" Target="https://sei.ibama.gov.br/sei/controlador.php?acao=procedimento_trabalhar&amp;acao_origem=rel_bloco_protocolo_listar&amp;acao_retorno=rel_bloco_protocolo_listar&amp;id_procedimento=26239925&amp;id_bloco=203697&amp;infra_sistema=100000100&amp;infra_unidade_atual=110000529&amp;infra_hash=244bd6f540f114cdc251e3c78b49c707ee7aca7b649954edcef35b9d26fb7e47" TargetMode="External"/><Relationship Id="rId509" Type="http://schemas.openxmlformats.org/officeDocument/2006/relationships/hyperlink" Target="https://sei.ibama.gov.br/sei/controlador.php?acao=procedimento_trabalhar&amp;acao_origem=rel_bloco_protocolo_listar&amp;acao_retorno=rel_bloco_protocolo_listar&amp;id_procedimento=26429523&amp;id_bloco=203697&amp;infra_sistema=100000100&amp;infra_unidade_atual=110000529&amp;infra_hash=4dac72ab0326a5c1980e8375114742b7f7b234dd5d21cd73939b5b2f96108db6" TargetMode="External"/><Relationship Id="rId660" Type="http://schemas.openxmlformats.org/officeDocument/2006/relationships/hyperlink" Target="https://sei.ibama.gov.br/sei/controlador.php?acao=procedimento_trabalhar&amp;acao_origem=rel_bloco_protocolo_listar&amp;acao_retorno=rel_bloco_protocolo_listar&amp;id_procedimento=27297203&amp;id_bloco=203697&amp;infra_sistema=100000100&amp;infra_unidade_atual=110000529&amp;infra_hash=f92d204d62499f686ffb70d62219c8fe7291bb54958a40ae0321c250ed0f155f" TargetMode="External"/><Relationship Id="rId106" Type="http://schemas.openxmlformats.org/officeDocument/2006/relationships/hyperlink" Target="https://sei.ibama.gov.br/sei/controlador.php?acao=procedimento_trabalhar&amp;acao_origem=rel_bloco_protocolo_listar&amp;acao_retorno=rel_bloco_protocolo_listar&amp;id_procedimento=24520465&amp;id_bloco=203697&amp;infra_sistema=100000100&amp;infra_unidade_atual=110000529&amp;infra_hash=a6b432b1fd041abb46e6a54be3dce9b9b5040ecf8e2ba69bfd76122f5cde2b5d" TargetMode="External"/><Relationship Id="rId313" Type="http://schemas.openxmlformats.org/officeDocument/2006/relationships/hyperlink" Target="https://sei.ibama.gov.br/sei/controlador.php?acao=procedimento_trabalhar&amp;acao_origem=rel_bloco_protocolo_listar&amp;acao_retorno=rel_bloco_protocolo_listar&amp;id_procedimento=25521702&amp;id_bloco=203697&amp;infra_sistema=100000100&amp;infra_unidade_atual=110000529&amp;infra_hash=294e40bad2e87b42c69e79c558e51a9fcc0d930217572e9fe75393559f194a7b" TargetMode="External"/><Relationship Id="rId495" Type="http://schemas.openxmlformats.org/officeDocument/2006/relationships/hyperlink" Target="https://sei.ibama.gov.br/sei/controlador.php?acao=procedimento_trabalhar&amp;acao_origem=rel_bloco_protocolo_listar&amp;acao_retorno=rel_bloco_protocolo_listar&amp;id_procedimento=26376789&amp;id_bloco=203697&amp;infra_sistema=100000100&amp;infra_unidade_atual=110000529&amp;infra_hash=f1b0d645133e0322ca39ef673dc8dcda1584be3e9108064bdf9e3a71e7076e89" TargetMode="External"/><Relationship Id="rId10" Type="http://schemas.openxmlformats.org/officeDocument/2006/relationships/hyperlink" Target="https://sei.ibama.gov.br/sei/controlador.php?acao=procedimento_trabalhar&amp;acao_origem=rel_bloco_protocolo_listar&amp;acao_retorno=rel_bloco_protocolo_listar&amp;id_procedimento=23654515&amp;id_bloco=203697&amp;infra_sistema=100000100&amp;infra_unidade_atual=110000529&amp;infra_hash=233c1929f2461f67515b22d3942338af88d113e5e14e8b0745d81fbc576b2ce9" TargetMode="External"/><Relationship Id="rId52" Type="http://schemas.openxmlformats.org/officeDocument/2006/relationships/hyperlink" Target="https://sei.ibama.gov.br/sei/controlador.php?acao=procedimento_trabalhar&amp;acao_origem=rel_bloco_protocolo_listar&amp;acao_retorno=rel_bloco_protocolo_listar&amp;id_procedimento=23742939&amp;id_bloco=203697&amp;infra_sistema=100000100&amp;infra_unidade_atual=110000529&amp;infra_hash=01e35e26476406a0c87ba1676d760a8f140316e2fc384f90bab0b90ca7b3f76d" TargetMode="External"/><Relationship Id="rId94" Type="http://schemas.openxmlformats.org/officeDocument/2006/relationships/hyperlink" Target="https://sei.ibama.gov.br/sei/controlador.php?acao=procedimento_trabalhar&amp;acao_origem=rel_bloco_protocolo_listar&amp;acao_retorno=rel_bloco_protocolo_listar&amp;id_procedimento=24323106&amp;id_bloco=203697&amp;infra_sistema=100000100&amp;infra_unidade_atual=110000529&amp;infra_hash=4326a7c9c81dff225b3f32bc3b4e7aa5d6023000eb1404afc1f76813322a810a" TargetMode="External"/><Relationship Id="rId148" Type="http://schemas.openxmlformats.org/officeDocument/2006/relationships/hyperlink" Target="https://sei.ibama.gov.br/sei/controlador.php?acao=procedimento_trabalhar&amp;acao_origem=rel_bloco_protocolo_listar&amp;acao_retorno=rel_bloco_protocolo_listar&amp;id_procedimento=24746286&amp;id_bloco=203697&amp;infra_sistema=100000100&amp;infra_unidade_atual=110000529&amp;infra_hash=89545b33de000d633cf4331a5bcdc25295fa79eb729fa620c226c6e4d7fea70a" TargetMode="External"/><Relationship Id="rId355" Type="http://schemas.openxmlformats.org/officeDocument/2006/relationships/hyperlink" Target="https://sei.ibama.gov.br/sei/controlador.php?acao=procedimento_trabalhar&amp;acao_origem=rel_bloco_protocolo_listar&amp;acao_retorno=rel_bloco_protocolo_listar&amp;id_procedimento=25813020&amp;id_bloco=203697&amp;infra_sistema=100000100&amp;infra_unidade_atual=110000529&amp;infra_hash=8427b11ff5e14cfc70bf8e8b27769389854ed898283c105cb8829c1d8bd13147" TargetMode="External"/><Relationship Id="rId397" Type="http://schemas.openxmlformats.org/officeDocument/2006/relationships/hyperlink" Target="https://sei.ibama.gov.br/sei/controlador.php?acao=procedimento_trabalhar&amp;acao_origem=rel_bloco_protocolo_listar&amp;acao_retorno=rel_bloco_protocolo_listar&amp;id_procedimento=26041153&amp;id_bloco=203697&amp;infra_sistema=100000100&amp;infra_unidade_atual=110000529&amp;infra_hash=3eeda9a28c5aa4c4ea7ce6459861b1680f5858e5a6fb1cc66356f07ac3a3df30" TargetMode="External"/><Relationship Id="rId520" Type="http://schemas.openxmlformats.org/officeDocument/2006/relationships/hyperlink" Target="https://sei.ibama.gov.br/sei/controlador.php?acao=procedimento_trabalhar&amp;acao_origem=rel_bloco_protocolo_listar&amp;acao_retorno=rel_bloco_protocolo_listar&amp;id_procedimento=26502872&amp;id_bloco=203697&amp;infra_sistema=100000100&amp;infra_unidade_atual=110000529&amp;infra_hash=dffc1a1a574da71023e14b31e5a55ef7895cbafb33703e39fcd64ff8da531b7e" TargetMode="External"/><Relationship Id="rId562" Type="http://schemas.openxmlformats.org/officeDocument/2006/relationships/hyperlink" Target="https://sei.ibama.gov.br/sei/controlador.php?acao=procedimento_trabalhar&amp;acao_origem=rel_bloco_protocolo_listar&amp;acao_retorno=rel_bloco_protocolo_listar&amp;id_procedimento=26691932&amp;id_bloco=203697&amp;infra_sistema=100000100&amp;infra_unidade_atual=110000529&amp;infra_hash=aa391278de5aef41f914f75dbb3735af6a4b15229985489b617636886b939fef" TargetMode="External"/><Relationship Id="rId618" Type="http://schemas.openxmlformats.org/officeDocument/2006/relationships/hyperlink" Target="https://sei.ibama.gov.br/sei/controlador.php?acao=procedimento_trabalhar&amp;acao_origem=rel_bloco_protocolo_listar&amp;acao_retorno=rel_bloco_protocolo_listar&amp;id_procedimento=27024282&amp;id_bloco=203697&amp;infra_sistema=100000100&amp;infra_unidade_atual=110000529&amp;infra_hash=03e9b58adc7f4fd2ae7f9d8b039799eba68af591fbeaa2acfcd9b0dabbc3eba8" TargetMode="External"/><Relationship Id="rId215" Type="http://schemas.openxmlformats.org/officeDocument/2006/relationships/hyperlink" Target="https://sei.ibama.gov.br/sei/controlador.php?acao=procedimento_trabalhar&amp;acao_origem=rel_bloco_protocolo_listar&amp;acao_retorno=rel_bloco_protocolo_listar&amp;id_procedimento=25089147&amp;id_bloco=203697&amp;infra_sistema=100000100&amp;infra_unidade_atual=110000529&amp;infra_hash=ee9430f5ed1d6a991cc76118d6875f8df0b96de24f570402e909d99d77e9760b" TargetMode="External"/><Relationship Id="rId257" Type="http://schemas.openxmlformats.org/officeDocument/2006/relationships/hyperlink" Target="https://sei.ibama.gov.br/sei/controlador.php?acao=procedimento_trabalhar&amp;acao_origem=rel_bloco_protocolo_listar&amp;acao_retorno=rel_bloco_protocolo_listar&amp;id_procedimento=25250997&amp;id_bloco=203697&amp;infra_sistema=100000100&amp;infra_unidade_atual=110000529&amp;infra_hash=912e77bb52e1b1fa85d9a3c1185542371a2c9fbd2931182bf21607701654e7bd" TargetMode="External"/><Relationship Id="rId422" Type="http://schemas.openxmlformats.org/officeDocument/2006/relationships/hyperlink" Target="https://sei.ibama.gov.br/sei/controlador.php?acao=procedimento_trabalhar&amp;acao_origem=rel_bloco_protocolo_listar&amp;acao_retorno=rel_bloco_protocolo_listar&amp;id_procedimento=26089966&amp;id_bloco=203697&amp;infra_sistema=100000100&amp;infra_unidade_atual=110000529&amp;infra_hash=bfbd0c5ec5db37ccb80869b419c546d33d5711ff2332d3f630404bf54ebc7a08" TargetMode="External"/><Relationship Id="rId464" Type="http://schemas.openxmlformats.org/officeDocument/2006/relationships/hyperlink" Target="https://sei.ibama.gov.br/sei/controlador.php?acao=procedimento_trabalhar&amp;acao_origem=rel_bloco_protocolo_listar&amp;acao_retorno=rel_bloco_protocolo_listar&amp;id_procedimento=26209676&amp;id_bloco=203697&amp;infra_sistema=100000100&amp;infra_unidade_atual=110000529&amp;infra_hash=e7be571748b4aac6617729e90620b36b97576e566d6c16f28e9265e5c70b9519" TargetMode="External"/><Relationship Id="rId299" Type="http://schemas.openxmlformats.org/officeDocument/2006/relationships/hyperlink" Target="https://sei.ibama.gov.br/sei/controlador.php?acao=procedimento_trabalhar&amp;acao_origem=rel_bloco_protocolo_listar&amp;acao_retorno=rel_bloco_protocolo_listar&amp;id_procedimento=25487288&amp;id_bloco=203697&amp;infra_sistema=100000100&amp;infra_unidade_atual=110000529&amp;infra_hash=695247ec2138f758c2f9a040e7afc7be885cbec9adf58f8f26bffd6193874996" TargetMode="External"/><Relationship Id="rId63" Type="http://schemas.openxmlformats.org/officeDocument/2006/relationships/hyperlink" Target="https://sei.ibama.gov.br/sei/controlador.php?acao=procedimento_trabalhar&amp;acao_origem=rel_bloco_protocolo_listar&amp;acao_retorno=rel_bloco_protocolo_listar&amp;id_procedimento=23837265&amp;id_bloco=203697&amp;infra_sistema=100000100&amp;infra_unidade_atual=110000529&amp;infra_hash=3373e8cbff26bca73ead9d634e413385a2b3a34b540bdc2378c95a9c89027044" TargetMode="External"/><Relationship Id="rId159" Type="http://schemas.openxmlformats.org/officeDocument/2006/relationships/hyperlink" Target="https://sei.ibama.gov.br/sei/controlador.php?acao=procedimento_trabalhar&amp;acao_origem=rel_bloco_protocolo_listar&amp;acao_retorno=rel_bloco_protocolo_listar&amp;id_procedimento=24794593&amp;id_bloco=203697&amp;infra_sistema=100000100&amp;infra_unidade_atual=110000529&amp;infra_hash=3ea35d153a230c300dd6fb46cd3896901132a930a1387630cd3f8ea9bff7a3bf" TargetMode="External"/><Relationship Id="rId366" Type="http://schemas.openxmlformats.org/officeDocument/2006/relationships/hyperlink" Target="https://sei.ibama.gov.br/sei/controlador.php?acao=procedimento_trabalhar&amp;acao_origem=rel_bloco_protocolo_listar&amp;acao_retorno=rel_bloco_protocolo_listar&amp;id_procedimento=25832687&amp;id_bloco=203697&amp;infra_sistema=100000100&amp;infra_unidade_atual=110000529&amp;infra_hash=c2a4f680fe351eaa1cb9cbe897231d0e667d09211d952aaf3d6b5d526b06394c" TargetMode="External"/><Relationship Id="rId573" Type="http://schemas.openxmlformats.org/officeDocument/2006/relationships/hyperlink" Target="https://sei.ibama.gov.br/sei/controlador.php?acao=procedimento_trabalhar&amp;acao_origem=rel_bloco_protocolo_listar&amp;acao_retorno=rel_bloco_protocolo_listar&amp;id_procedimento=26759518&amp;id_bloco=203697&amp;infra_sistema=100000100&amp;infra_unidade_atual=110000529&amp;infra_hash=f37833d6525e9ccea68a2c8caa2798b1dde7649cbe91eaf3317dfc0d0cd97ae2" TargetMode="External"/><Relationship Id="rId226" Type="http://schemas.openxmlformats.org/officeDocument/2006/relationships/hyperlink" Target="https://sei.ibama.gov.br/sei/controlador.php?acao=procedimento_trabalhar&amp;acao_origem=rel_bloco_protocolo_listar&amp;acao_retorno=rel_bloco_protocolo_listar&amp;id_procedimento=25130456&amp;id_bloco=203697&amp;infra_sistema=100000100&amp;infra_unidade_atual=110000529&amp;infra_hash=ae7e23e033abe8b994d9fd9d17bf61110130fd78898d8056db13323e4b16536c" TargetMode="External"/><Relationship Id="rId433" Type="http://schemas.openxmlformats.org/officeDocument/2006/relationships/hyperlink" Target="https://sei.ibama.gov.br/sei/controlador.php?acao=procedimento_trabalhar&amp;acao_origem=rel_bloco_protocolo_listar&amp;acao_retorno=rel_bloco_protocolo_listar&amp;id_procedimento=26130107&amp;id_bloco=203697&amp;infra_sistema=100000100&amp;infra_unidade_atual=110000529&amp;infra_hash=44b8a29dafb7c2a3eb6fa0b64e8732eb101a38033258f402aee4d9c6a9c4cee5" TargetMode="External"/><Relationship Id="rId640" Type="http://schemas.openxmlformats.org/officeDocument/2006/relationships/hyperlink" Target="https://sei.ibama.gov.br/sei/controlador.php?acao=procedimento_trabalhar&amp;acao_origem=rel_bloco_protocolo_listar&amp;acao_retorno=rel_bloco_protocolo_listar&amp;id_procedimento=27228908&amp;id_bloco=203697&amp;infra_sistema=100000100&amp;infra_unidade_atual=110000529&amp;infra_hash=1543fcc76a96cb0bdf342e8962d77456326e7fce372ca2ec0cf8bf0718486492" TargetMode="External"/><Relationship Id="rId74" Type="http://schemas.openxmlformats.org/officeDocument/2006/relationships/hyperlink" Target="https://sei.ibama.gov.br/sei/controlador.php?acao=procedimento_trabalhar&amp;acao_origem=rel_bloco_protocolo_listar&amp;acao_retorno=rel_bloco_protocolo_listar&amp;id_procedimento=23999527&amp;id_bloco=203697&amp;infra_sistema=100000100&amp;infra_unidade_atual=110000529&amp;infra_hash=7917d46b6a73ac57cd560ac879ed7bd7a914688223c6eeb5cec1dce056c4992a" TargetMode="External"/><Relationship Id="rId377" Type="http://schemas.openxmlformats.org/officeDocument/2006/relationships/hyperlink" Target="https://sei.ibama.gov.br/sei/controlador.php?acao=procedimento_trabalhar&amp;acao_origem=rel_bloco_protocolo_listar&amp;acao_retorno=rel_bloco_protocolo_listar&amp;id_procedimento=25909459&amp;id_bloco=203697&amp;infra_sistema=100000100&amp;infra_unidade_atual=110000529&amp;infra_hash=a89f883399107ed854d62beccadd5914c99fec7a7fd70b53716888f53120b09b" TargetMode="External"/><Relationship Id="rId500" Type="http://schemas.openxmlformats.org/officeDocument/2006/relationships/hyperlink" Target="https://sei.ibama.gov.br/sei/controlador.php?acao=procedimento_trabalhar&amp;acao_origem=rel_bloco_protocolo_listar&amp;acao_retorno=rel_bloco_protocolo_listar&amp;id_procedimento=26417427&amp;id_bloco=203697&amp;infra_sistema=100000100&amp;infra_unidade_atual=110000529&amp;infra_hash=ed5a3205102b5578e145ce92acd12e3b5e33bf170a297ad1f52cc88f473565da" TargetMode="External"/><Relationship Id="rId584" Type="http://schemas.openxmlformats.org/officeDocument/2006/relationships/hyperlink" Target="https://sei.ibama.gov.br/sei/controlador.php?acao=procedimento_trabalhar&amp;acao_origem=rel_bloco_protocolo_listar&amp;acao_retorno=rel_bloco_protocolo_listar&amp;id_procedimento=26827512&amp;id_bloco=203697&amp;infra_sistema=100000100&amp;infra_unidade_atual=110000529&amp;infra_hash=2ef3f7c40de58cf738a3473d5ec68b6ec3582fddf3ee340409cee7d98dbd8232" TargetMode="External"/><Relationship Id="rId5" Type="http://schemas.openxmlformats.org/officeDocument/2006/relationships/hyperlink" Target="https://sei.ibama.gov.br/sei/controlador.php?acao=procedimento_trabalhar&amp;acao_origem=rel_bloco_protocolo_listar&amp;acao_retorno=rel_bloco_protocolo_listar&amp;id_procedimento=23622891&amp;id_bloco=203697&amp;infra_sistema=100000100&amp;infra_unidade_atual=110000529&amp;infra_hash=752a0faca30feeb3b35a5c40db7b452a827a050a5016e6a23baf2d65796490b1" TargetMode="External"/><Relationship Id="rId237" Type="http://schemas.openxmlformats.org/officeDocument/2006/relationships/hyperlink" Target="https://sei.ibama.gov.br/sei/controlador.php?acao=procedimento_trabalhar&amp;acao_origem=rel_bloco_protocolo_listar&amp;acao_retorno=rel_bloco_protocolo_listar&amp;id_procedimento=25156162&amp;id_bloco=203697&amp;infra_sistema=100000100&amp;infra_unidade_atual=110000529&amp;infra_hash=4f880c3f8cba70759490385ce161f85b052bafa9aad8faf8730438972932ad70" TargetMode="External"/><Relationship Id="rId444" Type="http://schemas.openxmlformats.org/officeDocument/2006/relationships/hyperlink" Target="https://sei.ibama.gov.br/sei/controlador.php?acao=procedimento_trabalhar&amp;acao_origem=rel_bloco_protocolo_listar&amp;acao_retorno=rel_bloco_protocolo_listar&amp;id_procedimento=26171011&amp;id_bloco=203697&amp;infra_sistema=100000100&amp;infra_unidade_atual=110000529&amp;infra_hash=1aa47f93658ebf142a2c4ebecda6c93d51a699e682c0689859103d5f9c916723" TargetMode="External"/><Relationship Id="rId651" Type="http://schemas.openxmlformats.org/officeDocument/2006/relationships/hyperlink" Target="https://sei.ibama.gov.br/sei/controlador.php?acao=procedimento_trabalhar&amp;acao_origem=rel_bloco_protocolo_listar&amp;acao_retorno=rel_bloco_protocolo_listar&amp;id_procedimento=27232035&amp;id_bloco=203697&amp;infra_sistema=100000100&amp;infra_unidade_atual=110000529&amp;infra_hash=2bbd5c9fd5f132a62f4707287989f825082d2bb29aca2c4d26d7d17f43e992da" TargetMode="External"/><Relationship Id="rId290" Type="http://schemas.openxmlformats.org/officeDocument/2006/relationships/hyperlink" Target="https://sei.ibama.gov.br/sei/controlador.php?acao=procedimento_trabalhar&amp;acao_origem=rel_bloco_protocolo_listar&amp;acao_retorno=rel_bloco_protocolo_listar&amp;id_procedimento=25420060&amp;id_bloco=203697&amp;infra_sistema=100000100&amp;infra_unidade_atual=110000529&amp;infra_hash=39c86d6d5c7f2552de00a1eca5b52c586faea96570a0c9f14c1789732b93de1f" TargetMode="External"/><Relationship Id="rId304" Type="http://schemas.openxmlformats.org/officeDocument/2006/relationships/hyperlink" Target="https://sei.ibama.gov.br/sei/controlador.php?acao=procedimento_trabalhar&amp;acao_origem=rel_bloco_protocolo_listar&amp;acao_retorno=rel_bloco_protocolo_listar&amp;id_procedimento=25659305&amp;id_bloco=203697&amp;infra_sistema=100000100&amp;infra_unidade_atual=110000529&amp;infra_hash=67cb807fc280b1384d408b7ffbca20d878b9f24af5db2490517ba4534644269b" TargetMode="External"/><Relationship Id="rId388" Type="http://schemas.openxmlformats.org/officeDocument/2006/relationships/hyperlink" Target="https://sei.ibama.gov.br/sei/controlador.php?acao=procedimento_trabalhar&amp;acao_origem=rel_bloco_protocolo_listar&amp;acao_retorno=rel_bloco_protocolo_listar&amp;id_procedimento=25983012&amp;id_bloco=203697&amp;infra_sistema=100000100&amp;infra_unidade_atual=110000529&amp;infra_hash=40ca55f4e2f6778aee824d9b74bc9ece0078b4b04821e1a6d05aed997a50ec2a" TargetMode="External"/><Relationship Id="rId511" Type="http://schemas.openxmlformats.org/officeDocument/2006/relationships/hyperlink" Target="https://sei.ibama.gov.br/sei/controlador.php?acao=procedimento_trabalhar&amp;acao_origem=rel_bloco_protocolo_listar&amp;acao_retorno=rel_bloco_protocolo_listar&amp;id_procedimento=26429943&amp;id_bloco=203697&amp;infra_sistema=100000100&amp;infra_unidade_atual=110000529&amp;infra_hash=c1e69ad2a4c6230d38639daf455c2d989d2390fe8f503d78b68dcceb45529c7b" TargetMode="External"/><Relationship Id="rId609" Type="http://schemas.openxmlformats.org/officeDocument/2006/relationships/hyperlink" Target="https://sei.ibama.gov.br/sei/controlador.php?acao=procedimento_trabalhar&amp;acao_origem=rel_bloco_protocolo_listar&amp;acao_retorno=rel_bloco_protocolo_listar&amp;id_procedimento=26955922&amp;id_bloco=203697&amp;infra_sistema=100000100&amp;infra_unidade_atual=110000529&amp;infra_hash=2854eff78fed77bf81e6fa8a1e0a5154bdd9680d9f557a660f572d74082388fb" TargetMode="External"/><Relationship Id="rId85" Type="http://schemas.openxmlformats.org/officeDocument/2006/relationships/hyperlink" Target="https://sei.ibama.gov.br/sei/controlador.php?acao=procedimento_trabalhar&amp;acao_origem=rel_bloco_protocolo_listar&amp;acao_retorno=rel_bloco_protocolo_listar&amp;id_procedimento=24194822&amp;id_bloco=203697&amp;infra_sistema=100000100&amp;infra_unidade_atual=110000529&amp;infra_hash=3e01f5f77443b96dc462469668413fac5a5356404caf02fa3bd955bef801f7e2" TargetMode="External"/><Relationship Id="rId150" Type="http://schemas.openxmlformats.org/officeDocument/2006/relationships/hyperlink" Target="https://sei.ibama.gov.br/sei/controlador.php?acao=procedimento_trabalhar&amp;acao_origem=rel_bloco_protocolo_listar&amp;acao_retorno=rel_bloco_protocolo_listar&amp;id_procedimento=24762945&amp;id_bloco=203697&amp;infra_sistema=100000100&amp;infra_unidade_atual=110000529&amp;infra_hash=f33469b182f13ce1ad86e29ef057f3c8fd2e3eb831092afe75d86e9805f9e070" TargetMode="External"/><Relationship Id="rId595" Type="http://schemas.openxmlformats.org/officeDocument/2006/relationships/hyperlink" Target="https://sei.ibama.gov.br/sei/controlador.php?acao=procedimento_trabalhar&amp;acao_origem=rel_bloco_protocolo_listar&amp;acao_retorno=rel_bloco_protocolo_listar&amp;id_procedimento=26861126&amp;id_bloco=203697&amp;infra_sistema=100000100&amp;infra_unidade_atual=110000529&amp;infra_hash=a93593f3e73b9d88f9545065a624c4a0bdb65753f0b1f97c634e839bf146c3e9" TargetMode="External"/><Relationship Id="rId248" Type="http://schemas.openxmlformats.org/officeDocument/2006/relationships/hyperlink" Target="https://sei.ibama.gov.br/sei/controlador.php?acao=procedimento_trabalhar&amp;acao_origem=rel_bloco_protocolo_listar&amp;acao_retorno=rel_bloco_protocolo_listar&amp;id_procedimento=25205086&amp;id_bloco=203697&amp;infra_sistema=100000100&amp;infra_unidade_atual=110000529&amp;infra_hash=96ba5074abd3e628f8d2a294090fe48dcbbb434dda59b6ef9ae9d45006b29267" TargetMode="External"/><Relationship Id="rId455" Type="http://schemas.openxmlformats.org/officeDocument/2006/relationships/hyperlink" Target="https://sei.ibama.gov.br/sei/controlador.php?acao=procedimento_trabalhar&amp;acao_origem=rel_bloco_protocolo_listar&amp;acao_retorno=rel_bloco_protocolo_listar&amp;id_procedimento=26195896&amp;id_bloco=203697&amp;infra_sistema=100000100&amp;infra_unidade_atual=110000529&amp;infra_hash=68c068d349bb190235e5f2518a58674b8bd153d762b8ab682bb9e8087ace9164" TargetMode="External"/><Relationship Id="rId662" Type="http://schemas.openxmlformats.org/officeDocument/2006/relationships/hyperlink" Target="https://sei.ibama.gov.br/sei/controlador.php?acao=procedimento_trabalhar&amp;acao_origem=rel_bloco_protocolo_listar&amp;acao_retorno=rel_bloco_protocolo_listar&amp;id_procedimento=27319375&amp;id_bloco=203697&amp;infra_sistema=100000100&amp;infra_unidade_atual=110000529&amp;infra_hash=8b3875626900799ea029f50c023d7543345b8a3cee3b98b462a9135f77fae06d" TargetMode="External"/><Relationship Id="rId12" Type="http://schemas.openxmlformats.org/officeDocument/2006/relationships/hyperlink" Target="https://sei.ibama.gov.br/sei/controlador.php?acao=procedimento_trabalhar&amp;acao_origem=rel_bloco_protocolo_listar&amp;acao_retorno=rel_bloco_protocolo_listar&amp;id_procedimento=23808192&amp;id_bloco=203697&amp;infra_sistema=100000100&amp;infra_unidade_atual=110000529&amp;infra_hash=045a73bbd323db207e5a0f2d1d5b16e884040e638633779ab66d87ae7f91b5fd" TargetMode="External"/><Relationship Id="rId108" Type="http://schemas.openxmlformats.org/officeDocument/2006/relationships/hyperlink" Target="https://sei.ibama.gov.br/sei/controlador.php?acao=procedimento_trabalhar&amp;acao_origem=rel_bloco_protocolo_listar&amp;acao_retorno=rel_bloco_protocolo_listar&amp;id_procedimento=24590422&amp;id_bloco=203697&amp;infra_sistema=100000100&amp;infra_unidade_atual=110000529&amp;infra_hash=449bd578598cd9c0fcfc124925d8474b4f6c5f24cc5f3d48aa22dcf85da1382d" TargetMode="External"/><Relationship Id="rId315" Type="http://schemas.openxmlformats.org/officeDocument/2006/relationships/hyperlink" Target="https://sei.ibama.gov.br/sei/controlador.php?acao=procedimento_trabalhar&amp;acao_origem=rel_bloco_protocolo_listar&amp;acao_retorno=rel_bloco_protocolo_listar&amp;id_procedimento=25543998&amp;id_bloco=203697&amp;infra_sistema=100000100&amp;infra_unidade_atual=110000529&amp;infra_hash=655482654eeb7b53dfea30ca6407505576b7248498e3a4df9011d68865c2780f" TargetMode="External"/><Relationship Id="rId522" Type="http://schemas.openxmlformats.org/officeDocument/2006/relationships/hyperlink" Target="https://sei.ibama.gov.br/sei/controlador.php?acao=procedimento_trabalhar&amp;acao_origem=rel_bloco_protocolo_listar&amp;acao_retorno=rel_bloco_protocolo_listar&amp;id_procedimento=26499168&amp;id_bloco=203697&amp;infra_sistema=100000100&amp;infra_unidade_atual=110000529&amp;infra_hash=abe0b79ed9409036b16319ba98b7dc05fc7491410790d26bcab91eea587bc456" TargetMode="External"/><Relationship Id="rId96" Type="http://schemas.openxmlformats.org/officeDocument/2006/relationships/hyperlink" Target="https://sei.ibama.gov.br/sei/controlador.php?acao=procedimento_trabalhar&amp;acao_origem=rel_bloco_protocolo_listar&amp;acao_retorno=rel_bloco_protocolo_listar&amp;id_procedimento=24328047&amp;id_bloco=203697&amp;infra_sistema=100000100&amp;infra_unidade_atual=110000529&amp;infra_hash=0274f6aa57d85de6ae69f91c5e7caff9dda3838e5a2d8f23f62df28bcd44d001" TargetMode="External"/><Relationship Id="rId161" Type="http://schemas.openxmlformats.org/officeDocument/2006/relationships/hyperlink" Target="https://sei.ibama.gov.br/sei/controlador.php?acao=procedimento_trabalhar&amp;acao_origem=rel_bloco_protocolo_listar&amp;acao_retorno=rel_bloco_protocolo_listar&amp;id_procedimento=24848468&amp;id_bloco=203697&amp;infra_sistema=100000100&amp;infra_unidade_atual=110000529&amp;infra_hash=e48bbd4984a866cc178238218125151a895082ae2c527ca8d6ef3832ddb3952e" TargetMode="External"/><Relationship Id="rId399" Type="http://schemas.openxmlformats.org/officeDocument/2006/relationships/hyperlink" Target="https://sei.ibama.gov.br/sei/controlador.php?acao=procedimento_trabalhar&amp;acao_origem=rel_bloco_protocolo_listar&amp;acao_retorno=rel_bloco_protocolo_listar&amp;id_procedimento=26019876&amp;id_bloco=203697&amp;infra_sistema=100000100&amp;infra_unidade_atual=110000529&amp;infra_hash=363fa3be4a70304e5a195db60735b2b56c1c9e6749060a89918d308ade49d056" TargetMode="External"/><Relationship Id="rId259" Type="http://schemas.openxmlformats.org/officeDocument/2006/relationships/hyperlink" Target="https://sei.ibama.gov.br/sei/controlador.php?acao=procedimento_trabalhar&amp;acao_origem=rel_bloco_protocolo_listar&amp;acao_retorno=rel_bloco_protocolo_listar&amp;id_procedimento=25423174&amp;id_bloco=203697&amp;infra_sistema=100000100&amp;infra_unidade_atual=110000529&amp;infra_hash=5912fea9ac47429257a4a81adaabdf67e7d03e5d4d296c3ce2d4e4d8df4b57c5" TargetMode="External"/><Relationship Id="rId466" Type="http://schemas.openxmlformats.org/officeDocument/2006/relationships/hyperlink" Target="https://sei.ibama.gov.br/sei/controlador.php?acao=procedimento_trabalhar&amp;acao_origem=rel_bloco_protocolo_listar&amp;acao_retorno=rel_bloco_protocolo_listar&amp;id_procedimento=26227945&amp;id_bloco=203697&amp;infra_sistema=100000100&amp;infra_unidade_atual=110000529&amp;infra_hash=7e4fef906cb204cb9f378307217d12b7e535b61f9f5e9dee8b09f583a47b2627" TargetMode="External"/><Relationship Id="rId673" Type="http://schemas.openxmlformats.org/officeDocument/2006/relationships/hyperlink" Target="https://sei.ibama.gov.br/sei/controlador.php?acao=procedimento_trabalhar&amp;acao_origem=rel_bloco_protocolo_listar&amp;acao_retorno=rel_bloco_protocolo_listar&amp;id_procedimento=27454796&amp;id_bloco=203697&amp;infra_sistema=100000100&amp;infra_unidade_atual=110000529&amp;infra_hash=acd5077f4d6e3fc77f4f38f3342909177c4a521387bb32ff0f24e4d757a99303" TargetMode="External"/><Relationship Id="rId23" Type="http://schemas.openxmlformats.org/officeDocument/2006/relationships/hyperlink" Target="https://sei.ibama.gov.br/sei/controlador.php?acao=procedimento_trabalhar&amp;acao_origem=rel_bloco_protocolo_listar&amp;acao_retorno=rel_bloco_protocolo_listar&amp;id_procedimento=23655466&amp;id_bloco=203697&amp;infra_sistema=100000100&amp;infra_unidade_atual=110000529&amp;infra_hash=3e9b631fdceaa17e51d9d023d06573dd3ee54878deb4db3b2b75253b74ba487b" TargetMode="External"/><Relationship Id="rId119" Type="http://schemas.openxmlformats.org/officeDocument/2006/relationships/hyperlink" Target="https://sei.ibama.gov.br/sei/controlador.php?acao=procedimento_trabalhar&amp;acao_origem=rel_bloco_protocolo_listar&amp;acao_retorno=rel_bloco_protocolo_listar&amp;id_procedimento=24623103&amp;id_bloco=203697&amp;infra_sistema=100000100&amp;infra_unidade_atual=110000529&amp;infra_hash=e1bd80970f498d1156973524e0b45a02863bd2313ec59e4d83aef149cb9b29e9" TargetMode="External"/><Relationship Id="rId326" Type="http://schemas.openxmlformats.org/officeDocument/2006/relationships/hyperlink" Target="https://sei.ibama.gov.br/sei/controlador.php?acao=procedimento_trabalhar&amp;acao_origem=rel_bloco_protocolo_listar&amp;acao_retorno=rel_bloco_protocolo_listar&amp;id_procedimento=25643255&amp;id_bloco=203697&amp;infra_sistema=100000100&amp;infra_unidade_atual=110000529&amp;infra_hash=68e4e61ec40b8184b89d1b64ccb52b411d98f6abf62e1235fa4d5846f6b002bc" TargetMode="External"/><Relationship Id="rId533" Type="http://schemas.openxmlformats.org/officeDocument/2006/relationships/hyperlink" Target="https://sei.ibama.gov.br/sei/controlador.php?acao=procedimento_trabalhar&amp;acao_origem=rel_bloco_protocolo_listar&amp;acao_retorno=rel_bloco_protocolo_listar&amp;id_procedimento=26556574&amp;id_bloco=203697&amp;infra_sistema=100000100&amp;infra_unidade_atual=110000529&amp;infra_hash=2d72090320ed6478a210aa61f74746c27d274eafa59617690d58e1c0f1568faa" TargetMode="External"/><Relationship Id="rId172" Type="http://schemas.openxmlformats.org/officeDocument/2006/relationships/hyperlink" Target="https://sei.ibama.gov.br/sei/controlador.php?acao=procedimento_trabalhar&amp;acao_origem=rel_bloco_protocolo_listar&amp;acao_retorno=rel_bloco_protocolo_listar&amp;id_procedimento=24869266&amp;id_bloco=203697&amp;infra_sistema=100000100&amp;infra_unidade_atual=110000529&amp;infra_hash=2bbcd4bc2cd78df148ee626350231488584981bb482e3d6e611e2caf0f5e1079" TargetMode="External"/><Relationship Id="rId477" Type="http://schemas.openxmlformats.org/officeDocument/2006/relationships/hyperlink" Target="https://sei.ibama.gov.br/sei/controlador.php?acao=procedimento_trabalhar&amp;acao_origem=rel_bloco_protocolo_listar&amp;acao_retorno=rel_bloco_protocolo_listar&amp;id_procedimento=26297776&amp;id_bloco=203697&amp;infra_sistema=100000100&amp;infra_unidade_atual=110000529&amp;infra_hash=d9ca514ae944faf299b597e84e58ab313955183828fa3116afde32b13df5fcfb" TargetMode="External"/><Relationship Id="rId600" Type="http://schemas.openxmlformats.org/officeDocument/2006/relationships/hyperlink" Target="https://sei.ibama.gov.br/sei/controlador.php?acao=procedimento_trabalhar&amp;acao_origem=rel_bloco_protocolo_listar&amp;acao_retorno=rel_bloco_protocolo_listar&amp;id_procedimento=26938834&amp;id_bloco=203697&amp;infra_sistema=100000100&amp;infra_unidade_atual=110000529&amp;infra_hash=448705274f19cc49c4d62c44b5802bb52c5bf6c57b59a8d008308cd403fb7448" TargetMode="External"/><Relationship Id="rId684" Type="http://schemas.openxmlformats.org/officeDocument/2006/relationships/hyperlink" Target="https://sei.ibama.gov.br/sei/controlador.php?acao=procedimento_trabalhar&amp;acao_origem=rel_bloco_protocolo_listar&amp;acao_retorno=rel_bloco_protocolo_listar&amp;id_procedimento=27576506&amp;id_bloco=203697&amp;infra_sistema=100000100&amp;infra_unidade_atual=110000529&amp;infra_hash=7f50d8b820e48d916ee824f4c66334571b65925f1192d2a0cd35cbeba1ccb60b" TargetMode="External"/><Relationship Id="rId337" Type="http://schemas.openxmlformats.org/officeDocument/2006/relationships/hyperlink" Target="https://sei.ibama.gov.br/sei/controlador.php?acao=procedimento_trabalhar&amp;acao_origem=rel_bloco_protocolo_listar&amp;acao_retorno=rel_bloco_protocolo_listar&amp;id_procedimento=25716735&amp;id_bloco=203697&amp;infra_sistema=100000100&amp;infra_unidade_atual=110000529&amp;infra_hash=662b5bb5fbdfa2598bd5da1d1feb495fcaf3f15918329dc9942d96e5a3428d69" TargetMode="External"/><Relationship Id="rId34" Type="http://schemas.openxmlformats.org/officeDocument/2006/relationships/hyperlink" Target="https://sei.ibama.gov.br/sei/controlador.php?acao=procedimento_trabalhar&amp;acao_origem=rel_bloco_protocolo_listar&amp;acao_retorno=rel_bloco_protocolo_listar&amp;id_procedimento=23682435&amp;id_bloco=203697&amp;infra_sistema=100000100&amp;infra_unidade_atual=110000529&amp;infra_hash=30e9714458940c9954a51c964f3b5b6f371368dd7addc15d18a65edf63fa5c36" TargetMode="External"/><Relationship Id="rId544" Type="http://schemas.openxmlformats.org/officeDocument/2006/relationships/hyperlink" Target="https://sei.ibama.gov.br/sei/controlador.php?acao=procedimento_trabalhar&amp;acao_origem=rel_bloco_protocolo_listar&amp;acao_retorno=rel_bloco_protocolo_listar&amp;id_procedimento=26605843&amp;id_bloco=203697&amp;infra_sistema=100000100&amp;infra_unidade_atual=110000529&amp;infra_hash=aeef607df5afa03112bfc8c548ea9cd14fbef1533a8bf369b022dec4b9f31f4b" TargetMode="External"/><Relationship Id="rId183" Type="http://schemas.openxmlformats.org/officeDocument/2006/relationships/hyperlink" Target="https://sei.ibama.gov.br/sei/controlador.php?acao=procedimento_trabalhar&amp;acao_origem=rel_bloco_protocolo_listar&amp;acao_retorno=rel_bloco_protocolo_listar&amp;id_procedimento=24868138&amp;id_bloco=203697&amp;infra_sistema=100000100&amp;infra_unidade_atual=110000529&amp;infra_hash=20adbe686c64b7ff901fc8a7dd9d71a5ab4a851eb02a430a20de214f7775d428" TargetMode="External"/><Relationship Id="rId390" Type="http://schemas.openxmlformats.org/officeDocument/2006/relationships/hyperlink" Target="https://sei.ibama.gov.br/sei/controlador.php?acao=procedimento_trabalhar&amp;acao_origem=rel_bloco_protocolo_listar&amp;acao_retorno=rel_bloco_protocolo_listar&amp;id_procedimento=25984764&amp;id_bloco=203697&amp;infra_sistema=100000100&amp;infra_unidade_atual=110000529&amp;infra_hash=0b619bc72e6b0eb4dada6e0ac212f8b535833ee0e35c4c070594eb77de335f0b" TargetMode="External"/><Relationship Id="rId404" Type="http://schemas.openxmlformats.org/officeDocument/2006/relationships/hyperlink" Target="https://sei.ibama.gov.br/sei/controlador.php?acao=procedimento_trabalhar&amp;acao_origem=rel_bloco_protocolo_listar&amp;acao_retorno=rel_bloco_protocolo_listar&amp;id_procedimento=26046268&amp;id_bloco=203697&amp;infra_sistema=100000100&amp;infra_unidade_atual=110000529&amp;infra_hash=49daf48b4a095a31adfc7c172b568f29b4780d15ec591df5aed835d4fee4a314" TargetMode="External"/><Relationship Id="rId611" Type="http://schemas.openxmlformats.org/officeDocument/2006/relationships/hyperlink" Target="https://sei.ibama.gov.br/sei/controlador.php?acao=procedimento_trabalhar&amp;acao_origem=rel_bloco_protocolo_listar&amp;acao_retorno=rel_bloco_protocolo_listar&amp;id_procedimento=27030546&amp;id_bloco=203697&amp;infra_sistema=100000100&amp;infra_unidade_atual=110000529&amp;infra_hash=af96f9b34368967e6cf1cae0abc369c392990631a08a7383adc99371700839f6" TargetMode="External"/><Relationship Id="rId250" Type="http://schemas.openxmlformats.org/officeDocument/2006/relationships/hyperlink" Target="https://sei.ibama.gov.br/sei/controlador.php?acao=procedimento_trabalhar&amp;acao_origem=rel_bloco_protocolo_listar&amp;acao_retorno=rel_bloco_protocolo_listar&amp;id_procedimento=25228196&amp;id_bloco=203697&amp;infra_sistema=100000100&amp;infra_unidade_atual=110000529&amp;infra_hash=e6d929d722fffbd80750f360ccddb9ab949deedeb6e2b2bfbd352389da7235cf" TargetMode="External"/><Relationship Id="rId488" Type="http://schemas.openxmlformats.org/officeDocument/2006/relationships/hyperlink" Target="https://sei.ibama.gov.br/sei/controlador.php?acao=procedimento_trabalhar&amp;acao_origem=rel_bloco_protocolo_listar&amp;acao_retorno=rel_bloco_protocolo_listar&amp;id_procedimento=26332384&amp;id_bloco=203697&amp;infra_sistema=100000100&amp;infra_unidade_atual=110000529&amp;infra_hash=d6170ee69791d885586a6f3b05f0d2627c9cae5f609c04ba88dca6803867c8a8" TargetMode="External"/><Relationship Id="rId695" Type="http://schemas.openxmlformats.org/officeDocument/2006/relationships/hyperlink" Target="https://sei.ibama.gov.br/sei/controlador.php?acao=procedimento_trabalhar&amp;acao_origem=rel_bloco_protocolo_listar&amp;acao_retorno=rel_bloco_protocolo_listar&amp;id_procedimento=27631947&amp;id_bloco=203697&amp;infra_sistema=100000100&amp;infra_unidade_atual=110000529&amp;infra_hash=b1e3ab0b98ed587e08f5487468e13fac7744aad4ff9ff0045d6bce4f85e28abe" TargetMode="External"/><Relationship Id="rId45" Type="http://schemas.openxmlformats.org/officeDocument/2006/relationships/hyperlink" Target="https://sei.ibama.gov.br/sei/controlador.php?acao=procedimento_trabalhar&amp;acao_origem=rel_bloco_protocolo_listar&amp;acao_retorno=rel_bloco_protocolo_listar&amp;id_procedimento=23808657&amp;id_bloco=203697&amp;infra_sistema=100000100&amp;infra_unidade_atual=110000529&amp;infra_hash=56762cc2b5a9ee179e5cf39529b61e0460ef026d530f0cb2ad67b8ddcc914440" TargetMode="External"/><Relationship Id="rId110" Type="http://schemas.openxmlformats.org/officeDocument/2006/relationships/hyperlink" Target="https://sei.ibama.gov.br/sei/controlador.php?acao=procedimento_trabalhar&amp;acao_origem=rel_bloco_protocolo_listar&amp;acao_retorno=rel_bloco_protocolo_listar&amp;id_procedimento=24592995&amp;id_bloco=203697&amp;infra_sistema=100000100&amp;infra_unidade_atual=110000529&amp;infra_hash=332e38cd7e0dc68618707d6f824d35b1f80fbf8dff872b3c0e06d7c334682196" TargetMode="External"/><Relationship Id="rId348" Type="http://schemas.openxmlformats.org/officeDocument/2006/relationships/hyperlink" Target="https://sei.ibama.gov.br/sei/controlador.php?acao=procedimento_trabalhar&amp;acao_origem=rel_bloco_protocolo_listar&amp;acao_retorno=rel_bloco_protocolo_listar&amp;id_procedimento=25768935&amp;id_bloco=203697&amp;infra_sistema=100000100&amp;infra_unidade_atual=110000529&amp;infra_hash=63b1342a89079900b3ecde18b14ac6d8ae6d4622b53554d764834c28759be363" TargetMode="External"/><Relationship Id="rId555" Type="http://schemas.openxmlformats.org/officeDocument/2006/relationships/hyperlink" Target="https://sei.ibama.gov.br/sei/controlador.php?acao=procedimento_trabalhar&amp;acao_origem=rel_bloco_protocolo_listar&amp;acao_retorno=rel_bloco_protocolo_listar&amp;id_procedimento=26662104&amp;id_bloco=203697&amp;infra_sistema=100000100&amp;infra_unidade_atual=110000529&amp;infra_hash=9ec2fd5a92d5c888e402f28bd9376262994537c904b7174019b88a97f0cd167a" TargetMode="External"/><Relationship Id="rId194" Type="http://schemas.openxmlformats.org/officeDocument/2006/relationships/hyperlink" Target="https://sei.ibama.gov.br/sei/controlador.php?acao=procedimento_trabalhar&amp;acao_origem=rel_bloco_protocolo_listar&amp;acao_retorno=rel_bloco_protocolo_listar&amp;id_procedimento=24955078&amp;id_bloco=203697&amp;infra_sistema=100000100&amp;infra_unidade_atual=110000529&amp;infra_hash=224b1f6b2261f75f30c6d1a1191929bd37d377b27d8f9dee1cbe1dd96f3b928f" TargetMode="External"/><Relationship Id="rId208" Type="http://schemas.openxmlformats.org/officeDocument/2006/relationships/hyperlink" Target="https://sei.ibama.gov.br/sei/controlador.php?acao=procedimento_trabalhar&amp;acao_origem=rel_bloco_protocolo_listar&amp;acao_retorno=rel_bloco_protocolo_listar&amp;id_procedimento=25076443&amp;id_bloco=203697&amp;infra_sistema=100000100&amp;infra_unidade_atual=110000529&amp;infra_hash=09e22b672478a71e41fd7108c4e52cdf47805a2db0d72e066f70fcb162d76c6d" TargetMode="External"/><Relationship Id="rId415" Type="http://schemas.openxmlformats.org/officeDocument/2006/relationships/hyperlink" Target="https://sei.ibama.gov.br/sei/controlador.php?acao=procedimento_trabalhar&amp;acao_origem=rel_bloco_protocolo_listar&amp;acao_retorno=rel_bloco_protocolo_listar&amp;id_procedimento=26056363&amp;id_bloco=203697&amp;infra_sistema=100000100&amp;infra_unidade_atual=110000529&amp;infra_hash=d63dd2a997fd9ee505430857a82056d38354ef648bded2f77c53ec67e20afb7a" TargetMode="External"/><Relationship Id="rId622" Type="http://schemas.openxmlformats.org/officeDocument/2006/relationships/hyperlink" Target="https://sei.ibama.gov.br/sei/controlador.php?acao=procedimento_trabalhar&amp;acao_origem=rel_bloco_protocolo_listar&amp;acao_retorno=rel_bloco_protocolo_listar&amp;id_procedimento=27086263&amp;id_bloco=203697&amp;infra_sistema=100000100&amp;infra_unidade_atual=110000529&amp;infra_hash=052956a7f00790747a26d54b9192f005faedae4d4f9b2cdf7883a0676795808c" TargetMode="External"/><Relationship Id="rId261" Type="http://schemas.openxmlformats.org/officeDocument/2006/relationships/hyperlink" Target="https://sei.ibama.gov.br/sei/controlador.php?acao=procedimento_trabalhar&amp;acao_origem=rel_bloco_protocolo_listar&amp;acao_retorno=rel_bloco_protocolo_listar&amp;id_procedimento=25258663&amp;id_bloco=203697&amp;infra_sistema=100000100&amp;infra_unidade_atual=110000529&amp;infra_hash=8ac1deab73118c64ff6ef2dbc4c816b2a880d9873f571e61341680c54ae81b48" TargetMode="External"/><Relationship Id="rId499" Type="http://schemas.openxmlformats.org/officeDocument/2006/relationships/hyperlink" Target="https://sei.ibama.gov.br/sei/controlador.php?acao=procedimento_trabalhar&amp;acao_origem=rel_bloco_protocolo_listar&amp;acao_retorno=rel_bloco_protocolo_listar&amp;id_procedimento=26407931&amp;id_bloco=203697&amp;infra_sistema=100000100&amp;infra_unidade_atual=110000529&amp;infra_hash=0bcedfecdb3fba9e275fbbbbb21284a59a66b38b553d9fef60f7fe45de51b113" TargetMode="External"/><Relationship Id="rId56" Type="http://schemas.openxmlformats.org/officeDocument/2006/relationships/hyperlink" Target="https://sei.ibama.gov.br/sei/controlador.php?acao=procedimento_trabalhar&amp;acao_origem=rel_bloco_protocolo_listar&amp;acao_retorno=rel_bloco_protocolo_listar&amp;id_procedimento=23790315&amp;id_bloco=203697&amp;infra_sistema=100000100&amp;infra_unidade_atual=110000529&amp;infra_hash=f480cb1c8cee6a9e48566ce35c87c219e093defaa4ea8e3df33e0f8062f5ce24" TargetMode="External"/><Relationship Id="rId359" Type="http://schemas.openxmlformats.org/officeDocument/2006/relationships/hyperlink" Target="https://sei.ibama.gov.br/sei/controlador.php?acao=procedimento_trabalhar&amp;acao_origem=rel_bloco_protocolo_listar&amp;acao_retorno=rel_bloco_protocolo_listar&amp;id_procedimento=25820854&amp;id_bloco=203697&amp;infra_sistema=100000100&amp;infra_unidade_atual=110000529&amp;infra_hash=703f52e22f96eb9474a2db6298ba2231e6996c9ddec322baa23efb0eef0d9b2c" TargetMode="External"/><Relationship Id="rId566" Type="http://schemas.openxmlformats.org/officeDocument/2006/relationships/hyperlink" Target="https://sei.ibama.gov.br/sei/controlador.php?acao=procedimento_trabalhar&amp;acao_origem=rel_bloco_protocolo_listar&amp;acao_retorno=rel_bloco_protocolo_listar&amp;id_procedimento=26727355&amp;id_bloco=203697&amp;infra_sistema=100000100&amp;infra_unidade_atual=110000529&amp;infra_hash=90c765ec5b8c86d6d8e6959c516e26bfd9c1f362da020c7a82dee386fe7c1d08" TargetMode="External"/><Relationship Id="rId121" Type="http://schemas.openxmlformats.org/officeDocument/2006/relationships/hyperlink" Target="https://sei.ibama.gov.br/sei/controlador.php?acao=procedimento_trabalhar&amp;acao_origem=rel_bloco_protocolo_listar&amp;acao_retorno=rel_bloco_protocolo_listar&amp;id_procedimento=24623118&amp;id_bloco=203697&amp;infra_sistema=100000100&amp;infra_unidade_atual=110000529&amp;infra_hash=fe030ee7fdb1f4f3e77fe85031d79d7f9fc4beb676203743f0b33a02676dfb2a" TargetMode="External"/><Relationship Id="rId219" Type="http://schemas.openxmlformats.org/officeDocument/2006/relationships/hyperlink" Target="https://sei.ibama.gov.br/sei/controlador.php?acao=procedimento_trabalhar&amp;acao_origem=rel_bloco_protocolo_listar&amp;acao_retorno=rel_bloco_protocolo_listar&amp;id_procedimento=25110858&amp;id_bloco=203697&amp;infra_sistema=100000100&amp;infra_unidade_atual=110000529&amp;infra_hash=2dc6f052ca19c819302016c16bdd92a6fe15150467d30da672cdb90399be96b1" TargetMode="External"/><Relationship Id="rId426" Type="http://schemas.openxmlformats.org/officeDocument/2006/relationships/hyperlink" Target="https://sei.ibama.gov.br/sei/controlador.php?acao=procedimento_trabalhar&amp;acao_origem=rel_bloco_protocolo_listar&amp;acao_retorno=rel_bloco_protocolo_listar&amp;id_procedimento=26128637&amp;id_bloco=203697&amp;infra_sistema=100000100&amp;infra_unidade_atual=110000529&amp;infra_hash=8cbceb6f8acc31b4489a0d6b3e9108c8a41494ba48eff32761911c1ae84ac9cd" TargetMode="External"/><Relationship Id="rId633" Type="http://schemas.openxmlformats.org/officeDocument/2006/relationships/hyperlink" Target="https://sei.ibama.gov.br/sei/controlador.php?acao=procedimento_trabalhar&amp;acao_origem=rel_bloco_protocolo_listar&amp;acao_retorno=rel_bloco_protocolo_listar&amp;id_procedimento=27126495&amp;id_bloco=203697&amp;infra_sistema=100000100&amp;infra_unidade_atual=110000529&amp;infra_hash=aa48026b50f01b78efb31657186d49025964e8da5d173dfc5bf8df8bfb901bf8" TargetMode="External"/><Relationship Id="rId67" Type="http://schemas.openxmlformats.org/officeDocument/2006/relationships/hyperlink" Target="https://sei.ibama.gov.br/sei/controlador.php?acao=procedimento_trabalhar&amp;acao_origem=rel_bloco_protocolo_listar&amp;acao_retorno=rel_bloco_protocolo_listar&amp;id_procedimento=23957148&amp;id_bloco=203697&amp;infra_sistema=100000100&amp;infra_unidade_atual=110000529&amp;infra_hash=c5ea920d594335699c70cf84c0b6d240c87e65e8a2e4a0490aa86bdf825d59cb" TargetMode="External"/><Relationship Id="rId272" Type="http://schemas.openxmlformats.org/officeDocument/2006/relationships/hyperlink" Target="https://sei.ibama.gov.br/sei/controlador.php?acao=procedimento_trabalhar&amp;acao_origem=rel_bloco_protocolo_listar&amp;acao_retorno=rel_bloco_protocolo_listar&amp;id_procedimento=25316937&amp;id_bloco=203697&amp;infra_sistema=100000100&amp;infra_unidade_atual=110000529&amp;infra_hash=869a19ed3b12e7d82d0717d6df426138f0af0adc35f5f73f7220e48bae4e907f" TargetMode="External"/><Relationship Id="rId577" Type="http://schemas.openxmlformats.org/officeDocument/2006/relationships/hyperlink" Target="https://sei.ibama.gov.br/sei/controlador.php?acao=procedimento_trabalhar&amp;acao_origem=rel_bloco_protocolo_listar&amp;acao_retorno=rel_bloco_protocolo_listar&amp;id_procedimento=26794678&amp;id_bloco=203697&amp;infra_sistema=100000100&amp;infra_unidade_atual=110000529&amp;infra_hash=2365992e37af5425aeb27594d874067d18c4117c70a36aa012af25d0616e7a42" TargetMode="External"/><Relationship Id="rId700" Type="http://schemas.openxmlformats.org/officeDocument/2006/relationships/hyperlink" Target="https://sei.ibama.gov.br/sei/controlador.php?acao=procedimento_trabalhar&amp;acao_origem=rel_bloco_protocolo_listar&amp;acao_retorno=rel_bloco_protocolo_listar&amp;id_procedimento=23692271&amp;id_bloco=203697&amp;infra_sistema=100000100&amp;infra_unidade_atual=110000529&amp;infra_hash=64efeca8f6977a5f48baefd2e4a24cbc6b3877882d0724052e9ea7ed2beb887b" TargetMode="External"/><Relationship Id="rId132" Type="http://schemas.openxmlformats.org/officeDocument/2006/relationships/hyperlink" Target="https://sei.ibama.gov.br/sei/controlador.php?acao=procedimento_trabalhar&amp;acao_origem=rel_bloco_protocolo_listar&amp;acao_retorno=rel_bloco_protocolo_listar&amp;id_procedimento=24667073&amp;id_bloco=203697&amp;infra_sistema=100000100&amp;infra_unidade_atual=110000529&amp;infra_hash=f1c9ac2ae95b690de3f98c1847ec2777bd5416ae142eab3d825774b0af1ce5fe" TargetMode="External"/><Relationship Id="rId437" Type="http://schemas.openxmlformats.org/officeDocument/2006/relationships/hyperlink" Target="https://sei.ibama.gov.br/sei/controlador.php?acao=procedimento_trabalhar&amp;acao_origem=rel_bloco_protocolo_listar&amp;acao_retorno=rel_bloco_protocolo_listar&amp;id_procedimento=26139464&amp;id_bloco=203697&amp;infra_sistema=100000100&amp;infra_unidade_atual=110000529&amp;infra_hash=aeab1681715c51701d50634837c775fe29ef087d30d474d02fb847cda45ca818" TargetMode="External"/><Relationship Id="rId644" Type="http://schemas.openxmlformats.org/officeDocument/2006/relationships/hyperlink" Target="https://sei.ibama.gov.br/sei/controlador.php?acao=procedimento_trabalhar&amp;acao_origem=rel_bloco_protocolo_listar&amp;acao_retorno=rel_bloco_protocolo_listar&amp;id_procedimento=27218076&amp;id_bloco=203697&amp;infra_sistema=100000100&amp;infra_unidade_atual=110000529&amp;infra_hash=cbc9e70b4e7ccaa85f35093817187e38685d1339f9a9ff664716f48e0a6c0752" TargetMode="External"/><Relationship Id="rId283" Type="http://schemas.openxmlformats.org/officeDocument/2006/relationships/hyperlink" Target="https://sei.ibama.gov.br/sei/controlador.php?acao=procedimento_trabalhar&amp;acao_origem=rel_bloco_protocolo_listar&amp;acao_retorno=rel_bloco_protocolo_listar&amp;id_procedimento=25363972&amp;id_bloco=203697&amp;infra_sistema=100000100&amp;infra_unidade_atual=110000529&amp;infra_hash=0c4167e52e72e75aca75d9fca4ccf2eb70ff6ba8fbe5eb82e845543e827d1b1f" TargetMode="External"/><Relationship Id="rId490" Type="http://schemas.openxmlformats.org/officeDocument/2006/relationships/hyperlink" Target="https://sei.ibama.gov.br/sei/controlador.php?acao=procedimento_trabalhar&amp;acao_origem=rel_bloco_protocolo_listar&amp;acao_retorno=rel_bloco_protocolo_listar&amp;id_procedimento=26380049&amp;id_bloco=203697&amp;infra_sistema=100000100&amp;infra_unidade_atual=110000529&amp;infra_hash=2b4105af1ae9c2bee311d44ca1eecb604e5f216f150d25afc1d01e05b1923ceb" TargetMode="External"/><Relationship Id="rId504" Type="http://schemas.openxmlformats.org/officeDocument/2006/relationships/hyperlink" Target="https://sei.ibama.gov.br/sei/controlador.php?acao=procedimento_trabalhar&amp;acao_origem=rel_bloco_protocolo_listar&amp;acao_retorno=rel_bloco_protocolo_listar&amp;id_procedimento=26625831&amp;id_bloco=203697&amp;infra_sistema=100000100&amp;infra_unidade_atual=110000529&amp;infra_hash=2009dfe4b489f5b4fef2a749580e6d357aa06de872ec83adafd1c53c7e1ba231" TargetMode="External"/><Relationship Id="rId78" Type="http://schemas.openxmlformats.org/officeDocument/2006/relationships/hyperlink" Target="https://sei.ibama.gov.br/sei/controlador.php?acao=procedimento_trabalhar&amp;acao_origem=rel_bloco_protocolo_listar&amp;acao_retorno=rel_bloco_protocolo_listar&amp;id_procedimento=24072270&amp;id_bloco=203697&amp;infra_sistema=100000100&amp;infra_unidade_atual=110000529&amp;infra_hash=ed35ffe6ab31b71a8866a53e330baf9e3e333c0fbc9da4e9de7d83a151c7f262" TargetMode="External"/><Relationship Id="rId143" Type="http://schemas.openxmlformats.org/officeDocument/2006/relationships/hyperlink" Target="https://sei.ibama.gov.br/sei/controlador.php?acao=procedimento_trabalhar&amp;acao_origem=rel_bloco_protocolo_listar&amp;acao_retorno=rel_bloco_protocolo_listar&amp;id_procedimento=24716332&amp;id_bloco=203697&amp;infra_sistema=100000100&amp;infra_unidade_atual=110000529&amp;infra_hash=e49c4ccd48f370cf50102c36c4eed306121e6e4394e4109ccbec70fcdf1af24e" TargetMode="External"/><Relationship Id="rId350" Type="http://schemas.openxmlformats.org/officeDocument/2006/relationships/hyperlink" Target="https://sei.ibama.gov.br/sei/controlador.php?acao=procedimento_trabalhar&amp;acao_origem=rel_bloco_protocolo_listar&amp;acao_retorno=rel_bloco_protocolo_listar&amp;id_procedimento=25779247&amp;id_bloco=203697&amp;infra_sistema=100000100&amp;infra_unidade_atual=110000529&amp;infra_hash=111de2dbcec2f605045cfd7a10b5ce0b1629764bc1df41a5381a140b8aff5d65" TargetMode="External"/><Relationship Id="rId588" Type="http://schemas.openxmlformats.org/officeDocument/2006/relationships/hyperlink" Target="https://sei.ibama.gov.br/sei/controlador.php?acao=procedimento_trabalhar&amp;acao_origem=rel_bloco_protocolo_listar&amp;acao_retorno=rel_bloco_protocolo_listar&amp;id_procedimento=26819832&amp;id_bloco=203697&amp;infra_sistema=100000100&amp;infra_unidade_atual=110000529&amp;infra_hash=21a10f8d1f71eda9293b755666c1c90fb3fc3df08114ef4d47eff49ce286848e" TargetMode="External"/><Relationship Id="rId9" Type="http://schemas.openxmlformats.org/officeDocument/2006/relationships/hyperlink" Target="https://sei.ibama.gov.br/sei/controlador.php?acao=procedimento_trabalhar&amp;acao_origem=rel_bloco_protocolo_listar&amp;acao_retorno=rel_bloco_protocolo_listar&amp;id_procedimento=23631153&amp;id_bloco=203697&amp;infra_sistema=100000100&amp;infra_unidade_atual=110000529&amp;infra_hash=19a094eeb4088e42a7fc91460cc09579cab03744a0d9fae44b2e6b47f3f342ad" TargetMode="External"/><Relationship Id="rId210" Type="http://schemas.openxmlformats.org/officeDocument/2006/relationships/hyperlink" Target="https://sei.ibama.gov.br/sei/controlador.php?acao=procedimento_trabalhar&amp;acao_origem=rel_bloco_protocolo_listar&amp;acao_retorno=rel_bloco_protocolo_listar&amp;id_procedimento=25091764&amp;id_bloco=203697&amp;infra_sistema=100000100&amp;infra_unidade_atual=110000529&amp;infra_hash=d0ea9fd20fbe437a47a85189d789d05a46fd0f082cd5e472cf6a209b9c254e0c" TargetMode="External"/><Relationship Id="rId448" Type="http://schemas.openxmlformats.org/officeDocument/2006/relationships/hyperlink" Target="https://sei.ibama.gov.br/sei/controlador.php?acao=procedimento_trabalhar&amp;acao_origem=rel_bloco_protocolo_listar&amp;acao_retorno=rel_bloco_protocolo_listar&amp;id_procedimento=26187682&amp;id_bloco=203697&amp;infra_sistema=100000100&amp;infra_unidade_atual=110000529&amp;infra_hash=1e84f650bb8a7c34395831215655f8356acbe7a27bf72e85e2ba5757f1c15351" TargetMode="External"/><Relationship Id="rId655" Type="http://schemas.openxmlformats.org/officeDocument/2006/relationships/hyperlink" Target="https://sei.ibama.gov.br/sei/controlador.php?acao=procedimento_trabalhar&amp;acao_origem=rel_bloco_protocolo_listar&amp;acao_retorno=rel_bloco_protocolo_listar&amp;id_procedimento=27267198&amp;id_bloco=203697&amp;infra_sistema=100000100&amp;infra_unidade_atual=110000529&amp;infra_hash=1119786088d9e6df2f1e02a5ddebe9505964ae49f4683791c38abad5ffd34243" TargetMode="External"/><Relationship Id="rId294" Type="http://schemas.openxmlformats.org/officeDocument/2006/relationships/hyperlink" Target="https://sei.ibama.gov.br/sei/controlador.php?acao=procedimento_trabalhar&amp;acao_origem=rel_bloco_protocolo_listar&amp;acao_retorno=rel_bloco_protocolo_listar&amp;id_procedimento=25471318&amp;id_bloco=203697&amp;infra_sistema=100000100&amp;infra_unidade_atual=110000529&amp;infra_hash=0962cdb53d19a17eb05c716463d3aa5ed3b4c009ffed811823636beb583c8de4" TargetMode="External"/><Relationship Id="rId308" Type="http://schemas.openxmlformats.org/officeDocument/2006/relationships/hyperlink" Target="https://sei.ibama.gov.br/sei/controlador.php?acao=procedimento_trabalhar&amp;acao_origem=rel_bloco_protocolo_listar&amp;acao_retorno=rel_bloco_protocolo_listar&amp;id_procedimento=25518697&amp;id_bloco=203697&amp;infra_sistema=100000100&amp;infra_unidade_atual=110000529&amp;infra_hash=c3157d630b2005147ba09b1d25ae672ceebde41fac9cc97a84947d377d518562" TargetMode="External"/><Relationship Id="rId515" Type="http://schemas.openxmlformats.org/officeDocument/2006/relationships/hyperlink" Target="https://sei.ibama.gov.br/sei/controlador.php?acao=procedimento_trabalhar&amp;acao_origem=rel_bloco_protocolo_listar&amp;acao_retorno=rel_bloco_protocolo_listar&amp;id_procedimento=26454371&amp;id_bloco=203697&amp;infra_sistema=100000100&amp;infra_unidade_atual=110000529&amp;infra_hash=82348556c8e10836fdeff56b7f57c1768414a6621e92cad9af6dcb0a734594c3" TargetMode="External"/><Relationship Id="rId89" Type="http://schemas.openxmlformats.org/officeDocument/2006/relationships/hyperlink" Target="https://sei.ibama.gov.br/sei/controlador.php?acao=procedimento_trabalhar&amp;acao_origem=rel_bloco_protocolo_listar&amp;acao_retorno=rel_bloco_protocolo_listar&amp;id_procedimento=24172351&amp;id_bloco=203697&amp;infra_sistema=100000100&amp;infra_unidade_atual=110000529&amp;infra_hash=0b9906b9d8d1ac3f16f1244a8bf9f205f1a9d97548083d6192a1473d9a575c40" TargetMode="External"/><Relationship Id="rId154" Type="http://schemas.openxmlformats.org/officeDocument/2006/relationships/hyperlink" Target="https://sei.ibama.gov.br/sei/controlador.php?acao=procedimento_trabalhar&amp;acao_origem=rel_bloco_protocolo_listar&amp;acao_retorno=rel_bloco_protocolo_listar&amp;id_procedimento=24780075&amp;id_bloco=203697&amp;infra_sistema=100000100&amp;infra_unidade_atual=110000529&amp;infra_hash=aecb7a06ea4da87d4e582ff20f85cd9af4b1169ae4640760487201e3346f3096" TargetMode="External"/><Relationship Id="rId361" Type="http://schemas.openxmlformats.org/officeDocument/2006/relationships/hyperlink" Target="https://sei.ibama.gov.br/sei/controlador.php?acao=procedimento_trabalhar&amp;acao_origem=rel_bloco_protocolo_listar&amp;acao_retorno=rel_bloco_protocolo_listar&amp;id_procedimento=25840714&amp;id_bloco=203697&amp;infra_sistema=100000100&amp;infra_unidade_atual=110000529&amp;infra_hash=fb6e25c041722074a8321512b2edcfc3343ce35ede4727276b89d93e321c0da4" TargetMode="External"/><Relationship Id="rId599" Type="http://schemas.openxmlformats.org/officeDocument/2006/relationships/hyperlink" Target="https://sei.ibama.gov.br/sei/controlador.php?acao=procedimento_trabalhar&amp;acao_origem=rel_bloco_protocolo_listar&amp;acao_retorno=rel_bloco_protocolo_listar&amp;id_procedimento=26885448&amp;id_bloco=203697&amp;infra_sistema=100000100&amp;infra_unidade_atual=110000529&amp;infra_hash=e0fc1841d3373202c2bc6a06eaad57160b21e1b770ff70841979a40400ea3985" TargetMode="External"/><Relationship Id="rId459" Type="http://schemas.openxmlformats.org/officeDocument/2006/relationships/hyperlink" Target="https://sei.ibama.gov.br/sei/controlador.php?acao=procedimento_trabalhar&amp;acao_origem=rel_bloco_protocolo_listar&amp;acao_retorno=rel_bloco_protocolo_listar&amp;id_procedimento=26260340&amp;id_bloco=203697&amp;infra_sistema=100000100&amp;infra_unidade_atual=110000529&amp;infra_hash=ef83447c6fe3cad4a26fdfbbb5c7022e733c36a5ac63c1be04f013cee022bcba" TargetMode="External"/><Relationship Id="rId666" Type="http://schemas.openxmlformats.org/officeDocument/2006/relationships/hyperlink" Target="https://sei.ibama.gov.br/sei/controlador.php?acao=procedimento_trabalhar&amp;acao_origem=rel_bloco_protocolo_listar&amp;acao_retorno=rel_bloco_protocolo_listar&amp;id_procedimento=27361073&amp;id_bloco=203697&amp;infra_sistema=100000100&amp;infra_unidade_atual=110000529&amp;infra_hash=30d57480a9c62a4f6ac2243667377c435cdf1bc7db97fa5cf6c723248ca59237" TargetMode="External"/><Relationship Id="rId16" Type="http://schemas.openxmlformats.org/officeDocument/2006/relationships/hyperlink" Target="https://sei.ibama.gov.br/sei/controlador.php?acao=procedimento_trabalhar&amp;acao_origem=rel_bloco_protocolo_listar&amp;acao_retorno=rel_bloco_protocolo_listar&amp;id_procedimento=23653792&amp;id_bloco=203697&amp;infra_sistema=100000100&amp;infra_unidade_atual=110000529&amp;infra_hash=b5cf5d5a9b9eac438eaf073b38d48f02c26fc83c947f00ac70f3c9580f848845" TargetMode="External"/><Relationship Id="rId221" Type="http://schemas.openxmlformats.org/officeDocument/2006/relationships/hyperlink" Target="https://sei.ibama.gov.br/sei/controlador.php?acao=procedimento_trabalhar&amp;acao_origem=rel_bloco_protocolo_listar&amp;acao_retorno=rel_bloco_protocolo_listar&amp;id_procedimento=25120561&amp;id_bloco=203697&amp;infra_sistema=100000100&amp;infra_unidade_atual=110000529&amp;infra_hash=51d74d9f2e333ce42f2c3cee362bdddc6625ab283cbf532676052cc12d1f8c53" TargetMode="External"/><Relationship Id="rId319" Type="http://schemas.openxmlformats.org/officeDocument/2006/relationships/hyperlink" Target="https://sei.ibama.gov.br/sei/controlador.php?acao=procedimento_trabalhar&amp;acao_origem=rel_bloco_protocolo_listar&amp;acao_retorno=rel_bloco_protocolo_listar&amp;id_procedimento=25601994&amp;id_bloco=203697&amp;infra_sistema=100000100&amp;infra_unidade_atual=110000529&amp;infra_hash=b3e417f457a7f8be709c7f5fb36f5d8a3c4483610b5e4f1c1a8686eadcfdfc1a" TargetMode="External"/><Relationship Id="rId526" Type="http://schemas.openxmlformats.org/officeDocument/2006/relationships/hyperlink" Target="https://sei.ibama.gov.br/sei/controlador.php?acao=procedimento_trabalhar&amp;acao_origem=rel_bloco_protocolo_listar&amp;acao_retorno=rel_bloco_protocolo_listar&amp;id_procedimento=26508826&amp;id_bloco=203697&amp;infra_sistema=100000100&amp;infra_unidade_atual=110000529&amp;infra_hash=42c9f5903111b066e6387bc570c42b9305dbf96630fe9ceb33c88ad90eaed8c1" TargetMode="External"/><Relationship Id="rId165" Type="http://schemas.openxmlformats.org/officeDocument/2006/relationships/hyperlink" Target="https://sei.ibama.gov.br/sei/controlador.php?acao=procedimento_trabalhar&amp;acao_origem=rel_bloco_protocolo_listar&amp;acao_retorno=rel_bloco_protocolo_listar&amp;id_procedimento=24796579&amp;id_bloco=203697&amp;infra_sistema=100000100&amp;infra_unidade_atual=110000529&amp;infra_hash=d08193acf6ea420000af11637cd26c2698b43855bbbcae8d73090d2a7e8c6612" TargetMode="External"/><Relationship Id="rId372" Type="http://schemas.openxmlformats.org/officeDocument/2006/relationships/hyperlink" Target="https://sei.ibama.gov.br/sei/controlador.php?acao=procedimento_trabalhar&amp;acao_origem=rel_bloco_protocolo_listar&amp;acao_retorno=rel_bloco_protocolo_listar&amp;id_procedimento=25861020&amp;id_bloco=203697&amp;infra_sistema=100000100&amp;infra_unidade_atual=110000529&amp;infra_hash=c552b2d35518b659d66101e25d06770280dd1ce288336a61b358da1ac0fdcf4f" TargetMode="External"/><Relationship Id="rId677" Type="http://schemas.openxmlformats.org/officeDocument/2006/relationships/hyperlink" Target="https://sei.ibama.gov.br/sei/controlador.php?acao=procedimento_trabalhar&amp;acao_origem=rel_bloco_protocolo_listar&amp;acao_retorno=rel_bloco_protocolo_listar&amp;id_procedimento=27495381&amp;id_bloco=203697&amp;infra_sistema=100000100&amp;infra_unidade_atual=110000529&amp;infra_hash=7d455c2036a9bfb752559428c04a207aadfa746ce4fda4c23d50897045149d41" TargetMode="External"/><Relationship Id="rId232" Type="http://schemas.openxmlformats.org/officeDocument/2006/relationships/hyperlink" Target="https://sei.ibama.gov.br/sei/controlador.php?acao=procedimento_trabalhar&amp;acao_origem=rel_bloco_protocolo_listar&amp;acao_retorno=rel_bloco_protocolo_listar&amp;id_procedimento=25143897&amp;id_bloco=203697&amp;infra_sistema=100000100&amp;infra_unidade_atual=110000529&amp;infra_hash=8bf98ad835df891d5f69017370ca101fe0a3bae51df969432a719db8b9f71dd0" TargetMode="External"/><Relationship Id="rId27" Type="http://schemas.openxmlformats.org/officeDocument/2006/relationships/hyperlink" Target="https://sei.ibama.gov.br/sei/controlador.php?acao=procedimento_trabalhar&amp;acao_origem=rel_bloco_protocolo_listar&amp;acao_retorno=rel_bloco_protocolo_listar&amp;id_procedimento=23675583&amp;id_bloco=203697&amp;infra_sistema=100000100&amp;infra_unidade_atual=110000529&amp;infra_hash=30bfab4991677052e24f29c8575f8a13fc0bbecf314bc5987614768dee1de032" TargetMode="External"/><Relationship Id="rId537" Type="http://schemas.openxmlformats.org/officeDocument/2006/relationships/hyperlink" Target="https://sei.ibama.gov.br/sei/controlador.php?acao=procedimento_trabalhar&amp;acao_origem=rel_bloco_protocolo_listar&amp;acao_retorno=rel_bloco_protocolo_listar&amp;id_procedimento=26548016&amp;id_bloco=203697&amp;infra_sistema=100000100&amp;infra_unidade_atual=110000529&amp;infra_hash=c95ad741760d80ccbed667597bd94bff6b6b91e531be0827aad40d94575c4ac4" TargetMode="External"/><Relationship Id="rId80" Type="http://schemas.openxmlformats.org/officeDocument/2006/relationships/hyperlink" Target="https://sei.ibama.gov.br/sei/controlador.php?acao=procedimento_trabalhar&amp;acao_origem=rel_bloco_protocolo_listar&amp;acao_retorno=rel_bloco_protocolo_listar&amp;id_procedimento=24158661&amp;id_bloco=203697&amp;infra_sistema=100000100&amp;infra_unidade_atual=110000529&amp;infra_hash=5a64c2ca3dcc68561dfc3152d11128ceef7b2300952ecfc1e5a7163d38839f35" TargetMode="External"/><Relationship Id="rId176" Type="http://schemas.openxmlformats.org/officeDocument/2006/relationships/hyperlink" Target="https://sei.ibama.gov.br/sei/controlador.php?acao=procedimento_trabalhar&amp;acao_origem=rel_bloco_protocolo_listar&amp;acao_retorno=rel_bloco_protocolo_listar&amp;id_procedimento=24837518&amp;id_bloco=203697&amp;infra_sistema=100000100&amp;infra_unidade_atual=110000529&amp;infra_hash=6992300e0c31cd053d4b9e08d459f67f7bd29607a795d9355e64508667586289" TargetMode="External"/><Relationship Id="rId383" Type="http://schemas.openxmlformats.org/officeDocument/2006/relationships/hyperlink" Target="https://sei.ibama.gov.br/sei/controlador.php?acao=procedimento_trabalhar&amp;acao_origem=rel_bloco_protocolo_listar&amp;acao_retorno=rel_bloco_protocolo_listar&amp;id_procedimento=25973430&amp;id_bloco=203697&amp;infra_sistema=100000100&amp;infra_unidade_atual=110000529&amp;infra_hash=827517c727146327d1a45f5482c0db3f00b5b3541d981fda24b53cbbd63e4631" TargetMode="External"/><Relationship Id="rId590" Type="http://schemas.openxmlformats.org/officeDocument/2006/relationships/hyperlink" Target="https://sei.ibama.gov.br/sei/controlador.php?acao=procedimento_trabalhar&amp;acao_origem=rel_bloco_protocolo_listar&amp;acao_retorno=rel_bloco_protocolo_listar&amp;id_procedimento=26843337&amp;id_bloco=203697&amp;infra_sistema=100000100&amp;infra_unidade_atual=110000529&amp;infra_hash=7670359dd1784d181618cd18534d8024484768cb1e89a9067cf9fb68e6433fd5" TargetMode="External"/><Relationship Id="rId604" Type="http://schemas.openxmlformats.org/officeDocument/2006/relationships/hyperlink" Target="https://sei.ibama.gov.br/sei/controlador.php?acao=procedimento_trabalhar&amp;acao_origem=rel_bloco_protocolo_listar&amp;acao_retorno=rel_bloco_protocolo_listar&amp;id_procedimento=26939231&amp;id_bloco=203697&amp;infra_sistema=100000100&amp;infra_unidade_atual=110000529&amp;infra_hash=a5566436a961d0466a1182f4dc69a09bbd90b75190519d0ec8fe8d946e9fb848" TargetMode="External"/><Relationship Id="rId243" Type="http://schemas.openxmlformats.org/officeDocument/2006/relationships/hyperlink" Target="https://sei.ibama.gov.br/sei/controlador.php?acao=procedimento_trabalhar&amp;acao_origem=rel_bloco_protocolo_listar&amp;acao_retorno=rel_bloco_protocolo_listar&amp;id_procedimento=25200422&amp;id_bloco=203697&amp;infra_sistema=100000100&amp;infra_unidade_atual=110000529&amp;infra_hash=6853e062612561073dde7584bb4a48d62dd1781a4767f2e1ecc5da7a64920702" TargetMode="External"/><Relationship Id="rId450" Type="http://schemas.openxmlformats.org/officeDocument/2006/relationships/hyperlink" Target="https://sei.ibama.gov.br/sei/controlador.php?acao=procedimento_trabalhar&amp;acao_origem=rel_bloco_protocolo_listar&amp;acao_retorno=rel_bloco_protocolo_listar&amp;id_procedimento=26194625&amp;id_bloco=203697&amp;infra_sistema=100000100&amp;infra_unidade_atual=110000529&amp;infra_hash=8aa8f8dd315a7453ffb87e688383d69fd74b7f05a67f97f175baff905982b2a4" TargetMode="External"/><Relationship Id="rId688" Type="http://schemas.openxmlformats.org/officeDocument/2006/relationships/hyperlink" Target="https://sei.ibama.gov.br/sei/controlador.php?acao=procedimento_trabalhar&amp;acao_origem=rel_bloco_protocolo_listar&amp;acao_retorno=rel_bloco_protocolo_listar&amp;id_procedimento=27628005&amp;id_bloco=203697&amp;infra_sistema=100000100&amp;infra_unidade_atual=110000529&amp;infra_hash=a0b4c45750c528637690d90a9e5eecdbc16d13334675cc1806de1b1afd0b5c65" TargetMode="External"/><Relationship Id="rId38" Type="http://schemas.openxmlformats.org/officeDocument/2006/relationships/hyperlink" Target="https://sei.ibama.gov.br/sei/controlador.php?acao=procedimento_trabalhar&amp;acao_origem=rel_bloco_protocolo_listar&amp;acao_retorno=rel_bloco_protocolo_listar&amp;id_procedimento=23713869&amp;id_bloco=203697&amp;infra_sistema=100000100&amp;infra_unidade_atual=110000529&amp;infra_hash=c621f1aac2936b8c5c12cd3a9adf9f0a9a0dd3ccdc2664e280d196ee799a0e74" TargetMode="External"/><Relationship Id="rId103" Type="http://schemas.openxmlformats.org/officeDocument/2006/relationships/hyperlink" Target="https://sei.ibama.gov.br/sei/controlador.php?acao=procedimento_trabalhar&amp;acao_origem=rel_bloco_protocolo_listar&amp;acao_retorno=rel_bloco_protocolo_listar&amp;id_procedimento=24420191&amp;id_bloco=203697&amp;infra_sistema=100000100&amp;infra_unidade_atual=110000529&amp;infra_hash=22a5e8db78d10b6b535b107e5dfcb55a311c0047902fdee741b5347692272d4f" TargetMode="External"/><Relationship Id="rId310" Type="http://schemas.openxmlformats.org/officeDocument/2006/relationships/hyperlink" Target="https://sei.ibama.gov.br/sei/controlador.php?acao=procedimento_trabalhar&amp;acao_origem=rel_bloco_protocolo_listar&amp;acao_retorno=rel_bloco_protocolo_listar&amp;id_procedimento=25503418&amp;id_bloco=203697&amp;infra_sistema=100000100&amp;infra_unidade_atual=110000529&amp;infra_hash=d62dde555c73b33f19c8785abc216280ed71ae15cd508e6866a56b2ceeead953" TargetMode="External"/><Relationship Id="rId548" Type="http://schemas.openxmlformats.org/officeDocument/2006/relationships/hyperlink" Target="https://sei.ibama.gov.br/sei/controlador.php?acao=procedimento_trabalhar&amp;acao_origem=rel_bloco_protocolo_listar&amp;acao_retorno=rel_bloco_protocolo_listar&amp;id_procedimento=26585935&amp;id_bloco=203697&amp;infra_sistema=100000100&amp;infra_unidade_atual=110000529&amp;infra_hash=b11d8f3cf01a88b33bfafe633411b9446ad0847c160ed5652a8f31229f0c49f0" TargetMode="External"/><Relationship Id="rId91" Type="http://schemas.openxmlformats.org/officeDocument/2006/relationships/hyperlink" Target="https://sei.ibama.gov.br/sei/controlador.php?acao=procedimento_trabalhar&amp;acao_origem=rel_bloco_protocolo_listar&amp;acao_retorno=rel_bloco_protocolo_listar&amp;id_procedimento=24621824&amp;id_bloco=203697&amp;infra_sistema=100000100&amp;infra_unidade_atual=110000529&amp;infra_hash=8316562d4ff5e53a6b664b7bba3aa513a4bb857be10c7bea34c4d30d9950c6f4" TargetMode="External"/><Relationship Id="rId187" Type="http://schemas.openxmlformats.org/officeDocument/2006/relationships/hyperlink" Target="https://sei.ibama.gov.br/sei/controlador.php?acao=procedimento_trabalhar&amp;acao_origem=rel_bloco_protocolo_listar&amp;acao_retorno=rel_bloco_protocolo_listar&amp;id_procedimento=24911691&amp;id_bloco=203697&amp;infra_sistema=100000100&amp;infra_unidade_atual=110000529&amp;infra_hash=2ec18f47b8fb4fe83f2e25544fe9267ae83fd2dc469f88c52df92bc47c2ed59c" TargetMode="External"/><Relationship Id="rId394" Type="http://schemas.openxmlformats.org/officeDocument/2006/relationships/hyperlink" Target="https://sei.ibama.gov.br/sei/controlador.php?acao=procedimento_trabalhar&amp;acao_origem=rel_bloco_protocolo_listar&amp;acao_retorno=rel_bloco_protocolo_listar&amp;id_procedimento=26003666&amp;id_bloco=203697&amp;infra_sistema=100000100&amp;infra_unidade_atual=110000529&amp;infra_hash=7af3ac63428f6ddaf392ee07522bd095efb606ed063ba5024ca0e9595b2ac5f5" TargetMode="External"/><Relationship Id="rId408" Type="http://schemas.openxmlformats.org/officeDocument/2006/relationships/hyperlink" Target="https://sei.ibama.gov.br/sei/controlador.php?acao=procedimento_trabalhar&amp;acao_origem=rel_bloco_protocolo_listar&amp;acao_retorno=rel_bloco_protocolo_listar&amp;id_procedimento=26116252&amp;id_bloco=203697&amp;infra_sistema=100000100&amp;infra_unidade_atual=110000529&amp;infra_hash=1ccfae3b97490753fe9e911635a1b8df0fbd20e90576311185d1095218976fe7" TargetMode="External"/><Relationship Id="rId615" Type="http://schemas.openxmlformats.org/officeDocument/2006/relationships/hyperlink" Target="https://sei.ibama.gov.br/sei/controlador.php?acao=procedimento_trabalhar&amp;acao_origem=rel_bloco_protocolo_listar&amp;acao_retorno=rel_bloco_protocolo_listar&amp;id_procedimento=26997853&amp;id_bloco=203697&amp;infra_sistema=100000100&amp;infra_unidade_atual=110000529&amp;infra_hash=f6109c5d5b948f58a06448a800ed0680304bffc0360db10455cdf43a3e1689e6" TargetMode="External"/><Relationship Id="rId254" Type="http://schemas.openxmlformats.org/officeDocument/2006/relationships/hyperlink" Target="https://sei.ibama.gov.br/sei/controlador.php?acao=procedimento_trabalhar&amp;acao_origem=rel_bloco_protocolo_listar&amp;acao_retorno=rel_bloco_protocolo_listar&amp;id_procedimento=25512270&amp;id_bloco=203697&amp;infra_sistema=100000100&amp;infra_unidade_atual=110000529&amp;infra_hash=ea7600a03dd88ed0e77be5c0e99475cffc24ff106caa316df6ad755e2f0d79fd" TargetMode="External"/><Relationship Id="rId699" Type="http://schemas.openxmlformats.org/officeDocument/2006/relationships/hyperlink" Target="https://sei.ibama.gov.br/sei/controlador.php?acao=procedimento_trabalhar&amp;acao_origem=rel_bloco_protocolo_listar&amp;acao_retorno=rel_bloco_protocolo_listar&amp;id_procedimento=26580690&amp;id_bloco=203697&amp;infra_sistema=100000100&amp;infra_unidade_atual=110000529&amp;infra_hash=f86fc7ee5d1e59deeaf1f3c3202712c5fdbf2a1b7f9cd7cb009f1ebe92d7e839" TargetMode="External"/><Relationship Id="rId49" Type="http://schemas.openxmlformats.org/officeDocument/2006/relationships/hyperlink" Target="https://sei.ibama.gov.br/sei/controlador.php?acao=procedimento_trabalhar&amp;acao_origem=rel_bloco_protocolo_listar&amp;acao_retorno=rel_bloco_protocolo_listar&amp;id_procedimento=23728741&amp;id_bloco=203697&amp;infra_sistema=100000100&amp;infra_unidade_atual=110000529&amp;infra_hash=6fd71846659d56dd424d4543803b50efdb8e49f021c1f93e3ceb9875705e902c" TargetMode="External"/><Relationship Id="rId114" Type="http://schemas.openxmlformats.org/officeDocument/2006/relationships/hyperlink" Target="https://sei.ibama.gov.br/sei/controlador.php?acao=procedimento_trabalhar&amp;acao_origem=rel_bloco_protocolo_listar&amp;acao_retorno=rel_bloco_protocolo_listar&amp;id_procedimento=24615520&amp;id_bloco=203697&amp;infra_sistema=100000100&amp;infra_unidade_atual=110000529&amp;infra_hash=67c210f36a665fc7dacae284a8134d26073b68d1504f64746e01a23a330baec9" TargetMode="External"/><Relationship Id="rId461" Type="http://schemas.openxmlformats.org/officeDocument/2006/relationships/hyperlink" Target="https://sei.ibama.gov.br/sei/controlador.php?acao=procedimento_trabalhar&amp;acao_origem=rel_bloco_protocolo_listar&amp;acao_retorno=rel_bloco_protocolo_listar&amp;id_procedimento=26201649&amp;id_bloco=203697&amp;infra_sistema=100000100&amp;infra_unidade_atual=110000529&amp;infra_hash=d1bfd3abefee392972bf35bd4218d4a50d12785acf40f6316f312d9ab1007916" TargetMode="External"/><Relationship Id="rId559" Type="http://schemas.openxmlformats.org/officeDocument/2006/relationships/hyperlink" Target="https://sei.ibama.gov.br/sei/controlador.php?acao=procedimento_trabalhar&amp;acao_origem=rel_bloco_protocolo_listar&amp;acao_retorno=rel_bloco_protocolo_listar&amp;id_procedimento=26672892&amp;id_bloco=203697&amp;infra_sistema=100000100&amp;infra_unidade_atual=110000529&amp;infra_hash=97f2261c13932dcddf9f2821ea682ee882bcf452f6bb1b10a90127346cc91adf" TargetMode="External"/><Relationship Id="rId198" Type="http://schemas.openxmlformats.org/officeDocument/2006/relationships/hyperlink" Target="https://sei.ibama.gov.br/sei/controlador.php?acao=procedimento_trabalhar&amp;acao_origem=rel_bloco_protocolo_listar&amp;acao_retorno=rel_bloco_protocolo_listar&amp;id_procedimento=24980679&amp;id_bloco=203697&amp;infra_sistema=100000100&amp;infra_unidade_atual=110000529&amp;infra_hash=37f0cab840b8840f3078a2afd84b9f96d7a2259432fe223145fc67038990834d" TargetMode="External"/><Relationship Id="rId321" Type="http://schemas.openxmlformats.org/officeDocument/2006/relationships/hyperlink" Target="https://sei.ibama.gov.br/sei/controlador.php?acao=procedimento_trabalhar&amp;acao_origem=rel_bloco_protocolo_listar&amp;acao_retorno=rel_bloco_protocolo_listar&amp;id_procedimento=25601385&amp;id_bloco=203697&amp;infra_sistema=100000100&amp;infra_unidade_atual=110000529&amp;infra_hash=9ecda0d66402f26eed72c7296c435844e2438dba44c21a5261cc47d5a4af0207" TargetMode="External"/><Relationship Id="rId419" Type="http://schemas.openxmlformats.org/officeDocument/2006/relationships/hyperlink" Target="https://sei.ibama.gov.br/sei/controlador.php?acao=procedimento_trabalhar&amp;acao_origem=rel_bloco_protocolo_listar&amp;acao_retorno=rel_bloco_protocolo_listar&amp;id_procedimento=26097596&amp;id_bloco=203697&amp;infra_sistema=100000100&amp;infra_unidade_atual=110000529&amp;infra_hash=5066cf47a434a391d90e2124d35320967d03cc0c96299ddd113f6b5a066bacbb" TargetMode="External"/><Relationship Id="rId626" Type="http://schemas.openxmlformats.org/officeDocument/2006/relationships/hyperlink" Target="https://sei.ibama.gov.br/sei/controlador.php?acao=procedimento_trabalhar&amp;acao_origem=rel_bloco_protocolo_listar&amp;acao_retorno=rel_bloco_protocolo_listar&amp;id_procedimento=27092804&amp;id_bloco=203697&amp;infra_sistema=100000100&amp;infra_unidade_atual=110000529&amp;infra_hash=81ac3d53aab4e4fa6a100dba37850dac40541d745c872732a1ba3de54b9a6bab" TargetMode="External"/><Relationship Id="rId265" Type="http://schemas.openxmlformats.org/officeDocument/2006/relationships/hyperlink" Target="https://sei.ibama.gov.br/sei/controlador.php?acao=procedimento_trabalhar&amp;acao_origem=rel_bloco_protocolo_listar&amp;acao_retorno=rel_bloco_protocolo_listar&amp;id_procedimento=25258192&amp;id_bloco=203697&amp;infra_sistema=100000100&amp;infra_unidade_atual=110000529&amp;infra_hash=2cd263fa864559cdb5c652483eb146b855bde5d47cd8eafd6c967367329b5998" TargetMode="External"/><Relationship Id="rId472" Type="http://schemas.openxmlformats.org/officeDocument/2006/relationships/hyperlink" Target="https://sei.ibama.gov.br/sei/controlador.php?acao=procedimento_trabalhar&amp;acao_origem=rel_bloco_protocolo_listar&amp;acao_retorno=rel_bloco_protocolo_listar&amp;id_procedimento=26264106&amp;id_bloco=203697&amp;infra_sistema=100000100&amp;infra_unidade_atual=110000529&amp;infra_hash=64acbf6ea412e0fb8f1efd16b56700114f4ab21ab22bae6209dc87804e72d173" TargetMode="External"/></Relationships>
</file>

<file path=xl/worksheets/_rels/sheet4.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18" Type="http://schemas.openxmlformats.org/officeDocument/2006/relationships/table" Target="../tables/table19.xml"/><Relationship Id="rId3" Type="http://schemas.openxmlformats.org/officeDocument/2006/relationships/table" Target="../tables/table4.xml"/><Relationship Id="rId21" Type="http://schemas.openxmlformats.org/officeDocument/2006/relationships/comments" Target="../comments1.xml"/><Relationship Id="rId7" Type="http://schemas.openxmlformats.org/officeDocument/2006/relationships/table" Target="../tables/table8.xml"/><Relationship Id="rId12" Type="http://schemas.openxmlformats.org/officeDocument/2006/relationships/table" Target="../tables/table13.xml"/><Relationship Id="rId17" Type="http://schemas.openxmlformats.org/officeDocument/2006/relationships/table" Target="../tables/table18.xml"/><Relationship Id="rId2" Type="http://schemas.openxmlformats.org/officeDocument/2006/relationships/table" Target="../tables/table3.xml"/><Relationship Id="rId16" Type="http://schemas.openxmlformats.org/officeDocument/2006/relationships/table" Target="../tables/table17.xml"/><Relationship Id="rId20" Type="http://schemas.openxmlformats.org/officeDocument/2006/relationships/table" Target="../tables/table21.xml"/><Relationship Id="rId1" Type="http://schemas.openxmlformats.org/officeDocument/2006/relationships/vmlDrawing" Target="../drawings/vmlDrawing1.vml"/><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5" Type="http://schemas.openxmlformats.org/officeDocument/2006/relationships/table" Target="../tables/table16.xml"/><Relationship Id="rId10" Type="http://schemas.openxmlformats.org/officeDocument/2006/relationships/table" Target="../tables/table11.xml"/><Relationship Id="rId19" Type="http://schemas.openxmlformats.org/officeDocument/2006/relationships/table" Target="../tables/table20.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 Id="rId22"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J900"/>
  <sheetViews>
    <sheetView topLeftCell="CV19" workbookViewId="0">
      <selection activeCell="A2" sqref="A2"/>
    </sheetView>
  </sheetViews>
  <sheetFormatPr defaultRowHeight="15"/>
  <cols>
    <col min="1" max="1" width="21.28515625" bestFit="1" customWidth="1"/>
    <col min="2" max="2" width="19" bestFit="1" customWidth="1"/>
    <col min="3" max="3" width="25.85546875" bestFit="1" customWidth="1"/>
    <col min="4" max="4" width="17.28515625" bestFit="1" customWidth="1"/>
    <col min="5" max="5" width="49.85546875" bestFit="1" customWidth="1"/>
    <col min="6" max="7" width="81.140625" bestFit="1" customWidth="1"/>
    <col min="8" max="8" width="26.5703125" bestFit="1" customWidth="1"/>
    <col min="9" max="9" width="24.42578125" bestFit="1" customWidth="1"/>
    <col min="10" max="10" width="81.140625" bestFit="1" customWidth="1"/>
    <col min="11" max="11" width="22.28515625" bestFit="1" customWidth="1"/>
    <col min="12" max="12" width="26.140625" bestFit="1" customWidth="1"/>
    <col min="13" max="14" width="81.140625" bestFit="1" customWidth="1"/>
    <col min="15" max="15" width="79.7109375" bestFit="1" customWidth="1"/>
    <col min="16" max="16" width="16.28515625" bestFit="1" customWidth="1"/>
    <col min="17" max="17" width="10.85546875" bestFit="1" customWidth="1"/>
    <col min="18" max="18" width="10" bestFit="1" customWidth="1"/>
    <col min="19" max="19" width="18.7109375" bestFit="1" customWidth="1"/>
    <col min="20" max="22" width="81.140625" bestFit="1" customWidth="1"/>
    <col min="23" max="23" width="18.7109375" bestFit="1" customWidth="1"/>
    <col min="24" max="24" width="22.42578125" bestFit="1" customWidth="1"/>
    <col min="25" max="25" width="26.140625" bestFit="1" customWidth="1"/>
    <col min="26" max="27" width="81.140625" bestFit="1" customWidth="1"/>
    <col min="28" max="28" width="55.7109375" bestFit="1" customWidth="1"/>
    <col min="29" max="29" width="36.28515625" bestFit="1" customWidth="1"/>
    <col min="30" max="30" width="43.5703125" bestFit="1" customWidth="1"/>
    <col min="31" max="31" width="81.140625" bestFit="1" customWidth="1"/>
    <col min="32" max="32" width="50.5703125" bestFit="1" customWidth="1"/>
    <col min="33" max="33" width="42.28515625" bestFit="1" customWidth="1"/>
    <col min="34" max="34" width="44" bestFit="1" customWidth="1"/>
    <col min="35" max="35" width="46.85546875" bestFit="1" customWidth="1"/>
    <col min="36" max="36" width="44.42578125" bestFit="1" customWidth="1"/>
    <col min="37" max="40" width="81.140625" bestFit="1" customWidth="1"/>
    <col min="41" max="41" width="68.28515625" bestFit="1" customWidth="1"/>
    <col min="42" max="42" width="37.28515625" bestFit="1" customWidth="1"/>
    <col min="43" max="43" width="81.140625" bestFit="1" customWidth="1"/>
    <col min="44" max="44" width="34.85546875" bestFit="1" customWidth="1"/>
    <col min="45" max="45" width="40.140625" bestFit="1" customWidth="1"/>
    <col min="46" max="46" width="65.28515625" bestFit="1" customWidth="1"/>
    <col min="47" max="47" width="58.42578125" bestFit="1" customWidth="1"/>
    <col min="48" max="48" width="35.42578125" bestFit="1" customWidth="1"/>
    <col min="49" max="49" width="45" bestFit="1" customWidth="1"/>
    <col min="50" max="50" width="10.28515625" bestFit="1" customWidth="1"/>
    <col min="51" max="51" width="17" bestFit="1" customWidth="1"/>
    <col min="52" max="52" width="20" bestFit="1" customWidth="1"/>
    <col min="53" max="54" width="17" bestFit="1" customWidth="1"/>
    <col min="55" max="55" width="14.42578125" bestFit="1" customWidth="1"/>
    <col min="56" max="56" width="7.7109375" bestFit="1" customWidth="1"/>
    <col min="57" max="58" width="7.42578125" bestFit="1" customWidth="1"/>
    <col min="59" max="59" width="7" style="25" bestFit="1" customWidth="1"/>
    <col min="60" max="60" width="10" bestFit="1" customWidth="1"/>
    <col min="61" max="61" width="9.140625" style="25" customWidth="1"/>
    <col min="62" max="62" width="9.85546875" customWidth="1"/>
    <col min="63" max="64" width="7.28515625" bestFit="1" customWidth="1"/>
    <col min="65" max="65" width="12.42578125" bestFit="1" customWidth="1"/>
    <col min="66" max="66" width="15.7109375" bestFit="1" customWidth="1"/>
    <col min="67" max="67" width="12.7109375" bestFit="1" customWidth="1"/>
    <col min="68" max="68" width="15.85546875" bestFit="1" customWidth="1"/>
    <col min="69" max="70" width="7.85546875" style="29" bestFit="1" customWidth="1"/>
    <col min="71" max="71" width="8.7109375" style="29" bestFit="1" customWidth="1"/>
    <col min="72" max="72" width="8.85546875" style="29"/>
    <col min="73" max="73" width="7.7109375" bestFit="1" customWidth="1"/>
    <col min="74" max="74" width="10.42578125" bestFit="1" customWidth="1"/>
    <col min="75" max="75" width="9.7109375" bestFit="1" customWidth="1"/>
    <col min="76" max="76" width="12.42578125" bestFit="1" customWidth="1"/>
    <col min="77" max="78" width="10.85546875" style="25" bestFit="1" customWidth="1"/>
    <col min="79" max="79" width="7.28515625" style="26" bestFit="1" customWidth="1"/>
    <col min="80" max="80" width="12.140625" style="26" bestFit="1" customWidth="1"/>
    <col min="81" max="81" width="11" bestFit="1" customWidth="1"/>
    <col min="82" max="83" width="9.42578125" style="86" bestFit="1" customWidth="1"/>
    <col min="84" max="85" width="9" style="89" bestFit="1" customWidth="1"/>
    <col min="86" max="87" width="10" style="89" bestFit="1" customWidth="1"/>
    <col min="88" max="88" width="12.42578125" style="89" bestFit="1" customWidth="1"/>
    <col min="89" max="89" width="14.85546875" style="89" bestFit="1" customWidth="1"/>
    <col min="90" max="90" width="12.42578125" style="89" bestFit="1" customWidth="1"/>
    <col min="91" max="91" width="15.42578125" style="89" bestFit="1" customWidth="1"/>
    <col min="92" max="92" width="10.42578125" bestFit="1" customWidth="1"/>
    <col min="93" max="93" width="11.28515625" style="86" bestFit="1" customWidth="1"/>
    <col min="94" max="95" width="10.42578125" style="86" bestFit="1" customWidth="1"/>
    <col min="96" max="96" width="12.28515625" style="89" bestFit="1" customWidth="1"/>
    <col min="97" max="97" width="13.28515625" style="89" bestFit="1" customWidth="1"/>
    <col min="98" max="99" width="18" style="90" bestFit="1" customWidth="1"/>
    <col min="100" max="101" width="14.140625" bestFit="1" customWidth="1"/>
    <col min="102" max="102" width="13.7109375" style="90" bestFit="1" customWidth="1"/>
    <col min="103" max="103" width="10.7109375" style="86" bestFit="1" customWidth="1"/>
    <col min="104" max="104" width="16.28515625" style="90" bestFit="1" customWidth="1"/>
    <col min="105" max="105" width="25.85546875" style="34" bestFit="1" customWidth="1"/>
    <col min="106" max="106" width="27.85546875" style="34" bestFit="1" customWidth="1"/>
    <col min="107" max="107" width="19.42578125" style="34" bestFit="1" customWidth="1"/>
    <col min="108" max="108" width="27" style="91" bestFit="1" customWidth="1"/>
    <col min="109" max="109" width="18.42578125" bestFit="1" customWidth="1"/>
  </cols>
  <sheetData>
    <row r="1" spans="1:114" s="92" customFormat="1" ht="45" customHeight="1">
      <c r="A1" s="92" t="s">
        <v>0</v>
      </c>
      <c r="B1" s="92" t="s">
        <v>1</v>
      </c>
      <c r="C1" s="92" t="s">
        <v>2</v>
      </c>
      <c r="D1" s="92" t="s">
        <v>3</v>
      </c>
      <c r="E1" s="92" t="s">
        <v>4</v>
      </c>
      <c r="F1" s="92" t="s">
        <v>5</v>
      </c>
      <c r="G1" s="92" t="s">
        <v>6</v>
      </c>
      <c r="H1" s="92" t="s">
        <v>7</v>
      </c>
      <c r="I1" s="92" t="s">
        <v>8</v>
      </c>
      <c r="J1" s="92" t="s">
        <v>9</v>
      </c>
      <c r="K1" s="92" t="s">
        <v>10</v>
      </c>
      <c r="L1" s="92" t="s">
        <v>11</v>
      </c>
      <c r="M1" s="92" t="s">
        <v>12</v>
      </c>
      <c r="N1" s="92" t="s">
        <v>13</v>
      </c>
      <c r="O1" s="92" t="s">
        <v>14</v>
      </c>
      <c r="P1" s="92" t="s">
        <v>15</v>
      </c>
      <c r="Q1" s="92" t="s">
        <v>16</v>
      </c>
      <c r="R1" s="92" t="s">
        <v>17</v>
      </c>
      <c r="S1" s="92" t="s">
        <v>18</v>
      </c>
      <c r="T1" s="92" t="s">
        <v>19</v>
      </c>
      <c r="U1" s="92" t="s">
        <v>20</v>
      </c>
      <c r="V1" s="92" t="s">
        <v>21</v>
      </c>
      <c r="W1" s="92" t="s">
        <v>22</v>
      </c>
      <c r="X1" s="92" t="s">
        <v>23</v>
      </c>
      <c r="Y1" s="92" t="s">
        <v>24</v>
      </c>
      <c r="Z1" s="92" t="s">
        <v>25</v>
      </c>
      <c r="AA1" s="92" t="s">
        <v>26</v>
      </c>
      <c r="AB1" s="92" t="s">
        <v>27</v>
      </c>
      <c r="AC1" s="92" t="s">
        <v>28</v>
      </c>
      <c r="AD1" s="92" t="s">
        <v>29</v>
      </c>
      <c r="AE1" s="92" t="s">
        <v>30</v>
      </c>
      <c r="AF1" s="92" t="s">
        <v>31</v>
      </c>
      <c r="AG1" s="92" t="s">
        <v>32</v>
      </c>
      <c r="AH1" s="92" t="s">
        <v>33</v>
      </c>
      <c r="AI1" s="92" t="s">
        <v>34</v>
      </c>
      <c r="AJ1" s="92" t="s">
        <v>35</v>
      </c>
      <c r="AK1" s="92" t="s">
        <v>36</v>
      </c>
      <c r="AL1" s="92" t="s">
        <v>37</v>
      </c>
      <c r="AM1" s="92" t="s">
        <v>38</v>
      </c>
      <c r="AN1" s="92" t="s">
        <v>39</v>
      </c>
      <c r="AO1" s="92" t="s">
        <v>40</v>
      </c>
      <c r="AP1" s="92" t="s">
        <v>41</v>
      </c>
      <c r="AQ1" s="92" t="s">
        <v>42</v>
      </c>
      <c r="AR1" s="92" t="s">
        <v>43</v>
      </c>
      <c r="AS1" s="92" t="s">
        <v>44</v>
      </c>
      <c r="AT1" s="92" t="s">
        <v>45</v>
      </c>
      <c r="AU1" s="92" t="s">
        <v>46</v>
      </c>
      <c r="AV1" s="92" t="s">
        <v>47</v>
      </c>
      <c r="AW1" s="92" t="s">
        <v>48</v>
      </c>
      <c r="AX1" s="93" t="s">
        <v>49</v>
      </c>
      <c r="AY1" s="93" t="s">
        <v>50</v>
      </c>
      <c r="AZ1" s="93" t="s">
        <v>51</v>
      </c>
      <c r="BA1" s="93" t="s">
        <v>52</v>
      </c>
      <c r="BB1" s="93" t="s">
        <v>53</v>
      </c>
      <c r="BC1" s="93" t="s">
        <v>54</v>
      </c>
      <c r="BD1" s="93" t="s">
        <v>55</v>
      </c>
      <c r="BE1" s="93" t="s">
        <v>56</v>
      </c>
      <c r="BF1" s="93" t="s">
        <v>57</v>
      </c>
      <c r="BG1" s="93" t="s">
        <v>58</v>
      </c>
      <c r="BH1" s="94" t="s">
        <v>59</v>
      </c>
      <c r="BI1" s="94" t="s">
        <v>60</v>
      </c>
      <c r="BJ1" s="94" t="s">
        <v>61</v>
      </c>
      <c r="BK1" s="93" t="s">
        <v>62</v>
      </c>
      <c r="BL1" s="94" t="s">
        <v>63</v>
      </c>
      <c r="BM1" s="93" t="s">
        <v>64</v>
      </c>
      <c r="BN1" s="93" t="s">
        <v>65</v>
      </c>
      <c r="BO1" s="93" t="s">
        <v>66</v>
      </c>
      <c r="BP1" s="95" t="s">
        <v>67</v>
      </c>
      <c r="BQ1" s="95" t="s">
        <v>68</v>
      </c>
      <c r="BR1" s="94" t="s">
        <v>69</v>
      </c>
      <c r="BS1" s="93" t="s">
        <v>70</v>
      </c>
      <c r="BT1" s="93" t="s">
        <v>71</v>
      </c>
      <c r="BU1" s="93" t="s">
        <v>72</v>
      </c>
      <c r="BV1" s="93" t="s">
        <v>73</v>
      </c>
      <c r="BW1" s="93" t="s">
        <v>74</v>
      </c>
      <c r="BX1" s="93" t="s">
        <v>75</v>
      </c>
      <c r="BY1" s="93" t="s">
        <v>76</v>
      </c>
      <c r="BZ1" s="94" t="s">
        <v>77</v>
      </c>
      <c r="CA1" s="93" t="s">
        <v>78</v>
      </c>
      <c r="CB1" s="93" t="s">
        <v>79</v>
      </c>
      <c r="CC1" s="93" t="s">
        <v>80</v>
      </c>
      <c r="CD1" s="93" t="s">
        <v>81</v>
      </c>
      <c r="CE1" s="96" t="s">
        <v>82</v>
      </c>
      <c r="CF1" s="97" t="s">
        <v>83</v>
      </c>
      <c r="CG1" s="98" t="s">
        <v>84</v>
      </c>
      <c r="CH1" s="99" t="s">
        <v>85</v>
      </c>
      <c r="CI1" s="99" t="s">
        <v>86</v>
      </c>
      <c r="CJ1" s="99" t="s">
        <v>87</v>
      </c>
      <c r="CK1" s="99" t="s">
        <v>88</v>
      </c>
      <c r="CL1" s="99" t="s">
        <v>89</v>
      </c>
      <c r="CM1" s="99" t="s">
        <v>90</v>
      </c>
      <c r="CN1" s="99" t="s">
        <v>91</v>
      </c>
      <c r="CO1" s="99" t="s">
        <v>92</v>
      </c>
      <c r="CP1" s="97" t="s">
        <v>93</v>
      </c>
      <c r="CQ1" s="97" t="s">
        <v>94</v>
      </c>
      <c r="CR1" s="97" t="s">
        <v>95</v>
      </c>
      <c r="CS1" s="99" t="s">
        <v>96</v>
      </c>
      <c r="CT1" s="99" t="s">
        <v>97</v>
      </c>
      <c r="CU1" s="97" t="s">
        <v>98</v>
      </c>
      <c r="CV1" s="97" t="s">
        <v>99</v>
      </c>
      <c r="CW1" s="97" t="s">
        <v>100</v>
      </c>
      <c r="CX1" s="97" t="s">
        <v>101</v>
      </c>
      <c r="CY1" s="97" t="s">
        <v>102</v>
      </c>
      <c r="CZ1" s="97" t="s">
        <v>103</v>
      </c>
      <c r="DA1" s="100" t="s">
        <v>104</v>
      </c>
      <c r="DB1" s="101" t="s">
        <v>105</v>
      </c>
      <c r="DC1" s="101" t="s">
        <v>106</v>
      </c>
      <c r="DD1" s="101" t="s">
        <v>107</v>
      </c>
      <c r="DE1" s="102" t="s">
        <v>108</v>
      </c>
      <c r="DG1"/>
      <c r="DH1"/>
      <c r="DI1"/>
      <c r="DJ1"/>
    </row>
    <row r="2" spans="1:114">
      <c r="A2" s="14">
        <v>20251246819</v>
      </c>
      <c r="B2" s="1">
        <v>45658</v>
      </c>
      <c r="C2" t="s">
        <v>109</v>
      </c>
      <c r="D2" t="s">
        <v>110</v>
      </c>
      <c r="E2" t="s">
        <v>111</v>
      </c>
      <c r="F2" t="s">
        <v>112</v>
      </c>
      <c r="G2" t="s">
        <v>113</v>
      </c>
      <c r="H2" t="s">
        <v>114</v>
      </c>
      <c r="I2" t="s">
        <v>114</v>
      </c>
      <c r="J2" t="s">
        <v>115</v>
      </c>
      <c r="K2" t="s">
        <v>116</v>
      </c>
      <c r="L2" t="s">
        <v>117</v>
      </c>
      <c r="M2" t="s">
        <v>118</v>
      </c>
      <c r="N2" t="s">
        <v>119</v>
      </c>
      <c r="O2" t="s">
        <v>120</v>
      </c>
      <c r="P2" t="s">
        <v>121</v>
      </c>
      <c r="Q2" t="s">
        <v>122</v>
      </c>
      <c r="R2" t="s">
        <v>123</v>
      </c>
      <c r="S2" t="s">
        <v>124</v>
      </c>
      <c r="T2" t="s">
        <v>125</v>
      </c>
      <c r="U2" t="s">
        <v>126</v>
      </c>
      <c r="V2" t="s">
        <v>127</v>
      </c>
      <c r="Z2" t="s">
        <v>128</v>
      </c>
      <c r="AA2" t="s">
        <v>113</v>
      </c>
      <c r="AB2" t="s">
        <v>129</v>
      </c>
      <c r="AC2" t="s">
        <v>130</v>
      </c>
      <c r="AD2">
        <v>1</v>
      </c>
      <c r="AE2" t="s">
        <v>129</v>
      </c>
      <c r="AF2" t="s">
        <v>113</v>
      </c>
      <c r="AG2" t="s">
        <v>113</v>
      </c>
      <c r="AH2" t="s">
        <v>131</v>
      </c>
      <c r="AI2" t="s">
        <v>132</v>
      </c>
      <c r="AJ2" t="s">
        <v>131</v>
      </c>
      <c r="AK2" t="s">
        <v>133</v>
      </c>
      <c r="AL2" t="s">
        <v>134</v>
      </c>
      <c r="AM2" t="s">
        <v>135</v>
      </c>
      <c r="AN2" t="s">
        <v>113</v>
      </c>
      <c r="AO2" t="s">
        <v>113</v>
      </c>
      <c r="AQ2" t="s">
        <v>136</v>
      </c>
      <c r="AR2" t="s">
        <v>113</v>
      </c>
      <c r="AS2" t="s">
        <v>113</v>
      </c>
      <c r="AT2" t="s">
        <v>113</v>
      </c>
      <c r="AU2" t="s">
        <v>113</v>
      </c>
      <c r="AW2" t="s">
        <v>113</v>
      </c>
      <c r="AX2" s="82">
        <f>IFERROR(FIND("Óbitos/feridos",consulta_completa__11[[#This Row],[13 - Ocorrências/Ambientes Atingidos]]),0)</f>
        <v>0</v>
      </c>
      <c r="AY2" s="83" t="str">
        <f>IF(AX2=0,"","X")</f>
        <v/>
      </c>
      <c r="AZ2" s="82">
        <f>IFERROR(FIND("População afetada/evacuada",consulta_completa__11[[#This Row],[13 - Ocorrências/Ambientes Atingidos]]),0)</f>
        <v>0</v>
      </c>
      <c r="BA2" s="82" t="str">
        <f>IF(AZ2=0,"","X")</f>
        <v/>
      </c>
      <c r="BB2" s="82">
        <f>IFERROR(FIND("Suspensão de abastecimento de água",consulta_completa__11[[#This Row],[13 - Ocorrências/Ambientes Atingidos]]),0)</f>
        <v>0</v>
      </c>
      <c r="BC2" s="83" t="str">
        <f>IF(BB2=0,"","X")</f>
        <v/>
      </c>
      <c r="BD2" s="82">
        <f>IFERROR(FIND("Rio/córrego",consulta_completa__11[[#This Row],[13 - Ocorrências/Ambientes Atingidos]]),0)</f>
        <v>0</v>
      </c>
      <c r="BE2" s="83" t="str">
        <f>IF(BD2=0,"","X")</f>
        <v/>
      </c>
      <c r="BF2" s="82">
        <f>IFERROR(FIND("Lago",consulta_completa__11[[#This Row],[13 - Ocorrências/Ambientes Atingidos]]),0)</f>
        <v>0</v>
      </c>
      <c r="BG2" s="83" t="str">
        <f>IF(BF2=0,"","X")</f>
        <v/>
      </c>
      <c r="BH2" s="82">
        <f>IFERROR(FIND("Mar",consulta_completa__11[[#This Row],[13 - Ocorrências/Ambientes Atingidos]]),0)</f>
        <v>1</v>
      </c>
      <c r="BI2" s="83" t="str">
        <f>IF(BH2=0,"","X")</f>
        <v>X</v>
      </c>
      <c r="BJ2" s="82">
        <f>IFERROR(FIND("Praia",consulta_completa__11[[#This Row],[13 - Ocorrências/Ambientes Atingidos]]),0)</f>
        <v>0</v>
      </c>
      <c r="BK2" s="83" t="str">
        <f>IF(BJ2=0,"","X")</f>
        <v/>
      </c>
      <c r="BL2" s="82">
        <f>IFERROR(FIND("Solo",consulta_completa__11[[#This Row],[13 - Ocorrências/Ambientes Atingidos]]),0)</f>
        <v>0</v>
      </c>
      <c r="BM2" s="83" t="str">
        <f>IF(BL2=0,"","X")</f>
        <v/>
      </c>
      <c r="BN2" s="82">
        <f>IFERROR(FIND("Águas subterrâneas",consulta_completa__11[[#This Row],[13 - Ocorrências/Ambientes Atingidos]]),0)</f>
        <v>0</v>
      </c>
      <c r="BO2" s="83" t="str">
        <f>IF(BN2=0,"","X")</f>
        <v/>
      </c>
      <c r="BP2" s="82">
        <f>IFERROR(FIND("Atmosfera",consulta_completa__11[[#This Row],[13 - Ocorrências/Ambientes Atingidos]]),0)</f>
        <v>0</v>
      </c>
      <c r="BQ2" s="83" t="str">
        <f>IF(BP2=0,"","X")</f>
        <v/>
      </c>
      <c r="BR2" s="82">
        <f>IFERROR(FIND("Flora",consulta_completa__11[[#This Row],[13 - Ocorrências/Ambientes Atingidos]]),0)</f>
        <v>0</v>
      </c>
      <c r="BS2" s="83" t="str">
        <f>IF(BR2=0,"","X")</f>
        <v/>
      </c>
      <c r="BT2" s="82">
        <f>IFERROR(FIND("Fauna",consulta_completa__11[[#This Row],[13 - Ocorrências/Ambientes Atingidos]]),0)</f>
        <v>0</v>
      </c>
      <c r="BU2" s="83" t="str">
        <f>IF(BT2=0,"","X")</f>
        <v/>
      </c>
      <c r="BV2" s="82">
        <f>IFERROR(FIND("UC federal",consulta_completa__11[[#This Row],[13 - Ocorrências/Ambientes Atingidos]]),0)</f>
        <v>0</v>
      </c>
      <c r="BW2" s="83" t="str">
        <f>IF(BV2=0,"","X")</f>
        <v/>
      </c>
      <c r="BX2" s="82">
        <f>IFERROR(FIND("UC estadual/municipal",consulta_completa__11[[#This Row],[13 - Ocorrências/Ambientes Atingidos]]),0)</f>
        <v>0</v>
      </c>
      <c r="BY2" s="83" t="str">
        <f>IF(BX2=0,"","X")</f>
        <v/>
      </c>
      <c r="BZ2" s="82">
        <f>IFERROR(FIND("Outro(s)",consulta_completa__11[[#This Row],[13 - Ocorrências/Ambientes Atingidos]]),0)</f>
        <v>0</v>
      </c>
      <c r="CA2" s="83" t="str">
        <f>IF(BZ2=0,"","X")</f>
        <v/>
      </c>
      <c r="CB2" s="82">
        <f>IFERROR(FIND("Sem dano",consulta_completa__11[[#This Row],[13 - Ocorrências/Ambientes Atingidos]]),0)</f>
        <v>0</v>
      </c>
      <c r="CC2" s="83" t="str">
        <f>IF(CB2=0,"","X")</f>
        <v/>
      </c>
      <c r="CD2" s="82" t="str">
        <f>IF(consulta_completa__11[[#This Row],[13 - Ocorrências/Ambientes Atingidos]]="","X","")</f>
        <v/>
      </c>
      <c r="CE2" s="84">
        <f>IFERROR(FIND("IBAMA",consulta_completa__11[[#This Row],[14 - Inst. Atuando no Local]]),0)</f>
        <v>0</v>
      </c>
      <c r="CF2" s="84" t="str">
        <f>IF(CE2=0,"","X")</f>
        <v/>
      </c>
      <c r="CG2" s="84">
        <f>IFERROR(FIND("OEMA",consulta_completa__11[[#This Row],[14 - Inst. Atuando no Local]]),0)</f>
        <v>0</v>
      </c>
      <c r="CH2" s="84" t="str">
        <f>IF(CG2=0,"","X")</f>
        <v/>
      </c>
      <c r="CI2" s="84">
        <f>IFERROR(FIND("DEFESA CIVIL",consulta_completa__11[[#This Row],[14 - Inst. Atuando no Local]]),0)</f>
        <v>0</v>
      </c>
      <c r="CJ2" s="84" t="str">
        <f>IF(CI2=0,"","X")</f>
        <v/>
      </c>
      <c r="CK2" s="84">
        <f>IFERROR(FIND("CORPO DE BOMBEIROS",consulta_completa__11[[#This Row],[14 - Inst. Atuando no Local]]),0)</f>
        <v>0</v>
      </c>
      <c r="CL2" s="84" t="str">
        <f>IF(CK2=0,"","X")</f>
        <v/>
      </c>
      <c r="CM2" s="84">
        <f>IFERROR(FIND("POLÍCIA RODOVIÁRIA",consulta_completa__11[[#This Row],[14 - Inst. Atuando no Local]]),0)</f>
        <v>0</v>
      </c>
      <c r="CN2" s="84" t="str">
        <f>IF(CM2=0,"","X")</f>
        <v/>
      </c>
      <c r="CO2" s="84">
        <f>IFERROR(FIND("POLÍCIA MILITAR",consulta_completa__11[[#This Row],[14 - Inst. Atuando no Local]]),0)</f>
        <v>0</v>
      </c>
      <c r="CP2" s="84" t="str">
        <f>IF(CO2=0,"","X")</f>
        <v/>
      </c>
      <c r="CQ2" s="84">
        <f>IFERROR(FIND("POLÍCIA CIVIL",consulta_completa__11[[#This Row],[14 - Inst. Atuando no Local]]),0)</f>
        <v>0</v>
      </c>
      <c r="CR2" s="84" t="str">
        <f>IF(CQ2=0,"","X")</f>
        <v/>
      </c>
      <c r="CS2" s="84">
        <f>IFERROR(FIND("MARINHA DO BRASIL",consulta_completa__11[[#This Row],[14 - Inst. Atuando no Local]]),0)</f>
        <v>0</v>
      </c>
      <c r="CT2" s="84" t="str">
        <f>IF(CS2=0,"","X")</f>
        <v/>
      </c>
      <c r="CU2" s="84">
        <f>IFERROR(FIND("EMPRESA ESPECIALIZADA EM ATENDIMENTO",consulta_completa__11[[#This Row],[14 - Inst. Atuando no Local]]),0)</f>
        <v>0</v>
      </c>
      <c r="CV2" s="84" t="str">
        <f>IF(CU2=0,"","X")</f>
        <v/>
      </c>
      <c r="CW2" s="84">
        <f>IFERROR(FIND("IBAMA",consulta_completa__11[[#This Row],[14 - Inst. Atuando no Local]]),0)</f>
        <v>0</v>
      </c>
      <c r="CX2" s="84" t="str">
        <f>IF(CW2=0,"","X")</f>
        <v/>
      </c>
      <c r="CY2" s="84" t="str">
        <f>IF(consulta_completa__11[[#This Row],[14 - Inst. Atuando no Local]]="","X","")</f>
        <v/>
      </c>
      <c r="CZ2" s="84">
        <f>IFERROR(FIND("OUTRA (S)",consulta_completa__11[[#This Row],[14 - Inst. Atuando no Local]]),0)</f>
        <v>0</v>
      </c>
      <c r="DA2" s="84" t="str">
        <f>IF(CZ2=0,"","X")</f>
        <v/>
      </c>
      <c r="DB2" s="35" t="str">
        <f>IF(AH$2="","",IF(AH$2="S","Sim",IF(AH$2="N","Não", IF(AH$2="I","Sem Informação"))))</f>
        <v>Sim</v>
      </c>
      <c r="DC2" s="35" t="str">
        <f t="shared" ref="DC2:DD2" si="0">IF(AI$2="","",IF(AI$2="S","Sim",IF(AI$2="N","Não", IF(AI$2="I","Sem Informação"))))</f>
        <v>Não</v>
      </c>
      <c r="DD2" s="35" t="str">
        <f t="shared" si="0"/>
        <v>Sim</v>
      </c>
      <c r="DE2" s="87" t="str">
        <f t="shared" ref="DE2:DE65" si="1">IF(AD2=1,"Federal",IF(AD2=2,"Estadual",IF(AD2=0,"Sem informação","")))</f>
        <v>Federal</v>
      </c>
    </row>
    <row r="3" spans="1:114">
      <c r="A3" s="14">
        <v>20251336008</v>
      </c>
      <c r="B3" s="1">
        <v>45659</v>
      </c>
      <c r="C3" t="s">
        <v>137</v>
      </c>
      <c r="D3" t="s">
        <v>138</v>
      </c>
      <c r="E3" t="s">
        <v>139</v>
      </c>
      <c r="F3" t="s">
        <v>139</v>
      </c>
      <c r="G3" t="s">
        <v>113</v>
      </c>
      <c r="H3" t="s">
        <v>114</v>
      </c>
      <c r="I3" t="s">
        <v>114</v>
      </c>
      <c r="J3" t="s">
        <v>113</v>
      </c>
      <c r="K3" t="s">
        <v>114</v>
      </c>
      <c r="L3" t="s">
        <v>114</v>
      </c>
      <c r="M3" t="s">
        <v>140</v>
      </c>
      <c r="N3" t="s">
        <v>141</v>
      </c>
      <c r="O3" t="s">
        <v>113</v>
      </c>
      <c r="P3" t="s">
        <v>142</v>
      </c>
      <c r="Q3" t="s">
        <v>143</v>
      </c>
      <c r="R3" t="s">
        <v>123</v>
      </c>
      <c r="S3" t="s">
        <v>113</v>
      </c>
      <c r="T3" t="s">
        <v>144</v>
      </c>
      <c r="U3" t="s">
        <v>145</v>
      </c>
      <c r="V3" t="s">
        <v>146</v>
      </c>
      <c r="Y3" t="b">
        <v>1</v>
      </c>
      <c r="Z3" t="s">
        <v>147</v>
      </c>
      <c r="AA3" t="s">
        <v>113</v>
      </c>
      <c r="AB3" t="s">
        <v>148</v>
      </c>
      <c r="AC3" t="s">
        <v>113</v>
      </c>
      <c r="AD3">
        <v>2</v>
      </c>
      <c r="AE3" t="s">
        <v>113</v>
      </c>
      <c r="AF3" t="s">
        <v>149</v>
      </c>
      <c r="AG3" t="s">
        <v>150</v>
      </c>
      <c r="AH3" t="s">
        <v>131</v>
      </c>
      <c r="AI3" t="s">
        <v>131</v>
      </c>
      <c r="AJ3" t="s">
        <v>131</v>
      </c>
      <c r="AK3" t="s">
        <v>151</v>
      </c>
      <c r="AL3" t="s">
        <v>152</v>
      </c>
      <c r="AM3" t="s">
        <v>153</v>
      </c>
      <c r="AN3" t="s">
        <v>154</v>
      </c>
      <c r="AO3" t="s">
        <v>155</v>
      </c>
      <c r="AP3">
        <v>61999572720</v>
      </c>
      <c r="AQ3" t="s">
        <v>156</v>
      </c>
      <c r="AR3" t="s">
        <v>113</v>
      </c>
      <c r="AS3" t="s">
        <v>113</v>
      </c>
      <c r="AT3" t="s">
        <v>157</v>
      </c>
      <c r="AU3" t="s">
        <v>158</v>
      </c>
      <c r="AV3">
        <v>7200000000</v>
      </c>
      <c r="AW3" t="s">
        <v>159</v>
      </c>
      <c r="AX3" s="82">
        <f>IFERROR(FIND("Óbitos/feridos",consulta_completa__11[[#This Row],[13 - Ocorrências/Ambientes Atingidos]]),0)</f>
        <v>0</v>
      </c>
      <c r="AY3" s="83" t="str">
        <f t="shared" ref="AY3:AY66" si="2">IF(AX3=0,"","X")</f>
        <v/>
      </c>
      <c r="AZ3" s="82">
        <f>IFERROR(FIND("População afetada/evacuada",consulta_completa__11[[#This Row],[13 - Ocorrências/Ambientes Atingidos]]),0)</f>
        <v>0</v>
      </c>
      <c r="BA3" s="82" t="str">
        <f t="shared" ref="BA3:BA66" si="3">IF(AZ3=0,"","X")</f>
        <v/>
      </c>
      <c r="BB3" s="82">
        <f>IFERROR(FIND("Suspensão de abastecimento de água",consulta_completa__11[[#This Row],[13 - Ocorrências/Ambientes Atingidos]]),0)</f>
        <v>0</v>
      </c>
      <c r="BC3" s="83" t="str">
        <f>IF(BB3=0,"","X")</f>
        <v/>
      </c>
      <c r="BD3" s="82">
        <f>IFERROR(FIND("Rio/córrego",consulta_completa__11[[#This Row],[13 - Ocorrências/Ambientes Atingidos]]),0)</f>
        <v>0</v>
      </c>
      <c r="BE3" s="83" t="str">
        <f t="shared" ref="BE3:BE66" si="4">IF(BD3=0,"","X")</f>
        <v/>
      </c>
      <c r="BF3" s="82">
        <f>IFERROR(FIND("Lago",consulta_completa__11[[#This Row],[13 - Ocorrências/Ambientes Atingidos]]),0)</f>
        <v>0</v>
      </c>
      <c r="BG3" s="83" t="str">
        <f t="shared" ref="BG3:BG66" si="5">IF(BF3=0,"","X")</f>
        <v/>
      </c>
      <c r="BH3" s="82">
        <f>IFERROR(FIND("Mar",consulta_completa__11[[#This Row],[13 - Ocorrências/Ambientes Atingidos]]),0)</f>
        <v>0</v>
      </c>
      <c r="BI3" s="83" t="str">
        <f t="shared" ref="BI3:BI66" si="6">IF(BH3=0,"","X")</f>
        <v/>
      </c>
      <c r="BJ3" s="82">
        <f>IFERROR(FIND("Praia",consulta_completa__11[[#This Row],[13 - Ocorrências/Ambientes Atingidos]]),0)</f>
        <v>0</v>
      </c>
      <c r="BK3" s="83" t="str">
        <f t="shared" ref="BK3:BK66" si="7">IF(BJ3=0,"","X")</f>
        <v/>
      </c>
      <c r="BL3" s="82">
        <f>IFERROR(FIND("Solo",consulta_completa__11[[#This Row],[13 - Ocorrências/Ambientes Atingidos]]),0)</f>
        <v>1</v>
      </c>
      <c r="BM3" s="83" t="str">
        <f t="shared" ref="BM3:BM66" si="8">IF(BL3=0,"","X")</f>
        <v>X</v>
      </c>
      <c r="BN3" s="82">
        <f>IFERROR(FIND("Águas subterrâneas",consulta_completa__11[[#This Row],[13 - Ocorrências/Ambientes Atingidos]]),0)</f>
        <v>0</v>
      </c>
      <c r="BO3" s="83" t="str">
        <f t="shared" ref="BO3:BO66" si="9">IF(BN3=0,"","X")</f>
        <v/>
      </c>
      <c r="BP3" s="82">
        <f>IFERROR(FIND("Atmosfera",consulta_completa__11[[#This Row],[13 - Ocorrências/Ambientes Atingidos]]),0)</f>
        <v>0</v>
      </c>
      <c r="BQ3" s="83" t="str">
        <f t="shared" ref="BQ3:BQ66" si="10">IF(BP3=0,"","X")</f>
        <v/>
      </c>
      <c r="BR3" s="82">
        <f>IFERROR(FIND("Flora",consulta_completa__11[[#This Row],[13 - Ocorrências/Ambientes Atingidos]]),0)</f>
        <v>0</v>
      </c>
      <c r="BS3" s="83" t="str">
        <f t="shared" ref="BS3:BS66" si="11">IF(BR3=0,"","X")</f>
        <v/>
      </c>
      <c r="BT3" s="82">
        <f>IFERROR(FIND("Fauna",consulta_completa__11[[#This Row],[13 - Ocorrências/Ambientes Atingidos]]),0)</f>
        <v>0</v>
      </c>
      <c r="BU3" s="83" t="str">
        <f t="shared" ref="BU3:BU66" si="12">IF(BT3=0,"","X")</f>
        <v/>
      </c>
      <c r="BV3" s="82">
        <f>IFERROR(FIND("UC federal",consulta_completa__11[[#This Row],[13 - Ocorrências/Ambientes Atingidos]]),0)</f>
        <v>0</v>
      </c>
      <c r="BW3" s="83" t="str">
        <f t="shared" ref="BW3:BW66" si="13">IF(BV3=0,"","X")</f>
        <v/>
      </c>
      <c r="BX3" s="82">
        <f>IFERROR(FIND("UC estadual/municipal",consulta_completa__11[[#This Row],[13 - Ocorrências/Ambientes Atingidos]]),0)</f>
        <v>0</v>
      </c>
      <c r="BY3" s="83" t="str">
        <f t="shared" ref="BY3:BY66" si="14">IF(BX3=0,"","X")</f>
        <v/>
      </c>
      <c r="BZ3" s="82">
        <f>IFERROR(FIND("Outro(s)",consulta_completa__11[[#This Row],[13 - Ocorrências/Ambientes Atingidos]]),0)</f>
        <v>0</v>
      </c>
      <c r="CA3" s="83" t="str">
        <f t="shared" ref="CA3:CA66" si="15">IF(BZ3=0,"","X")</f>
        <v/>
      </c>
      <c r="CB3" s="82">
        <f>IFERROR(FIND("Sem dano",consulta_completa__11[[#This Row],[13 - Ocorrências/Ambientes Atingidos]]),0)</f>
        <v>0</v>
      </c>
      <c r="CC3" s="83" t="str">
        <f t="shared" ref="CC3:CC66" si="16">IF(CB3=0,"","X")</f>
        <v/>
      </c>
      <c r="CD3" s="82" t="str">
        <f>IF(consulta_completa__11[[#This Row],[13 - Ocorrências/Ambientes Atingidos]]="","X","")</f>
        <v/>
      </c>
      <c r="CE3" s="84">
        <f>IFERROR(FIND("IBAMA",consulta_completa__11[[#This Row],[14 - Inst. Atuando no Local]]),0)</f>
        <v>0</v>
      </c>
      <c r="CF3" s="84" t="str">
        <f t="shared" ref="CF3:CF66" si="17">IF(CE3=0,"","X")</f>
        <v/>
      </c>
      <c r="CG3" s="84">
        <f>IFERROR(FIND("OEMA",consulta_completa__11[[#This Row],[14 - Inst. Atuando no Local]]),0)</f>
        <v>0</v>
      </c>
      <c r="CH3" s="84" t="str">
        <f t="shared" ref="CH3:CH66" si="18">IF(CG3=0,"","X")</f>
        <v/>
      </c>
      <c r="CI3" s="84">
        <f>IFERROR(FIND("DEFESA CIVIL",consulta_completa__11[[#This Row],[14 - Inst. Atuando no Local]]),0)</f>
        <v>0</v>
      </c>
      <c r="CJ3" s="84" t="str">
        <f t="shared" ref="CJ3:CJ66" si="19">IF(CI3=0,"","X")</f>
        <v/>
      </c>
      <c r="CK3" s="84">
        <f>IFERROR(FIND("CORPO DE BOMBEIROS",consulta_completa__11[[#This Row],[14 - Inst. Atuando no Local]]),0)</f>
        <v>0</v>
      </c>
      <c r="CL3" s="84" t="str">
        <f t="shared" ref="CL3:CL66" si="20">IF(CK3=0,"","X")</f>
        <v/>
      </c>
      <c r="CM3" s="84">
        <f>IFERROR(FIND("POLÍCIA RODOVIÁRIA",consulta_completa__11[[#This Row],[14 - Inst. Atuando no Local]]),0)</f>
        <v>0</v>
      </c>
      <c r="CN3" s="84" t="str">
        <f t="shared" ref="CN3:CN66" si="21">IF(CM3=0,"","X")</f>
        <v/>
      </c>
      <c r="CO3" s="84">
        <f>IFERROR(FIND("POLÍCIA MILITAR",consulta_completa__11[[#This Row],[14 - Inst. Atuando no Local]]),0)</f>
        <v>0</v>
      </c>
      <c r="CP3" s="84" t="str">
        <f t="shared" ref="CP3:CP66" si="22">IF(CO3=0,"","X")</f>
        <v/>
      </c>
      <c r="CQ3" s="84">
        <f>IFERROR(FIND("POLÍCIA CIVIL",consulta_completa__11[[#This Row],[14 - Inst. Atuando no Local]]),0)</f>
        <v>0</v>
      </c>
      <c r="CR3" s="84" t="str">
        <f t="shared" ref="CR3:CR66" si="23">IF(CQ3=0,"","X")</f>
        <v/>
      </c>
      <c r="CS3" s="84">
        <f>IFERROR(FIND("MARINHA DO BRASIL",consulta_completa__11[[#This Row],[14 - Inst. Atuando no Local]]),0)</f>
        <v>0</v>
      </c>
      <c r="CT3" s="84" t="str">
        <f t="shared" ref="CT3:CT66" si="24">IF(CS3=0,"","X")</f>
        <v/>
      </c>
      <c r="CU3" s="84">
        <f>IFERROR(FIND("EMPRESA ESPECIALIZADA EM ATENDIMENTO",consulta_completa__11[[#This Row],[14 - Inst. Atuando no Local]]),0)</f>
        <v>0</v>
      </c>
      <c r="CV3" s="84" t="str">
        <f t="shared" ref="CV3:CV66" si="25">IF(CU3=0,"","X")</f>
        <v/>
      </c>
      <c r="CW3" s="84">
        <f>IFERROR(FIND("IBAMA",consulta_completa__11[[#This Row],[14 - Inst. Atuando no Local]]),0)</f>
        <v>0</v>
      </c>
      <c r="CX3" s="84" t="str">
        <f t="shared" ref="CX3:CX66" si="26">IF(CW3=0,"","X")</f>
        <v/>
      </c>
      <c r="CY3" s="84" t="str">
        <f>IF(consulta_completa__11[[#This Row],[14 - Inst. Atuando no Local]]="","X","")</f>
        <v/>
      </c>
      <c r="CZ3" s="84">
        <f>IFERROR(FIND("OUTRA (S)",consulta_completa__11[[#This Row],[14 - Inst. Atuando no Local]]),0)</f>
        <v>0</v>
      </c>
      <c r="DA3" s="84" t="str">
        <f t="shared" ref="DA3:DA66" si="27">IF(CZ3=0,"","X")</f>
        <v/>
      </c>
      <c r="DB3" s="35" t="str">
        <f t="shared" ref="DB3:DB66" si="28">IF(AH$2="","",IF(AH$2="S","Sim",IF(AH$2="N","Não", IF(AH$2="I","Sem Informação"))))</f>
        <v>Sim</v>
      </c>
      <c r="DC3" s="35" t="str">
        <f t="shared" ref="DC3:DC66" si="29">IF(AI$2="","",IF(AI$2="S","Sim",IF(AI$2="N","Não", IF(AI$2="I","Sem Informação"))))</f>
        <v>Não</v>
      </c>
      <c r="DD3" s="35" t="str">
        <f t="shared" ref="DD3:DD66" si="30">IF(AJ$2="","",IF(AJ$2="S","Sim",IF(AJ$2="N","Não", IF(AJ$2="I","Sem Informação"))))</f>
        <v>Sim</v>
      </c>
      <c r="DE3" s="87" t="str">
        <f t="shared" si="1"/>
        <v>Estadual</v>
      </c>
    </row>
    <row r="4" spans="1:114">
      <c r="A4" s="14">
        <v>20251336012</v>
      </c>
      <c r="B4" s="1">
        <v>45659</v>
      </c>
      <c r="C4" t="s">
        <v>160</v>
      </c>
      <c r="D4" t="s">
        <v>161</v>
      </c>
      <c r="E4" t="s">
        <v>162</v>
      </c>
      <c r="F4" t="s">
        <v>163</v>
      </c>
      <c r="G4" t="s">
        <v>113</v>
      </c>
      <c r="H4" t="s">
        <v>114</v>
      </c>
      <c r="I4" t="s">
        <v>114</v>
      </c>
      <c r="J4" t="s">
        <v>164</v>
      </c>
      <c r="K4" t="s">
        <v>165</v>
      </c>
      <c r="L4" t="s">
        <v>166</v>
      </c>
      <c r="M4" t="s">
        <v>140</v>
      </c>
      <c r="N4" t="s">
        <v>119</v>
      </c>
      <c r="O4" t="s">
        <v>120</v>
      </c>
      <c r="P4" t="s">
        <v>142</v>
      </c>
      <c r="Q4" t="s">
        <v>167</v>
      </c>
      <c r="R4" t="s">
        <v>123</v>
      </c>
      <c r="S4" t="s">
        <v>113</v>
      </c>
      <c r="T4" t="s">
        <v>113</v>
      </c>
      <c r="U4" t="s">
        <v>168</v>
      </c>
      <c r="V4" t="s">
        <v>169</v>
      </c>
      <c r="Z4" t="s">
        <v>170</v>
      </c>
      <c r="AA4" t="s">
        <v>171</v>
      </c>
      <c r="AB4" t="s">
        <v>172</v>
      </c>
      <c r="AC4" t="s">
        <v>173</v>
      </c>
      <c r="AD4">
        <v>1</v>
      </c>
      <c r="AE4" t="s">
        <v>174</v>
      </c>
      <c r="AF4" t="s">
        <v>113</v>
      </c>
      <c r="AG4" t="s">
        <v>113</v>
      </c>
      <c r="AH4" t="s">
        <v>131</v>
      </c>
      <c r="AI4" t="s">
        <v>132</v>
      </c>
      <c r="AJ4" t="s">
        <v>131</v>
      </c>
      <c r="AK4" t="s">
        <v>175</v>
      </c>
      <c r="AL4" t="s">
        <v>113</v>
      </c>
      <c r="AM4" t="s">
        <v>176</v>
      </c>
      <c r="AN4" t="s">
        <v>172</v>
      </c>
      <c r="AO4" t="s">
        <v>177</v>
      </c>
      <c r="AP4">
        <v>41988207121</v>
      </c>
      <c r="AQ4" t="s">
        <v>178</v>
      </c>
      <c r="AR4" t="s">
        <v>113</v>
      </c>
      <c r="AS4" t="s">
        <v>113</v>
      </c>
      <c r="AT4" t="s">
        <v>113</v>
      </c>
      <c r="AU4" t="s">
        <v>113</v>
      </c>
      <c r="AW4" t="s">
        <v>113</v>
      </c>
      <c r="AX4" s="82">
        <f>IFERROR(FIND("Óbitos/feridos",consulta_completa__11[[#This Row],[13 - Ocorrências/Ambientes Atingidos]]),0)</f>
        <v>0</v>
      </c>
      <c r="AY4" s="83" t="str">
        <f t="shared" si="2"/>
        <v/>
      </c>
      <c r="AZ4" s="82">
        <f>IFERROR(FIND("População afetada/evacuada",consulta_completa__11[[#This Row],[13 - Ocorrências/Ambientes Atingidos]]),0)</f>
        <v>0</v>
      </c>
      <c r="BA4" s="82" t="str">
        <f t="shared" si="3"/>
        <v/>
      </c>
      <c r="BB4" s="82">
        <f>IFERROR(FIND("Suspensão de abastecimento de água",consulta_completa__11[[#This Row],[13 - Ocorrências/Ambientes Atingidos]]),0)</f>
        <v>0</v>
      </c>
      <c r="BC4" s="83" t="str">
        <f t="shared" ref="BC4:BC67" si="31">IF(BB4=0,"","X")</f>
        <v/>
      </c>
      <c r="BD4" s="82">
        <f>IFERROR(FIND("Rio/córrego",consulta_completa__11[[#This Row],[13 - Ocorrências/Ambientes Atingidos]]),0)</f>
        <v>0</v>
      </c>
      <c r="BE4" s="83" t="str">
        <f t="shared" si="4"/>
        <v/>
      </c>
      <c r="BF4" s="82">
        <f>IFERROR(FIND("Lago",consulta_completa__11[[#This Row],[13 - Ocorrências/Ambientes Atingidos]]),0)</f>
        <v>0</v>
      </c>
      <c r="BG4" s="83" t="str">
        <f t="shared" si="5"/>
        <v/>
      </c>
      <c r="BH4" s="82">
        <f>IFERROR(FIND("Mar",consulta_completa__11[[#This Row],[13 - Ocorrências/Ambientes Atingidos]]),0)</f>
        <v>0</v>
      </c>
      <c r="BI4" s="83" t="str">
        <f t="shared" si="6"/>
        <v/>
      </c>
      <c r="BJ4" s="82">
        <f>IFERROR(FIND("Praia",consulta_completa__11[[#This Row],[13 - Ocorrências/Ambientes Atingidos]]),0)</f>
        <v>0</v>
      </c>
      <c r="BK4" s="83" t="str">
        <f t="shared" si="7"/>
        <v/>
      </c>
      <c r="BL4" s="82">
        <f>IFERROR(FIND("Solo",consulta_completa__11[[#This Row],[13 - Ocorrências/Ambientes Atingidos]]),0)</f>
        <v>1</v>
      </c>
      <c r="BM4" s="83" t="str">
        <f t="shared" si="8"/>
        <v>X</v>
      </c>
      <c r="BN4" s="82">
        <f>IFERROR(FIND("Águas subterrâneas",consulta_completa__11[[#This Row],[13 - Ocorrências/Ambientes Atingidos]]),0)</f>
        <v>0</v>
      </c>
      <c r="BO4" s="83" t="str">
        <f t="shared" si="9"/>
        <v/>
      </c>
      <c r="BP4" s="82">
        <f>IFERROR(FIND("Atmosfera",consulta_completa__11[[#This Row],[13 - Ocorrências/Ambientes Atingidos]]),0)</f>
        <v>0</v>
      </c>
      <c r="BQ4" s="83" t="str">
        <f t="shared" si="10"/>
        <v/>
      </c>
      <c r="BR4" s="82">
        <f>IFERROR(FIND("Flora",consulta_completa__11[[#This Row],[13 - Ocorrências/Ambientes Atingidos]]),0)</f>
        <v>0</v>
      </c>
      <c r="BS4" s="83" t="str">
        <f t="shared" si="11"/>
        <v/>
      </c>
      <c r="BT4" s="82">
        <f>IFERROR(FIND("Fauna",consulta_completa__11[[#This Row],[13 - Ocorrências/Ambientes Atingidos]]),0)</f>
        <v>0</v>
      </c>
      <c r="BU4" s="83" t="str">
        <f t="shared" si="12"/>
        <v/>
      </c>
      <c r="BV4" s="82">
        <f>IFERROR(FIND("UC federal",consulta_completa__11[[#This Row],[13 - Ocorrências/Ambientes Atingidos]]),0)</f>
        <v>0</v>
      </c>
      <c r="BW4" s="83" t="str">
        <f t="shared" si="13"/>
        <v/>
      </c>
      <c r="BX4" s="82">
        <f>IFERROR(FIND("UC estadual/municipal",consulta_completa__11[[#This Row],[13 - Ocorrências/Ambientes Atingidos]]),0)</f>
        <v>0</v>
      </c>
      <c r="BY4" s="83" t="str">
        <f t="shared" si="14"/>
        <v/>
      </c>
      <c r="BZ4" s="82">
        <f>IFERROR(FIND("Outro(s)",consulta_completa__11[[#This Row],[13 - Ocorrências/Ambientes Atingidos]]),0)</f>
        <v>0</v>
      </c>
      <c r="CA4" s="83" t="str">
        <f t="shared" si="15"/>
        <v/>
      </c>
      <c r="CB4" s="82">
        <f>IFERROR(FIND("Sem dano",consulta_completa__11[[#This Row],[13 - Ocorrências/Ambientes Atingidos]]),0)</f>
        <v>0</v>
      </c>
      <c r="CC4" s="83" t="str">
        <f t="shared" si="16"/>
        <v/>
      </c>
      <c r="CD4" s="82" t="str">
        <f>IF(consulta_completa__11[[#This Row],[13 - Ocorrências/Ambientes Atingidos]]="","X","")</f>
        <v/>
      </c>
      <c r="CE4" s="84">
        <f>IFERROR(FIND("IBAMA",consulta_completa__11[[#This Row],[14 - Inst. Atuando no Local]]),0)</f>
        <v>0</v>
      </c>
      <c r="CF4" s="84" t="str">
        <f t="shared" si="17"/>
        <v/>
      </c>
      <c r="CG4" s="84">
        <f>IFERROR(FIND("OEMA",consulta_completa__11[[#This Row],[14 - Inst. Atuando no Local]]),0)</f>
        <v>0</v>
      </c>
      <c r="CH4" s="84" t="str">
        <f t="shared" si="18"/>
        <v/>
      </c>
      <c r="CI4" s="84">
        <f>IFERROR(FIND("DEFESA CIVIL",consulta_completa__11[[#This Row],[14 - Inst. Atuando no Local]]),0)</f>
        <v>0</v>
      </c>
      <c r="CJ4" s="84" t="str">
        <f t="shared" si="19"/>
        <v/>
      </c>
      <c r="CK4" s="84">
        <f>IFERROR(FIND("CORPO DE BOMBEIROS",consulta_completa__11[[#This Row],[14 - Inst. Atuando no Local]]),0)</f>
        <v>0</v>
      </c>
      <c r="CL4" s="84" t="str">
        <f t="shared" si="20"/>
        <v/>
      </c>
      <c r="CM4" s="84">
        <f>IFERROR(FIND("POLÍCIA RODOVIÁRIA",consulta_completa__11[[#This Row],[14 - Inst. Atuando no Local]]),0)</f>
        <v>0</v>
      </c>
      <c r="CN4" s="84" t="str">
        <f t="shared" si="21"/>
        <v/>
      </c>
      <c r="CO4" s="84">
        <f>IFERROR(FIND("POLÍCIA MILITAR",consulta_completa__11[[#This Row],[14 - Inst. Atuando no Local]]),0)</f>
        <v>0</v>
      </c>
      <c r="CP4" s="84" t="str">
        <f t="shared" si="22"/>
        <v/>
      </c>
      <c r="CQ4" s="84">
        <f>IFERROR(FIND("POLÍCIA CIVIL",consulta_completa__11[[#This Row],[14 - Inst. Atuando no Local]]),0)</f>
        <v>0</v>
      </c>
      <c r="CR4" s="84" t="str">
        <f t="shared" si="23"/>
        <v/>
      </c>
      <c r="CS4" s="84">
        <f>IFERROR(FIND("MARINHA DO BRASIL",consulta_completa__11[[#This Row],[14 - Inst. Atuando no Local]]),0)</f>
        <v>0</v>
      </c>
      <c r="CT4" s="84" t="str">
        <f t="shared" si="24"/>
        <v/>
      </c>
      <c r="CU4" s="84">
        <f>IFERROR(FIND("EMPRESA ESPECIALIZADA EM ATENDIMENTO",consulta_completa__11[[#This Row],[14 - Inst. Atuando no Local]]),0)</f>
        <v>0</v>
      </c>
      <c r="CV4" s="84" t="str">
        <f t="shared" si="25"/>
        <v/>
      </c>
      <c r="CW4" s="84">
        <f>IFERROR(FIND("IBAMA",consulta_completa__11[[#This Row],[14 - Inst. Atuando no Local]]),0)</f>
        <v>0</v>
      </c>
      <c r="CX4" s="84" t="str">
        <f t="shared" si="26"/>
        <v/>
      </c>
      <c r="CY4" s="84" t="str">
        <f>IF(consulta_completa__11[[#This Row],[14 - Inst. Atuando no Local]]="","X","")</f>
        <v/>
      </c>
      <c r="CZ4" s="84">
        <f>IFERROR(FIND("OUTRA (S)",consulta_completa__11[[#This Row],[14 - Inst. Atuando no Local]]),0)</f>
        <v>0</v>
      </c>
      <c r="DA4" s="84" t="str">
        <f t="shared" si="27"/>
        <v/>
      </c>
      <c r="DB4" s="35" t="str">
        <f t="shared" si="28"/>
        <v>Sim</v>
      </c>
      <c r="DC4" s="35" t="str">
        <f t="shared" si="29"/>
        <v>Não</v>
      </c>
      <c r="DD4" s="35" t="str">
        <f t="shared" si="30"/>
        <v>Sim</v>
      </c>
      <c r="DE4" s="87" t="str">
        <f t="shared" si="1"/>
        <v>Federal</v>
      </c>
    </row>
    <row r="5" spans="1:114">
      <c r="A5" s="14">
        <v>20252525226</v>
      </c>
      <c r="B5" s="1">
        <v>45659</v>
      </c>
      <c r="C5" t="s">
        <v>179</v>
      </c>
      <c r="D5" t="s">
        <v>180</v>
      </c>
      <c r="E5" t="s">
        <v>181</v>
      </c>
      <c r="F5" t="s">
        <v>182</v>
      </c>
      <c r="G5" t="s">
        <v>183</v>
      </c>
      <c r="H5" t="s">
        <v>113</v>
      </c>
      <c r="I5" t="s">
        <v>113</v>
      </c>
      <c r="J5" t="s">
        <v>113</v>
      </c>
      <c r="K5" t="s">
        <v>114</v>
      </c>
      <c r="L5" t="s">
        <v>114</v>
      </c>
      <c r="M5" t="s">
        <v>139</v>
      </c>
      <c r="N5" t="s">
        <v>184</v>
      </c>
      <c r="O5" t="s">
        <v>185</v>
      </c>
      <c r="P5" t="s">
        <v>142</v>
      </c>
      <c r="Q5" t="s">
        <v>167</v>
      </c>
      <c r="R5" t="s">
        <v>123</v>
      </c>
      <c r="S5" t="s">
        <v>113</v>
      </c>
      <c r="T5" t="s">
        <v>186</v>
      </c>
      <c r="U5" t="s">
        <v>187</v>
      </c>
      <c r="V5" t="s">
        <v>188</v>
      </c>
      <c r="Z5" t="s">
        <v>189</v>
      </c>
      <c r="AA5" t="s">
        <v>190</v>
      </c>
      <c r="AB5" t="s">
        <v>191</v>
      </c>
      <c r="AC5" t="s">
        <v>192</v>
      </c>
      <c r="AD5">
        <v>2</v>
      </c>
      <c r="AE5" t="s">
        <v>193</v>
      </c>
      <c r="AF5" t="s">
        <v>113</v>
      </c>
      <c r="AG5" t="s">
        <v>113</v>
      </c>
      <c r="AH5" t="s">
        <v>194</v>
      </c>
      <c r="AI5" t="s">
        <v>132</v>
      </c>
      <c r="AJ5" t="s">
        <v>131</v>
      </c>
      <c r="AK5" t="s">
        <v>195</v>
      </c>
      <c r="AL5" t="s">
        <v>113</v>
      </c>
      <c r="AM5" t="s">
        <v>196</v>
      </c>
      <c r="AN5" t="s">
        <v>113</v>
      </c>
      <c r="AO5" t="s">
        <v>113</v>
      </c>
      <c r="AQ5" t="s">
        <v>197</v>
      </c>
      <c r="AR5" t="s">
        <v>113</v>
      </c>
      <c r="AS5" t="s">
        <v>113</v>
      </c>
      <c r="AT5" t="s">
        <v>113</v>
      </c>
      <c r="AU5" t="s">
        <v>113</v>
      </c>
      <c r="AW5" t="s">
        <v>113</v>
      </c>
      <c r="AX5" s="82">
        <f>IFERROR(FIND("Óbitos/feridos",consulta_completa__11[[#This Row],[13 - Ocorrências/Ambientes Atingidos]]),0)</f>
        <v>0</v>
      </c>
      <c r="AY5" s="83" t="str">
        <f t="shared" si="2"/>
        <v/>
      </c>
      <c r="AZ5" s="82">
        <f>IFERROR(FIND("População afetada/evacuada",consulta_completa__11[[#This Row],[13 - Ocorrências/Ambientes Atingidos]]),0)</f>
        <v>0</v>
      </c>
      <c r="BA5" s="82" t="str">
        <f t="shared" si="3"/>
        <v/>
      </c>
      <c r="BB5" s="82">
        <f>IFERROR(FIND("Suspensão de abastecimento de água",consulta_completa__11[[#This Row],[13 - Ocorrências/Ambientes Atingidos]]),0)</f>
        <v>0</v>
      </c>
      <c r="BC5" s="83" t="str">
        <f t="shared" si="31"/>
        <v/>
      </c>
      <c r="BD5" s="82">
        <f>IFERROR(FIND("Rio/córrego",consulta_completa__11[[#This Row],[13 - Ocorrências/Ambientes Atingidos]]),0)</f>
        <v>0</v>
      </c>
      <c r="BE5" s="83" t="str">
        <f t="shared" si="4"/>
        <v/>
      </c>
      <c r="BF5" s="82">
        <f>IFERROR(FIND("Lago",consulta_completa__11[[#This Row],[13 - Ocorrências/Ambientes Atingidos]]),0)</f>
        <v>0</v>
      </c>
      <c r="BG5" s="83" t="str">
        <f t="shared" si="5"/>
        <v/>
      </c>
      <c r="BH5" s="82">
        <f>IFERROR(FIND("Mar",consulta_completa__11[[#This Row],[13 - Ocorrências/Ambientes Atingidos]]),0)</f>
        <v>0</v>
      </c>
      <c r="BI5" s="83" t="str">
        <f t="shared" si="6"/>
        <v/>
      </c>
      <c r="BJ5" s="82">
        <f>IFERROR(FIND("Praia",consulta_completa__11[[#This Row],[13 - Ocorrências/Ambientes Atingidos]]),0)</f>
        <v>0</v>
      </c>
      <c r="BK5" s="83" t="str">
        <f t="shared" si="7"/>
        <v/>
      </c>
      <c r="BL5" s="82">
        <f>IFERROR(FIND("Solo",consulta_completa__11[[#This Row],[13 - Ocorrências/Ambientes Atingidos]]),0)</f>
        <v>0</v>
      </c>
      <c r="BM5" s="83" t="str">
        <f t="shared" si="8"/>
        <v/>
      </c>
      <c r="BN5" s="82">
        <f>IFERROR(FIND("Águas subterrâneas",consulta_completa__11[[#This Row],[13 - Ocorrências/Ambientes Atingidos]]),0)</f>
        <v>0</v>
      </c>
      <c r="BO5" s="83" t="str">
        <f t="shared" si="9"/>
        <v/>
      </c>
      <c r="BP5" s="82">
        <f>IFERROR(FIND("Atmosfera",consulta_completa__11[[#This Row],[13 - Ocorrências/Ambientes Atingidos]]),0)</f>
        <v>0</v>
      </c>
      <c r="BQ5" s="83" t="str">
        <f t="shared" si="10"/>
        <v/>
      </c>
      <c r="BR5" s="82">
        <f>IFERROR(FIND("Flora",consulta_completa__11[[#This Row],[13 - Ocorrências/Ambientes Atingidos]]),0)</f>
        <v>0</v>
      </c>
      <c r="BS5" s="83" t="str">
        <f t="shared" si="11"/>
        <v/>
      </c>
      <c r="BT5" s="82">
        <f>IFERROR(FIND("Fauna",consulta_completa__11[[#This Row],[13 - Ocorrências/Ambientes Atingidos]]),0)</f>
        <v>0</v>
      </c>
      <c r="BU5" s="83" t="str">
        <f t="shared" si="12"/>
        <v/>
      </c>
      <c r="BV5" s="82">
        <f>IFERROR(FIND("UC federal",consulta_completa__11[[#This Row],[13 - Ocorrências/Ambientes Atingidos]]),0)</f>
        <v>0</v>
      </c>
      <c r="BW5" s="83" t="str">
        <f t="shared" si="13"/>
        <v/>
      </c>
      <c r="BX5" s="82">
        <f>IFERROR(FIND("UC estadual/municipal",consulta_completa__11[[#This Row],[13 - Ocorrências/Ambientes Atingidos]]),0)</f>
        <v>0</v>
      </c>
      <c r="BY5" s="83" t="str">
        <f t="shared" si="14"/>
        <v/>
      </c>
      <c r="BZ5" s="82">
        <f>IFERROR(FIND("Outro(s)",consulta_completa__11[[#This Row],[13 - Ocorrências/Ambientes Atingidos]]),0)</f>
        <v>1</v>
      </c>
      <c r="CA5" s="83" t="str">
        <f t="shared" si="15"/>
        <v>X</v>
      </c>
      <c r="CB5" s="82">
        <f>IFERROR(FIND("Sem dano",consulta_completa__11[[#This Row],[13 - Ocorrências/Ambientes Atingidos]]),0)</f>
        <v>0</v>
      </c>
      <c r="CC5" s="83" t="str">
        <f t="shared" si="16"/>
        <v/>
      </c>
      <c r="CD5" s="82" t="str">
        <f>IF(consulta_completa__11[[#This Row],[13 - Ocorrências/Ambientes Atingidos]]="","X","")</f>
        <v/>
      </c>
      <c r="CE5" s="84">
        <f>IFERROR(FIND("IBAMA",consulta_completa__11[[#This Row],[14 - Inst. Atuando no Local]]),0)</f>
        <v>0</v>
      </c>
      <c r="CF5" s="84" t="str">
        <f t="shared" si="17"/>
        <v/>
      </c>
      <c r="CG5" s="84">
        <f>IFERROR(FIND("OEMA",consulta_completa__11[[#This Row],[14 - Inst. Atuando no Local]]),0)</f>
        <v>0</v>
      </c>
      <c r="CH5" s="84" t="str">
        <f t="shared" si="18"/>
        <v/>
      </c>
      <c r="CI5" s="84">
        <f>IFERROR(FIND("DEFESA CIVIL",consulta_completa__11[[#This Row],[14 - Inst. Atuando no Local]]),0)</f>
        <v>0</v>
      </c>
      <c r="CJ5" s="84" t="str">
        <f t="shared" si="19"/>
        <v/>
      </c>
      <c r="CK5" s="84">
        <f>IFERROR(FIND("CORPO DE BOMBEIROS",consulta_completa__11[[#This Row],[14 - Inst. Atuando no Local]]),0)</f>
        <v>0</v>
      </c>
      <c r="CL5" s="84" t="str">
        <f t="shared" si="20"/>
        <v/>
      </c>
      <c r="CM5" s="84">
        <f>IFERROR(FIND("POLÍCIA RODOVIÁRIA",consulta_completa__11[[#This Row],[14 - Inst. Atuando no Local]]),0)</f>
        <v>0</v>
      </c>
      <c r="CN5" s="84" t="str">
        <f t="shared" si="21"/>
        <v/>
      </c>
      <c r="CO5" s="84">
        <f>IFERROR(FIND("POLÍCIA MILITAR",consulta_completa__11[[#This Row],[14 - Inst. Atuando no Local]]),0)</f>
        <v>0</v>
      </c>
      <c r="CP5" s="84" t="str">
        <f t="shared" si="22"/>
        <v/>
      </c>
      <c r="CQ5" s="84">
        <f>IFERROR(FIND("POLÍCIA CIVIL",consulta_completa__11[[#This Row],[14 - Inst. Atuando no Local]]),0)</f>
        <v>0</v>
      </c>
      <c r="CR5" s="84" t="str">
        <f t="shared" si="23"/>
        <v/>
      </c>
      <c r="CS5" s="84">
        <f>IFERROR(FIND("MARINHA DO BRASIL",consulta_completa__11[[#This Row],[14 - Inst. Atuando no Local]]),0)</f>
        <v>0</v>
      </c>
      <c r="CT5" s="84" t="str">
        <f t="shared" si="24"/>
        <v/>
      </c>
      <c r="CU5" s="84">
        <f>IFERROR(FIND("EMPRESA ESPECIALIZADA EM ATENDIMENTO",consulta_completa__11[[#This Row],[14 - Inst. Atuando no Local]]),0)</f>
        <v>0</v>
      </c>
      <c r="CV5" s="84" t="str">
        <f t="shared" si="25"/>
        <v/>
      </c>
      <c r="CW5" s="84">
        <f>IFERROR(FIND("IBAMA",consulta_completa__11[[#This Row],[14 - Inst. Atuando no Local]]),0)</f>
        <v>0</v>
      </c>
      <c r="CX5" s="84" t="str">
        <f t="shared" si="26"/>
        <v/>
      </c>
      <c r="CY5" s="84" t="str">
        <f>IF(consulta_completa__11[[#This Row],[14 - Inst. Atuando no Local]]="","X","")</f>
        <v/>
      </c>
      <c r="CZ5" s="84">
        <f>IFERROR(FIND("OUTRA (S)",consulta_completa__11[[#This Row],[14 - Inst. Atuando no Local]]),0)</f>
        <v>0</v>
      </c>
      <c r="DA5" s="84" t="str">
        <f t="shared" si="27"/>
        <v/>
      </c>
      <c r="DB5" s="35" t="str">
        <f t="shared" si="28"/>
        <v>Sim</v>
      </c>
      <c r="DC5" s="35" t="str">
        <f t="shared" si="29"/>
        <v>Não</v>
      </c>
      <c r="DD5" s="35" t="str">
        <f t="shared" si="30"/>
        <v>Sim</v>
      </c>
      <c r="DE5" s="87" t="str">
        <f t="shared" si="1"/>
        <v>Estadual</v>
      </c>
    </row>
    <row r="6" spans="1:114">
      <c r="A6" s="14">
        <v>2025143653</v>
      </c>
      <c r="B6" s="1">
        <v>45660</v>
      </c>
      <c r="C6" t="s">
        <v>109</v>
      </c>
      <c r="D6" t="s">
        <v>110</v>
      </c>
      <c r="E6" t="s">
        <v>139</v>
      </c>
      <c r="F6" t="s">
        <v>112</v>
      </c>
      <c r="G6" t="s">
        <v>113</v>
      </c>
      <c r="H6" t="s">
        <v>114</v>
      </c>
      <c r="I6" t="s">
        <v>114</v>
      </c>
      <c r="J6" t="s">
        <v>198</v>
      </c>
      <c r="K6" t="s">
        <v>199</v>
      </c>
      <c r="L6" t="s">
        <v>117</v>
      </c>
      <c r="M6" t="s">
        <v>118</v>
      </c>
      <c r="N6" t="s">
        <v>119</v>
      </c>
      <c r="O6" t="s">
        <v>120</v>
      </c>
      <c r="P6" t="s">
        <v>200</v>
      </c>
      <c r="Q6" t="s">
        <v>143</v>
      </c>
      <c r="R6" t="s">
        <v>123</v>
      </c>
      <c r="S6" t="s">
        <v>201</v>
      </c>
      <c r="T6" t="s">
        <v>202</v>
      </c>
      <c r="U6" t="s">
        <v>203</v>
      </c>
      <c r="V6" t="s">
        <v>204</v>
      </c>
      <c r="Z6" t="s">
        <v>205</v>
      </c>
      <c r="AA6" t="s">
        <v>113</v>
      </c>
      <c r="AB6" t="s">
        <v>206</v>
      </c>
      <c r="AC6" t="s">
        <v>207</v>
      </c>
      <c r="AD6">
        <v>1</v>
      </c>
      <c r="AE6" t="s">
        <v>129</v>
      </c>
      <c r="AF6" t="s">
        <v>113</v>
      </c>
      <c r="AG6" t="s">
        <v>113</v>
      </c>
      <c r="AH6" t="s">
        <v>131</v>
      </c>
      <c r="AI6" t="s">
        <v>132</v>
      </c>
      <c r="AJ6" t="s">
        <v>131</v>
      </c>
      <c r="AK6" t="s">
        <v>208</v>
      </c>
      <c r="AL6" t="s">
        <v>209</v>
      </c>
      <c r="AM6" t="s">
        <v>210</v>
      </c>
      <c r="AN6" t="s">
        <v>113</v>
      </c>
      <c r="AO6" t="s">
        <v>113</v>
      </c>
      <c r="AQ6" t="s">
        <v>211</v>
      </c>
      <c r="AR6" t="s">
        <v>113</v>
      </c>
      <c r="AS6" t="s">
        <v>113</v>
      </c>
      <c r="AT6" t="s">
        <v>113</v>
      </c>
      <c r="AU6" t="s">
        <v>113</v>
      </c>
      <c r="AW6" t="s">
        <v>113</v>
      </c>
      <c r="AX6" s="82">
        <f>IFERROR(FIND("Óbitos/feridos",consulta_completa__11[[#This Row],[13 - Ocorrências/Ambientes Atingidos]]),0)</f>
        <v>0</v>
      </c>
      <c r="AY6" s="83" t="str">
        <f t="shared" si="2"/>
        <v/>
      </c>
      <c r="AZ6" s="82">
        <f>IFERROR(FIND("População afetada/evacuada",consulta_completa__11[[#This Row],[13 - Ocorrências/Ambientes Atingidos]]),0)</f>
        <v>0</v>
      </c>
      <c r="BA6" s="82" t="str">
        <f t="shared" si="3"/>
        <v/>
      </c>
      <c r="BB6" s="82">
        <f>IFERROR(FIND("Suspensão de abastecimento de água",consulta_completa__11[[#This Row],[13 - Ocorrências/Ambientes Atingidos]]),0)</f>
        <v>0</v>
      </c>
      <c r="BC6" s="83" t="str">
        <f t="shared" si="31"/>
        <v/>
      </c>
      <c r="BD6" s="82">
        <f>IFERROR(FIND("Rio/córrego",consulta_completa__11[[#This Row],[13 - Ocorrências/Ambientes Atingidos]]),0)</f>
        <v>0</v>
      </c>
      <c r="BE6" s="83" t="str">
        <f t="shared" si="4"/>
        <v/>
      </c>
      <c r="BF6" s="82">
        <f>IFERROR(FIND("Lago",consulta_completa__11[[#This Row],[13 - Ocorrências/Ambientes Atingidos]]),0)</f>
        <v>0</v>
      </c>
      <c r="BG6" s="83" t="str">
        <f t="shared" si="5"/>
        <v/>
      </c>
      <c r="BH6" s="82">
        <f>IFERROR(FIND("Mar",consulta_completa__11[[#This Row],[13 - Ocorrências/Ambientes Atingidos]]),0)</f>
        <v>1</v>
      </c>
      <c r="BI6" s="83" t="str">
        <f t="shared" si="6"/>
        <v>X</v>
      </c>
      <c r="BJ6" s="82">
        <f>IFERROR(FIND("Praia",consulta_completa__11[[#This Row],[13 - Ocorrências/Ambientes Atingidos]]),0)</f>
        <v>0</v>
      </c>
      <c r="BK6" s="83" t="str">
        <f t="shared" si="7"/>
        <v/>
      </c>
      <c r="BL6" s="82">
        <f>IFERROR(FIND("Solo",consulta_completa__11[[#This Row],[13 - Ocorrências/Ambientes Atingidos]]),0)</f>
        <v>0</v>
      </c>
      <c r="BM6" s="83" t="str">
        <f t="shared" si="8"/>
        <v/>
      </c>
      <c r="BN6" s="82">
        <f>IFERROR(FIND("Águas subterrâneas",consulta_completa__11[[#This Row],[13 - Ocorrências/Ambientes Atingidos]]),0)</f>
        <v>0</v>
      </c>
      <c r="BO6" s="83" t="str">
        <f t="shared" si="9"/>
        <v/>
      </c>
      <c r="BP6" s="82">
        <f>IFERROR(FIND("Atmosfera",consulta_completa__11[[#This Row],[13 - Ocorrências/Ambientes Atingidos]]),0)</f>
        <v>0</v>
      </c>
      <c r="BQ6" s="83" t="str">
        <f t="shared" si="10"/>
        <v/>
      </c>
      <c r="BR6" s="82">
        <f>IFERROR(FIND("Flora",consulta_completa__11[[#This Row],[13 - Ocorrências/Ambientes Atingidos]]),0)</f>
        <v>0</v>
      </c>
      <c r="BS6" s="83" t="str">
        <f t="shared" si="11"/>
        <v/>
      </c>
      <c r="BT6" s="82">
        <f>IFERROR(FIND("Fauna",consulta_completa__11[[#This Row],[13 - Ocorrências/Ambientes Atingidos]]),0)</f>
        <v>0</v>
      </c>
      <c r="BU6" s="83" t="str">
        <f t="shared" si="12"/>
        <v/>
      </c>
      <c r="BV6" s="82">
        <f>IFERROR(FIND("UC federal",consulta_completa__11[[#This Row],[13 - Ocorrências/Ambientes Atingidos]]),0)</f>
        <v>0</v>
      </c>
      <c r="BW6" s="83" t="str">
        <f t="shared" si="13"/>
        <v/>
      </c>
      <c r="BX6" s="82">
        <f>IFERROR(FIND("UC estadual/municipal",consulta_completa__11[[#This Row],[13 - Ocorrências/Ambientes Atingidos]]),0)</f>
        <v>0</v>
      </c>
      <c r="BY6" s="83" t="str">
        <f t="shared" si="14"/>
        <v/>
      </c>
      <c r="BZ6" s="82">
        <f>IFERROR(FIND("Outro(s)",consulta_completa__11[[#This Row],[13 - Ocorrências/Ambientes Atingidos]]),0)</f>
        <v>0</v>
      </c>
      <c r="CA6" s="83" t="str">
        <f t="shared" si="15"/>
        <v/>
      </c>
      <c r="CB6" s="82">
        <f>IFERROR(FIND("Sem dano",consulta_completa__11[[#This Row],[13 - Ocorrências/Ambientes Atingidos]]),0)</f>
        <v>0</v>
      </c>
      <c r="CC6" s="83" t="str">
        <f t="shared" si="16"/>
        <v/>
      </c>
      <c r="CD6" s="82" t="str">
        <f>IF(consulta_completa__11[[#This Row],[13 - Ocorrências/Ambientes Atingidos]]="","X","")</f>
        <v/>
      </c>
      <c r="CE6" s="84">
        <f>IFERROR(FIND("IBAMA",consulta_completa__11[[#This Row],[14 - Inst. Atuando no Local]]),0)</f>
        <v>0</v>
      </c>
      <c r="CF6" s="84" t="str">
        <f t="shared" si="17"/>
        <v/>
      </c>
      <c r="CG6" s="84">
        <f>IFERROR(FIND("OEMA",consulta_completa__11[[#This Row],[14 - Inst. Atuando no Local]]),0)</f>
        <v>0</v>
      </c>
      <c r="CH6" s="84" t="str">
        <f t="shared" si="18"/>
        <v/>
      </c>
      <c r="CI6" s="84">
        <f>IFERROR(FIND("DEFESA CIVIL",consulta_completa__11[[#This Row],[14 - Inst. Atuando no Local]]),0)</f>
        <v>0</v>
      </c>
      <c r="CJ6" s="84" t="str">
        <f t="shared" si="19"/>
        <v/>
      </c>
      <c r="CK6" s="84">
        <f>IFERROR(FIND("CORPO DE BOMBEIROS",consulta_completa__11[[#This Row],[14 - Inst. Atuando no Local]]),0)</f>
        <v>0</v>
      </c>
      <c r="CL6" s="84" t="str">
        <f t="shared" si="20"/>
        <v/>
      </c>
      <c r="CM6" s="84">
        <f>IFERROR(FIND("POLÍCIA RODOVIÁRIA",consulta_completa__11[[#This Row],[14 - Inst. Atuando no Local]]),0)</f>
        <v>0</v>
      </c>
      <c r="CN6" s="84" t="str">
        <f t="shared" si="21"/>
        <v/>
      </c>
      <c r="CO6" s="84">
        <f>IFERROR(FIND("POLÍCIA MILITAR",consulta_completa__11[[#This Row],[14 - Inst. Atuando no Local]]),0)</f>
        <v>0</v>
      </c>
      <c r="CP6" s="84" t="str">
        <f t="shared" si="22"/>
        <v/>
      </c>
      <c r="CQ6" s="84">
        <f>IFERROR(FIND("POLÍCIA CIVIL",consulta_completa__11[[#This Row],[14 - Inst. Atuando no Local]]),0)</f>
        <v>0</v>
      </c>
      <c r="CR6" s="84" t="str">
        <f t="shared" si="23"/>
        <v/>
      </c>
      <c r="CS6" s="84">
        <f>IFERROR(FIND("MARINHA DO BRASIL",consulta_completa__11[[#This Row],[14 - Inst. Atuando no Local]]),0)</f>
        <v>0</v>
      </c>
      <c r="CT6" s="84" t="str">
        <f t="shared" si="24"/>
        <v/>
      </c>
      <c r="CU6" s="84">
        <f>IFERROR(FIND("EMPRESA ESPECIALIZADA EM ATENDIMENTO",consulta_completa__11[[#This Row],[14 - Inst. Atuando no Local]]),0)</f>
        <v>0</v>
      </c>
      <c r="CV6" s="84" t="str">
        <f t="shared" si="25"/>
        <v/>
      </c>
      <c r="CW6" s="84">
        <f>IFERROR(FIND("IBAMA",consulta_completa__11[[#This Row],[14 - Inst. Atuando no Local]]),0)</f>
        <v>0</v>
      </c>
      <c r="CX6" s="84" t="str">
        <f t="shared" si="26"/>
        <v/>
      </c>
      <c r="CY6" s="84" t="str">
        <f>IF(consulta_completa__11[[#This Row],[14 - Inst. Atuando no Local]]="","X","")</f>
        <v/>
      </c>
      <c r="CZ6" s="84">
        <f>IFERROR(FIND("OUTRA (S)",consulta_completa__11[[#This Row],[14 - Inst. Atuando no Local]]),0)</f>
        <v>0</v>
      </c>
      <c r="DA6" s="84" t="str">
        <f t="shared" si="27"/>
        <v/>
      </c>
      <c r="DB6" s="35" t="str">
        <f t="shared" si="28"/>
        <v>Sim</v>
      </c>
      <c r="DC6" s="35" t="str">
        <f t="shared" si="29"/>
        <v>Não</v>
      </c>
      <c r="DD6" s="35" t="str">
        <f t="shared" si="30"/>
        <v>Sim</v>
      </c>
      <c r="DE6" s="87" t="str">
        <f t="shared" si="1"/>
        <v>Federal</v>
      </c>
    </row>
    <row r="7" spans="1:114">
      <c r="A7" s="14">
        <v>2025143658</v>
      </c>
      <c r="B7" s="1">
        <v>45660</v>
      </c>
      <c r="C7" t="s">
        <v>109</v>
      </c>
      <c r="D7" t="s">
        <v>212</v>
      </c>
      <c r="E7" t="s">
        <v>139</v>
      </c>
      <c r="F7" t="s">
        <v>112</v>
      </c>
      <c r="G7" t="s">
        <v>113</v>
      </c>
      <c r="H7" t="s">
        <v>114</v>
      </c>
      <c r="I7" t="s">
        <v>114</v>
      </c>
      <c r="J7" t="s">
        <v>115</v>
      </c>
      <c r="K7" t="s">
        <v>213</v>
      </c>
      <c r="L7" t="s">
        <v>117</v>
      </c>
      <c r="M7" t="s">
        <v>118</v>
      </c>
      <c r="N7" t="s">
        <v>119</v>
      </c>
      <c r="O7" t="s">
        <v>120</v>
      </c>
      <c r="P7" t="s">
        <v>200</v>
      </c>
      <c r="Q7" t="s">
        <v>143</v>
      </c>
      <c r="R7" t="s">
        <v>123</v>
      </c>
      <c r="S7" t="s">
        <v>201</v>
      </c>
      <c r="T7" t="s">
        <v>214</v>
      </c>
      <c r="U7" t="s">
        <v>215</v>
      </c>
      <c r="V7" t="s">
        <v>216</v>
      </c>
      <c r="Z7" t="s">
        <v>217</v>
      </c>
      <c r="AA7" t="s">
        <v>113</v>
      </c>
      <c r="AB7" t="s">
        <v>206</v>
      </c>
      <c r="AC7" t="s">
        <v>207</v>
      </c>
      <c r="AD7">
        <v>1</v>
      </c>
      <c r="AE7" t="s">
        <v>206</v>
      </c>
      <c r="AF7" t="s">
        <v>113</v>
      </c>
      <c r="AG7" t="s">
        <v>113</v>
      </c>
      <c r="AH7" t="s">
        <v>131</v>
      </c>
      <c r="AI7" t="s">
        <v>132</v>
      </c>
      <c r="AJ7" t="s">
        <v>131</v>
      </c>
      <c r="AK7" t="s">
        <v>218</v>
      </c>
      <c r="AL7" t="s">
        <v>219</v>
      </c>
      <c r="AM7" t="s">
        <v>210</v>
      </c>
      <c r="AN7" t="s">
        <v>113</v>
      </c>
      <c r="AO7" t="s">
        <v>113</v>
      </c>
      <c r="AQ7" t="s">
        <v>211</v>
      </c>
      <c r="AR7" t="s">
        <v>113</v>
      </c>
      <c r="AS7" t="s">
        <v>113</v>
      </c>
      <c r="AT7" t="s">
        <v>113</v>
      </c>
      <c r="AU7" t="s">
        <v>113</v>
      </c>
      <c r="AW7" t="s">
        <v>113</v>
      </c>
      <c r="AX7" s="82">
        <f>IFERROR(FIND("Óbitos/feridos",consulta_completa__11[[#This Row],[13 - Ocorrências/Ambientes Atingidos]]),0)</f>
        <v>0</v>
      </c>
      <c r="AY7" s="83" t="str">
        <f t="shared" si="2"/>
        <v/>
      </c>
      <c r="AZ7" s="82">
        <f>IFERROR(FIND("População afetada/evacuada",consulta_completa__11[[#This Row],[13 - Ocorrências/Ambientes Atingidos]]),0)</f>
        <v>0</v>
      </c>
      <c r="BA7" s="82" t="str">
        <f t="shared" si="3"/>
        <v/>
      </c>
      <c r="BB7" s="82">
        <f>IFERROR(FIND("Suspensão de abastecimento de água",consulta_completa__11[[#This Row],[13 - Ocorrências/Ambientes Atingidos]]),0)</f>
        <v>0</v>
      </c>
      <c r="BC7" s="83" t="str">
        <f t="shared" si="31"/>
        <v/>
      </c>
      <c r="BD7" s="82">
        <f>IFERROR(FIND("Rio/córrego",consulta_completa__11[[#This Row],[13 - Ocorrências/Ambientes Atingidos]]),0)</f>
        <v>0</v>
      </c>
      <c r="BE7" s="83" t="str">
        <f t="shared" si="4"/>
        <v/>
      </c>
      <c r="BF7" s="82">
        <f>IFERROR(FIND("Lago",consulta_completa__11[[#This Row],[13 - Ocorrências/Ambientes Atingidos]]),0)</f>
        <v>0</v>
      </c>
      <c r="BG7" s="83" t="str">
        <f t="shared" si="5"/>
        <v/>
      </c>
      <c r="BH7" s="82">
        <f>IFERROR(FIND("Mar",consulta_completa__11[[#This Row],[13 - Ocorrências/Ambientes Atingidos]]),0)</f>
        <v>1</v>
      </c>
      <c r="BI7" s="83" t="str">
        <f t="shared" si="6"/>
        <v>X</v>
      </c>
      <c r="BJ7" s="82">
        <f>IFERROR(FIND("Praia",consulta_completa__11[[#This Row],[13 - Ocorrências/Ambientes Atingidos]]),0)</f>
        <v>0</v>
      </c>
      <c r="BK7" s="83" t="str">
        <f t="shared" si="7"/>
        <v/>
      </c>
      <c r="BL7" s="82">
        <f>IFERROR(FIND("Solo",consulta_completa__11[[#This Row],[13 - Ocorrências/Ambientes Atingidos]]),0)</f>
        <v>0</v>
      </c>
      <c r="BM7" s="83" t="str">
        <f t="shared" si="8"/>
        <v/>
      </c>
      <c r="BN7" s="82">
        <f>IFERROR(FIND("Águas subterrâneas",consulta_completa__11[[#This Row],[13 - Ocorrências/Ambientes Atingidos]]),0)</f>
        <v>0</v>
      </c>
      <c r="BO7" s="83" t="str">
        <f t="shared" si="9"/>
        <v/>
      </c>
      <c r="BP7" s="82">
        <f>IFERROR(FIND("Atmosfera",consulta_completa__11[[#This Row],[13 - Ocorrências/Ambientes Atingidos]]),0)</f>
        <v>0</v>
      </c>
      <c r="BQ7" s="83" t="str">
        <f t="shared" si="10"/>
        <v/>
      </c>
      <c r="BR7" s="82">
        <f>IFERROR(FIND("Flora",consulta_completa__11[[#This Row],[13 - Ocorrências/Ambientes Atingidos]]),0)</f>
        <v>0</v>
      </c>
      <c r="BS7" s="83" t="str">
        <f t="shared" si="11"/>
        <v/>
      </c>
      <c r="BT7" s="82">
        <f>IFERROR(FIND("Fauna",consulta_completa__11[[#This Row],[13 - Ocorrências/Ambientes Atingidos]]),0)</f>
        <v>0</v>
      </c>
      <c r="BU7" s="83" t="str">
        <f t="shared" si="12"/>
        <v/>
      </c>
      <c r="BV7" s="82">
        <f>IFERROR(FIND("UC federal",consulta_completa__11[[#This Row],[13 - Ocorrências/Ambientes Atingidos]]),0)</f>
        <v>0</v>
      </c>
      <c r="BW7" s="83" t="str">
        <f t="shared" si="13"/>
        <v/>
      </c>
      <c r="BX7" s="82">
        <f>IFERROR(FIND("UC estadual/municipal",consulta_completa__11[[#This Row],[13 - Ocorrências/Ambientes Atingidos]]),0)</f>
        <v>0</v>
      </c>
      <c r="BY7" s="83" t="str">
        <f t="shared" si="14"/>
        <v/>
      </c>
      <c r="BZ7" s="82">
        <f>IFERROR(FIND("Outro(s)",consulta_completa__11[[#This Row],[13 - Ocorrências/Ambientes Atingidos]]),0)</f>
        <v>0</v>
      </c>
      <c r="CA7" s="83" t="str">
        <f t="shared" si="15"/>
        <v/>
      </c>
      <c r="CB7" s="82">
        <f>IFERROR(FIND("Sem dano",consulta_completa__11[[#This Row],[13 - Ocorrências/Ambientes Atingidos]]),0)</f>
        <v>0</v>
      </c>
      <c r="CC7" s="83" t="str">
        <f t="shared" si="16"/>
        <v/>
      </c>
      <c r="CD7" s="82" t="str">
        <f>IF(consulta_completa__11[[#This Row],[13 - Ocorrências/Ambientes Atingidos]]="","X","")</f>
        <v/>
      </c>
      <c r="CE7" s="84">
        <f>IFERROR(FIND("IBAMA",consulta_completa__11[[#This Row],[14 - Inst. Atuando no Local]]),0)</f>
        <v>0</v>
      </c>
      <c r="CF7" s="84" t="str">
        <f t="shared" si="17"/>
        <v/>
      </c>
      <c r="CG7" s="84">
        <f>IFERROR(FIND("OEMA",consulta_completa__11[[#This Row],[14 - Inst. Atuando no Local]]),0)</f>
        <v>0</v>
      </c>
      <c r="CH7" s="84" t="str">
        <f t="shared" si="18"/>
        <v/>
      </c>
      <c r="CI7" s="84">
        <f>IFERROR(FIND("DEFESA CIVIL",consulta_completa__11[[#This Row],[14 - Inst. Atuando no Local]]),0)</f>
        <v>0</v>
      </c>
      <c r="CJ7" s="84" t="str">
        <f t="shared" si="19"/>
        <v/>
      </c>
      <c r="CK7" s="84">
        <f>IFERROR(FIND("CORPO DE BOMBEIROS",consulta_completa__11[[#This Row],[14 - Inst. Atuando no Local]]),0)</f>
        <v>0</v>
      </c>
      <c r="CL7" s="84" t="str">
        <f t="shared" si="20"/>
        <v/>
      </c>
      <c r="CM7" s="84">
        <f>IFERROR(FIND("POLÍCIA RODOVIÁRIA",consulta_completa__11[[#This Row],[14 - Inst. Atuando no Local]]),0)</f>
        <v>0</v>
      </c>
      <c r="CN7" s="84" t="str">
        <f t="shared" si="21"/>
        <v/>
      </c>
      <c r="CO7" s="84">
        <f>IFERROR(FIND("POLÍCIA MILITAR",consulta_completa__11[[#This Row],[14 - Inst. Atuando no Local]]),0)</f>
        <v>0</v>
      </c>
      <c r="CP7" s="84" t="str">
        <f t="shared" si="22"/>
        <v/>
      </c>
      <c r="CQ7" s="84">
        <f>IFERROR(FIND("POLÍCIA CIVIL",consulta_completa__11[[#This Row],[14 - Inst. Atuando no Local]]),0)</f>
        <v>0</v>
      </c>
      <c r="CR7" s="84" t="str">
        <f t="shared" si="23"/>
        <v/>
      </c>
      <c r="CS7" s="84">
        <f>IFERROR(FIND("MARINHA DO BRASIL",consulta_completa__11[[#This Row],[14 - Inst. Atuando no Local]]),0)</f>
        <v>0</v>
      </c>
      <c r="CT7" s="84" t="str">
        <f t="shared" si="24"/>
        <v/>
      </c>
      <c r="CU7" s="84">
        <f>IFERROR(FIND("EMPRESA ESPECIALIZADA EM ATENDIMENTO",consulta_completa__11[[#This Row],[14 - Inst. Atuando no Local]]),0)</f>
        <v>0</v>
      </c>
      <c r="CV7" s="84" t="str">
        <f t="shared" si="25"/>
        <v/>
      </c>
      <c r="CW7" s="84">
        <f>IFERROR(FIND("IBAMA",consulta_completa__11[[#This Row],[14 - Inst. Atuando no Local]]),0)</f>
        <v>0</v>
      </c>
      <c r="CX7" s="84" t="str">
        <f t="shared" si="26"/>
        <v/>
      </c>
      <c r="CY7" s="84" t="str">
        <f>IF(consulta_completa__11[[#This Row],[14 - Inst. Atuando no Local]]="","X","")</f>
        <v/>
      </c>
      <c r="CZ7" s="84">
        <f>IFERROR(FIND("OUTRA (S)",consulta_completa__11[[#This Row],[14 - Inst. Atuando no Local]]),0)</f>
        <v>0</v>
      </c>
      <c r="DA7" s="84" t="str">
        <f t="shared" si="27"/>
        <v/>
      </c>
      <c r="DB7" s="35" t="str">
        <f t="shared" si="28"/>
        <v>Sim</v>
      </c>
      <c r="DC7" s="35" t="str">
        <f t="shared" si="29"/>
        <v>Não</v>
      </c>
      <c r="DD7" s="35" t="str">
        <f t="shared" si="30"/>
        <v>Sim</v>
      </c>
      <c r="DE7" s="87" t="str">
        <f t="shared" si="1"/>
        <v>Federal</v>
      </c>
    </row>
    <row r="8" spans="1:114">
      <c r="A8" s="14">
        <v>20251336027</v>
      </c>
      <c r="B8" s="1">
        <v>45660</v>
      </c>
      <c r="C8" t="s">
        <v>220</v>
      </c>
      <c r="D8" t="s">
        <v>161</v>
      </c>
      <c r="E8" t="s">
        <v>162</v>
      </c>
      <c r="F8" t="s">
        <v>163</v>
      </c>
      <c r="G8" t="s">
        <v>113</v>
      </c>
      <c r="H8" t="s">
        <v>114</v>
      </c>
      <c r="I8" t="s">
        <v>114</v>
      </c>
      <c r="J8" t="s">
        <v>164</v>
      </c>
      <c r="K8" t="s">
        <v>221</v>
      </c>
      <c r="L8" t="s">
        <v>166</v>
      </c>
      <c r="M8" t="s">
        <v>140</v>
      </c>
      <c r="N8" t="s">
        <v>119</v>
      </c>
      <c r="O8" t="s">
        <v>120</v>
      </c>
      <c r="P8" t="s">
        <v>200</v>
      </c>
      <c r="Q8" t="s">
        <v>143</v>
      </c>
      <c r="R8" t="s">
        <v>123</v>
      </c>
      <c r="S8" t="s">
        <v>113</v>
      </c>
      <c r="T8" t="s">
        <v>113</v>
      </c>
      <c r="U8" t="s">
        <v>222</v>
      </c>
      <c r="V8" t="s">
        <v>223</v>
      </c>
      <c r="Z8" t="s">
        <v>170</v>
      </c>
      <c r="AA8" t="s">
        <v>171</v>
      </c>
      <c r="AB8" t="s">
        <v>172</v>
      </c>
      <c r="AC8" t="s">
        <v>173</v>
      </c>
      <c r="AD8">
        <v>1</v>
      </c>
      <c r="AE8" t="s">
        <v>174</v>
      </c>
      <c r="AF8" t="s">
        <v>113</v>
      </c>
      <c r="AG8" t="s">
        <v>113</v>
      </c>
      <c r="AH8" t="s">
        <v>131</v>
      </c>
      <c r="AI8" t="s">
        <v>132</v>
      </c>
      <c r="AJ8" t="s">
        <v>131</v>
      </c>
      <c r="AK8" t="s">
        <v>224</v>
      </c>
      <c r="AL8" t="s">
        <v>113</v>
      </c>
      <c r="AM8" t="s">
        <v>176</v>
      </c>
      <c r="AN8" t="s">
        <v>172</v>
      </c>
      <c r="AO8" t="s">
        <v>225</v>
      </c>
      <c r="AP8">
        <v>41988207121</v>
      </c>
      <c r="AQ8" t="s">
        <v>178</v>
      </c>
      <c r="AR8" t="s">
        <v>113</v>
      </c>
      <c r="AS8" t="s">
        <v>113</v>
      </c>
      <c r="AT8" t="s">
        <v>113</v>
      </c>
      <c r="AU8" t="s">
        <v>113</v>
      </c>
      <c r="AW8" t="s">
        <v>113</v>
      </c>
      <c r="AX8" s="82">
        <f>IFERROR(FIND("Óbitos/feridos",consulta_completa__11[[#This Row],[13 - Ocorrências/Ambientes Atingidos]]),0)</f>
        <v>0</v>
      </c>
      <c r="AY8" s="83" t="str">
        <f t="shared" si="2"/>
        <v/>
      </c>
      <c r="AZ8" s="82">
        <f>IFERROR(FIND("População afetada/evacuada",consulta_completa__11[[#This Row],[13 - Ocorrências/Ambientes Atingidos]]),0)</f>
        <v>0</v>
      </c>
      <c r="BA8" s="82" t="str">
        <f t="shared" si="3"/>
        <v/>
      </c>
      <c r="BB8" s="82">
        <f>IFERROR(FIND("Suspensão de abastecimento de água",consulta_completa__11[[#This Row],[13 - Ocorrências/Ambientes Atingidos]]),0)</f>
        <v>0</v>
      </c>
      <c r="BC8" s="83" t="str">
        <f t="shared" si="31"/>
        <v/>
      </c>
      <c r="BD8" s="82">
        <f>IFERROR(FIND("Rio/córrego",consulta_completa__11[[#This Row],[13 - Ocorrências/Ambientes Atingidos]]),0)</f>
        <v>0</v>
      </c>
      <c r="BE8" s="83" t="str">
        <f t="shared" si="4"/>
        <v/>
      </c>
      <c r="BF8" s="82">
        <f>IFERROR(FIND("Lago",consulta_completa__11[[#This Row],[13 - Ocorrências/Ambientes Atingidos]]),0)</f>
        <v>0</v>
      </c>
      <c r="BG8" s="83" t="str">
        <f t="shared" si="5"/>
        <v/>
      </c>
      <c r="BH8" s="82">
        <f>IFERROR(FIND("Mar",consulta_completa__11[[#This Row],[13 - Ocorrências/Ambientes Atingidos]]),0)</f>
        <v>0</v>
      </c>
      <c r="BI8" s="83" t="str">
        <f t="shared" si="6"/>
        <v/>
      </c>
      <c r="BJ8" s="82">
        <f>IFERROR(FIND("Praia",consulta_completa__11[[#This Row],[13 - Ocorrências/Ambientes Atingidos]]),0)</f>
        <v>0</v>
      </c>
      <c r="BK8" s="83" t="str">
        <f t="shared" si="7"/>
        <v/>
      </c>
      <c r="BL8" s="82">
        <f>IFERROR(FIND("Solo",consulta_completa__11[[#This Row],[13 - Ocorrências/Ambientes Atingidos]]),0)</f>
        <v>1</v>
      </c>
      <c r="BM8" s="83" t="str">
        <f t="shared" si="8"/>
        <v>X</v>
      </c>
      <c r="BN8" s="82">
        <f>IFERROR(FIND("Águas subterrâneas",consulta_completa__11[[#This Row],[13 - Ocorrências/Ambientes Atingidos]]),0)</f>
        <v>0</v>
      </c>
      <c r="BO8" s="83" t="str">
        <f t="shared" si="9"/>
        <v/>
      </c>
      <c r="BP8" s="82">
        <f>IFERROR(FIND("Atmosfera",consulta_completa__11[[#This Row],[13 - Ocorrências/Ambientes Atingidos]]),0)</f>
        <v>0</v>
      </c>
      <c r="BQ8" s="83" t="str">
        <f t="shared" si="10"/>
        <v/>
      </c>
      <c r="BR8" s="82">
        <f>IFERROR(FIND("Flora",consulta_completa__11[[#This Row],[13 - Ocorrências/Ambientes Atingidos]]),0)</f>
        <v>0</v>
      </c>
      <c r="BS8" s="83" t="str">
        <f t="shared" si="11"/>
        <v/>
      </c>
      <c r="BT8" s="82">
        <f>IFERROR(FIND("Fauna",consulta_completa__11[[#This Row],[13 - Ocorrências/Ambientes Atingidos]]),0)</f>
        <v>0</v>
      </c>
      <c r="BU8" s="83" t="str">
        <f t="shared" si="12"/>
        <v/>
      </c>
      <c r="BV8" s="82">
        <f>IFERROR(FIND("UC federal",consulta_completa__11[[#This Row],[13 - Ocorrências/Ambientes Atingidos]]),0)</f>
        <v>0</v>
      </c>
      <c r="BW8" s="83" t="str">
        <f t="shared" si="13"/>
        <v/>
      </c>
      <c r="BX8" s="82">
        <f>IFERROR(FIND("UC estadual/municipal",consulta_completa__11[[#This Row],[13 - Ocorrências/Ambientes Atingidos]]),0)</f>
        <v>0</v>
      </c>
      <c r="BY8" s="83" t="str">
        <f t="shared" si="14"/>
        <v/>
      </c>
      <c r="BZ8" s="82">
        <f>IFERROR(FIND("Outro(s)",consulta_completa__11[[#This Row],[13 - Ocorrências/Ambientes Atingidos]]),0)</f>
        <v>0</v>
      </c>
      <c r="CA8" s="83" t="str">
        <f t="shared" si="15"/>
        <v/>
      </c>
      <c r="CB8" s="82">
        <f>IFERROR(FIND("Sem dano",consulta_completa__11[[#This Row],[13 - Ocorrências/Ambientes Atingidos]]),0)</f>
        <v>0</v>
      </c>
      <c r="CC8" s="83" t="str">
        <f t="shared" si="16"/>
        <v/>
      </c>
      <c r="CD8" s="82" t="str">
        <f>IF(consulta_completa__11[[#This Row],[13 - Ocorrências/Ambientes Atingidos]]="","X","")</f>
        <v/>
      </c>
      <c r="CE8" s="84">
        <f>IFERROR(FIND("IBAMA",consulta_completa__11[[#This Row],[14 - Inst. Atuando no Local]]),0)</f>
        <v>0</v>
      </c>
      <c r="CF8" s="84" t="str">
        <f t="shared" si="17"/>
        <v/>
      </c>
      <c r="CG8" s="84">
        <f>IFERROR(FIND("OEMA",consulta_completa__11[[#This Row],[14 - Inst. Atuando no Local]]),0)</f>
        <v>0</v>
      </c>
      <c r="CH8" s="84" t="str">
        <f t="shared" si="18"/>
        <v/>
      </c>
      <c r="CI8" s="84">
        <f>IFERROR(FIND("DEFESA CIVIL",consulta_completa__11[[#This Row],[14 - Inst. Atuando no Local]]),0)</f>
        <v>0</v>
      </c>
      <c r="CJ8" s="84" t="str">
        <f t="shared" si="19"/>
        <v/>
      </c>
      <c r="CK8" s="84">
        <f>IFERROR(FIND("CORPO DE BOMBEIROS",consulta_completa__11[[#This Row],[14 - Inst. Atuando no Local]]),0)</f>
        <v>0</v>
      </c>
      <c r="CL8" s="84" t="str">
        <f t="shared" si="20"/>
        <v/>
      </c>
      <c r="CM8" s="84">
        <f>IFERROR(FIND("POLÍCIA RODOVIÁRIA",consulta_completa__11[[#This Row],[14 - Inst. Atuando no Local]]),0)</f>
        <v>0</v>
      </c>
      <c r="CN8" s="84" t="str">
        <f t="shared" si="21"/>
        <v/>
      </c>
      <c r="CO8" s="84">
        <f>IFERROR(FIND("POLÍCIA MILITAR",consulta_completa__11[[#This Row],[14 - Inst. Atuando no Local]]),0)</f>
        <v>0</v>
      </c>
      <c r="CP8" s="84" t="str">
        <f t="shared" si="22"/>
        <v/>
      </c>
      <c r="CQ8" s="84">
        <f>IFERROR(FIND("POLÍCIA CIVIL",consulta_completa__11[[#This Row],[14 - Inst. Atuando no Local]]),0)</f>
        <v>0</v>
      </c>
      <c r="CR8" s="84" t="str">
        <f t="shared" si="23"/>
        <v/>
      </c>
      <c r="CS8" s="84">
        <f>IFERROR(FIND("MARINHA DO BRASIL",consulta_completa__11[[#This Row],[14 - Inst. Atuando no Local]]),0)</f>
        <v>0</v>
      </c>
      <c r="CT8" s="84" t="str">
        <f t="shared" si="24"/>
        <v/>
      </c>
      <c r="CU8" s="84">
        <f>IFERROR(FIND("EMPRESA ESPECIALIZADA EM ATENDIMENTO",consulta_completa__11[[#This Row],[14 - Inst. Atuando no Local]]),0)</f>
        <v>0</v>
      </c>
      <c r="CV8" s="84" t="str">
        <f t="shared" si="25"/>
        <v/>
      </c>
      <c r="CW8" s="84">
        <f>IFERROR(FIND("IBAMA",consulta_completa__11[[#This Row],[14 - Inst. Atuando no Local]]),0)</f>
        <v>0</v>
      </c>
      <c r="CX8" s="84" t="str">
        <f t="shared" si="26"/>
        <v/>
      </c>
      <c r="CY8" s="84" t="str">
        <f>IF(consulta_completa__11[[#This Row],[14 - Inst. Atuando no Local]]="","X","")</f>
        <v/>
      </c>
      <c r="CZ8" s="84">
        <f>IFERROR(FIND("OUTRA (S)",consulta_completa__11[[#This Row],[14 - Inst. Atuando no Local]]),0)</f>
        <v>0</v>
      </c>
      <c r="DA8" s="84" t="str">
        <f t="shared" si="27"/>
        <v/>
      </c>
      <c r="DB8" s="35" t="str">
        <f t="shared" si="28"/>
        <v>Sim</v>
      </c>
      <c r="DC8" s="35" t="str">
        <f t="shared" si="29"/>
        <v>Não</v>
      </c>
      <c r="DD8" s="35" t="str">
        <f t="shared" si="30"/>
        <v>Sim</v>
      </c>
      <c r="DE8" s="87" t="str">
        <f t="shared" si="1"/>
        <v>Federal</v>
      </c>
    </row>
    <row r="9" spans="1:114">
      <c r="A9" s="14">
        <v>20251564830</v>
      </c>
      <c r="B9" s="1">
        <v>45661</v>
      </c>
      <c r="C9" t="s">
        <v>109</v>
      </c>
      <c r="D9" t="s">
        <v>161</v>
      </c>
      <c r="E9" t="s">
        <v>111</v>
      </c>
      <c r="F9" t="s">
        <v>112</v>
      </c>
      <c r="G9" t="s">
        <v>113</v>
      </c>
      <c r="H9" t="s">
        <v>114</v>
      </c>
      <c r="I9" t="s">
        <v>114</v>
      </c>
      <c r="J9" t="s">
        <v>226</v>
      </c>
      <c r="K9" t="s">
        <v>227</v>
      </c>
      <c r="L9" t="s">
        <v>117</v>
      </c>
      <c r="M9" t="s">
        <v>118</v>
      </c>
      <c r="N9" t="s">
        <v>119</v>
      </c>
      <c r="O9" t="s">
        <v>228</v>
      </c>
      <c r="P9" t="s">
        <v>229</v>
      </c>
      <c r="Q9" t="s">
        <v>230</v>
      </c>
      <c r="R9" t="s">
        <v>123</v>
      </c>
      <c r="S9" t="s">
        <v>124</v>
      </c>
      <c r="T9" t="s">
        <v>231</v>
      </c>
      <c r="U9" t="s">
        <v>232</v>
      </c>
      <c r="V9" t="s">
        <v>233</v>
      </c>
      <c r="Z9" t="s">
        <v>234</v>
      </c>
      <c r="AA9" t="s">
        <v>113</v>
      </c>
      <c r="AB9" t="s">
        <v>206</v>
      </c>
      <c r="AC9" t="s">
        <v>130</v>
      </c>
      <c r="AD9">
        <v>1</v>
      </c>
      <c r="AE9" t="s">
        <v>113</v>
      </c>
      <c r="AF9" t="s">
        <v>113</v>
      </c>
      <c r="AG9" t="s">
        <v>113</v>
      </c>
      <c r="AH9" t="s">
        <v>131</v>
      </c>
      <c r="AI9" t="s">
        <v>131</v>
      </c>
      <c r="AJ9" t="s">
        <v>131</v>
      </c>
      <c r="AK9" t="s">
        <v>235</v>
      </c>
      <c r="AL9" t="s">
        <v>236</v>
      </c>
      <c r="AM9" t="s">
        <v>135</v>
      </c>
      <c r="AN9" t="s">
        <v>113</v>
      </c>
      <c r="AO9" t="s">
        <v>113</v>
      </c>
      <c r="AQ9" t="s">
        <v>136</v>
      </c>
      <c r="AR9" t="s">
        <v>113</v>
      </c>
      <c r="AS9" t="s">
        <v>113</v>
      </c>
      <c r="AT9" t="s">
        <v>237</v>
      </c>
      <c r="AU9" t="s">
        <v>113</v>
      </c>
      <c r="AW9" t="s">
        <v>113</v>
      </c>
      <c r="AX9" s="82">
        <f>IFERROR(FIND("Óbitos/feridos",consulta_completa__11[[#This Row],[13 - Ocorrências/Ambientes Atingidos]]),0)</f>
        <v>0</v>
      </c>
      <c r="AY9" s="83" t="str">
        <f t="shared" si="2"/>
        <v/>
      </c>
      <c r="AZ9" s="82">
        <f>IFERROR(FIND("População afetada/evacuada",consulta_completa__11[[#This Row],[13 - Ocorrências/Ambientes Atingidos]]),0)</f>
        <v>0</v>
      </c>
      <c r="BA9" s="82" t="str">
        <f t="shared" si="3"/>
        <v/>
      </c>
      <c r="BB9" s="82">
        <f>IFERROR(FIND("Suspensão de abastecimento de água",consulta_completa__11[[#This Row],[13 - Ocorrências/Ambientes Atingidos]]),0)</f>
        <v>0</v>
      </c>
      <c r="BC9" s="83" t="str">
        <f t="shared" si="31"/>
        <v/>
      </c>
      <c r="BD9" s="82">
        <f>IFERROR(FIND("Rio/córrego",consulta_completa__11[[#This Row],[13 - Ocorrências/Ambientes Atingidos]]),0)</f>
        <v>0</v>
      </c>
      <c r="BE9" s="83" t="str">
        <f t="shared" si="4"/>
        <v/>
      </c>
      <c r="BF9" s="82">
        <f>IFERROR(FIND("Lago",consulta_completa__11[[#This Row],[13 - Ocorrências/Ambientes Atingidos]]),0)</f>
        <v>0</v>
      </c>
      <c r="BG9" s="83" t="str">
        <f t="shared" si="5"/>
        <v/>
      </c>
      <c r="BH9" s="82">
        <f>IFERROR(FIND("Mar",consulta_completa__11[[#This Row],[13 - Ocorrências/Ambientes Atingidos]]),0)</f>
        <v>1</v>
      </c>
      <c r="BI9" s="83" t="str">
        <f t="shared" si="6"/>
        <v>X</v>
      </c>
      <c r="BJ9" s="82">
        <f>IFERROR(FIND("Praia",consulta_completa__11[[#This Row],[13 - Ocorrências/Ambientes Atingidos]]),0)</f>
        <v>0</v>
      </c>
      <c r="BK9" s="83" t="str">
        <f t="shared" si="7"/>
        <v/>
      </c>
      <c r="BL9" s="82">
        <f>IFERROR(FIND("Solo",consulta_completa__11[[#This Row],[13 - Ocorrências/Ambientes Atingidos]]),0)</f>
        <v>0</v>
      </c>
      <c r="BM9" s="83" t="str">
        <f t="shared" si="8"/>
        <v/>
      </c>
      <c r="BN9" s="82">
        <f>IFERROR(FIND("Águas subterrâneas",consulta_completa__11[[#This Row],[13 - Ocorrências/Ambientes Atingidos]]),0)</f>
        <v>0</v>
      </c>
      <c r="BO9" s="83" t="str">
        <f t="shared" si="9"/>
        <v/>
      </c>
      <c r="BP9" s="82">
        <f>IFERROR(FIND("Atmosfera",consulta_completa__11[[#This Row],[13 - Ocorrências/Ambientes Atingidos]]),0)</f>
        <v>0</v>
      </c>
      <c r="BQ9" s="83" t="str">
        <f t="shared" si="10"/>
        <v/>
      </c>
      <c r="BR9" s="82">
        <f>IFERROR(FIND("Flora",consulta_completa__11[[#This Row],[13 - Ocorrências/Ambientes Atingidos]]),0)</f>
        <v>0</v>
      </c>
      <c r="BS9" s="83" t="str">
        <f t="shared" si="11"/>
        <v/>
      </c>
      <c r="BT9" s="82">
        <f>IFERROR(FIND("Fauna",consulta_completa__11[[#This Row],[13 - Ocorrências/Ambientes Atingidos]]),0)</f>
        <v>0</v>
      </c>
      <c r="BU9" s="83" t="str">
        <f t="shared" si="12"/>
        <v/>
      </c>
      <c r="BV9" s="82">
        <f>IFERROR(FIND("UC federal",consulta_completa__11[[#This Row],[13 - Ocorrências/Ambientes Atingidos]]),0)</f>
        <v>0</v>
      </c>
      <c r="BW9" s="83" t="str">
        <f t="shared" si="13"/>
        <v/>
      </c>
      <c r="BX9" s="82">
        <f>IFERROR(FIND("UC estadual/municipal",consulta_completa__11[[#This Row],[13 - Ocorrências/Ambientes Atingidos]]),0)</f>
        <v>0</v>
      </c>
      <c r="BY9" s="83" t="str">
        <f t="shared" si="14"/>
        <v/>
      </c>
      <c r="BZ9" s="82">
        <f>IFERROR(FIND("Outro(s)",consulta_completa__11[[#This Row],[13 - Ocorrências/Ambientes Atingidos]]),0)</f>
        <v>0</v>
      </c>
      <c r="CA9" s="83" t="str">
        <f t="shared" si="15"/>
        <v/>
      </c>
      <c r="CB9" s="82">
        <f>IFERROR(FIND("Sem dano",consulta_completa__11[[#This Row],[13 - Ocorrências/Ambientes Atingidos]]),0)</f>
        <v>0</v>
      </c>
      <c r="CC9" s="83" t="str">
        <f t="shared" si="16"/>
        <v/>
      </c>
      <c r="CD9" s="82" t="str">
        <f>IF(consulta_completa__11[[#This Row],[13 - Ocorrências/Ambientes Atingidos]]="","X","")</f>
        <v/>
      </c>
      <c r="CE9" s="84">
        <f>IFERROR(FIND("IBAMA",consulta_completa__11[[#This Row],[14 - Inst. Atuando no Local]]),0)</f>
        <v>0</v>
      </c>
      <c r="CF9" s="84" t="str">
        <f t="shared" si="17"/>
        <v/>
      </c>
      <c r="CG9" s="84">
        <f>IFERROR(FIND("OEMA",consulta_completa__11[[#This Row],[14 - Inst. Atuando no Local]]),0)</f>
        <v>0</v>
      </c>
      <c r="CH9" s="84" t="str">
        <f t="shared" si="18"/>
        <v/>
      </c>
      <c r="CI9" s="84">
        <f>IFERROR(FIND("DEFESA CIVIL",consulta_completa__11[[#This Row],[14 - Inst. Atuando no Local]]),0)</f>
        <v>0</v>
      </c>
      <c r="CJ9" s="84" t="str">
        <f t="shared" si="19"/>
        <v/>
      </c>
      <c r="CK9" s="84">
        <f>IFERROR(FIND("CORPO DE BOMBEIROS",consulta_completa__11[[#This Row],[14 - Inst. Atuando no Local]]),0)</f>
        <v>0</v>
      </c>
      <c r="CL9" s="84" t="str">
        <f t="shared" si="20"/>
        <v/>
      </c>
      <c r="CM9" s="84">
        <f>IFERROR(FIND("POLÍCIA RODOVIÁRIA",consulta_completa__11[[#This Row],[14 - Inst. Atuando no Local]]),0)</f>
        <v>0</v>
      </c>
      <c r="CN9" s="84" t="str">
        <f t="shared" si="21"/>
        <v/>
      </c>
      <c r="CO9" s="84">
        <f>IFERROR(FIND("POLÍCIA MILITAR",consulta_completa__11[[#This Row],[14 - Inst. Atuando no Local]]),0)</f>
        <v>0</v>
      </c>
      <c r="CP9" s="84" t="str">
        <f t="shared" si="22"/>
        <v/>
      </c>
      <c r="CQ9" s="84">
        <f>IFERROR(FIND("POLÍCIA CIVIL",consulta_completa__11[[#This Row],[14 - Inst. Atuando no Local]]),0)</f>
        <v>0</v>
      </c>
      <c r="CR9" s="84" t="str">
        <f t="shared" si="23"/>
        <v/>
      </c>
      <c r="CS9" s="84">
        <f>IFERROR(FIND("MARINHA DO BRASIL",consulta_completa__11[[#This Row],[14 - Inst. Atuando no Local]]),0)</f>
        <v>0</v>
      </c>
      <c r="CT9" s="84" t="str">
        <f t="shared" si="24"/>
        <v/>
      </c>
      <c r="CU9" s="84">
        <f>IFERROR(FIND("EMPRESA ESPECIALIZADA EM ATENDIMENTO",consulta_completa__11[[#This Row],[14 - Inst. Atuando no Local]]),0)</f>
        <v>0</v>
      </c>
      <c r="CV9" s="84" t="str">
        <f t="shared" si="25"/>
        <v/>
      </c>
      <c r="CW9" s="84">
        <f>IFERROR(FIND("IBAMA",consulta_completa__11[[#This Row],[14 - Inst. Atuando no Local]]),0)</f>
        <v>0</v>
      </c>
      <c r="CX9" s="84" t="str">
        <f t="shared" si="26"/>
        <v/>
      </c>
      <c r="CY9" s="84" t="str">
        <f>IF(consulta_completa__11[[#This Row],[14 - Inst. Atuando no Local]]="","X","")</f>
        <v/>
      </c>
      <c r="CZ9" s="84">
        <f>IFERROR(FIND("OUTRA (S)",consulta_completa__11[[#This Row],[14 - Inst. Atuando no Local]]),0)</f>
        <v>0</v>
      </c>
      <c r="DA9" s="84" t="str">
        <f t="shared" si="27"/>
        <v/>
      </c>
      <c r="DB9" s="35" t="str">
        <f t="shared" si="28"/>
        <v>Sim</v>
      </c>
      <c r="DC9" s="35" t="str">
        <f t="shared" si="29"/>
        <v>Não</v>
      </c>
      <c r="DD9" s="35" t="str">
        <f t="shared" si="30"/>
        <v>Sim</v>
      </c>
      <c r="DE9" s="87" t="str">
        <f t="shared" si="1"/>
        <v>Federal</v>
      </c>
    </row>
    <row r="10" spans="1:114">
      <c r="A10" s="14">
        <v>20251657612</v>
      </c>
      <c r="B10" s="1">
        <v>45661</v>
      </c>
      <c r="C10" t="s">
        <v>238</v>
      </c>
      <c r="D10" t="s">
        <v>212</v>
      </c>
      <c r="E10" t="s">
        <v>111</v>
      </c>
      <c r="F10" t="s">
        <v>112</v>
      </c>
      <c r="G10" t="s">
        <v>113</v>
      </c>
      <c r="H10" t="s">
        <v>114</v>
      </c>
      <c r="I10" t="s">
        <v>114</v>
      </c>
      <c r="J10" t="s">
        <v>113</v>
      </c>
      <c r="K10" t="s">
        <v>114</v>
      </c>
      <c r="L10" t="s">
        <v>114</v>
      </c>
      <c r="M10" t="s">
        <v>118</v>
      </c>
      <c r="N10" t="s">
        <v>113</v>
      </c>
      <c r="O10" t="s">
        <v>239</v>
      </c>
      <c r="P10" t="s">
        <v>229</v>
      </c>
      <c r="Q10" t="s">
        <v>122</v>
      </c>
      <c r="R10" t="s">
        <v>123</v>
      </c>
      <c r="S10" t="s">
        <v>201</v>
      </c>
      <c r="T10" t="s">
        <v>240</v>
      </c>
      <c r="U10" t="s">
        <v>113</v>
      </c>
      <c r="V10" t="s">
        <v>241</v>
      </c>
      <c r="X10" t="b">
        <v>1</v>
      </c>
      <c r="Z10" t="s">
        <v>242</v>
      </c>
      <c r="AA10" t="s">
        <v>113</v>
      </c>
      <c r="AB10" t="s">
        <v>243</v>
      </c>
      <c r="AC10" t="s">
        <v>244</v>
      </c>
      <c r="AD10">
        <v>1</v>
      </c>
      <c r="AE10" t="s">
        <v>113</v>
      </c>
      <c r="AF10" t="s">
        <v>113</v>
      </c>
      <c r="AG10" t="s">
        <v>113</v>
      </c>
      <c r="AH10" t="s">
        <v>131</v>
      </c>
      <c r="AI10" t="s">
        <v>132</v>
      </c>
      <c r="AJ10" t="s">
        <v>131</v>
      </c>
      <c r="AK10" t="s">
        <v>245</v>
      </c>
      <c r="AL10" t="s">
        <v>246</v>
      </c>
      <c r="AM10" t="s">
        <v>247</v>
      </c>
      <c r="AN10" t="s">
        <v>248</v>
      </c>
      <c r="AO10" t="s">
        <v>249</v>
      </c>
      <c r="AP10">
        <v>21998863038</v>
      </c>
      <c r="AQ10" t="s">
        <v>250</v>
      </c>
      <c r="AR10" t="s">
        <v>113</v>
      </c>
      <c r="AS10" t="s">
        <v>113</v>
      </c>
      <c r="AT10" t="s">
        <v>251</v>
      </c>
      <c r="AU10" t="s">
        <v>252</v>
      </c>
      <c r="AV10">
        <v>12000000</v>
      </c>
      <c r="AW10" t="s">
        <v>159</v>
      </c>
      <c r="AX10" s="82">
        <f>IFERROR(FIND("Óbitos/feridos",consulta_completa__11[[#This Row],[13 - Ocorrências/Ambientes Atingidos]]),0)</f>
        <v>0</v>
      </c>
      <c r="AY10" s="83" t="str">
        <f t="shared" si="2"/>
        <v/>
      </c>
      <c r="AZ10" s="82">
        <f>IFERROR(FIND("População afetada/evacuada",consulta_completa__11[[#This Row],[13 - Ocorrências/Ambientes Atingidos]]),0)</f>
        <v>0</v>
      </c>
      <c r="BA10" s="82" t="str">
        <f t="shared" si="3"/>
        <v/>
      </c>
      <c r="BB10" s="82">
        <f>IFERROR(FIND("Suspensão de abastecimento de água",consulta_completa__11[[#This Row],[13 - Ocorrências/Ambientes Atingidos]]),0)</f>
        <v>0</v>
      </c>
      <c r="BC10" s="83" t="str">
        <f t="shared" si="31"/>
        <v/>
      </c>
      <c r="BD10" s="82">
        <f>IFERROR(FIND("Rio/córrego",consulta_completa__11[[#This Row],[13 - Ocorrências/Ambientes Atingidos]]),0)</f>
        <v>0</v>
      </c>
      <c r="BE10" s="83" t="str">
        <f t="shared" si="4"/>
        <v/>
      </c>
      <c r="BF10" s="82">
        <f>IFERROR(FIND("Lago",consulta_completa__11[[#This Row],[13 - Ocorrências/Ambientes Atingidos]]),0)</f>
        <v>0</v>
      </c>
      <c r="BG10" s="83" t="str">
        <f t="shared" si="5"/>
        <v/>
      </c>
      <c r="BH10" s="82">
        <f>IFERROR(FIND("Mar",consulta_completa__11[[#This Row],[13 - Ocorrências/Ambientes Atingidos]]),0)</f>
        <v>1</v>
      </c>
      <c r="BI10" s="83" t="str">
        <f t="shared" si="6"/>
        <v>X</v>
      </c>
      <c r="BJ10" s="82">
        <f>IFERROR(FIND("Praia",consulta_completa__11[[#This Row],[13 - Ocorrências/Ambientes Atingidos]]),0)</f>
        <v>0</v>
      </c>
      <c r="BK10" s="83" t="str">
        <f t="shared" si="7"/>
        <v/>
      </c>
      <c r="BL10" s="82">
        <f>IFERROR(FIND("Solo",consulta_completa__11[[#This Row],[13 - Ocorrências/Ambientes Atingidos]]),0)</f>
        <v>0</v>
      </c>
      <c r="BM10" s="83" t="str">
        <f t="shared" si="8"/>
        <v/>
      </c>
      <c r="BN10" s="82">
        <f>IFERROR(FIND("Águas subterrâneas",consulta_completa__11[[#This Row],[13 - Ocorrências/Ambientes Atingidos]]),0)</f>
        <v>0</v>
      </c>
      <c r="BO10" s="83" t="str">
        <f t="shared" si="9"/>
        <v/>
      </c>
      <c r="BP10" s="82">
        <f>IFERROR(FIND("Atmosfera",consulta_completa__11[[#This Row],[13 - Ocorrências/Ambientes Atingidos]]),0)</f>
        <v>0</v>
      </c>
      <c r="BQ10" s="83" t="str">
        <f t="shared" si="10"/>
        <v/>
      </c>
      <c r="BR10" s="82">
        <f>IFERROR(FIND("Flora",consulta_completa__11[[#This Row],[13 - Ocorrências/Ambientes Atingidos]]),0)</f>
        <v>0</v>
      </c>
      <c r="BS10" s="83" t="str">
        <f t="shared" si="11"/>
        <v/>
      </c>
      <c r="BT10" s="82">
        <f>IFERROR(FIND("Fauna",consulta_completa__11[[#This Row],[13 - Ocorrências/Ambientes Atingidos]]),0)</f>
        <v>0</v>
      </c>
      <c r="BU10" s="83" t="str">
        <f t="shared" si="12"/>
        <v/>
      </c>
      <c r="BV10" s="82">
        <f>IFERROR(FIND("UC federal",consulta_completa__11[[#This Row],[13 - Ocorrências/Ambientes Atingidos]]),0)</f>
        <v>0</v>
      </c>
      <c r="BW10" s="83" t="str">
        <f t="shared" si="13"/>
        <v/>
      </c>
      <c r="BX10" s="82">
        <f>IFERROR(FIND("UC estadual/municipal",consulta_completa__11[[#This Row],[13 - Ocorrências/Ambientes Atingidos]]),0)</f>
        <v>0</v>
      </c>
      <c r="BY10" s="83" t="str">
        <f t="shared" si="14"/>
        <v/>
      </c>
      <c r="BZ10" s="82">
        <f>IFERROR(FIND("Outro(s)",consulta_completa__11[[#This Row],[13 - Ocorrências/Ambientes Atingidos]]),0)</f>
        <v>0</v>
      </c>
      <c r="CA10" s="83" t="str">
        <f t="shared" si="15"/>
        <v/>
      </c>
      <c r="CB10" s="82">
        <f>IFERROR(FIND("Sem dano",consulta_completa__11[[#This Row],[13 - Ocorrências/Ambientes Atingidos]]),0)</f>
        <v>0</v>
      </c>
      <c r="CC10" s="83" t="str">
        <f t="shared" si="16"/>
        <v/>
      </c>
      <c r="CD10" s="82" t="str">
        <f>IF(consulta_completa__11[[#This Row],[13 - Ocorrências/Ambientes Atingidos]]="","X","")</f>
        <v/>
      </c>
      <c r="CE10" s="84">
        <f>IFERROR(FIND("IBAMA",consulta_completa__11[[#This Row],[14 - Inst. Atuando no Local]]),0)</f>
        <v>0</v>
      </c>
      <c r="CF10" s="84" t="str">
        <f t="shared" si="17"/>
        <v/>
      </c>
      <c r="CG10" s="84">
        <f>IFERROR(FIND("OEMA",consulta_completa__11[[#This Row],[14 - Inst. Atuando no Local]]),0)</f>
        <v>0</v>
      </c>
      <c r="CH10" s="84" t="str">
        <f t="shared" si="18"/>
        <v/>
      </c>
      <c r="CI10" s="84">
        <f>IFERROR(FIND("DEFESA CIVIL",consulta_completa__11[[#This Row],[14 - Inst. Atuando no Local]]),0)</f>
        <v>0</v>
      </c>
      <c r="CJ10" s="84" t="str">
        <f t="shared" si="19"/>
        <v/>
      </c>
      <c r="CK10" s="84">
        <f>IFERROR(FIND("CORPO DE BOMBEIROS",consulta_completa__11[[#This Row],[14 - Inst. Atuando no Local]]),0)</f>
        <v>0</v>
      </c>
      <c r="CL10" s="84" t="str">
        <f t="shared" si="20"/>
        <v/>
      </c>
      <c r="CM10" s="84">
        <f>IFERROR(FIND("POLÍCIA RODOVIÁRIA",consulta_completa__11[[#This Row],[14 - Inst. Atuando no Local]]),0)</f>
        <v>0</v>
      </c>
      <c r="CN10" s="84" t="str">
        <f t="shared" si="21"/>
        <v/>
      </c>
      <c r="CO10" s="84">
        <f>IFERROR(FIND("POLÍCIA MILITAR",consulta_completa__11[[#This Row],[14 - Inst. Atuando no Local]]),0)</f>
        <v>0</v>
      </c>
      <c r="CP10" s="84" t="str">
        <f t="shared" si="22"/>
        <v/>
      </c>
      <c r="CQ10" s="84">
        <f>IFERROR(FIND("POLÍCIA CIVIL",consulta_completa__11[[#This Row],[14 - Inst. Atuando no Local]]),0)</f>
        <v>0</v>
      </c>
      <c r="CR10" s="84" t="str">
        <f t="shared" si="23"/>
        <v/>
      </c>
      <c r="CS10" s="84">
        <f>IFERROR(FIND("MARINHA DO BRASIL",consulta_completa__11[[#This Row],[14 - Inst. Atuando no Local]]),0)</f>
        <v>0</v>
      </c>
      <c r="CT10" s="84" t="str">
        <f t="shared" si="24"/>
        <v/>
      </c>
      <c r="CU10" s="84">
        <f>IFERROR(FIND("EMPRESA ESPECIALIZADA EM ATENDIMENTO",consulta_completa__11[[#This Row],[14 - Inst. Atuando no Local]]),0)</f>
        <v>0</v>
      </c>
      <c r="CV10" s="84" t="str">
        <f t="shared" si="25"/>
        <v/>
      </c>
      <c r="CW10" s="84">
        <f>IFERROR(FIND("IBAMA",consulta_completa__11[[#This Row],[14 - Inst. Atuando no Local]]),0)</f>
        <v>0</v>
      </c>
      <c r="CX10" s="84" t="str">
        <f t="shared" si="26"/>
        <v/>
      </c>
      <c r="CY10" s="84" t="str">
        <f>IF(consulta_completa__11[[#This Row],[14 - Inst. Atuando no Local]]="","X","")</f>
        <v>X</v>
      </c>
      <c r="CZ10" s="84">
        <f>IFERROR(FIND("OUTRA (S)",consulta_completa__11[[#This Row],[14 - Inst. Atuando no Local]]),0)</f>
        <v>0</v>
      </c>
      <c r="DA10" s="84" t="str">
        <f t="shared" si="27"/>
        <v/>
      </c>
      <c r="DB10" s="35" t="str">
        <f t="shared" si="28"/>
        <v>Sim</v>
      </c>
      <c r="DC10" s="35" t="str">
        <f t="shared" si="29"/>
        <v>Não</v>
      </c>
      <c r="DD10" s="35" t="str">
        <f t="shared" si="30"/>
        <v>Sim</v>
      </c>
      <c r="DE10" s="87" t="str">
        <f t="shared" si="1"/>
        <v>Federal</v>
      </c>
    </row>
    <row r="11" spans="1:114">
      <c r="A11" s="14">
        <v>202512725255</v>
      </c>
      <c r="B11" s="1">
        <v>45661</v>
      </c>
      <c r="C11" t="s">
        <v>253</v>
      </c>
      <c r="D11" t="s">
        <v>254</v>
      </c>
      <c r="E11" t="s">
        <v>111</v>
      </c>
      <c r="F11" t="s">
        <v>112</v>
      </c>
      <c r="G11" t="s">
        <v>113</v>
      </c>
      <c r="H11" t="s">
        <v>114</v>
      </c>
      <c r="I11" t="s">
        <v>114</v>
      </c>
      <c r="J11" t="s">
        <v>255</v>
      </c>
      <c r="K11" t="s">
        <v>256</v>
      </c>
      <c r="L11" t="s">
        <v>117</v>
      </c>
      <c r="M11" t="s">
        <v>118</v>
      </c>
      <c r="N11" t="s">
        <v>141</v>
      </c>
      <c r="O11" t="s">
        <v>239</v>
      </c>
      <c r="P11" t="s">
        <v>229</v>
      </c>
      <c r="Q11" t="s">
        <v>122</v>
      </c>
      <c r="R11" t="s">
        <v>123</v>
      </c>
      <c r="S11" t="s">
        <v>113</v>
      </c>
      <c r="T11" t="s">
        <v>257</v>
      </c>
      <c r="U11" t="s">
        <v>255</v>
      </c>
      <c r="V11" t="s">
        <v>258</v>
      </c>
      <c r="Z11" t="s">
        <v>259</v>
      </c>
      <c r="AA11" t="s">
        <v>260</v>
      </c>
      <c r="AB11" t="s">
        <v>261</v>
      </c>
      <c r="AC11" t="s">
        <v>262</v>
      </c>
      <c r="AD11">
        <v>2</v>
      </c>
      <c r="AE11" t="s">
        <v>206</v>
      </c>
      <c r="AF11" t="s">
        <v>113</v>
      </c>
      <c r="AG11" t="s">
        <v>113</v>
      </c>
      <c r="AH11" t="s">
        <v>194</v>
      </c>
      <c r="AI11" t="s">
        <v>132</v>
      </c>
      <c r="AJ11" t="s">
        <v>131</v>
      </c>
      <c r="AK11" t="s">
        <v>263</v>
      </c>
      <c r="AL11" t="s">
        <v>113</v>
      </c>
      <c r="AM11" t="s">
        <v>264</v>
      </c>
      <c r="AN11" t="s">
        <v>265</v>
      </c>
      <c r="AO11" t="s">
        <v>266</v>
      </c>
      <c r="AQ11" t="s">
        <v>267</v>
      </c>
      <c r="AR11" t="s">
        <v>113</v>
      </c>
      <c r="AS11" t="s">
        <v>113</v>
      </c>
      <c r="AT11" t="s">
        <v>268</v>
      </c>
      <c r="AU11" t="s">
        <v>113</v>
      </c>
      <c r="AW11" t="s">
        <v>159</v>
      </c>
      <c r="AX11" s="82">
        <f>IFERROR(FIND("Óbitos/feridos",consulta_completa__11[[#This Row],[13 - Ocorrências/Ambientes Atingidos]]),0)</f>
        <v>0</v>
      </c>
      <c r="AY11" s="83" t="str">
        <f t="shared" si="2"/>
        <v/>
      </c>
      <c r="AZ11" s="82">
        <f>IFERROR(FIND("População afetada/evacuada",consulta_completa__11[[#This Row],[13 - Ocorrências/Ambientes Atingidos]]),0)</f>
        <v>0</v>
      </c>
      <c r="BA11" s="82" t="str">
        <f t="shared" si="3"/>
        <v/>
      </c>
      <c r="BB11" s="82">
        <f>IFERROR(FIND("Suspensão de abastecimento de água",consulta_completa__11[[#This Row],[13 - Ocorrências/Ambientes Atingidos]]),0)</f>
        <v>0</v>
      </c>
      <c r="BC11" s="83" t="str">
        <f t="shared" si="31"/>
        <v/>
      </c>
      <c r="BD11" s="82">
        <f>IFERROR(FIND("Rio/córrego",consulta_completa__11[[#This Row],[13 - Ocorrências/Ambientes Atingidos]]),0)</f>
        <v>0</v>
      </c>
      <c r="BE11" s="83" t="str">
        <f t="shared" si="4"/>
        <v/>
      </c>
      <c r="BF11" s="82">
        <f>IFERROR(FIND("Lago",consulta_completa__11[[#This Row],[13 - Ocorrências/Ambientes Atingidos]]),0)</f>
        <v>0</v>
      </c>
      <c r="BG11" s="83" t="str">
        <f t="shared" si="5"/>
        <v/>
      </c>
      <c r="BH11" s="82">
        <f>IFERROR(FIND("Mar",consulta_completa__11[[#This Row],[13 - Ocorrências/Ambientes Atingidos]]),0)</f>
        <v>1</v>
      </c>
      <c r="BI11" s="83" t="str">
        <f t="shared" si="6"/>
        <v>X</v>
      </c>
      <c r="BJ11" s="82">
        <f>IFERROR(FIND("Praia",consulta_completa__11[[#This Row],[13 - Ocorrências/Ambientes Atingidos]]),0)</f>
        <v>0</v>
      </c>
      <c r="BK11" s="83" t="str">
        <f t="shared" si="7"/>
        <v/>
      </c>
      <c r="BL11" s="82">
        <f>IFERROR(FIND("Solo",consulta_completa__11[[#This Row],[13 - Ocorrências/Ambientes Atingidos]]),0)</f>
        <v>0</v>
      </c>
      <c r="BM11" s="83" t="str">
        <f t="shared" si="8"/>
        <v/>
      </c>
      <c r="BN11" s="82">
        <f>IFERROR(FIND("Águas subterrâneas",consulta_completa__11[[#This Row],[13 - Ocorrências/Ambientes Atingidos]]),0)</f>
        <v>0</v>
      </c>
      <c r="BO11" s="83" t="str">
        <f t="shared" si="9"/>
        <v/>
      </c>
      <c r="BP11" s="82">
        <f>IFERROR(FIND("Atmosfera",consulta_completa__11[[#This Row],[13 - Ocorrências/Ambientes Atingidos]]),0)</f>
        <v>0</v>
      </c>
      <c r="BQ11" s="83" t="str">
        <f t="shared" si="10"/>
        <v/>
      </c>
      <c r="BR11" s="82">
        <f>IFERROR(FIND("Flora",consulta_completa__11[[#This Row],[13 - Ocorrências/Ambientes Atingidos]]),0)</f>
        <v>0</v>
      </c>
      <c r="BS11" s="83" t="str">
        <f t="shared" si="11"/>
        <v/>
      </c>
      <c r="BT11" s="82">
        <f>IFERROR(FIND("Fauna",consulta_completa__11[[#This Row],[13 - Ocorrências/Ambientes Atingidos]]),0)</f>
        <v>0</v>
      </c>
      <c r="BU11" s="83" t="str">
        <f t="shared" si="12"/>
        <v/>
      </c>
      <c r="BV11" s="82">
        <f>IFERROR(FIND("UC federal",consulta_completa__11[[#This Row],[13 - Ocorrências/Ambientes Atingidos]]),0)</f>
        <v>0</v>
      </c>
      <c r="BW11" s="83" t="str">
        <f t="shared" si="13"/>
        <v/>
      </c>
      <c r="BX11" s="82">
        <f>IFERROR(FIND("UC estadual/municipal",consulta_completa__11[[#This Row],[13 - Ocorrências/Ambientes Atingidos]]),0)</f>
        <v>0</v>
      </c>
      <c r="BY11" s="83" t="str">
        <f t="shared" si="14"/>
        <v/>
      </c>
      <c r="BZ11" s="82">
        <f>IFERROR(FIND("Outro(s)",consulta_completa__11[[#This Row],[13 - Ocorrências/Ambientes Atingidos]]),0)</f>
        <v>0</v>
      </c>
      <c r="CA11" s="83" t="str">
        <f t="shared" si="15"/>
        <v/>
      </c>
      <c r="CB11" s="82">
        <f>IFERROR(FIND("Sem dano",consulta_completa__11[[#This Row],[13 - Ocorrências/Ambientes Atingidos]]),0)</f>
        <v>0</v>
      </c>
      <c r="CC11" s="83" t="str">
        <f t="shared" si="16"/>
        <v/>
      </c>
      <c r="CD11" s="82" t="str">
        <f>IF(consulta_completa__11[[#This Row],[13 - Ocorrências/Ambientes Atingidos]]="","X","")</f>
        <v/>
      </c>
      <c r="CE11" s="84">
        <f>IFERROR(FIND("IBAMA",consulta_completa__11[[#This Row],[14 - Inst. Atuando no Local]]),0)</f>
        <v>0</v>
      </c>
      <c r="CF11" s="84" t="str">
        <f t="shared" si="17"/>
        <v/>
      </c>
      <c r="CG11" s="84">
        <f>IFERROR(FIND("OEMA",consulta_completa__11[[#This Row],[14 - Inst. Atuando no Local]]),0)</f>
        <v>0</v>
      </c>
      <c r="CH11" s="84" t="str">
        <f t="shared" si="18"/>
        <v/>
      </c>
      <c r="CI11" s="84">
        <f>IFERROR(FIND("DEFESA CIVIL",consulta_completa__11[[#This Row],[14 - Inst. Atuando no Local]]),0)</f>
        <v>0</v>
      </c>
      <c r="CJ11" s="84" t="str">
        <f t="shared" si="19"/>
        <v/>
      </c>
      <c r="CK11" s="84">
        <f>IFERROR(FIND("CORPO DE BOMBEIROS",consulta_completa__11[[#This Row],[14 - Inst. Atuando no Local]]),0)</f>
        <v>0</v>
      </c>
      <c r="CL11" s="84" t="str">
        <f t="shared" si="20"/>
        <v/>
      </c>
      <c r="CM11" s="84">
        <f>IFERROR(FIND("POLÍCIA RODOVIÁRIA",consulta_completa__11[[#This Row],[14 - Inst. Atuando no Local]]),0)</f>
        <v>0</v>
      </c>
      <c r="CN11" s="84" t="str">
        <f t="shared" si="21"/>
        <v/>
      </c>
      <c r="CO11" s="84">
        <f>IFERROR(FIND("POLÍCIA MILITAR",consulta_completa__11[[#This Row],[14 - Inst. Atuando no Local]]),0)</f>
        <v>0</v>
      </c>
      <c r="CP11" s="84" t="str">
        <f t="shared" si="22"/>
        <v/>
      </c>
      <c r="CQ11" s="84">
        <f>IFERROR(FIND("POLÍCIA CIVIL",consulta_completa__11[[#This Row],[14 - Inst. Atuando no Local]]),0)</f>
        <v>0</v>
      </c>
      <c r="CR11" s="84" t="str">
        <f t="shared" si="23"/>
        <v/>
      </c>
      <c r="CS11" s="84">
        <f>IFERROR(FIND("MARINHA DO BRASIL",consulta_completa__11[[#This Row],[14 - Inst. Atuando no Local]]),0)</f>
        <v>0</v>
      </c>
      <c r="CT11" s="84" t="str">
        <f t="shared" si="24"/>
        <v/>
      </c>
      <c r="CU11" s="84">
        <f>IFERROR(FIND("EMPRESA ESPECIALIZADA EM ATENDIMENTO",consulta_completa__11[[#This Row],[14 - Inst. Atuando no Local]]),0)</f>
        <v>0</v>
      </c>
      <c r="CV11" s="84" t="str">
        <f t="shared" si="25"/>
        <v/>
      </c>
      <c r="CW11" s="84">
        <f>IFERROR(FIND("IBAMA",consulta_completa__11[[#This Row],[14 - Inst. Atuando no Local]]),0)</f>
        <v>0</v>
      </c>
      <c r="CX11" s="84" t="str">
        <f t="shared" si="26"/>
        <v/>
      </c>
      <c r="CY11" s="84" t="str">
        <f>IF(consulta_completa__11[[#This Row],[14 - Inst. Atuando no Local]]="","X","")</f>
        <v/>
      </c>
      <c r="CZ11" s="84">
        <f>IFERROR(FIND("OUTRA (S)",consulta_completa__11[[#This Row],[14 - Inst. Atuando no Local]]),0)</f>
        <v>0</v>
      </c>
      <c r="DA11" s="84" t="str">
        <f t="shared" si="27"/>
        <v/>
      </c>
      <c r="DB11" s="35" t="str">
        <f t="shared" si="28"/>
        <v>Sim</v>
      </c>
      <c r="DC11" s="35" t="str">
        <f t="shared" si="29"/>
        <v>Não</v>
      </c>
      <c r="DD11" s="35" t="str">
        <f t="shared" si="30"/>
        <v>Sim</v>
      </c>
      <c r="DE11" s="87" t="str">
        <f t="shared" si="1"/>
        <v>Estadual</v>
      </c>
    </row>
    <row r="12" spans="1:114">
      <c r="A12" s="14">
        <v>20251561230</v>
      </c>
      <c r="B12" s="1">
        <v>45662</v>
      </c>
      <c r="C12" t="s">
        <v>269</v>
      </c>
      <c r="D12" t="s">
        <v>180</v>
      </c>
      <c r="E12" t="s">
        <v>162</v>
      </c>
      <c r="F12" t="s">
        <v>163</v>
      </c>
      <c r="G12" t="s">
        <v>113</v>
      </c>
      <c r="H12" t="s">
        <v>114</v>
      </c>
      <c r="I12" t="s">
        <v>114</v>
      </c>
      <c r="J12" t="s">
        <v>270</v>
      </c>
      <c r="K12" t="s">
        <v>113</v>
      </c>
      <c r="L12" t="s">
        <v>113</v>
      </c>
      <c r="M12" t="s">
        <v>140</v>
      </c>
      <c r="N12" t="s">
        <v>271</v>
      </c>
      <c r="O12" t="s">
        <v>239</v>
      </c>
      <c r="P12" t="s">
        <v>272</v>
      </c>
      <c r="Q12" t="s">
        <v>122</v>
      </c>
      <c r="R12" t="s">
        <v>123</v>
      </c>
      <c r="S12" t="s">
        <v>113</v>
      </c>
      <c r="T12" t="s">
        <v>273</v>
      </c>
      <c r="U12" t="s">
        <v>274</v>
      </c>
      <c r="V12" t="s">
        <v>274</v>
      </c>
      <c r="Z12" t="s">
        <v>113</v>
      </c>
      <c r="AA12" t="s">
        <v>113</v>
      </c>
      <c r="AB12" t="s">
        <v>275</v>
      </c>
      <c r="AC12" t="s">
        <v>276</v>
      </c>
      <c r="AD12">
        <v>1</v>
      </c>
      <c r="AE12" t="s">
        <v>277</v>
      </c>
      <c r="AF12" t="s">
        <v>278</v>
      </c>
      <c r="AG12" t="s">
        <v>279</v>
      </c>
      <c r="AH12" t="s">
        <v>131</v>
      </c>
      <c r="AI12" t="s">
        <v>131</v>
      </c>
      <c r="AJ12" t="s">
        <v>132</v>
      </c>
      <c r="AK12" t="s">
        <v>113</v>
      </c>
      <c r="AL12" t="s">
        <v>280</v>
      </c>
      <c r="AM12" t="s">
        <v>281</v>
      </c>
      <c r="AN12" t="s">
        <v>282</v>
      </c>
      <c r="AO12" t="s">
        <v>283</v>
      </c>
      <c r="AP12">
        <v>31982625614</v>
      </c>
      <c r="AQ12" t="s">
        <v>284</v>
      </c>
      <c r="AR12" t="s">
        <v>113</v>
      </c>
      <c r="AS12" t="s">
        <v>113</v>
      </c>
      <c r="AT12" t="s">
        <v>113</v>
      </c>
      <c r="AU12" t="s">
        <v>113</v>
      </c>
      <c r="AW12" t="s">
        <v>113</v>
      </c>
      <c r="AX12" s="82">
        <f>IFERROR(FIND("Óbitos/feridos",consulta_completa__11[[#This Row],[13 - Ocorrências/Ambientes Atingidos]]),0)</f>
        <v>0</v>
      </c>
      <c r="AY12" s="83" t="str">
        <f t="shared" si="2"/>
        <v/>
      </c>
      <c r="AZ12" s="82">
        <f>IFERROR(FIND("População afetada/evacuada",consulta_completa__11[[#This Row],[13 - Ocorrências/Ambientes Atingidos]]),0)</f>
        <v>0</v>
      </c>
      <c r="BA12" s="82" t="str">
        <f t="shared" si="3"/>
        <v/>
      </c>
      <c r="BB12" s="82">
        <f>IFERROR(FIND("Suspensão de abastecimento de água",consulta_completa__11[[#This Row],[13 - Ocorrências/Ambientes Atingidos]]),0)</f>
        <v>0</v>
      </c>
      <c r="BC12" s="83" t="str">
        <f t="shared" si="31"/>
        <v/>
      </c>
      <c r="BD12" s="82">
        <f>IFERROR(FIND("Rio/córrego",consulta_completa__11[[#This Row],[13 - Ocorrências/Ambientes Atingidos]]),0)</f>
        <v>0</v>
      </c>
      <c r="BE12" s="83" t="str">
        <f t="shared" si="4"/>
        <v/>
      </c>
      <c r="BF12" s="82">
        <f>IFERROR(FIND("Lago",consulta_completa__11[[#This Row],[13 - Ocorrências/Ambientes Atingidos]]),0)</f>
        <v>0</v>
      </c>
      <c r="BG12" s="83" t="str">
        <f t="shared" si="5"/>
        <v/>
      </c>
      <c r="BH12" s="82">
        <f>IFERROR(FIND("Mar",consulta_completa__11[[#This Row],[13 - Ocorrências/Ambientes Atingidos]]),0)</f>
        <v>0</v>
      </c>
      <c r="BI12" s="83" t="str">
        <f t="shared" si="6"/>
        <v/>
      </c>
      <c r="BJ12" s="82">
        <f>IFERROR(FIND("Praia",consulta_completa__11[[#This Row],[13 - Ocorrências/Ambientes Atingidos]]),0)</f>
        <v>0</v>
      </c>
      <c r="BK12" s="83" t="str">
        <f t="shared" si="7"/>
        <v/>
      </c>
      <c r="BL12" s="82">
        <f>IFERROR(FIND("Solo",consulta_completa__11[[#This Row],[13 - Ocorrências/Ambientes Atingidos]]),0)</f>
        <v>1</v>
      </c>
      <c r="BM12" s="83" t="str">
        <f t="shared" si="8"/>
        <v>X</v>
      </c>
      <c r="BN12" s="82">
        <f>IFERROR(FIND("Águas subterrâneas",consulta_completa__11[[#This Row],[13 - Ocorrências/Ambientes Atingidos]]),0)</f>
        <v>0</v>
      </c>
      <c r="BO12" s="83" t="str">
        <f t="shared" si="9"/>
        <v/>
      </c>
      <c r="BP12" s="82">
        <f>IFERROR(FIND("Atmosfera",consulta_completa__11[[#This Row],[13 - Ocorrências/Ambientes Atingidos]]),0)</f>
        <v>0</v>
      </c>
      <c r="BQ12" s="83" t="str">
        <f t="shared" si="10"/>
        <v/>
      </c>
      <c r="BR12" s="82">
        <f>IFERROR(FIND("Flora",consulta_completa__11[[#This Row],[13 - Ocorrências/Ambientes Atingidos]]),0)</f>
        <v>0</v>
      </c>
      <c r="BS12" s="83" t="str">
        <f t="shared" si="11"/>
        <v/>
      </c>
      <c r="BT12" s="82">
        <f>IFERROR(FIND("Fauna",consulta_completa__11[[#This Row],[13 - Ocorrências/Ambientes Atingidos]]),0)</f>
        <v>0</v>
      </c>
      <c r="BU12" s="83" t="str">
        <f t="shared" si="12"/>
        <v/>
      </c>
      <c r="BV12" s="82">
        <f>IFERROR(FIND("UC federal",consulta_completa__11[[#This Row],[13 - Ocorrências/Ambientes Atingidos]]),0)</f>
        <v>0</v>
      </c>
      <c r="BW12" s="83" t="str">
        <f t="shared" si="13"/>
        <v/>
      </c>
      <c r="BX12" s="82">
        <f>IFERROR(FIND("UC estadual/municipal",consulta_completa__11[[#This Row],[13 - Ocorrências/Ambientes Atingidos]]),0)</f>
        <v>0</v>
      </c>
      <c r="BY12" s="83" t="str">
        <f t="shared" si="14"/>
        <v/>
      </c>
      <c r="BZ12" s="82">
        <f>IFERROR(FIND("Outro(s)",consulta_completa__11[[#This Row],[13 - Ocorrências/Ambientes Atingidos]]),0)</f>
        <v>0</v>
      </c>
      <c r="CA12" s="83" t="str">
        <f t="shared" si="15"/>
        <v/>
      </c>
      <c r="CB12" s="82">
        <f>IFERROR(FIND("Sem dano",consulta_completa__11[[#This Row],[13 - Ocorrências/Ambientes Atingidos]]),0)</f>
        <v>0</v>
      </c>
      <c r="CC12" s="83" t="str">
        <f t="shared" si="16"/>
        <v/>
      </c>
      <c r="CD12" s="82" t="str">
        <f>IF(consulta_completa__11[[#This Row],[13 - Ocorrências/Ambientes Atingidos]]="","X","")</f>
        <v/>
      </c>
      <c r="CE12" s="84">
        <f>IFERROR(FIND("IBAMA",consulta_completa__11[[#This Row],[14 - Inst. Atuando no Local]]),0)</f>
        <v>0</v>
      </c>
      <c r="CF12" s="84" t="str">
        <f t="shared" si="17"/>
        <v/>
      </c>
      <c r="CG12" s="84">
        <f>IFERROR(FIND("OEMA",consulta_completa__11[[#This Row],[14 - Inst. Atuando no Local]]),0)</f>
        <v>0</v>
      </c>
      <c r="CH12" s="84" t="str">
        <f t="shared" si="18"/>
        <v/>
      </c>
      <c r="CI12" s="84">
        <f>IFERROR(FIND("DEFESA CIVIL",consulta_completa__11[[#This Row],[14 - Inst. Atuando no Local]]),0)</f>
        <v>0</v>
      </c>
      <c r="CJ12" s="84" t="str">
        <f t="shared" si="19"/>
        <v/>
      </c>
      <c r="CK12" s="84">
        <f>IFERROR(FIND("CORPO DE BOMBEIROS",consulta_completa__11[[#This Row],[14 - Inst. Atuando no Local]]),0)</f>
        <v>0</v>
      </c>
      <c r="CL12" s="84" t="str">
        <f t="shared" si="20"/>
        <v/>
      </c>
      <c r="CM12" s="84">
        <f>IFERROR(FIND("POLÍCIA RODOVIÁRIA",consulta_completa__11[[#This Row],[14 - Inst. Atuando no Local]]),0)</f>
        <v>0</v>
      </c>
      <c r="CN12" s="84" t="str">
        <f t="shared" si="21"/>
        <v/>
      </c>
      <c r="CO12" s="84">
        <f>IFERROR(FIND("POLÍCIA MILITAR",consulta_completa__11[[#This Row],[14 - Inst. Atuando no Local]]),0)</f>
        <v>0</v>
      </c>
      <c r="CP12" s="84" t="str">
        <f t="shared" si="22"/>
        <v/>
      </c>
      <c r="CQ12" s="84">
        <f>IFERROR(FIND("POLÍCIA CIVIL",consulta_completa__11[[#This Row],[14 - Inst. Atuando no Local]]),0)</f>
        <v>0</v>
      </c>
      <c r="CR12" s="84" t="str">
        <f t="shared" si="23"/>
        <v/>
      </c>
      <c r="CS12" s="84">
        <f>IFERROR(FIND("MARINHA DO BRASIL",consulta_completa__11[[#This Row],[14 - Inst. Atuando no Local]]),0)</f>
        <v>0</v>
      </c>
      <c r="CT12" s="84" t="str">
        <f t="shared" si="24"/>
        <v/>
      </c>
      <c r="CU12" s="84">
        <f>IFERROR(FIND("EMPRESA ESPECIALIZADA EM ATENDIMENTO",consulta_completa__11[[#This Row],[14 - Inst. Atuando no Local]]),0)</f>
        <v>0</v>
      </c>
      <c r="CV12" s="84" t="str">
        <f t="shared" si="25"/>
        <v/>
      </c>
      <c r="CW12" s="84">
        <f>IFERROR(FIND("IBAMA",consulta_completa__11[[#This Row],[14 - Inst. Atuando no Local]]),0)</f>
        <v>0</v>
      </c>
      <c r="CX12" s="84" t="str">
        <f t="shared" si="26"/>
        <v/>
      </c>
      <c r="CY12" s="84" t="str">
        <f>IF(consulta_completa__11[[#This Row],[14 - Inst. Atuando no Local]]="","X","")</f>
        <v/>
      </c>
      <c r="CZ12" s="84">
        <f>IFERROR(FIND("OUTRA (S)",consulta_completa__11[[#This Row],[14 - Inst. Atuando no Local]]),0)</f>
        <v>0</v>
      </c>
      <c r="DA12" s="84" t="str">
        <f t="shared" si="27"/>
        <v/>
      </c>
      <c r="DB12" s="35" t="str">
        <f t="shared" si="28"/>
        <v>Sim</v>
      </c>
      <c r="DC12" s="35" t="str">
        <f t="shared" si="29"/>
        <v>Não</v>
      </c>
      <c r="DD12" s="35" t="str">
        <f t="shared" si="30"/>
        <v>Sim</v>
      </c>
      <c r="DE12" s="87" t="str">
        <f t="shared" si="1"/>
        <v>Federal</v>
      </c>
    </row>
    <row r="13" spans="1:114">
      <c r="A13" s="14">
        <v>202511414430</v>
      </c>
      <c r="B13" s="1">
        <v>45662</v>
      </c>
      <c r="C13" t="s">
        <v>285</v>
      </c>
      <c r="D13" t="s">
        <v>180</v>
      </c>
      <c r="E13" t="s">
        <v>286</v>
      </c>
      <c r="F13" t="s">
        <v>163</v>
      </c>
      <c r="G13" t="s">
        <v>287</v>
      </c>
      <c r="H13" t="s">
        <v>113</v>
      </c>
      <c r="I13" t="s">
        <v>113</v>
      </c>
      <c r="J13" t="s">
        <v>113</v>
      </c>
      <c r="K13" t="s">
        <v>114</v>
      </c>
      <c r="L13" t="s">
        <v>114</v>
      </c>
      <c r="M13" t="s">
        <v>140</v>
      </c>
      <c r="N13" t="s">
        <v>141</v>
      </c>
      <c r="O13" t="s">
        <v>185</v>
      </c>
      <c r="P13" t="s">
        <v>272</v>
      </c>
      <c r="Q13" t="s">
        <v>143</v>
      </c>
      <c r="R13" t="s">
        <v>123</v>
      </c>
      <c r="S13" t="s">
        <v>113</v>
      </c>
      <c r="T13" t="s">
        <v>288</v>
      </c>
      <c r="U13" t="s">
        <v>289</v>
      </c>
      <c r="V13" t="s">
        <v>290</v>
      </c>
      <c r="Z13" t="s">
        <v>291</v>
      </c>
      <c r="AA13" t="s">
        <v>113</v>
      </c>
      <c r="AB13" t="s">
        <v>292</v>
      </c>
      <c r="AC13" t="s">
        <v>293</v>
      </c>
      <c r="AD13">
        <v>2</v>
      </c>
      <c r="AE13" t="s">
        <v>294</v>
      </c>
      <c r="AF13" t="s">
        <v>113</v>
      </c>
      <c r="AG13" t="s">
        <v>113</v>
      </c>
      <c r="AH13" t="s">
        <v>194</v>
      </c>
      <c r="AI13" t="s">
        <v>132</v>
      </c>
      <c r="AJ13" t="s">
        <v>131</v>
      </c>
      <c r="AK13" t="s">
        <v>295</v>
      </c>
      <c r="AL13" t="s">
        <v>113</v>
      </c>
      <c r="AM13" t="s">
        <v>264</v>
      </c>
      <c r="AN13" t="s">
        <v>265</v>
      </c>
      <c r="AO13" t="s">
        <v>266</v>
      </c>
      <c r="AQ13" t="s">
        <v>267</v>
      </c>
      <c r="AR13" t="s">
        <v>113</v>
      </c>
      <c r="AS13" t="s">
        <v>113</v>
      </c>
      <c r="AT13" t="s">
        <v>113</v>
      </c>
      <c r="AU13" t="s">
        <v>113</v>
      </c>
      <c r="AW13" t="s">
        <v>113</v>
      </c>
      <c r="AX13" s="82">
        <f>IFERROR(FIND("Óbitos/feridos",consulta_completa__11[[#This Row],[13 - Ocorrências/Ambientes Atingidos]]),0)</f>
        <v>0</v>
      </c>
      <c r="AY13" s="83" t="str">
        <f t="shared" si="2"/>
        <v/>
      </c>
      <c r="AZ13" s="82">
        <f>IFERROR(FIND("População afetada/evacuada",consulta_completa__11[[#This Row],[13 - Ocorrências/Ambientes Atingidos]]),0)</f>
        <v>0</v>
      </c>
      <c r="BA13" s="82" t="str">
        <f t="shared" si="3"/>
        <v/>
      </c>
      <c r="BB13" s="82">
        <f>IFERROR(FIND("Suspensão de abastecimento de água",consulta_completa__11[[#This Row],[13 - Ocorrências/Ambientes Atingidos]]),0)</f>
        <v>0</v>
      </c>
      <c r="BC13" s="83" t="str">
        <f t="shared" si="31"/>
        <v/>
      </c>
      <c r="BD13" s="82">
        <f>IFERROR(FIND("Rio/córrego",consulta_completa__11[[#This Row],[13 - Ocorrências/Ambientes Atingidos]]),0)</f>
        <v>0</v>
      </c>
      <c r="BE13" s="83" t="str">
        <f t="shared" si="4"/>
        <v/>
      </c>
      <c r="BF13" s="82">
        <f>IFERROR(FIND("Lago",consulta_completa__11[[#This Row],[13 - Ocorrências/Ambientes Atingidos]]),0)</f>
        <v>0</v>
      </c>
      <c r="BG13" s="83" t="str">
        <f t="shared" si="5"/>
        <v/>
      </c>
      <c r="BH13" s="82">
        <f>IFERROR(FIND("Mar",consulta_completa__11[[#This Row],[13 - Ocorrências/Ambientes Atingidos]]),0)</f>
        <v>0</v>
      </c>
      <c r="BI13" s="83" t="str">
        <f t="shared" si="6"/>
        <v/>
      </c>
      <c r="BJ13" s="82">
        <f>IFERROR(FIND("Praia",consulta_completa__11[[#This Row],[13 - Ocorrências/Ambientes Atingidos]]),0)</f>
        <v>0</v>
      </c>
      <c r="BK13" s="83" t="str">
        <f t="shared" si="7"/>
        <v/>
      </c>
      <c r="BL13" s="82">
        <f>IFERROR(FIND("Solo",consulta_completa__11[[#This Row],[13 - Ocorrências/Ambientes Atingidos]]),0)</f>
        <v>1</v>
      </c>
      <c r="BM13" s="83" t="str">
        <f t="shared" si="8"/>
        <v>X</v>
      </c>
      <c r="BN13" s="82">
        <f>IFERROR(FIND("Águas subterrâneas",consulta_completa__11[[#This Row],[13 - Ocorrências/Ambientes Atingidos]]),0)</f>
        <v>0</v>
      </c>
      <c r="BO13" s="83" t="str">
        <f t="shared" si="9"/>
        <v/>
      </c>
      <c r="BP13" s="82">
        <f>IFERROR(FIND("Atmosfera",consulta_completa__11[[#This Row],[13 - Ocorrências/Ambientes Atingidos]]),0)</f>
        <v>0</v>
      </c>
      <c r="BQ13" s="83" t="str">
        <f t="shared" si="10"/>
        <v/>
      </c>
      <c r="BR13" s="82">
        <f>IFERROR(FIND("Flora",consulta_completa__11[[#This Row],[13 - Ocorrências/Ambientes Atingidos]]),0)</f>
        <v>0</v>
      </c>
      <c r="BS13" s="83" t="str">
        <f t="shared" si="11"/>
        <v/>
      </c>
      <c r="BT13" s="82">
        <f>IFERROR(FIND("Fauna",consulta_completa__11[[#This Row],[13 - Ocorrências/Ambientes Atingidos]]),0)</f>
        <v>0</v>
      </c>
      <c r="BU13" s="83" t="str">
        <f t="shared" si="12"/>
        <v/>
      </c>
      <c r="BV13" s="82">
        <f>IFERROR(FIND("UC federal",consulta_completa__11[[#This Row],[13 - Ocorrências/Ambientes Atingidos]]),0)</f>
        <v>0</v>
      </c>
      <c r="BW13" s="83" t="str">
        <f t="shared" si="13"/>
        <v/>
      </c>
      <c r="BX13" s="82">
        <f>IFERROR(FIND("UC estadual/municipal",consulta_completa__11[[#This Row],[13 - Ocorrências/Ambientes Atingidos]]),0)</f>
        <v>0</v>
      </c>
      <c r="BY13" s="83" t="str">
        <f t="shared" si="14"/>
        <v/>
      </c>
      <c r="BZ13" s="82">
        <f>IFERROR(FIND("Outro(s)",consulta_completa__11[[#This Row],[13 - Ocorrências/Ambientes Atingidos]]),0)</f>
        <v>0</v>
      </c>
      <c r="CA13" s="83" t="str">
        <f t="shared" si="15"/>
        <v/>
      </c>
      <c r="CB13" s="82">
        <f>IFERROR(FIND("Sem dano",consulta_completa__11[[#This Row],[13 - Ocorrências/Ambientes Atingidos]]),0)</f>
        <v>0</v>
      </c>
      <c r="CC13" s="83" t="str">
        <f t="shared" si="16"/>
        <v/>
      </c>
      <c r="CD13" s="82" t="str">
        <f>IF(consulta_completa__11[[#This Row],[13 - Ocorrências/Ambientes Atingidos]]="","X","")</f>
        <v/>
      </c>
      <c r="CE13" s="84">
        <f>IFERROR(FIND("IBAMA",consulta_completa__11[[#This Row],[14 - Inst. Atuando no Local]]),0)</f>
        <v>0</v>
      </c>
      <c r="CF13" s="84" t="str">
        <f t="shared" si="17"/>
        <v/>
      </c>
      <c r="CG13" s="84">
        <f>IFERROR(FIND("OEMA",consulta_completa__11[[#This Row],[14 - Inst. Atuando no Local]]),0)</f>
        <v>0</v>
      </c>
      <c r="CH13" s="84" t="str">
        <f t="shared" si="18"/>
        <v/>
      </c>
      <c r="CI13" s="84">
        <f>IFERROR(FIND("DEFESA CIVIL",consulta_completa__11[[#This Row],[14 - Inst. Atuando no Local]]),0)</f>
        <v>0</v>
      </c>
      <c r="CJ13" s="84" t="str">
        <f t="shared" si="19"/>
        <v/>
      </c>
      <c r="CK13" s="84">
        <f>IFERROR(FIND("CORPO DE BOMBEIROS",consulta_completa__11[[#This Row],[14 - Inst. Atuando no Local]]),0)</f>
        <v>0</v>
      </c>
      <c r="CL13" s="84" t="str">
        <f t="shared" si="20"/>
        <v/>
      </c>
      <c r="CM13" s="84">
        <f>IFERROR(FIND("POLÍCIA RODOVIÁRIA",consulta_completa__11[[#This Row],[14 - Inst. Atuando no Local]]),0)</f>
        <v>0</v>
      </c>
      <c r="CN13" s="84" t="str">
        <f t="shared" si="21"/>
        <v/>
      </c>
      <c r="CO13" s="84">
        <f>IFERROR(FIND("POLÍCIA MILITAR",consulta_completa__11[[#This Row],[14 - Inst. Atuando no Local]]),0)</f>
        <v>0</v>
      </c>
      <c r="CP13" s="84" t="str">
        <f t="shared" si="22"/>
        <v/>
      </c>
      <c r="CQ13" s="84">
        <f>IFERROR(FIND("POLÍCIA CIVIL",consulta_completa__11[[#This Row],[14 - Inst. Atuando no Local]]),0)</f>
        <v>0</v>
      </c>
      <c r="CR13" s="84" t="str">
        <f t="shared" si="23"/>
        <v/>
      </c>
      <c r="CS13" s="84">
        <f>IFERROR(FIND("MARINHA DO BRASIL",consulta_completa__11[[#This Row],[14 - Inst. Atuando no Local]]),0)</f>
        <v>0</v>
      </c>
      <c r="CT13" s="84" t="str">
        <f t="shared" si="24"/>
        <v/>
      </c>
      <c r="CU13" s="84">
        <f>IFERROR(FIND("EMPRESA ESPECIALIZADA EM ATENDIMENTO",consulta_completa__11[[#This Row],[14 - Inst. Atuando no Local]]),0)</f>
        <v>0</v>
      </c>
      <c r="CV13" s="84" t="str">
        <f t="shared" si="25"/>
        <v/>
      </c>
      <c r="CW13" s="84">
        <f>IFERROR(FIND("IBAMA",consulta_completa__11[[#This Row],[14 - Inst. Atuando no Local]]),0)</f>
        <v>0</v>
      </c>
      <c r="CX13" s="84" t="str">
        <f t="shared" si="26"/>
        <v/>
      </c>
      <c r="CY13" s="84" t="str">
        <f>IF(consulta_completa__11[[#This Row],[14 - Inst. Atuando no Local]]="","X","")</f>
        <v/>
      </c>
      <c r="CZ13" s="84">
        <f>IFERROR(FIND("OUTRA (S)",consulta_completa__11[[#This Row],[14 - Inst. Atuando no Local]]),0)</f>
        <v>0</v>
      </c>
      <c r="DA13" s="84" t="str">
        <f t="shared" si="27"/>
        <v/>
      </c>
      <c r="DB13" s="35" t="str">
        <f t="shared" si="28"/>
        <v>Sim</v>
      </c>
      <c r="DC13" s="35" t="str">
        <f t="shared" si="29"/>
        <v>Não</v>
      </c>
      <c r="DD13" s="35" t="str">
        <f t="shared" si="30"/>
        <v>Sim</v>
      </c>
      <c r="DE13" s="87" t="str">
        <f t="shared" si="1"/>
        <v>Estadual</v>
      </c>
    </row>
    <row r="14" spans="1:114">
      <c r="A14" s="14">
        <v>20251761252</v>
      </c>
      <c r="B14" s="1">
        <v>45663</v>
      </c>
      <c r="C14" t="s">
        <v>296</v>
      </c>
      <c r="D14" t="s">
        <v>212</v>
      </c>
      <c r="E14" t="s">
        <v>286</v>
      </c>
      <c r="F14" t="s">
        <v>112</v>
      </c>
      <c r="G14" t="s">
        <v>113</v>
      </c>
      <c r="H14" t="s">
        <v>114</v>
      </c>
      <c r="I14" t="s">
        <v>114</v>
      </c>
      <c r="J14" t="s">
        <v>113</v>
      </c>
      <c r="K14" t="s">
        <v>114</v>
      </c>
      <c r="L14" t="s">
        <v>114</v>
      </c>
      <c r="M14" t="s">
        <v>297</v>
      </c>
      <c r="N14" t="s">
        <v>298</v>
      </c>
      <c r="O14" t="s">
        <v>120</v>
      </c>
      <c r="P14" t="s">
        <v>299</v>
      </c>
      <c r="Q14" t="s">
        <v>167</v>
      </c>
      <c r="R14" t="s">
        <v>123</v>
      </c>
      <c r="S14" t="s">
        <v>113</v>
      </c>
      <c r="T14" t="s">
        <v>300</v>
      </c>
      <c r="U14" t="s">
        <v>301</v>
      </c>
      <c r="V14" t="s">
        <v>302</v>
      </c>
      <c r="Z14" t="s">
        <v>303</v>
      </c>
      <c r="AA14" t="s">
        <v>304</v>
      </c>
      <c r="AB14" t="s">
        <v>305</v>
      </c>
      <c r="AC14" t="s">
        <v>306</v>
      </c>
      <c r="AD14">
        <v>0</v>
      </c>
      <c r="AE14" t="s">
        <v>307</v>
      </c>
      <c r="AF14" t="s">
        <v>113</v>
      </c>
      <c r="AG14" t="s">
        <v>113</v>
      </c>
      <c r="AH14" t="s">
        <v>131</v>
      </c>
      <c r="AI14" t="s">
        <v>131</v>
      </c>
      <c r="AJ14" t="s">
        <v>132</v>
      </c>
      <c r="AK14" t="s">
        <v>113</v>
      </c>
      <c r="AL14" t="s">
        <v>308</v>
      </c>
      <c r="AM14" t="s">
        <v>309</v>
      </c>
      <c r="AN14" t="s">
        <v>113</v>
      </c>
      <c r="AO14" t="s">
        <v>113</v>
      </c>
      <c r="AQ14" t="s">
        <v>310</v>
      </c>
      <c r="AR14" t="s">
        <v>113</v>
      </c>
      <c r="AS14" t="s">
        <v>113</v>
      </c>
      <c r="AT14" t="s">
        <v>113</v>
      </c>
      <c r="AU14" t="s">
        <v>113</v>
      </c>
      <c r="AW14" t="s">
        <v>113</v>
      </c>
      <c r="AX14" s="82">
        <f>IFERROR(FIND("Óbitos/feridos",consulta_completa__11[[#This Row],[13 - Ocorrências/Ambientes Atingidos]]),0)</f>
        <v>1</v>
      </c>
      <c r="AY14" s="83" t="str">
        <f t="shared" si="2"/>
        <v>X</v>
      </c>
      <c r="AZ14" s="82">
        <f>IFERROR(FIND("População afetada/evacuada",consulta_completa__11[[#This Row],[13 - Ocorrências/Ambientes Atingidos]]),0)</f>
        <v>0</v>
      </c>
      <c r="BA14" s="82" t="str">
        <f t="shared" si="3"/>
        <v/>
      </c>
      <c r="BB14" s="82">
        <f>IFERROR(FIND("Suspensão de abastecimento de água",consulta_completa__11[[#This Row],[13 - Ocorrências/Ambientes Atingidos]]),0)</f>
        <v>0</v>
      </c>
      <c r="BC14" s="83" t="str">
        <f t="shared" si="31"/>
        <v/>
      </c>
      <c r="BD14" s="82">
        <f>IFERROR(FIND("Rio/córrego",consulta_completa__11[[#This Row],[13 - Ocorrências/Ambientes Atingidos]]),0)</f>
        <v>0</v>
      </c>
      <c r="BE14" s="83" t="str">
        <f t="shared" si="4"/>
        <v/>
      </c>
      <c r="BF14" s="82">
        <f>IFERROR(FIND("Lago",consulta_completa__11[[#This Row],[13 - Ocorrências/Ambientes Atingidos]]),0)</f>
        <v>0</v>
      </c>
      <c r="BG14" s="83" t="str">
        <f t="shared" si="5"/>
        <v/>
      </c>
      <c r="BH14" s="82">
        <f>IFERROR(FIND("Mar",consulta_completa__11[[#This Row],[13 - Ocorrências/Ambientes Atingidos]]),0)</f>
        <v>0</v>
      </c>
      <c r="BI14" s="83" t="str">
        <f t="shared" si="6"/>
        <v/>
      </c>
      <c r="BJ14" s="82">
        <f>IFERROR(FIND("Praia",consulta_completa__11[[#This Row],[13 - Ocorrências/Ambientes Atingidos]]),0)</f>
        <v>0</v>
      </c>
      <c r="BK14" s="83" t="str">
        <f t="shared" si="7"/>
        <v/>
      </c>
      <c r="BL14" s="82">
        <f>IFERROR(FIND("Solo",consulta_completa__11[[#This Row],[13 - Ocorrências/Ambientes Atingidos]]),0)</f>
        <v>17</v>
      </c>
      <c r="BM14" s="83" t="str">
        <f t="shared" si="8"/>
        <v>X</v>
      </c>
      <c r="BN14" s="82">
        <f>IFERROR(FIND("Águas subterrâneas",consulta_completa__11[[#This Row],[13 - Ocorrências/Ambientes Atingidos]]),0)</f>
        <v>0</v>
      </c>
      <c r="BO14" s="83" t="str">
        <f t="shared" si="9"/>
        <v/>
      </c>
      <c r="BP14" s="82">
        <f>IFERROR(FIND("Atmosfera",consulta_completa__11[[#This Row],[13 - Ocorrências/Ambientes Atingidos]]),0)</f>
        <v>0</v>
      </c>
      <c r="BQ14" s="83" t="str">
        <f t="shared" si="10"/>
        <v/>
      </c>
      <c r="BR14" s="82">
        <f>IFERROR(FIND("Flora",consulta_completa__11[[#This Row],[13 - Ocorrências/Ambientes Atingidos]]),0)</f>
        <v>0</v>
      </c>
      <c r="BS14" s="83" t="str">
        <f t="shared" si="11"/>
        <v/>
      </c>
      <c r="BT14" s="82">
        <f>IFERROR(FIND("Fauna",consulta_completa__11[[#This Row],[13 - Ocorrências/Ambientes Atingidos]]),0)</f>
        <v>0</v>
      </c>
      <c r="BU14" s="83" t="str">
        <f t="shared" si="12"/>
        <v/>
      </c>
      <c r="BV14" s="82">
        <f>IFERROR(FIND("UC federal",consulta_completa__11[[#This Row],[13 - Ocorrências/Ambientes Atingidos]]),0)</f>
        <v>0</v>
      </c>
      <c r="BW14" s="83" t="str">
        <f t="shared" si="13"/>
        <v/>
      </c>
      <c r="BX14" s="82">
        <f>IFERROR(FIND("UC estadual/municipal",consulta_completa__11[[#This Row],[13 - Ocorrências/Ambientes Atingidos]]),0)</f>
        <v>0</v>
      </c>
      <c r="BY14" s="83" t="str">
        <f t="shared" si="14"/>
        <v/>
      </c>
      <c r="BZ14" s="82">
        <f>IFERROR(FIND("Outro(s)",consulta_completa__11[[#This Row],[13 - Ocorrências/Ambientes Atingidos]]),0)</f>
        <v>0</v>
      </c>
      <c r="CA14" s="83" t="str">
        <f t="shared" si="15"/>
        <v/>
      </c>
      <c r="CB14" s="82">
        <f>IFERROR(FIND("Sem dano",consulta_completa__11[[#This Row],[13 - Ocorrências/Ambientes Atingidos]]),0)</f>
        <v>0</v>
      </c>
      <c r="CC14" s="83" t="str">
        <f t="shared" si="16"/>
        <v/>
      </c>
      <c r="CD14" s="82" t="str">
        <f>IF(consulta_completa__11[[#This Row],[13 - Ocorrências/Ambientes Atingidos]]="","X","")</f>
        <v/>
      </c>
      <c r="CE14" s="84">
        <f>IFERROR(FIND("IBAMA",consulta_completa__11[[#This Row],[14 - Inst. Atuando no Local]]),0)</f>
        <v>0</v>
      </c>
      <c r="CF14" s="84" t="str">
        <f t="shared" si="17"/>
        <v/>
      </c>
      <c r="CG14" s="84">
        <f>IFERROR(FIND("OEMA",consulta_completa__11[[#This Row],[14 - Inst. Atuando no Local]]),0)</f>
        <v>0</v>
      </c>
      <c r="CH14" s="84" t="str">
        <f t="shared" si="18"/>
        <v/>
      </c>
      <c r="CI14" s="84">
        <f>IFERROR(FIND("DEFESA CIVIL",consulta_completa__11[[#This Row],[14 - Inst. Atuando no Local]]),0)</f>
        <v>0</v>
      </c>
      <c r="CJ14" s="84" t="str">
        <f t="shared" si="19"/>
        <v/>
      </c>
      <c r="CK14" s="84">
        <f>IFERROR(FIND("CORPO DE BOMBEIROS",consulta_completa__11[[#This Row],[14 - Inst. Atuando no Local]]),0)</f>
        <v>0</v>
      </c>
      <c r="CL14" s="84" t="str">
        <f t="shared" si="20"/>
        <v/>
      </c>
      <c r="CM14" s="84">
        <f>IFERROR(FIND("POLÍCIA RODOVIÁRIA",consulta_completa__11[[#This Row],[14 - Inst. Atuando no Local]]),0)</f>
        <v>0</v>
      </c>
      <c r="CN14" s="84" t="str">
        <f t="shared" si="21"/>
        <v/>
      </c>
      <c r="CO14" s="84">
        <f>IFERROR(FIND("POLÍCIA MILITAR",consulta_completa__11[[#This Row],[14 - Inst. Atuando no Local]]),0)</f>
        <v>0</v>
      </c>
      <c r="CP14" s="84" t="str">
        <f t="shared" si="22"/>
        <v/>
      </c>
      <c r="CQ14" s="84">
        <f>IFERROR(FIND("POLÍCIA CIVIL",consulta_completa__11[[#This Row],[14 - Inst. Atuando no Local]]),0)</f>
        <v>0</v>
      </c>
      <c r="CR14" s="84" t="str">
        <f t="shared" si="23"/>
        <v/>
      </c>
      <c r="CS14" s="84">
        <f>IFERROR(FIND("MARINHA DO BRASIL",consulta_completa__11[[#This Row],[14 - Inst. Atuando no Local]]),0)</f>
        <v>0</v>
      </c>
      <c r="CT14" s="84" t="str">
        <f t="shared" si="24"/>
        <v/>
      </c>
      <c r="CU14" s="84">
        <f>IFERROR(FIND("EMPRESA ESPECIALIZADA EM ATENDIMENTO",consulta_completa__11[[#This Row],[14 - Inst. Atuando no Local]]),0)</f>
        <v>0</v>
      </c>
      <c r="CV14" s="84" t="str">
        <f t="shared" si="25"/>
        <v/>
      </c>
      <c r="CW14" s="84">
        <f>IFERROR(FIND("IBAMA",consulta_completa__11[[#This Row],[14 - Inst. Atuando no Local]]),0)</f>
        <v>0</v>
      </c>
      <c r="CX14" s="84" t="str">
        <f t="shared" si="26"/>
        <v/>
      </c>
      <c r="CY14" s="84" t="str">
        <f>IF(consulta_completa__11[[#This Row],[14 - Inst. Atuando no Local]]="","X","")</f>
        <v/>
      </c>
      <c r="CZ14" s="84">
        <f>IFERROR(FIND("OUTRA (S)",consulta_completa__11[[#This Row],[14 - Inst. Atuando no Local]]),0)</f>
        <v>0</v>
      </c>
      <c r="DA14" s="84" t="str">
        <f t="shared" si="27"/>
        <v/>
      </c>
      <c r="DB14" s="35" t="str">
        <f t="shared" si="28"/>
        <v>Sim</v>
      </c>
      <c r="DC14" s="35" t="str">
        <f t="shared" si="29"/>
        <v>Não</v>
      </c>
      <c r="DD14" s="35" t="str">
        <f t="shared" si="30"/>
        <v>Sim</v>
      </c>
      <c r="DE14" s="87" t="str">
        <f t="shared" si="1"/>
        <v>Sem informação</v>
      </c>
    </row>
    <row r="15" spans="1:114">
      <c r="A15" s="14">
        <v>20251854018</v>
      </c>
      <c r="B15" s="1">
        <v>45663</v>
      </c>
      <c r="C15" t="s">
        <v>109</v>
      </c>
      <c r="D15" t="s">
        <v>212</v>
      </c>
      <c r="E15" t="s">
        <v>111</v>
      </c>
      <c r="F15" t="s">
        <v>112</v>
      </c>
      <c r="G15" t="s">
        <v>311</v>
      </c>
      <c r="H15" t="s">
        <v>312</v>
      </c>
      <c r="I15" t="s">
        <v>117</v>
      </c>
      <c r="J15" t="s">
        <v>113</v>
      </c>
      <c r="K15" t="s">
        <v>114</v>
      </c>
      <c r="L15" t="s">
        <v>114</v>
      </c>
      <c r="M15" t="s">
        <v>118</v>
      </c>
      <c r="N15" t="s">
        <v>119</v>
      </c>
      <c r="O15" t="s">
        <v>239</v>
      </c>
      <c r="P15" t="s">
        <v>299</v>
      </c>
      <c r="Q15" t="s">
        <v>122</v>
      </c>
      <c r="R15" t="s">
        <v>123</v>
      </c>
      <c r="S15" t="s">
        <v>201</v>
      </c>
      <c r="T15" t="s">
        <v>313</v>
      </c>
      <c r="U15" t="s">
        <v>113</v>
      </c>
      <c r="V15" t="s">
        <v>314</v>
      </c>
      <c r="Z15" t="s">
        <v>315</v>
      </c>
      <c r="AA15" t="s">
        <v>316</v>
      </c>
      <c r="AB15" t="s">
        <v>206</v>
      </c>
      <c r="AC15" t="s">
        <v>207</v>
      </c>
      <c r="AD15">
        <v>1</v>
      </c>
      <c r="AE15" t="s">
        <v>206</v>
      </c>
      <c r="AF15" t="s">
        <v>113</v>
      </c>
      <c r="AG15" t="s">
        <v>113</v>
      </c>
      <c r="AH15" t="s">
        <v>131</v>
      </c>
      <c r="AI15" t="s">
        <v>132</v>
      </c>
      <c r="AJ15" t="s">
        <v>131</v>
      </c>
      <c r="AK15" t="s">
        <v>317</v>
      </c>
      <c r="AL15" t="s">
        <v>318</v>
      </c>
      <c r="AM15" t="s">
        <v>210</v>
      </c>
      <c r="AN15" t="s">
        <v>113</v>
      </c>
      <c r="AO15" t="s">
        <v>113</v>
      </c>
      <c r="AQ15" t="s">
        <v>211</v>
      </c>
      <c r="AR15" t="s">
        <v>113</v>
      </c>
      <c r="AS15" t="s">
        <v>113</v>
      </c>
      <c r="AT15" t="s">
        <v>319</v>
      </c>
      <c r="AU15" t="s">
        <v>113</v>
      </c>
      <c r="AW15" t="s">
        <v>159</v>
      </c>
      <c r="AX15" s="82">
        <f>IFERROR(FIND("Óbitos/feridos",consulta_completa__11[[#This Row],[13 - Ocorrências/Ambientes Atingidos]]),0)</f>
        <v>0</v>
      </c>
      <c r="AY15" s="83" t="str">
        <f t="shared" si="2"/>
        <v/>
      </c>
      <c r="AZ15" s="82">
        <f>IFERROR(FIND("População afetada/evacuada",consulta_completa__11[[#This Row],[13 - Ocorrências/Ambientes Atingidos]]),0)</f>
        <v>0</v>
      </c>
      <c r="BA15" s="82" t="str">
        <f t="shared" si="3"/>
        <v/>
      </c>
      <c r="BB15" s="82">
        <f>IFERROR(FIND("Suspensão de abastecimento de água",consulta_completa__11[[#This Row],[13 - Ocorrências/Ambientes Atingidos]]),0)</f>
        <v>0</v>
      </c>
      <c r="BC15" s="83" t="str">
        <f t="shared" si="31"/>
        <v/>
      </c>
      <c r="BD15" s="82">
        <f>IFERROR(FIND("Rio/córrego",consulta_completa__11[[#This Row],[13 - Ocorrências/Ambientes Atingidos]]),0)</f>
        <v>0</v>
      </c>
      <c r="BE15" s="83" t="str">
        <f t="shared" si="4"/>
        <v/>
      </c>
      <c r="BF15" s="82">
        <f>IFERROR(FIND("Lago",consulta_completa__11[[#This Row],[13 - Ocorrências/Ambientes Atingidos]]),0)</f>
        <v>0</v>
      </c>
      <c r="BG15" s="83" t="str">
        <f t="shared" si="5"/>
        <v/>
      </c>
      <c r="BH15" s="82">
        <f>IFERROR(FIND("Mar",consulta_completa__11[[#This Row],[13 - Ocorrências/Ambientes Atingidos]]),0)</f>
        <v>1</v>
      </c>
      <c r="BI15" s="83" t="str">
        <f t="shared" si="6"/>
        <v>X</v>
      </c>
      <c r="BJ15" s="82">
        <f>IFERROR(FIND("Praia",consulta_completa__11[[#This Row],[13 - Ocorrências/Ambientes Atingidos]]),0)</f>
        <v>0</v>
      </c>
      <c r="BK15" s="83" t="str">
        <f t="shared" si="7"/>
        <v/>
      </c>
      <c r="BL15" s="82">
        <f>IFERROR(FIND("Solo",consulta_completa__11[[#This Row],[13 - Ocorrências/Ambientes Atingidos]]),0)</f>
        <v>0</v>
      </c>
      <c r="BM15" s="83" t="str">
        <f t="shared" si="8"/>
        <v/>
      </c>
      <c r="BN15" s="82">
        <f>IFERROR(FIND("Águas subterrâneas",consulta_completa__11[[#This Row],[13 - Ocorrências/Ambientes Atingidos]]),0)</f>
        <v>0</v>
      </c>
      <c r="BO15" s="83" t="str">
        <f t="shared" si="9"/>
        <v/>
      </c>
      <c r="BP15" s="82">
        <f>IFERROR(FIND("Atmosfera",consulta_completa__11[[#This Row],[13 - Ocorrências/Ambientes Atingidos]]),0)</f>
        <v>0</v>
      </c>
      <c r="BQ15" s="83" t="str">
        <f t="shared" si="10"/>
        <v/>
      </c>
      <c r="BR15" s="82">
        <f>IFERROR(FIND("Flora",consulta_completa__11[[#This Row],[13 - Ocorrências/Ambientes Atingidos]]),0)</f>
        <v>0</v>
      </c>
      <c r="BS15" s="83" t="str">
        <f t="shared" si="11"/>
        <v/>
      </c>
      <c r="BT15" s="82">
        <f>IFERROR(FIND("Fauna",consulta_completa__11[[#This Row],[13 - Ocorrências/Ambientes Atingidos]]),0)</f>
        <v>0</v>
      </c>
      <c r="BU15" s="83" t="str">
        <f t="shared" si="12"/>
        <v/>
      </c>
      <c r="BV15" s="82">
        <f>IFERROR(FIND("UC federal",consulta_completa__11[[#This Row],[13 - Ocorrências/Ambientes Atingidos]]),0)</f>
        <v>0</v>
      </c>
      <c r="BW15" s="83" t="str">
        <f t="shared" si="13"/>
        <v/>
      </c>
      <c r="BX15" s="82">
        <f>IFERROR(FIND("UC estadual/municipal",consulta_completa__11[[#This Row],[13 - Ocorrências/Ambientes Atingidos]]),0)</f>
        <v>0</v>
      </c>
      <c r="BY15" s="83" t="str">
        <f t="shared" si="14"/>
        <v/>
      </c>
      <c r="BZ15" s="82">
        <f>IFERROR(FIND("Outro(s)",consulta_completa__11[[#This Row],[13 - Ocorrências/Ambientes Atingidos]]),0)</f>
        <v>0</v>
      </c>
      <c r="CA15" s="83" t="str">
        <f t="shared" si="15"/>
        <v/>
      </c>
      <c r="CB15" s="82">
        <f>IFERROR(FIND("Sem dano",consulta_completa__11[[#This Row],[13 - Ocorrências/Ambientes Atingidos]]),0)</f>
        <v>0</v>
      </c>
      <c r="CC15" s="83" t="str">
        <f t="shared" si="16"/>
        <v/>
      </c>
      <c r="CD15" s="82" t="str">
        <f>IF(consulta_completa__11[[#This Row],[13 - Ocorrências/Ambientes Atingidos]]="","X","")</f>
        <v/>
      </c>
      <c r="CE15" s="84">
        <f>IFERROR(FIND("IBAMA",consulta_completa__11[[#This Row],[14 - Inst. Atuando no Local]]),0)</f>
        <v>0</v>
      </c>
      <c r="CF15" s="84" t="str">
        <f t="shared" si="17"/>
        <v/>
      </c>
      <c r="CG15" s="84">
        <f>IFERROR(FIND("OEMA",consulta_completa__11[[#This Row],[14 - Inst. Atuando no Local]]),0)</f>
        <v>0</v>
      </c>
      <c r="CH15" s="84" t="str">
        <f t="shared" si="18"/>
        <v/>
      </c>
      <c r="CI15" s="84">
        <f>IFERROR(FIND("DEFESA CIVIL",consulta_completa__11[[#This Row],[14 - Inst. Atuando no Local]]),0)</f>
        <v>0</v>
      </c>
      <c r="CJ15" s="84" t="str">
        <f t="shared" si="19"/>
        <v/>
      </c>
      <c r="CK15" s="84">
        <f>IFERROR(FIND("CORPO DE BOMBEIROS",consulta_completa__11[[#This Row],[14 - Inst. Atuando no Local]]),0)</f>
        <v>0</v>
      </c>
      <c r="CL15" s="84" t="str">
        <f t="shared" si="20"/>
        <v/>
      </c>
      <c r="CM15" s="84">
        <f>IFERROR(FIND("POLÍCIA RODOVIÁRIA",consulta_completa__11[[#This Row],[14 - Inst. Atuando no Local]]),0)</f>
        <v>0</v>
      </c>
      <c r="CN15" s="84" t="str">
        <f t="shared" si="21"/>
        <v/>
      </c>
      <c r="CO15" s="84">
        <f>IFERROR(FIND("POLÍCIA MILITAR",consulta_completa__11[[#This Row],[14 - Inst. Atuando no Local]]),0)</f>
        <v>0</v>
      </c>
      <c r="CP15" s="84" t="str">
        <f t="shared" si="22"/>
        <v/>
      </c>
      <c r="CQ15" s="84">
        <f>IFERROR(FIND("POLÍCIA CIVIL",consulta_completa__11[[#This Row],[14 - Inst. Atuando no Local]]),0)</f>
        <v>0</v>
      </c>
      <c r="CR15" s="84" t="str">
        <f t="shared" si="23"/>
        <v/>
      </c>
      <c r="CS15" s="84">
        <f>IFERROR(FIND("MARINHA DO BRASIL",consulta_completa__11[[#This Row],[14 - Inst. Atuando no Local]]),0)</f>
        <v>0</v>
      </c>
      <c r="CT15" s="84" t="str">
        <f t="shared" si="24"/>
        <v/>
      </c>
      <c r="CU15" s="84">
        <f>IFERROR(FIND("EMPRESA ESPECIALIZADA EM ATENDIMENTO",consulta_completa__11[[#This Row],[14 - Inst. Atuando no Local]]),0)</f>
        <v>0</v>
      </c>
      <c r="CV15" s="84" t="str">
        <f t="shared" si="25"/>
        <v/>
      </c>
      <c r="CW15" s="84">
        <f>IFERROR(FIND("IBAMA",consulta_completa__11[[#This Row],[14 - Inst. Atuando no Local]]),0)</f>
        <v>0</v>
      </c>
      <c r="CX15" s="84" t="str">
        <f t="shared" si="26"/>
        <v/>
      </c>
      <c r="CY15" s="84" t="str">
        <f>IF(consulta_completa__11[[#This Row],[14 - Inst. Atuando no Local]]="","X","")</f>
        <v/>
      </c>
      <c r="CZ15" s="84">
        <f>IFERROR(FIND("OUTRA (S)",consulta_completa__11[[#This Row],[14 - Inst. Atuando no Local]]),0)</f>
        <v>0</v>
      </c>
      <c r="DA15" s="84" t="str">
        <f t="shared" si="27"/>
        <v/>
      </c>
      <c r="DB15" s="35" t="str">
        <f t="shared" si="28"/>
        <v>Sim</v>
      </c>
      <c r="DC15" s="35" t="str">
        <f t="shared" si="29"/>
        <v>Não</v>
      </c>
      <c r="DD15" s="35" t="str">
        <f t="shared" si="30"/>
        <v>Sim</v>
      </c>
      <c r="DE15" s="87" t="str">
        <f t="shared" si="1"/>
        <v>Federal</v>
      </c>
    </row>
    <row r="16" spans="1:114">
      <c r="A16" s="14">
        <v>20251914447</v>
      </c>
      <c r="B16" s="1">
        <v>45663</v>
      </c>
      <c r="C16" t="s">
        <v>109</v>
      </c>
      <c r="D16" t="s">
        <v>110</v>
      </c>
      <c r="E16" t="s">
        <v>320</v>
      </c>
      <c r="F16" t="s">
        <v>112</v>
      </c>
      <c r="G16" t="s">
        <v>113</v>
      </c>
      <c r="H16" t="s">
        <v>114</v>
      </c>
      <c r="I16" t="s">
        <v>114</v>
      </c>
      <c r="J16" t="s">
        <v>321</v>
      </c>
      <c r="K16" t="s">
        <v>322</v>
      </c>
      <c r="L16" t="s">
        <v>323</v>
      </c>
      <c r="M16" t="s">
        <v>118</v>
      </c>
      <c r="N16" t="s">
        <v>119</v>
      </c>
      <c r="O16" t="s">
        <v>113</v>
      </c>
      <c r="P16" t="s">
        <v>299</v>
      </c>
      <c r="Q16" t="s">
        <v>167</v>
      </c>
      <c r="R16" t="s">
        <v>123</v>
      </c>
      <c r="S16" t="s">
        <v>201</v>
      </c>
      <c r="T16" t="s">
        <v>324</v>
      </c>
      <c r="U16" t="s">
        <v>325</v>
      </c>
      <c r="V16" t="s">
        <v>326</v>
      </c>
      <c r="Z16" t="s">
        <v>327</v>
      </c>
      <c r="AA16" t="s">
        <v>113</v>
      </c>
      <c r="AB16" t="s">
        <v>206</v>
      </c>
      <c r="AC16" t="s">
        <v>207</v>
      </c>
      <c r="AD16">
        <v>1</v>
      </c>
      <c r="AE16" t="s">
        <v>206</v>
      </c>
      <c r="AF16" t="s">
        <v>113</v>
      </c>
      <c r="AG16" t="s">
        <v>113</v>
      </c>
      <c r="AH16" t="s">
        <v>131</v>
      </c>
      <c r="AI16" t="s">
        <v>132</v>
      </c>
      <c r="AJ16" t="s">
        <v>131</v>
      </c>
      <c r="AK16" t="s">
        <v>328</v>
      </c>
      <c r="AL16" t="s">
        <v>329</v>
      </c>
      <c r="AM16" t="s">
        <v>210</v>
      </c>
      <c r="AN16" t="s">
        <v>113</v>
      </c>
      <c r="AO16" t="s">
        <v>113</v>
      </c>
      <c r="AQ16" t="s">
        <v>211</v>
      </c>
      <c r="AR16" t="s">
        <v>113</v>
      </c>
      <c r="AS16" t="s">
        <v>113</v>
      </c>
      <c r="AT16" t="s">
        <v>113</v>
      </c>
      <c r="AU16" t="s">
        <v>113</v>
      </c>
      <c r="AW16" t="s">
        <v>113</v>
      </c>
      <c r="AX16" s="82">
        <f>IFERROR(FIND("Óbitos/feridos",consulta_completa__11[[#This Row],[13 - Ocorrências/Ambientes Atingidos]]),0)</f>
        <v>0</v>
      </c>
      <c r="AY16" s="83" t="str">
        <f t="shared" si="2"/>
        <v/>
      </c>
      <c r="AZ16" s="82">
        <f>IFERROR(FIND("População afetada/evacuada",consulta_completa__11[[#This Row],[13 - Ocorrências/Ambientes Atingidos]]),0)</f>
        <v>0</v>
      </c>
      <c r="BA16" s="82" t="str">
        <f t="shared" si="3"/>
        <v/>
      </c>
      <c r="BB16" s="82">
        <f>IFERROR(FIND("Suspensão de abastecimento de água",consulta_completa__11[[#This Row],[13 - Ocorrências/Ambientes Atingidos]]),0)</f>
        <v>0</v>
      </c>
      <c r="BC16" s="83" t="str">
        <f t="shared" si="31"/>
        <v/>
      </c>
      <c r="BD16" s="82">
        <f>IFERROR(FIND("Rio/córrego",consulta_completa__11[[#This Row],[13 - Ocorrências/Ambientes Atingidos]]),0)</f>
        <v>0</v>
      </c>
      <c r="BE16" s="83" t="str">
        <f t="shared" si="4"/>
        <v/>
      </c>
      <c r="BF16" s="82">
        <f>IFERROR(FIND("Lago",consulta_completa__11[[#This Row],[13 - Ocorrências/Ambientes Atingidos]]),0)</f>
        <v>0</v>
      </c>
      <c r="BG16" s="83" t="str">
        <f t="shared" si="5"/>
        <v/>
      </c>
      <c r="BH16" s="82">
        <f>IFERROR(FIND("Mar",consulta_completa__11[[#This Row],[13 - Ocorrências/Ambientes Atingidos]]),0)</f>
        <v>1</v>
      </c>
      <c r="BI16" s="83" t="str">
        <f t="shared" si="6"/>
        <v>X</v>
      </c>
      <c r="BJ16" s="82">
        <f>IFERROR(FIND("Praia",consulta_completa__11[[#This Row],[13 - Ocorrências/Ambientes Atingidos]]),0)</f>
        <v>0</v>
      </c>
      <c r="BK16" s="83" t="str">
        <f t="shared" si="7"/>
        <v/>
      </c>
      <c r="BL16" s="82">
        <f>IFERROR(FIND("Solo",consulta_completa__11[[#This Row],[13 - Ocorrências/Ambientes Atingidos]]),0)</f>
        <v>0</v>
      </c>
      <c r="BM16" s="83" t="str">
        <f t="shared" si="8"/>
        <v/>
      </c>
      <c r="BN16" s="82">
        <f>IFERROR(FIND("Águas subterrâneas",consulta_completa__11[[#This Row],[13 - Ocorrências/Ambientes Atingidos]]),0)</f>
        <v>0</v>
      </c>
      <c r="BO16" s="83" t="str">
        <f t="shared" si="9"/>
        <v/>
      </c>
      <c r="BP16" s="82">
        <f>IFERROR(FIND("Atmosfera",consulta_completa__11[[#This Row],[13 - Ocorrências/Ambientes Atingidos]]),0)</f>
        <v>0</v>
      </c>
      <c r="BQ16" s="83" t="str">
        <f t="shared" si="10"/>
        <v/>
      </c>
      <c r="BR16" s="82">
        <f>IFERROR(FIND("Flora",consulta_completa__11[[#This Row],[13 - Ocorrências/Ambientes Atingidos]]),0)</f>
        <v>0</v>
      </c>
      <c r="BS16" s="83" t="str">
        <f t="shared" si="11"/>
        <v/>
      </c>
      <c r="BT16" s="82">
        <f>IFERROR(FIND("Fauna",consulta_completa__11[[#This Row],[13 - Ocorrências/Ambientes Atingidos]]),0)</f>
        <v>0</v>
      </c>
      <c r="BU16" s="83" t="str">
        <f t="shared" si="12"/>
        <v/>
      </c>
      <c r="BV16" s="82">
        <f>IFERROR(FIND("UC federal",consulta_completa__11[[#This Row],[13 - Ocorrências/Ambientes Atingidos]]),0)</f>
        <v>0</v>
      </c>
      <c r="BW16" s="83" t="str">
        <f t="shared" si="13"/>
        <v/>
      </c>
      <c r="BX16" s="82">
        <f>IFERROR(FIND("UC estadual/municipal",consulta_completa__11[[#This Row],[13 - Ocorrências/Ambientes Atingidos]]),0)</f>
        <v>0</v>
      </c>
      <c r="BY16" s="83" t="str">
        <f t="shared" si="14"/>
        <v/>
      </c>
      <c r="BZ16" s="82">
        <f>IFERROR(FIND("Outro(s)",consulta_completa__11[[#This Row],[13 - Ocorrências/Ambientes Atingidos]]),0)</f>
        <v>0</v>
      </c>
      <c r="CA16" s="83" t="str">
        <f t="shared" si="15"/>
        <v/>
      </c>
      <c r="CB16" s="82">
        <f>IFERROR(FIND("Sem dano",consulta_completa__11[[#This Row],[13 - Ocorrências/Ambientes Atingidos]]),0)</f>
        <v>0</v>
      </c>
      <c r="CC16" s="83" t="str">
        <f t="shared" si="16"/>
        <v/>
      </c>
      <c r="CD16" s="82" t="str">
        <f>IF(consulta_completa__11[[#This Row],[13 - Ocorrências/Ambientes Atingidos]]="","X","")</f>
        <v/>
      </c>
      <c r="CE16" s="84">
        <f>IFERROR(FIND("IBAMA",consulta_completa__11[[#This Row],[14 - Inst. Atuando no Local]]),0)</f>
        <v>0</v>
      </c>
      <c r="CF16" s="84" t="str">
        <f t="shared" si="17"/>
        <v/>
      </c>
      <c r="CG16" s="84">
        <f>IFERROR(FIND("OEMA",consulta_completa__11[[#This Row],[14 - Inst. Atuando no Local]]),0)</f>
        <v>0</v>
      </c>
      <c r="CH16" s="84" t="str">
        <f t="shared" si="18"/>
        <v/>
      </c>
      <c r="CI16" s="84">
        <f>IFERROR(FIND("DEFESA CIVIL",consulta_completa__11[[#This Row],[14 - Inst. Atuando no Local]]),0)</f>
        <v>0</v>
      </c>
      <c r="CJ16" s="84" t="str">
        <f t="shared" si="19"/>
        <v/>
      </c>
      <c r="CK16" s="84">
        <f>IFERROR(FIND("CORPO DE BOMBEIROS",consulta_completa__11[[#This Row],[14 - Inst. Atuando no Local]]),0)</f>
        <v>0</v>
      </c>
      <c r="CL16" s="84" t="str">
        <f t="shared" si="20"/>
        <v/>
      </c>
      <c r="CM16" s="84">
        <f>IFERROR(FIND("POLÍCIA RODOVIÁRIA",consulta_completa__11[[#This Row],[14 - Inst. Atuando no Local]]),0)</f>
        <v>0</v>
      </c>
      <c r="CN16" s="84" t="str">
        <f t="shared" si="21"/>
        <v/>
      </c>
      <c r="CO16" s="84">
        <f>IFERROR(FIND("POLÍCIA MILITAR",consulta_completa__11[[#This Row],[14 - Inst. Atuando no Local]]),0)</f>
        <v>0</v>
      </c>
      <c r="CP16" s="84" t="str">
        <f t="shared" si="22"/>
        <v/>
      </c>
      <c r="CQ16" s="84">
        <f>IFERROR(FIND("POLÍCIA CIVIL",consulta_completa__11[[#This Row],[14 - Inst. Atuando no Local]]),0)</f>
        <v>0</v>
      </c>
      <c r="CR16" s="84" t="str">
        <f t="shared" si="23"/>
        <v/>
      </c>
      <c r="CS16" s="84">
        <f>IFERROR(FIND("MARINHA DO BRASIL",consulta_completa__11[[#This Row],[14 - Inst. Atuando no Local]]),0)</f>
        <v>0</v>
      </c>
      <c r="CT16" s="84" t="str">
        <f t="shared" si="24"/>
        <v/>
      </c>
      <c r="CU16" s="84">
        <f>IFERROR(FIND("EMPRESA ESPECIALIZADA EM ATENDIMENTO",consulta_completa__11[[#This Row],[14 - Inst. Atuando no Local]]),0)</f>
        <v>0</v>
      </c>
      <c r="CV16" s="84" t="str">
        <f t="shared" si="25"/>
        <v/>
      </c>
      <c r="CW16" s="84">
        <f>IFERROR(FIND("IBAMA",consulta_completa__11[[#This Row],[14 - Inst. Atuando no Local]]),0)</f>
        <v>0</v>
      </c>
      <c r="CX16" s="84" t="str">
        <f t="shared" si="26"/>
        <v/>
      </c>
      <c r="CY16" s="84" t="str">
        <f>IF(consulta_completa__11[[#This Row],[14 - Inst. Atuando no Local]]="","X","")</f>
        <v/>
      </c>
      <c r="CZ16" s="84">
        <f>IFERROR(FIND("OUTRA (S)",consulta_completa__11[[#This Row],[14 - Inst. Atuando no Local]]),0)</f>
        <v>0</v>
      </c>
      <c r="DA16" s="84" t="str">
        <f t="shared" si="27"/>
        <v/>
      </c>
      <c r="DB16" s="35" t="str">
        <f t="shared" si="28"/>
        <v>Sim</v>
      </c>
      <c r="DC16" s="35" t="str">
        <f t="shared" si="29"/>
        <v>Não</v>
      </c>
      <c r="DD16" s="35" t="str">
        <f t="shared" si="30"/>
        <v>Sim</v>
      </c>
      <c r="DE16" s="87" t="str">
        <f t="shared" si="1"/>
        <v>Federal</v>
      </c>
    </row>
    <row r="17" spans="1:109">
      <c r="A17" s="14">
        <v>202511621617</v>
      </c>
      <c r="B17" s="1">
        <v>45663</v>
      </c>
      <c r="C17" t="s">
        <v>330</v>
      </c>
      <c r="D17" t="s">
        <v>180</v>
      </c>
      <c r="E17" t="s">
        <v>139</v>
      </c>
      <c r="F17" t="s">
        <v>112</v>
      </c>
      <c r="G17" t="s">
        <v>113</v>
      </c>
      <c r="H17" t="s">
        <v>114</v>
      </c>
      <c r="I17" t="s">
        <v>114</v>
      </c>
      <c r="J17" t="s">
        <v>331</v>
      </c>
      <c r="K17" t="s">
        <v>113</v>
      </c>
      <c r="L17" t="s">
        <v>113</v>
      </c>
      <c r="M17" t="s">
        <v>332</v>
      </c>
      <c r="N17" t="s">
        <v>333</v>
      </c>
      <c r="O17" t="s">
        <v>120</v>
      </c>
      <c r="P17" t="s">
        <v>299</v>
      </c>
      <c r="Q17" t="s">
        <v>230</v>
      </c>
      <c r="R17" t="s">
        <v>123</v>
      </c>
      <c r="S17" t="s">
        <v>113</v>
      </c>
      <c r="T17" t="s">
        <v>334</v>
      </c>
      <c r="U17" t="s">
        <v>335</v>
      </c>
      <c r="V17" t="s">
        <v>336</v>
      </c>
      <c r="Z17" t="s">
        <v>337</v>
      </c>
      <c r="AA17" t="s">
        <v>338</v>
      </c>
      <c r="AB17" t="s">
        <v>334</v>
      </c>
      <c r="AC17" t="s">
        <v>113</v>
      </c>
      <c r="AD17">
        <v>0</v>
      </c>
      <c r="AE17" t="s">
        <v>113</v>
      </c>
      <c r="AF17" t="s">
        <v>113</v>
      </c>
      <c r="AG17" t="s">
        <v>113</v>
      </c>
      <c r="AH17" t="s">
        <v>113</v>
      </c>
      <c r="AI17" t="s">
        <v>132</v>
      </c>
      <c r="AJ17" t="s">
        <v>132</v>
      </c>
      <c r="AK17" t="s">
        <v>113</v>
      </c>
      <c r="AL17" t="s">
        <v>339</v>
      </c>
      <c r="AM17" t="s">
        <v>340</v>
      </c>
      <c r="AN17" t="s">
        <v>154</v>
      </c>
      <c r="AO17" t="s">
        <v>266</v>
      </c>
      <c r="AP17">
        <v>31987239130</v>
      </c>
      <c r="AQ17" t="s">
        <v>341</v>
      </c>
      <c r="AR17" t="s">
        <v>113</v>
      </c>
      <c r="AS17" t="s">
        <v>113</v>
      </c>
      <c r="AT17" t="s">
        <v>113</v>
      </c>
      <c r="AU17" t="s">
        <v>113</v>
      </c>
      <c r="AW17" t="s">
        <v>113</v>
      </c>
      <c r="AX17" s="82">
        <f>IFERROR(FIND("Óbitos/feridos",consulta_completa__11[[#This Row],[13 - Ocorrências/Ambientes Atingidos]]),0)</f>
        <v>0</v>
      </c>
      <c r="AY17" s="83" t="str">
        <f t="shared" si="2"/>
        <v/>
      </c>
      <c r="AZ17" s="82">
        <f>IFERROR(FIND("População afetada/evacuada",consulta_completa__11[[#This Row],[13 - Ocorrências/Ambientes Atingidos]]),0)</f>
        <v>0</v>
      </c>
      <c r="BA17" s="82" t="str">
        <f t="shared" si="3"/>
        <v/>
      </c>
      <c r="BB17" s="82">
        <f>IFERROR(FIND("Suspensão de abastecimento de água",consulta_completa__11[[#This Row],[13 - Ocorrências/Ambientes Atingidos]]),0)</f>
        <v>0</v>
      </c>
      <c r="BC17" s="83" t="str">
        <f t="shared" si="31"/>
        <v/>
      </c>
      <c r="BD17" s="82">
        <f>IFERROR(FIND("Rio/córrego",consulta_completa__11[[#This Row],[13 - Ocorrências/Ambientes Atingidos]]),0)</f>
        <v>1</v>
      </c>
      <c r="BE17" s="83" t="str">
        <f t="shared" si="4"/>
        <v>X</v>
      </c>
      <c r="BF17" s="82">
        <f>IFERROR(FIND("Lago",consulta_completa__11[[#This Row],[13 - Ocorrências/Ambientes Atingidos]]),0)</f>
        <v>0</v>
      </c>
      <c r="BG17" s="83" t="str">
        <f t="shared" si="5"/>
        <v/>
      </c>
      <c r="BH17" s="82">
        <f>IFERROR(FIND("Mar",consulta_completa__11[[#This Row],[13 - Ocorrências/Ambientes Atingidos]]),0)</f>
        <v>0</v>
      </c>
      <c r="BI17" s="83" t="str">
        <f t="shared" si="6"/>
        <v/>
      </c>
      <c r="BJ17" s="82">
        <f>IFERROR(FIND("Praia",consulta_completa__11[[#This Row],[13 - Ocorrências/Ambientes Atingidos]]),0)</f>
        <v>0</v>
      </c>
      <c r="BK17" s="83" t="str">
        <f t="shared" si="7"/>
        <v/>
      </c>
      <c r="BL17" s="82">
        <f>IFERROR(FIND("Solo",consulta_completa__11[[#This Row],[13 - Ocorrências/Ambientes Atingidos]]),0)</f>
        <v>0</v>
      </c>
      <c r="BM17" s="83" t="str">
        <f t="shared" si="8"/>
        <v/>
      </c>
      <c r="BN17" s="82">
        <f>IFERROR(FIND("Águas subterrâneas",consulta_completa__11[[#This Row],[13 - Ocorrências/Ambientes Atingidos]]),0)</f>
        <v>0</v>
      </c>
      <c r="BO17" s="83" t="str">
        <f t="shared" si="9"/>
        <v/>
      </c>
      <c r="BP17" s="82">
        <f>IFERROR(FIND("Atmosfera",consulta_completa__11[[#This Row],[13 - Ocorrências/Ambientes Atingidos]]),0)</f>
        <v>0</v>
      </c>
      <c r="BQ17" s="83" t="str">
        <f t="shared" si="10"/>
        <v/>
      </c>
      <c r="BR17" s="82">
        <f>IFERROR(FIND("Flora",consulta_completa__11[[#This Row],[13 - Ocorrências/Ambientes Atingidos]]),0)</f>
        <v>0</v>
      </c>
      <c r="BS17" s="83" t="str">
        <f t="shared" si="11"/>
        <v/>
      </c>
      <c r="BT17" s="82">
        <f>IFERROR(FIND("Fauna",consulta_completa__11[[#This Row],[13 - Ocorrências/Ambientes Atingidos]]),0)</f>
        <v>0</v>
      </c>
      <c r="BU17" s="83" t="str">
        <f t="shared" si="12"/>
        <v/>
      </c>
      <c r="BV17" s="82">
        <f>IFERROR(FIND("UC federal",consulta_completa__11[[#This Row],[13 - Ocorrências/Ambientes Atingidos]]),0)</f>
        <v>0</v>
      </c>
      <c r="BW17" s="83" t="str">
        <f t="shared" si="13"/>
        <v/>
      </c>
      <c r="BX17" s="82">
        <f>IFERROR(FIND("UC estadual/municipal",consulta_completa__11[[#This Row],[13 - Ocorrências/Ambientes Atingidos]]),0)</f>
        <v>0</v>
      </c>
      <c r="BY17" s="83" t="str">
        <f t="shared" si="14"/>
        <v/>
      </c>
      <c r="BZ17" s="82">
        <f>IFERROR(FIND("Outro(s)",consulta_completa__11[[#This Row],[13 - Ocorrências/Ambientes Atingidos]]),0)</f>
        <v>0</v>
      </c>
      <c r="CA17" s="83" t="str">
        <f t="shared" si="15"/>
        <v/>
      </c>
      <c r="CB17" s="82">
        <f>IFERROR(FIND("Sem dano",consulta_completa__11[[#This Row],[13 - Ocorrências/Ambientes Atingidos]]),0)</f>
        <v>0</v>
      </c>
      <c r="CC17" s="83" t="str">
        <f t="shared" si="16"/>
        <v/>
      </c>
      <c r="CD17" s="82" t="str">
        <f>IF(consulta_completa__11[[#This Row],[13 - Ocorrências/Ambientes Atingidos]]="","X","")</f>
        <v/>
      </c>
      <c r="CE17" s="84">
        <f>IFERROR(FIND("IBAMA",consulta_completa__11[[#This Row],[14 - Inst. Atuando no Local]]),0)</f>
        <v>0</v>
      </c>
      <c r="CF17" s="84" t="str">
        <f t="shared" si="17"/>
        <v/>
      </c>
      <c r="CG17" s="84">
        <f>IFERROR(FIND("OEMA",consulta_completa__11[[#This Row],[14 - Inst. Atuando no Local]]),0)</f>
        <v>0</v>
      </c>
      <c r="CH17" s="84" t="str">
        <f t="shared" si="18"/>
        <v/>
      </c>
      <c r="CI17" s="84">
        <f>IFERROR(FIND("DEFESA CIVIL",consulta_completa__11[[#This Row],[14 - Inst. Atuando no Local]]),0)</f>
        <v>0</v>
      </c>
      <c r="CJ17" s="84" t="str">
        <f t="shared" si="19"/>
        <v/>
      </c>
      <c r="CK17" s="84">
        <f>IFERROR(FIND("CORPO DE BOMBEIROS",consulta_completa__11[[#This Row],[14 - Inst. Atuando no Local]]),0)</f>
        <v>0</v>
      </c>
      <c r="CL17" s="84" t="str">
        <f t="shared" si="20"/>
        <v/>
      </c>
      <c r="CM17" s="84">
        <f>IFERROR(FIND("POLÍCIA RODOVIÁRIA",consulta_completa__11[[#This Row],[14 - Inst. Atuando no Local]]),0)</f>
        <v>0</v>
      </c>
      <c r="CN17" s="84" t="str">
        <f t="shared" si="21"/>
        <v/>
      </c>
      <c r="CO17" s="84">
        <f>IFERROR(FIND("POLÍCIA MILITAR",consulta_completa__11[[#This Row],[14 - Inst. Atuando no Local]]),0)</f>
        <v>0</v>
      </c>
      <c r="CP17" s="84" t="str">
        <f t="shared" si="22"/>
        <v/>
      </c>
      <c r="CQ17" s="84">
        <f>IFERROR(FIND("POLÍCIA CIVIL",consulta_completa__11[[#This Row],[14 - Inst. Atuando no Local]]),0)</f>
        <v>0</v>
      </c>
      <c r="CR17" s="84" t="str">
        <f t="shared" si="23"/>
        <v/>
      </c>
      <c r="CS17" s="84">
        <f>IFERROR(FIND("MARINHA DO BRASIL",consulta_completa__11[[#This Row],[14 - Inst. Atuando no Local]]),0)</f>
        <v>0</v>
      </c>
      <c r="CT17" s="84" t="str">
        <f t="shared" si="24"/>
        <v/>
      </c>
      <c r="CU17" s="84">
        <f>IFERROR(FIND("EMPRESA ESPECIALIZADA EM ATENDIMENTO",consulta_completa__11[[#This Row],[14 - Inst. Atuando no Local]]),0)</f>
        <v>0</v>
      </c>
      <c r="CV17" s="84" t="str">
        <f t="shared" si="25"/>
        <v/>
      </c>
      <c r="CW17" s="84">
        <f>IFERROR(FIND("IBAMA",consulta_completa__11[[#This Row],[14 - Inst. Atuando no Local]]),0)</f>
        <v>0</v>
      </c>
      <c r="CX17" s="84" t="str">
        <f t="shared" si="26"/>
        <v/>
      </c>
      <c r="CY17" s="84" t="str">
        <f>IF(consulta_completa__11[[#This Row],[14 - Inst. Atuando no Local]]="","X","")</f>
        <v/>
      </c>
      <c r="CZ17" s="84">
        <f>IFERROR(FIND("OUTRA (S)",consulta_completa__11[[#This Row],[14 - Inst. Atuando no Local]]),0)</f>
        <v>0</v>
      </c>
      <c r="DA17" s="84" t="str">
        <f t="shared" si="27"/>
        <v/>
      </c>
      <c r="DB17" s="35" t="str">
        <f t="shared" si="28"/>
        <v>Sim</v>
      </c>
      <c r="DC17" s="35" t="str">
        <f t="shared" si="29"/>
        <v>Não</v>
      </c>
      <c r="DD17" s="35" t="str">
        <f t="shared" si="30"/>
        <v>Sim</v>
      </c>
      <c r="DE17" s="87" t="str">
        <f t="shared" si="1"/>
        <v>Sem informação</v>
      </c>
    </row>
    <row r="18" spans="1:109">
      <c r="A18" s="14">
        <v>202512736016</v>
      </c>
      <c r="B18" s="1">
        <v>45663</v>
      </c>
      <c r="C18" t="s">
        <v>342</v>
      </c>
      <c r="D18" t="s">
        <v>343</v>
      </c>
      <c r="E18" t="s">
        <v>111</v>
      </c>
      <c r="F18" t="s">
        <v>112</v>
      </c>
      <c r="G18" t="s">
        <v>113</v>
      </c>
      <c r="H18" t="s">
        <v>114</v>
      </c>
      <c r="I18" t="s">
        <v>114</v>
      </c>
      <c r="J18" t="s">
        <v>255</v>
      </c>
      <c r="K18" t="s">
        <v>344</v>
      </c>
      <c r="L18" t="s">
        <v>117</v>
      </c>
      <c r="M18" t="s">
        <v>140</v>
      </c>
      <c r="N18" t="s">
        <v>113</v>
      </c>
      <c r="O18" t="s">
        <v>239</v>
      </c>
      <c r="P18" t="s">
        <v>299</v>
      </c>
      <c r="Q18" t="s">
        <v>143</v>
      </c>
      <c r="R18" t="s">
        <v>123</v>
      </c>
      <c r="S18" t="s">
        <v>113</v>
      </c>
      <c r="T18" t="s">
        <v>345</v>
      </c>
      <c r="U18" t="s">
        <v>346</v>
      </c>
      <c r="V18" t="s">
        <v>347</v>
      </c>
      <c r="Z18" t="s">
        <v>259</v>
      </c>
      <c r="AA18" t="s">
        <v>348</v>
      </c>
      <c r="AB18" t="s">
        <v>349</v>
      </c>
      <c r="AC18" t="s">
        <v>350</v>
      </c>
      <c r="AD18">
        <v>2</v>
      </c>
      <c r="AE18" t="s">
        <v>113</v>
      </c>
      <c r="AF18" t="s">
        <v>113</v>
      </c>
      <c r="AG18" t="s">
        <v>113</v>
      </c>
      <c r="AH18" t="s">
        <v>194</v>
      </c>
      <c r="AI18" t="s">
        <v>132</v>
      </c>
      <c r="AJ18" t="s">
        <v>131</v>
      </c>
      <c r="AK18" t="s">
        <v>351</v>
      </c>
      <c r="AL18" t="s">
        <v>113</v>
      </c>
      <c r="AM18" t="s">
        <v>264</v>
      </c>
      <c r="AN18" t="s">
        <v>265</v>
      </c>
      <c r="AO18" t="s">
        <v>266</v>
      </c>
      <c r="AQ18" t="s">
        <v>267</v>
      </c>
      <c r="AR18" t="s">
        <v>113</v>
      </c>
      <c r="AS18" t="s">
        <v>113</v>
      </c>
      <c r="AT18" t="s">
        <v>352</v>
      </c>
      <c r="AU18" t="s">
        <v>113</v>
      </c>
      <c r="AW18" t="s">
        <v>159</v>
      </c>
      <c r="AX18" s="82">
        <f>IFERROR(FIND("Óbitos/feridos",consulta_completa__11[[#This Row],[13 - Ocorrências/Ambientes Atingidos]]),0)</f>
        <v>0</v>
      </c>
      <c r="AY18" s="83" t="str">
        <f t="shared" si="2"/>
        <v/>
      </c>
      <c r="AZ18" s="82">
        <f>IFERROR(FIND("População afetada/evacuada",consulta_completa__11[[#This Row],[13 - Ocorrências/Ambientes Atingidos]]),0)</f>
        <v>0</v>
      </c>
      <c r="BA18" s="82" t="str">
        <f t="shared" si="3"/>
        <v/>
      </c>
      <c r="BB18" s="82">
        <f>IFERROR(FIND("Suspensão de abastecimento de água",consulta_completa__11[[#This Row],[13 - Ocorrências/Ambientes Atingidos]]),0)</f>
        <v>0</v>
      </c>
      <c r="BC18" s="83" t="str">
        <f t="shared" si="31"/>
        <v/>
      </c>
      <c r="BD18" s="82">
        <f>IFERROR(FIND("Rio/córrego",consulta_completa__11[[#This Row],[13 - Ocorrências/Ambientes Atingidos]]),0)</f>
        <v>0</v>
      </c>
      <c r="BE18" s="83" t="str">
        <f t="shared" si="4"/>
        <v/>
      </c>
      <c r="BF18" s="82">
        <f>IFERROR(FIND("Lago",consulta_completa__11[[#This Row],[13 - Ocorrências/Ambientes Atingidos]]),0)</f>
        <v>0</v>
      </c>
      <c r="BG18" s="83" t="str">
        <f t="shared" si="5"/>
        <v/>
      </c>
      <c r="BH18" s="82">
        <f>IFERROR(FIND("Mar",consulta_completa__11[[#This Row],[13 - Ocorrências/Ambientes Atingidos]]),0)</f>
        <v>0</v>
      </c>
      <c r="BI18" s="83" t="str">
        <f t="shared" si="6"/>
        <v/>
      </c>
      <c r="BJ18" s="82">
        <f>IFERROR(FIND("Praia",consulta_completa__11[[#This Row],[13 - Ocorrências/Ambientes Atingidos]]),0)</f>
        <v>0</v>
      </c>
      <c r="BK18" s="83" t="str">
        <f t="shared" si="7"/>
        <v/>
      </c>
      <c r="BL18" s="82">
        <f>IFERROR(FIND("Solo",consulta_completa__11[[#This Row],[13 - Ocorrências/Ambientes Atingidos]]),0)</f>
        <v>1</v>
      </c>
      <c r="BM18" s="83" t="str">
        <f t="shared" si="8"/>
        <v>X</v>
      </c>
      <c r="BN18" s="82">
        <f>IFERROR(FIND("Águas subterrâneas",consulta_completa__11[[#This Row],[13 - Ocorrências/Ambientes Atingidos]]),0)</f>
        <v>0</v>
      </c>
      <c r="BO18" s="83" t="str">
        <f t="shared" si="9"/>
        <v/>
      </c>
      <c r="BP18" s="82">
        <f>IFERROR(FIND("Atmosfera",consulta_completa__11[[#This Row],[13 - Ocorrências/Ambientes Atingidos]]),0)</f>
        <v>0</v>
      </c>
      <c r="BQ18" s="83" t="str">
        <f t="shared" si="10"/>
        <v/>
      </c>
      <c r="BR18" s="82">
        <f>IFERROR(FIND("Flora",consulta_completa__11[[#This Row],[13 - Ocorrências/Ambientes Atingidos]]),0)</f>
        <v>0</v>
      </c>
      <c r="BS18" s="83" t="str">
        <f t="shared" si="11"/>
        <v/>
      </c>
      <c r="BT18" s="82">
        <f>IFERROR(FIND("Fauna",consulta_completa__11[[#This Row],[13 - Ocorrências/Ambientes Atingidos]]),0)</f>
        <v>0</v>
      </c>
      <c r="BU18" s="83" t="str">
        <f t="shared" si="12"/>
        <v/>
      </c>
      <c r="BV18" s="82">
        <f>IFERROR(FIND("UC federal",consulta_completa__11[[#This Row],[13 - Ocorrências/Ambientes Atingidos]]),0)</f>
        <v>0</v>
      </c>
      <c r="BW18" s="83" t="str">
        <f t="shared" si="13"/>
        <v/>
      </c>
      <c r="BX18" s="82">
        <f>IFERROR(FIND("UC estadual/municipal",consulta_completa__11[[#This Row],[13 - Ocorrências/Ambientes Atingidos]]),0)</f>
        <v>0</v>
      </c>
      <c r="BY18" s="83" t="str">
        <f t="shared" si="14"/>
        <v/>
      </c>
      <c r="BZ18" s="82">
        <f>IFERROR(FIND("Outro(s)",consulta_completa__11[[#This Row],[13 - Ocorrências/Ambientes Atingidos]]),0)</f>
        <v>0</v>
      </c>
      <c r="CA18" s="83" t="str">
        <f t="shared" si="15"/>
        <v/>
      </c>
      <c r="CB18" s="82">
        <f>IFERROR(FIND("Sem dano",consulta_completa__11[[#This Row],[13 - Ocorrências/Ambientes Atingidos]]),0)</f>
        <v>0</v>
      </c>
      <c r="CC18" s="83" t="str">
        <f t="shared" si="16"/>
        <v/>
      </c>
      <c r="CD18" s="82" t="str">
        <f>IF(consulta_completa__11[[#This Row],[13 - Ocorrências/Ambientes Atingidos]]="","X","")</f>
        <v/>
      </c>
      <c r="CE18" s="84">
        <f>IFERROR(FIND("IBAMA",consulta_completa__11[[#This Row],[14 - Inst. Atuando no Local]]),0)</f>
        <v>0</v>
      </c>
      <c r="CF18" s="84" t="str">
        <f t="shared" si="17"/>
        <v/>
      </c>
      <c r="CG18" s="84">
        <f>IFERROR(FIND("OEMA",consulta_completa__11[[#This Row],[14 - Inst. Atuando no Local]]),0)</f>
        <v>0</v>
      </c>
      <c r="CH18" s="84" t="str">
        <f t="shared" si="18"/>
        <v/>
      </c>
      <c r="CI18" s="84">
        <f>IFERROR(FIND("DEFESA CIVIL",consulta_completa__11[[#This Row],[14 - Inst. Atuando no Local]]),0)</f>
        <v>0</v>
      </c>
      <c r="CJ18" s="84" t="str">
        <f t="shared" si="19"/>
        <v/>
      </c>
      <c r="CK18" s="84">
        <f>IFERROR(FIND("CORPO DE BOMBEIROS",consulta_completa__11[[#This Row],[14 - Inst. Atuando no Local]]),0)</f>
        <v>0</v>
      </c>
      <c r="CL18" s="84" t="str">
        <f t="shared" si="20"/>
        <v/>
      </c>
      <c r="CM18" s="84">
        <f>IFERROR(FIND("POLÍCIA RODOVIÁRIA",consulta_completa__11[[#This Row],[14 - Inst. Atuando no Local]]),0)</f>
        <v>0</v>
      </c>
      <c r="CN18" s="84" t="str">
        <f t="shared" si="21"/>
        <v/>
      </c>
      <c r="CO18" s="84">
        <f>IFERROR(FIND("POLÍCIA MILITAR",consulta_completa__11[[#This Row],[14 - Inst. Atuando no Local]]),0)</f>
        <v>0</v>
      </c>
      <c r="CP18" s="84" t="str">
        <f t="shared" si="22"/>
        <v/>
      </c>
      <c r="CQ18" s="84">
        <f>IFERROR(FIND("POLÍCIA CIVIL",consulta_completa__11[[#This Row],[14 - Inst. Atuando no Local]]),0)</f>
        <v>0</v>
      </c>
      <c r="CR18" s="84" t="str">
        <f t="shared" si="23"/>
        <v/>
      </c>
      <c r="CS18" s="84">
        <f>IFERROR(FIND("MARINHA DO BRASIL",consulta_completa__11[[#This Row],[14 - Inst. Atuando no Local]]),0)</f>
        <v>0</v>
      </c>
      <c r="CT18" s="84" t="str">
        <f t="shared" si="24"/>
        <v/>
      </c>
      <c r="CU18" s="84">
        <f>IFERROR(FIND("EMPRESA ESPECIALIZADA EM ATENDIMENTO",consulta_completa__11[[#This Row],[14 - Inst. Atuando no Local]]),0)</f>
        <v>0</v>
      </c>
      <c r="CV18" s="84" t="str">
        <f t="shared" si="25"/>
        <v/>
      </c>
      <c r="CW18" s="84">
        <f>IFERROR(FIND("IBAMA",consulta_completa__11[[#This Row],[14 - Inst. Atuando no Local]]),0)</f>
        <v>0</v>
      </c>
      <c r="CX18" s="84" t="str">
        <f t="shared" si="26"/>
        <v/>
      </c>
      <c r="CY18" s="84" t="str">
        <f>IF(consulta_completa__11[[#This Row],[14 - Inst. Atuando no Local]]="","X","")</f>
        <v>X</v>
      </c>
      <c r="CZ18" s="84">
        <f>IFERROR(FIND("OUTRA (S)",consulta_completa__11[[#This Row],[14 - Inst. Atuando no Local]]),0)</f>
        <v>0</v>
      </c>
      <c r="DA18" s="84" t="str">
        <f t="shared" si="27"/>
        <v/>
      </c>
      <c r="DB18" s="35" t="str">
        <f t="shared" si="28"/>
        <v>Sim</v>
      </c>
      <c r="DC18" s="35" t="str">
        <f t="shared" si="29"/>
        <v>Não</v>
      </c>
      <c r="DD18" s="35" t="str">
        <f t="shared" si="30"/>
        <v>Sim</v>
      </c>
      <c r="DE18" s="87" t="str">
        <f t="shared" si="1"/>
        <v>Estadual</v>
      </c>
    </row>
    <row r="19" spans="1:109">
      <c r="A19" s="14">
        <v>20251764838</v>
      </c>
      <c r="B19" s="1">
        <v>45664</v>
      </c>
      <c r="C19" t="s">
        <v>353</v>
      </c>
      <c r="D19" t="s">
        <v>161</v>
      </c>
      <c r="E19" t="s">
        <v>162</v>
      </c>
      <c r="F19" t="s">
        <v>113</v>
      </c>
      <c r="G19" t="s">
        <v>113</v>
      </c>
      <c r="H19" t="s">
        <v>114</v>
      </c>
      <c r="I19" t="s">
        <v>114</v>
      </c>
      <c r="J19" t="s">
        <v>354</v>
      </c>
      <c r="K19" t="s">
        <v>113</v>
      </c>
      <c r="L19" t="s">
        <v>113</v>
      </c>
      <c r="M19" t="s">
        <v>140</v>
      </c>
      <c r="N19" t="s">
        <v>141</v>
      </c>
      <c r="O19" t="s">
        <v>239</v>
      </c>
      <c r="P19" t="s">
        <v>355</v>
      </c>
      <c r="Q19" t="s">
        <v>122</v>
      </c>
      <c r="R19" t="s">
        <v>123</v>
      </c>
      <c r="S19" t="s">
        <v>113</v>
      </c>
      <c r="T19" t="s">
        <v>356</v>
      </c>
      <c r="U19" t="s">
        <v>357</v>
      </c>
      <c r="V19" t="s">
        <v>113</v>
      </c>
      <c r="W19" t="b">
        <v>1</v>
      </c>
      <c r="Z19" t="s">
        <v>113</v>
      </c>
      <c r="AA19" t="s">
        <v>113</v>
      </c>
      <c r="AB19" t="s">
        <v>358</v>
      </c>
      <c r="AC19" t="s">
        <v>113</v>
      </c>
      <c r="AD19">
        <v>1</v>
      </c>
      <c r="AE19" t="s">
        <v>359</v>
      </c>
      <c r="AF19" t="s">
        <v>360</v>
      </c>
      <c r="AG19" t="s">
        <v>361</v>
      </c>
      <c r="AH19" t="s">
        <v>131</v>
      </c>
      <c r="AI19" t="s">
        <v>132</v>
      </c>
      <c r="AJ19" t="s">
        <v>132</v>
      </c>
      <c r="AK19" t="s">
        <v>113</v>
      </c>
      <c r="AL19" t="s">
        <v>113</v>
      </c>
      <c r="AM19" t="s">
        <v>362</v>
      </c>
      <c r="AN19" t="s">
        <v>358</v>
      </c>
      <c r="AO19" t="s">
        <v>363</v>
      </c>
      <c r="AP19">
        <v>11981320058</v>
      </c>
      <c r="AQ19" t="s">
        <v>364</v>
      </c>
      <c r="AR19" t="s">
        <v>113</v>
      </c>
      <c r="AS19" t="s">
        <v>113</v>
      </c>
      <c r="AT19" t="s">
        <v>113</v>
      </c>
      <c r="AU19" t="s">
        <v>113</v>
      </c>
      <c r="AW19" t="s">
        <v>113</v>
      </c>
      <c r="AX19" s="82">
        <f>IFERROR(FIND("Óbitos/feridos",consulta_completa__11[[#This Row],[13 - Ocorrências/Ambientes Atingidos]]),0)</f>
        <v>0</v>
      </c>
      <c r="AY19" s="83" t="str">
        <f t="shared" si="2"/>
        <v/>
      </c>
      <c r="AZ19" s="82">
        <f>IFERROR(FIND("População afetada/evacuada",consulta_completa__11[[#This Row],[13 - Ocorrências/Ambientes Atingidos]]),0)</f>
        <v>0</v>
      </c>
      <c r="BA19" s="82" t="str">
        <f t="shared" si="3"/>
        <v/>
      </c>
      <c r="BB19" s="82">
        <f>IFERROR(FIND("Suspensão de abastecimento de água",consulta_completa__11[[#This Row],[13 - Ocorrências/Ambientes Atingidos]]),0)</f>
        <v>0</v>
      </c>
      <c r="BC19" s="83" t="str">
        <f t="shared" si="31"/>
        <v/>
      </c>
      <c r="BD19" s="82">
        <f>IFERROR(FIND("Rio/córrego",consulta_completa__11[[#This Row],[13 - Ocorrências/Ambientes Atingidos]]),0)</f>
        <v>0</v>
      </c>
      <c r="BE19" s="83" t="str">
        <f t="shared" si="4"/>
        <v/>
      </c>
      <c r="BF19" s="82">
        <f>IFERROR(FIND("Lago",consulta_completa__11[[#This Row],[13 - Ocorrências/Ambientes Atingidos]]),0)</f>
        <v>0</v>
      </c>
      <c r="BG19" s="83" t="str">
        <f t="shared" si="5"/>
        <v/>
      </c>
      <c r="BH19" s="82">
        <f>IFERROR(FIND("Mar",consulta_completa__11[[#This Row],[13 - Ocorrências/Ambientes Atingidos]]),0)</f>
        <v>0</v>
      </c>
      <c r="BI19" s="83" t="str">
        <f t="shared" si="6"/>
        <v/>
      </c>
      <c r="BJ19" s="82">
        <f>IFERROR(FIND("Praia",consulta_completa__11[[#This Row],[13 - Ocorrências/Ambientes Atingidos]]),0)</f>
        <v>0</v>
      </c>
      <c r="BK19" s="83" t="str">
        <f t="shared" si="7"/>
        <v/>
      </c>
      <c r="BL19" s="82">
        <f>IFERROR(FIND("Solo",consulta_completa__11[[#This Row],[13 - Ocorrências/Ambientes Atingidos]]),0)</f>
        <v>1</v>
      </c>
      <c r="BM19" s="83" t="str">
        <f t="shared" si="8"/>
        <v>X</v>
      </c>
      <c r="BN19" s="82">
        <f>IFERROR(FIND("Águas subterrâneas",consulta_completa__11[[#This Row],[13 - Ocorrências/Ambientes Atingidos]]),0)</f>
        <v>0</v>
      </c>
      <c r="BO19" s="83" t="str">
        <f t="shared" si="9"/>
        <v/>
      </c>
      <c r="BP19" s="82">
        <f>IFERROR(FIND("Atmosfera",consulta_completa__11[[#This Row],[13 - Ocorrências/Ambientes Atingidos]]),0)</f>
        <v>0</v>
      </c>
      <c r="BQ19" s="83" t="str">
        <f t="shared" si="10"/>
        <v/>
      </c>
      <c r="BR19" s="82">
        <f>IFERROR(FIND("Flora",consulta_completa__11[[#This Row],[13 - Ocorrências/Ambientes Atingidos]]),0)</f>
        <v>0</v>
      </c>
      <c r="BS19" s="83" t="str">
        <f t="shared" si="11"/>
        <v/>
      </c>
      <c r="BT19" s="82">
        <f>IFERROR(FIND("Fauna",consulta_completa__11[[#This Row],[13 - Ocorrências/Ambientes Atingidos]]),0)</f>
        <v>0</v>
      </c>
      <c r="BU19" s="83" t="str">
        <f t="shared" si="12"/>
        <v/>
      </c>
      <c r="BV19" s="82">
        <f>IFERROR(FIND("UC federal",consulta_completa__11[[#This Row],[13 - Ocorrências/Ambientes Atingidos]]),0)</f>
        <v>0</v>
      </c>
      <c r="BW19" s="83" t="str">
        <f t="shared" si="13"/>
        <v/>
      </c>
      <c r="BX19" s="82">
        <f>IFERROR(FIND("UC estadual/municipal",consulta_completa__11[[#This Row],[13 - Ocorrências/Ambientes Atingidos]]),0)</f>
        <v>0</v>
      </c>
      <c r="BY19" s="83" t="str">
        <f t="shared" si="14"/>
        <v/>
      </c>
      <c r="BZ19" s="82">
        <f>IFERROR(FIND("Outro(s)",consulta_completa__11[[#This Row],[13 - Ocorrências/Ambientes Atingidos]]),0)</f>
        <v>0</v>
      </c>
      <c r="CA19" s="83" t="str">
        <f t="shared" si="15"/>
        <v/>
      </c>
      <c r="CB19" s="82">
        <f>IFERROR(FIND("Sem dano",consulta_completa__11[[#This Row],[13 - Ocorrências/Ambientes Atingidos]]),0)</f>
        <v>0</v>
      </c>
      <c r="CC19" s="83" t="str">
        <f t="shared" si="16"/>
        <v/>
      </c>
      <c r="CD19" s="82" t="str">
        <f>IF(consulta_completa__11[[#This Row],[13 - Ocorrências/Ambientes Atingidos]]="","X","")</f>
        <v/>
      </c>
      <c r="CE19" s="84">
        <f>IFERROR(FIND("IBAMA",consulta_completa__11[[#This Row],[14 - Inst. Atuando no Local]]),0)</f>
        <v>0</v>
      </c>
      <c r="CF19" s="84" t="str">
        <f t="shared" si="17"/>
        <v/>
      </c>
      <c r="CG19" s="84">
        <f>IFERROR(FIND("OEMA",consulta_completa__11[[#This Row],[14 - Inst. Atuando no Local]]),0)</f>
        <v>0</v>
      </c>
      <c r="CH19" s="84" t="str">
        <f t="shared" si="18"/>
        <v/>
      </c>
      <c r="CI19" s="84">
        <f>IFERROR(FIND("DEFESA CIVIL",consulta_completa__11[[#This Row],[14 - Inst. Atuando no Local]]),0)</f>
        <v>0</v>
      </c>
      <c r="CJ19" s="84" t="str">
        <f t="shared" si="19"/>
        <v/>
      </c>
      <c r="CK19" s="84">
        <f>IFERROR(FIND("CORPO DE BOMBEIROS",consulta_completa__11[[#This Row],[14 - Inst. Atuando no Local]]),0)</f>
        <v>0</v>
      </c>
      <c r="CL19" s="84" t="str">
        <f t="shared" si="20"/>
        <v/>
      </c>
      <c r="CM19" s="84">
        <f>IFERROR(FIND("POLÍCIA RODOVIÁRIA",consulta_completa__11[[#This Row],[14 - Inst. Atuando no Local]]),0)</f>
        <v>0</v>
      </c>
      <c r="CN19" s="84" t="str">
        <f t="shared" si="21"/>
        <v/>
      </c>
      <c r="CO19" s="84">
        <f>IFERROR(FIND("POLÍCIA MILITAR",consulta_completa__11[[#This Row],[14 - Inst. Atuando no Local]]),0)</f>
        <v>0</v>
      </c>
      <c r="CP19" s="84" t="str">
        <f t="shared" si="22"/>
        <v/>
      </c>
      <c r="CQ19" s="84">
        <f>IFERROR(FIND("POLÍCIA CIVIL",consulta_completa__11[[#This Row],[14 - Inst. Atuando no Local]]),0)</f>
        <v>0</v>
      </c>
      <c r="CR19" s="84" t="str">
        <f t="shared" si="23"/>
        <v/>
      </c>
      <c r="CS19" s="84">
        <f>IFERROR(FIND("MARINHA DO BRASIL",consulta_completa__11[[#This Row],[14 - Inst. Atuando no Local]]),0)</f>
        <v>0</v>
      </c>
      <c r="CT19" s="84" t="str">
        <f t="shared" si="24"/>
        <v/>
      </c>
      <c r="CU19" s="84">
        <f>IFERROR(FIND("EMPRESA ESPECIALIZADA EM ATENDIMENTO",consulta_completa__11[[#This Row],[14 - Inst. Atuando no Local]]),0)</f>
        <v>0</v>
      </c>
      <c r="CV19" s="84" t="str">
        <f t="shared" si="25"/>
        <v/>
      </c>
      <c r="CW19" s="84">
        <f>IFERROR(FIND("IBAMA",consulta_completa__11[[#This Row],[14 - Inst. Atuando no Local]]),0)</f>
        <v>0</v>
      </c>
      <c r="CX19" s="84" t="str">
        <f t="shared" si="26"/>
        <v/>
      </c>
      <c r="CY19" s="84" t="str">
        <f>IF(consulta_completa__11[[#This Row],[14 - Inst. Atuando no Local]]="","X","")</f>
        <v/>
      </c>
      <c r="CZ19" s="84">
        <f>IFERROR(FIND("OUTRA (S)",consulta_completa__11[[#This Row],[14 - Inst. Atuando no Local]]),0)</f>
        <v>0</v>
      </c>
      <c r="DA19" s="84" t="str">
        <f t="shared" si="27"/>
        <v/>
      </c>
      <c r="DB19" s="35" t="str">
        <f t="shared" si="28"/>
        <v>Sim</v>
      </c>
      <c r="DC19" s="35" t="str">
        <f t="shared" si="29"/>
        <v>Não</v>
      </c>
      <c r="DD19" s="35" t="str">
        <f t="shared" si="30"/>
        <v>Sim</v>
      </c>
      <c r="DE19" s="87" t="str">
        <f t="shared" si="1"/>
        <v>Federal</v>
      </c>
    </row>
    <row r="20" spans="1:109">
      <c r="A20" s="14">
        <v>20251764854</v>
      </c>
      <c r="B20" s="1">
        <v>45664</v>
      </c>
      <c r="C20" t="s">
        <v>160</v>
      </c>
      <c r="D20" t="s">
        <v>161</v>
      </c>
      <c r="E20" t="s">
        <v>162</v>
      </c>
      <c r="F20" t="s">
        <v>163</v>
      </c>
      <c r="G20" t="s">
        <v>113</v>
      </c>
      <c r="H20" t="s">
        <v>114</v>
      </c>
      <c r="I20" t="s">
        <v>114</v>
      </c>
      <c r="J20" t="s">
        <v>365</v>
      </c>
      <c r="K20" t="s">
        <v>366</v>
      </c>
      <c r="L20" t="s">
        <v>166</v>
      </c>
      <c r="M20" t="s">
        <v>140</v>
      </c>
      <c r="N20" t="s">
        <v>119</v>
      </c>
      <c r="O20" t="s">
        <v>120</v>
      </c>
      <c r="P20" t="s">
        <v>355</v>
      </c>
      <c r="Q20" t="s">
        <v>122</v>
      </c>
      <c r="R20" t="s">
        <v>123</v>
      </c>
      <c r="S20" t="s">
        <v>113</v>
      </c>
      <c r="T20" t="s">
        <v>113</v>
      </c>
      <c r="U20" t="s">
        <v>367</v>
      </c>
      <c r="V20" t="s">
        <v>368</v>
      </c>
      <c r="Z20" t="s">
        <v>369</v>
      </c>
      <c r="AA20" t="s">
        <v>370</v>
      </c>
      <c r="AB20" t="s">
        <v>172</v>
      </c>
      <c r="AC20" t="s">
        <v>173</v>
      </c>
      <c r="AD20">
        <v>1</v>
      </c>
      <c r="AE20" t="s">
        <v>371</v>
      </c>
      <c r="AF20" t="s">
        <v>113</v>
      </c>
      <c r="AG20" t="s">
        <v>113</v>
      </c>
      <c r="AH20" t="s">
        <v>131</v>
      </c>
      <c r="AI20" t="s">
        <v>132</v>
      </c>
      <c r="AJ20" t="s">
        <v>131</v>
      </c>
      <c r="AK20" t="s">
        <v>372</v>
      </c>
      <c r="AL20" t="s">
        <v>113</v>
      </c>
      <c r="AM20" t="s">
        <v>176</v>
      </c>
      <c r="AN20" t="s">
        <v>172</v>
      </c>
      <c r="AO20" t="s">
        <v>225</v>
      </c>
      <c r="AP20">
        <v>41988207121</v>
      </c>
      <c r="AQ20" t="s">
        <v>178</v>
      </c>
      <c r="AR20" t="s">
        <v>113</v>
      </c>
      <c r="AS20" t="s">
        <v>113</v>
      </c>
      <c r="AT20" t="s">
        <v>113</v>
      </c>
      <c r="AU20" t="s">
        <v>113</v>
      </c>
      <c r="AW20" t="s">
        <v>113</v>
      </c>
      <c r="AX20" s="82">
        <f>IFERROR(FIND("Óbitos/feridos",consulta_completa__11[[#This Row],[13 - Ocorrências/Ambientes Atingidos]]),0)</f>
        <v>0</v>
      </c>
      <c r="AY20" s="83" t="str">
        <f t="shared" si="2"/>
        <v/>
      </c>
      <c r="AZ20" s="82">
        <f>IFERROR(FIND("População afetada/evacuada",consulta_completa__11[[#This Row],[13 - Ocorrências/Ambientes Atingidos]]),0)</f>
        <v>0</v>
      </c>
      <c r="BA20" s="82" t="str">
        <f t="shared" si="3"/>
        <v/>
      </c>
      <c r="BB20" s="82">
        <f>IFERROR(FIND("Suspensão de abastecimento de água",consulta_completa__11[[#This Row],[13 - Ocorrências/Ambientes Atingidos]]),0)</f>
        <v>0</v>
      </c>
      <c r="BC20" s="83" t="str">
        <f t="shared" si="31"/>
        <v/>
      </c>
      <c r="BD20" s="82">
        <f>IFERROR(FIND("Rio/córrego",consulta_completa__11[[#This Row],[13 - Ocorrências/Ambientes Atingidos]]),0)</f>
        <v>0</v>
      </c>
      <c r="BE20" s="83" t="str">
        <f t="shared" si="4"/>
        <v/>
      </c>
      <c r="BF20" s="82">
        <f>IFERROR(FIND("Lago",consulta_completa__11[[#This Row],[13 - Ocorrências/Ambientes Atingidos]]),0)</f>
        <v>0</v>
      </c>
      <c r="BG20" s="83" t="str">
        <f t="shared" si="5"/>
        <v/>
      </c>
      <c r="BH20" s="82">
        <f>IFERROR(FIND("Mar",consulta_completa__11[[#This Row],[13 - Ocorrências/Ambientes Atingidos]]),0)</f>
        <v>0</v>
      </c>
      <c r="BI20" s="83" t="str">
        <f t="shared" si="6"/>
        <v/>
      </c>
      <c r="BJ20" s="82">
        <f>IFERROR(FIND("Praia",consulta_completa__11[[#This Row],[13 - Ocorrências/Ambientes Atingidos]]),0)</f>
        <v>0</v>
      </c>
      <c r="BK20" s="83" t="str">
        <f t="shared" si="7"/>
        <v/>
      </c>
      <c r="BL20" s="82">
        <f>IFERROR(FIND("Solo",consulta_completa__11[[#This Row],[13 - Ocorrências/Ambientes Atingidos]]),0)</f>
        <v>1</v>
      </c>
      <c r="BM20" s="83" t="str">
        <f t="shared" si="8"/>
        <v>X</v>
      </c>
      <c r="BN20" s="82">
        <f>IFERROR(FIND("Águas subterrâneas",consulta_completa__11[[#This Row],[13 - Ocorrências/Ambientes Atingidos]]),0)</f>
        <v>0</v>
      </c>
      <c r="BO20" s="83" t="str">
        <f t="shared" si="9"/>
        <v/>
      </c>
      <c r="BP20" s="82">
        <f>IFERROR(FIND("Atmosfera",consulta_completa__11[[#This Row],[13 - Ocorrências/Ambientes Atingidos]]),0)</f>
        <v>0</v>
      </c>
      <c r="BQ20" s="83" t="str">
        <f t="shared" si="10"/>
        <v/>
      </c>
      <c r="BR20" s="82">
        <f>IFERROR(FIND("Flora",consulta_completa__11[[#This Row],[13 - Ocorrências/Ambientes Atingidos]]),0)</f>
        <v>0</v>
      </c>
      <c r="BS20" s="83" t="str">
        <f t="shared" si="11"/>
        <v/>
      </c>
      <c r="BT20" s="82">
        <f>IFERROR(FIND("Fauna",consulta_completa__11[[#This Row],[13 - Ocorrências/Ambientes Atingidos]]),0)</f>
        <v>0</v>
      </c>
      <c r="BU20" s="83" t="str">
        <f t="shared" si="12"/>
        <v/>
      </c>
      <c r="BV20" s="82">
        <f>IFERROR(FIND("UC federal",consulta_completa__11[[#This Row],[13 - Ocorrências/Ambientes Atingidos]]),0)</f>
        <v>0</v>
      </c>
      <c r="BW20" s="83" t="str">
        <f t="shared" si="13"/>
        <v/>
      </c>
      <c r="BX20" s="82">
        <f>IFERROR(FIND("UC estadual/municipal",consulta_completa__11[[#This Row],[13 - Ocorrências/Ambientes Atingidos]]),0)</f>
        <v>0</v>
      </c>
      <c r="BY20" s="83" t="str">
        <f t="shared" si="14"/>
        <v/>
      </c>
      <c r="BZ20" s="82">
        <f>IFERROR(FIND("Outro(s)",consulta_completa__11[[#This Row],[13 - Ocorrências/Ambientes Atingidos]]),0)</f>
        <v>0</v>
      </c>
      <c r="CA20" s="83" t="str">
        <f t="shared" si="15"/>
        <v/>
      </c>
      <c r="CB20" s="82">
        <f>IFERROR(FIND("Sem dano",consulta_completa__11[[#This Row],[13 - Ocorrências/Ambientes Atingidos]]),0)</f>
        <v>0</v>
      </c>
      <c r="CC20" s="83" t="str">
        <f t="shared" si="16"/>
        <v/>
      </c>
      <c r="CD20" s="82" t="str">
        <f>IF(consulta_completa__11[[#This Row],[13 - Ocorrências/Ambientes Atingidos]]="","X","")</f>
        <v/>
      </c>
      <c r="CE20" s="84">
        <f>IFERROR(FIND("IBAMA",consulta_completa__11[[#This Row],[14 - Inst. Atuando no Local]]),0)</f>
        <v>0</v>
      </c>
      <c r="CF20" s="84" t="str">
        <f t="shared" si="17"/>
        <v/>
      </c>
      <c r="CG20" s="84">
        <f>IFERROR(FIND("OEMA",consulta_completa__11[[#This Row],[14 - Inst. Atuando no Local]]),0)</f>
        <v>0</v>
      </c>
      <c r="CH20" s="84" t="str">
        <f t="shared" si="18"/>
        <v/>
      </c>
      <c r="CI20" s="84">
        <f>IFERROR(FIND("DEFESA CIVIL",consulta_completa__11[[#This Row],[14 - Inst. Atuando no Local]]),0)</f>
        <v>0</v>
      </c>
      <c r="CJ20" s="84" t="str">
        <f t="shared" si="19"/>
        <v/>
      </c>
      <c r="CK20" s="84">
        <f>IFERROR(FIND("CORPO DE BOMBEIROS",consulta_completa__11[[#This Row],[14 - Inst. Atuando no Local]]),0)</f>
        <v>0</v>
      </c>
      <c r="CL20" s="84" t="str">
        <f t="shared" si="20"/>
        <v/>
      </c>
      <c r="CM20" s="84">
        <f>IFERROR(FIND("POLÍCIA RODOVIÁRIA",consulta_completa__11[[#This Row],[14 - Inst. Atuando no Local]]),0)</f>
        <v>0</v>
      </c>
      <c r="CN20" s="84" t="str">
        <f t="shared" si="21"/>
        <v/>
      </c>
      <c r="CO20" s="84">
        <f>IFERROR(FIND("POLÍCIA MILITAR",consulta_completa__11[[#This Row],[14 - Inst. Atuando no Local]]),0)</f>
        <v>0</v>
      </c>
      <c r="CP20" s="84" t="str">
        <f t="shared" si="22"/>
        <v/>
      </c>
      <c r="CQ20" s="84">
        <f>IFERROR(FIND("POLÍCIA CIVIL",consulta_completa__11[[#This Row],[14 - Inst. Atuando no Local]]),0)</f>
        <v>0</v>
      </c>
      <c r="CR20" s="84" t="str">
        <f t="shared" si="23"/>
        <v/>
      </c>
      <c r="CS20" s="84">
        <f>IFERROR(FIND("MARINHA DO BRASIL",consulta_completa__11[[#This Row],[14 - Inst. Atuando no Local]]),0)</f>
        <v>0</v>
      </c>
      <c r="CT20" s="84" t="str">
        <f t="shared" si="24"/>
        <v/>
      </c>
      <c r="CU20" s="84">
        <f>IFERROR(FIND("EMPRESA ESPECIALIZADA EM ATENDIMENTO",consulta_completa__11[[#This Row],[14 - Inst. Atuando no Local]]),0)</f>
        <v>0</v>
      </c>
      <c r="CV20" s="84" t="str">
        <f t="shared" si="25"/>
        <v/>
      </c>
      <c r="CW20" s="84">
        <f>IFERROR(FIND("IBAMA",consulta_completa__11[[#This Row],[14 - Inst. Atuando no Local]]),0)</f>
        <v>0</v>
      </c>
      <c r="CX20" s="84" t="str">
        <f t="shared" si="26"/>
        <v/>
      </c>
      <c r="CY20" s="84" t="str">
        <f>IF(consulta_completa__11[[#This Row],[14 - Inst. Atuando no Local]]="","X","")</f>
        <v/>
      </c>
      <c r="CZ20" s="84">
        <f>IFERROR(FIND("OUTRA (S)",consulta_completa__11[[#This Row],[14 - Inst. Atuando no Local]]),0)</f>
        <v>0</v>
      </c>
      <c r="DA20" s="84" t="str">
        <f t="shared" si="27"/>
        <v/>
      </c>
      <c r="DB20" s="35" t="str">
        <f t="shared" si="28"/>
        <v>Sim</v>
      </c>
      <c r="DC20" s="35" t="str">
        <f t="shared" si="29"/>
        <v>Não</v>
      </c>
      <c r="DD20" s="35" t="str">
        <f t="shared" si="30"/>
        <v>Sim</v>
      </c>
      <c r="DE20" s="87" t="str">
        <f t="shared" si="1"/>
        <v>Federal</v>
      </c>
    </row>
    <row r="21" spans="1:109">
      <c r="A21" s="14">
        <v>20251839658</v>
      </c>
      <c r="B21" s="1">
        <v>45664</v>
      </c>
      <c r="C21" t="s">
        <v>373</v>
      </c>
      <c r="D21" t="s">
        <v>374</v>
      </c>
      <c r="E21" t="s">
        <v>111</v>
      </c>
      <c r="F21" t="s">
        <v>139</v>
      </c>
      <c r="G21" t="s">
        <v>113</v>
      </c>
      <c r="H21" t="s">
        <v>114</v>
      </c>
      <c r="I21" t="s">
        <v>114</v>
      </c>
      <c r="J21" t="s">
        <v>113</v>
      </c>
      <c r="K21" t="s">
        <v>114</v>
      </c>
      <c r="L21" t="s">
        <v>114</v>
      </c>
      <c r="M21" t="s">
        <v>140</v>
      </c>
      <c r="N21" t="s">
        <v>119</v>
      </c>
      <c r="O21" t="s">
        <v>239</v>
      </c>
      <c r="P21" t="s">
        <v>355</v>
      </c>
      <c r="Q21" t="s">
        <v>122</v>
      </c>
      <c r="R21" t="s">
        <v>123</v>
      </c>
      <c r="S21" t="s">
        <v>113</v>
      </c>
      <c r="T21" t="s">
        <v>375</v>
      </c>
      <c r="U21" t="s">
        <v>376</v>
      </c>
      <c r="V21" t="s">
        <v>377</v>
      </c>
      <c r="Z21" t="s">
        <v>378</v>
      </c>
      <c r="AA21" t="s">
        <v>379</v>
      </c>
      <c r="AB21" t="s">
        <v>380</v>
      </c>
      <c r="AC21" t="s">
        <v>381</v>
      </c>
      <c r="AD21">
        <v>2</v>
      </c>
      <c r="AE21" t="s">
        <v>382</v>
      </c>
      <c r="AF21" t="s">
        <v>383</v>
      </c>
      <c r="AG21" t="s">
        <v>384</v>
      </c>
      <c r="AH21" t="s">
        <v>131</v>
      </c>
      <c r="AI21" t="s">
        <v>132</v>
      </c>
      <c r="AJ21" t="s">
        <v>131</v>
      </c>
      <c r="AK21" t="s">
        <v>385</v>
      </c>
      <c r="AL21" t="s">
        <v>386</v>
      </c>
      <c r="AM21" t="s">
        <v>387</v>
      </c>
      <c r="AN21" t="s">
        <v>380</v>
      </c>
      <c r="AO21" t="s">
        <v>388</v>
      </c>
      <c r="AP21">
        <v>82998006713</v>
      </c>
      <c r="AQ21" t="s">
        <v>389</v>
      </c>
      <c r="AR21" t="s">
        <v>113</v>
      </c>
      <c r="AS21" t="s">
        <v>113</v>
      </c>
      <c r="AT21" t="s">
        <v>113</v>
      </c>
      <c r="AU21" t="s">
        <v>113</v>
      </c>
      <c r="AW21" t="s">
        <v>113</v>
      </c>
      <c r="AX21" s="82">
        <f>IFERROR(FIND("Óbitos/feridos",consulta_completa__11[[#This Row],[13 - Ocorrências/Ambientes Atingidos]]),0)</f>
        <v>0</v>
      </c>
      <c r="AY21" s="83" t="str">
        <f t="shared" si="2"/>
        <v/>
      </c>
      <c r="AZ21" s="82">
        <f>IFERROR(FIND("População afetada/evacuada",consulta_completa__11[[#This Row],[13 - Ocorrências/Ambientes Atingidos]]),0)</f>
        <v>0</v>
      </c>
      <c r="BA21" s="82" t="str">
        <f t="shared" si="3"/>
        <v/>
      </c>
      <c r="BB21" s="82">
        <f>IFERROR(FIND("Suspensão de abastecimento de água",consulta_completa__11[[#This Row],[13 - Ocorrências/Ambientes Atingidos]]),0)</f>
        <v>0</v>
      </c>
      <c r="BC21" s="83" t="str">
        <f t="shared" si="31"/>
        <v/>
      </c>
      <c r="BD21" s="82">
        <f>IFERROR(FIND("Rio/córrego",consulta_completa__11[[#This Row],[13 - Ocorrências/Ambientes Atingidos]]),0)</f>
        <v>0</v>
      </c>
      <c r="BE21" s="83" t="str">
        <f t="shared" si="4"/>
        <v/>
      </c>
      <c r="BF21" s="82">
        <f>IFERROR(FIND("Lago",consulta_completa__11[[#This Row],[13 - Ocorrências/Ambientes Atingidos]]),0)</f>
        <v>0</v>
      </c>
      <c r="BG21" s="83" t="str">
        <f t="shared" si="5"/>
        <v/>
      </c>
      <c r="BH21" s="82">
        <f>IFERROR(FIND("Mar",consulta_completa__11[[#This Row],[13 - Ocorrências/Ambientes Atingidos]]),0)</f>
        <v>0</v>
      </c>
      <c r="BI21" s="83" t="str">
        <f t="shared" si="6"/>
        <v/>
      </c>
      <c r="BJ21" s="82">
        <f>IFERROR(FIND("Praia",consulta_completa__11[[#This Row],[13 - Ocorrências/Ambientes Atingidos]]),0)</f>
        <v>0</v>
      </c>
      <c r="BK21" s="83" t="str">
        <f t="shared" si="7"/>
        <v/>
      </c>
      <c r="BL21" s="82">
        <f>IFERROR(FIND("Solo",consulta_completa__11[[#This Row],[13 - Ocorrências/Ambientes Atingidos]]),0)</f>
        <v>1</v>
      </c>
      <c r="BM21" s="83" t="str">
        <f t="shared" si="8"/>
        <v>X</v>
      </c>
      <c r="BN21" s="82">
        <f>IFERROR(FIND("Águas subterrâneas",consulta_completa__11[[#This Row],[13 - Ocorrências/Ambientes Atingidos]]),0)</f>
        <v>0</v>
      </c>
      <c r="BO21" s="83" t="str">
        <f t="shared" si="9"/>
        <v/>
      </c>
      <c r="BP21" s="82">
        <f>IFERROR(FIND("Atmosfera",consulta_completa__11[[#This Row],[13 - Ocorrências/Ambientes Atingidos]]),0)</f>
        <v>0</v>
      </c>
      <c r="BQ21" s="83" t="str">
        <f t="shared" si="10"/>
        <v/>
      </c>
      <c r="BR21" s="82">
        <f>IFERROR(FIND("Flora",consulta_completa__11[[#This Row],[13 - Ocorrências/Ambientes Atingidos]]),0)</f>
        <v>0</v>
      </c>
      <c r="BS21" s="83" t="str">
        <f t="shared" si="11"/>
        <v/>
      </c>
      <c r="BT21" s="82">
        <f>IFERROR(FIND("Fauna",consulta_completa__11[[#This Row],[13 - Ocorrências/Ambientes Atingidos]]),0)</f>
        <v>0</v>
      </c>
      <c r="BU21" s="83" t="str">
        <f t="shared" si="12"/>
        <v/>
      </c>
      <c r="BV21" s="82">
        <f>IFERROR(FIND("UC federal",consulta_completa__11[[#This Row],[13 - Ocorrências/Ambientes Atingidos]]),0)</f>
        <v>0</v>
      </c>
      <c r="BW21" s="83" t="str">
        <f t="shared" si="13"/>
        <v/>
      </c>
      <c r="BX21" s="82">
        <f>IFERROR(FIND("UC estadual/municipal",consulta_completa__11[[#This Row],[13 - Ocorrências/Ambientes Atingidos]]),0)</f>
        <v>0</v>
      </c>
      <c r="BY21" s="83" t="str">
        <f t="shared" si="14"/>
        <v/>
      </c>
      <c r="BZ21" s="82">
        <f>IFERROR(FIND("Outro(s)",consulta_completa__11[[#This Row],[13 - Ocorrências/Ambientes Atingidos]]),0)</f>
        <v>0</v>
      </c>
      <c r="CA21" s="83" t="str">
        <f t="shared" si="15"/>
        <v/>
      </c>
      <c r="CB21" s="82">
        <f>IFERROR(FIND("Sem dano",consulta_completa__11[[#This Row],[13 - Ocorrências/Ambientes Atingidos]]),0)</f>
        <v>0</v>
      </c>
      <c r="CC21" s="83" t="str">
        <f t="shared" si="16"/>
        <v/>
      </c>
      <c r="CD21" s="82" t="str">
        <f>IF(consulta_completa__11[[#This Row],[13 - Ocorrências/Ambientes Atingidos]]="","X","")</f>
        <v/>
      </c>
      <c r="CE21" s="84">
        <f>IFERROR(FIND("IBAMA",consulta_completa__11[[#This Row],[14 - Inst. Atuando no Local]]),0)</f>
        <v>0</v>
      </c>
      <c r="CF21" s="84" t="str">
        <f t="shared" si="17"/>
        <v/>
      </c>
      <c r="CG21" s="84">
        <f>IFERROR(FIND("OEMA",consulta_completa__11[[#This Row],[14 - Inst. Atuando no Local]]),0)</f>
        <v>0</v>
      </c>
      <c r="CH21" s="84" t="str">
        <f t="shared" si="18"/>
        <v/>
      </c>
      <c r="CI21" s="84">
        <f>IFERROR(FIND("DEFESA CIVIL",consulta_completa__11[[#This Row],[14 - Inst. Atuando no Local]]),0)</f>
        <v>0</v>
      </c>
      <c r="CJ21" s="84" t="str">
        <f t="shared" si="19"/>
        <v/>
      </c>
      <c r="CK21" s="84">
        <f>IFERROR(FIND("CORPO DE BOMBEIROS",consulta_completa__11[[#This Row],[14 - Inst. Atuando no Local]]),0)</f>
        <v>0</v>
      </c>
      <c r="CL21" s="84" t="str">
        <f t="shared" si="20"/>
        <v/>
      </c>
      <c r="CM21" s="84">
        <f>IFERROR(FIND("POLÍCIA RODOVIÁRIA",consulta_completa__11[[#This Row],[14 - Inst. Atuando no Local]]),0)</f>
        <v>0</v>
      </c>
      <c r="CN21" s="84" t="str">
        <f t="shared" si="21"/>
        <v/>
      </c>
      <c r="CO21" s="84">
        <f>IFERROR(FIND("POLÍCIA MILITAR",consulta_completa__11[[#This Row],[14 - Inst. Atuando no Local]]),0)</f>
        <v>0</v>
      </c>
      <c r="CP21" s="84" t="str">
        <f t="shared" si="22"/>
        <v/>
      </c>
      <c r="CQ21" s="84">
        <f>IFERROR(FIND("POLÍCIA CIVIL",consulta_completa__11[[#This Row],[14 - Inst. Atuando no Local]]),0)</f>
        <v>0</v>
      </c>
      <c r="CR21" s="84" t="str">
        <f t="shared" si="23"/>
        <v/>
      </c>
      <c r="CS21" s="84">
        <f>IFERROR(FIND("MARINHA DO BRASIL",consulta_completa__11[[#This Row],[14 - Inst. Atuando no Local]]),0)</f>
        <v>0</v>
      </c>
      <c r="CT21" s="84" t="str">
        <f t="shared" si="24"/>
        <v/>
      </c>
      <c r="CU21" s="84">
        <f>IFERROR(FIND("EMPRESA ESPECIALIZADA EM ATENDIMENTO",consulta_completa__11[[#This Row],[14 - Inst. Atuando no Local]]),0)</f>
        <v>0</v>
      </c>
      <c r="CV21" s="84" t="str">
        <f t="shared" si="25"/>
        <v/>
      </c>
      <c r="CW21" s="84">
        <f>IFERROR(FIND("IBAMA",consulta_completa__11[[#This Row],[14 - Inst. Atuando no Local]]),0)</f>
        <v>0</v>
      </c>
      <c r="CX21" s="84" t="str">
        <f t="shared" si="26"/>
        <v/>
      </c>
      <c r="CY21" s="84" t="str">
        <f>IF(consulta_completa__11[[#This Row],[14 - Inst. Atuando no Local]]="","X","")</f>
        <v/>
      </c>
      <c r="CZ21" s="84">
        <f>IFERROR(FIND("OUTRA (S)",consulta_completa__11[[#This Row],[14 - Inst. Atuando no Local]]),0)</f>
        <v>0</v>
      </c>
      <c r="DA21" s="84" t="str">
        <f t="shared" si="27"/>
        <v/>
      </c>
      <c r="DB21" s="35" t="str">
        <f t="shared" si="28"/>
        <v>Sim</v>
      </c>
      <c r="DC21" s="35" t="str">
        <f t="shared" si="29"/>
        <v>Não</v>
      </c>
      <c r="DD21" s="35" t="str">
        <f t="shared" si="30"/>
        <v>Sim</v>
      </c>
      <c r="DE21" s="87" t="str">
        <f t="shared" si="1"/>
        <v>Estadual</v>
      </c>
    </row>
    <row r="22" spans="1:109">
      <c r="A22" s="14">
        <v>20251864839</v>
      </c>
      <c r="B22" s="1">
        <v>45664</v>
      </c>
      <c r="C22" t="s">
        <v>109</v>
      </c>
      <c r="D22" t="s">
        <v>390</v>
      </c>
      <c r="E22" t="s">
        <v>139</v>
      </c>
      <c r="F22" t="s">
        <v>112</v>
      </c>
      <c r="G22" t="s">
        <v>113</v>
      </c>
      <c r="H22" t="s">
        <v>114</v>
      </c>
      <c r="I22" t="s">
        <v>114</v>
      </c>
      <c r="J22" t="s">
        <v>391</v>
      </c>
      <c r="K22" t="s">
        <v>392</v>
      </c>
      <c r="L22" t="s">
        <v>117</v>
      </c>
      <c r="M22" t="s">
        <v>118</v>
      </c>
      <c r="N22" t="s">
        <v>119</v>
      </c>
      <c r="O22" t="s">
        <v>228</v>
      </c>
      <c r="P22" t="s">
        <v>355</v>
      </c>
      <c r="Q22" t="s">
        <v>143</v>
      </c>
      <c r="R22" t="s">
        <v>123</v>
      </c>
      <c r="S22" t="s">
        <v>393</v>
      </c>
      <c r="T22" t="s">
        <v>394</v>
      </c>
      <c r="U22" t="s">
        <v>395</v>
      </c>
      <c r="V22" t="s">
        <v>396</v>
      </c>
      <c r="Z22" t="s">
        <v>397</v>
      </c>
      <c r="AA22" t="s">
        <v>398</v>
      </c>
      <c r="AB22" t="s">
        <v>206</v>
      </c>
      <c r="AC22" t="s">
        <v>399</v>
      </c>
      <c r="AD22">
        <v>1</v>
      </c>
      <c r="AE22" t="s">
        <v>206</v>
      </c>
      <c r="AF22" t="s">
        <v>113</v>
      </c>
      <c r="AG22" t="s">
        <v>113</v>
      </c>
      <c r="AH22" t="s">
        <v>131</v>
      </c>
      <c r="AI22" t="s">
        <v>132</v>
      </c>
      <c r="AJ22" t="s">
        <v>131</v>
      </c>
      <c r="AK22" t="s">
        <v>400</v>
      </c>
      <c r="AL22" t="s">
        <v>401</v>
      </c>
      <c r="AM22" t="s">
        <v>402</v>
      </c>
      <c r="AN22" t="s">
        <v>113</v>
      </c>
      <c r="AO22" t="s">
        <v>113</v>
      </c>
      <c r="AQ22" t="s">
        <v>211</v>
      </c>
      <c r="AR22" t="s">
        <v>113</v>
      </c>
      <c r="AS22" t="s">
        <v>113</v>
      </c>
      <c r="AT22" t="s">
        <v>113</v>
      </c>
      <c r="AU22" t="s">
        <v>113</v>
      </c>
      <c r="AW22" t="s">
        <v>113</v>
      </c>
      <c r="AX22" s="82">
        <f>IFERROR(FIND("Óbitos/feridos",consulta_completa__11[[#This Row],[13 - Ocorrências/Ambientes Atingidos]]),0)</f>
        <v>0</v>
      </c>
      <c r="AY22" s="83" t="str">
        <f t="shared" si="2"/>
        <v/>
      </c>
      <c r="AZ22" s="82">
        <f>IFERROR(FIND("População afetada/evacuada",consulta_completa__11[[#This Row],[13 - Ocorrências/Ambientes Atingidos]]),0)</f>
        <v>0</v>
      </c>
      <c r="BA22" s="82" t="str">
        <f t="shared" si="3"/>
        <v/>
      </c>
      <c r="BB22" s="82">
        <f>IFERROR(FIND("Suspensão de abastecimento de água",consulta_completa__11[[#This Row],[13 - Ocorrências/Ambientes Atingidos]]),0)</f>
        <v>0</v>
      </c>
      <c r="BC22" s="83" t="str">
        <f t="shared" si="31"/>
        <v/>
      </c>
      <c r="BD22" s="82">
        <f>IFERROR(FIND("Rio/córrego",consulta_completa__11[[#This Row],[13 - Ocorrências/Ambientes Atingidos]]),0)</f>
        <v>0</v>
      </c>
      <c r="BE22" s="83" t="str">
        <f t="shared" si="4"/>
        <v/>
      </c>
      <c r="BF22" s="82">
        <f>IFERROR(FIND("Lago",consulta_completa__11[[#This Row],[13 - Ocorrências/Ambientes Atingidos]]),0)</f>
        <v>0</v>
      </c>
      <c r="BG22" s="83" t="str">
        <f t="shared" si="5"/>
        <v/>
      </c>
      <c r="BH22" s="82">
        <f>IFERROR(FIND("Mar",consulta_completa__11[[#This Row],[13 - Ocorrências/Ambientes Atingidos]]),0)</f>
        <v>1</v>
      </c>
      <c r="BI22" s="83" t="str">
        <f t="shared" si="6"/>
        <v>X</v>
      </c>
      <c r="BJ22" s="82">
        <f>IFERROR(FIND("Praia",consulta_completa__11[[#This Row],[13 - Ocorrências/Ambientes Atingidos]]),0)</f>
        <v>0</v>
      </c>
      <c r="BK22" s="83" t="str">
        <f t="shared" si="7"/>
        <v/>
      </c>
      <c r="BL22" s="82">
        <f>IFERROR(FIND("Solo",consulta_completa__11[[#This Row],[13 - Ocorrências/Ambientes Atingidos]]),0)</f>
        <v>0</v>
      </c>
      <c r="BM22" s="83" t="str">
        <f t="shared" si="8"/>
        <v/>
      </c>
      <c r="BN22" s="82">
        <f>IFERROR(FIND("Águas subterrâneas",consulta_completa__11[[#This Row],[13 - Ocorrências/Ambientes Atingidos]]),0)</f>
        <v>0</v>
      </c>
      <c r="BO22" s="83" t="str">
        <f t="shared" si="9"/>
        <v/>
      </c>
      <c r="BP22" s="82">
        <f>IFERROR(FIND("Atmosfera",consulta_completa__11[[#This Row],[13 - Ocorrências/Ambientes Atingidos]]),0)</f>
        <v>0</v>
      </c>
      <c r="BQ22" s="83" t="str">
        <f t="shared" si="10"/>
        <v/>
      </c>
      <c r="BR22" s="82">
        <f>IFERROR(FIND("Flora",consulta_completa__11[[#This Row],[13 - Ocorrências/Ambientes Atingidos]]),0)</f>
        <v>0</v>
      </c>
      <c r="BS22" s="83" t="str">
        <f t="shared" si="11"/>
        <v/>
      </c>
      <c r="BT22" s="82">
        <f>IFERROR(FIND("Fauna",consulta_completa__11[[#This Row],[13 - Ocorrências/Ambientes Atingidos]]),0)</f>
        <v>0</v>
      </c>
      <c r="BU22" s="83" t="str">
        <f t="shared" si="12"/>
        <v/>
      </c>
      <c r="BV22" s="82">
        <f>IFERROR(FIND("UC federal",consulta_completa__11[[#This Row],[13 - Ocorrências/Ambientes Atingidos]]),0)</f>
        <v>0</v>
      </c>
      <c r="BW22" s="83" t="str">
        <f t="shared" si="13"/>
        <v/>
      </c>
      <c r="BX22" s="82">
        <f>IFERROR(FIND("UC estadual/municipal",consulta_completa__11[[#This Row],[13 - Ocorrências/Ambientes Atingidos]]),0)</f>
        <v>0</v>
      </c>
      <c r="BY22" s="83" t="str">
        <f t="shared" si="14"/>
        <v/>
      </c>
      <c r="BZ22" s="82">
        <f>IFERROR(FIND("Outro(s)",consulta_completa__11[[#This Row],[13 - Ocorrências/Ambientes Atingidos]]),0)</f>
        <v>0</v>
      </c>
      <c r="CA22" s="83" t="str">
        <f t="shared" si="15"/>
        <v/>
      </c>
      <c r="CB22" s="82">
        <f>IFERROR(FIND("Sem dano",consulta_completa__11[[#This Row],[13 - Ocorrências/Ambientes Atingidos]]),0)</f>
        <v>0</v>
      </c>
      <c r="CC22" s="83" t="str">
        <f t="shared" si="16"/>
        <v/>
      </c>
      <c r="CD22" s="82" t="str">
        <f>IF(consulta_completa__11[[#This Row],[13 - Ocorrências/Ambientes Atingidos]]="","X","")</f>
        <v/>
      </c>
      <c r="CE22" s="84">
        <f>IFERROR(FIND("IBAMA",consulta_completa__11[[#This Row],[14 - Inst. Atuando no Local]]),0)</f>
        <v>0</v>
      </c>
      <c r="CF22" s="84" t="str">
        <f t="shared" si="17"/>
        <v/>
      </c>
      <c r="CG22" s="84">
        <f>IFERROR(FIND("OEMA",consulta_completa__11[[#This Row],[14 - Inst. Atuando no Local]]),0)</f>
        <v>0</v>
      </c>
      <c r="CH22" s="84" t="str">
        <f t="shared" si="18"/>
        <v/>
      </c>
      <c r="CI22" s="84">
        <f>IFERROR(FIND("DEFESA CIVIL",consulta_completa__11[[#This Row],[14 - Inst. Atuando no Local]]),0)</f>
        <v>0</v>
      </c>
      <c r="CJ22" s="84" t="str">
        <f t="shared" si="19"/>
        <v/>
      </c>
      <c r="CK22" s="84">
        <f>IFERROR(FIND("CORPO DE BOMBEIROS",consulta_completa__11[[#This Row],[14 - Inst. Atuando no Local]]),0)</f>
        <v>0</v>
      </c>
      <c r="CL22" s="84" t="str">
        <f t="shared" si="20"/>
        <v/>
      </c>
      <c r="CM22" s="84">
        <f>IFERROR(FIND("POLÍCIA RODOVIÁRIA",consulta_completa__11[[#This Row],[14 - Inst. Atuando no Local]]),0)</f>
        <v>0</v>
      </c>
      <c r="CN22" s="84" t="str">
        <f t="shared" si="21"/>
        <v/>
      </c>
      <c r="CO22" s="84">
        <f>IFERROR(FIND("POLÍCIA MILITAR",consulta_completa__11[[#This Row],[14 - Inst. Atuando no Local]]),0)</f>
        <v>0</v>
      </c>
      <c r="CP22" s="84" t="str">
        <f t="shared" si="22"/>
        <v/>
      </c>
      <c r="CQ22" s="84">
        <f>IFERROR(FIND("POLÍCIA CIVIL",consulta_completa__11[[#This Row],[14 - Inst. Atuando no Local]]),0)</f>
        <v>0</v>
      </c>
      <c r="CR22" s="84" t="str">
        <f t="shared" si="23"/>
        <v/>
      </c>
      <c r="CS22" s="84">
        <f>IFERROR(FIND("MARINHA DO BRASIL",consulta_completa__11[[#This Row],[14 - Inst. Atuando no Local]]),0)</f>
        <v>0</v>
      </c>
      <c r="CT22" s="84" t="str">
        <f t="shared" si="24"/>
        <v/>
      </c>
      <c r="CU22" s="84">
        <f>IFERROR(FIND("EMPRESA ESPECIALIZADA EM ATENDIMENTO",consulta_completa__11[[#This Row],[14 - Inst. Atuando no Local]]),0)</f>
        <v>0</v>
      </c>
      <c r="CV22" s="84" t="str">
        <f t="shared" si="25"/>
        <v/>
      </c>
      <c r="CW22" s="84">
        <f>IFERROR(FIND("IBAMA",consulta_completa__11[[#This Row],[14 - Inst. Atuando no Local]]),0)</f>
        <v>0</v>
      </c>
      <c r="CX22" s="84" t="str">
        <f t="shared" si="26"/>
        <v/>
      </c>
      <c r="CY22" s="84" t="str">
        <f>IF(consulta_completa__11[[#This Row],[14 - Inst. Atuando no Local]]="","X","")</f>
        <v/>
      </c>
      <c r="CZ22" s="84">
        <f>IFERROR(FIND("OUTRA (S)",consulta_completa__11[[#This Row],[14 - Inst. Atuando no Local]]),0)</f>
        <v>0</v>
      </c>
      <c r="DA22" s="84" t="str">
        <f t="shared" si="27"/>
        <v/>
      </c>
      <c r="DB22" s="35" t="str">
        <f t="shared" si="28"/>
        <v>Sim</v>
      </c>
      <c r="DC22" s="35" t="str">
        <f t="shared" si="29"/>
        <v>Não</v>
      </c>
      <c r="DD22" s="35" t="str">
        <f t="shared" si="30"/>
        <v>Sim</v>
      </c>
      <c r="DE22" s="87" t="str">
        <f t="shared" si="1"/>
        <v>Federal</v>
      </c>
    </row>
    <row r="23" spans="1:109">
      <c r="A23" s="14">
        <v>20251950404</v>
      </c>
      <c r="B23" s="1">
        <v>45664</v>
      </c>
      <c r="C23" t="s">
        <v>109</v>
      </c>
      <c r="D23" t="s">
        <v>110</v>
      </c>
      <c r="E23" t="s">
        <v>403</v>
      </c>
      <c r="F23" t="s">
        <v>112</v>
      </c>
      <c r="G23" t="s">
        <v>113</v>
      </c>
      <c r="H23" t="s">
        <v>114</v>
      </c>
      <c r="I23" t="s">
        <v>114</v>
      </c>
      <c r="J23" t="s">
        <v>404</v>
      </c>
      <c r="K23" t="s">
        <v>405</v>
      </c>
      <c r="L23" t="s">
        <v>117</v>
      </c>
      <c r="M23" t="s">
        <v>118</v>
      </c>
      <c r="N23" t="s">
        <v>119</v>
      </c>
      <c r="O23" t="s">
        <v>120</v>
      </c>
      <c r="P23" t="s">
        <v>355</v>
      </c>
      <c r="Q23" t="s">
        <v>122</v>
      </c>
      <c r="R23" t="s">
        <v>123</v>
      </c>
      <c r="S23" t="s">
        <v>124</v>
      </c>
      <c r="T23" t="s">
        <v>406</v>
      </c>
      <c r="U23" t="s">
        <v>407</v>
      </c>
      <c r="V23" t="s">
        <v>408</v>
      </c>
      <c r="Z23" t="s">
        <v>409</v>
      </c>
      <c r="AA23" t="s">
        <v>410</v>
      </c>
      <c r="AB23" t="s">
        <v>206</v>
      </c>
      <c r="AC23" t="s">
        <v>130</v>
      </c>
      <c r="AD23">
        <v>1</v>
      </c>
      <c r="AE23" t="s">
        <v>206</v>
      </c>
      <c r="AF23" t="s">
        <v>113</v>
      </c>
      <c r="AG23" t="s">
        <v>113</v>
      </c>
      <c r="AH23" t="s">
        <v>131</v>
      </c>
      <c r="AI23" t="s">
        <v>132</v>
      </c>
      <c r="AJ23" t="s">
        <v>131</v>
      </c>
      <c r="AK23" t="s">
        <v>411</v>
      </c>
      <c r="AL23" t="s">
        <v>412</v>
      </c>
      <c r="AM23" t="s">
        <v>135</v>
      </c>
      <c r="AN23" t="s">
        <v>113</v>
      </c>
      <c r="AO23" t="s">
        <v>113</v>
      </c>
      <c r="AQ23" t="s">
        <v>136</v>
      </c>
      <c r="AR23" t="s">
        <v>113</v>
      </c>
      <c r="AS23" t="s">
        <v>113</v>
      </c>
      <c r="AT23" t="s">
        <v>113</v>
      </c>
      <c r="AU23" t="s">
        <v>113</v>
      </c>
      <c r="AW23" t="s">
        <v>113</v>
      </c>
      <c r="AX23" s="82">
        <f>IFERROR(FIND("Óbitos/feridos",consulta_completa__11[[#This Row],[13 - Ocorrências/Ambientes Atingidos]]),0)</f>
        <v>0</v>
      </c>
      <c r="AY23" s="83" t="str">
        <f t="shared" si="2"/>
        <v/>
      </c>
      <c r="AZ23" s="82">
        <f>IFERROR(FIND("População afetada/evacuada",consulta_completa__11[[#This Row],[13 - Ocorrências/Ambientes Atingidos]]),0)</f>
        <v>0</v>
      </c>
      <c r="BA23" s="82" t="str">
        <f t="shared" si="3"/>
        <v/>
      </c>
      <c r="BB23" s="82">
        <f>IFERROR(FIND("Suspensão de abastecimento de água",consulta_completa__11[[#This Row],[13 - Ocorrências/Ambientes Atingidos]]),0)</f>
        <v>0</v>
      </c>
      <c r="BC23" s="83" t="str">
        <f t="shared" si="31"/>
        <v/>
      </c>
      <c r="BD23" s="82">
        <f>IFERROR(FIND("Rio/córrego",consulta_completa__11[[#This Row],[13 - Ocorrências/Ambientes Atingidos]]),0)</f>
        <v>0</v>
      </c>
      <c r="BE23" s="83" t="str">
        <f t="shared" si="4"/>
        <v/>
      </c>
      <c r="BF23" s="82">
        <f>IFERROR(FIND("Lago",consulta_completa__11[[#This Row],[13 - Ocorrências/Ambientes Atingidos]]),0)</f>
        <v>0</v>
      </c>
      <c r="BG23" s="83" t="str">
        <f t="shared" si="5"/>
        <v/>
      </c>
      <c r="BH23" s="82">
        <f>IFERROR(FIND("Mar",consulta_completa__11[[#This Row],[13 - Ocorrências/Ambientes Atingidos]]),0)</f>
        <v>1</v>
      </c>
      <c r="BI23" s="83" t="str">
        <f t="shared" si="6"/>
        <v>X</v>
      </c>
      <c r="BJ23" s="82">
        <f>IFERROR(FIND("Praia",consulta_completa__11[[#This Row],[13 - Ocorrências/Ambientes Atingidos]]),0)</f>
        <v>0</v>
      </c>
      <c r="BK23" s="83" t="str">
        <f t="shared" si="7"/>
        <v/>
      </c>
      <c r="BL23" s="82">
        <f>IFERROR(FIND("Solo",consulta_completa__11[[#This Row],[13 - Ocorrências/Ambientes Atingidos]]),0)</f>
        <v>0</v>
      </c>
      <c r="BM23" s="83" t="str">
        <f t="shared" si="8"/>
        <v/>
      </c>
      <c r="BN23" s="82">
        <f>IFERROR(FIND("Águas subterrâneas",consulta_completa__11[[#This Row],[13 - Ocorrências/Ambientes Atingidos]]),0)</f>
        <v>0</v>
      </c>
      <c r="BO23" s="83" t="str">
        <f t="shared" si="9"/>
        <v/>
      </c>
      <c r="BP23" s="82">
        <f>IFERROR(FIND("Atmosfera",consulta_completa__11[[#This Row],[13 - Ocorrências/Ambientes Atingidos]]),0)</f>
        <v>0</v>
      </c>
      <c r="BQ23" s="83" t="str">
        <f t="shared" si="10"/>
        <v/>
      </c>
      <c r="BR23" s="82">
        <f>IFERROR(FIND("Flora",consulta_completa__11[[#This Row],[13 - Ocorrências/Ambientes Atingidos]]),0)</f>
        <v>0</v>
      </c>
      <c r="BS23" s="83" t="str">
        <f t="shared" si="11"/>
        <v/>
      </c>
      <c r="BT23" s="82">
        <f>IFERROR(FIND("Fauna",consulta_completa__11[[#This Row],[13 - Ocorrências/Ambientes Atingidos]]),0)</f>
        <v>0</v>
      </c>
      <c r="BU23" s="83" t="str">
        <f t="shared" si="12"/>
        <v/>
      </c>
      <c r="BV23" s="82">
        <f>IFERROR(FIND("UC federal",consulta_completa__11[[#This Row],[13 - Ocorrências/Ambientes Atingidos]]),0)</f>
        <v>0</v>
      </c>
      <c r="BW23" s="83" t="str">
        <f t="shared" si="13"/>
        <v/>
      </c>
      <c r="BX23" s="82">
        <f>IFERROR(FIND("UC estadual/municipal",consulta_completa__11[[#This Row],[13 - Ocorrências/Ambientes Atingidos]]),0)</f>
        <v>0</v>
      </c>
      <c r="BY23" s="83" t="str">
        <f t="shared" si="14"/>
        <v/>
      </c>
      <c r="BZ23" s="82">
        <f>IFERROR(FIND("Outro(s)",consulta_completa__11[[#This Row],[13 - Ocorrências/Ambientes Atingidos]]),0)</f>
        <v>0</v>
      </c>
      <c r="CA23" s="83" t="str">
        <f t="shared" si="15"/>
        <v/>
      </c>
      <c r="CB23" s="82">
        <f>IFERROR(FIND("Sem dano",consulta_completa__11[[#This Row],[13 - Ocorrências/Ambientes Atingidos]]),0)</f>
        <v>0</v>
      </c>
      <c r="CC23" s="83" t="str">
        <f t="shared" si="16"/>
        <v/>
      </c>
      <c r="CD23" s="82" t="str">
        <f>IF(consulta_completa__11[[#This Row],[13 - Ocorrências/Ambientes Atingidos]]="","X","")</f>
        <v/>
      </c>
      <c r="CE23" s="84">
        <f>IFERROR(FIND("IBAMA",consulta_completa__11[[#This Row],[14 - Inst. Atuando no Local]]),0)</f>
        <v>0</v>
      </c>
      <c r="CF23" s="84" t="str">
        <f t="shared" si="17"/>
        <v/>
      </c>
      <c r="CG23" s="84">
        <f>IFERROR(FIND("OEMA",consulta_completa__11[[#This Row],[14 - Inst. Atuando no Local]]),0)</f>
        <v>0</v>
      </c>
      <c r="CH23" s="84" t="str">
        <f t="shared" si="18"/>
        <v/>
      </c>
      <c r="CI23" s="84">
        <f>IFERROR(FIND("DEFESA CIVIL",consulta_completa__11[[#This Row],[14 - Inst. Atuando no Local]]),0)</f>
        <v>0</v>
      </c>
      <c r="CJ23" s="84" t="str">
        <f t="shared" si="19"/>
        <v/>
      </c>
      <c r="CK23" s="84">
        <f>IFERROR(FIND("CORPO DE BOMBEIROS",consulta_completa__11[[#This Row],[14 - Inst. Atuando no Local]]),0)</f>
        <v>0</v>
      </c>
      <c r="CL23" s="84" t="str">
        <f t="shared" si="20"/>
        <v/>
      </c>
      <c r="CM23" s="84">
        <f>IFERROR(FIND("POLÍCIA RODOVIÁRIA",consulta_completa__11[[#This Row],[14 - Inst. Atuando no Local]]),0)</f>
        <v>0</v>
      </c>
      <c r="CN23" s="84" t="str">
        <f t="shared" si="21"/>
        <v/>
      </c>
      <c r="CO23" s="84">
        <f>IFERROR(FIND("POLÍCIA MILITAR",consulta_completa__11[[#This Row],[14 - Inst. Atuando no Local]]),0)</f>
        <v>0</v>
      </c>
      <c r="CP23" s="84" t="str">
        <f t="shared" si="22"/>
        <v/>
      </c>
      <c r="CQ23" s="84">
        <f>IFERROR(FIND("POLÍCIA CIVIL",consulta_completa__11[[#This Row],[14 - Inst. Atuando no Local]]),0)</f>
        <v>0</v>
      </c>
      <c r="CR23" s="84" t="str">
        <f t="shared" si="23"/>
        <v/>
      </c>
      <c r="CS23" s="84">
        <f>IFERROR(FIND("MARINHA DO BRASIL",consulta_completa__11[[#This Row],[14 - Inst. Atuando no Local]]),0)</f>
        <v>0</v>
      </c>
      <c r="CT23" s="84" t="str">
        <f t="shared" si="24"/>
        <v/>
      </c>
      <c r="CU23" s="84">
        <f>IFERROR(FIND("EMPRESA ESPECIALIZADA EM ATENDIMENTO",consulta_completa__11[[#This Row],[14 - Inst. Atuando no Local]]),0)</f>
        <v>0</v>
      </c>
      <c r="CV23" s="84" t="str">
        <f t="shared" si="25"/>
        <v/>
      </c>
      <c r="CW23" s="84">
        <f>IFERROR(FIND("IBAMA",consulta_completa__11[[#This Row],[14 - Inst. Atuando no Local]]),0)</f>
        <v>0</v>
      </c>
      <c r="CX23" s="84" t="str">
        <f t="shared" si="26"/>
        <v/>
      </c>
      <c r="CY23" s="84" t="str">
        <f>IF(consulta_completa__11[[#This Row],[14 - Inst. Atuando no Local]]="","X","")</f>
        <v/>
      </c>
      <c r="CZ23" s="84">
        <f>IFERROR(FIND("OUTRA (S)",consulta_completa__11[[#This Row],[14 - Inst. Atuando no Local]]),0)</f>
        <v>0</v>
      </c>
      <c r="DA23" s="84" t="str">
        <f t="shared" si="27"/>
        <v/>
      </c>
      <c r="DB23" s="35" t="str">
        <f t="shared" si="28"/>
        <v>Sim</v>
      </c>
      <c r="DC23" s="35" t="str">
        <f t="shared" si="29"/>
        <v>Não</v>
      </c>
      <c r="DD23" s="35" t="str">
        <f t="shared" si="30"/>
        <v>Sim</v>
      </c>
      <c r="DE23" s="87" t="str">
        <f t="shared" si="1"/>
        <v>Federal</v>
      </c>
    </row>
    <row r="24" spans="1:109">
      <c r="A24" s="14">
        <v>202512232441</v>
      </c>
      <c r="B24" s="1">
        <v>45665</v>
      </c>
      <c r="C24" t="s">
        <v>413</v>
      </c>
      <c r="D24" t="s">
        <v>180</v>
      </c>
      <c r="E24" t="s">
        <v>139</v>
      </c>
      <c r="F24" t="s">
        <v>139</v>
      </c>
      <c r="G24" t="s">
        <v>113</v>
      </c>
      <c r="H24" t="s">
        <v>114</v>
      </c>
      <c r="I24" t="s">
        <v>114</v>
      </c>
      <c r="J24" t="s">
        <v>414</v>
      </c>
      <c r="K24" t="s">
        <v>221</v>
      </c>
      <c r="L24" t="s">
        <v>117</v>
      </c>
      <c r="M24" t="s">
        <v>140</v>
      </c>
      <c r="N24" t="s">
        <v>113</v>
      </c>
      <c r="O24" t="s">
        <v>239</v>
      </c>
      <c r="P24" t="s">
        <v>121</v>
      </c>
      <c r="Q24" t="s">
        <v>143</v>
      </c>
      <c r="R24" t="s">
        <v>123</v>
      </c>
      <c r="S24" t="s">
        <v>113</v>
      </c>
      <c r="T24" t="s">
        <v>415</v>
      </c>
      <c r="U24" t="s">
        <v>416</v>
      </c>
      <c r="V24" t="s">
        <v>417</v>
      </c>
      <c r="Z24" t="s">
        <v>418</v>
      </c>
      <c r="AA24" t="s">
        <v>113</v>
      </c>
      <c r="AB24" t="s">
        <v>419</v>
      </c>
      <c r="AC24" t="s">
        <v>420</v>
      </c>
      <c r="AD24">
        <v>1</v>
      </c>
      <c r="AE24" t="s">
        <v>113</v>
      </c>
      <c r="AF24" t="s">
        <v>113</v>
      </c>
      <c r="AG24" t="s">
        <v>113</v>
      </c>
      <c r="AH24" t="s">
        <v>132</v>
      </c>
      <c r="AI24" t="s">
        <v>132</v>
      </c>
      <c r="AJ24" t="s">
        <v>131</v>
      </c>
      <c r="AK24" t="s">
        <v>421</v>
      </c>
      <c r="AL24" t="s">
        <v>422</v>
      </c>
      <c r="AM24" t="s">
        <v>423</v>
      </c>
      <c r="AN24" t="s">
        <v>424</v>
      </c>
      <c r="AO24" t="s">
        <v>425</v>
      </c>
      <c r="AP24">
        <v>3521073120</v>
      </c>
      <c r="AQ24" t="s">
        <v>426</v>
      </c>
      <c r="AR24" t="s">
        <v>113</v>
      </c>
      <c r="AS24" t="s">
        <v>113</v>
      </c>
      <c r="AT24" t="s">
        <v>113</v>
      </c>
      <c r="AU24" t="s">
        <v>113</v>
      </c>
      <c r="AW24" t="s">
        <v>113</v>
      </c>
      <c r="AX24" s="82">
        <f>IFERROR(FIND("Óbitos/feridos",consulta_completa__11[[#This Row],[13 - Ocorrências/Ambientes Atingidos]]),0)</f>
        <v>0</v>
      </c>
      <c r="AY24" s="83" t="str">
        <f t="shared" si="2"/>
        <v/>
      </c>
      <c r="AZ24" s="82">
        <f>IFERROR(FIND("População afetada/evacuada",consulta_completa__11[[#This Row],[13 - Ocorrências/Ambientes Atingidos]]),0)</f>
        <v>0</v>
      </c>
      <c r="BA24" s="82" t="str">
        <f t="shared" si="3"/>
        <v/>
      </c>
      <c r="BB24" s="82">
        <f>IFERROR(FIND("Suspensão de abastecimento de água",consulta_completa__11[[#This Row],[13 - Ocorrências/Ambientes Atingidos]]),0)</f>
        <v>0</v>
      </c>
      <c r="BC24" s="83" t="str">
        <f t="shared" si="31"/>
        <v/>
      </c>
      <c r="BD24" s="82">
        <f>IFERROR(FIND("Rio/córrego",consulta_completa__11[[#This Row],[13 - Ocorrências/Ambientes Atingidos]]),0)</f>
        <v>0</v>
      </c>
      <c r="BE24" s="83" t="str">
        <f t="shared" si="4"/>
        <v/>
      </c>
      <c r="BF24" s="82">
        <f>IFERROR(FIND("Lago",consulta_completa__11[[#This Row],[13 - Ocorrências/Ambientes Atingidos]]),0)</f>
        <v>0</v>
      </c>
      <c r="BG24" s="83" t="str">
        <f t="shared" si="5"/>
        <v/>
      </c>
      <c r="BH24" s="82">
        <f>IFERROR(FIND("Mar",consulta_completa__11[[#This Row],[13 - Ocorrências/Ambientes Atingidos]]),0)</f>
        <v>0</v>
      </c>
      <c r="BI24" s="83" t="str">
        <f t="shared" si="6"/>
        <v/>
      </c>
      <c r="BJ24" s="82">
        <f>IFERROR(FIND("Praia",consulta_completa__11[[#This Row],[13 - Ocorrências/Ambientes Atingidos]]),0)</f>
        <v>0</v>
      </c>
      <c r="BK24" s="83" t="str">
        <f t="shared" si="7"/>
        <v/>
      </c>
      <c r="BL24" s="82">
        <f>IFERROR(FIND("Solo",consulta_completa__11[[#This Row],[13 - Ocorrências/Ambientes Atingidos]]),0)</f>
        <v>1</v>
      </c>
      <c r="BM24" s="83" t="str">
        <f t="shared" si="8"/>
        <v>X</v>
      </c>
      <c r="BN24" s="82">
        <f>IFERROR(FIND("Águas subterrâneas",consulta_completa__11[[#This Row],[13 - Ocorrências/Ambientes Atingidos]]),0)</f>
        <v>0</v>
      </c>
      <c r="BO24" s="83" t="str">
        <f t="shared" si="9"/>
        <v/>
      </c>
      <c r="BP24" s="82">
        <f>IFERROR(FIND("Atmosfera",consulta_completa__11[[#This Row],[13 - Ocorrências/Ambientes Atingidos]]),0)</f>
        <v>0</v>
      </c>
      <c r="BQ24" s="83" t="str">
        <f t="shared" si="10"/>
        <v/>
      </c>
      <c r="BR24" s="82">
        <f>IFERROR(FIND("Flora",consulta_completa__11[[#This Row],[13 - Ocorrências/Ambientes Atingidos]]),0)</f>
        <v>0</v>
      </c>
      <c r="BS24" s="83" t="str">
        <f t="shared" si="11"/>
        <v/>
      </c>
      <c r="BT24" s="82">
        <f>IFERROR(FIND("Fauna",consulta_completa__11[[#This Row],[13 - Ocorrências/Ambientes Atingidos]]),0)</f>
        <v>0</v>
      </c>
      <c r="BU24" s="83" t="str">
        <f t="shared" si="12"/>
        <v/>
      </c>
      <c r="BV24" s="82">
        <f>IFERROR(FIND("UC federal",consulta_completa__11[[#This Row],[13 - Ocorrências/Ambientes Atingidos]]),0)</f>
        <v>0</v>
      </c>
      <c r="BW24" s="83" t="str">
        <f t="shared" si="13"/>
        <v/>
      </c>
      <c r="BX24" s="82">
        <f>IFERROR(FIND("UC estadual/municipal",consulta_completa__11[[#This Row],[13 - Ocorrências/Ambientes Atingidos]]),0)</f>
        <v>0</v>
      </c>
      <c r="BY24" s="83" t="str">
        <f t="shared" si="14"/>
        <v/>
      </c>
      <c r="BZ24" s="82">
        <f>IFERROR(FIND("Outro(s)",consulta_completa__11[[#This Row],[13 - Ocorrências/Ambientes Atingidos]]),0)</f>
        <v>0</v>
      </c>
      <c r="CA24" s="83" t="str">
        <f t="shared" si="15"/>
        <v/>
      </c>
      <c r="CB24" s="82">
        <f>IFERROR(FIND("Sem dano",consulta_completa__11[[#This Row],[13 - Ocorrências/Ambientes Atingidos]]),0)</f>
        <v>0</v>
      </c>
      <c r="CC24" s="83" t="str">
        <f t="shared" si="16"/>
        <v/>
      </c>
      <c r="CD24" s="82" t="str">
        <f>IF(consulta_completa__11[[#This Row],[13 - Ocorrências/Ambientes Atingidos]]="","X","")</f>
        <v/>
      </c>
      <c r="CE24" s="84">
        <f>IFERROR(FIND("IBAMA",consulta_completa__11[[#This Row],[14 - Inst. Atuando no Local]]),0)</f>
        <v>0</v>
      </c>
      <c r="CF24" s="84" t="str">
        <f t="shared" si="17"/>
        <v/>
      </c>
      <c r="CG24" s="84">
        <f>IFERROR(FIND("OEMA",consulta_completa__11[[#This Row],[14 - Inst. Atuando no Local]]),0)</f>
        <v>0</v>
      </c>
      <c r="CH24" s="84" t="str">
        <f t="shared" si="18"/>
        <v/>
      </c>
      <c r="CI24" s="84">
        <f>IFERROR(FIND("DEFESA CIVIL",consulta_completa__11[[#This Row],[14 - Inst. Atuando no Local]]),0)</f>
        <v>0</v>
      </c>
      <c r="CJ24" s="84" t="str">
        <f t="shared" si="19"/>
        <v/>
      </c>
      <c r="CK24" s="84">
        <f>IFERROR(FIND("CORPO DE BOMBEIROS",consulta_completa__11[[#This Row],[14 - Inst. Atuando no Local]]),0)</f>
        <v>0</v>
      </c>
      <c r="CL24" s="84" t="str">
        <f t="shared" si="20"/>
        <v/>
      </c>
      <c r="CM24" s="84">
        <f>IFERROR(FIND("POLÍCIA RODOVIÁRIA",consulta_completa__11[[#This Row],[14 - Inst. Atuando no Local]]),0)</f>
        <v>0</v>
      </c>
      <c r="CN24" s="84" t="str">
        <f t="shared" si="21"/>
        <v/>
      </c>
      <c r="CO24" s="84">
        <f>IFERROR(FIND("POLÍCIA MILITAR",consulta_completa__11[[#This Row],[14 - Inst. Atuando no Local]]),0)</f>
        <v>0</v>
      </c>
      <c r="CP24" s="84" t="str">
        <f t="shared" si="22"/>
        <v/>
      </c>
      <c r="CQ24" s="84">
        <f>IFERROR(FIND("POLÍCIA CIVIL",consulta_completa__11[[#This Row],[14 - Inst. Atuando no Local]]),0)</f>
        <v>0</v>
      </c>
      <c r="CR24" s="84" t="str">
        <f t="shared" si="23"/>
        <v/>
      </c>
      <c r="CS24" s="84">
        <f>IFERROR(FIND("MARINHA DO BRASIL",consulta_completa__11[[#This Row],[14 - Inst. Atuando no Local]]),0)</f>
        <v>0</v>
      </c>
      <c r="CT24" s="84" t="str">
        <f t="shared" si="24"/>
        <v/>
      </c>
      <c r="CU24" s="84">
        <f>IFERROR(FIND("EMPRESA ESPECIALIZADA EM ATENDIMENTO",consulta_completa__11[[#This Row],[14 - Inst. Atuando no Local]]),0)</f>
        <v>0</v>
      </c>
      <c r="CV24" s="84" t="str">
        <f t="shared" si="25"/>
        <v/>
      </c>
      <c r="CW24" s="84">
        <f>IFERROR(FIND("IBAMA",consulta_completa__11[[#This Row],[14 - Inst. Atuando no Local]]),0)</f>
        <v>0</v>
      </c>
      <c r="CX24" s="84" t="str">
        <f t="shared" si="26"/>
        <v/>
      </c>
      <c r="CY24" s="84" t="str">
        <f>IF(consulta_completa__11[[#This Row],[14 - Inst. Atuando no Local]]="","X","")</f>
        <v>X</v>
      </c>
      <c r="CZ24" s="84">
        <f>IFERROR(FIND("OUTRA (S)",consulta_completa__11[[#This Row],[14 - Inst. Atuando no Local]]),0)</f>
        <v>0</v>
      </c>
      <c r="DA24" s="84" t="str">
        <f t="shared" si="27"/>
        <v/>
      </c>
      <c r="DB24" s="35" t="str">
        <f t="shared" si="28"/>
        <v>Sim</v>
      </c>
      <c r="DC24" s="35" t="str">
        <f t="shared" si="29"/>
        <v>Não</v>
      </c>
      <c r="DD24" s="35" t="str">
        <f t="shared" si="30"/>
        <v>Sim</v>
      </c>
      <c r="DE24" s="87" t="str">
        <f t="shared" si="1"/>
        <v>Federal</v>
      </c>
    </row>
    <row r="25" spans="1:109">
      <c r="A25" s="14">
        <v>202512721604</v>
      </c>
      <c r="B25" s="1">
        <v>45665</v>
      </c>
      <c r="C25" t="s">
        <v>427</v>
      </c>
      <c r="D25" t="s">
        <v>254</v>
      </c>
      <c r="E25" t="s">
        <v>111</v>
      </c>
      <c r="F25" t="s">
        <v>112</v>
      </c>
      <c r="G25" t="s">
        <v>113</v>
      </c>
      <c r="H25" t="s">
        <v>114</v>
      </c>
      <c r="I25" t="s">
        <v>114</v>
      </c>
      <c r="J25" t="s">
        <v>255</v>
      </c>
      <c r="K25" t="s">
        <v>428</v>
      </c>
      <c r="L25" t="s">
        <v>117</v>
      </c>
      <c r="M25" t="s">
        <v>140</v>
      </c>
      <c r="N25" t="s">
        <v>141</v>
      </c>
      <c r="O25" t="s">
        <v>239</v>
      </c>
      <c r="P25" t="s">
        <v>121</v>
      </c>
      <c r="Q25" t="s">
        <v>167</v>
      </c>
      <c r="R25" t="s">
        <v>123</v>
      </c>
      <c r="S25" t="s">
        <v>113</v>
      </c>
      <c r="T25" t="s">
        <v>429</v>
      </c>
      <c r="U25" t="s">
        <v>430</v>
      </c>
      <c r="V25" t="s">
        <v>346</v>
      </c>
      <c r="Z25" t="s">
        <v>431</v>
      </c>
      <c r="AA25" t="s">
        <v>432</v>
      </c>
      <c r="AB25" t="s">
        <v>433</v>
      </c>
      <c r="AC25" t="s">
        <v>434</v>
      </c>
      <c r="AD25">
        <v>2</v>
      </c>
      <c r="AE25" t="s">
        <v>435</v>
      </c>
      <c r="AF25" t="s">
        <v>113</v>
      </c>
      <c r="AG25" t="s">
        <v>113</v>
      </c>
      <c r="AH25" t="s">
        <v>194</v>
      </c>
      <c r="AI25" t="s">
        <v>132</v>
      </c>
      <c r="AJ25" t="s">
        <v>131</v>
      </c>
      <c r="AK25" t="s">
        <v>436</v>
      </c>
      <c r="AL25" t="s">
        <v>113</v>
      </c>
      <c r="AM25" t="s">
        <v>264</v>
      </c>
      <c r="AN25" t="s">
        <v>265</v>
      </c>
      <c r="AO25" t="s">
        <v>266</v>
      </c>
      <c r="AQ25" t="s">
        <v>267</v>
      </c>
      <c r="AR25" t="s">
        <v>113</v>
      </c>
      <c r="AS25" t="s">
        <v>113</v>
      </c>
      <c r="AT25" t="s">
        <v>437</v>
      </c>
      <c r="AU25" t="s">
        <v>113</v>
      </c>
      <c r="AW25" t="s">
        <v>159</v>
      </c>
      <c r="AX25" s="82">
        <f>IFERROR(FIND("Óbitos/feridos",consulta_completa__11[[#This Row],[13 - Ocorrências/Ambientes Atingidos]]),0)</f>
        <v>0</v>
      </c>
      <c r="AY25" s="83" t="str">
        <f t="shared" si="2"/>
        <v/>
      </c>
      <c r="AZ25" s="82">
        <f>IFERROR(FIND("População afetada/evacuada",consulta_completa__11[[#This Row],[13 - Ocorrências/Ambientes Atingidos]]),0)</f>
        <v>0</v>
      </c>
      <c r="BA25" s="82" t="str">
        <f t="shared" si="3"/>
        <v/>
      </c>
      <c r="BB25" s="82">
        <f>IFERROR(FIND("Suspensão de abastecimento de água",consulta_completa__11[[#This Row],[13 - Ocorrências/Ambientes Atingidos]]),0)</f>
        <v>0</v>
      </c>
      <c r="BC25" s="83" t="str">
        <f t="shared" si="31"/>
        <v/>
      </c>
      <c r="BD25" s="82">
        <f>IFERROR(FIND("Rio/córrego",consulta_completa__11[[#This Row],[13 - Ocorrências/Ambientes Atingidos]]),0)</f>
        <v>0</v>
      </c>
      <c r="BE25" s="83" t="str">
        <f t="shared" si="4"/>
        <v/>
      </c>
      <c r="BF25" s="82">
        <f>IFERROR(FIND("Lago",consulta_completa__11[[#This Row],[13 - Ocorrências/Ambientes Atingidos]]),0)</f>
        <v>0</v>
      </c>
      <c r="BG25" s="83" t="str">
        <f t="shared" si="5"/>
        <v/>
      </c>
      <c r="BH25" s="82">
        <f>IFERROR(FIND("Mar",consulta_completa__11[[#This Row],[13 - Ocorrências/Ambientes Atingidos]]),0)</f>
        <v>0</v>
      </c>
      <c r="BI25" s="83" t="str">
        <f t="shared" si="6"/>
        <v/>
      </c>
      <c r="BJ25" s="82">
        <f>IFERROR(FIND("Praia",consulta_completa__11[[#This Row],[13 - Ocorrências/Ambientes Atingidos]]),0)</f>
        <v>0</v>
      </c>
      <c r="BK25" s="83" t="str">
        <f t="shared" si="7"/>
        <v/>
      </c>
      <c r="BL25" s="82">
        <f>IFERROR(FIND("Solo",consulta_completa__11[[#This Row],[13 - Ocorrências/Ambientes Atingidos]]),0)</f>
        <v>1</v>
      </c>
      <c r="BM25" s="83" t="str">
        <f t="shared" si="8"/>
        <v>X</v>
      </c>
      <c r="BN25" s="82">
        <f>IFERROR(FIND("Águas subterrâneas",consulta_completa__11[[#This Row],[13 - Ocorrências/Ambientes Atingidos]]),0)</f>
        <v>0</v>
      </c>
      <c r="BO25" s="83" t="str">
        <f t="shared" si="9"/>
        <v/>
      </c>
      <c r="BP25" s="82">
        <f>IFERROR(FIND("Atmosfera",consulta_completa__11[[#This Row],[13 - Ocorrências/Ambientes Atingidos]]),0)</f>
        <v>0</v>
      </c>
      <c r="BQ25" s="83" t="str">
        <f t="shared" si="10"/>
        <v/>
      </c>
      <c r="BR25" s="82">
        <f>IFERROR(FIND("Flora",consulta_completa__11[[#This Row],[13 - Ocorrências/Ambientes Atingidos]]),0)</f>
        <v>0</v>
      </c>
      <c r="BS25" s="83" t="str">
        <f t="shared" si="11"/>
        <v/>
      </c>
      <c r="BT25" s="82">
        <f>IFERROR(FIND("Fauna",consulta_completa__11[[#This Row],[13 - Ocorrências/Ambientes Atingidos]]),0)</f>
        <v>0</v>
      </c>
      <c r="BU25" s="83" t="str">
        <f t="shared" si="12"/>
        <v/>
      </c>
      <c r="BV25" s="82">
        <f>IFERROR(FIND("UC federal",consulta_completa__11[[#This Row],[13 - Ocorrências/Ambientes Atingidos]]),0)</f>
        <v>0</v>
      </c>
      <c r="BW25" s="83" t="str">
        <f t="shared" si="13"/>
        <v/>
      </c>
      <c r="BX25" s="82">
        <f>IFERROR(FIND("UC estadual/municipal",consulta_completa__11[[#This Row],[13 - Ocorrências/Ambientes Atingidos]]),0)</f>
        <v>0</v>
      </c>
      <c r="BY25" s="83" t="str">
        <f t="shared" si="14"/>
        <v/>
      </c>
      <c r="BZ25" s="82">
        <f>IFERROR(FIND("Outro(s)",consulta_completa__11[[#This Row],[13 - Ocorrências/Ambientes Atingidos]]),0)</f>
        <v>0</v>
      </c>
      <c r="CA25" s="83" t="str">
        <f t="shared" si="15"/>
        <v/>
      </c>
      <c r="CB25" s="82">
        <f>IFERROR(FIND("Sem dano",consulta_completa__11[[#This Row],[13 - Ocorrências/Ambientes Atingidos]]),0)</f>
        <v>0</v>
      </c>
      <c r="CC25" s="83" t="str">
        <f t="shared" si="16"/>
        <v/>
      </c>
      <c r="CD25" s="82" t="str">
        <f>IF(consulta_completa__11[[#This Row],[13 - Ocorrências/Ambientes Atingidos]]="","X","")</f>
        <v/>
      </c>
      <c r="CE25" s="84">
        <f>IFERROR(FIND("IBAMA",consulta_completa__11[[#This Row],[14 - Inst. Atuando no Local]]),0)</f>
        <v>0</v>
      </c>
      <c r="CF25" s="84" t="str">
        <f t="shared" si="17"/>
        <v/>
      </c>
      <c r="CG25" s="84">
        <f>IFERROR(FIND("OEMA",consulta_completa__11[[#This Row],[14 - Inst. Atuando no Local]]),0)</f>
        <v>0</v>
      </c>
      <c r="CH25" s="84" t="str">
        <f t="shared" si="18"/>
        <v/>
      </c>
      <c r="CI25" s="84">
        <f>IFERROR(FIND("DEFESA CIVIL",consulta_completa__11[[#This Row],[14 - Inst. Atuando no Local]]),0)</f>
        <v>0</v>
      </c>
      <c r="CJ25" s="84" t="str">
        <f t="shared" si="19"/>
        <v/>
      </c>
      <c r="CK25" s="84">
        <f>IFERROR(FIND("CORPO DE BOMBEIROS",consulta_completa__11[[#This Row],[14 - Inst. Atuando no Local]]),0)</f>
        <v>0</v>
      </c>
      <c r="CL25" s="84" t="str">
        <f t="shared" si="20"/>
        <v/>
      </c>
      <c r="CM25" s="84">
        <f>IFERROR(FIND("POLÍCIA RODOVIÁRIA",consulta_completa__11[[#This Row],[14 - Inst. Atuando no Local]]),0)</f>
        <v>0</v>
      </c>
      <c r="CN25" s="84" t="str">
        <f t="shared" si="21"/>
        <v/>
      </c>
      <c r="CO25" s="84">
        <f>IFERROR(FIND("POLÍCIA MILITAR",consulta_completa__11[[#This Row],[14 - Inst. Atuando no Local]]),0)</f>
        <v>0</v>
      </c>
      <c r="CP25" s="84" t="str">
        <f t="shared" si="22"/>
        <v/>
      </c>
      <c r="CQ25" s="84">
        <f>IFERROR(FIND("POLÍCIA CIVIL",consulta_completa__11[[#This Row],[14 - Inst. Atuando no Local]]),0)</f>
        <v>0</v>
      </c>
      <c r="CR25" s="84" t="str">
        <f t="shared" si="23"/>
        <v/>
      </c>
      <c r="CS25" s="84">
        <f>IFERROR(FIND("MARINHA DO BRASIL",consulta_completa__11[[#This Row],[14 - Inst. Atuando no Local]]),0)</f>
        <v>0</v>
      </c>
      <c r="CT25" s="84" t="str">
        <f t="shared" si="24"/>
        <v/>
      </c>
      <c r="CU25" s="84">
        <f>IFERROR(FIND("EMPRESA ESPECIALIZADA EM ATENDIMENTO",consulta_completa__11[[#This Row],[14 - Inst. Atuando no Local]]),0)</f>
        <v>0</v>
      </c>
      <c r="CV25" s="84" t="str">
        <f t="shared" si="25"/>
        <v/>
      </c>
      <c r="CW25" s="84">
        <f>IFERROR(FIND("IBAMA",consulta_completa__11[[#This Row],[14 - Inst. Atuando no Local]]),0)</f>
        <v>0</v>
      </c>
      <c r="CX25" s="84" t="str">
        <f t="shared" si="26"/>
        <v/>
      </c>
      <c r="CY25" s="84" t="str">
        <f>IF(consulta_completa__11[[#This Row],[14 - Inst. Atuando no Local]]="","X","")</f>
        <v/>
      </c>
      <c r="CZ25" s="84">
        <f>IFERROR(FIND("OUTRA (S)",consulta_completa__11[[#This Row],[14 - Inst. Atuando no Local]]),0)</f>
        <v>0</v>
      </c>
      <c r="DA25" s="84" t="str">
        <f t="shared" si="27"/>
        <v/>
      </c>
      <c r="DB25" s="35" t="str">
        <f t="shared" si="28"/>
        <v>Sim</v>
      </c>
      <c r="DC25" s="35" t="str">
        <f t="shared" si="29"/>
        <v>Não</v>
      </c>
      <c r="DD25" s="35" t="str">
        <f t="shared" si="30"/>
        <v>Sim</v>
      </c>
      <c r="DE25" s="87" t="str">
        <f t="shared" si="1"/>
        <v>Estadual</v>
      </c>
    </row>
    <row r="26" spans="1:109">
      <c r="A26" s="14">
        <v>202512728809</v>
      </c>
      <c r="B26" s="1">
        <v>45665</v>
      </c>
      <c r="C26" t="s">
        <v>438</v>
      </c>
      <c r="D26" t="s">
        <v>343</v>
      </c>
      <c r="E26" t="s">
        <v>111</v>
      </c>
      <c r="F26" t="s">
        <v>112</v>
      </c>
      <c r="G26" t="s">
        <v>439</v>
      </c>
      <c r="H26" t="s">
        <v>440</v>
      </c>
      <c r="I26" t="s">
        <v>117</v>
      </c>
      <c r="J26" t="s">
        <v>441</v>
      </c>
      <c r="K26" t="s">
        <v>442</v>
      </c>
      <c r="L26" t="s">
        <v>117</v>
      </c>
      <c r="M26" t="s">
        <v>140</v>
      </c>
      <c r="N26" t="s">
        <v>113</v>
      </c>
      <c r="O26" t="s">
        <v>239</v>
      </c>
      <c r="P26" t="s">
        <v>121</v>
      </c>
      <c r="Q26" t="s">
        <v>122</v>
      </c>
      <c r="R26" t="s">
        <v>123</v>
      </c>
      <c r="S26" t="s">
        <v>113</v>
      </c>
      <c r="T26" t="s">
        <v>443</v>
      </c>
      <c r="U26" t="s">
        <v>444</v>
      </c>
      <c r="V26" t="s">
        <v>445</v>
      </c>
      <c r="Z26" t="s">
        <v>431</v>
      </c>
      <c r="AA26" t="s">
        <v>446</v>
      </c>
      <c r="AB26" t="s">
        <v>447</v>
      </c>
      <c r="AC26" t="s">
        <v>350</v>
      </c>
      <c r="AD26">
        <v>2</v>
      </c>
      <c r="AE26" t="s">
        <v>113</v>
      </c>
      <c r="AF26" t="s">
        <v>113</v>
      </c>
      <c r="AG26" t="s">
        <v>113</v>
      </c>
      <c r="AH26" t="s">
        <v>194</v>
      </c>
      <c r="AI26" t="s">
        <v>132</v>
      </c>
      <c r="AJ26" t="s">
        <v>131</v>
      </c>
      <c r="AK26" t="s">
        <v>448</v>
      </c>
      <c r="AL26" t="s">
        <v>113</v>
      </c>
      <c r="AM26" t="s">
        <v>264</v>
      </c>
      <c r="AN26" t="s">
        <v>265</v>
      </c>
      <c r="AO26" t="s">
        <v>113</v>
      </c>
      <c r="AQ26" t="s">
        <v>267</v>
      </c>
      <c r="AR26" t="s">
        <v>113</v>
      </c>
      <c r="AS26" t="s">
        <v>113</v>
      </c>
      <c r="AT26" t="s">
        <v>449</v>
      </c>
      <c r="AU26" t="s">
        <v>113</v>
      </c>
      <c r="AW26" t="s">
        <v>159</v>
      </c>
      <c r="AX26" s="82">
        <f>IFERROR(FIND("Óbitos/feridos",consulta_completa__11[[#This Row],[13 - Ocorrências/Ambientes Atingidos]]),0)</f>
        <v>0</v>
      </c>
      <c r="AY26" s="83" t="str">
        <f t="shared" si="2"/>
        <v/>
      </c>
      <c r="AZ26" s="82">
        <f>IFERROR(FIND("População afetada/evacuada",consulta_completa__11[[#This Row],[13 - Ocorrências/Ambientes Atingidos]]),0)</f>
        <v>0</v>
      </c>
      <c r="BA26" s="82" t="str">
        <f t="shared" si="3"/>
        <v/>
      </c>
      <c r="BB26" s="82">
        <f>IFERROR(FIND("Suspensão de abastecimento de água",consulta_completa__11[[#This Row],[13 - Ocorrências/Ambientes Atingidos]]),0)</f>
        <v>0</v>
      </c>
      <c r="BC26" s="83" t="str">
        <f t="shared" si="31"/>
        <v/>
      </c>
      <c r="BD26" s="82">
        <f>IFERROR(FIND("Rio/córrego",consulta_completa__11[[#This Row],[13 - Ocorrências/Ambientes Atingidos]]),0)</f>
        <v>0</v>
      </c>
      <c r="BE26" s="83" t="str">
        <f t="shared" si="4"/>
        <v/>
      </c>
      <c r="BF26" s="82">
        <f>IFERROR(FIND("Lago",consulta_completa__11[[#This Row],[13 - Ocorrências/Ambientes Atingidos]]),0)</f>
        <v>0</v>
      </c>
      <c r="BG26" s="83" t="str">
        <f t="shared" si="5"/>
        <v/>
      </c>
      <c r="BH26" s="82">
        <f>IFERROR(FIND("Mar",consulta_completa__11[[#This Row],[13 - Ocorrências/Ambientes Atingidos]]),0)</f>
        <v>0</v>
      </c>
      <c r="BI26" s="83" t="str">
        <f t="shared" si="6"/>
        <v/>
      </c>
      <c r="BJ26" s="82">
        <f>IFERROR(FIND("Praia",consulta_completa__11[[#This Row],[13 - Ocorrências/Ambientes Atingidos]]),0)</f>
        <v>0</v>
      </c>
      <c r="BK26" s="83" t="str">
        <f t="shared" si="7"/>
        <v/>
      </c>
      <c r="BL26" s="82">
        <f>IFERROR(FIND("Solo",consulta_completa__11[[#This Row],[13 - Ocorrências/Ambientes Atingidos]]),0)</f>
        <v>1</v>
      </c>
      <c r="BM26" s="83" t="str">
        <f t="shared" si="8"/>
        <v>X</v>
      </c>
      <c r="BN26" s="82">
        <f>IFERROR(FIND("Águas subterrâneas",consulta_completa__11[[#This Row],[13 - Ocorrências/Ambientes Atingidos]]),0)</f>
        <v>0</v>
      </c>
      <c r="BO26" s="83" t="str">
        <f t="shared" si="9"/>
        <v/>
      </c>
      <c r="BP26" s="82">
        <f>IFERROR(FIND("Atmosfera",consulta_completa__11[[#This Row],[13 - Ocorrências/Ambientes Atingidos]]),0)</f>
        <v>0</v>
      </c>
      <c r="BQ26" s="83" t="str">
        <f t="shared" si="10"/>
        <v/>
      </c>
      <c r="BR26" s="82">
        <f>IFERROR(FIND("Flora",consulta_completa__11[[#This Row],[13 - Ocorrências/Ambientes Atingidos]]),0)</f>
        <v>0</v>
      </c>
      <c r="BS26" s="83" t="str">
        <f t="shared" si="11"/>
        <v/>
      </c>
      <c r="BT26" s="82">
        <f>IFERROR(FIND("Fauna",consulta_completa__11[[#This Row],[13 - Ocorrências/Ambientes Atingidos]]),0)</f>
        <v>0</v>
      </c>
      <c r="BU26" s="83" t="str">
        <f t="shared" si="12"/>
        <v/>
      </c>
      <c r="BV26" s="82">
        <f>IFERROR(FIND("UC federal",consulta_completa__11[[#This Row],[13 - Ocorrências/Ambientes Atingidos]]),0)</f>
        <v>0</v>
      </c>
      <c r="BW26" s="83" t="str">
        <f t="shared" si="13"/>
        <v/>
      </c>
      <c r="BX26" s="82">
        <f>IFERROR(FIND("UC estadual/municipal",consulta_completa__11[[#This Row],[13 - Ocorrências/Ambientes Atingidos]]),0)</f>
        <v>0</v>
      </c>
      <c r="BY26" s="83" t="str">
        <f t="shared" si="14"/>
        <v/>
      </c>
      <c r="BZ26" s="82">
        <f>IFERROR(FIND("Outro(s)",consulta_completa__11[[#This Row],[13 - Ocorrências/Ambientes Atingidos]]),0)</f>
        <v>0</v>
      </c>
      <c r="CA26" s="83" t="str">
        <f t="shared" si="15"/>
        <v/>
      </c>
      <c r="CB26" s="82">
        <f>IFERROR(FIND("Sem dano",consulta_completa__11[[#This Row],[13 - Ocorrências/Ambientes Atingidos]]),0)</f>
        <v>0</v>
      </c>
      <c r="CC26" s="83" t="str">
        <f t="shared" si="16"/>
        <v/>
      </c>
      <c r="CD26" s="82" t="str">
        <f>IF(consulta_completa__11[[#This Row],[13 - Ocorrências/Ambientes Atingidos]]="","X","")</f>
        <v/>
      </c>
      <c r="CE26" s="84">
        <f>IFERROR(FIND("IBAMA",consulta_completa__11[[#This Row],[14 - Inst. Atuando no Local]]),0)</f>
        <v>0</v>
      </c>
      <c r="CF26" s="84" t="str">
        <f t="shared" si="17"/>
        <v/>
      </c>
      <c r="CG26" s="84">
        <f>IFERROR(FIND("OEMA",consulta_completa__11[[#This Row],[14 - Inst. Atuando no Local]]),0)</f>
        <v>0</v>
      </c>
      <c r="CH26" s="84" t="str">
        <f t="shared" si="18"/>
        <v/>
      </c>
      <c r="CI26" s="84">
        <f>IFERROR(FIND("DEFESA CIVIL",consulta_completa__11[[#This Row],[14 - Inst. Atuando no Local]]),0)</f>
        <v>0</v>
      </c>
      <c r="CJ26" s="84" t="str">
        <f t="shared" si="19"/>
        <v/>
      </c>
      <c r="CK26" s="84">
        <f>IFERROR(FIND("CORPO DE BOMBEIROS",consulta_completa__11[[#This Row],[14 - Inst. Atuando no Local]]),0)</f>
        <v>0</v>
      </c>
      <c r="CL26" s="84" t="str">
        <f t="shared" si="20"/>
        <v/>
      </c>
      <c r="CM26" s="84">
        <f>IFERROR(FIND("POLÍCIA RODOVIÁRIA",consulta_completa__11[[#This Row],[14 - Inst. Atuando no Local]]),0)</f>
        <v>0</v>
      </c>
      <c r="CN26" s="84" t="str">
        <f t="shared" si="21"/>
        <v/>
      </c>
      <c r="CO26" s="84">
        <f>IFERROR(FIND("POLÍCIA MILITAR",consulta_completa__11[[#This Row],[14 - Inst. Atuando no Local]]),0)</f>
        <v>0</v>
      </c>
      <c r="CP26" s="84" t="str">
        <f t="shared" si="22"/>
        <v/>
      </c>
      <c r="CQ26" s="84">
        <f>IFERROR(FIND("POLÍCIA CIVIL",consulta_completa__11[[#This Row],[14 - Inst. Atuando no Local]]),0)</f>
        <v>0</v>
      </c>
      <c r="CR26" s="84" t="str">
        <f t="shared" si="23"/>
        <v/>
      </c>
      <c r="CS26" s="84">
        <f>IFERROR(FIND("MARINHA DO BRASIL",consulta_completa__11[[#This Row],[14 - Inst. Atuando no Local]]),0)</f>
        <v>0</v>
      </c>
      <c r="CT26" s="84" t="str">
        <f t="shared" si="24"/>
        <v/>
      </c>
      <c r="CU26" s="84">
        <f>IFERROR(FIND("EMPRESA ESPECIALIZADA EM ATENDIMENTO",consulta_completa__11[[#This Row],[14 - Inst. Atuando no Local]]),0)</f>
        <v>0</v>
      </c>
      <c r="CV26" s="84" t="str">
        <f t="shared" si="25"/>
        <v/>
      </c>
      <c r="CW26" s="84">
        <f>IFERROR(FIND("IBAMA",consulta_completa__11[[#This Row],[14 - Inst. Atuando no Local]]),0)</f>
        <v>0</v>
      </c>
      <c r="CX26" s="84" t="str">
        <f t="shared" si="26"/>
        <v/>
      </c>
      <c r="CY26" s="84" t="str">
        <f>IF(consulta_completa__11[[#This Row],[14 - Inst. Atuando no Local]]="","X","")</f>
        <v>X</v>
      </c>
      <c r="CZ26" s="84">
        <f>IFERROR(FIND("OUTRA (S)",consulta_completa__11[[#This Row],[14 - Inst. Atuando no Local]]),0)</f>
        <v>0</v>
      </c>
      <c r="DA26" s="84" t="str">
        <f t="shared" si="27"/>
        <v/>
      </c>
      <c r="DB26" s="35" t="str">
        <f t="shared" si="28"/>
        <v>Sim</v>
      </c>
      <c r="DC26" s="35" t="str">
        <f t="shared" si="29"/>
        <v>Não</v>
      </c>
      <c r="DD26" s="35" t="str">
        <f t="shared" si="30"/>
        <v>Sim</v>
      </c>
      <c r="DE26" s="87" t="str">
        <f t="shared" si="1"/>
        <v>Estadual</v>
      </c>
    </row>
    <row r="27" spans="1:109">
      <c r="A27" s="14">
        <v>202511421625</v>
      </c>
      <c r="B27" s="1">
        <v>45667</v>
      </c>
      <c r="C27" t="s">
        <v>450</v>
      </c>
      <c r="D27" t="s">
        <v>451</v>
      </c>
      <c r="E27" t="s">
        <v>452</v>
      </c>
      <c r="F27" t="s">
        <v>453</v>
      </c>
      <c r="G27" t="s">
        <v>454</v>
      </c>
      <c r="H27" t="s">
        <v>113</v>
      </c>
      <c r="I27" t="s">
        <v>113</v>
      </c>
      <c r="J27" t="s">
        <v>455</v>
      </c>
      <c r="K27" t="s">
        <v>113</v>
      </c>
      <c r="L27" t="s">
        <v>113</v>
      </c>
      <c r="M27" t="s">
        <v>456</v>
      </c>
      <c r="N27" t="s">
        <v>457</v>
      </c>
      <c r="O27" t="s">
        <v>458</v>
      </c>
      <c r="P27" t="s">
        <v>200</v>
      </c>
      <c r="Q27" t="s">
        <v>167</v>
      </c>
      <c r="R27" t="s">
        <v>123</v>
      </c>
      <c r="S27" t="s">
        <v>113</v>
      </c>
      <c r="T27" t="s">
        <v>459</v>
      </c>
      <c r="U27" t="s">
        <v>460</v>
      </c>
      <c r="V27" t="s">
        <v>461</v>
      </c>
      <c r="Z27" t="s">
        <v>462</v>
      </c>
      <c r="AA27" t="s">
        <v>463</v>
      </c>
      <c r="AB27" t="s">
        <v>464</v>
      </c>
      <c r="AC27" t="s">
        <v>465</v>
      </c>
      <c r="AD27">
        <v>0</v>
      </c>
      <c r="AE27" t="s">
        <v>113</v>
      </c>
      <c r="AF27" t="s">
        <v>113</v>
      </c>
      <c r="AG27" t="s">
        <v>113</v>
      </c>
      <c r="AH27" t="s">
        <v>194</v>
      </c>
      <c r="AI27" t="s">
        <v>132</v>
      </c>
      <c r="AJ27" t="s">
        <v>131</v>
      </c>
      <c r="AK27" t="s">
        <v>466</v>
      </c>
      <c r="AL27" t="s">
        <v>467</v>
      </c>
      <c r="AM27" t="s">
        <v>340</v>
      </c>
      <c r="AN27" t="s">
        <v>154</v>
      </c>
      <c r="AO27" t="s">
        <v>266</v>
      </c>
      <c r="AP27">
        <v>31987239130</v>
      </c>
      <c r="AQ27" t="s">
        <v>341</v>
      </c>
      <c r="AR27" t="s">
        <v>113</v>
      </c>
      <c r="AS27" t="s">
        <v>468</v>
      </c>
      <c r="AT27" t="s">
        <v>113</v>
      </c>
      <c r="AU27" t="s">
        <v>113</v>
      </c>
      <c r="AW27" t="s">
        <v>469</v>
      </c>
      <c r="AX27" s="82">
        <f>IFERROR(FIND("Óbitos/feridos",consulta_completa__11[[#This Row],[13 - Ocorrências/Ambientes Atingidos]]),0)</f>
        <v>0</v>
      </c>
      <c r="AY27" s="83" t="str">
        <f t="shared" si="2"/>
        <v/>
      </c>
      <c r="AZ27" s="82">
        <f>IFERROR(FIND("População afetada/evacuada",consulta_completa__11[[#This Row],[13 - Ocorrências/Ambientes Atingidos]]),0)</f>
        <v>0</v>
      </c>
      <c r="BA27" s="82" t="str">
        <f t="shared" si="3"/>
        <v/>
      </c>
      <c r="BB27" s="82">
        <f>IFERROR(FIND("Suspensão de abastecimento de água",consulta_completa__11[[#This Row],[13 - Ocorrências/Ambientes Atingidos]]),0)</f>
        <v>0</v>
      </c>
      <c r="BC27" s="83" t="str">
        <f t="shared" si="31"/>
        <v/>
      </c>
      <c r="BD27" s="82">
        <f>IFERROR(FIND("Rio/córrego",consulta_completa__11[[#This Row],[13 - Ocorrências/Ambientes Atingidos]]),0)</f>
        <v>0</v>
      </c>
      <c r="BE27" s="83" t="str">
        <f t="shared" si="4"/>
        <v/>
      </c>
      <c r="BF27" s="82">
        <f>IFERROR(FIND("Lago",consulta_completa__11[[#This Row],[13 - Ocorrências/Ambientes Atingidos]]),0)</f>
        <v>0</v>
      </c>
      <c r="BG27" s="83" t="str">
        <f t="shared" si="5"/>
        <v/>
      </c>
      <c r="BH27" s="82">
        <f>IFERROR(FIND("Mar",consulta_completa__11[[#This Row],[13 - Ocorrências/Ambientes Atingidos]]),0)</f>
        <v>0</v>
      </c>
      <c r="BI27" s="83" t="str">
        <f t="shared" si="6"/>
        <v/>
      </c>
      <c r="BJ27" s="82">
        <f>IFERROR(FIND("Praia",consulta_completa__11[[#This Row],[13 - Ocorrências/Ambientes Atingidos]]),0)</f>
        <v>1</v>
      </c>
      <c r="BK27" s="83" t="str">
        <f t="shared" si="7"/>
        <v>X</v>
      </c>
      <c r="BL27" s="82">
        <f>IFERROR(FIND("Solo",consulta_completa__11[[#This Row],[13 - Ocorrências/Ambientes Atingidos]]),0)</f>
        <v>0</v>
      </c>
      <c r="BM27" s="83" t="str">
        <f t="shared" si="8"/>
        <v/>
      </c>
      <c r="BN27" s="82">
        <f>IFERROR(FIND("Águas subterrâneas",consulta_completa__11[[#This Row],[13 - Ocorrências/Ambientes Atingidos]]),0)</f>
        <v>0</v>
      </c>
      <c r="BO27" s="83" t="str">
        <f t="shared" si="9"/>
        <v/>
      </c>
      <c r="BP27" s="82">
        <f>IFERROR(FIND("Atmosfera",consulta_completa__11[[#This Row],[13 - Ocorrências/Ambientes Atingidos]]),0)</f>
        <v>0</v>
      </c>
      <c r="BQ27" s="83" t="str">
        <f t="shared" si="10"/>
        <v/>
      </c>
      <c r="BR27" s="82">
        <f>IFERROR(FIND("Flora",consulta_completa__11[[#This Row],[13 - Ocorrências/Ambientes Atingidos]]),0)</f>
        <v>0</v>
      </c>
      <c r="BS27" s="83" t="str">
        <f t="shared" si="11"/>
        <v/>
      </c>
      <c r="BT27" s="82">
        <f>IFERROR(FIND("Fauna",consulta_completa__11[[#This Row],[13 - Ocorrências/Ambientes Atingidos]]),0)</f>
        <v>0</v>
      </c>
      <c r="BU27" s="83" t="str">
        <f t="shared" si="12"/>
        <v/>
      </c>
      <c r="BV27" s="82">
        <f>IFERROR(FIND("UC federal",consulta_completa__11[[#This Row],[13 - Ocorrências/Ambientes Atingidos]]),0)</f>
        <v>0</v>
      </c>
      <c r="BW27" s="83" t="str">
        <f t="shared" si="13"/>
        <v/>
      </c>
      <c r="BX27" s="82">
        <f>IFERROR(FIND("UC estadual/municipal",consulta_completa__11[[#This Row],[13 - Ocorrências/Ambientes Atingidos]]),0)</f>
        <v>0</v>
      </c>
      <c r="BY27" s="83" t="str">
        <f t="shared" si="14"/>
        <v/>
      </c>
      <c r="BZ27" s="82">
        <f>IFERROR(FIND("Outro(s)",consulta_completa__11[[#This Row],[13 - Ocorrências/Ambientes Atingidos]]),0)</f>
        <v>0</v>
      </c>
      <c r="CA27" s="83" t="str">
        <f t="shared" si="15"/>
        <v/>
      </c>
      <c r="CB27" s="82">
        <f>IFERROR(FIND("Sem dano",consulta_completa__11[[#This Row],[13 - Ocorrências/Ambientes Atingidos]]),0)</f>
        <v>0</v>
      </c>
      <c r="CC27" s="83" t="str">
        <f t="shared" si="16"/>
        <v/>
      </c>
      <c r="CD27" s="82" t="str">
        <f>IF(consulta_completa__11[[#This Row],[13 - Ocorrências/Ambientes Atingidos]]="","X","")</f>
        <v/>
      </c>
      <c r="CE27" s="84">
        <f>IFERROR(FIND("IBAMA",consulta_completa__11[[#This Row],[14 - Inst. Atuando no Local]]),0)</f>
        <v>0</v>
      </c>
      <c r="CF27" s="84" t="str">
        <f t="shared" si="17"/>
        <v/>
      </c>
      <c r="CG27" s="84">
        <f>IFERROR(FIND("OEMA",consulta_completa__11[[#This Row],[14 - Inst. Atuando no Local]]),0)</f>
        <v>0</v>
      </c>
      <c r="CH27" s="84" t="str">
        <f t="shared" si="18"/>
        <v/>
      </c>
      <c r="CI27" s="84">
        <f>IFERROR(FIND("DEFESA CIVIL",consulta_completa__11[[#This Row],[14 - Inst. Atuando no Local]]),0)</f>
        <v>0</v>
      </c>
      <c r="CJ27" s="84" t="str">
        <f t="shared" si="19"/>
        <v/>
      </c>
      <c r="CK27" s="84">
        <f>IFERROR(FIND("CORPO DE BOMBEIROS",consulta_completa__11[[#This Row],[14 - Inst. Atuando no Local]]),0)</f>
        <v>0</v>
      </c>
      <c r="CL27" s="84" t="str">
        <f t="shared" si="20"/>
        <v/>
      </c>
      <c r="CM27" s="84">
        <f>IFERROR(FIND("POLÍCIA RODOVIÁRIA",consulta_completa__11[[#This Row],[14 - Inst. Atuando no Local]]),0)</f>
        <v>0</v>
      </c>
      <c r="CN27" s="84" t="str">
        <f t="shared" si="21"/>
        <v/>
      </c>
      <c r="CO27" s="84">
        <f>IFERROR(FIND("POLÍCIA MILITAR",consulta_completa__11[[#This Row],[14 - Inst. Atuando no Local]]),0)</f>
        <v>0</v>
      </c>
      <c r="CP27" s="84" t="str">
        <f t="shared" si="22"/>
        <v/>
      </c>
      <c r="CQ27" s="84">
        <f>IFERROR(FIND("POLÍCIA CIVIL",consulta_completa__11[[#This Row],[14 - Inst. Atuando no Local]]),0)</f>
        <v>0</v>
      </c>
      <c r="CR27" s="84" t="str">
        <f t="shared" si="23"/>
        <v/>
      </c>
      <c r="CS27" s="84">
        <f>IFERROR(FIND("MARINHA DO BRASIL",consulta_completa__11[[#This Row],[14 - Inst. Atuando no Local]]),0)</f>
        <v>0</v>
      </c>
      <c r="CT27" s="84" t="str">
        <f t="shared" si="24"/>
        <v/>
      </c>
      <c r="CU27" s="84">
        <f>IFERROR(FIND("EMPRESA ESPECIALIZADA EM ATENDIMENTO",consulta_completa__11[[#This Row],[14 - Inst. Atuando no Local]]),0)</f>
        <v>0</v>
      </c>
      <c r="CV27" s="84" t="str">
        <f t="shared" si="25"/>
        <v/>
      </c>
      <c r="CW27" s="84">
        <f>IFERROR(FIND("IBAMA",consulta_completa__11[[#This Row],[14 - Inst. Atuando no Local]]),0)</f>
        <v>0</v>
      </c>
      <c r="CX27" s="84" t="str">
        <f t="shared" si="26"/>
        <v/>
      </c>
      <c r="CY27" s="84" t="str">
        <f>IF(consulta_completa__11[[#This Row],[14 - Inst. Atuando no Local]]="","X","")</f>
        <v/>
      </c>
      <c r="CZ27" s="84">
        <f>IFERROR(FIND("OUTRA (S)",consulta_completa__11[[#This Row],[14 - Inst. Atuando no Local]]),0)</f>
        <v>0</v>
      </c>
      <c r="DA27" s="84" t="str">
        <f t="shared" si="27"/>
        <v/>
      </c>
      <c r="DB27" s="35" t="str">
        <f t="shared" si="28"/>
        <v>Sim</v>
      </c>
      <c r="DC27" s="35" t="str">
        <f t="shared" si="29"/>
        <v>Não</v>
      </c>
      <c r="DD27" s="35" t="str">
        <f t="shared" si="30"/>
        <v>Sim</v>
      </c>
      <c r="DE27" s="87" t="str">
        <f t="shared" si="1"/>
        <v>Sem informação</v>
      </c>
    </row>
    <row r="28" spans="1:109">
      <c r="A28" s="14">
        <v>20251133624</v>
      </c>
      <c r="B28" s="1">
        <v>45668</v>
      </c>
      <c r="C28" t="s">
        <v>109</v>
      </c>
      <c r="D28" t="s">
        <v>110</v>
      </c>
      <c r="E28" t="s">
        <v>139</v>
      </c>
      <c r="F28" t="s">
        <v>139</v>
      </c>
      <c r="G28" t="s">
        <v>113</v>
      </c>
      <c r="H28" t="s">
        <v>114</v>
      </c>
      <c r="I28" t="s">
        <v>114</v>
      </c>
      <c r="J28" t="s">
        <v>113</v>
      </c>
      <c r="K28" t="s">
        <v>114</v>
      </c>
      <c r="L28" t="s">
        <v>114</v>
      </c>
      <c r="M28" t="s">
        <v>118</v>
      </c>
      <c r="N28" t="s">
        <v>119</v>
      </c>
      <c r="O28" t="s">
        <v>120</v>
      </c>
      <c r="P28" t="s">
        <v>229</v>
      </c>
      <c r="Q28" t="s">
        <v>122</v>
      </c>
      <c r="R28" t="s">
        <v>123</v>
      </c>
      <c r="S28" t="s">
        <v>124</v>
      </c>
      <c r="T28" t="s">
        <v>470</v>
      </c>
      <c r="U28" t="s">
        <v>471</v>
      </c>
      <c r="V28" t="s">
        <v>472</v>
      </c>
      <c r="Z28" t="s">
        <v>473</v>
      </c>
      <c r="AA28" t="s">
        <v>113</v>
      </c>
      <c r="AB28" t="s">
        <v>206</v>
      </c>
      <c r="AC28" t="s">
        <v>130</v>
      </c>
      <c r="AD28">
        <v>1</v>
      </c>
      <c r="AE28" t="s">
        <v>206</v>
      </c>
      <c r="AF28" t="s">
        <v>113</v>
      </c>
      <c r="AG28" t="s">
        <v>113</v>
      </c>
      <c r="AH28" t="s">
        <v>131</v>
      </c>
      <c r="AI28" t="s">
        <v>132</v>
      </c>
      <c r="AJ28" t="s">
        <v>131</v>
      </c>
      <c r="AK28" t="s">
        <v>474</v>
      </c>
      <c r="AL28" t="s">
        <v>475</v>
      </c>
      <c r="AM28" t="s">
        <v>135</v>
      </c>
      <c r="AN28" t="s">
        <v>113</v>
      </c>
      <c r="AO28" t="s">
        <v>113</v>
      </c>
      <c r="AQ28" t="s">
        <v>136</v>
      </c>
      <c r="AR28" t="s">
        <v>113</v>
      </c>
      <c r="AS28" t="s">
        <v>113</v>
      </c>
      <c r="AT28" t="s">
        <v>113</v>
      </c>
      <c r="AU28" t="s">
        <v>113</v>
      </c>
      <c r="AW28" t="s">
        <v>113</v>
      </c>
      <c r="AX28" s="82">
        <f>IFERROR(FIND("Óbitos/feridos",consulta_completa__11[[#This Row],[13 - Ocorrências/Ambientes Atingidos]]),0)</f>
        <v>0</v>
      </c>
      <c r="AY28" s="83" t="str">
        <f t="shared" si="2"/>
        <v/>
      </c>
      <c r="AZ28" s="82">
        <f>IFERROR(FIND("População afetada/evacuada",consulta_completa__11[[#This Row],[13 - Ocorrências/Ambientes Atingidos]]),0)</f>
        <v>0</v>
      </c>
      <c r="BA28" s="82" t="str">
        <f t="shared" si="3"/>
        <v/>
      </c>
      <c r="BB28" s="82">
        <f>IFERROR(FIND("Suspensão de abastecimento de água",consulta_completa__11[[#This Row],[13 - Ocorrências/Ambientes Atingidos]]),0)</f>
        <v>0</v>
      </c>
      <c r="BC28" s="83" t="str">
        <f t="shared" si="31"/>
        <v/>
      </c>
      <c r="BD28" s="82">
        <f>IFERROR(FIND("Rio/córrego",consulta_completa__11[[#This Row],[13 - Ocorrências/Ambientes Atingidos]]),0)</f>
        <v>0</v>
      </c>
      <c r="BE28" s="83" t="str">
        <f t="shared" si="4"/>
        <v/>
      </c>
      <c r="BF28" s="82">
        <f>IFERROR(FIND("Lago",consulta_completa__11[[#This Row],[13 - Ocorrências/Ambientes Atingidos]]),0)</f>
        <v>0</v>
      </c>
      <c r="BG28" s="83" t="str">
        <f t="shared" si="5"/>
        <v/>
      </c>
      <c r="BH28" s="82">
        <f>IFERROR(FIND("Mar",consulta_completa__11[[#This Row],[13 - Ocorrências/Ambientes Atingidos]]),0)</f>
        <v>1</v>
      </c>
      <c r="BI28" s="83" t="str">
        <f t="shared" si="6"/>
        <v>X</v>
      </c>
      <c r="BJ28" s="82">
        <f>IFERROR(FIND("Praia",consulta_completa__11[[#This Row],[13 - Ocorrências/Ambientes Atingidos]]),0)</f>
        <v>0</v>
      </c>
      <c r="BK28" s="83" t="str">
        <f t="shared" si="7"/>
        <v/>
      </c>
      <c r="BL28" s="82">
        <f>IFERROR(FIND("Solo",consulta_completa__11[[#This Row],[13 - Ocorrências/Ambientes Atingidos]]),0)</f>
        <v>0</v>
      </c>
      <c r="BM28" s="83" t="str">
        <f t="shared" si="8"/>
        <v/>
      </c>
      <c r="BN28" s="82">
        <f>IFERROR(FIND("Águas subterrâneas",consulta_completa__11[[#This Row],[13 - Ocorrências/Ambientes Atingidos]]),0)</f>
        <v>0</v>
      </c>
      <c r="BO28" s="83" t="str">
        <f t="shared" si="9"/>
        <v/>
      </c>
      <c r="BP28" s="82">
        <f>IFERROR(FIND("Atmosfera",consulta_completa__11[[#This Row],[13 - Ocorrências/Ambientes Atingidos]]),0)</f>
        <v>0</v>
      </c>
      <c r="BQ28" s="83" t="str">
        <f t="shared" si="10"/>
        <v/>
      </c>
      <c r="BR28" s="82">
        <f>IFERROR(FIND("Flora",consulta_completa__11[[#This Row],[13 - Ocorrências/Ambientes Atingidos]]),0)</f>
        <v>0</v>
      </c>
      <c r="BS28" s="83" t="str">
        <f t="shared" si="11"/>
        <v/>
      </c>
      <c r="BT28" s="82">
        <f>IFERROR(FIND("Fauna",consulta_completa__11[[#This Row],[13 - Ocorrências/Ambientes Atingidos]]),0)</f>
        <v>0</v>
      </c>
      <c r="BU28" s="83" t="str">
        <f t="shared" si="12"/>
        <v/>
      </c>
      <c r="BV28" s="82">
        <f>IFERROR(FIND("UC federal",consulta_completa__11[[#This Row],[13 - Ocorrências/Ambientes Atingidos]]),0)</f>
        <v>0</v>
      </c>
      <c r="BW28" s="83" t="str">
        <f t="shared" si="13"/>
        <v/>
      </c>
      <c r="BX28" s="82">
        <f>IFERROR(FIND("UC estadual/municipal",consulta_completa__11[[#This Row],[13 - Ocorrências/Ambientes Atingidos]]),0)</f>
        <v>0</v>
      </c>
      <c r="BY28" s="83" t="str">
        <f t="shared" si="14"/>
        <v/>
      </c>
      <c r="BZ28" s="82">
        <f>IFERROR(FIND("Outro(s)",consulta_completa__11[[#This Row],[13 - Ocorrências/Ambientes Atingidos]]),0)</f>
        <v>0</v>
      </c>
      <c r="CA28" s="83" t="str">
        <f t="shared" si="15"/>
        <v/>
      </c>
      <c r="CB28" s="82">
        <f>IFERROR(FIND("Sem dano",consulta_completa__11[[#This Row],[13 - Ocorrências/Ambientes Atingidos]]),0)</f>
        <v>0</v>
      </c>
      <c r="CC28" s="83" t="str">
        <f t="shared" si="16"/>
        <v/>
      </c>
      <c r="CD28" s="82" t="str">
        <f>IF(consulta_completa__11[[#This Row],[13 - Ocorrências/Ambientes Atingidos]]="","X","")</f>
        <v/>
      </c>
      <c r="CE28" s="84">
        <f>IFERROR(FIND("IBAMA",consulta_completa__11[[#This Row],[14 - Inst. Atuando no Local]]),0)</f>
        <v>0</v>
      </c>
      <c r="CF28" s="84" t="str">
        <f t="shared" si="17"/>
        <v/>
      </c>
      <c r="CG28" s="84">
        <f>IFERROR(FIND("OEMA",consulta_completa__11[[#This Row],[14 - Inst. Atuando no Local]]),0)</f>
        <v>0</v>
      </c>
      <c r="CH28" s="84" t="str">
        <f t="shared" si="18"/>
        <v/>
      </c>
      <c r="CI28" s="84">
        <f>IFERROR(FIND("DEFESA CIVIL",consulta_completa__11[[#This Row],[14 - Inst. Atuando no Local]]),0)</f>
        <v>0</v>
      </c>
      <c r="CJ28" s="84" t="str">
        <f t="shared" si="19"/>
        <v/>
      </c>
      <c r="CK28" s="84">
        <f>IFERROR(FIND("CORPO DE BOMBEIROS",consulta_completa__11[[#This Row],[14 - Inst. Atuando no Local]]),0)</f>
        <v>0</v>
      </c>
      <c r="CL28" s="84" t="str">
        <f t="shared" si="20"/>
        <v/>
      </c>
      <c r="CM28" s="84">
        <f>IFERROR(FIND("POLÍCIA RODOVIÁRIA",consulta_completa__11[[#This Row],[14 - Inst. Atuando no Local]]),0)</f>
        <v>0</v>
      </c>
      <c r="CN28" s="84" t="str">
        <f t="shared" si="21"/>
        <v/>
      </c>
      <c r="CO28" s="84">
        <f>IFERROR(FIND("POLÍCIA MILITAR",consulta_completa__11[[#This Row],[14 - Inst. Atuando no Local]]),0)</f>
        <v>0</v>
      </c>
      <c r="CP28" s="84" t="str">
        <f t="shared" si="22"/>
        <v/>
      </c>
      <c r="CQ28" s="84">
        <f>IFERROR(FIND("POLÍCIA CIVIL",consulta_completa__11[[#This Row],[14 - Inst. Atuando no Local]]),0)</f>
        <v>0</v>
      </c>
      <c r="CR28" s="84" t="str">
        <f t="shared" si="23"/>
        <v/>
      </c>
      <c r="CS28" s="84">
        <f>IFERROR(FIND("MARINHA DO BRASIL",consulta_completa__11[[#This Row],[14 - Inst. Atuando no Local]]),0)</f>
        <v>0</v>
      </c>
      <c r="CT28" s="84" t="str">
        <f t="shared" si="24"/>
        <v/>
      </c>
      <c r="CU28" s="84">
        <f>IFERROR(FIND("EMPRESA ESPECIALIZADA EM ATENDIMENTO",consulta_completa__11[[#This Row],[14 - Inst. Atuando no Local]]),0)</f>
        <v>0</v>
      </c>
      <c r="CV28" s="84" t="str">
        <f t="shared" si="25"/>
        <v/>
      </c>
      <c r="CW28" s="84">
        <f>IFERROR(FIND("IBAMA",consulta_completa__11[[#This Row],[14 - Inst. Atuando no Local]]),0)</f>
        <v>0</v>
      </c>
      <c r="CX28" s="84" t="str">
        <f t="shared" si="26"/>
        <v/>
      </c>
      <c r="CY28" s="84" t="str">
        <f>IF(consulta_completa__11[[#This Row],[14 - Inst. Atuando no Local]]="","X","")</f>
        <v/>
      </c>
      <c r="CZ28" s="84">
        <f>IFERROR(FIND("OUTRA (S)",consulta_completa__11[[#This Row],[14 - Inst. Atuando no Local]]),0)</f>
        <v>0</v>
      </c>
      <c r="DA28" s="84" t="str">
        <f t="shared" si="27"/>
        <v/>
      </c>
      <c r="DB28" s="35" t="str">
        <f t="shared" si="28"/>
        <v>Sim</v>
      </c>
      <c r="DC28" s="35" t="str">
        <f t="shared" si="29"/>
        <v>Não</v>
      </c>
      <c r="DD28" s="35" t="str">
        <f t="shared" si="30"/>
        <v>Sim</v>
      </c>
      <c r="DE28" s="87" t="str">
        <f t="shared" si="1"/>
        <v>Federal</v>
      </c>
    </row>
    <row r="29" spans="1:109">
      <c r="A29" s="14">
        <v>20251143636</v>
      </c>
      <c r="B29" s="1">
        <v>45669</v>
      </c>
      <c r="C29" t="s">
        <v>109</v>
      </c>
      <c r="D29" t="s">
        <v>110</v>
      </c>
      <c r="E29" t="s">
        <v>139</v>
      </c>
      <c r="F29" t="s">
        <v>112</v>
      </c>
      <c r="G29" t="s">
        <v>113</v>
      </c>
      <c r="H29" t="s">
        <v>114</v>
      </c>
      <c r="I29" t="s">
        <v>114</v>
      </c>
      <c r="J29" t="s">
        <v>476</v>
      </c>
      <c r="K29" t="s">
        <v>477</v>
      </c>
      <c r="L29" t="s">
        <v>323</v>
      </c>
      <c r="M29" t="s">
        <v>118</v>
      </c>
      <c r="N29" t="s">
        <v>119</v>
      </c>
      <c r="O29" t="s">
        <v>120</v>
      </c>
      <c r="P29" t="s">
        <v>272</v>
      </c>
      <c r="Q29" t="s">
        <v>143</v>
      </c>
      <c r="R29" t="s">
        <v>123</v>
      </c>
      <c r="S29" t="s">
        <v>124</v>
      </c>
      <c r="T29" t="s">
        <v>478</v>
      </c>
      <c r="U29" t="s">
        <v>479</v>
      </c>
      <c r="V29" t="s">
        <v>480</v>
      </c>
      <c r="Z29" t="s">
        <v>481</v>
      </c>
      <c r="AA29" t="s">
        <v>113</v>
      </c>
      <c r="AB29" t="s">
        <v>206</v>
      </c>
      <c r="AC29" t="s">
        <v>482</v>
      </c>
      <c r="AD29">
        <v>1</v>
      </c>
      <c r="AE29" t="s">
        <v>206</v>
      </c>
      <c r="AF29" t="s">
        <v>113</v>
      </c>
      <c r="AG29" t="s">
        <v>113</v>
      </c>
      <c r="AH29" t="s">
        <v>131</v>
      </c>
      <c r="AI29" t="s">
        <v>132</v>
      </c>
      <c r="AJ29" t="s">
        <v>131</v>
      </c>
      <c r="AK29" t="s">
        <v>483</v>
      </c>
      <c r="AL29" t="s">
        <v>484</v>
      </c>
      <c r="AM29" t="s">
        <v>485</v>
      </c>
      <c r="AN29" t="s">
        <v>113</v>
      </c>
      <c r="AO29" t="s">
        <v>113</v>
      </c>
      <c r="AQ29" t="s">
        <v>486</v>
      </c>
      <c r="AR29" t="s">
        <v>113</v>
      </c>
      <c r="AS29" t="s">
        <v>113</v>
      </c>
      <c r="AT29" t="s">
        <v>113</v>
      </c>
      <c r="AU29" t="s">
        <v>113</v>
      </c>
      <c r="AW29" t="s">
        <v>113</v>
      </c>
      <c r="AX29" s="82">
        <f>IFERROR(FIND("Óbitos/feridos",consulta_completa__11[[#This Row],[13 - Ocorrências/Ambientes Atingidos]]),0)</f>
        <v>0</v>
      </c>
      <c r="AY29" s="83" t="str">
        <f t="shared" si="2"/>
        <v/>
      </c>
      <c r="AZ29" s="82">
        <f>IFERROR(FIND("População afetada/evacuada",consulta_completa__11[[#This Row],[13 - Ocorrências/Ambientes Atingidos]]),0)</f>
        <v>0</v>
      </c>
      <c r="BA29" s="82" t="str">
        <f t="shared" si="3"/>
        <v/>
      </c>
      <c r="BB29" s="82">
        <f>IFERROR(FIND("Suspensão de abastecimento de água",consulta_completa__11[[#This Row],[13 - Ocorrências/Ambientes Atingidos]]),0)</f>
        <v>0</v>
      </c>
      <c r="BC29" s="83" t="str">
        <f t="shared" si="31"/>
        <v/>
      </c>
      <c r="BD29" s="82">
        <f>IFERROR(FIND("Rio/córrego",consulta_completa__11[[#This Row],[13 - Ocorrências/Ambientes Atingidos]]),0)</f>
        <v>0</v>
      </c>
      <c r="BE29" s="83" t="str">
        <f t="shared" si="4"/>
        <v/>
      </c>
      <c r="BF29" s="82">
        <f>IFERROR(FIND("Lago",consulta_completa__11[[#This Row],[13 - Ocorrências/Ambientes Atingidos]]),0)</f>
        <v>0</v>
      </c>
      <c r="BG29" s="83" t="str">
        <f t="shared" si="5"/>
        <v/>
      </c>
      <c r="BH29" s="82">
        <f>IFERROR(FIND("Mar",consulta_completa__11[[#This Row],[13 - Ocorrências/Ambientes Atingidos]]),0)</f>
        <v>1</v>
      </c>
      <c r="BI29" s="83" t="str">
        <f t="shared" si="6"/>
        <v>X</v>
      </c>
      <c r="BJ29" s="82">
        <f>IFERROR(FIND("Praia",consulta_completa__11[[#This Row],[13 - Ocorrências/Ambientes Atingidos]]),0)</f>
        <v>0</v>
      </c>
      <c r="BK29" s="83" t="str">
        <f t="shared" si="7"/>
        <v/>
      </c>
      <c r="BL29" s="82">
        <f>IFERROR(FIND("Solo",consulta_completa__11[[#This Row],[13 - Ocorrências/Ambientes Atingidos]]),0)</f>
        <v>0</v>
      </c>
      <c r="BM29" s="83" t="str">
        <f t="shared" si="8"/>
        <v/>
      </c>
      <c r="BN29" s="82">
        <f>IFERROR(FIND("Águas subterrâneas",consulta_completa__11[[#This Row],[13 - Ocorrências/Ambientes Atingidos]]),0)</f>
        <v>0</v>
      </c>
      <c r="BO29" s="83" t="str">
        <f t="shared" si="9"/>
        <v/>
      </c>
      <c r="BP29" s="82">
        <f>IFERROR(FIND("Atmosfera",consulta_completa__11[[#This Row],[13 - Ocorrências/Ambientes Atingidos]]),0)</f>
        <v>0</v>
      </c>
      <c r="BQ29" s="83" t="str">
        <f t="shared" si="10"/>
        <v/>
      </c>
      <c r="BR29" s="82">
        <f>IFERROR(FIND("Flora",consulta_completa__11[[#This Row],[13 - Ocorrências/Ambientes Atingidos]]),0)</f>
        <v>0</v>
      </c>
      <c r="BS29" s="83" t="str">
        <f t="shared" si="11"/>
        <v/>
      </c>
      <c r="BT29" s="82">
        <f>IFERROR(FIND("Fauna",consulta_completa__11[[#This Row],[13 - Ocorrências/Ambientes Atingidos]]),0)</f>
        <v>0</v>
      </c>
      <c r="BU29" s="83" t="str">
        <f t="shared" si="12"/>
        <v/>
      </c>
      <c r="BV29" s="82">
        <f>IFERROR(FIND("UC federal",consulta_completa__11[[#This Row],[13 - Ocorrências/Ambientes Atingidos]]),0)</f>
        <v>0</v>
      </c>
      <c r="BW29" s="83" t="str">
        <f t="shared" si="13"/>
        <v/>
      </c>
      <c r="BX29" s="82">
        <f>IFERROR(FIND("UC estadual/municipal",consulta_completa__11[[#This Row],[13 - Ocorrências/Ambientes Atingidos]]),0)</f>
        <v>0</v>
      </c>
      <c r="BY29" s="83" t="str">
        <f t="shared" si="14"/>
        <v/>
      </c>
      <c r="BZ29" s="82">
        <f>IFERROR(FIND("Outro(s)",consulta_completa__11[[#This Row],[13 - Ocorrências/Ambientes Atingidos]]),0)</f>
        <v>0</v>
      </c>
      <c r="CA29" s="83" t="str">
        <f t="shared" si="15"/>
        <v/>
      </c>
      <c r="CB29" s="82">
        <f>IFERROR(FIND("Sem dano",consulta_completa__11[[#This Row],[13 - Ocorrências/Ambientes Atingidos]]),0)</f>
        <v>0</v>
      </c>
      <c r="CC29" s="83" t="str">
        <f t="shared" si="16"/>
        <v/>
      </c>
      <c r="CD29" s="82" t="str">
        <f>IF(consulta_completa__11[[#This Row],[13 - Ocorrências/Ambientes Atingidos]]="","X","")</f>
        <v/>
      </c>
      <c r="CE29" s="84">
        <f>IFERROR(FIND("IBAMA",consulta_completa__11[[#This Row],[14 - Inst. Atuando no Local]]),0)</f>
        <v>0</v>
      </c>
      <c r="CF29" s="84" t="str">
        <f t="shared" si="17"/>
        <v/>
      </c>
      <c r="CG29" s="84">
        <f>IFERROR(FIND("OEMA",consulta_completa__11[[#This Row],[14 - Inst. Atuando no Local]]),0)</f>
        <v>0</v>
      </c>
      <c r="CH29" s="84" t="str">
        <f t="shared" si="18"/>
        <v/>
      </c>
      <c r="CI29" s="84">
        <f>IFERROR(FIND("DEFESA CIVIL",consulta_completa__11[[#This Row],[14 - Inst. Atuando no Local]]),0)</f>
        <v>0</v>
      </c>
      <c r="CJ29" s="84" t="str">
        <f t="shared" si="19"/>
        <v/>
      </c>
      <c r="CK29" s="84">
        <f>IFERROR(FIND("CORPO DE BOMBEIROS",consulta_completa__11[[#This Row],[14 - Inst. Atuando no Local]]),0)</f>
        <v>0</v>
      </c>
      <c r="CL29" s="84" t="str">
        <f t="shared" si="20"/>
        <v/>
      </c>
      <c r="CM29" s="84">
        <f>IFERROR(FIND("POLÍCIA RODOVIÁRIA",consulta_completa__11[[#This Row],[14 - Inst. Atuando no Local]]),0)</f>
        <v>0</v>
      </c>
      <c r="CN29" s="84" t="str">
        <f t="shared" si="21"/>
        <v/>
      </c>
      <c r="CO29" s="84">
        <f>IFERROR(FIND("POLÍCIA MILITAR",consulta_completa__11[[#This Row],[14 - Inst. Atuando no Local]]),0)</f>
        <v>0</v>
      </c>
      <c r="CP29" s="84" t="str">
        <f t="shared" si="22"/>
        <v/>
      </c>
      <c r="CQ29" s="84">
        <f>IFERROR(FIND("POLÍCIA CIVIL",consulta_completa__11[[#This Row],[14 - Inst. Atuando no Local]]),0)</f>
        <v>0</v>
      </c>
      <c r="CR29" s="84" t="str">
        <f t="shared" si="23"/>
        <v/>
      </c>
      <c r="CS29" s="84">
        <f>IFERROR(FIND("MARINHA DO BRASIL",consulta_completa__11[[#This Row],[14 - Inst. Atuando no Local]]),0)</f>
        <v>0</v>
      </c>
      <c r="CT29" s="84" t="str">
        <f t="shared" si="24"/>
        <v/>
      </c>
      <c r="CU29" s="84">
        <f>IFERROR(FIND("EMPRESA ESPECIALIZADA EM ATENDIMENTO",consulta_completa__11[[#This Row],[14 - Inst. Atuando no Local]]),0)</f>
        <v>0</v>
      </c>
      <c r="CV29" s="84" t="str">
        <f t="shared" si="25"/>
        <v/>
      </c>
      <c r="CW29" s="84">
        <f>IFERROR(FIND("IBAMA",consulta_completa__11[[#This Row],[14 - Inst. Atuando no Local]]),0)</f>
        <v>0</v>
      </c>
      <c r="CX29" s="84" t="str">
        <f t="shared" si="26"/>
        <v/>
      </c>
      <c r="CY29" s="84" t="str">
        <f>IF(consulta_completa__11[[#This Row],[14 - Inst. Atuando no Local]]="","X","")</f>
        <v/>
      </c>
      <c r="CZ29" s="84">
        <f>IFERROR(FIND("OUTRA (S)",consulta_completa__11[[#This Row],[14 - Inst. Atuando no Local]]),0)</f>
        <v>0</v>
      </c>
      <c r="DA29" s="84" t="str">
        <f t="shared" si="27"/>
        <v/>
      </c>
      <c r="DB29" s="35" t="str">
        <f t="shared" si="28"/>
        <v>Sim</v>
      </c>
      <c r="DC29" s="35" t="str">
        <f t="shared" si="29"/>
        <v>Não</v>
      </c>
      <c r="DD29" s="35" t="str">
        <f t="shared" si="30"/>
        <v>Sim</v>
      </c>
      <c r="DE29" s="87" t="str">
        <f t="shared" si="1"/>
        <v>Federal</v>
      </c>
    </row>
    <row r="30" spans="1:109">
      <c r="A30" s="14">
        <v>202511632424</v>
      </c>
      <c r="B30" s="1">
        <v>45669</v>
      </c>
      <c r="C30" t="s">
        <v>487</v>
      </c>
      <c r="D30" t="s">
        <v>180</v>
      </c>
      <c r="E30" t="s">
        <v>488</v>
      </c>
      <c r="F30" t="s">
        <v>112</v>
      </c>
      <c r="G30" t="s">
        <v>489</v>
      </c>
      <c r="H30" t="s">
        <v>490</v>
      </c>
      <c r="I30" t="s">
        <v>166</v>
      </c>
      <c r="J30" t="s">
        <v>113</v>
      </c>
      <c r="K30" t="s">
        <v>114</v>
      </c>
      <c r="L30" t="s">
        <v>114</v>
      </c>
      <c r="M30" t="s">
        <v>140</v>
      </c>
      <c r="N30" t="s">
        <v>119</v>
      </c>
      <c r="O30" t="s">
        <v>185</v>
      </c>
      <c r="P30" t="s">
        <v>272</v>
      </c>
      <c r="Q30" t="s">
        <v>122</v>
      </c>
      <c r="R30" t="s">
        <v>123</v>
      </c>
      <c r="S30" t="s">
        <v>113</v>
      </c>
      <c r="T30" t="s">
        <v>491</v>
      </c>
      <c r="U30" t="s">
        <v>492</v>
      </c>
      <c r="V30" t="s">
        <v>493</v>
      </c>
      <c r="Z30" t="s">
        <v>113</v>
      </c>
      <c r="AA30" t="s">
        <v>494</v>
      </c>
      <c r="AB30" t="s">
        <v>495</v>
      </c>
      <c r="AC30" t="s">
        <v>496</v>
      </c>
      <c r="AD30">
        <v>2</v>
      </c>
      <c r="AE30" t="s">
        <v>497</v>
      </c>
      <c r="AF30" t="s">
        <v>498</v>
      </c>
      <c r="AG30" t="s">
        <v>499</v>
      </c>
      <c r="AH30" t="s">
        <v>194</v>
      </c>
      <c r="AI30" t="s">
        <v>132</v>
      </c>
      <c r="AJ30" t="s">
        <v>131</v>
      </c>
      <c r="AK30" t="s">
        <v>500</v>
      </c>
      <c r="AL30" t="s">
        <v>501</v>
      </c>
      <c r="AM30" t="s">
        <v>340</v>
      </c>
      <c r="AN30" t="s">
        <v>154</v>
      </c>
      <c r="AO30" t="s">
        <v>266</v>
      </c>
      <c r="AP30">
        <v>31987239130</v>
      </c>
      <c r="AQ30" t="s">
        <v>341</v>
      </c>
      <c r="AR30" t="s">
        <v>113</v>
      </c>
      <c r="AS30" t="s">
        <v>113</v>
      </c>
      <c r="AT30" t="s">
        <v>113</v>
      </c>
      <c r="AU30" t="s">
        <v>113</v>
      </c>
      <c r="AW30" t="s">
        <v>113</v>
      </c>
      <c r="AX30" s="82">
        <f>IFERROR(FIND("Óbitos/feridos",consulta_completa__11[[#This Row],[13 - Ocorrências/Ambientes Atingidos]]),0)</f>
        <v>0</v>
      </c>
      <c r="AY30" s="83" t="str">
        <f t="shared" si="2"/>
        <v/>
      </c>
      <c r="AZ30" s="82">
        <f>IFERROR(FIND("População afetada/evacuada",consulta_completa__11[[#This Row],[13 - Ocorrências/Ambientes Atingidos]]),0)</f>
        <v>0</v>
      </c>
      <c r="BA30" s="82" t="str">
        <f t="shared" si="3"/>
        <v/>
      </c>
      <c r="BB30" s="82">
        <f>IFERROR(FIND("Suspensão de abastecimento de água",consulta_completa__11[[#This Row],[13 - Ocorrências/Ambientes Atingidos]]),0)</f>
        <v>0</v>
      </c>
      <c r="BC30" s="83" t="str">
        <f t="shared" si="31"/>
        <v/>
      </c>
      <c r="BD30" s="82">
        <f>IFERROR(FIND("Rio/córrego",consulta_completa__11[[#This Row],[13 - Ocorrências/Ambientes Atingidos]]),0)</f>
        <v>0</v>
      </c>
      <c r="BE30" s="83" t="str">
        <f t="shared" si="4"/>
        <v/>
      </c>
      <c r="BF30" s="82">
        <f>IFERROR(FIND("Lago",consulta_completa__11[[#This Row],[13 - Ocorrências/Ambientes Atingidos]]),0)</f>
        <v>0</v>
      </c>
      <c r="BG30" s="83" t="str">
        <f t="shared" si="5"/>
        <v/>
      </c>
      <c r="BH30" s="82">
        <f>IFERROR(FIND("Mar",consulta_completa__11[[#This Row],[13 - Ocorrências/Ambientes Atingidos]]),0)</f>
        <v>0</v>
      </c>
      <c r="BI30" s="83" t="str">
        <f t="shared" si="6"/>
        <v/>
      </c>
      <c r="BJ30" s="82">
        <f>IFERROR(FIND("Praia",consulta_completa__11[[#This Row],[13 - Ocorrências/Ambientes Atingidos]]),0)</f>
        <v>0</v>
      </c>
      <c r="BK30" s="83" t="str">
        <f t="shared" si="7"/>
        <v/>
      </c>
      <c r="BL30" s="82">
        <f>IFERROR(FIND("Solo",consulta_completa__11[[#This Row],[13 - Ocorrências/Ambientes Atingidos]]),0)</f>
        <v>1</v>
      </c>
      <c r="BM30" s="83" t="str">
        <f t="shared" si="8"/>
        <v>X</v>
      </c>
      <c r="BN30" s="82">
        <f>IFERROR(FIND("Águas subterrâneas",consulta_completa__11[[#This Row],[13 - Ocorrências/Ambientes Atingidos]]),0)</f>
        <v>0</v>
      </c>
      <c r="BO30" s="83" t="str">
        <f t="shared" si="9"/>
        <v/>
      </c>
      <c r="BP30" s="82">
        <f>IFERROR(FIND("Atmosfera",consulta_completa__11[[#This Row],[13 - Ocorrências/Ambientes Atingidos]]),0)</f>
        <v>0</v>
      </c>
      <c r="BQ30" s="83" t="str">
        <f t="shared" si="10"/>
        <v/>
      </c>
      <c r="BR30" s="82">
        <f>IFERROR(FIND("Flora",consulta_completa__11[[#This Row],[13 - Ocorrências/Ambientes Atingidos]]),0)</f>
        <v>0</v>
      </c>
      <c r="BS30" s="83" t="str">
        <f t="shared" si="11"/>
        <v/>
      </c>
      <c r="BT30" s="82">
        <f>IFERROR(FIND("Fauna",consulta_completa__11[[#This Row],[13 - Ocorrências/Ambientes Atingidos]]),0)</f>
        <v>0</v>
      </c>
      <c r="BU30" s="83" t="str">
        <f t="shared" si="12"/>
        <v/>
      </c>
      <c r="BV30" s="82">
        <f>IFERROR(FIND("UC federal",consulta_completa__11[[#This Row],[13 - Ocorrências/Ambientes Atingidos]]),0)</f>
        <v>0</v>
      </c>
      <c r="BW30" s="83" t="str">
        <f t="shared" si="13"/>
        <v/>
      </c>
      <c r="BX30" s="82">
        <f>IFERROR(FIND("UC estadual/municipal",consulta_completa__11[[#This Row],[13 - Ocorrências/Ambientes Atingidos]]),0)</f>
        <v>0</v>
      </c>
      <c r="BY30" s="83" t="str">
        <f t="shared" si="14"/>
        <v/>
      </c>
      <c r="BZ30" s="82">
        <f>IFERROR(FIND("Outro(s)",consulta_completa__11[[#This Row],[13 - Ocorrências/Ambientes Atingidos]]),0)</f>
        <v>0</v>
      </c>
      <c r="CA30" s="83" t="str">
        <f t="shared" si="15"/>
        <v/>
      </c>
      <c r="CB30" s="82">
        <f>IFERROR(FIND("Sem dano",consulta_completa__11[[#This Row],[13 - Ocorrências/Ambientes Atingidos]]),0)</f>
        <v>0</v>
      </c>
      <c r="CC30" s="83" t="str">
        <f t="shared" si="16"/>
        <v/>
      </c>
      <c r="CD30" s="82" t="str">
        <f>IF(consulta_completa__11[[#This Row],[13 - Ocorrências/Ambientes Atingidos]]="","X","")</f>
        <v/>
      </c>
      <c r="CE30" s="84">
        <f>IFERROR(FIND("IBAMA",consulta_completa__11[[#This Row],[14 - Inst. Atuando no Local]]),0)</f>
        <v>0</v>
      </c>
      <c r="CF30" s="84" t="str">
        <f t="shared" si="17"/>
        <v/>
      </c>
      <c r="CG30" s="84">
        <f>IFERROR(FIND("OEMA",consulta_completa__11[[#This Row],[14 - Inst. Atuando no Local]]),0)</f>
        <v>0</v>
      </c>
      <c r="CH30" s="84" t="str">
        <f t="shared" si="18"/>
        <v/>
      </c>
      <c r="CI30" s="84">
        <f>IFERROR(FIND("DEFESA CIVIL",consulta_completa__11[[#This Row],[14 - Inst. Atuando no Local]]),0)</f>
        <v>0</v>
      </c>
      <c r="CJ30" s="84" t="str">
        <f t="shared" si="19"/>
        <v/>
      </c>
      <c r="CK30" s="84">
        <f>IFERROR(FIND("CORPO DE BOMBEIROS",consulta_completa__11[[#This Row],[14 - Inst. Atuando no Local]]),0)</f>
        <v>0</v>
      </c>
      <c r="CL30" s="84" t="str">
        <f t="shared" si="20"/>
        <v/>
      </c>
      <c r="CM30" s="84">
        <f>IFERROR(FIND("POLÍCIA RODOVIÁRIA",consulta_completa__11[[#This Row],[14 - Inst. Atuando no Local]]),0)</f>
        <v>0</v>
      </c>
      <c r="CN30" s="84" t="str">
        <f t="shared" si="21"/>
        <v/>
      </c>
      <c r="CO30" s="84">
        <f>IFERROR(FIND("POLÍCIA MILITAR",consulta_completa__11[[#This Row],[14 - Inst. Atuando no Local]]),0)</f>
        <v>0</v>
      </c>
      <c r="CP30" s="84" t="str">
        <f t="shared" si="22"/>
        <v/>
      </c>
      <c r="CQ30" s="84">
        <f>IFERROR(FIND("POLÍCIA CIVIL",consulta_completa__11[[#This Row],[14 - Inst. Atuando no Local]]),0)</f>
        <v>0</v>
      </c>
      <c r="CR30" s="84" t="str">
        <f t="shared" si="23"/>
        <v/>
      </c>
      <c r="CS30" s="84">
        <f>IFERROR(FIND("MARINHA DO BRASIL",consulta_completa__11[[#This Row],[14 - Inst. Atuando no Local]]),0)</f>
        <v>0</v>
      </c>
      <c r="CT30" s="84" t="str">
        <f t="shared" si="24"/>
        <v/>
      </c>
      <c r="CU30" s="84">
        <f>IFERROR(FIND("EMPRESA ESPECIALIZADA EM ATENDIMENTO",consulta_completa__11[[#This Row],[14 - Inst. Atuando no Local]]),0)</f>
        <v>0</v>
      </c>
      <c r="CV30" s="84" t="str">
        <f t="shared" si="25"/>
        <v/>
      </c>
      <c r="CW30" s="84">
        <f>IFERROR(FIND("IBAMA",consulta_completa__11[[#This Row],[14 - Inst. Atuando no Local]]),0)</f>
        <v>0</v>
      </c>
      <c r="CX30" s="84" t="str">
        <f t="shared" si="26"/>
        <v/>
      </c>
      <c r="CY30" s="84" t="str">
        <f>IF(consulta_completa__11[[#This Row],[14 - Inst. Atuando no Local]]="","X","")</f>
        <v/>
      </c>
      <c r="CZ30" s="84">
        <f>IFERROR(FIND("OUTRA (S)",consulta_completa__11[[#This Row],[14 - Inst. Atuando no Local]]),0)</f>
        <v>0</v>
      </c>
      <c r="DA30" s="84" t="str">
        <f t="shared" si="27"/>
        <v/>
      </c>
      <c r="DB30" s="35" t="str">
        <f t="shared" si="28"/>
        <v>Sim</v>
      </c>
      <c r="DC30" s="35" t="str">
        <f t="shared" si="29"/>
        <v>Não</v>
      </c>
      <c r="DD30" s="35" t="str">
        <f t="shared" si="30"/>
        <v>Sim</v>
      </c>
      <c r="DE30" s="87" t="str">
        <f t="shared" si="1"/>
        <v>Estadual</v>
      </c>
    </row>
    <row r="31" spans="1:109">
      <c r="A31" s="14">
        <v>202512721613</v>
      </c>
      <c r="B31" s="1">
        <v>45669</v>
      </c>
      <c r="C31" t="s">
        <v>502</v>
      </c>
      <c r="D31" t="s">
        <v>254</v>
      </c>
      <c r="E31" t="s">
        <v>111</v>
      </c>
      <c r="F31" t="s">
        <v>112</v>
      </c>
      <c r="G31" t="s">
        <v>439</v>
      </c>
      <c r="H31" t="s">
        <v>503</v>
      </c>
      <c r="I31" t="s">
        <v>117</v>
      </c>
      <c r="J31" t="s">
        <v>504</v>
      </c>
      <c r="K31" t="s">
        <v>505</v>
      </c>
      <c r="L31" t="s">
        <v>117</v>
      </c>
      <c r="M31" t="s">
        <v>140</v>
      </c>
      <c r="N31" t="s">
        <v>141</v>
      </c>
      <c r="O31" t="s">
        <v>239</v>
      </c>
      <c r="P31" t="s">
        <v>272</v>
      </c>
      <c r="Q31" t="s">
        <v>143</v>
      </c>
      <c r="R31" t="s">
        <v>123</v>
      </c>
      <c r="S31" t="s">
        <v>113</v>
      </c>
      <c r="T31" t="s">
        <v>506</v>
      </c>
      <c r="U31" t="s">
        <v>444</v>
      </c>
      <c r="V31" t="s">
        <v>507</v>
      </c>
      <c r="Z31" t="s">
        <v>409</v>
      </c>
      <c r="AA31" t="s">
        <v>508</v>
      </c>
      <c r="AB31" t="s">
        <v>509</v>
      </c>
      <c r="AC31" t="s">
        <v>262</v>
      </c>
      <c r="AD31">
        <v>2</v>
      </c>
      <c r="AE31" t="s">
        <v>510</v>
      </c>
      <c r="AF31" t="s">
        <v>113</v>
      </c>
      <c r="AG31" t="s">
        <v>113</v>
      </c>
      <c r="AH31" t="s">
        <v>194</v>
      </c>
      <c r="AI31" t="s">
        <v>132</v>
      </c>
      <c r="AJ31" t="s">
        <v>131</v>
      </c>
      <c r="AK31" t="s">
        <v>511</v>
      </c>
      <c r="AL31" t="s">
        <v>512</v>
      </c>
      <c r="AM31" t="s">
        <v>264</v>
      </c>
      <c r="AN31" t="s">
        <v>265</v>
      </c>
      <c r="AO31" t="s">
        <v>266</v>
      </c>
      <c r="AQ31" t="s">
        <v>267</v>
      </c>
      <c r="AR31" t="s">
        <v>113</v>
      </c>
      <c r="AS31" t="s">
        <v>113</v>
      </c>
      <c r="AT31" t="s">
        <v>513</v>
      </c>
      <c r="AU31" t="s">
        <v>113</v>
      </c>
      <c r="AW31" t="s">
        <v>159</v>
      </c>
      <c r="AX31" s="82">
        <f>IFERROR(FIND("Óbitos/feridos",consulta_completa__11[[#This Row],[13 - Ocorrências/Ambientes Atingidos]]),0)</f>
        <v>0</v>
      </c>
      <c r="AY31" s="83" t="str">
        <f t="shared" si="2"/>
        <v/>
      </c>
      <c r="AZ31" s="82">
        <f>IFERROR(FIND("População afetada/evacuada",consulta_completa__11[[#This Row],[13 - Ocorrências/Ambientes Atingidos]]),0)</f>
        <v>0</v>
      </c>
      <c r="BA31" s="82" t="str">
        <f t="shared" si="3"/>
        <v/>
      </c>
      <c r="BB31" s="82">
        <f>IFERROR(FIND("Suspensão de abastecimento de água",consulta_completa__11[[#This Row],[13 - Ocorrências/Ambientes Atingidos]]),0)</f>
        <v>0</v>
      </c>
      <c r="BC31" s="83" t="str">
        <f t="shared" si="31"/>
        <v/>
      </c>
      <c r="BD31" s="82">
        <f>IFERROR(FIND("Rio/córrego",consulta_completa__11[[#This Row],[13 - Ocorrências/Ambientes Atingidos]]),0)</f>
        <v>0</v>
      </c>
      <c r="BE31" s="83" t="str">
        <f t="shared" si="4"/>
        <v/>
      </c>
      <c r="BF31" s="82">
        <f>IFERROR(FIND("Lago",consulta_completa__11[[#This Row],[13 - Ocorrências/Ambientes Atingidos]]),0)</f>
        <v>0</v>
      </c>
      <c r="BG31" s="83" t="str">
        <f t="shared" si="5"/>
        <v/>
      </c>
      <c r="BH31" s="82">
        <f>IFERROR(FIND("Mar",consulta_completa__11[[#This Row],[13 - Ocorrências/Ambientes Atingidos]]),0)</f>
        <v>0</v>
      </c>
      <c r="BI31" s="83" t="str">
        <f t="shared" si="6"/>
        <v/>
      </c>
      <c r="BJ31" s="82">
        <f>IFERROR(FIND("Praia",consulta_completa__11[[#This Row],[13 - Ocorrências/Ambientes Atingidos]]),0)</f>
        <v>0</v>
      </c>
      <c r="BK31" s="83" t="str">
        <f t="shared" si="7"/>
        <v/>
      </c>
      <c r="BL31" s="82">
        <f>IFERROR(FIND("Solo",consulta_completa__11[[#This Row],[13 - Ocorrências/Ambientes Atingidos]]),0)</f>
        <v>1</v>
      </c>
      <c r="BM31" s="83" t="str">
        <f t="shared" si="8"/>
        <v>X</v>
      </c>
      <c r="BN31" s="82">
        <f>IFERROR(FIND("Águas subterrâneas",consulta_completa__11[[#This Row],[13 - Ocorrências/Ambientes Atingidos]]),0)</f>
        <v>0</v>
      </c>
      <c r="BO31" s="83" t="str">
        <f t="shared" si="9"/>
        <v/>
      </c>
      <c r="BP31" s="82">
        <f>IFERROR(FIND("Atmosfera",consulta_completa__11[[#This Row],[13 - Ocorrências/Ambientes Atingidos]]),0)</f>
        <v>0</v>
      </c>
      <c r="BQ31" s="83" t="str">
        <f t="shared" si="10"/>
        <v/>
      </c>
      <c r="BR31" s="82">
        <f>IFERROR(FIND("Flora",consulta_completa__11[[#This Row],[13 - Ocorrências/Ambientes Atingidos]]),0)</f>
        <v>0</v>
      </c>
      <c r="BS31" s="83" t="str">
        <f t="shared" si="11"/>
        <v/>
      </c>
      <c r="BT31" s="82">
        <f>IFERROR(FIND("Fauna",consulta_completa__11[[#This Row],[13 - Ocorrências/Ambientes Atingidos]]),0)</f>
        <v>0</v>
      </c>
      <c r="BU31" s="83" t="str">
        <f t="shared" si="12"/>
        <v/>
      </c>
      <c r="BV31" s="82">
        <f>IFERROR(FIND("UC federal",consulta_completa__11[[#This Row],[13 - Ocorrências/Ambientes Atingidos]]),0)</f>
        <v>0</v>
      </c>
      <c r="BW31" s="83" t="str">
        <f t="shared" si="13"/>
        <v/>
      </c>
      <c r="BX31" s="82">
        <f>IFERROR(FIND("UC estadual/municipal",consulta_completa__11[[#This Row],[13 - Ocorrências/Ambientes Atingidos]]),0)</f>
        <v>0</v>
      </c>
      <c r="BY31" s="83" t="str">
        <f t="shared" si="14"/>
        <v/>
      </c>
      <c r="BZ31" s="82">
        <f>IFERROR(FIND("Outro(s)",consulta_completa__11[[#This Row],[13 - Ocorrências/Ambientes Atingidos]]),0)</f>
        <v>0</v>
      </c>
      <c r="CA31" s="83" t="str">
        <f t="shared" si="15"/>
        <v/>
      </c>
      <c r="CB31" s="82">
        <f>IFERROR(FIND("Sem dano",consulta_completa__11[[#This Row],[13 - Ocorrências/Ambientes Atingidos]]),0)</f>
        <v>0</v>
      </c>
      <c r="CC31" s="83" t="str">
        <f t="shared" si="16"/>
        <v/>
      </c>
      <c r="CD31" s="82" t="str">
        <f>IF(consulta_completa__11[[#This Row],[13 - Ocorrências/Ambientes Atingidos]]="","X","")</f>
        <v/>
      </c>
      <c r="CE31" s="84">
        <f>IFERROR(FIND("IBAMA",consulta_completa__11[[#This Row],[14 - Inst. Atuando no Local]]),0)</f>
        <v>0</v>
      </c>
      <c r="CF31" s="84" t="str">
        <f t="shared" si="17"/>
        <v/>
      </c>
      <c r="CG31" s="84">
        <f>IFERROR(FIND("OEMA",consulta_completa__11[[#This Row],[14 - Inst. Atuando no Local]]),0)</f>
        <v>0</v>
      </c>
      <c r="CH31" s="84" t="str">
        <f t="shared" si="18"/>
        <v/>
      </c>
      <c r="CI31" s="84">
        <f>IFERROR(FIND("DEFESA CIVIL",consulta_completa__11[[#This Row],[14 - Inst. Atuando no Local]]),0)</f>
        <v>0</v>
      </c>
      <c r="CJ31" s="84" t="str">
        <f t="shared" si="19"/>
        <v/>
      </c>
      <c r="CK31" s="84">
        <f>IFERROR(FIND("CORPO DE BOMBEIROS",consulta_completa__11[[#This Row],[14 - Inst. Atuando no Local]]),0)</f>
        <v>0</v>
      </c>
      <c r="CL31" s="84" t="str">
        <f t="shared" si="20"/>
        <v/>
      </c>
      <c r="CM31" s="84">
        <f>IFERROR(FIND("POLÍCIA RODOVIÁRIA",consulta_completa__11[[#This Row],[14 - Inst. Atuando no Local]]),0)</f>
        <v>0</v>
      </c>
      <c r="CN31" s="84" t="str">
        <f t="shared" si="21"/>
        <v/>
      </c>
      <c r="CO31" s="84">
        <f>IFERROR(FIND("POLÍCIA MILITAR",consulta_completa__11[[#This Row],[14 - Inst. Atuando no Local]]),0)</f>
        <v>0</v>
      </c>
      <c r="CP31" s="84" t="str">
        <f t="shared" si="22"/>
        <v/>
      </c>
      <c r="CQ31" s="84">
        <f>IFERROR(FIND("POLÍCIA CIVIL",consulta_completa__11[[#This Row],[14 - Inst. Atuando no Local]]),0)</f>
        <v>0</v>
      </c>
      <c r="CR31" s="84" t="str">
        <f t="shared" si="23"/>
        <v/>
      </c>
      <c r="CS31" s="84">
        <f>IFERROR(FIND("MARINHA DO BRASIL",consulta_completa__11[[#This Row],[14 - Inst. Atuando no Local]]),0)</f>
        <v>0</v>
      </c>
      <c r="CT31" s="84" t="str">
        <f t="shared" si="24"/>
        <v/>
      </c>
      <c r="CU31" s="84">
        <f>IFERROR(FIND("EMPRESA ESPECIALIZADA EM ATENDIMENTO",consulta_completa__11[[#This Row],[14 - Inst. Atuando no Local]]),0)</f>
        <v>0</v>
      </c>
      <c r="CV31" s="84" t="str">
        <f t="shared" si="25"/>
        <v/>
      </c>
      <c r="CW31" s="84">
        <f>IFERROR(FIND("IBAMA",consulta_completa__11[[#This Row],[14 - Inst. Atuando no Local]]),0)</f>
        <v>0</v>
      </c>
      <c r="CX31" s="84" t="str">
        <f t="shared" si="26"/>
        <v/>
      </c>
      <c r="CY31" s="84" t="str">
        <f>IF(consulta_completa__11[[#This Row],[14 - Inst. Atuando no Local]]="","X","")</f>
        <v/>
      </c>
      <c r="CZ31" s="84">
        <f>IFERROR(FIND("OUTRA (S)",consulta_completa__11[[#This Row],[14 - Inst. Atuando no Local]]),0)</f>
        <v>0</v>
      </c>
      <c r="DA31" s="84" t="str">
        <f t="shared" si="27"/>
        <v/>
      </c>
      <c r="DB31" s="35" t="str">
        <f t="shared" si="28"/>
        <v>Sim</v>
      </c>
      <c r="DC31" s="35" t="str">
        <f t="shared" si="29"/>
        <v>Não</v>
      </c>
      <c r="DD31" s="35" t="str">
        <f t="shared" si="30"/>
        <v>Sim</v>
      </c>
      <c r="DE31" s="87" t="str">
        <f t="shared" si="1"/>
        <v>Estadual</v>
      </c>
    </row>
    <row r="32" spans="1:109">
      <c r="A32" s="14">
        <v>202511514406</v>
      </c>
      <c r="B32" s="1">
        <v>45670</v>
      </c>
      <c r="C32" t="s">
        <v>109</v>
      </c>
      <c r="D32" t="s">
        <v>110</v>
      </c>
      <c r="E32" t="s">
        <v>139</v>
      </c>
      <c r="F32" t="s">
        <v>112</v>
      </c>
      <c r="G32" t="s">
        <v>113</v>
      </c>
      <c r="H32" t="s">
        <v>114</v>
      </c>
      <c r="I32" t="s">
        <v>114</v>
      </c>
      <c r="J32" t="s">
        <v>514</v>
      </c>
      <c r="K32" t="s">
        <v>515</v>
      </c>
      <c r="L32" t="s">
        <v>117</v>
      </c>
      <c r="M32" t="s">
        <v>118</v>
      </c>
      <c r="N32" t="s">
        <v>119</v>
      </c>
      <c r="O32" t="s">
        <v>113</v>
      </c>
      <c r="P32" t="s">
        <v>299</v>
      </c>
      <c r="Q32" t="s">
        <v>167</v>
      </c>
      <c r="R32" t="s">
        <v>123</v>
      </c>
      <c r="S32" t="s">
        <v>124</v>
      </c>
      <c r="T32" t="s">
        <v>516</v>
      </c>
      <c r="U32" t="s">
        <v>517</v>
      </c>
      <c r="V32" t="s">
        <v>518</v>
      </c>
      <c r="Z32" t="s">
        <v>242</v>
      </c>
      <c r="AA32" t="s">
        <v>113</v>
      </c>
      <c r="AB32" t="s">
        <v>206</v>
      </c>
      <c r="AC32" t="s">
        <v>130</v>
      </c>
      <c r="AD32">
        <v>1</v>
      </c>
      <c r="AE32" t="s">
        <v>206</v>
      </c>
      <c r="AF32" t="s">
        <v>113</v>
      </c>
      <c r="AG32" t="s">
        <v>113</v>
      </c>
      <c r="AH32" t="s">
        <v>131</v>
      </c>
      <c r="AI32" t="s">
        <v>132</v>
      </c>
      <c r="AJ32" t="s">
        <v>131</v>
      </c>
      <c r="AK32" t="s">
        <v>519</v>
      </c>
      <c r="AL32" t="s">
        <v>520</v>
      </c>
      <c r="AM32" t="s">
        <v>135</v>
      </c>
      <c r="AN32" t="s">
        <v>113</v>
      </c>
      <c r="AO32" t="s">
        <v>113</v>
      </c>
      <c r="AQ32" t="s">
        <v>136</v>
      </c>
      <c r="AR32" t="s">
        <v>113</v>
      </c>
      <c r="AS32" t="s">
        <v>113</v>
      </c>
      <c r="AT32" t="s">
        <v>113</v>
      </c>
      <c r="AU32" t="s">
        <v>113</v>
      </c>
      <c r="AW32" t="s">
        <v>113</v>
      </c>
      <c r="AX32" s="82">
        <f>IFERROR(FIND("Óbitos/feridos",consulta_completa__11[[#This Row],[13 - Ocorrências/Ambientes Atingidos]]),0)</f>
        <v>0</v>
      </c>
      <c r="AY32" s="83" t="str">
        <f t="shared" si="2"/>
        <v/>
      </c>
      <c r="AZ32" s="82">
        <f>IFERROR(FIND("População afetada/evacuada",consulta_completa__11[[#This Row],[13 - Ocorrências/Ambientes Atingidos]]),0)</f>
        <v>0</v>
      </c>
      <c r="BA32" s="82" t="str">
        <f t="shared" si="3"/>
        <v/>
      </c>
      <c r="BB32" s="82">
        <f>IFERROR(FIND("Suspensão de abastecimento de água",consulta_completa__11[[#This Row],[13 - Ocorrências/Ambientes Atingidos]]),0)</f>
        <v>0</v>
      </c>
      <c r="BC32" s="83" t="str">
        <f t="shared" si="31"/>
        <v/>
      </c>
      <c r="BD32" s="82">
        <f>IFERROR(FIND("Rio/córrego",consulta_completa__11[[#This Row],[13 - Ocorrências/Ambientes Atingidos]]),0)</f>
        <v>0</v>
      </c>
      <c r="BE32" s="83" t="str">
        <f t="shared" si="4"/>
        <v/>
      </c>
      <c r="BF32" s="82">
        <f>IFERROR(FIND("Lago",consulta_completa__11[[#This Row],[13 - Ocorrências/Ambientes Atingidos]]),0)</f>
        <v>0</v>
      </c>
      <c r="BG32" s="83" t="str">
        <f t="shared" si="5"/>
        <v/>
      </c>
      <c r="BH32" s="82">
        <f>IFERROR(FIND("Mar",consulta_completa__11[[#This Row],[13 - Ocorrências/Ambientes Atingidos]]),0)</f>
        <v>1</v>
      </c>
      <c r="BI32" s="83" t="str">
        <f t="shared" si="6"/>
        <v>X</v>
      </c>
      <c r="BJ32" s="82">
        <f>IFERROR(FIND("Praia",consulta_completa__11[[#This Row],[13 - Ocorrências/Ambientes Atingidos]]),0)</f>
        <v>0</v>
      </c>
      <c r="BK32" s="83" t="str">
        <f t="shared" si="7"/>
        <v/>
      </c>
      <c r="BL32" s="82">
        <f>IFERROR(FIND("Solo",consulta_completa__11[[#This Row],[13 - Ocorrências/Ambientes Atingidos]]),0)</f>
        <v>0</v>
      </c>
      <c r="BM32" s="83" t="str">
        <f t="shared" si="8"/>
        <v/>
      </c>
      <c r="BN32" s="82">
        <f>IFERROR(FIND("Águas subterrâneas",consulta_completa__11[[#This Row],[13 - Ocorrências/Ambientes Atingidos]]),0)</f>
        <v>0</v>
      </c>
      <c r="BO32" s="83" t="str">
        <f t="shared" si="9"/>
        <v/>
      </c>
      <c r="BP32" s="82">
        <f>IFERROR(FIND("Atmosfera",consulta_completa__11[[#This Row],[13 - Ocorrências/Ambientes Atingidos]]),0)</f>
        <v>0</v>
      </c>
      <c r="BQ32" s="83" t="str">
        <f t="shared" si="10"/>
        <v/>
      </c>
      <c r="BR32" s="82">
        <f>IFERROR(FIND("Flora",consulta_completa__11[[#This Row],[13 - Ocorrências/Ambientes Atingidos]]),0)</f>
        <v>0</v>
      </c>
      <c r="BS32" s="83" t="str">
        <f t="shared" si="11"/>
        <v/>
      </c>
      <c r="BT32" s="82">
        <f>IFERROR(FIND("Fauna",consulta_completa__11[[#This Row],[13 - Ocorrências/Ambientes Atingidos]]),0)</f>
        <v>0</v>
      </c>
      <c r="BU32" s="83" t="str">
        <f t="shared" si="12"/>
        <v/>
      </c>
      <c r="BV32" s="82">
        <f>IFERROR(FIND("UC federal",consulta_completa__11[[#This Row],[13 - Ocorrências/Ambientes Atingidos]]),0)</f>
        <v>0</v>
      </c>
      <c r="BW32" s="83" t="str">
        <f t="shared" si="13"/>
        <v/>
      </c>
      <c r="BX32" s="82">
        <f>IFERROR(FIND("UC estadual/municipal",consulta_completa__11[[#This Row],[13 - Ocorrências/Ambientes Atingidos]]),0)</f>
        <v>0</v>
      </c>
      <c r="BY32" s="83" t="str">
        <f t="shared" si="14"/>
        <v/>
      </c>
      <c r="BZ32" s="82">
        <f>IFERROR(FIND("Outro(s)",consulta_completa__11[[#This Row],[13 - Ocorrências/Ambientes Atingidos]]),0)</f>
        <v>0</v>
      </c>
      <c r="CA32" s="83" t="str">
        <f t="shared" si="15"/>
        <v/>
      </c>
      <c r="CB32" s="82">
        <f>IFERROR(FIND("Sem dano",consulta_completa__11[[#This Row],[13 - Ocorrências/Ambientes Atingidos]]),0)</f>
        <v>0</v>
      </c>
      <c r="CC32" s="83" t="str">
        <f t="shared" si="16"/>
        <v/>
      </c>
      <c r="CD32" s="82" t="str">
        <f>IF(consulta_completa__11[[#This Row],[13 - Ocorrências/Ambientes Atingidos]]="","X","")</f>
        <v/>
      </c>
      <c r="CE32" s="84">
        <f>IFERROR(FIND("IBAMA",consulta_completa__11[[#This Row],[14 - Inst. Atuando no Local]]),0)</f>
        <v>0</v>
      </c>
      <c r="CF32" s="84" t="str">
        <f t="shared" si="17"/>
        <v/>
      </c>
      <c r="CG32" s="84">
        <f>IFERROR(FIND("OEMA",consulta_completa__11[[#This Row],[14 - Inst. Atuando no Local]]),0)</f>
        <v>0</v>
      </c>
      <c r="CH32" s="84" t="str">
        <f t="shared" si="18"/>
        <v/>
      </c>
      <c r="CI32" s="84">
        <f>IFERROR(FIND("DEFESA CIVIL",consulta_completa__11[[#This Row],[14 - Inst. Atuando no Local]]),0)</f>
        <v>0</v>
      </c>
      <c r="CJ32" s="84" t="str">
        <f t="shared" si="19"/>
        <v/>
      </c>
      <c r="CK32" s="84">
        <f>IFERROR(FIND("CORPO DE BOMBEIROS",consulta_completa__11[[#This Row],[14 - Inst. Atuando no Local]]),0)</f>
        <v>0</v>
      </c>
      <c r="CL32" s="84" t="str">
        <f t="shared" si="20"/>
        <v/>
      </c>
      <c r="CM32" s="84">
        <f>IFERROR(FIND("POLÍCIA RODOVIÁRIA",consulta_completa__11[[#This Row],[14 - Inst. Atuando no Local]]),0)</f>
        <v>0</v>
      </c>
      <c r="CN32" s="84" t="str">
        <f t="shared" si="21"/>
        <v/>
      </c>
      <c r="CO32" s="84">
        <f>IFERROR(FIND("POLÍCIA MILITAR",consulta_completa__11[[#This Row],[14 - Inst. Atuando no Local]]),0)</f>
        <v>0</v>
      </c>
      <c r="CP32" s="84" t="str">
        <f t="shared" si="22"/>
        <v/>
      </c>
      <c r="CQ32" s="84">
        <f>IFERROR(FIND("POLÍCIA CIVIL",consulta_completa__11[[#This Row],[14 - Inst. Atuando no Local]]),0)</f>
        <v>0</v>
      </c>
      <c r="CR32" s="84" t="str">
        <f t="shared" si="23"/>
        <v/>
      </c>
      <c r="CS32" s="84">
        <f>IFERROR(FIND("MARINHA DO BRASIL",consulta_completa__11[[#This Row],[14 - Inst. Atuando no Local]]),0)</f>
        <v>0</v>
      </c>
      <c r="CT32" s="84" t="str">
        <f t="shared" si="24"/>
        <v/>
      </c>
      <c r="CU32" s="84">
        <f>IFERROR(FIND("EMPRESA ESPECIALIZADA EM ATENDIMENTO",consulta_completa__11[[#This Row],[14 - Inst. Atuando no Local]]),0)</f>
        <v>0</v>
      </c>
      <c r="CV32" s="84" t="str">
        <f t="shared" si="25"/>
        <v/>
      </c>
      <c r="CW32" s="84">
        <f>IFERROR(FIND("IBAMA",consulta_completa__11[[#This Row],[14 - Inst. Atuando no Local]]),0)</f>
        <v>0</v>
      </c>
      <c r="CX32" s="84" t="str">
        <f t="shared" si="26"/>
        <v/>
      </c>
      <c r="CY32" s="84" t="str">
        <f>IF(consulta_completa__11[[#This Row],[14 - Inst. Atuando no Local]]="","X","")</f>
        <v/>
      </c>
      <c r="CZ32" s="84">
        <f>IFERROR(FIND("OUTRA (S)",consulta_completa__11[[#This Row],[14 - Inst. Atuando no Local]]),0)</f>
        <v>0</v>
      </c>
      <c r="DA32" s="84" t="str">
        <f t="shared" si="27"/>
        <v/>
      </c>
      <c r="DB32" s="35" t="str">
        <f t="shared" si="28"/>
        <v>Sim</v>
      </c>
      <c r="DC32" s="35" t="str">
        <f t="shared" si="29"/>
        <v>Não</v>
      </c>
      <c r="DD32" s="35" t="str">
        <f t="shared" si="30"/>
        <v>Sim</v>
      </c>
      <c r="DE32" s="87" t="str">
        <f t="shared" si="1"/>
        <v>Federal</v>
      </c>
    </row>
    <row r="33" spans="1:109">
      <c r="A33" s="14">
        <v>202511539610</v>
      </c>
      <c r="B33" s="1">
        <v>45670</v>
      </c>
      <c r="C33" t="s">
        <v>109</v>
      </c>
      <c r="D33" t="s">
        <v>110</v>
      </c>
      <c r="E33" t="s">
        <v>111</v>
      </c>
      <c r="F33" t="s">
        <v>112</v>
      </c>
      <c r="G33" t="s">
        <v>113</v>
      </c>
      <c r="H33" t="s">
        <v>114</v>
      </c>
      <c r="I33" t="s">
        <v>114</v>
      </c>
      <c r="J33" t="s">
        <v>521</v>
      </c>
      <c r="K33" t="s">
        <v>522</v>
      </c>
      <c r="L33" t="s">
        <v>323</v>
      </c>
      <c r="M33" t="s">
        <v>118</v>
      </c>
      <c r="N33" t="s">
        <v>119</v>
      </c>
      <c r="O33" t="s">
        <v>120</v>
      </c>
      <c r="P33" t="s">
        <v>299</v>
      </c>
      <c r="Q33" t="s">
        <v>143</v>
      </c>
      <c r="R33" t="s">
        <v>123</v>
      </c>
      <c r="S33" t="s">
        <v>201</v>
      </c>
      <c r="T33" t="s">
        <v>523</v>
      </c>
      <c r="U33" t="s">
        <v>524</v>
      </c>
      <c r="V33" t="s">
        <v>525</v>
      </c>
      <c r="Z33" t="s">
        <v>526</v>
      </c>
      <c r="AA33" t="s">
        <v>113</v>
      </c>
      <c r="AB33" t="s">
        <v>129</v>
      </c>
      <c r="AC33" t="s">
        <v>207</v>
      </c>
      <c r="AD33">
        <v>1</v>
      </c>
      <c r="AE33" t="s">
        <v>129</v>
      </c>
      <c r="AF33" t="s">
        <v>113</v>
      </c>
      <c r="AG33" t="s">
        <v>113</v>
      </c>
      <c r="AH33" t="s">
        <v>131</v>
      </c>
      <c r="AI33" t="s">
        <v>131</v>
      </c>
      <c r="AJ33" t="s">
        <v>131</v>
      </c>
      <c r="AK33" t="s">
        <v>527</v>
      </c>
      <c r="AL33" t="s">
        <v>528</v>
      </c>
      <c r="AM33" t="s">
        <v>210</v>
      </c>
      <c r="AN33" t="s">
        <v>113</v>
      </c>
      <c r="AO33" t="s">
        <v>113</v>
      </c>
      <c r="AQ33" t="s">
        <v>211</v>
      </c>
      <c r="AR33" t="s">
        <v>113</v>
      </c>
      <c r="AS33" t="s">
        <v>113</v>
      </c>
      <c r="AT33" t="s">
        <v>529</v>
      </c>
      <c r="AU33" t="s">
        <v>530</v>
      </c>
      <c r="AV33">
        <v>10000000000</v>
      </c>
      <c r="AW33" t="s">
        <v>159</v>
      </c>
      <c r="AX33" s="82">
        <f>IFERROR(FIND("Óbitos/feridos",consulta_completa__11[[#This Row],[13 - Ocorrências/Ambientes Atingidos]]),0)</f>
        <v>0</v>
      </c>
      <c r="AY33" s="83" t="str">
        <f t="shared" si="2"/>
        <v/>
      </c>
      <c r="AZ33" s="82">
        <f>IFERROR(FIND("População afetada/evacuada",consulta_completa__11[[#This Row],[13 - Ocorrências/Ambientes Atingidos]]),0)</f>
        <v>0</v>
      </c>
      <c r="BA33" s="82" t="str">
        <f t="shared" si="3"/>
        <v/>
      </c>
      <c r="BB33" s="82">
        <f>IFERROR(FIND("Suspensão de abastecimento de água",consulta_completa__11[[#This Row],[13 - Ocorrências/Ambientes Atingidos]]),0)</f>
        <v>0</v>
      </c>
      <c r="BC33" s="83" t="str">
        <f t="shared" si="31"/>
        <v/>
      </c>
      <c r="BD33" s="82">
        <f>IFERROR(FIND("Rio/córrego",consulta_completa__11[[#This Row],[13 - Ocorrências/Ambientes Atingidos]]),0)</f>
        <v>0</v>
      </c>
      <c r="BE33" s="83" t="str">
        <f t="shared" si="4"/>
        <v/>
      </c>
      <c r="BF33" s="82">
        <f>IFERROR(FIND("Lago",consulta_completa__11[[#This Row],[13 - Ocorrências/Ambientes Atingidos]]),0)</f>
        <v>0</v>
      </c>
      <c r="BG33" s="83" t="str">
        <f t="shared" si="5"/>
        <v/>
      </c>
      <c r="BH33" s="82">
        <f>IFERROR(FIND("Mar",consulta_completa__11[[#This Row],[13 - Ocorrências/Ambientes Atingidos]]),0)</f>
        <v>1</v>
      </c>
      <c r="BI33" s="83" t="str">
        <f t="shared" si="6"/>
        <v>X</v>
      </c>
      <c r="BJ33" s="82">
        <f>IFERROR(FIND("Praia",consulta_completa__11[[#This Row],[13 - Ocorrências/Ambientes Atingidos]]),0)</f>
        <v>0</v>
      </c>
      <c r="BK33" s="83" t="str">
        <f t="shared" si="7"/>
        <v/>
      </c>
      <c r="BL33" s="82">
        <f>IFERROR(FIND("Solo",consulta_completa__11[[#This Row],[13 - Ocorrências/Ambientes Atingidos]]),0)</f>
        <v>0</v>
      </c>
      <c r="BM33" s="83" t="str">
        <f t="shared" si="8"/>
        <v/>
      </c>
      <c r="BN33" s="82">
        <f>IFERROR(FIND("Águas subterrâneas",consulta_completa__11[[#This Row],[13 - Ocorrências/Ambientes Atingidos]]),0)</f>
        <v>0</v>
      </c>
      <c r="BO33" s="83" t="str">
        <f t="shared" si="9"/>
        <v/>
      </c>
      <c r="BP33" s="82">
        <f>IFERROR(FIND("Atmosfera",consulta_completa__11[[#This Row],[13 - Ocorrências/Ambientes Atingidos]]),0)</f>
        <v>0</v>
      </c>
      <c r="BQ33" s="83" t="str">
        <f t="shared" si="10"/>
        <v/>
      </c>
      <c r="BR33" s="82">
        <f>IFERROR(FIND("Flora",consulta_completa__11[[#This Row],[13 - Ocorrências/Ambientes Atingidos]]),0)</f>
        <v>0</v>
      </c>
      <c r="BS33" s="83" t="str">
        <f t="shared" si="11"/>
        <v/>
      </c>
      <c r="BT33" s="82">
        <f>IFERROR(FIND("Fauna",consulta_completa__11[[#This Row],[13 - Ocorrências/Ambientes Atingidos]]),0)</f>
        <v>0</v>
      </c>
      <c r="BU33" s="83" t="str">
        <f t="shared" si="12"/>
        <v/>
      </c>
      <c r="BV33" s="82">
        <f>IFERROR(FIND("UC federal",consulta_completa__11[[#This Row],[13 - Ocorrências/Ambientes Atingidos]]),0)</f>
        <v>0</v>
      </c>
      <c r="BW33" s="83" t="str">
        <f t="shared" si="13"/>
        <v/>
      </c>
      <c r="BX33" s="82">
        <f>IFERROR(FIND("UC estadual/municipal",consulta_completa__11[[#This Row],[13 - Ocorrências/Ambientes Atingidos]]),0)</f>
        <v>0</v>
      </c>
      <c r="BY33" s="83" t="str">
        <f t="shared" si="14"/>
        <v/>
      </c>
      <c r="BZ33" s="82">
        <f>IFERROR(FIND("Outro(s)",consulta_completa__11[[#This Row],[13 - Ocorrências/Ambientes Atingidos]]),0)</f>
        <v>0</v>
      </c>
      <c r="CA33" s="83" t="str">
        <f t="shared" si="15"/>
        <v/>
      </c>
      <c r="CB33" s="82">
        <f>IFERROR(FIND("Sem dano",consulta_completa__11[[#This Row],[13 - Ocorrências/Ambientes Atingidos]]),0)</f>
        <v>0</v>
      </c>
      <c r="CC33" s="83" t="str">
        <f t="shared" si="16"/>
        <v/>
      </c>
      <c r="CD33" s="82" t="str">
        <f>IF(consulta_completa__11[[#This Row],[13 - Ocorrências/Ambientes Atingidos]]="","X","")</f>
        <v/>
      </c>
      <c r="CE33" s="84">
        <f>IFERROR(FIND("IBAMA",consulta_completa__11[[#This Row],[14 - Inst. Atuando no Local]]),0)</f>
        <v>0</v>
      </c>
      <c r="CF33" s="84" t="str">
        <f t="shared" si="17"/>
        <v/>
      </c>
      <c r="CG33" s="84">
        <f>IFERROR(FIND("OEMA",consulta_completa__11[[#This Row],[14 - Inst. Atuando no Local]]),0)</f>
        <v>0</v>
      </c>
      <c r="CH33" s="84" t="str">
        <f t="shared" si="18"/>
        <v/>
      </c>
      <c r="CI33" s="84">
        <f>IFERROR(FIND("DEFESA CIVIL",consulta_completa__11[[#This Row],[14 - Inst. Atuando no Local]]),0)</f>
        <v>0</v>
      </c>
      <c r="CJ33" s="84" t="str">
        <f t="shared" si="19"/>
        <v/>
      </c>
      <c r="CK33" s="84">
        <f>IFERROR(FIND("CORPO DE BOMBEIROS",consulta_completa__11[[#This Row],[14 - Inst. Atuando no Local]]),0)</f>
        <v>0</v>
      </c>
      <c r="CL33" s="84" t="str">
        <f t="shared" si="20"/>
        <v/>
      </c>
      <c r="CM33" s="84">
        <f>IFERROR(FIND("POLÍCIA RODOVIÁRIA",consulta_completa__11[[#This Row],[14 - Inst. Atuando no Local]]),0)</f>
        <v>0</v>
      </c>
      <c r="CN33" s="84" t="str">
        <f t="shared" si="21"/>
        <v/>
      </c>
      <c r="CO33" s="84">
        <f>IFERROR(FIND("POLÍCIA MILITAR",consulta_completa__11[[#This Row],[14 - Inst. Atuando no Local]]),0)</f>
        <v>0</v>
      </c>
      <c r="CP33" s="84" t="str">
        <f t="shared" si="22"/>
        <v/>
      </c>
      <c r="CQ33" s="84">
        <f>IFERROR(FIND("POLÍCIA CIVIL",consulta_completa__11[[#This Row],[14 - Inst. Atuando no Local]]),0)</f>
        <v>0</v>
      </c>
      <c r="CR33" s="84" t="str">
        <f t="shared" si="23"/>
        <v/>
      </c>
      <c r="CS33" s="84">
        <f>IFERROR(FIND("MARINHA DO BRASIL",consulta_completa__11[[#This Row],[14 - Inst. Atuando no Local]]),0)</f>
        <v>0</v>
      </c>
      <c r="CT33" s="84" t="str">
        <f t="shared" si="24"/>
        <v/>
      </c>
      <c r="CU33" s="84">
        <f>IFERROR(FIND("EMPRESA ESPECIALIZADA EM ATENDIMENTO",consulta_completa__11[[#This Row],[14 - Inst. Atuando no Local]]),0)</f>
        <v>0</v>
      </c>
      <c r="CV33" s="84" t="str">
        <f t="shared" si="25"/>
        <v/>
      </c>
      <c r="CW33" s="84">
        <f>IFERROR(FIND("IBAMA",consulta_completa__11[[#This Row],[14 - Inst. Atuando no Local]]),0)</f>
        <v>0</v>
      </c>
      <c r="CX33" s="84" t="str">
        <f t="shared" si="26"/>
        <v/>
      </c>
      <c r="CY33" s="84" t="str">
        <f>IF(consulta_completa__11[[#This Row],[14 - Inst. Atuando no Local]]="","X","")</f>
        <v/>
      </c>
      <c r="CZ33" s="84">
        <f>IFERROR(FIND("OUTRA (S)",consulta_completa__11[[#This Row],[14 - Inst. Atuando no Local]]),0)</f>
        <v>0</v>
      </c>
      <c r="DA33" s="84" t="str">
        <f t="shared" si="27"/>
        <v/>
      </c>
      <c r="DB33" s="35" t="str">
        <f t="shared" si="28"/>
        <v>Sim</v>
      </c>
      <c r="DC33" s="35" t="str">
        <f t="shared" si="29"/>
        <v>Não</v>
      </c>
      <c r="DD33" s="35" t="str">
        <f t="shared" si="30"/>
        <v>Sim</v>
      </c>
      <c r="DE33" s="87" t="str">
        <f t="shared" si="1"/>
        <v>Federal</v>
      </c>
    </row>
    <row r="34" spans="1:109">
      <c r="A34" s="14">
        <v>202511550405</v>
      </c>
      <c r="B34" s="1">
        <v>45670</v>
      </c>
      <c r="C34" t="s">
        <v>109</v>
      </c>
      <c r="D34" t="s">
        <v>110</v>
      </c>
      <c r="E34" t="s">
        <v>139</v>
      </c>
      <c r="F34" t="s">
        <v>112</v>
      </c>
      <c r="G34" t="s">
        <v>113</v>
      </c>
      <c r="H34" t="s">
        <v>114</v>
      </c>
      <c r="I34" t="s">
        <v>114</v>
      </c>
      <c r="J34" t="s">
        <v>226</v>
      </c>
      <c r="K34" t="s">
        <v>531</v>
      </c>
      <c r="L34" t="s">
        <v>117</v>
      </c>
      <c r="M34" t="s">
        <v>118</v>
      </c>
      <c r="N34" t="s">
        <v>119</v>
      </c>
      <c r="O34" t="s">
        <v>120</v>
      </c>
      <c r="P34" t="s">
        <v>299</v>
      </c>
      <c r="Q34" t="s">
        <v>122</v>
      </c>
      <c r="R34" t="s">
        <v>123</v>
      </c>
      <c r="S34" t="s">
        <v>124</v>
      </c>
      <c r="T34" t="s">
        <v>532</v>
      </c>
      <c r="U34" t="s">
        <v>533</v>
      </c>
      <c r="V34" t="s">
        <v>534</v>
      </c>
      <c r="Z34" t="s">
        <v>535</v>
      </c>
      <c r="AA34" t="s">
        <v>113</v>
      </c>
      <c r="AB34" t="s">
        <v>129</v>
      </c>
      <c r="AC34" t="s">
        <v>130</v>
      </c>
      <c r="AD34">
        <v>1</v>
      </c>
      <c r="AE34" t="s">
        <v>129</v>
      </c>
      <c r="AF34" t="s">
        <v>113</v>
      </c>
      <c r="AG34" t="s">
        <v>113</v>
      </c>
      <c r="AH34" t="s">
        <v>131</v>
      </c>
      <c r="AI34" t="s">
        <v>132</v>
      </c>
      <c r="AJ34" t="s">
        <v>131</v>
      </c>
      <c r="AK34" t="s">
        <v>536</v>
      </c>
      <c r="AL34" t="s">
        <v>537</v>
      </c>
      <c r="AM34" t="s">
        <v>135</v>
      </c>
      <c r="AN34" t="s">
        <v>113</v>
      </c>
      <c r="AO34" t="s">
        <v>113</v>
      </c>
      <c r="AQ34" t="s">
        <v>136</v>
      </c>
      <c r="AR34" t="s">
        <v>113</v>
      </c>
      <c r="AS34" t="s">
        <v>538</v>
      </c>
      <c r="AT34" t="s">
        <v>113</v>
      </c>
      <c r="AU34" t="s">
        <v>539</v>
      </c>
      <c r="AV34">
        <v>5000000</v>
      </c>
      <c r="AW34" t="s">
        <v>159</v>
      </c>
      <c r="AX34" s="82">
        <f>IFERROR(FIND("Óbitos/feridos",consulta_completa__11[[#This Row],[13 - Ocorrências/Ambientes Atingidos]]),0)</f>
        <v>0</v>
      </c>
      <c r="AY34" s="83" t="str">
        <f t="shared" si="2"/>
        <v/>
      </c>
      <c r="AZ34" s="82">
        <f>IFERROR(FIND("População afetada/evacuada",consulta_completa__11[[#This Row],[13 - Ocorrências/Ambientes Atingidos]]),0)</f>
        <v>0</v>
      </c>
      <c r="BA34" s="82" t="str">
        <f t="shared" si="3"/>
        <v/>
      </c>
      <c r="BB34" s="82">
        <f>IFERROR(FIND("Suspensão de abastecimento de água",consulta_completa__11[[#This Row],[13 - Ocorrências/Ambientes Atingidos]]),0)</f>
        <v>0</v>
      </c>
      <c r="BC34" s="83" t="str">
        <f t="shared" si="31"/>
        <v/>
      </c>
      <c r="BD34" s="82">
        <f>IFERROR(FIND("Rio/córrego",consulta_completa__11[[#This Row],[13 - Ocorrências/Ambientes Atingidos]]),0)</f>
        <v>0</v>
      </c>
      <c r="BE34" s="83" t="str">
        <f t="shared" si="4"/>
        <v/>
      </c>
      <c r="BF34" s="82">
        <f>IFERROR(FIND("Lago",consulta_completa__11[[#This Row],[13 - Ocorrências/Ambientes Atingidos]]),0)</f>
        <v>0</v>
      </c>
      <c r="BG34" s="83" t="str">
        <f t="shared" si="5"/>
        <v/>
      </c>
      <c r="BH34" s="82">
        <f>IFERROR(FIND("Mar",consulta_completa__11[[#This Row],[13 - Ocorrências/Ambientes Atingidos]]),0)</f>
        <v>1</v>
      </c>
      <c r="BI34" s="83" t="str">
        <f t="shared" si="6"/>
        <v>X</v>
      </c>
      <c r="BJ34" s="82">
        <f>IFERROR(FIND("Praia",consulta_completa__11[[#This Row],[13 - Ocorrências/Ambientes Atingidos]]),0)</f>
        <v>0</v>
      </c>
      <c r="BK34" s="83" t="str">
        <f t="shared" si="7"/>
        <v/>
      </c>
      <c r="BL34" s="82">
        <f>IFERROR(FIND("Solo",consulta_completa__11[[#This Row],[13 - Ocorrências/Ambientes Atingidos]]),0)</f>
        <v>0</v>
      </c>
      <c r="BM34" s="83" t="str">
        <f t="shared" si="8"/>
        <v/>
      </c>
      <c r="BN34" s="82">
        <f>IFERROR(FIND("Águas subterrâneas",consulta_completa__11[[#This Row],[13 - Ocorrências/Ambientes Atingidos]]),0)</f>
        <v>0</v>
      </c>
      <c r="BO34" s="83" t="str">
        <f t="shared" si="9"/>
        <v/>
      </c>
      <c r="BP34" s="82">
        <f>IFERROR(FIND("Atmosfera",consulta_completa__11[[#This Row],[13 - Ocorrências/Ambientes Atingidos]]),0)</f>
        <v>0</v>
      </c>
      <c r="BQ34" s="83" t="str">
        <f t="shared" si="10"/>
        <v/>
      </c>
      <c r="BR34" s="82">
        <f>IFERROR(FIND("Flora",consulta_completa__11[[#This Row],[13 - Ocorrências/Ambientes Atingidos]]),0)</f>
        <v>0</v>
      </c>
      <c r="BS34" s="83" t="str">
        <f t="shared" si="11"/>
        <v/>
      </c>
      <c r="BT34" s="82">
        <f>IFERROR(FIND("Fauna",consulta_completa__11[[#This Row],[13 - Ocorrências/Ambientes Atingidos]]),0)</f>
        <v>0</v>
      </c>
      <c r="BU34" s="83" t="str">
        <f t="shared" si="12"/>
        <v/>
      </c>
      <c r="BV34" s="82">
        <f>IFERROR(FIND("UC federal",consulta_completa__11[[#This Row],[13 - Ocorrências/Ambientes Atingidos]]),0)</f>
        <v>0</v>
      </c>
      <c r="BW34" s="83" t="str">
        <f t="shared" si="13"/>
        <v/>
      </c>
      <c r="BX34" s="82">
        <f>IFERROR(FIND("UC estadual/municipal",consulta_completa__11[[#This Row],[13 - Ocorrências/Ambientes Atingidos]]),0)</f>
        <v>0</v>
      </c>
      <c r="BY34" s="83" t="str">
        <f t="shared" si="14"/>
        <v/>
      </c>
      <c r="BZ34" s="82">
        <f>IFERROR(FIND("Outro(s)",consulta_completa__11[[#This Row],[13 - Ocorrências/Ambientes Atingidos]]),0)</f>
        <v>0</v>
      </c>
      <c r="CA34" s="83" t="str">
        <f t="shared" si="15"/>
        <v/>
      </c>
      <c r="CB34" s="82">
        <f>IFERROR(FIND("Sem dano",consulta_completa__11[[#This Row],[13 - Ocorrências/Ambientes Atingidos]]),0)</f>
        <v>0</v>
      </c>
      <c r="CC34" s="83" t="str">
        <f t="shared" si="16"/>
        <v/>
      </c>
      <c r="CD34" s="82" t="str">
        <f>IF(consulta_completa__11[[#This Row],[13 - Ocorrências/Ambientes Atingidos]]="","X","")</f>
        <v/>
      </c>
      <c r="CE34" s="84">
        <f>IFERROR(FIND("IBAMA",consulta_completa__11[[#This Row],[14 - Inst. Atuando no Local]]),0)</f>
        <v>0</v>
      </c>
      <c r="CF34" s="84" t="str">
        <f t="shared" si="17"/>
        <v/>
      </c>
      <c r="CG34" s="84">
        <f>IFERROR(FIND("OEMA",consulta_completa__11[[#This Row],[14 - Inst. Atuando no Local]]),0)</f>
        <v>0</v>
      </c>
      <c r="CH34" s="84" t="str">
        <f t="shared" si="18"/>
        <v/>
      </c>
      <c r="CI34" s="84">
        <f>IFERROR(FIND("DEFESA CIVIL",consulta_completa__11[[#This Row],[14 - Inst. Atuando no Local]]),0)</f>
        <v>0</v>
      </c>
      <c r="CJ34" s="84" t="str">
        <f t="shared" si="19"/>
        <v/>
      </c>
      <c r="CK34" s="84">
        <f>IFERROR(FIND("CORPO DE BOMBEIROS",consulta_completa__11[[#This Row],[14 - Inst. Atuando no Local]]),0)</f>
        <v>0</v>
      </c>
      <c r="CL34" s="84" t="str">
        <f t="shared" si="20"/>
        <v/>
      </c>
      <c r="CM34" s="84">
        <f>IFERROR(FIND("POLÍCIA RODOVIÁRIA",consulta_completa__11[[#This Row],[14 - Inst. Atuando no Local]]),0)</f>
        <v>0</v>
      </c>
      <c r="CN34" s="84" t="str">
        <f t="shared" si="21"/>
        <v/>
      </c>
      <c r="CO34" s="84">
        <f>IFERROR(FIND("POLÍCIA MILITAR",consulta_completa__11[[#This Row],[14 - Inst. Atuando no Local]]),0)</f>
        <v>0</v>
      </c>
      <c r="CP34" s="84" t="str">
        <f t="shared" si="22"/>
        <v/>
      </c>
      <c r="CQ34" s="84">
        <f>IFERROR(FIND("POLÍCIA CIVIL",consulta_completa__11[[#This Row],[14 - Inst. Atuando no Local]]),0)</f>
        <v>0</v>
      </c>
      <c r="CR34" s="84" t="str">
        <f t="shared" si="23"/>
        <v/>
      </c>
      <c r="CS34" s="84">
        <f>IFERROR(FIND("MARINHA DO BRASIL",consulta_completa__11[[#This Row],[14 - Inst. Atuando no Local]]),0)</f>
        <v>0</v>
      </c>
      <c r="CT34" s="84" t="str">
        <f t="shared" si="24"/>
        <v/>
      </c>
      <c r="CU34" s="84">
        <f>IFERROR(FIND("EMPRESA ESPECIALIZADA EM ATENDIMENTO",consulta_completa__11[[#This Row],[14 - Inst. Atuando no Local]]),0)</f>
        <v>0</v>
      </c>
      <c r="CV34" s="84" t="str">
        <f t="shared" si="25"/>
        <v/>
      </c>
      <c r="CW34" s="84">
        <f>IFERROR(FIND("IBAMA",consulta_completa__11[[#This Row],[14 - Inst. Atuando no Local]]),0)</f>
        <v>0</v>
      </c>
      <c r="CX34" s="84" t="str">
        <f t="shared" si="26"/>
        <v/>
      </c>
      <c r="CY34" s="84" t="str">
        <f>IF(consulta_completa__11[[#This Row],[14 - Inst. Atuando no Local]]="","X","")</f>
        <v/>
      </c>
      <c r="CZ34" s="84">
        <f>IFERROR(FIND("OUTRA (S)",consulta_completa__11[[#This Row],[14 - Inst. Atuando no Local]]),0)</f>
        <v>0</v>
      </c>
      <c r="DA34" s="84" t="str">
        <f t="shared" si="27"/>
        <v/>
      </c>
      <c r="DB34" s="35" t="str">
        <f t="shared" si="28"/>
        <v>Sim</v>
      </c>
      <c r="DC34" s="35" t="str">
        <f t="shared" si="29"/>
        <v>Não</v>
      </c>
      <c r="DD34" s="35" t="str">
        <f t="shared" si="30"/>
        <v>Sim</v>
      </c>
      <c r="DE34" s="87" t="str">
        <f t="shared" si="1"/>
        <v>Federal</v>
      </c>
    </row>
    <row r="35" spans="1:109">
      <c r="A35" s="14">
        <v>202521375606</v>
      </c>
      <c r="B35" s="1">
        <v>45670</v>
      </c>
      <c r="C35" t="s">
        <v>540</v>
      </c>
      <c r="D35" t="s">
        <v>390</v>
      </c>
      <c r="E35" t="s">
        <v>320</v>
      </c>
      <c r="F35" t="s">
        <v>112</v>
      </c>
      <c r="G35" t="s">
        <v>113</v>
      </c>
      <c r="H35" t="s">
        <v>114</v>
      </c>
      <c r="I35" t="s">
        <v>114</v>
      </c>
      <c r="J35" t="s">
        <v>541</v>
      </c>
      <c r="K35" t="s">
        <v>113</v>
      </c>
      <c r="L35" t="s">
        <v>113</v>
      </c>
      <c r="M35" t="s">
        <v>140</v>
      </c>
      <c r="N35" t="s">
        <v>141</v>
      </c>
      <c r="O35" t="s">
        <v>239</v>
      </c>
      <c r="P35" t="s">
        <v>299</v>
      </c>
      <c r="Q35" t="s">
        <v>143</v>
      </c>
      <c r="R35" t="s">
        <v>123</v>
      </c>
      <c r="S35" t="s">
        <v>113</v>
      </c>
      <c r="T35" t="s">
        <v>542</v>
      </c>
      <c r="U35" t="s">
        <v>543</v>
      </c>
      <c r="V35" t="s">
        <v>541</v>
      </c>
      <c r="W35" t="b">
        <v>1</v>
      </c>
      <c r="Z35" t="s">
        <v>544</v>
      </c>
      <c r="AA35" t="s">
        <v>545</v>
      </c>
      <c r="AB35" t="s">
        <v>546</v>
      </c>
      <c r="AC35" t="s">
        <v>547</v>
      </c>
      <c r="AD35">
        <v>1</v>
      </c>
      <c r="AE35" t="s">
        <v>548</v>
      </c>
      <c r="AF35" t="s">
        <v>549</v>
      </c>
      <c r="AG35" t="s">
        <v>550</v>
      </c>
      <c r="AH35" t="s">
        <v>131</v>
      </c>
      <c r="AI35" t="s">
        <v>131</v>
      </c>
      <c r="AJ35" t="s">
        <v>131</v>
      </c>
      <c r="AK35" t="s">
        <v>551</v>
      </c>
      <c r="AL35" t="s">
        <v>545</v>
      </c>
      <c r="AM35" t="s">
        <v>552</v>
      </c>
      <c r="AN35" t="s">
        <v>546</v>
      </c>
      <c r="AO35" t="s">
        <v>553</v>
      </c>
      <c r="AP35">
        <v>27998582836</v>
      </c>
      <c r="AQ35" t="s">
        <v>554</v>
      </c>
      <c r="AR35" t="s">
        <v>113</v>
      </c>
      <c r="AS35" t="s">
        <v>113</v>
      </c>
      <c r="AT35" t="s">
        <v>113</v>
      </c>
      <c r="AU35" t="s">
        <v>113</v>
      </c>
      <c r="AW35" t="s">
        <v>113</v>
      </c>
      <c r="AX35" s="82">
        <f>IFERROR(FIND("Óbitos/feridos",consulta_completa__11[[#This Row],[13 - Ocorrências/Ambientes Atingidos]]),0)</f>
        <v>0</v>
      </c>
      <c r="AY35" s="83" t="str">
        <f t="shared" si="2"/>
        <v/>
      </c>
      <c r="AZ35" s="82">
        <f>IFERROR(FIND("População afetada/evacuada",consulta_completa__11[[#This Row],[13 - Ocorrências/Ambientes Atingidos]]),0)</f>
        <v>0</v>
      </c>
      <c r="BA35" s="82" t="str">
        <f t="shared" si="3"/>
        <v/>
      </c>
      <c r="BB35" s="82">
        <f>IFERROR(FIND("Suspensão de abastecimento de água",consulta_completa__11[[#This Row],[13 - Ocorrências/Ambientes Atingidos]]),0)</f>
        <v>0</v>
      </c>
      <c r="BC35" s="83" t="str">
        <f t="shared" si="31"/>
        <v/>
      </c>
      <c r="BD35" s="82">
        <f>IFERROR(FIND("Rio/córrego",consulta_completa__11[[#This Row],[13 - Ocorrências/Ambientes Atingidos]]),0)</f>
        <v>0</v>
      </c>
      <c r="BE35" s="83" t="str">
        <f t="shared" si="4"/>
        <v/>
      </c>
      <c r="BF35" s="82">
        <f>IFERROR(FIND("Lago",consulta_completa__11[[#This Row],[13 - Ocorrências/Ambientes Atingidos]]),0)</f>
        <v>0</v>
      </c>
      <c r="BG35" s="83" t="str">
        <f t="shared" si="5"/>
        <v/>
      </c>
      <c r="BH35" s="82">
        <f>IFERROR(FIND("Mar",consulta_completa__11[[#This Row],[13 - Ocorrências/Ambientes Atingidos]]),0)</f>
        <v>0</v>
      </c>
      <c r="BI35" s="83" t="str">
        <f t="shared" si="6"/>
        <v/>
      </c>
      <c r="BJ35" s="82">
        <f>IFERROR(FIND("Praia",consulta_completa__11[[#This Row],[13 - Ocorrências/Ambientes Atingidos]]),0)</f>
        <v>0</v>
      </c>
      <c r="BK35" s="83" t="str">
        <f t="shared" si="7"/>
        <v/>
      </c>
      <c r="BL35" s="82">
        <f>IFERROR(FIND("Solo",consulta_completa__11[[#This Row],[13 - Ocorrências/Ambientes Atingidos]]),0)</f>
        <v>1</v>
      </c>
      <c r="BM35" s="83" t="str">
        <f t="shared" si="8"/>
        <v>X</v>
      </c>
      <c r="BN35" s="82">
        <f>IFERROR(FIND("Águas subterrâneas",consulta_completa__11[[#This Row],[13 - Ocorrências/Ambientes Atingidos]]),0)</f>
        <v>0</v>
      </c>
      <c r="BO35" s="83" t="str">
        <f t="shared" si="9"/>
        <v/>
      </c>
      <c r="BP35" s="82">
        <f>IFERROR(FIND("Atmosfera",consulta_completa__11[[#This Row],[13 - Ocorrências/Ambientes Atingidos]]),0)</f>
        <v>0</v>
      </c>
      <c r="BQ35" s="83" t="str">
        <f t="shared" si="10"/>
        <v/>
      </c>
      <c r="BR35" s="82">
        <f>IFERROR(FIND("Flora",consulta_completa__11[[#This Row],[13 - Ocorrências/Ambientes Atingidos]]),0)</f>
        <v>0</v>
      </c>
      <c r="BS35" s="83" t="str">
        <f t="shared" si="11"/>
        <v/>
      </c>
      <c r="BT35" s="82">
        <f>IFERROR(FIND("Fauna",consulta_completa__11[[#This Row],[13 - Ocorrências/Ambientes Atingidos]]),0)</f>
        <v>0</v>
      </c>
      <c r="BU35" s="83" t="str">
        <f t="shared" si="12"/>
        <v/>
      </c>
      <c r="BV35" s="82">
        <f>IFERROR(FIND("UC federal",consulta_completa__11[[#This Row],[13 - Ocorrências/Ambientes Atingidos]]),0)</f>
        <v>0</v>
      </c>
      <c r="BW35" s="83" t="str">
        <f t="shared" si="13"/>
        <v/>
      </c>
      <c r="BX35" s="82">
        <f>IFERROR(FIND("UC estadual/municipal",consulta_completa__11[[#This Row],[13 - Ocorrências/Ambientes Atingidos]]),0)</f>
        <v>0</v>
      </c>
      <c r="BY35" s="83" t="str">
        <f t="shared" si="14"/>
        <v/>
      </c>
      <c r="BZ35" s="82">
        <f>IFERROR(FIND("Outro(s)",consulta_completa__11[[#This Row],[13 - Ocorrências/Ambientes Atingidos]]),0)</f>
        <v>0</v>
      </c>
      <c r="CA35" s="83" t="str">
        <f t="shared" si="15"/>
        <v/>
      </c>
      <c r="CB35" s="82">
        <f>IFERROR(FIND("Sem dano",consulta_completa__11[[#This Row],[13 - Ocorrências/Ambientes Atingidos]]),0)</f>
        <v>0</v>
      </c>
      <c r="CC35" s="83" t="str">
        <f t="shared" si="16"/>
        <v/>
      </c>
      <c r="CD35" s="82" t="str">
        <f>IF(consulta_completa__11[[#This Row],[13 - Ocorrências/Ambientes Atingidos]]="","X","")</f>
        <v/>
      </c>
      <c r="CE35" s="84">
        <f>IFERROR(FIND("IBAMA",consulta_completa__11[[#This Row],[14 - Inst. Atuando no Local]]),0)</f>
        <v>0</v>
      </c>
      <c r="CF35" s="84" t="str">
        <f t="shared" si="17"/>
        <v/>
      </c>
      <c r="CG35" s="84">
        <f>IFERROR(FIND("OEMA",consulta_completa__11[[#This Row],[14 - Inst. Atuando no Local]]),0)</f>
        <v>0</v>
      </c>
      <c r="CH35" s="84" t="str">
        <f t="shared" si="18"/>
        <v/>
      </c>
      <c r="CI35" s="84">
        <f>IFERROR(FIND("DEFESA CIVIL",consulta_completa__11[[#This Row],[14 - Inst. Atuando no Local]]),0)</f>
        <v>0</v>
      </c>
      <c r="CJ35" s="84" t="str">
        <f t="shared" si="19"/>
        <v/>
      </c>
      <c r="CK35" s="84">
        <f>IFERROR(FIND("CORPO DE BOMBEIROS",consulta_completa__11[[#This Row],[14 - Inst. Atuando no Local]]),0)</f>
        <v>0</v>
      </c>
      <c r="CL35" s="84" t="str">
        <f t="shared" si="20"/>
        <v/>
      </c>
      <c r="CM35" s="84">
        <f>IFERROR(FIND("POLÍCIA RODOVIÁRIA",consulta_completa__11[[#This Row],[14 - Inst. Atuando no Local]]),0)</f>
        <v>0</v>
      </c>
      <c r="CN35" s="84" t="str">
        <f t="shared" si="21"/>
        <v/>
      </c>
      <c r="CO35" s="84">
        <f>IFERROR(FIND("POLÍCIA MILITAR",consulta_completa__11[[#This Row],[14 - Inst. Atuando no Local]]),0)</f>
        <v>0</v>
      </c>
      <c r="CP35" s="84" t="str">
        <f t="shared" si="22"/>
        <v/>
      </c>
      <c r="CQ35" s="84">
        <f>IFERROR(FIND("POLÍCIA CIVIL",consulta_completa__11[[#This Row],[14 - Inst. Atuando no Local]]),0)</f>
        <v>0</v>
      </c>
      <c r="CR35" s="84" t="str">
        <f t="shared" si="23"/>
        <v/>
      </c>
      <c r="CS35" s="84">
        <f>IFERROR(FIND("MARINHA DO BRASIL",consulta_completa__11[[#This Row],[14 - Inst. Atuando no Local]]),0)</f>
        <v>0</v>
      </c>
      <c r="CT35" s="84" t="str">
        <f t="shared" si="24"/>
        <v/>
      </c>
      <c r="CU35" s="84">
        <f>IFERROR(FIND("EMPRESA ESPECIALIZADA EM ATENDIMENTO",consulta_completa__11[[#This Row],[14 - Inst. Atuando no Local]]),0)</f>
        <v>0</v>
      </c>
      <c r="CV35" s="84" t="str">
        <f t="shared" si="25"/>
        <v/>
      </c>
      <c r="CW35" s="84">
        <f>IFERROR(FIND("IBAMA",consulta_completa__11[[#This Row],[14 - Inst. Atuando no Local]]),0)</f>
        <v>0</v>
      </c>
      <c r="CX35" s="84" t="str">
        <f t="shared" si="26"/>
        <v/>
      </c>
      <c r="CY35" s="84" t="str">
        <f>IF(consulta_completa__11[[#This Row],[14 - Inst. Atuando no Local]]="","X","")</f>
        <v/>
      </c>
      <c r="CZ35" s="84">
        <f>IFERROR(FIND("OUTRA (S)",consulta_completa__11[[#This Row],[14 - Inst. Atuando no Local]]),0)</f>
        <v>0</v>
      </c>
      <c r="DA35" s="84" t="str">
        <f t="shared" si="27"/>
        <v/>
      </c>
      <c r="DB35" s="35" t="str">
        <f t="shared" si="28"/>
        <v>Sim</v>
      </c>
      <c r="DC35" s="35" t="str">
        <f t="shared" si="29"/>
        <v>Não</v>
      </c>
      <c r="DD35" s="35" t="str">
        <f t="shared" si="30"/>
        <v>Sim</v>
      </c>
      <c r="DE35" s="87" t="str">
        <f t="shared" si="1"/>
        <v>Federal</v>
      </c>
    </row>
    <row r="36" spans="1:109">
      <c r="A36" s="14">
        <v>202522554057</v>
      </c>
      <c r="B36" s="1">
        <v>45670</v>
      </c>
      <c r="C36" t="s">
        <v>540</v>
      </c>
      <c r="D36" t="s">
        <v>390</v>
      </c>
      <c r="E36" t="s">
        <v>139</v>
      </c>
      <c r="F36" t="s">
        <v>139</v>
      </c>
      <c r="G36" t="s">
        <v>113</v>
      </c>
      <c r="H36" t="s">
        <v>114</v>
      </c>
      <c r="I36" t="s">
        <v>114</v>
      </c>
      <c r="J36" t="s">
        <v>113</v>
      </c>
      <c r="K36" t="s">
        <v>114</v>
      </c>
      <c r="L36" t="s">
        <v>114</v>
      </c>
      <c r="M36" t="s">
        <v>456</v>
      </c>
      <c r="N36" t="s">
        <v>555</v>
      </c>
      <c r="O36" t="s">
        <v>239</v>
      </c>
      <c r="P36" t="s">
        <v>299</v>
      </c>
      <c r="Q36" t="s">
        <v>143</v>
      </c>
      <c r="R36" t="s">
        <v>123</v>
      </c>
      <c r="S36" t="s">
        <v>113</v>
      </c>
      <c r="T36" t="s">
        <v>556</v>
      </c>
      <c r="U36" t="s">
        <v>557</v>
      </c>
      <c r="V36" t="s">
        <v>541</v>
      </c>
      <c r="Z36" t="s">
        <v>558</v>
      </c>
      <c r="AA36" t="s">
        <v>113</v>
      </c>
      <c r="AB36" t="s">
        <v>559</v>
      </c>
      <c r="AC36" t="s">
        <v>547</v>
      </c>
      <c r="AD36">
        <v>1</v>
      </c>
      <c r="AE36" t="s">
        <v>113</v>
      </c>
      <c r="AF36" t="s">
        <v>113</v>
      </c>
      <c r="AG36" t="s">
        <v>113</v>
      </c>
      <c r="AH36" t="s">
        <v>131</v>
      </c>
      <c r="AI36" t="s">
        <v>131</v>
      </c>
      <c r="AJ36" t="s">
        <v>132</v>
      </c>
      <c r="AK36" t="s">
        <v>113</v>
      </c>
      <c r="AL36" t="s">
        <v>560</v>
      </c>
      <c r="AM36" t="s">
        <v>552</v>
      </c>
      <c r="AN36" t="s">
        <v>559</v>
      </c>
      <c r="AO36" t="s">
        <v>553</v>
      </c>
      <c r="AP36">
        <v>27998582836</v>
      </c>
      <c r="AQ36" t="s">
        <v>554</v>
      </c>
      <c r="AR36" t="s">
        <v>113</v>
      </c>
      <c r="AS36" t="s">
        <v>113</v>
      </c>
      <c r="AT36" t="s">
        <v>113</v>
      </c>
      <c r="AU36" t="s">
        <v>113</v>
      </c>
      <c r="AW36" t="s">
        <v>113</v>
      </c>
      <c r="AX36" s="82">
        <f>IFERROR(FIND("Óbitos/feridos",consulta_completa__11[[#This Row],[13 - Ocorrências/Ambientes Atingidos]]),0)</f>
        <v>0</v>
      </c>
      <c r="AY36" s="83" t="str">
        <f t="shared" si="2"/>
        <v/>
      </c>
      <c r="AZ36" s="82">
        <f>IFERROR(FIND("População afetada/evacuada",consulta_completa__11[[#This Row],[13 - Ocorrências/Ambientes Atingidos]]),0)</f>
        <v>0</v>
      </c>
      <c r="BA36" s="82" t="str">
        <f t="shared" si="3"/>
        <v/>
      </c>
      <c r="BB36" s="82">
        <f>IFERROR(FIND("Suspensão de abastecimento de água",consulta_completa__11[[#This Row],[13 - Ocorrências/Ambientes Atingidos]]),0)</f>
        <v>0</v>
      </c>
      <c r="BC36" s="83" t="str">
        <f t="shared" si="31"/>
        <v/>
      </c>
      <c r="BD36" s="82">
        <f>IFERROR(FIND("Rio/córrego",consulta_completa__11[[#This Row],[13 - Ocorrências/Ambientes Atingidos]]),0)</f>
        <v>0</v>
      </c>
      <c r="BE36" s="83" t="str">
        <f t="shared" si="4"/>
        <v/>
      </c>
      <c r="BF36" s="82">
        <f>IFERROR(FIND("Lago",consulta_completa__11[[#This Row],[13 - Ocorrências/Ambientes Atingidos]]),0)</f>
        <v>0</v>
      </c>
      <c r="BG36" s="83" t="str">
        <f t="shared" si="5"/>
        <v/>
      </c>
      <c r="BH36" s="82">
        <f>IFERROR(FIND("Mar",consulta_completa__11[[#This Row],[13 - Ocorrências/Ambientes Atingidos]]),0)</f>
        <v>0</v>
      </c>
      <c r="BI36" s="83" t="str">
        <f t="shared" si="6"/>
        <v/>
      </c>
      <c r="BJ36" s="82">
        <f>IFERROR(FIND("Praia",consulta_completa__11[[#This Row],[13 - Ocorrências/Ambientes Atingidos]]),0)</f>
        <v>1</v>
      </c>
      <c r="BK36" s="83" t="str">
        <f t="shared" si="7"/>
        <v>X</v>
      </c>
      <c r="BL36" s="82">
        <f>IFERROR(FIND("Solo",consulta_completa__11[[#This Row],[13 - Ocorrências/Ambientes Atingidos]]),0)</f>
        <v>0</v>
      </c>
      <c r="BM36" s="83" t="str">
        <f t="shared" si="8"/>
        <v/>
      </c>
      <c r="BN36" s="82">
        <f>IFERROR(FIND("Águas subterrâneas",consulta_completa__11[[#This Row],[13 - Ocorrências/Ambientes Atingidos]]),0)</f>
        <v>0</v>
      </c>
      <c r="BO36" s="83" t="str">
        <f t="shared" si="9"/>
        <v/>
      </c>
      <c r="BP36" s="82">
        <f>IFERROR(FIND("Atmosfera",consulta_completa__11[[#This Row],[13 - Ocorrências/Ambientes Atingidos]]),0)</f>
        <v>0</v>
      </c>
      <c r="BQ36" s="83" t="str">
        <f t="shared" si="10"/>
        <v/>
      </c>
      <c r="BR36" s="82">
        <f>IFERROR(FIND("Flora",consulta_completa__11[[#This Row],[13 - Ocorrências/Ambientes Atingidos]]),0)</f>
        <v>0</v>
      </c>
      <c r="BS36" s="83" t="str">
        <f t="shared" si="11"/>
        <v/>
      </c>
      <c r="BT36" s="82">
        <f>IFERROR(FIND("Fauna",consulta_completa__11[[#This Row],[13 - Ocorrências/Ambientes Atingidos]]),0)</f>
        <v>0</v>
      </c>
      <c r="BU36" s="83" t="str">
        <f t="shared" si="12"/>
        <v/>
      </c>
      <c r="BV36" s="82">
        <f>IFERROR(FIND("UC federal",consulta_completa__11[[#This Row],[13 - Ocorrências/Ambientes Atingidos]]),0)</f>
        <v>0</v>
      </c>
      <c r="BW36" s="83" t="str">
        <f t="shared" si="13"/>
        <v/>
      </c>
      <c r="BX36" s="82">
        <f>IFERROR(FIND("UC estadual/municipal",consulta_completa__11[[#This Row],[13 - Ocorrências/Ambientes Atingidos]]),0)</f>
        <v>0</v>
      </c>
      <c r="BY36" s="83" t="str">
        <f t="shared" si="14"/>
        <v/>
      </c>
      <c r="BZ36" s="82">
        <f>IFERROR(FIND("Outro(s)",consulta_completa__11[[#This Row],[13 - Ocorrências/Ambientes Atingidos]]),0)</f>
        <v>0</v>
      </c>
      <c r="CA36" s="83" t="str">
        <f t="shared" si="15"/>
        <v/>
      </c>
      <c r="CB36" s="82">
        <f>IFERROR(FIND("Sem dano",consulta_completa__11[[#This Row],[13 - Ocorrências/Ambientes Atingidos]]),0)</f>
        <v>0</v>
      </c>
      <c r="CC36" s="83" t="str">
        <f t="shared" si="16"/>
        <v/>
      </c>
      <c r="CD36" s="82" t="str">
        <f>IF(consulta_completa__11[[#This Row],[13 - Ocorrências/Ambientes Atingidos]]="","X","")</f>
        <v/>
      </c>
      <c r="CE36" s="84">
        <f>IFERROR(FIND("IBAMA",consulta_completa__11[[#This Row],[14 - Inst. Atuando no Local]]),0)</f>
        <v>47</v>
      </c>
      <c r="CF36" s="84" t="str">
        <f t="shared" si="17"/>
        <v>X</v>
      </c>
      <c r="CG36" s="84">
        <f>IFERROR(FIND("OEMA",consulta_completa__11[[#This Row],[14 - Inst. Atuando no Local]]),0)</f>
        <v>0</v>
      </c>
      <c r="CH36" s="84" t="str">
        <f t="shared" si="18"/>
        <v/>
      </c>
      <c r="CI36" s="84">
        <f>IFERROR(FIND("DEFESA CIVIL",consulta_completa__11[[#This Row],[14 - Inst. Atuando no Local]]),0)</f>
        <v>0</v>
      </c>
      <c r="CJ36" s="84" t="str">
        <f t="shared" si="19"/>
        <v/>
      </c>
      <c r="CK36" s="84">
        <f>IFERROR(FIND("CORPO DE BOMBEIROS",consulta_completa__11[[#This Row],[14 - Inst. Atuando no Local]]),0)</f>
        <v>0</v>
      </c>
      <c r="CL36" s="84" t="str">
        <f t="shared" si="20"/>
        <v/>
      </c>
      <c r="CM36" s="84">
        <f>IFERROR(FIND("POLÍCIA RODOVIÁRIA",consulta_completa__11[[#This Row],[14 - Inst. Atuando no Local]]),0)</f>
        <v>0</v>
      </c>
      <c r="CN36" s="84" t="str">
        <f t="shared" si="21"/>
        <v/>
      </c>
      <c r="CO36" s="84">
        <f>IFERROR(FIND("POLÍCIA MILITAR",consulta_completa__11[[#This Row],[14 - Inst. Atuando no Local]]),0)</f>
        <v>0</v>
      </c>
      <c r="CP36" s="84" t="str">
        <f t="shared" si="22"/>
        <v/>
      </c>
      <c r="CQ36" s="84">
        <f>IFERROR(FIND("POLÍCIA CIVIL",consulta_completa__11[[#This Row],[14 - Inst. Atuando no Local]]),0)</f>
        <v>0</v>
      </c>
      <c r="CR36" s="84" t="str">
        <f t="shared" si="23"/>
        <v/>
      </c>
      <c r="CS36" s="84">
        <f>IFERROR(FIND("MARINHA DO BRASIL",consulta_completa__11[[#This Row],[14 - Inst. Atuando no Local]]),0)</f>
        <v>0</v>
      </c>
      <c r="CT36" s="84" t="str">
        <f t="shared" si="24"/>
        <v/>
      </c>
      <c r="CU36" s="84">
        <f>IFERROR(FIND("EMPRESA ESPECIALIZADA EM ATENDIMENTO",consulta_completa__11[[#This Row],[14 - Inst. Atuando no Local]]),0)</f>
        <v>0</v>
      </c>
      <c r="CV36" s="84" t="str">
        <f t="shared" si="25"/>
        <v/>
      </c>
      <c r="CW36" s="84">
        <f>IFERROR(FIND("IBAMA",consulta_completa__11[[#This Row],[14 - Inst. Atuando no Local]]),0)</f>
        <v>47</v>
      </c>
      <c r="CX36" s="84" t="str">
        <f t="shared" si="26"/>
        <v>X</v>
      </c>
      <c r="CY36" s="84" t="str">
        <f>IF(consulta_completa__11[[#This Row],[14 - Inst. Atuando no Local]]="","X","")</f>
        <v/>
      </c>
      <c r="CZ36" s="84">
        <f>IFERROR(FIND("OUTRA (S)",consulta_completa__11[[#This Row],[14 - Inst. Atuando no Local]]),0)</f>
        <v>0</v>
      </c>
      <c r="DA36" s="84" t="str">
        <f t="shared" si="27"/>
        <v/>
      </c>
      <c r="DB36" s="35" t="str">
        <f t="shared" si="28"/>
        <v>Sim</v>
      </c>
      <c r="DC36" s="35" t="str">
        <f t="shared" si="29"/>
        <v>Não</v>
      </c>
      <c r="DD36" s="35" t="str">
        <f t="shared" si="30"/>
        <v>Sim</v>
      </c>
      <c r="DE36" s="87" t="str">
        <f t="shared" si="1"/>
        <v>Federal</v>
      </c>
    </row>
    <row r="37" spans="1:109">
      <c r="A37" s="14">
        <v>202511623</v>
      </c>
      <c r="B37" s="1">
        <v>45671</v>
      </c>
      <c r="C37" t="s">
        <v>561</v>
      </c>
      <c r="D37" t="s">
        <v>212</v>
      </c>
      <c r="E37" t="s">
        <v>452</v>
      </c>
      <c r="F37" t="s">
        <v>112</v>
      </c>
      <c r="G37" t="s">
        <v>113</v>
      </c>
      <c r="H37" t="s">
        <v>114</v>
      </c>
      <c r="I37" t="s">
        <v>114</v>
      </c>
      <c r="J37" t="s">
        <v>562</v>
      </c>
      <c r="K37" t="s">
        <v>563</v>
      </c>
      <c r="L37" t="s">
        <v>117</v>
      </c>
      <c r="M37" t="s">
        <v>118</v>
      </c>
      <c r="N37" t="s">
        <v>119</v>
      </c>
      <c r="O37" t="s">
        <v>239</v>
      </c>
      <c r="P37" t="s">
        <v>355</v>
      </c>
      <c r="Q37" t="s">
        <v>122</v>
      </c>
      <c r="R37" t="s">
        <v>123</v>
      </c>
      <c r="S37" t="s">
        <v>113</v>
      </c>
      <c r="T37" t="s">
        <v>564</v>
      </c>
      <c r="U37" t="s">
        <v>565</v>
      </c>
      <c r="V37" t="s">
        <v>566</v>
      </c>
      <c r="Z37" t="s">
        <v>409</v>
      </c>
      <c r="AA37" t="s">
        <v>567</v>
      </c>
      <c r="AB37" t="s">
        <v>206</v>
      </c>
      <c r="AC37" t="s">
        <v>262</v>
      </c>
      <c r="AD37">
        <v>1</v>
      </c>
      <c r="AE37" t="s">
        <v>568</v>
      </c>
      <c r="AF37" t="s">
        <v>113</v>
      </c>
      <c r="AG37" t="s">
        <v>113</v>
      </c>
      <c r="AH37" t="s">
        <v>131</v>
      </c>
      <c r="AI37" t="s">
        <v>132</v>
      </c>
      <c r="AJ37" t="s">
        <v>131</v>
      </c>
      <c r="AK37" t="s">
        <v>569</v>
      </c>
      <c r="AL37" t="s">
        <v>570</v>
      </c>
      <c r="AM37" t="s">
        <v>571</v>
      </c>
      <c r="AN37" t="s">
        <v>206</v>
      </c>
      <c r="AO37" t="s">
        <v>113</v>
      </c>
      <c r="AP37">
        <v>2732951305</v>
      </c>
      <c r="AQ37" t="s">
        <v>572</v>
      </c>
      <c r="AR37" t="s">
        <v>113</v>
      </c>
      <c r="AS37" t="s">
        <v>113</v>
      </c>
      <c r="AT37" t="s">
        <v>113</v>
      </c>
      <c r="AU37" t="s">
        <v>113</v>
      </c>
      <c r="AW37" t="s">
        <v>113</v>
      </c>
      <c r="AX37" s="82">
        <f>IFERROR(FIND("Óbitos/feridos",consulta_completa__11[[#This Row],[13 - Ocorrências/Ambientes Atingidos]]),0)</f>
        <v>0</v>
      </c>
      <c r="AY37" s="83" t="str">
        <f t="shared" si="2"/>
        <v/>
      </c>
      <c r="AZ37" s="82">
        <f>IFERROR(FIND("População afetada/evacuada",consulta_completa__11[[#This Row],[13 - Ocorrências/Ambientes Atingidos]]),0)</f>
        <v>0</v>
      </c>
      <c r="BA37" s="82" t="str">
        <f t="shared" si="3"/>
        <v/>
      </c>
      <c r="BB37" s="82">
        <f>IFERROR(FIND("Suspensão de abastecimento de água",consulta_completa__11[[#This Row],[13 - Ocorrências/Ambientes Atingidos]]),0)</f>
        <v>0</v>
      </c>
      <c r="BC37" s="83" t="str">
        <f t="shared" si="31"/>
        <v/>
      </c>
      <c r="BD37" s="82">
        <f>IFERROR(FIND("Rio/córrego",consulta_completa__11[[#This Row],[13 - Ocorrências/Ambientes Atingidos]]),0)</f>
        <v>0</v>
      </c>
      <c r="BE37" s="83" t="str">
        <f t="shared" si="4"/>
        <v/>
      </c>
      <c r="BF37" s="82">
        <f>IFERROR(FIND("Lago",consulta_completa__11[[#This Row],[13 - Ocorrências/Ambientes Atingidos]]),0)</f>
        <v>0</v>
      </c>
      <c r="BG37" s="83" t="str">
        <f t="shared" si="5"/>
        <v/>
      </c>
      <c r="BH37" s="82">
        <f>IFERROR(FIND("Mar",consulta_completa__11[[#This Row],[13 - Ocorrências/Ambientes Atingidos]]),0)</f>
        <v>1</v>
      </c>
      <c r="BI37" s="83" t="str">
        <f t="shared" si="6"/>
        <v>X</v>
      </c>
      <c r="BJ37" s="82">
        <f>IFERROR(FIND("Praia",consulta_completa__11[[#This Row],[13 - Ocorrências/Ambientes Atingidos]]),0)</f>
        <v>0</v>
      </c>
      <c r="BK37" s="83" t="str">
        <f t="shared" si="7"/>
        <v/>
      </c>
      <c r="BL37" s="82">
        <f>IFERROR(FIND("Solo",consulta_completa__11[[#This Row],[13 - Ocorrências/Ambientes Atingidos]]),0)</f>
        <v>0</v>
      </c>
      <c r="BM37" s="83" t="str">
        <f t="shared" si="8"/>
        <v/>
      </c>
      <c r="BN37" s="82">
        <f>IFERROR(FIND("Águas subterrâneas",consulta_completa__11[[#This Row],[13 - Ocorrências/Ambientes Atingidos]]),0)</f>
        <v>0</v>
      </c>
      <c r="BO37" s="83" t="str">
        <f t="shared" si="9"/>
        <v/>
      </c>
      <c r="BP37" s="82">
        <f>IFERROR(FIND("Atmosfera",consulta_completa__11[[#This Row],[13 - Ocorrências/Ambientes Atingidos]]),0)</f>
        <v>0</v>
      </c>
      <c r="BQ37" s="83" t="str">
        <f t="shared" si="10"/>
        <v/>
      </c>
      <c r="BR37" s="82">
        <f>IFERROR(FIND("Flora",consulta_completa__11[[#This Row],[13 - Ocorrências/Ambientes Atingidos]]),0)</f>
        <v>0</v>
      </c>
      <c r="BS37" s="83" t="str">
        <f t="shared" si="11"/>
        <v/>
      </c>
      <c r="BT37" s="82">
        <f>IFERROR(FIND("Fauna",consulta_completa__11[[#This Row],[13 - Ocorrências/Ambientes Atingidos]]),0)</f>
        <v>0</v>
      </c>
      <c r="BU37" s="83" t="str">
        <f t="shared" si="12"/>
        <v/>
      </c>
      <c r="BV37" s="82">
        <f>IFERROR(FIND("UC federal",consulta_completa__11[[#This Row],[13 - Ocorrências/Ambientes Atingidos]]),0)</f>
        <v>0</v>
      </c>
      <c r="BW37" s="83" t="str">
        <f t="shared" si="13"/>
        <v/>
      </c>
      <c r="BX37" s="82">
        <f>IFERROR(FIND("UC estadual/municipal",consulta_completa__11[[#This Row],[13 - Ocorrências/Ambientes Atingidos]]),0)</f>
        <v>0</v>
      </c>
      <c r="BY37" s="83" t="str">
        <f t="shared" si="14"/>
        <v/>
      </c>
      <c r="BZ37" s="82">
        <f>IFERROR(FIND("Outro(s)",consulta_completa__11[[#This Row],[13 - Ocorrências/Ambientes Atingidos]]),0)</f>
        <v>0</v>
      </c>
      <c r="CA37" s="83" t="str">
        <f t="shared" si="15"/>
        <v/>
      </c>
      <c r="CB37" s="82">
        <f>IFERROR(FIND("Sem dano",consulta_completa__11[[#This Row],[13 - Ocorrências/Ambientes Atingidos]]),0)</f>
        <v>0</v>
      </c>
      <c r="CC37" s="83" t="str">
        <f t="shared" si="16"/>
        <v/>
      </c>
      <c r="CD37" s="82" t="str">
        <f>IF(consulta_completa__11[[#This Row],[13 - Ocorrências/Ambientes Atingidos]]="","X","")</f>
        <v/>
      </c>
      <c r="CE37" s="84">
        <f>IFERROR(FIND("IBAMA",consulta_completa__11[[#This Row],[14 - Inst. Atuando no Local]]),0)</f>
        <v>0</v>
      </c>
      <c r="CF37" s="84" t="str">
        <f t="shared" si="17"/>
        <v/>
      </c>
      <c r="CG37" s="84">
        <f>IFERROR(FIND("OEMA",consulta_completa__11[[#This Row],[14 - Inst. Atuando no Local]]),0)</f>
        <v>0</v>
      </c>
      <c r="CH37" s="84" t="str">
        <f t="shared" si="18"/>
        <v/>
      </c>
      <c r="CI37" s="84">
        <f>IFERROR(FIND("DEFESA CIVIL",consulta_completa__11[[#This Row],[14 - Inst. Atuando no Local]]),0)</f>
        <v>0</v>
      </c>
      <c r="CJ37" s="84" t="str">
        <f t="shared" si="19"/>
        <v/>
      </c>
      <c r="CK37" s="84">
        <f>IFERROR(FIND("CORPO DE BOMBEIROS",consulta_completa__11[[#This Row],[14 - Inst. Atuando no Local]]),0)</f>
        <v>0</v>
      </c>
      <c r="CL37" s="84" t="str">
        <f t="shared" si="20"/>
        <v/>
      </c>
      <c r="CM37" s="84">
        <f>IFERROR(FIND("POLÍCIA RODOVIÁRIA",consulta_completa__11[[#This Row],[14 - Inst. Atuando no Local]]),0)</f>
        <v>0</v>
      </c>
      <c r="CN37" s="84" t="str">
        <f t="shared" si="21"/>
        <v/>
      </c>
      <c r="CO37" s="84">
        <f>IFERROR(FIND("POLÍCIA MILITAR",consulta_completa__11[[#This Row],[14 - Inst. Atuando no Local]]),0)</f>
        <v>0</v>
      </c>
      <c r="CP37" s="84" t="str">
        <f t="shared" si="22"/>
        <v/>
      </c>
      <c r="CQ37" s="84">
        <f>IFERROR(FIND("POLÍCIA CIVIL",consulta_completa__11[[#This Row],[14 - Inst. Atuando no Local]]),0)</f>
        <v>0</v>
      </c>
      <c r="CR37" s="84" t="str">
        <f t="shared" si="23"/>
        <v/>
      </c>
      <c r="CS37" s="84">
        <f>IFERROR(FIND("MARINHA DO BRASIL",consulta_completa__11[[#This Row],[14 - Inst. Atuando no Local]]),0)</f>
        <v>0</v>
      </c>
      <c r="CT37" s="84" t="str">
        <f t="shared" si="24"/>
        <v/>
      </c>
      <c r="CU37" s="84">
        <f>IFERROR(FIND("EMPRESA ESPECIALIZADA EM ATENDIMENTO",consulta_completa__11[[#This Row],[14 - Inst. Atuando no Local]]),0)</f>
        <v>0</v>
      </c>
      <c r="CV37" s="84" t="str">
        <f t="shared" si="25"/>
        <v/>
      </c>
      <c r="CW37" s="84">
        <f>IFERROR(FIND("IBAMA",consulta_completa__11[[#This Row],[14 - Inst. Atuando no Local]]),0)</f>
        <v>0</v>
      </c>
      <c r="CX37" s="84" t="str">
        <f t="shared" si="26"/>
        <v/>
      </c>
      <c r="CY37" s="84" t="str">
        <f>IF(consulta_completa__11[[#This Row],[14 - Inst. Atuando no Local]]="","X","")</f>
        <v/>
      </c>
      <c r="CZ37" s="84">
        <f>IFERROR(FIND("OUTRA (S)",consulta_completa__11[[#This Row],[14 - Inst. Atuando no Local]]),0)</f>
        <v>0</v>
      </c>
      <c r="DA37" s="84" t="str">
        <f t="shared" si="27"/>
        <v/>
      </c>
      <c r="DB37" s="35" t="str">
        <f t="shared" si="28"/>
        <v>Sim</v>
      </c>
      <c r="DC37" s="35" t="str">
        <f t="shared" si="29"/>
        <v>Não</v>
      </c>
      <c r="DD37" s="35" t="str">
        <f t="shared" si="30"/>
        <v>Sim</v>
      </c>
      <c r="DE37" s="87" t="str">
        <f t="shared" si="1"/>
        <v>Federal</v>
      </c>
    </row>
    <row r="38" spans="1:109">
      <c r="A38" s="14">
        <v>202511561213</v>
      </c>
      <c r="B38" s="1">
        <v>45671</v>
      </c>
      <c r="C38" t="s">
        <v>238</v>
      </c>
      <c r="D38" t="s">
        <v>212</v>
      </c>
      <c r="E38" t="s">
        <v>111</v>
      </c>
      <c r="F38" t="s">
        <v>112</v>
      </c>
      <c r="G38" t="s">
        <v>113</v>
      </c>
      <c r="H38" t="s">
        <v>114</v>
      </c>
      <c r="I38" t="s">
        <v>114</v>
      </c>
      <c r="J38" t="s">
        <v>113</v>
      </c>
      <c r="K38" t="s">
        <v>114</v>
      </c>
      <c r="L38" t="s">
        <v>114</v>
      </c>
      <c r="M38" t="s">
        <v>118</v>
      </c>
      <c r="N38" t="s">
        <v>113</v>
      </c>
      <c r="O38" t="s">
        <v>239</v>
      </c>
      <c r="P38" t="s">
        <v>355</v>
      </c>
      <c r="Q38" t="s">
        <v>122</v>
      </c>
      <c r="R38" t="s">
        <v>123</v>
      </c>
      <c r="S38" t="s">
        <v>201</v>
      </c>
      <c r="T38" t="s">
        <v>240</v>
      </c>
      <c r="U38" t="s">
        <v>113</v>
      </c>
      <c r="V38" t="s">
        <v>573</v>
      </c>
      <c r="X38" t="b">
        <v>1</v>
      </c>
      <c r="Z38" t="s">
        <v>409</v>
      </c>
      <c r="AA38" t="s">
        <v>574</v>
      </c>
      <c r="AB38" t="s">
        <v>575</v>
      </c>
      <c r="AC38" t="s">
        <v>244</v>
      </c>
      <c r="AD38">
        <v>1</v>
      </c>
      <c r="AE38" t="s">
        <v>113</v>
      </c>
      <c r="AF38" t="s">
        <v>113</v>
      </c>
      <c r="AG38" t="s">
        <v>113</v>
      </c>
      <c r="AH38" t="s">
        <v>131</v>
      </c>
      <c r="AI38" t="s">
        <v>131</v>
      </c>
      <c r="AJ38" t="s">
        <v>131</v>
      </c>
      <c r="AK38" t="s">
        <v>576</v>
      </c>
      <c r="AL38" t="s">
        <v>577</v>
      </c>
      <c r="AM38" t="s">
        <v>247</v>
      </c>
      <c r="AN38" t="s">
        <v>575</v>
      </c>
      <c r="AO38" t="s">
        <v>578</v>
      </c>
      <c r="AP38">
        <v>21998863038</v>
      </c>
      <c r="AQ38" t="s">
        <v>250</v>
      </c>
      <c r="AR38" t="s">
        <v>113</v>
      </c>
      <c r="AS38" t="s">
        <v>113</v>
      </c>
      <c r="AT38" t="s">
        <v>579</v>
      </c>
      <c r="AU38" t="s">
        <v>580</v>
      </c>
      <c r="AV38">
        <v>750000</v>
      </c>
      <c r="AW38" t="s">
        <v>159</v>
      </c>
      <c r="AX38" s="82">
        <f>IFERROR(FIND("Óbitos/feridos",consulta_completa__11[[#This Row],[13 - Ocorrências/Ambientes Atingidos]]),0)</f>
        <v>0</v>
      </c>
      <c r="AY38" s="83" t="str">
        <f t="shared" si="2"/>
        <v/>
      </c>
      <c r="AZ38" s="82">
        <f>IFERROR(FIND("População afetada/evacuada",consulta_completa__11[[#This Row],[13 - Ocorrências/Ambientes Atingidos]]),0)</f>
        <v>0</v>
      </c>
      <c r="BA38" s="82" t="str">
        <f t="shared" si="3"/>
        <v/>
      </c>
      <c r="BB38" s="82">
        <f>IFERROR(FIND("Suspensão de abastecimento de água",consulta_completa__11[[#This Row],[13 - Ocorrências/Ambientes Atingidos]]),0)</f>
        <v>0</v>
      </c>
      <c r="BC38" s="83" t="str">
        <f t="shared" si="31"/>
        <v/>
      </c>
      <c r="BD38" s="82">
        <f>IFERROR(FIND("Rio/córrego",consulta_completa__11[[#This Row],[13 - Ocorrências/Ambientes Atingidos]]),0)</f>
        <v>0</v>
      </c>
      <c r="BE38" s="83" t="str">
        <f t="shared" si="4"/>
        <v/>
      </c>
      <c r="BF38" s="82">
        <f>IFERROR(FIND("Lago",consulta_completa__11[[#This Row],[13 - Ocorrências/Ambientes Atingidos]]),0)</f>
        <v>0</v>
      </c>
      <c r="BG38" s="83" t="str">
        <f t="shared" si="5"/>
        <v/>
      </c>
      <c r="BH38" s="82">
        <f>IFERROR(FIND("Mar",consulta_completa__11[[#This Row],[13 - Ocorrências/Ambientes Atingidos]]),0)</f>
        <v>1</v>
      </c>
      <c r="BI38" s="83" t="str">
        <f t="shared" si="6"/>
        <v>X</v>
      </c>
      <c r="BJ38" s="82">
        <f>IFERROR(FIND("Praia",consulta_completa__11[[#This Row],[13 - Ocorrências/Ambientes Atingidos]]),0)</f>
        <v>0</v>
      </c>
      <c r="BK38" s="83" t="str">
        <f t="shared" si="7"/>
        <v/>
      </c>
      <c r="BL38" s="82">
        <f>IFERROR(FIND("Solo",consulta_completa__11[[#This Row],[13 - Ocorrências/Ambientes Atingidos]]),0)</f>
        <v>0</v>
      </c>
      <c r="BM38" s="83" t="str">
        <f t="shared" si="8"/>
        <v/>
      </c>
      <c r="BN38" s="82">
        <f>IFERROR(FIND("Águas subterrâneas",consulta_completa__11[[#This Row],[13 - Ocorrências/Ambientes Atingidos]]),0)</f>
        <v>0</v>
      </c>
      <c r="BO38" s="83" t="str">
        <f t="shared" si="9"/>
        <v/>
      </c>
      <c r="BP38" s="82">
        <f>IFERROR(FIND("Atmosfera",consulta_completa__11[[#This Row],[13 - Ocorrências/Ambientes Atingidos]]),0)</f>
        <v>0</v>
      </c>
      <c r="BQ38" s="83" t="str">
        <f t="shared" si="10"/>
        <v/>
      </c>
      <c r="BR38" s="82">
        <f>IFERROR(FIND("Flora",consulta_completa__11[[#This Row],[13 - Ocorrências/Ambientes Atingidos]]),0)</f>
        <v>0</v>
      </c>
      <c r="BS38" s="83" t="str">
        <f t="shared" si="11"/>
        <v/>
      </c>
      <c r="BT38" s="82">
        <f>IFERROR(FIND("Fauna",consulta_completa__11[[#This Row],[13 - Ocorrências/Ambientes Atingidos]]),0)</f>
        <v>0</v>
      </c>
      <c r="BU38" s="83" t="str">
        <f t="shared" si="12"/>
        <v/>
      </c>
      <c r="BV38" s="82">
        <f>IFERROR(FIND("UC federal",consulta_completa__11[[#This Row],[13 - Ocorrências/Ambientes Atingidos]]),0)</f>
        <v>0</v>
      </c>
      <c r="BW38" s="83" t="str">
        <f t="shared" si="13"/>
        <v/>
      </c>
      <c r="BX38" s="82">
        <f>IFERROR(FIND("UC estadual/municipal",consulta_completa__11[[#This Row],[13 - Ocorrências/Ambientes Atingidos]]),0)</f>
        <v>0</v>
      </c>
      <c r="BY38" s="83" t="str">
        <f t="shared" si="14"/>
        <v/>
      </c>
      <c r="BZ38" s="82">
        <f>IFERROR(FIND("Outro(s)",consulta_completa__11[[#This Row],[13 - Ocorrências/Ambientes Atingidos]]),0)</f>
        <v>0</v>
      </c>
      <c r="CA38" s="83" t="str">
        <f t="shared" si="15"/>
        <v/>
      </c>
      <c r="CB38" s="82">
        <f>IFERROR(FIND("Sem dano",consulta_completa__11[[#This Row],[13 - Ocorrências/Ambientes Atingidos]]),0)</f>
        <v>0</v>
      </c>
      <c r="CC38" s="83" t="str">
        <f t="shared" si="16"/>
        <v/>
      </c>
      <c r="CD38" s="82" t="str">
        <f>IF(consulta_completa__11[[#This Row],[13 - Ocorrências/Ambientes Atingidos]]="","X","")</f>
        <v/>
      </c>
      <c r="CE38" s="84">
        <f>IFERROR(FIND("IBAMA",consulta_completa__11[[#This Row],[14 - Inst. Atuando no Local]]),0)</f>
        <v>0</v>
      </c>
      <c r="CF38" s="84" t="str">
        <f t="shared" si="17"/>
        <v/>
      </c>
      <c r="CG38" s="84">
        <f>IFERROR(FIND("OEMA",consulta_completa__11[[#This Row],[14 - Inst. Atuando no Local]]),0)</f>
        <v>0</v>
      </c>
      <c r="CH38" s="84" t="str">
        <f t="shared" si="18"/>
        <v/>
      </c>
      <c r="CI38" s="84">
        <f>IFERROR(FIND("DEFESA CIVIL",consulta_completa__11[[#This Row],[14 - Inst. Atuando no Local]]),0)</f>
        <v>0</v>
      </c>
      <c r="CJ38" s="84" t="str">
        <f t="shared" si="19"/>
        <v/>
      </c>
      <c r="CK38" s="84">
        <f>IFERROR(FIND("CORPO DE BOMBEIROS",consulta_completa__11[[#This Row],[14 - Inst. Atuando no Local]]),0)</f>
        <v>0</v>
      </c>
      <c r="CL38" s="84" t="str">
        <f t="shared" si="20"/>
        <v/>
      </c>
      <c r="CM38" s="84">
        <f>IFERROR(FIND("POLÍCIA RODOVIÁRIA",consulta_completa__11[[#This Row],[14 - Inst. Atuando no Local]]),0)</f>
        <v>0</v>
      </c>
      <c r="CN38" s="84" t="str">
        <f t="shared" si="21"/>
        <v/>
      </c>
      <c r="CO38" s="84">
        <f>IFERROR(FIND("POLÍCIA MILITAR",consulta_completa__11[[#This Row],[14 - Inst. Atuando no Local]]),0)</f>
        <v>0</v>
      </c>
      <c r="CP38" s="84" t="str">
        <f t="shared" si="22"/>
        <v/>
      </c>
      <c r="CQ38" s="84">
        <f>IFERROR(FIND("POLÍCIA CIVIL",consulta_completa__11[[#This Row],[14 - Inst. Atuando no Local]]),0)</f>
        <v>0</v>
      </c>
      <c r="CR38" s="84" t="str">
        <f t="shared" si="23"/>
        <v/>
      </c>
      <c r="CS38" s="84">
        <f>IFERROR(FIND("MARINHA DO BRASIL",consulta_completa__11[[#This Row],[14 - Inst. Atuando no Local]]),0)</f>
        <v>0</v>
      </c>
      <c r="CT38" s="84" t="str">
        <f t="shared" si="24"/>
        <v/>
      </c>
      <c r="CU38" s="84">
        <f>IFERROR(FIND("EMPRESA ESPECIALIZADA EM ATENDIMENTO",consulta_completa__11[[#This Row],[14 - Inst. Atuando no Local]]),0)</f>
        <v>0</v>
      </c>
      <c r="CV38" s="84" t="str">
        <f t="shared" si="25"/>
        <v/>
      </c>
      <c r="CW38" s="84">
        <f>IFERROR(FIND("IBAMA",consulta_completa__11[[#This Row],[14 - Inst. Atuando no Local]]),0)</f>
        <v>0</v>
      </c>
      <c r="CX38" s="84" t="str">
        <f t="shared" si="26"/>
        <v/>
      </c>
      <c r="CY38" s="84" t="str">
        <f>IF(consulta_completa__11[[#This Row],[14 - Inst. Atuando no Local]]="","X","")</f>
        <v>X</v>
      </c>
      <c r="CZ38" s="84">
        <f>IFERROR(FIND("OUTRA (S)",consulta_completa__11[[#This Row],[14 - Inst. Atuando no Local]]),0)</f>
        <v>0</v>
      </c>
      <c r="DA38" s="84" t="str">
        <f t="shared" si="27"/>
        <v/>
      </c>
      <c r="DB38" s="35" t="str">
        <f t="shared" si="28"/>
        <v>Sim</v>
      </c>
      <c r="DC38" s="35" t="str">
        <f t="shared" si="29"/>
        <v>Não</v>
      </c>
      <c r="DD38" s="35" t="str">
        <f t="shared" si="30"/>
        <v>Sim</v>
      </c>
      <c r="DE38" s="87" t="str">
        <f t="shared" si="1"/>
        <v>Federal</v>
      </c>
    </row>
    <row r="39" spans="1:109">
      <c r="A39" s="14">
        <v>202511628849</v>
      </c>
      <c r="B39" s="1">
        <v>45671</v>
      </c>
      <c r="C39" t="s">
        <v>581</v>
      </c>
      <c r="D39" t="s">
        <v>254</v>
      </c>
      <c r="E39" t="s">
        <v>139</v>
      </c>
      <c r="F39" t="s">
        <v>112</v>
      </c>
      <c r="G39" t="s">
        <v>113</v>
      </c>
      <c r="H39" t="s">
        <v>114</v>
      </c>
      <c r="I39" t="s">
        <v>114</v>
      </c>
      <c r="J39" t="s">
        <v>441</v>
      </c>
      <c r="K39" t="s">
        <v>582</v>
      </c>
      <c r="L39" t="s">
        <v>117</v>
      </c>
      <c r="M39" t="s">
        <v>140</v>
      </c>
      <c r="N39" t="s">
        <v>141</v>
      </c>
      <c r="O39" t="s">
        <v>113</v>
      </c>
      <c r="P39" t="s">
        <v>355</v>
      </c>
      <c r="Q39" t="s">
        <v>143</v>
      </c>
      <c r="R39" t="s">
        <v>123</v>
      </c>
      <c r="S39" t="s">
        <v>113</v>
      </c>
      <c r="T39" t="s">
        <v>583</v>
      </c>
      <c r="U39" t="s">
        <v>145</v>
      </c>
      <c r="V39" t="s">
        <v>584</v>
      </c>
      <c r="Y39" t="b">
        <v>1</v>
      </c>
      <c r="Z39" t="s">
        <v>585</v>
      </c>
      <c r="AA39" t="s">
        <v>113</v>
      </c>
      <c r="AB39" t="s">
        <v>586</v>
      </c>
      <c r="AC39" t="s">
        <v>113</v>
      </c>
      <c r="AD39">
        <v>2</v>
      </c>
      <c r="AE39" t="s">
        <v>113</v>
      </c>
      <c r="AF39" t="s">
        <v>587</v>
      </c>
      <c r="AG39" t="s">
        <v>588</v>
      </c>
      <c r="AH39" t="s">
        <v>131</v>
      </c>
      <c r="AI39" t="s">
        <v>131</v>
      </c>
      <c r="AJ39" t="s">
        <v>131</v>
      </c>
      <c r="AK39" t="s">
        <v>589</v>
      </c>
      <c r="AL39" t="s">
        <v>590</v>
      </c>
      <c r="AM39" t="s">
        <v>153</v>
      </c>
      <c r="AN39" t="s">
        <v>154</v>
      </c>
      <c r="AO39" t="s">
        <v>155</v>
      </c>
      <c r="AP39">
        <v>6133161070</v>
      </c>
      <c r="AQ39" t="s">
        <v>156</v>
      </c>
      <c r="AR39" t="s">
        <v>113</v>
      </c>
      <c r="AS39" t="s">
        <v>113</v>
      </c>
      <c r="AT39" t="s">
        <v>591</v>
      </c>
      <c r="AU39" t="s">
        <v>592</v>
      </c>
      <c r="AV39">
        <v>10000000</v>
      </c>
      <c r="AW39" t="s">
        <v>159</v>
      </c>
      <c r="AX39" s="82">
        <f>IFERROR(FIND("Óbitos/feridos",consulta_completa__11[[#This Row],[13 - Ocorrências/Ambientes Atingidos]]),0)</f>
        <v>0</v>
      </c>
      <c r="AY39" s="83" t="str">
        <f t="shared" si="2"/>
        <v/>
      </c>
      <c r="AZ39" s="82">
        <f>IFERROR(FIND("População afetada/evacuada",consulta_completa__11[[#This Row],[13 - Ocorrências/Ambientes Atingidos]]),0)</f>
        <v>0</v>
      </c>
      <c r="BA39" s="82" t="str">
        <f t="shared" si="3"/>
        <v/>
      </c>
      <c r="BB39" s="82">
        <f>IFERROR(FIND("Suspensão de abastecimento de água",consulta_completa__11[[#This Row],[13 - Ocorrências/Ambientes Atingidos]]),0)</f>
        <v>0</v>
      </c>
      <c r="BC39" s="83" t="str">
        <f t="shared" si="31"/>
        <v/>
      </c>
      <c r="BD39" s="82">
        <f>IFERROR(FIND("Rio/córrego",consulta_completa__11[[#This Row],[13 - Ocorrências/Ambientes Atingidos]]),0)</f>
        <v>0</v>
      </c>
      <c r="BE39" s="83" t="str">
        <f t="shared" si="4"/>
        <v/>
      </c>
      <c r="BF39" s="82">
        <f>IFERROR(FIND("Lago",consulta_completa__11[[#This Row],[13 - Ocorrências/Ambientes Atingidos]]),0)</f>
        <v>0</v>
      </c>
      <c r="BG39" s="83" t="str">
        <f t="shared" si="5"/>
        <v/>
      </c>
      <c r="BH39" s="82">
        <f>IFERROR(FIND("Mar",consulta_completa__11[[#This Row],[13 - Ocorrências/Ambientes Atingidos]]),0)</f>
        <v>0</v>
      </c>
      <c r="BI39" s="83" t="str">
        <f t="shared" si="6"/>
        <v/>
      </c>
      <c r="BJ39" s="82">
        <f>IFERROR(FIND("Praia",consulta_completa__11[[#This Row],[13 - Ocorrências/Ambientes Atingidos]]),0)</f>
        <v>0</v>
      </c>
      <c r="BK39" s="83" t="str">
        <f t="shared" si="7"/>
        <v/>
      </c>
      <c r="BL39" s="82">
        <f>IFERROR(FIND("Solo",consulta_completa__11[[#This Row],[13 - Ocorrências/Ambientes Atingidos]]),0)</f>
        <v>1</v>
      </c>
      <c r="BM39" s="83" t="str">
        <f t="shared" si="8"/>
        <v>X</v>
      </c>
      <c r="BN39" s="82">
        <f>IFERROR(FIND("Águas subterrâneas",consulta_completa__11[[#This Row],[13 - Ocorrências/Ambientes Atingidos]]),0)</f>
        <v>0</v>
      </c>
      <c r="BO39" s="83" t="str">
        <f t="shared" si="9"/>
        <v/>
      </c>
      <c r="BP39" s="82">
        <f>IFERROR(FIND("Atmosfera",consulta_completa__11[[#This Row],[13 - Ocorrências/Ambientes Atingidos]]),0)</f>
        <v>0</v>
      </c>
      <c r="BQ39" s="83" t="str">
        <f t="shared" si="10"/>
        <v/>
      </c>
      <c r="BR39" s="82">
        <f>IFERROR(FIND("Flora",consulta_completa__11[[#This Row],[13 - Ocorrências/Ambientes Atingidos]]),0)</f>
        <v>0</v>
      </c>
      <c r="BS39" s="83" t="str">
        <f t="shared" si="11"/>
        <v/>
      </c>
      <c r="BT39" s="82">
        <f>IFERROR(FIND("Fauna",consulta_completa__11[[#This Row],[13 - Ocorrências/Ambientes Atingidos]]),0)</f>
        <v>0</v>
      </c>
      <c r="BU39" s="83" t="str">
        <f t="shared" si="12"/>
        <v/>
      </c>
      <c r="BV39" s="82">
        <f>IFERROR(FIND("UC federal",consulta_completa__11[[#This Row],[13 - Ocorrências/Ambientes Atingidos]]),0)</f>
        <v>0</v>
      </c>
      <c r="BW39" s="83" t="str">
        <f t="shared" si="13"/>
        <v/>
      </c>
      <c r="BX39" s="82">
        <f>IFERROR(FIND("UC estadual/municipal",consulta_completa__11[[#This Row],[13 - Ocorrências/Ambientes Atingidos]]),0)</f>
        <v>0</v>
      </c>
      <c r="BY39" s="83" t="str">
        <f t="shared" si="14"/>
        <v/>
      </c>
      <c r="BZ39" s="82">
        <f>IFERROR(FIND("Outro(s)",consulta_completa__11[[#This Row],[13 - Ocorrências/Ambientes Atingidos]]),0)</f>
        <v>0</v>
      </c>
      <c r="CA39" s="83" t="str">
        <f t="shared" si="15"/>
        <v/>
      </c>
      <c r="CB39" s="82">
        <f>IFERROR(FIND("Sem dano",consulta_completa__11[[#This Row],[13 - Ocorrências/Ambientes Atingidos]]),0)</f>
        <v>0</v>
      </c>
      <c r="CC39" s="83" t="str">
        <f t="shared" si="16"/>
        <v/>
      </c>
      <c r="CD39" s="82" t="str">
        <f>IF(consulta_completa__11[[#This Row],[13 - Ocorrências/Ambientes Atingidos]]="","X","")</f>
        <v/>
      </c>
      <c r="CE39" s="84">
        <f>IFERROR(FIND("IBAMA",consulta_completa__11[[#This Row],[14 - Inst. Atuando no Local]]),0)</f>
        <v>0</v>
      </c>
      <c r="CF39" s="84" t="str">
        <f t="shared" si="17"/>
        <v/>
      </c>
      <c r="CG39" s="84">
        <f>IFERROR(FIND("OEMA",consulta_completa__11[[#This Row],[14 - Inst. Atuando no Local]]),0)</f>
        <v>0</v>
      </c>
      <c r="CH39" s="84" t="str">
        <f t="shared" si="18"/>
        <v/>
      </c>
      <c r="CI39" s="84">
        <f>IFERROR(FIND("DEFESA CIVIL",consulta_completa__11[[#This Row],[14 - Inst. Atuando no Local]]),0)</f>
        <v>0</v>
      </c>
      <c r="CJ39" s="84" t="str">
        <f t="shared" si="19"/>
        <v/>
      </c>
      <c r="CK39" s="84">
        <f>IFERROR(FIND("CORPO DE BOMBEIROS",consulta_completa__11[[#This Row],[14 - Inst. Atuando no Local]]),0)</f>
        <v>0</v>
      </c>
      <c r="CL39" s="84" t="str">
        <f t="shared" si="20"/>
        <v/>
      </c>
      <c r="CM39" s="84">
        <f>IFERROR(FIND("POLÍCIA RODOVIÁRIA",consulta_completa__11[[#This Row],[14 - Inst. Atuando no Local]]),0)</f>
        <v>0</v>
      </c>
      <c r="CN39" s="84" t="str">
        <f t="shared" si="21"/>
        <v/>
      </c>
      <c r="CO39" s="84">
        <f>IFERROR(FIND("POLÍCIA MILITAR",consulta_completa__11[[#This Row],[14 - Inst. Atuando no Local]]),0)</f>
        <v>0</v>
      </c>
      <c r="CP39" s="84" t="str">
        <f t="shared" si="22"/>
        <v/>
      </c>
      <c r="CQ39" s="84">
        <f>IFERROR(FIND("POLÍCIA CIVIL",consulta_completa__11[[#This Row],[14 - Inst. Atuando no Local]]),0)</f>
        <v>0</v>
      </c>
      <c r="CR39" s="84" t="str">
        <f t="shared" si="23"/>
        <v/>
      </c>
      <c r="CS39" s="84">
        <f>IFERROR(FIND("MARINHA DO BRASIL",consulta_completa__11[[#This Row],[14 - Inst. Atuando no Local]]),0)</f>
        <v>0</v>
      </c>
      <c r="CT39" s="84" t="str">
        <f t="shared" si="24"/>
        <v/>
      </c>
      <c r="CU39" s="84">
        <f>IFERROR(FIND("EMPRESA ESPECIALIZADA EM ATENDIMENTO",consulta_completa__11[[#This Row],[14 - Inst. Atuando no Local]]),0)</f>
        <v>0</v>
      </c>
      <c r="CV39" s="84" t="str">
        <f t="shared" si="25"/>
        <v/>
      </c>
      <c r="CW39" s="84">
        <f>IFERROR(FIND("IBAMA",consulta_completa__11[[#This Row],[14 - Inst. Atuando no Local]]),0)</f>
        <v>0</v>
      </c>
      <c r="CX39" s="84" t="str">
        <f t="shared" si="26"/>
        <v/>
      </c>
      <c r="CY39" s="84" t="str">
        <f>IF(consulta_completa__11[[#This Row],[14 - Inst. Atuando no Local]]="","X","")</f>
        <v/>
      </c>
      <c r="CZ39" s="84">
        <f>IFERROR(FIND("OUTRA (S)",consulta_completa__11[[#This Row],[14 - Inst. Atuando no Local]]),0)</f>
        <v>0</v>
      </c>
      <c r="DA39" s="84" t="str">
        <f t="shared" si="27"/>
        <v/>
      </c>
      <c r="DB39" s="35" t="str">
        <f t="shared" si="28"/>
        <v>Sim</v>
      </c>
      <c r="DC39" s="35" t="str">
        <f t="shared" si="29"/>
        <v>Não</v>
      </c>
      <c r="DD39" s="35" t="str">
        <f t="shared" si="30"/>
        <v>Sim</v>
      </c>
      <c r="DE39" s="87" t="str">
        <f t="shared" si="1"/>
        <v>Estadual</v>
      </c>
    </row>
    <row r="40" spans="1:109">
      <c r="A40" s="14">
        <v>202511736052</v>
      </c>
      <c r="B40" s="1">
        <v>45671</v>
      </c>
      <c r="C40" t="s">
        <v>593</v>
      </c>
      <c r="D40" t="s">
        <v>161</v>
      </c>
      <c r="E40" t="s">
        <v>162</v>
      </c>
      <c r="F40" t="s">
        <v>163</v>
      </c>
      <c r="G40" t="s">
        <v>113</v>
      </c>
      <c r="H40" t="s">
        <v>114</v>
      </c>
      <c r="I40" t="s">
        <v>114</v>
      </c>
      <c r="J40" t="s">
        <v>594</v>
      </c>
      <c r="K40" t="s">
        <v>113</v>
      </c>
      <c r="L40" t="s">
        <v>113</v>
      </c>
      <c r="M40" t="s">
        <v>140</v>
      </c>
      <c r="N40" t="s">
        <v>119</v>
      </c>
      <c r="O40" t="s">
        <v>120</v>
      </c>
      <c r="P40" t="s">
        <v>355</v>
      </c>
      <c r="Q40" t="s">
        <v>122</v>
      </c>
      <c r="R40" t="s">
        <v>123</v>
      </c>
      <c r="S40" t="s">
        <v>113</v>
      </c>
      <c r="T40" t="s">
        <v>113</v>
      </c>
      <c r="U40" t="s">
        <v>595</v>
      </c>
      <c r="V40" t="s">
        <v>596</v>
      </c>
      <c r="Z40" t="s">
        <v>170</v>
      </c>
      <c r="AA40" t="s">
        <v>171</v>
      </c>
      <c r="AB40" t="s">
        <v>172</v>
      </c>
      <c r="AC40" t="s">
        <v>173</v>
      </c>
      <c r="AD40">
        <v>1</v>
      </c>
      <c r="AE40" t="s">
        <v>174</v>
      </c>
      <c r="AF40" t="s">
        <v>113</v>
      </c>
      <c r="AG40" t="s">
        <v>113</v>
      </c>
      <c r="AH40" t="s">
        <v>131</v>
      </c>
      <c r="AI40" t="s">
        <v>132</v>
      </c>
      <c r="AJ40" t="s">
        <v>131</v>
      </c>
      <c r="AK40" t="s">
        <v>597</v>
      </c>
      <c r="AL40" t="s">
        <v>598</v>
      </c>
      <c r="AM40" t="s">
        <v>176</v>
      </c>
      <c r="AN40" t="s">
        <v>172</v>
      </c>
      <c r="AO40" t="s">
        <v>225</v>
      </c>
      <c r="AP40">
        <v>41988207121</v>
      </c>
      <c r="AQ40" t="s">
        <v>178</v>
      </c>
      <c r="AR40" t="s">
        <v>113</v>
      </c>
      <c r="AS40" t="s">
        <v>113</v>
      </c>
      <c r="AT40" t="s">
        <v>113</v>
      </c>
      <c r="AU40" t="s">
        <v>113</v>
      </c>
      <c r="AW40" t="s">
        <v>113</v>
      </c>
      <c r="AX40" s="82">
        <f>IFERROR(FIND("Óbitos/feridos",consulta_completa__11[[#This Row],[13 - Ocorrências/Ambientes Atingidos]]),0)</f>
        <v>0</v>
      </c>
      <c r="AY40" s="83" t="str">
        <f t="shared" si="2"/>
        <v/>
      </c>
      <c r="AZ40" s="82">
        <f>IFERROR(FIND("População afetada/evacuada",consulta_completa__11[[#This Row],[13 - Ocorrências/Ambientes Atingidos]]),0)</f>
        <v>0</v>
      </c>
      <c r="BA40" s="82" t="str">
        <f t="shared" si="3"/>
        <v/>
      </c>
      <c r="BB40" s="82">
        <f>IFERROR(FIND("Suspensão de abastecimento de água",consulta_completa__11[[#This Row],[13 - Ocorrências/Ambientes Atingidos]]),0)</f>
        <v>0</v>
      </c>
      <c r="BC40" s="83" t="str">
        <f t="shared" si="31"/>
        <v/>
      </c>
      <c r="BD40" s="82">
        <f>IFERROR(FIND("Rio/córrego",consulta_completa__11[[#This Row],[13 - Ocorrências/Ambientes Atingidos]]),0)</f>
        <v>0</v>
      </c>
      <c r="BE40" s="83" t="str">
        <f t="shared" si="4"/>
        <v/>
      </c>
      <c r="BF40" s="82">
        <f>IFERROR(FIND("Lago",consulta_completa__11[[#This Row],[13 - Ocorrências/Ambientes Atingidos]]),0)</f>
        <v>0</v>
      </c>
      <c r="BG40" s="83" t="str">
        <f t="shared" si="5"/>
        <v/>
      </c>
      <c r="BH40" s="82">
        <f>IFERROR(FIND("Mar",consulta_completa__11[[#This Row],[13 - Ocorrências/Ambientes Atingidos]]),0)</f>
        <v>0</v>
      </c>
      <c r="BI40" s="83" t="str">
        <f t="shared" si="6"/>
        <v/>
      </c>
      <c r="BJ40" s="82">
        <f>IFERROR(FIND("Praia",consulta_completa__11[[#This Row],[13 - Ocorrências/Ambientes Atingidos]]),0)</f>
        <v>0</v>
      </c>
      <c r="BK40" s="83" t="str">
        <f t="shared" si="7"/>
        <v/>
      </c>
      <c r="BL40" s="82">
        <f>IFERROR(FIND("Solo",consulta_completa__11[[#This Row],[13 - Ocorrências/Ambientes Atingidos]]),0)</f>
        <v>1</v>
      </c>
      <c r="BM40" s="83" t="str">
        <f t="shared" si="8"/>
        <v>X</v>
      </c>
      <c r="BN40" s="82">
        <f>IFERROR(FIND("Águas subterrâneas",consulta_completa__11[[#This Row],[13 - Ocorrências/Ambientes Atingidos]]),0)</f>
        <v>0</v>
      </c>
      <c r="BO40" s="83" t="str">
        <f t="shared" si="9"/>
        <v/>
      </c>
      <c r="BP40" s="82">
        <f>IFERROR(FIND("Atmosfera",consulta_completa__11[[#This Row],[13 - Ocorrências/Ambientes Atingidos]]),0)</f>
        <v>0</v>
      </c>
      <c r="BQ40" s="83" t="str">
        <f t="shared" si="10"/>
        <v/>
      </c>
      <c r="BR40" s="82">
        <f>IFERROR(FIND("Flora",consulta_completa__11[[#This Row],[13 - Ocorrências/Ambientes Atingidos]]),0)</f>
        <v>0</v>
      </c>
      <c r="BS40" s="83" t="str">
        <f t="shared" si="11"/>
        <v/>
      </c>
      <c r="BT40" s="82">
        <f>IFERROR(FIND("Fauna",consulta_completa__11[[#This Row],[13 - Ocorrências/Ambientes Atingidos]]),0)</f>
        <v>0</v>
      </c>
      <c r="BU40" s="83" t="str">
        <f t="shared" si="12"/>
        <v/>
      </c>
      <c r="BV40" s="82">
        <f>IFERROR(FIND("UC federal",consulta_completa__11[[#This Row],[13 - Ocorrências/Ambientes Atingidos]]),0)</f>
        <v>0</v>
      </c>
      <c r="BW40" s="83" t="str">
        <f t="shared" si="13"/>
        <v/>
      </c>
      <c r="BX40" s="82">
        <f>IFERROR(FIND("UC estadual/municipal",consulta_completa__11[[#This Row],[13 - Ocorrências/Ambientes Atingidos]]),0)</f>
        <v>0</v>
      </c>
      <c r="BY40" s="83" t="str">
        <f t="shared" si="14"/>
        <v/>
      </c>
      <c r="BZ40" s="82">
        <f>IFERROR(FIND("Outro(s)",consulta_completa__11[[#This Row],[13 - Ocorrências/Ambientes Atingidos]]),0)</f>
        <v>0</v>
      </c>
      <c r="CA40" s="83" t="str">
        <f t="shared" si="15"/>
        <v/>
      </c>
      <c r="CB40" s="82">
        <f>IFERROR(FIND("Sem dano",consulta_completa__11[[#This Row],[13 - Ocorrências/Ambientes Atingidos]]),0)</f>
        <v>0</v>
      </c>
      <c r="CC40" s="83" t="str">
        <f t="shared" si="16"/>
        <v/>
      </c>
      <c r="CD40" s="82" t="str">
        <f>IF(consulta_completa__11[[#This Row],[13 - Ocorrências/Ambientes Atingidos]]="","X","")</f>
        <v/>
      </c>
      <c r="CE40" s="84">
        <f>IFERROR(FIND("IBAMA",consulta_completa__11[[#This Row],[14 - Inst. Atuando no Local]]),0)</f>
        <v>0</v>
      </c>
      <c r="CF40" s="84" t="str">
        <f t="shared" si="17"/>
        <v/>
      </c>
      <c r="CG40" s="84">
        <f>IFERROR(FIND("OEMA",consulta_completa__11[[#This Row],[14 - Inst. Atuando no Local]]),0)</f>
        <v>0</v>
      </c>
      <c r="CH40" s="84" t="str">
        <f t="shared" si="18"/>
        <v/>
      </c>
      <c r="CI40" s="84">
        <f>IFERROR(FIND("DEFESA CIVIL",consulta_completa__11[[#This Row],[14 - Inst. Atuando no Local]]),0)</f>
        <v>0</v>
      </c>
      <c r="CJ40" s="84" t="str">
        <f t="shared" si="19"/>
        <v/>
      </c>
      <c r="CK40" s="84">
        <f>IFERROR(FIND("CORPO DE BOMBEIROS",consulta_completa__11[[#This Row],[14 - Inst. Atuando no Local]]),0)</f>
        <v>0</v>
      </c>
      <c r="CL40" s="84" t="str">
        <f t="shared" si="20"/>
        <v/>
      </c>
      <c r="CM40" s="84">
        <f>IFERROR(FIND("POLÍCIA RODOVIÁRIA",consulta_completa__11[[#This Row],[14 - Inst. Atuando no Local]]),0)</f>
        <v>0</v>
      </c>
      <c r="CN40" s="84" t="str">
        <f t="shared" si="21"/>
        <v/>
      </c>
      <c r="CO40" s="84">
        <f>IFERROR(FIND("POLÍCIA MILITAR",consulta_completa__11[[#This Row],[14 - Inst. Atuando no Local]]),0)</f>
        <v>0</v>
      </c>
      <c r="CP40" s="84" t="str">
        <f t="shared" si="22"/>
        <v/>
      </c>
      <c r="CQ40" s="84">
        <f>IFERROR(FIND("POLÍCIA CIVIL",consulta_completa__11[[#This Row],[14 - Inst. Atuando no Local]]),0)</f>
        <v>0</v>
      </c>
      <c r="CR40" s="84" t="str">
        <f t="shared" si="23"/>
        <v/>
      </c>
      <c r="CS40" s="84">
        <f>IFERROR(FIND("MARINHA DO BRASIL",consulta_completa__11[[#This Row],[14 - Inst. Atuando no Local]]),0)</f>
        <v>0</v>
      </c>
      <c r="CT40" s="84" t="str">
        <f t="shared" si="24"/>
        <v/>
      </c>
      <c r="CU40" s="84">
        <f>IFERROR(FIND("EMPRESA ESPECIALIZADA EM ATENDIMENTO",consulta_completa__11[[#This Row],[14 - Inst. Atuando no Local]]),0)</f>
        <v>0</v>
      </c>
      <c r="CV40" s="84" t="str">
        <f t="shared" si="25"/>
        <v/>
      </c>
      <c r="CW40" s="84">
        <f>IFERROR(FIND("IBAMA",consulta_completa__11[[#This Row],[14 - Inst. Atuando no Local]]),0)</f>
        <v>0</v>
      </c>
      <c r="CX40" s="84" t="str">
        <f t="shared" si="26"/>
        <v/>
      </c>
      <c r="CY40" s="84" t="str">
        <f>IF(consulta_completa__11[[#This Row],[14 - Inst. Atuando no Local]]="","X","")</f>
        <v/>
      </c>
      <c r="CZ40" s="84">
        <f>IFERROR(FIND("OUTRA (S)",consulta_completa__11[[#This Row],[14 - Inst. Atuando no Local]]),0)</f>
        <v>0</v>
      </c>
      <c r="DA40" s="84" t="str">
        <f t="shared" si="27"/>
        <v/>
      </c>
      <c r="DB40" s="35" t="str">
        <f t="shared" si="28"/>
        <v>Sim</v>
      </c>
      <c r="DC40" s="35" t="str">
        <f t="shared" si="29"/>
        <v>Não</v>
      </c>
      <c r="DD40" s="35" t="str">
        <f t="shared" si="30"/>
        <v>Sim</v>
      </c>
      <c r="DE40" s="87" t="str">
        <f t="shared" si="1"/>
        <v>Federal</v>
      </c>
    </row>
    <row r="41" spans="1:109">
      <c r="A41" s="14">
        <v>20251163610</v>
      </c>
      <c r="B41" s="1">
        <v>45672</v>
      </c>
      <c r="C41" t="s">
        <v>109</v>
      </c>
      <c r="D41" t="s">
        <v>110</v>
      </c>
      <c r="E41" t="s">
        <v>452</v>
      </c>
      <c r="F41" t="s">
        <v>112</v>
      </c>
      <c r="G41" t="s">
        <v>113</v>
      </c>
      <c r="H41" t="s">
        <v>114</v>
      </c>
      <c r="I41" t="s">
        <v>114</v>
      </c>
      <c r="J41" t="s">
        <v>562</v>
      </c>
      <c r="K41" t="s">
        <v>599</v>
      </c>
      <c r="L41" t="s">
        <v>117</v>
      </c>
      <c r="M41" t="s">
        <v>118</v>
      </c>
      <c r="N41" t="s">
        <v>119</v>
      </c>
      <c r="O41" t="s">
        <v>239</v>
      </c>
      <c r="P41" t="s">
        <v>121</v>
      </c>
      <c r="Q41" t="s">
        <v>122</v>
      </c>
      <c r="R41" t="s">
        <v>123</v>
      </c>
      <c r="S41" t="s">
        <v>113</v>
      </c>
      <c r="T41" t="s">
        <v>600</v>
      </c>
      <c r="U41" t="s">
        <v>601</v>
      </c>
      <c r="V41" t="s">
        <v>602</v>
      </c>
      <c r="Z41" t="s">
        <v>409</v>
      </c>
      <c r="AA41" t="s">
        <v>567</v>
      </c>
      <c r="AB41" t="s">
        <v>603</v>
      </c>
      <c r="AC41" t="s">
        <v>207</v>
      </c>
      <c r="AD41">
        <v>1</v>
      </c>
      <c r="AE41" t="s">
        <v>568</v>
      </c>
      <c r="AF41" t="s">
        <v>113</v>
      </c>
      <c r="AG41" t="s">
        <v>113</v>
      </c>
      <c r="AH41" t="s">
        <v>131</v>
      </c>
      <c r="AI41" t="s">
        <v>132</v>
      </c>
      <c r="AJ41" t="s">
        <v>131</v>
      </c>
      <c r="AK41" t="s">
        <v>604</v>
      </c>
      <c r="AL41" t="s">
        <v>605</v>
      </c>
      <c r="AM41" t="s">
        <v>210</v>
      </c>
      <c r="AN41" t="s">
        <v>206</v>
      </c>
      <c r="AO41" t="s">
        <v>113</v>
      </c>
      <c r="AP41">
        <v>2732951305</v>
      </c>
      <c r="AQ41" t="s">
        <v>211</v>
      </c>
      <c r="AR41" t="s">
        <v>113</v>
      </c>
      <c r="AS41" t="s">
        <v>113</v>
      </c>
      <c r="AT41" t="s">
        <v>113</v>
      </c>
      <c r="AU41" t="s">
        <v>113</v>
      </c>
      <c r="AW41" t="s">
        <v>113</v>
      </c>
      <c r="AX41" s="82">
        <f>IFERROR(FIND("Óbitos/feridos",consulta_completa__11[[#This Row],[13 - Ocorrências/Ambientes Atingidos]]),0)</f>
        <v>0</v>
      </c>
      <c r="AY41" s="83" t="str">
        <f t="shared" si="2"/>
        <v/>
      </c>
      <c r="AZ41" s="82">
        <f>IFERROR(FIND("População afetada/evacuada",consulta_completa__11[[#This Row],[13 - Ocorrências/Ambientes Atingidos]]),0)</f>
        <v>0</v>
      </c>
      <c r="BA41" s="82" t="str">
        <f t="shared" si="3"/>
        <v/>
      </c>
      <c r="BB41" s="82">
        <f>IFERROR(FIND("Suspensão de abastecimento de água",consulta_completa__11[[#This Row],[13 - Ocorrências/Ambientes Atingidos]]),0)</f>
        <v>0</v>
      </c>
      <c r="BC41" s="83" t="str">
        <f t="shared" si="31"/>
        <v/>
      </c>
      <c r="BD41" s="82">
        <f>IFERROR(FIND("Rio/córrego",consulta_completa__11[[#This Row],[13 - Ocorrências/Ambientes Atingidos]]),0)</f>
        <v>0</v>
      </c>
      <c r="BE41" s="83" t="str">
        <f t="shared" si="4"/>
        <v/>
      </c>
      <c r="BF41" s="82">
        <f>IFERROR(FIND("Lago",consulta_completa__11[[#This Row],[13 - Ocorrências/Ambientes Atingidos]]),0)</f>
        <v>0</v>
      </c>
      <c r="BG41" s="83" t="str">
        <f t="shared" si="5"/>
        <v/>
      </c>
      <c r="BH41" s="82">
        <f>IFERROR(FIND("Mar",consulta_completa__11[[#This Row],[13 - Ocorrências/Ambientes Atingidos]]),0)</f>
        <v>1</v>
      </c>
      <c r="BI41" s="83" t="str">
        <f t="shared" si="6"/>
        <v>X</v>
      </c>
      <c r="BJ41" s="82">
        <f>IFERROR(FIND("Praia",consulta_completa__11[[#This Row],[13 - Ocorrências/Ambientes Atingidos]]),0)</f>
        <v>0</v>
      </c>
      <c r="BK41" s="83" t="str">
        <f t="shared" si="7"/>
        <v/>
      </c>
      <c r="BL41" s="82">
        <f>IFERROR(FIND("Solo",consulta_completa__11[[#This Row],[13 - Ocorrências/Ambientes Atingidos]]),0)</f>
        <v>0</v>
      </c>
      <c r="BM41" s="83" t="str">
        <f t="shared" si="8"/>
        <v/>
      </c>
      <c r="BN41" s="82">
        <f>IFERROR(FIND("Águas subterrâneas",consulta_completa__11[[#This Row],[13 - Ocorrências/Ambientes Atingidos]]),0)</f>
        <v>0</v>
      </c>
      <c r="BO41" s="83" t="str">
        <f t="shared" si="9"/>
        <v/>
      </c>
      <c r="BP41" s="82">
        <f>IFERROR(FIND("Atmosfera",consulta_completa__11[[#This Row],[13 - Ocorrências/Ambientes Atingidos]]),0)</f>
        <v>0</v>
      </c>
      <c r="BQ41" s="83" t="str">
        <f t="shared" si="10"/>
        <v/>
      </c>
      <c r="BR41" s="82">
        <f>IFERROR(FIND("Flora",consulta_completa__11[[#This Row],[13 - Ocorrências/Ambientes Atingidos]]),0)</f>
        <v>0</v>
      </c>
      <c r="BS41" s="83" t="str">
        <f t="shared" si="11"/>
        <v/>
      </c>
      <c r="BT41" s="82">
        <f>IFERROR(FIND("Fauna",consulta_completa__11[[#This Row],[13 - Ocorrências/Ambientes Atingidos]]),0)</f>
        <v>0</v>
      </c>
      <c r="BU41" s="83" t="str">
        <f t="shared" si="12"/>
        <v/>
      </c>
      <c r="BV41" s="82">
        <f>IFERROR(FIND("UC federal",consulta_completa__11[[#This Row],[13 - Ocorrências/Ambientes Atingidos]]),0)</f>
        <v>0</v>
      </c>
      <c r="BW41" s="83" t="str">
        <f t="shared" si="13"/>
        <v/>
      </c>
      <c r="BX41" s="82">
        <f>IFERROR(FIND("UC estadual/municipal",consulta_completa__11[[#This Row],[13 - Ocorrências/Ambientes Atingidos]]),0)</f>
        <v>0</v>
      </c>
      <c r="BY41" s="83" t="str">
        <f t="shared" si="14"/>
        <v/>
      </c>
      <c r="BZ41" s="82">
        <f>IFERROR(FIND("Outro(s)",consulta_completa__11[[#This Row],[13 - Ocorrências/Ambientes Atingidos]]),0)</f>
        <v>0</v>
      </c>
      <c r="CA41" s="83" t="str">
        <f t="shared" si="15"/>
        <v/>
      </c>
      <c r="CB41" s="82">
        <f>IFERROR(FIND("Sem dano",consulta_completa__11[[#This Row],[13 - Ocorrências/Ambientes Atingidos]]),0)</f>
        <v>0</v>
      </c>
      <c r="CC41" s="83" t="str">
        <f t="shared" si="16"/>
        <v/>
      </c>
      <c r="CD41" s="82" t="str">
        <f>IF(consulta_completa__11[[#This Row],[13 - Ocorrências/Ambientes Atingidos]]="","X","")</f>
        <v/>
      </c>
      <c r="CE41" s="84">
        <f>IFERROR(FIND("IBAMA",consulta_completa__11[[#This Row],[14 - Inst. Atuando no Local]]),0)</f>
        <v>0</v>
      </c>
      <c r="CF41" s="84" t="str">
        <f t="shared" si="17"/>
        <v/>
      </c>
      <c r="CG41" s="84">
        <f>IFERROR(FIND("OEMA",consulta_completa__11[[#This Row],[14 - Inst. Atuando no Local]]),0)</f>
        <v>0</v>
      </c>
      <c r="CH41" s="84" t="str">
        <f t="shared" si="18"/>
        <v/>
      </c>
      <c r="CI41" s="84">
        <f>IFERROR(FIND("DEFESA CIVIL",consulta_completa__11[[#This Row],[14 - Inst. Atuando no Local]]),0)</f>
        <v>0</v>
      </c>
      <c r="CJ41" s="84" t="str">
        <f t="shared" si="19"/>
        <v/>
      </c>
      <c r="CK41" s="84">
        <f>IFERROR(FIND("CORPO DE BOMBEIROS",consulta_completa__11[[#This Row],[14 - Inst. Atuando no Local]]),0)</f>
        <v>0</v>
      </c>
      <c r="CL41" s="84" t="str">
        <f t="shared" si="20"/>
        <v/>
      </c>
      <c r="CM41" s="84">
        <f>IFERROR(FIND("POLÍCIA RODOVIÁRIA",consulta_completa__11[[#This Row],[14 - Inst. Atuando no Local]]),0)</f>
        <v>0</v>
      </c>
      <c r="CN41" s="84" t="str">
        <f t="shared" si="21"/>
        <v/>
      </c>
      <c r="CO41" s="84">
        <f>IFERROR(FIND("POLÍCIA MILITAR",consulta_completa__11[[#This Row],[14 - Inst. Atuando no Local]]),0)</f>
        <v>0</v>
      </c>
      <c r="CP41" s="84" t="str">
        <f t="shared" si="22"/>
        <v/>
      </c>
      <c r="CQ41" s="84">
        <f>IFERROR(FIND("POLÍCIA CIVIL",consulta_completa__11[[#This Row],[14 - Inst. Atuando no Local]]),0)</f>
        <v>0</v>
      </c>
      <c r="CR41" s="84" t="str">
        <f t="shared" si="23"/>
        <v/>
      </c>
      <c r="CS41" s="84">
        <f>IFERROR(FIND("MARINHA DO BRASIL",consulta_completa__11[[#This Row],[14 - Inst. Atuando no Local]]),0)</f>
        <v>0</v>
      </c>
      <c r="CT41" s="84" t="str">
        <f t="shared" si="24"/>
        <v/>
      </c>
      <c r="CU41" s="84">
        <f>IFERROR(FIND("EMPRESA ESPECIALIZADA EM ATENDIMENTO",consulta_completa__11[[#This Row],[14 - Inst. Atuando no Local]]),0)</f>
        <v>0</v>
      </c>
      <c r="CV41" s="84" t="str">
        <f t="shared" si="25"/>
        <v/>
      </c>
      <c r="CW41" s="84">
        <f>IFERROR(FIND("IBAMA",consulta_completa__11[[#This Row],[14 - Inst. Atuando no Local]]),0)</f>
        <v>0</v>
      </c>
      <c r="CX41" s="84" t="str">
        <f t="shared" si="26"/>
        <v/>
      </c>
      <c r="CY41" s="84" t="str">
        <f>IF(consulta_completa__11[[#This Row],[14 - Inst. Atuando no Local]]="","X","")</f>
        <v/>
      </c>
      <c r="CZ41" s="84">
        <f>IFERROR(FIND("OUTRA (S)",consulta_completa__11[[#This Row],[14 - Inst. Atuando no Local]]),0)</f>
        <v>0</v>
      </c>
      <c r="DA41" s="84" t="str">
        <f t="shared" si="27"/>
        <v/>
      </c>
      <c r="DB41" s="35" t="str">
        <f t="shared" si="28"/>
        <v>Sim</v>
      </c>
      <c r="DC41" s="35" t="str">
        <f t="shared" si="29"/>
        <v>Não</v>
      </c>
      <c r="DD41" s="35" t="str">
        <f t="shared" si="30"/>
        <v>Sim</v>
      </c>
      <c r="DE41" s="87" t="str">
        <f t="shared" si="1"/>
        <v>Federal</v>
      </c>
    </row>
    <row r="42" spans="1:109">
      <c r="A42" s="14">
        <v>202511564851</v>
      </c>
      <c r="B42" s="1">
        <v>45672</v>
      </c>
      <c r="C42" t="s">
        <v>160</v>
      </c>
      <c r="D42" t="s">
        <v>161</v>
      </c>
      <c r="E42" t="s">
        <v>162</v>
      </c>
      <c r="F42" t="s">
        <v>163</v>
      </c>
      <c r="G42" t="s">
        <v>113</v>
      </c>
      <c r="H42" t="s">
        <v>114</v>
      </c>
      <c r="I42" t="s">
        <v>114</v>
      </c>
      <c r="J42" t="s">
        <v>594</v>
      </c>
      <c r="K42" t="s">
        <v>165</v>
      </c>
      <c r="L42" t="s">
        <v>166</v>
      </c>
      <c r="M42" t="s">
        <v>140</v>
      </c>
      <c r="N42" t="s">
        <v>119</v>
      </c>
      <c r="O42" t="s">
        <v>120</v>
      </c>
      <c r="P42" t="s">
        <v>121</v>
      </c>
      <c r="Q42" t="s">
        <v>122</v>
      </c>
      <c r="R42" t="s">
        <v>123</v>
      </c>
      <c r="S42" t="s">
        <v>113</v>
      </c>
      <c r="T42" t="s">
        <v>113</v>
      </c>
      <c r="U42" t="s">
        <v>222</v>
      </c>
      <c r="V42" t="s">
        <v>606</v>
      </c>
      <c r="Z42" t="s">
        <v>170</v>
      </c>
      <c r="AA42" t="s">
        <v>171</v>
      </c>
      <c r="AB42" t="s">
        <v>172</v>
      </c>
      <c r="AC42" t="s">
        <v>173</v>
      </c>
      <c r="AD42">
        <v>1</v>
      </c>
      <c r="AE42" t="s">
        <v>174</v>
      </c>
      <c r="AF42" t="s">
        <v>113</v>
      </c>
      <c r="AG42" t="s">
        <v>113</v>
      </c>
      <c r="AH42" t="s">
        <v>131</v>
      </c>
      <c r="AI42" t="s">
        <v>132</v>
      </c>
      <c r="AJ42" t="s">
        <v>131</v>
      </c>
      <c r="AK42" t="s">
        <v>224</v>
      </c>
      <c r="AL42" t="s">
        <v>607</v>
      </c>
      <c r="AM42" t="s">
        <v>176</v>
      </c>
      <c r="AN42" t="s">
        <v>172</v>
      </c>
      <c r="AO42" t="s">
        <v>225</v>
      </c>
      <c r="AP42">
        <v>41988207121</v>
      </c>
      <c r="AQ42" t="s">
        <v>178</v>
      </c>
      <c r="AR42" t="s">
        <v>113</v>
      </c>
      <c r="AS42" t="s">
        <v>113</v>
      </c>
      <c r="AT42" t="s">
        <v>113</v>
      </c>
      <c r="AU42" t="s">
        <v>113</v>
      </c>
      <c r="AW42" t="s">
        <v>113</v>
      </c>
      <c r="AX42" s="82">
        <f>IFERROR(FIND("Óbitos/feridos",consulta_completa__11[[#This Row],[13 - Ocorrências/Ambientes Atingidos]]),0)</f>
        <v>0</v>
      </c>
      <c r="AY42" s="83" t="str">
        <f t="shared" si="2"/>
        <v/>
      </c>
      <c r="AZ42" s="82">
        <f>IFERROR(FIND("População afetada/evacuada",consulta_completa__11[[#This Row],[13 - Ocorrências/Ambientes Atingidos]]),0)</f>
        <v>0</v>
      </c>
      <c r="BA42" s="82" t="str">
        <f t="shared" si="3"/>
        <v/>
      </c>
      <c r="BB42" s="82">
        <f>IFERROR(FIND("Suspensão de abastecimento de água",consulta_completa__11[[#This Row],[13 - Ocorrências/Ambientes Atingidos]]),0)</f>
        <v>0</v>
      </c>
      <c r="BC42" s="83" t="str">
        <f t="shared" si="31"/>
        <v/>
      </c>
      <c r="BD42" s="82">
        <f>IFERROR(FIND("Rio/córrego",consulta_completa__11[[#This Row],[13 - Ocorrências/Ambientes Atingidos]]),0)</f>
        <v>0</v>
      </c>
      <c r="BE42" s="83" t="str">
        <f t="shared" si="4"/>
        <v/>
      </c>
      <c r="BF42" s="82">
        <f>IFERROR(FIND("Lago",consulta_completa__11[[#This Row],[13 - Ocorrências/Ambientes Atingidos]]),0)</f>
        <v>0</v>
      </c>
      <c r="BG42" s="83" t="str">
        <f t="shared" si="5"/>
        <v/>
      </c>
      <c r="BH42" s="82">
        <f>IFERROR(FIND("Mar",consulta_completa__11[[#This Row],[13 - Ocorrências/Ambientes Atingidos]]),0)</f>
        <v>0</v>
      </c>
      <c r="BI42" s="83" t="str">
        <f t="shared" si="6"/>
        <v/>
      </c>
      <c r="BJ42" s="82">
        <f>IFERROR(FIND("Praia",consulta_completa__11[[#This Row],[13 - Ocorrências/Ambientes Atingidos]]),0)</f>
        <v>0</v>
      </c>
      <c r="BK42" s="83" t="str">
        <f t="shared" si="7"/>
        <v/>
      </c>
      <c r="BL42" s="82">
        <f>IFERROR(FIND("Solo",consulta_completa__11[[#This Row],[13 - Ocorrências/Ambientes Atingidos]]),0)</f>
        <v>1</v>
      </c>
      <c r="BM42" s="83" t="str">
        <f t="shared" si="8"/>
        <v>X</v>
      </c>
      <c r="BN42" s="82">
        <f>IFERROR(FIND("Águas subterrâneas",consulta_completa__11[[#This Row],[13 - Ocorrências/Ambientes Atingidos]]),0)</f>
        <v>0</v>
      </c>
      <c r="BO42" s="83" t="str">
        <f t="shared" si="9"/>
        <v/>
      </c>
      <c r="BP42" s="82">
        <f>IFERROR(FIND("Atmosfera",consulta_completa__11[[#This Row],[13 - Ocorrências/Ambientes Atingidos]]),0)</f>
        <v>0</v>
      </c>
      <c r="BQ42" s="83" t="str">
        <f t="shared" si="10"/>
        <v/>
      </c>
      <c r="BR42" s="82">
        <f>IFERROR(FIND("Flora",consulta_completa__11[[#This Row],[13 - Ocorrências/Ambientes Atingidos]]),0)</f>
        <v>0</v>
      </c>
      <c r="BS42" s="83" t="str">
        <f t="shared" si="11"/>
        <v/>
      </c>
      <c r="BT42" s="82">
        <f>IFERROR(FIND("Fauna",consulta_completa__11[[#This Row],[13 - Ocorrências/Ambientes Atingidos]]),0)</f>
        <v>0</v>
      </c>
      <c r="BU42" s="83" t="str">
        <f t="shared" si="12"/>
        <v/>
      </c>
      <c r="BV42" s="82">
        <f>IFERROR(FIND("UC federal",consulta_completa__11[[#This Row],[13 - Ocorrências/Ambientes Atingidos]]),0)</f>
        <v>0</v>
      </c>
      <c r="BW42" s="83" t="str">
        <f t="shared" si="13"/>
        <v/>
      </c>
      <c r="BX42" s="82">
        <f>IFERROR(FIND("UC estadual/municipal",consulta_completa__11[[#This Row],[13 - Ocorrências/Ambientes Atingidos]]),0)</f>
        <v>0</v>
      </c>
      <c r="BY42" s="83" t="str">
        <f t="shared" si="14"/>
        <v/>
      </c>
      <c r="BZ42" s="82">
        <f>IFERROR(FIND("Outro(s)",consulta_completa__11[[#This Row],[13 - Ocorrências/Ambientes Atingidos]]),0)</f>
        <v>0</v>
      </c>
      <c r="CA42" s="83" t="str">
        <f t="shared" si="15"/>
        <v/>
      </c>
      <c r="CB42" s="82">
        <f>IFERROR(FIND("Sem dano",consulta_completa__11[[#This Row],[13 - Ocorrências/Ambientes Atingidos]]),0)</f>
        <v>0</v>
      </c>
      <c r="CC42" s="83" t="str">
        <f t="shared" si="16"/>
        <v/>
      </c>
      <c r="CD42" s="82" t="str">
        <f>IF(consulta_completa__11[[#This Row],[13 - Ocorrências/Ambientes Atingidos]]="","X","")</f>
        <v/>
      </c>
      <c r="CE42" s="84">
        <f>IFERROR(FIND("IBAMA",consulta_completa__11[[#This Row],[14 - Inst. Atuando no Local]]),0)</f>
        <v>0</v>
      </c>
      <c r="CF42" s="84" t="str">
        <f t="shared" si="17"/>
        <v/>
      </c>
      <c r="CG42" s="84">
        <f>IFERROR(FIND("OEMA",consulta_completa__11[[#This Row],[14 - Inst. Atuando no Local]]),0)</f>
        <v>0</v>
      </c>
      <c r="CH42" s="84" t="str">
        <f t="shared" si="18"/>
        <v/>
      </c>
      <c r="CI42" s="84">
        <f>IFERROR(FIND("DEFESA CIVIL",consulta_completa__11[[#This Row],[14 - Inst. Atuando no Local]]),0)</f>
        <v>0</v>
      </c>
      <c r="CJ42" s="84" t="str">
        <f t="shared" si="19"/>
        <v/>
      </c>
      <c r="CK42" s="84">
        <f>IFERROR(FIND("CORPO DE BOMBEIROS",consulta_completa__11[[#This Row],[14 - Inst. Atuando no Local]]),0)</f>
        <v>0</v>
      </c>
      <c r="CL42" s="84" t="str">
        <f t="shared" si="20"/>
        <v/>
      </c>
      <c r="CM42" s="84">
        <f>IFERROR(FIND("POLÍCIA RODOVIÁRIA",consulta_completa__11[[#This Row],[14 - Inst. Atuando no Local]]),0)</f>
        <v>0</v>
      </c>
      <c r="CN42" s="84" t="str">
        <f t="shared" si="21"/>
        <v/>
      </c>
      <c r="CO42" s="84">
        <f>IFERROR(FIND("POLÍCIA MILITAR",consulta_completa__11[[#This Row],[14 - Inst. Atuando no Local]]),0)</f>
        <v>0</v>
      </c>
      <c r="CP42" s="84" t="str">
        <f t="shared" si="22"/>
        <v/>
      </c>
      <c r="CQ42" s="84">
        <f>IFERROR(FIND("POLÍCIA CIVIL",consulta_completa__11[[#This Row],[14 - Inst. Atuando no Local]]),0)</f>
        <v>0</v>
      </c>
      <c r="CR42" s="84" t="str">
        <f t="shared" si="23"/>
        <v/>
      </c>
      <c r="CS42" s="84">
        <f>IFERROR(FIND("MARINHA DO BRASIL",consulta_completa__11[[#This Row],[14 - Inst. Atuando no Local]]),0)</f>
        <v>0</v>
      </c>
      <c r="CT42" s="84" t="str">
        <f t="shared" si="24"/>
        <v/>
      </c>
      <c r="CU42" s="84">
        <f>IFERROR(FIND("EMPRESA ESPECIALIZADA EM ATENDIMENTO",consulta_completa__11[[#This Row],[14 - Inst. Atuando no Local]]),0)</f>
        <v>0</v>
      </c>
      <c r="CV42" s="84" t="str">
        <f t="shared" si="25"/>
        <v/>
      </c>
      <c r="CW42" s="84">
        <f>IFERROR(FIND("IBAMA",consulta_completa__11[[#This Row],[14 - Inst. Atuando no Local]]),0)</f>
        <v>0</v>
      </c>
      <c r="CX42" s="84" t="str">
        <f t="shared" si="26"/>
        <v/>
      </c>
      <c r="CY42" s="84" t="str">
        <f>IF(consulta_completa__11[[#This Row],[14 - Inst. Atuando no Local]]="","X","")</f>
        <v/>
      </c>
      <c r="CZ42" s="84">
        <f>IFERROR(FIND("OUTRA (S)",consulta_completa__11[[#This Row],[14 - Inst. Atuando no Local]]),0)</f>
        <v>0</v>
      </c>
      <c r="DA42" s="84" t="str">
        <f t="shared" si="27"/>
        <v/>
      </c>
      <c r="DB42" s="35" t="str">
        <f t="shared" si="28"/>
        <v>Sim</v>
      </c>
      <c r="DC42" s="35" t="str">
        <f t="shared" si="29"/>
        <v>Não</v>
      </c>
      <c r="DD42" s="35" t="str">
        <f t="shared" si="30"/>
        <v>Sim</v>
      </c>
      <c r="DE42" s="87" t="str">
        <f t="shared" si="1"/>
        <v>Federal</v>
      </c>
    </row>
    <row r="43" spans="1:109">
      <c r="A43" s="14">
        <v>202511672018</v>
      </c>
      <c r="B43" s="1">
        <v>45672</v>
      </c>
      <c r="C43" t="s">
        <v>608</v>
      </c>
      <c r="D43" t="s">
        <v>609</v>
      </c>
      <c r="E43" t="s">
        <v>139</v>
      </c>
      <c r="F43" t="s">
        <v>112</v>
      </c>
      <c r="G43" t="s">
        <v>113</v>
      </c>
      <c r="H43" t="s">
        <v>114</v>
      </c>
      <c r="I43" t="s">
        <v>114</v>
      </c>
      <c r="J43" t="s">
        <v>441</v>
      </c>
      <c r="K43" t="s">
        <v>610</v>
      </c>
      <c r="L43" t="s">
        <v>117</v>
      </c>
      <c r="M43" t="s">
        <v>140</v>
      </c>
      <c r="N43" t="s">
        <v>141</v>
      </c>
      <c r="O43" t="s">
        <v>239</v>
      </c>
      <c r="P43" t="s">
        <v>121</v>
      </c>
      <c r="Q43" t="s">
        <v>143</v>
      </c>
      <c r="R43" t="s">
        <v>123</v>
      </c>
      <c r="S43" t="s">
        <v>113</v>
      </c>
      <c r="T43" t="s">
        <v>611</v>
      </c>
      <c r="U43" t="s">
        <v>145</v>
      </c>
      <c r="V43" t="s">
        <v>612</v>
      </c>
      <c r="Y43" t="b">
        <v>1</v>
      </c>
      <c r="Z43" t="s">
        <v>409</v>
      </c>
      <c r="AA43" t="s">
        <v>113</v>
      </c>
      <c r="AB43" t="s">
        <v>613</v>
      </c>
      <c r="AC43" t="s">
        <v>113</v>
      </c>
      <c r="AD43">
        <v>2</v>
      </c>
      <c r="AE43" t="s">
        <v>113</v>
      </c>
      <c r="AF43" t="s">
        <v>614</v>
      </c>
      <c r="AG43" t="s">
        <v>615</v>
      </c>
      <c r="AH43" t="s">
        <v>131</v>
      </c>
      <c r="AI43" t="s">
        <v>131</v>
      </c>
      <c r="AJ43" t="s">
        <v>131</v>
      </c>
      <c r="AK43" t="s">
        <v>616</v>
      </c>
      <c r="AL43" t="s">
        <v>617</v>
      </c>
      <c r="AM43" t="s">
        <v>153</v>
      </c>
      <c r="AN43" t="s">
        <v>154</v>
      </c>
      <c r="AO43" t="s">
        <v>155</v>
      </c>
      <c r="AP43">
        <v>6133161070</v>
      </c>
      <c r="AQ43" t="s">
        <v>156</v>
      </c>
      <c r="AR43" t="s">
        <v>113</v>
      </c>
      <c r="AS43" t="s">
        <v>113</v>
      </c>
      <c r="AT43" t="s">
        <v>618</v>
      </c>
      <c r="AU43" t="s">
        <v>592</v>
      </c>
      <c r="AV43">
        <v>320000000</v>
      </c>
      <c r="AW43" t="s">
        <v>159</v>
      </c>
      <c r="AX43" s="82">
        <f>IFERROR(FIND("Óbitos/feridos",consulta_completa__11[[#This Row],[13 - Ocorrências/Ambientes Atingidos]]),0)</f>
        <v>0</v>
      </c>
      <c r="AY43" s="83" t="str">
        <f t="shared" si="2"/>
        <v/>
      </c>
      <c r="AZ43" s="82">
        <f>IFERROR(FIND("População afetada/evacuada",consulta_completa__11[[#This Row],[13 - Ocorrências/Ambientes Atingidos]]),0)</f>
        <v>0</v>
      </c>
      <c r="BA43" s="82" t="str">
        <f t="shared" si="3"/>
        <v/>
      </c>
      <c r="BB43" s="82">
        <f>IFERROR(FIND("Suspensão de abastecimento de água",consulta_completa__11[[#This Row],[13 - Ocorrências/Ambientes Atingidos]]),0)</f>
        <v>0</v>
      </c>
      <c r="BC43" s="83" t="str">
        <f t="shared" si="31"/>
        <v/>
      </c>
      <c r="BD43" s="82">
        <f>IFERROR(FIND("Rio/córrego",consulta_completa__11[[#This Row],[13 - Ocorrências/Ambientes Atingidos]]),0)</f>
        <v>0</v>
      </c>
      <c r="BE43" s="83" t="str">
        <f t="shared" si="4"/>
        <v/>
      </c>
      <c r="BF43" s="82">
        <f>IFERROR(FIND("Lago",consulta_completa__11[[#This Row],[13 - Ocorrências/Ambientes Atingidos]]),0)</f>
        <v>0</v>
      </c>
      <c r="BG43" s="83" t="str">
        <f t="shared" si="5"/>
        <v/>
      </c>
      <c r="BH43" s="82">
        <f>IFERROR(FIND("Mar",consulta_completa__11[[#This Row],[13 - Ocorrências/Ambientes Atingidos]]),0)</f>
        <v>0</v>
      </c>
      <c r="BI43" s="83" t="str">
        <f t="shared" si="6"/>
        <v/>
      </c>
      <c r="BJ43" s="82">
        <f>IFERROR(FIND("Praia",consulta_completa__11[[#This Row],[13 - Ocorrências/Ambientes Atingidos]]),0)</f>
        <v>0</v>
      </c>
      <c r="BK43" s="83" t="str">
        <f t="shared" si="7"/>
        <v/>
      </c>
      <c r="BL43" s="82">
        <f>IFERROR(FIND("Solo",consulta_completa__11[[#This Row],[13 - Ocorrências/Ambientes Atingidos]]),0)</f>
        <v>1</v>
      </c>
      <c r="BM43" s="83" t="str">
        <f t="shared" si="8"/>
        <v>X</v>
      </c>
      <c r="BN43" s="82">
        <f>IFERROR(FIND("Águas subterrâneas",consulta_completa__11[[#This Row],[13 - Ocorrências/Ambientes Atingidos]]),0)</f>
        <v>0</v>
      </c>
      <c r="BO43" s="83" t="str">
        <f t="shared" si="9"/>
        <v/>
      </c>
      <c r="BP43" s="82">
        <f>IFERROR(FIND("Atmosfera",consulta_completa__11[[#This Row],[13 - Ocorrências/Ambientes Atingidos]]),0)</f>
        <v>0</v>
      </c>
      <c r="BQ43" s="83" t="str">
        <f t="shared" si="10"/>
        <v/>
      </c>
      <c r="BR43" s="82">
        <f>IFERROR(FIND("Flora",consulta_completa__11[[#This Row],[13 - Ocorrências/Ambientes Atingidos]]),0)</f>
        <v>0</v>
      </c>
      <c r="BS43" s="83" t="str">
        <f t="shared" si="11"/>
        <v/>
      </c>
      <c r="BT43" s="82">
        <f>IFERROR(FIND("Fauna",consulta_completa__11[[#This Row],[13 - Ocorrências/Ambientes Atingidos]]),0)</f>
        <v>0</v>
      </c>
      <c r="BU43" s="83" t="str">
        <f t="shared" si="12"/>
        <v/>
      </c>
      <c r="BV43" s="82">
        <f>IFERROR(FIND("UC federal",consulta_completa__11[[#This Row],[13 - Ocorrências/Ambientes Atingidos]]),0)</f>
        <v>0</v>
      </c>
      <c r="BW43" s="83" t="str">
        <f t="shared" si="13"/>
        <v/>
      </c>
      <c r="BX43" s="82">
        <f>IFERROR(FIND("UC estadual/municipal",consulta_completa__11[[#This Row],[13 - Ocorrências/Ambientes Atingidos]]),0)</f>
        <v>0</v>
      </c>
      <c r="BY43" s="83" t="str">
        <f t="shared" si="14"/>
        <v/>
      </c>
      <c r="BZ43" s="82">
        <f>IFERROR(FIND("Outro(s)",consulta_completa__11[[#This Row],[13 - Ocorrências/Ambientes Atingidos]]),0)</f>
        <v>0</v>
      </c>
      <c r="CA43" s="83" t="str">
        <f t="shared" si="15"/>
        <v/>
      </c>
      <c r="CB43" s="82">
        <f>IFERROR(FIND("Sem dano",consulta_completa__11[[#This Row],[13 - Ocorrências/Ambientes Atingidos]]),0)</f>
        <v>0</v>
      </c>
      <c r="CC43" s="83" t="str">
        <f t="shared" si="16"/>
        <v/>
      </c>
      <c r="CD43" s="82" t="str">
        <f>IF(consulta_completa__11[[#This Row],[13 - Ocorrências/Ambientes Atingidos]]="","X","")</f>
        <v/>
      </c>
      <c r="CE43" s="84">
        <f>IFERROR(FIND("IBAMA",consulta_completa__11[[#This Row],[14 - Inst. Atuando no Local]]),0)</f>
        <v>0</v>
      </c>
      <c r="CF43" s="84" t="str">
        <f t="shared" si="17"/>
        <v/>
      </c>
      <c r="CG43" s="84">
        <f>IFERROR(FIND("OEMA",consulta_completa__11[[#This Row],[14 - Inst. Atuando no Local]]),0)</f>
        <v>0</v>
      </c>
      <c r="CH43" s="84" t="str">
        <f t="shared" si="18"/>
        <v/>
      </c>
      <c r="CI43" s="84">
        <f>IFERROR(FIND("DEFESA CIVIL",consulta_completa__11[[#This Row],[14 - Inst. Atuando no Local]]),0)</f>
        <v>0</v>
      </c>
      <c r="CJ43" s="84" t="str">
        <f t="shared" si="19"/>
        <v/>
      </c>
      <c r="CK43" s="84">
        <f>IFERROR(FIND("CORPO DE BOMBEIROS",consulta_completa__11[[#This Row],[14 - Inst. Atuando no Local]]),0)</f>
        <v>0</v>
      </c>
      <c r="CL43" s="84" t="str">
        <f t="shared" si="20"/>
        <v/>
      </c>
      <c r="CM43" s="84">
        <f>IFERROR(FIND("POLÍCIA RODOVIÁRIA",consulta_completa__11[[#This Row],[14 - Inst. Atuando no Local]]),0)</f>
        <v>0</v>
      </c>
      <c r="CN43" s="84" t="str">
        <f t="shared" si="21"/>
        <v/>
      </c>
      <c r="CO43" s="84">
        <f>IFERROR(FIND("POLÍCIA MILITAR",consulta_completa__11[[#This Row],[14 - Inst. Atuando no Local]]),0)</f>
        <v>0</v>
      </c>
      <c r="CP43" s="84" t="str">
        <f t="shared" si="22"/>
        <v/>
      </c>
      <c r="CQ43" s="84">
        <f>IFERROR(FIND("POLÍCIA CIVIL",consulta_completa__11[[#This Row],[14 - Inst. Atuando no Local]]),0)</f>
        <v>0</v>
      </c>
      <c r="CR43" s="84" t="str">
        <f t="shared" si="23"/>
        <v/>
      </c>
      <c r="CS43" s="84">
        <f>IFERROR(FIND("MARINHA DO BRASIL",consulta_completa__11[[#This Row],[14 - Inst. Atuando no Local]]),0)</f>
        <v>0</v>
      </c>
      <c r="CT43" s="84" t="str">
        <f t="shared" si="24"/>
        <v/>
      </c>
      <c r="CU43" s="84">
        <f>IFERROR(FIND("EMPRESA ESPECIALIZADA EM ATENDIMENTO",consulta_completa__11[[#This Row],[14 - Inst. Atuando no Local]]),0)</f>
        <v>0</v>
      </c>
      <c r="CV43" s="84" t="str">
        <f t="shared" si="25"/>
        <v/>
      </c>
      <c r="CW43" s="84">
        <f>IFERROR(FIND("IBAMA",consulta_completa__11[[#This Row],[14 - Inst. Atuando no Local]]),0)</f>
        <v>0</v>
      </c>
      <c r="CX43" s="84" t="str">
        <f t="shared" si="26"/>
        <v/>
      </c>
      <c r="CY43" s="84" t="str">
        <f>IF(consulta_completa__11[[#This Row],[14 - Inst. Atuando no Local]]="","X","")</f>
        <v/>
      </c>
      <c r="CZ43" s="84">
        <f>IFERROR(FIND("OUTRA (S)",consulta_completa__11[[#This Row],[14 - Inst. Atuando no Local]]),0)</f>
        <v>0</v>
      </c>
      <c r="DA43" s="84" t="str">
        <f t="shared" si="27"/>
        <v/>
      </c>
      <c r="DB43" s="35" t="str">
        <f t="shared" si="28"/>
        <v>Sim</v>
      </c>
      <c r="DC43" s="35" t="str">
        <f t="shared" si="29"/>
        <v>Não</v>
      </c>
      <c r="DD43" s="35" t="str">
        <f t="shared" si="30"/>
        <v>Sim</v>
      </c>
      <c r="DE43" s="87" t="str">
        <f t="shared" si="1"/>
        <v>Estadual</v>
      </c>
    </row>
    <row r="44" spans="1:109">
      <c r="A44" s="14">
        <v>202511736035</v>
      </c>
      <c r="B44" s="1">
        <v>45672</v>
      </c>
      <c r="C44" t="s">
        <v>238</v>
      </c>
      <c r="D44" t="s">
        <v>212</v>
      </c>
      <c r="E44" t="s">
        <v>111</v>
      </c>
      <c r="F44" t="s">
        <v>112</v>
      </c>
      <c r="G44" t="s">
        <v>113</v>
      </c>
      <c r="H44" t="s">
        <v>114</v>
      </c>
      <c r="I44" t="s">
        <v>114</v>
      </c>
      <c r="J44" t="s">
        <v>113</v>
      </c>
      <c r="K44" t="s">
        <v>114</v>
      </c>
      <c r="L44" t="s">
        <v>114</v>
      </c>
      <c r="M44" t="s">
        <v>118</v>
      </c>
      <c r="N44" t="s">
        <v>113</v>
      </c>
      <c r="O44" t="s">
        <v>239</v>
      </c>
      <c r="P44" t="s">
        <v>121</v>
      </c>
      <c r="Q44" t="s">
        <v>143</v>
      </c>
      <c r="R44" t="s">
        <v>123</v>
      </c>
      <c r="S44" t="s">
        <v>201</v>
      </c>
      <c r="T44" t="s">
        <v>240</v>
      </c>
      <c r="U44" t="s">
        <v>113</v>
      </c>
      <c r="V44" t="s">
        <v>619</v>
      </c>
      <c r="Y44" t="b">
        <v>1</v>
      </c>
      <c r="Z44" t="s">
        <v>242</v>
      </c>
      <c r="AA44" t="s">
        <v>620</v>
      </c>
      <c r="AB44" t="s">
        <v>621</v>
      </c>
      <c r="AC44" t="s">
        <v>244</v>
      </c>
      <c r="AD44">
        <v>1</v>
      </c>
      <c r="AE44" t="s">
        <v>113</v>
      </c>
      <c r="AF44" t="s">
        <v>113</v>
      </c>
      <c r="AG44" t="s">
        <v>113</v>
      </c>
      <c r="AH44" t="s">
        <v>131</v>
      </c>
      <c r="AI44" t="s">
        <v>132</v>
      </c>
      <c r="AJ44" t="s">
        <v>131</v>
      </c>
      <c r="AK44" t="s">
        <v>622</v>
      </c>
      <c r="AL44" t="s">
        <v>623</v>
      </c>
      <c r="AM44" t="s">
        <v>247</v>
      </c>
      <c r="AN44" t="s">
        <v>621</v>
      </c>
      <c r="AO44" t="s">
        <v>624</v>
      </c>
      <c r="AP44">
        <v>21998863038</v>
      </c>
      <c r="AQ44" t="s">
        <v>250</v>
      </c>
      <c r="AR44" t="s">
        <v>113</v>
      </c>
      <c r="AS44" t="s">
        <v>113</v>
      </c>
      <c r="AT44" t="s">
        <v>625</v>
      </c>
      <c r="AU44" t="s">
        <v>626</v>
      </c>
      <c r="AV44">
        <v>3000</v>
      </c>
      <c r="AW44" t="s">
        <v>159</v>
      </c>
      <c r="AX44" s="82">
        <f>IFERROR(FIND("Óbitos/feridos",consulta_completa__11[[#This Row],[13 - Ocorrências/Ambientes Atingidos]]),0)</f>
        <v>0</v>
      </c>
      <c r="AY44" s="83" t="str">
        <f t="shared" si="2"/>
        <v/>
      </c>
      <c r="AZ44" s="82">
        <f>IFERROR(FIND("População afetada/evacuada",consulta_completa__11[[#This Row],[13 - Ocorrências/Ambientes Atingidos]]),0)</f>
        <v>0</v>
      </c>
      <c r="BA44" s="82" t="str">
        <f t="shared" si="3"/>
        <v/>
      </c>
      <c r="BB44" s="82">
        <f>IFERROR(FIND("Suspensão de abastecimento de água",consulta_completa__11[[#This Row],[13 - Ocorrências/Ambientes Atingidos]]),0)</f>
        <v>0</v>
      </c>
      <c r="BC44" s="83" t="str">
        <f t="shared" si="31"/>
        <v/>
      </c>
      <c r="BD44" s="82">
        <f>IFERROR(FIND("Rio/córrego",consulta_completa__11[[#This Row],[13 - Ocorrências/Ambientes Atingidos]]),0)</f>
        <v>0</v>
      </c>
      <c r="BE44" s="83" t="str">
        <f t="shared" si="4"/>
        <v/>
      </c>
      <c r="BF44" s="82">
        <f>IFERROR(FIND("Lago",consulta_completa__11[[#This Row],[13 - Ocorrências/Ambientes Atingidos]]),0)</f>
        <v>0</v>
      </c>
      <c r="BG44" s="83" t="str">
        <f t="shared" si="5"/>
        <v/>
      </c>
      <c r="BH44" s="82">
        <f>IFERROR(FIND("Mar",consulta_completa__11[[#This Row],[13 - Ocorrências/Ambientes Atingidos]]),0)</f>
        <v>1</v>
      </c>
      <c r="BI44" s="83" t="str">
        <f t="shared" si="6"/>
        <v>X</v>
      </c>
      <c r="BJ44" s="82">
        <f>IFERROR(FIND("Praia",consulta_completa__11[[#This Row],[13 - Ocorrências/Ambientes Atingidos]]),0)</f>
        <v>0</v>
      </c>
      <c r="BK44" s="83" t="str">
        <f t="shared" si="7"/>
        <v/>
      </c>
      <c r="BL44" s="82">
        <f>IFERROR(FIND("Solo",consulta_completa__11[[#This Row],[13 - Ocorrências/Ambientes Atingidos]]),0)</f>
        <v>0</v>
      </c>
      <c r="BM44" s="83" t="str">
        <f t="shared" si="8"/>
        <v/>
      </c>
      <c r="BN44" s="82">
        <f>IFERROR(FIND("Águas subterrâneas",consulta_completa__11[[#This Row],[13 - Ocorrências/Ambientes Atingidos]]),0)</f>
        <v>0</v>
      </c>
      <c r="BO44" s="83" t="str">
        <f t="shared" si="9"/>
        <v/>
      </c>
      <c r="BP44" s="82">
        <f>IFERROR(FIND("Atmosfera",consulta_completa__11[[#This Row],[13 - Ocorrências/Ambientes Atingidos]]),0)</f>
        <v>0</v>
      </c>
      <c r="BQ44" s="83" t="str">
        <f t="shared" si="10"/>
        <v/>
      </c>
      <c r="BR44" s="82">
        <f>IFERROR(FIND("Flora",consulta_completa__11[[#This Row],[13 - Ocorrências/Ambientes Atingidos]]),0)</f>
        <v>0</v>
      </c>
      <c r="BS44" s="83" t="str">
        <f t="shared" si="11"/>
        <v/>
      </c>
      <c r="BT44" s="82">
        <f>IFERROR(FIND("Fauna",consulta_completa__11[[#This Row],[13 - Ocorrências/Ambientes Atingidos]]),0)</f>
        <v>0</v>
      </c>
      <c r="BU44" s="83" t="str">
        <f t="shared" si="12"/>
        <v/>
      </c>
      <c r="BV44" s="82">
        <f>IFERROR(FIND("UC federal",consulta_completa__11[[#This Row],[13 - Ocorrências/Ambientes Atingidos]]),0)</f>
        <v>0</v>
      </c>
      <c r="BW44" s="83" t="str">
        <f t="shared" si="13"/>
        <v/>
      </c>
      <c r="BX44" s="82">
        <f>IFERROR(FIND("UC estadual/municipal",consulta_completa__11[[#This Row],[13 - Ocorrências/Ambientes Atingidos]]),0)</f>
        <v>0</v>
      </c>
      <c r="BY44" s="83" t="str">
        <f t="shared" si="14"/>
        <v/>
      </c>
      <c r="BZ44" s="82">
        <f>IFERROR(FIND("Outro(s)",consulta_completa__11[[#This Row],[13 - Ocorrências/Ambientes Atingidos]]),0)</f>
        <v>0</v>
      </c>
      <c r="CA44" s="83" t="str">
        <f t="shared" si="15"/>
        <v/>
      </c>
      <c r="CB44" s="82">
        <f>IFERROR(FIND("Sem dano",consulta_completa__11[[#This Row],[13 - Ocorrências/Ambientes Atingidos]]),0)</f>
        <v>0</v>
      </c>
      <c r="CC44" s="83" t="str">
        <f t="shared" si="16"/>
        <v/>
      </c>
      <c r="CD44" s="82" t="str">
        <f>IF(consulta_completa__11[[#This Row],[13 - Ocorrências/Ambientes Atingidos]]="","X","")</f>
        <v/>
      </c>
      <c r="CE44" s="84">
        <f>IFERROR(FIND("IBAMA",consulta_completa__11[[#This Row],[14 - Inst. Atuando no Local]]),0)</f>
        <v>0</v>
      </c>
      <c r="CF44" s="84" t="str">
        <f t="shared" si="17"/>
        <v/>
      </c>
      <c r="CG44" s="84">
        <f>IFERROR(FIND("OEMA",consulta_completa__11[[#This Row],[14 - Inst. Atuando no Local]]),0)</f>
        <v>0</v>
      </c>
      <c r="CH44" s="84" t="str">
        <f t="shared" si="18"/>
        <v/>
      </c>
      <c r="CI44" s="84">
        <f>IFERROR(FIND("DEFESA CIVIL",consulta_completa__11[[#This Row],[14 - Inst. Atuando no Local]]),0)</f>
        <v>0</v>
      </c>
      <c r="CJ44" s="84" t="str">
        <f t="shared" si="19"/>
        <v/>
      </c>
      <c r="CK44" s="84">
        <f>IFERROR(FIND("CORPO DE BOMBEIROS",consulta_completa__11[[#This Row],[14 - Inst. Atuando no Local]]),0)</f>
        <v>0</v>
      </c>
      <c r="CL44" s="84" t="str">
        <f t="shared" si="20"/>
        <v/>
      </c>
      <c r="CM44" s="84">
        <f>IFERROR(FIND("POLÍCIA RODOVIÁRIA",consulta_completa__11[[#This Row],[14 - Inst. Atuando no Local]]),0)</f>
        <v>0</v>
      </c>
      <c r="CN44" s="84" t="str">
        <f t="shared" si="21"/>
        <v/>
      </c>
      <c r="CO44" s="84">
        <f>IFERROR(FIND("POLÍCIA MILITAR",consulta_completa__11[[#This Row],[14 - Inst. Atuando no Local]]),0)</f>
        <v>0</v>
      </c>
      <c r="CP44" s="84" t="str">
        <f t="shared" si="22"/>
        <v/>
      </c>
      <c r="CQ44" s="84">
        <f>IFERROR(FIND("POLÍCIA CIVIL",consulta_completa__11[[#This Row],[14 - Inst. Atuando no Local]]),0)</f>
        <v>0</v>
      </c>
      <c r="CR44" s="84" t="str">
        <f t="shared" si="23"/>
        <v/>
      </c>
      <c r="CS44" s="84">
        <f>IFERROR(FIND("MARINHA DO BRASIL",consulta_completa__11[[#This Row],[14 - Inst. Atuando no Local]]),0)</f>
        <v>0</v>
      </c>
      <c r="CT44" s="84" t="str">
        <f t="shared" si="24"/>
        <v/>
      </c>
      <c r="CU44" s="84">
        <f>IFERROR(FIND("EMPRESA ESPECIALIZADA EM ATENDIMENTO",consulta_completa__11[[#This Row],[14 - Inst. Atuando no Local]]),0)</f>
        <v>0</v>
      </c>
      <c r="CV44" s="84" t="str">
        <f t="shared" si="25"/>
        <v/>
      </c>
      <c r="CW44" s="84">
        <f>IFERROR(FIND("IBAMA",consulta_completa__11[[#This Row],[14 - Inst. Atuando no Local]]),0)</f>
        <v>0</v>
      </c>
      <c r="CX44" s="84" t="str">
        <f t="shared" si="26"/>
        <v/>
      </c>
      <c r="CY44" s="84" t="str">
        <f>IF(consulta_completa__11[[#This Row],[14 - Inst. Atuando no Local]]="","X","")</f>
        <v>X</v>
      </c>
      <c r="CZ44" s="84">
        <f>IFERROR(FIND("OUTRA (S)",consulta_completa__11[[#This Row],[14 - Inst. Atuando no Local]]),0)</f>
        <v>0</v>
      </c>
      <c r="DA44" s="84" t="str">
        <f t="shared" si="27"/>
        <v/>
      </c>
      <c r="DB44" s="35" t="str">
        <f t="shared" si="28"/>
        <v>Sim</v>
      </c>
      <c r="DC44" s="35" t="str">
        <f t="shared" si="29"/>
        <v>Não</v>
      </c>
      <c r="DD44" s="35" t="str">
        <f t="shared" si="30"/>
        <v>Sim</v>
      </c>
      <c r="DE44" s="87" t="str">
        <f t="shared" si="1"/>
        <v>Federal</v>
      </c>
    </row>
    <row r="45" spans="1:109">
      <c r="A45" s="14">
        <v>202512050456</v>
      </c>
      <c r="B45" s="1">
        <v>45672</v>
      </c>
      <c r="C45" t="s">
        <v>627</v>
      </c>
      <c r="D45" t="s">
        <v>180</v>
      </c>
      <c r="E45" t="s">
        <v>286</v>
      </c>
      <c r="F45" t="s">
        <v>112</v>
      </c>
      <c r="G45" t="s">
        <v>628</v>
      </c>
      <c r="H45" t="s">
        <v>113</v>
      </c>
      <c r="I45" t="s">
        <v>113</v>
      </c>
      <c r="J45" t="s">
        <v>113</v>
      </c>
      <c r="K45" t="s">
        <v>114</v>
      </c>
      <c r="L45" t="s">
        <v>114</v>
      </c>
      <c r="M45" t="s">
        <v>629</v>
      </c>
      <c r="N45" t="s">
        <v>141</v>
      </c>
      <c r="O45" t="s">
        <v>239</v>
      </c>
      <c r="P45" t="s">
        <v>121</v>
      </c>
      <c r="Q45" t="s">
        <v>122</v>
      </c>
      <c r="R45" t="s">
        <v>123</v>
      </c>
      <c r="S45" t="s">
        <v>113</v>
      </c>
      <c r="T45" t="s">
        <v>630</v>
      </c>
      <c r="U45" t="s">
        <v>631</v>
      </c>
      <c r="V45" t="s">
        <v>632</v>
      </c>
      <c r="Y45" t="b">
        <v>1</v>
      </c>
      <c r="Z45" t="s">
        <v>633</v>
      </c>
      <c r="AA45" t="s">
        <v>113</v>
      </c>
      <c r="AB45" t="s">
        <v>113</v>
      </c>
      <c r="AC45" t="s">
        <v>113</v>
      </c>
      <c r="AE45" t="s">
        <v>634</v>
      </c>
      <c r="AF45" t="s">
        <v>635</v>
      </c>
      <c r="AG45" t="s">
        <v>113</v>
      </c>
      <c r="AH45" t="s">
        <v>113</v>
      </c>
      <c r="AI45" t="s">
        <v>132</v>
      </c>
      <c r="AJ45" t="s">
        <v>132</v>
      </c>
      <c r="AK45" t="s">
        <v>113</v>
      </c>
      <c r="AL45" t="s">
        <v>636</v>
      </c>
      <c r="AM45" t="s">
        <v>153</v>
      </c>
      <c r="AN45" t="s">
        <v>154</v>
      </c>
      <c r="AO45" t="s">
        <v>155</v>
      </c>
      <c r="AP45">
        <v>6133161070</v>
      </c>
      <c r="AQ45" t="s">
        <v>156</v>
      </c>
      <c r="AR45" t="s">
        <v>113</v>
      </c>
      <c r="AS45" t="s">
        <v>113</v>
      </c>
      <c r="AT45" t="s">
        <v>113</v>
      </c>
      <c r="AU45" t="s">
        <v>113</v>
      </c>
      <c r="AW45" t="s">
        <v>637</v>
      </c>
      <c r="AX45" s="82">
        <f>IFERROR(FIND("Óbitos/feridos",consulta_completa__11[[#This Row],[13 - Ocorrências/Ambientes Atingidos]]),0)</f>
        <v>0</v>
      </c>
      <c r="AY45" s="83" t="str">
        <f t="shared" si="2"/>
        <v/>
      </c>
      <c r="AZ45" s="82">
        <f>IFERROR(FIND("População afetada/evacuada",consulta_completa__11[[#This Row],[13 - Ocorrências/Ambientes Atingidos]]),0)</f>
        <v>0</v>
      </c>
      <c r="BA45" s="82" t="str">
        <f t="shared" si="3"/>
        <v/>
      </c>
      <c r="BB45" s="82">
        <f>IFERROR(FIND("Suspensão de abastecimento de água",consulta_completa__11[[#This Row],[13 - Ocorrências/Ambientes Atingidos]]),0)</f>
        <v>0</v>
      </c>
      <c r="BC45" s="83" t="str">
        <f t="shared" si="31"/>
        <v/>
      </c>
      <c r="BD45" s="82">
        <f>IFERROR(FIND("Rio/córrego",consulta_completa__11[[#This Row],[13 - Ocorrências/Ambientes Atingidos]]),0)</f>
        <v>0</v>
      </c>
      <c r="BE45" s="83" t="str">
        <f t="shared" si="4"/>
        <v/>
      </c>
      <c r="BF45" s="82">
        <f>IFERROR(FIND("Lago",consulta_completa__11[[#This Row],[13 - Ocorrências/Ambientes Atingidos]]),0)</f>
        <v>0</v>
      </c>
      <c r="BG45" s="83" t="str">
        <f t="shared" si="5"/>
        <v/>
      </c>
      <c r="BH45" s="82">
        <f>IFERROR(FIND("Mar",consulta_completa__11[[#This Row],[13 - Ocorrências/Ambientes Atingidos]]),0)</f>
        <v>0</v>
      </c>
      <c r="BI45" s="83" t="str">
        <f t="shared" si="6"/>
        <v/>
      </c>
      <c r="BJ45" s="82">
        <f>IFERROR(FIND("Praia",consulta_completa__11[[#This Row],[13 - Ocorrências/Ambientes Atingidos]]),0)</f>
        <v>0</v>
      </c>
      <c r="BK45" s="83" t="str">
        <f t="shared" si="7"/>
        <v/>
      </c>
      <c r="BL45" s="82">
        <f>IFERROR(FIND("Solo",consulta_completa__11[[#This Row],[13 - Ocorrências/Ambientes Atingidos]]),0)</f>
        <v>1</v>
      </c>
      <c r="BM45" s="83" t="str">
        <f t="shared" si="8"/>
        <v>X</v>
      </c>
      <c r="BN45" s="82">
        <f>IFERROR(FIND("Águas subterrâneas",consulta_completa__11[[#This Row],[13 - Ocorrências/Ambientes Atingidos]]),0)</f>
        <v>0</v>
      </c>
      <c r="BO45" s="83" t="str">
        <f t="shared" si="9"/>
        <v/>
      </c>
      <c r="BP45" s="82">
        <f>IFERROR(FIND("Atmosfera",consulta_completa__11[[#This Row],[13 - Ocorrências/Ambientes Atingidos]]),0)</f>
        <v>0</v>
      </c>
      <c r="BQ45" s="83" t="str">
        <f t="shared" si="10"/>
        <v/>
      </c>
      <c r="BR45" s="82">
        <f>IFERROR(FIND("Flora",consulta_completa__11[[#This Row],[13 - Ocorrências/Ambientes Atingidos]]),0)</f>
        <v>7</v>
      </c>
      <c r="BS45" s="83" t="str">
        <f t="shared" si="11"/>
        <v>X</v>
      </c>
      <c r="BT45" s="82">
        <f>IFERROR(FIND("Fauna",consulta_completa__11[[#This Row],[13 - Ocorrências/Ambientes Atingidos]]),0)</f>
        <v>0</v>
      </c>
      <c r="BU45" s="83" t="str">
        <f t="shared" si="12"/>
        <v/>
      </c>
      <c r="BV45" s="82">
        <f>IFERROR(FIND("UC federal",consulta_completa__11[[#This Row],[13 - Ocorrências/Ambientes Atingidos]]),0)</f>
        <v>0</v>
      </c>
      <c r="BW45" s="83" t="str">
        <f t="shared" si="13"/>
        <v/>
      </c>
      <c r="BX45" s="82">
        <f>IFERROR(FIND("UC estadual/municipal",consulta_completa__11[[#This Row],[13 - Ocorrências/Ambientes Atingidos]]),0)</f>
        <v>0</v>
      </c>
      <c r="BY45" s="83" t="str">
        <f t="shared" si="14"/>
        <v/>
      </c>
      <c r="BZ45" s="82">
        <f>IFERROR(FIND("Outro(s)",consulta_completa__11[[#This Row],[13 - Ocorrências/Ambientes Atingidos]]),0)</f>
        <v>0</v>
      </c>
      <c r="CA45" s="83" t="str">
        <f t="shared" si="15"/>
        <v/>
      </c>
      <c r="CB45" s="82">
        <f>IFERROR(FIND("Sem dano",consulta_completa__11[[#This Row],[13 - Ocorrências/Ambientes Atingidos]]),0)</f>
        <v>0</v>
      </c>
      <c r="CC45" s="83" t="str">
        <f t="shared" si="16"/>
        <v/>
      </c>
      <c r="CD45" s="82" t="str">
        <f>IF(consulta_completa__11[[#This Row],[13 - Ocorrências/Ambientes Atingidos]]="","X","")</f>
        <v/>
      </c>
      <c r="CE45" s="84">
        <f>IFERROR(FIND("IBAMA",consulta_completa__11[[#This Row],[14 - Inst. Atuando no Local]]),0)</f>
        <v>0</v>
      </c>
      <c r="CF45" s="84" t="str">
        <f t="shared" si="17"/>
        <v/>
      </c>
      <c r="CG45" s="84">
        <f>IFERROR(FIND("OEMA",consulta_completa__11[[#This Row],[14 - Inst. Atuando no Local]]),0)</f>
        <v>0</v>
      </c>
      <c r="CH45" s="84" t="str">
        <f t="shared" si="18"/>
        <v/>
      </c>
      <c r="CI45" s="84">
        <f>IFERROR(FIND("DEFESA CIVIL",consulta_completa__11[[#This Row],[14 - Inst. Atuando no Local]]),0)</f>
        <v>0</v>
      </c>
      <c r="CJ45" s="84" t="str">
        <f t="shared" si="19"/>
        <v/>
      </c>
      <c r="CK45" s="84">
        <f>IFERROR(FIND("CORPO DE BOMBEIROS",consulta_completa__11[[#This Row],[14 - Inst. Atuando no Local]]),0)</f>
        <v>0</v>
      </c>
      <c r="CL45" s="84" t="str">
        <f t="shared" si="20"/>
        <v/>
      </c>
      <c r="CM45" s="84">
        <f>IFERROR(FIND("POLÍCIA RODOVIÁRIA",consulta_completa__11[[#This Row],[14 - Inst. Atuando no Local]]),0)</f>
        <v>0</v>
      </c>
      <c r="CN45" s="84" t="str">
        <f t="shared" si="21"/>
        <v/>
      </c>
      <c r="CO45" s="84">
        <f>IFERROR(FIND("POLÍCIA MILITAR",consulta_completa__11[[#This Row],[14 - Inst. Atuando no Local]]),0)</f>
        <v>0</v>
      </c>
      <c r="CP45" s="84" t="str">
        <f t="shared" si="22"/>
        <v/>
      </c>
      <c r="CQ45" s="84">
        <f>IFERROR(FIND("POLÍCIA CIVIL",consulta_completa__11[[#This Row],[14 - Inst. Atuando no Local]]),0)</f>
        <v>0</v>
      </c>
      <c r="CR45" s="84" t="str">
        <f t="shared" si="23"/>
        <v/>
      </c>
      <c r="CS45" s="84">
        <f>IFERROR(FIND("MARINHA DO BRASIL",consulta_completa__11[[#This Row],[14 - Inst. Atuando no Local]]),0)</f>
        <v>0</v>
      </c>
      <c r="CT45" s="84" t="str">
        <f t="shared" si="24"/>
        <v/>
      </c>
      <c r="CU45" s="84">
        <f>IFERROR(FIND("EMPRESA ESPECIALIZADA EM ATENDIMENTO",consulta_completa__11[[#This Row],[14 - Inst. Atuando no Local]]),0)</f>
        <v>0</v>
      </c>
      <c r="CV45" s="84" t="str">
        <f t="shared" si="25"/>
        <v/>
      </c>
      <c r="CW45" s="84">
        <f>IFERROR(FIND("IBAMA",consulta_completa__11[[#This Row],[14 - Inst. Atuando no Local]]),0)</f>
        <v>0</v>
      </c>
      <c r="CX45" s="84" t="str">
        <f t="shared" si="26"/>
        <v/>
      </c>
      <c r="CY45" s="84" t="str">
        <f>IF(consulta_completa__11[[#This Row],[14 - Inst. Atuando no Local]]="","X","")</f>
        <v/>
      </c>
      <c r="CZ45" s="84">
        <f>IFERROR(FIND("OUTRA (S)",consulta_completa__11[[#This Row],[14 - Inst. Atuando no Local]]),0)</f>
        <v>0</v>
      </c>
      <c r="DA45" s="84" t="str">
        <f t="shared" si="27"/>
        <v/>
      </c>
      <c r="DB45" s="35" t="str">
        <f t="shared" si="28"/>
        <v>Sim</v>
      </c>
      <c r="DC45" s="35" t="str">
        <f t="shared" si="29"/>
        <v>Não</v>
      </c>
      <c r="DD45" s="35" t="str">
        <f t="shared" si="30"/>
        <v>Sim</v>
      </c>
      <c r="DE45" s="87" t="str">
        <f t="shared" si="1"/>
        <v>Sem informação</v>
      </c>
    </row>
    <row r="46" spans="1:109">
      <c r="A46" s="14">
        <v>202511668451</v>
      </c>
      <c r="B46" s="1">
        <v>45673</v>
      </c>
      <c r="C46" t="s">
        <v>561</v>
      </c>
      <c r="D46" t="s">
        <v>212</v>
      </c>
      <c r="E46" t="s">
        <v>320</v>
      </c>
      <c r="F46" t="s">
        <v>112</v>
      </c>
      <c r="G46" t="s">
        <v>113</v>
      </c>
      <c r="H46" t="s">
        <v>114</v>
      </c>
      <c r="I46" t="s">
        <v>114</v>
      </c>
      <c r="J46" t="s">
        <v>113</v>
      </c>
      <c r="K46" t="s">
        <v>114</v>
      </c>
      <c r="L46" t="s">
        <v>114</v>
      </c>
      <c r="M46" t="s">
        <v>118</v>
      </c>
      <c r="N46" t="s">
        <v>141</v>
      </c>
      <c r="O46" t="s">
        <v>239</v>
      </c>
      <c r="P46" t="s">
        <v>142</v>
      </c>
      <c r="Q46" t="s">
        <v>143</v>
      </c>
      <c r="R46" t="s">
        <v>123</v>
      </c>
      <c r="S46" t="s">
        <v>113</v>
      </c>
      <c r="T46" t="s">
        <v>638</v>
      </c>
      <c r="U46" t="s">
        <v>113</v>
      </c>
      <c r="V46" t="s">
        <v>639</v>
      </c>
      <c r="X46" t="b">
        <v>1</v>
      </c>
      <c r="Z46" t="s">
        <v>640</v>
      </c>
      <c r="AA46" t="s">
        <v>113</v>
      </c>
      <c r="AB46" t="s">
        <v>641</v>
      </c>
      <c r="AC46" t="s">
        <v>113</v>
      </c>
      <c r="AD46">
        <v>0</v>
      </c>
      <c r="AE46" t="s">
        <v>113</v>
      </c>
      <c r="AF46" t="s">
        <v>113</v>
      </c>
      <c r="AG46" t="s">
        <v>113</v>
      </c>
      <c r="AH46" t="s">
        <v>131</v>
      </c>
      <c r="AI46" t="s">
        <v>132</v>
      </c>
      <c r="AJ46" t="s">
        <v>132</v>
      </c>
      <c r="AK46" t="s">
        <v>113</v>
      </c>
      <c r="AL46" t="s">
        <v>642</v>
      </c>
      <c r="AM46" t="s">
        <v>153</v>
      </c>
      <c r="AN46" t="s">
        <v>154</v>
      </c>
      <c r="AO46" t="s">
        <v>155</v>
      </c>
      <c r="AP46">
        <v>6133161070</v>
      </c>
      <c r="AQ46" t="s">
        <v>156</v>
      </c>
      <c r="AR46" t="s">
        <v>113</v>
      </c>
      <c r="AS46" t="s">
        <v>113</v>
      </c>
      <c r="AT46" t="s">
        <v>638</v>
      </c>
      <c r="AU46" t="s">
        <v>643</v>
      </c>
      <c r="AV46">
        <v>2000000000</v>
      </c>
      <c r="AW46" t="s">
        <v>159</v>
      </c>
      <c r="AX46" s="82">
        <f>IFERROR(FIND("Óbitos/feridos",consulta_completa__11[[#This Row],[13 - Ocorrências/Ambientes Atingidos]]),0)</f>
        <v>0</v>
      </c>
      <c r="AY46" s="83" t="str">
        <f t="shared" si="2"/>
        <v/>
      </c>
      <c r="AZ46" s="82">
        <f>IFERROR(FIND("População afetada/evacuada",consulta_completa__11[[#This Row],[13 - Ocorrências/Ambientes Atingidos]]),0)</f>
        <v>0</v>
      </c>
      <c r="BA46" s="82" t="str">
        <f t="shared" si="3"/>
        <v/>
      </c>
      <c r="BB46" s="82">
        <f>IFERROR(FIND("Suspensão de abastecimento de água",consulta_completa__11[[#This Row],[13 - Ocorrências/Ambientes Atingidos]]),0)</f>
        <v>0</v>
      </c>
      <c r="BC46" s="83" t="str">
        <f t="shared" si="31"/>
        <v/>
      </c>
      <c r="BD46" s="82">
        <f>IFERROR(FIND("Rio/córrego",consulta_completa__11[[#This Row],[13 - Ocorrências/Ambientes Atingidos]]),0)</f>
        <v>0</v>
      </c>
      <c r="BE46" s="83" t="str">
        <f t="shared" si="4"/>
        <v/>
      </c>
      <c r="BF46" s="82">
        <f>IFERROR(FIND("Lago",consulta_completa__11[[#This Row],[13 - Ocorrências/Ambientes Atingidos]]),0)</f>
        <v>0</v>
      </c>
      <c r="BG46" s="83" t="str">
        <f t="shared" si="5"/>
        <v/>
      </c>
      <c r="BH46" s="82">
        <f>IFERROR(FIND("Mar",consulta_completa__11[[#This Row],[13 - Ocorrências/Ambientes Atingidos]]),0)</f>
        <v>1</v>
      </c>
      <c r="BI46" s="83" t="str">
        <f t="shared" si="6"/>
        <v>X</v>
      </c>
      <c r="BJ46" s="82">
        <f>IFERROR(FIND("Praia",consulta_completa__11[[#This Row],[13 - Ocorrências/Ambientes Atingidos]]),0)</f>
        <v>0</v>
      </c>
      <c r="BK46" s="83" t="str">
        <f t="shared" si="7"/>
        <v/>
      </c>
      <c r="BL46" s="82">
        <f>IFERROR(FIND("Solo",consulta_completa__11[[#This Row],[13 - Ocorrências/Ambientes Atingidos]]),0)</f>
        <v>0</v>
      </c>
      <c r="BM46" s="83" t="str">
        <f t="shared" si="8"/>
        <v/>
      </c>
      <c r="BN46" s="82">
        <f>IFERROR(FIND("Águas subterrâneas",consulta_completa__11[[#This Row],[13 - Ocorrências/Ambientes Atingidos]]),0)</f>
        <v>0</v>
      </c>
      <c r="BO46" s="83" t="str">
        <f t="shared" si="9"/>
        <v/>
      </c>
      <c r="BP46" s="82">
        <f>IFERROR(FIND("Atmosfera",consulta_completa__11[[#This Row],[13 - Ocorrências/Ambientes Atingidos]]),0)</f>
        <v>0</v>
      </c>
      <c r="BQ46" s="83" t="str">
        <f t="shared" si="10"/>
        <v/>
      </c>
      <c r="BR46" s="82">
        <f>IFERROR(FIND("Flora",consulta_completa__11[[#This Row],[13 - Ocorrências/Ambientes Atingidos]]),0)</f>
        <v>0</v>
      </c>
      <c r="BS46" s="83" t="str">
        <f t="shared" si="11"/>
        <v/>
      </c>
      <c r="BT46" s="82">
        <f>IFERROR(FIND("Fauna",consulta_completa__11[[#This Row],[13 - Ocorrências/Ambientes Atingidos]]),0)</f>
        <v>0</v>
      </c>
      <c r="BU46" s="83" t="str">
        <f t="shared" si="12"/>
        <v/>
      </c>
      <c r="BV46" s="82">
        <f>IFERROR(FIND("UC federal",consulta_completa__11[[#This Row],[13 - Ocorrências/Ambientes Atingidos]]),0)</f>
        <v>0</v>
      </c>
      <c r="BW46" s="83" t="str">
        <f t="shared" si="13"/>
        <v/>
      </c>
      <c r="BX46" s="82">
        <f>IFERROR(FIND("UC estadual/municipal",consulta_completa__11[[#This Row],[13 - Ocorrências/Ambientes Atingidos]]),0)</f>
        <v>0</v>
      </c>
      <c r="BY46" s="83" t="str">
        <f t="shared" si="14"/>
        <v/>
      </c>
      <c r="BZ46" s="82">
        <f>IFERROR(FIND("Outro(s)",consulta_completa__11[[#This Row],[13 - Ocorrências/Ambientes Atingidos]]),0)</f>
        <v>0</v>
      </c>
      <c r="CA46" s="83" t="str">
        <f t="shared" si="15"/>
        <v/>
      </c>
      <c r="CB46" s="82">
        <f>IFERROR(FIND("Sem dano",consulta_completa__11[[#This Row],[13 - Ocorrências/Ambientes Atingidos]]),0)</f>
        <v>0</v>
      </c>
      <c r="CC46" s="83" t="str">
        <f t="shared" si="16"/>
        <v/>
      </c>
      <c r="CD46" s="82" t="str">
        <f>IF(consulta_completa__11[[#This Row],[13 - Ocorrências/Ambientes Atingidos]]="","X","")</f>
        <v/>
      </c>
      <c r="CE46" s="84">
        <f>IFERROR(FIND("IBAMA",consulta_completa__11[[#This Row],[14 - Inst. Atuando no Local]]),0)</f>
        <v>0</v>
      </c>
      <c r="CF46" s="84" t="str">
        <f t="shared" si="17"/>
        <v/>
      </c>
      <c r="CG46" s="84">
        <f>IFERROR(FIND("OEMA",consulta_completa__11[[#This Row],[14 - Inst. Atuando no Local]]),0)</f>
        <v>0</v>
      </c>
      <c r="CH46" s="84" t="str">
        <f t="shared" si="18"/>
        <v/>
      </c>
      <c r="CI46" s="84">
        <f>IFERROR(FIND("DEFESA CIVIL",consulta_completa__11[[#This Row],[14 - Inst. Atuando no Local]]),0)</f>
        <v>0</v>
      </c>
      <c r="CJ46" s="84" t="str">
        <f t="shared" si="19"/>
        <v/>
      </c>
      <c r="CK46" s="84">
        <f>IFERROR(FIND("CORPO DE BOMBEIROS",consulta_completa__11[[#This Row],[14 - Inst. Atuando no Local]]),0)</f>
        <v>0</v>
      </c>
      <c r="CL46" s="84" t="str">
        <f t="shared" si="20"/>
        <v/>
      </c>
      <c r="CM46" s="84">
        <f>IFERROR(FIND("POLÍCIA RODOVIÁRIA",consulta_completa__11[[#This Row],[14 - Inst. Atuando no Local]]),0)</f>
        <v>0</v>
      </c>
      <c r="CN46" s="84" t="str">
        <f t="shared" si="21"/>
        <v/>
      </c>
      <c r="CO46" s="84">
        <f>IFERROR(FIND("POLÍCIA MILITAR",consulta_completa__11[[#This Row],[14 - Inst. Atuando no Local]]),0)</f>
        <v>0</v>
      </c>
      <c r="CP46" s="84" t="str">
        <f t="shared" si="22"/>
        <v/>
      </c>
      <c r="CQ46" s="84">
        <f>IFERROR(FIND("POLÍCIA CIVIL",consulta_completa__11[[#This Row],[14 - Inst. Atuando no Local]]),0)</f>
        <v>0</v>
      </c>
      <c r="CR46" s="84" t="str">
        <f t="shared" si="23"/>
        <v/>
      </c>
      <c r="CS46" s="84">
        <f>IFERROR(FIND("MARINHA DO BRASIL",consulta_completa__11[[#This Row],[14 - Inst. Atuando no Local]]),0)</f>
        <v>0</v>
      </c>
      <c r="CT46" s="84" t="str">
        <f t="shared" si="24"/>
        <v/>
      </c>
      <c r="CU46" s="84">
        <f>IFERROR(FIND("EMPRESA ESPECIALIZADA EM ATENDIMENTO",consulta_completa__11[[#This Row],[14 - Inst. Atuando no Local]]),0)</f>
        <v>0</v>
      </c>
      <c r="CV46" s="84" t="str">
        <f t="shared" si="25"/>
        <v/>
      </c>
      <c r="CW46" s="84">
        <f>IFERROR(FIND("IBAMA",consulta_completa__11[[#This Row],[14 - Inst. Atuando no Local]]),0)</f>
        <v>0</v>
      </c>
      <c r="CX46" s="84" t="str">
        <f t="shared" si="26"/>
        <v/>
      </c>
      <c r="CY46" s="84" t="str">
        <f>IF(consulta_completa__11[[#This Row],[14 - Inst. Atuando no Local]]="","X","")</f>
        <v/>
      </c>
      <c r="CZ46" s="84">
        <f>IFERROR(FIND("OUTRA (S)",consulta_completa__11[[#This Row],[14 - Inst. Atuando no Local]]),0)</f>
        <v>0</v>
      </c>
      <c r="DA46" s="84" t="str">
        <f t="shared" si="27"/>
        <v/>
      </c>
      <c r="DB46" s="35" t="str">
        <f t="shared" si="28"/>
        <v>Sim</v>
      </c>
      <c r="DC46" s="35" t="str">
        <f t="shared" si="29"/>
        <v>Não</v>
      </c>
      <c r="DD46" s="35" t="str">
        <f t="shared" si="30"/>
        <v>Sim</v>
      </c>
      <c r="DE46" s="87" t="str">
        <f t="shared" si="1"/>
        <v>Sem informação</v>
      </c>
    </row>
    <row r="47" spans="1:109">
      <c r="A47" s="14">
        <v>202511672031</v>
      </c>
      <c r="B47" s="1">
        <v>45673</v>
      </c>
      <c r="C47" t="s">
        <v>644</v>
      </c>
      <c r="D47" t="s">
        <v>645</v>
      </c>
      <c r="E47" t="s">
        <v>286</v>
      </c>
      <c r="F47" t="s">
        <v>112</v>
      </c>
      <c r="G47" t="s">
        <v>646</v>
      </c>
      <c r="H47" t="s">
        <v>647</v>
      </c>
      <c r="I47" t="s">
        <v>648</v>
      </c>
      <c r="J47" t="s">
        <v>113</v>
      </c>
      <c r="K47" t="s">
        <v>114</v>
      </c>
      <c r="L47" t="s">
        <v>114</v>
      </c>
      <c r="M47" t="s">
        <v>649</v>
      </c>
      <c r="N47" t="s">
        <v>650</v>
      </c>
      <c r="O47" t="s">
        <v>239</v>
      </c>
      <c r="P47" t="s">
        <v>142</v>
      </c>
      <c r="Q47" t="s">
        <v>122</v>
      </c>
      <c r="R47" t="s">
        <v>123</v>
      </c>
      <c r="S47" t="s">
        <v>113</v>
      </c>
      <c r="T47" t="s">
        <v>651</v>
      </c>
      <c r="U47" t="s">
        <v>652</v>
      </c>
      <c r="V47" t="s">
        <v>653</v>
      </c>
      <c r="Z47" t="s">
        <v>654</v>
      </c>
      <c r="AA47" t="s">
        <v>655</v>
      </c>
      <c r="AB47" t="s">
        <v>656</v>
      </c>
      <c r="AC47" t="s">
        <v>657</v>
      </c>
      <c r="AD47">
        <v>0</v>
      </c>
      <c r="AE47" t="s">
        <v>658</v>
      </c>
      <c r="AF47" t="s">
        <v>659</v>
      </c>
      <c r="AG47" t="s">
        <v>660</v>
      </c>
      <c r="AH47" t="s">
        <v>131</v>
      </c>
      <c r="AI47" t="s">
        <v>131</v>
      </c>
      <c r="AJ47" t="s">
        <v>132</v>
      </c>
      <c r="AK47" t="s">
        <v>113</v>
      </c>
      <c r="AL47" t="s">
        <v>661</v>
      </c>
      <c r="AM47" t="s">
        <v>662</v>
      </c>
      <c r="AN47" t="s">
        <v>659</v>
      </c>
      <c r="AO47" t="s">
        <v>388</v>
      </c>
      <c r="AP47">
        <v>67998481944</v>
      </c>
      <c r="AQ47" t="s">
        <v>663</v>
      </c>
      <c r="AR47" t="s">
        <v>113</v>
      </c>
      <c r="AS47" t="s">
        <v>113</v>
      </c>
      <c r="AT47" t="s">
        <v>113</v>
      </c>
      <c r="AU47" t="s">
        <v>113</v>
      </c>
      <c r="AW47" t="s">
        <v>113</v>
      </c>
      <c r="AX47" s="82">
        <f>IFERROR(FIND("Óbitos/feridos",consulta_completa__11[[#This Row],[13 - Ocorrências/Ambientes Atingidos]]),0)</f>
        <v>1</v>
      </c>
      <c r="AY47" s="83" t="str">
        <f t="shared" si="2"/>
        <v>X</v>
      </c>
      <c r="AZ47" s="82">
        <f>IFERROR(FIND("População afetada/evacuada",consulta_completa__11[[#This Row],[13 - Ocorrências/Ambientes Atingidos]]),0)</f>
        <v>0</v>
      </c>
      <c r="BA47" s="82" t="str">
        <f t="shared" si="3"/>
        <v/>
      </c>
      <c r="BB47" s="82">
        <f>IFERROR(FIND("Suspensão de abastecimento de água",consulta_completa__11[[#This Row],[13 - Ocorrências/Ambientes Atingidos]]),0)</f>
        <v>0</v>
      </c>
      <c r="BC47" s="83" t="str">
        <f t="shared" si="31"/>
        <v/>
      </c>
      <c r="BD47" s="82">
        <f>IFERROR(FIND("Rio/córrego",consulta_completa__11[[#This Row],[13 - Ocorrências/Ambientes Atingidos]]),0)</f>
        <v>17</v>
      </c>
      <c r="BE47" s="83" t="str">
        <f t="shared" si="4"/>
        <v>X</v>
      </c>
      <c r="BF47" s="82">
        <f>IFERROR(FIND("Lago",consulta_completa__11[[#This Row],[13 - Ocorrências/Ambientes Atingidos]]),0)</f>
        <v>0</v>
      </c>
      <c r="BG47" s="83" t="str">
        <f t="shared" si="5"/>
        <v/>
      </c>
      <c r="BH47" s="82">
        <f>IFERROR(FIND("Mar",consulta_completa__11[[#This Row],[13 - Ocorrências/Ambientes Atingidos]]),0)</f>
        <v>0</v>
      </c>
      <c r="BI47" s="83" t="str">
        <f t="shared" si="6"/>
        <v/>
      </c>
      <c r="BJ47" s="82">
        <f>IFERROR(FIND("Praia",consulta_completa__11[[#This Row],[13 - Ocorrências/Ambientes Atingidos]]),0)</f>
        <v>0</v>
      </c>
      <c r="BK47" s="83" t="str">
        <f t="shared" si="7"/>
        <v/>
      </c>
      <c r="BL47" s="82">
        <f>IFERROR(FIND("Solo",consulta_completa__11[[#This Row],[13 - Ocorrências/Ambientes Atingidos]]),0)</f>
        <v>30</v>
      </c>
      <c r="BM47" s="83" t="str">
        <f t="shared" si="8"/>
        <v>X</v>
      </c>
      <c r="BN47" s="82">
        <f>IFERROR(FIND("Águas subterrâneas",consulta_completa__11[[#This Row],[13 - Ocorrências/Ambientes Atingidos]]),0)</f>
        <v>0</v>
      </c>
      <c r="BO47" s="83" t="str">
        <f t="shared" si="9"/>
        <v/>
      </c>
      <c r="BP47" s="82">
        <f>IFERROR(FIND("Atmosfera",consulta_completa__11[[#This Row],[13 - Ocorrências/Ambientes Atingidos]]),0)</f>
        <v>0</v>
      </c>
      <c r="BQ47" s="83" t="str">
        <f t="shared" si="10"/>
        <v/>
      </c>
      <c r="BR47" s="82">
        <f>IFERROR(FIND("Flora",consulta_completa__11[[#This Row],[13 - Ocorrências/Ambientes Atingidos]]),0)</f>
        <v>0</v>
      </c>
      <c r="BS47" s="83" t="str">
        <f t="shared" si="11"/>
        <v/>
      </c>
      <c r="BT47" s="82">
        <f>IFERROR(FIND("Fauna",consulta_completa__11[[#This Row],[13 - Ocorrências/Ambientes Atingidos]]),0)</f>
        <v>0</v>
      </c>
      <c r="BU47" s="83" t="str">
        <f t="shared" si="12"/>
        <v/>
      </c>
      <c r="BV47" s="82">
        <f>IFERROR(FIND("UC federal",consulta_completa__11[[#This Row],[13 - Ocorrências/Ambientes Atingidos]]),0)</f>
        <v>0</v>
      </c>
      <c r="BW47" s="83" t="str">
        <f t="shared" si="13"/>
        <v/>
      </c>
      <c r="BX47" s="82">
        <f>IFERROR(FIND("UC estadual/municipal",consulta_completa__11[[#This Row],[13 - Ocorrências/Ambientes Atingidos]]),0)</f>
        <v>0</v>
      </c>
      <c r="BY47" s="83" t="str">
        <f t="shared" si="14"/>
        <v/>
      </c>
      <c r="BZ47" s="82">
        <f>IFERROR(FIND("Outro(s)",consulta_completa__11[[#This Row],[13 - Ocorrências/Ambientes Atingidos]]),0)</f>
        <v>0</v>
      </c>
      <c r="CA47" s="83" t="str">
        <f t="shared" si="15"/>
        <v/>
      </c>
      <c r="CB47" s="82">
        <f>IFERROR(FIND("Sem dano",consulta_completa__11[[#This Row],[13 - Ocorrências/Ambientes Atingidos]]),0)</f>
        <v>0</v>
      </c>
      <c r="CC47" s="83" t="str">
        <f t="shared" si="16"/>
        <v/>
      </c>
      <c r="CD47" s="82" t="str">
        <f>IF(consulta_completa__11[[#This Row],[13 - Ocorrências/Ambientes Atingidos]]="","X","")</f>
        <v/>
      </c>
      <c r="CE47" s="84">
        <f>IFERROR(FIND("IBAMA",consulta_completa__11[[#This Row],[14 - Inst. Atuando no Local]]),0)</f>
        <v>0</v>
      </c>
      <c r="CF47" s="84" t="str">
        <f t="shared" si="17"/>
        <v/>
      </c>
      <c r="CG47" s="84">
        <f>IFERROR(FIND("OEMA",consulta_completa__11[[#This Row],[14 - Inst. Atuando no Local]]),0)</f>
        <v>0</v>
      </c>
      <c r="CH47" s="84" t="str">
        <f t="shared" si="18"/>
        <v/>
      </c>
      <c r="CI47" s="84">
        <f>IFERROR(FIND("DEFESA CIVIL",consulta_completa__11[[#This Row],[14 - Inst. Atuando no Local]]),0)</f>
        <v>0</v>
      </c>
      <c r="CJ47" s="84" t="str">
        <f t="shared" si="19"/>
        <v/>
      </c>
      <c r="CK47" s="84">
        <f>IFERROR(FIND("CORPO DE BOMBEIROS",consulta_completa__11[[#This Row],[14 - Inst. Atuando no Local]]),0)</f>
        <v>0</v>
      </c>
      <c r="CL47" s="84" t="str">
        <f t="shared" si="20"/>
        <v/>
      </c>
      <c r="CM47" s="84">
        <f>IFERROR(FIND("POLÍCIA RODOVIÁRIA",consulta_completa__11[[#This Row],[14 - Inst. Atuando no Local]]),0)</f>
        <v>0</v>
      </c>
      <c r="CN47" s="84" t="str">
        <f t="shared" si="21"/>
        <v/>
      </c>
      <c r="CO47" s="84">
        <f>IFERROR(FIND("POLÍCIA MILITAR",consulta_completa__11[[#This Row],[14 - Inst. Atuando no Local]]),0)</f>
        <v>0</v>
      </c>
      <c r="CP47" s="84" t="str">
        <f t="shared" si="22"/>
        <v/>
      </c>
      <c r="CQ47" s="84">
        <f>IFERROR(FIND("POLÍCIA CIVIL",consulta_completa__11[[#This Row],[14 - Inst. Atuando no Local]]),0)</f>
        <v>0</v>
      </c>
      <c r="CR47" s="84" t="str">
        <f t="shared" si="23"/>
        <v/>
      </c>
      <c r="CS47" s="84">
        <f>IFERROR(FIND("MARINHA DO BRASIL",consulta_completa__11[[#This Row],[14 - Inst. Atuando no Local]]),0)</f>
        <v>0</v>
      </c>
      <c r="CT47" s="84" t="str">
        <f t="shared" si="24"/>
        <v/>
      </c>
      <c r="CU47" s="84">
        <f>IFERROR(FIND("EMPRESA ESPECIALIZADA EM ATENDIMENTO",consulta_completa__11[[#This Row],[14 - Inst. Atuando no Local]]),0)</f>
        <v>0</v>
      </c>
      <c r="CV47" s="84" t="str">
        <f t="shared" si="25"/>
        <v/>
      </c>
      <c r="CW47" s="84">
        <f>IFERROR(FIND("IBAMA",consulta_completa__11[[#This Row],[14 - Inst. Atuando no Local]]),0)</f>
        <v>0</v>
      </c>
      <c r="CX47" s="84" t="str">
        <f t="shared" si="26"/>
        <v/>
      </c>
      <c r="CY47" s="84" t="str">
        <f>IF(consulta_completa__11[[#This Row],[14 - Inst. Atuando no Local]]="","X","")</f>
        <v/>
      </c>
      <c r="CZ47" s="84">
        <f>IFERROR(FIND("OUTRA (S)",consulta_completa__11[[#This Row],[14 - Inst. Atuando no Local]]),0)</f>
        <v>0</v>
      </c>
      <c r="DA47" s="84" t="str">
        <f t="shared" si="27"/>
        <v/>
      </c>
      <c r="DB47" s="35" t="str">
        <f t="shared" si="28"/>
        <v>Sim</v>
      </c>
      <c r="DC47" s="35" t="str">
        <f t="shared" si="29"/>
        <v>Não</v>
      </c>
      <c r="DD47" s="35" t="str">
        <f t="shared" si="30"/>
        <v>Sim</v>
      </c>
      <c r="DE47" s="87" t="str">
        <f t="shared" si="1"/>
        <v>Sem informação</v>
      </c>
    </row>
    <row r="48" spans="1:109">
      <c r="A48" s="14">
        <v>202511718036</v>
      </c>
      <c r="B48" s="1">
        <v>45673</v>
      </c>
      <c r="C48" t="s">
        <v>109</v>
      </c>
      <c r="D48" t="s">
        <v>110</v>
      </c>
      <c r="E48" t="s">
        <v>452</v>
      </c>
      <c r="F48" t="s">
        <v>112</v>
      </c>
      <c r="G48" t="s">
        <v>113</v>
      </c>
      <c r="H48" t="s">
        <v>114</v>
      </c>
      <c r="I48" t="s">
        <v>114</v>
      </c>
      <c r="J48" t="s">
        <v>643</v>
      </c>
      <c r="K48" t="s">
        <v>664</v>
      </c>
      <c r="L48" t="s">
        <v>117</v>
      </c>
      <c r="M48" t="s">
        <v>118</v>
      </c>
      <c r="N48" t="s">
        <v>119</v>
      </c>
      <c r="O48" t="s">
        <v>239</v>
      </c>
      <c r="P48" t="s">
        <v>142</v>
      </c>
      <c r="Q48" t="s">
        <v>143</v>
      </c>
      <c r="R48" t="s">
        <v>123</v>
      </c>
      <c r="S48" t="s">
        <v>113</v>
      </c>
      <c r="T48" t="s">
        <v>665</v>
      </c>
      <c r="U48" t="s">
        <v>666</v>
      </c>
      <c r="V48" t="s">
        <v>667</v>
      </c>
      <c r="Z48" t="s">
        <v>409</v>
      </c>
      <c r="AA48" t="s">
        <v>567</v>
      </c>
      <c r="AB48" t="s">
        <v>206</v>
      </c>
      <c r="AC48" t="s">
        <v>262</v>
      </c>
      <c r="AD48">
        <v>0</v>
      </c>
      <c r="AE48" t="s">
        <v>668</v>
      </c>
      <c r="AF48" t="s">
        <v>113</v>
      </c>
      <c r="AG48" t="s">
        <v>113</v>
      </c>
      <c r="AH48" t="s">
        <v>131</v>
      </c>
      <c r="AI48" t="s">
        <v>132</v>
      </c>
      <c r="AJ48" t="s">
        <v>131</v>
      </c>
      <c r="AK48" t="s">
        <v>669</v>
      </c>
      <c r="AL48" t="s">
        <v>670</v>
      </c>
      <c r="AM48" t="s">
        <v>571</v>
      </c>
      <c r="AN48" t="s">
        <v>206</v>
      </c>
      <c r="AO48" t="s">
        <v>113</v>
      </c>
      <c r="AP48">
        <v>2732951305</v>
      </c>
      <c r="AQ48" t="s">
        <v>572</v>
      </c>
      <c r="AR48" t="s">
        <v>113</v>
      </c>
      <c r="AS48" t="s">
        <v>113</v>
      </c>
      <c r="AT48" t="s">
        <v>113</v>
      </c>
      <c r="AU48" t="s">
        <v>113</v>
      </c>
      <c r="AW48" t="s">
        <v>113</v>
      </c>
      <c r="AX48" s="82">
        <f>IFERROR(FIND("Óbitos/feridos",consulta_completa__11[[#This Row],[13 - Ocorrências/Ambientes Atingidos]]),0)</f>
        <v>0</v>
      </c>
      <c r="AY48" s="83" t="str">
        <f t="shared" si="2"/>
        <v/>
      </c>
      <c r="AZ48" s="82">
        <f>IFERROR(FIND("População afetada/evacuada",consulta_completa__11[[#This Row],[13 - Ocorrências/Ambientes Atingidos]]),0)</f>
        <v>0</v>
      </c>
      <c r="BA48" s="82" t="str">
        <f t="shared" si="3"/>
        <v/>
      </c>
      <c r="BB48" s="82">
        <f>IFERROR(FIND("Suspensão de abastecimento de água",consulta_completa__11[[#This Row],[13 - Ocorrências/Ambientes Atingidos]]),0)</f>
        <v>0</v>
      </c>
      <c r="BC48" s="83" t="str">
        <f t="shared" si="31"/>
        <v/>
      </c>
      <c r="BD48" s="82">
        <f>IFERROR(FIND("Rio/córrego",consulta_completa__11[[#This Row],[13 - Ocorrências/Ambientes Atingidos]]),0)</f>
        <v>0</v>
      </c>
      <c r="BE48" s="83" t="str">
        <f t="shared" si="4"/>
        <v/>
      </c>
      <c r="BF48" s="82">
        <f>IFERROR(FIND("Lago",consulta_completa__11[[#This Row],[13 - Ocorrências/Ambientes Atingidos]]),0)</f>
        <v>0</v>
      </c>
      <c r="BG48" s="83" t="str">
        <f t="shared" si="5"/>
        <v/>
      </c>
      <c r="BH48" s="82">
        <f>IFERROR(FIND("Mar",consulta_completa__11[[#This Row],[13 - Ocorrências/Ambientes Atingidos]]),0)</f>
        <v>1</v>
      </c>
      <c r="BI48" s="83" t="str">
        <f t="shared" si="6"/>
        <v>X</v>
      </c>
      <c r="BJ48" s="82">
        <f>IFERROR(FIND("Praia",consulta_completa__11[[#This Row],[13 - Ocorrências/Ambientes Atingidos]]),0)</f>
        <v>0</v>
      </c>
      <c r="BK48" s="83" t="str">
        <f t="shared" si="7"/>
        <v/>
      </c>
      <c r="BL48" s="82">
        <f>IFERROR(FIND("Solo",consulta_completa__11[[#This Row],[13 - Ocorrências/Ambientes Atingidos]]),0)</f>
        <v>0</v>
      </c>
      <c r="BM48" s="83" t="str">
        <f t="shared" si="8"/>
        <v/>
      </c>
      <c r="BN48" s="82">
        <f>IFERROR(FIND("Águas subterrâneas",consulta_completa__11[[#This Row],[13 - Ocorrências/Ambientes Atingidos]]),0)</f>
        <v>0</v>
      </c>
      <c r="BO48" s="83" t="str">
        <f t="shared" si="9"/>
        <v/>
      </c>
      <c r="BP48" s="82">
        <f>IFERROR(FIND("Atmosfera",consulta_completa__11[[#This Row],[13 - Ocorrências/Ambientes Atingidos]]),0)</f>
        <v>0</v>
      </c>
      <c r="BQ48" s="83" t="str">
        <f t="shared" si="10"/>
        <v/>
      </c>
      <c r="BR48" s="82">
        <f>IFERROR(FIND("Flora",consulta_completa__11[[#This Row],[13 - Ocorrências/Ambientes Atingidos]]),0)</f>
        <v>0</v>
      </c>
      <c r="BS48" s="83" t="str">
        <f t="shared" si="11"/>
        <v/>
      </c>
      <c r="BT48" s="82">
        <f>IFERROR(FIND("Fauna",consulta_completa__11[[#This Row],[13 - Ocorrências/Ambientes Atingidos]]),0)</f>
        <v>0</v>
      </c>
      <c r="BU48" s="83" t="str">
        <f t="shared" si="12"/>
        <v/>
      </c>
      <c r="BV48" s="82">
        <f>IFERROR(FIND("UC federal",consulta_completa__11[[#This Row],[13 - Ocorrências/Ambientes Atingidos]]),0)</f>
        <v>0</v>
      </c>
      <c r="BW48" s="83" t="str">
        <f t="shared" si="13"/>
        <v/>
      </c>
      <c r="BX48" s="82">
        <f>IFERROR(FIND("UC estadual/municipal",consulta_completa__11[[#This Row],[13 - Ocorrências/Ambientes Atingidos]]),0)</f>
        <v>0</v>
      </c>
      <c r="BY48" s="83" t="str">
        <f t="shared" si="14"/>
        <v/>
      </c>
      <c r="BZ48" s="82">
        <f>IFERROR(FIND("Outro(s)",consulta_completa__11[[#This Row],[13 - Ocorrências/Ambientes Atingidos]]),0)</f>
        <v>0</v>
      </c>
      <c r="CA48" s="83" t="str">
        <f t="shared" si="15"/>
        <v/>
      </c>
      <c r="CB48" s="82">
        <f>IFERROR(FIND("Sem dano",consulta_completa__11[[#This Row],[13 - Ocorrências/Ambientes Atingidos]]),0)</f>
        <v>0</v>
      </c>
      <c r="CC48" s="83" t="str">
        <f t="shared" si="16"/>
        <v/>
      </c>
      <c r="CD48" s="82" t="str">
        <f>IF(consulta_completa__11[[#This Row],[13 - Ocorrências/Ambientes Atingidos]]="","X","")</f>
        <v/>
      </c>
      <c r="CE48" s="84">
        <f>IFERROR(FIND("IBAMA",consulta_completa__11[[#This Row],[14 - Inst. Atuando no Local]]),0)</f>
        <v>0</v>
      </c>
      <c r="CF48" s="84" t="str">
        <f t="shared" si="17"/>
        <v/>
      </c>
      <c r="CG48" s="84">
        <f>IFERROR(FIND("OEMA",consulta_completa__11[[#This Row],[14 - Inst. Atuando no Local]]),0)</f>
        <v>0</v>
      </c>
      <c r="CH48" s="84" t="str">
        <f t="shared" si="18"/>
        <v/>
      </c>
      <c r="CI48" s="84">
        <f>IFERROR(FIND("DEFESA CIVIL",consulta_completa__11[[#This Row],[14 - Inst. Atuando no Local]]),0)</f>
        <v>0</v>
      </c>
      <c r="CJ48" s="84" t="str">
        <f t="shared" si="19"/>
        <v/>
      </c>
      <c r="CK48" s="84">
        <f>IFERROR(FIND("CORPO DE BOMBEIROS",consulta_completa__11[[#This Row],[14 - Inst. Atuando no Local]]),0)</f>
        <v>0</v>
      </c>
      <c r="CL48" s="84" t="str">
        <f t="shared" si="20"/>
        <v/>
      </c>
      <c r="CM48" s="84">
        <f>IFERROR(FIND("POLÍCIA RODOVIÁRIA",consulta_completa__11[[#This Row],[14 - Inst. Atuando no Local]]),0)</f>
        <v>0</v>
      </c>
      <c r="CN48" s="84" t="str">
        <f t="shared" si="21"/>
        <v/>
      </c>
      <c r="CO48" s="84">
        <f>IFERROR(FIND("POLÍCIA MILITAR",consulta_completa__11[[#This Row],[14 - Inst. Atuando no Local]]),0)</f>
        <v>0</v>
      </c>
      <c r="CP48" s="84" t="str">
        <f t="shared" si="22"/>
        <v/>
      </c>
      <c r="CQ48" s="84">
        <f>IFERROR(FIND("POLÍCIA CIVIL",consulta_completa__11[[#This Row],[14 - Inst. Atuando no Local]]),0)</f>
        <v>0</v>
      </c>
      <c r="CR48" s="84" t="str">
        <f t="shared" si="23"/>
        <v/>
      </c>
      <c r="CS48" s="84">
        <f>IFERROR(FIND("MARINHA DO BRASIL",consulta_completa__11[[#This Row],[14 - Inst. Atuando no Local]]),0)</f>
        <v>0</v>
      </c>
      <c r="CT48" s="84" t="str">
        <f t="shared" si="24"/>
        <v/>
      </c>
      <c r="CU48" s="84">
        <f>IFERROR(FIND("EMPRESA ESPECIALIZADA EM ATENDIMENTO",consulta_completa__11[[#This Row],[14 - Inst. Atuando no Local]]),0)</f>
        <v>0</v>
      </c>
      <c r="CV48" s="84" t="str">
        <f t="shared" si="25"/>
        <v/>
      </c>
      <c r="CW48" s="84">
        <f>IFERROR(FIND("IBAMA",consulta_completa__11[[#This Row],[14 - Inst. Atuando no Local]]),0)</f>
        <v>0</v>
      </c>
      <c r="CX48" s="84" t="str">
        <f t="shared" si="26"/>
        <v/>
      </c>
      <c r="CY48" s="84" t="str">
        <f>IF(consulta_completa__11[[#This Row],[14 - Inst. Atuando no Local]]="","X","")</f>
        <v/>
      </c>
      <c r="CZ48" s="84">
        <f>IFERROR(FIND("OUTRA (S)",consulta_completa__11[[#This Row],[14 - Inst. Atuando no Local]]),0)</f>
        <v>0</v>
      </c>
      <c r="DA48" s="84" t="str">
        <f t="shared" si="27"/>
        <v/>
      </c>
      <c r="DB48" s="35" t="str">
        <f t="shared" si="28"/>
        <v>Sim</v>
      </c>
      <c r="DC48" s="35" t="str">
        <f t="shared" si="29"/>
        <v>Não</v>
      </c>
      <c r="DD48" s="35" t="str">
        <f t="shared" si="30"/>
        <v>Sim</v>
      </c>
      <c r="DE48" s="87" t="str">
        <f t="shared" si="1"/>
        <v>Sem informação</v>
      </c>
    </row>
    <row r="49" spans="1:109">
      <c r="A49" s="14">
        <v>202511732434</v>
      </c>
      <c r="B49" s="1">
        <v>45673</v>
      </c>
      <c r="C49" t="s">
        <v>671</v>
      </c>
      <c r="D49" t="s">
        <v>672</v>
      </c>
      <c r="E49" t="s">
        <v>162</v>
      </c>
      <c r="F49" t="s">
        <v>163</v>
      </c>
      <c r="G49" t="s">
        <v>113</v>
      </c>
      <c r="H49" t="s">
        <v>114</v>
      </c>
      <c r="I49" t="s">
        <v>114</v>
      </c>
      <c r="J49" t="s">
        <v>365</v>
      </c>
      <c r="K49" t="s">
        <v>673</v>
      </c>
      <c r="L49" t="s">
        <v>166</v>
      </c>
      <c r="M49" t="s">
        <v>140</v>
      </c>
      <c r="N49" t="s">
        <v>119</v>
      </c>
      <c r="O49" t="s">
        <v>120</v>
      </c>
      <c r="P49" t="s">
        <v>142</v>
      </c>
      <c r="Q49" t="s">
        <v>122</v>
      </c>
      <c r="R49" t="s">
        <v>123</v>
      </c>
      <c r="S49" t="s">
        <v>113</v>
      </c>
      <c r="T49" t="s">
        <v>113</v>
      </c>
      <c r="U49" t="s">
        <v>674</v>
      </c>
      <c r="V49" t="s">
        <v>675</v>
      </c>
      <c r="Z49" t="s">
        <v>676</v>
      </c>
      <c r="AA49" t="s">
        <v>370</v>
      </c>
      <c r="AB49" t="s">
        <v>172</v>
      </c>
      <c r="AC49" t="s">
        <v>173</v>
      </c>
      <c r="AD49">
        <v>1</v>
      </c>
      <c r="AE49" t="s">
        <v>371</v>
      </c>
      <c r="AF49" t="s">
        <v>113</v>
      </c>
      <c r="AG49" t="s">
        <v>113</v>
      </c>
      <c r="AH49" t="s">
        <v>131</v>
      </c>
      <c r="AI49" t="s">
        <v>132</v>
      </c>
      <c r="AJ49" t="s">
        <v>131</v>
      </c>
      <c r="AK49" t="s">
        <v>372</v>
      </c>
      <c r="AL49" t="s">
        <v>113</v>
      </c>
      <c r="AM49" t="s">
        <v>176</v>
      </c>
      <c r="AN49" t="s">
        <v>172</v>
      </c>
      <c r="AO49" t="s">
        <v>225</v>
      </c>
      <c r="AP49">
        <v>41988207121</v>
      </c>
      <c r="AQ49" t="s">
        <v>178</v>
      </c>
      <c r="AR49" t="s">
        <v>113</v>
      </c>
      <c r="AS49" t="s">
        <v>113</v>
      </c>
      <c r="AT49" t="s">
        <v>113</v>
      </c>
      <c r="AU49" t="s">
        <v>113</v>
      </c>
      <c r="AW49" t="s">
        <v>113</v>
      </c>
      <c r="AX49" s="82">
        <f>IFERROR(FIND("Óbitos/feridos",consulta_completa__11[[#This Row],[13 - Ocorrências/Ambientes Atingidos]]),0)</f>
        <v>0</v>
      </c>
      <c r="AY49" s="83" t="str">
        <f t="shared" si="2"/>
        <v/>
      </c>
      <c r="AZ49" s="82">
        <f>IFERROR(FIND("População afetada/evacuada",consulta_completa__11[[#This Row],[13 - Ocorrências/Ambientes Atingidos]]),0)</f>
        <v>0</v>
      </c>
      <c r="BA49" s="82" t="str">
        <f t="shared" si="3"/>
        <v/>
      </c>
      <c r="BB49" s="82">
        <f>IFERROR(FIND("Suspensão de abastecimento de água",consulta_completa__11[[#This Row],[13 - Ocorrências/Ambientes Atingidos]]),0)</f>
        <v>0</v>
      </c>
      <c r="BC49" s="83" t="str">
        <f t="shared" si="31"/>
        <v/>
      </c>
      <c r="BD49" s="82">
        <f>IFERROR(FIND("Rio/córrego",consulta_completa__11[[#This Row],[13 - Ocorrências/Ambientes Atingidos]]),0)</f>
        <v>0</v>
      </c>
      <c r="BE49" s="83" t="str">
        <f t="shared" si="4"/>
        <v/>
      </c>
      <c r="BF49" s="82">
        <f>IFERROR(FIND("Lago",consulta_completa__11[[#This Row],[13 - Ocorrências/Ambientes Atingidos]]),0)</f>
        <v>0</v>
      </c>
      <c r="BG49" s="83" t="str">
        <f t="shared" si="5"/>
        <v/>
      </c>
      <c r="BH49" s="82">
        <f>IFERROR(FIND("Mar",consulta_completa__11[[#This Row],[13 - Ocorrências/Ambientes Atingidos]]),0)</f>
        <v>0</v>
      </c>
      <c r="BI49" s="83" t="str">
        <f t="shared" si="6"/>
        <v/>
      </c>
      <c r="BJ49" s="82">
        <f>IFERROR(FIND("Praia",consulta_completa__11[[#This Row],[13 - Ocorrências/Ambientes Atingidos]]),0)</f>
        <v>0</v>
      </c>
      <c r="BK49" s="83" t="str">
        <f t="shared" si="7"/>
        <v/>
      </c>
      <c r="BL49" s="82">
        <f>IFERROR(FIND("Solo",consulta_completa__11[[#This Row],[13 - Ocorrências/Ambientes Atingidos]]),0)</f>
        <v>1</v>
      </c>
      <c r="BM49" s="83" t="str">
        <f t="shared" si="8"/>
        <v>X</v>
      </c>
      <c r="BN49" s="82">
        <f>IFERROR(FIND("Águas subterrâneas",consulta_completa__11[[#This Row],[13 - Ocorrências/Ambientes Atingidos]]),0)</f>
        <v>0</v>
      </c>
      <c r="BO49" s="83" t="str">
        <f t="shared" si="9"/>
        <v/>
      </c>
      <c r="BP49" s="82">
        <f>IFERROR(FIND("Atmosfera",consulta_completa__11[[#This Row],[13 - Ocorrências/Ambientes Atingidos]]),0)</f>
        <v>0</v>
      </c>
      <c r="BQ49" s="83" t="str">
        <f t="shared" si="10"/>
        <v/>
      </c>
      <c r="BR49" s="82">
        <f>IFERROR(FIND("Flora",consulta_completa__11[[#This Row],[13 - Ocorrências/Ambientes Atingidos]]),0)</f>
        <v>0</v>
      </c>
      <c r="BS49" s="83" t="str">
        <f t="shared" si="11"/>
        <v/>
      </c>
      <c r="BT49" s="82">
        <f>IFERROR(FIND("Fauna",consulta_completa__11[[#This Row],[13 - Ocorrências/Ambientes Atingidos]]),0)</f>
        <v>0</v>
      </c>
      <c r="BU49" s="83" t="str">
        <f t="shared" si="12"/>
        <v/>
      </c>
      <c r="BV49" s="82">
        <f>IFERROR(FIND("UC federal",consulta_completa__11[[#This Row],[13 - Ocorrências/Ambientes Atingidos]]),0)</f>
        <v>0</v>
      </c>
      <c r="BW49" s="83" t="str">
        <f t="shared" si="13"/>
        <v/>
      </c>
      <c r="BX49" s="82">
        <f>IFERROR(FIND("UC estadual/municipal",consulta_completa__11[[#This Row],[13 - Ocorrências/Ambientes Atingidos]]),0)</f>
        <v>0</v>
      </c>
      <c r="BY49" s="83" t="str">
        <f t="shared" si="14"/>
        <v/>
      </c>
      <c r="BZ49" s="82">
        <f>IFERROR(FIND("Outro(s)",consulta_completa__11[[#This Row],[13 - Ocorrências/Ambientes Atingidos]]),0)</f>
        <v>0</v>
      </c>
      <c r="CA49" s="83" t="str">
        <f t="shared" si="15"/>
        <v/>
      </c>
      <c r="CB49" s="82">
        <f>IFERROR(FIND("Sem dano",consulta_completa__11[[#This Row],[13 - Ocorrências/Ambientes Atingidos]]),0)</f>
        <v>0</v>
      </c>
      <c r="CC49" s="83" t="str">
        <f t="shared" si="16"/>
        <v/>
      </c>
      <c r="CD49" s="82" t="str">
        <f>IF(consulta_completa__11[[#This Row],[13 - Ocorrências/Ambientes Atingidos]]="","X","")</f>
        <v/>
      </c>
      <c r="CE49" s="84">
        <f>IFERROR(FIND("IBAMA",consulta_completa__11[[#This Row],[14 - Inst. Atuando no Local]]),0)</f>
        <v>0</v>
      </c>
      <c r="CF49" s="84" t="str">
        <f t="shared" si="17"/>
        <v/>
      </c>
      <c r="CG49" s="84">
        <f>IFERROR(FIND("OEMA",consulta_completa__11[[#This Row],[14 - Inst. Atuando no Local]]),0)</f>
        <v>0</v>
      </c>
      <c r="CH49" s="84" t="str">
        <f t="shared" si="18"/>
        <v/>
      </c>
      <c r="CI49" s="84">
        <f>IFERROR(FIND("DEFESA CIVIL",consulta_completa__11[[#This Row],[14 - Inst. Atuando no Local]]),0)</f>
        <v>0</v>
      </c>
      <c r="CJ49" s="84" t="str">
        <f t="shared" si="19"/>
        <v/>
      </c>
      <c r="CK49" s="84">
        <f>IFERROR(FIND("CORPO DE BOMBEIROS",consulta_completa__11[[#This Row],[14 - Inst. Atuando no Local]]),0)</f>
        <v>0</v>
      </c>
      <c r="CL49" s="84" t="str">
        <f t="shared" si="20"/>
        <v/>
      </c>
      <c r="CM49" s="84">
        <f>IFERROR(FIND("POLÍCIA RODOVIÁRIA",consulta_completa__11[[#This Row],[14 - Inst. Atuando no Local]]),0)</f>
        <v>0</v>
      </c>
      <c r="CN49" s="84" t="str">
        <f t="shared" si="21"/>
        <v/>
      </c>
      <c r="CO49" s="84">
        <f>IFERROR(FIND("POLÍCIA MILITAR",consulta_completa__11[[#This Row],[14 - Inst. Atuando no Local]]),0)</f>
        <v>0</v>
      </c>
      <c r="CP49" s="84" t="str">
        <f t="shared" si="22"/>
        <v/>
      </c>
      <c r="CQ49" s="84">
        <f>IFERROR(FIND("POLÍCIA CIVIL",consulta_completa__11[[#This Row],[14 - Inst. Atuando no Local]]),0)</f>
        <v>0</v>
      </c>
      <c r="CR49" s="84" t="str">
        <f t="shared" si="23"/>
        <v/>
      </c>
      <c r="CS49" s="84">
        <f>IFERROR(FIND("MARINHA DO BRASIL",consulta_completa__11[[#This Row],[14 - Inst. Atuando no Local]]),0)</f>
        <v>0</v>
      </c>
      <c r="CT49" s="84" t="str">
        <f t="shared" si="24"/>
        <v/>
      </c>
      <c r="CU49" s="84">
        <f>IFERROR(FIND("EMPRESA ESPECIALIZADA EM ATENDIMENTO",consulta_completa__11[[#This Row],[14 - Inst. Atuando no Local]]),0)</f>
        <v>0</v>
      </c>
      <c r="CV49" s="84" t="str">
        <f t="shared" si="25"/>
        <v/>
      </c>
      <c r="CW49" s="84">
        <f>IFERROR(FIND("IBAMA",consulta_completa__11[[#This Row],[14 - Inst. Atuando no Local]]),0)</f>
        <v>0</v>
      </c>
      <c r="CX49" s="84" t="str">
        <f t="shared" si="26"/>
        <v/>
      </c>
      <c r="CY49" s="84" t="str">
        <f>IF(consulta_completa__11[[#This Row],[14 - Inst. Atuando no Local]]="","X","")</f>
        <v/>
      </c>
      <c r="CZ49" s="84">
        <f>IFERROR(FIND("OUTRA (S)",consulta_completa__11[[#This Row],[14 - Inst. Atuando no Local]]),0)</f>
        <v>0</v>
      </c>
      <c r="DA49" s="84" t="str">
        <f t="shared" si="27"/>
        <v/>
      </c>
      <c r="DB49" s="35" t="str">
        <f t="shared" si="28"/>
        <v>Sim</v>
      </c>
      <c r="DC49" s="35" t="str">
        <f t="shared" si="29"/>
        <v>Não</v>
      </c>
      <c r="DD49" s="35" t="str">
        <f t="shared" si="30"/>
        <v>Sim</v>
      </c>
      <c r="DE49" s="87" t="str">
        <f t="shared" si="1"/>
        <v>Federal</v>
      </c>
    </row>
    <row r="50" spans="1:109">
      <c r="A50" s="14">
        <v>202511736001</v>
      </c>
      <c r="B50" s="1">
        <v>45673</v>
      </c>
      <c r="C50" t="s">
        <v>677</v>
      </c>
      <c r="D50" t="s">
        <v>180</v>
      </c>
      <c r="E50" t="s">
        <v>286</v>
      </c>
      <c r="F50" t="s">
        <v>112</v>
      </c>
      <c r="G50" t="s">
        <v>678</v>
      </c>
      <c r="H50" t="s">
        <v>679</v>
      </c>
      <c r="I50" t="s">
        <v>648</v>
      </c>
      <c r="J50" t="s">
        <v>113</v>
      </c>
      <c r="K50" t="s">
        <v>114</v>
      </c>
      <c r="L50" t="s">
        <v>114</v>
      </c>
      <c r="M50" t="s">
        <v>140</v>
      </c>
      <c r="N50" t="s">
        <v>680</v>
      </c>
      <c r="O50" t="s">
        <v>120</v>
      </c>
      <c r="P50" t="s">
        <v>142</v>
      </c>
      <c r="Q50" t="s">
        <v>122</v>
      </c>
      <c r="R50" t="s">
        <v>123</v>
      </c>
      <c r="S50" t="s">
        <v>113</v>
      </c>
      <c r="T50" t="s">
        <v>681</v>
      </c>
      <c r="U50" t="s">
        <v>682</v>
      </c>
      <c r="V50" t="s">
        <v>683</v>
      </c>
      <c r="Z50" t="s">
        <v>684</v>
      </c>
      <c r="AA50" t="s">
        <v>685</v>
      </c>
      <c r="AB50" t="s">
        <v>686</v>
      </c>
      <c r="AC50" t="s">
        <v>687</v>
      </c>
      <c r="AD50">
        <v>0</v>
      </c>
      <c r="AE50" t="s">
        <v>688</v>
      </c>
      <c r="AF50" t="s">
        <v>689</v>
      </c>
      <c r="AG50" t="s">
        <v>690</v>
      </c>
      <c r="AH50" t="s">
        <v>131</v>
      </c>
      <c r="AI50" t="s">
        <v>131</v>
      </c>
      <c r="AJ50" t="s">
        <v>132</v>
      </c>
      <c r="AK50" t="s">
        <v>113</v>
      </c>
      <c r="AL50" t="s">
        <v>691</v>
      </c>
      <c r="AM50" t="s">
        <v>692</v>
      </c>
      <c r="AN50" t="s">
        <v>693</v>
      </c>
      <c r="AO50" t="s">
        <v>694</v>
      </c>
      <c r="AP50">
        <v>6236238900</v>
      </c>
      <c r="AQ50" t="s">
        <v>695</v>
      </c>
      <c r="AR50" t="s">
        <v>113</v>
      </c>
      <c r="AS50" t="s">
        <v>113</v>
      </c>
      <c r="AT50" t="s">
        <v>113</v>
      </c>
      <c r="AU50" t="s">
        <v>113</v>
      </c>
      <c r="AW50" t="s">
        <v>113</v>
      </c>
      <c r="AX50" s="82">
        <f>IFERROR(FIND("Óbitos/feridos",consulta_completa__11[[#This Row],[13 - Ocorrências/Ambientes Atingidos]]),0)</f>
        <v>0</v>
      </c>
      <c r="AY50" s="83" t="str">
        <f t="shared" si="2"/>
        <v/>
      </c>
      <c r="AZ50" s="82">
        <f>IFERROR(FIND("População afetada/evacuada",consulta_completa__11[[#This Row],[13 - Ocorrências/Ambientes Atingidos]]),0)</f>
        <v>0</v>
      </c>
      <c r="BA50" s="82" t="str">
        <f t="shared" si="3"/>
        <v/>
      </c>
      <c r="BB50" s="82">
        <f>IFERROR(FIND("Suspensão de abastecimento de água",consulta_completa__11[[#This Row],[13 - Ocorrências/Ambientes Atingidos]]),0)</f>
        <v>0</v>
      </c>
      <c r="BC50" s="83" t="str">
        <f t="shared" si="31"/>
        <v/>
      </c>
      <c r="BD50" s="82">
        <f>IFERROR(FIND("Rio/córrego",consulta_completa__11[[#This Row],[13 - Ocorrências/Ambientes Atingidos]]),0)</f>
        <v>0</v>
      </c>
      <c r="BE50" s="83" t="str">
        <f t="shared" si="4"/>
        <v/>
      </c>
      <c r="BF50" s="82">
        <f>IFERROR(FIND("Lago",consulta_completa__11[[#This Row],[13 - Ocorrências/Ambientes Atingidos]]),0)</f>
        <v>0</v>
      </c>
      <c r="BG50" s="83" t="str">
        <f t="shared" si="5"/>
        <v/>
      </c>
      <c r="BH50" s="82">
        <f>IFERROR(FIND("Mar",consulta_completa__11[[#This Row],[13 - Ocorrências/Ambientes Atingidos]]),0)</f>
        <v>0</v>
      </c>
      <c r="BI50" s="83" t="str">
        <f t="shared" si="6"/>
        <v/>
      </c>
      <c r="BJ50" s="82">
        <f>IFERROR(FIND("Praia",consulta_completa__11[[#This Row],[13 - Ocorrências/Ambientes Atingidos]]),0)</f>
        <v>0</v>
      </c>
      <c r="BK50" s="83" t="str">
        <f t="shared" si="7"/>
        <v/>
      </c>
      <c r="BL50" s="82">
        <f>IFERROR(FIND("Solo",consulta_completa__11[[#This Row],[13 - Ocorrências/Ambientes Atingidos]]),0)</f>
        <v>1</v>
      </c>
      <c r="BM50" s="83" t="str">
        <f t="shared" si="8"/>
        <v>X</v>
      </c>
      <c r="BN50" s="82">
        <f>IFERROR(FIND("Águas subterrâneas",consulta_completa__11[[#This Row],[13 - Ocorrências/Ambientes Atingidos]]),0)</f>
        <v>0</v>
      </c>
      <c r="BO50" s="83" t="str">
        <f t="shared" si="9"/>
        <v/>
      </c>
      <c r="BP50" s="82">
        <f>IFERROR(FIND("Atmosfera",consulta_completa__11[[#This Row],[13 - Ocorrências/Ambientes Atingidos]]),0)</f>
        <v>0</v>
      </c>
      <c r="BQ50" s="83" t="str">
        <f t="shared" si="10"/>
        <v/>
      </c>
      <c r="BR50" s="82">
        <f>IFERROR(FIND("Flora",consulta_completa__11[[#This Row],[13 - Ocorrências/Ambientes Atingidos]]),0)</f>
        <v>0</v>
      </c>
      <c r="BS50" s="83" t="str">
        <f t="shared" si="11"/>
        <v/>
      </c>
      <c r="BT50" s="82">
        <f>IFERROR(FIND("Fauna",consulta_completa__11[[#This Row],[13 - Ocorrências/Ambientes Atingidos]]),0)</f>
        <v>0</v>
      </c>
      <c r="BU50" s="83" t="str">
        <f t="shared" si="12"/>
        <v/>
      </c>
      <c r="BV50" s="82">
        <f>IFERROR(FIND("UC federal",consulta_completa__11[[#This Row],[13 - Ocorrências/Ambientes Atingidos]]),0)</f>
        <v>0</v>
      </c>
      <c r="BW50" s="83" t="str">
        <f t="shared" si="13"/>
        <v/>
      </c>
      <c r="BX50" s="82">
        <f>IFERROR(FIND("UC estadual/municipal",consulta_completa__11[[#This Row],[13 - Ocorrências/Ambientes Atingidos]]),0)</f>
        <v>0</v>
      </c>
      <c r="BY50" s="83" t="str">
        <f t="shared" si="14"/>
        <v/>
      </c>
      <c r="BZ50" s="82">
        <f>IFERROR(FIND("Outro(s)",consulta_completa__11[[#This Row],[13 - Ocorrências/Ambientes Atingidos]]),0)</f>
        <v>0</v>
      </c>
      <c r="CA50" s="83" t="str">
        <f t="shared" si="15"/>
        <v/>
      </c>
      <c r="CB50" s="82">
        <f>IFERROR(FIND("Sem dano",consulta_completa__11[[#This Row],[13 - Ocorrências/Ambientes Atingidos]]),0)</f>
        <v>0</v>
      </c>
      <c r="CC50" s="83" t="str">
        <f t="shared" si="16"/>
        <v/>
      </c>
      <c r="CD50" s="82" t="str">
        <f>IF(consulta_completa__11[[#This Row],[13 - Ocorrências/Ambientes Atingidos]]="","X","")</f>
        <v/>
      </c>
      <c r="CE50" s="84">
        <f>IFERROR(FIND("IBAMA",consulta_completa__11[[#This Row],[14 - Inst. Atuando no Local]]),0)</f>
        <v>0</v>
      </c>
      <c r="CF50" s="84" t="str">
        <f t="shared" si="17"/>
        <v/>
      </c>
      <c r="CG50" s="84">
        <f>IFERROR(FIND("OEMA",consulta_completa__11[[#This Row],[14 - Inst. Atuando no Local]]),0)</f>
        <v>0</v>
      </c>
      <c r="CH50" s="84" t="str">
        <f t="shared" si="18"/>
        <v/>
      </c>
      <c r="CI50" s="84">
        <f>IFERROR(FIND("DEFESA CIVIL",consulta_completa__11[[#This Row],[14 - Inst. Atuando no Local]]),0)</f>
        <v>0</v>
      </c>
      <c r="CJ50" s="84" t="str">
        <f t="shared" si="19"/>
        <v/>
      </c>
      <c r="CK50" s="84">
        <f>IFERROR(FIND("CORPO DE BOMBEIROS",consulta_completa__11[[#This Row],[14 - Inst. Atuando no Local]]),0)</f>
        <v>0</v>
      </c>
      <c r="CL50" s="84" t="str">
        <f t="shared" si="20"/>
        <v/>
      </c>
      <c r="CM50" s="84">
        <f>IFERROR(FIND("POLÍCIA RODOVIÁRIA",consulta_completa__11[[#This Row],[14 - Inst. Atuando no Local]]),0)</f>
        <v>0</v>
      </c>
      <c r="CN50" s="84" t="str">
        <f t="shared" si="21"/>
        <v/>
      </c>
      <c r="CO50" s="84">
        <f>IFERROR(FIND("POLÍCIA MILITAR",consulta_completa__11[[#This Row],[14 - Inst. Atuando no Local]]),0)</f>
        <v>0</v>
      </c>
      <c r="CP50" s="84" t="str">
        <f t="shared" si="22"/>
        <v/>
      </c>
      <c r="CQ50" s="84">
        <f>IFERROR(FIND("POLÍCIA CIVIL",consulta_completa__11[[#This Row],[14 - Inst. Atuando no Local]]),0)</f>
        <v>0</v>
      </c>
      <c r="CR50" s="84" t="str">
        <f t="shared" si="23"/>
        <v/>
      </c>
      <c r="CS50" s="84">
        <f>IFERROR(FIND("MARINHA DO BRASIL",consulta_completa__11[[#This Row],[14 - Inst. Atuando no Local]]),0)</f>
        <v>0</v>
      </c>
      <c r="CT50" s="84" t="str">
        <f t="shared" si="24"/>
        <v/>
      </c>
      <c r="CU50" s="84">
        <f>IFERROR(FIND("EMPRESA ESPECIALIZADA EM ATENDIMENTO",consulta_completa__11[[#This Row],[14 - Inst. Atuando no Local]]),0)</f>
        <v>0</v>
      </c>
      <c r="CV50" s="84" t="str">
        <f t="shared" si="25"/>
        <v/>
      </c>
      <c r="CW50" s="84">
        <f>IFERROR(FIND("IBAMA",consulta_completa__11[[#This Row],[14 - Inst. Atuando no Local]]),0)</f>
        <v>0</v>
      </c>
      <c r="CX50" s="84" t="str">
        <f t="shared" si="26"/>
        <v/>
      </c>
      <c r="CY50" s="84" t="str">
        <f>IF(consulta_completa__11[[#This Row],[14 - Inst. Atuando no Local]]="","X","")</f>
        <v/>
      </c>
      <c r="CZ50" s="84">
        <f>IFERROR(FIND("OUTRA (S)",consulta_completa__11[[#This Row],[14 - Inst. Atuando no Local]]),0)</f>
        <v>0</v>
      </c>
      <c r="DA50" s="84" t="str">
        <f t="shared" si="27"/>
        <v/>
      </c>
      <c r="DB50" s="35" t="str">
        <f t="shared" si="28"/>
        <v>Sim</v>
      </c>
      <c r="DC50" s="35" t="str">
        <f t="shared" si="29"/>
        <v>Não</v>
      </c>
      <c r="DD50" s="35" t="str">
        <f t="shared" si="30"/>
        <v>Sim</v>
      </c>
      <c r="DE50" s="87" t="str">
        <f t="shared" si="1"/>
        <v>Sem informação</v>
      </c>
    </row>
    <row r="51" spans="1:109">
      <c r="A51" s="14">
        <v>202511754053</v>
      </c>
      <c r="B51" s="1">
        <v>45673</v>
      </c>
      <c r="C51" t="s">
        <v>561</v>
      </c>
      <c r="D51" t="s">
        <v>212</v>
      </c>
      <c r="E51" t="s">
        <v>452</v>
      </c>
      <c r="F51" t="s">
        <v>112</v>
      </c>
      <c r="G51" t="s">
        <v>696</v>
      </c>
      <c r="H51" t="s">
        <v>697</v>
      </c>
      <c r="I51" t="s">
        <v>648</v>
      </c>
      <c r="J51" t="s">
        <v>113</v>
      </c>
      <c r="K51" t="s">
        <v>114</v>
      </c>
      <c r="L51" t="s">
        <v>114</v>
      </c>
      <c r="M51" t="s">
        <v>118</v>
      </c>
      <c r="N51" t="s">
        <v>141</v>
      </c>
      <c r="O51" t="s">
        <v>239</v>
      </c>
      <c r="P51" t="s">
        <v>142</v>
      </c>
      <c r="Q51" t="s">
        <v>143</v>
      </c>
      <c r="R51" t="s">
        <v>123</v>
      </c>
      <c r="S51" t="s">
        <v>113</v>
      </c>
      <c r="T51" t="s">
        <v>698</v>
      </c>
      <c r="U51" t="s">
        <v>699</v>
      </c>
      <c r="V51" t="s">
        <v>700</v>
      </c>
      <c r="Z51" t="s">
        <v>701</v>
      </c>
      <c r="AA51" t="s">
        <v>702</v>
      </c>
      <c r="AB51" t="s">
        <v>703</v>
      </c>
      <c r="AC51" t="s">
        <v>704</v>
      </c>
      <c r="AD51">
        <v>2</v>
      </c>
      <c r="AE51" t="s">
        <v>705</v>
      </c>
      <c r="AF51" t="s">
        <v>113</v>
      </c>
      <c r="AG51" t="s">
        <v>113</v>
      </c>
      <c r="AH51" t="s">
        <v>131</v>
      </c>
      <c r="AI51" t="s">
        <v>131</v>
      </c>
      <c r="AJ51" t="s">
        <v>132</v>
      </c>
      <c r="AK51" t="s">
        <v>113</v>
      </c>
      <c r="AL51" t="s">
        <v>706</v>
      </c>
      <c r="AM51" t="s">
        <v>707</v>
      </c>
      <c r="AN51" t="s">
        <v>708</v>
      </c>
      <c r="AO51" t="s">
        <v>709</v>
      </c>
      <c r="AP51">
        <v>21966142805</v>
      </c>
      <c r="AQ51" t="s">
        <v>710</v>
      </c>
      <c r="AR51" t="s">
        <v>113</v>
      </c>
      <c r="AS51" t="s">
        <v>641</v>
      </c>
      <c r="AT51" t="s">
        <v>113</v>
      </c>
      <c r="AU51" t="s">
        <v>113</v>
      </c>
      <c r="AW51" t="s">
        <v>159</v>
      </c>
      <c r="AX51" s="82">
        <f>IFERROR(FIND("Óbitos/feridos",consulta_completa__11[[#This Row],[13 - Ocorrências/Ambientes Atingidos]]),0)</f>
        <v>0</v>
      </c>
      <c r="AY51" s="83" t="str">
        <f t="shared" si="2"/>
        <v/>
      </c>
      <c r="AZ51" s="82">
        <f>IFERROR(FIND("População afetada/evacuada",consulta_completa__11[[#This Row],[13 - Ocorrências/Ambientes Atingidos]]),0)</f>
        <v>0</v>
      </c>
      <c r="BA51" s="82" t="str">
        <f t="shared" si="3"/>
        <v/>
      </c>
      <c r="BB51" s="82">
        <f>IFERROR(FIND("Suspensão de abastecimento de água",consulta_completa__11[[#This Row],[13 - Ocorrências/Ambientes Atingidos]]),0)</f>
        <v>0</v>
      </c>
      <c r="BC51" s="83" t="str">
        <f t="shared" si="31"/>
        <v/>
      </c>
      <c r="BD51" s="82">
        <f>IFERROR(FIND("Rio/córrego",consulta_completa__11[[#This Row],[13 - Ocorrências/Ambientes Atingidos]]),0)</f>
        <v>0</v>
      </c>
      <c r="BE51" s="83" t="str">
        <f t="shared" si="4"/>
        <v/>
      </c>
      <c r="BF51" s="82">
        <f>IFERROR(FIND("Lago",consulta_completa__11[[#This Row],[13 - Ocorrências/Ambientes Atingidos]]),0)</f>
        <v>0</v>
      </c>
      <c r="BG51" s="83" t="str">
        <f t="shared" si="5"/>
        <v/>
      </c>
      <c r="BH51" s="82">
        <f>IFERROR(FIND("Mar",consulta_completa__11[[#This Row],[13 - Ocorrências/Ambientes Atingidos]]),0)</f>
        <v>1</v>
      </c>
      <c r="BI51" s="83" t="str">
        <f t="shared" si="6"/>
        <v>X</v>
      </c>
      <c r="BJ51" s="82">
        <f>IFERROR(FIND("Praia",consulta_completa__11[[#This Row],[13 - Ocorrências/Ambientes Atingidos]]),0)</f>
        <v>0</v>
      </c>
      <c r="BK51" s="83" t="str">
        <f t="shared" si="7"/>
        <v/>
      </c>
      <c r="BL51" s="82">
        <f>IFERROR(FIND("Solo",consulta_completa__11[[#This Row],[13 - Ocorrências/Ambientes Atingidos]]),0)</f>
        <v>0</v>
      </c>
      <c r="BM51" s="83" t="str">
        <f t="shared" si="8"/>
        <v/>
      </c>
      <c r="BN51" s="82">
        <f>IFERROR(FIND("Águas subterrâneas",consulta_completa__11[[#This Row],[13 - Ocorrências/Ambientes Atingidos]]),0)</f>
        <v>0</v>
      </c>
      <c r="BO51" s="83" t="str">
        <f t="shared" si="9"/>
        <v/>
      </c>
      <c r="BP51" s="82">
        <f>IFERROR(FIND("Atmosfera",consulta_completa__11[[#This Row],[13 - Ocorrências/Ambientes Atingidos]]),0)</f>
        <v>0</v>
      </c>
      <c r="BQ51" s="83" t="str">
        <f t="shared" si="10"/>
        <v/>
      </c>
      <c r="BR51" s="82">
        <f>IFERROR(FIND("Flora",consulta_completa__11[[#This Row],[13 - Ocorrências/Ambientes Atingidos]]),0)</f>
        <v>0</v>
      </c>
      <c r="BS51" s="83" t="str">
        <f t="shared" si="11"/>
        <v/>
      </c>
      <c r="BT51" s="82">
        <f>IFERROR(FIND("Fauna",consulta_completa__11[[#This Row],[13 - Ocorrências/Ambientes Atingidos]]),0)</f>
        <v>0</v>
      </c>
      <c r="BU51" s="83" t="str">
        <f t="shared" si="12"/>
        <v/>
      </c>
      <c r="BV51" s="82">
        <f>IFERROR(FIND("UC federal",consulta_completa__11[[#This Row],[13 - Ocorrências/Ambientes Atingidos]]),0)</f>
        <v>0</v>
      </c>
      <c r="BW51" s="83" t="str">
        <f t="shared" si="13"/>
        <v/>
      </c>
      <c r="BX51" s="82">
        <f>IFERROR(FIND("UC estadual/municipal",consulta_completa__11[[#This Row],[13 - Ocorrências/Ambientes Atingidos]]),0)</f>
        <v>0</v>
      </c>
      <c r="BY51" s="83" t="str">
        <f t="shared" si="14"/>
        <v/>
      </c>
      <c r="BZ51" s="82">
        <f>IFERROR(FIND("Outro(s)",consulta_completa__11[[#This Row],[13 - Ocorrências/Ambientes Atingidos]]),0)</f>
        <v>0</v>
      </c>
      <c r="CA51" s="83" t="str">
        <f t="shared" si="15"/>
        <v/>
      </c>
      <c r="CB51" s="82">
        <f>IFERROR(FIND("Sem dano",consulta_completa__11[[#This Row],[13 - Ocorrências/Ambientes Atingidos]]),0)</f>
        <v>0</v>
      </c>
      <c r="CC51" s="83" t="str">
        <f t="shared" si="16"/>
        <v/>
      </c>
      <c r="CD51" s="82" t="str">
        <f>IF(consulta_completa__11[[#This Row],[13 - Ocorrências/Ambientes Atingidos]]="","X","")</f>
        <v/>
      </c>
      <c r="CE51" s="84">
        <f>IFERROR(FIND("IBAMA",consulta_completa__11[[#This Row],[14 - Inst. Atuando no Local]]),0)</f>
        <v>0</v>
      </c>
      <c r="CF51" s="84" t="str">
        <f t="shared" si="17"/>
        <v/>
      </c>
      <c r="CG51" s="84">
        <f>IFERROR(FIND("OEMA",consulta_completa__11[[#This Row],[14 - Inst. Atuando no Local]]),0)</f>
        <v>0</v>
      </c>
      <c r="CH51" s="84" t="str">
        <f t="shared" si="18"/>
        <v/>
      </c>
      <c r="CI51" s="84">
        <f>IFERROR(FIND("DEFESA CIVIL",consulta_completa__11[[#This Row],[14 - Inst. Atuando no Local]]),0)</f>
        <v>0</v>
      </c>
      <c r="CJ51" s="84" t="str">
        <f t="shared" si="19"/>
        <v/>
      </c>
      <c r="CK51" s="84">
        <f>IFERROR(FIND("CORPO DE BOMBEIROS",consulta_completa__11[[#This Row],[14 - Inst. Atuando no Local]]),0)</f>
        <v>0</v>
      </c>
      <c r="CL51" s="84" t="str">
        <f t="shared" si="20"/>
        <v/>
      </c>
      <c r="CM51" s="84">
        <f>IFERROR(FIND("POLÍCIA RODOVIÁRIA",consulta_completa__11[[#This Row],[14 - Inst. Atuando no Local]]),0)</f>
        <v>0</v>
      </c>
      <c r="CN51" s="84" t="str">
        <f t="shared" si="21"/>
        <v/>
      </c>
      <c r="CO51" s="84">
        <f>IFERROR(FIND("POLÍCIA MILITAR",consulta_completa__11[[#This Row],[14 - Inst. Atuando no Local]]),0)</f>
        <v>0</v>
      </c>
      <c r="CP51" s="84" t="str">
        <f t="shared" si="22"/>
        <v/>
      </c>
      <c r="CQ51" s="84">
        <f>IFERROR(FIND("POLÍCIA CIVIL",consulta_completa__11[[#This Row],[14 - Inst. Atuando no Local]]),0)</f>
        <v>0</v>
      </c>
      <c r="CR51" s="84" t="str">
        <f t="shared" si="23"/>
        <v/>
      </c>
      <c r="CS51" s="84">
        <f>IFERROR(FIND("MARINHA DO BRASIL",consulta_completa__11[[#This Row],[14 - Inst. Atuando no Local]]),0)</f>
        <v>0</v>
      </c>
      <c r="CT51" s="84" t="str">
        <f t="shared" si="24"/>
        <v/>
      </c>
      <c r="CU51" s="84">
        <f>IFERROR(FIND("EMPRESA ESPECIALIZADA EM ATENDIMENTO",consulta_completa__11[[#This Row],[14 - Inst. Atuando no Local]]),0)</f>
        <v>0</v>
      </c>
      <c r="CV51" s="84" t="str">
        <f t="shared" si="25"/>
        <v/>
      </c>
      <c r="CW51" s="84">
        <f>IFERROR(FIND("IBAMA",consulta_completa__11[[#This Row],[14 - Inst. Atuando no Local]]),0)</f>
        <v>0</v>
      </c>
      <c r="CX51" s="84" t="str">
        <f t="shared" si="26"/>
        <v/>
      </c>
      <c r="CY51" s="84" t="str">
        <f>IF(consulta_completa__11[[#This Row],[14 - Inst. Atuando no Local]]="","X","")</f>
        <v/>
      </c>
      <c r="CZ51" s="84">
        <f>IFERROR(FIND("OUTRA (S)",consulta_completa__11[[#This Row],[14 - Inst. Atuando no Local]]),0)</f>
        <v>0</v>
      </c>
      <c r="DA51" s="84" t="str">
        <f t="shared" si="27"/>
        <v/>
      </c>
      <c r="DB51" s="35" t="str">
        <f t="shared" si="28"/>
        <v>Sim</v>
      </c>
      <c r="DC51" s="35" t="str">
        <f t="shared" si="29"/>
        <v>Não</v>
      </c>
      <c r="DD51" s="35" t="str">
        <f t="shared" si="30"/>
        <v>Sim</v>
      </c>
      <c r="DE51" s="87" t="str">
        <f t="shared" si="1"/>
        <v>Estadual</v>
      </c>
    </row>
    <row r="52" spans="1:109">
      <c r="A52" s="14">
        <v>202512054004</v>
      </c>
      <c r="B52" s="1">
        <v>45673</v>
      </c>
      <c r="C52" t="s">
        <v>677</v>
      </c>
      <c r="D52" t="s">
        <v>180</v>
      </c>
      <c r="E52" t="s">
        <v>286</v>
      </c>
      <c r="F52" t="s">
        <v>112</v>
      </c>
      <c r="G52" t="s">
        <v>113</v>
      </c>
      <c r="H52" t="s">
        <v>114</v>
      </c>
      <c r="I52" t="s">
        <v>114</v>
      </c>
      <c r="J52" t="s">
        <v>113</v>
      </c>
      <c r="K52" t="s">
        <v>114</v>
      </c>
      <c r="L52" t="s">
        <v>114</v>
      </c>
      <c r="M52" t="s">
        <v>629</v>
      </c>
      <c r="N52" t="s">
        <v>141</v>
      </c>
      <c r="O52" t="s">
        <v>185</v>
      </c>
      <c r="P52" t="s">
        <v>142</v>
      </c>
      <c r="Q52" t="s">
        <v>122</v>
      </c>
      <c r="R52" t="s">
        <v>123</v>
      </c>
      <c r="S52" t="s">
        <v>113</v>
      </c>
      <c r="T52" t="s">
        <v>711</v>
      </c>
      <c r="U52" t="s">
        <v>113</v>
      </c>
      <c r="V52" t="s">
        <v>712</v>
      </c>
      <c r="Z52" t="s">
        <v>713</v>
      </c>
      <c r="AA52" t="s">
        <v>714</v>
      </c>
      <c r="AB52" t="s">
        <v>113</v>
      </c>
      <c r="AC52" t="s">
        <v>113</v>
      </c>
      <c r="AE52" t="s">
        <v>113</v>
      </c>
      <c r="AF52" t="s">
        <v>715</v>
      </c>
      <c r="AG52" t="s">
        <v>113</v>
      </c>
      <c r="AH52" t="s">
        <v>131</v>
      </c>
      <c r="AI52" t="s">
        <v>131</v>
      </c>
      <c r="AJ52" t="s">
        <v>131</v>
      </c>
      <c r="AK52" t="s">
        <v>716</v>
      </c>
      <c r="AL52" t="s">
        <v>717</v>
      </c>
      <c r="AM52" t="s">
        <v>153</v>
      </c>
      <c r="AN52" t="s">
        <v>154</v>
      </c>
      <c r="AO52" t="s">
        <v>155</v>
      </c>
      <c r="AP52">
        <v>6133161070</v>
      </c>
      <c r="AQ52" t="s">
        <v>156</v>
      </c>
      <c r="AR52" t="s">
        <v>113</v>
      </c>
      <c r="AS52" t="s">
        <v>113</v>
      </c>
      <c r="AT52" t="s">
        <v>113</v>
      </c>
      <c r="AU52" t="s">
        <v>113</v>
      </c>
      <c r="AW52" t="s">
        <v>637</v>
      </c>
      <c r="AX52" s="82">
        <f>IFERROR(FIND("Óbitos/feridos",consulta_completa__11[[#This Row],[13 - Ocorrências/Ambientes Atingidos]]),0)</f>
        <v>0</v>
      </c>
      <c r="AY52" s="83" t="str">
        <f t="shared" si="2"/>
        <v/>
      </c>
      <c r="AZ52" s="82">
        <f>IFERROR(FIND("População afetada/evacuada",consulta_completa__11[[#This Row],[13 - Ocorrências/Ambientes Atingidos]]),0)</f>
        <v>0</v>
      </c>
      <c r="BA52" s="82" t="str">
        <f t="shared" si="3"/>
        <v/>
      </c>
      <c r="BB52" s="82">
        <f>IFERROR(FIND("Suspensão de abastecimento de água",consulta_completa__11[[#This Row],[13 - Ocorrências/Ambientes Atingidos]]),0)</f>
        <v>0</v>
      </c>
      <c r="BC52" s="83" t="str">
        <f t="shared" si="31"/>
        <v/>
      </c>
      <c r="BD52" s="82">
        <f>IFERROR(FIND("Rio/córrego",consulta_completa__11[[#This Row],[13 - Ocorrências/Ambientes Atingidos]]),0)</f>
        <v>0</v>
      </c>
      <c r="BE52" s="83" t="str">
        <f t="shared" si="4"/>
        <v/>
      </c>
      <c r="BF52" s="82">
        <f>IFERROR(FIND("Lago",consulta_completa__11[[#This Row],[13 - Ocorrências/Ambientes Atingidos]]),0)</f>
        <v>0</v>
      </c>
      <c r="BG52" s="83" t="str">
        <f t="shared" si="5"/>
        <v/>
      </c>
      <c r="BH52" s="82">
        <f>IFERROR(FIND("Mar",consulta_completa__11[[#This Row],[13 - Ocorrências/Ambientes Atingidos]]),0)</f>
        <v>0</v>
      </c>
      <c r="BI52" s="83" t="str">
        <f t="shared" si="6"/>
        <v/>
      </c>
      <c r="BJ52" s="82">
        <f>IFERROR(FIND("Praia",consulta_completa__11[[#This Row],[13 - Ocorrências/Ambientes Atingidos]]),0)</f>
        <v>0</v>
      </c>
      <c r="BK52" s="83" t="str">
        <f t="shared" si="7"/>
        <v/>
      </c>
      <c r="BL52" s="82">
        <f>IFERROR(FIND("Solo",consulta_completa__11[[#This Row],[13 - Ocorrências/Ambientes Atingidos]]),0)</f>
        <v>1</v>
      </c>
      <c r="BM52" s="83" t="str">
        <f t="shared" si="8"/>
        <v>X</v>
      </c>
      <c r="BN52" s="82">
        <f>IFERROR(FIND("Águas subterrâneas",consulta_completa__11[[#This Row],[13 - Ocorrências/Ambientes Atingidos]]),0)</f>
        <v>0</v>
      </c>
      <c r="BO52" s="83" t="str">
        <f t="shared" si="9"/>
        <v/>
      </c>
      <c r="BP52" s="82">
        <f>IFERROR(FIND("Atmosfera",consulta_completa__11[[#This Row],[13 - Ocorrências/Ambientes Atingidos]]),0)</f>
        <v>0</v>
      </c>
      <c r="BQ52" s="83" t="str">
        <f t="shared" si="10"/>
        <v/>
      </c>
      <c r="BR52" s="82">
        <f>IFERROR(FIND("Flora",consulta_completa__11[[#This Row],[13 - Ocorrências/Ambientes Atingidos]]),0)</f>
        <v>7</v>
      </c>
      <c r="BS52" s="83" t="str">
        <f t="shared" si="11"/>
        <v>X</v>
      </c>
      <c r="BT52" s="82">
        <f>IFERROR(FIND("Fauna",consulta_completa__11[[#This Row],[13 - Ocorrências/Ambientes Atingidos]]),0)</f>
        <v>0</v>
      </c>
      <c r="BU52" s="83" t="str">
        <f t="shared" si="12"/>
        <v/>
      </c>
      <c r="BV52" s="82">
        <f>IFERROR(FIND("UC federal",consulta_completa__11[[#This Row],[13 - Ocorrências/Ambientes Atingidos]]),0)</f>
        <v>0</v>
      </c>
      <c r="BW52" s="83" t="str">
        <f t="shared" si="13"/>
        <v/>
      </c>
      <c r="BX52" s="82">
        <f>IFERROR(FIND("UC estadual/municipal",consulta_completa__11[[#This Row],[13 - Ocorrências/Ambientes Atingidos]]),0)</f>
        <v>0</v>
      </c>
      <c r="BY52" s="83" t="str">
        <f t="shared" si="14"/>
        <v/>
      </c>
      <c r="BZ52" s="82">
        <f>IFERROR(FIND("Outro(s)",consulta_completa__11[[#This Row],[13 - Ocorrências/Ambientes Atingidos]]),0)</f>
        <v>0</v>
      </c>
      <c r="CA52" s="83" t="str">
        <f t="shared" si="15"/>
        <v/>
      </c>
      <c r="CB52" s="82">
        <f>IFERROR(FIND("Sem dano",consulta_completa__11[[#This Row],[13 - Ocorrências/Ambientes Atingidos]]),0)</f>
        <v>0</v>
      </c>
      <c r="CC52" s="83" t="str">
        <f t="shared" si="16"/>
        <v/>
      </c>
      <c r="CD52" s="82" t="str">
        <f>IF(consulta_completa__11[[#This Row],[13 - Ocorrências/Ambientes Atingidos]]="","X","")</f>
        <v/>
      </c>
      <c r="CE52" s="84">
        <f>IFERROR(FIND("IBAMA",consulta_completa__11[[#This Row],[14 - Inst. Atuando no Local]]),0)</f>
        <v>0</v>
      </c>
      <c r="CF52" s="84" t="str">
        <f t="shared" si="17"/>
        <v/>
      </c>
      <c r="CG52" s="84">
        <f>IFERROR(FIND("OEMA",consulta_completa__11[[#This Row],[14 - Inst. Atuando no Local]]),0)</f>
        <v>0</v>
      </c>
      <c r="CH52" s="84" t="str">
        <f t="shared" si="18"/>
        <v/>
      </c>
      <c r="CI52" s="84">
        <f>IFERROR(FIND("DEFESA CIVIL",consulta_completa__11[[#This Row],[14 - Inst. Atuando no Local]]),0)</f>
        <v>0</v>
      </c>
      <c r="CJ52" s="84" t="str">
        <f t="shared" si="19"/>
        <v/>
      </c>
      <c r="CK52" s="84">
        <f>IFERROR(FIND("CORPO DE BOMBEIROS",consulta_completa__11[[#This Row],[14 - Inst. Atuando no Local]]),0)</f>
        <v>0</v>
      </c>
      <c r="CL52" s="84" t="str">
        <f t="shared" si="20"/>
        <v/>
      </c>
      <c r="CM52" s="84">
        <f>IFERROR(FIND("POLÍCIA RODOVIÁRIA",consulta_completa__11[[#This Row],[14 - Inst. Atuando no Local]]),0)</f>
        <v>0</v>
      </c>
      <c r="CN52" s="84" t="str">
        <f t="shared" si="21"/>
        <v/>
      </c>
      <c r="CO52" s="84">
        <f>IFERROR(FIND("POLÍCIA MILITAR",consulta_completa__11[[#This Row],[14 - Inst. Atuando no Local]]),0)</f>
        <v>0</v>
      </c>
      <c r="CP52" s="84" t="str">
        <f t="shared" si="22"/>
        <v/>
      </c>
      <c r="CQ52" s="84">
        <f>IFERROR(FIND("POLÍCIA CIVIL",consulta_completa__11[[#This Row],[14 - Inst. Atuando no Local]]),0)</f>
        <v>0</v>
      </c>
      <c r="CR52" s="84" t="str">
        <f t="shared" si="23"/>
        <v/>
      </c>
      <c r="CS52" s="84">
        <f>IFERROR(FIND("MARINHA DO BRASIL",consulta_completa__11[[#This Row],[14 - Inst. Atuando no Local]]),0)</f>
        <v>0</v>
      </c>
      <c r="CT52" s="84" t="str">
        <f t="shared" si="24"/>
        <v/>
      </c>
      <c r="CU52" s="84">
        <f>IFERROR(FIND("EMPRESA ESPECIALIZADA EM ATENDIMENTO",consulta_completa__11[[#This Row],[14 - Inst. Atuando no Local]]),0)</f>
        <v>0</v>
      </c>
      <c r="CV52" s="84" t="str">
        <f t="shared" si="25"/>
        <v/>
      </c>
      <c r="CW52" s="84">
        <f>IFERROR(FIND("IBAMA",consulta_completa__11[[#This Row],[14 - Inst. Atuando no Local]]),0)</f>
        <v>0</v>
      </c>
      <c r="CX52" s="84" t="str">
        <f t="shared" si="26"/>
        <v/>
      </c>
      <c r="CY52" s="84" t="str">
        <f>IF(consulta_completa__11[[#This Row],[14 - Inst. Atuando no Local]]="","X","")</f>
        <v/>
      </c>
      <c r="CZ52" s="84">
        <f>IFERROR(FIND("OUTRA (S)",consulta_completa__11[[#This Row],[14 - Inst. Atuando no Local]]),0)</f>
        <v>0</v>
      </c>
      <c r="DA52" s="84" t="str">
        <f t="shared" si="27"/>
        <v/>
      </c>
      <c r="DB52" s="35" t="str">
        <f t="shared" si="28"/>
        <v>Sim</v>
      </c>
      <c r="DC52" s="35" t="str">
        <f t="shared" si="29"/>
        <v>Não</v>
      </c>
      <c r="DD52" s="35" t="str">
        <f t="shared" si="30"/>
        <v>Sim</v>
      </c>
      <c r="DE52" s="87" t="str">
        <f t="shared" si="1"/>
        <v>Sem informação</v>
      </c>
    </row>
    <row r="53" spans="1:109">
      <c r="A53" s="14">
        <v>202512714406</v>
      </c>
      <c r="B53" s="1">
        <v>45673</v>
      </c>
      <c r="C53" t="s">
        <v>718</v>
      </c>
      <c r="D53" t="s">
        <v>609</v>
      </c>
      <c r="E53" t="s">
        <v>111</v>
      </c>
      <c r="F53" t="s">
        <v>112</v>
      </c>
      <c r="G53" t="s">
        <v>439</v>
      </c>
      <c r="H53" t="s">
        <v>719</v>
      </c>
      <c r="I53" t="s">
        <v>113</v>
      </c>
      <c r="J53" t="s">
        <v>441</v>
      </c>
      <c r="K53" t="s">
        <v>720</v>
      </c>
      <c r="L53" t="s">
        <v>113</v>
      </c>
      <c r="M53" t="s">
        <v>140</v>
      </c>
      <c r="N53" t="s">
        <v>141</v>
      </c>
      <c r="O53" t="s">
        <v>239</v>
      </c>
      <c r="P53" t="s">
        <v>142</v>
      </c>
      <c r="Q53" t="s">
        <v>122</v>
      </c>
      <c r="R53" t="s">
        <v>123</v>
      </c>
      <c r="S53" t="s">
        <v>113</v>
      </c>
      <c r="T53" t="s">
        <v>721</v>
      </c>
      <c r="U53" t="s">
        <v>444</v>
      </c>
      <c r="V53" t="s">
        <v>722</v>
      </c>
      <c r="Z53" t="s">
        <v>259</v>
      </c>
      <c r="AA53" t="s">
        <v>723</v>
      </c>
      <c r="AB53" t="s">
        <v>724</v>
      </c>
      <c r="AC53" t="s">
        <v>725</v>
      </c>
      <c r="AD53">
        <v>2</v>
      </c>
      <c r="AE53" t="s">
        <v>726</v>
      </c>
      <c r="AF53" t="s">
        <v>113</v>
      </c>
      <c r="AG53" t="s">
        <v>113</v>
      </c>
      <c r="AH53" t="s">
        <v>131</v>
      </c>
      <c r="AI53" t="s">
        <v>131</v>
      </c>
      <c r="AJ53" t="s">
        <v>131</v>
      </c>
      <c r="AK53" t="s">
        <v>727</v>
      </c>
      <c r="AL53" t="s">
        <v>728</v>
      </c>
      <c r="AM53" t="s">
        <v>264</v>
      </c>
      <c r="AN53" t="s">
        <v>729</v>
      </c>
      <c r="AO53" t="s">
        <v>730</v>
      </c>
      <c r="AQ53" t="s">
        <v>267</v>
      </c>
      <c r="AR53" t="s">
        <v>113</v>
      </c>
      <c r="AS53" t="s">
        <v>113</v>
      </c>
      <c r="AT53" t="s">
        <v>731</v>
      </c>
      <c r="AU53" t="s">
        <v>113</v>
      </c>
      <c r="AW53" t="s">
        <v>159</v>
      </c>
      <c r="AX53" s="82">
        <f>IFERROR(FIND("Óbitos/feridos",consulta_completa__11[[#This Row],[13 - Ocorrências/Ambientes Atingidos]]),0)</f>
        <v>0</v>
      </c>
      <c r="AY53" s="83" t="str">
        <f t="shared" si="2"/>
        <v/>
      </c>
      <c r="AZ53" s="82">
        <f>IFERROR(FIND("População afetada/evacuada",consulta_completa__11[[#This Row],[13 - Ocorrências/Ambientes Atingidos]]),0)</f>
        <v>0</v>
      </c>
      <c r="BA53" s="82" t="str">
        <f t="shared" si="3"/>
        <v/>
      </c>
      <c r="BB53" s="82">
        <f>IFERROR(FIND("Suspensão de abastecimento de água",consulta_completa__11[[#This Row],[13 - Ocorrências/Ambientes Atingidos]]),0)</f>
        <v>0</v>
      </c>
      <c r="BC53" s="83" t="str">
        <f t="shared" si="31"/>
        <v/>
      </c>
      <c r="BD53" s="82">
        <f>IFERROR(FIND("Rio/córrego",consulta_completa__11[[#This Row],[13 - Ocorrências/Ambientes Atingidos]]),0)</f>
        <v>0</v>
      </c>
      <c r="BE53" s="83" t="str">
        <f t="shared" si="4"/>
        <v/>
      </c>
      <c r="BF53" s="82">
        <f>IFERROR(FIND("Lago",consulta_completa__11[[#This Row],[13 - Ocorrências/Ambientes Atingidos]]),0)</f>
        <v>0</v>
      </c>
      <c r="BG53" s="83" t="str">
        <f t="shared" si="5"/>
        <v/>
      </c>
      <c r="BH53" s="82">
        <f>IFERROR(FIND("Mar",consulta_completa__11[[#This Row],[13 - Ocorrências/Ambientes Atingidos]]),0)</f>
        <v>0</v>
      </c>
      <c r="BI53" s="83" t="str">
        <f t="shared" si="6"/>
        <v/>
      </c>
      <c r="BJ53" s="82">
        <f>IFERROR(FIND("Praia",consulta_completa__11[[#This Row],[13 - Ocorrências/Ambientes Atingidos]]),0)</f>
        <v>0</v>
      </c>
      <c r="BK53" s="83" t="str">
        <f t="shared" si="7"/>
        <v/>
      </c>
      <c r="BL53" s="82">
        <f>IFERROR(FIND("Solo",consulta_completa__11[[#This Row],[13 - Ocorrências/Ambientes Atingidos]]),0)</f>
        <v>1</v>
      </c>
      <c r="BM53" s="83" t="str">
        <f t="shared" si="8"/>
        <v>X</v>
      </c>
      <c r="BN53" s="82">
        <f>IFERROR(FIND("Águas subterrâneas",consulta_completa__11[[#This Row],[13 - Ocorrências/Ambientes Atingidos]]),0)</f>
        <v>0</v>
      </c>
      <c r="BO53" s="83" t="str">
        <f t="shared" si="9"/>
        <v/>
      </c>
      <c r="BP53" s="82">
        <f>IFERROR(FIND("Atmosfera",consulta_completa__11[[#This Row],[13 - Ocorrências/Ambientes Atingidos]]),0)</f>
        <v>0</v>
      </c>
      <c r="BQ53" s="83" t="str">
        <f t="shared" si="10"/>
        <v/>
      </c>
      <c r="BR53" s="82">
        <f>IFERROR(FIND("Flora",consulta_completa__11[[#This Row],[13 - Ocorrências/Ambientes Atingidos]]),0)</f>
        <v>0</v>
      </c>
      <c r="BS53" s="83" t="str">
        <f t="shared" si="11"/>
        <v/>
      </c>
      <c r="BT53" s="82">
        <f>IFERROR(FIND("Fauna",consulta_completa__11[[#This Row],[13 - Ocorrências/Ambientes Atingidos]]),0)</f>
        <v>0</v>
      </c>
      <c r="BU53" s="83" t="str">
        <f t="shared" si="12"/>
        <v/>
      </c>
      <c r="BV53" s="82">
        <f>IFERROR(FIND("UC federal",consulta_completa__11[[#This Row],[13 - Ocorrências/Ambientes Atingidos]]),0)</f>
        <v>0</v>
      </c>
      <c r="BW53" s="83" t="str">
        <f t="shared" si="13"/>
        <v/>
      </c>
      <c r="BX53" s="82">
        <f>IFERROR(FIND("UC estadual/municipal",consulta_completa__11[[#This Row],[13 - Ocorrências/Ambientes Atingidos]]),0)</f>
        <v>0</v>
      </c>
      <c r="BY53" s="83" t="str">
        <f t="shared" si="14"/>
        <v/>
      </c>
      <c r="BZ53" s="82">
        <f>IFERROR(FIND("Outro(s)",consulta_completa__11[[#This Row],[13 - Ocorrências/Ambientes Atingidos]]),0)</f>
        <v>0</v>
      </c>
      <c r="CA53" s="83" t="str">
        <f t="shared" si="15"/>
        <v/>
      </c>
      <c r="CB53" s="82">
        <f>IFERROR(FIND("Sem dano",consulta_completa__11[[#This Row],[13 - Ocorrências/Ambientes Atingidos]]),0)</f>
        <v>0</v>
      </c>
      <c r="CC53" s="83" t="str">
        <f t="shared" si="16"/>
        <v/>
      </c>
      <c r="CD53" s="82" t="str">
        <f>IF(consulta_completa__11[[#This Row],[13 - Ocorrências/Ambientes Atingidos]]="","X","")</f>
        <v/>
      </c>
      <c r="CE53" s="84">
        <f>IFERROR(FIND("IBAMA",consulta_completa__11[[#This Row],[14 - Inst. Atuando no Local]]),0)</f>
        <v>0</v>
      </c>
      <c r="CF53" s="84" t="str">
        <f t="shared" si="17"/>
        <v/>
      </c>
      <c r="CG53" s="84">
        <f>IFERROR(FIND("OEMA",consulta_completa__11[[#This Row],[14 - Inst. Atuando no Local]]),0)</f>
        <v>0</v>
      </c>
      <c r="CH53" s="84" t="str">
        <f t="shared" si="18"/>
        <v/>
      </c>
      <c r="CI53" s="84">
        <f>IFERROR(FIND("DEFESA CIVIL",consulta_completa__11[[#This Row],[14 - Inst. Atuando no Local]]),0)</f>
        <v>0</v>
      </c>
      <c r="CJ53" s="84" t="str">
        <f t="shared" si="19"/>
        <v/>
      </c>
      <c r="CK53" s="84">
        <f>IFERROR(FIND("CORPO DE BOMBEIROS",consulta_completa__11[[#This Row],[14 - Inst. Atuando no Local]]),0)</f>
        <v>0</v>
      </c>
      <c r="CL53" s="84" t="str">
        <f t="shared" si="20"/>
        <v/>
      </c>
      <c r="CM53" s="84">
        <f>IFERROR(FIND("POLÍCIA RODOVIÁRIA",consulta_completa__11[[#This Row],[14 - Inst. Atuando no Local]]),0)</f>
        <v>0</v>
      </c>
      <c r="CN53" s="84" t="str">
        <f t="shared" si="21"/>
        <v/>
      </c>
      <c r="CO53" s="84">
        <f>IFERROR(FIND("POLÍCIA MILITAR",consulta_completa__11[[#This Row],[14 - Inst. Atuando no Local]]),0)</f>
        <v>0</v>
      </c>
      <c r="CP53" s="84" t="str">
        <f t="shared" si="22"/>
        <v/>
      </c>
      <c r="CQ53" s="84">
        <f>IFERROR(FIND("POLÍCIA CIVIL",consulta_completa__11[[#This Row],[14 - Inst. Atuando no Local]]),0)</f>
        <v>0</v>
      </c>
      <c r="CR53" s="84" t="str">
        <f t="shared" si="23"/>
        <v/>
      </c>
      <c r="CS53" s="84">
        <f>IFERROR(FIND("MARINHA DO BRASIL",consulta_completa__11[[#This Row],[14 - Inst. Atuando no Local]]),0)</f>
        <v>0</v>
      </c>
      <c r="CT53" s="84" t="str">
        <f t="shared" si="24"/>
        <v/>
      </c>
      <c r="CU53" s="84">
        <f>IFERROR(FIND("EMPRESA ESPECIALIZADA EM ATENDIMENTO",consulta_completa__11[[#This Row],[14 - Inst. Atuando no Local]]),0)</f>
        <v>0</v>
      </c>
      <c r="CV53" s="84" t="str">
        <f t="shared" si="25"/>
        <v/>
      </c>
      <c r="CW53" s="84">
        <f>IFERROR(FIND("IBAMA",consulta_completa__11[[#This Row],[14 - Inst. Atuando no Local]]),0)</f>
        <v>0</v>
      </c>
      <c r="CX53" s="84" t="str">
        <f t="shared" si="26"/>
        <v/>
      </c>
      <c r="CY53" s="84" t="str">
        <f>IF(consulta_completa__11[[#This Row],[14 - Inst. Atuando no Local]]="","X","")</f>
        <v/>
      </c>
      <c r="CZ53" s="84">
        <f>IFERROR(FIND("OUTRA (S)",consulta_completa__11[[#This Row],[14 - Inst. Atuando no Local]]),0)</f>
        <v>0</v>
      </c>
      <c r="DA53" s="84" t="str">
        <f t="shared" si="27"/>
        <v/>
      </c>
      <c r="DB53" s="35" t="str">
        <f t="shared" si="28"/>
        <v>Sim</v>
      </c>
      <c r="DC53" s="35" t="str">
        <f t="shared" si="29"/>
        <v>Não</v>
      </c>
      <c r="DD53" s="35" t="str">
        <f t="shared" si="30"/>
        <v>Sim</v>
      </c>
      <c r="DE53" s="87" t="str">
        <f t="shared" si="1"/>
        <v>Estadual</v>
      </c>
    </row>
    <row r="54" spans="1:109">
      <c r="A54" s="14">
        <v>202561628850</v>
      </c>
      <c r="B54" s="1">
        <v>45673</v>
      </c>
      <c r="C54" t="s">
        <v>732</v>
      </c>
      <c r="D54" t="s">
        <v>733</v>
      </c>
      <c r="E54" t="s">
        <v>286</v>
      </c>
      <c r="F54" t="s">
        <v>112</v>
      </c>
      <c r="G54" t="s">
        <v>646</v>
      </c>
      <c r="H54" t="s">
        <v>734</v>
      </c>
      <c r="I54" t="s">
        <v>648</v>
      </c>
      <c r="J54" t="s">
        <v>113</v>
      </c>
      <c r="K54" t="s">
        <v>114</v>
      </c>
      <c r="L54" t="s">
        <v>114</v>
      </c>
      <c r="M54" t="s">
        <v>735</v>
      </c>
      <c r="N54" t="s">
        <v>736</v>
      </c>
      <c r="O54" t="s">
        <v>120</v>
      </c>
      <c r="P54" t="s">
        <v>142</v>
      </c>
      <c r="Q54" t="s">
        <v>143</v>
      </c>
      <c r="R54" t="s">
        <v>123</v>
      </c>
      <c r="S54" t="s">
        <v>113</v>
      </c>
      <c r="T54" t="s">
        <v>737</v>
      </c>
      <c r="U54" t="s">
        <v>738</v>
      </c>
      <c r="V54" t="s">
        <v>739</v>
      </c>
      <c r="Z54" t="s">
        <v>740</v>
      </c>
      <c r="AA54" t="s">
        <v>741</v>
      </c>
      <c r="AB54" t="s">
        <v>742</v>
      </c>
      <c r="AC54" t="s">
        <v>743</v>
      </c>
      <c r="AD54">
        <v>0</v>
      </c>
      <c r="AE54" t="s">
        <v>744</v>
      </c>
      <c r="AF54" t="s">
        <v>113</v>
      </c>
      <c r="AG54" t="s">
        <v>113</v>
      </c>
      <c r="AH54" t="s">
        <v>131</v>
      </c>
      <c r="AI54" t="s">
        <v>131</v>
      </c>
      <c r="AJ54" t="s">
        <v>132</v>
      </c>
      <c r="AK54" t="s">
        <v>113</v>
      </c>
      <c r="AL54" t="s">
        <v>113</v>
      </c>
      <c r="AM54" t="s">
        <v>196</v>
      </c>
      <c r="AN54" t="s">
        <v>265</v>
      </c>
      <c r="AO54" t="s">
        <v>730</v>
      </c>
      <c r="AQ54" t="s">
        <v>197</v>
      </c>
      <c r="AR54" t="s">
        <v>113</v>
      </c>
      <c r="AS54" t="s">
        <v>113</v>
      </c>
      <c r="AT54" t="s">
        <v>113</v>
      </c>
      <c r="AU54" t="s">
        <v>113</v>
      </c>
      <c r="AW54" t="s">
        <v>113</v>
      </c>
      <c r="AX54" s="82">
        <f>IFERROR(FIND("Óbitos/feridos",consulta_completa__11[[#This Row],[13 - Ocorrências/Ambientes Atingidos]]),0)</f>
        <v>0</v>
      </c>
      <c r="AY54" s="83" t="str">
        <f t="shared" si="2"/>
        <v/>
      </c>
      <c r="AZ54" s="82">
        <f>IFERROR(FIND("População afetada/evacuada",consulta_completa__11[[#This Row],[13 - Ocorrências/Ambientes Atingidos]]),0)</f>
        <v>0</v>
      </c>
      <c r="BA54" s="82" t="str">
        <f t="shared" si="3"/>
        <v/>
      </c>
      <c r="BB54" s="82">
        <f>IFERROR(FIND("Suspensão de abastecimento de água",consulta_completa__11[[#This Row],[13 - Ocorrências/Ambientes Atingidos]]),0)</f>
        <v>0</v>
      </c>
      <c r="BC54" s="83" t="str">
        <f t="shared" si="31"/>
        <v/>
      </c>
      <c r="BD54" s="82">
        <f>IFERROR(FIND("Rio/córrego",consulta_completa__11[[#This Row],[13 - Ocorrências/Ambientes Atingidos]]),0)</f>
        <v>1</v>
      </c>
      <c r="BE54" s="83" t="str">
        <f t="shared" si="4"/>
        <v>X</v>
      </c>
      <c r="BF54" s="82">
        <f>IFERROR(FIND("Lago",consulta_completa__11[[#This Row],[13 - Ocorrências/Ambientes Atingidos]]),0)</f>
        <v>0</v>
      </c>
      <c r="BG54" s="83" t="str">
        <f t="shared" si="5"/>
        <v/>
      </c>
      <c r="BH54" s="82">
        <f>IFERROR(FIND("Mar",consulta_completa__11[[#This Row],[13 - Ocorrências/Ambientes Atingidos]]),0)</f>
        <v>0</v>
      </c>
      <c r="BI54" s="83" t="str">
        <f t="shared" si="6"/>
        <v/>
      </c>
      <c r="BJ54" s="82">
        <f>IFERROR(FIND("Praia",consulta_completa__11[[#This Row],[13 - Ocorrências/Ambientes Atingidos]]),0)</f>
        <v>0</v>
      </c>
      <c r="BK54" s="83" t="str">
        <f t="shared" si="7"/>
        <v/>
      </c>
      <c r="BL54" s="82">
        <f>IFERROR(FIND("Solo",consulta_completa__11[[#This Row],[13 - Ocorrências/Ambientes Atingidos]]),0)</f>
        <v>0</v>
      </c>
      <c r="BM54" s="83" t="str">
        <f t="shared" si="8"/>
        <v/>
      </c>
      <c r="BN54" s="82">
        <f>IFERROR(FIND("Águas subterrâneas",consulta_completa__11[[#This Row],[13 - Ocorrências/Ambientes Atingidos]]),0)</f>
        <v>0</v>
      </c>
      <c r="BO54" s="83" t="str">
        <f t="shared" si="9"/>
        <v/>
      </c>
      <c r="BP54" s="82">
        <f>IFERROR(FIND("Atmosfera",consulta_completa__11[[#This Row],[13 - Ocorrências/Ambientes Atingidos]]),0)</f>
        <v>0</v>
      </c>
      <c r="BQ54" s="83" t="str">
        <f t="shared" si="10"/>
        <v/>
      </c>
      <c r="BR54" s="82">
        <f>IFERROR(FIND("Flora",consulta_completa__11[[#This Row],[13 - Ocorrências/Ambientes Atingidos]]),0)</f>
        <v>14</v>
      </c>
      <c r="BS54" s="83" t="str">
        <f t="shared" si="11"/>
        <v>X</v>
      </c>
      <c r="BT54" s="82">
        <f>IFERROR(FIND("Fauna",consulta_completa__11[[#This Row],[13 - Ocorrências/Ambientes Atingidos]]),0)</f>
        <v>0</v>
      </c>
      <c r="BU54" s="83" t="str">
        <f t="shared" si="12"/>
        <v/>
      </c>
      <c r="BV54" s="82">
        <f>IFERROR(FIND("UC federal",consulta_completa__11[[#This Row],[13 - Ocorrências/Ambientes Atingidos]]),0)</f>
        <v>0</v>
      </c>
      <c r="BW54" s="83" t="str">
        <f t="shared" si="13"/>
        <v/>
      </c>
      <c r="BX54" s="82">
        <f>IFERROR(FIND("UC estadual/municipal",consulta_completa__11[[#This Row],[13 - Ocorrências/Ambientes Atingidos]]),0)</f>
        <v>0</v>
      </c>
      <c r="BY54" s="83" t="str">
        <f t="shared" si="14"/>
        <v/>
      </c>
      <c r="BZ54" s="82">
        <f>IFERROR(FIND("Outro(s)",consulta_completa__11[[#This Row],[13 - Ocorrências/Ambientes Atingidos]]),0)</f>
        <v>0</v>
      </c>
      <c r="CA54" s="83" t="str">
        <f t="shared" si="15"/>
        <v/>
      </c>
      <c r="CB54" s="82">
        <f>IFERROR(FIND("Sem dano",consulta_completa__11[[#This Row],[13 - Ocorrências/Ambientes Atingidos]]),0)</f>
        <v>0</v>
      </c>
      <c r="CC54" s="83" t="str">
        <f t="shared" si="16"/>
        <v/>
      </c>
      <c r="CD54" s="82" t="str">
        <f>IF(consulta_completa__11[[#This Row],[13 - Ocorrências/Ambientes Atingidos]]="","X","")</f>
        <v/>
      </c>
      <c r="CE54" s="84">
        <f>IFERROR(FIND("IBAMA",consulta_completa__11[[#This Row],[14 - Inst. Atuando no Local]]),0)</f>
        <v>87</v>
      </c>
      <c r="CF54" s="84" t="str">
        <f t="shared" si="17"/>
        <v>X</v>
      </c>
      <c r="CG54" s="84">
        <f>IFERROR(FIND("OEMA",consulta_completa__11[[#This Row],[14 - Inst. Atuando no Local]]),0)</f>
        <v>0</v>
      </c>
      <c r="CH54" s="84" t="str">
        <f t="shared" si="18"/>
        <v/>
      </c>
      <c r="CI54" s="84">
        <f>IFERROR(FIND("DEFESA CIVIL",consulta_completa__11[[#This Row],[14 - Inst. Atuando no Local]]),0)</f>
        <v>0</v>
      </c>
      <c r="CJ54" s="84" t="str">
        <f t="shared" si="19"/>
        <v/>
      </c>
      <c r="CK54" s="84">
        <f>IFERROR(FIND("CORPO DE BOMBEIROS",consulta_completa__11[[#This Row],[14 - Inst. Atuando no Local]]),0)</f>
        <v>0</v>
      </c>
      <c r="CL54" s="84" t="str">
        <f t="shared" si="20"/>
        <v/>
      </c>
      <c r="CM54" s="84">
        <f>IFERROR(FIND("POLÍCIA RODOVIÁRIA",consulta_completa__11[[#This Row],[14 - Inst. Atuando no Local]]),0)</f>
        <v>0</v>
      </c>
      <c r="CN54" s="84" t="str">
        <f t="shared" si="21"/>
        <v/>
      </c>
      <c r="CO54" s="84">
        <f>IFERROR(FIND("POLÍCIA MILITAR",consulta_completa__11[[#This Row],[14 - Inst. Atuando no Local]]),0)</f>
        <v>0</v>
      </c>
      <c r="CP54" s="84" t="str">
        <f t="shared" si="22"/>
        <v/>
      </c>
      <c r="CQ54" s="84">
        <f>IFERROR(FIND("POLÍCIA CIVIL",consulta_completa__11[[#This Row],[14 - Inst. Atuando no Local]]),0)</f>
        <v>0</v>
      </c>
      <c r="CR54" s="84" t="str">
        <f t="shared" si="23"/>
        <v/>
      </c>
      <c r="CS54" s="84">
        <f>IFERROR(FIND("MARINHA DO BRASIL",consulta_completa__11[[#This Row],[14 - Inst. Atuando no Local]]),0)</f>
        <v>0</v>
      </c>
      <c r="CT54" s="84" t="str">
        <f t="shared" si="24"/>
        <v/>
      </c>
      <c r="CU54" s="84">
        <f>IFERROR(FIND("EMPRESA ESPECIALIZADA EM ATENDIMENTO",consulta_completa__11[[#This Row],[14 - Inst. Atuando no Local]]),0)</f>
        <v>0</v>
      </c>
      <c r="CV54" s="84" t="str">
        <f t="shared" si="25"/>
        <v/>
      </c>
      <c r="CW54" s="84">
        <f>IFERROR(FIND("IBAMA",consulta_completa__11[[#This Row],[14 - Inst. Atuando no Local]]),0)</f>
        <v>87</v>
      </c>
      <c r="CX54" s="84" t="str">
        <f t="shared" si="26"/>
        <v>X</v>
      </c>
      <c r="CY54" s="84" t="str">
        <f>IF(consulta_completa__11[[#This Row],[14 - Inst. Atuando no Local]]="","X","")</f>
        <v/>
      </c>
      <c r="CZ54" s="84">
        <f>IFERROR(FIND("OUTRA (S)",consulta_completa__11[[#This Row],[14 - Inst. Atuando no Local]]),0)</f>
        <v>0</v>
      </c>
      <c r="DA54" s="84" t="str">
        <f t="shared" si="27"/>
        <v/>
      </c>
      <c r="DB54" s="35" t="str">
        <f t="shared" si="28"/>
        <v>Sim</v>
      </c>
      <c r="DC54" s="35" t="str">
        <f t="shared" si="29"/>
        <v>Não</v>
      </c>
      <c r="DD54" s="35" t="str">
        <f t="shared" si="30"/>
        <v>Sim</v>
      </c>
      <c r="DE54" s="87" t="str">
        <f t="shared" si="1"/>
        <v>Sem informação</v>
      </c>
    </row>
    <row r="55" spans="1:109">
      <c r="A55" s="14">
        <v>202511775620</v>
      </c>
      <c r="B55" s="1">
        <v>45674</v>
      </c>
      <c r="C55" t="s">
        <v>745</v>
      </c>
      <c r="D55" t="s">
        <v>746</v>
      </c>
      <c r="E55" t="s">
        <v>162</v>
      </c>
      <c r="F55" t="s">
        <v>112</v>
      </c>
      <c r="G55" t="s">
        <v>113</v>
      </c>
      <c r="H55" t="s">
        <v>114</v>
      </c>
      <c r="I55" t="s">
        <v>114</v>
      </c>
      <c r="J55" t="s">
        <v>113</v>
      </c>
      <c r="K55" t="s">
        <v>114</v>
      </c>
      <c r="L55" t="s">
        <v>114</v>
      </c>
      <c r="M55" t="s">
        <v>140</v>
      </c>
      <c r="N55" t="s">
        <v>141</v>
      </c>
      <c r="O55" t="s">
        <v>239</v>
      </c>
      <c r="P55" t="s">
        <v>200</v>
      </c>
      <c r="Q55" t="s">
        <v>143</v>
      </c>
      <c r="R55" t="s">
        <v>123</v>
      </c>
      <c r="S55" t="s">
        <v>113</v>
      </c>
      <c r="T55" t="s">
        <v>747</v>
      </c>
      <c r="U55" t="s">
        <v>748</v>
      </c>
      <c r="V55" t="s">
        <v>749</v>
      </c>
      <c r="Z55" t="s">
        <v>750</v>
      </c>
      <c r="AA55" t="s">
        <v>751</v>
      </c>
      <c r="AB55" t="s">
        <v>752</v>
      </c>
      <c r="AC55" t="s">
        <v>753</v>
      </c>
      <c r="AD55">
        <v>1</v>
      </c>
      <c r="AE55" t="s">
        <v>754</v>
      </c>
      <c r="AF55" t="s">
        <v>755</v>
      </c>
      <c r="AG55" t="s">
        <v>756</v>
      </c>
      <c r="AH55" t="s">
        <v>131</v>
      </c>
      <c r="AI55" t="s">
        <v>131</v>
      </c>
      <c r="AJ55" t="s">
        <v>132</v>
      </c>
      <c r="AK55" t="s">
        <v>113</v>
      </c>
      <c r="AL55" t="s">
        <v>757</v>
      </c>
      <c r="AM55" t="s">
        <v>758</v>
      </c>
      <c r="AN55" t="s">
        <v>759</v>
      </c>
      <c r="AO55" t="s">
        <v>760</v>
      </c>
      <c r="AP55">
        <v>94988031545</v>
      </c>
      <c r="AQ55" t="s">
        <v>761</v>
      </c>
      <c r="AR55" t="s">
        <v>113</v>
      </c>
      <c r="AS55" t="s">
        <v>113</v>
      </c>
      <c r="AT55" t="s">
        <v>113</v>
      </c>
      <c r="AU55" t="s">
        <v>113</v>
      </c>
      <c r="AW55" t="s">
        <v>113</v>
      </c>
      <c r="AX55" s="82">
        <f>IFERROR(FIND("Óbitos/feridos",consulta_completa__11[[#This Row],[13 - Ocorrências/Ambientes Atingidos]]),0)</f>
        <v>0</v>
      </c>
      <c r="AY55" s="83" t="str">
        <f t="shared" si="2"/>
        <v/>
      </c>
      <c r="AZ55" s="82">
        <f>IFERROR(FIND("População afetada/evacuada",consulta_completa__11[[#This Row],[13 - Ocorrências/Ambientes Atingidos]]),0)</f>
        <v>0</v>
      </c>
      <c r="BA55" s="82" t="str">
        <f t="shared" si="3"/>
        <v/>
      </c>
      <c r="BB55" s="82">
        <f>IFERROR(FIND("Suspensão de abastecimento de água",consulta_completa__11[[#This Row],[13 - Ocorrências/Ambientes Atingidos]]),0)</f>
        <v>0</v>
      </c>
      <c r="BC55" s="83" t="str">
        <f t="shared" si="31"/>
        <v/>
      </c>
      <c r="BD55" s="82">
        <f>IFERROR(FIND("Rio/córrego",consulta_completa__11[[#This Row],[13 - Ocorrências/Ambientes Atingidos]]),0)</f>
        <v>0</v>
      </c>
      <c r="BE55" s="83" t="str">
        <f t="shared" si="4"/>
        <v/>
      </c>
      <c r="BF55" s="82">
        <f>IFERROR(FIND("Lago",consulta_completa__11[[#This Row],[13 - Ocorrências/Ambientes Atingidos]]),0)</f>
        <v>0</v>
      </c>
      <c r="BG55" s="83" t="str">
        <f t="shared" si="5"/>
        <v/>
      </c>
      <c r="BH55" s="82">
        <f>IFERROR(FIND("Mar",consulta_completa__11[[#This Row],[13 - Ocorrências/Ambientes Atingidos]]),0)</f>
        <v>0</v>
      </c>
      <c r="BI55" s="83" t="str">
        <f t="shared" si="6"/>
        <v/>
      </c>
      <c r="BJ55" s="82">
        <f>IFERROR(FIND("Praia",consulta_completa__11[[#This Row],[13 - Ocorrências/Ambientes Atingidos]]),0)</f>
        <v>0</v>
      </c>
      <c r="BK55" s="83" t="str">
        <f t="shared" si="7"/>
        <v/>
      </c>
      <c r="BL55" s="82">
        <f>IFERROR(FIND("Solo",consulta_completa__11[[#This Row],[13 - Ocorrências/Ambientes Atingidos]]),0)</f>
        <v>1</v>
      </c>
      <c r="BM55" s="83" t="str">
        <f t="shared" si="8"/>
        <v>X</v>
      </c>
      <c r="BN55" s="82">
        <f>IFERROR(FIND("Águas subterrâneas",consulta_completa__11[[#This Row],[13 - Ocorrências/Ambientes Atingidos]]),0)</f>
        <v>0</v>
      </c>
      <c r="BO55" s="83" t="str">
        <f t="shared" si="9"/>
        <v/>
      </c>
      <c r="BP55" s="82">
        <f>IFERROR(FIND("Atmosfera",consulta_completa__11[[#This Row],[13 - Ocorrências/Ambientes Atingidos]]),0)</f>
        <v>0</v>
      </c>
      <c r="BQ55" s="83" t="str">
        <f t="shared" si="10"/>
        <v/>
      </c>
      <c r="BR55" s="82">
        <f>IFERROR(FIND("Flora",consulta_completa__11[[#This Row],[13 - Ocorrências/Ambientes Atingidos]]),0)</f>
        <v>0</v>
      </c>
      <c r="BS55" s="83" t="str">
        <f t="shared" si="11"/>
        <v/>
      </c>
      <c r="BT55" s="82">
        <f>IFERROR(FIND("Fauna",consulta_completa__11[[#This Row],[13 - Ocorrências/Ambientes Atingidos]]),0)</f>
        <v>0</v>
      </c>
      <c r="BU55" s="83" t="str">
        <f t="shared" si="12"/>
        <v/>
      </c>
      <c r="BV55" s="82">
        <f>IFERROR(FIND("UC federal",consulta_completa__11[[#This Row],[13 - Ocorrências/Ambientes Atingidos]]),0)</f>
        <v>0</v>
      </c>
      <c r="BW55" s="83" t="str">
        <f t="shared" si="13"/>
        <v/>
      </c>
      <c r="BX55" s="82">
        <f>IFERROR(FIND("UC estadual/municipal",consulta_completa__11[[#This Row],[13 - Ocorrências/Ambientes Atingidos]]),0)</f>
        <v>0</v>
      </c>
      <c r="BY55" s="83" t="str">
        <f t="shared" si="14"/>
        <v/>
      </c>
      <c r="BZ55" s="82">
        <f>IFERROR(FIND("Outro(s)",consulta_completa__11[[#This Row],[13 - Ocorrências/Ambientes Atingidos]]),0)</f>
        <v>0</v>
      </c>
      <c r="CA55" s="83" t="str">
        <f t="shared" si="15"/>
        <v/>
      </c>
      <c r="CB55" s="82">
        <f>IFERROR(FIND("Sem dano",consulta_completa__11[[#This Row],[13 - Ocorrências/Ambientes Atingidos]]),0)</f>
        <v>0</v>
      </c>
      <c r="CC55" s="83" t="str">
        <f t="shared" si="16"/>
        <v/>
      </c>
      <c r="CD55" s="82" t="str">
        <f>IF(consulta_completa__11[[#This Row],[13 - Ocorrências/Ambientes Atingidos]]="","X","")</f>
        <v/>
      </c>
      <c r="CE55" s="84">
        <f>IFERROR(FIND("IBAMA",consulta_completa__11[[#This Row],[14 - Inst. Atuando no Local]]),0)</f>
        <v>0</v>
      </c>
      <c r="CF55" s="84" t="str">
        <f t="shared" si="17"/>
        <v/>
      </c>
      <c r="CG55" s="84">
        <f>IFERROR(FIND("OEMA",consulta_completa__11[[#This Row],[14 - Inst. Atuando no Local]]),0)</f>
        <v>0</v>
      </c>
      <c r="CH55" s="84" t="str">
        <f t="shared" si="18"/>
        <v/>
      </c>
      <c r="CI55" s="84">
        <f>IFERROR(FIND("DEFESA CIVIL",consulta_completa__11[[#This Row],[14 - Inst. Atuando no Local]]),0)</f>
        <v>0</v>
      </c>
      <c r="CJ55" s="84" t="str">
        <f t="shared" si="19"/>
        <v/>
      </c>
      <c r="CK55" s="84">
        <f>IFERROR(FIND("CORPO DE BOMBEIROS",consulta_completa__11[[#This Row],[14 - Inst. Atuando no Local]]),0)</f>
        <v>0</v>
      </c>
      <c r="CL55" s="84" t="str">
        <f t="shared" si="20"/>
        <v/>
      </c>
      <c r="CM55" s="84">
        <f>IFERROR(FIND("POLÍCIA RODOVIÁRIA",consulta_completa__11[[#This Row],[14 - Inst. Atuando no Local]]),0)</f>
        <v>0</v>
      </c>
      <c r="CN55" s="84" t="str">
        <f t="shared" si="21"/>
        <v/>
      </c>
      <c r="CO55" s="84">
        <f>IFERROR(FIND("POLÍCIA MILITAR",consulta_completa__11[[#This Row],[14 - Inst. Atuando no Local]]),0)</f>
        <v>0</v>
      </c>
      <c r="CP55" s="84" t="str">
        <f t="shared" si="22"/>
        <v/>
      </c>
      <c r="CQ55" s="84">
        <f>IFERROR(FIND("POLÍCIA CIVIL",consulta_completa__11[[#This Row],[14 - Inst. Atuando no Local]]),0)</f>
        <v>0</v>
      </c>
      <c r="CR55" s="84" t="str">
        <f t="shared" si="23"/>
        <v/>
      </c>
      <c r="CS55" s="84">
        <f>IFERROR(FIND("MARINHA DO BRASIL",consulta_completa__11[[#This Row],[14 - Inst. Atuando no Local]]),0)</f>
        <v>0</v>
      </c>
      <c r="CT55" s="84" t="str">
        <f t="shared" si="24"/>
        <v/>
      </c>
      <c r="CU55" s="84">
        <f>IFERROR(FIND("EMPRESA ESPECIALIZADA EM ATENDIMENTO",consulta_completa__11[[#This Row],[14 - Inst. Atuando no Local]]),0)</f>
        <v>0</v>
      </c>
      <c r="CV55" s="84" t="str">
        <f t="shared" si="25"/>
        <v/>
      </c>
      <c r="CW55" s="84">
        <f>IFERROR(FIND("IBAMA",consulta_completa__11[[#This Row],[14 - Inst. Atuando no Local]]),0)</f>
        <v>0</v>
      </c>
      <c r="CX55" s="84" t="str">
        <f t="shared" si="26"/>
        <v/>
      </c>
      <c r="CY55" s="84" t="str">
        <f>IF(consulta_completa__11[[#This Row],[14 - Inst. Atuando no Local]]="","X","")</f>
        <v/>
      </c>
      <c r="CZ55" s="84">
        <f>IFERROR(FIND("OUTRA (S)",consulta_completa__11[[#This Row],[14 - Inst. Atuando no Local]]),0)</f>
        <v>0</v>
      </c>
      <c r="DA55" s="84" t="str">
        <f t="shared" si="27"/>
        <v/>
      </c>
      <c r="DB55" s="35" t="str">
        <f t="shared" si="28"/>
        <v>Sim</v>
      </c>
      <c r="DC55" s="35" t="str">
        <f t="shared" si="29"/>
        <v>Não</v>
      </c>
      <c r="DD55" s="35" t="str">
        <f t="shared" si="30"/>
        <v>Sim</v>
      </c>
      <c r="DE55" s="87" t="str">
        <f t="shared" si="1"/>
        <v>Federal</v>
      </c>
    </row>
    <row r="56" spans="1:109">
      <c r="A56" s="14">
        <v>202511846821</v>
      </c>
      <c r="B56" s="1">
        <v>45674</v>
      </c>
      <c r="C56" t="s">
        <v>762</v>
      </c>
      <c r="D56" t="s">
        <v>180</v>
      </c>
      <c r="E56" t="s">
        <v>286</v>
      </c>
      <c r="F56" t="s">
        <v>112</v>
      </c>
      <c r="G56" t="s">
        <v>646</v>
      </c>
      <c r="H56" t="s">
        <v>763</v>
      </c>
      <c r="I56" t="s">
        <v>648</v>
      </c>
      <c r="J56" t="s">
        <v>113</v>
      </c>
      <c r="K56" t="s">
        <v>114</v>
      </c>
      <c r="L56" t="s">
        <v>114</v>
      </c>
      <c r="M56" t="s">
        <v>139</v>
      </c>
      <c r="N56" t="s">
        <v>141</v>
      </c>
      <c r="O56" t="s">
        <v>120</v>
      </c>
      <c r="P56" t="s">
        <v>200</v>
      </c>
      <c r="Q56" t="s">
        <v>230</v>
      </c>
      <c r="R56" t="s">
        <v>123</v>
      </c>
      <c r="S56" t="s">
        <v>113</v>
      </c>
      <c r="T56" t="s">
        <v>764</v>
      </c>
      <c r="U56" t="s">
        <v>113</v>
      </c>
      <c r="V56" t="s">
        <v>765</v>
      </c>
      <c r="Z56" t="s">
        <v>766</v>
      </c>
      <c r="AA56" t="s">
        <v>767</v>
      </c>
      <c r="AB56" t="s">
        <v>768</v>
      </c>
      <c r="AC56" t="s">
        <v>769</v>
      </c>
      <c r="AD56">
        <v>0</v>
      </c>
      <c r="AE56" t="s">
        <v>770</v>
      </c>
      <c r="AF56" t="s">
        <v>771</v>
      </c>
      <c r="AG56" t="s">
        <v>772</v>
      </c>
      <c r="AH56" t="s">
        <v>131</v>
      </c>
      <c r="AI56" t="s">
        <v>132</v>
      </c>
      <c r="AJ56" t="s">
        <v>132</v>
      </c>
      <c r="AK56" t="s">
        <v>113</v>
      </c>
      <c r="AL56" t="s">
        <v>113</v>
      </c>
      <c r="AM56" t="s">
        <v>773</v>
      </c>
      <c r="AN56" t="s">
        <v>774</v>
      </c>
      <c r="AO56" t="s">
        <v>775</v>
      </c>
      <c r="AP56">
        <v>3534496610</v>
      </c>
      <c r="AQ56" t="s">
        <v>776</v>
      </c>
      <c r="AR56" t="s">
        <v>113</v>
      </c>
      <c r="AS56" t="s">
        <v>113</v>
      </c>
      <c r="AT56" t="s">
        <v>113</v>
      </c>
      <c r="AU56" t="s">
        <v>113</v>
      </c>
      <c r="AW56" t="s">
        <v>113</v>
      </c>
      <c r="AX56" s="82">
        <f>IFERROR(FIND("Óbitos/feridos",consulta_completa__11[[#This Row],[13 - Ocorrências/Ambientes Atingidos]]),0)</f>
        <v>0</v>
      </c>
      <c r="AY56" s="83" t="str">
        <f t="shared" si="2"/>
        <v/>
      </c>
      <c r="AZ56" s="82">
        <f>IFERROR(FIND("População afetada/evacuada",consulta_completa__11[[#This Row],[13 - Ocorrências/Ambientes Atingidos]]),0)</f>
        <v>0</v>
      </c>
      <c r="BA56" s="82" t="str">
        <f t="shared" si="3"/>
        <v/>
      </c>
      <c r="BB56" s="82">
        <f>IFERROR(FIND("Suspensão de abastecimento de água",consulta_completa__11[[#This Row],[13 - Ocorrências/Ambientes Atingidos]]),0)</f>
        <v>0</v>
      </c>
      <c r="BC56" s="83" t="str">
        <f t="shared" si="31"/>
        <v/>
      </c>
      <c r="BD56" s="82">
        <f>IFERROR(FIND("Rio/córrego",consulta_completa__11[[#This Row],[13 - Ocorrências/Ambientes Atingidos]]),0)</f>
        <v>0</v>
      </c>
      <c r="BE56" s="83" t="str">
        <f t="shared" si="4"/>
        <v/>
      </c>
      <c r="BF56" s="82">
        <f>IFERROR(FIND("Lago",consulta_completa__11[[#This Row],[13 - Ocorrências/Ambientes Atingidos]]),0)</f>
        <v>0</v>
      </c>
      <c r="BG56" s="83" t="str">
        <f t="shared" si="5"/>
        <v/>
      </c>
      <c r="BH56" s="82">
        <f>IFERROR(FIND("Mar",consulta_completa__11[[#This Row],[13 - Ocorrências/Ambientes Atingidos]]),0)</f>
        <v>0</v>
      </c>
      <c r="BI56" s="83" t="str">
        <f t="shared" si="6"/>
        <v/>
      </c>
      <c r="BJ56" s="82">
        <f>IFERROR(FIND("Praia",consulta_completa__11[[#This Row],[13 - Ocorrências/Ambientes Atingidos]]),0)</f>
        <v>0</v>
      </c>
      <c r="BK56" s="83" t="str">
        <f t="shared" si="7"/>
        <v/>
      </c>
      <c r="BL56" s="82">
        <f>IFERROR(FIND("Solo",consulta_completa__11[[#This Row],[13 - Ocorrências/Ambientes Atingidos]]),0)</f>
        <v>0</v>
      </c>
      <c r="BM56" s="83" t="str">
        <f t="shared" si="8"/>
        <v/>
      </c>
      <c r="BN56" s="82">
        <f>IFERROR(FIND("Águas subterrâneas",consulta_completa__11[[#This Row],[13 - Ocorrências/Ambientes Atingidos]]),0)</f>
        <v>0</v>
      </c>
      <c r="BO56" s="83" t="str">
        <f t="shared" si="9"/>
        <v/>
      </c>
      <c r="BP56" s="82">
        <f>IFERROR(FIND("Atmosfera",consulta_completa__11[[#This Row],[13 - Ocorrências/Ambientes Atingidos]]),0)</f>
        <v>0</v>
      </c>
      <c r="BQ56" s="83" t="str">
        <f t="shared" si="10"/>
        <v/>
      </c>
      <c r="BR56" s="82">
        <f>IFERROR(FIND("Flora",consulta_completa__11[[#This Row],[13 - Ocorrências/Ambientes Atingidos]]),0)</f>
        <v>0</v>
      </c>
      <c r="BS56" s="83" t="str">
        <f t="shared" si="11"/>
        <v/>
      </c>
      <c r="BT56" s="82">
        <f>IFERROR(FIND("Fauna",consulta_completa__11[[#This Row],[13 - Ocorrências/Ambientes Atingidos]]),0)</f>
        <v>0</v>
      </c>
      <c r="BU56" s="83" t="str">
        <f t="shared" si="12"/>
        <v/>
      </c>
      <c r="BV56" s="82">
        <f>IFERROR(FIND("UC federal",consulta_completa__11[[#This Row],[13 - Ocorrências/Ambientes Atingidos]]),0)</f>
        <v>0</v>
      </c>
      <c r="BW56" s="83" t="str">
        <f t="shared" si="13"/>
        <v/>
      </c>
      <c r="BX56" s="82">
        <f>IFERROR(FIND("UC estadual/municipal",consulta_completa__11[[#This Row],[13 - Ocorrências/Ambientes Atingidos]]),0)</f>
        <v>0</v>
      </c>
      <c r="BY56" s="83" t="str">
        <f t="shared" si="14"/>
        <v/>
      </c>
      <c r="BZ56" s="82">
        <f>IFERROR(FIND("Outro(s)",consulta_completa__11[[#This Row],[13 - Ocorrências/Ambientes Atingidos]]),0)</f>
        <v>1</v>
      </c>
      <c r="CA56" s="83" t="str">
        <f t="shared" si="15"/>
        <v>X</v>
      </c>
      <c r="CB56" s="82">
        <f>IFERROR(FIND("Sem dano",consulta_completa__11[[#This Row],[13 - Ocorrências/Ambientes Atingidos]]),0)</f>
        <v>0</v>
      </c>
      <c r="CC56" s="83" t="str">
        <f t="shared" si="16"/>
        <v/>
      </c>
      <c r="CD56" s="82" t="str">
        <f>IF(consulta_completa__11[[#This Row],[13 - Ocorrências/Ambientes Atingidos]]="","X","")</f>
        <v/>
      </c>
      <c r="CE56" s="84">
        <f>IFERROR(FIND("IBAMA",consulta_completa__11[[#This Row],[14 - Inst. Atuando no Local]]),0)</f>
        <v>0</v>
      </c>
      <c r="CF56" s="84" t="str">
        <f t="shared" si="17"/>
        <v/>
      </c>
      <c r="CG56" s="84">
        <f>IFERROR(FIND("OEMA",consulta_completa__11[[#This Row],[14 - Inst. Atuando no Local]]),0)</f>
        <v>0</v>
      </c>
      <c r="CH56" s="84" t="str">
        <f t="shared" si="18"/>
        <v/>
      </c>
      <c r="CI56" s="84">
        <f>IFERROR(FIND("DEFESA CIVIL",consulta_completa__11[[#This Row],[14 - Inst. Atuando no Local]]),0)</f>
        <v>0</v>
      </c>
      <c r="CJ56" s="84" t="str">
        <f t="shared" si="19"/>
        <v/>
      </c>
      <c r="CK56" s="84">
        <f>IFERROR(FIND("CORPO DE BOMBEIROS",consulta_completa__11[[#This Row],[14 - Inst. Atuando no Local]]),0)</f>
        <v>0</v>
      </c>
      <c r="CL56" s="84" t="str">
        <f t="shared" si="20"/>
        <v/>
      </c>
      <c r="CM56" s="84">
        <f>IFERROR(FIND("POLÍCIA RODOVIÁRIA",consulta_completa__11[[#This Row],[14 - Inst. Atuando no Local]]),0)</f>
        <v>0</v>
      </c>
      <c r="CN56" s="84" t="str">
        <f t="shared" si="21"/>
        <v/>
      </c>
      <c r="CO56" s="84">
        <f>IFERROR(FIND("POLÍCIA MILITAR",consulta_completa__11[[#This Row],[14 - Inst. Atuando no Local]]),0)</f>
        <v>0</v>
      </c>
      <c r="CP56" s="84" t="str">
        <f t="shared" si="22"/>
        <v/>
      </c>
      <c r="CQ56" s="84">
        <f>IFERROR(FIND("POLÍCIA CIVIL",consulta_completa__11[[#This Row],[14 - Inst. Atuando no Local]]),0)</f>
        <v>0</v>
      </c>
      <c r="CR56" s="84" t="str">
        <f t="shared" si="23"/>
        <v/>
      </c>
      <c r="CS56" s="84">
        <f>IFERROR(FIND("MARINHA DO BRASIL",consulta_completa__11[[#This Row],[14 - Inst. Atuando no Local]]),0)</f>
        <v>0</v>
      </c>
      <c r="CT56" s="84" t="str">
        <f t="shared" si="24"/>
        <v/>
      </c>
      <c r="CU56" s="84">
        <f>IFERROR(FIND("EMPRESA ESPECIALIZADA EM ATENDIMENTO",consulta_completa__11[[#This Row],[14 - Inst. Atuando no Local]]),0)</f>
        <v>0</v>
      </c>
      <c r="CV56" s="84" t="str">
        <f t="shared" si="25"/>
        <v/>
      </c>
      <c r="CW56" s="84">
        <f>IFERROR(FIND("IBAMA",consulta_completa__11[[#This Row],[14 - Inst. Atuando no Local]]),0)</f>
        <v>0</v>
      </c>
      <c r="CX56" s="84" t="str">
        <f t="shared" si="26"/>
        <v/>
      </c>
      <c r="CY56" s="84" t="str">
        <f>IF(consulta_completa__11[[#This Row],[14 - Inst. Atuando no Local]]="","X","")</f>
        <v/>
      </c>
      <c r="CZ56" s="84">
        <f>IFERROR(FIND("OUTRA (S)",consulta_completa__11[[#This Row],[14 - Inst. Atuando no Local]]),0)</f>
        <v>0</v>
      </c>
      <c r="DA56" s="84" t="str">
        <f t="shared" si="27"/>
        <v/>
      </c>
      <c r="DB56" s="35" t="str">
        <f t="shared" si="28"/>
        <v>Sim</v>
      </c>
      <c r="DC56" s="35" t="str">
        <f t="shared" si="29"/>
        <v>Não</v>
      </c>
      <c r="DD56" s="35" t="str">
        <f t="shared" si="30"/>
        <v>Sim</v>
      </c>
      <c r="DE56" s="87" t="str">
        <f t="shared" si="1"/>
        <v>Sem informação</v>
      </c>
    </row>
    <row r="57" spans="1:109">
      <c r="A57" s="14">
        <v>202511868435</v>
      </c>
      <c r="B57" s="1">
        <v>45675</v>
      </c>
      <c r="C57" t="s">
        <v>777</v>
      </c>
      <c r="D57" t="s">
        <v>161</v>
      </c>
      <c r="E57" t="s">
        <v>286</v>
      </c>
      <c r="F57" t="s">
        <v>112</v>
      </c>
      <c r="G57" t="s">
        <v>678</v>
      </c>
      <c r="H57" t="s">
        <v>778</v>
      </c>
      <c r="I57" t="s">
        <v>648</v>
      </c>
      <c r="J57" t="s">
        <v>113</v>
      </c>
      <c r="K57" t="s">
        <v>114</v>
      </c>
      <c r="L57" t="s">
        <v>114</v>
      </c>
      <c r="M57" t="s">
        <v>140</v>
      </c>
      <c r="N57" t="s">
        <v>779</v>
      </c>
      <c r="O57" t="s">
        <v>120</v>
      </c>
      <c r="P57" t="s">
        <v>229</v>
      </c>
      <c r="Q57" t="s">
        <v>122</v>
      </c>
      <c r="R57" t="s">
        <v>123</v>
      </c>
      <c r="S57" t="s">
        <v>113</v>
      </c>
      <c r="T57" t="s">
        <v>780</v>
      </c>
      <c r="U57" t="s">
        <v>781</v>
      </c>
      <c r="V57" t="s">
        <v>782</v>
      </c>
      <c r="Z57" t="s">
        <v>781</v>
      </c>
      <c r="AA57" t="s">
        <v>783</v>
      </c>
      <c r="AB57" t="s">
        <v>784</v>
      </c>
      <c r="AC57" t="s">
        <v>113</v>
      </c>
      <c r="AD57">
        <v>0</v>
      </c>
      <c r="AE57" t="s">
        <v>785</v>
      </c>
      <c r="AF57" t="s">
        <v>113</v>
      </c>
      <c r="AG57" t="s">
        <v>113</v>
      </c>
      <c r="AH57" t="s">
        <v>131</v>
      </c>
      <c r="AI57" t="s">
        <v>131</v>
      </c>
      <c r="AJ57" t="s">
        <v>132</v>
      </c>
      <c r="AK57" t="s">
        <v>113</v>
      </c>
      <c r="AL57" t="s">
        <v>786</v>
      </c>
      <c r="AM57" t="s">
        <v>787</v>
      </c>
      <c r="AN57" t="s">
        <v>788</v>
      </c>
      <c r="AO57" t="s">
        <v>113</v>
      </c>
      <c r="AP57">
        <v>14997918419</v>
      </c>
      <c r="AQ57" t="s">
        <v>789</v>
      </c>
      <c r="AR57" t="s">
        <v>113</v>
      </c>
      <c r="AS57" t="s">
        <v>113</v>
      </c>
      <c r="AT57" t="s">
        <v>113</v>
      </c>
      <c r="AU57" t="s">
        <v>113</v>
      </c>
      <c r="AW57" t="s">
        <v>113</v>
      </c>
      <c r="AX57" s="82">
        <f>IFERROR(FIND("Óbitos/feridos",consulta_completa__11[[#This Row],[13 - Ocorrências/Ambientes Atingidos]]),0)</f>
        <v>0</v>
      </c>
      <c r="AY57" s="83" t="str">
        <f t="shared" si="2"/>
        <v/>
      </c>
      <c r="AZ57" s="82">
        <f>IFERROR(FIND("População afetada/evacuada",consulta_completa__11[[#This Row],[13 - Ocorrências/Ambientes Atingidos]]),0)</f>
        <v>0</v>
      </c>
      <c r="BA57" s="82" t="str">
        <f t="shared" si="3"/>
        <v/>
      </c>
      <c r="BB57" s="82">
        <f>IFERROR(FIND("Suspensão de abastecimento de água",consulta_completa__11[[#This Row],[13 - Ocorrências/Ambientes Atingidos]]),0)</f>
        <v>0</v>
      </c>
      <c r="BC57" s="83" t="str">
        <f t="shared" si="31"/>
        <v/>
      </c>
      <c r="BD57" s="82">
        <f>IFERROR(FIND("Rio/córrego",consulta_completa__11[[#This Row],[13 - Ocorrências/Ambientes Atingidos]]),0)</f>
        <v>0</v>
      </c>
      <c r="BE57" s="83" t="str">
        <f t="shared" si="4"/>
        <v/>
      </c>
      <c r="BF57" s="82">
        <f>IFERROR(FIND("Lago",consulta_completa__11[[#This Row],[13 - Ocorrências/Ambientes Atingidos]]),0)</f>
        <v>0</v>
      </c>
      <c r="BG57" s="83" t="str">
        <f t="shared" si="5"/>
        <v/>
      </c>
      <c r="BH57" s="82">
        <f>IFERROR(FIND("Mar",consulta_completa__11[[#This Row],[13 - Ocorrências/Ambientes Atingidos]]),0)</f>
        <v>0</v>
      </c>
      <c r="BI57" s="83" t="str">
        <f t="shared" si="6"/>
        <v/>
      </c>
      <c r="BJ57" s="82">
        <f>IFERROR(FIND("Praia",consulta_completa__11[[#This Row],[13 - Ocorrências/Ambientes Atingidos]]),0)</f>
        <v>0</v>
      </c>
      <c r="BK57" s="83" t="str">
        <f t="shared" si="7"/>
        <v/>
      </c>
      <c r="BL57" s="82">
        <f>IFERROR(FIND("Solo",consulta_completa__11[[#This Row],[13 - Ocorrências/Ambientes Atingidos]]),0)</f>
        <v>1</v>
      </c>
      <c r="BM57" s="83" t="str">
        <f t="shared" si="8"/>
        <v>X</v>
      </c>
      <c r="BN57" s="82">
        <f>IFERROR(FIND("Águas subterrâneas",consulta_completa__11[[#This Row],[13 - Ocorrências/Ambientes Atingidos]]),0)</f>
        <v>0</v>
      </c>
      <c r="BO57" s="83" t="str">
        <f t="shared" si="9"/>
        <v/>
      </c>
      <c r="BP57" s="82">
        <f>IFERROR(FIND("Atmosfera",consulta_completa__11[[#This Row],[13 - Ocorrências/Ambientes Atingidos]]),0)</f>
        <v>0</v>
      </c>
      <c r="BQ57" s="83" t="str">
        <f t="shared" si="10"/>
        <v/>
      </c>
      <c r="BR57" s="82">
        <f>IFERROR(FIND("Flora",consulta_completa__11[[#This Row],[13 - Ocorrências/Ambientes Atingidos]]),0)</f>
        <v>0</v>
      </c>
      <c r="BS57" s="83" t="str">
        <f t="shared" si="11"/>
        <v/>
      </c>
      <c r="BT57" s="82">
        <f>IFERROR(FIND("Fauna",consulta_completa__11[[#This Row],[13 - Ocorrências/Ambientes Atingidos]]),0)</f>
        <v>0</v>
      </c>
      <c r="BU57" s="83" t="str">
        <f t="shared" si="12"/>
        <v/>
      </c>
      <c r="BV57" s="82">
        <f>IFERROR(FIND("UC federal",consulta_completa__11[[#This Row],[13 - Ocorrências/Ambientes Atingidos]]),0)</f>
        <v>0</v>
      </c>
      <c r="BW57" s="83" t="str">
        <f t="shared" si="13"/>
        <v/>
      </c>
      <c r="BX57" s="82">
        <f>IFERROR(FIND("UC estadual/municipal",consulta_completa__11[[#This Row],[13 - Ocorrências/Ambientes Atingidos]]),0)</f>
        <v>0</v>
      </c>
      <c r="BY57" s="83" t="str">
        <f t="shared" si="14"/>
        <v/>
      </c>
      <c r="BZ57" s="82">
        <f>IFERROR(FIND("Outro(s)",consulta_completa__11[[#This Row],[13 - Ocorrências/Ambientes Atingidos]]),0)</f>
        <v>0</v>
      </c>
      <c r="CA57" s="83" t="str">
        <f t="shared" si="15"/>
        <v/>
      </c>
      <c r="CB57" s="82">
        <f>IFERROR(FIND("Sem dano",consulta_completa__11[[#This Row],[13 - Ocorrências/Ambientes Atingidos]]),0)</f>
        <v>0</v>
      </c>
      <c r="CC57" s="83" t="str">
        <f t="shared" si="16"/>
        <v/>
      </c>
      <c r="CD57" s="82" t="str">
        <f>IF(consulta_completa__11[[#This Row],[13 - Ocorrências/Ambientes Atingidos]]="","X","")</f>
        <v/>
      </c>
      <c r="CE57" s="84">
        <f>IFERROR(FIND("IBAMA",consulta_completa__11[[#This Row],[14 - Inst. Atuando no Local]]),0)</f>
        <v>0</v>
      </c>
      <c r="CF57" s="84" t="str">
        <f t="shared" si="17"/>
        <v/>
      </c>
      <c r="CG57" s="84">
        <f>IFERROR(FIND("OEMA",consulta_completa__11[[#This Row],[14 - Inst. Atuando no Local]]),0)</f>
        <v>0</v>
      </c>
      <c r="CH57" s="84" t="str">
        <f t="shared" si="18"/>
        <v/>
      </c>
      <c r="CI57" s="84">
        <f>IFERROR(FIND("DEFESA CIVIL",consulta_completa__11[[#This Row],[14 - Inst. Atuando no Local]]),0)</f>
        <v>0</v>
      </c>
      <c r="CJ57" s="84" t="str">
        <f t="shared" si="19"/>
        <v/>
      </c>
      <c r="CK57" s="84">
        <f>IFERROR(FIND("CORPO DE BOMBEIROS",consulta_completa__11[[#This Row],[14 - Inst. Atuando no Local]]),0)</f>
        <v>0</v>
      </c>
      <c r="CL57" s="84" t="str">
        <f t="shared" si="20"/>
        <v/>
      </c>
      <c r="CM57" s="84">
        <f>IFERROR(FIND("POLÍCIA RODOVIÁRIA",consulta_completa__11[[#This Row],[14 - Inst. Atuando no Local]]),0)</f>
        <v>0</v>
      </c>
      <c r="CN57" s="84" t="str">
        <f t="shared" si="21"/>
        <v/>
      </c>
      <c r="CO57" s="84">
        <f>IFERROR(FIND("POLÍCIA MILITAR",consulta_completa__11[[#This Row],[14 - Inst. Atuando no Local]]),0)</f>
        <v>0</v>
      </c>
      <c r="CP57" s="84" t="str">
        <f t="shared" si="22"/>
        <v/>
      </c>
      <c r="CQ57" s="84">
        <f>IFERROR(FIND("POLÍCIA CIVIL",consulta_completa__11[[#This Row],[14 - Inst. Atuando no Local]]),0)</f>
        <v>0</v>
      </c>
      <c r="CR57" s="84" t="str">
        <f t="shared" si="23"/>
        <v/>
      </c>
      <c r="CS57" s="84">
        <f>IFERROR(FIND("MARINHA DO BRASIL",consulta_completa__11[[#This Row],[14 - Inst. Atuando no Local]]),0)</f>
        <v>0</v>
      </c>
      <c r="CT57" s="84" t="str">
        <f t="shared" si="24"/>
        <v/>
      </c>
      <c r="CU57" s="84">
        <f>IFERROR(FIND("EMPRESA ESPECIALIZADA EM ATENDIMENTO",consulta_completa__11[[#This Row],[14 - Inst. Atuando no Local]]),0)</f>
        <v>0</v>
      </c>
      <c r="CV57" s="84" t="str">
        <f t="shared" si="25"/>
        <v/>
      </c>
      <c r="CW57" s="84">
        <f>IFERROR(FIND("IBAMA",consulta_completa__11[[#This Row],[14 - Inst. Atuando no Local]]),0)</f>
        <v>0</v>
      </c>
      <c r="CX57" s="84" t="str">
        <f t="shared" si="26"/>
        <v/>
      </c>
      <c r="CY57" s="84" t="str">
        <f>IF(consulta_completa__11[[#This Row],[14 - Inst. Atuando no Local]]="","X","")</f>
        <v/>
      </c>
      <c r="CZ57" s="84">
        <f>IFERROR(FIND("OUTRA (S)",consulta_completa__11[[#This Row],[14 - Inst. Atuando no Local]]),0)</f>
        <v>0</v>
      </c>
      <c r="DA57" s="84" t="str">
        <f t="shared" si="27"/>
        <v/>
      </c>
      <c r="DB57" s="35" t="str">
        <f t="shared" si="28"/>
        <v>Sim</v>
      </c>
      <c r="DC57" s="35" t="str">
        <f t="shared" si="29"/>
        <v>Não</v>
      </c>
      <c r="DD57" s="35" t="str">
        <f t="shared" si="30"/>
        <v>Sim</v>
      </c>
      <c r="DE57" s="87" t="str">
        <f t="shared" si="1"/>
        <v>Sem informação</v>
      </c>
    </row>
    <row r="58" spans="1:109">
      <c r="A58" s="14">
        <v>202512036057</v>
      </c>
      <c r="B58" s="1">
        <v>45675</v>
      </c>
      <c r="C58" t="s">
        <v>608</v>
      </c>
      <c r="D58" t="s">
        <v>609</v>
      </c>
      <c r="E58" t="s">
        <v>139</v>
      </c>
      <c r="F58" t="s">
        <v>112</v>
      </c>
      <c r="G58" t="s">
        <v>113</v>
      </c>
      <c r="H58" t="s">
        <v>114</v>
      </c>
      <c r="I58" t="s">
        <v>114</v>
      </c>
      <c r="J58" t="s">
        <v>113</v>
      </c>
      <c r="K58" t="s">
        <v>114</v>
      </c>
      <c r="L58" t="s">
        <v>114</v>
      </c>
      <c r="M58" t="s">
        <v>140</v>
      </c>
      <c r="N58" t="s">
        <v>141</v>
      </c>
      <c r="O58" t="s">
        <v>239</v>
      </c>
      <c r="P58" t="s">
        <v>229</v>
      </c>
      <c r="Q58" t="s">
        <v>230</v>
      </c>
      <c r="R58" t="s">
        <v>123</v>
      </c>
      <c r="S58" t="s">
        <v>113</v>
      </c>
      <c r="T58" t="s">
        <v>790</v>
      </c>
      <c r="U58" t="s">
        <v>145</v>
      </c>
      <c r="V58" t="s">
        <v>791</v>
      </c>
      <c r="X58" t="b">
        <v>1</v>
      </c>
      <c r="Z58" t="s">
        <v>792</v>
      </c>
      <c r="AA58" t="s">
        <v>113</v>
      </c>
      <c r="AB58" t="s">
        <v>613</v>
      </c>
      <c r="AC58" t="s">
        <v>113</v>
      </c>
      <c r="AD58">
        <v>2</v>
      </c>
      <c r="AE58" t="s">
        <v>113</v>
      </c>
      <c r="AF58" t="s">
        <v>614</v>
      </c>
      <c r="AG58" t="s">
        <v>615</v>
      </c>
      <c r="AH58" t="s">
        <v>131</v>
      </c>
      <c r="AI58" t="s">
        <v>131</v>
      </c>
      <c r="AJ58" t="s">
        <v>131</v>
      </c>
      <c r="AK58" t="s">
        <v>793</v>
      </c>
      <c r="AL58" t="s">
        <v>794</v>
      </c>
      <c r="AM58" t="s">
        <v>153</v>
      </c>
      <c r="AN58" t="s">
        <v>154</v>
      </c>
      <c r="AO58" t="s">
        <v>155</v>
      </c>
      <c r="AP58">
        <v>6133161070</v>
      </c>
      <c r="AQ58" t="s">
        <v>156</v>
      </c>
      <c r="AR58" t="s">
        <v>113</v>
      </c>
      <c r="AS58" t="s">
        <v>113</v>
      </c>
      <c r="AT58" t="s">
        <v>795</v>
      </c>
      <c r="AU58" t="s">
        <v>796</v>
      </c>
      <c r="AV58">
        <v>2500000000</v>
      </c>
      <c r="AW58" t="s">
        <v>159</v>
      </c>
      <c r="AX58" s="82">
        <f>IFERROR(FIND("Óbitos/feridos",consulta_completa__11[[#This Row],[13 - Ocorrências/Ambientes Atingidos]]),0)</f>
        <v>0</v>
      </c>
      <c r="AY58" s="83" t="str">
        <f t="shared" si="2"/>
        <v/>
      </c>
      <c r="AZ58" s="82">
        <f>IFERROR(FIND("População afetada/evacuada",consulta_completa__11[[#This Row],[13 - Ocorrências/Ambientes Atingidos]]),0)</f>
        <v>0</v>
      </c>
      <c r="BA58" s="82" t="str">
        <f t="shared" si="3"/>
        <v/>
      </c>
      <c r="BB58" s="82">
        <f>IFERROR(FIND("Suspensão de abastecimento de água",consulta_completa__11[[#This Row],[13 - Ocorrências/Ambientes Atingidos]]),0)</f>
        <v>0</v>
      </c>
      <c r="BC58" s="83" t="str">
        <f t="shared" si="31"/>
        <v/>
      </c>
      <c r="BD58" s="82">
        <f>IFERROR(FIND("Rio/córrego",consulta_completa__11[[#This Row],[13 - Ocorrências/Ambientes Atingidos]]),0)</f>
        <v>0</v>
      </c>
      <c r="BE58" s="83" t="str">
        <f t="shared" si="4"/>
        <v/>
      </c>
      <c r="BF58" s="82">
        <f>IFERROR(FIND("Lago",consulta_completa__11[[#This Row],[13 - Ocorrências/Ambientes Atingidos]]),0)</f>
        <v>0</v>
      </c>
      <c r="BG58" s="83" t="str">
        <f t="shared" si="5"/>
        <v/>
      </c>
      <c r="BH58" s="82">
        <f>IFERROR(FIND("Mar",consulta_completa__11[[#This Row],[13 - Ocorrências/Ambientes Atingidos]]),0)</f>
        <v>0</v>
      </c>
      <c r="BI58" s="83" t="str">
        <f t="shared" si="6"/>
        <v/>
      </c>
      <c r="BJ58" s="82">
        <f>IFERROR(FIND("Praia",consulta_completa__11[[#This Row],[13 - Ocorrências/Ambientes Atingidos]]),0)</f>
        <v>0</v>
      </c>
      <c r="BK58" s="83" t="str">
        <f t="shared" si="7"/>
        <v/>
      </c>
      <c r="BL58" s="82">
        <f>IFERROR(FIND("Solo",consulta_completa__11[[#This Row],[13 - Ocorrências/Ambientes Atingidos]]),0)</f>
        <v>1</v>
      </c>
      <c r="BM58" s="83" t="str">
        <f t="shared" si="8"/>
        <v>X</v>
      </c>
      <c r="BN58" s="82">
        <f>IFERROR(FIND("Águas subterrâneas",consulta_completa__11[[#This Row],[13 - Ocorrências/Ambientes Atingidos]]),0)</f>
        <v>0</v>
      </c>
      <c r="BO58" s="83" t="str">
        <f t="shared" si="9"/>
        <v/>
      </c>
      <c r="BP58" s="82">
        <f>IFERROR(FIND("Atmosfera",consulta_completa__11[[#This Row],[13 - Ocorrências/Ambientes Atingidos]]),0)</f>
        <v>0</v>
      </c>
      <c r="BQ58" s="83" t="str">
        <f t="shared" si="10"/>
        <v/>
      </c>
      <c r="BR58" s="82">
        <f>IFERROR(FIND("Flora",consulta_completa__11[[#This Row],[13 - Ocorrências/Ambientes Atingidos]]),0)</f>
        <v>0</v>
      </c>
      <c r="BS58" s="83" t="str">
        <f t="shared" si="11"/>
        <v/>
      </c>
      <c r="BT58" s="82">
        <f>IFERROR(FIND("Fauna",consulta_completa__11[[#This Row],[13 - Ocorrências/Ambientes Atingidos]]),0)</f>
        <v>0</v>
      </c>
      <c r="BU58" s="83" t="str">
        <f t="shared" si="12"/>
        <v/>
      </c>
      <c r="BV58" s="82">
        <f>IFERROR(FIND("UC federal",consulta_completa__11[[#This Row],[13 - Ocorrências/Ambientes Atingidos]]),0)</f>
        <v>0</v>
      </c>
      <c r="BW58" s="83" t="str">
        <f t="shared" si="13"/>
        <v/>
      </c>
      <c r="BX58" s="82">
        <f>IFERROR(FIND("UC estadual/municipal",consulta_completa__11[[#This Row],[13 - Ocorrências/Ambientes Atingidos]]),0)</f>
        <v>0</v>
      </c>
      <c r="BY58" s="83" t="str">
        <f t="shared" si="14"/>
        <v/>
      </c>
      <c r="BZ58" s="82">
        <f>IFERROR(FIND("Outro(s)",consulta_completa__11[[#This Row],[13 - Ocorrências/Ambientes Atingidos]]),0)</f>
        <v>0</v>
      </c>
      <c r="CA58" s="83" t="str">
        <f t="shared" si="15"/>
        <v/>
      </c>
      <c r="CB58" s="82">
        <f>IFERROR(FIND("Sem dano",consulta_completa__11[[#This Row],[13 - Ocorrências/Ambientes Atingidos]]),0)</f>
        <v>0</v>
      </c>
      <c r="CC58" s="83" t="str">
        <f t="shared" si="16"/>
        <v/>
      </c>
      <c r="CD58" s="82" t="str">
        <f>IF(consulta_completa__11[[#This Row],[13 - Ocorrências/Ambientes Atingidos]]="","X","")</f>
        <v/>
      </c>
      <c r="CE58" s="84">
        <f>IFERROR(FIND("IBAMA",consulta_completa__11[[#This Row],[14 - Inst. Atuando no Local]]),0)</f>
        <v>0</v>
      </c>
      <c r="CF58" s="84" t="str">
        <f t="shared" si="17"/>
        <v/>
      </c>
      <c r="CG58" s="84">
        <f>IFERROR(FIND("OEMA",consulta_completa__11[[#This Row],[14 - Inst. Atuando no Local]]),0)</f>
        <v>0</v>
      </c>
      <c r="CH58" s="84" t="str">
        <f t="shared" si="18"/>
        <v/>
      </c>
      <c r="CI58" s="84">
        <f>IFERROR(FIND("DEFESA CIVIL",consulta_completa__11[[#This Row],[14 - Inst. Atuando no Local]]),0)</f>
        <v>0</v>
      </c>
      <c r="CJ58" s="84" t="str">
        <f t="shared" si="19"/>
        <v/>
      </c>
      <c r="CK58" s="84">
        <f>IFERROR(FIND("CORPO DE BOMBEIROS",consulta_completa__11[[#This Row],[14 - Inst. Atuando no Local]]),0)</f>
        <v>0</v>
      </c>
      <c r="CL58" s="84" t="str">
        <f t="shared" si="20"/>
        <v/>
      </c>
      <c r="CM58" s="84">
        <f>IFERROR(FIND("POLÍCIA RODOVIÁRIA",consulta_completa__11[[#This Row],[14 - Inst. Atuando no Local]]),0)</f>
        <v>0</v>
      </c>
      <c r="CN58" s="84" t="str">
        <f t="shared" si="21"/>
        <v/>
      </c>
      <c r="CO58" s="84">
        <f>IFERROR(FIND("POLÍCIA MILITAR",consulta_completa__11[[#This Row],[14 - Inst. Atuando no Local]]),0)</f>
        <v>0</v>
      </c>
      <c r="CP58" s="84" t="str">
        <f t="shared" si="22"/>
        <v/>
      </c>
      <c r="CQ58" s="84">
        <f>IFERROR(FIND("POLÍCIA CIVIL",consulta_completa__11[[#This Row],[14 - Inst. Atuando no Local]]),0)</f>
        <v>0</v>
      </c>
      <c r="CR58" s="84" t="str">
        <f t="shared" si="23"/>
        <v/>
      </c>
      <c r="CS58" s="84">
        <f>IFERROR(FIND("MARINHA DO BRASIL",consulta_completa__11[[#This Row],[14 - Inst. Atuando no Local]]),0)</f>
        <v>0</v>
      </c>
      <c r="CT58" s="84" t="str">
        <f t="shared" si="24"/>
        <v/>
      </c>
      <c r="CU58" s="84">
        <f>IFERROR(FIND("EMPRESA ESPECIALIZADA EM ATENDIMENTO",consulta_completa__11[[#This Row],[14 - Inst. Atuando no Local]]),0)</f>
        <v>0</v>
      </c>
      <c r="CV58" s="84" t="str">
        <f t="shared" si="25"/>
        <v/>
      </c>
      <c r="CW58" s="84">
        <f>IFERROR(FIND("IBAMA",consulta_completa__11[[#This Row],[14 - Inst. Atuando no Local]]),0)</f>
        <v>0</v>
      </c>
      <c r="CX58" s="84" t="str">
        <f t="shared" si="26"/>
        <v/>
      </c>
      <c r="CY58" s="84" t="str">
        <f>IF(consulta_completa__11[[#This Row],[14 - Inst. Atuando no Local]]="","X","")</f>
        <v/>
      </c>
      <c r="CZ58" s="84">
        <f>IFERROR(FIND("OUTRA (S)",consulta_completa__11[[#This Row],[14 - Inst. Atuando no Local]]),0)</f>
        <v>0</v>
      </c>
      <c r="DA58" s="84" t="str">
        <f t="shared" si="27"/>
        <v/>
      </c>
      <c r="DB58" s="35" t="str">
        <f t="shared" si="28"/>
        <v>Sim</v>
      </c>
      <c r="DC58" s="35" t="str">
        <f t="shared" si="29"/>
        <v>Não</v>
      </c>
      <c r="DD58" s="35" t="str">
        <f t="shared" si="30"/>
        <v>Sim</v>
      </c>
      <c r="DE58" s="87" t="str">
        <f t="shared" si="1"/>
        <v>Estadual</v>
      </c>
    </row>
    <row r="59" spans="1:109">
      <c r="A59" s="14">
        <v>202512046835</v>
      </c>
      <c r="B59" s="1">
        <v>45675</v>
      </c>
      <c r="C59" t="s">
        <v>581</v>
      </c>
      <c r="D59" t="s">
        <v>254</v>
      </c>
      <c r="E59" t="s">
        <v>139</v>
      </c>
      <c r="F59" t="s">
        <v>112</v>
      </c>
      <c r="G59" t="s">
        <v>113</v>
      </c>
      <c r="H59" t="s">
        <v>114</v>
      </c>
      <c r="I59" t="s">
        <v>114</v>
      </c>
      <c r="J59" t="s">
        <v>797</v>
      </c>
      <c r="K59" t="s">
        <v>798</v>
      </c>
      <c r="L59" t="s">
        <v>117</v>
      </c>
      <c r="M59" t="s">
        <v>140</v>
      </c>
      <c r="N59" t="s">
        <v>141</v>
      </c>
      <c r="O59" t="s">
        <v>239</v>
      </c>
      <c r="P59" t="s">
        <v>229</v>
      </c>
      <c r="Q59" t="s">
        <v>143</v>
      </c>
      <c r="R59" t="s">
        <v>123</v>
      </c>
      <c r="S59" t="s">
        <v>113</v>
      </c>
      <c r="T59" t="s">
        <v>799</v>
      </c>
      <c r="U59" t="s">
        <v>145</v>
      </c>
      <c r="V59" t="s">
        <v>800</v>
      </c>
      <c r="X59" t="b">
        <v>1</v>
      </c>
      <c r="Z59" t="s">
        <v>259</v>
      </c>
      <c r="AA59" t="s">
        <v>113</v>
      </c>
      <c r="AB59" t="s">
        <v>801</v>
      </c>
      <c r="AC59" t="s">
        <v>113</v>
      </c>
      <c r="AD59">
        <v>2</v>
      </c>
      <c r="AE59" t="s">
        <v>113</v>
      </c>
      <c r="AF59" t="s">
        <v>802</v>
      </c>
      <c r="AG59" t="s">
        <v>803</v>
      </c>
      <c r="AH59" t="s">
        <v>131</v>
      </c>
      <c r="AI59" t="s">
        <v>131</v>
      </c>
      <c r="AJ59" t="s">
        <v>131</v>
      </c>
      <c r="AK59" t="s">
        <v>804</v>
      </c>
      <c r="AL59" t="s">
        <v>805</v>
      </c>
      <c r="AM59" t="s">
        <v>153</v>
      </c>
      <c r="AN59" t="s">
        <v>113</v>
      </c>
      <c r="AO59" t="s">
        <v>113</v>
      </c>
      <c r="AQ59" t="s">
        <v>156</v>
      </c>
      <c r="AR59" t="s">
        <v>113</v>
      </c>
      <c r="AS59" t="s">
        <v>113</v>
      </c>
      <c r="AT59" t="s">
        <v>806</v>
      </c>
      <c r="AU59" t="s">
        <v>796</v>
      </c>
      <c r="AV59">
        <v>50000000</v>
      </c>
      <c r="AW59" t="s">
        <v>159</v>
      </c>
      <c r="AX59" s="82">
        <f>IFERROR(FIND("Óbitos/feridos",consulta_completa__11[[#This Row],[13 - Ocorrências/Ambientes Atingidos]]),0)</f>
        <v>0</v>
      </c>
      <c r="AY59" s="83" t="str">
        <f t="shared" si="2"/>
        <v/>
      </c>
      <c r="AZ59" s="82">
        <f>IFERROR(FIND("População afetada/evacuada",consulta_completa__11[[#This Row],[13 - Ocorrências/Ambientes Atingidos]]),0)</f>
        <v>0</v>
      </c>
      <c r="BA59" s="82" t="str">
        <f t="shared" si="3"/>
        <v/>
      </c>
      <c r="BB59" s="82">
        <f>IFERROR(FIND("Suspensão de abastecimento de água",consulta_completa__11[[#This Row],[13 - Ocorrências/Ambientes Atingidos]]),0)</f>
        <v>0</v>
      </c>
      <c r="BC59" s="83" t="str">
        <f t="shared" si="31"/>
        <v/>
      </c>
      <c r="BD59" s="82">
        <f>IFERROR(FIND("Rio/córrego",consulta_completa__11[[#This Row],[13 - Ocorrências/Ambientes Atingidos]]),0)</f>
        <v>0</v>
      </c>
      <c r="BE59" s="83" t="str">
        <f t="shared" si="4"/>
        <v/>
      </c>
      <c r="BF59" s="82">
        <f>IFERROR(FIND("Lago",consulta_completa__11[[#This Row],[13 - Ocorrências/Ambientes Atingidos]]),0)</f>
        <v>0</v>
      </c>
      <c r="BG59" s="83" t="str">
        <f t="shared" si="5"/>
        <v/>
      </c>
      <c r="BH59" s="82">
        <f>IFERROR(FIND("Mar",consulta_completa__11[[#This Row],[13 - Ocorrências/Ambientes Atingidos]]),0)</f>
        <v>0</v>
      </c>
      <c r="BI59" s="83" t="str">
        <f t="shared" si="6"/>
        <v/>
      </c>
      <c r="BJ59" s="82">
        <f>IFERROR(FIND("Praia",consulta_completa__11[[#This Row],[13 - Ocorrências/Ambientes Atingidos]]),0)</f>
        <v>0</v>
      </c>
      <c r="BK59" s="83" t="str">
        <f t="shared" si="7"/>
        <v/>
      </c>
      <c r="BL59" s="82">
        <f>IFERROR(FIND("Solo",consulta_completa__11[[#This Row],[13 - Ocorrências/Ambientes Atingidos]]),0)</f>
        <v>1</v>
      </c>
      <c r="BM59" s="83" t="str">
        <f t="shared" si="8"/>
        <v>X</v>
      </c>
      <c r="BN59" s="82">
        <f>IFERROR(FIND("Águas subterrâneas",consulta_completa__11[[#This Row],[13 - Ocorrências/Ambientes Atingidos]]),0)</f>
        <v>0</v>
      </c>
      <c r="BO59" s="83" t="str">
        <f t="shared" si="9"/>
        <v/>
      </c>
      <c r="BP59" s="82">
        <f>IFERROR(FIND("Atmosfera",consulta_completa__11[[#This Row],[13 - Ocorrências/Ambientes Atingidos]]),0)</f>
        <v>0</v>
      </c>
      <c r="BQ59" s="83" t="str">
        <f t="shared" si="10"/>
        <v/>
      </c>
      <c r="BR59" s="82">
        <f>IFERROR(FIND("Flora",consulta_completa__11[[#This Row],[13 - Ocorrências/Ambientes Atingidos]]),0)</f>
        <v>0</v>
      </c>
      <c r="BS59" s="83" t="str">
        <f t="shared" si="11"/>
        <v/>
      </c>
      <c r="BT59" s="82">
        <f>IFERROR(FIND("Fauna",consulta_completa__11[[#This Row],[13 - Ocorrências/Ambientes Atingidos]]),0)</f>
        <v>0</v>
      </c>
      <c r="BU59" s="83" t="str">
        <f t="shared" si="12"/>
        <v/>
      </c>
      <c r="BV59" s="82">
        <f>IFERROR(FIND("UC federal",consulta_completa__11[[#This Row],[13 - Ocorrências/Ambientes Atingidos]]),0)</f>
        <v>0</v>
      </c>
      <c r="BW59" s="83" t="str">
        <f t="shared" si="13"/>
        <v/>
      </c>
      <c r="BX59" s="82">
        <f>IFERROR(FIND("UC estadual/municipal",consulta_completa__11[[#This Row],[13 - Ocorrências/Ambientes Atingidos]]),0)</f>
        <v>0</v>
      </c>
      <c r="BY59" s="83" t="str">
        <f t="shared" si="14"/>
        <v/>
      </c>
      <c r="BZ59" s="82">
        <f>IFERROR(FIND("Outro(s)",consulta_completa__11[[#This Row],[13 - Ocorrências/Ambientes Atingidos]]),0)</f>
        <v>0</v>
      </c>
      <c r="CA59" s="83" t="str">
        <f t="shared" si="15"/>
        <v/>
      </c>
      <c r="CB59" s="82">
        <f>IFERROR(FIND("Sem dano",consulta_completa__11[[#This Row],[13 - Ocorrências/Ambientes Atingidos]]),0)</f>
        <v>0</v>
      </c>
      <c r="CC59" s="83" t="str">
        <f t="shared" si="16"/>
        <v/>
      </c>
      <c r="CD59" s="82" t="str">
        <f>IF(consulta_completa__11[[#This Row],[13 - Ocorrências/Ambientes Atingidos]]="","X","")</f>
        <v/>
      </c>
      <c r="CE59" s="84">
        <f>IFERROR(FIND("IBAMA",consulta_completa__11[[#This Row],[14 - Inst. Atuando no Local]]),0)</f>
        <v>0</v>
      </c>
      <c r="CF59" s="84" t="str">
        <f t="shared" si="17"/>
        <v/>
      </c>
      <c r="CG59" s="84">
        <f>IFERROR(FIND("OEMA",consulta_completa__11[[#This Row],[14 - Inst. Atuando no Local]]),0)</f>
        <v>0</v>
      </c>
      <c r="CH59" s="84" t="str">
        <f t="shared" si="18"/>
        <v/>
      </c>
      <c r="CI59" s="84">
        <f>IFERROR(FIND("DEFESA CIVIL",consulta_completa__11[[#This Row],[14 - Inst. Atuando no Local]]),0)</f>
        <v>0</v>
      </c>
      <c r="CJ59" s="84" t="str">
        <f t="shared" si="19"/>
        <v/>
      </c>
      <c r="CK59" s="84">
        <f>IFERROR(FIND("CORPO DE BOMBEIROS",consulta_completa__11[[#This Row],[14 - Inst. Atuando no Local]]),0)</f>
        <v>0</v>
      </c>
      <c r="CL59" s="84" t="str">
        <f t="shared" si="20"/>
        <v/>
      </c>
      <c r="CM59" s="84">
        <f>IFERROR(FIND("POLÍCIA RODOVIÁRIA",consulta_completa__11[[#This Row],[14 - Inst. Atuando no Local]]),0)</f>
        <v>0</v>
      </c>
      <c r="CN59" s="84" t="str">
        <f t="shared" si="21"/>
        <v/>
      </c>
      <c r="CO59" s="84">
        <f>IFERROR(FIND("POLÍCIA MILITAR",consulta_completa__11[[#This Row],[14 - Inst. Atuando no Local]]),0)</f>
        <v>0</v>
      </c>
      <c r="CP59" s="84" t="str">
        <f t="shared" si="22"/>
        <v/>
      </c>
      <c r="CQ59" s="84">
        <f>IFERROR(FIND("POLÍCIA CIVIL",consulta_completa__11[[#This Row],[14 - Inst. Atuando no Local]]),0)</f>
        <v>0</v>
      </c>
      <c r="CR59" s="84" t="str">
        <f t="shared" si="23"/>
        <v/>
      </c>
      <c r="CS59" s="84">
        <f>IFERROR(FIND("MARINHA DO BRASIL",consulta_completa__11[[#This Row],[14 - Inst. Atuando no Local]]),0)</f>
        <v>0</v>
      </c>
      <c r="CT59" s="84" t="str">
        <f t="shared" si="24"/>
        <v/>
      </c>
      <c r="CU59" s="84">
        <f>IFERROR(FIND("EMPRESA ESPECIALIZADA EM ATENDIMENTO",consulta_completa__11[[#This Row],[14 - Inst. Atuando no Local]]),0)</f>
        <v>0</v>
      </c>
      <c r="CV59" s="84" t="str">
        <f t="shared" si="25"/>
        <v/>
      </c>
      <c r="CW59" s="84">
        <f>IFERROR(FIND("IBAMA",consulta_completa__11[[#This Row],[14 - Inst. Atuando no Local]]),0)</f>
        <v>0</v>
      </c>
      <c r="CX59" s="84" t="str">
        <f t="shared" si="26"/>
        <v/>
      </c>
      <c r="CY59" s="84" t="str">
        <f>IF(consulta_completa__11[[#This Row],[14 - Inst. Atuando no Local]]="","X","")</f>
        <v/>
      </c>
      <c r="CZ59" s="84">
        <f>IFERROR(FIND("OUTRA (S)",consulta_completa__11[[#This Row],[14 - Inst. Atuando no Local]]),0)</f>
        <v>0</v>
      </c>
      <c r="DA59" s="84" t="str">
        <f t="shared" si="27"/>
        <v/>
      </c>
      <c r="DB59" s="35" t="str">
        <f t="shared" si="28"/>
        <v>Sim</v>
      </c>
      <c r="DC59" s="35" t="str">
        <f t="shared" si="29"/>
        <v>Não</v>
      </c>
      <c r="DD59" s="35" t="str">
        <f t="shared" si="30"/>
        <v>Sim</v>
      </c>
      <c r="DE59" s="87" t="str">
        <f t="shared" si="1"/>
        <v>Estadual</v>
      </c>
    </row>
    <row r="60" spans="1:109">
      <c r="A60" s="14">
        <v>202512061250</v>
      </c>
      <c r="B60" s="1">
        <v>45676</v>
      </c>
      <c r="C60" t="s">
        <v>807</v>
      </c>
      <c r="D60" t="s">
        <v>180</v>
      </c>
      <c r="E60" t="s">
        <v>181</v>
      </c>
      <c r="F60" t="s">
        <v>112</v>
      </c>
      <c r="G60" t="s">
        <v>113</v>
      </c>
      <c r="H60" t="s">
        <v>114</v>
      </c>
      <c r="I60" t="s">
        <v>114</v>
      </c>
      <c r="J60" t="s">
        <v>808</v>
      </c>
      <c r="K60" t="s">
        <v>809</v>
      </c>
      <c r="L60" t="s">
        <v>648</v>
      </c>
      <c r="M60" t="s">
        <v>810</v>
      </c>
      <c r="N60" t="s">
        <v>811</v>
      </c>
      <c r="O60" t="s">
        <v>185</v>
      </c>
      <c r="P60" t="s">
        <v>272</v>
      </c>
      <c r="Q60" t="s">
        <v>230</v>
      </c>
      <c r="R60" t="s">
        <v>123</v>
      </c>
      <c r="S60" t="s">
        <v>113</v>
      </c>
      <c r="T60" t="s">
        <v>812</v>
      </c>
      <c r="U60" t="s">
        <v>113</v>
      </c>
      <c r="V60" t="s">
        <v>813</v>
      </c>
      <c r="Y60" t="b">
        <v>1</v>
      </c>
      <c r="Z60" t="s">
        <v>814</v>
      </c>
      <c r="AA60" t="s">
        <v>815</v>
      </c>
      <c r="AB60" t="s">
        <v>113</v>
      </c>
      <c r="AC60" t="s">
        <v>113</v>
      </c>
      <c r="AE60" t="s">
        <v>113</v>
      </c>
      <c r="AF60" t="s">
        <v>816</v>
      </c>
      <c r="AG60" t="s">
        <v>113</v>
      </c>
      <c r="AH60" t="s">
        <v>131</v>
      </c>
      <c r="AI60" t="s">
        <v>132</v>
      </c>
      <c r="AJ60" t="s">
        <v>131</v>
      </c>
      <c r="AK60" t="s">
        <v>817</v>
      </c>
      <c r="AL60" t="s">
        <v>818</v>
      </c>
      <c r="AM60" t="s">
        <v>153</v>
      </c>
      <c r="AN60" t="s">
        <v>154</v>
      </c>
      <c r="AO60" t="s">
        <v>155</v>
      </c>
      <c r="AP60">
        <v>6133161070</v>
      </c>
      <c r="AQ60" t="s">
        <v>156</v>
      </c>
      <c r="AR60" t="s">
        <v>113</v>
      </c>
      <c r="AS60" t="s">
        <v>113</v>
      </c>
      <c r="AT60" t="s">
        <v>819</v>
      </c>
      <c r="AU60" t="s">
        <v>113</v>
      </c>
      <c r="AW60" t="s">
        <v>637</v>
      </c>
      <c r="AX60" s="82">
        <f>IFERROR(FIND("Óbitos/feridos",consulta_completa__11[[#This Row],[13 - Ocorrências/Ambientes Atingidos]]),0)</f>
        <v>0</v>
      </c>
      <c r="AY60" s="83" t="str">
        <f t="shared" si="2"/>
        <v/>
      </c>
      <c r="AZ60" s="82">
        <f>IFERROR(FIND("População afetada/evacuada",consulta_completa__11[[#This Row],[13 - Ocorrências/Ambientes Atingidos]]),0)</f>
        <v>0</v>
      </c>
      <c r="BA60" s="82" t="str">
        <f t="shared" si="3"/>
        <v/>
      </c>
      <c r="BB60" s="82">
        <f>IFERROR(FIND("Suspensão de abastecimento de água",consulta_completa__11[[#This Row],[13 - Ocorrências/Ambientes Atingidos]]),0)</f>
        <v>0</v>
      </c>
      <c r="BC60" s="83" t="str">
        <f t="shared" si="31"/>
        <v/>
      </c>
      <c r="BD60" s="82">
        <f>IFERROR(FIND("Rio/córrego",consulta_completa__11[[#This Row],[13 - Ocorrências/Ambientes Atingidos]]),0)</f>
        <v>1</v>
      </c>
      <c r="BE60" s="83" t="str">
        <f t="shared" si="4"/>
        <v>X</v>
      </c>
      <c r="BF60" s="82">
        <f>IFERROR(FIND("Lago",consulta_completa__11[[#This Row],[13 - Ocorrências/Ambientes Atingidos]]),0)</f>
        <v>0</v>
      </c>
      <c r="BG60" s="83" t="str">
        <f t="shared" si="5"/>
        <v/>
      </c>
      <c r="BH60" s="82">
        <f>IFERROR(FIND("Mar",consulta_completa__11[[#This Row],[13 - Ocorrências/Ambientes Atingidos]]),0)</f>
        <v>0</v>
      </c>
      <c r="BI60" s="83" t="str">
        <f t="shared" si="6"/>
        <v/>
      </c>
      <c r="BJ60" s="82">
        <f>IFERROR(FIND("Praia",consulta_completa__11[[#This Row],[13 - Ocorrências/Ambientes Atingidos]]),0)</f>
        <v>0</v>
      </c>
      <c r="BK60" s="83" t="str">
        <f t="shared" si="7"/>
        <v/>
      </c>
      <c r="BL60" s="82">
        <f>IFERROR(FIND("Solo",consulta_completa__11[[#This Row],[13 - Ocorrências/Ambientes Atingidos]]),0)</f>
        <v>14</v>
      </c>
      <c r="BM60" s="83" t="str">
        <f t="shared" si="8"/>
        <v>X</v>
      </c>
      <c r="BN60" s="82">
        <f>IFERROR(FIND("Águas subterrâneas",consulta_completa__11[[#This Row],[13 - Ocorrências/Ambientes Atingidos]]),0)</f>
        <v>0</v>
      </c>
      <c r="BO60" s="83" t="str">
        <f t="shared" si="9"/>
        <v/>
      </c>
      <c r="BP60" s="82">
        <f>IFERROR(FIND("Atmosfera",consulta_completa__11[[#This Row],[13 - Ocorrências/Ambientes Atingidos]]),0)</f>
        <v>0</v>
      </c>
      <c r="BQ60" s="83" t="str">
        <f t="shared" si="10"/>
        <v/>
      </c>
      <c r="BR60" s="82">
        <f>IFERROR(FIND("Flora",consulta_completa__11[[#This Row],[13 - Ocorrências/Ambientes Atingidos]]),0)</f>
        <v>0</v>
      </c>
      <c r="BS60" s="83" t="str">
        <f t="shared" si="11"/>
        <v/>
      </c>
      <c r="BT60" s="82">
        <f>IFERROR(FIND("Fauna",consulta_completa__11[[#This Row],[13 - Ocorrências/Ambientes Atingidos]]),0)</f>
        <v>0</v>
      </c>
      <c r="BU60" s="83" t="str">
        <f t="shared" si="12"/>
        <v/>
      </c>
      <c r="BV60" s="82">
        <f>IFERROR(FIND("UC federal",consulta_completa__11[[#This Row],[13 - Ocorrências/Ambientes Atingidos]]),0)</f>
        <v>0</v>
      </c>
      <c r="BW60" s="83" t="str">
        <f t="shared" si="13"/>
        <v/>
      </c>
      <c r="BX60" s="82">
        <f>IFERROR(FIND("UC estadual/municipal",consulta_completa__11[[#This Row],[13 - Ocorrências/Ambientes Atingidos]]),0)</f>
        <v>0</v>
      </c>
      <c r="BY60" s="83" t="str">
        <f t="shared" si="14"/>
        <v/>
      </c>
      <c r="BZ60" s="82">
        <f>IFERROR(FIND("Outro(s)",consulta_completa__11[[#This Row],[13 - Ocorrências/Ambientes Atingidos]]),0)</f>
        <v>0</v>
      </c>
      <c r="CA60" s="83" t="str">
        <f t="shared" si="15"/>
        <v/>
      </c>
      <c r="CB60" s="82">
        <f>IFERROR(FIND("Sem dano",consulta_completa__11[[#This Row],[13 - Ocorrências/Ambientes Atingidos]]),0)</f>
        <v>0</v>
      </c>
      <c r="CC60" s="83" t="str">
        <f t="shared" si="16"/>
        <v/>
      </c>
      <c r="CD60" s="82" t="str">
        <f>IF(consulta_completa__11[[#This Row],[13 - Ocorrências/Ambientes Atingidos]]="","X","")</f>
        <v/>
      </c>
      <c r="CE60" s="84">
        <f>IFERROR(FIND("IBAMA",consulta_completa__11[[#This Row],[14 - Inst. Atuando no Local]]),0)</f>
        <v>0</v>
      </c>
      <c r="CF60" s="84" t="str">
        <f t="shared" si="17"/>
        <v/>
      </c>
      <c r="CG60" s="84">
        <f>IFERROR(FIND("OEMA",consulta_completa__11[[#This Row],[14 - Inst. Atuando no Local]]),0)</f>
        <v>0</v>
      </c>
      <c r="CH60" s="84" t="str">
        <f t="shared" si="18"/>
        <v/>
      </c>
      <c r="CI60" s="84">
        <f>IFERROR(FIND("DEFESA CIVIL",consulta_completa__11[[#This Row],[14 - Inst. Atuando no Local]]),0)</f>
        <v>0</v>
      </c>
      <c r="CJ60" s="84" t="str">
        <f t="shared" si="19"/>
        <v/>
      </c>
      <c r="CK60" s="84">
        <f>IFERROR(FIND("CORPO DE BOMBEIROS",consulta_completa__11[[#This Row],[14 - Inst. Atuando no Local]]),0)</f>
        <v>0</v>
      </c>
      <c r="CL60" s="84" t="str">
        <f t="shared" si="20"/>
        <v/>
      </c>
      <c r="CM60" s="84">
        <f>IFERROR(FIND("POLÍCIA RODOVIÁRIA",consulta_completa__11[[#This Row],[14 - Inst. Atuando no Local]]),0)</f>
        <v>0</v>
      </c>
      <c r="CN60" s="84" t="str">
        <f t="shared" si="21"/>
        <v/>
      </c>
      <c r="CO60" s="84">
        <f>IFERROR(FIND("POLÍCIA MILITAR",consulta_completa__11[[#This Row],[14 - Inst. Atuando no Local]]),0)</f>
        <v>0</v>
      </c>
      <c r="CP60" s="84" t="str">
        <f t="shared" si="22"/>
        <v/>
      </c>
      <c r="CQ60" s="84">
        <f>IFERROR(FIND("POLÍCIA CIVIL",consulta_completa__11[[#This Row],[14 - Inst. Atuando no Local]]),0)</f>
        <v>0</v>
      </c>
      <c r="CR60" s="84" t="str">
        <f t="shared" si="23"/>
        <v/>
      </c>
      <c r="CS60" s="84">
        <f>IFERROR(FIND("MARINHA DO BRASIL",consulta_completa__11[[#This Row],[14 - Inst. Atuando no Local]]),0)</f>
        <v>0</v>
      </c>
      <c r="CT60" s="84" t="str">
        <f t="shared" si="24"/>
        <v/>
      </c>
      <c r="CU60" s="84">
        <f>IFERROR(FIND("EMPRESA ESPECIALIZADA EM ATENDIMENTO",consulta_completa__11[[#This Row],[14 - Inst. Atuando no Local]]),0)</f>
        <v>0</v>
      </c>
      <c r="CV60" s="84" t="str">
        <f t="shared" si="25"/>
        <v/>
      </c>
      <c r="CW60" s="84">
        <f>IFERROR(FIND("IBAMA",consulta_completa__11[[#This Row],[14 - Inst. Atuando no Local]]),0)</f>
        <v>0</v>
      </c>
      <c r="CX60" s="84" t="str">
        <f t="shared" si="26"/>
        <v/>
      </c>
      <c r="CY60" s="84" t="str">
        <f>IF(consulta_completa__11[[#This Row],[14 - Inst. Atuando no Local]]="","X","")</f>
        <v/>
      </c>
      <c r="CZ60" s="84">
        <f>IFERROR(FIND("OUTRA (S)",consulta_completa__11[[#This Row],[14 - Inst. Atuando no Local]]),0)</f>
        <v>0</v>
      </c>
      <c r="DA60" s="84" t="str">
        <f t="shared" si="27"/>
        <v/>
      </c>
      <c r="DB60" s="35" t="str">
        <f t="shared" si="28"/>
        <v>Sim</v>
      </c>
      <c r="DC60" s="35" t="str">
        <f t="shared" si="29"/>
        <v>Não</v>
      </c>
      <c r="DD60" s="35" t="str">
        <f t="shared" si="30"/>
        <v>Sim</v>
      </c>
      <c r="DE60" s="87" t="str">
        <f t="shared" si="1"/>
        <v>Sem informação</v>
      </c>
    </row>
    <row r="61" spans="1:109">
      <c r="A61" s="14">
        <v>202512236053</v>
      </c>
      <c r="B61" s="1">
        <v>45676</v>
      </c>
      <c r="C61" t="s">
        <v>820</v>
      </c>
      <c r="D61" t="s">
        <v>343</v>
      </c>
      <c r="E61" t="s">
        <v>139</v>
      </c>
      <c r="F61" t="s">
        <v>112</v>
      </c>
      <c r="G61" t="s">
        <v>113</v>
      </c>
      <c r="H61" t="s">
        <v>114</v>
      </c>
      <c r="I61" t="s">
        <v>114</v>
      </c>
      <c r="J61" t="s">
        <v>441</v>
      </c>
      <c r="K61" t="s">
        <v>821</v>
      </c>
      <c r="L61" t="s">
        <v>117</v>
      </c>
      <c r="M61" t="s">
        <v>140</v>
      </c>
      <c r="N61" t="s">
        <v>141</v>
      </c>
      <c r="O61" t="s">
        <v>239</v>
      </c>
      <c r="P61" t="s">
        <v>272</v>
      </c>
      <c r="Q61" t="s">
        <v>167</v>
      </c>
      <c r="R61" t="s">
        <v>123</v>
      </c>
      <c r="S61" t="s">
        <v>113</v>
      </c>
      <c r="T61" t="s">
        <v>822</v>
      </c>
      <c r="U61" t="s">
        <v>145</v>
      </c>
      <c r="V61" t="s">
        <v>113</v>
      </c>
      <c r="Y61" t="b">
        <v>1</v>
      </c>
      <c r="Z61" t="s">
        <v>259</v>
      </c>
      <c r="AA61" t="s">
        <v>113</v>
      </c>
      <c r="AB61" t="s">
        <v>823</v>
      </c>
      <c r="AC61" t="s">
        <v>113</v>
      </c>
      <c r="AD61">
        <v>2</v>
      </c>
      <c r="AE61" t="s">
        <v>113</v>
      </c>
      <c r="AF61" t="s">
        <v>824</v>
      </c>
      <c r="AG61" t="s">
        <v>825</v>
      </c>
      <c r="AH61" t="s">
        <v>131</v>
      </c>
      <c r="AI61" t="s">
        <v>131</v>
      </c>
      <c r="AJ61" t="s">
        <v>131</v>
      </c>
      <c r="AK61" t="s">
        <v>826</v>
      </c>
      <c r="AL61" t="s">
        <v>827</v>
      </c>
      <c r="AM61" t="s">
        <v>153</v>
      </c>
      <c r="AN61" t="s">
        <v>154</v>
      </c>
      <c r="AO61" t="s">
        <v>155</v>
      </c>
      <c r="AP61">
        <v>6133161070</v>
      </c>
      <c r="AQ61" t="s">
        <v>156</v>
      </c>
      <c r="AR61" t="s">
        <v>113</v>
      </c>
      <c r="AS61" t="s">
        <v>113</v>
      </c>
      <c r="AT61" t="s">
        <v>828</v>
      </c>
      <c r="AU61" t="s">
        <v>592</v>
      </c>
      <c r="AV61">
        <v>530000000</v>
      </c>
      <c r="AW61" t="s">
        <v>159</v>
      </c>
      <c r="AX61" s="82">
        <f>IFERROR(FIND("Óbitos/feridos",consulta_completa__11[[#This Row],[13 - Ocorrências/Ambientes Atingidos]]),0)</f>
        <v>0</v>
      </c>
      <c r="AY61" s="83" t="str">
        <f t="shared" si="2"/>
        <v/>
      </c>
      <c r="AZ61" s="82">
        <f>IFERROR(FIND("População afetada/evacuada",consulta_completa__11[[#This Row],[13 - Ocorrências/Ambientes Atingidos]]),0)</f>
        <v>0</v>
      </c>
      <c r="BA61" s="82" t="str">
        <f t="shared" si="3"/>
        <v/>
      </c>
      <c r="BB61" s="82">
        <f>IFERROR(FIND("Suspensão de abastecimento de água",consulta_completa__11[[#This Row],[13 - Ocorrências/Ambientes Atingidos]]),0)</f>
        <v>0</v>
      </c>
      <c r="BC61" s="83" t="str">
        <f t="shared" si="31"/>
        <v/>
      </c>
      <c r="BD61" s="82">
        <f>IFERROR(FIND("Rio/córrego",consulta_completa__11[[#This Row],[13 - Ocorrências/Ambientes Atingidos]]),0)</f>
        <v>0</v>
      </c>
      <c r="BE61" s="83" t="str">
        <f t="shared" si="4"/>
        <v/>
      </c>
      <c r="BF61" s="82">
        <f>IFERROR(FIND("Lago",consulta_completa__11[[#This Row],[13 - Ocorrências/Ambientes Atingidos]]),0)</f>
        <v>0</v>
      </c>
      <c r="BG61" s="83" t="str">
        <f t="shared" si="5"/>
        <v/>
      </c>
      <c r="BH61" s="82">
        <f>IFERROR(FIND("Mar",consulta_completa__11[[#This Row],[13 - Ocorrências/Ambientes Atingidos]]),0)</f>
        <v>0</v>
      </c>
      <c r="BI61" s="83" t="str">
        <f t="shared" si="6"/>
        <v/>
      </c>
      <c r="BJ61" s="82">
        <f>IFERROR(FIND("Praia",consulta_completa__11[[#This Row],[13 - Ocorrências/Ambientes Atingidos]]),0)</f>
        <v>0</v>
      </c>
      <c r="BK61" s="83" t="str">
        <f t="shared" si="7"/>
        <v/>
      </c>
      <c r="BL61" s="82">
        <f>IFERROR(FIND("Solo",consulta_completa__11[[#This Row],[13 - Ocorrências/Ambientes Atingidos]]),0)</f>
        <v>1</v>
      </c>
      <c r="BM61" s="83" t="str">
        <f t="shared" si="8"/>
        <v>X</v>
      </c>
      <c r="BN61" s="82">
        <f>IFERROR(FIND("Águas subterrâneas",consulta_completa__11[[#This Row],[13 - Ocorrências/Ambientes Atingidos]]),0)</f>
        <v>0</v>
      </c>
      <c r="BO61" s="83" t="str">
        <f t="shared" si="9"/>
        <v/>
      </c>
      <c r="BP61" s="82">
        <f>IFERROR(FIND("Atmosfera",consulta_completa__11[[#This Row],[13 - Ocorrências/Ambientes Atingidos]]),0)</f>
        <v>0</v>
      </c>
      <c r="BQ61" s="83" t="str">
        <f t="shared" si="10"/>
        <v/>
      </c>
      <c r="BR61" s="82">
        <f>IFERROR(FIND("Flora",consulta_completa__11[[#This Row],[13 - Ocorrências/Ambientes Atingidos]]),0)</f>
        <v>0</v>
      </c>
      <c r="BS61" s="83" t="str">
        <f t="shared" si="11"/>
        <v/>
      </c>
      <c r="BT61" s="82">
        <f>IFERROR(FIND("Fauna",consulta_completa__11[[#This Row],[13 - Ocorrências/Ambientes Atingidos]]),0)</f>
        <v>0</v>
      </c>
      <c r="BU61" s="83" t="str">
        <f t="shared" si="12"/>
        <v/>
      </c>
      <c r="BV61" s="82">
        <f>IFERROR(FIND("UC federal",consulta_completa__11[[#This Row],[13 - Ocorrências/Ambientes Atingidos]]),0)</f>
        <v>0</v>
      </c>
      <c r="BW61" s="83" t="str">
        <f t="shared" si="13"/>
        <v/>
      </c>
      <c r="BX61" s="82">
        <f>IFERROR(FIND("UC estadual/municipal",consulta_completa__11[[#This Row],[13 - Ocorrências/Ambientes Atingidos]]),0)</f>
        <v>0</v>
      </c>
      <c r="BY61" s="83" t="str">
        <f t="shared" si="14"/>
        <v/>
      </c>
      <c r="BZ61" s="82">
        <f>IFERROR(FIND("Outro(s)",consulta_completa__11[[#This Row],[13 - Ocorrências/Ambientes Atingidos]]),0)</f>
        <v>0</v>
      </c>
      <c r="CA61" s="83" t="str">
        <f t="shared" si="15"/>
        <v/>
      </c>
      <c r="CB61" s="82">
        <f>IFERROR(FIND("Sem dano",consulta_completa__11[[#This Row],[13 - Ocorrências/Ambientes Atingidos]]),0)</f>
        <v>0</v>
      </c>
      <c r="CC61" s="83" t="str">
        <f t="shared" si="16"/>
        <v/>
      </c>
      <c r="CD61" s="82" t="str">
        <f>IF(consulta_completa__11[[#This Row],[13 - Ocorrências/Ambientes Atingidos]]="","X","")</f>
        <v/>
      </c>
      <c r="CE61" s="84">
        <f>IFERROR(FIND("IBAMA",consulta_completa__11[[#This Row],[14 - Inst. Atuando no Local]]),0)</f>
        <v>0</v>
      </c>
      <c r="CF61" s="84" t="str">
        <f t="shared" si="17"/>
        <v/>
      </c>
      <c r="CG61" s="84">
        <f>IFERROR(FIND("OEMA",consulta_completa__11[[#This Row],[14 - Inst. Atuando no Local]]),0)</f>
        <v>0</v>
      </c>
      <c r="CH61" s="84" t="str">
        <f t="shared" si="18"/>
        <v/>
      </c>
      <c r="CI61" s="84">
        <f>IFERROR(FIND("DEFESA CIVIL",consulta_completa__11[[#This Row],[14 - Inst. Atuando no Local]]),0)</f>
        <v>0</v>
      </c>
      <c r="CJ61" s="84" t="str">
        <f t="shared" si="19"/>
        <v/>
      </c>
      <c r="CK61" s="84">
        <f>IFERROR(FIND("CORPO DE BOMBEIROS",consulta_completa__11[[#This Row],[14 - Inst. Atuando no Local]]),0)</f>
        <v>0</v>
      </c>
      <c r="CL61" s="84" t="str">
        <f t="shared" si="20"/>
        <v/>
      </c>
      <c r="CM61" s="84">
        <f>IFERROR(FIND("POLÍCIA RODOVIÁRIA",consulta_completa__11[[#This Row],[14 - Inst. Atuando no Local]]),0)</f>
        <v>0</v>
      </c>
      <c r="CN61" s="84" t="str">
        <f t="shared" si="21"/>
        <v/>
      </c>
      <c r="CO61" s="84">
        <f>IFERROR(FIND("POLÍCIA MILITAR",consulta_completa__11[[#This Row],[14 - Inst. Atuando no Local]]),0)</f>
        <v>0</v>
      </c>
      <c r="CP61" s="84" t="str">
        <f t="shared" si="22"/>
        <v/>
      </c>
      <c r="CQ61" s="84">
        <f>IFERROR(FIND("POLÍCIA CIVIL",consulta_completa__11[[#This Row],[14 - Inst. Atuando no Local]]),0)</f>
        <v>0</v>
      </c>
      <c r="CR61" s="84" t="str">
        <f t="shared" si="23"/>
        <v/>
      </c>
      <c r="CS61" s="84">
        <f>IFERROR(FIND("MARINHA DO BRASIL",consulta_completa__11[[#This Row],[14 - Inst. Atuando no Local]]),0)</f>
        <v>0</v>
      </c>
      <c r="CT61" s="84" t="str">
        <f t="shared" si="24"/>
        <v/>
      </c>
      <c r="CU61" s="84">
        <f>IFERROR(FIND("EMPRESA ESPECIALIZADA EM ATENDIMENTO",consulta_completa__11[[#This Row],[14 - Inst. Atuando no Local]]),0)</f>
        <v>0</v>
      </c>
      <c r="CV61" s="84" t="str">
        <f t="shared" si="25"/>
        <v/>
      </c>
      <c r="CW61" s="84">
        <f>IFERROR(FIND("IBAMA",consulta_completa__11[[#This Row],[14 - Inst. Atuando no Local]]),0)</f>
        <v>0</v>
      </c>
      <c r="CX61" s="84" t="str">
        <f t="shared" si="26"/>
        <v/>
      </c>
      <c r="CY61" s="84" t="str">
        <f>IF(consulta_completa__11[[#This Row],[14 - Inst. Atuando no Local]]="","X","")</f>
        <v/>
      </c>
      <c r="CZ61" s="84">
        <f>IFERROR(FIND("OUTRA (S)",consulta_completa__11[[#This Row],[14 - Inst. Atuando no Local]]),0)</f>
        <v>0</v>
      </c>
      <c r="DA61" s="84" t="str">
        <f t="shared" si="27"/>
        <v/>
      </c>
      <c r="DB61" s="35" t="str">
        <f t="shared" si="28"/>
        <v>Sim</v>
      </c>
      <c r="DC61" s="35" t="str">
        <f t="shared" si="29"/>
        <v>Não</v>
      </c>
      <c r="DD61" s="35" t="str">
        <f t="shared" si="30"/>
        <v>Sim</v>
      </c>
      <c r="DE61" s="87" t="str">
        <f t="shared" si="1"/>
        <v>Estadual</v>
      </c>
    </row>
    <row r="62" spans="1:109">
      <c r="A62" s="14">
        <v>202512157602</v>
      </c>
      <c r="B62" s="1">
        <v>45677</v>
      </c>
      <c r="C62" t="s">
        <v>829</v>
      </c>
      <c r="D62" t="s">
        <v>830</v>
      </c>
      <c r="E62" t="s">
        <v>139</v>
      </c>
      <c r="F62" t="s">
        <v>112</v>
      </c>
      <c r="G62" t="s">
        <v>113</v>
      </c>
      <c r="H62" t="s">
        <v>114</v>
      </c>
      <c r="I62" t="s">
        <v>114</v>
      </c>
      <c r="J62" t="s">
        <v>113</v>
      </c>
      <c r="K62" t="s">
        <v>114</v>
      </c>
      <c r="L62" t="s">
        <v>114</v>
      </c>
      <c r="M62" t="s">
        <v>456</v>
      </c>
      <c r="N62" t="s">
        <v>141</v>
      </c>
      <c r="O62" t="s">
        <v>239</v>
      </c>
      <c r="P62" t="s">
        <v>299</v>
      </c>
      <c r="Q62" t="s">
        <v>143</v>
      </c>
      <c r="R62" t="s">
        <v>123</v>
      </c>
      <c r="S62" t="s">
        <v>113</v>
      </c>
      <c r="T62" t="s">
        <v>831</v>
      </c>
      <c r="U62" t="s">
        <v>832</v>
      </c>
      <c r="V62" t="s">
        <v>833</v>
      </c>
      <c r="Y62" t="b">
        <v>1</v>
      </c>
      <c r="Z62" t="s">
        <v>113</v>
      </c>
      <c r="AA62" t="s">
        <v>113</v>
      </c>
      <c r="AB62" t="s">
        <v>113</v>
      </c>
      <c r="AC62" t="s">
        <v>113</v>
      </c>
      <c r="AE62" t="s">
        <v>113</v>
      </c>
      <c r="AF62" t="s">
        <v>834</v>
      </c>
      <c r="AG62" t="s">
        <v>113</v>
      </c>
      <c r="AH62" t="s">
        <v>113</v>
      </c>
      <c r="AI62" t="s">
        <v>132</v>
      </c>
      <c r="AJ62" t="s">
        <v>132</v>
      </c>
      <c r="AK62" t="s">
        <v>113</v>
      </c>
      <c r="AL62" t="s">
        <v>835</v>
      </c>
      <c r="AM62" t="s">
        <v>153</v>
      </c>
      <c r="AN62" t="s">
        <v>154</v>
      </c>
      <c r="AO62" t="s">
        <v>155</v>
      </c>
      <c r="AP62">
        <v>6133161070</v>
      </c>
      <c r="AQ62" t="s">
        <v>156</v>
      </c>
      <c r="AR62" t="s">
        <v>113</v>
      </c>
      <c r="AS62" t="s">
        <v>113</v>
      </c>
      <c r="AT62" t="s">
        <v>113</v>
      </c>
      <c r="AU62" t="s">
        <v>836</v>
      </c>
      <c r="AW62" t="s">
        <v>637</v>
      </c>
      <c r="AX62" s="82">
        <f>IFERROR(FIND("Óbitos/feridos",consulta_completa__11[[#This Row],[13 - Ocorrências/Ambientes Atingidos]]),0)</f>
        <v>0</v>
      </c>
      <c r="AY62" s="83" t="str">
        <f t="shared" si="2"/>
        <v/>
      </c>
      <c r="AZ62" s="82">
        <f>IFERROR(FIND("População afetada/evacuada",consulta_completa__11[[#This Row],[13 - Ocorrências/Ambientes Atingidos]]),0)</f>
        <v>0</v>
      </c>
      <c r="BA62" s="82" t="str">
        <f t="shared" si="3"/>
        <v/>
      </c>
      <c r="BB62" s="82">
        <f>IFERROR(FIND("Suspensão de abastecimento de água",consulta_completa__11[[#This Row],[13 - Ocorrências/Ambientes Atingidos]]),0)</f>
        <v>0</v>
      </c>
      <c r="BC62" s="83" t="str">
        <f t="shared" si="31"/>
        <v/>
      </c>
      <c r="BD62" s="82">
        <f>IFERROR(FIND("Rio/córrego",consulta_completa__11[[#This Row],[13 - Ocorrências/Ambientes Atingidos]]),0)</f>
        <v>0</v>
      </c>
      <c r="BE62" s="83" t="str">
        <f t="shared" si="4"/>
        <v/>
      </c>
      <c r="BF62" s="82">
        <f>IFERROR(FIND("Lago",consulta_completa__11[[#This Row],[13 - Ocorrências/Ambientes Atingidos]]),0)</f>
        <v>0</v>
      </c>
      <c r="BG62" s="83" t="str">
        <f t="shared" si="5"/>
        <v/>
      </c>
      <c r="BH62" s="82">
        <f>IFERROR(FIND("Mar",consulta_completa__11[[#This Row],[13 - Ocorrências/Ambientes Atingidos]]),0)</f>
        <v>0</v>
      </c>
      <c r="BI62" s="83" t="str">
        <f t="shared" si="6"/>
        <v/>
      </c>
      <c r="BJ62" s="82">
        <f>IFERROR(FIND("Praia",consulta_completa__11[[#This Row],[13 - Ocorrências/Ambientes Atingidos]]),0)</f>
        <v>1</v>
      </c>
      <c r="BK62" s="83" t="str">
        <f t="shared" si="7"/>
        <v>X</v>
      </c>
      <c r="BL62" s="82">
        <f>IFERROR(FIND("Solo",consulta_completa__11[[#This Row],[13 - Ocorrências/Ambientes Atingidos]]),0)</f>
        <v>0</v>
      </c>
      <c r="BM62" s="83" t="str">
        <f t="shared" si="8"/>
        <v/>
      </c>
      <c r="BN62" s="82">
        <f>IFERROR(FIND("Águas subterrâneas",consulta_completa__11[[#This Row],[13 - Ocorrências/Ambientes Atingidos]]),0)</f>
        <v>0</v>
      </c>
      <c r="BO62" s="83" t="str">
        <f t="shared" si="9"/>
        <v/>
      </c>
      <c r="BP62" s="82">
        <f>IFERROR(FIND("Atmosfera",consulta_completa__11[[#This Row],[13 - Ocorrências/Ambientes Atingidos]]),0)</f>
        <v>0</v>
      </c>
      <c r="BQ62" s="83" t="str">
        <f t="shared" si="10"/>
        <v/>
      </c>
      <c r="BR62" s="82">
        <f>IFERROR(FIND("Flora",consulta_completa__11[[#This Row],[13 - Ocorrências/Ambientes Atingidos]]),0)</f>
        <v>0</v>
      </c>
      <c r="BS62" s="83" t="str">
        <f t="shared" si="11"/>
        <v/>
      </c>
      <c r="BT62" s="82">
        <f>IFERROR(FIND("Fauna",consulta_completa__11[[#This Row],[13 - Ocorrências/Ambientes Atingidos]]),0)</f>
        <v>0</v>
      </c>
      <c r="BU62" s="83" t="str">
        <f t="shared" si="12"/>
        <v/>
      </c>
      <c r="BV62" s="82">
        <f>IFERROR(FIND("UC federal",consulta_completa__11[[#This Row],[13 - Ocorrências/Ambientes Atingidos]]),0)</f>
        <v>0</v>
      </c>
      <c r="BW62" s="83" t="str">
        <f t="shared" si="13"/>
        <v/>
      </c>
      <c r="BX62" s="82">
        <f>IFERROR(FIND("UC estadual/municipal",consulta_completa__11[[#This Row],[13 - Ocorrências/Ambientes Atingidos]]),0)</f>
        <v>0</v>
      </c>
      <c r="BY62" s="83" t="str">
        <f t="shared" si="14"/>
        <v/>
      </c>
      <c r="BZ62" s="82">
        <f>IFERROR(FIND("Outro(s)",consulta_completa__11[[#This Row],[13 - Ocorrências/Ambientes Atingidos]]),0)</f>
        <v>0</v>
      </c>
      <c r="CA62" s="83" t="str">
        <f t="shared" si="15"/>
        <v/>
      </c>
      <c r="CB62" s="82">
        <f>IFERROR(FIND("Sem dano",consulta_completa__11[[#This Row],[13 - Ocorrências/Ambientes Atingidos]]),0)</f>
        <v>0</v>
      </c>
      <c r="CC62" s="83" t="str">
        <f t="shared" si="16"/>
        <v/>
      </c>
      <c r="CD62" s="82" t="str">
        <f>IF(consulta_completa__11[[#This Row],[13 - Ocorrências/Ambientes Atingidos]]="","X","")</f>
        <v/>
      </c>
      <c r="CE62" s="84">
        <f>IFERROR(FIND("IBAMA",consulta_completa__11[[#This Row],[14 - Inst. Atuando no Local]]),0)</f>
        <v>0</v>
      </c>
      <c r="CF62" s="84" t="str">
        <f t="shared" si="17"/>
        <v/>
      </c>
      <c r="CG62" s="84">
        <f>IFERROR(FIND("OEMA",consulta_completa__11[[#This Row],[14 - Inst. Atuando no Local]]),0)</f>
        <v>0</v>
      </c>
      <c r="CH62" s="84" t="str">
        <f t="shared" si="18"/>
        <v/>
      </c>
      <c r="CI62" s="84">
        <f>IFERROR(FIND("DEFESA CIVIL",consulta_completa__11[[#This Row],[14 - Inst. Atuando no Local]]),0)</f>
        <v>0</v>
      </c>
      <c r="CJ62" s="84" t="str">
        <f t="shared" si="19"/>
        <v/>
      </c>
      <c r="CK62" s="84">
        <f>IFERROR(FIND("CORPO DE BOMBEIROS",consulta_completa__11[[#This Row],[14 - Inst. Atuando no Local]]),0)</f>
        <v>0</v>
      </c>
      <c r="CL62" s="84" t="str">
        <f t="shared" si="20"/>
        <v/>
      </c>
      <c r="CM62" s="84">
        <f>IFERROR(FIND("POLÍCIA RODOVIÁRIA",consulta_completa__11[[#This Row],[14 - Inst. Atuando no Local]]),0)</f>
        <v>0</v>
      </c>
      <c r="CN62" s="84" t="str">
        <f t="shared" si="21"/>
        <v/>
      </c>
      <c r="CO62" s="84">
        <f>IFERROR(FIND("POLÍCIA MILITAR",consulta_completa__11[[#This Row],[14 - Inst. Atuando no Local]]),0)</f>
        <v>0</v>
      </c>
      <c r="CP62" s="84" t="str">
        <f t="shared" si="22"/>
        <v/>
      </c>
      <c r="CQ62" s="84">
        <f>IFERROR(FIND("POLÍCIA CIVIL",consulta_completa__11[[#This Row],[14 - Inst. Atuando no Local]]),0)</f>
        <v>0</v>
      </c>
      <c r="CR62" s="84" t="str">
        <f t="shared" si="23"/>
        <v/>
      </c>
      <c r="CS62" s="84">
        <f>IFERROR(FIND("MARINHA DO BRASIL",consulta_completa__11[[#This Row],[14 - Inst. Atuando no Local]]),0)</f>
        <v>0</v>
      </c>
      <c r="CT62" s="84" t="str">
        <f t="shared" si="24"/>
        <v/>
      </c>
      <c r="CU62" s="84">
        <f>IFERROR(FIND("EMPRESA ESPECIALIZADA EM ATENDIMENTO",consulta_completa__11[[#This Row],[14 - Inst. Atuando no Local]]),0)</f>
        <v>0</v>
      </c>
      <c r="CV62" s="84" t="str">
        <f t="shared" si="25"/>
        <v/>
      </c>
      <c r="CW62" s="84">
        <f>IFERROR(FIND("IBAMA",consulta_completa__11[[#This Row],[14 - Inst. Atuando no Local]]),0)</f>
        <v>0</v>
      </c>
      <c r="CX62" s="84" t="str">
        <f t="shared" si="26"/>
        <v/>
      </c>
      <c r="CY62" s="84" t="str">
        <f>IF(consulta_completa__11[[#This Row],[14 - Inst. Atuando no Local]]="","X","")</f>
        <v/>
      </c>
      <c r="CZ62" s="84">
        <f>IFERROR(FIND("OUTRA (S)",consulta_completa__11[[#This Row],[14 - Inst. Atuando no Local]]),0)</f>
        <v>0</v>
      </c>
      <c r="DA62" s="84" t="str">
        <f t="shared" si="27"/>
        <v/>
      </c>
      <c r="DB62" s="35" t="str">
        <f t="shared" si="28"/>
        <v>Sim</v>
      </c>
      <c r="DC62" s="35" t="str">
        <f t="shared" si="29"/>
        <v>Não</v>
      </c>
      <c r="DD62" s="35" t="str">
        <f t="shared" si="30"/>
        <v>Sim</v>
      </c>
      <c r="DE62" s="87" t="str">
        <f t="shared" si="1"/>
        <v>Sem informação</v>
      </c>
    </row>
    <row r="63" spans="1:109">
      <c r="A63" s="14">
        <v>202532739610</v>
      </c>
      <c r="B63" s="1">
        <v>45677</v>
      </c>
      <c r="C63" t="s">
        <v>837</v>
      </c>
      <c r="D63" t="s">
        <v>838</v>
      </c>
      <c r="E63" t="s">
        <v>139</v>
      </c>
      <c r="F63" t="s">
        <v>112</v>
      </c>
      <c r="G63" t="s">
        <v>839</v>
      </c>
      <c r="H63" t="s">
        <v>840</v>
      </c>
      <c r="I63" t="s">
        <v>648</v>
      </c>
      <c r="J63" t="s">
        <v>113</v>
      </c>
      <c r="K63" t="s">
        <v>114</v>
      </c>
      <c r="L63" t="s">
        <v>114</v>
      </c>
      <c r="M63" t="s">
        <v>140</v>
      </c>
      <c r="N63" t="s">
        <v>841</v>
      </c>
      <c r="O63" t="s">
        <v>185</v>
      </c>
      <c r="P63" t="s">
        <v>299</v>
      </c>
      <c r="Q63" t="s">
        <v>167</v>
      </c>
      <c r="R63" t="s">
        <v>123</v>
      </c>
      <c r="S63" t="s">
        <v>113</v>
      </c>
      <c r="T63" t="s">
        <v>842</v>
      </c>
      <c r="U63" t="s">
        <v>843</v>
      </c>
      <c r="V63" t="s">
        <v>113</v>
      </c>
      <c r="Z63" t="s">
        <v>844</v>
      </c>
      <c r="AA63" t="s">
        <v>113</v>
      </c>
      <c r="AB63" t="s">
        <v>845</v>
      </c>
      <c r="AC63" t="s">
        <v>846</v>
      </c>
      <c r="AD63">
        <v>0</v>
      </c>
      <c r="AE63" t="s">
        <v>847</v>
      </c>
      <c r="AF63" t="s">
        <v>113</v>
      </c>
      <c r="AG63" t="s">
        <v>113</v>
      </c>
      <c r="AH63" t="s">
        <v>131</v>
      </c>
      <c r="AI63" t="s">
        <v>132</v>
      </c>
      <c r="AJ63" t="s">
        <v>132</v>
      </c>
      <c r="AK63" t="s">
        <v>113</v>
      </c>
      <c r="AL63" t="s">
        <v>113</v>
      </c>
      <c r="AM63" t="s">
        <v>196</v>
      </c>
      <c r="AN63" t="s">
        <v>113</v>
      </c>
      <c r="AO63" t="s">
        <v>113</v>
      </c>
      <c r="AQ63" t="s">
        <v>197</v>
      </c>
      <c r="AR63" t="s">
        <v>113</v>
      </c>
      <c r="AS63" t="s">
        <v>113</v>
      </c>
      <c r="AT63" t="s">
        <v>113</v>
      </c>
      <c r="AU63" t="s">
        <v>113</v>
      </c>
      <c r="AW63" t="s">
        <v>113</v>
      </c>
      <c r="AX63" s="82">
        <f>IFERROR(FIND("Óbitos/feridos",consulta_completa__11[[#This Row],[13 - Ocorrências/Ambientes Atingidos]]),0)</f>
        <v>0</v>
      </c>
      <c r="AY63" s="83" t="str">
        <f t="shared" si="2"/>
        <v/>
      </c>
      <c r="AZ63" s="82">
        <f>IFERROR(FIND("População afetada/evacuada",consulta_completa__11[[#This Row],[13 - Ocorrências/Ambientes Atingidos]]),0)</f>
        <v>0</v>
      </c>
      <c r="BA63" s="82" t="str">
        <f t="shared" si="3"/>
        <v/>
      </c>
      <c r="BB63" s="82">
        <f>IFERROR(FIND("Suspensão de abastecimento de água",consulta_completa__11[[#This Row],[13 - Ocorrências/Ambientes Atingidos]]),0)</f>
        <v>0</v>
      </c>
      <c r="BC63" s="83" t="str">
        <f t="shared" si="31"/>
        <v/>
      </c>
      <c r="BD63" s="82">
        <f>IFERROR(FIND("Rio/córrego",consulta_completa__11[[#This Row],[13 - Ocorrências/Ambientes Atingidos]]),0)</f>
        <v>0</v>
      </c>
      <c r="BE63" s="83" t="str">
        <f t="shared" si="4"/>
        <v/>
      </c>
      <c r="BF63" s="82">
        <f>IFERROR(FIND("Lago",consulta_completa__11[[#This Row],[13 - Ocorrências/Ambientes Atingidos]]),0)</f>
        <v>0</v>
      </c>
      <c r="BG63" s="83" t="str">
        <f t="shared" si="5"/>
        <v/>
      </c>
      <c r="BH63" s="82">
        <f>IFERROR(FIND("Mar",consulta_completa__11[[#This Row],[13 - Ocorrências/Ambientes Atingidos]]),0)</f>
        <v>0</v>
      </c>
      <c r="BI63" s="83" t="str">
        <f t="shared" si="6"/>
        <v/>
      </c>
      <c r="BJ63" s="82">
        <f>IFERROR(FIND("Praia",consulta_completa__11[[#This Row],[13 - Ocorrências/Ambientes Atingidos]]),0)</f>
        <v>0</v>
      </c>
      <c r="BK63" s="83" t="str">
        <f t="shared" si="7"/>
        <v/>
      </c>
      <c r="BL63" s="82">
        <f>IFERROR(FIND("Solo",consulta_completa__11[[#This Row],[13 - Ocorrências/Ambientes Atingidos]]),0)</f>
        <v>1</v>
      </c>
      <c r="BM63" s="83" t="str">
        <f t="shared" si="8"/>
        <v>X</v>
      </c>
      <c r="BN63" s="82">
        <f>IFERROR(FIND("Águas subterrâneas",consulta_completa__11[[#This Row],[13 - Ocorrências/Ambientes Atingidos]]),0)</f>
        <v>0</v>
      </c>
      <c r="BO63" s="83" t="str">
        <f t="shared" si="9"/>
        <v/>
      </c>
      <c r="BP63" s="82">
        <f>IFERROR(FIND("Atmosfera",consulta_completa__11[[#This Row],[13 - Ocorrências/Ambientes Atingidos]]),0)</f>
        <v>0</v>
      </c>
      <c r="BQ63" s="83" t="str">
        <f t="shared" si="10"/>
        <v/>
      </c>
      <c r="BR63" s="82">
        <f>IFERROR(FIND("Flora",consulta_completa__11[[#This Row],[13 - Ocorrências/Ambientes Atingidos]]),0)</f>
        <v>0</v>
      </c>
      <c r="BS63" s="83" t="str">
        <f t="shared" si="11"/>
        <v/>
      </c>
      <c r="BT63" s="82">
        <f>IFERROR(FIND("Fauna",consulta_completa__11[[#This Row],[13 - Ocorrências/Ambientes Atingidos]]),0)</f>
        <v>0</v>
      </c>
      <c r="BU63" s="83" t="str">
        <f t="shared" si="12"/>
        <v/>
      </c>
      <c r="BV63" s="82">
        <f>IFERROR(FIND("UC federal",consulta_completa__11[[#This Row],[13 - Ocorrências/Ambientes Atingidos]]),0)</f>
        <v>0</v>
      </c>
      <c r="BW63" s="83" t="str">
        <f t="shared" si="13"/>
        <v/>
      </c>
      <c r="BX63" s="82">
        <f>IFERROR(FIND("UC estadual/municipal",consulta_completa__11[[#This Row],[13 - Ocorrências/Ambientes Atingidos]]),0)</f>
        <v>0</v>
      </c>
      <c r="BY63" s="83" t="str">
        <f t="shared" si="14"/>
        <v/>
      </c>
      <c r="BZ63" s="82">
        <f>IFERROR(FIND("Outro(s)",consulta_completa__11[[#This Row],[13 - Ocorrências/Ambientes Atingidos]]),0)</f>
        <v>0</v>
      </c>
      <c r="CA63" s="83" t="str">
        <f t="shared" si="15"/>
        <v/>
      </c>
      <c r="CB63" s="82">
        <f>IFERROR(FIND("Sem dano",consulta_completa__11[[#This Row],[13 - Ocorrências/Ambientes Atingidos]]),0)</f>
        <v>0</v>
      </c>
      <c r="CC63" s="83" t="str">
        <f t="shared" si="16"/>
        <v/>
      </c>
      <c r="CD63" s="82" t="str">
        <f>IF(consulta_completa__11[[#This Row],[13 - Ocorrências/Ambientes Atingidos]]="","X","")</f>
        <v/>
      </c>
      <c r="CE63" s="84">
        <f>IFERROR(FIND("IBAMA",consulta_completa__11[[#This Row],[14 - Inst. Atuando no Local]]),0)</f>
        <v>0</v>
      </c>
      <c r="CF63" s="84" t="str">
        <f t="shared" si="17"/>
        <v/>
      </c>
      <c r="CG63" s="84">
        <f>IFERROR(FIND("OEMA",consulta_completa__11[[#This Row],[14 - Inst. Atuando no Local]]),0)</f>
        <v>0</v>
      </c>
      <c r="CH63" s="84" t="str">
        <f t="shared" si="18"/>
        <v/>
      </c>
      <c r="CI63" s="84">
        <f>IFERROR(FIND("DEFESA CIVIL",consulta_completa__11[[#This Row],[14 - Inst. Atuando no Local]]),0)</f>
        <v>0</v>
      </c>
      <c r="CJ63" s="84" t="str">
        <f t="shared" si="19"/>
        <v/>
      </c>
      <c r="CK63" s="84">
        <f>IFERROR(FIND("CORPO DE BOMBEIROS",consulta_completa__11[[#This Row],[14 - Inst. Atuando no Local]]),0)</f>
        <v>0</v>
      </c>
      <c r="CL63" s="84" t="str">
        <f t="shared" si="20"/>
        <v/>
      </c>
      <c r="CM63" s="84">
        <f>IFERROR(FIND("POLÍCIA RODOVIÁRIA",consulta_completa__11[[#This Row],[14 - Inst. Atuando no Local]]),0)</f>
        <v>0</v>
      </c>
      <c r="CN63" s="84" t="str">
        <f t="shared" si="21"/>
        <v/>
      </c>
      <c r="CO63" s="84">
        <f>IFERROR(FIND("POLÍCIA MILITAR",consulta_completa__11[[#This Row],[14 - Inst. Atuando no Local]]),0)</f>
        <v>0</v>
      </c>
      <c r="CP63" s="84" t="str">
        <f t="shared" si="22"/>
        <v/>
      </c>
      <c r="CQ63" s="84">
        <f>IFERROR(FIND("POLÍCIA CIVIL",consulta_completa__11[[#This Row],[14 - Inst. Atuando no Local]]),0)</f>
        <v>0</v>
      </c>
      <c r="CR63" s="84" t="str">
        <f t="shared" si="23"/>
        <v/>
      </c>
      <c r="CS63" s="84">
        <f>IFERROR(FIND("MARINHA DO BRASIL",consulta_completa__11[[#This Row],[14 - Inst. Atuando no Local]]),0)</f>
        <v>0</v>
      </c>
      <c r="CT63" s="84" t="str">
        <f t="shared" si="24"/>
        <v/>
      </c>
      <c r="CU63" s="84">
        <f>IFERROR(FIND("EMPRESA ESPECIALIZADA EM ATENDIMENTO",consulta_completa__11[[#This Row],[14 - Inst. Atuando no Local]]),0)</f>
        <v>0</v>
      </c>
      <c r="CV63" s="84" t="str">
        <f t="shared" si="25"/>
        <v/>
      </c>
      <c r="CW63" s="84">
        <f>IFERROR(FIND("IBAMA",consulta_completa__11[[#This Row],[14 - Inst. Atuando no Local]]),0)</f>
        <v>0</v>
      </c>
      <c r="CX63" s="84" t="str">
        <f t="shared" si="26"/>
        <v/>
      </c>
      <c r="CY63" s="84" t="str">
        <f>IF(consulta_completa__11[[#This Row],[14 - Inst. Atuando no Local]]="","X","")</f>
        <v/>
      </c>
      <c r="CZ63" s="84">
        <f>IFERROR(FIND("OUTRA (S)",consulta_completa__11[[#This Row],[14 - Inst. Atuando no Local]]),0)</f>
        <v>0</v>
      </c>
      <c r="DA63" s="84" t="str">
        <f t="shared" si="27"/>
        <v/>
      </c>
      <c r="DB63" s="35" t="str">
        <f t="shared" si="28"/>
        <v>Sim</v>
      </c>
      <c r="DC63" s="35" t="str">
        <f t="shared" si="29"/>
        <v>Não</v>
      </c>
      <c r="DD63" s="35" t="str">
        <f t="shared" si="30"/>
        <v>Sim</v>
      </c>
      <c r="DE63" s="87" t="str">
        <f t="shared" si="1"/>
        <v>Sem informação</v>
      </c>
    </row>
    <row r="64" spans="1:109">
      <c r="A64" s="14">
        <v>202512128822</v>
      </c>
      <c r="B64" s="1">
        <v>45678</v>
      </c>
      <c r="C64" t="s">
        <v>848</v>
      </c>
      <c r="D64" t="s">
        <v>849</v>
      </c>
      <c r="E64" t="s">
        <v>286</v>
      </c>
      <c r="F64" t="s">
        <v>112</v>
      </c>
      <c r="G64" t="s">
        <v>113</v>
      </c>
      <c r="H64" t="s">
        <v>114</v>
      </c>
      <c r="I64" t="s">
        <v>114</v>
      </c>
      <c r="J64" t="s">
        <v>850</v>
      </c>
      <c r="K64" t="s">
        <v>113</v>
      </c>
      <c r="L64" t="s">
        <v>113</v>
      </c>
      <c r="M64" t="s">
        <v>851</v>
      </c>
      <c r="N64" t="s">
        <v>852</v>
      </c>
      <c r="O64" t="s">
        <v>120</v>
      </c>
      <c r="P64" t="s">
        <v>355</v>
      </c>
      <c r="Q64" t="s">
        <v>230</v>
      </c>
      <c r="R64" t="s">
        <v>123</v>
      </c>
      <c r="S64" t="s">
        <v>113</v>
      </c>
      <c r="T64" t="s">
        <v>853</v>
      </c>
      <c r="U64" t="s">
        <v>854</v>
      </c>
      <c r="V64" t="s">
        <v>855</v>
      </c>
      <c r="Z64" t="s">
        <v>856</v>
      </c>
      <c r="AA64" t="s">
        <v>857</v>
      </c>
      <c r="AB64" t="s">
        <v>113</v>
      </c>
      <c r="AC64" t="s">
        <v>113</v>
      </c>
      <c r="AE64" t="s">
        <v>113</v>
      </c>
      <c r="AF64" t="s">
        <v>113</v>
      </c>
      <c r="AG64" t="s">
        <v>113</v>
      </c>
      <c r="AH64" t="s">
        <v>131</v>
      </c>
      <c r="AI64" t="s">
        <v>131</v>
      </c>
      <c r="AJ64" t="s">
        <v>132</v>
      </c>
      <c r="AK64" t="s">
        <v>113</v>
      </c>
      <c r="AL64" t="s">
        <v>858</v>
      </c>
      <c r="AM64" t="s">
        <v>859</v>
      </c>
      <c r="AN64" t="s">
        <v>860</v>
      </c>
      <c r="AO64" t="s">
        <v>113</v>
      </c>
      <c r="AP64">
        <v>8007241066</v>
      </c>
      <c r="AQ64" t="s">
        <v>861</v>
      </c>
      <c r="AR64" t="s">
        <v>113</v>
      </c>
      <c r="AS64" t="s">
        <v>113</v>
      </c>
      <c r="AT64" t="s">
        <v>113</v>
      </c>
      <c r="AU64" t="s">
        <v>113</v>
      </c>
      <c r="AW64" t="s">
        <v>113</v>
      </c>
      <c r="AX64" s="82">
        <f>IFERROR(FIND("Óbitos/feridos",consulta_completa__11[[#This Row],[13 - Ocorrências/Ambientes Atingidos]]),0)</f>
        <v>0</v>
      </c>
      <c r="AY64" s="83" t="str">
        <f t="shared" si="2"/>
        <v/>
      </c>
      <c r="AZ64" s="82">
        <f>IFERROR(FIND("População afetada/evacuada",consulta_completa__11[[#This Row],[13 - Ocorrências/Ambientes Atingidos]]),0)</f>
        <v>0</v>
      </c>
      <c r="BA64" s="82" t="str">
        <f t="shared" si="3"/>
        <v/>
      </c>
      <c r="BB64" s="82">
        <f>IFERROR(FIND("Suspensão de abastecimento de água",consulta_completa__11[[#This Row],[13 - Ocorrências/Ambientes Atingidos]]),0)</f>
        <v>0</v>
      </c>
      <c r="BC64" s="83" t="str">
        <f t="shared" si="31"/>
        <v/>
      </c>
      <c r="BD64" s="82">
        <f>IFERROR(FIND("Rio/córrego",consulta_completa__11[[#This Row],[13 - Ocorrências/Ambientes Atingidos]]),0)</f>
        <v>0</v>
      </c>
      <c r="BE64" s="83" t="str">
        <f t="shared" si="4"/>
        <v/>
      </c>
      <c r="BF64" s="82">
        <f>IFERROR(FIND("Lago",consulta_completa__11[[#This Row],[13 - Ocorrências/Ambientes Atingidos]]),0)</f>
        <v>0</v>
      </c>
      <c r="BG64" s="83" t="str">
        <f t="shared" si="5"/>
        <v/>
      </c>
      <c r="BH64" s="82">
        <f>IFERROR(FIND("Mar",consulta_completa__11[[#This Row],[13 - Ocorrências/Ambientes Atingidos]]),0)</f>
        <v>0</v>
      </c>
      <c r="BI64" s="83" t="str">
        <f t="shared" si="6"/>
        <v/>
      </c>
      <c r="BJ64" s="82">
        <f>IFERROR(FIND("Praia",consulta_completa__11[[#This Row],[13 - Ocorrências/Ambientes Atingidos]]),0)</f>
        <v>0</v>
      </c>
      <c r="BK64" s="83" t="str">
        <f t="shared" si="7"/>
        <v/>
      </c>
      <c r="BL64" s="82">
        <f>IFERROR(FIND("Solo",consulta_completa__11[[#This Row],[13 - Ocorrências/Ambientes Atingidos]]),0)</f>
        <v>0</v>
      </c>
      <c r="BM64" s="83" t="str">
        <f t="shared" si="8"/>
        <v/>
      </c>
      <c r="BN64" s="82">
        <f>IFERROR(FIND("Águas subterrâneas",consulta_completa__11[[#This Row],[13 - Ocorrências/Ambientes Atingidos]]),0)</f>
        <v>0</v>
      </c>
      <c r="BO64" s="83" t="str">
        <f t="shared" si="9"/>
        <v/>
      </c>
      <c r="BP64" s="82">
        <f>IFERROR(FIND("Atmosfera",consulta_completa__11[[#This Row],[13 - Ocorrências/Ambientes Atingidos]]),0)</f>
        <v>0</v>
      </c>
      <c r="BQ64" s="83" t="str">
        <f t="shared" si="10"/>
        <v/>
      </c>
      <c r="BR64" s="82">
        <f>IFERROR(FIND("Flora",consulta_completa__11[[#This Row],[13 - Ocorrências/Ambientes Atingidos]]),0)</f>
        <v>0</v>
      </c>
      <c r="BS64" s="83" t="str">
        <f t="shared" si="11"/>
        <v/>
      </c>
      <c r="BT64" s="82">
        <f>IFERROR(FIND("Fauna",consulta_completa__11[[#This Row],[13 - Ocorrências/Ambientes Atingidos]]),0)</f>
        <v>0</v>
      </c>
      <c r="BU64" s="83" t="str">
        <f t="shared" si="12"/>
        <v/>
      </c>
      <c r="BV64" s="82">
        <f>IFERROR(FIND("UC federal",consulta_completa__11[[#This Row],[13 - Ocorrências/Ambientes Atingidos]]),0)</f>
        <v>0</v>
      </c>
      <c r="BW64" s="83" t="str">
        <f t="shared" si="13"/>
        <v/>
      </c>
      <c r="BX64" s="82">
        <f>IFERROR(FIND("UC estadual/municipal",consulta_completa__11[[#This Row],[13 - Ocorrências/Ambientes Atingidos]]),0)</f>
        <v>0</v>
      </c>
      <c r="BY64" s="83" t="str">
        <f t="shared" si="14"/>
        <v/>
      </c>
      <c r="BZ64" s="82">
        <f>IFERROR(FIND("Outro(s)",consulta_completa__11[[#This Row],[13 - Ocorrências/Ambientes Atingidos]]),0)</f>
        <v>1</v>
      </c>
      <c r="CA64" s="83" t="str">
        <f t="shared" si="15"/>
        <v>X</v>
      </c>
      <c r="CB64" s="82">
        <f>IFERROR(FIND("Sem dano",consulta_completa__11[[#This Row],[13 - Ocorrências/Ambientes Atingidos]]),0)</f>
        <v>0</v>
      </c>
      <c r="CC64" s="83" t="str">
        <f t="shared" si="16"/>
        <v/>
      </c>
      <c r="CD64" s="82" t="str">
        <f>IF(consulta_completa__11[[#This Row],[13 - Ocorrências/Ambientes Atingidos]]="","X","")</f>
        <v/>
      </c>
      <c r="CE64" s="84">
        <f>IFERROR(FIND("IBAMA",consulta_completa__11[[#This Row],[14 - Inst. Atuando no Local]]),0)</f>
        <v>0</v>
      </c>
      <c r="CF64" s="84" t="str">
        <f t="shared" si="17"/>
        <v/>
      </c>
      <c r="CG64" s="84">
        <f>IFERROR(FIND("OEMA",consulta_completa__11[[#This Row],[14 - Inst. Atuando no Local]]),0)</f>
        <v>0</v>
      </c>
      <c r="CH64" s="84" t="str">
        <f t="shared" si="18"/>
        <v/>
      </c>
      <c r="CI64" s="84">
        <f>IFERROR(FIND("DEFESA CIVIL",consulta_completa__11[[#This Row],[14 - Inst. Atuando no Local]]),0)</f>
        <v>0</v>
      </c>
      <c r="CJ64" s="84" t="str">
        <f t="shared" si="19"/>
        <v/>
      </c>
      <c r="CK64" s="84">
        <f>IFERROR(FIND("CORPO DE BOMBEIROS",consulta_completa__11[[#This Row],[14 - Inst. Atuando no Local]]),0)</f>
        <v>0</v>
      </c>
      <c r="CL64" s="84" t="str">
        <f t="shared" si="20"/>
        <v/>
      </c>
      <c r="CM64" s="84">
        <f>IFERROR(FIND("POLÍCIA RODOVIÁRIA",consulta_completa__11[[#This Row],[14 - Inst. Atuando no Local]]),0)</f>
        <v>0</v>
      </c>
      <c r="CN64" s="84" t="str">
        <f t="shared" si="21"/>
        <v/>
      </c>
      <c r="CO64" s="84">
        <f>IFERROR(FIND("POLÍCIA MILITAR",consulta_completa__11[[#This Row],[14 - Inst. Atuando no Local]]),0)</f>
        <v>0</v>
      </c>
      <c r="CP64" s="84" t="str">
        <f t="shared" si="22"/>
        <v/>
      </c>
      <c r="CQ64" s="84">
        <f>IFERROR(FIND("POLÍCIA CIVIL",consulta_completa__11[[#This Row],[14 - Inst. Atuando no Local]]),0)</f>
        <v>0</v>
      </c>
      <c r="CR64" s="84" t="str">
        <f t="shared" si="23"/>
        <v/>
      </c>
      <c r="CS64" s="84">
        <f>IFERROR(FIND("MARINHA DO BRASIL",consulta_completa__11[[#This Row],[14 - Inst. Atuando no Local]]),0)</f>
        <v>0</v>
      </c>
      <c r="CT64" s="84" t="str">
        <f t="shared" si="24"/>
        <v/>
      </c>
      <c r="CU64" s="84">
        <f>IFERROR(FIND("EMPRESA ESPECIALIZADA EM ATENDIMENTO",consulta_completa__11[[#This Row],[14 - Inst. Atuando no Local]]),0)</f>
        <v>0</v>
      </c>
      <c r="CV64" s="84" t="str">
        <f t="shared" si="25"/>
        <v/>
      </c>
      <c r="CW64" s="84">
        <f>IFERROR(FIND("IBAMA",consulta_completa__11[[#This Row],[14 - Inst. Atuando no Local]]),0)</f>
        <v>0</v>
      </c>
      <c r="CX64" s="84" t="str">
        <f t="shared" si="26"/>
        <v/>
      </c>
      <c r="CY64" s="84" t="str">
        <f>IF(consulta_completa__11[[#This Row],[14 - Inst. Atuando no Local]]="","X","")</f>
        <v/>
      </c>
      <c r="CZ64" s="84">
        <f>IFERROR(FIND("OUTRA (S)",consulta_completa__11[[#This Row],[14 - Inst. Atuando no Local]]),0)</f>
        <v>0</v>
      </c>
      <c r="DA64" s="84" t="str">
        <f t="shared" si="27"/>
        <v/>
      </c>
      <c r="DB64" s="35" t="str">
        <f t="shared" si="28"/>
        <v>Sim</v>
      </c>
      <c r="DC64" s="35" t="str">
        <f t="shared" si="29"/>
        <v>Não</v>
      </c>
      <c r="DD64" s="35" t="str">
        <f t="shared" si="30"/>
        <v>Sim</v>
      </c>
      <c r="DE64" s="87" t="str">
        <f t="shared" si="1"/>
        <v>Sem informação</v>
      </c>
    </row>
    <row r="65" spans="1:109">
      <c r="A65" s="14">
        <v>202512150431</v>
      </c>
      <c r="B65" s="1">
        <v>45678</v>
      </c>
      <c r="C65" t="s">
        <v>862</v>
      </c>
      <c r="D65" t="s">
        <v>838</v>
      </c>
      <c r="E65" t="s">
        <v>162</v>
      </c>
      <c r="F65" t="s">
        <v>163</v>
      </c>
      <c r="G65" t="s">
        <v>113</v>
      </c>
      <c r="H65" t="s">
        <v>114</v>
      </c>
      <c r="I65" t="s">
        <v>114</v>
      </c>
      <c r="J65" t="s">
        <v>365</v>
      </c>
      <c r="K65" t="s">
        <v>113</v>
      </c>
      <c r="L65" t="s">
        <v>113</v>
      </c>
      <c r="M65" t="s">
        <v>140</v>
      </c>
      <c r="N65" t="s">
        <v>141</v>
      </c>
      <c r="O65" t="s">
        <v>113</v>
      </c>
      <c r="P65" t="s">
        <v>355</v>
      </c>
      <c r="Q65" t="s">
        <v>143</v>
      </c>
      <c r="R65" t="s">
        <v>123</v>
      </c>
      <c r="S65" t="s">
        <v>113</v>
      </c>
      <c r="T65" t="s">
        <v>863</v>
      </c>
      <c r="U65" t="s">
        <v>864</v>
      </c>
      <c r="V65" t="s">
        <v>865</v>
      </c>
      <c r="Z65" t="s">
        <v>866</v>
      </c>
      <c r="AA65" t="s">
        <v>113</v>
      </c>
      <c r="AB65" t="s">
        <v>867</v>
      </c>
      <c r="AC65" t="s">
        <v>868</v>
      </c>
      <c r="AD65">
        <v>1</v>
      </c>
      <c r="AE65" t="s">
        <v>869</v>
      </c>
      <c r="AF65" t="s">
        <v>113</v>
      </c>
      <c r="AG65" t="s">
        <v>113</v>
      </c>
      <c r="AH65" t="s">
        <v>131</v>
      </c>
      <c r="AI65" t="s">
        <v>131</v>
      </c>
      <c r="AJ65" t="s">
        <v>132</v>
      </c>
      <c r="AK65" t="s">
        <v>113</v>
      </c>
      <c r="AL65" t="s">
        <v>870</v>
      </c>
      <c r="AM65" t="s">
        <v>871</v>
      </c>
      <c r="AN65" t="s">
        <v>867</v>
      </c>
      <c r="AO65" t="s">
        <v>225</v>
      </c>
      <c r="AP65">
        <v>41988549949</v>
      </c>
      <c r="AQ65" t="s">
        <v>872</v>
      </c>
      <c r="AR65" t="s">
        <v>113</v>
      </c>
      <c r="AS65" t="s">
        <v>113</v>
      </c>
      <c r="AT65" t="s">
        <v>113</v>
      </c>
      <c r="AU65" t="s">
        <v>113</v>
      </c>
      <c r="AW65" t="s">
        <v>113</v>
      </c>
      <c r="AX65" s="82">
        <f>IFERROR(FIND("Óbitos/feridos",consulta_completa__11[[#This Row],[13 - Ocorrências/Ambientes Atingidos]]),0)</f>
        <v>0</v>
      </c>
      <c r="AY65" s="83" t="str">
        <f t="shared" si="2"/>
        <v/>
      </c>
      <c r="AZ65" s="82">
        <f>IFERROR(FIND("População afetada/evacuada",consulta_completa__11[[#This Row],[13 - Ocorrências/Ambientes Atingidos]]),0)</f>
        <v>0</v>
      </c>
      <c r="BA65" s="82" t="str">
        <f t="shared" si="3"/>
        <v/>
      </c>
      <c r="BB65" s="82">
        <f>IFERROR(FIND("Suspensão de abastecimento de água",consulta_completa__11[[#This Row],[13 - Ocorrências/Ambientes Atingidos]]),0)</f>
        <v>0</v>
      </c>
      <c r="BC65" s="83" t="str">
        <f t="shared" si="31"/>
        <v/>
      </c>
      <c r="BD65" s="82">
        <f>IFERROR(FIND("Rio/córrego",consulta_completa__11[[#This Row],[13 - Ocorrências/Ambientes Atingidos]]),0)</f>
        <v>0</v>
      </c>
      <c r="BE65" s="83" t="str">
        <f t="shared" si="4"/>
        <v/>
      </c>
      <c r="BF65" s="82">
        <f>IFERROR(FIND("Lago",consulta_completa__11[[#This Row],[13 - Ocorrências/Ambientes Atingidos]]),0)</f>
        <v>0</v>
      </c>
      <c r="BG65" s="83" t="str">
        <f t="shared" si="5"/>
        <v/>
      </c>
      <c r="BH65" s="82">
        <f>IFERROR(FIND("Mar",consulta_completa__11[[#This Row],[13 - Ocorrências/Ambientes Atingidos]]),0)</f>
        <v>0</v>
      </c>
      <c r="BI65" s="83" t="str">
        <f t="shared" si="6"/>
        <v/>
      </c>
      <c r="BJ65" s="82">
        <f>IFERROR(FIND("Praia",consulta_completa__11[[#This Row],[13 - Ocorrências/Ambientes Atingidos]]),0)</f>
        <v>0</v>
      </c>
      <c r="BK65" s="83" t="str">
        <f t="shared" si="7"/>
        <v/>
      </c>
      <c r="BL65" s="82">
        <f>IFERROR(FIND("Solo",consulta_completa__11[[#This Row],[13 - Ocorrências/Ambientes Atingidos]]),0)</f>
        <v>1</v>
      </c>
      <c r="BM65" s="83" t="str">
        <f t="shared" si="8"/>
        <v>X</v>
      </c>
      <c r="BN65" s="82">
        <f>IFERROR(FIND("Águas subterrâneas",consulta_completa__11[[#This Row],[13 - Ocorrências/Ambientes Atingidos]]),0)</f>
        <v>0</v>
      </c>
      <c r="BO65" s="83" t="str">
        <f t="shared" si="9"/>
        <v/>
      </c>
      <c r="BP65" s="82">
        <f>IFERROR(FIND("Atmosfera",consulta_completa__11[[#This Row],[13 - Ocorrências/Ambientes Atingidos]]),0)</f>
        <v>0</v>
      </c>
      <c r="BQ65" s="83" t="str">
        <f t="shared" si="10"/>
        <v/>
      </c>
      <c r="BR65" s="82">
        <f>IFERROR(FIND("Flora",consulta_completa__11[[#This Row],[13 - Ocorrências/Ambientes Atingidos]]),0)</f>
        <v>0</v>
      </c>
      <c r="BS65" s="83" t="str">
        <f t="shared" si="11"/>
        <v/>
      </c>
      <c r="BT65" s="82">
        <f>IFERROR(FIND("Fauna",consulta_completa__11[[#This Row],[13 - Ocorrências/Ambientes Atingidos]]),0)</f>
        <v>0</v>
      </c>
      <c r="BU65" s="83" t="str">
        <f t="shared" si="12"/>
        <v/>
      </c>
      <c r="BV65" s="82">
        <f>IFERROR(FIND("UC federal",consulta_completa__11[[#This Row],[13 - Ocorrências/Ambientes Atingidos]]),0)</f>
        <v>0</v>
      </c>
      <c r="BW65" s="83" t="str">
        <f t="shared" si="13"/>
        <v/>
      </c>
      <c r="BX65" s="82">
        <f>IFERROR(FIND("UC estadual/municipal",consulta_completa__11[[#This Row],[13 - Ocorrências/Ambientes Atingidos]]),0)</f>
        <v>0</v>
      </c>
      <c r="BY65" s="83" t="str">
        <f t="shared" si="14"/>
        <v/>
      </c>
      <c r="BZ65" s="82">
        <f>IFERROR(FIND("Outro(s)",consulta_completa__11[[#This Row],[13 - Ocorrências/Ambientes Atingidos]]),0)</f>
        <v>0</v>
      </c>
      <c r="CA65" s="83" t="str">
        <f t="shared" si="15"/>
        <v/>
      </c>
      <c r="CB65" s="82">
        <f>IFERROR(FIND("Sem dano",consulta_completa__11[[#This Row],[13 - Ocorrências/Ambientes Atingidos]]),0)</f>
        <v>0</v>
      </c>
      <c r="CC65" s="83" t="str">
        <f t="shared" si="16"/>
        <v/>
      </c>
      <c r="CD65" s="82" t="str">
        <f>IF(consulta_completa__11[[#This Row],[13 - Ocorrências/Ambientes Atingidos]]="","X","")</f>
        <v/>
      </c>
      <c r="CE65" s="84">
        <f>IFERROR(FIND("IBAMA",consulta_completa__11[[#This Row],[14 - Inst. Atuando no Local]]),0)</f>
        <v>0</v>
      </c>
      <c r="CF65" s="84" t="str">
        <f t="shared" si="17"/>
        <v/>
      </c>
      <c r="CG65" s="84">
        <f>IFERROR(FIND("OEMA",consulta_completa__11[[#This Row],[14 - Inst. Atuando no Local]]),0)</f>
        <v>0</v>
      </c>
      <c r="CH65" s="84" t="str">
        <f t="shared" si="18"/>
        <v/>
      </c>
      <c r="CI65" s="84">
        <f>IFERROR(FIND("DEFESA CIVIL",consulta_completa__11[[#This Row],[14 - Inst. Atuando no Local]]),0)</f>
        <v>0</v>
      </c>
      <c r="CJ65" s="84" t="str">
        <f t="shared" si="19"/>
        <v/>
      </c>
      <c r="CK65" s="84">
        <f>IFERROR(FIND("CORPO DE BOMBEIROS",consulta_completa__11[[#This Row],[14 - Inst. Atuando no Local]]),0)</f>
        <v>0</v>
      </c>
      <c r="CL65" s="84" t="str">
        <f t="shared" si="20"/>
        <v/>
      </c>
      <c r="CM65" s="84">
        <f>IFERROR(FIND("POLÍCIA RODOVIÁRIA",consulta_completa__11[[#This Row],[14 - Inst. Atuando no Local]]),0)</f>
        <v>0</v>
      </c>
      <c r="CN65" s="84" t="str">
        <f t="shared" si="21"/>
        <v/>
      </c>
      <c r="CO65" s="84">
        <f>IFERROR(FIND("POLÍCIA MILITAR",consulta_completa__11[[#This Row],[14 - Inst. Atuando no Local]]),0)</f>
        <v>0</v>
      </c>
      <c r="CP65" s="84" t="str">
        <f t="shared" si="22"/>
        <v/>
      </c>
      <c r="CQ65" s="84">
        <f>IFERROR(FIND("POLÍCIA CIVIL",consulta_completa__11[[#This Row],[14 - Inst. Atuando no Local]]),0)</f>
        <v>0</v>
      </c>
      <c r="CR65" s="84" t="str">
        <f t="shared" si="23"/>
        <v/>
      </c>
      <c r="CS65" s="84">
        <f>IFERROR(FIND("MARINHA DO BRASIL",consulta_completa__11[[#This Row],[14 - Inst. Atuando no Local]]),0)</f>
        <v>0</v>
      </c>
      <c r="CT65" s="84" t="str">
        <f t="shared" si="24"/>
        <v/>
      </c>
      <c r="CU65" s="84">
        <f>IFERROR(FIND("EMPRESA ESPECIALIZADA EM ATENDIMENTO",consulta_completa__11[[#This Row],[14 - Inst. Atuando no Local]]),0)</f>
        <v>0</v>
      </c>
      <c r="CV65" s="84" t="str">
        <f t="shared" si="25"/>
        <v/>
      </c>
      <c r="CW65" s="84">
        <f>IFERROR(FIND("IBAMA",consulta_completa__11[[#This Row],[14 - Inst. Atuando no Local]]),0)</f>
        <v>0</v>
      </c>
      <c r="CX65" s="84" t="str">
        <f t="shared" si="26"/>
        <v/>
      </c>
      <c r="CY65" s="84" t="str">
        <f>IF(consulta_completa__11[[#This Row],[14 - Inst. Atuando no Local]]="","X","")</f>
        <v/>
      </c>
      <c r="CZ65" s="84">
        <f>IFERROR(FIND("OUTRA (S)",consulta_completa__11[[#This Row],[14 - Inst. Atuando no Local]]),0)</f>
        <v>0</v>
      </c>
      <c r="DA65" s="84" t="str">
        <f t="shared" si="27"/>
        <v/>
      </c>
      <c r="DB65" s="35" t="str">
        <f t="shared" si="28"/>
        <v>Sim</v>
      </c>
      <c r="DC65" s="35" t="str">
        <f t="shared" si="29"/>
        <v>Não</v>
      </c>
      <c r="DD65" s="35" t="str">
        <f t="shared" si="30"/>
        <v>Sim</v>
      </c>
      <c r="DE65" s="87" t="str">
        <f t="shared" si="1"/>
        <v>Federal</v>
      </c>
    </row>
    <row r="66" spans="1:109">
      <c r="A66" s="14">
        <v>202512368411</v>
      </c>
      <c r="B66" s="1">
        <v>45678</v>
      </c>
      <c r="C66" t="s">
        <v>873</v>
      </c>
      <c r="D66" t="s">
        <v>180</v>
      </c>
      <c r="E66" t="s">
        <v>181</v>
      </c>
      <c r="F66" t="s">
        <v>112</v>
      </c>
      <c r="G66" t="s">
        <v>874</v>
      </c>
      <c r="H66" t="s">
        <v>875</v>
      </c>
      <c r="I66" t="s">
        <v>648</v>
      </c>
      <c r="J66" t="s">
        <v>113</v>
      </c>
      <c r="K66" t="s">
        <v>114</v>
      </c>
      <c r="L66" t="s">
        <v>114</v>
      </c>
      <c r="M66" t="s">
        <v>140</v>
      </c>
      <c r="N66" t="s">
        <v>141</v>
      </c>
      <c r="O66" t="s">
        <v>185</v>
      </c>
      <c r="P66" t="s">
        <v>355</v>
      </c>
      <c r="Q66" t="s">
        <v>122</v>
      </c>
      <c r="R66" t="s">
        <v>123</v>
      </c>
      <c r="S66" t="s">
        <v>113</v>
      </c>
      <c r="T66" t="s">
        <v>876</v>
      </c>
      <c r="U66" t="s">
        <v>113</v>
      </c>
      <c r="V66" t="s">
        <v>877</v>
      </c>
      <c r="Y66" t="b">
        <v>1</v>
      </c>
      <c r="Z66" t="s">
        <v>878</v>
      </c>
      <c r="AA66" t="s">
        <v>879</v>
      </c>
      <c r="AB66" t="s">
        <v>880</v>
      </c>
      <c r="AC66" t="s">
        <v>113</v>
      </c>
      <c r="AD66">
        <v>0</v>
      </c>
      <c r="AE66" t="s">
        <v>113</v>
      </c>
      <c r="AF66" t="s">
        <v>881</v>
      </c>
      <c r="AG66" t="s">
        <v>113</v>
      </c>
      <c r="AH66" t="s">
        <v>131</v>
      </c>
      <c r="AI66" t="s">
        <v>131</v>
      </c>
      <c r="AJ66" t="s">
        <v>131</v>
      </c>
      <c r="AK66" t="s">
        <v>882</v>
      </c>
      <c r="AL66" t="s">
        <v>883</v>
      </c>
      <c r="AM66" t="s">
        <v>153</v>
      </c>
      <c r="AN66" t="s">
        <v>154</v>
      </c>
      <c r="AO66" t="s">
        <v>155</v>
      </c>
      <c r="AP66">
        <v>6133161070</v>
      </c>
      <c r="AQ66" t="s">
        <v>156</v>
      </c>
      <c r="AR66" t="s">
        <v>113</v>
      </c>
      <c r="AS66" t="s">
        <v>113</v>
      </c>
      <c r="AT66" t="s">
        <v>880</v>
      </c>
      <c r="AU66" t="s">
        <v>113</v>
      </c>
      <c r="AW66" t="s">
        <v>637</v>
      </c>
      <c r="AX66" s="82">
        <f>IFERROR(FIND("Óbitos/feridos",consulta_completa__11[[#This Row],[13 - Ocorrências/Ambientes Atingidos]]),0)</f>
        <v>0</v>
      </c>
      <c r="AY66" s="83" t="str">
        <f t="shared" si="2"/>
        <v/>
      </c>
      <c r="AZ66" s="82">
        <f>IFERROR(FIND("População afetada/evacuada",consulta_completa__11[[#This Row],[13 - Ocorrências/Ambientes Atingidos]]),0)</f>
        <v>0</v>
      </c>
      <c r="BA66" s="82" t="str">
        <f t="shared" si="3"/>
        <v/>
      </c>
      <c r="BB66" s="82">
        <f>IFERROR(FIND("Suspensão de abastecimento de água",consulta_completa__11[[#This Row],[13 - Ocorrências/Ambientes Atingidos]]),0)</f>
        <v>0</v>
      </c>
      <c r="BC66" s="83" t="str">
        <f t="shared" si="31"/>
        <v/>
      </c>
      <c r="BD66" s="82">
        <f>IFERROR(FIND("Rio/córrego",consulta_completa__11[[#This Row],[13 - Ocorrências/Ambientes Atingidos]]),0)</f>
        <v>0</v>
      </c>
      <c r="BE66" s="83" t="str">
        <f t="shared" si="4"/>
        <v/>
      </c>
      <c r="BF66" s="82">
        <f>IFERROR(FIND("Lago",consulta_completa__11[[#This Row],[13 - Ocorrências/Ambientes Atingidos]]),0)</f>
        <v>0</v>
      </c>
      <c r="BG66" s="83" t="str">
        <f t="shared" si="5"/>
        <v/>
      </c>
      <c r="BH66" s="82">
        <f>IFERROR(FIND("Mar",consulta_completa__11[[#This Row],[13 - Ocorrências/Ambientes Atingidos]]),0)</f>
        <v>0</v>
      </c>
      <c r="BI66" s="83" t="str">
        <f t="shared" si="6"/>
        <v/>
      </c>
      <c r="BJ66" s="82">
        <f>IFERROR(FIND("Praia",consulta_completa__11[[#This Row],[13 - Ocorrências/Ambientes Atingidos]]),0)</f>
        <v>0</v>
      </c>
      <c r="BK66" s="83" t="str">
        <f t="shared" si="7"/>
        <v/>
      </c>
      <c r="BL66" s="82">
        <f>IFERROR(FIND("Solo",consulta_completa__11[[#This Row],[13 - Ocorrências/Ambientes Atingidos]]),0)</f>
        <v>1</v>
      </c>
      <c r="BM66" s="83" t="str">
        <f t="shared" si="8"/>
        <v>X</v>
      </c>
      <c r="BN66" s="82">
        <f>IFERROR(FIND("Águas subterrâneas",consulta_completa__11[[#This Row],[13 - Ocorrências/Ambientes Atingidos]]),0)</f>
        <v>0</v>
      </c>
      <c r="BO66" s="83" t="str">
        <f t="shared" si="9"/>
        <v/>
      </c>
      <c r="BP66" s="82">
        <f>IFERROR(FIND("Atmosfera",consulta_completa__11[[#This Row],[13 - Ocorrências/Ambientes Atingidos]]),0)</f>
        <v>0</v>
      </c>
      <c r="BQ66" s="83" t="str">
        <f t="shared" si="10"/>
        <v/>
      </c>
      <c r="BR66" s="82">
        <f>IFERROR(FIND("Flora",consulta_completa__11[[#This Row],[13 - Ocorrências/Ambientes Atingidos]]),0)</f>
        <v>0</v>
      </c>
      <c r="BS66" s="83" t="str">
        <f t="shared" si="11"/>
        <v/>
      </c>
      <c r="BT66" s="82">
        <f>IFERROR(FIND("Fauna",consulta_completa__11[[#This Row],[13 - Ocorrências/Ambientes Atingidos]]),0)</f>
        <v>0</v>
      </c>
      <c r="BU66" s="83" t="str">
        <f t="shared" si="12"/>
        <v/>
      </c>
      <c r="BV66" s="82">
        <f>IFERROR(FIND("UC federal",consulta_completa__11[[#This Row],[13 - Ocorrências/Ambientes Atingidos]]),0)</f>
        <v>0</v>
      </c>
      <c r="BW66" s="83" t="str">
        <f t="shared" si="13"/>
        <v/>
      </c>
      <c r="BX66" s="82">
        <f>IFERROR(FIND("UC estadual/municipal",consulta_completa__11[[#This Row],[13 - Ocorrências/Ambientes Atingidos]]),0)</f>
        <v>0</v>
      </c>
      <c r="BY66" s="83" t="str">
        <f t="shared" si="14"/>
        <v/>
      </c>
      <c r="BZ66" s="82">
        <f>IFERROR(FIND("Outro(s)",consulta_completa__11[[#This Row],[13 - Ocorrências/Ambientes Atingidos]]),0)</f>
        <v>0</v>
      </c>
      <c r="CA66" s="83" t="str">
        <f t="shared" si="15"/>
        <v/>
      </c>
      <c r="CB66" s="82">
        <f>IFERROR(FIND("Sem dano",consulta_completa__11[[#This Row],[13 - Ocorrências/Ambientes Atingidos]]),0)</f>
        <v>0</v>
      </c>
      <c r="CC66" s="83" t="str">
        <f t="shared" si="16"/>
        <v/>
      </c>
      <c r="CD66" s="82" t="str">
        <f>IF(consulta_completa__11[[#This Row],[13 - Ocorrências/Ambientes Atingidos]]="","X","")</f>
        <v/>
      </c>
      <c r="CE66" s="84">
        <f>IFERROR(FIND("IBAMA",consulta_completa__11[[#This Row],[14 - Inst. Atuando no Local]]),0)</f>
        <v>0</v>
      </c>
      <c r="CF66" s="84" t="str">
        <f t="shared" si="17"/>
        <v/>
      </c>
      <c r="CG66" s="84">
        <f>IFERROR(FIND("OEMA",consulta_completa__11[[#This Row],[14 - Inst. Atuando no Local]]),0)</f>
        <v>0</v>
      </c>
      <c r="CH66" s="84" t="str">
        <f t="shared" si="18"/>
        <v/>
      </c>
      <c r="CI66" s="84">
        <f>IFERROR(FIND("DEFESA CIVIL",consulta_completa__11[[#This Row],[14 - Inst. Atuando no Local]]),0)</f>
        <v>0</v>
      </c>
      <c r="CJ66" s="84" t="str">
        <f t="shared" si="19"/>
        <v/>
      </c>
      <c r="CK66" s="84">
        <f>IFERROR(FIND("CORPO DE BOMBEIROS",consulta_completa__11[[#This Row],[14 - Inst. Atuando no Local]]),0)</f>
        <v>0</v>
      </c>
      <c r="CL66" s="84" t="str">
        <f t="shared" si="20"/>
        <v/>
      </c>
      <c r="CM66" s="84">
        <f>IFERROR(FIND("POLÍCIA RODOVIÁRIA",consulta_completa__11[[#This Row],[14 - Inst. Atuando no Local]]),0)</f>
        <v>0</v>
      </c>
      <c r="CN66" s="84" t="str">
        <f t="shared" si="21"/>
        <v/>
      </c>
      <c r="CO66" s="84">
        <f>IFERROR(FIND("POLÍCIA MILITAR",consulta_completa__11[[#This Row],[14 - Inst. Atuando no Local]]),0)</f>
        <v>0</v>
      </c>
      <c r="CP66" s="84" t="str">
        <f t="shared" si="22"/>
        <v/>
      </c>
      <c r="CQ66" s="84">
        <f>IFERROR(FIND("POLÍCIA CIVIL",consulta_completa__11[[#This Row],[14 - Inst. Atuando no Local]]),0)</f>
        <v>0</v>
      </c>
      <c r="CR66" s="84" t="str">
        <f t="shared" si="23"/>
        <v/>
      </c>
      <c r="CS66" s="84">
        <f>IFERROR(FIND("MARINHA DO BRASIL",consulta_completa__11[[#This Row],[14 - Inst. Atuando no Local]]),0)</f>
        <v>0</v>
      </c>
      <c r="CT66" s="84" t="str">
        <f t="shared" si="24"/>
        <v/>
      </c>
      <c r="CU66" s="84">
        <f>IFERROR(FIND("EMPRESA ESPECIALIZADA EM ATENDIMENTO",consulta_completa__11[[#This Row],[14 - Inst. Atuando no Local]]),0)</f>
        <v>0</v>
      </c>
      <c r="CV66" s="84" t="str">
        <f t="shared" si="25"/>
        <v/>
      </c>
      <c r="CW66" s="84">
        <f>IFERROR(FIND("IBAMA",consulta_completa__11[[#This Row],[14 - Inst. Atuando no Local]]),0)</f>
        <v>0</v>
      </c>
      <c r="CX66" s="84" t="str">
        <f t="shared" si="26"/>
        <v/>
      </c>
      <c r="CY66" s="84" t="str">
        <f>IF(consulta_completa__11[[#This Row],[14 - Inst. Atuando no Local]]="","X","")</f>
        <v/>
      </c>
      <c r="CZ66" s="84">
        <f>IFERROR(FIND("OUTRA (S)",consulta_completa__11[[#This Row],[14 - Inst. Atuando no Local]]),0)</f>
        <v>0</v>
      </c>
      <c r="DA66" s="84" t="str">
        <f t="shared" si="27"/>
        <v/>
      </c>
      <c r="DB66" s="35" t="str">
        <f t="shared" si="28"/>
        <v>Sim</v>
      </c>
      <c r="DC66" s="35" t="str">
        <f t="shared" si="29"/>
        <v>Não</v>
      </c>
      <c r="DD66" s="35" t="str">
        <f t="shared" si="30"/>
        <v>Sim</v>
      </c>
      <c r="DE66" s="87" t="str">
        <f t="shared" ref="DE66:DE129" si="32">IF(AD66=1,"Federal",IF(AD66=2,"Estadual",IF(AD66=0,"Sem informação","")))</f>
        <v>Sem informação</v>
      </c>
    </row>
    <row r="67" spans="1:109">
      <c r="A67" s="14">
        <v>202512257652</v>
      </c>
      <c r="B67" s="1">
        <v>45679</v>
      </c>
      <c r="C67" t="s">
        <v>884</v>
      </c>
      <c r="D67" t="s">
        <v>161</v>
      </c>
      <c r="E67" t="s">
        <v>286</v>
      </c>
      <c r="F67" t="s">
        <v>112</v>
      </c>
      <c r="G67" t="s">
        <v>885</v>
      </c>
      <c r="H67" t="s">
        <v>113</v>
      </c>
      <c r="I67" t="s">
        <v>113</v>
      </c>
      <c r="J67" t="s">
        <v>113</v>
      </c>
      <c r="K67" t="s">
        <v>114</v>
      </c>
      <c r="L67" t="s">
        <v>114</v>
      </c>
      <c r="M67" t="s">
        <v>886</v>
      </c>
      <c r="N67" t="s">
        <v>887</v>
      </c>
      <c r="O67" t="s">
        <v>239</v>
      </c>
      <c r="P67" t="s">
        <v>121</v>
      </c>
      <c r="Q67" t="s">
        <v>143</v>
      </c>
      <c r="R67" t="s">
        <v>123</v>
      </c>
      <c r="S67" t="s">
        <v>113</v>
      </c>
      <c r="T67" t="s">
        <v>888</v>
      </c>
      <c r="U67" t="s">
        <v>888</v>
      </c>
      <c r="V67" t="s">
        <v>889</v>
      </c>
      <c r="Z67" t="s">
        <v>890</v>
      </c>
      <c r="AA67" t="s">
        <v>891</v>
      </c>
      <c r="AB67" t="s">
        <v>892</v>
      </c>
      <c r="AC67" t="s">
        <v>893</v>
      </c>
      <c r="AD67">
        <v>1</v>
      </c>
      <c r="AE67" t="s">
        <v>894</v>
      </c>
      <c r="AF67" t="s">
        <v>895</v>
      </c>
      <c r="AG67" t="s">
        <v>896</v>
      </c>
      <c r="AH67" t="s">
        <v>131</v>
      </c>
      <c r="AI67" t="s">
        <v>131</v>
      </c>
      <c r="AJ67" t="s">
        <v>131</v>
      </c>
      <c r="AK67" t="s">
        <v>897</v>
      </c>
      <c r="AL67" t="s">
        <v>898</v>
      </c>
      <c r="AM67" t="s">
        <v>899</v>
      </c>
      <c r="AN67" t="s">
        <v>892</v>
      </c>
      <c r="AO67" t="s">
        <v>900</v>
      </c>
      <c r="AP67">
        <v>2136135540</v>
      </c>
      <c r="AQ67" t="s">
        <v>901</v>
      </c>
      <c r="AR67" t="s">
        <v>113</v>
      </c>
      <c r="AS67" t="s">
        <v>113</v>
      </c>
      <c r="AT67" t="s">
        <v>113</v>
      </c>
      <c r="AU67" t="s">
        <v>113</v>
      </c>
      <c r="AW67" t="s">
        <v>113</v>
      </c>
      <c r="AX67" s="82">
        <f>IFERROR(FIND("Óbitos/feridos",consulta_completa__11[[#This Row],[13 - Ocorrências/Ambientes Atingidos]]),0)</f>
        <v>1</v>
      </c>
      <c r="AY67" s="83" t="str">
        <f t="shared" ref="AY67:AY130" si="33">IF(AX67=0,"","X")</f>
        <v>X</v>
      </c>
      <c r="AZ67" s="82">
        <f>IFERROR(FIND("População afetada/evacuada",consulta_completa__11[[#This Row],[13 - Ocorrências/Ambientes Atingidos]]),0)</f>
        <v>0</v>
      </c>
      <c r="BA67" s="82" t="str">
        <f t="shared" ref="BA67:BA130" si="34">IF(AZ67=0,"","X")</f>
        <v/>
      </c>
      <c r="BB67" s="82">
        <f>IFERROR(FIND("Suspensão de abastecimento de água",consulta_completa__11[[#This Row],[13 - Ocorrências/Ambientes Atingidos]]),0)</f>
        <v>0</v>
      </c>
      <c r="BC67" s="83" t="str">
        <f t="shared" si="31"/>
        <v/>
      </c>
      <c r="BD67" s="82">
        <f>IFERROR(FIND("Rio/córrego",consulta_completa__11[[#This Row],[13 - Ocorrências/Ambientes Atingidos]]),0)</f>
        <v>0</v>
      </c>
      <c r="BE67" s="83" t="str">
        <f t="shared" ref="BE67:BE130" si="35">IF(BD67=0,"","X")</f>
        <v/>
      </c>
      <c r="BF67" s="82">
        <f>IFERROR(FIND("Lago",consulta_completa__11[[#This Row],[13 - Ocorrências/Ambientes Atingidos]]),0)</f>
        <v>0</v>
      </c>
      <c r="BG67" s="83" t="str">
        <f t="shared" ref="BG67:BG130" si="36">IF(BF67=0,"","X")</f>
        <v/>
      </c>
      <c r="BH67" s="82">
        <f>IFERROR(FIND("Mar",consulta_completa__11[[#This Row],[13 - Ocorrências/Ambientes Atingidos]]),0)</f>
        <v>0</v>
      </c>
      <c r="BI67" s="83" t="str">
        <f t="shared" ref="BI67:BI130" si="37">IF(BH67=0,"","X")</f>
        <v/>
      </c>
      <c r="BJ67" s="82">
        <f>IFERROR(FIND("Praia",consulta_completa__11[[#This Row],[13 - Ocorrências/Ambientes Atingidos]]),0)</f>
        <v>0</v>
      </c>
      <c r="BK67" s="83" t="str">
        <f t="shared" ref="BK67:BK130" si="38">IF(BJ67=0,"","X")</f>
        <v/>
      </c>
      <c r="BL67" s="82">
        <f>IFERROR(FIND("Solo",consulta_completa__11[[#This Row],[13 - Ocorrências/Ambientes Atingidos]]),0)</f>
        <v>0</v>
      </c>
      <c r="BM67" s="83" t="str">
        <f t="shared" ref="BM67:BM130" si="39">IF(BL67=0,"","X")</f>
        <v/>
      </c>
      <c r="BN67" s="82">
        <f>IFERROR(FIND("Águas subterrâneas",consulta_completa__11[[#This Row],[13 - Ocorrências/Ambientes Atingidos]]),0)</f>
        <v>0</v>
      </c>
      <c r="BO67" s="83" t="str">
        <f t="shared" ref="BO67:BO130" si="40">IF(BN67=0,"","X")</f>
        <v/>
      </c>
      <c r="BP67" s="82">
        <f>IFERROR(FIND("Atmosfera",consulta_completa__11[[#This Row],[13 - Ocorrências/Ambientes Atingidos]]),0)</f>
        <v>0</v>
      </c>
      <c r="BQ67" s="83" t="str">
        <f t="shared" ref="BQ67:BQ130" si="41">IF(BP67=0,"","X")</f>
        <v/>
      </c>
      <c r="BR67" s="82">
        <f>IFERROR(FIND("Flora",consulta_completa__11[[#This Row],[13 - Ocorrências/Ambientes Atingidos]]),0)</f>
        <v>0</v>
      </c>
      <c r="BS67" s="83" t="str">
        <f t="shared" ref="BS67:BS130" si="42">IF(BR67=0,"","X")</f>
        <v/>
      </c>
      <c r="BT67" s="82">
        <f>IFERROR(FIND("Fauna",consulta_completa__11[[#This Row],[13 - Ocorrências/Ambientes Atingidos]]),0)</f>
        <v>0</v>
      </c>
      <c r="BU67" s="83" t="str">
        <f t="shared" ref="BU67:BU130" si="43">IF(BT67=0,"","X")</f>
        <v/>
      </c>
      <c r="BV67" s="82">
        <f>IFERROR(FIND("UC federal",consulta_completa__11[[#This Row],[13 - Ocorrências/Ambientes Atingidos]]),0)</f>
        <v>0</v>
      </c>
      <c r="BW67" s="83" t="str">
        <f t="shared" ref="BW67:BW130" si="44">IF(BV67=0,"","X")</f>
        <v/>
      </c>
      <c r="BX67" s="82">
        <f>IFERROR(FIND("UC estadual/municipal",consulta_completa__11[[#This Row],[13 - Ocorrências/Ambientes Atingidos]]),0)</f>
        <v>0</v>
      </c>
      <c r="BY67" s="83" t="str">
        <f t="shared" ref="BY67:BY130" si="45">IF(BX67=0,"","X")</f>
        <v/>
      </c>
      <c r="BZ67" s="82">
        <f>IFERROR(FIND("Outro(s)",consulta_completa__11[[#This Row],[13 - Ocorrências/Ambientes Atingidos]]),0)</f>
        <v>0</v>
      </c>
      <c r="CA67" s="83" t="str">
        <f t="shared" ref="CA67:CA130" si="46">IF(BZ67=0,"","X")</f>
        <v/>
      </c>
      <c r="CB67" s="82">
        <f>IFERROR(FIND("Sem dano",consulta_completa__11[[#This Row],[13 - Ocorrências/Ambientes Atingidos]]),0)</f>
        <v>0</v>
      </c>
      <c r="CC67" s="83" t="str">
        <f t="shared" ref="CC67:CC130" si="47">IF(CB67=0,"","X")</f>
        <v/>
      </c>
      <c r="CD67" s="82" t="str">
        <f>IF(consulta_completa__11[[#This Row],[13 - Ocorrências/Ambientes Atingidos]]="","X","")</f>
        <v/>
      </c>
      <c r="CE67" s="84">
        <f>IFERROR(FIND("IBAMA",consulta_completa__11[[#This Row],[14 - Inst. Atuando no Local]]),0)</f>
        <v>0</v>
      </c>
      <c r="CF67" s="84" t="str">
        <f t="shared" ref="CF67:CF130" si="48">IF(CE67=0,"","X")</f>
        <v/>
      </c>
      <c r="CG67" s="84">
        <f>IFERROR(FIND("OEMA",consulta_completa__11[[#This Row],[14 - Inst. Atuando no Local]]),0)</f>
        <v>0</v>
      </c>
      <c r="CH67" s="84" t="str">
        <f t="shared" ref="CH67:CH130" si="49">IF(CG67=0,"","X")</f>
        <v/>
      </c>
      <c r="CI67" s="84">
        <f>IFERROR(FIND("DEFESA CIVIL",consulta_completa__11[[#This Row],[14 - Inst. Atuando no Local]]),0)</f>
        <v>0</v>
      </c>
      <c r="CJ67" s="84" t="str">
        <f t="shared" ref="CJ67:CJ130" si="50">IF(CI67=0,"","X")</f>
        <v/>
      </c>
      <c r="CK67" s="84">
        <f>IFERROR(FIND("CORPO DE BOMBEIROS",consulta_completa__11[[#This Row],[14 - Inst. Atuando no Local]]),0)</f>
        <v>0</v>
      </c>
      <c r="CL67" s="84" t="str">
        <f t="shared" ref="CL67:CL130" si="51">IF(CK67=0,"","X")</f>
        <v/>
      </c>
      <c r="CM67" s="84">
        <f>IFERROR(FIND("POLÍCIA RODOVIÁRIA",consulta_completa__11[[#This Row],[14 - Inst. Atuando no Local]]),0)</f>
        <v>0</v>
      </c>
      <c r="CN67" s="84" t="str">
        <f t="shared" ref="CN67:CN130" si="52">IF(CM67=0,"","X")</f>
        <v/>
      </c>
      <c r="CO67" s="84">
        <f>IFERROR(FIND("POLÍCIA MILITAR",consulta_completa__11[[#This Row],[14 - Inst. Atuando no Local]]),0)</f>
        <v>0</v>
      </c>
      <c r="CP67" s="84" t="str">
        <f t="shared" ref="CP67:CP130" si="53">IF(CO67=0,"","X")</f>
        <v/>
      </c>
      <c r="CQ67" s="84">
        <f>IFERROR(FIND("POLÍCIA CIVIL",consulta_completa__11[[#This Row],[14 - Inst. Atuando no Local]]),0)</f>
        <v>0</v>
      </c>
      <c r="CR67" s="84" t="str">
        <f t="shared" ref="CR67:CR130" si="54">IF(CQ67=0,"","X")</f>
        <v/>
      </c>
      <c r="CS67" s="84">
        <f>IFERROR(FIND("MARINHA DO BRASIL",consulta_completa__11[[#This Row],[14 - Inst. Atuando no Local]]),0)</f>
        <v>0</v>
      </c>
      <c r="CT67" s="84" t="str">
        <f t="shared" ref="CT67:CT130" si="55">IF(CS67=0,"","X")</f>
        <v/>
      </c>
      <c r="CU67" s="84">
        <f>IFERROR(FIND("EMPRESA ESPECIALIZADA EM ATENDIMENTO",consulta_completa__11[[#This Row],[14 - Inst. Atuando no Local]]),0)</f>
        <v>0</v>
      </c>
      <c r="CV67" s="84" t="str">
        <f t="shared" ref="CV67:CV130" si="56">IF(CU67=0,"","X")</f>
        <v/>
      </c>
      <c r="CW67" s="84">
        <f>IFERROR(FIND("IBAMA",consulta_completa__11[[#This Row],[14 - Inst. Atuando no Local]]),0)</f>
        <v>0</v>
      </c>
      <c r="CX67" s="84" t="str">
        <f t="shared" ref="CX67:CX130" si="57">IF(CW67=0,"","X")</f>
        <v/>
      </c>
      <c r="CY67" s="84" t="str">
        <f>IF(consulta_completa__11[[#This Row],[14 - Inst. Atuando no Local]]="","X","")</f>
        <v/>
      </c>
      <c r="CZ67" s="84">
        <f>IFERROR(FIND("OUTRA (S)",consulta_completa__11[[#This Row],[14 - Inst. Atuando no Local]]),0)</f>
        <v>0</v>
      </c>
      <c r="DA67" s="84" t="str">
        <f t="shared" ref="DA67:DA130" si="58">IF(CZ67=0,"","X")</f>
        <v/>
      </c>
      <c r="DB67" s="35" t="str">
        <f t="shared" ref="DB67:DB130" si="59">IF(AH$2="","",IF(AH$2="S","Sim",IF(AH$2="N","Não", IF(AH$2="I","Sem Informação"))))</f>
        <v>Sim</v>
      </c>
      <c r="DC67" s="35" t="str">
        <f t="shared" ref="DC67:DC130" si="60">IF(AI$2="","",IF(AI$2="S","Sim",IF(AI$2="N","Não", IF(AI$2="I","Sem Informação"))))</f>
        <v>Não</v>
      </c>
      <c r="DD67" s="35" t="str">
        <f t="shared" ref="DD67:DD130" si="61">IF(AJ$2="","",IF(AJ$2="S","Sim",IF(AJ$2="N","Não", IF(AJ$2="I","Sem Informação"))))</f>
        <v>Sim</v>
      </c>
      <c r="DE67" s="87" t="str">
        <f t="shared" si="32"/>
        <v>Federal</v>
      </c>
    </row>
    <row r="68" spans="1:109">
      <c r="A68" s="14">
        <v>202512328842</v>
      </c>
      <c r="B68" s="1">
        <v>45679</v>
      </c>
      <c r="C68" t="s">
        <v>884</v>
      </c>
      <c r="D68" t="s">
        <v>161</v>
      </c>
      <c r="E68" t="s">
        <v>286</v>
      </c>
      <c r="F68" t="s">
        <v>112</v>
      </c>
      <c r="G68" t="s">
        <v>902</v>
      </c>
      <c r="H68" t="s">
        <v>903</v>
      </c>
      <c r="I68" t="s">
        <v>648</v>
      </c>
      <c r="J68" t="s">
        <v>113</v>
      </c>
      <c r="K68" t="s">
        <v>114</v>
      </c>
      <c r="L68" t="s">
        <v>114</v>
      </c>
      <c r="M68" t="s">
        <v>297</v>
      </c>
      <c r="N68" t="s">
        <v>904</v>
      </c>
      <c r="O68" t="s">
        <v>120</v>
      </c>
      <c r="P68" t="s">
        <v>121</v>
      </c>
      <c r="Q68" t="s">
        <v>143</v>
      </c>
      <c r="R68" t="s">
        <v>123</v>
      </c>
      <c r="S68" t="s">
        <v>113</v>
      </c>
      <c r="T68" t="s">
        <v>905</v>
      </c>
      <c r="U68" t="s">
        <v>113</v>
      </c>
      <c r="V68" t="s">
        <v>113</v>
      </c>
      <c r="Z68" t="s">
        <v>906</v>
      </c>
      <c r="AA68" t="s">
        <v>907</v>
      </c>
      <c r="AB68" t="s">
        <v>908</v>
      </c>
      <c r="AC68" t="s">
        <v>909</v>
      </c>
      <c r="AD68">
        <v>0</v>
      </c>
      <c r="AE68" t="s">
        <v>113</v>
      </c>
      <c r="AF68" t="s">
        <v>113</v>
      </c>
      <c r="AG68" t="s">
        <v>113</v>
      </c>
      <c r="AH68" t="s">
        <v>131</v>
      </c>
      <c r="AI68" t="s">
        <v>131</v>
      </c>
      <c r="AJ68" t="s">
        <v>132</v>
      </c>
      <c r="AK68" t="s">
        <v>113</v>
      </c>
      <c r="AL68" t="s">
        <v>910</v>
      </c>
      <c r="AM68" t="s">
        <v>309</v>
      </c>
      <c r="AN68" t="s">
        <v>113</v>
      </c>
      <c r="AO68" t="s">
        <v>113</v>
      </c>
      <c r="AQ68" t="s">
        <v>310</v>
      </c>
      <c r="AR68" t="s">
        <v>113</v>
      </c>
      <c r="AS68" t="s">
        <v>113</v>
      </c>
      <c r="AT68" t="s">
        <v>113</v>
      </c>
      <c r="AU68" t="s">
        <v>113</v>
      </c>
      <c r="AW68" t="s">
        <v>113</v>
      </c>
      <c r="AX68" s="82">
        <f>IFERROR(FIND("Óbitos/feridos",consulta_completa__11[[#This Row],[13 - Ocorrências/Ambientes Atingidos]]),0)</f>
        <v>1</v>
      </c>
      <c r="AY68" s="83" t="str">
        <f t="shared" si="33"/>
        <v>X</v>
      </c>
      <c r="AZ68" s="82">
        <f>IFERROR(FIND("População afetada/evacuada",consulta_completa__11[[#This Row],[13 - Ocorrências/Ambientes Atingidos]]),0)</f>
        <v>0</v>
      </c>
      <c r="BA68" s="82" t="str">
        <f t="shared" si="34"/>
        <v/>
      </c>
      <c r="BB68" s="82">
        <f>IFERROR(FIND("Suspensão de abastecimento de água",consulta_completa__11[[#This Row],[13 - Ocorrências/Ambientes Atingidos]]),0)</f>
        <v>0</v>
      </c>
      <c r="BC68" s="83" t="str">
        <f t="shared" ref="BC68:BC131" si="62">IF(BB68=0,"","X")</f>
        <v/>
      </c>
      <c r="BD68" s="82">
        <f>IFERROR(FIND("Rio/córrego",consulta_completa__11[[#This Row],[13 - Ocorrências/Ambientes Atingidos]]),0)</f>
        <v>0</v>
      </c>
      <c r="BE68" s="83" t="str">
        <f t="shared" si="35"/>
        <v/>
      </c>
      <c r="BF68" s="82">
        <f>IFERROR(FIND("Lago",consulta_completa__11[[#This Row],[13 - Ocorrências/Ambientes Atingidos]]),0)</f>
        <v>0</v>
      </c>
      <c r="BG68" s="83" t="str">
        <f t="shared" si="36"/>
        <v/>
      </c>
      <c r="BH68" s="82">
        <f>IFERROR(FIND("Mar",consulta_completa__11[[#This Row],[13 - Ocorrências/Ambientes Atingidos]]),0)</f>
        <v>0</v>
      </c>
      <c r="BI68" s="83" t="str">
        <f t="shared" si="37"/>
        <v/>
      </c>
      <c r="BJ68" s="82">
        <f>IFERROR(FIND("Praia",consulta_completa__11[[#This Row],[13 - Ocorrências/Ambientes Atingidos]]),0)</f>
        <v>0</v>
      </c>
      <c r="BK68" s="83" t="str">
        <f t="shared" si="38"/>
        <v/>
      </c>
      <c r="BL68" s="82">
        <f>IFERROR(FIND("Solo",consulta_completa__11[[#This Row],[13 - Ocorrências/Ambientes Atingidos]]),0)</f>
        <v>17</v>
      </c>
      <c r="BM68" s="83" t="str">
        <f t="shared" si="39"/>
        <v>X</v>
      </c>
      <c r="BN68" s="82">
        <f>IFERROR(FIND("Águas subterrâneas",consulta_completa__11[[#This Row],[13 - Ocorrências/Ambientes Atingidos]]),0)</f>
        <v>0</v>
      </c>
      <c r="BO68" s="83" t="str">
        <f t="shared" si="40"/>
        <v/>
      </c>
      <c r="BP68" s="82">
        <f>IFERROR(FIND("Atmosfera",consulta_completa__11[[#This Row],[13 - Ocorrências/Ambientes Atingidos]]),0)</f>
        <v>0</v>
      </c>
      <c r="BQ68" s="83" t="str">
        <f t="shared" si="41"/>
        <v/>
      </c>
      <c r="BR68" s="82">
        <f>IFERROR(FIND("Flora",consulta_completa__11[[#This Row],[13 - Ocorrências/Ambientes Atingidos]]),0)</f>
        <v>0</v>
      </c>
      <c r="BS68" s="83" t="str">
        <f t="shared" si="42"/>
        <v/>
      </c>
      <c r="BT68" s="82">
        <f>IFERROR(FIND("Fauna",consulta_completa__11[[#This Row],[13 - Ocorrências/Ambientes Atingidos]]),0)</f>
        <v>0</v>
      </c>
      <c r="BU68" s="83" t="str">
        <f t="shared" si="43"/>
        <v/>
      </c>
      <c r="BV68" s="82">
        <f>IFERROR(FIND("UC federal",consulta_completa__11[[#This Row],[13 - Ocorrências/Ambientes Atingidos]]),0)</f>
        <v>0</v>
      </c>
      <c r="BW68" s="83" t="str">
        <f t="shared" si="44"/>
        <v/>
      </c>
      <c r="BX68" s="82">
        <f>IFERROR(FIND("UC estadual/municipal",consulta_completa__11[[#This Row],[13 - Ocorrências/Ambientes Atingidos]]),0)</f>
        <v>0</v>
      </c>
      <c r="BY68" s="83" t="str">
        <f t="shared" si="45"/>
        <v/>
      </c>
      <c r="BZ68" s="82">
        <f>IFERROR(FIND("Outro(s)",consulta_completa__11[[#This Row],[13 - Ocorrências/Ambientes Atingidos]]),0)</f>
        <v>0</v>
      </c>
      <c r="CA68" s="83" t="str">
        <f t="shared" si="46"/>
        <v/>
      </c>
      <c r="CB68" s="82">
        <f>IFERROR(FIND("Sem dano",consulta_completa__11[[#This Row],[13 - Ocorrências/Ambientes Atingidos]]),0)</f>
        <v>0</v>
      </c>
      <c r="CC68" s="83" t="str">
        <f t="shared" si="47"/>
        <v/>
      </c>
      <c r="CD68" s="82" t="str">
        <f>IF(consulta_completa__11[[#This Row],[13 - Ocorrências/Ambientes Atingidos]]="","X","")</f>
        <v/>
      </c>
      <c r="CE68" s="84">
        <f>IFERROR(FIND("IBAMA",consulta_completa__11[[#This Row],[14 - Inst. Atuando no Local]]),0)</f>
        <v>0</v>
      </c>
      <c r="CF68" s="84" t="str">
        <f t="shared" si="48"/>
        <v/>
      </c>
      <c r="CG68" s="84">
        <f>IFERROR(FIND("OEMA",consulta_completa__11[[#This Row],[14 - Inst. Atuando no Local]]),0)</f>
        <v>0</v>
      </c>
      <c r="CH68" s="84" t="str">
        <f t="shared" si="49"/>
        <v/>
      </c>
      <c r="CI68" s="84">
        <f>IFERROR(FIND("DEFESA CIVIL",consulta_completa__11[[#This Row],[14 - Inst. Atuando no Local]]),0)</f>
        <v>0</v>
      </c>
      <c r="CJ68" s="84" t="str">
        <f t="shared" si="50"/>
        <v/>
      </c>
      <c r="CK68" s="84">
        <f>IFERROR(FIND("CORPO DE BOMBEIROS",consulta_completa__11[[#This Row],[14 - Inst. Atuando no Local]]),0)</f>
        <v>0</v>
      </c>
      <c r="CL68" s="84" t="str">
        <f t="shared" si="51"/>
        <v/>
      </c>
      <c r="CM68" s="84">
        <f>IFERROR(FIND("POLÍCIA RODOVIÁRIA",consulta_completa__11[[#This Row],[14 - Inst. Atuando no Local]]),0)</f>
        <v>0</v>
      </c>
      <c r="CN68" s="84" t="str">
        <f t="shared" si="52"/>
        <v/>
      </c>
      <c r="CO68" s="84">
        <f>IFERROR(FIND("POLÍCIA MILITAR",consulta_completa__11[[#This Row],[14 - Inst. Atuando no Local]]),0)</f>
        <v>0</v>
      </c>
      <c r="CP68" s="84" t="str">
        <f t="shared" si="53"/>
        <v/>
      </c>
      <c r="CQ68" s="84">
        <f>IFERROR(FIND("POLÍCIA CIVIL",consulta_completa__11[[#This Row],[14 - Inst. Atuando no Local]]),0)</f>
        <v>0</v>
      </c>
      <c r="CR68" s="84" t="str">
        <f t="shared" si="54"/>
        <v/>
      </c>
      <c r="CS68" s="84">
        <f>IFERROR(FIND("MARINHA DO BRASIL",consulta_completa__11[[#This Row],[14 - Inst. Atuando no Local]]),0)</f>
        <v>0</v>
      </c>
      <c r="CT68" s="84" t="str">
        <f t="shared" si="55"/>
        <v/>
      </c>
      <c r="CU68" s="84">
        <f>IFERROR(FIND("EMPRESA ESPECIALIZADA EM ATENDIMENTO",consulta_completa__11[[#This Row],[14 - Inst. Atuando no Local]]),0)</f>
        <v>0</v>
      </c>
      <c r="CV68" s="84" t="str">
        <f t="shared" si="56"/>
        <v/>
      </c>
      <c r="CW68" s="84">
        <f>IFERROR(FIND("IBAMA",consulta_completa__11[[#This Row],[14 - Inst. Atuando no Local]]),0)</f>
        <v>0</v>
      </c>
      <c r="CX68" s="84" t="str">
        <f t="shared" si="57"/>
        <v/>
      </c>
      <c r="CY68" s="84" t="str">
        <f>IF(consulta_completa__11[[#This Row],[14 - Inst. Atuando no Local]]="","X","")</f>
        <v/>
      </c>
      <c r="CZ68" s="84">
        <f>IFERROR(FIND("OUTRA (S)",consulta_completa__11[[#This Row],[14 - Inst. Atuando no Local]]),0)</f>
        <v>0</v>
      </c>
      <c r="DA68" s="84" t="str">
        <f t="shared" si="58"/>
        <v/>
      </c>
      <c r="DB68" s="35" t="str">
        <f t="shared" si="59"/>
        <v>Sim</v>
      </c>
      <c r="DC68" s="35" t="str">
        <f t="shared" si="60"/>
        <v>Não</v>
      </c>
      <c r="DD68" s="35" t="str">
        <f t="shared" si="61"/>
        <v>Sim</v>
      </c>
      <c r="DE68" s="87" t="str">
        <f t="shared" si="32"/>
        <v>Sem informação</v>
      </c>
    </row>
    <row r="69" spans="1:109">
      <c r="A69" s="14">
        <v>202512350404</v>
      </c>
      <c r="B69" s="1">
        <v>45679</v>
      </c>
      <c r="C69" t="s">
        <v>911</v>
      </c>
      <c r="D69" t="s">
        <v>254</v>
      </c>
      <c r="E69" t="s">
        <v>286</v>
      </c>
      <c r="F69" t="s">
        <v>912</v>
      </c>
      <c r="G69" t="s">
        <v>113</v>
      </c>
      <c r="H69" t="s">
        <v>114</v>
      </c>
      <c r="I69" t="s">
        <v>114</v>
      </c>
      <c r="J69" t="s">
        <v>113</v>
      </c>
      <c r="K69" t="s">
        <v>114</v>
      </c>
      <c r="L69" t="s">
        <v>114</v>
      </c>
      <c r="M69" t="s">
        <v>139</v>
      </c>
      <c r="N69" t="s">
        <v>913</v>
      </c>
      <c r="O69" t="s">
        <v>120</v>
      </c>
      <c r="P69" t="s">
        <v>121</v>
      </c>
      <c r="Q69" t="s">
        <v>167</v>
      </c>
      <c r="R69" t="s">
        <v>123</v>
      </c>
      <c r="S69" t="s">
        <v>113</v>
      </c>
      <c r="T69" t="s">
        <v>914</v>
      </c>
      <c r="U69" t="s">
        <v>915</v>
      </c>
      <c r="V69" t="s">
        <v>916</v>
      </c>
      <c r="Z69" t="s">
        <v>917</v>
      </c>
      <c r="AA69" t="s">
        <v>918</v>
      </c>
      <c r="AB69" t="s">
        <v>919</v>
      </c>
      <c r="AC69" t="s">
        <v>920</v>
      </c>
      <c r="AD69">
        <v>2</v>
      </c>
      <c r="AE69" t="s">
        <v>921</v>
      </c>
      <c r="AF69" t="s">
        <v>922</v>
      </c>
      <c r="AG69" t="s">
        <v>923</v>
      </c>
      <c r="AH69" t="s">
        <v>131</v>
      </c>
      <c r="AI69" t="s">
        <v>131</v>
      </c>
      <c r="AJ69" t="s">
        <v>131</v>
      </c>
      <c r="AK69" t="s">
        <v>924</v>
      </c>
      <c r="AL69" t="s">
        <v>925</v>
      </c>
      <c r="AM69" t="s">
        <v>926</v>
      </c>
      <c r="AN69" t="s">
        <v>113</v>
      </c>
      <c r="AO69" t="s">
        <v>927</v>
      </c>
      <c r="AP69">
        <v>71996122964</v>
      </c>
      <c r="AQ69" t="s">
        <v>928</v>
      </c>
      <c r="AR69" t="s">
        <v>113</v>
      </c>
      <c r="AS69" t="s">
        <v>113</v>
      </c>
      <c r="AT69" t="s">
        <v>113</v>
      </c>
      <c r="AU69" t="s">
        <v>113</v>
      </c>
      <c r="AW69" t="s">
        <v>113</v>
      </c>
      <c r="AX69" s="82">
        <f>IFERROR(FIND("Óbitos/feridos",consulta_completa__11[[#This Row],[13 - Ocorrências/Ambientes Atingidos]]),0)</f>
        <v>0</v>
      </c>
      <c r="AY69" s="83" t="str">
        <f t="shared" si="33"/>
        <v/>
      </c>
      <c r="AZ69" s="82">
        <f>IFERROR(FIND("População afetada/evacuada",consulta_completa__11[[#This Row],[13 - Ocorrências/Ambientes Atingidos]]),0)</f>
        <v>0</v>
      </c>
      <c r="BA69" s="82" t="str">
        <f t="shared" si="34"/>
        <v/>
      </c>
      <c r="BB69" s="82">
        <f>IFERROR(FIND("Suspensão de abastecimento de água",consulta_completa__11[[#This Row],[13 - Ocorrências/Ambientes Atingidos]]),0)</f>
        <v>0</v>
      </c>
      <c r="BC69" s="83" t="str">
        <f t="shared" si="62"/>
        <v/>
      </c>
      <c r="BD69" s="82">
        <f>IFERROR(FIND("Rio/córrego",consulta_completa__11[[#This Row],[13 - Ocorrências/Ambientes Atingidos]]),0)</f>
        <v>0</v>
      </c>
      <c r="BE69" s="83" t="str">
        <f t="shared" si="35"/>
        <v/>
      </c>
      <c r="BF69" s="82">
        <f>IFERROR(FIND("Lago",consulta_completa__11[[#This Row],[13 - Ocorrências/Ambientes Atingidos]]),0)</f>
        <v>0</v>
      </c>
      <c r="BG69" s="83" t="str">
        <f t="shared" si="36"/>
        <v/>
      </c>
      <c r="BH69" s="82">
        <f>IFERROR(FIND("Mar",consulta_completa__11[[#This Row],[13 - Ocorrências/Ambientes Atingidos]]),0)</f>
        <v>0</v>
      </c>
      <c r="BI69" s="83" t="str">
        <f t="shared" si="37"/>
        <v/>
      </c>
      <c r="BJ69" s="82">
        <f>IFERROR(FIND("Praia",consulta_completa__11[[#This Row],[13 - Ocorrências/Ambientes Atingidos]]),0)</f>
        <v>0</v>
      </c>
      <c r="BK69" s="83" t="str">
        <f t="shared" si="38"/>
        <v/>
      </c>
      <c r="BL69" s="82">
        <f>IFERROR(FIND("Solo",consulta_completa__11[[#This Row],[13 - Ocorrências/Ambientes Atingidos]]),0)</f>
        <v>0</v>
      </c>
      <c r="BM69" s="83" t="str">
        <f t="shared" si="39"/>
        <v/>
      </c>
      <c r="BN69" s="82">
        <f>IFERROR(FIND("Águas subterrâneas",consulta_completa__11[[#This Row],[13 - Ocorrências/Ambientes Atingidos]]),0)</f>
        <v>0</v>
      </c>
      <c r="BO69" s="83" t="str">
        <f t="shared" si="40"/>
        <v/>
      </c>
      <c r="BP69" s="82">
        <f>IFERROR(FIND("Atmosfera",consulta_completa__11[[#This Row],[13 - Ocorrências/Ambientes Atingidos]]),0)</f>
        <v>0</v>
      </c>
      <c r="BQ69" s="83" t="str">
        <f t="shared" si="41"/>
        <v/>
      </c>
      <c r="BR69" s="82">
        <f>IFERROR(FIND("Flora",consulta_completa__11[[#This Row],[13 - Ocorrências/Ambientes Atingidos]]),0)</f>
        <v>0</v>
      </c>
      <c r="BS69" s="83" t="str">
        <f t="shared" si="42"/>
        <v/>
      </c>
      <c r="BT69" s="82">
        <f>IFERROR(FIND("Fauna",consulta_completa__11[[#This Row],[13 - Ocorrências/Ambientes Atingidos]]),0)</f>
        <v>0</v>
      </c>
      <c r="BU69" s="83" t="str">
        <f t="shared" si="43"/>
        <v/>
      </c>
      <c r="BV69" s="82">
        <f>IFERROR(FIND("UC federal",consulta_completa__11[[#This Row],[13 - Ocorrências/Ambientes Atingidos]]),0)</f>
        <v>0</v>
      </c>
      <c r="BW69" s="83" t="str">
        <f t="shared" si="44"/>
        <v/>
      </c>
      <c r="BX69" s="82">
        <f>IFERROR(FIND("UC estadual/municipal",consulta_completa__11[[#This Row],[13 - Ocorrências/Ambientes Atingidos]]),0)</f>
        <v>0</v>
      </c>
      <c r="BY69" s="83" t="str">
        <f t="shared" si="45"/>
        <v/>
      </c>
      <c r="BZ69" s="82">
        <f>IFERROR(FIND("Outro(s)",consulta_completa__11[[#This Row],[13 - Ocorrências/Ambientes Atingidos]]),0)</f>
        <v>1</v>
      </c>
      <c r="CA69" s="83" t="str">
        <f t="shared" si="46"/>
        <v>X</v>
      </c>
      <c r="CB69" s="82">
        <f>IFERROR(FIND("Sem dano",consulta_completa__11[[#This Row],[13 - Ocorrências/Ambientes Atingidos]]),0)</f>
        <v>0</v>
      </c>
      <c r="CC69" s="83" t="str">
        <f t="shared" si="47"/>
        <v/>
      </c>
      <c r="CD69" s="82" t="str">
        <f>IF(consulta_completa__11[[#This Row],[13 - Ocorrências/Ambientes Atingidos]]="","X","")</f>
        <v/>
      </c>
      <c r="CE69" s="84">
        <f>IFERROR(FIND("IBAMA",consulta_completa__11[[#This Row],[14 - Inst. Atuando no Local]]),0)</f>
        <v>126</v>
      </c>
      <c r="CF69" s="84" t="str">
        <f t="shared" si="48"/>
        <v>X</v>
      </c>
      <c r="CG69" s="84">
        <f>IFERROR(FIND("OEMA",consulta_completa__11[[#This Row],[14 - Inst. Atuando no Local]]),0)</f>
        <v>0</v>
      </c>
      <c r="CH69" s="84" t="str">
        <f t="shared" si="49"/>
        <v/>
      </c>
      <c r="CI69" s="84">
        <f>IFERROR(FIND("DEFESA CIVIL",consulta_completa__11[[#This Row],[14 - Inst. Atuando no Local]]),0)</f>
        <v>0</v>
      </c>
      <c r="CJ69" s="84" t="str">
        <f t="shared" si="50"/>
        <v/>
      </c>
      <c r="CK69" s="84">
        <f>IFERROR(FIND("CORPO DE BOMBEIROS",consulta_completa__11[[#This Row],[14 - Inst. Atuando no Local]]),0)</f>
        <v>0</v>
      </c>
      <c r="CL69" s="84" t="str">
        <f t="shared" si="51"/>
        <v/>
      </c>
      <c r="CM69" s="84">
        <f>IFERROR(FIND("POLÍCIA RODOVIÁRIA",consulta_completa__11[[#This Row],[14 - Inst. Atuando no Local]]),0)</f>
        <v>0</v>
      </c>
      <c r="CN69" s="84" t="str">
        <f t="shared" si="52"/>
        <v/>
      </c>
      <c r="CO69" s="84">
        <f>IFERROR(FIND("POLÍCIA MILITAR",consulta_completa__11[[#This Row],[14 - Inst. Atuando no Local]]),0)</f>
        <v>0</v>
      </c>
      <c r="CP69" s="84" t="str">
        <f t="shared" si="53"/>
        <v/>
      </c>
      <c r="CQ69" s="84">
        <f>IFERROR(FIND("POLÍCIA CIVIL",consulta_completa__11[[#This Row],[14 - Inst. Atuando no Local]]),0)</f>
        <v>0</v>
      </c>
      <c r="CR69" s="84" t="str">
        <f t="shared" si="54"/>
        <v/>
      </c>
      <c r="CS69" s="84">
        <f>IFERROR(FIND("MARINHA DO BRASIL",consulta_completa__11[[#This Row],[14 - Inst. Atuando no Local]]),0)</f>
        <v>0</v>
      </c>
      <c r="CT69" s="84" t="str">
        <f t="shared" si="55"/>
        <v/>
      </c>
      <c r="CU69" s="84">
        <f>IFERROR(FIND("EMPRESA ESPECIALIZADA EM ATENDIMENTO",consulta_completa__11[[#This Row],[14 - Inst. Atuando no Local]]),0)</f>
        <v>0</v>
      </c>
      <c r="CV69" s="84" t="str">
        <f t="shared" si="56"/>
        <v/>
      </c>
      <c r="CW69" s="84">
        <f>IFERROR(FIND("IBAMA",consulta_completa__11[[#This Row],[14 - Inst. Atuando no Local]]),0)</f>
        <v>126</v>
      </c>
      <c r="CX69" s="84" t="str">
        <f t="shared" si="57"/>
        <v>X</v>
      </c>
      <c r="CY69" s="84" t="str">
        <f>IF(consulta_completa__11[[#This Row],[14 - Inst. Atuando no Local]]="","X","")</f>
        <v/>
      </c>
      <c r="CZ69" s="84">
        <f>IFERROR(FIND("OUTRA (S)",consulta_completa__11[[#This Row],[14 - Inst. Atuando no Local]]),0)</f>
        <v>0</v>
      </c>
      <c r="DA69" s="84" t="str">
        <f t="shared" si="58"/>
        <v/>
      </c>
      <c r="DB69" s="35" t="str">
        <f t="shared" si="59"/>
        <v>Sim</v>
      </c>
      <c r="DC69" s="35" t="str">
        <f t="shared" si="60"/>
        <v>Não</v>
      </c>
      <c r="DD69" s="35" t="str">
        <f t="shared" si="61"/>
        <v>Sim</v>
      </c>
      <c r="DE69" s="87" t="str">
        <f t="shared" si="32"/>
        <v>Estadual</v>
      </c>
    </row>
    <row r="70" spans="1:109">
      <c r="A70" s="14">
        <v>202512457653</v>
      </c>
      <c r="B70" s="1">
        <v>45679</v>
      </c>
      <c r="C70" t="s">
        <v>929</v>
      </c>
      <c r="D70" t="s">
        <v>343</v>
      </c>
      <c r="E70" t="s">
        <v>111</v>
      </c>
      <c r="F70" t="s">
        <v>112</v>
      </c>
      <c r="G70" t="s">
        <v>113</v>
      </c>
      <c r="H70" t="s">
        <v>114</v>
      </c>
      <c r="I70" t="s">
        <v>114</v>
      </c>
      <c r="J70" t="s">
        <v>404</v>
      </c>
      <c r="K70" t="s">
        <v>930</v>
      </c>
      <c r="L70" t="s">
        <v>117</v>
      </c>
      <c r="M70" t="s">
        <v>118</v>
      </c>
      <c r="N70" t="s">
        <v>119</v>
      </c>
      <c r="O70" t="s">
        <v>239</v>
      </c>
      <c r="P70" t="s">
        <v>121</v>
      </c>
      <c r="Q70" t="s">
        <v>122</v>
      </c>
      <c r="R70" t="s">
        <v>123</v>
      </c>
      <c r="S70" t="s">
        <v>931</v>
      </c>
      <c r="T70" t="s">
        <v>932</v>
      </c>
      <c r="U70" t="s">
        <v>933</v>
      </c>
      <c r="V70" t="s">
        <v>934</v>
      </c>
      <c r="W70" t="b">
        <v>1</v>
      </c>
      <c r="Z70" t="s">
        <v>935</v>
      </c>
      <c r="AA70" t="s">
        <v>113</v>
      </c>
      <c r="AB70" t="s">
        <v>936</v>
      </c>
      <c r="AC70" t="s">
        <v>937</v>
      </c>
      <c r="AD70">
        <v>1</v>
      </c>
      <c r="AE70" t="s">
        <v>113</v>
      </c>
      <c r="AF70" t="s">
        <v>113</v>
      </c>
      <c r="AG70" t="s">
        <v>113</v>
      </c>
      <c r="AH70" t="s">
        <v>131</v>
      </c>
      <c r="AI70" t="s">
        <v>132</v>
      </c>
      <c r="AJ70" t="s">
        <v>132</v>
      </c>
      <c r="AK70" t="s">
        <v>113</v>
      </c>
      <c r="AL70" t="s">
        <v>938</v>
      </c>
      <c r="AM70" t="s">
        <v>939</v>
      </c>
      <c r="AN70" t="s">
        <v>940</v>
      </c>
      <c r="AO70" t="s">
        <v>941</v>
      </c>
      <c r="AQ70" t="s">
        <v>942</v>
      </c>
      <c r="AR70" t="s">
        <v>113</v>
      </c>
      <c r="AS70" t="s">
        <v>113</v>
      </c>
      <c r="AT70" t="s">
        <v>943</v>
      </c>
      <c r="AU70" t="s">
        <v>404</v>
      </c>
      <c r="AV70">
        <v>1095000000</v>
      </c>
      <c r="AW70" t="s">
        <v>159</v>
      </c>
      <c r="AX70" s="82">
        <f>IFERROR(FIND("Óbitos/feridos",consulta_completa__11[[#This Row],[13 - Ocorrências/Ambientes Atingidos]]),0)</f>
        <v>0</v>
      </c>
      <c r="AY70" s="83" t="str">
        <f t="shared" si="33"/>
        <v/>
      </c>
      <c r="AZ70" s="82">
        <f>IFERROR(FIND("População afetada/evacuada",consulta_completa__11[[#This Row],[13 - Ocorrências/Ambientes Atingidos]]),0)</f>
        <v>0</v>
      </c>
      <c r="BA70" s="82" t="str">
        <f t="shared" si="34"/>
        <v/>
      </c>
      <c r="BB70" s="82">
        <f>IFERROR(FIND("Suspensão de abastecimento de água",consulta_completa__11[[#This Row],[13 - Ocorrências/Ambientes Atingidos]]),0)</f>
        <v>0</v>
      </c>
      <c r="BC70" s="83" t="str">
        <f t="shared" si="62"/>
        <v/>
      </c>
      <c r="BD70" s="82">
        <f>IFERROR(FIND("Rio/córrego",consulta_completa__11[[#This Row],[13 - Ocorrências/Ambientes Atingidos]]),0)</f>
        <v>0</v>
      </c>
      <c r="BE70" s="83" t="str">
        <f t="shared" si="35"/>
        <v/>
      </c>
      <c r="BF70" s="82">
        <f>IFERROR(FIND("Lago",consulta_completa__11[[#This Row],[13 - Ocorrências/Ambientes Atingidos]]),0)</f>
        <v>0</v>
      </c>
      <c r="BG70" s="83" t="str">
        <f t="shared" si="36"/>
        <v/>
      </c>
      <c r="BH70" s="82">
        <f>IFERROR(FIND("Mar",consulta_completa__11[[#This Row],[13 - Ocorrências/Ambientes Atingidos]]),0)</f>
        <v>1</v>
      </c>
      <c r="BI70" s="83" t="str">
        <f t="shared" si="37"/>
        <v>X</v>
      </c>
      <c r="BJ70" s="82">
        <f>IFERROR(FIND("Praia",consulta_completa__11[[#This Row],[13 - Ocorrências/Ambientes Atingidos]]),0)</f>
        <v>0</v>
      </c>
      <c r="BK70" s="83" t="str">
        <f t="shared" si="38"/>
        <v/>
      </c>
      <c r="BL70" s="82">
        <f>IFERROR(FIND("Solo",consulta_completa__11[[#This Row],[13 - Ocorrências/Ambientes Atingidos]]),0)</f>
        <v>0</v>
      </c>
      <c r="BM70" s="83" t="str">
        <f t="shared" si="39"/>
        <v/>
      </c>
      <c r="BN70" s="82">
        <f>IFERROR(FIND("Águas subterrâneas",consulta_completa__11[[#This Row],[13 - Ocorrências/Ambientes Atingidos]]),0)</f>
        <v>0</v>
      </c>
      <c r="BO70" s="83" t="str">
        <f t="shared" si="40"/>
        <v/>
      </c>
      <c r="BP70" s="82">
        <f>IFERROR(FIND("Atmosfera",consulta_completa__11[[#This Row],[13 - Ocorrências/Ambientes Atingidos]]),0)</f>
        <v>0</v>
      </c>
      <c r="BQ70" s="83" t="str">
        <f t="shared" si="41"/>
        <v/>
      </c>
      <c r="BR70" s="82">
        <f>IFERROR(FIND("Flora",consulta_completa__11[[#This Row],[13 - Ocorrências/Ambientes Atingidos]]),0)</f>
        <v>0</v>
      </c>
      <c r="BS70" s="83" t="str">
        <f t="shared" si="42"/>
        <v/>
      </c>
      <c r="BT70" s="82">
        <f>IFERROR(FIND("Fauna",consulta_completa__11[[#This Row],[13 - Ocorrências/Ambientes Atingidos]]),0)</f>
        <v>0</v>
      </c>
      <c r="BU70" s="83" t="str">
        <f t="shared" si="43"/>
        <v/>
      </c>
      <c r="BV70" s="82">
        <f>IFERROR(FIND("UC federal",consulta_completa__11[[#This Row],[13 - Ocorrências/Ambientes Atingidos]]),0)</f>
        <v>0</v>
      </c>
      <c r="BW70" s="83" t="str">
        <f t="shared" si="44"/>
        <v/>
      </c>
      <c r="BX70" s="82">
        <f>IFERROR(FIND("UC estadual/municipal",consulta_completa__11[[#This Row],[13 - Ocorrências/Ambientes Atingidos]]),0)</f>
        <v>0</v>
      </c>
      <c r="BY70" s="83" t="str">
        <f t="shared" si="45"/>
        <v/>
      </c>
      <c r="BZ70" s="82">
        <f>IFERROR(FIND("Outro(s)",consulta_completa__11[[#This Row],[13 - Ocorrências/Ambientes Atingidos]]),0)</f>
        <v>0</v>
      </c>
      <c r="CA70" s="83" t="str">
        <f t="shared" si="46"/>
        <v/>
      </c>
      <c r="CB70" s="82">
        <f>IFERROR(FIND("Sem dano",consulta_completa__11[[#This Row],[13 - Ocorrências/Ambientes Atingidos]]),0)</f>
        <v>0</v>
      </c>
      <c r="CC70" s="83" t="str">
        <f t="shared" si="47"/>
        <v/>
      </c>
      <c r="CD70" s="82" t="str">
        <f>IF(consulta_completa__11[[#This Row],[13 - Ocorrências/Ambientes Atingidos]]="","X","")</f>
        <v/>
      </c>
      <c r="CE70" s="84">
        <f>IFERROR(FIND("IBAMA",consulta_completa__11[[#This Row],[14 - Inst. Atuando no Local]]),0)</f>
        <v>0</v>
      </c>
      <c r="CF70" s="84" t="str">
        <f t="shared" si="48"/>
        <v/>
      </c>
      <c r="CG70" s="84">
        <f>IFERROR(FIND("OEMA",consulta_completa__11[[#This Row],[14 - Inst. Atuando no Local]]),0)</f>
        <v>0</v>
      </c>
      <c r="CH70" s="84" t="str">
        <f t="shared" si="49"/>
        <v/>
      </c>
      <c r="CI70" s="84">
        <f>IFERROR(FIND("DEFESA CIVIL",consulta_completa__11[[#This Row],[14 - Inst. Atuando no Local]]),0)</f>
        <v>0</v>
      </c>
      <c r="CJ70" s="84" t="str">
        <f t="shared" si="50"/>
        <v/>
      </c>
      <c r="CK70" s="84">
        <f>IFERROR(FIND("CORPO DE BOMBEIROS",consulta_completa__11[[#This Row],[14 - Inst. Atuando no Local]]),0)</f>
        <v>0</v>
      </c>
      <c r="CL70" s="84" t="str">
        <f t="shared" si="51"/>
        <v/>
      </c>
      <c r="CM70" s="84">
        <f>IFERROR(FIND("POLÍCIA RODOVIÁRIA",consulta_completa__11[[#This Row],[14 - Inst. Atuando no Local]]),0)</f>
        <v>0</v>
      </c>
      <c r="CN70" s="84" t="str">
        <f t="shared" si="52"/>
        <v/>
      </c>
      <c r="CO70" s="84">
        <f>IFERROR(FIND("POLÍCIA MILITAR",consulta_completa__11[[#This Row],[14 - Inst. Atuando no Local]]),0)</f>
        <v>0</v>
      </c>
      <c r="CP70" s="84" t="str">
        <f t="shared" si="53"/>
        <v/>
      </c>
      <c r="CQ70" s="84">
        <f>IFERROR(FIND("POLÍCIA CIVIL",consulta_completa__11[[#This Row],[14 - Inst. Atuando no Local]]),0)</f>
        <v>0</v>
      </c>
      <c r="CR70" s="84" t="str">
        <f t="shared" si="54"/>
        <v/>
      </c>
      <c r="CS70" s="84">
        <f>IFERROR(FIND("MARINHA DO BRASIL",consulta_completa__11[[#This Row],[14 - Inst. Atuando no Local]]),0)</f>
        <v>0</v>
      </c>
      <c r="CT70" s="84" t="str">
        <f t="shared" si="55"/>
        <v/>
      </c>
      <c r="CU70" s="84">
        <f>IFERROR(FIND("EMPRESA ESPECIALIZADA EM ATENDIMENTO",consulta_completa__11[[#This Row],[14 - Inst. Atuando no Local]]),0)</f>
        <v>0</v>
      </c>
      <c r="CV70" s="84" t="str">
        <f t="shared" si="56"/>
        <v/>
      </c>
      <c r="CW70" s="84">
        <f>IFERROR(FIND("IBAMA",consulta_completa__11[[#This Row],[14 - Inst. Atuando no Local]]),0)</f>
        <v>0</v>
      </c>
      <c r="CX70" s="84" t="str">
        <f t="shared" si="57"/>
        <v/>
      </c>
      <c r="CY70" s="84" t="str">
        <f>IF(consulta_completa__11[[#This Row],[14 - Inst. Atuando no Local]]="","X","")</f>
        <v/>
      </c>
      <c r="CZ70" s="84">
        <f>IFERROR(FIND("OUTRA (S)",consulta_completa__11[[#This Row],[14 - Inst. Atuando no Local]]),0)</f>
        <v>0</v>
      </c>
      <c r="DA70" s="84" t="str">
        <f t="shared" si="58"/>
        <v/>
      </c>
      <c r="DB70" s="35" t="str">
        <f t="shared" si="59"/>
        <v>Sim</v>
      </c>
      <c r="DC70" s="35" t="str">
        <f t="shared" si="60"/>
        <v>Não</v>
      </c>
      <c r="DD70" s="35" t="str">
        <f t="shared" si="61"/>
        <v>Sim</v>
      </c>
      <c r="DE70" s="87" t="str">
        <f t="shared" si="32"/>
        <v>Federal</v>
      </c>
    </row>
    <row r="71" spans="1:109">
      <c r="A71" s="14">
        <v>202512432445</v>
      </c>
      <c r="B71" s="1">
        <v>45680</v>
      </c>
      <c r="C71" t="s">
        <v>944</v>
      </c>
      <c r="D71" t="s">
        <v>830</v>
      </c>
      <c r="E71" t="s">
        <v>162</v>
      </c>
      <c r="F71" t="s">
        <v>163</v>
      </c>
      <c r="G71" t="s">
        <v>113</v>
      </c>
      <c r="H71" t="s">
        <v>114</v>
      </c>
      <c r="I71" t="s">
        <v>114</v>
      </c>
      <c r="J71" t="s">
        <v>945</v>
      </c>
      <c r="K71" t="s">
        <v>946</v>
      </c>
      <c r="L71" t="s">
        <v>166</v>
      </c>
      <c r="M71" t="s">
        <v>140</v>
      </c>
      <c r="N71" t="s">
        <v>141</v>
      </c>
      <c r="O71" t="s">
        <v>239</v>
      </c>
      <c r="P71" t="s">
        <v>142</v>
      </c>
      <c r="Q71" t="s">
        <v>122</v>
      </c>
      <c r="R71" t="s">
        <v>123</v>
      </c>
      <c r="S71" t="s">
        <v>113</v>
      </c>
      <c r="T71" t="s">
        <v>113</v>
      </c>
      <c r="U71" t="s">
        <v>113</v>
      </c>
      <c r="V71" t="s">
        <v>947</v>
      </c>
      <c r="X71" t="b">
        <v>1</v>
      </c>
      <c r="Z71" t="s">
        <v>948</v>
      </c>
      <c r="AA71" t="s">
        <v>113</v>
      </c>
      <c r="AB71" t="s">
        <v>949</v>
      </c>
      <c r="AC71" t="s">
        <v>868</v>
      </c>
      <c r="AD71">
        <v>1</v>
      </c>
      <c r="AE71" t="s">
        <v>950</v>
      </c>
      <c r="AF71" t="s">
        <v>113</v>
      </c>
      <c r="AG71" t="s">
        <v>113</v>
      </c>
      <c r="AH71" t="s">
        <v>131</v>
      </c>
      <c r="AI71" t="s">
        <v>131</v>
      </c>
      <c r="AJ71" t="s">
        <v>132</v>
      </c>
      <c r="AK71" t="s">
        <v>113</v>
      </c>
      <c r="AL71" t="s">
        <v>951</v>
      </c>
      <c r="AM71" t="s">
        <v>952</v>
      </c>
      <c r="AN71" t="s">
        <v>949</v>
      </c>
      <c r="AO71" t="s">
        <v>177</v>
      </c>
      <c r="AP71">
        <v>41988209330</v>
      </c>
      <c r="AQ71" t="s">
        <v>953</v>
      </c>
      <c r="AR71" t="s">
        <v>113</v>
      </c>
      <c r="AS71" t="s">
        <v>113</v>
      </c>
      <c r="AT71" t="s">
        <v>113</v>
      </c>
      <c r="AU71" t="s">
        <v>113</v>
      </c>
      <c r="AW71" t="s">
        <v>113</v>
      </c>
      <c r="AX71" s="82">
        <f>IFERROR(FIND("Óbitos/feridos",consulta_completa__11[[#This Row],[13 - Ocorrências/Ambientes Atingidos]]),0)</f>
        <v>0</v>
      </c>
      <c r="AY71" s="83" t="str">
        <f t="shared" si="33"/>
        <v/>
      </c>
      <c r="AZ71" s="82">
        <f>IFERROR(FIND("População afetada/evacuada",consulta_completa__11[[#This Row],[13 - Ocorrências/Ambientes Atingidos]]),0)</f>
        <v>0</v>
      </c>
      <c r="BA71" s="82" t="str">
        <f t="shared" si="34"/>
        <v/>
      </c>
      <c r="BB71" s="82">
        <f>IFERROR(FIND("Suspensão de abastecimento de água",consulta_completa__11[[#This Row],[13 - Ocorrências/Ambientes Atingidos]]),0)</f>
        <v>0</v>
      </c>
      <c r="BC71" s="83" t="str">
        <f t="shared" si="62"/>
        <v/>
      </c>
      <c r="BD71" s="82">
        <f>IFERROR(FIND("Rio/córrego",consulta_completa__11[[#This Row],[13 - Ocorrências/Ambientes Atingidos]]),0)</f>
        <v>0</v>
      </c>
      <c r="BE71" s="83" t="str">
        <f t="shared" si="35"/>
        <v/>
      </c>
      <c r="BF71" s="82">
        <f>IFERROR(FIND("Lago",consulta_completa__11[[#This Row],[13 - Ocorrências/Ambientes Atingidos]]),0)</f>
        <v>0</v>
      </c>
      <c r="BG71" s="83" t="str">
        <f t="shared" si="36"/>
        <v/>
      </c>
      <c r="BH71" s="82">
        <f>IFERROR(FIND("Mar",consulta_completa__11[[#This Row],[13 - Ocorrências/Ambientes Atingidos]]),0)</f>
        <v>0</v>
      </c>
      <c r="BI71" s="83" t="str">
        <f t="shared" si="37"/>
        <v/>
      </c>
      <c r="BJ71" s="82">
        <f>IFERROR(FIND("Praia",consulta_completa__11[[#This Row],[13 - Ocorrências/Ambientes Atingidos]]),0)</f>
        <v>0</v>
      </c>
      <c r="BK71" s="83" t="str">
        <f t="shared" si="38"/>
        <v/>
      </c>
      <c r="BL71" s="82">
        <f>IFERROR(FIND("Solo",consulta_completa__11[[#This Row],[13 - Ocorrências/Ambientes Atingidos]]),0)</f>
        <v>1</v>
      </c>
      <c r="BM71" s="83" t="str">
        <f t="shared" si="39"/>
        <v>X</v>
      </c>
      <c r="BN71" s="82">
        <f>IFERROR(FIND("Águas subterrâneas",consulta_completa__11[[#This Row],[13 - Ocorrências/Ambientes Atingidos]]),0)</f>
        <v>0</v>
      </c>
      <c r="BO71" s="83" t="str">
        <f t="shared" si="40"/>
        <v/>
      </c>
      <c r="BP71" s="82">
        <f>IFERROR(FIND("Atmosfera",consulta_completa__11[[#This Row],[13 - Ocorrências/Ambientes Atingidos]]),0)</f>
        <v>0</v>
      </c>
      <c r="BQ71" s="83" t="str">
        <f t="shared" si="41"/>
        <v/>
      </c>
      <c r="BR71" s="82">
        <f>IFERROR(FIND("Flora",consulta_completa__11[[#This Row],[13 - Ocorrências/Ambientes Atingidos]]),0)</f>
        <v>0</v>
      </c>
      <c r="BS71" s="83" t="str">
        <f t="shared" si="42"/>
        <v/>
      </c>
      <c r="BT71" s="82">
        <f>IFERROR(FIND("Fauna",consulta_completa__11[[#This Row],[13 - Ocorrências/Ambientes Atingidos]]),0)</f>
        <v>0</v>
      </c>
      <c r="BU71" s="83" t="str">
        <f t="shared" si="43"/>
        <v/>
      </c>
      <c r="BV71" s="82">
        <f>IFERROR(FIND("UC federal",consulta_completa__11[[#This Row],[13 - Ocorrências/Ambientes Atingidos]]),0)</f>
        <v>0</v>
      </c>
      <c r="BW71" s="83" t="str">
        <f t="shared" si="44"/>
        <v/>
      </c>
      <c r="BX71" s="82">
        <f>IFERROR(FIND("UC estadual/municipal",consulta_completa__11[[#This Row],[13 - Ocorrências/Ambientes Atingidos]]),0)</f>
        <v>0</v>
      </c>
      <c r="BY71" s="83" t="str">
        <f t="shared" si="45"/>
        <v/>
      </c>
      <c r="BZ71" s="82">
        <f>IFERROR(FIND("Outro(s)",consulta_completa__11[[#This Row],[13 - Ocorrências/Ambientes Atingidos]]),0)</f>
        <v>0</v>
      </c>
      <c r="CA71" s="83" t="str">
        <f t="shared" si="46"/>
        <v/>
      </c>
      <c r="CB71" s="82">
        <f>IFERROR(FIND("Sem dano",consulta_completa__11[[#This Row],[13 - Ocorrências/Ambientes Atingidos]]),0)</f>
        <v>0</v>
      </c>
      <c r="CC71" s="83" t="str">
        <f t="shared" si="47"/>
        <v/>
      </c>
      <c r="CD71" s="82" t="str">
        <f>IF(consulta_completa__11[[#This Row],[13 - Ocorrências/Ambientes Atingidos]]="","X","")</f>
        <v/>
      </c>
      <c r="CE71" s="84">
        <f>IFERROR(FIND("IBAMA",consulta_completa__11[[#This Row],[14 - Inst. Atuando no Local]]),0)</f>
        <v>0</v>
      </c>
      <c r="CF71" s="84" t="str">
        <f t="shared" si="48"/>
        <v/>
      </c>
      <c r="CG71" s="84">
        <f>IFERROR(FIND("OEMA",consulta_completa__11[[#This Row],[14 - Inst. Atuando no Local]]),0)</f>
        <v>0</v>
      </c>
      <c r="CH71" s="84" t="str">
        <f t="shared" si="49"/>
        <v/>
      </c>
      <c r="CI71" s="84">
        <f>IFERROR(FIND("DEFESA CIVIL",consulta_completa__11[[#This Row],[14 - Inst. Atuando no Local]]),0)</f>
        <v>0</v>
      </c>
      <c r="CJ71" s="84" t="str">
        <f t="shared" si="50"/>
        <v/>
      </c>
      <c r="CK71" s="84">
        <f>IFERROR(FIND("CORPO DE BOMBEIROS",consulta_completa__11[[#This Row],[14 - Inst. Atuando no Local]]),0)</f>
        <v>0</v>
      </c>
      <c r="CL71" s="84" t="str">
        <f t="shared" si="51"/>
        <v/>
      </c>
      <c r="CM71" s="84">
        <f>IFERROR(FIND("POLÍCIA RODOVIÁRIA",consulta_completa__11[[#This Row],[14 - Inst. Atuando no Local]]),0)</f>
        <v>0</v>
      </c>
      <c r="CN71" s="84" t="str">
        <f t="shared" si="52"/>
        <v/>
      </c>
      <c r="CO71" s="84">
        <f>IFERROR(FIND("POLÍCIA MILITAR",consulta_completa__11[[#This Row],[14 - Inst. Atuando no Local]]),0)</f>
        <v>0</v>
      </c>
      <c r="CP71" s="84" t="str">
        <f t="shared" si="53"/>
        <v/>
      </c>
      <c r="CQ71" s="84">
        <f>IFERROR(FIND("POLÍCIA CIVIL",consulta_completa__11[[#This Row],[14 - Inst. Atuando no Local]]),0)</f>
        <v>0</v>
      </c>
      <c r="CR71" s="84" t="str">
        <f t="shared" si="54"/>
        <v/>
      </c>
      <c r="CS71" s="84">
        <f>IFERROR(FIND("MARINHA DO BRASIL",consulta_completa__11[[#This Row],[14 - Inst. Atuando no Local]]),0)</f>
        <v>0</v>
      </c>
      <c r="CT71" s="84" t="str">
        <f t="shared" si="55"/>
        <v/>
      </c>
      <c r="CU71" s="84">
        <f>IFERROR(FIND("EMPRESA ESPECIALIZADA EM ATENDIMENTO",consulta_completa__11[[#This Row],[14 - Inst. Atuando no Local]]),0)</f>
        <v>0</v>
      </c>
      <c r="CV71" s="84" t="str">
        <f t="shared" si="56"/>
        <v/>
      </c>
      <c r="CW71" s="84">
        <f>IFERROR(FIND("IBAMA",consulta_completa__11[[#This Row],[14 - Inst. Atuando no Local]]),0)</f>
        <v>0</v>
      </c>
      <c r="CX71" s="84" t="str">
        <f t="shared" si="57"/>
        <v/>
      </c>
      <c r="CY71" s="84" t="str">
        <f>IF(consulta_completa__11[[#This Row],[14 - Inst. Atuando no Local]]="","X","")</f>
        <v/>
      </c>
      <c r="CZ71" s="84">
        <f>IFERROR(FIND("OUTRA (S)",consulta_completa__11[[#This Row],[14 - Inst. Atuando no Local]]),0)</f>
        <v>0</v>
      </c>
      <c r="DA71" s="84" t="str">
        <f t="shared" si="58"/>
        <v/>
      </c>
      <c r="DB71" s="35" t="str">
        <f t="shared" si="59"/>
        <v>Sim</v>
      </c>
      <c r="DC71" s="35" t="str">
        <f t="shared" si="60"/>
        <v>Não</v>
      </c>
      <c r="DD71" s="35" t="str">
        <f t="shared" si="61"/>
        <v>Sim</v>
      </c>
      <c r="DE71" s="87" t="str">
        <f t="shared" si="32"/>
        <v>Federal</v>
      </c>
    </row>
    <row r="72" spans="1:109">
      <c r="A72" s="14">
        <v>202512554022</v>
      </c>
      <c r="B72" s="1">
        <v>45680</v>
      </c>
      <c r="C72" t="s">
        <v>109</v>
      </c>
      <c r="D72" t="s">
        <v>390</v>
      </c>
      <c r="E72" t="s">
        <v>111</v>
      </c>
      <c r="F72" t="s">
        <v>112</v>
      </c>
      <c r="G72" t="s">
        <v>113</v>
      </c>
      <c r="H72" t="s">
        <v>114</v>
      </c>
      <c r="I72" t="s">
        <v>114</v>
      </c>
      <c r="J72" t="s">
        <v>954</v>
      </c>
      <c r="K72" t="s">
        <v>955</v>
      </c>
      <c r="L72" t="s">
        <v>117</v>
      </c>
      <c r="M72" t="s">
        <v>118</v>
      </c>
      <c r="N72" t="s">
        <v>119</v>
      </c>
      <c r="O72" t="s">
        <v>228</v>
      </c>
      <c r="P72" t="s">
        <v>142</v>
      </c>
      <c r="Q72" t="s">
        <v>122</v>
      </c>
      <c r="R72" t="s">
        <v>123</v>
      </c>
      <c r="S72" t="s">
        <v>393</v>
      </c>
      <c r="T72" t="s">
        <v>956</v>
      </c>
      <c r="U72" t="s">
        <v>957</v>
      </c>
      <c r="V72" t="s">
        <v>958</v>
      </c>
      <c r="Z72" t="s">
        <v>959</v>
      </c>
      <c r="AA72" t="s">
        <v>398</v>
      </c>
      <c r="AB72" t="s">
        <v>206</v>
      </c>
      <c r="AC72" t="s">
        <v>399</v>
      </c>
      <c r="AD72">
        <v>1</v>
      </c>
      <c r="AE72" t="s">
        <v>206</v>
      </c>
      <c r="AF72" t="s">
        <v>113</v>
      </c>
      <c r="AG72" t="s">
        <v>113</v>
      </c>
      <c r="AH72" t="s">
        <v>131</v>
      </c>
      <c r="AI72" t="s">
        <v>132</v>
      </c>
      <c r="AJ72" t="s">
        <v>131</v>
      </c>
      <c r="AK72" t="s">
        <v>960</v>
      </c>
      <c r="AL72" t="s">
        <v>961</v>
      </c>
      <c r="AM72" t="s">
        <v>402</v>
      </c>
      <c r="AN72" t="s">
        <v>113</v>
      </c>
      <c r="AO72" t="s">
        <v>113</v>
      </c>
      <c r="AQ72" t="s">
        <v>211</v>
      </c>
      <c r="AR72" t="s">
        <v>113</v>
      </c>
      <c r="AS72" t="s">
        <v>113</v>
      </c>
      <c r="AT72" t="s">
        <v>113</v>
      </c>
      <c r="AU72" t="s">
        <v>113</v>
      </c>
      <c r="AW72" t="s">
        <v>113</v>
      </c>
      <c r="AX72" s="82">
        <f>IFERROR(FIND("Óbitos/feridos",consulta_completa__11[[#This Row],[13 - Ocorrências/Ambientes Atingidos]]),0)</f>
        <v>0</v>
      </c>
      <c r="AY72" s="83" t="str">
        <f t="shared" si="33"/>
        <v/>
      </c>
      <c r="AZ72" s="82">
        <f>IFERROR(FIND("População afetada/evacuada",consulta_completa__11[[#This Row],[13 - Ocorrências/Ambientes Atingidos]]),0)</f>
        <v>0</v>
      </c>
      <c r="BA72" s="82" t="str">
        <f t="shared" si="34"/>
        <v/>
      </c>
      <c r="BB72" s="82">
        <f>IFERROR(FIND("Suspensão de abastecimento de água",consulta_completa__11[[#This Row],[13 - Ocorrências/Ambientes Atingidos]]),0)</f>
        <v>0</v>
      </c>
      <c r="BC72" s="83" t="str">
        <f t="shared" si="62"/>
        <v/>
      </c>
      <c r="BD72" s="82">
        <f>IFERROR(FIND("Rio/córrego",consulta_completa__11[[#This Row],[13 - Ocorrências/Ambientes Atingidos]]),0)</f>
        <v>0</v>
      </c>
      <c r="BE72" s="83" t="str">
        <f t="shared" si="35"/>
        <v/>
      </c>
      <c r="BF72" s="82">
        <f>IFERROR(FIND("Lago",consulta_completa__11[[#This Row],[13 - Ocorrências/Ambientes Atingidos]]),0)</f>
        <v>0</v>
      </c>
      <c r="BG72" s="83" t="str">
        <f t="shared" si="36"/>
        <v/>
      </c>
      <c r="BH72" s="82">
        <f>IFERROR(FIND("Mar",consulta_completa__11[[#This Row],[13 - Ocorrências/Ambientes Atingidos]]),0)</f>
        <v>1</v>
      </c>
      <c r="BI72" s="83" t="str">
        <f t="shared" si="37"/>
        <v>X</v>
      </c>
      <c r="BJ72" s="82">
        <f>IFERROR(FIND("Praia",consulta_completa__11[[#This Row],[13 - Ocorrências/Ambientes Atingidos]]),0)</f>
        <v>0</v>
      </c>
      <c r="BK72" s="83" t="str">
        <f t="shared" si="38"/>
        <v/>
      </c>
      <c r="BL72" s="82">
        <f>IFERROR(FIND("Solo",consulta_completa__11[[#This Row],[13 - Ocorrências/Ambientes Atingidos]]),0)</f>
        <v>0</v>
      </c>
      <c r="BM72" s="83" t="str">
        <f t="shared" si="39"/>
        <v/>
      </c>
      <c r="BN72" s="82">
        <f>IFERROR(FIND("Águas subterrâneas",consulta_completa__11[[#This Row],[13 - Ocorrências/Ambientes Atingidos]]),0)</f>
        <v>0</v>
      </c>
      <c r="BO72" s="83" t="str">
        <f t="shared" si="40"/>
        <v/>
      </c>
      <c r="BP72" s="82">
        <f>IFERROR(FIND("Atmosfera",consulta_completa__11[[#This Row],[13 - Ocorrências/Ambientes Atingidos]]),0)</f>
        <v>0</v>
      </c>
      <c r="BQ72" s="83" t="str">
        <f t="shared" si="41"/>
        <v/>
      </c>
      <c r="BR72" s="82">
        <f>IFERROR(FIND("Flora",consulta_completa__11[[#This Row],[13 - Ocorrências/Ambientes Atingidos]]),0)</f>
        <v>0</v>
      </c>
      <c r="BS72" s="83" t="str">
        <f t="shared" si="42"/>
        <v/>
      </c>
      <c r="BT72" s="82">
        <f>IFERROR(FIND("Fauna",consulta_completa__11[[#This Row],[13 - Ocorrências/Ambientes Atingidos]]),0)</f>
        <v>0</v>
      </c>
      <c r="BU72" s="83" t="str">
        <f t="shared" si="43"/>
        <v/>
      </c>
      <c r="BV72" s="82">
        <f>IFERROR(FIND("UC federal",consulta_completa__11[[#This Row],[13 - Ocorrências/Ambientes Atingidos]]),0)</f>
        <v>0</v>
      </c>
      <c r="BW72" s="83" t="str">
        <f t="shared" si="44"/>
        <v/>
      </c>
      <c r="BX72" s="82">
        <f>IFERROR(FIND("UC estadual/municipal",consulta_completa__11[[#This Row],[13 - Ocorrências/Ambientes Atingidos]]),0)</f>
        <v>0</v>
      </c>
      <c r="BY72" s="83" t="str">
        <f t="shared" si="45"/>
        <v/>
      </c>
      <c r="BZ72" s="82">
        <f>IFERROR(FIND("Outro(s)",consulta_completa__11[[#This Row],[13 - Ocorrências/Ambientes Atingidos]]),0)</f>
        <v>0</v>
      </c>
      <c r="CA72" s="83" t="str">
        <f t="shared" si="46"/>
        <v/>
      </c>
      <c r="CB72" s="82">
        <f>IFERROR(FIND("Sem dano",consulta_completa__11[[#This Row],[13 - Ocorrências/Ambientes Atingidos]]),0)</f>
        <v>0</v>
      </c>
      <c r="CC72" s="83" t="str">
        <f t="shared" si="47"/>
        <v/>
      </c>
      <c r="CD72" s="82" t="str">
        <f>IF(consulta_completa__11[[#This Row],[13 - Ocorrências/Ambientes Atingidos]]="","X","")</f>
        <v/>
      </c>
      <c r="CE72" s="84">
        <f>IFERROR(FIND("IBAMA",consulta_completa__11[[#This Row],[14 - Inst. Atuando no Local]]),0)</f>
        <v>0</v>
      </c>
      <c r="CF72" s="84" t="str">
        <f t="shared" si="48"/>
        <v/>
      </c>
      <c r="CG72" s="84">
        <f>IFERROR(FIND("OEMA",consulta_completa__11[[#This Row],[14 - Inst. Atuando no Local]]),0)</f>
        <v>0</v>
      </c>
      <c r="CH72" s="84" t="str">
        <f t="shared" si="49"/>
        <v/>
      </c>
      <c r="CI72" s="84">
        <f>IFERROR(FIND("DEFESA CIVIL",consulta_completa__11[[#This Row],[14 - Inst. Atuando no Local]]),0)</f>
        <v>0</v>
      </c>
      <c r="CJ72" s="84" t="str">
        <f t="shared" si="50"/>
        <v/>
      </c>
      <c r="CK72" s="84">
        <f>IFERROR(FIND("CORPO DE BOMBEIROS",consulta_completa__11[[#This Row],[14 - Inst. Atuando no Local]]),0)</f>
        <v>0</v>
      </c>
      <c r="CL72" s="84" t="str">
        <f t="shared" si="51"/>
        <v/>
      </c>
      <c r="CM72" s="84">
        <f>IFERROR(FIND("POLÍCIA RODOVIÁRIA",consulta_completa__11[[#This Row],[14 - Inst. Atuando no Local]]),0)</f>
        <v>0</v>
      </c>
      <c r="CN72" s="84" t="str">
        <f t="shared" si="52"/>
        <v/>
      </c>
      <c r="CO72" s="84">
        <f>IFERROR(FIND("POLÍCIA MILITAR",consulta_completa__11[[#This Row],[14 - Inst. Atuando no Local]]),0)</f>
        <v>0</v>
      </c>
      <c r="CP72" s="84" t="str">
        <f t="shared" si="53"/>
        <v/>
      </c>
      <c r="CQ72" s="84">
        <f>IFERROR(FIND("POLÍCIA CIVIL",consulta_completa__11[[#This Row],[14 - Inst. Atuando no Local]]),0)</f>
        <v>0</v>
      </c>
      <c r="CR72" s="84" t="str">
        <f t="shared" si="54"/>
        <v/>
      </c>
      <c r="CS72" s="84">
        <f>IFERROR(FIND("MARINHA DO BRASIL",consulta_completa__11[[#This Row],[14 - Inst. Atuando no Local]]),0)</f>
        <v>0</v>
      </c>
      <c r="CT72" s="84" t="str">
        <f t="shared" si="55"/>
        <v/>
      </c>
      <c r="CU72" s="84">
        <f>IFERROR(FIND("EMPRESA ESPECIALIZADA EM ATENDIMENTO",consulta_completa__11[[#This Row],[14 - Inst. Atuando no Local]]),0)</f>
        <v>0</v>
      </c>
      <c r="CV72" s="84" t="str">
        <f t="shared" si="56"/>
        <v/>
      </c>
      <c r="CW72" s="84">
        <f>IFERROR(FIND("IBAMA",consulta_completa__11[[#This Row],[14 - Inst. Atuando no Local]]),0)</f>
        <v>0</v>
      </c>
      <c r="CX72" s="84" t="str">
        <f t="shared" si="57"/>
        <v/>
      </c>
      <c r="CY72" s="84" t="str">
        <f>IF(consulta_completa__11[[#This Row],[14 - Inst. Atuando no Local]]="","X","")</f>
        <v/>
      </c>
      <c r="CZ72" s="84">
        <f>IFERROR(FIND("OUTRA (S)",consulta_completa__11[[#This Row],[14 - Inst. Atuando no Local]]),0)</f>
        <v>0</v>
      </c>
      <c r="DA72" s="84" t="str">
        <f t="shared" si="58"/>
        <v/>
      </c>
      <c r="DB72" s="35" t="str">
        <f t="shared" si="59"/>
        <v>Sim</v>
      </c>
      <c r="DC72" s="35" t="str">
        <f t="shared" si="60"/>
        <v>Não</v>
      </c>
      <c r="DD72" s="35" t="str">
        <f t="shared" si="61"/>
        <v>Sim</v>
      </c>
      <c r="DE72" s="87" t="str">
        <f t="shared" si="32"/>
        <v>Federal</v>
      </c>
    </row>
    <row r="73" spans="1:109">
      <c r="A73" s="14">
        <v>202512739650</v>
      </c>
      <c r="B73" s="1">
        <v>45681</v>
      </c>
      <c r="C73" t="s">
        <v>962</v>
      </c>
      <c r="D73" t="s">
        <v>180</v>
      </c>
      <c r="E73" t="s">
        <v>286</v>
      </c>
      <c r="F73" t="s">
        <v>112</v>
      </c>
      <c r="G73" t="s">
        <v>963</v>
      </c>
      <c r="H73" t="s">
        <v>113</v>
      </c>
      <c r="I73" t="s">
        <v>113</v>
      </c>
      <c r="J73" t="s">
        <v>113</v>
      </c>
      <c r="K73" t="s">
        <v>114</v>
      </c>
      <c r="L73" t="s">
        <v>114</v>
      </c>
      <c r="M73" t="s">
        <v>964</v>
      </c>
      <c r="N73" t="s">
        <v>811</v>
      </c>
      <c r="O73" t="s">
        <v>185</v>
      </c>
      <c r="P73" t="s">
        <v>200</v>
      </c>
      <c r="Q73" t="s">
        <v>143</v>
      </c>
      <c r="R73" t="s">
        <v>123</v>
      </c>
      <c r="S73" t="s">
        <v>113</v>
      </c>
      <c r="T73" t="s">
        <v>965</v>
      </c>
      <c r="U73" t="s">
        <v>966</v>
      </c>
      <c r="V73" t="s">
        <v>967</v>
      </c>
      <c r="Z73" t="s">
        <v>968</v>
      </c>
      <c r="AA73" t="s">
        <v>969</v>
      </c>
      <c r="AB73" t="s">
        <v>113</v>
      </c>
      <c r="AC73" t="s">
        <v>113</v>
      </c>
      <c r="AE73" t="s">
        <v>970</v>
      </c>
      <c r="AF73" t="s">
        <v>971</v>
      </c>
      <c r="AG73" t="s">
        <v>113</v>
      </c>
      <c r="AH73" t="s">
        <v>131</v>
      </c>
      <c r="AI73" t="s">
        <v>131</v>
      </c>
      <c r="AJ73" t="s">
        <v>131</v>
      </c>
      <c r="AK73" t="s">
        <v>972</v>
      </c>
      <c r="AL73" t="s">
        <v>973</v>
      </c>
      <c r="AM73" t="s">
        <v>153</v>
      </c>
      <c r="AN73" t="s">
        <v>154</v>
      </c>
      <c r="AO73" t="s">
        <v>974</v>
      </c>
      <c r="AP73">
        <v>6133161070</v>
      </c>
      <c r="AQ73" t="s">
        <v>156</v>
      </c>
      <c r="AR73" t="s">
        <v>113</v>
      </c>
      <c r="AS73" t="s">
        <v>113</v>
      </c>
      <c r="AT73" t="s">
        <v>113</v>
      </c>
      <c r="AU73" t="s">
        <v>113</v>
      </c>
      <c r="AW73" t="s">
        <v>113</v>
      </c>
      <c r="AX73" s="82">
        <f>IFERROR(FIND("Óbitos/feridos",consulta_completa__11[[#This Row],[13 - Ocorrências/Ambientes Atingidos]]),0)</f>
        <v>1</v>
      </c>
      <c r="AY73" s="83" t="str">
        <f t="shared" si="33"/>
        <v>X</v>
      </c>
      <c r="AZ73" s="82">
        <f>IFERROR(FIND("População afetada/evacuada",consulta_completa__11[[#This Row],[13 - Ocorrências/Ambientes Atingidos]]),0)</f>
        <v>0</v>
      </c>
      <c r="BA73" s="82" t="str">
        <f t="shared" si="34"/>
        <v/>
      </c>
      <c r="BB73" s="82">
        <f>IFERROR(FIND("Suspensão de abastecimento de água",consulta_completa__11[[#This Row],[13 - Ocorrências/Ambientes Atingidos]]),0)</f>
        <v>0</v>
      </c>
      <c r="BC73" s="83" t="str">
        <f t="shared" si="62"/>
        <v/>
      </c>
      <c r="BD73" s="82">
        <f>IFERROR(FIND("Rio/córrego",consulta_completa__11[[#This Row],[13 - Ocorrências/Ambientes Atingidos]]),0)</f>
        <v>33</v>
      </c>
      <c r="BE73" s="83" t="str">
        <f t="shared" si="35"/>
        <v>X</v>
      </c>
      <c r="BF73" s="82">
        <f>IFERROR(FIND("Lago",consulta_completa__11[[#This Row],[13 - Ocorrências/Ambientes Atingidos]]),0)</f>
        <v>0</v>
      </c>
      <c r="BG73" s="83" t="str">
        <f t="shared" si="36"/>
        <v/>
      </c>
      <c r="BH73" s="82">
        <f>IFERROR(FIND("Mar",consulta_completa__11[[#This Row],[13 - Ocorrências/Ambientes Atingidos]]),0)</f>
        <v>0</v>
      </c>
      <c r="BI73" s="83" t="str">
        <f t="shared" si="37"/>
        <v/>
      </c>
      <c r="BJ73" s="82">
        <f>IFERROR(FIND("Praia",consulta_completa__11[[#This Row],[13 - Ocorrências/Ambientes Atingidos]]),0)</f>
        <v>0</v>
      </c>
      <c r="BK73" s="83" t="str">
        <f t="shared" si="38"/>
        <v/>
      </c>
      <c r="BL73" s="82">
        <f>IFERROR(FIND("Solo",consulta_completa__11[[#This Row],[13 - Ocorrências/Ambientes Atingidos]]),0)</f>
        <v>59</v>
      </c>
      <c r="BM73" s="83" t="str">
        <f t="shared" si="39"/>
        <v>X</v>
      </c>
      <c r="BN73" s="82">
        <f>IFERROR(FIND("Águas subterrâneas",consulta_completa__11[[#This Row],[13 - Ocorrências/Ambientes Atingidos]]),0)</f>
        <v>0</v>
      </c>
      <c r="BO73" s="83" t="str">
        <f t="shared" si="40"/>
        <v/>
      </c>
      <c r="BP73" s="82">
        <f>IFERROR(FIND("Atmosfera",consulta_completa__11[[#This Row],[13 - Ocorrências/Ambientes Atingidos]]),0)</f>
        <v>0</v>
      </c>
      <c r="BQ73" s="83" t="str">
        <f t="shared" si="41"/>
        <v/>
      </c>
      <c r="BR73" s="82">
        <f>IFERROR(FIND("Flora",consulta_completa__11[[#This Row],[13 - Ocorrências/Ambientes Atingidos]]),0)</f>
        <v>0</v>
      </c>
      <c r="BS73" s="83" t="str">
        <f t="shared" si="42"/>
        <v/>
      </c>
      <c r="BT73" s="82">
        <f>IFERROR(FIND("Fauna",consulta_completa__11[[#This Row],[13 - Ocorrências/Ambientes Atingidos]]),0)</f>
        <v>0</v>
      </c>
      <c r="BU73" s="83" t="str">
        <f t="shared" si="43"/>
        <v/>
      </c>
      <c r="BV73" s="82">
        <f>IFERROR(FIND("UC federal",consulta_completa__11[[#This Row],[13 - Ocorrências/Ambientes Atingidos]]),0)</f>
        <v>0</v>
      </c>
      <c r="BW73" s="83" t="str">
        <f t="shared" si="44"/>
        <v/>
      </c>
      <c r="BX73" s="82">
        <f>IFERROR(FIND("UC estadual/municipal",consulta_completa__11[[#This Row],[13 - Ocorrências/Ambientes Atingidos]]),0)</f>
        <v>0</v>
      </c>
      <c r="BY73" s="83" t="str">
        <f t="shared" si="45"/>
        <v/>
      </c>
      <c r="BZ73" s="82">
        <f>IFERROR(FIND("Outro(s)",consulta_completa__11[[#This Row],[13 - Ocorrências/Ambientes Atingidos]]),0)</f>
        <v>0</v>
      </c>
      <c r="CA73" s="83" t="str">
        <f t="shared" si="46"/>
        <v/>
      </c>
      <c r="CB73" s="82">
        <f>IFERROR(FIND("Sem dano",consulta_completa__11[[#This Row],[13 - Ocorrências/Ambientes Atingidos]]),0)</f>
        <v>0</v>
      </c>
      <c r="CC73" s="83" t="str">
        <f t="shared" si="47"/>
        <v/>
      </c>
      <c r="CD73" s="82" t="str">
        <f>IF(consulta_completa__11[[#This Row],[13 - Ocorrências/Ambientes Atingidos]]="","X","")</f>
        <v/>
      </c>
      <c r="CE73" s="84">
        <f>IFERROR(FIND("IBAMA",consulta_completa__11[[#This Row],[14 - Inst. Atuando no Local]]),0)</f>
        <v>0</v>
      </c>
      <c r="CF73" s="84" t="str">
        <f t="shared" si="48"/>
        <v/>
      </c>
      <c r="CG73" s="84">
        <f>IFERROR(FIND("OEMA",consulta_completa__11[[#This Row],[14 - Inst. Atuando no Local]]),0)</f>
        <v>0</v>
      </c>
      <c r="CH73" s="84" t="str">
        <f t="shared" si="49"/>
        <v/>
      </c>
      <c r="CI73" s="84">
        <f>IFERROR(FIND("DEFESA CIVIL",consulta_completa__11[[#This Row],[14 - Inst. Atuando no Local]]),0)</f>
        <v>0</v>
      </c>
      <c r="CJ73" s="84" t="str">
        <f t="shared" si="50"/>
        <v/>
      </c>
      <c r="CK73" s="84">
        <f>IFERROR(FIND("CORPO DE BOMBEIROS",consulta_completa__11[[#This Row],[14 - Inst. Atuando no Local]]),0)</f>
        <v>0</v>
      </c>
      <c r="CL73" s="84" t="str">
        <f t="shared" si="51"/>
        <v/>
      </c>
      <c r="CM73" s="84">
        <f>IFERROR(FIND("POLÍCIA RODOVIÁRIA",consulta_completa__11[[#This Row],[14 - Inst. Atuando no Local]]),0)</f>
        <v>0</v>
      </c>
      <c r="CN73" s="84" t="str">
        <f t="shared" si="52"/>
        <v/>
      </c>
      <c r="CO73" s="84">
        <f>IFERROR(FIND("POLÍCIA MILITAR",consulta_completa__11[[#This Row],[14 - Inst. Atuando no Local]]),0)</f>
        <v>0</v>
      </c>
      <c r="CP73" s="84" t="str">
        <f t="shared" si="53"/>
        <v/>
      </c>
      <c r="CQ73" s="84">
        <f>IFERROR(FIND("POLÍCIA CIVIL",consulta_completa__11[[#This Row],[14 - Inst. Atuando no Local]]),0)</f>
        <v>0</v>
      </c>
      <c r="CR73" s="84" t="str">
        <f t="shared" si="54"/>
        <v/>
      </c>
      <c r="CS73" s="84">
        <f>IFERROR(FIND("MARINHA DO BRASIL",consulta_completa__11[[#This Row],[14 - Inst. Atuando no Local]]),0)</f>
        <v>0</v>
      </c>
      <c r="CT73" s="84" t="str">
        <f t="shared" si="55"/>
        <v/>
      </c>
      <c r="CU73" s="84">
        <f>IFERROR(FIND("EMPRESA ESPECIALIZADA EM ATENDIMENTO",consulta_completa__11[[#This Row],[14 - Inst. Atuando no Local]]),0)</f>
        <v>0</v>
      </c>
      <c r="CV73" s="84" t="str">
        <f t="shared" si="56"/>
        <v/>
      </c>
      <c r="CW73" s="84">
        <f>IFERROR(FIND("IBAMA",consulta_completa__11[[#This Row],[14 - Inst. Atuando no Local]]),0)</f>
        <v>0</v>
      </c>
      <c r="CX73" s="84" t="str">
        <f t="shared" si="57"/>
        <v/>
      </c>
      <c r="CY73" s="84" t="str">
        <f>IF(consulta_completa__11[[#This Row],[14 - Inst. Atuando no Local]]="","X","")</f>
        <v/>
      </c>
      <c r="CZ73" s="84">
        <f>IFERROR(FIND("OUTRA (S)",consulta_completa__11[[#This Row],[14 - Inst. Atuando no Local]]),0)</f>
        <v>0</v>
      </c>
      <c r="DA73" s="84" t="str">
        <f t="shared" si="58"/>
        <v/>
      </c>
      <c r="DB73" s="35" t="str">
        <f t="shared" si="59"/>
        <v>Sim</v>
      </c>
      <c r="DC73" s="35" t="str">
        <f t="shared" si="60"/>
        <v>Não</v>
      </c>
      <c r="DD73" s="35" t="str">
        <f t="shared" si="61"/>
        <v>Sim</v>
      </c>
      <c r="DE73" s="87" t="str">
        <f t="shared" si="32"/>
        <v>Sem informação</v>
      </c>
    </row>
    <row r="74" spans="1:109">
      <c r="A74" s="14">
        <v>202512564851</v>
      </c>
      <c r="B74" s="1">
        <v>45682</v>
      </c>
      <c r="C74" t="s">
        <v>109</v>
      </c>
      <c r="D74" t="s">
        <v>161</v>
      </c>
      <c r="E74" t="s">
        <v>111</v>
      </c>
      <c r="F74" t="s">
        <v>112</v>
      </c>
      <c r="G74" t="s">
        <v>113</v>
      </c>
      <c r="H74" t="s">
        <v>114</v>
      </c>
      <c r="I74" t="s">
        <v>114</v>
      </c>
      <c r="J74" t="s">
        <v>975</v>
      </c>
      <c r="K74" t="s">
        <v>976</v>
      </c>
      <c r="L74" t="s">
        <v>648</v>
      </c>
      <c r="M74" t="s">
        <v>118</v>
      </c>
      <c r="N74" t="s">
        <v>119</v>
      </c>
      <c r="O74" t="s">
        <v>239</v>
      </c>
      <c r="P74" t="s">
        <v>229</v>
      </c>
      <c r="Q74" t="s">
        <v>143</v>
      </c>
      <c r="R74" t="s">
        <v>123</v>
      </c>
      <c r="S74" t="s">
        <v>124</v>
      </c>
      <c r="T74" t="s">
        <v>977</v>
      </c>
      <c r="U74" t="s">
        <v>978</v>
      </c>
      <c r="V74" t="s">
        <v>979</v>
      </c>
      <c r="Z74" t="s">
        <v>980</v>
      </c>
      <c r="AA74" t="s">
        <v>981</v>
      </c>
      <c r="AB74" t="s">
        <v>982</v>
      </c>
      <c r="AC74" t="s">
        <v>983</v>
      </c>
      <c r="AD74">
        <v>1</v>
      </c>
      <c r="AE74" t="s">
        <v>984</v>
      </c>
      <c r="AF74" t="s">
        <v>113</v>
      </c>
      <c r="AG74" t="s">
        <v>113</v>
      </c>
      <c r="AH74" t="s">
        <v>131</v>
      </c>
      <c r="AI74" t="s">
        <v>131</v>
      </c>
      <c r="AJ74" t="s">
        <v>132</v>
      </c>
      <c r="AK74" t="s">
        <v>113</v>
      </c>
      <c r="AL74" t="s">
        <v>985</v>
      </c>
      <c r="AM74" t="s">
        <v>986</v>
      </c>
      <c r="AN74" t="s">
        <v>987</v>
      </c>
      <c r="AO74" t="s">
        <v>988</v>
      </c>
      <c r="AP74">
        <v>21971328094</v>
      </c>
      <c r="AQ74" t="s">
        <v>989</v>
      </c>
      <c r="AR74" t="s">
        <v>113</v>
      </c>
      <c r="AS74" t="s">
        <v>113</v>
      </c>
      <c r="AT74" t="s">
        <v>113</v>
      </c>
      <c r="AU74" t="s">
        <v>113</v>
      </c>
      <c r="AW74" t="s">
        <v>113</v>
      </c>
      <c r="AX74" s="82">
        <f>IFERROR(FIND("Óbitos/feridos",consulta_completa__11[[#This Row],[13 - Ocorrências/Ambientes Atingidos]]),0)</f>
        <v>0</v>
      </c>
      <c r="AY74" s="83" t="str">
        <f t="shared" si="33"/>
        <v/>
      </c>
      <c r="AZ74" s="82">
        <f>IFERROR(FIND("População afetada/evacuada",consulta_completa__11[[#This Row],[13 - Ocorrências/Ambientes Atingidos]]),0)</f>
        <v>0</v>
      </c>
      <c r="BA74" s="82" t="str">
        <f t="shared" si="34"/>
        <v/>
      </c>
      <c r="BB74" s="82">
        <f>IFERROR(FIND("Suspensão de abastecimento de água",consulta_completa__11[[#This Row],[13 - Ocorrências/Ambientes Atingidos]]),0)</f>
        <v>0</v>
      </c>
      <c r="BC74" s="83" t="str">
        <f t="shared" si="62"/>
        <v/>
      </c>
      <c r="BD74" s="82">
        <f>IFERROR(FIND("Rio/córrego",consulta_completa__11[[#This Row],[13 - Ocorrências/Ambientes Atingidos]]),0)</f>
        <v>0</v>
      </c>
      <c r="BE74" s="83" t="str">
        <f t="shared" si="35"/>
        <v/>
      </c>
      <c r="BF74" s="82">
        <f>IFERROR(FIND("Lago",consulta_completa__11[[#This Row],[13 - Ocorrências/Ambientes Atingidos]]),0)</f>
        <v>0</v>
      </c>
      <c r="BG74" s="83" t="str">
        <f t="shared" si="36"/>
        <v/>
      </c>
      <c r="BH74" s="82">
        <f>IFERROR(FIND("Mar",consulta_completa__11[[#This Row],[13 - Ocorrências/Ambientes Atingidos]]),0)</f>
        <v>1</v>
      </c>
      <c r="BI74" s="83" t="str">
        <f t="shared" si="37"/>
        <v>X</v>
      </c>
      <c r="BJ74" s="82">
        <f>IFERROR(FIND("Praia",consulta_completa__11[[#This Row],[13 - Ocorrências/Ambientes Atingidos]]),0)</f>
        <v>0</v>
      </c>
      <c r="BK74" s="83" t="str">
        <f t="shared" si="38"/>
        <v/>
      </c>
      <c r="BL74" s="82">
        <f>IFERROR(FIND("Solo",consulta_completa__11[[#This Row],[13 - Ocorrências/Ambientes Atingidos]]),0)</f>
        <v>0</v>
      </c>
      <c r="BM74" s="83" t="str">
        <f t="shared" si="39"/>
        <v/>
      </c>
      <c r="BN74" s="82">
        <f>IFERROR(FIND("Águas subterrâneas",consulta_completa__11[[#This Row],[13 - Ocorrências/Ambientes Atingidos]]),0)</f>
        <v>0</v>
      </c>
      <c r="BO74" s="83" t="str">
        <f t="shared" si="40"/>
        <v/>
      </c>
      <c r="BP74" s="82">
        <f>IFERROR(FIND("Atmosfera",consulta_completa__11[[#This Row],[13 - Ocorrências/Ambientes Atingidos]]),0)</f>
        <v>0</v>
      </c>
      <c r="BQ74" s="83" t="str">
        <f t="shared" si="41"/>
        <v/>
      </c>
      <c r="BR74" s="82">
        <f>IFERROR(FIND("Flora",consulta_completa__11[[#This Row],[13 - Ocorrências/Ambientes Atingidos]]),0)</f>
        <v>0</v>
      </c>
      <c r="BS74" s="83" t="str">
        <f t="shared" si="42"/>
        <v/>
      </c>
      <c r="BT74" s="82">
        <f>IFERROR(FIND("Fauna",consulta_completa__11[[#This Row],[13 - Ocorrências/Ambientes Atingidos]]),0)</f>
        <v>0</v>
      </c>
      <c r="BU74" s="83" t="str">
        <f t="shared" si="43"/>
        <v/>
      </c>
      <c r="BV74" s="82">
        <f>IFERROR(FIND("UC federal",consulta_completa__11[[#This Row],[13 - Ocorrências/Ambientes Atingidos]]),0)</f>
        <v>0</v>
      </c>
      <c r="BW74" s="83" t="str">
        <f t="shared" si="44"/>
        <v/>
      </c>
      <c r="BX74" s="82">
        <f>IFERROR(FIND("UC estadual/municipal",consulta_completa__11[[#This Row],[13 - Ocorrências/Ambientes Atingidos]]),0)</f>
        <v>0</v>
      </c>
      <c r="BY74" s="83" t="str">
        <f t="shared" si="45"/>
        <v/>
      </c>
      <c r="BZ74" s="82">
        <f>IFERROR(FIND("Outro(s)",consulta_completa__11[[#This Row],[13 - Ocorrências/Ambientes Atingidos]]),0)</f>
        <v>0</v>
      </c>
      <c r="CA74" s="83" t="str">
        <f t="shared" si="46"/>
        <v/>
      </c>
      <c r="CB74" s="82">
        <f>IFERROR(FIND("Sem dano",consulta_completa__11[[#This Row],[13 - Ocorrências/Ambientes Atingidos]]),0)</f>
        <v>0</v>
      </c>
      <c r="CC74" s="83" t="str">
        <f t="shared" si="47"/>
        <v/>
      </c>
      <c r="CD74" s="82" t="str">
        <f>IF(consulta_completa__11[[#This Row],[13 - Ocorrências/Ambientes Atingidos]]="","X","")</f>
        <v/>
      </c>
      <c r="CE74" s="84">
        <f>IFERROR(FIND("IBAMA",consulta_completa__11[[#This Row],[14 - Inst. Atuando no Local]]),0)</f>
        <v>0</v>
      </c>
      <c r="CF74" s="84" t="str">
        <f t="shared" si="48"/>
        <v/>
      </c>
      <c r="CG74" s="84">
        <f>IFERROR(FIND("OEMA",consulta_completa__11[[#This Row],[14 - Inst. Atuando no Local]]),0)</f>
        <v>0</v>
      </c>
      <c r="CH74" s="84" t="str">
        <f t="shared" si="49"/>
        <v/>
      </c>
      <c r="CI74" s="84">
        <f>IFERROR(FIND("DEFESA CIVIL",consulta_completa__11[[#This Row],[14 - Inst. Atuando no Local]]),0)</f>
        <v>0</v>
      </c>
      <c r="CJ74" s="84" t="str">
        <f t="shared" si="50"/>
        <v/>
      </c>
      <c r="CK74" s="84">
        <f>IFERROR(FIND("CORPO DE BOMBEIROS",consulta_completa__11[[#This Row],[14 - Inst. Atuando no Local]]),0)</f>
        <v>0</v>
      </c>
      <c r="CL74" s="84" t="str">
        <f t="shared" si="51"/>
        <v/>
      </c>
      <c r="CM74" s="84">
        <f>IFERROR(FIND("POLÍCIA RODOVIÁRIA",consulta_completa__11[[#This Row],[14 - Inst. Atuando no Local]]),0)</f>
        <v>0</v>
      </c>
      <c r="CN74" s="84" t="str">
        <f t="shared" si="52"/>
        <v/>
      </c>
      <c r="CO74" s="84">
        <f>IFERROR(FIND("POLÍCIA MILITAR",consulta_completa__11[[#This Row],[14 - Inst. Atuando no Local]]),0)</f>
        <v>0</v>
      </c>
      <c r="CP74" s="84" t="str">
        <f t="shared" si="53"/>
        <v/>
      </c>
      <c r="CQ74" s="84">
        <f>IFERROR(FIND("POLÍCIA CIVIL",consulta_completa__11[[#This Row],[14 - Inst. Atuando no Local]]),0)</f>
        <v>0</v>
      </c>
      <c r="CR74" s="84" t="str">
        <f t="shared" si="54"/>
        <v/>
      </c>
      <c r="CS74" s="84">
        <f>IFERROR(FIND("MARINHA DO BRASIL",consulta_completa__11[[#This Row],[14 - Inst. Atuando no Local]]),0)</f>
        <v>0</v>
      </c>
      <c r="CT74" s="84" t="str">
        <f t="shared" si="55"/>
        <v/>
      </c>
      <c r="CU74" s="84">
        <f>IFERROR(FIND("EMPRESA ESPECIALIZADA EM ATENDIMENTO",consulta_completa__11[[#This Row],[14 - Inst. Atuando no Local]]),0)</f>
        <v>0</v>
      </c>
      <c r="CV74" s="84" t="str">
        <f t="shared" si="56"/>
        <v/>
      </c>
      <c r="CW74" s="84">
        <f>IFERROR(FIND("IBAMA",consulta_completa__11[[#This Row],[14 - Inst. Atuando no Local]]),0)</f>
        <v>0</v>
      </c>
      <c r="CX74" s="84" t="str">
        <f t="shared" si="57"/>
        <v/>
      </c>
      <c r="CY74" s="84" t="str">
        <f>IF(consulta_completa__11[[#This Row],[14 - Inst. Atuando no Local]]="","X","")</f>
        <v/>
      </c>
      <c r="CZ74" s="84">
        <f>IFERROR(FIND("OUTRA (S)",consulta_completa__11[[#This Row],[14 - Inst. Atuando no Local]]),0)</f>
        <v>0</v>
      </c>
      <c r="DA74" s="84" t="str">
        <f t="shared" si="58"/>
        <v/>
      </c>
      <c r="DB74" s="35" t="str">
        <f t="shared" si="59"/>
        <v>Sim</v>
      </c>
      <c r="DC74" s="35" t="str">
        <f t="shared" si="60"/>
        <v>Não</v>
      </c>
      <c r="DD74" s="35" t="str">
        <f t="shared" si="61"/>
        <v>Sim</v>
      </c>
      <c r="DE74" s="87" t="str">
        <f t="shared" si="32"/>
        <v>Federal</v>
      </c>
    </row>
    <row r="75" spans="1:109">
      <c r="A75" s="14">
        <v>202512746851</v>
      </c>
      <c r="B75" s="1">
        <v>45683</v>
      </c>
      <c r="C75" t="s">
        <v>373</v>
      </c>
      <c r="D75" t="s">
        <v>374</v>
      </c>
      <c r="E75" t="s">
        <v>139</v>
      </c>
      <c r="F75" t="s">
        <v>139</v>
      </c>
      <c r="G75" t="s">
        <v>696</v>
      </c>
      <c r="H75" t="s">
        <v>990</v>
      </c>
      <c r="I75" t="s">
        <v>117</v>
      </c>
      <c r="J75" t="s">
        <v>113</v>
      </c>
      <c r="K75" t="s">
        <v>114</v>
      </c>
      <c r="L75" t="s">
        <v>114</v>
      </c>
      <c r="M75" t="s">
        <v>140</v>
      </c>
      <c r="N75" t="s">
        <v>113</v>
      </c>
      <c r="O75" t="s">
        <v>239</v>
      </c>
      <c r="P75" t="s">
        <v>272</v>
      </c>
      <c r="Q75" t="s">
        <v>230</v>
      </c>
      <c r="R75" t="s">
        <v>123</v>
      </c>
      <c r="S75" t="s">
        <v>113</v>
      </c>
      <c r="T75" t="s">
        <v>991</v>
      </c>
      <c r="U75" t="s">
        <v>992</v>
      </c>
      <c r="V75" t="s">
        <v>113</v>
      </c>
      <c r="W75" t="b">
        <v>1</v>
      </c>
      <c r="Z75" t="s">
        <v>113</v>
      </c>
      <c r="AA75" t="s">
        <v>993</v>
      </c>
      <c r="AB75" t="s">
        <v>380</v>
      </c>
      <c r="AC75" t="s">
        <v>381</v>
      </c>
      <c r="AD75">
        <v>2</v>
      </c>
      <c r="AE75" t="s">
        <v>113</v>
      </c>
      <c r="AF75" t="s">
        <v>113</v>
      </c>
      <c r="AG75" t="s">
        <v>113</v>
      </c>
      <c r="AH75" t="s">
        <v>131</v>
      </c>
      <c r="AI75" t="s">
        <v>132</v>
      </c>
      <c r="AJ75" t="s">
        <v>131</v>
      </c>
      <c r="AK75" t="s">
        <v>994</v>
      </c>
      <c r="AL75" t="s">
        <v>995</v>
      </c>
      <c r="AM75" t="s">
        <v>387</v>
      </c>
      <c r="AN75" t="s">
        <v>380</v>
      </c>
      <c r="AO75" t="s">
        <v>996</v>
      </c>
      <c r="AP75">
        <v>82998006713</v>
      </c>
      <c r="AQ75" t="s">
        <v>389</v>
      </c>
      <c r="AR75" t="s">
        <v>113</v>
      </c>
      <c r="AS75" t="s">
        <v>113</v>
      </c>
      <c r="AT75" t="s">
        <v>113</v>
      </c>
      <c r="AU75" t="s">
        <v>113</v>
      </c>
      <c r="AW75" t="s">
        <v>113</v>
      </c>
      <c r="AX75" s="82">
        <f>IFERROR(FIND("Óbitos/feridos",consulta_completa__11[[#This Row],[13 - Ocorrências/Ambientes Atingidos]]),0)</f>
        <v>0</v>
      </c>
      <c r="AY75" s="83" t="str">
        <f t="shared" si="33"/>
        <v/>
      </c>
      <c r="AZ75" s="82">
        <f>IFERROR(FIND("População afetada/evacuada",consulta_completa__11[[#This Row],[13 - Ocorrências/Ambientes Atingidos]]),0)</f>
        <v>0</v>
      </c>
      <c r="BA75" s="82" t="str">
        <f t="shared" si="34"/>
        <v/>
      </c>
      <c r="BB75" s="82">
        <f>IFERROR(FIND("Suspensão de abastecimento de água",consulta_completa__11[[#This Row],[13 - Ocorrências/Ambientes Atingidos]]),0)</f>
        <v>0</v>
      </c>
      <c r="BC75" s="83" t="str">
        <f t="shared" si="62"/>
        <v/>
      </c>
      <c r="BD75" s="82">
        <f>IFERROR(FIND("Rio/córrego",consulta_completa__11[[#This Row],[13 - Ocorrências/Ambientes Atingidos]]),0)</f>
        <v>0</v>
      </c>
      <c r="BE75" s="83" t="str">
        <f t="shared" si="35"/>
        <v/>
      </c>
      <c r="BF75" s="82">
        <f>IFERROR(FIND("Lago",consulta_completa__11[[#This Row],[13 - Ocorrências/Ambientes Atingidos]]),0)</f>
        <v>0</v>
      </c>
      <c r="BG75" s="83" t="str">
        <f t="shared" si="36"/>
        <v/>
      </c>
      <c r="BH75" s="82">
        <f>IFERROR(FIND("Mar",consulta_completa__11[[#This Row],[13 - Ocorrências/Ambientes Atingidos]]),0)</f>
        <v>0</v>
      </c>
      <c r="BI75" s="83" t="str">
        <f t="shared" si="37"/>
        <v/>
      </c>
      <c r="BJ75" s="82">
        <f>IFERROR(FIND("Praia",consulta_completa__11[[#This Row],[13 - Ocorrências/Ambientes Atingidos]]),0)</f>
        <v>0</v>
      </c>
      <c r="BK75" s="83" t="str">
        <f t="shared" si="38"/>
        <v/>
      </c>
      <c r="BL75" s="82">
        <f>IFERROR(FIND("Solo",consulta_completa__11[[#This Row],[13 - Ocorrências/Ambientes Atingidos]]),0)</f>
        <v>1</v>
      </c>
      <c r="BM75" s="83" t="str">
        <f t="shared" si="39"/>
        <v>X</v>
      </c>
      <c r="BN75" s="82">
        <f>IFERROR(FIND("Águas subterrâneas",consulta_completa__11[[#This Row],[13 - Ocorrências/Ambientes Atingidos]]),0)</f>
        <v>0</v>
      </c>
      <c r="BO75" s="83" t="str">
        <f t="shared" si="40"/>
        <v/>
      </c>
      <c r="BP75" s="82">
        <f>IFERROR(FIND("Atmosfera",consulta_completa__11[[#This Row],[13 - Ocorrências/Ambientes Atingidos]]),0)</f>
        <v>0</v>
      </c>
      <c r="BQ75" s="83" t="str">
        <f t="shared" si="41"/>
        <v/>
      </c>
      <c r="BR75" s="82">
        <f>IFERROR(FIND("Flora",consulta_completa__11[[#This Row],[13 - Ocorrências/Ambientes Atingidos]]),0)</f>
        <v>0</v>
      </c>
      <c r="BS75" s="83" t="str">
        <f t="shared" si="42"/>
        <v/>
      </c>
      <c r="BT75" s="82">
        <f>IFERROR(FIND("Fauna",consulta_completa__11[[#This Row],[13 - Ocorrências/Ambientes Atingidos]]),0)</f>
        <v>0</v>
      </c>
      <c r="BU75" s="83" t="str">
        <f t="shared" si="43"/>
        <v/>
      </c>
      <c r="BV75" s="82">
        <f>IFERROR(FIND("UC federal",consulta_completa__11[[#This Row],[13 - Ocorrências/Ambientes Atingidos]]),0)</f>
        <v>0</v>
      </c>
      <c r="BW75" s="83" t="str">
        <f t="shared" si="44"/>
        <v/>
      </c>
      <c r="BX75" s="82">
        <f>IFERROR(FIND("UC estadual/municipal",consulta_completa__11[[#This Row],[13 - Ocorrências/Ambientes Atingidos]]),0)</f>
        <v>0</v>
      </c>
      <c r="BY75" s="83" t="str">
        <f t="shared" si="45"/>
        <v/>
      </c>
      <c r="BZ75" s="82">
        <f>IFERROR(FIND("Outro(s)",consulta_completa__11[[#This Row],[13 - Ocorrências/Ambientes Atingidos]]),0)</f>
        <v>0</v>
      </c>
      <c r="CA75" s="83" t="str">
        <f t="shared" si="46"/>
        <v/>
      </c>
      <c r="CB75" s="82">
        <f>IFERROR(FIND("Sem dano",consulta_completa__11[[#This Row],[13 - Ocorrências/Ambientes Atingidos]]),0)</f>
        <v>0</v>
      </c>
      <c r="CC75" s="83" t="str">
        <f t="shared" si="47"/>
        <v/>
      </c>
      <c r="CD75" s="82" t="str">
        <f>IF(consulta_completa__11[[#This Row],[13 - Ocorrências/Ambientes Atingidos]]="","X","")</f>
        <v/>
      </c>
      <c r="CE75" s="84">
        <f>IFERROR(FIND("IBAMA",consulta_completa__11[[#This Row],[14 - Inst. Atuando no Local]]),0)</f>
        <v>0</v>
      </c>
      <c r="CF75" s="84" t="str">
        <f t="shared" si="48"/>
        <v/>
      </c>
      <c r="CG75" s="84">
        <f>IFERROR(FIND("OEMA",consulta_completa__11[[#This Row],[14 - Inst. Atuando no Local]]),0)</f>
        <v>0</v>
      </c>
      <c r="CH75" s="84" t="str">
        <f t="shared" si="49"/>
        <v/>
      </c>
      <c r="CI75" s="84">
        <f>IFERROR(FIND("DEFESA CIVIL",consulta_completa__11[[#This Row],[14 - Inst. Atuando no Local]]),0)</f>
        <v>0</v>
      </c>
      <c r="CJ75" s="84" t="str">
        <f t="shared" si="50"/>
        <v/>
      </c>
      <c r="CK75" s="84">
        <f>IFERROR(FIND("CORPO DE BOMBEIROS",consulta_completa__11[[#This Row],[14 - Inst. Atuando no Local]]),0)</f>
        <v>0</v>
      </c>
      <c r="CL75" s="84" t="str">
        <f t="shared" si="51"/>
        <v/>
      </c>
      <c r="CM75" s="84">
        <f>IFERROR(FIND("POLÍCIA RODOVIÁRIA",consulta_completa__11[[#This Row],[14 - Inst. Atuando no Local]]),0)</f>
        <v>0</v>
      </c>
      <c r="CN75" s="84" t="str">
        <f t="shared" si="52"/>
        <v/>
      </c>
      <c r="CO75" s="84">
        <f>IFERROR(FIND("POLÍCIA MILITAR",consulta_completa__11[[#This Row],[14 - Inst. Atuando no Local]]),0)</f>
        <v>0</v>
      </c>
      <c r="CP75" s="84" t="str">
        <f t="shared" si="53"/>
        <v/>
      </c>
      <c r="CQ75" s="84">
        <f>IFERROR(FIND("POLÍCIA CIVIL",consulta_completa__11[[#This Row],[14 - Inst. Atuando no Local]]),0)</f>
        <v>0</v>
      </c>
      <c r="CR75" s="84" t="str">
        <f t="shared" si="54"/>
        <v/>
      </c>
      <c r="CS75" s="84">
        <f>IFERROR(FIND("MARINHA DO BRASIL",consulta_completa__11[[#This Row],[14 - Inst. Atuando no Local]]),0)</f>
        <v>0</v>
      </c>
      <c r="CT75" s="84" t="str">
        <f t="shared" si="55"/>
        <v/>
      </c>
      <c r="CU75" s="84">
        <f>IFERROR(FIND("EMPRESA ESPECIALIZADA EM ATENDIMENTO",consulta_completa__11[[#This Row],[14 - Inst. Atuando no Local]]),0)</f>
        <v>0</v>
      </c>
      <c r="CV75" s="84" t="str">
        <f t="shared" si="56"/>
        <v/>
      </c>
      <c r="CW75" s="84">
        <f>IFERROR(FIND("IBAMA",consulta_completa__11[[#This Row],[14 - Inst. Atuando no Local]]),0)</f>
        <v>0</v>
      </c>
      <c r="CX75" s="84" t="str">
        <f t="shared" si="57"/>
        <v/>
      </c>
      <c r="CY75" s="84" t="str">
        <f>IF(consulta_completa__11[[#This Row],[14 - Inst. Atuando no Local]]="","X","")</f>
        <v>X</v>
      </c>
      <c r="CZ75" s="84">
        <f>IFERROR(FIND("OUTRA (S)",consulta_completa__11[[#This Row],[14 - Inst. Atuando no Local]]),0)</f>
        <v>0</v>
      </c>
      <c r="DA75" s="84" t="str">
        <f t="shared" si="58"/>
        <v/>
      </c>
      <c r="DB75" s="35" t="str">
        <f t="shared" si="59"/>
        <v>Sim</v>
      </c>
      <c r="DC75" s="35" t="str">
        <f t="shared" si="60"/>
        <v>Não</v>
      </c>
      <c r="DD75" s="35" t="str">
        <f t="shared" si="61"/>
        <v>Sim</v>
      </c>
      <c r="DE75" s="87" t="str">
        <f t="shared" si="32"/>
        <v>Estadual</v>
      </c>
    </row>
    <row r="76" spans="1:109">
      <c r="A76" s="14">
        <v>202512828827</v>
      </c>
      <c r="B76" s="1">
        <v>45683</v>
      </c>
      <c r="C76" t="s">
        <v>997</v>
      </c>
      <c r="D76" t="s">
        <v>998</v>
      </c>
      <c r="E76" t="s">
        <v>286</v>
      </c>
      <c r="F76" t="s">
        <v>112</v>
      </c>
      <c r="G76" t="s">
        <v>113</v>
      </c>
      <c r="H76" t="s">
        <v>114</v>
      </c>
      <c r="I76" t="s">
        <v>114</v>
      </c>
      <c r="J76" t="s">
        <v>113</v>
      </c>
      <c r="K76" t="s">
        <v>114</v>
      </c>
      <c r="L76" t="s">
        <v>114</v>
      </c>
      <c r="M76" t="s">
        <v>139</v>
      </c>
      <c r="N76" t="s">
        <v>999</v>
      </c>
      <c r="O76" t="s">
        <v>120</v>
      </c>
      <c r="P76" t="s">
        <v>272</v>
      </c>
      <c r="Q76" t="s">
        <v>143</v>
      </c>
      <c r="R76" t="s">
        <v>123</v>
      </c>
      <c r="S76" t="s">
        <v>113</v>
      </c>
      <c r="T76" t="s">
        <v>1000</v>
      </c>
      <c r="U76" t="s">
        <v>1001</v>
      </c>
      <c r="V76" t="s">
        <v>1002</v>
      </c>
      <c r="W76" t="b">
        <v>1</v>
      </c>
      <c r="Z76" t="s">
        <v>1003</v>
      </c>
      <c r="AA76" t="s">
        <v>1004</v>
      </c>
      <c r="AB76" t="s">
        <v>1005</v>
      </c>
      <c r="AC76" t="s">
        <v>1006</v>
      </c>
      <c r="AD76">
        <v>0</v>
      </c>
      <c r="AE76" t="s">
        <v>1007</v>
      </c>
      <c r="AF76" t="s">
        <v>113</v>
      </c>
      <c r="AG76" t="s">
        <v>113</v>
      </c>
      <c r="AH76" t="s">
        <v>194</v>
      </c>
      <c r="AI76" t="s">
        <v>132</v>
      </c>
      <c r="AJ76" t="s">
        <v>131</v>
      </c>
      <c r="AK76" t="s">
        <v>1008</v>
      </c>
      <c r="AL76" t="s">
        <v>1009</v>
      </c>
      <c r="AM76" t="s">
        <v>1010</v>
      </c>
      <c r="AN76" t="s">
        <v>1011</v>
      </c>
      <c r="AO76" t="s">
        <v>1012</v>
      </c>
      <c r="AP76">
        <v>6239468113</v>
      </c>
      <c r="AQ76" t="s">
        <v>1013</v>
      </c>
      <c r="AR76" t="s">
        <v>113</v>
      </c>
      <c r="AS76" t="s">
        <v>113</v>
      </c>
      <c r="AT76" t="s">
        <v>113</v>
      </c>
      <c r="AU76" t="s">
        <v>113</v>
      </c>
      <c r="AW76" t="s">
        <v>113</v>
      </c>
      <c r="AX76" s="82">
        <f>IFERROR(FIND("Óbitos/feridos",consulta_completa__11[[#This Row],[13 - Ocorrências/Ambientes Atingidos]]),0)</f>
        <v>0</v>
      </c>
      <c r="AY76" s="83" t="str">
        <f t="shared" si="33"/>
        <v/>
      </c>
      <c r="AZ76" s="82">
        <f>IFERROR(FIND("População afetada/evacuada",consulta_completa__11[[#This Row],[13 - Ocorrências/Ambientes Atingidos]]),0)</f>
        <v>0</v>
      </c>
      <c r="BA76" s="82" t="str">
        <f t="shared" si="34"/>
        <v/>
      </c>
      <c r="BB76" s="82">
        <f>IFERROR(FIND("Suspensão de abastecimento de água",consulta_completa__11[[#This Row],[13 - Ocorrências/Ambientes Atingidos]]),0)</f>
        <v>0</v>
      </c>
      <c r="BC76" s="83" t="str">
        <f t="shared" si="62"/>
        <v/>
      </c>
      <c r="BD76" s="82">
        <f>IFERROR(FIND("Rio/córrego",consulta_completa__11[[#This Row],[13 - Ocorrências/Ambientes Atingidos]]),0)</f>
        <v>0</v>
      </c>
      <c r="BE76" s="83" t="str">
        <f t="shared" si="35"/>
        <v/>
      </c>
      <c r="BF76" s="82">
        <f>IFERROR(FIND("Lago",consulta_completa__11[[#This Row],[13 - Ocorrências/Ambientes Atingidos]]),0)</f>
        <v>0</v>
      </c>
      <c r="BG76" s="83" t="str">
        <f t="shared" si="36"/>
        <v/>
      </c>
      <c r="BH76" s="82">
        <f>IFERROR(FIND("Mar",consulta_completa__11[[#This Row],[13 - Ocorrências/Ambientes Atingidos]]),0)</f>
        <v>0</v>
      </c>
      <c r="BI76" s="83" t="str">
        <f t="shared" si="37"/>
        <v/>
      </c>
      <c r="BJ76" s="82">
        <f>IFERROR(FIND("Praia",consulta_completa__11[[#This Row],[13 - Ocorrências/Ambientes Atingidos]]),0)</f>
        <v>0</v>
      </c>
      <c r="BK76" s="83" t="str">
        <f t="shared" si="38"/>
        <v/>
      </c>
      <c r="BL76" s="82">
        <f>IFERROR(FIND("Solo",consulta_completa__11[[#This Row],[13 - Ocorrências/Ambientes Atingidos]]),0)</f>
        <v>0</v>
      </c>
      <c r="BM76" s="83" t="str">
        <f t="shared" si="39"/>
        <v/>
      </c>
      <c r="BN76" s="82">
        <f>IFERROR(FIND("Águas subterrâneas",consulta_completa__11[[#This Row],[13 - Ocorrências/Ambientes Atingidos]]),0)</f>
        <v>0</v>
      </c>
      <c r="BO76" s="83" t="str">
        <f t="shared" si="40"/>
        <v/>
      </c>
      <c r="BP76" s="82">
        <f>IFERROR(FIND("Atmosfera",consulta_completa__11[[#This Row],[13 - Ocorrências/Ambientes Atingidos]]),0)</f>
        <v>0</v>
      </c>
      <c r="BQ76" s="83" t="str">
        <f t="shared" si="41"/>
        <v/>
      </c>
      <c r="BR76" s="82">
        <f>IFERROR(FIND("Flora",consulta_completa__11[[#This Row],[13 - Ocorrências/Ambientes Atingidos]]),0)</f>
        <v>0</v>
      </c>
      <c r="BS76" s="83" t="str">
        <f t="shared" si="42"/>
        <v/>
      </c>
      <c r="BT76" s="82">
        <f>IFERROR(FIND("Fauna",consulta_completa__11[[#This Row],[13 - Ocorrências/Ambientes Atingidos]]),0)</f>
        <v>0</v>
      </c>
      <c r="BU76" s="83" t="str">
        <f t="shared" si="43"/>
        <v/>
      </c>
      <c r="BV76" s="82">
        <f>IFERROR(FIND("UC federal",consulta_completa__11[[#This Row],[13 - Ocorrências/Ambientes Atingidos]]),0)</f>
        <v>0</v>
      </c>
      <c r="BW76" s="83" t="str">
        <f t="shared" si="44"/>
        <v/>
      </c>
      <c r="BX76" s="82">
        <f>IFERROR(FIND("UC estadual/municipal",consulta_completa__11[[#This Row],[13 - Ocorrências/Ambientes Atingidos]]),0)</f>
        <v>0</v>
      </c>
      <c r="BY76" s="83" t="str">
        <f t="shared" si="45"/>
        <v/>
      </c>
      <c r="BZ76" s="82">
        <f>IFERROR(FIND("Outro(s)",consulta_completa__11[[#This Row],[13 - Ocorrências/Ambientes Atingidos]]),0)</f>
        <v>1</v>
      </c>
      <c r="CA76" s="83" t="str">
        <f t="shared" si="46"/>
        <v>X</v>
      </c>
      <c r="CB76" s="82">
        <f>IFERROR(FIND("Sem dano",consulta_completa__11[[#This Row],[13 - Ocorrências/Ambientes Atingidos]]),0)</f>
        <v>0</v>
      </c>
      <c r="CC76" s="83" t="str">
        <f t="shared" si="47"/>
        <v/>
      </c>
      <c r="CD76" s="82" t="str">
        <f>IF(consulta_completa__11[[#This Row],[13 - Ocorrências/Ambientes Atingidos]]="","X","")</f>
        <v/>
      </c>
      <c r="CE76" s="84">
        <f>IFERROR(FIND("IBAMA",consulta_completa__11[[#This Row],[14 - Inst. Atuando no Local]]),0)</f>
        <v>51</v>
      </c>
      <c r="CF76" s="84" t="str">
        <f t="shared" si="48"/>
        <v>X</v>
      </c>
      <c r="CG76" s="84">
        <f>IFERROR(FIND("OEMA",consulta_completa__11[[#This Row],[14 - Inst. Atuando no Local]]),0)</f>
        <v>0</v>
      </c>
      <c r="CH76" s="84" t="str">
        <f t="shared" si="49"/>
        <v/>
      </c>
      <c r="CI76" s="84">
        <f>IFERROR(FIND("DEFESA CIVIL",consulta_completa__11[[#This Row],[14 - Inst. Atuando no Local]]),0)</f>
        <v>0</v>
      </c>
      <c r="CJ76" s="84" t="str">
        <f t="shared" si="50"/>
        <v/>
      </c>
      <c r="CK76" s="84">
        <f>IFERROR(FIND("CORPO DE BOMBEIROS",consulta_completa__11[[#This Row],[14 - Inst. Atuando no Local]]),0)</f>
        <v>0</v>
      </c>
      <c r="CL76" s="84" t="str">
        <f t="shared" si="51"/>
        <v/>
      </c>
      <c r="CM76" s="84">
        <f>IFERROR(FIND("POLÍCIA RODOVIÁRIA",consulta_completa__11[[#This Row],[14 - Inst. Atuando no Local]]),0)</f>
        <v>0</v>
      </c>
      <c r="CN76" s="84" t="str">
        <f t="shared" si="52"/>
        <v/>
      </c>
      <c r="CO76" s="84">
        <f>IFERROR(FIND("POLÍCIA MILITAR",consulta_completa__11[[#This Row],[14 - Inst. Atuando no Local]]),0)</f>
        <v>0</v>
      </c>
      <c r="CP76" s="84" t="str">
        <f t="shared" si="53"/>
        <v/>
      </c>
      <c r="CQ76" s="84">
        <f>IFERROR(FIND("POLÍCIA CIVIL",consulta_completa__11[[#This Row],[14 - Inst. Atuando no Local]]),0)</f>
        <v>0</v>
      </c>
      <c r="CR76" s="84" t="str">
        <f t="shared" si="54"/>
        <v/>
      </c>
      <c r="CS76" s="84">
        <f>IFERROR(FIND("MARINHA DO BRASIL",consulta_completa__11[[#This Row],[14 - Inst. Atuando no Local]]),0)</f>
        <v>0</v>
      </c>
      <c r="CT76" s="84" t="str">
        <f t="shared" si="55"/>
        <v/>
      </c>
      <c r="CU76" s="84">
        <f>IFERROR(FIND("EMPRESA ESPECIALIZADA EM ATENDIMENTO",consulta_completa__11[[#This Row],[14 - Inst. Atuando no Local]]),0)</f>
        <v>0</v>
      </c>
      <c r="CV76" s="84" t="str">
        <f t="shared" si="56"/>
        <v/>
      </c>
      <c r="CW76" s="84">
        <f>IFERROR(FIND("IBAMA",consulta_completa__11[[#This Row],[14 - Inst. Atuando no Local]]),0)</f>
        <v>51</v>
      </c>
      <c r="CX76" s="84" t="str">
        <f t="shared" si="57"/>
        <v>X</v>
      </c>
      <c r="CY76" s="84" t="str">
        <f>IF(consulta_completa__11[[#This Row],[14 - Inst. Atuando no Local]]="","X","")</f>
        <v/>
      </c>
      <c r="CZ76" s="84">
        <f>IFERROR(FIND("OUTRA (S)",consulta_completa__11[[#This Row],[14 - Inst. Atuando no Local]]),0)</f>
        <v>0</v>
      </c>
      <c r="DA76" s="84" t="str">
        <f t="shared" si="58"/>
        <v/>
      </c>
      <c r="DB76" s="35" t="str">
        <f t="shared" si="59"/>
        <v>Sim</v>
      </c>
      <c r="DC76" s="35" t="str">
        <f t="shared" si="60"/>
        <v>Não</v>
      </c>
      <c r="DD76" s="35" t="str">
        <f t="shared" si="61"/>
        <v>Sim</v>
      </c>
      <c r="DE76" s="87" t="str">
        <f t="shared" si="32"/>
        <v>Sem informação</v>
      </c>
    </row>
    <row r="77" spans="1:109">
      <c r="A77" s="14">
        <v>202512779234</v>
      </c>
      <c r="B77" s="1">
        <v>45684</v>
      </c>
      <c r="C77" t="s">
        <v>109</v>
      </c>
      <c r="D77" t="s">
        <v>212</v>
      </c>
      <c r="E77" t="s">
        <v>452</v>
      </c>
      <c r="F77" t="s">
        <v>112</v>
      </c>
      <c r="G77" t="s">
        <v>113</v>
      </c>
      <c r="H77" t="s">
        <v>114</v>
      </c>
      <c r="I77" t="s">
        <v>114</v>
      </c>
      <c r="J77" t="s">
        <v>391</v>
      </c>
      <c r="K77" t="s">
        <v>1014</v>
      </c>
      <c r="L77" t="s">
        <v>117</v>
      </c>
      <c r="M77" t="s">
        <v>118</v>
      </c>
      <c r="N77" t="s">
        <v>119</v>
      </c>
      <c r="O77" t="s">
        <v>228</v>
      </c>
      <c r="P77" t="s">
        <v>299</v>
      </c>
      <c r="Q77" t="s">
        <v>143</v>
      </c>
      <c r="R77" t="s">
        <v>123</v>
      </c>
      <c r="S77" t="s">
        <v>124</v>
      </c>
      <c r="T77" t="s">
        <v>1015</v>
      </c>
      <c r="U77" t="s">
        <v>1016</v>
      </c>
      <c r="V77" t="s">
        <v>1017</v>
      </c>
      <c r="Z77" t="s">
        <v>1018</v>
      </c>
      <c r="AA77" t="s">
        <v>398</v>
      </c>
      <c r="AB77" t="s">
        <v>135</v>
      </c>
      <c r="AC77" t="s">
        <v>130</v>
      </c>
      <c r="AD77">
        <v>1</v>
      </c>
      <c r="AE77" t="s">
        <v>135</v>
      </c>
      <c r="AF77" t="s">
        <v>113</v>
      </c>
      <c r="AG77" t="s">
        <v>113</v>
      </c>
      <c r="AH77" t="s">
        <v>131</v>
      </c>
      <c r="AI77" t="s">
        <v>132</v>
      </c>
      <c r="AJ77" t="s">
        <v>131</v>
      </c>
      <c r="AK77" t="s">
        <v>1019</v>
      </c>
      <c r="AL77" t="s">
        <v>1020</v>
      </c>
      <c r="AM77" t="s">
        <v>135</v>
      </c>
      <c r="AN77" t="s">
        <v>113</v>
      </c>
      <c r="AO77" t="s">
        <v>113</v>
      </c>
      <c r="AQ77" t="s">
        <v>136</v>
      </c>
      <c r="AR77" t="s">
        <v>113</v>
      </c>
      <c r="AS77" t="s">
        <v>113</v>
      </c>
      <c r="AT77" t="s">
        <v>113</v>
      </c>
      <c r="AU77" t="s">
        <v>113</v>
      </c>
      <c r="AW77" t="s">
        <v>113</v>
      </c>
      <c r="AX77" s="82">
        <f>IFERROR(FIND("Óbitos/feridos",consulta_completa__11[[#This Row],[13 - Ocorrências/Ambientes Atingidos]]),0)</f>
        <v>0</v>
      </c>
      <c r="AY77" s="83" t="str">
        <f t="shared" si="33"/>
        <v/>
      </c>
      <c r="AZ77" s="82">
        <f>IFERROR(FIND("População afetada/evacuada",consulta_completa__11[[#This Row],[13 - Ocorrências/Ambientes Atingidos]]),0)</f>
        <v>0</v>
      </c>
      <c r="BA77" s="82" t="str">
        <f t="shared" si="34"/>
        <v/>
      </c>
      <c r="BB77" s="82">
        <f>IFERROR(FIND("Suspensão de abastecimento de água",consulta_completa__11[[#This Row],[13 - Ocorrências/Ambientes Atingidos]]),0)</f>
        <v>0</v>
      </c>
      <c r="BC77" s="83" t="str">
        <f t="shared" si="62"/>
        <v/>
      </c>
      <c r="BD77" s="82">
        <f>IFERROR(FIND("Rio/córrego",consulta_completa__11[[#This Row],[13 - Ocorrências/Ambientes Atingidos]]),0)</f>
        <v>0</v>
      </c>
      <c r="BE77" s="83" t="str">
        <f t="shared" si="35"/>
        <v/>
      </c>
      <c r="BF77" s="82">
        <f>IFERROR(FIND("Lago",consulta_completa__11[[#This Row],[13 - Ocorrências/Ambientes Atingidos]]),0)</f>
        <v>0</v>
      </c>
      <c r="BG77" s="83" t="str">
        <f t="shared" si="36"/>
        <v/>
      </c>
      <c r="BH77" s="82">
        <f>IFERROR(FIND("Mar",consulta_completa__11[[#This Row],[13 - Ocorrências/Ambientes Atingidos]]),0)</f>
        <v>1</v>
      </c>
      <c r="BI77" s="83" t="str">
        <f t="shared" si="37"/>
        <v>X</v>
      </c>
      <c r="BJ77" s="82">
        <f>IFERROR(FIND("Praia",consulta_completa__11[[#This Row],[13 - Ocorrências/Ambientes Atingidos]]),0)</f>
        <v>0</v>
      </c>
      <c r="BK77" s="83" t="str">
        <f t="shared" si="38"/>
        <v/>
      </c>
      <c r="BL77" s="82">
        <f>IFERROR(FIND("Solo",consulta_completa__11[[#This Row],[13 - Ocorrências/Ambientes Atingidos]]),0)</f>
        <v>0</v>
      </c>
      <c r="BM77" s="83" t="str">
        <f t="shared" si="39"/>
        <v/>
      </c>
      <c r="BN77" s="82">
        <f>IFERROR(FIND("Águas subterrâneas",consulta_completa__11[[#This Row],[13 - Ocorrências/Ambientes Atingidos]]),0)</f>
        <v>0</v>
      </c>
      <c r="BO77" s="83" t="str">
        <f t="shared" si="40"/>
        <v/>
      </c>
      <c r="BP77" s="82">
        <f>IFERROR(FIND("Atmosfera",consulta_completa__11[[#This Row],[13 - Ocorrências/Ambientes Atingidos]]),0)</f>
        <v>0</v>
      </c>
      <c r="BQ77" s="83" t="str">
        <f t="shared" si="41"/>
        <v/>
      </c>
      <c r="BR77" s="82">
        <f>IFERROR(FIND("Flora",consulta_completa__11[[#This Row],[13 - Ocorrências/Ambientes Atingidos]]),0)</f>
        <v>0</v>
      </c>
      <c r="BS77" s="83" t="str">
        <f t="shared" si="42"/>
        <v/>
      </c>
      <c r="BT77" s="82">
        <f>IFERROR(FIND("Fauna",consulta_completa__11[[#This Row],[13 - Ocorrências/Ambientes Atingidos]]),0)</f>
        <v>0</v>
      </c>
      <c r="BU77" s="83" t="str">
        <f t="shared" si="43"/>
        <v/>
      </c>
      <c r="BV77" s="82">
        <f>IFERROR(FIND("UC federal",consulta_completa__11[[#This Row],[13 - Ocorrências/Ambientes Atingidos]]),0)</f>
        <v>0</v>
      </c>
      <c r="BW77" s="83" t="str">
        <f t="shared" si="44"/>
        <v/>
      </c>
      <c r="BX77" s="82">
        <f>IFERROR(FIND("UC estadual/municipal",consulta_completa__11[[#This Row],[13 - Ocorrências/Ambientes Atingidos]]),0)</f>
        <v>0</v>
      </c>
      <c r="BY77" s="83" t="str">
        <f t="shared" si="45"/>
        <v/>
      </c>
      <c r="BZ77" s="82">
        <f>IFERROR(FIND("Outro(s)",consulta_completa__11[[#This Row],[13 - Ocorrências/Ambientes Atingidos]]),0)</f>
        <v>0</v>
      </c>
      <c r="CA77" s="83" t="str">
        <f t="shared" si="46"/>
        <v/>
      </c>
      <c r="CB77" s="82">
        <f>IFERROR(FIND("Sem dano",consulta_completa__11[[#This Row],[13 - Ocorrências/Ambientes Atingidos]]),0)</f>
        <v>0</v>
      </c>
      <c r="CC77" s="83" t="str">
        <f t="shared" si="47"/>
        <v/>
      </c>
      <c r="CD77" s="82" t="str">
        <f>IF(consulta_completa__11[[#This Row],[13 - Ocorrências/Ambientes Atingidos]]="","X","")</f>
        <v/>
      </c>
      <c r="CE77" s="84">
        <f>IFERROR(FIND("IBAMA",consulta_completa__11[[#This Row],[14 - Inst. Atuando no Local]]),0)</f>
        <v>0</v>
      </c>
      <c r="CF77" s="84" t="str">
        <f t="shared" si="48"/>
        <v/>
      </c>
      <c r="CG77" s="84">
        <f>IFERROR(FIND("OEMA",consulta_completa__11[[#This Row],[14 - Inst. Atuando no Local]]),0)</f>
        <v>0</v>
      </c>
      <c r="CH77" s="84" t="str">
        <f t="shared" si="49"/>
        <v/>
      </c>
      <c r="CI77" s="84">
        <f>IFERROR(FIND("DEFESA CIVIL",consulta_completa__11[[#This Row],[14 - Inst. Atuando no Local]]),0)</f>
        <v>0</v>
      </c>
      <c r="CJ77" s="84" t="str">
        <f t="shared" si="50"/>
        <v/>
      </c>
      <c r="CK77" s="84">
        <f>IFERROR(FIND("CORPO DE BOMBEIROS",consulta_completa__11[[#This Row],[14 - Inst. Atuando no Local]]),0)</f>
        <v>0</v>
      </c>
      <c r="CL77" s="84" t="str">
        <f t="shared" si="51"/>
        <v/>
      </c>
      <c r="CM77" s="84">
        <f>IFERROR(FIND("POLÍCIA RODOVIÁRIA",consulta_completa__11[[#This Row],[14 - Inst. Atuando no Local]]),0)</f>
        <v>0</v>
      </c>
      <c r="CN77" s="84" t="str">
        <f t="shared" si="52"/>
        <v/>
      </c>
      <c r="CO77" s="84">
        <f>IFERROR(FIND("POLÍCIA MILITAR",consulta_completa__11[[#This Row],[14 - Inst. Atuando no Local]]),0)</f>
        <v>0</v>
      </c>
      <c r="CP77" s="84" t="str">
        <f t="shared" si="53"/>
        <v/>
      </c>
      <c r="CQ77" s="84">
        <f>IFERROR(FIND("POLÍCIA CIVIL",consulta_completa__11[[#This Row],[14 - Inst. Atuando no Local]]),0)</f>
        <v>0</v>
      </c>
      <c r="CR77" s="84" t="str">
        <f t="shared" si="54"/>
        <v/>
      </c>
      <c r="CS77" s="84">
        <f>IFERROR(FIND("MARINHA DO BRASIL",consulta_completa__11[[#This Row],[14 - Inst. Atuando no Local]]),0)</f>
        <v>0</v>
      </c>
      <c r="CT77" s="84" t="str">
        <f t="shared" si="55"/>
        <v/>
      </c>
      <c r="CU77" s="84">
        <f>IFERROR(FIND("EMPRESA ESPECIALIZADA EM ATENDIMENTO",consulta_completa__11[[#This Row],[14 - Inst. Atuando no Local]]),0)</f>
        <v>0</v>
      </c>
      <c r="CV77" s="84" t="str">
        <f t="shared" si="56"/>
        <v/>
      </c>
      <c r="CW77" s="84">
        <f>IFERROR(FIND("IBAMA",consulta_completa__11[[#This Row],[14 - Inst. Atuando no Local]]),0)</f>
        <v>0</v>
      </c>
      <c r="CX77" s="84" t="str">
        <f t="shared" si="57"/>
        <v/>
      </c>
      <c r="CY77" s="84" t="str">
        <f>IF(consulta_completa__11[[#This Row],[14 - Inst. Atuando no Local]]="","X","")</f>
        <v/>
      </c>
      <c r="CZ77" s="84">
        <f>IFERROR(FIND("OUTRA (S)",consulta_completa__11[[#This Row],[14 - Inst. Atuando no Local]]),0)</f>
        <v>0</v>
      </c>
      <c r="DA77" s="84" t="str">
        <f t="shared" si="58"/>
        <v/>
      </c>
      <c r="DB77" s="35" t="str">
        <f t="shared" si="59"/>
        <v>Sim</v>
      </c>
      <c r="DC77" s="35" t="str">
        <f t="shared" si="60"/>
        <v>Não</v>
      </c>
      <c r="DD77" s="35" t="str">
        <f t="shared" si="61"/>
        <v>Sim</v>
      </c>
      <c r="DE77" s="87" t="str">
        <f t="shared" si="32"/>
        <v>Federal</v>
      </c>
    </row>
    <row r="78" spans="1:109">
      <c r="A78" s="14">
        <v>202512825234</v>
      </c>
      <c r="B78" s="1">
        <v>45684</v>
      </c>
      <c r="C78" t="s">
        <v>373</v>
      </c>
      <c r="D78" t="s">
        <v>374</v>
      </c>
      <c r="E78" t="s">
        <v>139</v>
      </c>
      <c r="F78" t="s">
        <v>113</v>
      </c>
      <c r="G78" t="s">
        <v>113</v>
      </c>
      <c r="H78" t="s">
        <v>114</v>
      </c>
      <c r="I78" t="s">
        <v>114</v>
      </c>
      <c r="J78" t="s">
        <v>1021</v>
      </c>
      <c r="K78" t="s">
        <v>1022</v>
      </c>
      <c r="L78" t="s">
        <v>117</v>
      </c>
      <c r="M78" t="s">
        <v>140</v>
      </c>
      <c r="N78" t="s">
        <v>119</v>
      </c>
      <c r="O78" t="s">
        <v>239</v>
      </c>
      <c r="P78" t="s">
        <v>299</v>
      </c>
      <c r="Q78" t="s">
        <v>230</v>
      </c>
      <c r="R78" t="s">
        <v>123</v>
      </c>
      <c r="S78" t="s">
        <v>113</v>
      </c>
      <c r="T78" t="s">
        <v>991</v>
      </c>
      <c r="U78" t="s">
        <v>1023</v>
      </c>
      <c r="V78" t="s">
        <v>113</v>
      </c>
      <c r="W78" t="b">
        <v>1</v>
      </c>
      <c r="Z78" t="s">
        <v>1024</v>
      </c>
      <c r="AA78" t="s">
        <v>1025</v>
      </c>
      <c r="AB78" t="s">
        <v>380</v>
      </c>
      <c r="AC78" t="s">
        <v>381</v>
      </c>
      <c r="AD78">
        <v>2</v>
      </c>
      <c r="AE78" t="s">
        <v>1026</v>
      </c>
      <c r="AF78" t="s">
        <v>113</v>
      </c>
      <c r="AG78" t="s">
        <v>113</v>
      </c>
      <c r="AH78" t="s">
        <v>131</v>
      </c>
      <c r="AI78" t="s">
        <v>132</v>
      </c>
      <c r="AJ78" t="s">
        <v>131</v>
      </c>
      <c r="AK78" t="s">
        <v>1027</v>
      </c>
      <c r="AL78" t="s">
        <v>1028</v>
      </c>
      <c r="AM78" t="s">
        <v>387</v>
      </c>
      <c r="AN78" t="s">
        <v>380</v>
      </c>
      <c r="AO78" t="s">
        <v>996</v>
      </c>
      <c r="AP78">
        <v>82998006713</v>
      </c>
      <c r="AQ78" t="s">
        <v>389</v>
      </c>
      <c r="AR78" t="s">
        <v>113</v>
      </c>
      <c r="AS78" t="s">
        <v>113</v>
      </c>
      <c r="AT78" t="s">
        <v>113</v>
      </c>
      <c r="AU78" t="s">
        <v>113</v>
      </c>
      <c r="AW78" t="s">
        <v>113</v>
      </c>
      <c r="AX78" s="82">
        <f>IFERROR(FIND("Óbitos/feridos",consulta_completa__11[[#This Row],[13 - Ocorrências/Ambientes Atingidos]]),0)</f>
        <v>0</v>
      </c>
      <c r="AY78" s="83" t="str">
        <f t="shared" si="33"/>
        <v/>
      </c>
      <c r="AZ78" s="82">
        <f>IFERROR(FIND("População afetada/evacuada",consulta_completa__11[[#This Row],[13 - Ocorrências/Ambientes Atingidos]]),0)</f>
        <v>0</v>
      </c>
      <c r="BA78" s="82" t="str">
        <f t="shared" si="34"/>
        <v/>
      </c>
      <c r="BB78" s="82">
        <f>IFERROR(FIND("Suspensão de abastecimento de água",consulta_completa__11[[#This Row],[13 - Ocorrências/Ambientes Atingidos]]),0)</f>
        <v>0</v>
      </c>
      <c r="BC78" s="83" t="str">
        <f t="shared" si="62"/>
        <v/>
      </c>
      <c r="BD78" s="82">
        <f>IFERROR(FIND("Rio/córrego",consulta_completa__11[[#This Row],[13 - Ocorrências/Ambientes Atingidos]]),0)</f>
        <v>0</v>
      </c>
      <c r="BE78" s="83" t="str">
        <f t="shared" si="35"/>
        <v/>
      </c>
      <c r="BF78" s="82">
        <f>IFERROR(FIND("Lago",consulta_completa__11[[#This Row],[13 - Ocorrências/Ambientes Atingidos]]),0)</f>
        <v>0</v>
      </c>
      <c r="BG78" s="83" t="str">
        <f t="shared" si="36"/>
        <v/>
      </c>
      <c r="BH78" s="82">
        <f>IFERROR(FIND("Mar",consulta_completa__11[[#This Row],[13 - Ocorrências/Ambientes Atingidos]]),0)</f>
        <v>0</v>
      </c>
      <c r="BI78" s="83" t="str">
        <f t="shared" si="37"/>
        <v/>
      </c>
      <c r="BJ78" s="82">
        <f>IFERROR(FIND("Praia",consulta_completa__11[[#This Row],[13 - Ocorrências/Ambientes Atingidos]]),0)</f>
        <v>0</v>
      </c>
      <c r="BK78" s="83" t="str">
        <f t="shared" si="38"/>
        <v/>
      </c>
      <c r="BL78" s="82">
        <f>IFERROR(FIND("Solo",consulta_completa__11[[#This Row],[13 - Ocorrências/Ambientes Atingidos]]),0)</f>
        <v>1</v>
      </c>
      <c r="BM78" s="83" t="str">
        <f t="shared" si="39"/>
        <v>X</v>
      </c>
      <c r="BN78" s="82">
        <f>IFERROR(FIND("Águas subterrâneas",consulta_completa__11[[#This Row],[13 - Ocorrências/Ambientes Atingidos]]),0)</f>
        <v>0</v>
      </c>
      <c r="BO78" s="83" t="str">
        <f t="shared" si="40"/>
        <v/>
      </c>
      <c r="BP78" s="82">
        <f>IFERROR(FIND("Atmosfera",consulta_completa__11[[#This Row],[13 - Ocorrências/Ambientes Atingidos]]),0)</f>
        <v>0</v>
      </c>
      <c r="BQ78" s="83" t="str">
        <f t="shared" si="41"/>
        <v/>
      </c>
      <c r="BR78" s="82">
        <f>IFERROR(FIND("Flora",consulta_completa__11[[#This Row],[13 - Ocorrências/Ambientes Atingidos]]),0)</f>
        <v>0</v>
      </c>
      <c r="BS78" s="83" t="str">
        <f t="shared" si="42"/>
        <v/>
      </c>
      <c r="BT78" s="82">
        <f>IFERROR(FIND("Fauna",consulta_completa__11[[#This Row],[13 - Ocorrências/Ambientes Atingidos]]),0)</f>
        <v>0</v>
      </c>
      <c r="BU78" s="83" t="str">
        <f t="shared" si="43"/>
        <v/>
      </c>
      <c r="BV78" s="82">
        <f>IFERROR(FIND("UC federal",consulta_completa__11[[#This Row],[13 - Ocorrências/Ambientes Atingidos]]),0)</f>
        <v>0</v>
      </c>
      <c r="BW78" s="83" t="str">
        <f t="shared" si="44"/>
        <v/>
      </c>
      <c r="BX78" s="82">
        <f>IFERROR(FIND("UC estadual/municipal",consulta_completa__11[[#This Row],[13 - Ocorrências/Ambientes Atingidos]]),0)</f>
        <v>0</v>
      </c>
      <c r="BY78" s="83" t="str">
        <f t="shared" si="45"/>
        <v/>
      </c>
      <c r="BZ78" s="82">
        <f>IFERROR(FIND("Outro(s)",consulta_completa__11[[#This Row],[13 - Ocorrências/Ambientes Atingidos]]),0)</f>
        <v>0</v>
      </c>
      <c r="CA78" s="83" t="str">
        <f t="shared" si="46"/>
        <v/>
      </c>
      <c r="CB78" s="82">
        <f>IFERROR(FIND("Sem dano",consulta_completa__11[[#This Row],[13 - Ocorrências/Ambientes Atingidos]]),0)</f>
        <v>0</v>
      </c>
      <c r="CC78" s="83" t="str">
        <f t="shared" si="47"/>
        <v/>
      </c>
      <c r="CD78" s="82" t="str">
        <f>IF(consulta_completa__11[[#This Row],[13 - Ocorrências/Ambientes Atingidos]]="","X","")</f>
        <v/>
      </c>
      <c r="CE78" s="84">
        <f>IFERROR(FIND("IBAMA",consulta_completa__11[[#This Row],[14 - Inst. Atuando no Local]]),0)</f>
        <v>0</v>
      </c>
      <c r="CF78" s="84" t="str">
        <f t="shared" si="48"/>
        <v/>
      </c>
      <c r="CG78" s="84">
        <f>IFERROR(FIND("OEMA",consulta_completa__11[[#This Row],[14 - Inst. Atuando no Local]]),0)</f>
        <v>0</v>
      </c>
      <c r="CH78" s="84" t="str">
        <f t="shared" si="49"/>
        <v/>
      </c>
      <c r="CI78" s="84">
        <f>IFERROR(FIND("DEFESA CIVIL",consulta_completa__11[[#This Row],[14 - Inst. Atuando no Local]]),0)</f>
        <v>0</v>
      </c>
      <c r="CJ78" s="84" t="str">
        <f t="shared" si="50"/>
        <v/>
      </c>
      <c r="CK78" s="84">
        <f>IFERROR(FIND("CORPO DE BOMBEIROS",consulta_completa__11[[#This Row],[14 - Inst. Atuando no Local]]),0)</f>
        <v>0</v>
      </c>
      <c r="CL78" s="84" t="str">
        <f t="shared" si="51"/>
        <v/>
      </c>
      <c r="CM78" s="84">
        <f>IFERROR(FIND("POLÍCIA RODOVIÁRIA",consulta_completa__11[[#This Row],[14 - Inst. Atuando no Local]]),0)</f>
        <v>0</v>
      </c>
      <c r="CN78" s="84" t="str">
        <f t="shared" si="52"/>
        <v/>
      </c>
      <c r="CO78" s="84">
        <f>IFERROR(FIND("POLÍCIA MILITAR",consulta_completa__11[[#This Row],[14 - Inst. Atuando no Local]]),0)</f>
        <v>0</v>
      </c>
      <c r="CP78" s="84" t="str">
        <f t="shared" si="53"/>
        <v/>
      </c>
      <c r="CQ78" s="84">
        <f>IFERROR(FIND("POLÍCIA CIVIL",consulta_completa__11[[#This Row],[14 - Inst. Atuando no Local]]),0)</f>
        <v>0</v>
      </c>
      <c r="CR78" s="84" t="str">
        <f t="shared" si="54"/>
        <v/>
      </c>
      <c r="CS78" s="84">
        <f>IFERROR(FIND("MARINHA DO BRASIL",consulta_completa__11[[#This Row],[14 - Inst. Atuando no Local]]),0)</f>
        <v>0</v>
      </c>
      <c r="CT78" s="84" t="str">
        <f t="shared" si="55"/>
        <v/>
      </c>
      <c r="CU78" s="84">
        <f>IFERROR(FIND("EMPRESA ESPECIALIZADA EM ATENDIMENTO",consulta_completa__11[[#This Row],[14 - Inst. Atuando no Local]]),0)</f>
        <v>0</v>
      </c>
      <c r="CV78" s="84" t="str">
        <f t="shared" si="56"/>
        <v/>
      </c>
      <c r="CW78" s="84">
        <f>IFERROR(FIND("IBAMA",consulta_completa__11[[#This Row],[14 - Inst. Atuando no Local]]),0)</f>
        <v>0</v>
      </c>
      <c r="CX78" s="84" t="str">
        <f t="shared" si="57"/>
        <v/>
      </c>
      <c r="CY78" s="84" t="str">
        <f>IF(consulta_completa__11[[#This Row],[14 - Inst. Atuando no Local]]="","X","")</f>
        <v/>
      </c>
      <c r="CZ78" s="84">
        <f>IFERROR(FIND("OUTRA (S)",consulta_completa__11[[#This Row],[14 - Inst. Atuando no Local]]),0)</f>
        <v>0</v>
      </c>
      <c r="DA78" s="84" t="str">
        <f t="shared" si="58"/>
        <v/>
      </c>
      <c r="DB78" s="35" t="str">
        <f t="shared" si="59"/>
        <v>Sim</v>
      </c>
      <c r="DC78" s="35" t="str">
        <f t="shared" si="60"/>
        <v>Não</v>
      </c>
      <c r="DD78" s="35" t="str">
        <f t="shared" si="61"/>
        <v>Sim</v>
      </c>
      <c r="DE78" s="87" t="str">
        <f t="shared" si="32"/>
        <v>Estadual</v>
      </c>
    </row>
    <row r="79" spans="1:109">
      <c r="A79" s="14">
        <v>202512939655</v>
      </c>
      <c r="B79" s="1">
        <v>45684</v>
      </c>
      <c r="C79" t="s">
        <v>627</v>
      </c>
      <c r="D79" t="s">
        <v>180</v>
      </c>
      <c r="E79" t="s">
        <v>286</v>
      </c>
      <c r="F79" t="s">
        <v>112</v>
      </c>
      <c r="G79" t="s">
        <v>839</v>
      </c>
      <c r="H79" t="s">
        <v>1029</v>
      </c>
      <c r="I79" t="s">
        <v>648</v>
      </c>
      <c r="J79" t="s">
        <v>113</v>
      </c>
      <c r="K79" t="s">
        <v>114</v>
      </c>
      <c r="L79" t="s">
        <v>114</v>
      </c>
      <c r="M79" t="s">
        <v>140</v>
      </c>
      <c r="N79" t="s">
        <v>1030</v>
      </c>
      <c r="O79" t="s">
        <v>185</v>
      </c>
      <c r="P79" t="s">
        <v>299</v>
      </c>
      <c r="Q79" t="s">
        <v>167</v>
      </c>
      <c r="R79" t="s">
        <v>123</v>
      </c>
      <c r="S79" t="s">
        <v>113</v>
      </c>
      <c r="T79" t="s">
        <v>1031</v>
      </c>
      <c r="U79" t="s">
        <v>966</v>
      </c>
      <c r="V79" t="s">
        <v>1032</v>
      </c>
      <c r="Z79" t="s">
        <v>113</v>
      </c>
      <c r="AA79" t="s">
        <v>113</v>
      </c>
      <c r="AB79" t="s">
        <v>113</v>
      </c>
      <c r="AC79" t="s">
        <v>113</v>
      </c>
      <c r="AE79" t="s">
        <v>1033</v>
      </c>
      <c r="AF79" t="s">
        <v>1034</v>
      </c>
      <c r="AG79" t="s">
        <v>113</v>
      </c>
      <c r="AH79" t="s">
        <v>113</v>
      </c>
      <c r="AI79" t="s">
        <v>132</v>
      </c>
      <c r="AJ79" t="s">
        <v>132</v>
      </c>
      <c r="AK79" t="s">
        <v>113</v>
      </c>
      <c r="AL79" t="s">
        <v>1035</v>
      </c>
      <c r="AM79" t="s">
        <v>153</v>
      </c>
      <c r="AN79" t="s">
        <v>154</v>
      </c>
      <c r="AO79" t="s">
        <v>155</v>
      </c>
      <c r="AP79">
        <v>6133161070</v>
      </c>
      <c r="AQ79" t="s">
        <v>156</v>
      </c>
      <c r="AR79" t="s">
        <v>113</v>
      </c>
      <c r="AS79" t="s">
        <v>113</v>
      </c>
      <c r="AT79" t="s">
        <v>113</v>
      </c>
      <c r="AU79" t="s">
        <v>113</v>
      </c>
      <c r="AW79" t="s">
        <v>113</v>
      </c>
      <c r="AX79" s="82">
        <f>IFERROR(FIND("Óbitos/feridos",consulta_completa__11[[#This Row],[13 - Ocorrências/Ambientes Atingidos]]),0)</f>
        <v>0</v>
      </c>
      <c r="AY79" s="83" t="str">
        <f t="shared" si="33"/>
        <v/>
      </c>
      <c r="AZ79" s="82">
        <f>IFERROR(FIND("População afetada/evacuada",consulta_completa__11[[#This Row],[13 - Ocorrências/Ambientes Atingidos]]),0)</f>
        <v>0</v>
      </c>
      <c r="BA79" s="82" t="str">
        <f t="shared" si="34"/>
        <v/>
      </c>
      <c r="BB79" s="82">
        <f>IFERROR(FIND("Suspensão de abastecimento de água",consulta_completa__11[[#This Row],[13 - Ocorrências/Ambientes Atingidos]]),0)</f>
        <v>0</v>
      </c>
      <c r="BC79" s="83" t="str">
        <f t="shared" si="62"/>
        <v/>
      </c>
      <c r="BD79" s="82">
        <f>IFERROR(FIND("Rio/córrego",consulta_completa__11[[#This Row],[13 - Ocorrências/Ambientes Atingidos]]),0)</f>
        <v>0</v>
      </c>
      <c r="BE79" s="83" t="str">
        <f t="shared" si="35"/>
        <v/>
      </c>
      <c r="BF79" s="82">
        <f>IFERROR(FIND("Lago",consulta_completa__11[[#This Row],[13 - Ocorrências/Ambientes Atingidos]]),0)</f>
        <v>0</v>
      </c>
      <c r="BG79" s="83" t="str">
        <f t="shared" si="36"/>
        <v/>
      </c>
      <c r="BH79" s="82">
        <f>IFERROR(FIND("Mar",consulta_completa__11[[#This Row],[13 - Ocorrências/Ambientes Atingidos]]),0)</f>
        <v>0</v>
      </c>
      <c r="BI79" s="83" t="str">
        <f t="shared" si="37"/>
        <v/>
      </c>
      <c r="BJ79" s="82">
        <f>IFERROR(FIND("Praia",consulta_completa__11[[#This Row],[13 - Ocorrências/Ambientes Atingidos]]),0)</f>
        <v>0</v>
      </c>
      <c r="BK79" s="83" t="str">
        <f t="shared" si="38"/>
        <v/>
      </c>
      <c r="BL79" s="82">
        <f>IFERROR(FIND("Solo",consulta_completa__11[[#This Row],[13 - Ocorrências/Ambientes Atingidos]]),0)</f>
        <v>1</v>
      </c>
      <c r="BM79" s="83" t="str">
        <f t="shared" si="39"/>
        <v>X</v>
      </c>
      <c r="BN79" s="82">
        <f>IFERROR(FIND("Águas subterrâneas",consulta_completa__11[[#This Row],[13 - Ocorrências/Ambientes Atingidos]]),0)</f>
        <v>0</v>
      </c>
      <c r="BO79" s="83" t="str">
        <f t="shared" si="40"/>
        <v/>
      </c>
      <c r="BP79" s="82">
        <f>IFERROR(FIND("Atmosfera",consulta_completa__11[[#This Row],[13 - Ocorrências/Ambientes Atingidos]]),0)</f>
        <v>0</v>
      </c>
      <c r="BQ79" s="83" t="str">
        <f t="shared" si="41"/>
        <v/>
      </c>
      <c r="BR79" s="82">
        <f>IFERROR(FIND("Flora",consulta_completa__11[[#This Row],[13 - Ocorrências/Ambientes Atingidos]]),0)</f>
        <v>0</v>
      </c>
      <c r="BS79" s="83" t="str">
        <f t="shared" si="42"/>
        <v/>
      </c>
      <c r="BT79" s="82">
        <f>IFERROR(FIND("Fauna",consulta_completa__11[[#This Row],[13 - Ocorrências/Ambientes Atingidos]]),0)</f>
        <v>0</v>
      </c>
      <c r="BU79" s="83" t="str">
        <f t="shared" si="43"/>
        <v/>
      </c>
      <c r="BV79" s="82">
        <f>IFERROR(FIND("UC federal",consulta_completa__11[[#This Row],[13 - Ocorrências/Ambientes Atingidos]]),0)</f>
        <v>0</v>
      </c>
      <c r="BW79" s="83" t="str">
        <f t="shared" si="44"/>
        <v/>
      </c>
      <c r="BX79" s="82">
        <f>IFERROR(FIND("UC estadual/municipal",consulta_completa__11[[#This Row],[13 - Ocorrências/Ambientes Atingidos]]),0)</f>
        <v>0</v>
      </c>
      <c r="BY79" s="83" t="str">
        <f t="shared" si="45"/>
        <v/>
      </c>
      <c r="BZ79" s="82">
        <f>IFERROR(FIND("Outro(s)",consulta_completa__11[[#This Row],[13 - Ocorrências/Ambientes Atingidos]]),0)</f>
        <v>0</v>
      </c>
      <c r="CA79" s="83" t="str">
        <f t="shared" si="46"/>
        <v/>
      </c>
      <c r="CB79" s="82">
        <f>IFERROR(FIND("Sem dano",consulta_completa__11[[#This Row],[13 - Ocorrências/Ambientes Atingidos]]),0)</f>
        <v>0</v>
      </c>
      <c r="CC79" s="83" t="str">
        <f t="shared" si="47"/>
        <v/>
      </c>
      <c r="CD79" s="82" t="str">
        <f>IF(consulta_completa__11[[#This Row],[13 - Ocorrências/Ambientes Atingidos]]="","X","")</f>
        <v/>
      </c>
      <c r="CE79" s="84">
        <f>IFERROR(FIND("IBAMA",consulta_completa__11[[#This Row],[14 - Inst. Atuando no Local]]),0)</f>
        <v>0</v>
      </c>
      <c r="CF79" s="84" t="str">
        <f t="shared" si="48"/>
        <v/>
      </c>
      <c r="CG79" s="84">
        <f>IFERROR(FIND("OEMA",consulta_completa__11[[#This Row],[14 - Inst. Atuando no Local]]),0)</f>
        <v>0</v>
      </c>
      <c r="CH79" s="84" t="str">
        <f t="shared" si="49"/>
        <v/>
      </c>
      <c r="CI79" s="84">
        <f>IFERROR(FIND("DEFESA CIVIL",consulta_completa__11[[#This Row],[14 - Inst. Atuando no Local]]),0)</f>
        <v>0</v>
      </c>
      <c r="CJ79" s="84" t="str">
        <f t="shared" si="50"/>
        <v/>
      </c>
      <c r="CK79" s="84">
        <f>IFERROR(FIND("CORPO DE BOMBEIROS",consulta_completa__11[[#This Row],[14 - Inst. Atuando no Local]]),0)</f>
        <v>0</v>
      </c>
      <c r="CL79" s="84" t="str">
        <f t="shared" si="51"/>
        <v/>
      </c>
      <c r="CM79" s="84">
        <f>IFERROR(FIND("POLÍCIA RODOVIÁRIA",consulta_completa__11[[#This Row],[14 - Inst. Atuando no Local]]),0)</f>
        <v>0</v>
      </c>
      <c r="CN79" s="84" t="str">
        <f t="shared" si="52"/>
        <v/>
      </c>
      <c r="CO79" s="84">
        <f>IFERROR(FIND("POLÍCIA MILITAR",consulta_completa__11[[#This Row],[14 - Inst. Atuando no Local]]),0)</f>
        <v>0</v>
      </c>
      <c r="CP79" s="84" t="str">
        <f t="shared" si="53"/>
        <v/>
      </c>
      <c r="CQ79" s="84">
        <f>IFERROR(FIND("POLÍCIA CIVIL",consulta_completa__11[[#This Row],[14 - Inst. Atuando no Local]]),0)</f>
        <v>0</v>
      </c>
      <c r="CR79" s="84" t="str">
        <f t="shared" si="54"/>
        <v/>
      </c>
      <c r="CS79" s="84">
        <f>IFERROR(FIND("MARINHA DO BRASIL",consulta_completa__11[[#This Row],[14 - Inst. Atuando no Local]]),0)</f>
        <v>0</v>
      </c>
      <c r="CT79" s="84" t="str">
        <f t="shared" si="55"/>
        <v/>
      </c>
      <c r="CU79" s="84">
        <f>IFERROR(FIND("EMPRESA ESPECIALIZADA EM ATENDIMENTO",consulta_completa__11[[#This Row],[14 - Inst. Atuando no Local]]),0)</f>
        <v>0</v>
      </c>
      <c r="CV79" s="84" t="str">
        <f t="shared" si="56"/>
        <v/>
      </c>
      <c r="CW79" s="84">
        <f>IFERROR(FIND("IBAMA",consulta_completa__11[[#This Row],[14 - Inst. Atuando no Local]]),0)</f>
        <v>0</v>
      </c>
      <c r="CX79" s="84" t="str">
        <f t="shared" si="57"/>
        <v/>
      </c>
      <c r="CY79" s="84" t="str">
        <f>IF(consulta_completa__11[[#This Row],[14 - Inst. Atuando no Local]]="","X","")</f>
        <v/>
      </c>
      <c r="CZ79" s="84">
        <f>IFERROR(FIND("OUTRA (S)",consulta_completa__11[[#This Row],[14 - Inst. Atuando no Local]]),0)</f>
        <v>0</v>
      </c>
      <c r="DA79" s="84" t="str">
        <f t="shared" si="58"/>
        <v/>
      </c>
      <c r="DB79" s="35" t="str">
        <f t="shared" si="59"/>
        <v>Sim</v>
      </c>
      <c r="DC79" s="35" t="str">
        <f t="shared" si="60"/>
        <v>Não</v>
      </c>
      <c r="DD79" s="35" t="str">
        <f t="shared" si="61"/>
        <v>Sim</v>
      </c>
      <c r="DE79" s="87" t="str">
        <f t="shared" si="32"/>
        <v>Sem informação</v>
      </c>
    </row>
    <row r="80" spans="1:109">
      <c r="A80" s="14">
        <v>202512943222</v>
      </c>
      <c r="B80" s="1">
        <v>45684</v>
      </c>
      <c r="C80" t="s">
        <v>1036</v>
      </c>
      <c r="D80" t="s">
        <v>343</v>
      </c>
      <c r="E80" t="s">
        <v>139</v>
      </c>
      <c r="F80" t="s">
        <v>112</v>
      </c>
      <c r="G80" t="s">
        <v>113</v>
      </c>
      <c r="H80" t="s">
        <v>114</v>
      </c>
      <c r="I80" t="s">
        <v>114</v>
      </c>
      <c r="J80" t="s">
        <v>441</v>
      </c>
      <c r="K80" t="s">
        <v>1037</v>
      </c>
      <c r="L80" t="s">
        <v>117</v>
      </c>
      <c r="M80" t="s">
        <v>140</v>
      </c>
      <c r="N80" t="s">
        <v>141</v>
      </c>
      <c r="O80" t="s">
        <v>239</v>
      </c>
      <c r="P80" t="s">
        <v>299</v>
      </c>
      <c r="Q80" t="s">
        <v>143</v>
      </c>
      <c r="R80" t="s">
        <v>123</v>
      </c>
      <c r="S80" t="s">
        <v>113</v>
      </c>
      <c r="T80" t="s">
        <v>1038</v>
      </c>
      <c r="U80" t="s">
        <v>145</v>
      </c>
      <c r="V80" t="s">
        <v>1039</v>
      </c>
      <c r="Y80" t="b">
        <v>1</v>
      </c>
      <c r="Z80" t="s">
        <v>259</v>
      </c>
      <c r="AA80" t="s">
        <v>113</v>
      </c>
      <c r="AB80" t="s">
        <v>1040</v>
      </c>
      <c r="AC80" t="s">
        <v>113</v>
      </c>
      <c r="AD80">
        <v>2</v>
      </c>
      <c r="AE80" t="s">
        <v>113</v>
      </c>
      <c r="AF80" t="s">
        <v>824</v>
      </c>
      <c r="AG80" t="s">
        <v>825</v>
      </c>
      <c r="AH80" t="s">
        <v>131</v>
      </c>
      <c r="AI80" t="s">
        <v>131</v>
      </c>
      <c r="AJ80" t="s">
        <v>131</v>
      </c>
      <c r="AK80" t="s">
        <v>1041</v>
      </c>
      <c r="AL80" t="s">
        <v>1042</v>
      </c>
      <c r="AM80" t="s">
        <v>153</v>
      </c>
      <c r="AN80" t="s">
        <v>154</v>
      </c>
      <c r="AO80" t="s">
        <v>155</v>
      </c>
      <c r="AP80">
        <v>6133161070</v>
      </c>
      <c r="AQ80" t="s">
        <v>156</v>
      </c>
      <c r="AR80" t="s">
        <v>113</v>
      </c>
      <c r="AS80" t="s">
        <v>113</v>
      </c>
      <c r="AT80" t="s">
        <v>828</v>
      </c>
      <c r="AU80" t="s">
        <v>796</v>
      </c>
      <c r="AV80">
        <v>1440000000</v>
      </c>
      <c r="AW80" t="s">
        <v>159</v>
      </c>
      <c r="AX80" s="82">
        <f>IFERROR(FIND("Óbitos/feridos",consulta_completa__11[[#This Row],[13 - Ocorrências/Ambientes Atingidos]]),0)</f>
        <v>0</v>
      </c>
      <c r="AY80" s="83" t="str">
        <f t="shared" si="33"/>
        <v/>
      </c>
      <c r="AZ80" s="82">
        <f>IFERROR(FIND("População afetada/evacuada",consulta_completa__11[[#This Row],[13 - Ocorrências/Ambientes Atingidos]]),0)</f>
        <v>0</v>
      </c>
      <c r="BA80" s="82" t="str">
        <f t="shared" si="34"/>
        <v/>
      </c>
      <c r="BB80" s="82">
        <f>IFERROR(FIND("Suspensão de abastecimento de água",consulta_completa__11[[#This Row],[13 - Ocorrências/Ambientes Atingidos]]),0)</f>
        <v>0</v>
      </c>
      <c r="BC80" s="83" t="str">
        <f t="shared" si="62"/>
        <v/>
      </c>
      <c r="BD80" s="82">
        <f>IFERROR(FIND("Rio/córrego",consulta_completa__11[[#This Row],[13 - Ocorrências/Ambientes Atingidos]]),0)</f>
        <v>0</v>
      </c>
      <c r="BE80" s="83" t="str">
        <f t="shared" si="35"/>
        <v/>
      </c>
      <c r="BF80" s="82">
        <f>IFERROR(FIND("Lago",consulta_completa__11[[#This Row],[13 - Ocorrências/Ambientes Atingidos]]),0)</f>
        <v>0</v>
      </c>
      <c r="BG80" s="83" t="str">
        <f t="shared" si="36"/>
        <v/>
      </c>
      <c r="BH80" s="82">
        <f>IFERROR(FIND("Mar",consulta_completa__11[[#This Row],[13 - Ocorrências/Ambientes Atingidos]]),0)</f>
        <v>0</v>
      </c>
      <c r="BI80" s="83" t="str">
        <f t="shared" si="37"/>
        <v/>
      </c>
      <c r="BJ80" s="82">
        <f>IFERROR(FIND("Praia",consulta_completa__11[[#This Row],[13 - Ocorrências/Ambientes Atingidos]]),0)</f>
        <v>0</v>
      </c>
      <c r="BK80" s="83" t="str">
        <f t="shared" si="38"/>
        <v/>
      </c>
      <c r="BL80" s="82">
        <f>IFERROR(FIND("Solo",consulta_completa__11[[#This Row],[13 - Ocorrências/Ambientes Atingidos]]),0)</f>
        <v>1</v>
      </c>
      <c r="BM80" s="83" t="str">
        <f t="shared" si="39"/>
        <v>X</v>
      </c>
      <c r="BN80" s="82">
        <f>IFERROR(FIND("Águas subterrâneas",consulta_completa__11[[#This Row],[13 - Ocorrências/Ambientes Atingidos]]),0)</f>
        <v>0</v>
      </c>
      <c r="BO80" s="83" t="str">
        <f t="shared" si="40"/>
        <v/>
      </c>
      <c r="BP80" s="82">
        <f>IFERROR(FIND("Atmosfera",consulta_completa__11[[#This Row],[13 - Ocorrências/Ambientes Atingidos]]),0)</f>
        <v>0</v>
      </c>
      <c r="BQ80" s="83" t="str">
        <f t="shared" si="41"/>
        <v/>
      </c>
      <c r="BR80" s="82">
        <f>IFERROR(FIND("Flora",consulta_completa__11[[#This Row],[13 - Ocorrências/Ambientes Atingidos]]),0)</f>
        <v>0</v>
      </c>
      <c r="BS80" s="83" t="str">
        <f t="shared" si="42"/>
        <v/>
      </c>
      <c r="BT80" s="82">
        <f>IFERROR(FIND("Fauna",consulta_completa__11[[#This Row],[13 - Ocorrências/Ambientes Atingidos]]),0)</f>
        <v>0</v>
      </c>
      <c r="BU80" s="83" t="str">
        <f t="shared" si="43"/>
        <v/>
      </c>
      <c r="BV80" s="82">
        <f>IFERROR(FIND("UC federal",consulta_completa__11[[#This Row],[13 - Ocorrências/Ambientes Atingidos]]),0)</f>
        <v>0</v>
      </c>
      <c r="BW80" s="83" t="str">
        <f t="shared" si="44"/>
        <v/>
      </c>
      <c r="BX80" s="82">
        <f>IFERROR(FIND("UC estadual/municipal",consulta_completa__11[[#This Row],[13 - Ocorrências/Ambientes Atingidos]]),0)</f>
        <v>0</v>
      </c>
      <c r="BY80" s="83" t="str">
        <f t="shared" si="45"/>
        <v/>
      </c>
      <c r="BZ80" s="82">
        <f>IFERROR(FIND("Outro(s)",consulta_completa__11[[#This Row],[13 - Ocorrências/Ambientes Atingidos]]),0)</f>
        <v>0</v>
      </c>
      <c r="CA80" s="83" t="str">
        <f t="shared" si="46"/>
        <v/>
      </c>
      <c r="CB80" s="82">
        <f>IFERROR(FIND("Sem dano",consulta_completa__11[[#This Row],[13 - Ocorrências/Ambientes Atingidos]]),0)</f>
        <v>0</v>
      </c>
      <c r="CC80" s="83" t="str">
        <f t="shared" si="47"/>
        <v/>
      </c>
      <c r="CD80" s="82" t="str">
        <f>IF(consulta_completa__11[[#This Row],[13 - Ocorrências/Ambientes Atingidos]]="","X","")</f>
        <v/>
      </c>
      <c r="CE80" s="84">
        <f>IFERROR(FIND("IBAMA",consulta_completa__11[[#This Row],[14 - Inst. Atuando no Local]]),0)</f>
        <v>0</v>
      </c>
      <c r="CF80" s="84" t="str">
        <f t="shared" si="48"/>
        <v/>
      </c>
      <c r="CG80" s="84">
        <f>IFERROR(FIND("OEMA",consulta_completa__11[[#This Row],[14 - Inst. Atuando no Local]]),0)</f>
        <v>0</v>
      </c>
      <c r="CH80" s="84" t="str">
        <f t="shared" si="49"/>
        <v/>
      </c>
      <c r="CI80" s="84">
        <f>IFERROR(FIND("DEFESA CIVIL",consulta_completa__11[[#This Row],[14 - Inst. Atuando no Local]]),0)</f>
        <v>0</v>
      </c>
      <c r="CJ80" s="84" t="str">
        <f t="shared" si="50"/>
        <v/>
      </c>
      <c r="CK80" s="84">
        <f>IFERROR(FIND("CORPO DE BOMBEIROS",consulta_completa__11[[#This Row],[14 - Inst. Atuando no Local]]),0)</f>
        <v>0</v>
      </c>
      <c r="CL80" s="84" t="str">
        <f t="shared" si="51"/>
        <v/>
      </c>
      <c r="CM80" s="84">
        <f>IFERROR(FIND("POLÍCIA RODOVIÁRIA",consulta_completa__11[[#This Row],[14 - Inst. Atuando no Local]]),0)</f>
        <v>0</v>
      </c>
      <c r="CN80" s="84" t="str">
        <f t="shared" si="52"/>
        <v/>
      </c>
      <c r="CO80" s="84">
        <f>IFERROR(FIND("POLÍCIA MILITAR",consulta_completa__11[[#This Row],[14 - Inst. Atuando no Local]]),0)</f>
        <v>0</v>
      </c>
      <c r="CP80" s="84" t="str">
        <f t="shared" si="53"/>
        <v/>
      </c>
      <c r="CQ80" s="84">
        <f>IFERROR(FIND("POLÍCIA CIVIL",consulta_completa__11[[#This Row],[14 - Inst. Atuando no Local]]),0)</f>
        <v>0</v>
      </c>
      <c r="CR80" s="84" t="str">
        <f t="shared" si="54"/>
        <v/>
      </c>
      <c r="CS80" s="84">
        <f>IFERROR(FIND("MARINHA DO BRASIL",consulta_completa__11[[#This Row],[14 - Inst. Atuando no Local]]),0)</f>
        <v>0</v>
      </c>
      <c r="CT80" s="84" t="str">
        <f t="shared" si="55"/>
        <v/>
      </c>
      <c r="CU80" s="84">
        <f>IFERROR(FIND("EMPRESA ESPECIALIZADA EM ATENDIMENTO",consulta_completa__11[[#This Row],[14 - Inst. Atuando no Local]]),0)</f>
        <v>0</v>
      </c>
      <c r="CV80" s="84" t="str">
        <f t="shared" si="56"/>
        <v/>
      </c>
      <c r="CW80" s="84">
        <f>IFERROR(FIND("IBAMA",consulta_completa__11[[#This Row],[14 - Inst. Atuando no Local]]),0)</f>
        <v>0</v>
      </c>
      <c r="CX80" s="84" t="str">
        <f t="shared" si="57"/>
        <v/>
      </c>
      <c r="CY80" s="84" t="str">
        <f>IF(consulta_completa__11[[#This Row],[14 - Inst. Atuando no Local]]="","X","")</f>
        <v/>
      </c>
      <c r="CZ80" s="84">
        <f>IFERROR(FIND("OUTRA (S)",consulta_completa__11[[#This Row],[14 - Inst. Atuando no Local]]),0)</f>
        <v>0</v>
      </c>
      <c r="DA80" s="84" t="str">
        <f t="shared" si="58"/>
        <v/>
      </c>
      <c r="DB80" s="35" t="str">
        <f t="shared" si="59"/>
        <v>Sim</v>
      </c>
      <c r="DC80" s="35" t="str">
        <f t="shared" si="60"/>
        <v>Não</v>
      </c>
      <c r="DD80" s="35" t="str">
        <f t="shared" si="61"/>
        <v>Sim</v>
      </c>
      <c r="DE80" s="87" t="str">
        <f t="shared" si="32"/>
        <v>Estadual</v>
      </c>
    </row>
    <row r="81" spans="1:109">
      <c r="A81" s="14">
        <v>202512846835</v>
      </c>
      <c r="B81" s="1">
        <v>45685</v>
      </c>
      <c r="C81" t="s">
        <v>1043</v>
      </c>
      <c r="D81" t="s">
        <v>212</v>
      </c>
      <c r="E81" t="s">
        <v>286</v>
      </c>
      <c r="F81" t="s">
        <v>112</v>
      </c>
      <c r="G81" t="s">
        <v>1044</v>
      </c>
      <c r="H81" t="s">
        <v>113</v>
      </c>
      <c r="I81" t="s">
        <v>113</v>
      </c>
      <c r="J81" t="s">
        <v>113</v>
      </c>
      <c r="K81" t="s">
        <v>114</v>
      </c>
      <c r="L81" t="s">
        <v>114</v>
      </c>
      <c r="M81" t="s">
        <v>1045</v>
      </c>
      <c r="N81" t="s">
        <v>913</v>
      </c>
      <c r="O81" t="s">
        <v>239</v>
      </c>
      <c r="P81" t="s">
        <v>355</v>
      </c>
      <c r="Q81" t="s">
        <v>143</v>
      </c>
      <c r="R81" t="s">
        <v>123</v>
      </c>
      <c r="S81" t="s">
        <v>113</v>
      </c>
      <c r="T81" t="s">
        <v>1046</v>
      </c>
      <c r="U81" t="s">
        <v>1047</v>
      </c>
      <c r="V81" t="s">
        <v>1048</v>
      </c>
      <c r="Z81" t="s">
        <v>113</v>
      </c>
      <c r="AA81" t="s">
        <v>113</v>
      </c>
      <c r="AB81" t="s">
        <v>1049</v>
      </c>
      <c r="AC81" t="s">
        <v>1050</v>
      </c>
      <c r="AD81">
        <v>1</v>
      </c>
      <c r="AE81" t="s">
        <v>113</v>
      </c>
      <c r="AF81" t="s">
        <v>1051</v>
      </c>
      <c r="AG81" t="s">
        <v>1052</v>
      </c>
      <c r="AH81" t="s">
        <v>131</v>
      </c>
      <c r="AI81" t="s">
        <v>131</v>
      </c>
      <c r="AJ81" t="s">
        <v>132</v>
      </c>
      <c r="AK81" t="s">
        <v>113</v>
      </c>
      <c r="AL81" t="s">
        <v>1053</v>
      </c>
      <c r="AM81" t="s">
        <v>1054</v>
      </c>
      <c r="AN81" t="s">
        <v>1055</v>
      </c>
      <c r="AO81" t="s">
        <v>1056</v>
      </c>
      <c r="AP81">
        <v>71983496807</v>
      </c>
      <c r="AQ81" t="s">
        <v>1057</v>
      </c>
      <c r="AR81" t="s">
        <v>113</v>
      </c>
      <c r="AS81" t="s">
        <v>113</v>
      </c>
      <c r="AT81" t="s">
        <v>113</v>
      </c>
      <c r="AU81" t="s">
        <v>113</v>
      </c>
      <c r="AW81" t="s">
        <v>113</v>
      </c>
      <c r="AX81" s="82">
        <f>IFERROR(FIND("Óbitos/feridos",consulta_completa__11[[#This Row],[13 - Ocorrências/Ambientes Atingidos]]),0)</f>
        <v>0</v>
      </c>
      <c r="AY81" s="83" t="str">
        <f t="shared" si="33"/>
        <v/>
      </c>
      <c r="AZ81" s="82">
        <f>IFERROR(FIND("População afetada/evacuada",consulta_completa__11[[#This Row],[13 - Ocorrências/Ambientes Atingidos]]),0)</f>
        <v>0</v>
      </c>
      <c r="BA81" s="82" t="str">
        <f t="shared" si="34"/>
        <v/>
      </c>
      <c r="BB81" s="82">
        <f>IFERROR(FIND("Suspensão de abastecimento de água",consulta_completa__11[[#This Row],[13 - Ocorrências/Ambientes Atingidos]]),0)</f>
        <v>0</v>
      </c>
      <c r="BC81" s="83" t="str">
        <f t="shared" si="62"/>
        <v/>
      </c>
      <c r="BD81" s="82">
        <f>IFERROR(FIND("Rio/córrego",consulta_completa__11[[#This Row],[13 - Ocorrências/Ambientes Atingidos]]),0)</f>
        <v>0</v>
      </c>
      <c r="BE81" s="83" t="str">
        <f t="shared" si="35"/>
        <v/>
      </c>
      <c r="BF81" s="82">
        <f>IFERROR(FIND("Lago",consulta_completa__11[[#This Row],[13 - Ocorrências/Ambientes Atingidos]]),0)</f>
        <v>0</v>
      </c>
      <c r="BG81" s="83" t="str">
        <f t="shared" si="36"/>
        <v/>
      </c>
      <c r="BH81" s="82">
        <f>IFERROR(FIND("Mar",consulta_completa__11[[#This Row],[13 - Ocorrências/Ambientes Atingidos]]),0)</f>
        <v>0</v>
      </c>
      <c r="BI81" s="83" t="str">
        <f t="shared" si="37"/>
        <v/>
      </c>
      <c r="BJ81" s="82">
        <f>IFERROR(FIND("Praia",consulta_completa__11[[#This Row],[13 - Ocorrências/Ambientes Atingidos]]),0)</f>
        <v>0</v>
      </c>
      <c r="BK81" s="83" t="str">
        <f t="shared" si="38"/>
        <v/>
      </c>
      <c r="BL81" s="82">
        <f>IFERROR(FIND("Solo",consulta_completa__11[[#This Row],[13 - Ocorrências/Ambientes Atingidos]]),0)</f>
        <v>0</v>
      </c>
      <c r="BM81" s="83" t="str">
        <f t="shared" si="39"/>
        <v/>
      </c>
      <c r="BN81" s="82">
        <f>IFERROR(FIND("Águas subterrâneas",consulta_completa__11[[#This Row],[13 - Ocorrências/Ambientes Atingidos]]),0)</f>
        <v>0</v>
      </c>
      <c r="BO81" s="83" t="str">
        <f t="shared" si="40"/>
        <v/>
      </c>
      <c r="BP81" s="82">
        <f>IFERROR(FIND("Atmosfera",consulta_completa__11[[#This Row],[13 - Ocorrências/Ambientes Atingidos]]),0)</f>
        <v>0</v>
      </c>
      <c r="BQ81" s="83" t="str">
        <f t="shared" si="41"/>
        <v/>
      </c>
      <c r="BR81" s="82">
        <f>IFERROR(FIND("Flora",consulta_completa__11[[#This Row],[13 - Ocorrências/Ambientes Atingidos]]),0)</f>
        <v>1</v>
      </c>
      <c r="BS81" s="83" t="str">
        <f t="shared" si="42"/>
        <v>X</v>
      </c>
      <c r="BT81" s="82">
        <f>IFERROR(FIND("Fauna",consulta_completa__11[[#This Row],[13 - Ocorrências/Ambientes Atingidos]]),0)</f>
        <v>0</v>
      </c>
      <c r="BU81" s="83" t="str">
        <f t="shared" si="43"/>
        <v/>
      </c>
      <c r="BV81" s="82">
        <f>IFERROR(FIND("UC federal",consulta_completa__11[[#This Row],[13 - Ocorrências/Ambientes Atingidos]]),0)</f>
        <v>0</v>
      </c>
      <c r="BW81" s="83" t="str">
        <f t="shared" si="44"/>
        <v/>
      </c>
      <c r="BX81" s="82">
        <f>IFERROR(FIND("UC estadual/municipal",consulta_completa__11[[#This Row],[13 - Ocorrências/Ambientes Atingidos]]),0)</f>
        <v>0</v>
      </c>
      <c r="BY81" s="83" t="str">
        <f t="shared" si="45"/>
        <v/>
      </c>
      <c r="BZ81" s="82">
        <f>IFERROR(FIND("Outro(s)",consulta_completa__11[[#This Row],[13 - Ocorrências/Ambientes Atingidos]]),0)</f>
        <v>0</v>
      </c>
      <c r="CA81" s="83" t="str">
        <f t="shared" si="46"/>
        <v/>
      </c>
      <c r="CB81" s="82">
        <f>IFERROR(FIND("Sem dano",consulta_completa__11[[#This Row],[13 - Ocorrências/Ambientes Atingidos]]),0)</f>
        <v>0</v>
      </c>
      <c r="CC81" s="83" t="str">
        <f t="shared" si="47"/>
        <v/>
      </c>
      <c r="CD81" s="82" t="str">
        <f>IF(consulta_completa__11[[#This Row],[13 - Ocorrências/Ambientes Atingidos]]="","X","")</f>
        <v/>
      </c>
      <c r="CE81" s="84">
        <f>IFERROR(FIND("IBAMA",consulta_completa__11[[#This Row],[14 - Inst. Atuando no Local]]),0)</f>
        <v>126</v>
      </c>
      <c r="CF81" s="84" t="str">
        <f t="shared" si="48"/>
        <v>X</v>
      </c>
      <c r="CG81" s="84">
        <f>IFERROR(FIND("OEMA",consulta_completa__11[[#This Row],[14 - Inst. Atuando no Local]]),0)</f>
        <v>0</v>
      </c>
      <c r="CH81" s="84" t="str">
        <f t="shared" si="49"/>
        <v/>
      </c>
      <c r="CI81" s="84">
        <f>IFERROR(FIND("DEFESA CIVIL",consulta_completa__11[[#This Row],[14 - Inst. Atuando no Local]]),0)</f>
        <v>0</v>
      </c>
      <c r="CJ81" s="84" t="str">
        <f t="shared" si="50"/>
        <v/>
      </c>
      <c r="CK81" s="84">
        <f>IFERROR(FIND("CORPO DE BOMBEIROS",consulta_completa__11[[#This Row],[14 - Inst. Atuando no Local]]),0)</f>
        <v>0</v>
      </c>
      <c r="CL81" s="84" t="str">
        <f t="shared" si="51"/>
        <v/>
      </c>
      <c r="CM81" s="84">
        <f>IFERROR(FIND("POLÍCIA RODOVIÁRIA",consulta_completa__11[[#This Row],[14 - Inst. Atuando no Local]]),0)</f>
        <v>0</v>
      </c>
      <c r="CN81" s="84" t="str">
        <f t="shared" si="52"/>
        <v/>
      </c>
      <c r="CO81" s="84">
        <f>IFERROR(FIND("POLÍCIA MILITAR",consulta_completa__11[[#This Row],[14 - Inst. Atuando no Local]]),0)</f>
        <v>0</v>
      </c>
      <c r="CP81" s="84" t="str">
        <f t="shared" si="53"/>
        <v/>
      </c>
      <c r="CQ81" s="84">
        <f>IFERROR(FIND("POLÍCIA CIVIL",consulta_completa__11[[#This Row],[14 - Inst. Atuando no Local]]),0)</f>
        <v>0</v>
      </c>
      <c r="CR81" s="84" t="str">
        <f t="shared" si="54"/>
        <v/>
      </c>
      <c r="CS81" s="84">
        <f>IFERROR(FIND("MARINHA DO BRASIL",consulta_completa__11[[#This Row],[14 - Inst. Atuando no Local]]),0)</f>
        <v>0</v>
      </c>
      <c r="CT81" s="84" t="str">
        <f t="shared" si="55"/>
        <v/>
      </c>
      <c r="CU81" s="84">
        <f>IFERROR(FIND("EMPRESA ESPECIALIZADA EM ATENDIMENTO",consulta_completa__11[[#This Row],[14 - Inst. Atuando no Local]]),0)</f>
        <v>0</v>
      </c>
      <c r="CV81" s="84" t="str">
        <f t="shared" si="56"/>
        <v/>
      </c>
      <c r="CW81" s="84">
        <f>IFERROR(FIND("IBAMA",consulta_completa__11[[#This Row],[14 - Inst. Atuando no Local]]),0)</f>
        <v>126</v>
      </c>
      <c r="CX81" s="84" t="str">
        <f t="shared" si="57"/>
        <v>X</v>
      </c>
      <c r="CY81" s="84" t="str">
        <f>IF(consulta_completa__11[[#This Row],[14 - Inst. Atuando no Local]]="","X","")</f>
        <v/>
      </c>
      <c r="CZ81" s="84">
        <f>IFERROR(FIND("OUTRA (S)",consulta_completa__11[[#This Row],[14 - Inst. Atuando no Local]]),0)</f>
        <v>0</v>
      </c>
      <c r="DA81" s="84" t="str">
        <f t="shared" si="58"/>
        <v/>
      </c>
      <c r="DB81" s="35" t="str">
        <f t="shared" si="59"/>
        <v>Sim</v>
      </c>
      <c r="DC81" s="35" t="str">
        <f t="shared" si="60"/>
        <v>Não</v>
      </c>
      <c r="DD81" s="35" t="str">
        <f t="shared" si="61"/>
        <v>Sim</v>
      </c>
      <c r="DE81" s="87" t="str">
        <f t="shared" si="32"/>
        <v>Federal</v>
      </c>
    </row>
    <row r="82" spans="1:109">
      <c r="A82" s="14">
        <v>202513050405</v>
      </c>
      <c r="B82" s="1">
        <v>45685</v>
      </c>
      <c r="C82" t="s">
        <v>238</v>
      </c>
      <c r="D82" t="s">
        <v>212</v>
      </c>
      <c r="E82" t="s">
        <v>111</v>
      </c>
      <c r="F82" t="s">
        <v>112</v>
      </c>
      <c r="G82" t="s">
        <v>113</v>
      </c>
      <c r="H82" t="s">
        <v>114</v>
      </c>
      <c r="I82" t="s">
        <v>114</v>
      </c>
      <c r="J82" t="s">
        <v>113</v>
      </c>
      <c r="K82" t="s">
        <v>114</v>
      </c>
      <c r="L82" t="s">
        <v>114</v>
      </c>
      <c r="M82" t="s">
        <v>118</v>
      </c>
      <c r="N82" t="s">
        <v>113</v>
      </c>
      <c r="O82" t="s">
        <v>239</v>
      </c>
      <c r="P82" t="s">
        <v>355</v>
      </c>
      <c r="Q82" t="s">
        <v>143</v>
      </c>
      <c r="R82" t="s">
        <v>123</v>
      </c>
      <c r="S82" t="s">
        <v>201</v>
      </c>
      <c r="T82" t="s">
        <v>240</v>
      </c>
      <c r="U82" t="s">
        <v>113</v>
      </c>
      <c r="V82" t="s">
        <v>1058</v>
      </c>
      <c r="X82" t="b">
        <v>1</v>
      </c>
      <c r="Z82" t="s">
        <v>242</v>
      </c>
      <c r="AA82" t="s">
        <v>1059</v>
      </c>
      <c r="AB82" t="s">
        <v>243</v>
      </c>
      <c r="AC82" t="s">
        <v>244</v>
      </c>
      <c r="AD82">
        <v>1</v>
      </c>
      <c r="AE82" t="s">
        <v>113</v>
      </c>
      <c r="AF82" t="s">
        <v>113</v>
      </c>
      <c r="AG82" t="s">
        <v>113</v>
      </c>
      <c r="AH82" t="s">
        <v>131</v>
      </c>
      <c r="AI82" t="s">
        <v>132</v>
      </c>
      <c r="AJ82" t="s">
        <v>131</v>
      </c>
      <c r="AK82" t="s">
        <v>1060</v>
      </c>
      <c r="AL82" t="s">
        <v>1061</v>
      </c>
      <c r="AM82" t="s">
        <v>247</v>
      </c>
      <c r="AN82" t="s">
        <v>248</v>
      </c>
      <c r="AO82" t="s">
        <v>1062</v>
      </c>
      <c r="AP82">
        <v>21998863038</v>
      </c>
      <c r="AQ82" t="s">
        <v>250</v>
      </c>
      <c r="AR82" t="s">
        <v>113</v>
      </c>
      <c r="AS82" t="s">
        <v>113</v>
      </c>
      <c r="AT82" t="s">
        <v>1063</v>
      </c>
      <c r="AU82" t="s">
        <v>252</v>
      </c>
      <c r="AV82">
        <v>1000</v>
      </c>
      <c r="AW82" t="s">
        <v>159</v>
      </c>
      <c r="AX82" s="82">
        <f>IFERROR(FIND("Óbitos/feridos",consulta_completa__11[[#This Row],[13 - Ocorrências/Ambientes Atingidos]]),0)</f>
        <v>0</v>
      </c>
      <c r="AY82" s="83" t="str">
        <f t="shared" si="33"/>
        <v/>
      </c>
      <c r="AZ82" s="82">
        <f>IFERROR(FIND("População afetada/evacuada",consulta_completa__11[[#This Row],[13 - Ocorrências/Ambientes Atingidos]]),0)</f>
        <v>0</v>
      </c>
      <c r="BA82" s="82" t="str">
        <f t="shared" si="34"/>
        <v/>
      </c>
      <c r="BB82" s="82">
        <f>IFERROR(FIND("Suspensão de abastecimento de água",consulta_completa__11[[#This Row],[13 - Ocorrências/Ambientes Atingidos]]),0)</f>
        <v>0</v>
      </c>
      <c r="BC82" s="83" t="str">
        <f t="shared" si="62"/>
        <v/>
      </c>
      <c r="BD82" s="82">
        <f>IFERROR(FIND("Rio/córrego",consulta_completa__11[[#This Row],[13 - Ocorrências/Ambientes Atingidos]]),0)</f>
        <v>0</v>
      </c>
      <c r="BE82" s="83" t="str">
        <f t="shared" si="35"/>
        <v/>
      </c>
      <c r="BF82" s="82">
        <f>IFERROR(FIND("Lago",consulta_completa__11[[#This Row],[13 - Ocorrências/Ambientes Atingidos]]),0)</f>
        <v>0</v>
      </c>
      <c r="BG82" s="83" t="str">
        <f t="shared" si="36"/>
        <v/>
      </c>
      <c r="BH82" s="82">
        <f>IFERROR(FIND("Mar",consulta_completa__11[[#This Row],[13 - Ocorrências/Ambientes Atingidos]]),0)</f>
        <v>1</v>
      </c>
      <c r="BI82" s="83" t="str">
        <f t="shared" si="37"/>
        <v>X</v>
      </c>
      <c r="BJ82" s="82">
        <f>IFERROR(FIND("Praia",consulta_completa__11[[#This Row],[13 - Ocorrências/Ambientes Atingidos]]),0)</f>
        <v>0</v>
      </c>
      <c r="BK82" s="83" t="str">
        <f t="shared" si="38"/>
        <v/>
      </c>
      <c r="BL82" s="82">
        <f>IFERROR(FIND("Solo",consulta_completa__11[[#This Row],[13 - Ocorrências/Ambientes Atingidos]]),0)</f>
        <v>0</v>
      </c>
      <c r="BM82" s="83" t="str">
        <f t="shared" si="39"/>
        <v/>
      </c>
      <c r="BN82" s="82">
        <f>IFERROR(FIND("Águas subterrâneas",consulta_completa__11[[#This Row],[13 - Ocorrências/Ambientes Atingidos]]),0)</f>
        <v>0</v>
      </c>
      <c r="BO82" s="83" t="str">
        <f t="shared" si="40"/>
        <v/>
      </c>
      <c r="BP82" s="82">
        <f>IFERROR(FIND("Atmosfera",consulta_completa__11[[#This Row],[13 - Ocorrências/Ambientes Atingidos]]),0)</f>
        <v>0</v>
      </c>
      <c r="BQ82" s="83" t="str">
        <f t="shared" si="41"/>
        <v/>
      </c>
      <c r="BR82" s="82">
        <f>IFERROR(FIND("Flora",consulta_completa__11[[#This Row],[13 - Ocorrências/Ambientes Atingidos]]),0)</f>
        <v>0</v>
      </c>
      <c r="BS82" s="83" t="str">
        <f t="shared" si="42"/>
        <v/>
      </c>
      <c r="BT82" s="82">
        <f>IFERROR(FIND("Fauna",consulta_completa__11[[#This Row],[13 - Ocorrências/Ambientes Atingidos]]),0)</f>
        <v>0</v>
      </c>
      <c r="BU82" s="83" t="str">
        <f t="shared" si="43"/>
        <v/>
      </c>
      <c r="BV82" s="82">
        <f>IFERROR(FIND("UC federal",consulta_completa__11[[#This Row],[13 - Ocorrências/Ambientes Atingidos]]),0)</f>
        <v>0</v>
      </c>
      <c r="BW82" s="83" t="str">
        <f t="shared" si="44"/>
        <v/>
      </c>
      <c r="BX82" s="82">
        <f>IFERROR(FIND("UC estadual/municipal",consulta_completa__11[[#This Row],[13 - Ocorrências/Ambientes Atingidos]]),0)</f>
        <v>0</v>
      </c>
      <c r="BY82" s="83" t="str">
        <f t="shared" si="45"/>
        <v/>
      </c>
      <c r="BZ82" s="82">
        <f>IFERROR(FIND("Outro(s)",consulta_completa__11[[#This Row],[13 - Ocorrências/Ambientes Atingidos]]),0)</f>
        <v>0</v>
      </c>
      <c r="CA82" s="83" t="str">
        <f t="shared" si="46"/>
        <v/>
      </c>
      <c r="CB82" s="82">
        <f>IFERROR(FIND("Sem dano",consulta_completa__11[[#This Row],[13 - Ocorrências/Ambientes Atingidos]]),0)</f>
        <v>0</v>
      </c>
      <c r="CC82" s="83" t="str">
        <f t="shared" si="47"/>
        <v/>
      </c>
      <c r="CD82" s="82" t="str">
        <f>IF(consulta_completa__11[[#This Row],[13 - Ocorrências/Ambientes Atingidos]]="","X","")</f>
        <v/>
      </c>
      <c r="CE82" s="84">
        <f>IFERROR(FIND("IBAMA",consulta_completa__11[[#This Row],[14 - Inst. Atuando no Local]]),0)</f>
        <v>0</v>
      </c>
      <c r="CF82" s="84" t="str">
        <f t="shared" si="48"/>
        <v/>
      </c>
      <c r="CG82" s="84">
        <f>IFERROR(FIND("OEMA",consulta_completa__11[[#This Row],[14 - Inst. Atuando no Local]]),0)</f>
        <v>0</v>
      </c>
      <c r="CH82" s="84" t="str">
        <f t="shared" si="49"/>
        <v/>
      </c>
      <c r="CI82" s="84">
        <f>IFERROR(FIND("DEFESA CIVIL",consulta_completa__11[[#This Row],[14 - Inst. Atuando no Local]]),0)</f>
        <v>0</v>
      </c>
      <c r="CJ82" s="84" t="str">
        <f t="shared" si="50"/>
        <v/>
      </c>
      <c r="CK82" s="84">
        <f>IFERROR(FIND("CORPO DE BOMBEIROS",consulta_completa__11[[#This Row],[14 - Inst. Atuando no Local]]),0)</f>
        <v>0</v>
      </c>
      <c r="CL82" s="84" t="str">
        <f t="shared" si="51"/>
        <v/>
      </c>
      <c r="CM82" s="84">
        <f>IFERROR(FIND("POLÍCIA RODOVIÁRIA",consulta_completa__11[[#This Row],[14 - Inst. Atuando no Local]]),0)</f>
        <v>0</v>
      </c>
      <c r="CN82" s="84" t="str">
        <f t="shared" si="52"/>
        <v/>
      </c>
      <c r="CO82" s="84">
        <f>IFERROR(FIND("POLÍCIA MILITAR",consulta_completa__11[[#This Row],[14 - Inst. Atuando no Local]]),0)</f>
        <v>0</v>
      </c>
      <c r="CP82" s="84" t="str">
        <f t="shared" si="53"/>
        <v/>
      </c>
      <c r="CQ82" s="84">
        <f>IFERROR(FIND("POLÍCIA CIVIL",consulta_completa__11[[#This Row],[14 - Inst. Atuando no Local]]),0)</f>
        <v>0</v>
      </c>
      <c r="CR82" s="84" t="str">
        <f t="shared" si="54"/>
        <v/>
      </c>
      <c r="CS82" s="84">
        <f>IFERROR(FIND("MARINHA DO BRASIL",consulta_completa__11[[#This Row],[14 - Inst. Atuando no Local]]),0)</f>
        <v>0</v>
      </c>
      <c r="CT82" s="84" t="str">
        <f t="shared" si="55"/>
        <v/>
      </c>
      <c r="CU82" s="84">
        <f>IFERROR(FIND("EMPRESA ESPECIALIZADA EM ATENDIMENTO",consulta_completa__11[[#This Row],[14 - Inst. Atuando no Local]]),0)</f>
        <v>0</v>
      </c>
      <c r="CV82" s="84" t="str">
        <f t="shared" si="56"/>
        <v/>
      </c>
      <c r="CW82" s="84">
        <f>IFERROR(FIND("IBAMA",consulta_completa__11[[#This Row],[14 - Inst. Atuando no Local]]),0)</f>
        <v>0</v>
      </c>
      <c r="CX82" s="84" t="str">
        <f t="shared" si="57"/>
        <v/>
      </c>
      <c r="CY82" s="84" t="str">
        <f>IF(consulta_completa__11[[#This Row],[14 - Inst. Atuando no Local]]="","X","")</f>
        <v>X</v>
      </c>
      <c r="CZ82" s="84">
        <f>IFERROR(FIND("OUTRA (S)",consulta_completa__11[[#This Row],[14 - Inst. Atuando no Local]]),0)</f>
        <v>0</v>
      </c>
      <c r="DA82" s="84" t="str">
        <f t="shared" si="58"/>
        <v/>
      </c>
      <c r="DB82" s="35" t="str">
        <f t="shared" si="59"/>
        <v>Sim</v>
      </c>
      <c r="DC82" s="35" t="str">
        <f t="shared" si="60"/>
        <v>Não</v>
      </c>
      <c r="DD82" s="35" t="str">
        <f t="shared" si="61"/>
        <v>Sim</v>
      </c>
      <c r="DE82" s="87" t="str">
        <f t="shared" si="32"/>
        <v>Federal</v>
      </c>
    </row>
    <row r="83" spans="1:109">
      <c r="A83" s="14">
        <v>202513054050</v>
      </c>
      <c r="B83" s="1">
        <v>45685</v>
      </c>
      <c r="C83" t="s">
        <v>1064</v>
      </c>
      <c r="D83" t="s">
        <v>343</v>
      </c>
      <c r="E83" t="s">
        <v>139</v>
      </c>
      <c r="F83" t="s">
        <v>112</v>
      </c>
      <c r="G83" t="s">
        <v>113</v>
      </c>
      <c r="H83" t="s">
        <v>114</v>
      </c>
      <c r="I83" t="s">
        <v>114</v>
      </c>
      <c r="J83" t="s">
        <v>1065</v>
      </c>
      <c r="K83" t="s">
        <v>1066</v>
      </c>
      <c r="L83" t="s">
        <v>117</v>
      </c>
      <c r="M83" t="s">
        <v>140</v>
      </c>
      <c r="N83" t="s">
        <v>141</v>
      </c>
      <c r="O83" t="s">
        <v>239</v>
      </c>
      <c r="P83" t="s">
        <v>355</v>
      </c>
      <c r="Q83" t="s">
        <v>230</v>
      </c>
      <c r="R83" t="s">
        <v>123</v>
      </c>
      <c r="S83" t="s">
        <v>113</v>
      </c>
      <c r="T83" t="s">
        <v>1067</v>
      </c>
      <c r="U83" t="s">
        <v>145</v>
      </c>
      <c r="V83" t="s">
        <v>1068</v>
      </c>
      <c r="Y83" t="b">
        <v>1</v>
      </c>
      <c r="Z83" t="s">
        <v>1069</v>
      </c>
      <c r="AA83" t="s">
        <v>113</v>
      </c>
      <c r="AB83" t="s">
        <v>1070</v>
      </c>
      <c r="AC83" t="s">
        <v>113</v>
      </c>
      <c r="AD83">
        <v>2</v>
      </c>
      <c r="AE83" t="s">
        <v>113</v>
      </c>
      <c r="AF83" t="s">
        <v>1071</v>
      </c>
      <c r="AG83" t="s">
        <v>825</v>
      </c>
      <c r="AH83" t="s">
        <v>131</v>
      </c>
      <c r="AI83" t="s">
        <v>131</v>
      </c>
      <c r="AJ83" t="s">
        <v>131</v>
      </c>
      <c r="AK83" t="s">
        <v>1072</v>
      </c>
      <c r="AL83" t="s">
        <v>1073</v>
      </c>
      <c r="AM83" t="s">
        <v>153</v>
      </c>
      <c r="AN83" t="s">
        <v>154</v>
      </c>
      <c r="AO83" t="s">
        <v>155</v>
      </c>
      <c r="AP83">
        <v>6133161070</v>
      </c>
      <c r="AQ83" t="s">
        <v>156</v>
      </c>
      <c r="AR83" t="s">
        <v>113</v>
      </c>
      <c r="AS83" t="s">
        <v>113</v>
      </c>
      <c r="AT83" t="s">
        <v>1074</v>
      </c>
      <c r="AU83" t="s">
        <v>592</v>
      </c>
      <c r="AV83">
        <v>30000000</v>
      </c>
      <c r="AW83" t="s">
        <v>159</v>
      </c>
      <c r="AX83" s="82">
        <f>IFERROR(FIND("Óbitos/feridos",consulta_completa__11[[#This Row],[13 - Ocorrências/Ambientes Atingidos]]),0)</f>
        <v>0</v>
      </c>
      <c r="AY83" s="83" t="str">
        <f t="shared" si="33"/>
        <v/>
      </c>
      <c r="AZ83" s="82">
        <f>IFERROR(FIND("População afetada/evacuada",consulta_completa__11[[#This Row],[13 - Ocorrências/Ambientes Atingidos]]),0)</f>
        <v>0</v>
      </c>
      <c r="BA83" s="82" t="str">
        <f t="shared" si="34"/>
        <v/>
      </c>
      <c r="BB83" s="82">
        <f>IFERROR(FIND("Suspensão de abastecimento de água",consulta_completa__11[[#This Row],[13 - Ocorrências/Ambientes Atingidos]]),0)</f>
        <v>0</v>
      </c>
      <c r="BC83" s="83" t="str">
        <f t="shared" si="62"/>
        <v/>
      </c>
      <c r="BD83" s="82">
        <f>IFERROR(FIND("Rio/córrego",consulta_completa__11[[#This Row],[13 - Ocorrências/Ambientes Atingidos]]),0)</f>
        <v>0</v>
      </c>
      <c r="BE83" s="83" t="str">
        <f t="shared" si="35"/>
        <v/>
      </c>
      <c r="BF83" s="82">
        <f>IFERROR(FIND("Lago",consulta_completa__11[[#This Row],[13 - Ocorrências/Ambientes Atingidos]]),0)</f>
        <v>0</v>
      </c>
      <c r="BG83" s="83" t="str">
        <f t="shared" si="36"/>
        <v/>
      </c>
      <c r="BH83" s="82">
        <f>IFERROR(FIND("Mar",consulta_completa__11[[#This Row],[13 - Ocorrências/Ambientes Atingidos]]),0)</f>
        <v>0</v>
      </c>
      <c r="BI83" s="83" t="str">
        <f t="shared" si="37"/>
        <v/>
      </c>
      <c r="BJ83" s="82">
        <f>IFERROR(FIND("Praia",consulta_completa__11[[#This Row],[13 - Ocorrências/Ambientes Atingidos]]),0)</f>
        <v>0</v>
      </c>
      <c r="BK83" s="83" t="str">
        <f t="shared" si="38"/>
        <v/>
      </c>
      <c r="BL83" s="82">
        <f>IFERROR(FIND("Solo",consulta_completa__11[[#This Row],[13 - Ocorrências/Ambientes Atingidos]]),0)</f>
        <v>1</v>
      </c>
      <c r="BM83" s="83" t="str">
        <f t="shared" si="39"/>
        <v>X</v>
      </c>
      <c r="BN83" s="82">
        <f>IFERROR(FIND("Águas subterrâneas",consulta_completa__11[[#This Row],[13 - Ocorrências/Ambientes Atingidos]]),0)</f>
        <v>0</v>
      </c>
      <c r="BO83" s="83" t="str">
        <f t="shared" si="40"/>
        <v/>
      </c>
      <c r="BP83" s="82">
        <f>IFERROR(FIND("Atmosfera",consulta_completa__11[[#This Row],[13 - Ocorrências/Ambientes Atingidos]]),0)</f>
        <v>0</v>
      </c>
      <c r="BQ83" s="83" t="str">
        <f t="shared" si="41"/>
        <v/>
      </c>
      <c r="BR83" s="82">
        <f>IFERROR(FIND("Flora",consulta_completa__11[[#This Row],[13 - Ocorrências/Ambientes Atingidos]]),0)</f>
        <v>0</v>
      </c>
      <c r="BS83" s="83" t="str">
        <f t="shared" si="42"/>
        <v/>
      </c>
      <c r="BT83" s="82">
        <f>IFERROR(FIND("Fauna",consulta_completa__11[[#This Row],[13 - Ocorrências/Ambientes Atingidos]]),0)</f>
        <v>0</v>
      </c>
      <c r="BU83" s="83" t="str">
        <f t="shared" si="43"/>
        <v/>
      </c>
      <c r="BV83" s="82">
        <f>IFERROR(FIND("UC federal",consulta_completa__11[[#This Row],[13 - Ocorrências/Ambientes Atingidos]]),0)</f>
        <v>0</v>
      </c>
      <c r="BW83" s="83" t="str">
        <f t="shared" si="44"/>
        <v/>
      </c>
      <c r="BX83" s="82">
        <f>IFERROR(FIND("UC estadual/municipal",consulta_completa__11[[#This Row],[13 - Ocorrências/Ambientes Atingidos]]),0)</f>
        <v>0</v>
      </c>
      <c r="BY83" s="83" t="str">
        <f t="shared" si="45"/>
        <v/>
      </c>
      <c r="BZ83" s="82">
        <f>IFERROR(FIND("Outro(s)",consulta_completa__11[[#This Row],[13 - Ocorrências/Ambientes Atingidos]]),0)</f>
        <v>0</v>
      </c>
      <c r="CA83" s="83" t="str">
        <f t="shared" si="46"/>
        <v/>
      </c>
      <c r="CB83" s="82">
        <f>IFERROR(FIND("Sem dano",consulta_completa__11[[#This Row],[13 - Ocorrências/Ambientes Atingidos]]),0)</f>
        <v>0</v>
      </c>
      <c r="CC83" s="83" t="str">
        <f t="shared" si="47"/>
        <v/>
      </c>
      <c r="CD83" s="82" t="str">
        <f>IF(consulta_completa__11[[#This Row],[13 - Ocorrências/Ambientes Atingidos]]="","X","")</f>
        <v/>
      </c>
      <c r="CE83" s="84">
        <f>IFERROR(FIND("IBAMA",consulta_completa__11[[#This Row],[14 - Inst. Atuando no Local]]),0)</f>
        <v>0</v>
      </c>
      <c r="CF83" s="84" t="str">
        <f t="shared" si="48"/>
        <v/>
      </c>
      <c r="CG83" s="84">
        <f>IFERROR(FIND("OEMA",consulta_completa__11[[#This Row],[14 - Inst. Atuando no Local]]),0)</f>
        <v>0</v>
      </c>
      <c r="CH83" s="84" t="str">
        <f t="shared" si="49"/>
        <v/>
      </c>
      <c r="CI83" s="84">
        <f>IFERROR(FIND("DEFESA CIVIL",consulta_completa__11[[#This Row],[14 - Inst. Atuando no Local]]),0)</f>
        <v>0</v>
      </c>
      <c r="CJ83" s="84" t="str">
        <f t="shared" si="50"/>
        <v/>
      </c>
      <c r="CK83" s="84">
        <f>IFERROR(FIND("CORPO DE BOMBEIROS",consulta_completa__11[[#This Row],[14 - Inst. Atuando no Local]]),0)</f>
        <v>0</v>
      </c>
      <c r="CL83" s="84" t="str">
        <f t="shared" si="51"/>
        <v/>
      </c>
      <c r="CM83" s="84">
        <f>IFERROR(FIND("POLÍCIA RODOVIÁRIA",consulta_completa__11[[#This Row],[14 - Inst. Atuando no Local]]),0)</f>
        <v>0</v>
      </c>
      <c r="CN83" s="84" t="str">
        <f t="shared" si="52"/>
        <v/>
      </c>
      <c r="CO83" s="84">
        <f>IFERROR(FIND("POLÍCIA MILITAR",consulta_completa__11[[#This Row],[14 - Inst. Atuando no Local]]),0)</f>
        <v>0</v>
      </c>
      <c r="CP83" s="84" t="str">
        <f t="shared" si="53"/>
        <v/>
      </c>
      <c r="CQ83" s="84">
        <f>IFERROR(FIND("POLÍCIA CIVIL",consulta_completa__11[[#This Row],[14 - Inst. Atuando no Local]]),0)</f>
        <v>0</v>
      </c>
      <c r="CR83" s="84" t="str">
        <f t="shared" si="54"/>
        <v/>
      </c>
      <c r="CS83" s="84">
        <f>IFERROR(FIND("MARINHA DO BRASIL",consulta_completa__11[[#This Row],[14 - Inst. Atuando no Local]]),0)</f>
        <v>0</v>
      </c>
      <c r="CT83" s="84" t="str">
        <f t="shared" si="55"/>
        <v/>
      </c>
      <c r="CU83" s="84">
        <f>IFERROR(FIND("EMPRESA ESPECIALIZADA EM ATENDIMENTO",consulta_completa__11[[#This Row],[14 - Inst. Atuando no Local]]),0)</f>
        <v>0</v>
      </c>
      <c r="CV83" s="84" t="str">
        <f t="shared" si="56"/>
        <v/>
      </c>
      <c r="CW83" s="84">
        <f>IFERROR(FIND("IBAMA",consulta_completa__11[[#This Row],[14 - Inst. Atuando no Local]]),0)</f>
        <v>0</v>
      </c>
      <c r="CX83" s="84" t="str">
        <f t="shared" si="57"/>
        <v/>
      </c>
      <c r="CY83" s="84" t="str">
        <f>IF(consulta_completa__11[[#This Row],[14 - Inst. Atuando no Local]]="","X","")</f>
        <v/>
      </c>
      <c r="CZ83" s="84">
        <f>IFERROR(FIND("OUTRA (S)",consulta_completa__11[[#This Row],[14 - Inst. Atuando no Local]]),0)</f>
        <v>0</v>
      </c>
      <c r="DA83" s="84" t="str">
        <f t="shared" si="58"/>
        <v/>
      </c>
      <c r="DB83" s="35" t="str">
        <f t="shared" si="59"/>
        <v>Sim</v>
      </c>
      <c r="DC83" s="35" t="str">
        <f t="shared" si="60"/>
        <v>Não</v>
      </c>
      <c r="DD83" s="35" t="str">
        <f t="shared" si="61"/>
        <v>Sim</v>
      </c>
      <c r="DE83" s="87" t="str">
        <f t="shared" si="32"/>
        <v>Estadual</v>
      </c>
    </row>
    <row r="84" spans="1:109">
      <c r="A84" s="14">
        <v>202513057657</v>
      </c>
      <c r="B84" s="1">
        <v>45685</v>
      </c>
      <c r="C84" t="s">
        <v>608</v>
      </c>
      <c r="D84" t="s">
        <v>609</v>
      </c>
      <c r="E84" t="s">
        <v>139</v>
      </c>
      <c r="F84" t="s">
        <v>112</v>
      </c>
      <c r="G84" t="s">
        <v>113</v>
      </c>
      <c r="H84" t="s">
        <v>114</v>
      </c>
      <c r="I84" t="s">
        <v>114</v>
      </c>
      <c r="J84" t="s">
        <v>441</v>
      </c>
      <c r="K84" t="s">
        <v>1075</v>
      </c>
      <c r="L84" t="s">
        <v>117</v>
      </c>
      <c r="M84" t="s">
        <v>629</v>
      </c>
      <c r="N84" t="s">
        <v>141</v>
      </c>
      <c r="O84" t="s">
        <v>239</v>
      </c>
      <c r="P84" t="s">
        <v>355</v>
      </c>
      <c r="Q84" t="s">
        <v>143</v>
      </c>
      <c r="R84" t="s">
        <v>123</v>
      </c>
      <c r="S84" t="s">
        <v>113</v>
      </c>
      <c r="T84" t="s">
        <v>1076</v>
      </c>
      <c r="U84" t="s">
        <v>145</v>
      </c>
      <c r="V84" t="s">
        <v>1077</v>
      </c>
      <c r="W84" t="b">
        <v>1</v>
      </c>
      <c r="Z84" t="s">
        <v>1078</v>
      </c>
      <c r="AA84" t="s">
        <v>113</v>
      </c>
      <c r="AB84" t="s">
        <v>613</v>
      </c>
      <c r="AC84" t="s">
        <v>113</v>
      </c>
      <c r="AD84">
        <v>2</v>
      </c>
      <c r="AE84" t="s">
        <v>113</v>
      </c>
      <c r="AF84" t="s">
        <v>614</v>
      </c>
      <c r="AG84" t="s">
        <v>615</v>
      </c>
      <c r="AH84" t="s">
        <v>131</v>
      </c>
      <c r="AI84" t="s">
        <v>131</v>
      </c>
      <c r="AJ84" t="s">
        <v>131</v>
      </c>
      <c r="AK84" t="s">
        <v>616</v>
      </c>
      <c r="AL84" t="s">
        <v>1079</v>
      </c>
      <c r="AM84" t="s">
        <v>153</v>
      </c>
      <c r="AN84" t="s">
        <v>154</v>
      </c>
      <c r="AO84" t="s">
        <v>155</v>
      </c>
      <c r="AP84">
        <v>6133161070</v>
      </c>
      <c r="AQ84" t="s">
        <v>156</v>
      </c>
      <c r="AR84" t="s">
        <v>113</v>
      </c>
      <c r="AS84" t="s">
        <v>113</v>
      </c>
      <c r="AT84" t="s">
        <v>795</v>
      </c>
      <c r="AU84" t="s">
        <v>592</v>
      </c>
      <c r="AV84">
        <v>4800000000</v>
      </c>
      <c r="AW84" t="s">
        <v>159</v>
      </c>
      <c r="AX84" s="82">
        <f>IFERROR(FIND("Óbitos/feridos",consulta_completa__11[[#This Row],[13 - Ocorrências/Ambientes Atingidos]]),0)</f>
        <v>0</v>
      </c>
      <c r="AY84" s="83" t="str">
        <f t="shared" si="33"/>
        <v/>
      </c>
      <c r="AZ84" s="82">
        <f>IFERROR(FIND("População afetada/evacuada",consulta_completa__11[[#This Row],[13 - Ocorrências/Ambientes Atingidos]]),0)</f>
        <v>0</v>
      </c>
      <c r="BA84" s="82" t="str">
        <f t="shared" si="34"/>
        <v/>
      </c>
      <c r="BB84" s="82">
        <f>IFERROR(FIND("Suspensão de abastecimento de água",consulta_completa__11[[#This Row],[13 - Ocorrências/Ambientes Atingidos]]),0)</f>
        <v>0</v>
      </c>
      <c r="BC84" s="83" t="str">
        <f t="shared" si="62"/>
        <v/>
      </c>
      <c r="BD84" s="82">
        <f>IFERROR(FIND("Rio/córrego",consulta_completa__11[[#This Row],[13 - Ocorrências/Ambientes Atingidos]]),0)</f>
        <v>0</v>
      </c>
      <c r="BE84" s="83" t="str">
        <f t="shared" si="35"/>
        <v/>
      </c>
      <c r="BF84" s="82">
        <f>IFERROR(FIND("Lago",consulta_completa__11[[#This Row],[13 - Ocorrências/Ambientes Atingidos]]),0)</f>
        <v>0</v>
      </c>
      <c r="BG84" s="83" t="str">
        <f t="shared" si="36"/>
        <v/>
      </c>
      <c r="BH84" s="82">
        <f>IFERROR(FIND("Mar",consulta_completa__11[[#This Row],[13 - Ocorrências/Ambientes Atingidos]]),0)</f>
        <v>0</v>
      </c>
      <c r="BI84" s="83" t="str">
        <f t="shared" si="37"/>
        <v/>
      </c>
      <c r="BJ84" s="82">
        <f>IFERROR(FIND("Praia",consulta_completa__11[[#This Row],[13 - Ocorrências/Ambientes Atingidos]]),0)</f>
        <v>0</v>
      </c>
      <c r="BK84" s="83" t="str">
        <f t="shared" si="38"/>
        <v/>
      </c>
      <c r="BL84" s="82">
        <f>IFERROR(FIND("Solo",consulta_completa__11[[#This Row],[13 - Ocorrências/Ambientes Atingidos]]),0)</f>
        <v>1</v>
      </c>
      <c r="BM84" s="83" t="str">
        <f t="shared" si="39"/>
        <v>X</v>
      </c>
      <c r="BN84" s="82">
        <f>IFERROR(FIND("Águas subterrâneas",consulta_completa__11[[#This Row],[13 - Ocorrências/Ambientes Atingidos]]),0)</f>
        <v>0</v>
      </c>
      <c r="BO84" s="83" t="str">
        <f t="shared" si="40"/>
        <v/>
      </c>
      <c r="BP84" s="82">
        <f>IFERROR(FIND("Atmosfera",consulta_completa__11[[#This Row],[13 - Ocorrências/Ambientes Atingidos]]),0)</f>
        <v>0</v>
      </c>
      <c r="BQ84" s="83" t="str">
        <f t="shared" si="41"/>
        <v/>
      </c>
      <c r="BR84" s="82">
        <f>IFERROR(FIND("Flora",consulta_completa__11[[#This Row],[13 - Ocorrências/Ambientes Atingidos]]),0)</f>
        <v>7</v>
      </c>
      <c r="BS84" s="83" t="str">
        <f t="shared" si="42"/>
        <v>X</v>
      </c>
      <c r="BT84" s="82">
        <f>IFERROR(FIND("Fauna",consulta_completa__11[[#This Row],[13 - Ocorrências/Ambientes Atingidos]]),0)</f>
        <v>0</v>
      </c>
      <c r="BU84" s="83" t="str">
        <f t="shared" si="43"/>
        <v/>
      </c>
      <c r="BV84" s="82">
        <f>IFERROR(FIND("UC federal",consulta_completa__11[[#This Row],[13 - Ocorrências/Ambientes Atingidos]]),0)</f>
        <v>0</v>
      </c>
      <c r="BW84" s="83" t="str">
        <f t="shared" si="44"/>
        <v/>
      </c>
      <c r="BX84" s="82">
        <f>IFERROR(FIND("UC estadual/municipal",consulta_completa__11[[#This Row],[13 - Ocorrências/Ambientes Atingidos]]),0)</f>
        <v>0</v>
      </c>
      <c r="BY84" s="83" t="str">
        <f t="shared" si="45"/>
        <v/>
      </c>
      <c r="BZ84" s="82">
        <f>IFERROR(FIND("Outro(s)",consulta_completa__11[[#This Row],[13 - Ocorrências/Ambientes Atingidos]]),0)</f>
        <v>0</v>
      </c>
      <c r="CA84" s="83" t="str">
        <f t="shared" si="46"/>
        <v/>
      </c>
      <c r="CB84" s="82">
        <f>IFERROR(FIND("Sem dano",consulta_completa__11[[#This Row],[13 - Ocorrências/Ambientes Atingidos]]),0)</f>
        <v>0</v>
      </c>
      <c r="CC84" s="83" t="str">
        <f t="shared" si="47"/>
        <v/>
      </c>
      <c r="CD84" s="82" t="str">
        <f>IF(consulta_completa__11[[#This Row],[13 - Ocorrências/Ambientes Atingidos]]="","X","")</f>
        <v/>
      </c>
      <c r="CE84" s="84">
        <f>IFERROR(FIND("IBAMA",consulta_completa__11[[#This Row],[14 - Inst. Atuando no Local]]),0)</f>
        <v>0</v>
      </c>
      <c r="CF84" s="84" t="str">
        <f t="shared" si="48"/>
        <v/>
      </c>
      <c r="CG84" s="84">
        <f>IFERROR(FIND("OEMA",consulta_completa__11[[#This Row],[14 - Inst. Atuando no Local]]),0)</f>
        <v>0</v>
      </c>
      <c r="CH84" s="84" t="str">
        <f t="shared" si="49"/>
        <v/>
      </c>
      <c r="CI84" s="84">
        <f>IFERROR(FIND("DEFESA CIVIL",consulta_completa__11[[#This Row],[14 - Inst. Atuando no Local]]),0)</f>
        <v>0</v>
      </c>
      <c r="CJ84" s="84" t="str">
        <f t="shared" si="50"/>
        <v/>
      </c>
      <c r="CK84" s="84">
        <f>IFERROR(FIND("CORPO DE BOMBEIROS",consulta_completa__11[[#This Row],[14 - Inst. Atuando no Local]]),0)</f>
        <v>0</v>
      </c>
      <c r="CL84" s="84" t="str">
        <f t="shared" si="51"/>
        <v/>
      </c>
      <c r="CM84" s="84">
        <f>IFERROR(FIND("POLÍCIA RODOVIÁRIA",consulta_completa__11[[#This Row],[14 - Inst. Atuando no Local]]),0)</f>
        <v>0</v>
      </c>
      <c r="CN84" s="84" t="str">
        <f t="shared" si="52"/>
        <v/>
      </c>
      <c r="CO84" s="84">
        <f>IFERROR(FIND("POLÍCIA MILITAR",consulta_completa__11[[#This Row],[14 - Inst. Atuando no Local]]),0)</f>
        <v>0</v>
      </c>
      <c r="CP84" s="84" t="str">
        <f t="shared" si="53"/>
        <v/>
      </c>
      <c r="CQ84" s="84">
        <f>IFERROR(FIND("POLÍCIA CIVIL",consulta_completa__11[[#This Row],[14 - Inst. Atuando no Local]]),0)</f>
        <v>0</v>
      </c>
      <c r="CR84" s="84" t="str">
        <f t="shared" si="54"/>
        <v/>
      </c>
      <c r="CS84" s="84">
        <f>IFERROR(FIND("MARINHA DO BRASIL",consulta_completa__11[[#This Row],[14 - Inst. Atuando no Local]]),0)</f>
        <v>0</v>
      </c>
      <c r="CT84" s="84" t="str">
        <f t="shared" si="55"/>
        <v/>
      </c>
      <c r="CU84" s="84">
        <f>IFERROR(FIND("EMPRESA ESPECIALIZADA EM ATENDIMENTO",consulta_completa__11[[#This Row],[14 - Inst. Atuando no Local]]),0)</f>
        <v>0</v>
      </c>
      <c r="CV84" s="84" t="str">
        <f t="shared" si="56"/>
        <v/>
      </c>
      <c r="CW84" s="84">
        <f>IFERROR(FIND("IBAMA",consulta_completa__11[[#This Row],[14 - Inst. Atuando no Local]]),0)</f>
        <v>0</v>
      </c>
      <c r="CX84" s="84" t="str">
        <f t="shared" si="57"/>
        <v/>
      </c>
      <c r="CY84" s="84" t="str">
        <f>IF(consulta_completa__11[[#This Row],[14 - Inst. Atuando no Local]]="","X","")</f>
        <v/>
      </c>
      <c r="CZ84" s="84">
        <f>IFERROR(FIND("OUTRA (S)",consulta_completa__11[[#This Row],[14 - Inst. Atuando no Local]]),0)</f>
        <v>0</v>
      </c>
      <c r="DA84" s="84" t="str">
        <f t="shared" si="58"/>
        <v/>
      </c>
      <c r="DB84" s="35" t="str">
        <f t="shared" si="59"/>
        <v>Sim</v>
      </c>
      <c r="DC84" s="35" t="str">
        <f t="shared" si="60"/>
        <v>Não</v>
      </c>
      <c r="DD84" s="35" t="str">
        <f t="shared" si="61"/>
        <v>Sim</v>
      </c>
      <c r="DE84" s="87" t="str">
        <f t="shared" si="32"/>
        <v>Estadual</v>
      </c>
    </row>
    <row r="85" spans="1:109">
      <c r="A85" s="14">
        <v>202513068444</v>
      </c>
      <c r="B85" s="1">
        <v>45685</v>
      </c>
      <c r="C85" t="s">
        <v>109</v>
      </c>
      <c r="D85" t="s">
        <v>110</v>
      </c>
      <c r="E85" t="s">
        <v>111</v>
      </c>
      <c r="F85" t="s">
        <v>112</v>
      </c>
      <c r="G85" t="s">
        <v>439</v>
      </c>
      <c r="H85" t="s">
        <v>1080</v>
      </c>
      <c r="I85" t="s">
        <v>117</v>
      </c>
      <c r="J85" t="s">
        <v>113</v>
      </c>
      <c r="K85" t="s">
        <v>114</v>
      </c>
      <c r="L85" t="s">
        <v>114</v>
      </c>
      <c r="M85" t="s">
        <v>118</v>
      </c>
      <c r="N85" t="s">
        <v>119</v>
      </c>
      <c r="O85" t="s">
        <v>239</v>
      </c>
      <c r="P85" t="s">
        <v>355</v>
      </c>
      <c r="Q85" t="s">
        <v>122</v>
      </c>
      <c r="R85" t="s">
        <v>123</v>
      </c>
      <c r="S85" t="s">
        <v>113</v>
      </c>
      <c r="T85" t="s">
        <v>600</v>
      </c>
      <c r="U85" t="s">
        <v>1081</v>
      </c>
      <c r="V85" t="s">
        <v>1082</v>
      </c>
      <c r="Z85" t="s">
        <v>409</v>
      </c>
      <c r="AA85" t="s">
        <v>113</v>
      </c>
      <c r="AB85" t="s">
        <v>1083</v>
      </c>
      <c r="AC85" t="s">
        <v>207</v>
      </c>
      <c r="AD85">
        <v>1</v>
      </c>
      <c r="AE85" t="s">
        <v>668</v>
      </c>
      <c r="AF85" t="s">
        <v>113</v>
      </c>
      <c r="AG85" t="s">
        <v>113</v>
      </c>
      <c r="AH85" t="s">
        <v>131</v>
      </c>
      <c r="AI85" t="s">
        <v>131</v>
      </c>
      <c r="AJ85" t="s">
        <v>131</v>
      </c>
      <c r="AK85" t="s">
        <v>1084</v>
      </c>
      <c r="AL85" t="s">
        <v>1085</v>
      </c>
      <c r="AM85" t="s">
        <v>210</v>
      </c>
      <c r="AN85" t="s">
        <v>206</v>
      </c>
      <c r="AO85" t="s">
        <v>113</v>
      </c>
      <c r="AP85">
        <v>2732951305</v>
      </c>
      <c r="AQ85" t="s">
        <v>211</v>
      </c>
      <c r="AR85" t="s">
        <v>113</v>
      </c>
      <c r="AS85" t="s">
        <v>113</v>
      </c>
      <c r="AT85" t="s">
        <v>1086</v>
      </c>
      <c r="AU85" t="s">
        <v>113</v>
      </c>
      <c r="AW85" t="s">
        <v>469</v>
      </c>
      <c r="AX85" s="82">
        <f>IFERROR(FIND("Óbitos/feridos",consulta_completa__11[[#This Row],[13 - Ocorrências/Ambientes Atingidos]]),0)</f>
        <v>0</v>
      </c>
      <c r="AY85" s="83" t="str">
        <f t="shared" si="33"/>
        <v/>
      </c>
      <c r="AZ85" s="82">
        <f>IFERROR(FIND("População afetada/evacuada",consulta_completa__11[[#This Row],[13 - Ocorrências/Ambientes Atingidos]]),0)</f>
        <v>0</v>
      </c>
      <c r="BA85" s="82" t="str">
        <f t="shared" si="34"/>
        <v/>
      </c>
      <c r="BB85" s="82">
        <f>IFERROR(FIND("Suspensão de abastecimento de água",consulta_completa__11[[#This Row],[13 - Ocorrências/Ambientes Atingidos]]),0)</f>
        <v>0</v>
      </c>
      <c r="BC85" s="83" t="str">
        <f t="shared" si="62"/>
        <v/>
      </c>
      <c r="BD85" s="82">
        <f>IFERROR(FIND("Rio/córrego",consulta_completa__11[[#This Row],[13 - Ocorrências/Ambientes Atingidos]]),0)</f>
        <v>0</v>
      </c>
      <c r="BE85" s="83" t="str">
        <f t="shared" si="35"/>
        <v/>
      </c>
      <c r="BF85" s="82">
        <f>IFERROR(FIND("Lago",consulta_completa__11[[#This Row],[13 - Ocorrências/Ambientes Atingidos]]),0)</f>
        <v>0</v>
      </c>
      <c r="BG85" s="83" t="str">
        <f t="shared" si="36"/>
        <v/>
      </c>
      <c r="BH85" s="82">
        <f>IFERROR(FIND("Mar",consulta_completa__11[[#This Row],[13 - Ocorrências/Ambientes Atingidos]]),0)</f>
        <v>1</v>
      </c>
      <c r="BI85" s="83" t="str">
        <f t="shared" si="37"/>
        <v>X</v>
      </c>
      <c r="BJ85" s="82">
        <f>IFERROR(FIND("Praia",consulta_completa__11[[#This Row],[13 - Ocorrências/Ambientes Atingidos]]),0)</f>
        <v>0</v>
      </c>
      <c r="BK85" s="83" t="str">
        <f t="shared" si="38"/>
        <v/>
      </c>
      <c r="BL85" s="82">
        <f>IFERROR(FIND("Solo",consulta_completa__11[[#This Row],[13 - Ocorrências/Ambientes Atingidos]]),0)</f>
        <v>0</v>
      </c>
      <c r="BM85" s="83" t="str">
        <f t="shared" si="39"/>
        <v/>
      </c>
      <c r="BN85" s="82">
        <f>IFERROR(FIND("Águas subterrâneas",consulta_completa__11[[#This Row],[13 - Ocorrências/Ambientes Atingidos]]),0)</f>
        <v>0</v>
      </c>
      <c r="BO85" s="83" t="str">
        <f t="shared" si="40"/>
        <v/>
      </c>
      <c r="BP85" s="82">
        <f>IFERROR(FIND("Atmosfera",consulta_completa__11[[#This Row],[13 - Ocorrências/Ambientes Atingidos]]),0)</f>
        <v>0</v>
      </c>
      <c r="BQ85" s="83" t="str">
        <f t="shared" si="41"/>
        <v/>
      </c>
      <c r="BR85" s="82">
        <f>IFERROR(FIND("Flora",consulta_completa__11[[#This Row],[13 - Ocorrências/Ambientes Atingidos]]),0)</f>
        <v>0</v>
      </c>
      <c r="BS85" s="83" t="str">
        <f t="shared" si="42"/>
        <v/>
      </c>
      <c r="BT85" s="82">
        <f>IFERROR(FIND("Fauna",consulta_completa__11[[#This Row],[13 - Ocorrências/Ambientes Atingidos]]),0)</f>
        <v>0</v>
      </c>
      <c r="BU85" s="83" t="str">
        <f t="shared" si="43"/>
        <v/>
      </c>
      <c r="BV85" s="82">
        <f>IFERROR(FIND("UC federal",consulta_completa__11[[#This Row],[13 - Ocorrências/Ambientes Atingidos]]),0)</f>
        <v>0</v>
      </c>
      <c r="BW85" s="83" t="str">
        <f t="shared" si="44"/>
        <v/>
      </c>
      <c r="BX85" s="82">
        <f>IFERROR(FIND("UC estadual/municipal",consulta_completa__11[[#This Row],[13 - Ocorrências/Ambientes Atingidos]]),0)</f>
        <v>0</v>
      </c>
      <c r="BY85" s="83" t="str">
        <f t="shared" si="45"/>
        <v/>
      </c>
      <c r="BZ85" s="82">
        <f>IFERROR(FIND("Outro(s)",consulta_completa__11[[#This Row],[13 - Ocorrências/Ambientes Atingidos]]),0)</f>
        <v>0</v>
      </c>
      <c r="CA85" s="83" t="str">
        <f t="shared" si="46"/>
        <v/>
      </c>
      <c r="CB85" s="82">
        <f>IFERROR(FIND("Sem dano",consulta_completa__11[[#This Row],[13 - Ocorrências/Ambientes Atingidos]]),0)</f>
        <v>0</v>
      </c>
      <c r="CC85" s="83" t="str">
        <f t="shared" si="47"/>
        <v/>
      </c>
      <c r="CD85" s="82" t="str">
        <f>IF(consulta_completa__11[[#This Row],[13 - Ocorrências/Ambientes Atingidos]]="","X","")</f>
        <v/>
      </c>
      <c r="CE85" s="84">
        <f>IFERROR(FIND("IBAMA",consulta_completa__11[[#This Row],[14 - Inst. Atuando no Local]]),0)</f>
        <v>0</v>
      </c>
      <c r="CF85" s="84" t="str">
        <f t="shared" si="48"/>
        <v/>
      </c>
      <c r="CG85" s="84">
        <f>IFERROR(FIND("OEMA",consulta_completa__11[[#This Row],[14 - Inst. Atuando no Local]]),0)</f>
        <v>0</v>
      </c>
      <c r="CH85" s="84" t="str">
        <f t="shared" si="49"/>
        <v/>
      </c>
      <c r="CI85" s="84">
        <f>IFERROR(FIND("DEFESA CIVIL",consulta_completa__11[[#This Row],[14 - Inst. Atuando no Local]]),0)</f>
        <v>0</v>
      </c>
      <c r="CJ85" s="84" t="str">
        <f t="shared" si="50"/>
        <v/>
      </c>
      <c r="CK85" s="84">
        <f>IFERROR(FIND("CORPO DE BOMBEIROS",consulta_completa__11[[#This Row],[14 - Inst. Atuando no Local]]),0)</f>
        <v>0</v>
      </c>
      <c r="CL85" s="84" t="str">
        <f t="shared" si="51"/>
        <v/>
      </c>
      <c r="CM85" s="84">
        <f>IFERROR(FIND("POLÍCIA RODOVIÁRIA",consulta_completa__11[[#This Row],[14 - Inst. Atuando no Local]]),0)</f>
        <v>0</v>
      </c>
      <c r="CN85" s="84" t="str">
        <f t="shared" si="52"/>
        <v/>
      </c>
      <c r="CO85" s="84">
        <f>IFERROR(FIND("POLÍCIA MILITAR",consulta_completa__11[[#This Row],[14 - Inst. Atuando no Local]]),0)</f>
        <v>0</v>
      </c>
      <c r="CP85" s="84" t="str">
        <f t="shared" si="53"/>
        <v/>
      </c>
      <c r="CQ85" s="84">
        <f>IFERROR(FIND("POLÍCIA CIVIL",consulta_completa__11[[#This Row],[14 - Inst. Atuando no Local]]),0)</f>
        <v>0</v>
      </c>
      <c r="CR85" s="84" t="str">
        <f t="shared" si="54"/>
        <v/>
      </c>
      <c r="CS85" s="84">
        <f>IFERROR(FIND("MARINHA DO BRASIL",consulta_completa__11[[#This Row],[14 - Inst. Atuando no Local]]),0)</f>
        <v>0</v>
      </c>
      <c r="CT85" s="84" t="str">
        <f t="shared" si="55"/>
        <v/>
      </c>
      <c r="CU85" s="84">
        <f>IFERROR(FIND("EMPRESA ESPECIALIZADA EM ATENDIMENTO",consulta_completa__11[[#This Row],[14 - Inst. Atuando no Local]]),0)</f>
        <v>0</v>
      </c>
      <c r="CV85" s="84" t="str">
        <f t="shared" si="56"/>
        <v/>
      </c>
      <c r="CW85" s="84">
        <f>IFERROR(FIND("IBAMA",consulta_completa__11[[#This Row],[14 - Inst. Atuando no Local]]),0)</f>
        <v>0</v>
      </c>
      <c r="CX85" s="84" t="str">
        <f t="shared" si="57"/>
        <v/>
      </c>
      <c r="CY85" s="84" t="str">
        <f>IF(consulta_completa__11[[#This Row],[14 - Inst. Atuando no Local]]="","X","")</f>
        <v/>
      </c>
      <c r="CZ85" s="84">
        <f>IFERROR(FIND("OUTRA (S)",consulta_completa__11[[#This Row],[14 - Inst. Atuando no Local]]),0)</f>
        <v>0</v>
      </c>
      <c r="DA85" s="84" t="str">
        <f t="shared" si="58"/>
        <v/>
      </c>
      <c r="DB85" s="35" t="str">
        <f t="shared" si="59"/>
        <v>Sim</v>
      </c>
      <c r="DC85" s="35" t="str">
        <f t="shared" si="60"/>
        <v>Não</v>
      </c>
      <c r="DD85" s="35" t="str">
        <f t="shared" si="61"/>
        <v>Sim</v>
      </c>
      <c r="DE85" s="87" t="str">
        <f t="shared" si="32"/>
        <v>Federal</v>
      </c>
    </row>
    <row r="86" spans="1:109">
      <c r="A86" s="14">
        <v>20252346801</v>
      </c>
      <c r="B86" s="1">
        <v>45686</v>
      </c>
      <c r="C86" t="s">
        <v>109</v>
      </c>
      <c r="D86" t="s">
        <v>110</v>
      </c>
      <c r="E86" t="s">
        <v>139</v>
      </c>
      <c r="F86" t="s">
        <v>112</v>
      </c>
      <c r="G86" t="s">
        <v>678</v>
      </c>
      <c r="H86" t="s">
        <v>1087</v>
      </c>
      <c r="I86" t="s">
        <v>117</v>
      </c>
      <c r="J86" t="s">
        <v>113</v>
      </c>
      <c r="K86" t="s">
        <v>114</v>
      </c>
      <c r="L86" t="s">
        <v>114</v>
      </c>
      <c r="M86" t="s">
        <v>118</v>
      </c>
      <c r="N86" t="s">
        <v>113</v>
      </c>
      <c r="O86" t="s">
        <v>239</v>
      </c>
      <c r="P86" t="s">
        <v>121</v>
      </c>
      <c r="Q86" t="s">
        <v>167</v>
      </c>
      <c r="R86" t="s">
        <v>123</v>
      </c>
      <c r="S86" t="s">
        <v>201</v>
      </c>
      <c r="T86" t="s">
        <v>1088</v>
      </c>
      <c r="U86" t="s">
        <v>1089</v>
      </c>
      <c r="V86" t="s">
        <v>113</v>
      </c>
      <c r="Z86" t="s">
        <v>1089</v>
      </c>
      <c r="AA86" t="s">
        <v>113</v>
      </c>
      <c r="AB86" t="s">
        <v>1090</v>
      </c>
      <c r="AC86" t="s">
        <v>1091</v>
      </c>
      <c r="AD86">
        <v>1</v>
      </c>
      <c r="AE86" t="s">
        <v>113</v>
      </c>
      <c r="AF86" t="s">
        <v>113</v>
      </c>
      <c r="AG86" t="s">
        <v>113</v>
      </c>
      <c r="AH86" t="s">
        <v>131</v>
      </c>
      <c r="AI86" t="s">
        <v>132</v>
      </c>
      <c r="AJ86" t="s">
        <v>131</v>
      </c>
      <c r="AK86" t="s">
        <v>1092</v>
      </c>
      <c r="AL86" t="s">
        <v>113</v>
      </c>
      <c r="AM86" t="s">
        <v>1093</v>
      </c>
      <c r="AN86" t="s">
        <v>1094</v>
      </c>
      <c r="AO86" t="s">
        <v>1095</v>
      </c>
      <c r="AQ86" t="s">
        <v>1096</v>
      </c>
      <c r="AR86" t="s">
        <v>113</v>
      </c>
      <c r="AS86" t="s">
        <v>113</v>
      </c>
      <c r="AT86" t="s">
        <v>113</v>
      </c>
      <c r="AU86" t="s">
        <v>113</v>
      </c>
      <c r="AW86" t="s">
        <v>113</v>
      </c>
      <c r="AX86" s="82">
        <f>IFERROR(FIND("Óbitos/feridos",consulta_completa__11[[#This Row],[13 - Ocorrências/Ambientes Atingidos]]),0)</f>
        <v>0</v>
      </c>
      <c r="AY86" s="83" t="str">
        <f t="shared" si="33"/>
        <v/>
      </c>
      <c r="AZ86" s="82">
        <f>IFERROR(FIND("População afetada/evacuada",consulta_completa__11[[#This Row],[13 - Ocorrências/Ambientes Atingidos]]),0)</f>
        <v>0</v>
      </c>
      <c r="BA86" s="82" t="str">
        <f t="shared" si="34"/>
        <v/>
      </c>
      <c r="BB86" s="82">
        <f>IFERROR(FIND("Suspensão de abastecimento de água",consulta_completa__11[[#This Row],[13 - Ocorrências/Ambientes Atingidos]]),0)</f>
        <v>0</v>
      </c>
      <c r="BC86" s="83" t="str">
        <f t="shared" si="62"/>
        <v/>
      </c>
      <c r="BD86" s="82">
        <f>IFERROR(FIND("Rio/córrego",consulta_completa__11[[#This Row],[13 - Ocorrências/Ambientes Atingidos]]),0)</f>
        <v>0</v>
      </c>
      <c r="BE86" s="83" t="str">
        <f t="shared" si="35"/>
        <v/>
      </c>
      <c r="BF86" s="82">
        <f>IFERROR(FIND("Lago",consulta_completa__11[[#This Row],[13 - Ocorrências/Ambientes Atingidos]]),0)</f>
        <v>0</v>
      </c>
      <c r="BG86" s="83" t="str">
        <f t="shared" si="36"/>
        <v/>
      </c>
      <c r="BH86" s="82">
        <f>IFERROR(FIND("Mar",consulta_completa__11[[#This Row],[13 - Ocorrências/Ambientes Atingidos]]),0)</f>
        <v>1</v>
      </c>
      <c r="BI86" s="83" t="str">
        <f t="shared" si="37"/>
        <v>X</v>
      </c>
      <c r="BJ86" s="82">
        <f>IFERROR(FIND("Praia",consulta_completa__11[[#This Row],[13 - Ocorrências/Ambientes Atingidos]]),0)</f>
        <v>0</v>
      </c>
      <c r="BK86" s="83" t="str">
        <f t="shared" si="38"/>
        <v/>
      </c>
      <c r="BL86" s="82">
        <f>IFERROR(FIND("Solo",consulta_completa__11[[#This Row],[13 - Ocorrências/Ambientes Atingidos]]),0)</f>
        <v>0</v>
      </c>
      <c r="BM86" s="83" t="str">
        <f t="shared" si="39"/>
        <v/>
      </c>
      <c r="BN86" s="82">
        <f>IFERROR(FIND("Águas subterrâneas",consulta_completa__11[[#This Row],[13 - Ocorrências/Ambientes Atingidos]]),0)</f>
        <v>0</v>
      </c>
      <c r="BO86" s="83" t="str">
        <f t="shared" si="40"/>
        <v/>
      </c>
      <c r="BP86" s="82">
        <f>IFERROR(FIND("Atmosfera",consulta_completa__11[[#This Row],[13 - Ocorrências/Ambientes Atingidos]]),0)</f>
        <v>0</v>
      </c>
      <c r="BQ86" s="83" t="str">
        <f t="shared" si="41"/>
        <v/>
      </c>
      <c r="BR86" s="82">
        <f>IFERROR(FIND("Flora",consulta_completa__11[[#This Row],[13 - Ocorrências/Ambientes Atingidos]]),0)</f>
        <v>0</v>
      </c>
      <c r="BS86" s="83" t="str">
        <f t="shared" si="42"/>
        <v/>
      </c>
      <c r="BT86" s="82">
        <f>IFERROR(FIND("Fauna",consulta_completa__11[[#This Row],[13 - Ocorrências/Ambientes Atingidos]]),0)</f>
        <v>0</v>
      </c>
      <c r="BU86" s="83" t="str">
        <f t="shared" si="43"/>
        <v/>
      </c>
      <c r="BV86" s="82">
        <f>IFERROR(FIND("UC federal",consulta_completa__11[[#This Row],[13 - Ocorrências/Ambientes Atingidos]]),0)</f>
        <v>0</v>
      </c>
      <c r="BW86" s="83" t="str">
        <f t="shared" si="44"/>
        <v/>
      </c>
      <c r="BX86" s="82">
        <f>IFERROR(FIND("UC estadual/municipal",consulta_completa__11[[#This Row],[13 - Ocorrências/Ambientes Atingidos]]),0)</f>
        <v>0</v>
      </c>
      <c r="BY86" s="83" t="str">
        <f t="shared" si="45"/>
        <v/>
      </c>
      <c r="BZ86" s="82">
        <f>IFERROR(FIND("Outro(s)",consulta_completa__11[[#This Row],[13 - Ocorrências/Ambientes Atingidos]]),0)</f>
        <v>0</v>
      </c>
      <c r="CA86" s="83" t="str">
        <f t="shared" si="46"/>
        <v/>
      </c>
      <c r="CB86" s="82">
        <f>IFERROR(FIND("Sem dano",consulta_completa__11[[#This Row],[13 - Ocorrências/Ambientes Atingidos]]),0)</f>
        <v>0</v>
      </c>
      <c r="CC86" s="83" t="str">
        <f t="shared" si="47"/>
        <v/>
      </c>
      <c r="CD86" s="82" t="str">
        <f>IF(consulta_completa__11[[#This Row],[13 - Ocorrências/Ambientes Atingidos]]="","X","")</f>
        <v/>
      </c>
      <c r="CE86" s="84">
        <f>IFERROR(FIND("IBAMA",consulta_completa__11[[#This Row],[14 - Inst. Atuando no Local]]),0)</f>
        <v>0</v>
      </c>
      <c r="CF86" s="84" t="str">
        <f t="shared" si="48"/>
        <v/>
      </c>
      <c r="CG86" s="84">
        <f>IFERROR(FIND("OEMA",consulta_completa__11[[#This Row],[14 - Inst. Atuando no Local]]),0)</f>
        <v>0</v>
      </c>
      <c r="CH86" s="84" t="str">
        <f t="shared" si="49"/>
        <v/>
      </c>
      <c r="CI86" s="84">
        <f>IFERROR(FIND("DEFESA CIVIL",consulta_completa__11[[#This Row],[14 - Inst. Atuando no Local]]),0)</f>
        <v>0</v>
      </c>
      <c r="CJ86" s="84" t="str">
        <f t="shared" si="50"/>
        <v/>
      </c>
      <c r="CK86" s="84">
        <f>IFERROR(FIND("CORPO DE BOMBEIROS",consulta_completa__11[[#This Row],[14 - Inst. Atuando no Local]]),0)</f>
        <v>0</v>
      </c>
      <c r="CL86" s="84" t="str">
        <f t="shared" si="51"/>
        <v/>
      </c>
      <c r="CM86" s="84">
        <f>IFERROR(FIND("POLÍCIA RODOVIÁRIA",consulta_completa__11[[#This Row],[14 - Inst. Atuando no Local]]),0)</f>
        <v>0</v>
      </c>
      <c r="CN86" s="84" t="str">
        <f t="shared" si="52"/>
        <v/>
      </c>
      <c r="CO86" s="84">
        <f>IFERROR(FIND("POLÍCIA MILITAR",consulta_completa__11[[#This Row],[14 - Inst. Atuando no Local]]),0)</f>
        <v>0</v>
      </c>
      <c r="CP86" s="84" t="str">
        <f t="shared" si="53"/>
        <v/>
      </c>
      <c r="CQ86" s="84">
        <f>IFERROR(FIND("POLÍCIA CIVIL",consulta_completa__11[[#This Row],[14 - Inst. Atuando no Local]]),0)</f>
        <v>0</v>
      </c>
      <c r="CR86" s="84" t="str">
        <f t="shared" si="54"/>
        <v/>
      </c>
      <c r="CS86" s="84">
        <f>IFERROR(FIND("MARINHA DO BRASIL",consulta_completa__11[[#This Row],[14 - Inst. Atuando no Local]]),0)</f>
        <v>0</v>
      </c>
      <c r="CT86" s="84" t="str">
        <f t="shared" si="55"/>
        <v/>
      </c>
      <c r="CU86" s="84">
        <f>IFERROR(FIND("EMPRESA ESPECIALIZADA EM ATENDIMENTO",consulta_completa__11[[#This Row],[14 - Inst. Atuando no Local]]),0)</f>
        <v>0</v>
      </c>
      <c r="CV86" s="84" t="str">
        <f t="shared" si="56"/>
        <v/>
      </c>
      <c r="CW86" s="84">
        <f>IFERROR(FIND("IBAMA",consulta_completa__11[[#This Row],[14 - Inst. Atuando no Local]]),0)</f>
        <v>0</v>
      </c>
      <c r="CX86" s="84" t="str">
        <f t="shared" si="57"/>
        <v/>
      </c>
      <c r="CY86" s="84" t="str">
        <f>IF(consulta_completa__11[[#This Row],[14 - Inst. Atuando no Local]]="","X","")</f>
        <v>X</v>
      </c>
      <c r="CZ86" s="84">
        <f>IFERROR(FIND("OUTRA (S)",consulta_completa__11[[#This Row],[14 - Inst. Atuando no Local]]),0)</f>
        <v>0</v>
      </c>
      <c r="DA86" s="84" t="str">
        <f t="shared" si="58"/>
        <v/>
      </c>
      <c r="DB86" s="35" t="str">
        <f t="shared" si="59"/>
        <v>Sim</v>
      </c>
      <c r="DC86" s="35" t="str">
        <f t="shared" si="60"/>
        <v>Não</v>
      </c>
      <c r="DD86" s="35" t="str">
        <f t="shared" si="61"/>
        <v>Sim</v>
      </c>
      <c r="DE86" s="87" t="str">
        <f t="shared" si="32"/>
        <v>Federal</v>
      </c>
    </row>
    <row r="87" spans="1:109">
      <c r="A87" s="14">
        <v>202512928831</v>
      </c>
      <c r="B87" s="1">
        <v>45686</v>
      </c>
      <c r="C87" t="s">
        <v>1097</v>
      </c>
      <c r="D87" t="s">
        <v>180</v>
      </c>
      <c r="E87" t="s">
        <v>286</v>
      </c>
      <c r="F87" t="s">
        <v>912</v>
      </c>
      <c r="G87" t="s">
        <v>113</v>
      </c>
      <c r="H87" t="s">
        <v>114</v>
      </c>
      <c r="I87" t="s">
        <v>114</v>
      </c>
      <c r="J87" t="s">
        <v>1098</v>
      </c>
      <c r="K87" t="s">
        <v>1099</v>
      </c>
      <c r="L87" t="s">
        <v>166</v>
      </c>
      <c r="M87" t="s">
        <v>1100</v>
      </c>
      <c r="N87" t="s">
        <v>1101</v>
      </c>
      <c r="O87" t="s">
        <v>113</v>
      </c>
      <c r="P87" t="s">
        <v>121</v>
      </c>
      <c r="Q87" t="s">
        <v>230</v>
      </c>
      <c r="R87" t="s">
        <v>123</v>
      </c>
      <c r="S87" t="s">
        <v>113</v>
      </c>
      <c r="T87" t="s">
        <v>1102</v>
      </c>
      <c r="U87" t="s">
        <v>113</v>
      </c>
      <c r="V87" t="s">
        <v>113</v>
      </c>
      <c r="Z87" t="s">
        <v>1103</v>
      </c>
      <c r="AA87" t="s">
        <v>113</v>
      </c>
      <c r="AB87" t="s">
        <v>113</v>
      </c>
      <c r="AC87" t="s">
        <v>113</v>
      </c>
      <c r="AE87" t="s">
        <v>113</v>
      </c>
      <c r="AF87" t="s">
        <v>1104</v>
      </c>
      <c r="AG87" t="s">
        <v>1105</v>
      </c>
      <c r="AH87" t="s">
        <v>131</v>
      </c>
      <c r="AI87" t="s">
        <v>131</v>
      </c>
      <c r="AJ87" t="s">
        <v>131</v>
      </c>
      <c r="AK87" t="s">
        <v>1106</v>
      </c>
      <c r="AL87" t="s">
        <v>1107</v>
      </c>
      <c r="AM87" t="s">
        <v>1108</v>
      </c>
      <c r="AN87" t="s">
        <v>774</v>
      </c>
      <c r="AO87" t="s">
        <v>113</v>
      </c>
      <c r="AQ87" t="s">
        <v>113</v>
      </c>
      <c r="AR87" t="s">
        <v>113</v>
      </c>
      <c r="AS87" t="s">
        <v>113</v>
      </c>
      <c r="AT87" t="s">
        <v>113</v>
      </c>
      <c r="AU87" t="s">
        <v>113</v>
      </c>
      <c r="AW87" t="s">
        <v>113</v>
      </c>
      <c r="AX87" s="82">
        <f>IFERROR(FIND("Óbitos/feridos",consulta_completa__11[[#This Row],[13 - Ocorrências/Ambientes Atingidos]]),0)</f>
        <v>0</v>
      </c>
      <c r="AY87" s="83" t="str">
        <f t="shared" si="33"/>
        <v/>
      </c>
      <c r="AZ87" s="82">
        <f>IFERROR(FIND("População afetada/evacuada",consulta_completa__11[[#This Row],[13 - Ocorrências/Ambientes Atingidos]]),0)</f>
        <v>0</v>
      </c>
      <c r="BA87" s="82" t="str">
        <f t="shared" si="34"/>
        <v/>
      </c>
      <c r="BB87" s="82">
        <f>IFERROR(FIND("Suspensão de abastecimento de água",consulta_completa__11[[#This Row],[13 - Ocorrências/Ambientes Atingidos]]),0)</f>
        <v>0</v>
      </c>
      <c r="BC87" s="83" t="str">
        <f t="shared" si="62"/>
        <v/>
      </c>
      <c r="BD87" s="82">
        <f>IFERROR(FIND("Rio/córrego",consulta_completa__11[[#This Row],[13 - Ocorrências/Ambientes Atingidos]]),0)</f>
        <v>1</v>
      </c>
      <c r="BE87" s="83" t="str">
        <f t="shared" si="35"/>
        <v>X</v>
      </c>
      <c r="BF87" s="82">
        <f>IFERROR(FIND("Lago",consulta_completa__11[[#This Row],[13 - Ocorrências/Ambientes Atingidos]]),0)</f>
        <v>0</v>
      </c>
      <c r="BG87" s="83" t="str">
        <f t="shared" si="36"/>
        <v/>
      </c>
      <c r="BH87" s="82">
        <f>IFERROR(FIND("Mar",consulta_completa__11[[#This Row],[13 - Ocorrências/Ambientes Atingidos]]),0)</f>
        <v>0</v>
      </c>
      <c r="BI87" s="83" t="str">
        <f t="shared" si="37"/>
        <v/>
      </c>
      <c r="BJ87" s="82">
        <f>IFERROR(FIND("Praia",consulta_completa__11[[#This Row],[13 - Ocorrências/Ambientes Atingidos]]),0)</f>
        <v>0</v>
      </c>
      <c r="BK87" s="83" t="str">
        <f t="shared" si="38"/>
        <v/>
      </c>
      <c r="BL87" s="82">
        <f>IFERROR(FIND("Solo",consulta_completa__11[[#This Row],[13 - Ocorrências/Ambientes Atingidos]]),0)</f>
        <v>27</v>
      </c>
      <c r="BM87" s="83" t="str">
        <f t="shared" si="39"/>
        <v>X</v>
      </c>
      <c r="BN87" s="82">
        <f>IFERROR(FIND("Águas subterrâneas",consulta_completa__11[[#This Row],[13 - Ocorrências/Ambientes Atingidos]]),0)</f>
        <v>0</v>
      </c>
      <c r="BO87" s="83" t="str">
        <f t="shared" si="40"/>
        <v/>
      </c>
      <c r="BP87" s="82">
        <f>IFERROR(FIND("Atmosfera",consulta_completa__11[[#This Row],[13 - Ocorrências/Ambientes Atingidos]]),0)</f>
        <v>0</v>
      </c>
      <c r="BQ87" s="83" t="str">
        <f t="shared" si="41"/>
        <v/>
      </c>
      <c r="BR87" s="82">
        <f>IFERROR(FIND("Flora",consulta_completa__11[[#This Row],[13 - Ocorrências/Ambientes Atingidos]]),0)</f>
        <v>0</v>
      </c>
      <c r="BS87" s="83" t="str">
        <f t="shared" si="42"/>
        <v/>
      </c>
      <c r="BT87" s="82">
        <f>IFERROR(FIND("Fauna",consulta_completa__11[[#This Row],[13 - Ocorrências/Ambientes Atingidos]]),0)</f>
        <v>0</v>
      </c>
      <c r="BU87" s="83" t="str">
        <f t="shared" si="43"/>
        <v/>
      </c>
      <c r="BV87" s="82">
        <f>IFERROR(FIND("UC federal",consulta_completa__11[[#This Row],[13 - Ocorrências/Ambientes Atingidos]]),0)</f>
        <v>0</v>
      </c>
      <c r="BW87" s="83" t="str">
        <f t="shared" si="44"/>
        <v/>
      </c>
      <c r="BX87" s="82">
        <f>IFERROR(FIND("UC estadual/municipal",consulta_completa__11[[#This Row],[13 - Ocorrências/Ambientes Atingidos]]),0)</f>
        <v>0</v>
      </c>
      <c r="BY87" s="83" t="str">
        <f t="shared" si="45"/>
        <v/>
      </c>
      <c r="BZ87" s="82">
        <f>IFERROR(FIND("Outro(s)",consulta_completa__11[[#This Row],[13 - Ocorrências/Ambientes Atingidos]]),0)</f>
        <v>0</v>
      </c>
      <c r="CA87" s="83" t="str">
        <f t="shared" si="46"/>
        <v/>
      </c>
      <c r="CB87" s="82">
        <f>IFERROR(FIND("Sem dano",consulta_completa__11[[#This Row],[13 - Ocorrências/Ambientes Atingidos]]),0)</f>
        <v>0</v>
      </c>
      <c r="CC87" s="83" t="str">
        <f t="shared" si="47"/>
        <v/>
      </c>
      <c r="CD87" s="82" t="str">
        <f>IF(consulta_completa__11[[#This Row],[13 - Ocorrências/Ambientes Atingidos]]="","X","")</f>
        <v/>
      </c>
      <c r="CE87" s="84">
        <f>IFERROR(FIND("IBAMA",consulta_completa__11[[#This Row],[14 - Inst. Atuando no Local]]),0)</f>
        <v>67</v>
      </c>
      <c r="CF87" s="84" t="str">
        <f t="shared" si="48"/>
        <v>X</v>
      </c>
      <c r="CG87" s="84">
        <f>IFERROR(FIND("OEMA",consulta_completa__11[[#This Row],[14 - Inst. Atuando no Local]]),0)</f>
        <v>0</v>
      </c>
      <c r="CH87" s="84" t="str">
        <f t="shared" si="49"/>
        <v/>
      </c>
      <c r="CI87" s="84">
        <f>IFERROR(FIND("DEFESA CIVIL",consulta_completa__11[[#This Row],[14 - Inst. Atuando no Local]]),0)</f>
        <v>0</v>
      </c>
      <c r="CJ87" s="84" t="str">
        <f t="shared" si="50"/>
        <v/>
      </c>
      <c r="CK87" s="84">
        <f>IFERROR(FIND("CORPO DE BOMBEIROS",consulta_completa__11[[#This Row],[14 - Inst. Atuando no Local]]),0)</f>
        <v>0</v>
      </c>
      <c r="CL87" s="84" t="str">
        <f t="shared" si="51"/>
        <v/>
      </c>
      <c r="CM87" s="84">
        <f>IFERROR(FIND("POLÍCIA RODOVIÁRIA",consulta_completa__11[[#This Row],[14 - Inst. Atuando no Local]]),0)</f>
        <v>0</v>
      </c>
      <c r="CN87" s="84" t="str">
        <f t="shared" si="52"/>
        <v/>
      </c>
      <c r="CO87" s="84">
        <f>IFERROR(FIND("POLÍCIA MILITAR",consulta_completa__11[[#This Row],[14 - Inst. Atuando no Local]]),0)</f>
        <v>0</v>
      </c>
      <c r="CP87" s="84" t="str">
        <f t="shared" si="53"/>
        <v/>
      </c>
      <c r="CQ87" s="84">
        <f>IFERROR(FIND("POLÍCIA CIVIL",consulta_completa__11[[#This Row],[14 - Inst. Atuando no Local]]),0)</f>
        <v>0</v>
      </c>
      <c r="CR87" s="84" t="str">
        <f t="shared" si="54"/>
        <v/>
      </c>
      <c r="CS87" s="84">
        <f>IFERROR(FIND("MARINHA DO BRASIL",consulta_completa__11[[#This Row],[14 - Inst. Atuando no Local]]),0)</f>
        <v>0</v>
      </c>
      <c r="CT87" s="84" t="str">
        <f t="shared" si="55"/>
        <v/>
      </c>
      <c r="CU87" s="84">
        <f>IFERROR(FIND("EMPRESA ESPECIALIZADA EM ATENDIMENTO",consulta_completa__11[[#This Row],[14 - Inst. Atuando no Local]]),0)</f>
        <v>0</v>
      </c>
      <c r="CV87" s="84" t="str">
        <f t="shared" si="56"/>
        <v/>
      </c>
      <c r="CW87" s="84">
        <f>IFERROR(FIND("IBAMA",consulta_completa__11[[#This Row],[14 - Inst. Atuando no Local]]),0)</f>
        <v>67</v>
      </c>
      <c r="CX87" s="84" t="str">
        <f t="shared" si="57"/>
        <v>X</v>
      </c>
      <c r="CY87" s="84" t="str">
        <f>IF(consulta_completa__11[[#This Row],[14 - Inst. Atuando no Local]]="","X","")</f>
        <v/>
      </c>
      <c r="CZ87" s="84">
        <f>IFERROR(FIND("OUTRA (S)",consulta_completa__11[[#This Row],[14 - Inst. Atuando no Local]]),0)</f>
        <v>0</v>
      </c>
      <c r="DA87" s="84" t="str">
        <f t="shared" si="58"/>
        <v/>
      </c>
      <c r="DB87" s="35" t="str">
        <f t="shared" si="59"/>
        <v>Sim</v>
      </c>
      <c r="DC87" s="35" t="str">
        <f t="shared" si="60"/>
        <v>Não</v>
      </c>
      <c r="DD87" s="35" t="str">
        <f t="shared" si="61"/>
        <v>Sim</v>
      </c>
      <c r="DE87" s="87" t="str">
        <f t="shared" si="32"/>
        <v>Sem informação</v>
      </c>
    </row>
    <row r="88" spans="1:109">
      <c r="A88" s="14">
        <v>202522557646</v>
      </c>
      <c r="B88" s="1">
        <v>45687</v>
      </c>
      <c r="C88" t="s">
        <v>540</v>
      </c>
      <c r="D88" t="s">
        <v>390</v>
      </c>
      <c r="E88" t="s">
        <v>139</v>
      </c>
      <c r="F88" t="s">
        <v>139</v>
      </c>
      <c r="G88" t="s">
        <v>113</v>
      </c>
      <c r="H88" t="s">
        <v>114</v>
      </c>
      <c r="I88" t="s">
        <v>114</v>
      </c>
      <c r="J88" t="s">
        <v>113</v>
      </c>
      <c r="K88" t="s">
        <v>114</v>
      </c>
      <c r="L88" t="s">
        <v>114</v>
      </c>
      <c r="M88" t="s">
        <v>456</v>
      </c>
      <c r="N88" t="s">
        <v>1109</v>
      </c>
      <c r="O88" t="s">
        <v>239</v>
      </c>
      <c r="P88" t="s">
        <v>142</v>
      </c>
      <c r="Q88" t="s">
        <v>122</v>
      </c>
      <c r="R88" t="s">
        <v>123</v>
      </c>
      <c r="S88" t="s">
        <v>113</v>
      </c>
      <c r="T88" t="s">
        <v>556</v>
      </c>
      <c r="U88" t="s">
        <v>1110</v>
      </c>
      <c r="V88" t="s">
        <v>1111</v>
      </c>
      <c r="Z88" t="s">
        <v>558</v>
      </c>
      <c r="AA88" t="s">
        <v>1111</v>
      </c>
      <c r="AB88" t="s">
        <v>1112</v>
      </c>
      <c r="AC88" t="s">
        <v>547</v>
      </c>
      <c r="AD88">
        <v>1</v>
      </c>
      <c r="AE88" t="s">
        <v>551</v>
      </c>
      <c r="AF88" t="s">
        <v>1113</v>
      </c>
      <c r="AG88" t="s">
        <v>1114</v>
      </c>
      <c r="AH88" t="s">
        <v>131</v>
      </c>
      <c r="AI88" t="s">
        <v>131</v>
      </c>
      <c r="AJ88" t="s">
        <v>132</v>
      </c>
      <c r="AK88" t="s">
        <v>113</v>
      </c>
      <c r="AL88" t="s">
        <v>1115</v>
      </c>
      <c r="AM88" t="s">
        <v>552</v>
      </c>
      <c r="AN88" t="s">
        <v>1112</v>
      </c>
      <c r="AO88" t="s">
        <v>553</v>
      </c>
      <c r="AP88">
        <v>27998582836</v>
      </c>
      <c r="AQ88" t="s">
        <v>554</v>
      </c>
      <c r="AR88" t="s">
        <v>113</v>
      </c>
      <c r="AS88" t="s">
        <v>113</v>
      </c>
      <c r="AT88" t="s">
        <v>113</v>
      </c>
      <c r="AU88" t="s">
        <v>113</v>
      </c>
      <c r="AW88" t="s">
        <v>113</v>
      </c>
      <c r="AX88" s="82">
        <f>IFERROR(FIND("Óbitos/feridos",consulta_completa__11[[#This Row],[13 - Ocorrências/Ambientes Atingidos]]),0)</f>
        <v>0</v>
      </c>
      <c r="AY88" s="83" t="str">
        <f t="shared" si="33"/>
        <v/>
      </c>
      <c r="AZ88" s="82">
        <f>IFERROR(FIND("População afetada/evacuada",consulta_completa__11[[#This Row],[13 - Ocorrências/Ambientes Atingidos]]),0)</f>
        <v>0</v>
      </c>
      <c r="BA88" s="82" t="str">
        <f t="shared" si="34"/>
        <v/>
      </c>
      <c r="BB88" s="82">
        <f>IFERROR(FIND("Suspensão de abastecimento de água",consulta_completa__11[[#This Row],[13 - Ocorrências/Ambientes Atingidos]]),0)</f>
        <v>0</v>
      </c>
      <c r="BC88" s="83" t="str">
        <f t="shared" si="62"/>
        <v/>
      </c>
      <c r="BD88" s="82">
        <f>IFERROR(FIND("Rio/córrego",consulta_completa__11[[#This Row],[13 - Ocorrências/Ambientes Atingidos]]),0)</f>
        <v>0</v>
      </c>
      <c r="BE88" s="83" t="str">
        <f t="shared" si="35"/>
        <v/>
      </c>
      <c r="BF88" s="82">
        <f>IFERROR(FIND("Lago",consulta_completa__11[[#This Row],[13 - Ocorrências/Ambientes Atingidos]]),0)</f>
        <v>0</v>
      </c>
      <c r="BG88" s="83" t="str">
        <f t="shared" si="36"/>
        <v/>
      </c>
      <c r="BH88" s="82">
        <f>IFERROR(FIND("Mar",consulta_completa__11[[#This Row],[13 - Ocorrências/Ambientes Atingidos]]),0)</f>
        <v>0</v>
      </c>
      <c r="BI88" s="83" t="str">
        <f t="shared" si="37"/>
        <v/>
      </c>
      <c r="BJ88" s="82">
        <f>IFERROR(FIND("Praia",consulta_completa__11[[#This Row],[13 - Ocorrências/Ambientes Atingidos]]),0)</f>
        <v>1</v>
      </c>
      <c r="BK88" s="83" t="str">
        <f t="shared" si="38"/>
        <v>X</v>
      </c>
      <c r="BL88" s="82">
        <f>IFERROR(FIND("Solo",consulta_completa__11[[#This Row],[13 - Ocorrências/Ambientes Atingidos]]),0)</f>
        <v>0</v>
      </c>
      <c r="BM88" s="83" t="str">
        <f t="shared" si="39"/>
        <v/>
      </c>
      <c r="BN88" s="82">
        <f>IFERROR(FIND("Águas subterrâneas",consulta_completa__11[[#This Row],[13 - Ocorrências/Ambientes Atingidos]]),0)</f>
        <v>0</v>
      </c>
      <c r="BO88" s="83" t="str">
        <f t="shared" si="40"/>
        <v/>
      </c>
      <c r="BP88" s="82">
        <f>IFERROR(FIND("Atmosfera",consulta_completa__11[[#This Row],[13 - Ocorrências/Ambientes Atingidos]]),0)</f>
        <v>0</v>
      </c>
      <c r="BQ88" s="83" t="str">
        <f t="shared" si="41"/>
        <v/>
      </c>
      <c r="BR88" s="82">
        <f>IFERROR(FIND("Flora",consulta_completa__11[[#This Row],[13 - Ocorrências/Ambientes Atingidos]]),0)</f>
        <v>0</v>
      </c>
      <c r="BS88" s="83" t="str">
        <f t="shared" si="42"/>
        <v/>
      </c>
      <c r="BT88" s="82">
        <f>IFERROR(FIND("Fauna",consulta_completa__11[[#This Row],[13 - Ocorrências/Ambientes Atingidos]]),0)</f>
        <v>0</v>
      </c>
      <c r="BU88" s="83" t="str">
        <f t="shared" si="43"/>
        <v/>
      </c>
      <c r="BV88" s="82">
        <f>IFERROR(FIND("UC federal",consulta_completa__11[[#This Row],[13 - Ocorrências/Ambientes Atingidos]]),0)</f>
        <v>0</v>
      </c>
      <c r="BW88" s="83" t="str">
        <f t="shared" si="44"/>
        <v/>
      </c>
      <c r="BX88" s="82">
        <f>IFERROR(FIND("UC estadual/municipal",consulta_completa__11[[#This Row],[13 - Ocorrências/Ambientes Atingidos]]),0)</f>
        <v>0</v>
      </c>
      <c r="BY88" s="83" t="str">
        <f t="shared" si="45"/>
        <v/>
      </c>
      <c r="BZ88" s="82">
        <f>IFERROR(FIND("Outro(s)",consulta_completa__11[[#This Row],[13 - Ocorrências/Ambientes Atingidos]]),0)</f>
        <v>0</v>
      </c>
      <c r="CA88" s="83" t="str">
        <f t="shared" si="46"/>
        <v/>
      </c>
      <c r="CB88" s="82">
        <f>IFERROR(FIND("Sem dano",consulta_completa__11[[#This Row],[13 - Ocorrências/Ambientes Atingidos]]),0)</f>
        <v>0</v>
      </c>
      <c r="CC88" s="83" t="str">
        <f t="shared" si="47"/>
        <v/>
      </c>
      <c r="CD88" s="82" t="str">
        <f>IF(consulta_completa__11[[#This Row],[13 - Ocorrências/Ambientes Atingidos]]="","X","")</f>
        <v/>
      </c>
      <c r="CE88" s="84">
        <f>IFERROR(FIND("IBAMA",consulta_completa__11[[#This Row],[14 - Inst. Atuando no Local]]),0)</f>
        <v>86</v>
      </c>
      <c r="CF88" s="84" t="str">
        <f t="shared" si="48"/>
        <v>X</v>
      </c>
      <c r="CG88" s="84">
        <f>IFERROR(FIND("OEMA",consulta_completa__11[[#This Row],[14 - Inst. Atuando no Local]]),0)</f>
        <v>0</v>
      </c>
      <c r="CH88" s="84" t="str">
        <f t="shared" si="49"/>
        <v/>
      </c>
      <c r="CI88" s="84">
        <f>IFERROR(FIND("DEFESA CIVIL",consulta_completa__11[[#This Row],[14 - Inst. Atuando no Local]]),0)</f>
        <v>0</v>
      </c>
      <c r="CJ88" s="84" t="str">
        <f t="shared" si="50"/>
        <v/>
      </c>
      <c r="CK88" s="84">
        <f>IFERROR(FIND("CORPO DE BOMBEIROS",consulta_completa__11[[#This Row],[14 - Inst. Atuando no Local]]),0)</f>
        <v>0</v>
      </c>
      <c r="CL88" s="84" t="str">
        <f t="shared" si="51"/>
        <v/>
      </c>
      <c r="CM88" s="84">
        <f>IFERROR(FIND("POLÍCIA RODOVIÁRIA",consulta_completa__11[[#This Row],[14 - Inst. Atuando no Local]]),0)</f>
        <v>0</v>
      </c>
      <c r="CN88" s="84" t="str">
        <f t="shared" si="52"/>
        <v/>
      </c>
      <c r="CO88" s="84">
        <f>IFERROR(FIND("POLÍCIA MILITAR",consulta_completa__11[[#This Row],[14 - Inst. Atuando no Local]]),0)</f>
        <v>0</v>
      </c>
      <c r="CP88" s="84" t="str">
        <f t="shared" si="53"/>
        <v/>
      </c>
      <c r="CQ88" s="84">
        <f>IFERROR(FIND("POLÍCIA CIVIL",consulta_completa__11[[#This Row],[14 - Inst. Atuando no Local]]),0)</f>
        <v>0</v>
      </c>
      <c r="CR88" s="84" t="str">
        <f t="shared" si="54"/>
        <v/>
      </c>
      <c r="CS88" s="84">
        <f>IFERROR(FIND("MARINHA DO BRASIL",consulta_completa__11[[#This Row],[14 - Inst. Atuando no Local]]),0)</f>
        <v>0</v>
      </c>
      <c r="CT88" s="84" t="str">
        <f t="shared" si="55"/>
        <v/>
      </c>
      <c r="CU88" s="84">
        <f>IFERROR(FIND("EMPRESA ESPECIALIZADA EM ATENDIMENTO",consulta_completa__11[[#This Row],[14 - Inst. Atuando no Local]]),0)</f>
        <v>0</v>
      </c>
      <c r="CV88" s="84" t="str">
        <f t="shared" si="56"/>
        <v/>
      </c>
      <c r="CW88" s="84">
        <f>IFERROR(FIND("IBAMA",consulta_completa__11[[#This Row],[14 - Inst. Atuando no Local]]),0)</f>
        <v>86</v>
      </c>
      <c r="CX88" s="84" t="str">
        <f t="shared" si="57"/>
        <v>X</v>
      </c>
      <c r="CY88" s="84" t="str">
        <f>IF(consulta_completa__11[[#This Row],[14 - Inst. Atuando no Local]]="","X","")</f>
        <v/>
      </c>
      <c r="CZ88" s="84">
        <f>IFERROR(FIND("OUTRA (S)",consulta_completa__11[[#This Row],[14 - Inst. Atuando no Local]]),0)</f>
        <v>0</v>
      </c>
      <c r="DA88" s="84" t="str">
        <f t="shared" si="58"/>
        <v/>
      </c>
      <c r="DB88" s="35" t="str">
        <f t="shared" si="59"/>
        <v>Sim</v>
      </c>
      <c r="DC88" s="35" t="str">
        <f t="shared" si="60"/>
        <v>Não</v>
      </c>
      <c r="DD88" s="35" t="str">
        <f t="shared" si="61"/>
        <v>Sim</v>
      </c>
      <c r="DE88" s="87" t="str">
        <f t="shared" si="32"/>
        <v>Federal</v>
      </c>
    </row>
    <row r="89" spans="1:109">
      <c r="A89" s="14">
        <v>20252261216</v>
      </c>
      <c r="B89" s="1">
        <v>45688</v>
      </c>
      <c r="C89" t="s">
        <v>109</v>
      </c>
      <c r="D89" t="s">
        <v>110</v>
      </c>
      <c r="E89" t="s">
        <v>139</v>
      </c>
      <c r="F89" t="s">
        <v>112</v>
      </c>
      <c r="G89" t="s">
        <v>113</v>
      </c>
      <c r="H89" t="s">
        <v>114</v>
      </c>
      <c r="I89" t="s">
        <v>114</v>
      </c>
      <c r="J89" t="s">
        <v>321</v>
      </c>
      <c r="K89" t="s">
        <v>1116</v>
      </c>
      <c r="L89" t="s">
        <v>323</v>
      </c>
      <c r="M89" t="s">
        <v>118</v>
      </c>
      <c r="N89" t="s">
        <v>119</v>
      </c>
      <c r="O89" t="s">
        <v>228</v>
      </c>
      <c r="P89" t="s">
        <v>200</v>
      </c>
      <c r="Q89" t="s">
        <v>167</v>
      </c>
      <c r="R89" t="s">
        <v>123</v>
      </c>
      <c r="S89" t="s">
        <v>124</v>
      </c>
      <c r="T89" t="s">
        <v>1117</v>
      </c>
      <c r="U89" t="s">
        <v>1118</v>
      </c>
      <c r="V89" t="s">
        <v>1119</v>
      </c>
      <c r="Z89" t="s">
        <v>1120</v>
      </c>
      <c r="AA89" t="s">
        <v>113</v>
      </c>
      <c r="AB89" t="s">
        <v>206</v>
      </c>
      <c r="AC89" t="s">
        <v>482</v>
      </c>
      <c r="AD89">
        <v>1</v>
      </c>
      <c r="AE89" t="s">
        <v>113</v>
      </c>
      <c r="AF89" t="s">
        <v>113</v>
      </c>
      <c r="AG89" t="s">
        <v>113</v>
      </c>
      <c r="AH89" t="s">
        <v>131</v>
      </c>
      <c r="AI89" t="s">
        <v>132</v>
      </c>
      <c r="AJ89" t="s">
        <v>131</v>
      </c>
      <c r="AK89" t="s">
        <v>1121</v>
      </c>
      <c r="AL89" t="s">
        <v>1122</v>
      </c>
      <c r="AM89" t="s">
        <v>485</v>
      </c>
      <c r="AN89" t="s">
        <v>113</v>
      </c>
      <c r="AO89" t="s">
        <v>113</v>
      </c>
      <c r="AQ89" t="s">
        <v>486</v>
      </c>
      <c r="AR89" t="s">
        <v>113</v>
      </c>
      <c r="AS89" t="s">
        <v>113</v>
      </c>
      <c r="AT89" t="s">
        <v>113</v>
      </c>
      <c r="AU89" t="s">
        <v>113</v>
      </c>
      <c r="AW89" t="s">
        <v>113</v>
      </c>
      <c r="AX89" s="82">
        <f>IFERROR(FIND("Óbitos/feridos",consulta_completa__11[[#This Row],[13 - Ocorrências/Ambientes Atingidos]]),0)</f>
        <v>0</v>
      </c>
      <c r="AY89" s="83" t="str">
        <f t="shared" si="33"/>
        <v/>
      </c>
      <c r="AZ89" s="82">
        <f>IFERROR(FIND("População afetada/evacuada",consulta_completa__11[[#This Row],[13 - Ocorrências/Ambientes Atingidos]]),0)</f>
        <v>0</v>
      </c>
      <c r="BA89" s="82" t="str">
        <f t="shared" si="34"/>
        <v/>
      </c>
      <c r="BB89" s="82">
        <f>IFERROR(FIND("Suspensão de abastecimento de água",consulta_completa__11[[#This Row],[13 - Ocorrências/Ambientes Atingidos]]),0)</f>
        <v>0</v>
      </c>
      <c r="BC89" s="83" t="str">
        <f t="shared" si="62"/>
        <v/>
      </c>
      <c r="BD89" s="82">
        <f>IFERROR(FIND("Rio/córrego",consulta_completa__11[[#This Row],[13 - Ocorrências/Ambientes Atingidos]]),0)</f>
        <v>0</v>
      </c>
      <c r="BE89" s="83" t="str">
        <f t="shared" si="35"/>
        <v/>
      </c>
      <c r="BF89" s="82">
        <f>IFERROR(FIND("Lago",consulta_completa__11[[#This Row],[13 - Ocorrências/Ambientes Atingidos]]),0)</f>
        <v>0</v>
      </c>
      <c r="BG89" s="83" t="str">
        <f t="shared" si="36"/>
        <v/>
      </c>
      <c r="BH89" s="82">
        <f>IFERROR(FIND("Mar",consulta_completa__11[[#This Row],[13 - Ocorrências/Ambientes Atingidos]]),0)</f>
        <v>1</v>
      </c>
      <c r="BI89" s="83" t="str">
        <f t="shared" si="37"/>
        <v>X</v>
      </c>
      <c r="BJ89" s="82">
        <f>IFERROR(FIND("Praia",consulta_completa__11[[#This Row],[13 - Ocorrências/Ambientes Atingidos]]),0)</f>
        <v>0</v>
      </c>
      <c r="BK89" s="83" t="str">
        <f t="shared" si="38"/>
        <v/>
      </c>
      <c r="BL89" s="82">
        <f>IFERROR(FIND("Solo",consulta_completa__11[[#This Row],[13 - Ocorrências/Ambientes Atingidos]]),0)</f>
        <v>0</v>
      </c>
      <c r="BM89" s="83" t="str">
        <f t="shared" si="39"/>
        <v/>
      </c>
      <c r="BN89" s="82">
        <f>IFERROR(FIND("Águas subterrâneas",consulta_completa__11[[#This Row],[13 - Ocorrências/Ambientes Atingidos]]),0)</f>
        <v>0</v>
      </c>
      <c r="BO89" s="83" t="str">
        <f t="shared" si="40"/>
        <v/>
      </c>
      <c r="BP89" s="82">
        <f>IFERROR(FIND("Atmosfera",consulta_completa__11[[#This Row],[13 - Ocorrências/Ambientes Atingidos]]),0)</f>
        <v>0</v>
      </c>
      <c r="BQ89" s="83" t="str">
        <f t="shared" si="41"/>
        <v/>
      </c>
      <c r="BR89" s="82">
        <f>IFERROR(FIND("Flora",consulta_completa__11[[#This Row],[13 - Ocorrências/Ambientes Atingidos]]),0)</f>
        <v>0</v>
      </c>
      <c r="BS89" s="83" t="str">
        <f t="shared" si="42"/>
        <v/>
      </c>
      <c r="BT89" s="82">
        <f>IFERROR(FIND("Fauna",consulta_completa__11[[#This Row],[13 - Ocorrências/Ambientes Atingidos]]),0)</f>
        <v>0</v>
      </c>
      <c r="BU89" s="83" t="str">
        <f t="shared" si="43"/>
        <v/>
      </c>
      <c r="BV89" s="82">
        <f>IFERROR(FIND("UC federal",consulta_completa__11[[#This Row],[13 - Ocorrências/Ambientes Atingidos]]),0)</f>
        <v>0</v>
      </c>
      <c r="BW89" s="83" t="str">
        <f t="shared" si="44"/>
        <v/>
      </c>
      <c r="BX89" s="82">
        <f>IFERROR(FIND("UC estadual/municipal",consulta_completa__11[[#This Row],[13 - Ocorrências/Ambientes Atingidos]]),0)</f>
        <v>0</v>
      </c>
      <c r="BY89" s="83" t="str">
        <f t="shared" si="45"/>
        <v/>
      </c>
      <c r="BZ89" s="82">
        <f>IFERROR(FIND("Outro(s)",consulta_completa__11[[#This Row],[13 - Ocorrências/Ambientes Atingidos]]),0)</f>
        <v>0</v>
      </c>
      <c r="CA89" s="83" t="str">
        <f t="shared" si="46"/>
        <v/>
      </c>
      <c r="CB89" s="82">
        <f>IFERROR(FIND("Sem dano",consulta_completa__11[[#This Row],[13 - Ocorrências/Ambientes Atingidos]]),0)</f>
        <v>0</v>
      </c>
      <c r="CC89" s="83" t="str">
        <f t="shared" si="47"/>
        <v/>
      </c>
      <c r="CD89" s="82" t="str">
        <f>IF(consulta_completa__11[[#This Row],[13 - Ocorrências/Ambientes Atingidos]]="","X","")</f>
        <v/>
      </c>
      <c r="CE89" s="84">
        <f>IFERROR(FIND("IBAMA",consulta_completa__11[[#This Row],[14 - Inst. Atuando no Local]]),0)</f>
        <v>0</v>
      </c>
      <c r="CF89" s="84" t="str">
        <f t="shared" si="48"/>
        <v/>
      </c>
      <c r="CG89" s="84">
        <f>IFERROR(FIND("OEMA",consulta_completa__11[[#This Row],[14 - Inst. Atuando no Local]]),0)</f>
        <v>0</v>
      </c>
      <c r="CH89" s="84" t="str">
        <f t="shared" si="49"/>
        <v/>
      </c>
      <c r="CI89" s="84">
        <f>IFERROR(FIND("DEFESA CIVIL",consulta_completa__11[[#This Row],[14 - Inst. Atuando no Local]]),0)</f>
        <v>0</v>
      </c>
      <c r="CJ89" s="84" t="str">
        <f t="shared" si="50"/>
        <v/>
      </c>
      <c r="CK89" s="84">
        <f>IFERROR(FIND("CORPO DE BOMBEIROS",consulta_completa__11[[#This Row],[14 - Inst. Atuando no Local]]),0)</f>
        <v>0</v>
      </c>
      <c r="CL89" s="84" t="str">
        <f t="shared" si="51"/>
        <v/>
      </c>
      <c r="CM89" s="84">
        <f>IFERROR(FIND("POLÍCIA RODOVIÁRIA",consulta_completa__11[[#This Row],[14 - Inst. Atuando no Local]]),0)</f>
        <v>0</v>
      </c>
      <c r="CN89" s="84" t="str">
        <f t="shared" si="52"/>
        <v/>
      </c>
      <c r="CO89" s="84">
        <f>IFERROR(FIND("POLÍCIA MILITAR",consulta_completa__11[[#This Row],[14 - Inst. Atuando no Local]]),0)</f>
        <v>0</v>
      </c>
      <c r="CP89" s="84" t="str">
        <f t="shared" si="53"/>
        <v/>
      </c>
      <c r="CQ89" s="84">
        <f>IFERROR(FIND("POLÍCIA CIVIL",consulta_completa__11[[#This Row],[14 - Inst. Atuando no Local]]),0)</f>
        <v>0</v>
      </c>
      <c r="CR89" s="84" t="str">
        <f t="shared" si="54"/>
        <v/>
      </c>
      <c r="CS89" s="84">
        <f>IFERROR(FIND("MARINHA DO BRASIL",consulta_completa__11[[#This Row],[14 - Inst. Atuando no Local]]),0)</f>
        <v>0</v>
      </c>
      <c r="CT89" s="84" t="str">
        <f t="shared" si="55"/>
        <v/>
      </c>
      <c r="CU89" s="84">
        <f>IFERROR(FIND("EMPRESA ESPECIALIZADA EM ATENDIMENTO",consulta_completa__11[[#This Row],[14 - Inst. Atuando no Local]]),0)</f>
        <v>0</v>
      </c>
      <c r="CV89" s="84" t="str">
        <f t="shared" si="56"/>
        <v/>
      </c>
      <c r="CW89" s="84">
        <f>IFERROR(FIND("IBAMA",consulta_completa__11[[#This Row],[14 - Inst. Atuando no Local]]),0)</f>
        <v>0</v>
      </c>
      <c r="CX89" s="84" t="str">
        <f t="shared" si="57"/>
        <v/>
      </c>
      <c r="CY89" s="84" t="str">
        <f>IF(consulta_completa__11[[#This Row],[14 - Inst. Atuando no Local]]="","X","")</f>
        <v/>
      </c>
      <c r="CZ89" s="84">
        <f>IFERROR(FIND("OUTRA (S)",consulta_completa__11[[#This Row],[14 - Inst. Atuando no Local]]),0)</f>
        <v>0</v>
      </c>
      <c r="DA89" s="84" t="str">
        <f t="shared" si="58"/>
        <v/>
      </c>
      <c r="DB89" s="35" t="str">
        <f t="shared" si="59"/>
        <v>Sim</v>
      </c>
      <c r="DC89" s="35" t="str">
        <f t="shared" si="60"/>
        <v>Não</v>
      </c>
      <c r="DD89" s="35" t="str">
        <f t="shared" si="61"/>
        <v>Sim</v>
      </c>
      <c r="DE89" s="87" t="str">
        <f t="shared" si="32"/>
        <v>Federal</v>
      </c>
    </row>
    <row r="90" spans="1:109">
      <c r="A90" s="14">
        <v>20252239651</v>
      </c>
      <c r="B90" s="1">
        <v>45689</v>
      </c>
      <c r="C90" t="s">
        <v>1123</v>
      </c>
      <c r="D90" t="s">
        <v>180</v>
      </c>
      <c r="E90" t="s">
        <v>162</v>
      </c>
      <c r="F90" t="s">
        <v>163</v>
      </c>
      <c r="G90" t="s">
        <v>113</v>
      </c>
      <c r="H90" t="s">
        <v>114</v>
      </c>
      <c r="I90" t="s">
        <v>114</v>
      </c>
      <c r="J90" t="s">
        <v>1124</v>
      </c>
      <c r="K90" t="s">
        <v>113</v>
      </c>
      <c r="L90" t="s">
        <v>113</v>
      </c>
      <c r="M90" t="s">
        <v>140</v>
      </c>
      <c r="N90" t="s">
        <v>141</v>
      </c>
      <c r="O90" t="s">
        <v>239</v>
      </c>
      <c r="P90" t="s">
        <v>229</v>
      </c>
      <c r="Q90" t="s">
        <v>167</v>
      </c>
      <c r="R90" t="s">
        <v>123</v>
      </c>
      <c r="S90" t="s">
        <v>113</v>
      </c>
      <c r="T90" t="s">
        <v>1125</v>
      </c>
      <c r="U90" t="s">
        <v>1126</v>
      </c>
      <c r="V90" t="s">
        <v>1126</v>
      </c>
      <c r="Z90" t="s">
        <v>113</v>
      </c>
      <c r="AA90" t="s">
        <v>1127</v>
      </c>
      <c r="AB90" t="s">
        <v>275</v>
      </c>
      <c r="AC90" t="s">
        <v>276</v>
      </c>
      <c r="AD90">
        <v>1</v>
      </c>
      <c r="AE90" t="s">
        <v>1128</v>
      </c>
      <c r="AF90" t="s">
        <v>1129</v>
      </c>
      <c r="AG90" t="s">
        <v>1130</v>
      </c>
      <c r="AH90" t="s">
        <v>131</v>
      </c>
      <c r="AI90" t="s">
        <v>131</v>
      </c>
      <c r="AJ90" t="s">
        <v>132</v>
      </c>
      <c r="AK90" t="s">
        <v>113</v>
      </c>
      <c r="AL90" t="s">
        <v>1131</v>
      </c>
      <c r="AM90" t="s">
        <v>281</v>
      </c>
      <c r="AN90" t="s">
        <v>282</v>
      </c>
      <c r="AO90" t="s">
        <v>283</v>
      </c>
      <c r="AP90">
        <v>31982725614</v>
      </c>
      <c r="AQ90" t="s">
        <v>284</v>
      </c>
      <c r="AR90" t="s">
        <v>113</v>
      </c>
      <c r="AS90" t="s">
        <v>113</v>
      </c>
      <c r="AT90" t="s">
        <v>113</v>
      </c>
      <c r="AU90" t="s">
        <v>113</v>
      </c>
      <c r="AW90" t="s">
        <v>113</v>
      </c>
      <c r="AX90" s="82">
        <f>IFERROR(FIND("Óbitos/feridos",consulta_completa__11[[#This Row],[13 - Ocorrências/Ambientes Atingidos]]),0)</f>
        <v>0</v>
      </c>
      <c r="AY90" s="83" t="str">
        <f t="shared" si="33"/>
        <v/>
      </c>
      <c r="AZ90" s="82">
        <f>IFERROR(FIND("População afetada/evacuada",consulta_completa__11[[#This Row],[13 - Ocorrências/Ambientes Atingidos]]),0)</f>
        <v>0</v>
      </c>
      <c r="BA90" s="82" t="str">
        <f t="shared" si="34"/>
        <v/>
      </c>
      <c r="BB90" s="82">
        <f>IFERROR(FIND("Suspensão de abastecimento de água",consulta_completa__11[[#This Row],[13 - Ocorrências/Ambientes Atingidos]]),0)</f>
        <v>0</v>
      </c>
      <c r="BC90" s="83" t="str">
        <f t="shared" si="62"/>
        <v/>
      </c>
      <c r="BD90" s="82">
        <f>IFERROR(FIND("Rio/córrego",consulta_completa__11[[#This Row],[13 - Ocorrências/Ambientes Atingidos]]),0)</f>
        <v>0</v>
      </c>
      <c r="BE90" s="83" t="str">
        <f t="shared" si="35"/>
        <v/>
      </c>
      <c r="BF90" s="82">
        <f>IFERROR(FIND("Lago",consulta_completa__11[[#This Row],[13 - Ocorrências/Ambientes Atingidos]]),0)</f>
        <v>0</v>
      </c>
      <c r="BG90" s="83" t="str">
        <f t="shared" si="36"/>
        <v/>
      </c>
      <c r="BH90" s="82">
        <f>IFERROR(FIND("Mar",consulta_completa__11[[#This Row],[13 - Ocorrências/Ambientes Atingidos]]),0)</f>
        <v>0</v>
      </c>
      <c r="BI90" s="83" t="str">
        <f t="shared" si="37"/>
        <v/>
      </c>
      <c r="BJ90" s="82">
        <f>IFERROR(FIND("Praia",consulta_completa__11[[#This Row],[13 - Ocorrências/Ambientes Atingidos]]),0)</f>
        <v>0</v>
      </c>
      <c r="BK90" s="83" t="str">
        <f t="shared" si="38"/>
        <v/>
      </c>
      <c r="BL90" s="82">
        <f>IFERROR(FIND("Solo",consulta_completa__11[[#This Row],[13 - Ocorrências/Ambientes Atingidos]]),0)</f>
        <v>1</v>
      </c>
      <c r="BM90" s="83" t="str">
        <f t="shared" si="39"/>
        <v>X</v>
      </c>
      <c r="BN90" s="82">
        <f>IFERROR(FIND("Águas subterrâneas",consulta_completa__11[[#This Row],[13 - Ocorrências/Ambientes Atingidos]]),0)</f>
        <v>0</v>
      </c>
      <c r="BO90" s="83" t="str">
        <f t="shared" si="40"/>
        <v/>
      </c>
      <c r="BP90" s="82">
        <f>IFERROR(FIND("Atmosfera",consulta_completa__11[[#This Row],[13 - Ocorrências/Ambientes Atingidos]]),0)</f>
        <v>0</v>
      </c>
      <c r="BQ90" s="83" t="str">
        <f t="shared" si="41"/>
        <v/>
      </c>
      <c r="BR90" s="82">
        <f>IFERROR(FIND("Flora",consulta_completa__11[[#This Row],[13 - Ocorrências/Ambientes Atingidos]]),0)</f>
        <v>0</v>
      </c>
      <c r="BS90" s="83" t="str">
        <f t="shared" si="42"/>
        <v/>
      </c>
      <c r="BT90" s="82">
        <f>IFERROR(FIND("Fauna",consulta_completa__11[[#This Row],[13 - Ocorrências/Ambientes Atingidos]]),0)</f>
        <v>0</v>
      </c>
      <c r="BU90" s="83" t="str">
        <f t="shared" si="43"/>
        <v/>
      </c>
      <c r="BV90" s="82">
        <f>IFERROR(FIND("UC federal",consulta_completa__11[[#This Row],[13 - Ocorrências/Ambientes Atingidos]]),0)</f>
        <v>0</v>
      </c>
      <c r="BW90" s="83" t="str">
        <f t="shared" si="44"/>
        <v/>
      </c>
      <c r="BX90" s="82">
        <f>IFERROR(FIND("UC estadual/municipal",consulta_completa__11[[#This Row],[13 - Ocorrências/Ambientes Atingidos]]),0)</f>
        <v>0</v>
      </c>
      <c r="BY90" s="83" t="str">
        <f t="shared" si="45"/>
        <v/>
      </c>
      <c r="BZ90" s="82">
        <f>IFERROR(FIND("Outro(s)",consulta_completa__11[[#This Row],[13 - Ocorrências/Ambientes Atingidos]]),0)</f>
        <v>0</v>
      </c>
      <c r="CA90" s="83" t="str">
        <f t="shared" si="46"/>
        <v/>
      </c>
      <c r="CB90" s="82">
        <f>IFERROR(FIND("Sem dano",consulta_completa__11[[#This Row],[13 - Ocorrências/Ambientes Atingidos]]),0)</f>
        <v>0</v>
      </c>
      <c r="CC90" s="83" t="str">
        <f t="shared" si="47"/>
        <v/>
      </c>
      <c r="CD90" s="82" t="str">
        <f>IF(consulta_completa__11[[#This Row],[13 - Ocorrências/Ambientes Atingidos]]="","X","")</f>
        <v/>
      </c>
      <c r="CE90" s="84">
        <f>IFERROR(FIND("IBAMA",consulta_completa__11[[#This Row],[14 - Inst. Atuando no Local]]),0)</f>
        <v>0</v>
      </c>
      <c r="CF90" s="84" t="str">
        <f t="shared" si="48"/>
        <v/>
      </c>
      <c r="CG90" s="84">
        <f>IFERROR(FIND("OEMA",consulta_completa__11[[#This Row],[14 - Inst. Atuando no Local]]),0)</f>
        <v>0</v>
      </c>
      <c r="CH90" s="84" t="str">
        <f t="shared" si="49"/>
        <v/>
      </c>
      <c r="CI90" s="84">
        <f>IFERROR(FIND("DEFESA CIVIL",consulta_completa__11[[#This Row],[14 - Inst. Atuando no Local]]),0)</f>
        <v>0</v>
      </c>
      <c r="CJ90" s="84" t="str">
        <f t="shared" si="50"/>
        <v/>
      </c>
      <c r="CK90" s="84">
        <f>IFERROR(FIND("CORPO DE BOMBEIROS",consulta_completa__11[[#This Row],[14 - Inst. Atuando no Local]]),0)</f>
        <v>0</v>
      </c>
      <c r="CL90" s="84" t="str">
        <f t="shared" si="51"/>
        <v/>
      </c>
      <c r="CM90" s="84">
        <f>IFERROR(FIND("POLÍCIA RODOVIÁRIA",consulta_completa__11[[#This Row],[14 - Inst. Atuando no Local]]),0)</f>
        <v>0</v>
      </c>
      <c r="CN90" s="84" t="str">
        <f t="shared" si="52"/>
        <v/>
      </c>
      <c r="CO90" s="84">
        <f>IFERROR(FIND("POLÍCIA MILITAR",consulta_completa__11[[#This Row],[14 - Inst. Atuando no Local]]),0)</f>
        <v>0</v>
      </c>
      <c r="CP90" s="84" t="str">
        <f t="shared" si="53"/>
        <v/>
      </c>
      <c r="CQ90" s="84">
        <f>IFERROR(FIND("POLÍCIA CIVIL",consulta_completa__11[[#This Row],[14 - Inst. Atuando no Local]]),0)</f>
        <v>0</v>
      </c>
      <c r="CR90" s="84" t="str">
        <f t="shared" si="54"/>
        <v/>
      </c>
      <c r="CS90" s="84">
        <f>IFERROR(FIND("MARINHA DO BRASIL",consulta_completa__11[[#This Row],[14 - Inst. Atuando no Local]]),0)</f>
        <v>0</v>
      </c>
      <c r="CT90" s="84" t="str">
        <f t="shared" si="55"/>
        <v/>
      </c>
      <c r="CU90" s="84">
        <f>IFERROR(FIND("EMPRESA ESPECIALIZADA EM ATENDIMENTO",consulta_completa__11[[#This Row],[14 - Inst. Atuando no Local]]),0)</f>
        <v>0</v>
      </c>
      <c r="CV90" s="84" t="str">
        <f t="shared" si="56"/>
        <v/>
      </c>
      <c r="CW90" s="84">
        <f>IFERROR(FIND("IBAMA",consulta_completa__11[[#This Row],[14 - Inst. Atuando no Local]]),0)</f>
        <v>0</v>
      </c>
      <c r="CX90" s="84" t="str">
        <f t="shared" si="57"/>
        <v/>
      </c>
      <c r="CY90" s="84" t="str">
        <f>IF(consulta_completa__11[[#This Row],[14 - Inst. Atuando no Local]]="","X","")</f>
        <v/>
      </c>
      <c r="CZ90" s="84">
        <f>IFERROR(FIND("OUTRA (S)",consulta_completa__11[[#This Row],[14 - Inst. Atuando no Local]]),0)</f>
        <v>0</v>
      </c>
      <c r="DA90" s="84" t="str">
        <f t="shared" si="58"/>
        <v/>
      </c>
      <c r="DB90" s="35" t="str">
        <f t="shared" si="59"/>
        <v>Sim</v>
      </c>
      <c r="DC90" s="35" t="str">
        <f t="shared" si="60"/>
        <v>Não</v>
      </c>
      <c r="DD90" s="35" t="str">
        <f t="shared" si="61"/>
        <v>Sim</v>
      </c>
      <c r="DE90" s="87" t="str">
        <f t="shared" si="32"/>
        <v>Federal</v>
      </c>
    </row>
    <row r="91" spans="1:109">
      <c r="A91" s="14">
        <v>20252350443</v>
      </c>
      <c r="B91" s="1">
        <v>45689</v>
      </c>
      <c r="C91" t="s">
        <v>109</v>
      </c>
      <c r="D91" t="s">
        <v>110</v>
      </c>
      <c r="E91" t="s">
        <v>1132</v>
      </c>
      <c r="F91" t="s">
        <v>112</v>
      </c>
      <c r="G91" t="s">
        <v>113</v>
      </c>
      <c r="H91" t="s">
        <v>114</v>
      </c>
      <c r="I91" t="s">
        <v>114</v>
      </c>
      <c r="J91" t="s">
        <v>1133</v>
      </c>
      <c r="K91" t="s">
        <v>1134</v>
      </c>
      <c r="L91" t="s">
        <v>117</v>
      </c>
      <c r="M91" t="s">
        <v>118</v>
      </c>
      <c r="N91" t="s">
        <v>119</v>
      </c>
      <c r="O91" t="s">
        <v>228</v>
      </c>
      <c r="P91" t="s">
        <v>229</v>
      </c>
      <c r="Q91" t="s">
        <v>167</v>
      </c>
      <c r="R91" t="s">
        <v>123</v>
      </c>
      <c r="S91" t="s">
        <v>124</v>
      </c>
      <c r="T91" t="s">
        <v>1135</v>
      </c>
      <c r="U91" t="s">
        <v>1136</v>
      </c>
      <c r="V91" t="s">
        <v>1137</v>
      </c>
      <c r="Z91" t="s">
        <v>1138</v>
      </c>
      <c r="AA91" t="s">
        <v>113</v>
      </c>
      <c r="AB91" t="s">
        <v>206</v>
      </c>
      <c r="AC91" t="s">
        <v>130</v>
      </c>
      <c r="AD91">
        <v>1</v>
      </c>
      <c r="AE91" t="s">
        <v>603</v>
      </c>
      <c r="AF91" t="s">
        <v>113</v>
      </c>
      <c r="AG91" t="s">
        <v>113</v>
      </c>
      <c r="AH91" t="s">
        <v>131</v>
      </c>
      <c r="AI91" t="s">
        <v>132</v>
      </c>
      <c r="AJ91" t="s">
        <v>131</v>
      </c>
      <c r="AK91" t="s">
        <v>1139</v>
      </c>
      <c r="AL91" t="s">
        <v>1140</v>
      </c>
      <c r="AM91" t="s">
        <v>135</v>
      </c>
      <c r="AN91" t="s">
        <v>113</v>
      </c>
      <c r="AO91" t="s">
        <v>113</v>
      </c>
      <c r="AQ91" t="s">
        <v>136</v>
      </c>
      <c r="AR91" t="s">
        <v>113</v>
      </c>
      <c r="AS91" t="s">
        <v>113</v>
      </c>
      <c r="AT91" t="s">
        <v>113</v>
      </c>
      <c r="AU91" t="s">
        <v>113</v>
      </c>
      <c r="AW91" t="s">
        <v>113</v>
      </c>
      <c r="AX91" s="82">
        <f>IFERROR(FIND("Óbitos/feridos",consulta_completa__11[[#This Row],[13 - Ocorrências/Ambientes Atingidos]]),0)</f>
        <v>0</v>
      </c>
      <c r="AY91" s="83" t="str">
        <f t="shared" si="33"/>
        <v/>
      </c>
      <c r="AZ91" s="82">
        <f>IFERROR(FIND("População afetada/evacuada",consulta_completa__11[[#This Row],[13 - Ocorrências/Ambientes Atingidos]]),0)</f>
        <v>0</v>
      </c>
      <c r="BA91" s="82" t="str">
        <f t="shared" si="34"/>
        <v/>
      </c>
      <c r="BB91" s="82">
        <f>IFERROR(FIND("Suspensão de abastecimento de água",consulta_completa__11[[#This Row],[13 - Ocorrências/Ambientes Atingidos]]),0)</f>
        <v>0</v>
      </c>
      <c r="BC91" s="83" t="str">
        <f t="shared" si="62"/>
        <v/>
      </c>
      <c r="BD91" s="82">
        <f>IFERROR(FIND("Rio/córrego",consulta_completa__11[[#This Row],[13 - Ocorrências/Ambientes Atingidos]]),0)</f>
        <v>0</v>
      </c>
      <c r="BE91" s="83" t="str">
        <f t="shared" si="35"/>
        <v/>
      </c>
      <c r="BF91" s="82">
        <f>IFERROR(FIND("Lago",consulta_completa__11[[#This Row],[13 - Ocorrências/Ambientes Atingidos]]),0)</f>
        <v>0</v>
      </c>
      <c r="BG91" s="83" t="str">
        <f t="shared" si="36"/>
        <v/>
      </c>
      <c r="BH91" s="82">
        <f>IFERROR(FIND("Mar",consulta_completa__11[[#This Row],[13 - Ocorrências/Ambientes Atingidos]]),0)</f>
        <v>1</v>
      </c>
      <c r="BI91" s="83" t="str">
        <f t="shared" si="37"/>
        <v>X</v>
      </c>
      <c r="BJ91" s="82">
        <f>IFERROR(FIND("Praia",consulta_completa__11[[#This Row],[13 - Ocorrências/Ambientes Atingidos]]),0)</f>
        <v>0</v>
      </c>
      <c r="BK91" s="83" t="str">
        <f t="shared" si="38"/>
        <v/>
      </c>
      <c r="BL91" s="82">
        <f>IFERROR(FIND("Solo",consulta_completa__11[[#This Row],[13 - Ocorrências/Ambientes Atingidos]]),0)</f>
        <v>0</v>
      </c>
      <c r="BM91" s="83" t="str">
        <f t="shared" si="39"/>
        <v/>
      </c>
      <c r="BN91" s="82">
        <f>IFERROR(FIND("Águas subterrâneas",consulta_completa__11[[#This Row],[13 - Ocorrências/Ambientes Atingidos]]),0)</f>
        <v>0</v>
      </c>
      <c r="BO91" s="83" t="str">
        <f t="shared" si="40"/>
        <v/>
      </c>
      <c r="BP91" s="82">
        <f>IFERROR(FIND("Atmosfera",consulta_completa__11[[#This Row],[13 - Ocorrências/Ambientes Atingidos]]),0)</f>
        <v>0</v>
      </c>
      <c r="BQ91" s="83" t="str">
        <f t="shared" si="41"/>
        <v/>
      </c>
      <c r="BR91" s="82">
        <f>IFERROR(FIND("Flora",consulta_completa__11[[#This Row],[13 - Ocorrências/Ambientes Atingidos]]),0)</f>
        <v>0</v>
      </c>
      <c r="BS91" s="83" t="str">
        <f t="shared" si="42"/>
        <v/>
      </c>
      <c r="BT91" s="82">
        <f>IFERROR(FIND("Fauna",consulta_completa__11[[#This Row],[13 - Ocorrências/Ambientes Atingidos]]),0)</f>
        <v>0</v>
      </c>
      <c r="BU91" s="83" t="str">
        <f t="shared" si="43"/>
        <v/>
      </c>
      <c r="BV91" s="82">
        <f>IFERROR(FIND("UC federal",consulta_completa__11[[#This Row],[13 - Ocorrências/Ambientes Atingidos]]),0)</f>
        <v>0</v>
      </c>
      <c r="BW91" s="83" t="str">
        <f t="shared" si="44"/>
        <v/>
      </c>
      <c r="BX91" s="82">
        <f>IFERROR(FIND("UC estadual/municipal",consulta_completa__11[[#This Row],[13 - Ocorrências/Ambientes Atingidos]]),0)</f>
        <v>0</v>
      </c>
      <c r="BY91" s="83" t="str">
        <f t="shared" si="45"/>
        <v/>
      </c>
      <c r="BZ91" s="82">
        <f>IFERROR(FIND("Outro(s)",consulta_completa__11[[#This Row],[13 - Ocorrências/Ambientes Atingidos]]),0)</f>
        <v>0</v>
      </c>
      <c r="CA91" s="83" t="str">
        <f t="shared" si="46"/>
        <v/>
      </c>
      <c r="CB91" s="82">
        <f>IFERROR(FIND("Sem dano",consulta_completa__11[[#This Row],[13 - Ocorrências/Ambientes Atingidos]]),0)</f>
        <v>0</v>
      </c>
      <c r="CC91" s="83" t="str">
        <f t="shared" si="47"/>
        <v/>
      </c>
      <c r="CD91" s="82" t="str">
        <f>IF(consulta_completa__11[[#This Row],[13 - Ocorrências/Ambientes Atingidos]]="","X","")</f>
        <v/>
      </c>
      <c r="CE91" s="84">
        <f>IFERROR(FIND("IBAMA",consulta_completa__11[[#This Row],[14 - Inst. Atuando no Local]]),0)</f>
        <v>0</v>
      </c>
      <c r="CF91" s="84" t="str">
        <f t="shared" si="48"/>
        <v/>
      </c>
      <c r="CG91" s="84">
        <f>IFERROR(FIND("OEMA",consulta_completa__11[[#This Row],[14 - Inst. Atuando no Local]]),0)</f>
        <v>0</v>
      </c>
      <c r="CH91" s="84" t="str">
        <f t="shared" si="49"/>
        <v/>
      </c>
      <c r="CI91" s="84">
        <f>IFERROR(FIND("DEFESA CIVIL",consulta_completa__11[[#This Row],[14 - Inst. Atuando no Local]]),0)</f>
        <v>0</v>
      </c>
      <c r="CJ91" s="84" t="str">
        <f t="shared" si="50"/>
        <v/>
      </c>
      <c r="CK91" s="84">
        <f>IFERROR(FIND("CORPO DE BOMBEIROS",consulta_completa__11[[#This Row],[14 - Inst. Atuando no Local]]),0)</f>
        <v>0</v>
      </c>
      <c r="CL91" s="84" t="str">
        <f t="shared" si="51"/>
        <v/>
      </c>
      <c r="CM91" s="84">
        <f>IFERROR(FIND("POLÍCIA RODOVIÁRIA",consulta_completa__11[[#This Row],[14 - Inst. Atuando no Local]]),0)</f>
        <v>0</v>
      </c>
      <c r="CN91" s="84" t="str">
        <f t="shared" si="52"/>
        <v/>
      </c>
      <c r="CO91" s="84">
        <f>IFERROR(FIND("POLÍCIA MILITAR",consulta_completa__11[[#This Row],[14 - Inst. Atuando no Local]]),0)</f>
        <v>0</v>
      </c>
      <c r="CP91" s="84" t="str">
        <f t="shared" si="53"/>
        <v/>
      </c>
      <c r="CQ91" s="84">
        <f>IFERROR(FIND("POLÍCIA CIVIL",consulta_completa__11[[#This Row],[14 - Inst. Atuando no Local]]),0)</f>
        <v>0</v>
      </c>
      <c r="CR91" s="84" t="str">
        <f t="shared" si="54"/>
        <v/>
      </c>
      <c r="CS91" s="84">
        <f>IFERROR(FIND("MARINHA DO BRASIL",consulta_completa__11[[#This Row],[14 - Inst. Atuando no Local]]),0)</f>
        <v>0</v>
      </c>
      <c r="CT91" s="84" t="str">
        <f t="shared" si="55"/>
        <v/>
      </c>
      <c r="CU91" s="84">
        <f>IFERROR(FIND("EMPRESA ESPECIALIZADA EM ATENDIMENTO",consulta_completa__11[[#This Row],[14 - Inst. Atuando no Local]]),0)</f>
        <v>0</v>
      </c>
      <c r="CV91" s="84" t="str">
        <f t="shared" si="56"/>
        <v/>
      </c>
      <c r="CW91" s="84">
        <f>IFERROR(FIND("IBAMA",consulta_completa__11[[#This Row],[14 - Inst. Atuando no Local]]),0)</f>
        <v>0</v>
      </c>
      <c r="CX91" s="84" t="str">
        <f t="shared" si="57"/>
        <v/>
      </c>
      <c r="CY91" s="84" t="str">
        <f>IF(consulta_completa__11[[#This Row],[14 - Inst. Atuando no Local]]="","X","")</f>
        <v/>
      </c>
      <c r="CZ91" s="84">
        <f>IFERROR(FIND("OUTRA (S)",consulta_completa__11[[#This Row],[14 - Inst. Atuando no Local]]),0)</f>
        <v>0</v>
      </c>
      <c r="DA91" s="84" t="str">
        <f t="shared" si="58"/>
        <v/>
      </c>
      <c r="DB91" s="35" t="str">
        <f t="shared" si="59"/>
        <v>Sim</v>
      </c>
      <c r="DC91" s="35" t="str">
        <f t="shared" si="60"/>
        <v>Não</v>
      </c>
      <c r="DD91" s="35" t="str">
        <f t="shared" si="61"/>
        <v>Sim</v>
      </c>
      <c r="DE91" s="87" t="str">
        <f t="shared" si="32"/>
        <v>Federal</v>
      </c>
    </row>
    <row r="92" spans="1:109">
      <c r="A92" s="14">
        <v>20252339621</v>
      </c>
      <c r="B92" s="1">
        <v>45690</v>
      </c>
      <c r="C92" t="s">
        <v>238</v>
      </c>
      <c r="D92" t="s">
        <v>212</v>
      </c>
      <c r="E92" t="s">
        <v>111</v>
      </c>
      <c r="F92" t="s">
        <v>112</v>
      </c>
      <c r="G92" t="s">
        <v>113</v>
      </c>
      <c r="H92" t="s">
        <v>114</v>
      </c>
      <c r="I92" t="s">
        <v>114</v>
      </c>
      <c r="J92" t="s">
        <v>113</v>
      </c>
      <c r="K92" t="s">
        <v>114</v>
      </c>
      <c r="L92" t="s">
        <v>114</v>
      </c>
      <c r="M92" t="s">
        <v>118</v>
      </c>
      <c r="N92" t="s">
        <v>113</v>
      </c>
      <c r="O92" t="s">
        <v>239</v>
      </c>
      <c r="P92" t="s">
        <v>272</v>
      </c>
      <c r="Q92" t="s">
        <v>122</v>
      </c>
      <c r="R92" t="s">
        <v>123</v>
      </c>
      <c r="S92" t="s">
        <v>201</v>
      </c>
      <c r="T92" t="s">
        <v>240</v>
      </c>
      <c r="U92" t="s">
        <v>113</v>
      </c>
      <c r="V92" t="s">
        <v>1141</v>
      </c>
      <c r="X92" t="b">
        <v>1</v>
      </c>
      <c r="Z92" t="s">
        <v>242</v>
      </c>
      <c r="AA92" t="s">
        <v>1142</v>
      </c>
      <c r="AB92" t="s">
        <v>621</v>
      </c>
      <c r="AC92" t="s">
        <v>244</v>
      </c>
      <c r="AD92">
        <v>1</v>
      </c>
      <c r="AE92" t="s">
        <v>113</v>
      </c>
      <c r="AF92" t="s">
        <v>113</v>
      </c>
      <c r="AG92" t="s">
        <v>113</v>
      </c>
      <c r="AH92" t="s">
        <v>131</v>
      </c>
      <c r="AI92" t="s">
        <v>132</v>
      </c>
      <c r="AJ92" t="s">
        <v>131</v>
      </c>
      <c r="AK92" t="s">
        <v>1143</v>
      </c>
      <c r="AL92" t="s">
        <v>1144</v>
      </c>
      <c r="AM92" t="s">
        <v>247</v>
      </c>
      <c r="AN92" t="s">
        <v>248</v>
      </c>
      <c r="AO92" t="s">
        <v>624</v>
      </c>
      <c r="AP92">
        <v>21998863038</v>
      </c>
      <c r="AQ92" t="s">
        <v>250</v>
      </c>
      <c r="AR92" t="s">
        <v>113</v>
      </c>
      <c r="AS92" t="s">
        <v>113</v>
      </c>
      <c r="AT92" t="s">
        <v>1063</v>
      </c>
      <c r="AU92" t="s">
        <v>252</v>
      </c>
      <c r="AV92">
        <v>4000000</v>
      </c>
      <c r="AW92" t="s">
        <v>159</v>
      </c>
      <c r="AX92" s="82">
        <f>IFERROR(FIND("Óbitos/feridos",consulta_completa__11[[#This Row],[13 - Ocorrências/Ambientes Atingidos]]),0)</f>
        <v>0</v>
      </c>
      <c r="AY92" s="83" t="str">
        <f t="shared" si="33"/>
        <v/>
      </c>
      <c r="AZ92" s="82">
        <f>IFERROR(FIND("População afetada/evacuada",consulta_completa__11[[#This Row],[13 - Ocorrências/Ambientes Atingidos]]),0)</f>
        <v>0</v>
      </c>
      <c r="BA92" s="82" t="str">
        <f t="shared" si="34"/>
        <v/>
      </c>
      <c r="BB92" s="82">
        <f>IFERROR(FIND("Suspensão de abastecimento de água",consulta_completa__11[[#This Row],[13 - Ocorrências/Ambientes Atingidos]]),0)</f>
        <v>0</v>
      </c>
      <c r="BC92" s="83" t="str">
        <f t="shared" si="62"/>
        <v/>
      </c>
      <c r="BD92" s="82">
        <f>IFERROR(FIND("Rio/córrego",consulta_completa__11[[#This Row],[13 - Ocorrências/Ambientes Atingidos]]),0)</f>
        <v>0</v>
      </c>
      <c r="BE92" s="83" t="str">
        <f t="shared" si="35"/>
        <v/>
      </c>
      <c r="BF92" s="82">
        <f>IFERROR(FIND("Lago",consulta_completa__11[[#This Row],[13 - Ocorrências/Ambientes Atingidos]]),0)</f>
        <v>0</v>
      </c>
      <c r="BG92" s="83" t="str">
        <f t="shared" si="36"/>
        <v/>
      </c>
      <c r="BH92" s="82">
        <f>IFERROR(FIND("Mar",consulta_completa__11[[#This Row],[13 - Ocorrências/Ambientes Atingidos]]),0)</f>
        <v>1</v>
      </c>
      <c r="BI92" s="83" t="str">
        <f t="shared" si="37"/>
        <v>X</v>
      </c>
      <c r="BJ92" s="82">
        <f>IFERROR(FIND("Praia",consulta_completa__11[[#This Row],[13 - Ocorrências/Ambientes Atingidos]]),0)</f>
        <v>0</v>
      </c>
      <c r="BK92" s="83" t="str">
        <f t="shared" si="38"/>
        <v/>
      </c>
      <c r="BL92" s="82">
        <f>IFERROR(FIND("Solo",consulta_completa__11[[#This Row],[13 - Ocorrências/Ambientes Atingidos]]),0)</f>
        <v>0</v>
      </c>
      <c r="BM92" s="83" t="str">
        <f t="shared" si="39"/>
        <v/>
      </c>
      <c r="BN92" s="82">
        <f>IFERROR(FIND("Águas subterrâneas",consulta_completa__11[[#This Row],[13 - Ocorrências/Ambientes Atingidos]]),0)</f>
        <v>0</v>
      </c>
      <c r="BO92" s="83" t="str">
        <f t="shared" si="40"/>
        <v/>
      </c>
      <c r="BP92" s="82">
        <f>IFERROR(FIND("Atmosfera",consulta_completa__11[[#This Row],[13 - Ocorrências/Ambientes Atingidos]]),0)</f>
        <v>0</v>
      </c>
      <c r="BQ92" s="83" t="str">
        <f t="shared" si="41"/>
        <v/>
      </c>
      <c r="BR92" s="82">
        <f>IFERROR(FIND("Flora",consulta_completa__11[[#This Row],[13 - Ocorrências/Ambientes Atingidos]]),0)</f>
        <v>0</v>
      </c>
      <c r="BS92" s="83" t="str">
        <f t="shared" si="42"/>
        <v/>
      </c>
      <c r="BT92" s="82">
        <f>IFERROR(FIND("Fauna",consulta_completa__11[[#This Row],[13 - Ocorrências/Ambientes Atingidos]]),0)</f>
        <v>0</v>
      </c>
      <c r="BU92" s="83" t="str">
        <f t="shared" si="43"/>
        <v/>
      </c>
      <c r="BV92" s="82">
        <f>IFERROR(FIND("UC federal",consulta_completa__11[[#This Row],[13 - Ocorrências/Ambientes Atingidos]]),0)</f>
        <v>0</v>
      </c>
      <c r="BW92" s="83" t="str">
        <f t="shared" si="44"/>
        <v/>
      </c>
      <c r="BX92" s="82">
        <f>IFERROR(FIND("UC estadual/municipal",consulta_completa__11[[#This Row],[13 - Ocorrências/Ambientes Atingidos]]),0)</f>
        <v>0</v>
      </c>
      <c r="BY92" s="83" t="str">
        <f t="shared" si="45"/>
        <v/>
      </c>
      <c r="BZ92" s="82">
        <f>IFERROR(FIND("Outro(s)",consulta_completa__11[[#This Row],[13 - Ocorrências/Ambientes Atingidos]]),0)</f>
        <v>0</v>
      </c>
      <c r="CA92" s="83" t="str">
        <f t="shared" si="46"/>
        <v/>
      </c>
      <c r="CB92" s="82">
        <f>IFERROR(FIND("Sem dano",consulta_completa__11[[#This Row],[13 - Ocorrências/Ambientes Atingidos]]),0)</f>
        <v>0</v>
      </c>
      <c r="CC92" s="83" t="str">
        <f t="shared" si="47"/>
        <v/>
      </c>
      <c r="CD92" s="82" t="str">
        <f>IF(consulta_completa__11[[#This Row],[13 - Ocorrências/Ambientes Atingidos]]="","X","")</f>
        <v/>
      </c>
      <c r="CE92" s="84">
        <f>IFERROR(FIND("IBAMA",consulta_completa__11[[#This Row],[14 - Inst. Atuando no Local]]),0)</f>
        <v>0</v>
      </c>
      <c r="CF92" s="84" t="str">
        <f t="shared" si="48"/>
        <v/>
      </c>
      <c r="CG92" s="84">
        <f>IFERROR(FIND("OEMA",consulta_completa__11[[#This Row],[14 - Inst. Atuando no Local]]),0)</f>
        <v>0</v>
      </c>
      <c r="CH92" s="84" t="str">
        <f t="shared" si="49"/>
        <v/>
      </c>
      <c r="CI92" s="84">
        <f>IFERROR(FIND("DEFESA CIVIL",consulta_completa__11[[#This Row],[14 - Inst. Atuando no Local]]),0)</f>
        <v>0</v>
      </c>
      <c r="CJ92" s="84" t="str">
        <f t="shared" si="50"/>
        <v/>
      </c>
      <c r="CK92" s="84">
        <f>IFERROR(FIND("CORPO DE BOMBEIROS",consulta_completa__11[[#This Row],[14 - Inst. Atuando no Local]]),0)</f>
        <v>0</v>
      </c>
      <c r="CL92" s="84" t="str">
        <f t="shared" si="51"/>
        <v/>
      </c>
      <c r="CM92" s="84">
        <f>IFERROR(FIND("POLÍCIA RODOVIÁRIA",consulta_completa__11[[#This Row],[14 - Inst. Atuando no Local]]),0)</f>
        <v>0</v>
      </c>
      <c r="CN92" s="84" t="str">
        <f t="shared" si="52"/>
        <v/>
      </c>
      <c r="CO92" s="84">
        <f>IFERROR(FIND("POLÍCIA MILITAR",consulta_completa__11[[#This Row],[14 - Inst. Atuando no Local]]),0)</f>
        <v>0</v>
      </c>
      <c r="CP92" s="84" t="str">
        <f t="shared" si="53"/>
        <v/>
      </c>
      <c r="CQ92" s="84">
        <f>IFERROR(FIND("POLÍCIA CIVIL",consulta_completa__11[[#This Row],[14 - Inst. Atuando no Local]]),0)</f>
        <v>0</v>
      </c>
      <c r="CR92" s="84" t="str">
        <f t="shared" si="54"/>
        <v/>
      </c>
      <c r="CS92" s="84">
        <f>IFERROR(FIND("MARINHA DO BRASIL",consulta_completa__11[[#This Row],[14 - Inst. Atuando no Local]]),0)</f>
        <v>0</v>
      </c>
      <c r="CT92" s="84" t="str">
        <f t="shared" si="55"/>
        <v/>
      </c>
      <c r="CU92" s="84">
        <f>IFERROR(FIND("EMPRESA ESPECIALIZADA EM ATENDIMENTO",consulta_completa__11[[#This Row],[14 - Inst. Atuando no Local]]),0)</f>
        <v>0</v>
      </c>
      <c r="CV92" s="84" t="str">
        <f t="shared" si="56"/>
        <v/>
      </c>
      <c r="CW92" s="84">
        <f>IFERROR(FIND("IBAMA",consulta_completa__11[[#This Row],[14 - Inst. Atuando no Local]]),0)</f>
        <v>0</v>
      </c>
      <c r="CX92" s="84" t="str">
        <f t="shared" si="57"/>
        <v/>
      </c>
      <c r="CY92" s="84" t="str">
        <f>IF(consulta_completa__11[[#This Row],[14 - Inst. Atuando no Local]]="","X","")</f>
        <v>X</v>
      </c>
      <c r="CZ92" s="84">
        <f>IFERROR(FIND("OUTRA (S)",consulta_completa__11[[#This Row],[14 - Inst. Atuando no Local]]),0)</f>
        <v>0</v>
      </c>
      <c r="DA92" s="84" t="str">
        <f t="shared" si="58"/>
        <v/>
      </c>
      <c r="DB92" s="35" t="str">
        <f t="shared" si="59"/>
        <v>Sim</v>
      </c>
      <c r="DC92" s="35" t="str">
        <f t="shared" si="60"/>
        <v>Não</v>
      </c>
      <c r="DD92" s="35" t="str">
        <f t="shared" si="61"/>
        <v>Sim</v>
      </c>
      <c r="DE92" s="87" t="str">
        <f t="shared" si="32"/>
        <v>Federal</v>
      </c>
    </row>
    <row r="93" spans="1:109">
      <c r="A93" s="14">
        <v>20252343226</v>
      </c>
      <c r="B93" s="1">
        <v>45690</v>
      </c>
      <c r="C93" t="s">
        <v>109</v>
      </c>
      <c r="D93" t="s">
        <v>110</v>
      </c>
      <c r="E93" t="s">
        <v>403</v>
      </c>
      <c r="F93" t="s">
        <v>112</v>
      </c>
      <c r="G93" t="s">
        <v>113</v>
      </c>
      <c r="H93" t="s">
        <v>114</v>
      </c>
      <c r="I93" t="s">
        <v>114</v>
      </c>
      <c r="J93" t="s">
        <v>975</v>
      </c>
      <c r="K93" t="s">
        <v>1145</v>
      </c>
      <c r="L93" t="s">
        <v>117</v>
      </c>
      <c r="M93" t="s">
        <v>118</v>
      </c>
      <c r="N93" t="s">
        <v>119</v>
      </c>
      <c r="O93" t="s">
        <v>228</v>
      </c>
      <c r="P93" t="s">
        <v>272</v>
      </c>
      <c r="Q93" t="s">
        <v>230</v>
      </c>
      <c r="R93" t="s">
        <v>123</v>
      </c>
      <c r="S93" t="s">
        <v>201</v>
      </c>
      <c r="T93" t="s">
        <v>1146</v>
      </c>
      <c r="U93" t="s">
        <v>1147</v>
      </c>
      <c r="V93" t="s">
        <v>1148</v>
      </c>
      <c r="Z93" t="s">
        <v>409</v>
      </c>
      <c r="AA93" t="s">
        <v>113</v>
      </c>
      <c r="AB93" t="s">
        <v>206</v>
      </c>
      <c r="AC93" t="s">
        <v>207</v>
      </c>
      <c r="AD93">
        <v>1</v>
      </c>
      <c r="AE93" t="s">
        <v>603</v>
      </c>
      <c r="AF93" t="s">
        <v>113</v>
      </c>
      <c r="AG93" t="s">
        <v>113</v>
      </c>
      <c r="AH93" t="s">
        <v>131</v>
      </c>
      <c r="AI93" t="s">
        <v>132</v>
      </c>
      <c r="AJ93" t="s">
        <v>131</v>
      </c>
      <c r="AK93" t="s">
        <v>1149</v>
      </c>
      <c r="AL93" t="s">
        <v>1150</v>
      </c>
      <c r="AM93" t="s">
        <v>210</v>
      </c>
      <c r="AN93" t="s">
        <v>113</v>
      </c>
      <c r="AO93" t="s">
        <v>113</v>
      </c>
      <c r="AQ93" t="s">
        <v>211</v>
      </c>
      <c r="AR93" t="s">
        <v>113</v>
      </c>
      <c r="AS93" t="s">
        <v>113</v>
      </c>
      <c r="AT93" t="s">
        <v>113</v>
      </c>
      <c r="AU93" t="s">
        <v>113</v>
      </c>
      <c r="AW93" t="s">
        <v>113</v>
      </c>
      <c r="AX93" s="82">
        <f>IFERROR(FIND("Óbitos/feridos",consulta_completa__11[[#This Row],[13 - Ocorrências/Ambientes Atingidos]]),0)</f>
        <v>0</v>
      </c>
      <c r="AY93" s="83" t="str">
        <f t="shared" si="33"/>
        <v/>
      </c>
      <c r="AZ93" s="82">
        <f>IFERROR(FIND("População afetada/evacuada",consulta_completa__11[[#This Row],[13 - Ocorrências/Ambientes Atingidos]]),0)</f>
        <v>0</v>
      </c>
      <c r="BA93" s="82" t="str">
        <f t="shared" si="34"/>
        <v/>
      </c>
      <c r="BB93" s="82">
        <f>IFERROR(FIND("Suspensão de abastecimento de água",consulta_completa__11[[#This Row],[13 - Ocorrências/Ambientes Atingidos]]),0)</f>
        <v>0</v>
      </c>
      <c r="BC93" s="83" t="str">
        <f t="shared" si="62"/>
        <v/>
      </c>
      <c r="BD93" s="82">
        <f>IFERROR(FIND("Rio/córrego",consulta_completa__11[[#This Row],[13 - Ocorrências/Ambientes Atingidos]]),0)</f>
        <v>0</v>
      </c>
      <c r="BE93" s="83" t="str">
        <f t="shared" si="35"/>
        <v/>
      </c>
      <c r="BF93" s="82">
        <f>IFERROR(FIND("Lago",consulta_completa__11[[#This Row],[13 - Ocorrências/Ambientes Atingidos]]),0)</f>
        <v>0</v>
      </c>
      <c r="BG93" s="83" t="str">
        <f t="shared" si="36"/>
        <v/>
      </c>
      <c r="BH93" s="82">
        <f>IFERROR(FIND("Mar",consulta_completa__11[[#This Row],[13 - Ocorrências/Ambientes Atingidos]]),0)</f>
        <v>1</v>
      </c>
      <c r="BI93" s="83" t="str">
        <f t="shared" si="37"/>
        <v>X</v>
      </c>
      <c r="BJ93" s="82">
        <f>IFERROR(FIND("Praia",consulta_completa__11[[#This Row],[13 - Ocorrências/Ambientes Atingidos]]),0)</f>
        <v>0</v>
      </c>
      <c r="BK93" s="83" t="str">
        <f t="shared" si="38"/>
        <v/>
      </c>
      <c r="BL93" s="82">
        <f>IFERROR(FIND("Solo",consulta_completa__11[[#This Row],[13 - Ocorrências/Ambientes Atingidos]]),0)</f>
        <v>0</v>
      </c>
      <c r="BM93" s="83" t="str">
        <f t="shared" si="39"/>
        <v/>
      </c>
      <c r="BN93" s="82">
        <f>IFERROR(FIND("Águas subterrâneas",consulta_completa__11[[#This Row],[13 - Ocorrências/Ambientes Atingidos]]),0)</f>
        <v>0</v>
      </c>
      <c r="BO93" s="83" t="str">
        <f t="shared" si="40"/>
        <v/>
      </c>
      <c r="BP93" s="82">
        <f>IFERROR(FIND("Atmosfera",consulta_completa__11[[#This Row],[13 - Ocorrências/Ambientes Atingidos]]),0)</f>
        <v>0</v>
      </c>
      <c r="BQ93" s="83" t="str">
        <f t="shared" si="41"/>
        <v/>
      </c>
      <c r="BR93" s="82">
        <f>IFERROR(FIND("Flora",consulta_completa__11[[#This Row],[13 - Ocorrências/Ambientes Atingidos]]),0)</f>
        <v>0</v>
      </c>
      <c r="BS93" s="83" t="str">
        <f t="shared" si="42"/>
        <v/>
      </c>
      <c r="BT93" s="82">
        <f>IFERROR(FIND("Fauna",consulta_completa__11[[#This Row],[13 - Ocorrências/Ambientes Atingidos]]),0)</f>
        <v>0</v>
      </c>
      <c r="BU93" s="83" t="str">
        <f t="shared" si="43"/>
        <v/>
      </c>
      <c r="BV93" s="82">
        <f>IFERROR(FIND("UC federal",consulta_completa__11[[#This Row],[13 - Ocorrências/Ambientes Atingidos]]),0)</f>
        <v>0</v>
      </c>
      <c r="BW93" s="83" t="str">
        <f t="shared" si="44"/>
        <v/>
      </c>
      <c r="BX93" s="82">
        <f>IFERROR(FIND("UC estadual/municipal",consulta_completa__11[[#This Row],[13 - Ocorrências/Ambientes Atingidos]]),0)</f>
        <v>0</v>
      </c>
      <c r="BY93" s="83" t="str">
        <f t="shared" si="45"/>
        <v/>
      </c>
      <c r="BZ93" s="82">
        <f>IFERROR(FIND("Outro(s)",consulta_completa__11[[#This Row],[13 - Ocorrências/Ambientes Atingidos]]),0)</f>
        <v>0</v>
      </c>
      <c r="CA93" s="83" t="str">
        <f t="shared" si="46"/>
        <v/>
      </c>
      <c r="CB93" s="82">
        <f>IFERROR(FIND("Sem dano",consulta_completa__11[[#This Row],[13 - Ocorrências/Ambientes Atingidos]]),0)</f>
        <v>0</v>
      </c>
      <c r="CC93" s="83" t="str">
        <f t="shared" si="47"/>
        <v/>
      </c>
      <c r="CD93" s="82" t="str">
        <f>IF(consulta_completa__11[[#This Row],[13 - Ocorrências/Ambientes Atingidos]]="","X","")</f>
        <v/>
      </c>
      <c r="CE93" s="84">
        <f>IFERROR(FIND("IBAMA",consulta_completa__11[[#This Row],[14 - Inst. Atuando no Local]]),0)</f>
        <v>0</v>
      </c>
      <c r="CF93" s="84" t="str">
        <f t="shared" si="48"/>
        <v/>
      </c>
      <c r="CG93" s="84">
        <f>IFERROR(FIND("OEMA",consulta_completa__11[[#This Row],[14 - Inst. Atuando no Local]]),0)</f>
        <v>0</v>
      </c>
      <c r="CH93" s="84" t="str">
        <f t="shared" si="49"/>
        <v/>
      </c>
      <c r="CI93" s="84">
        <f>IFERROR(FIND("DEFESA CIVIL",consulta_completa__11[[#This Row],[14 - Inst. Atuando no Local]]),0)</f>
        <v>0</v>
      </c>
      <c r="CJ93" s="84" t="str">
        <f t="shared" si="50"/>
        <v/>
      </c>
      <c r="CK93" s="84">
        <f>IFERROR(FIND("CORPO DE BOMBEIROS",consulta_completa__11[[#This Row],[14 - Inst. Atuando no Local]]),0)</f>
        <v>0</v>
      </c>
      <c r="CL93" s="84" t="str">
        <f t="shared" si="51"/>
        <v/>
      </c>
      <c r="CM93" s="84">
        <f>IFERROR(FIND("POLÍCIA RODOVIÁRIA",consulta_completa__11[[#This Row],[14 - Inst. Atuando no Local]]),0)</f>
        <v>0</v>
      </c>
      <c r="CN93" s="84" t="str">
        <f t="shared" si="52"/>
        <v/>
      </c>
      <c r="CO93" s="84">
        <f>IFERROR(FIND("POLÍCIA MILITAR",consulta_completa__11[[#This Row],[14 - Inst. Atuando no Local]]),0)</f>
        <v>0</v>
      </c>
      <c r="CP93" s="84" t="str">
        <f t="shared" si="53"/>
        <v/>
      </c>
      <c r="CQ93" s="84">
        <f>IFERROR(FIND("POLÍCIA CIVIL",consulta_completa__11[[#This Row],[14 - Inst. Atuando no Local]]),0)</f>
        <v>0</v>
      </c>
      <c r="CR93" s="84" t="str">
        <f t="shared" si="54"/>
        <v/>
      </c>
      <c r="CS93" s="84">
        <f>IFERROR(FIND("MARINHA DO BRASIL",consulta_completa__11[[#This Row],[14 - Inst. Atuando no Local]]),0)</f>
        <v>0</v>
      </c>
      <c r="CT93" s="84" t="str">
        <f t="shared" si="55"/>
        <v/>
      </c>
      <c r="CU93" s="84">
        <f>IFERROR(FIND("EMPRESA ESPECIALIZADA EM ATENDIMENTO",consulta_completa__11[[#This Row],[14 - Inst. Atuando no Local]]),0)</f>
        <v>0</v>
      </c>
      <c r="CV93" s="84" t="str">
        <f t="shared" si="56"/>
        <v/>
      </c>
      <c r="CW93" s="84">
        <f>IFERROR(FIND("IBAMA",consulta_completa__11[[#This Row],[14 - Inst. Atuando no Local]]),0)</f>
        <v>0</v>
      </c>
      <c r="CX93" s="84" t="str">
        <f t="shared" si="57"/>
        <v/>
      </c>
      <c r="CY93" s="84" t="str">
        <f>IF(consulta_completa__11[[#This Row],[14 - Inst. Atuando no Local]]="","X","")</f>
        <v/>
      </c>
      <c r="CZ93" s="84">
        <f>IFERROR(FIND("OUTRA (S)",consulta_completa__11[[#This Row],[14 - Inst. Atuando no Local]]),0)</f>
        <v>0</v>
      </c>
      <c r="DA93" s="84" t="str">
        <f t="shared" si="58"/>
        <v/>
      </c>
      <c r="DB93" s="35" t="str">
        <f t="shared" si="59"/>
        <v>Sim</v>
      </c>
      <c r="DC93" s="35" t="str">
        <f t="shared" si="60"/>
        <v>Não</v>
      </c>
      <c r="DD93" s="35" t="str">
        <f t="shared" si="61"/>
        <v>Sim</v>
      </c>
      <c r="DE93" s="87" t="str">
        <f t="shared" si="32"/>
        <v>Federal</v>
      </c>
    </row>
    <row r="94" spans="1:109">
      <c r="A94" s="14">
        <v>20252450428</v>
      </c>
      <c r="B94" s="1">
        <v>45690</v>
      </c>
      <c r="C94" t="s">
        <v>109</v>
      </c>
      <c r="D94" t="s">
        <v>110</v>
      </c>
      <c r="E94" t="s">
        <v>139</v>
      </c>
      <c r="F94" t="s">
        <v>112</v>
      </c>
      <c r="G94" t="s">
        <v>113</v>
      </c>
      <c r="H94" t="s">
        <v>114</v>
      </c>
      <c r="I94" t="s">
        <v>114</v>
      </c>
      <c r="J94" t="s">
        <v>1151</v>
      </c>
      <c r="K94" t="s">
        <v>1152</v>
      </c>
      <c r="L94" t="s">
        <v>117</v>
      </c>
      <c r="M94" t="s">
        <v>118</v>
      </c>
      <c r="N94" t="s">
        <v>119</v>
      </c>
      <c r="O94" t="s">
        <v>228</v>
      </c>
      <c r="P94" t="s">
        <v>272</v>
      </c>
      <c r="Q94" t="s">
        <v>122</v>
      </c>
      <c r="R94" t="s">
        <v>123</v>
      </c>
      <c r="S94" t="s">
        <v>201</v>
      </c>
      <c r="T94" t="s">
        <v>1153</v>
      </c>
      <c r="U94" t="s">
        <v>1154</v>
      </c>
      <c r="V94" t="s">
        <v>1155</v>
      </c>
      <c r="Z94" t="s">
        <v>409</v>
      </c>
      <c r="AA94" t="s">
        <v>113</v>
      </c>
      <c r="AB94" t="s">
        <v>206</v>
      </c>
      <c r="AC94" t="s">
        <v>207</v>
      </c>
      <c r="AD94">
        <v>1</v>
      </c>
      <c r="AE94" t="s">
        <v>206</v>
      </c>
      <c r="AF94" t="s">
        <v>113</v>
      </c>
      <c r="AG94" t="s">
        <v>113</v>
      </c>
      <c r="AH94" t="s">
        <v>131</v>
      </c>
      <c r="AI94" t="s">
        <v>132</v>
      </c>
      <c r="AJ94" t="s">
        <v>131</v>
      </c>
      <c r="AK94" t="s">
        <v>1156</v>
      </c>
      <c r="AL94" t="s">
        <v>1157</v>
      </c>
      <c r="AM94" t="s">
        <v>210</v>
      </c>
      <c r="AN94" t="s">
        <v>113</v>
      </c>
      <c r="AO94" t="s">
        <v>113</v>
      </c>
      <c r="AQ94" t="s">
        <v>211</v>
      </c>
      <c r="AR94" t="s">
        <v>113</v>
      </c>
      <c r="AS94" t="s">
        <v>113</v>
      </c>
      <c r="AT94" t="s">
        <v>113</v>
      </c>
      <c r="AU94" t="s">
        <v>113</v>
      </c>
      <c r="AW94" t="s">
        <v>113</v>
      </c>
      <c r="AX94" s="82">
        <f>IFERROR(FIND("Óbitos/feridos",consulta_completa__11[[#This Row],[13 - Ocorrências/Ambientes Atingidos]]),0)</f>
        <v>0</v>
      </c>
      <c r="AY94" s="83" t="str">
        <f t="shared" si="33"/>
        <v/>
      </c>
      <c r="AZ94" s="82">
        <f>IFERROR(FIND("População afetada/evacuada",consulta_completa__11[[#This Row],[13 - Ocorrências/Ambientes Atingidos]]),0)</f>
        <v>0</v>
      </c>
      <c r="BA94" s="82" t="str">
        <f t="shared" si="34"/>
        <v/>
      </c>
      <c r="BB94" s="82">
        <f>IFERROR(FIND("Suspensão de abastecimento de água",consulta_completa__11[[#This Row],[13 - Ocorrências/Ambientes Atingidos]]),0)</f>
        <v>0</v>
      </c>
      <c r="BC94" s="83" t="str">
        <f t="shared" si="62"/>
        <v/>
      </c>
      <c r="BD94" s="82">
        <f>IFERROR(FIND("Rio/córrego",consulta_completa__11[[#This Row],[13 - Ocorrências/Ambientes Atingidos]]),0)</f>
        <v>0</v>
      </c>
      <c r="BE94" s="83" t="str">
        <f t="shared" si="35"/>
        <v/>
      </c>
      <c r="BF94" s="82">
        <f>IFERROR(FIND("Lago",consulta_completa__11[[#This Row],[13 - Ocorrências/Ambientes Atingidos]]),0)</f>
        <v>0</v>
      </c>
      <c r="BG94" s="83" t="str">
        <f t="shared" si="36"/>
        <v/>
      </c>
      <c r="BH94" s="82">
        <f>IFERROR(FIND("Mar",consulta_completa__11[[#This Row],[13 - Ocorrências/Ambientes Atingidos]]),0)</f>
        <v>1</v>
      </c>
      <c r="BI94" s="83" t="str">
        <f t="shared" si="37"/>
        <v>X</v>
      </c>
      <c r="BJ94" s="82">
        <f>IFERROR(FIND("Praia",consulta_completa__11[[#This Row],[13 - Ocorrências/Ambientes Atingidos]]),0)</f>
        <v>0</v>
      </c>
      <c r="BK94" s="83" t="str">
        <f t="shared" si="38"/>
        <v/>
      </c>
      <c r="BL94" s="82">
        <f>IFERROR(FIND("Solo",consulta_completa__11[[#This Row],[13 - Ocorrências/Ambientes Atingidos]]),0)</f>
        <v>0</v>
      </c>
      <c r="BM94" s="83" t="str">
        <f t="shared" si="39"/>
        <v/>
      </c>
      <c r="BN94" s="82">
        <f>IFERROR(FIND("Águas subterrâneas",consulta_completa__11[[#This Row],[13 - Ocorrências/Ambientes Atingidos]]),0)</f>
        <v>0</v>
      </c>
      <c r="BO94" s="83" t="str">
        <f t="shared" si="40"/>
        <v/>
      </c>
      <c r="BP94" s="82">
        <f>IFERROR(FIND("Atmosfera",consulta_completa__11[[#This Row],[13 - Ocorrências/Ambientes Atingidos]]),0)</f>
        <v>0</v>
      </c>
      <c r="BQ94" s="83" t="str">
        <f t="shared" si="41"/>
        <v/>
      </c>
      <c r="BR94" s="82">
        <f>IFERROR(FIND("Flora",consulta_completa__11[[#This Row],[13 - Ocorrências/Ambientes Atingidos]]),0)</f>
        <v>0</v>
      </c>
      <c r="BS94" s="83" t="str">
        <f t="shared" si="42"/>
        <v/>
      </c>
      <c r="BT94" s="82">
        <f>IFERROR(FIND("Fauna",consulta_completa__11[[#This Row],[13 - Ocorrências/Ambientes Atingidos]]),0)</f>
        <v>0</v>
      </c>
      <c r="BU94" s="83" t="str">
        <f t="shared" si="43"/>
        <v/>
      </c>
      <c r="BV94" s="82">
        <f>IFERROR(FIND("UC federal",consulta_completa__11[[#This Row],[13 - Ocorrências/Ambientes Atingidos]]),0)</f>
        <v>0</v>
      </c>
      <c r="BW94" s="83" t="str">
        <f t="shared" si="44"/>
        <v/>
      </c>
      <c r="BX94" s="82">
        <f>IFERROR(FIND("UC estadual/municipal",consulta_completa__11[[#This Row],[13 - Ocorrências/Ambientes Atingidos]]),0)</f>
        <v>0</v>
      </c>
      <c r="BY94" s="83" t="str">
        <f t="shared" si="45"/>
        <v/>
      </c>
      <c r="BZ94" s="82">
        <f>IFERROR(FIND("Outro(s)",consulta_completa__11[[#This Row],[13 - Ocorrências/Ambientes Atingidos]]),0)</f>
        <v>0</v>
      </c>
      <c r="CA94" s="83" t="str">
        <f t="shared" si="46"/>
        <v/>
      </c>
      <c r="CB94" s="82">
        <f>IFERROR(FIND("Sem dano",consulta_completa__11[[#This Row],[13 - Ocorrências/Ambientes Atingidos]]),0)</f>
        <v>0</v>
      </c>
      <c r="CC94" s="83" t="str">
        <f t="shared" si="47"/>
        <v/>
      </c>
      <c r="CD94" s="82" t="str">
        <f>IF(consulta_completa__11[[#This Row],[13 - Ocorrências/Ambientes Atingidos]]="","X","")</f>
        <v/>
      </c>
      <c r="CE94" s="84">
        <f>IFERROR(FIND("IBAMA",consulta_completa__11[[#This Row],[14 - Inst. Atuando no Local]]),0)</f>
        <v>0</v>
      </c>
      <c r="CF94" s="84" t="str">
        <f t="shared" si="48"/>
        <v/>
      </c>
      <c r="CG94" s="84">
        <f>IFERROR(FIND("OEMA",consulta_completa__11[[#This Row],[14 - Inst. Atuando no Local]]),0)</f>
        <v>0</v>
      </c>
      <c r="CH94" s="84" t="str">
        <f t="shared" si="49"/>
        <v/>
      </c>
      <c r="CI94" s="84">
        <f>IFERROR(FIND("DEFESA CIVIL",consulta_completa__11[[#This Row],[14 - Inst. Atuando no Local]]),0)</f>
        <v>0</v>
      </c>
      <c r="CJ94" s="84" t="str">
        <f t="shared" si="50"/>
        <v/>
      </c>
      <c r="CK94" s="84">
        <f>IFERROR(FIND("CORPO DE BOMBEIROS",consulta_completa__11[[#This Row],[14 - Inst. Atuando no Local]]),0)</f>
        <v>0</v>
      </c>
      <c r="CL94" s="84" t="str">
        <f t="shared" si="51"/>
        <v/>
      </c>
      <c r="CM94" s="84">
        <f>IFERROR(FIND("POLÍCIA RODOVIÁRIA",consulta_completa__11[[#This Row],[14 - Inst. Atuando no Local]]),0)</f>
        <v>0</v>
      </c>
      <c r="CN94" s="84" t="str">
        <f t="shared" si="52"/>
        <v/>
      </c>
      <c r="CO94" s="84">
        <f>IFERROR(FIND("POLÍCIA MILITAR",consulta_completa__11[[#This Row],[14 - Inst. Atuando no Local]]),0)</f>
        <v>0</v>
      </c>
      <c r="CP94" s="84" t="str">
        <f t="shared" si="53"/>
        <v/>
      </c>
      <c r="CQ94" s="84">
        <f>IFERROR(FIND("POLÍCIA CIVIL",consulta_completa__11[[#This Row],[14 - Inst. Atuando no Local]]),0)</f>
        <v>0</v>
      </c>
      <c r="CR94" s="84" t="str">
        <f t="shared" si="54"/>
        <v/>
      </c>
      <c r="CS94" s="84">
        <f>IFERROR(FIND("MARINHA DO BRASIL",consulta_completa__11[[#This Row],[14 - Inst. Atuando no Local]]),0)</f>
        <v>0</v>
      </c>
      <c r="CT94" s="84" t="str">
        <f t="shared" si="55"/>
        <v/>
      </c>
      <c r="CU94" s="84">
        <f>IFERROR(FIND("EMPRESA ESPECIALIZADA EM ATENDIMENTO",consulta_completa__11[[#This Row],[14 - Inst. Atuando no Local]]),0)</f>
        <v>0</v>
      </c>
      <c r="CV94" s="84" t="str">
        <f t="shared" si="56"/>
        <v/>
      </c>
      <c r="CW94" s="84">
        <f>IFERROR(FIND("IBAMA",consulta_completa__11[[#This Row],[14 - Inst. Atuando no Local]]),0)</f>
        <v>0</v>
      </c>
      <c r="CX94" s="84" t="str">
        <f t="shared" si="57"/>
        <v/>
      </c>
      <c r="CY94" s="84" t="str">
        <f>IF(consulta_completa__11[[#This Row],[14 - Inst. Atuando no Local]]="","X","")</f>
        <v/>
      </c>
      <c r="CZ94" s="84">
        <f>IFERROR(FIND("OUTRA (S)",consulta_completa__11[[#This Row],[14 - Inst. Atuando no Local]]),0)</f>
        <v>0</v>
      </c>
      <c r="DA94" s="84" t="str">
        <f t="shared" si="58"/>
        <v/>
      </c>
      <c r="DB94" s="35" t="str">
        <f t="shared" si="59"/>
        <v>Sim</v>
      </c>
      <c r="DC94" s="35" t="str">
        <f t="shared" si="60"/>
        <v>Não</v>
      </c>
      <c r="DD94" s="35" t="str">
        <f t="shared" si="61"/>
        <v>Sim</v>
      </c>
      <c r="DE94" s="87" t="str">
        <f t="shared" si="32"/>
        <v>Federal</v>
      </c>
    </row>
    <row r="95" spans="1:109">
      <c r="A95" s="14">
        <v>20255746853</v>
      </c>
      <c r="B95" s="1">
        <v>45691</v>
      </c>
      <c r="C95" t="s">
        <v>1158</v>
      </c>
      <c r="D95" t="s">
        <v>180</v>
      </c>
      <c r="E95" t="s">
        <v>286</v>
      </c>
      <c r="F95" t="s">
        <v>163</v>
      </c>
      <c r="G95" t="s">
        <v>1159</v>
      </c>
      <c r="H95" t="s">
        <v>113</v>
      </c>
      <c r="I95" t="s">
        <v>113</v>
      </c>
      <c r="J95" t="s">
        <v>113</v>
      </c>
      <c r="K95" t="s">
        <v>114</v>
      </c>
      <c r="L95" t="s">
        <v>114</v>
      </c>
      <c r="M95" t="s">
        <v>140</v>
      </c>
      <c r="N95" t="s">
        <v>141</v>
      </c>
      <c r="O95" t="s">
        <v>185</v>
      </c>
      <c r="P95" t="s">
        <v>299</v>
      </c>
      <c r="Q95" t="s">
        <v>167</v>
      </c>
      <c r="R95" t="s">
        <v>123</v>
      </c>
      <c r="S95" t="s">
        <v>113</v>
      </c>
      <c r="T95" t="s">
        <v>1160</v>
      </c>
      <c r="U95" t="s">
        <v>113</v>
      </c>
      <c r="V95" t="s">
        <v>1161</v>
      </c>
      <c r="Z95" t="s">
        <v>113</v>
      </c>
      <c r="AA95" t="s">
        <v>1162</v>
      </c>
      <c r="AB95" t="s">
        <v>113</v>
      </c>
      <c r="AC95" t="s">
        <v>113</v>
      </c>
      <c r="AE95" t="s">
        <v>113</v>
      </c>
      <c r="AF95" t="s">
        <v>113</v>
      </c>
      <c r="AG95" t="s">
        <v>113</v>
      </c>
      <c r="AH95" t="s">
        <v>194</v>
      </c>
      <c r="AI95" t="s">
        <v>132</v>
      </c>
      <c r="AJ95" t="s">
        <v>131</v>
      </c>
      <c r="AK95" t="s">
        <v>1163</v>
      </c>
      <c r="AL95" t="s">
        <v>113</v>
      </c>
      <c r="AM95" t="s">
        <v>1164</v>
      </c>
      <c r="AN95" t="s">
        <v>113</v>
      </c>
      <c r="AO95" t="s">
        <v>113</v>
      </c>
      <c r="AQ95" t="s">
        <v>1165</v>
      </c>
      <c r="AR95" t="s">
        <v>113</v>
      </c>
      <c r="AS95" t="s">
        <v>113</v>
      </c>
      <c r="AT95" t="s">
        <v>113</v>
      </c>
      <c r="AU95" t="s">
        <v>113</v>
      </c>
      <c r="AW95" t="s">
        <v>113</v>
      </c>
      <c r="AX95" s="82">
        <f>IFERROR(FIND("Óbitos/feridos",consulta_completa__11[[#This Row],[13 - Ocorrências/Ambientes Atingidos]]),0)</f>
        <v>0</v>
      </c>
      <c r="AY95" s="83" t="str">
        <f t="shared" si="33"/>
        <v/>
      </c>
      <c r="AZ95" s="82">
        <f>IFERROR(FIND("População afetada/evacuada",consulta_completa__11[[#This Row],[13 - Ocorrências/Ambientes Atingidos]]),0)</f>
        <v>0</v>
      </c>
      <c r="BA95" s="82" t="str">
        <f t="shared" si="34"/>
        <v/>
      </c>
      <c r="BB95" s="82">
        <f>IFERROR(FIND("Suspensão de abastecimento de água",consulta_completa__11[[#This Row],[13 - Ocorrências/Ambientes Atingidos]]),0)</f>
        <v>0</v>
      </c>
      <c r="BC95" s="83" t="str">
        <f t="shared" si="62"/>
        <v/>
      </c>
      <c r="BD95" s="82">
        <f>IFERROR(FIND("Rio/córrego",consulta_completa__11[[#This Row],[13 - Ocorrências/Ambientes Atingidos]]),0)</f>
        <v>0</v>
      </c>
      <c r="BE95" s="83" t="str">
        <f t="shared" si="35"/>
        <v/>
      </c>
      <c r="BF95" s="82">
        <f>IFERROR(FIND("Lago",consulta_completa__11[[#This Row],[13 - Ocorrências/Ambientes Atingidos]]),0)</f>
        <v>0</v>
      </c>
      <c r="BG95" s="83" t="str">
        <f t="shared" si="36"/>
        <v/>
      </c>
      <c r="BH95" s="82">
        <f>IFERROR(FIND("Mar",consulta_completa__11[[#This Row],[13 - Ocorrências/Ambientes Atingidos]]),0)</f>
        <v>0</v>
      </c>
      <c r="BI95" s="83" t="str">
        <f t="shared" si="37"/>
        <v/>
      </c>
      <c r="BJ95" s="82">
        <f>IFERROR(FIND("Praia",consulta_completa__11[[#This Row],[13 - Ocorrências/Ambientes Atingidos]]),0)</f>
        <v>0</v>
      </c>
      <c r="BK95" s="83" t="str">
        <f t="shared" si="38"/>
        <v/>
      </c>
      <c r="BL95" s="82">
        <f>IFERROR(FIND("Solo",consulta_completa__11[[#This Row],[13 - Ocorrências/Ambientes Atingidos]]),0)</f>
        <v>1</v>
      </c>
      <c r="BM95" s="83" t="str">
        <f t="shared" si="39"/>
        <v>X</v>
      </c>
      <c r="BN95" s="82">
        <f>IFERROR(FIND("Águas subterrâneas",consulta_completa__11[[#This Row],[13 - Ocorrências/Ambientes Atingidos]]),0)</f>
        <v>0</v>
      </c>
      <c r="BO95" s="83" t="str">
        <f t="shared" si="40"/>
        <v/>
      </c>
      <c r="BP95" s="82">
        <f>IFERROR(FIND("Atmosfera",consulta_completa__11[[#This Row],[13 - Ocorrências/Ambientes Atingidos]]),0)</f>
        <v>0</v>
      </c>
      <c r="BQ95" s="83" t="str">
        <f t="shared" si="41"/>
        <v/>
      </c>
      <c r="BR95" s="82">
        <f>IFERROR(FIND("Flora",consulta_completa__11[[#This Row],[13 - Ocorrências/Ambientes Atingidos]]),0)</f>
        <v>0</v>
      </c>
      <c r="BS95" s="83" t="str">
        <f t="shared" si="42"/>
        <v/>
      </c>
      <c r="BT95" s="82">
        <f>IFERROR(FIND("Fauna",consulta_completa__11[[#This Row],[13 - Ocorrências/Ambientes Atingidos]]),0)</f>
        <v>0</v>
      </c>
      <c r="BU95" s="83" t="str">
        <f t="shared" si="43"/>
        <v/>
      </c>
      <c r="BV95" s="82">
        <f>IFERROR(FIND("UC federal",consulta_completa__11[[#This Row],[13 - Ocorrências/Ambientes Atingidos]]),0)</f>
        <v>0</v>
      </c>
      <c r="BW95" s="83" t="str">
        <f t="shared" si="44"/>
        <v/>
      </c>
      <c r="BX95" s="82">
        <f>IFERROR(FIND("UC estadual/municipal",consulta_completa__11[[#This Row],[13 - Ocorrências/Ambientes Atingidos]]),0)</f>
        <v>0</v>
      </c>
      <c r="BY95" s="83" t="str">
        <f t="shared" si="45"/>
        <v/>
      </c>
      <c r="BZ95" s="82">
        <f>IFERROR(FIND("Outro(s)",consulta_completa__11[[#This Row],[13 - Ocorrências/Ambientes Atingidos]]),0)</f>
        <v>0</v>
      </c>
      <c r="CA95" s="83" t="str">
        <f t="shared" si="46"/>
        <v/>
      </c>
      <c r="CB95" s="82">
        <f>IFERROR(FIND("Sem dano",consulta_completa__11[[#This Row],[13 - Ocorrências/Ambientes Atingidos]]),0)</f>
        <v>0</v>
      </c>
      <c r="CC95" s="83" t="str">
        <f t="shared" si="47"/>
        <v/>
      </c>
      <c r="CD95" s="82" t="str">
        <f>IF(consulta_completa__11[[#This Row],[13 - Ocorrências/Ambientes Atingidos]]="","X","")</f>
        <v/>
      </c>
      <c r="CE95" s="84">
        <f>IFERROR(FIND("IBAMA",consulta_completa__11[[#This Row],[14 - Inst. Atuando no Local]]),0)</f>
        <v>0</v>
      </c>
      <c r="CF95" s="84" t="str">
        <f t="shared" si="48"/>
        <v/>
      </c>
      <c r="CG95" s="84">
        <f>IFERROR(FIND("OEMA",consulta_completa__11[[#This Row],[14 - Inst. Atuando no Local]]),0)</f>
        <v>0</v>
      </c>
      <c r="CH95" s="84" t="str">
        <f t="shared" si="49"/>
        <v/>
      </c>
      <c r="CI95" s="84">
        <f>IFERROR(FIND("DEFESA CIVIL",consulta_completa__11[[#This Row],[14 - Inst. Atuando no Local]]),0)</f>
        <v>0</v>
      </c>
      <c r="CJ95" s="84" t="str">
        <f t="shared" si="50"/>
        <v/>
      </c>
      <c r="CK95" s="84">
        <f>IFERROR(FIND("CORPO DE BOMBEIROS",consulta_completa__11[[#This Row],[14 - Inst. Atuando no Local]]),0)</f>
        <v>0</v>
      </c>
      <c r="CL95" s="84" t="str">
        <f t="shared" si="51"/>
        <v/>
      </c>
      <c r="CM95" s="84">
        <f>IFERROR(FIND("POLÍCIA RODOVIÁRIA",consulta_completa__11[[#This Row],[14 - Inst. Atuando no Local]]),0)</f>
        <v>0</v>
      </c>
      <c r="CN95" s="84" t="str">
        <f t="shared" si="52"/>
        <v/>
      </c>
      <c r="CO95" s="84">
        <f>IFERROR(FIND("POLÍCIA MILITAR",consulta_completa__11[[#This Row],[14 - Inst. Atuando no Local]]),0)</f>
        <v>0</v>
      </c>
      <c r="CP95" s="84" t="str">
        <f t="shared" si="53"/>
        <v/>
      </c>
      <c r="CQ95" s="84">
        <f>IFERROR(FIND("POLÍCIA CIVIL",consulta_completa__11[[#This Row],[14 - Inst. Atuando no Local]]),0)</f>
        <v>0</v>
      </c>
      <c r="CR95" s="84" t="str">
        <f t="shared" si="54"/>
        <v/>
      </c>
      <c r="CS95" s="84">
        <f>IFERROR(FIND("MARINHA DO BRASIL",consulta_completa__11[[#This Row],[14 - Inst. Atuando no Local]]),0)</f>
        <v>0</v>
      </c>
      <c r="CT95" s="84" t="str">
        <f t="shared" si="55"/>
        <v/>
      </c>
      <c r="CU95" s="84">
        <f>IFERROR(FIND("EMPRESA ESPECIALIZADA EM ATENDIMENTO",consulta_completa__11[[#This Row],[14 - Inst. Atuando no Local]]),0)</f>
        <v>0</v>
      </c>
      <c r="CV95" s="84" t="str">
        <f t="shared" si="56"/>
        <v/>
      </c>
      <c r="CW95" s="84">
        <f>IFERROR(FIND("IBAMA",consulta_completa__11[[#This Row],[14 - Inst. Atuando no Local]]),0)</f>
        <v>0</v>
      </c>
      <c r="CX95" s="84" t="str">
        <f t="shared" si="57"/>
        <v/>
      </c>
      <c r="CY95" s="84" t="str">
        <f>IF(consulta_completa__11[[#This Row],[14 - Inst. Atuando no Local]]="","X","")</f>
        <v/>
      </c>
      <c r="CZ95" s="84">
        <f>IFERROR(FIND("OUTRA (S)",consulta_completa__11[[#This Row],[14 - Inst. Atuando no Local]]),0)</f>
        <v>0</v>
      </c>
      <c r="DA95" s="84" t="str">
        <f t="shared" si="58"/>
        <v/>
      </c>
      <c r="DB95" s="35" t="str">
        <f t="shared" si="59"/>
        <v>Sim</v>
      </c>
      <c r="DC95" s="35" t="str">
        <f t="shared" si="60"/>
        <v>Não</v>
      </c>
      <c r="DD95" s="35" t="str">
        <f t="shared" si="61"/>
        <v>Sim</v>
      </c>
      <c r="DE95" s="87" t="str">
        <f t="shared" si="32"/>
        <v>Sem informação</v>
      </c>
    </row>
    <row r="96" spans="1:109">
      <c r="A96" s="14">
        <v>202521928817</v>
      </c>
      <c r="B96" s="1">
        <v>45693</v>
      </c>
      <c r="C96" t="s">
        <v>677</v>
      </c>
      <c r="D96" t="s">
        <v>180</v>
      </c>
      <c r="E96" t="s">
        <v>286</v>
      </c>
      <c r="F96" t="s">
        <v>112</v>
      </c>
      <c r="G96" t="s">
        <v>839</v>
      </c>
      <c r="H96" t="s">
        <v>256</v>
      </c>
      <c r="I96" t="s">
        <v>648</v>
      </c>
      <c r="J96" t="s">
        <v>113</v>
      </c>
      <c r="K96" t="s">
        <v>114</v>
      </c>
      <c r="L96" t="s">
        <v>114</v>
      </c>
      <c r="M96" t="s">
        <v>140</v>
      </c>
      <c r="N96" t="s">
        <v>1166</v>
      </c>
      <c r="O96" t="s">
        <v>185</v>
      </c>
      <c r="P96" t="s">
        <v>121</v>
      </c>
      <c r="Q96" t="s">
        <v>143</v>
      </c>
      <c r="R96" t="s">
        <v>123</v>
      </c>
      <c r="S96" t="s">
        <v>113</v>
      </c>
      <c r="T96" t="s">
        <v>1167</v>
      </c>
      <c r="U96" t="s">
        <v>631</v>
      </c>
      <c r="V96" t="s">
        <v>1168</v>
      </c>
      <c r="Z96" t="s">
        <v>1169</v>
      </c>
      <c r="AA96" t="s">
        <v>1170</v>
      </c>
      <c r="AB96" t="s">
        <v>113</v>
      </c>
      <c r="AC96" t="s">
        <v>113</v>
      </c>
      <c r="AE96" t="s">
        <v>113</v>
      </c>
      <c r="AF96" t="s">
        <v>113</v>
      </c>
      <c r="AG96" t="s">
        <v>113</v>
      </c>
      <c r="AH96" t="s">
        <v>131</v>
      </c>
      <c r="AI96" t="s">
        <v>132</v>
      </c>
      <c r="AJ96" t="s">
        <v>132</v>
      </c>
      <c r="AK96" t="s">
        <v>113</v>
      </c>
      <c r="AL96" t="s">
        <v>113</v>
      </c>
      <c r="AM96" t="s">
        <v>196</v>
      </c>
      <c r="AN96" t="s">
        <v>265</v>
      </c>
      <c r="AO96" t="s">
        <v>1171</v>
      </c>
      <c r="AP96">
        <v>61996747849</v>
      </c>
      <c r="AQ96" t="s">
        <v>197</v>
      </c>
      <c r="AR96" t="s">
        <v>113</v>
      </c>
      <c r="AS96" t="s">
        <v>113</v>
      </c>
      <c r="AT96" t="s">
        <v>113</v>
      </c>
      <c r="AU96" t="s">
        <v>113</v>
      </c>
      <c r="AW96" t="s">
        <v>113</v>
      </c>
      <c r="AX96" s="82">
        <f>IFERROR(FIND("Óbitos/feridos",consulta_completa__11[[#This Row],[13 - Ocorrências/Ambientes Atingidos]]),0)</f>
        <v>0</v>
      </c>
      <c r="AY96" s="83" t="str">
        <f t="shared" si="33"/>
        <v/>
      </c>
      <c r="AZ96" s="82">
        <f>IFERROR(FIND("População afetada/evacuada",consulta_completa__11[[#This Row],[13 - Ocorrências/Ambientes Atingidos]]),0)</f>
        <v>0</v>
      </c>
      <c r="BA96" s="82" t="str">
        <f t="shared" si="34"/>
        <v/>
      </c>
      <c r="BB96" s="82">
        <f>IFERROR(FIND("Suspensão de abastecimento de água",consulta_completa__11[[#This Row],[13 - Ocorrências/Ambientes Atingidos]]),0)</f>
        <v>0</v>
      </c>
      <c r="BC96" s="83" t="str">
        <f t="shared" si="62"/>
        <v/>
      </c>
      <c r="BD96" s="82">
        <f>IFERROR(FIND("Rio/córrego",consulta_completa__11[[#This Row],[13 - Ocorrências/Ambientes Atingidos]]),0)</f>
        <v>0</v>
      </c>
      <c r="BE96" s="83" t="str">
        <f t="shared" si="35"/>
        <v/>
      </c>
      <c r="BF96" s="82">
        <f>IFERROR(FIND("Lago",consulta_completa__11[[#This Row],[13 - Ocorrências/Ambientes Atingidos]]),0)</f>
        <v>0</v>
      </c>
      <c r="BG96" s="83" t="str">
        <f t="shared" si="36"/>
        <v/>
      </c>
      <c r="BH96" s="82">
        <f>IFERROR(FIND("Mar",consulta_completa__11[[#This Row],[13 - Ocorrências/Ambientes Atingidos]]),0)</f>
        <v>0</v>
      </c>
      <c r="BI96" s="83" t="str">
        <f t="shared" si="37"/>
        <v/>
      </c>
      <c r="BJ96" s="82">
        <f>IFERROR(FIND("Praia",consulta_completa__11[[#This Row],[13 - Ocorrências/Ambientes Atingidos]]),0)</f>
        <v>0</v>
      </c>
      <c r="BK96" s="83" t="str">
        <f t="shared" si="38"/>
        <v/>
      </c>
      <c r="BL96" s="82">
        <f>IFERROR(FIND("Solo",consulta_completa__11[[#This Row],[13 - Ocorrências/Ambientes Atingidos]]),0)</f>
        <v>1</v>
      </c>
      <c r="BM96" s="83" t="str">
        <f t="shared" si="39"/>
        <v>X</v>
      </c>
      <c r="BN96" s="82">
        <f>IFERROR(FIND("Águas subterrâneas",consulta_completa__11[[#This Row],[13 - Ocorrências/Ambientes Atingidos]]),0)</f>
        <v>0</v>
      </c>
      <c r="BO96" s="83" t="str">
        <f t="shared" si="40"/>
        <v/>
      </c>
      <c r="BP96" s="82">
        <f>IFERROR(FIND("Atmosfera",consulta_completa__11[[#This Row],[13 - Ocorrências/Ambientes Atingidos]]),0)</f>
        <v>0</v>
      </c>
      <c r="BQ96" s="83" t="str">
        <f t="shared" si="41"/>
        <v/>
      </c>
      <c r="BR96" s="82">
        <f>IFERROR(FIND("Flora",consulta_completa__11[[#This Row],[13 - Ocorrências/Ambientes Atingidos]]),0)</f>
        <v>0</v>
      </c>
      <c r="BS96" s="83" t="str">
        <f t="shared" si="42"/>
        <v/>
      </c>
      <c r="BT96" s="82">
        <f>IFERROR(FIND("Fauna",consulta_completa__11[[#This Row],[13 - Ocorrências/Ambientes Atingidos]]),0)</f>
        <v>0</v>
      </c>
      <c r="BU96" s="83" t="str">
        <f t="shared" si="43"/>
        <v/>
      </c>
      <c r="BV96" s="82">
        <f>IFERROR(FIND("UC federal",consulta_completa__11[[#This Row],[13 - Ocorrências/Ambientes Atingidos]]),0)</f>
        <v>0</v>
      </c>
      <c r="BW96" s="83" t="str">
        <f t="shared" si="44"/>
        <v/>
      </c>
      <c r="BX96" s="82">
        <f>IFERROR(FIND("UC estadual/municipal",consulta_completa__11[[#This Row],[13 - Ocorrências/Ambientes Atingidos]]),0)</f>
        <v>0</v>
      </c>
      <c r="BY96" s="83" t="str">
        <f t="shared" si="45"/>
        <v/>
      </c>
      <c r="BZ96" s="82">
        <f>IFERROR(FIND("Outro(s)",consulta_completa__11[[#This Row],[13 - Ocorrências/Ambientes Atingidos]]),0)</f>
        <v>0</v>
      </c>
      <c r="CA96" s="83" t="str">
        <f t="shared" si="46"/>
        <v/>
      </c>
      <c r="CB96" s="82">
        <f>IFERROR(FIND("Sem dano",consulta_completa__11[[#This Row],[13 - Ocorrências/Ambientes Atingidos]]),0)</f>
        <v>0</v>
      </c>
      <c r="CC96" s="83" t="str">
        <f t="shared" si="47"/>
        <v/>
      </c>
      <c r="CD96" s="82" t="str">
        <f>IF(consulta_completa__11[[#This Row],[13 - Ocorrências/Ambientes Atingidos]]="","X","")</f>
        <v/>
      </c>
      <c r="CE96" s="84">
        <f>IFERROR(FIND("IBAMA",consulta_completa__11[[#This Row],[14 - Inst. Atuando no Local]]),0)</f>
        <v>0</v>
      </c>
      <c r="CF96" s="84" t="str">
        <f t="shared" si="48"/>
        <v/>
      </c>
      <c r="CG96" s="84">
        <f>IFERROR(FIND("OEMA",consulta_completa__11[[#This Row],[14 - Inst. Atuando no Local]]),0)</f>
        <v>0</v>
      </c>
      <c r="CH96" s="84" t="str">
        <f t="shared" si="49"/>
        <v/>
      </c>
      <c r="CI96" s="84">
        <f>IFERROR(FIND("DEFESA CIVIL",consulta_completa__11[[#This Row],[14 - Inst. Atuando no Local]]),0)</f>
        <v>0</v>
      </c>
      <c r="CJ96" s="84" t="str">
        <f t="shared" si="50"/>
        <v/>
      </c>
      <c r="CK96" s="84">
        <f>IFERROR(FIND("CORPO DE BOMBEIROS",consulta_completa__11[[#This Row],[14 - Inst. Atuando no Local]]),0)</f>
        <v>0</v>
      </c>
      <c r="CL96" s="84" t="str">
        <f t="shared" si="51"/>
        <v/>
      </c>
      <c r="CM96" s="84">
        <f>IFERROR(FIND("POLÍCIA RODOVIÁRIA",consulta_completa__11[[#This Row],[14 - Inst. Atuando no Local]]),0)</f>
        <v>0</v>
      </c>
      <c r="CN96" s="84" t="str">
        <f t="shared" si="52"/>
        <v/>
      </c>
      <c r="CO96" s="84">
        <f>IFERROR(FIND("POLÍCIA MILITAR",consulta_completa__11[[#This Row],[14 - Inst. Atuando no Local]]),0)</f>
        <v>0</v>
      </c>
      <c r="CP96" s="84" t="str">
        <f t="shared" si="53"/>
        <v/>
      </c>
      <c r="CQ96" s="84">
        <f>IFERROR(FIND("POLÍCIA CIVIL",consulta_completa__11[[#This Row],[14 - Inst. Atuando no Local]]),0)</f>
        <v>0</v>
      </c>
      <c r="CR96" s="84" t="str">
        <f t="shared" si="54"/>
        <v/>
      </c>
      <c r="CS96" s="84">
        <f>IFERROR(FIND("MARINHA DO BRASIL",consulta_completa__11[[#This Row],[14 - Inst. Atuando no Local]]),0)</f>
        <v>0</v>
      </c>
      <c r="CT96" s="84" t="str">
        <f t="shared" si="55"/>
        <v/>
      </c>
      <c r="CU96" s="84">
        <f>IFERROR(FIND("EMPRESA ESPECIALIZADA EM ATENDIMENTO",consulta_completa__11[[#This Row],[14 - Inst. Atuando no Local]]),0)</f>
        <v>0</v>
      </c>
      <c r="CV96" s="84" t="str">
        <f t="shared" si="56"/>
        <v/>
      </c>
      <c r="CW96" s="84">
        <f>IFERROR(FIND("IBAMA",consulta_completa__11[[#This Row],[14 - Inst. Atuando no Local]]),0)</f>
        <v>0</v>
      </c>
      <c r="CX96" s="84" t="str">
        <f t="shared" si="57"/>
        <v/>
      </c>
      <c r="CY96" s="84" t="str">
        <f>IF(consulta_completa__11[[#This Row],[14 - Inst. Atuando no Local]]="","X","")</f>
        <v/>
      </c>
      <c r="CZ96" s="84">
        <f>IFERROR(FIND("OUTRA (S)",consulta_completa__11[[#This Row],[14 - Inst. Atuando no Local]]),0)</f>
        <v>0</v>
      </c>
      <c r="DA96" s="84" t="str">
        <f t="shared" si="58"/>
        <v/>
      </c>
      <c r="DB96" s="35" t="str">
        <f t="shared" si="59"/>
        <v>Sim</v>
      </c>
      <c r="DC96" s="35" t="str">
        <f t="shared" si="60"/>
        <v>Não</v>
      </c>
      <c r="DD96" s="35" t="str">
        <f t="shared" si="61"/>
        <v>Sim</v>
      </c>
      <c r="DE96" s="87" t="str">
        <f t="shared" si="32"/>
        <v>Sem informação</v>
      </c>
    </row>
    <row r="97" spans="1:109">
      <c r="A97" s="14">
        <v>20252982854</v>
      </c>
      <c r="B97" s="1">
        <v>45695</v>
      </c>
      <c r="C97" t="s">
        <v>608</v>
      </c>
      <c r="D97" t="s">
        <v>609</v>
      </c>
      <c r="E97" t="s">
        <v>111</v>
      </c>
      <c r="F97" t="s">
        <v>112</v>
      </c>
      <c r="G97" t="s">
        <v>113</v>
      </c>
      <c r="H97" t="s">
        <v>114</v>
      </c>
      <c r="I97" t="s">
        <v>114</v>
      </c>
      <c r="J97" t="s">
        <v>1172</v>
      </c>
      <c r="K97" t="s">
        <v>1173</v>
      </c>
      <c r="L97" t="s">
        <v>117</v>
      </c>
      <c r="M97" t="s">
        <v>140</v>
      </c>
      <c r="N97" t="s">
        <v>141</v>
      </c>
      <c r="O97" t="s">
        <v>239</v>
      </c>
      <c r="P97" t="s">
        <v>200</v>
      </c>
      <c r="Q97" t="s">
        <v>122</v>
      </c>
      <c r="R97" t="s">
        <v>123</v>
      </c>
      <c r="S97" t="s">
        <v>113</v>
      </c>
      <c r="T97" t="s">
        <v>1174</v>
      </c>
      <c r="U97" t="s">
        <v>1175</v>
      </c>
      <c r="V97" t="s">
        <v>1176</v>
      </c>
      <c r="Z97" t="s">
        <v>409</v>
      </c>
      <c r="AA97" t="s">
        <v>1177</v>
      </c>
      <c r="AB97" t="s">
        <v>724</v>
      </c>
      <c r="AC97" t="s">
        <v>725</v>
      </c>
      <c r="AD97">
        <v>2</v>
      </c>
      <c r="AE97" t="s">
        <v>1178</v>
      </c>
      <c r="AF97" t="s">
        <v>113</v>
      </c>
      <c r="AG97" t="s">
        <v>113</v>
      </c>
      <c r="AH97" t="s">
        <v>131</v>
      </c>
      <c r="AI97" t="s">
        <v>131</v>
      </c>
      <c r="AJ97" t="s">
        <v>131</v>
      </c>
      <c r="AK97" t="s">
        <v>1179</v>
      </c>
      <c r="AL97" t="s">
        <v>113</v>
      </c>
      <c r="AM97" t="s">
        <v>264</v>
      </c>
      <c r="AN97" t="s">
        <v>1180</v>
      </c>
      <c r="AO97" t="s">
        <v>266</v>
      </c>
      <c r="AQ97" t="s">
        <v>267</v>
      </c>
      <c r="AR97" t="s">
        <v>113</v>
      </c>
      <c r="AS97" t="s">
        <v>113</v>
      </c>
      <c r="AT97" t="s">
        <v>731</v>
      </c>
      <c r="AU97" t="s">
        <v>113</v>
      </c>
      <c r="AW97" t="s">
        <v>159</v>
      </c>
      <c r="AX97" s="82">
        <f>IFERROR(FIND("Óbitos/feridos",consulta_completa__11[[#This Row],[13 - Ocorrências/Ambientes Atingidos]]),0)</f>
        <v>0</v>
      </c>
      <c r="AY97" s="83" t="str">
        <f t="shared" si="33"/>
        <v/>
      </c>
      <c r="AZ97" s="82">
        <f>IFERROR(FIND("População afetada/evacuada",consulta_completa__11[[#This Row],[13 - Ocorrências/Ambientes Atingidos]]),0)</f>
        <v>0</v>
      </c>
      <c r="BA97" s="82" t="str">
        <f t="shared" si="34"/>
        <v/>
      </c>
      <c r="BB97" s="82">
        <f>IFERROR(FIND("Suspensão de abastecimento de água",consulta_completa__11[[#This Row],[13 - Ocorrências/Ambientes Atingidos]]),0)</f>
        <v>0</v>
      </c>
      <c r="BC97" s="83" t="str">
        <f t="shared" si="62"/>
        <v/>
      </c>
      <c r="BD97" s="82">
        <f>IFERROR(FIND("Rio/córrego",consulta_completa__11[[#This Row],[13 - Ocorrências/Ambientes Atingidos]]),0)</f>
        <v>0</v>
      </c>
      <c r="BE97" s="83" t="str">
        <f t="shared" si="35"/>
        <v/>
      </c>
      <c r="BF97" s="82">
        <f>IFERROR(FIND("Lago",consulta_completa__11[[#This Row],[13 - Ocorrências/Ambientes Atingidos]]),0)</f>
        <v>0</v>
      </c>
      <c r="BG97" s="83" t="str">
        <f t="shared" si="36"/>
        <v/>
      </c>
      <c r="BH97" s="82">
        <f>IFERROR(FIND("Mar",consulta_completa__11[[#This Row],[13 - Ocorrências/Ambientes Atingidos]]),0)</f>
        <v>0</v>
      </c>
      <c r="BI97" s="83" t="str">
        <f t="shared" si="37"/>
        <v/>
      </c>
      <c r="BJ97" s="82">
        <f>IFERROR(FIND("Praia",consulta_completa__11[[#This Row],[13 - Ocorrências/Ambientes Atingidos]]),0)</f>
        <v>0</v>
      </c>
      <c r="BK97" s="83" t="str">
        <f t="shared" si="38"/>
        <v/>
      </c>
      <c r="BL97" s="82">
        <f>IFERROR(FIND("Solo",consulta_completa__11[[#This Row],[13 - Ocorrências/Ambientes Atingidos]]),0)</f>
        <v>1</v>
      </c>
      <c r="BM97" s="83" t="str">
        <f t="shared" si="39"/>
        <v>X</v>
      </c>
      <c r="BN97" s="82">
        <f>IFERROR(FIND("Águas subterrâneas",consulta_completa__11[[#This Row],[13 - Ocorrências/Ambientes Atingidos]]),0)</f>
        <v>0</v>
      </c>
      <c r="BO97" s="83" t="str">
        <f t="shared" si="40"/>
        <v/>
      </c>
      <c r="BP97" s="82">
        <f>IFERROR(FIND("Atmosfera",consulta_completa__11[[#This Row],[13 - Ocorrências/Ambientes Atingidos]]),0)</f>
        <v>0</v>
      </c>
      <c r="BQ97" s="83" t="str">
        <f t="shared" si="41"/>
        <v/>
      </c>
      <c r="BR97" s="82">
        <f>IFERROR(FIND("Flora",consulta_completa__11[[#This Row],[13 - Ocorrências/Ambientes Atingidos]]),0)</f>
        <v>0</v>
      </c>
      <c r="BS97" s="83" t="str">
        <f t="shared" si="42"/>
        <v/>
      </c>
      <c r="BT97" s="82">
        <f>IFERROR(FIND("Fauna",consulta_completa__11[[#This Row],[13 - Ocorrências/Ambientes Atingidos]]),0)</f>
        <v>0</v>
      </c>
      <c r="BU97" s="83" t="str">
        <f t="shared" si="43"/>
        <v/>
      </c>
      <c r="BV97" s="82">
        <f>IFERROR(FIND("UC federal",consulta_completa__11[[#This Row],[13 - Ocorrências/Ambientes Atingidos]]),0)</f>
        <v>0</v>
      </c>
      <c r="BW97" s="83" t="str">
        <f t="shared" si="44"/>
        <v/>
      </c>
      <c r="BX97" s="82">
        <f>IFERROR(FIND("UC estadual/municipal",consulta_completa__11[[#This Row],[13 - Ocorrências/Ambientes Atingidos]]),0)</f>
        <v>0</v>
      </c>
      <c r="BY97" s="83" t="str">
        <f t="shared" si="45"/>
        <v/>
      </c>
      <c r="BZ97" s="82">
        <f>IFERROR(FIND("Outro(s)",consulta_completa__11[[#This Row],[13 - Ocorrências/Ambientes Atingidos]]),0)</f>
        <v>0</v>
      </c>
      <c r="CA97" s="83" t="str">
        <f t="shared" si="46"/>
        <v/>
      </c>
      <c r="CB97" s="82">
        <f>IFERROR(FIND("Sem dano",consulta_completa__11[[#This Row],[13 - Ocorrências/Ambientes Atingidos]]),0)</f>
        <v>0</v>
      </c>
      <c r="CC97" s="83" t="str">
        <f t="shared" si="47"/>
        <v/>
      </c>
      <c r="CD97" s="82" t="str">
        <f>IF(consulta_completa__11[[#This Row],[13 - Ocorrências/Ambientes Atingidos]]="","X","")</f>
        <v/>
      </c>
      <c r="CE97" s="84">
        <f>IFERROR(FIND("IBAMA",consulta_completa__11[[#This Row],[14 - Inst. Atuando no Local]]),0)</f>
        <v>0</v>
      </c>
      <c r="CF97" s="84" t="str">
        <f t="shared" si="48"/>
        <v/>
      </c>
      <c r="CG97" s="84">
        <f>IFERROR(FIND("OEMA",consulta_completa__11[[#This Row],[14 - Inst. Atuando no Local]]),0)</f>
        <v>0</v>
      </c>
      <c r="CH97" s="84" t="str">
        <f t="shared" si="49"/>
        <v/>
      </c>
      <c r="CI97" s="84">
        <f>IFERROR(FIND("DEFESA CIVIL",consulta_completa__11[[#This Row],[14 - Inst. Atuando no Local]]),0)</f>
        <v>0</v>
      </c>
      <c r="CJ97" s="84" t="str">
        <f t="shared" si="50"/>
        <v/>
      </c>
      <c r="CK97" s="84">
        <f>IFERROR(FIND("CORPO DE BOMBEIROS",consulta_completa__11[[#This Row],[14 - Inst. Atuando no Local]]),0)</f>
        <v>0</v>
      </c>
      <c r="CL97" s="84" t="str">
        <f t="shared" si="51"/>
        <v/>
      </c>
      <c r="CM97" s="84">
        <f>IFERROR(FIND("POLÍCIA RODOVIÁRIA",consulta_completa__11[[#This Row],[14 - Inst. Atuando no Local]]),0)</f>
        <v>0</v>
      </c>
      <c r="CN97" s="84" t="str">
        <f t="shared" si="52"/>
        <v/>
      </c>
      <c r="CO97" s="84">
        <f>IFERROR(FIND("POLÍCIA MILITAR",consulta_completa__11[[#This Row],[14 - Inst. Atuando no Local]]),0)</f>
        <v>0</v>
      </c>
      <c r="CP97" s="84" t="str">
        <f t="shared" si="53"/>
        <v/>
      </c>
      <c r="CQ97" s="84">
        <f>IFERROR(FIND("POLÍCIA CIVIL",consulta_completa__11[[#This Row],[14 - Inst. Atuando no Local]]),0)</f>
        <v>0</v>
      </c>
      <c r="CR97" s="84" t="str">
        <f t="shared" si="54"/>
        <v/>
      </c>
      <c r="CS97" s="84">
        <f>IFERROR(FIND("MARINHA DO BRASIL",consulta_completa__11[[#This Row],[14 - Inst. Atuando no Local]]),0)</f>
        <v>0</v>
      </c>
      <c r="CT97" s="84" t="str">
        <f t="shared" si="55"/>
        <v/>
      </c>
      <c r="CU97" s="84">
        <f>IFERROR(FIND("EMPRESA ESPECIALIZADA EM ATENDIMENTO",consulta_completa__11[[#This Row],[14 - Inst. Atuando no Local]]),0)</f>
        <v>0</v>
      </c>
      <c r="CV97" s="84" t="str">
        <f t="shared" si="56"/>
        <v/>
      </c>
      <c r="CW97" s="84">
        <f>IFERROR(FIND("IBAMA",consulta_completa__11[[#This Row],[14 - Inst. Atuando no Local]]),0)</f>
        <v>0</v>
      </c>
      <c r="CX97" s="84" t="str">
        <f t="shared" si="57"/>
        <v/>
      </c>
      <c r="CY97" s="84" t="str">
        <f>IF(consulta_completa__11[[#This Row],[14 - Inst. Atuando no Local]]="","X","")</f>
        <v/>
      </c>
      <c r="CZ97" s="84">
        <f>IFERROR(FIND("OUTRA (S)",consulta_completa__11[[#This Row],[14 - Inst. Atuando no Local]]),0)</f>
        <v>0</v>
      </c>
      <c r="DA97" s="84" t="str">
        <f t="shared" si="58"/>
        <v/>
      </c>
      <c r="DB97" s="35" t="str">
        <f t="shared" si="59"/>
        <v>Sim</v>
      </c>
      <c r="DC97" s="35" t="str">
        <f t="shared" si="60"/>
        <v>Não</v>
      </c>
      <c r="DD97" s="35" t="str">
        <f t="shared" si="61"/>
        <v>Sim</v>
      </c>
      <c r="DE97" s="87" t="str">
        <f t="shared" si="32"/>
        <v>Estadual</v>
      </c>
    </row>
    <row r="98" spans="1:109">
      <c r="A98" s="14">
        <v>202521028843</v>
      </c>
      <c r="B98" s="1">
        <v>45695</v>
      </c>
      <c r="C98" t="s">
        <v>373</v>
      </c>
      <c r="D98" t="s">
        <v>374</v>
      </c>
      <c r="E98" t="s">
        <v>139</v>
      </c>
      <c r="F98" t="s">
        <v>112</v>
      </c>
      <c r="G98" t="s">
        <v>113</v>
      </c>
      <c r="H98" t="s">
        <v>114</v>
      </c>
      <c r="I98" t="s">
        <v>114</v>
      </c>
      <c r="J98" t="s">
        <v>404</v>
      </c>
      <c r="K98" t="s">
        <v>1181</v>
      </c>
      <c r="L98" t="s">
        <v>117</v>
      </c>
      <c r="M98" t="s">
        <v>140</v>
      </c>
      <c r="N98" t="s">
        <v>113</v>
      </c>
      <c r="O98" t="s">
        <v>239</v>
      </c>
      <c r="P98" t="s">
        <v>200</v>
      </c>
      <c r="Q98" t="s">
        <v>143</v>
      </c>
      <c r="R98" t="s">
        <v>123</v>
      </c>
      <c r="S98" t="s">
        <v>113</v>
      </c>
      <c r="T98" t="s">
        <v>375</v>
      </c>
      <c r="U98" t="s">
        <v>1182</v>
      </c>
      <c r="V98" t="s">
        <v>113</v>
      </c>
      <c r="W98" t="b">
        <v>1</v>
      </c>
      <c r="Z98" t="s">
        <v>113</v>
      </c>
      <c r="AA98" t="s">
        <v>1183</v>
      </c>
      <c r="AB98" t="s">
        <v>380</v>
      </c>
      <c r="AC98" t="s">
        <v>381</v>
      </c>
      <c r="AD98">
        <v>2</v>
      </c>
      <c r="AE98" t="s">
        <v>113</v>
      </c>
      <c r="AF98" t="s">
        <v>113</v>
      </c>
      <c r="AG98" t="s">
        <v>113</v>
      </c>
      <c r="AH98" t="s">
        <v>131</v>
      </c>
      <c r="AI98" t="s">
        <v>132</v>
      </c>
      <c r="AJ98" t="s">
        <v>131</v>
      </c>
      <c r="AK98" t="s">
        <v>1184</v>
      </c>
      <c r="AL98" t="s">
        <v>1185</v>
      </c>
      <c r="AM98" t="s">
        <v>387</v>
      </c>
      <c r="AN98" t="s">
        <v>380</v>
      </c>
      <c r="AO98" t="s">
        <v>996</v>
      </c>
      <c r="AP98">
        <v>82998006713</v>
      </c>
      <c r="AQ98" t="s">
        <v>389</v>
      </c>
      <c r="AR98" t="s">
        <v>113</v>
      </c>
      <c r="AS98" t="s">
        <v>113</v>
      </c>
      <c r="AT98" t="s">
        <v>113</v>
      </c>
      <c r="AU98" t="s">
        <v>113</v>
      </c>
      <c r="AW98" t="s">
        <v>113</v>
      </c>
      <c r="AX98" s="82">
        <f>IFERROR(FIND("Óbitos/feridos",consulta_completa__11[[#This Row],[13 - Ocorrências/Ambientes Atingidos]]),0)</f>
        <v>0</v>
      </c>
      <c r="AY98" s="83" t="str">
        <f t="shared" si="33"/>
        <v/>
      </c>
      <c r="AZ98" s="82">
        <f>IFERROR(FIND("População afetada/evacuada",consulta_completa__11[[#This Row],[13 - Ocorrências/Ambientes Atingidos]]),0)</f>
        <v>0</v>
      </c>
      <c r="BA98" s="82" t="str">
        <f t="shared" si="34"/>
        <v/>
      </c>
      <c r="BB98" s="82">
        <f>IFERROR(FIND("Suspensão de abastecimento de água",consulta_completa__11[[#This Row],[13 - Ocorrências/Ambientes Atingidos]]),0)</f>
        <v>0</v>
      </c>
      <c r="BC98" s="83" t="str">
        <f t="shared" si="62"/>
        <v/>
      </c>
      <c r="BD98" s="82">
        <f>IFERROR(FIND("Rio/córrego",consulta_completa__11[[#This Row],[13 - Ocorrências/Ambientes Atingidos]]),0)</f>
        <v>0</v>
      </c>
      <c r="BE98" s="83" t="str">
        <f t="shared" si="35"/>
        <v/>
      </c>
      <c r="BF98" s="82">
        <f>IFERROR(FIND("Lago",consulta_completa__11[[#This Row],[13 - Ocorrências/Ambientes Atingidos]]),0)</f>
        <v>0</v>
      </c>
      <c r="BG98" s="83" t="str">
        <f t="shared" si="36"/>
        <v/>
      </c>
      <c r="BH98" s="82">
        <f>IFERROR(FIND("Mar",consulta_completa__11[[#This Row],[13 - Ocorrências/Ambientes Atingidos]]),0)</f>
        <v>0</v>
      </c>
      <c r="BI98" s="83" t="str">
        <f t="shared" si="37"/>
        <v/>
      </c>
      <c r="BJ98" s="82">
        <f>IFERROR(FIND("Praia",consulta_completa__11[[#This Row],[13 - Ocorrências/Ambientes Atingidos]]),0)</f>
        <v>0</v>
      </c>
      <c r="BK98" s="83" t="str">
        <f t="shared" si="38"/>
        <v/>
      </c>
      <c r="BL98" s="82">
        <f>IFERROR(FIND("Solo",consulta_completa__11[[#This Row],[13 - Ocorrências/Ambientes Atingidos]]),0)</f>
        <v>1</v>
      </c>
      <c r="BM98" s="83" t="str">
        <f t="shared" si="39"/>
        <v>X</v>
      </c>
      <c r="BN98" s="82">
        <f>IFERROR(FIND("Águas subterrâneas",consulta_completa__11[[#This Row],[13 - Ocorrências/Ambientes Atingidos]]),0)</f>
        <v>0</v>
      </c>
      <c r="BO98" s="83" t="str">
        <f t="shared" si="40"/>
        <v/>
      </c>
      <c r="BP98" s="82">
        <f>IFERROR(FIND("Atmosfera",consulta_completa__11[[#This Row],[13 - Ocorrências/Ambientes Atingidos]]),0)</f>
        <v>0</v>
      </c>
      <c r="BQ98" s="83" t="str">
        <f t="shared" si="41"/>
        <v/>
      </c>
      <c r="BR98" s="82">
        <f>IFERROR(FIND("Flora",consulta_completa__11[[#This Row],[13 - Ocorrências/Ambientes Atingidos]]),0)</f>
        <v>0</v>
      </c>
      <c r="BS98" s="83" t="str">
        <f t="shared" si="42"/>
        <v/>
      </c>
      <c r="BT98" s="82">
        <f>IFERROR(FIND("Fauna",consulta_completa__11[[#This Row],[13 - Ocorrências/Ambientes Atingidos]]),0)</f>
        <v>0</v>
      </c>
      <c r="BU98" s="83" t="str">
        <f t="shared" si="43"/>
        <v/>
      </c>
      <c r="BV98" s="82">
        <f>IFERROR(FIND("UC federal",consulta_completa__11[[#This Row],[13 - Ocorrências/Ambientes Atingidos]]),0)</f>
        <v>0</v>
      </c>
      <c r="BW98" s="83" t="str">
        <f t="shared" si="44"/>
        <v/>
      </c>
      <c r="BX98" s="82">
        <f>IFERROR(FIND("UC estadual/municipal",consulta_completa__11[[#This Row],[13 - Ocorrências/Ambientes Atingidos]]),0)</f>
        <v>0</v>
      </c>
      <c r="BY98" s="83" t="str">
        <f t="shared" si="45"/>
        <v/>
      </c>
      <c r="BZ98" s="82">
        <f>IFERROR(FIND("Outro(s)",consulta_completa__11[[#This Row],[13 - Ocorrências/Ambientes Atingidos]]),0)</f>
        <v>0</v>
      </c>
      <c r="CA98" s="83" t="str">
        <f t="shared" si="46"/>
        <v/>
      </c>
      <c r="CB98" s="82">
        <f>IFERROR(FIND("Sem dano",consulta_completa__11[[#This Row],[13 - Ocorrências/Ambientes Atingidos]]),0)</f>
        <v>0</v>
      </c>
      <c r="CC98" s="83" t="str">
        <f t="shared" si="47"/>
        <v/>
      </c>
      <c r="CD98" s="82" t="str">
        <f>IF(consulta_completa__11[[#This Row],[13 - Ocorrências/Ambientes Atingidos]]="","X","")</f>
        <v/>
      </c>
      <c r="CE98" s="84">
        <f>IFERROR(FIND("IBAMA",consulta_completa__11[[#This Row],[14 - Inst. Atuando no Local]]),0)</f>
        <v>0</v>
      </c>
      <c r="CF98" s="84" t="str">
        <f t="shared" si="48"/>
        <v/>
      </c>
      <c r="CG98" s="84">
        <f>IFERROR(FIND("OEMA",consulta_completa__11[[#This Row],[14 - Inst. Atuando no Local]]),0)</f>
        <v>0</v>
      </c>
      <c r="CH98" s="84" t="str">
        <f t="shared" si="49"/>
        <v/>
      </c>
      <c r="CI98" s="84">
        <f>IFERROR(FIND("DEFESA CIVIL",consulta_completa__11[[#This Row],[14 - Inst. Atuando no Local]]),0)</f>
        <v>0</v>
      </c>
      <c r="CJ98" s="84" t="str">
        <f t="shared" si="50"/>
        <v/>
      </c>
      <c r="CK98" s="84">
        <f>IFERROR(FIND("CORPO DE BOMBEIROS",consulta_completa__11[[#This Row],[14 - Inst. Atuando no Local]]),0)</f>
        <v>0</v>
      </c>
      <c r="CL98" s="84" t="str">
        <f t="shared" si="51"/>
        <v/>
      </c>
      <c r="CM98" s="84">
        <f>IFERROR(FIND("POLÍCIA RODOVIÁRIA",consulta_completa__11[[#This Row],[14 - Inst. Atuando no Local]]),0)</f>
        <v>0</v>
      </c>
      <c r="CN98" s="84" t="str">
        <f t="shared" si="52"/>
        <v/>
      </c>
      <c r="CO98" s="84">
        <f>IFERROR(FIND("POLÍCIA MILITAR",consulta_completa__11[[#This Row],[14 - Inst. Atuando no Local]]),0)</f>
        <v>0</v>
      </c>
      <c r="CP98" s="84" t="str">
        <f t="shared" si="53"/>
        <v/>
      </c>
      <c r="CQ98" s="84">
        <f>IFERROR(FIND("POLÍCIA CIVIL",consulta_completa__11[[#This Row],[14 - Inst. Atuando no Local]]),0)</f>
        <v>0</v>
      </c>
      <c r="CR98" s="84" t="str">
        <f t="shared" si="54"/>
        <v/>
      </c>
      <c r="CS98" s="84">
        <f>IFERROR(FIND("MARINHA DO BRASIL",consulta_completa__11[[#This Row],[14 - Inst. Atuando no Local]]),0)</f>
        <v>0</v>
      </c>
      <c r="CT98" s="84" t="str">
        <f t="shared" si="55"/>
        <v/>
      </c>
      <c r="CU98" s="84">
        <f>IFERROR(FIND("EMPRESA ESPECIALIZADA EM ATENDIMENTO",consulta_completa__11[[#This Row],[14 - Inst. Atuando no Local]]),0)</f>
        <v>0</v>
      </c>
      <c r="CV98" s="84" t="str">
        <f t="shared" si="56"/>
        <v/>
      </c>
      <c r="CW98" s="84">
        <f>IFERROR(FIND("IBAMA",consulta_completa__11[[#This Row],[14 - Inst. Atuando no Local]]),0)</f>
        <v>0</v>
      </c>
      <c r="CX98" s="84" t="str">
        <f t="shared" si="57"/>
        <v/>
      </c>
      <c r="CY98" s="84" t="str">
        <f>IF(consulta_completa__11[[#This Row],[14 - Inst. Atuando no Local]]="","X","")</f>
        <v>X</v>
      </c>
      <c r="CZ98" s="84">
        <f>IFERROR(FIND("OUTRA (S)",consulta_completa__11[[#This Row],[14 - Inst. Atuando no Local]]),0)</f>
        <v>0</v>
      </c>
      <c r="DA98" s="84" t="str">
        <f t="shared" si="58"/>
        <v/>
      </c>
      <c r="DB98" s="35" t="str">
        <f t="shared" si="59"/>
        <v>Sim</v>
      </c>
      <c r="DC98" s="35" t="str">
        <f t="shared" si="60"/>
        <v>Não</v>
      </c>
      <c r="DD98" s="35" t="str">
        <f t="shared" si="61"/>
        <v>Sim</v>
      </c>
      <c r="DE98" s="87" t="str">
        <f t="shared" si="32"/>
        <v>Estadual</v>
      </c>
    </row>
    <row r="99" spans="1:109">
      <c r="A99" s="14">
        <v>20252879214</v>
      </c>
      <c r="B99" s="1">
        <v>45696</v>
      </c>
      <c r="C99" t="s">
        <v>1186</v>
      </c>
      <c r="D99" t="s">
        <v>212</v>
      </c>
      <c r="E99" t="s">
        <v>181</v>
      </c>
      <c r="F99" t="s">
        <v>112</v>
      </c>
      <c r="G99" t="s">
        <v>113</v>
      </c>
      <c r="H99" t="s">
        <v>114</v>
      </c>
      <c r="I99" t="s">
        <v>114</v>
      </c>
      <c r="J99" t="s">
        <v>113</v>
      </c>
      <c r="K99" t="s">
        <v>114</v>
      </c>
      <c r="L99" t="s">
        <v>114</v>
      </c>
      <c r="M99" t="s">
        <v>1187</v>
      </c>
      <c r="N99" t="s">
        <v>113</v>
      </c>
      <c r="O99" t="s">
        <v>1188</v>
      </c>
      <c r="P99" t="s">
        <v>229</v>
      </c>
      <c r="Q99" t="s">
        <v>167</v>
      </c>
      <c r="R99" t="s">
        <v>123</v>
      </c>
      <c r="S99" t="s">
        <v>113</v>
      </c>
      <c r="T99" t="s">
        <v>1189</v>
      </c>
      <c r="U99" t="s">
        <v>1190</v>
      </c>
      <c r="V99" t="s">
        <v>1191</v>
      </c>
      <c r="Z99" t="s">
        <v>1192</v>
      </c>
      <c r="AA99" t="s">
        <v>1193</v>
      </c>
      <c r="AB99" t="s">
        <v>1194</v>
      </c>
      <c r="AC99" t="s">
        <v>1195</v>
      </c>
      <c r="AD99">
        <v>0</v>
      </c>
      <c r="AE99" t="s">
        <v>113</v>
      </c>
      <c r="AF99" t="s">
        <v>113</v>
      </c>
      <c r="AG99" t="s">
        <v>113</v>
      </c>
      <c r="AH99" t="s">
        <v>113</v>
      </c>
      <c r="AI99" t="s">
        <v>132</v>
      </c>
      <c r="AJ99" t="s">
        <v>132</v>
      </c>
      <c r="AK99" t="s">
        <v>113</v>
      </c>
      <c r="AL99" t="s">
        <v>1196</v>
      </c>
      <c r="AM99" t="s">
        <v>1197</v>
      </c>
      <c r="AN99" t="s">
        <v>1198</v>
      </c>
      <c r="AO99" t="s">
        <v>1199</v>
      </c>
      <c r="AP99">
        <v>21991958402</v>
      </c>
      <c r="AQ99" t="s">
        <v>1200</v>
      </c>
      <c r="AR99" t="s">
        <v>113</v>
      </c>
      <c r="AS99" t="s">
        <v>113</v>
      </c>
      <c r="AT99" t="s">
        <v>113</v>
      </c>
      <c r="AU99" t="s">
        <v>113</v>
      </c>
      <c r="AW99" t="s">
        <v>113</v>
      </c>
      <c r="AX99" s="82">
        <f>IFERROR(FIND("Óbitos/feridos",consulta_completa__11[[#This Row],[13 - Ocorrências/Ambientes Atingidos]]),0)</f>
        <v>0</v>
      </c>
      <c r="AY99" s="83" t="str">
        <f t="shared" si="33"/>
        <v/>
      </c>
      <c r="AZ99" s="82">
        <f>IFERROR(FIND("População afetada/evacuada",consulta_completa__11[[#This Row],[13 - Ocorrências/Ambientes Atingidos]]),0)</f>
        <v>1</v>
      </c>
      <c r="BA99" s="82" t="str">
        <f t="shared" si="34"/>
        <v>X</v>
      </c>
      <c r="BB99" s="82">
        <f>IFERROR(FIND("Suspensão de abastecimento de água",consulta_completa__11[[#This Row],[13 - Ocorrências/Ambientes Atingidos]]),0)</f>
        <v>0</v>
      </c>
      <c r="BC99" s="83" t="str">
        <f t="shared" si="62"/>
        <v/>
      </c>
      <c r="BD99" s="82">
        <f>IFERROR(FIND("Rio/córrego",consulta_completa__11[[#This Row],[13 - Ocorrências/Ambientes Atingidos]]),0)</f>
        <v>0</v>
      </c>
      <c r="BE99" s="83" t="str">
        <f t="shared" si="35"/>
        <v/>
      </c>
      <c r="BF99" s="82">
        <f>IFERROR(FIND("Lago",consulta_completa__11[[#This Row],[13 - Ocorrências/Ambientes Atingidos]]),0)</f>
        <v>0</v>
      </c>
      <c r="BG99" s="83" t="str">
        <f t="shared" si="36"/>
        <v/>
      </c>
      <c r="BH99" s="82">
        <f>IFERROR(FIND("Mar",consulta_completa__11[[#This Row],[13 - Ocorrências/Ambientes Atingidos]]),0)</f>
        <v>0</v>
      </c>
      <c r="BI99" s="83" t="str">
        <f t="shared" si="37"/>
        <v/>
      </c>
      <c r="BJ99" s="82">
        <f>IFERROR(FIND("Praia",consulta_completa__11[[#This Row],[13 - Ocorrências/Ambientes Atingidos]]),0)</f>
        <v>0</v>
      </c>
      <c r="BK99" s="83" t="str">
        <f t="shared" si="38"/>
        <v/>
      </c>
      <c r="BL99" s="82">
        <f>IFERROR(FIND("Solo",consulta_completa__11[[#This Row],[13 - Ocorrências/Ambientes Atingidos]]),0)</f>
        <v>0</v>
      </c>
      <c r="BM99" s="83" t="str">
        <f t="shared" si="39"/>
        <v/>
      </c>
      <c r="BN99" s="82">
        <f>IFERROR(FIND("Águas subterrâneas",consulta_completa__11[[#This Row],[13 - Ocorrências/Ambientes Atingidos]]),0)</f>
        <v>0</v>
      </c>
      <c r="BO99" s="83" t="str">
        <f t="shared" si="40"/>
        <v/>
      </c>
      <c r="BP99" s="82">
        <f>IFERROR(FIND("Atmosfera",consulta_completa__11[[#This Row],[13 - Ocorrências/Ambientes Atingidos]]),0)</f>
        <v>29</v>
      </c>
      <c r="BQ99" s="83" t="str">
        <f t="shared" si="41"/>
        <v>X</v>
      </c>
      <c r="BR99" s="82">
        <f>IFERROR(FIND("Flora",consulta_completa__11[[#This Row],[13 - Ocorrências/Ambientes Atingidos]]),0)</f>
        <v>0</v>
      </c>
      <c r="BS99" s="83" t="str">
        <f t="shared" si="42"/>
        <v/>
      </c>
      <c r="BT99" s="82">
        <f>IFERROR(FIND("Fauna",consulta_completa__11[[#This Row],[13 - Ocorrências/Ambientes Atingidos]]),0)</f>
        <v>0</v>
      </c>
      <c r="BU99" s="83" t="str">
        <f t="shared" si="43"/>
        <v/>
      </c>
      <c r="BV99" s="82">
        <f>IFERROR(FIND("UC federal",consulta_completa__11[[#This Row],[13 - Ocorrências/Ambientes Atingidos]]),0)</f>
        <v>0</v>
      </c>
      <c r="BW99" s="83" t="str">
        <f t="shared" si="44"/>
        <v/>
      </c>
      <c r="BX99" s="82">
        <f>IFERROR(FIND("UC estadual/municipal",consulta_completa__11[[#This Row],[13 - Ocorrências/Ambientes Atingidos]]),0)</f>
        <v>0</v>
      </c>
      <c r="BY99" s="83" t="str">
        <f t="shared" si="45"/>
        <v/>
      </c>
      <c r="BZ99" s="82">
        <f>IFERROR(FIND("Outro(s)",consulta_completa__11[[#This Row],[13 - Ocorrências/Ambientes Atingidos]]),0)</f>
        <v>40</v>
      </c>
      <c r="CA99" s="83" t="str">
        <f t="shared" si="46"/>
        <v>X</v>
      </c>
      <c r="CB99" s="82">
        <f>IFERROR(FIND("Sem dano",consulta_completa__11[[#This Row],[13 - Ocorrências/Ambientes Atingidos]]),0)</f>
        <v>0</v>
      </c>
      <c r="CC99" s="83" t="str">
        <f t="shared" si="47"/>
        <v/>
      </c>
      <c r="CD99" s="82" t="str">
        <f>IF(consulta_completa__11[[#This Row],[13 - Ocorrências/Ambientes Atingidos]]="","X","")</f>
        <v/>
      </c>
      <c r="CE99" s="84">
        <f>IFERROR(FIND("IBAMA",consulta_completa__11[[#This Row],[14 - Inst. Atuando no Local]]),0)</f>
        <v>0</v>
      </c>
      <c r="CF99" s="84" t="str">
        <f t="shared" si="48"/>
        <v/>
      </c>
      <c r="CG99" s="84">
        <f>IFERROR(FIND("OEMA",consulta_completa__11[[#This Row],[14 - Inst. Atuando no Local]]),0)</f>
        <v>0</v>
      </c>
      <c r="CH99" s="84" t="str">
        <f t="shared" si="49"/>
        <v/>
      </c>
      <c r="CI99" s="84">
        <f>IFERROR(FIND("DEFESA CIVIL",consulta_completa__11[[#This Row],[14 - Inst. Atuando no Local]]),0)</f>
        <v>0</v>
      </c>
      <c r="CJ99" s="84" t="str">
        <f t="shared" si="50"/>
        <v/>
      </c>
      <c r="CK99" s="84">
        <f>IFERROR(FIND("CORPO DE BOMBEIROS",consulta_completa__11[[#This Row],[14 - Inst. Atuando no Local]]),0)</f>
        <v>0</v>
      </c>
      <c r="CL99" s="84" t="str">
        <f t="shared" si="51"/>
        <v/>
      </c>
      <c r="CM99" s="84">
        <f>IFERROR(FIND("POLÍCIA RODOVIÁRIA",consulta_completa__11[[#This Row],[14 - Inst. Atuando no Local]]),0)</f>
        <v>0</v>
      </c>
      <c r="CN99" s="84" t="str">
        <f t="shared" si="52"/>
        <v/>
      </c>
      <c r="CO99" s="84">
        <f>IFERROR(FIND("POLÍCIA MILITAR",consulta_completa__11[[#This Row],[14 - Inst. Atuando no Local]]),0)</f>
        <v>0</v>
      </c>
      <c r="CP99" s="84" t="str">
        <f t="shared" si="53"/>
        <v/>
      </c>
      <c r="CQ99" s="84">
        <f>IFERROR(FIND("POLÍCIA CIVIL",consulta_completa__11[[#This Row],[14 - Inst. Atuando no Local]]),0)</f>
        <v>0</v>
      </c>
      <c r="CR99" s="84" t="str">
        <f t="shared" si="54"/>
        <v/>
      </c>
      <c r="CS99" s="84">
        <f>IFERROR(FIND("MARINHA DO BRASIL",consulta_completa__11[[#This Row],[14 - Inst. Atuando no Local]]),0)</f>
        <v>0</v>
      </c>
      <c r="CT99" s="84" t="str">
        <f t="shared" si="55"/>
        <v/>
      </c>
      <c r="CU99" s="84">
        <f>IFERROR(FIND("EMPRESA ESPECIALIZADA EM ATENDIMENTO",consulta_completa__11[[#This Row],[14 - Inst. Atuando no Local]]),0)</f>
        <v>0</v>
      </c>
      <c r="CV99" s="84" t="str">
        <f t="shared" si="56"/>
        <v/>
      </c>
      <c r="CW99" s="84">
        <f>IFERROR(FIND("IBAMA",consulta_completa__11[[#This Row],[14 - Inst. Atuando no Local]]),0)</f>
        <v>0</v>
      </c>
      <c r="CX99" s="84" t="str">
        <f t="shared" si="57"/>
        <v/>
      </c>
      <c r="CY99" s="84" t="str">
        <f>IF(consulta_completa__11[[#This Row],[14 - Inst. Atuando no Local]]="","X","")</f>
        <v>X</v>
      </c>
      <c r="CZ99" s="84">
        <f>IFERROR(FIND("OUTRA (S)",consulta_completa__11[[#This Row],[14 - Inst. Atuando no Local]]),0)</f>
        <v>0</v>
      </c>
      <c r="DA99" s="84" t="str">
        <f t="shared" si="58"/>
        <v/>
      </c>
      <c r="DB99" s="35" t="str">
        <f t="shared" si="59"/>
        <v>Sim</v>
      </c>
      <c r="DC99" s="35" t="str">
        <f t="shared" si="60"/>
        <v>Não</v>
      </c>
      <c r="DD99" s="35" t="str">
        <f t="shared" si="61"/>
        <v>Sim</v>
      </c>
      <c r="DE99" s="87" t="str">
        <f t="shared" si="32"/>
        <v>Sem informação</v>
      </c>
    </row>
    <row r="100" spans="1:109">
      <c r="A100" s="14">
        <v>202521014424</v>
      </c>
      <c r="B100" s="1">
        <v>45696</v>
      </c>
      <c r="C100" t="s">
        <v>1186</v>
      </c>
      <c r="D100" t="s">
        <v>212</v>
      </c>
      <c r="E100" t="s">
        <v>1201</v>
      </c>
      <c r="F100" t="s">
        <v>1202</v>
      </c>
      <c r="G100" t="s">
        <v>113</v>
      </c>
      <c r="H100" t="s">
        <v>114</v>
      </c>
      <c r="I100" t="s">
        <v>114</v>
      </c>
      <c r="J100" t="s">
        <v>113</v>
      </c>
      <c r="K100" t="s">
        <v>114</v>
      </c>
      <c r="L100" t="s">
        <v>114</v>
      </c>
      <c r="M100" t="s">
        <v>1203</v>
      </c>
      <c r="N100" t="s">
        <v>1204</v>
      </c>
      <c r="O100" t="s">
        <v>458</v>
      </c>
      <c r="P100" t="s">
        <v>229</v>
      </c>
      <c r="Q100" t="s">
        <v>122</v>
      </c>
      <c r="R100" t="s">
        <v>123</v>
      </c>
      <c r="S100" t="s">
        <v>113</v>
      </c>
      <c r="T100" t="s">
        <v>1205</v>
      </c>
      <c r="U100" t="s">
        <v>1206</v>
      </c>
      <c r="V100" t="s">
        <v>1207</v>
      </c>
      <c r="Z100" t="s">
        <v>1208</v>
      </c>
      <c r="AA100" t="s">
        <v>1209</v>
      </c>
      <c r="AB100" t="s">
        <v>1210</v>
      </c>
      <c r="AC100" t="s">
        <v>1211</v>
      </c>
      <c r="AD100">
        <v>2</v>
      </c>
      <c r="AE100" t="s">
        <v>1212</v>
      </c>
      <c r="AF100" t="s">
        <v>113</v>
      </c>
      <c r="AG100" t="s">
        <v>113</v>
      </c>
      <c r="AH100" t="s">
        <v>194</v>
      </c>
      <c r="AI100" t="s">
        <v>132</v>
      </c>
      <c r="AJ100" t="s">
        <v>131</v>
      </c>
      <c r="AK100" t="s">
        <v>1213</v>
      </c>
      <c r="AL100" t="s">
        <v>1214</v>
      </c>
      <c r="AM100" t="s">
        <v>264</v>
      </c>
      <c r="AN100" t="s">
        <v>1215</v>
      </c>
      <c r="AO100" t="s">
        <v>266</v>
      </c>
      <c r="AQ100" t="s">
        <v>267</v>
      </c>
      <c r="AR100" t="s">
        <v>113</v>
      </c>
      <c r="AS100" t="s">
        <v>113</v>
      </c>
      <c r="AT100" t="s">
        <v>1216</v>
      </c>
      <c r="AU100" t="s">
        <v>113</v>
      </c>
      <c r="AW100" t="s">
        <v>113</v>
      </c>
      <c r="AX100" s="82">
        <f>IFERROR(FIND("Óbitos/feridos",consulta_completa__11[[#This Row],[13 - Ocorrências/Ambientes Atingidos]]),0)</f>
        <v>0</v>
      </c>
      <c r="AY100" s="83" t="str">
        <f t="shared" si="33"/>
        <v/>
      </c>
      <c r="AZ100" s="82">
        <f>IFERROR(FIND("População afetada/evacuada",consulta_completa__11[[#This Row],[13 - Ocorrências/Ambientes Atingidos]]),0)</f>
        <v>1</v>
      </c>
      <c r="BA100" s="82" t="str">
        <f t="shared" si="34"/>
        <v>X</v>
      </c>
      <c r="BB100" s="82">
        <f>IFERROR(FIND("Suspensão de abastecimento de água",consulta_completa__11[[#This Row],[13 - Ocorrências/Ambientes Atingidos]]),0)</f>
        <v>0</v>
      </c>
      <c r="BC100" s="83" t="str">
        <f t="shared" si="62"/>
        <v/>
      </c>
      <c r="BD100" s="82">
        <f>IFERROR(FIND("Rio/córrego",consulta_completa__11[[#This Row],[13 - Ocorrências/Ambientes Atingidos]]),0)</f>
        <v>0</v>
      </c>
      <c r="BE100" s="83" t="str">
        <f t="shared" si="35"/>
        <v/>
      </c>
      <c r="BF100" s="82">
        <f>IFERROR(FIND("Lago",consulta_completa__11[[#This Row],[13 - Ocorrências/Ambientes Atingidos]]),0)</f>
        <v>0</v>
      </c>
      <c r="BG100" s="83" t="str">
        <f t="shared" si="36"/>
        <v/>
      </c>
      <c r="BH100" s="82">
        <f>IFERROR(FIND("Mar",consulta_completa__11[[#This Row],[13 - Ocorrências/Ambientes Atingidos]]),0)</f>
        <v>0</v>
      </c>
      <c r="BI100" s="83" t="str">
        <f t="shared" si="37"/>
        <v/>
      </c>
      <c r="BJ100" s="82">
        <f>IFERROR(FIND("Praia",consulta_completa__11[[#This Row],[13 - Ocorrências/Ambientes Atingidos]]),0)</f>
        <v>0</v>
      </c>
      <c r="BK100" s="83" t="str">
        <f t="shared" si="38"/>
        <v/>
      </c>
      <c r="BL100" s="82">
        <f>IFERROR(FIND("Solo",consulta_completa__11[[#This Row],[13 - Ocorrências/Ambientes Atingidos]]),0)</f>
        <v>0</v>
      </c>
      <c r="BM100" s="83" t="str">
        <f t="shared" si="39"/>
        <v/>
      </c>
      <c r="BN100" s="82">
        <f>IFERROR(FIND("Águas subterrâneas",consulta_completa__11[[#This Row],[13 - Ocorrências/Ambientes Atingidos]]),0)</f>
        <v>0</v>
      </c>
      <c r="BO100" s="83" t="str">
        <f t="shared" si="40"/>
        <v/>
      </c>
      <c r="BP100" s="82">
        <f>IFERROR(FIND("Atmosfera",consulta_completa__11[[#This Row],[13 - Ocorrências/Ambientes Atingidos]]),0)</f>
        <v>0</v>
      </c>
      <c r="BQ100" s="83" t="str">
        <f t="shared" si="41"/>
        <v/>
      </c>
      <c r="BR100" s="82">
        <f>IFERROR(FIND("Flora",consulta_completa__11[[#This Row],[13 - Ocorrências/Ambientes Atingidos]]),0)</f>
        <v>0</v>
      </c>
      <c r="BS100" s="83" t="str">
        <f t="shared" si="42"/>
        <v/>
      </c>
      <c r="BT100" s="82">
        <f>IFERROR(FIND("Fauna",consulta_completa__11[[#This Row],[13 - Ocorrências/Ambientes Atingidos]]),0)</f>
        <v>0</v>
      </c>
      <c r="BU100" s="83" t="str">
        <f t="shared" si="43"/>
        <v/>
      </c>
      <c r="BV100" s="82">
        <f>IFERROR(FIND("UC federal",consulta_completa__11[[#This Row],[13 - Ocorrências/Ambientes Atingidos]]),0)</f>
        <v>0</v>
      </c>
      <c r="BW100" s="83" t="str">
        <f t="shared" si="44"/>
        <v/>
      </c>
      <c r="BX100" s="82">
        <f>IFERROR(FIND("UC estadual/municipal",consulta_completa__11[[#This Row],[13 - Ocorrências/Ambientes Atingidos]]),0)</f>
        <v>0</v>
      </c>
      <c r="BY100" s="83" t="str">
        <f t="shared" si="45"/>
        <v/>
      </c>
      <c r="BZ100" s="82">
        <f>IFERROR(FIND("Outro(s)",consulta_completa__11[[#This Row],[13 - Ocorrências/Ambientes Atingidos]]),0)</f>
        <v>0</v>
      </c>
      <c r="CA100" s="83" t="str">
        <f t="shared" si="46"/>
        <v/>
      </c>
      <c r="CB100" s="82">
        <f>IFERROR(FIND("Sem dano",consulta_completa__11[[#This Row],[13 - Ocorrências/Ambientes Atingidos]]),0)</f>
        <v>0</v>
      </c>
      <c r="CC100" s="83" t="str">
        <f t="shared" si="47"/>
        <v/>
      </c>
      <c r="CD100" s="82" t="str">
        <f>IF(consulta_completa__11[[#This Row],[13 - Ocorrências/Ambientes Atingidos]]="","X","")</f>
        <v/>
      </c>
      <c r="CE100" s="84">
        <f>IFERROR(FIND("IBAMA",consulta_completa__11[[#This Row],[14 - Inst. Atuando no Local]]),0)</f>
        <v>0</v>
      </c>
      <c r="CF100" s="84" t="str">
        <f t="shared" si="48"/>
        <v/>
      </c>
      <c r="CG100" s="84">
        <f>IFERROR(FIND("OEMA",consulta_completa__11[[#This Row],[14 - Inst. Atuando no Local]]),0)</f>
        <v>0</v>
      </c>
      <c r="CH100" s="84" t="str">
        <f t="shared" si="49"/>
        <v/>
      </c>
      <c r="CI100" s="84">
        <f>IFERROR(FIND("DEFESA CIVIL",consulta_completa__11[[#This Row],[14 - Inst. Atuando no Local]]),0)</f>
        <v>0</v>
      </c>
      <c r="CJ100" s="84" t="str">
        <f t="shared" si="50"/>
        <v/>
      </c>
      <c r="CK100" s="84">
        <f>IFERROR(FIND("CORPO DE BOMBEIROS",consulta_completa__11[[#This Row],[14 - Inst. Atuando no Local]]),0)</f>
        <v>0</v>
      </c>
      <c r="CL100" s="84" t="str">
        <f t="shared" si="51"/>
        <v/>
      </c>
      <c r="CM100" s="84">
        <f>IFERROR(FIND("POLÍCIA RODOVIÁRIA",consulta_completa__11[[#This Row],[14 - Inst. Atuando no Local]]),0)</f>
        <v>0</v>
      </c>
      <c r="CN100" s="84" t="str">
        <f t="shared" si="52"/>
        <v/>
      </c>
      <c r="CO100" s="84">
        <f>IFERROR(FIND("POLÍCIA MILITAR",consulta_completa__11[[#This Row],[14 - Inst. Atuando no Local]]),0)</f>
        <v>0</v>
      </c>
      <c r="CP100" s="84" t="str">
        <f t="shared" si="53"/>
        <v/>
      </c>
      <c r="CQ100" s="84">
        <f>IFERROR(FIND("POLÍCIA CIVIL",consulta_completa__11[[#This Row],[14 - Inst. Atuando no Local]]),0)</f>
        <v>0</v>
      </c>
      <c r="CR100" s="84" t="str">
        <f t="shared" si="54"/>
        <v/>
      </c>
      <c r="CS100" s="84">
        <f>IFERROR(FIND("MARINHA DO BRASIL",consulta_completa__11[[#This Row],[14 - Inst. Atuando no Local]]),0)</f>
        <v>0</v>
      </c>
      <c r="CT100" s="84" t="str">
        <f t="shared" si="55"/>
        <v/>
      </c>
      <c r="CU100" s="84">
        <f>IFERROR(FIND("EMPRESA ESPECIALIZADA EM ATENDIMENTO",consulta_completa__11[[#This Row],[14 - Inst. Atuando no Local]]),0)</f>
        <v>0</v>
      </c>
      <c r="CV100" s="84" t="str">
        <f t="shared" si="56"/>
        <v/>
      </c>
      <c r="CW100" s="84">
        <f>IFERROR(FIND("IBAMA",consulta_completa__11[[#This Row],[14 - Inst. Atuando no Local]]),0)</f>
        <v>0</v>
      </c>
      <c r="CX100" s="84" t="str">
        <f t="shared" si="57"/>
        <v/>
      </c>
      <c r="CY100" s="84" t="str">
        <f>IF(consulta_completa__11[[#This Row],[14 - Inst. Atuando no Local]]="","X","")</f>
        <v/>
      </c>
      <c r="CZ100" s="84">
        <f>IFERROR(FIND("OUTRA (S)",consulta_completa__11[[#This Row],[14 - Inst. Atuando no Local]]),0)</f>
        <v>0</v>
      </c>
      <c r="DA100" s="84" t="str">
        <f t="shared" si="58"/>
        <v/>
      </c>
      <c r="DB100" s="35" t="str">
        <f t="shared" si="59"/>
        <v>Sim</v>
      </c>
      <c r="DC100" s="35" t="str">
        <f t="shared" si="60"/>
        <v>Não</v>
      </c>
      <c r="DD100" s="35" t="str">
        <f t="shared" si="61"/>
        <v>Sim</v>
      </c>
      <c r="DE100" s="87" t="str">
        <f t="shared" si="32"/>
        <v>Estadual</v>
      </c>
    </row>
    <row r="101" spans="1:109">
      <c r="A101" s="14">
        <v>202521036041</v>
      </c>
      <c r="B101" s="1">
        <v>45696</v>
      </c>
      <c r="C101" t="s">
        <v>820</v>
      </c>
      <c r="D101" t="s">
        <v>343</v>
      </c>
      <c r="E101" t="s">
        <v>139</v>
      </c>
      <c r="F101" t="s">
        <v>112</v>
      </c>
      <c r="G101" t="s">
        <v>696</v>
      </c>
      <c r="H101" t="s">
        <v>1217</v>
      </c>
      <c r="I101" t="s">
        <v>117</v>
      </c>
      <c r="J101" t="s">
        <v>441</v>
      </c>
      <c r="K101" t="s">
        <v>1218</v>
      </c>
      <c r="L101" t="s">
        <v>117</v>
      </c>
      <c r="M101" t="s">
        <v>140</v>
      </c>
      <c r="N101" t="s">
        <v>119</v>
      </c>
      <c r="O101" t="s">
        <v>120</v>
      </c>
      <c r="P101" t="s">
        <v>229</v>
      </c>
      <c r="Q101" t="s">
        <v>122</v>
      </c>
      <c r="R101" t="s">
        <v>123</v>
      </c>
      <c r="S101" t="s">
        <v>113</v>
      </c>
      <c r="T101" t="s">
        <v>1219</v>
      </c>
      <c r="U101" t="s">
        <v>145</v>
      </c>
      <c r="V101" t="s">
        <v>113</v>
      </c>
      <c r="Z101" t="s">
        <v>113</v>
      </c>
      <c r="AA101" t="s">
        <v>113</v>
      </c>
      <c r="AB101" t="s">
        <v>1220</v>
      </c>
      <c r="AC101" t="s">
        <v>113</v>
      </c>
      <c r="AD101">
        <v>2</v>
      </c>
      <c r="AE101" t="s">
        <v>1221</v>
      </c>
      <c r="AF101" t="s">
        <v>113</v>
      </c>
      <c r="AG101" t="s">
        <v>113</v>
      </c>
      <c r="AH101" t="s">
        <v>131</v>
      </c>
      <c r="AI101" t="s">
        <v>131</v>
      </c>
      <c r="AJ101" t="s">
        <v>131</v>
      </c>
      <c r="AK101" t="s">
        <v>1222</v>
      </c>
      <c r="AL101" t="s">
        <v>1223</v>
      </c>
      <c r="AM101" t="s">
        <v>1224</v>
      </c>
      <c r="AN101" t="s">
        <v>154</v>
      </c>
      <c r="AO101" t="s">
        <v>266</v>
      </c>
      <c r="AP101">
        <v>6133161070</v>
      </c>
      <c r="AQ101" t="s">
        <v>1225</v>
      </c>
      <c r="AR101" t="s">
        <v>113</v>
      </c>
      <c r="AS101" t="s">
        <v>113</v>
      </c>
      <c r="AT101" t="s">
        <v>113</v>
      </c>
      <c r="AU101" t="s">
        <v>113</v>
      </c>
      <c r="AW101" t="s">
        <v>159</v>
      </c>
      <c r="AX101" s="82">
        <f>IFERROR(FIND("Óbitos/feridos",consulta_completa__11[[#This Row],[13 - Ocorrências/Ambientes Atingidos]]),0)</f>
        <v>0</v>
      </c>
      <c r="AY101" s="83" t="str">
        <f t="shared" si="33"/>
        <v/>
      </c>
      <c r="AZ101" s="82">
        <f>IFERROR(FIND("População afetada/evacuada",consulta_completa__11[[#This Row],[13 - Ocorrências/Ambientes Atingidos]]),0)</f>
        <v>0</v>
      </c>
      <c r="BA101" s="82" t="str">
        <f t="shared" si="34"/>
        <v/>
      </c>
      <c r="BB101" s="82">
        <f>IFERROR(FIND("Suspensão de abastecimento de água",consulta_completa__11[[#This Row],[13 - Ocorrências/Ambientes Atingidos]]),0)</f>
        <v>0</v>
      </c>
      <c r="BC101" s="83" t="str">
        <f t="shared" si="62"/>
        <v/>
      </c>
      <c r="BD101" s="82">
        <f>IFERROR(FIND("Rio/córrego",consulta_completa__11[[#This Row],[13 - Ocorrências/Ambientes Atingidos]]),0)</f>
        <v>0</v>
      </c>
      <c r="BE101" s="83" t="str">
        <f t="shared" si="35"/>
        <v/>
      </c>
      <c r="BF101" s="82">
        <f>IFERROR(FIND("Lago",consulta_completa__11[[#This Row],[13 - Ocorrências/Ambientes Atingidos]]),0)</f>
        <v>0</v>
      </c>
      <c r="BG101" s="83" t="str">
        <f t="shared" si="36"/>
        <v/>
      </c>
      <c r="BH101" s="82">
        <f>IFERROR(FIND("Mar",consulta_completa__11[[#This Row],[13 - Ocorrências/Ambientes Atingidos]]),0)</f>
        <v>0</v>
      </c>
      <c r="BI101" s="83" t="str">
        <f t="shared" si="37"/>
        <v/>
      </c>
      <c r="BJ101" s="82">
        <f>IFERROR(FIND("Praia",consulta_completa__11[[#This Row],[13 - Ocorrências/Ambientes Atingidos]]),0)</f>
        <v>0</v>
      </c>
      <c r="BK101" s="83" t="str">
        <f t="shared" si="38"/>
        <v/>
      </c>
      <c r="BL101" s="82">
        <f>IFERROR(FIND("Solo",consulta_completa__11[[#This Row],[13 - Ocorrências/Ambientes Atingidos]]),0)</f>
        <v>1</v>
      </c>
      <c r="BM101" s="83" t="str">
        <f t="shared" si="39"/>
        <v>X</v>
      </c>
      <c r="BN101" s="82">
        <f>IFERROR(FIND("Águas subterrâneas",consulta_completa__11[[#This Row],[13 - Ocorrências/Ambientes Atingidos]]),0)</f>
        <v>0</v>
      </c>
      <c r="BO101" s="83" t="str">
        <f t="shared" si="40"/>
        <v/>
      </c>
      <c r="BP101" s="82">
        <f>IFERROR(FIND("Atmosfera",consulta_completa__11[[#This Row],[13 - Ocorrências/Ambientes Atingidos]]),0)</f>
        <v>0</v>
      </c>
      <c r="BQ101" s="83" t="str">
        <f t="shared" si="41"/>
        <v/>
      </c>
      <c r="BR101" s="82">
        <f>IFERROR(FIND("Flora",consulta_completa__11[[#This Row],[13 - Ocorrências/Ambientes Atingidos]]),0)</f>
        <v>0</v>
      </c>
      <c r="BS101" s="83" t="str">
        <f t="shared" si="42"/>
        <v/>
      </c>
      <c r="BT101" s="82">
        <f>IFERROR(FIND("Fauna",consulta_completa__11[[#This Row],[13 - Ocorrências/Ambientes Atingidos]]),0)</f>
        <v>0</v>
      </c>
      <c r="BU101" s="83" t="str">
        <f t="shared" si="43"/>
        <v/>
      </c>
      <c r="BV101" s="82">
        <f>IFERROR(FIND("UC federal",consulta_completa__11[[#This Row],[13 - Ocorrências/Ambientes Atingidos]]),0)</f>
        <v>0</v>
      </c>
      <c r="BW101" s="83" t="str">
        <f t="shared" si="44"/>
        <v/>
      </c>
      <c r="BX101" s="82">
        <f>IFERROR(FIND("UC estadual/municipal",consulta_completa__11[[#This Row],[13 - Ocorrências/Ambientes Atingidos]]),0)</f>
        <v>0</v>
      </c>
      <c r="BY101" s="83" t="str">
        <f t="shared" si="45"/>
        <v/>
      </c>
      <c r="BZ101" s="82">
        <f>IFERROR(FIND("Outro(s)",consulta_completa__11[[#This Row],[13 - Ocorrências/Ambientes Atingidos]]),0)</f>
        <v>0</v>
      </c>
      <c r="CA101" s="83" t="str">
        <f t="shared" si="46"/>
        <v/>
      </c>
      <c r="CB101" s="82">
        <f>IFERROR(FIND("Sem dano",consulta_completa__11[[#This Row],[13 - Ocorrências/Ambientes Atingidos]]),0)</f>
        <v>0</v>
      </c>
      <c r="CC101" s="83" t="str">
        <f t="shared" si="47"/>
        <v/>
      </c>
      <c r="CD101" s="82" t="str">
        <f>IF(consulta_completa__11[[#This Row],[13 - Ocorrências/Ambientes Atingidos]]="","X","")</f>
        <v/>
      </c>
      <c r="CE101" s="84">
        <f>IFERROR(FIND("IBAMA",consulta_completa__11[[#This Row],[14 - Inst. Atuando no Local]]),0)</f>
        <v>0</v>
      </c>
      <c r="CF101" s="84" t="str">
        <f t="shared" si="48"/>
        <v/>
      </c>
      <c r="CG101" s="84">
        <f>IFERROR(FIND("OEMA",consulta_completa__11[[#This Row],[14 - Inst. Atuando no Local]]),0)</f>
        <v>0</v>
      </c>
      <c r="CH101" s="84" t="str">
        <f t="shared" si="49"/>
        <v/>
      </c>
      <c r="CI101" s="84">
        <f>IFERROR(FIND("DEFESA CIVIL",consulta_completa__11[[#This Row],[14 - Inst. Atuando no Local]]),0)</f>
        <v>0</v>
      </c>
      <c r="CJ101" s="84" t="str">
        <f t="shared" si="50"/>
        <v/>
      </c>
      <c r="CK101" s="84">
        <f>IFERROR(FIND("CORPO DE BOMBEIROS",consulta_completa__11[[#This Row],[14 - Inst. Atuando no Local]]),0)</f>
        <v>0</v>
      </c>
      <c r="CL101" s="84" t="str">
        <f t="shared" si="51"/>
        <v/>
      </c>
      <c r="CM101" s="84">
        <f>IFERROR(FIND("POLÍCIA RODOVIÁRIA",consulta_completa__11[[#This Row],[14 - Inst. Atuando no Local]]),0)</f>
        <v>0</v>
      </c>
      <c r="CN101" s="84" t="str">
        <f t="shared" si="52"/>
        <v/>
      </c>
      <c r="CO101" s="84">
        <f>IFERROR(FIND("POLÍCIA MILITAR",consulta_completa__11[[#This Row],[14 - Inst. Atuando no Local]]),0)</f>
        <v>0</v>
      </c>
      <c r="CP101" s="84" t="str">
        <f t="shared" si="53"/>
        <v/>
      </c>
      <c r="CQ101" s="84">
        <f>IFERROR(FIND("POLÍCIA CIVIL",consulta_completa__11[[#This Row],[14 - Inst. Atuando no Local]]),0)</f>
        <v>0</v>
      </c>
      <c r="CR101" s="84" t="str">
        <f t="shared" si="54"/>
        <v/>
      </c>
      <c r="CS101" s="84">
        <f>IFERROR(FIND("MARINHA DO BRASIL",consulta_completa__11[[#This Row],[14 - Inst. Atuando no Local]]),0)</f>
        <v>0</v>
      </c>
      <c r="CT101" s="84" t="str">
        <f t="shared" si="55"/>
        <v/>
      </c>
      <c r="CU101" s="84">
        <f>IFERROR(FIND("EMPRESA ESPECIALIZADA EM ATENDIMENTO",consulta_completa__11[[#This Row],[14 - Inst. Atuando no Local]]),0)</f>
        <v>0</v>
      </c>
      <c r="CV101" s="84" t="str">
        <f t="shared" si="56"/>
        <v/>
      </c>
      <c r="CW101" s="84">
        <f>IFERROR(FIND("IBAMA",consulta_completa__11[[#This Row],[14 - Inst. Atuando no Local]]),0)</f>
        <v>0</v>
      </c>
      <c r="CX101" s="84" t="str">
        <f t="shared" si="57"/>
        <v/>
      </c>
      <c r="CY101" s="84" t="str">
        <f>IF(consulta_completa__11[[#This Row],[14 - Inst. Atuando no Local]]="","X","")</f>
        <v/>
      </c>
      <c r="CZ101" s="84">
        <f>IFERROR(FIND("OUTRA (S)",consulta_completa__11[[#This Row],[14 - Inst. Atuando no Local]]),0)</f>
        <v>0</v>
      </c>
      <c r="DA101" s="84" t="str">
        <f t="shared" si="58"/>
        <v/>
      </c>
      <c r="DB101" s="35" t="str">
        <f t="shared" si="59"/>
        <v>Sim</v>
      </c>
      <c r="DC101" s="35" t="str">
        <f t="shared" si="60"/>
        <v>Não</v>
      </c>
      <c r="DD101" s="35" t="str">
        <f t="shared" si="61"/>
        <v>Sim</v>
      </c>
      <c r="DE101" s="87" t="str">
        <f t="shared" si="32"/>
        <v>Estadual</v>
      </c>
    </row>
    <row r="102" spans="1:109">
      <c r="A102" s="14">
        <v>202521139646</v>
      </c>
      <c r="B102" s="1">
        <v>45696</v>
      </c>
      <c r="C102" t="s">
        <v>718</v>
      </c>
      <c r="D102" t="s">
        <v>609</v>
      </c>
      <c r="E102" t="s">
        <v>139</v>
      </c>
      <c r="F102" t="s">
        <v>112</v>
      </c>
      <c r="G102" t="s">
        <v>113</v>
      </c>
      <c r="H102" t="s">
        <v>114</v>
      </c>
      <c r="I102" t="s">
        <v>114</v>
      </c>
      <c r="J102" t="s">
        <v>1172</v>
      </c>
      <c r="K102" t="s">
        <v>1226</v>
      </c>
      <c r="L102" t="s">
        <v>117</v>
      </c>
      <c r="M102" t="s">
        <v>1227</v>
      </c>
      <c r="N102" t="s">
        <v>1228</v>
      </c>
      <c r="O102" t="s">
        <v>120</v>
      </c>
      <c r="P102" t="s">
        <v>229</v>
      </c>
      <c r="Q102" t="s">
        <v>167</v>
      </c>
      <c r="R102" t="s">
        <v>123</v>
      </c>
      <c r="S102" t="s">
        <v>113</v>
      </c>
      <c r="T102" t="s">
        <v>1229</v>
      </c>
      <c r="U102" t="s">
        <v>145</v>
      </c>
      <c r="V102" t="s">
        <v>113</v>
      </c>
      <c r="W102" t="b">
        <v>1</v>
      </c>
      <c r="Z102" t="s">
        <v>1230</v>
      </c>
      <c r="AA102" t="s">
        <v>1231</v>
      </c>
      <c r="AB102" t="s">
        <v>724</v>
      </c>
      <c r="AC102" t="s">
        <v>113</v>
      </c>
      <c r="AD102">
        <v>2</v>
      </c>
      <c r="AE102" t="s">
        <v>1232</v>
      </c>
      <c r="AF102" t="s">
        <v>113</v>
      </c>
      <c r="AG102" t="s">
        <v>113</v>
      </c>
      <c r="AH102" t="s">
        <v>131</v>
      </c>
      <c r="AI102" t="s">
        <v>131</v>
      </c>
      <c r="AJ102" t="s">
        <v>131</v>
      </c>
      <c r="AK102" t="s">
        <v>1233</v>
      </c>
      <c r="AL102" t="s">
        <v>1234</v>
      </c>
      <c r="AM102" t="s">
        <v>1224</v>
      </c>
      <c r="AN102" t="s">
        <v>154</v>
      </c>
      <c r="AO102" t="s">
        <v>266</v>
      </c>
      <c r="AP102">
        <v>6133161070</v>
      </c>
      <c r="AQ102" t="s">
        <v>1225</v>
      </c>
      <c r="AR102" t="s">
        <v>113</v>
      </c>
      <c r="AS102" t="s">
        <v>113</v>
      </c>
      <c r="AT102" t="s">
        <v>113</v>
      </c>
      <c r="AU102" t="s">
        <v>113</v>
      </c>
      <c r="AW102" t="s">
        <v>113</v>
      </c>
      <c r="AX102" s="82">
        <f>IFERROR(FIND("Óbitos/feridos",consulta_completa__11[[#This Row],[13 - Ocorrências/Ambientes Atingidos]]),0)</f>
        <v>0</v>
      </c>
      <c r="AY102" s="83" t="str">
        <f t="shared" si="33"/>
        <v/>
      </c>
      <c r="AZ102" s="82">
        <f>IFERROR(FIND("População afetada/evacuada",consulta_completa__11[[#This Row],[13 - Ocorrências/Ambientes Atingidos]]),0)</f>
        <v>0</v>
      </c>
      <c r="BA102" s="82" t="str">
        <f t="shared" si="34"/>
        <v/>
      </c>
      <c r="BB102" s="82">
        <f>IFERROR(FIND("Suspensão de abastecimento de água",consulta_completa__11[[#This Row],[13 - Ocorrências/Ambientes Atingidos]]),0)</f>
        <v>0</v>
      </c>
      <c r="BC102" s="83" t="str">
        <f t="shared" si="62"/>
        <v/>
      </c>
      <c r="BD102" s="82">
        <f>IFERROR(FIND("Rio/córrego",consulta_completa__11[[#This Row],[13 - Ocorrências/Ambientes Atingidos]]),0)</f>
        <v>0</v>
      </c>
      <c r="BE102" s="83" t="str">
        <f t="shared" si="35"/>
        <v/>
      </c>
      <c r="BF102" s="82">
        <f>IFERROR(FIND("Lago",consulta_completa__11[[#This Row],[13 - Ocorrências/Ambientes Atingidos]]),0)</f>
        <v>0</v>
      </c>
      <c r="BG102" s="83" t="str">
        <f t="shared" si="36"/>
        <v/>
      </c>
      <c r="BH102" s="82">
        <f>IFERROR(FIND("Mar",consulta_completa__11[[#This Row],[13 - Ocorrências/Ambientes Atingidos]]),0)</f>
        <v>0</v>
      </c>
      <c r="BI102" s="83" t="str">
        <f t="shared" si="37"/>
        <v/>
      </c>
      <c r="BJ102" s="82">
        <f>IFERROR(FIND("Praia",consulta_completa__11[[#This Row],[13 - Ocorrências/Ambientes Atingidos]]),0)</f>
        <v>0</v>
      </c>
      <c r="BK102" s="83" t="str">
        <f t="shared" si="38"/>
        <v/>
      </c>
      <c r="BL102" s="82">
        <f>IFERROR(FIND("Solo",consulta_completa__11[[#This Row],[13 - Ocorrências/Ambientes Atingidos]]),0)</f>
        <v>1</v>
      </c>
      <c r="BM102" s="83" t="str">
        <f t="shared" si="39"/>
        <v>X</v>
      </c>
      <c r="BN102" s="82">
        <f>IFERROR(FIND("Águas subterrâneas",consulta_completa__11[[#This Row],[13 - Ocorrências/Ambientes Atingidos]]),0)</f>
        <v>0</v>
      </c>
      <c r="BO102" s="83" t="str">
        <f t="shared" si="40"/>
        <v/>
      </c>
      <c r="BP102" s="82">
        <f>IFERROR(FIND("Atmosfera",consulta_completa__11[[#This Row],[13 - Ocorrências/Ambientes Atingidos]]),0)</f>
        <v>0</v>
      </c>
      <c r="BQ102" s="83" t="str">
        <f t="shared" si="41"/>
        <v/>
      </c>
      <c r="BR102" s="82">
        <f>IFERROR(FIND("Flora",consulta_completa__11[[#This Row],[13 - Ocorrências/Ambientes Atingidos]]),0)</f>
        <v>0</v>
      </c>
      <c r="BS102" s="83" t="str">
        <f t="shared" si="42"/>
        <v/>
      </c>
      <c r="BT102" s="82">
        <f>IFERROR(FIND("Fauna",consulta_completa__11[[#This Row],[13 - Ocorrências/Ambientes Atingidos]]),0)</f>
        <v>0</v>
      </c>
      <c r="BU102" s="83" t="str">
        <f t="shared" si="43"/>
        <v/>
      </c>
      <c r="BV102" s="82">
        <f>IFERROR(FIND("UC federal",consulta_completa__11[[#This Row],[13 - Ocorrências/Ambientes Atingidos]]),0)</f>
        <v>0</v>
      </c>
      <c r="BW102" s="83" t="str">
        <f t="shared" si="44"/>
        <v/>
      </c>
      <c r="BX102" s="82">
        <f>IFERROR(FIND("UC estadual/municipal",consulta_completa__11[[#This Row],[13 - Ocorrências/Ambientes Atingidos]]),0)</f>
        <v>0</v>
      </c>
      <c r="BY102" s="83" t="str">
        <f t="shared" si="45"/>
        <v/>
      </c>
      <c r="BZ102" s="82">
        <f>IFERROR(FIND("Outro(s)",consulta_completa__11[[#This Row],[13 - Ocorrências/Ambientes Atingidos]]),0)</f>
        <v>7</v>
      </c>
      <c r="CA102" s="83" t="str">
        <f t="shared" si="46"/>
        <v>X</v>
      </c>
      <c r="CB102" s="82">
        <f>IFERROR(FIND("Sem dano",consulta_completa__11[[#This Row],[13 - Ocorrências/Ambientes Atingidos]]),0)</f>
        <v>0</v>
      </c>
      <c r="CC102" s="83" t="str">
        <f t="shared" si="47"/>
        <v/>
      </c>
      <c r="CD102" s="82" t="str">
        <f>IF(consulta_completa__11[[#This Row],[13 - Ocorrências/Ambientes Atingidos]]="","X","")</f>
        <v/>
      </c>
      <c r="CE102" s="84">
        <f>IFERROR(FIND("IBAMA",consulta_completa__11[[#This Row],[14 - Inst. Atuando no Local]]),0)</f>
        <v>0</v>
      </c>
      <c r="CF102" s="84" t="str">
        <f t="shared" si="48"/>
        <v/>
      </c>
      <c r="CG102" s="84">
        <f>IFERROR(FIND("OEMA",consulta_completa__11[[#This Row],[14 - Inst. Atuando no Local]]),0)</f>
        <v>0</v>
      </c>
      <c r="CH102" s="84" t="str">
        <f t="shared" si="49"/>
        <v/>
      </c>
      <c r="CI102" s="84">
        <f>IFERROR(FIND("DEFESA CIVIL",consulta_completa__11[[#This Row],[14 - Inst. Atuando no Local]]),0)</f>
        <v>0</v>
      </c>
      <c r="CJ102" s="84" t="str">
        <f t="shared" si="50"/>
        <v/>
      </c>
      <c r="CK102" s="84">
        <f>IFERROR(FIND("CORPO DE BOMBEIROS",consulta_completa__11[[#This Row],[14 - Inst. Atuando no Local]]),0)</f>
        <v>0</v>
      </c>
      <c r="CL102" s="84" t="str">
        <f t="shared" si="51"/>
        <v/>
      </c>
      <c r="CM102" s="84">
        <f>IFERROR(FIND("POLÍCIA RODOVIÁRIA",consulta_completa__11[[#This Row],[14 - Inst. Atuando no Local]]),0)</f>
        <v>0</v>
      </c>
      <c r="CN102" s="84" t="str">
        <f t="shared" si="52"/>
        <v/>
      </c>
      <c r="CO102" s="84">
        <f>IFERROR(FIND("POLÍCIA MILITAR",consulta_completa__11[[#This Row],[14 - Inst. Atuando no Local]]),0)</f>
        <v>0</v>
      </c>
      <c r="CP102" s="84" t="str">
        <f t="shared" si="53"/>
        <v/>
      </c>
      <c r="CQ102" s="84">
        <f>IFERROR(FIND("POLÍCIA CIVIL",consulta_completa__11[[#This Row],[14 - Inst. Atuando no Local]]),0)</f>
        <v>0</v>
      </c>
      <c r="CR102" s="84" t="str">
        <f t="shared" si="54"/>
        <v/>
      </c>
      <c r="CS102" s="84">
        <f>IFERROR(FIND("MARINHA DO BRASIL",consulta_completa__11[[#This Row],[14 - Inst. Atuando no Local]]),0)</f>
        <v>0</v>
      </c>
      <c r="CT102" s="84" t="str">
        <f t="shared" si="55"/>
        <v/>
      </c>
      <c r="CU102" s="84">
        <f>IFERROR(FIND("EMPRESA ESPECIALIZADA EM ATENDIMENTO",consulta_completa__11[[#This Row],[14 - Inst. Atuando no Local]]),0)</f>
        <v>0</v>
      </c>
      <c r="CV102" s="84" t="str">
        <f t="shared" si="56"/>
        <v/>
      </c>
      <c r="CW102" s="84">
        <f>IFERROR(FIND("IBAMA",consulta_completa__11[[#This Row],[14 - Inst. Atuando no Local]]),0)</f>
        <v>0</v>
      </c>
      <c r="CX102" s="84" t="str">
        <f t="shared" si="57"/>
        <v/>
      </c>
      <c r="CY102" s="84" t="str">
        <f>IF(consulta_completa__11[[#This Row],[14 - Inst. Atuando no Local]]="","X","")</f>
        <v/>
      </c>
      <c r="CZ102" s="84">
        <f>IFERROR(FIND("OUTRA (S)",consulta_completa__11[[#This Row],[14 - Inst. Atuando no Local]]),0)</f>
        <v>0</v>
      </c>
      <c r="DA102" s="84" t="str">
        <f t="shared" si="58"/>
        <v/>
      </c>
      <c r="DB102" s="35" t="str">
        <f t="shared" si="59"/>
        <v>Sim</v>
      </c>
      <c r="DC102" s="35" t="str">
        <f t="shared" si="60"/>
        <v>Não</v>
      </c>
      <c r="DD102" s="35" t="str">
        <f t="shared" si="61"/>
        <v>Sim</v>
      </c>
      <c r="DE102" s="87" t="str">
        <f t="shared" si="32"/>
        <v>Estadual</v>
      </c>
    </row>
    <row r="103" spans="1:109">
      <c r="A103" s="14">
        <v>202521061228</v>
      </c>
      <c r="B103" s="1">
        <v>45697</v>
      </c>
      <c r="C103" t="s">
        <v>109</v>
      </c>
      <c r="D103" t="s">
        <v>110</v>
      </c>
      <c r="E103" t="s">
        <v>111</v>
      </c>
      <c r="F103" t="s">
        <v>112</v>
      </c>
      <c r="G103" t="s">
        <v>113</v>
      </c>
      <c r="H103" t="s">
        <v>114</v>
      </c>
      <c r="I103" t="s">
        <v>114</v>
      </c>
      <c r="J103" t="s">
        <v>514</v>
      </c>
      <c r="K103" t="s">
        <v>1235</v>
      </c>
      <c r="L103" t="s">
        <v>117</v>
      </c>
      <c r="M103" t="s">
        <v>118</v>
      </c>
      <c r="N103" t="s">
        <v>119</v>
      </c>
      <c r="O103" t="s">
        <v>239</v>
      </c>
      <c r="P103" t="s">
        <v>272</v>
      </c>
      <c r="Q103" t="s">
        <v>230</v>
      </c>
      <c r="R103" t="s">
        <v>123</v>
      </c>
      <c r="S103" t="s">
        <v>124</v>
      </c>
      <c r="T103" t="s">
        <v>1236</v>
      </c>
      <c r="U103" t="s">
        <v>1237</v>
      </c>
      <c r="V103" t="s">
        <v>1238</v>
      </c>
      <c r="W103" t="b">
        <v>1</v>
      </c>
      <c r="Z103" t="s">
        <v>1239</v>
      </c>
      <c r="AA103" t="s">
        <v>410</v>
      </c>
      <c r="AB103" t="s">
        <v>206</v>
      </c>
      <c r="AC103" t="s">
        <v>482</v>
      </c>
      <c r="AD103">
        <v>1</v>
      </c>
      <c r="AE103" t="s">
        <v>206</v>
      </c>
      <c r="AF103" t="s">
        <v>113</v>
      </c>
      <c r="AG103" t="s">
        <v>113</v>
      </c>
      <c r="AH103" t="s">
        <v>131</v>
      </c>
      <c r="AI103" t="s">
        <v>132</v>
      </c>
      <c r="AJ103" t="s">
        <v>131</v>
      </c>
      <c r="AK103" t="s">
        <v>1240</v>
      </c>
      <c r="AL103" t="s">
        <v>1241</v>
      </c>
      <c r="AM103" t="s">
        <v>485</v>
      </c>
      <c r="AN103" t="s">
        <v>113</v>
      </c>
      <c r="AO103" t="s">
        <v>113</v>
      </c>
      <c r="AQ103" t="s">
        <v>486</v>
      </c>
      <c r="AR103" t="s">
        <v>113</v>
      </c>
      <c r="AS103" t="s">
        <v>113</v>
      </c>
      <c r="AT103" t="s">
        <v>113</v>
      </c>
      <c r="AU103" t="s">
        <v>113</v>
      </c>
      <c r="AW103" t="s">
        <v>113</v>
      </c>
      <c r="AX103" s="82">
        <f>IFERROR(FIND("Óbitos/feridos",consulta_completa__11[[#This Row],[13 - Ocorrências/Ambientes Atingidos]]),0)</f>
        <v>0</v>
      </c>
      <c r="AY103" s="83" t="str">
        <f t="shared" si="33"/>
        <v/>
      </c>
      <c r="AZ103" s="82">
        <f>IFERROR(FIND("População afetada/evacuada",consulta_completa__11[[#This Row],[13 - Ocorrências/Ambientes Atingidos]]),0)</f>
        <v>0</v>
      </c>
      <c r="BA103" s="82" t="str">
        <f t="shared" si="34"/>
        <v/>
      </c>
      <c r="BB103" s="82">
        <f>IFERROR(FIND("Suspensão de abastecimento de água",consulta_completa__11[[#This Row],[13 - Ocorrências/Ambientes Atingidos]]),0)</f>
        <v>0</v>
      </c>
      <c r="BC103" s="83" t="str">
        <f t="shared" si="62"/>
        <v/>
      </c>
      <c r="BD103" s="82">
        <f>IFERROR(FIND("Rio/córrego",consulta_completa__11[[#This Row],[13 - Ocorrências/Ambientes Atingidos]]),0)</f>
        <v>0</v>
      </c>
      <c r="BE103" s="83" t="str">
        <f t="shared" si="35"/>
        <v/>
      </c>
      <c r="BF103" s="82">
        <f>IFERROR(FIND("Lago",consulta_completa__11[[#This Row],[13 - Ocorrências/Ambientes Atingidos]]),0)</f>
        <v>0</v>
      </c>
      <c r="BG103" s="83" t="str">
        <f t="shared" si="36"/>
        <v/>
      </c>
      <c r="BH103" s="82">
        <f>IFERROR(FIND("Mar",consulta_completa__11[[#This Row],[13 - Ocorrências/Ambientes Atingidos]]),0)</f>
        <v>1</v>
      </c>
      <c r="BI103" s="83" t="str">
        <f t="shared" si="37"/>
        <v>X</v>
      </c>
      <c r="BJ103" s="82">
        <f>IFERROR(FIND("Praia",consulta_completa__11[[#This Row],[13 - Ocorrências/Ambientes Atingidos]]),0)</f>
        <v>0</v>
      </c>
      <c r="BK103" s="83" t="str">
        <f t="shared" si="38"/>
        <v/>
      </c>
      <c r="BL103" s="82">
        <f>IFERROR(FIND("Solo",consulta_completa__11[[#This Row],[13 - Ocorrências/Ambientes Atingidos]]),0)</f>
        <v>0</v>
      </c>
      <c r="BM103" s="83" t="str">
        <f t="shared" si="39"/>
        <v/>
      </c>
      <c r="BN103" s="82">
        <f>IFERROR(FIND("Águas subterrâneas",consulta_completa__11[[#This Row],[13 - Ocorrências/Ambientes Atingidos]]),0)</f>
        <v>0</v>
      </c>
      <c r="BO103" s="83" t="str">
        <f t="shared" si="40"/>
        <v/>
      </c>
      <c r="BP103" s="82">
        <f>IFERROR(FIND("Atmosfera",consulta_completa__11[[#This Row],[13 - Ocorrências/Ambientes Atingidos]]),0)</f>
        <v>0</v>
      </c>
      <c r="BQ103" s="83" t="str">
        <f t="shared" si="41"/>
        <v/>
      </c>
      <c r="BR103" s="82">
        <f>IFERROR(FIND("Flora",consulta_completa__11[[#This Row],[13 - Ocorrências/Ambientes Atingidos]]),0)</f>
        <v>0</v>
      </c>
      <c r="BS103" s="83" t="str">
        <f t="shared" si="42"/>
        <v/>
      </c>
      <c r="BT103" s="82">
        <f>IFERROR(FIND("Fauna",consulta_completa__11[[#This Row],[13 - Ocorrências/Ambientes Atingidos]]),0)</f>
        <v>0</v>
      </c>
      <c r="BU103" s="83" t="str">
        <f t="shared" si="43"/>
        <v/>
      </c>
      <c r="BV103" s="82">
        <f>IFERROR(FIND("UC federal",consulta_completa__11[[#This Row],[13 - Ocorrências/Ambientes Atingidos]]),0)</f>
        <v>0</v>
      </c>
      <c r="BW103" s="83" t="str">
        <f t="shared" si="44"/>
        <v/>
      </c>
      <c r="BX103" s="82">
        <f>IFERROR(FIND("UC estadual/municipal",consulta_completa__11[[#This Row],[13 - Ocorrências/Ambientes Atingidos]]),0)</f>
        <v>0</v>
      </c>
      <c r="BY103" s="83" t="str">
        <f t="shared" si="45"/>
        <v/>
      </c>
      <c r="BZ103" s="82">
        <f>IFERROR(FIND("Outro(s)",consulta_completa__11[[#This Row],[13 - Ocorrências/Ambientes Atingidos]]),0)</f>
        <v>0</v>
      </c>
      <c r="CA103" s="83" t="str">
        <f t="shared" si="46"/>
        <v/>
      </c>
      <c r="CB103" s="82">
        <f>IFERROR(FIND("Sem dano",consulta_completa__11[[#This Row],[13 - Ocorrências/Ambientes Atingidos]]),0)</f>
        <v>0</v>
      </c>
      <c r="CC103" s="83" t="str">
        <f t="shared" si="47"/>
        <v/>
      </c>
      <c r="CD103" s="82" t="str">
        <f>IF(consulta_completa__11[[#This Row],[13 - Ocorrências/Ambientes Atingidos]]="","X","")</f>
        <v/>
      </c>
      <c r="CE103" s="84">
        <f>IFERROR(FIND("IBAMA",consulta_completa__11[[#This Row],[14 - Inst. Atuando no Local]]),0)</f>
        <v>0</v>
      </c>
      <c r="CF103" s="84" t="str">
        <f t="shared" si="48"/>
        <v/>
      </c>
      <c r="CG103" s="84">
        <f>IFERROR(FIND("OEMA",consulta_completa__11[[#This Row],[14 - Inst. Atuando no Local]]),0)</f>
        <v>0</v>
      </c>
      <c r="CH103" s="84" t="str">
        <f t="shared" si="49"/>
        <v/>
      </c>
      <c r="CI103" s="84">
        <f>IFERROR(FIND("DEFESA CIVIL",consulta_completa__11[[#This Row],[14 - Inst. Atuando no Local]]),0)</f>
        <v>0</v>
      </c>
      <c r="CJ103" s="84" t="str">
        <f t="shared" si="50"/>
        <v/>
      </c>
      <c r="CK103" s="84">
        <f>IFERROR(FIND("CORPO DE BOMBEIROS",consulta_completa__11[[#This Row],[14 - Inst. Atuando no Local]]),0)</f>
        <v>0</v>
      </c>
      <c r="CL103" s="84" t="str">
        <f t="shared" si="51"/>
        <v/>
      </c>
      <c r="CM103" s="84">
        <f>IFERROR(FIND("POLÍCIA RODOVIÁRIA",consulta_completa__11[[#This Row],[14 - Inst. Atuando no Local]]),0)</f>
        <v>0</v>
      </c>
      <c r="CN103" s="84" t="str">
        <f t="shared" si="52"/>
        <v/>
      </c>
      <c r="CO103" s="84">
        <f>IFERROR(FIND("POLÍCIA MILITAR",consulta_completa__11[[#This Row],[14 - Inst. Atuando no Local]]),0)</f>
        <v>0</v>
      </c>
      <c r="CP103" s="84" t="str">
        <f t="shared" si="53"/>
        <v/>
      </c>
      <c r="CQ103" s="84">
        <f>IFERROR(FIND("POLÍCIA CIVIL",consulta_completa__11[[#This Row],[14 - Inst. Atuando no Local]]),0)</f>
        <v>0</v>
      </c>
      <c r="CR103" s="84" t="str">
        <f t="shared" si="54"/>
        <v/>
      </c>
      <c r="CS103" s="84">
        <f>IFERROR(FIND("MARINHA DO BRASIL",consulta_completa__11[[#This Row],[14 - Inst. Atuando no Local]]),0)</f>
        <v>0</v>
      </c>
      <c r="CT103" s="84" t="str">
        <f t="shared" si="55"/>
        <v/>
      </c>
      <c r="CU103" s="84">
        <f>IFERROR(FIND("EMPRESA ESPECIALIZADA EM ATENDIMENTO",consulta_completa__11[[#This Row],[14 - Inst. Atuando no Local]]),0)</f>
        <v>0</v>
      </c>
      <c r="CV103" s="84" t="str">
        <f t="shared" si="56"/>
        <v/>
      </c>
      <c r="CW103" s="84">
        <f>IFERROR(FIND("IBAMA",consulta_completa__11[[#This Row],[14 - Inst. Atuando no Local]]),0)</f>
        <v>0</v>
      </c>
      <c r="CX103" s="84" t="str">
        <f t="shared" si="57"/>
        <v/>
      </c>
      <c r="CY103" s="84" t="str">
        <f>IF(consulta_completa__11[[#This Row],[14 - Inst. Atuando no Local]]="","X","")</f>
        <v/>
      </c>
      <c r="CZ103" s="84">
        <f>IFERROR(FIND("OUTRA (S)",consulta_completa__11[[#This Row],[14 - Inst. Atuando no Local]]),0)</f>
        <v>0</v>
      </c>
      <c r="DA103" s="84" t="str">
        <f t="shared" si="58"/>
        <v/>
      </c>
      <c r="DB103" s="35" t="str">
        <f t="shared" si="59"/>
        <v>Sim</v>
      </c>
      <c r="DC103" s="35" t="str">
        <f t="shared" si="60"/>
        <v>Não</v>
      </c>
      <c r="DD103" s="35" t="str">
        <f t="shared" si="61"/>
        <v>Sim</v>
      </c>
      <c r="DE103" s="87" t="str">
        <f t="shared" si="32"/>
        <v>Federal</v>
      </c>
    </row>
    <row r="104" spans="1:109">
      <c r="A104" s="14">
        <v>202521064835</v>
      </c>
      <c r="B104" s="1">
        <v>45697</v>
      </c>
      <c r="C104" t="s">
        <v>109</v>
      </c>
      <c r="D104" t="s">
        <v>110</v>
      </c>
      <c r="E104" t="s">
        <v>111</v>
      </c>
      <c r="F104" t="s">
        <v>112</v>
      </c>
      <c r="G104" t="s">
        <v>311</v>
      </c>
      <c r="H104" t="s">
        <v>1242</v>
      </c>
      <c r="I104" t="s">
        <v>117</v>
      </c>
      <c r="J104" t="s">
        <v>113</v>
      </c>
      <c r="K104" t="s">
        <v>114</v>
      </c>
      <c r="L104" t="s">
        <v>114</v>
      </c>
      <c r="M104" t="s">
        <v>118</v>
      </c>
      <c r="N104" t="s">
        <v>119</v>
      </c>
      <c r="O104" t="s">
        <v>239</v>
      </c>
      <c r="P104" t="s">
        <v>272</v>
      </c>
      <c r="Q104" t="s">
        <v>122</v>
      </c>
      <c r="R104" t="s">
        <v>123</v>
      </c>
      <c r="S104" t="s">
        <v>201</v>
      </c>
      <c r="T104" t="s">
        <v>1243</v>
      </c>
      <c r="U104" t="s">
        <v>1244</v>
      </c>
      <c r="V104" t="s">
        <v>1245</v>
      </c>
      <c r="Z104" t="s">
        <v>1246</v>
      </c>
      <c r="AA104" t="s">
        <v>410</v>
      </c>
      <c r="AB104" t="s">
        <v>206</v>
      </c>
      <c r="AC104" t="s">
        <v>207</v>
      </c>
      <c r="AD104">
        <v>1</v>
      </c>
      <c r="AE104" t="s">
        <v>206</v>
      </c>
      <c r="AF104" t="s">
        <v>113</v>
      </c>
      <c r="AG104" t="s">
        <v>113</v>
      </c>
      <c r="AH104" t="s">
        <v>131</v>
      </c>
      <c r="AI104" t="s">
        <v>132</v>
      </c>
      <c r="AJ104" t="s">
        <v>131</v>
      </c>
      <c r="AK104" t="s">
        <v>1247</v>
      </c>
      <c r="AL104" t="s">
        <v>1248</v>
      </c>
      <c r="AM104" t="s">
        <v>210</v>
      </c>
      <c r="AN104" t="s">
        <v>113</v>
      </c>
      <c r="AO104" t="s">
        <v>113</v>
      </c>
      <c r="AQ104" t="s">
        <v>211</v>
      </c>
      <c r="AR104" t="s">
        <v>113</v>
      </c>
      <c r="AS104" t="s">
        <v>113</v>
      </c>
      <c r="AT104" t="s">
        <v>113</v>
      </c>
      <c r="AU104" t="s">
        <v>113</v>
      </c>
      <c r="AW104" t="s">
        <v>113</v>
      </c>
      <c r="AX104" s="82">
        <f>IFERROR(FIND("Óbitos/feridos",consulta_completa__11[[#This Row],[13 - Ocorrências/Ambientes Atingidos]]),0)</f>
        <v>0</v>
      </c>
      <c r="AY104" s="83" t="str">
        <f t="shared" si="33"/>
        <v/>
      </c>
      <c r="AZ104" s="82">
        <f>IFERROR(FIND("População afetada/evacuada",consulta_completa__11[[#This Row],[13 - Ocorrências/Ambientes Atingidos]]),0)</f>
        <v>0</v>
      </c>
      <c r="BA104" s="82" t="str">
        <f t="shared" si="34"/>
        <v/>
      </c>
      <c r="BB104" s="82">
        <f>IFERROR(FIND("Suspensão de abastecimento de água",consulta_completa__11[[#This Row],[13 - Ocorrências/Ambientes Atingidos]]),0)</f>
        <v>0</v>
      </c>
      <c r="BC104" s="83" t="str">
        <f t="shared" si="62"/>
        <v/>
      </c>
      <c r="BD104" s="82">
        <f>IFERROR(FIND("Rio/córrego",consulta_completa__11[[#This Row],[13 - Ocorrências/Ambientes Atingidos]]),0)</f>
        <v>0</v>
      </c>
      <c r="BE104" s="83" t="str">
        <f t="shared" si="35"/>
        <v/>
      </c>
      <c r="BF104" s="82">
        <f>IFERROR(FIND("Lago",consulta_completa__11[[#This Row],[13 - Ocorrências/Ambientes Atingidos]]),0)</f>
        <v>0</v>
      </c>
      <c r="BG104" s="83" t="str">
        <f t="shared" si="36"/>
        <v/>
      </c>
      <c r="BH104" s="82">
        <f>IFERROR(FIND("Mar",consulta_completa__11[[#This Row],[13 - Ocorrências/Ambientes Atingidos]]),0)</f>
        <v>1</v>
      </c>
      <c r="BI104" s="83" t="str">
        <f t="shared" si="37"/>
        <v>X</v>
      </c>
      <c r="BJ104" s="82">
        <f>IFERROR(FIND("Praia",consulta_completa__11[[#This Row],[13 - Ocorrências/Ambientes Atingidos]]),0)</f>
        <v>0</v>
      </c>
      <c r="BK104" s="83" t="str">
        <f t="shared" si="38"/>
        <v/>
      </c>
      <c r="BL104" s="82">
        <f>IFERROR(FIND("Solo",consulta_completa__11[[#This Row],[13 - Ocorrências/Ambientes Atingidos]]),0)</f>
        <v>0</v>
      </c>
      <c r="BM104" s="83" t="str">
        <f t="shared" si="39"/>
        <v/>
      </c>
      <c r="BN104" s="82">
        <f>IFERROR(FIND("Águas subterrâneas",consulta_completa__11[[#This Row],[13 - Ocorrências/Ambientes Atingidos]]),0)</f>
        <v>0</v>
      </c>
      <c r="BO104" s="83" t="str">
        <f t="shared" si="40"/>
        <v/>
      </c>
      <c r="BP104" s="82">
        <f>IFERROR(FIND("Atmosfera",consulta_completa__11[[#This Row],[13 - Ocorrências/Ambientes Atingidos]]),0)</f>
        <v>0</v>
      </c>
      <c r="BQ104" s="83" t="str">
        <f t="shared" si="41"/>
        <v/>
      </c>
      <c r="BR104" s="82">
        <f>IFERROR(FIND("Flora",consulta_completa__11[[#This Row],[13 - Ocorrências/Ambientes Atingidos]]),0)</f>
        <v>0</v>
      </c>
      <c r="BS104" s="83" t="str">
        <f t="shared" si="42"/>
        <v/>
      </c>
      <c r="BT104" s="82">
        <f>IFERROR(FIND("Fauna",consulta_completa__11[[#This Row],[13 - Ocorrências/Ambientes Atingidos]]),0)</f>
        <v>0</v>
      </c>
      <c r="BU104" s="83" t="str">
        <f t="shared" si="43"/>
        <v/>
      </c>
      <c r="BV104" s="82">
        <f>IFERROR(FIND("UC federal",consulta_completa__11[[#This Row],[13 - Ocorrências/Ambientes Atingidos]]),0)</f>
        <v>0</v>
      </c>
      <c r="BW104" s="83" t="str">
        <f t="shared" si="44"/>
        <v/>
      </c>
      <c r="BX104" s="82">
        <f>IFERROR(FIND("UC estadual/municipal",consulta_completa__11[[#This Row],[13 - Ocorrências/Ambientes Atingidos]]),0)</f>
        <v>0</v>
      </c>
      <c r="BY104" s="83" t="str">
        <f t="shared" si="45"/>
        <v/>
      </c>
      <c r="BZ104" s="82">
        <f>IFERROR(FIND("Outro(s)",consulta_completa__11[[#This Row],[13 - Ocorrências/Ambientes Atingidos]]),0)</f>
        <v>0</v>
      </c>
      <c r="CA104" s="83" t="str">
        <f t="shared" si="46"/>
        <v/>
      </c>
      <c r="CB104" s="82">
        <f>IFERROR(FIND("Sem dano",consulta_completa__11[[#This Row],[13 - Ocorrências/Ambientes Atingidos]]),0)</f>
        <v>0</v>
      </c>
      <c r="CC104" s="83" t="str">
        <f t="shared" si="47"/>
        <v/>
      </c>
      <c r="CD104" s="82" t="str">
        <f>IF(consulta_completa__11[[#This Row],[13 - Ocorrências/Ambientes Atingidos]]="","X","")</f>
        <v/>
      </c>
      <c r="CE104" s="84">
        <f>IFERROR(FIND("IBAMA",consulta_completa__11[[#This Row],[14 - Inst. Atuando no Local]]),0)</f>
        <v>0</v>
      </c>
      <c r="CF104" s="84" t="str">
        <f t="shared" si="48"/>
        <v/>
      </c>
      <c r="CG104" s="84">
        <f>IFERROR(FIND("OEMA",consulta_completa__11[[#This Row],[14 - Inst. Atuando no Local]]),0)</f>
        <v>0</v>
      </c>
      <c r="CH104" s="84" t="str">
        <f t="shared" si="49"/>
        <v/>
      </c>
      <c r="CI104" s="84">
        <f>IFERROR(FIND("DEFESA CIVIL",consulta_completa__11[[#This Row],[14 - Inst. Atuando no Local]]),0)</f>
        <v>0</v>
      </c>
      <c r="CJ104" s="84" t="str">
        <f t="shared" si="50"/>
        <v/>
      </c>
      <c r="CK104" s="84">
        <f>IFERROR(FIND("CORPO DE BOMBEIROS",consulta_completa__11[[#This Row],[14 - Inst. Atuando no Local]]),0)</f>
        <v>0</v>
      </c>
      <c r="CL104" s="84" t="str">
        <f t="shared" si="51"/>
        <v/>
      </c>
      <c r="CM104" s="84">
        <f>IFERROR(FIND("POLÍCIA RODOVIÁRIA",consulta_completa__11[[#This Row],[14 - Inst. Atuando no Local]]),0)</f>
        <v>0</v>
      </c>
      <c r="CN104" s="84" t="str">
        <f t="shared" si="52"/>
        <v/>
      </c>
      <c r="CO104" s="84">
        <f>IFERROR(FIND("POLÍCIA MILITAR",consulta_completa__11[[#This Row],[14 - Inst. Atuando no Local]]),0)</f>
        <v>0</v>
      </c>
      <c r="CP104" s="84" t="str">
        <f t="shared" si="53"/>
        <v/>
      </c>
      <c r="CQ104" s="84">
        <f>IFERROR(FIND("POLÍCIA CIVIL",consulta_completa__11[[#This Row],[14 - Inst. Atuando no Local]]),0)</f>
        <v>0</v>
      </c>
      <c r="CR104" s="84" t="str">
        <f t="shared" si="54"/>
        <v/>
      </c>
      <c r="CS104" s="84">
        <f>IFERROR(FIND("MARINHA DO BRASIL",consulta_completa__11[[#This Row],[14 - Inst. Atuando no Local]]),0)</f>
        <v>0</v>
      </c>
      <c r="CT104" s="84" t="str">
        <f t="shared" si="55"/>
        <v/>
      </c>
      <c r="CU104" s="84">
        <f>IFERROR(FIND("EMPRESA ESPECIALIZADA EM ATENDIMENTO",consulta_completa__11[[#This Row],[14 - Inst. Atuando no Local]]),0)</f>
        <v>0</v>
      </c>
      <c r="CV104" s="84" t="str">
        <f t="shared" si="56"/>
        <v/>
      </c>
      <c r="CW104" s="84">
        <f>IFERROR(FIND("IBAMA",consulta_completa__11[[#This Row],[14 - Inst. Atuando no Local]]),0)</f>
        <v>0</v>
      </c>
      <c r="CX104" s="84" t="str">
        <f t="shared" si="57"/>
        <v/>
      </c>
      <c r="CY104" s="84" t="str">
        <f>IF(consulta_completa__11[[#This Row],[14 - Inst. Atuando no Local]]="","X","")</f>
        <v/>
      </c>
      <c r="CZ104" s="84">
        <f>IFERROR(FIND("OUTRA (S)",consulta_completa__11[[#This Row],[14 - Inst. Atuando no Local]]),0)</f>
        <v>0</v>
      </c>
      <c r="DA104" s="84" t="str">
        <f t="shared" si="58"/>
        <v/>
      </c>
      <c r="DB104" s="35" t="str">
        <f t="shared" si="59"/>
        <v>Sim</v>
      </c>
      <c r="DC104" s="35" t="str">
        <f t="shared" si="60"/>
        <v>Não</v>
      </c>
      <c r="DD104" s="35" t="str">
        <f t="shared" si="61"/>
        <v>Sim</v>
      </c>
      <c r="DE104" s="87" t="str">
        <f t="shared" si="32"/>
        <v>Federal</v>
      </c>
    </row>
    <row r="105" spans="1:109">
      <c r="A105" s="14">
        <v>202521075640</v>
      </c>
      <c r="B105" s="1">
        <v>45697</v>
      </c>
      <c r="C105" t="s">
        <v>109</v>
      </c>
      <c r="D105" t="s">
        <v>110</v>
      </c>
      <c r="E105" t="s">
        <v>452</v>
      </c>
      <c r="F105" t="s">
        <v>112</v>
      </c>
      <c r="G105" t="s">
        <v>311</v>
      </c>
      <c r="H105" t="s">
        <v>1249</v>
      </c>
      <c r="I105" t="s">
        <v>117</v>
      </c>
      <c r="J105" t="s">
        <v>113</v>
      </c>
      <c r="K105" t="s">
        <v>114</v>
      </c>
      <c r="L105" t="s">
        <v>114</v>
      </c>
      <c r="M105" t="s">
        <v>118</v>
      </c>
      <c r="N105" t="s">
        <v>119</v>
      </c>
      <c r="O105" t="s">
        <v>239</v>
      </c>
      <c r="P105" t="s">
        <v>272</v>
      </c>
      <c r="Q105" t="s">
        <v>122</v>
      </c>
      <c r="R105" t="s">
        <v>123</v>
      </c>
      <c r="S105" t="s">
        <v>201</v>
      </c>
      <c r="T105" t="s">
        <v>1250</v>
      </c>
      <c r="U105" t="s">
        <v>1251</v>
      </c>
      <c r="V105" t="s">
        <v>1252</v>
      </c>
      <c r="Z105" t="s">
        <v>1253</v>
      </c>
      <c r="AA105" t="s">
        <v>113</v>
      </c>
      <c r="AB105" t="s">
        <v>1254</v>
      </c>
      <c r="AC105" t="s">
        <v>1255</v>
      </c>
      <c r="AD105">
        <v>1</v>
      </c>
      <c r="AE105" t="s">
        <v>603</v>
      </c>
      <c r="AF105" t="s">
        <v>113</v>
      </c>
      <c r="AG105" t="s">
        <v>113</v>
      </c>
      <c r="AH105" t="s">
        <v>131</v>
      </c>
      <c r="AI105" t="s">
        <v>132</v>
      </c>
      <c r="AJ105" t="s">
        <v>131</v>
      </c>
      <c r="AK105" t="s">
        <v>1256</v>
      </c>
      <c r="AL105" t="s">
        <v>1257</v>
      </c>
      <c r="AM105" t="s">
        <v>210</v>
      </c>
      <c r="AN105" t="s">
        <v>113</v>
      </c>
      <c r="AO105" t="s">
        <v>113</v>
      </c>
      <c r="AQ105" t="s">
        <v>211</v>
      </c>
      <c r="AR105" t="s">
        <v>113</v>
      </c>
      <c r="AS105" t="s">
        <v>1258</v>
      </c>
      <c r="AT105" t="s">
        <v>113</v>
      </c>
      <c r="AU105" t="s">
        <v>113</v>
      </c>
      <c r="AW105" t="s">
        <v>159</v>
      </c>
      <c r="AX105" s="82">
        <f>IFERROR(FIND("Óbitos/feridos",consulta_completa__11[[#This Row],[13 - Ocorrências/Ambientes Atingidos]]),0)</f>
        <v>0</v>
      </c>
      <c r="AY105" s="83" t="str">
        <f t="shared" si="33"/>
        <v/>
      </c>
      <c r="AZ105" s="82">
        <f>IFERROR(FIND("População afetada/evacuada",consulta_completa__11[[#This Row],[13 - Ocorrências/Ambientes Atingidos]]),0)</f>
        <v>0</v>
      </c>
      <c r="BA105" s="82" t="str">
        <f t="shared" si="34"/>
        <v/>
      </c>
      <c r="BB105" s="82">
        <f>IFERROR(FIND("Suspensão de abastecimento de água",consulta_completa__11[[#This Row],[13 - Ocorrências/Ambientes Atingidos]]),0)</f>
        <v>0</v>
      </c>
      <c r="BC105" s="83" t="str">
        <f t="shared" si="62"/>
        <v/>
      </c>
      <c r="BD105" s="82">
        <f>IFERROR(FIND("Rio/córrego",consulta_completa__11[[#This Row],[13 - Ocorrências/Ambientes Atingidos]]),0)</f>
        <v>0</v>
      </c>
      <c r="BE105" s="83" t="str">
        <f t="shared" si="35"/>
        <v/>
      </c>
      <c r="BF105" s="82">
        <f>IFERROR(FIND("Lago",consulta_completa__11[[#This Row],[13 - Ocorrências/Ambientes Atingidos]]),0)</f>
        <v>0</v>
      </c>
      <c r="BG105" s="83" t="str">
        <f t="shared" si="36"/>
        <v/>
      </c>
      <c r="BH105" s="82">
        <f>IFERROR(FIND("Mar",consulta_completa__11[[#This Row],[13 - Ocorrências/Ambientes Atingidos]]),0)</f>
        <v>1</v>
      </c>
      <c r="BI105" s="83" t="str">
        <f t="shared" si="37"/>
        <v>X</v>
      </c>
      <c r="BJ105" s="82">
        <f>IFERROR(FIND("Praia",consulta_completa__11[[#This Row],[13 - Ocorrências/Ambientes Atingidos]]),0)</f>
        <v>0</v>
      </c>
      <c r="BK105" s="83" t="str">
        <f t="shared" si="38"/>
        <v/>
      </c>
      <c r="BL105" s="82">
        <f>IFERROR(FIND("Solo",consulta_completa__11[[#This Row],[13 - Ocorrências/Ambientes Atingidos]]),0)</f>
        <v>0</v>
      </c>
      <c r="BM105" s="83" t="str">
        <f t="shared" si="39"/>
        <v/>
      </c>
      <c r="BN105" s="82">
        <f>IFERROR(FIND("Águas subterrâneas",consulta_completa__11[[#This Row],[13 - Ocorrências/Ambientes Atingidos]]),0)</f>
        <v>0</v>
      </c>
      <c r="BO105" s="83" t="str">
        <f t="shared" si="40"/>
        <v/>
      </c>
      <c r="BP105" s="82">
        <f>IFERROR(FIND("Atmosfera",consulta_completa__11[[#This Row],[13 - Ocorrências/Ambientes Atingidos]]),0)</f>
        <v>0</v>
      </c>
      <c r="BQ105" s="83" t="str">
        <f t="shared" si="41"/>
        <v/>
      </c>
      <c r="BR105" s="82">
        <f>IFERROR(FIND("Flora",consulta_completa__11[[#This Row],[13 - Ocorrências/Ambientes Atingidos]]),0)</f>
        <v>0</v>
      </c>
      <c r="BS105" s="83" t="str">
        <f t="shared" si="42"/>
        <v/>
      </c>
      <c r="BT105" s="82">
        <f>IFERROR(FIND("Fauna",consulta_completa__11[[#This Row],[13 - Ocorrências/Ambientes Atingidos]]),0)</f>
        <v>0</v>
      </c>
      <c r="BU105" s="83" t="str">
        <f t="shared" si="43"/>
        <v/>
      </c>
      <c r="BV105" s="82">
        <f>IFERROR(FIND("UC federal",consulta_completa__11[[#This Row],[13 - Ocorrências/Ambientes Atingidos]]),0)</f>
        <v>0</v>
      </c>
      <c r="BW105" s="83" t="str">
        <f t="shared" si="44"/>
        <v/>
      </c>
      <c r="BX105" s="82">
        <f>IFERROR(FIND("UC estadual/municipal",consulta_completa__11[[#This Row],[13 - Ocorrências/Ambientes Atingidos]]),0)</f>
        <v>0</v>
      </c>
      <c r="BY105" s="83" t="str">
        <f t="shared" si="45"/>
        <v/>
      </c>
      <c r="BZ105" s="82">
        <f>IFERROR(FIND("Outro(s)",consulta_completa__11[[#This Row],[13 - Ocorrências/Ambientes Atingidos]]),0)</f>
        <v>0</v>
      </c>
      <c r="CA105" s="83" t="str">
        <f t="shared" si="46"/>
        <v/>
      </c>
      <c r="CB105" s="82">
        <f>IFERROR(FIND("Sem dano",consulta_completa__11[[#This Row],[13 - Ocorrências/Ambientes Atingidos]]),0)</f>
        <v>0</v>
      </c>
      <c r="CC105" s="83" t="str">
        <f t="shared" si="47"/>
        <v/>
      </c>
      <c r="CD105" s="82" t="str">
        <f>IF(consulta_completa__11[[#This Row],[13 - Ocorrências/Ambientes Atingidos]]="","X","")</f>
        <v/>
      </c>
      <c r="CE105" s="84">
        <f>IFERROR(FIND("IBAMA",consulta_completa__11[[#This Row],[14 - Inst. Atuando no Local]]),0)</f>
        <v>0</v>
      </c>
      <c r="CF105" s="84" t="str">
        <f t="shared" si="48"/>
        <v/>
      </c>
      <c r="CG105" s="84">
        <f>IFERROR(FIND("OEMA",consulta_completa__11[[#This Row],[14 - Inst. Atuando no Local]]),0)</f>
        <v>0</v>
      </c>
      <c r="CH105" s="84" t="str">
        <f t="shared" si="49"/>
        <v/>
      </c>
      <c r="CI105" s="84">
        <f>IFERROR(FIND("DEFESA CIVIL",consulta_completa__11[[#This Row],[14 - Inst. Atuando no Local]]),0)</f>
        <v>0</v>
      </c>
      <c r="CJ105" s="84" t="str">
        <f t="shared" si="50"/>
        <v/>
      </c>
      <c r="CK105" s="84">
        <f>IFERROR(FIND("CORPO DE BOMBEIROS",consulta_completa__11[[#This Row],[14 - Inst. Atuando no Local]]),0)</f>
        <v>0</v>
      </c>
      <c r="CL105" s="84" t="str">
        <f t="shared" si="51"/>
        <v/>
      </c>
      <c r="CM105" s="84">
        <f>IFERROR(FIND("POLÍCIA RODOVIÁRIA",consulta_completa__11[[#This Row],[14 - Inst. Atuando no Local]]),0)</f>
        <v>0</v>
      </c>
      <c r="CN105" s="84" t="str">
        <f t="shared" si="52"/>
        <v/>
      </c>
      <c r="CO105" s="84">
        <f>IFERROR(FIND("POLÍCIA MILITAR",consulta_completa__11[[#This Row],[14 - Inst. Atuando no Local]]),0)</f>
        <v>0</v>
      </c>
      <c r="CP105" s="84" t="str">
        <f t="shared" si="53"/>
        <v/>
      </c>
      <c r="CQ105" s="84">
        <f>IFERROR(FIND("POLÍCIA CIVIL",consulta_completa__11[[#This Row],[14 - Inst. Atuando no Local]]),0)</f>
        <v>0</v>
      </c>
      <c r="CR105" s="84" t="str">
        <f t="shared" si="54"/>
        <v/>
      </c>
      <c r="CS105" s="84">
        <f>IFERROR(FIND("MARINHA DO BRASIL",consulta_completa__11[[#This Row],[14 - Inst. Atuando no Local]]),0)</f>
        <v>0</v>
      </c>
      <c r="CT105" s="84" t="str">
        <f t="shared" si="55"/>
        <v/>
      </c>
      <c r="CU105" s="84">
        <f>IFERROR(FIND("EMPRESA ESPECIALIZADA EM ATENDIMENTO",consulta_completa__11[[#This Row],[14 - Inst. Atuando no Local]]),0)</f>
        <v>0</v>
      </c>
      <c r="CV105" s="84" t="str">
        <f t="shared" si="56"/>
        <v/>
      </c>
      <c r="CW105" s="84">
        <f>IFERROR(FIND("IBAMA",consulta_completa__11[[#This Row],[14 - Inst. Atuando no Local]]),0)</f>
        <v>0</v>
      </c>
      <c r="CX105" s="84" t="str">
        <f t="shared" si="57"/>
        <v/>
      </c>
      <c r="CY105" s="84" t="str">
        <f>IF(consulta_completa__11[[#This Row],[14 - Inst. Atuando no Local]]="","X","")</f>
        <v/>
      </c>
      <c r="CZ105" s="84">
        <f>IFERROR(FIND("OUTRA (S)",consulta_completa__11[[#This Row],[14 - Inst. Atuando no Local]]),0)</f>
        <v>0</v>
      </c>
      <c r="DA105" s="84" t="str">
        <f t="shared" si="58"/>
        <v/>
      </c>
      <c r="DB105" s="35" t="str">
        <f t="shared" si="59"/>
        <v>Sim</v>
      </c>
      <c r="DC105" s="35" t="str">
        <f t="shared" si="60"/>
        <v>Não</v>
      </c>
      <c r="DD105" s="35" t="str">
        <f t="shared" si="61"/>
        <v>Sim</v>
      </c>
      <c r="DE105" s="87" t="str">
        <f t="shared" si="32"/>
        <v>Federal</v>
      </c>
    </row>
    <row r="106" spans="1:109">
      <c r="A106" s="14">
        <v>202521028810</v>
      </c>
      <c r="B106" s="1">
        <v>45698</v>
      </c>
      <c r="C106" t="s">
        <v>1259</v>
      </c>
      <c r="D106" t="s">
        <v>180</v>
      </c>
      <c r="E106" t="s">
        <v>286</v>
      </c>
      <c r="F106" t="s">
        <v>912</v>
      </c>
      <c r="G106" t="s">
        <v>287</v>
      </c>
      <c r="H106" t="s">
        <v>1260</v>
      </c>
      <c r="I106" t="s">
        <v>166</v>
      </c>
      <c r="J106" t="s">
        <v>113</v>
      </c>
      <c r="K106" t="s">
        <v>114</v>
      </c>
      <c r="L106" t="s">
        <v>114</v>
      </c>
      <c r="M106" t="s">
        <v>140</v>
      </c>
      <c r="N106" t="s">
        <v>1261</v>
      </c>
      <c r="O106" t="s">
        <v>239</v>
      </c>
      <c r="P106" t="s">
        <v>299</v>
      </c>
      <c r="Q106" t="s">
        <v>143</v>
      </c>
      <c r="R106" t="s">
        <v>123</v>
      </c>
      <c r="S106" t="s">
        <v>113</v>
      </c>
      <c r="T106" t="s">
        <v>1262</v>
      </c>
      <c r="U106" t="s">
        <v>113</v>
      </c>
      <c r="V106" t="s">
        <v>113</v>
      </c>
      <c r="Z106" t="s">
        <v>1263</v>
      </c>
      <c r="AA106" t="s">
        <v>113</v>
      </c>
      <c r="AB106" t="s">
        <v>1264</v>
      </c>
      <c r="AC106" t="s">
        <v>1265</v>
      </c>
      <c r="AD106">
        <v>0</v>
      </c>
      <c r="AE106" t="s">
        <v>1266</v>
      </c>
      <c r="AF106" t="s">
        <v>1267</v>
      </c>
      <c r="AG106" t="s">
        <v>1268</v>
      </c>
      <c r="AH106" t="s">
        <v>131</v>
      </c>
      <c r="AI106" t="s">
        <v>131</v>
      </c>
      <c r="AJ106" t="s">
        <v>131</v>
      </c>
      <c r="AK106" t="s">
        <v>1269</v>
      </c>
      <c r="AL106" t="s">
        <v>113</v>
      </c>
      <c r="AM106" t="s">
        <v>1270</v>
      </c>
      <c r="AN106" t="s">
        <v>1271</v>
      </c>
      <c r="AO106" t="s">
        <v>1272</v>
      </c>
      <c r="AP106">
        <v>11934123210</v>
      </c>
      <c r="AQ106" t="s">
        <v>1273</v>
      </c>
      <c r="AR106" t="s">
        <v>113</v>
      </c>
      <c r="AS106" t="s">
        <v>113</v>
      </c>
      <c r="AT106" t="s">
        <v>113</v>
      </c>
      <c r="AU106" t="s">
        <v>113</v>
      </c>
      <c r="AW106" t="s">
        <v>113</v>
      </c>
      <c r="AX106" s="82">
        <f>IFERROR(FIND("Óbitos/feridos",consulta_completa__11[[#This Row],[13 - Ocorrências/Ambientes Atingidos]]),0)</f>
        <v>0</v>
      </c>
      <c r="AY106" s="83" t="str">
        <f t="shared" si="33"/>
        <v/>
      </c>
      <c r="AZ106" s="82">
        <f>IFERROR(FIND("População afetada/evacuada",consulta_completa__11[[#This Row],[13 - Ocorrências/Ambientes Atingidos]]),0)</f>
        <v>0</v>
      </c>
      <c r="BA106" s="82" t="str">
        <f t="shared" si="34"/>
        <v/>
      </c>
      <c r="BB106" s="82">
        <f>IFERROR(FIND("Suspensão de abastecimento de água",consulta_completa__11[[#This Row],[13 - Ocorrências/Ambientes Atingidos]]),0)</f>
        <v>0</v>
      </c>
      <c r="BC106" s="83" t="str">
        <f t="shared" si="62"/>
        <v/>
      </c>
      <c r="BD106" s="82">
        <f>IFERROR(FIND("Rio/córrego",consulta_completa__11[[#This Row],[13 - Ocorrências/Ambientes Atingidos]]),0)</f>
        <v>0</v>
      </c>
      <c r="BE106" s="83" t="str">
        <f t="shared" si="35"/>
        <v/>
      </c>
      <c r="BF106" s="82">
        <f>IFERROR(FIND("Lago",consulta_completa__11[[#This Row],[13 - Ocorrências/Ambientes Atingidos]]),0)</f>
        <v>0</v>
      </c>
      <c r="BG106" s="83" t="str">
        <f t="shared" si="36"/>
        <v/>
      </c>
      <c r="BH106" s="82">
        <f>IFERROR(FIND("Mar",consulta_completa__11[[#This Row],[13 - Ocorrências/Ambientes Atingidos]]),0)</f>
        <v>0</v>
      </c>
      <c r="BI106" s="83" t="str">
        <f t="shared" si="37"/>
        <v/>
      </c>
      <c r="BJ106" s="82">
        <f>IFERROR(FIND("Praia",consulta_completa__11[[#This Row],[13 - Ocorrências/Ambientes Atingidos]]),0)</f>
        <v>0</v>
      </c>
      <c r="BK106" s="83" t="str">
        <f t="shared" si="38"/>
        <v/>
      </c>
      <c r="BL106" s="82">
        <f>IFERROR(FIND("Solo",consulta_completa__11[[#This Row],[13 - Ocorrências/Ambientes Atingidos]]),0)</f>
        <v>1</v>
      </c>
      <c r="BM106" s="83" t="str">
        <f t="shared" si="39"/>
        <v>X</v>
      </c>
      <c r="BN106" s="82">
        <f>IFERROR(FIND("Águas subterrâneas",consulta_completa__11[[#This Row],[13 - Ocorrências/Ambientes Atingidos]]),0)</f>
        <v>0</v>
      </c>
      <c r="BO106" s="83" t="str">
        <f t="shared" si="40"/>
        <v/>
      </c>
      <c r="BP106" s="82">
        <f>IFERROR(FIND("Atmosfera",consulta_completa__11[[#This Row],[13 - Ocorrências/Ambientes Atingidos]]),0)</f>
        <v>0</v>
      </c>
      <c r="BQ106" s="83" t="str">
        <f t="shared" si="41"/>
        <v/>
      </c>
      <c r="BR106" s="82">
        <f>IFERROR(FIND("Flora",consulta_completa__11[[#This Row],[13 - Ocorrências/Ambientes Atingidos]]),0)</f>
        <v>0</v>
      </c>
      <c r="BS106" s="83" t="str">
        <f t="shared" si="42"/>
        <v/>
      </c>
      <c r="BT106" s="82">
        <f>IFERROR(FIND("Fauna",consulta_completa__11[[#This Row],[13 - Ocorrências/Ambientes Atingidos]]),0)</f>
        <v>0</v>
      </c>
      <c r="BU106" s="83" t="str">
        <f t="shared" si="43"/>
        <v/>
      </c>
      <c r="BV106" s="82">
        <f>IFERROR(FIND("UC federal",consulta_completa__11[[#This Row],[13 - Ocorrências/Ambientes Atingidos]]),0)</f>
        <v>0</v>
      </c>
      <c r="BW106" s="83" t="str">
        <f t="shared" si="44"/>
        <v/>
      </c>
      <c r="BX106" s="82">
        <f>IFERROR(FIND("UC estadual/municipal",consulta_completa__11[[#This Row],[13 - Ocorrências/Ambientes Atingidos]]),0)</f>
        <v>0</v>
      </c>
      <c r="BY106" s="83" t="str">
        <f t="shared" si="45"/>
        <v/>
      </c>
      <c r="BZ106" s="82">
        <f>IFERROR(FIND("Outro(s)",consulta_completa__11[[#This Row],[13 - Ocorrências/Ambientes Atingidos]]),0)</f>
        <v>0</v>
      </c>
      <c r="CA106" s="83" t="str">
        <f t="shared" si="46"/>
        <v/>
      </c>
      <c r="CB106" s="82">
        <f>IFERROR(FIND("Sem dano",consulta_completa__11[[#This Row],[13 - Ocorrências/Ambientes Atingidos]]),0)</f>
        <v>0</v>
      </c>
      <c r="CC106" s="83" t="str">
        <f t="shared" si="47"/>
        <v/>
      </c>
      <c r="CD106" s="82" t="str">
        <f>IF(consulta_completa__11[[#This Row],[13 - Ocorrências/Ambientes Atingidos]]="","X","")</f>
        <v/>
      </c>
      <c r="CE106" s="84">
        <f>IFERROR(FIND("IBAMA",consulta_completa__11[[#This Row],[14 - Inst. Atuando no Local]]),0)</f>
        <v>57</v>
      </c>
      <c r="CF106" s="84" t="str">
        <f t="shared" si="48"/>
        <v>X</v>
      </c>
      <c r="CG106" s="84">
        <f>IFERROR(FIND("OEMA",consulta_completa__11[[#This Row],[14 - Inst. Atuando no Local]]),0)</f>
        <v>0</v>
      </c>
      <c r="CH106" s="84" t="str">
        <f t="shared" si="49"/>
        <v/>
      </c>
      <c r="CI106" s="84">
        <f>IFERROR(FIND("DEFESA CIVIL",consulta_completa__11[[#This Row],[14 - Inst. Atuando no Local]]),0)</f>
        <v>0</v>
      </c>
      <c r="CJ106" s="84" t="str">
        <f t="shared" si="50"/>
        <v/>
      </c>
      <c r="CK106" s="84">
        <f>IFERROR(FIND("CORPO DE BOMBEIROS",consulta_completa__11[[#This Row],[14 - Inst. Atuando no Local]]),0)</f>
        <v>0</v>
      </c>
      <c r="CL106" s="84" t="str">
        <f t="shared" si="51"/>
        <v/>
      </c>
      <c r="CM106" s="84">
        <f>IFERROR(FIND("POLÍCIA RODOVIÁRIA",consulta_completa__11[[#This Row],[14 - Inst. Atuando no Local]]),0)</f>
        <v>0</v>
      </c>
      <c r="CN106" s="84" t="str">
        <f t="shared" si="52"/>
        <v/>
      </c>
      <c r="CO106" s="84">
        <f>IFERROR(FIND("POLÍCIA MILITAR",consulta_completa__11[[#This Row],[14 - Inst. Atuando no Local]]),0)</f>
        <v>0</v>
      </c>
      <c r="CP106" s="84" t="str">
        <f t="shared" si="53"/>
        <v/>
      </c>
      <c r="CQ106" s="84">
        <f>IFERROR(FIND("POLÍCIA CIVIL",consulta_completa__11[[#This Row],[14 - Inst. Atuando no Local]]),0)</f>
        <v>0</v>
      </c>
      <c r="CR106" s="84" t="str">
        <f t="shared" si="54"/>
        <v/>
      </c>
      <c r="CS106" s="84">
        <f>IFERROR(FIND("MARINHA DO BRASIL",consulta_completa__11[[#This Row],[14 - Inst. Atuando no Local]]),0)</f>
        <v>0</v>
      </c>
      <c r="CT106" s="84" t="str">
        <f t="shared" si="55"/>
        <v/>
      </c>
      <c r="CU106" s="84">
        <f>IFERROR(FIND("EMPRESA ESPECIALIZADA EM ATENDIMENTO",consulta_completa__11[[#This Row],[14 - Inst. Atuando no Local]]),0)</f>
        <v>0</v>
      </c>
      <c r="CV106" s="84" t="str">
        <f t="shared" si="56"/>
        <v/>
      </c>
      <c r="CW106" s="84">
        <f>IFERROR(FIND("IBAMA",consulta_completa__11[[#This Row],[14 - Inst. Atuando no Local]]),0)</f>
        <v>57</v>
      </c>
      <c r="CX106" s="84" t="str">
        <f t="shared" si="57"/>
        <v>X</v>
      </c>
      <c r="CY106" s="84" t="str">
        <f>IF(consulta_completa__11[[#This Row],[14 - Inst. Atuando no Local]]="","X","")</f>
        <v/>
      </c>
      <c r="CZ106" s="84">
        <f>IFERROR(FIND("OUTRA (S)",consulta_completa__11[[#This Row],[14 - Inst. Atuando no Local]]),0)</f>
        <v>0</v>
      </c>
      <c r="DA106" s="84" t="str">
        <f t="shared" si="58"/>
        <v/>
      </c>
      <c r="DB106" s="35" t="str">
        <f t="shared" si="59"/>
        <v>Sim</v>
      </c>
      <c r="DC106" s="35" t="str">
        <f t="shared" si="60"/>
        <v>Não</v>
      </c>
      <c r="DD106" s="35" t="str">
        <f t="shared" si="61"/>
        <v>Sim</v>
      </c>
      <c r="DE106" s="87" t="str">
        <f t="shared" si="32"/>
        <v>Sem informação</v>
      </c>
    </row>
    <row r="107" spans="1:109">
      <c r="A107" s="14">
        <v>202521328812</v>
      </c>
      <c r="B107" s="1">
        <v>45700</v>
      </c>
      <c r="C107" t="s">
        <v>1274</v>
      </c>
      <c r="D107" t="s">
        <v>830</v>
      </c>
      <c r="E107" t="s">
        <v>286</v>
      </c>
      <c r="F107" t="s">
        <v>1275</v>
      </c>
      <c r="G107" t="s">
        <v>696</v>
      </c>
      <c r="H107" t="s">
        <v>113</v>
      </c>
      <c r="I107" t="s">
        <v>113</v>
      </c>
      <c r="J107" t="s">
        <v>113</v>
      </c>
      <c r="K107" t="s">
        <v>114</v>
      </c>
      <c r="L107" t="s">
        <v>114</v>
      </c>
      <c r="M107" t="s">
        <v>140</v>
      </c>
      <c r="N107" t="s">
        <v>1276</v>
      </c>
      <c r="O107" t="s">
        <v>120</v>
      </c>
      <c r="P107" t="s">
        <v>121</v>
      </c>
      <c r="Q107" t="s">
        <v>143</v>
      </c>
      <c r="R107" t="s">
        <v>123</v>
      </c>
      <c r="S107" t="s">
        <v>113</v>
      </c>
      <c r="T107" t="s">
        <v>1277</v>
      </c>
      <c r="U107" t="s">
        <v>1278</v>
      </c>
      <c r="V107" t="s">
        <v>1279</v>
      </c>
      <c r="Z107" t="s">
        <v>1280</v>
      </c>
      <c r="AA107" t="s">
        <v>1281</v>
      </c>
      <c r="AB107" t="s">
        <v>1282</v>
      </c>
      <c r="AC107" t="s">
        <v>1283</v>
      </c>
      <c r="AD107">
        <v>0</v>
      </c>
      <c r="AE107" t="s">
        <v>1284</v>
      </c>
      <c r="AF107" t="s">
        <v>1285</v>
      </c>
      <c r="AG107" t="s">
        <v>1286</v>
      </c>
      <c r="AH107" t="s">
        <v>131</v>
      </c>
      <c r="AI107" t="s">
        <v>132</v>
      </c>
      <c r="AJ107" t="s">
        <v>131</v>
      </c>
      <c r="AK107" t="s">
        <v>1287</v>
      </c>
      <c r="AL107" t="s">
        <v>1288</v>
      </c>
      <c r="AM107" t="s">
        <v>1289</v>
      </c>
      <c r="AN107" t="s">
        <v>1290</v>
      </c>
      <c r="AO107" t="s">
        <v>1291</v>
      </c>
      <c r="AP107">
        <v>41997011811</v>
      </c>
      <c r="AQ107" t="s">
        <v>1292</v>
      </c>
      <c r="AR107" t="s">
        <v>113</v>
      </c>
      <c r="AS107" t="s">
        <v>113</v>
      </c>
      <c r="AT107" t="s">
        <v>113</v>
      </c>
      <c r="AU107" t="s">
        <v>113</v>
      </c>
      <c r="AW107" t="s">
        <v>113</v>
      </c>
      <c r="AX107" s="82">
        <f>IFERROR(FIND("Óbitos/feridos",consulta_completa__11[[#This Row],[13 - Ocorrências/Ambientes Atingidos]]),0)</f>
        <v>0</v>
      </c>
      <c r="AY107" s="83" t="str">
        <f t="shared" si="33"/>
        <v/>
      </c>
      <c r="AZ107" s="82">
        <f>IFERROR(FIND("População afetada/evacuada",consulta_completa__11[[#This Row],[13 - Ocorrências/Ambientes Atingidos]]),0)</f>
        <v>0</v>
      </c>
      <c r="BA107" s="82" t="str">
        <f t="shared" si="34"/>
        <v/>
      </c>
      <c r="BB107" s="82">
        <f>IFERROR(FIND("Suspensão de abastecimento de água",consulta_completa__11[[#This Row],[13 - Ocorrências/Ambientes Atingidos]]),0)</f>
        <v>0</v>
      </c>
      <c r="BC107" s="83" t="str">
        <f t="shared" si="62"/>
        <v/>
      </c>
      <c r="BD107" s="82">
        <f>IFERROR(FIND("Rio/córrego",consulta_completa__11[[#This Row],[13 - Ocorrências/Ambientes Atingidos]]),0)</f>
        <v>0</v>
      </c>
      <c r="BE107" s="83" t="str">
        <f t="shared" si="35"/>
        <v/>
      </c>
      <c r="BF107" s="82">
        <f>IFERROR(FIND("Lago",consulta_completa__11[[#This Row],[13 - Ocorrências/Ambientes Atingidos]]),0)</f>
        <v>0</v>
      </c>
      <c r="BG107" s="83" t="str">
        <f t="shared" si="36"/>
        <v/>
      </c>
      <c r="BH107" s="82">
        <f>IFERROR(FIND("Mar",consulta_completa__11[[#This Row],[13 - Ocorrências/Ambientes Atingidos]]),0)</f>
        <v>0</v>
      </c>
      <c r="BI107" s="83" t="str">
        <f t="shared" si="37"/>
        <v/>
      </c>
      <c r="BJ107" s="82">
        <f>IFERROR(FIND("Praia",consulta_completa__11[[#This Row],[13 - Ocorrências/Ambientes Atingidos]]),0)</f>
        <v>0</v>
      </c>
      <c r="BK107" s="83" t="str">
        <f t="shared" si="38"/>
        <v/>
      </c>
      <c r="BL107" s="82">
        <f>IFERROR(FIND("Solo",consulta_completa__11[[#This Row],[13 - Ocorrências/Ambientes Atingidos]]),0)</f>
        <v>1</v>
      </c>
      <c r="BM107" s="83" t="str">
        <f t="shared" si="39"/>
        <v>X</v>
      </c>
      <c r="BN107" s="82">
        <f>IFERROR(FIND("Águas subterrâneas",consulta_completa__11[[#This Row],[13 - Ocorrências/Ambientes Atingidos]]),0)</f>
        <v>0</v>
      </c>
      <c r="BO107" s="83" t="str">
        <f t="shared" si="40"/>
        <v/>
      </c>
      <c r="BP107" s="82">
        <f>IFERROR(FIND("Atmosfera",consulta_completa__11[[#This Row],[13 - Ocorrências/Ambientes Atingidos]]),0)</f>
        <v>0</v>
      </c>
      <c r="BQ107" s="83" t="str">
        <f t="shared" si="41"/>
        <v/>
      </c>
      <c r="BR107" s="82">
        <f>IFERROR(FIND("Flora",consulta_completa__11[[#This Row],[13 - Ocorrências/Ambientes Atingidos]]),0)</f>
        <v>0</v>
      </c>
      <c r="BS107" s="83" t="str">
        <f t="shared" si="42"/>
        <v/>
      </c>
      <c r="BT107" s="82">
        <f>IFERROR(FIND("Fauna",consulta_completa__11[[#This Row],[13 - Ocorrências/Ambientes Atingidos]]),0)</f>
        <v>0</v>
      </c>
      <c r="BU107" s="83" t="str">
        <f t="shared" si="43"/>
        <v/>
      </c>
      <c r="BV107" s="82">
        <f>IFERROR(FIND("UC federal",consulta_completa__11[[#This Row],[13 - Ocorrências/Ambientes Atingidos]]),0)</f>
        <v>0</v>
      </c>
      <c r="BW107" s="83" t="str">
        <f t="shared" si="44"/>
        <v/>
      </c>
      <c r="BX107" s="82">
        <f>IFERROR(FIND("UC estadual/municipal",consulta_completa__11[[#This Row],[13 - Ocorrências/Ambientes Atingidos]]),0)</f>
        <v>0</v>
      </c>
      <c r="BY107" s="83" t="str">
        <f t="shared" si="45"/>
        <v/>
      </c>
      <c r="BZ107" s="82">
        <f>IFERROR(FIND("Outro(s)",consulta_completa__11[[#This Row],[13 - Ocorrências/Ambientes Atingidos]]),0)</f>
        <v>0</v>
      </c>
      <c r="CA107" s="83" t="str">
        <f t="shared" si="46"/>
        <v/>
      </c>
      <c r="CB107" s="82">
        <f>IFERROR(FIND("Sem dano",consulta_completa__11[[#This Row],[13 - Ocorrências/Ambientes Atingidos]]),0)</f>
        <v>0</v>
      </c>
      <c r="CC107" s="83" t="str">
        <f t="shared" si="47"/>
        <v/>
      </c>
      <c r="CD107" s="82" t="str">
        <f>IF(consulta_completa__11[[#This Row],[13 - Ocorrências/Ambientes Atingidos]]="","X","")</f>
        <v/>
      </c>
      <c r="CE107" s="84">
        <f>IFERROR(FIND("IBAMA",consulta_completa__11[[#This Row],[14 - Inst. Atuando no Local]]),0)</f>
        <v>0</v>
      </c>
      <c r="CF107" s="84" t="str">
        <f t="shared" si="48"/>
        <v/>
      </c>
      <c r="CG107" s="84">
        <f>IFERROR(FIND("OEMA",consulta_completa__11[[#This Row],[14 - Inst. Atuando no Local]]),0)</f>
        <v>0</v>
      </c>
      <c r="CH107" s="84" t="str">
        <f t="shared" si="49"/>
        <v/>
      </c>
      <c r="CI107" s="84">
        <f>IFERROR(FIND("DEFESA CIVIL",consulta_completa__11[[#This Row],[14 - Inst. Atuando no Local]]),0)</f>
        <v>0</v>
      </c>
      <c r="CJ107" s="84" t="str">
        <f t="shared" si="50"/>
        <v/>
      </c>
      <c r="CK107" s="84">
        <f>IFERROR(FIND("CORPO DE BOMBEIROS",consulta_completa__11[[#This Row],[14 - Inst. Atuando no Local]]),0)</f>
        <v>0</v>
      </c>
      <c r="CL107" s="84" t="str">
        <f t="shared" si="51"/>
        <v/>
      </c>
      <c r="CM107" s="84">
        <f>IFERROR(FIND("POLÍCIA RODOVIÁRIA",consulta_completa__11[[#This Row],[14 - Inst. Atuando no Local]]),0)</f>
        <v>0</v>
      </c>
      <c r="CN107" s="84" t="str">
        <f t="shared" si="52"/>
        <v/>
      </c>
      <c r="CO107" s="84">
        <f>IFERROR(FIND("POLÍCIA MILITAR",consulta_completa__11[[#This Row],[14 - Inst. Atuando no Local]]),0)</f>
        <v>0</v>
      </c>
      <c r="CP107" s="84" t="str">
        <f t="shared" si="53"/>
        <v/>
      </c>
      <c r="CQ107" s="84">
        <f>IFERROR(FIND("POLÍCIA CIVIL",consulta_completa__11[[#This Row],[14 - Inst. Atuando no Local]]),0)</f>
        <v>0</v>
      </c>
      <c r="CR107" s="84" t="str">
        <f t="shared" si="54"/>
        <v/>
      </c>
      <c r="CS107" s="84">
        <f>IFERROR(FIND("MARINHA DO BRASIL",consulta_completa__11[[#This Row],[14 - Inst. Atuando no Local]]),0)</f>
        <v>0</v>
      </c>
      <c r="CT107" s="84" t="str">
        <f t="shared" si="55"/>
        <v/>
      </c>
      <c r="CU107" s="84">
        <f>IFERROR(FIND("EMPRESA ESPECIALIZADA EM ATENDIMENTO",consulta_completa__11[[#This Row],[14 - Inst. Atuando no Local]]),0)</f>
        <v>0</v>
      </c>
      <c r="CV107" s="84" t="str">
        <f t="shared" si="56"/>
        <v/>
      </c>
      <c r="CW107" s="84">
        <f>IFERROR(FIND("IBAMA",consulta_completa__11[[#This Row],[14 - Inst. Atuando no Local]]),0)</f>
        <v>0</v>
      </c>
      <c r="CX107" s="84" t="str">
        <f t="shared" si="57"/>
        <v/>
      </c>
      <c r="CY107" s="84" t="str">
        <f>IF(consulta_completa__11[[#This Row],[14 - Inst. Atuando no Local]]="","X","")</f>
        <v/>
      </c>
      <c r="CZ107" s="84">
        <f>IFERROR(FIND("OUTRA (S)",consulta_completa__11[[#This Row],[14 - Inst. Atuando no Local]]),0)</f>
        <v>0</v>
      </c>
      <c r="DA107" s="84" t="str">
        <f t="shared" si="58"/>
        <v/>
      </c>
      <c r="DB107" s="35" t="str">
        <f t="shared" si="59"/>
        <v>Sim</v>
      </c>
      <c r="DC107" s="35" t="str">
        <f t="shared" si="60"/>
        <v>Não</v>
      </c>
      <c r="DD107" s="35" t="str">
        <f t="shared" si="61"/>
        <v>Sim</v>
      </c>
      <c r="DE107" s="87" t="str">
        <f t="shared" si="32"/>
        <v>Sem informação</v>
      </c>
    </row>
    <row r="108" spans="1:109">
      <c r="A108" s="14">
        <v>202521436025</v>
      </c>
      <c r="B108" s="1">
        <v>45701</v>
      </c>
      <c r="C108" t="s">
        <v>109</v>
      </c>
      <c r="D108" t="s">
        <v>110</v>
      </c>
      <c r="E108" t="s">
        <v>111</v>
      </c>
      <c r="F108" t="s">
        <v>112</v>
      </c>
      <c r="G108" t="s">
        <v>113</v>
      </c>
      <c r="H108" t="s">
        <v>114</v>
      </c>
      <c r="I108" t="s">
        <v>114</v>
      </c>
      <c r="J108" t="s">
        <v>643</v>
      </c>
      <c r="K108" t="s">
        <v>113</v>
      </c>
      <c r="L108" t="s">
        <v>113</v>
      </c>
      <c r="M108" t="s">
        <v>118</v>
      </c>
      <c r="N108" t="s">
        <v>119</v>
      </c>
      <c r="O108" t="s">
        <v>239</v>
      </c>
      <c r="P108" t="s">
        <v>142</v>
      </c>
      <c r="Q108" t="s">
        <v>122</v>
      </c>
      <c r="R108" t="s">
        <v>123</v>
      </c>
      <c r="S108" t="s">
        <v>124</v>
      </c>
      <c r="T108" t="s">
        <v>1293</v>
      </c>
      <c r="U108" t="s">
        <v>1294</v>
      </c>
      <c r="V108" t="s">
        <v>1295</v>
      </c>
      <c r="W108" t="b">
        <v>1</v>
      </c>
      <c r="Z108" t="s">
        <v>1296</v>
      </c>
      <c r="AA108" t="s">
        <v>1297</v>
      </c>
      <c r="AB108" t="s">
        <v>1298</v>
      </c>
      <c r="AC108" t="s">
        <v>1299</v>
      </c>
      <c r="AD108">
        <v>1</v>
      </c>
      <c r="AE108" t="s">
        <v>1300</v>
      </c>
      <c r="AF108" t="s">
        <v>1301</v>
      </c>
      <c r="AG108" t="s">
        <v>1302</v>
      </c>
      <c r="AH108" t="s">
        <v>131</v>
      </c>
      <c r="AI108" t="s">
        <v>132</v>
      </c>
      <c r="AJ108" t="s">
        <v>131</v>
      </c>
      <c r="AK108" t="s">
        <v>1303</v>
      </c>
      <c r="AL108" t="s">
        <v>1304</v>
      </c>
      <c r="AM108" t="s">
        <v>1305</v>
      </c>
      <c r="AN108" t="s">
        <v>1298</v>
      </c>
      <c r="AO108" t="s">
        <v>1306</v>
      </c>
      <c r="AP108">
        <v>21984962454</v>
      </c>
      <c r="AQ108" t="s">
        <v>1307</v>
      </c>
      <c r="AR108" t="s">
        <v>113</v>
      </c>
      <c r="AS108" t="s">
        <v>113</v>
      </c>
      <c r="AT108" t="s">
        <v>1308</v>
      </c>
      <c r="AU108" t="s">
        <v>1309</v>
      </c>
      <c r="AV108">
        <v>150000000</v>
      </c>
      <c r="AW108" t="s">
        <v>159</v>
      </c>
      <c r="AX108" s="82">
        <f>IFERROR(FIND("Óbitos/feridos",consulta_completa__11[[#This Row],[13 - Ocorrências/Ambientes Atingidos]]),0)</f>
        <v>0</v>
      </c>
      <c r="AY108" s="83" t="str">
        <f t="shared" si="33"/>
        <v/>
      </c>
      <c r="AZ108" s="82">
        <f>IFERROR(FIND("População afetada/evacuada",consulta_completa__11[[#This Row],[13 - Ocorrências/Ambientes Atingidos]]),0)</f>
        <v>0</v>
      </c>
      <c r="BA108" s="82" t="str">
        <f t="shared" si="34"/>
        <v/>
      </c>
      <c r="BB108" s="82">
        <f>IFERROR(FIND("Suspensão de abastecimento de água",consulta_completa__11[[#This Row],[13 - Ocorrências/Ambientes Atingidos]]),0)</f>
        <v>0</v>
      </c>
      <c r="BC108" s="83" t="str">
        <f t="shared" si="62"/>
        <v/>
      </c>
      <c r="BD108" s="82">
        <f>IFERROR(FIND("Rio/córrego",consulta_completa__11[[#This Row],[13 - Ocorrências/Ambientes Atingidos]]),0)</f>
        <v>0</v>
      </c>
      <c r="BE108" s="83" t="str">
        <f t="shared" si="35"/>
        <v/>
      </c>
      <c r="BF108" s="82">
        <f>IFERROR(FIND("Lago",consulta_completa__11[[#This Row],[13 - Ocorrências/Ambientes Atingidos]]),0)</f>
        <v>0</v>
      </c>
      <c r="BG108" s="83" t="str">
        <f t="shared" si="36"/>
        <v/>
      </c>
      <c r="BH108" s="82">
        <f>IFERROR(FIND("Mar",consulta_completa__11[[#This Row],[13 - Ocorrências/Ambientes Atingidos]]),0)</f>
        <v>1</v>
      </c>
      <c r="BI108" s="83" t="str">
        <f t="shared" si="37"/>
        <v>X</v>
      </c>
      <c r="BJ108" s="82">
        <f>IFERROR(FIND("Praia",consulta_completa__11[[#This Row],[13 - Ocorrências/Ambientes Atingidos]]),0)</f>
        <v>0</v>
      </c>
      <c r="BK108" s="83" t="str">
        <f t="shared" si="38"/>
        <v/>
      </c>
      <c r="BL108" s="82">
        <f>IFERROR(FIND("Solo",consulta_completa__11[[#This Row],[13 - Ocorrências/Ambientes Atingidos]]),0)</f>
        <v>0</v>
      </c>
      <c r="BM108" s="83" t="str">
        <f t="shared" si="39"/>
        <v/>
      </c>
      <c r="BN108" s="82">
        <f>IFERROR(FIND("Águas subterrâneas",consulta_completa__11[[#This Row],[13 - Ocorrências/Ambientes Atingidos]]),0)</f>
        <v>0</v>
      </c>
      <c r="BO108" s="83" t="str">
        <f t="shared" si="40"/>
        <v/>
      </c>
      <c r="BP108" s="82">
        <f>IFERROR(FIND("Atmosfera",consulta_completa__11[[#This Row],[13 - Ocorrências/Ambientes Atingidos]]),0)</f>
        <v>0</v>
      </c>
      <c r="BQ108" s="83" t="str">
        <f t="shared" si="41"/>
        <v/>
      </c>
      <c r="BR108" s="82">
        <f>IFERROR(FIND("Flora",consulta_completa__11[[#This Row],[13 - Ocorrências/Ambientes Atingidos]]),0)</f>
        <v>0</v>
      </c>
      <c r="BS108" s="83" t="str">
        <f t="shared" si="42"/>
        <v/>
      </c>
      <c r="BT108" s="82">
        <f>IFERROR(FIND("Fauna",consulta_completa__11[[#This Row],[13 - Ocorrências/Ambientes Atingidos]]),0)</f>
        <v>0</v>
      </c>
      <c r="BU108" s="83" t="str">
        <f t="shared" si="43"/>
        <v/>
      </c>
      <c r="BV108" s="82">
        <f>IFERROR(FIND("UC federal",consulta_completa__11[[#This Row],[13 - Ocorrências/Ambientes Atingidos]]),0)</f>
        <v>0</v>
      </c>
      <c r="BW108" s="83" t="str">
        <f t="shared" si="44"/>
        <v/>
      </c>
      <c r="BX108" s="82">
        <f>IFERROR(FIND("UC estadual/municipal",consulta_completa__11[[#This Row],[13 - Ocorrências/Ambientes Atingidos]]),0)</f>
        <v>0</v>
      </c>
      <c r="BY108" s="83" t="str">
        <f t="shared" si="45"/>
        <v/>
      </c>
      <c r="BZ108" s="82">
        <f>IFERROR(FIND("Outro(s)",consulta_completa__11[[#This Row],[13 - Ocorrências/Ambientes Atingidos]]),0)</f>
        <v>0</v>
      </c>
      <c r="CA108" s="83" t="str">
        <f t="shared" si="46"/>
        <v/>
      </c>
      <c r="CB108" s="82">
        <f>IFERROR(FIND("Sem dano",consulta_completa__11[[#This Row],[13 - Ocorrências/Ambientes Atingidos]]),0)</f>
        <v>0</v>
      </c>
      <c r="CC108" s="83" t="str">
        <f t="shared" si="47"/>
        <v/>
      </c>
      <c r="CD108" s="82" t="str">
        <f>IF(consulta_completa__11[[#This Row],[13 - Ocorrências/Ambientes Atingidos]]="","X","")</f>
        <v/>
      </c>
      <c r="CE108" s="84">
        <f>IFERROR(FIND("IBAMA",consulta_completa__11[[#This Row],[14 - Inst. Atuando no Local]]),0)</f>
        <v>0</v>
      </c>
      <c r="CF108" s="84" t="str">
        <f t="shared" si="48"/>
        <v/>
      </c>
      <c r="CG108" s="84">
        <f>IFERROR(FIND("OEMA",consulta_completa__11[[#This Row],[14 - Inst. Atuando no Local]]),0)</f>
        <v>0</v>
      </c>
      <c r="CH108" s="84" t="str">
        <f t="shared" si="49"/>
        <v/>
      </c>
      <c r="CI108" s="84">
        <f>IFERROR(FIND("DEFESA CIVIL",consulta_completa__11[[#This Row],[14 - Inst. Atuando no Local]]),0)</f>
        <v>0</v>
      </c>
      <c r="CJ108" s="84" t="str">
        <f t="shared" si="50"/>
        <v/>
      </c>
      <c r="CK108" s="84">
        <f>IFERROR(FIND("CORPO DE BOMBEIROS",consulta_completa__11[[#This Row],[14 - Inst. Atuando no Local]]),0)</f>
        <v>0</v>
      </c>
      <c r="CL108" s="84" t="str">
        <f t="shared" si="51"/>
        <v/>
      </c>
      <c r="CM108" s="84">
        <f>IFERROR(FIND("POLÍCIA RODOVIÁRIA",consulta_completa__11[[#This Row],[14 - Inst. Atuando no Local]]),0)</f>
        <v>0</v>
      </c>
      <c r="CN108" s="84" t="str">
        <f t="shared" si="52"/>
        <v/>
      </c>
      <c r="CO108" s="84">
        <f>IFERROR(FIND("POLÍCIA MILITAR",consulta_completa__11[[#This Row],[14 - Inst. Atuando no Local]]),0)</f>
        <v>0</v>
      </c>
      <c r="CP108" s="84" t="str">
        <f t="shared" si="53"/>
        <v/>
      </c>
      <c r="CQ108" s="84">
        <f>IFERROR(FIND("POLÍCIA CIVIL",consulta_completa__11[[#This Row],[14 - Inst. Atuando no Local]]),0)</f>
        <v>0</v>
      </c>
      <c r="CR108" s="84" t="str">
        <f t="shared" si="54"/>
        <v/>
      </c>
      <c r="CS108" s="84">
        <f>IFERROR(FIND("MARINHA DO BRASIL",consulta_completa__11[[#This Row],[14 - Inst. Atuando no Local]]),0)</f>
        <v>0</v>
      </c>
      <c r="CT108" s="84" t="str">
        <f t="shared" si="55"/>
        <v/>
      </c>
      <c r="CU108" s="84">
        <f>IFERROR(FIND("EMPRESA ESPECIALIZADA EM ATENDIMENTO",consulta_completa__11[[#This Row],[14 - Inst. Atuando no Local]]),0)</f>
        <v>0</v>
      </c>
      <c r="CV108" s="84" t="str">
        <f t="shared" si="56"/>
        <v/>
      </c>
      <c r="CW108" s="84">
        <f>IFERROR(FIND("IBAMA",consulta_completa__11[[#This Row],[14 - Inst. Atuando no Local]]),0)</f>
        <v>0</v>
      </c>
      <c r="CX108" s="84" t="str">
        <f t="shared" si="57"/>
        <v/>
      </c>
      <c r="CY108" s="84" t="str">
        <f>IF(consulta_completa__11[[#This Row],[14 - Inst. Atuando no Local]]="","X","")</f>
        <v/>
      </c>
      <c r="CZ108" s="84">
        <f>IFERROR(FIND("OUTRA (S)",consulta_completa__11[[#This Row],[14 - Inst. Atuando no Local]]),0)</f>
        <v>0</v>
      </c>
      <c r="DA108" s="84" t="str">
        <f t="shared" si="58"/>
        <v/>
      </c>
      <c r="DB108" s="35" t="str">
        <f t="shared" si="59"/>
        <v>Sim</v>
      </c>
      <c r="DC108" s="35" t="str">
        <f t="shared" si="60"/>
        <v>Não</v>
      </c>
      <c r="DD108" s="35" t="str">
        <f t="shared" si="61"/>
        <v>Sim</v>
      </c>
      <c r="DE108" s="87" t="str">
        <f t="shared" si="32"/>
        <v>Federal</v>
      </c>
    </row>
    <row r="109" spans="1:109">
      <c r="A109" s="14">
        <v>202521572016</v>
      </c>
      <c r="B109" s="1">
        <v>45701</v>
      </c>
      <c r="C109" t="s">
        <v>109</v>
      </c>
      <c r="D109" t="s">
        <v>390</v>
      </c>
      <c r="E109" t="s">
        <v>111</v>
      </c>
      <c r="F109" t="s">
        <v>112</v>
      </c>
      <c r="G109" t="s">
        <v>113</v>
      </c>
      <c r="H109" t="s">
        <v>114</v>
      </c>
      <c r="I109" t="s">
        <v>114</v>
      </c>
      <c r="J109" t="s">
        <v>1310</v>
      </c>
      <c r="K109" t="s">
        <v>1311</v>
      </c>
      <c r="L109" t="s">
        <v>323</v>
      </c>
      <c r="M109" t="s">
        <v>118</v>
      </c>
      <c r="N109" t="s">
        <v>119</v>
      </c>
      <c r="O109" t="s">
        <v>228</v>
      </c>
      <c r="P109" t="s">
        <v>142</v>
      </c>
      <c r="Q109" t="s">
        <v>167</v>
      </c>
      <c r="R109" t="s">
        <v>123</v>
      </c>
      <c r="S109" t="s">
        <v>201</v>
      </c>
      <c r="T109" t="s">
        <v>1312</v>
      </c>
      <c r="U109" t="s">
        <v>1313</v>
      </c>
      <c r="V109" t="s">
        <v>1314</v>
      </c>
      <c r="Z109" t="s">
        <v>409</v>
      </c>
      <c r="AA109" t="s">
        <v>398</v>
      </c>
      <c r="AB109" t="s">
        <v>206</v>
      </c>
      <c r="AC109" t="s">
        <v>399</v>
      </c>
      <c r="AD109">
        <v>1</v>
      </c>
      <c r="AE109" t="s">
        <v>206</v>
      </c>
      <c r="AF109" t="s">
        <v>113</v>
      </c>
      <c r="AG109" t="s">
        <v>113</v>
      </c>
      <c r="AH109" t="s">
        <v>131</v>
      </c>
      <c r="AI109" t="s">
        <v>132</v>
      </c>
      <c r="AJ109" t="s">
        <v>131</v>
      </c>
      <c r="AK109" t="s">
        <v>1315</v>
      </c>
      <c r="AL109" t="s">
        <v>1316</v>
      </c>
      <c r="AM109" t="s">
        <v>402</v>
      </c>
      <c r="AN109" t="s">
        <v>113</v>
      </c>
      <c r="AO109" t="s">
        <v>113</v>
      </c>
      <c r="AQ109" t="s">
        <v>211</v>
      </c>
      <c r="AR109" t="s">
        <v>113</v>
      </c>
      <c r="AS109" t="s">
        <v>113</v>
      </c>
      <c r="AT109" t="s">
        <v>113</v>
      </c>
      <c r="AU109" t="s">
        <v>113</v>
      </c>
      <c r="AW109" t="s">
        <v>113</v>
      </c>
      <c r="AX109" s="82">
        <f>IFERROR(FIND("Óbitos/feridos",consulta_completa__11[[#This Row],[13 - Ocorrências/Ambientes Atingidos]]),0)</f>
        <v>0</v>
      </c>
      <c r="AY109" s="83" t="str">
        <f t="shared" si="33"/>
        <v/>
      </c>
      <c r="AZ109" s="82">
        <f>IFERROR(FIND("População afetada/evacuada",consulta_completa__11[[#This Row],[13 - Ocorrências/Ambientes Atingidos]]),0)</f>
        <v>0</v>
      </c>
      <c r="BA109" s="82" t="str">
        <f t="shared" si="34"/>
        <v/>
      </c>
      <c r="BB109" s="82">
        <f>IFERROR(FIND("Suspensão de abastecimento de água",consulta_completa__11[[#This Row],[13 - Ocorrências/Ambientes Atingidos]]),0)</f>
        <v>0</v>
      </c>
      <c r="BC109" s="83" t="str">
        <f t="shared" si="62"/>
        <v/>
      </c>
      <c r="BD109" s="82">
        <f>IFERROR(FIND("Rio/córrego",consulta_completa__11[[#This Row],[13 - Ocorrências/Ambientes Atingidos]]),0)</f>
        <v>0</v>
      </c>
      <c r="BE109" s="83" t="str">
        <f t="shared" si="35"/>
        <v/>
      </c>
      <c r="BF109" s="82">
        <f>IFERROR(FIND("Lago",consulta_completa__11[[#This Row],[13 - Ocorrências/Ambientes Atingidos]]),0)</f>
        <v>0</v>
      </c>
      <c r="BG109" s="83" t="str">
        <f t="shared" si="36"/>
        <v/>
      </c>
      <c r="BH109" s="82">
        <f>IFERROR(FIND("Mar",consulta_completa__11[[#This Row],[13 - Ocorrências/Ambientes Atingidos]]),0)</f>
        <v>1</v>
      </c>
      <c r="BI109" s="83" t="str">
        <f t="shared" si="37"/>
        <v>X</v>
      </c>
      <c r="BJ109" s="82">
        <f>IFERROR(FIND("Praia",consulta_completa__11[[#This Row],[13 - Ocorrências/Ambientes Atingidos]]),0)</f>
        <v>0</v>
      </c>
      <c r="BK109" s="83" t="str">
        <f t="shared" si="38"/>
        <v/>
      </c>
      <c r="BL109" s="82">
        <f>IFERROR(FIND("Solo",consulta_completa__11[[#This Row],[13 - Ocorrências/Ambientes Atingidos]]),0)</f>
        <v>0</v>
      </c>
      <c r="BM109" s="83" t="str">
        <f t="shared" si="39"/>
        <v/>
      </c>
      <c r="BN109" s="82">
        <f>IFERROR(FIND("Águas subterrâneas",consulta_completa__11[[#This Row],[13 - Ocorrências/Ambientes Atingidos]]),0)</f>
        <v>0</v>
      </c>
      <c r="BO109" s="83" t="str">
        <f t="shared" si="40"/>
        <v/>
      </c>
      <c r="BP109" s="82">
        <f>IFERROR(FIND("Atmosfera",consulta_completa__11[[#This Row],[13 - Ocorrências/Ambientes Atingidos]]),0)</f>
        <v>0</v>
      </c>
      <c r="BQ109" s="83" t="str">
        <f t="shared" si="41"/>
        <v/>
      </c>
      <c r="BR109" s="82">
        <f>IFERROR(FIND("Flora",consulta_completa__11[[#This Row],[13 - Ocorrências/Ambientes Atingidos]]),0)</f>
        <v>0</v>
      </c>
      <c r="BS109" s="83" t="str">
        <f t="shared" si="42"/>
        <v/>
      </c>
      <c r="BT109" s="82">
        <f>IFERROR(FIND("Fauna",consulta_completa__11[[#This Row],[13 - Ocorrências/Ambientes Atingidos]]),0)</f>
        <v>0</v>
      </c>
      <c r="BU109" s="83" t="str">
        <f t="shared" si="43"/>
        <v/>
      </c>
      <c r="BV109" s="82">
        <f>IFERROR(FIND("UC federal",consulta_completa__11[[#This Row],[13 - Ocorrências/Ambientes Atingidos]]),0)</f>
        <v>0</v>
      </c>
      <c r="BW109" s="83" t="str">
        <f t="shared" si="44"/>
        <v/>
      </c>
      <c r="BX109" s="82">
        <f>IFERROR(FIND("UC estadual/municipal",consulta_completa__11[[#This Row],[13 - Ocorrências/Ambientes Atingidos]]),0)</f>
        <v>0</v>
      </c>
      <c r="BY109" s="83" t="str">
        <f t="shared" si="45"/>
        <v/>
      </c>
      <c r="BZ109" s="82">
        <f>IFERROR(FIND("Outro(s)",consulta_completa__11[[#This Row],[13 - Ocorrências/Ambientes Atingidos]]),0)</f>
        <v>0</v>
      </c>
      <c r="CA109" s="83" t="str">
        <f t="shared" si="46"/>
        <v/>
      </c>
      <c r="CB109" s="82">
        <f>IFERROR(FIND("Sem dano",consulta_completa__11[[#This Row],[13 - Ocorrências/Ambientes Atingidos]]),0)</f>
        <v>0</v>
      </c>
      <c r="CC109" s="83" t="str">
        <f t="shared" si="47"/>
        <v/>
      </c>
      <c r="CD109" s="82" t="str">
        <f>IF(consulta_completa__11[[#This Row],[13 - Ocorrências/Ambientes Atingidos]]="","X","")</f>
        <v/>
      </c>
      <c r="CE109" s="84">
        <f>IFERROR(FIND("IBAMA",consulta_completa__11[[#This Row],[14 - Inst. Atuando no Local]]),0)</f>
        <v>0</v>
      </c>
      <c r="CF109" s="84" t="str">
        <f t="shared" si="48"/>
        <v/>
      </c>
      <c r="CG109" s="84">
        <f>IFERROR(FIND("OEMA",consulta_completa__11[[#This Row],[14 - Inst. Atuando no Local]]),0)</f>
        <v>0</v>
      </c>
      <c r="CH109" s="84" t="str">
        <f t="shared" si="49"/>
        <v/>
      </c>
      <c r="CI109" s="84">
        <f>IFERROR(FIND("DEFESA CIVIL",consulta_completa__11[[#This Row],[14 - Inst. Atuando no Local]]),0)</f>
        <v>0</v>
      </c>
      <c r="CJ109" s="84" t="str">
        <f t="shared" si="50"/>
        <v/>
      </c>
      <c r="CK109" s="84">
        <f>IFERROR(FIND("CORPO DE BOMBEIROS",consulta_completa__11[[#This Row],[14 - Inst. Atuando no Local]]),0)</f>
        <v>0</v>
      </c>
      <c r="CL109" s="84" t="str">
        <f t="shared" si="51"/>
        <v/>
      </c>
      <c r="CM109" s="84">
        <f>IFERROR(FIND("POLÍCIA RODOVIÁRIA",consulta_completa__11[[#This Row],[14 - Inst. Atuando no Local]]),0)</f>
        <v>0</v>
      </c>
      <c r="CN109" s="84" t="str">
        <f t="shared" si="52"/>
        <v/>
      </c>
      <c r="CO109" s="84">
        <f>IFERROR(FIND("POLÍCIA MILITAR",consulta_completa__11[[#This Row],[14 - Inst. Atuando no Local]]),0)</f>
        <v>0</v>
      </c>
      <c r="CP109" s="84" t="str">
        <f t="shared" si="53"/>
        <v/>
      </c>
      <c r="CQ109" s="84">
        <f>IFERROR(FIND("POLÍCIA CIVIL",consulta_completa__11[[#This Row],[14 - Inst. Atuando no Local]]),0)</f>
        <v>0</v>
      </c>
      <c r="CR109" s="84" t="str">
        <f t="shared" si="54"/>
        <v/>
      </c>
      <c r="CS109" s="84">
        <f>IFERROR(FIND("MARINHA DO BRASIL",consulta_completa__11[[#This Row],[14 - Inst. Atuando no Local]]),0)</f>
        <v>0</v>
      </c>
      <c r="CT109" s="84" t="str">
        <f t="shared" si="55"/>
        <v/>
      </c>
      <c r="CU109" s="84">
        <f>IFERROR(FIND("EMPRESA ESPECIALIZADA EM ATENDIMENTO",consulta_completa__11[[#This Row],[14 - Inst. Atuando no Local]]),0)</f>
        <v>0</v>
      </c>
      <c r="CV109" s="84" t="str">
        <f t="shared" si="56"/>
        <v/>
      </c>
      <c r="CW109" s="84">
        <f>IFERROR(FIND("IBAMA",consulta_completa__11[[#This Row],[14 - Inst. Atuando no Local]]),0)</f>
        <v>0</v>
      </c>
      <c r="CX109" s="84" t="str">
        <f t="shared" si="57"/>
        <v/>
      </c>
      <c r="CY109" s="84" t="str">
        <f>IF(consulta_completa__11[[#This Row],[14 - Inst. Atuando no Local]]="","X","")</f>
        <v/>
      </c>
      <c r="CZ109" s="84">
        <f>IFERROR(FIND("OUTRA (S)",consulta_completa__11[[#This Row],[14 - Inst. Atuando no Local]]),0)</f>
        <v>0</v>
      </c>
      <c r="DA109" s="84" t="str">
        <f t="shared" si="58"/>
        <v/>
      </c>
      <c r="DB109" s="35" t="str">
        <f t="shared" si="59"/>
        <v>Sim</v>
      </c>
      <c r="DC109" s="35" t="str">
        <f t="shared" si="60"/>
        <v>Não</v>
      </c>
      <c r="DD109" s="35" t="str">
        <f t="shared" si="61"/>
        <v>Sim</v>
      </c>
      <c r="DE109" s="87" t="str">
        <f t="shared" si="32"/>
        <v>Federal</v>
      </c>
    </row>
    <row r="110" spans="1:109">
      <c r="A110" s="14">
        <v>20253179230</v>
      </c>
      <c r="B110" s="1">
        <v>45702</v>
      </c>
      <c r="C110" t="s">
        <v>238</v>
      </c>
      <c r="D110" t="s">
        <v>212</v>
      </c>
      <c r="E110" t="s">
        <v>320</v>
      </c>
      <c r="F110" t="s">
        <v>112</v>
      </c>
      <c r="G110" t="s">
        <v>113</v>
      </c>
      <c r="H110" t="s">
        <v>114</v>
      </c>
      <c r="I110" t="s">
        <v>114</v>
      </c>
      <c r="J110" t="s">
        <v>113</v>
      </c>
      <c r="K110" t="s">
        <v>114</v>
      </c>
      <c r="L110" t="s">
        <v>114</v>
      </c>
      <c r="M110" t="s">
        <v>118</v>
      </c>
      <c r="N110" t="s">
        <v>141</v>
      </c>
      <c r="O110" t="s">
        <v>113</v>
      </c>
      <c r="P110" t="s">
        <v>200</v>
      </c>
      <c r="Q110" t="s">
        <v>230</v>
      </c>
      <c r="R110" t="s">
        <v>123</v>
      </c>
      <c r="S110" t="s">
        <v>113</v>
      </c>
      <c r="T110" t="s">
        <v>1317</v>
      </c>
      <c r="U110" t="s">
        <v>113</v>
      </c>
      <c r="V110" t="s">
        <v>1318</v>
      </c>
      <c r="Y110" t="b">
        <v>1</v>
      </c>
      <c r="Z110" t="s">
        <v>1319</v>
      </c>
      <c r="AA110" t="s">
        <v>113</v>
      </c>
      <c r="AB110" t="s">
        <v>1320</v>
      </c>
      <c r="AC110" t="s">
        <v>262</v>
      </c>
      <c r="AD110">
        <v>1</v>
      </c>
      <c r="AE110" t="s">
        <v>113</v>
      </c>
      <c r="AF110" t="s">
        <v>1321</v>
      </c>
      <c r="AG110" t="s">
        <v>1322</v>
      </c>
      <c r="AH110" t="s">
        <v>131</v>
      </c>
      <c r="AI110" t="s">
        <v>131</v>
      </c>
      <c r="AJ110" t="s">
        <v>131</v>
      </c>
      <c r="AK110" t="s">
        <v>1323</v>
      </c>
      <c r="AL110" t="s">
        <v>1324</v>
      </c>
      <c r="AM110" t="s">
        <v>153</v>
      </c>
      <c r="AN110" t="s">
        <v>154</v>
      </c>
      <c r="AO110" t="s">
        <v>155</v>
      </c>
      <c r="AP110">
        <v>6133161070</v>
      </c>
      <c r="AQ110" t="s">
        <v>156</v>
      </c>
      <c r="AR110" t="s">
        <v>113</v>
      </c>
      <c r="AS110" t="s">
        <v>1325</v>
      </c>
      <c r="AT110" t="s">
        <v>113</v>
      </c>
      <c r="AU110" t="s">
        <v>1326</v>
      </c>
      <c r="AW110" t="s">
        <v>113</v>
      </c>
      <c r="AX110" s="82">
        <f>IFERROR(FIND("Óbitos/feridos",consulta_completa__11[[#This Row],[13 - Ocorrências/Ambientes Atingidos]]),0)</f>
        <v>0</v>
      </c>
      <c r="AY110" s="83" t="str">
        <f t="shared" si="33"/>
        <v/>
      </c>
      <c r="AZ110" s="82">
        <f>IFERROR(FIND("População afetada/evacuada",consulta_completa__11[[#This Row],[13 - Ocorrências/Ambientes Atingidos]]),0)</f>
        <v>0</v>
      </c>
      <c r="BA110" s="82" t="str">
        <f t="shared" si="34"/>
        <v/>
      </c>
      <c r="BB110" s="82">
        <f>IFERROR(FIND("Suspensão de abastecimento de água",consulta_completa__11[[#This Row],[13 - Ocorrências/Ambientes Atingidos]]),0)</f>
        <v>0</v>
      </c>
      <c r="BC110" s="83" t="str">
        <f t="shared" si="62"/>
        <v/>
      </c>
      <c r="BD110" s="82">
        <f>IFERROR(FIND("Rio/córrego",consulta_completa__11[[#This Row],[13 - Ocorrências/Ambientes Atingidos]]),0)</f>
        <v>0</v>
      </c>
      <c r="BE110" s="83" t="str">
        <f t="shared" si="35"/>
        <v/>
      </c>
      <c r="BF110" s="82">
        <f>IFERROR(FIND("Lago",consulta_completa__11[[#This Row],[13 - Ocorrências/Ambientes Atingidos]]),0)</f>
        <v>0</v>
      </c>
      <c r="BG110" s="83" t="str">
        <f t="shared" si="36"/>
        <v/>
      </c>
      <c r="BH110" s="82">
        <f>IFERROR(FIND("Mar",consulta_completa__11[[#This Row],[13 - Ocorrências/Ambientes Atingidos]]),0)</f>
        <v>1</v>
      </c>
      <c r="BI110" s="83" t="str">
        <f t="shared" si="37"/>
        <v>X</v>
      </c>
      <c r="BJ110" s="82">
        <f>IFERROR(FIND("Praia",consulta_completa__11[[#This Row],[13 - Ocorrências/Ambientes Atingidos]]),0)</f>
        <v>0</v>
      </c>
      <c r="BK110" s="83" t="str">
        <f t="shared" si="38"/>
        <v/>
      </c>
      <c r="BL110" s="82">
        <f>IFERROR(FIND("Solo",consulta_completa__11[[#This Row],[13 - Ocorrências/Ambientes Atingidos]]),0)</f>
        <v>0</v>
      </c>
      <c r="BM110" s="83" t="str">
        <f t="shared" si="39"/>
        <v/>
      </c>
      <c r="BN110" s="82">
        <f>IFERROR(FIND("Águas subterrâneas",consulta_completa__11[[#This Row],[13 - Ocorrências/Ambientes Atingidos]]),0)</f>
        <v>0</v>
      </c>
      <c r="BO110" s="83" t="str">
        <f t="shared" si="40"/>
        <v/>
      </c>
      <c r="BP110" s="82">
        <f>IFERROR(FIND("Atmosfera",consulta_completa__11[[#This Row],[13 - Ocorrências/Ambientes Atingidos]]),0)</f>
        <v>0</v>
      </c>
      <c r="BQ110" s="83" t="str">
        <f t="shared" si="41"/>
        <v/>
      </c>
      <c r="BR110" s="82">
        <f>IFERROR(FIND("Flora",consulta_completa__11[[#This Row],[13 - Ocorrências/Ambientes Atingidos]]),0)</f>
        <v>0</v>
      </c>
      <c r="BS110" s="83" t="str">
        <f t="shared" si="42"/>
        <v/>
      </c>
      <c r="BT110" s="82">
        <f>IFERROR(FIND("Fauna",consulta_completa__11[[#This Row],[13 - Ocorrências/Ambientes Atingidos]]),0)</f>
        <v>0</v>
      </c>
      <c r="BU110" s="83" t="str">
        <f t="shared" si="43"/>
        <v/>
      </c>
      <c r="BV110" s="82">
        <f>IFERROR(FIND("UC federal",consulta_completa__11[[#This Row],[13 - Ocorrências/Ambientes Atingidos]]),0)</f>
        <v>0</v>
      </c>
      <c r="BW110" s="83" t="str">
        <f t="shared" si="44"/>
        <v/>
      </c>
      <c r="BX110" s="82">
        <f>IFERROR(FIND("UC estadual/municipal",consulta_completa__11[[#This Row],[13 - Ocorrências/Ambientes Atingidos]]),0)</f>
        <v>0</v>
      </c>
      <c r="BY110" s="83" t="str">
        <f t="shared" si="45"/>
        <v/>
      </c>
      <c r="BZ110" s="82">
        <f>IFERROR(FIND("Outro(s)",consulta_completa__11[[#This Row],[13 - Ocorrências/Ambientes Atingidos]]),0)</f>
        <v>0</v>
      </c>
      <c r="CA110" s="83" t="str">
        <f t="shared" si="46"/>
        <v/>
      </c>
      <c r="CB110" s="82">
        <f>IFERROR(FIND("Sem dano",consulta_completa__11[[#This Row],[13 - Ocorrências/Ambientes Atingidos]]),0)</f>
        <v>0</v>
      </c>
      <c r="CC110" s="83" t="str">
        <f t="shared" si="47"/>
        <v/>
      </c>
      <c r="CD110" s="82" t="str">
        <f>IF(consulta_completa__11[[#This Row],[13 - Ocorrências/Ambientes Atingidos]]="","X","")</f>
        <v/>
      </c>
      <c r="CE110" s="84">
        <f>IFERROR(FIND("IBAMA",consulta_completa__11[[#This Row],[14 - Inst. Atuando no Local]]),0)</f>
        <v>0</v>
      </c>
      <c r="CF110" s="84" t="str">
        <f t="shared" si="48"/>
        <v/>
      </c>
      <c r="CG110" s="84">
        <f>IFERROR(FIND("OEMA",consulta_completa__11[[#This Row],[14 - Inst. Atuando no Local]]),0)</f>
        <v>0</v>
      </c>
      <c r="CH110" s="84" t="str">
        <f t="shared" si="49"/>
        <v/>
      </c>
      <c r="CI110" s="84">
        <f>IFERROR(FIND("DEFESA CIVIL",consulta_completa__11[[#This Row],[14 - Inst. Atuando no Local]]),0)</f>
        <v>0</v>
      </c>
      <c r="CJ110" s="84" t="str">
        <f t="shared" si="50"/>
        <v/>
      </c>
      <c r="CK110" s="84">
        <f>IFERROR(FIND("CORPO DE BOMBEIROS",consulta_completa__11[[#This Row],[14 - Inst. Atuando no Local]]),0)</f>
        <v>0</v>
      </c>
      <c r="CL110" s="84" t="str">
        <f t="shared" si="51"/>
        <v/>
      </c>
      <c r="CM110" s="84">
        <f>IFERROR(FIND("POLÍCIA RODOVIÁRIA",consulta_completa__11[[#This Row],[14 - Inst. Atuando no Local]]),0)</f>
        <v>0</v>
      </c>
      <c r="CN110" s="84" t="str">
        <f t="shared" si="52"/>
        <v/>
      </c>
      <c r="CO110" s="84">
        <f>IFERROR(FIND("POLÍCIA MILITAR",consulta_completa__11[[#This Row],[14 - Inst. Atuando no Local]]),0)</f>
        <v>0</v>
      </c>
      <c r="CP110" s="84" t="str">
        <f t="shared" si="53"/>
        <v/>
      </c>
      <c r="CQ110" s="84">
        <f>IFERROR(FIND("POLÍCIA CIVIL",consulta_completa__11[[#This Row],[14 - Inst. Atuando no Local]]),0)</f>
        <v>0</v>
      </c>
      <c r="CR110" s="84" t="str">
        <f t="shared" si="54"/>
        <v/>
      </c>
      <c r="CS110" s="84">
        <f>IFERROR(FIND("MARINHA DO BRASIL",consulta_completa__11[[#This Row],[14 - Inst. Atuando no Local]]),0)</f>
        <v>0</v>
      </c>
      <c r="CT110" s="84" t="str">
        <f t="shared" si="55"/>
        <v/>
      </c>
      <c r="CU110" s="84">
        <f>IFERROR(FIND("EMPRESA ESPECIALIZADA EM ATENDIMENTO",consulta_completa__11[[#This Row],[14 - Inst. Atuando no Local]]),0)</f>
        <v>0</v>
      </c>
      <c r="CV110" s="84" t="str">
        <f t="shared" si="56"/>
        <v/>
      </c>
      <c r="CW110" s="84">
        <f>IFERROR(FIND("IBAMA",consulta_completa__11[[#This Row],[14 - Inst. Atuando no Local]]),0)</f>
        <v>0</v>
      </c>
      <c r="CX110" s="84" t="str">
        <f t="shared" si="57"/>
        <v/>
      </c>
      <c r="CY110" s="84" t="str">
        <f>IF(consulta_completa__11[[#This Row],[14 - Inst. Atuando no Local]]="","X","")</f>
        <v/>
      </c>
      <c r="CZ110" s="84">
        <f>IFERROR(FIND("OUTRA (S)",consulta_completa__11[[#This Row],[14 - Inst. Atuando no Local]]),0)</f>
        <v>0</v>
      </c>
      <c r="DA110" s="84" t="str">
        <f t="shared" si="58"/>
        <v/>
      </c>
      <c r="DB110" s="35" t="str">
        <f t="shared" si="59"/>
        <v>Sim</v>
      </c>
      <c r="DC110" s="35" t="str">
        <f t="shared" si="60"/>
        <v>Não</v>
      </c>
      <c r="DD110" s="35" t="str">
        <f t="shared" si="61"/>
        <v>Sim</v>
      </c>
      <c r="DE110" s="87" t="str">
        <f t="shared" si="32"/>
        <v>Federal</v>
      </c>
    </row>
    <row r="111" spans="1:109">
      <c r="A111" s="14">
        <v>202521446814</v>
      </c>
      <c r="B111" s="1">
        <v>45702</v>
      </c>
      <c r="C111" t="s">
        <v>1327</v>
      </c>
      <c r="D111" t="s">
        <v>180</v>
      </c>
      <c r="E111" t="s">
        <v>286</v>
      </c>
      <c r="F111" t="s">
        <v>112</v>
      </c>
      <c r="G111" t="s">
        <v>1328</v>
      </c>
      <c r="H111" t="s">
        <v>1329</v>
      </c>
      <c r="I111" t="s">
        <v>648</v>
      </c>
      <c r="J111" t="s">
        <v>113</v>
      </c>
      <c r="K111" t="s">
        <v>114</v>
      </c>
      <c r="L111" t="s">
        <v>114</v>
      </c>
      <c r="M111" t="s">
        <v>140</v>
      </c>
      <c r="N111" t="s">
        <v>680</v>
      </c>
      <c r="O111" t="s">
        <v>228</v>
      </c>
      <c r="P111" t="s">
        <v>200</v>
      </c>
      <c r="Q111" t="s">
        <v>230</v>
      </c>
      <c r="R111" t="s">
        <v>123</v>
      </c>
      <c r="S111" t="s">
        <v>113</v>
      </c>
      <c r="T111" t="s">
        <v>1330</v>
      </c>
      <c r="U111" t="s">
        <v>113</v>
      </c>
      <c r="V111" t="s">
        <v>113</v>
      </c>
      <c r="Z111" t="s">
        <v>1331</v>
      </c>
      <c r="AA111" t="s">
        <v>113</v>
      </c>
      <c r="AB111" t="s">
        <v>1332</v>
      </c>
      <c r="AC111" t="s">
        <v>1333</v>
      </c>
      <c r="AD111">
        <v>0</v>
      </c>
      <c r="AE111" t="s">
        <v>1334</v>
      </c>
      <c r="AF111" t="s">
        <v>113</v>
      </c>
      <c r="AG111" t="s">
        <v>113</v>
      </c>
      <c r="AH111" t="s">
        <v>131</v>
      </c>
      <c r="AI111" t="s">
        <v>131</v>
      </c>
      <c r="AJ111" t="s">
        <v>131</v>
      </c>
      <c r="AK111" t="s">
        <v>1335</v>
      </c>
      <c r="AL111" t="s">
        <v>113</v>
      </c>
      <c r="AM111" t="s">
        <v>692</v>
      </c>
      <c r="AN111" t="s">
        <v>693</v>
      </c>
      <c r="AO111" t="s">
        <v>1062</v>
      </c>
      <c r="AP111">
        <v>6236238900</v>
      </c>
      <c r="AQ111" t="s">
        <v>695</v>
      </c>
      <c r="AR111" t="s">
        <v>113</v>
      </c>
      <c r="AS111" t="s">
        <v>113</v>
      </c>
      <c r="AT111" t="s">
        <v>113</v>
      </c>
      <c r="AU111" t="s">
        <v>113</v>
      </c>
      <c r="AW111" t="s">
        <v>113</v>
      </c>
      <c r="AX111" s="82">
        <f>IFERROR(FIND("Óbitos/feridos",consulta_completa__11[[#This Row],[13 - Ocorrências/Ambientes Atingidos]]),0)</f>
        <v>0</v>
      </c>
      <c r="AY111" s="83" t="str">
        <f t="shared" si="33"/>
        <v/>
      </c>
      <c r="AZ111" s="82">
        <f>IFERROR(FIND("População afetada/evacuada",consulta_completa__11[[#This Row],[13 - Ocorrências/Ambientes Atingidos]]),0)</f>
        <v>0</v>
      </c>
      <c r="BA111" s="82" t="str">
        <f t="shared" si="34"/>
        <v/>
      </c>
      <c r="BB111" s="82">
        <f>IFERROR(FIND("Suspensão de abastecimento de água",consulta_completa__11[[#This Row],[13 - Ocorrências/Ambientes Atingidos]]),0)</f>
        <v>0</v>
      </c>
      <c r="BC111" s="83" t="str">
        <f t="shared" si="62"/>
        <v/>
      </c>
      <c r="BD111" s="82">
        <f>IFERROR(FIND("Rio/córrego",consulta_completa__11[[#This Row],[13 - Ocorrências/Ambientes Atingidos]]),0)</f>
        <v>0</v>
      </c>
      <c r="BE111" s="83" t="str">
        <f t="shared" si="35"/>
        <v/>
      </c>
      <c r="BF111" s="82">
        <f>IFERROR(FIND("Lago",consulta_completa__11[[#This Row],[13 - Ocorrências/Ambientes Atingidos]]),0)</f>
        <v>0</v>
      </c>
      <c r="BG111" s="83" t="str">
        <f t="shared" si="36"/>
        <v/>
      </c>
      <c r="BH111" s="82">
        <f>IFERROR(FIND("Mar",consulta_completa__11[[#This Row],[13 - Ocorrências/Ambientes Atingidos]]),0)</f>
        <v>0</v>
      </c>
      <c r="BI111" s="83" t="str">
        <f t="shared" si="37"/>
        <v/>
      </c>
      <c r="BJ111" s="82">
        <f>IFERROR(FIND("Praia",consulta_completa__11[[#This Row],[13 - Ocorrências/Ambientes Atingidos]]),0)</f>
        <v>0</v>
      </c>
      <c r="BK111" s="83" t="str">
        <f t="shared" si="38"/>
        <v/>
      </c>
      <c r="BL111" s="82">
        <f>IFERROR(FIND("Solo",consulta_completa__11[[#This Row],[13 - Ocorrências/Ambientes Atingidos]]),0)</f>
        <v>1</v>
      </c>
      <c r="BM111" s="83" t="str">
        <f t="shared" si="39"/>
        <v>X</v>
      </c>
      <c r="BN111" s="82">
        <f>IFERROR(FIND("Águas subterrâneas",consulta_completa__11[[#This Row],[13 - Ocorrências/Ambientes Atingidos]]),0)</f>
        <v>0</v>
      </c>
      <c r="BO111" s="83" t="str">
        <f t="shared" si="40"/>
        <v/>
      </c>
      <c r="BP111" s="82">
        <f>IFERROR(FIND("Atmosfera",consulta_completa__11[[#This Row],[13 - Ocorrências/Ambientes Atingidos]]),0)</f>
        <v>0</v>
      </c>
      <c r="BQ111" s="83" t="str">
        <f t="shared" si="41"/>
        <v/>
      </c>
      <c r="BR111" s="82">
        <f>IFERROR(FIND("Flora",consulta_completa__11[[#This Row],[13 - Ocorrências/Ambientes Atingidos]]),0)</f>
        <v>0</v>
      </c>
      <c r="BS111" s="83" t="str">
        <f t="shared" si="42"/>
        <v/>
      </c>
      <c r="BT111" s="82">
        <f>IFERROR(FIND("Fauna",consulta_completa__11[[#This Row],[13 - Ocorrências/Ambientes Atingidos]]),0)</f>
        <v>0</v>
      </c>
      <c r="BU111" s="83" t="str">
        <f t="shared" si="43"/>
        <v/>
      </c>
      <c r="BV111" s="82">
        <f>IFERROR(FIND("UC federal",consulta_completa__11[[#This Row],[13 - Ocorrências/Ambientes Atingidos]]),0)</f>
        <v>0</v>
      </c>
      <c r="BW111" s="83" t="str">
        <f t="shared" si="44"/>
        <v/>
      </c>
      <c r="BX111" s="82">
        <f>IFERROR(FIND("UC estadual/municipal",consulta_completa__11[[#This Row],[13 - Ocorrências/Ambientes Atingidos]]),0)</f>
        <v>0</v>
      </c>
      <c r="BY111" s="83" t="str">
        <f t="shared" si="45"/>
        <v/>
      </c>
      <c r="BZ111" s="82">
        <f>IFERROR(FIND("Outro(s)",consulta_completa__11[[#This Row],[13 - Ocorrências/Ambientes Atingidos]]),0)</f>
        <v>0</v>
      </c>
      <c r="CA111" s="83" t="str">
        <f t="shared" si="46"/>
        <v/>
      </c>
      <c r="CB111" s="82">
        <f>IFERROR(FIND("Sem dano",consulta_completa__11[[#This Row],[13 - Ocorrências/Ambientes Atingidos]]),0)</f>
        <v>0</v>
      </c>
      <c r="CC111" s="83" t="str">
        <f t="shared" si="47"/>
        <v/>
      </c>
      <c r="CD111" s="82" t="str">
        <f>IF(consulta_completa__11[[#This Row],[13 - Ocorrências/Ambientes Atingidos]]="","X","")</f>
        <v/>
      </c>
      <c r="CE111" s="84">
        <f>IFERROR(FIND("IBAMA",consulta_completa__11[[#This Row],[14 - Inst. Atuando no Local]]),0)</f>
        <v>0</v>
      </c>
      <c r="CF111" s="84" t="str">
        <f t="shared" si="48"/>
        <v/>
      </c>
      <c r="CG111" s="84">
        <f>IFERROR(FIND("OEMA",consulta_completa__11[[#This Row],[14 - Inst. Atuando no Local]]),0)</f>
        <v>0</v>
      </c>
      <c r="CH111" s="84" t="str">
        <f t="shared" si="49"/>
        <v/>
      </c>
      <c r="CI111" s="84">
        <f>IFERROR(FIND("DEFESA CIVIL",consulta_completa__11[[#This Row],[14 - Inst. Atuando no Local]]),0)</f>
        <v>0</v>
      </c>
      <c r="CJ111" s="84" t="str">
        <f t="shared" si="50"/>
        <v/>
      </c>
      <c r="CK111" s="84">
        <f>IFERROR(FIND("CORPO DE BOMBEIROS",consulta_completa__11[[#This Row],[14 - Inst. Atuando no Local]]),0)</f>
        <v>0</v>
      </c>
      <c r="CL111" s="84" t="str">
        <f t="shared" si="51"/>
        <v/>
      </c>
      <c r="CM111" s="84">
        <f>IFERROR(FIND("POLÍCIA RODOVIÁRIA",consulta_completa__11[[#This Row],[14 - Inst. Atuando no Local]]),0)</f>
        <v>0</v>
      </c>
      <c r="CN111" s="84" t="str">
        <f t="shared" si="52"/>
        <v/>
      </c>
      <c r="CO111" s="84">
        <f>IFERROR(FIND("POLÍCIA MILITAR",consulta_completa__11[[#This Row],[14 - Inst. Atuando no Local]]),0)</f>
        <v>0</v>
      </c>
      <c r="CP111" s="84" t="str">
        <f t="shared" si="53"/>
        <v/>
      </c>
      <c r="CQ111" s="84">
        <f>IFERROR(FIND("POLÍCIA CIVIL",consulta_completa__11[[#This Row],[14 - Inst. Atuando no Local]]),0)</f>
        <v>0</v>
      </c>
      <c r="CR111" s="84" t="str">
        <f t="shared" si="54"/>
        <v/>
      </c>
      <c r="CS111" s="84">
        <f>IFERROR(FIND("MARINHA DO BRASIL",consulta_completa__11[[#This Row],[14 - Inst. Atuando no Local]]),0)</f>
        <v>0</v>
      </c>
      <c r="CT111" s="84" t="str">
        <f t="shared" si="55"/>
        <v/>
      </c>
      <c r="CU111" s="84">
        <f>IFERROR(FIND("EMPRESA ESPECIALIZADA EM ATENDIMENTO",consulta_completa__11[[#This Row],[14 - Inst. Atuando no Local]]),0)</f>
        <v>0</v>
      </c>
      <c r="CV111" s="84" t="str">
        <f t="shared" si="56"/>
        <v/>
      </c>
      <c r="CW111" s="84">
        <f>IFERROR(FIND("IBAMA",consulta_completa__11[[#This Row],[14 - Inst. Atuando no Local]]),0)</f>
        <v>0</v>
      </c>
      <c r="CX111" s="84" t="str">
        <f t="shared" si="57"/>
        <v/>
      </c>
      <c r="CY111" s="84" t="str">
        <f>IF(consulta_completa__11[[#This Row],[14 - Inst. Atuando no Local]]="","X","")</f>
        <v/>
      </c>
      <c r="CZ111" s="84">
        <f>IFERROR(FIND("OUTRA (S)",consulta_completa__11[[#This Row],[14 - Inst. Atuando no Local]]),0)</f>
        <v>0</v>
      </c>
      <c r="DA111" s="84" t="str">
        <f t="shared" si="58"/>
        <v/>
      </c>
      <c r="DB111" s="35" t="str">
        <f t="shared" si="59"/>
        <v>Sim</v>
      </c>
      <c r="DC111" s="35" t="str">
        <f t="shared" si="60"/>
        <v>Não</v>
      </c>
      <c r="DD111" s="35" t="str">
        <f t="shared" si="61"/>
        <v>Sim</v>
      </c>
      <c r="DE111" s="87" t="str">
        <f t="shared" si="32"/>
        <v>Sem informação</v>
      </c>
    </row>
    <row r="112" spans="1:109">
      <c r="A112" s="14">
        <v>202521450423</v>
      </c>
      <c r="B112" s="1">
        <v>45702</v>
      </c>
      <c r="C112" t="s">
        <v>1336</v>
      </c>
      <c r="D112" t="s">
        <v>161</v>
      </c>
      <c r="E112" t="s">
        <v>162</v>
      </c>
      <c r="F112" t="s">
        <v>163</v>
      </c>
      <c r="G112" t="s">
        <v>113</v>
      </c>
      <c r="H112" t="s">
        <v>114</v>
      </c>
      <c r="I112" t="s">
        <v>114</v>
      </c>
      <c r="J112" t="s">
        <v>1337</v>
      </c>
      <c r="K112" t="s">
        <v>1338</v>
      </c>
      <c r="L112" t="s">
        <v>1339</v>
      </c>
      <c r="M112" t="s">
        <v>140</v>
      </c>
      <c r="N112" t="s">
        <v>113</v>
      </c>
      <c r="O112" t="s">
        <v>239</v>
      </c>
      <c r="P112" t="s">
        <v>200</v>
      </c>
      <c r="Q112" t="s">
        <v>143</v>
      </c>
      <c r="R112" t="s">
        <v>123</v>
      </c>
      <c r="S112" t="s">
        <v>113</v>
      </c>
      <c r="T112" t="s">
        <v>1340</v>
      </c>
      <c r="U112" t="s">
        <v>1341</v>
      </c>
      <c r="V112" t="s">
        <v>1342</v>
      </c>
      <c r="Z112" t="s">
        <v>1343</v>
      </c>
      <c r="AA112" t="s">
        <v>1344</v>
      </c>
      <c r="AB112" t="s">
        <v>1345</v>
      </c>
      <c r="AC112" t="s">
        <v>173</v>
      </c>
      <c r="AD112">
        <v>1</v>
      </c>
      <c r="AE112" t="s">
        <v>113</v>
      </c>
      <c r="AF112" t="s">
        <v>113</v>
      </c>
      <c r="AG112" t="s">
        <v>113</v>
      </c>
      <c r="AH112" t="s">
        <v>131</v>
      </c>
      <c r="AI112" t="s">
        <v>131</v>
      </c>
      <c r="AJ112" t="s">
        <v>132</v>
      </c>
      <c r="AK112" t="s">
        <v>113</v>
      </c>
      <c r="AL112" t="s">
        <v>1346</v>
      </c>
      <c r="AM112" t="s">
        <v>1347</v>
      </c>
      <c r="AN112" t="s">
        <v>358</v>
      </c>
      <c r="AO112" t="s">
        <v>177</v>
      </c>
      <c r="AP112">
        <v>16991797303</v>
      </c>
      <c r="AQ112" t="s">
        <v>1348</v>
      </c>
      <c r="AR112" t="s">
        <v>113</v>
      </c>
      <c r="AS112" t="s">
        <v>113</v>
      </c>
      <c r="AT112" t="s">
        <v>113</v>
      </c>
      <c r="AU112" t="s">
        <v>113</v>
      </c>
      <c r="AW112" t="s">
        <v>113</v>
      </c>
      <c r="AX112" s="82">
        <f>IFERROR(FIND("Óbitos/feridos",consulta_completa__11[[#This Row],[13 - Ocorrências/Ambientes Atingidos]]),0)</f>
        <v>0</v>
      </c>
      <c r="AY112" s="83" t="str">
        <f t="shared" si="33"/>
        <v/>
      </c>
      <c r="AZ112" s="82">
        <f>IFERROR(FIND("População afetada/evacuada",consulta_completa__11[[#This Row],[13 - Ocorrências/Ambientes Atingidos]]),0)</f>
        <v>0</v>
      </c>
      <c r="BA112" s="82" t="str">
        <f t="shared" si="34"/>
        <v/>
      </c>
      <c r="BB112" s="82">
        <f>IFERROR(FIND("Suspensão de abastecimento de água",consulta_completa__11[[#This Row],[13 - Ocorrências/Ambientes Atingidos]]),0)</f>
        <v>0</v>
      </c>
      <c r="BC112" s="83" t="str">
        <f t="shared" si="62"/>
        <v/>
      </c>
      <c r="BD112" s="82">
        <f>IFERROR(FIND("Rio/córrego",consulta_completa__11[[#This Row],[13 - Ocorrências/Ambientes Atingidos]]),0)</f>
        <v>0</v>
      </c>
      <c r="BE112" s="83" t="str">
        <f t="shared" si="35"/>
        <v/>
      </c>
      <c r="BF112" s="82">
        <f>IFERROR(FIND("Lago",consulta_completa__11[[#This Row],[13 - Ocorrências/Ambientes Atingidos]]),0)</f>
        <v>0</v>
      </c>
      <c r="BG112" s="83" t="str">
        <f t="shared" si="36"/>
        <v/>
      </c>
      <c r="BH112" s="82">
        <f>IFERROR(FIND("Mar",consulta_completa__11[[#This Row],[13 - Ocorrências/Ambientes Atingidos]]),0)</f>
        <v>0</v>
      </c>
      <c r="BI112" s="83" t="str">
        <f t="shared" si="37"/>
        <v/>
      </c>
      <c r="BJ112" s="82">
        <f>IFERROR(FIND("Praia",consulta_completa__11[[#This Row],[13 - Ocorrências/Ambientes Atingidos]]),0)</f>
        <v>0</v>
      </c>
      <c r="BK112" s="83" t="str">
        <f t="shared" si="38"/>
        <v/>
      </c>
      <c r="BL112" s="82">
        <f>IFERROR(FIND("Solo",consulta_completa__11[[#This Row],[13 - Ocorrências/Ambientes Atingidos]]),0)</f>
        <v>1</v>
      </c>
      <c r="BM112" s="83" t="str">
        <f t="shared" si="39"/>
        <v>X</v>
      </c>
      <c r="BN112" s="82">
        <f>IFERROR(FIND("Águas subterrâneas",consulta_completa__11[[#This Row],[13 - Ocorrências/Ambientes Atingidos]]),0)</f>
        <v>0</v>
      </c>
      <c r="BO112" s="83" t="str">
        <f t="shared" si="40"/>
        <v/>
      </c>
      <c r="BP112" s="82">
        <f>IFERROR(FIND("Atmosfera",consulta_completa__11[[#This Row],[13 - Ocorrências/Ambientes Atingidos]]),0)</f>
        <v>0</v>
      </c>
      <c r="BQ112" s="83" t="str">
        <f t="shared" si="41"/>
        <v/>
      </c>
      <c r="BR112" s="82">
        <f>IFERROR(FIND("Flora",consulta_completa__11[[#This Row],[13 - Ocorrências/Ambientes Atingidos]]),0)</f>
        <v>0</v>
      </c>
      <c r="BS112" s="83" t="str">
        <f t="shared" si="42"/>
        <v/>
      </c>
      <c r="BT112" s="82">
        <f>IFERROR(FIND("Fauna",consulta_completa__11[[#This Row],[13 - Ocorrências/Ambientes Atingidos]]),0)</f>
        <v>0</v>
      </c>
      <c r="BU112" s="83" t="str">
        <f t="shared" si="43"/>
        <v/>
      </c>
      <c r="BV112" s="82">
        <f>IFERROR(FIND("UC federal",consulta_completa__11[[#This Row],[13 - Ocorrências/Ambientes Atingidos]]),0)</f>
        <v>0</v>
      </c>
      <c r="BW112" s="83" t="str">
        <f t="shared" si="44"/>
        <v/>
      </c>
      <c r="BX112" s="82">
        <f>IFERROR(FIND("UC estadual/municipal",consulta_completa__11[[#This Row],[13 - Ocorrências/Ambientes Atingidos]]),0)</f>
        <v>0</v>
      </c>
      <c r="BY112" s="83" t="str">
        <f t="shared" si="45"/>
        <v/>
      </c>
      <c r="BZ112" s="82">
        <f>IFERROR(FIND("Outro(s)",consulta_completa__11[[#This Row],[13 - Ocorrências/Ambientes Atingidos]]),0)</f>
        <v>0</v>
      </c>
      <c r="CA112" s="83" t="str">
        <f t="shared" si="46"/>
        <v/>
      </c>
      <c r="CB112" s="82">
        <f>IFERROR(FIND("Sem dano",consulta_completa__11[[#This Row],[13 - Ocorrências/Ambientes Atingidos]]),0)</f>
        <v>0</v>
      </c>
      <c r="CC112" s="83" t="str">
        <f t="shared" si="47"/>
        <v/>
      </c>
      <c r="CD112" s="82" t="str">
        <f>IF(consulta_completa__11[[#This Row],[13 - Ocorrências/Ambientes Atingidos]]="","X","")</f>
        <v/>
      </c>
      <c r="CE112" s="84">
        <f>IFERROR(FIND("IBAMA",consulta_completa__11[[#This Row],[14 - Inst. Atuando no Local]]),0)</f>
        <v>0</v>
      </c>
      <c r="CF112" s="84" t="str">
        <f t="shared" si="48"/>
        <v/>
      </c>
      <c r="CG112" s="84">
        <f>IFERROR(FIND("OEMA",consulta_completa__11[[#This Row],[14 - Inst. Atuando no Local]]),0)</f>
        <v>0</v>
      </c>
      <c r="CH112" s="84" t="str">
        <f t="shared" si="49"/>
        <v/>
      </c>
      <c r="CI112" s="84">
        <f>IFERROR(FIND("DEFESA CIVIL",consulta_completa__11[[#This Row],[14 - Inst. Atuando no Local]]),0)</f>
        <v>0</v>
      </c>
      <c r="CJ112" s="84" t="str">
        <f t="shared" si="50"/>
        <v/>
      </c>
      <c r="CK112" s="84">
        <f>IFERROR(FIND("CORPO DE BOMBEIROS",consulta_completa__11[[#This Row],[14 - Inst. Atuando no Local]]),0)</f>
        <v>0</v>
      </c>
      <c r="CL112" s="84" t="str">
        <f t="shared" si="51"/>
        <v/>
      </c>
      <c r="CM112" s="84">
        <f>IFERROR(FIND("POLÍCIA RODOVIÁRIA",consulta_completa__11[[#This Row],[14 - Inst. Atuando no Local]]),0)</f>
        <v>0</v>
      </c>
      <c r="CN112" s="84" t="str">
        <f t="shared" si="52"/>
        <v/>
      </c>
      <c r="CO112" s="84">
        <f>IFERROR(FIND("POLÍCIA MILITAR",consulta_completa__11[[#This Row],[14 - Inst. Atuando no Local]]),0)</f>
        <v>0</v>
      </c>
      <c r="CP112" s="84" t="str">
        <f t="shared" si="53"/>
        <v/>
      </c>
      <c r="CQ112" s="84">
        <f>IFERROR(FIND("POLÍCIA CIVIL",consulta_completa__11[[#This Row],[14 - Inst. Atuando no Local]]),0)</f>
        <v>0</v>
      </c>
      <c r="CR112" s="84" t="str">
        <f t="shared" si="54"/>
        <v/>
      </c>
      <c r="CS112" s="84">
        <f>IFERROR(FIND("MARINHA DO BRASIL",consulta_completa__11[[#This Row],[14 - Inst. Atuando no Local]]),0)</f>
        <v>0</v>
      </c>
      <c r="CT112" s="84" t="str">
        <f t="shared" si="55"/>
        <v/>
      </c>
      <c r="CU112" s="84">
        <f>IFERROR(FIND("EMPRESA ESPECIALIZADA EM ATENDIMENTO",consulta_completa__11[[#This Row],[14 - Inst. Atuando no Local]]),0)</f>
        <v>0</v>
      </c>
      <c r="CV112" s="84" t="str">
        <f t="shared" si="56"/>
        <v/>
      </c>
      <c r="CW112" s="84">
        <f>IFERROR(FIND("IBAMA",consulta_completa__11[[#This Row],[14 - Inst. Atuando no Local]]),0)</f>
        <v>0</v>
      </c>
      <c r="CX112" s="84" t="str">
        <f t="shared" si="57"/>
        <v/>
      </c>
      <c r="CY112" s="84" t="str">
        <f>IF(consulta_completa__11[[#This Row],[14 - Inst. Atuando no Local]]="","X","")</f>
        <v>X</v>
      </c>
      <c r="CZ112" s="84">
        <f>IFERROR(FIND("OUTRA (S)",consulta_completa__11[[#This Row],[14 - Inst. Atuando no Local]]),0)</f>
        <v>0</v>
      </c>
      <c r="DA112" s="84" t="str">
        <f t="shared" si="58"/>
        <v/>
      </c>
      <c r="DB112" s="35" t="str">
        <f t="shared" si="59"/>
        <v>Sim</v>
      </c>
      <c r="DC112" s="35" t="str">
        <f t="shared" si="60"/>
        <v>Não</v>
      </c>
      <c r="DD112" s="35" t="str">
        <f t="shared" si="61"/>
        <v>Sim</v>
      </c>
      <c r="DE112" s="87" t="str">
        <f t="shared" si="32"/>
        <v>Federal</v>
      </c>
    </row>
    <row r="113" spans="1:109">
      <c r="A113" s="14">
        <v>202521461213</v>
      </c>
      <c r="B113" s="1">
        <v>45702</v>
      </c>
      <c r="C113" t="s">
        <v>1349</v>
      </c>
      <c r="D113" t="s">
        <v>161</v>
      </c>
      <c r="E113" t="s">
        <v>286</v>
      </c>
      <c r="F113" t="s">
        <v>112</v>
      </c>
      <c r="G113" t="s">
        <v>1350</v>
      </c>
      <c r="H113" t="s">
        <v>1351</v>
      </c>
      <c r="I113" t="s">
        <v>1352</v>
      </c>
      <c r="J113" t="s">
        <v>113</v>
      </c>
      <c r="K113" t="s">
        <v>114</v>
      </c>
      <c r="L113" t="s">
        <v>114</v>
      </c>
      <c r="M113" t="s">
        <v>113</v>
      </c>
      <c r="N113" t="s">
        <v>1353</v>
      </c>
      <c r="O113" t="s">
        <v>239</v>
      </c>
      <c r="P113" t="s">
        <v>200</v>
      </c>
      <c r="Q113" t="s">
        <v>122</v>
      </c>
      <c r="R113" t="s">
        <v>123</v>
      </c>
      <c r="S113" t="s">
        <v>113</v>
      </c>
      <c r="T113" t="s">
        <v>1354</v>
      </c>
      <c r="U113" t="s">
        <v>1355</v>
      </c>
      <c r="V113" t="s">
        <v>113</v>
      </c>
      <c r="Z113" t="s">
        <v>113</v>
      </c>
      <c r="AA113" t="s">
        <v>113</v>
      </c>
      <c r="AB113" t="s">
        <v>1356</v>
      </c>
      <c r="AC113" t="s">
        <v>1357</v>
      </c>
      <c r="AD113">
        <v>1</v>
      </c>
      <c r="AE113" t="s">
        <v>1358</v>
      </c>
      <c r="AF113" t="s">
        <v>1359</v>
      </c>
      <c r="AG113" t="s">
        <v>1360</v>
      </c>
      <c r="AH113" t="s">
        <v>131</v>
      </c>
      <c r="AI113" t="s">
        <v>131</v>
      </c>
      <c r="AJ113" t="s">
        <v>131</v>
      </c>
      <c r="AK113" t="s">
        <v>1361</v>
      </c>
      <c r="AL113" t="s">
        <v>113</v>
      </c>
      <c r="AM113" t="s">
        <v>1362</v>
      </c>
      <c r="AN113" t="s">
        <v>1363</v>
      </c>
      <c r="AO113" t="s">
        <v>1364</v>
      </c>
      <c r="AQ113" t="s">
        <v>1365</v>
      </c>
      <c r="AR113" t="s">
        <v>113</v>
      </c>
      <c r="AS113" t="s">
        <v>113</v>
      </c>
      <c r="AT113" t="s">
        <v>113</v>
      </c>
      <c r="AU113" t="s">
        <v>113</v>
      </c>
      <c r="AW113" t="s">
        <v>113</v>
      </c>
      <c r="AX113" s="82">
        <f>IFERROR(FIND("Óbitos/feridos",consulta_completa__11[[#This Row],[13 - Ocorrências/Ambientes Atingidos]]),0)</f>
        <v>0</v>
      </c>
      <c r="AY113" s="83" t="str">
        <f t="shared" si="33"/>
        <v/>
      </c>
      <c r="AZ113" s="82">
        <f>IFERROR(FIND("População afetada/evacuada",consulta_completa__11[[#This Row],[13 - Ocorrências/Ambientes Atingidos]]),0)</f>
        <v>0</v>
      </c>
      <c r="BA113" s="82" t="str">
        <f t="shared" si="34"/>
        <v/>
      </c>
      <c r="BB113" s="82">
        <f>IFERROR(FIND("Suspensão de abastecimento de água",consulta_completa__11[[#This Row],[13 - Ocorrências/Ambientes Atingidos]]),0)</f>
        <v>0</v>
      </c>
      <c r="BC113" s="83" t="str">
        <f t="shared" si="62"/>
        <v/>
      </c>
      <c r="BD113" s="82">
        <f>IFERROR(FIND("Rio/córrego",consulta_completa__11[[#This Row],[13 - Ocorrências/Ambientes Atingidos]]),0)</f>
        <v>0</v>
      </c>
      <c r="BE113" s="83" t="str">
        <f t="shared" si="35"/>
        <v/>
      </c>
      <c r="BF113" s="82">
        <f>IFERROR(FIND("Lago",consulta_completa__11[[#This Row],[13 - Ocorrências/Ambientes Atingidos]]),0)</f>
        <v>0</v>
      </c>
      <c r="BG113" s="83" t="str">
        <f t="shared" si="36"/>
        <v/>
      </c>
      <c r="BH113" s="82">
        <f>IFERROR(FIND("Mar",consulta_completa__11[[#This Row],[13 - Ocorrências/Ambientes Atingidos]]),0)</f>
        <v>0</v>
      </c>
      <c r="BI113" s="83" t="str">
        <f t="shared" si="37"/>
        <v/>
      </c>
      <c r="BJ113" s="82">
        <f>IFERROR(FIND("Praia",consulta_completa__11[[#This Row],[13 - Ocorrências/Ambientes Atingidos]]),0)</f>
        <v>0</v>
      </c>
      <c r="BK113" s="83" t="str">
        <f t="shared" si="38"/>
        <v/>
      </c>
      <c r="BL113" s="82">
        <f>IFERROR(FIND("Solo",consulta_completa__11[[#This Row],[13 - Ocorrências/Ambientes Atingidos]]),0)</f>
        <v>0</v>
      </c>
      <c r="BM113" s="83" t="str">
        <f t="shared" si="39"/>
        <v/>
      </c>
      <c r="BN113" s="82">
        <f>IFERROR(FIND("Águas subterrâneas",consulta_completa__11[[#This Row],[13 - Ocorrências/Ambientes Atingidos]]),0)</f>
        <v>0</v>
      </c>
      <c r="BO113" s="83" t="str">
        <f t="shared" si="40"/>
        <v/>
      </c>
      <c r="BP113" s="82">
        <f>IFERROR(FIND("Atmosfera",consulta_completa__11[[#This Row],[13 - Ocorrências/Ambientes Atingidos]]),0)</f>
        <v>0</v>
      </c>
      <c r="BQ113" s="83" t="str">
        <f t="shared" si="41"/>
        <v/>
      </c>
      <c r="BR113" s="82">
        <f>IFERROR(FIND("Flora",consulta_completa__11[[#This Row],[13 - Ocorrências/Ambientes Atingidos]]),0)</f>
        <v>0</v>
      </c>
      <c r="BS113" s="83" t="str">
        <f t="shared" si="42"/>
        <v/>
      </c>
      <c r="BT113" s="82">
        <f>IFERROR(FIND("Fauna",consulta_completa__11[[#This Row],[13 - Ocorrências/Ambientes Atingidos]]),0)</f>
        <v>0</v>
      </c>
      <c r="BU113" s="83" t="str">
        <f t="shared" si="43"/>
        <v/>
      </c>
      <c r="BV113" s="82">
        <f>IFERROR(FIND("UC federal",consulta_completa__11[[#This Row],[13 - Ocorrências/Ambientes Atingidos]]),0)</f>
        <v>0</v>
      </c>
      <c r="BW113" s="83" t="str">
        <f t="shared" si="44"/>
        <v/>
      </c>
      <c r="BX113" s="82">
        <f>IFERROR(FIND("UC estadual/municipal",consulta_completa__11[[#This Row],[13 - Ocorrências/Ambientes Atingidos]]),0)</f>
        <v>0</v>
      </c>
      <c r="BY113" s="83" t="str">
        <f t="shared" si="45"/>
        <v/>
      </c>
      <c r="BZ113" s="82">
        <f>IFERROR(FIND("Outro(s)",consulta_completa__11[[#This Row],[13 - Ocorrências/Ambientes Atingidos]]),0)</f>
        <v>0</v>
      </c>
      <c r="CA113" s="83" t="str">
        <f t="shared" si="46"/>
        <v/>
      </c>
      <c r="CB113" s="82">
        <f>IFERROR(FIND("Sem dano",consulta_completa__11[[#This Row],[13 - Ocorrências/Ambientes Atingidos]]),0)</f>
        <v>0</v>
      </c>
      <c r="CC113" s="83" t="str">
        <f t="shared" si="47"/>
        <v/>
      </c>
      <c r="CD113" s="82" t="str">
        <f>IF(consulta_completa__11[[#This Row],[13 - Ocorrências/Ambientes Atingidos]]="","X","")</f>
        <v>X</v>
      </c>
      <c r="CE113" s="84">
        <f>IFERROR(FIND("IBAMA",consulta_completa__11[[#This Row],[14 - Inst. Atuando no Local]]),0)</f>
        <v>0</v>
      </c>
      <c r="CF113" s="84" t="str">
        <f t="shared" si="48"/>
        <v/>
      </c>
      <c r="CG113" s="84">
        <f>IFERROR(FIND("OEMA",consulta_completa__11[[#This Row],[14 - Inst. Atuando no Local]]),0)</f>
        <v>0</v>
      </c>
      <c r="CH113" s="84" t="str">
        <f t="shared" si="49"/>
        <v/>
      </c>
      <c r="CI113" s="84">
        <f>IFERROR(FIND("DEFESA CIVIL",consulta_completa__11[[#This Row],[14 - Inst. Atuando no Local]]),0)</f>
        <v>0</v>
      </c>
      <c r="CJ113" s="84" t="str">
        <f t="shared" si="50"/>
        <v/>
      </c>
      <c r="CK113" s="84">
        <f>IFERROR(FIND("CORPO DE BOMBEIROS",consulta_completa__11[[#This Row],[14 - Inst. Atuando no Local]]),0)</f>
        <v>0</v>
      </c>
      <c r="CL113" s="84" t="str">
        <f t="shared" si="51"/>
        <v/>
      </c>
      <c r="CM113" s="84">
        <f>IFERROR(FIND("POLÍCIA RODOVIÁRIA",consulta_completa__11[[#This Row],[14 - Inst. Atuando no Local]]),0)</f>
        <v>0</v>
      </c>
      <c r="CN113" s="84" t="str">
        <f t="shared" si="52"/>
        <v/>
      </c>
      <c r="CO113" s="84">
        <f>IFERROR(FIND("POLÍCIA MILITAR",consulta_completa__11[[#This Row],[14 - Inst. Atuando no Local]]),0)</f>
        <v>0</v>
      </c>
      <c r="CP113" s="84" t="str">
        <f t="shared" si="53"/>
        <v/>
      </c>
      <c r="CQ113" s="84">
        <f>IFERROR(FIND("POLÍCIA CIVIL",consulta_completa__11[[#This Row],[14 - Inst. Atuando no Local]]),0)</f>
        <v>0</v>
      </c>
      <c r="CR113" s="84" t="str">
        <f t="shared" si="54"/>
        <v/>
      </c>
      <c r="CS113" s="84">
        <f>IFERROR(FIND("MARINHA DO BRASIL",consulta_completa__11[[#This Row],[14 - Inst. Atuando no Local]]),0)</f>
        <v>0</v>
      </c>
      <c r="CT113" s="84" t="str">
        <f t="shared" si="55"/>
        <v/>
      </c>
      <c r="CU113" s="84">
        <f>IFERROR(FIND("EMPRESA ESPECIALIZADA EM ATENDIMENTO",consulta_completa__11[[#This Row],[14 - Inst. Atuando no Local]]),0)</f>
        <v>0</v>
      </c>
      <c r="CV113" s="84" t="str">
        <f t="shared" si="56"/>
        <v/>
      </c>
      <c r="CW113" s="84">
        <f>IFERROR(FIND("IBAMA",consulta_completa__11[[#This Row],[14 - Inst. Atuando no Local]]),0)</f>
        <v>0</v>
      </c>
      <c r="CX113" s="84" t="str">
        <f t="shared" si="57"/>
        <v/>
      </c>
      <c r="CY113" s="84" t="str">
        <f>IF(consulta_completa__11[[#This Row],[14 - Inst. Atuando no Local]]="","X","")</f>
        <v/>
      </c>
      <c r="CZ113" s="84">
        <f>IFERROR(FIND("OUTRA (S)",consulta_completa__11[[#This Row],[14 - Inst. Atuando no Local]]),0)</f>
        <v>0</v>
      </c>
      <c r="DA113" s="84" t="str">
        <f t="shared" si="58"/>
        <v/>
      </c>
      <c r="DB113" s="35" t="str">
        <f t="shared" si="59"/>
        <v>Sim</v>
      </c>
      <c r="DC113" s="35" t="str">
        <f t="shared" si="60"/>
        <v>Não</v>
      </c>
      <c r="DD113" s="35" t="str">
        <f t="shared" si="61"/>
        <v>Sim</v>
      </c>
      <c r="DE113" s="87" t="str">
        <f t="shared" si="32"/>
        <v>Federal</v>
      </c>
    </row>
    <row r="114" spans="1:109">
      <c r="A114" s="14">
        <v>202521550430</v>
      </c>
      <c r="B114" s="1">
        <v>45702</v>
      </c>
      <c r="C114" t="s">
        <v>1366</v>
      </c>
      <c r="D114" t="s">
        <v>254</v>
      </c>
      <c r="E114" t="s">
        <v>181</v>
      </c>
      <c r="F114" t="s">
        <v>112</v>
      </c>
      <c r="G114" t="s">
        <v>1367</v>
      </c>
      <c r="H114" t="s">
        <v>1368</v>
      </c>
      <c r="I114" t="s">
        <v>117</v>
      </c>
      <c r="J114" t="s">
        <v>113</v>
      </c>
      <c r="K114" t="s">
        <v>114</v>
      </c>
      <c r="L114" t="s">
        <v>114</v>
      </c>
      <c r="M114" t="s">
        <v>140</v>
      </c>
      <c r="N114" t="s">
        <v>119</v>
      </c>
      <c r="O114" t="s">
        <v>239</v>
      </c>
      <c r="P114" t="s">
        <v>200</v>
      </c>
      <c r="Q114" t="s">
        <v>122</v>
      </c>
      <c r="R114" t="s">
        <v>123</v>
      </c>
      <c r="S114" t="s">
        <v>113</v>
      </c>
      <c r="T114" t="s">
        <v>1369</v>
      </c>
      <c r="U114" t="s">
        <v>113</v>
      </c>
      <c r="V114" t="s">
        <v>113</v>
      </c>
      <c r="Z114" t="s">
        <v>1370</v>
      </c>
      <c r="AA114" t="s">
        <v>113</v>
      </c>
      <c r="AB114" t="s">
        <v>1371</v>
      </c>
      <c r="AC114" t="s">
        <v>1372</v>
      </c>
      <c r="AD114">
        <v>1</v>
      </c>
      <c r="AE114" t="s">
        <v>1373</v>
      </c>
      <c r="AF114" t="s">
        <v>1374</v>
      </c>
      <c r="AG114" t="s">
        <v>1375</v>
      </c>
      <c r="AH114" t="s">
        <v>131</v>
      </c>
      <c r="AI114" t="s">
        <v>131</v>
      </c>
      <c r="AJ114" t="s">
        <v>131</v>
      </c>
      <c r="AK114" t="s">
        <v>1376</v>
      </c>
      <c r="AL114" t="s">
        <v>113</v>
      </c>
      <c r="AM114" t="s">
        <v>1377</v>
      </c>
      <c r="AN114" t="s">
        <v>1095</v>
      </c>
      <c r="AO114" t="s">
        <v>1378</v>
      </c>
      <c r="AP114">
        <v>7734544913</v>
      </c>
      <c r="AQ114" t="s">
        <v>1379</v>
      </c>
      <c r="AR114" t="s">
        <v>113</v>
      </c>
      <c r="AS114" t="s">
        <v>113</v>
      </c>
      <c r="AT114" t="s">
        <v>113</v>
      </c>
      <c r="AU114" t="s">
        <v>113</v>
      </c>
      <c r="AW114" t="s">
        <v>113</v>
      </c>
      <c r="AX114" s="82">
        <f>IFERROR(FIND("Óbitos/feridos",consulta_completa__11[[#This Row],[13 - Ocorrências/Ambientes Atingidos]]),0)</f>
        <v>0</v>
      </c>
      <c r="AY114" s="83" t="str">
        <f t="shared" si="33"/>
        <v/>
      </c>
      <c r="AZ114" s="82">
        <f>IFERROR(FIND("População afetada/evacuada",consulta_completa__11[[#This Row],[13 - Ocorrências/Ambientes Atingidos]]),0)</f>
        <v>0</v>
      </c>
      <c r="BA114" s="82" t="str">
        <f t="shared" si="34"/>
        <v/>
      </c>
      <c r="BB114" s="82">
        <f>IFERROR(FIND("Suspensão de abastecimento de água",consulta_completa__11[[#This Row],[13 - Ocorrências/Ambientes Atingidos]]),0)</f>
        <v>0</v>
      </c>
      <c r="BC114" s="83" t="str">
        <f t="shared" si="62"/>
        <v/>
      </c>
      <c r="BD114" s="82">
        <f>IFERROR(FIND("Rio/córrego",consulta_completa__11[[#This Row],[13 - Ocorrências/Ambientes Atingidos]]),0)</f>
        <v>0</v>
      </c>
      <c r="BE114" s="83" t="str">
        <f t="shared" si="35"/>
        <v/>
      </c>
      <c r="BF114" s="82">
        <f>IFERROR(FIND("Lago",consulta_completa__11[[#This Row],[13 - Ocorrências/Ambientes Atingidos]]),0)</f>
        <v>0</v>
      </c>
      <c r="BG114" s="83" t="str">
        <f t="shared" si="36"/>
        <v/>
      </c>
      <c r="BH114" s="82">
        <f>IFERROR(FIND("Mar",consulta_completa__11[[#This Row],[13 - Ocorrências/Ambientes Atingidos]]),0)</f>
        <v>0</v>
      </c>
      <c r="BI114" s="83" t="str">
        <f t="shared" si="37"/>
        <v/>
      </c>
      <c r="BJ114" s="82">
        <f>IFERROR(FIND("Praia",consulta_completa__11[[#This Row],[13 - Ocorrências/Ambientes Atingidos]]),0)</f>
        <v>0</v>
      </c>
      <c r="BK114" s="83" t="str">
        <f t="shared" si="38"/>
        <v/>
      </c>
      <c r="BL114" s="82">
        <f>IFERROR(FIND("Solo",consulta_completa__11[[#This Row],[13 - Ocorrências/Ambientes Atingidos]]),0)</f>
        <v>1</v>
      </c>
      <c r="BM114" s="83" t="str">
        <f t="shared" si="39"/>
        <v>X</v>
      </c>
      <c r="BN114" s="82">
        <f>IFERROR(FIND("Águas subterrâneas",consulta_completa__11[[#This Row],[13 - Ocorrências/Ambientes Atingidos]]),0)</f>
        <v>0</v>
      </c>
      <c r="BO114" s="83" t="str">
        <f t="shared" si="40"/>
        <v/>
      </c>
      <c r="BP114" s="82">
        <f>IFERROR(FIND("Atmosfera",consulta_completa__11[[#This Row],[13 - Ocorrências/Ambientes Atingidos]]),0)</f>
        <v>0</v>
      </c>
      <c r="BQ114" s="83" t="str">
        <f t="shared" si="41"/>
        <v/>
      </c>
      <c r="BR114" s="82">
        <f>IFERROR(FIND("Flora",consulta_completa__11[[#This Row],[13 - Ocorrências/Ambientes Atingidos]]),0)</f>
        <v>0</v>
      </c>
      <c r="BS114" s="83" t="str">
        <f t="shared" si="42"/>
        <v/>
      </c>
      <c r="BT114" s="82">
        <f>IFERROR(FIND("Fauna",consulta_completa__11[[#This Row],[13 - Ocorrências/Ambientes Atingidos]]),0)</f>
        <v>0</v>
      </c>
      <c r="BU114" s="83" t="str">
        <f t="shared" si="43"/>
        <v/>
      </c>
      <c r="BV114" s="82">
        <f>IFERROR(FIND("UC federal",consulta_completa__11[[#This Row],[13 - Ocorrências/Ambientes Atingidos]]),0)</f>
        <v>0</v>
      </c>
      <c r="BW114" s="83" t="str">
        <f t="shared" si="44"/>
        <v/>
      </c>
      <c r="BX114" s="82">
        <f>IFERROR(FIND("UC estadual/municipal",consulta_completa__11[[#This Row],[13 - Ocorrências/Ambientes Atingidos]]),0)</f>
        <v>0</v>
      </c>
      <c r="BY114" s="83" t="str">
        <f t="shared" si="45"/>
        <v/>
      </c>
      <c r="BZ114" s="82">
        <f>IFERROR(FIND("Outro(s)",consulta_completa__11[[#This Row],[13 - Ocorrências/Ambientes Atingidos]]),0)</f>
        <v>0</v>
      </c>
      <c r="CA114" s="83" t="str">
        <f t="shared" si="46"/>
        <v/>
      </c>
      <c r="CB114" s="82">
        <f>IFERROR(FIND("Sem dano",consulta_completa__11[[#This Row],[13 - Ocorrências/Ambientes Atingidos]]),0)</f>
        <v>0</v>
      </c>
      <c r="CC114" s="83" t="str">
        <f t="shared" si="47"/>
        <v/>
      </c>
      <c r="CD114" s="82" t="str">
        <f>IF(consulta_completa__11[[#This Row],[13 - Ocorrências/Ambientes Atingidos]]="","X","")</f>
        <v/>
      </c>
      <c r="CE114" s="84">
        <f>IFERROR(FIND("IBAMA",consulta_completa__11[[#This Row],[14 - Inst. Atuando no Local]]),0)</f>
        <v>0</v>
      </c>
      <c r="CF114" s="84" t="str">
        <f t="shared" si="48"/>
        <v/>
      </c>
      <c r="CG114" s="84">
        <f>IFERROR(FIND("OEMA",consulta_completa__11[[#This Row],[14 - Inst. Atuando no Local]]),0)</f>
        <v>0</v>
      </c>
      <c r="CH114" s="84" t="str">
        <f t="shared" si="49"/>
        <v/>
      </c>
      <c r="CI114" s="84">
        <f>IFERROR(FIND("DEFESA CIVIL",consulta_completa__11[[#This Row],[14 - Inst. Atuando no Local]]),0)</f>
        <v>0</v>
      </c>
      <c r="CJ114" s="84" t="str">
        <f t="shared" si="50"/>
        <v/>
      </c>
      <c r="CK114" s="84">
        <f>IFERROR(FIND("CORPO DE BOMBEIROS",consulta_completa__11[[#This Row],[14 - Inst. Atuando no Local]]),0)</f>
        <v>0</v>
      </c>
      <c r="CL114" s="84" t="str">
        <f t="shared" si="51"/>
        <v/>
      </c>
      <c r="CM114" s="84">
        <f>IFERROR(FIND("POLÍCIA RODOVIÁRIA",consulta_completa__11[[#This Row],[14 - Inst. Atuando no Local]]),0)</f>
        <v>0</v>
      </c>
      <c r="CN114" s="84" t="str">
        <f t="shared" si="52"/>
        <v/>
      </c>
      <c r="CO114" s="84">
        <f>IFERROR(FIND("POLÍCIA MILITAR",consulta_completa__11[[#This Row],[14 - Inst. Atuando no Local]]),0)</f>
        <v>0</v>
      </c>
      <c r="CP114" s="84" t="str">
        <f t="shared" si="53"/>
        <v/>
      </c>
      <c r="CQ114" s="84">
        <f>IFERROR(FIND("POLÍCIA CIVIL",consulta_completa__11[[#This Row],[14 - Inst. Atuando no Local]]),0)</f>
        <v>0</v>
      </c>
      <c r="CR114" s="84" t="str">
        <f t="shared" si="54"/>
        <v/>
      </c>
      <c r="CS114" s="84">
        <f>IFERROR(FIND("MARINHA DO BRASIL",consulta_completa__11[[#This Row],[14 - Inst. Atuando no Local]]),0)</f>
        <v>0</v>
      </c>
      <c r="CT114" s="84" t="str">
        <f t="shared" si="55"/>
        <v/>
      </c>
      <c r="CU114" s="84">
        <f>IFERROR(FIND("EMPRESA ESPECIALIZADA EM ATENDIMENTO",consulta_completa__11[[#This Row],[14 - Inst. Atuando no Local]]),0)</f>
        <v>0</v>
      </c>
      <c r="CV114" s="84" t="str">
        <f t="shared" si="56"/>
        <v/>
      </c>
      <c r="CW114" s="84">
        <f>IFERROR(FIND("IBAMA",consulta_completa__11[[#This Row],[14 - Inst. Atuando no Local]]),0)</f>
        <v>0</v>
      </c>
      <c r="CX114" s="84" t="str">
        <f t="shared" si="57"/>
        <v/>
      </c>
      <c r="CY114" s="84" t="str">
        <f>IF(consulta_completa__11[[#This Row],[14 - Inst. Atuando no Local]]="","X","")</f>
        <v/>
      </c>
      <c r="CZ114" s="84">
        <f>IFERROR(FIND("OUTRA (S)",consulta_completa__11[[#This Row],[14 - Inst. Atuando no Local]]),0)</f>
        <v>0</v>
      </c>
      <c r="DA114" s="84" t="str">
        <f t="shared" si="58"/>
        <v/>
      </c>
      <c r="DB114" s="35" t="str">
        <f t="shared" si="59"/>
        <v>Sim</v>
      </c>
      <c r="DC114" s="35" t="str">
        <f t="shared" si="60"/>
        <v>Não</v>
      </c>
      <c r="DD114" s="35" t="str">
        <f t="shared" si="61"/>
        <v>Sim</v>
      </c>
      <c r="DE114" s="87" t="str">
        <f t="shared" si="32"/>
        <v>Federal</v>
      </c>
    </row>
    <row r="115" spans="1:109">
      <c r="A115" s="14">
        <v>202521575656</v>
      </c>
      <c r="B115" s="1">
        <v>45702</v>
      </c>
      <c r="C115" t="s">
        <v>762</v>
      </c>
      <c r="D115" t="s">
        <v>180</v>
      </c>
      <c r="E115" t="s">
        <v>286</v>
      </c>
      <c r="F115" t="s">
        <v>112</v>
      </c>
      <c r="G115" t="s">
        <v>113</v>
      </c>
      <c r="H115" t="s">
        <v>114</v>
      </c>
      <c r="I115" t="s">
        <v>114</v>
      </c>
      <c r="J115" t="s">
        <v>113</v>
      </c>
      <c r="K115" t="s">
        <v>114</v>
      </c>
      <c r="L115" t="s">
        <v>114</v>
      </c>
      <c r="M115" t="s">
        <v>140</v>
      </c>
      <c r="N115" t="s">
        <v>271</v>
      </c>
      <c r="O115" t="s">
        <v>120</v>
      </c>
      <c r="P115" t="s">
        <v>200</v>
      </c>
      <c r="Q115" t="s">
        <v>230</v>
      </c>
      <c r="R115" t="s">
        <v>123</v>
      </c>
      <c r="S115" t="s">
        <v>113</v>
      </c>
      <c r="T115" t="s">
        <v>1380</v>
      </c>
      <c r="U115" t="s">
        <v>1381</v>
      </c>
      <c r="V115" t="s">
        <v>1382</v>
      </c>
      <c r="Z115" t="s">
        <v>1383</v>
      </c>
      <c r="AA115" t="s">
        <v>1384</v>
      </c>
      <c r="AB115" t="s">
        <v>1385</v>
      </c>
      <c r="AC115" t="s">
        <v>1386</v>
      </c>
      <c r="AD115">
        <v>0</v>
      </c>
      <c r="AE115" t="s">
        <v>1387</v>
      </c>
      <c r="AF115" t="s">
        <v>1388</v>
      </c>
      <c r="AG115" t="s">
        <v>1389</v>
      </c>
      <c r="AH115" t="s">
        <v>131</v>
      </c>
      <c r="AI115" t="s">
        <v>131</v>
      </c>
      <c r="AJ115" t="s">
        <v>132</v>
      </c>
      <c r="AK115" t="s">
        <v>113</v>
      </c>
      <c r="AL115" t="s">
        <v>1390</v>
      </c>
      <c r="AM115" t="s">
        <v>1271</v>
      </c>
      <c r="AN115" t="s">
        <v>1391</v>
      </c>
      <c r="AO115" t="s">
        <v>1272</v>
      </c>
      <c r="AP115">
        <v>3534496600</v>
      </c>
      <c r="AQ115" t="s">
        <v>1392</v>
      </c>
      <c r="AR115" t="s">
        <v>113</v>
      </c>
      <c r="AS115" t="s">
        <v>113</v>
      </c>
      <c r="AT115" t="s">
        <v>113</v>
      </c>
      <c r="AU115" t="s">
        <v>113</v>
      </c>
      <c r="AW115" t="s">
        <v>113</v>
      </c>
      <c r="AX115" s="82">
        <f>IFERROR(FIND("Óbitos/feridos",consulta_completa__11[[#This Row],[13 - Ocorrências/Ambientes Atingidos]]),0)</f>
        <v>0</v>
      </c>
      <c r="AY115" s="83" t="str">
        <f t="shared" si="33"/>
        <v/>
      </c>
      <c r="AZ115" s="82">
        <f>IFERROR(FIND("População afetada/evacuada",consulta_completa__11[[#This Row],[13 - Ocorrências/Ambientes Atingidos]]),0)</f>
        <v>0</v>
      </c>
      <c r="BA115" s="82" t="str">
        <f t="shared" si="34"/>
        <v/>
      </c>
      <c r="BB115" s="82">
        <f>IFERROR(FIND("Suspensão de abastecimento de água",consulta_completa__11[[#This Row],[13 - Ocorrências/Ambientes Atingidos]]),0)</f>
        <v>0</v>
      </c>
      <c r="BC115" s="83" t="str">
        <f t="shared" si="62"/>
        <v/>
      </c>
      <c r="BD115" s="82">
        <f>IFERROR(FIND("Rio/córrego",consulta_completa__11[[#This Row],[13 - Ocorrências/Ambientes Atingidos]]),0)</f>
        <v>0</v>
      </c>
      <c r="BE115" s="83" t="str">
        <f t="shared" si="35"/>
        <v/>
      </c>
      <c r="BF115" s="82">
        <f>IFERROR(FIND("Lago",consulta_completa__11[[#This Row],[13 - Ocorrências/Ambientes Atingidos]]),0)</f>
        <v>0</v>
      </c>
      <c r="BG115" s="83" t="str">
        <f t="shared" si="36"/>
        <v/>
      </c>
      <c r="BH115" s="82">
        <f>IFERROR(FIND("Mar",consulta_completa__11[[#This Row],[13 - Ocorrências/Ambientes Atingidos]]),0)</f>
        <v>0</v>
      </c>
      <c r="BI115" s="83" t="str">
        <f t="shared" si="37"/>
        <v/>
      </c>
      <c r="BJ115" s="82">
        <f>IFERROR(FIND("Praia",consulta_completa__11[[#This Row],[13 - Ocorrências/Ambientes Atingidos]]),0)</f>
        <v>0</v>
      </c>
      <c r="BK115" s="83" t="str">
        <f t="shared" si="38"/>
        <v/>
      </c>
      <c r="BL115" s="82">
        <f>IFERROR(FIND("Solo",consulta_completa__11[[#This Row],[13 - Ocorrências/Ambientes Atingidos]]),0)</f>
        <v>1</v>
      </c>
      <c r="BM115" s="83" t="str">
        <f t="shared" si="39"/>
        <v>X</v>
      </c>
      <c r="BN115" s="82">
        <f>IFERROR(FIND("Águas subterrâneas",consulta_completa__11[[#This Row],[13 - Ocorrências/Ambientes Atingidos]]),0)</f>
        <v>0</v>
      </c>
      <c r="BO115" s="83" t="str">
        <f t="shared" si="40"/>
        <v/>
      </c>
      <c r="BP115" s="82">
        <f>IFERROR(FIND("Atmosfera",consulta_completa__11[[#This Row],[13 - Ocorrências/Ambientes Atingidos]]),0)</f>
        <v>0</v>
      </c>
      <c r="BQ115" s="83" t="str">
        <f t="shared" si="41"/>
        <v/>
      </c>
      <c r="BR115" s="82">
        <f>IFERROR(FIND("Flora",consulta_completa__11[[#This Row],[13 - Ocorrências/Ambientes Atingidos]]),0)</f>
        <v>0</v>
      </c>
      <c r="BS115" s="83" t="str">
        <f t="shared" si="42"/>
        <v/>
      </c>
      <c r="BT115" s="82">
        <f>IFERROR(FIND("Fauna",consulta_completa__11[[#This Row],[13 - Ocorrências/Ambientes Atingidos]]),0)</f>
        <v>0</v>
      </c>
      <c r="BU115" s="83" t="str">
        <f t="shared" si="43"/>
        <v/>
      </c>
      <c r="BV115" s="82">
        <f>IFERROR(FIND("UC federal",consulta_completa__11[[#This Row],[13 - Ocorrências/Ambientes Atingidos]]),0)</f>
        <v>0</v>
      </c>
      <c r="BW115" s="83" t="str">
        <f t="shared" si="44"/>
        <v/>
      </c>
      <c r="BX115" s="82">
        <f>IFERROR(FIND("UC estadual/municipal",consulta_completa__11[[#This Row],[13 - Ocorrências/Ambientes Atingidos]]),0)</f>
        <v>0</v>
      </c>
      <c r="BY115" s="83" t="str">
        <f t="shared" si="45"/>
        <v/>
      </c>
      <c r="BZ115" s="82">
        <f>IFERROR(FIND("Outro(s)",consulta_completa__11[[#This Row],[13 - Ocorrências/Ambientes Atingidos]]),0)</f>
        <v>0</v>
      </c>
      <c r="CA115" s="83" t="str">
        <f t="shared" si="46"/>
        <v/>
      </c>
      <c r="CB115" s="82">
        <f>IFERROR(FIND("Sem dano",consulta_completa__11[[#This Row],[13 - Ocorrências/Ambientes Atingidos]]),0)</f>
        <v>0</v>
      </c>
      <c r="CC115" s="83" t="str">
        <f t="shared" si="47"/>
        <v/>
      </c>
      <c r="CD115" s="82" t="str">
        <f>IF(consulta_completa__11[[#This Row],[13 - Ocorrências/Ambientes Atingidos]]="","X","")</f>
        <v/>
      </c>
      <c r="CE115" s="84">
        <f>IFERROR(FIND("IBAMA",consulta_completa__11[[#This Row],[14 - Inst. Atuando no Local]]),0)</f>
        <v>0</v>
      </c>
      <c r="CF115" s="84" t="str">
        <f t="shared" si="48"/>
        <v/>
      </c>
      <c r="CG115" s="84">
        <f>IFERROR(FIND("OEMA",consulta_completa__11[[#This Row],[14 - Inst. Atuando no Local]]),0)</f>
        <v>0</v>
      </c>
      <c r="CH115" s="84" t="str">
        <f t="shared" si="49"/>
        <v/>
      </c>
      <c r="CI115" s="84">
        <f>IFERROR(FIND("DEFESA CIVIL",consulta_completa__11[[#This Row],[14 - Inst. Atuando no Local]]),0)</f>
        <v>0</v>
      </c>
      <c r="CJ115" s="84" t="str">
        <f t="shared" si="50"/>
        <v/>
      </c>
      <c r="CK115" s="84">
        <f>IFERROR(FIND("CORPO DE BOMBEIROS",consulta_completa__11[[#This Row],[14 - Inst. Atuando no Local]]),0)</f>
        <v>0</v>
      </c>
      <c r="CL115" s="84" t="str">
        <f t="shared" si="51"/>
        <v/>
      </c>
      <c r="CM115" s="84">
        <f>IFERROR(FIND("POLÍCIA RODOVIÁRIA",consulta_completa__11[[#This Row],[14 - Inst. Atuando no Local]]),0)</f>
        <v>0</v>
      </c>
      <c r="CN115" s="84" t="str">
        <f t="shared" si="52"/>
        <v/>
      </c>
      <c r="CO115" s="84">
        <f>IFERROR(FIND("POLÍCIA MILITAR",consulta_completa__11[[#This Row],[14 - Inst. Atuando no Local]]),0)</f>
        <v>0</v>
      </c>
      <c r="CP115" s="84" t="str">
        <f t="shared" si="53"/>
        <v/>
      </c>
      <c r="CQ115" s="84">
        <f>IFERROR(FIND("POLÍCIA CIVIL",consulta_completa__11[[#This Row],[14 - Inst. Atuando no Local]]),0)</f>
        <v>0</v>
      </c>
      <c r="CR115" s="84" t="str">
        <f t="shared" si="54"/>
        <v/>
      </c>
      <c r="CS115" s="84">
        <f>IFERROR(FIND("MARINHA DO BRASIL",consulta_completa__11[[#This Row],[14 - Inst. Atuando no Local]]),0)</f>
        <v>0</v>
      </c>
      <c r="CT115" s="84" t="str">
        <f t="shared" si="55"/>
        <v/>
      </c>
      <c r="CU115" s="84">
        <f>IFERROR(FIND("EMPRESA ESPECIALIZADA EM ATENDIMENTO",consulta_completa__11[[#This Row],[14 - Inst. Atuando no Local]]),0)</f>
        <v>0</v>
      </c>
      <c r="CV115" s="84" t="str">
        <f t="shared" si="56"/>
        <v/>
      </c>
      <c r="CW115" s="84">
        <f>IFERROR(FIND("IBAMA",consulta_completa__11[[#This Row],[14 - Inst. Atuando no Local]]),0)</f>
        <v>0</v>
      </c>
      <c r="CX115" s="84" t="str">
        <f t="shared" si="57"/>
        <v/>
      </c>
      <c r="CY115" s="84" t="str">
        <f>IF(consulta_completa__11[[#This Row],[14 - Inst. Atuando no Local]]="","X","")</f>
        <v/>
      </c>
      <c r="CZ115" s="84">
        <f>IFERROR(FIND("OUTRA (S)",consulta_completa__11[[#This Row],[14 - Inst. Atuando no Local]]),0)</f>
        <v>0</v>
      </c>
      <c r="DA115" s="84" t="str">
        <f t="shared" si="58"/>
        <v/>
      </c>
      <c r="DB115" s="35" t="str">
        <f t="shared" si="59"/>
        <v>Sim</v>
      </c>
      <c r="DC115" s="35" t="str">
        <f t="shared" si="60"/>
        <v>Não</v>
      </c>
      <c r="DD115" s="35" t="str">
        <f t="shared" si="61"/>
        <v>Sim</v>
      </c>
      <c r="DE115" s="87" t="str">
        <f t="shared" si="32"/>
        <v>Sem informação</v>
      </c>
    </row>
    <row r="116" spans="1:109">
      <c r="A116" s="14">
        <v>202521579202</v>
      </c>
      <c r="B116" s="1">
        <v>45702</v>
      </c>
      <c r="C116" t="s">
        <v>109</v>
      </c>
      <c r="D116" t="s">
        <v>212</v>
      </c>
      <c r="E116" t="s">
        <v>111</v>
      </c>
      <c r="F116" t="s">
        <v>112</v>
      </c>
      <c r="G116" t="s">
        <v>113</v>
      </c>
      <c r="H116" t="s">
        <v>114</v>
      </c>
      <c r="I116" t="s">
        <v>114</v>
      </c>
      <c r="J116" t="s">
        <v>391</v>
      </c>
      <c r="K116" t="s">
        <v>1181</v>
      </c>
      <c r="L116" t="s">
        <v>117</v>
      </c>
      <c r="M116" t="s">
        <v>118</v>
      </c>
      <c r="N116" t="s">
        <v>119</v>
      </c>
      <c r="O116" t="s">
        <v>228</v>
      </c>
      <c r="P116" t="s">
        <v>200</v>
      </c>
      <c r="Q116" t="s">
        <v>143</v>
      </c>
      <c r="R116" t="s">
        <v>123</v>
      </c>
      <c r="S116" t="s">
        <v>201</v>
      </c>
      <c r="T116" t="s">
        <v>1393</v>
      </c>
      <c r="U116" t="s">
        <v>1394</v>
      </c>
      <c r="V116" t="s">
        <v>1395</v>
      </c>
      <c r="Z116" t="s">
        <v>1396</v>
      </c>
      <c r="AA116" t="s">
        <v>398</v>
      </c>
      <c r="AB116" t="s">
        <v>206</v>
      </c>
      <c r="AC116" t="s">
        <v>207</v>
      </c>
      <c r="AD116">
        <v>1</v>
      </c>
      <c r="AE116" t="s">
        <v>206</v>
      </c>
      <c r="AF116" t="s">
        <v>113</v>
      </c>
      <c r="AG116" t="s">
        <v>113</v>
      </c>
      <c r="AH116" t="s">
        <v>131</v>
      </c>
      <c r="AI116" t="s">
        <v>132</v>
      </c>
      <c r="AJ116" t="s">
        <v>131</v>
      </c>
      <c r="AK116" t="s">
        <v>1397</v>
      </c>
      <c r="AL116" t="s">
        <v>1398</v>
      </c>
      <c r="AM116" t="s">
        <v>210</v>
      </c>
      <c r="AN116" t="s">
        <v>113</v>
      </c>
      <c r="AO116" t="s">
        <v>113</v>
      </c>
      <c r="AQ116" t="s">
        <v>211</v>
      </c>
      <c r="AR116" t="s">
        <v>113</v>
      </c>
      <c r="AS116" t="s">
        <v>113</v>
      </c>
      <c r="AT116" t="s">
        <v>113</v>
      </c>
      <c r="AU116" t="s">
        <v>113</v>
      </c>
      <c r="AW116" t="s">
        <v>113</v>
      </c>
      <c r="AX116" s="82">
        <f>IFERROR(FIND("Óbitos/feridos",consulta_completa__11[[#This Row],[13 - Ocorrências/Ambientes Atingidos]]),0)</f>
        <v>0</v>
      </c>
      <c r="AY116" s="83" t="str">
        <f t="shared" si="33"/>
        <v/>
      </c>
      <c r="AZ116" s="82">
        <f>IFERROR(FIND("População afetada/evacuada",consulta_completa__11[[#This Row],[13 - Ocorrências/Ambientes Atingidos]]),0)</f>
        <v>0</v>
      </c>
      <c r="BA116" s="82" t="str">
        <f t="shared" si="34"/>
        <v/>
      </c>
      <c r="BB116" s="82">
        <f>IFERROR(FIND("Suspensão de abastecimento de água",consulta_completa__11[[#This Row],[13 - Ocorrências/Ambientes Atingidos]]),0)</f>
        <v>0</v>
      </c>
      <c r="BC116" s="83" t="str">
        <f t="shared" si="62"/>
        <v/>
      </c>
      <c r="BD116" s="82">
        <f>IFERROR(FIND("Rio/córrego",consulta_completa__11[[#This Row],[13 - Ocorrências/Ambientes Atingidos]]),0)</f>
        <v>0</v>
      </c>
      <c r="BE116" s="83" t="str">
        <f t="shared" si="35"/>
        <v/>
      </c>
      <c r="BF116" s="82">
        <f>IFERROR(FIND("Lago",consulta_completa__11[[#This Row],[13 - Ocorrências/Ambientes Atingidos]]),0)</f>
        <v>0</v>
      </c>
      <c r="BG116" s="83" t="str">
        <f t="shared" si="36"/>
        <v/>
      </c>
      <c r="BH116" s="82">
        <f>IFERROR(FIND("Mar",consulta_completa__11[[#This Row],[13 - Ocorrências/Ambientes Atingidos]]),0)</f>
        <v>1</v>
      </c>
      <c r="BI116" s="83" t="str">
        <f t="shared" si="37"/>
        <v>X</v>
      </c>
      <c r="BJ116" s="82">
        <f>IFERROR(FIND("Praia",consulta_completa__11[[#This Row],[13 - Ocorrências/Ambientes Atingidos]]),0)</f>
        <v>0</v>
      </c>
      <c r="BK116" s="83" t="str">
        <f t="shared" si="38"/>
        <v/>
      </c>
      <c r="BL116" s="82">
        <f>IFERROR(FIND("Solo",consulta_completa__11[[#This Row],[13 - Ocorrências/Ambientes Atingidos]]),0)</f>
        <v>0</v>
      </c>
      <c r="BM116" s="83" t="str">
        <f t="shared" si="39"/>
        <v/>
      </c>
      <c r="BN116" s="82">
        <f>IFERROR(FIND("Águas subterrâneas",consulta_completa__11[[#This Row],[13 - Ocorrências/Ambientes Atingidos]]),0)</f>
        <v>0</v>
      </c>
      <c r="BO116" s="83" t="str">
        <f t="shared" si="40"/>
        <v/>
      </c>
      <c r="BP116" s="82">
        <f>IFERROR(FIND("Atmosfera",consulta_completa__11[[#This Row],[13 - Ocorrências/Ambientes Atingidos]]),0)</f>
        <v>0</v>
      </c>
      <c r="BQ116" s="83" t="str">
        <f t="shared" si="41"/>
        <v/>
      </c>
      <c r="BR116" s="82">
        <f>IFERROR(FIND("Flora",consulta_completa__11[[#This Row],[13 - Ocorrências/Ambientes Atingidos]]),0)</f>
        <v>0</v>
      </c>
      <c r="BS116" s="83" t="str">
        <f t="shared" si="42"/>
        <v/>
      </c>
      <c r="BT116" s="82">
        <f>IFERROR(FIND("Fauna",consulta_completa__11[[#This Row],[13 - Ocorrências/Ambientes Atingidos]]),0)</f>
        <v>0</v>
      </c>
      <c r="BU116" s="83" t="str">
        <f t="shared" si="43"/>
        <v/>
      </c>
      <c r="BV116" s="82">
        <f>IFERROR(FIND("UC federal",consulta_completa__11[[#This Row],[13 - Ocorrências/Ambientes Atingidos]]),0)</f>
        <v>0</v>
      </c>
      <c r="BW116" s="83" t="str">
        <f t="shared" si="44"/>
        <v/>
      </c>
      <c r="BX116" s="82">
        <f>IFERROR(FIND("UC estadual/municipal",consulta_completa__11[[#This Row],[13 - Ocorrências/Ambientes Atingidos]]),0)</f>
        <v>0</v>
      </c>
      <c r="BY116" s="83" t="str">
        <f t="shared" si="45"/>
        <v/>
      </c>
      <c r="BZ116" s="82">
        <f>IFERROR(FIND("Outro(s)",consulta_completa__11[[#This Row],[13 - Ocorrências/Ambientes Atingidos]]),0)</f>
        <v>0</v>
      </c>
      <c r="CA116" s="83" t="str">
        <f t="shared" si="46"/>
        <v/>
      </c>
      <c r="CB116" s="82">
        <f>IFERROR(FIND("Sem dano",consulta_completa__11[[#This Row],[13 - Ocorrências/Ambientes Atingidos]]),0)</f>
        <v>0</v>
      </c>
      <c r="CC116" s="83" t="str">
        <f t="shared" si="47"/>
        <v/>
      </c>
      <c r="CD116" s="82" t="str">
        <f>IF(consulta_completa__11[[#This Row],[13 - Ocorrências/Ambientes Atingidos]]="","X","")</f>
        <v/>
      </c>
      <c r="CE116" s="84">
        <f>IFERROR(FIND("IBAMA",consulta_completa__11[[#This Row],[14 - Inst. Atuando no Local]]),0)</f>
        <v>0</v>
      </c>
      <c r="CF116" s="84" t="str">
        <f t="shared" si="48"/>
        <v/>
      </c>
      <c r="CG116" s="84">
        <f>IFERROR(FIND("OEMA",consulta_completa__11[[#This Row],[14 - Inst. Atuando no Local]]),0)</f>
        <v>0</v>
      </c>
      <c r="CH116" s="84" t="str">
        <f t="shared" si="49"/>
        <v/>
      </c>
      <c r="CI116" s="84">
        <f>IFERROR(FIND("DEFESA CIVIL",consulta_completa__11[[#This Row],[14 - Inst. Atuando no Local]]),0)</f>
        <v>0</v>
      </c>
      <c r="CJ116" s="84" t="str">
        <f t="shared" si="50"/>
        <v/>
      </c>
      <c r="CK116" s="84">
        <f>IFERROR(FIND("CORPO DE BOMBEIROS",consulta_completa__11[[#This Row],[14 - Inst. Atuando no Local]]),0)</f>
        <v>0</v>
      </c>
      <c r="CL116" s="84" t="str">
        <f t="shared" si="51"/>
        <v/>
      </c>
      <c r="CM116" s="84">
        <f>IFERROR(FIND("POLÍCIA RODOVIÁRIA",consulta_completa__11[[#This Row],[14 - Inst. Atuando no Local]]),0)</f>
        <v>0</v>
      </c>
      <c r="CN116" s="84" t="str">
        <f t="shared" si="52"/>
        <v/>
      </c>
      <c r="CO116" s="84">
        <f>IFERROR(FIND("POLÍCIA MILITAR",consulta_completa__11[[#This Row],[14 - Inst. Atuando no Local]]),0)</f>
        <v>0</v>
      </c>
      <c r="CP116" s="84" t="str">
        <f t="shared" si="53"/>
        <v/>
      </c>
      <c r="CQ116" s="84">
        <f>IFERROR(FIND("POLÍCIA CIVIL",consulta_completa__11[[#This Row],[14 - Inst. Atuando no Local]]),0)</f>
        <v>0</v>
      </c>
      <c r="CR116" s="84" t="str">
        <f t="shared" si="54"/>
        <v/>
      </c>
      <c r="CS116" s="84">
        <f>IFERROR(FIND("MARINHA DO BRASIL",consulta_completa__11[[#This Row],[14 - Inst. Atuando no Local]]),0)</f>
        <v>0</v>
      </c>
      <c r="CT116" s="84" t="str">
        <f t="shared" si="55"/>
        <v/>
      </c>
      <c r="CU116" s="84">
        <f>IFERROR(FIND("EMPRESA ESPECIALIZADA EM ATENDIMENTO",consulta_completa__11[[#This Row],[14 - Inst. Atuando no Local]]),0)</f>
        <v>0</v>
      </c>
      <c r="CV116" s="84" t="str">
        <f t="shared" si="56"/>
        <v/>
      </c>
      <c r="CW116" s="84">
        <f>IFERROR(FIND("IBAMA",consulta_completa__11[[#This Row],[14 - Inst. Atuando no Local]]),0)</f>
        <v>0</v>
      </c>
      <c r="CX116" s="84" t="str">
        <f t="shared" si="57"/>
        <v/>
      </c>
      <c r="CY116" s="84" t="str">
        <f>IF(consulta_completa__11[[#This Row],[14 - Inst. Atuando no Local]]="","X","")</f>
        <v/>
      </c>
      <c r="CZ116" s="84">
        <f>IFERROR(FIND("OUTRA (S)",consulta_completa__11[[#This Row],[14 - Inst. Atuando no Local]]),0)</f>
        <v>0</v>
      </c>
      <c r="DA116" s="84" t="str">
        <f t="shared" si="58"/>
        <v/>
      </c>
      <c r="DB116" s="35" t="str">
        <f t="shared" si="59"/>
        <v>Sim</v>
      </c>
      <c r="DC116" s="35" t="str">
        <f t="shared" si="60"/>
        <v>Não</v>
      </c>
      <c r="DD116" s="35" t="str">
        <f t="shared" si="61"/>
        <v>Sim</v>
      </c>
      <c r="DE116" s="87" t="str">
        <f t="shared" si="32"/>
        <v>Federal</v>
      </c>
    </row>
    <row r="117" spans="1:109">
      <c r="A117" s="14">
        <v>202521650423</v>
      </c>
      <c r="B117" s="1">
        <v>45702</v>
      </c>
      <c r="C117" t="s">
        <v>109</v>
      </c>
      <c r="D117" t="s">
        <v>110</v>
      </c>
      <c r="E117" t="s">
        <v>111</v>
      </c>
      <c r="F117" t="s">
        <v>112</v>
      </c>
      <c r="G117" t="s">
        <v>113</v>
      </c>
      <c r="H117" t="s">
        <v>114</v>
      </c>
      <c r="I117" t="s">
        <v>114</v>
      </c>
      <c r="J117" t="s">
        <v>1399</v>
      </c>
      <c r="K117" t="s">
        <v>1400</v>
      </c>
      <c r="L117" t="s">
        <v>117</v>
      </c>
      <c r="M117" t="s">
        <v>118</v>
      </c>
      <c r="N117" t="s">
        <v>119</v>
      </c>
      <c r="O117" t="s">
        <v>120</v>
      </c>
      <c r="P117" t="s">
        <v>200</v>
      </c>
      <c r="Q117" t="s">
        <v>122</v>
      </c>
      <c r="R117" t="s">
        <v>123</v>
      </c>
      <c r="S117" t="s">
        <v>201</v>
      </c>
      <c r="T117" t="s">
        <v>600</v>
      </c>
      <c r="U117" t="s">
        <v>1401</v>
      </c>
      <c r="V117" t="s">
        <v>1402</v>
      </c>
      <c r="W117" t="b">
        <v>1</v>
      </c>
      <c r="Z117" t="s">
        <v>1403</v>
      </c>
      <c r="AA117" t="s">
        <v>113</v>
      </c>
      <c r="AB117" t="s">
        <v>1404</v>
      </c>
      <c r="AC117" t="s">
        <v>399</v>
      </c>
      <c r="AD117">
        <v>1</v>
      </c>
      <c r="AE117" t="s">
        <v>668</v>
      </c>
      <c r="AF117" t="s">
        <v>113</v>
      </c>
      <c r="AG117" t="s">
        <v>113</v>
      </c>
      <c r="AH117" t="s">
        <v>131</v>
      </c>
      <c r="AI117" t="s">
        <v>132</v>
      </c>
      <c r="AJ117" t="s">
        <v>131</v>
      </c>
      <c r="AK117" t="s">
        <v>1405</v>
      </c>
      <c r="AL117" t="s">
        <v>1406</v>
      </c>
      <c r="AM117" t="s">
        <v>402</v>
      </c>
      <c r="AN117" t="s">
        <v>1404</v>
      </c>
      <c r="AO117" t="s">
        <v>113</v>
      </c>
      <c r="AP117">
        <v>2732951305</v>
      </c>
      <c r="AQ117" t="s">
        <v>211</v>
      </c>
      <c r="AR117" t="s">
        <v>113</v>
      </c>
      <c r="AS117" t="s">
        <v>113</v>
      </c>
      <c r="AT117" t="s">
        <v>113</v>
      </c>
      <c r="AU117" t="s">
        <v>113</v>
      </c>
      <c r="AW117" t="s">
        <v>113</v>
      </c>
      <c r="AX117" s="82">
        <f>IFERROR(FIND("Óbitos/feridos",consulta_completa__11[[#This Row],[13 - Ocorrências/Ambientes Atingidos]]),0)</f>
        <v>0</v>
      </c>
      <c r="AY117" s="83" t="str">
        <f t="shared" si="33"/>
        <v/>
      </c>
      <c r="AZ117" s="82">
        <f>IFERROR(FIND("População afetada/evacuada",consulta_completa__11[[#This Row],[13 - Ocorrências/Ambientes Atingidos]]),0)</f>
        <v>0</v>
      </c>
      <c r="BA117" s="82" t="str">
        <f t="shared" si="34"/>
        <v/>
      </c>
      <c r="BB117" s="82">
        <f>IFERROR(FIND("Suspensão de abastecimento de água",consulta_completa__11[[#This Row],[13 - Ocorrências/Ambientes Atingidos]]),0)</f>
        <v>0</v>
      </c>
      <c r="BC117" s="83" t="str">
        <f t="shared" si="62"/>
        <v/>
      </c>
      <c r="BD117" s="82">
        <f>IFERROR(FIND("Rio/córrego",consulta_completa__11[[#This Row],[13 - Ocorrências/Ambientes Atingidos]]),0)</f>
        <v>0</v>
      </c>
      <c r="BE117" s="83" t="str">
        <f t="shared" si="35"/>
        <v/>
      </c>
      <c r="BF117" s="82">
        <f>IFERROR(FIND("Lago",consulta_completa__11[[#This Row],[13 - Ocorrências/Ambientes Atingidos]]),0)</f>
        <v>0</v>
      </c>
      <c r="BG117" s="83" t="str">
        <f t="shared" si="36"/>
        <v/>
      </c>
      <c r="BH117" s="82">
        <f>IFERROR(FIND("Mar",consulta_completa__11[[#This Row],[13 - Ocorrências/Ambientes Atingidos]]),0)</f>
        <v>1</v>
      </c>
      <c r="BI117" s="83" t="str">
        <f t="shared" si="37"/>
        <v>X</v>
      </c>
      <c r="BJ117" s="82">
        <f>IFERROR(FIND("Praia",consulta_completa__11[[#This Row],[13 - Ocorrências/Ambientes Atingidos]]),0)</f>
        <v>0</v>
      </c>
      <c r="BK117" s="83" t="str">
        <f t="shared" si="38"/>
        <v/>
      </c>
      <c r="BL117" s="82">
        <f>IFERROR(FIND("Solo",consulta_completa__11[[#This Row],[13 - Ocorrências/Ambientes Atingidos]]),0)</f>
        <v>0</v>
      </c>
      <c r="BM117" s="83" t="str">
        <f t="shared" si="39"/>
        <v/>
      </c>
      <c r="BN117" s="82">
        <f>IFERROR(FIND("Águas subterrâneas",consulta_completa__11[[#This Row],[13 - Ocorrências/Ambientes Atingidos]]),0)</f>
        <v>0</v>
      </c>
      <c r="BO117" s="83" t="str">
        <f t="shared" si="40"/>
        <v/>
      </c>
      <c r="BP117" s="82">
        <f>IFERROR(FIND("Atmosfera",consulta_completa__11[[#This Row],[13 - Ocorrências/Ambientes Atingidos]]),0)</f>
        <v>0</v>
      </c>
      <c r="BQ117" s="83" t="str">
        <f t="shared" si="41"/>
        <v/>
      </c>
      <c r="BR117" s="82">
        <f>IFERROR(FIND("Flora",consulta_completa__11[[#This Row],[13 - Ocorrências/Ambientes Atingidos]]),0)</f>
        <v>0</v>
      </c>
      <c r="BS117" s="83" t="str">
        <f t="shared" si="42"/>
        <v/>
      </c>
      <c r="BT117" s="82">
        <f>IFERROR(FIND("Fauna",consulta_completa__11[[#This Row],[13 - Ocorrências/Ambientes Atingidos]]),0)</f>
        <v>0</v>
      </c>
      <c r="BU117" s="83" t="str">
        <f t="shared" si="43"/>
        <v/>
      </c>
      <c r="BV117" s="82">
        <f>IFERROR(FIND("UC federal",consulta_completa__11[[#This Row],[13 - Ocorrências/Ambientes Atingidos]]),0)</f>
        <v>0</v>
      </c>
      <c r="BW117" s="83" t="str">
        <f t="shared" si="44"/>
        <v/>
      </c>
      <c r="BX117" s="82">
        <f>IFERROR(FIND("UC estadual/municipal",consulta_completa__11[[#This Row],[13 - Ocorrências/Ambientes Atingidos]]),0)</f>
        <v>0</v>
      </c>
      <c r="BY117" s="83" t="str">
        <f t="shared" si="45"/>
        <v/>
      </c>
      <c r="BZ117" s="82">
        <f>IFERROR(FIND("Outro(s)",consulta_completa__11[[#This Row],[13 - Ocorrências/Ambientes Atingidos]]),0)</f>
        <v>0</v>
      </c>
      <c r="CA117" s="83" t="str">
        <f t="shared" si="46"/>
        <v/>
      </c>
      <c r="CB117" s="82">
        <f>IFERROR(FIND("Sem dano",consulta_completa__11[[#This Row],[13 - Ocorrências/Ambientes Atingidos]]),0)</f>
        <v>0</v>
      </c>
      <c r="CC117" s="83" t="str">
        <f t="shared" si="47"/>
        <v/>
      </c>
      <c r="CD117" s="82" t="str">
        <f>IF(consulta_completa__11[[#This Row],[13 - Ocorrências/Ambientes Atingidos]]="","X","")</f>
        <v/>
      </c>
      <c r="CE117" s="84">
        <f>IFERROR(FIND("IBAMA",consulta_completa__11[[#This Row],[14 - Inst. Atuando no Local]]),0)</f>
        <v>0</v>
      </c>
      <c r="CF117" s="84" t="str">
        <f t="shared" si="48"/>
        <v/>
      </c>
      <c r="CG117" s="84">
        <f>IFERROR(FIND("OEMA",consulta_completa__11[[#This Row],[14 - Inst. Atuando no Local]]),0)</f>
        <v>0</v>
      </c>
      <c r="CH117" s="84" t="str">
        <f t="shared" si="49"/>
        <v/>
      </c>
      <c r="CI117" s="84">
        <f>IFERROR(FIND("DEFESA CIVIL",consulta_completa__11[[#This Row],[14 - Inst. Atuando no Local]]),0)</f>
        <v>0</v>
      </c>
      <c r="CJ117" s="84" t="str">
        <f t="shared" si="50"/>
        <v/>
      </c>
      <c r="CK117" s="84">
        <f>IFERROR(FIND("CORPO DE BOMBEIROS",consulta_completa__11[[#This Row],[14 - Inst. Atuando no Local]]),0)</f>
        <v>0</v>
      </c>
      <c r="CL117" s="84" t="str">
        <f t="shared" si="51"/>
        <v/>
      </c>
      <c r="CM117" s="84">
        <f>IFERROR(FIND("POLÍCIA RODOVIÁRIA",consulta_completa__11[[#This Row],[14 - Inst. Atuando no Local]]),0)</f>
        <v>0</v>
      </c>
      <c r="CN117" s="84" t="str">
        <f t="shared" si="52"/>
        <v/>
      </c>
      <c r="CO117" s="84">
        <f>IFERROR(FIND("POLÍCIA MILITAR",consulta_completa__11[[#This Row],[14 - Inst. Atuando no Local]]),0)</f>
        <v>0</v>
      </c>
      <c r="CP117" s="84" t="str">
        <f t="shared" si="53"/>
        <v/>
      </c>
      <c r="CQ117" s="84">
        <f>IFERROR(FIND("POLÍCIA CIVIL",consulta_completa__11[[#This Row],[14 - Inst. Atuando no Local]]),0)</f>
        <v>0</v>
      </c>
      <c r="CR117" s="84" t="str">
        <f t="shared" si="54"/>
        <v/>
      </c>
      <c r="CS117" s="84">
        <f>IFERROR(FIND("MARINHA DO BRASIL",consulta_completa__11[[#This Row],[14 - Inst. Atuando no Local]]),0)</f>
        <v>0</v>
      </c>
      <c r="CT117" s="84" t="str">
        <f t="shared" si="55"/>
        <v/>
      </c>
      <c r="CU117" s="84">
        <f>IFERROR(FIND("EMPRESA ESPECIALIZADA EM ATENDIMENTO",consulta_completa__11[[#This Row],[14 - Inst. Atuando no Local]]),0)</f>
        <v>0</v>
      </c>
      <c r="CV117" s="84" t="str">
        <f t="shared" si="56"/>
        <v/>
      </c>
      <c r="CW117" s="84">
        <f>IFERROR(FIND("IBAMA",consulta_completa__11[[#This Row],[14 - Inst. Atuando no Local]]),0)</f>
        <v>0</v>
      </c>
      <c r="CX117" s="84" t="str">
        <f t="shared" si="57"/>
        <v/>
      </c>
      <c r="CY117" s="84" t="str">
        <f>IF(consulta_completa__11[[#This Row],[14 - Inst. Atuando no Local]]="","X","")</f>
        <v/>
      </c>
      <c r="CZ117" s="84">
        <f>IFERROR(FIND("OUTRA (S)",consulta_completa__11[[#This Row],[14 - Inst. Atuando no Local]]),0)</f>
        <v>0</v>
      </c>
      <c r="DA117" s="84" t="str">
        <f t="shared" si="58"/>
        <v/>
      </c>
      <c r="DB117" s="35" t="str">
        <f t="shared" si="59"/>
        <v>Sim</v>
      </c>
      <c r="DC117" s="35" t="str">
        <f t="shared" si="60"/>
        <v>Não</v>
      </c>
      <c r="DD117" s="35" t="str">
        <f t="shared" si="61"/>
        <v>Sim</v>
      </c>
      <c r="DE117" s="87" t="str">
        <f t="shared" si="32"/>
        <v>Federal</v>
      </c>
    </row>
    <row r="118" spans="1:109">
      <c r="A118" s="14">
        <v>202521654001</v>
      </c>
      <c r="B118" s="1">
        <v>45704</v>
      </c>
      <c r="C118" t="s">
        <v>1407</v>
      </c>
      <c r="D118" t="s">
        <v>180</v>
      </c>
      <c r="E118" t="s">
        <v>286</v>
      </c>
      <c r="F118" t="s">
        <v>112</v>
      </c>
      <c r="G118" t="s">
        <v>113</v>
      </c>
      <c r="H118" t="s">
        <v>114</v>
      </c>
      <c r="I118" t="s">
        <v>114</v>
      </c>
      <c r="J118" t="s">
        <v>113</v>
      </c>
      <c r="K118" t="s">
        <v>114</v>
      </c>
      <c r="L118" t="s">
        <v>114</v>
      </c>
      <c r="M118" t="s">
        <v>140</v>
      </c>
      <c r="N118" t="s">
        <v>271</v>
      </c>
      <c r="O118" t="s">
        <v>120</v>
      </c>
      <c r="P118" t="s">
        <v>272</v>
      </c>
      <c r="Q118" t="s">
        <v>122</v>
      </c>
      <c r="R118" t="s">
        <v>123</v>
      </c>
      <c r="S118" t="s">
        <v>113</v>
      </c>
      <c r="T118" t="s">
        <v>1408</v>
      </c>
      <c r="U118" t="s">
        <v>1409</v>
      </c>
      <c r="V118" t="s">
        <v>1410</v>
      </c>
      <c r="Z118" t="s">
        <v>1411</v>
      </c>
      <c r="AA118" t="s">
        <v>1412</v>
      </c>
      <c r="AB118" t="s">
        <v>1413</v>
      </c>
      <c r="AC118" t="s">
        <v>1414</v>
      </c>
      <c r="AD118">
        <v>0</v>
      </c>
      <c r="AE118" t="s">
        <v>1415</v>
      </c>
      <c r="AF118" t="s">
        <v>1416</v>
      </c>
      <c r="AG118" t="s">
        <v>1417</v>
      </c>
      <c r="AH118" t="s">
        <v>131</v>
      </c>
      <c r="AI118" t="s">
        <v>131</v>
      </c>
      <c r="AJ118" t="s">
        <v>132</v>
      </c>
      <c r="AK118" t="s">
        <v>113</v>
      </c>
      <c r="AL118" t="s">
        <v>1418</v>
      </c>
      <c r="AM118" t="s">
        <v>1419</v>
      </c>
      <c r="AN118" t="s">
        <v>1419</v>
      </c>
      <c r="AO118" t="s">
        <v>1272</v>
      </c>
      <c r="AP118">
        <v>3534496600</v>
      </c>
      <c r="AQ118" t="s">
        <v>1392</v>
      </c>
      <c r="AR118" t="s">
        <v>113</v>
      </c>
      <c r="AS118" t="s">
        <v>113</v>
      </c>
      <c r="AT118" t="s">
        <v>113</v>
      </c>
      <c r="AU118" t="s">
        <v>113</v>
      </c>
      <c r="AW118" t="s">
        <v>113</v>
      </c>
      <c r="AX118" s="82">
        <f>IFERROR(FIND("Óbitos/feridos",consulta_completa__11[[#This Row],[13 - Ocorrências/Ambientes Atingidos]]),0)</f>
        <v>0</v>
      </c>
      <c r="AY118" s="83" t="str">
        <f t="shared" si="33"/>
        <v/>
      </c>
      <c r="AZ118" s="82">
        <f>IFERROR(FIND("População afetada/evacuada",consulta_completa__11[[#This Row],[13 - Ocorrências/Ambientes Atingidos]]),0)</f>
        <v>0</v>
      </c>
      <c r="BA118" s="82" t="str">
        <f t="shared" si="34"/>
        <v/>
      </c>
      <c r="BB118" s="82">
        <f>IFERROR(FIND("Suspensão de abastecimento de água",consulta_completa__11[[#This Row],[13 - Ocorrências/Ambientes Atingidos]]),0)</f>
        <v>0</v>
      </c>
      <c r="BC118" s="83" t="str">
        <f t="shared" si="62"/>
        <v/>
      </c>
      <c r="BD118" s="82">
        <f>IFERROR(FIND("Rio/córrego",consulta_completa__11[[#This Row],[13 - Ocorrências/Ambientes Atingidos]]),0)</f>
        <v>0</v>
      </c>
      <c r="BE118" s="83" t="str">
        <f t="shared" si="35"/>
        <v/>
      </c>
      <c r="BF118" s="82">
        <f>IFERROR(FIND("Lago",consulta_completa__11[[#This Row],[13 - Ocorrências/Ambientes Atingidos]]),0)</f>
        <v>0</v>
      </c>
      <c r="BG118" s="83" t="str">
        <f t="shared" si="36"/>
        <v/>
      </c>
      <c r="BH118" s="82">
        <f>IFERROR(FIND("Mar",consulta_completa__11[[#This Row],[13 - Ocorrências/Ambientes Atingidos]]),0)</f>
        <v>0</v>
      </c>
      <c r="BI118" s="83" t="str">
        <f t="shared" si="37"/>
        <v/>
      </c>
      <c r="BJ118" s="82">
        <f>IFERROR(FIND("Praia",consulta_completa__11[[#This Row],[13 - Ocorrências/Ambientes Atingidos]]),0)</f>
        <v>0</v>
      </c>
      <c r="BK118" s="83" t="str">
        <f t="shared" si="38"/>
        <v/>
      </c>
      <c r="BL118" s="82">
        <f>IFERROR(FIND("Solo",consulta_completa__11[[#This Row],[13 - Ocorrências/Ambientes Atingidos]]),0)</f>
        <v>1</v>
      </c>
      <c r="BM118" s="83" t="str">
        <f t="shared" si="39"/>
        <v>X</v>
      </c>
      <c r="BN118" s="82">
        <f>IFERROR(FIND("Águas subterrâneas",consulta_completa__11[[#This Row],[13 - Ocorrências/Ambientes Atingidos]]),0)</f>
        <v>0</v>
      </c>
      <c r="BO118" s="83" t="str">
        <f t="shared" si="40"/>
        <v/>
      </c>
      <c r="BP118" s="82">
        <f>IFERROR(FIND("Atmosfera",consulta_completa__11[[#This Row],[13 - Ocorrências/Ambientes Atingidos]]),0)</f>
        <v>0</v>
      </c>
      <c r="BQ118" s="83" t="str">
        <f t="shared" si="41"/>
        <v/>
      </c>
      <c r="BR118" s="82">
        <f>IFERROR(FIND("Flora",consulta_completa__11[[#This Row],[13 - Ocorrências/Ambientes Atingidos]]),0)</f>
        <v>0</v>
      </c>
      <c r="BS118" s="83" t="str">
        <f t="shared" si="42"/>
        <v/>
      </c>
      <c r="BT118" s="82">
        <f>IFERROR(FIND("Fauna",consulta_completa__11[[#This Row],[13 - Ocorrências/Ambientes Atingidos]]),0)</f>
        <v>0</v>
      </c>
      <c r="BU118" s="83" t="str">
        <f t="shared" si="43"/>
        <v/>
      </c>
      <c r="BV118" s="82">
        <f>IFERROR(FIND("UC federal",consulta_completa__11[[#This Row],[13 - Ocorrências/Ambientes Atingidos]]),0)</f>
        <v>0</v>
      </c>
      <c r="BW118" s="83" t="str">
        <f t="shared" si="44"/>
        <v/>
      </c>
      <c r="BX118" s="82">
        <f>IFERROR(FIND("UC estadual/municipal",consulta_completa__11[[#This Row],[13 - Ocorrências/Ambientes Atingidos]]),0)</f>
        <v>0</v>
      </c>
      <c r="BY118" s="83" t="str">
        <f t="shared" si="45"/>
        <v/>
      </c>
      <c r="BZ118" s="82">
        <f>IFERROR(FIND("Outro(s)",consulta_completa__11[[#This Row],[13 - Ocorrências/Ambientes Atingidos]]),0)</f>
        <v>0</v>
      </c>
      <c r="CA118" s="83" t="str">
        <f t="shared" si="46"/>
        <v/>
      </c>
      <c r="CB118" s="82">
        <f>IFERROR(FIND("Sem dano",consulta_completa__11[[#This Row],[13 - Ocorrências/Ambientes Atingidos]]),0)</f>
        <v>0</v>
      </c>
      <c r="CC118" s="83" t="str">
        <f t="shared" si="47"/>
        <v/>
      </c>
      <c r="CD118" s="82" t="str">
        <f>IF(consulta_completa__11[[#This Row],[13 - Ocorrências/Ambientes Atingidos]]="","X","")</f>
        <v/>
      </c>
      <c r="CE118" s="84">
        <f>IFERROR(FIND("IBAMA",consulta_completa__11[[#This Row],[14 - Inst. Atuando no Local]]),0)</f>
        <v>0</v>
      </c>
      <c r="CF118" s="84" t="str">
        <f t="shared" si="48"/>
        <v/>
      </c>
      <c r="CG118" s="84">
        <f>IFERROR(FIND("OEMA",consulta_completa__11[[#This Row],[14 - Inst. Atuando no Local]]),0)</f>
        <v>0</v>
      </c>
      <c r="CH118" s="84" t="str">
        <f t="shared" si="49"/>
        <v/>
      </c>
      <c r="CI118" s="84">
        <f>IFERROR(FIND("DEFESA CIVIL",consulta_completa__11[[#This Row],[14 - Inst. Atuando no Local]]),0)</f>
        <v>0</v>
      </c>
      <c r="CJ118" s="84" t="str">
        <f t="shared" si="50"/>
        <v/>
      </c>
      <c r="CK118" s="84">
        <f>IFERROR(FIND("CORPO DE BOMBEIROS",consulta_completa__11[[#This Row],[14 - Inst. Atuando no Local]]),0)</f>
        <v>0</v>
      </c>
      <c r="CL118" s="84" t="str">
        <f t="shared" si="51"/>
        <v/>
      </c>
      <c r="CM118" s="84">
        <f>IFERROR(FIND("POLÍCIA RODOVIÁRIA",consulta_completa__11[[#This Row],[14 - Inst. Atuando no Local]]),0)</f>
        <v>0</v>
      </c>
      <c r="CN118" s="84" t="str">
        <f t="shared" si="52"/>
        <v/>
      </c>
      <c r="CO118" s="84">
        <f>IFERROR(FIND("POLÍCIA MILITAR",consulta_completa__11[[#This Row],[14 - Inst. Atuando no Local]]),0)</f>
        <v>0</v>
      </c>
      <c r="CP118" s="84" t="str">
        <f t="shared" si="53"/>
        <v/>
      </c>
      <c r="CQ118" s="84">
        <f>IFERROR(FIND("POLÍCIA CIVIL",consulta_completa__11[[#This Row],[14 - Inst. Atuando no Local]]),0)</f>
        <v>0</v>
      </c>
      <c r="CR118" s="84" t="str">
        <f t="shared" si="54"/>
        <v/>
      </c>
      <c r="CS118" s="84">
        <f>IFERROR(FIND("MARINHA DO BRASIL",consulta_completa__11[[#This Row],[14 - Inst. Atuando no Local]]),0)</f>
        <v>0</v>
      </c>
      <c r="CT118" s="84" t="str">
        <f t="shared" si="55"/>
        <v/>
      </c>
      <c r="CU118" s="84">
        <f>IFERROR(FIND("EMPRESA ESPECIALIZADA EM ATENDIMENTO",consulta_completa__11[[#This Row],[14 - Inst. Atuando no Local]]),0)</f>
        <v>0</v>
      </c>
      <c r="CV118" s="84" t="str">
        <f t="shared" si="56"/>
        <v/>
      </c>
      <c r="CW118" s="84">
        <f>IFERROR(FIND("IBAMA",consulta_completa__11[[#This Row],[14 - Inst. Atuando no Local]]),0)</f>
        <v>0</v>
      </c>
      <c r="CX118" s="84" t="str">
        <f t="shared" si="57"/>
        <v/>
      </c>
      <c r="CY118" s="84" t="str">
        <f>IF(consulta_completa__11[[#This Row],[14 - Inst. Atuando no Local]]="","X","")</f>
        <v/>
      </c>
      <c r="CZ118" s="84">
        <f>IFERROR(FIND("OUTRA (S)",consulta_completa__11[[#This Row],[14 - Inst. Atuando no Local]]),0)</f>
        <v>0</v>
      </c>
      <c r="DA118" s="84" t="str">
        <f t="shared" si="58"/>
        <v/>
      </c>
      <c r="DB118" s="35" t="str">
        <f t="shared" si="59"/>
        <v>Sim</v>
      </c>
      <c r="DC118" s="35" t="str">
        <f t="shared" si="60"/>
        <v>Não</v>
      </c>
      <c r="DD118" s="35" t="str">
        <f t="shared" si="61"/>
        <v>Sim</v>
      </c>
      <c r="DE118" s="87" t="str">
        <f t="shared" si="32"/>
        <v>Sem informação</v>
      </c>
    </row>
    <row r="119" spans="1:109">
      <c r="A119" s="14">
        <v>202521736034</v>
      </c>
      <c r="B119" s="1">
        <v>45704</v>
      </c>
      <c r="C119" t="s">
        <v>1366</v>
      </c>
      <c r="D119" t="s">
        <v>254</v>
      </c>
      <c r="E119" t="s">
        <v>181</v>
      </c>
      <c r="F119" t="s">
        <v>112</v>
      </c>
      <c r="G119" t="s">
        <v>1367</v>
      </c>
      <c r="H119" t="s">
        <v>1420</v>
      </c>
      <c r="I119" t="s">
        <v>648</v>
      </c>
      <c r="J119" t="s">
        <v>113</v>
      </c>
      <c r="K119" t="s">
        <v>114</v>
      </c>
      <c r="L119" t="s">
        <v>114</v>
      </c>
      <c r="M119" t="s">
        <v>139</v>
      </c>
      <c r="N119" t="s">
        <v>119</v>
      </c>
      <c r="O119" t="s">
        <v>120</v>
      </c>
      <c r="P119" t="s">
        <v>272</v>
      </c>
      <c r="Q119" t="s">
        <v>122</v>
      </c>
      <c r="R119" t="s">
        <v>123</v>
      </c>
      <c r="S119" t="s">
        <v>113</v>
      </c>
      <c r="T119" t="s">
        <v>1421</v>
      </c>
      <c r="U119" t="s">
        <v>1422</v>
      </c>
      <c r="V119" t="s">
        <v>1423</v>
      </c>
      <c r="Z119" t="s">
        <v>1424</v>
      </c>
      <c r="AA119" t="s">
        <v>1425</v>
      </c>
      <c r="AB119" t="s">
        <v>1426</v>
      </c>
      <c r="AC119" t="s">
        <v>1372</v>
      </c>
      <c r="AD119">
        <v>1</v>
      </c>
      <c r="AE119" t="s">
        <v>1373</v>
      </c>
      <c r="AF119" t="s">
        <v>1427</v>
      </c>
      <c r="AG119" t="s">
        <v>1428</v>
      </c>
      <c r="AH119" t="s">
        <v>131</v>
      </c>
      <c r="AI119" t="s">
        <v>132</v>
      </c>
      <c r="AJ119" t="s">
        <v>131</v>
      </c>
      <c r="AK119" t="s">
        <v>1429</v>
      </c>
      <c r="AL119" t="s">
        <v>1430</v>
      </c>
      <c r="AM119" t="s">
        <v>1377</v>
      </c>
      <c r="AN119" t="s">
        <v>1431</v>
      </c>
      <c r="AO119" t="s">
        <v>1432</v>
      </c>
      <c r="AP119">
        <v>7734544744</v>
      </c>
      <c r="AQ119" t="s">
        <v>1379</v>
      </c>
      <c r="AR119" t="s">
        <v>113</v>
      </c>
      <c r="AS119" t="s">
        <v>113</v>
      </c>
      <c r="AT119" t="s">
        <v>113</v>
      </c>
      <c r="AU119" t="s">
        <v>113</v>
      </c>
      <c r="AW119" t="s">
        <v>113</v>
      </c>
      <c r="AX119" s="82">
        <f>IFERROR(FIND("Óbitos/feridos",consulta_completa__11[[#This Row],[13 - Ocorrências/Ambientes Atingidos]]),0)</f>
        <v>0</v>
      </c>
      <c r="AY119" s="83" t="str">
        <f t="shared" si="33"/>
        <v/>
      </c>
      <c r="AZ119" s="82">
        <f>IFERROR(FIND("População afetada/evacuada",consulta_completa__11[[#This Row],[13 - Ocorrências/Ambientes Atingidos]]),0)</f>
        <v>0</v>
      </c>
      <c r="BA119" s="82" t="str">
        <f t="shared" si="34"/>
        <v/>
      </c>
      <c r="BB119" s="82">
        <f>IFERROR(FIND("Suspensão de abastecimento de água",consulta_completa__11[[#This Row],[13 - Ocorrências/Ambientes Atingidos]]),0)</f>
        <v>0</v>
      </c>
      <c r="BC119" s="83" t="str">
        <f t="shared" si="62"/>
        <v/>
      </c>
      <c r="BD119" s="82">
        <f>IFERROR(FIND("Rio/córrego",consulta_completa__11[[#This Row],[13 - Ocorrências/Ambientes Atingidos]]),0)</f>
        <v>0</v>
      </c>
      <c r="BE119" s="83" t="str">
        <f t="shared" si="35"/>
        <v/>
      </c>
      <c r="BF119" s="82">
        <f>IFERROR(FIND("Lago",consulta_completa__11[[#This Row],[13 - Ocorrências/Ambientes Atingidos]]),0)</f>
        <v>0</v>
      </c>
      <c r="BG119" s="83" t="str">
        <f t="shared" si="36"/>
        <v/>
      </c>
      <c r="BH119" s="82">
        <f>IFERROR(FIND("Mar",consulta_completa__11[[#This Row],[13 - Ocorrências/Ambientes Atingidos]]),0)</f>
        <v>0</v>
      </c>
      <c r="BI119" s="83" t="str">
        <f t="shared" si="37"/>
        <v/>
      </c>
      <c r="BJ119" s="82">
        <f>IFERROR(FIND("Praia",consulta_completa__11[[#This Row],[13 - Ocorrências/Ambientes Atingidos]]),0)</f>
        <v>0</v>
      </c>
      <c r="BK119" s="83" t="str">
        <f t="shared" si="38"/>
        <v/>
      </c>
      <c r="BL119" s="82">
        <f>IFERROR(FIND("Solo",consulta_completa__11[[#This Row],[13 - Ocorrências/Ambientes Atingidos]]),0)</f>
        <v>0</v>
      </c>
      <c r="BM119" s="83" t="str">
        <f t="shared" si="39"/>
        <v/>
      </c>
      <c r="BN119" s="82">
        <f>IFERROR(FIND("Águas subterrâneas",consulta_completa__11[[#This Row],[13 - Ocorrências/Ambientes Atingidos]]),0)</f>
        <v>0</v>
      </c>
      <c r="BO119" s="83" t="str">
        <f t="shared" si="40"/>
        <v/>
      </c>
      <c r="BP119" s="82">
        <f>IFERROR(FIND("Atmosfera",consulta_completa__11[[#This Row],[13 - Ocorrências/Ambientes Atingidos]]),0)</f>
        <v>0</v>
      </c>
      <c r="BQ119" s="83" t="str">
        <f t="shared" si="41"/>
        <v/>
      </c>
      <c r="BR119" s="82">
        <f>IFERROR(FIND("Flora",consulta_completa__11[[#This Row],[13 - Ocorrências/Ambientes Atingidos]]),0)</f>
        <v>0</v>
      </c>
      <c r="BS119" s="83" t="str">
        <f t="shared" si="42"/>
        <v/>
      </c>
      <c r="BT119" s="82">
        <f>IFERROR(FIND("Fauna",consulta_completa__11[[#This Row],[13 - Ocorrências/Ambientes Atingidos]]),0)</f>
        <v>0</v>
      </c>
      <c r="BU119" s="83" t="str">
        <f t="shared" si="43"/>
        <v/>
      </c>
      <c r="BV119" s="82">
        <f>IFERROR(FIND("UC federal",consulta_completa__11[[#This Row],[13 - Ocorrências/Ambientes Atingidos]]),0)</f>
        <v>0</v>
      </c>
      <c r="BW119" s="83" t="str">
        <f t="shared" si="44"/>
        <v/>
      </c>
      <c r="BX119" s="82">
        <f>IFERROR(FIND("UC estadual/municipal",consulta_completa__11[[#This Row],[13 - Ocorrências/Ambientes Atingidos]]),0)</f>
        <v>0</v>
      </c>
      <c r="BY119" s="83" t="str">
        <f t="shared" si="45"/>
        <v/>
      </c>
      <c r="BZ119" s="82">
        <f>IFERROR(FIND("Outro(s)",consulta_completa__11[[#This Row],[13 - Ocorrências/Ambientes Atingidos]]),0)</f>
        <v>1</v>
      </c>
      <c r="CA119" s="83" t="str">
        <f t="shared" si="46"/>
        <v>X</v>
      </c>
      <c r="CB119" s="82">
        <f>IFERROR(FIND("Sem dano",consulta_completa__11[[#This Row],[13 - Ocorrências/Ambientes Atingidos]]),0)</f>
        <v>0</v>
      </c>
      <c r="CC119" s="83" t="str">
        <f t="shared" si="47"/>
        <v/>
      </c>
      <c r="CD119" s="82" t="str">
        <f>IF(consulta_completa__11[[#This Row],[13 - Ocorrências/Ambientes Atingidos]]="","X","")</f>
        <v/>
      </c>
      <c r="CE119" s="84">
        <f>IFERROR(FIND("IBAMA",consulta_completa__11[[#This Row],[14 - Inst. Atuando no Local]]),0)</f>
        <v>0</v>
      </c>
      <c r="CF119" s="84" t="str">
        <f t="shared" si="48"/>
        <v/>
      </c>
      <c r="CG119" s="84">
        <f>IFERROR(FIND("OEMA",consulta_completa__11[[#This Row],[14 - Inst. Atuando no Local]]),0)</f>
        <v>0</v>
      </c>
      <c r="CH119" s="84" t="str">
        <f t="shared" si="49"/>
        <v/>
      </c>
      <c r="CI119" s="84">
        <f>IFERROR(FIND("DEFESA CIVIL",consulta_completa__11[[#This Row],[14 - Inst. Atuando no Local]]),0)</f>
        <v>0</v>
      </c>
      <c r="CJ119" s="84" t="str">
        <f t="shared" si="50"/>
        <v/>
      </c>
      <c r="CK119" s="84">
        <f>IFERROR(FIND("CORPO DE BOMBEIROS",consulta_completa__11[[#This Row],[14 - Inst. Atuando no Local]]),0)</f>
        <v>0</v>
      </c>
      <c r="CL119" s="84" t="str">
        <f t="shared" si="51"/>
        <v/>
      </c>
      <c r="CM119" s="84">
        <f>IFERROR(FIND("POLÍCIA RODOVIÁRIA",consulta_completa__11[[#This Row],[14 - Inst. Atuando no Local]]),0)</f>
        <v>0</v>
      </c>
      <c r="CN119" s="84" t="str">
        <f t="shared" si="52"/>
        <v/>
      </c>
      <c r="CO119" s="84">
        <f>IFERROR(FIND("POLÍCIA MILITAR",consulta_completa__11[[#This Row],[14 - Inst. Atuando no Local]]),0)</f>
        <v>0</v>
      </c>
      <c r="CP119" s="84" t="str">
        <f t="shared" si="53"/>
        <v/>
      </c>
      <c r="CQ119" s="84">
        <f>IFERROR(FIND("POLÍCIA CIVIL",consulta_completa__11[[#This Row],[14 - Inst. Atuando no Local]]),0)</f>
        <v>0</v>
      </c>
      <c r="CR119" s="84" t="str">
        <f t="shared" si="54"/>
        <v/>
      </c>
      <c r="CS119" s="84">
        <f>IFERROR(FIND("MARINHA DO BRASIL",consulta_completa__11[[#This Row],[14 - Inst. Atuando no Local]]),0)</f>
        <v>0</v>
      </c>
      <c r="CT119" s="84" t="str">
        <f t="shared" si="55"/>
        <v/>
      </c>
      <c r="CU119" s="84">
        <f>IFERROR(FIND("EMPRESA ESPECIALIZADA EM ATENDIMENTO",consulta_completa__11[[#This Row],[14 - Inst. Atuando no Local]]),0)</f>
        <v>0</v>
      </c>
      <c r="CV119" s="84" t="str">
        <f t="shared" si="56"/>
        <v/>
      </c>
      <c r="CW119" s="84">
        <f>IFERROR(FIND("IBAMA",consulta_completa__11[[#This Row],[14 - Inst. Atuando no Local]]),0)</f>
        <v>0</v>
      </c>
      <c r="CX119" s="84" t="str">
        <f t="shared" si="57"/>
        <v/>
      </c>
      <c r="CY119" s="84" t="str">
        <f>IF(consulta_completa__11[[#This Row],[14 - Inst. Atuando no Local]]="","X","")</f>
        <v/>
      </c>
      <c r="CZ119" s="84">
        <f>IFERROR(FIND("OUTRA (S)",consulta_completa__11[[#This Row],[14 - Inst. Atuando no Local]]),0)</f>
        <v>0</v>
      </c>
      <c r="DA119" s="84" t="str">
        <f t="shared" si="58"/>
        <v/>
      </c>
      <c r="DB119" s="35" t="str">
        <f t="shared" si="59"/>
        <v>Sim</v>
      </c>
      <c r="DC119" s="35" t="str">
        <f t="shared" si="60"/>
        <v>Não</v>
      </c>
      <c r="DD119" s="35" t="str">
        <f t="shared" si="61"/>
        <v>Sim</v>
      </c>
      <c r="DE119" s="87" t="str">
        <f t="shared" si="32"/>
        <v>Federal</v>
      </c>
    </row>
    <row r="120" spans="1:109">
      <c r="A120" s="14">
        <v>202521943259</v>
      </c>
      <c r="B120" s="1">
        <v>45704</v>
      </c>
      <c r="C120" t="s">
        <v>820</v>
      </c>
      <c r="D120" t="s">
        <v>343</v>
      </c>
      <c r="E120" t="s">
        <v>139</v>
      </c>
      <c r="F120" t="s">
        <v>112</v>
      </c>
      <c r="G120" t="s">
        <v>113</v>
      </c>
      <c r="H120" t="s">
        <v>114</v>
      </c>
      <c r="I120" t="s">
        <v>114</v>
      </c>
      <c r="J120" t="s">
        <v>441</v>
      </c>
      <c r="K120" t="s">
        <v>1433</v>
      </c>
      <c r="L120" t="s">
        <v>117</v>
      </c>
      <c r="M120" t="s">
        <v>140</v>
      </c>
      <c r="N120" t="s">
        <v>141</v>
      </c>
      <c r="O120" t="s">
        <v>239</v>
      </c>
      <c r="P120" t="s">
        <v>272</v>
      </c>
      <c r="Q120" t="s">
        <v>167</v>
      </c>
      <c r="R120" t="s">
        <v>123</v>
      </c>
      <c r="S120" t="s">
        <v>113</v>
      </c>
      <c r="T120" t="s">
        <v>1434</v>
      </c>
      <c r="U120" t="s">
        <v>145</v>
      </c>
      <c r="V120" t="s">
        <v>1435</v>
      </c>
      <c r="Y120" t="b">
        <v>1</v>
      </c>
      <c r="Z120" t="s">
        <v>259</v>
      </c>
      <c r="AA120" t="s">
        <v>113</v>
      </c>
      <c r="AB120" t="s">
        <v>1040</v>
      </c>
      <c r="AC120" t="s">
        <v>113</v>
      </c>
      <c r="AD120">
        <v>2</v>
      </c>
      <c r="AE120" t="s">
        <v>113</v>
      </c>
      <c r="AF120" t="s">
        <v>1436</v>
      </c>
      <c r="AG120" t="s">
        <v>825</v>
      </c>
      <c r="AH120" t="s">
        <v>131</v>
      </c>
      <c r="AI120" t="s">
        <v>131</v>
      </c>
      <c r="AJ120" t="s">
        <v>131</v>
      </c>
      <c r="AK120" t="s">
        <v>1437</v>
      </c>
      <c r="AL120" t="s">
        <v>1438</v>
      </c>
      <c r="AM120" t="s">
        <v>153</v>
      </c>
      <c r="AN120" t="s">
        <v>154</v>
      </c>
      <c r="AO120" t="s">
        <v>155</v>
      </c>
      <c r="AP120">
        <v>6133161070</v>
      </c>
      <c r="AQ120" t="s">
        <v>156</v>
      </c>
      <c r="AR120" t="s">
        <v>113</v>
      </c>
      <c r="AS120" t="s">
        <v>113</v>
      </c>
      <c r="AT120" t="s">
        <v>828</v>
      </c>
      <c r="AU120" t="s">
        <v>592</v>
      </c>
      <c r="AV120">
        <v>280000000</v>
      </c>
      <c r="AW120" t="s">
        <v>159</v>
      </c>
      <c r="AX120" s="82">
        <f>IFERROR(FIND("Óbitos/feridos",consulta_completa__11[[#This Row],[13 - Ocorrências/Ambientes Atingidos]]),0)</f>
        <v>0</v>
      </c>
      <c r="AY120" s="83" t="str">
        <f t="shared" si="33"/>
        <v/>
      </c>
      <c r="AZ120" s="82">
        <f>IFERROR(FIND("População afetada/evacuada",consulta_completa__11[[#This Row],[13 - Ocorrências/Ambientes Atingidos]]),0)</f>
        <v>0</v>
      </c>
      <c r="BA120" s="82" t="str">
        <f t="shared" si="34"/>
        <v/>
      </c>
      <c r="BB120" s="82">
        <f>IFERROR(FIND("Suspensão de abastecimento de água",consulta_completa__11[[#This Row],[13 - Ocorrências/Ambientes Atingidos]]),0)</f>
        <v>0</v>
      </c>
      <c r="BC120" s="83" t="str">
        <f t="shared" si="62"/>
        <v/>
      </c>
      <c r="BD120" s="82">
        <f>IFERROR(FIND("Rio/córrego",consulta_completa__11[[#This Row],[13 - Ocorrências/Ambientes Atingidos]]),0)</f>
        <v>0</v>
      </c>
      <c r="BE120" s="83" t="str">
        <f t="shared" si="35"/>
        <v/>
      </c>
      <c r="BF120" s="82">
        <f>IFERROR(FIND("Lago",consulta_completa__11[[#This Row],[13 - Ocorrências/Ambientes Atingidos]]),0)</f>
        <v>0</v>
      </c>
      <c r="BG120" s="83" t="str">
        <f t="shared" si="36"/>
        <v/>
      </c>
      <c r="BH120" s="82">
        <f>IFERROR(FIND("Mar",consulta_completa__11[[#This Row],[13 - Ocorrências/Ambientes Atingidos]]),0)</f>
        <v>0</v>
      </c>
      <c r="BI120" s="83" t="str">
        <f t="shared" si="37"/>
        <v/>
      </c>
      <c r="BJ120" s="82">
        <f>IFERROR(FIND("Praia",consulta_completa__11[[#This Row],[13 - Ocorrências/Ambientes Atingidos]]),0)</f>
        <v>0</v>
      </c>
      <c r="BK120" s="83" t="str">
        <f t="shared" si="38"/>
        <v/>
      </c>
      <c r="BL120" s="82">
        <f>IFERROR(FIND("Solo",consulta_completa__11[[#This Row],[13 - Ocorrências/Ambientes Atingidos]]),0)</f>
        <v>1</v>
      </c>
      <c r="BM120" s="83" t="str">
        <f t="shared" si="39"/>
        <v>X</v>
      </c>
      <c r="BN120" s="82">
        <f>IFERROR(FIND("Águas subterrâneas",consulta_completa__11[[#This Row],[13 - Ocorrências/Ambientes Atingidos]]),0)</f>
        <v>0</v>
      </c>
      <c r="BO120" s="83" t="str">
        <f t="shared" si="40"/>
        <v/>
      </c>
      <c r="BP120" s="82">
        <f>IFERROR(FIND("Atmosfera",consulta_completa__11[[#This Row],[13 - Ocorrências/Ambientes Atingidos]]),0)</f>
        <v>0</v>
      </c>
      <c r="BQ120" s="83" t="str">
        <f t="shared" si="41"/>
        <v/>
      </c>
      <c r="BR120" s="82">
        <f>IFERROR(FIND("Flora",consulta_completa__11[[#This Row],[13 - Ocorrências/Ambientes Atingidos]]),0)</f>
        <v>0</v>
      </c>
      <c r="BS120" s="83" t="str">
        <f t="shared" si="42"/>
        <v/>
      </c>
      <c r="BT120" s="82">
        <f>IFERROR(FIND("Fauna",consulta_completa__11[[#This Row],[13 - Ocorrências/Ambientes Atingidos]]),0)</f>
        <v>0</v>
      </c>
      <c r="BU120" s="83" t="str">
        <f t="shared" si="43"/>
        <v/>
      </c>
      <c r="BV120" s="82">
        <f>IFERROR(FIND("UC federal",consulta_completa__11[[#This Row],[13 - Ocorrências/Ambientes Atingidos]]),0)</f>
        <v>0</v>
      </c>
      <c r="BW120" s="83" t="str">
        <f t="shared" si="44"/>
        <v/>
      </c>
      <c r="BX120" s="82">
        <f>IFERROR(FIND("UC estadual/municipal",consulta_completa__11[[#This Row],[13 - Ocorrências/Ambientes Atingidos]]),0)</f>
        <v>0</v>
      </c>
      <c r="BY120" s="83" t="str">
        <f t="shared" si="45"/>
        <v/>
      </c>
      <c r="BZ120" s="82">
        <f>IFERROR(FIND("Outro(s)",consulta_completa__11[[#This Row],[13 - Ocorrências/Ambientes Atingidos]]),0)</f>
        <v>0</v>
      </c>
      <c r="CA120" s="83" t="str">
        <f t="shared" si="46"/>
        <v/>
      </c>
      <c r="CB120" s="82">
        <f>IFERROR(FIND("Sem dano",consulta_completa__11[[#This Row],[13 - Ocorrências/Ambientes Atingidos]]),0)</f>
        <v>0</v>
      </c>
      <c r="CC120" s="83" t="str">
        <f t="shared" si="47"/>
        <v/>
      </c>
      <c r="CD120" s="82" t="str">
        <f>IF(consulta_completa__11[[#This Row],[13 - Ocorrências/Ambientes Atingidos]]="","X","")</f>
        <v/>
      </c>
      <c r="CE120" s="84">
        <f>IFERROR(FIND("IBAMA",consulta_completa__11[[#This Row],[14 - Inst. Atuando no Local]]),0)</f>
        <v>0</v>
      </c>
      <c r="CF120" s="84" t="str">
        <f t="shared" si="48"/>
        <v/>
      </c>
      <c r="CG120" s="84">
        <f>IFERROR(FIND("OEMA",consulta_completa__11[[#This Row],[14 - Inst. Atuando no Local]]),0)</f>
        <v>0</v>
      </c>
      <c r="CH120" s="84" t="str">
        <f t="shared" si="49"/>
        <v/>
      </c>
      <c r="CI120" s="84">
        <f>IFERROR(FIND("DEFESA CIVIL",consulta_completa__11[[#This Row],[14 - Inst. Atuando no Local]]),0)</f>
        <v>0</v>
      </c>
      <c r="CJ120" s="84" t="str">
        <f t="shared" si="50"/>
        <v/>
      </c>
      <c r="CK120" s="84">
        <f>IFERROR(FIND("CORPO DE BOMBEIROS",consulta_completa__11[[#This Row],[14 - Inst. Atuando no Local]]),0)</f>
        <v>0</v>
      </c>
      <c r="CL120" s="84" t="str">
        <f t="shared" si="51"/>
        <v/>
      </c>
      <c r="CM120" s="84">
        <f>IFERROR(FIND("POLÍCIA RODOVIÁRIA",consulta_completa__11[[#This Row],[14 - Inst. Atuando no Local]]),0)</f>
        <v>0</v>
      </c>
      <c r="CN120" s="84" t="str">
        <f t="shared" si="52"/>
        <v/>
      </c>
      <c r="CO120" s="84">
        <f>IFERROR(FIND("POLÍCIA MILITAR",consulta_completa__11[[#This Row],[14 - Inst. Atuando no Local]]),0)</f>
        <v>0</v>
      </c>
      <c r="CP120" s="84" t="str">
        <f t="shared" si="53"/>
        <v/>
      </c>
      <c r="CQ120" s="84">
        <f>IFERROR(FIND("POLÍCIA CIVIL",consulta_completa__11[[#This Row],[14 - Inst. Atuando no Local]]),0)</f>
        <v>0</v>
      </c>
      <c r="CR120" s="84" t="str">
        <f t="shared" si="54"/>
        <v/>
      </c>
      <c r="CS120" s="84">
        <f>IFERROR(FIND("MARINHA DO BRASIL",consulta_completa__11[[#This Row],[14 - Inst. Atuando no Local]]),0)</f>
        <v>0</v>
      </c>
      <c r="CT120" s="84" t="str">
        <f t="shared" si="55"/>
        <v/>
      </c>
      <c r="CU120" s="84">
        <f>IFERROR(FIND("EMPRESA ESPECIALIZADA EM ATENDIMENTO",consulta_completa__11[[#This Row],[14 - Inst. Atuando no Local]]),0)</f>
        <v>0</v>
      </c>
      <c r="CV120" s="84" t="str">
        <f t="shared" si="56"/>
        <v/>
      </c>
      <c r="CW120" s="84">
        <f>IFERROR(FIND("IBAMA",consulta_completa__11[[#This Row],[14 - Inst. Atuando no Local]]),0)</f>
        <v>0</v>
      </c>
      <c r="CX120" s="84" t="str">
        <f t="shared" si="57"/>
        <v/>
      </c>
      <c r="CY120" s="84" t="str">
        <f>IF(consulta_completa__11[[#This Row],[14 - Inst. Atuando no Local]]="","X","")</f>
        <v/>
      </c>
      <c r="CZ120" s="84">
        <f>IFERROR(FIND("OUTRA (S)",consulta_completa__11[[#This Row],[14 - Inst. Atuando no Local]]),0)</f>
        <v>0</v>
      </c>
      <c r="DA120" s="84" t="str">
        <f t="shared" si="58"/>
        <v/>
      </c>
      <c r="DB120" s="35" t="str">
        <f t="shared" si="59"/>
        <v>Sim</v>
      </c>
      <c r="DC120" s="35" t="str">
        <f t="shared" si="60"/>
        <v>Não</v>
      </c>
      <c r="DD120" s="35" t="str">
        <f t="shared" si="61"/>
        <v>Sim</v>
      </c>
      <c r="DE120" s="87" t="str">
        <f t="shared" si="32"/>
        <v>Estadual</v>
      </c>
    </row>
    <row r="121" spans="1:109">
      <c r="A121" s="14">
        <v>202521772034</v>
      </c>
      <c r="B121" s="1">
        <v>45705</v>
      </c>
      <c r="C121" t="s">
        <v>109</v>
      </c>
      <c r="D121" t="s">
        <v>110</v>
      </c>
      <c r="E121" t="s">
        <v>452</v>
      </c>
      <c r="F121" t="s">
        <v>112</v>
      </c>
      <c r="G121" t="s">
        <v>113</v>
      </c>
      <c r="H121" t="s">
        <v>114</v>
      </c>
      <c r="I121" t="s">
        <v>114</v>
      </c>
      <c r="J121" t="s">
        <v>1439</v>
      </c>
      <c r="K121" t="s">
        <v>1440</v>
      </c>
      <c r="L121" t="s">
        <v>648</v>
      </c>
      <c r="M121" t="s">
        <v>118</v>
      </c>
      <c r="N121" t="s">
        <v>113</v>
      </c>
      <c r="O121" t="s">
        <v>239</v>
      </c>
      <c r="P121" t="s">
        <v>299</v>
      </c>
      <c r="Q121" t="s">
        <v>230</v>
      </c>
      <c r="R121" t="s">
        <v>123</v>
      </c>
      <c r="S121" t="s">
        <v>124</v>
      </c>
      <c r="T121" t="s">
        <v>1441</v>
      </c>
      <c r="U121" t="s">
        <v>1442</v>
      </c>
      <c r="V121" t="s">
        <v>1443</v>
      </c>
      <c r="Z121" t="s">
        <v>1444</v>
      </c>
      <c r="AA121" t="s">
        <v>113</v>
      </c>
      <c r="AB121" t="s">
        <v>1445</v>
      </c>
      <c r="AC121" t="s">
        <v>983</v>
      </c>
      <c r="AD121">
        <v>1</v>
      </c>
      <c r="AE121" t="s">
        <v>113</v>
      </c>
      <c r="AF121" t="s">
        <v>113</v>
      </c>
      <c r="AG121" t="s">
        <v>113</v>
      </c>
      <c r="AH121" t="s">
        <v>131</v>
      </c>
      <c r="AI121" t="s">
        <v>131</v>
      </c>
      <c r="AJ121" t="s">
        <v>132</v>
      </c>
      <c r="AK121" t="s">
        <v>113</v>
      </c>
      <c r="AL121" t="s">
        <v>1446</v>
      </c>
      <c r="AM121" t="s">
        <v>986</v>
      </c>
      <c r="AN121" t="s">
        <v>113</v>
      </c>
      <c r="AO121" t="s">
        <v>113</v>
      </c>
      <c r="AQ121" t="s">
        <v>989</v>
      </c>
      <c r="AR121" t="s">
        <v>113</v>
      </c>
      <c r="AS121" t="s">
        <v>1447</v>
      </c>
      <c r="AT121" t="s">
        <v>113</v>
      </c>
      <c r="AU121" t="s">
        <v>113</v>
      </c>
      <c r="AW121" t="s">
        <v>159</v>
      </c>
      <c r="AX121" s="82">
        <f>IFERROR(FIND("Óbitos/feridos",consulta_completa__11[[#This Row],[13 - Ocorrências/Ambientes Atingidos]]),0)</f>
        <v>0</v>
      </c>
      <c r="AY121" s="83" t="str">
        <f t="shared" si="33"/>
        <v/>
      </c>
      <c r="AZ121" s="82">
        <f>IFERROR(FIND("População afetada/evacuada",consulta_completa__11[[#This Row],[13 - Ocorrências/Ambientes Atingidos]]),0)</f>
        <v>0</v>
      </c>
      <c r="BA121" s="82" t="str">
        <f t="shared" si="34"/>
        <v/>
      </c>
      <c r="BB121" s="82">
        <f>IFERROR(FIND("Suspensão de abastecimento de água",consulta_completa__11[[#This Row],[13 - Ocorrências/Ambientes Atingidos]]),0)</f>
        <v>0</v>
      </c>
      <c r="BC121" s="83" t="str">
        <f t="shared" si="62"/>
        <v/>
      </c>
      <c r="BD121" s="82">
        <f>IFERROR(FIND("Rio/córrego",consulta_completa__11[[#This Row],[13 - Ocorrências/Ambientes Atingidos]]),0)</f>
        <v>0</v>
      </c>
      <c r="BE121" s="83" t="str">
        <f t="shared" si="35"/>
        <v/>
      </c>
      <c r="BF121" s="82">
        <f>IFERROR(FIND("Lago",consulta_completa__11[[#This Row],[13 - Ocorrências/Ambientes Atingidos]]),0)</f>
        <v>0</v>
      </c>
      <c r="BG121" s="83" t="str">
        <f t="shared" si="36"/>
        <v/>
      </c>
      <c r="BH121" s="82">
        <f>IFERROR(FIND("Mar",consulta_completa__11[[#This Row],[13 - Ocorrências/Ambientes Atingidos]]),0)</f>
        <v>1</v>
      </c>
      <c r="BI121" s="83" t="str">
        <f t="shared" si="37"/>
        <v>X</v>
      </c>
      <c r="BJ121" s="82">
        <f>IFERROR(FIND("Praia",consulta_completa__11[[#This Row],[13 - Ocorrências/Ambientes Atingidos]]),0)</f>
        <v>0</v>
      </c>
      <c r="BK121" s="83" t="str">
        <f t="shared" si="38"/>
        <v/>
      </c>
      <c r="BL121" s="82">
        <f>IFERROR(FIND("Solo",consulta_completa__11[[#This Row],[13 - Ocorrências/Ambientes Atingidos]]),0)</f>
        <v>0</v>
      </c>
      <c r="BM121" s="83" t="str">
        <f t="shared" si="39"/>
        <v/>
      </c>
      <c r="BN121" s="82">
        <f>IFERROR(FIND("Águas subterrâneas",consulta_completa__11[[#This Row],[13 - Ocorrências/Ambientes Atingidos]]),0)</f>
        <v>0</v>
      </c>
      <c r="BO121" s="83" t="str">
        <f t="shared" si="40"/>
        <v/>
      </c>
      <c r="BP121" s="82">
        <f>IFERROR(FIND("Atmosfera",consulta_completa__11[[#This Row],[13 - Ocorrências/Ambientes Atingidos]]),0)</f>
        <v>0</v>
      </c>
      <c r="BQ121" s="83" t="str">
        <f t="shared" si="41"/>
        <v/>
      </c>
      <c r="BR121" s="82">
        <f>IFERROR(FIND("Flora",consulta_completa__11[[#This Row],[13 - Ocorrências/Ambientes Atingidos]]),0)</f>
        <v>0</v>
      </c>
      <c r="BS121" s="83" t="str">
        <f t="shared" si="42"/>
        <v/>
      </c>
      <c r="BT121" s="82">
        <f>IFERROR(FIND("Fauna",consulta_completa__11[[#This Row],[13 - Ocorrências/Ambientes Atingidos]]),0)</f>
        <v>0</v>
      </c>
      <c r="BU121" s="83" t="str">
        <f t="shared" si="43"/>
        <v/>
      </c>
      <c r="BV121" s="82">
        <f>IFERROR(FIND("UC federal",consulta_completa__11[[#This Row],[13 - Ocorrências/Ambientes Atingidos]]),0)</f>
        <v>0</v>
      </c>
      <c r="BW121" s="83" t="str">
        <f t="shared" si="44"/>
        <v/>
      </c>
      <c r="BX121" s="82">
        <f>IFERROR(FIND("UC estadual/municipal",consulta_completa__11[[#This Row],[13 - Ocorrências/Ambientes Atingidos]]),0)</f>
        <v>0</v>
      </c>
      <c r="BY121" s="83" t="str">
        <f t="shared" si="45"/>
        <v/>
      </c>
      <c r="BZ121" s="82">
        <f>IFERROR(FIND("Outro(s)",consulta_completa__11[[#This Row],[13 - Ocorrências/Ambientes Atingidos]]),0)</f>
        <v>0</v>
      </c>
      <c r="CA121" s="83" t="str">
        <f t="shared" si="46"/>
        <v/>
      </c>
      <c r="CB121" s="82">
        <f>IFERROR(FIND("Sem dano",consulta_completa__11[[#This Row],[13 - Ocorrências/Ambientes Atingidos]]),0)</f>
        <v>0</v>
      </c>
      <c r="CC121" s="83" t="str">
        <f t="shared" si="47"/>
        <v/>
      </c>
      <c r="CD121" s="82" t="str">
        <f>IF(consulta_completa__11[[#This Row],[13 - Ocorrências/Ambientes Atingidos]]="","X","")</f>
        <v/>
      </c>
      <c r="CE121" s="84">
        <f>IFERROR(FIND("IBAMA",consulta_completa__11[[#This Row],[14 - Inst. Atuando no Local]]),0)</f>
        <v>0</v>
      </c>
      <c r="CF121" s="84" t="str">
        <f t="shared" si="48"/>
        <v/>
      </c>
      <c r="CG121" s="84">
        <f>IFERROR(FIND("OEMA",consulta_completa__11[[#This Row],[14 - Inst. Atuando no Local]]),0)</f>
        <v>0</v>
      </c>
      <c r="CH121" s="84" t="str">
        <f t="shared" si="49"/>
        <v/>
      </c>
      <c r="CI121" s="84">
        <f>IFERROR(FIND("DEFESA CIVIL",consulta_completa__11[[#This Row],[14 - Inst. Atuando no Local]]),0)</f>
        <v>0</v>
      </c>
      <c r="CJ121" s="84" t="str">
        <f t="shared" si="50"/>
        <v/>
      </c>
      <c r="CK121" s="84">
        <f>IFERROR(FIND("CORPO DE BOMBEIROS",consulta_completa__11[[#This Row],[14 - Inst. Atuando no Local]]),0)</f>
        <v>0</v>
      </c>
      <c r="CL121" s="84" t="str">
        <f t="shared" si="51"/>
        <v/>
      </c>
      <c r="CM121" s="84">
        <f>IFERROR(FIND("POLÍCIA RODOVIÁRIA",consulta_completa__11[[#This Row],[14 - Inst. Atuando no Local]]),0)</f>
        <v>0</v>
      </c>
      <c r="CN121" s="84" t="str">
        <f t="shared" si="52"/>
        <v/>
      </c>
      <c r="CO121" s="84">
        <f>IFERROR(FIND("POLÍCIA MILITAR",consulta_completa__11[[#This Row],[14 - Inst. Atuando no Local]]),0)</f>
        <v>0</v>
      </c>
      <c r="CP121" s="84" t="str">
        <f t="shared" si="53"/>
        <v/>
      </c>
      <c r="CQ121" s="84">
        <f>IFERROR(FIND("POLÍCIA CIVIL",consulta_completa__11[[#This Row],[14 - Inst. Atuando no Local]]),0)</f>
        <v>0</v>
      </c>
      <c r="CR121" s="84" t="str">
        <f t="shared" si="54"/>
        <v/>
      </c>
      <c r="CS121" s="84">
        <f>IFERROR(FIND("MARINHA DO BRASIL",consulta_completa__11[[#This Row],[14 - Inst. Atuando no Local]]),0)</f>
        <v>0</v>
      </c>
      <c r="CT121" s="84" t="str">
        <f t="shared" si="55"/>
        <v/>
      </c>
      <c r="CU121" s="84">
        <f>IFERROR(FIND("EMPRESA ESPECIALIZADA EM ATENDIMENTO",consulta_completa__11[[#This Row],[14 - Inst. Atuando no Local]]),0)</f>
        <v>0</v>
      </c>
      <c r="CV121" s="84" t="str">
        <f t="shared" si="56"/>
        <v/>
      </c>
      <c r="CW121" s="84">
        <f>IFERROR(FIND("IBAMA",consulta_completa__11[[#This Row],[14 - Inst. Atuando no Local]]),0)</f>
        <v>0</v>
      </c>
      <c r="CX121" s="84" t="str">
        <f t="shared" si="57"/>
        <v/>
      </c>
      <c r="CY121" s="84" t="str">
        <f>IF(consulta_completa__11[[#This Row],[14 - Inst. Atuando no Local]]="","X","")</f>
        <v>X</v>
      </c>
      <c r="CZ121" s="84">
        <f>IFERROR(FIND("OUTRA (S)",consulta_completa__11[[#This Row],[14 - Inst. Atuando no Local]]),0)</f>
        <v>0</v>
      </c>
      <c r="DA121" s="84" t="str">
        <f t="shared" si="58"/>
        <v/>
      </c>
      <c r="DB121" s="35" t="str">
        <f t="shared" si="59"/>
        <v>Sim</v>
      </c>
      <c r="DC121" s="35" t="str">
        <f t="shared" si="60"/>
        <v>Não</v>
      </c>
      <c r="DD121" s="35" t="str">
        <f t="shared" si="61"/>
        <v>Sim</v>
      </c>
      <c r="DE121" s="87" t="str">
        <f t="shared" si="32"/>
        <v>Federal</v>
      </c>
    </row>
    <row r="122" spans="1:109">
      <c r="A122" s="14">
        <v>202521943232</v>
      </c>
      <c r="B122" s="1">
        <v>45705</v>
      </c>
      <c r="C122" t="s">
        <v>109</v>
      </c>
      <c r="D122" t="s">
        <v>110</v>
      </c>
      <c r="E122" t="s">
        <v>139</v>
      </c>
      <c r="F122" t="s">
        <v>112</v>
      </c>
      <c r="G122" t="s">
        <v>113</v>
      </c>
      <c r="H122" t="s">
        <v>114</v>
      </c>
      <c r="I122" t="s">
        <v>114</v>
      </c>
      <c r="J122" t="s">
        <v>954</v>
      </c>
      <c r="K122" t="s">
        <v>1448</v>
      </c>
      <c r="L122" t="s">
        <v>117</v>
      </c>
      <c r="M122" t="s">
        <v>118</v>
      </c>
      <c r="N122" t="s">
        <v>119</v>
      </c>
      <c r="O122" t="s">
        <v>228</v>
      </c>
      <c r="P122" t="s">
        <v>299</v>
      </c>
      <c r="Q122" t="s">
        <v>122</v>
      </c>
      <c r="R122" t="s">
        <v>123</v>
      </c>
      <c r="S122" t="s">
        <v>201</v>
      </c>
      <c r="T122" t="s">
        <v>1449</v>
      </c>
      <c r="U122" t="s">
        <v>1450</v>
      </c>
      <c r="V122" t="s">
        <v>1451</v>
      </c>
      <c r="Z122" t="s">
        <v>409</v>
      </c>
      <c r="AA122" t="s">
        <v>113</v>
      </c>
      <c r="AB122" t="s">
        <v>206</v>
      </c>
      <c r="AC122" t="s">
        <v>207</v>
      </c>
      <c r="AD122">
        <v>1</v>
      </c>
      <c r="AE122" t="s">
        <v>113</v>
      </c>
      <c r="AF122" t="s">
        <v>113</v>
      </c>
      <c r="AG122" t="s">
        <v>113</v>
      </c>
      <c r="AH122" t="s">
        <v>131</v>
      </c>
      <c r="AI122" t="s">
        <v>132</v>
      </c>
      <c r="AJ122" t="s">
        <v>131</v>
      </c>
      <c r="AK122" t="s">
        <v>1452</v>
      </c>
      <c r="AL122" t="s">
        <v>1453</v>
      </c>
      <c r="AM122" t="s">
        <v>210</v>
      </c>
      <c r="AN122" t="s">
        <v>113</v>
      </c>
      <c r="AO122" t="s">
        <v>113</v>
      </c>
      <c r="AQ122" t="s">
        <v>211</v>
      </c>
      <c r="AR122" t="s">
        <v>113</v>
      </c>
      <c r="AS122" t="s">
        <v>113</v>
      </c>
      <c r="AT122" t="s">
        <v>113</v>
      </c>
      <c r="AU122" t="s">
        <v>113</v>
      </c>
      <c r="AW122" t="s">
        <v>113</v>
      </c>
      <c r="AX122" s="82">
        <f>IFERROR(FIND("Óbitos/feridos",consulta_completa__11[[#This Row],[13 - Ocorrências/Ambientes Atingidos]]),0)</f>
        <v>0</v>
      </c>
      <c r="AY122" s="83" t="str">
        <f t="shared" si="33"/>
        <v/>
      </c>
      <c r="AZ122" s="82">
        <f>IFERROR(FIND("População afetada/evacuada",consulta_completa__11[[#This Row],[13 - Ocorrências/Ambientes Atingidos]]),0)</f>
        <v>0</v>
      </c>
      <c r="BA122" s="82" t="str">
        <f t="shared" si="34"/>
        <v/>
      </c>
      <c r="BB122" s="82">
        <f>IFERROR(FIND("Suspensão de abastecimento de água",consulta_completa__11[[#This Row],[13 - Ocorrências/Ambientes Atingidos]]),0)</f>
        <v>0</v>
      </c>
      <c r="BC122" s="83" t="str">
        <f t="shared" si="62"/>
        <v/>
      </c>
      <c r="BD122" s="82">
        <f>IFERROR(FIND("Rio/córrego",consulta_completa__11[[#This Row],[13 - Ocorrências/Ambientes Atingidos]]),0)</f>
        <v>0</v>
      </c>
      <c r="BE122" s="83" t="str">
        <f t="shared" si="35"/>
        <v/>
      </c>
      <c r="BF122" s="82">
        <f>IFERROR(FIND("Lago",consulta_completa__11[[#This Row],[13 - Ocorrências/Ambientes Atingidos]]),0)</f>
        <v>0</v>
      </c>
      <c r="BG122" s="83" t="str">
        <f t="shared" si="36"/>
        <v/>
      </c>
      <c r="BH122" s="82">
        <f>IFERROR(FIND("Mar",consulta_completa__11[[#This Row],[13 - Ocorrências/Ambientes Atingidos]]),0)</f>
        <v>1</v>
      </c>
      <c r="BI122" s="83" t="str">
        <f t="shared" si="37"/>
        <v>X</v>
      </c>
      <c r="BJ122" s="82">
        <f>IFERROR(FIND("Praia",consulta_completa__11[[#This Row],[13 - Ocorrências/Ambientes Atingidos]]),0)</f>
        <v>0</v>
      </c>
      <c r="BK122" s="83" t="str">
        <f t="shared" si="38"/>
        <v/>
      </c>
      <c r="BL122" s="82">
        <f>IFERROR(FIND("Solo",consulta_completa__11[[#This Row],[13 - Ocorrências/Ambientes Atingidos]]),0)</f>
        <v>0</v>
      </c>
      <c r="BM122" s="83" t="str">
        <f t="shared" si="39"/>
        <v/>
      </c>
      <c r="BN122" s="82">
        <f>IFERROR(FIND("Águas subterrâneas",consulta_completa__11[[#This Row],[13 - Ocorrências/Ambientes Atingidos]]),0)</f>
        <v>0</v>
      </c>
      <c r="BO122" s="83" t="str">
        <f t="shared" si="40"/>
        <v/>
      </c>
      <c r="BP122" s="82">
        <f>IFERROR(FIND("Atmosfera",consulta_completa__11[[#This Row],[13 - Ocorrências/Ambientes Atingidos]]),0)</f>
        <v>0</v>
      </c>
      <c r="BQ122" s="83" t="str">
        <f t="shared" si="41"/>
        <v/>
      </c>
      <c r="BR122" s="82">
        <f>IFERROR(FIND("Flora",consulta_completa__11[[#This Row],[13 - Ocorrências/Ambientes Atingidos]]),0)</f>
        <v>0</v>
      </c>
      <c r="BS122" s="83" t="str">
        <f t="shared" si="42"/>
        <v/>
      </c>
      <c r="BT122" s="82">
        <f>IFERROR(FIND("Fauna",consulta_completa__11[[#This Row],[13 - Ocorrências/Ambientes Atingidos]]),0)</f>
        <v>0</v>
      </c>
      <c r="BU122" s="83" t="str">
        <f t="shared" si="43"/>
        <v/>
      </c>
      <c r="BV122" s="82">
        <f>IFERROR(FIND("UC federal",consulta_completa__11[[#This Row],[13 - Ocorrências/Ambientes Atingidos]]),0)</f>
        <v>0</v>
      </c>
      <c r="BW122" s="83" t="str">
        <f t="shared" si="44"/>
        <v/>
      </c>
      <c r="BX122" s="82">
        <f>IFERROR(FIND("UC estadual/municipal",consulta_completa__11[[#This Row],[13 - Ocorrências/Ambientes Atingidos]]),0)</f>
        <v>0</v>
      </c>
      <c r="BY122" s="83" t="str">
        <f t="shared" si="45"/>
        <v/>
      </c>
      <c r="BZ122" s="82">
        <f>IFERROR(FIND("Outro(s)",consulta_completa__11[[#This Row],[13 - Ocorrências/Ambientes Atingidos]]),0)</f>
        <v>0</v>
      </c>
      <c r="CA122" s="83" t="str">
        <f t="shared" si="46"/>
        <v/>
      </c>
      <c r="CB122" s="82">
        <f>IFERROR(FIND("Sem dano",consulta_completa__11[[#This Row],[13 - Ocorrências/Ambientes Atingidos]]),0)</f>
        <v>0</v>
      </c>
      <c r="CC122" s="83" t="str">
        <f t="shared" si="47"/>
        <v/>
      </c>
      <c r="CD122" s="82" t="str">
        <f>IF(consulta_completa__11[[#This Row],[13 - Ocorrências/Ambientes Atingidos]]="","X","")</f>
        <v/>
      </c>
      <c r="CE122" s="84">
        <f>IFERROR(FIND("IBAMA",consulta_completa__11[[#This Row],[14 - Inst. Atuando no Local]]),0)</f>
        <v>0</v>
      </c>
      <c r="CF122" s="84" t="str">
        <f t="shared" si="48"/>
        <v/>
      </c>
      <c r="CG122" s="84">
        <f>IFERROR(FIND("OEMA",consulta_completa__11[[#This Row],[14 - Inst. Atuando no Local]]),0)</f>
        <v>0</v>
      </c>
      <c r="CH122" s="84" t="str">
        <f t="shared" si="49"/>
        <v/>
      </c>
      <c r="CI122" s="84">
        <f>IFERROR(FIND("DEFESA CIVIL",consulta_completa__11[[#This Row],[14 - Inst. Atuando no Local]]),0)</f>
        <v>0</v>
      </c>
      <c r="CJ122" s="84" t="str">
        <f t="shared" si="50"/>
        <v/>
      </c>
      <c r="CK122" s="84">
        <f>IFERROR(FIND("CORPO DE BOMBEIROS",consulta_completa__11[[#This Row],[14 - Inst. Atuando no Local]]),0)</f>
        <v>0</v>
      </c>
      <c r="CL122" s="84" t="str">
        <f t="shared" si="51"/>
        <v/>
      </c>
      <c r="CM122" s="84">
        <f>IFERROR(FIND("POLÍCIA RODOVIÁRIA",consulta_completa__11[[#This Row],[14 - Inst. Atuando no Local]]),0)</f>
        <v>0</v>
      </c>
      <c r="CN122" s="84" t="str">
        <f t="shared" si="52"/>
        <v/>
      </c>
      <c r="CO122" s="84">
        <f>IFERROR(FIND("POLÍCIA MILITAR",consulta_completa__11[[#This Row],[14 - Inst. Atuando no Local]]),0)</f>
        <v>0</v>
      </c>
      <c r="CP122" s="84" t="str">
        <f t="shared" si="53"/>
        <v/>
      </c>
      <c r="CQ122" s="84">
        <f>IFERROR(FIND("POLÍCIA CIVIL",consulta_completa__11[[#This Row],[14 - Inst. Atuando no Local]]),0)</f>
        <v>0</v>
      </c>
      <c r="CR122" s="84" t="str">
        <f t="shared" si="54"/>
        <v/>
      </c>
      <c r="CS122" s="84">
        <f>IFERROR(FIND("MARINHA DO BRASIL",consulta_completa__11[[#This Row],[14 - Inst. Atuando no Local]]),0)</f>
        <v>0</v>
      </c>
      <c r="CT122" s="84" t="str">
        <f t="shared" si="55"/>
        <v/>
      </c>
      <c r="CU122" s="84">
        <f>IFERROR(FIND("EMPRESA ESPECIALIZADA EM ATENDIMENTO",consulta_completa__11[[#This Row],[14 - Inst. Atuando no Local]]),0)</f>
        <v>0</v>
      </c>
      <c r="CV122" s="84" t="str">
        <f t="shared" si="56"/>
        <v/>
      </c>
      <c r="CW122" s="84">
        <f>IFERROR(FIND("IBAMA",consulta_completa__11[[#This Row],[14 - Inst. Atuando no Local]]),0)</f>
        <v>0</v>
      </c>
      <c r="CX122" s="84" t="str">
        <f t="shared" si="57"/>
        <v/>
      </c>
      <c r="CY122" s="84" t="str">
        <f>IF(consulta_completa__11[[#This Row],[14 - Inst. Atuando no Local]]="","X","")</f>
        <v/>
      </c>
      <c r="CZ122" s="84">
        <f>IFERROR(FIND("OUTRA (S)",consulta_completa__11[[#This Row],[14 - Inst. Atuando no Local]]),0)</f>
        <v>0</v>
      </c>
      <c r="DA122" s="84" t="str">
        <f t="shared" si="58"/>
        <v/>
      </c>
      <c r="DB122" s="35" t="str">
        <f t="shared" si="59"/>
        <v>Sim</v>
      </c>
      <c r="DC122" s="35" t="str">
        <f t="shared" si="60"/>
        <v>Não</v>
      </c>
      <c r="DD122" s="35" t="str">
        <f t="shared" si="61"/>
        <v>Sim</v>
      </c>
      <c r="DE122" s="87" t="str">
        <f t="shared" si="32"/>
        <v>Federal</v>
      </c>
    </row>
    <row r="123" spans="1:109">
      <c r="A123" s="14">
        <v>202522036014</v>
      </c>
      <c r="B123" s="1">
        <v>45707</v>
      </c>
      <c r="C123" t="s">
        <v>608</v>
      </c>
      <c r="D123" t="s">
        <v>609</v>
      </c>
      <c r="E123" t="s">
        <v>139</v>
      </c>
      <c r="F123" t="s">
        <v>112</v>
      </c>
      <c r="G123" t="s">
        <v>113</v>
      </c>
      <c r="H123" t="s">
        <v>114</v>
      </c>
      <c r="I123" t="s">
        <v>114</v>
      </c>
      <c r="J123" t="s">
        <v>255</v>
      </c>
      <c r="K123" t="s">
        <v>1454</v>
      </c>
      <c r="L123" t="s">
        <v>117</v>
      </c>
      <c r="M123" t="s">
        <v>810</v>
      </c>
      <c r="N123" t="s">
        <v>141</v>
      </c>
      <c r="O123" t="s">
        <v>185</v>
      </c>
      <c r="P123" t="s">
        <v>121</v>
      </c>
      <c r="Q123" t="s">
        <v>122</v>
      </c>
      <c r="R123" t="s">
        <v>123</v>
      </c>
      <c r="S123" t="s">
        <v>113</v>
      </c>
      <c r="T123" t="s">
        <v>1455</v>
      </c>
      <c r="U123" t="s">
        <v>145</v>
      </c>
      <c r="V123" t="s">
        <v>1456</v>
      </c>
      <c r="Y123" t="b">
        <v>1</v>
      </c>
      <c r="Z123" t="s">
        <v>259</v>
      </c>
      <c r="AA123" t="s">
        <v>1457</v>
      </c>
      <c r="AB123" t="s">
        <v>613</v>
      </c>
      <c r="AC123" t="s">
        <v>113</v>
      </c>
      <c r="AD123">
        <v>2</v>
      </c>
      <c r="AE123" t="s">
        <v>113</v>
      </c>
      <c r="AF123" t="s">
        <v>614</v>
      </c>
      <c r="AG123" t="s">
        <v>1458</v>
      </c>
      <c r="AH123" t="s">
        <v>131</v>
      </c>
      <c r="AI123" t="s">
        <v>131</v>
      </c>
      <c r="AJ123" t="s">
        <v>131</v>
      </c>
      <c r="AK123" t="s">
        <v>793</v>
      </c>
      <c r="AL123" t="s">
        <v>1459</v>
      </c>
      <c r="AM123" t="s">
        <v>153</v>
      </c>
      <c r="AN123" t="s">
        <v>154</v>
      </c>
      <c r="AO123" t="s">
        <v>974</v>
      </c>
      <c r="AP123">
        <v>613311070</v>
      </c>
      <c r="AQ123" t="s">
        <v>156</v>
      </c>
      <c r="AR123" t="s">
        <v>113</v>
      </c>
      <c r="AS123" t="s">
        <v>113</v>
      </c>
      <c r="AT123" t="s">
        <v>795</v>
      </c>
      <c r="AU123" t="s">
        <v>113</v>
      </c>
      <c r="AW123" t="s">
        <v>159</v>
      </c>
      <c r="AX123" s="82">
        <f>IFERROR(FIND("Óbitos/feridos",consulta_completa__11[[#This Row],[13 - Ocorrências/Ambientes Atingidos]]),0)</f>
        <v>0</v>
      </c>
      <c r="AY123" s="83" t="str">
        <f t="shared" si="33"/>
        <v/>
      </c>
      <c r="AZ123" s="82">
        <f>IFERROR(FIND("População afetada/evacuada",consulta_completa__11[[#This Row],[13 - Ocorrências/Ambientes Atingidos]]),0)</f>
        <v>0</v>
      </c>
      <c r="BA123" s="82" t="str">
        <f t="shared" si="34"/>
        <v/>
      </c>
      <c r="BB123" s="82">
        <f>IFERROR(FIND("Suspensão de abastecimento de água",consulta_completa__11[[#This Row],[13 - Ocorrências/Ambientes Atingidos]]),0)</f>
        <v>0</v>
      </c>
      <c r="BC123" s="83" t="str">
        <f t="shared" si="62"/>
        <v/>
      </c>
      <c r="BD123" s="82">
        <f>IFERROR(FIND("Rio/córrego",consulta_completa__11[[#This Row],[13 - Ocorrências/Ambientes Atingidos]]),0)</f>
        <v>1</v>
      </c>
      <c r="BE123" s="83" t="str">
        <f t="shared" si="35"/>
        <v>X</v>
      </c>
      <c r="BF123" s="82">
        <f>IFERROR(FIND("Lago",consulta_completa__11[[#This Row],[13 - Ocorrências/Ambientes Atingidos]]),0)</f>
        <v>0</v>
      </c>
      <c r="BG123" s="83" t="str">
        <f t="shared" si="36"/>
        <v/>
      </c>
      <c r="BH123" s="82">
        <f>IFERROR(FIND("Mar",consulta_completa__11[[#This Row],[13 - Ocorrências/Ambientes Atingidos]]),0)</f>
        <v>0</v>
      </c>
      <c r="BI123" s="83" t="str">
        <f t="shared" si="37"/>
        <v/>
      </c>
      <c r="BJ123" s="82">
        <f>IFERROR(FIND("Praia",consulta_completa__11[[#This Row],[13 - Ocorrências/Ambientes Atingidos]]),0)</f>
        <v>0</v>
      </c>
      <c r="BK123" s="83" t="str">
        <f t="shared" si="38"/>
        <v/>
      </c>
      <c r="BL123" s="82">
        <f>IFERROR(FIND("Solo",consulta_completa__11[[#This Row],[13 - Ocorrências/Ambientes Atingidos]]),0)</f>
        <v>14</v>
      </c>
      <c r="BM123" s="83" t="str">
        <f t="shared" si="39"/>
        <v>X</v>
      </c>
      <c r="BN123" s="82">
        <f>IFERROR(FIND("Águas subterrâneas",consulta_completa__11[[#This Row],[13 - Ocorrências/Ambientes Atingidos]]),0)</f>
        <v>0</v>
      </c>
      <c r="BO123" s="83" t="str">
        <f t="shared" si="40"/>
        <v/>
      </c>
      <c r="BP123" s="82">
        <f>IFERROR(FIND("Atmosfera",consulta_completa__11[[#This Row],[13 - Ocorrências/Ambientes Atingidos]]),0)</f>
        <v>0</v>
      </c>
      <c r="BQ123" s="83" t="str">
        <f t="shared" si="41"/>
        <v/>
      </c>
      <c r="BR123" s="82">
        <f>IFERROR(FIND("Flora",consulta_completa__11[[#This Row],[13 - Ocorrências/Ambientes Atingidos]]),0)</f>
        <v>0</v>
      </c>
      <c r="BS123" s="83" t="str">
        <f t="shared" si="42"/>
        <v/>
      </c>
      <c r="BT123" s="82">
        <f>IFERROR(FIND("Fauna",consulta_completa__11[[#This Row],[13 - Ocorrências/Ambientes Atingidos]]),0)</f>
        <v>0</v>
      </c>
      <c r="BU123" s="83" t="str">
        <f t="shared" si="43"/>
        <v/>
      </c>
      <c r="BV123" s="82">
        <f>IFERROR(FIND("UC federal",consulta_completa__11[[#This Row],[13 - Ocorrências/Ambientes Atingidos]]),0)</f>
        <v>0</v>
      </c>
      <c r="BW123" s="83" t="str">
        <f t="shared" si="44"/>
        <v/>
      </c>
      <c r="BX123" s="82">
        <f>IFERROR(FIND("UC estadual/municipal",consulta_completa__11[[#This Row],[13 - Ocorrências/Ambientes Atingidos]]),0)</f>
        <v>0</v>
      </c>
      <c r="BY123" s="83" t="str">
        <f t="shared" si="45"/>
        <v/>
      </c>
      <c r="BZ123" s="82">
        <f>IFERROR(FIND("Outro(s)",consulta_completa__11[[#This Row],[13 - Ocorrências/Ambientes Atingidos]]),0)</f>
        <v>0</v>
      </c>
      <c r="CA123" s="83" t="str">
        <f t="shared" si="46"/>
        <v/>
      </c>
      <c r="CB123" s="82">
        <f>IFERROR(FIND("Sem dano",consulta_completa__11[[#This Row],[13 - Ocorrências/Ambientes Atingidos]]),0)</f>
        <v>0</v>
      </c>
      <c r="CC123" s="83" t="str">
        <f t="shared" si="47"/>
        <v/>
      </c>
      <c r="CD123" s="82" t="str">
        <f>IF(consulta_completa__11[[#This Row],[13 - Ocorrências/Ambientes Atingidos]]="","X","")</f>
        <v/>
      </c>
      <c r="CE123" s="84">
        <f>IFERROR(FIND("IBAMA",consulta_completa__11[[#This Row],[14 - Inst. Atuando no Local]]),0)</f>
        <v>0</v>
      </c>
      <c r="CF123" s="84" t="str">
        <f t="shared" si="48"/>
        <v/>
      </c>
      <c r="CG123" s="84">
        <f>IFERROR(FIND("OEMA",consulta_completa__11[[#This Row],[14 - Inst. Atuando no Local]]),0)</f>
        <v>0</v>
      </c>
      <c r="CH123" s="84" t="str">
        <f t="shared" si="49"/>
        <v/>
      </c>
      <c r="CI123" s="84">
        <f>IFERROR(FIND("DEFESA CIVIL",consulta_completa__11[[#This Row],[14 - Inst. Atuando no Local]]),0)</f>
        <v>0</v>
      </c>
      <c r="CJ123" s="84" t="str">
        <f t="shared" si="50"/>
        <v/>
      </c>
      <c r="CK123" s="84">
        <f>IFERROR(FIND("CORPO DE BOMBEIROS",consulta_completa__11[[#This Row],[14 - Inst. Atuando no Local]]),0)</f>
        <v>0</v>
      </c>
      <c r="CL123" s="84" t="str">
        <f t="shared" si="51"/>
        <v/>
      </c>
      <c r="CM123" s="84">
        <f>IFERROR(FIND("POLÍCIA RODOVIÁRIA",consulta_completa__11[[#This Row],[14 - Inst. Atuando no Local]]),0)</f>
        <v>0</v>
      </c>
      <c r="CN123" s="84" t="str">
        <f t="shared" si="52"/>
        <v/>
      </c>
      <c r="CO123" s="84">
        <f>IFERROR(FIND("POLÍCIA MILITAR",consulta_completa__11[[#This Row],[14 - Inst. Atuando no Local]]),0)</f>
        <v>0</v>
      </c>
      <c r="CP123" s="84" t="str">
        <f t="shared" si="53"/>
        <v/>
      </c>
      <c r="CQ123" s="84">
        <f>IFERROR(FIND("POLÍCIA CIVIL",consulta_completa__11[[#This Row],[14 - Inst. Atuando no Local]]),0)</f>
        <v>0</v>
      </c>
      <c r="CR123" s="84" t="str">
        <f t="shared" si="54"/>
        <v/>
      </c>
      <c r="CS123" s="84">
        <f>IFERROR(FIND("MARINHA DO BRASIL",consulta_completa__11[[#This Row],[14 - Inst. Atuando no Local]]),0)</f>
        <v>0</v>
      </c>
      <c r="CT123" s="84" t="str">
        <f t="shared" si="55"/>
        <v/>
      </c>
      <c r="CU123" s="84">
        <f>IFERROR(FIND("EMPRESA ESPECIALIZADA EM ATENDIMENTO",consulta_completa__11[[#This Row],[14 - Inst. Atuando no Local]]),0)</f>
        <v>0</v>
      </c>
      <c r="CV123" s="84" t="str">
        <f t="shared" si="56"/>
        <v/>
      </c>
      <c r="CW123" s="84">
        <f>IFERROR(FIND("IBAMA",consulta_completa__11[[#This Row],[14 - Inst. Atuando no Local]]),0)</f>
        <v>0</v>
      </c>
      <c r="CX123" s="84" t="str">
        <f t="shared" si="57"/>
        <v/>
      </c>
      <c r="CY123" s="84" t="str">
        <f>IF(consulta_completa__11[[#This Row],[14 - Inst. Atuando no Local]]="","X","")</f>
        <v/>
      </c>
      <c r="CZ123" s="84">
        <f>IFERROR(FIND("OUTRA (S)",consulta_completa__11[[#This Row],[14 - Inst. Atuando no Local]]),0)</f>
        <v>0</v>
      </c>
      <c r="DA123" s="84" t="str">
        <f t="shared" si="58"/>
        <v/>
      </c>
      <c r="DB123" s="35" t="str">
        <f t="shared" si="59"/>
        <v>Sim</v>
      </c>
      <c r="DC123" s="35" t="str">
        <f t="shared" si="60"/>
        <v>Não</v>
      </c>
      <c r="DD123" s="35" t="str">
        <f t="shared" si="61"/>
        <v>Sim</v>
      </c>
      <c r="DE123" s="87" t="str">
        <f t="shared" si="32"/>
        <v>Estadual</v>
      </c>
    </row>
    <row r="124" spans="1:109">
      <c r="A124" s="14">
        <v>202522168407</v>
      </c>
      <c r="B124" s="1">
        <v>45707</v>
      </c>
      <c r="C124" t="s">
        <v>109</v>
      </c>
      <c r="D124" t="s">
        <v>212</v>
      </c>
      <c r="E124" t="s">
        <v>139</v>
      </c>
      <c r="F124" t="s">
        <v>112</v>
      </c>
      <c r="G124" t="s">
        <v>439</v>
      </c>
      <c r="H124" t="s">
        <v>1460</v>
      </c>
      <c r="I124" t="s">
        <v>117</v>
      </c>
      <c r="J124" t="s">
        <v>113</v>
      </c>
      <c r="K124" t="s">
        <v>114</v>
      </c>
      <c r="L124" t="s">
        <v>114</v>
      </c>
      <c r="M124" t="s">
        <v>118</v>
      </c>
      <c r="N124" t="s">
        <v>119</v>
      </c>
      <c r="O124" t="s">
        <v>239</v>
      </c>
      <c r="P124" t="s">
        <v>121</v>
      </c>
      <c r="Q124" t="s">
        <v>167</v>
      </c>
      <c r="R124" t="s">
        <v>123</v>
      </c>
      <c r="S124" t="s">
        <v>201</v>
      </c>
      <c r="T124" t="s">
        <v>1461</v>
      </c>
      <c r="U124" t="s">
        <v>1462</v>
      </c>
      <c r="V124" t="s">
        <v>1463</v>
      </c>
      <c r="Z124" t="s">
        <v>1464</v>
      </c>
      <c r="AA124" t="s">
        <v>113</v>
      </c>
      <c r="AB124" t="s">
        <v>1465</v>
      </c>
      <c r="AC124" t="s">
        <v>207</v>
      </c>
      <c r="AD124">
        <v>1</v>
      </c>
      <c r="AE124" t="s">
        <v>603</v>
      </c>
      <c r="AF124" t="s">
        <v>113</v>
      </c>
      <c r="AG124" t="s">
        <v>113</v>
      </c>
      <c r="AH124" t="s">
        <v>131</v>
      </c>
      <c r="AI124" t="s">
        <v>132</v>
      </c>
      <c r="AJ124" t="s">
        <v>131</v>
      </c>
      <c r="AK124" t="s">
        <v>1466</v>
      </c>
      <c r="AL124" t="s">
        <v>1467</v>
      </c>
      <c r="AM124" t="s">
        <v>210</v>
      </c>
      <c r="AN124" t="s">
        <v>113</v>
      </c>
      <c r="AO124" t="s">
        <v>113</v>
      </c>
      <c r="AQ124" t="s">
        <v>211</v>
      </c>
      <c r="AR124" t="s">
        <v>113</v>
      </c>
      <c r="AS124" t="s">
        <v>113</v>
      </c>
      <c r="AT124" t="s">
        <v>1468</v>
      </c>
      <c r="AU124" t="s">
        <v>113</v>
      </c>
      <c r="AW124" t="s">
        <v>159</v>
      </c>
      <c r="AX124" s="82">
        <f>IFERROR(FIND("Óbitos/feridos",consulta_completa__11[[#This Row],[13 - Ocorrências/Ambientes Atingidos]]),0)</f>
        <v>0</v>
      </c>
      <c r="AY124" s="83" t="str">
        <f t="shared" si="33"/>
        <v/>
      </c>
      <c r="AZ124" s="82">
        <f>IFERROR(FIND("População afetada/evacuada",consulta_completa__11[[#This Row],[13 - Ocorrências/Ambientes Atingidos]]),0)</f>
        <v>0</v>
      </c>
      <c r="BA124" s="82" t="str">
        <f t="shared" si="34"/>
        <v/>
      </c>
      <c r="BB124" s="82">
        <f>IFERROR(FIND("Suspensão de abastecimento de água",consulta_completa__11[[#This Row],[13 - Ocorrências/Ambientes Atingidos]]),0)</f>
        <v>0</v>
      </c>
      <c r="BC124" s="83" t="str">
        <f t="shared" si="62"/>
        <v/>
      </c>
      <c r="BD124" s="82">
        <f>IFERROR(FIND("Rio/córrego",consulta_completa__11[[#This Row],[13 - Ocorrências/Ambientes Atingidos]]),0)</f>
        <v>0</v>
      </c>
      <c r="BE124" s="83" t="str">
        <f t="shared" si="35"/>
        <v/>
      </c>
      <c r="BF124" s="82">
        <f>IFERROR(FIND("Lago",consulta_completa__11[[#This Row],[13 - Ocorrências/Ambientes Atingidos]]),0)</f>
        <v>0</v>
      </c>
      <c r="BG124" s="83" t="str">
        <f t="shared" si="36"/>
        <v/>
      </c>
      <c r="BH124" s="82">
        <f>IFERROR(FIND("Mar",consulta_completa__11[[#This Row],[13 - Ocorrências/Ambientes Atingidos]]),0)</f>
        <v>1</v>
      </c>
      <c r="BI124" s="83" t="str">
        <f t="shared" si="37"/>
        <v>X</v>
      </c>
      <c r="BJ124" s="82">
        <f>IFERROR(FIND("Praia",consulta_completa__11[[#This Row],[13 - Ocorrências/Ambientes Atingidos]]),0)</f>
        <v>0</v>
      </c>
      <c r="BK124" s="83" t="str">
        <f t="shared" si="38"/>
        <v/>
      </c>
      <c r="BL124" s="82">
        <f>IFERROR(FIND("Solo",consulta_completa__11[[#This Row],[13 - Ocorrências/Ambientes Atingidos]]),0)</f>
        <v>0</v>
      </c>
      <c r="BM124" s="83" t="str">
        <f t="shared" si="39"/>
        <v/>
      </c>
      <c r="BN124" s="82">
        <f>IFERROR(FIND("Águas subterrâneas",consulta_completa__11[[#This Row],[13 - Ocorrências/Ambientes Atingidos]]),0)</f>
        <v>0</v>
      </c>
      <c r="BO124" s="83" t="str">
        <f t="shared" si="40"/>
        <v/>
      </c>
      <c r="BP124" s="82">
        <f>IFERROR(FIND("Atmosfera",consulta_completa__11[[#This Row],[13 - Ocorrências/Ambientes Atingidos]]),0)</f>
        <v>0</v>
      </c>
      <c r="BQ124" s="83" t="str">
        <f t="shared" si="41"/>
        <v/>
      </c>
      <c r="BR124" s="82">
        <f>IFERROR(FIND("Flora",consulta_completa__11[[#This Row],[13 - Ocorrências/Ambientes Atingidos]]),0)</f>
        <v>0</v>
      </c>
      <c r="BS124" s="83" t="str">
        <f t="shared" si="42"/>
        <v/>
      </c>
      <c r="BT124" s="82">
        <f>IFERROR(FIND("Fauna",consulta_completa__11[[#This Row],[13 - Ocorrências/Ambientes Atingidos]]),0)</f>
        <v>0</v>
      </c>
      <c r="BU124" s="83" t="str">
        <f t="shared" si="43"/>
        <v/>
      </c>
      <c r="BV124" s="82">
        <f>IFERROR(FIND("UC federal",consulta_completa__11[[#This Row],[13 - Ocorrências/Ambientes Atingidos]]),0)</f>
        <v>0</v>
      </c>
      <c r="BW124" s="83" t="str">
        <f t="shared" si="44"/>
        <v/>
      </c>
      <c r="BX124" s="82">
        <f>IFERROR(FIND("UC estadual/municipal",consulta_completa__11[[#This Row],[13 - Ocorrências/Ambientes Atingidos]]),0)</f>
        <v>0</v>
      </c>
      <c r="BY124" s="83" t="str">
        <f t="shared" si="45"/>
        <v/>
      </c>
      <c r="BZ124" s="82">
        <f>IFERROR(FIND("Outro(s)",consulta_completa__11[[#This Row],[13 - Ocorrências/Ambientes Atingidos]]),0)</f>
        <v>0</v>
      </c>
      <c r="CA124" s="83" t="str">
        <f t="shared" si="46"/>
        <v/>
      </c>
      <c r="CB124" s="82">
        <f>IFERROR(FIND("Sem dano",consulta_completa__11[[#This Row],[13 - Ocorrências/Ambientes Atingidos]]),0)</f>
        <v>0</v>
      </c>
      <c r="CC124" s="83" t="str">
        <f t="shared" si="47"/>
        <v/>
      </c>
      <c r="CD124" s="82" t="str">
        <f>IF(consulta_completa__11[[#This Row],[13 - Ocorrências/Ambientes Atingidos]]="","X","")</f>
        <v/>
      </c>
      <c r="CE124" s="84">
        <f>IFERROR(FIND("IBAMA",consulta_completa__11[[#This Row],[14 - Inst. Atuando no Local]]),0)</f>
        <v>0</v>
      </c>
      <c r="CF124" s="84" t="str">
        <f t="shared" si="48"/>
        <v/>
      </c>
      <c r="CG124" s="84">
        <f>IFERROR(FIND("OEMA",consulta_completa__11[[#This Row],[14 - Inst. Atuando no Local]]),0)</f>
        <v>0</v>
      </c>
      <c r="CH124" s="84" t="str">
        <f t="shared" si="49"/>
        <v/>
      </c>
      <c r="CI124" s="84">
        <f>IFERROR(FIND("DEFESA CIVIL",consulta_completa__11[[#This Row],[14 - Inst. Atuando no Local]]),0)</f>
        <v>0</v>
      </c>
      <c r="CJ124" s="84" t="str">
        <f t="shared" si="50"/>
        <v/>
      </c>
      <c r="CK124" s="84">
        <f>IFERROR(FIND("CORPO DE BOMBEIROS",consulta_completa__11[[#This Row],[14 - Inst. Atuando no Local]]),0)</f>
        <v>0</v>
      </c>
      <c r="CL124" s="84" t="str">
        <f t="shared" si="51"/>
        <v/>
      </c>
      <c r="CM124" s="84">
        <f>IFERROR(FIND("POLÍCIA RODOVIÁRIA",consulta_completa__11[[#This Row],[14 - Inst. Atuando no Local]]),0)</f>
        <v>0</v>
      </c>
      <c r="CN124" s="84" t="str">
        <f t="shared" si="52"/>
        <v/>
      </c>
      <c r="CO124" s="84">
        <f>IFERROR(FIND("POLÍCIA MILITAR",consulta_completa__11[[#This Row],[14 - Inst. Atuando no Local]]),0)</f>
        <v>0</v>
      </c>
      <c r="CP124" s="84" t="str">
        <f t="shared" si="53"/>
        <v/>
      </c>
      <c r="CQ124" s="84">
        <f>IFERROR(FIND("POLÍCIA CIVIL",consulta_completa__11[[#This Row],[14 - Inst. Atuando no Local]]),0)</f>
        <v>0</v>
      </c>
      <c r="CR124" s="84" t="str">
        <f t="shared" si="54"/>
        <v/>
      </c>
      <c r="CS124" s="84">
        <f>IFERROR(FIND("MARINHA DO BRASIL",consulta_completa__11[[#This Row],[14 - Inst. Atuando no Local]]),0)</f>
        <v>0</v>
      </c>
      <c r="CT124" s="84" t="str">
        <f t="shared" si="55"/>
        <v/>
      </c>
      <c r="CU124" s="84">
        <f>IFERROR(FIND("EMPRESA ESPECIALIZADA EM ATENDIMENTO",consulta_completa__11[[#This Row],[14 - Inst. Atuando no Local]]),0)</f>
        <v>0</v>
      </c>
      <c r="CV124" s="84" t="str">
        <f t="shared" si="56"/>
        <v/>
      </c>
      <c r="CW124" s="84">
        <f>IFERROR(FIND("IBAMA",consulta_completa__11[[#This Row],[14 - Inst. Atuando no Local]]),0)</f>
        <v>0</v>
      </c>
      <c r="CX124" s="84" t="str">
        <f t="shared" si="57"/>
        <v/>
      </c>
      <c r="CY124" s="84" t="str">
        <f>IF(consulta_completa__11[[#This Row],[14 - Inst. Atuando no Local]]="","X","")</f>
        <v/>
      </c>
      <c r="CZ124" s="84">
        <f>IFERROR(FIND("OUTRA (S)",consulta_completa__11[[#This Row],[14 - Inst. Atuando no Local]]),0)</f>
        <v>0</v>
      </c>
      <c r="DA124" s="84" t="str">
        <f t="shared" si="58"/>
        <v/>
      </c>
      <c r="DB124" s="35" t="str">
        <f t="shared" si="59"/>
        <v>Sim</v>
      </c>
      <c r="DC124" s="35" t="str">
        <f t="shared" si="60"/>
        <v>Não</v>
      </c>
      <c r="DD124" s="35" t="str">
        <f t="shared" si="61"/>
        <v>Sim</v>
      </c>
      <c r="DE124" s="87" t="str">
        <f t="shared" si="32"/>
        <v>Federal</v>
      </c>
    </row>
    <row r="125" spans="1:109">
      <c r="A125" s="14">
        <v>202522021655</v>
      </c>
      <c r="B125" s="1">
        <v>45708</v>
      </c>
      <c r="C125" t="s">
        <v>1469</v>
      </c>
      <c r="D125" t="s">
        <v>161</v>
      </c>
      <c r="E125" t="s">
        <v>1470</v>
      </c>
      <c r="F125" t="s">
        <v>112</v>
      </c>
      <c r="G125" t="s">
        <v>311</v>
      </c>
      <c r="H125" t="s">
        <v>113</v>
      </c>
      <c r="I125" t="s">
        <v>113</v>
      </c>
      <c r="J125" t="s">
        <v>113</v>
      </c>
      <c r="K125" t="s">
        <v>114</v>
      </c>
      <c r="L125" t="s">
        <v>114</v>
      </c>
      <c r="M125" t="s">
        <v>140</v>
      </c>
      <c r="N125" t="s">
        <v>141</v>
      </c>
      <c r="O125" t="s">
        <v>239</v>
      </c>
      <c r="P125" t="s">
        <v>142</v>
      </c>
      <c r="Q125" t="s">
        <v>230</v>
      </c>
      <c r="R125" t="s">
        <v>123</v>
      </c>
      <c r="S125" t="s">
        <v>113</v>
      </c>
      <c r="T125" t="s">
        <v>113</v>
      </c>
      <c r="U125" t="s">
        <v>1471</v>
      </c>
      <c r="V125" t="s">
        <v>1472</v>
      </c>
      <c r="Z125" t="s">
        <v>1473</v>
      </c>
      <c r="AA125" t="s">
        <v>113</v>
      </c>
      <c r="AB125" t="s">
        <v>1474</v>
      </c>
      <c r="AC125" t="s">
        <v>1475</v>
      </c>
      <c r="AD125">
        <v>1</v>
      </c>
      <c r="AE125" t="s">
        <v>1476</v>
      </c>
      <c r="AF125" t="s">
        <v>1477</v>
      </c>
      <c r="AG125" t="s">
        <v>1478</v>
      </c>
      <c r="AH125" t="s">
        <v>131</v>
      </c>
      <c r="AI125" t="s">
        <v>131</v>
      </c>
      <c r="AJ125" t="s">
        <v>131</v>
      </c>
      <c r="AK125" t="s">
        <v>1479</v>
      </c>
      <c r="AL125" t="s">
        <v>113</v>
      </c>
      <c r="AM125" t="s">
        <v>1480</v>
      </c>
      <c r="AN125" t="s">
        <v>113</v>
      </c>
      <c r="AO125" t="s">
        <v>113</v>
      </c>
      <c r="AQ125" t="s">
        <v>1481</v>
      </c>
      <c r="AR125" t="s">
        <v>113</v>
      </c>
      <c r="AS125" t="s">
        <v>113</v>
      </c>
      <c r="AT125" t="s">
        <v>1482</v>
      </c>
      <c r="AU125" t="s">
        <v>1483</v>
      </c>
      <c r="AW125" t="s">
        <v>469</v>
      </c>
      <c r="AX125" s="82">
        <f>IFERROR(FIND("Óbitos/feridos",consulta_completa__11[[#This Row],[13 - Ocorrências/Ambientes Atingidos]]),0)</f>
        <v>0</v>
      </c>
      <c r="AY125" s="83" t="str">
        <f t="shared" si="33"/>
        <v/>
      </c>
      <c r="AZ125" s="82">
        <f>IFERROR(FIND("População afetada/evacuada",consulta_completa__11[[#This Row],[13 - Ocorrências/Ambientes Atingidos]]),0)</f>
        <v>0</v>
      </c>
      <c r="BA125" s="82" t="str">
        <f t="shared" si="34"/>
        <v/>
      </c>
      <c r="BB125" s="82">
        <f>IFERROR(FIND("Suspensão de abastecimento de água",consulta_completa__11[[#This Row],[13 - Ocorrências/Ambientes Atingidos]]),0)</f>
        <v>0</v>
      </c>
      <c r="BC125" s="83" t="str">
        <f t="shared" si="62"/>
        <v/>
      </c>
      <c r="BD125" s="82">
        <f>IFERROR(FIND("Rio/córrego",consulta_completa__11[[#This Row],[13 - Ocorrências/Ambientes Atingidos]]),0)</f>
        <v>0</v>
      </c>
      <c r="BE125" s="83" t="str">
        <f t="shared" si="35"/>
        <v/>
      </c>
      <c r="BF125" s="82">
        <f>IFERROR(FIND("Lago",consulta_completa__11[[#This Row],[13 - Ocorrências/Ambientes Atingidos]]),0)</f>
        <v>0</v>
      </c>
      <c r="BG125" s="83" t="str">
        <f t="shared" si="36"/>
        <v/>
      </c>
      <c r="BH125" s="82">
        <f>IFERROR(FIND("Mar",consulta_completa__11[[#This Row],[13 - Ocorrências/Ambientes Atingidos]]),0)</f>
        <v>0</v>
      </c>
      <c r="BI125" s="83" t="str">
        <f t="shared" si="37"/>
        <v/>
      </c>
      <c r="BJ125" s="82">
        <f>IFERROR(FIND("Praia",consulta_completa__11[[#This Row],[13 - Ocorrências/Ambientes Atingidos]]),0)</f>
        <v>0</v>
      </c>
      <c r="BK125" s="83" t="str">
        <f t="shared" si="38"/>
        <v/>
      </c>
      <c r="BL125" s="82">
        <f>IFERROR(FIND("Solo",consulta_completa__11[[#This Row],[13 - Ocorrências/Ambientes Atingidos]]),0)</f>
        <v>1</v>
      </c>
      <c r="BM125" s="83" t="str">
        <f t="shared" si="39"/>
        <v>X</v>
      </c>
      <c r="BN125" s="82">
        <f>IFERROR(FIND("Águas subterrâneas",consulta_completa__11[[#This Row],[13 - Ocorrências/Ambientes Atingidos]]),0)</f>
        <v>0</v>
      </c>
      <c r="BO125" s="83" t="str">
        <f t="shared" si="40"/>
        <v/>
      </c>
      <c r="BP125" s="82">
        <f>IFERROR(FIND("Atmosfera",consulta_completa__11[[#This Row],[13 - Ocorrências/Ambientes Atingidos]]),0)</f>
        <v>0</v>
      </c>
      <c r="BQ125" s="83" t="str">
        <f t="shared" si="41"/>
        <v/>
      </c>
      <c r="BR125" s="82">
        <f>IFERROR(FIND("Flora",consulta_completa__11[[#This Row],[13 - Ocorrências/Ambientes Atingidos]]),0)</f>
        <v>0</v>
      </c>
      <c r="BS125" s="83" t="str">
        <f t="shared" si="42"/>
        <v/>
      </c>
      <c r="BT125" s="82">
        <f>IFERROR(FIND("Fauna",consulta_completa__11[[#This Row],[13 - Ocorrências/Ambientes Atingidos]]),0)</f>
        <v>0</v>
      </c>
      <c r="BU125" s="83" t="str">
        <f t="shared" si="43"/>
        <v/>
      </c>
      <c r="BV125" s="82">
        <f>IFERROR(FIND("UC federal",consulta_completa__11[[#This Row],[13 - Ocorrências/Ambientes Atingidos]]),0)</f>
        <v>0</v>
      </c>
      <c r="BW125" s="83" t="str">
        <f t="shared" si="44"/>
        <v/>
      </c>
      <c r="BX125" s="82">
        <f>IFERROR(FIND("UC estadual/municipal",consulta_completa__11[[#This Row],[13 - Ocorrências/Ambientes Atingidos]]),0)</f>
        <v>0</v>
      </c>
      <c r="BY125" s="83" t="str">
        <f t="shared" si="45"/>
        <v/>
      </c>
      <c r="BZ125" s="82">
        <f>IFERROR(FIND("Outro(s)",consulta_completa__11[[#This Row],[13 - Ocorrências/Ambientes Atingidos]]),0)</f>
        <v>0</v>
      </c>
      <c r="CA125" s="83" t="str">
        <f t="shared" si="46"/>
        <v/>
      </c>
      <c r="CB125" s="82">
        <f>IFERROR(FIND("Sem dano",consulta_completa__11[[#This Row],[13 - Ocorrências/Ambientes Atingidos]]),0)</f>
        <v>0</v>
      </c>
      <c r="CC125" s="83" t="str">
        <f t="shared" si="47"/>
        <v/>
      </c>
      <c r="CD125" s="82" t="str">
        <f>IF(consulta_completa__11[[#This Row],[13 - Ocorrências/Ambientes Atingidos]]="","X","")</f>
        <v/>
      </c>
      <c r="CE125" s="84">
        <f>IFERROR(FIND("IBAMA",consulta_completa__11[[#This Row],[14 - Inst. Atuando no Local]]),0)</f>
        <v>0</v>
      </c>
      <c r="CF125" s="84" t="str">
        <f t="shared" si="48"/>
        <v/>
      </c>
      <c r="CG125" s="84">
        <f>IFERROR(FIND("OEMA",consulta_completa__11[[#This Row],[14 - Inst. Atuando no Local]]),0)</f>
        <v>0</v>
      </c>
      <c r="CH125" s="84" t="str">
        <f t="shared" si="49"/>
        <v/>
      </c>
      <c r="CI125" s="84">
        <f>IFERROR(FIND("DEFESA CIVIL",consulta_completa__11[[#This Row],[14 - Inst. Atuando no Local]]),0)</f>
        <v>0</v>
      </c>
      <c r="CJ125" s="84" t="str">
        <f t="shared" si="50"/>
        <v/>
      </c>
      <c r="CK125" s="84">
        <f>IFERROR(FIND("CORPO DE BOMBEIROS",consulta_completa__11[[#This Row],[14 - Inst. Atuando no Local]]),0)</f>
        <v>0</v>
      </c>
      <c r="CL125" s="84" t="str">
        <f t="shared" si="51"/>
        <v/>
      </c>
      <c r="CM125" s="84">
        <f>IFERROR(FIND("POLÍCIA RODOVIÁRIA",consulta_completa__11[[#This Row],[14 - Inst. Atuando no Local]]),0)</f>
        <v>0</v>
      </c>
      <c r="CN125" s="84" t="str">
        <f t="shared" si="52"/>
        <v/>
      </c>
      <c r="CO125" s="84">
        <f>IFERROR(FIND("POLÍCIA MILITAR",consulta_completa__11[[#This Row],[14 - Inst. Atuando no Local]]),0)</f>
        <v>0</v>
      </c>
      <c r="CP125" s="84" t="str">
        <f t="shared" si="53"/>
        <v/>
      </c>
      <c r="CQ125" s="84">
        <f>IFERROR(FIND("POLÍCIA CIVIL",consulta_completa__11[[#This Row],[14 - Inst. Atuando no Local]]),0)</f>
        <v>0</v>
      </c>
      <c r="CR125" s="84" t="str">
        <f t="shared" si="54"/>
        <v/>
      </c>
      <c r="CS125" s="84">
        <f>IFERROR(FIND("MARINHA DO BRASIL",consulta_completa__11[[#This Row],[14 - Inst. Atuando no Local]]),0)</f>
        <v>0</v>
      </c>
      <c r="CT125" s="84" t="str">
        <f t="shared" si="55"/>
        <v/>
      </c>
      <c r="CU125" s="84">
        <f>IFERROR(FIND("EMPRESA ESPECIALIZADA EM ATENDIMENTO",consulta_completa__11[[#This Row],[14 - Inst. Atuando no Local]]),0)</f>
        <v>0</v>
      </c>
      <c r="CV125" s="84" t="str">
        <f t="shared" si="56"/>
        <v/>
      </c>
      <c r="CW125" s="84">
        <f>IFERROR(FIND("IBAMA",consulta_completa__11[[#This Row],[14 - Inst. Atuando no Local]]),0)</f>
        <v>0</v>
      </c>
      <c r="CX125" s="84" t="str">
        <f t="shared" si="57"/>
        <v/>
      </c>
      <c r="CY125" s="84" t="str">
        <f>IF(consulta_completa__11[[#This Row],[14 - Inst. Atuando no Local]]="","X","")</f>
        <v/>
      </c>
      <c r="CZ125" s="84">
        <f>IFERROR(FIND("OUTRA (S)",consulta_completa__11[[#This Row],[14 - Inst. Atuando no Local]]),0)</f>
        <v>0</v>
      </c>
      <c r="DA125" s="84" t="str">
        <f t="shared" si="58"/>
        <v/>
      </c>
      <c r="DB125" s="35" t="str">
        <f t="shared" si="59"/>
        <v>Sim</v>
      </c>
      <c r="DC125" s="35" t="str">
        <f t="shared" si="60"/>
        <v>Não</v>
      </c>
      <c r="DD125" s="35" t="str">
        <f t="shared" si="61"/>
        <v>Sim</v>
      </c>
      <c r="DE125" s="87" t="str">
        <f t="shared" si="32"/>
        <v>Federal</v>
      </c>
    </row>
    <row r="126" spans="1:109">
      <c r="A126" s="14">
        <v>202522154023</v>
      </c>
      <c r="B126" s="1">
        <v>45708</v>
      </c>
      <c r="C126" t="s">
        <v>1036</v>
      </c>
      <c r="D126" t="s">
        <v>343</v>
      </c>
      <c r="E126" t="s">
        <v>139</v>
      </c>
      <c r="F126" t="s">
        <v>112</v>
      </c>
      <c r="G126" t="s">
        <v>113</v>
      </c>
      <c r="H126" t="s">
        <v>114</v>
      </c>
      <c r="I126" t="s">
        <v>114</v>
      </c>
      <c r="J126" t="s">
        <v>441</v>
      </c>
      <c r="K126" t="s">
        <v>1484</v>
      </c>
      <c r="L126" t="s">
        <v>117</v>
      </c>
      <c r="M126" t="s">
        <v>140</v>
      </c>
      <c r="N126" t="s">
        <v>141</v>
      </c>
      <c r="O126" t="s">
        <v>113</v>
      </c>
      <c r="P126" t="s">
        <v>142</v>
      </c>
      <c r="Q126" t="s">
        <v>122</v>
      </c>
      <c r="R126" t="s">
        <v>123</v>
      </c>
      <c r="S126" t="s">
        <v>113</v>
      </c>
      <c r="T126" t="s">
        <v>1485</v>
      </c>
      <c r="U126" t="s">
        <v>145</v>
      </c>
      <c r="V126" t="s">
        <v>1486</v>
      </c>
      <c r="Y126" t="b">
        <v>1</v>
      </c>
      <c r="Z126" t="s">
        <v>1487</v>
      </c>
      <c r="AA126" t="s">
        <v>113</v>
      </c>
      <c r="AB126" t="s">
        <v>1040</v>
      </c>
      <c r="AC126" t="s">
        <v>113</v>
      </c>
      <c r="AD126">
        <v>2</v>
      </c>
      <c r="AE126" t="s">
        <v>113</v>
      </c>
      <c r="AF126" t="s">
        <v>1436</v>
      </c>
      <c r="AG126" t="s">
        <v>825</v>
      </c>
      <c r="AH126" t="s">
        <v>131</v>
      </c>
      <c r="AI126" t="s">
        <v>131</v>
      </c>
      <c r="AJ126" t="s">
        <v>131</v>
      </c>
      <c r="AK126" t="s">
        <v>1488</v>
      </c>
      <c r="AL126" t="s">
        <v>1489</v>
      </c>
      <c r="AM126" t="s">
        <v>153</v>
      </c>
      <c r="AN126" t="s">
        <v>154</v>
      </c>
      <c r="AO126" t="s">
        <v>155</v>
      </c>
      <c r="AP126">
        <v>6133161070</v>
      </c>
      <c r="AQ126" t="s">
        <v>156</v>
      </c>
      <c r="AR126" t="s">
        <v>113</v>
      </c>
      <c r="AS126" t="s">
        <v>113</v>
      </c>
      <c r="AT126" t="s">
        <v>1490</v>
      </c>
      <c r="AU126" t="s">
        <v>796</v>
      </c>
      <c r="AV126">
        <v>40000000</v>
      </c>
      <c r="AW126" t="s">
        <v>159</v>
      </c>
      <c r="AX126" s="82">
        <f>IFERROR(FIND("Óbitos/feridos",consulta_completa__11[[#This Row],[13 - Ocorrências/Ambientes Atingidos]]),0)</f>
        <v>0</v>
      </c>
      <c r="AY126" s="83" t="str">
        <f t="shared" si="33"/>
        <v/>
      </c>
      <c r="AZ126" s="82">
        <f>IFERROR(FIND("População afetada/evacuada",consulta_completa__11[[#This Row],[13 - Ocorrências/Ambientes Atingidos]]),0)</f>
        <v>0</v>
      </c>
      <c r="BA126" s="82" t="str">
        <f t="shared" si="34"/>
        <v/>
      </c>
      <c r="BB126" s="82">
        <f>IFERROR(FIND("Suspensão de abastecimento de água",consulta_completa__11[[#This Row],[13 - Ocorrências/Ambientes Atingidos]]),0)</f>
        <v>0</v>
      </c>
      <c r="BC126" s="83" t="str">
        <f t="shared" si="62"/>
        <v/>
      </c>
      <c r="BD126" s="82">
        <f>IFERROR(FIND("Rio/córrego",consulta_completa__11[[#This Row],[13 - Ocorrências/Ambientes Atingidos]]),0)</f>
        <v>0</v>
      </c>
      <c r="BE126" s="83" t="str">
        <f t="shared" si="35"/>
        <v/>
      </c>
      <c r="BF126" s="82">
        <f>IFERROR(FIND("Lago",consulta_completa__11[[#This Row],[13 - Ocorrências/Ambientes Atingidos]]),0)</f>
        <v>0</v>
      </c>
      <c r="BG126" s="83" t="str">
        <f t="shared" si="36"/>
        <v/>
      </c>
      <c r="BH126" s="82">
        <f>IFERROR(FIND("Mar",consulta_completa__11[[#This Row],[13 - Ocorrências/Ambientes Atingidos]]),0)</f>
        <v>0</v>
      </c>
      <c r="BI126" s="83" t="str">
        <f t="shared" si="37"/>
        <v/>
      </c>
      <c r="BJ126" s="82">
        <f>IFERROR(FIND("Praia",consulta_completa__11[[#This Row],[13 - Ocorrências/Ambientes Atingidos]]),0)</f>
        <v>0</v>
      </c>
      <c r="BK126" s="83" t="str">
        <f t="shared" si="38"/>
        <v/>
      </c>
      <c r="BL126" s="82">
        <f>IFERROR(FIND("Solo",consulta_completa__11[[#This Row],[13 - Ocorrências/Ambientes Atingidos]]),0)</f>
        <v>1</v>
      </c>
      <c r="BM126" s="83" t="str">
        <f t="shared" si="39"/>
        <v>X</v>
      </c>
      <c r="BN126" s="82">
        <f>IFERROR(FIND("Águas subterrâneas",consulta_completa__11[[#This Row],[13 - Ocorrências/Ambientes Atingidos]]),0)</f>
        <v>0</v>
      </c>
      <c r="BO126" s="83" t="str">
        <f t="shared" si="40"/>
        <v/>
      </c>
      <c r="BP126" s="82">
        <f>IFERROR(FIND("Atmosfera",consulta_completa__11[[#This Row],[13 - Ocorrências/Ambientes Atingidos]]),0)</f>
        <v>0</v>
      </c>
      <c r="BQ126" s="83" t="str">
        <f t="shared" si="41"/>
        <v/>
      </c>
      <c r="BR126" s="82">
        <f>IFERROR(FIND("Flora",consulta_completa__11[[#This Row],[13 - Ocorrências/Ambientes Atingidos]]),0)</f>
        <v>0</v>
      </c>
      <c r="BS126" s="83" t="str">
        <f t="shared" si="42"/>
        <v/>
      </c>
      <c r="BT126" s="82">
        <f>IFERROR(FIND("Fauna",consulta_completa__11[[#This Row],[13 - Ocorrências/Ambientes Atingidos]]),0)</f>
        <v>0</v>
      </c>
      <c r="BU126" s="83" t="str">
        <f t="shared" si="43"/>
        <v/>
      </c>
      <c r="BV126" s="82">
        <f>IFERROR(FIND("UC federal",consulta_completa__11[[#This Row],[13 - Ocorrências/Ambientes Atingidos]]),0)</f>
        <v>0</v>
      </c>
      <c r="BW126" s="83" t="str">
        <f t="shared" si="44"/>
        <v/>
      </c>
      <c r="BX126" s="82">
        <f>IFERROR(FIND("UC estadual/municipal",consulta_completa__11[[#This Row],[13 - Ocorrências/Ambientes Atingidos]]),0)</f>
        <v>0</v>
      </c>
      <c r="BY126" s="83" t="str">
        <f t="shared" si="45"/>
        <v/>
      </c>
      <c r="BZ126" s="82">
        <f>IFERROR(FIND("Outro(s)",consulta_completa__11[[#This Row],[13 - Ocorrências/Ambientes Atingidos]]),0)</f>
        <v>0</v>
      </c>
      <c r="CA126" s="83" t="str">
        <f t="shared" si="46"/>
        <v/>
      </c>
      <c r="CB126" s="82">
        <f>IFERROR(FIND("Sem dano",consulta_completa__11[[#This Row],[13 - Ocorrências/Ambientes Atingidos]]),0)</f>
        <v>0</v>
      </c>
      <c r="CC126" s="83" t="str">
        <f t="shared" si="47"/>
        <v/>
      </c>
      <c r="CD126" s="82" t="str">
        <f>IF(consulta_completa__11[[#This Row],[13 - Ocorrências/Ambientes Atingidos]]="","X","")</f>
        <v/>
      </c>
      <c r="CE126" s="84">
        <f>IFERROR(FIND("IBAMA",consulta_completa__11[[#This Row],[14 - Inst. Atuando no Local]]),0)</f>
        <v>0</v>
      </c>
      <c r="CF126" s="84" t="str">
        <f t="shared" si="48"/>
        <v/>
      </c>
      <c r="CG126" s="84">
        <f>IFERROR(FIND("OEMA",consulta_completa__11[[#This Row],[14 - Inst. Atuando no Local]]),0)</f>
        <v>0</v>
      </c>
      <c r="CH126" s="84" t="str">
        <f t="shared" si="49"/>
        <v/>
      </c>
      <c r="CI126" s="84">
        <f>IFERROR(FIND("DEFESA CIVIL",consulta_completa__11[[#This Row],[14 - Inst. Atuando no Local]]),0)</f>
        <v>0</v>
      </c>
      <c r="CJ126" s="84" t="str">
        <f t="shared" si="50"/>
        <v/>
      </c>
      <c r="CK126" s="84">
        <f>IFERROR(FIND("CORPO DE BOMBEIROS",consulta_completa__11[[#This Row],[14 - Inst. Atuando no Local]]),0)</f>
        <v>0</v>
      </c>
      <c r="CL126" s="84" t="str">
        <f t="shared" si="51"/>
        <v/>
      </c>
      <c r="CM126" s="84">
        <f>IFERROR(FIND("POLÍCIA RODOVIÁRIA",consulta_completa__11[[#This Row],[14 - Inst. Atuando no Local]]),0)</f>
        <v>0</v>
      </c>
      <c r="CN126" s="84" t="str">
        <f t="shared" si="52"/>
        <v/>
      </c>
      <c r="CO126" s="84">
        <f>IFERROR(FIND("POLÍCIA MILITAR",consulta_completa__11[[#This Row],[14 - Inst. Atuando no Local]]),0)</f>
        <v>0</v>
      </c>
      <c r="CP126" s="84" t="str">
        <f t="shared" si="53"/>
        <v/>
      </c>
      <c r="CQ126" s="84">
        <f>IFERROR(FIND("POLÍCIA CIVIL",consulta_completa__11[[#This Row],[14 - Inst. Atuando no Local]]),0)</f>
        <v>0</v>
      </c>
      <c r="CR126" s="84" t="str">
        <f t="shared" si="54"/>
        <v/>
      </c>
      <c r="CS126" s="84">
        <f>IFERROR(FIND("MARINHA DO BRASIL",consulta_completa__11[[#This Row],[14 - Inst. Atuando no Local]]),0)</f>
        <v>0</v>
      </c>
      <c r="CT126" s="84" t="str">
        <f t="shared" si="55"/>
        <v/>
      </c>
      <c r="CU126" s="84">
        <f>IFERROR(FIND("EMPRESA ESPECIALIZADA EM ATENDIMENTO",consulta_completa__11[[#This Row],[14 - Inst. Atuando no Local]]),0)</f>
        <v>0</v>
      </c>
      <c r="CV126" s="84" t="str">
        <f t="shared" si="56"/>
        <v/>
      </c>
      <c r="CW126" s="84">
        <f>IFERROR(FIND("IBAMA",consulta_completa__11[[#This Row],[14 - Inst. Atuando no Local]]),0)</f>
        <v>0</v>
      </c>
      <c r="CX126" s="84" t="str">
        <f t="shared" si="57"/>
        <v/>
      </c>
      <c r="CY126" s="84" t="str">
        <f>IF(consulta_completa__11[[#This Row],[14 - Inst. Atuando no Local]]="","X","")</f>
        <v/>
      </c>
      <c r="CZ126" s="84">
        <f>IFERROR(FIND("OUTRA (S)",consulta_completa__11[[#This Row],[14 - Inst. Atuando no Local]]),0)</f>
        <v>0</v>
      </c>
      <c r="DA126" s="84" t="str">
        <f t="shared" si="58"/>
        <v/>
      </c>
      <c r="DB126" s="35" t="str">
        <f t="shared" si="59"/>
        <v>Sim</v>
      </c>
      <c r="DC126" s="35" t="str">
        <f t="shared" si="60"/>
        <v>Não</v>
      </c>
      <c r="DD126" s="35" t="str">
        <f t="shared" si="61"/>
        <v>Sim</v>
      </c>
      <c r="DE126" s="87" t="str">
        <f t="shared" si="32"/>
        <v>Estadual</v>
      </c>
    </row>
    <row r="127" spans="1:109">
      <c r="A127" s="14">
        <v>202522439612</v>
      </c>
      <c r="B127" s="1">
        <v>45711</v>
      </c>
      <c r="C127" t="s">
        <v>1491</v>
      </c>
      <c r="D127" t="s">
        <v>161</v>
      </c>
      <c r="E127" t="s">
        <v>162</v>
      </c>
      <c r="F127" t="s">
        <v>163</v>
      </c>
      <c r="G127" t="s">
        <v>113</v>
      </c>
      <c r="H127" t="s">
        <v>114</v>
      </c>
      <c r="I127" t="s">
        <v>114</v>
      </c>
      <c r="J127" t="s">
        <v>1492</v>
      </c>
      <c r="K127" t="s">
        <v>1493</v>
      </c>
      <c r="L127" t="s">
        <v>166</v>
      </c>
      <c r="M127" t="s">
        <v>140</v>
      </c>
      <c r="N127" t="s">
        <v>141</v>
      </c>
      <c r="O127" t="s">
        <v>113</v>
      </c>
      <c r="P127" t="s">
        <v>272</v>
      </c>
      <c r="Q127" t="s">
        <v>230</v>
      </c>
      <c r="R127" t="s">
        <v>123</v>
      </c>
      <c r="S127" t="s">
        <v>113</v>
      </c>
      <c r="T127" t="s">
        <v>1494</v>
      </c>
      <c r="U127" t="s">
        <v>113</v>
      </c>
      <c r="V127" t="s">
        <v>1495</v>
      </c>
      <c r="Z127" t="s">
        <v>1496</v>
      </c>
      <c r="AA127" t="s">
        <v>113</v>
      </c>
      <c r="AB127" t="s">
        <v>358</v>
      </c>
      <c r="AC127" t="s">
        <v>113</v>
      </c>
      <c r="AD127">
        <v>1</v>
      </c>
      <c r="AE127" t="s">
        <v>113</v>
      </c>
      <c r="AF127" t="s">
        <v>360</v>
      </c>
      <c r="AG127" t="s">
        <v>361</v>
      </c>
      <c r="AH127" t="s">
        <v>131</v>
      </c>
      <c r="AI127" t="s">
        <v>131</v>
      </c>
      <c r="AJ127" t="s">
        <v>132</v>
      </c>
      <c r="AK127" t="s">
        <v>113</v>
      </c>
      <c r="AL127" t="s">
        <v>1497</v>
      </c>
      <c r="AM127" t="s">
        <v>362</v>
      </c>
      <c r="AN127" t="s">
        <v>358</v>
      </c>
      <c r="AO127" t="s">
        <v>363</v>
      </c>
      <c r="AP127">
        <v>11981320058</v>
      </c>
      <c r="AQ127" t="s">
        <v>364</v>
      </c>
      <c r="AR127" t="s">
        <v>113</v>
      </c>
      <c r="AS127" t="s">
        <v>113</v>
      </c>
      <c r="AT127" t="s">
        <v>113</v>
      </c>
      <c r="AU127" t="s">
        <v>113</v>
      </c>
      <c r="AW127" t="s">
        <v>113</v>
      </c>
      <c r="AX127" s="82">
        <f>IFERROR(FIND("Óbitos/feridos",consulta_completa__11[[#This Row],[13 - Ocorrências/Ambientes Atingidos]]),0)</f>
        <v>0</v>
      </c>
      <c r="AY127" s="83" t="str">
        <f t="shared" si="33"/>
        <v/>
      </c>
      <c r="AZ127" s="82">
        <f>IFERROR(FIND("População afetada/evacuada",consulta_completa__11[[#This Row],[13 - Ocorrências/Ambientes Atingidos]]),0)</f>
        <v>0</v>
      </c>
      <c r="BA127" s="82" t="str">
        <f t="shared" si="34"/>
        <v/>
      </c>
      <c r="BB127" s="82">
        <f>IFERROR(FIND("Suspensão de abastecimento de água",consulta_completa__11[[#This Row],[13 - Ocorrências/Ambientes Atingidos]]),0)</f>
        <v>0</v>
      </c>
      <c r="BC127" s="83" t="str">
        <f t="shared" si="62"/>
        <v/>
      </c>
      <c r="BD127" s="82">
        <f>IFERROR(FIND("Rio/córrego",consulta_completa__11[[#This Row],[13 - Ocorrências/Ambientes Atingidos]]),0)</f>
        <v>0</v>
      </c>
      <c r="BE127" s="83" t="str">
        <f t="shared" si="35"/>
        <v/>
      </c>
      <c r="BF127" s="82">
        <f>IFERROR(FIND("Lago",consulta_completa__11[[#This Row],[13 - Ocorrências/Ambientes Atingidos]]),0)</f>
        <v>0</v>
      </c>
      <c r="BG127" s="83" t="str">
        <f t="shared" si="36"/>
        <v/>
      </c>
      <c r="BH127" s="82">
        <f>IFERROR(FIND("Mar",consulta_completa__11[[#This Row],[13 - Ocorrências/Ambientes Atingidos]]),0)</f>
        <v>0</v>
      </c>
      <c r="BI127" s="83" t="str">
        <f t="shared" si="37"/>
        <v/>
      </c>
      <c r="BJ127" s="82">
        <f>IFERROR(FIND("Praia",consulta_completa__11[[#This Row],[13 - Ocorrências/Ambientes Atingidos]]),0)</f>
        <v>0</v>
      </c>
      <c r="BK127" s="83" t="str">
        <f t="shared" si="38"/>
        <v/>
      </c>
      <c r="BL127" s="82">
        <f>IFERROR(FIND("Solo",consulta_completa__11[[#This Row],[13 - Ocorrências/Ambientes Atingidos]]),0)</f>
        <v>1</v>
      </c>
      <c r="BM127" s="83" t="str">
        <f t="shared" si="39"/>
        <v>X</v>
      </c>
      <c r="BN127" s="82">
        <f>IFERROR(FIND("Águas subterrâneas",consulta_completa__11[[#This Row],[13 - Ocorrências/Ambientes Atingidos]]),0)</f>
        <v>0</v>
      </c>
      <c r="BO127" s="83" t="str">
        <f t="shared" si="40"/>
        <v/>
      </c>
      <c r="BP127" s="82">
        <f>IFERROR(FIND("Atmosfera",consulta_completa__11[[#This Row],[13 - Ocorrências/Ambientes Atingidos]]),0)</f>
        <v>0</v>
      </c>
      <c r="BQ127" s="83" t="str">
        <f t="shared" si="41"/>
        <v/>
      </c>
      <c r="BR127" s="82">
        <f>IFERROR(FIND("Flora",consulta_completa__11[[#This Row],[13 - Ocorrências/Ambientes Atingidos]]),0)</f>
        <v>0</v>
      </c>
      <c r="BS127" s="83" t="str">
        <f t="shared" si="42"/>
        <v/>
      </c>
      <c r="BT127" s="82">
        <f>IFERROR(FIND("Fauna",consulta_completa__11[[#This Row],[13 - Ocorrências/Ambientes Atingidos]]),0)</f>
        <v>0</v>
      </c>
      <c r="BU127" s="83" t="str">
        <f t="shared" si="43"/>
        <v/>
      </c>
      <c r="BV127" s="82">
        <f>IFERROR(FIND("UC federal",consulta_completa__11[[#This Row],[13 - Ocorrências/Ambientes Atingidos]]),0)</f>
        <v>0</v>
      </c>
      <c r="BW127" s="83" t="str">
        <f t="shared" si="44"/>
        <v/>
      </c>
      <c r="BX127" s="82">
        <f>IFERROR(FIND("UC estadual/municipal",consulta_completa__11[[#This Row],[13 - Ocorrências/Ambientes Atingidos]]),0)</f>
        <v>0</v>
      </c>
      <c r="BY127" s="83" t="str">
        <f t="shared" si="45"/>
        <v/>
      </c>
      <c r="BZ127" s="82">
        <f>IFERROR(FIND("Outro(s)",consulta_completa__11[[#This Row],[13 - Ocorrências/Ambientes Atingidos]]),0)</f>
        <v>0</v>
      </c>
      <c r="CA127" s="83" t="str">
        <f t="shared" si="46"/>
        <v/>
      </c>
      <c r="CB127" s="82">
        <f>IFERROR(FIND("Sem dano",consulta_completa__11[[#This Row],[13 - Ocorrências/Ambientes Atingidos]]),0)</f>
        <v>0</v>
      </c>
      <c r="CC127" s="83" t="str">
        <f t="shared" si="47"/>
        <v/>
      </c>
      <c r="CD127" s="82" t="str">
        <f>IF(consulta_completa__11[[#This Row],[13 - Ocorrências/Ambientes Atingidos]]="","X","")</f>
        <v/>
      </c>
      <c r="CE127" s="84">
        <f>IFERROR(FIND("IBAMA",consulta_completa__11[[#This Row],[14 - Inst. Atuando no Local]]),0)</f>
        <v>0</v>
      </c>
      <c r="CF127" s="84" t="str">
        <f t="shared" si="48"/>
        <v/>
      </c>
      <c r="CG127" s="84">
        <f>IFERROR(FIND("OEMA",consulta_completa__11[[#This Row],[14 - Inst. Atuando no Local]]),0)</f>
        <v>0</v>
      </c>
      <c r="CH127" s="84" t="str">
        <f t="shared" si="49"/>
        <v/>
      </c>
      <c r="CI127" s="84">
        <f>IFERROR(FIND("DEFESA CIVIL",consulta_completa__11[[#This Row],[14 - Inst. Atuando no Local]]),0)</f>
        <v>0</v>
      </c>
      <c r="CJ127" s="84" t="str">
        <f t="shared" si="50"/>
        <v/>
      </c>
      <c r="CK127" s="84">
        <f>IFERROR(FIND("CORPO DE BOMBEIROS",consulta_completa__11[[#This Row],[14 - Inst. Atuando no Local]]),0)</f>
        <v>0</v>
      </c>
      <c r="CL127" s="84" t="str">
        <f t="shared" si="51"/>
        <v/>
      </c>
      <c r="CM127" s="84">
        <f>IFERROR(FIND("POLÍCIA RODOVIÁRIA",consulta_completa__11[[#This Row],[14 - Inst. Atuando no Local]]),0)</f>
        <v>0</v>
      </c>
      <c r="CN127" s="84" t="str">
        <f t="shared" si="52"/>
        <v/>
      </c>
      <c r="CO127" s="84">
        <f>IFERROR(FIND("POLÍCIA MILITAR",consulta_completa__11[[#This Row],[14 - Inst. Atuando no Local]]),0)</f>
        <v>0</v>
      </c>
      <c r="CP127" s="84" t="str">
        <f t="shared" si="53"/>
        <v/>
      </c>
      <c r="CQ127" s="84">
        <f>IFERROR(FIND("POLÍCIA CIVIL",consulta_completa__11[[#This Row],[14 - Inst. Atuando no Local]]),0)</f>
        <v>0</v>
      </c>
      <c r="CR127" s="84" t="str">
        <f t="shared" si="54"/>
        <v/>
      </c>
      <c r="CS127" s="84">
        <f>IFERROR(FIND("MARINHA DO BRASIL",consulta_completa__11[[#This Row],[14 - Inst. Atuando no Local]]),0)</f>
        <v>0</v>
      </c>
      <c r="CT127" s="84" t="str">
        <f t="shared" si="55"/>
        <v/>
      </c>
      <c r="CU127" s="84">
        <f>IFERROR(FIND("EMPRESA ESPECIALIZADA EM ATENDIMENTO",consulta_completa__11[[#This Row],[14 - Inst. Atuando no Local]]),0)</f>
        <v>0</v>
      </c>
      <c r="CV127" s="84" t="str">
        <f t="shared" si="56"/>
        <v/>
      </c>
      <c r="CW127" s="84">
        <f>IFERROR(FIND("IBAMA",consulta_completa__11[[#This Row],[14 - Inst. Atuando no Local]]),0)</f>
        <v>0</v>
      </c>
      <c r="CX127" s="84" t="str">
        <f t="shared" si="57"/>
        <v/>
      </c>
      <c r="CY127" s="84" t="str">
        <f>IF(consulta_completa__11[[#This Row],[14 - Inst. Atuando no Local]]="","X","")</f>
        <v/>
      </c>
      <c r="CZ127" s="84">
        <f>IFERROR(FIND("OUTRA (S)",consulta_completa__11[[#This Row],[14 - Inst. Atuando no Local]]),0)</f>
        <v>0</v>
      </c>
      <c r="DA127" s="84" t="str">
        <f t="shared" si="58"/>
        <v/>
      </c>
      <c r="DB127" s="35" t="str">
        <f t="shared" si="59"/>
        <v>Sim</v>
      </c>
      <c r="DC127" s="35" t="str">
        <f t="shared" si="60"/>
        <v>Não</v>
      </c>
      <c r="DD127" s="35" t="str">
        <f t="shared" si="61"/>
        <v>Sim</v>
      </c>
      <c r="DE127" s="87" t="str">
        <f t="shared" si="32"/>
        <v>Federal</v>
      </c>
    </row>
    <row r="128" spans="1:109">
      <c r="A128" s="14">
        <v>202522461250</v>
      </c>
      <c r="B128" s="1">
        <v>45712</v>
      </c>
      <c r="C128" t="s">
        <v>160</v>
      </c>
      <c r="D128" t="s">
        <v>161</v>
      </c>
      <c r="E128" t="s">
        <v>162</v>
      </c>
      <c r="F128" t="s">
        <v>163</v>
      </c>
      <c r="G128" t="s">
        <v>113</v>
      </c>
      <c r="H128" t="s">
        <v>114</v>
      </c>
      <c r="I128" t="s">
        <v>114</v>
      </c>
      <c r="J128" t="s">
        <v>594</v>
      </c>
      <c r="K128" t="s">
        <v>1493</v>
      </c>
      <c r="L128" t="s">
        <v>166</v>
      </c>
      <c r="M128" t="s">
        <v>140</v>
      </c>
      <c r="N128" t="s">
        <v>119</v>
      </c>
      <c r="O128" t="s">
        <v>120</v>
      </c>
      <c r="P128" t="s">
        <v>299</v>
      </c>
      <c r="Q128" t="s">
        <v>122</v>
      </c>
      <c r="R128" t="s">
        <v>123</v>
      </c>
      <c r="S128" t="s">
        <v>113</v>
      </c>
      <c r="T128" t="s">
        <v>113</v>
      </c>
      <c r="U128" t="s">
        <v>1498</v>
      </c>
      <c r="V128" t="s">
        <v>1498</v>
      </c>
      <c r="Z128" t="s">
        <v>1499</v>
      </c>
      <c r="AA128" t="s">
        <v>1500</v>
      </c>
      <c r="AB128" t="s">
        <v>172</v>
      </c>
      <c r="AC128" t="s">
        <v>173</v>
      </c>
      <c r="AD128">
        <v>1</v>
      </c>
      <c r="AE128" t="s">
        <v>1501</v>
      </c>
      <c r="AF128" t="s">
        <v>113</v>
      </c>
      <c r="AG128" t="s">
        <v>113</v>
      </c>
      <c r="AH128" t="s">
        <v>131</v>
      </c>
      <c r="AI128" t="s">
        <v>132</v>
      </c>
      <c r="AJ128" t="s">
        <v>131</v>
      </c>
      <c r="AK128" t="s">
        <v>1502</v>
      </c>
      <c r="AL128" t="s">
        <v>113</v>
      </c>
      <c r="AM128" t="s">
        <v>176</v>
      </c>
      <c r="AN128" t="s">
        <v>172</v>
      </c>
      <c r="AO128" t="s">
        <v>225</v>
      </c>
      <c r="AP128">
        <v>41988207121</v>
      </c>
      <c r="AQ128" t="s">
        <v>178</v>
      </c>
      <c r="AR128" t="s">
        <v>113</v>
      </c>
      <c r="AS128" t="s">
        <v>113</v>
      </c>
      <c r="AT128" t="s">
        <v>113</v>
      </c>
      <c r="AU128" t="s">
        <v>113</v>
      </c>
      <c r="AW128" t="s">
        <v>113</v>
      </c>
      <c r="AX128" s="82">
        <f>IFERROR(FIND("Óbitos/feridos",consulta_completa__11[[#This Row],[13 - Ocorrências/Ambientes Atingidos]]),0)</f>
        <v>0</v>
      </c>
      <c r="AY128" s="83" t="str">
        <f t="shared" si="33"/>
        <v/>
      </c>
      <c r="AZ128" s="82">
        <f>IFERROR(FIND("População afetada/evacuada",consulta_completa__11[[#This Row],[13 - Ocorrências/Ambientes Atingidos]]),0)</f>
        <v>0</v>
      </c>
      <c r="BA128" s="82" t="str">
        <f t="shared" si="34"/>
        <v/>
      </c>
      <c r="BB128" s="82">
        <f>IFERROR(FIND("Suspensão de abastecimento de água",consulta_completa__11[[#This Row],[13 - Ocorrências/Ambientes Atingidos]]),0)</f>
        <v>0</v>
      </c>
      <c r="BC128" s="83" t="str">
        <f t="shared" si="62"/>
        <v/>
      </c>
      <c r="BD128" s="82">
        <f>IFERROR(FIND("Rio/córrego",consulta_completa__11[[#This Row],[13 - Ocorrências/Ambientes Atingidos]]),0)</f>
        <v>0</v>
      </c>
      <c r="BE128" s="83" t="str">
        <f t="shared" si="35"/>
        <v/>
      </c>
      <c r="BF128" s="82">
        <f>IFERROR(FIND("Lago",consulta_completa__11[[#This Row],[13 - Ocorrências/Ambientes Atingidos]]),0)</f>
        <v>0</v>
      </c>
      <c r="BG128" s="83" t="str">
        <f t="shared" si="36"/>
        <v/>
      </c>
      <c r="BH128" s="82">
        <f>IFERROR(FIND("Mar",consulta_completa__11[[#This Row],[13 - Ocorrências/Ambientes Atingidos]]),0)</f>
        <v>0</v>
      </c>
      <c r="BI128" s="83" t="str">
        <f t="shared" si="37"/>
        <v/>
      </c>
      <c r="BJ128" s="82">
        <f>IFERROR(FIND("Praia",consulta_completa__11[[#This Row],[13 - Ocorrências/Ambientes Atingidos]]),0)</f>
        <v>0</v>
      </c>
      <c r="BK128" s="83" t="str">
        <f t="shared" si="38"/>
        <v/>
      </c>
      <c r="BL128" s="82">
        <f>IFERROR(FIND("Solo",consulta_completa__11[[#This Row],[13 - Ocorrências/Ambientes Atingidos]]),0)</f>
        <v>1</v>
      </c>
      <c r="BM128" s="83" t="str">
        <f t="shared" si="39"/>
        <v>X</v>
      </c>
      <c r="BN128" s="82">
        <f>IFERROR(FIND("Águas subterrâneas",consulta_completa__11[[#This Row],[13 - Ocorrências/Ambientes Atingidos]]),0)</f>
        <v>0</v>
      </c>
      <c r="BO128" s="83" t="str">
        <f t="shared" si="40"/>
        <v/>
      </c>
      <c r="BP128" s="82">
        <f>IFERROR(FIND("Atmosfera",consulta_completa__11[[#This Row],[13 - Ocorrências/Ambientes Atingidos]]),0)</f>
        <v>0</v>
      </c>
      <c r="BQ128" s="83" t="str">
        <f t="shared" si="41"/>
        <v/>
      </c>
      <c r="BR128" s="82">
        <f>IFERROR(FIND("Flora",consulta_completa__11[[#This Row],[13 - Ocorrências/Ambientes Atingidos]]),0)</f>
        <v>0</v>
      </c>
      <c r="BS128" s="83" t="str">
        <f t="shared" si="42"/>
        <v/>
      </c>
      <c r="BT128" s="82">
        <f>IFERROR(FIND("Fauna",consulta_completa__11[[#This Row],[13 - Ocorrências/Ambientes Atingidos]]),0)</f>
        <v>0</v>
      </c>
      <c r="BU128" s="83" t="str">
        <f t="shared" si="43"/>
        <v/>
      </c>
      <c r="BV128" s="82">
        <f>IFERROR(FIND("UC federal",consulta_completa__11[[#This Row],[13 - Ocorrências/Ambientes Atingidos]]),0)</f>
        <v>0</v>
      </c>
      <c r="BW128" s="83" t="str">
        <f t="shared" si="44"/>
        <v/>
      </c>
      <c r="BX128" s="82">
        <f>IFERROR(FIND("UC estadual/municipal",consulta_completa__11[[#This Row],[13 - Ocorrências/Ambientes Atingidos]]),0)</f>
        <v>0</v>
      </c>
      <c r="BY128" s="83" t="str">
        <f t="shared" si="45"/>
        <v/>
      </c>
      <c r="BZ128" s="82">
        <f>IFERROR(FIND("Outro(s)",consulta_completa__11[[#This Row],[13 - Ocorrências/Ambientes Atingidos]]),0)</f>
        <v>0</v>
      </c>
      <c r="CA128" s="83" t="str">
        <f t="shared" si="46"/>
        <v/>
      </c>
      <c r="CB128" s="82">
        <f>IFERROR(FIND("Sem dano",consulta_completa__11[[#This Row],[13 - Ocorrências/Ambientes Atingidos]]),0)</f>
        <v>0</v>
      </c>
      <c r="CC128" s="83" t="str">
        <f t="shared" si="47"/>
        <v/>
      </c>
      <c r="CD128" s="82" t="str">
        <f>IF(consulta_completa__11[[#This Row],[13 - Ocorrências/Ambientes Atingidos]]="","X","")</f>
        <v/>
      </c>
      <c r="CE128" s="84">
        <f>IFERROR(FIND("IBAMA",consulta_completa__11[[#This Row],[14 - Inst. Atuando no Local]]),0)</f>
        <v>0</v>
      </c>
      <c r="CF128" s="84" t="str">
        <f t="shared" si="48"/>
        <v/>
      </c>
      <c r="CG128" s="84">
        <f>IFERROR(FIND("OEMA",consulta_completa__11[[#This Row],[14 - Inst. Atuando no Local]]),0)</f>
        <v>0</v>
      </c>
      <c r="CH128" s="84" t="str">
        <f t="shared" si="49"/>
        <v/>
      </c>
      <c r="CI128" s="84">
        <f>IFERROR(FIND("DEFESA CIVIL",consulta_completa__11[[#This Row],[14 - Inst. Atuando no Local]]),0)</f>
        <v>0</v>
      </c>
      <c r="CJ128" s="84" t="str">
        <f t="shared" si="50"/>
        <v/>
      </c>
      <c r="CK128" s="84">
        <f>IFERROR(FIND("CORPO DE BOMBEIROS",consulta_completa__11[[#This Row],[14 - Inst. Atuando no Local]]),0)</f>
        <v>0</v>
      </c>
      <c r="CL128" s="84" t="str">
        <f t="shared" si="51"/>
        <v/>
      </c>
      <c r="CM128" s="84">
        <f>IFERROR(FIND("POLÍCIA RODOVIÁRIA",consulta_completa__11[[#This Row],[14 - Inst. Atuando no Local]]),0)</f>
        <v>0</v>
      </c>
      <c r="CN128" s="84" t="str">
        <f t="shared" si="52"/>
        <v/>
      </c>
      <c r="CO128" s="84">
        <f>IFERROR(FIND("POLÍCIA MILITAR",consulta_completa__11[[#This Row],[14 - Inst. Atuando no Local]]),0)</f>
        <v>0</v>
      </c>
      <c r="CP128" s="84" t="str">
        <f t="shared" si="53"/>
        <v/>
      </c>
      <c r="CQ128" s="84">
        <f>IFERROR(FIND("POLÍCIA CIVIL",consulta_completa__11[[#This Row],[14 - Inst. Atuando no Local]]),0)</f>
        <v>0</v>
      </c>
      <c r="CR128" s="84" t="str">
        <f t="shared" si="54"/>
        <v/>
      </c>
      <c r="CS128" s="84">
        <f>IFERROR(FIND("MARINHA DO BRASIL",consulta_completa__11[[#This Row],[14 - Inst. Atuando no Local]]),0)</f>
        <v>0</v>
      </c>
      <c r="CT128" s="84" t="str">
        <f t="shared" si="55"/>
        <v/>
      </c>
      <c r="CU128" s="84">
        <f>IFERROR(FIND("EMPRESA ESPECIALIZADA EM ATENDIMENTO",consulta_completa__11[[#This Row],[14 - Inst. Atuando no Local]]),0)</f>
        <v>0</v>
      </c>
      <c r="CV128" s="84" t="str">
        <f t="shared" si="56"/>
        <v/>
      </c>
      <c r="CW128" s="84">
        <f>IFERROR(FIND("IBAMA",consulta_completa__11[[#This Row],[14 - Inst. Atuando no Local]]),0)</f>
        <v>0</v>
      </c>
      <c r="CX128" s="84" t="str">
        <f t="shared" si="57"/>
        <v/>
      </c>
      <c r="CY128" s="84" t="str">
        <f>IF(consulta_completa__11[[#This Row],[14 - Inst. Atuando no Local]]="","X","")</f>
        <v/>
      </c>
      <c r="CZ128" s="84">
        <f>IFERROR(FIND("OUTRA (S)",consulta_completa__11[[#This Row],[14 - Inst. Atuando no Local]]),0)</f>
        <v>0</v>
      </c>
      <c r="DA128" s="84" t="str">
        <f t="shared" si="58"/>
        <v/>
      </c>
      <c r="DB128" s="35" t="str">
        <f t="shared" si="59"/>
        <v>Sim</v>
      </c>
      <c r="DC128" s="35" t="str">
        <f t="shared" si="60"/>
        <v>Não</v>
      </c>
      <c r="DD128" s="35" t="str">
        <f t="shared" si="61"/>
        <v>Sim</v>
      </c>
      <c r="DE128" s="87" t="str">
        <f t="shared" si="32"/>
        <v>Federal</v>
      </c>
    </row>
    <row r="129" spans="1:109">
      <c r="A129" s="14">
        <v>202522650434</v>
      </c>
      <c r="B129" s="1">
        <v>45712</v>
      </c>
      <c r="C129" t="s">
        <v>1503</v>
      </c>
      <c r="D129" t="s">
        <v>180</v>
      </c>
      <c r="E129" t="s">
        <v>286</v>
      </c>
      <c r="F129" t="s">
        <v>163</v>
      </c>
      <c r="G129" t="s">
        <v>287</v>
      </c>
      <c r="H129" t="s">
        <v>1504</v>
      </c>
      <c r="I129" t="s">
        <v>166</v>
      </c>
      <c r="J129" t="s">
        <v>113</v>
      </c>
      <c r="K129" t="s">
        <v>114</v>
      </c>
      <c r="L129" t="s">
        <v>114</v>
      </c>
      <c r="M129" t="s">
        <v>140</v>
      </c>
      <c r="N129" t="s">
        <v>1505</v>
      </c>
      <c r="O129" t="s">
        <v>239</v>
      </c>
      <c r="P129" t="s">
        <v>299</v>
      </c>
      <c r="Q129" t="s">
        <v>122</v>
      </c>
      <c r="R129" t="s">
        <v>123</v>
      </c>
      <c r="S129" t="s">
        <v>113</v>
      </c>
      <c r="T129" t="s">
        <v>1506</v>
      </c>
      <c r="U129" t="s">
        <v>113</v>
      </c>
      <c r="V129" t="s">
        <v>113</v>
      </c>
      <c r="Z129" t="s">
        <v>1507</v>
      </c>
      <c r="AA129" t="s">
        <v>113</v>
      </c>
      <c r="AB129" t="s">
        <v>1508</v>
      </c>
      <c r="AC129" t="s">
        <v>1509</v>
      </c>
      <c r="AD129">
        <v>0</v>
      </c>
      <c r="AE129" t="s">
        <v>1510</v>
      </c>
      <c r="AF129" t="s">
        <v>113</v>
      </c>
      <c r="AG129" t="s">
        <v>113</v>
      </c>
      <c r="AH129" t="s">
        <v>131</v>
      </c>
      <c r="AI129" t="s">
        <v>131</v>
      </c>
      <c r="AJ129" t="s">
        <v>132</v>
      </c>
      <c r="AK129" t="s">
        <v>113</v>
      </c>
      <c r="AL129" t="s">
        <v>1511</v>
      </c>
      <c r="AM129" t="s">
        <v>692</v>
      </c>
      <c r="AN129" t="s">
        <v>1512</v>
      </c>
      <c r="AO129" t="s">
        <v>1062</v>
      </c>
      <c r="AP129">
        <v>6236238900</v>
      </c>
      <c r="AQ129" t="s">
        <v>695</v>
      </c>
      <c r="AR129" t="s">
        <v>113</v>
      </c>
      <c r="AS129" t="s">
        <v>113</v>
      </c>
      <c r="AT129" t="s">
        <v>113</v>
      </c>
      <c r="AU129" t="s">
        <v>113</v>
      </c>
      <c r="AW129" t="s">
        <v>113</v>
      </c>
      <c r="AX129" s="82">
        <f>IFERROR(FIND("Óbitos/feridos",consulta_completa__11[[#This Row],[13 - Ocorrências/Ambientes Atingidos]]),0)</f>
        <v>0</v>
      </c>
      <c r="AY129" s="83" t="str">
        <f t="shared" si="33"/>
        <v/>
      </c>
      <c r="AZ129" s="82">
        <f>IFERROR(FIND("População afetada/evacuada",consulta_completa__11[[#This Row],[13 - Ocorrências/Ambientes Atingidos]]),0)</f>
        <v>0</v>
      </c>
      <c r="BA129" s="82" t="str">
        <f t="shared" si="34"/>
        <v/>
      </c>
      <c r="BB129" s="82">
        <f>IFERROR(FIND("Suspensão de abastecimento de água",consulta_completa__11[[#This Row],[13 - Ocorrências/Ambientes Atingidos]]),0)</f>
        <v>0</v>
      </c>
      <c r="BC129" s="83" t="str">
        <f t="shared" si="62"/>
        <v/>
      </c>
      <c r="BD129" s="82">
        <f>IFERROR(FIND("Rio/córrego",consulta_completa__11[[#This Row],[13 - Ocorrências/Ambientes Atingidos]]),0)</f>
        <v>0</v>
      </c>
      <c r="BE129" s="83" t="str">
        <f t="shared" si="35"/>
        <v/>
      </c>
      <c r="BF129" s="82">
        <f>IFERROR(FIND("Lago",consulta_completa__11[[#This Row],[13 - Ocorrências/Ambientes Atingidos]]),0)</f>
        <v>0</v>
      </c>
      <c r="BG129" s="83" t="str">
        <f t="shared" si="36"/>
        <v/>
      </c>
      <c r="BH129" s="82">
        <f>IFERROR(FIND("Mar",consulta_completa__11[[#This Row],[13 - Ocorrências/Ambientes Atingidos]]),0)</f>
        <v>0</v>
      </c>
      <c r="BI129" s="83" t="str">
        <f t="shared" si="37"/>
        <v/>
      </c>
      <c r="BJ129" s="82">
        <f>IFERROR(FIND("Praia",consulta_completa__11[[#This Row],[13 - Ocorrências/Ambientes Atingidos]]),0)</f>
        <v>0</v>
      </c>
      <c r="BK129" s="83" t="str">
        <f t="shared" si="38"/>
        <v/>
      </c>
      <c r="BL129" s="82">
        <f>IFERROR(FIND("Solo",consulta_completa__11[[#This Row],[13 - Ocorrências/Ambientes Atingidos]]),0)</f>
        <v>1</v>
      </c>
      <c r="BM129" s="83" t="str">
        <f t="shared" si="39"/>
        <v>X</v>
      </c>
      <c r="BN129" s="82">
        <f>IFERROR(FIND("Águas subterrâneas",consulta_completa__11[[#This Row],[13 - Ocorrências/Ambientes Atingidos]]),0)</f>
        <v>0</v>
      </c>
      <c r="BO129" s="83" t="str">
        <f t="shared" si="40"/>
        <v/>
      </c>
      <c r="BP129" s="82">
        <f>IFERROR(FIND("Atmosfera",consulta_completa__11[[#This Row],[13 - Ocorrências/Ambientes Atingidos]]),0)</f>
        <v>0</v>
      </c>
      <c r="BQ129" s="83" t="str">
        <f t="shared" si="41"/>
        <v/>
      </c>
      <c r="BR129" s="82">
        <f>IFERROR(FIND("Flora",consulta_completa__11[[#This Row],[13 - Ocorrências/Ambientes Atingidos]]),0)</f>
        <v>0</v>
      </c>
      <c r="BS129" s="83" t="str">
        <f t="shared" si="42"/>
        <v/>
      </c>
      <c r="BT129" s="82">
        <f>IFERROR(FIND("Fauna",consulta_completa__11[[#This Row],[13 - Ocorrências/Ambientes Atingidos]]),0)</f>
        <v>0</v>
      </c>
      <c r="BU129" s="83" t="str">
        <f t="shared" si="43"/>
        <v/>
      </c>
      <c r="BV129" s="82">
        <f>IFERROR(FIND("UC federal",consulta_completa__11[[#This Row],[13 - Ocorrências/Ambientes Atingidos]]),0)</f>
        <v>0</v>
      </c>
      <c r="BW129" s="83" t="str">
        <f t="shared" si="44"/>
        <v/>
      </c>
      <c r="BX129" s="82">
        <f>IFERROR(FIND("UC estadual/municipal",consulta_completa__11[[#This Row],[13 - Ocorrências/Ambientes Atingidos]]),0)</f>
        <v>0</v>
      </c>
      <c r="BY129" s="83" t="str">
        <f t="shared" si="45"/>
        <v/>
      </c>
      <c r="BZ129" s="82">
        <f>IFERROR(FIND("Outro(s)",consulta_completa__11[[#This Row],[13 - Ocorrências/Ambientes Atingidos]]),0)</f>
        <v>0</v>
      </c>
      <c r="CA129" s="83" t="str">
        <f t="shared" si="46"/>
        <v/>
      </c>
      <c r="CB129" s="82">
        <f>IFERROR(FIND("Sem dano",consulta_completa__11[[#This Row],[13 - Ocorrências/Ambientes Atingidos]]),0)</f>
        <v>0</v>
      </c>
      <c r="CC129" s="83" t="str">
        <f t="shared" si="47"/>
        <v/>
      </c>
      <c r="CD129" s="82" t="str">
        <f>IF(consulta_completa__11[[#This Row],[13 - Ocorrências/Ambientes Atingidos]]="","X","")</f>
        <v/>
      </c>
      <c r="CE129" s="84">
        <f>IFERROR(FIND("IBAMA",consulta_completa__11[[#This Row],[14 - Inst. Atuando no Local]]),0)</f>
        <v>0</v>
      </c>
      <c r="CF129" s="84" t="str">
        <f t="shared" si="48"/>
        <v/>
      </c>
      <c r="CG129" s="84">
        <f>IFERROR(FIND("OEMA",consulta_completa__11[[#This Row],[14 - Inst. Atuando no Local]]),0)</f>
        <v>0</v>
      </c>
      <c r="CH129" s="84" t="str">
        <f t="shared" si="49"/>
        <v/>
      </c>
      <c r="CI129" s="84">
        <f>IFERROR(FIND("DEFESA CIVIL",consulta_completa__11[[#This Row],[14 - Inst. Atuando no Local]]),0)</f>
        <v>0</v>
      </c>
      <c r="CJ129" s="84" t="str">
        <f t="shared" si="50"/>
        <v/>
      </c>
      <c r="CK129" s="84">
        <f>IFERROR(FIND("CORPO DE BOMBEIROS",consulta_completa__11[[#This Row],[14 - Inst. Atuando no Local]]),0)</f>
        <v>0</v>
      </c>
      <c r="CL129" s="84" t="str">
        <f t="shared" si="51"/>
        <v/>
      </c>
      <c r="CM129" s="84">
        <f>IFERROR(FIND("POLÍCIA RODOVIÁRIA",consulta_completa__11[[#This Row],[14 - Inst. Atuando no Local]]),0)</f>
        <v>0</v>
      </c>
      <c r="CN129" s="84" t="str">
        <f t="shared" si="52"/>
        <v/>
      </c>
      <c r="CO129" s="84">
        <f>IFERROR(FIND("POLÍCIA MILITAR",consulta_completa__11[[#This Row],[14 - Inst. Atuando no Local]]),0)</f>
        <v>0</v>
      </c>
      <c r="CP129" s="84" t="str">
        <f t="shared" si="53"/>
        <v/>
      </c>
      <c r="CQ129" s="84">
        <f>IFERROR(FIND("POLÍCIA CIVIL",consulta_completa__11[[#This Row],[14 - Inst. Atuando no Local]]),0)</f>
        <v>0</v>
      </c>
      <c r="CR129" s="84" t="str">
        <f t="shared" si="54"/>
        <v/>
      </c>
      <c r="CS129" s="84">
        <f>IFERROR(FIND("MARINHA DO BRASIL",consulta_completa__11[[#This Row],[14 - Inst. Atuando no Local]]),0)</f>
        <v>0</v>
      </c>
      <c r="CT129" s="84" t="str">
        <f t="shared" si="55"/>
        <v/>
      </c>
      <c r="CU129" s="84">
        <f>IFERROR(FIND("EMPRESA ESPECIALIZADA EM ATENDIMENTO",consulta_completa__11[[#This Row],[14 - Inst. Atuando no Local]]),0)</f>
        <v>0</v>
      </c>
      <c r="CV129" s="84" t="str">
        <f t="shared" si="56"/>
        <v/>
      </c>
      <c r="CW129" s="84">
        <f>IFERROR(FIND("IBAMA",consulta_completa__11[[#This Row],[14 - Inst. Atuando no Local]]),0)</f>
        <v>0</v>
      </c>
      <c r="CX129" s="84" t="str">
        <f t="shared" si="57"/>
        <v/>
      </c>
      <c r="CY129" s="84" t="str">
        <f>IF(consulta_completa__11[[#This Row],[14 - Inst. Atuando no Local]]="","X","")</f>
        <v/>
      </c>
      <c r="CZ129" s="84">
        <f>IFERROR(FIND("OUTRA (S)",consulta_completa__11[[#This Row],[14 - Inst. Atuando no Local]]),0)</f>
        <v>0</v>
      </c>
      <c r="DA129" s="84" t="str">
        <f t="shared" si="58"/>
        <v/>
      </c>
      <c r="DB129" s="35" t="str">
        <f t="shared" si="59"/>
        <v>Sim</v>
      </c>
      <c r="DC129" s="35" t="str">
        <f t="shared" si="60"/>
        <v>Não</v>
      </c>
      <c r="DD129" s="35" t="str">
        <f t="shared" si="61"/>
        <v>Sim</v>
      </c>
      <c r="DE129" s="87" t="str">
        <f t="shared" si="32"/>
        <v>Sem informação</v>
      </c>
    </row>
    <row r="130" spans="1:109">
      <c r="A130" s="14">
        <v>202522632414</v>
      </c>
      <c r="B130" s="1">
        <v>45713</v>
      </c>
      <c r="C130" t="s">
        <v>1513</v>
      </c>
      <c r="D130" t="s">
        <v>212</v>
      </c>
      <c r="E130" t="s">
        <v>286</v>
      </c>
      <c r="F130" t="s">
        <v>112</v>
      </c>
      <c r="G130" t="s">
        <v>1514</v>
      </c>
      <c r="H130" t="s">
        <v>1515</v>
      </c>
      <c r="I130" t="s">
        <v>648</v>
      </c>
      <c r="J130" t="s">
        <v>113</v>
      </c>
      <c r="K130" t="s">
        <v>114</v>
      </c>
      <c r="L130" t="s">
        <v>114</v>
      </c>
      <c r="M130" t="s">
        <v>139</v>
      </c>
      <c r="N130" t="s">
        <v>1516</v>
      </c>
      <c r="O130" t="s">
        <v>120</v>
      </c>
      <c r="P130" t="s">
        <v>355</v>
      </c>
      <c r="Q130" t="s">
        <v>167</v>
      </c>
      <c r="R130" t="s">
        <v>123</v>
      </c>
      <c r="S130" t="s">
        <v>113</v>
      </c>
      <c r="T130" t="s">
        <v>1517</v>
      </c>
      <c r="U130" t="s">
        <v>1518</v>
      </c>
      <c r="V130" t="s">
        <v>1519</v>
      </c>
      <c r="Z130" t="s">
        <v>1520</v>
      </c>
      <c r="AA130" t="s">
        <v>1521</v>
      </c>
      <c r="AB130" t="s">
        <v>1522</v>
      </c>
      <c r="AC130" t="s">
        <v>1523</v>
      </c>
      <c r="AD130">
        <v>0</v>
      </c>
      <c r="AE130" t="s">
        <v>1524</v>
      </c>
      <c r="AF130" t="s">
        <v>1525</v>
      </c>
      <c r="AG130" t="s">
        <v>1526</v>
      </c>
      <c r="AH130" t="s">
        <v>131</v>
      </c>
      <c r="AI130" t="s">
        <v>131</v>
      </c>
      <c r="AJ130" t="s">
        <v>131</v>
      </c>
      <c r="AK130" t="s">
        <v>1527</v>
      </c>
      <c r="AL130" t="s">
        <v>1528</v>
      </c>
      <c r="AM130" t="s">
        <v>1529</v>
      </c>
      <c r="AN130" t="s">
        <v>1530</v>
      </c>
      <c r="AO130" t="s">
        <v>1531</v>
      </c>
      <c r="AP130">
        <v>24993010045</v>
      </c>
      <c r="AQ130" t="s">
        <v>1532</v>
      </c>
      <c r="AR130" t="s">
        <v>113</v>
      </c>
      <c r="AS130" t="s">
        <v>113</v>
      </c>
      <c r="AT130" t="s">
        <v>113</v>
      </c>
      <c r="AU130" t="s">
        <v>113</v>
      </c>
      <c r="AW130" t="s">
        <v>113</v>
      </c>
      <c r="AX130" s="82">
        <f>IFERROR(FIND("Óbitos/feridos",consulta_completa__11[[#This Row],[13 - Ocorrências/Ambientes Atingidos]]),0)</f>
        <v>0</v>
      </c>
      <c r="AY130" s="83" t="str">
        <f t="shared" si="33"/>
        <v/>
      </c>
      <c r="AZ130" s="82">
        <f>IFERROR(FIND("População afetada/evacuada",consulta_completa__11[[#This Row],[13 - Ocorrências/Ambientes Atingidos]]),0)</f>
        <v>0</v>
      </c>
      <c r="BA130" s="82" t="str">
        <f t="shared" si="34"/>
        <v/>
      </c>
      <c r="BB130" s="82">
        <f>IFERROR(FIND("Suspensão de abastecimento de água",consulta_completa__11[[#This Row],[13 - Ocorrências/Ambientes Atingidos]]),0)</f>
        <v>0</v>
      </c>
      <c r="BC130" s="83" t="str">
        <f t="shared" si="62"/>
        <v/>
      </c>
      <c r="BD130" s="82">
        <f>IFERROR(FIND("Rio/córrego",consulta_completa__11[[#This Row],[13 - Ocorrências/Ambientes Atingidos]]),0)</f>
        <v>0</v>
      </c>
      <c r="BE130" s="83" t="str">
        <f t="shared" si="35"/>
        <v/>
      </c>
      <c r="BF130" s="82">
        <f>IFERROR(FIND("Lago",consulta_completa__11[[#This Row],[13 - Ocorrências/Ambientes Atingidos]]),0)</f>
        <v>0</v>
      </c>
      <c r="BG130" s="83" t="str">
        <f t="shared" si="36"/>
        <v/>
      </c>
      <c r="BH130" s="82">
        <f>IFERROR(FIND("Mar",consulta_completa__11[[#This Row],[13 - Ocorrências/Ambientes Atingidos]]),0)</f>
        <v>0</v>
      </c>
      <c r="BI130" s="83" t="str">
        <f t="shared" si="37"/>
        <v/>
      </c>
      <c r="BJ130" s="82">
        <f>IFERROR(FIND("Praia",consulta_completa__11[[#This Row],[13 - Ocorrências/Ambientes Atingidos]]),0)</f>
        <v>0</v>
      </c>
      <c r="BK130" s="83" t="str">
        <f t="shared" si="38"/>
        <v/>
      </c>
      <c r="BL130" s="82">
        <f>IFERROR(FIND("Solo",consulta_completa__11[[#This Row],[13 - Ocorrências/Ambientes Atingidos]]),0)</f>
        <v>0</v>
      </c>
      <c r="BM130" s="83" t="str">
        <f t="shared" si="39"/>
        <v/>
      </c>
      <c r="BN130" s="82">
        <f>IFERROR(FIND("Águas subterrâneas",consulta_completa__11[[#This Row],[13 - Ocorrências/Ambientes Atingidos]]),0)</f>
        <v>0</v>
      </c>
      <c r="BO130" s="83" t="str">
        <f t="shared" si="40"/>
        <v/>
      </c>
      <c r="BP130" s="82">
        <f>IFERROR(FIND("Atmosfera",consulta_completa__11[[#This Row],[13 - Ocorrências/Ambientes Atingidos]]),0)</f>
        <v>0</v>
      </c>
      <c r="BQ130" s="83" t="str">
        <f t="shared" si="41"/>
        <v/>
      </c>
      <c r="BR130" s="82">
        <f>IFERROR(FIND("Flora",consulta_completa__11[[#This Row],[13 - Ocorrências/Ambientes Atingidos]]),0)</f>
        <v>0</v>
      </c>
      <c r="BS130" s="83" t="str">
        <f t="shared" si="42"/>
        <v/>
      </c>
      <c r="BT130" s="82">
        <f>IFERROR(FIND("Fauna",consulta_completa__11[[#This Row],[13 - Ocorrências/Ambientes Atingidos]]),0)</f>
        <v>0</v>
      </c>
      <c r="BU130" s="83" t="str">
        <f t="shared" si="43"/>
        <v/>
      </c>
      <c r="BV130" s="82">
        <f>IFERROR(FIND("UC federal",consulta_completa__11[[#This Row],[13 - Ocorrências/Ambientes Atingidos]]),0)</f>
        <v>0</v>
      </c>
      <c r="BW130" s="83" t="str">
        <f t="shared" si="44"/>
        <v/>
      </c>
      <c r="BX130" s="82">
        <f>IFERROR(FIND("UC estadual/municipal",consulta_completa__11[[#This Row],[13 - Ocorrências/Ambientes Atingidos]]),0)</f>
        <v>0</v>
      </c>
      <c r="BY130" s="83" t="str">
        <f t="shared" si="45"/>
        <v/>
      </c>
      <c r="BZ130" s="82">
        <f>IFERROR(FIND("Outro(s)",consulta_completa__11[[#This Row],[13 - Ocorrências/Ambientes Atingidos]]),0)</f>
        <v>1</v>
      </c>
      <c r="CA130" s="83" t="str">
        <f t="shared" si="46"/>
        <v>X</v>
      </c>
      <c r="CB130" s="82">
        <f>IFERROR(FIND("Sem dano",consulta_completa__11[[#This Row],[13 - Ocorrências/Ambientes Atingidos]]),0)</f>
        <v>0</v>
      </c>
      <c r="CC130" s="83" t="str">
        <f t="shared" si="47"/>
        <v/>
      </c>
      <c r="CD130" s="82" t="str">
        <f>IF(consulta_completa__11[[#This Row],[13 - Ocorrências/Ambientes Atingidos]]="","X","")</f>
        <v/>
      </c>
      <c r="CE130" s="84">
        <f>IFERROR(FIND("IBAMA",consulta_completa__11[[#This Row],[14 - Inst. Atuando no Local]]),0)</f>
        <v>0</v>
      </c>
      <c r="CF130" s="84" t="str">
        <f t="shared" si="48"/>
        <v/>
      </c>
      <c r="CG130" s="84">
        <f>IFERROR(FIND("OEMA",consulta_completa__11[[#This Row],[14 - Inst. Atuando no Local]]),0)</f>
        <v>0</v>
      </c>
      <c r="CH130" s="84" t="str">
        <f t="shared" si="49"/>
        <v/>
      </c>
      <c r="CI130" s="84">
        <f>IFERROR(FIND("DEFESA CIVIL",consulta_completa__11[[#This Row],[14 - Inst. Atuando no Local]]),0)</f>
        <v>0</v>
      </c>
      <c r="CJ130" s="84" t="str">
        <f t="shared" si="50"/>
        <v/>
      </c>
      <c r="CK130" s="84">
        <f>IFERROR(FIND("CORPO DE BOMBEIROS",consulta_completa__11[[#This Row],[14 - Inst. Atuando no Local]]),0)</f>
        <v>0</v>
      </c>
      <c r="CL130" s="84" t="str">
        <f t="shared" si="51"/>
        <v/>
      </c>
      <c r="CM130" s="84">
        <f>IFERROR(FIND("POLÍCIA RODOVIÁRIA",consulta_completa__11[[#This Row],[14 - Inst. Atuando no Local]]),0)</f>
        <v>0</v>
      </c>
      <c r="CN130" s="84" t="str">
        <f t="shared" si="52"/>
        <v/>
      </c>
      <c r="CO130" s="84">
        <f>IFERROR(FIND("POLÍCIA MILITAR",consulta_completa__11[[#This Row],[14 - Inst. Atuando no Local]]),0)</f>
        <v>0</v>
      </c>
      <c r="CP130" s="84" t="str">
        <f t="shared" si="53"/>
        <v/>
      </c>
      <c r="CQ130" s="84">
        <f>IFERROR(FIND("POLÍCIA CIVIL",consulta_completa__11[[#This Row],[14 - Inst. Atuando no Local]]),0)</f>
        <v>0</v>
      </c>
      <c r="CR130" s="84" t="str">
        <f t="shared" si="54"/>
        <v/>
      </c>
      <c r="CS130" s="84">
        <f>IFERROR(FIND("MARINHA DO BRASIL",consulta_completa__11[[#This Row],[14 - Inst. Atuando no Local]]),0)</f>
        <v>0</v>
      </c>
      <c r="CT130" s="84" t="str">
        <f t="shared" si="55"/>
        <v/>
      </c>
      <c r="CU130" s="84">
        <f>IFERROR(FIND("EMPRESA ESPECIALIZADA EM ATENDIMENTO",consulta_completa__11[[#This Row],[14 - Inst. Atuando no Local]]),0)</f>
        <v>0</v>
      </c>
      <c r="CV130" s="84" t="str">
        <f t="shared" si="56"/>
        <v/>
      </c>
      <c r="CW130" s="84">
        <f>IFERROR(FIND("IBAMA",consulta_completa__11[[#This Row],[14 - Inst. Atuando no Local]]),0)</f>
        <v>0</v>
      </c>
      <c r="CX130" s="84" t="str">
        <f t="shared" si="57"/>
        <v/>
      </c>
      <c r="CY130" s="84" t="str">
        <f>IF(consulta_completa__11[[#This Row],[14 - Inst. Atuando no Local]]="","X","")</f>
        <v/>
      </c>
      <c r="CZ130" s="84">
        <f>IFERROR(FIND("OUTRA (S)",consulta_completa__11[[#This Row],[14 - Inst. Atuando no Local]]),0)</f>
        <v>0</v>
      </c>
      <c r="DA130" s="84" t="str">
        <f t="shared" si="58"/>
        <v/>
      </c>
      <c r="DB130" s="35" t="str">
        <f t="shared" si="59"/>
        <v>Sim</v>
      </c>
      <c r="DC130" s="35" t="str">
        <f t="shared" si="60"/>
        <v>Não</v>
      </c>
      <c r="DD130" s="35" t="str">
        <f t="shared" si="61"/>
        <v>Sim</v>
      </c>
      <c r="DE130" s="87" t="str">
        <f t="shared" ref="DE130:DE193" si="63">IF(AD130=1,"Federal",IF(AD130=2,"Estadual",IF(AD130=0,"Sem informação","")))</f>
        <v>Sem informação</v>
      </c>
    </row>
    <row r="131" spans="1:109">
      <c r="A131" s="14">
        <v>202522632449</v>
      </c>
      <c r="B131" s="1">
        <v>45713</v>
      </c>
      <c r="C131" t="s">
        <v>1533</v>
      </c>
      <c r="D131" t="s">
        <v>998</v>
      </c>
      <c r="E131" t="s">
        <v>286</v>
      </c>
      <c r="F131" t="s">
        <v>112</v>
      </c>
      <c r="G131" t="s">
        <v>1534</v>
      </c>
      <c r="H131" t="s">
        <v>1535</v>
      </c>
      <c r="I131" t="s">
        <v>1536</v>
      </c>
      <c r="J131" t="s">
        <v>113</v>
      </c>
      <c r="K131" t="s">
        <v>114</v>
      </c>
      <c r="L131" t="s">
        <v>114</v>
      </c>
      <c r="M131" t="s">
        <v>810</v>
      </c>
      <c r="N131" t="s">
        <v>1537</v>
      </c>
      <c r="O131" t="s">
        <v>239</v>
      </c>
      <c r="P131" t="s">
        <v>355</v>
      </c>
      <c r="Q131" t="s">
        <v>122</v>
      </c>
      <c r="R131" t="s">
        <v>123</v>
      </c>
      <c r="S131" t="s">
        <v>113</v>
      </c>
      <c r="T131" t="s">
        <v>1538</v>
      </c>
      <c r="U131" t="s">
        <v>113</v>
      </c>
      <c r="V131" t="s">
        <v>113</v>
      </c>
      <c r="Z131" t="s">
        <v>1539</v>
      </c>
      <c r="AA131" t="s">
        <v>113</v>
      </c>
      <c r="AB131" t="s">
        <v>1540</v>
      </c>
      <c r="AC131" t="s">
        <v>1541</v>
      </c>
      <c r="AD131">
        <v>0</v>
      </c>
      <c r="AE131" t="s">
        <v>113</v>
      </c>
      <c r="AF131" t="s">
        <v>113</v>
      </c>
      <c r="AG131" t="s">
        <v>113</v>
      </c>
      <c r="AH131" t="s">
        <v>131</v>
      </c>
      <c r="AI131" t="s">
        <v>131</v>
      </c>
      <c r="AJ131" t="s">
        <v>132</v>
      </c>
      <c r="AK131" t="s">
        <v>113</v>
      </c>
      <c r="AL131" t="s">
        <v>1542</v>
      </c>
      <c r="AM131" t="s">
        <v>692</v>
      </c>
      <c r="AN131" t="s">
        <v>1543</v>
      </c>
      <c r="AO131" t="s">
        <v>1544</v>
      </c>
      <c r="AP131">
        <v>6236238900</v>
      </c>
      <c r="AQ131" t="s">
        <v>695</v>
      </c>
      <c r="AR131" t="s">
        <v>113</v>
      </c>
      <c r="AS131" t="s">
        <v>113</v>
      </c>
      <c r="AT131" t="s">
        <v>113</v>
      </c>
      <c r="AU131" t="s">
        <v>113</v>
      </c>
      <c r="AW131" t="s">
        <v>113</v>
      </c>
      <c r="AX131" s="82">
        <f>IFERROR(FIND("Óbitos/feridos",consulta_completa__11[[#This Row],[13 - Ocorrências/Ambientes Atingidos]]),0)</f>
        <v>0</v>
      </c>
      <c r="AY131" s="83" t="str">
        <f t="shared" ref="AY131:AY194" si="64">IF(AX131=0,"","X")</f>
        <v/>
      </c>
      <c r="AZ131" s="82">
        <f>IFERROR(FIND("População afetada/evacuada",consulta_completa__11[[#This Row],[13 - Ocorrências/Ambientes Atingidos]]),0)</f>
        <v>0</v>
      </c>
      <c r="BA131" s="82" t="str">
        <f t="shared" ref="BA131:BA194" si="65">IF(AZ131=0,"","X")</f>
        <v/>
      </c>
      <c r="BB131" s="82">
        <f>IFERROR(FIND("Suspensão de abastecimento de água",consulta_completa__11[[#This Row],[13 - Ocorrências/Ambientes Atingidos]]),0)</f>
        <v>0</v>
      </c>
      <c r="BC131" s="83" t="str">
        <f t="shared" si="62"/>
        <v/>
      </c>
      <c r="BD131" s="82">
        <f>IFERROR(FIND("Rio/córrego",consulta_completa__11[[#This Row],[13 - Ocorrências/Ambientes Atingidos]]),0)</f>
        <v>1</v>
      </c>
      <c r="BE131" s="83" t="str">
        <f t="shared" ref="BE131:BE194" si="66">IF(BD131=0,"","X")</f>
        <v>X</v>
      </c>
      <c r="BF131" s="82">
        <f>IFERROR(FIND("Lago",consulta_completa__11[[#This Row],[13 - Ocorrências/Ambientes Atingidos]]),0)</f>
        <v>0</v>
      </c>
      <c r="BG131" s="83" t="str">
        <f t="shared" ref="BG131:BG194" si="67">IF(BF131=0,"","X")</f>
        <v/>
      </c>
      <c r="BH131" s="82">
        <f>IFERROR(FIND("Mar",consulta_completa__11[[#This Row],[13 - Ocorrências/Ambientes Atingidos]]),0)</f>
        <v>0</v>
      </c>
      <c r="BI131" s="83" t="str">
        <f t="shared" ref="BI131:BI194" si="68">IF(BH131=0,"","X")</f>
        <v/>
      </c>
      <c r="BJ131" s="82">
        <f>IFERROR(FIND("Praia",consulta_completa__11[[#This Row],[13 - Ocorrências/Ambientes Atingidos]]),0)</f>
        <v>0</v>
      </c>
      <c r="BK131" s="83" t="str">
        <f t="shared" ref="BK131:BK194" si="69">IF(BJ131=0,"","X")</f>
        <v/>
      </c>
      <c r="BL131" s="82">
        <f>IFERROR(FIND("Solo",consulta_completa__11[[#This Row],[13 - Ocorrências/Ambientes Atingidos]]),0)</f>
        <v>14</v>
      </c>
      <c r="BM131" s="83" t="str">
        <f t="shared" ref="BM131:BM194" si="70">IF(BL131=0,"","X")</f>
        <v>X</v>
      </c>
      <c r="BN131" s="82">
        <f>IFERROR(FIND("Águas subterrâneas",consulta_completa__11[[#This Row],[13 - Ocorrências/Ambientes Atingidos]]),0)</f>
        <v>0</v>
      </c>
      <c r="BO131" s="83" t="str">
        <f t="shared" ref="BO131:BO194" si="71">IF(BN131=0,"","X")</f>
        <v/>
      </c>
      <c r="BP131" s="82">
        <f>IFERROR(FIND("Atmosfera",consulta_completa__11[[#This Row],[13 - Ocorrências/Ambientes Atingidos]]),0)</f>
        <v>0</v>
      </c>
      <c r="BQ131" s="83" t="str">
        <f t="shared" ref="BQ131:BQ194" si="72">IF(BP131=0,"","X")</f>
        <v/>
      </c>
      <c r="BR131" s="82">
        <f>IFERROR(FIND("Flora",consulta_completa__11[[#This Row],[13 - Ocorrências/Ambientes Atingidos]]),0)</f>
        <v>0</v>
      </c>
      <c r="BS131" s="83" t="str">
        <f t="shared" ref="BS131:BS194" si="73">IF(BR131=0,"","X")</f>
        <v/>
      </c>
      <c r="BT131" s="82">
        <f>IFERROR(FIND("Fauna",consulta_completa__11[[#This Row],[13 - Ocorrências/Ambientes Atingidos]]),0)</f>
        <v>0</v>
      </c>
      <c r="BU131" s="83" t="str">
        <f t="shared" ref="BU131:BU194" si="74">IF(BT131=0,"","X")</f>
        <v/>
      </c>
      <c r="BV131" s="82">
        <f>IFERROR(FIND("UC federal",consulta_completa__11[[#This Row],[13 - Ocorrências/Ambientes Atingidos]]),0)</f>
        <v>0</v>
      </c>
      <c r="BW131" s="83" t="str">
        <f t="shared" ref="BW131:BW194" si="75">IF(BV131=0,"","X")</f>
        <v/>
      </c>
      <c r="BX131" s="82">
        <f>IFERROR(FIND("UC estadual/municipal",consulta_completa__11[[#This Row],[13 - Ocorrências/Ambientes Atingidos]]),0)</f>
        <v>0</v>
      </c>
      <c r="BY131" s="83" t="str">
        <f t="shared" ref="BY131:BY194" si="76">IF(BX131=0,"","X")</f>
        <v/>
      </c>
      <c r="BZ131" s="82">
        <f>IFERROR(FIND("Outro(s)",consulta_completa__11[[#This Row],[13 - Ocorrências/Ambientes Atingidos]]),0)</f>
        <v>0</v>
      </c>
      <c r="CA131" s="83" t="str">
        <f t="shared" ref="CA131:CA194" si="77">IF(BZ131=0,"","X")</f>
        <v/>
      </c>
      <c r="CB131" s="82">
        <f>IFERROR(FIND("Sem dano",consulta_completa__11[[#This Row],[13 - Ocorrências/Ambientes Atingidos]]),0)</f>
        <v>0</v>
      </c>
      <c r="CC131" s="83" t="str">
        <f t="shared" ref="CC131:CC194" si="78">IF(CB131=0,"","X")</f>
        <v/>
      </c>
      <c r="CD131" s="82" t="str">
        <f>IF(consulta_completa__11[[#This Row],[13 - Ocorrências/Ambientes Atingidos]]="","X","")</f>
        <v/>
      </c>
      <c r="CE131" s="84">
        <f>IFERROR(FIND("IBAMA",consulta_completa__11[[#This Row],[14 - Inst. Atuando no Local]]),0)</f>
        <v>0</v>
      </c>
      <c r="CF131" s="84" t="str">
        <f t="shared" ref="CF131:CF194" si="79">IF(CE131=0,"","X")</f>
        <v/>
      </c>
      <c r="CG131" s="84">
        <f>IFERROR(FIND("OEMA",consulta_completa__11[[#This Row],[14 - Inst. Atuando no Local]]),0)</f>
        <v>0</v>
      </c>
      <c r="CH131" s="84" t="str">
        <f t="shared" ref="CH131:CH194" si="80">IF(CG131=0,"","X")</f>
        <v/>
      </c>
      <c r="CI131" s="84">
        <f>IFERROR(FIND("DEFESA CIVIL",consulta_completa__11[[#This Row],[14 - Inst. Atuando no Local]]),0)</f>
        <v>0</v>
      </c>
      <c r="CJ131" s="84" t="str">
        <f t="shared" ref="CJ131:CJ194" si="81">IF(CI131=0,"","X")</f>
        <v/>
      </c>
      <c r="CK131" s="84">
        <f>IFERROR(FIND("CORPO DE BOMBEIROS",consulta_completa__11[[#This Row],[14 - Inst. Atuando no Local]]),0)</f>
        <v>0</v>
      </c>
      <c r="CL131" s="84" t="str">
        <f t="shared" ref="CL131:CL194" si="82">IF(CK131=0,"","X")</f>
        <v/>
      </c>
      <c r="CM131" s="84">
        <f>IFERROR(FIND("POLÍCIA RODOVIÁRIA",consulta_completa__11[[#This Row],[14 - Inst. Atuando no Local]]),0)</f>
        <v>0</v>
      </c>
      <c r="CN131" s="84" t="str">
        <f t="shared" ref="CN131:CN194" si="83">IF(CM131=0,"","X")</f>
        <v/>
      </c>
      <c r="CO131" s="84">
        <f>IFERROR(FIND("POLÍCIA MILITAR",consulta_completa__11[[#This Row],[14 - Inst. Atuando no Local]]),0)</f>
        <v>0</v>
      </c>
      <c r="CP131" s="84" t="str">
        <f t="shared" ref="CP131:CP194" si="84">IF(CO131=0,"","X")</f>
        <v/>
      </c>
      <c r="CQ131" s="84">
        <f>IFERROR(FIND("POLÍCIA CIVIL",consulta_completa__11[[#This Row],[14 - Inst. Atuando no Local]]),0)</f>
        <v>0</v>
      </c>
      <c r="CR131" s="84" t="str">
        <f t="shared" ref="CR131:CR194" si="85">IF(CQ131=0,"","X")</f>
        <v/>
      </c>
      <c r="CS131" s="84">
        <f>IFERROR(FIND("MARINHA DO BRASIL",consulta_completa__11[[#This Row],[14 - Inst. Atuando no Local]]),0)</f>
        <v>0</v>
      </c>
      <c r="CT131" s="84" t="str">
        <f t="shared" ref="CT131:CT194" si="86">IF(CS131=0,"","X")</f>
        <v/>
      </c>
      <c r="CU131" s="84">
        <f>IFERROR(FIND("EMPRESA ESPECIALIZADA EM ATENDIMENTO",consulta_completa__11[[#This Row],[14 - Inst. Atuando no Local]]),0)</f>
        <v>0</v>
      </c>
      <c r="CV131" s="84" t="str">
        <f t="shared" ref="CV131:CV194" si="87">IF(CU131=0,"","X")</f>
        <v/>
      </c>
      <c r="CW131" s="84">
        <f>IFERROR(FIND("IBAMA",consulta_completa__11[[#This Row],[14 - Inst. Atuando no Local]]),0)</f>
        <v>0</v>
      </c>
      <c r="CX131" s="84" t="str">
        <f t="shared" ref="CX131:CX194" si="88">IF(CW131=0,"","X")</f>
        <v/>
      </c>
      <c r="CY131" s="84" t="str">
        <f>IF(consulta_completa__11[[#This Row],[14 - Inst. Atuando no Local]]="","X","")</f>
        <v/>
      </c>
      <c r="CZ131" s="84">
        <f>IFERROR(FIND("OUTRA (S)",consulta_completa__11[[#This Row],[14 - Inst. Atuando no Local]]),0)</f>
        <v>0</v>
      </c>
      <c r="DA131" s="84" t="str">
        <f t="shared" ref="DA131:DA194" si="89">IF(CZ131=0,"","X")</f>
        <v/>
      </c>
      <c r="DB131" s="35" t="str">
        <f t="shared" ref="DB131:DB194" si="90">IF(AH$2="","",IF(AH$2="S","Sim",IF(AH$2="N","Não", IF(AH$2="I","Sem Informação"))))</f>
        <v>Sim</v>
      </c>
      <c r="DC131" s="35" t="str">
        <f t="shared" ref="DC131:DC194" si="91">IF(AI$2="","",IF(AI$2="S","Sim",IF(AI$2="N","Não", IF(AI$2="I","Sem Informação"))))</f>
        <v>Não</v>
      </c>
      <c r="DD131" s="35" t="str">
        <f t="shared" ref="DD131:DD194" si="92">IF(AJ$2="","",IF(AJ$2="S","Sim",IF(AJ$2="N","Não", IF(AJ$2="I","Sem Informação"))))</f>
        <v>Sim</v>
      </c>
      <c r="DE131" s="87" t="str">
        <f t="shared" si="63"/>
        <v>Sem informação</v>
      </c>
    </row>
    <row r="132" spans="1:109">
      <c r="A132" s="14">
        <v>202522657623</v>
      </c>
      <c r="B132" s="1">
        <v>45713</v>
      </c>
      <c r="C132" t="s">
        <v>1545</v>
      </c>
      <c r="D132" t="s">
        <v>1546</v>
      </c>
      <c r="E132" t="s">
        <v>286</v>
      </c>
      <c r="F132" t="s">
        <v>112</v>
      </c>
      <c r="G132" t="s">
        <v>113</v>
      </c>
      <c r="H132" t="s">
        <v>114</v>
      </c>
      <c r="I132" t="s">
        <v>114</v>
      </c>
      <c r="J132" t="s">
        <v>113</v>
      </c>
      <c r="K132" t="s">
        <v>114</v>
      </c>
      <c r="L132" t="s">
        <v>114</v>
      </c>
      <c r="M132" t="s">
        <v>810</v>
      </c>
      <c r="N132" t="s">
        <v>1353</v>
      </c>
      <c r="O132" t="s">
        <v>120</v>
      </c>
      <c r="P132" t="s">
        <v>355</v>
      </c>
      <c r="Q132" t="s">
        <v>122</v>
      </c>
      <c r="R132" t="s">
        <v>123</v>
      </c>
      <c r="S132" t="s">
        <v>113</v>
      </c>
      <c r="T132" t="s">
        <v>1547</v>
      </c>
      <c r="U132" t="s">
        <v>113</v>
      </c>
      <c r="V132" t="s">
        <v>113</v>
      </c>
      <c r="Z132" t="s">
        <v>1548</v>
      </c>
      <c r="AA132" t="s">
        <v>113</v>
      </c>
      <c r="AB132" t="s">
        <v>1549</v>
      </c>
      <c r="AC132" t="s">
        <v>1550</v>
      </c>
      <c r="AD132">
        <v>0</v>
      </c>
      <c r="AE132" t="s">
        <v>113</v>
      </c>
      <c r="AF132" t="s">
        <v>113</v>
      </c>
      <c r="AG132" t="s">
        <v>113</v>
      </c>
      <c r="AH132" t="s">
        <v>194</v>
      </c>
      <c r="AI132" t="s">
        <v>132</v>
      </c>
      <c r="AJ132" t="s">
        <v>131</v>
      </c>
      <c r="AK132" t="s">
        <v>1551</v>
      </c>
      <c r="AL132" t="s">
        <v>1552</v>
      </c>
      <c r="AM132" t="s">
        <v>1553</v>
      </c>
      <c r="AN132" t="s">
        <v>1554</v>
      </c>
      <c r="AO132" t="s">
        <v>1555</v>
      </c>
      <c r="AP132">
        <v>66981380860</v>
      </c>
      <c r="AQ132" t="s">
        <v>1556</v>
      </c>
      <c r="AR132" t="s">
        <v>113</v>
      </c>
      <c r="AS132" t="s">
        <v>113</v>
      </c>
      <c r="AT132" t="s">
        <v>113</v>
      </c>
      <c r="AU132" t="s">
        <v>113</v>
      </c>
      <c r="AW132" t="s">
        <v>113</v>
      </c>
      <c r="AX132" s="82">
        <f>IFERROR(FIND("Óbitos/feridos",consulta_completa__11[[#This Row],[13 - Ocorrências/Ambientes Atingidos]]),0)</f>
        <v>0</v>
      </c>
      <c r="AY132" s="83" t="str">
        <f t="shared" si="64"/>
        <v/>
      </c>
      <c r="AZ132" s="82">
        <f>IFERROR(FIND("População afetada/evacuada",consulta_completa__11[[#This Row],[13 - Ocorrências/Ambientes Atingidos]]),0)</f>
        <v>0</v>
      </c>
      <c r="BA132" s="82" t="str">
        <f t="shared" si="65"/>
        <v/>
      </c>
      <c r="BB132" s="82">
        <f>IFERROR(FIND("Suspensão de abastecimento de água",consulta_completa__11[[#This Row],[13 - Ocorrências/Ambientes Atingidos]]),0)</f>
        <v>0</v>
      </c>
      <c r="BC132" s="83" t="str">
        <f t="shared" ref="BC132:BC195" si="93">IF(BB132=0,"","X")</f>
        <v/>
      </c>
      <c r="BD132" s="82">
        <f>IFERROR(FIND("Rio/córrego",consulta_completa__11[[#This Row],[13 - Ocorrências/Ambientes Atingidos]]),0)</f>
        <v>1</v>
      </c>
      <c r="BE132" s="83" t="str">
        <f t="shared" si="66"/>
        <v>X</v>
      </c>
      <c r="BF132" s="82">
        <f>IFERROR(FIND("Lago",consulta_completa__11[[#This Row],[13 - Ocorrências/Ambientes Atingidos]]),0)</f>
        <v>0</v>
      </c>
      <c r="BG132" s="83" t="str">
        <f t="shared" si="67"/>
        <v/>
      </c>
      <c r="BH132" s="82">
        <f>IFERROR(FIND("Mar",consulta_completa__11[[#This Row],[13 - Ocorrências/Ambientes Atingidos]]),0)</f>
        <v>0</v>
      </c>
      <c r="BI132" s="83" t="str">
        <f t="shared" si="68"/>
        <v/>
      </c>
      <c r="BJ132" s="82">
        <f>IFERROR(FIND("Praia",consulta_completa__11[[#This Row],[13 - Ocorrências/Ambientes Atingidos]]),0)</f>
        <v>0</v>
      </c>
      <c r="BK132" s="83" t="str">
        <f t="shared" si="69"/>
        <v/>
      </c>
      <c r="BL132" s="82">
        <f>IFERROR(FIND("Solo",consulta_completa__11[[#This Row],[13 - Ocorrências/Ambientes Atingidos]]),0)</f>
        <v>14</v>
      </c>
      <c r="BM132" s="83" t="str">
        <f t="shared" si="70"/>
        <v>X</v>
      </c>
      <c r="BN132" s="82">
        <f>IFERROR(FIND("Águas subterrâneas",consulta_completa__11[[#This Row],[13 - Ocorrências/Ambientes Atingidos]]),0)</f>
        <v>0</v>
      </c>
      <c r="BO132" s="83" t="str">
        <f t="shared" si="71"/>
        <v/>
      </c>
      <c r="BP132" s="82">
        <f>IFERROR(FIND("Atmosfera",consulta_completa__11[[#This Row],[13 - Ocorrências/Ambientes Atingidos]]),0)</f>
        <v>0</v>
      </c>
      <c r="BQ132" s="83" t="str">
        <f t="shared" si="72"/>
        <v/>
      </c>
      <c r="BR132" s="82">
        <f>IFERROR(FIND("Flora",consulta_completa__11[[#This Row],[13 - Ocorrências/Ambientes Atingidos]]),0)</f>
        <v>0</v>
      </c>
      <c r="BS132" s="83" t="str">
        <f t="shared" si="73"/>
        <v/>
      </c>
      <c r="BT132" s="82">
        <f>IFERROR(FIND("Fauna",consulta_completa__11[[#This Row],[13 - Ocorrências/Ambientes Atingidos]]),0)</f>
        <v>0</v>
      </c>
      <c r="BU132" s="83" t="str">
        <f t="shared" si="74"/>
        <v/>
      </c>
      <c r="BV132" s="82">
        <f>IFERROR(FIND("UC federal",consulta_completa__11[[#This Row],[13 - Ocorrências/Ambientes Atingidos]]),0)</f>
        <v>0</v>
      </c>
      <c r="BW132" s="83" t="str">
        <f t="shared" si="75"/>
        <v/>
      </c>
      <c r="BX132" s="82">
        <f>IFERROR(FIND("UC estadual/municipal",consulta_completa__11[[#This Row],[13 - Ocorrências/Ambientes Atingidos]]),0)</f>
        <v>0</v>
      </c>
      <c r="BY132" s="83" t="str">
        <f t="shared" si="76"/>
        <v/>
      </c>
      <c r="BZ132" s="82">
        <f>IFERROR(FIND("Outro(s)",consulta_completa__11[[#This Row],[13 - Ocorrências/Ambientes Atingidos]]),0)</f>
        <v>0</v>
      </c>
      <c r="CA132" s="83" t="str">
        <f t="shared" si="77"/>
        <v/>
      </c>
      <c r="CB132" s="82">
        <f>IFERROR(FIND("Sem dano",consulta_completa__11[[#This Row],[13 - Ocorrências/Ambientes Atingidos]]),0)</f>
        <v>0</v>
      </c>
      <c r="CC132" s="83" t="str">
        <f t="shared" si="78"/>
        <v/>
      </c>
      <c r="CD132" s="82" t="str">
        <f>IF(consulta_completa__11[[#This Row],[13 - Ocorrências/Ambientes Atingidos]]="","X","")</f>
        <v/>
      </c>
      <c r="CE132" s="84">
        <f>IFERROR(FIND("IBAMA",consulta_completa__11[[#This Row],[14 - Inst. Atuando no Local]]),0)</f>
        <v>0</v>
      </c>
      <c r="CF132" s="84" t="str">
        <f t="shared" si="79"/>
        <v/>
      </c>
      <c r="CG132" s="84">
        <f>IFERROR(FIND("OEMA",consulta_completa__11[[#This Row],[14 - Inst. Atuando no Local]]),0)</f>
        <v>0</v>
      </c>
      <c r="CH132" s="84" t="str">
        <f t="shared" si="80"/>
        <v/>
      </c>
      <c r="CI132" s="84">
        <f>IFERROR(FIND("DEFESA CIVIL",consulta_completa__11[[#This Row],[14 - Inst. Atuando no Local]]),0)</f>
        <v>0</v>
      </c>
      <c r="CJ132" s="84" t="str">
        <f t="shared" si="81"/>
        <v/>
      </c>
      <c r="CK132" s="84">
        <f>IFERROR(FIND("CORPO DE BOMBEIROS",consulta_completa__11[[#This Row],[14 - Inst. Atuando no Local]]),0)</f>
        <v>0</v>
      </c>
      <c r="CL132" s="84" t="str">
        <f t="shared" si="82"/>
        <v/>
      </c>
      <c r="CM132" s="84">
        <f>IFERROR(FIND("POLÍCIA RODOVIÁRIA",consulta_completa__11[[#This Row],[14 - Inst. Atuando no Local]]),0)</f>
        <v>0</v>
      </c>
      <c r="CN132" s="84" t="str">
        <f t="shared" si="83"/>
        <v/>
      </c>
      <c r="CO132" s="84">
        <f>IFERROR(FIND("POLÍCIA MILITAR",consulta_completa__11[[#This Row],[14 - Inst. Atuando no Local]]),0)</f>
        <v>0</v>
      </c>
      <c r="CP132" s="84" t="str">
        <f t="shared" si="84"/>
        <v/>
      </c>
      <c r="CQ132" s="84">
        <f>IFERROR(FIND("POLÍCIA CIVIL",consulta_completa__11[[#This Row],[14 - Inst. Atuando no Local]]),0)</f>
        <v>0</v>
      </c>
      <c r="CR132" s="84" t="str">
        <f t="shared" si="85"/>
        <v/>
      </c>
      <c r="CS132" s="84">
        <f>IFERROR(FIND("MARINHA DO BRASIL",consulta_completa__11[[#This Row],[14 - Inst. Atuando no Local]]),0)</f>
        <v>0</v>
      </c>
      <c r="CT132" s="84" t="str">
        <f t="shared" si="86"/>
        <v/>
      </c>
      <c r="CU132" s="84">
        <f>IFERROR(FIND("EMPRESA ESPECIALIZADA EM ATENDIMENTO",consulta_completa__11[[#This Row],[14 - Inst. Atuando no Local]]),0)</f>
        <v>0</v>
      </c>
      <c r="CV132" s="84" t="str">
        <f t="shared" si="87"/>
        <v/>
      </c>
      <c r="CW132" s="84">
        <f>IFERROR(FIND("IBAMA",consulta_completa__11[[#This Row],[14 - Inst. Atuando no Local]]),0)</f>
        <v>0</v>
      </c>
      <c r="CX132" s="84" t="str">
        <f t="shared" si="88"/>
        <v/>
      </c>
      <c r="CY132" s="84" t="str">
        <f>IF(consulta_completa__11[[#This Row],[14 - Inst. Atuando no Local]]="","X","")</f>
        <v/>
      </c>
      <c r="CZ132" s="84">
        <f>IFERROR(FIND("OUTRA (S)",consulta_completa__11[[#This Row],[14 - Inst. Atuando no Local]]),0)</f>
        <v>0</v>
      </c>
      <c r="DA132" s="84" t="str">
        <f t="shared" si="89"/>
        <v/>
      </c>
      <c r="DB132" s="35" t="str">
        <f t="shared" si="90"/>
        <v>Sim</v>
      </c>
      <c r="DC132" s="35" t="str">
        <f t="shared" si="91"/>
        <v>Não</v>
      </c>
      <c r="DD132" s="35" t="str">
        <f t="shared" si="92"/>
        <v>Sim</v>
      </c>
      <c r="DE132" s="87" t="str">
        <f t="shared" si="63"/>
        <v>Sem informação</v>
      </c>
    </row>
    <row r="133" spans="1:109">
      <c r="A133" s="14">
        <v>202522750440</v>
      </c>
      <c r="B133" s="1">
        <v>45713</v>
      </c>
      <c r="C133" t="s">
        <v>1557</v>
      </c>
      <c r="D133" t="s">
        <v>180</v>
      </c>
      <c r="E133" t="s">
        <v>286</v>
      </c>
      <c r="F133" t="s">
        <v>163</v>
      </c>
      <c r="G133" t="s">
        <v>287</v>
      </c>
      <c r="H133" t="s">
        <v>113</v>
      </c>
      <c r="I133" t="s">
        <v>113</v>
      </c>
      <c r="J133" t="s">
        <v>113</v>
      </c>
      <c r="K133" t="s">
        <v>114</v>
      </c>
      <c r="L133" t="s">
        <v>114</v>
      </c>
      <c r="M133" t="s">
        <v>140</v>
      </c>
      <c r="N133" t="s">
        <v>141</v>
      </c>
      <c r="O133" t="s">
        <v>239</v>
      </c>
      <c r="P133" t="s">
        <v>355</v>
      </c>
      <c r="Q133" t="s">
        <v>122</v>
      </c>
      <c r="R133" t="s">
        <v>123</v>
      </c>
      <c r="S133" t="s">
        <v>113</v>
      </c>
      <c r="T133" t="s">
        <v>1558</v>
      </c>
      <c r="U133" t="s">
        <v>631</v>
      </c>
      <c r="V133" t="s">
        <v>1559</v>
      </c>
      <c r="Y133" t="b">
        <v>1</v>
      </c>
      <c r="Z133" t="s">
        <v>633</v>
      </c>
      <c r="AA133" t="s">
        <v>113</v>
      </c>
      <c r="AB133" t="s">
        <v>113</v>
      </c>
      <c r="AC133" t="s">
        <v>113</v>
      </c>
      <c r="AE133" t="s">
        <v>113</v>
      </c>
      <c r="AF133" t="s">
        <v>1560</v>
      </c>
      <c r="AG133" t="s">
        <v>113</v>
      </c>
      <c r="AH133" t="s">
        <v>131</v>
      </c>
      <c r="AI133" t="s">
        <v>131</v>
      </c>
      <c r="AJ133" t="s">
        <v>131</v>
      </c>
      <c r="AK133" t="s">
        <v>1561</v>
      </c>
      <c r="AL133" t="s">
        <v>1562</v>
      </c>
      <c r="AM133" t="s">
        <v>153</v>
      </c>
      <c r="AN133" t="s">
        <v>154</v>
      </c>
      <c r="AO133" t="s">
        <v>155</v>
      </c>
      <c r="AP133">
        <v>6133161070</v>
      </c>
      <c r="AQ133" t="s">
        <v>156</v>
      </c>
      <c r="AR133" t="s">
        <v>113</v>
      </c>
      <c r="AS133" t="s">
        <v>113</v>
      </c>
      <c r="AT133" t="s">
        <v>113</v>
      </c>
      <c r="AU133" t="s">
        <v>113</v>
      </c>
      <c r="AW133" t="s">
        <v>113</v>
      </c>
      <c r="AX133" s="82">
        <f>IFERROR(FIND("Óbitos/feridos",consulta_completa__11[[#This Row],[13 - Ocorrências/Ambientes Atingidos]]),0)</f>
        <v>0</v>
      </c>
      <c r="AY133" s="83" t="str">
        <f t="shared" si="64"/>
        <v/>
      </c>
      <c r="AZ133" s="82">
        <f>IFERROR(FIND("População afetada/evacuada",consulta_completa__11[[#This Row],[13 - Ocorrências/Ambientes Atingidos]]),0)</f>
        <v>0</v>
      </c>
      <c r="BA133" s="82" t="str">
        <f t="shared" si="65"/>
        <v/>
      </c>
      <c r="BB133" s="82">
        <f>IFERROR(FIND("Suspensão de abastecimento de água",consulta_completa__11[[#This Row],[13 - Ocorrências/Ambientes Atingidos]]),0)</f>
        <v>0</v>
      </c>
      <c r="BC133" s="83" t="str">
        <f t="shared" si="93"/>
        <v/>
      </c>
      <c r="BD133" s="82">
        <f>IFERROR(FIND("Rio/córrego",consulta_completa__11[[#This Row],[13 - Ocorrências/Ambientes Atingidos]]),0)</f>
        <v>0</v>
      </c>
      <c r="BE133" s="83" t="str">
        <f t="shared" si="66"/>
        <v/>
      </c>
      <c r="BF133" s="82">
        <f>IFERROR(FIND("Lago",consulta_completa__11[[#This Row],[13 - Ocorrências/Ambientes Atingidos]]),0)</f>
        <v>0</v>
      </c>
      <c r="BG133" s="83" t="str">
        <f t="shared" si="67"/>
        <v/>
      </c>
      <c r="BH133" s="82">
        <f>IFERROR(FIND("Mar",consulta_completa__11[[#This Row],[13 - Ocorrências/Ambientes Atingidos]]),0)</f>
        <v>0</v>
      </c>
      <c r="BI133" s="83" t="str">
        <f t="shared" si="68"/>
        <v/>
      </c>
      <c r="BJ133" s="82">
        <f>IFERROR(FIND("Praia",consulta_completa__11[[#This Row],[13 - Ocorrências/Ambientes Atingidos]]),0)</f>
        <v>0</v>
      </c>
      <c r="BK133" s="83" t="str">
        <f t="shared" si="69"/>
        <v/>
      </c>
      <c r="BL133" s="82">
        <f>IFERROR(FIND("Solo",consulta_completa__11[[#This Row],[13 - Ocorrências/Ambientes Atingidos]]),0)</f>
        <v>1</v>
      </c>
      <c r="BM133" s="83" t="str">
        <f t="shared" si="70"/>
        <v>X</v>
      </c>
      <c r="BN133" s="82">
        <f>IFERROR(FIND("Águas subterrâneas",consulta_completa__11[[#This Row],[13 - Ocorrências/Ambientes Atingidos]]),0)</f>
        <v>0</v>
      </c>
      <c r="BO133" s="83" t="str">
        <f t="shared" si="71"/>
        <v/>
      </c>
      <c r="BP133" s="82">
        <f>IFERROR(FIND("Atmosfera",consulta_completa__11[[#This Row],[13 - Ocorrências/Ambientes Atingidos]]),0)</f>
        <v>0</v>
      </c>
      <c r="BQ133" s="83" t="str">
        <f t="shared" si="72"/>
        <v/>
      </c>
      <c r="BR133" s="82">
        <f>IFERROR(FIND("Flora",consulta_completa__11[[#This Row],[13 - Ocorrências/Ambientes Atingidos]]),0)</f>
        <v>0</v>
      </c>
      <c r="BS133" s="83" t="str">
        <f t="shared" si="73"/>
        <v/>
      </c>
      <c r="BT133" s="82">
        <f>IFERROR(FIND("Fauna",consulta_completa__11[[#This Row],[13 - Ocorrências/Ambientes Atingidos]]),0)</f>
        <v>0</v>
      </c>
      <c r="BU133" s="83" t="str">
        <f t="shared" si="74"/>
        <v/>
      </c>
      <c r="BV133" s="82">
        <f>IFERROR(FIND("UC federal",consulta_completa__11[[#This Row],[13 - Ocorrências/Ambientes Atingidos]]),0)</f>
        <v>0</v>
      </c>
      <c r="BW133" s="83" t="str">
        <f t="shared" si="75"/>
        <v/>
      </c>
      <c r="BX133" s="82">
        <f>IFERROR(FIND("UC estadual/municipal",consulta_completa__11[[#This Row],[13 - Ocorrências/Ambientes Atingidos]]),0)</f>
        <v>0</v>
      </c>
      <c r="BY133" s="83" t="str">
        <f t="shared" si="76"/>
        <v/>
      </c>
      <c r="BZ133" s="82">
        <f>IFERROR(FIND("Outro(s)",consulta_completa__11[[#This Row],[13 - Ocorrências/Ambientes Atingidos]]),0)</f>
        <v>0</v>
      </c>
      <c r="CA133" s="83" t="str">
        <f t="shared" si="77"/>
        <v/>
      </c>
      <c r="CB133" s="82">
        <f>IFERROR(FIND("Sem dano",consulta_completa__11[[#This Row],[13 - Ocorrências/Ambientes Atingidos]]),0)</f>
        <v>0</v>
      </c>
      <c r="CC133" s="83" t="str">
        <f t="shared" si="78"/>
        <v/>
      </c>
      <c r="CD133" s="82" t="str">
        <f>IF(consulta_completa__11[[#This Row],[13 - Ocorrências/Ambientes Atingidos]]="","X","")</f>
        <v/>
      </c>
      <c r="CE133" s="84">
        <f>IFERROR(FIND("IBAMA",consulta_completa__11[[#This Row],[14 - Inst. Atuando no Local]]),0)</f>
        <v>0</v>
      </c>
      <c r="CF133" s="84" t="str">
        <f t="shared" si="79"/>
        <v/>
      </c>
      <c r="CG133" s="84">
        <f>IFERROR(FIND("OEMA",consulta_completa__11[[#This Row],[14 - Inst. Atuando no Local]]),0)</f>
        <v>0</v>
      </c>
      <c r="CH133" s="84" t="str">
        <f t="shared" si="80"/>
        <v/>
      </c>
      <c r="CI133" s="84">
        <f>IFERROR(FIND("DEFESA CIVIL",consulta_completa__11[[#This Row],[14 - Inst. Atuando no Local]]),0)</f>
        <v>0</v>
      </c>
      <c r="CJ133" s="84" t="str">
        <f t="shared" si="81"/>
        <v/>
      </c>
      <c r="CK133" s="84">
        <f>IFERROR(FIND("CORPO DE BOMBEIROS",consulta_completa__11[[#This Row],[14 - Inst. Atuando no Local]]),0)</f>
        <v>0</v>
      </c>
      <c r="CL133" s="84" t="str">
        <f t="shared" si="82"/>
        <v/>
      </c>
      <c r="CM133" s="84">
        <f>IFERROR(FIND("POLÍCIA RODOVIÁRIA",consulta_completa__11[[#This Row],[14 - Inst. Atuando no Local]]),0)</f>
        <v>0</v>
      </c>
      <c r="CN133" s="84" t="str">
        <f t="shared" si="83"/>
        <v/>
      </c>
      <c r="CO133" s="84">
        <f>IFERROR(FIND("POLÍCIA MILITAR",consulta_completa__11[[#This Row],[14 - Inst. Atuando no Local]]),0)</f>
        <v>0</v>
      </c>
      <c r="CP133" s="84" t="str">
        <f t="shared" si="84"/>
        <v/>
      </c>
      <c r="CQ133" s="84">
        <f>IFERROR(FIND("POLÍCIA CIVIL",consulta_completa__11[[#This Row],[14 - Inst. Atuando no Local]]),0)</f>
        <v>0</v>
      </c>
      <c r="CR133" s="84" t="str">
        <f t="shared" si="85"/>
        <v/>
      </c>
      <c r="CS133" s="84">
        <f>IFERROR(FIND("MARINHA DO BRASIL",consulta_completa__11[[#This Row],[14 - Inst. Atuando no Local]]),0)</f>
        <v>0</v>
      </c>
      <c r="CT133" s="84" t="str">
        <f t="shared" si="86"/>
        <v/>
      </c>
      <c r="CU133" s="84">
        <f>IFERROR(FIND("EMPRESA ESPECIALIZADA EM ATENDIMENTO",consulta_completa__11[[#This Row],[14 - Inst. Atuando no Local]]),0)</f>
        <v>0</v>
      </c>
      <c r="CV133" s="84" t="str">
        <f t="shared" si="87"/>
        <v/>
      </c>
      <c r="CW133" s="84">
        <f>IFERROR(FIND("IBAMA",consulta_completa__11[[#This Row],[14 - Inst. Atuando no Local]]),0)</f>
        <v>0</v>
      </c>
      <c r="CX133" s="84" t="str">
        <f t="shared" si="88"/>
        <v/>
      </c>
      <c r="CY133" s="84" t="str">
        <f>IF(consulta_completa__11[[#This Row],[14 - Inst. Atuando no Local]]="","X","")</f>
        <v/>
      </c>
      <c r="CZ133" s="84">
        <f>IFERROR(FIND("OUTRA (S)",consulta_completa__11[[#This Row],[14 - Inst. Atuando no Local]]),0)</f>
        <v>0</v>
      </c>
      <c r="DA133" s="84" t="str">
        <f t="shared" si="89"/>
        <v/>
      </c>
      <c r="DB133" s="35" t="str">
        <f t="shared" si="90"/>
        <v>Sim</v>
      </c>
      <c r="DC133" s="35" t="str">
        <f t="shared" si="91"/>
        <v>Não</v>
      </c>
      <c r="DD133" s="35" t="str">
        <f t="shared" si="92"/>
        <v>Sim</v>
      </c>
      <c r="DE133" s="87" t="str">
        <f t="shared" si="63"/>
        <v>Sem informação</v>
      </c>
    </row>
    <row r="134" spans="1:109">
      <c r="A134" s="14">
        <v>202571864802</v>
      </c>
      <c r="B134" s="1">
        <v>45713</v>
      </c>
      <c r="C134" t="s">
        <v>109</v>
      </c>
      <c r="D134" t="s">
        <v>110</v>
      </c>
      <c r="E134" t="s">
        <v>111</v>
      </c>
      <c r="F134" t="s">
        <v>112</v>
      </c>
      <c r="G134" t="s">
        <v>113</v>
      </c>
      <c r="H134" t="s">
        <v>114</v>
      </c>
      <c r="I134" t="s">
        <v>114</v>
      </c>
      <c r="J134" t="s">
        <v>1563</v>
      </c>
      <c r="K134" t="s">
        <v>1564</v>
      </c>
      <c r="L134" t="s">
        <v>117</v>
      </c>
      <c r="M134" t="s">
        <v>118</v>
      </c>
      <c r="N134" t="s">
        <v>119</v>
      </c>
      <c r="O134" t="s">
        <v>228</v>
      </c>
      <c r="P134" t="s">
        <v>355</v>
      </c>
      <c r="Q134" t="s">
        <v>230</v>
      </c>
      <c r="R134" t="s">
        <v>123</v>
      </c>
      <c r="S134" t="s">
        <v>201</v>
      </c>
      <c r="T134" t="s">
        <v>1565</v>
      </c>
      <c r="U134" t="s">
        <v>1566</v>
      </c>
      <c r="V134" t="s">
        <v>1567</v>
      </c>
      <c r="Z134" t="s">
        <v>242</v>
      </c>
      <c r="AA134" t="s">
        <v>113</v>
      </c>
      <c r="AB134" t="s">
        <v>206</v>
      </c>
      <c r="AC134" t="s">
        <v>399</v>
      </c>
      <c r="AD134">
        <v>1</v>
      </c>
      <c r="AE134" t="s">
        <v>206</v>
      </c>
      <c r="AF134" t="s">
        <v>113</v>
      </c>
      <c r="AG134" t="s">
        <v>113</v>
      </c>
      <c r="AH134" t="s">
        <v>131</v>
      </c>
      <c r="AI134" t="s">
        <v>132</v>
      </c>
      <c r="AJ134" t="s">
        <v>131</v>
      </c>
      <c r="AK134" t="s">
        <v>1568</v>
      </c>
      <c r="AL134" t="s">
        <v>1569</v>
      </c>
      <c r="AM134" t="s">
        <v>402</v>
      </c>
      <c r="AN134" t="s">
        <v>113</v>
      </c>
      <c r="AO134" t="s">
        <v>113</v>
      </c>
      <c r="AQ134" t="s">
        <v>211</v>
      </c>
      <c r="AR134" t="s">
        <v>113</v>
      </c>
      <c r="AS134" t="s">
        <v>113</v>
      </c>
      <c r="AT134" t="s">
        <v>1570</v>
      </c>
      <c r="AU134" t="s">
        <v>113</v>
      </c>
      <c r="AW134" t="s">
        <v>159</v>
      </c>
      <c r="AX134" s="82">
        <f>IFERROR(FIND("Óbitos/feridos",consulta_completa__11[[#This Row],[13 - Ocorrências/Ambientes Atingidos]]),0)</f>
        <v>0</v>
      </c>
      <c r="AY134" s="83" t="str">
        <f t="shared" si="64"/>
        <v/>
      </c>
      <c r="AZ134" s="82">
        <f>IFERROR(FIND("População afetada/evacuada",consulta_completa__11[[#This Row],[13 - Ocorrências/Ambientes Atingidos]]),0)</f>
        <v>0</v>
      </c>
      <c r="BA134" s="82" t="str">
        <f t="shared" si="65"/>
        <v/>
      </c>
      <c r="BB134" s="82">
        <f>IFERROR(FIND("Suspensão de abastecimento de água",consulta_completa__11[[#This Row],[13 - Ocorrências/Ambientes Atingidos]]),0)</f>
        <v>0</v>
      </c>
      <c r="BC134" s="83" t="str">
        <f t="shared" si="93"/>
        <v/>
      </c>
      <c r="BD134" s="82">
        <f>IFERROR(FIND("Rio/córrego",consulta_completa__11[[#This Row],[13 - Ocorrências/Ambientes Atingidos]]),0)</f>
        <v>0</v>
      </c>
      <c r="BE134" s="83" t="str">
        <f t="shared" si="66"/>
        <v/>
      </c>
      <c r="BF134" s="82">
        <f>IFERROR(FIND("Lago",consulta_completa__11[[#This Row],[13 - Ocorrências/Ambientes Atingidos]]),0)</f>
        <v>0</v>
      </c>
      <c r="BG134" s="83" t="str">
        <f t="shared" si="67"/>
        <v/>
      </c>
      <c r="BH134" s="82">
        <f>IFERROR(FIND("Mar",consulta_completa__11[[#This Row],[13 - Ocorrências/Ambientes Atingidos]]),0)</f>
        <v>1</v>
      </c>
      <c r="BI134" s="83" t="str">
        <f t="shared" si="68"/>
        <v>X</v>
      </c>
      <c r="BJ134" s="82">
        <f>IFERROR(FIND("Praia",consulta_completa__11[[#This Row],[13 - Ocorrências/Ambientes Atingidos]]),0)</f>
        <v>0</v>
      </c>
      <c r="BK134" s="83" t="str">
        <f t="shared" si="69"/>
        <v/>
      </c>
      <c r="BL134" s="82">
        <f>IFERROR(FIND("Solo",consulta_completa__11[[#This Row],[13 - Ocorrências/Ambientes Atingidos]]),0)</f>
        <v>0</v>
      </c>
      <c r="BM134" s="83" t="str">
        <f t="shared" si="70"/>
        <v/>
      </c>
      <c r="BN134" s="82">
        <f>IFERROR(FIND("Águas subterrâneas",consulta_completa__11[[#This Row],[13 - Ocorrências/Ambientes Atingidos]]),0)</f>
        <v>0</v>
      </c>
      <c r="BO134" s="83" t="str">
        <f t="shared" si="71"/>
        <v/>
      </c>
      <c r="BP134" s="82">
        <f>IFERROR(FIND("Atmosfera",consulta_completa__11[[#This Row],[13 - Ocorrências/Ambientes Atingidos]]),0)</f>
        <v>0</v>
      </c>
      <c r="BQ134" s="83" t="str">
        <f t="shared" si="72"/>
        <v/>
      </c>
      <c r="BR134" s="82">
        <f>IFERROR(FIND("Flora",consulta_completa__11[[#This Row],[13 - Ocorrências/Ambientes Atingidos]]),0)</f>
        <v>0</v>
      </c>
      <c r="BS134" s="83" t="str">
        <f t="shared" si="73"/>
        <v/>
      </c>
      <c r="BT134" s="82">
        <f>IFERROR(FIND("Fauna",consulta_completa__11[[#This Row],[13 - Ocorrências/Ambientes Atingidos]]),0)</f>
        <v>0</v>
      </c>
      <c r="BU134" s="83" t="str">
        <f t="shared" si="74"/>
        <v/>
      </c>
      <c r="BV134" s="82">
        <f>IFERROR(FIND("UC federal",consulta_completa__11[[#This Row],[13 - Ocorrências/Ambientes Atingidos]]),0)</f>
        <v>0</v>
      </c>
      <c r="BW134" s="83" t="str">
        <f t="shared" si="75"/>
        <v/>
      </c>
      <c r="BX134" s="82">
        <f>IFERROR(FIND("UC estadual/municipal",consulta_completa__11[[#This Row],[13 - Ocorrências/Ambientes Atingidos]]),0)</f>
        <v>0</v>
      </c>
      <c r="BY134" s="83" t="str">
        <f t="shared" si="76"/>
        <v/>
      </c>
      <c r="BZ134" s="82">
        <f>IFERROR(FIND("Outro(s)",consulta_completa__11[[#This Row],[13 - Ocorrências/Ambientes Atingidos]]),0)</f>
        <v>0</v>
      </c>
      <c r="CA134" s="83" t="str">
        <f t="shared" si="77"/>
        <v/>
      </c>
      <c r="CB134" s="82">
        <f>IFERROR(FIND("Sem dano",consulta_completa__11[[#This Row],[13 - Ocorrências/Ambientes Atingidos]]),0)</f>
        <v>0</v>
      </c>
      <c r="CC134" s="83" t="str">
        <f t="shared" si="78"/>
        <v/>
      </c>
      <c r="CD134" s="82" t="str">
        <f>IF(consulta_completa__11[[#This Row],[13 - Ocorrências/Ambientes Atingidos]]="","X","")</f>
        <v/>
      </c>
      <c r="CE134" s="84">
        <f>IFERROR(FIND("IBAMA",consulta_completa__11[[#This Row],[14 - Inst. Atuando no Local]]),0)</f>
        <v>0</v>
      </c>
      <c r="CF134" s="84" t="str">
        <f t="shared" si="79"/>
        <v/>
      </c>
      <c r="CG134" s="84">
        <f>IFERROR(FIND("OEMA",consulta_completa__11[[#This Row],[14 - Inst. Atuando no Local]]),0)</f>
        <v>0</v>
      </c>
      <c r="CH134" s="84" t="str">
        <f t="shared" si="80"/>
        <v/>
      </c>
      <c r="CI134" s="84">
        <f>IFERROR(FIND("DEFESA CIVIL",consulta_completa__11[[#This Row],[14 - Inst. Atuando no Local]]),0)</f>
        <v>0</v>
      </c>
      <c r="CJ134" s="84" t="str">
        <f t="shared" si="81"/>
        <v/>
      </c>
      <c r="CK134" s="84">
        <f>IFERROR(FIND("CORPO DE BOMBEIROS",consulta_completa__11[[#This Row],[14 - Inst. Atuando no Local]]),0)</f>
        <v>0</v>
      </c>
      <c r="CL134" s="84" t="str">
        <f t="shared" si="82"/>
        <v/>
      </c>
      <c r="CM134" s="84">
        <f>IFERROR(FIND("POLÍCIA RODOVIÁRIA",consulta_completa__11[[#This Row],[14 - Inst. Atuando no Local]]),0)</f>
        <v>0</v>
      </c>
      <c r="CN134" s="84" t="str">
        <f t="shared" si="83"/>
        <v/>
      </c>
      <c r="CO134" s="84">
        <f>IFERROR(FIND("POLÍCIA MILITAR",consulta_completa__11[[#This Row],[14 - Inst. Atuando no Local]]),0)</f>
        <v>0</v>
      </c>
      <c r="CP134" s="84" t="str">
        <f t="shared" si="84"/>
        <v/>
      </c>
      <c r="CQ134" s="84">
        <f>IFERROR(FIND("POLÍCIA CIVIL",consulta_completa__11[[#This Row],[14 - Inst. Atuando no Local]]),0)</f>
        <v>0</v>
      </c>
      <c r="CR134" s="84" t="str">
        <f t="shared" si="85"/>
        <v/>
      </c>
      <c r="CS134" s="84">
        <f>IFERROR(FIND("MARINHA DO BRASIL",consulta_completa__11[[#This Row],[14 - Inst. Atuando no Local]]),0)</f>
        <v>0</v>
      </c>
      <c r="CT134" s="84" t="str">
        <f t="shared" si="86"/>
        <v/>
      </c>
      <c r="CU134" s="84">
        <f>IFERROR(FIND("EMPRESA ESPECIALIZADA EM ATENDIMENTO",consulta_completa__11[[#This Row],[14 - Inst. Atuando no Local]]),0)</f>
        <v>0</v>
      </c>
      <c r="CV134" s="84" t="str">
        <f t="shared" si="87"/>
        <v/>
      </c>
      <c r="CW134" s="84">
        <f>IFERROR(FIND("IBAMA",consulta_completa__11[[#This Row],[14 - Inst. Atuando no Local]]),0)</f>
        <v>0</v>
      </c>
      <c r="CX134" s="84" t="str">
        <f t="shared" si="88"/>
        <v/>
      </c>
      <c r="CY134" s="84" t="str">
        <f>IF(consulta_completa__11[[#This Row],[14 - Inst. Atuando no Local]]="","X","")</f>
        <v/>
      </c>
      <c r="CZ134" s="84">
        <f>IFERROR(FIND("OUTRA (S)",consulta_completa__11[[#This Row],[14 - Inst. Atuando no Local]]),0)</f>
        <v>0</v>
      </c>
      <c r="DA134" s="84" t="str">
        <f t="shared" si="89"/>
        <v/>
      </c>
      <c r="DB134" s="35" t="str">
        <f t="shared" si="90"/>
        <v>Sim</v>
      </c>
      <c r="DC134" s="35" t="str">
        <f t="shared" si="91"/>
        <v>Não</v>
      </c>
      <c r="DD134" s="35" t="str">
        <f t="shared" si="92"/>
        <v>Sim</v>
      </c>
      <c r="DE134" s="87" t="str">
        <f t="shared" si="63"/>
        <v>Federal</v>
      </c>
    </row>
    <row r="135" spans="1:109">
      <c r="A135" s="14">
        <v>20253554042</v>
      </c>
      <c r="B135" s="1">
        <v>45715</v>
      </c>
      <c r="C135" t="s">
        <v>109</v>
      </c>
      <c r="D135" t="s">
        <v>110</v>
      </c>
      <c r="E135" t="s">
        <v>452</v>
      </c>
      <c r="F135" t="s">
        <v>112</v>
      </c>
      <c r="G135" t="s">
        <v>113</v>
      </c>
      <c r="H135" t="s">
        <v>114</v>
      </c>
      <c r="I135" t="s">
        <v>114</v>
      </c>
      <c r="J135" t="s">
        <v>113</v>
      </c>
      <c r="K135" t="s">
        <v>114</v>
      </c>
      <c r="L135" t="s">
        <v>114</v>
      </c>
      <c r="M135" t="s">
        <v>118</v>
      </c>
      <c r="N135" t="s">
        <v>141</v>
      </c>
      <c r="O135" t="s">
        <v>113</v>
      </c>
      <c r="P135" t="s">
        <v>142</v>
      </c>
      <c r="Q135" t="s">
        <v>167</v>
      </c>
      <c r="R135" t="s">
        <v>123</v>
      </c>
      <c r="S135" t="s">
        <v>124</v>
      </c>
      <c r="T135" t="s">
        <v>113</v>
      </c>
      <c r="U135" t="s">
        <v>113</v>
      </c>
      <c r="V135" t="s">
        <v>113</v>
      </c>
      <c r="X135" t="b">
        <v>1</v>
      </c>
      <c r="Z135" t="s">
        <v>1571</v>
      </c>
      <c r="AA135" t="s">
        <v>113</v>
      </c>
      <c r="AB135" t="s">
        <v>113</v>
      </c>
      <c r="AC135" t="s">
        <v>113</v>
      </c>
      <c r="AE135" t="s">
        <v>113</v>
      </c>
      <c r="AF135" t="s">
        <v>1572</v>
      </c>
      <c r="AG135" t="s">
        <v>1573</v>
      </c>
      <c r="AH135" t="s">
        <v>194</v>
      </c>
      <c r="AI135" t="s">
        <v>132</v>
      </c>
      <c r="AJ135" t="s">
        <v>131</v>
      </c>
      <c r="AK135" t="s">
        <v>1574</v>
      </c>
      <c r="AL135" t="s">
        <v>1575</v>
      </c>
      <c r="AM135" t="s">
        <v>153</v>
      </c>
      <c r="AN135" t="s">
        <v>154</v>
      </c>
      <c r="AO135" t="s">
        <v>974</v>
      </c>
      <c r="AP135">
        <v>6133161070</v>
      </c>
      <c r="AQ135" t="s">
        <v>156</v>
      </c>
      <c r="AR135" t="s">
        <v>113</v>
      </c>
      <c r="AS135" t="s">
        <v>1447</v>
      </c>
      <c r="AT135" t="s">
        <v>113</v>
      </c>
      <c r="AU135" t="s">
        <v>592</v>
      </c>
      <c r="AV135">
        <v>2000000</v>
      </c>
      <c r="AW135" t="s">
        <v>159</v>
      </c>
      <c r="AX135" s="82">
        <f>IFERROR(FIND("Óbitos/feridos",consulta_completa__11[[#This Row],[13 - Ocorrências/Ambientes Atingidos]]),0)</f>
        <v>0</v>
      </c>
      <c r="AY135" s="83" t="str">
        <f t="shared" si="64"/>
        <v/>
      </c>
      <c r="AZ135" s="82">
        <f>IFERROR(FIND("População afetada/evacuada",consulta_completa__11[[#This Row],[13 - Ocorrências/Ambientes Atingidos]]),0)</f>
        <v>0</v>
      </c>
      <c r="BA135" s="82" t="str">
        <f t="shared" si="65"/>
        <v/>
      </c>
      <c r="BB135" s="82">
        <f>IFERROR(FIND("Suspensão de abastecimento de água",consulta_completa__11[[#This Row],[13 - Ocorrências/Ambientes Atingidos]]),0)</f>
        <v>0</v>
      </c>
      <c r="BC135" s="83" t="str">
        <f t="shared" si="93"/>
        <v/>
      </c>
      <c r="BD135" s="82">
        <f>IFERROR(FIND("Rio/córrego",consulta_completa__11[[#This Row],[13 - Ocorrências/Ambientes Atingidos]]),0)</f>
        <v>0</v>
      </c>
      <c r="BE135" s="83" t="str">
        <f t="shared" si="66"/>
        <v/>
      </c>
      <c r="BF135" s="82">
        <f>IFERROR(FIND("Lago",consulta_completa__11[[#This Row],[13 - Ocorrências/Ambientes Atingidos]]),0)</f>
        <v>0</v>
      </c>
      <c r="BG135" s="83" t="str">
        <f t="shared" si="67"/>
        <v/>
      </c>
      <c r="BH135" s="82">
        <f>IFERROR(FIND("Mar",consulta_completa__11[[#This Row],[13 - Ocorrências/Ambientes Atingidos]]),0)</f>
        <v>1</v>
      </c>
      <c r="BI135" s="83" t="str">
        <f t="shared" si="68"/>
        <v>X</v>
      </c>
      <c r="BJ135" s="82">
        <f>IFERROR(FIND("Praia",consulta_completa__11[[#This Row],[13 - Ocorrências/Ambientes Atingidos]]),0)</f>
        <v>0</v>
      </c>
      <c r="BK135" s="83" t="str">
        <f t="shared" si="69"/>
        <v/>
      </c>
      <c r="BL135" s="82">
        <f>IFERROR(FIND("Solo",consulta_completa__11[[#This Row],[13 - Ocorrências/Ambientes Atingidos]]),0)</f>
        <v>0</v>
      </c>
      <c r="BM135" s="83" t="str">
        <f t="shared" si="70"/>
        <v/>
      </c>
      <c r="BN135" s="82">
        <f>IFERROR(FIND("Águas subterrâneas",consulta_completa__11[[#This Row],[13 - Ocorrências/Ambientes Atingidos]]),0)</f>
        <v>0</v>
      </c>
      <c r="BO135" s="83" t="str">
        <f t="shared" si="71"/>
        <v/>
      </c>
      <c r="BP135" s="82">
        <f>IFERROR(FIND("Atmosfera",consulta_completa__11[[#This Row],[13 - Ocorrências/Ambientes Atingidos]]),0)</f>
        <v>0</v>
      </c>
      <c r="BQ135" s="83" t="str">
        <f t="shared" si="72"/>
        <v/>
      </c>
      <c r="BR135" s="82">
        <f>IFERROR(FIND("Flora",consulta_completa__11[[#This Row],[13 - Ocorrências/Ambientes Atingidos]]),0)</f>
        <v>0</v>
      </c>
      <c r="BS135" s="83" t="str">
        <f t="shared" si="73"/>
        <v/>
      </c>
      <c r="BT135" s="82">
        <f>IFERROR(FIND("Fauna",consulta_completa__11[[#This Row],[13 - Ocorrências/Ambientes Atingidos]]),0)</f>
        <v>0</v>
      </c>
      <c r="BU135" s="83" t="str">
        <f t="shared" si="74"/>
        <v/>
      </c>
      <c r="BV135" s="82">
        <f>IFERROR(FIND("UC federal",consulta_completa__11[[#This Row],[13 - Ocorrências/Ambientes Atingidos]]),0)</f>
        <v>0</v>
      </c>
      <c r="BW135" s="83" t="str">
        <f t="shared" si="75"/>
        <v/>
      </c>
      <c r="BX135" s="82">
        <f>IFERROR(FIND("UC estadual/municipal",consulta_completa__11[[#This Row],[13 - Ocorrências/Ambientes Atingidos]]),0)</f>
        <v>0</v>
      </c>
      <c r="BY135" s="83" t="str">
        <f t="shared" si="76"/>
        <v/>
      </c>
      <c r="BZ135" s="82">
        <f>IFERROR(FIND("Outro(s)",consulta_completa__11[[#This Row],[13 - Ocorrências/Ambientes Atingidos]]),0)</f>
        <v>0</v>
      </c>
      <c r="CA135" s="83" t="str">
        <f t="shared" si="77"/>
        <v/>
      </c>
      <c r="CB135" s="82">
        <f>IFERROR(FIND("Sem dano",consulta_completa__11[[#This Row],[13 - Ocorrências/Ambientes Atingidos]]),0)</f>
        <v>0</v>
      </c>
      <c r="CC135" s="83" t="str">
        <f t="shared" si="78"/>
        <v/>
      </c>
      <c r="CD135" s="82" t="str">
        <f>IF(consulta_completa__11[[#This Row],[13 - Ocorrências/Ambientes Atingidos]]="","X","")</f>
        <v/>
      </c>
      <c r="CE135" s="84">
        <f>IFERROR(FIND("IBAMA",consulta_completa__11[[#This Row],[14 - Inst. Atuando no Local]]),0)</f>
        <v>0</v>
      </c>
      <c r="CF135" s="84" t="str">
        <f t="shared" si="79"/>
        <v/>
      </c>
      <c r="CG135" s="84">
        <f>IFERROR(FIND("OEMA",consulta_completa__11[[#This Row],[14 - Inst. Atuando no Local]]),0)</f>
        <v>0</v>
      </c>
      <c r="CH135" s="84" t="str">
        <f t="shared" si="80"/>
        <v/>
      </c>
      <c r="CI135" s="84">
        <f>IFERROR(FIND("DEFESA CIVIL",consulta_completa__11[[#This Row],[14 - Inst. Atuando no Local]]),0)</f>
        <v>0</v>
      </c>
      <c r="CJ135" s="84" t="str">
        <f t="shared" si="81"/>
        <v/>
      </c>
      <c r="CK135" s="84">
        <f>IFERROR(FIND("CORPO DE BOMBEIROS",consulta_completa__11[[#This Row],[14 - Inst. Atuando no Local]]),0)</f>
        <v>0</v>
      </c>
      <c r="CL135" s="84" t="str">
        <f t="shared" si="82"/>
        <v/>
      </c>
      <c r="CM135" s="84">
        <f>IFERROR(FIND("POLÍCIA RODOVIÁRIA",consulta_completa__11[[#This Row],[14 - Inst. Atuando no Local]]),0)</f>
        <v>0</v>
      </c>
      <c r="CN135" s="84" t="str">
        <f t="shared" si="83"/>
        <v/>
      </c>
      <c r="CO135" s="84">
        <f>IFERROR(FIND("POLÍCIA MILITAR",consulta_completa__11[[#This Row],[14 - Inst. Atuando no Local]]),0)</f>
        <v>0</v>
      </c>
      <c r="CP135" s="84" t="str">
        <f t="shared" si="84"/>
        <v/>
      </c>
      <c r="CQ135" s="84">
        <f>IFERROR(FIND("POLÍCIA CIVIL",consulta_completa__11[[#This Row],[14 - Inst. Atuando no Local]]),0)</f>
        <v>0</v>
      </c>
      <c r="CR135" s="84" t="str">
        <f t="shared" si="85"/>
        <v/>
      </c>
      <c r="CS135" s="84">
        <f>IFERROR(FIND("MARINHA DO BRASIL",consulta_completa__11[[#This Row],[14 - Inst. Atuando no Local]]),0)</f>
        <v>0</v>
      </c>
      <c r="CT135" s="84" t="str">
        <f t="shared" si="86"/>
        <v/>
      </c>
      <c r="CU135" s="84">
        <f>IFERROR(FIND("EMPRESA ESPECIALIZADA EM ATENDIMENTO",consulta_completa__11[[#This Row],[14 - Inst. Atuando no Local]]),0)</f>
        <v>0</v>
      </c>
      <c r="CV135" s="84" t="str">
        <f t="shared" si="87"/>
        <v/>
      </c>
      <c r="CW135" s="84">
        <f>IFERROR(FIND("IBAMA",consulta_completa__11[[#This Row],[14 - Inst. Atuando no Local]]),0)</f>
        <v>0</v>
      </c>
      <c r="CX135" s="84" t="str">
        <f t="shared" si="88"/>
        <v/>
      </c>
      <c r="CY135" s="84" t="str">
        <f>IF(consulta_completa__11[[#This Row],[14 - Inst. Atuando no Local]]="","X","")</f>
        <v/>
      </c>
      <c r="CZ135" s="84">
        <f>IFERROR(FIND("OUTRA (S)",consulta_completa__11[[#This Row],[14 - Inst. Atuando no Local]]),0)</f>
        <v>0</v>
      </c>
      <c r="DA135" s="84" t="str">
        <f t="shared" si="89"/>
        <v/>
      </c>
      <c r="DB135" s="35" t="str">
        <f t="shared" si="90"/>
        <v>Sim</v>
      </c>
      <c r="DC135" s="35" t="str">
        <f t="shared" si="91"/>
        <v>Não</v>
      </c>
      <c r="DD135" s="35" t="str">
        <f t="shared" si="92"/>
        <v>Sim</v>
      </c>
      <c r="DE135" s="87" t="str">
        <f t="shared" si="63"/>
        <v>Sem informação</v>
      </c>
    </row>
    <row r="136" spans="1:109">
      <c r="A136" s="14">
        <v>202522757628</v>
      </c>
      <c r="B136" s="1">
        <v>45715</v>
      </c>
      <c r="C136" t="s">
        <v>1366</v>
      </c>
      <c r="D136" t="s">
        <v>254</v>
      </c>
      <c r="E136" t="s">
        <v>181</v>
      </c>
      <c r="F136" t="s">
        <v>112</v>
      </c>
      <c r="G136" t="s">
        <v>1350</v>
      </c>
      <c r="H136" t="s">
        <v>1576</v>
      </c>
      <c r="I136" t="s">
        <v>648</v>
      </c>
      <c r="J136" t="s">
        <v>113</v>
      </c>
      <c r="K136" t="s">
        <v>114</v>
      </c>
      <c r="L136" t="s">
        <v>114</v>
      </c>
      <c r="M136" t="s">
        <v>1227</v>
      </c>
      <c r="N136" t="s">
        <v>119</v>
      </c>
      <c r="O136" t="s">
        <v>120</v>
      </c>
      <c r="P136" t="s">
        <v>142</v>
      </c>
      <c r="Q136" t="s">
        <v>143</v>
      </c>
      <c r="R136" t="s">
        <v>123</v>
      </c>
      <c r="S136" t="s">
        <v>113</v>
      </c>
      <c r="T136" t="s">
        <v>1421</v>
      </c>
      <c r="U136" t="s">
        <v>1577</v>
      </c>
      <c r="V136" t="s">
        <v>1578</v>
      </c>
      <c r="Z136" t="s">
        <v>1579</v>
      </c>
      <c r="AA136" t="s">
        <v>1580</v>
      </c>
      <c r="AB136" t="s">
        <v>1426</v>
      </c>
      <c r="AC136" t="s">
        <v>1372</v>
      </c>
      <c r="AD136">
        <v>1</v>
      </c>
      <c r="AE136" t="s">
        <v>1373</v>
      </c>
      <c r="AF136" t="s">
        <v>1427</v>
      </c>
      <c r="AG136" t="s">
        <v>1428</v>
      </c>
      <c r="AH136" t="s">
        <v>131</v>
      </c>
      <c r="AI136" t="s">
        <v>132</v>
      </c>
      <c r="AJ136" t="s">
        <v>131</v>
      </c>
      <c r="AK136" t="s">
        <v>1581</v>
      </c>
      <c r="AL136" t="s">
        <v>1582</v>
      </c>
      <c r="AM136" t="s">
        <v>1377</v>
      </c>
      <c r="AN136" t="s">
        <v>1431</v>
      </c>
      <c r="AO136" t="s">
        <v>1432</v>
      </c>
      <c r="AP136">
        <v>7734544744</v>
      </c>
      <c r="AQ136" t="s">
        <v>1379</v>
      </c>
      <c r="AR136" t="s">
        <v>113</v>
      </c>
      <c r="AS136" t="s">
        <v>113</v>
      </c>
      <c r="AT136" t="s">
        <v>113</v>
      </c>
      <c r="AU136" t="s">
        <v>113</v>
      </c>
      <c r="AW136" t="s">
        <v>113</v>
      </c>
      <c r="AX136" s="82">
        <f>IFERROR(FIND("Óbitos/feridos",consulta_completa__11[[#This Row],[13 - Ocorrências/Ambientes Atingidos]]),0)</f>
        <v>0</v>
      </c>
      <c r="AY136" s="83" t="str">
        <f t="shared" si="64"/>
        <v/>
      </c>
      <c r="AZ136" s="82">
        <f>IFERROR(FIND("População afetada/evacuada",consulta_completa__11[[#This Row],[13 - Ocorrências/Ambientes Atingidos]]),0)</f>
        <v>0</v>
      </c>
      <c r="BA136" s="82" t="str">
        <f t="shared" si="65"/>
        <v/>
      </c>
      <c r="BB136" s="82">
        <f>IFERROR(FIND("Suspensão de abastecimento de água",consulta_completa__11[[#This Row],[13 - Ocorrências/Ambientes Atingidos]]),0)</f>
        <v>0</v>
      </c>
      <c r="BC136" s="83" t="str">
        <f t="shared" si="93"/>
        <v/>
      </c>
      <c r="BD136" s="82">
        <f>IFERROR(FIND("Rio/córrego",consulta_completa__11[[#This Row],[13 - Ocorrências/Ambientes Atingidos]]),0)</f>
        <v>0</v>
      </c>
      <c r="BE136" s="83" t="str">
        <f t="shared" si="66"/>
        <v/>
      </c>
      <c r="BF136" s="82">
        <f>IFERROR(FIND("Lago",consulta_completa__11[[#This Row],[13 - Ocorrências/Ambientes Atingidos]]),0)</f>
        <v>0</v>
      </c>
      <c r="BG136" s="83" t="str">
        <f t="shared" si="67"/>
        <v/>
      </c>
      <c r="BH136" s="82">
        <f>IFERROR(FIND("Mar",consulta_completa__11[[#This Row],[13 - Ocorrências/Ambientes Atingidos]]),0)</f>
        <v>0</v>
      </c>
      <c r="BI136" s="83" t="str">
        <f t="shared" si="68"/>
        <v/>
      </c>
      <c r="BJ136" s="82">
        <f>IFERROR(FIND("Praia",consulta_completa__11[[#This Row],[13 - Ocorrências/Ambientes Atingidos]]),0)</f>
        <v>0</v>
      </c>
      <c r="BK136" s="83" t="str">
        <f t="shared" si="69"/>
        <v/>
      </c>
      <c r="BL136" s="82">
        <f>IFERROR(FIND("Solo",consulta_completa__11[[#This Row],[13 - Ocorrências/Ambientes Atingidos]]),0)</f>
        <v>1</v>
      </c>
      <c r="BM136" s="83" t="str">
        <f t="shared" si="70"/>
        <v>X</v>
      </c>
      <c r="BN136" s="82">
        <f>IFERROR(FIND("Águas subterrâneas",consulta_completa__11[[#This Row],[13 - Ocorrências/Ambientes Atingidos]]),0)</f>
        <v>0</v>
      </c>
      <c r="BO136" s="83" t="str">
        <f t="shared" si="71"/>
        <v/>
      </c>
      <c r="BP136" s="82">
        <f>IFERROR(FIND("Atmosfera",consulta_completa__11[[#This Row],[13 - Ocorrências/Ambientes Atingidos]]),0)</f>
        <v>0</v>
      </c>
      <c r="BQ136" s="83" t="str">
        <f t="shared" si="72"/>
        <v/>
      </c>
      <c r="BR136" s="82">
        <f>IFERROR(FIND("Flora",consulta_completa__11[[#This Row],[13 - Ocorrências/Ambientes Atingidos]]),0)</f>
        <v>0</v>
      </c>
      <c r="BS136" s="83" t="str">
        <f t="shared" si="73"/>
        <v/>
      </c>
      <c r="BT136" s="82">
        <f>IFERROR(FIND("Fauna",consulta_completa__11[[#This Row],[13 - Ocorrências/Ambientes Atingidos]]),0)</f>
        <v>0</v>
      </c>
      <c r="BU136" s="83" t="str">
        <f t="shared" si="74"/>
        <v/>
      </c>
      <c r="BV136" s="82">
        <f>IFERROR(FIND("UC federal",consulta_completa__11[[#This Row],[13 - Ocorrências/Ambientes Atingidos]]),0)</f>
        <v>0</v>
      </c>
      <c r="BW136" s="83" t="str">
        <f t="shared" si="75"/>
        <v/>
      </c>
      <c r="BX136" s="82">
        <f>IFERROR(FIND("UC estadual/municipal",consulta_completa__11[[#This Row],[13 - Ocorrências/Ambientes Atingidos]]),0)</f>
        <v>0</v>
      </c>
      <c r="BY136" s="83" t="str">
        <f t="shared" si="76"/>
        <v/>
      </c>
      <c r="BZ136" s="82">
        <f>IFERROR(FIND("Outro(s)",consulta_completa__11[[#This Row],[13 - Ocorrências/Ambientes Atingidos]]),0)</f>
        <v>7</v>
      </c>
      <c r="CA136" s="83" t="str">
        <f t="shared" si="77"/>
        <v>X</v>
      </c>
      <c r="CB136" s="82">
        <f>IFERROR(FIND("Sem dano",consulta_completa__11[[#This Row],[13 - Ocorrências/Ambientes Atingidos]]),0)</f>
        <v>0</v>
      </c>
      <c r="CC136" s="83" t="str">
        <f t="shared" si="78"/>
        <v/>
      </c>
      <c r="CD136" s="82" t="str">
        <f>IF(consulta_completa__11[[#This Row],[13 - Ocorrências/Ambientes Atingidos]]="","X","")</f>
        <v/>
      </c>
      <c r="CE136" s="84">
        <f>IFERROR(FIND("IBAMA",consulta_completa__11[[#This Row],[14 - Inst. Atuando no Local]]),0)</f>
        <v>0</v>
      </c>
      <c r="CF136" s="84" t="str">
        <f t="shared" si="79"/>
        <v/>
      </c>
      <c r="CG136" s="84">
        <f>IFERROR(FIND("OEMA",consulta_completa__11[[#This Row],[14 - Inst. Atuando no Local]]),0)</f>
        <v>0</v>
      </c>
      <c r="CH136" s="84" t="str">
        <f t="shared" si="80"/>
        <v/>
      </c>
      <c r="CI136" s="84">
        <f>IFERROR(FIND("DEFESA CIVIL",consulta_completa__11[[#This Row],[14 - Inst. Atuando no Local]]),0)</f>
        <v>0</v>
      </c>
      <c r="CJ136" s="84" t="str">
        <f t="shared" si="81"/>
        <v/>
      </c>
      <c r="CK136" s="84">
        <f>IFERROR(FIND("CORPO DE BOMBEIROS",consulta_completa__11[[#This Row],[14 - Inst. Atuando no Local]]),0)</f>
        <v>0</v>
      </c>
      <c r="CL136" s="84" t="str">
        <f t="shared" si="82"/>
        <v/>
      </c>
      <c r="CM136" s="84">
        <f>IFERROR(FIND("POLÍCIA RODOVIÁRIA",consulta_completa__11[[#This Row],[14 - Inst. Atuando no Local]]),0)</f>
        <v>0</v>
      </c>
      <c r="CN136" s="84" t="str">
        <f t="shared" si="83"/>
        <v/>
      </c>
      <c r="CO136" s="84">
        <f>IFERROR(FIND("POLÍCIA MILITAR",consulta_completa__11[[#This Row],[14 - Inst. Atuando no Local]]),0)</f>
        <v>0</v>
      </c>
      <c r="CP136" s="84" t="str">
        <f t="shared" si="84"/>
        <v/>
      </c>
      <c r="CQ136" s="84">
        <f>IFERROR(FIND("POLÍCIA CIVIL",consulta_completa__11[[#This Row],[14 - Inst. Atuando no Local]]),0)</f>
        <v>0</v>
      </c>
      <c r="CR136" s="84" t="str">
        <f t="shared" si="85"/>
        <v/>
      </c>
      <c r="CS136" s="84">
        <f>IFERROR(FIND("MARINHA DO BRASIL",consulta_completa__11[[#This Row],[14 - Inst. Atuando no Local]]),0)</f>
        <v>0</v>
      </c>
      <c r="CT136" s="84" t="str">
        <f t="shared" si="86"/>
        <v/>
      </c>
      <c r="CU136" s="84">
        <f>IFERROR(FIND("EMPRESA ESPECIALIZADA EM ATENDIMENTO",consulta_completa__11[[#This Row],[14 - Inst. Atuando no Local]]),0)</f>
        <v>0</v>
      </c>
      <c r="CV136" s="84" t="str">
        <f t="shared" si="87"/>
        <v/>
      </c>
      <c r="CW136" s="84">
        <f>IFERROR(FIND("IBAMA",consulta_completa__11[[#This Row],[14 - Inst. Atuando no Local]]),0)</f>
        <v>0</v>
      </c>
      <c r="CX136" s="84" t="str">
        <f t="shared" si="88"/>
        <v/>
      </c>
      <c r="CY136" s="84" t="str">
        <f>IF(consulta_completa__11[[#This Row],[14 - Inst. Atuando no Local]]="","X","")</f>
        <v/>
      </c>
      <c r="CZ136" s="84">
        <f>IFERROR(FIND("OUTRA (S)",consulta_completa__11[[#This Row],[14 - Inst. Atuando no Local]]),0)</f>
        <v>0</v>
      </c>
      <c r="DA136" s="84" t="str">
        <f t="shared" si="89"/>
        <v/>
      </c>
      <c r="DB136" s="35" t="str">
        <f t="shared" si="90"/>
        <v>Sim</v>
      </c>
      <c r="DC136" s="35" t="str">
        <f t="shared" si="91"/>
        <v>Não</v>
      </c>
      <c r="DD136" s="35" t="str">
        <f t="shared" si="92"/>
        <v>Sim</v>
      </c>
      <c r="DE136" s="87" t="str">
        <f t="shared" si="63"/>
        <v>Federal</v>
      </c>
    </row>
    <row r="137" spans="1:109">
      <c r="A137" s="14">
        <v>202522764840</v>
      </c>
      <c r="B137" s="1">
        <v>45715</v>
      </c>
      <c r="C137" t="s">
        <v>1583</v>
      </c>
      <c r="D137" t="s">
        <v>180</v>
      </c>
      <c r="E137" t="s">
        <v>286</v>
      </c>
      <c r="F137" t="s">
        <v>1275</v>
      </c>
      <c r="G137" t="s">
        <v>113</v>
      </c>
      <c r="H137" t="s">
        <v>114</v>
      </c>
      <c r="I137" t="s">
        <v>114</v>
      </c>
      <c r="J137" t="s">
        <v>113</v>
      </c>
      <c r="K137" t="s">
        <v>114</v>
      </c>
      <c r="L137" t="s">
        <v>114</v>
      </c>
      <c r="M137" t="s">
        <v>735</v>
      </c>
      <c r="N137" t="s">
        <v>1537</v>
      </c>
      <c r="O137" t="s">
        <v>239</v>
      </c>
      <c r="P137" t="s">
        <v>142</v>
      </c>
      <c r="Q137" t="s">
        <v>122</v>
      </c>
      <c r="R137" t="s">
        <v>123</v>
      </c>
      <c r="S137" t="s">
        <v>113</v>
      </c>
      <c r="T137" t="s">
        <v>1584</v>
      </c>
      <c r="U137" t="s">
        <v>1585</v>
      </c>
      <c r="V137" t="s">
        <v>113</v>
      </c>
      <c r="Z137" t="s">
        <v>1586</v>
      </c>
      <c r="AA137" t="s">
        <v>1587</v>
      </c>
      <c r="AB137" t="s">
        <v>1588</v>
      </c>
      <c r="AC137" t="s">
        <v>1589</v>
      </c>
      <c r="AD137">
        <v>1</v>
      </c>
      <c r="AE137" t="s">
        <v>1590</v>
      </c>
      <c r="AF137" t="s">
        <v>113</v>
      </c>
      <c r="AG137" t="s">
        <v>113</v>
      </c>
      <c r="AH137" t="s">
        <v>131</v>
      </c>
      <c r="AI137" t="s">
        <v>132</v>
      </c>
      <c r="AJ137" t="s">
        <v>132</v>
      </c>
      <c r="AK137" t="s">
        <v>113</v>
      </c>
      <c r="AL137" t="s">
        <v>1591</v>
      </c>
      <c r="AM137" t="s">
        <v>1592</v>
      </c>
      <c r="AN137" t="s">
        <v>1593</v>
      </c>
      <c r="AO137" t="s">
        <v>266</v>
      </c>
      <c r="AP137">
        <v>31995114901</v>
      </c>
      <c r="AQ137" t="s">
        <v>1594</v>
      </c>
      <c r="AR137" t="s">
        <v>113</v>
      </c>
      <c r="AS137" t="s">
        <v>113</v>
      </c>
      <c r="AT137" t="s">
        <v>113</v>
      </c>
      <c r="AU137" t="s">
        <v>113</v>
      </c>
      <c r="AW137" t="s">
        <v>113</v>
      </c>
      <c r="AX137" s="82">
        <f>IFERROR(FIND("Óbitos/feridos",consulta_completa__11[[#This Row],[13 - Ocorrências/Ambientes Atingidos]]),0)</f>
        <v>0</v>
      </c>
      <c r="AY137" s="83" t="str">
        <f t="shared" si="64"/>
        <v/>
      </c>
      <c r="AZ137" s="82">
        <f>IFERROR(FIND("População afetada/evacuada",consulta_completa__11[[#This Row],[13 - Ocorrências/Ambientes Atingidos]]),0)</f>
        <v>0</v>
      </c>
      <c r="BA137" s="82" t="str">
        <f t="shared" si="65"/>
        <v/>
      </c>
      <c r="BB137" s="82">
        <f>IFERROR(FIND("Suspensão de abastecimento de água",consulta_completa__11[[#This Row],[13 - Ocorrências/Ambientes Atingidos]]),0)</f>
        <v>0</v>
      </c>
      <c r="BC137" s="83" t="str">
        <f t="shared" si="93"/>
        <v/>
      </c>
      <c r="BD137" s="82">
        <f>IFERROR(FIND("Rio/córrego",consulta_completa__11[[#This Row],[13 - Ocorrências/Ambientes Atingidos]]),0)</f>
        <v>1</v>
      </c>
      <c r="BE137" s="83" t="str">
        <f t="shared" si="66"/>
        <v>X</v>
      </c>
      <c r="BF137" s="82">
        <f>IFERROR(FIND("Lago",consulta_completa__11[[#This Row],[13 - Ocorrências/Ambientes Atingidos]]),0)</f>
        <v>0</v>
      </c>
      <c r="BG137" s="83" t="str">
        <f t="shared" si="67"/>
        <v/>
      </c>
      <c r="BH137" s="82">
        <f>IFERROR(FIND("Mar",consulta_completa__11[[#This Row],[13 - Ocorrências/Ambientes Atingidos]]),0)</f>
        <v>0</v>
      </c>
      <c r="BI137" s="83" t="str">
        <f t="shared" si="68"/>
        <v/>
      </c>
      <c r="BJ137" s="82">
        <f>IFERROR(FIND("Praia",consulta_completa__11[[#This Row],[13 - Ocorrências/Ambientes Atingidos]]),0)</f>
        <v>0</v>
      </c>
      <c r="BK137" s="83" t="str">
        <f t="shared" si="69"/>
        <v/>
      </c>
      <c r="BL137" s="82">
        <f>IFERROR(FIND("Solo",consulta_completa__11[[#This Row],[13 - Ocorrências/Ambientes Atingidos]]),0)</f>
        <v>0</v>
      </c>
      <c r="BM137" s="83" t="str">
        <f t="shared" si="70"/>
        <v/>
      </c>
      <c r="BN137" s="82">
        <f>IFERROR(FIND("Águas subterrâneas",consulta_completa__11[[#This Row],[13 - Ocorrências/Ambientes Atingidos]]),0)</f>
        <v>0</v>
      </c>
      <c r="BO137" s="83" t="str">
        <f t="shared" si="71"/>
        <v/>
      </c>
      <c r="BP137" s="82">
        <f>IFERROR(FIND("Atmosfera",consulta_completa__11[[#This Row],[13 - Ocorrências/Ambientes Atingidos]]),0)</f>
        <v>0</v>
      </c>
      <c r="BQ137" s="83" t="str">
        <f t="shared" si="72"/>
        <v/>
      </c>
      <c r="BR137" s="82">
        <f>IFERROR(FIND("Flora",consulta_completa__11[[#This Row],[13 - Ocorrências/Ambientes Atingidos]]),0)</f>
        <v>14</v>
      </c>
      <c r="BS137" s="83" t="str">
        <f t="shared" si="73"/>
        <v>X</v>
      </c>
      <c r="BT137" s="82">
        <f>IFERROR(FIND("Fauna",consulta_completa__11[[#This Row],[13 - Ocorrências/Ambientes Atingidos]]),0)</f>
        <v>0</v>
      </c>
      <c r="BU137" s="83" t="str">
        <f t="shared" si="74"/>
        <v/>
      </c>
      <c r="BV137" s="82">
        <f>IFERROR(FIND("UC federal",consulta_completa__11[[#This Row],[13 - Ocorrências/Ambientes Atingidos]]),0)</f>
        <v>0</v>
      </c>
      <c r="BW137" s="83" t="str">
        <f t="shared" si="75"/>
        <v/>
      </c>
      <c r="BX137" s="82">
        <f>IFERROR(FIND("UC estadual/municipal",consulta_completa__11[[#This Row],[13 - Ocorrências/Ambientes Atingidos]]),0)</f>
        <v>0</v>
      </c>
      <c r="BY137" s="83" t="str">
        <f t="shared" si="76"/>
        <v/>
      </c>
      <c r="BZ137" s="82">
        <f>IFERROR(FIND("Outro(s)",consulta_completa__11[[#This Row],[13 - Ocorrências/Ambientes Atingidos]]),0)</f>
        <v>0</v>
      </c>
      <c r="CA137" s="83" t="str">
        <f t="shared" si="77"/>
        <v/>
      </c>
      <c r="CB137" s="82">
        <f>IFERROR(FIND("Sem dano",consulta_completa__11[[#This Row],[13 - Ocorrências/Ambientes Atingidos]]),0)</f>
        <v>0</v>
      </c>
      <c r="CC137" s="83" t="str">
        <f t="shared" si="78"/>
        <v/>
      </c>
      <c r="CD137" s="82" t="str">
        <f>IF(consulta_completa__11[[#This Row],[13 - Ocorrências/Ambientes Atingidos]]="","X","")</f>
        <v/>
      </c>
      <c r="CE137" s="84">
        <f>IFERROR(FIND("IBAMA",consulta_completa__11[[#This Row],[14 - Inst. Atuando no Local]]),0)</f>
        <v>0</v>
      </c>
      <c r="CF137" s="84" t="str">
        <f t="shared" si="79"/>
        <v/>
      </c>
      <c r="CG137" s="84">
        <f>IFERROR(FIND("OEMA",consulta_completa__11[[#This Row],[14 - Inst. Atuando no Local]]),0)</f>
        <v>0</v>
      </c>
      <c r="CH137" s="84" t="str">
        <f t="shared" si="80"/>
        <v/>
      </c>
      <c r="CI137" s="84">
        <f>IFERROR(FIND("DEFESA CIVIL",consulta_completa__11[[#This Row],[14 - Inst. Atuando no Local]]),0)</f>
        <v>0</v>
      </c>
      <c r="CJ137" s="84" t="str">
        <f t="shared" si="81"/>
        <v/>
      </c>
      <c r="CK137" s="84">
        <f>IFERROR(FIND("CORPO DE BOMBEIROS",consulta_completa__11[[#This Row],[14 - Inst. Atuando no Local]]),0)</f>
        <v>0</v>
      </c>
      <c r="CL137" s="84" t="str">
        <f t="shared" si="82"/>
        <v/>
      </c>
      <c r="CM137" s="84">
        <f>IFERROR(FIND("POLÍCIA RODOVIÁRIA",consulta_completa__11[[#This Row],[14 - Inst. Atuando no Local]]),0)</f>
        <v>0</v>
      </c>
      <c r="CN137" s="84" t="str">
        <f t="shared" si="83"/>
        <v/>
      </c>
      <c r="CO137" s="84">
        <f>IFERROR(FIND("POLÍCIA MILITAR",consulta_completa__11[[#This Row],[14 - Inst. Atuando no Local]]),0)</f>
        <v>0</v>
      </c>
      <c r="CP137" s="84" t="str">
        <f t="shared" si="84"/>
        <v/>
      </c>
      <c r="CQ137" s="84">
        <f>IFERROR(FIND("POLÍCIA CIVIL",consulta_completa__11[[#This Row],[14 - Inst. Atuando no Local]]),0)</f>
        <v>0</v>
      </c>
      <c r="CR137" s="84" t="str">
        <f t="shared" si="85"/>
        <v/>
      </c>
      <c r="CS137" s="84">
        <f>IFERROR(FIND("MARINHA DO BRASIL",consulta_completa__11[[#This Row],[14 - Inst. Atuando no Local]]),0)</f>
        <v>0</v>
      </c>
      <c r="CT137" s="84" t="str">
        <f t="shared" si="86"/>
        <v/>
      </c>
      <c r="CU137" s="84">
        <f>IFERROR(FIND("EMPRESA ESPECIALIZADA EM ATENDIMENTO",consulta_completa__11[[#This Row],[14 - Inst. Atuando no Local]]),0)</f>
        <v>0</v>
      </c>
      <c r="CV137" s="84" t="str">
        <f t="shared" si="87"/>
        <v/>
      </c>
      <c r="CW137" s="84">
        <f>IFERROR(FIND("IBAMA",consulta_completa__11[[#This Row],[14 - Inst. Atuando no Local]]),0)</f>
        <v>0</v>
      </c>
      <c r="CX137" s="84" t="str">
        <f t="shared" si="88"/>
        <v/>
      </c>
      <c r="CY137" s="84" t="str">
        <f>IF(consulta_completa__11[[#This Row],[14 - Inst. Atuando no Local]]="","X","")</f>
        <v/>
      </c>
      <c r="CZ137" s="84">
        <f>IFERROR(FIND("OUTRA (S)",consulta_completa__11[[#This Row],[14 - Inst. Atuando no Local]]),0)</f>
        <v>0</v>
      </c>
      <c r="DA137" s="84" t="str">
        <f t="shared" si="89"/>
        <v/>
      </c>
      <c r="DB137" s="35" t="str">
        <f t="shared" si="90"/>
        <v>Sim</v>
      </c>
      <c r="DC137" s="35" t="str">
        <f t="shared" si="91"/>
        <v>Não</v>
      </c>
      <c r="DD137" s="35" t="str">
        <f t="shared" si="92"/>
        <v>Sim</v>
      </c>
      <c r="DE137" s="87" t="str">
        <f t="shared" si="63"/>
        <v>Federal</v>
      </c>
    </row>
    <row r="138" spans="1:109">
      <c r="A138" s="14">
        <v>202522836017</v>
      </c>
      <c r="B138" s="1">
        <v>45715</v>
      </c>
      <c r="C138" t="s">
        <v>1595</v>
      </c>
      <c r="D138" t="s">
        <v>1546</v>
      </c>
      <c r="E138" t="s">
        <v>286</v>
      </c>
      <c r="F138" t="s">
        <v>112</v>
      </c>
      <c r="G138" t="s">
        <v>311</v>
      </c>
      <c r="H138" t="s">
        <v>1596</v>
      </c>
      <c r="I138" t="s">
        <v>648</v>
      </c>
      <c r="J138" t="s">
        <v>113</v>
      </c>
      <c r="K138" t="s">
        <v>114</v>
      </c>
      <c r="L138" t="s">
        <v>114</v>
      </c>
      <c r="M138" t="s">
        <v>1597</v>
      </c>
      <c r="N138" t="s">
        <v>1598</v>
      </c>
      <c r="O138" t="s">
        <v>120</v>
      </c>
      <c r="P138" t="s">
        <v>142</v>
      </c>
      <c r="Q138" t="s">
        <v>143</v>
      </c>
      <c r="R138" t="s">
        <v>123</v>
      </c>
      <c r="S138" t="s">
        <v>113</v>
      </c>
      <c r="T138" t="s">
        <v>1599</v>
      </c>
      <c r="U138" t="s">
        <v>113</v>
      </c>
      <c r="V138" t="s">
        <v>113</v>
      </c>
      <c r="Z138" t="s">
        <v>1600</v>
      </c>
      <c r="AA138" t="s">
        <v>113</v>
      </c>
      <c r="AB138" t="s">
        <v>1601</v>
      </c>
      <c r="AC138" t="s">
        <v>1602</v>
      </c>
      <c r="AD138">
        <v>1</v>
      </c>
      <c r="AE138" t="s">
        <v>1603</v>
      </c>
      <c r="AF138" t="s">
        <v>113</v>
      </c>
      <c r="AG138" t="s">
        <v>113</v>
      </c>
      <c r="AH138" t="s">
        <v>132</v>
      </c>
      <c r="AI138" t="s">
        <v>132</v>
      </c>
      <c r="AJ138" t="s">
        <v>131</v>
      </c>
      <c r="AK138" t="s">
        <v>1604</v>
      </c>
      <c r="AL138" t="s">
        <v>1605</v>
      </c>
      <c r="AM138" t="s">
        <v>1553</v>
      </c>
      <c r="AN138" t="s">
        <v>1555</v>
      </c>
      <c r="AO138" t="s">
        <v>1606</v>
      </c>
      <c r="AP138">
        <v>66981380860</v>
      </c>
      <c r="AQ138" t="s">
        <v>1556</v>
      </c>
      <c r="AR138" t="s">
        <v>113</v>
      </c>
      <c r="AS138" t="s">
        <v>113</v>
      </c>
      <c r="AT138" t="s">
        <v>113</v>
      </c>
      <c r="AU138" t="s">
        <v>113</v>
      </c>
      <c r="AW138" t="s">
        <v>113</v>
      </c>
      <c r="AX138" s="82">
        <f>IFERROR(FIND("Óbitos/feridos",consulta_completa__11[[#This Row],[13 - Ocorrências/Ambientes Atingidos]]),0)</f>
        <v>0</v>
      </c>
      <c r="AY138" s="83" t="str">
        <f t="shared" si="64"/>
        <v/>
      </c>
      <c r="AZ138" s="82">
        <f>IFERROR(FIND("População afetada/evacuada",consulta_completa__11[[#This Row],[13 - Ocorrências/Ambientes Atingidos]]),0)</f>
        <v>0</v>
      </c>
      <c r="BA138" s="82" t="str">
        <f t="shared" si="65"/>
        <v/>
      </c>
      <c r="BB138" s="82">
        <f>IFERROR(FIND("Suspensão de abastecimento de água",consulta_completa__11[[#This Row],[13 - Ocorrências/Ambientes Atingidos]]),0)</f>
        <v>1</v>
      </c>
      <c r="BC138" s="83" t="str">
        <f t="shared" si="93"/>
        <v>X</v>
      </c>
      <c r="BD138" s="82">
        <f>IFERROR(FIND("Rio/córrego",consulta_completa__11[[#This Row],[13 - Ocorrências/Ambientes Atingidos]]),0)</f>
        <v>37</v>
      </c>
      <c r="BE138" s="83" t="str">
        <f t="shared" si="66"/>
        <v>X</v>
      </c>
      <c r="BF138" s="82">
        <f>IFERROR(FIND("Lago",consulta_completa__11[[#This Row],[13 - Ocorrências/Ambientes Atingidos]]),0)</f>
        <v>0</v>
      </c>
      <c r="BG138" s="83" t="str">
        <f t="shared" si="67"/>
        <v/>
      </c>
      <c r="BH138" s="82">
        <f>IFERROR(FIND("Mar",consulta_completa__11[[#This Row],[13 - Ocorrências/Ambientes Atingidos]]),0)</f>
        <v>0</v>
      </c>
      <c r="BI138" s="83" t="str">
        <f t="shared" si="68"/>
        <v/>
      </c>
      <c r="BJ138" s="82">
        <f>IFERROR(FIND("Praia",consulta_completa__11[[#This Row],[13 - Ocorrências/Ambientes Atingidos]]),0)</f>
        <v>0</v>
      </c>
      <c r="BK138" s="83" t="str">
        <f t="shared" si="69"/>
        <v/>
      </c>
      <c r="BL138" s="82">
        <f>IFERROR(FIND("Solo",consulta_completa__11[[#This Row],[13 - Ocorrências/Ambientes Atingidos]]),0)</f>
        <v>50</v>
      </c>
      <c r="BM138" s="83" t="str">
        <f t="shared" si="70"/>
        <v>X</v>
      </c>
      <c r="BN138" s="82">
        <f>IFERROR(FIND("Águas subterrâneas",consulta_completa__11[[#This Row],[13 - Ocorrências/Ambientes Atingidos]]),0)</f>
        <v>0</v>
      </c>
      <c r="BO138" s="83" t="str">
        <f t="shared" si="71"/>
        <v/>
      </c>
      <c r="BP138" s="82">
        <f>IFERROR(FIND("Atmosfera",consulta_completa__11[[#This Row],[13 - Ocorrências/Ambientes Atingidos]]),0)</f>
        <v>0</v>
      </c>
      <c r="BQ138" s="83" t="str">
        <f t="shared" si="72"/>
        <v/>
      </c>
      <c r="BR138" s="82">
        <f>IFERROR(FIND("Flora",consulta_completa__11[[#This Row],[13 - Ocorrências/Ambientes Atingidos]]),0)</f>
        <v>0</v>
      </c>
      <c r="BS138" s="83" t="str">
        <f t="shared" si="73"/>
        <v/>
      </c>
      <c r="BT138" s="82">
        <f>IFERROR(FIND("Fauna",consulta_completa__11[[#This Row],[13 - Ocorrências/Ambientes Atingidos]]),0)</f>
        <v>0</v>
      </c>
      <c r="BU138" s="83" t="str">
        <f t="shared" si="74"/>
        <v/>
      </c>
      <c r="BV138" s="82">
        <f>IFERROR(FIND("UC federal",consulta_completa__11[[#This Row],[13 - Ocorrências/Ambientes Atingidos]]),0)</f>
        <v>0</v>
      </c>
      <c r="BW138" s="83" t="str">
        <f t="shared" si="75"/>
        <v/>
      </c>
      <c r="BX138" s="82">
        <f>IFERROR(FIND("UC estadual/municipal",consulta_completa__11[[#This Row],[13 - Ocorrências/Ambientes Atingidos]]),0)</f>
        <v>0</v>
      </c>
      <c r="BY138" s="83" t="str">
        <f t="shared" si="76"/>
        <v/>
      </c>
      <c r="BZ138" s="82">
        <f>IFERROR(FIND("Outro(s)",consulta_completa__11[[#This Row],[13 - Ocorrências/Ambientes Atingidos]]),0)</f>
        <v>0</v>
      </c>
      <c r="CA138" s="83" t="str">
        <f t="shared" si="77"/>
        <v/>
      </c>
      <c r="CB138" s="82">
        <f>IFERROR(FIND("Sem dano",consulta_completa__11[[#This Row],[13 - Ocorrências/Ambientes Atingidos]]),0)</f>
        <v>0</v>
      </c>
      <c r="CC138" s="83" t="str">
        <f t="shared" si="78"/>
        <v/>
      </c>
      <c r="CD138" s="82" t="str">
        <f>IF(consulta_completa__11[[#This Row],[13 - Ocorrências/Ambientes Atingidos]]="","X","")</f>
        <v/>
      </c>
      <c r="CE138" s="84">
        <f>IFERROR(FIND("IBAMA",consulta_completa__11[[#This Row],[14 - Inst. Atuando no Local]]),0)</f>
        <v>0</v>
      </c>
      <c r="CF138" s="84" t="str">
        <f t="shared" si="79"/>
        <v/>
      </c>
      <c r="CG138" s="84">
        <f>IFERROR(FIND("OEMA",consulta_completa__11[[#This Row],[14 - Inst. Atuando no Local]]),0)</f>
        <v>0</v>
      </c>
      <c r="CH138" s="84" t="str">
        <f t="shared" si="80"/>
        <v/>
      </c>
      <c r="CI138" s="84">
        <f>IFERROR(FIND("DEFESA CIVIL",consulta_completa__11[[#This Row],[14 - Inst. Atuando no Local]]),0)</f>
        <v>0</v>
      </c>
      <c r="CJ138" s="84" t="str">
        <f t="shared" si="81"/>
        <v/>
      </c>
      <c r="CK138" s="84">
        <f>IFERROR(FIND("CORPO DE BOMBEIROS",consulta_completa__11[[#This Row],[14 - Inst. Atuando no Local]]),0)</f>
        <v>0</v>
      </c>
      <c r="CL138" s="84" t="str">
        <f t="shared" si="82"/>
        <v/>
      </c>
      <c r="CM138" s="84">
        <f>IFERROR(FIND("POLÍCIA RODOVIÁRIA",consulta_completa__11[[#This Row],[14 - Inst. Atuando no Local]]),0)</f>
        <v>0</v>
      </c>
      <c r="CN138" s="84" t="str">
        <f t="shared" si="83"/>
        <v/>
      </c>
      <c r="CO138" s="84">
        <f>IFERROR(FIND("POLÍCIA MILITAR",consulta_completa__11[[#This Row],[14 - Inst. Atuando no Local]]),0)</f>
        <v>0</v>
      </c>
      <c r="CP138" s="84" t="str">
        <f t="shared" si="84"/>
        <v/>
      </c>
      <c r="CQ138" s="84">
        <f>IFERROR(FIND("POLÍCIA CIVIL",consulta_completa__11[[#This Row],[14 - Inst. Atuando no Local]]),0)</f>
        <v>0</v>
      </c>
      <c r="CR138" s="84" t="str">
        <f t="shared" si="85"/>
        <v/>
      </c>
      <c r="CS138" s="84">
        <f>IFERROR(FIND("MARINHA DO BRASIL",consulta_completa__11[[#This Row],[14 - Inst. Atuando no Local]]),0)</f>
        <v>0</v>
      </c>
      <c r="CT138" s="84" t="str">
        <f t="shared" si="86"/>
        <v/>
      </c>
      <c r="CU138" s="84">
        <f>IFERROR(FIND("EMPRESA ESPECIALIZADA EM ATENDIMENTO",consulta_completa__11[[#This Row],[14 - Inst. Atuando no Local]]),0)</f>
        <v>0</v>
      </c>
      <c r="CV138" s="84" t="str">
        <f t="shared" si="87"/>
        <v/>
      </c>
      <c r="CW138" s="84">
        <f>IFERROR(FIND("IBAMA",consulta_completa__11[[#This Row],[14 - Inst. Atuando no Local]]),0)</f>
        <v>0</v>
      </c>
      <c r="CX138" s="84" t="str">
        <f t="shared" si="88"/>
        <v/>
      </c>
      <c r="CY138" s="84" t="str">
        <f>IF(consulta_completa__11[[#This Row],[14 - Inst. Atuando no Local]]="","X","")</f>
        <v/>
      </c>
      <c r="CZ138" s="84">
        <f>IFERROR(FIND("OUTRA (S)",consulta_completa__11[[#This Row],[14 - Inst. Atuando no Local]]),0)</f>
        <v>0</v>
      </c>
      <c r="DA138" s="84" t="str">
        <f t="shared" si="89"/>
        <v/>
      </c>
      <c r="DB138" s="35" t="str">
        <f t="shared" si="90"/>
        <v>Sim</v>
      </c>
      <c r="DC138" s="35" t="str">
        <f t="shared" si="91"/>
        <v>Não</v>
      </c>
      <c r="DD138" s="35" t="str">
        <f t="shared" si="92"/>
        <v>Sim</v>
      </c>
      <c r="DE138" s="87" t="str">
        <f t="shared" si="63"/>
        <v>Federal</v>
      </c>
    </row>
    <row r="139" spans="1:109">
      <c r="A139" s="14">
        <v>202522843203</v>
      </c>
      <c r="B139" s="1">
        <v>45715</v>
      </c>
      <c r="C139" t="s">
        <v>1607</v>
      </c>
      <c r="D139" t="s">
        <v>254</v>
      </c>
      <c r="E139" t="s">
        <v>139</v>
      </c>
      <c r="F139" t="s">
        <v>112</v>
      </c>
      <c r="G139" t="s">
        <v>113</v>
      </c>
      <c r="H139" t="s">
        <v>114</v>
      </c>
      <c r="I139" t="s">
        <v>114</v>
      </c>
      <c r="J139" t="s">
        <v>504</v>
      </c>
      <c r="K139" t="s">
        <v>1608</v>
      </c>
      <c r="L139" t="s">
        <v>117</v>
      </c>
      <c r="M139" t="s">
        <v>140</v>
      </c>
      <c r="N139" t="s">
        <v>141</v>
      </c>
      <c r="O139" t="s">
        <v>185</v>
      </c>
      <c r="P139" t="s">
        <v>142</v>
      </c>
      <c r="Q139" t="s">
        <v>143</v>
      </c>
      <c r="R139" t="s">
        <v>123</v>
      </c>
      <c r="S139" t="s">
        <v>113</v>
      </c>
      <c r="T139" t="s">
        <v>1609</v>
      </c>
      <c r="U139" t="s">
        <v>1610</v>
      </c>
      <c r="V139" t="s">
        <v>1611</v>
      </c>
      <c r="Z139" t="s">
        <v>1612</v>
      </c>
      <c r="AA139" t="s">
        <v>113</v>
      </c>
      <c r="AB139" t="s">
        <v>261</v>
      </c>
      <c r="AC139" t="s">
        <v>113</v>
      </c>
      <c r="AD139">
        <v>2</v>
      </c>
      <c r="AE139" t="s">
        <v>113</v>
      </c>
      <c r="AF139" t="s">
        <v>1613</v>
      </c>
      <c r="AG139" t="s">
        <v>1322</v>
      </c>
      <c r="AH139" t="s">
        <v>131</v>
      </c>
      <c r="AI139" t="s">
        <v>132</v>
      </c>
      <c r="AJ139" t="s">
        <v>131</v>
      </c>
      <c r="AK139" t="s">
        <v>1614</v>
      </c>
      <c r="AL139" t="s">
        <v>1615</v>
      </c>
      <c r="AM139" t="s">
        <v>153</v>
      </c>
      <c r="AN139" t="s">
        <v>154</v>
      </c>
      <c r="AO139" t="s">
        <v>155</v>
      </c>
      <c r="AP139">
        <v>6133161070</v>
      </c>
      <c r="AQ139" t="s">
        <v>156</v>
      </c>
      <c r="AR139" t="s">
        <v>113</v>
      </c>
      <c r="AS139" t="s">
        <v>113</v>
      </c>
      <c r="AT139" t="s">
        <v>1616</v>
      </c>
      <c r="AU139" t="s">
        <v>592</v>
      </c>
      <c r="AV139">
        <v>64800000</v>
      </c>
      <c r="AW139" t="s">
        <v>159</v>
      </c>
      <c r="AX139" s="82">
        <f>IFERROR(FIND("Óbitos/feridos",consulta_completa__11[[#This Row],[13 - Ocorrências/Ambientes Atingidos]]),0)</f>
        <v>0</v>
      </c>
      <c r="AY139" s="83" t="str">
        <f t="shared" si="64"/>
        <v/>
      </c>
      <c r="AZ139" s="82">
        <f>IFERROR(FIND("População afetada/evacuada",consulta_completa__11[[#This Row],[13 - Ocorrências/Ambientes Atingidos]]),0)</f>
        <v>0</v>
      </c>
      <c r="BA139" s="82" t="str">
        <f t="shared" si="65"/>
        <v/>
      </c>
      <c r="BB139" s="82">
        <f>IFERROR(FIND("Suspensão de abastecimento de água",consulta_completa__11[[#This Row],[13 - Ocorrências/Ambientes Atingidos]]),0)</f>
        <v>0</v>
      </c>
      <c r="BC139" s="83" t="str">
        <f t="shared" si="93"/>
        <v/>
      </c>
      <c r="BD139" s="82">
        <f>IFERROR(FIND("Rio/córrego",consulta_completa__11[[#This Row],[13 - Ocorrências/Ambientes Atingidos]]),0)</f>
        <v>0</v>
      </c>
      <c r="BE139" s="83" t="str">
        <f t="shared" si="66"/>
        <v/>
      </c>
      <c r="BF139" s="82">
        <f>IFERROR(FIND("Lago",consulta_completa__11[[#This Row],[13 - Ocorrências/Ambientes Atingidos]]),0)</f>
        <v>0</v>
      </c>
      <c r="BG139" s="83" t="str">
        <f t="shared" si="67"/>
        <v/>
      </c>
      <c r="BH139" s="82">
        <f>IFERROR(FIND("Mar",consulta_completa__11[[#This Row],[13 - Ocorrências/Ambientes Atingidos]]),0)</f>
        <v>0</v>
      </c>
      <c r="BI139" s="83" t="str">
        <f t="shared" si="68"/>
        <v/>
      </c>
      <c r="BJ139" s="82">
        <f>IFERROR(FIND("Praia",consulta_completa__11[[#This Row],[13 - Ocorrências/Ambientes Atingidos]]),0)</f>
        <v>0</v>
      </c>
      <c r="BK139" s="83" t="str">
        <f t="shared" si="69"/>
        <v/>
      </c>
      <c r="BL139" s="82">
        <f>IFERROR(FIND("Solo",consulta_completa__11[[#This Row],[13 - Ocorrências/Ambientes Atingidos]]),0)</f>
        <v>1</v>
      </c>
      <c r="BM139" s="83" t="str">
        <f t="shared" si="70"/>
        <v>X</v>
      </c>
      <c r="BN139" s="82">
        <f>IFERROR(FIND("Águas subterrâneas",consulta_completa__11[[#This Row],[13 - Ocorrências/Ambientes Atingidos]]),0)</f>
        <v>0</v>
      </c>
      <c r="BO139" s="83" t="str">
        <f t="shared" si="71"/>
        <v/>
      </c>
      <c r="BP139" s="82">
        <f>IFERROR(FIND("Atmosfera",consulta_completa__11[[#This Row],[13 - Ocorrências/Ambientes Atingidos]]),0)</f>
        <v>0</v>
      </c>
      <c r="BQ139" s="83" t="str">
        <f t="shared" si="72"/>
        <v/>
      </c>
      <c r="BR139" s="82">
        <f>IFERROR(FIND("Flora",consulta_completa__11[[#This Row],[13 - Ocorrências/Ambientes Atingidos]]),0)</f>
        <v>0</v>
      </c>
      <c r="BS139" s="83" t="str">
        <f t="shared" si="73"/>
        <v/>
      </c>
      <c r="BT139" s="82">
        <f>IFERROR(FIND("Fauna",consulta_completa__11[[#This Row],[13 - Ocorrências/Ambientes Atingidos]]),0)</f>
        <v>0</v>
      </c>
      <c r="BU139" s="83" t="str">
        <f t="shared" si="74"/>
        <v/>
      </c>
      <c r="BV139" s="82">
        <f>IFERROR(FIND("UC federal",consulta_completa__11[[#This Row],[13 - Ocorrências/Ambientes Atingidos]]),0)</f>
        <v>0</v>
      </c>
      <c r="BW139" s="83" t="str">
        <f t="shared" si="75"/>
        <v/>
      </c>
      <c r="BX139" s="82">
        <f>IFERROR(FIND("UC estadual/municipal",consulta_completa__11[[#This Row],[13 - Ocorrências/Ambientes Atingidos]]),0)</f>
        <v>0</v>
      </c>
      <c r="BY139" s="83" t="str">
        <f t="shared" si="76"/>
        <v/>
      </c>
      <c r="BZ139" s="82">
        <f>IFERROR(FIND("Outro(s)",consulta_completa__11[[#This Row],[13 - Ocorrências/Ambientes Atingidos]]),0)</f>
        <v>0</v>
      </c>
      <c r="CA139" s="83" t="str">
        <f t="shared" si="77"/>
        <v/>
      </c>
      <c r="CB139" s="82">
        <f>IFERROR(FIND("Sem dano",consulta_completa__11[[#This Row],[13 - Ocorrências/Ambientes Atingidos]]),0)</f>
        <v>0</v>
      </c>
      <c r="CC139" s="83" t="str">
        <f t="shared" si="78"/>
        <v/>
      </c>
      <c r="CD139" s="82" t="str">
        <f>IF(consulta_completa__11[[#This Row],[13 - Ocorrências/Ambientes Atingidos]]="","X","")</f>
        <v/>
      </c>
      <c r="CE139" s="84">
        <f>IFERROR(FIND("IBAMA",consulta_completa__11[[#This Row],[14 - Inst. Atuando no Local]]),0)</f>
        <v>0</v>
      </c>
      <c r="CF139" s="84" t="str">
        <f t="shared" si="79"/>
        <v/>
      </c>
      <c r="CG139" s="84">
        <f>IFERROR(FIND("OEMA",consulta_completa__11[[#This Row],[14 - Inst. Atuando no Local]]),0)</f>
        <v>0</v>
      </c>
      <c r="CH139" s="84" t="str">
        <f t="shared" si="80"/>
        <v/>
      </c>
      <c r="CI139" s="84">
        <f>IFERROR(FIND("DEFESA CIVIL",consulta_completa__11[[#This Row],[14 - Inst. Atuando no Local]]),0)</f>
        <v>0</v>
      </c>
      <c r="CJ139" s="84" t="str">
        <f t="shared" si="81"/>
        <v/>
      </c>
      <c r="CK139" s="84">
        <f>IFERROR(FIND("CORPO DE BOMBEIROS",consulta_completa__11[[#This Row],[14 - Inst. Atuando no Local]]),0)</f>
        <v>0</v>
      </c>
      <c r="CL139" s="84" t="str">
        <f t="shared" si="82"/>
        <v/>
      </c>
      <c r="CM139" s="84">
        <f>IFERROR(FIND("POLÍCIA RODOVIÁRIA",consulta_completa__11[[#This Row],[14 - Inst. Atuando no Local]]),0)</f>
        <v>0</v>
      </c>
      <c r="CN139" s="84" t="str">
        <f t="shared" si="83"/>
        <v/>
      </c>
      <c r="CO139" s="84">
        <f>IFERROR(FIND("POLÍCIA MILITAR",consulta_completa__11[[#This Row],[14 - Inst. Atuando no Local]]),0)</f>
        <v>0</v>
      </c>
      <c r="CP139" s="84" t="str">
        <f t="shared" si="84"/>
        <v/>
      </c>
      <c r="CQ139" s="84">
        <f>IFERROR(FIND("POLÍCIA CIVIL",consulta_completa__11[[#This Row],[14 - Inst. Atuando no Local]]),0)</f>
        <v>0</v>
      </c>
      <c r="CR139" s="84" t="str">
        <f t="shared" si="85"/>
        <v/>
      </c>
      <c r="CS139" s="84">
        <f>IFERROR(FIND("MARINHA DO BRASIL",consulta_completa__11[[#This Row],[14 - Inst. Atuando no Local]]),0)</f>
        <v>0</v>
      </c>
      <c r="CT139" s="84" t="str">
        <f t="shared" si="86"/>
        <v/>
      </c>
      <c r="CU139" s="84">
        <f>IFERROR(FIND("EMPRESA ESPECIALIZADA EM ATENDIMENTO",consulta_completa__11[[#This Row],[14 - Inst. Atuando no Local]]),0)</f>
        <v>0</v>
      </c>
      <c r="CV139" s="84" t="str">
        <f t="shared" si="87"/>
        <v/>
      </c>
      <c r="CW139" s="84">
        <f>IFERROR(FIND("IBAMA",consulta_completa__11[[#This Row],[14 - Inst. Atuando no Local]]),0)</f>
        <v>0</v>
      </c>
      <c r="CX139" s="84" t="str">
        <f t="shared" si="88"/>
        <v/>
      </c>
      <c r="CY139" s="84" t="str">
        <f>IF(consulta_completa__11[[#This Row],[14 - Inst. Atuando no Local]]="","X","")</f>
        <v/>
      </c>
      <c r="CZ139" s="84">
        <f>IFERROR(FIND("OUTRA (S)",consulta_completa__11[[#This Row],[14 - Inst. Atuando no Local]]),0)</f>
        <v>0</v>
      </c>
      <c r="DA139" s="84" t="str">
        <f t="shared" si="89"/>
        <v/>
      </c>
      <c r="DB139" s="35" t="str">
        <f t="shared" si="90"/>
        <v>Sim</v>
      </c>
      <c r="DC139" s="35" t="str">
        <f t="shared" si="91"/>
        <v>Não</v>
      </c>
      <c r="DD139" s="35" t="str">
        <f t="shared" si="92"/>
        <v>Sim</v>
      </c>
      <c r="DE139" s="87" t="str">
        <f t="shared" si="63"/>
        <v>Estadual</v>
      </c>
    </row>
    <row r="140" spans="1:109">
      <c r="A140" s="14">
        <v>20253454022</v>
      </c>
      <c r="B140" s="1">
        <v>45716</v>
      </c>
      <c r="C140" t="s">
        <v>1617</v>
      </c>
      <c r="D140" t="s">
        <v>374</v>
      </c>
      <c r="E140" t="s">
        <v>139</v>
      </c>
      <c r="F140" t="s">
        <v>139</v>
      </c>
      <c r="G140" t="s">
        <v>113</v>
      </c>
      <c r="H140" t="s">
        <v>114</v>
      </c>
      <c r="I140" t="s">
        <v>114</v>
      </c>
      <c r="J140" t="s">
        <v>404</v>
      </c>
      <c r="K140" t="s">
        <v>1618</v>
      </c>
      <c r="L140" t="s">
        <v>117</v>
      </c>
      <c r="M140" t="s">
        <v>140</v>
      </c>
      <c r="N140" t="s">
        <v>113</v>
      </c>
      <c r="O140" t="s">
        <v>239</v>
      </c>
      <c r="P140" t="s">
        <v>200</v>
      </c>
      <c r="Q140" t="s">
        <v>122</v>
      </c>
      <c r="R140" t="s">
        <v>123</v>
      </c>
      <c r="S140" t="s">
        <v>113</v>
      </c>
      <c r="T140" t="s">
        <v>375</v>
      </c>
      <c r="U140" t="s">
        <v>1619</v>
      </c>
      <c r="V140" t="s">
        <v>113</v>
      </c>
      <c r="Z140" t="s">
        <v>113</v>
      </c>
      <c r="AA140" t="s">
        <v>1183</v>
      </c>
      <c r="AB140" t="s">
        <v>380</v>
      </c>
      <c r="AC140" t="s">
        <v>381</v>
      </c>
      <c r="AD140">
        <v>2</v>
      </c>
      <c r="AE140" t="s">
        <v>113</v>
      </c>
      <c r="AF140" t="s">
        <v>113</v>
      </c>
      <c r="AG140" t="s">
        <v>113</v>
      </c>
      <c r="AH140" t="s">
        <v>131</v>
      </c>
      <c r="AI140" t="s">
        <v>131</v>
      </c>
      <c r="AJ140" t="s">
        <v>131</v>
      </c>
      <c r="AK140" t="s">
        <v>1620</v>
      </c>
      <c r="AL140" t="s">
        <v>1621</v>
      </c>
      <c r="AM140" t="s">
        <v>387</v>
      </c>
      <c r="AN140" t="s">
        <v>1622</v>
      </c>
      <c r="AO140" t="s">
        <v>996</v>
      </c>
      <c r="AP140">
        <v>82998006713</v>
      </c>
      <c r="AQ140" t="s">
        <v>389</v>
      </c>
      <c r="AR140" t="s">
        <v>113</v>
      </c>
      <c r="AS140" t="s">
        <v>113</v>
      </c>
      <c r="AT140" t="s">
        <v>113</v>
      </c>
      <c r="AU140" t="s">
        <v>113</v>
      </c>
      <c r="AW140" t="s">
        <v>113</v>
      </c>
      <c r="AX140" s="82">
        <f>IFERROR(FIND("Óbitos/feridos",consulta_completa__11[[#This Row],[13 - Ocorrências/Ambientes Atingidos]]),0)</f>
        <v>0</v>
      </c>
      <c r="AY140" s="83" t="str">
        <f t="shared" si="64"/>
        <v/>
      </c>
      <c r="AZ140" s="82">
        <f>IFERROR(FIND("População afetada/evacuada",consulta_completa__11[[#This Row],[13 - Ocorrências/Ambientes Atingidos]]),0)</f>
        <v>0</v>
      </c>
      <c r="BA140" s="82" t="str">
        <f t="shared" si="65"/>
        <v/>
      </c>
      <c r="BB140" s="82">
        <f>IFERROR(FIND("Suspensão de abastecimento de água",consulta_completa__11[[#This Row],[13 - Ocorrências/Ambientes Atingidos]]),0)</f>
        <v>0</v>
      </c>
      <c r="BC140" s="83" t="str">
        <f t="shared" si="93"/>
        <v/>
      </c>
      <c r="BD140" s="82">
        <f>IFERROR(FIND("Rio/córrego",consulta_completa__11[[#This Row],[13 - Ocorrências/Ambientes Atingidos]]),0)</f>
        <v>0</v>
      </c>
      <c r="BE140" s="83" t="str">
        <f t="shared" si="66"/>
        <v/>
      </c>
      <c r="BF140" s="82">
        <f>IFERROR(FIND("Lago",consulta_completa__11[[#This Row],[13 - Ocorrências/Ambientes Atingidos]]),0)</f>
        <v>0</v>
      </c>
      <c r="BG140" s="83" t="str">
        <f t="shared" si="67"/>
        <v/>
      </c>
      <c r="BH140" s="82">
        <f>IFERROR(FIND("Mar",consulta_completa__11[[#This Row],[13 - Ocorrências/Ambientes Atingidos]]),0)</f>
        <v>0</v>
      </c>
      <c r="BI140" s="83" t="str">
        <f t="shared" si="68"/>
        <v/>
      </c>
      <c r="BJ140" s="82">
        <f>IFERROR(FIND("Praia",consulta_completa__11[[#This Row],[13 - Ocorrências/Ambientes Atingidos]]),0)</f>
        <v>0</v>
      </c>
      <c r="BK140" s="83" t="str">
        <f t="shared" si="69"/>
        <v/>
      </c>
      <c r="BL140" s="82">
        <f>IFERROR(FIND("Solo",consulta_completa__11[[#This Row],[13 - Ocorrências/Ambientes Atingidos]]),0)</f>
        <v>1</v>
      </c>
      <c r="BM140" s="83" t="str">
        <f t="shared" si="70"/>
        <v>X</v>
      </c>
      <c r="BN140" s="82">
        <f>IFERROR(FIND("Águas subterrâneas",consulta_completa__11[[#This Row],[13 - Ocorrências/Ambientes Atingidos]]),0)</f>
        <v>0</v>
      </c>
      <c r="BO140" s="83" t="str">
        <f t="shared" si="71"/>
        <v/>
      </c>
      <c r="BP140" s="82">
        <f>IFERROR(FIND("Atmosfera",consulta_completa__11[[#This Row],[13 - Ocorrências/Ambientes Atingidos]]),0)</f>
        <v>0</v>
      </c>
      <c r="BQ140" s="83" t="str">
        <f t="shared" si="72"/>
        <v/>
      </c>
      <c r="BR140" s="82">
        <f>IFERROR(FIND("Flora",consulta_completa__11[[#This Row],[13 - Ocorrências/Ambientes Atingidos]]),0)</f>
        <v>0</v>
      </c>
      <c r="BS140" s="83" t="str">
        <f t="shared" si="73"/>
        <v/>
      </c>
      <c r="BT140" s="82">
        <f>IFERROR(FIND("Fauna",consulta_completa__11[[#This Row],[13 - Ocorrências/Ambientes Atingidos]]),0)</f>
        <v>0</v>
      </c>
      <c r="BU140" s="83" t="str">
        <f t="shared" si="74"/>
        <v/>
      </c>
      <c r="BV140" s="82">
        <f>IFERROR(FIND("UC federal",consulta_completa__11[[#This Row],[13 - Ocorrências/Ambientes Atingidos]]),0)</f>
        <v>0</v>
      </c>
      <c r="BW140" s="83" t="str">
        <f t="shared" si="75"/>
        <v/>
      </c>
      <c r="BX140" s="82">
        <f>IFERROR(FIND("UC estadual/municipal",consulta_completa__11[[#This Row],[13 - Ocorrências/Ambientes Atingidos]]),0)</f>
        <v>0</v>
      </c>
      <c r="BY140" s="83" t="str">
        <f t="shared" si="76"/>
        <v/>
      </c>
      <c r="BZ140" s="82">
        <f>IFERROR(FIND("Outro(s)",consulta_completa__11[[#This Row],[13 - Ocorrências/Ambientes Atingidos]]),0)</f>
        <v>0</v>
      </c>
      <c r="CA140" s="83" t="str">
        <f t="shared" si="77"/>
        <v/>
      </c>
      <c r="CB140" s="82">
        <f>IFERROR(FIND("Sem dano",consulta_completa__11[[#This Row],[13 - Ocorrências/Ambientes Atingidos]]),0)</f>
        <v>0</v>
      </c>
      <c r="CC140" s="83" t="str">
        <f t="shared" si="78"/>
        <v/>
      </c>
      <c r="CD140" s="82" t="str">
        <f>IF(consulta_completa__11[[#This Row],[13 - Ocorrências/Ambientes Atingidos]]="","X","")</f>
        <v/>
      </c>
      <c r="CE140" s="84">
        <f>IFERROR(FIND("IBAMA",consulta_completa__11[[#This Row],[14 - Inst. Atuando no Local]]),0)</f>
        <v>0</v>
      </c>
      <c r="CF140" s="84" t="str">
        <f t="shared" si="79"/>
        <v/>
      </c>
      <c r="CG140" s="84">
        <f>IFERROR(FIND("OEMA",consulta_completa__11[[#This Row],[14 - Inst. Atuando no Local]]),0)</f>
        <v>0</v>
      </c>
      <c r="CH140" s="84" t="str">
        <f t="shared" si="80"/>
        <v/>
      </c>
      <c r="CI140" s="84">
        <f>IFERROR(FIND("DEFESA CIVIL",consulta_completa__11[[#This Row],[14 - Inst. Atuando no Local]]),0)</f>
        <v>0</v>
      </c>
      <c r="CJ140" s="84" t="str">
        <f t="shared" si="81"/>
        <v/>
      </c>
      <c r="CK140" s="84">
        <f>IFERROR(FIND("CORPO DE BOMBEIROS",consulta_completa__11[[#This Row],[14 - Inst. Atuando no Local]]),0)</f>
        <v>0</v>
      </c>
      <c r="CL140" s="84" t="str">
        <f t="shared" si="82"/>
        <v/>
      </c>
      <c r="CM140" s="84">
        <f>IFERROR(FIND("POLÍCIA RODOVIÁRIA",consulta_completa__11[[#This Row],[14 - Inst. Atuando no Local]]),0)</f>
        <v>0</v>
      </c>
      <c r="CN140" s="84" t="str">
        <f t="shared" si="83"/>
        <v/>
      </c>
      <c r="CO140" s="84">
        <f>IFERROR(FIND("POLÍCIA MILITAR",consulta_completa__11[[#This Row],[14 - Inst. Atuando no Local]]),0)</f>
        <v>0</v>
      </c>
      <c r="CP140" s="84" t="str">
        <f t="shared" si="84"/>
        <v/>
      </c>
      <c r="CQ140" s="84">
        <f>IFERROR(FIND("POLÍCIA CIVIL",consulta_completa__11[[#This Row],[14 - Inst. Atuando no Local]]),0)</f>
        <v>0</v>
      </c>
      <c r="CR140" s="84" t="str">
        <f t="shared" si="85"/>
        <v/>
      </c>
      <c r="CS140" s="84">
        <f>IFERROR(FIND("MARINHA DO BRASIL",consulta_completa__11[[#This Row],[14 - Inst. Atuando no Local]]),0)</f>
        <v>0</v>
      </c>
      <c r="CT140" s="84" t="str">
        <f t="shared" si="86"/>
        <v/>
      </c>
      <c r="CU140" s="84">
        <f>IFERROR(FIND("EMPRESA ESPECIALIZADA EM ATENDIMENTO",consulta_completa__11[[#This Row],[14 - Inst. Atuando no Local]]),0)</f>
        <v>0</v>
      </c>
      <c r="CV140" s="84" t="str">
        <f t="shared" si="87"/>
        <v/>
      </c>
      <c r="CW140" s="84">
        <f>IFERROR(FIND("IBAMA",consulta_completa__11[[#This Row],[14 - Inst. Atuando no Local]]),0)</f>
        <v>0</v>
      </c>
      <c r="CX140" s="84" t="str">
        <f t="shared" si="88"/>
        <v/>
      </c>
      <c r="CY140" s="84" t="str">
        <f>IF(consulta_completa__11[[#This Row],[14 - Inst. Atuando no Local]]="","X","")</f>
        <v>X</v>
      </c>
      <c r="CZ140" s="84">
        <f>IFERROR(FIND("OUTRA (S)",consulta_completa__11[[#This Row],[14 - Inst. Atuando no Local]]),0)</f>
        <v>0</v>
      </c>
      <c r="DA140" s="84" t="str">
        <f t="shared" si="89"/>
        <v/>
      </c>
      <c r="DB140" s="35" t="str">
        <f t="shared" si="90"/>
        <v>Sim</v>
      </c>
      <c r="DC140" s="35" t="str">
        <f t="shared" si="91"/>
        <v>Não</v>
      </c>
      <c r="DD140" s="35" t="str">
        <f t="shared" si="92"/>
        <v>Sim</v>
      </c>
      <c r="DE140" s="87" t="str">
        <f t="shared" si="63"/>
        <v>Estadual</v>
      </c>
    </row>
    <row r="141" spans="1:109">
      <c r="A141" s="14">
        <v>202522872025</v>
      </c>
      <c r="B141" s="1">
        <v>45716</v>
      </c>
      <c r="C141" t="s">
        <v>160</v>
      </c>
      <c r="D141" t="s">
        <v>161</v>
      </c>
      <c r="E141" t="s">
        <v>162</v>
      </c>
      <c r="F141" t="s">
        <v>163</v>
      </c>
      <c r="G141" t="s">
        <v>113</v>
      </c>
      <c r="H141" t="s">
        <v>114</v>
      </c>
      <c r="I141" t="s">
        <v>114</v>
      </c>
      <c r="J141" t="s">
        <v>945</v>
      </c>
      <c r="K141" t="s">
        <v>1576</v>
      </c>
      <c r="L141" t="s">
        <v>166</v>
      </c>
      <c r="M141" t="s">
        <v>140</v>
      </c>
      <c r="N141" t="s">
        <v>119</v>
      </c>
      <c r="O141" t="s">
        <v>120</v>
      </c>
      <c r="P141" t="s">
        <v>200</v>
      </c>
      <c r="Q141" t="s">
        <v>122</v>
      </c>
      <c r="R141" t="s">
        <v>123</v>
      </c>
      <c r="S141" t="s">
        <v>113</v>
      </c>
      <c r="T141" t="s">
        <v>113</v>
      </c>
      <c r="U141" t="s">
        <v>1623</v>
      </c>
      <c r="V141" t="s">
        <v>1624</v>
      </c>
      <c r="Z141" t="s">
        <v>1625</v>
      </c>
      <c r="AA141" t="s">
        <v>1626</v>
      </c>
      <c r="AB141" t="s">
        <v>172</v>
      </c>
      <c r="AC141" t="s">
        <v>173</v>
      </c>
      <c r="AD141">
        <v>1</v>
      </c>
      <c r="AE141" t="s">
        <v>1627</v>
      </c>
      <c r="AF141" t="s">
        <v>113</v>
      </c>
      <c r="AG141" t="s">
        <v>113</v>
      </c>
      <c r="AH141" t="s">
        <v>131</v>
      </c>
      <c r="AI141" t="s">
        <v>132</v>
      </c>
      <c r="AJ141" t="s">
        <v>131</v>
      </c>
      <c r="AK141" t="s">
        <v>1628</v>
      </c>
      <c r="AL141" t="s">
        <v>113</v>
      </c>
      <c r="AM141" t="s">
        <v>176</v>
      </c>
      <c r="AN141" t="s">
        <v>1629</v>
      </c>
      <c r="AO141" t="s">
        <v>1630</v>
      </c>
      <c r="AP141">
        <v>41988207121</v>
      </c>
      <c r="AQ141" t="s">
        <v>178</v>
      </c>
      <c r="AR141" t="s">
        <v>113</v>
      </c>
      <c r="AS141" t="s">
        <v>113</v>
      </c>
      <c r="AT141" t="s">
        <v>113</v>
      </c>
      <c r="AU141" t="s">
        <v>113</v>
      </c>
      <c r="AW141" t="s">
        <v>113</v>
      </c>
      <c r="AX141" s="82">
        <f>IFERROR(FIND("Óbitos/feridos",consulta_completa__11[[#This Row],[13 - Ocorrências/Ambientes Atingidos]]),0)</f>
        <v>0</v>
      </c>
      <c r="AY141" s="83" t="str">
        <f t="shared" si="64"/>
        <v/>
      </c>
      <c r="AZ141" s="82">
        <f>IFERROR(FIND("População afetada/evacuada",consulta_completa__11[[#This Row],[13 - Ocorrências/Ambientes Atingidos]]),0)</f>
        <v>0</v>
      </c>
      <c r="BA141" s="82" t="str">
        <f t="shared" si="65"/>
        <v/>
      </c>
      <c r="BB141" s="82">
        <f>IFERROR(FIND("Suspensão de abastecimento de água",consulta_completa__11[[#This Row],[13 - Ocorrências/Ambientes Atingidos]]),0)</f>
        <v>0</v>
      </c>
      <c r="BC141" s="83" t="str">
        <f t="shared" si="93"/>
        <v/>
      </c>
      <c r="BD141" s="82">
        <f>IFERROR(FIND("Rio/córrego",consulta_completa__11[[#This Row],[13 - Ocorrências/Ambientes Atingidos]]),0)</f>
        <v>0</v>
      </c>
      <c r="BE141" s="83" t="str">
        <f t="shared" si="66"/>
        <v/>
      </c>
      <c r="BF141" s="82">
        <f>IFERROR(FIND("Lago",consulta_completa__11[[#This Row],[13 - Ocorrências/Ambientes Atingidos]]),0)</f>
        <v>0</v>
      </c>
      <c r="BG141" s="83" t="str">
        <f t="shared" si="67"/>
        <v/>
      </c>
      <c r="BH141" s="82">
        <f>IFERROR(FIND("Mar",consulta_completa__11[[#This Row],[13 - Ocorrências/Ambientes Atingidos]]),0)</f>
        <v>0</v>
      </c>
      <c r="BI141" s="83" t="str">
        <f t="shared" si="68"/>
        <v/>
      </c>
      <c r="BJ141" s="82">
        <f>IFERROR(FIND("Praia",consulta_completa__11[[#This Row],[13 - Ocorrências/Ambientes Atingidos]]),0)</f>
        <v>0</v>
      </c>
      <c r="BK141" s="83" t="str">
        <f t="shared" si="69"/>
        <v/>
      </c>
      <c r="BL141" s="82">
        <f>IFERROR(FIND("Solo",consulta_completa__11[[#This Row],[13 - Ocorrências/Ambientes Atingidos]]),0)</f>
        <v>1</v>
      </c>
      <c r="BM141" s="83" t="str">
        <f t="shared" si="70"/>
        <v>X</v>
      </c>
      <c r="BN141" s="82">
        <f>IFERROR(FIND("Águas subterrâneas",consulta_completa__11[[#This Row],[13 - Ocorrências/Ambientes Atingidos]]),0)</f>
        <v>0</v>
      </c>
      <c r="BO141" s="83" t="str">
        <f t="shared" si="71"/>
        <v/>
      </c>
      <c r="BP141" s="82">
        <f>IFERROR(FIND("Atmosfera",consulta_completa__11[[#This Row],[13 - Ocorrências/Ambientes Atingidos]]),0)</f>
        <v>0</v>
      </c>
      <c r="BQ141" s="83" t="str">
        <f t="shared" si="72"/>
        <v/>
      </c>
      <c r="BR141" s="82">
        <f>IFERROR(FIND("Flora",consulta_completa__11[[#This Row],[13 - Ocorrências/Ambientes Atingidos]]),0)</f>
        <v>0</v>
      </c>
      <c r="BS141" s="83" t="str">
        <f t="shared" si="73"/>
        <v/>
      </c>
      <c r="BT141" s="82">
        <f>IFERROR(FIND("Fauna",consulta_completa__11[[#This Row],[13 - Ocorrências/Ambientes Atingidos]]),0)</f>
        <v>0</v>
      </c>
      <c r="BU141" s="83" t="str">
        <f t="shared" si="74"/>
        <v/>
      </c>
      <c r="BV141" s="82">
        <f>IFERROR(FIND("UC federal",consulta_completa__11[[#This Row],[13 - Ocorrências/Ambientes Atingidos]]),0)</f>
        <v>0</v>
      </c>
      <c r="BW141" s="83" t="str">
        <f t="shared" si="75"/>
        <v/>
      </c>
      <c r="BX141" s="82">
        <f>IFERROR(FIND("UC estadual/municipal",consulta_completa__11[[#This Row],[13 - Ocorrências/Ambientes Atingidos]]),0)</f>
        <v>0</v>
      </c>
      <c r="BY141" s="83" t="str">
        <f t="shared" si="76"/>
        <v/>
      </c>
      <c r="BZ141" s="82">
        <f>IFERROR(FIND("Outro(s)",consulta_completa__11[[#This Row],[13 - Ocorrências/Ambientes Atingidos]]),0)</f>
        <v>0</v>
      </c>
      <c r="CA141" s="83" t="str">
        <f t="shared" si="77"/>
        <v/>
      </c>
      <c r="CB141" s="82">
        <f>IFERROR(FIND("Sem dano",consulta_completa__11[[#This Row],[13 - Ocorrências/Ambientes Atingidos]]),0)</f>
        <v>0</v>
      </c>
      <c r="CC141" s="83" t="str">
        <f t="shared" si="78"/>
        <v/>
      </c>
      <c r="CD141" s="82" t="str">
        <f>IF(consulta_completa__11[[#This Row],[13 - Ocorrências/Ambientes Atingidos]]="","X","")</f>
        <v/>
      </c>
      <c r="CE141" s="84">
        <f>IFERROR(FIND("IBAMA",consulta_completa__11[[#This Row],[14 - Inst. Atuando no Local]]),0)</f>
        <v>0</v>
      </c>
      <c r="CF141" s="84" t="str">
        <f t="shared" si="79"/>
        <v/>
      </c>
      <c r="CG141" s="84">
        <f>IFERROR(FIND("OEMA",consulta_completa__11[[#This Row],[14 - Inst. Atuando no Local]]),0)</f>
        <v>0</v>
      </c>
      <c r="CH141" s="84" t="str">
        <f t="shared" si="80"/>
        <v/>
      </c>
      <c r="CI141" s="84">
        <f>IFERROR(FIND("DEFESA CIVIL",consulta_completa__11[[#This Row],[14 - Inst. Atuando no Local]]),0)</f>
        <v>0</v>
      </c>
      <c r="CJ141" s="84" t="str">
        <f t="shared" si="81"/>
        <v/>
      </c>
      <c r="CK141" s="84">
        <f>IFERROR(FIND("CORPO DE BOMBEIROS",consulta_completa__11[[#This Row],[14 - Inst. Atuando no Local]]),0)</f>
        <v>0</v>
      </c>
      <c r="CL141" s="84" t="str">
        <f t="shared" si="82"/>
        <v/>
      </c>
      <c r="CM141" s="84">
        <f>IFERROR(FIND("POLÍCIA RODOVIÁRIA",consulta_completa__11[[#This Row],[14 - Inst. Atuando no Local]]),0)</f>
        <v>0</v>
      </c>
      <c r="CN141" s="84" t="str">
        <f t="shared" si="83"/>
        <v/>
      </c>
      <c r="CO141" s="84">
        <f>IFERROR(FIND("POLÍCIA MILITAR",consulta_completa__11[[#This Row],[14 - Inst. Atuando no Local]]),0)</f>
        <v>0</v>
      </c>
      <c r="CP141" s="84" t="str">
        <f t="shared" si="84"/>
        <v/>
      </c>
      <c r="CQ141" s="84">
        <f>IFERROR(FIND("POLÍCIA CIVIL",consulta_completa__11[[#This Row],[14 - Inst. Atuando no Local]]),0)</f>
        <v>0</v>
      </c>
      <c r="CR141" s="84" t="str">
        <f t="shared" si="85"/>
        <v/>
      </c>
      <c r="CS141" s="84">
        <f>IFERROR(FIND("MARINHA DO BRASIL",consulta_completa__11[[#This Row],[14 - Inst. Atuando no Local]]),0)</f>
        <v>0</v>
      </c>
      <c r="CT141" s="84" t="str">
        <f t="shared" si="86"/>
        <v/>
      </c>
      <c r="CU141" s="84">
        <f>IFERROR(FIND("EMPRESA ESPECIALIZADA EM ATENDIMENTO",consulta_completa__11[[#This Row],[14 - Inst. Atuando no Local]]),0)</f>
        <v>0</v>
      </c>
      <c r="CV141" s="84" t="str">
        <f t="shared" si="87"/>
        <v/>
      </c>
      <c r="CW141" s="84">
        <f>IFERROR(FIND("IBAMA",consulta_completa__11[[#This Row],[14 - Inst. Atuando no Local]]),0)</f>
        <v>0</v>
      </c>
      <c r="CX141" s="84" t="str">
        <f t="shared" si="88"/>
        <v/>
      </c>
      <c r="CY141" s="84" t="str">
        <f>IF(consulta_completa__11[[#This Row],[14 - Inst. Atuando no Local]]="","X","")</f>
        <v/>
      </c>
      <c r="CZ141" s="84">
        <f>IFERROR(FIND("OUTRA (S)",consulta_completa__11[[#This Row],[14 - Inst. Atuando no Local]]),0)</f>
        <v>0</v>
      </c>
      <c r="DA141" s="84" t="str">
        <f t="shared" si="89"/>
        <v/>
      </c>
      <c r="DB141" s="35" t="str">
        <f t="shared" si="90"/>
        <v>Sim</v>
      </c>
      <c r="DC141" s="35" t="str">
        <f t="shared" si="91"/>
        <v>Não</v>
      </c>
      <c r="DD141" s="35" t="str">
        <f t="shared" si="92"/>
        <v>Sim</v>
      </c>
      <c r="DE141" s="87" t="str">
        <f t="shared" si="63"/>
        <v>Federal</v>
      </c>
    </row>
    <row r="142" spans="1:109">
      <c r="A142" s="14">
        <v>20253272040</v>
      </c>
      <c r="B142" s="1">
        <v>45717</v>
      </c>
      <c r="C142" t="s">
        <v>109</v>
      </c>
      <c r="D142" t="s">
        <v>110</v>
      </c>
      <c r="E142" t="s">
        <v>139</v>
      </c>
      <c r="F142" t="s">
        <v>139</v>
      </c>
      <c r="G142" t="s">
        <v>113</v>
      </c>
      <c r="H142" t="s">
        <v>114</v>
      </c>
      <c r="I142" t="s">
        <v>114</v>
      </c>
      <c r="J142" t="s">
        <v>113</v>
      </c>
      <c r="K142" t="s">
        <v>114</v>
      </c>
      <c r="L142" t="s">
        <v>114</v>
      </c>
      <c r="M142" t="s">
        <v>118</v>
      </c>
      <c r="N142" t="s">
        <v>119</v>
      </c>
      <c r="O142" t="s">
        <v>239</v>
      </c>
      <c r="P142" t="s">
        <v>229</v>
      </c>
      <c r="Q142" t="s">
        <v>143</v>
      </c>
      <c r="R142" t="s">
        <v>123</v>
      </c>
      <c r="S142" t="s">
        <v>124</v>
      </c>
      <c r="T142" t="s">
        <v>1631</v>
      </c>
      <c r="U142" t="s">
        <v>1632</v>
      </c>
      <c r="V142" t="s">
        <v>1633</v>
      </c>
      <c r="Z142" t="s">
        <v>1634</v>
      </c>
      <c r="AA142" t="s">
        <v>113</v>
      </c>
      <c r="AB142" t="s">
        <v>206</v>
      </c>
      <c r="AC142" t="s">
        <v>482</v>
      </c>
      <c r="AD142">
        <v>1</v>
      </c>
      <c r="AE142" t="s">
        <v>668</v>
      </c>
      <c r="AF142" t="s">
        <v>113</v>
      </c>
      <c r="AG142" t="s">
        <v>113</v>
      </c>
      <c r="AH142" t="s">
        <v>131</v>
      </c>
      <c r="AI142" t="s">
        <v>132</v>
      </c>
      <c r="AJ142" t="s">
        <v>131</v>
      </c>
      <c r="AK142" t="s">
        <v>1635</v>
      </c>
      <c r="AL142" t="s">
        <v>1636</v>
      </c>
      <c r="AM142" t="s">
        <v>485</v>
      </c>
      <c r="AN142" t="s">
        <v>206</v>
      </c>
      <c r="AO142" t="s">
        <v>113</v>
      </c>
      <c r="AP142">
        <v>2732951305</v>
      </c>
      <c r="AQ142" t="s">
        <v>486</v>
      </c>
      <c r="AR142" t="s">
        <v>113</v>
      </c>
      <c r="AS142" t="s">
        <v>113</v>
      </c>
      <c r="AT142" t="s">
        <v>113</v>
      </c>
      <c r="AU142" t="s">
        <v>113</v>
      </c>
      <c r="AW142" t="s">
        <v>113</v>
      </c>
      <c r="AX142" s="82">
        <f>IFERROR(FIND("Óbitos/feridos",consulta_completa__11[[#This Row],[13 - Ocorrências/Ambientes Atingidos]]),0)</f>
        <v>0</v>
      </c>
      <c r="AY142" s="83" t="str">
        <f t="shared" si="64"/>
        <v/>
      </c>
      <c r="AZ142" s="82">
        <f>IFERROR(FIND("População afetada/evacuada",consulta_completa__11[[#This Row],[13 - Ocorrências/Ambientes Atingidos]]),0)</f>
        <v>0</v>
      </c>
      <c r="BA142" s="82" t="str">
        <f t="shared" si="65"/>
        <v/>
      </c>
      <c r="BB142" s="82">
        <f>IFERROR(FIND("Suspensão de abastecimento de água",consulta_completa__11[[#This Row],[13 - Ocorrências/Ambientes Atingidos]]),0)</f>
        <v>0</v>
      </c>
      <c r="BC142" s="83" t="str">
        <f t="shared" si="93"/>
        <v/>
      </c>
      <c r="BD142" s="82">
        <f>IFERROR(FIND("Rio/córrego",consulta_completa__11[[#This Row],[13 - Ocorrências/Ambientes Atingidos]]),0)</f>
        <v>0</v>
      </c>
      <c r="BE142" s="83" t="str">
        <f t="shared" si="66"/>
        <v/>
      </c>
      <c r="BF142" s="82">
        <f>IFERROR(FIND("Lago",consulta_completa__11[[#This Row],[13 - Ocorrências/Ambientes Atingidos]]),0)</f>
        <v>0</v>
      </c>
      <c r="BG142" s="83" t="str">
        <f t="shared" si="67"/>
        <v/>
      </c>
      <c r="BH142" s="82">
        <f>IFERROR(FIND("Mar",consulta_completa__11[[#This Row],[13 - Ocorrências/Ambientes Atingidos]]),0)</f>
        <v>1</v>
      </c>
      <c r="BI142" s="83" t="str">
        <f t="shared" si="68"/>
        <v>X</v>
      </c>
      <c r="BJ142" s="82">
        <f>IFERROR(FIND("Praia",consulta_completa__11[[#This Row],[13 - Ocorrências/Ambientes Atingidos]]),0)</f>
        <v>0</v>
      </c>
      <c r="BK142" s="83" t="str">
        <f t="shared" si="69"/>
        <v/>
      </c>
      <c r="BL142" s="82">
        <f>IFERROR(FIND("Solo",consulta_completa__11[[#This Row],[13 - Ocorrências/Ambientes Atingidos]]),0)</f>
        <v>0</v>
      </c>
      <c r="BM142" s="83" t="str">
        <f t="shared" si="70"/>
        <v/>
      </c>
      <c r="BN142" s="82">
        <f>IFERROR(FIND("Águas subterrâneas",consulta_completa__11[[#This Row],[13 - Ocorrências/Ambientes Atingidos]]),0)</f>
        <v>0</v>
      </c>
      <c r="BO142" s="83" t="str">
        <f t="shared" si="71"/>
        <v/>
      </c>
      <c r="BP142" s="82">
        <f>IFERROR(FIND("Atmosfera",consulta_completa__11[[#This Row],[13 - Ocorrências/Ambientes Atingidos]]),0)</f>
        <v>0</v>
      </c>
      <c r="BQ142" s="83" t="str">
        <f t="shared" si="72"/>
        <v/>
      </c>
      <c r="BR142" s="82">
        <f>IFERROR(FIND("Flora",consulta_completa__11[[#This Row],[13 - Ocorrências/Ambientes Atingidos]]),0)</f>
        <v>0</v>
      </c>
      <c r="BS142" s="83" t="str">
        <f t="shared" si="73"/>
        <v/>
      </c>
      <c r="BT142" s="82">
        <f>IFERROR(FIND("Fauna",consulta_completa__11[[#This Row],[13 - Ocorrências/Ambientes Atingidos]]),0)</f>
        <v>0</v>
      </c>
      <c r="BU142" s="83" t="str">
        <f t="shared" si="74"/>
        <v/>
      </c>
      <c r="BV142" s="82">
        <f>IFERROR(FIND("UC federal",consulta_completa__11[[#This Row],[13 - Ocorrências/Ambientes Atingidos]]),0)</f>
        <v>0</v>
      </c>
      <c r="BW142" s="83" t="str">
        <f t="shared" si="75"/>
        <v/>
      </c>
      <c r="BX142" s="82">
        <f>IFERROR(FIND("UC estadual/municipal",consulta_completa__11[[#This Row],[13 - Ocorrências/Ambientes Atingidos]]),0)</f>
        <v>0</v>
      </c>
      <c r="BY142" s="83" t="str">
        <f t="shared" si="76"/>
        <v/>
      </c>
      <c r="BZ142" s="82">
        <f>IFERROR(FIND("Outro(s)",consulta_completa__11[[#This Row],[13 - Ocorrências/Ambientes Atingidos]]),0)</f>
        <v>0</v>
      </c>
      <c r="CA142" s="83" t="str">
        <f t="shared" si="77"/>
        <v/>
      </c>
      <c r="CB142" s="82">
        <f>IFERROR(FIND("Sem dano",consulta_completa__11[[#This Row],[13 - Ocorrências/Ambientes Atingidos]]),0)</f>
        <v>0</v>
      </c>
      <c r="CC142" s="83" t="str">
        <f t="shared" si="78"/>
        <v/>
      </c>
      <c r="CD142" s="82" t="str">
        <f>IF(consulta_completa__11[[#This Row],[13 - Ocorrências/Ambientes Atingidos]]="","X","")</f>
        <v/>
      </c>
      <c r="CE142" s="84">
        <f>IFERROR(FIND("IBAMA",consulta_completa__11[[#This Row],[14 - Inst. Atuando no Local]]),0)</f>
        <v>0</v>
      </c>
      <c r="CF142" s="84" t="str">
        <f t="shared" si="79"/>
        <v/>
      </c>
      <c r="CG142" s="84">
        <f>IFERROR(FIND("OEMA",consulta_completa__11[[#This Row],[14 - Inst. Atuando no Local]]),0)</f>
        <v>0</v>
      </c>
      <c r="CH142" s="84" t="str">
        <f t="shared" si="80"/>
        <v/>
      </c>
      <c r="CI142" s="84">
        <f>IFERROR(FIND("DEFESA CIVIL",consulta_completa__11[[#This Row],[14 - Inst. Atuando no Local]]),0)</f>
        <v>0</v>
      </c>
      <c r="CJ142" s="84" t="str">
        <f t="shared" si="81"/>
        <v/>
      </c>
      <c r="CK142" s="84">
        <f>IFERROR(FIND("CORPO DE BOMBEIROS",consulta_completa__11[[#This Row],[14 - Inst. Atuando no Local]]),0)</f>
        <v>0</v>
      </c>
      <c r="CL142" s="84" t="str">
        <f t="shared" si="82"/>
        <v/>
      </c>
      <c r="CM142" s="84">
        <f>IFERROR(FIND("POLÍCIA RODOVIÁRIA",consulta_completa__11[[#This Row],[14 - Inst. Atuando no Local]]),0)</f>
        <v>0</v>
      </c>
      <c r="CN142" s="84" t="str">
        <f t="shared" si="83"/>
        <v/>
      </c>
      <c r="CO142" s="84">
        <f>IFERROR(FIND("POLÍCIA MILITAR",consulta_completa__11[[#This Row],[14 - Inst. Atuando no Local]]),0)</f>
        <v>0</v>
      </c>
      <c r="CP142" s="84" t="str">
        <f t="shared" si="84"/>
        <v/>
      </c>
      <c r="CQ142" s="84">
        <f>IFERROR(FIND("POLÍCIA CIVIL",consulta_completa__11[[#This Row],[14 - Inst. Atuando no Local]]),0)</f>
        <v>0</v>
      </c>
      <c r="CR142" s="84" t="str">
        <f t="shared" si="85"/>
        <v/>
      </c>
      <c r="CS142" s="84">
        <f>IFERROR(FIND("MARINHA DO BRASIL",consulta_completa__11[[#This Row],[14 - Inst. Atuando no Local]]),0)</f>
        <v>0</v>
      </c>
      <c r="CT142" s="84" t="str">
        <f t="shared" si="86"/>
        <v/>
      </c>
      <c r="CU142" s="84">
        <f>IFERROR(FIND("EMPRESA ESPECIALIZADA EM ATENDIMENTO",consulta_completa__11[[#This Row],[14 - Inst. Atuando no Local]]),0)</f>
        <v>0</v>
      </c>
      <c r="CV142" s="84" t="str">
        <f t="shared" si="87"/>
        <v/>
      </c>
      <c r="CW142" s="84">
        <f>IFERROR(FIND("IBAMA",consulta_completa__11[[#This Row],[14 - Inst. Atuando no Local]]),0)</f>
        <v>0</v>
      </c>
      <c r="CX142" s="84" t="str">
        <f t="shared" si="88"/>
        <v/>
      </c>
      <c r="CY142" s="84" t="str">
        <f>IF(consulta_completa__11[[#This Row],[14 - Inst. Atuando no Local]]="","X","")</f>
        <v/>
      </c>
      <c r="CZ142" s="84">
        <f>IFERROR(FIND("OUTRA (S)",consulta_completa__11[[#This Row],[14 - Inst. Atuando no Local]]),0)</f>
        <v>0</v>
      </c>
      <c r="DA142" s="84" t="str">
        <f t="shared" si="89"/>
        <v/>
      </c>
      <c r="DB142" s="35" t="str">
        <f t="shared" si="90"/>
        <v>Sim</v>
      </c>
      <c r="DC142" s="35" t="str">
        <f t="shared" si="91"/>
        <v>Não</v>
      </c>
      <c r="DD142" s="35" t="str">
        <f t="shared" si="92"/>
        <v>Sim</v>
      </c>
      <c r="DE142" s="87" t="str">
        <f t="shared" si="63"/>
        <v>Federal</v>
      </c>
    </row>
    <row r="143" spans="1:109">
      <c r="A143" s="14">
        <v>20253361228</v>
      </c>
      <c r="B143" s="1">
        <v>45717</v>
      </c>
      <c r="C143" t="s">
        <v>1637</v>
      </c>
      <c r="D143" t="s">
        <v>180</v>
      </c>
      <c r="E143" t="s">
        <v>286</v>
      </c>
      <c r="F143" t="s">
        <v>112</v>
      </c>
      <c r="G143" t="s">
        <v>1328</v>
      </c>
      <c r="H143" t="s">
        <v>1638</v>
      </c>
      <c r="I143" t="s">
        <v>648</v>
      </c>
      <c r="J143" t="s">
        <v>113</v>
      </c>
      <c r="K143" t="s">
        <v>114</v>
      </c>
      <c r="L143" t="s">
        <v>114</v>
      </c>
      <c r="M143" t="s">
        <v>140</v>
      </c>
      <c r="N143" t="s">
        <v>650</v>
      </c>
      <c r="O143" t="s">
        <v>120</v>
      </c>
      <c r="P143" t="s">
        <v>229</v>
      </c>
      <c r="Q143" t="s">
        <v>122</v>
      </c>
      <c r="R143" t="s">
        <v>123</v>
      </c>
      <c r="S143" t="s">
        <v>113</v>
      </c>
      <c r="T143" t="s">
        <v>1639</v>
      </c>
      <c r="U143" t="s">
        <v>1640</v>
      </c>
      <c r="V143" t="s">
        <v>1641</v>
      </c>
      <c r="Z143" t="s">
        <v>1642</v>
      </c>
      <c r="AA143" t="s">
        <v>1643</v>
      </c>
      <c r="AB143" t="s">
        <v>1644</v>
      </c>
      <c r="AC143" t="s">
        <v>1645</v>
      </c>
      <c r="AD143">
        <v>0</v>
      </c>
      <c r="AE143" t="s">
        <v>1646</v>
      </c>
      <c r="AF143" t="s">
        <v>113</v>
      </c>
      <c r="AG143" t="s">
        <v>113</v>
      </c>
      <c r="AH143" t="s">
        <v>194</v>
      </c>
      <c r="AI143" t="s">
        <v>132</v>
      </c>
      <c r="AJ143" t="s">
        <v>132</v>
      </c>
      <c r="AK143" t="s">
        <v>113</v>
      </c>
      <c r="AL143" t="s">
        <v>1647</v>
      </c>
      <c r="AM143" t="s">
        <v>692</v>
      </c>
      <c r="AN143" t="s">
        <v>1543</v>
      </c>
      <c r="AO143" t="s">
        <v>1648</v>
      </c>
      <c r="AP143">
        <v>6236238900</v>
      </c>
      <c r="AQ143" t="s">
        <v>695</v>
      </c>
      <c r="AR143" t="s">
        <v>113</v>
      </c>
      <c r="AS143" t="s">
        <v>113</v>
      </c>
      <c r="AT143" t="s">
        <v>113</v>
      </c>
      <c r="AU143" t="s">
        <v>113</v>
      </c>
      <c r="AW143" t="s">
        <v>113</v>
      </c>
      <c r="AX143" s="82">
        <f>IFERROR(FIND("Óbitos/feridos",consulta_completa__11[[#This Row],[13 - Ocorrências/Ambientes Atingidos]]),0)</f>
        <v>0</v>
      </c>
      <c r="AY143" s="83" t="str">
        <f t="shared" si="64"/>
        <v/>
      </c>
      <c r="AZ143" s="82">
        <f>IFERROR(FIND("População afetada/evacuada",consulta_completa__11[[#This Row],[13 - Ocorrências/Ambientes Atingidos]]),0)</f>
        <v>0</v>
      </c>
      <c r="BA143" s="82" t="str">
        <f t="shared" si="65"/>
        <v/>
      </c>
      <c r="BB143" s="82">
        <f>IFERROR(FIND("Suspensão de abastecimento de água",consulta_completa__11[[#This Row],[13 - Ocorrências/Ambientes Atingidos]]),0)</f>
        <v>0</v>
      </c>
      <c r="BC143" s="83" t="str">
        <f t="shared" si="93"/>
        <v/>
      </c>
      <c r="BD143" s="82">
        <f>IFERROR(FIND("Rio/córrego",consulta_completa__11[[#This Row],[13 - Ocorrências/Ambientes Atingidos]]),0)</f>
        <v>0</v>
      </c>
      <c r="BE143" s="83" t="str">
        <f t="shared" si="66"/>
        <v/>
      </c>
      <c r="BF143" s="82">
        <f>IFERROR(FIND("Lago",consulta_completa__11[[#This Row],[13 - Ocorrências/Ambientes Atingidos]]),0)</f>
        <v>0</v>
      </c>
      <c r="BG143" s="83" t="str">
        <f t="shared" si="67"/>
        <v/>
      </c>
      <c r="BH143" s="82">
        <f>IFERROR(FIND("Mar",consulta_completa__11[[#This Row],[13 - Ocorrências/Ambientes Atingidos]]),0)</f>
        <v>0</v>
      </c>
      <c r="BI143" s="83" t="str">
        <f t="shared" si="68"/>
        <v/>
      </c>
      <c r="BJ143" s="82">
        <f>IFERROR(FIND("Praia",consulta_completa__11[[#This Row],[13 - Ocorrências/Ambientes Atingidos]]),0)</f>
        <v>0</v>
      </c>
      <c r="BK143" s="83" t="str">
        <f t="shared" si="69"/>
        <v/>
      </c>
      <c r="BL143" s="82">
        <f>IFERROR(FIND("Solo",consulta_completa__11[[#This Row],[13 - Ocorrências/Ambientes Atingidos]]),0)</f>
        <v>1</v>
      </c>
      <c r="BM143" s="83" t="str">
        <f t="shared" si="70"/>
        <v>X</v>
      </c>
      <c r="BN143" s="82">
        <f>IFERROR(FIND("Águas subterrâneas",consulta_completa__11[[#This Row],[13 - Ocorrências/Ambientes Atingidos]]),0)</f>
        <v>0</v>
      </c>
      <c r="BO143" s="83" t="str">
        <f t="shared" si="71"/>
        <v/>
      </c>
      <c r="BP143" s="82">
        <f>IFERROR(FIND("Atmosfera",consulta_completa__11[[#This Row],[13 - Ocorrências/Ambientes Atingidos]]),0)</f>
        <v>0</v>
      </c>
      <c r="BQ143" s="83" t="str">
        <f t="shared" si="72"/>
        <v/>
      </c>
      <c r="BR143" s="82">
        <f>IFERROR(FIND("Flora",consulta_completa__11[[#This Row],[13 - Ocorrências/Ambientes Atingidos]]),0)</f>
        <v>0</v>
      </c>
      <c r="BS143" s="83" t="str">
        <f t="shared" si="73"/>
        <v/>
      </c>
      <c r="BT143" s="82">
        <f>IFERROR(FIND("Fauna",consulta_completa__11[[#This Row],[13 - Ocorrências/Ambientes Atingidos]]),0)</f>
        <v>0</v>
      </c>
      <c r="BU143" s="83" t="str">
        <f t="shared" si="74"/>
        <v/>
      </c>
      <c r="BV143" s="82">
        <f>IFERROR(FIND("UC federal",consulta_completa__11[[#This Row],[13 - Ocorrências/Ambientes Atingidos]]),0)</f>
        <v>0</v>
      </c>
      <c r="BW143" s="83" t="str">
        <f t="shared" si="75"/>
        <v/>
      </c>
      <c r="BX143" s="82">
        <f>IFERROR(FIND("UC estadual/municipal",consulta_completa__11[[#This Row],[13 - Ocorrências/Ambientes Atingidos]]),0)</f>
        <v>0</v>
      </c>
      <c r="BY143" s="83" t="str">
        <f t="shared" si="76"/>
        <v/>
      </c>
      <c r="BZ143" s="82">
        <f>IFERROR(FIND("Outro(s)",consulta_completa__11[[#This Row],[13 - Ocorrências/Ambientes Atingidos]]),0)</f>
        <v>0</v>
      </c>
      <c r="CA143" s="83" t="str">
        <f t="shared" si="77"/>
        <v/>
      </c>
      <c r="CB143" s="82">
        <f>IFERROR(FIND("Sem dano",consulta_completa__11[[#This Row],[13 - Ocorrências/Ambientes Atingidos]]),0)</f>
        <v>0</v>
      </c>
      <c r="CC143" s="83" t="str">
        <f t="shared" si="78"/>
        <v/>
      </c>
      <c r="CD143" s="82" t="str">
        <f>IF(consulta_completa__11[[#This Row],[13 - Ocorrências/Ambientes Atingidos]]="","X","")</f>
        <v/>
      </c>
      <c r="CE143" s="84">
        <f>IFERROR(FIND("IBAMA",consulta_completa__11[[#This Row],[14 - Inst. Atuando no Local]]),0)</f>
        <v>0</v>
      </c>
      <c r="CF143" s="84" t="str">
        <f t="shared" si="79"/>
        <v/>
      </c>
      <c r="CG143" s="84">
        <f>IFERROR(FIND("OEMA",consulta_completa__11[[#This Row],[14 - Inst. Atuando no Local]]),0)</f>
        <v>0</v>
      </c>
      <c r="CH143" s="84" t="str">
        <f t="shared" si="80"/>
        <v/>
      </c>
      <c r="CI143" s="84">
        <f>IFERROR(FIND("DEFESA CIVIL",consulta_completa__11[[#This Row],[14 - Inst. Atuando no Local]]),0)</f>
        <v>0</v>
      </c>
      <c r="CJ143" s="84" t="str">
        <f t="shared" si="81"/>
        <v/>
      </c>
      <c r="CK143" s="84">
        <f>IFERROR(FIND("CORPO DE BOMBEIROS",consulta_completa__11[[#This Row],[14 - Inst. Atuando no Local]]),0)</f>
        <v>0</v>
      </c>
      <c r="CL143" s="84" t="str">
        <f t="shared" si="82"/>
        <v/>
      </c>
      <c r="CM143" s="84">
        <f>IFERROR(FIND("POLÍCIA RODOVIÁRIA",consulta_completa__11[[#This Row],[14 - Inst. Atuando no Local]]),0)</f>
        <v>0</v>
      </c>
      <c r="CN143" s="84" t="str">
        <f t="shared" si="83"/>
        <v/>
      </c>
      <c r="CO143" s="84">
        <f>IFERROR(FIND("POLÍCIA MILITAR",consulta_completa__11[[#This Row],[14 - Inst. Atuando no Local]]),0)</f>
        <v>0</v>
      </c>
      <c r="CP143" s="84" t="str">
        <f t="shared" si="84"/>
        <v/>
      </c>
      <c r="CQ143" s="84">
        <f>IFERROR(FIND("POLÍCIA CIVIL",consulta_completa__11[[#This Row],[14 - Inst. Atuando no Local]]),0)</f>
        <v>0</v>
      </c>
      <c r="CR143" s="84" t="str">
        <f t="shared" si="85"/>
        <v/>
      </c>
      <c r="CS143" s="84">
        <f>IFERROR(FIND("MARINHA DO BRASIL",consulta_completa__11[[#This Row],[14 - Inst. Atuando no Local]]),0)</f>
        <v>0</v>
      </c>
      <c r="CT143" s="84" t="str">
        <f t="shared" si="86"/>
        <v/>
      </c>
      <c r="CU143" s="84">
        <f>IFERROR(FIND("EMPRESA ESPECIALIZADA EM ATENDIMENTO",consulta_completa__11[[#This Row],[14 - Inst. Atuando no Local]]),0)</f>
        <v>0</v>
      </c>
      <c r="CV143" s="84" t="str">
        <f t="shared" si="87"/>
        <v/>
      </c>
      <c r="CW143" s="84">
        <f>IFERROR(FIND("IBAMA",consulta_completa__11[[#This Row],[14 - Inst. Atuando no Local]]),0)</f>
        <v>0</v>
      </c>
      <c r="CX143" s="84" t="str">
        <f t="shared" si="88"/>
        <v/>
      </c>
      <c r="CY143" s="84" t="str">
        <f>IF(consulta_completa__11[[#This Row],[14 - Inst. Atuando no Local]]="","X","")</f>
        <v/>
      </c>
      <c r="CZ143" s="84">
        <f>IFERROR(FIND("OUTRA (S)",consulta_completa__11[[#This Row],[14 - Inst. Atuando no Local]]),0)</f>
        <v>0</v>
      </c>
      <c r="DA143" s="84" t="str">
        <f t="shared" si="89"/>
        <v/>
      </c>
      <c r="DB143" s="35" t="str">
        <f t="shared" si="90"/>
        <v>Sim</v>
      </c>
      <c r="DC143" s="35" t="str">
        <f t="shared" si="91"/>
        <v>Não</v>
      </c>
      <c r="DD143" s="35" t="str">
        <f t="shared" si="92"/>
        <v>Sim</v>
      </c>
      <c r="DE143" s="87" t="str">
        <f t="shared" si="63"/>
        <v>Sem informação</v>
      </c>
    </row>
    <row r="144" spans="1:109">
      <c r="A144" s="14">
        <v>20253310811</v>
      </c>
      <c r="B144" s="1">
        <v>45718</v>
      </c>
      <c r="C144" t="s">
        <v>109</v>
      </c>
      <c r="D144" t="s">
        <v>110</v>
      </c>
      <c r="E144" t="s">
        <v>111</v>
      </c>
      <c r="F144" t="s">
        <v>112</v>
      </c>
      <c r="G144" t="s">
        <v>113</v>
      </c>
      <c r="H144" t="s">
        <v>114</v>
      </c>
      <c r="I144" t="s">
        <v>114</v>
      </c>
      <c r="J144" t="s">
        <v>1649</v>
      </c>
      <c r="K144" t="s">
        <v>1650</v>
      </c>
      <c r="L144" t="s">
        <v>323</v>
      </c>
      <c r="M144" t="s">
        <v>118</v>
      </c>
      <c r="N144" t="s">
        <v>119</v>
      </c>
      <c r="O144" t="s">
        <v>239</v>
      </c>
      <c r="P144" t="s">
        <v>272</v>
      </c>
      <c r="Q144" t="s">
        <v>143</v>
      </c>
      <c r="R144" t="s">
        <v>123</v>
      </c>
      <c r="S144" t="s">
        <v>113</v>
      </c>
      <c r="T144" t="s">
        <v>600</v>
      </c>
      <c r="U144" t="s">
        <v>1651</v>
      </c>
      <c r="V144" t="s">
        <v>1652</v>
      </c>
      <c r="Z144" t="s">
        <v>1653</v>
      </c>
      <c r="AA144" t="s">
        <v>113</v>
      </c>
      <c r="AB144" t="s">
        <v>206</v>
      </c>
      <c r="AC144" t="s">
        <v>207</v>
      </c>
      <c r="AD144">
        <v>1</v>
      </c>
      <c r="AE144" t="s">
        <v>568</v>
      </c>
      <c r="AF144" t="s">
        <v>113</v>
      </c>
      <c r="AG144" t="s">
        <v>113</v>
      </c>
      <c r="AH144" t="s">
        <v>131</v>
      </c>
      <c r="AI144" t="s">
        <v>132</v>
      </c>
      <c r="AJ144" t="s">
        <v>131</v>
      </c>
      <c r="AK144" t="s">
        <v>1654</v>
      </c>
      <c r="AL144" t="s">
        <v>1655</v>
      </c>
      <c r="AM144" t="s">
        <v>210</v>
      </c>
      <c r="AN144" t="s">
        <v>206</v>
      </c>
      <c r="AO144" t="s">
        <v>113</v>
      </c>
      <c r="AP144">
        <v>2732951305</v>
      </c>
      <c r="AQ144" t="s">
        <v>211</v>
      </c>
      <c r="AR144" t="s">
        <v>113</v>
      </c>
      <c r="AS144" t="s">
        <v>113</v>
      </c>
      <c r="AT144" t="s">
        <v>113</v>
      </c>
      <c r="AU144" t="s">
        <v>113</v>
      </c>
      <c r="AW144" t="s">
        <v>113</v>
      </c>
      <c r="AX144" s="82">
        <f>IFERROR(FIND("Óbitos/feridos",consulta_completa__11[[#This Row],[13 - Ocorrências/Ambientes Atingidos]]),0)</f>
        <v>0</v>
      </c>
      <c r="AY144" s="83" t="str">
        <f t="shared" si="64"/>
        <v/>
      </c>
      <c r="AZ144" s="82">
        <f>IFERROR(FIND("População afetada/evacuada",consulta_completa__11[[#This Row],[13 - Ocorrências/Ambientes Atingidos]]),0)</f>
        <v>0</v>
      </c>
      <c r="BA144" s="82" t="str">
        <f t="shared" si="65"/>
        <v/>
      </c>
      <c r="BB144" s="82">
        <f>IFERROR(FIND("Suspensão de abastecimento de água",consulta_completa__11[[#This Row],[13 - Ocorrências/Ambientes Atingidos]]),0)</f>
        <v>0</v>
      </c>
      <c r="BC144" s="83" t="str">
        <f t="shared" si="93"/>
        <v/>
      </c>
      <c r="BD144" s="82">
        <f>IFERROR(FIND("Rio/córrego",consulta_completa__11[[#This Row],[13 - Ocorrências/Ambientes Atingidos]]),0)</f>
        <v>0</v>
      </c>
      <c r="BE144" s="83" t="str">
        <f t="shared" si="66"/>
        <v/>
      </c>
      <c r="BF144" s="82">
        <f>IFERROR(FIND("Lago",consulta_completa__11[[#This Row],[13 - Ocorrências/Ambientes Atingidos]]),0)</f>
        <v>0</v>
      </c>
      <c r="BG144" s="83" t="str">
        <f t="shared" si="67"/>
        <v/>
      </c>
      <c r="BH144" s="82">
        <f>IFERROR(FIND("Mar",consulta_completa__11[[#This Row],[13 - Ocorrências/Ambientes Atingidos]]),0)</f>
        <v>1</v>
      </c>
      <c r="BI144" s="83" t="str">
        <f t="shared" si="68"/>
        <v>X</v>
      </c>
      <c r="BJ144" s="82">
        <f>IFERROR(FIND("Praia",consulta_completa__11[[#This Row],[13 - Ocorrências/Ambientes Atingidos]]),0)</f>
        <v>0</v>
      </c>
      <c r="BK144" s="83" t="str">
        <f t="shared" si="69"/>
        <v/>
      </c>
      <c r="BL144" s="82">
        <f>IFERROR(FIND("Solo",consulta_completa__11[[#This Row],[13 - Ocorrências/Ambientes Atingidos]]),0)</f>
        <v>0</v>
      </c>
      <c r="BM144" s="83" t="str">
        <f t="shared" si="70"/>
        <v/>
      </c>
      <c r="BN144" s="82">
        <f>IFERROR(FIND("Águas subterrâneas",consulta_completa__11[[#This Row],[13 - Ocorrências/Ambientes Atingidos]]),0)</f>
        <v>0</v>
      </c>
      <c r="BO144" s="83" t="str">
        <f t="shared" si="71"/>
        <v/>
      </c>
      <c r="BP144" s="82">
        <f>IFERROR(FIND("Atmosfera",consulta_completa__11[[#This Row],[13 - Ocorrências/Ambientes Atingidos]]),0)</f>
        <v>0</v>
      </c>
      <c r="BQ144" s="83" t="str">
        <f t="shared" si="72"/>
        <v/>
      </c>
      <c r="BR144" s="82">
        <f>IFERROR(FIND("Flora",consulta_completa__11[[#This Row],[13 - Ocorrências/Ambientes Atingidos]]),0)</f>
        <v>0</v>
      </c>
      <c r="BS144" s="83" t="str">
        <f t="shared" si="73"/>
        <v/>
      </c>
      <c r="BT144" s="82">
        <f>IFERROR(FIND("Fauna",consulta_completa__11[[#This Row],[13 - Ocorrências/Ambientes Atingidos]]),0)</f>
        <v>0</v>
      </c>
      <c r="BU144" s="83" t="str">
        <f t="shared" si="74"/>
        <v/>
      </c>
      <c r="BV144" s="82">
        <f>IFERROR(FIND("UC federal",consulta_completa__11[[#This Row],[13 - Ocorrências/Ambientes Atingidos]]),0)</f>
        <v>0</v>
      </c>
      <c r="BW144" s="83" t="str">
        <f t="shared" si="75"/>
        <v/>
      </c>
      <c r="BX144" s="82">
        <f>IFERROR(FIND("UC estadual/municipal",consulta_completa__11[[#This Row],[13 - Ocorrências/Ambientes Atingidos]]),0)</f>
        <v>0</v>
      </c>
      <c r="BY144" s="83" t="str">
        <f t="shared" si="76"/>
        <v/>
      </c>
      <c r="BZ144" s="82">
        <f>IFERROR(FIND("Outro(s)",consulta_completa__11[[#This Row],[13 - Ocorrências/Ambientes Atingidos]]),0)</f>
        <v>0</v>
      </c>
      <c r="CA144" s="83" t="str">
        <f t="shared" si="77"/>
        <v/>
      </c>
      <c r="CB144" s="82">
        <f>IFERROR(FIND("Sem dano",consulta_completa__11[[#This Row],[13 - Ocorrências/Ambientes Atingidos]]),0)</f>
        <v>0</v>
      </c>
      <c r="CC144" s="83" t="str">
        <f t="shared" si="78"/>
        <v/>
      </c>
      <c r="CD144" s="82" t="str">
        <f>IF(consulta_completa__11[[#This Row],[13 - Ocorrências/Ambientes Atingidos]]="","X","")</f>
        <v/>
      </c>
      <c r="CE144" s="84">
        <f>IFERROR(FIND("IBAMA",consulta_completa__11[[#This Row],[14 - Inst. Atuando no Local]]),0)</f>
        <v>0</v>
      </c>
      <c r="CF144" s="84" t="str">
        <f t="shared" si="79"/>
        <v/>
      </c>
      <c r="CG144" s="84">
        <f>IFERROR(FIND("OEMA",consulta_completa__11[[#This Row],[14 - Inst. Atuando no Local]]),0)</f>
        <v>0</v>
      </c>
      <c r="CH144" s="84" t="str">
        <f t="shared" si="80"/>
        <v/>
      </c>
      <c r="CI144" s="84">
        <f>IFERROR(FIND("DEFESA CIVIL",consulta_completa__11[[#This Row],[14 - Inst. Atuando no Local]]),0)</f>
        <v>0</v>
      </c>
      <c r="CJ144" s="84" t="str">
        <f t="shared" si="81"/>
        <v/>
      </c>
      <c r="CK144" s="84">
        <f>IFERROR(FIND("CORPO DE BOMBEIROS",consulta_completa__11[[#This Row],[14 - Inst. Atuando no Local]]),0)</f>
        <v>0</v>
      </c>
      <c r="CL144" s="84" t="str">
        <f t="shared" si="82"/>
        <v/>
      </c>
      <c r="CM144" s="84">
        <f>IFERROR(FIND("POLÍCIA RODOVIÁRIA",consulta_completa__11[[#This Row],[14 - Inst. Atuando no Local]]),0)</f>
        <v>0</v>
      </c>
      <c r="CN144" s="84" t="str">
        <f t="shared" si="83"/>
        <v/>
      </c>
      <c r="CO144" s="84">
        <f>IFERROR(FIND("POLÍCIA MILITAR",consulta_completa__11[[#This Row],[14 - Inst. Atuando no Local]]),0)</f>
        <v>0</v>
      </c>
      <c r="CP144" s="84" t="str">
        <f t="shared" si="84"/>
        <v/>
      </c>
      <c r="CQ144" s="84">
        <f>IFERROR(FIND("POLÍCIA CIVIL",consulta_completa__11[[#This Row],[14 - Inst. Atuando no Local]]),0)</f>
        <v>0</v>
      </c>
      <c r="CR144" s="84" t="str">
        <f t="shared" si="85"/>
        <v/>
      </c>
      <c r="CS144" s="84">
        <f>IFERROR(FIND("MARINHA DO BRASIL",consulta_completa__11[[#This Row],[14 - Inst. Atuando no Local]]),0)</f>
        <v>0</v>
      </c>
      <c r="CT144" s="84" t="str">
        <f t="shared" si="86"/>
        <v/>
      </c>
      <c r="CU144" s="84">
        <f>IFERROR(FIND("EMPRESA ESPECIALIZADA EM ATENDIMENTO",consulta_completa__11[[#This Row],[14 - Inst. Atuando no Local]]),0)</f>
        <v>0</v>
      </c>
      <c r="CV144" s="84" t="str">
        <f t="shared" si="87"/>
        <v/>
      </c>
      <c r="CW144" s="84">
        <f>IFERROR(FIND("IBAMA",consulta_completa__11[[#This Row],[14 - Inst. Atuando no Local]]),0)</f>
        <v>0</v>
      </c>
      <c r="CX144" s="84" t="str">
        <f t="shared" si="88"/>
        <v/>
      </c>
      <c r="CY144" s="84" t="str">
        <f>IF(consulta_completa__11[[#This Row],[14 - Inst. Atuando no Local]]="","X","")</f>
        <v/>
      </c>
      <c r="CZ144" s="84">
        <f>IFERROR(FIND("OUTRA (S)",consulta_completa__11[[#This Row],[14 - Inst. Atuando no Local]]),0)</f>
        <v>0</v>
      </c>
      <c r="DA144" s="84" t="str">
        <f t="shared" si="89"/>
        <v/>
      </c>
      <c r="DB144" s="35" t="str">
        <f t="shared" si="90"/>
        <v>Sim</v>
      </c>
      <c r="DC144" s="35" t="str">
        <f t="shared" si="91"/>
        <v>Não</v>
      </c>
      <c r="DD144" s="35" t="str">
        <f t="shared" si="92"/>
        <v>Sim</v>
      </c>
      <c r="DE144" s="87" t="str">
        <f t="shared" si="63"/>
        <v>Federal</v>
      </c>
    </row>
    <row r="145" spans="1:109">
      <c r="A145" s="14">
        <v>20253321635</v>
      </c>
      <c r="B145" s="1">
        <v>45718</v>
      </c>
      <c r="C145" t="s">
        <v>109</v>
      </c>
      <c r="D145" t="s">
        <v>110</v>
      </c>
      <c r="E145" t="s">
        <v>452</v>
      </c>
      <c r="F145" t="s">
        <v>112</v>
      </c>
      <c r="G145" t="s">
        <v>113</v>
      </c>
      <c r="H145" t="s">
        <v>114</v>
      </c>
      <c r="I145" t="s">
        <v>114</v>
      </c>
      <c r="J145" t="s">
        <v>514</v>
      </c>
      <c r="K145" t="s">
        <v>1249</v>
      </c>
      <c r="L145" t="s">
        <v>117</v>
      </c>
      <c r="M145" t="s">
        <v>118</v>
      </c>
      <c r="N145" t="s">
        <v>119</v>
      </c>
      <c r="O145" t="s">
        <v>239</v>
      </c>
      <c r="P145" t="s">
        <v>272</v>
      </c>
      <c r="Q145" t="s">
        <v>167</v>
      </c>
      <c r="R145" t="s">
        <v>123</v>
      </c>
      <c r="S145" t="s">
        <v>113</v>
      </c>
      <c r="T145" t="s">
        <v>600</v>
      </c>
      <c r="U145" t="s">
        <v>1656</v>
      </c>
      <c r="V145" t="s">
        <v>1657</v>
      </c>
      <c r="Z145" t="s">
        <v>1658</v>
      </c>
      <c r="AA145" t="s">
        <v>113</v>
      </c>
      <c r="AB145" t="s">
        <v>206</v>
      </c>
      <c r="AC145" t="s">
        <v>207</v>
      </c>
      <c r="AD145">
        <v>1</v>
      </c>
      <c r="AE145" t="s">
        <v>568</v>
      </c>
      <c r="AF145" t="s">
        <v>113</v>
      </c>
      <c r="AG145" t="s">
        <v>113</v>
      </c>
      <c r="AH145" t="s">
        <v>131</v>
      </c>
      <c r="AI145" t="s">
        <v>132</v>
      </c>
      <c r="AJ145" t="s">
        <v>131</v>
      </c>
      <c r="AK145" t="s">
        <v>1659</v>
      </c>
      <c r="AL145" t="s">
        <v>1660</v>
      </c>
      <c r="AM145" t="s">
        <v>210</v>
      </c>
      <c r="AN145" t="s">
        <v>206</v>
      </c>
      <c r="AO145" t="s">
        <v>113</v>
      </c>
      <c r="AP145">
        <v>2732951305</v>
      </c>
      <c r="AQ145" t="s">
        <v>211</v>
      </c>
      <c r="AR145" t="s">
        <v>113</v>
      </c>
      <c r="AS145" t="s">
        <v>113</v>
      </c>
      <c r="AT145" t="s">
        <v>113</v>
      </c>
      <c r="AU145" t="s">
        <v>113</v>
      </c>
      <c r="AW145" t="s">
        <v>113</v>
      </c>
      <c r="AX145" s="82">
        <f>IFERROR(FIND("Óbitos/feridos",consulta_completa__11[[#This Row],[13 - Ocorrências/Ambientes Atingidos]]),0)</f>
        <v>0</v>
      </c>
      <c r="AY145" s="83" t="str">
        <f t="shared" si="64"/>
        <v/>
      </c>
      <c r="AZ145" s="82">
        <f>IFERROR(FIND("População afetada/evacuada",consulta_completa__11[[#This Row],[13 - Ocorrências/Ambientes Atingidos]]),0)</f>
        <v>0</v>
      </c>
      <c r="BA145" s="82" t="str">
        <f t="shared" si="65"/>
        <v/>
      </c>
      <c r="BB145" s="82">
        <f>IFERROR(FIND("Suspensão de abastecimento de água",consulta_completa__11[[#This Row],[13 - Ocorrências/Ambientes Atingidos]]),0)</f>
        <v>0</v>
      </c>
      <c r="BC145" s="83" t="str">
        <f t="shared" si="93"/>
        <v/>
      </c>
      <c r="BD145" s="82">
        <f>IFERROR(FIND("Rio/córrego",consulta_completa__11[[#This Row],[13 - Ocorrências/Ambientes Atingidos]]),0)</f>
        <v>0</v>
      </c>
      <c r="BE145" s="83" t="str">
        <f t="shared" si="66"/>
        <v/>
      </c>
      <c r="BF145" s="82">
        <f>IFERROR(FIND("Lago",consulta_completa__11[[#This Row],[13 - Ocorrências/Ambientes Atingidos]]),0)</f>
        <v>0</v>
      </c>
      <c r="BG145" s="83" t="str">
        <f t="shared" si="67"/>
        <v/>
      </c>
      <c r="BH145" s="82">
        <f>IFERROR(FIND("Mar",consulta_completa__11[[#This Row],[13 - Ocorrências/Ambientes Atingidos]]),0)</f>
        <v>1</v>
      </c>
      <c r="BI145" s="83" t="str">
        <f t="shared" si="68"/>
        <v>X</v>
      </c>
      <c r="BJ145" s="82">
        <f>IFERROR(FIND("Praia",consulta_completa__11[[#This Row],[13 - Ocorrências/Ambientes Atingidos]]),0)</f>
        <v>0</v>
      </c>
      <c r="BK145" s="83" t="str">
        <f t="shared" si="69"/>
        <v/>
      </c>
      <c r="BL145" s="82">
        <f>IFERROR(FIND("Solo",consulta_completa__11[[#This Row],[13 - Ocorrências/Ambientes Atingidos]]),0)</f>
        <v>0</v>
      </c>
      <c r="BM145" s="83" t="str">
        <f t="shared" si="70"/>
        <v/>
      </c>
      <c r="BN145" s="82">
        <f>IFERROR(FIND("Águas subterrâneas",consulta_completa__11[[#This Row],[13 - Ocorrências/Ambientes Atingidos]]),0)</f>
        <v>0</v>
      </c>
      <c r="BO145" s="83" t="str">
        <f t="shared" si="71"/>
        <v/>
      </c>
      <c r="BP145" s="82">
        <f>IFERROR(FIND("Atmosfera",consulta_completa__11[[#This Row],[13 - Ocorrências/Ambientes Atingidos]]),0)</f>
        <v>0</v>
      </c>
      <c r="BQ145" s="83" t="str">
        <f t="shared" si="72"/>
        <v/>
      </c>
      <c r="BR145" s="82">
        <f>IFERROR(FIND("Flora",consulta_completa__11[[#This Row],[13 - Ocorrências/Ambientes Atingidos]]),0)</f>
        <v>0</v>
      </c>
      <c r="BS145" s="83" t="str">
        <f t="shared" si="73"/>
        <v/>
      </c>
      <c r="BT145" s="82">
        <f>IFERROR(FIND("Fauna",consulta_completa__11[[#This Row],[13 - Ocorrências/Ambientes Atingidos]]),0)</f>
        <v>0</v>
      </c>
      <c r="BU145" s="83" t="str">
        <f t="shared" si="74"/>
        <v/>
      </c>
      <c r="BV145" s="82">
        <f>IFERROR(FIND("UC federal",consulta_completa__11[[#This Row],[13 - Ocorrências/Ambientes Atingidos]]),0)</f>
        <v>0</v>
      </c>
      <c r="BW145" s="83" t="str">
        <f t="shared" si="75"/>
        <v/>
      </c>
      <c r="BX145" s="82">
        <f>IFERROR(FIND("UC estadual/municipal",consulta_completa__11[[#This Row],[13 - Ocorrências/Ambientes Atingidos]]),0)</f>
        <v>0</v>
      </c>
      <c r="BY145" s="83" t="str">
        <f t="shared" si="76"/>
        <v/>
      </c>
      <c r="BZ145" s="82">
        <f>IFERROR(FIND("Outro(s)",consulta_completa__11[[#This Row],[13 - Ocorrências/Ambientes Atingidos]]),0)</f>
        <v>0</v>
      </c>
      <c r="CA145" s="83" t="str">
        <f t="shared" si="77"/>
        <v/>
      </c>
      <c r="CB145" s="82">
        <f>IFERROR(FIND("Sem dano",consulta_completa__11[[#This Row],[13 - Ocorrências/Ambientes Atingidos]]),0)</f>
        <v>0</v>
      </c>
      <c r="CC145" s="83" t="str">
        <f t="shared" si="78"/>
        <v/>
      </c>
      <c r="CD145" s="82" t="str">
        <f>IF(consulta_completa__11[[#This Row],[13 - Ocorrências/Ambientes Atingidos]]="","X","")</f>
        <v/>
      </c>
      <c r="CE145" s="84">
        <f>IFERROR(FIND("IBAMA",consulta_completa__11[[#This Row],[14 - Inst. Atuando no Local]]),0)</f>
        <v>0</v>
      </c>
      <c r="CF145" s="84" t="str">
        <f t="shared" si="79"/>
        <v/>
      </c>
      <c r="CG145" s="84">
        <f>IFERROR(FIND("OEMA",consulta_completa__11[[#This Row],[14 - Inst. Atuando no Local]]),0)</f>
        <v>0</v>
      </c>
      <c r="CH145" s="84" t="str">
        <f t="shared" si="80"/>
        <v/>
      </c>
      <c r="CI145" s="84">
        <f>IFERROR(FIND("DEFESA CIVIL",consulta_completa__11[[#This Row],[14 - Inst. Atuando no Local]]),0)</f>
        <v>0</v>
      </c>
      <c r="CJ145" s="84" t="str">
        <f t="shared" si="81"/>
        <v/>
      </c>
      <c r="CK145" s="84">
        <f>IFERROR(FIND("CORPO DE BOMBEIROS",consulta_completa__11[[#This Row],[14 - Inst. Atuando no Local]]),0)</f>
        <v>0</v>
      </c>
      <c r="CL145" s="84" t="str">
        <f t="shared" si="82"/>
        <v/>
      </c>
      <c r="CM145" s="84">
        <f>IFERROR(FIND("POLÍCIA RODOVIÁRIA",consulta_completa__11[[#This Row],[14 - Inst. Atuando no Local]]),0)</f>
        <v>0</v>
      </c>
      <c r="CN145" s="84" t="str">
        <f t="shared" si="83"/>
        <v/>
      </c>
      <c r="CO145" s="84">
        <f>IFERROR(FIND("POLÍCIA MILITAR",consulta_completa__11[[#This Row],[14 - Inst. Atuando no Local]]),0)</f>
        <v>0</v>
      </c>
      <c r="CP145" s="84" t="str">
        <f t="shared" si="84"/>
        <v/>
      </c>
      <c r="CQ145" s="84">
        <f>IFERROR(FIND("POLÍCIA CIVIL",consulta_completa__11[[#This Row],[14 - Inst. Atuando no Local]]),0)</f>
        <v>0</v>
      </c>
      <c r="CR145" s="84" t="str">
        <f t="shared" si="85"/>
        <v/>
      </c>
      <c r="CS145" s="84">
        <f>IFERROR(FIND("MARINHA DO BRASIL",consulta_completa__11[[#This Row],[14 - Inst. Atuando no Local]]),0)</f>
        <v>0</v>
      </c>
      <c r="CT145" s="84" t="str">
        <f t="shared" si="86"/>
        <v/>
      </c>
      <c r="CU145" s="84">
        <f>IFERROR(FIND("EMPRESA ESPECIALIZADA EM ATENDIMENTO",consulta_completa__11[[#This Row],[14 - Inst. Atuando no Local]]),0)</f>
        <v>0</v>
      </c>
      <c r="CV145" s="84" t="str">
        <f t="shared" si="87"/>
        <v/>
      </c>
      <c r="CW145" s="84">
        <f>IFERROR(FIND("IBAMA",consulta_completa__11[[#This Row],[14 - Inst. Atuando no Local]]),0)</f>
        <v>0</v>
      </c>
      <c r="CX145" s="84" t="str">
        <f t="shared" si="88"/>
        <v/>
      </c>
      <c r="CY145" s="84" t="str">
        <f>IF(consulta_completa__11[[#This Row],[14 - Inst. Atuando no Local]]="","X","")</f>
        <v/>
      </c>
      <c r="CZ145" s="84">
        <f>IFERROR(FIND("OUTRA (S)",consulta_completa__11[[#This Row],[14 - Inst. Atuando no Local]]),0)</f>
        <v>0</v>
      </c>
      <c r="DA145" s="84" t="str">
        <f t="shared" si="89"/>
        <v/>
      </c>
      <c r="DB145" s="35" t="str">
        <f t="shared" si="90"/>
        <v>Sim</v>
      </c>
      <c r="DC145" s="35" t="str">
        <f t="shared" si="91"/>
        <v>Não</v>
      </c>
      <c r="DD145" s="35" t="str">
        <f t="shared" si="92"/>
        <v>Sim</v>
      </c>
      <c r="DE145" s="87" t="str">
        <f t="shared" si="63"/>
        <v>Federal</v>
      </c>
    </row>
    <row r="146" spans="1:109">
      <c r="A146" s="14">
        <v>20253361255</v>
      </c>
      <c r="B146" s="1">
        <v>45718</v>
      </c>
      <c r="C146" t="s">
        <v>109</v>
      </c>
      <c r="D146" t="s">
        <v>110</v>
      </c>
      <c r="E146" t="s">
        <v>452</v>
      </c>
      <c r="F146" t="s">
        <v>112</v>
      </c>
      <c r="G146" t="s">
        <v>113</v>
      </c>
      <c r="H146" t="s">
        <v>114</v>
      </c>
      <c r="I146" t="s">
        <v>114</v>
      </c>
      <c r="J146" t="s">
        <v>115</v>
      </c>
      <c r="K146" t="s">
        <v>1661</v>
      </c>
      <c r="L146" t="s">
        <v>117</v>
      </c>
      <c r="M146" t="s">
        <v>118</v>
      </c>
      <c r="N146" t="s">
        <v>119</v>
      </c>
      <c r="O146" t="s">
        <v>120</v>
      </c>
      <c r="P146" t="s">
        <v>272</v>
      </c>
      <c r="Q146" t="s">
        <v>122</v>
      </c>
      <c r="R146" t="s">
        <v>123</v>
      </c>
      <c r="S146" t="s">
        <v>124</v>
      </c>
      <c r="T146" t="s">
        <v>1662</v>
      </c>
      <c r="U146" t="s">
        <v>1663</v>
      </c>
      <c r="V146" t="s">
        <v>1664</v>
      </c>
      <c r="Z146" t="s">
        <v>1665</v>
      </c>
      <c r="AA146" t="s">
        <v>113</v>
      </c>
      <c r="AB146" t="s">
        <v>206</v>
      </c>
      <c r="AC146" t="s">
        <v>130</v>
      </c>
      <c r="AD146">
        <v>1</v>
      </c>
      <c r="AE146" t="s">
        <v>206</v>
      </c>
      <c r="AF146" t="s">
        <v>113</v>
      </c>
      <c r="AG146" t="s">
        <v>113</v>
      </c>
      <c r="AH146" t="s">
        <v>131</v>
      </c>
      <c r="AI146" t="s">
        <v>132</v>
      </c>
      <c r="AJ146" t="s">
        <v>131</v>
      </c>
      <c r="AK146" t="s">
        <v>1666</v>
      </c>
      <c r="AL146" t="s">
        <v>1667</v>
      </c>
      <c r="AM146" t="s">
        <v>135</v>
      </c>
      <c r="AN146" t="s">
        <v>113</v>
      </c>
      <c r="AO146" t="s">
        <v>113</v>
      </c>
      <c r="AQ146" t="s">
        <v>136</v>
      </c>
      <c r="AR146" t="s">
        <v>113</v>
      </c>
      <c r="AS146" t="s">
        <v>1016</v>
      </c>
      <c r="AT146" t="s">
        <v>113</v>
      </c>
      <c r="AU146" t="s">
        <v>1668</v>
      </c>
      <c r="AV146">
        <v>57500</v>
      </c>
      <c r="AW146" t="s">
        <v>159</v>
      </c>
      <c r="AX146" s="82">
        <f>IFERROR(FIND("Óbitos/feridos",consulta_completa__11[[#This Row],[13 - Ocorrências/Ambientes Atingidos]]),0)</f>
        <v>0</v>
      </c>
      <c r="AY146" s="83" t="str">
        <f t="shared" si="64"/>
        <v/>
      </c>
      <c r="AZ146" s="82">
        <f>IFERROR(FIND("População afetada/evacuada",consulta_completa__11[[#This Row],[13 - Ocorrências/Ambientes Atingidos]]),0)</f>
        <v>0</v>
      </c>
      <c r="BA146" s="82" t="str">
        <f t="shared" si="65"/>
        <v/>
      </c>
      <c r="BB146" s="82">
        <f>IFERROR(FIND("Suspensão de abastecimento de água",consulta_completa__11[[#This Row],[13 - Ocorrências/Ambientes Atingidos]]),0)</f>
        <v>0</v>
      </c>
      <c r="BC146" s="83" t="str">
        <f t="shared" si="93"/>
        <v/>
      </c>
      <c r="BD146" s="82">
        <f>IFERROR(FIND("Rio/córrego",consulta_completa__11[[#This Row],[13 - Ocorrências/Ambientes Atingidos]]),0)</f>
        <v>0</v>
      </c>
      <c r="BE146" s="83" t="str">
        <f t="shared" si="66"/>
        <v/>
      </c>
      <c r="BF146" s="82">
        <f>IFERROR(FIND("Lago",consulta_completa__11[[#This Row],[13 - Ocorrências/Ambientes Atingidos]]),0)</f>
        <v>0</v>
      </c>
      <c r="BG146" s="83" t="str">
        <f t="shared" si="67"/>
        <v/>
      </c>
      <c r="BH146" s="82">
        <f>IFERROR(FIND("Mar",consulta_completa__11[[#This Row],[13 - Ocorrências/Ambientes Atingidos]]),0)</f>
        <v>1</v>
      </c>
      <c r="BI146" s="83" t="str">
        <f t="shared" si="68"/>
        <v>X</v>
      </c>
      <c r="BJ146" s="82">
        <f>IFERROR(FIND("Praia",consulta_completa__11[[#This Row],[13 - Ocorrências/Ambientes Atingidos]]),0)</f>
        <v>0</v>
      </c>
      <c r="BK146" s="83" t="str">
        <f t="shared" si="69"/>
        <v/>
      </c>
      <c r="BL146" s="82">
        <f>IFERROR(FIND("Solo",consulta_completa__11[[#This Row],[13 - Ocorrências/Ambientes Atingidos]]),0)</f>
        <v>0</v>
      </c>
      <c r="BM146" s="83" t="str">
        <f t="shared" si="70"/>
        <v/>
      </c>
      <c r="BN146" s="82">
        <f>IFERROR(FIND("Águas subterrâneas",consulta_completa__11[[#This Row],[13 - Ocorrências/Ambientes Atingidos]]),0)</f>
        <v>0</v>
      </c>
      <c r="BO146" s="83" t="str">
        <f t="shared" si="71"/>
        <v/>
      </c>
      <c r="BP146" s="82">
        <f>IFERROR(FIND("Atmosfera",consulta_completa__11[[#This Row],[13 - Ocorrências/Ambientes Atingidos]]),0)</f>
        <v>0</v>
      </c>
      <c r="BQ146" s="83" t="str">
        <f t="shared" si="72"/>
        <v/>
      </c>
      <c r="BR146" s="82">
        <f>IFERROR(FIND("Flora",consulta_completa__11[[#This Row],[13 - Ocorrências/Ambientes Atingidos]]),0)</f>
        <v>0</v>
      </c>
      <c r="BS146" s="83" t="str">
        <f t="shared" si="73"/>
        <v/>
      </c>
      <c r="BT146" s="82">
        <f>IFERROR(FIND("Fauna",consulta_completa__11[[#This Row],[13 - Ocorrências/Ambientes Atingidos]]),0)</f>
        <v>0</v>
      </c>
      <c r="BU146" s="83" t="str">
        <f t="shared" si="74"/>
        <v/>
      </c>
      <c r="BV146" s="82">
        <f>IFERROR(FIND("UC federal",consulta_completa__11[[#This Row],[13 - Ocorrências/Ambientes Atingidos]]),0)</f>
        <v>0</v>
      </c>
      <c r="BW146" s="83" t="str">
        <f t="shared" si="75"/>
        <v/>
      </c>
      <c r="BX146" s="82">
        <f>IFERROR(FIND("UC estadual/municipal",consulta_completa__11[[#This Row],[13 - Ocorrências/Ambientes Atingidos]]),0)</f>
        <v>0</v>
      </c>
      <c r="BY146" s="83" t="str">
        <f t="shared" si="76"/>
        <v/>
      </c>
      <c r="BZ146" s="82">
        <f>IFERROR(FIND("Outro(s)",consulta_completa__11[[#This Row],[13 - Ocorrências/Ambientes Atingidos]]),0)</f>
        <v>0</v>
      </c>
      <c r="CA146" s="83" t="str">
        <f t="shared" si="77"/>
        <v/>
      </c>
      <c r="CB146" s="82">
        <f>IFERROR(FIND("Sem dano",consulta_completa__11[[#This Row],[13 - Ocorrências/Ambientes Atingidos]]),0)</f>
        <v>0</v>
      </c>
      <c r="CC146" s="83" t="str">
        <f t="shared" si="78"/>
        <v/>
      </c>
      <c r="CD146" s="82" t="str">
        <f>IF(consulta_completa__11[[#This Row],[13 - Ocorrências/Ambientes Atingidos]]="","X","")</f>
        <v/>
      </c>
      <c r="CE146" s="84">
        <f>IFERROR(FIND("IBAMA",consulta_completa__11[[#This Row],[14 - Inst. Atuando no Local]]),0)</f>
        <v>0</v>
      </c>
      <c r="CF146" s="84" t="str">
        <f t="shared" si="79"/>
        <v/>
      </c>
      <c r="CG146" s="84">
        <f>IFERROR(FIND("OEMA",consulta_completa__11[[#This Row],[14 - Inst. Atuando no Local]]),0)</f>
        <v>0</v>
      </c>
      <c r="CH146" s="84" t="str">
        <f t="shared" si="80"/>
        <v/>
      </c>
      <c r="CI146" s="84">
        <f>IFERROR(FIND("DEFESA CIVIL",consulta_completa__11[[#This Row],[14 - Inst. Atuando no Local]]),0)</f>
        <v>0</v>
      </c>
      <c r="CJ146" s="84" t="str">
        <f t="shared" si="81"/>
        <v/>
      </c>
      <c r="CK146" s="84">
        <f>IFERROR(FIND("CORPO DE BOMBEIROS",consulta_completa__11[[#This Row],[14 - Inst. Atuando no Local]]),0)</f>
        <v>0</v>
      </c>
      <c r="CL146" s="84" t="str">
        <f t="shared" si="82"/>
        <v/>
      </c>
      <c r="CM146" s="84">
        <f>IFERROR(FIND("POLÍCIA RODOVIÁRIA",consulta_completa__11[[#This Row],[14 - Inst. Atuando no Local]]),0)</f>
        <v>0</v>
      </c>
      <c r="CN146" s="84" t="str">
        <f t="shared" si="83"/>
        <v/>
      </c>
      <c r="CO146" s="84">
        <f>IFERROR(FIND("POLÍCIA MILITAR",consulta_completa__11[[#This Row],[14 - Inst. Atuando no Local]]),0)</f>
        <v>0</v>
      </c>
      <c r="CP146" s="84" t="str">
        <f t="shared" si="84"/>
        <v/>
      </c>
      <c r="CQ146" s="84">
        <f>IFERROR(FIND("POLÍCIA CIVIL",consulta_completa__11[[#This Row],[14 - Inst. Atuando no Local]]),0)</f>
        <v>0</v>
      </c>
      <c r="CR146" s="84" t="str">
        <f t="shared" si="85"/>
        <v/>
      </c>
      <c r="CS146" s="84">
        <f>IFERROR(FIND("MARINHA DO BRASIL",consulta_completa__11[[#This Row],[14 - Inst. Atuando no Local]]),0)</f>
        <v>0</v>
      </c>
      <c r="CT146" s="84" t="str">
        <f t="shared" si="86"/>
        <v/>
      </c>
      <c r="CU146" s="84">
        <f>IFERROR(FIND("EMPRESA ESPECIALIZADA EM ATENDIMENTO",consulta_completa__11[[#This Row],[14 - Inst. Atuando no Local]]),0)</f>
        <v>0</v>
      </c>
      <c r="CV146" s="84" t="str">
        <f t="shared" si="87"/>
        <v/>
      </c>
      <c r="CW146" s="84">
        <f>IFERROR(FIND("IBAMA",consulta_completa__11[[#This Row],[14 - Inst. Atuando no Local]]),0)</f>
        <v>0</v>
      </c>
      <c r="CX146" s="84" t="str">
        <f t="shared" si="88"/>
        <v/>
      </c>
      <c r="CY146" s="84" t="str">
        <f>IF(consulta_completa__11[[#This Row],[14 - Inst. Atuando no Local]]="","X","")</f>
        <v/>
      </c>
      <c r="CZ146" s="84">
        <f>IFERROR(FIND("OUTRA (S)",consulta_completa__11[[#This Row],[14 - Inst. Atuando no Local]]),0)</f>
        <v>0</v>
      </c>
      <c r="DA146" s="84" t="str">
        <f t="shared" si="89"/>
        <v/>
      </c>
      <c r="DB146" s="35" t="str">
        <f t="shared" si="90"/>
        <v>Sim</v>
      </c>
      <c r="DC146" s="35" t="str">
        <f t="shared" si="91"/>
        <v>Não</v>
      </c>
      <c r="DD146" s="35" t="str">
        <f t="shared" si="92"/>
        <v>Sim</v>
      </c>
      <c r="DE146" s="87" t="str">
        <f t="shared" si="63"/>
        <v>Federal</v>
      </c>
    </row>
    <row r="147" spans="1:109">
      <c r="A147" s="14">
        <v>20253354007</v>
      </c>
      <c r="B147" s="1">
        <v>45719</v>
      </c>
      <c r="C147" t="s">
        <v>1186</v>
      </c>
      <c r="D147" t="s">
        <v>212</v>
      </c>
      <c r="E147" t="s">
        <v>286</v>
      </c>
      <c r="F147" t="s">
        <v>112</v>
      </c>
      <c r="G147" t="s">
        <v>1669</v>
      </c>
      <c r="H147" t="s">
        <v>113</v>
      </c>
      <c r="I147" t="s">
        <v>113</v>
      </c>
      <c r="J147" t="s">
        <v>113</v>
      </c>
      <c r="K147" t="s">
        <v>114</v>
      </c>
      <c r="L147" t="s">
        <v>114</v>
      </c>
      <c r="M147" t="s">
        <v>1670</v>
      </c>
      <c r="N147" t="s">
        <v>1598</v>
      </c>
      <c r="O147" t="s">
        <v>239</v>
      </c>
      <c r="P147" t="s">
        <v>299</v>
      </c>
      <c r="Q147" t="s">
        <v>122</v>
      </c>
      <c r="R147" t="s">
        <v>123</v>
      </c>
      <c r="S147" t="s">
        <v>113</v>
      </c>
      <c r="T147" t="s">
        <v>1671</v>
      </c>
      <c r="U147" t="s">
        <v>113</v>
      </c>
      <c r="V147" t="s">
        <v>113</v>
      </c>
      <c r="Z147" t="s">
        <v>1672</v>
      </c>
      <c r="AA147" t="s">
        <v>113</v>
      </c>
      <c r="AB147" t="s">
        <v>113</v>
      </c>
      <c r="AC147" t="s">
        <v>113</v>
      </c>
      <c r="AE147" t="s">
        <v>113</v>
      </c>
      <c r="AF147" t="s">
        <v>113</v>
      </c>
      <c r="AG147" t="s">
        <v>113</v>
      </c>
      <c r="AH147" t="s">
        <v>131</v>
      </c>
      <c r="AI147" t="s">
        <v>131</v>
      </c>
      <c r="AJ147" t="s">
        <v>132</v>
      </c>
      <c r="AK147" t="s">
        <v>113</v>
      </c>
      <c r="AL147" t="s">
        <v>113</v>
      </c>
      <c r="AM147" t="s">
        <v>1673</v>
      </c>
      <c r="AN147" t="s">
        <v>113</v>
      </c>
      <c r="AO147" t="s">
        <v>1674</v>
      </c>
      <c r="AP147">
        <v>21998491289</v>
      </c>
      <c r="AQ147" t="s">
        <v>1675</v>
      </c>
      <c r="AR147" t="s">
        <v>113</v>
      </c>
      <c r="AS147" t="s">
        <v>113</v>
      </c>
      <c r="AT147" t="s">
        <v>113</v>
      </c>
      <c r="AU147" t="s">
        <v>113</v>
      </c>
      <c r="AW147" t="s">
        <v>113</v>
      </c>
      <c r="AX147" s="82">
        <f>IFERROR(FIND("Óbitos/feridos",consulta_completa__11[[#This Row],[13 - Ocorrências/Ambientes Atingidos]]),0)</f>
        <v>1</v>
      </c>
      <c r="AY147" s="83" t="str">
        <f t="shared" si="64"/>
        <v>X</v>
      </c>
      <c r="AZ147" s="82">
        <f>IFERROR(FIND("População afetada/evacuada",consulta_completa__11[[#This Row],[13 - Ocorrências/Ambientes Atingidos]]),0)</f>
        <v>0</v>
      </c>
      <c r="BA147" s="82" t="str">
        <f t="shared" si="65"/>
        <v/>
      </c>
      <c r="BB147" s="82">
        <f>IFERROR(FIND("Suspensão de abastecimento de água",consulta_completa__11[[#This Row],[13 - Ocorrências/Ambientes Atingidos]]),0)</f>
        <v>0</v>
      </c>
      <c r="BC147" s="83" t="str">
        <f t="shared" si="93"/>
        <v/>
      </c>
      <c r="BD147" s="82">
        <f>IFERROR(FIND("Rio/córrego",consulta_completa__11[[#This Row],[13 - Ocorrências/Ambientes Atingidos]]),0)</f>
        <v>0</v>
      </c>
      <c r="BE147" s="83" t="str">
        <f t="shared" si="66"/>
        <v/>
      </c>
      <c r="BF147" s="82">
        <f>IFERROR(FIND("Lago",consulta_completa__11[[#This Row],[13 - Ocorrências/Ambientes Atingidos]]),0)</f>
        <v>0</v>
      </c>
      <c r="BG147" s="83" t="str">
        <f t="shared" si="67"/>
        <v/>
      </c>
      <c r="BH147" s="82">
        <f>IFERROR(FIND("Mar",consulta_completa__11[[#This Row],[13 - Ocorrências/Ambientes Atingidos]]),0)</f>
        <v>0</v>
      </c>
      <c r="BI147" s="83" t="str">
        <f t="shared" si="68"/>
        <v/>
      </c>
      <c r="BJ147" s="82">
        <f>IFERROR(FIND("Praia",consulta_completa__11[[#This Row],[13 - Ocorrências/Ambientes Atingidos]]),0)</f>
        <v>0</v>
      </c>
      <c r="BK147" s="83" t="str">
        <f t="shared" si="69"/>
        <v/>
      </c>
      <c r="BL147" s="82">
        <f>IFERROR(FIND("Solo",consulta_completa__11[[#This Row],[13 - Ocorrências/Ambientes Atingidos]]),0)</f>
        <v>33</v>
      </c>
      <c r="BM147" s="83" t="str">
        <f t="shared" si="70"/>
        <v>X</v>
      </c>
      <c r="BN147" s="82">
        <f>IFERROR(FIND("Águas subterrâneas",consulta_completa__11[[#This Row],[13 - Ocorrências/Ambientes Atingidos]]),0)</f>
        <v>0</v>
      </c>
      <c r="BO147" s="83" t="str">
        <f t="shared" si="71"/>
        <v/>
      </c>
      <c r="BP147" s="82">
        <f>IFERROR(FIND("Atmosfera",consulta_completa__11[[#This Row],[13 - Ocorrências/Ambientes Atingidos]]),0)</f>
        <v>0</v>
      </c>
      <c r="BQ147" s="83" t="str">
        <f t="shared" si="72"/>
        <v/>
      </c>
      <c r="BR147" s="82">
        <f>IFERROR(FIND("Flora",consulta_completa__11[[#This Row],[13 - Ocorrências/Ambientes Atingidos]]),0)</f>
        <v>0</v>
      </c>
      <c r="BS147" s="83" t="str">
        <f t="shared" si="73"/>
        <v/>
      </c>
      <c r="BT147" s="82">
        <f>IFERROR(FIND("Fauna",consulta_completa__11[[#This Row],[13 - Ocorrências/Ambientes Atingidos]]),0)</f>
        <v>0</v>
      </c>
      <c r="BU147" s="83" t="str">
        <f t="shared" si="74"/>
        <v/>
      </c>
      <c r="BV147" s="82">
        <f>IFERROR(FIND("UC federal",consulta_completa__11[[#This Row],[13 - Ocorrências/Ambientes Atingidos]]),0)</f>
        <v>0</v>
      </c>
      <c r="BW147" s="83" t="str">
        <f t="shared" si="75"/>
        <v/>
      </c>
      <c r="BX147" s="82">
        <f>IFERROR(FIND("UC estadual/municipal",consulta_completa__11[[#This Row],[13 - Ocorrências/Ambientes Atingidos]]),0)</f>
        <v>0</v>
      </c>
      <c r="BY147" s="83" t="str">
        <f t="shared" si="76"/>
        <v/>
      </c>
      <c r="BZ147" s="82">
        <f>IFERROR(FIND("Outro(s)",consulta_completa__11[[#This Row],[13 - Ocorrências/Ambientes Atingidos]]),0)</f>
        <v>0</v>
      </c>
      <c r="CA147" s="83" t="str">
        <f t="shared" si="77"/>
        <v/>
      </c>
      <c r="CB147" s="82">
        <f>IFERROR(FIND("Sem dano",consulta_completa__11[[#This Row],[13 - Ocorrências/Ambientes Atingidos]]),0)</f>
        <v>0</v>
      </c>
      <c r="CC147" s="83" t="str">
        <f t="shared" si="78"/>
        <v/>
      </c>
      <c r="CD147" s="82" t="str">
        <f>IF(consulta_completa__11[[#This Row],[13 - Ocorrências/Ambientes Atingidos]]="","X","")</f>
        <v/>
      </c>
      <c r="CE147" s="84">
        <f>IFERROR(FIND("IBAMA",consulta_completa__11[[#This Row],[14 - Inst. Atuando no Local]]),0)</f>
        <v>0</v>
      </c>
      <c r="CF147" s="84" t="str">
        <f t="shared" si="79"/>
        <v/>
      </c>
      <c r="CG147" s="84">
        <f>IFERROR(FIND("OEMA",consulta_completa__11[[#This Row],[14 - Inst. Atuando no Local]]),0)</f>
        <v>0</v>
      </c>
      <c r="CH147" s="84" t="str">
        <f t="shared" si="80"/>
        <v/>
      </c>
      <c r="CI147" s="84">
        <f>IFERROR(FIND("DEFESA CIVIL",consulta_completa__11[[#This Row],[14 - Inst. Atuando no Local]]),0)</f>
        <v>0</v>
      </c>
      <c r="CJ147" s="84" t="str">
        <f t="shared" si="81"/>
        <v/>
      </c>
      <c r="CK147" s="84">
        <f>IFERROR(FIND("CORPO DE BOMBEIROS",consulta_completa__11[[#This Row],[14 - Inst. Atuando no Local]]),0)</f>
        <v>0</v>
      </c>
      <c r="CL147" s="84" t="str">
        <f t="shared" si="82"/>
        <v/>
      </c>
      <c r="CM147" s="84">
        <f>IFERROR(FIND("POLÍCIA RODOVIÁRIA",consulta_completa__11[[#This Row],[14 - Inst. Atuando no Local]]),0)</f>
        <v>0</v>
      </c>
      <c r="CN147" s="84" t="str">
        <f t="shared" si="83"/>
        <v/>
      </c>
      <c r="CO147" s="84">
        <f>IFERROR(FIND("POLÍCIA MILITAR",consulta_completa__11[[#This Row],[14 - Inst. Atuando no Local]]),0)</f>
        <v>0</v>
      </c>
      <c r="CP147" s="84" t="str">
        <f t="shared" si="84"/>
        <v/>
      </c>
      <c r="CQ147" s="84">
        <f>IFERROR(FIND("POLÍCIA CIVIL",consulta_completa__11[[#This Row],[14 - Inst. Atuando no Local]]),0)</f>
        <v>0</v>
      </c>
      <c r="CR147" s="84" t="str">
        <f t="shared" si="85"/>
        <v/>
      </c>
      <c r="CS147" s="84">
        <f>IFERROR(FIND("MARINHA DO BRASIL",consulta_completa__11[[#This Row],[14 - Inst. Atuando no Local]]),0)</f>
        <v>0</v>
      </c>
      <c r="CT147" s="84" t="str">
        <f t="shared" si="86"/>
        <v/>
      </c>
      <c r="CU147" s="84">
        <f>IFERROR(FIND("EMPRESA ESPECIALIZADA EM ATENDIMENTO",consulta_completa__11[[#This Row],[14 - Inst. Atuando no Local]]),0)</f>
        <v>0</v>
      </c>
      <c r="CV147" s="84" t="str">
        <f t="shared" si="87"/>
        <v/>
      </c>
      <c r="CW147" s="84">
        <f>IFERROR(FIND("IBAMA",consulta_completa__11[[#This Row],[14 - Inst. Atuando no Local]]),0)</f>
        <v>0</v>
      </c>
      <c r="CX147" s="84" t="str">
        <f t="shared" si="88"/>
        <v/>
      </c>
      <c r="CY147" s="84" t="str">
        <f>IF(consulta_completa__11[[#This Row],[14 - Inst. Atuando no Local]]="","X","")</f>
        <v/>
      </c>
      <c r="CZ147" s="84">
        <f>IFERROR(FIND("OUTRA (S)",consulta_completa__11[[#This Row],[14 - Inst. Atuando no Local]]),0)</f>
        <v>0</v>
      </c>
      <c r="DA147" s="84" t="str">
        <f t="shared" si="89"/>
        <v/>
      </c>
      <c r="DB147" s="35" t="str">
        <f t="shared" si="90"/>
        <v>Sim</v>
      </c>
      <c r="DC147" s="35" t="str">
        <f t="shared" si="91"/>
        <v>Não</v>
      </c>
      <c r="DD147" s="35" t="str">
        <f t="shared" si="92"/>
        <v>Sim</v>
      </c>
      <c r="DE147" s="87" t="str">
        <f t="shared" si="63"/>
        <v>Sem informação</v>
      </c>
    </row>
    <row r="148" spans="1:109">
      <c r="A148" s="14">
        <v>20253375615</v>
      </c>
      <c r="B148" s="1">
        <v>45719</v>
      </c>
      <c r="C148" t="s">
        <v>1676</v>
      </c>
      <c r="D148" t="s">
        <v>180</v>
      </c>
      <c r="E148" t="s">
        <v>286</v>
      </c>
      <c r="F148" t="s">
        <v>1677</v>
      </c>
      <c r="G148" t="s">
        <v>113</v>
      </c>
      <c r="H148" t="s">
        <v>114</v>
      </c>
      <c r="I148" t="s">
        <v>114</v>
      </c>
      <c r="J148" t="s">
        <v>113</v>
      </c>
      <c r="K148" t="s">
        <v>114</v>
      </c>
      <c r="L148" t="s">
        <v>114</v>
      </c>
      <c r="M148" t="s">
        <v>140</v>
      </c>
      <c r="N148" t="s">
        <v>680</v>
      </c>
      <c r="O148" t="s">
        <v>120</v>
      </c>
      <c r="P148" t="s">
        <v>299</v>
      </c>
      <c r="Q148" t="s">
        <v>122</v>
      </c>
      <c r="R148" t="s">
        <v>123</v>
      </c>
      <c r="S148" t="s">
        <v>113</v>
      </c>
      <c r="T148" t="s">
        <v>1678</v>
      </c>
      <c r="U148" t="s">
        <v>1679</v>
      </c>
      <c r="V148" t="s">
        <v>1680</v>
      </c>
      <c r="Z148" t="s">
        <v>1679</v>
      </c>
      <c r="AA148" t="s">
        <v>1681</v>
      </c>
      <c r="AB148" t="s">
        <v>1682</v>
      </c>
      <c r="AC148" t="s">
        <v>113</v>
      </c>
      <c r="AD148">
        <v>2</v>
      </c>
      <c r="AE148" t="s">
        <v>1683</v>
      </c>
      <c r="AF148" t="s">
        <v>770</v>
      </c>
      <c r="AG148" t="s">
        <v>113</v>
      </c>
      <c r="AH148" t="s">
        <v>131</v>
      </c>
      <c r="AI148" t="s">
        <v>131</v>
      </c>
      <c r="AJ148" t="s">
        <v>132</v>
      </c>
      <c r="AK148" t="s">
        <v>113</v>
      </c>
      <c r="AL148" t="s">
        <v>1684</v>
      </c>
      <c r="AM148" t="s">
        <v>1391</v>
      </c>
      <c r="AN148" t="s">
        <v>1391</v>
      </c>
      <c r="AO148" t="s">
        <v>113</v>
      </c>
      <c r="AP148">
        <v>3534496600</v>
      </c>
      <c r="AQ148" t="s">
        <v>1392</v>
      </c>
      <c r="AR148" t="s">
        <v>113</v>
      </c>
      <c r="AS148" t="s">
        <v>113</v>
      </c>
      <c r="AT148" t="s">
        <v>113</v>
      </c>
      <c r="AU148" t="s">
        <v>113</v>
      </c>
      <c r="AW148" t="s">
        <v>113</v>
      </c>
      <c r="AX148" s="82">
        <f>IFERROR(FIND("Óbitos/feridos",consulta_completa__11[[#This Row],[13 - Ocorrências/Ambientes Atingidos]]),0)</f>
        <v>0</v>
      </c>
      <c r="AY148" s="83" t="str">
        <f t="shared" si="64"/>
        <v/>
      </c>
      <c r="AZ148" s="82">
        <f>IFERROR(FIND("População afetada/evacuada",consulta_completa__11[[#This Row],[13 - Ocorrências/Ambientes Atingidos]]),0)</f>
        <v>0</v>
      </c>
      <c r="BA148" s="82" t="str">
        <f t="shared" si="65"/>
        <v/>
      </c>
      <c r="BB148" s="82">
        <f>IFERROR(FIND("Suspensão de abastecimento de água",consulta_completa__11[[#This Row],[13 - Ocorrências/Ambientes Atingidos]]),0)</f>
        <v>0</v>
      </c>
      <c r="BC148" s="83" t="str">
        <f t="shared" si="93"/>
        <v/>
      </c>
      <c r="BD148" s="82">
        <f>IFERROR(FIND("Rio/córrego",consulta_completa__11[[#This Row],[13 - Ocorrências/Ambientes Atingidos]]),0)</f>
        <v>0</v>
      </c>
      <c r="BE148" s="83" t="str">
        <f t="shared" si="66"/>
        <v/>
      </c>
      <c r="BF148" s="82">
        <f>IFERROR(FIND("Lago",consulta_completa__11[[#This Row],[13 - Ocorrências/Ambientes Atingidos]]),0)</f>
        <v>0</v>
      </c>
      <c r="BG148" s="83" t="str">
        <f t="shared" si="67"/>
        <v/>
      </c>
      <c r="BH148" s="82">
        <f>IFERROR(FIND("Mar",consulta_completa__11[[#This Row],[13 - Ocorrências/Ambientes Atingidos]]),0)</f>
        <v>0</v>
      </c>
      <c r="BI148" s="83" t="str">
        <f t="shared" si="68"/>
        <v/>
      </c>
      <c r="BJ148" s="82">
        <f>IFERROR(FIND("Praia",consulta_completa__11[[#This Row],[13 - Ocorrências/Ambientes Atingidos]]),0)</f>
        <v>0</v>
      </c>
      <c r="BK148" s="83" t="str">
        <f t="shared" si="69"/>
        <v/>
      </c>
      <c r="BL148" s="82">
        <f>IFERROR(FIND("Solo",consulta_completa__11[[#This Row],[13 - Ocorrências/Ambientes Atingidos]]),0)</f>
        <v>1</v>
      </c>
      <c r="BM148" s="83" t="str">
        <f t="shared" si="70"/>
        <v>X</v>
      </c>
      <c r="BN148" s="82">
        <f>IFERROR(FIND("Águas subterrâneas",consulta_completa__11[[#This Row],[13 - Ocorrências/Ambientes Atingidos]]),0)</f>
        <v>0</v>
      </c>
      <c r="BO148" s="83" t="str">
        <f t="shared" si="71"/>
        <v/>
      </c>
      <c r="BP148" s="82">
        <f>IFERROR(FIND("Atmosfera",consulta_completa__11[[#This Row],[13 - Ocorrências/Ambientes Atingidos]]),0)</f>
        <v>0</v>
      </c>
      <c r="BQ148" s="83" t="str">
        <f t="shared" si="72"/>
        <v/>
      </c>
      <c r="BR148" s="82">
        <f>IFERROR(FIND("Flora",consulta_completa__11[[#This Row],[13 - Ocorrências/Ambientes Atingidos]]),0)</f>
        <v>0</v>
      </c>
      <c r="BS148" s="83" t="str">
        <f t="shared" si="73"/>
        <v/>
      </c>
      <c r="BT148" s="82">
        <f>IFERROR(FIND("Fauna",consulta_completa__11[[#This Row],[13 - Ocorrências/Ambientes Atingidos]]),0)</f>
        <v>0</v>
      </c>
      <c r="BU148" s="83" t="str">
        <f t="shared" si="74"/>
        <v/>
      </c>
      <c r="BV148" s="82">
        <f>IFERROR(FIND("UC federal",consulta_completa__11[[#This Row],[13 - Ocorrências/Ambientes Atingidos]]),0)</f>
        <v>0</v>
      </c>
      <c r="BW148" s="83" t="str">
        <f t="shared" si="75"/>
        <v/>
      </c>
      <c r="BX148" s="82">
        <f>IFERROR(FIND("UC estadual/municipal",consulta_completa__11[[#This Row],[13 - Ocorrências/Ambientes Atingidos]]),0)</f>
        <v>0</v>
      </c>
      <c r="BY148" s="83" t="str">
        <f t="shared" si="76"/>
        <v/>
      </c>
      <c r="BZ148" s="82">
        <f>IFERROR(FIND("Outro(s)",consulta_completa__11[[#This Row],[13 - Ocorrências/Ambientes Atingidos]]),0)</f>
        <v>0</v>
      </c>
      <c r="CA148" s="83" t="str">
        <f t="shared" si="77"/>
        <v/>
      </c>
      <c r="CB148" s="82">
        <f>IFERROR(FIND("Sem dano",consulta_completa__11[[#This Row],[13 - Ocorrências/Ambientes Atingidos]]),0)</f>
        <v>0</v>
      </c>
      <c r="CC148" s="83" t="str">
        <f t="shared" si="78"/>
        <v/>
      </c>
      <c r="CD148" s="82" t="str">
        <f>IF(consulta_completa__11[[#This Row],[13 - Ocorrências/Ambientes Atingidos]]="","X","")</f>
        <v/>
      </c>
      <c r="CE148" s="84">
        <f>IFERROR(FIND("IBAMA",consulta_completa__11[[#This Row],[14 - Inst. Atuando no Local]]),0)</f>
        <v>0</v>
      </c>
      <c r="CF148" s="84" t="str">
        <f t="shared" si="79"/>
        <v/>
      </c>
      <c r="CG148" s="84">
        <f>IFERROR(FIND("OEMA",consulta_completa__11[[#This Row],[14 - Inst. Atuando no Local]]),0)</f>
        <v>0</v>
      </c>
      <c r="CH148" s="84" t="str">
        <f t="shared" si="80"/>
        <v/>
      </c>
      <c r="CI148" s="84">
        <f>IFERROR(FIND("DEFESA CIVIL",consulta_completa__11[[#This Row],[14 - Inst. Atuando no Local]]),0)</f>
        <v>0</v>
      </c>
      <c r="CJ148" s="84" t="str">
        <f t="shared" si="81"/>
        <v/>
      </c>
      <c r="CK148" s="84">
        <f>IFERROR(FIND("CORPO DE BOMBEIROS",consulta_completa__11[[#This Row],[14 - Inst. Atuando no Local]]),0)</f>
        <v>0</v>
      </c>
      <c r="CL148" s="84" t="str">
        <f t="shared" si="82"/>
        <v/>
      </c>
      <c r="CM148" s="84">
        <f>IFERROR(FIND("POLÍCIA RODOVIÁRIA",consulta_completa__11[[#This Row],[14 - Inst. Atuando no Local]]),0)</f>
        <v>0</v>
      </c>
      <c r="CN148" s="84" t="str">
        <f t="shared" si="83"/>
        <v/>
      </c>
      <c r="CO148" s="84">
        <f>IFERROR(FIND("POLÍCIA MILITAR",consulta_completa__11[[#This Row],[14 - Inst. Atuando no Local]]),0)</f>
        <v>0</v>
      </c>
      <c r="CP148" s="84" t="str">
        <f t="shared" si="84"/>
        <v/>
      </c>
      <c r="CQ148" s="84">
        <f>IFERROR(FIND("POLÍCIA CIVIL",consulta_completa__11[[#This Row],[14 - Inst. Atuando no Local]]),0)</f>
        <v>0</v>
      </c>
      <c r="CR148" s="84" t="str">
        <f t="shared" si="85"/>
        <v/>
      </c>
      <c r="CS148" s="84">
        <f>IFERROR(FIND("MARINHA DO BRASIL",consulta_completa__11[[#This Row],[14 - Inst. Atuando no Local]]),0)</f>
        <v>0</v>
      </c>
      <c r="CT148" s="84" t="str">
        <f t="shared" si="86"/>
        <v/>
      </c>
      <c r="CU148" s="84">
        <f>IFERROR(FIND("EMPRESA ESPECIALIZADA EM ATENDIMENTO",consulta_completa__11[[#This Row],[14 - Inst. Atuando no Local]]),0)</f>
        <v>0</v>
      </c>
      <c r="CV148" s="84" t="str">
        <f t="shared" si="87"/>
        <v/>
      </c>
      <c r="CW148" s="84">
        <f>IFERROR(FIND("IBAMA",consulta_completa__11[[#This Row],[14 - Inst. Atuando no Local]]),0)</f>
        <v>0</v>
      </c>
      <c r="CX148" s="84" t="str">
        <f t="shared" si="88"/>
        <v/>
      </c>
      <c r="CY148" s="84" t="str">
        <f>IF(consulta_completa__11[[#This Row],[14 - Inst. Atuando no Local]]="","X","")</f>
        <v/>
      </c>
      <c r="CZ148" s="84">
        <f>IFERROR(FIND("OUTRA (S)",consulta_completa__11[[#This Row],[14 - Inst. Atuando no Local]]),0)</f>
        <v>0</v>
      </c>
      <c r="DA148" s="84" t="str">
        <f t="shared" si="89"/>
        <v/>
      </c>
      <c r="DB148" s="35" t="str">
        <f t="shared" si="90"/>
        <v>Sim</v>
      </c>
      <c r="DC148" s="35" t="str">
        <f t="shared" si="91"/>
        <v>Não</v>
      </c>
      <c r="DD148" s="35" t="str">
        <f t="shared" si="92"/>
        <v>Sim</v>
      </c>
      <c r="DE148" s="87" t="str">
        <f t="shared" si="63"/>
        <v>Estadual</v>
      </c>
    </row>
    <row r="149" spans="1:109">
      <c r="A149" s="14">
        <v>20253754057</v>
      </c>
      <c r="B149" s="1">
        <v>45720</v>
      </c>
      <c r="C149" t="s">
        <v>718</v>
      </c>
      <c r="D149" t="s">
        <v>609</v>
      </c>
      <c r="E149" t="s">
        <v>139</v>
      </c>
      <c r="F149" t="s">
        <v>112</v>
      </c>
      <c r="G149" t="s">
        <v>113</v>
      </c>
      <c r="H149" t="s">
        <v>114</v>
      </c>
      <c r="I149" t="s">
        <v>114</v>
      </c>
      <c r="J149" t="s">
        <v>113</v>
      </c>
      <c r="K149" t="s">
        <v>114</v>
      </c>
      <c r="L149" t="s">
        <v>114</v>
      </c>
      <c r="M149" t="s">
        <v>113</v>
      </c>
      <c r="N149" t="s">
        <v>119</v>
      </c>
      <c r="O149" t="s">
        <v>239</v>
      </c>
      <c r="P149" t="s">
        <v>355</v>
      </c>
      <c r="Q149" t="s">
        <v>143</v>
      </c>
      <c r="R149" t="s">
        <v>123</v>
      </c>
      <c r="S149" t="s">
        <v>113</v>
      </c>
      <c r="T149" t="s">
        <v>1685</v>
      </c>
      <c r="U149" t="s">
        <v>145</v>
      </c>
      <c r="V149" t="s">
        <v>1686</v>
      </c>
      <c r="Z149" t="s">
        <v>1687</v>
      </c>
      <c r="AA149" t="s">
        <v>113</v>
      </c>
      <c r="AB149" t="s">
        <v>1688</v>
      </c>
      <c r="AC149" t="s">
        <v>113</v>
      </c>
      <c r="AD149">
        <v>0</v>
      </c>
      <c r="AE149" t="s">
        <v>1689</v>
      </c>
      <c r="AF149" t="s">
        <v>614</v>
      </c>
      <c r="AG149" t="s">
        <v>615</v>
      </c>
      <c r="AH149" t="s">
        <v>194</v>
      </c>
      <c r="AI149" t="s">
        <v>132</v>
      </c>
      <c r="AJ149" t="s">
        <v>132</v>
      </c>
      <c r="AK149" t="s">
        <v>113</v>
      </c>
      <c r="AL149" t="s">
        <v>1690</v>
      </c>
      <c r="AM149" t="s">
        <v>1691</v>
      </c>
      <c r="AN149" t="s">
        <v>154</v>
      </c>
      <c r="AO149" t="s">
        <v>266</v>
      </c>
      <c r="AQ149" t="s">
        <v>1692</v>
      </c>
      <c r="AR149" t="s">
        <v>113</v>
      </c>
      <c r="AS149" t="s">
        <v>113</v>
      </c>
      <c r="AT149" t="s">
        <v>113</v>
      </c>
      <c r="AU149" t="s">
        <v>113</v>
      </c>
      <c r="AW149" t="s">
        <v>113</v>
      </c>
      <c r="AX149" s="82">
        <f>IFERROR(FIND("Óbitos/feridos",consulta_completa__11[[#This Row],[13 - Ocorrências/Ambientes Atingidos]]),0)</f>
        <v>0</v>
      </c>
      <c r="AY149" s="83" t="str">
        <f t="shared" si="64"/>
        <v/>
      </c>
      <c r="AZ149" s="82">
        <f>IFERROR(FIND("População afetada/evacuada",consulta_completa__11[[#This Row],[13 - Ocorrências/Ambientes Atingidos]]),0)</f>
        <v>0</v>
      </c>
      <c r="BA149" s="82" t="str">
        <f t="shared" si="65"/>
        <v/>
      </c>
      <c r="BB149" s="82">
        <f>IFERROR(FIND("Suspensão de abastecimento de água",consulta_completa__11[[#This Row],[13 - Ocorrências/Ambientes Atingidos]]),0)</f>
        <v>0</v>
      </c>
      <c r="BC149" s="83" t="str">
        <f t="shared" si="93"/>
        <v/>
      </c>
      <c r="BD149" s="82">
        <f>IFERROR(FIND("Rio/córrego",consulta_completa__11[[#This Row],[13 - Ocorrências/Ambientes Atingidos]]),0)</f>
        <v>0</v>
      </c>
      <c r="BE149" s="83" t="str">
        <f t="shared" si="66"/>
        <v/>
      </c>
      <c r="BF149" s="82">
        <f>IFERROR(FIND("Lago",consulta_completa__11[[#This Row],[13 - Ocorrências/Ambientes Atingidos]]),0)</f>
        <v>0</v>
      </c>
      <c r="BG149" s="83" t="str">
        <f t="shared" si="67"/>
        <v/>
      </c>
      <c r="BH149" s="82">
        <f>IFERROR(FIND("Mar",consulta_completa__11[[#This Row],[13 - Ocorrências/Ambientes Atingidos]]),0)</f>
        <v>0</v>
      </c>
      <c r="BI149" s="83" t="str">
        <f t="shared" si="68"/>
        <v/>
      </c>
      <c r="BJ149" s="82">
        <f>IFERROR(FIND("Praia",consulta_completa__11[[#This Row],[13 - Ocorrências/Ambientes Atingidos]]),0)</f>
        <v>0</v>
      </c>
      <c r="BK149" s="83" t="str">
        <f t="shared" si="69"/>
        <v/>
      </c>
      <c r="BL149" s="82">
        <f>IFERROR(FIND("Solo",consulta_completa__11[[#This Row],[13 - Ocorrências/Ambientes Atingidos]]),0)</f>
        <v>0</v>
      </c>
      <c r="BM149" s="83" t="str">
        <f t="shared" si="70"/>
        <v/>
      </c>
      <c r="BN149" s="82">
        <f>IFERROR(FIND("Águas subterrâneas",consulta_completa__11[[#This Row],[13 - Ocorrências/Ambientes Atingidos]]),0)</f>
        <v>0</v>
      </c>
      <c r="BO149" s="83" t="str">
        <f t="shared" si="71"/>
        <v/>
      </c>
      <c r="BP149" s="82">
        <f>IFERROR(FIND("Atmosfera",consulta_completa__11[[#This Row],[13 - Ocorrências/Ambientes Atingidos]]),0)</f>
        <v>0</v>
      </c>
      <c r="BQ149" s="83" t="str">
        <f t="shared" si="72"/>
        <v/>
      </c>
      <c r="BR149" s="82">
        <f>IFERROR(FIND("Flora",consulta_completa__11[[#This Row],[13 - Ocorrências/Ambientes Atingidos]]),0)</f>
        <v>0</v>
      </c>
      <c r="BS149" s="83" t="str">
        <f t="shared" si="73"/>
        <v/>
      </c>
      <c r="BT149" s="82">
        <f>IFERROR(FIND("Fauna",consulta_completa__11[[#This Row],[13 - Ocorrências/Ambientes Atingidos]]),0)</f>
        <v>0</v>
      </c>
      <c r="BU149" s="83" t="str">
        <f t="shared" si="74"/>
        <v/>
      </c>
      <c r="BV149" s="82">
        <f>IFERROR(FIND("UC federal",consulta_completa__11[[#This Row],[13 - Ocorrências/Ambientes Atingidos]]),0)</f>
        <v>0</v>
      </c>
      <c r="BW149" s="83" t="str">
        <f t="shared" si="75"/>
        <v/>
      </c>
      <c r="BX149" s="82">
        <f>IFERROR(FIND("UC estadual/municipal",consulta_completa__11[[#This Row],[13 - Ocorrências/Ambientes Atingidos]]),0)</f>
        <v>0</v>
      </c>
      <c r="BY149" s="83" t="str">
        <f t="shared" si="76"/>
        <v/>
      </c>
      <c r="BZ149" s="82">
        <f>IFERROR(FIND("Outro(s)",consulta_completa__11[[#This Row],[13 - Ocorrências/Ambientes Atingidos]]),0)</f>
        <v>0</v>
      </c>
      <c r="CA149" s="83" t="str">
        <f t="shared" si="77"/>
        <v/>
      </c>
      <c r="CB149" s="82">
        <f>IFERROR(FIND("Sem dano",consulta_completa__11[[#This Row],[13 - Ocorrências/Ambientes Atingidos]]),0)</f>
        <v>0</v>
      </c>
      <c r="CC149" s="83" t="str">
        <f t="shared" si="78"/>
        <v/>
      </c>
      <c r="CD149" s="82" t="str">
        <f>IF(consulta_completa__11[[#This Row],[13 - Ocorrências/Ambientes Atingidos]]="","X","")</f>
        <v>X</v>
      </c>
      <c r="CE149" s="84">
        <f>IFERROR(FIND("IBAMA",consulta_completa__11[[#This Row],[14 - Inst. Atuando no Local]]),0)</f>
        <v>0</v>
      </c>
      <c r="CF149" s="84" t="str">
        <f t="shared" si="79"/>
        <v/>
      </c>
      <c r="CG149" s="84">
        <f>IFERROR(FIND("OEMA",consulta_completa__11[[#This Row],[14 - Inst. Atuando no Local]]),0)</f>
        <v>0</v>
      </c>
      <c r="CH149" s="84" t="str">
        <f t="shared" si="80"/>
        <v/>
      </c>
      <c r="CI149" s="84">
        <f>IFERROR(FIND("DEFESA CIVIL",consulta_completa__11[[#This Row],[14 - Inst. Atuando no Local]]),0)</f>
        <v>0</v>
      </c>
      <c r="CJ149" s="84" t="str">
        <f t="shared" si="81"/>
        <v/>
      </c>
      <c r="CK149" s="84">
        <f>IFERROR(FIND("CORPO DE BOMBEIROS",consulta_completa__11[[#This Row],[14 - Inst. Atuando no Local]]),0)</f>
        <v>0</v>
      </c>
      <c r="CL149" s="84" t="str">
        <f t="shared" si="82"/>
        <v/>
      </c>
      <c r="CM149" s="84">
        <f>IFERROR(FIND("POLÍCIA RODOVIÁRIA",consulta_completa__11[[#This Row],[14 - Inst. Atuando no Local]]),0)</f>
        <v>0</v>
      </c>
      <c r="CN149" s="84" t="str">
        <f t="shared" si="83"/>
        <v/>
      </c>
      <c r="CO149" s="84">
        <f>IFERROR(FIND("POLÍCIA MILITAR",consulta_completa__11[[#This Row],[14 - Inst. Atuando no Local]]),0)</f>
        <v>0</v>
      </c>
      <c r="CP149" s="84" t="str">
        <f t="shared" si="84"/>
        <v/>
      </c>
      <c r="CQ149" s="84">
        <f>IFERROR(FIND("POLÍCIA CIVIL",consulta_completa__11[[#This Row],[14 - Inst. Atuando no Local]]),0)</f>
        <v>0</v>
      </c>
      <c r="CR149" s="84" t="str">
        <f t="shared" si="85"/>
        <v/>
      </c>
      <c r="CS149" s="84">
        <f>IFERROR(FIND("MARINHA DO BRASIL",consulta_completa__11[[#This Row],[14 - Inst. Atuando no Local]]),0)</f>
        <v>0</v>
      </c>
      <c r="CT149" s="84" t="str">
        <f t="shared" si="86"/>
        <v/>
      </c>
      <c r="CU149" s="84">
        <f>IFERROR(FIND("EMPRESA ESPECIALIZADA EM ATENDIMENTO",consulta_completa__11[[#This Row],[14 - Inst. Atuando no Local]]),0)</f>
        <v>0</v>
      </c>
      <c r="CV149" s="84" t="str">
        <f t="shared" si="87"/>
        <v/>
      </c>
      <c r="CW149" s="84">
        <f>IFERROR(FIND("IBAMA",consulta_completa__11[[#This Row],[14 - Inst. Atuando no Local]]),0)</f>
        <v>0</v>
      </c>
      <c r="CX149" s="84" t="str">
        <f t="shared" si="88"/>
        <v/>
      </c>
      <c r="CY149" s="84" t="str">
        <f>IF(consulta_completa__11[[#This Row],[14 - Inst. Atuando no Local]]="","X","")</f>
        <v/>
      </c>
      <c r="CZ149" s="84">
        <f>IFERROR(FIND("OUTRA (S)",consulta_completa__11[[#This Row],[14 - Inst. Atuando no Local]]),0)</f>
        <v>0</v>
      </c>
      <c r="DA149" s="84" t="str">
        <f t="shared" si="89"/>
        <v/>
      </c>
      <c r="DB149" s="35" t="str">
        <f t="shared" si="90"/>
        <v>Sim</v>
      </c>
      <c r="DC149" s="35" t="str">
        <f t="shared" si="91"/>
        <v>Não</v>
      </c>
      <c r="DD149" s="35" t="str">
        <f t="shared" si="92"/>
        <v>Sim</v>
      </c>
      <c r="DE149" s="87" t="str">
        <f t="shared" si="63"/>
        <v>Sem informação</v>
      </c>
    </row>
    <row r="150" spans="1:109">
      <c r="A150" s="14">
        <v>20253636042</v>
      </c>
      <c r="B150" s="1">
        <v>45722</v>
      </c>
      <c r="C150" t="s">
        <v>1693</v>
      </c>
      <c r="D150" t="s">
        <v>161</v>
      </c>
      <c r="E150" t="s">
        <v>286</v>
      </c>
      <c r="F150" t="s">
        <v>139</v>
      </c>
      <c r="G150" t="s">
        <v>113</v>
      </c>
      <c r="H150" t="s">
        <v>114</v>
      </c>
      <c r="I150" t="s">
        <v>114</v>
      </c>
      <c r="J150" t="s">
        <v>1694</v>
      </c>
      <c r="K150" t="s">
        <v>1695</v>
      </c>
      <c r="L150" t="s">
        <v>166</v>
      </c>
      <c r="M150" t="s">
        <v>140</v>
      </c>
      <c r="N150" t="s">
        <v>1598</v>
      </c>
      <c r="O150" t="s">
        <v>113</v>
      </c>
      <c r="P150" t="s">
        <v>142</v>
      </c>
      <c r="Q150" t="s">
        <v>230</v>
      </c>
      <c r="R150" t="s">
        <v>123</v>
      </c>
      <c r="S150" t="s">
        <v>113</v>
      </c>
      <c r="T150" t="s">
        <v>1696</v>
      </c>
      <c r="U150" t="s">
        <v>113</v>
      </c>
      <c r="V150" t="s">
        <v>1697</v>
      </c>
      <c r="W150" t="b">
        <v>1</v>
      </c>
      <c r="Z150" t="s">
        <v>1698</v>
      </c>
      <c r="AA150" t="s">
        <v>113</v>
      </c>
      <c r="AB150" t="s">
        <v>1699</v>
      </c>
      <c r="AC150" t="s">
        <v>1700</v>
      </c>
      <c r="AD150">
        <v>0</v>
      </c>
      <c r="AE150" t="s">
        <v>113</v>
      </c>
      <c r="AF150" t="s">
        <v>113</v>
      </c>
      <c r="AG150" t="s">
        <v>113</v>
      </c>
      <c r="AH150" t="s">
        <v>131</v>
      </c>
      <c r="AI150" t="s">
        <v>132</v>
      </c>
      <c r="AJ150" t="s">
        <v>131</v>
      </c>
      <c r="AK150" t="s">
        <v>1701</v>
      </c>
      <c r="AL150" t="s">
        <v>113</v>
      </c>
      <c r="AM150" t="s">
        <v>1702</v>
      </c>
      <c r="AN150" t="s">
        <v>1271</v>
      </c>
      <c r="AO150" t="s">
        <v>1703</v>
      </c>
      <c r="AP150">
        <v>11934123210</v>
      </c>
      <c r="AQ150" t="s">
        <v>1704</v>
      </c>
      <c r="AR150" t="s">
        <v>113</v>
      </c>
      <c r="AS150" t="s">
        <v>113</v>
      </c>
      <c r="AT150" t="s">
        <v>113</v>
      </c>
      <c r="AU150" t="s">
        <v>113</v>
      </c>
      <c r="AW150" t="s">
        <v>113</v>
      </c>
      <c r="AX150" s="82">
        <f>IFERROR(FIND("Óbitos/feridos",consulta_completa__11[[#This Row],[13 - Ocorrências/Ambientes Atingidos]]),0)</f>
        <v>0</v>
      </c>
      <c r="AY150" s="83" t="str">
        <f t="shared" si="64"/>
        <v/>
      </c>
      <c r="AZ150" s="82">
        <f>IFERROR(FIND("População afetada/evacuada",consulta_completa__11[[#This Row],[13 - Ocorrências/Ambientes Atingidos]]),0)</f>
        <v>0</v>
      </c>
      <c r="BA150" s="82" t="str">
        <f t="shared" si="65"/>
        <v/>
      </c>
      <c r="BB150" s="82">
        <f>IFERROR(FIND("Suspensão de abastecimento de água",consulta_completa__11[[#This Row],[13 - Ocorrências/Ambientes Atingidos]]),0)</f>
        <v>0</v>
      </c>
      <c r="BC150" s="83" t="str">
        <f t="shared" si="93"/>
        <v/>
      </c>
      <c r="BD150" s="82">
        <f>IFERROR(FIND("Rio/córrego",consulta_completa__11[[#This Row],[13 - Ocorrências/Ambientes Atingidos]]),0)</f>
        <v>0</v>
      </c>
      <c r="BE150" s="83" t="str">
        <f t="shared" si="66"/>
        <v/>
      </c>
      <c r="BF150" s="82">
        <f>IFERROR(FIND("Lago",consulta_completa__11[[#This Row],[13 - Ocorrências/Ambientes Atingidos]]),0)</f>
        <v>0</v>
      </c>
      <c r="BG150" s="83" t="str">
        <f t="shared" si="67"/>
        <v/>
      </c>
      <c r="BH150" s="82">
        <f>IFERROR(FIND("Mar",consulta_completa__11[[#This Row],[13 - Ocorrências/Ambientes Atingidos]]),0)</f>
        <v>0</v>
      </c>
      <c r="BI150" s="83" t="str">
        <f t="shared" si="68"/>
        <v/>
      </c>
      <c r="BJ150" s="82">
        <f>IFERROR(FIND("Praia",consulta_completa__11[[#This Row],[13 - Ocorrências/Ambientes Atingidos]]),0)</f>
        <v>0</v>
      </c>
      <c r="BK150" s="83" t="str">
        <f t="shared" si="69"/>
        <v/>
      </c>
      <c r="BL150" s="82">
        <f>IFERROR(FIND("Solo",consulta_completa__11[[#This Row],[13 - Ocorrências/Ambientes Atingidos]]),0)</f>
        <v>1</v>
      </c>
      <c r="BM150" s="83" t="str">
        <f t="shared" si="70"/>
        <v>X</v>
      </c>
      <c r="BN150" s="82">
        <f>IFERROR(FIND("Águas subterrâneas",consulta_completa__11[[#This Row],[13 - Ocorrências/Ambientes Atingidos]]),0)</f>
        <v>0</v>
      </c>
      <c r="BO150" s="83" t="str">
        <f t="shared" si="71"/>
        <v/>
      </c>
      <c r="BP150" s="82">
        <f>IFERROR(FIND("Atmosfera",consulta_completa__11[[#This Row],[13 - Ocorrências/Ambientes Atingidos]]),0)</f>
        <v>0</v>
      </c>
      <c r="BQ150" s="83" t="str">
        <f t="shared" si="72"/>
        <v/>
      </c>
      <c r="BR150" s="82">
        <f>IFERROR(FIND("Flora",consulta_completa__11[[#This Row],[13 - Ocorrências/Ambientes Atingidos]]),0)</f>
        <v>0</v>
      </c>
      <c r="BS150" s="83" t="str">
        <f t="shared" si="73"/>
        <v/>
      </c>
      <c r="BT150" s="82">
        <f>IFERROR(FIND("Fauna",consulta_completa__11[[#This Row],[13 - Ocorrências/Ambientes Atingidos]]),0)</f>
        <v>0</v>
      </c>
      <c r="BU150" s="83" t="str">
        <f t="shared" si="74"/>
        <v/>
      </c>
      <c r="BV150" s="82">
        <f>IFERROR(FIND("UC federal",consulta_completa__11[[#This Row],[13 - Ocorrências/Ambientes Atingidos]]),0)</f>
        <v>0</v>
      </c>
      <c r="BW150" s="83" t="str">
        <f t="shared" si="75"/>
        <v/>
      </c>
      <c r="BX150" s="82">
        <f>IFERROR(FIND("UC estadual/municipal",consulta_completa__11[[#This Row],[13 - Ocorrências/Ambientes Atingidos]]),0)</f>
        <v>0</v>
      </c>
      <c r="BY150" s="83" t="str">
        <f t="shared" si="76"/>
        <v/>
      </c>
      <c r="BZ150" s="82">
        <f>IFERROR(FIND("Outro(s)",consulta_completa__11[[#This Row],[13 - Ocorrências/Ambientes Atingidos]]),0)</f>
        <v>0</v>
      </c>
      <c r="CA150" s="83" t="str">
        <f t="shared" si="77"/>
        <v/>
      </c>
      <c r="CB150" s="82">
        <f>IFERROR(FIND("Sem dano",consulta_completa__11[[#This Row],[13 - Ocorrências/Ambientes Atingidos]]),0)</f>
        <v>0</v>
      </c>
      <c r="CC150" s="83" t="str">
        <f t="shared" si="78"/>
        <v/>
      </c>
      <c r="CD150" s="82" t="str">
        <f>IF(consulta_completa__11[[#This Row],[13 - Ocorrências/Ambientes Atingidos]]="","X","")</f>
        <v/>
      </c>
      <c r="CE150" s="84">
        <f>IFERROR(FIND("IBAMA",consulta_completa__11[[#This Row],[14 - Inst. Atuando no Local]]),0)</f>
        <v>0</v>
      </c>
      <c r="CF150" s="84" t="str">
        <f t="shared" si="79"/>
        <v/>
      </c>
      <c r="CG150" s="84">
        <f>IFERROR(FIND("OEMA",consulta_completa__11[[#This Row],[14 - Inst. Atuando no Local]]),0)</f>
        <v>0</v>
      </c>
      <c r="CH150" s="84" t="str">
        <f t="shared" si="80"/>
        <v/>
      </c>
      <c r="CI150" s="84">
        <f>IFERROR(FIND("DEFESA CIVIL",consulta_completa__11[[#This Row],[14 - Inst. Atuando no Local]]),0)</f>
        <v>0</v>
      </c>
      <c r="CJ150" s="84" t="str">
        <f t="shared" si="81"/>
        <v/>
      </c>
      <c r="CK150" s="84">
        <f>IFERROR(FIND("CORPO DE BOMBEIROS",consulta_completa__11[[#This Row],[14 - Inst. Atuando no Local]]),0)</f>
        <v>0</v>
      </c>
      <c r="CL150" s="84" t="str">
        <f t="shared" si="82"/>
        <v/>
      </c>
      <c r="CM150" s="84">
        <f>IFERROR(FIND("POLÍCIA RODOVIÁRIA",consulta_completa__11[[#This Row],[14 - Inst. Atuando no Local]]),0)</f>
        <v>0</v>
      </c>
      <c r="CN150" s="84" t="str">
        <f t="shared" si="83"/>
        <v/>
      </c>
      <c r="CO150" s="84">
        <f>IFERROR(FIND("POLÍCIA MILITAR",consulta_completa__11[[#This Row],[14 - Inst. Atuando no Local]]),0)</f>
        <v>0</v>
      </c>
      <c r="CP150" s="84" t="str">
        <f t="shared" si="84"/>
        <v/>
      </c>
      <c r="CQ150" s="84">
        <f>IFERROR(FIND("POLÍCIA CIVIL",consulta_completa__11[[#This Row],[14 - Inst. Atuando no Local]]),0)</f>
        <v>0</v>
      </c>
      <c r="CR150" s="84" t="str">
        <f t="shared" si="85"/>
        <v/>
      </c>
      <c r="CS150" s="84">
        <f>IFERROR(FIND("MARINHA DO BRASIL",consulta_completa__11[[#This Row],[14 - Inst. Atuando no Local]]),0)</f>
        <v>0</v>
      </c>
      <c r="CT150" s="84" t="str">
        <f t="shared" si="86"/>
        <v/>
      </c>
      <c r="CU150" s="84">
        <f>IFERROR(FIND("EMPRESA ESPECIALIZADA EM ATENDIMENTO",consulta_completa__11[[#This Row],[14 - Inst. Atuando no Local]]),0)</f>
        <v>0</v>
      </c>
      <c r="CV150" s="84" t="str">
        <f t="shared" si="87"/>
        <v/>
      </c>
      <c r="CW150" s="84">
        <f>IFERROR(FIND("IBAMA",consulta_completa__11[[#This Row],[14 - Inst. Atuando no Local]]),0)</f>
        <v>0</v>
      </c>
      <c r="CX150" s="84" t="str">
        <f t="shared" si="88"/>
        <v/>
      </c>
      <c r="CY150" s="84" t="str">
        <f>IF(consulta_completa__11[[#This Row],[14 - Inst. Atuando no Local]]="","X","")</f>
        <v/>
      </c>
      <c r="CZ150" s="84">
        <f>IFERROR(FIND("OUTRA (S)",consulta_completa__11[[#This Row],[14 - Inst. Atuando no Local]]),0)</f>
        <v>0</v>
      </c>
      <c r="DA150" s="84" t="str">
        <f t="shared" si="89"/>
        <v/>
      </c>
      <c r="DB150" s="35" t="str">
        <f t="shared" si="90"/>
        <v>Sim</v>
      </c>
      <c r="DC150" s="35" t="str">
        <f t="shared" si="91"/>
        <v>Não</v>
      </c>
      <c r="DD150" s="35" t="str">
        <f t="shared" si="92"/>
        <v>Sim</v>
      </c>
      <c r="DE150" s="87" t="str">
        <f t="shared" si="63"/>
        <v>Sem informação</v>
      </c>
    </row>
    <row r="151" spans="1:109">
      <c r="A151" s="14">
        <v>20253664844</v>
      </c>
      <c r="B151" s="1">
        <v>45722</v>
      </c>
      <c r="C151" t="s">
        <v>929</v>
      </c>
      <c r="D151" t="s">
        <v>343</v>
      </c>
      <c r="E151" t="s">
        <v>111</v>
      </c>
      <c r="F151" t="s">
        <v>112</v>
      </c>
      <c r="G151" t="s">
        <v>113</v>
      </c>
      <c r="H151" t="s">
        <v>114</v>
      </c>
      <c r="I151" t="s">
        <v>114</v>
      </c>
      <c r="J151" t="s">
        <v>113</v>
      </c>
      <c r="K151" t="s">
        <v>114</v>
      </c>
      <c r="L151" t="s">
        <v>114</v>
      </c>
      <c r="M151" t="s">
        <v>118</v>
      </c>
      <c r="N151" t="s">
        <v>119</v>
      </c>
      <c r="O151" t="s">
        <v>239</v>
      </c>
      <c r="P151" t="s">
        <v>142</v>
      </c>
      <c r="Q151" t="s">
        <v>143</v>
      </c>
      <c r="R151" t="s">
        <v>123</v>
      </c>
      <c r="S151" t="s">
        <v>931</v>
      </c>
      <c r="T151" t="s">
        <v>932</v>
      </c>
      <c r="U151" t="s">
        <v>1705</v>
      </c>
      <c r="V151" t="s">
        <v>1706</v>
      </c>
      <c r="W151" t="b">
        <v>1</v>
      </c>
      <c r="Z151" t="s">
        <v>1707</v>
      </c>
      <c r="AA151" t="s">
        <v>113</v>
      </c>
      <c r="AB151" t="s">
        <v>1708</v>
      </c>
      <c r="AC151" t="s">
        <v>1709</v>
      </c>
      <c r="AD151">
        <v>1</v>
      </c>
      <c r="AE151" t="s">
        <v>1710</v>
      </c>
      <c r="AF151" t="s">
        <v>113</v>
      </c>
      <c r="AG151" t="s">
        <v>113</v>
      </c>
      <c r="AH151" t="s">
        <v>131</v>
      </c>
      <c r="AI151" t="s">
        <v>131</v>
      </c>
      <c r="AJ151" t="s">
        <v>132</v>
      </c>
      <c r="AK151" t="s">
        <v>113</v>
      </c>
      <c r="AL151" t="s">
        <v>1711</v>
      </c>
      <c r="AM151" t="s">
        <v>1708</v>
      </c>
      <c r="AN151" t="s">
        <v>113</v>
      </c>
      <c r="AO151" t="s">
        <v>941</v>
      </c>
      <c r="AQ151" t="s">
        <v>1712</v>
      </c>
      <c r="AR151" t="s">
        <v>113</v>
      </c>
      <c r="AS151" t="s">
        <v>113</v>
      </c>
      <c r="AT151" t="s">
        <v>1713</v>
      </c>
      <c r="AU151" t="s">
        <v>1714</v>
      </c>
      <c r="AV151">
        <v>100000000</v>
      </c>
      <c r="AW151" t="s">
        <v>159</v>
      </c>
      <c r="AX151" s="82">
        <f>IFERROR(FIND("Óbitos/feridos",consulta_completa__11[[#This Row],[13 - Ocorrências/Ambientes Atingidos]]),0)</f>
        <v>0</v>
      </c>
      <c r="AY151" s="83" t="str">
        <f t="shared" si="64"/>
        <v/>
      </c>
      <c r="AZ151" s="82">
        <f>IFERROR(FIND("População afetada/evacuada",consulta_completa__11[[#This Row],[13 - Ocorrências/Ambientes Atingidos]]),0)</f>
        <v>0</v>
      </c>
      <c r="BA151" s="82" t="str">
        <f t="shared" si="65"/>
        <v/>
      </c>
      <c r="BB151" s="82">
        <f>IFERROR(FIND("Suspensão de abastecimento de água",consulta_completa__11[[#This Row],[13 - Ocorrências/Ambientes Atingidos]]),0)</f>
        <v>0</v>
      </c>
      <c r="BC151" s="83" t="str">
        <f t="shared" si="93"/>
        <v/>
      </c>
      <c r="BD151" s="82">
        <f>IFERROR(FIND("Rio/córrego",consulta_completa__11[[#This Row],[13 - Ocorrências/Ambientes Atingidos]]),0)</f>
        <v>0</v>
      </c>
      <c r="BE151" s="83" t="str">
        <f t="shared" si="66"/>
        <v/>
      </c>
      <c r="BF151" s="82">
        <f>IFERROR(FIND("Lago",consulta_completa__11[[#This Row],[13 - Ocorrências/Ambientes Atingidos]]),0)</f>
        <v>0</v>
      </c>
      <c r="BG151" s="83" t="str">
        <f t="shared" si="67"/>
        <v/>
      </c>
      <c r="BH151" s="82">
        <f>IFERROR(FIND("Mar",consulta_completa__11[[#This Row],[13 - Ocorrências/Ambientes Atingidos]]),0)</f>
        <v>1</v>
      </c>
      <c r="BI151" s="83" t="str">
        <f t="shared" si="68"/>
        <v>X</v>
      </c>
      <c r="BJ151" s="82">
        <f>IFERROR(FIND("Praia",consulta_completa__11[[#This Row],[13 - Ocorrências/Ambientes Atingidos]]),0)</f>
        <v>0</v>
      </c>
      <c r="BK151" s="83" t="str">
        <f t="shared" si="69"/>
        <v/>
      </c>
      <c r="BL151" s="82">
        <f>IFERROR(FIND("Solo",consulta_completa__11[[#This Row],[13 - Ocorrências/Ambientes Atingidos]]),0)</f>
        <v>0</v>
      </c>
      <c r="BM151" s="83" t="str">
        <f t="shared" si="70"/>
        <v/>
      </c>
      <c r="BN151" s="82">
        <f>IFERROR(FIND("Águas subterrâneas",consulta_completa__11[[#This Row],[13 - Ocorrências/Ambientes Atingidos]]),0)</f>
        <v>0</v>
      </c>
      <c r="BO151" s="83" t="str">
        <f t="shared" si="71"/>
        <v/>
      </c>
      <c r="BP151" s="82">
        <f>IFERROR(FIND("Atmosfera",consulta_completa__11[[#This Row],[13 - Ocorrências/Ambientes Atingidos]]),0)</f>
        <v>0</v>
      </c>
      <c r="BQ151" s="83" t="str">
        <f t="shared" si="72"/>
        <v/>
      </c>
      <c r="BR151" s="82">
        <f>IFERROR(FIND("Flora",consulta_completa__11[[#This Row],[13 - Ocorrências/Ambientes Atingidos]]),0)</f>
        <v>0</v>
      </c>
      <c r="BS151" s="83" t="str">
        <f t="shared" si="73"/>
        <v/>
      </c>
      <c r="BT151" s="82">
        <f>IFERROR(FIND("Fauna",consulta_completa__11[[#This Row],[13 - Ocorrências/Ambientes Atingidos]]),0)</f>
        <v>0</v>
      </c>
      <c r="BU151" s="83" t="str">
        <f t="shared" si="74"/>
        <v/>
      </c>
      <c r="BV151" s="82">
        <f>IFERROR(FIND("UC federal",consulta_completa__11[[#This Row],[13 - Ocorrências/Ambientes Atingidos]]),0)</f>
        <v>0</v>
      </c>
      <c r="BW151" s="83" t="str">
        <f t="shared" si="75"/>
        <v/>
      </c>
      <c r="BX151" s="82">
        <f>IFERROR(FIND("UC estadual/municipal",consulta_completa__11[[#This Row],[13 - Ocorrências/Ambientes Atingidos]]),0)</f>
        <v>0</v>
      </c>
      <c r="BY151" s="83" t="str">
        <f t="shared" si="76"/>
        <v/>
      </c>
      <c r="BZ151" s="82">
        <f>IFERROR(FIND("Outro(s)",consulta_completa__11[[#This Row],[13 - Ocorrências/Ambientes Atingidos]]),0)</f>
        <v>0</v>
      </c>
      <c r="CA151" s="83" t="str">
        <f t="shared" si="77"/>
        <v/>
      </c>
      <c r="CB151" s="82">
        <f>IFERROR(FIND("Sem dano",consulta_completa__11[[#This Row],[13 - Ocorrências/Ambientes Atingidos]]),0)</f>
        <v>0</v>
      </c>
      <c r="CC151" s="83" t="str">
        <f t="shared" si="78"/>
        <v/>
      </c>
      <c r="CD151" s="82" t="str">
        <f>IF(consulta_completa__11[[#This Row],[13 - Ocorrências/Ambientes Atingidos]]="","X","")</f>
        <v/>
      </c>
      <c r="CE151" s="84">
        <f>IFERROR(FIND("IBAMA",consulta_completa__11[[#This Row],[14 - Inst. Atuando no Local]]),0)</f>
        <v>0</v>
      </c>
      <c r="CF151" s="84" t="str">
        <f t="shared" si="79"/>
        <v/>
      </c>
      <c r="CG151" s="84">
        <f>IFERROR(FIND("OEMA",consulta_completa__11[[#This Row],[14 - Inst. Atuando no Local]]),0)</f>
        <v>0</v>
      </c>
      <c r="CH151" s="84" t="str">
        <f t="shared" si="80"/>
        <v/>
      </c>
      <c r="CI151" s="84">
        <f>IFERROR(FIND("DEFESA CIVIL",consulta_completa__11[[#This Row],[14 - Inst. Atuando no Local]]),0)</f>
        <v>0</v>
      </c>
      <c r="CJ151" s="84" t="str">
        <f t="shared" si="81"/>
        <v/>
      </c>
      <c r="CK151" s="84">
        <f>IFERROR(FIND("CORPO DE BOMBEIROS",consulta_completa__11[[#This Row],[14 - Inst. Atuando no Local]]),0)</f>
        <v>0</v>
      </c>
      <c r="CL151" s="84" t="str">
        <f t="shared" si="82"/>
        <v/>
      </c>
      <c r="CM151" s="84">
        <f>IFERROR(FIND("POLÍCIA RODOVIÁRIA",consulta_completa__11[[#This Row],[14 - Inst. Atuando no Local]]),0)</f>
        <v>0</v>
      </c>
      <c r="CN151" s="84" t="str">
        <f t="shared" si="83"/>
        <v/>
      </c>
      <c r="CO151" s="84">
        <f>IFERROR(FIND("POLÍCIA MILITAR",consulta_completa__11[[#This Row],[14 - Inst. Atuando no Local]]),0)</f>
        <v>0</v>
      </c>
      <c r="CP151" s="84" t="str">
        <f t="shared" si="84"/>
        <v/>
      </c>
      <c r="CQ151" s="84">
        <f>IFERROR(FIND("POLÍCIA CIVIL",consulta_completa__11[[#This Row],[14 - Inst. Atuando no Local]]),0)</f>
        <v>0</v>
      </c>
      <c r="CR151" s="84" t="str">
        <f t="shared" si="85"/>
        <v/>
      </c>
      <c r="CS151" s="84">
        <f>IFERROR(FIND("MARINHA DO BRASIL",consulta_completa__11[[#This Row],[14 - Inst. Atuando no Local]]),0)</f>
        <v>0</v>
      </c>
      <c r="CT151" s="84" t="str">
        <f t="shared" si="86"/>
        <v/>
      </c>
      <c r="CU151" s="84">
        <f>IFERROR(FIND("EMPRESA ESPECIALIZADA EM ATENDIMENTO",consulta_completa__11[[#This Row],[14 - Inst. Atuando no Local]]),0)</f>
        <v>0</v>
      </c>
      <c r="CV151" s="84" t="str">
        <f t="shared" si="87"/>
        <v/>
      </c>
      <c r="CW151" s="84">
        <f>IFERROR(FIND("IBAMA",consulta_completa__11[[#This Row],[14 - Inst. Atuando no Local]]),0)</f>
        <v>0</v>
      </c>
      <c r="CX151" s="84" t="str">
        <f t="shared" si="88"/>
        <v/>
      </c>
      <c r="CY151" s="84" t="str">
        <f>IF(consulta_completa__11[[#This Row],[14 - Inst. Atuando no Local]]="","X","")</f>
        <v/>
      </c>
      <c r="CZ151" s="84">
        <f>IFERROR(FIND("OUTRA (S)",consulta_completa__11[[#This Row],[14 - Inst. Atuando no Local]]),0)</f>
        <v>0</v>
      </c>
      <c r="DA151" s="84" t="str">
        <f t="shared" si="89"/>
        <v/>
      </c>
      <c r="DB151" s="35" t="str">
        <f t="shared" si="90"/>
        <v>Sim</v>
      </c>
      <c r="DC151" s="35" t="str">
        <f t="shared" si="91"/>
        <v>Não</v>
      </c>
      <c r="DD151" s="35" t="str">
        <f t="shared" si="92"/>
        <v>Sim</v>
      </c>
      <c r="DE151" s="87" t="str">
        <f t="shared" si="63"/>
        <v>Federal</v>
      </c>
    </row>
    <row r="152" spans="1:109">
      <c r="A152" s="14">
        <v>20253743257</v>
      </c>
      <c r="B152" s="1">
        <v>45723</v>
      </c>
      <c r="C152" t="s">
        <v>1715</v>
      </c>
      <c r="D152" t="s">
        <v>733</v>
      </c>
      <c r="E152" t="s">
        <v>1716</v>
      </c>
      <c r="F152" t="s">
        <v>139</v>
      </c>
      <c r="G152" t="s">
        <v>113</v>
      </c>
      <c r="H152" t="s">
        <v>114</v>
      </c>
      <c r="I152" t="s">
        <v>114</v>
      </c>
      <c r="J152" t="s">
        <v>113</v>
      </c>
      <c r="K152" t="s">
        <v>114</v>
      </c>
      <c r="L152" t="s">
        <v>114</v>
      </c>
      <c r="M152" t="s">
        <v>139</v>
      </c>
      <c r="N152" t="s">
        <v>141</v>
      </c>
      <c r="O152" t="s">
        <v>239</v>
      </c>
      <c r="P152" t="s">
        <v>200</v>
      </c>
      <c r="Q152" t="s">
        <v>230</v>
      </c>
      <c r="R152" t="s">
        <v>123</v>
      </c>
      <c r="S152" t="s">
        <v>113</v>
      </c>
      <c r="T152" t="s">
        <v>1717</v>
      </c>
      <c r="U152" t="s">
        <v>1718</v>
      </c>
      <c r="V152" t="s">
        <v>1719</v>
      </c>
      <c r="X152" t="b">
        <v>1</v>
      </c>
      <c r="Z152" t="s">
        <v>1720</v>
      </c>
      <c r="AA152" t="s">
        <v>1721</v>
      </c>
      <c r="AB152" t="s">
        <v>1722</v>
      </c>
      <c r="AC152" t="s">
        <v>1723</v>
      </c>
      <c r="AD152">
        <v>0</v>
      </c>
      <c r="AE152" t="s">
        <v>1724</v>
      </c>
      <c r="AF152" t="s">
        <v>1725</v>
      </c>
      <c r="AG152" t="s">
        <v>1726</v>
      </c>
      <c r="AH152" t="s">
        <v>131</v>
      </c>
      <c r="AI152" t="s">
        <v>131</v>
      </c>
      <c r="AJ152" t="s">
        <v>131</v>
      </c>
      <c r="AK152" t="s">
        <v>1727</v>
      </c>
      <c r="AL152" t="s">
        <v>1728</v>
      </c>
      <c r="AM152" t="s">
        <v>1729</v>
      </c>
      <c r="AN152" t="s">
        <v>1730</v>
      </c>
      <c r="AO152" t="s">
        <v>1731</v>
      </c>
      <c r="AP152">
        <v>92984745335</v>
      </c>
      <c r="AQ152" t="s">
        <v>1732</v>
      </c>
      <c r="AR152" t="s">
        <v>113</v>
      </c>
      <c r="AS152" t="s">
        <v>1733</v>
      </c>
      <c r="AT152" t="s">
        <v>113</v>
      </c>
      <c r="AU152" t="s">
        <v>1734</v>
      </c>
      <c r="AW152" t="s">
        <v>159</v>
      </c>
      <c r="AX152" s="82">
        <f>IFERROR(FIND("Óbitos/feridos",consulta_completa__11[[#This Row],[13 - Ocorrências/Ambientes Atingidos]]),0)</f>
        <v>0</v>
      </c>
      <c r="AY152" s="83" t="str">
        <f t="shared" si="64"/>
        <v/>
      </c>
      <c r="AZ152" s="82">
        <f>IFERROR(FIND("População afetada/evacuada",consulta_completa__11[[#This Row],[13 - Ocorrências/Ambientes Atingidos]]),0)</f>
        <v>0</v>
      </c>
      <c r="BA152" s="82" t="str">
        <f t="shared" si="65"/>
        <v/>
      </c>
      <c r="BB152" s="82">
        <f>IFERROR(FIND("Suspensão de abastecimento de água",consulta_completa__11[[#This Row],[13 - Ocorrências/Ambientes Atingidos]]),0)</f>
        <v>0</v>
      </c>
      <c r="BC152" s="83" t="str">
        <f t="shared" si="93"/>
        <v/>
      </c>
      <c r="BD152" s="82">
        <f>IFERROR(FIND("Rio/córrego",consulta_completa__11[[#This Row],[13 - Ocorrências/Ambientes Atingidos]]),0)</f>
        <v>0</v>
      </c>
      <c r="BE152" s="83" t="str">
        <f t="shared" si="66"/>
        <v/>
      </c>
      <c r="BF152" s="82">
        <f>IFERROR(FIND("Lago",consulta_completa__11[[#This Row],[13 - Ocorrências/Ambientes Atingidos]]),0)</f>
        <v>0</v>
      </c>
      <c r="BG152" s="83" t="str">
        <f t="shared" si="67"/>
        <v/>
      </c>
      <c r="BH152" s="82">
        <f>IFERROR(FIND("Mar",consulta_completa__11[[#This Row],[13 - Ocorrências/Ambientes Atingidos]]),0)</f>
        <v>0</v>
      </c>
      <c r="BI152" s="83" t="str">
        <f t="shared" si="68"/>
        <v/>
      </c>
      <c r="BJ152" s="82">
        <f>IFERROR(FIND("Praia",consulta_completa__11[[#This Row],[13 - Ocorrências/Ambientes Atingidos]]),0)</f>
        <v>0</v>
      </c>
      <c r="BK152" s="83" t="str">
        <f t="shared" si="69"/>
        <v/>
      </c>
      <c r="BL152" s="82">
        <f>IFERROR(FIND("Solo",consulta_completa__11[[#This Row],[13 - Ocorrências/Ambientes Atingidos]]),0)</f>
        <v>0</v>
      </c>
      <c r="BM152" s="83" t="str">
        <f t="shared" si="70"/>
        <v/>
      </c>
      <c r="BN152" s="82">
        <f>IFERROR(FIND("Águas subterrâneas",consulta_completa__11[[#This Row],[13 - Ocorrências/Ambientes Atingidos]]),0)</f>
        <v>0</v>
      </c>
      <c r="BO152" s="83" t="str">
        <f t="shared" si="71"/>
        <v/>
      </c>
      <c r="BP152" s="82">
        <f>IFERROR(FIND("Atmosfera",consulta_completa__11[[#This Row],[13 - Ocorrências/Ambientes Atingidos]]),0)</f>
        <v>0</v>
      </c>
      <c r="BQ152" s="83" t="str">
        <f t="shared" si="72"/>
        <v/>
      </c>
      <c r="BR152" s="82">
        <f>IFERROR(FIND("Flora",consulta_completa__11[[#This Row],[13 - Ocorrências/Ambientes Atingidos]]),0)</f>
        <v>0</v>
      </c>
      <c r="BS152" s="83" t="str">
        <f t="shared" si="73"/>
        <v/>
      </c>
      <c r="BT152" s="82">
        <f>IFERROR(FIND("Fauna",consulta_completa__11[[#This Row],[13 - Ocorrências/Ambientes Atingidos]]),0)</f>
        <v>0</v>
      </c>
      <c r="BU152" s="83" t="str">
        <f t="shared" si="74"/>
        <v/>
      </c>
      <c r="BV152" s="82">
        <f>IFERROR(FIND("UC federal",consulta_completa__11[[#This Row],[13 - Ocorrências/Ambientes Atingidos]]),0)</f>
        <v>0</v>
      </c>
      <c r="BW152" s="83" t="str">
        <f t="shared" si="75"/>
        <v/>
      </c>
      <c r="BX152" s="82">
        <f>IFERROR(FIND("UC estadual/municipal",consulta_completa__11[[#This Row],[13 - Ocorrências/Ambientes Atingidos]]),0)</f>
        <v>0</v>
      </c>
      <c r="BY152" s="83" t="str">
        <f t="shared" si="76"/>
        <v/>
      </c>
      <c r="BZ152" s="82">
        <f>IFERROR(FIND("Outro(s)",consulta_completa__11[[#This Row],[13 - Ocorrências/Ambientes Atingidos]]),0)</f>
        <v>1</v>
      </c>
      <c r="CA152" s="83" t="str">
        <f t="shared" si="77"/>
        <v>X</v>
      </c>
      <c r="CB152" s="82">
        <f>IFERROR(FIND("Sem dano",consulta_completa__11[[#This Row],[13 - Ocorrências/Ambientes Atingidos]]),0)</f>
        <v>0</v>
      </c>
      <c r="CC152" s="83" t="str">
        <f t="shared" si="78"/>
        <v/>
      </c>
      <c r="CD152" s="82" t="str">
        <f>IF(consulta_completa__11[[#This Row],[13 - Ocorrências/Ambientes Atingidos]]="","X","")</f>
        <v/>
      </c>
      <c r="CE152" s="84">
        <f>IFERROR(FIND("IBAMA",consulta_completa__11[[#This Row],[14 - Inst. Atuando no Local]]),0)</f>
        <v>0</v>
      </c>
      <c r="CF152" s="84" t="str">
        <f t="shared" si="79"/>
        <v/>
      </c>
      <c r="CG152" s="84">
        <f>IFERROR(FIND("OEMA",consulta_completa__11[[#This Row],[14 - Inst. Atuando no Local]]),0)</f>
        <v>0</v>
      </c>
      <c r="CH152" s="84" t="str">
        <f t="shared" si="80"/>
        <v/>
      </c>
      <c r="CI152" s="84">
        <f>IFERROR(FIND("DEFESA CIVIL",consulta_completa__11[[#This Row],[14 - Inst. Atuando no Local]]),0)</f>
        <v>0</v>
      </c>
      <c r="CJ152" s="84" t="str">
        <f t="shared" si="81"/>
        <v/>
      </c>
      <c r="CK152" s="84">
        <f>IFERROR(FIND("CORPO DE BOMBEIROS",consulta_completa__11[[#This Row],[14 - Inst. Atuando no Local]]),0)</f>
        <v>0</v>
      </c>
      <c r="CL152" s="84" t="str">
        <f t="shared" si="82"/>
        <v/>
      </c>
      <c r="CM152" s="84">
        <f>IFERROR(FIND("POLÍCIA RODOVIÁRIA",consulta_completa__11[[#This Row],[14 - Inst. Atuando no Local]]),0)</f>
        <v>0</v>
      </c>
      <c r="CN152" s="84" t="str">
        <f t="shared" si="83"/>
        <v/>
      </c>
      <c r="CO152" s="84">
        <f>IFERROR(FIND("POLÍCIA MILITAR",consulta_completa__11[[#This Row],[14 - Inst. Atuando no Local]]),0)</f>
        <v>0</v>
      </c>
      <c r="CP152" s="84" t="str">
        <f t="shared" si="84"/>
        <v/>
      </c>
      <c r="CQ152" s="84">
        <f>IFERROR(FIND("POLÍCIA CIVIL",consulta_completa__11[[#This Row],[14 - Inst. Atuando no Local]]),0)</f>
        <v>0</v>
      </c>
      <c r="CR152" s="84" t="str">
        <f t="shared" si="85"/>
        <v/>
      </c>
      <c r="CS152" s="84">
        <f>IFERROR(FIND("MARINHA DO BRASIL",consulta_completa__11[[#This Row],[14 - Inst. Atuando no Local]]),0)</f>
        <v>0</v>
      </c>
      <c r="CT152" s="84" t="str">
        <f t="shared" si="86"/>
        <v/>
      </c>
      <c r="CU152" s="84">
        <f>IFERROR(FIND("EMPRESA ESPECIALIZADA EM ATENDIMENTO",consulta_completa__11[[#This Row],[14 - Inst. Atuando no Local]]),0)</f>
        <v>0</v>
      </c>
      <c r="CV152" s="84" t="str">
        <f t="shared" si="87"/>
        <v/>
      </c>
      <c r="CW152" s="84">
        <f>IFERROR(FIND("IBAMA",consulta_completa__11[[#This Row],[14 - Inst. Atuando no Local]]),0)</f>
        <v>0</v>
      </c>
      <c r="CX152" s="84" t="str">
        <f t="shared" si="88"/>
        <v/>
      </c>
      <c r="CY152" s="84" t="str">
        <f>IF(consulta_completa__11[[#This Row],[14 - Inst. Atuando no Local]]="","X","")</f>
        <v/>
      </c>
      <c r="CZ152" s="84">
        <f>IFERROR(FIND("OUTRA (S)",consulta_completa__11[[#This Row],[14 - Inst. Atuando no Local]]),0)</f>
        <v>0</v>
      </c>
      <c r="DA152" s="84" t="str">
        <f t="shared" si="89"/>
        <v/>
      </c>
      <c r="DB152" s="35" t="str">
        <f t="shared" si="90"/>
        <v>Sim</v>
      </c>
      <c r="DC152" s="35" t="str">
        <f t="shared" si="91"/>
        <v>Não</v>
      </c>
      <c r="DD152" s="35" t="str">
        <f t="shared" si="92"/>
        <v>Sim</v>
      </c>
      <c r="DE152" s="87" t="str">
        <f t="shared" si="63"/>
        <v>Sem informação</v>
      </c>
    </row>
    <row r="153" spans="1:109">
      <c r="A153" s="14">
        <v>20253764803</v>
      </c>
      <c r="B153" s="1">
        <v>45723</v>
      </c>
      <c r="C153" t="s">
        <v>109</v>
      </c>
      <c r="D153" t="s">
        <v>110</v>
      </c>
      <c r="E153" t="s">
        <v>452</v>
      </c>
      <c r="F153" t="s">
        <v>112</v>
      </c>
      <c r="G153" t="s">
        <v>113</v>
      </c>
      <c r="H153" t="s">
        <v>114</v>
      </c>
      <c r="I153" t="s">
        <v>114</v>
      </c>
      <c r="J153" t="s">
        <v>115</v>
      </c>
      <c r="K153" t="s">
        <v>1735</v>
      </c>
      <c r="L153" t="s">
        <v>117</v>
      </c>
      <c r="M153" t="s">
        <v>118</v>
      </c>
      <c r="N153" t="s">
        <v>119</v>
      </c>
      <c r="O153" t="s">
        <v>239</v>
      </c>
      <c r="P153" t="s">
        <v>200</v>
      </c>
      <c r="Q153" t="s">
        <v>143</v>
      </c>
      <c r="R153" t="s">
        <v>123</v>
      </c>
      <c r="S153" t="s">
        <v>124</v>
      </c>
      <c r="T153" t="s">
        <v>1736</v>
      </c>
      <c r="U153" t="s">
        <v>1737</v>
      </c>
      <c r="V153" t="s">
        <v>1738</v>
      </c>
      <c r="Z153" t="s">
        <v>409</v>
      </c>
      <c r="AA153" t="s">
        <v>113</v>
      </c>
      <c r="AB153" t="s">
        <v>1739</v>
      </c>
      <c r="AC153" t="s">
        <v>482</v>
      </c>
      <c r="AD153">
        <v>1</v>
      </c>
      <c r="AE153" t="s">
        <v>206</v>
      </c>
      <c r="AF153" t="s">
        <v>113</v>
      </c>
      <c r="AG153" t="s">
        <v>113</v>
      </c>
      <c r="AH153" t="s">
        <v>131</v>
      </c>
      <c r="AI153" t="s">
        <v>132</v>
      </c>
      <c r="AJ153" t="s">
        <v>131</v>
      </c>
      <c r="AK153" t="s">
        <v>1740</v>
      </c>
      <c r="AL153" t="s">
        <v>1741</v>
      </c>
      <c r="AM153" t="s">
        <v>485</v>
      </c>
      <c r="AN153" t="s">
        <v>113</v>
      </c>
      <c r="AO153" t="s">
        <v>113</v>
      </c>
      <c r="AQ153" t="s">
        <v>486</v>
      </c>
      <c r="AR153" t="s">
        <v>113</v>
      </c>
      <c r="AS153" t="s">
        <v>113</v>
      </c>
      <c r="AT153" t="s">
        <v>113</v>
      </c>
      <c r="AU153" t="s">
        <v>113</v>
      </c>
      <c r="AW153" t="s">
        <v>113</v>
      </c>
      <c r="AX153" s="82">
        <f>IFERROR(FIND("Óbitos/feridos",consulta_completa__11[[#This Row],[13 - Ocorrências/Ambientes Atingidos]]),0)</f>
        <v>0</v>
      </c>
      <c r="AY153" s="83" t="str">
        <f t="shared" si="64"/>
        <v/>
      </c>
      <c r="AZ153" s="82">
        <f>IFERROR(FIND("População afetada/evacuada",consulta_completa__11[[#This Row],[13 - Ocorrências/Ambientes Atingidos]]),0)</f>
        <v>0</v>
      </c>
      <c r="BA153" s="82" t="str">
        <f t="shared" si="65"/>
        <v/>
      </c>
      <c r="BB153" s="82">
        <f>IFERROR(FIND("Suspensão de abastecimento de água",consulta_completa__11[[#This Row],[13 - Ocorrências/Ambientes Atingidos]]),0)</f>
        <v>0</v>
      </c>
      <c r="BC153" s="83" t="str">
        <f t="shared" si="93"/>
        <v/>
      </c>
      <c r="BD153" s="82">
        <f>IFERROR(FIND("Rio/córrego",consulta_completa__11[[#This Row],[13 - Ocorrências/Ambientes Atingidos]]),0)</f>
        <v>0</v>
      </c>
      <c r="BE153" s="83" t="str">
        <f t="shared" si="66"/>
        <v/>
      </c>
      <c r="BF153" s="82">
        <f>IFERROR(FIND("Lago",consulta_completa__11[[#This Row],[13 - Ocorrências/Ambientes Atingidos]]),0)</f>
        <v>0</v>
      </c>
      <c r="BG153" s="83" t="str">
        <f t="shared" si="67"/>
        <v/>
      </c>
      <c r="BH153" s="82">
        <f>IFERROR(FIND("Mar",consulta_completa__11[[#This Row],[13 - Ocorrências/Ambientes Atingidos]]),0)</f>
        <v>1</v>
      </c>
      <c r="BI153" s="83" t="str">
        <f t="shared" si="68"/>
        <v>X</v>
      </c>
      <c r="BJ153" s="82">
        <f>IFERROR(FIND("Praia",consulta_completa__11[[#This Row],[13 - Ocorrências/Ambientes Atingidos]]),0)</f>
        <v>0</v>
      </c>
      <c r="BK153" s="83" t="str">
        <f t="shared" si="69"/>
        <v/>
      </c>
      <c r="BL153" s="82">
        <f>IFERROR(FIND("Solo",consulta_completa__11[[#This Row],[13 - Ocorrências/Ambientes Atingidos]]),0)</f>
        <v>0</v>
      </c>
      <c r="BM153" s="83" t="str">
        <f t="shared" si="70"/>
        <v/>
      </c>
      <c r="BN153" s="82">
        <f>IFERROR(FIND("Águas subterrâneas",consulta_completa__11[[#This Row],[13 - Ocorrências/Ambientes Atingidos]]),0)</f>
        <v>0</v>
      </c>
      <c r="BO153" s="83" t="str">
        <f t="shared" si="71"/>
        <v/>
      </c>
      <c r="BP153" s="82">
        <f>IFERROR(FIND("Atmosfera",consulta_completa__11[[#This Row],[13 - Ocorrências/Ambientes Atingidos]]),0)</f>
        <v>0</v>
      </c>
      <c r="BQ153" s="83" t="str">
        <f t="shared" si="72"/>
        <v/>
      </c>
      <c r="BR153" s="82">
        <f>IFERROR(FIND("Flora",consulta_completa__11[[#This Row],[13 - Ocorrências/Ambientes Atingidos]]),0)</f>
        <v>0</v>
      </c>
      <c r="BS153" s="83" t="str">
        <f t="shared" si="73"/>
        <v/>
      </c>
      <c r="BT153" s="82">
        <f>IFERROR(FIND("Fauna",consulta_completa__11[[#This Row],[13 - Ocorrências/Ambientes Atingidos]]),0)</f>
        <v>0</v>
      </c>
      <c r="BU153" s="83" t="str">
        <f t="shared" si="74"/>
        <v/>
      </c>
      <c r="BV153" s="82">
        <f>IFERROR(FIND("UC federal",consulta_completa__11[[#This Row],[13 - Ocorrências/Ambientes Atingidos]]),0)</f>
        <v>0</v>
      </c>
      <c r="BW153" s="83" t="str">
        <f t="shared" si="75"/>
        <v/>
      </c>
      <c r="BX153" s="82">
        <f>IFERROR(FIND("UC estadual/municipal",consulta_completa__11[[#This Row],[13 - Ocorrências/Ambientes Atingidos]]),0)</f>
        <v>0</v>
      </c>
      <c r="BY153" s="83" t="str">
        <f t="shared" si="76"/>
        <v/>
      </c>
      <c r="BZ153" s="82">
        <f>IFERROR(FIND("Outro(s)",consulta_completa__11[[#This Row],[13 - Ocorrências/Ambientes Atingidos]]),0)</f>
        <v>0</v>
      </c>
      <c r="CA153" s="83" t="str">
        <f t="shared" si="77"/>
        <v/>
      </c>
      <c r="CB153" s="82">
        <f>IFERROR(FIND("Sem dano",consulta_completa__11[[#This Row],[13 - Ocorrências/Ambientes Atingidos]]),0)</f>
        <v>0</v>
      </c>
      <c r="CC153" s="83" t="str">
        <f t="shared" si="78"/>
        <v/>
      </c>
      <c r="CD153" s="82" t="str">
        <f>IF(consulta_completa__11[[#This Row],[13 - Ocorrências/Ambientes Atingidos]]="","X","")</f>
        <v/>
      </c>
      <c r="CE153" s="84">
        <f>IFERROR(FIND("IBAMA",consulta_completa__11[[#This Row],[14 - Inst. Atuando no Local]]),0)</f>
        <v>0</v>
      </c>
      <c r="CF153" s="84" t="str">
        <f t="shared" si="79"/>
        <v/>
      </c>
      <c r="CG153" s="84">
        <f>IFERROR(FIND("OEMA",consulta_completa__11[[#This Row],[14 - Inst. Atuando no Local]]),0)</f>
        <v>0</v>
      </c>
      <c r="CH153" s="84" t="str">
        <f t="shared" si="80"/>
        <v/>
      </c>
      <c r="CI153" s="84">
        <f>IFERROR(FIND("DEFESA CIVIL",consulta_completa__11[[#This Row],[14 - Inst. Atuando no Local]]),0)</f>
        <v>0</v>
      </c>
      <c r="CJ153" s="84" t="str">
        <f t="shared" si="81"/>
        <v/>
      </c>
      <c r="CK153" s="84">
        <f>IFERROR(FIND("CORPO DE BOMBEIROS",consulta_completa__11[[#This Row],[14 - Inst. Atuando no Local]]),0)</f>
        <v>0</v>
      </c>
      <c r="CL153" s="84" t="str">
        <f t="shared" si="82"/>
        <v/>
      </c>
      <c r="CM153" s="84">
        <f>IFERROR(FIND("POLÍCIA RODOVIÁRIA",consulta_completa__11[[#This Row],[14 - Inst. Atuando no Local]]),0)</f>
        <v>0</v>
      </c>
      <c r="CN153" s="84" t="str">
        <f t="shared" si="83"/>
        <v/>
      </c>
      <c r="CO153" s="84">
        <f>IFERROR(FIND("POLÍCIA MILITAR",consulta_completa__11[[#This Row],[14 - Inst. Atuando no Local]]),0)</f>
        <v>0</v>
      </c>
      <c r="CP153" s="84" t="str">
        <f t="shared" si="84"/>
        <v/>
      </c>
      <c r="CQ153" s="84">
        <f>IFERROR(FIND("POLÍCIA CIVIL",consulta_completa__11[[#This Row],[14 - Inst. Atuando no Local]]),0)</f>
        <v>0</v>
      </c>
      <c r="CR153" s="84" t="str">
        <f t="shared" si="85"/>
        <v/>
      </c>
      <c r="CS153" s="84">
        <f>IFERROR(FIND("MARINHA DO BRASIL",consulta_completa__11[[#This Row],[14 - Inst. Atuando no Local]]),0)</f>
        <v>0</v>
      </c>
      <c r="CT153" s="84" t="str">
        <f t="shared" si="86"/>
        <v/>
      </c>
      <c r="CU153" s="84">
        <f>IFERROR(FIND("EMPRESA ESPECIALIZADA EM ATENDIMENTO",consulta_completa__11[[#This Row],[14 - Inst. Atuando no Local]]),0)</f>
        <v>0</v>
      </c>
      <c r="CV153" s="84" t="str">
        <f t="shared" si="87"/>
        <v/>
      </c>
      <c r="CW153" s="84">
        <f>IFERROR(FIND("IBAMA",consulta_completa__11[[#This Row],[14 - Inst. Atuando no Local]]),0)</f>
        <v>0</v>
      </c>
      <c r="CX153" s="84" t="str">
        <f t="shared" si="88"/>
        <v/>
      </c>
      <c r="CY153" s="84" t="str">
        <f>IF(consulta_completa__11[[#This Row],[14 - Inst. Atuando no Local]]="","X","")</f>
        <v/>
      </c>
      <c r="CZ153" s="84">
        <f>IFERROR(FIND("OUTRA (S)",consulta_completa__11[[#This Row],[14 - Inst. Atuando no Local]]),0)</f>
        <v>0</v>
      </c>
      <c r="DA153" s="84" t="str">
        <f t="shared" si="89"/>
        <v/>
      </c>
      <c r="DB153" s="35" t="str">
        <f t="shared" si="90"/>
        <v>Sim</v>
      </c>
      <c r="DC153" s="35" t="str">
        <f t="shared" si="91"/>
        <v>Não</v>
      </c>
      <c r="DD153" s="35" t="str">
        <f t="shared" si="92"/>
        <v>Sim</v>
      </c>
      <c r="DE153" s="87" t="str">
        <f t="shared" si="63"/>
        <v>Federal</v>
      </c>
    </row>
    <row r="154" spans="1:109">
      <c r="A154" s="14">
        <v>20253843252</v>
      </c>
      <c r="B154" s="1">
        <v>45723</v>
      </c>
      <c r="C154" t="s">
        <v>109</v>
      </c>
      <c r="D154" t="s">
        <v>110</v>
      </c>
      <c r="E154" t="s">
        <v>1470</v>
      </c>
      <c r="F154" t="s">
        <v>112</v>
      </c>
      <c r="G154" t="s">
        <v>439</v>
      </c>
      <c r="H154" t="s">
        <v>1742</v>
      </c>
      <c r="I154" t="s">
        <v>117</v>
      </c>
      <c r="J154" t="s">
        <v>113</v>
      </c>
      <c r="K154" t="s">
        <v>114</v>
      </c>
      <c r="L154" t="s">
        <v>114</v>
      </c>
      <c r="M154" t="s">
        <v>118</v>
      </c>
      <c r="N154" t="s">
        <v>119</v>
      </c>
      <c r="O154" t="s">
        <v>239</v>
      </c>
      <c r="P154" t="s">
        <v>200</v>
      </c>
      <c r="Q154" t="s">
        <v>230</v>
      </c>
      <c r="R154" t="s">
        <v>123</v>
      </c>
      <c r="S154" t="s">
        <v>201</v>
      </c>
      <c r="T154" t="s">
        <v>1743</v>
      </c>
      <c r="U154" t="s">
        <v>113</v>
      </c>
      <c r="V154" t="s">
        <v>1744</v>
      </c>
      <c r="Z154" t="s">
        <v>1745</v>
      </c>
      <c r="AA154" t="s">
        <v>113</v>
      </c>
      <c r="AB154" t="s">
        <v>1465</v>
      </c>
      <c r="AC154" t="s">
        <v>399</v>
      </c>
      <c r="AD154">
        <v>1</v>
      </c>
      <c r="AE154" t="s">
        <v>603</v>
      </c>
      <c r="AF154" t="s">
        <v>113</v>
      </c>
      <c r="AG154" t="s">
        <v>113</v>
      </c>
      <c r="AH154" t="s">
        <v>131</v>
      </c>
      <c r="AI154" t="s">
        <v>131</v>
      </c>
      <c r="AJ154" t="s">
        <v>131</v>
      </c>
      <c r="AK154" t="s">
        <v>1746</v>
      </c>
      <c r="AL154" t="s">
        <v>1747</v>
      </c>
      <c r="AM154" t="s">
        <v>402</v>
      </c>
      <c r="AN154" t="s">
        <v>113</v>
      </c>
      <c r="AO154" t="s">
        <v>113</v>
      </c>
      <c r="AQ154" t="s">
        <v>211</v>
      </c>
      <c r="AR154" t="s">
        <v>113</v>
      </c>
      <c r="AS154" t="s">
        <v>113</v>
      </c>
      <c r="AT154" t="s">
        <v>1748</v>
      </c>
      <c r="AU154" t="s">
        <v>113</v>
      </c>
      <c r="AW154" t="s">
        <v>159</v>
      </c>
      <c r="AX154" s="82">
        <f>IFERROR(FIND("Óbitos/feridos",consulta_completa__11[[#This Row],[13 - Ocorrências/Ambientes Atingidos]]),0)</f>
        <v>0</v>
      </c>
      <c r="AY154" s="83" t="str">
        <f t="shared" si="64"/>
        <v/>
      </c>
      <c r="AZ154" s="82">
        <f>IFERROR(FIND("População afetada/evacuada",consulta_completa__11[[#This Row],[13 - Ocorrências/Ambientes Atingidos]]),0)</f>
        <v>0</v>
      </c>
      <c r="BA154" s="82" t="str">
        <f t="shared" si="65"/>
        <v/>
      </c>
      <c r="BB154" s="82">
        <f>IFERROR(FIND("Suspensão de abastecimento de água",consulta_completa__11[[#This Row],[13 - Ocorrências/Ambientes Atingidos]]),0)</f>
        <v>0</v>
      </c>
      <c r="BC154" s="83" t="str">
        <f t="shared" si="93"/>
        <v/>
      </c>
      <c r="BD154" s="82">
        <f>IFERROR(FIND("Rio/córrego",consulta_completa__11[[#This Row],[13 - Ocorrências/Ambientes Atingidos]]),0)</f>
        <v>0</v>
      </c>
      <c r="BE154" s="83" t="str">
        <f t="shared" si="66"/>
        <v/>
      </c>
      <c r="BF154" s="82">
        <f>IFERROR(FIND("Lago",consulta_completa__11[[#This Row],[13 - Ocorrências/Ambientes Atingidos]]),0)</f>
        <v>0</v>
      </c>
      <c r="BG154" s="83" t="str">
        <f t="shared" si="67"/>
        <v/>
      </c>
      <c r="BH154" s="82">
        <f>IFERROR(FIND("Mar",consulta_completa__11[[#This Row],[13 - Ocorrências/Ambientes Atingidos]]),0)</f>
        <v>1</v>
      </c>
      <c r="BI154" s="83" t="str">
        <f t="shared" si="68"/>
        <v>X</v>
      </c>
      <c r="BJ154" s="82">
        <f>IFERROR(FIND("Praia",consulta_completa__11[[#This Row],[13 - Ocorrências/Ambientes Atingidos]]),0)</f>
        <v>0</v>
      </c>
      <c r="BK154" s="83" t="str">
        <f t="shared" si="69"/>
        <v/>
      </c>
      <c r="BL154" s="82">
        <f>IFERROR(FIND("Solo",consulta_completa__11[[#This Row],[13 - Ocorrências/Ambientes Atingidos]]),0)</f>
        <v>0</v>
      </c>
      <c r="BM154" s="83" t="str">
        <f t="shared" si="70"/>
        <v/>
      </c>
      <c r="BN154" s="82">
        <f>IFERROR(FIND("Águas subterrâneas",consulta_completa__11[[#This Row],[13 - Ocorrências/Ambientes Atingidos]]),0)</f>
        <v>0</v>
      </c>
      <c r="BO154" s="83" t="str">
        <f t="shared" si="71"/>
        <v/>
      </c>
      <c r="BP154" s="82">
        <f>IFERROR(FIND("Atmosfera",consulta_completa__11[[#This Row],[13 - Ocorrências/Ambientes Atingidos]]),0)</f>
        <v>0</v>
      </c>
      <c r="BQ154" s="83" t="str">
        <f t="shared" si="72"/>
        <v/>
      </c>
      <c r="BR154" s="82">
        <f>IFERROR(FIND("Flora",consulta_completa__11[[#This Row],[13 - Ocorrências/Ambientes Atingidos]]),0)</f>
        <v>0</v>
      </c>
      <c r="BS154" s="83" t="str">
        <f t="shared" si="73"/>
        <v/>
      </c>
      <c r="BT154" s="82">
        <f>IFERROR(FIND("Fauna",consulta_completa__11[[#This Row],[13 - Ocorrências/Ambientes Atingidos]]),0)</f>
        <v>0</v>
      </c>
      <c r="BU154" s="83" t="str">
        <f t="shared" si="74"/>
        <v/>
      </c>
      <c r="BV154" s="82">
        <f>IFERROR(FIND("UC federal",consulta_completa__11[[#This Row],[13 - Ocorrências/Ambientes Atingidos]]),0)</f>
        <v>0</v>
      </c>
      <c r="BW154" s="83" t="str">
        <f t="shared" si="75"/>
        <v/>
      </c>
      <c r="BX154" s="82">
        <f>IFERROR(FIND("UC estadual/municipal",consulta_completa__11[[#This Row],[13 - Ocorrências/Ambientes Atingidos]]),0)</f>
        <v>0</v>
      </c>
      <c r="BY154" s="83" t="str">
        <f t="shared" si="76"/>
        <v/>
      </c>
      <c r="BZ154" s="82">
        <f>IFERROR(FIND("Outro(s)",consulta_completa__11[[#This Row],[13 - Ocorrências/Ambientes Atingidos]]),0)</f>
        <v>0</v>
      </c>
      <c r="CA154" s="83" t="str">
        <f t="shared" si="77"/>
        <v/>
      </c>
      <c r="CB154" s="82">
        <f>IFERROR(FIND("Sem dano",consulta_completa__11[[#This Row],[13 - Ocorrências/Ambientes Atingidos]]),0)</f>
        <v>0</v>
      </c>
      <c r="CC154" s="83" t="str">
        <f t="shared" si="78"/>
        <v/>
      </c>
      <c r="CD154" s="82" t="str">
        <f>IF(consulta_completa__11[[#This Row],[13 - Ocorrências/Ambientes Atingidos]]="","X","")</f>
        <v/>
      </c>
      <c r="CE154" s="84">
        <f>IFERROR(FIND("IBAMA",consulta_completa__11[[#This Row],[14 - Inst. Atuando no Local]]),0)</f>
        <v>0</v>
      </c>
      <c r="CF154" s="84" t="str">
        <f t="shared" si="79"/>
        <v/>
      </c>
      <c r="CG154" s="84">
        <f>IFERROR(FIND("OEMA",consulta_completa__11[[#This Row],[14 - Inst. Atuando no Local]]),0)</f>
        <v>0</v>
      </c>
      <c r="CH154" s="84" t="str">
        <f t="shared" si="80"/>
        <v/>
      </c>
      <c r="CI154" s="84">
        <f>IFERROR(FIND("DEFESA CIVIL",consulta_completa__11[[#This Row],[14 - Inst. Atuando no Local]]),0)</f>
        <v>0</v>
      </c>
      <c r="CJ154" s="84" t="str">
        <f t="shared" si="81"/>
        <v/>
      </c>
      <c r="CK154" s="84">
        <f>IFERROR(FIND("CORPO DE BOMBEIROS",consulta_completa__11[[#This Row],[14 - Inst. Atuando no Local]]),0)</f>
        <v>0</v>
      </c>
      <c r="CL154" s="84" t="str">
        <f t="shared" si="82"/>
        <v/>
      </c>
      <c r="CM154" s="84">
        <f>IFERROR(FIND("POLÍCIA RODOVIÁRIA",consulta_completa__11[[#This Row],[14 - Inst. Atuando no Local]]),0)</f>
        <v>0</v>
      </c>
      <c r="CN154" s="84" t="str">
        <f t="shared" si="83"/>
        <v/>
      </c>
      <c r="CO154" s="84">
        <f>IFERROR(FIND("POLÍCIA MILITAR",consulta_completa__11[[#This Row],[14 - Inst. Atuando no Local]]),0)</f>
        <v>0</v>
      </c>
      <c r="CP154" s="84" t="str">
        <f t="shared" si="84"/>
        <v/>
      </c>
      <c r="CQ154" s="84">
        <f>IFERROR(FIND("POLÍCIA CIVIL",consulta_completa__11[[#This Row],[14 - Inst. Atuando no Local]]),0)</f>
        <v>0</v>
      </c>
      <c r="CR154" s="84" t="str">
        <f t="shared" si="85"/>
        <v/>
      </c>
      <c r="CS154" s="84">
        <f>IFERROR(FIND("MARINHA DO BRASIL",consulta_completa__11[[#This Row],[14 - Inst. Atuando no Local]]),0)</f>
        <v>0</v>
      </c>
      <c r="CT154" s="84" t="str">
        <f t="shared" si="86"/>
        <v/>
      </c>
      <c r="CU154" s="84">
        <f>IFERROR(FIND("EMPRESA ESPECIALIZADA EM ATENDIMENTO",consulta_completa__11[[#This Row],[14 - Inst. Atuando no Local]]),0)</f>
        <v>0</v>
      </c>
      <c r="CV154" s="84" t="str">
        <f t="shared" si="87"/>
        <v/>
      </c>
      <c r="CW154" s="84">
        <f>IFERROR(FIND("IBAMA",consulta_completa__11[[#This Row],[14 - Inst. Atuando no Local]]),0)</f>
        <v>0</v>
      </c>
      <c r="CX154" s="84" t="str">
        <f t="shared" si="88"/>
        <v/>
      </c>
      <c r="CY154" s="84" t="str">
        <f>IF(consulta_completa__11[[#This Row],[14 - Inst. Atuando no Local]]="","X","")</f>
        <v/>
      </c>
      <c r="CZ154" s="84">
        <f>IFERROR(FIND("OUTRA (S)",consulta_completa__11[[#This Row],[14 - Inst. Atuando no Local]]),0)</f>
        <v>0</v>
      </c>
      <c r="DA154" s="84" t="str">
        <f t="shared" si="89"/>
        <v/>
      </c>
      <c r="DB154" s="35" t="str">
        <f t="shared" si="90"/>
        <v>Sim</v>
      </c>
      <c r="DC154" s="35" t="str">
        <f t="shared" si="91"/>
        <v>Não</v>
      </c>
      <c r="DD154" s="35" t="str">
        <f t="shared" si="92"/>
        <v>Sim</v>
      </c>
      <c r="DE154" s="87" t="str">
        <f t="shared" si="63"/>
        <v>Federal</v>
      </c>
    </row>
    <row r="155" spans="1:109">
      <c r="A155" s="14">
        <v>202531032454</v>
      </c>
      <c r="B155" s="1">
        <v>45723</v>
      </c>
      <c r="C155" t="s">
        <v>608</v>
      </c>
      <c r="D155" t="s">
        <v>609</v>
      </c>
      <c r="E155" t="s">
        <v>139</v>
      </c>
      <c r="F155" t="s">
        <v>112</v>
      </c>
      <c r="G155" t="s">
        <v>113</v>
      </c>
      <c r="H155" t="s">
        <v>114</v>
      </c>
      <c r="I155" t="s">
        <v>114</v>
      </c>
      <c r="J155" t="s">
        <v>113</v>
      </c>
      <c r="K155" t="s">
        <v>114</v>
      </c>
      <c r="L155" t="s">
        <v>114</v>
      </c>
      <c r="M155" t="s">
        <v>140</v>
      </c>
      <c r="N155" t="s">
        <v>141</v>
      </c>
      <c r="O155" t="s">
        <v>239</v>
      </c>
      <c r="P155" t="s">
        <v>200</v>
      </c>
      <c r="Q155" t="s">
        <v>122</v>
      </c>
      <c r="R155" t="s">
        <v>123</v>
      </c>
      <c r="S155" t="s">
        <v>113</v>
      </c>
      <c r="T155" t="s">
        <v>1749</v>
      </c>
      <c r="U155" t="s">
        <v>145</v>
      </c>
      <c r="V155" t="s">
        <v>1750</v>
      </c>
      <c r="Z155" t="s">
        <v>259</v>
      </c>
      <c r="AA155" t="s">
        <v>113</v>
      </c>
      <c r="AB155" t="s">
        <v>1751</v>
      </c>
      <c r="AC155" t="s">
        <v>113</v>
      </c>
      <c r="AD155">
        <v>2</v>
      </c>
      <c r="AE155" t="s">
        <v>113</v>
      </c>
      <c r="AF155" t="s">
        <v>614</v>
      </c>
      <c r="AG155" t="s">
        <v>1458</v>
      </c>
      <c r="AH155" t="s">
        <v>194</v>
      </c>
      <c r="AI155" t="s">
        <v>131</v>
      </c>
      <c r="AJ155" t="s">
        <v>131</v>
      </c>
      <c r="AK155" t="s">
        <v>793</v>
      </c>
      <c r="AL155" t="s">
        <v>1752</v>
      </c>
      <c r="AM155" t="s">
        <v>153</v>
      </c>
      <c r="AN155" t="s">
        <v>154</v>
      </c>
      <c r="AO155" t="s">
        <v>155</v>
      </c>
      <c r="AP155">
        <v>6133161070</v>
      </c>
      <c r="AQ155" t="s">
        <v>156</v>
      </c>
      <c r="AR155" t="s">
        <v>113</v>
      </c>
      <c r="AS155" t="s">
        <v>113</v>
      </c>
      <c r="AT155" t="s">
        <v>795</v>
      </c>
      <c r="AU155" t="s">
        <v>255</v>
      </c>
      <c r="AW155" t="s">
        <v>159</v>
      </c>
      <c r="AX155" s="82">
        <f>IFERROR(FIND("Óbitos/feridos",consulta_completa__11[[#This Row],[13 - Ocorrências/Ambientes Atingidos]]),0)</f>
        <v>0</v>
      </c>
      <c r="AY155" s="83" t="str">
        <f t="shared" si="64"/>
        <v/>
      </c>
      <c r="AZ155" s="82">
        <f>IFERROR(FIND("População afetada/evacuada",consulta_completa__11[[#This Row],[13 - Ocorrências/Ambientes Atingidos]]),0)</f>
        <v>0</v>
      </c>
      <c r="BA155" s="82" t="str">
        <f t="shared" si="65"/>
        <v/>
      </c>
      <c r="BB155" s="82">
        <f>IFERROR(FIND("Suspensão de abastecimento de água",consulta_completa__11[[#This Row],[13 - Ocorrências/Ambientes Atingidos]]),0)</f>
        <v>0</v>
      </c>
      <c r="BC155" s="83" t="str">
        <f t="shared" si="93"/>
        <v/>
      </c>
      <c r="BD155" s="82">
        <f>IFERROR(FIND("Rio/córrego",consulta_completa__11[[#This Row],[13 - Ocorrências/Ambientes Atingidos]]),0)</f>
        <v>0</v>
      </c>
      <c r="BE155" s="83" t="str">
        <f t="shared" si="66"/>
        <v/>
      </c>
      <c r="BF155" s="82">
        <f>IFERROR(FIND("Lago",consulta_completa__11[[#This Row],[13 - Ocorrências/Ambientes Atingidos]]),0)</f>
        <v>0</v>
      </c>
      <c r="BG155" s="83" t="str">
        <f t="shared" si="67"/>
        <v/>
      </c>
      <c r="BH155" s="82">
        <f>IFERROR(FIND("Mar",consulta_completa__11[[#This Row],[13 - Ocorrências/Ambientes Atingidos]]),0)</f>
        <v>0</v>
      </c>
      <c r="BI155" s="83" t="str">
        <f t="shared" si="68"/>
        <v/>
      </c>
      <c r="BJ155" s="82">
        <f>IFERROR(FIND("Praia",consulta_completa__11[[#This Row],[13 - Ocorrências/Ambientes Atingidos]]),0)</f>
        <v>0</v>
      </c>
      <c r="BK155" s="83" t="str">
        <f t="shared" si="69"/>
        <v/>
      </c>
      <c r="BL155" s="82">
        <f>IFERROR(FIND("Solo",consulta_completa__11[[#This Row],[13 - Ocorrências/Ambientes Atingidos]]),0)</f>
        <v>1</v>
      </c>
      <c r="BM155" s="83" t="str">
        <f t="shared" si="70"/>
        <v>X</v>
      </c>
      <c r="BN155" s="82">
        <f>IFERROR(FIND("Águas subterrâneas",consulta_completa__11[[#This Row],[13 - Ocorrências/Ambientes Atingidos]]),0)</f>
        <v>0</v>
      </c>
      <c r="BO155" s="83" t="str">
        <f t="shared" si="71"/>
        <v/>
      </c>
      <c r="BP155" s="82">
        <f>IFERROR(FIND("Atmosfera",consulta_completa__11[[#This Row],[13 - Ocorrências/Ambientes Atingidos]]),0)</f>
        <v>0</v>
      </c>
      <c r="BQ155" s="83" t="str">
        <f t="shared" si="72"/>
        <v/>
      </c>
      <c r="BR155" s="82">
        <f>IFERROR(FIND("Flora",consulta_completa__11[[#This Row],[13 - Ocorrências/Ambientes Atingidos]]),0)</f>
        <v>0</v>
      </c>
      <c r="BS155" s="83" t="str">
        <f t="shared" si="73"/>
        <v/>
      </c>
      <c r="BT155" s="82">
        <f>IFERROR(FIND("Fauna",consulta_completa__11[[#This Row],[13 - Ocorrências/Ambientes Atingidos]]),0)</f>
        <v>0</v>
      </c>
      <c r="BU155" s="83" t="str">
        <f t="shared" si="74"/>
        <v/>
      </c>
      <c r="BV155" s="82">
        <f>IFERROR(FIND("UC federal",consulta_completa__11[[#This Row],[13 - Ocorrências/Ambientes Atingidos]]),0)</f>
        <v>0</v>
      </c>
      <c r="BW155" s="83" t="str">
        <f t="shared" si="75"/>
        <v/>
      </c>
      <c r="BX155" s="82">
        <f>IFERROR(FIND("UC estadual/municipal",consulta_completa__11[[#This Row],[13 - Ocorrências/Ambientes Atingidos]]),0)</f>
        <v>0</v>
      </c>
      <c r="BY155" s="83" t="str">
        <f t="shared" si="76"/>
        <v/>
      </c>
      <c r="BZ155" s="82">
        <f>IFERROR(FIND("Outro(s)",consulta_completa__11[[#This Row],[13 - Ocorrências/Ambientes Atingidos]]),0)</f>
        <v>0</v>
      </c>
      <c r="CA155" s="83" t="str">
        <f t="shared" si="77"/>
        <v/>
      </c>
      <c r="CB155" s="82">
        <f>IFERROR(FIND("Sem dano",consulta_completa__11[[#This Row],[13 - Ocorrências/Ambientes Atingidos]]),0)</f>
        <v>0</v>
      </c>
      <c r="CC155" s="83" t="str">
        <f t="shared" si="78"/>
        <v/>
      </c>
      <c r="CD155" s="82" t="str">
        <f>IF(consulta_completa__11[[#This Row],[13 - Ocorrências/Ambientes Atingidos]]="","X","")</f>
        <v/>
      </c>
      <c r="CE155" s="84">
        <f>IFERROR(FIND("IBAMA",consulta_completa__11[[#This Row],[14 - Inst. Atuando no Local]]),0)</f>
        <v>0</v>
      </c>
      <c r="CF155" s="84" t="str">
        <f t="shared" si="79"/>
        <v/>
      </c>
      <c r="CG155" s="84">
        <f>IFERROR(FIND("OEMA",consulta_completa__11[[#This Row],[14 - Inst. Atuando no Local]]),0)</f>
        <v>0</v>
      </c>
      <c r="CH155" s="84" t="str">
        <f t="shared" si="80"/>
        <v/>
      </c>
      <c r="CI155" s="84">
        <f>IFERROR(FIND("DEFESA CIVIL",consulta_completa__11[[#This Row],[14 - Inst. Atuando no Local]]),0)</f>
        <v>0</v>
      </c>
      <c r="CJ155" s="84" t="str">
        <f t="shared" si="81"/>
        <v/>
      </c>
      <c r="CK155" s="84">
        <f>IFERROR(FIND("CORPO DE BOMBEIROS",consulta_completa__11[[#This Row],[14 - Inst. Atuando no Local]]),0)</f>
        <v>0</v>
      </c>
      <c r="CL155" s="84" t="str">
        <f t="shared" si="82"/>
        <v/>
      </c>
      <c r="CM155" s="84">
        <f>IFERROR(FIND("POLÍCIA RODOVIÁRIA",consulta_completa__11[[#This Row],[14 - Inst. Atuando no Local]]),0)</f>
        <v>0</v>
      </c>
      <c r="CN155" s="84" t="str">
        <f t="shared" si="83"/>
        <v/>
      </c>
      <c r="CO155" s="84">
        <f>IFERROR(FIND("POLÍCIA MILITAR",consulta_completa__11[[#This Row],[14 - Inst. Atuando no Local]]),0)</f>
        <v>0</v>
      </c>
      <c r="CP155" s="84" t="str">
        <f t="shared" si="84"/>
        <v/>
      </c>
      <c r="CQ155" s="84">
        <f>IFERROR(FIND("POLÍCIA CIVIL",consulta_completa__11[[#This Row],[14 - Inst. Atuando no Local]]),0)</f>
        <v>0</v>
      </c>
      <c r="CR155" s="84" t="str">
        <f t="shared" si="85"/>
        <v/>
      </c>
      <c r="CS155" s="84">
        <f>IFERROR(FIND("MARINHA DO BRASIL",consulta_completa__11[[#This Row],[14 - Inst. Atuando no Local]]),0)</f>
        <v>0</v>
      </c>
      <c r="CT155" s="84" t="str">
        <f t="shared" si="86"/>
        <v/>
      </c>
      <c r="CU155" s="84">
        <f>IFERROR(FIND("EMPRESA ESPECIALIZADA EM ATENDIMENTO",consulta_completa__11[[#This Row],[14 - Inst. Atuando no Local]]),0)</f>
        <v>0</v>
      </c>
      <c r="CV155" s="84" t="str">
        <f t="shared" si="87"/>
        <v/>
      </c>
      <c r="CW155" s="84">
        <f>IFERROR(FIND("IBAMA",consulta_completa__11[[#This Row],[14 - Inst. Atuando no Local]]),0)</f>
        <v>0</v>
      </c>
      <c r="CX155" s="84" t="str">
        <f t="shared" si="88"/>
        <v/>
      </c>
      <c r="CY155" s="84" t="str">
        <f>IF(consulta_completa__11[[#This Row],[14 - Inst. Atuando no Local]]="","X","")</f>
        <v/>
      </c>
      <c r="CZ155" s="84">
        <f>IFERROR(FIND("OUTRA (S)",consulta_completa__11[[#This Row],[14 - Inst. Atuando no Local]]),0)</f>
        <v>0</v>
      </c>
      <c r="DA155" s="84" t="str">
        <f t="shared" si="89"/>
        <v/>
      </c>
      <c r="DB155" s="35" t="str">
        <f t="shared" si="90"/>
        <v>Sim</v>
      </c>
      <c r="DC155" s="35" t="str">
        <f t="shared" si="91"/>
        <v>Não</v>
      </c>
      <c r="DD155" s="35" t="str">
        <f t="shared" si="92"/>
        <v>Sim</v>
      </c>
      <c r="DE155" s="87" t="str">
        <f t="shared" si="63"/>
        <v>Estadual</v>
      </c>
    </row>
    <row r="156" spans="1:109">
      <c r="A156" s="14">
        <v>202531046836</v>
      </c>
      <c r="B156" s="1">
        <v>45723</v>
      </c>
      <c r="C156" t="s">
        <v>608</v>
      </c>
      <c r="D156" t="s">
        <v>609</v>
      </c>
      <c r="E156" t="s">
        <v>139</v>
      </c>
      <c r="F156" t="s">
        <v>112</v>
      </c>
      <c r="G156" t="s">
        <v>113</v>
      </c>
      <c r="H156" t="s">
        <v>114</v>
      </c>
      <c r="I156" t="s">
        <v>114</v>
      </c>
      <c r="J156" t="s">
        <v>113</v>
      </c>
      <c r="K156" t="s">
        <v>114</v>
      </c>
      <c r="L156" t="s">
        <v>114</v>
      </c>
      <c r="M156" t="s">
        <v>140</v>
      </c>
      <c r="N156" t="s">
        <v>141</v>
      </c>
      <c r="O156" t="s">
        <v>239</v>
      </c>
      <c r="P156" t="s">
        <v>200</v>
      </c>
      <c r="Q156" t="s">
        <v>230</v>
      </c>
      <c r="R156" t="s">
        <v>123</v>
      </c>
      <c r="S156" t="s">
        <v>113</v>
      </c>
      <c r="T156" t="s">
        <v>1753</v>
      </c>
      <c r="U156" t="s">
        <v>145</v>
      </c>
      <c r="V156" t="s">
        <v>1754</v>
      </c>
      <c r="X156" t="b">
        <v>1</v>
      </c>
      <c r="Z156" t="s">
        <v>1755</v>
      </c>
      <c r="AA156" t="s">
        <v>113</v>
      </c>
      <c r="AB156" t="s">
        <v>1751</v>
      </c>
      <c r="AC156" t="s">
        <v>113</v>
      </c>
      <c r="AD156">
        <v>2</v>
      </c>
      <c r="AE156" t="s">
        <v>113</v>
      </c>
      <c r="AF156" t="s">
        <v>113</v>
      </c>
      <c r="AG156" t="s">
        <v>615</v>
      </c>
      <c r="AH156" t="s">
        <v>131</v>
      </c>
      <c r="AI156" t="s">
        <v>132</v>
      </c>
      <c r="AJ156" t="s">
        <v>131</v>
      </c>
      <c r="AK156" t="s">
        <v>793</v>
      </c>
      <c r="AL156" t="s">
        <v>1756</v>
      </c>
      <c r="AM156" t="s">
        <v>153</v>
      </c>
      <c r="AN156" t="s">
        <v>154</v>
      </c>
      <c r="AO156" t="s">
        <v>155</v>
      </c>
      <c r="AP156">
        <v>6133161070</v>
      </c>
      <c r="AQ156" t="s">
        <v>156</v>
      </c>
      <c r="AR156" t="s">
        <v>113</v>
      </c>
      <c r="AS156" t="s">
        <v>113</v>
      </c>
      <c r="AT156" t="s">
        <v>795</v>
      </c>
      <c r="AU156" t="s">
        <v>255</v>
      </c>
      <c r="AV156">
        <v>3000000000</v>
      </c>
      <c r="AW156" t="s">
        <v>159</v>
      </c>
      <c r="AX156" s="82">
        <f>IFERROR(FIND("Óbitos/feridos",consulta_completa__11[[#This Row],[13 - Ocorrências/Ambientes Atingidos]]),0)</f>
        <v>0</v>
      </c>
      <c r="AY156" s="83" t="str">
        <f t="shared" si="64"/>
        <v/>
      </c>
      <c r="AZ156" s="82">
        <f>IFERROR(FIND("População afetada/evacuada",consulta_completa__11[[#This Row],[13 - Ocorrências/Ambientes Atingidos]]),0)</f>
        <v>0</v>
      </c>
      <c r="BA156" s="82" t="str">
        <f t="shared" si="65"/>
        <v/>
      </c>
      <c r="BB156" s="82">
        <f>IFERROR(FIND("Suspensão de abastecimento de água",consulta_completa__11[[#This Row],[13 - Ocorrências/Ambientes Atingidos]]),0)</f>
        <v>0</v>
      </c>
      <c r="BC156" s="83" t="str">
        <f t="shared" si="93"/>
        <v/>
      </c>
      <c r="BD156" s="82">
        <f>IFERROR(FIND("Rio/córrego",consulta_completa__11[[#This Row],[13 - Ocorrências/Ambientes Atingidos]]),0)</f>
        <v>0</v>
      </c>
      <c r="BE156" s="83" t="str">
        <f t="shared" si="66"/>
        <v/>
      </c>
      <c r="BF156" s="82">
        <f>IFERROR(FIND("Lago",consulta_completa__11[[#This Row],[13 - Ocorrências/Ambientes Atingidos]]),0)</f>
        <v>0</v>
      </c>
      <c r="BG156" s="83" t="str">
        <f t="shared" si="67"/>
        <v/>
      </c>
      <c r="BH156" s="82">
        <f>IFERROR(FIND("Mar",consulta_completa__11[[#This Row],[13 - Ocorrências/Ambientes Atingidos]]),0)</f>
        <v>0</v>
      </c>
      <c r="BI156" s="83" t="str">
        <f t="shared" si="68"/>
        <v/>
      </c>
      <c r="BJ156" s="82">
        <f>IFERROR(FIND("Praia",consulta_completa__11[[#This Row],[13 - Ocorrências/Ambientes Atingidos]]),0)</f>
        <v>0</v>
      </c>
      <c r="BK156" s="83" t="str">
        <f t="shared" si="69"/>
        <v/>
      </c>
      <c r="BL156" s="82">
        <f>IFERROR(FIND("Solo",consulta_completa__11[[#This Row],[13 - Ocorrências/Ambientes Atingidos]]),0)</f>
        <v>1</v>
      </c>
      <c r="BM156" s="83" t="str">
        <f t="shared" si="70"/>
        <v>X</v>
      </c>
      <c r="BN156" s="82">
        <f>IFERROR(FIND("Águas subterrâneas",consulta_completa__11[[#This Row],[13 - Ocorrências/Ambientes Atingidos]]),0)</f>
        <v>0</v>
      </c>
      <c r="BO156" s="83" t="str">
        <f t="shared" si="71"/>
        <v/>
      </c>
      <c r="BP156" s="82">
        <f>IFERROR(FIND("Atmosfera",consulta_completa__11[[#This Row],[13 - Ocorrências/Ambientes Atingidos]]),0)</f>
        <v>0</v>
      </c>
      <c r="BQ156" s="83" t="str">
        <f t="shared" si="72"/>
        <v/>
      </c>
      <c r="BR156" s="82">
        <f>IFERROR(FIND("Flora",consulta_completa__11[[#This Row],[13 - Ocorrências/Ambientes Atingidos]]),0)</f>
        <v>0</v>
      </c>
      <c r="BS156" s="83" t="str">
        <f t="shared" si="73"/>
        <v/>
      </c>
      <c r="BT156" s="82">
        <f>IFERROR(FIND("Fauna",consulta_completa__11[[#This Row],[13 - Ocorrências/Ambientes Atingidos]]),0)</f>
        <v>0</v>
      </c>
      <c r="BU156" s="83" t="str">
        <f t="shared" si="74"/>
        <v/>
      </c>
      <c r="BV156" s="82">
        <f>IFERROR(FIND("UC federal",consulta_completa__11[[#This Row],[13 - Ocorrências/Ambientes Atingidos]]),0)</f>
        <v>0</v>
      </c>
      <c r="BW156" s="83" t="str">
        <f t="shared" si="75"/>
        <v/>
      </c>
      <c r="BX156" s="82">
        <f>IFERROR(FIND("UC estadual/municipal",consulta_completa__11[[#This Row],[13 - Ocorrências/Ambientes Atingidos]]),0)</f>
        <v>0</v>
      </c>
      <c r="BY156" s="83" t="str">
        <f t="shared" si="76"/>
        <v/>
      </c>
      <c r="BZ156" s="82">
        <f>IFERROR(FIND("Outro(s)",consulta_completa__11[[#This Row],[13 - Ocorrências/Ambientes Atingidos]]),0)</f>
        <v>0</v>
      </c>
      <c r="CA156" s="83" t="str">
        <f t="shared" si="77"/>
        <v/>
      </c>
      <c r="CB156" s="82">
        <f>IFERROR(FIND("Sem dano",consulta_completa__11[[#This Row],[13 - Ocorrências/Ambientes Atingidos]]),0)</f>
        <v>0</v>
      </c>
      <c r="CC156" s="83" t="str">
        <f t="shared" si="78"/>
        <v/>
      </c>
      <c r="CD156" s="82" t="str">
        <f>IF(consulta_completa__11[[#This Row],[13 - Ocorrências/Ambientes Atingidos]]="","X","")</f>
        <v/>
      </c>
      <c r="CE156" s="84">
        <f>IFERROR(FIND("IBAMA",consulta_completa__11[[#This Row],[14 - Inst. Atuando no Local]]),0)</f>
        <v>0</v>
      </c>
      <c r="CF156" s="84" t="str">
        <f t="shared" si="79"/>
        <v/>
      </c>
      <c r="CG156" s="84">
        <f>IFERROR(FIND("OEMA",consulta_completa__11[[#This Row],[14 - Inst. Atuando no Local]]),0)</f>
        <v>0</v>
      </c>
      <c r="CH156" s="84" t="str">
        <f t="shared" si="80"/>
        <v/>
      </c>
      <c r="CI156" s="84">
        <f>IFERROR(FIND("DEFESA CIVIL",consulta_completa__11[[#This Row],[14 - Inst. Atuando no Local]]),0)</f>
        <v>0</v>
      </c>
      <c r="CJ156" s="84" t="str">
        <f t="shared" si="81"/>
        <v/>
      </c>
      <c r="CK156" s="84">
        <f>IFERROR(FIND("CORPO DE BOMBEIROS",consulta_completa__11[[#This Row],[14 - Inst. Atuando no Local]]),0)</f>
        <v>0</v>
      </c>
      <c r="CL156" s="84" t="str">
        <f t="shared" si="82"/>
        <v/>
      </c>
      <c r="CM156" s="84">
        <f>IFERROR(FIND("POLÍCIA RODOVIÁRIA",consulta_completa__11[[#This Row],[14 - Inst. Atuando no Local]]),0)</f>
        <v>0</v>
      </c>
      <c r="CN156" s="84" t="str">
        <f t="shared" si="83"/>
        <v/>
      </c>
      <c r="CO156" s="84">
        <f>IFERROR(FIND("POLÍCIA MILITAR",consulta_completa__11[[#This Row],[14 - Inst. Atuando no Local]]),0)</f>
        <v>0</v>
      </c>
      <c r="CP156" s="84" t="str">
        <f t="shared" si="84"/>
        <v/>
      </c>
      <c r="CQ156" s="84">
        <f>IFERROR(FIND("POLÍCIA CIVIL",consulta_completa__11[[#This Row],[14 - Inst. Atuando no Local]]),0)</f>
        <v>0</v>
      </c>
      <c r="CR156" s="84" t="str">
        <f t="shared" si="85"/>
        <v/>
      </c>
      <c r="CS156" s="84">
        <f>IFERROR(FIND("MARINHA DO BRASIL",consulta_completa__11[[#This Row],[14 - Inst. Atuando no Local]]),0)</f>
        <v>0</v>
      </c>
      <c r="CT156" s="84" t="str">
        <f t="shared" si="86"/>
        <v/>
      </c>
      <c r="CU156" s="84">
        <f>IFERROR(FIND("EMPRESA ESPECIALIZADA EM ATENDIMENTO",consulta_completa__11[[#This Row],[14 - Inst. Atuando no Local]]),0)</f>
        <v>0</v>
      </c>
      <c r="CV156" s="84" t="str">
        <f t="shared" si="87"/>
        <v/>
      </c>
      <c r="CW156" s="84">
        <f>IFERROR(FIND("IBAMA",consulta_completa__11[[#This Row],[14 - Inst. Atuando no Local]]),0)</f>
        <v>0</v>
      </c>
      <c r="CX156" s="84" t="str">
        <f t="shared" si="88"/>
        <v/>
      </c>
      <c r="CY156" s="84" t="str">
        <f>IF(consulta_completa__11[[#This Row],[14 - Inst. Atuando no Local]]="","X","")</f>
        <v/>
      </c>
      <c r="CZ156" s="84">
        <f>IFERROR(FIND("OUTRA (S)",consulta_completa__11[[#This Row],[14 - Inst. Atuando no Local]]),0)</f>
        <v>0</v>
      </c>
      <c r="DA156" s="84" t="str">
        <f t="shared" si="89"/>
        <v/>
      </c>
      <c r="DB156" s="35" t="str">
        <f t="shared" si="90"/>
        <v>Sim</v>
      </c>
      <c r="DC156" s="35" t="str">
        <f t="shared" si="91"/>
        <v>Não</v>
      </c>
      <c r="DD156" s="35" t="str">
        <f t="shared" si="92"/>
        <v>Sim</v>
      </c>
      <c r="DE156" s="87" t="str">
        <f t="shared" si="63"/>
        <v>Estadual</v>
      </c>
    </row>
    <row r="157" spans="1:109">
      <c r="A157" s="14">
        <v>202531175644</v>
      </c>
      <c r="B157" s="1">
        <v>45723</v>
      </c>
      <c r="C157" t="s">
        <v>109</v>
      </c>
      <c r="D157" t="s">
        <v>110</v>
      </c>
      <c r="E157" t="s">
        <v>452</v>
      </c>
      <c r="F157" t="s">
        <v>112</v>
      </c>
      <c r="G157" t="s">
        <v>113</v>
      </c>
      <c r="H157" t="s">
        <v>114</v>
      </c>
      <c r="I157" t="s">
        <v>114</v>
      </c>
      <c r="J157" t="s">
        <v>113</v>
      </c>
      <c r="K157" t="s">
        <v>114</v>
      </c>
      <c r="L157" t="s">
        <v>114</v>
      </c>
      <c r="M157" t="s">
        <v>118</v>
      </c>
      <c r="N157" t="s">
        <v>141</v>
      </c>
      <c r="O157" t="s">
        <v>113</v>
      </c>
      <c r="P157" t="s">
        <v>200</v>
      </c>
      <c r="Q157" t="s">
        <v>122</v>
      </c>
      <c r="R157" t="s">
        <v>123</v>
      </c>
      <c r="S157" t="s">
        <v>201</v>
      </c>
      <c r="T157" t="s">
        <v>1757</v>
      </c>
      <c r="U157" t="s">
        <v>113</v>
      </c>
      <c r="V157" t="s">
        <v>1758</v>
      </c>
      <c r="Y157" t="b">
        <v>1</v>
      </c>
      <c r="Z157" t="s">
        <v>242</v>
      </c>
      <c r="AA157" t="s">
        <v>113</v>
      </c>
      <c r="AB157" t="s">
        <v>1759</v>
      </c>
      <c r="AC157" t="s">
        <v>113</v>
      </c>
      <c r="AD157">
        <v>0</v>
      </c>
      <c r="AE157" t="s">
        <v>113</v>
      </c>
      <c r="AF157" t="s">
        <v>1760</v>
      </c>
      <c r="AG157" t="s">
        <v>1761</v>
      </c>
      <c r="AH157" t="s">
        <v>131</v>
      </c>
      <c r="AI157" t="s">
        <v>131</v>
      </c>
      <c r="AJ157" t="s">
        <v>131</v>
      </c>
      <c r="AK157" t="s">
        <v>1762</v>
      </c>
      <c r="AL157" t="s">
        <v>1763</v>
      </c>
      <c r="AM157" t="s">
        <v>153</v>
      </c>
      <c r="AN157" t="s">
        <v>154</v>
      </c>
      <c r="AO157" t="s">
        <v>155</v>
      </c>
      <c r="AP157">
        <v>6133171070</v>
      </c>
      <c r="AQ157" t="s">
        <v>156</v>
      </c>
      <c r="AR157" t="s">
        <v>113</v>
      </c>
      <c r="AS157" t="s">
        <v>1764</v>
      </c>
      <c r="AT157" t="s">
        <v>113</v>
      </c>
      <c r="AU157" t="s">
        <v>1765</v>
      </c>
      <c r="AW157" t="s">
        <v>637</v>
      </c>
      <c r="AX157" s="82">
        <f>IFERROR(FIND("Óbitos/feridos",consulta_completa__11[[#This Row],[13 - Ocorrências/Ambientes Atingidos]]),0)</f>
        <v>0</v>
      </c>
      <c r="AY157" s="83" t="str">
        <f t="shared" si="64"/>
        <v/>
      </c>
      <c r="AZ157" s="82">
        <f>IFERROR(FIND("População afetada/evacuada",consulta_completa__11[[#This Row],[13 - Ocorrências/Ambientes Atingidos]]),0)</f>
        <v>0</v>
      </c>
      <c r="BA157" s="82" t="str">
        <f t="shared" si="65"/>
        <v/>
      </c>
      <c r="BB157" s="82">
        <f>IFERROR(FIND("Suspensão de abastecimento de água",consulta_completa__11[[#This Row],[13 - Ocorrências/Ambientes Atingidos]]),0)</f>
        <v>0</v>
      </c>
      <c r="BC157" s="83" t="str">
        <f t="shared" si="93"/>
        <v/>
      </c>
      <c r="BD157" s="82">
        <f>IFERROR(FIND("Rio/córrego",consulta_completa__11[[#This Row],[13 - Ocorrências/Ambientes Atingidos]]),0)</f>
        <v>0</v>
      </c>
      <c r="BE157" s="83" t="str">
        <f t="shared" si="66"/>
        <v/>
      </c>
      <c r="BF157" s="82">
        <f>IFERROR(FIND("Lago",consulta_completa__11[[#This Row],[13 - Ocorrências/Ambientes Atingidos]]),0)</f>
        <v>0</v>
      </c>
      <c r="BG157" s="83" t="str">
        <f t="shared" si="67"/>
        <v/>
      </c>
      <c r="BH157" s="82">
        <f>IFERROR(FIND("Mar",consulta_completa__11[[#This Row],[13 - Ocorrências/Ambientes Atingidos]]),0)</f>
        <v>1</v>
      </c>
      <c r="BI157" s="83" t="str">
        <f t="shared" si="68"/>
        <v>X</v>
      </c>
      <c r="BJ157" s="82">
        <f>IFERROR(FIND("Praia",consulta_completa__11[[#This Row],[13 - Ocorrências/Ambientes Atingidos]]),0)</f>
        <v>0</v>
      </c>
      <c r="BK157" s="83" t="str">
        <f t="shared" si="69"/>
        <v/>
      </c>
      <c r="BL157" s="82">
        <f>IFERROR(FIND("Solo",consulta_completa__11[[#This Row],[13 - Ocorrências/Ambientes Atingidos]]),0)</f>
        <v>0</v>
      </c>
      <c r="BM157" s="83" t="str">
        <f t="shared" si="70"/>
        <v/>
      </c>
      <c r="BN157" s="82">
        <f>IFERROR(FIND("Águas subterrâneas",consulta_completa__11[[#This Row],[13 - Ocorrências/Ambientes Atingidos]]),0)</f>
        <v>0</v>
      </c>
      <c r="BO157" s="83" t="str">
        <f t="shared" si="71"/>
        <v/>
      </c>
      <c r="BP157" s="82">
        <f>IFERROR(FIND("Atmosfera",consulta_completa__11[[#This Row],[13 - Ocorrências/Ambientes Atingidos]]),0)</f>
        <v>0</v>
      </c>
      <c r="BQ157" s="83" t="str">
        <f t="shared" si="72"/>
        <v/>
      </c>
      <c r="BR157" s="82">
        <f>IFERROR(FIND("Flora",consulta_completa__11[[#This Row],[13 - Ocorrências/Ambientes Atingidos]]),0)</f>
        <v>0</v>
      </c>
      <c r="BS157" s="83" t="str">
        <f t="shared" si="73"/>
        <v/>
      </c>
      <c r="BT157" s="82">
        <f>IFERROR(FIND("Fauna",consulta_completa__11[[#This Row],[13 - Ocorrências/Ambientes Atingidos]]),0)</f>
        <v>0</v>
      </c>
      <c r="BU157" s="83" t="str">
        <f t="shared" si="74"/>
        <v/>
      </c>
      <c r="BV157" s="82">
        <f>IFERROR(FIND("UC federal",consulta_completa__11[[#This Row],[13 - Ocorrências/Ambientes Atingidos]]),0)</f>
        <v>0</v>
      </c>
      <c r="BW157" s="83" t="str">
        <f t="shared" si="75"/>
        <v/>
      </c>
      <c r="BX157" s="82">
        <f>IFERROR(FIND("UC estadual/municipal",consulta_completa__11[[#This Row],[13 - Ocorrências/Ambientes Atingidos]]),0)</f>
        <v>0</v>
      </c>
      <c r="BY157" s="83" t="str">
        <f t="shared" si="76"/>
        <v/>
      </c>
      <c r="BZ157" s="82">
        <f>IFERROR(FIND("Outro(s)",consulta_completa__11[[#This Row],[13 - Ocorrências/Ambientes Atingidos]]),0)</f>
        <v>0</v>
      </c>
      <c r="CA157" s="83" t="str">
        <f t="shared" si="77"/>
        <v/>
      </c>
      <c r="CB157" s="82">
        <f>IFERROR(FIND("Sem dano",consulta_completa__11[[#This Row],[13 - Ocorrências/Ambientes Atingidos]]),0)</f>
        <v>0</v>
      </c>
      <c r="CC157" s="83" t="str">
        <f t="shared" si="78"/>
        <v/>
      </c>
      <c r="CD157" s="82" t="str">
        <f>IF(consulta_completa__11[[#This Row],[13 - Ocorrências/Ambientes Atingidos]]="","X","")</f>
        <v/>
      </c>
      <c r="CE157" s="84">
        <f>IFERROR(FIND("IBAMA",consulta_completa__11[[#This Row],[14 - Inst. Atuando no Local]]),0)</f>
        <v>0</v>
      </c>
      <c r="CF157" s="84" t="str">
        <f t="shared" si="79"/>
        <v/>
      </c>
      <c r="CG157" s="84">
        <f>IFERROR(FIND("OEMA",consulta_completa__11[[#This Row],[14 - Inst. Atuando no Local]]),0)</f>
        <v>0</v>
      </c>
      <c r="CH157" s="84" t="str">
        <f t="shared" si="80"/>
        <v/>
      </c>
      <c r="CI157" s="84">
        <f>IFERROR(FIND("DEFESA CIVIL",consulta_completa__11[[#This Row],[14 - Inst. Atuando no Local]]),0)</f>
        <v>0</v>
      </c>
      <c r="CJ157" s="84" t="str">
        <f t="shared" si="81"/>
        <v/>
      </c>
      <c r="CK157" s="84">
        <f>IFERROR(FIND("CORPO DE BOMBEIROS",consulta_completa__11[[#This Row],[14 - Inst. Atuando no Local]]),0)</f>
        <v>0</v>
      </c>
      <c r="CL157" s="84" t="str">
        <f t="shared" si="82"/>
        <v/>
      </c>
      <c r="CM157" s="84">
        <f>IFERROR(FIND("POLÍCIA RODOVIÁRIA",consulta_completa__11[[#This Row],[14 - Inst. Atuando no Local]]),0)</f>
        <v>0</v>
      </c>
      <c r="CN157" s="84" t="str">
        <f t="shared" si="83"/>
        <v/>
      </c>
      <c r="CO157" s="84">
        <f>IFERROR(FIND("POLÍCIA MILITAR",consulta_completa__11[[#This Row],[14 - Inst. Atuando no Local]]),0)</f>
        <v>0</v>
      </c>
      <c r="CP157" s="84" t="str">
        <f t="shared" si="84"/>
        <v/>
      </c>
      <c r="CQ157" s="84">
        <f>IFERROR(FIND("POLÍCIA CIVIL",consulta_completa__11[[#This Row],[14 - Inst. Atuando no Local]]),0)</f>
        <v>0</v>
      </c>
      <c r="CR157" s="84" t="str">
        <f t="shared" si="85"/>
        <v/>
      </c>
      <c r="CS157" s="84">
        <f>IFERROR(FIND("MARINHA DO BRASIL",consulta_completa__11[[#This Row],[14 - Inst. Atuando no Local]]),0)</f>
        <v>0</v>
      </c>
      <c r="CT157" s="84" t="str">
        <f t="shared" si="86"/>
        <v/>
      </c>
      <c r="CU157" s="84">
        <f>IFERROR(FIND("EMPRESA ESPECIALIZADA EM ATENDIMENTO",consulta_completa__11[[#This Row],[14 - Inst. Atuando no Local]]),0)</f>
        <v>0</v>
      </c>
      <c r="CV157" s="84" t="str">
        <f t="shared" si="87"/>
        <v/>
      </c>
      <c r="CW157" s="84">
        <f>IFERROR(FIND("IBAMA",consulta_completa__11[[#This Row],[14 - Inst. Atuando no Local]]),0)</f>
        <v>0</v>
      </c>
      <c r="CX157" s="84" t="str">
        <f t="shared" si="88"/>
        <v/>
      </c>
      <c r="CY157" s="84" t="str">
        <f>IF(consulta_completa__11[[#This Row],[14 - Inst. Atuando no Local]]="","X","")</f>
        <v/>
      </c>
      <c r="CZ157" s="84">
        <f>IFERROR(FIND("OUTRA (S)",consulta_completa__11[[#This Row],[14 - Inst. Atuando no Local]]),0)</f>
        <v>0</v>
      </c>
      <c r="DA157" s="84" t="str">
        <f t="shared" si="89"/>
        <v/>
      </c>
      <c r="DB157" s="35" t="str">
        <f t="shared" si="90"/>
        <v>Sim</v>
      </c>
      <c r="DC157" s="35" t="str">
        <f t="shared" si="91"/>
        <v>Não</v>
      </c>
      <c r="DD157" s="35" t="str">
        <f t="shared" si="92"/>
        <v>Sim</v>
      </c>
      <c r="DE157" s="87" t="str">
        <f t="shared" si="63"/>
        <v>Sem informação</v>
      </c>
    </row>
    <row r="158" spans="1:109">
      <c r="A158" s="14">
        <v>2025393645</v>
      </c>
      <c r="B158" s="1">
        <v>45724</v>
      </c>
      <c r="C158" t="s">
        <v>1766</v>
      </c>
      <c r="D158" t="s">
        <v>180</v>
      </c>
      <c r="E158" t="s">
        <v>286</v>
      </c>
      <c r="F158" t="s">
        <v>112</v>
      </c>
      <c r="G158" t="s">
        <v>1767</v>
      </c>
      <c r="H158" t="s">
        <v>1768</v>
      </c>
      <c r="I158" t="s">
        <v>648</v>
      </c>
      <c r="J158" t="s">
        <v>113</v>
      </c>
      <c r="K158" t="s">
        <v>114</v>
      </c>
      <c r="L158" t="s">
        <v>114</v>
      </c>
      <c r="M158" t="s">
        <v>140</v>
      </c>
      <c r="N158" t="s">
        <v>904</v>
      </c>
      <c r="O158" t="s">
        <v>239</v>
      </c>
      <c r="P158" t="s">
        <v>229</v>
      </c>
      <c r="Q158" t="s">
        <v>122</v>
      </c>
      <c r="R158" t="s">
        <v>123</v>
      </c>
      <c r="S158" t="s">
        <v>113</v>
      </c>
      <c r="T158" t="s">
        <v>1769</v>
      </c>
      <c r="U158" t="s">
        <v>113</v>
      </c>
      <c r="V158" t="s">
        <v>113</v>
      </c>
      <c r="Z158" t="s">
        <v>1770</v>
      </c>
      <c r="AA158" t="s">
        <v>113</v>
      </c>
      <c r="AB158" t="s">
        <v>1771</v>
      </c>
      <c r="AC158" t="s">
        <v>1772</v>
      </c>
      <c r="AD158">
        <v>1</v>
      </c>
      <c r="AE158" t="s">
        <v>1773</v>
      </c>
      <c r="AF158" t="s">
        <v>1774</v>
      </c>
      <c r="AG158" t="s">
        <v>772</v>
      </c>
      <c r="AH158" t="s">
        <v>131</v>
      </c>
      <c r="AI158" t="s">
        <v>132</v>
      </c>
      <c r="AJ158" t="s">
        <v>131</v>
      </c>
      <c r="AK158" t="s">
        <v>1775</v>
      </c>
      <c r="AL158" t="s">
        <v>1776</v>
      </c>
      <c r="AM158" t="s">
        <v>1271</v>
      </c>
      <c r="AN158" t="s">
        <v>1271</v>
      </c>
      <c r="AO158" t="s">
        <v>1777</v>
      </c>
      <c r="AP158">
        <v>35997304344</v>
      </c>
      <c r="AQ158" t="s">
        <v>1778</v>
      </c>
      <c r="AR158" t="s">
        <v>113</v>
      </c>
      <c r="AS158" t="s">
        <v>113</v>
      </c>
      <c r="AT158" t="s">
        <v>113</v>
      </c>
      <c r="AU158" t="s">
        <v>113</v>
      </c>
      <c r="AW158" t="s">
        <v>113</v>
      </c>
      <c r="AX158" s="82">
        <f>IFERROR(FIND("Óbitos/feridos",consulta_completa__11[[#This Row],[13 - Ocorrências/Ambientes Atingidos]]),0)</f>
        <v>0</v>
      </c>
      <c r="AY158" s="83" t="str">
        <f t="shared" si="64"/>
        <v/>
      </c>
      <c r="AZ158" s="82">
        <f>IFERROR(FIND("População afetada/evacuada",consulta_completa__11[[#This Row],[13 - Ocorrências/Ambientes Atingidos]]),0)</f>
        <v>0</v>
      </c>
      <c r="BA158" s="82" t="str">
        <f t="shared" si="65"/>
        <v/>
      </c>
      <c r="BB158" s="82">
        <f>IFERROR(FIND("Suspensão de abastecimento de água",consulta_completa__11[[#This Row],[13 - Ocorrências/Ambientes Atingidos]]),0)</f>
        <v>0</v>
      </c>
      <c r="BC158" s="83" t="str">
        <f t="shared" si="93"/>
        <v/>
      </c>
      <c r="BD158" s="82">
        <f>IFERROR(FIND("Rio/córrego",consulta_completa__11[[#This Row],[13 - Ocorrências/Ambientes Atingidos]]),0)</f>
        <v>0</v>
      </c>
      <c r="BE158" s="83" t="str">
        <f t="shared" si="66"/>
        <v/>
      </c>
      <c r="BF158" s="82">
        <f>IFERROR(FIND("Lago",consulta_completa__11[[#This Row],[13 - Ocorrências/Ambientes Atingidos]]),0)</f>
        <v>0</v>
      </c>
      <c r="BG158" s="83" t="str">
        <f t="shared" si="67"/>
        <v/>
      </c>
      <c r="BH158" s="82">
        <f>IFERROR(FIND("Mar",consulta_completa__11[[#This Row],[13 - Ocorrências/Ambientes Atingidos]]),0)</f>
        <v>0</v>
      </c>
      <c r="BI158" s="83" t="str">
        <f t="shared" si="68"/>
        <v/>
      </c>
      <c r="BJ158" s="82">
        <f>IFERROR(FIND("Praia",consulta_completa__11[[#This Row],[13 - Ocorrências/Ambientes Atingidos]]),0)</f>
        <v>0</v>
      </c>
      <c r="BK158" s="83" t="str">
        <f t="shared" si="69"/>
        <v/>
      </c>
      <c r="BL158" s="82">
        <f>IFERROR(FIND("Solo",consulta_completa__11[[#This Row],[13 - Ocorrências/Ambientes Atingidos]]),0)</f>
        <v>1</v>
      </c>
      <c r="BM158" s="83" t="str">
        <f t="shared" si="70"/>
        <v>X</v>
      </c>
      <c r="BN158" s="82">
        <f>IFERROR(FIND("Águas subterrâneas",consulta_completa__11[[#This Row],[13 - Ocorrências/Ambientes Atingidos]]),0)</f>
        <v>0</v>
      </c>
      <c r="BO158" s="83" t="str">
        <f t="shared" si="71"/>
        <v/>
      </c>
      <c r="BP158" s="82">
        <f>IFERROR(FIND("Atmosfera",consulta_completa__11[[#This Row],[13 - Ocorrências/Ambientes Atingidos]]),0)</f>
        <v>0</v>
      </c>
      <c r="BQ158" s="83" t="str">
        <f t="shared" si="72"/>
        <v/>
      </c>
      <c r="BR158" s="82">
        <f>IFERROR(FIND("Flora",consulta_completa__11[[#This Row],[13 - Ocorrências/Ambientes Atingidos]]),0)</f>
        <v>0</v>
      </c>
      <c r="BS158" s="83" t="str">
        <f t="shared" si="73"/>
        <v/>
      </c>
      <c r="BT158" s="82">
        <f>IFERROR(FIND("Fauna",consulta_completa__11[[#This Row],[13 - Ocorrências/Ambientes Atingidos]]),0)</f>
        <v>0</v>
      </c>
      <c r="BU158" s="83" t="str">
        <f t="shared" si="74"/>
        <v/>
      </c>
      <c r="BV158" s="82">
        <f>IFERROR(FIND("UC federal",consulta_completa__11[[#This Row],[13 - Ocorrências/Ambientes Atingidos]]),0)</f>
        <v>0</v>
      </c>
      <c r="BW158" s="83" t="str">
        <f t="shared" si="75"/>
        <v/>
      </c>
      <c r="BX158" s="82">
        <f>IFERROR(FIND("UC estadual/municipal",consulta_completa__11[[#This Row],[13 - Ocorrências/Ambientes Atingidos]]),0)</f>
        <v>0</v>
      </c>
      <c r="BY158" s="83" t="str">
        <f t="shared" si="76"/>
        <v/>
      </c>
      <c r="BZ158" s="82">
        <f>IFERROR(FIND("Outro(s)",consulta_completa__11[[#This Row],[13 - Ocorrências/Ambientes Atingidos]]),0)</f>
        <v>0</v>
      </c>
      <c r="CA158" s="83" t="str">
        <f t="shared" si="77"/>
        <v/>
      </c>
      <c r="CB158" s="82">
        <f>IFERROR(FIND("Sem dano",consulta_completa__11[[#This Row],[13 - Ocorrências/Ambientes Atingidos]]),0)</f>
        <v>0</v>
      </c>
      <c r="CC158" s="83" t="str">
        <f t="shared" si="78"/>
        <v/>
      </c>
      <c r="CD158" s="82" t="str">
        <f>IF(consulta_completa__11[[#This Row],[13 - Ocorrências/Ambientes Atingidos]]="","X","")</f>
        <v/>
      </c>
      <c r="CE158" s="84">
        <f>IFERROR(FIND("IBAMA",consulta_completa__11[[#This Row],[14 - Inst. Atuando no Local]]),0)</f>
        <v>0</v>
      </c>
      <c r="CF158" s="84" t="str">
        <f t="shared" si="79"/>
        <v/>
      </c>
      <c r="CG158" s="84">
        <f>IFERROR(FIND("OEMA",consulta_completa__11[[#This Row],[14 - Inst. Atuando no Local]]),0)</f>
        <v>0</v>
      </c>
      <c r="CH158" s="84" t="str">
        <f t="shared" si="80"/>
        <v/>
      </c>
      <c r="CI158" s="84">
        <f>IFERROR(FIND("DEFESA CIVIL",consulta_completa__11[[#This Row],[14 - Inst. Atuando no Local]]),0)</f>
        <v>0</v>
      </c>
      <c r="CJ158" s="84" t="str">
        <f t="shared" si="81"/>
        <v/>
      </c>
      <c r="CK158" s="84">
        <f>IFERROR(FIND("CORPO DE BOMBEIROS",consulta_completa__11[[#This Row],[14 - Inst. Atuando no Local]]),0)</f>
        <v>0</v>
      </c>
      <c r="CL158" s="84" t="str">
        <f t="shared" si="82"/>
        <v/>
      </c>
      <c r="CM158" s="84">
        <f>IFERROR(FIND("POLÍCIA RODOVIÁRIA",consulta_completa__11[[#This Row],[14 - Inst. Atuando no Local]]),0)</f>
        <v>0</v>
      </c>
      <c r="CN158" s="84" t="str">
        <f t="shared" si="83"/>
        <v/>
      </c>
      <c r="CO158" s="84">
        <f>IFERROR(FIND("POLÍCIA MILITAR",consulta_completa__11[[#This Row],[14 - Inst. Atuando no Local]]),0)</f>
        <v>0</v>
      </c>
      <c r="CP158" s="84" t="str">
        <f t="shared" si="84"/>
        <v/>
      </c>
      <c r="CQ158" s="84">
        <f>IFERROR(FIND("POLÍCIA CIVIL",consulta_completa__11[[#This Row],[14 - Inst. Atuando no Local]]),0)</f>
        <v>0</v>
      </c>
      <c r="CR158" s="84" t="str">
        <f t="shared" si="85"/>
        <v/>
      </c>
      <c r="CS158" s="84">
        <f>IFERROR(FIND("MARINHA DO BRASIL",consulta_completa__11[[#This Row],[14 - Inst. Atuando no Local]]),0)</f>
        <v>0</v>
      </c>
      <c r="CT158" s="84" t="str">
        <f t="shared" si="86"/>
        <v/>
      </c>
      <c r="CU158" s="84">
        <f>IFERROR(FIND("EMPRESA ESPECIALIZADA EM ATENDIMENTO",consulta_completa__11[[#This Row],[14 - Inst. Atuando no Local]]),0)</f>
        <v>0</v>
      </c>
      <c r="CV158" s="84" t="str">
        <f t="shared" si="87"/>
        <v/>
      </c>
      <c r="CW158" s="84">
        <f>IFERROR(FIND("IBAMA",consulta_completa__11[[#This Row],[14 - Inst. Atuando no Local]]),0)</f>
        <v>0</v>
      </c>
      <c r="CX158" s="84" t="str">
        <f t="shared" si="88"/>
        <v/>
      </c>
      <c r="CY158" s="84" t="str">
        <f>IF(consulta_completa__11[[#This Row],[14 - Inst. Atuando no Local]]="","X","")</f>
        <v/>
      </c>
      <c r="CZ158" s="84">
        <f>IFERROR(FIND("OUTRA (S)",consulta_completa__11[[#This Row],[14 - Inst. Atuando no Local]]),0)</f>
        <v>0</v>
      </c>
      <c r="DA158" s="84" t="str">
        <f t="shared" si="89"/>
        <v/>
      </c>
      <c r="DB158" s="35" t="str">
        <f t="shared" si="90"/>
        <v>Sim</v>
      </c>
      <c r="DC158" s="35" t="str">
        <f t="shared" si="91"/>
        <v>Não</v>
      </c>
      <c r="DD158" s="35" t="str">
        <f t="shared" si="92"/>
        <v>Sim</v>
      </c>
      <c r="DE158" s="87" t="str">
        <f t="shared" si="63"/>
        <v>Federal</v>
      </c>
    </row>
    <row r="159" spans="1:109">
      <c r="A159" s="14">
        <v>20253918059</v>
      </c>
      <c r="B159" s="1">
        <v>45724</v>
      </c>
      <c r="C159" t="s">
        <v>109</v>
      </c>
      <c r="D159" t="s">
        <v>609</v>
      </c>
      <c r="E159" t="s">
        <v>452</v>
      </c>
      <c r="F159" t="s">
        <v>112</v>
      </c>
      <c r="G159" t="s">
        <v>113</v>
      </c>
      <c r="H159" t="s">
        <v>114</v>
      </c>
      <c r="I159" t="s">
        <v>114</v>
      </c>
      <c r="J159" t="s">
        <v>1399</v>
      </c>
      <c r="K159" t="s">
        <v>1779</v>
      </c>
      <c r="L159" t="s">
        <v>117</v>
      </c>
      <c r="M159" t="s">
        <v>118</v>
      </c>
      <c r="N159" t="s">
        <v>119</v>
      </c>
      <c r="O159" t="s">
        <v>228</v>
      </c>
      <c r="P159" t="s">
        <v>229</v>
      </c>
      <c r="Q159" t="s">
        <v>167</v>
      </c>
      <c r="R159" t="s">
        <v>123</v>
      </c>
      <c r="S159" t="s">
        <v>1780</v>
      </c>
      <c r="T159" t="s">
        <v>1781</v>
      </c>
      <c r="U159" t="s">
        <v>1782</v>
      </c>
      <c r="V159" t="s">
        <v>1783</v>
      </c>
      <c r="Z159" t="s">
        <v>1784</v>
      </c>
      <c r="AA159" t="s">
        <v>113</v>
      </c>
      <c r="AB159" t="s">
        <v>206</v>
      </c>
      <c r="AC159" t="s">
        <v>1785</v>
      </c>
      <c r="AD159">
        <v>1</v>
      </c>
      <c r="AE159" t="s">
        <v>603</v>
      </c>
      <c r="AF159" t="s">
        <v>113</v>
      </c>
      <c r="AG159" t="s">
        <v>113</v>
      </c>
      <c r="AH159" t="s">
        <v>131</v>
      </c>
      <c r="AI159" t="s">
        <v>132</v>
      </c>
      <c r="AJ159" t="s">
        <v>131</v>
      </c>
      <c r="AK159" t="s">
        <v>1786</v>
      </c>
      <c r="AL159" t="s">
        <v>1787</v>
      </c>
      <c r="AM159" t="s">
        <v>1788</v>
      </c>
      <c r="AN159" t="s">
        <v>113</v>
      </c>
      <c r="AO159" t="s">
        <v>113</v>
      </c>
      <c r="AQ159" t="s">
        <v>1789</v>
      </c>
      <c r="AR159" t="s">
        <v>113</v>
      </c>
      <c r="AS159" t="s">
        <v>113</v>
      </c>
      <c r="AT159" t="s">
        <v>113</v>
      </c>
      <c r="AU159" t="s">
        <v>113</v>
      </c>
      <c r="AW159" t="s">
        <v>113</v>
      </c>
      <c r="AX159" s="82">
        <f>IFERROR(FIND("Óbitos/feridos",consulta_completa__11[[#This Row],[13 - Ocorrências/Ambientes Atingidos]]),0)</f>
        <v>0</v>
      </c>
      <c r="AY159" s="83" t="str">
        <f t="shared" si="64"/>
        <v/>
      </c>
      <c r="AZ159" s="82">
        <f>IFERROR(FIND("População afetada/evacuada",consulta_completa__11[[#This Row],[13 - Ocorrências/Ambientes Atingidos]]),0)</f>
        <v>0</v>
      </c>
      <c r="BA159" s="82" t="str">
        <f t="shared" si="65"/>
        <v/>
      </c>
      <c r="BB159" s="82">
        <f>IFERROR(FIND("Suspensão de abastecimento de água",consulta_completa__11[[#This Row],[13 - Ocorrências/Ambientes Atingidos]]),0)</f>
        <v>0</v>
      </c>
      <c r="BC159" s="83" t="str">
        <f t="shared" si="93"/>
        <v/>
      </c>
      <c r="BD159" s="82">
        <f>IFERROR(FIND("Rio/córrego",consulta_completa__11[[#This Row],[13 - Ocorrências/Ambientes Atingidos]]),0)</f>
        <v>0</v>
      </c>
      <c r="BE159" s="83" t="str">
        <f t="shared" si="66"/>
        <v/>
      </c>
      <c r="BF159" s="82">
        <f>IFERROR(FIND("Lago",consulta_completa__11[[#This Row],[13 - Ocorrências/Ambientes Atingidos]]),0)</f>
        <v>0</v>
      </c>
      <c r="BG159" s="83" t="str">
        <f t="shared" si="67"/>
        <v/>
      </c>
      <c r="BH159" s="82">
        <f>IFERROR(FIND("Mar",consulta_completa__11[[#This Row],[13 - Ocorrências/Ambientes Atingidos]]),0)</f>
        <v>1</v>
      </c>
      <c r="BI159" s="83" t="str">
        <f t="shared" si="68"/>
        <v>X</v>
      </c>
      <c r="BJ159" s="82">
        <f>IFERROR(FIND("Praia",consulta_completa__11[[#This Row],[13 - Ocorrências/Ambientes Atingidos]]),0)</f>
        <v>0</v>
      </c>
      <c r="BK159" s="83" t="str">
        <f t="shared" si="69"/>
        <v/>
      </c>
      <c r="BL159" s="82">
        <f>IFERROR(FIND("Solo",consulta_completa__11[[#This Row],[13 - Ocorrências/Ambientes Atingidos]]),0)</f>
        <v>0</v>
      </c>
      <c r="BM159" s="83" t="str">
        <f t="shared" si="70"/>
        <v/>
      </c>
      <c r="BN159" s="82">
        <f>IFERROR(FIND("Águas subterrâneas",consulta_completa__11[[#This Row],[13 - Ocorrências/Ambientes Atingidos]]),0)</f>
        <v>0</v>
      </c>
      <c r="BO159" s="83" t="str">
        <f t="shared" si="71"/>
        <v/>
      </c>
      <c r="BP159" s="82">
        <f>IFERROR(FIND("Atmosfera",consulta_completa__11[[#This Row],[13 - Ocorrências/Ambientes Atingidos]]),0)</f>
        <v>0</v>
      </c>
      <c r="BQ159" s="83" t="str">
        <f t="shared" si="72"/>
        <v/>
      </c>
      <c r="BR159" s="82">
        <f>IFERROR(FIND("Flora",consulta_completa__11[[#This Row],[13 - Ocorrências/Ambientes Atingidos]]),0)</f>
        <v>0</v>
      </c>
      <c r="BS159" s="83" t="str">
        <f t="shared" si="73"/>
        <v/>
      </c>
      <c r="BT159" s="82">
        <f>IFERROR(FIND("Fauna",consulta_completa__11[[#This Row],[13 - Ocorrências/Ambientes Atingidos]]),0)</f>
        <v>0</v>
      </c>
      <c r="BU159" s="83" t="str">
        <f t="shared" si="74"/>
        <v/>
      </c>
      <c r="BV159" s="82">
        <f>IFERROR(FIND("UC federal",consulta_completa__11[[#This Row],[13 - Ocorrências/Ambientes Atingidos]]),0)</f>
        <v>0</v>
      </c>
      <c r="BW159" s="83" t="str">
        <f t="shared" si="75"/>
        <v/>
      </c>
      <c r="BX159" s="82">
        <f>IFERROR(FIND("UC estadual/municipal",consulta_completa__11[[#This Row],[13 - Ocorrências/Ambientes Atingidos]]),0)</f>
        <v>0</v>
      </c>
      <c r="BY159" s="83" t="str">
        <f t="shared" si="76"/>
        <v/>
      </c>
      <c r="BZ159" s="82">
        <f>IFERROR(FIND("Outro(s)",consulta_completa__11[[#This Row],[13 - Ocorrências/Ambientes Atingidos]]),0)</f>
        <v>0</v>
      </c>
      <c r="CA159" s="83" t="str">
        <f t="shared" si="77"/>
        <v/>
      </c>
      <c r="CB159" s="82">
        <f>IFERROR(FIND("Sem dano",consulta_completa__11[[#This Row],[13 - Ocorrências/Ambientes Atingidos]]),0)</f>
        <v>0</v>
      </c>
      <c r="CC159" s="83" t="str">
        <f t="shared" si="78"/>
        <v/>
      </c>
      <c r="CD159" s="82" t="str">
        <f>IF(consulta_completa__11[[#This Row],[13 - Ocorrências/Ambientes Atingidos]]="","X","")</f>
        <v/>
      </c>
      <c r="CE159" s="84">
        <f>IFERROR(FIND("IBAMA",consulta_completa__11[[#This Row],[14 - Inst. Atuando no Local]]),0)</f>
        <v>0</v>
      </c>
      <c r="CF159" s="84" t="str">
        <f t="shared" si="79"/>
        <v/>
      </c>
      <c r="CG159" s="84">
        <f>IFERROR(FIND("OEMA",consulta_completa__11[[#This Row],[14 - Inst. Atuando no Local]]),0)</f>
        <v>0</v>
      </c>
      <c r="CH159" s="84" t="str">
        <f t="shared" si="80"/>
        <v/>
      </c>
      <c r="CI159" s="84">
        <f>IFERROR(FIND("DEFESA CIVIL",consulta_completa__11[[#This Row],[14 - Inst. Atuando no Local]]),0)</f>
        <v>0</v>
      </c>
      <c r="CJ159" s="84" t="str">
        <f t="shared" si="81"/>
        <v/>
      </c>
      <c r="CK159" s="84">
        <f>IFERROR(FIND("CORPO DE BOMBEIROS",consulta_completa__11[[#This Row],[14 - Inst. Atuando no Local]]),0)</f>
        <v>0</v>
      </c>
      <c r="CL159" s="84" t="str">
        <f t="shared" si="82"/>
        <v/>
      </c>
      <c r="CM159" s="84">
        <f>IFERROR(FIND("POLÍCIA RODOVIÁRIA",consulta_completa__11[[#This Row],[14 - Inst. Atuando no Local]]),0)</f>
        <v>0</v>
      </c>
      <c r="CN159" s="84" t="str">
        <f t="shared" si="83"/>
        <v/>
      </c>
      <c r="CO159" s="84">
        <f>IFERROR(FIND("POLÍCIA MILITAR",consulta_completa__11[[#This Row],[14 - Inst. Atuando no Local]]),0)</f>
        <v>0</v>
      </c>
      <c r="CP159" s="84" t="str">
        <f t="shared" si="84"/>
        <v/>
      </c>
      <c r="CQ159" s="84">
        <f>IFERROR(FIND("POLÍCIA CIVIL",consulta_completa__11[[#This Row],[14 - Inst. Atuando no Local]]),0)</f>
        <v>0</v>
      </c>
      <c r="CR159" s="84" t="str">
        <f t="shared" si="85"/>
        <v/>
      </c>
      <c r="CS159" s="84">
        <f>IFERROR(FIND("MARINHA DO BRASIL",consulta_completa__11[[#This Row],[14 - Inst. Atuando no Local]]),0)</f>
        <v>0</v>
      </c>
      <c r="CT159" s="84" t="str">
        <f t="shared" si="86"/>
        <v/>
      </c>
      <c r="CU159" s="84">
        <f>IFERROR(FIND("EMPRESA ESPECIALIZADA EM ATENDIMENTO",consulta_completa__11[[#This Row],[14 - Inst. Atuando no Local]]),0)</f>
        <v>0</v>
      </c>
      <c r="CV159" s="84" t="str">
        <f t="shared" si="87"/>
        <v/>
      </c>
      <c r="CW159" s="84">
        <f>IFERROR(FIND("IBAMA",consulta_completa__11[[#This Row],[14 - Inst. Atuando no Local]]),0)</f>
        <v>0</v>
      </c>
      <c r="CX159" s="84" t="str">
        <f t="shared" si="88"/>
        <v/>
      </c>
      <c r="CY159" s="84" t="str">
        <f>IF(consulta_completa__11[[#This Row],[14 - Inst. Atuando no Local]]="","X","")</f>
        <v/>
      </c>
      <c r="CZ159" s="84">
        <f>IFERROR(FIND("OUTRA (S)",consulta_completa__11[[#This Row],[14 - Inst. Atuando no Local]]),0)</f>
        <v>0</v>
      </c>
      <c r="DA159" s="84" t="str">
        <f t="shared" si="89"/>
        <v/>
      </c>
      <c r="DB159" s="35" t="str">
        <f t="shared" si="90"/>
        <v>Sim</v>
      </c>
      <c r="DC159" s="35" t="str">
        <f t="shared" si="91"/>
        <v>Não</v>
      </c>
      <c r="DD159" s="35" t="str">
        <f t="shared" si="92"/>
        <v>Sim</v>
      </c>
      <c r="DE159" s="87" t="str">
        <f t="shared" si="63"/>
        <v>Federal</v>
      </c>
    </row>
    <row r="160" spans="1:109">
      <c r="A160" s="14">
        <v>202531364854</v>
      </c>
      <c r="B160" s="1">
        <v>45724</v>
      </c>
      <c r="C160" t="s">
        <v>1790</v>
      </c>
      <c r="D160" t="s">
        <v>180</v>
      </c>
      <c r="E160" t="s">
        <v>139</v>
      </c>
      <c r="F160" t="s">
        <v>139</v>
      </c>
      <c r="G160" t="s">
        <v>113</v>
      </c>
      <c r="H160" t="s">
        <v>114</v>
      </c>
      <c r="I160" t="s">
        <v>114</v>
      </c>
      <c r="J160" t="s">
        <v>1791</v>
      </c>
      <c r="K160" t="s">
        <v>113</v>
      </c>
      <c r="L160" t="s">
        <v>113</v>
      </c>
      <c r="M160" t="s">
        <v>332</v>
      </c>
      <c r="N160" t="s">
        <v>333</v>
      </c>
      <c r="O160" t="s">
        <v>185</v>
      </c>
      <c r="P160" t="s">
        <v>229</v>
      </c>
      <c r="Q160" t="s">
        <v>143</v>
      </c>
      <c r="R160" t="s">
        <v>123</v>
      </c>
      <c r="S160" t="s">
        <v>113</v>
      </c>
      <c r="T160" t="s">
        <v>1792</v>
      </c>
      <c r="U160" t="s">
        <v>1793</v>
      </c>
      <c r="V160" t="s">
        <v>1794</v>
      </c>
      <c r="Y160" t="b">
        <v>1</v>
      </c>
      <c r="Z160" t="s">
        <v>1795</v>
      </c>
      <c r="AA160" t="s">
        <v>1796</v>
      </c>
      <c r="AB160" t="s">
        <v>113</v>
      </c>
      <c r="AC160" t="s">
        <v>113</v>
      </c>
      <c r="AE160" t="s">
        <v>113</v>
      </c>
      <c r="AF160" t="s">
        <v>1797</v>
      </c>
      <c r="AG160" t="s">
        <v>113</v>
      </c>
      <c r="AH160" t="s">
        <v>131</v>
      </c>
      <c r="AI160" t="s">
        <v>132</v>
      </c>
      <c r="AJ160" t="s">
        <v>131</v>
      </c>
      <c r="AK160" t="s">
        <v>1798</v>
      </c>
      <c r="AL160" t="s">
        <v>1799</v>
      </c>
      <c r="AM160" t="s">
        <v>153</v>
      </c>
      <c r="AN160" t="s">
        <v>154</v>
      </c>
      <c r="AO160" t="s">
        <v>155</v>
      </c>
      <c r="AQ160" t="s">
        <v>156</v>
      </c>
      <c r="AR160" t="s">
        <v>113</v>
      </c>
      <c r="AS160" t="s">
        <v>113</v>
      </c>
      <c r="AT160" t="s">
        <v>113</v>
      </c>
      <c r="AU160" t="s">
        <v>113</v>
      </c>
      <c r="AW160" t="s">
        <v>113</v>
      </c>
      <c r="AX160" s="82">
        <f>IFERROR(FIND("Óbitos/feridos",consulta_completa__11[[#This Row],[13 - Ocorrências/Ambientes Atingidos]]),0)</f>
        <v>0</v>
      </c>
      <c r="AY160" s="83" t="str">
        <f t="shared" si="64"/>
        <v/>
      </c>
      <c r="AZ160" s="82">
        <f>IFERROR(FIND("População afetada/evacuada",consulta_completa__11[[#This Row],[13 - Ocorrências/Ambientes Atingidos]]),0)</f>
        <v>0</v>
      </c>
      <c r="BA160" s="82" t="str">
        <f t="shared" si="65"/>
        <v/>
      </c>
      <c r="BB160" s="82">
        <f>IFERROR(FIND("Suspensão de abastecimento de água",consulta_completa__11[[#This Row],[13 - Ocorrências/Ambientes Atingidos]]),0)</f>
        <v>0</v>
      </c>
      <c r="BC160" s="83" t="str">
        <f t="shared" si="93"/>
        <v/>
      </c>
      <c r="BD160" s="82">
        <f>IFERROR(FIND("Rio/córrego",consulta_completa__11[[#This Row],[13 - Ocorrências/Ambientes Atingidos]]),0)</f>
        <v>1</v>
      </c>
      <c r="BE160" s="83" t="str">
        <f t="shared" si="66"/>
        <v>X</v>
      </c>
      <c r="BF160" s="82">
        <f>IFERROR(FIND("Lago",consulta_completa__11[[#This Row],[13 - Ocorrências/Ambientes Atingidos]]),0)</f>
        <v>0</v>
      </c>
      <c r="BG160" s="83" t="str">
        <f t="shared" si="67"/>
        <v/>
      </c>
      <c r="BH160" s="82">
        <f>IFERROR(FIND("Mar",consulta_completa__11[[#This Row],[13 - Ocorrências/Ambientes Atingidos]]),0)</f>
        <v>0</v>
      </c>
      <c r="BI160" s="83" t="str">
        <f t="shared" si="68"/>
        <v/>
      </c>
      <c r="BJ160" s="82">
        <f>IFERROR(FIND("Praia",consulta_completa__11[[#This Row],[13 - Ocorrências/Ambientes Atingidos]]),0)</f>
        <v>0</v>
      </c>
      <c r="BK160" s="83" t="str">
        <f t="shared" si="69"/>
        <v/>
      </c>
      <c r="BL160" s="82">
        <f>IFERROR(FIND("Solo",consulta_completa__11[[#This Row],[13 - Ocorrências/Ambientes Atingidos]]),0)</f>
        <v>0</v>
      </c>
      <c r="BM160" s="83" t="str">
        <f t="shared" si="70"/>
        <v/>
      </c>
      <c r="BN160" s="82">
        <f>IFERROR(FIND("Águas subterrâneas",consulta_completa__11[[#This Row],[13 - Ocorrências/Ambientes Atingidos]]),0)</f>
        <v>0</v>
      </c>
      <c r="BO160" s="83" t="str">
        <f t="shared" si="71"/>
        <v/>
      </c>
      <c r="BP160" s="82">
        <f>IFERROR(FIND("Atmosfera",consulta_completa__11[[#This Row],[13 - Ocorrências/Ambientes Atingidos]]),0)</f>
        <v>0</v>
      </c>
      <c r="BQ160" s="83" t="str">
        <f t="shared" si="72"/>
        <v/>
      </c>
      <c r="BR160" s="82">
        <f>IFERROR(FIND("Flora",consulta_completa__11[[#This Row],[13 - Ocorrências/Ambientes Atingidos]]),0)</f>
        <v>0</v>
      </c>
      <c r="BS160" s="83" t="str">
        <f t="shared" si="73"/>
        <v/>
      </c>
      <c r="BT160" s="82">
        <f>IFERROR(FIND("Fauna",consulta_completa__11[[#This Row],[13 - Ocorrências/Ambientes Atingidos]]),0)</f>
        <v>0</v>
      </c>
      <c r="BU160" s="83" t="str">
        <f t="shared" si="74"/>
        <v/>
      </c>
      <c r="BV160" s="82">
        <f>IFERROR(FIND("UC federal",consulta_completa__11[[#This Row],[13 - Ocorrências/Ambientes Atingidos]]),0)</f>
        <v>0</v>
      </c>
      <c r="BW160" s="83" t="str">
        <f t="shared" si="75"/>
        <v/>
      </c>
      <c r="BX160" s="82">
        <f>IFERROR(FIND("UC estadual/municipal",consulta_completa__11[[#This Row],[13 - Ocorrências/Ambientes Atingidos]]),0)</f>
        <v>0</v>
      </c>
      <c r="BY160" s="83" t="str">
        <f t="shared" si="76"/>
        <v/>
      </c>
      <c r="BZ160" s="82">
        <f>IFERROR(FIND("Outro(s)",consulta_completa__11[[#This Row],[13 - Ocorrências/Ambientes Atingidos]]),0)</f>
        <v>0</v>
      </c>
      <c r="CA160" s="83" t="str">
        <f t="shared" si="77"/>
        <v/>
      </c>
      <c r="CB160" s="82">
        <f>IFERROR(FIND("Sem dano",consulta_completa__11[[#This Row],[13 - Ocorrências/Ambientes Atingidos]]),0)</f>
        <v>0</v>
      </c>
      <c r="CC160" s="83" t="str">
        <f t="shared" si="78"/>
        <v/>
      </c>
      <c r="CD160" s="82" t="str">
        <f>IF(consulta_completa__11[[#This Row],[13 - Ocorrências/Ambientes Atingidos]]="","X","")</f>
        <v/>
      </c>
      <c r="CE160" s="84">
        <f>IFERROR(FIND("IBAMA",consulta_completa__11[[#This Row],[14 - Inst. Atuando no Local]]),0)</f>
        <v>0</v>
      </c>
      <c r="CF160" s="84" t="str">
        <f t="shared" si="79"/>
        <v/>
      </c>
      <c r="CG160" s="84">
        <f>IFERROR(FIND("OEMA",consulta_completa__11[[#This Row],[14 - Inst. Atuando no Local]]),0)</f>
        <v>0</v>
      </c>
      <c r="CH160" s="84" t="str">
        <f t="shared" si="80"/>
        <v/>
      </c>
      <c r="CI160" s="84">
        <f>IFERROR(FIND("DEFESA CIVIL",consulta_completa__11[[#This Row],[14 - Inst. Atuando no Local]]),0)</f>
        <v>0</v>
      </c>
      <c r="CJ160" s="84" t="str">
        <f t="shared" si="81"/>
        <v/>
      </c>
      <c r="CK160" s="84">
        <f>IFERROR(FIND("CORPO DE BOMBEIROS",consulta_completa__11[[#This Row],[14 - Inst. Atuando no Local]]),0)</f>
        <v>0</v>
      </c>
      <c r="CL160" s="84" t="str">
        <f t="shared" si="82"/>
        <v/>
      </c>
      <c r="CM160" s="84">
        <f>IFERROR(FIND("POLÍCIA RODOVIÁRIA",consulta_completa__11[[#This Row],[14 - Inst. Atuando no Local]]),0)</f>
        <v>0</v>
      </c>
      <c r="CN160" s="84" t="str">
        <f t="shared" si="83"/>
        <v/>
      </c>
      <c r="CO160" s="84">
        <f>IFERROR(FIND("POLÍCIA MILITAR",consulta_completa__11[[#This Row],[14 - Inst. Atuando no Local]]),0)</f>
        <v>0</v>
      </c>
      <c r="CP160" s="84" t="str">
        <f t="shared" si="84"/>
        <v/>
      </c>
      <c r="CQ160" s="84">
        <f>IFERROR(FIND("POLÍCIA CIVIL",consulta_completa__11[[#This Row],[14 - Inst. Atuando no Local]]),0)</f>
        <v>0</v>
      </c>
      <c r="CR160" s="84" t="str">
        <f t="shared" si="85"/>
        <v/>
      </c>
      <c r="CS160" s="84">
        <f>IFERROR(FIND("MARINHA DO BRASIL",consulta_completa__11[[#This Row],[14 - Inst. Atuando no Local]]),0)</f>
        <v>0</v>
      </c>
      <c r="CT160" s="84" t="str">
        <f t="shared" si="86"/>
        <v/>
      </c>
      <c r="CU160" s="84">
        <f>IFERROR(FIND("EMPRESA ESPECIALIZADA EM ATENDIMENTO",consulta_completa__11[[#This Row],[14 - Inst. Atuando no Local]]),0)</f>
        <v>0</v>
      </c>
      <c r="CV160" s="84" t="str">
        <f t="shared" si="87"/>
        <v/>
      </c>
      <c r="CW160" s="84">
        <f>IFERROR(FIND("IBAMA",consulta_completa__11[[#This Row],[14 - Inst. Atuando no Local]]),0)</f>
        <v>0</v>
      </c>
      <c r="CX160" s="84" t="str">
        <f t="shared" si="88"/>
        <v/>
      </c>
      <c r="CY160" s="84" t="str">
        <f>IF(consulta_completa__11[[#This Row],[14 - Inst. Atuando no Local]]="","X","")</f>
        <v/>
      </c>
      <c r="CZ160" s="84">
        <f>IFERROR(FIND("OUTRA (S)",consulta_completa__11[[#This Row],[14 - Inst. Atuando no Local]]),0)</f>
        <v>0</v>
      </c>
      <c r="DA160" s="84" t="str">
        <f t="shared" si="89"/>
        <v/>
      </c>
      <c r="DB160" s="35" t="str">
        <f t="shared" si="90"/>
        <v>Sim</v>
      </c>
      <c r="DC160" s="35" t="str">
        <f t="shared" si="91"/>
        <v>Não</v>
      </c>
      <c r="DD160" s="35" t="str">
        <f t="shared" si="92"/>
        <v>Sim</v>
      </c>
      <c r="DE160" s="87" t="str">
        <f t="shared" si="63"/>
        <v>Sem informação</v>
      </c>
    </row>
    <row r="161" spans="1:109">
      <c r="A161" s="14">
        <v>20253946828</v>
      </c>
      <c r="B161" s="1">
        <v>45725</v>
      </c>
      <c r="C161" t="s">
        <v>1800</v>
      </c>
      <c r="D161" t="s">
        <v>180</v>
      </c>
      <c r="E161" t="s">
        <v>286</v>
      </c>
      <c r="F161" t="s">
        <v>139</v>
      </c>
      <c r="G161" t="s">
        <v>1801</v>
      </c>
      <c r="H161" t="s">
        <v>1802</v>
      </c>
      <c r="I161" t="s">
        <v>1352</v>
      </c>
      <c r="J161" t="s">
        <v>113</v>
      </c>
      <c r="K161" t="s">
        <v>114</v>
      </c>
      <c r="L161" t="s">
        <v>114</v>
      </c>
      <c r="M161" t="s">
        <v>140</v>
      </c>
      <c r="N161" t="s">
        <v>1803</v>
      </c>
      <c r="O161" t="s">
        <v>113</v>
      </c>
      <c r="P161" t="s">
        <v>272</v>
      </c>
      <c r="Q161" t="s">
        <v>230</v>
      </c>
      <c r="R161" t="s">
        <v>123</v>
      </c>
      <c r="S161" t="s">
        <v>113</v>
      </c>
      <c r="T161" t="s">
        <v>1804</v>
      </c>
      <c r="U161" t="s">
        <v>113</v>
      </c>
      <c r="V161" t="s">
        <v>1805</v>
      </c>
      <c r="Z161" t="s">
        <v>1806</v>
      </c>
      <c r="AA161" t="s">
        <v>113</v>
      </c>
      <c r="AB161" t="s">
        <v>1807</v>
      </c>
      <c r="AC161" t="s">
        <v>1808</v>
      </c>
      <c r="AD161">
        <v>0</v>
      </c>
      <c r="AE161" t="s">
        <v>113</v>
      </c>
      <c r="AF161" t="s">
        <v>113</v>
      </c>
      <c r="AG161" t="s">
        <v>113</v>
      </c>
      <c r="AH161" t="s">
        <v>131</v>
      </c>
      <c r="AI161" t="s">
        <v>132</v>
      </c>
      <c r="AJ161" t="s">
        <v>131</v>
      </c>
      <c r="AK161" t="s">
        <v>1809</v>
      </c>
      <c r="AL161" t="s">
        <v>113</v>
      </c>
      <c r="AM161" t="s">
        <v>1810</v>
      </c>
      <c r="AN161" t="s">
        <v>1271</v>
      </c>
      <c r="AO161" t="s">
        <v>1811</v>
      </c>
      <c r="AP161">
        <v>3534496612</v>
      </c>
      <c r="AQ161" t="s">
        <v>776</v>
      </c>
      <c r="AR161" t="s">
        <v>113</v>
      </c>
      <c r="AS161" t="s">
        <v>113</v>
      </c>
      <c r="AT161" t="s">
        <v>113</v>
      </c>
      <c r="AU161" t="s">
        <v>113</v>
      </c>
      <c r="AW161" t="s">
        <v>113</v>
      </c>
      <c r="AX161" s="82">
        <f>IFERROR(FIND("Óbitos/feridos",consulta_completa__11[[#This Row],[13 - Ocorrências/Ambientes Atingidos]]),0)</f>
        <v>0</v>
      </c>
      <c r="AY161" s="83" t="str">
        <f t="shared" si="64"/>
        <v/>
      </c>
      <c r="AZ161" s="82">
        <f>IFERROR(FIND("População afetada/evacuada",consulta_completa__11[[#This Row],[13 - Ocorrências/Ambientes Atingidos]]),0)</f>
        <v>0</v>
      </c>
      <c r="BA161" s="82" t="str">
        <f t="shared" si="65"/>
        <v/>
      </c>
      <c r="BB161" s="82">
        <f>IFERROR(FIND("Suspensão de abastecimento de água",consulta_completa__11[[#This Row],[13 - Ocorrências/Ambientes Atingidos]]),0)</f>
        <v>0</v>
      </c>
      <c r="BC161" s="83" t="str">
        <f t="shared" si="93"/>
        <v/>
      </c>
      <c r="BD161" s="82">
        <f>IFERROR(FIND("Rio/córrego",consulta_completa__11[[#This Row],[13 - Ocorrências/Ambientes Atingidos]]),0)</f>
        <v>0</v>
      </c>
      <c r="BE161" s="83" t="str">
        <f t="shared" si="66"/>
        <v/>
      </c>
      <c r="BF161" s="82">
        <f>IFERROR(FIND("Lago",consulta_completa__11[[#This Row],[13 - Ocorrências/Ambientes Atingidos]]),0)</f>
        <v>0</v>
      </c>
      <c r="BG161" s="83" t="str">
        <f t="shared" si="67"/>
        <v/>
      </c>
      <c r="BH161" s="82">
        <f>IFERROR(FIND("Mar",consulta_completa__11[[#This Row],[13 - Ocorrências/Ambientes Atingidos]]),0)</f>
        <v>0</v>
      </c>
      <c r="BI161" s="83" t="str">
        <f t="shared" si="68"/>
        <v/>
      </c>
      <c r="BJ161" s="82">
        <f>IFERROR(FIND("Praia",consulta_completa__11[[#This Row],[13 - Ocorrências/Ambientes Atingidos]]),0)</f>
        <v>0</v>
      </c>
      <c r="BK161" s="83" t="str">
        <f t="shared" si="69"/>
        <v/>
      </c>
      <c r="BL161" s="82">
        <f>IFERROR(FIND("Solo",consulta_completa__11[[#This Row],[13 - Ocorrências/Ambientes Atingidos]]),0)</f>
        <v>1</v>
      </c>
      <c r="BM161" s="83" t="str">
        <f t="shared" si="70"/>
        <v>X</v>
      </c>
      <c r="BN161" s="82">
        <f>IFERROR(FIND("Águas subterrâneas",consulta_completa__11[[#This Row],[13 - Ocorrências/Ambientes Atingidos]]),0)</f>
        <v>0</v>
      </c>
      <c r="BO161" s="83" t="str">
        <f t="shared" si="71"/>
        <v/>
      </c>
      <c r="BP161" s="82">
        <f>IFERROR(FIND("Atmosfera",consulta_completa__11[[#This Row],[13 - Ocorrências/Ambientes Atingidos]]),0)</f>
        <v>0</v>
      </c>
      <c r="BQ161" s="83" t="str">
        <f t="shared" si="72"/>
        <v/>
      </c>
      <c r="BR161" s="82">
        <f>IFERROR(FIND("Flora",consulta_completa__11[[#This Row],[13 - Ocorrências/Ambientes Atingidos]]),0)</f>
        <v>0</v>
      </c>
      <c r="BS161" s="83" t="str">
        <f t="shared" si="73"/>
        <v/>
      </c>
      <c r="BT161" s="82">
        <f>IFERROR(FIND("Fauna",consulta_completa__11[[#This Row],[13 - Ocorrências/Ambientes Atingidos]]),0)</f>
        <v>0</v>
      </c>
      <c r="BU161" s="83" t="str">
        <f t="shared" si="74"/>
        <v/>
      </c>
      <c r="BV161" s="82">
        <f>IFERROR(FIND("UC federal",consulta_completa__11[[#This Row],[13 - Ocorrências/Ambientes Atingidos]]),0)</f>
        <v>0</v>
      </c>
      <c r="BW161" s="83" t="str">
        <f t="shared" si="75"/>
        <v/>
      </c>
      <c r="BX161" s="82">
        <f>IFERROR(FIND("UC estadual/municipal",consulta_completa__11[[#This Row],[13 - Ocorrências/Ambientes Atingidos]]),0)</f>
        <v>0</v>
      </c>
      <c r="BY161" s="83" t="str">
        <f t="shared" si="76"/>
        <v/>
      </c>
      <c r="BZ161" s="82">
        <f>IFERROR(FIND("Outro(s)",consulta_completa__11[[#This Row],[13 - Ocorrências/Ambientes Atingidos]]),0)</f>
        <v>0</v>
      </c>
      <c r="CA161" s="83" t="str">
        <f t="shared" si="77"/>
        <v/>
      </c>
      <c r="CB161" s="82">
        <f>IFERROR(FIND("Sem dano",consulta_completa__11[[#This Row],[13 - Ocorrências/Ambientes Atingidos]]),0)</f>
        <v>0</v>
      </c>
      <c r="CC161" s="83" t="str">
        <f t="shared" si="78"/>
        <v/>
      </c>
      <c r="CD161" s="82" t="str">
        <f>IF(consulta_completa__11[[#This Row],[13 - Ocorrências/Ambientes Atingidos]]="","X","")</f>
        <v/>
      </c>
      <c r="CE161" s="84">
        <f>IFERROR(FIND("IBAMA",consulta_completa__11[[#This Row],[14 - Inst. Atuando no Local]]),0)</f>
        <v>21</v>
      </c>
      <c r="CF161" s="84" t="str">
        <f t="shared" si="79"/>
        <v>X</v>
      </c>
      <c r="CG161" s="84">
        <f>IFERROR(FIND("OEMA",consulta_completa__11[[#This Row],[14 - Inst. Atuando no Local]]),0)</f>
        <v>0</v>
      </c>
      <c r="CH161" s="84" t="str">
        <f t="shared" si="80"/>
        <v/>
      </c>
      <c r="CI161" s="84">
        <f>IFERROR(FIND("DEFESA CIVIL",consulta_completa__11[[#This Row],[14 - Inst. Atuando no Local]]),0)</f>
        <v>0</v>
      </c>
      <c r="CJ161" s="84" t="str">
        <f t="shared" si="81"/>
        <v/>
      </c>
      <c r="CK161" s="84">
        <f>IFERROR(FIND("CORPO DE BOMBEIROS",consulta_completa__11[[#This Row],[14 - Inst. Atuando no Local]]),0)</f>
        <v>0</v>
      </c>
      <c r="CL161" s="84" t="str">
        <f t="shared" si="82"/>
        <v/>
      </c>
      <c r="CM161" s="84">
        <f>IFERROR(FIND("POLÍCIA RODOVIÁRIA",consulta_completa__11[[#This Row],[14 - Inst. Atuando no Local]]),0)</f>
        <v>0</v>
      </c>
      <c r="CN161" s="84" t="str">
        <f t="shared" si="83"/>
        <v/>
      </c>
      <c r="CO161" s="84">
        <f>IFERROR(FIND("POLÍCIA MILITAR",consulta_completa__11[[#This Row],[14 - Inst. Atuando no Local]]),0)</f>
        <v>0</v>
      </c>
      <c r="CP161" s="84" t="str">
        <f t="shared" si="84"/>
        <v/>
      </c>
      <c r="CQ161" s="84">
        <f>IFERROR(FIND("POLÍCIA CIVIL",consulta_completa__11[[#This Row],[14 - Inst. Atuando no Local]]),0)</f>
        <v>0</v>
      </c>
      <c r="CR161" s="84" t="str">
        <f t="shared" si="85"/>
        <v/>
      </c>
      <c r="CS161" s="84">
        <f>IFERROR(FIND("MARINHA DO BRASIL",consulta_completa__11[[#This Row],[14 - Inst. Atuando no Local]]),0)</f>
        <v>0</v>
      </c>
      <c r="CT161" s="84" t="str">
        <f t="shared" si="86"/>
        <v/>
      </c>
      <c r="CU161" s="84">
        <f>IFERROR(FIND("EMPRESA ESPECIALIZADA EM ATENDIMENTO",consulta_completa__11[[#This Row],[14 - Inst. Atuando no Local]]),0)</f>
        <v>0</v>
      </c>
      <c r="CV161" s="84" t="str">
        <f t="shared" si="87"/>
        <v/>
      </c>
      <c r="CW161" s="84">
        <f>IFERROR(FIND("IBAMA",consulta_completa__11[[#This Row],[14 - Inst. Atuando no Local]]),0)</f>
        <v>21</v>
      </c>
      <c r="CX161" s="84" t="str">
        <f t="shared" si="88"/>
        <v>X</v>
      </c>
      <c r="CY161" s="84" t="str">
        <f>IF(consulta_completa__11[[#This Row],[14 - Inst. Atuando no Local]]="","X","")</f>
        <v/>
      </c>
      <c r="CZ161" s="84">
        <f>IFERROR(FIND("OUTRA (S)",consulta_completa__11[[#This Row],[14 - Inst. Atuando no Local]]),0)</f>
        <v>0</v>
      </c>
      <c r="DA161" s="84" t="str">
        <f t="shared" si="89"/>
        <v/>
      </c>
      <c r="DB161" s="35" t="str">
        <f t="shared" si="90"/>
        <v>Sim</v>
      </c>
      <c r="DC161" s="35" t="str">
        <f t="shared" si="91"/>
        <v>Não</v>
      </c>
      <c r="DD161" s="35" t="str">
        <f t="shared" si="92"/>
        <v>Sim</v>
      </c>
      <c r="DE161" s="87" t="str">
        <f t="shared" si="63"/>
        <v>Sem informação</v>
      </c>
    </row>
    <row r="162" spans="1:109">
      <c r="A162" s="14">
        <v>202531139641</v>
      </c>
      <c r="B162" s="1">
        <v>45725</v>
      </c>
      <c r="C162" t="s">
        <v>1812</v>
      </c>
      <c r="D162" t="s">
        <v>1813</v>
      </c>
      <c r="E162" t="s">
        <v>162</v>
      </c>
      <c r="F162" t="s">
        <v>112</v>
      </c>
      <c r="G162" t="s">
        <v>1814</v>
      </c>
      <c r="H162" t="s">
        <v>113</v>
      </c>
      <c r="I162" t="s">
        <v>1815</v>
      </c>
      <c r="J162" t="s">
        <v>113</v>
      </c>
      <c r="K162" t="s">
        <v>114</v>
      </c>
      <c r="L162" t="s">
        <v>114</v>
      </c>
      <c r="M162" t="s">
        <v>140</v>
      </c>
      <c r="N162" t="s">
        <v>119</v>
      </c>
      <c r="O162" t="s">
        <v>239</v>
      </c>
      <c r="P162" t="s">
        <v>272</v>
      </c>
      <c r="Q162" t="s">
        <v>122</v>
      </c>
      <c r="R162" t="s">
        <v>123</v>
      </c>
      <c r="S162" t="s">
        <v>113</v>
      </c>
      <c r="T162" t="s">
        <v>1816</v>
      </c>
      <c r="U162" t="s">
        <v>1817</v>
      </c>
      <c r="V162" t="s">
        <v>1818</v>
      </c>
      <c r="Z162" t="s">
        <v>113</v>
      </c>
      <c r="AA162" t="s">
        <v>1819</v>
      </c>
      <c r="AB162" t="s">
        <v>1820</v>
      </c>
      <c r="AC162" t="s">
        <v>1821</v>
      </c>
      <c r="AD162">
        <v>1</v>
      </c>
      <c r="AE162" t="s">
        <v>1822</v>
      </c>
      <c r="AF162" t="s">
        <v>113</v>
      </c>
      <c r="AG162" t="s">
        <v>113</v>
      </c>
      <c r="AH162" t="s">
        <v>131</v>
      </c>
      <c r="AI162" t="s">
        <v>131</v>
      </c>
      <c r="AJ162" t="s">
        <v>131</v>
      </c>
      <c r="AK162" t="s">
        <v>1823</v>
      </c>
      <c r="AL162" t="s">
        <v>113</v>
      </c>
      <c r="AM162" t="s">
        <v>1824</v>
      </c>
      <c r="AN162" t="s">
        <v>1825</v>
      </c>
      <c r="AO162" t="s">
        <v>578</v>
      </c>
      <c r="AQ162" t="s">
        <v>1826</v>
      </c>
      <c r="AR162" t="s">
        <v>113</v>
      </c>
      <c r="AS162" t="s">
        <v>113</v>
      </c>
      <c r="AT162" t="s">
        <v>113</v>
      </c>
      <c r="AU162" t="s">
        <v>113</v>
      </c>
      <c r="AW162" t="s">
        <v>113</v>
      </c>
      <c r="AX162" s="82">
        <f>IFERROR(FIND("Óbitos/feridos",consulta_completa__11[[#This Row],[13 - Ocorrências/Ambientes Atingidos]]),0)</f>
        <v>0</v>
      </c>
      <c r="AY162" s="83" t="str">
        <f t="shared" si="64"/>
        <v/>
      </c>
      <c r="AZ162" s="82">
        <f>IFERROR(FIND("População afetada/evacuada",consulta_completa__11[[#This Row],[13 - Ocorrências/Ambientes Atingidos]]),0)</f>
        <v>0</v>
      </c>
      <c r="BA162" s="82" t="str">
        <f t="shared" si="65"/>
        <v/>
      </c>
      <c r="BB162" s="82">
        <f>IFERROR(FIND("Suspensão de abastecimento de água",consulta_completa__11[[#This Row],[13 - Ocorrências/Ambientes Atingidos]]),0)</f>
        <v>0</v>
      </c>
      <c r="BC162" s="83" t="str">
        <f t="shared" si="93"/>
        <v/>
      </c>
      <c r="BD162" s="82">
        <f>IFERROR(FIND("Rio/córrego",consulta_completa__11[[#This Row],[13 - Ocorrências/Ambientes Atingidos]]),0)</f>
        <v>0</v>
      </c>
      <c r="BE162" s="83" t="str">
        <f t="shared" si="66"/>
        <v/>
      </c>
      <c r="BF162" s="82">
        <f>IFERROR(FIND("Lago",consulta_completa__11[[#This Row],[13 - Ocorrências/Ambientes Atingidos]]),0)</f>
        <v>0</v>
      </c>
      <c r="BG162" s="83" t="str">
        <f t="shared" si="67"/>
        <v/>
      </c>
      <c r="BH162" s="82">
        <f>IFERROR(FIND("Mar",consulta_completa__11[[#This Row],[13 - Ocorrências/Ambientes Atingidos]]),0)</f>
        <v>0</v>
      </c>
      <c r="BI162" s="83" t="str">
        <f t="shared" si="68"/>
        <v/>
      </c>
      <c r="BJ162" s="82">
        <f>IFERROR(FIND("Praia",consulta_completa__11[[#This Row],[13 - Ocorrências/Ambientes Atingidos]]),0)</f>
        <v>0</v>
      </c>
      <c r="BK162" s="83" t="str">
        <f t="shared" si="69"/>
        <v/>
      </c>
      <c r="BL162" s="82">
        <f>IFERROR(FIND("Solo",consulta_completa__11[[#This Row],[13 - Ocorrências/Ambientes Atingidos]]),0)</f>
        <v>1</v>
      </c>
      <c r="BM162" s="83" t="str">
        <f t="shared" si="70"/>
        <v>X</v>
      </c>
      <c r="BN162" s="82">
        <f>IFERROR(FIND("Águas subterrâneas",consulta_completa__11[[#This Row],[13 - Ocorrências/Ambientes Atingidos]]),0)</f>
        <v>0</v>
      </c>
      <c r="BO162" s="83" t="str">
        <f t="shared" si="71"/>
        <v/>
      </c>
      <c r="BP162" s="82">
        <f>IFERROR(FIND("Atmosfera",consulta_completa__11[[#This Row],[13 - Ocorrências/Ambientes Atingidos]]),0)</f>
        <v>0</v>
      </c>
      <c r="BQ162" s="83" t="str">
        <f t="shared" si="72"/>
        <v/>
      </c>
      <c r="BR162" s="82">
        <f>IFERROR(FIND("Flora",consulta_completa__11[[#This Row],[13 - Ocorrências/Ambientes Atingidos]]),0)</f>
        <v>0</v>
      </c>
      <c r="BS162" s="83" t="str">
        <f t="shared" si="73"/>
        <v/>
      </c>
      <c r="BT162" s="82">
        <f>IFERROR(FIND("Fauna",consulta_completa__11[[#This Row],[13 - Ocorrências/Ambientes Atingidos]]),0)</f>
        <v>0</v>
      </c>
      <c r="BU162" s="83" t="str">
        <f t="shared" si="74"/>
        <v/>
      </c>
      <c r="BV162" s="82">
        <f>IFERROR(FIND("UC federal",consulta_completa__11[[#This Row],[13 - Ocorrências/Ambientes Atingidos]]),0)</f>
        <v>0</v>
      </c>
      <c r="BW162" s="83" t="str">
        <f t="shared" si="75"/>
        <v/>
      </c>
      <c r="BX162" s="82">
        <f>IFERROR(FIND("UC estadual/municipal",consulta_completa__11[[#This Row],[13 - Ocorrências/Ambientes Atingidos]]),0)</f>
        <v>0</v>
      </c>
      <c r="BY162" s="83" t="str">
        <f t="shared" si="76"/>
        <v/>
      </c>
      <c r="BZ162" s="82">
        <f>IFERROR(FIND("Outro(s)",consulta_completa__11[[#This Row],[13 - Ocorrências/Ambientes Atingidos]]),0)</f>
        <v>0</v>
      </c>
      <c r="CA162" s="83" t="str">
        <f t="shared" si="77"/>
        <v/>
      </c>
      <c r="CB162" s="82">
        <f>IFERROR(FIND("Sem dano",consulta_completa__11[[#This Row],[13 - Ocorrências/Ambientes Atingidos]]),0)</f>
        <v>0</v>
      </c>
      <c r="CC162" s="83" t="str">
        <f t="shared" si="78"/>
        <v/>
      </c>
      <c r="CD162" s="82" t="str">
        <f>IF(consulta_completa__11[[#This Row],[13 - Ocorrências/Ambientes Atingidos]]="","X","")</f>
        <v/>
      </c>
      <c r="CE162" s="84">
        <f>IFERROR(FIND("IBAMA",consulta_completa__11[[#This Row],[14 - Inst. Atuando no Local]]),0)</f>
        <v>0</v>
      </c>
      <c r="CF162" s="84" t="str">
        <f t="shared" si="79"/>
        <v/>
      </c>
      <c r="CG162" s="84">
        <f>IFERROR(FIND("OEMA",consulta_completa__11[[#This Row],[14 - Inst. Atuando no Local]]),0)</f>
        <v>0</v>
      </c>
      <c r="CH162" s="84" t="str">
        <f t="shared" si="80"/>
        <v/>
      </c>
      <c r="CI162" s="84">
        <f>IFERROR(FIND("DEFESA CIVIL",consulta_completa__11[[#This Row],[14 - Inst. Atuando no Local]]),0)</f>
        <v>0</v>
      </c>
      <c r="CJ162" s="84" t="str">
        <f t="shared" si="81"/>
        <v/>
      </c>
      <c r="CK162" s="84">
        <f>IFERROR(FIND("CORPO DE BOMBEIROS",consulta_completa__11[[#This Row],[14 - Inst. Atuando no Local]]),0)</f>
        <v>0</v>
      </c>
      <c r="CL162" s="84" t="str">
        <f t="shared" si="82"/>
        <v/>
      </c>
      <c r="CM162" s="84">
        <f>IFERROR(FIND("POLÍCIA RODOVIÁRIA",consulta_completa__11[[#This Row],[14 - Inst. Atuando no Local]]),0)</f>
        <v>0</v>
      </c>
      <c r="CN162" s="84" t="str">
        <f t="shared" si="83"/>
        <v/>
      </c>
      <c r="CO162" s="84">
        <f>IFERROR(FIND("POLÍCIA MILITAR",consulta_completa__11[[#This Row],[14 - Inst. Atuando no Local]]),0)</f>
        <v>0</v>
      </c>
      <c r="CP162" s="84" t="str">
        <f t="shared" si="84"/>
        <v/>
      </c>
      <c r="CQ162" s="84">
        <f>IFERROR(FIND("POLÍCIA CIVIL",consulta_completa__11[[#This Row],[14 - Inst. Atuando no Local]]),0)</f>
        <v>0</v>
      </c>
      <c r="CR162" s="84" t="str">
        <f t="shared" si="85"/>
        <v/>
      </c>
      <c r="CS162" s="84">
        <f>IFERROR(FIND("MARINHA DO BRASIL",consulta_completa__11[[#This Row],[14 - Inst. Atuando no Local]]),0)</f>
        <v>0</v>
      </c>
      <c r="CT162" s="84" t="str">
        <f t="shared" si="86"/>
        <v/>
      </c>
      <c r="CU162" s="84">
        <f>IFERROR(FIND("EMPRESA ESPECIALIZADA EM ATENDIMENTO",consulta_completa__11[[#This Row],[14 - Inst. Atuando no Local]]),0)</f>
        <v>0</v>
      </c>
      <c r="CV162" s="84" t="str">
        <f t="shared" si="87"/>
        <v/>
      </c>
      <c r="CW162" s="84">
        <f>IFERROR(FIND("IBAMA",consulta_completa__11[[#This Row],[14 - Inst. Atuando no Local]]),0)</f>
        <v>0</v>
      </c>
      <c r="CX162" s="84" t="str">
        <f t="shared" si="88"/>
        <v/>
      </c>
      <c r="CY162" s="84" t="str">
        <f>IF(consulta_completa__11[[#This Row],[14 - Inst. Atuando no Local]]="","X","")</f>
        <v/>
      </c>
      <c r="CZ162" s="84">
        <f>IFERROR(FIND("OUTRA (S)",consulta_completa__11[[#This Row],[14 - Inst. Atuando no Local]]),0)</f>
        <v>0</v>
      </c>
      <c r="DA162" s="84" t="str">
        <f t="shared" si="89"/>
        <v/>
      </c>
      <c r="DB162" s="35" t="str">
        <f t="shared" si="90"/>
        <v>Sim</v>
      </c>
      <c r="DC162" s="35" t="str">
        <f t="shared" si="91"/>
        <v>Não</v>
      </c>
      <c r="DD162" s="35" t="str">
        <f t="shared" si="92"/>
        <v>Sim</v>
      </c>
      <c r="DE162" s="87" t="str">
        <f t="shared" si="63"/>
        <v>Federal</v>
      </c>
    </row>
    <row r="163" spans="1:109">
      <c r="A163" s="14">
        <v>202531357621</v>
      </c>
      <c r="B163" s="1">
        <v>45725</v>
      </c>
      <c r="C163" t="s">
        <v>1827</v>
      </c>
      <c r="D163" t="s">
        <v>180</v>
      </c>
      <c r="E163" t="s">
        <v>181</v>
      </c>
      <c r="F163" t="s">
        <v>112</v>
      </c>
      <c r="G163" t="s">
        <v>113</v>
      </c>
      <c r="H163" t="s">
        <v>114</v>
      </c>
      <c r="I163" t="s">
        <v>114</v>
      </c>
      <c r="J163" t="s">
        <v>1828</v>
      </c>
      <c r="K163" t="s">
        <v>113</v>
      </c>
      <c r="L163" t="s">
        <v>113</v>
      </c>
      <c r="M163" t="s">
        <v>1829</v>
      </c>
      <c r="N163" t="s">
        <v>141</v>
      </c>
      <c r="O163" t="s">
        <v>185</v>
      </c>
      <c r="P163" t="s">
        <v>272</v>
      </c>
      <c r="Q163" t="s">
        <v>143</v>
      </c>
      <c r="R163" t="s">
        <v>123</v>
      </c>
      <c r="S163" t="s">
        <v>113</v>
      </c>
      <c r="T163" t="s">
        <v>1830</v>
      </c>
      <c r="U163" t="s">
        <v>113</v>
      </c>
      <c r="V163" t="s">
        <v>1831</v>
      </c>
      <c r="Z163" t="s">
        <v>1832</v>
      </c>
      <c r="AA163" t="s">
        <v>113</v>
      </c>
      <c r="AB163" t="s">
        <v>113</v>
      </c>
      <c r="AC163" t="s">
        <v>113</v>
      </c>
      <c r="AE163" t="s">
        <v>113</v>
      </c>
      <c r="AF163" t="s">
        <v>1833</v>
      </c>
      <c r="AG163" t="s">
        <v>113</v>
      </c>
      <c r="AH163" t="s">
        <v>131</v>
      </c>
      <c r="AI163" t="s">
        <v>132</v>
      </c>
      <c r="AJ163" t="s">
        <v>131</v>
      </c>
      <c r="AK163" t="s">
        <v>1834</v>
      </c>
      <c r="AL163" t="s">
        <v>1835</v>
      </c>
      <c r="AM163" t="s">
        <v>153</v>
      </c>
      <c r="AN163" t="s">
        <v>154</v>
      </c>
      <c r="AO163" t="s">
        <v>155</v>
      </c>
      <c r="AP163">
        <v>6133161070</v>
      </c>
      <c r="AQ163" t="s">
        <v>156</v>
      </c>
      <c r="AR163" t="s">
        <v>113</v>
      </c>
      <c r="AS163" t="s">
        <v>113</v>
      </c>
      <c r="AT163" t="s">
        <v>113</v>
      </c>
      <c r="AU163" t="s">
        <v>113</v>
      </c>
      <c r="AW163" t="s">
        <v>113</v>
      </c>
      <c r="AX163" s="82">
        <f>IFERROR(FIND("Óbitos/feridos",consulta_completa__11[[#This Row],[13 - Ocorrências/Ambientes Atingidos]]),0)</f>
        <v>0</v>
      </c>
      <c r="AY163" s="83" t="str">
        <f t="shared" si="64"/>
        <v/>
      </c>
      <c r="AZ163" s="82">
        <f>IFERROR(FIND("População afetada/evacuada",consulta_completa__11[[#This Row],[13 - Ocorrências/Ambientes Atingidos]]),0)</f>
        <v>0</v>
      </c>
      <c r="BA163" s="82" t="str">
        <f t="shared" si="65"/>
        <v/>
      </c>
      <c r="BB163" s="82">
        <f>IFERROR(FIND("Suspensão de abastecimento de água",consulta_completa__11[[#This Row],[13 - Ocorrências/Ambientes Atingidos]]),0)</f>
        <v>0</v>
      </c>
      <c r="BC163" s="83" t="str">
        <f t="shared" si="93"/>
        <v/>
      </c>
      <c r="BD163" s="82">
        <f>IFERROR(FIND("Rio/córrego",consulta_completa__11[[#This Row],[13 - Ocorrências/Ambientes Atingidos]]),0)</f>
        <v>1</v>
      </c>
      <c r="BE163" s="83" t="str">
        <f t="shared" si="66"/>
        <v>X</v>
      </c>
      <c r="BF163" s="82">
        <f>IFERROR(FIND("Lago",consulta_completa__11[[#This Row],[13 - Ocorrências/Ambientes Atingidos]]),0)</f>
        <v>0</v>
      </c>
      <c r="BG163" s="83" t="str">
        <f t="shared" si="67"/>
        <v/>
      </c>
      <c r="BH163" s="82">
        <f>IFERROR(FIND("Mar",consulta_completa__11[[#This Row],[13 - Ocorrências/Ambientes Atingidos]]),0)</f>
        <v>0</v>
      </c>
      <c r="BI163" s="83" t="str">
        <f t="shared" si="68"/>
        <v/>
      </c>
      <c r="BJ163" s="82">
        <f>IFERROR(FIND("Praia",consulta_completa__11[[#This Row],[13 - Ocorrências/Ambientes Atingidos]]),0)</f>
        <v>0</v>
      </c>
      <c r="BK163" s="83" t="str">
        <f t="shared" si="69"/>
        <v/>
      </c>
      <c r="BL163" s="82">
        <f>IFERROR(FIND("Solo",consulta_completa__11[[#This Row],[13 - Ocorrências/Ambientes Atingidos]]),0)</f>
        <v>0</v>
      </c>
      <c r="BM163" s="83" t="str">
        <f t="shared" si="70"/>
        <v/>
      </c>
      <c r="BN163" s="82">
        <f>IFERROR(FIND("Águas subterrâneas",consulta_completa__11[[#This Row],[13 - Ocorrências/Ambientes Atingidos]]),0)</f>
        <v>0</v>
      </c>
      <c r="BO163" s="83" t="str">
        <f t="shared" si="71"/>
        <v/>
      </c>
      <c r="BP163" s="82">
        <f>IFERROR(FIND("Atmosfera",consulta_completa__11[[#This Row],[13 - Ocorrências/Ambientes Atingidos]]),0)</f>
        <v>0</v>
      </c>
      <c r="BQ163" s="83" t="str">
        <f t="shared" si="72"/>
        <v/>
      </c>
      <c r="BR163" s="82">
        <f>IFERROR(FIND("Flora",consulta_completa__11[[#This Row],[13 - Ocorrências/Ambientes Atingidos]]),0)</f>
        <v>0</v>
      </c>
      <c r="BS163" s="83" t="str">
        <f t="shared" si="73"/>
        <v/>
      </c>
      <c r="BT163" s="82">
        <f>IFERROR(FIND("Fauna",consulta_completa__11[[#This Row],[13 - Ocorrências/Ambientes Atingidos]]),0)</f>
        <v>0</v>
      </c>
      <c r="BU163" s="83" t="str">
        <f t="shared" si="74"/>
        <v/>
      </c>
      <c r="BV163" s="82">
        <f>IFERROR(FIND("UC federal",consulta_completa__11[[#This Row],[13 - Ocorrências/Ambientes Atingidos]]),0)</f>
        <v>0</v>
      </c>
      <c r="BW163" s="83" t="str">
        <f t="shared" si="75"/>
        <v/>
      </c>
      <c r="BX163" s="82">
        <f>IFERROR(FIND("UC estadual/municipal",consulta_completa__11[[#This Row],[13 - Ocorrências/Ambientes Atingidos]]),0)</f>
        <v>0</v>
      </c>
      <c r="BY163" s="83" t="str">
        <f t="shared" si="76"/>
        <v/>
      </c>
      <c r="BZ163" s="82">
        <f>IFERROR(FIND("Outro(s)",consulta_completa__11[[#This Row],[13 - Ocorrências/Ambientes Atingidos]]),0)</f>
        <v>0</v>
      </c>
      <c r="CA163" s="83" t="str">
        <f t="shared" si="77"/>
        <v/>
      </c>
      <c r="CB163" s="82">
        <f>IFERROR(FIND("Sem dano",consulta_completa__11[[#This Row],[13 - Ocorrências/Ambientes Atingidos]]),0)</f>
        <v>0</v>
      </c>
      <c r="CC163" s="83" t="str">
        <f t="shared" si="78"/>
        <v/>
      </c>
      <c r="CD163" s="82" t="str">
        <f>IF(consulta_completa__11[[#This Row],[13 - Ocorrências/Ambientes Atingidos]]="","X","")</f>
        <v/>
      </c>
      <c r="CE163" s="84">
        <f>IFERROR(FIND("IBAMA",consulta_completa__11[[#This Row],[14 - Inst. Atuando no Local]]),0)</f>
        <v>0</v>
      </c>
      <c r="CF163" s="84" t="str">
        <f t="shared" si="79"/>
        <v/>
      </c>
      <c r="CG163" s="84">
        <f>IFERROR(FIND("OEMA",consulta_completa__11[[#This Row],[14 - Inst. Atuando no Local]]),0)</f>
        <v>0</v>
      </c>
      <c r="CH163" s="84" t="str">
        <f t="shared" si="80"/>
        <v/>
      </c>
      <c r="CI163" s="84">
        <f>IFERROR(FIND("DEFESA CIVIL",consulta_completa__11[[#This Row],[14 - Inst. Atuando no Local]]),0)</f>
        <v>0</v>
      </c>
      <c r="CJ163" s="84" t="str">
        <f t="shared" si="81"/>
        <v/>
      </c>
      <c r="CK163" s="84">
        <f>IFERROR(FIND("CORPO DE BOMBEIROS",consulta_completa__11[[#This Row],[14 - Inst. Atuando no Local]]),0)</f>
        <v>0</v>
      </c>
      <c r="CL163" s="84" t="str">
        <f t="shared" si="82"/>
        <v/>
      </c>
      <c r="CM163" s="84">
        <f>IFERROR(FIND("POLÍCIA RODOVIÁRIA",consulta_completa__11[[#This Row],[14 - Inst. Atuando no Local]]),0)</f>
        <v>0</v>
      </c>
      <c r="CN163" s="84" t="str">
        <f t="shared" si="83"/>
        <v/>
      </c>
      <c r="CO163" s="84">
        <f>IFERROR(FIND("POLÍCIA MILITAR",consulta_completa__11[[#This Row],[14 - Inst. Atuando no Local]]),0)</f>
        <v>0</v>
      </c>
      <c r="CP163" s="84" t="str">
        <f t="shared" si="84"/>
        <v/>
      </c>
      <c r="CQ163" s="84">
        <f>IFERROR(FIND("POLÍCIA CIVIL",consulta_completa__11[[#This Row],[14 - Inst. Atuando no Local]]),0)</f>
        <v>0</v>
      </c>
      <c r="CR163" s="84" t="str">
        <f t="shared" si="85"/>
        <v/>
      </c>
      <c r="CS163" s="84">
        <f>IFERROR(FIND("MARINHA DO BRASIL",consulta_completa__11[[#This Row],[14 - Inst. Atuando no Local]]),0)</f>
        <v>0</v>
      </c>
      <c r="CT163" s="84" t="str">
        <f t="shared" si="86"/>
        <v/>
      </c>
      <c r="CU163" s="84">
        <f>IFERROR(FIND("EMPRESA ESPECIALIZADA EM ATENDIMENTO",consulta_completa__11[[#This Row],[14 - Inst. Atuando no Local]]),0)</f>
        <v>0</v>
      </c>
      <c r="CV163" s="84" t="str">
        <f t="shared" si="87"/>
        <v/>
      </c>
      <c r="CW163" s="84">
        <f>IFERROR(FIND("IBAMA",consulta_completa__11[[#This Row],[14 - Inst. Atuando no Local]]),0)</f>
        <v>0</v>
      </c>
      <c r="CX163" s="84" t="str">
        <f t="shared" si="88"/>
        <v/>
      </c>
      <c r="CY163" s="84" t="str">
        <f>IF(consulta_completa__11[[#This Row],[14 - Inst. Atuando no Local]]="","X","")</f>
        <v/>
      </c>
      <c r="CZ163" s="84">
        <f>IFERROR(FIND("OUTRA (S)",consulta_completa__11[[#This Row],[14 - Inst. Atuando no Local]]),0)</f>
        <v>0</v>
      </c>
      <c r="DA163" s="84" t="str">
        <f t="shared" si="89"/>
        <v/>
      </c>
      <c r="DB163" s="35" t="str">
        <f t="shared" si="90"/>
        <v>Sim</v>
      </c>
      <c r="DC163" s="35" t="str">
        <f t="shared" si="91"/>
        <v>Não</v>
      </c>
      <c r="DD163" s="35" t="str">
        <f t="shared" si="92"/>
        <v>Sim</v>
      </c>
      <c r="DE163" s="87" t="str">
        <f t="shared" si="63"/>
        <v>Sem informação</v>
      </c>
    </row>
    <row r="164" spans="1:109">
      <c r="A164" s="14">
        <v>202531146801</v>
      </c>
      <c r="B164" s="1">
        <v>45726</v>
      </c>
      <c r="C164" t="s">
        <v>1836</v>
      </c>
      <c r="D164" t="s">
        <v>1813</v>
      </c>
      <c r="E164" t="s">
        <v>162</v>
      </c>
      <c r="F164" t="s">
        <v>112</v>
      </c>
      <c r="G164" t="s">
        <v>646</v>
      </c>
      <c r="H164" t="s">
        <v>1837</v>
      </c>
      <c r="I164" t="s">
        <v>648</v>
      </c>
      <c r="J164" t="s">
        <v>113</v>
      </c>
      <c r="K164" t="s">
        <v>114</v>
      </c>
      <c r="L164" t="s">
        <v>114</v>
      </c>
      <c r="M164" t="s">
        <v>629</v>
      </c>
      <c r="N164" t="s">
        <v>141</v>
      </c>
      <c r="O164" t="s">
        <v>239</v>
      </c>
      <c r="P164" t="s">
        <v>299</v>
      </c>
      <c r="Q164" t="s">
        <v>143</v>
      </c>
      <c r="R164" t="s">
        <v>123</v>
      </c>
      <c r="S164" t="s">
        <v>113</v>
      </c>
      <c r="T164" t="s">
        <v>1838</v>
      </c>
      <c r="U164" t="s">
        <v>1839</v>
      </c>
      <c r="V164" t="s">
        <v>113</v>
      </c>
      <c r="Z164" t="s">
        <v>1840</v>
      </c>
      <c r="AA164" t="s">
        <v>1841</v>
      </c>
      <c r="AB164" t="s">
        <v>752</v>
      </c>
      <c r="AC164" t="s">
        <v>753</v>
      </c>
      <c r="AD164">
        <v>1</v>
      </c>
      <c r="AE164" t="s">
        <v>1842</v>
      </c>
      <c r="AF164" t="s">
        <v>755</v>
      </c>
      <c r="AG164" t="s">
        <v>756</v>
      </c>
      <c r="AH164" t="s">
        <v>131</v>
      </c>
      <c r="AI164" t="s">
        <v>132</v>
      </c>
      <c r="AJ164" t="s">
        <v>131</v>
      </c>
      <c r="AK164" t="s">
        <v>1843</v>
      </c>
      <c r="AL164" t="s">
        <v>1840</v>
      </c>
      <c r="AM164" t="s">
        <v>758</v>
      </c>
      <c r="AN164" t="s">
        <v>752</v>
      </c>
      <c r="AO164" t="s">
        <v>1844</v>
      </c>
      <c r="AP164">
        <v>94988031545</v>
      </c>
      <c r="AQ164" t="s">
        <v>761</v>
      </c>
      <c r="AR164" t="s">
        <v>113</v>
      </c>
      <c r="AS164" t="s">
        <v>113</v>
      </c>
      <c r="AT164" t="s">
        <v>113</v>
      </c>
      <c r="AU164" t="s">
        <v>113</v>
      </c>
      <c r="AW164" t="s">
        <v>113</v>
      </c>
      <c r="AX164" s="82">
        <f>IFERROR(FIND("Óbitos/feridos",consulta_completa__11[[#This Row],[13 - Ocorrências/Ambientes Atingidos]]),0)</f>
        <v>0</v>
      </c>
      <c r="AY164" s="83" t="str">
        <f t="shared" si="64"/>
        <v/>
      </c>
      <c r="AZ164" s="82">
        <f>IFERROR(FIND("População afetada/evacuada",consulta_completa__11[[#This Row],[13 - Ocorrências/Ambientes Atingidos]]),0)</f>
        <v>0</v>
      </c>
      <c r="BA164" s="82" t="str">
        <f t="shared" si="65"/>
        <v/>
      </c>
      <c r="BB164" s="82">
        <f>IFERROR(FIND("Suspensão de abastecimento de água",consulta_completa__11[[#This Row],[13 - Ocorrências/Ambientes Atingidos]]),0)</f>
        <v>0</v>
      </c>
      <c r="BC164" s="83" t="str">
        <f t="shared" si="93"/>
        <v/>
      </c>
      <c r="BD164" s="82">
        <f>IFERROR(FIND("Rio/córrego",consulta_completa__11[[#This Row],[13 - Ocorrências/Ambientes Atingidos]]),0)</f>
        <v>0</v>
      </c>
      <c r="BE164" s="83" t="str">
        <f t="shared" si="66"/>
        <v/>
      </c>
      <c r="BF164" s="82">
        <f>IFERROR(FIND("Lago",consulta_completa__11[[#This Row],[13 - Ocorrências/Ambientes Atingidos]]),0)</f>
        <v>0</v>
      </c>
      <c r="BG164" s="83" t="str">
        <f t="shared" si="67"/>
        <v/>
      </c>
      <c r="BH164" s="82">
        <f>IFERROR(FIND("Mar",consulta_completa__11[[#This Row],[13 - Ocorrências/Ambientes Atingidos]]),0)</f>
        <v>0</v>
      </c>
      <c r="BI164" s="83" t="str">
        <f t="shared" si="68"/>
        <v/>
      </c>
      <c r="BJ164" s="82">
        <f>IFERROR(FIND("Praia",consulta_completa__11[[#This Row],[13 - Ocorrências/Ambientes Atingidos]]),0)</f>
        <v>0</v>
      </c>
      <c r="BK164" s="83" t="str">
        <f t="shared" si="69"/>
        <v/>
      </c>
      <c r="BL164" s="82">
        <f>IFERROR(FIND("Solo",consulta_completa__11[[#This Row],[13 - Ocorrências/Ambientes Atingidos]]),0)</f>
        <v>1</v>
      </c>
      <c r="BM164" s="83" t="str">
        <f t="shared" si="70"/>
        <v>X</v>
      </c>
      <c r="BN164" s="82">
        <f>IFERROR(FIND("Águas subterrâneas",consulta_completa__11[[#This Row],[13 - Ocorrências/Ambientes Atingidos]]),0)</f>
        <v>0</v>
      </c>
      <c r="BO164" s="83" t="str">
        <f t="shared" si="71"/>
        <v/>
      </c>
      <c r="BP164" s="82">
        <f>IFERROR(FIND("Atmosfera",consulta_completa__11[[#This Row],[13 - Ocorrências/Ambientes Atingidos]]),0)</f>
        <v>0</v>
      </c>
      <c r="BQ164" s="83" t="str">
        <f t="shared" si="72"/>
        <v/>
      </c>
      <c r="BR164" s="82">
        <f>IFERROR(FIND("Flora",consulta_completa__11[[#This Row],[13 - Ocorrências/Ambientes Atingidos]]),0)</f>
        <v>7</v>
      </c>
      <c r="BS164" s="83" t="str">
        <f t="shared" si="73"/>
        <v>X</v>
      </c>
      <c r="BT164" s="82">
        <f>IFERROR(FIND("Fauna",consulta_completa__11[[#This Row],[13 - Ocorrências/Ambientes Atingidos]]),0)</f>
        <v>0</v>
      </c>
      <c r="BU164" s="83" t="str">
        <f t="shared" si="74"/>
        <v/>
      </c>
      <c r="BV164" s="82">
        <f>IFERROR(FIND("UC federal",consulta_completa__11[[#This Row],[13 - Ocorrências/Ambientes Atingidos]]),0)</f>
        <v>0</v>
      </c>
      <c r="BW164" s="83" t="str">
        <f t="shared" si="75"/>
        <v/>
      </c>
      <c r="BX164" s="82">
        <f>IFERROR(FIND("UC estadual/municipal",consulta_completa__11[[#This Row],[13 - Ocorrências/Ambientes Atingidos]]),0)</f>
        <v>0</v>
      </c>
      <c r="BY164" s="83" t="str">
        <f t="shared" si="76"/>
        <v/>
      </c>
      <c r="BZ164" s="82">
        <f>IFERROR(FIND("Outro(s)",consulta_completa__11[[#This Row],[13 - Ocorrências/Ambientes Atingidos]]),0)</f>
        <v>0</v>
      </c>
      <c r="CA164" s="83" t="str">
        <f t="shared" si="77"/>
        <v/>
      </c>
      <c r="CB164" s="82">
        <f>IFERROR(FIND("Sem dano",consulta_completa__11[[#This Row],[13 - Ocorrências/Ambientes Atingidos]]),0)</f>
        <v>0</v>
      </c>
      <c r="CC164" s="83" t="str">
        <f t="shared" si="78"/>
        <v/>
      </c>
      <c r="CD164" s="82" t="str">
        <f>IF(consulta_completa__11[[#This Row],[13 - Ocorrências/Ambientes Atingidos]]="","X","")</f>
        <v/>
      </c>
      <c r="CE164" s="84">
        <f>IFERROR(FIND("IBAMA",consulta_completa__11[[#This Row],[14 - Inst. Atuando no Local]]),0)</f>
        <v>0</v>
      </c>
      <c r="CF164" s="84" t="str">
        <f t="shared" si="79"/>
        <v/>
      </c>
      <c r="CG164" s="84">
        <f>IFERROR(FIND("OEMA",consulta_completa__11[[#This Row],[14 - Inst. Atuando no Local]]),0)</f>
        <v>0</v>
      </c>
      <c r="CH164" s="84" t="str">
        <f t="shared" si="80"/>
        <v/>
      </c>
      <c r="CI164" s="84">
        <f>IFERROR(FIND("DEFESA CIVIL",consulta_completa__11[[#This Row],[14 - Inst. Atuando no Local]]),0)</f>
        <v>0</v>
      </c>
      <c r="CJ164" s="84" t="str">
        <f t="shared" si="81"/>
        <v/>
      </c>
      <c r="CK164" s="84">
        <f>IFERROR(FIND("CORPO DE BOMBEIROS",consulta_completa__11[[#This Row],[14 - Inst. Atuando no Local]]),0)</f>
        <v>0</v>
      </c>
      <c r="CL164" s="84" t="str">
        <f t="shared" si="82"/>
        <v/>
      </c>
      <c r="CM164" s="84">
        <f>IFERROR(FIND("POLÍCIA RODOVIÁRIA",consulta_completa__11[[#This Row],[14 - Inst. Atuando no Local]]),0)</f>
        <v>0</v>
      </c>
      <c r="CN164" s="84" t="str">
        <f t="shared" si="83"/>
        <v/>
      </c>
      <c r="CO164" s="84">
        <f>IFERROR(FIND("POLÍCIA MILITAR",consulta_completa__11[[#This Row],[14 - Inst. Atuando no Local]]),0)</f>
        <v>0</v>
      </c>
      <c r="CP164" s="84" t="str">
        <f t="shared" si="84"/>
        <v/>
      </c>
      <c r="CQ164" s="84">
        <f>IFERROR(FIND("POLÍCIA CIVIL",consulta_completa__11[[#This Row],[14 - Inst. Atuando no Local]]),0)</f>
        <v>0</v>
      </c>
      <c r="CR164" s="84" t="str">
        <f t="shared" si="85"/>
        <v/>
      </c>
      <c r="CS164" s="84">
        <f>IFERROR(FIND("MARINHA DO BRASIL",consulta_completa__11[[#This Row],[14 - Inst. Atuando no Local]]),0)</f>
        <v>0</v>
      </c>
      <c r="CT164" s="84" t="str">
        <f t="shared" si="86"/>
        <v/>
      </c>
      <c r="CU164" s="84">
        <f>IFERROR(FIND("EMPRESA ESPECIALIZADA EM ATENDIMENTO",consulta_completa__11[[#This Row],[14 - Inst. Atuando no Local]]),0)</f>
        <v>0</v>
      </c>
      <c r="CV164" s="84" t="str">
        <f t="shared" si="87"/>
        <v/>
      </c>
      <c r="CW164" s="84">
        <f>IFERROR(FIND("IBAMA",consulta_completa__11[[#This Row],[14 - Inst. Atuando no Local]]),0)</f>
        <v>0</v>
      </c>
      <c r="CX164" s="84" t="str">
        <f t="shared" si="88"/>
        <v/>
      </c>
      <c r="CY164" s="84" t="str">
        <f>IF(consulta_completa__11[[#This Row],[14 - Inst. Atuando no Local]]="","X","")</f>
        <v/>
      </c>
      <c r="CZ164" s="84">
        <f>IFERROR(FIND("OUTRA (S)",consulta_completa__11[[#This Row],[14 - Inst. Atuando no Local]]),0)</f>
        <v>0</v>
      </c>
      <c r="DA164" s="84" t="str">
        <f t="shared" si="89"/>
        <v/>
      </c>
      <c r="DB164" s="35" t="str">
        <f t="shared" si="90"/>
        <v>Sim</v>
      </c>
      <c r="DC164" s="35" t="str">
        <f t="shared" si="91"/>
        <v>Não</v>
      </c>
      <c r="DD164" s="35" t="str">
        <f t="shared" si="92"/>
        <v>Sim</v>
      </c>
      <c r="DE164" s="87" t="str">
        <f t="shared" si="63"/>
        <v>Federal</v>
      </c>
    </row>
    <row r="165" spans="1:109">
      <c r="A165" s="14">
        <v>202531150412</v>
      </c>
      <c r="B165" s="1">
        <v>45726</v>
      </c>
      <c r="C165" t="s">
        <v>109</v>
      </c>
      <c r="D165" t="s">
        <v>180</v>
      </c>
      <c r="E165" t="s">
        <v>286</v>
      </c>
      <c r="F165" t="s">
        <v>182</v>
      </c>
      <c r="G165" t="s">
        <v>1845</v>
      </c>
      <c r="H165" t="s">
        <v>113</v>
      </c>
      <c r="I165" t="s">
        <v>113</v>
      </c>
      <c r="J165" t="s">
        <v>113</v>
      </c>
      <c r="K165" t="s">
        <v>114</v>
      </c>
      <c r="L165" t="s">
        <v>114</v>
      </c>
      <c r="M165" t="s">
        <v>140</v>
      </c>
      <c r="N165" t="s">
        <v>141</v>
      </c>
      <c r="O165" t="s">
        <v>239</v>
      </c>
      <c r="P165" t="s">
        <v>299</v>
      </c>
      <c r="Q165" t="s">
        <v>143</v>
      </c>
      <c r="R165" t="s">
        <v>123</v>
      </c>
      <c r="S165" t="s">
        <v>113</v>
      </c>
      <c r="T165" t="s">
        <v>1846</v>
      </c>
      <c r="U165" t="s">
        <v>631</v>
      </c>
      <c r="V165" t="s">
        <v>1847</v>
      </c>
      <c r="X165" t="b">
        <v>1</v>
      </c>
      <c r="Z165" t="s">
        <v>633</v>
      </c>
      <c r="AA165" t="s">
        <v>113</v>
      </c>
      <c r="AB165" t="s">
        <v>113</v>
      </c>
      <c r="AC165" t="s">
        <v>113</v>
      </c>
      <c r="AE165" t="s">
        <v>1848</v>
      </c>
      <c r="AF165" t="s">
        <v>113</v>
      </c>
      <c r="AG165" t="s">
        <v>113</v>
      </c>
      <c r="AH165" t="s">
        <v>131</v>
      </c>
      <c r="AI165" t="s">
        <v>131</v>
      </c>
      <c r="AJ165" t="s">
        <v>131</v>
      </c>
      <c r="AK165" t="s">
        <v>1849</v>
      </c>
      <c r="AL165" t="s">
        <v>1850</v>
      </c>
      <c r="AM165" t="s">
        <v>153</v>
      </c>
      <c r="AN165" t="s">
        <v>154</v>
      </c>
      <c r="AO165" t="s">
        <v>155</v>
      </c>
      <c r="AP165">
        <v>6133161070</v>
      </c>
      <c r="AQ165" t="s">
        <v>156</v>
      </c>
      <c r="AR165" t="s">
        <v>113</v>
      </c>
      <c r="AS165" t="s">
        <v>113</v>
      </c>
      <c r="AT165" t="s">
        <v>113</v>
      </c>
      <c r="AU165" t="s">
        <v>113</v>
      </c>
      <c r="AW165" t="s">
        <v>113</v>
      </c>
      <c r="AX165" s="82">
        <f>IFERROR(FIND("Óbitos/feridos",consulta_completa__11[[#This Row],[13 - Ocorrências/Ambientes Atingidos]]),0)</f>
        <v>0</v>
      </c>
      <c r="AY165" s="83" t="str">
        <f t="shared" si="64"/>
        <v/>
      </c>
      <c r="AZ165" s="82">
        <f>IFERROR(FIND("População afetada/evacuada",consulta_completa__11[[#This Row],[13 - Ocorrências/Ambientes Atingidos]]),0)</f>
        <v>0</v>
      </c>
      <c r="BA165" s="82" t="str">
        <f t="shared" si="65"/>
        <v/>
      </c>
      <c r="BB165" s="82">
        <f>IFERROR(FIND("Suspensão de abastecimento de água",consulta_completa__11[[#This Row],[13 - Ocorrências/Ambientes Atingidos]]),0)</f>
        <v>0</v>
      </c>
      <c r="BC165" s="83" t="str">
        <f t="shared" si="93"/>
        <v/>
      </c>
      <c r="BD165" s="82">
        <f>IFERROR(FIND("Rio/córrego",consulta_completa__11[[#This Row],[13 - Ocorrências/Ambientes Atingidos]]),0)</f>
        <v>0</v>
      </c>
      <c r="BE165" s="83" t="str">
        <f t="shared" si="66"/>
        <v/>
      </c>
      <c r="BF165" s="82">
        <f>IFERROR(FIND("Lago",consulta_completa__11[[#This Row],[13 - Ocorrências/Ambientes Atingidos]]),0)</f>
        <v>0</v>
      </c>
      <c r="BG165" s="83" t="str">
        <f t="shared" si="67"/>
        <v/>
      </c>
      <c r="BH165" s="82">
        <f>IFERROR(FIND("Mar",consulta_completa__11[[#This Row],[13 - Ocorrências/Ambientes Atingidos]]),0)</f>
        <v>0</v>
      </c>
      <c r="BI165" s="83" t="str">
        <f t="shared" si="68"/>
        <v/>
      </c>
      <c r="BJ165" s="82">
        <f>IFERROR(FIND("Praia",consulta_completa__11[[#This Row],[13 - Ocorrências/Ambientes Atingidos]]),0)</f>
        <v>0</v>
      </c>
      <c r="BK165" s="83" t="str">
        <f t="shared" si="69"/>
        <v/>
      </c>
      <c r="BL165" s="82">
        <f>IFERROR(FIND("Solo",consulta_completa__11[[#This Row],[13 - Ocorrências/Ambientes Atingidos]]),0)</f>
        <v>1</v>
      </c>
      <c r="BM165" s="83" t="str">
        <f t="shared" si="70"/>
        <v>X</v>
      </c>
      <c r="BN165" s="82">
        <f>IFERROR(FIND("Águas subterrâneas",consulta_completa__11[[#This Row],[13 - Ocorrências/Ambientes Atingidos]]),0)</f>
        <v>0</v>
      </c>
      <c r="BO165" s="83" t="str">
        <f t="shared" si="71"/>
        <v/>
      </c>
      <c r="BP165" s="82">
        <f>IFERROR(FIND("Atmosfera",consulta_completa__11[[#This Row],[13 - Ocorrências/Ambientes Atingidos]]),0)</f>
        <v>0</v>
      </c>
      <c r="BQ165" s="83" t="str">
        <f t="shared" si="72"/>
        <v/>
      </c>
      <c r="BR165" s="82">
        <f>IFERROR(FIND("Flora",consulta_completa__11[[#This Row],[13 - Ocorrências/Ambientes Atingidos]]),0)</f>
        <v>0</v>
      </c>
      <c r="BS165" s="83" t="str">
        <f t="shared" si="73"/>
        <v/>
      </c>
      <c r="BT165" s="82">
        <f>IFERROR(FIND("Fauna",consulta_completa__11[[#This Row],[13 - Ocorrências/Ambientes Atingidos]]),0)</f>
        <v>0</v>
      </c>
      <c r="BU165" s="83" t="str">
        <f t="shared" si="74"/>
        <v/>
      </c>
      <c r="BV165" s="82">
        <f>IFERROR(FIND("UC federal",consulta_completa__11[[#This Row],[13 - Ocorrências/Ambientes Atingidos]]),0)</f>
        <v>0</v>
      </c>
      <c r="BW165" s="83" t="str">
        <f t="shared" si="75"/>
        <v/>
      </c>
      <c r="BX165" s="82">
        <f>IFERROR(FIND("UC estadual/municipal",consulta_completa__11[[#This Row],[13 - Ocorrências/Ambientes Atingidos]]),0)</f>
        <v>0</v>
      </c>
      <c r="BY165" s="83" t="str">
        <f t="shared" si="76"/>
        <v/>
      </c>
      <c r="BZ165" s="82">
        <f>IFERROR(FIND("Outro(s)",consulta_completa__11[[#This Row],[13 - Ocorrências/Ambientes Atingidos]]),0)</f>
        <v>0</v>
      </c>
      <c r="CA165" s="83" t="str">
        <f t="shared" si="77"/>
        <v/>
      </c>
      <c r="CB165" s="82">
        <f>IFERROR(FIND("Sem dano",consulta_completa__11[[#This Row],[13 - Ocorrências/Ambientes Atingidos]]),0)</f>
        <v>0</v>
      </c>
      <c r="CC165" s="83" t="str">
        <f t="shared" si="78"/>
        <v/>
      </c>
      <c r="CD165" s="82" t="str">
        <f>IF(consulta_completa__11[[#This Row],[13 - Ocorrências/Ambientes Atingidos]]="","X","")</f>
        <v/>
      </c>
      <c r="CE165" s="84">
        <f>IFERROR(FIND("IBAMA",consulta_completa__11[[#This Row],[14 - Inst. Atuando no Local]]),0)</f>
        <v>0</v>
      </c>
      <c r="CF165" s="84" t="str">
        <f t="shared" si="79"/>
        <v/>
      </c>
      <c r="CG165" s="84">
        <f>IFERROR(FIND("OEMA",consulta_completa__11[[#This Row],[14 - Inst. Atuando no Local]]),0)</f>
        <v>0</v>
      </c>
      <c r="CH165" s="84" t="str">
        <f t="shared" si="80"/>
        <v/>
      </c>
      <c r="CI165" s="84">
        <f>IFERROR(FIND("DEFESA CIVIL",consulta_completa__11[[#This Row],[14 - Inst. Atuando no Local]]),0)</f>
        <v>0</v>
      </c>
      <c r="CJ165" s="84" t="str">
        <f t="shared" si="81"/>
        <v/>
      </c>
      <c r="CK165" s="84">
        <f>IFERROR(FIND("CORPO DE BOMBEIROS",consulta_completa__11[[#This Row],[14 - Inst. Atuando no Local]]),0)</f>
        <v>0</v>
      </c>
      <c r="CL165" s="84" t="str">
        <f t="shared" si="82"/>
        <v/>
      </c>
      <c r="CM165" s="84">
        <f>IFERROR(FIND("POLÍCIA RODOVIÁRIA",consulta_completa__11[[#This Row],[14 - Inst. Atuando no Local]]),0)</f>
        <v>0</v>
      </c>
      <c r="CN165" s="84" t="str">
        <f t="shared" si="83"/>
        <v/>
      </c>
      <c r="CO165" s="84">
        <f>IFERROR(FIND("POLÍCIA MILITAR",consulta_completa__11[[#This Row],[14 - Inst. Atuando no Local]]),0)</f>
        <v>0</v>
      </c>
      <c r="CP165" s="84" t="str">
        <f t="shared" si="84"/>
        <v/>
      </c>
      <c r="CQ165" s="84">
        <f>IFERROR(FIND("POLÍCIA CIVIL",consulta_completa__11[[#This Row],[14 - Inst. Atuando no Local]]),0)</f>
        <v>0</v>
      </c>
      <c r="CR165" s="84" t="str">
        <f t="shared" si="85"/>
        <v/>
      </c>
      <c r="CS165" s="84">
        <f>IFERROR(FIND("MARINHA DO BRASIL",consulta_completa__11[[#This Row],[14 - Inst. Atuando no Local]]),0)</f>
        <v>0</v>
      </c>
      <c r="CT165" s="84" t="str">
        <f t="shared" si="86"/>
        <v/>
      </c>
      <c r="CU165" s="84">
        <f>IFERROR(FIND("EMPRESA ESPECIALIZADA EM ATENDIMENTO",consulta_completa__11[[#This Row],[14 - Inst. Atuando no Local]]),0)</f>
        <v>0</v>
      </c>
      <c r="CV165" s="84" t="str">
        <f t="shared" si="87"/>
        <v/>
      </c>
      <c r="CW165" s="84">
        <f>IFERROR(FIND("IBAMA",consulta_completa__11[[#This Row],[14 - Inst. Atuando no Local]]),0)</f>
        <v>0</v>
      </c>
      <c r="CX165" s="84" t="str">
        <f t="shared" si="88"/>
        <v/>
      </c>
      <c r="CY165" s="84" t="str">
        <f>IF(consulta_completa__11[[#This Row],[14 - Inst. Atuando no Local]]="","X","")</f>
        <v/>
      </c>
      <c r="CZ165" s="84">
        <f>IFERROR(FIND("OUTRA (S)",consulta_completa__11[[#This Row],[14 - Inst. Atuando no Local]]),0)</f>
        <v>0</v>
      </c>
      <c r="DA165" s="84" t="str">
        <f t="shared" si="89"/>
        <v/>
      </c>
      <c r="DB165" s="35" t="str">
        <f t="shared" si="90"/>
        <v>Sim</v>
      </c>
      <c r="DC165" s="35" t="str">
        <f t="shared" si="91"/>
        <v>Não</v>
      </c>
      <c r="DD165" s="35" t="str">
        <f t="shared" si="92"/>
        <v>Sim</v>
      </c>
      <c r="DE165" s="87" t="str">
        <f t="shared" si="63"/>
        <v>Sem informação</v>
      </c>
    </row>
    <row r="166" spans="1:109">
      <c r="A166" s="14">
        <v>202531179241</v>
      </c>
      <c r="B166" s="1">
        <v>45726</v>
      </c>
      <c r="C166" t="s">
        <v>220</v>
      </c>
      <c r="D166" t="s">
        <v>161</v>
      </c>
      <c r="E166" t="s">
        <v>162</v>
      </c>
      <c r="F166" t="s">
        <v>163</v>
      </c>
      <c r="G166" t="s">
        <v>113</v>
      </c>
      <c r="H166" t="s">
        <v>114</v>
      </c>
      <c r="I166" t="s">
        <v>114</v>
      </c>
      <c r="J166" t="s">
        <v>365</v>
      </c>
      <c r="K166" t="s">
        <v>1576</v>
      </c>
      <c r="L166" t="s">
        <v>166</v>
      </c>
      <c r="M166" t="s">
        <v>140</v>
      </c>
      <c r="N166" t="s">
        <v>119</v>
      </c>
      <c r="O166" t="s">
        <v>120</v>
      </c>
      <c r="P166" t="s">
        <v>299</v>
      </c>
      <c r="Q166" t="s">
        <v>122</v>
      </c>
      <c r="R166" t="s">
        <v>123</v>
      </c>
      <c r="S166" t="s">
        <v>113</v>
      </c>
      <c r="T166" t="s">
        <v>1851</v>
      </c>
      <c r="U166" t="s">
        <v>1852</v>
      </c>
      <c r="V166" t="s">
        <v>1853</v>
      </c>
      <c r="W166" t="b">
        <v>1</v>
      </c>
      <c r="Z166" t="s">
        <v>1854</v>
      </c>
      <c r="AA166" t="s">
        <v>1855</v>
      </c>
      <c r="AB166" t="s">
        <v>172</v>
      </c>
      <c r="AC166" t="s">
        <v>173</v>
      </c>
      <c r="AD166">
        <v>1</v>
      </c>
      <c r="AE166" t="s">
        <v>174</v>
      </c>
      <c r="AF166" t="s">
        <v>113</v>
      </c>
      <c r="AG166" t="s">
        <v>113</v>
      </c>
      <c r="AH166" t="s">
        <v>131</v>
      </c>
      <c r="AI166" t="s">
        <v>132</v>
      </c>
      <c r="AJ166" t="s">
        <v>131</v>
      </c>
      <c r="AK166" t="s">
        <v>1856</v>
      </c>
      <c r="AL166" t="s">
        <v>113</v>
      </c>
      <c r="AM166" t="s">
        <v>176</v>
      </c>
      <c r="AN166" t="s">
        <v>172</v>
      </c>
      <c r="AO166" t="s">
        <v>225</v>
      </c>
      <c r="AP166">
        <v>41988207121</v>
      </c>
      <c r="AQ166" t="s">
        <v>178</v>
      </c>
      <c r="AR166" t="s">
        <v>113</v>
      </c>
      <c r="AS166" t="s">
        <v>113</v>
      </c>
      <c r="AT166" t="s">
        <v>113</v>
      </c>
      <c r="AU166" t="s">
        <v>113</v>
      </c>
      <c r="AW166" t="s">
        <v>113</v>
      </c>
      <c r="AX166" s="82">
        <f>IFERROR(FIND("Óbitos/feridos",consulta_completa__11[[#This Row],[13 - Ocorrências/Ambientes Atingidos]]),0)</f>
        <v>0</v>
      </c>
      <c r="AY166" s="83" t="str">
        <f t="shared" si="64"/>
        <v/>
      </c>
      <c r="AZ166" s="82">
        <f>IFERROR(FIND("População afetada/evacuada",consulta_completa__11[[#This Row],[13 - Ocorrências/Ambientes Atingidos]]),0)</f>
        <v>0</v>
      </c>
      <c r="BA166" s="82" t="str">
        <f t="shared" si="65"/>
        <v/>
      </c>
      <c r="BB166" s="82">
        <f>IFERROR(FIND("Suspensão de abastecimento de água",consulta_completa__11[[#This Row],[13 - Ocorrências/Ambientes Atingidos]]),0)</f>
        <v>0</v>
      </c>
      <c r="BC166" s="83" t="str">
        <f t="shared" si="93"/>
        <v/>
      </c>
      <c r="BD166" s="82">
        <f>IFERROR(FIND("Rio/córrego",consulta_completa__11[[#This Row],[13 - Ocorrências/Ambientes Atingidos]]),0)</f>
        <v>0</v>
      </c>
      <c r="BE166" s="83" t="str">
        <f t="shared" si="66"/>
        <v/>
      </c>
      <c r="BF166" s="82">
        <f>IFERROR(FIND("Lago",consulta_completa__11[[#This Row],[13 - Ocorrências/Ambientes Atingidos]]),0)</f>
        <v>0</v>
      </c>
      <c r="BG166" s="83" t="str">
        <f t="shared" si="67"/>
        <v/>
      </c>
      <c r="BH166" s="82">
        <f>IFERROR(FIND("Mar",consulta_completa__11[[#This Row],[13 - Ocorrências/Ambientes Atingidos]]),0)</f>
        <v>0</v>
      </c>
      <c r="BI166" s="83" t="str">
        <f t="shared" si="68"/>
        <v/>
      </c>
      <c r="BJ166" s="82">
        <f>IFERROR(FIND("Praia",consulta_completa__11[[#This Row],[13 - Ocorrências/Ambientes Atingidos]]),0)</f>
        <v>0</v>
      </c>
      <c r="BK166" s="83" t="str">
        <f t="shared" si="69"/>
        <v/>
      </c>
      <c r="BL166" s="82">
        <f>IFERROR(FIND("Solo",consulta_completa__11[[#This Row],[13 - Ocorrências/Ambientes Atingidos]]),0)</f>
        <v>1</v>
      </c>
      <c r="BM166" s="83" t="str">
        <f t="shared" si="70"/>
        <v>X</v>
      </c>
      <c r="BN166" s="82">
        <f>IFERROR(FIND("Águas subterrâneas",consulta_completa__11[[#This Row],[13 - Ocorrências/Ambientes Atingidos]]),0)</f>
        <v>0</v>
      </c>
      <c r="BO166" s="83" t="str">
        <f t="shared" si="71"/>
        <v/>
      </c>
      <c r="BP166" s="82">
        <f>IFERROR(FIND("Atmosfera",consulta_completa__11[[#This Row],[13 - Ocorrências/Ambientes Atingidos]]),0)</f>
        <v>0</v>
      </c>
      <c r="BQ166" s="83" t="str">
        <f t="shared" si="72"/>
        <v/>
      </c>
      <c r="BR166" s="82">
        <f>IFERROR(FIND("Flora",consulta_completa__11[[#This Row],[13 - Ocorrências/Ambientes Atingidos]]),0)</f>
        <v>0</v>
      </c>
      <c r="BS166" s="83" t="str">
        <f t="shared" si="73"/>
        <v/>
      </c>
      <c r="BT166" s="82">
        <f>IFERROR(FIND("Fauna",consulta_completa__11[[#This Row],[13 - Ocorrências/Ambientes Atingidos]]),0)</f>
        <v>0</v>
      </c>
      <c r="BU166" s="83" t="str">
        <f t="shared" si="74"/>
        <v/>
      </c>
      <c r="BV166" s="82">
        <f>IFERROR(FIND("UC federal",consulta_completa__11[[#This Row],[13 - Ocorrências/Ambientes Atingidos]]),0)</f>
        <v>0</v>
      </c>
      <c r="BW166" s="83" t="str">
        <f t="shared" si="75"/>
        <v/>
      </c>
      <c r="BX166" s="82">
        <f>IFERROR(FIND("UC estadual/municipal",consulta_completa__11[[#This Row],[13 - Ocorrências/Ambientes Atingidos]]),0)</f>
        <v>0</v>
      </c>
      <c r="BY166" s="83" t="str">
        <f t="shared" si="76"/>
        <v/>
      </c>
      <c r="BZ166" s="82">
        <f>IFERROR(FIND("Outro(s)",consulta_completa__11[[#This Row],[13 - Ocorrências/Ambientes Atingidos]]),0)</f>
        <v>0</v>
      </c>
      <c r="CA166" s="83" t="str">
        <f t="shared" si="77"/>
        <v/>
      </c>
      <c r="CB166" s="82">
        <f>IFERROR(FIND("Sem dano",consulta_completa__11[[#This Row],[13 - Ocorrências/Ambientes Atingidos]]),0)</f>
        <v>0</v>
      </c>
      <c r="CC166" s="83" t="str">
        <f t="shared" si="78"/>
        <v/>
      </c>
      <c r="CD166" s="82" t="str">
        <f>IF(consulta_completa__11[[#This Row],[13 - Ocorrências/Ambientes Atingidos]]="","X","")</f>
        <v/>
      </c>
      <c r="CE166" s="84">
        <f>IFERROR(FIND("IBAMA",consulta_completa__11[[#This Row],[14 - Inst. Atuando no Local]]),0)</f>
        <v>0</v>
      </c>
      <c r="CF166" s="84" t="str">
        <f t="shared" si="79"/>
        <v/>
      </c>
      <c r="CG166" s="84">
        <f>IFERROR(FIND("OEMA",consulta_completa__11[[#This Row],[14 - Inst. Atuando no Local]]),0)</f>
        <v>0</v>
      </c>
      <c r="CH166" s="84" t="str">
        <f t="shared" si="80"/>
        <v/>
      </c>
      <c r="CI166" s="84">
        <f>IFERROR(FIND("DEFESA CIVIL",consulta_completa__11[[#This Row],[14 - Inst. Atuando no Local]]),0)</f>
        <v>0</v>
      </c>
      <c r="CJ166" s="84" t="str">
        <f t="shared" si="81"/>
        <v/>
      </c>
      <c r="CK166" s="84">
        <f>IFERROR(FIND("CORPO DE BOMBEIROS",consulta_completa__11[[#This Row],[14 - Inst. Atuando no Local]]),0)</f>
        <v>0</v>
      </c>
      <c r="CL166" s="84" t="str">
        <f t="shared" si="82"/>
        <v/>
      </c>
      <c r="CM166" s="84">
        <f>IFERROR(FIND("POLÍCIA RODOVIÁRIA",consulta_completa__11[[#This Row],[14 - Inst. Atuando no Local]]),0)</f>
        <v>0</v>
      </c>
      <c r="CN166" s="84" t="str">
        <f t="shared" si="83"/>
        <v/>
      </c>
      <c r="CO166" s="84">
        <f>IFERROR(FIND("POLÍCIA MILITAR",consulta_completa__11[[#This Row],[14 - Inst. Atuando no Local]]),0)</f>
        <v>0</v>
      </c>
      <c r="CP166" s="84" t="str">
        <f t="shared" si="84"/>
        <v/>
      </c>
      <c r="CQ166" s="84">
        <f>IFERROR(FIND("POLÍCIA CIVIL",consulta_completa__11[[#This Row],[14 - Inst. Atuando no Local]]),0)</f>
        <v>0</v>
      </c>
      <c r="CR166" s="84" t="str">
        <f t="shared" si="85"/>
        <v/>
      </c>
      <c r="CS166" s="84">
        <f>IFERROR(FIND("MARINHA DO BRASIL",consulta_completa__11[[#This Row],[14 - Inst. Atuando no Local]]),0)</f>
        <v>0</v>
      </c>
      <c r="CT166" s="84" t="str">
        <f t="shared" si="86"/>
        <v/>
      </c>
      <c r="CU166" s="84">
        <f>IFERROR(FIND("EMPRESA ESPECIALIZADA EM ATENDIMENTO",consulta_completa__11[[#This Row],[14 - Inst. Atuando no Local]]),0)</f>
        <v>0</v>
      </c>
      <c r="CV166" s="84" t="str">
        <f t="shared" si="87"/>
        <v/>
      </c>
      <c r="CW166" s="84">
        <f>IFERROR(FIND("IBAMA",consulta_completa__11[[#This Row],[14 - Inst. Atuando no Local]]),0)</f>
        <v>0</v>
      </c>
      <c r="CX166" s="84" t="str">
        <f t="shared" si="88"/>
        <v/>
      </c>
      <c r="CY166" s="84" t="str">
        <f>IF(consulta_completa__11[[#This Row],[14 - Inst. Atuando no Local]]="","X","")</f>
        <v/>
      </c>
      <c r="CZ166" s="84">
        <f>IFERROR(FIND("OUTRA (S)",consulta_completa__11[[#This Row],[14 - Inst. Atuando no Local]]),0)</f>
        <v>0</v>
      </c>
      <c r="DA166" s="84" t="str">
        <f t="shared" si="89"/>
        <v/>
      </c>
      <c r="DB166" s="35" t="str">
        <f t="shared" si="90"/>
        <v>Sim</v>
      </c>
      <c r="DC166" s="35" t="str">
        <f t="shared" si="91"/>
        <v>Não</v>
      </c>
      <c r="DD166" s="35" t="str">
        <f t="shared" si="92"/>
        <v>Sim</v>
      </c>
      <c r="DE166" s="87" t="str">
        <f t="shared" si="63"/>
        <v>Federal</v>
      </c>
    </row>
    <row r="167" spans="1:109">
      <c r="A167" s="14">
        <v>202531157654</v>
      </c>
      <c r="B167" s="1">
        <v>45727</v>
      </c>
      <c r="C167" t="s">
        <v>179</v>
      </c>
      <c r="D167" t="s">
        <v>180</v>
      </c>
      <c r="E167" t="s">
        <v>286</v>
      </c>
      <c r="F167" t="s">
        <v>112</v>
      </c>
      <c r="G167" t="s">
        <v>311</v>
      </c>
      <c r="H167" t="s">
        <v>113</v>
      </c>
      <c r="I167" t="s">
        <v>113</v>
      </c>
      <c r="J167" t="s">
        <v>113</v>
      </c>
      <c r="K167" t="s">
        <v>114</v>
      </c>
      <c r="L167" t="s">
        <v>114</v>
      </c>
      <c r="M167" t="s">
        <v>332</v>
      </c>
      <c r="N167" t="s">
        <v>1857</v>
      </c>
      <c r="O167" t="s">
        <v>239</v>
      </c>
      <c r="P167" t="s">
        <v>355</v>
      </c>
      <c r="Q167" t="s">
        <v>143</v>
      </c>
      <c r="R167" t="s">
        <v>123</v>
      </c>
      <c r="S167" t="s">
        <v>113</v>
      </c>
      <c r="T167" t="s">
        <v>1858</v>
      </c>
      <c r="U167" t="s">
        <v>113</v>
      </c>
      <c r="V167" t="s">
        <v>113</v>
      </c>
      <c r="Z167" t="s">
        <v>1859</v>
      </c>
      <c r="AA167" t="s">
        <v>1860</v>
      </c>
      <c r="AB167" t="s">
        <v>1861</v>
      </c>
      <c r="AC167" t="s">
        <v>1862</v>
      </c>
      <c r="AD167">
        <v>0</v>
      </c>
      <c r="AE167" t="s">
        <v>113</v>
      </c>
      <c r="AF167" t="s">
        <v>1861</v>
      </c>
      <c r="AG167" t="s">
        <v>1863</v>
      </c>
      <c r="AH167" t="s">
        <v>131</v>
      </c>
      <c r="AI167" t="s">
        <v>131</v>
      </c>
      <c r="AJ167" t="s">
        <v>131</v>
      </c>
      <c r="AK167" t="s">
        <v>1864</v>
      </c>
      <c r="AL167" t="s">
        <v>113</v>
      </c>
      <c r="AM167" t="s">
        <v>1108</v>
      </c>
      <c r="AN167" t="s">
        <v>774</v>
      </c>
      <c r="AO167" t="s">
        <v>113</v>
      </c>
      <c r="AQ167" t="s">
        <v>113</v>
      </c>
      <c r="AR167" t="s">
        <v>113</v>
      </c>
      <c r="AS167" t="s">
        <v>113</v>
      </c>
      <c r="AT167" t="s">
        <v>113</v>
      </c>
      <c r="AU167" t="s">
        <v>113</v>
      </c>
      <c r="AW167" t="s">
        <v>113</v>
      </c>
      <c r="AX167" s="82">
        <f>IFERROR(FIND("Óbitos/feridos",consulta_completa__11[[#This Row],[13 - Ocorrências/Ambientes Atingidos]]),0)</f>
        <v>0</v>
      </c>
      <c r="AY167" s="83" t="str">
        <f t="shared" si="64"/>
        <v/>
      </c>
      <c r="AZ167" s="82">
        <f>IFERROR(FIND("População afetada/evacuada",consulta_completa__11[[#This Row],[13 - Ocorrências/Ambientes Atingidos]]),0)</f>
        <v>0</v>
      </c>
      <c r="BA167" s="82" t="str">
        <f t="shared" si="65"/>
        <v/>
      </c>
      <c r="BB167" s="82">
        <f>IFERROR(FIND("Suspensão de abastecimento de água",consulta_completa__11[[#This Row],[13 - Ocorrências/Ambientes Atingidos]]),0)</f>
        <v>0</v>
      </c>
      <c r="BC167" s="83" t="str">
        <f t="shared" si="93"/>
        <v/>
      </c>
      <c r="BD167" s="82">
        <f>IFERROR(FIND("Rio/córrego",consulta_completa__11[[#This Row],[13 - Ocorrências/Ambientes Atingidos]]),0)</f>
        <v>1</v>
      </c>
      <c r="BE167" s="83" t="str">
        <f t="shared" si="66"/>
        <v>X</v>
      </c>
      <c r="BF167" s="82">
        <f>IFERROR(FIND("Lago",consulta_completa__11[[#This Row],[13 - Ocorrências/Ambientes Atingidos]]),0)</f>
        <v>0</v>
      </c>
      <c r="BG167" s="83" t="str">
        <f t="shared" si="67"/>
        <v/>
      </c>
      <c r="BH167" s="82">
        <f>IFERROR(FIND("Mar",consulta_completa__11[[#This Row],[13 - Ocorrências/Ambientes Atingidos]]),0)</f>
        <v>0</v>
      </c>
      <c r="BI167" s="83" t="str">
        <f t="shared" si="68"/>
        <v/>
      </c>
      <c r="BJ167" s="82">
        <f>IFERROR(FIND("Praia",consulta_completa__11[[#This Row],[13 - Ocorrências/Ambientes Atingidos]]),0)</f>
        <v>0</v>
      </c>
      <c r="BK167" s="83" t="str">
        <f t="shared" si="69"/>
        <v/>
      </c>
      <c r="BL167" s="82">
        <f>IFERROR(FIND("Solo",consulta_completa__11[[#This Row],[13 - Ocorrências/Ambientes Atingidos]]),0)</f>
        <v>0</v>
      </c>
      <c r="BM167" s="83" t="str">
        <f t="shared" si="70"/>
        <v/>
      </c>
      <c r="BN167" s="82">
        <f>IFERROR(FIND("Águas subterrâneas",consulta_completa__11[[#This Row],[13 - Ocorrências/Ambientes Atingidos]]),0)</f>
        <v>0</v>
      </c>
      <c r="BO167" s="83" t="str">
        <f t="shared" si="71"/>
        <v/>
      </c>
      <c r="BP167" s="82">
        <f>IFERROR(FIND("Atmosfera",consulta_completa__11[[#This Row],[13 - Ocorrências/Ambientes Atingidos]]),0)</f>
        <v>0</v>
      </c>
      <c r="BQ167" s="83" t="str">
        <f t="shared" si="72"/>
        <v/>
      </c>
      <c r="BR167" s="82">
        <f>IFERROR(FIND("Flora",consulta_completa__11[[#This Row],[13 - Ocorrências/Ambientes Atingidos]]),0)</f>
        <v>0</v>
      </c>
      <c r="BS167" s="83" t="str">
        <f t="shared" si="73"/>
        <v/>
      </c>
      <c r="BT167" s="82">
        <f>IFERROR(FIND("Fauna",consulta_completa__11[[#This Row],[13 - Ocorrências/Ambientes Atingidos]]),0)</f>
        <v>0</v>
      </c>
      <c r="BU167" s="83" t="str">
        <f t="shared" si="74"/>
        <v/>
      </c>
      <c r="BV167" s="82">
        <f>IFERROR(FIND("UC federal",consulta_completa__11[[#This Row],[13 - Ocorrências/Ambientes Atingidos]]),0)</f>
        <v>0</v>
      </c>
      <c r="BW167" s="83" t="str">
        <f t="shared" si="75"/>
        <v/>
      </c>
      <c r="BX167" s="82">
        <f>IFERROR(FIND("UC estadual/municipal",consulta_completa__11[[#This Row],[13 - Ocorrências/Ambientes Atingidos]]),0)</f>
        <v>0</v>
      </c>
      <c r="BY167" s="83" t="str">
        <f t="shared" si="76"/>
        <v/>
      </c>
      <c r="BZ167" s="82">
        <f>IFERROR(FIND("Outro(s)",consulta_completa__11[[#This Row],[13 - Ocorrências/Ambientes Atingidos]]),0)</f>
        <v>0</v>
      </c>
      <c r="CA167" s="83" t="str">
        <f t="shared" si="77"/>
        <v/>
      </c>
      <c r="CB167" s="82">
        <f>IFERROR(FIND("Sem dano",consulta_completa__11[[#This Row],[13 - Ocorrências/Ambientes Atingidos]]),0)</f>
        <v>0</v>
      </c>
      <c r="CC167" s="83" t="str">
        <f t="shared" si="78"/>
        <v/>
      </c>
      <c r="CD167" s="82" t="str">
        <f>IF(consulta_completa__11[[#This Row],[13 - Ocorrências/Ambientes Atingidos]]="","X","")</f>
        <v/>
      </c>
      <c r="CE167" s="84">
        <f>IFERROR(FIND("IBAMA",consulta_completa__11[[#This Row],[14 - Inst. Atuando no Local]]),0)</f>
        <v>0</v>
      </c>
      <c r="CF167" s="84" t="str">
        <f t="shared" si="79"/>
        <v/>
      </c>
      <c r="CG167" s="84">
        <f>IFERROR(FIND("OEMA",consulta_completa__11[[#This Row],[14 - Inst. Atuando no Local]]),0)</f>
        <v>0</v>
      </c>
      <c r="CH167" s="84" t="str">
        <f t="shared" si="80"/>
        <v/>
      </c>
      <c r="CI167" s="84">
        <f>IFERROR(FIND("DEFESA CIVIL",consulta_completa__11[[#This Row],[14 - Inst. Atuando no Local]]),0)</f>
        <v>0</v>
      </c>
      <c r="CJ167" s="84" t="str">
        <f t="shared" si="81"/>
        <v/>
      </c>
      <c r="CK167" s="84">
        <f>IFERROR(FIND("CORPO DE BOMBEIROS",consulta_completa__11[[#This Row],[14 - Inst. Atuando no Local]]),0)</f>
        <v>0</v>
      </c>
      <c r="CL167" s="84" t="str">
        <f t="shared" si="82"/>
        <v/>
      </c>
      <c r="CM167" s="84">
        <f>IFERROR(FIND("POLÍCIA RODOVIÁRIA",consulta_completa__11[[#This Row],[14 - Inst. Atuando no Local]]),0)</f>
        <v>0</v>
      </c>
      <c r="CN167" s="84" t="str">
        <f t="shared" si="83"/>
        <v/>
      </c>
      <c r="CO167" s="84">
        <f>IFERROR(FIND("POLÍCIA MILITAR",consulta_completa__11[[#This Row],[14 - Inst. Atuando no Local]]),0)</f>
        <v>0</v>
      </c>
      <c r="CP167" s="84" t="str">
        <f t="shared" si="84"/>
        <v/>
      </c>
      <c r="CQ167" s="84">
        <f>IFERROR(FIND("POLÍCIA CIVIL",consulta_completa__11[[#This Row],[14 - Inst. Atuando no Local]]),0)</f>
        <v>0</v>
      </c>
      <c r="CR167" s="84" t="str">
        <f t="shared" si="85"/>
        <v/>
      </c>
      <c r="CS167" s="84">
        <f>IFERROR(FIND("MARINHA DO BRASIL",consulta_completa__11[[#This Row],[14 - Inst. Atuando no Local]]),0)</f>
        <v>0</v>
      </c>
      <c r="CT167" s="84" t="str">
        <f t="shared" si="86"/>
        <v/>
      </c>
      <c r="CU167" s="84">
        <f>IFERROR(FIND("EMPRESA ESPECIALIZADA EM ATENDIMENTO",consulta_completa__11[[#This Row],[14 - Inst. Atuando no Local]]),0)</f>
        <v>0</v>
      </c>
      <c r="CV167" s="84" t="str">
        <f t="shared" si="87"/>
        <v/>
      </c>
      <c r="CW167" s="84">
        <f>IFERROR(FIND("IBAMA",consulta_completa__11[[#This Row],[14 - Inst. Atuando no Local]]),0)</f>
        <v>0</v>
      </c>
      <c r="CX167" s="84" t="str">
        <f t="shared" si="88"/>
        <v/>
      </c>
      <c r="CY167" s="84" t="str">
        <f>IF(consulta_completa__11[[#This Row],[14 - Inst. Atuando no Local]]="","X","")</f>
        <v/>
      </c>
      <c r="CZ167" s="84">
        <f>IFERROR(FIND("OUTRA (S)",consulta_completa__11[[#This Row],[14 - Inst. Atuando no Local]]),0)</f>
        <v>0</v>
      </c>
      <c r="DA167" s="84" t="str">
        <f t="shared" si="89"/>
        <v/>
      </c>
      <c r="DB167" s="35" t="str">
        <f t="shared" si="90"/>
        <v>Sim</v>
      </c>
      <c r="DC167" s="35" t="str">
        <f t="shared" si="91"/>
        <v>Não</v>
      </c>
      <c r="DD167" s="35" t="str">
        <f t="shared" si="92"/>
        <v>Sim</v>
      </c>
      <c r="DE167" s="87" t="str">
        <f t="shared" si="63"/>
        <v>Sem informação</v>
      </c>
    </row>
    <row r="168" spans="1:109">
      <c r="A168" s="14">
        <v>202531164819</v>
      </c>
      <c r="B168" s="1">
        <v>45727</v>
      </c>
      <c r="C168" t="s">
        <v>1865</v>
      </c>
      <c r="D168" t="s">
        <v>1813</v>
      </c>
      <c r="E168" t="s">
        <v>1866</v>
      </c>
      <c r="F168" t="s">
        <v>112</v>
      </c>
      <c r="G168" t="s">
        <v>696</v>
      </c>
      <c r="H168" t="s">
        <v>1867</v>
      </c>
      <c r="I168" t="s">
        <v>648</v>
      </c>
      <c r="J168" t="s">
        <v>113</v>
      </c>
      <c r="K168" t="s">
        <v>114</v>
      </c>
      <c r="L168" t="s">
        <v>114</v>
      </c>
      <c r="M168" t="s">
        <v>118</v>
      </c>
      <c r="N168" t="s">
        <v>119</v>
      </c>
      <c r="O168" t="s">
        <v>239</v>
      </c>
      <c r="P168" t="s">
        <v>355</v>
      </c>
      <c r="Q168" t="s">
        <v>122</v>
      </c>
      <c r="R168" t="s">
        <v>123</v>
      </c>
      <c r="S168" t="s">
        <v>113</v>
      </c>
      <c r="T168" t="s">
        <v>1868</v>
      </c>
      <c r="U168" t="s">
        <v>1869</v>
      </c>
      <c r="V168" t="s">
        <v>1870</v>
      </c>
      <c r="Z168" t="s">
        <v>1871</v>
      </c>
      <c r="AA168" t="s">
        <v>1872</v>
      </c>
      <c r="AB168" t="s">
        <v>1873</v>
      </c>
      <c r="AC168" t="s">
        <v>1874</v>
      </c>
      <c r="AD168">
        <v>2</v>
      </c>
      <c r="AE168" t="s">
        <v>1875</v>
      </c>
      <c r="AF168" t="s">
        <v>1876</v>
      </c>
      <c r="AG168" t="s">
        <v>1877</v>
      </c>
      <c r="AH168" t="s">
        <v>131</v>
      </c>
      <c r="AI168" t="s">
        <v>131</v>
      </c>
      <c r="AJ168" t="s">
        <v>131</v>
      </c>
      <c r="AK168" t="s">
        <v>1878</v>
      </c>
      <c r="AL168" t="s">
        <v>113</v>
      </c>
      <c r="AM168" t="s">
        <v>1879</v>
      </c>
      <c r="AN168" t="s">
        <v>1873</v>
      </c>
      <c r="AO168" t="s">
        <v>1880</v>
      </c>
      <c r="AP168">
        <v>98985469907</v>
      </c>
      <c r="AQ168" t="s">
        <v>1881</v>
      </c>
      <c r="AR168" t="s">
        <v>113</v>
      </c>
      <c r="AS168" t="s">
        <v>113</v>
      </c>
      <c r="AT168" t="s">
        <v>1882</v>
      </c>
      <c r="AU168" t="s">
        <v>1883</v>
      </c>
      <c r="AV168">
        <v>27000000</v>
      </c>
      <c r="AW168" t="s">
        <v>159</v>
      </c>
      <c r="AX168" s="82">
        <f>IFERROR(FIND("Óbitos/feridos",consulta_completa__11[[#This Row],[13 - Ocorrências/Ambientes Atingidos]]),0)</f>
        <v>0</v>
      </c>
      <c r="AY168" s="83" t="str">
        <f t="shared" si="64"/>
        <v/>
      </c>
      <c r="AZ168" s="82">
        <f>IFERROR(FIND("População afetada/evacuada",consulta_completa__11[[#This Row],[13 - Ocorrências/Ambientes Atingidos]]),0)</f>
        <v>0</v>
      </c>
      <c r="BA168" s="82" t="str">
        <f t="shared" si="65"/>
        <v/>
      </c>
      <c r="BB168" s="82">
        <f>IFERROR(FIND("Suspensão de abastecimento de água",consulta_completa__11[[#This Row],[13 - Ocorrências/Ambientes Atingidos]]),0)</f>
        <v>0</v>
      </c>
      <c r="BC168" s="83" t="str">
        <f t="shared" si="93"/>
        <v/>
      </c>
      <c r="BD168" s="82">
        <f>IFERROR(FIND("Rio/córrego",consulta_completa__11[[#This Row],[13 - Ocorrências/Ambientes Atingidos]]),0)</f>
        <v>0</v>
      </c>
      <c r="BE168" s="83" t="str">
        <f t="shared" si="66"/>
        <v/>
      </c>
      <c r="BF168" s="82">
        <f>IFERROR(FIND("Lago",consulta_completa__11[[#This Row],[13 - Ocorrências/Ambientes Atingidos]]),0)</f>
        <v>0</v>
      </c>
      <c r="BG168" s="83" t="str">
        <f t="shared" si="67"/>
        <v/>
      </c>
      <c r="BH168" s="82">
        <f>IFERROR(FIND("Mar",consulta_completa__11[[#This Row],[13 - Ocorrências/Ambientes Atingidos]]),0)</f>
        <v>1</v>
      </c>
      <c r="BI168" s="83" t="str">
        <f t="shared" si="68"/>
        <v>X</v>
      </c>
      <c r="BJ168" s="82">
        <f>IFERROR(FIND("Praia",consulta_completa__11[[#This Row],[13 - Ocorrências/Ambientes Atingidos]]),0)</f>
        <v>0</v>
      </c>
      <c r="BK168" s="83" t="str">
        <f t="shared" si="69"/>
        <v/>
      </c>
      <c r="BL168" s="82">
        <f>IFERROR(FIND("Solo",consulta_completa__11[[#This Row],[13 - Ocorrências/Ambientes Atingidos]]),0)</f>
        <v>0</v>
      </c>
      <c r="BM168" s="83" t="str">
        <f t="shared" si="70"/>
        <v/>
      </c>
      <c r="BN168" s="82">
        <f>IFERROR(FIND("Águas subterrâneas",consulta_completa__11[[#This Row],[13 - Ocorrências/Ambientes Atingidos]]),0)</f>
        <v>0</v>
      </c>
      <c r="BO168" s="83" t="str">
        <f t="shared" si="71"/>
        <v/>
      </c>
      <c r="BP168" s="82">
        <f>IFERROR(FIND("Atmosfera",consulta_completa__11[[#This Row],[13 - Ocorrências/Ambientes Atingidos]]),0)</f>
        <v>0</v>
      </c>
      <c r="BQ168" s="83" t="str">
        <f t="shared" si="72"/>
        <v/>
      </c>
      <c r="BR168" s="82">
        <f>IFERROR(FIND("Flora",consulta_completa__11[[#This Row],[13 - Ocorrências/Ambientes Atingidos]]),0)</f>
        <v>0</v>
      </c>
      <c r="BS168" s="83" t="str">
        <f t="shared" si="73"/>
        <v/>
      </c>
      <c r="BT168" s="82">
        <f>IFERROR(FIND("Fauna",consulta_completa__11[[#This Row],[13 - Ocorrências/Ambientes Atingidos]]),0)</f>
        <v>0</v>
      </c>
      <c r="BU168" s="83" t="str">
        <f t="shared" si="74"/>
        <v/>
      </c>
      <c r="BV168" s="82">
        <f>IFERROR(FIND("UC federal",consulta_completa__11[[#This Row],[13 - Ocorrências/Ambientes Atingidos]]),0)</f>
        <v>0</v>
      </c>
      <c r="BW168" s="83" t="str">
        <f t="shared" si="75"/>
        <v/>
      </c>
      <c r="BX168" s="82">
        <f>IFERROR(FIND("UC estadual/municipal",consulta_completa__11[[#This Row],[13 - Ocorrências/Ambientes Atingidos]]),0)</f>
        <v>0</v>
      </c>
      <c r="BY168" s="83" t="str">
        <f t="shared" si="76"/>
        <v/>
      </c>
      <c r="BZ168" s="82">
        <f>IFERROR(FIND("Outro(s)",consulta_completa__11[[#This Row],[13 - Ocorrências/Ambientes Atingidos]]),0)</f>
        <v>0</v>
      </c>
      <c r="CA168" s="83" t="str">
        <f t="shared" si="77"/>
        <v/>
      </c>
      <c r="CB168" s="82">
        <f>IFERROR(FIND("Sem dano",consulta_completa__11[[#This Row],[13 - Ocorrências/Ambientes Atingidos]]),0)</f>
        <v>0</v>
      </c>
      <c r="CC168" s="83" t="str">
        <f t="shared" si="78"/>
        <v/>
      </c>
      <c r="CD168" s="82" t="str">
        <f>IF(consulta_completa__11[[#This Row],[13 - Ocorrências/Ambientes Atingidos]]="","X","")</f>
        <v/>
      </c>
      <c r="CE168" s="84">
        <f>IFERROR(FIND("IBAMA",consulta_completa__11[[#This Row],[14 - Inst. Atuando no Local]]),0)</f>
        <v>0</v>
      </c>
      <c r="CF168" s="84" t="str">
        <f t="shared" si="79"/>
        <v/>
      </c>
      <c r="CG168" s="84">
        <f>IFERROR(FIND("OEMA",consulta_completa__11[[#This Row],[14 - Inst. Atuando no Local]]),0)</f>
        <v>0</v>
      </c>
      <c r="CH168" s="84" t="str">
        <f t="shared" si="80"/>
        <v/>
      </c>
      <c r="CI168" s="84">
        <f>IFERROR(FIND("DEFESA CIVIL",consulta_completa__11[[#This Row],[14 - Inst. Atuando no Local]]),0)</f>
        <v>0</v>
      </c>
      <c r="CJ168" s="84" t="str">
        <f t="shared" si="81"/>
        <v/>
      </c>
      <c r="CK168" s="84">
        <f>IFERROR(FIND("CORPO DE BOMBEIROS",consulta_completa__11[[#This Row],[14 - Inst. Atuando no Local]]),0)</f>
        <v>0</v>
      </c>
      <c r="CL168" s="84" t="str">
        <f t="shared" si="82"/>
        <v/>
      </c>
      <c r="CM168" s="84">
        <f>IFERROR(FIND("POLÍCIA RODOVIÁRIA",consulta_completa__11[[#This Row],[14 - Inst. Atuando no Local]]),0)</f>
        <v>0</v>
      </c>
      <c r="CN168" s="84" t="str">
        <f t="shared" si="83"/>
        <v/>
      </c>
      <c r="CO168" s="84">
        <f>IFERROR(FIND("POLÍCIA MILITAR",consulta_completa__11[[#This Row],[14 - Inst. Atuando no Local]]),0)</f>
        <v>0</v>
      </c>
      <c r="CP168" s="84" t="str">
        <f t="shared" si="84"/>
        <v/>
      </c>
      <c r="CQ168" s="84">
        <f>IFERROR(FIND("POLÍCIA CIVIL",consulta_completa__11[[#This Row],[14 - Inst. Atuando no Local]]),0)</f>
        <v>0</v>
      </c>
      <c r="CR168" s="84" t="str">
        <f t="shared" si="85"/>
        <v/>
      </c>
      <c r="CS168" s="84">
        <f>IFERROR(FIND("MARINHA DO BRASIL",consulta_completa__11[[#This Row],[14 - Inst. Atuando no Local]]),0)</f>
        <v>0</v>
      </c>
      <c r="CT168" s="84" t="str">
        <f t="shared" si="86"/>
        <v/>
      </c>
      <c r="CU168" s="84">
        <f>IFERROR(FIND("EMPRESA ESPECIALIZADA EM ATENDIMENTO",consulta_completa__11[[#This Row],[14 - Inst. Atuando no Local]]),0)</f>
        <v>0</v>
      </c>
      <c r="CV168" s="84" t="str">
        <f t="shared" si="87"/>
        <v/>
      </c>
      <c r="CW168" s="84">
        <f>IFERROR(FIND("IBAMA",consulta_completa__11[[#This Row],[14 - Inst. Atuando no Local]]),0)</f>
        <v>0</v>
      </c>
      <c r="CX168" s="84" t="str">
        <f t="shared" si="88"/>
        <v/>
      </c>
      <c r="CY168" s="84" t="str">
        <f>IF(consulta_completa__11[[#This Row],[14 - Inst. Atuando no Local]]="","X","")</f>
        <v/>
      </c>
      <c r="CZ168" s="84">
        <f>IFERROR(FIND("OUTRA (S)",consulta_completa__11[[#This Row],[14 - Inst. Atuando no Local]]),0)</f>
        <v>0</v>
      </c>
      <c r="DA168" s="84" t="str">
        <f t="shared" si="89"/>
        <v/>
      </c>
      <c r="DB168" s="35" t="str">
        <f t="shared" si="90"/>
        <v>Sim</v>
      </c>
      <c r="DC168" s="35" t="str">
        <f t="shared" si="91"/>
        <v>Não</v>
      </c>
      <c r="DD168" s="35" t="str">
        <f t="shared" si="92"/>
        <v>Sim</v>
      </c>
      <c r="DE168" s="87" t="str">
        <f t="shared" si="63"/>
        <v>Estadual</v>
      </c>
    </row>
    <row r="169" spans="1:109">
      <c r="A169" s="14">
        <v>202531236037</v>
      </c>
      <c r="B169" s="1">
        <v>45727</v>
      </c>
      <c r="C169" t="s">
        <v>1884</v>
      </c>
      <c r="D169" t="s">
        <v>161</v>
      </c>
      <c r="E169" t="s">
        <v>452</v>
      </c>
      <c r="F169" t="s">
        <v>112</v>
      </c>
      <c r="G169" t="s">
        <v>113</v>
      </c>
      <c r="H169" t="s">
        <v>114</v>
      </c>
      <c r="I169" t="s">
        <v>114</v>
      </c>
      <c r="J169" t="s">
        <v>1309</v>
      </c>
      <c r="K169" t="s">
        <v>664</v>
      </c>
      <c r="L169" t="s">
        <v>117</v>
      </c>
      <c r="M169" t="s">
        <v>118</v>
      </c>
      <c r="N169" t="s">
        <v>113</v>
      </c>
      <c r="O169" t="s">
        <v>239</v>
      </c>
      <c r="P169" t="s">
        <v>355</v>
      </c>
      <c r="Q169" t="s">
        <v>122</v>
      </c>
      <c r="R169" t="s">
        <v>123</v>
      </c>
      <c r="S169" t="s">
        <v>113</v>
      </c>
      <c r="T169" t="s">
        <v>1885</v>
      </c>
      <c r="U169" t="s">
        <v>1886</v>
      </c>
      <c r="V169" t="s">
        <v>1887</v>
      </c>
      <c r="W169" t="b">
        <v>1</v>
      </c>
      <c r="Z169" t="s">
        <v>1888</v>
      </c>
      <c r="AA169" t="s">
        <v>113</v>
      </c>
      <c r="AB169" t="s">
        <v>1445</v>
      </c>
      <c r="AC169" t="s">
        <v>983</v>
      </c>
      <c r="AD169">
        <v>1</v>
      </c>
      <c r="AE169" t="s">
        <v>113</v>
      </c>
      <c r="AF169" t="s">
        <v>113</v>
      </c>
      <c r="AG169" t="s">
        <v>113</v>
      </c>
      <c r="AH169" t="s">
        <v>131</v>
      </c>
      <c r="AI169" t="s">
        <v>131</v>
      </c>
      <c r="AJ169" t="s">
        <v>131</v>
      </c>
      <c r="AK169" t="s">
        <v>1889</v>
      </c>
      <c r="AL169" t="s">
        <v>1890</v>
      </c>
      <c r="AM169" t="s">
        <v>986</v>
      </c>
      <c r="AN169" t="s">
        <v>1891</v>
      </c>
      <c r="AO169" t="s">
        <v>113</v>
      </c>
      <c r="AQ169" t="s">
        <v>989</v>
      </c>
      <c r="AR169" t="s">
        <v>113</v>
      </c>
      <c r="AS169" t="s">
        <v>1892</v>
      </c>
      <c r="AT169" t="s">
        <v>113</v>
      </c>
      <c r="AU169" t="s">
        <v>1893</v>
      </c>
      <c r="AV169">
        <v>2000000</v>
      </c>
      <c r="AW169" t="s">
        <v>159</v>
      </c>
      <c r="AX169" s="82">
        <f>IFERROR(FIND("Óbitos/feridos",consulta_completa__11[[#This Row],[13 - Ocorrências/Ambientes Atingidos]]),0)</f>
        <v>0</v>
      </c>
      <c r="AY169" s="83" t="str">
        <f t="shared" si="64"/>
        <v/>
      </c>
      <c r="AZ169" s="82">
        <f>IFERROR(FIND("População afetada/evacuada",consulta_completa__11[[#This Row],[13 - Ocorrências/Ambientes Atingidos]]),0)</f>
        <v>0</v>
      </c>
      <c r="BA169" s="82" t="str">
        <f t="shared" si="65"/>
        <v/>
      </c>
      <c r="BB169" s="82">
        <f>IFERROR(FIND("Suspensão de abastecimento de água",consulta_completa__11[[#This Row],[13 - Ocorrências/Ambientes Atingidos]]),0)</f>
        <v>0</v>
      </c>
      <c r="BC169" s="83" t="str">
        <f t="shared" si="93"/>
        <v/>
      </c>
      <c r="BD169" s="82">
        <f>IFERROR(FIND("Rio/córrego",consulta_completa__11[[#This Row],[13 - Ocorrências/Ambientes Atingidos]]),0)</f>
        <v>0</v>
      </c>
      <c r="BE169" s="83" t="str">
        <f t="shared" si="66"/>
        <v/>
      </c>
      <c r="BF169" s="82">
        <f>IFERROR(FIND("Lago",consulta_completa__11[[#This Row],[13 - Ocorrências/Ambientes Atingidos]]),0)</f>
        <v>0</v>
      </c>
      <c r="BG169" s="83" t="str">
        <f t="shared" si="67"/>
        <v/>
      </c>
      <c r="BH169" s="82">
        <f>IFERROR(FIND("Mar",consulta_completa__11[[#This Row],[13 - Ocorrências/Ambientes Atingidos]]),0)</f>
        <v>1</v>
      </c>
      <c r="BI169" s="83" t="str">
        <f t="shared" si="68"/>
        <v>X</v>
      </c>
      <c r="BJ169" s="82">
        <f>IFERROR(FIND("Praia",consulta_completa__11[[#This Row],[13 - Ocorrências/Ambientes Atingidos]]),0)</f>
        <v>0</v>
      </c>
      <c r="BK169" s="83" t="str">
        <f t="shared" si="69"/>
        <v/>
      </c>
      <c r="BL169" s="82">
        <f>IFERROR(FIND("Solo",consulta_completa__11[[#This Row],[13 - Ocorrências/Ambientes Atingidos]]),0)</f>
        <v>0</v>
      </c>
      <c r="BM169" s="83" t="str">
        <f t="shared" si="70"/>
        <v/>
      </c>
      <c r="BN169" s="82">
        <f>IFERROR(FIND("Águas subterrâneas",consulta_completa__11[[#This Row],[13 - Ocorrências/Ambientes Atingidos]]),0)</f>
        <v>0</v>
      </c>
      <c r="BO169" s="83" t="str">
        <f t="shared" si="71"/>
        <v/>
      </c>
      <c r="BP169" s="82">
        <f>IFERROR(FIND("Atmosfera",consulta_completa__11[[#This Row],[13 - Ocorrências/Ambientes Atingidos]]),0)</f>
        <v>0</v>
      </c>
      <c r="BQ169" s="83" t="str">
        <f t="shared" si="72"/>
        <v/>
      </c>
      <c r="BR169" s="82">
        <f>IFERROR(FIND("Flora",consulta_completa__11[[#This Row],[13 - Ocorrências/Ambientes Atingidos]]),0)</f>
        <v>0</v>
      </c>
      <c r="BS169" s="83" t="str">
        <f t="shared" si="73"/>
        <v/>
      </c>
      <c r="BT169" s="82">
        <f>IFERROR(FIND("Fauna",consulta_completa__11[[#This Row],[13 - Ocorrências/Ambientes Atingidos]]),0)</f>
        <v>0</v>
      </c>
      <c r="BU169" s="83" t="str">
        <f t="shared" si="74"/>
        <v/>
      </c>
      <c r="BV169" s="82">
        <f>IFERROR(FIND("UC federal",consulta_completa__11[[#This Row],[13 - Ocorrências/Ambientes Atingidos]]),0)</f>
        <v>0</v>
      </c>
      <c r="BW169" s="83" t="str">
        <f t="shared" si="75"/>
        <v/>
      </c>
      <c r="BX169" s="82">
        <f>IFERROR(FIND("UC estadual/municipal",consulta_completa__11[[#This Row],[13 - Ocorrências/Ambientes Atingidos]]),0)</f>
        <v>0</v>
      </c>
      <c r="BY169" s="83" t="str">
        <f t="shared" si="76"/>
        <v/>
      </c>
      <c r="BZ169" s="82">
        <f>IFERROR(FIND("Outro(s)",consulta_completa__11[[#This Row],[13 - Ocorrências/Ambientes Atingidos]]),0)</f>
        <v>0</v>
      </c>
      <c r="CA169" s="83" t="str">
        <f t="shared" si="77"/>
        <v/>
      </c>
      <c r="CB169" s="82">
        <f>IFERROR(FIND("Sem dano",consulta_completa__11[[#This Row],[13 - Ocorrências/Ambientes Atingidos]]),0)</f>
        <v>0</v>
      </c>
      <c r="CC169" s="83" t="str">
        <f t="shared" si="78"/>
        <v/>
      </c>
      <c r="CD169" s="82" t="str">
        <f>IF(consulta_completa__11[[#This Row],[13 - Ocorrências/Ambientes Atingidos]]="","X","")</f>
        <v/>
      </c>
      <c r="CE169" s="84">
        <f>IFERROR(FIND("IBAMA",consulta_completa__11[[#This Row],[14 - Inst. Atuando no Local]]),0)</f>
        <v>0</v>
      </c>
      <c r="CF169" s="84" t="str">
        <f t="shared" si="79"/>
        <v/>
      </c>
      <c r="CG169" s="84">
        <f>IFERROR(FIND("OEMA",consulta_completa__11[[#This Row],[14 - Inst. Atuando no Local]]),0)</f>
        <v>0</v>
      </c>
      <c r="CH169" s="84" t="str">
        <f t="shared" si="80"/>
        <v/>
      </c>
      <c r="CI169" s="84">
        <f>IFERROR(FIND("DEFESA CIVIL",consulta_completa__11[[#This Row],[14 - Inst. Atuando no Local]]),0)</f>
        <v>0</v>
      </c>
      <c r="CJ169" s="84" t="str">
        <f t="shared" si="81"/>
        <v/>
      </c>
      <c r="CK169" s="84">
        <f>IFERROR(FIND("CORPO DE BOMBEIROS",consulta_completa__11[[#This Row],[14 - Inst. Atuando no Local]]),0)</f>
        <v>0</v>
      </c>
      <c r="CL169" s="84" t="str">
        <f t="shared" si="82"/>
        <v/>
      </c>
      <c r="CM169" s="84">
        <f>IFERROR(FIND("POLÍCIA RODOVIÁRIA",consulta_completa__11[[#This Row],[14 - Inst. Atuando no Local]]),0)</f>
        <v>0</v>
      </c>
      <c r="CN169" s="84" t="str">
        <f t="shared" si="83"/>
        <v/>
      </c>
      <c r="CO169" s="84">
        <f>IFERROR(FIND("POLÍCIA MILITAR",consulta_completa__11[[#This Row],[14 - Inst. Atuando no Local]]),0)</f>
        <v>0</v>
      </c>
      <c r="CP169" s="84" t="str">
        <f t="shared" si="84"/>
        <v/>
      </c>
      <c r="CQ169" s="84">
        <f>IFERROR(FIND("POLÍCIA CIVIL",consulta_completa__11[[#This Row],[14 - Inst. Atuando no Local]]),0)</f>
        <v>0</v>
      </c>
      <c r="CR169" s="84" t="str">
        <f t="shared" si="85"/>
        <v/>
      </c>
      <c r="CS169" s="84">
        <f>IFERROR(FIND("MARINHA DO BRASIL",consulta_completa__11[[#This Row],[14 - Inst. Atuando no Local]]),0)</f>
        <v>0</v>
      </c>
      <c r="CT169" s="84" t="str">
        <f t="shared" si="86"/>
        <v/>
      </c>
      <c r="CU169" s="84">
        <f>IFERROR(FIND("EMPRESA ESPECIALIZADA EM ATENDIMENTO",consulta_completa__11[[#This Row],[14 - Inst. Atuando no Local]]),0)</f>
        <v>0</v>
      </c>
      <c r="CV169" s="84" t="str">
        <f t="shared" si="87"/>
        <v/>
      </c>
      <c r="CW169" s="84">
        <f>IFERROR(FIND("IBAMA",consulta_completa__11[[#This Row],[14 - Inst. Atuando no Local]]),0)</f>
        <v>0</v>
      </c>
      <c r="CX169" s="84" t="str">
        <f t="shared" si="88"/>
        <v/>
      </c>
      <c r="CY169" s="84" t="str">
        <f>IF(consulta_completa__11[[#This Row],[14 - Inst. Atuando no Local]]="","X","")</f>
        <v>X</v>
      </c>
      <c r="CZ169" s="84">
        <f>IFERROR(FIND("OUTRA (S)",consulta_completa__11[[#This Row],[14 - Inst. Atuando no Local]]),0)</f>
        <v>0</v>
      </c>
      <c r="DA169" s="84" t="str">
        <f t="shared" si="89"/>
        <v/>
      </c>
      <c r="DB169" s="35" t="str">
        <f t="shared" si="90"/>
        <v>Sim</v>
      </c>
      <c r="DC169" s="35" t="str">
        <f t="shared" si="91"/>
        <v>Não</v>
      </c>
      <c r="DD169" s="35" t="str">
        <f t="shared" si="92"/>
        <v>Sim</v>
      </c>
      <c r="DE169" s="87" t="str">
        <f t="shared" si="63"/>
        <v>Federal</v>
      </c>
    </row>
    <row r="170" spans="1:109">
      <c r="A170" s="14">
        <v>202531246856</v>
      </c>
      <c r="B170" s="1">
        <v>45727</v>
      </c>
      <c r="C170" t="s">
        <v>373</v>
      </c>
      <c r="D170" t="s">
        <v>374</v>
      </c>
      <c r="E170" t="s">
        <v>139</v>
      </c>
      <c r="F170" t="s">
        <v>112</v>
      </c>
      <c r="G170" t="s">
        <v>113</v>
      </c>
      <c r="H170" t="s">
        <v>114</v>
      </c>
      <c r="I170" t="s">
        <v>114</v>
      </c>
      <c r="J170" t="s">
        <v>404</v>
      </c>
      <c r="K170" t="s">
        <v>1894</v>
      </c>
      <c r="L170" t="s">
        <v>117</v>
      </c>
      <c r="M170" t="s">
        <v>140</v>
      </c>
      <c r="N170" t="s">
        <v>119</v>
      </c>
      <c r="O170" t="s">
        <v>239</v>
      </c>
      <c r="P170" t="s">
        <v>355</v>
      </c>
      <c r="Q170" t="s">
        <v>143</v>
      </c>
      <c r="R170" t="s">
        <v>123</v>
      </c>
      <c r="S170" t="s">
        <v>113</v>
      </c>
      <c r="T170" t="s">
        <v>375</v>
      </c>
      <c r="U170" t="s">
        <v>1895</v>
      </c>
      <c r="V170" t="s">
        <v>113</v>
      </c>
      <c r="W170" t="b">
        <v>1</v>
      </c>
      <c r="Z170" t="s">
        <v>113</v>
      </c>
      <c r="AA170" t="s">
        <v>1896</v>
      </c>
      <c r="AB170" t="s">
        <v>380</v>
      </c>
      <c r="AC170" t="s">
        <v>381</v>
      </c>
      <c r="AD170">
        <v>2</v>
      </c>
      <c r="AE170" t="s">
        <v>1026</v>
      </c>
      <c r="AF170" t="s">
        <v>113</v>
      </c>
      <c r="AG170" t="s">
        <v>113</v>
      </c>
      <c r="AH170" t="s">
        <v>131</v>
      </c>
      <c r="AI170" t="s">
        <v>132</v>
      </c>
      <c r="AJ170" t="s">
        <v>131</v>
      </c>
      <c r="AK170" t="s">
        <v>1897</v>
      </c>
      <c r="AL170" t="s">
        <v>1898</v>
      </c>
      <c r="AM170" t="s">
        <v>387</v>
      </c>
      <c r="AN170" t="s">
        <v>380</v>
      </c>
      <c r="AO170" t="s">
        <v>996</v>
      </c>
      <c r="AP170">
        <v>82998006713</v>
      </c>
      <c r="AQ170" t="s">
        <v>389</v>
      </c>
      <c r="AR170" t="s">
        <v>113</v>
      </c>
      <c r="AS170" t="s">
        <v>113</v>
      </c>
      <c r="AT170" t="s">
        <v>113</v>
      </c>
      <c r="AU170" t="s">
        <v>113</v>
      </c>
      <c r="AW170" t="s">
        <v>113</v>
      </c>
      <c r="AX170" s="82">
        <f>IFERROR(FIND("Óbitos/feridos",consulta_completa__11[[#This Row],[13 - Ocorrências/Ambientes Atingidos]]),0)</f>
        <v>0</v>
      </c>
      <c r="AY170" s="83" t="str">
        <f t="shared" si="64"/>
        <v/>
      </c>
      <c r="AZ170" s="82">
        <f>IFERROR(FIND("População afetada/evacuada",consulta_completa__11[[#This Row],[13 - Ocorrências/Ambientes Atingidos]]),0)</f>
        <v>0</v>
      </c>
      <c r="BA170" s="82" t="str">
        <f t="shared" si="65"/>
        <v/>
      </c>
      <c r="BB170" s="82">
        <f>IFERROR(FIND("Suspensão de abastecimento de água",consulta_completa__11[[#This Row],[13 - Ocorrências/Ambientes Atingidos]]),0)</f>
        <v>0</v>
      </c>
      <c r="BC170" s="83" t="str">
        <f t="shared" si="93"/>
        <v/>
      </c>
      <c r="BD170" s="82">
        <f>IFERROR(FIND("Rio/córrego",consulta_completa__11[[#This Row],[13 - Ocorrências/Ambientes Atingidos]]),0)</f>
        <v>0</v>
      </c>
      <c r="BE170" s="83" t="str">
        <f t="shared" si="66"/>
        <v/>
      </c>
      <c r="BF170" s="82">
        <f>IFERROR(FIND("Lago",consulta_completa__11[[#This Row],[13 - Ocorrências/Ambientes Atingidos]]),0)</f>
        <v>0</v>
      </c>
      <c r="BG170" s="83" t="str">
        <f t="shared" si="67"/>
        <v/>
      </c>
      <c r="BH170" s="82">
        <f>IFERROR(FIND("Mar",consulta_completa__11[[#This Row],[13 - Ocorrências/Ambientes Atingidos]]),0)</f>
        <v>0</v>
      </c>
      <c r="BI170" s="83" t="str">
        <f t="shared" si="68"/>
        <v/>
      </c>
      <c r="BJ170" s="82">
        <f>IFERROR(FIND("Praia",consulta_completa__11[[#This Row],[13 - Ocorrências/Ambientes Atingidos]]),0)</f>
        <v>0</v>
      </c>
      <c r="BK170" s="83" t="str">
        <f t="shared" si="69"/>
        <v/>
      </c>
      <c r="BL170" s="82">
        <f>IFERROR(FIND("Solo",consulta_completa__11[[#This Row],[13 - Ocorrências/Ambientes Atingidos]]),0)</f>
        <v>1</v>
      </c>
      <c r="BM170" s="83" t="str">
        <f t="shared" si="70"/>
        <v>X</v>
      </c>
      <c r="BN170" s="82">
        <f>IFERROR(FIND("Águas subterrâneas",consulta_completa__11[[#This Row],[13 - Ocorrências/Ambientes Atingidos]]),0)</f>
        <v>0</v>
      </c>
      <c r="BO170" s="83" t="str">
        <f t="shared" si="71"/>
        <v/>
      </c>
      <c r="BP170" s="82">
        <f>IFERROR(FIND("Atmosfera",consulta_completa__11[[#This Row],[13 - Ocorrências/Ambientes Atingidos]]),0)</f>
        <v>0</v>
      </c>
      <c r="BQ170" s="83" t="str">
        <f t="shared" si="72"/>
        <v/>
      </c>
      <c r="BR170" s="82">
        <f>IFERROR(FIND("Flora",consulta_completa__11[[#This Row],[13 - Ocorrências/Ambientes Atingidos]]),0)</f>
        <v>0</v>
      </c>
      <c r="BS170" s="83" t="str">
        <f t="shared" si="73"/>
        <v/>
      </c>
      <c r="BT170" s="82">
        <f>IFERROR(FIND("Fauna",consulta_completa__11[[#This Row],[13 - Ocorrências/Ambientes Atingidos]]),0)</f>
        <v>0</v>
      </c>
      <c r="BU170" s="83" t="str">
        <f t="shared" si="74"/>
        <v/>
      </c>
      <c r="BV170" s="82">
        <f>IFERROR(FIND("UC federal",consulta_completa__11[[#This Row],[13 - Ocorrências/Ambientes Atingidos]]),0)</f>
        <v>0</v>
      </c>
      <c r="BW170" s="83" t="str">
        <f t="shared" si="75"/>
        <v/>
      </c>
      <c r="BX170" s="82">
        <f>IFERROR(FIND("UC estadual/municipal",consulta_completa__11[[#This Row],[13 - Ocorrências/Ambientes Atingidos]]),0)</f>
        <v>0</v>
      </c>
      <c r="BY170" s="83" t="str">
        <f t="shared" si="76"/>
        <v/>
      </c>
      <c r="BZ170" s="82">
        <f>IFERROR(FIND("Outro(s)",consulta_completa__11[[#This Row],[13 - Ocorrências/Ambientes Atingidos]]),0)</f>
        <v>0</v>
      </c>
      <c r="CA170" s="83" t="str">
        <f t="shared" si="77"/>
        <v/>
      </c>
      <c r="CB170" s="82">
        <f>IFERROR(FIND("Sem dano",consulta_completa__11[[#This Row],[13 - Ocorrências/Ambientes Atingidos]]),0)</f>
        <v>0</v>
      </c>
      <c r="CC170" s="83" t="str">
        <f t="shared" si="78"/>
        <v/>
      </c>
      <c r="CD170" s="82" t="str">
        <f>IF(consulta_completa__11[[#This Row],[13 - Ocorrências/Ambientes Atingidos]]="","X","")</f>
        <v/>
      </c>
      <c r="CE170" s="84">
        <f>IFERROR(FIND("IBAMA",consulta_completa__11[[#This Row],[14 - Inst. Atuando no Local]]),0)</f>
        <v>0</v>
      </c>
      <c r="CF170" s="84" t="str">
        <f t="shared" si="79"/>
        <v/>
      </c>
      <c r="CG170" s="84">
        <f>IFERROR(FIND("OEMA",consulta_completa__11[[#This Row],[14 - Inst. Atuando no Local]]),0)</f>
        <v>0</v>
      </c>
      <c r="CH170" s="84" t="str">
        <f t="shared" si="80"/>
        <v/>
      </c>
      <c r="CI170" s="84">
        <f>IFERROR(FIND("DEFESA CIVIL",consulta_completa__11[[#This Row],[14 - Inst. Atuando no Local]]),0)</f>
        <v>0</v>
      </c>
      <c r="CJ170" s="84" t="str">
        <f t="shared" si="81"/>
        <v/>
      </c>
      <c r="CK170" s="84">
        <f>IFERROR(FIND("CORPO DE BOMBEIROS",consulta_completa__11[[#This Row],[14 - Inst. Atuando no Local]]),0)</f>
        <v>0</v>
      </c>
      <c r="CL170" s="84" t="str">
        <f t="shared" si="82"/>
        <v/>
      </c>
      <c r="CM170" s="84">
        <f>IFERROR(FIND("POLÍCIA RODOVIÁRIA",consulta_completa__11[[#This Row],[14 - Inst. Atuando no Local]]),0)</f>
        <v>0</v>
      </c>
      <c r="CN170" s="84" t="str">
        <f t="shared" si="83"/>
        <v/>
      </c>
      <c r="CO170" s="84">
        <f>IFERROR(FIND("POLÍCIA MILITAR",consulta_completa__11[[#This Row],[14 - Inst. Atuando no Local]]),0)</f>
        <v>0</v>
      </c>
      <c r="CP170" s="84" t="str">
        <f t="shared" si="84"/>
        <v/>
      </c>
      <c r="CQ170" s="84">
        <f>IFERROR(FIND("POLÍCIA CIVIL",consulta_completa__11[[#This Row],[14 - Inst. Atuando no Local]]),0)</f>
        <v>0</v>
      </c>
      <c r="CR170" s="84" t="str">
        <f t="shared" si="85"/>
        <v/>
      </c>
      <c r="CS170" s="84">
        <f>IFERROR(FIND("MARINHA DO BRASIL",consulta_completa__11[[#This Row],[14 - Inst. Atuando no Local]]),0)</f>
        <v>0</v>
      </c>
      <c r="CT170" s="84" t="str">
        <f t="shared" si="86"/>
        <v/>
      </c>
      <c r="CU170" s="84">
        <f>IFERROR(FIND("EMPRESA ESPECIALIZADA EM ATENDIMENTO",consulta_completa__11[[#This Row],[14 - Inst. Atuando no Local]]),0)</f>
        <v>0</v>
      </c>
      <c r="CV170" s="84" t="str">
        <f t="shared" si="87"/>
        <v/>
      </c>
      <c r="CW170" s="84">
        <f>IFERROR(FIND("IBAMA",consulta_completa__11[[#This Row],[14 - Inst. Atuando no Local]]),0)</f>
        <v>0</v>
      </c>
      <c r="CX170" s="84" t="str">
        <f t="shared" si="88"/>
        <v/>
      </c>
      <c r="CY170" s="84" t="str">
        <f>IF(consulta_completa__11[[#This Row],[14 - Inst. Atuando no Local]]="","X","")</f>
        <v/>
      </c>
      <c r="CZ170" s="84">
        <f>IFERROR(FIND("OUTRA (S)",consulta_completa__11[[#This Row],[14 - Inst. Atuando no Local]]),0)</f>
        <v>0</v>
      </c>
      <c r="DA170" s="84" t="str">
        <f t="shared" si="89"/>
        <v/>
      </c>
      <c r="DB170" s="35" t="str">
        <f t="shared" si="90"/>
        <v>Sim</v>
      </c>
      <c r="DC170" s="35" t="str">
        <f t="shared" si="91"/>
        <v>Não</v>
      </c>
      <c r="DD170" s="35" t="str">
        <f t="shared" si="92"/>
        <v>Sim</v>
      </c>
      <c r="DE170" s="87" t="str">
        <f t="shared" si="63"/>
        <v>Estadual</v>
      </c>
    </row>
    <row r="171" spans="1:109">
      <c r="A171" s="14">
        <v>202531275610</v>
      </c>
      <c r="B171" s="1">
        <v>45728</v>
      </c>
      <c r="C171" t="s">
        <v>1884</v>
      </c>
      <c r="D171" t="s">
        <v>161</v>
      </c>
      <c r="E171" t="s">
        <v>452</v>
      </c>
      <c r="F171" t="s">
        <v>112</v>
      </c>
      <c r="G171" t="s">
        <v>113</v>
      </c>
      <c r="H171" t="s">
        <v>114</v>
      </c>
      <c r="I171" t="s">
        <v>114</v>
      </c>
      <c r="J171" t="s">
        <v>1899</v>
      </c>
      <c r="K171" t="s">
        <v>1900</v>
      </c>
      <c r="L171" t="s">
        <v>117</v>
      </c>
      <c r="M171" t="s">
        <v>118</v>
      </c>
      <c r="N171" t="s">
        <v>113</v>
      </c>
      <c r="O171" t="s">
        <v>239</v>
      </c>
      <c r="P171" t="s">
        <v>121</v>
      </c>
      <c r="Q171" t="s">
        <v>122</v>
      </c>
      <c r="R171" t="s">
        <v>123</v>
      </c>
      <c r="S171" t="s">
        <v>124</v>
      </c>
      <c r="T171" t="s">
        <v>1901</v>
      </c>
      <c r="U171" t="s">
        <v>1902</v>
      </c>
      <c r="V171" t="s">
        <v>1903</v>
      </c>
      <c r="W171" t="b">
        <v>1</v>
      </c>
      <c r="Z171" t="s">
        <v>1904</v>
      </c>
      <c r="AA171" t="s">
        <v>1905</v>
      </c>
      <c r="AB171" t="s">
        <v>982</v>
      </c>
      <c r="AC171" t="s">
        <v>983</v>
      </c>
      <c r="AD171">
        <v>1</v>
      </c>
      <c r="AE171" t="s">
        <v>113</v>
      </c>
      <c r="AF171" t="s">
        <v>113</v>
      </c>
      <c r="AG171" t="s">
        <v>113</v>
      </c>
      <c r="AH171" t="s">
        <v>131</v>
      </c>
      <c r="AI171" t="s">
        <v>131</v>
      </c>
      <c r="AJ171" t="s">
        <v>131</v>
      </c>
      <c r="AK171" t="s">
        <v>1906</v>
      </c>
      <c r="AL171" t="s">
        <v>1907</v>
      </c>
      <c r="AM171" t="s">
        <v>986</v>
      </c>
      <c r="AN171" t="s">
        <v>113</v>
      </c>
      <c r="AO171" t="s">
        <v>1908</v>
      </c>
      <c r="AQ171" t="s">
        <v>989</v>
      </c>
      <c r="AR171" t="s">
        <v>113</v>
      </c>
      <c r="AS171" t="s">
        <v>113</v>
      </c>
      <c r="AT171" t="s">
        <v>113</v>
      </c>
      <c r="AU171" t="s">
        <v>113</v>
      </c>
      <c r="AW171" t="s">
        <v>113</v>
      </c>
      <c r="AX171" s="82">
        <f>IFERROR(FIND("Óbitos/feridos",consulta_completa__11[[#This Row],[13 - Ocorrências/Ambientes Atingidos]]),0)</f>
        <v>0</v>
      </c>
      <c r="AY171" s="83" t="str">
        <f t="shared" si="64"/>
        <v/>
      </c>
      <c r="AZ171" s="82">
        <f>IFERROR(FIND("População afetada/evacuada",consulta_completa__11[[#This Row],[13 - Ocorrências/Ambientes Atingidos]]),0)</f>
        <v>0</v>
      </c>
      <c r="BA171" s="82" t="str">
        <f t="shared" si="65"/>
        <v/>
      </c>
      <c r="BB171" s="82">
        <f>IFERROR(FIND("Suspensão de abastecimento de água",consulta_completa__11[[#This Row],[13 - Ocorrências/Ambientes Atingidos]]),0)</f>
        <v>0</v>
      </c>
      <c r="BC171" s="83" t="str">
        <f t="shared" si="93"/>
        <v/>
      </c>
      <c r="BD171" s="82">
        <f>IFERROR(FIND("Rio/córrego",consulta_completa__11[[#This Row],[13 - Ocorrências/Ambientes Atingidos]]),0)</f>
        <v>0</v>
      </c>
      <c r="BE171" s="83" t="str">
        <f t="shared" si="66"/>
        <v/>
      </c>
      <c r="BF171" s="82">
        <f>IFERROR(FIND("Lago",consulta_completa__11[[#This Row],[13 - Ocorrências/Ambientes Atingidos]]),0)</f>
        <v>0</v>
      </c>
      <c r="BG171" s="83" t="str">
        <f t="shared" si="67"/>
        <v/>
      </c>
      <c r="BH171" s="82">
        <f>IFERROR(FIND("Mar",consulta_completa__11[[#This Row],[13 - Ocorrências/Ambientes Atingidos]]),0)</f>
        <v>1</v>
      </c>
      <c r="BI171" s="83" t="str">
        <f t="shared" si="68"/>
        <v>X</v>
      </c>
      <c r="BJ171" s="82">
        <f>IFERROR(FIND("Praia",consulta_completa__11[[#This Row],[13 - Ocorrências/Ambientes Atingidos]]),0)</f>
        <v>0</v>
      </c>
      <c r="BK171" s="83" t="str">
        <f t="shared" si="69"/>
        <v/>
      </c>
      <c r="BL171" s="82">
        <f>IFERROR(FIND("Solo",consulta_completa__11[[#This Row],[13 - Ocorrências/Ambientes Atingidos]]),0)</f>
        <v>0</v>
      </c>
      <c r="BM171" s="83" t="str">
        <f t="shared" si="70"/>
        <v/>
      </c>
      <c r="BN171" s="82">
        <f>IFERROR(FIND("Águas subterrâneas",consulta_completa__11[[#This Row],[13 - Ocorrências/Ambientes Atingidos]]),0)</f>
        <v>0</v>
      </c>
      <c r="BO171" s="83" t="str">
        <f t="shared" si="71"/>
        <v/>
      </c>
      <c r="BP171" s="82">
        <f>IFERROR(FIND("Atmosfera",consulta_completa__11[[#This Row],[13 - Ocorrências/Ambientes Atingidos]]),0)</f>
        <v>0</v>
      </c>
      <c r="BQ171" s="83" t="str">
        <f t="shared" si="72"/>
        <v/>
      </c>
      <c r="BR171" s="82">
        <f>IFERROR(FIND("Flora",consulta_completa__11[[#This Row],[13 - Ocorrências/Ambientes Atingidos]]),0)</f>
        <v>0</v>
      </c>
      <c r="BS171" s="83" t="str">
        <f t="shared" si="73"/>
        <v/>
      </c>
      <c r="BT171" s="82">
        <f>IFERROR(FIND("Fauna",consulta_completa__11[[#This Row],[13 - Ocorrências/Ambientes Atingidos]]),0)</f>
        <v>0</v>
      </c>
      <c r="BU171" s="83" t="str">
        <f t="shared" si="74"/>
        <v/>
      </c>
      <c r="BV171" s="82">
        <f>IFERROR(FIND("UC federal",consulta_completa__11[[#This Row],[13 - Ocorrências/Ambientes Atingidos]]),0)</f>
        <v>0</v>
      </c>
      <c r="BW171" s="83" t="str">
        <f t="shared" si="75"/>
        <v/>
      </c>
      <c r="BX171" s="82">
        <f>IFERROR(FIND("UC estadual/municipal",consulta_completa__11[[#This Row],[13 - Ocorrências/Ambientes Atingidos]]),0)</f>
        <v>0</v>
      </c>
      <c r="BY171" s="83" t="str">
        <f t="shared" si="76"/>
        <v/>
      </c>
      <c r="BZ171" s="82">
        <f>IFERROR(FIND("Outro(s)",consulta_completa__11[[#This Row],[13 - Ocorrências/Ambientes Atingidos]]),0)</f>
        <v>0</v>
      </c>
      <c r="CA171" s="83" t="str">
        <f t="shared" si="77"/>
        <v/>
      </c>
      <c r="CB171" s="82">
        <f>IFERROR(FIND("Sem dano",consulta_completa__11[[#This Row],[13 - Ocorrências/Ambientes Atingidos]]),0)</f>
        <v>0</v>
      </c>
      <c r="CC171" s="83" t="str">
        <f t="shared" si="78"/>
        <v/>
      </c>
      <c r="CD171" s="82" t="str">
        <f>IF(consulta_completa__11[[#This Row],[13 - Ocorrências/Ambientes Atingidos]]="","X","")</f>
        <v/>
      </c>
      <c r="CE171" s="84">
        <f>IFERROR(FIND("IBAMA",consulta_completa__11[[#This Row],[14 - Inst. Atuando no Local]]),0)</f>
        <v>0</v>
      </c>
      <c r="CF171" s="84" t="str">
        <f t="shared" si="79"/>
        <v/>
      </c>
      <c r="CG171" s="84">
        <f>IFERROR(FIND("OEMA",consulta_completa__11[[#This Row],[14 - Inst. Atuando no Local]]),0)</f>
        <v>0</v>
      </c>
      <c r="CH171" s="84" t="str">
        <f t="shared" si="80"/>
        <v/>
      </c>
      <c r="CI171" s="84">
        <f>IFERROR(FIND("DEFESA CIVIL",consulta_completa__11[[#This Row],[14 - Inst. Atuando no Local]]),0)</f>
        <v>0</v>
      </c>
      <c r="CJ171" s="84" t="str">
        <f t="shared" si="81"/>
        <v/>
      </c>
      <c r="CK171" s="84">
        <f>IFERROR(FIND("CORPO DE BOMBEIROS",consulta_completa__11[[#This Row],[14 - Inst. Atuando no Local]]),0)</f>
        <v>0</v>
      </c>
      <c r="CL171" s="84" t="str">
        <f t="shared" si="82"/>
        <v/>
      </c>
      <c r="CM171" s="84">
        <f>IFERROR(FIND("POLÍCIA RODOVIÁRIA",consulta_completa__11[[#This Row],[14 - Inst. Atuando no Local]]),0)</f>
        <v>0</v>
      </c>
      <c r="CN171" s="84" t="str">
        <f t="shared" si="83"/>
        <v/>
      </c>
      <c r="CO171" s="84">
        <f>IFERROR(FIND("POLÍCIA MILITAR",consulta_completa__11[[#This Row],[14 - Inst. Atuando no Local]]),0)</f>
        <v>0</v>
      </c>
      <c r="CP171" s="84" t="str">
        <f t="shared" si="84"/>
        <v/>
      </c>
      <c r="CQ171" s="84">
        <f>IFERROR(FIND("POLÍCIA CIVIL",consulta_completa__11[[#This Row],[14 - Inst. Atuando no Local]]),0)</f>
        <v>0</v>
      </c>
      <c r="CR171" s="84" t="str">
        <f t="shared" si="85"/>
        <v/>
      </c>
      <c r="CS171" s="84">
        <f>IFERROR(FIND("MARINHA DO BRASIL",consulta_completa__11[[#This Row],[14 - Inst. Atuando no Local]]),0)</f>
        <v>0</v>
      </c>
      <c r="CT171" s="84" t="str">
        <f t="shared" si="86"/>
        <v/>
      </c>
      <c r="CU171" s="84">
        <f>IFERROR(FIND("EMPRESA ESPECIALIZADA EM ATENDIMENTO",consulta_completa__11[[#This Row],[14 - Inst. Atuando no Local]]),0)</f>
        <v>0</v>
      </c>
      <c r="CV171" s="84" t="str">
        <f t="shared" si="87"/>
        <v/>
      </c>
      <c r="CW171" s="84">
        <f>IFERROR(FIND("IBAMA",consulta_completa__11[[#This Row],[14 - Inst. Atuando no Local]]),0)</f>
        <v>0</v>
      </c>
      <c r="CX171" s="84" t="str">
        <f t="shared" si="88"/>
        <v/>
      </c>
      <c r="CY171" s="84" t="str">
        <f>IF(consulta_completa__11[[#This Row],[14 - Inst. Atuando no Local]]="","X","")</f>
        <v>X</v>
      </c>
      <c r="CZ171" s="84">
        <f>IFERROR(FIND("OUTRA (S)",consulta_completa__11[[#This Row],[14 - Inst. Atuando no Local]]),0)</f>
        <v>0</v>
      </c>
      <c r="DA171" s="84" t="str">
        <f t="shared" si="89"/>
        <v/>
      </c>
      <c r="DB171" s="35" t="str">
        <f t="shared" si="90"/>
        <v>Sim</v>
      </c>
      <c r="DC171" s="35" t="str">
        <f t="shared" si="91"/>
        <v>Não</v>
      </c>
      <c r="DD171" s="35" t="str">
        <f t="shared" si="92"/>
        <v>Sim</v>
      </c>
      <c r="DE171" s="87" t="str">
        <f t="shared" si="63"/>
        <v>Federal</v>
      </c>
    </row>
    <row r="172" spans="1:109">
      <c r="A172" s="14">
        <v>202531332449</v>
      </c>
      <c r="B172" s="1">
        <v>45728</v>
      </c>
      <c r="C172" t="s">
        <v>1909</v>
      </c>
      <c r="D172" t="s">
        <v>180</v>
      </c>
      <c r="E172" t="s">
        <v>286</v>
      </c>
      <c r="F172" t="s">
        <v>1202</v>
      </c>
      <c r="G172" t="s">
        <v>113</v>
      </c>
      <c r="H172" t="s">
        <v>114</v>
      </c>
      <c r="I172" t="s">
        <v>114</v>
      </c>
      <c r="J172" t="s">
        <v>1910</v>
      </c>
      <c r="K172" t="s">
        <v>1911</v>
      </c>
      <c r="L172" t="s">
        <v>166</v>
      </c>
      <c r="M172" t="s">
        <v>1912</v>
      </c>
      <c r="N172" t="s">
        <v>811</v>
      </c>
      <c r="O172" t="s">
        <v>120</v>
      </c>
      <c r="P172" t="s">
        <v>121</v>
      </c>
      <c r="Q172" t="s">
        <v>167</v>
      </c>
      <c r="R172" t="s">
        <v>123</v>
      </c>
      <c r="S172" t="s">
        <v>113</v>
      </c>
      <c r="T172" t="s">
        <v>1913</v>
      </c>
      <c r="U172" t="s">
        <v>113</v>
      </c>
      <c r="V172" t="s">
        <v>113</v>
      </c>
      <c r="Y172" t="b">
        <v>1</v>
      </c>
      <c r="Z172" t="s">
        <v>113</v>
      </c>
      <c r="AA172" t="s">
        <v>113</v>
      </c>
      <c r="AB172" t="s">
        <v>1914</v>
      </c>
      <c r="AC172" t="s">
        <v>1915</v>
      </c>
      <c r="AD172">
        <v>0</v>
      </c>
      <c r="AE172" t="s">
        <v>1916</v>
      </c>
      <c r="AF172" t="s">
        <v>1917</v>
      </c>
      <c r="AG172" t="s">
        <v>1918</v>
      </c>
      <c r="AH172" t="s">
        <v>113</v>
      </c>
      <c r="AI172" t="s">
        <v>132</v>
      </c>
      <c r="AJ172" t="s">
        <v>132</v>
      </c>
      <c r="AK172" t="s">
        <v>113</v>
      </c>
      <c r="AL172" t="s">
        <v>113</v>
      </c>
      <c r="AM172" t="s">
        <v>1919</v>
      </c>
      <c r="AN172" t="s">
        <v>774</v>
      </c>
      <c r="AO172" t="s">
        <v>1920</v>
      </c>
      <c r="AP172">
        <v>11934123210</v>
      </c>
      <c r="AQ172" t="s">
        <v>1921</v>
      </c>
      <c r="AR172" t="s">
        <v>113</v>
      </c>
      <c r="AS172" t="s">
        <v>113</v>
      </c>
      <c r="AT172" t="s">
        <v>113</v>
      </c>
      <c r="AU172" t="s">
        <v>113</v>
      </c>
      <c r="AW172" t="s">
        <v>113</v>
      </c>
      <c r="AX172" s="82">
        <f>IFERROR(FIND("Óbitos/feridos",consulta_completa__11[[#This Row],[13 - Ocorrências/Ambientes Atingidos]]),0)</f>
        <v>0</v>
      </c>
      <c r="AY172" s="83" t="str">
        <f t="shared" si="64"/>
        <v/>
      </c>
      <c r="AZ172" s="82">
        <f>IFERROR(FIND("População afetada/evacuada",consulta_completa__11[[#This Row],[13 - Ocorrências/Ambientes Atingidos]]),0)</f>
        <v>0</v>
      </c>
      <c r="BA172" s="82" t="str">
        <f t="shared" si="65"/>
        <v/>
      </c>
      <c r="BB172" s="82">
        <f>IFERROR(FIND("Suspensão de abastecimento de água",consulta_completa__11[[#This Row],[13 - Ocorrências/Ambientes Atingidos]]),0)</f>
        <v>0</v>
      </c>
      <c r="BC172" s="83" t="str">
        <f t="shared" si="93"/>
        <v/>
      </c>
      <c r="BD172" s="82">
        <f>IFERROR(FIND("Rio/córrego",consulta_completa__11[[#This Row],[13 - Ocorrências/Ambientes Atingidos]]),0)</f>
        <v>0</v>
      </c>
      <c r="BE172" s="83" t="str">
        <f t="shared" si="66"/>
        <v/>
      </c>
      <c r="BF172" s="82">
        <f>IFERROR(FIND("Lago",consulta_completa__11[[#This Row],[13 - Ocorrências/Ambientes Atingidos]]),0)</f>
        <v>0</v>
      </c>
      <c r="BG172" s="83" t="str">
        <f t="shared" si="67"/>
        <v/>
      </c>
      <c r="BH172" s="82">
        <f>IFERROR(FIND("Mar",consulta_completa__11[[#This Row],[13 - Ocorrências/Ambientes Atingidos]]),0)</f>
        <v>0</v>
      </c>
      <c r="BI172" s="83" t="str">
        <f t="shared" si="68"/>
        <v/>
      </c>
      <c r="BJ172" s="82">
        <f>IFERROR(FIND("Praia",consulta_completa__11[[#This Row],[13 - Ocorrências/Ambientes Atingidos]]),0)</f>
        <v>0</v>
      </c>
      <c r="BK172" s="83" t="str">
        <f t="shared" si="69"/>
        <v/>
      </c>
      <c r="BL172" s="82">
        <f>IFERROR(FIND("Solo",consulta_completa__11[[#This Row],[13 - Ocorrências/Ambientes Atingidos]]),0)</f>
        <v>0</v>
      </c>
      <c r="BM172" s="83" t="str">
        <f t="shared" si="70"/>
        <v/>
      </c>
      <c r="BN172" s="82">
        <f>IFERROR(FIND("Águas subterrâneas",consulta_completa__11[[#This Row],[13 - Ocorrências/Ambientes Atingidos]]),0)</f>
        <v>0</v>
      </c>
      <c r="BO172" s="83" t="str">
        <f t="shared" si="71"/>
        <v/>
      </c>
      <c r="BP172" s="82">
        <f>IFERROR(FIND("Atmosfera",consulta_completa__11[[#This Row],[13 - Ocorrências/Ambientes Atingidos]]),0)</f>
        <v>1</v>
      </c>
      <c r="BQ172" s="83" t="str">
        <f t="shared" si="72"/>
        <v>X</v>
      </c>
      <c r="BR172" s="82">
        <f>IFERROR(FIND("Flora",consulta_completa__11[[#This Row],[13 - Ocorrências/Ambientes Atingidos]]),0)</f>
        <v>0</v>
      </c>
      <c r="BS172" s="83" t="str">
        <f t="shared" si="73"/>
        <v/>
      </c>
      <c r="BT172" s="82">
        <f>IFERROR(FIND("Fauna",consulta_completa__11[[#This Row],[13 - Ocorrências/Ambientes Atingidos]]),0)</f>
        <v>0</v>
      </c>
      <c r="BU172" s="83" t="str">
        <f t="shared" si="74"/>
        <v/>
      </c>
      <c r="BV172" s="82">
        <f>IFERROR(FIND("UC federal",consulta_completa__11[[#This Row],[13 - Ocorrências/Ambientes Atingidos]]),0)</f>
        <v>0</v>
      </c>
      <c r="BW172" s="83" t="str">
        <f t="shared" si="75"/>
        <v/>
      </c>
      <c r="BX172" s="82">
        <f>IFERROR(FIND("UC estadual/municipal",consulta_completa__11[[#This Row],[13 - Ocorrências/Ambientes Atingidos]]),0)</f>
        <v>0</v>
      </c>
      <c r="BY172" s="83" t="str">
        <f t="shared" si="76"/>
        <v/>
      </c>
      <c r="BZ172" s="82">
        <f>IFERROR(FIND("Outro(s)",consulta_completa__11[[#This Row],[13 - Ocorrências/Ambientes Atingidos]]),0)</f>
        <v>0</v>
      </c>
      <c r="CA172" s="83" t="str">
        <f t="shared" si="77"/>
        <v/>
      </c>
      <c r="CB172" s="82">
        <f>IFERROR(FIND("Sem dano",consulta_completa__11[[#This Row],[13 - Ocorrências/Ambientes Atingidos]]),0)</f>
        <v>0</v>
      </c>
      <c r="CC172" s="83" t="str">
        <f t="shared" si="78"/>
        <v/>
      </c>
      <c r="CD172" s="82" t="str">
        <f>IF(consulta_completa__11[[#This Row],[13 - Ocorrências/Ambientes Atingidos]]="","X","")</f>
        <v/>
      </c>
      <c r="CE172" s="84">
        <f>IFERROR(FIND("IBAMA",consulta_completa__11[[#This Row],[14 - Inst. Atuando no Local]]),0)</f>
        <v>0</v>
      </c>
      <c r="CF172" s="84" t="str">
        <f t="shared" si="79"/>
        <v/>
      </c>
      <c r="CG172" s="84">
        <f>IFERROR(FIND("OEMA",consulta_completa__11[[#This Row],[14 - Inst. Atuando no Local]]),0)</f>
        <v>0</v>
      </c>
      <c r="CH172" s="84" t="str">
        <f t="shared" si="80"/>
        <v/>
      </c>
      <c r="CI172" s="84">
        <f>IFERROR(FIND("DEFESA CIVIL",consulta_completa__11[[#This Row],[14 - Inst. Atuando no Local]]),0)</f>
        <v>0</v>
      </c>
      <c r="CJ172" s="84" t="str">
        <f t="shared" si="81"/>
        <v/>
      </c>
      <c r="CK172" s="84">
        <f>IFERROR(FIND("CORPO DE BOMBEIROS",consulta_completa__11[[#This Row],[14 - Inst. Atuando no Local]]),0)</f>
        <v>0</v>
      </c>
      <c r="CL172" s="84" t="str">
        <f t="shared" si="82"/>
        <v/>
      </c>
      <c r="CM172" s="84">
        <f>IFERROR(FIND("POLÍCIA RODOVIÁRIA",consulta_completa__11[[#This Row],[14 - Inst. Atuando no Local]]),0)</f>
        <v>0</v>
      </c>
      <c r="CN172" s="84" t="str">
        <f t="shared" si="83"/>
        <v/>
      </c>
      <c r="CO172" s="84">
        <f>IFERROR(FIND("POLÍCIA MILITAR",consulta_completa__11[[#This Row],[14 - Inst. Atuando no Local]]),0)</f>
        <v>0</v>
      </c>
      <c r="CP172" s="84" t="str">
        <f t="shared" si="84"/>
        <v/>
      </c>
      <c r="CQ172" s="84">
        <f>IFERROR(FIND("POLÍCIA CIVIL",consulta_completa__11[[#This Row],[14 - Inst. Atuando no Local]]),0)</f>
        <v>0</v>
      </c>
      <c r="CR172" s="84" t="str">
        <f t="shared" si="85"/>
        <v/>
      </c>
      <c r="CS172" s="84">
        <f>IFERROR(FIND("MARINHA DO BRASIL",consulta_completa__11[[#This Row],[14 - Inst. Atuando no Local]]),0)</f>
        <v>0</v>
      </c>
      <c r="CT172" s="84" t="str">
        <f t="shared" si="86"/>
        <v/>
      </c>
      <c r="CU172" s="84">
        <f>IFERROR(FIND("EMPRESA ESPECIALIZADA EM ATENDIMENTO",consulta_completa__11[[#This Row],[14 - Inst. Atuando no Local]]),0)</f>
        <v>0</v>
      </c>
      <c r="CV172" s="84" t="str">
        <f t="shared" si="87"/>
        <v/>
      </c>
      <c r="CW172" s="84">
        <f>IFERROR(FIND("IBAMA",consulta_completa__11[[#This Row],[14 - Inst. Atuando no Local]]),0)</f>
        <v>0</v>
      </c>
      <c r="CX172" s="84" t="str">
        <f t="shared" si="88"/>
        <v/>
      </c>
      <c r="CY172" s="84" t="str">
        <f>IF(consulta_completa__11[[#This Row],[14 - Inst. Atuando no Local]]="","X","")</f>
        <v/>
      </c>
      <c r="CZ172" s="84">
        <f>IFERROR(FIND("OUTRA (S)",consulta_completa__11[[#This Row],[14 - Inst. Atuando no Local]]),0)</f>
        <v>0</v>
      </c>
      <c r="DA172" s="84" t="str">
        <f t="shared" si="89"/>
        <v/>
      </c>
      <c r="DB172" s="35" t="str">
        <f t="shared" si="90"/>
        <v>Sim</v>
      </c>
      <c r="DC172" s="35" t="str">
        <f t="shared" si="91"/>
        <v>Não</v>
      </c>
      <c r="DD172" s="35" t="str">
        <f t="shared" si="92"/>
        <v>Sim</v>
      </c>
      <c r="DE172" s="87" t="str">
        <f t="shared" si="63"/>
        <v>Sem informação</v>
      </c>
    </row>
    <row r="173" spans="1:109">
      <c r="A173" s="14">
        <v>202531361233</v>
      </c>
      <c r="B173" s="1">
        <v>45728</v>
      </c>
      <c r="C173" t="s">
        <v>1922</v>
      </c>
      <c r="D173" t="s">
        <v>180</v>
      </c>
      <c r="E173" t="s">
        <v>139</v>
      </c>
      <c r="F173" t="s">
        <v>182</v>
      </c>
      <c r="G173" t="s">
        <v>1923</v>
      </c>
      <c r="H173" t="s">
        <v>113</v>
      </c>
      <c r="I173" t="s">
        <v>113</v>
      </c>
      <c r="J173" t="s">
        <v>113</v>
      </c>
      <c r="K173" t="s">
        <v>114</v>
      </c>
      <c r="L173" t="s">
        <v>114</v>
      </c>
      <c r="M173" t="s">
        <v>1912</v>
      </c>
      <c r="N173" t="s">
        <v>113</v>
      </c>
      <c r="O173" t="s">
        <v>185</v>
      </c>
      <c r="P173" t="s">
        <v>121</v>
      </c>
      <c r="Q173" t="s">
        <v>122</v>
      </c>
      <c r="R173" t="s">
        <v>123</v>
      </c>
      <c r="S173" t="s">
        <v>113</v>
      </c>
      <c r="T173" t="s">
        <v>1924</v>
      </c>
      <c r="U173" t="s">
        <v>1925</v>
      </c>
      <c r="V173" t="s">
        <v>1926</v>
      </c>
      <c r="Z173" t="s">
        <v>1927</v>
      </c>
      <c r="AA173" t="s">
        <v>113</v>
      </c>
      <c r="AB173" t="s">
        <v>113</v>
      </c>
      <c r="AC173" t="s">
        <v>113</v>
      </c>
      <c r="AE173" t="s">
        <v>113</v>
      </c>
      <c r="AF173" t="s">
        <v>113</v>
      </c>
      <c r="AG173" t="s">
        <v>113</v>
      </c>
      <c r="AH173" t="s">
        <v>131</v>
      </c>
      <c r="AI173" t="s">
        <v>132</v>
      </c>
      <c r="AJ173" t="s">
        <v>131</v>
      </c>
      <c r="AK173" t="s">
        <v>1928</v>
      </c>
      <c r="AL173" t="s">
        <v>1929</v>
      </c>
      <c r="AM173" t="s">
        <v>153</v>
      </c>
      <c r="AN173" t="s">
        <v>154</v>
      </c>
      <c r="AO173" t="s">
        <v>155</v>
      </c>
      <c r="AP173">
        <v>6133161070</v>
      </c>
      <c r="AQ173" t="s">
        <v>156</v>
      </c>
      <c r="AR173" t="s">
        <v>113</v>
      </c>
      <c r="AS173" t="s">
        <v>113</v>
      </c>
      <c r="AT173" t="s">
        <v>113</v>
      </c>
      <c r="AU173" t="s">
        <v>113</v>
      </c>
      <c r="AW173" t="s">
        <v>113</v>
      </c>
      <c r="AX173" s="82">
        <f>IFERROR(FIND("Óbitos/feridos",consulta_completa__11[[#This Row],[13 - Ocorrências/Ambientes Atingidos]]),0)</f>
        <v>0</v>
      </c>
      <c r="AY173" s="83" t="str">
        <f t="shared" si="64"/>
        <v/>
      </c>
      <c r="AZ173" s="82">
        <f>IFERROR(FIND("População afetada/evacuada",consulta_completa__11[[#This Row],[13 - Ocorrências/Ambientes Atingidos]]),0)</f>
        <v>0</v>
      </c>
      <c r="BA173" s="82" t="str">
        <f t="shared" si="65"/>
        <v/>
      </c>
      <c r="BB173" s="82">
        <f>IFERROR(FIND("Suspensão de abastecimento de água",consulta_completa__11[[#This Row],[13 - Ocorrências/Ambientes Atingidos]]),0)</f>
        <v>0</v>
      </c>
      <c r="BC173" s="83" t="str">
        <f t="shared" si="93"/>
        <v/>
      </c>
      <c r="BD173" s="82">
        <f>IFERROR(FIND("Rio/córrego",consulta_completa__11[[#This Row],[13 - Ocorrências/Ambientes Atingidos]]),0)</f>
        <v>0</v>
      </c>
      <c r="BE173" s="83" t="str">
        <f t="shared" si="66"/>
        <v/>
      </c>
      <c r="BF173" s="82">
        <f>IFERROR(FIND("Lago",consulta_completa__11[[#This Row],[13 - Ocorrências/Ambientes Atingidos]]),0)</f>
        <v>0</v>
      </c>
      <c r="BG173" s="83" t="str">
        <f t="shared" si="67"/>
        <v/>
      </c>
      <c r="BH173" s="82">
        <f>IFERROR(FIND("Mar",consulta_completa__11[[#This Row],[13 - Ocorrências/Ambientes Atingidos]]),0)</f>
        <v>0</v>
      </c>
      <c r="BI173" s="83" t="str">
        <f t="shared" si="68"/>
        <v/>
      </c>
      <c r="BJ173" s="82">
        <f>IFERROR(FIND("Praia",consulta_completa__11[[#This Row],[13 - Ocorrências/Ambientes Atingidos]]),0)</f>
        <v>0</v>
      </c>
      <c r="BK173" s="83" t="str">
        <f t="shared" si="69"/>
        <v/>
      </c>
      <c r="BL173" s="82">
        <f>IFERROR(FIND("Solo",consulta_completa__11[[#This Row],[13 - Ocorrências/Ambientes Atingidos]]),0)</f>
        <v>0</v>
      </c>
      <c r="BM173" s="83" t="str">
        <f t="shared" si="70"/>
        <v/>
      </c>
      <c r="BN173" s="82">
        <f>IFERROR(FIND("Águas subterrâneas",consulta_completa__11[[#This Row],[13 - Ocorrências/Ambientes Atingidos]]),0)</f>
        <v>0</v>
      </c>
      <c r="BO173" s="83" t="str">
        <f t="shared" si="71"/>
        <v/>
      </c>
      <c r="BP173" s="82">
        <f>IFERROR(FIND("Atmosfera",consulta_completa__11[[#This Row],[13 - Ocorrências/Ambientes Atingidos]]),0)</f>
        <v>1</v>
      </c>
      <c r="BQ173" s="83" t="str">
        <f t="shared" si="72"/>
        <v>X</v>
      </c>
      <c r="BR173" s="82">
        <f>IFERROR(FIND("Flora",consulta_completa__11[[#This Row],[13 - Ocorrências/Ambientes Atingidos]]),0)</f>
        <v>0</v>
      </c>
      <c r="BS173" s="83" t="str">
        <f t="shared" si="73"/>
        <v/>
      </c>
      <c r="BT173" s="82">
        <f>IFERROR(FIND("Fauna",consulta_completa__11[[#This Row],[13 - Ocorrências/Ambientes Atingidos]]),0)</f>
        <v>0</v>
      </c>
      <c r="BU173" s="83" t="str">
        <f t="shared" si="74"/>
        <v/>
      </c>
      <c r="BV173" s="82">
        <f>IFERROR(FIND("UC federal",consulta_completa__11[[#This Row],[13 - Ocorrências/Ambientes Atingidos]]),0)</f>
        <v>0</v>
      </c>
      <c r="BW173" s="83" t="str">
        <f t="shared" si="75"/>
        <v/>
      </c>
      <c r="BX173" s="82">
        <f>IFERROR(FIND("UC estadual/municipal",consulta_completa__11[[#This Row],[13 - Ocorrências/Ambientes Atingidos]]),0)</f>
        <v>0</v>
      </c>
      <c r="BY173" s="83" t="str">
        <f t="shared" si="76"/>
        <v/>
      </c>
      <c r="BZ173" s="82">
        <f>IFERROR(FIND("Outro(s)",consulta_completa__11[[#This Row],[13 - Ocorrências/Ambientes Atingidos]]),0)</f>
        <v>0</v>
      </c>
      <c r="CA173" s="83" t="str">
        <f t="shared" si="77"/>
        <v/>
      </c>
      <c r="CB173" s="82">
        <f>IFERROR(FIND("Sem dano",consulta_completa__11[[#This Row],[13 - Ocorrências/Ambientes Atingidos]]),0)</f>
        <v>0</v>
      </c>
      <c r="CC173" s="83" t="str">
        <f t="shared" si="78"/>
        <v/>
      </c>
      <c r="CD173" s="82" t="str">
        <f>IF(consulta_completa__11[[#This Row],[13 - Ocorrências/Ambientes Atingidos]]="","X","")</f>
        <v/>
      </c>
      <c r="CE173" s="84">
        <f>IFERROR(FIND("IBAMA",consulta_completa__11[[#This Row],[14 - Inst. Atuando no Local]]),0)</f>
        <v>0</v>
      </c>
      <c r="CF173" s="84" t="str">
        <f t="shared" si="79"/>
        <v/>
      </c>
      <c r="CG173" s="84">
        <f>IFERROR(FIND("OEMA",consulta_completa__11[[#This Row],[14 - Inst. Atuando no Local]]),0)</f>
        <v>0</v>
      </c>
      <c r="CH173" s="84" t="str">
        <f t="shared" si="80"/>
        <v/>
      </c>
      <c r="CI173" s="84">
        <f>IFERROR(FIND("DEFESA CIVIL",consulta_completa__11[[#This Row],[14 - Inst. Atuando no Local]]),0)</f>
        <v>0</v>
      </c>
      <c r="CJ173" s="84" t="str">
        <f t="shared" si="81"/>
        <v/>
      </c>
      <c r="CK173" s="84">
        <f>IFERROR(FIND("CORPO DE BOMBEIROS",consulta_completa__11[[#This Row],[14 - Inst. Atuando no Local]]),0)</f>
        <v>0</v>
      </c>
      <c r="CL173" s="84" t="str">
        <f t="shared" si="82"/>
        <v/>
      </c>
      <c r="CM173" s="84">
        <f>IFERROR(FIND("POLÍCIA RODOVIÁRIA",consulta_completa__11[[#This Row],[14 - Inst. Atuando no Local]]),0)</f>
        <v>0</v>
      </c>
      <c r="CN173" s="84" t="str">
        <f t="shared" si="83"/>
        <v/>
      </c>
      <c r="CO173" s="84">
        <f>IFERROR(FIND("POLÍCIA MILITAR",consulta_completa__11[[#This Row],[14 - Inst. Atuando no Local]]),0)</f>
        <v>0</v>
      </c>
      <c r="CP173" s="84" t="str">
        <f t="shared" si="84"/>
        <v/>
      </c>
      <c r="CQ173" s="84">
        <f>IFERROR(FIND("POLÍCIA CIVIL",consulta_completa__11[[#This Row],[14 - Inst. Atuando no Local]]),0)</f>
        <v>0</v>
      </c>
      <c r="CR173" s="84" t="str">
        <f t="shared" si="85"/>
        <v/>
      </c>
      <c r="CS173" s="84">
        <f>IFERROR(FIND("MARINHA DO BRASIL",consulta_completa__11[[#This Row],[14 - Inst. Atuando no Local]]),0)</f>
        <v>0</v>
      </c>
      <c r="CT173" s="84" t="str">
        <f t="shared" si="86"/>
        <v/>
      </c>
      <c r="CU173" s="84">
        <f>IFERROR(FIND("EMPRESA ESPECIALIZADA EM ATENDIMENTO",consulta_completa__11[[#This Row],[14 - Inst. Atuando no Local]]),0)</f>
        <v>0</v>
      </c>
      <c r="CV173" s="84" t="str">
        <f t="shared" si="87"/>
        <v/>
      </c>
      <c r="CW173" s="84">
        <f>IFERROR(FIND("IBAMA",consulta_completa__11[[#This Row],[14 - Inst. Atuando no Local]]),0)</f>
        <v>0</v>
      </c>
      <c r="CX173" s="84" t="str">
        <f t="shared" si="88"/>
        <v/>
      </c>
      <c r="CY173" s="84" t="str">
        <f>IF(consulta_completa__11[[#This Row],[14 - Inst. Atuando no Local]]="","X","")</f>
        <v>X</v>
      </c>
      <c r="CZ173" s="84">
        <f>IFERROR(FIND("OUTRA (S)",consulta_completa__11[[#This Row],[14 - Inst. Atuando no Local]]),0)</f>
        <v>0</v>
      </c>
      <c r="DA173" s="84" t="str">
        <f t="shared" si="89"/>
        <v/>
      </c>
      <c r="DB173" s="35" t="str">
        <f t="shared" si="90"/>
        <v>Sim</v>
      </c>
      <c r="DC173" s="35" t="str">
        <f t="shared" si="91"/>
        <v>Não</v>
      </c>
      <c r="DD173" s="35" t="str">
        <f t="shared" si="92"/>
        <v>Sim</v>
      </c>
      <c r="DE173" s="87" t="str">
        <f t="shared" si="63"/>
        <v>Sem informação</v>
      </c>
    </row>
    <row r="174" spans="1:109">
      <c r="A174" s="14">
        <v>202531368432</v>
      </c>
      <c r="B174" s="1">
        <v>45728</v>
      </c>
      <c r="C174" t="s">
        <v>1930</v>
      </c>
      <c r="D174" t="s">
        <v>180</v>
      </c>
      <c r="E174" t="s">
        <v>286</v>
      </c>
      <c r="F174" t="s">
        <v>112</v>
      </c>
      <c r="G174" t="s">
        <v>113</v>
      </c>
      <c r="H174" t="s">
        <v>114</v>
      </c>
      <c r="I174" t="s">
        <v>114</v>
      </c>
      <c r="J174" t="s">
        <v>1931</v>
      </c>
      <c r="K174" t="s">
        <v>1932</v>
      </c>
      <c r="L174" t="s">
        <v>648</v>
      </c>
      <c r="M174" t="s">
        <v>332</v>
      </c>
      <c r="N174" t="s">
        <v>141</v>
      </c>
      <c r="O174" t="s">
        <v>113</v>
      </c>
      <c r="P174" t="s">
        <v>121</v>
      </c>
      <c r="Q174" t="s">
        <v>122</v>
      </c>
      <c r="R174" t="s">
        <v>123</v>
      </c>
      <c r="S174" t="s">
        <v>113</v>
      </c>
      <c r="T174" t="s">
        <v>1933</v>
      </c>
      <c r="U174" t="s">
        <v>113</v>
      </c>
      <c r="V174" t="s">
        <v>1934</v>
      </c>
      <c r="Z174" t="s">
        <v>633</v>
      </c>
      <c r="AA174" t="s">
        <v>1935</v>
      </c>
      <c r="AB174" t="s">
        <v>1936</v>
      </c>
      <c r="AC174" t="s">
        <v>1937</v>
      </c>
      <c r="AD174">
        <v>2</v>
      </c>
      <c r="AE174" t="s">
        <v>113</v>
      </c>
      <c r="AF174" t="s">
        <v>1938</v>
      </c>
      <c r="AG174" t="s">
        <v>113</v>
      </c>
      <c r="AH174" t="s">
        <v>131</v>
      </c>
      <c r="AI174" t="s">
        <v>132</v>
      </c>
      <c r="AJ174" t="s">
        <v>131</v>
      </c>
      <c r="AK174" t="s">
        <v>1939</v>
      </c>
      <c r="AL174" t="s">
        <v>113</v>
      </c>
      <c r="AM174" t="s">
        <v>153</v>
      </c>
      <c r="AN174" t="s">
        <v>113</v>
      </c>
      <c r="AO174" t="s">
        <v>113</v>
      </c>
      <c r="AQ174" t="s">
        <v>156</v>
      </c>
      <c r="AR174" t="s">
        <v>113</v>
      </c>
      <c r="AS174" t="s">
        <v>113</v>
      </c>
      <c r="AT174" t="s">
        <v>113</v>
      </c>
      <c r="AU174" t="s">
        <v>113</v>
      </c>
      <c r="AW174" t="s">
        <v>113</v>
      </c>
      <c r="AX174" s="82">
        <f>IFERROR(FIND("Óbitos/feridos",consulta_completa__11[[#This Row],[13 - Ocorrências/Ambientes Atingidos]]),0)</f>
        <v>0</v>
      </c>
      <c r="AY174" s="83" t="str">
        <f t="shared" si="64"/>
        <v/>
      </c>
      <c r="AZ174" s="82">
        <f>IFERROR(FIND("População afetada/evacuada",consulta_completa__11[[#This Row],[13 - Ocorrências/Ambientes Atingidos]]),0)</f>
        <v>0</v>
      </c>
      <c r="BA174" s="82" t="str">
        <f t="shared" si="65"/>
        <v/>
      </c>
      <c r="BB174" s="82">
        <f>IFERROR(FIND("Suspensão de abastecimento de água",consulta_completa__11[[#This Row],[13 - Ocorrências/Ambientes Atingidos]]),0)</f>
        <v>0</v>
      </c>
      <c r="BC174" s="83" t="str">
        <f t="shared" si="93"/>
        <v/>
      </c>
      <c r="BD174" s="82">
        <f>IFERROR(FIND("Rio/córrego",consulta_completa__11[[#This Row],[13 - Ocorrências/Ambientes Atingidos]]),0)</f>
        <v>1</v>
      </c>
      <c r="BE174" s="83" t="str">
        <f t="shared" si="66"/>
        <v>X</v>
      </c>
      <c r="BF174" s="82">
        <f>IFERROR(FIND("Lago",consulta_completa__11[[#This Row],[13 - Ocorrências/Ambientes Atingidos]]),0)</f>
        <v>0</v>
      </c>
      <c r="BG174" s="83" t="str">
        <f t="shared" si="67"/>
        <v/>
      </c>
      <c r="BH174" s="82">
        <f>IFERROR(FIND("Mar",consulta_completa__11[[#This Row],[13 - Ocorrências/Ambientes Atingidos]]),0)</f>
        <v>0</v>
      </c>
      <c r="BI174" s="83" t="str">
        <f t="shared" si="68"/>
        <v/>
      </c>
      <c r="BJ174" s="82">
        <f>IFERROR(FIND("Praia",consulta_completa__11[[#This Row],[13 - Ocorrências/Ambientes Atingidos]]),0)</f>
        <v>0</v>
      </c>
      <c r="BK174" s="83" t="str">
        <f t="shared" si="69"/>
        <v/>
      </c>
      <c r="BL174" s="82">
        <f>IFERROR(FIND("Solo",consulta_completa__11[[#This Row],[13 - Ocorrências/Ambientes Atingidos]]),0)</f>
        <v>0</v>
      </c>
      <c r="BM174" s="83" t="str">
        <f t="shared" si="70"/>
        <v/>
      </c>
      <c r="BN174" s="82">
        <f>IFERROR(FIND("Águas subterrâneas",consulta_completa__11[[#This Row],[13 - Ocorrências/Ambientes Atingidos]]),0)</f>
        <v>0</v>
      </c>
      <c r="BO174" s="83" t="str">
        <f t="shared" si="71"/>
        <v/>
      </c>
      <c r="BP174" s="82">
        <f>IFERROR(FIND("Atmosfera",consulta_completa__11[[#This Row],[13 - Ocorrências/Ambientes Atingidos]]),0)</f>
        <v>0</v>
      </c>
      <c r="BQ174" s="83" t="str">
        <f t="shared" si="72"/>
        <v/>
      </c>
      <c r="BR174" s="82">
        <f>IFERROR(FIND("Flora",consulta_completa__11[[#This Row],[13 - Ocorrências/Ambientes Atingidos]]),0)</f>
        <v>0</v>
      </c>
      <c r="BS174" s="83" t="str">
        <f t="shared" si="73"/>
        <v/>
      </c>
      <c r="BT174" s="82">
        <f>IFERROR(FIND("Fauna",consulta_completa__11[[#This Row],[13 - Ocorrências/Ambientes Atingidos]]),0)</f>
        <v>0</v>
      </c>
      <c r="BU174" s="83" t="str">
        <f t="shared" si="74"/>
        <v/>
      </c>
      <c r="BV174" s="82">
        <f>IFERROR(FIND("UC federal",consulta_completa__11[[#This Row],[13 - Ocorrências/Ambientes Atingidos]]),0)</f>
        <v>0</v>
      </c>
      <c r="BW174" s="83" t="str">
        <f t="shared" si="75"/>
        <v/>
      </c>
      <c r="BX174" s="82">
        <f>IFERROR(FIND("UC estadual/municipal",consulta_completa__11[[#This Row],[13 - Ocorrências/Ambientes Atingidos]]),0)</f>
        <v>0</v>
      </c>
      <c r="BY174" s="83" t="str">
        <f t="shared" si="76"/>
        <v/>
      </c>
      <c r="BZ174" s="82">
        <f>IFERROR(FIND("Outro(s)",consulta_completa__11[[#This Row],[13 - Ocorrências/Ambientes Atingidos]]),0)</f>
        <v>0</v>
      </c>
      <c r="CA174" s="83" t="str">
        <f t="shared" si="77"/>
        <v/>
      </c>
      <c r="CB174" s="82">
        <f>IFERROR(FIND("Sem dano",consulta_completa__11[[#This Row],[13 - Ocorrências/Ambientes Atingidos]]),0)</f>
        <v>0</v>
      </c>
      <c r="CC174" s="83" t="str">
        <f t="shared" si="78"/>
        <v/>
      </c>
      <c r="CD174" s="82" t="str">
        <f>IF(consulta_completa__11[[#This Row],[13 - Ocorrências/Ambientes Atingidos]]="","X","")</f>
        <v/>
      </c>
      <c r="CE174" s="84">
        <f>IFERROR(FIND("IBAMA",consulta_completa__11[[#This Row],[14 - Inst. Atuando no Local]]),0)</f>
        <v>0</v>
      </c>
      <c r="CF174" s="84" t="str">
        <f t="shared" si="79"/>
        <v/>
      </c>
      <c r="CG174" s="84">
        <f>IFERROR(FIND("OEMA",consulta_completa__11[[#This Row],[14 - Inst. Atuando no Local]]),0)</f>
        <v>0</v>
      </c>
      <c r="CH174" s="84" t="str">
        <f t="shared" si="80"/>
        <v/>
      </c>
      <c r="CI174" s="84">
        <f>IFERROR(FIND("DEFESA CIVIL",consulta_completa__11[[#This Row],[14 - Inst. Atuando no Local]]),0)</f>
        <v>0</v>
      </c>
      <c r="CJ174" s="84" t="str">
        <f t="shared" si="81"/>
        <v/>
      </c>
      <c r="CK174" s="84">
        <f>IFERROR(FIND("CORPO DE BOMBEIROS",consulta_completa__11[[#This Row],[14 - Inst. Atuando no Local]]),0)</f>
        <v>0</v>
      </c>
      <c r="CL174" s="84" t="str">
        <f t="shared" si="82"/>
        <v/>
      </c>
      <c r="CM174" s="84">
        <f>IFERROR(FIND("POLÍCIA RODOVIÁRIA",consulta_completa__11[[#This Row],[14 - Inst. Atuando no Local]]),0)</f>
        <v>0</v>
      </c>
      <c r="CN174" s="84" t="str">
        <f t="shared" si="83"/>
        <v/>
      </c>
      <c r="CO174" s="84">
        <f>IFERROR(FIND("POLÍCIA MILITAR",consulta_completa__11[[#This Row],[14 - Inst. Atuando no Local]]),0)</f>
        <v>0</v>
      </c>
      <c r="CP174" s="84" t="str">
        <f t="shared" si="84"/>
        <v/>
      </c>
      <c r="CQ174" s="84">
        <f>IFERROR(FIND("POLÍCIA CIVIL",consulta_completa__11[[#This Row],[14 - Inst. Atuando no Local]]),0)</f>
        <v>0</v>
      </c>
      <c r="CR174" s="84" t="str">
        <f t="shared" si="85"/>
        <v/>
      </c>
      <c r="CS174" s="84">
        <f>IFERROR(FIND("MARINHA DO BRASIL",consulta_completa__11[[#This Row],[14 - Inst. Atuando no Local]]),0)</f>
        <v>0</v>
      </c>
      <c r="CT174" s="84" t="str">
        <f t="shared" si="86"/>
        <v/>
      </c>
      <c r="CU174" s="84">
        <f>IFERROR(FIND("EMPRESA ESPECIALIZADA EM ATENDIMENTO",consulta_completa__11[[#This Row],[14 - Inst. Atuando no Local]]),0)</f>
        <v>0</v>
      </c>
      <c r="CV174" s="84" t="str">
        <f t="shared" si="87"/>
        <v/>
      </c>
      <c r="CW174" s="84">
        <f>IFERROR(FIND("IBAMA",consulta_completa__11[[#This Row],[14 - Inst. Atuando no Local]]),0)</f>
        <v>0</v>
      </c>
      <c r="CX174" s="84" t="str">
        <f t="shared" si="88"/>
        <v/>
      </c>
      <c r="CY174" s="84" t="str">
        <f>IF(consulta_completa__11[[#This Row],[14 - Inst. Atuando no Local]]="","X","")</f>
        <v/>
      </c>
      <c r="CZ174" s="84">
        <f>IFERROR(FIND("OUTRA (S)",consulta_completa__11[[#This Row],[14 - Inst. Atuando no Local]]),0)</f>
        <v>0</v>
      </c>
      <c r="DA174" s="84" t="str">
        <f t="shared" si="89"/>
        <v/>
      </c>
      <c r="DB174" s="35" t="str">
        <f t="shared" si="90"/>
        <v>Sim</v>
      </c>
      <c r="DC174" s="35" t="str">
        <f t="shared" si="91"/>
        <v>Não</v>
      </c>
      <c r="DD174" s="35" t="str">
        <f t="shared" si="92"/>
        <v>Sim</v>
      </c>
      <c r="DE174" s="87" t="str">
        <f t="shared" si="63"/>
        <v>Estadual</v>
      </c>
    </row>
    <row r="175" spans="1:109">
      <c r="A175" s="14">
        <v>202531450434</v>
      </c>
      <c r="B175" s="1">
        <v>45730</v>
      </c>
      <c r="C175" t="s">
        <v>109</v>
      </c>
      <c r="D175" t="s">
        <v>110</v>
      </c>
      <c r="E175" t="s">
        <v>1940</v>
      </c>
      <c r="F175" t="s">
        <v>112</v>
      </c>
      <c r="G175" t="s">
        <v>113</v>
      </c>
      <c r="H175" t="s">
        <v>114</v>
      </c>
      <c r="I175" t="s">
        <v>114</v>
      </c>
      <c r="J175" t="s">
        <v>1941</v>
      </c>
      <c r="K175" t="s">
        <v>1181</v>
      </c>
      <c r="L175" t="s">
        <v>117</v>
      </c>
      <c r="M175" t="s">
        <v>118</v>
      </c>
      <c r="N175" t="s">
        <v>119</v>
      </c>
      <c r="O175" t="s">
        <v>239</v>
      </c>
      <c r="P175" t="s">
        <v>200</v>
      </c>
      <c r="Q175" t="s">
        <v>230</v>
      </c>
      <c r="R175" t="s">
        <v>123</v>
      </c>
      <c r="S175" t="s">
        <v>113</v>
      </c>
      <c r="T175" t="s">
        <v>1942</v>
      </c>
      <c r="U175" t="s">
        <v>1943</v>
      </c>
      <c r="V175" t="s">
        <v>1944</v>
      </c>
      <c r="W175" t="b">
        <v>1</v>
      </c>
      <c r="Z175" t="s">
        <v>409</v>
      </c>
      <c r="AA175" t="s">
        <v>113</v>
      </c>
      <c r="AB175" t="s">
        <v>206</v>
      </c>
      <c r="AC175" t="s">
        <v>262</v>
      </c>
      <c r="AD175">
        <v>0</v>
      </c>
      <c r="AE175" t="s">
        <v>1945</v>
      </c>
      <c r="AF175" t="s">
        <v>113</v>
      </c>
      <c r="AG175" t="s">
        <v>113</v>
      </c>
      <c r="AH175" t="s">
        <v>131</v>
      </c>
      <c r="AI175" t="s">
        <v>132</v>
      </c>
      <c r="AJ175" t="s">
        <v>131</v>
      </c>
      <c r="AK175" t="s">
        <v>1946</v>
      </c>
      <c r="AL175" t="s">
        <v>1947</v>
      </c>
      <c r="AM175" t="s">
        <v>571</v>
      </c>
      <c r="AN175" t="s">
        <v>206</v>
      </c>
      <c r="AO175" t="s">
        <v>113</v>
      </c>
      <c r="AQ175" t="s">
        <v>572</v>
      </c>
      <c r="AR175" t="s">
        <v>113</v>
      </c>
      <c r="AS175" t="s">
        <v>113</v>
      </c>
      <c r="AT175" t="s">
        <v>113</v>
      </c>
      <c r="AU175" t="s">
        <v>113</v>
      </c>
      <c r="AW175" t="s">
        <v>113</v>
      </c>
      <c r="AX175" s="82">
        <f>IFERROR(FIND("Óbitos/feridos",consulta_completa__11[[#This Row],[13 - Ocorrências/Ambientes Atingidos]]),0)</f>
        <v>0</v>
      </c>
      <c r="AY175" s="83" t="str">
        <f t="shared" si="64"/>
        <v/>
      </c>
      <c r="AZ175" s="82">
        <f>IFERROR(FIND("População afetada/evacuada",consulta_completa__11[[#This Row],[13 - Ocorrências/Ambientes Atingidos]]),0)</f>
        <v>0</v>
      </c>
      <c r="BA175" s="82" t="str">
        <f t="shared" si="65"/>
        <v/>
      </c>
      <c r="BB175" s="82">
        <f>IFERROR(FIND("Suspensão de abastecimento de água",consulta_completa__11[[#This Row],[13 - Ocorrências/Ambientes Atingidos]]),0)</f>
        <v>0</v>
      </c>
      <c r="BC175" s="83" t="str">
        <f t="shared" si="93"/>
        <v/>
      </c>
      <c r="BD175" s="82">
        <f>IFERROR(FIND("Rio/córrego",consulta_completa__11[[#This Row],[13 - Ocorrências/Ambientes Atingidos]]),0)</f>
        <v>0</v>
      </c>
      <c r="BE175" s="83" t="str">
        <f t="shared" si="66"/>
        <v/>
      </c>
      <c r="BF175" s="82">
        <f>IFERROR(FIND("Lago",consulta_completa__11[[#This Row],[13 - Ocorrências/Ambientes Atingidos]]),0)</f>
        <v>0</v>
      </c>
      <c r="BG175" s="83" t="str">
        <f t="shared" si="67"/>
        <v/>
      </c>
      <c r="BH175" s="82">
        <f>IFERROR(FIND("Mar",consulta_completa__11[[#This Row],[13 - Ocorrências/Ambientes Atingidos]]),0)</f>
        <v>1</v>
      </c>
      <c r="BI175" s="83" t="str">
        <f t="shared" si="68"/>
        <v>X</v>
      </c>
      <c r="BJ175" s="82">
        <f>IFERROR(FIND("Praia",consulta_completa__11[[#This Row],[13 - Ocorrências/Ambientes Atingidos]]),0)</f>
        <v>0</v>
      </c>
      <c r="BK175" s="83" t="str">
        <f t="shared" si="69"/>
        <v/>
      </c>
      <c r="BL175" s="82">
        <f>IFERROR(FIND("Solo",consulta_completa__11[[#This Row],[13 - Ocorrências/Ambientes Atingidos]]),0)</f>
        <v>0</v>
      </c>
      <c r="BM175" s="83" t="str">
        <f t="shared" si="70"/>
        <v/>
      </c>
      <c r="BN175" s="82">
        <f>IFERROR(FIND("Águas subterrâneas",consulta_completa__11[[#This Row],[13 - Ocorrências/Ambientes Atingidos]]),0)</f>
        <v>0</v>
      </c>
      <c r="BO175" s="83" t="str">
        <f t="shared" si="71"/>
        <v/>
      </c>
      <c r="BP175" s="82">
        <f>IFERROR(FIND("Atmosfera",consulta_completa__11[[#This Row],[13 - Ocorrências/Ambientes Atingidos]]),0)</f>
        <v>0</v>
      </c>
      <c r="BQ175" s="83" t="str">
        <f t="shared" si="72"/>
        <v/>
      </c>
      <c r="BR175" s="82">
        <f>IFERROR(FIND("Flora",consulta_completa__11[[#This Row],[13 - Ocorrências/Ambientes Atingidos]]),0)</f>
        <v>0</v>
      </c>
      <c r="BS175" s="83" t="str">
        <f t="shared" si="73"/>
        <v/>
      </c>
      <c r="BT175" s="82">
        <f>IFERROR(FIND("Fauna",consulta_completa__11[[#This Row],[13 - Ocorrências/Ambientes Atingidos]]),0)</f>
        <v>0</v>
      </c>
      <c r="BU175" s="83" t="str">
        <f t="shared" si="74"/>
        <v/>
      </c>
      <c r="BV175" s="82">
        <f>IFERROR(FIND("UC federal",consulta_completa__11[[#This Row],[13 - Ocorrências/Ambientes Atingidos]]),0)</f>
        <v>0</v>
      </c>
      <c r="BW175" s="83" t="str">
        <f t="shared" si="75"/>
        <v/>
      </c>
      <c r="BX175" s="82">
        <f>IFERROR(FIND("UC estadual/municipal",consulta_completa__11[[#This Row],[13 - Ocorrências/Ambientes Atingidos]]),0)</f>
        <v>0</v>
      </c>
      <c r="BY175" s="83" t="str">
        <f t="shared" si="76"/>
        <v/>
      </c>
      <c r="BZ175" s="82">
        <f>IFERROR(FIND("Outro(s)",consulta_completa__11[[#This Row],[13 - Ocorrências/Ambientes Atingidos]]),0)</f>
        <v>0</v>
      </c>
      <c r="CA175" s="83" t="str">
        <f t="shared" si="77"/>
        <v/>
      </c>
      <c r="CB175" s="82">
        <f>IFERROR(FIND("Sem dano",consulta_completa__11[[#This Row],[13 - Ocorrências/Ambientes Atingidos]]),0)</f>
        <v>0</v>
      </c>
      <c r="CC175" s="83" t="str">
        <f t="shared" si="78"/>
        <v/>
      </c>
      <c r="CD175" s="82" t="str">
        <f>IF(consulta_completa__11[[#This Row],[13 - Ocorrências/Ambientes Atingidos]]="","X","")</f>
        <v/>
      </c>
      <c r="CE175" s="84">
        <f>IFERROR(FIND("IBAMA",consulta_completa__11[[#This Row],[14 - Inst. Atuando no Local]]),0)</f>
        <v>0</v>
      </c>
      <c r="CF175" s="84" t="str">
        <f t="shared" si="79"/>
        <v/>
      </c>
      <c r="CG175" s="84">
        <f>IFERROR(FIND("OEMA",consulta_completa__11[[#This Row],[14 - Inst. Atuando no Local]]),0)</f>
        <v>0</v>
      </c>
      <c r="CH175" s="84" t="str">
        <f t="shared" si="80"/>
        <v/>
      </c>
      <c r="CI175" s="84">
        <f>IFERROR(FIND("DEFESA CIVIL",consulta_completa__11[[#This Row],[14 - Inst. Atuando no Local]]),0)</f>
        <v>0</v>
      </c>
      <c r="CJ175" s="84" t="str">
        <f t="shared" si="81"/>
        <v/>
      </c>
      <c r="CK175" s="84">
        <f>IFERROR(FIND("CORPO DE BOMBEIROS",consulta_completa__11[[#This Row],[14 - Inst. Atuando no Local]]),0)</f>
        <v>0</v>
      </c>
      <c r="CL175" s="84" t="str">
        <f t="shared" si="82"/>
        <v/>
      </c>
      <c r="CM175" s="84">
        <f>IFERROR(FIND("POLÍCIA RODOVIÁRIA",consulta_completa__11[[#This Row],[14 - Inst. Atuando no Local]]),0)</f>
        <v>0</v>
      </c>
      <c r="CN175" s="84" t="str">
        <f t="shared" si="83"/>
        <v/>
      </c>
      <c r="CO175" s="84">
        <f>IFERROR(FIND("POLÍCIA MILITAR",consulta_completa__11[[#This Row],[14 - Inst. Atuando no Local]]),0)</f>
        <v>0</v>
      </c>
      <c r="CP175" s="84" t="str">
        <f t="shared" si="84"/>
        <v/>
      </c>
      <c r="CQ175" s="84">
        <f>IFERROR(FIND("POLÍCIA CIVIL",consulta_completa__11[[#This Row],[14 - Inst. Atuando no Local]]),0)</f>
        <v>0</v>
      </c>
      <c r="CR175" s="84" t="str">
        <f t="shared" si="85"/>
        <v/>
      </c>
      <c r="CS175" s="84">
        <f>IFERROR(FIND("MARINHA DO BRASIL",consulta_completa__11[[#This Row],[14 - Inst. Atuando no Local]]),0)</f>
        <v>0</v>
      </c>
      <c r="CT175" s="84" t="str">
        <f t="shared" si="86"/>
        <v/>
      </c>
      <c r="CU175" s="84">
        <f>IFERROR(FIND("EMPRESA ESPECIALIZADA EM ATENDIMENTO",consulta_completa__11[[#This Row],[14 - Inst. Atuando no Local]]),0)</f>
        <v>0</v>
      </c>
      <c r="CV175" s="84" t="str">
        <f t="shared" si="87"/>
        <v/>
      </c>
      <c r="CW175" s="84">
        <f>IFERROR(FIND("IBAMA",consulta_completa__11[[#This Row],[14 - Inst. Atuando no Local]]),0)</f>
        <v>0</v>
      </c>
      <c r="CX175" s="84" t="str">
        <f t="shared" si="88"/>
        <v/>
      </c>
      <c r="CY175" s="84" t="str">
        <f>IF(consulta_completa__11[[#This Row],[14 - Inst. Atuando no Local]]="","X","")</f>
        <v/>
      </c>
      <c r="CZ175" s="84">
        <f>IFERROR(FIND("OUTRA (S)",consulta_completa__11[[#This Row],[14 - Inst. Atuando no Local]]),0)</f>
        <v>0</v>
      </c>
      <c r="DA175" s="84" t="str">
        <f t="shared" si="89"/>
        <v/>
      </c>
      <c r="DB175" s="35" t="str">
        <f t="shared" si="90"/>
        <v>Sim</v>
      </c>
      <c r="DC175" s="35" t="str">
        <f t="shared" si="91"/>
        <v>Não</v>
      </c>
      <c r="DD175" s="35" t="str">
        <f t="shared" si="92"/>
        <v>Sim</v>
      </c>
      <c r="DE175" s="87" t="str">
        <f t="shared" si="63"/>
        <v>Sem informação</v>
      </c>
    </row>
    <row r="176" spans="1:109">
      <c r="A176" s="14">
        <v>202531554004</v>
      </c>
      <c r="B176" s="1">
        <v>45730</v>
      </c>
      <c r="C176" t="s">
        <v>109</v>
      </c>
      <c r="D176" t="s">
        <v>161</v>
      </c>
      <c r="E176" t="s">
        <v>111</v>
      </c>
      <c r="F176" t="s">
        <v>112</v>
      </c>
      <c r="G176" t="s">
        <v>113</v>
      </c>
      <c r="H176" t="s">
        <v>114</v>
      </c>
      <c r="I176" t="s">
        <v>114</v>
      </c>
      <c r="J176" t="s">
        <v>1399</v>
      </c>
      <c r="K176" t="s">
        <v>531</v>
      </c>
      <c r="L176" t="s">
        <v>117</v>
      </c>
      <c r="M176" t="s">
        <v>118</v>
      </c>
      <c r="N176" t="s">
        <v>119</v>
      </c>
      <c r="O176" t="s">
        <v>239</v>
      </c>
      <c r="P176" t="s">
        <v>200</v>
      </c>
      <c r="Q176" t="s">
        <v>143</v>
      </c>
      <c r="R176" t="s">
        <v>123</v>
      </c>
      <c r="S176" t="s">
        <v>124</v>
      </c>
      <c r="T176" t="s">
        <v>1631</v>
      </c>
      <c r="U176" t="s">
        <v>1948</v>
      </c>
      <c r="V176" t="s">
        <v>1949</v>
      </c>
      <c r="Z176" t="s">
        <v>1950</v>
      </c>
      <c r="AA176" t="s">
        <v>567</v>
      </c>
      <c r="AB176" t="s">
        <v>206</v>
      </c>
      <c r="AC176" t="s">
        <v>130</v>
      </c>
      <c r="AD176">
        <v>1</v>
      </c>
      <c r="AE176" t="s">
        <v>568</v>
      </c>
      <c r="AF176" t="s">
        <v>113</v>
      </c>
      <c r="AG176" t="s">
        <v>113</v>
      </c>
      <c r="AH176" t="s">
        <v>131</v>
      </c>
      <c r="AI176" t="s">
        <v>132</v>
      </c>
      <c r="AJ176" t="s">
        <v>131</v>
      </c>
      <c r="AK176" t="s">
        <v>1951</v>
      </c>
      <c r="AL176" t="s">
        <v>1952</v>
      </c>
      <c r="AM176" t="s">
        <v>135</v>
      </c>
      <c r="AN176" t="s">
        <v>206</v>
      </c>
      <c r="AO176" t="s">
        <v>113</v>
      </c>
      <c r="AP176">
        <v>2732951305</v>
      </c>
      <c r="AQ176" t="s">
        <v>136</v>
      </c>
      <c r="AR176" t="s">
        <v>113</v>
      </c>
      <c r="AS176" t="s">
        <v>113</v>
      </c>
      <c r="AT176" t="s">
        <v>113</v>
      </c>
      <c r="AU176" t="s">
        <v>113</v>
      </c>
      <c r="AW176" t="s">
        <v>113</v>
      </c>
      <c r="AX176" s="82">
        <f>IFERROR(FIND("Óbitos/feridos",consulta_completa__11[[#This Row],[13 - Ocorrências/Ambientes Atingidos]]),0)</f>
        <v>0</v>
      </c>
      <c r="AY176" s="83" t="str">
        <f t="shared" si="64"/>
        <v/>
      </c>
      <c r="AZ176" s="82">
        <f>IFERROR(FIND("População afetada/evacuada",consulta_completa__11[[#This Row],[13 - Ocorrências/Ambientes Atingidos]]),0)</f>
        <v>0</v>
      </c>
      <c r="BA176" s="82" t="str">
        <f t="shared" si="65"/>
        <v/>
      </c>
      <c r="BB176" s="82">
        <f>IFERROR(FIND("Suspensão de abastecimento de água",consulta_completa__11[[#This Row],[13 - Ocorrências/Ambientes Atingidos]]),0)</f>
        <v>0</v>
      </c>
      <c r="BC176" s="83" t="str">
        <f t="shared" si="93"/>
        <v/>
      </c>
      <c r="BD176" s="82">
        <f>IFERROR(FIND("Rio/córrego",consulta_completa__11[[#This Row],[13 - Ocorrências/Ambientes Atingidos]]),0)</f>
        <v>0</v>
      </c>
      <c r="BE176" s="83" t="str">
        <f t="shared" si="66"/>
        <v/>
      </c>
      <c r="BF176" s="82">
        <f>IFERROR(FIND("Lago",consulta_completa__11[[#This Row],[13 - Ocorrências/Ambientes Atingidos]]),0)</f>
        <v>0</v>
      </c>
      <c r="BG176" s="83" t="str">
        <f t="shared" si="67"/>
        <v/>
      </c>
      <c r="BH176" s="82">
        <f>IFERROR(FIND("Mar",consulta_completa__11[[#This Row],[13 - Ocorrências/Ambientes Atingidos]]),0)</f>
        <v>1</v>
      </c>
      <c r="BI176" s="83" t="str">
        <f t="shared" si="68"/>
        <v>X</v>
      </c>
      <c r="BJ176" s="82">
        <f>IFERROR(FIND("Praia",consulta_completa__11[[#This Row],[13 - Ocorrências/Ambientes Atingidos]]),0)</f>
        <v>0</v>
      </c>
      <c r="BK176" s="83" t="str">
        <f t="shared" si="69"/>
        <v/>
      </c>
      <c r="BL176" s="82">
        <f>IFERROR(FIND("Solo",consulta_completa__11[[#This Row],[13 - Ocorrências/Ambientes Atingidos]]),0)</f>
        <v>0</v>
      </c>
      <c r="BM176" s="83" t="str">
        <f t="shared" si="70"/>
        <v/>
      </c>
      <c r="BN176" s="82">
        <f>IFERROR(FIND("Águas subterrâneas",consulta_completa__11[[#This Row],[13 - Ocorrências/Ambientes Atingidos]]),0)</f>
        <v>0</v>
      </c>
      <c r="BO176" s="83" t="str">
        <f t="shared" si="71"/>
        <v/>
      </c>
      <c r="BP176" s="82">
        <f>IFERROR(FIND("Atmosfera",consulta_completa__11[[#This Row],[13 - Ocorrências/Ambientes Atingidos]]),0)</f>
        <v>0</v>
      </c>
      <c r="BQ176" s="83" t="str">
        <f t="shared" si="72"/>
        <v/>
      </c>
      <c r="BR176" s="82">
        <f>IFERROR(FIND("Flora",consulta_completa__11[[#This Row],[13 - Ocorrências/Ambientes Atingidos]]),0)</f>
        <v>0</v>
      </c>
      <c r="BS176" s="83" t="str">
        <f t="shared" si="73"/>
        <v/>
      </c>
      <c r="BT176" s="82">
        <f>IFERROR(FIND("Fauna",consulta_completa__11[[#This Row],[13 - Ocorrências/Ambientes Atingidos]]),0)</f>
        <v>0</v>
      </c>
      <c r="BU176" s="83" t="str">
        <f t="shared" si="74"/>
        <v/>
      </c>
      <c r="BV176" s="82">
        <f>IFERROR(FIND("UC federal",consulta_completa__11[[#This Row],[13 - Ocorrências/Ambientes Atingidos]]),0)</f>
        <v>0</v>
      </c>
      <c r="BW176" s="83" t="str">
        <f t="shared" si="75"/>
        <v/>
      </c>
      <c r="BX176" s="82">
        <f>IFERROR(FIND("UC estadual/municipal",consulta_completa__11[[#This Row],[13 - Ocorrências/Ambientes Atingidos]]),0)</f>
        <v>0</v>
      </c>
      <c r="BY176" s="83" t="str">
        <f t="shared" si="76"/>
        <v/>
      </c>
      <c r="BZ176" s="82">
        <f>IFERROR(FIND("Outro(s)",consulta_completa__11[[#This Row],[13 - Ocorrências/Ambientes Atingidos]]),0)</f>
        <v>0</v>
      </c>
      <c r="CA176" s="83" t="str">
        <f t="shared" si="77"/>
        <v/>
      </c>
      <c r="CB176" s="82">
        <f>IFERROR(FIND("Sem dano",consulta_completa__11[[#This Row],[13 - Ocorrências/Ambientes Atingidos]]),0)</f>
        <v>0</v>
      </c>
      <c r="CC176" s="83" t="str">
        <f t="shared" si="78"/>
        <v/>
      </c>
      <c r="CD176" s="82" t="str">
        <f>IF(consulta_completa__11[[#This Row],[13 - Ocorrências/Ambientes Atingidos]]="","X","")</f>
        <v/>
      </c>
      <c r="CE176" s="84">
        <f>IFERROR(FIND("IBAMA",consulta_completa__11[[#This Row],[14 - Inst. Atuando no Local]]),0)</f>
        <v>0</v>
      </c>
      <c r="CF176" s="84" t="str">
        <f t="shared" si="79"/>
        <v/>
      </c>
      <c r="CG176" s="84">
        <f>IFERROR(FIND("OEMA",consulta_completa__11[[#This Row],[14 - Inst. Atuando no Local]]),0)</f>
        <v>0</v>
      </c>
      <c r="CH176" s="84" t="str">
        <f t="shared" si="80"/>
        <v/>
      </c>
      <c r="CI176" s="84">
        <f>IFERROR(FIND("DEFESA CIVIL",consulta_completa__11[[#This Row],[14 - Inst. Atuando no Local]]),0)</f>
        <v>0</v>
      </c>
      <c r="CJ176" s="84" t="str">
        <f t="shared" si="81"/>
        <v/>
      </c>
      <c r="CK176" s="84">
        <f>IFERROR(FIND("CORPO DE BOMBEIROS",consulta_completa__11[[#This Row],[14 - Inst. Atuando no Local]]),0)</f>
        <v>0</v>
      </c>
      <c r="CL176" s="84" t="str">
        <f t="shared" si="82"/>
        <v/>
      </c>
      <c r="CM176" s="84">
        <f>IFERROR(FIND("POLÍCIA RODOVIÁRIA",consulta_completa__11[[#This Row],[14 - Inst. Atuando no Local]]),0)</f>
        <v>0</v>
      </c>
      <c r="CN176" s="84" t="str">
        <f t="shared" si="83"/>
        <v/>
      </c>
      <c r="CO176" s="84">
        <f>IFERROR(FIND("POLÍCIA MILITAR",consulta_completa__11[[#This Row],[14 - Inst. Atuando no Local]]),0)</f>
        <v>0</v>
      </c>
      <c r="CP176" s="84" t="str">
        <f t="shared" si="84"/>
        <v/>
      </c>
      <c r="CQ176" s="84">
        <f>IFERROR(FIND("POLÍCIA CIVIL",consulta_completa__11[[#This Row],[14 - Inst. Atuando no Local]]),0)</f>
        <v>0</v>
      </c>
      <c r="CR176" s="84" t="str">
        <f t="shared" si="85"/>
        <v/>
      </c>
      <c r="CS176" s="84">
        <f>IFERROR(FIND("MARINHA DO BRASIL",consulta_completa__11[[#This Row],[14 - Inst. Atuando no Local]]),0)</f>
        <v>0</v>
      </c>
      <c r="CT176" s="84" t="str">
        <f t="shared" si="86"/>
        <v/>
      </c>
      <c r="CU176" s="84">
        <f>IFERROR(FIND("EMPRESA ESPECIALIZADA EM ATENDIMENTO",consulta_completa__11[[#This Row],[14 - Inst. Atuando no Local]]),0)</f>
        <v>0</v>
      </c>
      <c r="CV176" s="84" t="str">
        <f t="shared" si="87"/>
        <v/>
      </c>
      <c r="CW176" s="84">
        <f>IFERROR(FIND("IBAMA",consulta_completa__11[[#This Row],[14 - Inst. Atuando no Local]]),0)</f>
        <v>0</v>
      </c>
      <c r="CX176" s="84" t="str">
        <f t="shared" si="88"/>
        <v/>
      </c>
      <c r="CY176" s="84" t="str">
        <f>IF(consulta_completa__11[[#This Row],[14 - Inst. Atuando no Local]]="","X","")</f>
        <v/>
      </c>
      <c r="CZ176" s="84">
        <f>IFERROR(FIND("OUTRA (S)",consulta_completa__11[[#This Row],[14 - Inst. Atuando no Local]]),0)</f>
        <v>0</v>
      </c>
      <c r="DA176" s="84" t="str">
        <f t="shared" si="89"/>
        <v/>
      </c>
      <c r="DB176" s="35" t="str">
        <f t="shared" si="90"/>
        <v>Sim</v>
      </c>
      <c r="DC176" s="35" t="str">
        <f t="shared" si="91"/>
        <v>Não</v>
      </c>
      <c r="DD176" s="35" t="str">
        <f t="shared" si="92"/>
        <v>Sim</v>
      </c>
      <c r="DE176" s="87" t="str">
        <f t="shared" si="63"/>
        <v>Federal</v>
      </c>
    </row>
    <row r="177" spans="1:109">
      <c r="A177" s="14">
        <v>202531757614</v>
      </c>
      <c r="B177" s="1">
        <v>45730</v>
      </c>
      <c r="C177" t="s">
        <v>608</v>
      </c>
      <c r="D177" t="s">
        <v>609</v>
      </c>
      <c r="E177" t="s">
        <v>139</v>
      </c>
      <c r="F177" t="s">
        <v>112</v>
      </c>
      <c r="G177" t="s">
        <v>113</v>
      </c>
      <c r="H177" t="s">
        <v>114</v>
      </c>
      <c r="I177" t="s">
        <v>114</v>
      </c>
      <c r="J177" t="s">
        <v>441</v>
      </c>
      <c r="K177" t="s">
        <v>1953</v>
      </c>
      <c r="L177" t="s">
        <v>117</v>
      </c>
      <c r="M177" t="s">
        <v>140</v>
      </c>
      <c r="N177" t="s">
        <v>141</v>
      </c>
      <c r="O177" t="s">
        <v>239</v>
      </c>
      <c r="P177" t="s">
        <v>200</v>
      </c>
      <c r="Q177" t="s">
        <v>143</v>
      </c>
      <c r="R177" t="s">
        <v>123</v>
      </c>
      <c r="S177" t="s">
        <v>113</v>
      </c>
      <c r="T177" t="s">
        <v>1954</v>
      </c>
      <c r="U177" t="s">
        <v>145</v>
      </c>
      <c r="V177" t="s">
        <v>1955</v>
      </c>
      <c r="Y177" t="b">
        <v>1</v>
      </c>
      <c r="Z177" t="s">
        <v>585</v>
      </c>
      <c r="AA177" t="s">
        <v>113</v>
      </c>
      <c r="AB177" t="s">
        <v>613</v>
      </c>
      <c r="AC177" t="s">
        <v>113</v>
      </c>
      <c r="AD177">
        <v>2</v>
      </c>
      <c r="AE177" t="s">
        <v>113</v>
      </c>
      <c r="AF177" t="s">
        <v>614</v>
      </c>
      <c r="AG177" t="s">
        <v>615</v>
      </c>
      <c r="AH177" t="s">
        <v>131</v>
      </c>
      <c r="AI177" t="s">
        <v>131</v>
      </c>
      <c r="AJ177" t="s">
        <v>131</v>
      </c>
      <c r="AK177" t="s">
        <v>1956</v>
      </c>
      <c r="AL177" t="s">
        <v>1957</v>
      </c>
      <c r="AM177" t="s">
        <v>153</v>
      </c>
      <c r="AN177" t="s">
        <v>154</v>
      </c>
      <c r="AO177" t="s">
        <v>155</v>
      </c>
      <c r="AP177">
        <v>6133161070</v>
      </c>
      <c r="AQ177" t="s">
        <v>156</v>
      </c>
      <c r="AR177" t="s">
        <v>113</v>
      </c>
      <c r="AS177" t="s">
        <v>113</v>
      </c>
      <c r="AT177" t="s">
        <v>795</v>
      </c>
      <c r="AU177" t="s">
        <v>592</v>
      </c>
      <c r="AV177">
        <v>260000000</v>
      </c>
      <c r="AW177" t="s">
        <v>159</v>
      </c>
      <c r="AX177" s="82">
        <f>IFERROR(FIND("Óbitos/feridos",consulta_completa__11[[#This Row],[13 - Ocorrências/Ambientes Atingidos]]),0)</f>
        <v>0</v>
      </c>
      <c r="AY177" s="83" t="str">
        <f t="shared" si="64"/>
        <v/>
      </c>
      <c r="AZ177" s="82">
        <f>IFERROR(FIND("População afetada/evacuada",consulta_completa__11[[#This Row],[13 - Ocorrências/Ambientes Atingidos]]),0)</f>
        <v>0</v>
      </c>
      <c r="BA177" s="82" t="str">
        <f t="shared" si="65"/>
        <v/>
      </c>
      <c r="BB177" s="82">
        <f>IFERROR(FIND("Suspensão de abastecimento de água",consulta_completa__11[[#This Row],[13 - Ocorrências/Ambientes Atingidos]]),0)</f>
        <v>0</v>
      </c>
      <c r="BC177" s="83" t="str">
        <f t="shared" si="93"/>
        <v/>
      </c>
      <c r="BD177" s="82">
        <f>IFERROR(FIND("Rio/córrego",consulta_completa__11[[#This Row],[13 - Ocorrências/Ambientes Atingidos]]),0)</f>
        <v>0</v>
      </c>
      <c r="BE177" s="83" t="str">
        <f t="shared" si="66"/>
        <v/>
      </c>
      <c r="BF177" s="82">
        <f>IFERROR(FIND("Lago",consulta_completa__11[[#This Row],[13 - Ocorrências/Ambientes Atingidos]]),0)</f>
        <v>0</v>
      </c>
      <c r="BG177" s="83" t="str">
        <f t="shared" si="67"/>
        <v/>
      </c>
      <c r="BH177" s="82">
        <f>IFERROR(FIND("Mar",consulta_completa__11[[#This Row],[13 - Ocorrências/Ambientes Atingidos]]),0)</f>
        <v>0</v>
      </c>
      <c r="BI177" s="83" t="str">
        <f t="shared" si="68"/>
        <v/>
      </c>
      <c r="BJ177" s="82">
        <f>IFERROR(FIND("Praia",consulta_completa__11[[#This Row],[13 - Ocorrências/Ambientes Atingidos]]),0)</f>
        <v>0</v>
      </c>
      <c r="BK177" s="83" t="str">
        <f t="shared" si="69"/>
        <v/>
      </c>
      <c r="BL177" s="82">
        <f>IFERROR(FIND("Solo",consulta_completa__11[[#This Row],[13 - Ocorrências/Ambientes Atingidos]]),0)</f>
        <v>1</v>
      </c>
      <c r="BM177" s="83" t="str">
        <f t="shared" si="70"/>
        <v>X</v>
      </c>
      <c r="BN177" s="82">
        <f>IFERROR(FIND("Águas subterrâneas",consulta_completa__11[[#This Row],[13 - Ocorrências/Ambientes Atingidos]]),0)</f>
        <v>0</v>
      </c>
      <c r="BO177" s="83" t="str">
        <f t="shared" si="71"/>
        <v/>
      </c>
      <c r="BP177" s="82">
        <f>IFERROR(FIND("Atmosfera",consulta_completa__11[[#This Row],[13 - Ocorrências/Ambientes Atingidos]]),0)</f>
        <v>0</v>
      </c>
      <c r="BQ177" s="83" t="str">
        <f t="shared" si="72"/>
        <v/>
      </c>
      <c r="BR177" s="82">
        <f>IFERROR(FIND("Flora",consulta_completa__11[[#This Row],[13 - Ocorrências/Ambientes Atingidos]]),0)</f>
        <v>0</v>
      </c>
      <c r="BS177" s="83" t="str">
        <f t="shared" si="73"/>
        <v/>
      </c>
      <c r="BT177" s="82">
        <f>IFERROR(FIND("Fauna",consulta_completa__11[[#This Row],[13 - Ocorrências/Ambientes Atingidos]]),0)</f>
        <v>0</v>
      </c>
      <c r="BU177" s="83" t="str">
        <f t="shared" si="74"/>
        <v/>
      </c>
      <c r="BV177" s="82">
        <f>IFERROR(FIND("UC federal",consulta_completa__11[[#This Row],[13 - Ocorrências/Ambientes Atingidos]]),0)</f>
        <v>0</v>
      </c>
      <c r="BW177" s="83" t="str">
        <f t="shared" si="75"/>
        <v/>
      </c>
      <c r="BX177" s="82">
        <f>IFERROR(FIND("UC estadual/municipal",consulta_completa__11[[#This Row],[13 - Ocorrências/Ambientes Atingidos]]),0)</f>
        <v>0</v>
      </c>
      <c r="BY177" s="83" t="str">
        <f t="shared" si="76"/>
        <v/>
      </c>
      <c r="BZ177" s="82">
        <f>IFERROR(FIND("Outro(s)",consulta_completa__11[[#This Row],[13 - Ocorrências/Ambientes Atingidos]]),0)</f>
        <v>0</v>
      </c>
      <c r="CA177" s="83" t="str">
        <f t="shared" si="77"/>
        <v/>
      </c>
      <c r="CB177" s="82">
        <f>IFERROR(FIND("Sem dano",consulta_completa__11[[#This Row],[13 - Ocorrências/Ambientes Atingidos]]),0)</f>
        <v>0</v>
      </c>
      <c r="CC177" s="83" t="str">
        <f t="shared" si="78"/>
        <v/>
      </c>
      <c r="CD177" s="82" t="str">
        <f>IF(consulta_completa__11[[#This Row],[13 - Ocorrências/Ambientes Atingidos]]="","X","")</f>
        <v/>
      </c>
      <c r="CE177" s="84">
        <f>IFERROR(FIND("IBAMA",consulta_completa__11[[#This Row],[14 - Inst. Atuando no Local]]),0)</f>
        <v>0</v>
      </c>
      <c r="CF177" s="84" t="str">
        <f t="shared" si="79"/>
        <v/>
      </c>
      <c r="CG177" s="84">
        <f>IFERROR(FIND("OEMA",consulta_completa__11[[#This Row],[14 - Inst. Atuando no Local]]),0)</f>
        <v>0</v>
      </c>
      <c r="CH177" s="84" t="str">
        <f t="shared" si="80"/>
        <v/>
      </c>
      <c r="CI177" s="84">
        <f>IFERROR(FIND("DEFESA CIVIL",consulta_completa__11[[#This Row],[14 - Inst. Atuando no Local]]),0)</f>
        <v>0</v>
      </c>
      <c r="CJ177" s="84" t="str">
        <f t="shared" si="81"/>
        <v/>
      </c>
      <c r="CK177" s="84">
        <f>IFERROR(FIND("CORPO DE BOMBEIROS",consulta_completa__11[[#This Row],[14 - Inst. Atuando no Local]]),0)</f>
        <v>0</v>
      </c>
      <c r="CL177" s="84" t="str">
        <f t="shared" si="82"/>
        <v/>
      </c>
      <c r="CM177" s="84">
        <f>IFERROR(FIND("POLÍCIA RODOVIÁRIA",consulta_completa__11[[#This Row],[14 - Inst. Atuando no Local]]),0)</f>
        <v>0</v>
      </c>
      <c r="CN177" s="84" t="str">
        <f t="shared" si="83"/>
        <v/>
      </c>
      <c r="CO177" s="84">
        <f>IFERROR(FIND("POLÍCIA MILITAR",consulta_completa__11[[#This Row],[14 - Inst. Atuando no Local]]),0)</f>
        <v>0</v>
      </c>
      <c r="CP177" s="84" t="str">
        <f t="shared" si="84"/>
        <v/>
      </c>
      <c r="CQ177" s="84">
        <f>IFERROR(FIND("POLÍCIA CIVIL",consulta_completa__11[[#This Row],[14 - Inst. Atuando no Local]]),0)</f>
        <v>0</v>
      </c>
      <c r="CR177" s="84" t="str">
        <f t="shared" si="85"/>
        <v/>
      </c>
      <c r="CS177" s="84">
        <f>IFERROR(FIND("MARINHA DO BRASIL",consulta_completa__11[[#This Row],[14 - Inst. Atuando no Local]]),0)</f>
        <v>0</v>
      </c>
      <c r="CT177" s="84" t="str">
        <f t="shared" si="86"/>
        <v/>
      </c>
      <c r="CU177" s="84">
        <f>IFERROR(FIND("EMPRESA ESPECIALIZADA EM ATENDIMENTO",consulta_completa__11[[#This Row],[14 - Inst. Atuando no Local]]),0)</f>
        <v>0</v>
      </c>
      <c r="CV177" s="84" t="str">
        <f t="shared" si="87"/>
        <v/>
      </c>
      <c r="CW177" s="84">
        <f>IFERROR(FIND("IBAMA",consulta_completa__11[[#This Row],[14 - Inst. Atuando no Local]]),0)</f>
        <v>0</v>
      </c>
      <c r="CX177" s="84" t="str">
        <f t="shared" si="88"/>
        <v/>
      </c>
      <c r="CY177" s="84" t="str">
        <f>IF(consulta_completa__11[[#This Row],[14 - Inst. Atuando no Local]]="","X","")</f>
        <v/>
      </c>
      <c r="CZ177" s="84">
        <f>IFERROR(FIND("OUTRA (S)",consulta_completa__11[[#This Row],[14 - Inst. Atuando no Local]]),0)</f>
        <v>0</v>
      </c>
      <c r="DA177" s="84" t="str">
        <f t="shared" si="89"/>
        <v/>
      </c>
      <c r="DB177" s="35" t="str">
        <f t="shared" si="90"/>
        <v>Sim</v>
      </c>
      <c r="DC177" s="35" t="str">
        <f t="shared" si="91"/>
        <v>Não</v>
      </c>
      <c r="DD177" s="35" t="str">
        <f t="shared" si="92"/>
        <v>Sim</v>
      </c>
      <c r="DE177" s="87" t="str">
        <f t="shared" si="63"/>
        <v>Estadual</v>
      </c>
    </row>
    <row r="178" spans="1:109">
      <c r="A178" s="14">
        <v>202531579229</v>
      </c>
      <c r="B178" s="1">
        <v>45731</v>
      </c>
      <c r="C178" t="s">
        <v>109</v>
      </c>
      <c r="D178" t="s">
        <v>609</v>
      </c>
      <c r="E178" t="s">
        <v>111</v>
      </c>
      <c r="F178" t="s">
        <v>112</v>
      </c>
      <c r="G178" t="s">
        <v>113</v>
      </c>
      <c r="H178" t="s">
        <v>114</v>
      </c>
      <c r="I178" t="s">
        <v>114</v>
      </c>
      <c r="J178" t="s">
        <v>514</v>
      </c>
      <c r="K178" t="s">
        <v>1958</v>
      </c>
      <c r="L178" t="s">
        <v>117</v>
      </c>
      <c r="M178" t="s">
        <v>118</v>
      </c>
      <c r="N178" t="s">
        <v>119</v>
      </c>
      <c r="O178" t="s">
        <v>120</v>
      </c>
      <c r="P178" t="s">
        <v>229</v>
      </c>
      <c r="Q178" t="s">
        <v>122</v>
      </c>
      <c r="R178" t="s">
        <v>123</v>
      </c>
      <c r="S178" t="s">
        <v>1780</v>
      </c>
      <c r="T178" t="s">
        <v>1959</v>
      </c>
      <c r="U178" t="s">
        <v>1960</v>
      </c>
      <c r="V178" t="s">
        <v>1961</v>
      </c>
      <c r="Z178" t="s">
        <v>1962</v>
      </c>
      <c r="AA178" t="s">
        <v>410</v>
      </c>
      <c r="AB178" t="s">
        <v>206</v>
      </c>
      <c r="AC178" t="s">
        <v>1785</v>
      </c>
      <c r="AD178">
        <v>1</v>
      </c>
      <c r="AE178" t="s">
        <v>206</v>
      </c>
      <c r="AF178" t="s">
        <v>113</v>
      </c>
      <c r="AG178" t="s">
        <v>113</v>
      </c>
      <c r="AH178" t="s">
        <v>131</v>
      </c>
      <c r="AI178" t="s">
        <v>132</v>
      </c>
      <c r="AJ178" t="s">
        <v>131</v>
      </c>
      <c r="AK178" t="s">
        <v>1963</v>
      </c>
      <c r="AL178" t="s">
        <v>1964</v>
      </c>
      <c r="AM178" t="s">
        <v>1788</v>
      </c>
      <c r="AN178" t="s">
        <v>113</v>
      </c>
      <c r="AO178" t="s">
        <v>113</v>
      </c>
      <c r="AQ178" t="s">
        <v>1789</v>
      </c>
      <c r="AR178" t="s">
        <v>113</v>
      </c>
      <c r="AS178" t="s">
        <v>113</v>
      </c>
      <c r="AT178" t="s">
        <v>113</v>
      </c>
      <c r="AU178" t="s">
        <v>113</v>
      </c>
      <c r="AW178" t="s">
        <v>113</v>
      </c>
      <c r="AX178" s="82">
        <f>IFERROR(FIND("Óbitos/feridos",consulta_completa__11[[#This Row],[13 - Ocorrências/Ambientes Atingidos]]),0)</f>
        <v>0</v>
      </c>
      <c r="AY178" s="83" t="str">
        <f t="shared" si="64"/>
        <v/>
      </c>
      <c r="AZ178" s="82">
        <f>IFERROR(FIND("População afetada/evacuada",consulta_completa__11[[#This Row],[13 - Ocorrências/Ambientes Atingidos]]),0)</f>
        <v>0</v>
      </c>
      <c r="BA178" s="82" t="str">
        <f t="shared" si="65"/>
        <v/>
      </c>
      <c r="BB178" s="82">
        <f>IFERROR(FIND("Suspensão de abastecimento de água",consulta_completa__11[[#This Row],[13 - Ocorrências/Ambientes Atingidos]]),0)</f>
        <v>0</v>
      </c>
      <c r="BC178" s="83" t="str">
        <f t="shared" si="93"/>
        <v/>
      </c>
      <c r="BD178" s="82">
        <f>IFERROR(FIND("Rio/córrego",consulta_completa__11[[#This Row],[13 - Ocorrências/Ambientes Atingidos]]),0)</f>
        <v>0</v>
      </c>
      <c r="BE178" s="83" t="str">
        <f t="shared" si="66"/>
        <v/>
      </c>
      <c r="BF178" s="82">
        <f>IFERROR(FIND("Lago",consulta_completa__11[[#This Row],[13 - Ocorrências/Ambientes Atingidos]]),0)</f>
        <v>0</v>
      </c>
      <c r="BG178" s="83" t="str">
        <f t="shared" si="67"/>
        <v/>
      </c>
      <c r="BH178" s="82">
        <f>IFERROR(FIND("Mar",consulta_completa__11[[#This Row],[13 - Ocorrências/Ambientes Atingidos]]),0)</f>
        <v>1</v>
      </c>
      <c r="BI178" s="83" t="str">
        <f t="shared" si="68"/>
        <v>X</v>
      </c>
      <c r="BJ178" s="82">
        <f>IFERROR(FIND("Praia",consulta_completa__11[[#This Row],[13 - Ocorrências/Ambientes Atingidos]]),0)</f>
        <v>0</v>
      </c>
      <c r="BK178" s="83" t="str">
        <f t="shared" si="69"/>
        <v/>
      </c>
      <c r="BL178" s="82">
        <f>IFERROR(FIND("Solo",consulta_completa__11[[#This Row],[13 - Ocorrências/Ambientes Atingidos]]),0)</f>
        <v>0</v>
      </c>
      <c r="BM178" s="83" t="str">
        <f t="shared" si="70"/>
        <v/>
      </c>
      <c r="BN178" s="82">
        <f>IFERROR(FIND("Águas subterrâneas",consulta_completa__11[[#This Row],[13 - Ocorrências/Ambientes Atingidos]]),0)</f>
        <v>0</v>
      </c>
      <c r="BO178" s="83" t="str">
        <f t="shared" si="71"/>
        <v/>
      </c>
      <c r="BP178" s="82">
        <f>IFERROR(FIND("Atmosfera",consulta_completa__11[[#This Row],[13 - Ocorrências/Ambientes Atingidos]]),0)</f>
        <v>0</v>
      </c>
      <c r="BQ178" s="83" t="str">
        <f t="shared" si="72"/>
        <v/>
      </c>
      <c r="BR178" s="82">
        <f>IFERROR(FIND("Flora",consulta_completa__11[[#This Row],[13 - Ocorrências/Ambientes Atingidos]]),0)</f>
        <v>0</v>
      </c>
      <c r="BS178" s="83" t="str">
        <f t="shared" si="73"/>
        <v/>
      </c>
      <c r="BT178" s="82">
        <f>IFERROR(FIND("Fauna",consulta_completa__11[[#This Row],[13 - Ocorrências/Ambientes Atingidos]]),0)</f>
        <v>0</v>
      </c>
      <c r="BU178" s="83" t="str">
        <f t="shared" si="74"/>
        <v/>
      </c>
      <c r="BV178" s="82">
        <f>IFERROR(FIND("UC federal",consulta_completa__11[[#This Row],[13 - Ocorrências/Ambientes Atingidos]]),0)</f>
        <v>0</v>
      </c>
      <c r="BW178" s="83" t="str">
        <f t="shared" si="75"/>
        <v/>
      </c>
      <c r="BX178" s="82">
        <f>IFERROR(FIND("UC estadual/municipal",consulta_completa__11[[#This Row],[13 - Ocorrências/Ambientes Atingidos]]),0)</f>
        <v>0</v>
      </c>
      <c r="BY178" s="83" t="str">
        <f t="shared" si="76"/>
        <v/>
      </c>
      <c r="BZ178" s="82">
        <f>IFERROR(FIND("Outro(s)",consulta_completa__11[[#This Row],[13 - Ocorrências/Ambientes Atingidos]]),0)</f>
        <v>0</v>
      </c>
      <c r="CA178" s="83" t="str">
        <f t="shared" si="77"/>
        <v/>
      </c>
      <c r="CB178" s="82">
        <f>IFERROR(FIND("Sem dano",consulta_completa__11[[#This Row],[13 - Ocorrências/Ambientes Atingidos]]),0)</f>
        <v>0</v>
      </c>
      <c r="CC178" s="83" t="str">
        <f t="shared" si="78"/>
        <v/>
      </c>
      <c r="CD178" s="82" t="str">
        <f>IF(consulta_completa__11[[#This Row],[13 - Ocorrências/Ambientes Atingidos]]="","X","")</f>
        <v/>
      </c>
      <c r="CE178" s="84">
        <f>IFERROR(FIND("IBAMA",consulta_completa__11[[#This Row],[14 - Inst. Atuando no Local]]),0)</f>
        <v>0</v>
      </c>
      <c r="CF178" s="84" t="str">
        <f t="shared" si="79"/>
        <v/>
      </c>
      <c r="CG178" s="84">
        <f>IFERROR(FIND("OEMA",consulta_completa__11[[#This Row],[14 - Inst. Atuando no Local]]),0)</f>
        <v>0</v>
      </c>
      <c r="CH178" s="84" t="str">
        <f t="shared" si="80"/>
        <v/>
      </c>
      <c r="CI178" s="84">
        <f>IFERROR(FIND("DEFESA CIVIL",consulta_completa__11[[#This Row],[14 - Inst. Atuando no Local]]),0)</f>
        <v>0</v>
      </c>
      <c r="CJ178" s="84" t="str">
        <f t="shared" si="81"/>
        <v/>
      </c>
      <c r="CK178" s="84">
        <f>IFERROR(FIND("CORPO DE BOMBEIROS",consulta_completa__11[[#This Row],[14 - Inst. Atuando no Local]]),0)</f>
        <v>0</v>
      </c>
      <c r="CL178" s="84" t="str">
        <f t="shared" si="82"/>
        <v/>
      </c>
      <c r="CM178" s="84">
        <f>IFERROR(FIND("POLÍCIA RODOVIÁRIA",consulta_completa__11[[#This Row],[14 - Inst. Atuando no Local]]),0)</f>
        <v>0</v>
      </c>
      <c r="CN178" s="84" t="str">
        <f t="shared" si="83"/>
        <v/>
      </c>
      <c r="CO178" s="84">
        <f>IFERROR(FIND("POLÍCIA MILITAR",consulta_completa__11[[#This Row],[14 - Inst. Atuando no Local]]),0)</f>
        <v>0</v>
      </c>
      <c r="CP178" s="84" t="str">
        <f t="shared" si="84"/>
        <v/>
      </c>
      <c r="CQ178" s="84">
        <f>IFERROR(FIND("POLÍCIA CIVIL",consulta_completa__11[[#This Row],[14 - Inst. Atuando no Local]]),0)</f>
        <v>0</v>
      </c>
      <c r="CR178" s="84" t="str">
        <f t="shared" si="85"/>
        <v/>
      </c>
      <c r="CS178" s="84">
        <f>IFERROR(FIND("MARINHA DO BRASIL",consulta_completa__11[[#This Row],[14 - Inst. Atuando no Local]]),0)</f>
        <v>0</v>
      </c>
      <c r="CT178" s="84" t="str">
        <f t="shared" si="86"/>
        <v/>
      </c>
      <c r="CU178" s="84">
        <f>IFERROR(FIND("EMPRESA ESPECIALIZADA EM ATENDIMENTO",consulta_completa__11[[#This Row],[14 - Inst. Atuando no Local]]),0)</f>
        <v>0</v>
      </c>
      <c r="CV178" s="84" t="str">
        <f t="shared" si="87"/>
        <v/>
      </c>
      <c r="CW178" s="84">
        <f>IFERROR(FIND("IBAMA",consulta_completa__11[[#This Row],[14 - Inst. Atuando no Local]]),0)</f>
        <v>0</v>
      </c>
      <c r="CX178" s="84" t="str">
        <f t="shared" si="88"/>
        <v/>
      </c>
      <c r="CY178" s="84" t="str">
        <f>IF(consulta_completa__11[[#This Row],[14 - Inst. Atuando no Local]]="","X","")</f>
        <v/>
      </c>
      <c r="CZ178" s="84">
        <f>IFERROR(FIND("OUTRA (S)",consulta_completa__11[[#This Row],[14 - Inst. Atuando no Local]]),0)</f>
        <v>0</v>
      </c>
      <c r="DA178" s="84" t="str">
        <f t="shared" si="89"/>
        <v/>
      </c>
      <c r="DB178" s="35" t="str">
        <f t="shared" si="90"/>
        <v>Sim</v>
      </c>
      <c r="DC178" s="35" t="str">
        <f t="shared" si="91"/>
        <v>Não</v>
      </c>
      <c r="DD178" s="35" t="str">
        <f t="shared" si="92"/>
        <v>Sim</v>
      </c>
      <c r="DE178" s="87" t="str">
        <f t="shared" si="63"/>
        <v>Federal</v>
      </c>
    </row>
    <row r="179" spans="1:109">
      <c r="A179" s="14">
        <v>202531728824</v>
      </c>
      <c r="B179" s="1">
        <v>45731</v>
      </c>
      <c r="C179" t="s">
        <v>109</v>
      </c>
      <c r="D179" t="s">
        <v>110</v>
      </c>
      <c r="E179" t="s">
        <v>111</v>
      </c>
      <c r="F179" t="s">
        <v>112</v>
      </c>
      <c r="G179" t="s">
        <v>113</v>
      </c>
      <c r="H179" t="s">
        <v>114</v>
      </c>
      <c r="I179" t="s">
        <v>114</v>
      </c>
      <c r="J179" t="s">
        <v>255</v>
      </c>
      <c r="K179" t="s">
        <v>1965</v>
      </c>
      <c r="L179" t="s">
        <v>117</v>
      </c>
      <c r="M179" t="s">
        <v>140</v>
      </c>
      <c r="N179" t="s">
        <v>141</v>
      </c>
      <c r="O179" t="s">
        <v>239</v>
      </c>
      <c r="P179" t="s">
        <v>229</v>
      </c>
      <c r="Q179" t="s">
        <v>230</v>
      </c>
      <c r="R179" t="s">
        <v>123</v>
      </c>
      <c r="S179" t="s">
        <v>113</v>
      </c>
      <c r="T179" t="s">
        <v>1966</v>
      </c>
      <c r="U179" t="s">
        <v>346</v>
      </c>
      <c r="V179" t="s">
        <v>1967</v>
      </c>
      <c r="Z179" t="s">
        <v>1968</v>
      </c>
      <c r="AA179" t="s">
        <v>1969</v>
      </c>
      <c r="AB179" t="s">
        <v>724</v>
      </c>
      <c r="AC179" t="s">
        <v>725</v>
      </c>
      <c r="AD179">
        <v>2</v>
      </c>
      <c r="AE179" t="s">
        <v>1970</v>
      </c>
      <c r="AF179" t="s">
        <v>113</v>
      </c>
      <c r="AG179" t="s">
        <v>113</v>
      </c>
      <c r="AH179" t="s">
        <v>131</v>
      </c>
      <c r="AI179" t="s">
        <v>131</v>
      </c>
      <c r="AJ179" t="s">
        <v>131</v>
      </c>
      <c r="AK179" t="s">
        <v>1971</v>
      </c>
      <c r="AL179" t="s">
        <v>113</v>
      </c>
      <c r="AM179" t="s">
        <v>1972</v>
      </c>
      <c r="AN179" t="s">
        <v>1973</v>
      </c>
      <c r="AO179" t="s">
        <v>1974</v>
      </c>
      <c r="AP179">
        <v>6133161070</v>
      </c>
      <c r="AQ179" t="s">
        <v>1975</v>
      </c>
      <c r="AR179" t="s">
        <v>113</v>
      </c>
      <c r="AS179" t="s">
        <v>113</v>
      </c>
      <c r="AT179" t="s">
        <v>1976</v>
      </c>
      <c r="AU179" t="s">
        <v>113</v>
      </c>
      <c r="AW179" t="s">
        <v>159</v>
      </c>
      <c r="AX179" s="82">
        <f>IFERROR(FIND("Óbitos/feridos",consulta_completa__11[[#This Row],[13 - Ocorrências/Ambientes Atingidos]]),0)</f>
        <v>0</v>
      </c>
      <c r="AY179" s="83" t="str">
        <f t="shared" si="64"/>
        <v/>
      </c>
      <c r="AZ179" s="82">
        <f>IFERROR(FIND("População afetada/evacuada",consulta_completa__11[[#This Row],[13 - Ocorrências/Ambientes Atingidos]]),0)</f>
        <v>0</v>
      </c>
      <c r="BA179" s="82" t="str">
        <f t="shared" si="65"/>
        <v/>
      </c>
      <c r="BB179" s="82">
        <f>IFERROR(FIND("Suspensão de abastecimento de água",consulta_completa__11[[#This Row],[13 - Ocorrências/Ambientes Atingidos]]),0)</f>
        <v>0</v>
      </c>
      <c r="BC179" s="83" t="str">
        <f t="shared" si="93"/>
        <v/>
      </c>
      <c r="BD179" s="82">
        <f>IFERROR(FIND("Rio/córrego",consulta_completa__11[[#This Row],[13 - Ocorrências/Ambientes Atingidos]]),0)</f>
        <v>0</v>
      </c>
      <c r="BE179" s="83" t="str">
        <f t="shared" si="66"/>
        <v/>
      </c>
      <c r="BF179" s="82">
        <f>IFERROR(FIND("Lago",consulta_completa__11[[#This Row],[13 - Ocorrências/Ambientes Atingidos]]),0)</f>
        <v>0</v>
      </c>
      <c r="BG179" s="83" t="str">
        <f t="shared" si="67"/>
        <v/>
      </c>
      <c r="BH179" s="82">
        <f>IFERROR(FIND("Mar",consulta_completa__11[[#This Row],[13 - Ocorrências/Ambientes Atingidos]]),0)</f>
        <v>0</v>
      </c>
      <c r="BI179" s="83" t="str">
        <f t="shared" si="68"/>
        <v/>
      </c>
      <c r="BJ179" s="82">
        <f>IFERROR(FIND("Praia",consulta_completa__11[[#This Row],[13 - Ocorrências/Ambientes Atingidos]]),0)</f>
        <v>0</v>
      </c>
      <c r="BK179" s="83" t="str">
        <f t="shared" si="69"/>
        <v/>
      </c>
      <c r="BL179" s="82">
        <f>IFERROR(FIND("Solo",consulta_completa__11[[#This Row],[13 - Ocorrências/Ambientes Atingidos]]),0)</f>
        <v>1</v>
      </c>
      <c r="BM179" s="83" t="str">
        <f t="shared" si="70"/>
        <v>X</v>
      </c>
      <c r="BN179" s="82">
        <f>IFERROR(FIND("Águas subterrâneas",consulta_completa__11[[#This Row],[13 - Ocorrências/Ambientes Atingidos]]),0)</f>
        <v>0</v>
      </c>
      <c r="BO179" s="83" t="str">
        <f t="shared" si="71"/>
        <v/>
      </c>
      <c r="BP179" s="82">
        <f>IFERROR(FIND("Atmosfera",consulta_completa__11[[#This Row],[13 - Ocorrências/Ambientes Atingidos]]),0)</f>
        <v>0</v>
      </c>
      <c r="BQ179" s="83" t="str">
        <f t="shared" si="72"/>
        <v/>
      </c>
      <c r="BR179" s="82">
        <f>IFERROR(FIND("Flora",consulta_completa__11[[#This Row],[13 - Ocorrências/Ambientes Atingidos]]),0)</f>
        <v>0</v>
      </c>
      <c r="BS179" s="83" t="str">
        <f t="shared" si="73"/>
        <v/>
      </c>
      <c r="BT179" s="82">
        <f>IFERROR(FIND("Fauna",consulta_completa__11[[#This Row],[13 - Ocorrências/Ambientes Atingidos]]),0)</f>
        <v>0</v>
      </c>
      <c r="BU179" s="83" t="str">
        <f t="shared" si="74"/>
        <v/>
      </c>
      <c r="BV179" s="82">
        <f>IFERROR(FIND("UC federal",consulta_completa__11[[#This Row],[13 - Ocorrências/Ambientes Atingidos]]),0)</f>
        <v>0</v>
      </c>
      <c r="BW179" s="83" t="str">
        <f t="shared" si="75"/>
        <v/>
      </c>
      <c r="BX179" s="82">
        <f>IFERROR(FIND("UC estadual/municipal",consulta_completa__11[[#This Row],[13 - Ocorrências/Ambientes Atingidos]]),0)</f>
        <v>0</v>
      </c>
      <c r="BY179" s="83" t="str">
        <f t="shared" si="76"/>
        <v/>
      </c>
      <c r="BZ179" s="82">
        <f>IFERROR(FIND("Outro(s)",consulta_completa__11[[#This Row],[13 - Ocorrências/Ambientes Atingidos]]),0)</f>
        <v>0</v>
      </c>
      <c r="CA179" s="83" t="str">
        <f t="shared" si="77"/>
        <v/>
      </c>
      <c r="CB179" s="82">
        <f>IFERROR(FIND("Sem dano",consulta_completa__11[[#This Row],[13 - Ocorrências/Ambientes Atingidos]]),0)</f>
        <v>0</v>
      </c>
      <c r="CC179" s="83" t="str">
        <f t="shared" si="78"/>
        <v/>
      </c>
      <c r="CD179" s="82" t="str">
        <f>IF(consulta_completa__11[[#This Row],[13 - Ocorrências/Ambientes Atingidos]]="","X","")</f>
        <v/>
      </c>
      <c r="CE179" s="84">
        <f>IFERROR(FIND("IBAMA",consulta_completa__11[[#This Row],[14 - Inst. Atuando no Local]]),0)</f>
        <v>0</v>
      </c>
      <c r="CF179" s="84" t="str">
        <f t="shared" si="79"/>
        <v/>
      </c>
      <c r="CG179" s="84">
        <f>IFERROR(FIND("OEMA",consulta_completa__11[[#This Row],[14 - Inst. Atuando no Local]]),0)</f>
        <v>0</v>
      </c>
      <c r="CH179" s="84" t="str">
        <f t="shared" si="80"/>
        <v/>
      </c>
      <c r="CI179" s="84">
        <f>IFERROR(FIND("DEFESA CIVIL",consulta_completa__11[[#This Row],[14 - Inst. Atuando no Local]]),0)</f>
        <v>0</v>
      </c>
      <c r="CJ179" s="84" t="str">
        <f t="shared" si="81"/>
        <v/>
      </c>
      <c r="CK179" s="84">
        <f>IFERROR(FIND("CORPO DE BOMBEIROS",consulta_completa__11[[#This Row],[14 - Inst. Atuando no Local]]),0)</f>
        <v>0</v>
      </c>
      <c r="CL179" s="84" t="str">
        <f t="shared" si="82"/>
        <v/>
      </c>
      <c r="CM179" s="84">
        <f>IFERROR(FIND("POLÍCIA RODOVIÁRIA",consulta_completa__11[[#This Row],[14 - Inst. Atuando no Local]]),0)</f>
        <v>0</v>
      </c>
      <c r="CN179" s="84" t="str">
        <f t="shared" si="83"/>
        <v/>
      </c>
      <c r="CO179" s="84">
        <f>IFERROR(FIND("POLÍCIA MILITAR",consulta_completa__11[[#This Row],[14 - Inst. Atuando no Local]]),0)</f>
        <v>0</v>
      </c>
      <c r="CP179" s="84" t="str">
        <f t="shared" si="84"/>
        <v/>
      </c>
      <c r="CQ179" s="84">
        <f>IFERROR(FIND("POLÍCIA CIVIL",consulta_completa__11[[#This Row],[14 - Inst. Atuando no Local]]),0)</f>
        <v>0</v>
      </c>
      <c r="CR179" s="84" t="str">
        <f t="shared" si="85"/>
        <v/>
      </c>
      <c r="CS179" s="84">
        <f>IFERROR(FIND("MARINHA DO BRASIL",consulta_completa__11[[#This Row],[14 - Inst. Atuando no Local]]),0)</f>
        <v>0</v>
      </c>
      <c r="CT179" s="84" t="str">
        <f t="shared" si="86"/>
        <v/>
      </c>
      <c r="CU179" s="84">
        <f>IFERROR(FIND("EMPRESA ESPECIALIZADA EM ATENDIMENTO",consulta_completa__11[[#This Row],[14 - Inst. Atuando no Local]]),0)</f>
        <v>0</v>
      </c>
      <c r="CV179" s="84" t="str">
        <f t="shared" si="87"/>
        <v/>
      </c>
      <c r="CW179" s="84">
        <f>IFERROR(FIND("IBAMA",consulta_completa__11[[#This Row],[14 - Inst. Atuando no Local]]),0)</f>
        <v>0</v>
      </c>
      <c r="CX179" s="84" t="str">
        <f t="shared" si="88"/>
        <v/>
      </c>
      <c r="CY179" s="84" t="str">
        <f>IF(consulta_completa__11[[#This Row],[14 - Inst. Atuando no Local]]="","X","")</f>
        <v/>
      </c>
      <c r="CZ179" s="84">
        <f>IFERROR(FIND("OUTRA (S)",consulta_completa__11[[#This Row],[14 - Inst. Atuando no Local]]),0)</f>
        <v>0</v>
      </c>
      <c r="DA179" s="84" t="str">
        <f t="shared" si="89"/>
        <v/>
      </c>
      <c r="DB179" s="35" t="str">
        <f t="shared" si="90"/>
        <v>Sim</v>
      </c>
      <c r="DC179" s="35" t="str">
        <f t="shared" si="91"/>
        <v>Não</v>
      </c>
      <c r="DD179" s="35" t="str">
        <f t="shared" si="92"/>
        <v>Sim</v>
      </c>
      <c r="DE179" s="87" t="str">
        <f t="shared" si="63"/>
        <v>Estadual</v>
      </c>
    </row>
    <row r="180" spans="1:109">
      <c r="A180" s="14">
        <v>202531757644</v>
      </c>
      <c r="B180" s="1">
        <v>45731</v>
      </c>
      <c r="C180" t="s">
        <v>1977</v>
      </c>
      <c r="D180" t="s">
        <v>830</v>
      </c>
      <c r="E180" t="s">
        <v>286</v>
      </c>
      <c r="F180" t="s">
        <v>1275</v>
      </c>
      <c r="G180" t="s">
        <v>1978</v>
      </c>
      <c r="H180" t="s">
        <v>113</v>
      </c>
      <c r="I180" t="s">
        <v>113</v>
      </c>
      <c r="J180" t="s">
        <v>113</v>
      </c>
      <c r="K180" t="s">
        <v>114</v>
      </c>
      <c r="L180" t="s">
        <v>114</v>
      </c>
      <c r="M180" t="s">
        <v>1979</v>
      </c>
      <c r="N180" t="s">
        <v>1980</v>
      </c>
      <c r="O180" t="s">
        <v>120</v>
      </c>
      <c r="P180" t="s">
        <v>229</v>
      </c>
      <c r="Q180" t="s">
        <v>167</v>
      </c>
      <c r="R180" t="s">
        <v>123</v>
      </c>
      <c r="S180" t="s">
        <v>113</v>
      </c>
      <c r="T180" t="s">
        <v>1981</v>
      </c>
      <c r="U180" t="s">
        <v>113</v>
      </c>
      <c r="V180" t="s">
        <v>113</v>
      </c>
      <c r="Z180" t="s">
        <v>1982</v>
      </c>
      <c r="AA180" t="s">
        <v>1983</v>
      </c>
      <c r="AB180" t="s">
        <v>1984</v>
      </c>
      <c r="AC180" t="s">
        <v>1985</v>
      </c>
      <c r="AD180">
        <v>0</v>
      </c>
      <c r="AE180" t="s">
        <v>113</v>
      </c>
      <c r="AF180" t="s">
        <v>1986</v>
      </c>
      <c r="AG180" t="s">
        <v>1987</v>
      </c>
      <c r="AH180" t="s">
        <v>131</v>
      </c>
      <c r="AI180" t="s">
        <v>131</v>
      </c>
      <c r="AJ180" t="s">
        <v>131</v>
      </c>
      <c r="AK180" t="s">
        <v>1988</v>
      </c>
      <c r="AL180" t="s">
        <v>1989</v>
      </c>
      <c r="AM180" t="s">
        <v>1990</v>
      </c>
      <c r="AN180" t="s">
        <v>113</v>
      </c>
      <c r="AO180" t="s">
        <v>113</v>
      </c>
      <c r="AP180">
        <v>47991767337</v>
      </c>
      <c r="AQ180" t="s">
        <v>1991</v>
      </c>
      <c r="AR180" t="s">
        <v>113</v>
      </c>
      <c r="AS180" t="s">
        <v>113</v>
      </c>
      <c r="AT180" t="s">
        <v>113</v>
      </c>
      <c r="AU180" t="s">
        <v>113</v>
      </c>
      <c r="AW180" t="s">
        <v>113</v>
      </c>
      <c r="AX180" s="82">
        <f>IFERROR(FIND("Óbitos/feridos",consulta_completa__11[[#This Row],[13 - Ocorrências/Ambientes Atingidos]]),0)</f>
        <v>0</v>
      </c>
      <c r="AY180" s="83" t="str">
        <f t="shared" si="64"/>
        <v/>
      </c>
      <c r="AZ180" s="82">
        <f>IFERROR(FIND("População afetada/evacuada",consulta_completa__11[[#This Row],[13 - Ocorrências/Ambientes Atingidos]]),0)</f>
        <v>0</v>
      </c>
      <c r="BA180" s="82" t="str">
        <f t="shared" si="65"/>
        <v/>
      </c>
      <c r="BB180" s="82">
        <f>IFERROR(FIND("Suspensão de abastecimento de água",consulta_completa__11[[#This Row],[13 - Ocorrências/Ambientes Atingidos]]),0)</f>
        <v>0</v>
      </c>
      <c r="BC180" s="83" t="str">
        <f t="shared" si="93"/>
        <v/>
      </c>
      <c r="BD180" s="82">
        <f>IFERROR(FIND("Rio/córrego",consulta_completa__11[[#This Row],[13 - Ocorrências/Ambientes Atingidos]]),0)</f>
        <v>1</v>
      </c>
      <c r="BE180" s="83" t="str">
        <f t="shared" si="66"/>
        <v>X</v>
      </c>
      <c r="BF180" s="82">
        <f>IFERROR(FIND("Lago",consulta_completa__11[[#This Row],[13 - Ocorrências/Ambientes Atingidos]]),0)</f>
        <v>0</v>
      </c>
      <c r="BG180" s="83" t="str">
        <f t="shared" si="67"/>
        <v/>
      </c>
      <c r="BH180" s="82">
        <f>IFERROR(FIND("Mar",consulta_completa__11[[#This Row],[13 - Ocorrências/Ambientes Atingidos]]),0)</f>
        <v>0</v>
      </c>
      <c r="BI180" s="83" t="str">
        <f t="shared" si="68"/>
        <v/>
      </c>
      <c r="BJ180" s="82">
        <f>IFERROR(FIND("Praia",consulta_completa__11[[#This Row],[13 - Ocorrências/Ambientes Atingidos]]),0)</f>
        <v>0</v>
      </c>
      <c r="BK180" s="83" t="str">
        <f t="shared" si="69"/>
        <v/>
      </c>
      <c r="BL180" s="82">
        <f>IFERROR(FIND("Solo",consulta_completa__11[[#This Row],[13 - Ocorrências/Ambientes Atingidos]]),0)</f>
        <v>0</v>
      </c>
      <c r="BM180" s="83" t="str">
        <f t="shared" si="70"/>
        <v/>
      </c>
      <c r="BN180" s="82">
        <f>IFERROR(FIND("Águas subterrâneas",consulta_completa__11[[#This Row],[13 - Ocorrências/Ambientes Atingidos]]),0)</f>
        <v>0</v>
      </c>
      <c r="BO180" s="83" t="str">
        <f t="shared" si="71"/>
        <v/>
      </c>
      <c r="BP180" s="82">
        <f>IFERROR(FIND("Atmosfera",consulta_completa__11[[#This Row],[13 - Ocorrências/Ambientes Atingidos]]),0)</f>
        <v>0</v>
      </c>
      <c r="BQ180" s="83" t="str">
        <f t="shared" si="72"/>
        <v/>
      </c>
      <c r="BR180" s="82">
        <f>IFERROR(FIND("Flora",consulta_completa__11[[#This Row],[13 - Ocorrências/Ambientes Atingidos]]),0)</f>
        <v>0</v>
      </c>
      <c r="BS180" s="83" t="str">
        <f t="shared" si="73"/>
        <v/>
      </c>
      <c r="BT180" s="82">
        <f>IFERROR(FIND("Fauna",consulta_completa__11[[#This Row],[13 - Ocorrências/Ambientes Atingidos]]),0)</f>
        <v>0</v>
      </c>
      <c r="BU180" s="83" t="str">
        <f t="shared" si="74"/>
        <v/>
      </c>
      <c r="BV180" s="82">
        <f>IFERROR(FIND("UC federal",consulta_completa__11[[#This Row],[13 - Ocorrências/Ambientes Atingidos]]),0)</f>
        <v>0</v>
      </c>
      <c r="BW180" s="83" t="str">
        <f t="shared" si="75"/>
        <v/>
      </c>
      <c r="BX180" s="82">
        <f>IFERROR(FIND("UC estadual/municipal",consulta_completa__11[[#This Row],[13 - Ocorrências/Ambientes Atingidos]]),0)</f>
        <v>0</v>
      </c>
      <c r="BY180" s="83" t="str">
        <f t="shared" si="76"/>
        <v/>
      </c>
      <c r="BZ180" s="82">
        <f>IFERROR(FIND("Outro(s)",consulta_completa__11[[#This Row],[13 - Ocorrências/Ambientes Atingidos]]),0)</f>
        <v>0</v>
      </c>
      <c r="CA180" s="83" t="str">
        <f t="shared" si="77"/>
        <v/>
      </c>
      <c r="CB180" s="82">
        <f>IFERROR(FIND("Sem dano",consulta_completa__11[[#This Row],[13 - Ocorrências/Ambientes Atingidos]]),0)</f>
        <v>0</v>
      </c>
      <c r="CC180" s="83" t="str">
        <f t="shared" si="78"/>
        <v/>
      </c>
      <c r="CD180" s="82" t="str">
        <f>IF(consulta_completa__11[[#This Row],[13 - Ocorrências/Ambientes Atingidos]]="","X","")</f>
        <v/>
      </c>
      <c r="CE180" s="84">
        <f>IFERROR(FIND("IBAMA",consulta_completa__11[[#This Row],[14 - Inst. Atuando no Local]]),0)</f>
        <v>140</v>
      </c>
      <c r="CF180" s="84" t="str">
        <f t="shared" si="79"/>
        <v>X</v>
      </c>
      <c r="CG180" s="84">
        <f>IFERROR(FIND("OEMA",consulta_completa__11[[#This Row],[14 - Inst. Atuando no Local]]),0)</f>
        <v>0</v>
      </c>
      <c r="CH180" s="84" t="str">
        <f t="shared" si="80"/>
        <v/>
      </c>
      <c r="CI180" s="84">
        <f>IFERROR(FIND("DEFESA CIVIL",consulta_completa__11[[#This Row],[14 - Inst. Atuando no Local]]),0)</f>
        <v>0</v>
      </c>
      <c r="CJ180" s="84" t="str">
        <f t="shared" si="81"/>
        <v/>
      </c>
      <c r="CK180" s="84">
        <f>IFERROR(FIND("CORPO DE BOMBEIROS",consulta_completa__11[[#This Row],[14 - Inst. Atuando no Local]]),0)</f>
        <v>0</v>
      </c>
      <c r="CL180" s="84" t="str">
        <f t="shared" si="82"/>
        <v/>
      </c>
      <c r="CM180" s="84">
        <f>IFERROR(FIND("POLÍCIA RODOVIÁRIA",consulta_completa__11[[#This Row],[14 - Inst. Atuando no Local]]),0)</f>
        <v>0</v>
      </c>
      <c r="CN180" s="84" t="str">
        <f t="shared" si="83"/>
        <v/>
      </c>
      <c r="CO180" s="84">
        <f>IFERROR(FIND("POLÍCIA MILITAR",consulta_completa__11[[#This Row],[14 - Inst. Atuando no Local]]),0)</f>
        <v>0</v>
      </c>
      <c r="CP180" s="84" t="str">
        <f t="shared" si="84"/>
        <v/>
      </c>
      <c r="CQ180" s="84">
        <f>IFERROR(FIND("POLÍCIA CIVIL",consulta_completa__11[[#This Row],[14 - Inst. Atuando no Local]]),0)</f>
        <v>0</v>
      </c>
      <c r="CR180" s="84" t="str">
        <f t="shared" si="85"/>
        <v/>
      </c>
      <c r="CS180" s="84">
        <f>IFERROR(FIND("MARINHA DO BRASIL",consulta_completa__11[[#This Row],[14 - Inst. Atuando no Local]]),0)</f>
        <v>0</v>
      </c>
      <c r="CT180" s="84" t="str">
        <f t="shared" si="86"/>
        <v/>
      </c>
      <c r="CU180" s="84">
        <f>IFERROR(FIND("EMPRESA ESPECIALIZADA EM ATENDIMENTO",consulta_completa__11[[#This Row],[14 - Inst. Atuando no Local]]),0)</f>
        <v>0</v>
      </c>
      <c r="CV180" s="84" t="str">
        <f t="shared" si="87"/>
        <v/>
      </c>
      <c r="CW180" s="84">
        <f>IFERROR(FIND("IBAMA",consulta_completa__11[[#This Row],[14 - Inst. Atuando no Local]]),0)</f>
        <v>140</v>
      </c>
      <c r="CX180" s="84" t="str">
        <f t="shared" si="88"/>
        <v>X</v>
      </c>
      <c r="CY180" s="84" t="str">
        <f>IF(consulta_completa__11[[#This Row],[14 - Inst. Atuando no Local]]="","X","")</f>
        <v/>
      </c>
      <c r="CZ180" s="84">
        <f>IFERROR(FIND("OUTRA (S)",consulta_completa__11[[#This Row],[14 - Inst. Atuando no Local]]),0)</f>
        <v>0</v>
      </c>
      <c r="DA180" s="84" t="str">
        <f t="shared" si="89"/>
        <v/>
      </c>
      <c r="DB180" s="35" t="str">
        <f t="shared" si="90"/>
        <v>Sim</v>
      </c>
      <c r="DC180" s="35" t="str">
        <f t="shared" si="91"/>
        <v>Não</v>
      </c>
      <c r="DD180" s="35" t="str">
        <f t="shared" si="92"/>
        <v>Sim</v>
      </c>
      <c r="DE180" s="87" t="str">
        <f t="shared" si="63"/>
        <v>Sem informação</v>
      </c>
    </row>
    <row r="181" spans="1:109">
      <c r="A181" s="14">
        <v>202531761221</v>
      </c>
      <c r="B181" s="1">
        <v>45731</v>
      </c>
      <c r="C181" t="s">
        <v>109</v>
      </c>
      <c r="D181" t="s">
        <v>110</v>
      </c>
      <c r="E181" t="s">
        <v>139</v>
      </c>
      <c r="F181" t="s">
        <v>112</v>
      </c>
      <c r="G181" t="s">
        <v>113</v>
      </c>
      <c r="H181" t="s">
        <v>114</v>
      </c>
      <c r="I181" t="s">
        <v>114</v>
      </c>
      <c r="J181" t="s">
        <v>113</v>
      </c>
      <c r="K181" t="s">
        <v>114</v>
      </c>
      <c r="L181" t="s">
        <v>114</v>
      </c>
      <c r="M181" t="s">
        <v>118</v>
      </c>
      <c r="N181" t="s">
        <v>119</v>
      </c>
      <c r="O181" t="s">
        <v>120</v>
      </c>
      <c r="P181" t="s">
        <v>229</v>
      </c>
      <c r="Q181" t="s">
        <v>122</v>
      </c>
      <c r="R181" t="s">
        <v>123</v>
      </c>
      <c r="S181" t="s">
        <v>201</v>
      </c>
      <c r="T181" t="s">
        <v>1992</v>
      </c>
      <c r="U181" t="s">
        <v>1993</v>
      </c>
      <c r="V181" t="s">
        <v>1994</v>
      </c>
      <c r="Z181" t="s">
        <v>1634</v>
      </c>
      <c r="AA181" t="s">
        <v>113</v>
      </c>
      <c r="AB181" t="s">
        <v>206</v>
      </c>
      <c r="AC181" t="s">
        <v>399</v>
      </c>
      <c r="AD181">
        <v>1</v>
      </c>
      <c r="AE181" t="s">
        <v>206</v>
      </c>
      <c r="AF181" t="s">
        <v>113</v>
      </c>
      <c r="AG181" t="s">
        <v>113</v>
      </c>
      <c r="AH181" t="s">
        <v>131</v>
      </c>
      <c r="AI181" t="s">
        <v>131</v>
      </c>
      <c r="AJ181" t="s">
        <v>131</v>
      </c>
      <c r="AK181" t="s">
        <v>1995</v>
      </c>
      <c r="AL181" t="s">
        <v>1996</v>
      </c>
      <c r="AM181" t="s">
        <v>402</v>
      </c>
      <c r="AN181" t="s">
        <v>113</v>
      </c>
      <c r="AO181" t="s">
        <v>113</v>
      </c>
      <c r="AQ181" t="s">
        <v>211</v>
      </c>
      <c r="AR181" t="s">
        <v>113</v>
      </c>
      <c r="AS181" t="s">
        <v>113</v>
      </c>
      <c r="AT181" t="s">
        <v>113</v>
      </c>
      <c r="AU181" t="s">
        <v>113</v>
      </c>
      <c r="AW181" t="s">
        <v>113</v>
      </c>
      <c r="AX181" s="82">
        <f>IFERROR(FIND("Óbitos/feridos",consulta_completa__11[[#This Row],[13 - Ocorrências/Ambientes Atingidos]]),0)</f>
        <v>0</v>
      </c>
      <c r="AY181" s="83" t="str">
        <f t="shared" si="64"/>
        <v/>
      </c>
      <c r="AZ181" s="82">
        <f>IFERROR(FIND("População afetada/evacuada",consulta_completa__11[[#This Row],[13 - Ocorrências/Ambientes Atingidos]]),0)</f>
        <v>0</v>
      </c>
      <c r="BA181" s="82" t="str">
        <f t="shared" si="65"/>
        <v/>
      </c>
      <c r="BB181" s="82">
        <f>IFERROR(FIND("Suspensão de abastecimento de água",consulta_completa__11[[#This Row],[13 - Ocorrências/Ambientes Atingidos]]),0)</f>
        <v>0</v>
      </c>
      <c r="BC181" s="83" t="str">
        <f t="shared" si="93"/>
        <v/>
      </c>
      <c r="BD181" s="82">
        <f>IFERROR(FIND("Rio/córrego",consulta_completa__11[[#This Row],[13 - Ocorrências/Ambientes Atingidos]]),0)</f>
        <v>0</v>
      </c>
      <c r="BE181" s="83" t="str">
        <f t="shared" si="66"/>
        <v/>
      </c>
      <c r="BF181" s="82">
        <f>IFERROR(FIND("Lago",consulta_completa__11[[#This Row],[13 - Ocorrências/Ambientes Atingidos]]),0)</f>
        <v>0</v>
      </c>
      <c r="BG181" s="83" t="str">
        <f t="shared" si="67"/>
        <v/>
      </c>
      <c r="BH181" s="82">
        <f>IFERROR(FIND("Mar",consulta_completa__11[[#This Row],[13 - Ocorrências/Ambientes Atingidos]]),0)</f>
        <v>1</v>
      </c>
      <c r="BI181" s="83" t="str">
        <f t="shared" si="68"/>
        <v>X</v>
      </c>
      <c r="BJ181" s="82">
        <f>IFERROR(FIND("Praia",consulta_completa__11[[#This Row],[13 - Ocorrências/Ambientes Atingidos]]),0)</f>
        <v>0</v>
      </c>
      <c r="BK181" s="83" t="str">
        <f t="shared" si="69"/>
        <v/>
      </c>
      <c r="BL181" s="82">
        <f>IFERROR(FIND("Solo",consulta_completa__11[[#This Row],[13 - Ocorrências/Ambientes Atingidos]]),0)</f>
        <v>0</v>
      </c>
      <c r="BM181" s="83" t="str">
        <f t="shared" si="70"/>
        <v/>
      </c>
      <c r="BN181" s="82">
        <f>IFERROR(FIND("Águas subterrâneas",consulta_completa__11[[#This Row],[13 - Ocorrências/Ambientes Atingidos]]),0)</f>
        <v>0</v>
      </c>
      <c r="BO181" s="83" t="str">
        <f t="shared" si="71"/>
        <v/>
      </c>
      <c r="BP181" s="82">
        <f>IFERROR(FIND("Atmosfera",consulta_completa__11[[#This Row],[13 - Ocorrências/Ambientes Atingidos]]),0)</f>
        <v>0</v>
      </c>
      <c r="BQ181" s="83" t="str">
        <f t="shared" si="72"/>
        <v/>
      </c>
      <c r="BR181" s="82">
        <f>IFERROR(FIND("Flora",consulta_completa__11[[#This Row],[13 - Ocorrências/Ambientes Atingidos]]),0)</f>
        <v>0</v>
      </c>
      <c r="BS181" s="83" t="str">
        <f t="shared" si="73"/>
        <v/>
      </c>
      <c r="BT181" s="82">
        <f>IFERROR(FIND("Fauna",consulta_completa__11[[#This Row],[13 - Ocorrências/Ambientes Atingidos]]),0)</f>
        <v>0</v>
      </c>
      <c r="BU181" s="83" t="str">
        <f t="shared" si="74"/>
        <v/>
      </c>
      <c r="BV181" s="82">
        <f>IFERROR(FIND("UC federal",consulta_completa__11[[#This Row],[13 - Ocorrências/Ambientes Atingidos]]),0)</f>
        <v>0</v>
      </c>
      <c r="BW181" s="83" t="str">
        <f t="shared" si="75"/>
        <v/>
      </c>
      <c r="BX181" s="82">
        <f>IFERROR(FIND("UC estadual/municipal",consulta_completa__11[[#This Row],[13 - Ocorrências/Ambientes Atingidos]]),0)</f>
        <v>0</v>
      </c>
      <c r="BY181" s="83" t="str">
        <f t="shared" si="76"/>
        <v/>
      </c>
      <c r="BZ181" s="82">
        <f>IFERROR(FIND("Outro(s)",consulta_completa__11[[#This Row],[13 - Ocorrências/Ambientes Atingidos]]),0)</f>
        <v>0</v>
      </c>
      <c r="CA181" s="83" t="str">
        <f t="shared" si="77"/>
        <v/>
      </c>
      <c r="CB181" s="82">
        <f>IFERROR(FIND("Sem dano",consulta_completa__11[[#This Row],[13 - Ocorrências/Ambientes Atingidos]]),0)</f>
        <v>0</v>
      </c>
      <c r="CC181" s="83" t="str">
        <f t="shared" si="78"/>
        <v/>
      </c>
      <c r="CD181" s="82" t="str">
        <f>IF(consulta_completa__11[[#This Row],[13 - Ocorrências/Ambientes Atingidos]]="","X","")</f>
        <v/>
      </c>
      <c r="CE181" s="84">
        <f>IFERROR(FIND("IBAMA",consulta_completa__11[[#This Row],[14 - Inst. Atuando no Local]]),0)</f>
        <v>0</v>
      </c>
      <c r="CF181" s="84" t="str">
        <f t="shared" si="79"/>
        <v/>
      </c>
      <c r="CG181" s="84">
        <f>IFERROR(FIND("OEMA",consulta_completa__11[[#This Row],[14 - Inst. Atuando no Local]]),0)</f>
        <v>0</v>
      </c>
      <c r="CH181" s="84" t="str">
        <f t="shared" si="80"/>
        <v/>
      </c>
      <c r="CI181" s="84">
        <f>IFERROR(FIND("DEFESA CIVIL",consulta_completa__11[[#This Row],[14 - Inst. Atuando no Local]]),0)</f>
        <v>0</v>
      </c>
      <c r="CJ181" s="84" t="str">
        <f t="shared" si="81"/>
        <v/>
      </c>
      <c r="CK181" s="84">
        <f>IFERROR(FIND("CORPO DE BOMBEIROS",consulta_completa__11[[#This Row],[14 - Inst. Atuando no Local]]),0)</f>
        <v>0</v>
      </c>
      <c r="CL181" s="84" t="str">
        <f t="shared" si="82"/>
        <v/>
      </c>
      <c r="CM181" s="84">
        <f>IFERROR(FIND("POLÍCIA RODOVIÁRIA",consulta_completa__11[[#This Row],[14 - Inst. Atuando no Local]]),0)</f>
        <v>0</v>
      </c>
      <c r="CN181" s="84" t="str">
        <f t="shared" si="83"/>
        <v/>
      </c>
      <c r="CO181" s="84">
        <f>IFERROR(FIND("POLÍCIA MILITAR",consulta_completa__11[[#This Row],[14 - Inst. Atuando no Local]]),0)</f>
        <v>0</v>
      </c>
      <c r="CP181" s="84" t="str">
        <f t="shared" si="84"/>
        <v/>
      </c>
      <c r="CQ181" s="84">
        <f>IFERROR(FIND("POLÍCIA CIVIL",consulta_completa__11[[#This Row],[14 - Inst. Atuando no Local]]),0)</f>
        <v>0</v>
      </c>
      <c r="CR181" s="84" t="str">
        <f t="shared" si="85"/>
        <v/>
      </c>
      <c r="CS181" s="84">
        <f>IFERROR(FIND("MARINHA DO BRASIL",consulta_completa__11[[#This Row],[14 - Inst. Atuando no Local]]),0)</f>
        <v>0</v>
      </c>
      <c r="CT181" s="84" t="str">
        <f t="shared" si="86"/>
        <v/>
      </c>
      <c r="CU181" s="84">
        <f>IFERROR(FIND("EMPRESA ESPECIALIZADA EM ATENDIMENTO",consulta_completa__11[[#This Row],[14 - Inst. Atuando no Local]]),0)</f>
        <v>0</v>
      </c>
      <c r="CV181" s="84" t="str">
        <f t="shared" si="87"/>
        <v/>
      </c>
      <c r="CW181" s="84">
        <f>IFERROR(FIND("IBAMA",consulta_completa__11[[#This Row],[14 - Inst. Atuando no Local]]),0)</f>
        <v>0</v>
      </c>
      <c r="CX181" s="84" t="str">
        <f t="shared" si="88"/>
        <v/>
      </c>
      <c r="CY181" s="84" t="str">
        <f>IF(consulta_completa__11[[#This Row],[14 - Inst. Atuando no Local]]="","X","")</f>
        <v/>
      </c>
      <c r="CZ181" s="84">
        <f>IFERROR(FIND("OUTRA (S)",consulta_completa__11[[#This Row],[14 - Inst. Atuando no Local]]),0)</f>
        <v>0</v>
      </c>
      <c r="DA181" s="84" t="str">
        <f t="shared" si="89"/>
        <v/>
      </c>
      <c r="DB181" s="35" t="str">
        <f t="shared" si="90"/>
        <v>Sim</v>
      </c>
      <c r="DC181" s="35" t="str">
        <f t="shared" si="91"/>
        <v>Não</v>
      </c>
      <c r="DD181" s="35" t="str">
        <f t="shared" si="92"/>
        <v>Sim</v>
      </c>
      <c r="DE181" s="87" t="str">
        <f t="shared" si="63"/>
        <v>Federal</v>
      </c>
    </row>
    <row r="182" spans="1:109">
      <c r="A182" s="14">
        <v>202531732455</v>
      </c>
      <c r="B182" s="1">
        <v>45732</v>
      </c>
      <c r="C182" t="s">
        <v>1997</v>
      </c>
      <c r="D182" t="s">
        <v>390</v>
      </c>
      <c r="E182" t="s">
        <v>286</v>
      </c>
      <c r="F182" t="s">
        <v>112</v>
      </c>
      <c r="G182" t="s">
        <v>311</v>
      </c>
      <c r="H182" t="s">
        <v>113</v>
      </c>
      <c r="I182" t="s">
        <v>113</v>
      </c>
      <c r="J182" t="s">
        <v>113</v>
      </c>
      <c r="K182" t="s">
        <v>114</v>
      </c>
      <c r="L182" t="s">
        <v>114</v>
      </c>
      <c r="M182" t="s">
        <v>332</v>
      </c>
      <c r="N182" t="s">
        <v>141</v>
      </c>
      <c r="O182" t="s">
        <v>239</v>
      </c>
      <c r="P182" t="s">
        <v>272</v>
      </c>
      <c r="Q182" t="s">
        <v>230</v>
      </c>
      <c r="R182" t="s">
        <v>123</v>
      </c>
      <c r="S182" t="s">
        <v>113</v>
      </c>
      <c r="T182" t="s">
        <v>1998</v>
      </c>
      <c r="U182" t="s">
        <v>1999</v>
      </c>
      <c r="V182" t="s">
        <v>2000</v>
      </c>
      <c r="Z182" t="s">
        <v>2001</v>
      </c>
      <c r="AA182" t="s">
        <v>2002</v>
      </c>
      <c r="AB182" t="s">
        <v>2003</v>
      </c>
      <c r="AC182" t="s">
        <v>2004</v>
      </c>
      <c r="AD182">
        <v>0</v>
      </c>
      <c r="AE182" t="s">
        <v>2005</v>
      </c>
      <c r="AF182" t="s">
        <v>2006</v>
      </c>
      <c r="AG182" t="s">
        <v>2007</v>
      </c>
      <c r="AH182" t="s">
        <v>194</v>
      </c>
      <c r="AI182" t="s">
        <v>132</v>
      </c>
      <c r="AJ182" t="s">
        <v>131</v>
      </c>
      <c r="AK182" t="s">
        <v>2008</v>
      </c>
      <c r="AL182" t="s">
        <v>2009</v>
      </c>
      <c r="AM182" t="s">
        <v>2010</v>
      </c>
      <c r="AN182" t="s">
        <v>2011</v>
      </c>
      <c r="AO182" t="s">
        <v>730</v>
      </c>
      <c r="AP182">
        <v>27992414722</v>
      </c>
      <c r="AQ182" t="s">
        <v>2012</v>
      </c>
      <c r="AR182" t="s">
        <v>113</v>
      </c>
      <c r="AS182" t="s">
        <v>113</v>
      </c>
      <c r="AT182" t="s">
        <v>113</v>
      </c>
      <c r="AU182" t="s">
        <v>113</v>
      </c>
      <c r="AW182" t="s">
        <v>113</v>
      </c>
      <c r="AX182" s="82">
        <f>IFERROR(FIND("Óbitos/feridos",consulta_completa__11[[#This Row],[13 - Ocorrências/Ambientes Atingidos]]),0)</f>
        <v>0</v>
      </c>
      <c r="AY182" s="83" t="str">
        <f t="shared" si="64"/>
        <v/>
      </c>
      <c r="AZ182" s="82">
        <f>IFERROR(FIND("População afetada/evacuada",consulta_completa__11[[#This Row],[13 - Ocorrências/Ambientes Atingidos]]),0)</f>
        <v>0</v>
      </c>
      <c r="BA182" s="82" t="str">
        <f t="shared" si="65"/>
        <v/>
      </c>
      <c r="BB182" s="82">
        <f>IFERROR(FIND("Suspensão de abastecimento de água",consulta_completa__11[[#This Row],[13 - Ocorrências/Ambientes Atingidos]]),0)</f>
        <v>0</v>
      </c>
      <c r="BC182" s="83" t="str">
        <f t="shared" si="93"/>
        <v/>
      </c>
      <c r="BD182" s="82">
        <f>IFERROR(FIND("Rio/córrego",consulta_completa__11[[#This Row],[13 - Ocorrências/Ambientes Atingidos]]),0)</f>
        <v>1</v>
      </c>
      <c r="BE182" s="83" t="str">
        <f t="shared" si="66"/>
        <v>X</v>
      </c>
      <c r="BF182" s="82">
        <f>IFERROR(FIND("Lago",consulta_completa__11[[#This Row],[13 - Ocorrências/Ambientes Atingidos]]),0)</f>
        <v>0</v>
      </c>
      <c r="BG182" s="83" t="str">
        <f t="shared" si="67"/>
        <v/>
      </c>
      <c r="BH182" s="82">
        <f>IFERROR(FIND("Mar",consulta_completa__11[[#This Row],[13 - Ocorrências/Ambientes Atingidos]]),0)</f>
        <v>0</v>
      </c>
      <c r="BI182" s="83" t="str">
        <f t="shared" si="68"/>
        <v/>
      </c>
      <c r="BJ182" s="82">
        <f>IFERROR(FIND("Praia",consulta_completa__11[[#This Row],[13 - Ocorrências/Ambientes Atingidos]]),0)</f>
        <v>0</v>
      </c>
      <c r="BK182" s="83" t="str">
        <f t="shared" si="69"/>
        <v/>
      </c>
      <c r="BL182" s="82">
        <f>IFERROR(FIND("Solo",consulta_completa__11[[#This Row],[13 - Ocorrências/Ambientes Atingidos]]),0)</f>
        <v>0</v>
      </c>
      <c r="BM182" s="83" t="str">
        <f t="shared" si="70"/>
        <v/>
      </c>
      <c r="BN182" s="82">
        <f>IFERROR(FIND("Águas subterrâneas",consulta_completa__11[[#This Row],[13 - Ocorrências/Ambientes Atingidos]]),0)</f>
        <v>0</v>
      </c>
      <c r="BO182" s="83" t="str">
        <f t="shared" si="71"/>
        <v/>
      </c>
      <c r="BP182" s="82">
        <f>IFERROR(FIND("Atmosfera",consulta_completa__11[[#This Row],[13 - Ocorrências/Ambientes Atingidos]]),0)</f>
        <v>0</v>
      </c>
      <c r="BQ182" s="83" t="str">
        <f t="shared" si="72"/>
        <v/>
      </c>
      <c r="BR182" s="82">
        <f>IFERROR(FIND("Flora",consulta_completa__11[[#This Row],[13 - Ocorrências/Ambientes Atingidos]]),0)</f>
        <v>0</v>
      </c>
      <c r="BS182" s="83" t="str">
        <f t="shared" si="73"/>
        <v/>
      </c>
      <c r="BT182" s="82">
        <f>IFERROR(FIND("Fauna",consulta_completa__11[[#This Row],[13 - Ocorrências/Ambientes Atingidos]]),0)</f>
        <v>0</v>
      </c>
      <c r="BU182" s="83" t="str">
        <f t="shared" si="74"/>
        <v/>
      </c>
      <c r="BV182" s="82">
        <f>IFERROR(FIND("UC federal",consulta_completa__11[[#This Row],[13 - Ocorrências/Ambientes Atingidos]]),0)</f>
        <v>0</v>
      </c>
      <c r="BW182" s="83" t="str">
        <f t="shared" si="75"/>
        <v/>
      </c>
      <c r="BX182" s="82">
        <f>IFERROR(FIND("UC estadual/municipal",consulta_completa__11[[#This Row],[13 - Ocorrências/Ambientes Atingidos]]),0)</f>
        <v>0</v>
      </c>
      <c r="BY182" s="83" t="str">
        <f t="shared" si="76"/>
        <v/>
      </c>
      <c r="BZ182" s="82">
        <f>IFERROR(FIND("Outro(s)",consulta_completa__11[[#This Row],[13 - Ocorrências/Ambientes Atingidos]]),0)</f>
        <v>0</v>
      </c>
      <c r="CA182" s="83" t="str">
        <f t="shared" si="77"/>
        <v/>
      </c>
      <c r="CB182" s="82">
        <f>IFERROR(FIND("Sem dano",consulta_completa__11[[#This Row],[13 - Ocorrências/Ambientes Atingidos]]),0)</f>
        <v>0</v>
      </c>
      <c r="CC182" s="83" t="str">
        <f t="shared" si="78"/>
        <v/>
      </c>
      <c r="CD182" s="82" t="str">
        <f>IF(consulta_completa__11[[#This Row],[13 - Ocorrências/Ambientes Atingidos]]="","X","")</f>
        <v/>
      </c>
      <c r="CE182" s="84">
        <f>IFERROR(FIND("IBAMA",consulta_completa__11[[#This Row],[14 - Inst. Atuando no Local]]),0)</f>
        <v>0</v>
      </c>
      <c r="CF182" s="84" t="str">
        <f t="shared" si="79"/>
        <v/>
      </c>
      <c r="CG182" s="84">
        <f>IFERROR(FIND("OEMA",consulta_completa__11[[#This Row],[14 - Inst. Atuando no Local]]),0)</f>
        <v>0</v>
      </c>
      <c r="CH182" s="84" t="str">
        <f t="shared" si="80"/>
        <v/>
      </c>
      <c r="CI182" s="84">
        <f>IFERROR(FIND("DEFESA CIVIL",consulta_completa__11[[#This Row],[14 - Inst. Atuando no Local]]),0)</f>
        <v>0</v>
      </c>
      <c r="CJ182" s="84" t="str">
        <f t="shared" si="81"/>
        <v/>
      </c>
      <c r="CK182" s="84">
        <f>IFERROR(FIND("CORPO DE BOMBEIROS",consulta_completa__11[[#This Row],[14 - Inst. Atuando no Local]]),0)</f>
        <v>0</v>
      </c>
      <c r="CL182" s="84" t="str">
        <f t="shared" si="82"/>
        <v/>
      </c>
      <c r="CM182" s="84">
        <f>IFERROR(FIND("POLÍCIA RODOVIÁRIA",consulta_completa__11[[#This Row],[14 - Inst. Atuando no Local]]),0)</f>
        <v>0</v>
      </c>
      <c r="CN182" s="84" t="str">
        <f t="shared" si="83"/>
        <v/>
      </c>
      <c r="CO182" s="84">
        <f>IFERROR(FIND("POLÍCIA MILITAR",consulta_completa__11[[#This Row],[14 - Inst. Atuando no Local]]),0)</f>
        <v>0</v>
      </c>
      <c r="CP182" s="84" t="str">
        <f t="shared" si="84"/>
        <v/>
      </c>
      <c r="CQ182" s="84">
        <f>IFERROR(FIND("POLÍCIA CIVIL",consulta_completa__11[[#This Row],[14 - Inst. Atuando no Local]]),0)</f>
        <v>0</v>
      </c>
      <c r="CR182" s="84" t="str">
        <f t="shared" si="85"/>
        <v/>
      </c>
      <c r="CS182" s="84">
        <f>IFERROR(FIND("MARINHA DO BRASIL",consulta_completa__11[[#This Row],[14 - Inst. Atuando no Local]]),0)</f>
        <v>0</v>
      </c>
      <c r="CT182" s="84" t="str">
        <f t="shared" si="86"/>
        <v/>
      </c>
      <c r="CU182" s="84">
        <f>IFERROR(FIND("EMPRESA ESPECIALIZADA EM ATENDIMENTO",consulta_completa__11[[#This Row],[14 - Inst. Atuando no Local]]),0)</f>
        <v>0</v>
      </c>
      <c r="CV182" s="84" t="str">
        <f t="shared" si="87"/>
        <v/>
      </c>
      <c r="CW182" s="84">
        <f>IFERROR(FIND("IBAMA",consulta_completa__11[[#This Row],[14 - Inst. Atuando no Local]]),0)</f>
        <v>0</v>
      </c>
      <c r="CX182" s="84" t="str">
        <f t="shared" si="88"/>
        <v/>
      </c>
      <c r="CY182" s="84" t="str">
        <f>IF(consulta_completa__11[[#This Row],[14 - Inst. Atuando no Local]]="","X","")</f>
        <v/>
      </c>
      <c r="CZ182" s="84">
        <f>IFERROR(FIND("OUTRA (S)",consulta_completa__11[[#This Row],[14 - Inst. Atuando no Local]]),0)</f>
        <v>0</v>
      </c>
      <c r="DA182" s="84" t="str">
        <f t="shared" si="89"/>
        <v/>
      </c>
      <c r="DB182" s="35" t="str">
        <f t="shared" si="90"/>
        <v>Sim</v>
      </c>
      <c r="DC182" s="35" t="str">
        <f t="shared" si="91"/>
        <v>Não</v>
      </c>
      <c r="DD182" s="35" t="str">
        <f t="shared" si="92"/>
        <v>Sim</v>
      </c>
      <c r="DE182" s="87" t="str">
        <f t="shared" si="63"/>
        <v>Sem informação</v>
      </c>
    </row>
    <row r="183" spans="1:109">
      <c r="A183" s="14">
        <v>202531832408</v>
      </c>
      <c r="B183" s="1">
        <v>45732</v>
      </c>
      <c r="C183" t="s">
        <v>109</v>
      </c>
      <c r="D183" t="s">
        <v>110</v>
      </c>
      <c r="E183" t="s">
        <v>111</v>
      </c>
      <c r="F183" t="s">
        <v>112</v>
      </c>
      <c r="G183" t="s">
        <v>113</v>
      </c>
      <c r="H183" t="s">
        <v>114</v>
      </c>
      <c r="I183" t="s">
        <v>114</v>
      </c>
      <c r="J183" t="s">
        <v>226</v>
      </c>
      <c r="K183" t="s">
        <v>2013</v>
      </c>
      <c r="L183" t="s">
        <v>117</v>
      </c>
      <c r="M183" t="s">
        <v>118</v>
      </c>
      <c r="N183" t="s">
        <v>119</v>
      </c>
      <c r="O183" t="s">
        <v>120</v>
      </c>
      <c r="P183" t="s">
        <v>272</v>
      </c>
      <c r="Q183" t="s">
        <v>143</v>
      </c>
      <c r="R183" t="s">
        <v>123</v>
      </c>
      <c r="S183" t="s">
        <v>124</v>
      </c>
      <c r="T183" t="s">
        <v>2014</v>
      </c>
      <c r="U183" t="s">
        <v>2015</v>
      </c>
      <c r="V183" t="s">
        <v>2016</v>
      </c>
      <c r="Z183" t="s">
        <v>2017</v>
      </c>
      <c r="AA183" t="s">
        <v>113</v>
      </c>
      <c r="AB183" t="s">
        <v>206</v>
      </c>
      <c r="AC183" t="s">
        <v>482</v>
      </c>
      <c r="AD183">
        <v>1</v>
      </c>
      <c r="AE183" t="s">
        <v>206</v>
      </c>
      <c r="AF183" t="s">
        <v>113</v>
      </c>
      <c r="AG183" t="s">
        <v>113</v>
      </c>
      <c r="AH183" t="s">
        <v>131</v>
      </c>
      <c r="AI183" t="s">
        <v>132</v>
      </c>
      <c r="AJ183" t="s">
        <v>131</v>
      </c>
      <c r="AK183" t="s">
        <v>2018</v>
      </c>
      <c r="AL183" t="s">
        <v>2019</v>
      </c>
      <c r="AM183" t="s">
        <v>485</v>
      </c>
      <c r="AN183" t="s">
        <v>113</v>
      </c>
      <c r="AO183" t="s">
        <v>113</v>
      </c>
      <c r="AQ183" t="s">
        <v>486</v>
      </c>
      <c r="AR183" t="s">
        <v>113</v>
      </c>
      <c r="AS183" t="s">
        <v>113</v>
      </c>
      <c r="AT183" t="s">
        <v>2020</v>
      </c>
      <c r="AU183" t="s">
        <v>592</v>
      </c>
      <c r="AV183">
        <v>3000000</v>
      </c>
      <c r="AW183" t="s">
        <v>159</v>
      </c>
      <c r="AX183" s="82">
        <f>IFERROR(FIND("Óbitos/feridos",consulta_completa__11[[#This Row],[13 - Ocorrências/Ambientes Atingidos]]),0)</f>
        <v>0</v>
      </c>
      <c r="AY183" s="83" t="str">
        <f t="shared" si="64"/>
        <v/>
      </c>
      <c r="AZ183" s="82">
        <f>IFERROR(FIND("População afetada/evacuada",consulta_completa__11[[#This Row],[13 - Ocorrências/Ambientes Atingidos]]),0)</f>
        <v>0</v>
      </c>
      <c r="BA183" s="82" t="str">
        <f t="shared" si="65"/>
        <v/>
      </c>
      <c r="BB183" s="82">
        <f>IFERROR(FIND("Suspensão de abastecimento de água",consulta_completa__11[[#This Row],[13 - Ocorrências/Ambientes Atingidos]]),0)</f>
        <v>0</v>
      </c>
      <c r="BC183" s="83" t="str">
        <f t="shared" si="93"/>
        <v/>
      </c>
      <c r="BD183" s="82">
        <f>IFERROR(FIND("Rio/córrego",consulta_completa__11[[#This Row],[13 - Ocorrências/Ambientes Atingidos]]),0)</f>
        <v>0</v>
      </c>
      <c r="BE183" s="83" t="str">
        <f t="shared" si="66"/>
        <v/>
      </c>
      <c r="BF183" s="82">
        <f>IFERROR(FIND("Lago",consulta_completa__11[[#This Row],[13 - Ocorrências/Ambientes Atingidos]]),0)</f>
        <v>0</v>
      </c>
      <c r="BG183" s="83" t="str">
        <f t="shared" si="67"/>
        <v/>
      </c>
      <c r="BH183" s="82">
        <f>IFERROR(FIND("Mar",consulta_completa__11[[#This Row],[13 - Ocorrências/Ambientes Atingidos]]),0)</f>
        <v>1</v>
      </c>
      <c r="BI183" s="83" t="str">
        <f t="shared" si="68"/>
        <v>X</v>
      </c>
      <c r="BJ183" s="82">
        <f>IFERROR(FIND("Praia",consulta_completa__11[[#This Row],[13 - Ocorrências/Ambientes Atingidos]]),0)</f>
        <v>0</v>
      </c>
      <c r="BK183" s="83" t="str">
        <f t="shared" si="69"/>
        <v/>
      </c>
      <c r="BL183" s="82">
        <f>IFERROR(FIND("Solo",consulta_completa__11[[#This Row],[13 - Ocorrências/Ambientes Atingidos]]),0)</f>
        <v>0</v>
      </c>
      <c r="BM183" s="83" t="str">
        <f t="shared" si="70"/>
        <v/>
      </c>
      <c r="BN183" s="82">
        <f>IFERROR(FIND("Águas subterrâneas",consulta_completa__11[[#This Row],[13 - Ocorrências/Ambientes Atingidos]]),0)</f>
        <v>0</v>
      </c>
      <c r="BO183" s="83" t="str">
        <f t="shared" si="71"/>
        <v/>
      </c>
      <c r="BP183" s="82">
        <f>IFERROR(FIND("Atmosfera",consulta_completa__11[[#This Row],[13 - Ocorrências/Ambientes Atingidos]]),0)</f>
        <v>0</v>
      </c>
      <c r="BQ183" s="83" t="str">
        <f t="shared" si="72"/>
        <v/>
      </c>
      <c r="BR183" s="82">
        <f>IFERROR(FIND("Flora",consulta_completa__11[[#This Row],[13 - Ocorrências/Ambientes Atingidos]]),0)</f>
        <v>0</v>
      </c>
      <c r="BS183" s="83" t="str">
        <f t="shared" si="73"/>
        <v/>
      </c>
      <c r="BT183" s="82">
        <f>IFERROR(FIND("Fauna",consulta_completa__11[[#This Row],[13 - Ocorrências/Ambientes Atingidos]]),0)</f>
        <v>0</v>
      </c>
      <c r="BU183" s="83" t="str">
        <f t="shared" si="74"/>
        <v/>
      </c>
      <c r="BV183" s="82">
        <f>IFERROR(FIND("UC federal",consulta_completa__11[[#This Row],[13 - Ocorrências/Ambientes Atingidos]]),0)</f>
        <v>0</v>
      </c>
      <c r="BW183" s="83" t="str">
        <f t="shared" si="75"/>
        <v/>
      </c>
      <c r="BX183" s="82">
        <f>IFERROR(FIND("UC estadual/municipal",consulta_completa__11[[#This Row],[13 - Ocorrências/Ambientes Atingidos]]),0)</f>
        <v>0</v>
      </c>
      <c r="BY183" s="83" t="str">
        <f t="shared" si="76"/>
        <v/>
      </c>
      <c r="BZ183" s="82">
        <f>IFERROR(FIND("Outro(s)",consulta_completa__11[[#This Row],[13 - Ocorrências/Ambientes Atingidos]]),0)</f>
        <v>0</v>
      </c>
      <c r="CA183" s="83" t="str">
        <f t="shared" si="77"/>
        <v/>
      </c>
      <c r="CB183" s="82">
        <f>IFERROR(FIND("Sem dano",consulta_completa__11[[#This Row],[13 - Ocorrências/Ambientes Atingidos]]),0)</f>
        <v>0</v>
      </c>
      <c r="CC183" s="83" t="str">
        <f t="shared" si="78"/>
        <v/>
      </c>
      <c r="CD183" s="82" t="str">
        <f>IF(consulta_completa__11[[#This Row],[13 - Ocorrências/Ambientes Atingidos]]="","X","")</f>
        <v/>
      </c>
      <c r="CE183" s="84">
        <f>IFERROR(FIND("IBAMA",consulta_completa__11[[#This Row],[14 - Inst. Atuando no Local]]),0)</f>
        <v>0</v>
      </c>
      <c r="CF183" s="84" t="str">
        <f t="shared" si="79"/>
        <v/>
      </c>
      <c r="CG183" s="84">
        <f>IFERROR(FIND("OEMA",consulta_completa__11[[#This Row],[14 - Inst. Atuando no Local]]),0)</f>
        <v>0</v>
      </c>
      <c r="CH183" s="84" t="str">
        <f t="shared" si="80"/>
        <v/>
      </c>
      <c r="CI183" s="84">
        <f>IFERROR(FIND("DEFESA CIVIL",consulta_completa__11[[#This Row],[14 - Inst. Atuando no Local]]),0)</f>
        <v>0</v>
      </c>
      <c r="CJ183" s="84" t="str">
        <f t="shared" si="81"/>
        <v/>
      </c>
      <c r="CK183" s="84">
        <f>IFERROR(FIND("CORPO DE BOMBEIROS",consulta_completa__11[[#This Row],[14 - Inst. Atuando no Local]]),0)</f>
        <v>0</v>
      </c>
      <c r="CL183" s="84" t="str">
        <f t="shared" si="82"/>
        <v/>
      </c>
      <c r="CM183" s="84">
        <f>IFERROR(FIND("POLÍCIA RODOVIÁRIA",consulta_completa__11[[#This Row],[14 - Inst. Atuando no Local]]),0)</f>
        <v>0</v>
      </c>
      <c r="CN183" s="84" t="str">
        <f t="shared" si="83"/>
        <v/>
      </c>
      <c r="CO183" s="84">
        <f>IFERROR(FIND("POLÍCIA MILITAR",consulta_completa__11[[#This Row],[14 - Inst. Atuando no Local]]),0)</f>
        <v>0</v>
      </c>
      <c r="CP183" s="84" t="str">
        <f t="shared" si="84"/>
        <v/>
      </c>
      <c r="CQ183" s="84">
        <f>IFERROR(FIND("POLÍCIA CIVIL",consulta_completa__11[[#This Row],[14 - Inst. Atuando no Local]]),0)</f>
        <v>0</v>
      </c>
      <c r="CR183" s="84" t="str">
        <f t="shared" si="85"/>
        <v/>
      </c>
      <c r="CS183" s="84">
        <f>IFERROR(FIND("MARINHA DO BRASIL",consulta_completa__11[[#This Row],[14 - Inst. Atuando no Local]]),0)</f>
        <v>0</v>
      </c>
      <c r="CT183" s="84" t="str">
        <f t="shared" si="86"/>
        <v/>
      </c>
      <c r="CU183" s="84">
        <f>IFERROR(FIND("EMPRESA ESPECIALIZADA EM ATENDIMENTO",consulta_completa__11[[#This Row],[14 - Inst. Atuando no Local]]),0)</f>
        <v>0</v>
      </c>
      <c r="CV183" s="84" t="str">
        <f t="shared" si="87"/>
        <v/>
      </c>
      <c r="CW183" s="84">
        <f>IFERROR(FIND("IBAMA",consulta_completa__11[[#This Row],[14 - Inst. Atuando no Local]]),0)</f>
        <v>0</v>
      </c>
      <c r="CX183" s="84" t="str">
        <f t="shared" si="88"/>
        <v/>
      </c>
      <c r="CY183" s="84" t="str">
        <f>IF(consulta_completa__11[[#This Row],[14 - Inst. Atuando no Local]]="","X","")</f>
        <v/>
      </c>
      <c r="CZ183" s="84">
        <f>IFERROR(FIND("OUTRA (S)",consulta_completa__11[[#This Row],[14 - Inst. Atuando no Local]]),0)</f>
        <v>0</v>
      </c>
      <c r="DA183" s="84" t="str">
        <f t="shared" si="89"/>
        <v/>
      </c>
      <c r="DB183" s="35" t="str">
        <f t="shared" si="90"/>
        <v>Sim</v>
      </c>
      <c r="DC183" s="35" t="str">
        <f t="shared" si="91"/>
        <v>Não</v>
      </c>
      <c r="DD183" s="35" t="str">
        <f t="shared" si="92"/>
        <v>Sim</v>
      </c>
      <c r="DE183" s="87" t="str">
        <f t="shared" si="63"/>
        <v>Federal</v>
      </c>
    </row>
    <row r="184" spans="1:109">
      <c r="A184" s="14">
        <v>202531754034</v>
      </c>
      <c r="B184" s="1">
        <v>45733</v>
      </c>
      <c r="C184" t="s">
        <v>745</v>
      </c>
      <c r="D184" t="s">
        <v>746</v>
      </c>
      <c r="E184" t="s">
        <v>139</v>
      </c>
      <c r="F184" t="s">
        <v>2021</v>
      </c>
      <c r="G184" t="s">
        <v>113</v>
      </c>
      <c r="H184" t="s">
        <v>114</v>
      </c>
      <c r="I184" t="s">
        <v>114</v>
      </c>
      <c r="J184" t="s">
        <v>113</v>
      </c>
      <c r="K184" t="s">
        <v>114</v>
      </c>
      <c r="L184" t="s">
        <v>114</v>
      </c>
      <c r="M184" t="s">
        <v>139</v>
      </c>
      <c r="N184" t="s">
        <v>141</v>
      </c>
      <c r="O184" t="s">
        <v>239</v>
      </c>
      <c r="P184" t="s">
        <v>299</v>
      </c>
      <c r="Q184" t="s">
        <v>143</v>
      </c>
      <c r="R184" t="s">
        <v>123</v>
      </c>
      <c r="S184" t="s">
        <v>113</v>
      </c>
      <c r="T184" t="s">
        <v>2022</v>
      </c>
      <c r="U184" t="s">
        <v>113</v>
      </c>
      <c r="V184" t="s">
        <v>2023</v>
      </c>
      <c r="X184" t="b">
        <v>1</v>
      </c>
      <c r="Z184" t="s">
        <v>113</v>
      </c>
      <c r="AA184" t="s">
        <v>2024</v>
      </c>
      <c r="AB184" t="s">
        <v>2025</v>
      </c>
      <c r="AC184" t="s">
        <v>2026</v>
      </c>
      <c r="AD184">
        <v>1</v>
      </c>
      <c r="AE184" t="s">
        <v>2027</v>
      </c>
      <c r="AF184" t="s">
        <v>2028</v>
      </c>
      <c r="AG184" t="s">
        <v>2029</v>
      </c>
      <c r="AH184" t="s">
        <v>131</v>
      </c>
      <c r="AI184" t="s">
        <v>132</v>
      </c>
      <c r="AJ184" t="s">
        <v>131</v>
      </c>
      <c r="AK184" t="s">
        <v>2030</v>
      </c>
      <c r="AL184" t="s">
        <v>2024</v>
      </c>
      <c r="AM184" t="s">
        <v>2031</v>
      </c>
      <c r="AN184" t="s">
        <v>752</v>
      </c>
      <c r="AO184" t="s">
        <v>2032</v>
      </c>
      <c r="AP184">
        <v>94988031444</v>
      </c>
      <c r="AQ184" t="s">
        <v>2033</v>
      </c>
      <c r="AR184" t="s">
        <v>113</v>
      </c>
      <c r="AS184" t="s">
        <v>113</v>
      </c>
      <c r="AT184" t="s">
        <v>113</v>
      </c>
      <c r="AU184" t="s">
        <v>113</v>
      </c>
      <c r="AW184" t="s">
        <v>113</v>
      </c>
      <c r="AX184" s="82">
        <f>IFERROR(FIND("Óbitos/feridos",consulta_completa__11[[#This Row],[13 - Ocorrências/Ambientes Atingidos]]),0)</f>
        <v>0</v>
      </c>
      <c r="AY184" s="83" t="str">
        <f t="shared" si="64"/>
        <v/>
      </c>
      <c r="AZ184" s="82">
        <f>IFERROR(FIND("População afetada/evacuada",consulta_completa__11[[#This Row],[13 - Ocorrências/Ambientes Atingidos]]),0)</f>
        <v>0</v>
      </c>
      <c r="BA184" s="82" t="str">
        <f t="shared" si="65"/>
        <v/>
      </c>
      <c r="BB184" s="82">
        <f>IFERROR(FIND("Suspensão de abastecimento de água",consulta_completa__11[[#This Row],[13 - Ocorrências/Ambientes Atingidos]]),0)</f>
        <v>0</v>
      </c>
      <c r="BC184" s="83" t="str">
        <f t="shared" si="93"/>
        <v/>
      </c>
      <c r="BD184" s="82">
        <f>IFERROR(FIND("Rio/córrego",consulta_completa__11[[#This Row],[13 - Ocorrências/Ambientes Atingidos]]),0)</f>
        <v>0</v>
      </c>
      <c r="BE184" s="83" t="str">
        <f t="shared" si="66"/>
        <v/>
      </c>
      <c r="BF184" s="82">
        <f>IFERROR(FIND("Lago",consulta_completa__11[[#This Row],[13 - Ocorrências/Ambientes Atingidos]]),0)</f>
        <v>0</v>
      </c>
      <c r="BG184" s="83" t="str">
        <f t="shared" si="67"/>
        <v/>
      </c>
      <c r="BH184" s="82">
        <f>IFERROR(FIND("Mar",consulta_completa__11[[#This Row],[13 - Ocorrências/Ambientes Atingidos]]),0)</f>
        <v>0</v>
      </c>
      <c r="BI184" s="83" t="str">
        <f t="shared" si="68"/>
        <v/>
      </c>
      <c r="BJ184" s="82">
        <f>IFERROR(FIND("Praia",consulta_completa__11[[#This Row],[13 - Ocorrências/Ambientes Atingidos]]),0)</f>
        <v>0</v>
      </c>
      <c r="BK184" s="83" t="str">
        <f t="shared" si="69"/>
        <v/>
      </c>
      <c r="BL184" s="82">
        <f>IFERROR(FIND("Solo",consulta_completa__11[[#This Row],[13 - Ocorrências/Ambientes Atingidos]]),0)</f>
        <v>0</v>
      </c>
      <c r="BM184" s="83" t="str">
        <f t="shared" si="70"/>
        <v/>
      </c>
      <c r="BN184" s="82">
        <f>IFERROR(FIND("Águas subterrâneas",consulta_completa__11[[#This Row],[13 - Ocorrências/Ambientes Atingidos]]),0)</f>
        <v>0</v>
      </c>
      <c r="BO184" s="83" t="str">
        <f t="shared" si="71"/>
        <v/>
      </c>
      <c r="BP184" s="82">
        <f>IFERROR(FIND("Atmosfera",consulta_completa__11[[#This Row],[13 - Ocorrências/Ambientes Atingidos]]),0)</f>
        <v>0</v>
      </c>
      <c r="BQ184" s="83" t="str">
        <f t="shared" si="72"/>
        <v/>
      </c>
      <c r="BR184" s="82">
        <f>IFERROR(FIND("Flora",consulta_completa__11[[#This Row],[13 - Ocorrências/Ambientes Atingidos]]),0)</f>
        <v>0</v>
      </c>
      <c r="BS184" s="83" t="str">
        <f t="shared" si="73"/>
        <v/>
      </c>
      <c r="BT184" s="82">
        <f>IFERROR(FIND("Fauna",consulta_completa__11[[#This Row],[13 - Ocorrências/Ambientes Atingidos]]),0)</f>
        <v>0</v>
      </c>
      <c r="BU184" s="83" t="str">
        <f t="shared" si="74"/>
        <v/>
      </c>
      <c r="BV184" s="82">
        <f>IFERROR(FIND("UC federal",consulta_completa__11[[#This Row],[13 - Ocorrências/Ambientes Atingidos]]),0)</f>
        <v>0</v>
      </c>
      <c r="BW184" s="83" t="str">
        <f t="shared" si="75"/>
        <v/>
      </c>
      <c r="BX184" s="82">
        <f>IFERROR(FIND("UC estadual/municipal",consulta_completa__11[[#This Row],[13 - Ocorrências/Ambientes Atingidos]]),0)</f>
        <v>0</v>
      </c>
      <c r="BY184" s="83" t="str">
        <f t="shared" si="76"/>
        <v/>
      </c>
      <c r="BZ184" s="82">
        <f>IFERROR(FIND("Outro(s)",consulta_completa__11[[#This Row],[13 - Ocorrências/Ambientes Atingidos]]),0)</f>
        <v>1</v>
      </c>
      <c r="CA184" s="83" t="str">
        <f t="shared" si="77"/>
        <v>X</v>
      </c>
      <c r="CB184" s="82">
        <f>IFERROR(FIND("Sem dano",consulta_completa__11[[#This Row],[13 - Ocorrências/Ambientes Atingidos]]),0)</f>
        <v>0</v>
      </c>
      <c r="CC184" s="83" t="str">
        <f t="shared" si="78"/>
        <v/>
      </c>
      <c r="CD184" s="82" t="str">
        <f>IF(consulta_completa__11[[#This Row],[13 - Ocorrências/Ambientes Atingidos]]="","X","")</f>
        <v/>
      </c>
      <c r="CE184" s="84">
        <f>IFERROR(FIND("IBAMA",consulta_completa__11[[#This Row],[14 - Inst. Atuando no Local]]),0)</f>
        <v>0</v>
      </c>
      <c r="CF184" s="84" t="str">
        <f t="shared" si="79"/>
        <v/>
      </c>
      <c r="CG184" s="84">
        <f>IFERROR(FIND("OEMA",consulta_completa__11[[#This Row],[14 - Inst. Atuando no Local]]),0)</f>
        <v>0</v>
      </c>
      <c r="CH184" s="84" t="str">
        <f t="shared" si="80"/>
        <v/>
      </c>
      <c r="CI184" s="84">
        <f>IFERROR(FIND("DEFESA CIVIL",consulta_completa__11[[#This Row],[14 - Inst. Atuando no Local]]),0)</f>
        <v>0</v>
      </c>
      <c r="CJ184" s="84" t="str">
        <f t="shared" si="81"/>
        <v/>
      </c>
      <c r="CK184" s="84">
        <f>IFERROR(FIND("CORPO DE BOMBEIROS",consulta_completa__11[[#This Row],[14 - Inst. Atuando no Local]]),0)</f>
        <v>0</v>
      </c>
      <c r="CL184" s="84" t="str">
        <f t="shared" si="82"/>
        <v/>
      </c>
      <c r="CM184" s="84">
        <f>IFERROR(FIND("POLÍCIA RODOVIÁRIA",consulta_completa__11[[#This Row],[14 - Inst. Atuando no Local]]),0)</f>
        <v>0</v>
      </c>
      <c r="CN184" s="84" t="str">
        <f t="shared" si="83"/>
        <v/>
      </c>
      <c r="CO184" s="84">
        <f>IFERROR(FIND("POLÍCIA MILITAR",consulta_completa__11[[#This Row],[14 - Inst. Atuando no Local]]),0)</f>
        <v>0</v>
      </c>
      <c r="CP184" s="84" t="str">
        <f t="shared" si="84"/>
        <v/>
      </c>
      <c r="CQ184" s="84">
        <f>IFERROR(FIND("POLÍCIA CIVIL",consulta_completa__11[[#This Row],[14 - Inst. Atuando no Local]]),0)</f>
        <v>0</v>
      </c>
      <c r="CR184" s="84" t="str">
        <f t="shared" si="85"/>
        <v/>
      </c>
      <c r="CS184" s="84">
        <f>IFERROR(FIND("MARINHA DO BRASIL",consulta_completa__11[[#This Row],[14 - Inst. Atuando no Local]]),0)</f>
        <v>0</v>
      </c>
      <c r="CT184" s="84" t="str">
        <f t="shared" si="86"/>
        <v/>
      </c>
      <c r="CU184" s="84">
        <f>IFERROR(FIND("EMPRESA ESPECIALIZADA EM ATENDIMENTO",consulta_completa__11[[#This Row],[14 - Inst. Atuando no Local]]),0)</f>
        <v>0</v>
      </c>
      <c r="CV184" s="84" t="str">
        <f t="shared" si="87"/>
        <v/>
      </c>
      <c r="CW184" s="84">
        <f>IFERROR(FIND("IBAMA",consulta_completa__11[[#This Row],[14 - Inst. Atuando no Local]]),0)</f>
        <v>0</v>
      </c>
      <c r="CX184" s="84" t="str">
        <f t="shared" si="88"/>
        <v/>
      </c>
      <c r="CY184" s="84" t="str">
        <f>IF(consulta_completa__11[[#This Row],[14 - Inst. Atuando no Local]]="","X","")</f>
        <v/>
      </c>
      <c r="CZ184" s="84">
        <f>IFERROR(FIND("OUTRA (S)",consulta_completa__11[[#This Row],[14 - Inst. Atuando no Local]]),0)</f>
        <v>0</v>
      </c>
      <c r="DA184" s="84" t="str">
        <f t="shared" si="89"/>
        <v/>
      </c>
      <c r="DB184" s="35" t="str">
        <f t="shared" si="90"/>
        <v>Sim</v>
      </c>
      <c r="DC184" s="35" t="str">
        <f t="shared" si="91"/>
        <v>Não</v>
      </c>
      <c r="DD184" s="35" t="str">
        <f t="shared" si="92"/>
        <v>Sim</v>
      </c>
      <c r="DE184" s="87" t="str">
        <f t="shared" si="63"/>
        <v>Federal</v>
      </c>
    </row>
    <row r="185" spans="1:109">
      <c r="A185" s="14">
        <v>202531825201</v>
      </c>
      <c r="B185" s="1">
        <v>45733</v>
      </c>
      <c r="C185" t="s">
        <v>160</v>
      </c>
      <c r="D185" t="s">
        <v>161</v>
      </c>
      <c r="E185" t="s">
        <v>162</v>
      </c>
      <c r="F185" t="s">
        <v>163</v>
      </c>
      <c r="G185" t="s">
        <v>113</v>
      </c>
      <c r="H185" t="s">
        <v>114</v>
      </c>
      <c r="I185" t="s">
        <v>114</v>
      </c>
      <c r="J185" t="s">
        <v>945</v>
      </c>
      <c r="K185" t="s">
        <v>2034</v>
      </c>
      <c r="L185" t="s">
        <v>166</v>
      </c>
      <c r="M185" t="s">
        <v>140</v>
      </c>
      <c r="N185" t="s">
        <v>119</v>
      </c>
      <c r="O185" t="s">
        <v>120</v>
      </c>
      <c r="P185" t="s">
        <v>299</v>
      </c>
      <c r="Q185" t="s">
        <v>122</v>
      </c>
      <c r="R185" t="s">
        <v>123</v>
      </c>
      <c r="S185" t="s">
        <v>113</v>
      </c>
      <c r="T185" t="s">
        <v>113</v>
      </c>
      <c r="U185" t="s">
        <v>2035</v>
      </c>
      <c r="V185" t="s">
        <v>2036</v>
      </c>
      <c r="Z185" t="s">
        <v>2037</v>
      </c>
      <c r="AA185" t="s">
        <v>1626</v>
      </c>
      <c r="AB185" t="s">
        <v>172</v>
      </c>
      <c r="AC185" t="s">
        <v>173</v>
      </c>
      <c r="AD185">
        <v>1</v>
      </c>
      <c r="AE185" t="s">
        <v>2038</v>
      </c>
      <c r="AF185" t="s">
        <v>113</v>
      </c>
      <c r="AG185" t="s">
        <v>113</v>
      </c>
      <c r="AH185" t="s">
        <v>131</v>
      </c>
      <c r="AI185" t="s">
        <v>132</v>
      </c>
      <c r="AJ185" t="s">
        <v>131</v>
      </c>
      <c r="AK185" t="s">
        <v>372</v>
      </c>
      <c r="AL185" t="s">
        <v>113</v>
      </c>
      <c r="AM185" t="s">
        <v>176</v>
      </c>
      <c r="AN185" t="s">
        <v>1629</v>
      </c>
      <c r="AO185" t="s">
        <v>2039</v>
      </c>
      <c r="AP185">
        <v>41988207121</v>
      </c>
      <c r="AQ185" t="s">
        <v>178</v>
      </c>
      <c r="AR185" t="s">
        <v>113</v>
      </c>
      <c r="AS185" t="s">
        <v>113</v>
      </c>
      <c r="AT185" t="s">
        <v>113</v>
      </c>
      <c r="AU185" t="s">
        <v>113</v>
      </c>
      <c r="AW185" t="s">
        <v>113</v>
      </c>
      <c r="AX185" s="82">
        <f>IFERROR(FIND("Óbitos/feridos",consulta_completa__11[[#This Row],[13 - Ocorrências/Ambientes Atingidos]]),0)</f>
        <v>0</v>
      </c>
      <c r="AY185" s="83" t="str">
        <f t="shared" si="64"/>
        <v/>
      </c>
      <c r="AZ185" s="82">
        <f>IFERROR(FIND("População afetada/evacuada",consulta_completa__11[[#This Row],[13 - Ocorrências/Ambientes Atingidos]]),0)</f>
        <v>0</v>
      </c>
      <c r="BA185" s="82" t="str">
        <f t="shared" si="65"/>
        <v/>
      </c>
      <c r="BB185" s="82">
        <f>IFERROR(FIND("Suspensão de abastecimento de água",consulta_completa__11[[#This Row],[13 - Ocorrências/Ambientes Atingidos]]),0)</f>
        <v>0</v>
      </c>
      <c r="BC185" s="83" t="str">
        <f t="shared" si="93"/>
        <v/>
      </c>
      <c r="BD185" s="82">
        <f>IFERROR(FIND("Rio/córrego",consulta_completa__11[[#This Row],[13 - Ocorrências/Ambientes Atingidos]]),0)</f>
        <v>0</v>
      </c>
      <c r="BE185" s="83" t="str">
        <f t="shared" si="66"/>
        <v/>
      </c>
      <c r="BF185" s="82">
        <f>IFERROR(FIND("Lago",consulta_completa__11[[#This Row],[13 - Ocorrências/Ambientes Atingidos]]),0)</f>
        <v>0</v>
      </c>
      <c r="BG185" s="83" t="str">
        <f t="shared" si="67"/>
        <v/>
      </c>
      <c r="BH185" s="82">
        <f>IFERROR(FIND("Mar",consulta_completa__11[[#This Row],[13 - Ocorrências/Ambientes Atingidos]]),0)</f>
        <v>0</v>
      </c>
      <c r="BI185" s="83" t="str">
        <f t="shared" si="68"/>
        <v/>
      </c>
      <c r="BJ185" s="82">
        <f>IFERROR(FIND("Praia",consulta_completa__11[[#This Row],[13 - Ocorrências/Ambientes Atingidos]]),0)</f>
        <v>0</v>
      </c>
      <c r="BK185" s="83" t="str">
        <f t="shared" si="69"/>
        <v/>
      </c>
      <c r="BL185" s="82">
        <f>IFERROR(FIND("Solo",consulta_completa__11[[#This Row],[13 - Ocorrências/Ambientes Atingidos]]),0)</f>
        <v>1</v>
      </c>
      <c r="BM185" s="83" t="str">
        <f t="shared" si="70"/>
        <v>X</v>
      </c>
      <c r="BN185" s="82">
        <f>IFERROR(FIND("Águas subterrâneas",consulta_completa__11[[#This Row],[13 - Ocorrências/Ambientes Atingidos]]),0)</f>
        <v>0</v>
      </c>
      <c r="BO185" s="83" t="str">
        <f t="shared" si="71"/>
        <v/>
      </c>
      <c r="BP185" s="82">
        <f>IFERROR(FIND("Atmosfera",consulta_completa__11[[#This Row],[13 - Ocorrências/Ambientes Atingidos]]),0)</f>
        <v>0</v>
      </c>
      <c r="BQ185" s="83" t="str">
        <f t="shared" si="72"/>
        <v/>
      </c>
      <c r="BR185" s="82">
        <f>IFERROR(FIND("Flora",consulta_completa__11[[#This Row],[13 - Ocorrências/Ambientes Atingidos]]),0)</f>
        <v>0</v>
      </c>
      <c r="BS185" s="83" t="str">
        <f t="shared" si="73"/>
        <v/>
      </c>
      <c r="BT185" s="82">
        <f>IFERROR(FIND("Fauna",consulta_completa__11[[#This Row],[13 - Ocorrências/Ambientes Atingidos]]),0)</f>
        <v>0</v>
      </c>
      <c r="BU185" s="83" t="str">
        <f t="shared" si="74"/>
        <v/>
      </c>
      <c r="BV185" s="82">
        <f>IFERROR(FIND("UC federal",consulta_completa__11[[#This Row],[13 - Ocorrências/Ambientes Atingidos]]),0)</f>
        <v>0</v>
      </c>
      <c r="BW185" s="83" t="str">
        <f t="shared" si="75"/>
        <v/>
      </c>
      <c r="BX185" s="82">
        <f>IFERROR(FIND("UC estadual/municipal",consulta_completa__11[[#This Row],[13 - Ocorrências/Ambientes Atingidos]]),0)</f>
        <v>0</v>
      </c>
      <c r="BY185" s="83" t="str">
        <f t="shared" si="76"/>
        <v/>
      </c>
      <c r="BZ185" s="82">
        <f>IFERROR(FIND("Outro(s)",consulta_completa__11[[#This Row],[13 - Ocorrências/Ambientes Atingidos]]),0)</f>
        <v>0</v>
      </c>
      <c r="CA185" s="83" t="str">
        <f t="shared" si="77"/>
        <v/>
      </c>
      <c r="CB185" s="82">
        <f>IFERROR(FIND("Sem dano",consulta_completa__11[[#This Row],[13 - Ocorrências/Ambientes Atingidos]]),0)</f>
        <v>0</v>
      </c>
      <c r="CC185" s="83" t="str">
        <f t="shared" si="78"/>
        <v/>
      </c>
      <c r="CD185" s="82" t="str">
        <f>IF(consulta_completa__11[[#This Row],[13 - Ocorrências/Ambientes Atingidos]]="","X","")</f>
        <v/>
      </c>
      <c r="CE185" s="84">
        <f>IFERROR(FIND("IBAMA",consulta_completa__11[[#This Row],[14 - Inst. Atuando no Local]]),0)</f>
        <v>0</v>
      </c>
      <c r="CF185" s="84" t="str">
        <f t="shared" si="79"/>
        <v/>
      </c>
      <c r="CG185" s="84">
        <f>IFERROR(FIND("OEMA",consulta_completa__11[[#This Row],[14 - Inst. Atuando no Local]]),0)</f>
        <v>0</v>
      </c>
      <c r="CH185" s="84" t="str">
        <f t="shared" si="80"/>
        <v/>
      </c>
      <c r="CI185" s="84">
        <f>IFERROR(FIND("DEFESA CIVIL",consulta_completa__11[[#This Row],[14 - Inst. Atuando no Local]]),0)</f>
        <v>0</v>
      </c>
      <c r="CJ185" s="84" t="str">
        <f t="shared" si="81"/>
        <v/>
      </c>
      <c r="CK185" s="84">
        <f>IFERROR(FIND("CORPO DE BOMBEIROS",consulta_completa__11[[#This Row],[14 - Inst. Atuando no Local]]),0)</f>
        <v>0</v>
      </c>
      <c r="CL185" s="84" t="str">
        <f t="shared" si="82"/>
        <v/>
      </c>
      <c r="CM185" s="84">
        <f>IFERROR(FIND("POLÍCIA RODOVIÁRIA",consulta_completa__11[[#This Row],[14 - Inst. Atuando no Local]]),0)</f>
        <v>0</v>
      </c>
      <c r="CN185" s="84" t="str">
        <f t="shared" si="83"/>
        <v/>
      </c>
      <c r="CO185" s="84">
        <f>IFERROR(FIND("POLÍCIA MILITAR",consulta_completa__11[[#This Row],[14 - Inst. Atuando no Local]]),0)</f>
        <v>0</v>
      </c>
      <c r="CP185" s="84" t="str">
        <f t="shared" si="84"/>
        <v/>
      </c>
      <c r="CQ185" s="84">
        <f>IFERROR(FIND("POLÍCIA CIVIL",consulta_completa__11[[#This Row],[14 - Inst. Atuando no Local]]),0)</f>
        <v>0</v>
      </c>
      <c r="CR185" s="84" t="str">
        <f t="shared" si="85"/>
        <v/>
      </c>
      <c r="CS185" s="84">
        <f>IFERROR(FIND("MARINHA DO BRASIL",consulta_completa__11[[#This Row],[14 - Inst. Atuando no Local]]),0)</f>
        <v>0</v>
      </c>
      <c r="CT185" s="84" t="str">
        <f t="shared" si="86"/>
        <v/>
      </c>
      <c r="CU185" s="84">
        <f>IFERROR(FIND("EMPRESA ESPECIALIZADA EM ATENDIMENTO",consulta_completa__11[[#This Row],[14 - Inst. Atuando no Local]]),0)</f>
        <v>0</v>
      </c>
      <c r="CV185" s="84" t="str">
        <f t="shared" si="87"/>
        <v/>
      </c>
      <c r="CW185" s="84">
        <f>IFERROR(FIND("IBAMA",consulta_completa__11[[#This Row],[14 - Inst. Atuando no Local]]),0)</f>
        <v>0</v>
      </c>
      <c r="CX185" s="84" t="str">
        <f t="shared" si="88"/>
        <v/>
      </c>
      <c r="CY185" s="84" t="str">
        <f>IF(consulta_completa__11[[#This Row],[14 - Inst. Atuando no Local]]="","X","")</f>
        <v/>
      </c>
      <c r="CZ185" s="84">
        <f>IFERROR(FIND("OUTRA (S)",consulta_completa__11[[#This Row],[14 - Inst. Atuando no Local]]),0)</f>
        <v>0</v>
      </c>
      <c r="DA185" s="84" t="str">
        <f t="shared" si="89"/>
        <v/>
      </c>
      <c r="DB185" s="35" t="str">
        <f t="shared" si="90"/>
        <v>Sim</v>
      </c>
      <c r="DC185" s="35" t="str">
        <f t="shared" si="91"/>
        <v>Não</v>
      </c>
      <c r="DD185" s="35" t="str">
        <f t="shared" si="92"/>
        <v>Sim</v>
      </c>
      <c r="DE185" s="87" t="str">
        <f t="shared" si="63"/>
        <v>Federal</v>
      </c>
    </row>
    <row r="186" spans="1:109">
      <c r="A186" s="14">
        <v>202531828853</v>
      </c>
      <c r="B186" s="1">
        <v>45733</v>
      </c>
      <c r="C186" t="s">
        <v>160</v>
      </c>
      <c r="D186" t="s">
        <v>161</v>
      </c>
      <c r="E186" t="s">
        <v>162</v>
      </c>
      <c r="F186" t="s">
        <v>163</v>
      </c>
      <c r="G186" t="s">
        <v>113</v>
      </c>
      <c r="H186" t="s">
        <v>114</v>
      </c>
      <c r="I186" t="s">
        <v>114</v>
      </c>
      <c r="J186" t="s">
        <v>945</v>
      </c>
      <c r="K186" t="s">
        <v>1099</v>
      </c>
      <c r="L186" t="s">
        <v>166</v>
      </c>
      <c r="M186" t="s">
        <v>140</v>
      </c>
      <c r="N186" t="s">
        <v>119</v>
      </c>
      <c r="O186" t="s">
        <v>120</v>
      </c>
      <c r="P186" t="s">
        <v>299</v>
      </c>
      <c r="Q186" t="s">
        <v>167</v>
      </c>
      <c r="R186" t="s">
        <v>123</v>
      </c>
      <c r="S186" t="s">
        <v>113</v>
      </c>
      <c r="T186" t="s">
        <v>113</v>
      </c>
      <c r="U186" t="s">
        <v>2040</v>
      </c>
      <c r="V186" t="s">
        <v>2041</v>
      </c>
      <c r="Z186" t="s">
        <v>2037</v>
      </c>
      <c r="AA186" t="s">
        <v>1626</v>
      </c>
      <c r="AB186" t="s">
        <v>172</v>
      </c>
      <c r="AC186" t="s">
        <v>173</v>
      </c>
      <c r="AD186">
        <v>1</v>
      </c>
      <c r="AE186" t="s">
        <v>371</v>
      </c>
      <c r="AF186" t="s">
        <v>113</v>
      </c>
      <c r="AG186" t="s">
        <v>113</v>
      </c>
      <c r="AH186" t="s">
        <v>131</v>
      </c>
      <c r="AI186" t="s">
        <v>132</v>
      </c>
      <c r="AJ186" t="s">
        <v>131</v>
      </c>
      <c r="AK186" t="s">
        <v>372</v>
      </c>
      <c r="AL186" t="s">
        <v>113</v>
      </c>
      <c r="AM186" t="s">
        <v>2042</v>
      </c>
      <c r="AN186" t="s">
        <v>1629</v>
      </c>
      <c r="AO186" t="s">
        <v>225</v>
      </c>
      <c r="AP186">
        <v>41988207121</v>
      </c>
      <c r="AQ186" t="s">
        <v>178</v>
      </c>
      <c r="AR186" t="s">
        <v>113</v>
      </c>
      <c r="AS186" t="s">
        <v>113</v>
      </c>
      <c r="AT186" t="s">
        <v>113</v>
      </c>
      <c r="AU186" t="s">
        <v>113</v>
      </c>
      <c r="AW186" t="s">
        <v>113</v>
      </c>
      <c r="AX186" s="82">
        <f>IFERROR(FIND("Óbitos/feridos",consulta_completa__11[[#This Row],[13 - Ocorrências/Ambientes Atingidos]]),0)</f>
        <v>0</v>
      </c>
      <c r="AY186" s="83" t="str">
        <f t="shared" si="64"/>
        <v/>
      </c>
      <c r="AZ186" s="82">
        <f>IFERROR(FIND("População afetada/evacuada",consulta_completa__11[[#This Row],[13 - Ocorrências/Ambientes Atingidos]]),0)</f>
        <v>0</v>
      </c>
      <c r="BA186" s="82" t="str">
        <f t="shared" si="65"/>
        <v/>
      </c>
      <c r="BB186" s="82">
        <f>IFERROR(FIND("Suspensão de abastecimento de água",consulta_completa__11[[#This Row],[13 - Ocorrências/Ambientes Atingidos]]),0)</f>
        <v>0</v>
      </c>
      <c r="BC186" s="83" t="str">
        <f t="shared" si="93"/>
        <v/>
      </c>
      <c r="BD186" s="82">
        <f>IFERROR(FIND("Rio/córrego",consulta_completa__11[[#This Row],[13 - Ocorrências/Ambientes Atingidos]]),0)</f>
        <v>0</v>
      </c>
      <c r="BE186" s="83" t="str">
        <f t="shared" si="66"/>
        <v/>
      </c>
      <c r="BF186" s="82">
        <f>IFERROR(FIND("Lago",consulta_completa__11[[#This Row],[13 - Ocorrências/Ambientes Atingidos]]),0)</f>
        <v>0</v>
      </c>
      <c r="BG186" s="83" t="str">
        <f t="shared" si="67"/>
        <v/>
      </c>
      <c r="BH186" s="82">
        <f>IFERROR(FIND("Mar",consulta_completa__11[[#This Row],[13 - Ocorrências/Ambientes Atingidos]]),0)</f>
        <v>0</v>
      </c>
      <c r="BI186" s="83" t="str">
        <f t="shared" si="68"/>
        <v/>
      </c>
      <c r="BJ186" s="82">
        <f>IFERROR(FIND("Praia",consulta_completa__11[[#This Row],[13 - Ocorrências/Ambientes Atingidos]]),0)</f>
        <v>0</v>
      </c>
      <c r="BK186" s="83" t="str">
        <f t="shared" si="69"/>
        <v/>
      </c>
      <c r="BL186" s="82">
        <f>IFERROR(FIND("Solo",consulta_completa__11[[#This Row],[13 - Ocorrências/Ambientes Atingidos]]),0)</f>
        <v>1</v>
      </c>
      <c r="BM186" s="83" t="str">
        <f t="shared" si="70"/>
        <v>X</v>
      </c>
      <c r="BN186" s="82">
        <f>IFERROR(FIND("Águas subterrâneas",consulta_completa__11[[#This Row],[13 - Ocorrências/Ambientes Atingidos]]),0)</f>
        <v>0</v>
      </c>
      <c r="BO186" s="83" t="str">
        <f t="shared" si="71"/>
        <v/>
      </c>
      <c r="BP186" s="82">
        <f>IFERROR(FIND("Atmosfera",consulta_completa__11[[#This Row],[13 - Ocorrências/Ambientes Atingidos]]),0)</f>
        <v>0</v>
      </c>
      <c r="BQ186" s="83" t="str">
        <f t="shared" si="72"/>
        <v/>
      </c>
      <c r="BR186" s="82">
        <f>IFERROR(FIND("Flora",consulta_completa__11[[#This Row],[13 - Ocorrências/Ambientes Atingidos]]),0)</f>
        <v>0</v>
      </c>
      <c r="BS186" s="83" t="str">
        <f t="shared" si="73"/>
        <v/>
      </c>
      <c r="BT186" s="82">
        <f>IFERROR(FIND("Fauna",consulta_completa__11[[#This Row],[13 - Ocorrências/Ambientes Atingidos]]),0)</f>
        <v>0</v>
      </c>
      <c r="BU186" s="83" t="str">
        <f t="shared" si="74"/>
        <v/>
      </c>
      <c r="BV186" s="82">
        <f>IFERROR(FIND("UC federal",consulta_completa__11[[#This Row],[13 - Ocorrências/Ambientes Atingidos]]),0)</f>
        <v>0</v>
      </c>
      <c r="BW186" s="83" t="str">
        <f t="shared" si="75"/>
        <v/>
      </c>
      <c r="BX186" s="82">
        <f>IFERROR(FIND("UC estadual/municipal",consulta_completa__11[[#This Row],[13 - Ocorrências/Ambientes Atingidos]]),0)</f>
        <v>0</v>
      </c>
      <c r="BY186" s="83" t="str">
        <f t="shared" si="76"/>
        <v/>
      </c>
      <c r="BZ186" s="82">
        <f>IFERROR(FIND("Outro(s)",consulta_completa__11[[#This Row],[13 - Ocorrências/Ambientes Atingidos]]),0)</f>
        <v>0</v>
      </c>
      <c r="CA186" s="83" t="str">
        <f t="shared" si="77"/>
        <v/>
      </c>
      <c r="CB186" s="82">
        <f>IFERROR(FIND("Sem dano",consulta_completa__11[[#This Row],[13 - Ocorrências/Ambientes Atingidos]]),0)</f>
        <v>0</v>
      </c>
      <c r="CC186" s="83" t="str">
        <f t="shared" si="78"/>
        <v/>
      </c>
      <c r="CD186" s="82" t="str">
        <f>IF(consulta_completa__11[[#This Row],[13 - Ocorrências/Ambientes Atingidos]]="","X","")</f>
        <v/>
      </c>
      <c r="CE186" s="84">
        <f>IFERROR(FIND("IBAMA",consulta_completa__11[[#This Row],[14 - Inst. Atuando no Local]]),0)</f>
        <v>0</v>
      </c>
      <c r="CF186" s="84" t="str">
        <f t="shared" si="79"/>
        <v/>
      </c>
      <c r="CG186" s="84">
        <f>IFERROR(FIND("OEMA",consulta_completa__11[[#This Row],[14 - Inst. Atuando no Local]]),0)</f>
        <v>0</v>
      </c>
      <c r="CH186" s="84" t="str">
        <f t="shared" si="80"/>
        <v/>
      </c>
      <c r="CI186" s="84">
        <f>IFERROR(FIND("DEFESA CIVIL",consulta_completa__11[[#This Row],[14 - Inst. Atuando no Local]]),0)</f>
        <v>0</v>
      </c>
      <c r="CJ186" s="84" t="str">
        <f t="shared" si="81"/>
        <v/>
      </c>
      <c r="CK186" s="84">
        <f>IFERROR(FIND("CORPO DE BOMBEIROS",consulta_completa__11[[#This Row],[14 - Inst. Atuando no Local]]),0)</f>
        <v>0</v>
      </c>
      <c r="CL186" s="84" t="str">
        <f t="shared" si="82"/>
        <v/>
      </c>
      <c r="CM186" s="84">
        <f>IFERROR(FIND("POLÍCIA RODOVIÁRIA",consulta_completa__11[[#This Row],[14 - Inst. Atuando no Local]]),0)</f>
        <v>0</v>
      </c>
      <c r="CN186" s="84" t="str">
        <f t="shared" si="83"/>
        <v/>
      </c>
      <c r="CO186" s="84">
        <f>IFERROR(FIND("POLÍCIA MILITAR",consulta_completa__11[[#This Row],[14 - Inst. Atuando no Local]]),0)</f>
        <v>0</v>
      </c>
      <c r="CP186" s="84" t="str">
        <f t="shared" si="84"/>
        <v/>
      </c>
      <c r="CQ186" s="84">
        <f>IFERROR(FIND("POLÍCIA CIVIL",consulta_completa__11[[#This Row],[14 - Inst. Atuando no Local]]),0)</f>
        <v>0</v>
      </c>
      <c r="CR186" s="84" t="str">
        <f t="shared" si="85"/>
        <v/>
      </c>
      <c r="CS186" s="84">
        <f>IFERROR(FIND("MARINHA DO BRASIL",consulta_completa__11[[#This Row],[14 - Inst. Atuando no Local]]),0)</f>
        <v>0</v>
      </c>
      <c r="CT186" s="84" t="str">
        <f t="shared" si="86"/>
        <v/>
      </c>
      <c r="CU186" s="84">
        <f>IFERROR(FIND("EMPRESA ESPECIALIZADA EM ATENDIMENTO",consulta_completa__11[[#This Row],[14 - Inst. Atuando no Local]]),0)</f>
        <v>0</v>
      </c>
      <c r="CV186" s="84" t="str">
        <f t="shared" si="87"/>
        <v/>
      </c>
      <c r="CW186" s="84">
        <f>IFERROR(FIND("IBAMA",consulta_completa__11[[#This Row],[14 - Inst. Atuando no Local]]),0)</f>
        <v>0</v>
      </c>
      <c r="CX186" s="84" t="str">
        <f t="shared" si="88"/>
        <v/>
      </c>
      <c r="CY186" s="84" t="str">
        <f>IF(consulta_completa__11[[#This Row],[14 - Inst. Atuando no Local]]="","X","")</f>
        <v/>
      </c>
      <c r="CZ186" s="84">
        <f>IFERROR(FIND("OUTRA (S)",consulta_completa__11[[#This Row],[14 - Inst. Atuando no Local]]),0)</f>
        <v>0</v>
      </c>
      <c r="DA186" s="84" t="str">
        <f t="shared" si="89"/>
        <v/>
      </c>
      <c r="DB186" s="35" t="str">
        <f t="shared" si="90"/>
        <v>Sim</v>
      </c>
      <c r="DC186" s="35" t="str">
        <f t="shared" si="91"/>
        <v>Não</v>
      </c>
      <c r="DD186" s="35" t="str">
        <f t="shared" si="92"/>
        <v>Sim</v>
      </c>
      <c r="DE186" s="87" t="str">
        <f t="shared" si="63"/>
        <v>Federal</v>
      </c>
    </row>
    <row r="187" spans="1:109">
      <c r="A187" s="14">
        <v>202531939645</v>
      </c>
      <c r="B187" s="1">
        <v>45733</v>
      </c>
      <c r="C187" t="s">
        <v>109</v>
      </c>
      <c r="D187" t="s">
        <v>110</v>
      </c>
      <c r="E187" t="s">
        <v>111</v>
      </c>
      <c r="F187" t="s">
        <v>112</v>
      </c>
      <c r="G187" t="s">
        <v>113</v>
      </c>
      <c r="H187" t="s">
        <v>114</v>
      </c>
      <c r="I187" t="s">
        <v>114</v>
      </c>
      <c r="J187" t="s">
        <v>2043</v>
      </c>
      <c r="K187" t="s">
        <v>2044</v>
      </c>
      <c r="L187" t="s">
        <v>117</v>
      </c>
      <c r="M187" t="s">
        <v>118</v>
      </c>
      <c r="N187" t="s">
        <v>119</v>
      </c>
      <c r="O187" t="s">
        <v>228</v>
      </c>
      <c r="P187" t="s">
        <v>299</v>
      </c>
      <c r="Q187" t="s">
        <v>143</v>
      </c>
      <c r="R187" t="s">
        <v>123</v>
      </c>
      <c r="S187" t="s">
        <v>124</v>
      </c>
      <c r="T187" t="s">
        <v>231</v>
      </c>
      <c r="U187" t="s">
        <v>2045</v>
      </c>
      <c r="V187" t="s">
        <v>2046</v>
      </c>
      <c r="Z187" t="s">
        <v>2047</v>
      </c>
      <c r="AA187" t="s">
        <v>113</v>
      </c>
      <c r="AB187" t="s">
        <v>206</v>
      </c>
      <c r="AC187" t="s">
        <v>130</v>
      </c>
      <c r="AD187">
        <v>1</v>
      </c>
      <c r="AE187" t="s">
        <v>206</v>
      </c>
      <c r="AF187" t="s">
        <v>113</v>
      </c>
      <c r="AG187" t="s">
        <v>113</v>
      </c>
      <c r="AH187" t="s">
        <v>131</v>
      </c>
      <c r="AI187" t="s">
        <v>132</v>
      </c>
      <c r="AJ187" t="s">
        <v>131</v>
      </c>
      <c r="AK187" t="s">
        <v>2048</v>
      </c>
      <c r="AL187" t="s">
        <v>2049</v>
      </c>
      <c r="AM187" t="s">
        <v>135</v>
      </c>
      <c r="AN187" t="s">
        <v>113</v>
      </c>
      <c r="AO187" t="s">
        <v>113</v>
      </c>
      <c r="AQ187" t="s">
        <v>136</v>
      </c>
      <c r="AR187" t="s">
        <v>113</v>
      </c>
      <c r="AS187" t="s">
        <v>113</v>
      </c>
      <c r="AT187" t="s">
        <v>2050</v>
      </c>
      <c r="AU187" t="s">
        <v>113</v>
      </c>
      <c r="AW187" t="s">
        <v>159</v>
      </c>
      <c r="AX187" s="82">
        <f>IFERROR(FIND("Óbitos/feridos",consulta_completa__11[[#This Row],[13 - Ocorrências/Ambientes Atingidos]]),0)</f>
        <v>0</v>
      </c>
      <c r="AY187" s="83" t="str">
        <f t="shared" si="64"/>
        <v/>
      </c>
      <c r="AZ187" s="82">
        <f>IFERROR(FIND("População afetada/evacuada",consulta_completa__11[[#This Row],[13 - Ocorrências/Ambientes Atingidos]]),0)</f>
        <v>0</v>
      </c>
      <c r="BA187" s="82" t="str">
        <f t="shared" si="65"/>
        <v/>
      </c>
      <c r="BB187" s="82">
        <f>IFERROR(FIND("Suspensão de abastecimento de água",consulta_completa__11[[#This Row],[13 - Ocorrências/Ambientes Atingidos]]),0)</f>
        <v>0</v>
      </c>
      <c r="BC187" s="83" t="str">
        <f t="shared" si="93"/>
        <v/>
      </c>
      <c r="BD187" s="82">
        <f>IFERROR(FIND("Rio/córrego",consulta_completa__11[[#This Row],[13 - Ocorrências/Ambientes Atingidos]]),0)</f>
        <v>0</v>
      </c>
      <c r="BE187" s="83" t="str">
        <f t="shared" si="66"/>
        <v/>
      </c>
      <c r="BF187" s="82">
        <f>IFERROR(FIND("Lago",consulta_completa__11[[#This Row],[13 - Ocorrências/Ambientes Atingidos]]),0)</f>
        <v>0</v>
      </c>
      <c r="BG187" s="83" t="str">
        <f t="shared" si="67"/>
        <v/>
      </c>
      <c r="BH187" s="82">
        <f>IFERROR(FIND("Mar",consulta_completa__11[[#This Row],[13 - Ocorrências/Ambientes Atingidos]]),0)</f>
        <v>1</v>
      </c>
      <c r="BI187" s="83" t="str">
        <f t="shared" si="68"/>
        <v>X</v>
      </c>
      <c r="BJ187" s="82">
        <f>IFERROR(FIND("Praia",consulta_completa__11[[#This Row],[13 - Ocorrências/Ambientes Atingidos]]),0)</f>
        <v>0</v>
      </c>
      <c r="BK187" s="83" t="str">
        <f t="shared" si="69"/>
        <v/>
      </c>
      <c r="BL187" s="82">
        <f>IFERROR(FIND("Solo",consulta_completa__11[[#This Row],[13 - Ocorrências/Ambientes Atingidos]]),0)</f>
        <v>0</v>
      </c>
      <c r="BM187" s="83" t="str">
        <f t="shared" si="70"/>
        <v/>
      </c>
      <c r="BN187" s="82">
        <f>IFERROR(FIND("Águas subterrâneas",consulta_completa__11[[#This Row],[13 - Ocorrências/Ambientes Atingidos]]),0)</f>
        <v>0</v>
      </c>
      <c r="BO187" s="83" t="str">
        <f t="shared" si="71"/>
        <v/>
      </c>
      <c r="BP187" s="82">
        <f>IFERROR(FIND("Atmosfera",consulta_completa__11[[#This Row],[13 - Ocorrências/Ambientes Atingidos]]),0)</f>
        <v>0</v>
      </c>
      <c r="BQ187" s="83" t="str">
        <f t="shared" si="72"/>
        <v/>
      </c>
      <c r="BR187" s="82">
        <f>IFERROR(FIND("Flora",consulta_completa__11[[#This Row],[13 - Ocorrências/Ambientes Atingidos]]),0)</f>
        <v>0</v>
      </c>
      <c r="BS187" s="83" t="str">
        <f t="shared" si="73"/>
        <v/>
      </c>
      <c r="BT187" s="82">
        <f>IFERROR(FIND("Fauna",consulta_completa__11[[#This Row],[13 - Ocorrências/Ambientes Atingidos]]),0)</f>
        <v>0</v>
      </c>
      <c r="BU187" s="83" t="str">
        <f t="shared" si="74"/>
        <v/>
      </c>
      <c r="BV187" s="82">
        <f>IFERROR(FIND("UC federal",consulta_completa__11[[#This Row],[13 - Ocorrências/Ambientes Atingidos]]),0)</f>
        <v>0</v>
      </c>
      <c r="BW187" s="83" t="str">
        <f t="shared" si="75"/>
        <v/>
      </c>
      <c r="BX187" s="82">
        <f>IFERROR(FIND("UC estadual/municipal",consulta_completa__11[[#This Row],[13 - Ocorrências/Ambientes Atingidos]]),0)</f>
        <v>0</v>
      </c>
      <c r="BY187" s="83" t="str">
        <f t="shared" si="76"/>
        <v/>
      </c>
      <c r="BZ187" s="82">
        <f>IFERROR(FIND("Outro(s)",consulta_completa__11[[#This Row],[13 - Ocorrências/Ambientes Atingidos]]),0)</f>
        <v>0</v>
      </c>
      <c r="CA187" s="83" t="str">
        <f t="shared" si="77"/>
        <v/>
      </c>
      <c r="CB187" s="82">
        <f>IFERROR(FIND("Sem dano",consulta_completa__11[[#This Row],[13 - Ocorrências/Ambientes Atingidos]]),0)</f>
        <v>0</v>
      </c>
      <c r="CC187" s="83" t="str">
        <f t="shared" si="78"/>
        <v/>
      </c>
      <c r="CD187" s="82" t="str">
        <f>IF(consulta_completa__11[[#This Row],[13 - Ocorrências/Ambientes Atingidos]]="","X","")</f>
        <v/>
      </c>
      <c r="CE187" s="84">
        <f>IFERROR(FIND("IBAMA",consulta_completa__11[[#This Row],[14 - Inst. Atuando no Local]]),0)</f>
        <v>0</v>
      </c>
      <c r="CF187" s="84" t="str">
        <f t="shared" si="79"/>
        <v/>
      </c>
      <c r="CG187" s="84">
        <f>IFERROR(FIND("OEMA",consulta_completa__11[[#This Row],[14 - Inst. Atuando no Local]]),0)</f>
        <v>0</v>
      </c>
      <c r="CH187" s="84" t="str">
        <f t="shared" si="80"/>
        <v/>
      </c>
      <c r="CI187" s="84">
        <f>IFERROR(FIND("DEFESA CIVIL",consulta_completa__11[[#This Row],[14 - Inst. Atuando no Local]]),0)</f>
        <v>0</v>
      </c>
      <c r="CJ187" s="84" t="str">
        <f t="shared" si="81"/>
        <v/>
      </c>
      <c r="CK187" s="84">
        <f>IFERROR(FIND("CORPO DE BOMBEIROS",consulta_completa__11[[#This Row],[14 - Inst. Atuando no Local]]),0)</f>
        <v>0</v>
      </c>
      <c r="CL187" s="84" t="str">
        <f t="shared" si="82"/>
        <v/>
      </c>
      <c r="CM187" s="84">
        <f>IFERROR(FIND("POLÍCIA RODOVIÁRIA",consulta_completa__11[[#This Row],[14 - Inst. Atuando no Local]]),0)</f>
        <v>0</v>
      </c>
      <c r="CN187" s="84" t="str">
        <f t="shared" si="83"/>
        <v/>
      </c>
      <c r="CO187" s="84">
        <f>IFERROR(FIND("POLÍCIA MILITAR",consulta_completa__11[[#This Row],[14 - Inst. Atuando no Local]]),0)</f>
        <v>0</v>
      </c>
      <c r="CP187" s="84" t="str">
        <f t="shared" si="84"/>
        <v/>
      </c>
      <c r="CQ187" s="84">
        <f>IFERROR(FIND("POLÍCIA CIVIL",consulta_completa__11[[#This Row],[14 - Inst. Atuando no Local]]),0)</f>
        <v>0</v>
      </c>
      <c r="CR187" s="84" t="str">
        <f t="shared" si="85"/>
        <v/>
      </c>
      <c r="CS187" s="84">
        <f>IFERROR(FIND("MARINHA DO BRASIL",consulta_completa__11[[#This Row],[14 - Inst. Atuando no Local]]),0)</f>
        <v>0</v>
      </c>
      <c r="CT187" s="84" t="str">
        <f t="shared" si="86"/>
        <v/>
      </c>
      <c r="CU187" s="84">
        <f>IFERROR(FIND("EMPRESA ESPECIALIZADA EM ATENDIMENTO",consulta_completa__11[[#This Row],[14 - Inst. Atuando no Local]]),0)</f>
        <v>0</v>
      </c>
      <c r="CV187" s="84" t="str">
        <f t="shared" si="87"/>
        <v/>
      </c>
      <c r="CW187" s="84">
        <f>IFERROR(FIND("IBAMA",consulta_completa__11[[#This Row],[14 - Inst. Atuando no Local]]),0)</f>
        <v>0</v>
      </c>
      <c r="CX187" s="84" t="str">
        <f t="shared" si="88"/>
        <v/>
      </c>
      <c r="CY187" s="84" t="str">
        <f>IF(consulta_completa__11[[#This Row],[14 - Inst. Atuando no Local]]="","X","")</f>
        <v/>
      </c>
      <c r="CZ187" s="84">
        <f>IFERROR(FIND("OUTRA (S)",consulta_completa__11[[#This Row],[14 - Inst. Atuando no Local]]),0)</f>
        <v>0</v>
      </c>
      <c r="DA187" s="84" t="str">
        <f t="shared" si="89"/>
        <v/>
      </c>
      <c r="DB187" s="35" t="str">
        <f t="shared" si="90"/>
        <v>Sim</v>
      </c>
      <c r="DC187" s="35" t="str">
        <f t="shared" si="91"/>
        <v>Não</v>
      </c>
      <c r="DD187" s="35" t="str">
        <f t="shared" si="92"/>
        <v>Sim</v>
      </c>
      <c r="DE187" s="87" t="str">
        <f t="shared" si="63"/>
        <v>Federal</v>
      </c>
    </row>
    <row r="188" spans="1:109">
      <c r="A188" s="14">
        <v>202531954005</v>
      </c>
      <c r="B188" s="1">
        <v>45733</v>
      </c>
      <c r="C188" t="s">
        <v>109</v>
      </c>
      <c r="D188" t="s">
        <v>110</v>
      </c>
      <c r="E188" t="s">
        <v>139</v>
      </c>
      <c r="F188" t="s">
        <v>112</v>
      </c>
      <c r="G188" t="s">
        <v>113</v>
      </c>
      <c r="H188" t="s">
        <v>114</v>
      </c>
      <c r="I188" t="s">
        <v>114</v>
      </c>
      <c r="J188" t="s">
        <v>2051</v>
      </c>
      <c r="K188" t="s">
        <v>2052</v>
      </c>
      <c r="L188" t="s">
        <v>117</v>
      </c>
      <c r="M188" t="s">
        <v>118</v>
      </c>
      <c r="N188" t="s">
        <v>119</v>
      </c>
      <c r="O188" t="s">
        <v>239</v>
      </c>
      <c r="P188" t="s">
        <v>299</v>
      </c>
      <c r="Q188" t="s">
        <v>122</v>
      </c>
      <c r="R188" t="s">
        <v>123</v>
      </c>
      <c r="S188" t="s">
        <v>201</v>
      </c>
      <c r="T188" t="s">
        <v>600</v>
      </c>
      <c r="U188" t="s">
        <v>2053</v>
      </c>
      <c r="V188" t="s">
        <v>2054</v>
      </c>
      <c r="Z188" t="s">
        <v>2055</v>
      </c>
      <c r="AA188" t="s">
        <v>113</v>
      </c>
      <c r="AB188" t="s">
        <v>206</v>
      </c>
      <c r="AC188" t="s">
        <v>207</v>
      </c>
      <c r="AD188">
        <v>1</v>
      </c>
      <c r="AE188" t="s">
        <v>668</v>
      </c>
      <c r="AF188" t="s">
        <v>113</v>
      </c>
      <c r="AG188" t="s">
        <v>113</v>
      </c>
      <c r="AH188" t="s">
        <v>131</v>
      </c>
      <c r="AI188" t="s">
        <v>132</v>
      </c>
      <c r="AJ188" t="s">
        <v>131</v>
      </c>
      <c r="AK188" t="s">
        <v>2056</v>
      </c>
      <c r="AL188" t="s">
        <v>2057</v>
      </c>
      <c r="AM188" t="s">
        <v>210</v>
      </c>
      <c r="AN188" t="s">
        <v>206</v>
      </c>
      <c r="AO188" t="s">
        <v>113</v>
      </c>
      <c r="AQ188" t="s">
        <v>211</v>
      </c>
      <c r="AR188" t="s">
        <v>113</v>
      </c>
      <c r="AS188" t="s">
        <v>113</v>
      </c>
      <c r="AT188" t="s">
        <v>2058</v>
      </c>
      <c r="AU188" t="s">
        <v>113</v>
      </c>
      <c r="AW188" t="s">
        <v>159</v>
      </c>
      <c r="AX188" s="82">
        <f>IFERROR(FIND("Óbitos/feridos",consulta_completa__11[[#This Row],[13 - Ocorrências/Ambientes Atingidos]]),0)</f>
        <v>0</v>
      </c>
      <c r="AY188" s="83" t="str">
        <f t="shared" si="64"/>
        <v/>
      </c>
      <c r="AZ188" s="82">
        <f>IFERROR(FIND("População afetada/evacuada",consulta_completa__11[[#This Row],[13 - Ocorrências/Ambientes Atingidos]]),0)</f>
        <v>0</v>
      </c>
      <c r="BA188" s="82" t="str">
        <f t="shared" si="65"/>
        <v/>
      </c>
      <c r="BB188" s="82">
        <f>IFERROR(FIND("Suspensão de abastecimento de água",consulta_completa__11[[#This Row],[13 - Ocorrências/Ambientes Atingidos]]),0)</f>
        <v>0</v>
      </c>
      <c r="BC188" s="83" t="str">
        <f t="shared" si="93"/>
        <v/>
      </c>
      <c r="BD188" s="82">
        <f>IFERROR(FIND("Rio/córrego",consulta_completa__11[[#This Row],[13 - Ocorrências/Ambientes Atingidos]]),0)</f>
        <v>0</v>
      </c>
      <c r="BE188" s="83" t="str">
        <f t="shared" si="66"/>
        <v/>
      </c>
      <c r="BF188" s="82">
        <f>IFERROR(FIND("Lago",consulta_completa__11[[#This Row],[13 - Ocorrências/Ambientes Atingidos]]),0)</f>
        <v>0</v>
      </c>
      <c r="BG188" s="83" t="str">
        <f t="shared" si="67"/>
        <v/>
      </c>
      <c r="BH188" s="82">
        <f>IFERROR(FIND("Mar",consulta_completa__11[[#This Row],[13 - Ocorrências/Ambientes Atingidos]]),0)</f>
        <v>1</v>
      </c>
      <c r="BI188" s="83" t="str">
        <f t="shared" si="68"/>
        <v>X</v>
      </c>
      <c r="BJ188" s="82">
        <f>IFERROR(FIND("Praia",consulta_completa__11[[#This Row],[13 - Ocorrências/Ambientes Atingidos]]),0)</f>
        <v>0</v>
      </c>
      <c r="BK188" s="83" t="str">
        <f t="shared" si="69"/>
        <v/>
      </c>
      <c r="BL188" s="82">
        <f>IFERROR(FIND("Solo",consulta_completa__11[[#This Row],[13 - Ocorrências/Ambientes Atingidos]]),0)</f>
        <v>0</v>
      </c>
      <c r="BM188" s="83" t="str">
        <f t="shared" si="70"/>
        <v/>
      </c>
      <c r="BN188" s="82">
        <f>IFERROR(FIND("Águas subterrâneas",consulta_completa__11[[#This Row],[13 - Ocorrências/Ambientes Atingidos]]),0)</f>
        <v>0</v>
      </c>
      <c r="BO188" s="83" t="str">
        <f t="shared" si="71"/>
        <v/>
      </c>
      <c r="BP188" s="82">
        <f>IFERROR(FIND("Atmosfera",consulta_completa__11[[#This Row],[13 - Ocorrências/Ambientes Atingidos]]),0)</f>
        <v>0</v>
      </c>
      <c r="BQ188" s="83" t="str">
        <f t="shared" si="72"/>
        <v/>
      </c>
      <c r="BR188" s="82">
        <f>IFERROR(FIND("Flora",consulta_completa__11[[#This Row],[13 - Ocorrências/Ambientes Atingidos]]),0)</f>
        <v>0</v>
      </c>
      <c r="BS188" s="83" t="str">
        <f t="shared" si="73"/>
        <v/>
      </c>
      <c r="BT188" s="82">
        <f>IFERROR(FIND("Fauna",consulta_completa__11[[#This Row],[13 - Ocorrências/Ambientes Atingidos]]),0)</f>
        <v>0</v>
      </c>
      <c r="BU188" s="83" t="str">
        <f t="shared" si="74"/>
        <v/>
      </c>
      <c r="BV188" s="82">
        <f>IFERROR(FIND("UC federal",consulta_completa__11[[#This Row],[13 - Ocorrências/Ambientes Atingidos]]),0)</f>
        <v>0</v>
      </c>
      <c r="BW188" s="83" t="str">
        <f t="shared" si="75"/>
        <v/>
      </c>
      <c r="BX188" s="82">
        <f>IFERROR(FIND("UC estadual/municipal",consulta_completa__11[[#This Row],[13 - Ocorrências/Ambientes Atingidos]]),0)</f>
        <v>0</v>
      </c>
      <c r="BY188" s="83" t="str">
        <f t="shared" si="76"/>
        <v/>
      </c>
      <c r="BZ188" s="82">
        <f>IFERROR(FIND("Outro(s)",consulta_completa__11[[#This Row],[13 - Ocorrências/Ambientes Atingidos]]),0)</f>
        <v>0</v>
      </c>
      <c r="CA188" s="83" t="str">
        <f t="shared" si="77"/>
        <v/>
      </c>
      <c r="CB188" s="82">
        <f>IFERROR(FIND("Sem dano",consulta_completa__11[[#This Row],[13 - Ocorrências/Ambientes Atingidos]]),0)</f>
        <v>0</v>
      </c>
      <c r="CC188" s="83" t="str">
        <f t="shared" si="78"/>
        <v/>
      </c>
      <c r="CD188" s="82" t="str">
        <f>IF(consulta_completa__11[[#This Row],[13 - Ocorrências/Ambientes Atingidos]]="","X","")</f>
        <v/>
      </c>
      <c r="CE188" s="84">
        <f>IFERROR(FIND("IBAMA",consulta_completa__11[[#This Row],[14 - Inst. Atuando no Local]]),0)</f>
        <v>0</v>
      </c>
      <c r="CF188" s="84" t="str">
        <f t="shared" si="79"/>
        <v/>
      </c>
      <c r="CG188" s="84">
        <f>IFERROR(FIND("OEMA",consulta_completa__11[[#This Row],[14 - Inst. Atuando no Local]]),0)</f>
        <v>0</v>
      </c>
      <c r="CH188" s="84" t="str">
        <f t="shared" si="80"/>
        <v/>
      </c>
      <c r="CI188" s="84">
        <f>IFERROR(FIND("DEFESA CIVIL",consulta_completa__11[[#This Row],[14 - Inst. Atuando no Local]]),0)</f>
        <v>0</v>
      </c>
      <c r="CJ188" s="84" t="str">
        <f t="shared" si="81"/>
        <v/>
      </c>
      <c r="CK188" s="84">
        <f>IFERROR(FIND("CORPO DE BOMBEIROS",consulta_completa__11[[#This Row],[14 - Inst. Atuando no Local]]),0)</f>
        <v>0</v>
      </c>
      <c r="CL188" s="84" t="str">
        <f t="shared" si="82"/>
        <v/>
      </c>
      <c r="CM188" s="84">
        <f>IFERROR(FIND("POLÍCIA RODOVIÁRIA",consulta_completa__11[[#This Row],[14 - Inst. Atuando no Local]]),0)</f>
        <v>0</v>
      </c>
      <c r="CN188" s="84" t="str">
        <f t="shared" si="83"/>
        <v/>
      </c>
      <c r="CO188" s="84">
        <f>IFERROR(FIND("POLÍCIA MILITAR",consulta_completa__11[[#This Row],[14 - Inst. Atuando no Local]]),0)</f>
        <v>0</v>
      </c>
      <c r="CP188" s="84" t="str">
        <f t="shared" si="84"/>
        <v/>
      </c>
      <c r="CQ188" s="84">
        <f>IFERROR(FIND("POLÍCIA CIVIL",consulta_completa__11[[#This Row],[14 - Inst. Atuando no Local]]),0)</f>
        <v>0</v>
      </c>
      <c r="CR188" s="84" t="str">
        <f t="shared" si="85"/>
        <v/>
      </c>
      <c r="CS188" s="84">
        <f>IFERROR(FIND("MARINHA DO BRASIL",consulta_completa__11[[#This Row],[14 - Inst. Atuando no Local]]),0)</f>
        <v>0</v>
      </c>
      <c r="CT188" s="84" t="str">
        <f t="shared" si="86"/>
        <v/>
      </c>
      <c r="CU188" s="84">
        <f>IFERROR(FIND("EMPRESA ESPECIALIZADA EM ATENDIMENTO",consulta_completa__11[[#This Row],[14 - Inst. Atuando no Local]]),0)</f>
        <v>0</v>
      </c>
      <c r="CV188" s="84" t="str">
        <f t="shared" si="87"/>
        <v/>
      </c>
      <c r="CW188" s="84">
        <f>IFERROR(FIND("IBAMA",consulta_completa__11[[#This Row],[14 - Inst. Atuando no Local]]),0)</f>
        <v>0</v>
      </c>
      <c r="CX188" s="84" t="str">
        <f t="shared" si="88"/>
        <v/>
      </c>
      <c r="CY188" s="84" t="str">
        <f>IF(consulta_completa__11[[#This Row],[14 - Inst. Atuando no Local]]="","X","")</f>
        <v/>
      </c>
      <c r="CZ188" s="84">
        <f>IFERROR(FIND("OUTRA (S)",consulta_completa__11[[#This Row],[14 - Inst. Atuando no Local]]),0)</f>
        <v>0</v>
      </c>
      <c r="DA188" s="84" t="str">
        <f t="shared" si="89"/>
        <v/>
      </c>
      <c r="DB188" s="35" t="str">
        <f t="shared" si="90"/>
        <v>Sim</v>
      </c>
      <c r="DC188" s="35" t="str">
        <f t="shared" si="91"/>
        <v>Não</v>
      </c>
      <c r="DD188" s="35" t="str">
        <f t="shared" si="92"/>
        <v>Sim</v>
      </c>
      <c r="DE188" s="87" t="str">
        <f t="shared" si="63"/>
        <v>Federal</v>
      </c>
    </row>
    <row r="189" spans="1:109">
      <c r="A189" s="14">
        <v>202531954039</v>
      </c>
      <c r="B189" s="1">
        <v>45733</v>
      </c>
      <c r="C189" t="s">
        <v>2059</v>
      </c>
      <c r="D189" t="s">
        <v>609</v>
      </c>
      <c r="E189" t="s">
        <v>139</v>
      </c>
      <c r="F189" t="s">
        <v>112</v>
      </c>
      <c r="G189" t="s">
        <v>113</v>
      </c>
      <c r="H189" t="s">
        <v>114</v>
      </c>
      <c r="I189" t="s">
        <v>114</v>
      </c>
      <c r="J189" t="s">
        <v>441</v>
      </c>
      <c r="K189" t="s">
        <v>2060</v>
      </c>
      <c r="L189" t="s">
        <v>117</v>
      </c>
      <c r="M189" t="s">
        <v>810</v>
      </c>
      <c r="N189" t="s">
        <v>141</v>
      </c>
      <c r="O189" t="s">
        <v>185</v>
      </c>
      <c r="P189" t="s">
        <v>299</v>
      </c>
      <c r="Q189" t="s">
        <v>143</v>
      </c>
      <c r="R189" t="s">
        <v>123</v>
      </c>
      <c r="S189" t="s">
        <v>113</v>
      </c>
      <c r="T189" t="s">
        <v>2061</v>
      </c>
      <c r="U189" t="s">
        <v>1610</v>
      </c>
      <c r="V189" t="s">
        <v>2062</v>
      </c>
      <c r="W189" t="b">
        <v>1</v>
      </c>
      <c r="Z189" t="s">
        <v>2063</v>
      </c>
      <c r="AA189" t="s">
        <v>113</v>
      </c>
      <c r="AB189" t="s">
        <v>613</v>
      </c>
      <c r="AC189" t="s">
        <v>113</v>
      </c>
      <c r="AD189">
        <v>2</v>
      </c>
      <c r="AE189" t="s">
        <v>113</v>
      </c>
      <c r="AF189" t="s">
        <v>614</v>
      </c>
      <c r="AG189" t="s">
        <v>2064</v>
      </c>
      <c r="AH189" t="s">
        <v>131</v>
      </c>
      <c r="AI189" t="s">
        <v>132</v>
      </c>
      <c r="AJ189" t="s">
        <v>131</v>
      </c>
      <c r="AK189" t="s">
        <v>2065</v>
      </c>
      <c r="AL189" t="s">
        <v>2066</v>
      </c>
      <c r="AM189" t="s">
        <v>153</v>
      </c>
      <c r="AN189" t="s">
        <v>154</v>
      </c>
      <c r="AO189" t="s">
        <v>155</v>
      </c>
      <c r="AP189">
        <v>6133161070</v>
      </c>
      <c r="AQ189" t="s">
        <v>156</v>
      </c>
      <c r="AR189" t="s">
        <v>113</v>
      </c>
      <c r="AS189" t="s">
        <v>2067</v>
      </c>
      <c r="AT189" t="s">
        <v>113</v>
      </c>
      <c r="AU189" t="s">
        <v>796</v>
      </c>
      <c r="AV189">
        <v>850000000</v>
      </c>
      <c r="AW189" t="s">
        <v>159</v>
      </c>
      <c r="AX189" s="82">
        <f>IFERROR(FIND("Óbitos/feridos",consulta_completa__11[[#This Row],[13 - Ocorrências/Ambientes Atingidos]]),0)</f>
        <v>0</v>
      </c>
      <c r="AY189" s="83" t="str">
        <f t="shared" si="64"/>
        <v/>
      </c>
      <c r="AZ189" s="82">
        <f>IFERROR(FIND("População afetada/evacuada",consulta_completa__11[[#This Row],[13 - Ocorrências/Ambientes Atingidos]]),0)</f>
        <v>0</v>
      </c>
      <c r="BA189" s="82" t="str">
        <f t="shared" si="65"/>
        <v/>
      </c>
      <c r="BB189" s="82">
        <f>IFERROR(FIND("Suspensão de abastecimento de água",consulta_completa__11[[#This Row],[13 - Ocorrências/Ambientes Atingidos]]),0)</f>
        <v>0</v>
      </c>
      <c r="BC189" s="83" t="str">
        <f t="shared" si="93"/>
        <v/>
      </c>
      <c r="BD189" s="82">
        <f>IFERROR(FIND("Rio/córrego",consulta_completa__11[[#This Row],[13 - Ocorrências/Ambientes Atingidos]]),0)</f>
        <v>1</v>
      </c>
      <c r="BE189" s="83" t="str">
        <f t="shared" si="66"/>
        <v>X</v>
      </c>
      <c r="BF189" s="82">
        <f>IFERROR(FIND("Lago",consulta_completa__11[[#This Row],[13 - Ocorrências/Ambientes Atingidos]]),0)</f>
        <v>0</v>
      </c>
      <c r="BG189" s="83" t="str">
        <f t="shared" si="67"/>
        <v/>
      </c>
      <c r="BH189" s="82">
        <f>IFERROR(FIND("Mar",consulta_completa__11[[#This Row],[13 - Ocorrências/Ambientes Atingidos]]),0)</f>
        <v>0</v>
      </c>
      <c r="BI189" s="83" t="str">
        <f t="shared" si="68"/>
        <v/>
      </c>
      <c r="BJ189" s="82">
        <f>IFERROR(FIND("Praia",consulta_completa__11[[#This Row],[13 - Ocorrências/Ambientes Atingidos]]),0)</f>
        <v>0</v>
      </c>
      <c r="BK189" s="83" t="str">
        <f t="shared" si="69"/>
        <v/>
      </c>
      <c r="BL189" s="82">
        <f>IFERROR(FIND("Solo",consulta_completa__11[[#This Row],[13 - Ocorrências/Ambientes Atingidos]]),0)</f>
        <v>14</v>
      </c>
      <c r="BM189" s="83" t="str">
        <f t="shared" si="70"/>
        <v>X</v>
      </c>
      <c r="BN189" s="82">
        <f>IFERROR(FIND("Águas subterrâneas",consulta_completa__11[[#This Row],[13 - Ocorrências/Ambientes Atingidos]]),0)</f>
        <v>0</v>
      </c>
      <c r="BO189" s="83" t="str">
        <f t="shared" si="71"/>
        <v/>
      </c>
      <c r="BP189" s="82">
        <f>IFERROR(FIND("Atmosfera",consulta_completa__11[[#This Row],[13 - Ocorrências/Ambientes Atingidos]]),0)</f>
        <v>0</v>
      </c>
      <c r="BQ189" s="83" t="str">
        <f t="shared" si="72"/>
        <v/>
      </c>
      <c r="BR189" s="82">
        <f>IFERROR(FIND("Flora",consulta_completa__11[[#This Row],[13 - Ocorrências/Ambientes Atingidos]]),0)</f>
        <v>0</v>
      </c>
      <c r="BS189" s="83" t="str">
        <f t="shared" si="73"/>
        <v/>
      </c>
      <c r="BT189" s="82">
        <f>IFERROR(FIND("Fauna",consulta_completa__11[[#This Row],[13 - Ocorrências/Ambientes Atingidos]]),0)</f>
        <v>0</v>
      </c>
      <c r="BU189" s="83" t="str">
        <f t="shared" si="74"/>
        <v/>
      </c>
      <c r="BV189" s="82">
        <f>IFERROR(FIND("UC federal",consulta_completa__11[[#This Row],[13 - Ocorrências/Ambientes Atingidos]]),0)</f>
        <v>0</v>
      </c>
      <c r="BW189" s="83" t="str">
        <f t="shared" si="75"/>
        <v/>
      </c>
      <c r="BX189" s="82">
        <f>IFERROR(FIND("UC estadual/municipal",consulta_completa__11[[#This Row],[13 - Ocorrências/Ambientes Atingidos]]),0)</f>
        <v>0</v>
      </c>
      <c r="BY189" s="83" t="str">
        <f t="shared" si="76"/>
        <v/>
      </c>
      <c r="BZ189" s="82">
        <f>IFERROR(FIND("Outro(s)",consulta_completa__11[[#This Row],[13 - Ocorrências/Ambientes Atingidos]]),0)</f>
        <v>0</v>
      </c>
      <c r="CA189" s="83" t="str">
        <f t="shared" si="77"/>
        <v/>
      </c>
      <c r="CB189" s="82">
        <f>IFERROR(FIND("Sem dano",consulta_completa__11[[#This Row],[13 - Ocorrências/Ambientes Atingidos]]),0)</f>
        <v>0</v>
      </c>
      <c r="CC189" s="83" t="str">
        <f t="shared" si="78"/>
        <v/>
      </c>
      <c r="CD189" s="82" t="str">
        <f>IF(consulta_completa__11[[#This Row],[13 - Ocorrências/Ambientes Atingidos]]="","X","")</f>
        <v/>
      </c>
      <c r="CE189" s="84">
        <f>IFERROR(FIND("IBAMA",consulta_completa__11[[#This Row],[14 - Inst. Atuando no Local]]),0)</f>
        <v>0</v>
      </c>
      <c r="CF189" s="84" t="str">
        <f t="shared" si="79"/>
        <v/>
      </c>
      <c r="CG189" s="84">
        <f>IFERROR(FIND("OEMA",consulta_completa__11[[#This Row],[14 - Inst. Atuando no Local]]),0)</f>
        <v>0</v>
      </c>
      <c r="CH189" s="84" t="str">
        <f t="shared" si="80"/>
        <v/>
      </c>
      <c r="CI189" s="84">
        <f>IFERROR(FIND("DEFESA CIVIL",consulta_completa__11[[#This Row],[14 - Inst. Atuando no Local]]),0)</f>
        <v>0</v>
      </c>
      <c r="CJ189" s="84" t="str">
        <f t="shared" si="81"/>
        <v/>
      </c>
      <c r="CK189" s="84">
        <f>IFERROR(FIND("CORPO DE BOMBEIROS",consulta_completa__11[[#This Row],[14 - Inst. Atuando no Local]]),0)</f>
        <v>0</v>
      </c>
      <c r="CL189" s="84" t="str">
        <f t="shared" si="82"/>
        <v/>
      </c>
      <c r="CM189" s="84">
        <f>IFERROR(FIND("POLÍCIA RODOVIÁRIA",consulta_completa__11[[#This Row],[14 - Inst. Atuando no Local]]),0)</f>
        <v>0</v>
      </c>
      <c r="CN189" s="84" t="str">
        <f t="shared" si="83"/>
        <v/>
      </c>
      <c r="CO189" s="84">
        <f>IFERROR(FIND("POLÍCIA MILITAR",consulta_completa__11[[#This Row],[14 - Inst. Atuando no Local]]),0)</f>
        <v>0</v>
      </c>
      <c r="CP189" s="84" t="str">
        <f t="shared" si="84"/>
        <v/>
      </c>
      <c r="CQ189" s="84">
        <f>IFERROR(FIND("POLÍCIA CIVIL",consulta_completa__11[[#This Row],[14 - Inst. Atuando no Local]]),0)</f>
        <v>0</v>
      </c>
      <c r="CR189" s="84" t="str">
        <f t="shared" si="85"/>
        <v/>
      </c>
      <c r="CS189" s="84">
        <f>IFERROR(FIND("MARINHA DO BRASIL",consulta_completa__11[[#This Row],[14 - Inst. Atuando no Local]]),0)</f>
        <v>0</v>
      </c>
      <c r="CT189" s="84" t="str">
        <f t="shared" si="86"/>
        <v/>
      </c>
      <c r="CU189" s="84">
        <f>IFERROR(FIND("EMPRESA ESPECIALIZADA EM ATENDIMENTO",consulta_completa__11[[#This Row],[14 - Inst. Atuando no Local]]),0)</f>
        <v>0</v>
      </c>
      <c r="CV189" s="84" t="str">
        <f t="shared" si="87"/>
        <v/>
      </c>
      <c r="CW189" s="84">
        <f>IFERROR(FIND("IBAMA",consulta_completa__11[[#This Row],[14 - Inst. Atuando no Local]]),0)</f>
        <v>0</v>
      </c>
      <c r="CX189" s="84" t="str">
        <f t="shared" si="88"/>
        <v/>
      </c>
      <c r="CY189" s="84" t="str">
        <f>IF(consulta_completa__11[[#This Row],[14 - Inst. Atuando no Local]]="","X","")</f>
        <v/>
      </c>
      <c r="CZ189" s="84">
        <f>IFERROR(FIND("OUTRA (S)",consulta_completa__11[[#This Row],[14 - Inst. Atuando no Local]]),0)</f>
        <v>0</v>
      </c>
      <c r="DA189" s="84" t="str">
        <f t="shared" si="89"/>
        <v/>
      </c>
      <c r="DB189" s="35" t="str">
        <f t="shared" si="90"/>
        <v>Sim</v>
      </c>
      <c r="DC189" s="35" t="str">
        <f t="shared" si="91"/>
        <v>Não</v>
      </c>
      <c r="DD189" s="35" t="str">
        <f t="shared" si="92"/>
        <v>Sim</v>
      </c>
      <c r="DE189" s="87" t="str">
        <f t="shared" si="63"/>
        <v>Estadual</v>
      </c>
    </row>
    <row r="190" spans="1:109">
      <c r="A190" s="14">
        <v>202532010850</v>
      </c>
      <c r="B190" s="1">
        <v>45733</v>
      </c>
      <c r="C190" t="s">
        <v>109</v>
      </c>
      <c r="D190" t="s">
        <v>110</v>
      </c>
      <c r="E190" t="s">
        <v>139</v>
      </c>
      <c r="F190" t="s">
        <v>112</v>
      </c>
      <c r="G190" t="s">
        <v>113</v>
      </c>
      <c r="H190" t="s">
        <v>114</v>
      </c>
      <c r="I190" t="s">
        <v>114</v>
      </c>
      <c r="J190" t="s">
        <v>113</v>
      </c>
      <c r="K190" t="s">
        <v>114</v>
      </c>
      <c r="L190" t="s">
        <v>114</v>
      </c>
      <c r="M190" t="s">
        <v>118</v>
      </c>
      <c r="N190" t="s">
        <v>119</v>
      </c>
      <c r="O190" t="s">
        <v>120</v>
      </c>
      <c r="P190" t="s">
        <v>299</v>
      </c>
      <c r="Q190" t="s">
        <v>167</v>
      </c>
      <c r="R190" t="s">
        <v>123</v>
      </c>
      <c r="S190" t="s">
        <v>201</v>
      </c>
      <c r="T190" t="s">
        <v>2068</v>
      </c>
      <c r="U190" t="s">
        <v>2069</v>
      </c>
      <c r="V190" t="s">
        <v>1634</v>
      </c>
      <c r="Z190" t="s">
        <v>1634</v>
      </c>
      <c r="AA190" t="s">
        <v>113</v>
      </c>
      <c r="AB190" t="s">
        <v>206</v>
      </c>
      <c r="AC190" t="s">
        <v>207</v>
      </c>
      <c r="AD190">
        <v>1</v>
      </c>
      <c r="AE190" t="s">
        <v>206</v>
      </c>
      <c r="AF190" t="s">
        <v>113</v>
      </c>
      <c r="AG190" t="s">
        <v>113</v>
      </c>
      <c r="AH190" t="s">
        <v>131</v>
      </c>
      <c r="AI190" t="s">
        <v>132</v>
      </c>
      <c r="AJ190" t="s">
        <v>131</v>
      </c>
      <c r="AK190" t="s">
        <v>2070</v>
      </c>
      <c r="AL190" t="s">
        <v>2071</v>
      </c>
      <c r="AM190" t="s">
        <v>210</v>
      </c>
      <c r="AN190" t="s">
        <v>113</v>
      </c>
      <c r="AO190" t="s">
        <v>113</v>
      </c>
      <c r="AQ190" t="s">
        <v>211</v>
      </c>
      <c r="AR190" t="s">
        <v>113</v>
      </c>
      <c r="AS190" t="s">
        <v>113</v>
      </c>
      <c r="AT190" t="s">
        <v>113</v>
      </c>
      <c r="AU190" t="s">
        <v>113</v>
      </c>
      <c r="AW190" t="s">
        <v>113</v>
      </c>
      <c r="AX190" s="82">
        <f>IFERROR(FIND("Óbitos/feridos",consulta_completa__11[[#This Row],[13 - Ocorrências/Ambientes Atingidos]]),0)</f>
        <v>0</v>
      </c>
      <c r="AY190" s="83" t="str">
        <f t="shared" si="64"/>
        <v/>
      </c>
      <c r="AZ190" s="82">
        <f>IFERROR(FIND("População afetada/evacuada",consulta_completa__11[[#This Row],[13 - Ocorrências/Ambientes Atingidos]]),0)</f>
        <v>0</v>
      </c>
      <c r="BA190" s="82" t="str">
        <f t="shared" si="65"/>
        <v/>
      </c>
      <c r="BB190" s="82">
        <f>IFERROR(FIND("Suspensão de abastecimento de água",consulta_completa__11[[#This Row],[13 - Ocorrências/Ambientes Atingidos]]),0)</f>
        <v>0</v>
      </c>
      <c r="BC190" s="83" t="str">
        <f t="shared" si="93"/>
        <v/>
      </c>
      <c r="BD190" s="82">
        <f>IFERROR(FIND("Rio/córrego",consulta_completa__11[[#This Row],[13 - Ocorrências/Ambientes Atingidos]]),0)</f>
        <v>0</v>
      </c>
      <c r="BE190" s="83" t="str">
        <f t="shared" si="66"/>
        <v/>
      </c>
      <c r="BF190" s="82">
        <f>IFERROR(FIND("Lago",consulta_completa__11[[#This Row],[13 - Ocorrências/Ambientes Atingidos]]),0)</f>
        <v>0</v>
      </c>
      <c r="BG190" s="83" t="str">
        <f t="shared" si="67"/>
        <v/>
      </c>
      <c r="BH190" s="82">
        <f>IFERROR(FIND("Mar",consulta_completa__11[[#This Row],[13 - Ocorrências/Ambientes Atingidos]]),0)</f>
        <v>1</v>
      </c>
      <c r="BI190" s="83" t="str">
        <f t="shared" si="68"/>
        <v>X</v>
      </c>
      <c r="BJ190" s="82">
        <f>IFERROR(FIND("Praia",consulta_completa__11[[#This Row],[13 - Ocorrências/Ambientes Atingidos]]),0)</f>
        <v>0</v>
      </c>
      <c r="BK190" s="83" t="str">
        <f t="shared" si="69"/>
        <v/>
      </c>
      <c r="BL190" s="82">
        <f>IFERROR(FIND("Solo",consulta_completa__11[[#This Row],[13 - Ocorrências/Ambientes Atingidos]]),0)</f>
        <v>0</v>
      </c>
      <c r="BM190" s="83" t="str">
        <f t="shared" si="70"/>
        <v/>
      </c>
      <c r="BN190" s="82">
        <f>IFERROR(FIND("Águas subterrâneas",consulta_completa__11[[#This Row],[13 - Ocorrências/Ambientes Atingidos]]),0)</f>
        <v>0</v>
      </c>
      <c r="BO190" s="83" t="str">
        <f t="shared" si="71"/>
        <v/>
      </c>
      <c r="BP190" s="82">
        <f>IFERROR(FIND("Atmosfera",consulta_completa__11[[#This Row],[13 - Ocorrências/Ambientes Atingidos]]),0)</f>
        <v>0</v>
      </c>
      <c r="BQ190" s="83" t="str">
        <f t="shared" si="72"/>
        <v/>
      </c>
      <c r="BR190" s="82">
        <f>IFERROR(FIND("Flora",consulta_completa__11[[#This Row],[13 - Ocorrências/Ambientes Atingidos]]),0)</f>
        <v>0</v>
      </c>
      <c r="BS190" s="83" t="str">
        <f t="shared" si="73"/>
        <v/>
      </c>
      <c r="BT190" s="82">
        <f>IFERROR(FIND("Fauna",consulta_completa__11[[#This Row],[13 - Ocorrências/Ambientes Atingidos]]),0)</f>
        <v>0</v>
      </c>
      <c r="BU190" s="83" t="str">
        <f t="shared" si="74"/>
        <v/>
      </c>
      <c r="BV190" s="82">
        <f>IFERROR(FIND("UC federal",consulta_completa__11[[#This Row],[13 - Ocorrências/Ambientes Atingidos]]),0)</f>
        <v>0</v>
      </c>
      <c r="BW190" s="83" t="str">
        <f t="shared" si="75"/>
        <v/>
      </c>
      <c r="BX190" s="82">
        <f>IFERROR(FIND("UC estadual/municipal",consulta_completa__11[[#This Row],[13 - Ocorrências/Ambientes Atingidos]]),0)</f>
        <v>0</v>
      </c>
      <c r="BY190" s="83" t="str">
        <f t="shared" si="76"/>
        <v/>
      </c>
      <c r="BZ190" s="82">
        <f>IFERROR(FIND("Outro(s)",consulta_completa__11[[#This Row],[13 - Ocorrências/Ambientes Atingidos]]),0)</f>
        <v>0</v>
      </c>
      <c r="CA190" s="83" t="str">
        <f t="shared" si="77"/>
        <v/>
      </c>
      <c r="CB190" s="82">
        <f>IFERROR(FIND("Sem dano",consulta_completa__11[[#This Row],[13 - Ocorrências/Ambientes Atingidos]]),0)</f>
        <v>0</v>
      </c>
      <c r="CC190" s="83" t="str">
        <f t="shared" si="78"/>
        <v/>
      </c>
      <c r="CD190" s="82" t="str">
        <f>IF(consulta_completa__11[[#This Row],[13 - Ocorrências/Ambientes Atingidos]]="","X","")</f>
        <v/>
      </c>
      <c r="CE190" s="84">
        <f>IFERROR(FIND("IBAMA",consulta_completa__11[[#This Row],[14 - Inst. Atuando no Local]]),0)</f>
        <v>0</v>
      </c>
      <c r="CF190" s="84" t="str">
        <f t="shared" si="79"/>
        <v/>
      </c>
      <c r="CG190" s="84">
        <f>IFERROR(FIND("OEMA",consulta_completa__11[[#This Row],[14 - Inst. Atuando no Local]]),0)</f>
        <v>0</v>
      </c>
      <c r="CH190" s="84" t="str">
        <f t="shared" si="80"/>
        <v/>
      </c>
      <c r="CI190" s="84">
        <f>IFERROR(FIND("DEFESA CIVIL",consulta_completa__11[[#This Row],[14 - Inst. Atuando no Local]]),0)</f>
        <v>0</v>
      </c>
      <c r="CJ190" s="84" t="str">
        <f t="shared" si="81"/>
        <v/>
      </c>
      <c r="CK190" s="84">
        <f>IFERROR(FIND("CORPO DE BOMBEIROS",consulta_completa__11[[#This Row],[14 - Inst. Atuando no Local]]),0)</f>
        <v>0</v>
      </c>
      <c r="CL190" s="84" t="str">
        <f t="shared" si="82"/>
        <v/>
      </c>
      <c r="CM190" s="84">
        <f>IFERROR(FIND("POLÍCIA RODOVIÁRIA",consulta_completa__11[[#This Row],[14 - Inst. Atuando no Local]]),0)</f>
        <v>0</v>
      </c>
      <c r="CN190" s="84" t="str">
        <f t="shared" si="83"/>
        <v/>
      </c>
      <c r="CO190" s="84">
        <f>IFERROR(FIND("POLÍCIA MILITAR",consulta_completa__11[[#This Row],[14 - Inst. Atuando no Local]]),0)</f>
        <v>0</v>
      </c>
      <c r="CP190" s="84" t="str">
        <f t="shared" si="84"/>
        <v/>
      </c>
      <c r="CQ190" s="84">
        <f>IFERROR(FIND("POLÍCIA CIVIL",consulta_completa__11[[#This Row],[14 - Inst. Atuando no Local]]),0)</f>
        <v>0</v>
      </c>
      <c r="CR190" s="84" t="str">
        <f t="shared" si="85"/>
        <v/>
      </c>
      <c r="CS190" s="84">
        <f>IFERROR(FIND("MARINHA DO BRASIL",consulta_completa__11[[#This Row],[14 - Inst. Atuando no Local]]),0)</f>
        <v>0</v>
      </c>
      <c r="CT190" s="84" t="str">
        <f t="shared" si="86"/>
        <v/>
      </c>
      <c r="CU190" s="84">
        <f>IFERROR(FIND("EMPRESA ESPECIALIZADA EM ATENDIMENTO",consulta_completa__11[[#This Row],[14 - Inst. Atuando no Local]]),0)</f>
        <v>0</v>
      </c>
      <c r="CV190" s="84" t="str">
        <f t="shared" si="87"/>
        <v/>
      </c>
      <c r="CW190" s="84">
        <f>IFERROR(FIND("IBAMA",consulta_completa__11[[#This Row],[14 - Inst. Atuando no Local]]),0)</f>
        <v>0</v>
      </c>
      <c r="CX190" s="84" t="str">
        <f t="shared" si="88"/>
        <v/>
      </c>
      <c r="CY190" s="84" t="str">
        <f>IF(consulta_completa__11[[#This Row],[14 - Inst. Atuando no Local]]="","X","")</f>
        <v/>
      </c>
      <c r="CZ190" s="84">
        <f>IFERROR(FIND("OUTRA (S)",consulta_completa__11[[#This Row],[14 - Inst. Atuando no Local]]),0)</f>
        <v>0</v>
      </c>
      <c r="DA190" s="84" t="str">
        <f t="shared" si="89"/>
        <v/>
      </c>
      <c r="DB190" s="35" t="str">
        <f t="shared" si="90"/>
        <v>Sim</v>
      </c>
      <c r="DC190" s="35" t="str">
        <f t="shared" si="91"/>
        <v>Não</v>
      </c>
      <c r="DD190" s="35" t="str">
        <f t="shared" si="92"/>
        <v>Sim</v>
      </c>
      <c r="DE190" s="87" t="str">
        <f t="shared" si="63"/>
        <v>Federal</v>
      </c>
    </row>
    <row r="191" spans="1:109">
      <c r="A191" s="14">
        <v>202561328836</v>
      </c>
      <c r="B191" s="1">
        <v>45733</v>
      </c>
      <c r="C191" t="s">
        <v>2072</v>
      </c>
      <c r="D191" t="s">
        <v>180</v>
      </c>
      <c r="E191" t="s">
        <v>181</v>
      </c>
      <c r="F191" t="s">
        <v>182</v>
      </c>
      <c r="G191" t="s">
        <v>183</v>
      </c>
      <c r="H191" t="s">
        <v>113</v>
      </c>
      <c r="I191" t="s">
        <v>113</v>
      </c>
      <c r="J191" t="s">
        <v>113</v>
      </c>
      <c r="K191" t="s">
        <v>114</v>
      </c>
      <c r="L191" t="s">
        <v>114</v>
      </c>
      <c r="M191" t="s">
        <v>1912</v>
      </c>
      <c r="N191" t="s">
        <v>185</v>
      </c>
      <c r="O191" t="s">
        <v>239</v>
      </c>
      <c r="P191" t="s">
        <v>299</v>
      </c>
      <c r="Q191" t="s">
        <v>167</v>
      </c>
      <c r="R191" t="s">
        <v>123</v>
      </c>
      <c r="S191" t="s">
        <v>113</v>
      </c>
      <c r="T191" t="s">
        <v>2073</v>
      </c>
      <c r="U191" t="s">
        <v>113</v>
      </c>
      <c r="V191" t="s">
        <v>2074</v>
      </c>
      <c r="Z191" t="s">
        <v>2075</v>
      </c>
      <c r="AA191" t="s">
        <v>113</v>
      </c>
      <c r="AB191" t="s">
        <v>113</v>
      </c>
      <c r="AC191" t="s">
        <v>113</v>
      </c>
      <c r="AE191" t="s">
        <v>2076</v>
      </c>
      <c r="AF191" t="s">
        <v>113</v>
      </c>
      <c r="AG191" t="s">
        <v>113</v>
      </c>
      <c r="AH191" t="s">
        <v>194</v>
      </c>
      <c r="AI191" t="s">
        <v>131</v>
      </c>
      <c r="AJ191" t="s">
        <v>132</v>
      </c>
      <c r="AK191" t="s">
        <v>113</v>
      </c>
      <c r="AL191" t="s">
        <v>113</v>
      </c>
      <c r="AM191" t="s">
        <v>196</v>
      </c>
      <c r="AN191" t="s">
        <v>265</v>
      </c>
      <c r="AO191" t="s">
        <v>266</v>
      </c>
      <c r="AQ191" t="s">
        <v>197</v>
      </c>
      <c r="AR191" t="s">
        <v>113</v>
      </c>
      <c r="AS191" t="s">
        <v>113</v>
      </c>
      <c r="AT191" t="s">
        <v>113</v>
      </c>
      <c r="AU191" t="s">
        <v>113</v>
      </c>
      <c r="AW191" t="s">
        <v>113</v>
      </c>
      <c r="AX191" s="82">
        <f>IFERROR(FIND("Óbitos/feridos",consulta_completa__11[[#This Row],[13 - Ocorrências/Ambientes Atingidos]]),0)</f>
        <v>0</v>
      </c>
      <c r="AY191" s="83" t="str">
        <f t="shared" si="64"/>
        <v/>
      </c>
      <c r="AZ191" s="82">
        <f>IFERROR(FIND("População afetada/evacuada",consulta_completa__11[[#This Row],[13 - Ocorrências/Ambientes Atingidos]]),0)</f>
        <v>0</v>
      </c>
      <c r="BA191" s="82" t="str">
        <f t="shared" si="65"/>
        <v/>
      </c>
      <c r="BB191" s="82">
        <f>IFERROR(FIND("Suspensão de abastecimento de água",consulta_completa__11[[#This Row],[13 - Ocorrências/Ambientes Atingidos]]),0)</f>
        <v>0</v>
      </c>
      <c r="BC191" s="83" t="str">
        <f t="shared" si="93"/>
        <v/>
      </c>
      <c r="BD191" s="82">
        <f>IFERROR(FIND("Rio/córrego",consulta_completa__11[[#This Row],[13 - Ocorrências/Ambientes Atingidos]]),0)</f>
        <v>0</v>
      </c>
      <c r="BE191" s="83" t="str">
        <f t="shared" si="66"/>
        <v/>
      </c>
      <c r="BF191" s="82">
        <f>IFERROR(FIND("Lago",consulta_completa__11[[#This Row],[13 - Ocorrências/Ambientes Atingidos]]),0)</f>
        <v>0</v>
      </c>
      <c r="BG191" s="83" t="str">
        <f t="shared" si="67"/>
        <v/>
      </c>
      <c r="BH191" s="82">
        <f>IFERROR(FIND("Mar",consulta_completa__11[[#This Row],[13 - Ocorrências/Ambientes Atingidos]]),0)</f>
        <v>0</v>
      </c>
      <c r="BI191" s="83" t="str">
        <f t="shared" si="68"/>
        <v/>
      </c>
      <c r="BJ191" s="82">
        <f>IFERROR(FIND("Praia",consulta_completa__11[[#This Row],[13 - Ocorrências/Ambientes Atingidos]]),0)</f>
        <v>0</v>
      </c>
      <c r="BK191" s="83" t="str">
        <f t="shared" si="69"/>
        <v/>
      </c>
      <c r="BL191" s="82">
        <f>IFERROR(FIND("Solo",consulta_completa__11[[#This Row],[13 - Ocorrências/Ambientes Atingidos]]),0)</f>
        <v>0</v>
      </c>
      <c r="BM191" s="83" t="str">
        <f t="shared" si="70"/>
        <v/>
      </c>
      <c r="BN191" s="82">
        <f>IFERROR(FIND("Águas subterrâneas",consulta_completa__11[[#This Row],[13 - Ocorrências/Ambientes Atingidos]]),0)</f>
        <v>0</v>
      </c>
      <c r="BO191" s="83" t="str">
        <f t="shared" si="71"/>
        <v/>
      </c>
      <c r="BP191" s="82">
        <f>IFERROR(FIND("Atmosfera",consulta_completa__11[[#This Row],[13 - Ocorrências/Ambientes Atingidos]]),0)</f>
        <v>1</v>
      </c>
      <c r="BQ191" s="83" t="str">
        <f t="shared" si="72"/>
        <v>X</v>
      </c>
      <c r="BR191" s="82">
        <f>IFERROR(FIND("Flora",consulta_completa__11[[#This Row],[13 - Ocorrências/Ambientes Atingidos]]),0)</f>
        <v>0</v>
      </c>
      <c r="BS191" s="83" t="str">
        <f t="shared" si="73"/>
        <v/>
      </c>
      <c r="BT191" s="82">
        <f>IFERROR(FIND("Fauna",consulta_completa__11[[#This Row],[13 - Ocorrências/Ambientes Atingidos]]),0)</f>
        <v>0</v>
      </c>
      <c r="BU191" s="83" t="str">
        <f t="shared" si="74"/>
        <v/>
      </c>
      <c r="BV191" s="82">
        <f>IFERROR(FIND("UC federal",consulta_completa__11[[#This Row],[13 - Ocorrências/Ambientes Atingidos]]),0)</f>
        <v>0</v>
      </c>
      <c r="BW191" s="83" t="str">
        <f t="shared" si="75"/>
        <v/>
      </c>
      <c r="BX191" s="82">
        <f>IFERROR(FIND("UC estadual/municipal",consulta_completa__11[[#This Row],[13 - Ocorrências/Ambientes Atingidos]]),0)</f>
        <v>0</v>
      </c>
      <c r="BY191" s="83" t="str">
        <f t="shared" si="76"/>
        <v/>
      </c>
      <c r="BZ191" s="82">
        <f>IFERROR(FIND("Outro(s)",consulta_completa__11[[#This Row],[13 - Ocorrências/Ambientes Atingidos]]),0)</f>
        <v>0</v>
      </c>
      <c r="CA191" s="83" t="str">
        <f t="shared" si="77"/>
        <v/>
      </c>
      <c r="CB191" s="82">
        <f>IFERROR(FIND("Sem dano",consulta_completa__11[[#This Row],[13 - Ocorrências/Ambientes Atingidos]]),0)</f>
        <v>0</v>
      </c>
      <c r="CC191" s="83" t="str">
        <f t="shared" si="78"/>
        <v/>
      </c>
      <c r="CD191" s="82" t="str">
        <f>IF(consulta_completa__11[[#This Row],[13 - Ocorrências/Ambientes Atingidos]]="","X","")</f>
        <v/>
      </c>
      <c r="CE191" s="84">
        <f>IFERROR(FIND("IBAMA",consulta_completa__11[[#This Row],[14 - Inst. Atuando no Local]]),0)</f>
        <v>0</v>
      </c>
      <c r="CF191" s="84" t="str">
        <f t="shared" si="79"/>
        <v/>
      </c>
      <c r="CG191" s="84">
        <f>IFERROR(FIND("OEMA",consulta_completa__11[[#This Row],[14 - Inst. Atuando no Local]]),0)</f>
        <v>0</v>
      </c>
      <c r="CH191" s="84" t="str">
        <f t="shared" si="80"/>
        <v/>
      </c>
      <c r="CI191" s="84">
        <f>IFERROR(FIND("DEFESA CIVIL",consulta_completa__11[[#This Row],[14 - Inst. Atuando no Local]]),0)</f>
        <v>0</v>
      </c>
      <c r="CJ191" s="84" t="str">
        <f t="shared" si="81"/>
        <v/>
      </c>
      <c r="CK191" s="84">
        <f>IFERROR(FIND("CORPO DE BOMBEIROS",consulta_completa__11[[#This Row],[14 - Inst. Atuando no Local]]),0)</f>
        <v>0</v>
      </c>
      <c r="CL191" s="84" t="str">
        <f t="shared" si="82"/>
        <v/>
      </c>
      <c r="CM191" s="84">
        <f>IFERROR(FIND("POLÍCIA RODOVIÁRIA",consulta_completa__11[[#This Row],[14 - Inst. Atuando no Local]]),0)</f>
        <v>0</v>
      </c>
      <c r="CN191" s="84" t="str">
        <f t="shared" si="83"/>
        <v/>
      </c>
      <c r="CO191" s="84">
        <f>IFERROR(FIND("POLÍCIA MILITAR",consulta_completa__11[[#This Row],[14 - Inst. Atuando no Local]]),0)</f>
        <v>0</v>
      </c>
      <c r="CP191" s="84" t="str">
        <f t="shared" si="84"/>
        <v/>
      </c>
      <c r="CQ191" s="84">
        <f>IFERROR(FIND("POLÍCIA CIVIL",consulta_completa__11[[#This Row],[14 - Inst. Atuando no Local]]),0)</f>
        <v>0</v>
      </c>
      <c r="CR191" s="84" t="str">
        <f t="shared" si="85"/>
        <v/>
      </c>
      <c r="CS191" s="84">
        <f>IFERROR(FIND("MARINHA DO BRASIL",consulta_completa__11[[#This Row],[14 - Inst. Atuando no Local]]),0)</f>
        <v>0</v>
      </c>
      <c r="CT191" s="84" t="str">
        <f t="shared" si="86"/>
        <v/>
      </c>
      <c r="CU191" s="84">
        <f>IFERROR(FIND("EMPRESA ESPECIALIZADA EM ATENDIMENTO",consulta_completa__11[[#This Row],[14 - Inst. Atuando no Local]]),0)</f>
        <v>0</v>
      </c>
      <c r="CV191" s="84" t="str">
        <f t="shared" si="87"/>
        <v/>
      </c>
      <c r="CW191" s="84">
        <f>IFERROR(FIND("IBAMA",consulta_completa__11[[#This Row],[14 - Inst. Atuando no Local]]),0)</f>
        <v>0</v>
      </c>
      <c r="CX191" s="84" t="str">
        <f t="shared" si="88"/>
        <v/>
      </c>
      <c r="CY191" s="84" t="str">
        <f>IF(consulta_completa__11[[#This Row],[14 - Inst. Atuando no Local]]="","X","")</f>
        <v/>
      </c>
      <c r="CZ191" s="84">
        <f>IFERROR(FIND("OUTRA (S)",consulta_completa__11[[#This Row],[14 - Inst. Atuando no Local]]),0)</f>
        <v>0</v>
      </c>
      <c r="DA191" s="84" t="str">
        <f t="shared" si="89"/>
        <v/>
      </c>
      <c r="DB191" s="35" t="str">
        <f t="shared" si="90"/>
        <v>Sim</v>
      </c>
      <c r="DC191" s="35" t="str">
        <f t="shared" si="91"/>
        <v>Não</v>
      </c>
      <c r="DD191" s="35" t="str">
        <f t="shared" si="92"/>
        <v>Sim</v>
      </c>
      <c r="DE191" s="87" t="str">
        <f t="shared" si="63"/>
        <v>Sem informação</v>
      </c>
    </row>
    <row r="192" spans="1:109">
      <c r="A192" s="14">
        <v>202591554029</v>
      </c>
      <c r="B192" s="1">
        <v>45733</v>
      </c>
      <c r="C192" t="s">
        <v>2077</v>
      </c>
      <c r="D192" t="s">
        <v>180</v>
      </c>
      <c r="E192" t="s">
        <v>181</v>
      </c>
      <c r="F192" t="s">
        <v>182</v>
      </c>
      <c r="G192" t="s">
        <v>2078</v>
      </c>
      <c r="H192" t="s">
        <v>113</v>
      </c>
      <c r="I192" t="s">
        <v>113</v>
      </c>
      <c r="J192" t="s">
        <v>113</v>
      </c>
      <c r="K192" t="s">
        <v>114</v>
      </c>
      <c r="L192" t="s">
        <v>114</v>
      </c>
      <c r="M192" t="s">
        <v>1912</v>
      </c>
      <c r="N192" t="s">
        <v>1204</v>
      </c>
      <c r="O192" t="s">
        <v>185</v>
      </c>
      <c r="P192" t="s">
        <v>299</v>
      </c>
      <c r="Q192" t="s">
        <v>143</v>
      </c>
      <c r="R192" t="s">
        <v>123</v>
      </c>
      <c r="S192" t="s">
        <v>113</v>
      </c>
      <c r="T192" t="s">
        <v>2079</v>
      </c>
      <c r="U192" t="s">
        <v>2080</v>
      </c>
      <c r="V192" t="s">
        <v>113</v>
      </c>
      <c r="Z192" t="s">
        <v>2081</v>
      </c>
      <c r="AA192" t="s">
        <v>2082</v>
      </c>
      <c r="AB192" t="s">
        <v>2083</v>
      </c>
      <c r="AC192" t="s">
        <v>2084</v>
      </c>
      <c r="AD192">
        <v>2</v>
      </c>
      <c r="AE192" t="s">
        <v>113</v>
      </c>
      <c r="AF192" t="s">
        <v>113</v>
      </c>
      <c r="AG192" t="s">
        <v>113</v>
      </c>
      <c r="AH192" t="s">
        <v>194</v>
      </c>
      <c r="AI192" t="s">
        <v>132</v>
      </c>
      <c r="AJ192" t="s">
        <v>131</v>
      </c>
      <c r="AK192" t="s">
        <v>2085</v>
      </c>
      <c r="AL192" t="s">
        <v>2086</v>
      </c>
      <c r="AM192" t="s">
        <v>2087</v>
      </c>
      <c r="AN192" t="s">
        <v>265</v>
      </c>
      <c r="AO192" t="s">
        <v>266</v>
      </c>
      <c r="AQ192" t="s">
        <v>2088</v>
      </c>
      <c r="AR192" t="s">
        <v>113</v>
      </c>
      <c r="AS192" t="s">
        <v>113</v>
      </c>
      <c r="AT192" t="s">
        <v>113</v>
      </c>
      <c r="AU192" t="s">
        <v>113</v>
      </c>
      <c r="AW192" t="s">
        <v>113</v>
      </c>
      <c r="AX192" s="82">
        <f>IFERROR(FIND("Óbitos/feridos",consulta_completa__11[[#This Row],[13 - Ocorrências/Ambientes Atingidos]]),0)</f>
        <v>0</v>
      </c>
      <c r="AY192" s="83" t="str">
        <f t="shared" si="64"/>
        <v/>
      </c>
      <c r="AZ192" s="82">
        <f>IFERROR(FIND("População afetada/evacuada",consulta_completa__11[[#This Row],[13 - Ocorrências/Ambientes Atingidos]]),0)</f>
        <v>0</v>
      </c>
      <c r="BA192" s="82" t="str">
        <f t="shared" si="65"/>
        <v/>
      </c>
      <c r="BB192" s="82">
        <f>IFERROR(FIND("Suspensão de abastecimento de água",consulta_completa__11[[#This Row],[13 - Ocorrências/Ambientes Atingidos]]),0)</f>
        <v>0</v>
      </c>
      <c r="BC192" s="83" t="str">
        <f t="shared" si="93"/>
        <v/>
      </c>
      <c r="BD192" s="82">
        <f>IFERROR(FIND("Rio/córrego",consulta_completa__11[[#This Row],[13 - Ocorrências/Ambientes Atingidos]]),0)</f>
        <v>0</v>
      </c>
      <c r="BE192" s="83" t="str">
        <f t="shared" si="66"/>
        <v/>
      </c>
      <c r="BF192" s="82">
        <f>IFERROR(FIND("Lago",consulta_completa__11[[#This Row],[13 - Ocorrências/Ambientes Atingidos]]),0)</f>
        <v>0</v>
      </c>
      <c r="BG192" s="83" t="str">
        <f t="shared" si="67"/>
        <v/>
      </c>
      <c r="BH192" s="82">
        <f>IFERROR(FIND("Mar",consulta_completa__11[[#This Row],[13 - Ocorrências/Ambientes Atingidos]]),0)</f>
        <v>0</v>
      </c>
      <c r="BI192" s="83" t="str">
        <f t="shared" si="68"/>
        <v/>
      </c>
      <c r="BJ192" s="82">
        <f>IFERROR(FIND("Praia",consulta_completa__11[[#This Row],[13 - Ocorrências/Ambientes Atingidos]]),0)</f>
        <v>0</v>
      </c>
      <c r="BK192" s="83" t="str">
        <f t="shared" si="69"/>
        <v/>
      </c>
      <c r="BL192" s="82">
        <f>IFERROR(FIND("Solo",consulta_completa__11[[#This Row],[13 - Ocorrências/Ambientes Atingidos]]),0)</f>
        <v>0</v>
      </c>
      <c r="BM192" s="83" t="str">
        <f t="shared" si="70"/>
        <v/>
      </c>
      <c r="BN192" s="82">
        <f>IFERROR(FIND("Águas subterrâneas",consulta_completa__11[[#This Row],[13 - Ocorrências/Ambientes Atingidos]]),0)</f>
        <v>0</v>
      </c>
      <c r="BO192" s="83" t="str">
        <f t="shared" si="71"/>
        <v/>
      </c>
      <c r="BP192" s="82">
        <f>IFERROR(FIND("Atmosfera",consulta_completa__11[[#This Row],[13 - Ocorrências/Ambientes Atingidos]]),0)</f>
        <v>1</v>
      </c>
      <c r="BQ192" s="83" t="str">
        <f t="shared" si="72"/>
        <v>X</v>
      </c>
      <c r="BR192" s="82">
        <f>IFERROR(FIND("Flora",consulta_completa__11[[#This Row],[13 - Ocorrências/Ambientes Atingidos]]),0)</f>
        <v>0</v>
      </c>
      <c r="BS192" s="83" t="str">
        <f t="shared" si="73"/>
        <v/>
      </c>
      <c r="BT192" s="82">
        <f>IFERROR(FIND("Fauna",consulta_completa__11[[#This Row],[13 - Ocorrências/Ambientes Atingidos]]),0)</f>
        <v>0</v>
      </c>
      <c r="BU192" s="83" t="str">
        <f t="shared" si="74"/>
        <v/>
      </c>
      <c r="BV192" s="82">
        <f>IFERROR(FIND("UC federal",consulta_completa__11[[#This Row],[13 - Ocorrências/Ambientes Atingidos]]),0)</f>
        <v>0</v>
      </c>
      <c r="BW192" s="83" t="str">
        <f t="shared" si="75"/>
        <v/>
      </c>
      <c r="BX192" s="82">
        <f>IFERROR(FIND("UC estadual/municipal",consulta_completa__11[[#This Row],[13 - Ocorrências/Ambientes Atingidos]]),0)</f>
        <v>0</v>
      </c>
      <c r="BY192" s="83" t="str">
        <f t="shared" si="76"/>
        <v/>
      </c>
      <c r="BZ192" s="82">
        <f>IFERROR(FIND("Outro(s)",consulta_completa__11[[#This Row],[13 - Ocorrências/Ambientes Atingidos]]),0)</f>
        <v>0</v>
      </c>
      <c r="CA192" s="83" t="str">
        <f t="shared" si="77"/>
        <v/>
      </c>
      <c r="CB192" s="82">
        <f>IFERROR(FIND("Sem dano",consulta_completa__11[[#This Row],[13 - Ocorrências/Ambientes Atingidos]]),0)</f>
        <v>0</v>
      </c>
      <c r="CC192" s="83" t="str">
        <f t="shared" si="78"/>
        <v/>
      </c>
      <c r="CD192" s="82" t="str">
        <f>IF(consulta_completa__11[[#This Row],[13 - Ocorrências/Ambientes Atingidos]]="","X","")</f>
        <v/>
      </c>
      <c r="CE192" s="84">
        <f>IFERROR(FIND("IBAMA",consulta_completa__11[[#This Row],[14 - Inst. Atuando no Local]]),0)</f>
        <v>0</v>
      </c>
      <c r="CF192" s="84" t="str">
        <f t="shared" si="79"/>
        <v/>
      </c>
      <c r="CG192" s="84">
        <f>IFERROR(FIND("OEMA",consulta_completa__11[[#This Row],[14 - Inst. Atuando no Local]]),0)</f>
        <v>0</v>
      </c>
      <c r="CH192" s="84" t="str">
        <f t="shared" si="80"/>
        <v/>
      </c>
      <c r="CI192" s="84">
        <f>IFERROR(FIND("DEFESA CIVIL",consulta_completa__11[[#This Row],[14 - Inst. Atuando no Local]]),0)</f>
        <v>0</v>
      </c>
      <c r="CJ192" s="84" t="str">
        <f t="shared" si="81"/>
        <v/>
      </c>
      <c r="CK192" s="84">
        <f>IFERROR(FIND("CORPO DE BOMBEIROS",consulta_completa__11[[#This Row],[14 - Inst. Atuando no Local]]),0)</f>
        <v>0</v>
      </c>
      <c r="CL192" s="84" t="str">
        <f t="shared" si="82"/>
        <v/>
      </c>
      <c r="CM192" s="84">
        <f>IFERROR(FIND("POLÍCIA RODOVIÁRIA",consulta_completa__11[[#This Row],[14 - Inst. Atuando no Local]]),0)</f>
        <v>0</v>
      </c>
      <c r="CN192" s="84" t="str">
        <f t="shared" si="83"/>
        <v/>
      </c>
      <c r="CO192" s="84">
        <f>IFERROR(FIND("POLÍCIA MILITAR",consulta_completa__11[[#This Row],[14 - Inst. Atuando no Local]]),0)</f>
        <v>0</v>
      </c>
      <c r="CP192" s="84" t="str">
        <f t="shared" si="84"/>
        <v/>
      </c>
      <c r="CQ192" s="84">
        <f>IFERROR(FIND("POLÍCIA CIVIL",consulta_completa__11[[#This Row],[14 - Inst. Atuando no Local]]),0)</f>
        <v>0</v>
      </c>
      <c r="CR192" s="84" t="str">
        <f t="shared" si="85"/>
        <v/>
      </c>
      <c r="CS192" s="84">
        <f>IFERROR(FIND("MARINHA DO BRASIL",consulta_completa__11[[#This Row],[14 - Inst. Atuando no Local]]),0)</f>
        <v>0</v>
      </c>
      <c r="CT192" s="84" t="str">
        <f t="shared" si="86"/>
        <v/>
      </c>
      <c r="CU192" s="84">
        <f>IFERROR(FIND("EMPRESA ESPECIALIZADA EM ATENDIMENTO",consulta_completa__11[[#This Row],[14 - Inst. Atuando no Local]]),0)</f>
        <v>0</v>
      </c>
      <c r="CV192" s="84" t="str">
        <f t="shared" si="87"/>
        <v/>
      </c>
      <c r="CW192" s="84">
        <f>IFERROR(FIND("IBAMA",consulta_completa__11[[#This Row],[14 - Inst. Atuando no Local]]),0)</f>
        <v>0</v>
      </c>
      <c r="CX192" s="84" t="str">
        <f t="shared" si="88"/>
        <v/>
      </c>
      <c r="CY192" s="84" t="str">
        <f>IF(consulta_completa__11[[#This Row],[14 - Inst. Atuando no Local]]="","X","")</f>
        <v/>
      </c>
      <c r="CZ192" s="84">
        <f>IFERROR(FIND("OUTRA (S)",consulta_completa__11[[#This Row],[14 - Inst. Atuando no Local]]),0)</f>
        <v>0</v>
      </c>
      <c r="DA192" s="84" t="str">
        <f t="shared" si="89"/>
        <v/>
      </c>
      <c r="DB192" s="35" t="str">
        <f t="shared" si="90"/>
        <v>Sim</v>
      </c>
      <c r="DC192" s="35" t="str">
        <f t="shared" si="91"/>
        <v>Não</v>
      </c>
      <c r="DD192" s="35" t="str">
        <f t="shared" si="92"/>
        <v>Sim</v>
      </c>
      <c r="DE192" s="87" t="str">
        <f t="shared" si="63"/>
        <v>Estadual</v>
      </c>
    </row>
    <row r="193" spans="1:109">
      <c r="A193" s="14">
        <v>20253197238</v>
      </c>
      <c r="B193" s="1">
        <v>45734</v>
      </c>
      <c r="C193" t="s">
        <v>2089</v>
      </c>
      <c r="D193" t="s">
        <v>212</v>
      </c>
      <c r="E193" t="s">
        <v>452</v>
      </c>
      <c r="F193" t="s">
        <v>112</v>
      </c>
      <c r="G193" t="s">
        <v>113</v>
      </c>
      <c r="H193" t="s">
        <v>114</v>
      </c>
      <c r="I193" t="s">
        <v>114</v>
      </c>
      <c r="J193" t="s">
        <v>1399</v>
      </c>
      <c r="K193" t="s">
        <v>2090</v>
      </c>
      <c r="L193" t="s">
        <v>117</v>
      </c>
      <c r="M193" t="s">
        <v>118</v>
      </c>
      <c r="N193" t="s">
        <v>119</v>
      </c>
      <c r="O193" t="s">
        <v>239</v>
      </c>
      <c r="P193" t="s">
        <v>355</v>
      </c>
      <c r="Q193" t="s">
        <v>143</v>
      </c>
      <c r="R193" t="s">
        <v>123</v>
      </c>
      <c r="S193" t="s">
        <v>113</v>
      </c>
      <c r="T193" t="s">
        <v>2091</v>
      </c>
      <c r="U193" t="s">
        <v>2092</v>
      </c>
      <c r="V193" t="s">
        <v>2093</v>
      </c>
      <c r="Z193" t="s">
        <v>2094</v>
      </c>
      <c r="AA193" t="s">
        <v>567</v>
      </c>
      <c r="AB193" t="s">
        <v>603</v>
      </c>
      <c r="AC193" t="s">
        <v>262</v>
      </c>
      <c r="AD193">
        <v>0</v>
      </c>
      <c r="AE193" t="s">
        <v>568</v>
      </c>
      <c r="AF193" t="s">
        <v>113</v>
      </c>
      <c r="AG193" t="s">
        <v>113</v>
      </c>
      <c r="AH193" t="s">
        <v>131</v>
      </c>
      <c r="AI193" t="s">
        <v>132</v>
      </c>
      <c r="AJ193" t="s">
        <v>131</v>
      </c>
      <c r="AK193" t="s">
        <v>2095</v>
      </c>
      <c r="AL193" t="s">
        <v>2096</v>
      </c>
      <c r="AM193" t="s">
        <v>571</v>
      </c>
      <c r="AN193" t="s">
        <v>206</v>
      </c>
      <c r="AO193" t="s">
        <v>113</v>
      </c>
      <c r="AP193">
        <v>2732951305</v>
      </c>
      <c r="AQ193" t="s">
        <v>572</v>
      </c>
      <c r="AR193" t="s">
        <v>113</v>
      </c>
      <c r="AS193" t="s">
        <v>113</v>
      </c>
      <c r="AT193" t="s">
        <v>113</v>
      </c>
      <c r="AU193" t="s">
        <v>113</v>
      </c>
      <c r="AW193" t="s">
        <v>113</v>
      </c>
      <c r="AX193" s="82">
        <f>IFERROR(FIND("Óbitos/feridos",consulta_completa__11[[#This Row],[13 - Ocorrências/Ambientes Atingidos]]),0)</f>
        <v>0</v>
      </c>
      <c r="AY193" s="83" t="str">
        <f t="shared" si="64"/>
        <v/>
      </c>
      <c r="AZ193" s="82">
        <f>IFERROR(FIND("População afetada/evacuada",consulta_completa__11[[#This Row],[13 - Ocorrências/Ambientes Atingidos]]),0)</f>
        <v>0</v>
      </c>
      <c r="BA193" s="82" t="str">
        <f t="shared" si="65"/>
        <v/>
      </c>
      <c r="BB193" s="82">
        <f>IFERROR(FIND("Suspensão de abastecimento de água",consulta_completa__11[[#This Row],[13 - Ocorrências/Ambientes Atingidos]]),0)</f>
        <v>0</v>
      </c>
      <c r="BC193" s="83" t="str">
        <f t="shared" si="93"/>
        <v/>
      </c>
      <c r="BD193" s="82">
        <f>IFERROR(FIND("Rio/córrego",consulta_completa__11[[#This Row],[13 - Ocorrências/Ambientes Atingidos]]),0)</f>
        <v>0</v>
      </c>
      <c r="BE193" s="83" t="str">
        <f t="shared" si="66"/>
        <v/>
      </c>
      <c r="BF193" s="82">
        <f>IFERROR(FIND("Lago",consulta_completa__11[[#This Row],[13 - Ocorrências/Ambientes Atingidos]]),0)</f>
        <v>0</v>
      </c>
      <c r="BG193" s="83" t="str">
        <f t="shared" si="67"/>
        <v/>
      </c>
      <c r="BH193" s="82">
        <f>IFERROR(FIND("Mar",consulta_completa__11[[#This Row],[13 - Ocorrências/Ambientes Atingidos]]),0)</f>
        <v>1</v>
      </c>
      <c r="BI193" s="83" t="str">
        <f t="shared" si="68"/>
        <v>X</v>
      </c>
      <c r="BJ193" s="82">
        <f>IFERROR(FIND("Praia",consulta_completa__11[[#This Row],[13 - Ocorrências/Ambientes Atingidos]]),0)</f>
        <v>0</v>
      </c>
      <c r="BK193" s="83" t="str">
        <f t="shared" si="69"/>
        <v/>
      </c>
      <c r="BL193" s="82">
        <f>IFERROR(FIND("Solo",consulta_completa__11[[#This Row],[13 - Ocorrências/Ambientes Atingidos]]),0)</f>
        <v>0</v>
      </c>
      <c r="BM193" s="83" t="str">
        <f t="shared" si="70"/>
        <v/>
      </c>
      <c r="BN193" s="82">
        <f>IFERROR(FIND("Águas subterrâneas",consulta_completa__11[[#This Row],[13 - Ocorrências/Ambientes Atingidos]]),0)</f>
        <v>0</v>
      </c>
      <c r="BO193" s="83" t="str">
        <f t="shared" si="71"/>
        <v/>
      </c>
      <c r="BP193" s="82">
        <f>IFERROR(FIND("Atmosfera",consulta_completa__11[[#This Row],[13 - Ocorrências/Ambientes Atingidos]]),0)</f>
        <v>0</v>
      </c>
      <c r="BQ193" s="83" t="str">
        <f t="shared" si="72"/>
        <v/>
      </c>
      <c r="BR193" s="82">
        <f>IFERROR(FIND("Flora",consulta_completa__11[[#This Row],[13 - Ocorrências/Ambientes Atingidos]]),0)</f>
        <v>0</v>
      </c>
      <c r="BS193" s="83" t="str">
        <f t="shared" si="73"/>
        <v/>
      </c>
      <c r="BT193" s="82">
        <f>IFERROR(FIND("Fauna",consulta_completa__11[[#This Row],[13 - Ocorrências/Ambientes Atingidos]]),0)</f>
        <v>0</v>
      </c>
      <c r="BU193" s="83" t="str">
        <f t="shared" si="74"/>
        <v/>
      </c>
      <c r="BV193" s="82">
        <f>IFERROR(FIND("UC federal",consulta_completa__11[[#This Row],[13 - Ocorrências/Ambientes Atingidos]]),0)</f>
        <v>0</v>
      </c>
      <c r="BW193" s="83" t="str">
        <f t="shared" si="75"/>
        <v/>
      </c>
      <c r="BX193" s="82">
        <f>IFERROR(FIND("UC estadual/municipal",consulta_completa__11[[#This Row],[13 - Ocorrências/Ambientes Atingidos]]),0)</f>
        <v>0</v>
      </c>
      <c r="BY193" s="83" t="str">
        <f t="shared" si="76"/>
        <v/>
      </c>
      <c r="BZ193" s="82">
        <f>IFERROR(FIND("Outro(s)",consulta_completa__11[[#This Row],[13 - Ocorrências/Ambientes Atingidos]]),0)</f>
        <v>0</v>
      </c>
      <c r="CA193" s="83" t="str">
        <f t="shared" si="77"/>
        <v/>
      </c>
      <c r="CB193" s="82">
        <f>IFERROR(FIND("Sem dano",consulta_completa__11[[#This Row],[13 - Ocorrências/Ambientes Atingidos]]),0)</f>
        <v>0</v>
      </c>
      <c r="CC193" s="83" t="str">
        <f t="shared" si="78"/>
        <v/>
      </c>
      <c r="CD193" s="82" t="str">
        <f>IF(consulta_completa__11[[#This Row],[13 - Ocorrências/Ambientes Atingidos]]="","X","")</f>
        <v/>
      </c>
      <c r="CE193" s="84">
        <f>IFERROR(FIND("IBAMA",consulta_completa__11[[#This Row],[14 - Inst. Atuando no Local]]),0)</f>
        <v>0</v>
      </c>
      <c r="CF193" s="84" t="str">
        <f t="shared" si="79"/>
        <v/>
      </c>
      <c r="CG193" s="84">
        <f>IFERROR(FIND("OEMA",consulta_completa__11[[#This Row],[14 - Inst. Atuando no Local]]),0)</f>
        <v>0</v>
      </c>
      <c r="CH193" s="84" t="str">
        <f t="shared" si="80"/>
        <v/>
      </c>
      <c r="CI193" s="84">
        <f>IFERROR(FIND("DEFESA CIVIL",consulta_completa__11[[#This Row],[14 - Inst. Atuando no Local]]),0)</f>
        <v>0</v>
      </c>
      <c r="CJ193" s="84" t="str">
        <f t="shared" si="81"/>
        <v/>
      </c>
      <c r="CK193" s="84">
        <f>IFERROR(FIND("CORPO DE BOMBEIROS",consulta_completa__11[[#This Row],[14 - Inst. Atuando no Local]]),0)</f>
        <v>0</v>
      </c>
      <c r="CL193" s="84" t="str">
        <f t="shared" si="82"/>
        <v/>
      </c>
      <c r="CM193" s="84">
        <f>IFERROR(FIND("POLÍCIA RODOVIÁRIA",consulta_completa__11[[#This Row],[14 - Inst. Atuando no Local]]),0)</f>
        <v>0</v>
      </c>
      <c r="CN193" s="84" t="str">
        <f t="shared" si="83"/>
        <v/>
      </c>
      <c r="CO193" s="84">
        <f>IFERROR(FIND("POLÍCIA MILITAR",consulta_completa__11[[#This Row],[14 - Inst. Atuando no Local]]),0)</f>
        <v>0</v>
      </c>
      <c r="CP193" s="84" t="str">
        <f t="shared" si="84"/>
        <v/>
      </c>
      <c r="CQ193" s="84">
        <f>IFERROR(FIND("POLÍCIA CIVIL",consulta_completa__11[[#This Row],[14 - Inst. Atuando no Local]]),0)</f>
        <v>0</v>
      </c>
      <c r="CR193" s="84" t="str">
        <f t="shared" si="85"/>
        <v/>
      </c>
      <c r="CS193" s="84">
        <f>IFERROR(FIND("MARINHA DO BRASIL",consulta_completa__11[[#This Row],[14 - Inst. Atuando no Local]]),0)</f>
        <v>0</v>
      </c>
      <c r="CT193" s="84" t="str">
        <f t="shared" si="86"/>
        <v/>
      </c>
      <c r="CU193" s="84">
        <f>IFERROR(FIND("EMPRESA ESPECIALIZADA EM ATENDIMENTO",consulta_completa__11[[#This Row],[14 - Inst. Atuando no Local]]),0)</f>
        <v>0</v>
      </c>
      <c r="CV193" s="84" t="str">
        <f t="shared" si="87"/>
        <v/>
      </c>
      <c r="CW193" s="84">
        <f>IFERROR(FIND("IBAMA",consulta_completa__11[[#This Row],[14 - Inst. Atuando no Local]]),0)</f>
        <v>0</v>
      </c>
      <c r="CX193" s="84" t="str">
        <f t="shared" si="88"/>
        <v/>
      </c>
      <c r="CY193" s="84" t="str">
        <f>IF(consulta_completa__11[[#This Row],[14 - Inst. Atuando no Local]]="","X","")</f>
        <v/>
      </c>
      <c r="CZ193" s="84">
        <f>IFERROR(FIND("OUTRA (S)",consulta_completa__11[[#This Row],[14 - Inst. Atuando no Local]]),0)</f>
        <v>0</v>
      </c>
      <c r="DA193" s="84" t="str">
        <f t="shared" si="89"/>
        <v/>
      </c>
      <c r="DB193" s="35" t="str">
        <f t="shared" si="90"/>
        <v>Sim</v>
      </c>
      <c r="DC193" s="35" t="str">
        <f t="shared" si="91"/>
        <v>Não</v>
      </c>
      <c r="DD193" s="35" t="str">
        <f t="shared" si="92"/>
        <v>Sim</v>
      </c>
      <c r="DE193" s="87" t="str">
        <f t="shared" si="63"/>
        <v>Sem informação</v>
      </c>
    </row>
    <row r="194" spans="1:109">
      <c r="A194" s="14">
        <v>202531882818</v>
      </c>
      <c r="B194" s="1">
        <v>45734</v>
      </c>
      <c r="C194" t="s">
        <v>109</v>
      </c>
      <c r="D194" t="s">
        <v>110</v>
      </c>
      <c r="E194" t="s">
        <v>452</v>
      </c>
      <c r="F194" t="s">
        <v>182</v>
      </c>
      <c r="G194" t="s">
        <v>113</v>
      </c>
      <c r="H194" t="s">
        <v>114</v>
      </c>
      <c r="I194" t="s">
        <v>114</v>
      </c>
      <c r="J194" t="s">
        <v>1399</v>
      </c>
      <c r="K194" t="s">
        <v>2097</v>
      </c>
      <c r="L194" t="s">
        <v>117</v>
      </c>
      <c r="M194" t="s">
        <v>118</v>
      </c>
      <c r="N194" t="s">
        <v>119</v>
      </c>
      <c r="O194" t="s">
        <v>239</v>
      </c>
      <c r="P194" t="s">
        <v>355</v>
      </c>
      <c r="Q194" t="s">
        <v>230</v>
      </c>
      <c r="R194" t="s">
        <v>123</v>
      </c>
      <c r="S194" t="s">
        <v>113</v>
      </c>
      <c r="T194" t="s">
        <v>600</v>
      </c>
      <c r="U194" t="s">
        <v>2098</v>
      </c>
      <c r="V194" t="s">
        <v>2099</v>
      </c>
      <c r="Z194" t="s">
        <v>2100</v>
      </c>
      <c r="AA194" t="s">
        <v>567</v>
      </c>
      <c r="AB194" t="s">
        <v>206</v>
      </c>
      <c r="AC194" t="s">
        <v>399</v>
      </c>
      <c r="AD194">
        <v>1</v>
      </c>
      <c r="AE194" t="s">
        <v>568</v>
      </c>
      <c r="AF194" t="s">
        <v>113</v>
      </c>
      <c r="AG194" t="s">
        <v>113</v>
      </c>
      <c r="AH194" t="s">
        <v>131</v>
      </c>
      <c r="AI194" t="s">
        <v>132</v>
      </c>
      <c r="AJ194" t="s">
        <v>131</v>
      </c>
      <c r="AK194" t="s">
        <v>2101</v>
      </c>
      <c r="AL194" t="s">
        <v>2102</v>
      </c>
      <c r="AM194" t="s">
        <v>402</v>
      </c>
      <c r="AN194" t="s">
        <v>2103</v>
      </c>
      <c r="AO194" t="s">
        <v>113</v>
      </c>
      <c r="AP194">
        <v>2732951305</v>
      </c>
      <c r="AQ194" t="s">
        <v>211</v>
      </c>
      <c r="AR194" t="s">
        <v>113</v>
      </c>
      <c r="AS194" t="s">
        <v>113</v>
      </c>
      <c r="AT194" t="s">
        <v>113</v>
      </c>
      <c r="AU194" t="s">
        <v>113</v>
      </c>
      <c r="AW194" t="s">
        <v>113</v>
      </c>
      <c r="AX194" s="82">
        <f>IFERROR(FIND("Óbitos/feridos",consulta_completa__11[[#This Row],[13 - Ocorrências/Ambientes Atingidos]]),0)</f>
        <v>0</v>
      </c>
      <c r="AY194" s="83" t="str">
        <f t="shared" si="64"/>
        <v/>
      </c>
      <c r="AZ194" s="82">
        <f>IFERROR(FIND("População afetada/evacuada",consulta_completa__11[[#This Row],[13 - Ocorrências/Ambientes Atingidos]]),0)</f>
        <v>0</v>
      </c>
      <c r="BA194" s="82" t="str">
        <f t="shared" si="65"/>
        <v/>
      </c>
      <c r="BB194" s="82">
        <f>IFERROR(FIND("Suspensão de abastecimento de água",consulta_completa__11[[#This Row],[13 - Ocorrências/Ambientes Atingidos]]),0)</f>
        <v>0</v>
      </c>
      <c r="BC194" s="83" t="str">
        <f t="shared" si="93"/>
        <v/>
      </c>
      <c r="BD194" s="82">
        <f>IFERROR(FIND("Rio/córrego",consulta_completa__11[[#This Row],[13 - Ocorrências/Ambientes Atingidos]]),0)</f>
        <v>0</v>
      </c>
      <c r="BE194" s="83" t="str">
        <f t="shared" si="66"/>
        <v/>
      </c>
      <c r="BF194" s="82">
        <f>IFERROR(FIND("Lago",consulta_completa__11[[#This Row],[13 - Ocorrências/Ambientes Atingidos]]),0)</f>
        <v>0</v>
      </c>
      <c r="BG194" s="83" t="str">
        <f t="shared" si="67"/>
        <v/>
      </c>
      <c r="BH194" s="82">
        <f>IFERROR(FIND("Mar",consulta_completa__11[[#This Row],[13 - Ocorrências/Ambientes Atingidos]]),0)</f>
        <v>1</v>
      </c>
      <c r="BI194" s="83" t="str">
        <f t="shared" si="68"/>
        <v>X</v>
      </c>
      <c r="BJ194" s="82">
        <f>IFERROR(FIND("Praia",consulta_completa__11[[#This Row],[13 - Ocorrências/Ambientes Atingidos]]),0)</f>
        <v>0</v>
      </c>
      <c r="BK194" s="83" t="str">
        <f t="shared" si="69"/>
        <v/>
      </c>
      <c r="BL194" s="82">
        <f>IFERROR(FIND("Solo",consulta_completa__11[[#This Row],[13 - Ocorrências/Ambientes Atingidos]]),0)</f>
        <v>0</v>
      </c>
      <c r="BM194" s="83" t="str">
        <f t="shared" si="70"/>
        <v/>
      </c>
      <c r="BN194" s="82">
        <f>IFERROR(FIND("Águas subterrâneas",consulta_completa__11[[#This Row],[13 - Ocorrências/Ambientes Atingidos]]),0)</f>
        <v>0</v>
      </c>
      <c r="BO194" s="83" t="str">
        <f t="shared" si="71"/>
        <v/>
      </c>
      <c r="BP194" s="82">
        <f>IFERROR(FIND("Atmosfera",consulta_completa__11[[#This Row],[13 - Ocorrências/Ambientes Atingidos]]),0)</f>
        <v>0</v>
      </c>
      <c r="BQ194" s="83" t="str">
        <f t="shared" si="72"/>
        <v/>
      </c>
      <c r="BR194" s="82">
        <f>IFERROR(FIND("Flora",consulta_completa__11[[#This Row],[13 - Ocorrências/Ambientes Atingidos]]),0)</f>
        <v>0</v>
      </c>
      <c r="BS194" s="83" t="str">
        <f t="shared" si="73"/>
        <v/>
      </c>
      <c r="BT194" s="82">
        <f>IFERROR(FIND("Fauna",consulta_completa__11[[#This Row],[13 - Ocorrências/Ambientes Atingidos]]),0)</f>
        <v>0</v>
      </c>
      <c r="BU194" s="83" t="str">
        <f t="shared" si="74"/>
        <v/>
      </c>
      <c r="BV194" s="82">
        <f>IFERROR(FIND("UC federal",consulta_completa__11[[#This Row],[13 - Ocorrências/Ambientes Atingidos]]),0)</f>
        <v>0</v>
      </c>
      <c r="BW194" s="83" t="str">
        <f t="shared" si="75"/>
        <v/>
      </c>
      <c r="BX194" s="82">
        <f>IFERROR(FIND("UC estadual/municipal",consulta_completa__11[[#This Row],[13 - Ocorrências/Ambientes Atingidos]]),0)</f>
        <v>0</v>
      </c>
      <c r="BY194" s="83" t="str">
        <f t="shared" si="76"/>
        <v/>
      </c>
      <c r="BZ194" s="82">
        <f>IFERROR(FIND("Outro(s)",consulta_completa__11[[#This Row],[13 - Ocorrências/Ambientes Atingidos]]),0)</f>
        <v>0</v>
      </c>
      <c r="CA194" s="83" t="str">
        <f t="shared" si="77"/>
        <v/>
      </c>
      <c r="CB194" s="82">
        <f>IFERROR(FIND("Sem dano",consulta_completa__11[[#This Row],[13 - Ocorrências/Ambientes Atingidos]]),0)</f>
        <v>0</v>
      </c>
      <c r="CC194" s="83" t="str">
        <f t="shared" si="78"/>
        <v/>
      </c>
      <c r="CD194" s="82" t="str">
        <f>IF(consulta_completa__11[[#This Row],[13 - Ocorrências/Ambientes Atingidos]]="","X","")</f>
        <v/>
      </c>
      <c r="CE194" s="84">
        <f>IFERROR(FIND("IBAMA",consulta_completa__11[[#This Row],[14 - Inst. Atuando no Local]]),0)</f>
        <v>0</v>
      </c>
      <c r="CF194" s="84" t="str">
        <f t="shared" si="79"/>
        <v/>
      </c>
      <c r="CG194" s="84">
        <f>IFERROR(FIND("OEMA",consulta_completa__11[[#This Row],[14 - Inst. Atuando no Local]]),0)</f>
        <v>0</v>
      </c>
      <c r="CH194" s="84" t="str">
        <f t="shared" si="80"/>
        <v/>
      </c>
      <c r="CI194" s="84">
        <f>IFERROR(FIND("DEFESA CIVIL",consulta_completa__11[[#This Row],[14 - Inst. Atuando no Local]]),0)</f>
        <v>0</v>
      </c>
      <c r="CJ194" s="84" t="str">
        <f t="shared" si="81"/>
        <v/>
      </c>
      <c r="CK194" s="84">
        <f>IFERROR(FIND("CORPO DE BOMBEIROS",consulta_completa__11[[#This Row],[14 - Inst. Atuando no Local]]),0)</f>
        <v>0</v>
      </c>
      <c r="CL194" s="84" t="str">
        <f t="shared" si="82"/>
        <v/>
      </c>
      <c r="CM194" s="84">
        <f>IFERROR(FIND("POLÍCIA RODOVIÁRIA",consulta_completa__11[[#This Row],[14 - Inst. Atuando no Local]]),0)</f>
        <v>0</v>
      </c>
      <c r="CN194" s="84" t="str">
        <f t="shared" si="83"/>
        <v/>
      </c>
      <c r="CO194" s="84">
        <f>IFERROR(FIND("POLÍCIA MILITAR",consulta_completa__11[[#This Row],[14 - Inst. Atuando no Local]]),0)</f>
        <v>0</v>
      </c>
      <c r="CP194" s="84" t="str">
        <f t="shared" si="84"/>
        <v/>
      </c>
      <c r="CQ194" s="84">
        <f>IFERROR(FIND("POLÍCIA CIVIL",consulta_completa__11[[#This Row],[14 - Inst. Atuando no Local]]),0)</f>
        <v>0</v>
      </c>
      <c r="CR194" s="84" t="str">
        <f t="shared" si="85"/>
        <v/>
      </c>
      <c r="CS194" s="84">
        <f>IFERROR(FIND("MARINHA DO BRASIL",consulta_completa__11[[#This Row],[14 - Inst. Atuando no Local]]),0)</f>
        <v>0</v>
      </c>
      <c r="CT194" s="84" t="str">
        <f t="shared" si="86"/>
        <v/>
      </c>
      <c r="CU194" s="84">
        <f>IFERROR(FIND("EMPRESA ESPECIALIZADA EM ATENDIMENTO",consulta_completa__11[[#This Row],[14 - Inst. Atuando no Local]]),0)</f>
        <v>0</v>
      </c>
      <c r="CV194" s="84" t="str">
        <f t="shared" si="87"/>
        <v/>
      </c>
      <c r="CW194" s="84">
        <f>IFERROR(FIND("IBAMA",consulta_completa__11[[#This Row],[14 - Inst. Atuando no Local]]),0)</f>
        <v>0</v>
      </c>
      <c r="CX194" s="84" t="str">
        <f t="shared" si="88"/>
        <v/>
      </c>
      <c r="CY194" s="84" t="str">
        <f>IF(consulta_completa__11[[#This Row],[14 - Inst. Atuando no Local]]="","X","")</f>
        <v/>
      </c>
      <c r="CZ194" s="84">
        <f>IFERROR(FIND("OUTRA (S)",consulta_completa__11[[#This Row],[14 - Inst. Atuando no Local]]),0)</f>
        <v>0</v>
      </c>
      <c r="DA194" s="84" t="str">
        <f t="shared" si="89"/>
        <v/>
      </c>
      <c r="DB194" s="35" t="str">
        <f t="shared" si="90"/>
        <v>Sim</v>
      </c>
      <c r="DC194" s="35" t="str">
        <f t="shared" si="91"/>
        <v>Não</v>
      </c>
      <c r="DD194" s="35" t="str">
        <f t="shared" si="92"/>
        <v>Sim</v>
      </c>
      <c r="DE194" s="87" t="str">
        <f t="shared" ref="DE194:DE257" si="94">IF(AD194=1,"Federal",IF(AD194=2,"Estadual",IF(AD194=0,"Sem informação","")))</f>
        <v>Federal</v>
      </c>
    </row>
    <row r="195" spans="1:109">
      <c r="A195" s="14">
        <v>202531943258</v>
      </c>
      <c r="B195" s="1">
        <v>45734</v>
      </c>
      <c r="C195" t="s">
        <v>109</v>
      </c>
      <c r="D195" t="s">
        <v>110</v>
      </c>
      <c r="E195" t="s">
        <v>111</v>
      </c>
      <c r="F195" t="s">
        <v>112</v>
      </c>
      <c r="G195" t="s">
        <v>113</v>
      </c>
      <c r="H195" t="s">
        <v>114</v>
      </c>
      <c r="I195" t="s">
        <v>114</v>
      </c>
      <c r="J195" t="s">
        <v>2104</v>
      </c>
      <c r="K195" t="s">
        <v>2105</v>
      </c>
      <c r="L195" t="s">
        <v>323</v>
      </c>
      <c r="M195" t="s">
        <v>118</v>
      </c>
      <c r="N195" t="s">
        <v>119</v>
      </c>
      <c r="O195" t="s">
        <v>228</v>
      </c>
      <c r="P195" t="s">
        <v>355</v>
      </c>
      <c r="Q195" t="s">
        <v>122</v>
      </c>
      <c r="R195" t="s">
        <v>123</v>
      </c>
      <c r="S195" t="s">
        <v>124</v>
      </c>
      <c r="T195" t="s">
        <v>2106</v>
      </c>
      <c r="U195" t="s">
        <v>2107</v>
      </c>
      <c r="V195" t="s">
        <v>2108</v>
      </c>
      <c r="Z195" t="s">
        <v>2109</v>
      </c>
      <c r="AA195" t="s">
        <v>113</v>
      </c>
      <c r="AB195" t="s">
        <v>603</v>
      </c>
      <c r="AC195" t="s">
        <v>482</v>
      </c>
      <c r="AD195">
        <v>1</v>
      </c>
      <c r="AE195" t="s">
        <v>603</v>
      </c>
      <c r="AF195" t="s">
        <v>113</v>
      </c>
      <c r="AG195" t="s">
        <v>113</v>
      </c>
      <c r="AH195" t="s">
        <v>131</v>
      </c>
      <c r="AI195" t="s">
        <v>131</v>
      </c>
      <c r="AJ195" t="s">
        <v>131</v>
      </c>
      <c r="AK195" t="s">
        <v>2110</v>
      </c>
      <c r="AL195" t="s">
        <v>2111</v>
      </c>
      <c r="AM195" t="s">
        <v>135</v>
      </c>
      <c r="AN195" t="s">
        <v>113</v>
      </c>
      <c r="AO195" t="s">
        <v>113</v>
      </c>
      <c r="AQ195" t="s">
        <v>136</v>
      </c>
      <c r="AR195" t="s">
        <v>113</v>
      </c>
      <c r="AS195" t="s">
        <v>113</v>
      </c>
      <c r="AT195" t="s">
        <v>2112</v>
      </c>
      <c r="AU195" t="s">
        <v>113</v>
      </c>
      <c r="AW195" t="s">
        <v>159</v>
      </c>
      <c r="AX195" s="82">
        <f>IFERROR(FIND("Óbitos/feridos",consulta_completa__11[[#This Row],[13 - Ocorrências/Ambientes Atingidos]]),0)</f>
        <v>0</v>
      </c>
      <c r="AY195" s="83" t="str">
        <f t="shared" ref="AY195:AY258" si="95">IF(AX195=0,"","X")</f>
        <v/>
      </c>
      <c r="AZ195" s="82">
        <f>IFERROR(FIND("População afetada/evacuada",consulta_completa__11[[#This Row],[13 - Ocorrências/Ambientes Atingidos]]),0)</f>
        <v>0</v>
      </c>
      <c r="BA195" s="82" t="str">
        <f t="shared" ref="BA195:BA258" si="96">IF(AZ195=0,"","X")</f>
        <v/>
      </c>
      <c r="BB195" s="82">
        <f>IFERROR(FIND("Suspensão de abastecimento de água",consulta_completa__11[[#This Row],[13 - Ocorrências/Ambientes Atingidos]]),0)</f>
        <v>0</v>
      </c>
      <c r="BC195" s="83" t="str">
        <f t="shared" si="93"/>
        <v/>
      </c>
      <c r="BD195" s="82">
        <f>IFERROR(FIND("Rio/córrego",consulta_completa__11[[#This Row],[13 - Ocorrências/Ambientes Atingidos]]),0)</f>
        <v>0</v>
      </c>
      <c r="BE195" s="83" t="str">
        <f t="shared" ref="BE195:BE258" si="97">IF(BD195=0,"","X")</f>
        <v/>
      </c>
      <c r="BF195" s="82">
        <f>IFERROR(FIND("Lago",consulta_completa__11[[#This Row],[13 - Ocorrências/Ambientes Atingidos]]),0)</f>
        <v>0</v>
      </c>
      <c r="BG195" s="83" t="str">
        <f t="shared" ref="BG195:BG258" si="98">IF(BF195=0,"","X")</f>
        <v/>
      </c>
      <c r="BH195" s="82">
        <f>IFERROR(FIND("Mar",consulta_completa__11[[#This Row],[13 - Ocorrências/Ambientes Atingidos]]),0)</f>
        <v>1</v>
      </c>
      <c r="BI195" s="83" t="str">
        <f t="shared" ref="BI195:BI258" si="99">IF(BH195=0,"","X")</f>
        <v>X</v>
      </c>
      <c r="BJ195" s="82">
        <f>IFERROR(FIND("Praia",consulta_completa__11[[#This Row],[13 - Ocorrências/Ambientes Atingidos]]),0)</f>
        <v>0</v>
      </c>
      <c r="BK195" s="83" t="str">
        <f t="shared" ref="BK195:BK258" si="100">IF(BJ195=0,"","X")</f>
        <v/>
      </c>
      <c r="BL195" s="82">
        <f>IFERROR(FIND("Solo",consulta_completa__11[[#This Row],[13 - Ocorrências/Ambientes Atingidos]]),0)</f>
        <v>0</v>
      </c>
      <c r="BM195" s="83" t="str">
        <f t="shared" ref="BM195:BM258" si="101">IF(BL195=0,"","X")</f>
        <v/>
      </c>
      <c r="BN195" s="82">
        <f>IFERROR(FIND("Águas subterrâneas",consulta_completa__11[[#This Row],[13 - Ocorrências/Ambientes Atingidos]]),0)</f>
        <v>0</v>
      </c>
      <c r="BO195" s="83" t="str">
        <f t="shared" ref="BO195:BO258" si="102">IF(BN195=0,"","X")</f>
        <v/>
      </c>
      <c r="BP195" s="82">
        <f>IFERROR(FIND("Atmosfera",consulta_completa__11[[#This Row],[13 - Ocorrências/Ambientes Atingidos]]),0)</f>
        <v>0</v>
      </c>
      <c r="BQ195" s="83" t="str">
        <f t="shared" ref="BQ195:BQ258" si="103">IF(BP195=0,"","X")</f>
        <v/>
      </c>
      <c r="BR195" s="82">
        <f>IFERROR(FIND("Flora",consulta_completa__11[[#This Row],[13 - Ocorrências/Ambientes Atingidos]]),0)</f>
        <v>0</v>
      </c>
      <c r="BS195" s="83" t="str">
        <f t="shared" ref="BS195:BS258" si="104">IF(BR195=0,"","X")</f>
        <v/>
      </c>
      <c r="BT195" s="82">
        <f>IFERROR(FIND("Fauna",consulta_completa__11[[#This Row],[13 - Ocorrências/Ambientes Atingidos]]),0)</f>
        <v>0</v>
      </c>
      <c r="BU195" s="83" t="str">
        <f t="shared" ref="BU195:BU258" si="105">IF(BT195=0,"","X")</f>
        <v/>
      </c>
      <c r="BV195" s="82">
        <f>IFERROR(FIND("UC federal",consulta_completa__11[[#This Row],[13 - Ocorrências/Ambientes Atingidos]]),0)</f>
        <v>0</v>
      </c>
      <c r="BW195" s="83" t="str">
        <f t="shared" ref="BW195:BW258" si="106">IF(BV195=0,"","X")</f>
        <v/>
      </c>
      <c r="BX195" s="82">
        <f>IFERROR(FIND("UC estadual/municipal",consulta_completa__11[[#This Row],[13 - Ocorrências/Ambientes Atingidos]]),0)</f>
        <v>0</v>
      </c>
      <c r="BY195" s="83" t="str">
        <f t="shared" ref="BY195:BY258" si="107">IF(BX195=0,"","X")</f>
        <v/>
      </c>
      <c r="BZ195" s="82">
        <f>IFERROR(FIND("Outro(s)",consulta_completa__11[[#This Row],[13 - Ocorrências/Ambientes Atingidos]]),0)</f>
        <v>0</v>
      </c>
      <c r="CA195" s="83" t="str">
        <f t="shared" ref="CA195:CA258" si="108">IF(BZ195=0,"","X")</f>
        <v/>
      </c>
      <c r="CB195" s="82">
        <f>IFERROR(FIND("Sem dano",consulta_completa__11[[#This Row],[13 - Ocorrências/Ambientes Atingidos]]),0)</f>
        <v>0</v>
      </c>
      <c r="CC195" s="83" t="str">
        <f t="shared" ref="CC195:CC258" si="109">IF(CB195=0,"","X")</f>
        <v/>
      </c>
      <c r="CD195" s="82" t="str">
        <f>IF(consulta_completa__11[[#This Row],[13 - Ocorrências/Ambientes Atingidos]]="","X","")</f>
        <v/>
      </c>
      <c r="CE195" s="84">
        <f>IFERROR(FIND("IBAMA",consulta_completa__11[[#This Row],[14 - Inst. Atuando no Local]]),0)</f>
        <v>0</v>
      </c>
      <c r="CF195" s="84" t="str">
        <f t="shared" ref="CF195:CF258" si="110">IF(CE195=0,"","X")</f>
        <v/>
      </c>
      <c r="CG195" s="84">
        <f>IFERROR(FIND("OEMA",consulta_completa__11[[#This Row],[14 - Inst. Atuando no Local]]),0)</f>
        <v>0</v>
      </c>
      <c r="CH195" s="84" t="str">
        <f t="shared" ref="CH195:CH258" si="111">IF(CG195=0,"","X")</f>
        <v/>
      </c>
      <c r="CI195" s="84">
        <f>IFERROR(FIND("DEFESA CIVIL",consulta_completa__11[[#This Row],[14 - Inst. Atuando no Local]]),0)</f>
        <v>0</v>
      </c>
      <c r="CJ195" s="84" t="str">
        <f t="shared" ref="CJ195:CJ258" si="112">IF(CI195=0,"","X")</f>
        <v/>
      </c>
      <c r="CK195" s="84">
        <f>IFERROR(FIND("CORPO DE BOMBEIROS",consulta_completa__11[[#This Row],[14 - Inst. Atuando no Local]]),0)</f>
        <v>0</v>
      </c>
      <c r="CL195" s="84" t="str">
        <f t="shared" ref="CL195:CL258" si="113">IF(CK195=0,"","X")</f>
        <v/>
      </c>
      <c r="CM195" s="84">
        <f>IFERROR(FIND("POLÍCIA RODOVIÁRIA",consulta_completa__11[[#This Row],[14 - Inst. Atuando no Local]]),0)</f>
        <v>0</v>
      </c>
      <c r="CN195" s="84" t="str">
        <f t="shared" ref="CN195:CN258" si="114">IF(CM195=0,"","X")</f>
        <v/>
      </c>
      <c r="CO195" s="84">
        <f>IFERROR(FIND("POLÍCIA MILITAR",consulta_completa__11[[#This Row],[14 - Inst. Atuando no Local]]),0)</f>
        <v>0</v>
      </c>
      <c r="CP195" s="84" t="str">
        <f t="shared" ref="CP195:CP258" si="115">IF(CO195=0,"","X")</f>
        <v/>
      </c>
      <c r="CQ195" s="84">
        <f>IFERROR(FIND("POLÍCIA CIVIL",consulta_completa__11[[#This Row],[14 - Inst. Atuando no Local]]),0)</f>
        <v>0</v>
      </c>
      <c r="CR195" s="84" t="str">
        <f t="shared" ref="CR195:CR258" si="116">IF(CQ195=0,"","X")</f>
        <v/>
      </c>
      <c r="CS195" s="84">
        <f>IFERROR(FIND("MARINHA DO BRASIL",consulta_completa__11[[#This Row],[14 - Inst. Atuando no Local]]),0)</f>
        <v>0</v>
      </c>
      <c r="CT195" s="84" t="str">
        <f t="shared" ref="CT195:CT258" si="117">IF(CS195=0,"","X")</f>
        <v/>
      </c>
      <c r="CU195" s="84">
        <f>IFERROR(FIND("EMPRESA ESPECIALIZADA EM ATENDIMENTO",consulta_completa__11[[#This Row],[14 - Inst. Atuando no Local]]),0)</f>
        <v>0</v>
      </c>
      <c r="CV195" s="84" t="str">
        <f t="shared" ref="CV195:CV258" si="118">IF(CU195=0,"","X")</f>
        <v/>
      </c>
      <c r="CW195" s="84">
        <f>IFERROR(FIND("IBAMA",consulta_completa__11[[#This Row],[14 - Inst. Atuando no Local]]),0)</f>
        <v>0</v>
      </c>
      <c r="CX195" s="84" t="str">
        <f t="shared" ref="CX195:CX258" si="119">IF(CW195=0,"","X")</f>
        <v/>
      </c>
      <c r="CY195" s="84" t="str">
        <f>IF(consulta_completa__11[[#This Row],[14 - Inst. Atuando no Local]]="","X","")</f>
        <v/>
      </c>
      <c r="CZ195" s="84">
        <f>IFERROR(FIND("OUTRA (S)",consulta_completa__11[[#This Row],[14 - Inst. Atuando no Local]]),0)</f>
        <v>0</v>
      </c>
      <c r="DA195" s="84" t="str">
        <f t="shared" ref="DA195:DA258" si="120">IF(CZ195=0,"","X")</f>
        <v/>
      </c>
      <c r="DB195" s="35" t="str">
        <f t="shared" ref="DB195:DB258" si="121">IF(AH$2="","",IF(AH$2="S","Sim",IF(AH$2="N","Não", IF(AH$2="I","Sem Informação"))))</f>
        <v>Sim</v>
      </c>
      <c r="DC195" s="35" t="str">
        <f t="shared" ref="DC195:DC258" si="122">IF(AI$2="","",IF(AI$2="S","Sim",IF(AI$2="N","Não", IF(AI$2="I","Sem Informação"))))</f>
        <v>Não</v>
      </c>
      <c r="DD195" s="35" t="str">
        <f t="shared" ref="DD195:DD258" si="123">IF(AJ$2="","",IF(AJ$2="S","Sim",IF(AJ$2="N","Não", IF(AJ$2="I","Sem Informação"))))</f>
        <v>Sim</v>
      </c>
      <c r="DE195" s="87" t="str">
        <f t="shared" si="94"/>
        <v>Federal</v>
      </c>
    </row>
    <row r="196" spans="1:109">
      <c r="A196" s="14">
        <v>202532439607</v>
      </c>
      <c r="B196" s="1">
        <v>45734</v>
      </c>
      <c r="C196" t="s">
        <v>561</v>
      </c>
      <c r="D196" t="s">
        <v>212</v>
      </c>
      <c r="E196" t="s">
        <v>1940</v>
      </c>
      <c r="F196" t="s">
        <v>112</v>
      </c>
      <c r="G196" t="s">
        <v>113</v>
      </c>
      <c r="H196" t="s">
        <v>114</v>
      </c>
      <c r="I196" t="s">
        <v>114</v>
      </c>
      <c r="J196" t="s">
        <v>2113</v>
      </c>
      <c r="K196" t="s">
        <v>1515</v>
      </c>
      <c r="L196" t="s">
        <v>648</v>
      </c>
      <c r="M196" t="s">
        <v>118</v>
      </c>
      <c r="N196" t="s">
        <v>141</v>
      </c>
      <c r="O196" t="s">
        <v>113</v>
      </c>
      <c r="P196" t="s">
        <v>355</v>
      </c>
      <c r="Q196" t="s">
        <v>167</v>
      </c>
      <c r="R196" t="s">
        <v>123</v>
      </c>
      <c r="S196" t="s">
        <v>113</v>
      </c>
      <c r="T196" t="s">
        <v>2114</v>
      </c>
      <c r="U196" t="s">
        <v>2115</v>
      </c>
      <c r="V196" t="s">
        <v>2116</v>
      </c>
      <c r="Z196" t="s">
        <v>2117</v>
      </c>
      <c r="AA196" t="s">
        <v>113</v>
      </c>
      <c r="AB196" t="s">
        <v>2118</v>
      </c>
      <c r="AC196" t="s">
        <v>2119</v>
      </c>
      <c r="AD196">
        <v>2</v>
      </c>
      <c r="AE196" t="s">
        <v>113</v>
      </c>
      <c r="AF196" t="s">
        <v>2120</v>
      </c>
      <c r="AG196" t="s">
        <v>2121</v>
      </c>
      <c r="AH196" t="s">
        <v>131</v>
      </c>
      <c r="AI196" t="s">
        <v>131</v>
      </c>
      <c r="AJ196" t="s">
        <v>131</v>
      </c>
      <c r="AK196" t="s">
        <v>2122</v>
      </c>
      <c r="AL196" t="s">
        <v>2123</v>
      </c>
      <c r="AM196" t="s">
        <v>153</v>
      </c>
      <c r="AN196" t="s">
        <v>154</v>
      </c>
      <c r="AO196" t="s">
        <v>155</v>
      </c>
      <c r="AP196">
        <v>6133161070</v>
      </c>
      <c r="AQ196" t="s">
        <v>156</v>
      </c>
      <c r="AR196" t="s">
        <v>113</v>
      </c>
      <c r="AS196" t="s">
        <v>2124</v>
      </c>
      <c r="AT196" t="s">
        <v>113</v>
      </c>
      <c r="AU196" t="s">
        <v>643</v>
      </c>
      <c r="AV196">
        <v>3000000</v>
      </c>
      <c r="AW196" t="s">
        <v>159</v>
      </c>
      <c r="AX196" s="82">
        <f>IFERROR(FIND("Óbitos/feridos",consulta_completa__11[[#This Row],[13 - Ocorrências/Ambientes Atingidos]]),0)</f>
        <v>0</v>
      </c>
      <c r="AY196" s="83" t="str">
        <f t="shared" si="95"/>
        <v/>
      </c>
      <c r="AZ196" s="82">
        <f>IFERROR(FIND("População afetada/evacuada",consulta_completa__11[[#This Row],[13 - Ocorrências/Ambientes Atingidos]]),0)</f>
        <v>0</v>
      </c>
      <c r="BA196" s="82" t="str">
        <f t="shared" si="96"/>
        <v/>
      </c>
      <c r="BB196" s="82">
        <f>IFERROR(FIND("Suspensão de abastecimento de água",consulta_completa__11[[#This Row],[13 - Ocorrências/Ambientes Atingidos]]),0)</f>
        <v>0</v>
      </c>
      <c r="BC196" s="83" t="str">
        <f t="shared" ref="BC196:BC259" si="124">IF(BB196=0,"","X")</f>
        <v/>
      </c>
      <c r="BD196" s="82">
        <f>IFERROR(FIND("Rio/córrego",consulta_completa__11[[#This Row],[13 - Ocorrências/Ambientes Atingidos]]),0)</f>
        <v>0</v>
      </c>
      <c r="BE196" s="83" t="str">
        <f t="shared" si="97"/>
        <v/>
      </c>
      <c r="BF196" s="82">
        <f>IFERROR(FIND("Lago",consulta_completa__11[[#This Row],[13 - Ocorrências/Ambientes Atingidos]]),0)</f>
        <v>0</v>
      </c>
      <c r="BG196" s="83" t="str">
        <f t="shared" si="98"/>
        <v/>
      </c>
      <c r="BH196" s="82">
        <f>IFERROR(FIND("Mar",consulta_completa__11[[#This Row],[13 - Ocorrências/Ambientes Atingidos]]),0)</f>
        <v>1</v>
      </c>
      <c r="BI196" s="83" t="str">
        <f t="shared" si="99"/>
        <v>X</v>
      </c>
      <c r="BJ196" s="82">
        <f>IFERROR(FIND("Praia",consulta_completa__11[[#This Row],[13 - Ocorrências/Ambientes Atingidos]]),0)</f>
        <v>0</v>
      </c>
      <c r="BK196" s="83" t="str">
        <f t="shared" si="100"/>
        <v/>
      </c>
      <c r="BL196" s="82">
        <f>IFERROR(FIND("Solo",consulta_completa__11[[#This Row],[13 - Ocorrências/Ambientes Atingidos]]),0)</f>
        <v>0</v>
      </c>
      <c r="BM196" s="83" t="str">
        <f t="shared" si="101"/>
        <v/>
      </c>
      <c r="BN196" s="82">
        <f>IFERROR(FIND("Águas subterrâneas",consulta_completa__11[[#This Row],[13 - Ocorrências/Ambientes Atingidos]]),0)</f>
        <v>0</v>
      </c>
      <c r="BO196" s="83" t="str">
        <f t="shared" si="102"/>
        <v/>
      </c>
      <c r="BP196" s="82">
        <f>IFERROR(FIND("Atmosfera",consulta_completa__11[[#This Row],[13 - Ocorrências/Ambientes Atingidos]]),0)</f>
        <v>0</v>
      </c>
      <c r="BQ196" s="83" t="str">
        <f t="shared" si="103"/>
        <v/>
      </c>
      <c r="BR196" s="82">
        <f>IFERROR(FIND("Flora",consulta_completa__11[[#This Row],[13 - Ocorrências/Ambientes Atingidos]]),0)</f>
        <v>0</v>
      </c>
      <c r="BS196" s="83" t="str">
        <f t="shared" si="104"/>
        <v/>
      </c>
      <c r="BT196" s="82">
        <f>IFERROR(FIND("Fauna",consulta_completa__11[[#This Row],[13 - Ocorrências/Ambientes Atingidos]]),0)</f>
        <v>0</v>
      </c>
      <c r="BU196" s="83" t="str">
        <f t="shared" si="105"/>
        <v/>
      </c>
      <c r="BV196" s="82">
        <f>IFERROR(FIND("UC federal",consulta_completa__11[[#This Row],[13 - Ocorrências/Ambientes Atingidos]]),0)</f>
        <v>0</v>
      </c>
      <c r="BW196" s="83" t="str">
        <f t="shared" si="106"/>
        <v/>
      </c>
      <c r="BX196" s="82">
        <f>IFERROR(FIND("UC estadual/municipal",consulta_completa__11[[#This Row],[13 - Ocorrências/Ambientes Atingidos]]),0)</f>
        <v>0</v>
      </c>
      <c r="BY196" s="83" t="str">
        <f t="shared" si="107"/>
        <v/>
      </c>
      <c r="BZ196" s="82">
        <f>IFERROR(FIND("Outro(s)",consulta_completa__11[[#This Row],[13 - Ocorrências/Ambientes Atingidos]]),0)</f>
        <v>0</v>
      </c>
      <c r="CA196" s="83" t="str">
        <f t="shared" si="108"/>
        <v/>
      </c>
      <c r="CB196" s="82">
        <f>IFERROR(FIND("Sem dano",consulta_completa__11[[#This Row],[13 - Ocorrências/Ambientes Atingidos]]),0)</f>
        <v>0</v>
      </c>
      <c r="CC196" s="83" t="str">
        <f t="shared" si="109"/>
        <v/>
      </c>
      <c r="CD196" s="82" t="str">
        <f>IF(consulta_completa__11[[#This Row],[13 - Ocorrências/Ambientes Atingidos]]="","X","")</f>
        <v/>
      </c>
      <c r="CE196" s="84">
        <f>IFERROR(FIND("IBAMA",consulta_completa__11[[#This Row],[14 - Inst. Atuando no Local]]),0)</f>
        <v>0</v>
      </c>
      <c r="CF196" s="84" t="str">
        <f t="shared" si="110"/>
        <v/>
      </c>
      <c r="CG196" s="84">
        <f>IFERROR(FIND("OEMA",consulta_completa__11[[#This Row],[14 - Inst. Atuando no Local]]),0)</f>
        <v>0</v>
      </c>
      <c r="CH196" s="84" t="str">
        <f t="shared" si="111"/>
        <v/>
      </c>
      <c r="CI196" s="84">
        <f>IFERROR(FIND("DEFESA CIVIL",consulta_completa__11[[#This Row],[14 - Inst. Atuando no Local]]),0)</f>
        <v>0</v>
      </c>
      <c r="CJ196" s="84" t="str">
        <f t="shared" si="112"/>
        <v/>
      </c>
      <c r="CK196" s="84">
        <f>IFERROR(FIND("CORPO DE BOMBEIROS",consulta_completa__11[[#This Row],[14 - Inst. Atuando no Local]]),0)</f>
        <v>0</v>
      </c>
      <c r="CL196" s="84" t="str">
        <f t="shared" si="113"/>
        <v/>
      </c>
      <c r="CM196" s="84">
        <f>IFERROR(FIND("POLÍCIA RODOVIÁRIA",consulta_completa__11[[#This Row],[14 - Inst. Atuando no Local]]),0)</f>
        <v>0</v>
      </c>
      <c r="CN196" s="84" t="str">
        <f t="shared" si="114"/>
        <v/>
      </c>
      <c r="CO196" s="84">
        <f>IFERROR(FIND("POLÍCIA MILITAR",consulta_completa__11[[#This Row],[14 - Inst. Atuando no Local]]),0)</f>
        <v>0</v>
      </c>
      <c r="CP196" s="84" t="str">
        <f t="shared" si="115"/>
        <v/>
      </c>
      <c r="CQ196" s="84">
        <f>IFERROR(FIND("POLÍCIA CIVIL",consulta_completa__11[[#This Row],[14 - Inst. Atuando no Local]]),0)</f>
        <v>0</v>
      </c>
      <c r="CR196" s="84" t="str">
        <f t="shared" si="116"/>
        <v/>
      </c>
      <c r="CS196" s="84">
        <f>IFERROR(FIND("MARINHA DO BRASIL",consulta_completa__11[[#This Row],[14 - Inst. Atuando no Local]]),0)</f>
        <v>0</v>
      </c>
      <c r="CT196" s="84" t="str">
        <f t="shared" si="117"/>
        <v/>
      </c>
      <c r="CU196" s="84">
        <f>IFERROR(FIND("EMPRESA ESPECIALIZADA EM ATENDIMENTO",consulta_completa__11[[#This Row],[14 - Inst. Atuando no Local]]),0)</f>
        <v>0</v>
      </c>
      <c r="CV196" s="84" t="str">
        <f t="shared" si="118"/>
        <v/>
      </c>
      <c r="CW196" s="84">
        <f>IFERROR(FIND("IBAMA",consulta_completa__11[[#This Row],[14 - Inst. Atuando no Local]]),0)</f>
        <v>0</v>
      </c>
      <c r="CX196" s="84" t="str">
        <f t="shared" si="119"/>
        <v/>
      </c>
      <c r="CY196" s="84" t="str">
        <f>IF(consulta_completa__11[[#This Row],[14 - Inst. Atuando no Local]]="","X","")</f>
        <v/>
      </c>
      <c r="CZ196" s="84">
        <f>IFERROR(FIND("OUTRA (S)",consulta_completa__11[[#This Row],[14 - Inst. Atuando no Local]]),0)</f>
        <v>0</v>
      </c>
      <c r="DA196" s="84" t="str">
        <f t="shared" si="120"/>
        <v/>
      </c>
      <c r="DB196" s="35" t="str">
        <f t="shared" si="121"/>
        <v>Sim</v>
      </c>
      <c r="DC196" s="35" t="str">
        <f t="shared" si="122"/>
        <v>Não</v>
      </c>
      <c r="DD196" s="35" t="str">
        <f t="shared" si="123"/>
        <v>Sim</v>
      </c>
      <c r="DE196" s="87" t="str">
        <f t="shared" si="94"/>
        <v>Estadual</v>
      </c>
    </row>
    <row r="197" spans="1:109">
      <c r="A197" s="14">
        <v>202531957602</v>
      </c>
      <c r="B197" s="1">
        <v>45735</v>
      </c>
      <c r="C197" t="s">
        <v>160</v>
      </c>
      <c r="D197" t="s">
        <v>161</v>
      </c>
      <c r="E197" t="s">
        <v>162</v>
      </c>
      <c r="F197" t="s">
        <v>163</v>
      </c>
      <c r="G197" t="s">
        <v>113</v>
      </c>
      <c r="H197" t="s">
        <v>114</v>
      </c>
      <c r="I197" t="s">
        <v>114</v>
      </c>
      <c r="J197" t="s">
        <v>945</v>
      </c>
      <c r="K197" t="s">
        <v>1493</v>
      </c>
      <c r="L197" t="s">
        <v>166</v>
      </c>
      <c r="M197" t="s">
        <v>140</v>
      </c>
      <c r="N197" t="s">
        <v>119</v>
      </c>
      <c r="O197" t="s">
        <v>113</v>
      </c>
      <c r="P197" t="s">
        <v>121</v>
      </c>
      <c r="Q197" t="s">
        <v>230</v>
      </c>
      <c r="R197" t="s">
        <v>123</v>
      </c>
      <c r="S197" t="s">
        <v>113</v>
      </c>
      <c r="T197" t="s">
        <v>113</v>
      </c>
      <c r="U197" t="s">
        <v>2035</v>
      </c>
      <c r="V197" t="s">
        <v>2125</v>
      </c>
      <c r="Z197" t="s">
        <v>2037</v>
      </c>
      <c r="AA197" t="s">
        <v>1626</v>
      </c>
      <c r="AB197" t="s">
        <v>172</v>
      </c>
      <c r="AC197" t="s">
        <v>173</v>
      </c>
      <c r="AD197">
        <v>1</v>
      </c>
      <c r="AE197" t="s">
        <v>2038</v>
      </c>
      <c r="AF197" t="s">
        <v>113</v>
      </c>
      <c r="AG197" t="s">
        <v>113</v>
      </c>
      <c r="AH197" t="s">
        <v>131</v>
      </c>
      <c r="AI197" t="s">
        <v>132</v>
      </c>
      <c r="AJ197" t="s">
        <v>131</v>
      </c>
      <c r="AK197" t="s">
        <v>372</v>
      </c>
      <c r="AL197" t="s">
        <v>113</v>
      </c>
      <c r="AM197" t="s">
        <v>2042</v>
      </c>
      <c r="AN197" t="s">
        <v>1629</v>
      </c>
      <c r="AO197" t="s">
        <v>225</v>
      </c>
      <c r="AP197">
        <v>41988207121</v>
      </c>
      <c r="AQ197" t="s">
        <v>178</v>
      </c>
      <c r="AR197" t="s">
        <v>113</v>
      </c>
      <c r="AS197" t="s">
        <v>113</v>
      </c>
      <c r="AT197" t="s">
        <v>113</v>
      </c>
      <c r="AU197" t="s">
        <v>113</v>
      </c>
      <c r="AW197" t="s">
        <v>113</v>
      </c>
      <c r="AX197" s="82">
        <f>IFERROR(FIND("Óbitos/feridos",consulta_completa__11[[#This Row],[13 - Ocorrências/Ambientes Atingidos]]),0)</f>
        <v>0</v>
      </c>
      <c r="AY197" s="83" t="str">
        <f t="shared" si="95"/>
        <v/>
      </c>
      <c r="AZ197" s="82">
        <f>IFERROR(FIND("População afetada/evacuada",consulta_completa__11[[#This Row],[13 - Ocorrências/Ambientes Atingidos]]),0)</f>
        <v>0</v>
      </c>
      <c r="BA197" s="82" t="str">
        <f t="shared" si="96"/>
        <v/>
      </c>
      <c r="BB197" s="82">
        <f>IFERROR(FIND("Suspensão de abastecimento de água",consulta_completa__11[[#This Row],[13 - Ocorrências/Ambientes Atingidos]]),0)</f>
        <v>0</v>
      </c>
      <c r="BC197" s="83" t="str">
        <f t="shared" si="124"/>
        <v/>
      </c>
      <c r="BD197" s="82">
        <f>IFERROR(FIND("Rio/córrego",consulta_completa__11[[#This Row],[13 - Ocorrências/Ambientes Atingidos]]),0)</f>
        <v>0</v>
      </c>
      <c r="BE197" s="83" t="str">
        <f t="shared" si="97"/>
        <v/>
      </c>
      <c r="BF197" s="82">
        <f>IFERROR(FIND("Lago",consulta_completa__11[[#This Row],[13 - Ocorrências/Ambientes Atingidos]]),0)</f>
        <v>0</v>
      </c>
      <c r="BG197" s="83" t="str">
        <f t="shared" si="98"/>
        <v/>
      </c>
      <c r="BH197" s="82">
        <f>IFERROR(FIND("Mar",consulta_completa__11[[#This Row],[13 - Ocorrências/Ambientes Atingidos]]),0)</f>
        <v>0</v>
      </c>
      <c r="BI197" s="83" t="str">
        <f t="shared" si="99"/>
        <v/>
      </c>
      <c r="BJ197" s="82">
        <f>IFERROR(FIND("Praia",consulta_completa__11[[#This Row],[13 - Ocorrências/Ambientes Atingidos]]),0)</f>
        <v>0</v>
      </c>
      <c r="BK197" s="83" t="str">
        <f t="shared" si="100"/>
        <v/>
      </c>
      <c r="BL197" s="82">
        <f>IFERROR(FIND("Solo",consulta_completa__11[[#This Row],[13 - Ocorrências/Ambientes Atingidos]]),0)</f>
        <v>1</v>
      </c>
      <c r="BM197" s="83" t="str">
        <f t="shared" si="101"/>
        <v>X</v>
      </c>
      <c r="BN197" s="82">
        <f>IFERROR(FIND("Águas subterrâneas",consulta_completa__11[[#This Row],[13 - Ocorrências/Ambientes Atingidos]]),0)</f>
        <v>0</v>
      </c>
      <c r="BO197" s="83" t="str">
        <f t="shared" si="102"/>
        <v/>
      </c>
      <c r="BP197" s="82">
        <f>IFERROR(FIND("Atmosfera",consulta_completa__11[[#This Row],[13 - Ocorrências/Ambientes Atingidos]]),0)</f>
        <v>0</v>
      </c>
      <c r="BQ197" s="83" t="str">
        <f t="shared" si="103"/>
        <v/>
      </c>
      <c r="BR197" s="82">
        <f>IFERROR(FIND("Flora",consulta_completa__11[[#This Row],[13 - Ocorrências/Ambientes Atingidos]]),0)</f>
        <v>0</v>
      </c>
      <c r="BS197" s="83" t="str">
        <f t="shared" si="104"/>
        <v/>
      </c>
      <c r="BT197" s="82">
        <f>IFERROR(FIND("Fauna",consulta_completa__11[[#This Row],[13 - Ocorrências/Ambientes Atingidos]]),0)</f>
        <v>0</v>
      </c>
      <c r="BU197" s="83" t="str">
        <f t="shared" si="105"/>
        <v/>
      </c>
      <c r="BV197" s="82">
        <f>IFERROR(FIND("UC federal",consulta_completa__11[[#This Row],[13 - Ocorrências/Ambientes Atingidos]]),0)</f>
        <v>0</v>
      </c>
      <c r="BW197" s="83" t="str">
        <f t="shared" si="106"/>
        <v/>
      </c>
      <c r="BX197" s="82">
        <f>IFERROR(FIND("UC estadual/municipal",consulta_completa__11[[#This Row],[13 - Ocorrências/Ambientes Atingidos]]),0)</f>
        <v>0</v>
      </c>
      <c r="BY197" s="83" t="str">
        <f t="shared" si="107"/>
        <v/>
      </c>
      <c r="BZ197" s="82">
        <f>IFERROR(FIND("Outro(s)",consulta_completa__11[[#This Row],[13 - Ocorrências/Ambientes Atingidos]]),0)</f>
        <v>0</v>
      </c>
      <c r="CA197" s="83" t="str">
        <f t="shared" si="108"/>
        <v/>
      </c>
      <c r="CB197" s="82">
        <f>IFERROR(FIND("Sem dano",consulta_completa__11[[#This Row],[13 - Ocorrências/Ambientes Atingidos]]),0)</f>
        <v>0</v>
      </c>
      <c r="CC197" s="83" t="str">
        <f t="shared" si="109"/>
        <v/>
      </c>
      <c r="CD197" s="82" t="str">
        <f>IF(consulta_completa__11[[#This Row],[13 - Ocorrências/Ambientes Atingidos]]="","X","")</f>
        <v/>
      </c>
      <c r="CE197" s="84">
        <f>IFERROR(FIND("IBAMA",consulta_completa__11[[#This Row],[14 - Inst. Atuando no Local]]),0)</f>
        <v>0</v>
      </c>
      <c r="CF197" s="84" t="str">
        <f t="shared" si="110"/>
        <v/>
      </c>
      <c r="CG197" s="84">
        <f>IFERROR(FIND("OEMA",consulta_completa__11[[#This Row],[14 - Inst. Atuando no Local]]),0)</f>
        <v>0</v>
      </c>
      <c r="CH197" s="84" t="str">
        <f t="shared" si="111"/>
        <v/>
      </c>
      <c r="CI197" s="84">
        <f>IFERROR(FIND("DEFESA CIVIL",consulta_completa__11[[#This Row],[14 - Inst. Atuando no Local]]),0)</f>
        <v>0</v>
      </c>
      <c r="CJ197" s="84" t="str">
        <f t="shared" si="112"/>
        <v/>
      </c>
      <c r="CK197" s="84">
        <f>IFERROR(FIND("CORPO DE BOMBEIROS",consulta_completa__11[[#This Row],[14 - Inst. Atuando no Local]]),0)</f>
        <v>0</v>
      </c>
      <c r="CL197" s="84" t="str">
        <f t="shared" si="113"/>
        <v/>
      </c>
      <c r="CM197" s="84">
        <f>IFERROR(FIND("POLÍCIA RODOVIÁRIA",consulta_completa__11[[#This Row],[14 - Inst. Atuando no Local]]),0)</f>
        <v>0</v>
      </c>
      <c r="CN197" s="84" t="str">
        <f t="shared" si="114"/>
        <v/>
      </c>
      <c r="CO197" s="84">
        <f>IFERROR(FIND("POLÍCIA MILITAR",consulta_completa__11[[#This Row],[14 - Inst. Atuando no Local]]),0)</f>
        <v>0</v>
      </c>
      <c r="CP197" s="84" t="str">
        <f t="shared" si="115"/>
        <v/>
      </c>
      <c r="CQ197" s="84">
        <f>IFERROR(FIND("POLÍCIA CIVIL",consulta_completa__11[[#This Row],[14 - Inst. Atuando no Local]]),0)</f>
        <v>0</v>
      </c>
      <c r="CR197" s="84" t="str">
        <f t="shared" si="116"/>
        <v/>
      </c>
      <c r="CS197" s="84">
        <f>IFERROR(FIND("MARINHA DO BRASIL",consulta_completa__11[[#This Row],[14 - Inst. Atuando no Local]]),0)</f>
        <v>0</v>
      </c>
      <c r="CT197" s="84" t="str">
        <f t="shared" si="117"/>
        <v/>
      </c>
      <c r="CU197" s="84">
        <f>IFERROR(FIND("EMPRESA ESPECIALIZADA EM ATENDIMENTO",consulta_completa__11[[#This Row],[14 - Inst. Atuando no Local]]),0)</f>
        <v>0</v>
      </c>
      <c r="CV197" s="84" t="str">
        <f t="shared" si="118"/>
        <v/>
      </c>
      <c r="CW197" s="84">
        <f>IFERROR(FIND("IBAMA",consulta_completa__11[[#This Row],[14 - Inst. Atuando no Local]]),0)</f>
        <v>0</v>
      </c>
      <c r="CX197" s="84" t="str">
        <f t="shared" si="119"/>
        <v/>
      </c>
      <c r="CY197" s="84" t="str">
        <f>IF(consulta_completa__11[[#This Row],[14 - Inst. Atuando no Local]]="","X","")</f>
        <v/>
      </c>
      <c r="CZ197" s="84">
        <f>IFERROR(FIND("OUTRA (S)",consulta_completa__11[[#This Row],[14 - Inst. Atuando no Local]]),0)</f>
        <v>0</v>
      </c>
      <c r="DA197" s="84" t="str">
        <f t="shared" si="120"/>
        <v/>
      </c>
      <c r="DB197" s="35" t="str">
        <f t="shared" si="121"/>
        <v>Sim</v>
      </c>
      <c r="DC197" s="35" t="str">
        <f t="shared" si="122"/>
        <v>Não</v>
      </c>
      <c r="DD197" s="35" t="str">
        <f t="shared" si="123"/>
        <v>Sim</v>
      </c>
      <c r="DE197" s="87" t="str">
        <f t="shared" si="94"/>
        <v>Federal</v>
      </c>
    </row>
    <row r="198" spans="1:109">
      <c r="A198" s="14">
        <v>202532136016</v>
      </c>
      <c r="B198" s="1">
        <v>45735</v>
      </c>
      <c r="C198" t="s">
        <v>109</v>
      </c>
      <c r="D198" t="s">
        <v>110</v>
      </c>
      <c r="E198" t="s">
        <v>111</v>
      </c>
      <c r="F198" t="s">
        <v>112</v>
      </c>
      <c r="G198" t="s">
        <v>439</v>
      </c>
      <c r="H198" t="s">
        <v>2126</v>
      </c>
      <c r="I198" t="s">
        <v>117</v>
      </c>
      <c r="J198" t="s">
        <v>113</v>
      </c>
      <c r="K198" t="s">
        <v>114</v>
      </c>
      <c r="L198" t="s">
        <v>114</v>
      </c>
      <c r="M198" t="s">
        <v>118</v>
      </c>
      <c r="N198" t="s">
        <v>113</v>
      </c>
      <c r="O198" t="s">
        <v>239</v>
      </c>
      <c r="P198" t="s">
        <v>121</v>
      </c>
      <c r="Q198" t="s">
        <v>143</v>
      </c>
      <c r="R198" t="s">
        <v>123</v>
      </c>
      <c r="S198" t="s">
        <v>201</v>
      </c>
      <c r="T198" t="s">
        <v>600</v>
      </c>
      <c r="U198" t="s">
        <v>113</v>
      </c>
      <c r="V198" t="s">
        <v>2127</v>
      </c>
      <c r="Z198" t="s">
        <v>2128</v>
      </c>
      <c r="AA198" t="s">
        <v>2129</v>
      </c>
      <c r="AB198" t="s">
        <v>2130</v>
      </c>
      <c r="AC198" t="s">
        <v>2131</v>
      </c>
      <c r="AD198">
        <v>1</v>
      </c>
      <c r="AE198" t="s">
        <v>113</v>
      </c>
      <c r="AF198" t="s">
        <v>113</v>
      </c>
      <c r="AG198" t="s">
        <v>113</v>
      </c>
      <c r="AH198" t="s">
        <v>131</v>
      </c>
      <c r="AI198" t="s">
        <v>131</v>
      </c>
      <c r="AJ198" t="s">
        <v>131</v>
      </c>
      <c r="AK198" t="s">
        <v>2132</v>
      </c>
      <c r="AL198" t="s">
        <v>2133</v>
      </c>
      <c r="AM198" t="s">
        <v>2134</v>
      </c>
      <c r="AN198" t="s">
        <v>2135</v>
      </c>
      <c r="AO198" t="s">
        <v>1531</v>
      </c>
      <c r="AP198">
        <v>2139595900</v>
      </c>
      <c r="AQ198" t="s">
        <v>2136</v>
      </c>
      <c r="AR198" t="s">
        <v>113</v>
      </c>
      <c r="AS198" t="s">
        <v>113</v>
      </c>
      <c r="AT198" t="s">
        <v>2137</v>
      </c>
      <c r="AU198" t="s">
        <v>113</v>
      </c>
      <c r="AW198" t="s">
        <v>159</v>
      </c>
      <c r="AX198" s="82">
        <f>IFERROR(FIND("Óbitos/feridos",consulta_completa__11[[#This Row],[13 - Ocorrências/Ambientes Atingidos]]),0)</f>
        <v>0</v>
      </c>
      <c r="AY198" s="83" t="str">
        <f t="shared" si="95"/>
        <v/>
      </c>
      <c r="AZ198" s="82">
        <f>IFERROR(FIND("População afetada/evacuada",consulta_completa__11[[#This Row],[13 - Ocorrências/Ambientes Atingidos]]),0)</f>
        <v>0</v>
      </c>
      <c r="BA198" s="82" t="str">
        <f t="shared" si="96"/>
        <v/>
      </c>
      <c r="BB198" s="82">
        <f>IFERROR(FIND("Suspensão de abastecimento de água",consulta_completa__11[[#This Row],[13 - Ocorrências/Ambientes Atingidos]]),0)</f>
        <v>0</v>
      </c>
      <c r="BC198" s="83" t="str">
        <f t="shared" si="124"/>
        <v/>
      </c>
      <c r="BD198" s="82">
        <f>IFERROR(FIND("Rio/córrego",consulta_completa__11[[#This Row],[13 - Ocorrências/Ambientes Atingidos]]),0)</f>
        <v>0</v>
      </c>
      <c r="BE198" s="83" t="str">
        <f t="shared" si="97"/>
        <v/>
      </c>
      <c r="BF198" s="82">
        <f>IFERROR(FIND("Lago",consulta_completa__11[[#This Row],[13 - Ocorrências/Ambientes Atingidos]]),0)</f>
        <v>0</v>
      </c>
      <c r="BG198" s="83" t="str">
        <f t="shared" si="98"/>
        <v/>
      </c>
      <c r="BH198" s="82">
        <f>IFERROR(FIND("Mar",consulta_completa__11[[#This Row],[13 - Ocorrências/Ambientes Atingidos]]),0)</f>
        <v>1</v>
      </c>
      <c r="BI198" s="83" t="str">
        <f t="shared" si="99"/>
        <v>X</v>
      </c>
      <c r="BJ198" s="82">
        <f>IFERROR(FIND("Praia",consulta_completa__11[[#This Row],[13 - Ocorrências/Ambientes Atingidos]]),0)</f>
        <v>0</v>
      </c>
      <c r="BK198" s="83" t="str">
        <f t="shared" si="100"/>
        <v/>
      </c>
      <c r="BL198" s="82">
        <f>IFERROR(FIND("Solo",consulta_completa__11[[#This Row],[13 - Ocorrências/Ambientes Atingidos]]),0)</f>
        <v>0</v>
      </c>
      <c r="BM198" s="83" t="str">
        <f t="shared" si="101"/>
        <v/>
      </c>
      <c r="BN198" s="82">
        <f>IFERROR(FIND("Águas subterrâneas",consulta_completa__11[[#This Row],[13 - Ocorrências/Ambientes Atingidos]]),0)</f>
        <v>0</v>
      </c>
      <c r="BO198" s="83" t="str">
        <f t="shared" si="102"/>
        <v/>
      </c>
      <c r="BP198" s="82">
        <f>IFERROR(FIND("Atmosfera",consulta_completa__11[[#This Row],[13 - Ocorrências/Ambientes Atingidos]]),0)</f>
        <v>0</v>
      </c>
      <c r="BQ198" s="83" t="str">
        <f t="shared" si="103"/>
        <v/>
      </c>
      <c r="BR198" s="82">
        <f>IFERROR(FIND("Flora",consulta_completa__11[[#This Row],[13 - Ocorrências/Ambientes Atingidos]]),0)</f>
        <v>0</v>
      </c>
      <c r="BS198" s="83" t="str">
        <f t="shared" si="104"/>
        <v/>
      </c>
      <c r="BT198" s="82">
        <f>IFERROR(FIND("Fauna",consulta_completa__11[[#This Row],[13 - Ocorrências/Ambientes Atingidos]]),0)</f>
        <v>0</v>
      </c>
      <c r="BU198" s="83" t="str">
        <f t="shared" si="105"/>
        <v/>
      </c>
      <c r="BV198" s="82">
        <f>IFERROR(FIND("UC federal",consulta_completa__11[[#This Row],[13 - Ocorrências/Ambientes Atingidos]]),0)</f>
        <v>0</v>
      </c>
      <c r="BW198" s="83" t="str">
        <f t="shared" si="106"/>
        <v/>
      </c>
      <c r="BX198" s="82">
        <f>IFERROR(FIND("UC estadual/municipal",consulta_completa__11[[#This Row],[13 - Ocorrências/Ambientes Atingidos]]),0)</f>
        <v>0</v>
      </c>
      <c r="BY198" s="83" t="str">
        <f t="shared" si="107"/>
        <v/>
      </c>
      <c r="BZ198" s="82">
        <f>IFERROR(FIND("Outro(s)",consulta_completa__11[[#This Row],[13 - Ocorrências/Ambientes Atingidos]]),0)</f>
        <v>0</v>
      </c>
      <c r="CA198" s="83" t="str">
        <f t="shared" si="108"/>
        <v/>
      </c>
      <c r="CB198" s="82">
        <f>IFERROR(FIND("Sem dano",consulta_completa__11[[#This Row],[13 - Ocorrências/Ambientes Atingidos]]),0)</f>
        <v>0</v>
      </c>
      <c r="CC198" s="83" t="str">
        <f t="shared" si="109"/>
        <v/>
      </c>
      <c r="CD198" s="82" t="str">
        <f>IF(consulta_completa__11[[#This Row],[13 - Ocorrências/Ambientes Atingidos]]="","X","")</f>
        <v/>
      </c>
      <c r="CE198" s="84">
        <f>IFERROR(FIND("IBAMA",consulta_completa__11[[#This Row],[14 - Inst. Atuando no Local]]),0)</f>
        <v>0</v>
      </c>
      <c r="CF198" s="84" t="str">
        <f t="shared" si="110"/>
        <v/>
      </c>
      <c r="CG198" s="84">
        <f>IFERROR(FIND("OEMA",consulta_completa__11[[#This Row],[14 - Inst. Atuando no Local]]),0)</f>
        <v>0</v>
      </c>
      <c r="CH198" s="84" t="str">
        <f t="shared" si="111"/>
        <v/>
      </c>
      <c r="CI198" s="84">
        <f>IFERROR(FIND("DEFESA CIVIL",consulta_completa__11[[#This Row],[14 - Inst. Atuando no Local]]),0)</f>
        <v>0</v>
      </c>
      <c r="CJ198" s="84" t="str">
        <f t="shared" si="112"/>
        <v/>
      </c>
      <c r="CK198" s="84">
        <f>IFERROR(FIND("CORPO DE BOMBEIROS",consulta_completa__11[[#This Row],[14 - Inst. Atuando no Local]]),0)</f>
        <v>0</v>
      </c>
      <c r="CL198" s="84" t="str">
        <f t="shared" si="113"/>
        <v/>
      </c>
      <c r="CM198" s="84">
        <f>IFERROR(FIND("POLÍCIA RODOVIÁRIA",consulta_completa__11[[#This Row],[14 - Inst. Atuando no Local]]),0)</f>
        <v>0</v>
      </c>
      <c r="CN198" s="84" t="str">
        <f t="shared" si="114"/>
        <v/>
      </c>
      <c r="CO198" s="84">
        <f>IFERROR(FIND("POLÍCIA MILITAR",consulta_completa__11[[#This Row],[14 - Inst. Atuando no Local]]),0)</f>
        <v>0</v>
      </c>
      <c r="CP198" s="84" t="str">
        <f t="shared" si="115"/>
        <v/>
      </c>
      <c r="CQ198" s="84">
        <f>IFERROR(FIND("POLÍCIA CIVIL",consulta_completa__11[[#This Row],[14 - Inst. Atuando no Local]]),0)</f>
        <v>0</v>
      </c>
      <c r="CR198" s="84" t="str">
        <f t="shared" si="116"/>
        <v/>
      </c>
      <c r="CS198" s="84">
        <f>IFERROR(FIND("MARINHA DO BRASIL",consulta_completa__11[[#This Row],[14 - Inst. Atuando no Local]]),0)</f>
        <v>0</v>
      </c>
      <c r="CT198" s="84" t="str">
        <f t="shared" si="117"/>
        <v/>
      </c>
      <c r="CU198" s="84">
        <f>IFERROR(FIND("EMPRESA ESPECIALIZADA EM ATENDIMENTO",consulta_completa__11[[#This Row],[14 - Inst. Atuando no Local]]),0)</f>
        <v>0</v>
      </c>
      <c r="CV198" s="84" t="str">
        <f t="shared" si="118"/>
        <v/>
      </c>
      <c r="CW198" s="84">
        <f>IFERROR(FIND("IBAMA",consulta_completa__11[[#This Row],[14 - Inst. Atuando no Local]]),0)</f>
        <v>0</v>
      </c>
      <c r="CX198" s="84" t="str">
        <f t="shared" si="119"/>
        <v/>
      </c>
      <c r="CY198" s="84" t="str">
        <f>IF(consulta_completa__11[[#This Row],[14 - Inst. Atuando no Local]]="","X","")</f>
        <v>X</v>
      </c>
      <c r="CZ198" s="84">
        <f>IFERROR(FIND("OUTRA (S)",consulta_completa__11[[#This Row],[14 - Inst. Atuando no Local]]),0)</f>
        <v>0</v>
      </c>
      <c r="DA198" s="84" t="str">
        <f t="shared" si="120"/>
        <v/>
      </c>
      <c r="DB198" s="35" t="str">
        <f t="shared" si="121"/>
        <v>Sim</v>
      </c>
      <c r="DC198" s="35" t="str">
        <f t="shared" si="122"/>
        <v>Não</v>
      </c>
      <c r="DD198" s="35" t="str">
        <f t="shared" si="123"/>
        <v>Sim</v>
      </c>
      <c r="DE198" s="87" t="str">
        <f t="shared" si="94"/>
        <v>Federal</v>
      </c>
    </row>
    <row r="199" spans="1:109">
      <c r="A199" s="14">
        <v>202542836020</v>
      </c>
      <c r="B199" s="1">
        <v>45735</v>
      </c>
      <c r="C199" t="s">
        <v>2138</v>
      </c>
      <c r="D199" t="s">
        <v>451</v>
      </c>
      <c r="E199" t="s">
        <v>286</v>
      </c>
      <c r="F199" t="s">
        <v>112</v>
      </c>
      <c r="G199" t="s">
        <v>646</v>
      </c>
      <c r="H199" t="s">
        <v>840</v>
      </c>
      <c r="I199" t="s">
        <v>648</v>
      </c>
      <c r="J199" t="s">
        <v>113</v>
      </c>
      <c r="K199" t="s">
        <v>114</v>
      </c>
      <c r="L199" t="s">
        <v>114</v>
      </c>
      <c r="M199" t="s">
        <v>139</v>
      </c>
      <c r="N199" t="s">
        <v>2139</v>
      </c>
      <c r="O199" t="s">
        <v>239</v>
      </c>
      <c r="P199" t="s">
        <v>121</v>
      </c>
      <c r="Q199" t="s">
        <v>143</v>
      </c>
      <c r="R199" t="s">
        <v>123</v>
      </c>
      <c r="S199" t="s">
        <v>113</v>
      </c>
      <c r="T199" t="s">
        <v>2140</v>
      </c>
      <c r="U199" t="s">
        <v>2141</v>
      </c>
      <c r="V199" t="s">
        <v>113</v>
      </c>
      <c r="Z199" t="s">
        <v>2142</v>
      </c>
      <c r="AA199" t="s">
        <v>113</v>
      </c>
      <c r="AB199" t="s">
        <v>2143</v>
      </c>
      <c r="AC199" t="s">
        <v>2144</v>
      </c>
      <c r="AD199">
        <v>0</v>
      </c>
      <c r="AE199" t="s">
        <v>2145</v>
      </c>
      <c r="AF199" t="s">
        <v>113</v>
      </c>
      <c r="AG199" t="s">
        <v>113</v>
      </c>
      <c r="AH199" t="s">
        <v>131</v>
      </c>
      <c r="AI199" t="s">
        <v>131</v>
      </c>
      <c r="AJ199" t="s">
        <v>131</v>
      </c>
      <c r="AK199" t="s">
        <v>2146</v>
      </c>
      <c r="AL199" t="s">
        <v>2147</v>
      </c>
      <c r="AM199" t="s">
        <v>196</v>
      </c>
      <c r="AN199" t="s">
        <v>113</v>
      </c>
      <c r="AO199" t="s">
        <v>113</v>
      </c>
      <c r="AQ199" t="s">
        <v>197</v>
      </c>
      <c r="AR199" t="s">
        <v>113</v>
      </c>
      <c r="AS199" t="s">
        <v>113</v>
      </c>
      <c r="AT199" t="s">
        <v>113</v>
      </c>
      <c r="AU199" t="s">
        <v>113</v>
      </c>
      <c r="AW199" t="s">
        <v>113</v>
      </c>
      <c r="AX199" s="82">
        <f>IFERROR(FIND("Óbitos/feridos",consulta_completa__11[[#This Row],[13 - Ocorrências/Ambientes Atingidos]]),0)</f>
        <v>0</v>
      </c>
      <c r="AY199" s="83" t="str">
        <f t="shared" si="95"/>
        <v/>
      </c>
      <c r="AZ199" s="82">
        <f>IFERROR(FIND("População afetada/evacuada",consulta_completa__11[[#This Row],[13 - Ocorrências/Ambientes Atingidos]]),0)</f>
        <v>0</v>
      </c>
      <c r="BA199" s="82" t="str">
        <f t="shared" si="96"/>
        <v/>
      </c>
      <c r="BB199" s="82">
        <f>IFERROR(FIND("Suspensão de abastecimento de água",consulta_completa__11[[#This Row],[13 - Ocorrências/Ambientes Atingidos]]),0)</f>
        <v>0</v>
      </c>
      <c r="BC199" s="83" t="str">
        <f t="shared" si="124"/>
        <v/>
      </c>
      <c r="BD199" s="82">
        <f>IFERROR(FIND("Rio/córrego",consulta_completa__11[[#This Row],[13 - Ocorrências/Ambientes Atingidos]]),0)</f>
        <v>0</v>
      </c>
      <c r="BE199" s="83" t="str">
        <f t="shared" si="97"/>
        <v/>
      </c>
      <c r="BF199" s="82">
        <f>IFERROR(FIND("Lago",consulta_completa__11[[#This Row],[13 - Ocorrências/Ambientes Atingidos]]),0)</f>
        <v>0</v>
      </c>
      <c r="BG199" s="83" t="str">
        <f t="shared" si="98"/>
        <v/>
      </c>
      <c r="BH199" s="82">
        <f>IFERROR(FIND("Mar",consulta_completa__11[[#This Row],[13 - Ocorrências/Ambientes Atingidos]]),0)</f>
        <v>0</v>
      </c>
      <c r="BI199" s="83" t="str">
        <f t="shared" si="99"/>
        <v/>
      </c>
      <c r="BJ199" s="82">
        <f>IFERROR(FIND("Praia",consulta_completa__11[[#This Row],[13 - Ocorrências/Ambientes Atingidos]]),0)</f>
        <v>0</v>
      </c>
      <c r="BK199" s="83" t="str">
        <f t="shared" si="100"/>
        <v/>
      </c>
      <c r="BL199" s="82">
        <f>IFERROR(FIND("Solo",consulta_completa__11[[#This Row],[13 - Ocorrências/Ambientes Atingidos]]),0)</f>
        <v>0</v>
      </c>
      <c r="BM199" s="83" t="str">
        <f t="shared" si="101"/>
        <v/>
      </c>
      <c r="BN199" s="82">
        <f>IFERROR(FIND("Águas subterrâneas",consulta_completa__11[[#This Row],[13 - Ocorrências/Ambientes Atingidos]]),0)</f>
        <v>0</v>
      </c>
      <c r="BO199" s="83" t="str">
        <f t="shared" si="102"/>
        <v/>
      </c>
      <c r="BP199" s="82">
        <f>IFERROR(FIND("Atmosfera",consulta_completa__11[[#This Row],[13 - Ocorrências/Ambientes Atingidos]]),0)</f>
        <v>0</v>
      </c>
      <c r="BQ199" s="83" t="str">
        <f t="shared" si="103"/>
        <v/>
      </c>
      <c r="BR199" s="82">
        <f>IFERROR(FIND("Flora",consulta_completa__11[[#This Row],[13 - Ocorrências/Ambientes Atingidos]]),0)</f>
        <v>0</v>
      </c>
      <c r="BS199" s="83" t="str">
        <f t="shared" si="104"/>
        <v/>
      </c>
      <c r="BT199" s="82">
        <f>IFERROR(FIND("Fauna",consulta_completa__11[[#This Row],[13 - Ocorrências/Ambientes Atingidos]]),0)</f>
        <v>0</v>
      </c>
      <c r="BU199" s="83" t="str">
        <f t="shared" si="105"/>
        <v/>
      </c>
      <c r="BV199" s="82">
        <f>IFERROR(FIND("UC federal",consulta_completa__11[[#This Row],[13 - Ocorrências/Ambientes Atingidos]]),0)</f>
        <v>0</v>
      </c>
      <c r="BW199" s="83" t="str">
        <f t="shared" si="106"/>
        <v/>
      </c>
      <c r="BX199" s="82">
        <f>IFERROR(FIND("UC estadual/municipal",consulta_completa__11[[#This Row],[13 - Ocorrências/Ambientes Atingidos]]),0)</f>
        <v>0</v>
      </c>
      <c r="BY199" s="83" t="str">
        <f t="shared" si="107"/>
        <v/>
      </c>
      <c r="BZ199" s="82">
        <f>IFERROR(FIND("Outro(s)",consulta_completa__11[[#This Row],[13 - Ocorrências/Ambientes Atingidos]]),0)</f>
        <v>1</v>
      </c>
      <c r="CA199" s="83" t="str">
        <f t="shared" si="108"/>
        <v>X</v>
      </c>
      <c r="CB199" s="82">
        <f>IFERROR(FIND("Sem dano",consulta_completa__11[[#This Row],[13 - Ocorrências/Ambientes Atingidos]]),0)</f>
        <v>0</v>
      </c>
      <c r="CC199" s="83" t="str">
        <f t="shared" si="109"/>
        <v/>
      </c>
      <c r="CD199" s="82" t="str">
        <f>IF(consulta_completa__11[[#This Row],[13 - Ocorrências/Ambientes Atingidos]]="","X","")</f>
        <v/>
      </c>
      <c r="CE199" s="84">
        <f>IFERROR(FIND("IBAMA",consulta_completa__11[[#This Row],[14 - Inst. Atuando no Local]]),0)</f>
        <v>0</v>
      </c>
      <c r="CF199" s="84" t="str">
        <f t="shared" si="110"/>
        <v/>
      </c>
      <c r="CG199" s="84">
        <f>IFERROR(FIND("OEMA",consulta_completa__11[[#This Row],[14 - Inst. Atuando no Local]]),0)</f>
        <v>0</v>
      </c>
      <c r="CH199" s="84" t="str">
        <f t="shared" si="111"/>
        <v/>
      </c>
      <c r="CI199" s="84">
        <f>IFERROR(FIND("DEFESA CIVIL",consulta_completa__11[[#This Row],[14 - Inst. Atuando no Local]]),0)</f>
        <v>0</v>
      </c>
      <c r="CJ199" s="84" t="str">
        <f t="shared" si="112"/>
        <v/>
      </c>
      <c r="CK199" s="84">
        <f>IFERROR(FIND("CORPO DE BOMBEIROS",consulta_completa__11[[#This Row],[14 - Inst. Atuando no Local]]),0)</f>
        <v>0</v>
      </c>
      <c r="CL199" s="84" t="str">
        <f t="shared" si="113"/>
        <v/>
      </c>
      <c r="CM199" s="84">
        <f>IFERROR(FIND("POLÍCIA RODOVIÁRIA",consulta_completa__11[[#This Row],[14 - Inst. Atuando no Local]]),0)</f>
        <v>0</v>
      </c>
      <c r="CN199" s="84" t="str">
        <f t="shared" si="114"/>
        <v/>
      </c>
      <c r="CO199" s="84">
        <f>IFERROR(FIND("POLÍCIA MILITAR",consulta_completa__11[[#This Row],[14 - Inst. Atuando no Local]]),0)</f>
        <v>0</v>
      </c>
      <c r="CP199" s="84" t="str">
        <f t="shared" si="115"/>
        <v/>
      </c>
      <c r="CQ199" s="84">
        <f>IFERROR(FIND("POLÍCIA CIVIL",consulta_completa__11[[#This Row],[14 - Inst. Atuando no Local]]),0)</f>
        <v>0</v>
      </c>
      <c r="CR199" s="84" t="str">
        <f t="shared" si="116"/>
        <v/>
      </c>
      <c r="CS199" s="84">
        <f>IFERROR(FIND("MARINHA DO BRASIL",consulta_completa__11[[#This Row],[14 - Inst. Atuando no Local]]),0)</f>
        <v>0</v>
      </c>
      <c r="CT199" s="84" t="str">
        <f t="shared" si="117"/>
        <v/>
      </c>
      <c r="CU199" s="84">
        <f>IFERROR(FIND("EMPRESA ESPECIALIZADA EM ATENDIMENTO",consulta_completa__11[[#This Row],[14 - Inst. Atuando no Local]]),0)</f>
        <v>0</v>
      </c>
      <c r="CV199" s="84" t="str">
        <f t="shared" si="118"/>
        <v/>
      </c>
      <c r="CW199" s="84">
        <f>IFERROR(FIND("IBAMA",consulta_completa__11[[#This Row],[14 - Inst. Atuando no Local]]),0)</f>
        <v>0</v>
      </c>
      <c r="CX199" s="84" t="str">
        <f t="shared" si="119"/>
        <v/>
      </c>
      <c r="CY199" s="84" t="str">
        <f>IF(consulta_completa__11[[#This Row],[14 - Inst. Atuando no Local]]="","X","")</f>
        <v/>
      </c>
      <c r="CZ199" s="84">
        <f>IFERROR(FIND("OUTRA (S)",consulta_completa__11[[#This Row],[14 - Inst. Atuando no Local]]),0)</f>
        <v>0</v>
      </c>
      <c r="DA199" s="84" t="str">
        <f t="shared" si="120"/>
        <v/>
      </c>
      <c r="DB199" s="35" t="str">
        <f t="shared" si="121"/>
        <v>Sim</v>
      </c>
      <c r="DC199" s="35" t="str">
        <f t="shared" si="122"/>
        <v>Não</v>
      </c>
      <c r="DD199" s="35" t="str">
        <f t="shared" si="123"/>
        <v>Sim</v>
      </c>
      <c r="DE199" s="87" t="str">
        <f t="shared" si="94"/>
        <v>Sem informação</v>
      </c>
    </row>
    <row r="200" spans="1:109">
      <c r="A200" s="14">
        <v>202532057622</v>
      </c>
      <c r="B200" s="1">
        <v>45736</v>
      </c>
      <c r="C200" t="s">
        <v>2148</v>
      </c>
      <c r="D200" t="s">
        <v>849</v>
      </c>
      <c r="E200" t="s">
        <v>286</v>
      </c>
      <c r="F200" t="s">
        <v>112</v>
      </c>
      <c r="G200" t="s">
        <v>646</v>
      </c>
      <c r="H200" t="s">
        <v>2149</v>
      </c>
      <c r="I200" t="s">
        <v>648</v>
      </c>
      <c r="J200" t="s">
        <v>113</v>
      </c>
      <c r="K200" t="s">
        <v>114</v>
      </c>
      <c r="L200" t="s">
        <v>114</v>
      </c>
      <c r="M200" t="s">
        <v>140</v>
      </c>
      <c r="N200" t="s">
        <v>1857</v>
      </c>
      <c r="O200" t="s">
        <v>120</v>
      </c>
      <c r="P200" t="s">
        <v>142</v>
      </c>
      <c r="Q200" t="s">
        <v>122</v>
      </c>
      <c r="R200" t="s">
        <v>123</v>
      </c>
      <c r="S200" t="s">
        <v>113</v>
      </c>
      <c r="T200" t="s">
        <v>2150</v>
      </c>
      <c r="U200" t="s">
        <v>2151</v>
      </c>
      <c r="V200" t="s">
        <v>2152</v>
      </c>
      <c r="Z200" t="s">
        <v>2153</v>
      </c>
      <c r="AA200" t="s">
        <v>2154</v>
      </c>
      <c r="AB200" t="s">
        <v>2155</v>
      </c>
      <c r="AC200" t="s">
        <v>2156</v>
      </c>
      <c r="AD200">
        <v>2</v>
      </c>
      <c r="AE200" t="s">
        <v>2157</v>
      </c>
      <c r="AF200" t="s">
        <v>2158</v>
      </c>
      <c r="AG200" t="s">
        <v>2159</v>
      </c>
      <c r="AH200" t="s">
        <v>131</v>
      </c>
      <c r="AI200" t="s">
        <v>131</v>
      </c>
      <c r="AJ200" t="s">
        <v>131</v>
      </c>
      <c r="AK200" t="s">
        <v>2160</v>
      </c>
      <c r="AL200" t="s">
        <v>113</v>
      </c>
      <c r="AM200" t="s">
        <v>2161</v>
      </c>
      <c r="AN200" t="s">
        <v>2155</v>
      </c>
      <c r="AO200" t="s">
        <v>2162</v>
      </c>
      <c r="AP200">
        <v>45991522335</v>
      </c>
      <c r="AQ200" t="s">
        <v>2163</v>
      </c>
      <c r="AR200" t="s">
        <v>113</v>
      </c>
      <c r="AS200" t="s">
        <v>113</v>
      </c>
      <c r="AT200" t="s">
        <v>113</v>
      </c>
      <c r="AU200" t="s">
        <v>113</v>
      </c>
      <c r="AW200" t="s">
        <v>113</v>
      </c>
      <c r="AX200" s="82">
        <f>IFERROR(FIND("Óbitos/feridos",consulta_completa__11[[#This Row],[13 - Ocorrências/Ambientes Atingidos]]),0)</f>
        <v>0</v>
      </c>
      <c r="AY200" s="83" t="str">
        <f t="shared" si="95"/>
        <v/>
      </c>
      <c r="AZ200" s="82">
        <f>IFERROR(FIND("População afetada/evacuada",consulta_completa__11[[#This Row],[13 - Ocorrências/Ambientes Atingidos]]),0)</f>
        <v>0</v>
      </c>
      <c r="BA200" s="82" t="str">
        <f t="shared" si="96"/>
        <v/>
      </c>
      <c r="BB200" s="82">
        <f>IFERROR(FIND("Suspensão de abastecimento de água",consulta_completa__11[[#This Row],[13 - Ocorrências/Ambientes Atingidos]]),0)</f>
        <v>0</v>
      </c>
      <c r="BC200" s="83" t="str">
        <f t="shared" si="124"/>
        <v/>
      </c>
      <c r="BD200" s="82">
        <f>IFERROR(FIND("Rio/córrego",consulta_completa__11[[#This Row],[13 - Ocorrências/Ambientes Atingidos]]),0)</f>
        <v>0</v>
      </c>
      <c r="BE200" s="83" t="str">
        <f t="shared" si="97"/>
        <v/>
      </c>
      <c r="BF200" s="82">
        <f>IFERROR(FIND("Lago",consulta_completa__11[[#This Row],[13 - Ocorrências/Ambientes Atingidos]]),0)</f>
        <v>0</v>
      </c>
      <c r="BG200" s="83" t="str">
        <f t="shared" si="98"/>
        <v/>
      </c>
      <c r="BH200" s="82">
        <f>IFERROR(FIND("Mar",consulta_completa__11[[#This Row],[13 - Ocorrências/Ambientes Atingidos]]),0)</f>
        <v>0</v>
      </c>
      <c r="BI200" s="83" t="str">
        <f t="shared" si="99"/>
        <v/>
      </c>
      <c r="BJ200" s="82">
        <f>IFERROR(FIND("Praia",consulta_completa__11[[#This Row],[13 - Ocorrências/Ambientes Atingidos]]),0)</f>
        <v>0</v>
      </c>
      <c r="BK200" s="83" t="str">
        <f t="shared" si="100"/>
        <v/>
      </c>
      <c r="BL200" s="82">
        <f>IFERROR(FIND("Solo",consulta_completa__11[[#This Row],[13 - Ocorrências/Ambientes Atingidos]]),0)</f>
        <v>1</v>
      </c>
      <c r="BM200" s="83" t="str">
        <f t="shared" si="101"/>
        <v>X</v>
      </c>
      <c r="BN200" s="82">
        <f>IFERROR(FIND("Águas subterrâneas",consulta_completa__11[[#This Row],[13 - Ocorrências/Ambientes Atingidos]]),0)</f>
        <v>0</v>
      </c>
      <c r="BO200" s="83" t="str">
        <f t="shared" si="102"/>
        <v/>
      </c>
      <c r="BP200" s="82">
        <f>IFERROR(FIND("Atmosfera",consulta_completa__11[[#This Row],[13 - Ocorrências/Ambientes Atingidos]]),0)</f>
        <v>0</v>
      </c>
      <c r="BQ200" s="83" t="str">
        <f t="shared" si="103"/>
        <v/>
      </c>
      <c r="BR200" s="82">
        <f>IFERROR(FIND("Flora",consulta_completa__11[[#This Row],[13 - Ocorrências/Ambientes Atingidos]]),0)</f>
        <v>0</v>
      </c>
      <c r="BS200" s="83" t="str">
        <f t="shared" si="104"/>
        <v/>
      </c>
      <c r="BT200" s="82">
        <f>IFERROR(FIND("Fauna",consulta_completa__11[[#This Row],[13 - Ocorrências/Ambientes Atingidos]]),0)</f>
        <v>0</v>
      </c>
      <c r="BU200" s="83" t="str">
        <f t="shared" si="105"/>
        <v/>
      </c>
      <c r="BV200" s="82">
        <f>IFERROR(FIND("UC federal",consulta_completa__11[[#This Row],[13 - Ocorrências/Ambientes Atingidos]]),0)</f>
        <v>0</v>
      </c>
      <c r="BW200" s="83" t="str">
        <f t="shared" si="106"/>
        <v/>
      </c>
      <c r="BX200" s="82">
        <f>IFERROR(FIND("UC estadual/municipal",consulta_completa__11[[#This Row],[13 - Ocorrências/Ambientes Atingidos]]),0)</f>
        <v>0</v>
      </c>
      <c r="BY200" s="83" t="str">
        <f t="shared" si="107"/>
        <v/>
      </c>
      <c r="BZ200" s="82">
        <f>IFERROR(FIND("Outro(s)",consulta_completa__11[[#This Row],[13 - Ocorrências/Ambientes Atingidos]]),0)</f>
        <v>0</v>
      </c>
      <c r="CA200" s="83" t="str">
        <f t="shared" si="108"/>
        <v/>
      </c>
      <c r="CB200" s="82">
        <f>IFERROR(FIND("Sem dano",consulta_completa__11[[#This Row],[13 - Ocorrências/Ambientes Atingidos]]),0)</f>
        <v>0</v>
      </c>
      <c r="CC200" s="83" t="str">
        <f t="shared" si="109"/>
        <v/>
      </c>
      <c r="CD200" s="82" t="str">
        <f>IF(consulta_completa__11[[#This Row],[13 - Ocorrências/Ambientes Atingidos]]="","X","")</f>
        <v/>
      </c>
      <c r="CE200" s="84">
        <f>IFERROR(FIND("IBAMA",consulta_completa__11[[#This Row],[14 - Inst. Atuando no Local]]),0)</f>
        <v>0</v>
      </c>
      <c r="CF200" s="84" t="str">
        <f t="shared" si="110"/>
        <v/>
      </c>
      <c r="CG200" s="84">
        <f>IFERROR(FIND("OEMA",consulta_completa__11[[#This Row],[14 - Inst. Atuando no Local]]),0)</f>
        <v>0</v>
      </c>
      <c r="CH200" s="84" t="str">
        <f t="shared" si="111"/>
        <v/>
      </c>
      <c r="CI200" s="84">
        <f>IFERROR(FIND("DEFESA CIVIL",consulta_completa__11[[#This Row],[14 - Inst. Atuando no Local]]),0)</f>
        <v>0</v>
      </c>
      <c r="CJ200" s="84" t="str">
        <f t="shared" si="112"/>
        <v/>
      </c>
      <c r="CK200" s="84">
        <f>IFERROR(FIND("CORPO DE BOMBEIROS",consulta_completa__11[[#This Row],[14 - Inst. Atuando no Local]]),0)</f>
        <v>0</v>
      </c>
      <c r="CL200" s="84" t="str">
        <f t="shared" si="113"/>
        <v/>
      </c>
      <c r="CM200" s="84">
        <f>IFERROR(FIND("POLÍCIA RODOVIÁRIA",consulta_completa__11[[#This Row],[14 - Inst. Atuando no Local]]),0)</f>
        <v>0</v>
      </c>
      <c r="CN200" s="84" t="str">
        <f t="shared" si="114"/>
        <v/>
      </c>
      <c r="CO200" s="84">
        <f>IFERROR(FIND("POLÍCIA MILITAR",consulta_completa__11[[#This Row],[14 - Inst. Atuando no Local]]),0)</f>
        <v>0</v>
      </c>
      <c r="CP200" s="84" t="str">
        <f t="shared" si="115"/>
        <v/>
      </c>
      <c r="CQ200" s="84">
        <f>IFERROR(FIND("POLÍCIA CIVIL",consulta_completa__11[[#This Row],[14 - Inst. Atuando no Local]]),0)</f>
        <v>0</v>
      </c>
      <c r="CR200" s="84" t="str">
        <f t="shared" si="116"/>
        <v/>
      </c>
      <c r="CS200" s="84">
        <f>IFERROR(FIND("MARINHA DO BRASIL",consulta_completa__11[[#This Row],[14 - Inst. Atuando no Local]]),0)</f>
        <v>0</v>
      </c>
      <c r="CT200" s="84" t="str">
        <f t="shared" si="117"/>
        <v/>
      </c>
      <c r="CU200" s="84">
        <f>IFERROR(FIND("EMPRESA ESPECIALIZADA EM ATENDIMENTO",consulta_completa__11[[#This Row],[14 - Inst. Atuando no Local]]),0)</f>
        <v>0</v>
      </c>
      <c r="CV200" s="84" t="str">
        <f t="shared" si="118"/>
        <v/>
      </c>
      <c r="CW200" s="84">
        <f>IFERROR(FIND("IBAMA",consulta_completa__11[[#This Row],[14 - Inst. Atuando no Local]]),0)</f>
        <v>0</v>
      </c>
      <c r="CX200" s="84" t="str">
        <f t="shared" si="119"/>
        <v/>
      </c>
      <c r="CY200" s="84" t="str">
        <f>IF(consulta_completa__11[[#This Row],[14 - Inst. Atuando no Local]]="","X","")</f>
        <v/>
      </c>
      <c r="CZ200" s="84">
        <f>IFERROR(FIND("OUTRA (S)",consulta_completa__11[[#This Row],[14 - Inst. Atuando no Local]]),0)</f>
        <v>0</v>
      </c>
      <c r="DA200" s="84" t="str">
        <f t="shared" si="120"/>
        <v/>
      </c>
      <c r="DB200" s="35" t="str">
        <f t="shared" si="121"/>
        <v>Sim</v>
      </c>
      <c r="DC200" s="35" t="str">
        <f t="shared" si="122"/>
        <v>Não</v>
      </c>
      <c r="DD200" s="35" t="str">
        <f t="shared" si="123"/>
        <v>Sim</v>
      </c>
      <c r="DE200" s="87" t="str">
        <f t="shared" si="94"/>
        <v>Estadual</v>
      </c>
    </row>
    <row r="201" spans="1:109">
      <c r="A201" s="14">
        <v>202532064803</v>
      </c>
      <c r="B201" s="1">
        <v>45736</v>
      </c>
      <c r="C201" t="s">
        <v>1884</v>
      </c>
      <c r="D201" t="s">
        <v>161</v>
      </c>
      <c r="E201" t="s">
        <v>2164</v>
      </c>
      <c r="F201" t="s">
        <v>112</v>
      </c>
      <c r="G201" t="s">
        <v>113</v>
      </c>
      <c r="H201" t="s">
        <v>114</v>
      </c>
      <c r="I201" t="s">
        <v>114</v>
      </c>
      <c r="J201" t="s">
        <v>113</v>
      </c>
      <c r="K201" t="s">
        <v>114</v>
      </c>
      <c r="L201" t="s">
        <v>114</v>
      </c>
      <c r="M201" t="s">
        <v>139</v>
      </c>
      <c r="N201" t="s">
        <v>271</v>
      </c>
      <c r="O201" t="s">
        <v>120</v>
      </c>
      <c r="P201" t="s">
        <v>142</v>
      </c>
      <c r="Q201" t="s">
        <v>122</v>
      </c>
      <c r="R201" t="s">
        <v>123</v>
      </c>
      <c r="S201" t="s">
        <v>113</v>
      </c>
      <c r="T201" t="s">
        <v>2165</v>
      </c>
      <c r="U201" t="s">
        <v>2166</v>
      </c>
      <c r="V201" t="s">
        <v>2167</v>
      </c>
      <c r="Y201" t="b">
        <v>1</v>
      </c>
      <c r="Z201" t="s">
        <v>2168</v>
      </c>
      <c r="AA201" t="s">
        <v>2169</v>
      </c>
      <c r="AB201" t="s">
        <v>2170</v>
      </c>
      <c r="AC201" t="s">
        <v>2171</v>
      </c>
      <c r="AD201">
        <v>2</v>
      </c>
      <c r="AE201" t="s">
        <v>2172</v>
      </c>
      <c r="AF201" t="s">
        <v>113</v>
      </c>
      <c r="AG201" t="s">
        <v>113</v>
      </c>
      <c r="AH201" t="s">
        <v>131</v>
      </c>
      <c r="AI201" t="s">
        <v>131</v>
      </c>
      <c r="AJ201" t="s">
        <v>131</v>
      </c>
      <c r="AK201" t="s">
        <v>2173</v>
      </c>
      <c r="AL201" t="s">
        <v>113</v>
      </c>
      <c r="AM201" t="s">
        <v>2174</v>
      </c>
      <c r="AN201" t="s">
        <v>2175</v>
      </c>
      <c r="AO201" t="s">
        <v>2176</v>
      </c>
      <c r="AP201">
        <v>1332026513</v>
      </c>
      <c r="AQ201" t="s">
        <v>2177</v>
      </c>
      <c r="AR201" t="s">
        <v>113</v>
      </c>
      <c r="AS201" t="s">
        <v>113</v>
      </c>
      <c r="AT201" t="s">
        <v>113</v>
      </c>
      <c r="AU201" t="s">
        <v>113</v>
      </c>
      <c r="AW201" t="s">
        <v>113</v>
      </c>
      <c r="AX201" s="82">
        <f>IFERROR(FIND("Óbitos/feridos",consulta_completa__11[[#This Row],[13 - Ocorrências/Ambientes Atingidos]]),0)</f>
        <v>0</v>
      </c>
      <c r="AY201" s="83" t="str">
        <f t="shared" si="95"/>
        <v/>
      </c>
      <c r="AZ201" s="82">
        <f>IFERROR(FIND("População afetada/evacuada",consulta_completa__11[[#This Row],[13 - Ocorrências/Ambientes Atingidos]]),0)</f>
        <v>0</v>
      </c>
      <c r="BA201" s="82" t="str">
        <f t="shared" si="96"/>
        <v/>
      </c>
      <c r="BB201" s="82">
        <f>IFERROR(FIND("Suspensão de abastecimento de água",consulta_completa__11[[#This Row],[13 - Ocorrências/Ambientes Atingidos]]),0)</f>
        <v>0</v>
      </c>
      <c r="BC201" s="83" t="str">
        <f t="shared" si="124"/>
        <v/>
      </c>
      <c r="BD201" s="82">
        <f>IFERROR(FIND("Rio/córrego",consulta_completa__11[[#This Row],[13 - Ocorrências/Ambientes Atingidos]]),0)</f>
        <v>0</v>
      </c>
      <c r="BE201" s="83" t="str">
        <f t="shared" si="97"/>
        <v/>
      </c>
      <c r="BF201" s="82">
        <f>IFERROR(FIND("Lago",consulta_completa__11[[#This Row],[13 - Ocorrências/Ambientes Atingidos]]),0)</f>
        <v>0</v>
      </c>
      <c r="BG201" s="83" t="str">
        <f t="shared" si="98"/>
        <v/>
      </c>
      <c r="BH201" s="82">
        <f>IFERROR(FIND("Mar",consulta_completa__11[[#This Row],[13 - Ocorrências/Ambientes Atingidos]]),0)</f>
        <v>0</v>
      </c>
      <c r="BI201" s="83" t="str">
        <f t="shared" si="99"/>
        <v/>
      </c>
      <c r="BJ201" s="82">
        <f>IFERROR(FIND("Praia",consulta_completa__11[[#This Row],[13 - Ocorrências/Ambientes Atingidos]]),0)</f>
        <v>0</v>
      </c>
      <c r="BK201" s="83" t="str">
        <f t="shared" si="100"/>
        <v/>
      </c>
      <c r="BL201" s="82">
        <f>IFERROR(FIND("Solo",consulta_completa__11[[#This Row],[13 - Ocorrências/Ambientes Atingidos]]),0)</f>
        <v>0</v>
      </c>
      <c r="BM201" s="83" t="str">
        <f t="shared" si="101"/>
        <v/>
      </c>
      <c r="BN201" s="82">
        <f>IFERROR(FIND("Águas subterrâneas",consulta_completa__11[[#This Row],[13 - Ocorrências/Ambientes Atingidos]]),0)</f>
        <v>0</v>
      </c>
      <c r="BO201" s="83" t="str">
        <f t="shared" si="102"/>
        <v/>
      </c>
      <c r="BP201" s="82">
        <f>IFERROR(FIND("Atmosfera",consulta_completa__11[[#This Row],[13 - Ocorrências/Ambientes Atingidos]]),0)</f>
        <v>0</v>
      </c>
      <c r="BQ201" s="83" t="str">
        <f t="shared" si="103"/>
        <v/>
      </c>
      <c r="BR201" s="82">
        <f>IFERROR(FIND("Flora",consulta_completa__11[[#This Row],[13 - Ocorrências/Ambientes Atingidos]]),0)</f>
        <v>0</v>
      </c>
      <c r="BS201" s="83" t="str">
        <f t="shared" si="104"/>
        <v/>
      </c>
      <c r="BT201" s="82">
        <f>IFERROR(FIND("Fauna",consulta_completa__11[[#This Row],[13 - Ocorrências/Ambientes Atingidos]]),0)</f>
        <v>0</v>
      </c>
      <c r="BU201" s="83" t="str">
        <f t="shared" si="105"/>
        <v/>
      </c>
      <c r="BV201" s="82">
        <f>IFERROR(FIND("UC federal",consulta_completa__11[[#This Row],[13 - Ocorrências/Ambientes Atingidos]]),0)</f>
        <v>0</v>
      </c>
      <c r="BW201" s="83" t="str">
        <f t="shared" si="106"/>
        <v/>
      </c>
      <c r="BX201" s="82">
        <f>IFERROR(FIND("UC estadual/municipal",consulta_completa__11[[#This Row],[13 - Ocorrências/Ambientes Atingidos]]),0)</f>
        <v>0</v>
      </c>
      <c r="BY201" s="83" t="str">
        <f t="shared" si="107"/>
        <v/>
      </c>
      <c r="BZ201" s="82">
        <f>IFERROR(FIND("Outro(s)",consulta_completa__11[[#This Row],[13 - Ocorrências/Ambientes Atingidos]]),0)</f>
        <v>1</v>
      </c>
      <c r="CA201" s="83" t="str">
        <f t="shared" si="108"/>
        <v>X</v>
      </c>
      <c r="CB201" s="82">
        <f>IFERROR(FIND("Sem dano",consulta_completa__11[[#This Row],[13 - Ocorrências/Ambientes Atingidos]]),0)</f>
        <v>0</v>
      </c>
      <c r="CC201" s="83" t="str">
        <f t="shared" si="109"/>
        <v/>
      </c>
      <c r="CD201" s="82" t="str">
        <f>IF(consulta_completa__11[[#This Row],[13 - Ocorrências/Ambientes Atingidos]]="","X","")</f>
        <v/>
      </c>
      <c r="CE201" s="84">
        <f>IFERROR(FIND("IBAMA",consulta_completa__11[[#This Row],[14 - Inst. Atuando no Local]]),0)</f>
        <v>0</v>
      </c>
      <c r="CF201" s="84" t="str">
        <f t="shared" si="110"/>
        <v/>
      </c>
      <c r="CG201" s="84">
        <f>IFERROR(FIND("OEMA",consulta_completa__11[[#This Row],[14 - Inst. Atuando no Local]]),0)</f>
        <v>0</v>
      </c>
      <c r="CH201" s="84" t="str">
        <f t="shared" si="111"/>
        <v/>
      </c>
      <c r="CI201" s="84">
        <f>IFERROR(FIND("DEFESA CIVIL",consulta_completa__11[[#This Row],[14 - Inst. Atuando no Local]]),0)</f>
        <v>0</v>
      </c>
      <c r="CJ201" s="84" t="str">
        <f t="shared" si="112"/>
        <v/>
      </c>
      <c r="CK201" s="84">
        <f>IFERROR(FIND("CORPO DE BOMBEIROS",consulta_completa__11[[#This Row],[14 - Inst. Atuando no Local]]),0)</f>
        <v>0</v>
      </c>
      <c r="CL201" s="84" t="str">
        <f t="shared" si="113"/>
        <v/>
      </c>
      <c r="CM201" s="84">
        <f>IFERROR(FIND("POLÍCIA RODOVIÁRIA",consulta_completa__11[[#This Row],[14 - Inst. Atuando no Local]]),0)</f>
        <v>0</v>
      </c>
      <c r="CN201" s="84" t="str">
        <f t="shared" si="114"/>
        <v/>
      </c>
      <c r="CO201" s="84">
        <f>IFERROR(FIND("POLÍCIA MILITAR",consulta_completa__11[[#This Row],[14 - Inst. Atuando no Local]]),0)</f>
        <v>0</v>
      </c>
      <c r="CP201" s="84" t="str">
        <f t="shared" si="115"/>
        <v/>
      </c>
      <c r="CQ201" s="84">
        <f>IFERROR(FIND("POLÍCIA CIVIL",consulta_completa__11[[#This Row],[14 - Inst. Atuando no Local]]),0)</f>
        <v>0</v>
      </c>
      <c r="CR201" s="84" t="str">
        <f t="shared" si="116"/>
        <v/>
      </c>
      <c r="CS201" s="84">
        <f>IFERROR(FIND("MARINHA DO BRASIL",consulta_completa__11[[#This Row],[14 - Inst. Atuando no Local]]),0)</f>
        <v>0</v>
      </c>
      <c r="CT201" s="84" t="str">
        <f t="shared" si="117"/>
        <v/>
      </c>
      <c r="CU201" s="84">
        <f>IFERROR(FIND("EMPRESA ESPECIALIZADA EM ATENDIMENTO",consulta_completa__11[[#This Row],[14 - Inst. Atuando no Local]]),0)</f>
        <v>0</v>
      </c>
      <c r="CV201" s="84" t="str">
        <f t="shared" si="118"/>
        <v/>
      </c>
      <c r="CW201" s="84">
        <f>IFERROR(FIND("IBAMA",consulta_completa__11[[#This Row],[14 - Inst. Atuando no Local]]),0)</f>
        <v>0</v>
      </c>
      <c r="CX201" s="84" t="str">
        <f t="shared" si="119"/>
        <v/>
      </c>
      <c r="CY201" s="84" t="str">
        <f>IF(consulta_completa__11[[#This Row],[14 - Inst. Atuando no Local]]="","X","")</f>
        <v/>
      </c>
      <c r="CZ201" s="84">
        <f>IFERROR(FIND("OUTRA (S)",consulta_completa__11[[#This Row],[14 - Inst. Atuando no Local]]),0)</f>
        <v>0</v>
      </c>
      <c r="DA201" s="84" t="str">
        <f t="shared" si="120"/>
        <v/>
      </c>
      <c r="DB201" s="35" t="str">
        <f t="shared" si="121"/>
        <v>Sim</v>
      </c>
      <c r="DC201" s="35" t="str">
        <f t="shared" si="122"/>
        <v>Não</v>
      </c>
      <c r="DD201" s="35" t="str">
        <f t="shared" si="123"/>
        <v>Sim</v>
      </c>
      <c r="DE201" s="87" t="str">
        <f t="shared" si="94"/>
        <v>Estadual</v>
      </c>
    </row>
    <row r="202" spans="1:109">
      <c r="A202" s="14">
        <v>202532132453</v>
      </c>
      <c r="B202" s="1">
        <v>45736</v>
      </c>
      <c r="C202" t="s">
        <v>238</v>
      </c>
      <c r="D202" t="s">
        <v>212</v>
      </c>
      <c r="E202" t="s">
        <v>111</v>
      </c>
      <c r="F202" t="s">
        <v>112</v>
      </c>
      <c r="G202" t="s">
        <v>113</v>
      </c>
      <c r="H202" t="s">
        <v>114</v>
      </c>
      <c r="I202" t="s">
        <v>114</v>
      </c>
      <c r="J202" t="s">
        <v>113</v>
      </c>
      <c r="K202" t="s">
        <v>114</v>
      </c>
      <c r="L202" t="s">
        <v>114</v>
      </c>
      <c r="M202" t="s">
        <v>118</v>
      </c>
      <c r="N202" t="s">
        <v>113</v>
      </c>
      <c r="O202" t="s">
        <v>239</v>
      </c>
      <c r="P202" t="s">
        <v>142</v>
      </c>
      <c r="Q202" t="s">
        <v>143</v>
      </c>
      <c r="R202" t="s">
        <v>123</v>
      </c>
      <c r="S202" t="s">
        <v>201</v>
      </c>
      <c r="T202" t="s">
        <v>240</v>
      </c>
      <c r="U202" t="s">
        <v>113</v>
      </c>
      <c r="V202" t="s">
        <v>2178</v>
      </c>
      <c r="X202" t="b">
        <v>1</v>
      </c>
      <c r="Z202" t="s">
        <v>242</v>
      </c>
      <c r="AA202" t="s">
        <v>2179</v>
      </c>
      <c r="AB202" t="s">
        <v>621</v>
      </c>
      <c r="AC202" t="s">
        <v>244</v>
      </c>
      <c r="AD202">
        <v>1</v>
      </c>
      <c r="AE202" t="s">
        <v>113</v>
      </c>
      <c r="AF202" t="s">
        <v>113</v>
      </c>
      <c r="AG202" t="s">
        <v>113</v>
      </c>
      <c r="AH202" t="s">
        <v>131</v>
      </c>
      <c r="AI202" t="s">
        <v>131</v>
      </c>
      <c r="AJ202" t="s">
        <v>131</v>
      </c>
      <c r="AK202" t="s">
        <v>2180</v>
      </c>
      <c r="AL202" t="s">
        <v>2181</v>
      </c>
      <c r="AM202" t="s">
        <v>247</v>
      </c>
      <c r="AN202" t="s">
        <v>243</v>
      </c>
      <c r="AO202" t="s">
        <v>624</v>
      </c>
      <c r="AP202">
        <v>21998863038</v>
      </c>
      <c r="AQ202" t="s">
        <v>250</v>
      </c>
      <c r="AR202" t="s">
        <v>113</v>
      </c>
      <c r="AS202" t="s">
        <v>113</v>
      </c>
      <c r="AT202" t="s">
        <v>2182</v>
      </c>
      <c r="AU202" t="s">
        <v>252</v>
      </c>
      <c r="AV202">
        <v>15000000</v>
      </c>
      <c r="AW202" t="s">
        <v>159</v>
      </c>
      <c r="AX202" s="82">
        <f>IFERROR(FIND("Óbitos/feridos",consulta_completa__11[[#This Row],[13 - Ocorrências/Ambientes Atingidos]]),0)</f>
        <v>0</v>
      </c>
      <c r="AY202" s="83" t="str">
        <f t="shared" si="95"/>
        <v/>
      </c>
      <c r="AZ202" s="82">
        <f>IFERROR(FIND("População afetada/evacuada",consulta_completa__11[[#This Row],[13 - Ocorrências/Ambientes Atingidos]]),0)</f>
        <v>0</v>
      </c>
      <c r="BA202" s="82" t="str">
        <f t="shared" si="96"/>
        <v/>
      </c>
      <c r="BB202" s="82">
        <f>IFERROR(FIND("Suspensão de abastecimento de água",consulta_completa__11[[#This Row],[13 - Ocorrências/Ambientes Atingidos]]),0)</f>
        <v>0</v>
      </c>
      <c r="BC202" s="83" t="str">
        <f t="shared" si="124"/>
        <v/>
      </c>
      <c r="BD202" s="82">
        <f>IFERROR(FIND("Rio/córrego",consulta_completa__11[[#This Row],[13 - Ocorrências/Ambientes Atingidos]]),0)</f>
        <v>0</v>
      </c>
      <c r="BE202" s="83" t="str">
        <f t="shared" si="97"/>
        <v/>
      </c>
      <c r="BF202" s="82">
        <f>IFERROR(FIND("Lago",consulta_completa__11[[#This Row],[13 - Ocorrências/Ambientes Atingidos]]),0)</f>
        <v>0</v>
      </c>
      <c r="BG202" s="83" t="str">
        <f t="shared" si="98"/>
        <v/>
      </c>
      <c r="BH202" s="82">
        <f>IFERROR(FIND("Mar",consulta_completa__11[[#This Row],[13 - Ocorrências/Ambientes Atingidos]]),0)</f>
        <v>1</v>
      </c>
      <c r="BI202" s="83" t="str">
        <f t="shared" si="99"/>
        <v>X</v>
      </c>
      <c r="BJ202" s="82">
        <f>IFERROR(FIND("Praia",consulta_completa__11[[#This Row],[13 - Ocorrências/Ambientes Atingidos]]),0)</f>
        <v>0</v>
      </c>
      <c r="BK202" s="83" t="str">
        <f t="shared" si="100"/>
        <v/>
      </c>
      <c r="BL202" s="82">
        <f>IFERROR(FIND("Solo",consulta_completa__11[[#This Row],[13 - Ocorrências/Ambientes Atingidos]]),0)</f>
        <v>0</v>
      </c>
      <c r="BM202" s="83" t="str">
        <f t="shared" si="101"/>
        <v/>
      </c>
      <c r="BN202" s="82">
        <f>IFERROR(FIND("Águas subterrâneas",consulta_completa__11[[#This Row],[13 - Ocorrências/Ambientes Atingidos]]),0)</f>
        <v>0</v>
      </c>
      <c r="BO202" s="83" t="str">
        <f t="shared" si="102"/>
        <v/>
      </c>
      <c r="BP202" s="82">
        <f>IFERROR(FIND("Atmosfera",consulta_completa__11[[#This Row],[13 - Ocorrências/Ambientes Atingidos]]),0)</f>
        <v>0</v>
      </c>
      <c r="BQ202" s="83" t="str">
        <f t="shared" si="103"/>
        <v/>
      </c>
      <c r="BR202" s="82">
        <f>IFERROR(FIND("Flora",consulta_completa__11[[#This Row],[13 - Ocorrências/Ambientes Atingidos]]),0)</f>
        <v>0</v>
      </c>
      <c r="BS202" s="83" t="str">
        <f t="shared" si="104"/>
        <v/>
      </c>
      <c r="BT202" s="82">
        <f>IFERROR(FIND("Fauna",consulta_completa__11[[#This Row],[13 - Ocorrências/Ambientes Atingidos]]),0)</f>
        <v>0</v>
      </c>
      <c r="BU202" s="83" t="str">
        <f t="shared" si="105"/>
        <v/>
      </c>
      <c r="BV202" s="82">
        <f>IFERROR(FIND("UC federal",consulta_completa__11[[#This Row],[13 - Ocorrências/Ambientes Atingidos]]),0)</f>
        <v>0</v>
      </c>
      <c r="BW202" s="83" t="str">
        <f t="shared" si="106"/>
        <v/>
      </c>
      <c r="BX202" s="82">
        <f>IFERROR(FIND("UC estadual/municipal",consulta_completa__11[[#This Row],[13 - Ocorrências/Ambientes Atingidos]]),0)</f>
        <v>0</v>
      </c>
      <c r="BY202" s="83" t="str">
        <f t="shared" si="107"/>
        <v/>
      </c>
      <c r="BZ202" s="82">
        <f>IFERROR(FIND("Outro(s)",consulta_completa__11[[#This Row],[13 - Ocorrências/Ambientes Atingidos]]),0)</f>
        <v>0</v>
      </c>
      <c r="CA202" s="83" t="str">
        <f t="shared" si="108"/>
        <v/>
      </c>
      <c r="CB202" s="82">
        <f>IFERROR(FIND("Sem dano",consulta_completa__11[[#This Row],[13 - Ocorrências/Ambientes Atingidos]]),0)</f>
        <v>0</v>
      </c>
      <c r="CC202" s="83" t="str">
        <f t="shared" si="109"/>
        <v/>
      </c>
      <c r="CD202" s="82" t="str">
        <f>IF(consulta_completa__11[[#This Row],[13 - Ocorrências/Ambientes Atingidos]]="","X","")</f>
        <v/>
      </c>
      <c r="CE202" s="84">
        <f>IFERROR(FIND("IBAMA",consulta_completa__11[[#This Row],[14 - Inst. Atuando no Local]]),0)</f>
        <v>0</v>
      </c>
      <c r="CF202" s="84" t="str">
        <f t="shared" si="110"/>
        <v/>
      </c>
      <c r="CG202" s="84">
        <f>IFERROR(FIND("OEMA",consulta_completa__11[[#This Row],[14 - Inst. Atuando no Local]]),0)</f>
        <v>0</v>
      </c>
      <c r="CH202" s="84" t="str">
        <f t="shared" si="111"/>
        <v/>
      </c>
      <c r="CI202" s="84">
        <f>IFERROR(FIND("DEFESA CIVIL",consulta_completa__11[[#This Row],[14 - Inst. Atuando no Local]]),0)</f>
        <v>0</v>
      </c>
      <c r="CJ202" s="84" t="str">
        <f t="shared" si="112"/>
        <v/>
      </c>
      <c r="CK202" s="84">
        <f>IFERROR(FIND("CORPO DE BOMBEIROS",consulta_completa__11[[#This Row],[14 - Inst. Atuando no Local]]),0)</f>
        <v>0</v>
      </c>
      <c r="CL202" s="84" t="str">
        <f t="shared" si="113"/>
        <v/>
      </c>
      <c r="CM202" s="84">
        <f>IFERROR(FIND("POLÍCIA RODOVIÁRIA",consulta_completa__11[[#This Row],[14 - Inst. Atuando no Local]]),0)</f>
        <v>0</v>
      </c>
      <c r="CN202" s="84" t="str">
        <f t="shared" si="114"/>
        <v/>
      </c>
      <c r="CO202" s="84">
        <f>IFERROR(FIND("POLÍCIA MILITAR",consulta_completa__11[[#This Row],[14 - Inst. Atuando no Local]]),0)</f>
        <v>0</v>
      </c>
      <c r="CP202" s="84" t="str">
        <f t="shared" si="115"/>
        <v/>
      </c>
      <c r="CQ202" s="84">
        <f>IFERROR(FIND("POLÍCIA CIVIL",consulta_completa__11[[#This Row],[14 - Inst. Atuando no Local]]),0)</f>
        <v>0</v>
      </c>
      <c r="CR202" s="84" t="str">
        <f t="shared" si="116"/>
        <v/>
      </c>
      <c r="CS202" s="84">
        <f>IFERROR(FIND("MARINHA DO BRASIL",consulta_completa__11[[#This Row],[14 - Inst. Atuando no Local]]),0)</f>
        <v>0</v>
      </c>
      <c r="CT202" s="84" t="str">
        <f t="shared" si="117"/>
        <v/>
      </c>
      <c r="CU202" s="84">
        <f>IFERROR(FIND("EMPRESA ESPECIALIZADA EM ATENDIMENTO",consulta_completa__11[[#This Row],[14 - Inst. Atuando no Local]]),0)</f>
        <v>0</v>
      </c>
      <c r="CV202" s="84" t="str">
        <f t="shared" si="118"/>
        <v/>
      </c>
      <c r="CW202" s="84">
        <f>IFERROR(FIND("IBAMA",consulta_completa__11[[#This Row],[14 - Inst. Atuando no Local]]),0)</f>
        <v>0</v>
      </c>
      <c r="CX202" s="84" t="str">
        <f t="shared" si="119"/>
        <v/>
      </c>
      <c r="CY202" s="84" t="str">
        <f>IF(consulta_completa__11[[#This Row],[14 - Inst. Atuando no Local]]="","X","")</f>
        <v>X</v>
      </c>
      <c r="CZ202" s="84">
        <f>IFERROR(FIND("OUTRA (S)",consulta_completa__11[[#This Row],[14 - Inst. Atuando no Local]]),0)</f>
        <v>0</v>
      </c>
      <c r="DA202" s="84" t="str">
        <f t="shared" si="120"/>
        <v/>
      </c>
      <c r="DB202" s="35" t="str">
        <f t="shared" si="121"/>
        <v>Sim</v>
      </c>
      <c r="DC202" s="35" t="str">
        <f t="shared" si="122"/>
        <v>Não</v>
      </c>
      <c r="DD202" s="35" t="str">
        <f t="shared" si="123"/>
        <v>Sim</v>
      </c>
      <c r="DE202" s="87" t="str">
        <f t="shared" si="94"/>
        <v>Federal</v>
      </c>
    </row>
    <row r="203" spans="1:109">
      <c r="A203" s="14">
        <v>202532557642</v>
      </c>
      <c r="B203" s="1">
        <v>45736</v>
      </c>
      <c r="C203" t="s">
        <v>2183</v>
      </c>
      <c r="D203" t="s">
        <v>390</v>
      </c>
      <c r="E203" t="s">
        <v>286</v>
      </c>
      <c r="F203" t="s">
        <v>163</v>
      </c>
      <c r="G203" t="s">
        <v>113</v>
      </c>
      <c r="H203" t="s">
        <v>114</v>
      </c>
      <c r="I203" t="s">
        <v>114</v>
      </c>
      <c r="J203" t="s">
        <v>113</v>
      </c>
      <c r="K203" t="s">
        <v>114</v>
      </c>
      <c r="L203" t="s">
        <v>114</v>
      </c>
      <c r="M203" t="s">
        <v>332</v>
      </c>
      <c r="N203" t="s">
        <v>2184</v>
      </c>
      <c r="O203" t="s">
        <v>120</v>
      </c>
      <c r="P203" t="s">
        <v>142</v>
      </c>
      <c r="Q203" t="s">
        <v>230</v>
      </c>
      <c r="R203" t="s">
        <v>123</v>
      </c>
      <c r="S203" t="s">
        <v>113</v>
      </c>
      <c r="T203" t="s">
        <v>2185</v>
      </c>
      <c r="U203" t="s">
        <v>2186</v>
      </c>
      <c r="V203" t="s">
        <v>2187</v>
      </c>
      <c r="X203" t="b">
        <v>1</v>
      </c>
      <c r="Z203" t="s">
        <v>2186</v>
      </c>
      <c r="AA203" t="s">
        <v>113</v>
      </c>
      <c r="AB203" t="s">
        <v>2188</v>
      </c>
      <c r="AC203" t="s">
        <v>2189</v>
      </c>
      <c r="AD203">
        <v>0</v>
      </c>
      <c r="AE203" t="s">
        <v>2190</v>
      </c>
      <c r="AF203" t="s">
        <v>2191</v>
      </c>
      <c r="AG203" t="s">
        <v>2192</v>
      </c>
      <c r="AH203" t="s">
        <v>194</v>
      </c>
      <c r="AI203" t="s">
        <v>132</v>
      </c>
      <c r="AJ203" t="s">
        <v>131</v>
      </c>
      <c r="AK203" t="s">
        <v>2193</v>
      </c>
      <c r="AL203" t="s">
        <v>113</v>
      </c>
      <c r="AM203" t="s">
        <v>2010</v>
      </c>
      <c r="AN203" t="s">
        <v>113</v>
      </c>
      <c r="AO203" t="s">
        <v>113</v>
      </c>
      <c r="AQ203" t="s">
        <v>2012</v>
      </c>
      <c r="AR203" t="s">
        <v>113</v>
      </c>
      <c r="AS203" t="s">
        <v>113</v>
      </c>
      <c r="AT203" t="s">
        <v>113</v>
      </c>
      <c r="AU203" t="s">
        <v>113</v>
      </c>
      <c r="AW203" t="s">
        <v>113</v>
      </c>
      <c r="AX203" s="82">
        <f>IFERROR(FIND("Óbitos/feridos",consulta_completa__11[[#This Row],[13 - Ocorrências/Ambientes Atingidos]]),0)</f>
        <v>0</v>
      </c>
      <c r="AY203" s="83" t="str">
        <f t="shared" si="95"/>
        <v/>
      </c>
      <c r="AZ203" s="82">
        <f>IFERROR(FIND("População afetada/evacuada",consulta_completa__11[[#This Row],[13 - Ocorrências/Ambientes Atingidos]]),0)</f>
        <v>0</v>
      </c>
      <c r="BA203" s="82" t="str">
        <f t="shared" si="96"/>
        <v/>
      </c>
      <c r="BB203" s="82">
        <f>IFERROR(FIND("Suspensão de abastecimento de água",consulta_completa__11[[#This Row],[13 - Ocorrências/Ambientes Atingidos]]),0)</f>
        <v>0</v>
      </c>
      <c r="BC203" s="83" t="str">
        <f t="shared" si="124"/>
        <v/>
      </c>
      <c r="BD203" s="82">
        <f>IFERROR(FIND("Rio/córrego",consulta_completa__11[[#This Row],[13 - Ocorrências/Ambientes Atingidos]]),0)</f>
        <v>1</v>
      </c>
      <c r="BE203" s="83" t="str">
        <f t="shared" si="97"/>
        <v>X</v>
      </c>
      <c r="BF203" s="82">
        <f>IFERROR(FIND("Lago",consulta_completa__11[[#This Row],[13 - Ocorrências/Ambientes Atingidos]]),0)</f>
        <v>0</v>
      </c>
      <c r="BG203" s="83" t="str">
        <f t="shared" si="98"/>
        <v/>
      </c>
      <c r="BH203" s="82">
        <f>IFERROR(FIND("Mar",consulta_completa__11[[#This Row],[13 - Ocorrências/Ambientes Atingidos]]),0)</f>
        <v>0</v>
      </c>
      <c r="BI203" s="83" t="str">
        <f t="shared" si="99"/>
        <v/>
      </c>
      <c r="BJ203" s="82">
        <f>IFERROR(FIND("Praia",consulta_completa__11[[#This Row],[13 - Ocorrências/Ambientes Atingidos]]),0)</f>
        <v>0</v>
      </c>
      <c r="BK203" s="83" t="str">
        <f t="shared" si="100"/>
        <v/>
      </c>
      <c r="BL203" s="82">
        <f>IFERROR(FIND("Solo",consulta_completa__11[[#This Row],[13 - Ocorrências/Ambientes Atingidos]]),0)</f>
        <v>0</v>
      </c>
      <c r="BM203" s="83" t="str">
        <f t="shared" si="101"/>
        <v/>
      </c>
      <c r="BN203" s="82">
        <f>IFERROR(FIND("Águas subterrâneas",consulta_completa__11[[#This Row],[13 - Ocorrências/Ambientes Atingidos]]),0)</f>
        <v>0</v>
      </c>
      <c r="BO203" s="83" t="str">
        <f t="shared" si="102"/>
        <v/>
      </c>
      <c r="BP203" s="82">
        <f>IFERROR(FIND("Atmosfera",consulta_completa__11[[#This Row],[13 - Ocorrências/Ambientes Atingidos]]),0)</f>
        <v>0</v>
      </c>
      <c r="BQ203" s="83" t="str">
        <f t="shared" si="103"/>
        <v/>
      </c>
      <c r="BR203" s="82">
        <f>IFERROR(FIND("Flora",consulta_completa__11[[#This Row],[13 - Ocorrências/Ambientes Atingidos]]),0)</f>
        <v>0</v>
      </c>
      <c r="BS203" s="83" t="str">
        <f t="shared" si="104"/>
        <v/>
      </c>
      <c r="BT203" s="82">
        <f>IFERROR(FIND("Fauna",consulta_completa__11[[#This Row],[13 - Ocorrências/Ambientes Atingidos]]),0)</f>
        <v>0</v>
      </c>
      <c r="BU203" s="83" t="str">
        <f t="shared" si="105"/>
        <v/>
      </c>
      <c r="BV203" s="82">
        <f>IFERROR(FIND("UC federal",consulta_completa__11[[#This Row],[13 - Ocorrências/Ambientes Atingidos]]),0)</f>
        <v>0</v>
      </c>
      <c r="BW203" s="83" t="str">
        <f t="shared" si="106"/>
        <v/>
      </c>
      <c r="BX203" s="82">
        <f>IFERROR(FIND("UC estadual/municipal",consulta_completa__11[[#This Row],[13 - Ocorrências/Ambientes Atingidos]]),0)</f>
        <v>0</v>
      </c>
      <c r="BY203" s="83" t="str">
        <f t="shared" si="107"/>
        <v/>
      </c>
      <c r="BZ203" s="82">
        <f>IFERROR(FIND("Outro(s)",consulta_completa__11[[#This Row],[13 - Ocorrências/Ambientes Atingidos]]),0)</f>
        <v>0</v>
      </c>
      <c r="CA203" s="83" t="str">
        <f t="shared" si="108"/>
        <v/>
      </c>
      <c r="CB203" s="82">
        <f>IFERROR(FIND("Sem dano",consulta_completa__11[[#This Row],[13 - Ocorrências/Ambientes Atingidos]]),0)</f>
        <v>0</v>
      </c>
      <c r="CC203" s="83" t="str">
        <f t="shared" si="109"/>
        <v/>
      </c>
      <c r="CD203" s="82" t="str">
        <f>IF(consulta_completa__11[[#This Row],[13 - Ocorrências/Ambientes Atingidos]]="","X","")</f>
        <v/>
      </c>
      <c r="CE203" s="84">
        <f>IFERROR(FIND("IBAMA",consulta_completa__11[[#This Row],[14 - Inst. Atuando no Local]]),0)</f>
        <v>0</v>
      </c>
      <c r="CF203" s="84" t="str">
        <f t="shared" si="110"/>
        <v/>
      </c>
      <c r="CG203" s="84">
        <f>IFERROR(FIND("OEMA",consulta_completa__11[[#This Row],[14 - Inst. Atuando no Local]]),0)</f>
        <v>0</v>
      </c>
      <c r="CH203" s="84" t="str">
        <f t="shared" si="111"/>
        <v/>
      </c>
      <c r="CI203" s="84">
        <f>IFERROR(FIND("DEFESA CIVIL",consulta_completa__11[[#This Row],[14 - Inst. Atuando no Local]]),0)</f>
        <v>0</v>
      </c>
      <c r="CJ203" s="84" t="str">
        <f t="shared" si="112"/>
        <v/>
      </c>
      <c r="CK203" s="84">
        <f>IFERROR(FIND("CORPO DE BOMBEIROS",consulta_completa__11[[#This Row],[14 - Inst. Atuando no Local]]),0)</f>
        <v>0</v>
      </c>
      <c r="CL203" s="84" t="str">
        <f t="shared" si="113"/>
        <v/>
      </c>
      <c r="CM203" s="84">
        <f>IFERROR(FIND("POLÍCIA RODOVIÁRIA",consulta_completa__11[[#This Row],[14 - Inst. Atuando no Local]]),0)</f>
        <v>0</v>
      </c>
      <c r="CN203" s="84" t="str">
        <f t="shared" si="114"/>
        <v/>
      </c>
      <c r="CO203" s="84">
        <f>IFERROR(FIND("POLÍCIA MILITAR",consulta_completa__11[[#This Row],[14 - Inst. Atuando no Local]]),0)</f>
        <v>0</v>
      </c>
      <c r="CP203" s="84" t="str">
        <f t="shared" si="115"/>
        <v/>
      </c>
      <c r="CQ203" s="84">
        <f>IFERROR(FIND("POLÍCIA CIVIL",consulta_completa__11[[#This Row],[14 - Inst. Atuando no Local]]),0)</f>
        <v>0</v>
      </c>
      <c r="CR203" s="84" t="str">
        <f t="shared" si="116"/>
        <v/>
      </c>
      <c r="CS203" s="84">
        <f>IFERROR(FIND("MARINHA DO BRASIL",consulta_completa__11[[#This Row],[14 - Inst. Atuando no Local]]),0)</f>
        <v>0</v>
      </c>
      <c r="CT203" s="84" t="str">
        <f t="shared" si="117"/>
        <v/>
      </c>
      <c r="CU203" s="84">
        <f>IFERROR(FIND("EMPRESA ESPECIALIZADA EM ATENDIMENTO",consulta_completa__11[[#This Row],[14 - Inst. Atuando no Local]]),0)</f>
        <v>0</v>
      </c>
      <c r="CV203" s="84" t="str">
        <f t="shared" si="118"/>
        <v/>
      </c>
      <c r="CW203" s="84">
        <f>IFERROR(FIND("IBAMA",consulta_completa__11[[#This Row],[14 - Inst. Atuando no Local]]),0)</f>
        <v>0</v>
      </c>
      <c r="CX203" s="84" t="str">
        <f t="shared" si="119"/>
        <v/>
      </c>
      <c r="CY203" s="84" t="str">
        <f>IF(consulta_completa__11[[#This Row],[14 - Inst. Atuando no Local]]="","X","")</f>
        <v/>
      </c>
      <c r="CZ203" s="84">
        <f>IFERROR(FIND("OUTRA (S)",consulta_completa__11[[#This Row],[14 - Inst. Atuando no Local]]),0)</f>
        <v>0</v>
      </c>
      <c r="DA203" s="84" t="str">
        <f t="shared" si="120"/>
        <v/>
      </c>
      <c r="DB203" s="35" t="str">
        <f t="shared" si="121"/>
        <v>Sim</v>
      </c>
      <c r="DC203" s="35" t="str">
        <f t="shared" si="122"/>
        <v>Não</v>
      </c>
      <c r="DD203" s="35" t="str">
        <f t="shared" si="123"/>
        <v>Sim</v>
      </c>
      <c r="DE203" s="87" t="str">
        <f t="shared" si="94"/>
        <v>Sem informação</v>
      </c>
    </row>
    <row r="204" spans="1:109">
      <c r="A204" s="14">
        <v>202532132447</v>
      </c>
      <c r="B204" s="1">
        <v>45737</v>
      </c>
      <c r="C204" t="s">
        <v>160</v>
      </c>
      <c r="D204" t="s">
        <v>161</v>
      </c>
      <c r="E204" t="s">
        <v>162</v>
      </c>
      <c r="F204" t="s">
        <v>163</v>
      </c>
      <c r="G204" t="s">
        <v>113</v>
      </c>
      <c r="H204" t="s">
        <v>114</v>
      </c>
      <c r="I204" t="s">
        <v>114</v>
      </c>
      <c r="J204" t="s">
        <v>945</v>
      </c>
      <c r="K204" t="s">
        <v>2034</v>
      </c>
      <c r="L204" t="s">
        <v>166</v>
      </c>
      <c r="M204" t="s">
        <v>140</v>
      </c>
      <c r="N204" t="s">
        <v>119</v>
      </c>
      <c r="O204" t="s">
        <v>120</v>
      </c>
      <c r="P204" t="s">
        <v>200</v>
      </c>
      <c r="Q204" t="s">
        <v>230</v>
      </c>
      <c r="R204" t="s">
        <v>123</v>
      </c>
      <c r="S204" t="s">
        <v>113</v>
      </c>
      <c r="T204" t="s">
        <v>113</v>
      </c>
      <c r="U204" t="s">
        <v>2194</v>
      </c>
      <c r="V204" t="s">
        <v>1624</v>
      </c>
      <c r="Z204" t="s">
        <v>1625</v>
      </c>
      <c r="AA204" t="s">
        <v>370</v>
      </c>
      <c r="AB204" t="s">
        <v>2195</v>
      </c>
      <c r="AC204" t="s">
        <v>173</v>
      </c>
      <c r="AD204">
        <v>1</v>
      </c>
      <c r="AE204" t="s">
        <v>1627</v>
      </c>
      <c r="AF204" t="s">
        <v>113</v>
      </c>
      <c r="AG204" t="s">
        <v>113</v>
      </c>
      <c r="AH204" t="s">
        <v>131</v>
      </c>
      <c r="AI204" t="s">
        <v>132</v>
      </c>
      <c r="AJ204" t="s">
        <v>131</v>
      </c>
      <c r="AK204" t="s">
        <v>1628</v>
      </c>
      <c r="AL204" t="s">
        <v>113</v>
      </c>
      <c r="AM204" t="s">
        <v>2042</v>
      </c>
      <c r="AN204" t="s">
        <v>1629</v>
      </c>
      <c r="AO204" t="s">
        <v>113</v>
      </c>
      <c r="AP204">
        <v>41988207121</v>
      </c>
      <c r="AQ204" t="s">
        <v>178</v>
      </c>
      <c r="AR204" t="s">
        <v>113</v>
      </c>
      <c r="AS204" t="s">
        <v>113</v>
      </c>
      <c r="AT204" t="s">
        <v>113</v>
      </c>
      <c r="AU204" t="s">
        <v>113</v>
      </c>
      <c r="AW204" t="s">
        <v>113</v>
      </c>
      <c r="AX204" s="82">
        <f>IFERROR(FIND("Óbitos/feridos",consulta_completa__11[[#This Row],[13 - Ocorrências/Ambientes Atingidos]]),0)</f>
        <v>0</v>
      </c>
      <c r="AY204" s="83" t="str">
        <f t="shared" si="95"/>
        <v/>
      </c>
      <c r="AZ204" s="82">
        <f>IFERROR(FIND("População afetada/evacuada",consulta_completa__11[[#This Row],[13 - Ocorrências/Ambientes Atingidos]]),0)</f>
        <v>0</v>
      </c>
      <c r="BA204" s="82" t="str">
        <f t="shared" si="96"/>
        <v/>
      </c>
      <c r="BB204" s="82">
        <f>IFERROR(FIND("Suspensão de abastecimento de água",consulta_completa__11[[#This Row],[13 - Ocorrências/Ambientes Atingidos]]),0)</f>
        <v>0</v>
      </c>
      <c r="BC204" s="83" t="str">
        <f t="shared" si="124"/>
        <v/>
      </c>
      <c r="BD204" s="82">
        <f>IFERROR(FIND("Rio/córrego",consulta_completa__11[[#This Row],[13 - Ocorrências/Ambientes Atingidos]]),0)</f>
        <v>0</v>
      </c>
      <c r="BE204" s="83" t="str">
        <f t="shared" si="97"/>
        <v/>
      </c>
      <c r="BF204" s="82">
        <f>IFERROR(FIND("Lago",consulta_completa__11[[#This Row],[13 - Ocorrências/Ambientes Atingidos]]),0)</f>
        <v>0</v>
      </c>
      <c r="BG204" s="83" t="str">
        <f t="shared" si="98"/>
        <v/>
      </c>
      <c r="BH204" s="82">
        <f>IFERROR(FIND("Mar",consulta_completa__11[[#This Row],[13 - Ocorrências/Ambientes Atingidos]]),0)</f>
        <v>0</v>
      </c>
      <c r="BI204" s="83" t="str">
        <f t="shared" si="99"/>
        <v/>
      </c>
      <c r="BJ204" s="82">
        <f>IFERROR(FIND("Praia",consulta_completa__11[[#This Row],[13 - Ocorrências/Ambientes Atingidos]]),0)</f>
        <v>0</v>
      </c>
      <c r="BK204" s="83" t="str">
        <f t="shared" si="100"/>
        <v/>
      </c>
      <c r="BL204" s="82">
        <f>IFERROR(FIND("Solo",consulta_completa__11[[#This Row],[13 - Ocorrências/Ambientes Atingidos]]),0)</f>
        <v>1</v>
      </c>
      <c r="BM204" s="83" t="str">
        <f t="shared" si="101"/>
        <v>X</v>
      </c>
      <c r="BN204" s="82">
        <f>IFERROR(FIND("Águas subterrâneas",consulta_completa__11[[#This Row],[13 - Ocorrências/Ambientes Atingidos]]),0)</f>
        <v>0</v>
      </c>
      <c r="BO204" s="83" t="str">
        <f t="shared" si="102"/>
        <v/>
      </c>
      <c r="BP204" s="82">
        <f>IFERROR(FIND("Atmosfera",consulta_completa__11[[#This Row],[13 - Ocorrências/Ambientes Atingidos]]),0)</f>
        <v>0</v>
      </c>
      <c r="BQ204" s="83" t="str">
        <f t="shared" si="103"/>
        <v/>
      </c>
      <c r="BR204" s="82">
        <f>IFERROR(FIND("Flora",consulta_completa__11[[#This Row],[13 - Ocorrências/Ambientes Atingidos]]),0)</f>
        <v>0</v>
      </c>
      <c r="BS204" s="83" t="str">
        <f t="shared" si="104"/>
        <v/>
      </c>
      <c r="BT204" s="82">
        <f>IFERROR(FIND("Fauna",consulta_completa__11[[#This Row],[13 - Ocorrências/Ambientes Atingidos]]),0)</f>
        <v>0</v>
      </c>
      <c r="BU204" s="83" t="str">
        <f t="shared" si="105"/>
        <v/>
      </c>
      <c r="BV204" s="82">
        <f>IFERROR(FIND("UC federal",consulta_completa__11[[#This Row],[13 - Ocorrências/Ambientes Atingidos]]),0)</f>
        <v>0</v>
      </c>
      <c r="BW204" s="83" t="str">
        <f t="shared" si="106"/>
        <v/>
      </c>
      <c r="BX204" s="82">
        <f>IFERROR(FIND("UC estadual/municipal",consulta_completa__11[[#This Row],[13 - Ocorrências/Ambientes Atingidos]]),0)</f>
        <v>0</v>
      </c>
      <c r="BY204" s="83" t="str">
        <f t="shared" si="107"/>
        <v/>
      </c>
      <c r="BZ204" s="82">
        <f>IFERROR(FIND("Outro(s)",consulta_completa__11[[#This Row],[13 - Ocorrências/Ambientes Atingidos]]),0)</f>
        <v>0</v>
      </c>
      <c r="CA204" s="83" t="str">
        <f t="shared" si="108"/>
        <v/>
      </c>
      <c r="CB204" s="82">
        <f>IFERROR(FIND("Sem dano",consulta_completa__11[[#This Row],[13 - Ocorrências/Ambientes Atingidos]]),0)</f>
        <v>0</v>
      </c>
      <c r="CC204" s="83" t="str">
        <f t="shared" si="109"/>
        <v/>
      </c>
      <c r="CD204" s="82" t="str">
        <f>IF(consulta_completa__11[[#This Row],[13 - Ocorrências/Ambientes Atingidos]]="","X","")</f>
        <v/>
      </c>
      <c r="CE204" s="84">
        <f>IFERROR(FIND("IBAMA",consulta_completa__11[[#This Row],[14 - Inst. Atuando no Local]]),0)</f>
        <v>0</v>
      </c>
      <c r="CF204" s="84" t="str">
        <f t="shared" si="110"/>
        <v/>
      </c>
      <c r="CG204" s="84">
        <f>IFERROR(FIND("OEMA",consulta_completa__11[[#This Row],[14 - Inst. Atuando no Local]]),0)</f>
        <v>0</v>
      </c>
      <c r="CH204" s="84" t="str">
        <f t="shared" si="111"/>
        <v/>
      </c>
      <c r="CI204" s="84">
        <f>IFERROR(FIND("DEFESA CIVIL",consulta_completa__11[[#This Row],[14 - Inst. Atuando no Local]]),0)</f>
        <v>0</v>
      </c>
      <c r="CJ204" s="84" t="str">
        <f t="shared" si="112"/>
        <v/>
      </c>
      <c r="CK204" s="84">
        <f>IFERROR(FIND("CORPO DE BOMBEIROS",consulta_completa__11[[#This Row],[14 - Inst. Atuando no Local]]),0)</f>
        <v>0</v>
      </c>
      <c r="CL204" s="84" t="str">
        <f t="shared" si="113"/>
        <v/>
      </c>
      <c r="CM204" s="84">
        <f>IFERROR(FIND("POLÍCIA RODOVIÁRIA",consulta_completa__11[[#This Row],[14 - Inst. Atuando no Local]]),0)</f>
        <v>0</v>
      </c>
      <c r="CN204" s="84" t="str">
        <f t="shared" si="114"/>
        <v/>
      </c>
      <c r="CO204" s="84">
        <f>IFERROR(FIND("POLÍCIA MILITAR",consulta_completa__11[[#This Row],[14 - Inst. Atuando no Local]]),0)</f>
        <v>0</v>
      </c>
      <c r="CP204" s="84" t="str">
        <f t="shared" si="115"/>
        <v/>
      </c>
      <c r="CQ204" s="84">
        <f>IFERROR(FIND("POLÍCIA CIVIL",consulta_completa__11[[#This Row],[14 - Inst. Atuando no Local]]),0)</f>
        <v>0</v>
      </c>
      <c r="CR204" s="84" t="str">
        <f t="shared" si="116"/>
        <v/>
      </c>
      <c r="CS204" s="84">
        <f>IFERROR(FIND("MARINHA DO BRASIL",consulta_completa__11[[#This Row],[14 - Inst. Atuando no Local]]),0)</f>
        <v>0</v>
      </c>
      <c r="CT204" s="84" t="str">
        <f t="shared" si="117"/>
        <v/>
      </c>
      <c r="CU204" s="84">
        <f>IFERROR(FIND("EMPRESA ESPECIALIZADA EM ATENDIMENTO",consulta_completa__11[[#This Row],[14 - Inst. Atuando no Local]]),0)</f>
        <v>0</v>
      </c>
      <c r="CV204" s="84" t="str">
        <f t="shared" si="118"/>
        <v/>
      </c>
      <c r="CW204" s="84">
        <f>IFERROR(FIND("IBAMA",consulta_completa__11[[#This Row],[14 - Inst. Atuando no Local]]),0)</f>
        <v>0</v>
      </c>
      <c r="CX204" s="84" t="str">
        <f t="shared" si="119"/>
        <v/>
      </c>
      <c r="CY204" s="84" t="str">
        <f>IF(consulta_completa__11[[#This Row],[14 - Inst. Atuando no Local]]="","X","")</f>
        <v/>
      </c>
      <c r="CZ204" s="84">
        <f>IFERROR(FIND("OUTRA (S)",consulta_completa__11[[#This Row],[14 - Inst. Atuando no Local]]),0)</f>
        <v>0</v>
      </c>
      <c r="DA204" s="84" t="str">
        <f t="shared" si="120"/>
        <v/>
      </c>
      <c r="DB204" s="35" t="str">
        <f t="shared" si="121"/>
        <v>Sim</v>
      </c>
      <c r="DC204" s="35" t="str">
        <f t="shared" si="122"/>
        <v>Não</v>
      </c>
      <c r="DD204" s="35" t="str">
        <f t="shared" si="123"/>
        <v>Sim</v>
      </c>
      <c r="DE204" s="87" t="str">
        <f t="shared" si="94"/>
        <v>Federal</v>
      </c>
    </row>
    <row r="205" spans="1:109">
      <c r="A205" s="14">
        <v>202532168446</v>
      </c>
      <c r="B205" s="1">
        <v>45737</v>
      </c>
      <c r="C205" t="s">
        <v>109</v>
      </c>
      <c r="D205" t="s">
        <v>110</v>
      </c>
      <c r="E205" t="s">
        <v>111</v>
      </c>
      <c r="F205" t="s">
        <v>112</v>
      </c>
      <c r="G205" t="s">
        <v>113</v>
      </c>
      <c r="H205" t="s">
        <v>114</v>
      </c>
      <c r="I205" t="s">
        <v>114</v>
      </c>
      <c r="J205" t="s">
        <v>2196</v>
      </c>
      <c r="K205" t="s">
        <v>2197</v>
      </c>
      <c r="L205" t="s">
        <v>2198</v>
      </c>
      <c r="M205" t="s">
        <v>118</v>
      </c>
      <c r="N205" t="s">
        <v>119</v>
      </c>
      <c r="O205" t="s">
        <v>239</v>
      </c>
      <c r="P205" t="s">
        <v>200</v>
      </c>
      <c r="Q205" t="s">
        <v>122</v>
      </c>
      <c r="R205" t="s">
        <v>123</v>
      </c>
      <c r="S205" t="s">
        <v>124</v>
      </c>
      <c r="T205" t="s">
        <v>977</v>
      </c>
      <c r="U205" t="s">
        <v>2199</v>
      </c>
      <c r="V205" t="s">
        <v>2200</v>
      </c>
      <c r="Z205" t="s">
        <v>2201</v>
      </c>
      <c r="AA205" t="s">
        <v>981</v>
      </c>
      <c r="AB205" t="s">
        <v>982</v>
      </c>
      <c r="AC205" t="s">
        <v>983</v>
      </c>
      <c r="AD205">
        <v>1</v>
      </c>
      <c r="AE205" t="s">
        <v>113</v>
      </c>
      <c r="AF205" t="s">
        <v>113</v>
      </c>
      <c r="AG205" t="s">
        <v>113</v>
      </c>
      <c r="AH205" t="s">
        <v>131</v>
      </c>
      <c r="AI205" t="s">
        <v>131</v>
      </c>
      <c r="AJ205" t="s">
        <v>131</v>
      </c>
      <c r="AK205" t="s">
        <v>2202</v>
      </c>
      <c r="AL205" t="s">
        <v>2203</v>
      </c>
      <c r="AM205" t="s">
        <v>986</v>
      </c>
      <c r="AN205" t="s">
        <v>2204</v>
      </c>
      <c r="AO205" t="s">
        <v>2205</v>
      </c>
      <c r="AP205">
        <v>21971328094</v>
      </c>
      <c r="AQ205" t="s">
        <v>989</v>
      </c>
      <c r="AR205" t="s">
        <v>113</v>
      </c>
      <c r="AS205" t="s">
        <v>978</v>
      </c>
      <c r="AT205" t="s">
        <v>113</v>
      </c>
      <c r="AU205" t="s">
        <v>113</v>
      </c>
      <c r="AW205" t="s">
        <v>159</v>
      </c>
      <c r="AX205" s="82">
        <f>IFERROR(FIND("Óbitos/feridos",consulta_completa__11[[#This Row],[13 - Ocorrências/Ambientes Atingidos]]),0)</f>
        <v>0</v>
      </c>
      <c r="AY205" s="83" t="str">
        <f t="shared" si="95"/>
        <v/>
      </c>
      <c r="AZ205" s="82">
        <f>IFERROR(FIND("População afetada/evacuada",consulta_completa__11[[#This Row],[13 - Ocorrências/Ambientes Atingidos]]),0)</f>
        <v>0</v>
      </c>
      <c r="BA205" s="82" t="str">
        <f t="shared" si="96"/>
        <v/>
      </c>
      <c r="BB205" s="82">
        <f>IFERROR(FIND("Suspensão de abastecimento de água",consulta_completa__11[[#This Row],[13 - Ocorrências/Ambientes Atingidos]]),0)</f>
        <v>0</v>
      </c>
      <c r="BC205" s="83" t="str">
        <f t="shared" si="124"/>
        <v/>
      </c>
      <c r="BD205" s="82">
        <f>IFERROR(FIND("Rio/córrego",consulta_completa__11[[#This Row],[13 - Ocorrências/Ambientes Atingidos]]),0)</f>
        <v>0</v>
      </c>
      <c r="BE205" s="83" t="str">
        <f t="shared" si="97"/>
        <v/>
      </c>
      <c r="BF205" s="82">
        <f>IFERROR(FIND("Lago",consulta_completa__11[[#This Row],[13 - Ocorrências/Ambientes Atingidos]]),0)</f>
        <v>0</v>
      </c>
      <c r="BG205" s="83" t="str">
        <f t="shared" si="98"/>
        <v/>
      </c>
      <c r="BH205" s="82">
        <f>IFERROR(FIND("Mar",consulta_completa__11[[#This Row],[13 - Ocorrências/Ambientes Atingidos]]),0)</f>
        <v>1</v>
      </c>
      <c r="BI205" s="83" t="str">
        <f t="shared" si="99"/>
        <v>X</v>
      </c>
      <c r="BJ205" s="82">
        <f>IFERROR(FIND("Praia",consulta_completa__11[[#This Row],[13 - Ocorrências/Ambientes Atingidos]]),0)</f>
        <v>0</v>
      </c>
      <c r="BK205" s="83" t="str">
        <f t="shared" si="100"/>
        <v/>
      </c>
      <c r="BL205" s="82">
        <f>IFERROR(FIND("Solo",consulta_completa__11[[#This Row],[13 - Ocorrências/Ambientes Atingidos]]),0)</f>
        <v>0</v>
      </c>
      <c r="BM205" s="83" t="str">
        <f t="shared" si="101"/>
        <v/>
      </c>
      <c r="BN205" s="82">
        <f>IFERROR(FIND("Águas subterrâneas",consulta_completa__11[[#This Row],[13 - Ocorrências/Ambientes Atingidos]]),0)</f>
        <v>0</v>
      </c>
      <c r="BO205" s="83" t="str">
        <f t="shared" si="102"/>
        <v/>
      </c>
      <c r="BP205" s="82">
        <f>IFERROR(FIND("Atmosfera",consulta_completa__11[[#This Row],[13 - Ocorrências/Ambientes Atingidos]]),0)</f>
        <v>0</v>
      </c>
      <c r="BQ205" s="83" t="str">
        <f t="shared" si="103"/>
        <v/>
      </c>
      <c r="BR205" s="82">
        <f>IFERROR(FIND("Flora",consulta_completa__11[[#This Row],[13 - Ocorrências/Ambientes Atingidos]]),0)</f>
        <v>0</v>
      </c>
      <c r="BS205" s="83" t="str">
        <f t="shared" si="104"/>
        <v/>
      </c>
      <c r="BT205" s="82">
        <f>IFERROR(FIND("Fauna",consulta_completa__11[[#This Row],[13 - Ocorrências/Ambientes Atingidos]]),0)</f>
        <v>0</v>
      </c>
      <c r="BU205" s="83" t="str">
        <f t="shared" si="105"/>
        <v/>
      </c>
      <c r="BV205" s="82">
        <f>IFERROR(FIND("UC federal",consulta_completa__11[[#This Row],[13 - Ocorrências/Ambientes Atingidos]]),0)</f>
        <v>0</v>
      </c>
      <c r="BW205" s="83" t="str">
        <f t="shared" si="106"/>
        <v/>
      </c>
      <c r="BX205" s="82">
        <f>IFERROR(FIND("UC estadual/municipal",consulta_completa__11[[#This Row],[13 - Ocorrências/Ambientes Atingidos]]),0)</f>
        <v>0</v>
      </c>
      <c r="BY205" s="83" t="str">
        <f t="shared" si="107"/>
        <v/>
      </c>
      <c r="BZ205" s="82">
        <f>IFERROR(FIND("Outro(s)",consulta_completa__11[[#This Row],[13 - Ocorrências/Ambientes Atingidos]]),0)</f>
        <v>0</v>
      </c>
      <c r="CA205" s="83" t="str">
        <f t="shared" si="108"/>
        <v/>
      </c>
      <c r="CB205" s="82">
        <f>IFERROR(FIND("Sem dano",consulta_completa__11[[#This Row],[13 - Ocorrências/Ambientes Atingidos]]),0)</f>
        <v>0</v>
      </c>
      <c r="CC205" s="83" t="str">
        <f t="shared" si="109"/>
        <v/>
      </c>
      <c r="CD205" s="82" t="str">
        <f>IF(consulta_completa__11[[#This Row],[13 - Ocorrências/Ambientes Atingidos]]="","X","")</f>
        <v/>
      </c>
      <c r="CE205" s="84">
        <f>IFERROR(FIND("IBAMA",consulta_completa__11[[#This Row],[14 - Inst. Atuando no Local]]),0)</f>
        <v>0</v>
      </c>
      <c r="CF205" s="84" t="str">
        <f t="shared" si="110"/>
        <v/>
      </c>
      <c r="CG205" s="84">
        <f>IFERROR(FIND("OEMA",consulta_completa__11[[#This Row],[14 - Inst. Atuando no Local]]),0)</f>
        <v>0</v>
      </c>
      <c r="CH205" s="84" t="str">
        <f t="shared" si="111"/>
        <v/>
      </c>
      <c r="CI205" s="84">
        <f>IFERROR(FIND("DEFESA CIVIL",consulta_completa__11[[#This Row],[14 - Inst. Atuando no Local]]),0)</f>
        <v>0</v>
      </c>
      <c r="CJ205" s="84" t="str">
        <f t="shared" si="112"/>
        <v/>
      </c>
      <c r="CK205" s="84">
        <f>IFERROR(FIND("CORPO DE BOMBEIROS",consulta_completa__11[[#This Row],[14 - Inst. Atuando no Local]]),0)</f>
        <v>0</v>
      </c>
      <c r="CL205" s="84" t="str">
        <f t="shared" si="113"/>
        <v/>
      </c>
      <c r="CM205" s="84">
        <f>IFERROR(FIND("POLÍCIA RODOVIÁRIA",consulta_completa__11[[#This Row],[14 - Inst. Atuando no Local]]),0)</f>
        <v>0</v>
      </c>
      <c r="CN205" s="84" t="str">
        <f t="shared" si="114"/>
        <v/>
      </c>
      <c r="CO205" s="84">
        <f>IFERROR(FIND("POLÍCIA MILITAR",consulta_completa__11[[#This Row],[14 - Inst. Atuando no Local]]),0)</f>
        <v>0</v>
      </c>
      <c r="CP205" s="84" t="str">
        <f t="shared" si="115"/>
        <v/>
      </c>
      <c r="CQ205" s="84">
        <f>IFERROR(FIND("POLÍCIA CIVIL",consulta_completa__11[[#This Row],[14 - Inst. Atuando no Local]]),0)</f>
        <v>0</v>
      </c>
      <c r="CR205" s="84" t="str">
        <f t="shared" si="116"/>
        <v/>
      </c>
      <c r="CS205" s="84">
        <f>IFERROR(FIND("MARINHA DO BRASIL",consulta_completa__11[[#This Row],[14 - Inst. Atuando no Local]]),0)</f>
        <v>0</v>
      </c>
      <c r="CT205" s="84" t="str">
        <f t="shared" si="117"/>
        <v/>
      </c>
      <c r="CU205" s="84">
        <f>IFERROR(FIND("EMPRESA ESPECIALIZADA EM ATENDIMENTO",consulta_completa__11[[#This Row],[14 - Inst. Atuando no Local]]),0)</f>
        <v>0</v>
      </c>
      <c r="CV205" s="84" t="str">
        <f t="shared" si="118"/>
        <v/>
      </c>
      <c r="CW205" s="84">
        <f>IFERROR(FIND("IBAMA",consulta_completa__11[[#This Row],[14 - Inst. Atuando no Local]]),0)</f>
        <v>0</v>
      </c>
      <c r="CX205" s="84" t="str">
        <f t="shared" si="119"/>
        <v/>
      </c>
      <c r="CY205" s="84" t="str">
        <f>IF(consulta_completa__11[[#This Row],[14 - Inst. Atuando no Local]]="","X","")</f>
        <v/>
      </c>
      <c r="CZ205" s="84">
        <f>IFERROR(FIND("OUTRA (S)",consulta_completa__11[[#This Row],[14 - Inst. Atuando no Local]]),0)</f>
        <v>0</v>
      </c>
      <c r="DA205" s="84" t="str">
        <f t="shared" si="120"/>
        <v/>
      </c>
      <c r="DB205" s="35" t="str">
        <f t="shared" si="121"/>
        <v>Sim</v>
      </c>
      <c r="DC205" s="35" t="str">
        <f t="shared" si="122"/>
        <v>Não</v>
      </c>
      <c r="DD205" s="35" t="str">
        <f t="shared" si="123"/>
        <v>Sim</v>
      </c>
      <c r="DE205" s="87" t="str">
        <f t="shared" si="94"/>
        <v>Federal</v>
      </c>
    </row>
    <row r="206" spans="1:109">
      <c r="A206" s="14">
        <v>202532175632</v>
      </c>
      <c r="B206" s="1">
        <v>45737</v>
      </c>
      <c r="C206" t="s">
        <v>2206</v>
      </c>
      <c r="D206" t="s">
        <v>830</v>
      </c>
      <c r="E206" t="s">
        <v>2207</v>
      </c>
      <c r="F206" t="s">
        <v>112</v>
      </c>
      <c r="G206" t="s">
        <v>2208</v>
      </c>
      <c r="H206" t="s">
        <v>2209</v>
      </c>
      <c r="I206" t="s">
        <v>117</v>
      </c>
      <c r="J206" t="s">
        <v>113</v>
      </c>
      <c r="K206" t="s">
        <v>114</v>
      </c>
      <c r="L206" t="s">
        <v>114</v>
      </c>
      <c r="M206" t="s">
        <v>139</v>
      </c>
      <c r="N206" t="s">
        <v>811</v>
      </c>
      <c r="O206" t="s">
        <v>239</v>
      </c>
      <c r="P206" t="s">
        <v>200</v>
      </c>
      <c r="Q206" t="s">
        <v>167</v>
      </c>
      <c r="R206" t="s">
        <v>123</v>
      </c>
      <c r="S206" t="s">
        <v>113</v>
      </c>
      <c r="T206" t="s">
        <v>2210</v>
      </c>
      <c r="U206" t="s">
        <v>2211</v>
      </c>
      <c r="V206" t="s">
        <v>2212</v>
      </c>
      <c r="Z206" t="s">
        <v>2213</v>
      </c>
      <c r="AA206" t="s">
        <v>2214</v>
      </c>
      <c r="AB206" t="s">
        <v>2215</v>
      </c>
      <c r="AC206" t="s">
        <v>2216</v>
      </c>
      <c r="AD206">
        <v>1</v>
      </c>
      <c r="AE206" t="s">
        <v>2217</v>
      </c>
      <c r="AF206" t="s">
        <v>113</v>
      </c>
      <c r="AG206" t="s">
        <v>113</v>
      </c>
      <c r="AH206" t="s">
        <v>131</v>
      </c>
      <c r="AI206" t="s">
        <v>131</v>
      </c>
      <c r="AJ206" t="s">
        <v>132</v>
      </c>
      <c r="AK206" t="s">
        <v>113</v>
      </c>
      <c r="AL206" t="s">
        <v>2218</v>
      </c>
      <c r="AM206" t="s">
        <v>2219</v>
      </c>
      <c r="AN206" t="s">
        <v>2220</v>
      </c>
      <c r="AO206" t="s">
        <v>2221</v>
      </c>
      <c r="AP206">
        <v>51993270051</v>
      </c>
      <c r="AQ206" t="s">
        <v>2222</v>
      </c>
      <c r="AR206" t="s">
        <v>113</v>
      </c>
      <c r="AS206" t="s">
        <v>113</v>
      </c>
      <c r="AT206" t="s">
        <v>113</v>
      </c>
      <c r="AU206" t="s">
        <v>113</v>
      </c>
      <c r="AW206" t="s">
        <v>113</v>
      </c>
      <c r="AX206" s="82">
        <f>IFERROR(FIND("Óbitos/feridos",consulta_completa__11[[#This Row],[13 - Ocorrências/Ambientes Atingidos]]),0)</f>
        <v>0</v>
      </c>
      <c r="AY206" s="83" t="str">
        <f t="shared" si="95"/>
        <v/>
      </c>
      <c r="AZ206" s="82">
        <f>IFERROR(FIND("População afetada/evacuada",consulta_completa__11[[#This Row],[13 - Ocorrências/Ambientes Atingidos]]),0)</f>
        <v>0</v>
      </c>
      <c r="BA206" s="82" t="str">
        <f t="shared" si="96"/>
        <v/>
      </c>
      <c r="BB206" s="82">
        <f>IFERROR(FIND("Suspensão de abastecimento de água",consulta_completa__11[[#This Row],[13 - Ocorrências/Ambientes Atingidos]]),0)</f>
        <v>0</v>
      </c>
      <c r="BC206" s="83" t="str">
        <f t="shared" si="124"/>
        <v/>
      </c>
      <c r="BD206" s="82">
        <f>IFERROR(FIND("Rio/córrego",consulta_completa__11[[#This Row],[13 - Ocorrências/Ambientes Atingidos]]),0)</f>
        <v>0</v>
      </c>
      <c r="BE206" s="83" t="str">
        <f t="shared" si="97"/>
        <v/>
      </c>
      <c r="BF206" s="82">
        <f>IFERROR(FIND("Lago",consulta_completa__11[[#This Row],[13 - Ocorrências/Ambientes Atingidos]]),0)</f>
        <v>0</v>
      </c>
      <c r="BG206" s="83" t="str">
        <f t="shared" si="98"/>
        <v/>
      </c>
      <c r="BH206" s="82">
        <f>IFERROR(FIND("Mar",consulta_completa__11[[#This Row],[13 - Ocorrências/Ambientes Atingidos]]),0)</f>
        <v>0</v>
      </c>
      <c r="BI206" s="83" t="str">
        <f t="shared" si="99"/>
        <v/>
      </c>
      <c r="BJ206" s="82">
        <f>IFERROR(FIND("Praia",consulta_completa__11[[#This Row],[13 - Ocorrências/Ambientes Atingidos]]),0)</f>
        <v>0</v>
      </c>
      <c r="BK206" s="83" t="str">
        <f t="shared" si="100"/>
        <v/>
      </c>
      <c r="BL206" s="82">
        <f>IFERROR(FIND("Solo",consulta_completa__11[[#This Row],[13 - Ocorrências/Ambientes Atingidos]]),0)</f>
        <v>0</v>
      </c>
      <c r="BM206" s="83" t="str">
        <f t="shared" si="101"/>
        <v/>
      </c>
      <c r="BN206" s="82">
        <f>IFERROR(FIND("Águas subterrâneas",consulta_completa__11[[#This Row],[13 - Ocorrências/Ambientes Atingidos]]),0)</f>
        <v>0</v>
      </c>
      <c r="BO206" s="83" t="str">
        <f t="shared" si="102"/>
        <v/>
      </c>
      <c r="BP206" s="82">
        <f>IFERROR(FIND("Atmosfera",consulta_completa__11[[#This Row],[13 - Ocorrências/Ambientes Atingidos]]),0)</f>
        <v>0</v>
      </c>
      <c r="BQ206" s="83" t="str">
        <f t="shared" si="103"/>
        <v/>
      </c>
      <c r="BR206" s="82">
        <f>IFERROR(FIND("Flora",consulta_completa__11[[#This Row],[13 - Ocorrências/Ambientes Atingidos]]),0)</f>
        <v>0</v>
      </c>
      <c r="BS206" s="83" t="str">
        <f t="shared" si="104"/>
        <v/>
      </c>
      <c r="BT206" s="82">
        <f>IFERROR(FIND("Fauna",consulta_completa__11[[#This Row],[13 - Ocorrências/Ambientes Atingidos]]),0)</f>
        <v>0</v>
      </c>
      <c r="BU206" s="83" t="str">
        <f t="shared" si="105"/>
        <v/>
      </c>
      <c r="BV206" s="82">
        <f>IFERROR(FIND("UC federal",consulta_completa__11[[#This Row],[13 - Ocorrências/Ambientes Atingidos]]),0)</f>
        <v>0</v>
      </c>
      <c r="BW206" s="83" t="str">
        <f t="shared" si="106"/>
        <v/>
      </c>
      <c r="BX206" s="82">
        <f>IFERROR(FIND("UC estadual/municipal",consulta_completa__11[[#This Row],[13 - Ocorrências/Ambientes Atingidos]]),0)</f>
        <v>0</v>
      </c>
      <c r="BY206" s="83" t="str">
        <f t="shared" si="107"/>
        <v/>
      </c>
      <c r="BZ206" s="82">
        <f>IFERROR(FIND("Outro(s)",consulta_completa__11[[#This Row],[13 - Ocorrências/Ambientes Atingidos]]),0)</f>
        <v>1</v>
      </c>
      <c r="CA206" s="83" t="str">
        <f t="shared" si="108"/>
        <v>X</v>
      </c>
      <c r="CB206" s="82">
        <f>IFERROR(FIND("Sem dano",consulta_completa__11[[#This Row],[13 - Ocorrências/Ambientes Atingidos]]),0)</f>
        <v>0</v>
      </c>
      <c r="CC206" s="83" t="str">
        <f t="shared" si="109"/>
        <v/>
      </c>
      <c r="CD206" s="82" t="str">
        <f>IF(consulta_completa__11[[#This Row],[13 - Ocorrências/Ambientes Atingidos]]="","X","")</f>
        <v/>
      </c>
      <c r="CE206" s="84">
        <f>IFERROR(FIND("IBAMA",consulta_completa__11[[#This Row],[14 - Inst. Atuando no Local]]),0)</f>
        <v>0</v>
      </c>
      <c r="CF206" s="84" t="str">
        <f t="shared" si="110"/>
        <v/>
      </c>
      <c r="CG206" s="84">
        <f>IFERROR(FIND("OEMA",consulta_completa__11[[#This Row],[14 - Inst. Atuando no Local]]),0)</f>
        <v>0</v>
      </c>
      <c r="CH206" s="84" t="str">
        <f t="shared" si="111"/>
        <v/>
      </c>
      <c r="CI206" s="84">
        <f>IFERROR(FIND("DEFESA CIVIL",consulta_completa__11[[#This Row],[14 - Inst. Atuando no Local]]),0)</f>
        <v>0</v>
      </c>
      <c r="CJ206" s="84" t="str">
        <f t="shared" si="112"/>
        <v/>
      </c>
      <c r="CK206" s="84">
        <f>IFERROR(FIND("CORPO DE BOMBEIROS",consulta_completa__11[[#This Row],[14 - Inst. Atuando no Local]]),0)</f>
        <v>0</v>
      </c>
      <c r="CL206" s="84" t="str">
        <f t="shared" si="113"/>
        <v/>
      </c>
      <c r="CM206" s="84">
        <f>IFERROR(FIND("POLÍCIA RODOVIÁRIA",consulta_completa__11[[#This Row],[14 - Inst. Atuando no Local]]),0)</f>
        <v>0</v>
      </c>
      <c r="CN206" s="84" t="str">
        <f t="shared" si="114"/>
        <v/>
      </c>
      <c r="CO206" s="84">
        <f>IFERROR(FIND("POLÍCIA MILITAR",consulta_completa__11[[#This Row],[14 - Inst. Atuando no Local]]),0)</f>
        <v>0</v>
      </c>
      <c r="CP206" s="84" t="str">
        <f t="shared" si="115"/>
        <v/>
      </c>
      <c r="CQ206" s="84">
        <f>IFERROR(FIND("POLÍCIA CIVIL",consulta_completa__11[[#This Row],[14 - Inst. Atuando no Local]]),0)</f>
        <v>0</v>
      </c>
      <c r="CR206" s="84" t="str">
        <f t="shared" si="116"/>
        <v/>
      </c>
      <c r="CS206" s="84">
        <f>IFERROR(FIND("MARINHA DO BRASIL",consulta_completa__11[[#This Row],[14 - Inst. Atuando no Local]]),0)</f>
        <v>0</v>
      </c>
      <c r="CT206" s="84" t="str">
        <f t="shared" si="117"/>
        <v/>
      </c>
      <c r="CU206" s="84">
        <f>IFERROR(FIND("EMPRESA ESPECIALIZADA EM ATENDIMENTO",consulta_completa__11[[#This Row],[14 - Inst. Atuando no Local]]),0)</f>
        <v>0</v>
      </c>
      <c r="CV206" s="84" t="str">
        <f t="shared" si="118"/>
        <v/>
      </c>
      <c r="CW206" s="84">
        <f>IFERROR(FIND("IBAMA",consulta_completa__11[[#This Row],[14 - Inst. Atuando no Local]]),0)</f>
        <v>0</v>
      </c>
      <c r="CX206" s="84" t="str">
        <f t="shared" si="119"/>
        <v/>
      </c>
      <c r="CY206" s="84" t="str">
        <f>IF(consulta_completa__11[[#This Row],[14 - Inst. Atuando no Local]]="","X","")</f>
        <v/>
      </c>
      <c r="CZ206" s="84">
        <f>IFERROR(FIND("OUTRA (S)",consulta_completa__11[[#This Row],[14 - Inst. Atuando no Local]]),0)</f>
        <v>0</v>
      </c>
      <c r="DA206" s="84" t="str">
        <f t="shared" si="120"/>
        <v/>
      </c>
      <c r="DB206" s="35" t="str">
        <f t="shared" si="121"/>
        <v>Sim</v>
      </c>
      <c r="DC206" s="35" t="str">
        <f t="shared" si="122"/>
        <v>Não</v>
      </c>
      <c r="DD206" s="35" t="str">
        <f t="shared" si="123"/>
        <v>Sim</v>
      </c>
      <c r="DE206" s="87" t="str">
        <f t="shared" si="94"/>
        <v>Federal</v>
      </c>
    </row>
    <row r="207" spans="1:109">
      <c r="A207" s="14">
        <v>202532354029</v>
      </c>
      <c r="B207" s="1">
        <v>45737</v>
      </c>
      <c r="C207" t="s">
        <v>109</v>
      </c>
      <c r="D207" t="s">
        <v>212</v>
      </c>
      <c r="E207" t="s">
        <v>139</v>
      </c>
      <c r="F207" t="s">
        <v>139</v>
      </c>
      <c r="G207" t="s">
        <v>113</v>
      </c>
      <c r="H207" t="s">
        <v>114</v>
      </c>
      <c r="I207" t="s">
        <v>114</v>
      </c>
      <c r="J207" t="s">
        <v>113</v>
      </c>
      <c r="K207" t="s">
        <v>114</v>
      </c>
      <c r="L207" t="s">
        <v>114</v>
      </c>
      <c r="M207" t="s">
        <v>118</v>
      </c>
      <c r="N207" t="s">
        <v>119</v>
      </c>
      <c r="O207" t="s">
        <v>239</v>
      </c>
      <c r="P207" t="s">
        <v>200</v>
      </c>
      <c r="Q207" t="s">
        <v>122</v>
      </c>
      <c r="R207" t="s">
        <v>123</v>
      </c>
      <c r="S207" t="s">
        <v>201</v>
      </c>
      <c r="T207" t="s">
        <v>2223</v>
      </c>
      <c r="U207" t="s">
        <v>2224</v>
      </c>
      <c r="V207" t="s">
        <v>2225</v>
      </c>
      <c r="Z207" t="s">
        <v>409</v>
      </c>
      <c r="AA207" t="s">
        <v>113</v>
      </c>
      <c r="AB207" t="s">
        <v>1465</v>
      </c>
      <c r="AC207" t="s">
        <v>207</v>
      </c>
      <c r="AD207">
        <v>1</v>
      </c>
      <c r="AE207" t="s">
        <v>603</v>
      </c>
      <c r="AF207" t="s">
        <v>113</v>
      </c>
      <c r="AG207" t="s">
        <v>113</v>
      </c>
      <c r="AH207" t="s">
        <v>131</v>
      </c>
      <c r="AI207" t="s">
        <v>131</v>
      </c>
      <c r="AJ207" t="s">
        <v>131</v>
      </c>
      <c r="AK207" t="s">
        <v>2226</v>
      </c>
      <c r="AL207" t="s">
        <v>2227</v>
      </c>
      <c r="AM207" t="s">
        <v>210</v>
      </c>
      <c r="AN207" t="s">
        <v>113</v>
      </c>
      <c r="AO207" t="s">
        <v>113</v>
      </c>
      <c r="AQ207" t="s">
        <v>211</v>
      </c>
      <c r="AR207" t="s">
        <v>113</v>
      </c>
      <c r="AS207" t="s">
        <v>113</v>
      </c>
      <c r="AT207" t="s">
        <v>113</v>
      </c>
      <c r="AU207" t="s">
        <v>113</v>
      </c>
      <c r="AW207" t="s">
        <v>113</v>
      </c>
      <c r="AX207" s="82">
        <f>IFERROR(FIND("Óbitos/feridos",consulta_completa__11[[#This Row],[13 - Ocorrências/Ambientes Atingidos]]),0)</f>
        <v>0</v>
      </c>
      <c r="AY207" s="83" t="str">
        <f t="shared" si="95"/>
        <v/>
      </c>
      <c r="AZ207" s="82">
        <f>IFERROR(FIND("População afetada/evacuada",consulta_completa__11[[#This Row],[13 - Ocorrências/Ambientes Atingidos]]),0)</f>
        <v>0</v>
      </c>
      <c r="BA207" s="82" t="str">
        <f t="shared" si="96"/>
        <v/>
      </c>
      <c r="BB207" s="82">
        <f>IFERROR(FIND("Suspensão de abastecimento de água",consulta_completa__11[[#This Row],[13 - Ocorrências/Ambientes Atingidos]]),0)</f>
        <v>0</v>
      </c>
      <c r="BC207" s="83" t="str">
        <f t="shared" si="124"/>
        <v/>
      </c>
      <c r="BD207" s="82">
        <f>IFERROR(FIND("Rio/córrego",consulta_completa__11[[#This Row],[13 - Ocorrências/Ambientes Atingidos]]),0)</f>
        <v>0</v>
      </c>
      <c r="BE207" s="83" t="str">
        <f t="shared" si="97"/>
        <v/>
      </c>
      <c r="BF207" s="82">
        <f>IFERROR(FIND("Lago",consulta_completa__11[[#This Row],[13 - Ocorrências/Ambientes Atingidos]]),0)</f>
        <v>0</v>
      </c>
      <c r="BG207" s="83" t="str">
        <f t="shared" si="98"/>
        <v/>
      </c>
      <c r="BH207" s="82">
        <f>IFERROR(FIND("Mar",consulta_completa__11[[#This Row],[13 - Ocorrências/Ambientes Atingidos]]),0)</f>
        <v>1</v>
      </c>
      <c r="BI207" s="83" t="str">
        <f t="shared" si="99"/>
        <v>X</v>
      </c>
      <c r="BJ207" s="82">
        <f>IFERROR(FIND("Praia",consulta_completa__11[[#This Row],[13 - Ocorrências/Ambientes Atingidos]]),0)</f>
        <v>0</v>
      </c>
      <c r="BK207" s="83" t="str">
        <f t="shared" si="100"/>
        <v/>
      </c>
      <c r="BL207" s="82">
        <f>IFERROR(FIND("Solo",consulta_completa__11[[#This Row],[13 - Ocorrências/Ambientes Atingidos]]),0)</f>
        <v>0</v>
      </c>
      <c r="BM207" s="83" t="str">
        <f t="shared" si="101"/>
        <v/>
      </c>
      <c r="BN207" s="82">
        <f>IFERROR(FIND("Águas subterrâneas",consulta_completa__11[[#This Row],[13 - Ocorrências/Ambientes Atingidos]]),0)</f>
        <v>0</v>
      </c>
      <c r="BO207" s="83" t="str">
        <f t="shared" si="102"/>
        <v/>
      </c>
      <c r="BP207" s="82">
        <f>IFERROR(FIND("Atmosfera",consulta_completa__11[[#This Row],[13 - Ocorrências/Ambientes Atingidos]]),0)</f>
        <v>0</v>
      </c>
      <c r="BQ207" s="83" t="str">
        <f t="shared" si="103"/>
        <v/>
      </c>
      <c r="BR207" s="82">
        <f>IFERROR(FIND("Flora",consulta_completa__11[[#This Row],[13 - Ocorrências/Ambientes Atingidos]]),0)</f>
        <v>0</v>
      </c>
      <c r="BS207" s="83" t="str">
        <f t="shared" si="104"/>
        <v/>
      </c>
      <c r="BT207" s="82">
        <f>IFERROR(FIND("Fauna",consulta_completa__11[[#This Row],[13 - Ocorrências/Ambientes Atingidos]]),0)</f>
        <v>0</v>
      </c>
      <c r="BU207" s="83" t="str">
        <f t="shared" si="105"/>
        <v/>
      </c>
      <c r="BV207" s="82">
        <f>IFERROR(FIND("UC federal",consulta_completa__11[[#This Row],[13 - Ocorrências/Ambientes Atingidos]]),0)</f>
        <v>0</v>
      </c>
      <c r="BW207" s="83" t="str">
        <f t="shared" si="106"/>
        <v/>
      </c>
      <c r="BX207" s="82">
        <f>IFERROR(FIND("UC estadual/municipal",consulta_completa__11[[#This Row],[13 - Ocorrências/Ambientes Atingidos]]),0)</f>
        <v>0</v>
      </c>
      <c r="BY207" s="83" t="str">
        <f t="shared" si="107"/>
        <v/>
      </c>
      <c r="BZ207" s="82">
        <f>IFERROR(FIND("Outro(s)",consulta_completa__11[[#This Row],[13 - Ocorrências/Ambientes Atingidos]]),0)</f>
        <v>0</v>
      </c>
      <c r="CA207" s="83" t="str">
        <f t="shared" si="108"/>
        <v/>
      </c>
      <c r="CB207" s="82">
        <f>IFERROR(FIND("Sem dano",consulta_completa__11[[#This Row],[13 - Ocorrências/Ambientes Atingidos]]),0)</f>
        <v>0</v>
      </c>
      <c r="CC207" s="83" t="str">
        <f t="shared" si="109"/>
        <v/>
      </c>
      <c r="CD207" s="82" t="str">
        <f>IF(consulta_completa__11[[#This Row],[13 - Ocorrências/Ambientes Atingidos]]="","X","")</f>
        <v/>
      </c>
      <c r="CE207" s="84">
        <f>IFERROR(FIND("IBAMA",consulta_completa__11[[#This Row],[14 - Inst. Atuando no Local]]),0)</f>
        <v>0</v>
      </c>
      <c r="CF207" s="84" t="str">
        <f t="shared" si="110"/>
        <v/>
      </c>
      <c r="CG207" s="84">
        <f>IFERROR(FIND("OEMA",consulta_completa__11[[#This Row],[14 - Inst. Atuando no Local]]),0)</f>
        <v>0</v>
      </c>
      <c r="CH207" s="84" t="str">
        <f t="shared" si="111"/>
        <v/>
      </c>
      <c r="CI207" s="84">
        <f>IFERROR(FIND("DEFESA CIVIL",consulta_completa__11[[#This Row],[14 - Inst. Atuando no Local]]),0)</f>
        <v>0</v>
      </c>
      <c r="CJ207" s="84" t="str">
        <f t="shared" si="112"/>
        <v/>
      </c>
      <c r="CK207" s="84">
        <f>IFERROR(FIND("CORPO DE BOMBEIROS",consulta_completa__11[[#This Row],[14 - Inst. Atuando no Local]]),0)</f>
        <v>0</v>
      </c>
      <c r="CL207" s="84" t="str">
        <f t="shared" si="113"/>
        <v/>
      </c>
      <c r="CM207" s="84">
        <f>IFERROR(FIND("POLÍCIA RODOVIÁRIA",consulta_completa__11[[#This Row],[14 - Inst. Atuando no Local]]),0)</f>
        <v>0</v>
      </c>
      <c r="CN207" s="84" t="str">
        <f t="shared" si="114"/>
        <v/>
      </c>
      <c r="CO207" s="84">
        <f>IFERROR(FIND("POLÍCIA MILITAR",consulta_completa__11[[#This Row],[14 - Inst. Atuando no Local]]),0)</f>
        <v>0</v>
      </c>
      <c r="CP207" s="84" t="str">
        <f t="shared" si="115"/>
        <v/>
      </c>
      <c r="CQ207" s="84">
        <f>IFERROR(FIND("POLÍCIA CIVIL",consulta_completa__11[[#This Row],[14 - Inst. Atuando no Local]]),0)</f>
        <v>0</v>
      </c>
      <c r="CR207" s="84" t="str">
        <f t="shared" si="116"/>
        <v/>
      </c>
      <c r="CS207" s="84">
        <f>IFERROR(FIND("MARINHA DO BRASIL",consulta_completa__11[[#This Row],[14 - Inst. Atuando no Local]]),0)</f>
        <v>0</v>
      </c>
      <c r="CT207" s="84" t="str">
        <f t="shared" si="117"/>
        <v/>
      </c>
      <c r="CU207" s="84">
        <f>IFERROR(FIND("EMPRESA ESPECIALIZADA EM ATENDIMENTO",consulta_completa__11[[#This Row],[14 - Inst. Atuando no Local]]),0)</f>
        <v>0</v>
      </c>
      <c r="CV207" s="84" t="str">
        <f t="shared" si="118"/>
        <v/>
      </c>
      <c r="CW207" s="84">
        <f>IFERROR(FIND("IBAMA",consulta_completa__11[[#This Row],[14 - Inst. Atuando no Local]]),0)</f>
        <v>0</v>
      </c>
      <c r="CX207" s="84" t="str">
        <f t="shared" si="119"/>
        <v/>
      </c>
      <c r="CY207" s="84" t="str">
        <f>IF(consulta_completa__11[[#This Row],[14 - Inst. Atuando no Local]]="","X","")</f>
        <v/>
      </c>
      <c r="CZ207" s="84">
        <f>IFERROR(FIND("OUTRA (S)",consulta_completa__11[[#This Row],[14 - Inst. Atuando no Local]]),0)</f>
        <v>0</v>
      </c>
      <c r="DA207" s="84" t="str">
        <f t="shared" si="120"/>
        <v/>
      </c>
      <c r="DB207" s="35" t="str">
        <f t="shared" si="121"/>
        <v>Sim</v>
      </c>
      <c r="DC207" s="35" t="str">
        <f t="shared" si="122"/>
        <v>Não</v>
      </c>
      <c r="DD207" s="35" t="str">
        <f t="shared" si="123"/>
        <v>Sim</v>
      </c>
      <c r="DE207" s="87" t="str">
        <f t="shared" si="94"/>
        <v>Federal</v>
      </c>
    </row>
    <row r="208" spans="1:109">
      <c r="A208" s="14">
        <v>202532275657</v>
      </c>
      <c r="B208" s="1">
        <v>45738</v>
      </c>
      <c r="C208" t="s">
        <v>2228</v>
      </c>
      <c r="D208" t="s">
        <v>180</v>
      </c>
      <c r="E208" t="s">
        <v>162</v>
      </c>
      <c r="F208" t="s">
        <v>163</v>
      </c>
      <c r="G208" t="s">
        <v>113</v>
      </c>
      <c r="H208" t="s">
        <v>114</v>
      </c>
      <c r="I208" t="s">
        <v>114</v>
      </c>
      <c r="J208" t="s">
        <v>1492</v>
      </c>
      <c r="K208" t="s">
        <v>113</v>
      </c>
      <c r="L208" t="s">
        <v>113</v>
      </c>
      <c r="M208" t="s">
        <v>140</v>
      </c>
      <c r="N208" t="s">
        <v>119</v>
      </c>
      <c r="O208" t="s">
        <v>239</v>
      </c>
      <c r="P208" t="s">
        <v>229</v>
      </c>
      <c r="Q208" t="s">
        <v>167</v>
      </c>
      <c r="R208" t="s">
        <v>123</v>
      </c>
      <c r="S208" t="s">
        <v>113</v>
      </c>
      <c r="T208" t="s">
        <v>2229</v>
      </c>
      <c r="U208" t="s">
        <v>2230</v>
      </c>
      <c r="V208" t="s">
        <v>2231</v>
      </c>
      <c r="Z208" t="s">
        <v>113</v>
      </c>
      <c r="AA208" t="s">
        <v>113</v>
      </c>
      <c r="AB208" t="s">
        <v>275</v>
      </c>
      <c r="AC208" t="s">
        <v>276</v>
      </c>
      <c r="AD208">
        <v>1</v>
      </c>
      <c r="AE208" t="s">
        <v>2232</v>
      </c>
      <c r="AF208" t="s">
        <v>2233</v>
      </c>
      <c r="AG208" t="s">
        <v>2234</v>
      </c>
      <c r="AH208" t="s">
        <v>131</v>
      </c>
      <c r="AI208" t="s">
        <v>131</v>
      </c>
      <c r="AJ208" t="s">
        <v>132</v>
      </c>
      <c r="AK208" t="s">
        <v>113</v>
      </c>
      <c r="AL208" t="s">
        <v>2235</v>
      </c>
      <c r="AM208" t="s">
        <v>281</v>
      </c>
      <c r="AN208" t="s">
        <v>282</v>
      </c>
      <c r="AO208" t="s">
        <v>283</v>
      </c>
      <c r="AP208">
        <v>31982725614</v>
      </c>
      <c r="AQ208" t="s">
        <v>284</v>
      </c>
      <c r="AR208" t="s">
        <v>113</v>
      </c>
      <c r="AS208" t="s">
        <v>113</v>
      </c>
      <c r="AT208" t="s">
        <v>113</v>
      </c>
      <c r="AU208" t="s">
        <v>113</v>
      </c>
      <c r="AW208" t="s">
        <v>113</v>
      </c>
      <c r="AX208" s="82">
        <f>IFERROR(FIND("Óbitos/feridos",consulta_completa__11[[#This Row],[13 - Ocorrências/Ambientes Atingidos]]),0)</f>
        <v>0</v>
      </c>
      <c r="AY208" s="83" t="str">
        <f t="shared" si="95"/>
        <v/>
      </c>
      <c r="AZ208" s="82">
        <f>IFERROR(FIND("População afetada/evacuada",consulta_completa__11[[#This Row],[13 - Ocorrências/Ambientes Atingidos]]),0)</f>
        <v>0</v>
      </c>
      <c r="BA208" s="82" t="str">
        <f t="shared" si="96"/>
        <v/>
      </c>
      <c r="BB208" s="82">
        <f>IFERROR(FIND("Suspensão de abastecimento de água",consulta_completa__11[[#This Row],[13 - Ocorrências/Ambientes Atingidos]]),0)</f>
        <v>0</v>
      </c>
      <c r="BC208" s="83" t="str">
        <f t="shared" si="124"/>
        <v/>
      </c>
      <c r="BD208" s="82">
        <f>IFERROR(FIND("Rio/córrego",consulta_completa__11[[#This Row],[13 - Ocorrências/Ambientes Atingidos]]),0)</f>
        <v>0</v>
      </c>
      <c r="BE208" s="83" t="str">
        <f t="shared" si="97"/>
        <v/>
      </c>
      <c r="BF208" s="82">
        <f>IFERROR(FIND("Lago",consulta_completa__11[[#This Row],[13 - Ocorrências/Ambientes Atingidos]]),0)</f>
        <v>0</v>
      </c>
      <c r="BG208" s="83" t="str">
        <f t="shared" si="98"/>
        <v/>
      </c>
      <c r="BH208" s="82">
        <f>IFERROR(FIND("Mar",consulta_completa__11[[#This Row],[13 - Ocorrências/Ambientes Atingidos]]),0)</f>
        <v>0</v>
      </c>
      <c r="BI208" s="83" t="str">
        <f t="shared" si="99"/>
        <v/>
      </c>
      <c r="BJ208" s="82">
        <f>IFERROR(FIND("Praia",consulta_completa__11[[#This Row],[13 - Ocorrências/Ambientes Atingidos]]),0)</f>
        <v>0</v>
      </c>
      <c r="BK208" s="83" t="str">
        <f t="shared" si="100"/>
        <v/>
      </c>
      <c r="BL208" s="82">
        <f>IFERROR(FIND("Solo",consulta_completa__11[[#This Row],[13 - Ocorrências/Ambientes Atingidos]]),0)</f>
        <v>1</v>
      </c>
      <c r="BM208" s="83" t="str">
        <f t="shared" si="101"/>
        <v>X</v>
      </c>
      <c r="BN208" s="82">
        <f>IFERROR(FIND("Águas subterrâneas",consulta_completa__11[[#This Row],[13 - Ocorrências/Ambientes Atingidos]]),0)</f>
        <v>0</v>
      </c>
      <c r="BO208" s="83" t="str">
        <f t="shared" si="102"/>
        <v/>
      </c>
      <c r="BP208" s="82">
        <f>IFERROR(FIND("Atmosfera",consulta_completa__11[[#This Row],[13 - Ocorrências/Ambientes Atingidos]]),0)</f>
        <v>0</v>
      </c>
      <c r="BQ208" s="83" t="str">
        <f t="shared" si="103"/>
        <v/>
      </c>
      <c r="BR208" s="82">
        <f>IFERROR(FIND("Flora",consulta_completa__11[[#This Row],[13 - Ocorrências/Ambientes Atingidos]]),0)</f>
        <v>0</v>
      </c>
      <c r="BS208" s="83" t="str">
        <f t="shared" si="104"/>
        <v/>
      </c>
      <c r="BT208" s="82">
        <f>IFERROR(FIND("Fauna",consulta_completa__11[[#This Row],[13 - Ocorrências/Ambientes Atingidos]]),0)</f>
        <v>0</v>
      </c>
      <c r="BU208" s="83" t="str">
        <f t="shared" si="105"/>
        <v/>
      </c>
      <c r="BV208" s="82">
        <f>IFERROR(FIND("UC federal",consulta_completa__11[[#This Row],[13 - Ocorrências/Ambientes Atingidos]]),0)</f>
        <v>0</v>
      </c>
      <c r="BW208" s="83" t="str">
        <f t="shared" si="106"/>
        <v/>
      </c>
      <c r="BX208" s="82">
        <f>IFERROR(FIND("UC estadual/municipal",consulta_completa__11[[#This Row],[13 - Ocorrências/Ambientes Atingidos]]),0)</f>
        <v>0</v>
      </c>
      <c r="BY208" s="83" t="str">
        <f t="shared" si="107"/>
        <v/>
      </c>
      <c r="BZ208" s="82">
        <f>IFERROR(FIND("Outro(s)",consulta_completa__11[[#This Row],[13 - Ocorrências/Ambientes Atingidos]]),0)</f>
        <v>0</v>
      </c>
      <c r="CA208" s="83" t="str">
        <f t="shared" si="108"/>
        <v/>
      </c>
      <c r="CB208" s="82">
        <f>IFERROR(FIND("Sem dano",consulta_completa__11[[#This Row],[13 - Ocorrências/Ambientes Atingidos]]),0)</f>
        <v>0</v>
      </c>
      <c r="CC208" s="83" t="str">
        <f t="shared" si="109"/>
        <v/>
      </c>
      <c r="CD208" s="82" t="str">
        <f>IF(consulta_completa__11[[#This Row],[13 - Ocorrências/Ambientes Atingidos]]="","X","")</f>
        <v/>
      </c>
      <c r="CE208" s="84">
        <f>IFERROR(FIND("IBAMA",consulta_completa__11[[#This Row],[14 - Inst. Atuando no Local]]),0)</f>
        <v>0</v>
      </c>
      <c r="CF208" s="84" t="str">
        <f t="shared" si="110"/>
        <v/>
      </c>
      <c r="CG208" s="84">
        <f>IFERROR(FIND("OEMA",consulta_completa__11[[#This Row],[14 - Inst. Atuando no Local]]),0)</f>
        <v>0</v>
      </c>
      <c r="CH208" s="84" t="str">
        <f t="shared" si="111"/>
        <v/>
      </c>
      <c r="CI208" s="84">
        <f>IFERROR(FIND("DEFESA CIVIL",consulta_completa__11[[#This Row],[14 - Inst. Atuando no Local]]),0)</f>
        <v>0</v>
      </c>
      <c r="CJ208" s="84" t="str">
        <f t="shared" si="112"/>
        <v/>
      </c>
      <c r="CK208" s="84">
        <f>IFERROR(FIND("CORPO DE BOMBEIROS",consulta_completa__11[[#This Row],[14 - Inst. Atuando no Local]]),0)</f>
        <v>0</v>
      </c>
      <c r="CL208" s="84" t="str">
        <f t="shared" si="113"/>
        <v/>
      </c>
      <c r="CM208" s="84">
        <f>IFERROR(FIND("POLÍCIA RODOVIÁRIA",consulta_completa__11[[#This Row],[14 - Inst. Atuando no Local]]),0)</f>
        <v>0</v>
      </c>
      <c r="CN208" s="84" t="str">
        <f t="shared" si="114"/>
        <v/>
      </c>
      <c r="CO208" s="84">
        <f>IFERROR(FIND("POLÍCIA MILITAR",consulta_completa__11[[#This Row],[14 - Inst. Atuando no Local]]),0)</f>
        <v>0</v>
      </c>
      <c r="CP208" s="84" t="str">
        <f t="shared" si="115"/>
        <v/>
      </c>
      <c r="CQ208" s="84">
        <f>IFERROR(FIND("POLÍCIA CIVIL",consulta_completa__11[[#This Row],[14 - Inst. Atuando no Local]]),0)</f>
        <v>0</v>
      </c>
      <c r="CR208" s="84" t="str">
        <f t="shared" si="116"/>
        <v/>
      </c>
      <c r="CS208" s="84">
        <f>IFERROR(FIND("MARINHA DO BRASIL",consulta_completa__11[[#This Row],[14 - Inst. Atuando no Local]]),0)</f>
        <v>0</v>
      </c>
      <c r="CT208" s="84" t="str">
        <f t="shared" si="117"/>
        <v/>
      </c>
      <c r="CU208" s="84">
        <f>IFERROR(FIND("EMPRESA ESPECIALIZADA EM ATENDIMENTO",consulta_completa__11[[#This Row],[14 - Inst. Atuando no Local]]),0)</f>
        <v>0</v>
      </c>
      <c r="CV208" s="84" t="str">
        <f t="shared" si="118"/>
        <v/>
      </c>
      <c r="CW208" s="84">
        <f>IFERROR(FIND("IBAMA",consulta_completa__11[[#This Row],[14 - Inst. Atuando no Local]]),0)</f>
        <v>0</v>
      </c>
      <c r="CX208" s="84" t="str">
        <f t="shared" si="119"/>
        <v/>
      </c>
      <c r="CY208" s="84" t="str">
        <f>IF(consulta_completa__11[[#This Row],[14 - Inst. Atuando no Local]]="","X","")</f>
        <v/>
      </c>
      <c r="CZ208" s="84">
        <f>IFERROR(FIND("OUTRA (S)",consulta_completa__11[[#This Row],[14 - Inst. Atuando no Local]]),0)</f>
        <v>0</v>
      </c>
      <c r="DA208" s="84" t="str">
        <f t="shared" si="120"/>
        <v/>
      </c>
      <c r="DB208" s="35" t="str">
        <f t="shared" si="121"/>
        <v>Sim</v>
      </c>
      <c r="DC208" s="35" t="str">
        <f t="shared" si="122"/>
        <v>Não</v>
      </c>
      <c r="DD208" s="35" t="str">
        <f t="shared" si="123"/>
        <v>Sim</v>
      </c>
      <c r="DE208" s="87" t="str">
        <f t="shared" si="94"/>
        <v>Federal</v>
      </c>
    </row>
    <row r="209" spans="1:109">
      <c r="A209" s="14">
        <v>202532428817</v>
      </c>
      <c r="B209" s="1">
        <v>45738</v>
      </c>
      <c r="C209" t="s">
        <v>2236</v>
      </c>
      <c r="D209" t="s">
        <v>998</v>
      </c>
      <c r="E209" t="s">
        <v>286</v>
      </c>
      <c r="F209" t="s">
        <v>112</v>
      </c>
      <c r="G209" t="s">
        <v>113</v>
      </c>
      <c r="H209" t="s">
        <v>114</v>
      </c>
      <c r="I209" t="s">
        <v>114</v>
      </c>
      <c r="J209" t="s">
        <v>2237</v>
      </c>
      <c r="K209" t="s">
        <v>2238</v>
      </c>
      <c r="L209" t="s">
        <v>1352</v>
      </c>
      <c r="M209" t="s">
        <v>140</v>
      </c>
      <c r="N209" t="s">
        <v>1516</v>
      </c>
      <c r="O209" t="s">
        <v>239</v>
      </c>
      <c r="P209" t="s">
        <v>229</v>
      </c>
      <c r="Q209" t="s">
        <v>122</v>
      </c>
      <c r="R209" t="s">
        <v>123</v>
      </c>
      <c r="S209" t="s">
        <v>113</v>
      </c>
      <c r="T209" t="s">
        <v>2239</v>
      </c>
      <c r="U209" t="s">
        <v>113</v>
      </c>
      <c r="V209" t="s">
        <v>113</v>
      </c>
      <c r="Z209" t="s">
        <v>2240</v>
      </c>
      <c r="AA209" t="s">
        <v>113</v>
      </c>
      <c r="AB209" t="s">
        <v>2241</v>
      </c>
      <c r="AC209" t="s">
        <v>2242</v>
      </c>
      <c r="AD209">
        <v>0</v>
      </c>
      <c r="AE209" t="s">
        <v>2243</v>
      </c>
      <c r="AF209" t="s">
        <v>113</v>
      </c>
      <c r="AG209" t="s">
        <v>113</v>
      </c>
      <c r="AH209" t="s">
        <v>131</v>
      </c>
      <c r="AI209" t="s">
        <v>131</v>
      </c>
      <c r="AJ209" t="s">
        <v>132</v>
      </c>
      <c r="AK209" t="s">
        <v>113</v>
      </c>
      <c r="AL209" t="s">
        <v>2244</v>
      </c>
      <c r="AM209" t="s">
        <v>692</v>
      </c>
      <c r="AN209" t="s">
        <v>693</v>
      </c>
      <c r="AO209" t="s">
        <v>1062</v>
      </c>
      <c r="AP209">
        <v>6236238900</v>
      </c>
      <c r="AQ209" t="s">
        <v>695</v>
      </c>
      <c r="AR209" t="s">
        <v>113</v>
      </c>
      <c r="AS209" t="s">
        <v>113</v>
      </c>
      <c r="AT209" t="s">
        <v>113</v>
      </c>
      <c r="AU209" t="s">
        <v>113</v>
      </c>
      <c r="AW209" t="s">
        <v>113</v>
      </c>
      <c r="AX209" s="82">
        <f>IFERROR(FIND("Óbitos/feridos",consulta_completa__11[[#This Row],[13 - Ocorrências/Ambientes Atingidos]]),0)</f>
        <v>0</v>
      </c>
      <c r="AY209" s="83" t="str">
        <f t="shared" si="95"/>
        <v/>
      </c>
      <c r="AZ209" s="82">
        <f>IFERROR(FIND("População afetada/evacuada",consulta_completa__11[[#This Row],[13 - Ocorrências/Ambientes Atingidos]]),0)</f>
        <v>0</v>
      </c>
      <c r="BA209" s="82" t="str">
        <f t="shared" si="96"/>
        <v/>
      </c>
      <c r="BB209" s="82">
        <f>IFERROR(FIND("Suspensão de abastecimento de água",consulta_completa__11[[#This Row],[13 - Ocorrências/Ambientes Atingidos]]),0)</f>
        <v>0</v>
      </c>
      <c r="BC209" s="83" t="str">
        <f t="shared" si="124"/>
        <v/>
      </c>
      <c r="BD209" s="82">
        <f>IFERROR(FIND("Rio/córrego",consulta_completa__11[[#This Row],[13 - Ocorrências/Ambientes Atingidos]]),0)</f>
        <v>0</v>
      </c>
      <c r="BE209" s="83" t="str">
        <f t="shared" si="97"/>
        <v/>
      </c>
      <c r="BF209" s="82">
        <f>IFERROR(FIND("Lago",consulta_completa__11[[#This Row],[13 - Ocorrências/Ambientes Atingidos]]),0)</f>
        <v>0</v>
      </c>
      <c r="BG209" s="83" t="str">
        <f t="shared" si="98"/>
        <v/>
      </c>
      <c r="BH209" s="82">
        <f>IFERROR(FIND("Mar",consulta_completa__11[[#This Row],[13 - Ocorrências/Ambientes Atingidos]]),0)</f>
        <v>0</v>
      </c>
      <c r="BI209" s="83" t="str">
        <f t="shared" si="99"/>
        <v/>
      </c>
      <c r="BJ209" s="82">
        <f>IFERROR(FIND("Praia",consulta_completa__11[[#This Row],[13 - Ocorrências/Ambientes Atingidos]]),0)</f>
        <v>0</v>
      </c>
      <c r="BK209" s="83" t="str">
        <f t="shared" si="100"/>
        <v/>
      </c>
      <c r="BL209" s="82">
        <f>IFERROR(FIND("Solo",consulta_completa__11[[#This Row],[13 - Ocorrências/Ambientes Atingidos]]),0)</f>
        <v>1</v>
      </c>
      <c r="BM209" s="83" t="str">
        <f t="shared" si="101"/>
        <v>X</v>
      </c>
      <c r="BN209" s="82">
        <f>IFERROR(FIND("Águas subterrâneas",consulta_completa__11[[#This Row],[13 - Ocorrências/Ambientes Atingidos]]),0)</f>
        <v>0</v>
      </c>
      <c r="BO209" s="83" t="str">
        <f t="shared" si="102"/>
        <v/>
      </c>
      <c r="BP209" s="82">
        <f>IFERROR(FIND("Atmosfera",consulta_completa__11[[#This Row],[13 - Ocorrências/Ambientes Atingidos]]),0)</f>
        <v>0</v>
      </c>
      <c r="BQ209" s="83" t="str">
        <f t="shared" si="103"/>
        <v/>
      </c>
      <c r="BR209" s="82">
        <f>IFERROR(FIND("Flora",consulta_completa__11[[#This Row],[13 - Ocorrências/Ambientes Atingidos]]),0)</f>
        <v>0</v>
      </c>
      <c r="BS209" s="83" t="str">
        <f t="shared" si="104"/>
        <v/>
      </c>
      <c r="BT209" s="82">
        <f>IFERROR(FIND("Fauna",consulta_completa__11[[#This Row],[13 - Ocorrências/Ambientes Atingidos]]),0)</f>
        <v>0</v>
      </c>
      <c r="BU209" s="83" t="str">
        <f t="shared" si="105"/>
        <v/>
      </c>
      <c r="BV209" s="82">
        <f>IFERROR(FIND("UC federal",consulta_completa__11[[#This Row],[13 - Ocorrências/Ambientes Atingidos]]),0)</f>
        <v>0</v>
      </c>
      <c r="BW209" s="83" t="str">
        <f t="shared" si="106"/>
        <v/>
      </c>
      <c r="BX209" s="82">
        <f>IFERROR(FIND("UC estadual/municipal",consulta_completa__11[[#This Row],[13 - Ocorrências/Ambientes Atingidos]]),0)</f>
        <v>0</v>
      </c>
      <c r="BY209" s="83" t="str">
        <f t="shared" si="107"/>
        <v/>
      </c>
      <c r="BZ209" s="82">
        <f>IFERROR(FIND("Outro(s)",consulta_completa__11[[#This Row],[13 - Ocorrências/Ambientes Atingidos]]),0)</f>
        <v>0</v>
      </c>
      <c r="CA209" s="83" t="str">
        <f t="shared" si="108"/>
        <v/>
      </c>
      <c r="CB209" s="82">
        <f>IFERROR(FIND("Sem dano",consulta_completa__11[[#This Row],[13 - Ocorrências/Ambientes Atingidos]]),0)</f>
        <v>0</v>
      </c>
      <c r="CC209" s="83" t="str">
        <f t="shared" si="109"/>
        <v/>
      </c>
      <c r="CD209" s="82" t="str">
        <f>IF(consulta_completa__11[[#This Row],[13 - Ocorrências/Ambientes Atingidos]]="","X","")</f>
        <v/>
      </c>
      <c r="CE209" s="84">
        <f>IFERROR(FIND("IBAMA",consulta_completa__11[[#This Row],[14 - Inst. Atuando no Local]]),0)</f>
        <v>0</v>
      </c>
      <c r="CF209" s="84" t="str">
        <f t="shared" si="110"/>
        <v/>
      </c>
      <c r="CG209" s="84">
        <f>IFERROR(FIND("OEMA",consulta_completa__11[[#This Row],[14 - Inst. Atuando no Local]]),0)</f>
        <v>0</v>
      </c>
      <c r="CH209" s="84" t="str">
        <f t="shared" si="111"/>
        <v/>
      </c>
      <c r="CI209" s="84">
        <f>IFERROR(FIND("DEFESA CIVIL",consulta_completa__11[[#This Row],[14 - Inst. Atuando no Local]]),0)</f>
        <v>0</v>
      </c>
      <c r="CJ209" s="84" t="str">
        <f t="shared" si="112"/>
        <v/>
      </c>
      <c r="CK209" s="84">
        <f>IFERROR(FIND("CORPO DE BOMBEIROS",consulta_completa__11[[#This Row],[14 - Inst. Atuando no Local]]),0)</f>
        <v>0</v>
      </c>
      <c r="CL209" s="84" t="str">
        <f t="shared" si="113"/>
        <v/>
      </c>
      <c r="CM209" s="84">
        <f>IFERROR(FIND("POLÍCIA RODOVIÁRIA",consulta_completa__11[[#This Row],[14 - Inst. Atuando no Local]]),0)</f>
        <v>0</v>
      </c>
      <c r="CN209" s="84" t="str">
        <f t="shared" si="114"/>
        <v/>
      </c>
      <c r="CO209" s="84">
        <f>IFERROR(FIND("POLÍCIA MILITAR",consulta_completa__11[[#This Row],[14 - Inst. Atuando no Local]]),0)</f>
        <v>0</v>
      </c>
      <c r="CP209" s="84" t="str">
        <f t="shared" si="115"/>
        <v/>
      </c>
      <c r="CQ209" s="84">
        <f>IFERROR(FIND("POLÍCIA CIVIL",consulta_completa__11[[#This Row],[14 - Inst. Atuando no Local]]),0)</f>
        <v>0</v>
      </c>
      <c r="CR209" s="84" t="str">
        <f t="shared" si="116"/>
        <v/>
      </c>
      <c r="CS209" s="84">
        <f>IFERROR(FIND("MARINHA DO BRASIL",consulta_completa__11[[#This Row],[14 - Inst. Atuando no Local]]),0)</f>
        <v>0</v>
      </c>
      <c r="CT209" s="84" t="str">
        <f t="shared" si="117"/>
        <v/>
      </c>
      <c r="CU209" s="84">
        <f>IFERROR(FIND("EMPRESA ESPECIALIZADA EM ATENDIMENTO",consulta_completa__11[[#This Row],[14 - Inst. Atuando no Local]]),0)</f>
        <v>0</v>
      </c>
      <c r="CV209" s="84" t="str">
        <f t="shared" si="118"/>
        <v/>
      </c>
      <c r="CW209" s="84">
        <f>IFERROR(FIND("IBAMA",consulta_completa__11[[#This Row],[14 - Inst. Atuando no Local]]),0)</f>
        <v>0</v>
      </c>
      <c r="CX209" s="84" t="str">
        <f t="shared" si="119"/>
        <v/>
      </c>
      <c r="CY209" s="84" t="str">
        <f>IF(consulta_completa__11[[#This Row],[14 - Inst. Atuando no Local]]="","X","")</f>
        <v/>
      </c>
      <c r="CZ209" s="84">
        <f>IFERROR(FIND("OUTRA (S)",consulta_completa__11[[#This Row],[14 - Inst. Atuando no Local]]),0)</f>
        <v>0</v>
      </c>
      <c r="DA209" s="84" t="str">
        <f t="shared" si="120"/>
        <v/>
      </c>
      <c r="DB209" s="35" t="str">
        <f t="shared" si="121"/>
        <v>Sim</v>
      </c>
      <c r="DC209" s="35" t="str">
        <f t="shared" si="122"/>
        <v>Não</v>
      </c>
      <c r="DD209" s="35" t="str">
        <f t="shared" si="123"/>
        <v>Sim</v>
      </c>
      <c r="DE209" s="87" t="str">
        <f t="shared" si="94"/>
        <v>Sem informação</v>
      </c>
    </row>
    <row r="210" spans="1:109">
      <c r="A210" s="14">
        <v>202532457604</v>
      </c>
      <c r="B210" s="1">
        <v>45738</v>
      </c>
      <c r="C210" t="s">
        <v>109</v>
      </c>
      <c r="D210" t="s">
        <v>110</v>
      </c>
      <c r="E210" t="s">
        <v>111</v>
      </c>
      <c r="F210" t="s">
        <v>112</v>
      </c>
      <c r="G210" t="s">
        <v>439</v>
      </c>
      <c r="H210" t="s">
        <v>2245</v>
      </c>
      <c r="I210" t="s">
        <v>117</v>
      </c>
      <c r="J210" t="s">
        <v>113</v>
      </c>
      <c r="K210" t="s">
        <v>114</v>
      </c>
      <c r="L210" t="s">
        <v>114</v>
      </c>
      <c r="M210" t="s">
        <v>118</v>
      </c>
      <c r="N210" t="s">
        <v>119</v>
      </c>
      <c r="O210" t="s">
        <v>239</v>
      </c>
      <c r="P210" t="s">
        <v>229</v>
      </c>
      <c r="Q210" t="s">
        <v>122</v>
      </c>
      <c r="R210" t="s">
        <v>123</v>
      </c>
      <c r="S210" t="s">
        <v>124</v>
      </c>
      <c r="T210" t="s">
        <v>1736</v>
      </c>
      <c r="U210" t="s">
        <v>113</v>
      </c>
      <c r="V210" t="s">
        <v>2246</v>
      </c>
      <c r="Z210" t="s">
        <v>2247</v>
      </c>
      <c r="AA210" t="s">
        <v>113</v>
      </c>
      <c r="AB210" t="s">
        <v>1465</v>
      </c>
      <c r="AC210" t="s">
        <v>482</v>
      </c>
      <c r="AD210">
        <v>1</v>
      </c>
      <c r="AE210" t="s">
        <v>206</v>
      </c>
      <c r="AF210" t="s">
        <v>113</v>
      </c>
      <c r="AG210" t="s">
        <v>113</v>
      </c>
      <c r="AH210" t="s">
        <v>131</v>
      </c>
      <c r="AI210" t="s">
        <v>131</v>
      </c>
      <c r="AJ210" t="s">
        <v>131</v>
      </c>
      <c r="AK210" t="s">
        <v>2248</v>
      </c>
      <c r="AL210" t="s">
        <v>2249</v>
      </c>
      <c r="AM210" t="s">
        <v>485</v>
      </c>
      <c r="AN210" t="s">
        <v>113</v>
      </c>
      <c r="AO210" t="s">
        <v>113</v>
      </c>
      <c r="AQ210" t="s">
        <v>486</v>
      </c>
      <c r="AR210" t="s">
        <v>113</v>
      </c>
      <c r="AS210" t="s">
        <v>113</v>
      </c>
      <c r="AT210" t="s">
        <v>2250</v>
      </c>
      <c r="AU210" t="s">
        <v>113</v>
      </c>
      <c r="AW210" t="s">
        <v>159</v>
      </c>
      <c r="AX210" s="82">
        <f>IFERROR(FIND("Óbitos/feridos",consulta_completa__11[[#This Row],[13 - Ocorrências/Ambientes Atingidos]]),0)</f>
        <v>0</v>
      </c>
      <c r="AY210" s="83" t="str">
        <f t="shared" si="95"/>
        <v/>
      </c>
      <c r="AZ210" s="82">
        <f>IFERROR(FIND("População afetada/evacuada",consulta_completa__11[[#This Row],[13 - Ocorrências/Ambientes Atingidos]]),0)</f>
        <v>0</v>
      </c>
      <c r="BA210" s="82" t="str">
        <f t="shared" si="96"/>
        <v/>
      </c>
      <c r="BB210" s="82">
        <f>IFERROR(FIND("Suspensão de abastecimento de água",consulta_completa__11[[#This Row],[13 - Ocorrências/Ambientes Atingidos]]),0)</f>
        <v>0</v>
      </c>
      <c r="BC210" s="83" t="str">
        <f t="shared" si="124"/>
        <v/>
      </c>
      <c r="BD210" s="82">
        <f>IFERROR(FIND("Rio/córrego",consulta_completa__11[[#This Row],[13 - Ocorrências/Ambientes Atingidos]]),0)</f>
        <v>0</v>
      </c>
      <c r="BE210" s="83" t="str">
        <f t="shared" si="97"/>
        <v/>
      </c>
      <c r="BF210" s="82">
        <f>IFERROR(FIND("Lago",consulta_completa__11[[#This Row],[13 - Ocorrências/Ambientes Atingidos]]),0)</f>
        <v>0</v>
      </c>
      <c r="BG210" s="83" t="str">
        <f t="shared" si="98"/>
        <v/>
      </c>
      <c r="BH210" s="82">
        <f>IFERROR(FIND("Mar",consulta_completa__11[[#This Row],[13 - Ocorrências/Ambientes Atingidos]]),0)</f>
        <v>1</v>
      </c>
      <c r="BI210" s="83" t="str">
        <f t="shared" si="99"/>
        <v>X</v>
      </c>
      <c r="BJ210" s="82">
        <f>IFERROR(FIND("Praia",consulta_completa__11[[#This Row],[13 - Ocorrências/Ambientes Atingidos]]),0)</f>
        <v>0</v>
      </c>
      <c r="BK210" s="83" t="str">
        <f t="shared" si="100"/>
        <v/>
      </c>
      <c r="BL210" s="82">
        <f>IFERROR(FIND("Solo",consulta_completa__11[[#This Row],[13 - Ocorrências/Ambientes Atingidos]]),0)</f>
        <v>0</v>
      </c>
      <c r="BM210" s="83" t="str">
        <f t="shared" si="101"/>
        <v/>
      </c>
      <c r="BN210" s="82">
        <f>IFERROR(FIND("Águas subterrâneas",consulta_completa__11[[#This Row],[13 - Ocorrências/Ambientes Atingidos]]),0)</f>
        <v>0</v>
      </c>
      <c r="BO210" s="83" t="str">
        <f t="shared" si="102"/>
        <v/>
      </c>
      <c r="BP210" s="82">
        <f>IFERROR(FIND("Atmosfera",consulta_completa__11[[#This Row],[13 - Ocorrências/Ambientes Atingidos]]),0)</f>
        <v>0</v>
      </c>
      <c r="BQ210" s="83" t="str">
        <f t="shared" si="103"/>
        <v/>
      </c>
      <c r="BR210" s="82">
        <f>IFERROR(FIND("Flora",consulta_completa__11[[#This Row],[13 - Ocorrências/Ambientes Atingidos]]),0)</f>
        <v>0</v>
      </c>
      <c r="BS210" s="83" t="str">
        <f t="shared" si="104"/>
        <v/>
      </c>
      <c r="BT210" s="82">
        <f>IFERROR(FIND("Fauna",consulta_completa__11[[#This Row],[13 - Ocorrências/Ambientes Atingidos]]),0)</f>
        <v>0</v>
      </c>
      <c r="BU210" s="83" t="str">
        <f t="shared" si="105"/>
        <v/>
      </c>
      <c r="BV210" s="82">
        <f>IFERROR(FIND("UC federal",consulta_completa__11[[#This Row],[13 - Ocorrências/Ambientes Atingidos]]),0)</f>
        <v>0</v>
      </c>
      <c r="BW210" s="83" t="str">
        <f t="shared" si="106"/>
        <v/>
      </c>
      <c r="BX210" s="82">
        <f>IFERROR(FIND("UC estadual/municipal",consulta_completa__11[[#This Row],[13 - Ocorrências/Ambientes Atingidos]]),0)</f>
        <v>0</v>
      </c>
      <c r="BY210" s="83" t="str">
        <f t="shared" si="107"/>
        <v/>
      </c>
      <c r="BZ210" s="82">
        <f>IFERROR(FIND("Outro(s)",consulta_completa__11[[#This Row],[13 - Ocorrências/Ambientes Atingidos]]),0)</f>
        <v>0</v>
      </c>
      <c r="CA210" s="83" t="str">
        <f t="shared" si="108"/>
        <v/>
      </c>
      <c r="CB210" s="82">
        <f>IFERROR(FIND("Sem dano",consulta_completa__11[[#This Row],[13 - Ocorrências/Ambientes Atingidos]]),0)</f>
        <v>0</v>
      </c>
      <c r="CC210" s="83" t="str">
        <f t="shared" si="109"/>
        <v/>
      </c>
      <c r="CD210" s="82" t="str">
        <f>IF(consulta_completa__11[[#This Row],[13 - Ocorrências/Ambientes Atingidos]]="","X","")</f>
        <v/>
      </c>
      <c r="CE210" s="84">
        <f>IFERROR(FIND("IBAMA",consulta_completa__11[[#This Row],[14 - Inst. Atuando no Local]]),0)</f>
        <v>0</v>
      </c>
      <c r="CF210" s="84" t="str">
        <f t="shared" si="110"/>
        <v/>
      </c>
      <c r="CG210" s="84">
        <f>IFERROR(FIND("OEMA",consulta_completa__11[[#This Row],[14 - Inst. Atuando no Local]]),0)</f>
        <v>0</v>
      </c>
      <c r="CH210" s="84" t="str">
        <f t="shared" si="111"/>
        <v/>
      </c>
      <c r="CI210" s="84">
        <f>IFERROR(FIND("DEFESA CIVIL",consulta_completa__11[[#This Row],[14 - Inst. Atuando no Local]]),0)</f>
        <v>0</v>
      </c>
      <c r="CJ210" s="84" t="str">
        <f t="shared" si="112"/>
        <v/>
      </c>
      <c r="CK210" s="84">
        <f>IFERROR(FIND("CORPO DE BOMBEIROS",consulta_completa__11[[#This Row],[14 - Inst. Atuando no Local]]),0)</f>
        <v>0</v>
      </c>
      <c r="CL210" s="84" t="str">
        <f t="shared" si="113"/>
        <v/>
      </c>
      <c r="CM210" s="84">
        <f>IFERROR(FIND("POLÍCIA RODOVIÁRIA",consulta_completa__11[[#This Row],[14 - Inst. Atuando no Local]]),0)</f>
        <v>0</v>
      </c>
      <c r="CN210" s="84" t="str">
        <f t="shared" si="114"/>
        <v/>
      </c>
      <c r="CO210" s="84">
        <f>IFERROR(FIND("POLÍCIA MILITAR",consulta_completa__11[[#This Row],[14 - Inst. Atuando no Local]]),0)</f>
        <v>0</v>
      </c>
      <c r="CP210" s="84" t="str">
        <f t="shared" si="115"/>
        <v/>
      </c>
      <c r="CQ210" s="84">
        <f>IFERROR(FIND("POLÍCIA CIVIL",consulta_completa__11[[#This Row],[14 - Inst. Atuando no Local]]),0)</f>
        <v>0</v>
      </c>
      <c r="CR210" s="84" t="str">
        <f t="shared" si="116"/>
        <v/>
      </c>
      <c r="CS210" s="84">
        <f>IFERROR(FIND("MARINHA DO BRASIL",consulta_completa__11[[#This Row],[14 - Inst. Atuando no Local]]),0)</f>
        <v>0</v>
      </c>
      <c r="CT210" s="84" t="str">
        <f t="shared" si="117"/>
        <v/>
      </c>
      <c r="CU210" s="84">
        <f>IFERROR(FIND("EMPRESA ESPECIALIZADA EM ATENDIMENTO",consulta_completa__11[[#This Row],[14 - Inst. Atuando no Local]]),0)</f>
        <v>0</v>
      </c>
      <c r="CV210" s="84" t="str">
        <f t="shared" si="118"/>
        <v/>
      </c>
      <c r="CW210" s="84">
        <f>IFERROR(FIND("IBAMA",consulta_completa__11[[#This Row],[14 - Inst. Atuando no Local]]),0)</f>
        <v>0</v>
      </c>
      <c r="CX210" s="84" t="str">
        <f t="shared" si="119"/>
        <v/>
      </c>
      <c r="CY210" s="84" t="str">
        <f>IF(consulta_completa__11[[#This Row],[14 - Inst. Atuando no Local]]="","X","")</f>
        <v/>
      </c>
      <c r="CZ210" s="84">
        <f>IFERROR(FIND("OUTRA (S)",consulta_completa__11[[#This Row],[14 - Inst. Atuando no Local]]),0)</f>
        <v>0</v>
      </c>
      <c r="DA210" s="84" t="str">
        <f t="shared" si="120"/>
        <v/>
      </c>
      <c r="DB210" s="35" t="str">
        <f t="shared" si="121"/>
        <v>Sim</v>
      </c>
      <c r="DC210" s="35" t="str">
        <f t="shared" si="122"/>
        <v>Não</v>
      </c>
      <c r="DD210" s="35" t="str">
        <f t="shared" si="123"/>
        <v>Sim</v>
      </c>
      <c r="DE210" s="87" t="str">
        <f t="shared" si="94"/>
        <v>Federal</v>
      </c>
    </row>
    <row r="211" spans="1:109">
      <c r="A211" s="14">
        <v>202532346834</v>
      </c>
      <c r="B211" s="1">
        <v>45739</v>
      </c>
      <c r="C211" t="s">
        <v>109</v>
      </c>
      <c r="D211" t="s">
        <v>343</v>
      </c>
      <c r="E211" t="s">
        <v>111</v>
      </c>
      <c r="F211" t="s">
        <v>2251</v>
      </c>
      <c r="G211" t="s">
        <v>113</v>
      </c>
      <c r="H211" t="s">
        <v>114</v>
      </c>
      <c r="I211" t="s">
        <v>114</v>
      </c>
      <c r="J211" t="s">
        <v>404</v>
      </c>
      <c r="K211" t="s">
        <v>2252</v>
      </c>
      <c r="L211" t="s">
        <v>117</v>
      </c>
      <c r="M211" t="s">
        <v>118</v>
      </c>
      <c r="N211" t="s">
        <v>119</v>
      </c>
      <c r="O211" t="s">
        <v>239</v>
      </c>
      <c r="P211" t="s">
        <v>272</v>
      </c>
      <c r="Q211" t="s">
        <v>143</v>
      </c>
      <c r="R211" t="s">
        <v>123</v>
      </c>
      <c r="S211" t="s">
        <v>931</v>
      </c>
      <c r="T211" t="s">
        <v>2253</v>
      </c>
      <c r="U211" t="s">
        <v>2254</v>
      </c>
      <c r="V211" t="s">
        <v>2255</v>
      </c>
      <c r="W211" t="b">
        <v>1</v>
      </c>
      <c r="Z211" t="s">
        <v>2256</v>
      </c>
      <c r="AA211" t="s">
        <v>113</v>
      </c>
      <c r="AB211" t="s">
        <v>2257</v>
      </c>
      <c r="AC211" t="s">
        <v>2258</v>
      </c>
      <c r="AD211">
        <v>1</v>
      </c>
      <c r="AE211" t="s">
        <v>2259</v>
      </c>
      <c r="AF211" t="s">
        <v>113</v>
      </c>
      <c r="AG211" t="s">
        <v>113</v>
      </c>
      <c r="AH211" t="s">
        <v>131</v>
      </c>
      <c r="AI211" t="s">
        <v>131</v>
      </c>
      <c r="AJ211" t="s">
        <v>132</v>
      </c>
      <c r="AK211" t="s">
        <v>113</v>
      </c>
      <c r="AL211" t="s">
        <v>113</v>
      </c>
      <c r="AM211" t="s">
        <v>823</v>
      </c>
      <c r="AN211" t="s">
        <v>940</v>
      </c>
      <c r="AO211" t="s">
        <v>941</v>
      </c>
      <c r="AQ211" t="s">
        <v>1712</v>
      </c>
      <c r="AR211" t="s">
        <v>113</v>
      </c>
      <c r="AS211" t="s">
        <v>113</v>
      </c>
      <c r="AT211" t="s">
        <v>113</v>
      </c>
      <c r="AU211" t="s">
        <v>113</v>
      </c>
      <c r="AW211" t="s">
        <v>113</v>
      </c>
      <c r="AX211" s="82">
        <f>IFERROR(FIND("Óbitos/feridos",consulta_completa__11[[#This Row],[13 - Ocorrências/Ambientes Atingidos]]),0)</f>
        <v>0</v>
      </c>
      <c r="AY211" s="83" t="str">
        <f t="shared" si="95"/>
        <v/>
      </c>
      <c r="AZ211" s="82">
        <f>IFERROR(FIND("População afetada/evacuada",consulta_completa__11[[#This Row],[13 - Ocorrências/Ambientes Atingidos]]),0)</f>
        <v>0</v>
      </c>
      <c r="BA211" s="82" t="str">
        <f t="shared" si="96"/>
        <v/>
      </c>
      <c r="BB211" s="82">
        <f>IFERROR(FIND("Suspensão de abastecimento de água",consulta_completa__11[[#This Row],[13 - Ocorrências/Ambientes Atingidos]]),0)</f>
        <v>0</v>
      </c>
      <c r="BC211" s="83" t="str">
        <f t="shared" si="124"/>
        <v/>
      </c>
      <c r="BD211" s="82">
        <f>IFERROR(FIND("Rio/córrego",consulta_completa__11[[#This Row],[13 - Ocorrências/Ambientes Atingidos]]),0)</f>
        <v>0</v>
      </c>
      <c r="BE211" s="83" t="str">
        <f t="shared" si="97"/>
        <v/>
      </c>
      <c r="BF211" s="82">
        <f>IFERROR(FIND("Lago",consulta_completa__11[[#This Row],[13 - Ocorrências/Ambientes Atingidos]]),0)</f>
        <v>0</v>
      </c>
      <c r="BG211" s="83" t="str">
        <f t="shared" si="98"/>
        <v/>
      </c>
      <c r="BH211" s="82">
        <f>IFERROR(FIND("Mar",consulta_completa__11[[#This Row],[13 - Ocorrências/Ambientes Atingidos]]),0)</f>
        <v>1</v>
      </c>
      <c r="BI211" s="83" t="str">
        <f t="shared" si="99"/>
        <v>X</v>
      </c>
      <c r="BJ211" s="82">
        <f>IFERROR(FIND("Praia",consulta_completa__11[[#This Row],[13 - Ocorrências/Ambientes Atingidos]]),0)</f>
        <v>0</v>
      </c>
      <c r="BK211" s="83" t="str">
        <f t="shared" si="100"/>
        <v/>
      </c>
      <c r="BL211" s="82">
        <f>IFERROR(FIND("Solo",consulta_completa__11[[#This Row],[13 - Ocorrências/Ambientes Atingidos]]),0)</f>
        <v>0</v>
      </c>
      <c r="BM211" s="83" t="str">
        <f t="shared" si="101"/>
        <v/>
      </c>
      <c r="BN211" s="82">
        <f>IFERROR(FIND("Águas subterrâneas",consulta_completa__11[[#This Row],[13 - Ocorrências/Ambientes Atingidos]]),0)</f>
        <v>0</v>
      </c>
      <c r="BO211" s="83" t="str">
        <f t="shared" si="102"/>
        <v/>
      </c>
      <c r="BP211" s="82">
        <f>IFERROR(FIND("Atmosfera",consulta_completa__11[[#This Row],[13 - Ocorrências/Ambientes Atingidos]]),0)</f>
        <v>0</v>
      </c>
      <c r="BQ211" s="83" t="str">
        <f t="shared" si="103"/>
        <v/>
      </c>
      <c r="BR211" s="82">
        <f>IFERROR(FIND("Flora",consulta_completa__11[[#This Row],[13 - Ocorrências/Ambientes Atingidos]]),0)</f>
        <v>0</v>
      </c>
      <c r="BS211" s="83" t="str">
        <f t="shared" si="104"/>
        <v/>
      </c>
      <c r="BT211" s="82">
        <f>IFERROR(FIND("Fauna",consulta_completa__11[[#This Row],[13 - Ocorrências/Ambientes Atingidos]]),0)</f>
        <v>0</v>
      </c>
      <c r="BU211" s="83" t="str">
        <f t="shared" si="105"/>
        <v/>
      </c>
      <c r="BV211" s="82">
        <f>IFERROR(FIND("UC federal",consulta_completa__11[[#This Row],[13 - Ocorrências/Ambientes Atingidos]]),0)</f>
        <v>0</v>
      </c>
      <c r="BW211" s="83" t="str">
        <f t="shared" si="106"/>
        <v/>
      </c>
      <c r="BX211" s="82">
        <f>IFERROR(FIND("UC estadual/municipal",consulta_completa__11[[#This Row],[13 - Ocorrências/Ambientes Atingidos]]),0)</f>
        <v>0</v>
      </c>
      <c r="BY211" s="83" t="str">
        <f t="shared" si="107"/>
        <v/>
      </c>
      <c r="BZ211" s="82">
        <f>IFERROR(FIND("Outro(s)",consulta_completa__11[[#This Row],[13 - Ocorrências/Ambientes Atingidos]]),0)</f>
        <v>0</v>
      </c>
      <c r="CA211" s="83" t="str">
        <f t="shared" si="108"/>
        <v/>
      </c>
      <c r="CB211" s="82">
        <f>IFERROR(FIND("Sem dano",consulta_completa__11[[#This Row],[13 - Ocorrências/Ambientes Atingidos]]),0)</f>
        <v>0</v>
      </c>
      <c r="CC211" s="83" t="str">
        <f t="shared" si="109"/>
        <v/>
      </c>
      <c r="CD211" s="82" t="str">
        <f>IF(consulta_completa__11[[#This Row],[13 - Ocorrências/Ambientes Atingidos]]="","X","")</f>
        <v/>
      </c>
      <c r="CE211" s="84">
        <f>IFERROR(FIND("IBAMA",consulta_completa__11[[#This Row],[14 - Inst. Atuando no Local]]),0)</f>
        <v>0</v>
      </c>
      <c r="CF211" s="84" t="str">
        <f t="shared" si="110"/>
        <v/>
      </c>
      <c r="CG211" s="84">
        <f>IFERROR(FIND("OEMA",consulta_completa__11[[#This Row],[14 - Inst. Atuando no Local]]),0)</f>
        <v>0</v>
      </c>
      <c r="CH211" s="84" t="str">
        <f t="shared" si="111"/>
        <v/>
      </c>
      <c r="CI211" s="84">
        <f>IFERROR(FIND("DEFESA CIVIL",consulta_completa__11[[#This Row],[14 - Inst. Atuando no Local]]),0)</f>
        <v>0</v>
      </c>
      <c r="CJ211" s="84" t="str">
        <f t="shared" si="112"/>
        <v/>
      </c>
      <c r="CK211" s="84">
        <f>IFERROR(FIND("CORPO DE BOMBEIROS",consulta_completa__11[[#This Row],[14 - Inst. Atuando no Local]]),0)</f>
        <v>0</v>
      </c>
      <c r="CL211" s="84" t="str">
        <f t="shared" si="113"/>
        <v/>
      </c>
      <c r="CM211" s="84">
        <f>IFERROR(FIND("POLÍCIA RODOVIÁRIA",consulta_completa__11[[#This Row],[14 - Inst. Atuando no Local]]),0)</f>
        <v>0</v>
      </c>
      <c r="CN211" s="84" t="str">
        <f t="shared" si="114"/>
        <v/>
      </c>
      <c r="CO211" s="84">
        <f>IFERROR(FIND("POLÍCIA MILITAR",consulta_completa__11[[#This Row],[14 - Inst. Atuando no Local]]),0)</f>
        <v>0</v>
      </c>
      <c r="CP211" s="84" t="str">
        <f t="shared" si="115"/>
        <v/>
      </c>
      <c r="CQ211" s="84">
        <f>IFERROR(FIND("POLÍCIA CIVIL",consulta_completa__11[[#This Row],[14 - Inst. Atuando no Local]]),0)</f>
        <v>0</v>
      </c>
      <c r="CR211" s="84" t="str">
        <f t="shared" si="116"/>
        <v/>
      </c>
      <c r="CS211" s="84">
        <f>IFERROR(FIND("MARINHA DO BRASIL",consulta_completa__11[[#This Row],[14 - Inst. Atuando no Local]]),0)</f>
        <v>0</v>
      </c>
      <c r="CT211" s="84" t="str">
        <f t="shared" si="117"/>
        <v/>
      </c>
      <c r="CU211" s="84">
        <f>IFERROR(FIND("EMPRESA ESPECIALIZADA EM ATENDIMENTO",consulta_completa__11[[#This Row],[14 - Inst. Atuando no Local]]),0)</f>
        <v>0</v>
      </c>
      <c r="CV211" s="84" t="str">
        <f t="shared" si="118"/>
        <v/>
      </c>
      <c r="CW211" s="84">
        <f>IFERROR(FIND("IBAMA",consulta_completa__11[[#This Row],[14 - Inst. Atuando no Local]]),0)</f>
        <v>0</v>
      </c>
      <c r="CX211" s="84" t="str">
        <f t="shared" si="119"/>
        <v/>
      </c>
      <c r="CY211" s="84" t="str">
        <f>IF(consulta_completa__11[[#This Row],[14 - Inst. Atuando no Local]]="","X","")</f>
        <v/>
      </c>
      <c r="CZ211" s="84">
        <f>IFERROR(FIND("OUTRA (S)",consulta_completa__11[[#This Row],[14 - Inst. Atuando no Local]]),0)</f>
        <v>0</v>
      </c>
      <c r="DA211" s="84" t="str">
        <f t="shared" si="120"/>
        <v/>
      </c>
      <c r="DB211" s="35" t="str">
        <f t="shared" si="121"/>
        <v>Sim</v>
      </c>
      <c r="DC211" s="35" t="str">
        <f t="shared" si="122"/>
        <v>Não</v>
      </c>
      <c r="DD211" s="35" t="str">
        <f t="shared" si="123"/>
        <v>Sim</v>
      </c>
      <c r="DE211" s="87" t="str">
        <f t="shared" si="94"/>
        <v>Federal</v>
      </c>
    </row>
    <row r="212" spans="1:109">
      <c r="A212" s="14">
        <v>202532636041</v>
      </c>
      <c r="B212" s="1">
        <v>45739</v>
      </c>
      <c r="C212" t="s">
        <v>1064</v>
      </c>
      <c r="D212" t="s">
        <v>343</v>
      </c>
      <c r="E212" t="s">
        <v>139</v>
      </c>
      <c r="F212" t="s">
        <v>112</v>
      </c>
      <c r="G212" t="s">
        <v>113</v>
      </c>
      <c r="H212" t="s">
        <v>114</v>
      </c>
      <c r="I212" t="s">
        <v>114</v>
      </c>
      <c r="J212" t="s">
        <v>2260</v>
      </c>
      <c r="K212" t="s">
        <v>2261</v>
      </c>
      <c r="L212" t="s">
        <v>117</v>
      </c>
      <c r="M212" t="s">
        <v>140</v>
      </c>
      <c r="N212" t="s">
        <v>113</v>
      </c>
      <c r="O212" t="s">
        <v>228</v>
      </c>
      <c r="P212" t="s">
        <v>272</v>
      </c>
      <c r="Q212" t="s">
        <v>122</v>
      </c>
      <c r="R212" t="s">
        <v>123</v>
      </c>
      <c r="S212" t="s">
        <v>113</v>
      </c>
      <c r="T212" t="s">
        <v>2262</v>
      </c>
      <c r="U212" t="s">
        <v>1610</v>
      </c>
      <c r="V212" t="s">
        <v>2263</v>
      </c>
      <c r="Z212" t="s">
        <v>2264</v>
      </c>
      <c r="AA212" t="s">
        <v>113</v>
      </c>
      <c r="AB212" t="s">
        <v>823</v>
      </c>
      <c r="AC212" t="s">
        <v>113</v>
      </c>
      <c r="AD212">
        <v>2</v>
      </c>
      <c r="AE212" t="s">
        <v>113</v>
      </c>
      <c r="AF212" t="s">
        <v>113</v>
      </c>
      <c r="AG212" t="s">
        <v>113</v>
      </c>
      <c r="AH212" t="s">
        <v>131</v>
      </c>
      <c r="AI212" t="s">
        <v>132</v>
      </c>
      <c r="AJ212" t="s">
        <v>131</v>
      </c>
      <c r="AK212" t="s">
        <v>2265</v>
      </c>
      <c r="AL212" t="s">
        <v>2266</v>
      </c>
      <c r="AM212" t="s">
        <v>2267</v>
      </c>
      <c r="AN212" t="s">
        <v>154</v>
      </c>
      <c r="AO212" t="s">
        <v>266</v>
      </c>
      <c r="AQ212" t="s">
        <v>2268</v>
      </c>
      <c r="AR212" t="s">
        <v>113</v>
      </c>
      <c r="AS212" t="s">
        <v>113</v>
      </c>
      <c r="AT212" t="s">
        <v>2269</v>
      </c>
      <c r="AU212" t="s">
        <v>2270</v>
      </c>
      <c r="AV212">
        <v>27670000000</v>
      </c>
      <c r="AW212" t="s">
        <v>159</v>
      </c>
      <c r="AX212" s="82">
        <f>IFERROR(FIND("Óbitos/feridos",consulta_completa__11[[#This Row],[13 - Ocorrências/Ambientes Atingidos]]),0)</f>
        <v>0</v>
      </c>
      <c r="AY212" s="83" t="str">
        <f t="shared" si="95"/>
        <v/>
      </c>
      <c r="AZ212" s="82">
        <f>IFERROR(FIND("População afetada/evacuada",consulta_completa__11[[#This Row],[13 - Ocorrências/Ambientes Atingidos]]),0)</f>
        <v>0</v>
      </c>
      <c r="BA212" s="82" t="str">
        <f t="shared" si="96"/>
        <v/>
      </c>
      <c r="BB212" s="82">
        <f>IFERROR(FIND("Suspensão de abastecimento de água",consulta_completa__11[[#This Row],[13 - Ocorrências/Ambientes Atingidos]]),0)</f>
        <v>0</v>
      </c>
      <c r="BC212" s="83" t="str">
        <f t="shared" si="124"/>
        <v/>
      </c>
      <c r="BD212" s="82">
        <f>IFERROR(FIND("Rio/córrego",consulta_completa__11[[#This Row],[13 - Ocorrências/Ambientes Atingidos]]),0)</f>
        <v>0</v>
      </c>
      <c r="BE212" s="83" t="str">
        <f t="shared" si="97"/>
        <v/>
      </c>
      <c r="BF212" s="82">
        <f>IFERROR(FIND("Lago",consulta_completa__11[[#This Row],[13 - Ocorrências/Ambientes Atingidos]]),0)</f>
        <v>0</v>
      </c>
      <c r="BG212" s="83" t="str">
        <f t="shared" si="98"/>
        <v/>
      </c>
      <c r="BH212" s="82">
        <f>IFERROR(FIND("Mar",consulta_completa__11[[#This Row],[13 - Ocorrências/Ambientes Atingidos]]),0)</f>
        <v>0</v>
      </c>
      <c r="BI212" s="83" t="str">
        <f t="shared" si="99"/>
        <v/>
      </c>
      <c r="BJ212" s="82">
        <f>IFERROR(FIND("Praia",consulta_completa__11[[#This Row],[13 - Ocorrências/Ambientes Atingidos]]),0)</f>
        <v>0</v>
      </c>
      <c r="BK212" s="83" t="str">
        <f t="shared" si="100"/>
        <v/>
      </c>
      <c r="BL212" s="82">
        <f>IFERROR(FIND("Solo",consulta_completa__11[[#This Row],[13 - Ocorrências/Ambientes Atingidos]]),0)</f>
        <v>1</v>
      </c>
      <c r="BM212" s="83" t="str">
        <f t="shared" si="101"/>
        <v>X</v>
      </c>
      <c r="BN212" s="82">
        <f>IFERROR(FIND("Águas subterrâneas",consulta_completa__11[[#This Row],[13 - Ocorrências/Ambientes Atingidos]]),0)</f>
        <v>0</v>
      </c>
      <c r="BO212" s="83" t="str">
        <f t="shared" si="102"/>
        <v/>
      </c>
      <c r="BP212" s="82">
        <f>IFERROR(FIND("Atmosfera",consulta_completa__11[[#This Row],[13 - Ocorrências/Ambientes Atingidos]]),0)</f>
        <v>0</v>
      </c>
      <c r="BQ212" s="83" t="str">
        <f t="shared" si="103"/>
        <v/>
      </c>
      <c r="BR212" s="82">
        <f>IFERROR(FIND("Flora",consulta_completa__11[[#This Row],[13 - Ocorrências/Ambientes Atingidos]]),0)</f>
        <v>0</v>
      </c>
      <c r="BS212" s="83" t="str">
        <f t="shared" si="104"/>
        <v/>
      </c>
      <c r="BT212" s="82">
        <f>IFERROR(FIND("Fauna",consulta_completa__11[[#This Row],[13 - Ocorrências/Ambientes Atingidos]]),0)</f>
        <v>0</v>
      </c>
      <c r="BU212" s="83" t="str">
        <f t="shared" si="105"/>
        <v/>
      </c>
      <c r="BV212" s="82">
        <f>IFERROR(FIND("UC federal",consulta_completa__11[[#This Row],[13 - Ocorrências/Ambientes Atingidos]]),0)</f>
        <v>0</v>
      </c>
      <c r="BW212" s="83" t="str">
        <f t="shared" si="106"/>
        <v/>
      </c>
      <c r="BX212" s="82">
        <f>IFERROR(FIND("UC estadual/municipal",consulta_completa__11[[#This Row],[13 - Ocorrências/Ambientes Atingidos]]),0)</f>
        <v>0</v>
      </c>
      <c r="BY212" s="83" t="str">
        <f t="shared" si="107"/>
        <v/>
      </c>
      <c r="BZ212" s="82">
        <f>IFERROR(FIND("Outro(s)",consulta_completa__11[[#This Row],[13 - Ocorrências/Ambientes Atingidos]]),0)</f>
        <v>0</v>
      </c>
      <c r="CA212" s="83" t="str">
        <f t="shared" si="108"/>
        <v/>
      </c>
      <c r="CB212" s="82">
        <f>IFERROR(FIND("Sem dano",consulta_completa__11[[#This Row],[13 - Ocorrências/Ambientes Atingidos]]),0)</f>
        <v>0</v>
      </c>
      <c r="CC212" s="83" t="str">
        <f t="shared" si="109"/>
        <v/>
      </c>
      <c r="CD212" s="82" t="str">
        <f>IF(consulta_completa__11[[#This Row],[13 - Ocorrências/Ambientes Atingidos]]="","X","")</f>
        <v/>
      </c>
      <c r="CE212" s="84">
        <f>IFERROR(FIND("IBAMA",consulta_completa__11[[#This Row],[14 - Inst. Atuando no Local]]),0)</f>
        <v>0</v>
      </c>
      <c r="CF212" s="84" t="str">
        <f t="shared" si="110"/>
        <v/>
      </c>
      <c r="CG212" s="84">
        <f>IFERROR(FIND("OEMA",consulta_completa__11[[#This Row],[14 - Inst. Atuando no Local]]),0)</f>
        <v>0</v>
      </c>
      <c r="CH212" s="84" t="str">
        <f t="shared" si="111"/>
        <v/>
      </c>
      <c r="CI212" s="84">
        <f>IFERROR(FIND("DEFESA CIVIL",consulta_completa__11[[#This Row],[14 - Inst. Atuando no Local]]),0)</f>
        <v>0</v>
      </c>
      <c r="CJ212" s="84" t="str">
        <f t="shared" si="112"/>
        <v/>
      </c>
      <c r="CK212" s="84">
        <f>IFERROR(FIND("CORPO DE BOMBEIROS",consulta_completa__11[[#This Row],[14 - Inst. Atuando no Local]]),0)</f>
        <v>0</v>
      </c>
      <c r="CL212" s="84" t="str">
        <f t="shared" si="113"/>
        <v/>
      </c>
      <c r="CM212" s="84">
        <f>IFERROR(FIND("POLÍCIA RODOVIÁRIA",consulta_completa__11[[#This Row],[14 - Inst. Atuando no Local]]),0)</f>
        <v>0</v>
      </c>
      <c r="CN212" s="84" t="str">
        <f t="shared" si="114"/>
        <v/>
      </c>
      <c r="CO212" s="84">
        <f>IFERROR(FIND("POLÍCIA MILITAR",consulta_completa__11[[#This Row],[14 - Inst. Atuando no Local]]),0)</f>
        <v>0</v>
      </c>
      <c r="CP212" s="84" t="str">
        <f t="shared" si="115"/>
        <v/>
      </c>
      <c r="CQ212" s="84">
        <f>IFERROR(FIND("POLÍCIA CIVIL",consulta_completa__11[[#This Row],[14 - Inst. Atuando no Local]]),0)</f>
        <v>0</v>
      </c>
      <c r="CR212" s="84" t="str">
        <f t="shared" si="116"/>
        <v/>
      </c>
      <c r="CS212" s="84">
        <f>IFERROR(FIND("MARINHA DO BRASIL",consulta_completa__11[[#This Row],[14 - Inst. Atuando no Local]]),0)</f>
        <v>0</v>
      </c>
      <c r="CT212" s="84" t="str">
        <f t="shared" si="117"/>
        <v/>
      </c>
      <c r="CU212" s="84">
        <f>IFERROR(FIND("EMPRESA ESPECIALIZADA EM ATENDIMENTO",consulta_completa__11[[#This Row],[14 - Inst. Atuando no Local]]),0)</f>
        <v>0</v>
      </c>
      <c r="CV212" s="84" t="str">
        <f t="shared" si="118"/>
        <v/>
      </c>
      <c r="CW212" s="84">
        <f>IFERROR(FIND("IBAMA",consulta_completa__11[[#This Row],[14 - Inst. Atuando no Local]]),0)</f>
        <v>0</v>
      </c>
      <c r="CX212" s="84" t="str">
        <f t="shared" si="119"/>
        <v/>
      </c>
      <c r="CY212" s="84" t="str">
        <f>IF(consulta_completa__11[[#This Row],[14 - Inst. Atuando no Local]]="","X","")</f>
        <v>X</v>
      </c>
      <c r="CZ212" s="84">
        <f>IFERROR(FIND("OUTRA (S)",consulta_completa__11[[#This Row],[14 - Inst. Atuando no Local]]),0)</f>
        <v>0</v>
      </c>
      <c r="DA212" s="84" t="str">
        <f t="shared" si="120"/>
        <v/>
      </c>
      <c r="DB212" s="35" t="str">
        <f t="shared" si="121"/>
        <v>Sim</v>
      </c>
      <c r="DC212" s="35" t="str">
        <f t="shared" si="122"/>
        <v>Não</v>
      </c>
      <c r="DD212" s="35" t="str">
        <f t="shared" si="123"/>
        <v>Sim</v>
      </c>
      <c r="DE212" s="87" t="str">
        <f t="shared" si="94"/>
        <v>Estadual</v>
      </c>
    </row>
    <row r="213" spans="1:109">
      <c r="A213" s="14">
        <v>202532582810</v>
      </c>
      <c r="B213" s="1">
        <v>45740</v>
      </c>
      <c r="C213" t="s">
        <v>109</v>
      </c>
      <c r="D213" t="s">
        <v>212</v>
      </c>
      <c r="E213" t="s">
        <v>139</v>
      </c>
      <c r="F213" t="s">
        <v>112</v>
      </c>
      <c r="G213" t="s">
        <v>439</v>
      </c>
      <c r="H213" t="s">
        <v>2271</v>
      </c>
      <c r="I213" t="s">
        <v>117</v>
      </c>
      <c r="J213" t="s">
        <v>113</v>
      </c>
      <c r="K213" t="s">
        <v>114</v>
      </c>
      <c r="L213" t="s">
        <v>114</v>
      </c>
      <c r="M213" t="s">
        <v>118</v>
      </c>
      <c r="N213" t="s">
        <v>119</v>
      </c>
      <c r="O213" t="s">
        <v>228</v>
      </c>
      <c r="P213" t="s">
        <v>299</v>
      </c>
      <c r="Q213" t="s">
        <v>167</v>
      </c>
      <c r="R213" t="s">
        <v>123</v>
      </c>
      <c r="S213" t="s">
        <v>201</v>
      </c>
      <c r="T213" t="s">
        <v>2272</v>
      </c>
      <c r="U213" t="s">
        <v>113</v>
      </c>
      <c r="V213" t="s">
        <v>2273</v>
      </c>
      <c r="Z213" t="s">
        <v>2274</v>
      </c>
      <c r="AA213" t="s">
        <v>2275</v>
      </c>
      <c r="AB213" t="s">
        <v>210</v>
      </c>
      <c r="AC213" t="s">
        <v>207</v>
      </c>
      <c r="AD213">
        <v>1</v>
      </c>
      <c r="AE213" t="s">
        <v>210</v>
      </c>
      <c r="AF213" t="s">
        <v>113</v>
      </c>
      <c r="AG213" t="s">
        <v>113</v>
      </c>
      <c r="AH213" t="s">
        <v>131</v>
      </c>
      <c r="AI213" t="s">
        <v>132</v>
      </c>
      <c r="AJ213" t="s">
        <v>131</v>
      </c>
      <c r="AK213" t="s">
        <v>2276</v>
      </c>
      <c r="AL213" t="s">
        <v>2277</v>
      </c>
      <c r="AM213" t="s">
        <v>210</v>
      </c>
      <c r="AN213" t="s">
        <v>113</v>
      </c>
      <c r="AO213" t="s">
        <v>113</v>
      </c>
      <c r="AQ213" t="s">
        <v>211</v>
      </c>
      <c r="AR213" t="s">
        <v>113</v>
      </c>
      <c r="AS213" t="s">
        <v>113</v>
      </c>
      <c r="AT213" t="s">
        <v>2278</v>
      </c>
      <c r="AU213" t="s">
        <v>113</v>
      </c>
      <c r="AW213" t="s">
        <v>159</v>
      </c>
      <c r="AX213" s="82">
        <f>IFERROR(FIND("Óbitos/feridos",consulta_completa__11[[#This Row],[13 - Ocorrências/Ambientes Atingidos]]),0)</f>
        <v>0</v>
      </c>
      <c r="AY213" s="83" t="str">
        <f t="shared" si="95"/>
        <v/>
      </c>
      <c r="AZ213" s="82">
        <f>IFERROR(FIND("População afetada/evacuada",consulta_completa__11[[#This Row],[13 - Ocorrências/Ambientes Atingidos]]),0)</f>
        <v>0</v>
      </c>
      <c r="BA213" s="82" t="str">
        <f t="shared" si="96"/>
        <v/>
      </c>
      <c r="BB213" s="82">
        <f>IFERROR(FIND("Suspensão de abastecimento de água",consulta_completa__11[[#This Row],[13 - Ocorrências/Ambientes Atingidos]]),0)</f>
        <v>0</v>
      </c>
      <c r="BC213" s="83" t="str">
        <f t="shared" si="124"/>
        <v/>
      </c>
      <c r="BD213" s="82">
        <f>IFERROR(FIND("Rio/córrego",consulta_completa__11[[#This Row],[13 - Ocorrências/Ambientes Atingidos]]),0)</f>
        <v>0</v>
      </c>
      <c r="BE213" s="83" t="str">
        <f t="shared" si="97"/>
        <v/>
      </c>
      <c r="BF213" s="82">
        <f>IFERROR(FIND("Lago",consulta_completa__11[[#This Row],[13 - Ocorrências/Ambientes Atingidos]]),0)</f>
        <v>0</v>
      </c>
      <c r="BG213" s="83" t="str">
        <f t="shared" si="98"/>
        <v/>
      </c>
      <c r="BH213" s="82">
        <f>IFERROR(FIND("Mar",consulta_completa__11[[#This Row],[13 - Ocorrências/Ambientes Atingidos]]),0)</f>
        <v>1</v>
      </c>
      <c r="BI213" s="83" t="str">
        <f t="shared" si="99"/>
        <v>X</v>
      </c>
      <c r="BJ213" s="82">
        <f>IFERROR(FIND("Praia",consulta_completa__11[[#This Row],[13 - Ocorrências/Ambientes Atingidos]]),0)</f>
        <v>0</v>
      </c>
      <c r="BK213" s="83" t="str">
        <f t="shared" si="100"/>
        <v/>
      </c>
      <c r="BL213" s="82">
        <f>IFERROR(FIND("Solo",consulta_completa__11[[#This Row],[13 - Ocorrências/Ambientes Atingidos]]),0)</f>
        <v>0</v>
      </c>
      <c r="BM213" s="83" t="str">
        <f t="shared" si="101"/>
        <v/>
      </c>
      <c r="BN213" s="82">
        <f>IFERROR(FIND("Águas subterrâneas",consulta_completa__11[[#This Row],[13 - Ocorrências/Ambientes Atingidos]]),0)</f>
        <v>0</v>
      </c>
      <c r="BO213" s="83" t="str">
        <f t="shared" si="102"/>
        <v/>
      </c>
      <c r="BP213" s="82">
        <f>IFERROR(FIND("Atmosfera",consulta_completa__11[[#This Row],[13 - Ocorrências/Ambientes Atingidos]]),0)</f>
        <v>0</v>
      </c>
      <c r="BQ213" s="83" t="str">
        <f t="shared" si="103"/>
        <v/>
      </c>
      <c r="BR213" s="82">
        <f>IFERROR(FIND("Flora",consulta_completa__11[[#This Row],[13 - Ocorrências/Ambientes Atingidos]]),0)</f>
        <v>0</v>
      </c>
      <c r="BS213" s="83" t="str">
        <f t="shared" si="104"/>
        <v/>
      </c>
      <c r="BT213" s="82">
        <f>IFERROR(FIND("Fauna",consulta_completa__11[[#This Row],[13 - Ocorrências/Ambientes Atingidos]]),0)</f>
        <v>0</v>
      </c>
      <c r="BU213" s="83" t="str">
        <f t="shared" si="105"/>
        <v/>
      </c>
      <c r="BV213" s="82">
        <f>IFERROR(FIND("UC federal",consulta_completa__11[[#This Row],[13 - Ocorrências/Ambientes Atingidos]]),0)</f>
        <v>0</v>
      </c>
      <c r="BW213" s="83" t="str">
        <f t="shared" si="106"/>
        <v/>
      </c>
      <c r="BX213" s="82">
        <f>IFERROR(FIND("UC estadual/municipal",consulta_completa__11[[#This Row],[13 - Ocorrências/Ambientes Atingidos]]),0)</f>
        <v>0</v>
      </c>
      <c r="BY213" s="83" t="str">
        <f t="shared" si="107"/>
        <v/>
      </c>
      <c r="BZ213" s="82">
        <f>IFERROR(FIND("Outro(s)",consulta_completa__11[[#This Row],[13 - Ocorrências/Ambientes Atingidos]]),0)</f>
        <v>0</v>
      </c>
      <c r="CA213" s="83" t="str">
        <f t="shared" si="108"/>
        <v/>
      </c>
      <c r="CB213" s="82">
        <f>IFERROR(FIND("Sem dano",consulta_completa__11[[#This Row],[13 - Ocorrências/Ambientes Atingidos]]),0)</f>
        <v>0</v>
      </c>
      <c r="CC213" s="83" t="str">
        <f t="shared" si="109"/>
        <v/>
      </c>
      <c r="CD213" s="82" t="str">
        <f>IF(consulta_completa__11[[#This Row],[13 - Ocorrências/Ambientes Atingidos]]="","X","")</f>
        <v/>
      </c>
      <c r="CE213" s="84">
        <f>IFERROR(FIND("IBAMA",consulta_completa__11[[#This Row],[14 - Inst. Atuando no Local]]),0)</f>
        <v>0</v>
      </c>
      <c r="CF213" s="84" t="str">
        <f t="shared" si="110"/>
        <v/>
      </c>
      <c r="CG213" s="84">
        <f>IFERROR(FIND("OEMA",consulta_completa__11[[#This Row],[14 - Inst. Atuando no Local]]),0)</f>
        <v>0</v>
      </c>
      <c r="CH213" s="84" t="str">
        <f t="shared" si="111"/>
        <v/>
      </c>
      <c r="CI213" s="84">
        <f>IFERROR(FIND("DEFESA CIVIL",consulta_completa__11[[#This Row],[14 - Inst. Atuando no Local]]),0)</f>
        <v>0</v>
      </c>
      <c r="CJ213" s="84" t="str">
        <f t="shared" si="112"/>
        <v/>
      </c>
      <c r="CK213" s="84">
        <f>IFERROR(FIND("CORPO DE BOMBEIROS",consulta_completa__11[[#This Row],[14 - Inst. Atuando no Local]]),0)</f>
        <v>0</v>
      </c>
      <c r="CL213" s="84" t="str">
        <f t="shared" si="113"/>
        <v/>
      </c>
      <c r="CM213" s="84">
        <f>IFERROR(FIND("POLÍCIA RODOVIÁRIA",consulta_completa__11[[#This Row],[14 - Inst. Atuando no Local]]),0)</f>
        <v>0</v>
      </c>
      <c r="CN213" s="84" t="str">
        <f t="shared" si="114"/>
        <v/>
      </c>
      <c r="CO213" s="84">
        <f>IFERROR(FIND("POLÍCIA MILITAR",consulta_completa__11[[#This Row],[14 - Inst. Atuando no Local]]),0)</f>
        <v>0</v>
      </c>
      <c r="CP213" s="84" t="str">
        <f t="shared" si="115"/>
        <v/>
      </c>
      <c r="CQ213" s="84">
        <f>IFERROR(FIND("POLÍCIA CIVIL",consulta_completa__11[[#This Row],[14 - Inst. Atuando no Local]]),0)</f>
        <v>0</v>
      </c>
      <c r="CR213" s="84" t="str">
        <f t="shared" si="116"/>
        <v/>
      </c>
      <c r="CS213" s="84">
        <f>IFERROR(FIND("MARINHA DO BRASIL",consulta_completa__11[[#This Row],[14 - Inst. Atuando no Local]]),0)</f>
        <v>0</v>
      </c>
      <c r="CT213" s="84" t="str">
        <f t="shared" si="117"/>
        <v/>
      </c>
      <c r="CU213" s="84">
        <f>IFERROR(FIND("EMPRESA ESPECIALIZADA EM ATENDIMENTO",consulta_completa__11[[#This Row],[14 - Inst. Atuando no Local]]),0)</f>
        <v>0</v>
      </c>
      <c r="CV213" s="84" t="str">
        <f t="shared" si="118"/>
        <v/>
      </c>
      <c r="CW213" s="84">
        <f>IFERROR(FIND("IBAMA",consulta_completa__11[[#This Row],[14 - Inst. Atuando no Local]]),0)</f>
        <v>0</v>
      </c>
      <c r="CX213" s="84" t="str">
        <f t="shared" si="119"/>
        <v/>
      </c>
      <c r="CY213" s="84" t="str">
        <f>IF(consulta_completa__11[[#This Row],[14 - Inst. Atuando no Local]]="","X","")</f>
        <v/>
      </c>
      <c r="CZ213" s="84">
        <f>IFERROR(FIND("OUTRA (S)",consulta_completa__11[[#This Row],[14 - Inst. Atuando no Local]]),0)</f>
        <v>0</v>
      </c>
      <c r="DA213" s="84" t="str">
        <f t="shared" si="120"/>
        <v/>
      </c>
      <c r="DB213" s="35" t="str">
        <f t="shared" si="121"/>
        <v>Sim</v>
      </c>
      <c r="DC213" s="35" t="str">
        <f t="shared" si="122"/>
        <v>Não</v>
      </c>
      <c r="DD213" s="35" t="str">
        <f t="shared" si="123"/>
        <v>Sim</v>
      </c>
      <c r="DE213" s="87" t="str">
        <f t="shared" si="94"/>
        <v>Federal</v>
      </c>
    </row>
    <row r="214" spans="1:109">
      <c r="A214" s="14">
        <v>202532832411</v>
      </c>
      <c r="B214" s="1">
        <v>45740</v>
      </c>
      <c r="C214" t="s">
        <v>929</v>
      </c>
      <c r="D214" t="s">
        <v>343</v>
      </c>
      <c r="E214" t="s">
        <v>139</v>
      </c>
      <c r="F214" t="s">
        <v>112</v>
      </c>
      <c r="G214" t="s">
        <v>113</v>
      </c>
      <c r="H214" t="s">
        <v>114</v>
      </c>
      <c r="I214" t="s">
        <v>114</v>
      </c>
      <c r="J214" t="s">
        <v>113</v>
      </c>
      <c r="K214" t="s">
        <v>114</v>
      </c>
      <c r="L214" t="s">
        <v>114</v>
      </c>
      <c r="M214" t="s">
        <v>456</v>
      </c>
      <c r="N214" t="s">
        <v>113</v>
      </c>
      <c r="O214" t="s">
        <v>120</v>
      </c>
      <c r="P214" t="s">
        <v>299</v>
      </c>
      <c r="Q214" t="s">
        <v>143</v>
      </c>
      <c r="R214" t="s">
        <v>123</v>
      </c>
      <c r="S214" t="s">
        <v>113</v>
      </c>
      <c r="T214" t="s">
        <v>2279</v>
      </c>
      <c r="U214" t="s">
        <v>2280</v>
      </c>
      <c r="V214" t="s">
        <v>2281</v>
      </c>
      <c r="W214" t="b">
        <v>1</v>
      </c>
      <c r="Z214" t="s">
        <v>113</v>
      </c>
      <c r="AA214" t="s">
        <v>2282</v>
      </c>
      <c r="AB214" t="s">
        <v>113</v>
      </c>
      <c r="AC214" t="s">
        <v>113</v>
      </c>
      <c r="AE214" t="s">
        <v>113</v>
      </c>
      <c r="AF214" t="s">
        <v>113</v>
      </c>
      <c r="AG214" t="s">
        <v>113</v>
      </c>
      <c r="AH214" t="s">
        <v>194</v>
      </c>
      <c r="AI214" t="s">
        <v>132</v>
      </c>
      <c r="AJ214" t="s">
        <v>131</v>
      </c>
      <c r="AK214" t="s">
        <v>2283</v>
      </c>
      <c r="AL214" t="s">
        <v>113</v>
      </c>
      <c r="AM214" t="s">
        <v>2267</v>
      </c>
      <c r="AN214" t="s">
        <v>154</v>
      </c>
      <c r="AO214" t="s">
        <v>266</v>
      </c>
      <c r="AQ214" t="s">
        <v>2268</v>
      </c>
      <c r="AR214" t="s">
        <v>113</v>
      </c>
      <c r="AS214" t="s">
        <v>113</v>
      </c>
      <c r="AT214" t="s">
        <v>113</v>
      </c>
      <c r="AU214" t="s">
        <v>113</v>
      </c>
      <c r="AW214" t="s">
        <v>113</v>
      </c>
      <c r="AX214" s="82">
        <f>IFERROR(FIND("Óbitos/feridos",consulta_completa__11[[#This Row],[13 - Ocorrências/Ambientes Atingidos]]),0)</f>
        <v>0</v>
      </c>
      <c r="AY214" s="83" t="str">
        <f t="shared" si="95"/>
        <v/>
      </c>
      <c r="AZ214" s="82">
        <f>IFERROR(FIND("População afetada/evacuada",consulta_completa__11[[#This Row],[13 - Ocorrências/Ambientes Atingidos]]),0)</f>
        <v>0</v>
      </c>
      <c r="BA214" s="82" t="str">
        <f t="shared" si="96"/>
        <v/>
      </c>
      <c r="BB214" s="82">
        <f>IFERROR(FIND("Suspensão de abastecimento de água",consulta_completa__11[[#This Row],[13 - Ocorrências/Ambientes Atingidos]]),0)</f>
        <v>0</v>
      </c>
      <c r="BC214" s="83" t="str">
        <f t="shared" si="124"/>
        <v/>
      </c>
      <c r="BD214" s="82">
        <f>IFERROR(FIND("Rio/córrego",consulta_completa__11[[#This Row],[13 - Ocorrências/Ambientes Atingidos]]),0)</f>
        <v>0</v>
      </c>
      <c r="BE214" s="83" t="str">
        <f t="shared" si="97"/>
        <v/>
      </c>
      <c r="BF214" s="82">
        <f>IFERROR(FIND("Lago",consulta_completa__11[[#This Row],[13 - Ocorrências/Ambientes Atingidos]]),0)</f>
        <v>0</v>
      </c>
      <c r="BG214" s="83" t="str">
        <f t="shared" si="98"/>
        <v/>
      </c>
      <c r="BH214" s="82">
        <f>IFERROR(FIND("Mar",consulta_completa__11[[#This Row],[13 - Ocorrências/Ambientes Atingidos]]),0)</f>
        <v>0</v>
      </c>
      <c r="BI214" s="83" t="str">
        <f t="shared" si="99"/>
        <v/>
      </c>
      <c r="BJ214" s="82">
        <f>IFERROR(FIND("Praia",consulta_completa__11[[#This Row],[13 - Ocorrências/Ambientes Atingidos]]),0)</f>
        <v>1</v>
      </c>
      <c r="BK214" s="83" t="str">
        <f t="shared" si="100"/>
        <v>X</v>
      </c>
      <c r="BL214" s="82">
        <f>IFERROR(FIND("Solo",consulta_completa__11[[#This Row],[13 - Ocorrências/Ambientes Atingidos]]),0)</f>
        <v>0</v>
      </c>
      <c r="BM214" s="83" t="str">
        <f t="shared" si="101"/>
        <v/>
      </c>
      <c r="BN214" s="82">
        <f>IFERROR(FIND("Águas subterrâneas",consulta_completa__11[[#This Row],[13 - Ocorrências/Ambientes Atingidos]]),0)</f>
        <v>0</v>
      </c>
      <c r="BO214" s="83" t="str">
        <f t="shared" si="102"/>
        <v/>
      </c>
      <c r="BP214" s="82">
        <f>IFERROR(FIND("Atmosfera",consulta_completa__11[[#This Row],[13 - Ocorrências/Ambientes Atingidos]]),0)</f>
        <v>0</v>
      </c>
      <c r="BQ214" s="83" t="str">
        <f t="shared" si="103"/>
        <v/>
      </c>
      <c r="BR214" s="82">
        <f>IFERROR(FIND("Flora",consulta_completa__11[[#This Row],[13 - Ocorrências/Ambientes Atingidos]]),0)</f>
        <v>0</v>
      </c>
      <c r="BS214" s="83" t="str">
        <f t="shared" si="104"/>
        <v/>
      </c>
      <c r="BT214" s="82">
        <f>IFERROR(FIND("Fauna",consulta_completa__11[[#This Row],[13 - Ocorrências/Ambientes Atingidos]]),0)</f>
        <v>0</v>
      </c>
      <c r="BU214" s="83" t="str">
        <f t="shared" si="105"/>
        <v/>
      </c>
      <c r="BV214" s="82">
        <f>IFERROR(FIND("UC federal",consulta_completa__11[[#This Row],[13 - Ocorrências/Ambientes Atingidos]]),0)</f>
        <v>0</v>
      </c>
      <c r="BW214" s="83" t="str">
        <f t="shared" si="106"/>
        <v/>
      </c>
      <c r="BX214" s="82">
        <f>IFERROR(FIND("UC estadual/municipal",consulta_completa__11[[#This Row],[13 - Ocorrências/Ambientes Atingidos]]),0)</f>
        <v>0</v>
      </c>
      <c r="BY214" s="83" t="str">
        <f t="shared" si="107"/>
        <v/>
      </c>
      <c r="BZ214" s="82">
        <f>IFERROR(FIND("Outro(s)",consulta_completa__11[[#This Row],[13 - Ocorrências/Ambientes Atingidos]]),0)</f>
        <v>0</v>
      </c>
      <c r="CA214" s="83" t="str">
        <f t="shared" si="108"/>
        <v/>
      </c>
      <c r="CB214" s="82">
        <f>IFERROR(FIND("Sem dano",consulta_completa__11[[#This Row],[13 - Ocorrências/Ambientes Atingidos]]),0)</f>
        <v>0</v>
      </c>
      <c r="CC214" s="83" t="str">
        <f t="shared" si="109"/>
        <v/>
      </c>
      <c r="CD214" s="82" t="str">
        <f>IF(consulta_completa__11[[#This Row],[13 - Ocorrências/Ambientes Atingidos]]="","X","")</f>
        <v/>
      </c>
      <c r="CE214" s="84">
        <f>IFERROR(FIND("IBAMA",consulta_completa__11[[#This Row],[14 - Inst. Atuando no Local]]),0)</f>
        <v>0</v>
      </c>
      <c r="CF214" s="84" t="str">
        <f t="shared" si="110"/>
        <v/>
      </c>
      <c r="CG214" s="84">
        <f>IFERROR(FIND("OEMA",consulta_completa__11[[#This Row],[14 - Inst. Atuando no Local]]),0)</f>
        <v>0</v>
      </c>
      <c r="CH214" s="84" t="str">
        <f t="shared" si="111"/>
        <v/>
      </c>
      <c r="CI214" s="84">
        <f>IFERROR(FIND("DEFESA CIVIL",consulta_completa__11[[#This Row],[14 - Inst. Atuando no Local]]),0)</f>
        <v>0</v>
      </c>
      <c r="CJ214" s="84" t="str">
        <f t="shared" si="112"/>
        <v/>
      </c>
      <c r="CK214" s="84">
        <f>IFERROR(FIND("CORPO DE BOMBEIROS",consulta_completa__11[[#This Row],[14 - Inst. Atuando no Local]]),0)</f>
        <v>0</v>
      </c>
      <c r="CL214" s="84" t="str">
        <f t="shared" si="113"/>
        <v/>
      </c>
      <c r="CM214" s="84">
        <f>IFERROR(FIND("POLÍCIA RODOVIÁRIA",consulta_completa__11[[#This Row],[14 - Inst. Atuando no Local]]),0)</f>
        <v>0</v>
      </c>
      <c r="CN214" s="84" t="str">
        <f t="shared" si="114"/>
        <v/>
      </c>
      <c r="CO214" s="84">
        <f>IFERROR(FIND("POLÍCIA MILITAR",consulta_completa__11[[#This Row],[14 - Inst. Atuando no Local]]),0)</f>
        <v>0</v>
      </c>
      <c r="CP214" s="84" t="str">
        <f t="shared" si="115"/>
        <v/>
      </c>
      <c r="CQ214" s="84">
        <f>IFERROR(FIND("POLÍCIA CIVIL",consulta_completa__11[[#This Row],[14 - Inst. Atuando no Local]]),0)</f>
        <v>0</v>
      </c>
      <c r="CR214" s="84" t="str">
        <f t="shared" si="116"/>
        <v/>
      </c>
      <c r="CS214" s="84">
        <f>IFERROR(FIND("MARINHA DO BRASIL",consulta_completa__11[[#This Row],[14 - Inst. Atuando no Local]]),0)</f>
        <v>0</v>
      </c>
      <c r="CT214" s="84" t="str">
        <f t="shared" si="117"/>
        <v/>
      </c>
      <c r="CU214" s="84">
        <f>IFERROR(FIND("EMPRESA ESPECIALIZADA EM ATENDIMENTO",consulta_completa__11[[#This Row],[14 - Inst. Atuando no Local]]),0)</f>
        <v>0</v>
      </c>
      <c r="CV214" s="84" t="str">
        <f t="shared" si="118"/>
        <v/>
      </c>
      <c r="CW214" s="84">
        <f>IFERROR(FIND("IBAMA",consulta_completa__11[[#This Row],[14 - Inst. Atuando no Local]]),0)</f>
        <v>0</v>
      </c>
      <c r="CX214" s="84" t="str">
        <f t="shared" si="119"/>
        <v/>
      </c>
      <c r="CY214" s="84" t="str">
        <f>IF(consulta_completa__11[[#This Row],[14 - Inst. Atuando no Local]]="","X","")</f>
        <v>X</v>
      </c>
      <c r="CZ214" s="84">
        <f>IFERROR(FIND("OUTRA (S)",consulta_completa__11[[#This Row],[14 - Inst. Atuando no Local]]),0)</f>
        <v>0</v>
      </c>
      <c r="DA214" s="84" t="str">
        <f t="shared" si="120"/>
        <v/>
      </c>
      <c r="DB214" s="35" t="str">
        <f t="shared" si="121"/>
        <v>Sim</v>
      </c>
      <c r="DC214" s="35" t="str">
        <f t="shared" si="122"/>
        <v>Não</v>
      </c>
      <c r="DD214" s="35" t="str">
        <f t="shared" si="123"/>
        <v>Sim</v>
      </c>
      <c r="DE214" s="87" t="str">
        <f t="shared" si="94"/>
        <v>Sem informação</v>
      </c>
    </row>
    <row r="215" spans="1:109">
      <c r="A215" s="14">
        <v>202532572020</v>
      </c>
      <c r="B215" s="1">
        <v>45741</v>
      </c>
      <c r="C215" t="s">
        <v>2284</v>
      </c>
      <c r="D215" t="s">
        <v>180</v>
      </c>
      <c r="E215" t="s">
        <v>139</v>
      </c>
      <c r="F215" t="s">
        <v>112</v>
      </c>
      <c r="G215" t="s">
        <v>885</v>
      </c>
      <c r="H215" t="s">
        <v>1329</v>
      </c>
      <c r="I215" t="s">
        <v>648</v>
      </c>
      <c r="J215" t="s">
        <v>113</v>
      </c>
      <c r="K215" t="s">
        <v>114</v>
      </c>
      <c r="L215" t="s">
        <v>114</v>
      </c>
      <c r="M215" t="s">
        <v>139</v>
      </c>
      <c r="N215" t="s">
        <v>811</v>
      </c>
      <c r="O215" t="s">
        <v>239</v>
      </c>
      <c r="P215" t="s">
        <v>355</v>
      </c>
      <c r="Q215" t="s">
        <v>167</v>
      </c>
      <c r="R215" t="s">
        <v>123</v>
      </c>
      <c r="S215" t="s">
        <v>113</v>
      </c>
      <c r="T215" t="s">
        <v>2285</v>
      </c>
      <c r="U215" t="s">
        <v>2286</v>
      </c>
      <c r="V215" t="s">
        <v>2287</v>
      </c>
      <c r="Z215" t="s">
        <v>2288</v>
      </c>
      <c r="AA215" t="s">
        <v>113</v>
      </c>
      <c r="AB215" t="s">
        <v>2289</v>
      </c>
      <c r="AC215" t="s">
        <v>2290</v>
      </c>
      <c r="AD215">
        <v>2</v>
      </c>
      <c r="AE215" t="s">
        <v>113</v>
      </c>
      <c r="AF215" t="s">
        <v>2291</v>
      </c>
      <c r="AG215" t="s">
        <v>2292</v>
      </c>
      <c r="AH215" t="s">
        <v>131</v>
      </c>
      <c r="AI215" t="s">
        <v>131</v>
      </c>
      <c r="AJ215" t="s">
        <v>132</v>
      </c>
      <c r="AK215" t="s">
        <v>113</v>
      </c>
      <c r="AL215" t="s">
        <v>113</v>
      </c>
      <c r="AM215" t="s">
        <v>2293</v>
      </c>
      <c r="AN215" t="s">
        <v>2294</v>
      </c>
      <c r="AO215" t="s">
        <v>113</v>
      </c>
      <c r="AQ215" t="s">
        <v>2295</v>
      </c>
      <c r="AR215" t="s">
        <v>113</v>
      </c>
      <c r="AS215" t="s">
        <v>113</v>
      </c>
      <c r="AT215" t="s">
        <v>113</v>
      </c>
      <c r="AU215" t="s">
        <v>113</v>
      </c>
      <c r="AW215" t="s">
        <v>113</v>
      </c>
      <c r="AX215" s="82">
        <f>IFERROR(FIND("Óbitos/feridos",consulta_completa__11[[#This Row],[13 - Ocorrências/Ambientes Atingidos]]),0)</f>
        <v>0</v>
      </c>
      <c r="AY215" s="83" t="str">
        <f t="shared" si="95"/>
        <v/>
      </c>
      <c r="AZ215" s="82">
        <f>IFERROR(FIND("População afetada/evacuada",consulta_completa__11[[#This Row],[13 - Ocorrências/Ambientes Atingidos]]),0)</f>
        <v>0</v>
      </c>
      <c r="BA215" s="82" t="str">
        <f t="shared" si="96"/>
        <v/>
      </c>
      <c r="BB215" s="82">
        <f>IFERROR(FIND("Suspensão de abastecimento de água",consulta_completa__11[[#This Row],[13 - Ocorrências/Ambientes Atingidos]]),0)</f>
        <v>0</v>
      </c>
      <c r="BC215" s="83" t="str">
        <f t="shared" si="124"/>
        <v/>
      </c>
      <c r="BD215" s="82">
        <f>IFERROR(FIND("Rio/córrego",consulta_completa__11[[#This Row],[13 - Ocorrências/Ambientes Atingidos]]),0)</f>
        <v>0</v>
      </c>
      <c r="BE215" s="83" t="str">
        <f t="shared" si="97"/>
        <v/>
      </c>
      <c r="BF215" s="82">
        <f>IFERROR(FIND("Lago",consulta_completa__11[[#This Row],[13 - Ocorrências/Ambientes Atingidos]]),0)</f>
        <v>0</v>
      </c>
      <c r="BG215" s="83" t="str">
        <f t="shared" si="98"/>
        <v/>
      </c>
      <c r="BH215" s="82">
        <f>IFERROR(FIND("Mar",consulta_completa__11[[#This Row],[13 - Ocorrências/Ambientes Atingidos]]),0)</f>
        <v>0</v>
      </c>
      <c r="BI215" s="83" t="str">
        <f t="shared" si="99"/>
        <v/>
      </c>
      <c r="BJ215" s="82">
        <f>IFERROR(FIND("Praia",consulta_completa__11[[#This Row],[13 - Ocorrências/Ambientes Atingidos]]),0)</f>
        <v>0</v>
      </c>
      <c r="BK215" s="83" t="str">
        <f t="shared" si="100"/>
        <v/>
      </c>
      <c r="BL215" s="82">
        <f>IFERROR(FIND("Solo",consulta_completa__11[[#This Row],[13 - Ocorrências/Ambientes Atingidos]]),0)</f>
        <v>0</v>
      </c>
      <c r="BM215" s="83" t="str">
        <f t="shared" si="101"/>
        <v/>
      </c>
      <c r="BN215" s="82">
        <f>IFERROR(FIND("Águas subterrâneas",consulta_completa__11[[#This Row],[13 - Ocorrências/Ambientes Atingidos]]),0)</f>
        <v>0</v>
      </c>
      <c r="BO215" s="83" t="str">
        <f t="shared" si="102"/>
        <v/>
      </c>
      <c r="BP215" s="82">
        <f>IFERROR(FIND("Atmosfera",consulta_completa__11[[#This Row],[13 - Ocorrências/Ambientes Atingidos]]),0)</f>
        <v>0</v>
      </c>
      <c r="BQ215" s="83" t="str">
        <f t="shared" si="103"/>
        <v/>
      </c>
      <c r="BR215" s="82">
        <f>IFERROR(FIND("Flora",consulta_completa__11[[#This Row],[13 - Ocorrências/Ambientes Atingidos]]),0)</f>
        <v>0</v>
      </c>
      <c r="BS215" s="83" t="str">
        <f t="shared" si="104"/>
        <v/>
      </c>
      <c r="BT215" s="82">
        <f>IFERROR(FIND("Fauna",consulta_completa__11[[#This Row],[13 - Ocorrências/Ambientes Atingidos]]),0)</f>
        <v>0</v>
      </c>
      <c r="BU215" s="83" t="str">
        <f t="shared" si="105"/>
        <v/>
      </c>
      <c r="BV215" s="82">
        <f>IFERROR(FIND("UC federal",consulta_completa__11[[#This Row],[13 - Ocorrências/Ambientes Atingidos]]),0)</f>
        <v>0</v>
      </c>
      <c r="BW215" s="83" t="str">
        <f t="shared" si="106"/>
        <v/>
      </c>
      <c r="BX215" s="82">
        <f>IFERROR(FIND("UC estadual/municipal",consulta_completa__11[[#This Row],[13 - Ocorrências/Ambientes Atingidos]]),0)</f>
        <v>0</v>
      </c>
      <c r="BY215" s="83" t="str">
        <f t="shared" si="107"/>
        <v/>
      </c>
      <c r="BZ215" s="82">
        <f>IFERROR(FIND("Outro(s)",consulta_completa__11[[#This Row],[13 - Ocorrências/Ambientes Atingidos]]),0)</f>
        <v>1</v>
      </c>
      <c r="CA215" s="83" t="str">
        <f t="shared" si="108"/>
        <v>X</v>
      </c>
      <c r="CB215" s="82">
        <f>IFERROR(FIND("Sem dano",consulta_completa__11[[#This Row],[13 - Ocorrências/Ambientes Atingidos]]),0)</f>
        <v>0</v>
      </c>
      <c r="CC215" s="83" t="str">
        <f t="shared" si="109"/>
        <v/>
      </c>
      <c r="CD215" s="82" t="str">
        <f>IF(consulta_completa__11[[#This Row],[13 - Ocorrências/Ambientes Atingidos]]="","X","")</f>
        <v/>
      </c>
      <c r="CE215" s="84">
        <f>IFERROR(FIND("IBAMA",consulta_completa__11[[#This Row],[14 - Inst. Atuando no Local]]),0)</f>
        <v>0</v>
      </c>
      <c r="CF215" s="84" t="str">
        <f t="shared" si="110"/>
        <v/>
      </c>
      <c r="CG215" s="84">
        <f>IFERROR(FIND("OEMA",consulta_completa__11[[#This Row],[14 - Inst. Atuando no Local]]),0)</f>
        <v>0</v>
      </c>
      <c r="CH215" s="84" t="str">
        <f t="shared" si="111"/>
        <v/>
      </c>
      <c r="CI215" s="84">
        <f>IFERROR(FIND("DEFESA CIVIL",consulta_completa__11[[#This Row],[14 - Inst. Atuando no Local]]),0)</f>
        <v>0</v>
      </c>
      <c r="CJ215" s="84" t="str">
        <f t="shared" si="112"/>
        <v/>
      </c>
      <c r="CK215" s="84">
        <f>IFERROR(FIND("CORPO DE BOMBEIROS",consulta_completa__11[[#This Row],[14 - Inst. Atuando no Local]]),0)</f>
        <v>0</v>
      </c>
      <c r="CL215" s="84" t="str">
        <f t="shared" si="113"/>
        <v/>
      </c>
      <c r="CM215" s="84">
        <f>IFERROR(FIND("POLÍCIA RODOVIÁRIA",consulta_completa__11[[#This Row],[14 - Inst. Atuando no Local]]),0)</f>
        <v>0</v>
      </c>
      <c r="CN215" s="84" t="str">
        <f t="shared" si="114"/>
        <v/>
      </c>
      <c r="CO215" s="84">
        <f>IFERROR(FIND("POLÍCIA MILITAR",consulta_completa__11[[#This Row],[14 - Inst. Atuando no Local]]),0)</f>
        <v>0</v>
      </c>
      <c r="CP215" s="84" t="str">
        <f t="shared" si="115"/>
        <v/>
      </c>
      <c r="CQ215" s="84">
        <f>IFERROR(FIND("POLÍCIA CIVIL",consulta_completa__11[[#This Row],[14 - Inst. Atuando no Local]]),0)</f>
        <v>0</v>
      </c>
      <c r="CR215" s="84" t="str">
        <f t="shared" si="116"/>
        <v/>
      </c>
      <c r="CS215" s="84">
        <f>IFERROR(FIND("MARINHA DO BRASIL",consulta_completa__11[[#This Row],[14 - Inst. Atuando no Local]]),0)</f>
        <v>0</v>
      </c>
      <c r="CT215" s="84" t="str">
        <f t="shared" si="117"/>
        <v/>
      </c>
      <c r="CU215" s="84">
        <f>IFERROR(FIND("EMPRESA ESPECIALIZADA EM ATENDIMENTO",consulta_completa__11[[#This Row],[14 - Inst. Atuando no Local]]),0)</f>
        <v>0</v>
      </c>
      <c r="CV215" s="84" t="str">
        <f t="shared" si="118"/>
        <v/>
      </c>
      <c r="CW215" s="84">
        <f>IFERROR(FIND("IBAMA",consulta_completa__11[[#This Row],[14 - Inst. Atuando no Local]]),0)</f>
        <v>0</v>
      </c>
      <c r="CX215" s="84" t="str">
        <f t="shared" si="119"/>
        <v/>
      </c>
      <c r="CY215" s="84" t="str">
        <f>IF(consulta_completa__11[[#This Row],[14 - Inst. Atuando no Local]]="","X","")</f>
        <v/>
      </c>
      <c r="CZ215" s="84">
        <f>IFERROR(FIND("OUTRA (S)",consulta_completa__11[[#This Row],[14 - Inst. Atuando no Local]]),0)</f>
        <v>0</v>
      </c>
      <c r="DA215" s="84" t="str">
        <f t="shared" si="120"/>
        <v/>
      </c>
      <c r="DB215" s="35" t="str">
        <f t="shared" si="121"/>
        <v>Sim</v>
      </c>
      <c r="DC215" s="35" t="str">
        <f t="shared" si="122"/>
        <v>Não</v>
      </c>
      <c r="DD215" s="35" t="str">
        <f t="shared" si="123"/>
        <v>Sim</v>
      </c>
      <c r="DE215" s="87" t="str">
        <f t="shared" si="94"/>
        <v>Estadual</v>
      </c>
    </row>
    <row r="216" spans="1:109">
      <c r="A216" s="14">
        <v>202532575624</v>
      </c>
      <c r="B216" s="1">
        <v>45741</v>
      </c>
      <c r="C216" t="s">
        <v>2089</v>
      </c>
      <c r="D216" t="s">
        <v>212</v>
      </c>
      <c r="E216" t="s">
        <v>452</v>
      </c>
      <c r="F216" t="s">
        <v>112</v>
      </c>
      <c r="G216" t="s">
        <v>311</v>
      </c>
      <c r="H216" t="s">
        <v>1440</v>
      </c>
      <c r="I216" t="s">
        <v>117</v>
      </c>
      <c r="J216" t="s">
        <v>113</v>
      </c>
      <c r="K216" t="s">
        <v>114</v>
      </c>
      <c r="L216" t="s">
        <v>114</v>
      </c>
      <c r="M216" t="s">
        <v>118</v>
      </c>
      <c r="N216" t="s">
        <v>119</v>
      </c>
      <c r="O216" t="s">
        <v>228</v>
      </c>
      <c r="P216" t="s">
        <v>355</v>
      </c>
      <c r="Q216" t="s">
        <v>143</v>
      </c>
      <c r="R216" t="s">
        <v>123</v>
      </c>
      <c r="S216" t="s">
        <v>201</v>
      </c>
      <c r="T216" t="s">
        <v>2296</v>
      </c>
      <c r="U216" t="s">
        <v>2297</v>
      </c>
      <c r="V216" t="s">
        <v>2298</v>
      </c>
      <c r="Z216" t="s">
        <v>2299</v>
      </c>
      <c r="AA216" t="s">
        <v>113</v>
      </c>
      <c r="AB216" t="s">
        <v>206</v>
      </c>
      <c r="AC216" t="s">
        <v>207</v>
      </c>
      <c r="AD216">
        <v>1</v>
      </c>
      <c r="AE216" t="s">
        <v>206</v>
      </c>
      <c r="AF216" t="s">
        <v>113</v>
      </c>
      <c r="AG216" t="s">
        <v>113</v>
      </c>
      <c r="AH216" t="s">
        <v>131</v>
      </c>
      <c r="AI216" t="s">
        <v>132</v>
      </c>
      <c r="AJ216" t="s">
        <v>131</v>
      </c>
      <c r="AK216" t="s">
        <v>2300</v>
      </c>
      <c r="AL216" t="s">
        <v>2301</v>
      </c>
      <c r="AM216" t="s">
        <v>210</v>
      </c>
      <c r="AN216" t="s">
        <v>113</v>
      </c>
      <c r="AO216" t="s">
        <v>113</v>
      </c>
      <c r="AQ216" t="s">
        <v>211</v>
      </c>
      <c r="AR216" t="s">
        <v>113</v>
      </c>
      <c r="AS216" t="s">
        <v>2302</v>
      </c>
      <c r="AT216" t="s">
        <v>113</v>
      </c>
      <c r="AU216" t="s">
        <v>113</v>
      </c>
      <c r="AW216" t="s">
        <v>159</v>
      </c>
      <c r="AX216" s="82">
        <f>IFERROR(FIND("Óbitos/feridos",consulta_completa__11[[#This Row],[13 - Ocorrências/Ambientes Atingidos]]),0)</f>
        <v>0</v>
      </c>
      <c r="AY216" s="83" t="str">
        <f t="shared" si="95"/>
        <v/>
      </c>
      <c r="AZ216" s="82">
        <f>IFERROR(FIND("População afetada/evacuada",consulta_completa__11[[#This Row],[13 - Ocorrências/Ambientes Atingidos]]),0)</f>
        <v>0</v>
      </c>
      <c r="BA216" s="82" t="str">
        <f t="shared" si="96"/>
        <v/>
      </c>
      <c r="BB216" s="82">
        <f>IFERROR(FIND("Suspensão de abastecimento de água",consulta_completa__11[[#This Row],[13 - Ocorrências/Ambientes Atingidos]]),0)</f>
        <v>0</v>
      </c>
      <c r="BC216" s="83" t="str">
        <f t="shared" si="124"/>
        <v/>
      </c>
      <c r="BD216" s="82">
        <f>IFERROR(FIND("Rio/córrego",consulta_completa__11[[#This Row],[13 - Ocorrências/Ambientes Atingidos]]),0)</f>
        <v>0</v>
      </c>
      <c r="BE216" s="83" t="str">
        <f t="shared" si="97"/>
        <v/>
      </c>
      <c r="BF216" s="82">
        <f>IFERROR(FIND("Lago",consulta_completa__11[[#This Row],[13 - Ocorrências/Ambientes Atingidos]]),0)</f>
        <v>0</v>
      </c>
      <c r="BG216" s="83" t="str">
        <f t="shared" si="98"/>
        <v/>
      </c>
      <c r="BH216" s="82">
        <f>IFERROR(FIND("Mar",consulta_completa__11[[#This Row],[13 - Ocorrências/Ambientes Atingidos]]),0)</f>
        <v>1</v>
      </c>
      <c r="BI216" s="83" t="str">
        <f t="shared" si="99"/>
        <v>X</v>
      </c>
      <c r="BJ216" s="82">
        <f>IFERROR(FIND("Praia",consulta_completa__11[[#This Row],[13 - Ocorrências/Ambientes Atingidos]]),0)</f>
        <v>0</v>
      </c>
      <c r="BK216" s="83" t="str">
        <f t="shared" si="100"/>
        <v/>
      </c>
      <c r="BL216" s="82">
        <f>IFERROR(FIND("Solo",consulta_completa__11[[#This Row],[13 - Ocorrências/Ambientes Atingidos]]),0)</f>
        <v>0</v>
      </c>
      <c r="BM216" s="83" t="str">
        <f t="shared" si="101"/>
        <v/>
      </c>
      <c r="BN216" s="82">
        <f>IFERROR(FIND("Águas subterrâneas",consulta_completa__11[[#This Row],[13 - Ocorrências/Ambientes Atingidos]]),0)</f>
        <v>0</v>
      </c>
      <c r="BO216" s="83" t="str">
        <f t="shared" si="102"/>
        <v/>
      </c>
      <c r="BP216" s="82">
        <f>IFERROR(FIND("Atmosfera",consulta_completa__11[[#This Row],[13 - Ocorrências/Ambientes Atingidos]]),0)</f>
        <v>0</v>
      </c>
      <c r="BQ216" s="83" t="str">
        <f t="shared" si="103"/>
        <v/>
      </c>
      <c r="BR216" s="82">
        <f>IFERROR(FIND("Flora",consulta_completa__11[[#This Row],[13 - Ocorrências/Ambientes Atingidos]]),0)</f>
        <v>0</v>
      </c>
      <c r="BS216" s="83" t="str">
        <f t="shared" si="104"/>
        <v/>
      </c>
      <c r="BT216" s="82">
        <f>IFERROR(FIND("Fauna",consulta_completa__11[[#This Row],[13 - Ocorrências/Ambientes Atingidos]]),0)</f>
        <v>0</v>
      </c>
      <c r="BU216" s="83" t="str">
        <f t="shared" si="105"/>
        <v/>
      </c>
      <c r="BV216" s="82">
        <f>IFERROR(FIND("UC federal",consulta_completa__11[[#This Row],[13 - Ocorrências/Ambientes Atingidos]]),0)</f>
        <v>0</v>
      </c>
      <c r="BW216" s="83" t="str">
        <f t="shared" si="106"/>
        <v/>
      </c>
      <c r="BX216" s="82">
        <f>IFERROR(FIND("UC estadual/municipal",consulta_completa__11[[#This Row],[13 - Ocorrências/Ambientes Atingidos]]),0)</f>
        <v>0</v>
      </c>
      <c r="BY216" s="83" t="str">
        <f t="shared" si="107"/>
        <v/>
      </c>
      <c r="BZ216" s="82">
        <f>IFERROR(FIND("Outro(s)",consulta_completa__11[[#This Row],[13 - Ocorrências/Ambientes Atingidos]]),0)</f>
        <v>0</v>
      </c>
      <c r="CA216" s="83" t="str">
        <f t="shared" si="108"/>
        <v/>
      </c>
      <c r="CB216" s="82">
        <f>IFERROR(FIND("Sem dano",consulta_completa__11[[#This Row],[13 - Ocorrências/Ambientes Atingidos]]),0)</f>
        <v>0</v>
      </c>
      <c r="CC216" s="83" t="str">
        <f t="shared" si="109"/>
        <v/>
      </c>
      <c r="CD216" s="82" t="str">
        <f>IF(consulta_completa__11[[#This Row],[13 - Ocorrências/Ambientes Atingidos]]="","X","")</f>
        <v/>
      </c>
      <c r="CE216" s="84">
        <f>IFERROR(FIND("IBAMA",consulta_completa__11[[#This Row],[14 - Inst. Atuando no Local]]),0)</f>
        <v>0</v>
      </c>
      <c r="CF216" s="84" t="str">
        <f t="shared" si="110"/>
        <v/>
      </c>
      <c r="CG216" s="84">
        <f>IFERROR(FIND("OEMA",consulta_completa__11[[#This Row],[14 - Inst. Atuando no Local]]),0)</f>
        <v>0</v>
      </c>
      <c r="CH216" s="84" t="str">
        <f t="shared" si="111"/>
        <v/>
      </c>
      <c r="CI216" s="84">
        <f>IFERROR(FIND("DEFESA CIVIL",consulta_completa__11[[#This Row],[14 - Inst. Atuando no Local]]),0)</f>
        <v>0</v>
      </c>
      <c r="CJ216" s="84" t="str">
        <f t="shared" si="112"/>
        <v/>
      </c>
      <c r="CK216" s="84">
        <f>IFERROR(FIND("CORPO DE BOMBEIROS",consulta_completa__11[[#This Row],[14 - Inst. Atuando no Local]]),0)</f>
        <v>0</v>
      </c>
      <c r="CL216" s="84" t="str">
        <f t="shared" si="113"/>
        <v/>
      </c>
      <c r="CM216" s="84">
        <f>IFERROR(FIND("POLÍCIA RODOVIÁRIA",consulta_completa__11[[#This Row],[14 - Inst. Atuando no Local]]),0)</f>
        <v>0</v>
      </c>
      <c r="CN216" s="84" t="str">
        <f t="shared" si="114"/>
        <v/>
      </c>
      <c r="CO216" s="84">
        <f>IFERROR(FIND("POLÍCIA MILITAR",consulta_completa__11[[#This Row],[14 - Inst. Atuando no Local]]),0)</f>
        <v>0</v>
      </c>
      <c r="CP216" s="84" t="str">
        <f t="shared" si="115"/>
        <v/>
      </c>
      <c r="CQ216" s="84">
        <f>IFERROR(FIND("POLÍCIA CIVIL",consulta_completa__11[[#This Row],[14 - Inst. Atuando no Local]]),0)</f>
        <v>0</v>
      </c>
      <c r="CR216" s="84" t="str">
        <f t="shared" si="116"/>
        <v/>
      </c>
      <c r="CS216" s="84">
        <f>IFERROR(FIND("MARINHA DO BRASIL",consulta_completa__11[[#This Row],[14 - Inst. Atuando no Local]]),0)</f>
        <v>0</v>
      </c>
      <c r="CT216" s="84" t="str">
        <f t="shared" si="117"/>
        <v/>
      </c>
      <c r="CU216" s="84">
        <f>IFERROR(FIND("EMPRESA ESPECIALIZADA EM ATENDIMENTO",consulta_completa__11[[#This Row],[14 - Inst. Atuando no Local]]),0)</f>
        <v>0</v>
      </c>
      <c r="CV216" s="84" t="str">
        <f t="shared" si="118"/>
        <v/>
      </c>
      <c r="CW216" s="84">
        <f>IFERROR(FIND("IBAMA",consulta_completa__11[[#This Row],[14 - Inst. Atuando no Local]]),0)</f>
        <v>0</v>
      </c>
      <c r="CX216" s="84" t="str">
        <f t="shared" si="119"/>
        <v/>
      </c>
      <c r="CY216" s="84" t="str">
        <f>IF(consulta_completa__11[[#This Row],[14 - Inst. Atuando no Local]]="","X","")</f>
        <v/>
      </c>
      <c r="CZ216" s="84">
        <f>IFERROR(FIND("OUTRA (S)",consulta_completa__11[[#This Row],[14 - Inst. Atuando no Local]]),0)</f>
        <v>0</v>
      </c>
      <c r="DA216" s="84" t="str">
        <f t="shared" si="120"/>
        <v/>
      </c>
      <c r="DB216" s="35" t="str">
        <f t="shared" si="121"/>
        <v>Sim</v>
      </c>
      <c r="DC216" s="35" t="str">
        <f t="shared" si="122"/>
        <v>Não</v>
      </c>
      <c r="DD216" s="35" t="str">
        <f t="shared" si="123"/>
        <v>Sim</v>
      </c>
      <c r="DE216" s="87" t="str">
        <f t="shared" si="94"/>
        <v>Federal</v>
      </c>
    </row>
    <row r="217" spans="1:109">
      <c r="A217" s="14">
        <v>202532625254</v>
      </c>
      <c r="B217" s="1">
        <v>45741</v>
      </c>
      <c r="C217" t="s">
        <v>238</v>
      </c>
      <c r="D217" t="s">
        <v>212</v>
      </c>
      <c r="E217" t="s">
        <v>111</v>
      </c>
      <c r="F217" t="s">
        <v>112</v>
      </c>
      <c r="G217" t="s">
        <v>113</v>
      </c>
      <c r="H217" t="s">
        <v>114</v>
      </c>
      <c r="I217" t="s">
        <v>114</v>
      </c>
      <c r="J217" t="s">
        <v>113</v>
      </c>
      <c r="K217" t="s">
        <v>114</v>
      </c>
      <c r="L217" t="s">
        <v>114</v>
      </c>
      <c r="M217" t="s">
        <v>118</v>
      </c>
      <c r="N217" t="s">
        <v>113</v>
      </c>
      <c r="O217" t="s">
        <v>239</v>
      </c>
      <c r="P217" t="s">
        <v>355</v>
      </c>
      <c r="Q217" t="s">
        <v>143</v>
      </c>
      <c r="R217" t="s">
        <v>123</v>
      </c>
      <c r="S217" t="s">
        <v>201</v>
      </c>
      <c r="T217" t="s">
        <v>2303</v>
      </c>
      <c r="U217" t="s">
        <v>113</v>
      </c>
      <c r="V217" t="s">
        <v>2304</v>
      </c>
      <c r="X217" t="b">
        <v>1</v>
      </c>
      <c r="Z217" t="s">
        <v>242</v>
      </c>
      <c r="AA217" t="s">
        <v>2305</v>
      </c>
      <c r="AB217" t="s">
        <v>248</v>
      </c>
      <c r="AC217" t="s">
        <v>244</v>
      </c>
      <c r="AD217">
        <v>0</v>
      </c>
      <c r="AE217" t="s">
        <v>113</v>
      </c>
      <c r="AF217" t="s">
        <v>113</v>
      </c>
      <c r="AG217" t="s">
        <v>113</v>
      </c>
      <c r="AH217" t="s">
        <v>131</v>
      </c>
      <c r="AI217" t="s">
        <v>131</v>
      </c>
      <c r="AJ217" t="s">
        <v>131</v>
      </c>
      <c r="AK217" t="s">
        <v>2306</v>
      </c>
      <c r="AL217" t="s">
        <v>1144</v>
      </c>
      <c r="AM217" t="s">
        <v>247</v>
      </c>
      <c r="AN217" t="s">
        <v>243</v>
      </c>
      <c r="AO217" t="s">
        <v>624</v>
      </c>
      <c r="AP217">
        <v>21998863038</v>
      </c>
      <c r="AQ217" t="s">
        <v>250</v>
      </c>
      <c r="AR217" t="s">
        <v>113</v>
      </c>
      <c r="AS217" t="s">
        <v>113</v>
      </c>
      <c r="AT217" t="s">
        <v>2307</v>
      </c>
      <c r="AU217" t="s">
        <v>626</v>
      </c>
      <c r="AV217">
        <v>4200000</v>
      </c>
      <c r="AW217" t="s">
        <v>159</v>
      </c>
      <c r="AX217" s="82">
        <f>IFERROR(FIND("Óbitos/feridos",consulta_completa__11[[#This Row],[13 - Ocorrências/Ambientes Atingidos]]),0)</f>
        <v>0</v>
      </c>
      <c r="AY217" s="83" t="str">
        <f t="shared" si="95"/>
        <v/>
      </c>
      <c r="AZ217" s="82">
        <f>IFERROR(FIND("População afetada/evacuada",consulta_completa__11[[#This Row],[13 - Ocorrências/Ambientes Atingidos]]),0)</f>
        <v>0</v>
      </c>
      <c r="BA217" s="82" t="str">
        <f t="shared" si="96"/>
        <v/>
      </c>
      <c r="BB217" s="82">
        <f>IFERROR(FIND("Suspensão de abastecimento de água",consulta_completa__11[[#This Row],[13 - Ocorrências/Ambientes Atingidos]]),0)</f>
        <v>0</v>
      </c>
      <c r="BC217" s="83" t="str">
        <f t="shared" si="124"/>
        <v/>
      </c>
      <c r="BD217" s="82">
        <f>IFERROR(FIND("Rio/córrego",consulta_completa__11[[#This Row],[13 - Ocorrências/Ambientes Atingidos]]),0)</f>
        <v>0</v>
      </c>
      <c r="BE217" s="83" t="str">
        <f t="shared" si="97"/>
        <v/>
      </c>
      <c r="BF217" s="82">
        <f>IFERROR(FIND("Lago",consulta_completa__11[[#This Row],[13 - Ocorrências/Ambientes Atingidos]]),0)</f>
        <v>0</v>
      </c>
      <c r="BG217" s="83" t="str">
        <f t="shared" si="98"/>
        <v/>
      </c>
      <c r="BH217" s="82">
        <f>IFERROR(FIND("Mar",consulta_completa__11[[#This Row],[13 - Ocorrências/Ambientes Atingidos]]),0)</f>
        <v>1</v>
      </c>
      <c r="BI217" s="83" t="str">
        <f t="shared" si="99"/>
        <v>X</v>
      </c>
      <c r="BJ217" s="82">
        <f>IFERROR(FIND("Praia",consulta_completa__11[[#This Row],[13 - Ocorrências/Ambientes Atingidos]]),0)</f>
        <v>0</v>
      </c>
      <c r="BK217" s="83" t="str">
        <f t="shared" si="100"/>
        <v/>
      </c>
      <c r="BL217" s="82">
        <f>IFERROR(FIND("Solo",consulta_completa__11[[#This Row],[13 - Ocorrências/Ambientes Atingidos]]),0)</f>
        <v>0</v>
      </c>
      <c r="BM217" s="83" t="str">
        <f t="shared" si="101"/>
        <v/>
      </c>
      <c r="BN217" s="82">
        <f>IFERROR(FIND("Águas subterrâneas",consulta_completa__11[[#This Row],[13 - Ocorrências/Ambientes Atingidos]]),0)</f>
        <v>0</v>
      </c>
      <c r="BO217" s="83" t="str">
        <f t="shared" si="102"/>
        <v/>
      </c>
      <c r="BP217" s="82">
        <f>IFERROR(FIND("Atmosfera",consulta_completa__11[[#This Row],[13 - Ocorrências/Ambientes Atingidos]]),0)</f>
        <v>0</v>
      </c>
      <c r="BQ217" s="83" t="str">
        <f t="shared" si="103"/>
        <v/>
      </c>
      <c r="BR217" s="82">
        <f>IFERROR(FIND("Flora",consulta_completa__11[[#This Row],[13 - Ocorrências/Ambientes Atingidos]]),0)</f>
        <v>0</v>
      </c>
      <c r="BS217" s="83" t="str">
        <f t="shared" si="104"/>
        <v/>
      </c>
      <c r="BT217" s="82">
        <f>IFERROR(FIND("Fauna",consulta_completa__11[[#This Row],[13 - Ocorrências/Ambientes Atingidos]]),0)</f>
        <v>0</v>
      </c>
      <c r="BU217" s="83" t="str">
        <f t="shared" si="105"/>
        <v/>
      </c>
      <c r="BV217" s="82">
        <f>IFERROR(FIND("UC federal",consulta_completa__11[[#This Row],[13 - Ocorrências/Ambientes Atingidos]]),0)</f>
        <v>0</v>
      </c>
      <c r="BW217" s="83" t="str">
        <f t="shared" si="106"/>
        <v/>
      </c>
      <c r="BX217" s="82">
        <f>IFERROR(FIND("UC estadual/municipal",consulta_completa__11[[#This Row],[13 - Ocorrências/Ambientes Atingidos]]),0)</f>
        <v>0</v>
      </c>
      <c r="BY217" s="83" t="str">
        <f t="shared" si="107"/>
        <v/>
      </c>
      <c r="BZ217" s="82">
        <f>IFERROR(FIND("Outro(s)",consulta_completa__11[[#This Row],[13 - Ocorrências/Ambientes Atingidos]]),0)</f>
        <v>0</v>
      </c>
      <c r="CA217" s="83" t="str">
        <f t="shared" si="108"/>
        <v/>
      </c>
      <c r="CB217" s="82">
        <f>IFERROR(FIND("Sem dano",consulta_completa__11[[#This Row],[13 - Ocorrências/Ambientes Atingidos]]),0)</f>
        <v>0</v>
      </c>
      <c r="CC217" s="83" t="str">
        <f t="shared" si="109"/>
        <v/>
      </c>
      <c r="CD217" s="82" t="str">
        <f>IF(consulta_completa__11[[#This Row],[13 - Ocorrências/Ambientes Atingidos]]="","X","")</f>
        <v/>
      </c>
      <c r="CE217" s="84">
        <f>IFERROR(FIND("IBAMA",consulta_completa__11[[#This Row],[14 - Inst. Atuando no Local]]),0)</f>
        <v>0</v>
      </c>
      <c r="CF217" s="84" t="str">
        <f t="shared" si="110"/>
        <v/>
      </c>
      <c r="CG217" s="84">
        <f>IFERROR(FIND("OEMA",consulta_completa__11[[#This Row],[14 - Inst. Atuando no Local]]),0)</f>
        <v>0</v>
      </c>
      <c r="CH217" s="84" t="str">
        <f t="shared" si="111"/>
        <v/>
      </c>
      <c r="CI217" s="84">
        <f>IFERROR(FIND("DEFESA CIVIL",consulta_completa__11[[#This Row],[14 - Inst. Atuando no Local]]),0)</f>
        <v>0</v>
      </c>
      <c r="CJ217" s="84" t="str">
        <f t="shared" si="112"/>
        <v/>
      </c>
      <c r="CK217" s="84">
        <f>IFERROR(FIND("CORPO DE BOMBEIROS",consulta_completa__11[[#This Row],[14 - Inst. Atuando no Local]]),0)</f>
        <v>0</v>
      </c>
      <c r="CL217" s="84" t="str">
        <f t="shared" si="113"/>
        <v/>
      </c>
      <c r="CM217" s="84">
        <f>IFERROR(FIND("POLÍCIA RODOVIÁRIA",consulta_completa__11[[#This Row],[14 - Inst. Atuando no Local]]),0)</f>
        <v>0</v>
      </c>
      <c r="CN217" s="84" t="str">
        <f t="shared" si="114"/>
        <v/>
      </c>
      <c r="CO217" s="84">
        <f>IFERROR(FIND("POLÍCIA MILITAR",consulta_completa__11[[#This Row],[14 - Inst. Atuando no Local]]),0)</f>
        <v>0</v>
      </c>
      <c r="CP217" s="84" t="str">
        <f t="shared" si="115"/>
        <v/>
      </c>
      <c r="CQ217" s="84">
        <f>IFERROR(FIND("POLÍCIA CIVIL",consulta_completa__11[[#This Row],[14 - Inst. Atuando no Local]]),0)</f>
        <v>0</v>
      </c>
      <c r="CR217" s="84" t="str">
        <f t="shared" si="116"/>
        <v/>
      </c>
      <c r="CS217" s="84">
        <f>IFERROR(FIND("MARINHA DO BRASIL",consulta_completa__11[[#This Row],[14 - Inst. Atuando no Local]]),0)</f>
        <v>0</v>
      </c>
      <c r="CT217" s="84" t="str">
        <f t="shared" si="117"/>
        <v/>
      </c>
      <c r="CU217" s="84">
        <f>IFERROR(FIND("EMPRESA ESPECIALIZADA EM ATENDIMENTO",consulta_completa__11[[#This Row],[14 - Inst. Atuando no Local]]),0)</f>
        <v>0</v>
      </c>
      <c r="CV217" s="84" t="str">
        <f t="shared" si="118"/>
        <v/>
      </c>
      <c r="CW217" s="84">
        <f>IFERROR(FIND("IBAMA",consulta_completa__11[[#This Row],[14 - Inst. Atuando no Local]]),0)</f>
        <v>0</v>
      </c>
      <c r="CX217" s="84" t="str">
        <f t="shared" si="119"/>
        <v/>
      </c>
      <c r="CY217" s="84" t="str">
        <f>IF(consulta_completa__11[[#This Row],[14 - Inst. Atuando no Local]]="","X","")</f>
        <v>X</v>
      </c>
      <c r="CZ217" s="84">
        <f>IFERROR(FIND("OUTRA (S)",consulta_completa__11[[#This Row],[14 - Inst. Atuando no Local]]),0)</f>
        <v>0</v>
      </c>
      <c r="DA217" s="84" t="str">
        <f t="shared" si="120"/>
        <v/>
      </c>
      <c r="DB217" s="35" t="str">
        <f t="shared" si="121"/>
        <v>Sim</v>
      </c>
      <c r="DC217" s="35" t="str">
        <f t="shared" si="122"/>
        <v>Não</v>
      </c>
      <c r="DD217" s="35" t="str">
        <f t="shared" si="123"/>
        <v>Sim</v>
      </c>
      <c r="DE217" s="87" t="str">
        <f t="shared" si="94"/>
        <v>Sem informação</v>
      </c>
    </row>
    <row r="218" spans="1:109">
      <c r="A218" s="14">
        <v>202532775621</v>
      </c>
      <c r="B218" s="1">
        <v>45742</v>
      </c>
      <c r="C218" t="s">
        <v>109</v>
      </c>
      <c r="D218" t="s">
        <v>212</v>
      </c>
      <c r="E218" t="s">
        <v>139</v>
      </c>
      <c r="F218" t="s">
        <v>112</v>
      </c>
      <c r="G218" t="s">
        <v>113</v>
      </c>
      <c r="H218" t="s">
        <v>114</v>
      </c>
      <c r="I218" t="s">
        <v>114</v>
      </c>
      <c r="J218" t="s">
        <v>113</v>
      </c>
      <c r="K218" t="s">
        <v>114</v>
      </c>
      <c r="L218" t="s">
        <v>114</v>
      </c>
      <c r="M218" t="s">
        <v>118</v>
      </c>
      <c r="N218" t="s">
        <v>119</v>
      </c>
      <c r="O218" t="s">
        <v>239</v>
      </c>
      <c r="P218" t="s">
        <v>121</v>
      </c>
      <c r="Q218" t="s">
        <v>143</v>
      </c>
      <c r="R218" t="s">
        <v>123</v>
      </c>
      <c r="S218" t="s">
        <v>201</v>
      </c>
      <c r="T218" t="s">
        <v>2308</v>
      </c>
      <c r="U218" t="s">
        <v>2309</v>
      </c>
      <c r="V218" t="s">
        <v>2310</v>
      </c>
      <c r="Z218" t="s">
        <v>113</v>
      </c>
      <c r="AA218" t="s">
        <v>2311</v>
      </c>
      <c r="AB218" t="s">
        <v>210</v>
      </c>
      <c r="AC218" t="s">
        <v>207</v>
      </c>
      <c r="AD218">
        <v>1</v>
      </c>
      <c r="AE218" t="s">
        <v>210</v>
      </c>
      <c r="AF218" t="s">
        <v>113</v>
      </c>
      <c r="AG218" t="s">
        <v>113</v>
      </c>
      <c r="AH218" t="s">
        <v>131</v>
      </c>
      <c r="AI218" t="s">
        <v>132</v>
      </c>
      <c r="AJ218" t="s">
        <v>131</v>
      </c>
      <c r="AK218" t="s">
        <v>2312</v>
      </c>
      <c r="AL218" t="s">
        <v>2313</v>
      </c>
      <c r="AM218" t="s">
        <v>210</v>
      </c>
      <c r="AN218" t="s">
        <v>113</v>
      </c>
      <c r="AO218" t="s">
        <v>113</v>
      </c>
      <c r="AQ218" t="s">
        <v>211</v>
      </c>
      <c r="AR218" t="s">
        <v>113</v>
      </c>
      <c r="AS218" t="s">
        <v>113</v>
      </c>
      <c r="AT218" t="s">
        <v>113</v>
      </c>
      <c r="AU218" t="s">
        <v>113</v>
      </c>
      <c r="AW218" t="s">
        <v>637</v>
      </c>
      <c r="AX218" s="82">
        <f>IFERROR(FIND("Óbitos/feridos",consulta_completa__11[[#This Row],[13 - Ocorrências/Ambientes Atingidos]]),0)</f>
        <v>0</v>
      </c>
      <c r="AY218" s="83" t="str">
        <f t="shared" si="95"/>
        <v/>
      </c>
      <c r="AZ218" s="82">
        <f>IFERROR(FIND("População afetada/evacuada",consulta_completa__11[[#This Row],[13 - Ocorrências/Ambientes Atingidos]]),0)</f>
        <v>0</v>
      </c>
      <c r="BA218" s="82" t="str">
        <f t="shared" si="96"/>
        <v/>
      </c>
      <c r="BB218" s="82">
        <f>IFERROR(FIND("Suspensão de abastecimento de água",consulta_completa__11[[#This Row],[13 - Ocorrências/Ambientes Atingidos]]),0)</f>
        <v>0</v>
      </c>
      <c r="BC218" s="83" t="str">
        <f t="shared" si="124"/>
        <v/>
      </c>
      <c r="BD218" s="82">
        <f>IFERROR(FIND("Rio/córrego",consulta_completa__11[[#This Row],[13 - Ocorrências/Ambientes Atingidos]]),0)</f>
        <v>0</v>
      </c>
      <c r="BE218" s="83" t="str">
        <f t="shared" si="97"/>
        <v/>
      </c>
      <c r="BF218" s="82">
        <f>IFERROR(FIND("Lago",consulta_completa__11[[#This Row],[13 - Ocorrências/Ambientes Atingidos]]),0)</f>
        <v>0</v>
      </c>
      <c r="BG218" s="83" t="str">
        <f t="shared" si="98"/>
        <v/>
      </c>
      <c r="BH218" s="82">
        <f>IFERROR(FIND("Mar",consulta_completa__11[[#This Row],[13 - Ocorrências/Ambientes Atingidos]]),0)</f>
        <v>1</v>
      </c>
      <c r="BI218" s="83" t="str">
        <f t="shared" si="99"/>
        <v>X</v>
      </c>
      <c r="BJ218" s="82">
        <f>IFERROR(FIND("Praia",consulta_completa__11[[#This Row],[13 - Ocorrências/Ambientes Atingidos]]),0)</f>
        <v>0</v>
      </c>
      <c r="BK218" s="83" t="str">
        <f t="shared" si="100"/>
        <v/>
      </c>
      <c r="BL218" s="82">
        <f>IFERROR(FIND("Solo",consulta_completa__11[[#This Row],[13 - Ocorrências/Ambientes Atingidos]]),0)</f>
        <v>0</v>
      </c>
      <c r="BM218" s="83" t="str">
        <f t="shared" si="101"/>
        <v/>
      </c>
      <c r="BN218" s="82">
        <f>IFERROR(FIND("Águas subterrâneas",consulta_completa__11[[#This Row],[13 - Ocorrências/Ambientes Atingidos]]),0)</f>
        <v>0</v>
      </c>
      <c r="BO218" s="83" t="str">
        <f t="shared" si="102"/>
        <v/>
      </c>
      <c r="BP218" s="82">
        <f>IFERROR(FIND("Atmosfera",consulta_completa__11[[#This Row],[13 - Ocorrências/Ambientes Atingidos]]),0)</f>
        <v>0</v>
      </c>
      <c r="BQ218" s="83" t="str">
        <f t="shared" si="103"/>
        <v/>
      </c>
      <c r="BR218" s="82">
        <f>IFERROR(FIND("Flora",consulta_completa__11[[#This Row],[13 - Ocorrências/Ambientes Atingidos]]),0)</f>
        <v>0</v>
      </c>
      <c r="BS218" s="83" t="str">
        <f t="shared" si="104"/>
        <v/>
      </c>
      <c r="BT218" s="82">
        <f>IFERROR(FIND("Fauna",consulta_completa__11[[#This Row],[13 - Ocorrências/Ambientes Atingidos]]),0)</f>
        <v>0</v>
      </c>
      <c r="BU218" s="83" t="str">
        <f t="shared" si="105"/>
        <v/>
      </c>
      <c r="BV218" s="82">
        <f>IFERROR(FIND("UC federal",consulta_completa__11[[#This Row],[13 - Ocorrências/Ambientes Atingidos]]),0)</f>
        <v>0</v>
      </c>
      <c r="BW218" s="83" t="str">
        <f t="shared" si="106"/>
        <v/>
      </c>
      <c r="BX218" s="82">
        <f>IFERROR(FIND("UC estadual/municipal",consulta_completa__11[[#This Row],[13 - Ocorrências/Ambientes Atingidos]]),0)</f>
        <v>0</v>
      </c>
      <c r="BY218" s="83" t="str">
        <f t="shared" si="107"/>
        <v/>
      </c>
      <c r="BZ218" s="82">
        <f>IFERROR(FIND("Outro(s)",consulta_completa__11[[#This Row],[13 - Ocorrências/Ambientes Atingidos]]),0)</f>
        <v>0</v>
      </c>
      <c r="CA218" s="83" t="str">
        <f t="shared" si="108"/>
        <v/>
      </c>
      <c r="CB218" s="82">
        <f>IFERROR(FIND("Sem dano",consulta_completa__11[[#This Row],[13 - Ocorrências/Ambientes Atingidos]]),0)</f>
        <v>0</v>
      </c>
      <c r="CC218" s="83" t="str">
        <f t="shared" si="109"/>
        <v/>
      </c>
      <c r="CD218" s="82" t="str">
        <f>IF(consulta_completa__11[[#This Row],[13 - Ocorrências/Ambientes Atingidos]]="","X","")</f>
        <v/>
      </c>
      <c r="CE218" s="84">
        <f>IFERROR(FIND("IBAMA",consulta_completa__11[[#This Row],[14 - Inst. Atuando no Local]]),0)</f>
        <v>0</v>
      </c>
      <c r="CF218" s="84" t="str">
        <f t="shared" si="110"/>
        <v/>
      </c>
      <c r="CG218" s="84">
        <f>IFERROR(FIND("OEMA",consulta_completa__11[[#This Row],[14 - Inst. Atuando no Local]]),0)</f>
        <v>0</v>
      </c>
      <c r="CH218" s="84" t="str">
        <f t="shared" si="111"/>
        <v/>
      </c>
      <c r="CI218" s="84">
        <f>IFERROR(FIND("DEFESA CIVIL",consulta_completa__11[[#This Row],[14 - Inst. Atuando no Local]]),0)</f>
        <v>0</v>
      </c>
      <c r="CJ218" s="84" t="str">
        <f t="shared" si="112"/>
        <v/>
      </c>
      <c r="CK218" s="84">
        <f>IFERROR(FIND("CORPO DE BOMBEIROS",consulta_completa__11[[#This Row],[14 - Inst. Atuando no Local]]),0)</f>
        <v>0</v>
      </c>
      <c r="CL218" s="84" t="str">
        <f t="shared" si="113"/>
        <v/>
      </c>
      <c r="CM218" s="84">
        <f>IFERROR(FIND("POLÍCIA RODOVIÁRIA",consulta_completa__11[[#This Row],[14 - Inst. Atuando no Local]]),0)</f>
        <v>0</v>
      </c>
      <c r="CN218" s="84" t="str">
        <f t="shared" si="114"/>
        <v/>
      </c>
      <c r="CO218" s="84">
        <f>IFERROR(FIND("POLÍCIA MILITAR",consulta_completa__11[[#This Row],[14 - Inst. Atuando no Local]]),0)</f>
        <v>0</v>
      </c>
      <c r="CP218" s="84" t="str">
        <f t="shared" si="115"/>
        <v/>
      </c>
      <c r="CQ218" s="84">
        <f>IFERROR(FIND("POLÍCIA CIVIL",consulta_completa__11[[#This Row],[14 - Inst. Atuando no Local]]),0)</f>
        <v>0</v>
      </c>
      <c r="CR218" s="84" t="str">
        <f t="shared" si="116"/>
        <v/>
      </c>
      <c r="CS218" s="84">
        <f>IFERROR(FIND("MARINHA DO BRASIL",consulta_completa__11[[#This Row],[14 - Inst. Atuando no Local]]),0)</f>
        <v>0</v>
      </c>
      <c r="CT218" s="84" t="str">
        <f t="shared" si="117"/>
        <v/>
      </c>
      <c r="CU218" s="84">
        <f>IFERROR(FIND("EMPRESA ESPECIALIZADA EM ATENDIMENTO",consulta_completa__11[[#This Row],[14 - Inst. Atuando no Local]]),0)</f>
        <v>0</v>
      </c>
      <c r="CV218" s="84" t="str">
        <f t="shared" si="118"/>
        <v/>
      </c>
      <c r="CW218" s="84">
        <f>IFERROR(FIND("IBAMA",consulta_completa__11[[#This Row],[14 - Inst. Atuando no Local]]),0)</f>
        <v>0</v>
      </c>
      <c r="CX218" s="84" t="str">
        <f t="shared" si="119"/>
        <v/>
      </c>
      <c r="CY218" s="84" t="str">
        <f>IF(consulta_completa__11[[#This Row],[14 - Inst. Atuando no Local]]="","X","")</f>
        <v/>
      </c>
      <c r="CZ218" s="84">
        <f>IFERROR(FIND("OUTRA (S)",consulta_completa__11[[#This Row],[14 - Inst. Atuando no Local]]),0)</f>
        <v>0</v>
      </c>
      <c r="DA218" s="84" t="str">
        <f t="shared" si="120"/>
        <v/>
      </c>
      <c r="DB218" s="35" t="str">
        <f t="shared" si="121"/>
        <v>Sim</v>
      </c>
      <c r="DC218" s="35" t="str">
        <f t="shared" si="122"/>
        <v>Não</v>
      </c>
      <c r="DD218" s="35" t="str">
        <f t="shared" si="123"/>
        <v>Sim</v>
      </c>
      <c r="DE218" s="87" t="str">
        <f t="shared" si="94"/>
        <v>Federal</v>
      </c>
    </row>
    <row r="219" spans="1:109">
      <c r="A219" s="14">
        <v>202532828854</v>
      </c>
      <c r="B219" s="1">
        <v>45742</v>
      </c>
      <c r="C219" t="s">
        <v>109</v>
      </c>
      <c r="D219" t="s">
        <v>110</v>
      </c>
      <c r="E219" t="s">
        <v>139</v>
      </c>
      <c r="F219" t="s">
        <v>139</v>
      </c>
      <c r="G219" t="s">
        <v>113</v>
      </c>
      <c r="H219" t="s">
        <v>114</v>
      </c>
      <c r="I219" t="s">
        <v>114</v>
      </c>
      <c r="J219" t="s">
        <v>113</v>
      </c>
      <c r="K219" t="s">
        <v>114</v>
      </c>
      <c r="L219" t="s">
        <v>114</v>
      </c>
      <c r="M219" t="s">
        <v>2314</v>
      </c>
      <c r="N219" t="s">
        <v>119</v>
      </c>
      <c r="O219" t="s">
        <v>239</v>
      </c>
      <c r="P219" t="s">
        <v>121</v>
      </c>
      <c r="Q219" t="s">
        <v>230</v>
      </c>
      <c r="R219" t="s">
        <v>123</v>
      </c>
      <c r="S219" t="s">
        <v>201</v>
      </c>
      <c r="T219" t="s">
        <v>2315</v>
      </c>
      <c r="U219" t="s">
        <v>2316</v>
      </c>
      <c r="V219" t="s">
        <v>2317</v>
      </c>
      <c r="Y219" t="b">
        <v>1</v>
      </c>
      <c r="Z219" t="s">
        <v>113</v>
      </c>
      <c r="AA219" t="s">
        <v>113</v>
      </c>
      <c r="AB219" t="s">
        <v>113</v>
      </c>
      <c r="AC219" t="s">
        <v>113</v>
      </c>
      <c r="AE219" t="s">
        <v>2318</v>
      </c>
      <c r="AF219" t="s">
        <v>113</v>
      </c>
      <c r="AG219" t="s">
        <v>113</v>
      </c>
      <c r="AH219" t="s">
        <v>131</v>
      </c>
      <c r="AI219" t="s">
        <v>132</v>
      </c>
      <c r="AJ219" t="s">
        <v>131</v>
      </c>
      <c r="AK219" t="s">
        <v>2319</v>
      </c>
      <c r="AL219" t="s">
        <v>2320</v>
      </c>
      <c r="AM219" t="s">
        <v>2321</v>
      </c>
      <c r="AN219" t="s">
        <v>2322</v>
      </c>
      <c r="AO219" t="s">
        <v>2323</v>
      </c>
      <c r="AQ219" t="s">
        <v>1096</v>
      </c>
      <c r="AR219" t="s">
        <v>113</v>
      </c>
      <c r="AS219" t="s">
        <v>113</v>
      </c>
      <c r="AT219" t="s">
        <v>113</v>
      </c>
      <c r="AU219" t="s">
        <v>113</v>
      </c>
      <c r="AW219" t="s">
        <v>113</v>
      </c>
      <c r="AX219" s="82">
        <f>IFERROR(FIND("Óbitos/feridos",consulta_completa__11[[#This Row],[13 - Ocorrências/Ambientes Atingidos]]),0)</f>
        <v>0</v>
      </c>
      <c r="AY219" s="83" t="str">
        <f t="shared" si="95"/>
        <v/>
      </c>
      <c r="AZ219" s="82">
        <f>IFERROR(FIND("População afetada/evacuada",consulta_completa__11[[#This Row],[13 - Ocorrências/Ambientes Atingidos]]),0)</f>
        <v>0</v>
      </c>
      <c r="BA219" s="82" t="str">
        <f t="shared" si="96"/>
        <v/>
      </c>
      <c r="BB219" s="82">
        <f>IFERROR(FIND("Suspensão de abastecimento de água",consulta_completa__11[[#This Row],[13 - Ocorrências/Ambientes Atingidos]]),0)</f>
        <v>0</v>
      </c>
      <c r="BC219" s="83" t="str">
        <f t="shared" si="124"/>
        <v/>
      </c>
      <c r="BD219" s="82">
        <f>IFERROR(FIND("Rio/córrego",consulta_completa__11[[#This Row],[13 - Ocorrências/Ambientes Atingidos]]),0)</f>
        <v>0</v>
      </c>
      <c r="BE219" s="83" t="str">
        <f t="shared" si="97"/>
        <v/>
      </c>
      <c r="BF219" s="82">
        <f>IFERROR(FIND("Lago",consulta_completa__11[[#This Row],[13 - Ocorrências/Ambientes Atingidos]]),0)</f>
        <v>0</v>
      </c>
      <c r="BG219" s="83" t="str">
        <f t="shared" si="98"/>
        <v/>
      </c>
      <c r="BH219" s="82">
        <f>IFERROR(FIND("Mar",consulta_completa__11[[#This Row],[13 - Ocorrências/Ambientes Atingidos]]),0)</f>
        <v>1</v>
      </c>
      <c r="BI219" s="83" t="str">
        <f t="shared" si="99"/>
        <v>X</v>
      </c>
      <c r="BJ219" s="82">
        <f>IFERROR(FIND("Praia",consulta_completa__11[[#This Row],[13 - Ocorrências/Ambientes Atingidos]]),0)</f>
        <v>0</v>
      </c>
      <c r="BK219" s="83" t="str">
        <f t="shared" si="100"/>
        <v/>
      </c>
      <c r="BL219" s="82">
        <f>IFERROR(FIND("Solo",consulta_completa__11[[#This Row],[13 - Ocorrências/Ambientes Atingidos]]),0)</f>
        <v>0</v>
      </c>
      <c r="BM219" s="83" t="str">
        <f t="shared" si="101"/>
        <v/>
      </c>
      <c r="BN219" s="82">
        <f>IFERROR(FIND("Águas subterrâneas",consulta_completa__11[[#This Row],[13 - Ocorrências/Ambientes Atingidos]]),0)</f>
        <v>0</v>
      </c>
      <c r="BO219" s="83" t="str">
        <f t="shared" si="102"/>
        <v/>
      </c>
      <c r="BP219" s="82">
        <f>IFERROR(FIND("Atmosfera",consulta_completa__11[[#This Row],[13 - Ocorrências/Ambientes Atingidos]]),0)</f>
        <v>0</v>
      </c>
      <c r="BQ219" s="83" t="str">
        <f t="shared" si="103"/>
        <v/>
      </c>
      <c r="BR219" s="82">
        <f>IFERROR(FIND("Flora",consulta_completa__11[[#This Row],[13 - Ocorrências/Ambientes Atingidos]]),0)</f>
        <v>0</v>
      </c>
      <c r="BS219" s="83" t="str">
        <f t="shared" si="104"/>
        <v/>
      </c>
      <c r="BT219" s="82">
        <f>IFERROR(FIND("Fauna",consulta_completa__11[[#This Row],[13 - Ocorrências/Ambientes Atingidos]]),0)</f>
        <v>0</v>
      </c>
      <c r="BU219" s="83" t="str">
        <f t="shared" si="105"/>
        <v/>
      </c>
      <c r="BV219" s="82">
        <f>IFERROR(FIND("UC federal",consulta_completa__11[[#This Row],[13 - Ocorrências/Ambientes Atingidos]]),0)</f>
        <v>0</v>
      </c>
      <c r="BW219" s="83" t="str">
        <f t="shared" si="106"/>
        <v/>
      </c>
      <c r="BX219" s="82">
        <f>IFERROR(FIND("UC estadual/municipal",consulta_completa__11[[#This Row],[13 - Ocorrências/Ambientes Atingidos]]),0)</f>
        <v>0</v>
      </c>
      <c r="BY219" s="83" t="str">
        <f t="shared" si="107"/>
        <v/>
      </c>
      <c r="BZ219" s="82">
        <f>IFERROR(FIND("Outro(s)",consulta_completa__11[[#This Row],[13 - Ocorrências/Ambientes Atingidos]]),0)</f>
        <v>0</v>
      </c>
      <c r="CA219" s="83" t="str">
        <f t="shared" si="108"/>
        <v/>
      </c>
      <c r="CB219" s="82">
        <f>IFERROR(FIND("Sem dano",consulta_completa__11[[#This Row],[13 - Ocorrências/Ambientes Atingidos]]),0)</f>
        <v>0</v>
      </c>
      <c r="CC219" s="83" t="str">
        <f t="shared" si="109"/>
        <v/>
      </c>
      <c r="CD219" s="82" t="str">
        <f>IF(consulta_completa__11[[#This Row],[13 - Ocorrências/Ambientes Atingidos]]="","X","")</f>
        <v/>
      </c>
      <c r="CE219" s="84">
        <f>IFERROR(FIND("IBAMA",consulta_completa__11[[#This Row],[14 - Inst. Atuando no Local]]),0)</f>
        <v>0</v>
      </c>
      <c r="CF219" s="84" t="str">
        <f t="shared" si="110"/>
        <v/>
      </c>
      <c r="CG219" s="84">
        <f>IFERROR(FIND("OEMA",consulta_completa__11[[#This Row],[14 - Inst. Atuando no Local]]),0)</f>
        <v>0</v>
      </c>
      <c r="CH219" s="84" t="str">
        <f t="shared" si="111"/>
        <v/>
      </c>
      <c r="CI219" s="84">
        <f>IFERROR(FIND("DEFESA CIVIL",consulta_completa__11[[#This Row],[14 - Inst. Atuando no Local]]),0)</f>
        <v>0</v>
      </c>
      <c r="CJ219" s="84" t="str">
        <f t="shared" si="112"/>
        <v/>
      </c>
      <c r="CK219" s="84">
        <f>IFERROR(FIND("CORPO DE BOMBEIROS",consulta_completa__11[[#This Row],[14 - Inst. Atuando no Local]]),0)</f>
        <v>0</v>
      </c>
      <c r="CL219" s="84" t="str">
        <f t="shared" si="113"/>
        <v/>
      </c>
      <c r="CM219" s="84">
        <f>IFERROR(FIND("POLÍCIA RODOVIÁRIA",consulta_completa__11[[#This Row],[14 - Inst. Atuando no Local]]),0)</f>
        <v>0</v>
      </c>
      <c r="CN219" s="84" t="str">
        <f t="shared" si="114"/>
        <v/>
      </c>
      <c r="CO219" s="84">
        <f>IFERROR(FIND("POLÍCIA MILITAR",consulta_completa__11[[#This Row],[14 - Inst. Atuando no Local]]),0)</f>
        <v>0</v>
      </c>
      <c r="CP219" s="84" t="str">
        <f t="shared" si="115"/>
        <v/>
      </c>
      <c r="CQ219" s="84">
        <f>IFERROR(FIND("POLÍCIA CIVIL",consulta_completa__11[[#This Row],[14 - Inst. Atuando no Local]]),0)</f>
        <v>0</v>
      </c>
      <c r="CR219" s="84" t="str">
        <f t="shared" si="116"/>
        <v/>
      </c>
      <c r="CS219" s="84">
        <f>IFERROR(FIND("MARINHA DO BRASIL",consulta_completa__11[[#This Row],[14 - Inst. Atuando no Local]]),0)</f>
        <v>0</v>
      </c>
      <c r="CT219" s="84" t="str">
        <f t="shared" si="117"/>
        <v/>
      </c>
      <c r="CU219" s="84">
        <f>IFERROR(FIND("EMPRESA ESPECIALIZADA EM ATENDIMENTO",consulta_completa__11[[#This Row],[14 - Inst. Atuando no Local]]),0)</f>
        <v>0</v>
      </c>
      <c r="CV219" s="84" t="str">
        <f t="shared" si="118"/>
        <v/>
      </c>
      <c r="CW219" s="84">
        <f>IFERROR(FIND("IBAMA",consulta_completa__11[[#This Row],[14 - Inst. Atuando no Local]]),0)</f>
        <v>0</v>
      </c>
      <c r="CX219" s="84" t="str">
        <f t="shared" si="119"/>
        <v/>
      </c>
      <c r="CY219" s="84" t="str">
        <f>IF(consulta_completa__11[[#This Row],[14 - Inst. Atuando no Local]]="","X","")</f>
        <v/>
      </c>
      <c r="CZ219" s="84">
        <f>IFERROR(FIND("OUTRA (S)",consulta_completa__11[[#This Row],[14 - Inst. Atuando no Local]]),0)</f>
        <v>0</v>
      </c>
      <c r="DA219" s="84" t="str">
        <f t="shared" si="120"/>
        <v/>
      </c>
      <c r="DB219" s="35" t="str">
        <f t="shared" si="121"/>
        <v>Sim</v>
      </c>
      <c r="DC219" s="35" t="str">
        <f t="shared" si="122"/>
        <v>Não</v>
      </c>
      <c r="DD219" s="35" t="str">
        <f t="shared" si="123"/>
        <v>Sim</v>
      </c>
      <c r="DE219" s="87" t="str">
        <f t="shared" si="94"/>
        <v>Sem informação</v>
      </c>
    </row>
    <row r="220" spans="1:109">
      <c r="A220" s="14">
        <v>202532857645</v>
      </c>
      <c r="B220" s="1">
        <v>45743</v>
      </c>
      <c r="C220" t="s">
        <v>2324</v>
      </c>
      <c r="D220" t="s">
        <v>998</v>
      </c>
      <c r="E220" t="s">
        <v>286</v>
      </c>
      <c r="F220" t="s">
        <v>112</v>
      </c>
      <c r="G220" t="s">
        <v>2325</v>
      </c>
      <c r="H220" t="s">
        <v>2326</v>
      </c>
      <c r="I220" t="s">
        <v>1815</v>
      </c>
      <c r="J220" t="s">
        <v>2327</v>
      </c>
      <c r="K220" t="s">
        <v>1173</v>
      </c>
      <c r="L220" t="s">
        <v>648</v>
      </c>
      <c r="M220" t="s">
        <v>810</v>
      </c>
      <c r="N220" t="s">
        <v>184</v>
      </c>
      <c r="O220" t="s">
        <v>120</v>
      </c>
      <c r="P220" t="s">
        <v>142</v>
      </c>
      <c r="Q220" t="s">
        <v>122</v>
      </c>
      <c r="R220" t="s">
        <v>123</v>
      </c>
      <c r="S220" t="s">
        <v>113</v>
      </c>
      <c r="T220" t="s">
        <v>2328</v>
      </c>
      <c r="U220" t="s">
        <v>2329</v>
      </c>
      <c r="V220" t="s">
        <v>2330</v>
      </c>
      <c r="Z220" t="s">
        <v>2331</v>
      </c>
      <c r="AA220" t="s">
        <v>2332</v>
      </c>
      <c r="AB220" t="s">
        <v>2333</v>
      </c>
      <c r="AC220" t="s">
        <v>2334</v>
      </c>
      <c r="AD220">
        <v>0</v>
      </c>
      <c r="AE220" t="s">
        <v>2335</v>
      </c>
      <c r="AF220" t="s">
        <v>113</v>
      </c>
      <c r="AG220" t="s">
        <v>113</v>
      </c>
      <c r="AH220" t="s">
        <v>194</v>
      </c>
      <c r="AI220" t="s">
        <v>132</v>
      </c>
      <c r="AJ220" t="s">
        <v>132</v>
      </c>
      <c r="AK220" t="s">
        <v>113</v>
      </c>
      <c r="AL220" t="s">
        <v>2336</v>
      </c>
      <c r="AM220" t="s">
        <v>692</v>
      </c>
      <c r="AN220" t="s">
        <v>1543</v>
      </c>
      <c r="AO220" t="s">
        <v>2337</v>
      </c>
      <c r="AP220">
        <v>6236238938</v>
      </c>
      <c r="AQ220" t="s">
        <v>695</v>
      </c>
      <c r="AR220" t="s">
        <v>113</v>
      </c>
      <c r="AS220" t="s">
        <v>113</v>
      </c>
      <c r="AT220" t="s">
        <v>113</v>
      </c>
      <c r="AU220" t="s">
        <v>113</v>
      </c>
      <c r="AW220" t="s">
        <v>113</v>
      </c>
      <c r="AX220" s="82">
        <f>IFERROR(FIND("Óbitos/feridos",consulta_completa__11[[#This Row],[13 - Ocorrências/Ambientes Atingidos]]),0)</f>
        <v>0</v>
      </c>
      <c r="AY220" s="83" t="str">
        <f t="shared" si="95"/>
        <v/>
      </c>
      <c r="AZ220" s="82">
        <f>IFERROR(FIND("População afetada/evacuada",consulta_completa__11[[#This Row],[13 - Ocorrências/Ambientes Atingidos]]),0)</f>
        <v>0</v>
      </c>
      <c r="BA220" s="82" t="str">
        <f t="shared" si="96"/>
        <v/>
      </c>
      <c r="BB220" s="82">
        <f>IFERROR(FIND("Suspensão de abastecimento de água",consulta_completa__11[[#This Row],[13 - Ocorrências/Ambientes Atingidos]]),0)</f>
        <v>0</v>
      </c>
      <c r="BC220" s="83" t="str">
        <f t="shared" si="124"/>
        <v/>
      </c>
      <c r="BD220" s="82">
        <f>IFERROR(FIND("Rio/córrego",consulta_completa__11[[#This Row],[13 - Ocorrências/Ambientes Atingidos]]),0)</f>
        <v>1</v>
      </c>
      <c r="BE220" s="83" t="str">
        <f t="shared" si="97"/>
        <v>X</v>
      </c>
      <c r="BF220" s="82">
        <f>IFERROR(FIND("Lago",consulta_completa__11[[#This Row],[13 - Ocorrências/Ambientes Atingidos]]),0)</f>
        <v>0</v>
      </c>
      <c r="BG220" s="83" t="str">
        <f t="shared" si="98"/>
        <v/>
      </c>
      <c r="BH220" s="82">
        <f>IFERROR(FIND("Mar",consulta_completa__11[[#This Row],[13 - Ocorrências/Ambientes Atingidos]]),0)</f>
        <v>0</v>
      </c>
      <c r="BI220" s="83" t="str">
        <f t="shared" si="99"/>
        <v/>
      </c>
      <c r="BJ220" s="82">
        <f>IFERROR(FIND("Praia",consulta_completa__11[[#This Row],[13 - Ocorrências/Ambientes Atingidos]]),0)</f>
        <v>0</v>
      </c>
      <c r="BK220" s="83" t="str">
        <f t="shared" si="100"/>
        <v/>
      </c>
      <c r="BL220" s="82">
        <f>IFERROR(FIND("Solo",consulta_completa__11[[#This Row],[13 - Ocorrências/Ambientes Atingidos]]),0)</f>
        <v>14</v>
      </c>
      <c r="BM220" s="83" t="str">
        <f t="shared" si="101"/>
        <v>X</v>
      </c>
      <c r="BN220" s="82">
        <f>IFERROR(FIND("Águas subterrâneas",consulta_completa__11[[#This Row],[13 - Ocorrências/Ambientes Atingidos]]),0)</f>
        <v>0</v>
      </c>
      <c r="BO220" s="83" t="str">
        <f t="shared" si="102"/>
        <v/>
      </c>
      <c r="BP220" s="82">
        <f>IFERROR(FIND("Atmosfera",consulta_completa__11[[#This Row],[13 - Ocorrências/Ambientes Atingidos]]),0)</f>
        <v>0</v>
      </c>
      <c r="BQ220" s="83" t="str">
        <f t="shared" si="103"/>
        <v/>
      </c>
      <c r="BR220" s="82">
        <f>IFERROR(FIND("Flora",consulta_completa__11[[#This Row],[13 - Ocorrências/Ambientes Atingidos]]),0)</f>
        <v>0</v>
      </c>
      <c r="BS220" s="83" t="str">
        <f t="shared" si="104"/>
        <v/>
      </c>
      <c r="BT220" s="82">
        <f>IFERROR(FIND("Fauna",consulta_completa__11[[#This Row],[13 - Ocorrências/Ambientes Atingidos]]),0)</f>
        <v>0</v>
      </c>
      <c r="BU220" s="83" t="str">
        <f t="shared" si="105"/>
        <v/>
      </c>
      <c r="BV220" s="82">
        <f>IFERROR(FIND("UC federal",consulta_completa__11[[#This Row],[13 - Ocorrências/Ambientes Atingidos]]),0)</f>
        <v>0</v>
      </c>
      <c r="BW220" s="83" t="str">
        <f t="shared" si="106"/>
        <v/>
      </c>
      <c r="BX220" s="82">
        <f>IFERROR(FIND("UC estadual/municipal",consulta_completa__11[[#This Row],[13 - Ocorrências/Ambientes Atingidos]]),0)</f>
        <v>0</v>
      </c>
      <c r="BY220" s="83" t="str">
        <f t="shared" si="107"/>
        <v/>
      </c>
      <c r="BZ220" s="82">
        <f>IFERROR(FIND("Outro(s)",consulta_completa__11[[#This Row],[13 - Ocorrências/Ambientes Atingidos]]),0)</f>
        <v>0</v>
      </c>
      <c r="CA220" s="83" t="str">
        <f t="shared" si="108"/>
        <v/>
      </c>
      <c r="CB220" s="82">
        <f>IFERROR(FIND("Sem dano",consulta_completa__11[[#This Row],[13 - Ocorrências/Ambientes Atingidos]]),0)</f>
        <v>0</v>
      </c>
      <c r="CC220" s="83" t="str">
        <f t="shared" si="109"/>
        <v/>
      </c>
      <c r="CD220" s="82" t="str">
        <f>IF(consulta_completa__11[[#This Row],[13 - Ocorrências/Ambientes Atingidos]]="","X","")</f>
        <v/>
      </c>
      <c r="CE220" s="84">
        <f>IFERROR(FIND("IBAMA",consulta_completa__11[[#This Row],[14 - Inst. Atuando no Local]]),0)</f>
        <v>0</v>
      </c>
      <c r="CF220" s="84" t="str">
        <f t="shared" si="110"/>
        <v/>
      </c>
      <c r="CG220" s="84">
        <f>IFERROR(FIND("OEMA",consulta_completa__11[[#This Row],[14 - Inst. Atuando no Local]]),0)</f>
        <v>0</v>
      </c>
      <c r="CH220" s="84" t="str">
        <f t="shared" si="111"/>
        <v/>
      </c>
      <c r="CI220" s="84">
        <f>IFERROR(FIND("DEFESA CIVIL",consulta_completa__11[[#This Row],[14 - Inst. Atuando no Local]]),0)</f>
        <v>0</v>
      </c>
      <c r="CJ220" s="84" t="str">
        <f t="shared" si="112"/>
        <v/>
      </c>
      <c r="CK220" s="84">
        <f>IFERROR(FIND("CORPO DE BOMBEIROS",consulta_completa__11[[#This Row],[14 - Inst. Atuando no Local]]),0)</f>
        <v>0</v>
      </c>
      <c r="CL220" s="84" t="str">
        <f t="shared" si="113"/>
        <v/>
      </c>
      <c r="CM220" s="84">
        <f>IFERROR(FIND("POLÍCIA RODOVIÁRIA",consulta_completa__11[[#This Row],[14 - Inst. Atuando no Local]]),0)</f>
        <v>0</v>
      </c>
      <c r="CN220" s="84" t="str">
        <f t="shared" si="114"/>
        <v/>
      </c>
      <c r="CO220" s="84">
        <f>IFERROR(FIND("POLÍCIA MILITAR",consulta_completa__11[[#This Row],[14 - Inst. Atuando no Local]]),0)</f>
        <v>0</v>
      </c>
      <c r="CP220" s="84" t="str">
        <f t="shared" si="115"/>
        <v/>
      </c>
      <c r="CQ220" s="84">
        <f>IFERROR(FIND("POLÍCIA CIVIL",consulta_completa__11[[#This Row],[14 - Inst. Atuando no Local]]),0)</f>
        <v>0</v>
      </c>
      <c r="CR220" s="84" t="str">
        <f t="shared" si="116"/>
        <v/>
      </c>
      <c r="CS220" s="84">
        <f>IFERROR(FIND("MARINHA DO BRASIL",consulta_completa__11[[#This Row],[14 - Inst. Atuando no Local]]),0)</f>
        <v>0</v>
      </c>
      <c r="CT220" s="84" t="str">
        <f t="shared" si="117"/>
        <v/>
      </c>
      <c r="CU220" s="84">
        <f>IFERROR(FIND("EMPRESA ESPECIALIZADA EM ATENDIMENTO",consulta_completa__11[[#This Row],[14 - Inst. Atuando no Local]]),0)</f>
        <v>0</v>
      </c>
      <c r="CV220" s="84" t="str">
        <f t="shared" si="118"/>
        <v/>
      </c>
      <c r="CW220" s="84">
        <f>IFERROR(FIND("IBAMA",consulta_completa__11[[#This Row],[14 - Inst. Atuando no Local]]),0)</f>
        <v>0</v>
      </c>
      <c r="CX220" s="84" t="str">
        <f t="shared" si="119"/>
        <v/>
      </c>
      <c r="CY220" s="84" t="str">
        <f>IF(consulta_completa__11[[#This Row],[14 - Inst. Atuando no Local]]="","X","")</f>
        <v/>
      </c>
      <c r="CZ220" s="84">
        <f>IFERROR(FIND("OUTRA (S)",consulta_completa__11[[#This Row],[14 - Inst. Atuando no Local]]),0)</f>
        <v>0</v>
      </c>
      <c r="DA220" s="84" t="str">
        <f t="shared" si="120"/>
        <v/>
      </c>
      <c r="DB220" s="35" t="str">
        <f t="shared" si="121"/>
        <v>Sim</v>
      </c>
      <c r="DC220" s="35" t="str">
        <f t="shared" si="122"/>
        <v>Não</v>
      </c>
      <c r="DD220" s="35" t="str">
        <f t="shared" si="123"/>
        <v>Sim</v>
      </c>
      <c r="DE220" s="87" t="str">
        <f t="shared" si="94"/>
        <v>Sem informação</v>
      </c>
    </row>
    <row r="221" spans="1:109">
      <c r="A221" s="14">
        <v>202533072024</v>
      </c>
      <c r="B221" s="1">
        <v>45743</v>
      </c>
      <c r="C221" t="s">
        <v>820</v>
      </c>
      <c r="D221" t="s">
        <v>343</v>
      </c>
      <c r="E221" t="s">
        <v>139</v>
      </c>
      <c r="F221" t="s">
        <v>112</v>
      </c>
      <c r="G221" t="s">
        <v>113</v>
      </c>
      <c r="H221" t="s">
        <v>114</v>
      </c>
      <c r="I221" t="s">
        <v>114</v>
      </c>
      <c r="J221" t="s">
        <v>255</v>
      </c>
      <c r="K221" t="s">
        <v>2338</v>
      </c>
      <c r="L221" t="s">
        <v>117</v>
      </c>
      <c r="M221" t="s">
        <v>140</v>
      </c>
      <c r="N221" t="s">
        <v>113</v>
      </c>
      <c r="O221" t="s">
        <v>120</v>
      </c>
      <c r="P221" t="s">
        <v>142</v>
      </c>
      <c r="Q221" t="s">
        <v>122</v>
      </c>
      <c r="R221" t="s">
        <v>123</v>
      </c>
      <c r="S221" t="s">
        <v>113</v>
      </c>
      <c r="T221" t="s">
        <v>2339</v>
      </c>
      <c r="U221" t="s">
        <v>2340</v>
      </c>
      <c r="V221" t="s">
        <v>113</v>
      </c>
      <c r="Z221" t="s">
        <v>2341</v>
      </c>
      <c r="AA221" t="s">
        <v>113</v>
      </c>
      <c r="AB221" t="s">
        <v>823</v>
      </c>
      <c r="AC221" t="s">
        <v>113</v>
      </c>
      <c r="AD221">
        <v>2</v>
      </c>
      <c r="AE221" t="s">
        <v>113</v>
      </c>
      <c r="AF221" t="s">
        <v>113</v>
      </c>
      <c r="AG221" t="s">
        <v>113</v>
      </c>
      <c r="AH221" t="s">
        <v>131</v>
      </c>
      <c r="AI221" t="s">
        <v>132</v>
      </c>
      <c r="AJ221" t="s">
        <v>131</v>
      </c>
      <c r="AK221" t="s">
        <v>2342</v>
      </c>
      <c r="AL221" t="s">
        <v>2343</v>
      </c>
      <c r="AM221" t="s">
        <v>2344</v>
      </c>
      <c r="AN221" t="s">
        <v>113</v>
      </c>
      <c r="AO221" t="s">
        <v>113</v>
      </c>
      <c r="AQ221" t="s">
        <v>2345</v>
      </c>
      <c r="AR221" t="s">
        <v>113</v>
      </c>
      <c r="AS221" t="s">
        <v>113</v>
      </c>
      <c r="AT221" t="s">
        <v>113</v>
      </c>
      <c r="AU221" t="s">
        <v>2346</v>
      </c>
      <c r="AV221">
        <v>4210000000</v>
      </c>
      <c r="AW221" t="s">
        <v>159</v>
      </c>
      <c r="AX221" s="82">
        <f>IFERROR(FIND("Óbitos/feridos",consulta_completa__11[[#This Row],[13 - Ocorrências/Ambientes Atingidos]]),0)</f>
        <v>0</v>
      </c>
      <c r="AY221" s="83" t="str">
        <f t="shared" si="95"/>
        <v/>
      </c>
      <c r="AZ221" s="82">
        <f>IFERROR(FIND("População afetada/evacuada",consulta_completa__11[[#This Row],[13 - Ocorrências/Ambientes Atingidos]]),0)</f>
        <v>0</v>
      </c>
      <c r="BA221" s="82" t="str">
        <f t="shared" si="96"/>
        <v/>
      </c>
      <c r="BB221" s="82">
        <f>IFERROR(FIND("Suspensão de abastecimento de água",consulta_completa__11[[#This Row],[13 - Ocorrências/Ambientes Atingidos]]),0)</f>
        <v>0</v>
      </c>
      <c r="BC221" s="83" t="str">
        <f t="shared" si="124"/>
        <v/>
      </c>
      <c r="BD221" s="82">
        <f>IFERROR(FIND("Rio/córrego",consulta_completa__11[[#This Row],[13 - Ocorrências/Ambientes Atingidos]]),0)</f>
        <v>0</v>
      </c>
      <c r="BE221" s="83" t="str">
        <f t="shared" si="97"/>
        <v/>
      </c>
      <c r="BF221" s="82">
        <f>IFERROR(FIND("Lago",consulta_completa__11[[#This Row],[13 - Ocorrências/Ambientes Atingidos]]),0)</f>
        <v>0</v>
      </c>
      <c r="BG221" s="83" t="str">
        <f t="shared" si="98"/>
        <v/>
      </c>
      <c r="BH221" s="82">
        <f>IFERROR(FIND("Mar",consulta_completa__11[[#This Row],[13 - Ocorrências/Ambientes Atingidos]]),0)</f>
        <v>0</v>
      </c>
      <c r="BI221" s="83" t="str">
        <f t="shared" si="99"/>
        <v/>
      </c>
      <c r="BJ221" s="82">
        <f>IFERROR(FIND("Praia",consulta_completa__11[[#This Row],[13 - Ocorrências/Ambientes Atingidos]]),0)</f>
        <v>0</v>
      </c>
      <c r="BK221" s="83" t="str">
        <f t="shared" si="100"/>
        <v/>
      </c>
      <c r="BL221" s="82">
        <f>IFERROR(FIND("Solo",consulta_completa__11[[#This Row],[13 - Ocorrências/Ambientes Atingidos]]),0)</f>
        <v>1</v>
      </c>
      <c r="BM221" s="83" t="str">
        <f t="shared" si="101"/>
        <v>X</v>
      </c>
      <c r="BN221" s="82">
        <f>IFERROR(FIND("Águas subterrâneas",consulta_completa__11[[#This Row],[13 - Ocorrências/Ambientes Atingidos]]),0)</f>
        <v>0</v>
      </c>
      <c r="BO221" s="83" t="str">
        <f t="shared" si="102"/>
        <v/>
      </c>
      <c r="BP221" s="82">
        <f>IFERROR(FIND("Atmosfera",consulta_completa__11[[#This Row],[13 - Ocorrências/Ambientes Atingidos]]),0)</f>
        <v>0</v>
      </c>
      <c r="BQ221" s="83" t="str">
        <f t="shared" si="103"/>
        <v/>
      </c>
      <c r="BR221" s="82">
        <f>IFERROR(FIND("Flora",consulta_completa__11[[#This Row],[13 - Ocorrências/Ambientes Atingidos]]),0)</f>
        <v>0</v>
      </c>
      <c r="BS221" s="83" t="str">
        <f t="shared" si="104"/>
        <v/>
      </c>
      <c r="BT221" s="82">
        <f>IFERROR(FIND("Fauna",consulta_completa__11[[#This Row],[13 - Ocorrências/Ambientes Atingidos]]),0)</f>
        <v>0</v>
      </c>
      <c r="BU221" s="83" t="str">
        <f t="shared" si="105"/>
        <v/>
      </c>
      <c r="BV221" s="82">
        <f>IFERROR(FIND("UC federal",consulta_completa__11[[#This Row],[13 - Ocorrências/Ambientes Atingidos]]),0)</f>
        <v>0</v>
      </c>
      <c r="BW221" s="83" t="str">
        <f t="shared" si="106"/>
        <v/>
      </c>
      <c r="BX221" s="82">
        <f>IFERROR(FIND("UC estadual/municipal",consulta_completa__11[[#This Row],[13 - Ocorrências/Ambientes Atingidos]]),0)</f>
        <v>0</v>
      </c>
      <c r="BY221" s="83" t="str">
        <f t="shared" si="107"/>
        <v/>
      </c>
      <c r="BZ221" s="82">
        <f>IFERROR(FIND("Outro(s)",consulta_completa__11[[#This Row],[13 - Ocorrências/Ambientes Atingidos]]),0)</f>
        <v>0</v>
      </c>
      <c r="CA221" s="83" t="str">
        <f t="shared" si="108"/>
        <v/>
      </c>
      <c r="CB221" s="82">
        <f>IFERROR(FIND("Sem dano",consulta_completa__11[[#This Row],[13 - Ocorrências/Ambientes Atingidos]]),0)</f>
        <v>0</v>
      </c>
      <c r="CC221" s="83" t="str">
        <f t="shared" si="109"/>
        <v/>
      </c>
      <c r="CD221" s="82" t="str">
        <f>IF(consulta_completa__11[[#This Row],[13 - Ocorrências/Ambientes Atingidos]]="","X","")</f>
        <v/>
      </c>
      <c r="CE221" s="84">
        <f>IFERROR(FIND("IBAMA",consulta_completa__11[[#This Row],[14 - Inst. Atuando no Local]]),0)</f>
        <v>0</v>
      </c>
      <c r="CF221" s="84" t="str">
        <f t="shared" si="110"/>
        <v/>
      </c>
      <c r="CG221" s="84">
        <f>IFERROR(FIND("OEMA",consulta_completa__11[[#This Row],[14 - Inst. Atuando no Local]]),0)</f>
        <v>0</v>
      </c>
      <c r="CH221" s="84" t="str">
        <f t="shared" si="111"/>
        <v/>
      </c>
      <c r="CI221" s="84">
        <f>IFERROR(FIND("DEFESA CIVIL",consulta_completa__11[[#This Row],[14 - Inst. Atuando no Local]]),0)</f>
        <v>0</v>
      </c>
      <c r="CJ221" s="84" t="str">
        <f t="shared" si="112"/>
        <v/>
      </c>
      <c r="CK221" s="84">
        <f>IFERROR(FIND("CORPO DE BOMBEIROS",consulta_completa__11[[#This Row],[14 - Inst. Atuando no Local]]),0)</f>
        <v>0</v>
      </c>
      <c r="CL221" s="84" t="str">
        <f t="shared" si="113"/>
        <v/>
      </c>
      <c r="CM221" s="84">
        <f>IFERROR(FIND("POLÍCIA RODOVIÁRIA",consulta_completa__11[[#This Row],[14 - Inst. Atuando no Local]]),0)</f>
        <v>0</v>
      </c>
      <c r="CN221" s="84" t="str">
        <f t="shared" si="114"/>
        <v/>
      </c>
      <c r="CO221" s="84">
        <f>IFERROR(FIND("POLÍCIA MILITAR",consulta_completa__11[[#This Row],[14 - Inst. Atuando no Local]]),0)</f>
        <v>0</v>
      </c>
      <c r="CP221" s="84" t="str">
        <f t="shared" si="115"/>
        <v/>
      </c>
      <c r="CQ221" s="84">
        <f>IFERROR(FIND("POLÍCIA CIVIL",consulta_completa__11[[#This Row],[14 - Inst. Atuando no Local]]),0)</f>
        <v>0</v>
      </c>
      <c r="CR221" s="84" t="str">
        <f t="shared" si="116"/>
        <v/>
      </c>
      <c r="CS221" s="84">
        <f>IFERROR(FIND("MARINHA DO BRASIL",consulta_completa__11[[#This Row],[14 - Inst. Atuando no Local]]),0)</f>
        <v>0</v>
      </c>
      <c r="CT221" s="84" t="str">
        <f t="shared" si="117"/>
        <v/>
      </c>
      <c r="CU221" s="84">
        <f>IFERROR(FIND("EMPRESA ESPECIALIZADA EM ATENDIMENTO",consulta_completa__11[[#This Row],[14 - Inst. Atuando no Local]]),0)</f>
        <v>0</v>
      </c>
      <c r="CV221" s="84" t="str">
        <f t="shared" si="118"/>
        <v/>
      </c>
      <c r="CW221" s="84">
        <f>IFERROR(FIND("IBAMA",consulta_completa__11[[#This Row],[14 - Inst. Atuando no Local]]),0)</f>
        <v>0</v>
      </c>
      <c r="CX221" s="84" t="str">
        <f t="shared" si="119"/>
        <v/>
      </c>
      <c r="CY221" s="84" t="str">
        <f>IF(consulta_completa__11[[#This Row],[14 - Inst. Atuando no Local]]="","X","")</f>
        <v>X</v>
      </c>
      <c r="CZ221" s="84">
        <f>IFERROR(FIND("OUTRA (S)",consulta_completa__11[[#This Row],[14 - Inst. Atuando no Local]]),0)</f>
        <v>0</v>
      </c>
      <c r="DA221" s="84" t="str">
        <f t="shared" si="120"/>
        <v/>
      </c>
      <c r="DB221" s="35" t="str">
        <f t="shared" si="121"/>
        <v>Sim</v>
      </c>
      <c r="DC221" s="35" t="str">
        <f t="shared" si="122"/>
        <v>Não</v>
      </c>
      <c r="DD221" s="35" t="str">
        <f t="shared" si="123"/>
        <v>Sim</v>
      </c>
      <c r="DE221" s="87" t="str">
        <f t="shared" si="94"/>
        <v>Estadual</v>
      </c>
    </row>
    <row r="222" spans="1:109">
      <c r="A222" s="14">
        <v>202533032423</v>
      </c>
      <c r="B222" s="1">
        <v>45744</v>
      </c>
      <c r="C222" t="s">
        <v>109</v>
      </c>
      <c r="D222" t="s">
        <v>110</v>
      </c>
      <c r="E222" t="s">
        <v>111</v>
      </c>
      <c r="F222" t="s">
        <v>112</v>
      </c>
      <c r="G222" t="s">
        <v>113</v>
      </c>
      <c r="H222" t="s">
        <v>114</v>
      </c>
      <c r="I222" t="s">
        <v>114</v>
      </c>
      <c r="J222" t="s">
        <v>2051</v>
      </c>
      <c r="K222" t="s">
        <v>2347</v>
      </c>
      <c r="L222" t="s">
        <v>117</v>
      </c>
      <c r="M222" t="s">
        <v>118</v>
      </c>
      <c r="N222" t="s">
        <v>119</v>
      </c>
      <c r="O222" t="s">
        <v>239</v>
      </c>
      <c r="P222" t="s">
        <v>200</v>
      </c>
      <c r="Q222" t="s">
        <v>143</v>
      </c>
      <c r="R222" t="s">
        <v>123</v>
      </c>
      <c r="S222" t="s">
        <v>113</v>
      </c>
      <c r="T222" t="s">
        <v>1631</v>
      </c>
      <c r="U222" t="s">
        <v>2348</v>
      </c>
      <c r="V222" t="s">
        <v>2349</v>
      </c>
      <c r="Z222" t="s">
        <v>2350</v>
      </c>
      <c r="AA222" t="s">
        <v>567</v>
      </c>
      <c r="AB222" t="s">
        <v>206</v>
      </c>
      <c r="AC222" t="s">
        <v>482</v>
      </c>
      <c r="AD222">
        <v>1</v>
      </c>
      <c r="AE222" t="s">
        <v>568</v>
      </c>
      <c r="AF222" t="s">
        <v>113</v>
      </c>
      <c r="AG222" t="s">
        <v>113</v>
      </c>
      <c r="AH222" t="s">
        <v>131</v>
      </c>
      <c r="AI222" t="s">
        <v>132</v>
      </c>
      <c r="AJ222" t="s">
        <v>131</v>
      </c>
      <c r="AK222" t="s">
        <v>2351</v>
      </c>
      <c r="AL222" t="s">
        <v>2352</v>
      </c>
      <c r="AM222" t="s">
        <v>485</v>
      </c>
      <c r="AN222" t="s">
        <v>2353</v>
      </c>
      <c r="AO222" t="s">
        <v>113</v>
      </c>
      <c r="AP222">
        <v>2732951305</v>
      </c>
      <c r="AQ222" t="s">
        <v>486</v>
      </c>
      <c r="AR222" t="s">
        <v>113</v>
      </c>
      <c r="AS222" t="s">
        <v>113</v>
      </c>
      <c r="AT222" t="s">
        <v>113</v>
      </c>
      <c r="AU222" t="s">
        <v>113</v>
      </c>
      <c r="AW222" t="s">
        <v>113</v>
      </c>
      <c r="AX222" s="82">
        <f>IFERROR(FIND("Óbitos/feridos",consulta_completa__11[[#This Row],[13 - Ocorrências/Ambientes Atingidos]]),0)</f>
        <v>0</v>
      </c>
      <c r="AY222" s="83" t="str">
        <f t="shared" si="95"/>
        <v/>
      </c>
      <c r="AZ222" s="82">
        <f>IFERROR(FIND("População afetada/evacuada",consulta_completa__11[[#This Row],[13 - Ocorrências/Ambientes Atingidos]]),0)</f>
        <v>0</v>
      </c>
      <c r="BA222" s="82" t="str">
        <f t="shared" si="96"/>
        <v/>
      </c>
      <c r="BB222" s="82">
        <f>IFERROR(FIND("Suspensão de abastecimento de água",consulta_completa__11[[#This Row],[13 - Ocorrências/Ambientes Atingidos]]),0)</f>
        <v>0</v>
      </c>
      <c r="BC222" s="83" t="str">
        <f t="shared" si="124"/>
        <v/>
      </c>
      <c r="BD222" s="82">
        <f>IFERROR(FIND("Rio/córrego",consulta_completa__11[[#This Row],[13 - Ocorrências/Ambientes Atingidos]]),0)</f>
        <v>0</v>
      </c>
      <c r="BE222" s="83" t="str">
        <f t="shared" si="97"/>
        <v/>
      </c>
      <c r="BF222" s="82">
        <f>IFERROR(FIND("Lago",consulta_completa__11[[#This Row],[13 - Ocorrências/Ambientes Atingidos]]),0)</f>
        <v>0</v>
      </c>
      <c r="BG222" s="83" t="str">
        <f t="shared" si="98"/>
        <v/>
      </c>
      <c r="BH222" s="82">
        <f>IFERROR(FIND("Mar",consulta_completa__11[[#This Row],[13 - Ocorrências/Ambientes Atingidos]]),0)</f>
        <v>1</v>
      </c>
      <c r="BI222" s="83" t="str">
        <f t="shared" si="99"/>
        <v>X</v>
      </c>
      <c r="BJ222" s="82">
        <f>IFERROR(FIND("Praia",consulta_completa__11[[#This Row],[13 - Ocorrências/Ambientes Atingidos]]),0)</f>
        <v>0</v>
      </c>
      <c r="BK222" s="83" t="str">
        <f t="shared" si="100"/>
        <v/>
      </c>
      <c r="BL222" s="82">
        <f>IFERROR(FIND("Solo",consulta_completa__11[[#This Row],[13 - Ocorrências/Ambientes Atingidos]]),0)</f>
        <v>0</v>
      </c>
      <c r="BM222" s="83" t="str">
        <f t="shared" si="101"/>
        <v/>
      </c>
      <c r="BN222" s="82">
        <f>IFERROR(FIND("Águas subterrâneas",consulta_completa__11[[#This Row],[13 - Ocorrências/Ambientes Atingidos]]),0)</f>
        <v>0</v>
      </c>
      <c r="BO222" s="83" t="str">
        <f t="shared" si="102"/>
        <v/>
      </c>
      <c r="BP222" s="82">
        <f>IFERROR(FIND("Atmosfera",consulta_completa__11[[#This Row],[13 - Ocorrências/Ambientes Atingidos]]),0)</f>
        <v>0</v>
      </c>
      <c r="BQ222" s="83" t="str">
        <f t="shared" si="103"/>
        <v/>
      </c>
      <c r="BR222" s="82">
        <f>IFERROR(FIND("Flora",consulta_completa__11[[#This Row],[13 - Ocorrências/Ambientes Atingidos]]),0)</f>
        <v>0</v>
      </c>
      <c r="BS222" s="83" t="str">
        <f t="shared" si="104"/>
        <v/>
      </c>
      <c r="BT222" s="82">
        <f>IFERROR(FIND("Fauna",consulta_completa__11[[#This Row],[13 - Ocorrências/Ambientes Atingidos]]),0)</f>
        <v>0</v>
      </c>
      <c r="BU222" s="83" t="str">
        <f t="shared" si="105"/>
        <v/>
      </c>
      <c r="BV222" s="82">
        <f>IFERROR(FIND("UC federal",consulta_completa__11[[#This Row],[13 - Ocorrências/Ambientes Atingidos]]),0)</f>
        <v>0</v>
      </c>
      <c r="BW222" s="83" t="str">
        <f t="shared" si="106"/>
        <v/>
      </c>
      <c r="BX222" s="82">
        <f>IFERROR(FIND("UC estadual/municipal",consulta_completa__11[[#This Row],[13 - Ocorrências/Ambientes Atingidos]]),0)</f>
        <v>0</v>
      </c>
      <c r="BY222" s="83" t="str">
        <f t="shared" si="107"/>
        <v/>
      </c>
      <c r="BZ222" s="82">
        <f>IFERROR(FIND("Outro(s)",consulta_completa__11[[#This Row],[13 - Ocorrências/Ambientes Atingidos]]),0)</f>
        <v>0</v>
      </c>
      <c r="CA222" s="83" t="str">
        <f t="shared" si="108"/>
        <v/>
      </c>
      <c r="CB222" s="82">
        <f>IFERROR(FIND("Sem dano",consulta_completa__11[[#This Row],[13 - Ocorrências/Ambientes Atingidos]]),0)</f>
        <v>0</v>
      </c>
      <c r="CC222" s="83" t="str">
        <f t="shared" si="109"/>
        <v/>
      </c>
      <c r="CD222" s="82" t="str">
        <f>IF(consulta_completa__11[[#This Row],[13 - Ocorrências/Ambientes Atingidos]]="","X","")</f>
        <v/>
      </c>
      <c r="CE222" s="84">
        <f>IFERROR(FIND("IBAMA",consulta_completa__11[[#This Row],[14 - Inst. Atuando no Local]]),0)</f>
        <v>0</v>
      </c>
      <c r="CF222" s="84" t="str">
        <f t="shared" si="110"/>
        <v/>
      </c>
      <c r="CG222" s="84">
        <f>IFERROR(FIND("OEMA",consulta_completa__11[[#This Row],[14 - Inst. Atuando no Local]]),0)</f>
        <v>0</v>
      </c>
      <c r="CH222" s="84" t="str">
        <f t="shared" si="111"/>
        <v/>
      </c>
      <c r="CI222" s="84">
        <f>IFERROR(FIND("DEFESA CIVIL",consulta_completa__11[[#This Row],[14 - Inst. Atuando no Local]]),0)</f>
        <v>0</v>
      </c>
      <c r="CJ222" s="84" t="str">
        <f t="shared" si="112"/>
        <v/>
      </c>
      <c r="CK222" s="84">
        <f>IFERROR(FIND("CORPO DE BOMBEIROS",consulta_completa__11[[#This Row],[14 - Inst. Atuando no Local]]),0)</f>
        <v>0</v>
      </c>
      <c r="CL222" s="84" t="str">
        <f t="shared" si="113"/>
        <v/>
      </c>
      <c r="CM222" s="84">
        <f>IFERROR(FIND("POLÍCIA RODOVIÁRIA",consulta_completa__11[[#This Row],[14 - Inst. Atuando no Local]]),0)</f>
        <v>0</v>
      </c>
      <c r="CN222" s="84" t="str">
        <f t="shared" si="114"/>
        <v/>
      </c>
      <c r="CO222" s="84">
        <f>IFERROR(FIND("POLÍCIA MILITAR",consulta_completa__11[[#This Row],[14 - Inst. Atuando no Local]]),0)</f>
        <v>0</v>
      </c>
      <c r="CP222" s="84" t="str">
        <f t="shared" si="115"/>
        <v/>
      </c>
      <c r="CQ222" s="84">
        <f>IFERROR(FIND("POLÍCIA CIVIL",consulta_completa__11[[#This Row],[14 - Inst. Atuando no Local]]),0)</f>
        <v>0</v>
      </c>
      <c r="CR222" s="84" t="str">
        <f t="shared" si="116"/>
        <v/>
      </c>
      <c r="CS222" s="84">
        <f>IFERROR(FIND("MARINHA DO BRASIL",consulta_completa__11[[#This Row],[14 - Inst. Atuando no Local]]),0)</f>
        <v>0</v>
      </c>
      <c r="CT222" s="84" t="str">
        <f t="shared" si="117"/>
        <v/>
      </c>
      <c r="CU222" s="84">
        <f>IFERROR(FIND("EMPRESA ESPECIALIZADA EM ATENDIMENTO",consulta_completa__11[[#This Row],[14 - Inst. Atuando no Local]]),0)</f>
        <v>0</v>
      </c>
      <c r="CV222" s="84" t="str">
        <f t="shared" si="118"/>
        <v/>
      </c>
      <c r="CW222" s="84">
        <f>IFERROR(FIND("IBAMA",consulta_completa__11[[#This Row],[14 - Inst. Atuando no Local]]),0)</f>
        <v>0</v>
      </c>
      <c r="CX222" s="84" t="str">
        <f t="shared" si="119"/>
        <v/>
      </c>
      <c r="CY222" s="84" t="str">
        <f>IF(consulta_completa__11[[#This Row],[14 - Inst. Atuando no Local]]="","X","")</f>
        <v/>
      </c>
      <c r="CZ222" s="84">
        <f>IFERROR(FIND("OUTRA (S)",consulta_completa__11[[#This Row],[14 - Inst. Atuando no Local]]),0)</f>
        <v>0</v>
      </c>
      <c r="DA222" s="84" t="str">
        <f t="shared" si="120"/>
        <v/>
      </c>
      <c r="DB222" s="35" t="str">
        <f t="shared" si="121"/>
        <v>Sim</v>
      </c>
      <c r="DC222" s="35" t="str">
        <f t="shared" si="122"/>
        <v>Não</v>
      </c>
      <c r="DD222" s="35" t="str">
        <f t="shared" si="123"/>
        <v>Sim</v>
      </c>
      <c r="DE222" s="87" t="str">
        <f t="shared" si="94"/>
        <v>Federal</v>
      </c>
    </row>
    <row r="223" spans="1:109">
      <c r="A223" s="14">
        <v>202533043256</v>
      </c>
      <c r="B223" s="1">
        <v>45744</v>
      </c>
      <c r="C223" t="s">
        <v>109</v>
      </c>
      <c r="D223" t="s">
        <v>110</v>
      </c>
      <c r="E223" t="s">
        <v>452</v>
      </c>
      <c r="F223" t="s">
        <v>112</v>
      </c>
      <c r="G223" t="s">
        <v>2354</v>
      </c>
      <c r="H223" t="s">
        <v>2355</v>
      </c>
      <c r="I223" t="s">
        <v>117</v>
      </c>
      <c r="J223" t="s">
        <v>113</v>
      </c>
      <c r="K223" t="s">
        <v>114</v>
      </c>
      <c r="L223" t="s">
        <v>114</v>
      </c>
      <c r="M223" t="s">
        <v>118</v>
      </c>
      <c r="N223" t="s">
        <v>119</v>
      </c>
      <c r="O223" t="s">
        <v>239</v>
      </c>
      <c r="P223" t="s">
        <v>200</v>
      </c>
      <c r="Q223" t="s">
        <v>122</v>
      </c>
      <c r="R223" t="s">
        <v>123</v>
      </c>
      <c r="S223" t="s">
        <v>113</v>
      </c>
      <c r="T223" t="s">
        <v>2356</v>
      </c>
      <c r="U223" t="s">
        <v>2357</v>
      </c>
      <c r="V223" t="s">
        <v>2358</v>
      </c>
      <c r="Z223" t="s">
        <v>2359</v>
      </c>
      <c r="AA223" t="s">
        <v>113</v>
      </c>
      <c r="AB223" t="s">
        <v>206</v>
      </c>
      <c r="AC223" t="s">
        <v>207</v>
      </c>
      <c r="AD223">
        <v>1</v>
      </c>
      <c r="AE223" t="s">
        <v>668</v>
      </c>
      <c r="AF223" t="s">
        <v>113</v>
      </c>
      <c r="AG223" t="s">
        <v>113</v>
      </c>
      <c r="AH223" t="s">
        <v>131</v>
      </c>
      <c r="AI223" t="s">
        <v>132</v>
      </c>
      <c r="AJ223" t="s">
        <v>131</v>
      </c>
      <c r="AK223" t="s">
        <v>2360</v>
      </c>
      <c r="AL223" t="s">
        <v>2361</v>
      </c>
      <c r="AM223" t="s">
        <v>210</v>
      </c>
      <c r="AN223" t="s">
        <v>2362</v>
      </c>
      <c r="AO223" t="s">
        <v>113</v>
      </c>
      <c r="AP223">
        <v>2732951305</v>
      </c>
      <c r="AQ223" t="s">
        <v>211</v>
      </c>
      <c r="AR223" t="s">
        <v>113</v>
      </c>
      <c r="AS223" t="s">
        <v>1086</v>
      </c>
      <c r="AT223" t="s">
        <v>113</v>
      </c>
      <c r="AU223" t="s">
        <v>113</v>
      </c>
      <c r="AW223" t="s">
        <v>159</v>
      </c>
      <c r="AX223" s="82">
        <f>IFERROR(FIND("Óbitos/feridos",consulta_completa__11[[#This Row],[13 - Ocorrências/Ambientes Atingidos]]),0)</f>
        <v>0</v>
      </c>
      <c r="AY223" s="83" t="str">
        <f t="shared" si="95"/>
        <v/>
      </c>
      <c r="AZ223" s="82">
        <f>IFERROR(FIND("População afetada/evacuada",consulta_completa__11[[#This Row],[13 - Ocorrências/Ambientes Atingidos]]),0)</f>
        <v>0</v>
      </c>
      <c r="BA223" s="82" t="str">
        <f t="shared" si="96"/>
        <v/>
      </c>
      <c r="BB223" s="82">
        <f>IFERROR(FIND("Suspensão de abastecimento de água",consulta_completa__11[[#This Row],[13 - Ocorrências/Ambientes Atingidos]]),0)</f>
        <v>0</v>
      </c>
      <c r="BC223" s="83" t="str">
        <f t="shared" si="124"/>
        <v/>
      </c>
      <c r="BD223" s="82">
        <f>IFERROR(FIND("Rio/córrego",consulta_completa__11[[#This Row],[13 - Ocorrências/Ambientes Atingidos]]),0)</f>
        <v>0</v>
      </c>
      <c r="BE223" s="83" t="str">
        <f t="shared" si="97"/>
        <v/>
      </c>
      <c r="BF223" s="82">
        <f>IFERROR(FIND("Lago",consulta_completa__11[[#This Row],[13 - Ocorrências/Ambientes Atingidos]]),0)</f>
        <v>0</v>
      </c>
      <c r="BG223" s="83" t="str">
        <f t="shared" si="98"/>
        <v/>
      </c>
      <c r="BH223" s="82">
        <f>IFERROR(FIND("Mar",consulta_completa__11[[#This Row],[13 - Ocorrências/Ambientes Atingidos]]),0)</f>
        <v>1</v>
      </c>
      <c r="BI223" s="83" t="str">
        <f t="shared" si="99"/>
        <v>X</v>
      </c>
      <c r="BJ223" s="82">
        <f>IFERROR(FIND("Praia",consulta_completa__11[[#This Row],[13 - Ocorrências/Ambientes Atingidos]]),0)</f>
        <v>0</v>
      </c>
      <c r="BK223" s="83" t="str">
        <f t="shared" si="100"/>
        <v/>
      </c>
      <c r="BL223" s="82">
        <f>IFERROR(FIND("Solo",consulta_completa__11[[#This Row],[13 - Ocorrências/Ambientes Atingidos]]),0)</f>
        <v>0</v>
      </c>
      <c r="BM223" s="83" t="str">
        <f t="shared" si="101"/>
        <v/>
      </c>
      <c r="BN223" s="82">
        <f>IFERROR(FIND("Águas subterrâneas",consulta_completa__11[[#This Row],[13 - Ocorrências/Ambientes Atingidos]]),0)</f>
        <v>0</v>
      </c>
      <c r="BO223" s="83" t="str">
        <f t="shared" si="102"/>
        <v/>
      </c>
      <c r="BP223" s="82">
        <f>IFERROR(FIND("Atmosfera",consulta_completa__11[[#This Row],[13 - Ocorrências/Ambientes Atingidos]]),0)</f>
        <v>0</v>
      </c>
      <c r="BQ223" s="83" t="str">
        <f t="shared" si="103"/>
        <v/>
      </c>
      <c r="BR223" s="82">
        <f>IFERROR(FIND("Flora",consulta_completa__11[[#This Row],[13 - Ocorrências/Ambientes Atingidos]]),0)</f>
        <v>0</v>
      </c>
      <c r="BS223" s="83" t="str">
        <f t="shared" si="104"/>
        <v/>
      </c>
      <c r="BT223" s="82">
        <f>IFERROR(FIND("Fauna",consulta_completa__11[[#This Row],[13 - Ocorrências/Ambientes Atingidos]]),0)</f>
        <v>0</v>
      </c>
      <c r="BU223" s="83" t="str">
        <f t="shared" si="105"/>
        <v/>
      </c>
      <c r="BV223" s="82">
        <f>IFERROR(FIND("UC federal",consulta_completa__11[[#This Row],[13 - Ocorrências/Ambientes Atingidos]]),0)</f>
        <v>0</v>
      </c>
      <c r="BW223" s="83" t="str">
        <f t="shared" si="106"/>
        <v/>
      </c>
      <c r="BX223" s="82">
        <f>IFERROR(FIND("UC estadual/municipal",consulta_completa__11[[#This Row],[13 - Ocorrências/Ambientes Atingidos]]),0)</f>
        <v>0</v>
      </c>
      <c r="BY223" s="83" t="str">
        <f t="shared" si="107"/>
        <v/>
      </c>
      <c r="BZ223" s="82">
        <f>IFERROR(FIND("Outro(s)",consulta_completa__11[[#This Row],[13 - Ocorrências/Ambientes Atingidos]]),0)</f>
        <v>0</v>
      </c>
      <c r="CA223" s="83" t="str">
        <f t="shared" si="108"/>
        <v/>
      </c>
      <c r="CB223" s="82">
        <f>IFERROR(FIND("Sem dano",consulta_completa__11[[#This Row],[13 - Ocorrências/Ambientes Atingidos]]),0)</f>
        <v>0</v>
      </c>
      <c r="CC223" s="83" t="str">
        <f t="shared" si="109"/>
        <v/>
      </c>
      <c r="CD223" s="82" t="str">
        <f>IF(consulta_completa__11[[#This Row],[13 - Ocorrências/Ambientes Atingidos]]="","X","")</f>
        <v/>
      </c>
      <c r="CE223" s="84">
        <f>IFERROR(FIND("IBAMA",consulta_completa__11[[#This Row],[14 - Inst. Atuando no Local]]),0)</f>
        <v>0</v>
      </c>
      <c r="CF223" s="84" t="str">
        <f t="shared" si="110"/>
        <v/>
      </c>
      <c r="CG223" s="84">
        <f>IFERROR(FIND("OEMA",consulta_completa__11[[#This Row],[14 - Inst. Atuando no Local]]),0)</f>
        <v>0</v>
      </c>
      <c r="CH223" s="84" t="str">
        <f t="shared" si="111"/>
        <v/>
      </c>
      <c r="CI223" s="84">
        <f>IFERROR(FIND("DEFESA CIVIL",consulta_completa__11[[#This Row],[14 - Inst. Atuando no Local]]),0)</f>
        <v>0</v>
      </c>
      <c r="CJ223" s="84" t="str">
        <f t="shared" si="112"/>
        <v/>
      </c>
      <c r="CK223" s="84">
        <f>IFERROR(FIND("CORPO DE BOMBEIROS",consulta_completa__11[[#This Row],[14 - Inst. Atuando no Local]]),0)</f>
        <v>0</v>
      </c>
      <c r="CL223" s="84" t="str">
        <f t="shared" si="113"/>
        <v/>
      </c>
      <c r="CM223" s="84">
        <f>IFERROR(FIND("POLÍCIA RODOVIÁRIA",consulta_completa__11[[#This Row],[14 - Inst. Atuando no Local]]),0)</f>
        <v>0</v>
      </c>
      <c r="CN223" s="84" t="str">
        <f t="shared" si="114"/>
        <v/>
      </c>
      <c r="CO223" s="84">
        <f>IFERROR(FIND("POLÍCIA MILITAR",consulta_completa__11[[#This Row],[14 - Inst. Atuando no Local]]),0)</f>
        <v>0</v>
      </c>
      <c r="CP223" s="84" t="str">
        <f t="shared" si="115"/>
        <v/>
      </c>
      <c r="CQ223" s="84">
        <f>IFERROR(FIND("POLÍCIA CIVIL",consulta_completa__11[[#This Row],[14 - Inst. Atuando no Local]]),0)</f>
        <v>0</v>
      </c>
      <c r="CR223" s="84" t="str">
        <f t="shared" si="116"/>
        <v/>
      </c>
      <c r="CS223" s="84">
        <f>IFERROR(FIND("MARINHA DO BRASIL",consulta_completa__11[[#This Row],[14 - Inst. Atuando no Local]]),0)</f>
        <v>0</v>
      </c>
      <c r="CT223" s="84" t="str">
        <f t="shared" si="117"/>
        <v/>
      </c>
      <c r="CU223" s="84">
        <f>IFERROR(FIND("EMPRESA ESPECIALIZADA EM ATENDIMENTO",consulta_completa__11[[#This Row],[14 - Inst. Atuando no Local]]),0)</f>
        <v>0</v>
      </c>
      <c r="CV223" s="84" t="str">
        <f t="shared" si="118"/>
        <v/>
      </c>
      <c r="CW223" s="84">
        <f>IFERROR(FIND("IBAMA",consulta_completa__11[[#This Row],[14 - Inst. Atuando no Local]]),0)</f>
        <v>0</v>
      </c>
      <c r="CX223" s="84" t="str">
        <f t="shared" si="119"/>
        <v/>
      </c>
      <c r="CY223" s="84" t="str">
        <f>IF(consulta_completa__11[[#This Row],[14 - Inst. Atuando no Local]]="","X","")</f>
        <v/>
      </c>
      <c r="CZ223" s="84">
        <f>IFERROR(FIND("OUTRA (S)",consulta_completa__11[[#This Row],[14 - Inst. Atuando no Local]]),0)</f>
        <v>0</v>
      </c>
      <c r="DA223" s="84" t="str">
        <f t="shared" si="120"/>
        <v/>
      </c>
      <c r="DB223" s="35" t="str">
        <f t="shared" si="121"/>
        <v>Sim</v>
      </c>
      <c r="DC223" s="35" t="str">
        <f t="shared" si="122"/>
        <v>Não</v>
      </c>
      <c r="DD223" s="35" t="str">
        <f t="shared" si="123"/>
        <v>Sim</v>
      </c>
      <c r="DE223" s="87" t="str">
        <f t="shared" si="94"/>
        <v>Federal</v>
      </c>
    </row>
    <row r="224" spans="1:109">
      <c r="A224" s="14">
        <v>202533072055</v>
      </c>
      <c r="B224" s="1">
        <v>45745</v>
      </c>
      <c r="C224" t="s">
        <v>2363</v>
      </c>
      <c r="D224" t="s">
        <v>2364</v>
      </c>
      <c r="E224" t="s">
        <v>139</v>
      </c>
      <c r="F224" t="s">
        <v>112</v>
      </c>
      <c r="G224" t="s">
        <v>113</v>
      </c>
      <c r="H224" t="s">
        <v>114</v>
      </c>
      <c r="I224" t="s">
        <v>114</v>
      </c>
      <c r="J224" t="s">
        <v>1172</v>
      </c>
      <c r="K224" t="s">
        <v>2365</v>
      </c>
      <c r="L224" t="s">
        <v>117</v>
      </c>
      <c r="M224" t="s">
        <v>140</v>
      </c>
      <c r="N224" t="s">
        <v>113</v>
      </c>
      <c r="O224" t="s">
        <v>120</v>
      </c>
      <c r="P224" t="s">
        <v>229</v>
      </c>
      <c r="Q224" t="s">
        <v>230</v>
      </c>
      <c r="R224" t="s">
        <v>123</v>
      </c>
      <c r="S224" t="s">
        <v>113</v>
      </c>
      <c r="T224" t="s">
        <v>2366</v>
      </c>
      <c r="U224" t="s">
        <v>1610</v>
      </c>
      <c r="V224" t="s">
        <v>113</v>
      </c>
      <c r="Z224" t="s">
        <v>2367</v>
      </c>
      <c r="AA224" t="s">
        <v>2368</v>
      </c>
      <c r="AB224" t="s">
        <v>2369</v>
      </c>
      <c r="AC224" t="s">
        <v>113</v>
      </c>
      <c r="AD224">
        <v>2</v>
      </c>
      <c r="AE224" t="s">
        <v>113</v>
      </c>
      <c r="AF224" t="s">
        <v>113</v>
      </c>
      <c r="AG224" t="s">
        <v>113</v>
      </c>
      <c r="AH224" t="s">
        <v>194</v>
      </c>
      <c r="AI224" t="s">
        <v>132</v>
      </c>
      <c r="AJ224" t="s">
        <v>131</v>
      </c>
      <c r="AK224" t="s">
        <v>2370</v>
      </c>
      <c r="AL224" t="s">
        <v>2371</v>
      </c>
      <c r="AM224" t="s">
        <v>2344</v>
      </c>
      <c r="AN224" t="s">
        <v>154</v>
      </c>
      <c r="AO224" t="s">
        <v>266</v>
      </c>
      <c r="AQ224" t="s">
        <v>2345</v>
      </c>
      <c r="AR224" t="s">
        <v>113</v>
      </c>
      <c r="AS224" t="s">
        <v>113</v>
      </c>
      <c r="AT224" t="s">
        <v>2372</v>
      </c>
      <c r="AU224" t="s">
        <v>504</v>
      </c>
      <c r="AV224">
        <v>17000000000</v>
      </c>
      <c r="AW224" t="s">
        <v>159</v>
      </c>
      <c r="AX224" s="82">
        <f>IFERROR(FIND("Óbitos/feridos",consulta_completa__11[[#This Row],[13 - Ocorrências/Ambientes Atingidos]]),0)</f>
        <v>0</v>
      </c>
      <c r="AY224" s="83" t="str">
        <f t="shared" si="95"/>
        <v/>
      </c>
      <c r="AZ224" s="82">
        <f>IFERROR(FIND("População afetada/evacuada",consulta_completa__11[[#This Row],[13 - Ocorrências/Ambientes Atingidos]]),0)</f>
        <v>0</v>
      </c>
      <c r="BA224" s="82" t="str">
        <f t="shared" si="96"/>
        <v/>
      </c>
      <c r="BB224" s="82">
        <f>IFERROR(FIND("Suspensão de abastecimento de água",consulta_completa__11[[#This Row],[13 - Ocorrências/Ambientes Atingidos]]),0)</f>
        <v>0</v>
      </c>
      <c r="BC224" s="83" t="str">
        <f t="shared" si="124"/>
        <v/>
      </c>
      <c r="BD224" s="82">
        <f>IFERROR(FIND("Rio/córrego",consulta_completa__11[[#This Row],[13 - Ocorrências/Ambientes Atingidos]]),0)</f>
        <v>0</v>
      </c>
      <c r="BE224" s="83" t="str">
        <f t="shared" si="97"/>
        <v/>
      </c>
      <c r="BF224" s="82">
        <f>IFERROR(FIND("Lago",consulta_completa__11[[#This Row],[13 - Ocorrências/Ambientes Atingidos]]),0)</f>
        <v>0</v>
      </c>
      <c r="BG224" s="83" t="str">
        <f t="shared" si="98"/>
        <v/>
      </c>
      <c r="BH224" s="82">
        <f>IFERROR(FIND("Mar",consulta_completa__11[[#This Row],[13 - Ocorrências/Ambientes Atingidos]]),0)</f>
        <v>0</v>
      </c>
      <c r="BI224" s="83" t="str">
        <f t="shared" si="99"/>
        <v/>
      </c>
      <c r="BJ224" s="82">
        <f>IFERROR(FIND("Praia",consulta_completa__11[[#This Row],[13 - Ocorrências/Ambientes Atingidos]]),0)</f>
        <v>0</v>
      </c>
      <c r="BK224" s="83" t="str">
        <f t="shared" si="100"/>
        <v/>
      </c>
      <c r="BL224" s="82">
        <f>IFERROR(FIND("Solo",consulta_completa__11[[#This Row],[13 - Ocorrências/Ambientes Atingidos]]),0)</f>
        <v>1</v>
      </c>
      <c r="BM224" s="83" t="str">
        <f t="shared" si="101"/>
        <v>X</v>
      </c>
      <c r="BN224" s="82">
        <f>IFERROR(FIND("Águas subterrâneas",consulta_completa__11[[#This Row],[13 - Ocorrências/Ambientes Atingidos]]),0)</f>
        <v>0</v>
      </c>
      <c r="BO224" s="83" t="str">
        <f t="shared" si="102"/>
        <v/>
      </c>
      <c r="BP224" s="82">
        <f>IFERROR(FIND("Atmosfera",consulta_completa__11[[#This Row],[13 - Ocorrências/Ambientes Atingidos]]),0)</f>
        <v>0</v>
      </c>
      <c r="BQ224" s="83" t="str">
        <f t="shared" si="103"/>
        <v/>
      </c>
      <c r="BR224" s="82">
        <f>IFERROR(FIND("Flora",consulta_completa__11[[#This Row],[13 - Ocorrências/Ambientes Atingidos]]),0)</f>
        <v>0</v>
      </c>
      <c r="BS224" s="83" t="str">
        <f t="shared" si="104"/>
        <v/>
      </c>
      <c r="BT224" s="82">
        <f>IFERROR(FIND("Fauna",consulta_completa__11[[#This Row],[13 - Ocorrências/Ambientes Atingidos]]),0)</f>
        <v>0</v>
      </c>
      <c r="BU224" s="83" t="str">
        <f t="shared" si="105"/>
        <v/>
      </c>
      <c r="BV224" s="82">
        <f>IFERROR(FIND("UC federal",consulta_completa__11[[#This Row],[13 - Ocorrências/Ambientes Atingidos]]),0)</f>
        <v>0</v>
      </c>
      <c r="BW224" s="83" t="str">
        <f t="shared" si="106"/>
        <v/>
      </c>
      <c r="BX224" s="82">
        <f>IFERROR(FIND("UC estadual/municipal",consulta_completa__11[[#This Row],[13 - Ocorrências/Ambientes Atingidos]]),0)</f>
        <v>0</v>
      </c>
      <c r="BY224" s="83" t="str">
        <f t="shared" si="107"/>
        <v/>
      </c>
      <c r="BZ224" s="82">
        <f>IFERROR(FIND("Outro(s)",consulta_completa__11[[#This Row],[13 - Ocorrências/Ambientes Atingidos]]),0)</f>
        <v>0</v>
      </c>
      <c r="CA224" s="83" t="str">
        <f t="shared" si="108"/>
        <v/>
      </c>
      <c r="CB224" s="82">
        <f>IFERROR(FIND("Sem dano",consulta_completa__11[[#This Row],[13 - Ocorrências/Ambientes Atingidos]]),0)</f>
        <v>0</v>
      </c>
      <c r="CC224" s="83" t="str">
        <f t="shared" si="109"/>
        <v/>
      </c>
      <c r="CD224" s="82" t="str">
        <f>IF(consulta_completa__11[[#This Row],[13 - Ocorrências/Ambientes Atingidos]]="","X","")</f>
        <v/>
      </c>
      <c r="CE224" s="84">
        <f>IFERROR(FIND("IBAMA",consulta_completa__11[[#This Row],[14 - Inst. Atuando no Local]]),0)</f>
        <v>0</v>
      </c>
      <c r="CF224" s="84" t="str">
        <f t="shared" si="110"/>
        <v/>
      </c>
      <c r="CG224" s="84">
        <f>IFERROR(FIND("OEMA",consulta_completa__11[[#This Row],[14 - Inst. Atuando no Local]]),0)</f>
        <v>0</v>
      </c>
      <c r="CH224" s="84" t="str">
        <f t="shared" si="111"/>
        <v/>
      </c>
      <c r="CI224" s="84">
        <f>IFERROR(FIND("DEFESA CIVIL",consulta_completa__11[[#This Row],[14 - Inst. Atuando no Local]]),0)</f>
        <v>0</v>
      </c>
      <c r="CJ224" s="84" t="str">
        <f t="shared" si="112"/>
        <v/>
      </c>
      <c r="CK224" s="84">
        <f>IFERROR(FIND("CORPO DE BOMBEIROS",consulta_completa__11[[#This Row],[14 - Inst. Atuando no Local]]),0)</f>
        <v>0</v>
      </c>
      <c r="CL224" s="84" t="str">
        <f t="shared" si="113"/>
        <v/>
      </c>
      <c r="CM224" s="84">
        <f>IFERROR(FIND("POLÍCIA RODOVIÁRIA",consulta_completa__11[[#This Row],[14 - Inst. Atuando no Local]]),0)</f>
        <v>0</v>
      </c>
      <c r="CN224" s="84" t="str">
        <f t="shared" si="114"/>
        <v/>
      </c>
      <c r="CO224" s="84">
        <f>IFERROR(FIND("POLÍCIA MILITAR",consulta_completa__11[[#This Row],[14 - Inst. Atuando no Local]]),0)</f>
        <v>0</v>
      </c>
      <c r="CP224" s="84" t="str">
        <f t="shared" si="115"/>
        <v/>
      </c>
      <c r="CQ224" s="84">
        <f>IFERROR(FIND("POLÍCIA CIVIL",consulta_completa__11[[#This Row],[14 - Inst. Atuando no Local]]),0)</f>
        <v>0</v>
      </c>
      <c r="CR224" s="84" t="str">
        <f t="shared" si="116"/>
        <v/>
      </c>
      <c r="CS224" s="84">
        <f>IFERROR(FIND("MARINHA DO BRASIL",consulta_completa__11[[#This Row],[14 - Inst. Atuando no Local]]),0)</f>
        <v>0</v>
      </c>
      <c r="CT224" s="84" t="str">
        <f t="shared" si="117"/>
        <v/>
      </c>
      <c r="CU224" s="84">
        <f>IFERROR(FIND("EMPRESA ESPECIALIZADA EM ATENDIMENTO",consulta_completa__11[[#This Row],[14 - Inst. Atuando no Local]]),0)</f>
        <v>0</v>
      </c>
      <c r="CV224" s="84" t="str">
        <f t="shared" si="118"/>
        <v/>
      </c>
      <c r="CW224" s="84">
        <f>IFERROR(FIND("IBAMA",consulta_completa__11[[#This Row],[14 - Inst. Atuando no Local]]),0)</f>
        <v>0</v>
      </c>
      <c r="CX224" s="84" t="str">
        <f t="shared" si="119"/>
        <v/>
      </c>
      <c r="CY224" s="84" t="str">
        <f>IF(consulta_completa__11[[#This Row],[14 - Inst. Atuando no Local]]="","X","")</f>
        <v>X</v>
      </c>
      <c r="CZ224" s="84">
        <f>IFERROR(FIND("OUTRA (S)",consulta_completa__11[[#This Row],[14 - Inst. Atuando no Local]]),0)</f>
        <v>0</v>
      </c>
      <c r="DA224" s="84" t="str">
        <f t="shared" si="120"/>
        <v/>
      </c>
      <c r="DB224" s="35" t="str">
        <f t="shared" si="121"/>
        <v>Sim</v>
      </c>
      <c r="DC224" s="35" t="str">
        <f t="shared" si="122"/>
        <v>Não</v>
      </c>
      <c r="DD224" s="35" t="str">
        <f t="shared" si="123"/>
        <v>Sim</v>
      </c>
      <c r="DE224" s="87" t="str">
        <f t="shared" si="94"/>
        <v>Estadual</v>
      </c>
    </row>
    <row r="225" spans="1:109">
      <c r="A225" s="14">
        <v>202533139644</v>
      </c>
      <c r="B225" s="1">
        <v>45745</v>
      </c>
      <c r="C225" t="s">
        <v>109</v>
      </c>
      <c r="D225" t="s">
        <v>110</v>
      </c>
      <c r="E225" t="s">
        <v>111</v>
      </c>
      <c r="F225" t="s">
        <v>112</v>
      </c>
      <c r="G225" t="s">
        <v>113</v>
      </c>
      <c r="H225" t="s">
        <v>114</v>
      </c>
      <c r="I225" t="s">
        <v>114</v>
      </c>
      <c r="J225" t="s">
        <v>226</v>
      </c>
      <c r="K225" t="s">
        <v>2373</v>
      </c>
      <c r="L225" t="s">
        <v>117</v>
      </c>
      <c r="M225" t="s">
        <v>118</v>
      </c>
      <c r="N225" t="s">
        <v>119</v>
      </c>
      <c r="O225" t="s">
        <v>120</v>
      </c>
      <c r="P225" t="s">
        <v>229</v>
      </c>
      <c r="Q225" t="s">
        <v>122</v>
      </c>
      <c r="R225" t="s">
        <v>123</v>
      </c>
      <c r="S225" t="s">
        <v>201</v>
      </c>
      <c r="T225" t="s">
        <v>2374</v>
      </c>
      <c r="U225" t="s">
        <v>2375</v>
      </c>
      <c r="V225" t="s">
        <v>2376</v>
      </c>
      <c r="Z225" t="s">
        <v>1612</v>
      </c>
      <c r="AA225" t="s">
        <v>113</v>
      </c>
      <c r="AB225" t="s">
        <v>206</v>
      </c>
      <c r="AC225" t="s">
        <v>399</v>
      </c>
      <c r="AD225">
        <v>1</v>
      </c>
      <c r="AE225" t="s">
        <v>129</v>
      </c>
      <c r="AF225" t="s">
        <v>113</v>
      </c>
      <c r="AG225" t="s">
        <v>113</v>
      </c>
      <c r="AH225" t="s">
        <v>131</v>
      </c>
      <c r="AI225" t="s">
        <v>132</v>
      </c>
      <c r="AJ225" t="s">
        <v>131</v>
      </c>
      <c r="AK225" t="s">
        <v>2377</v>
      </c>
      <c r="AL225" t="s">
        <v>2378</v>
      </c>
      <c r="AM225" t="s">
        <v>402</v>
      </c>
      <c r="AN225" t="s">
        <v>113</v>
      </c>
      <c r="AO225" t="s">
        <v>113</v>
      </c>
      <c r="AQ225" t="s">
        <v>211</v>
      </c>
      <c r="AR225" t="s">
        <v>113</v>
      </c>
      <c r="AS225" t="s">
        <v>113</v>
      </c>
      <c r="AT225" t="s">
        <v>2379</v>
      </c>
      <c r="AU225" t="s">
        <v>2043</v>
      </c>
      <c r="AV225">
        <v>20000000</v>
      </c>
      <c r="AW225" t="s">
        <v>159</v>
      </c>
      <c r="AX225" s="82">
        <f>IFERROR(FIND("Óbitos/feridos",consulta_completa__11[[#This Row],[13 - Ocorrências/Ambientes Atingidos]]),0)</f>
        <v>0</v>
      </c>
      <c r="AY225" s="83" t="str">
        <f t="shared" si="95"/>
        <v/>
      </c>
      <c r="AZ225" s="82">
        <f>IFERROR(FIND("População afetada/evacuada",consulta_completa__11[[#This Row],[13 - Ocorrências/Ambientes Atingidos]]),0)</f>
        <v>0</v>
      </c>
      <c r="BA225" s="82" t="str">
        <f t="shared" si="96"/>
        <v/>
      </c>
      <c r="BB225" s="82">
        <f>IFERROR(FIND("Suspensão de abastecimento de água",consulta_completa__11[[#This Row],[13 - Ocorrências/Ambientes Atingidos]]),0)</f>
        <v>0</v>
      </c>
      <c r="BC225" s="83" t="str">
        <f t="shared" si="124"/>
        <v/>
      </c>
      <c r="BD225" s="82">
        <f>IFERROR(FIND("Rio/córrego",consulta_completa__11[[#This Row],[13 - Ocorrências/Ambientes Atingidos]]),0)</f>
        <v>0</v>
      </c>
      <c r="BE225" s="83" t="str">
        <f t="shared" si="97"/>
        <v/>
      </c>
      <c r="BF225" s="82">
        <f>IFERROR(FIND("Lago",consulta_completa__11[[#This Row],[13 - Ocorrências/Ambientes Atingidos]]),0)</f>
        <v>0</v>
      </c>
      <c r="BG225" s="83" t="str">
        <f t="shared" si="98"/>
        <v/>
      </c>
      <c r="BH225" s="82">
        <f>IFERROR(FIND("Mar",consulta_completa__11[[#This Row],[13 - Ocorrências/Ambientes Atingidos]]),0)</f>
        <v>1</v>
      </c>
      <c r="BI225" s="83" t="str">
        <f t="shared" si="99"/>
        <v>X</v>
      </c>
      <c r="BJ225" s="82">
        <f>IFERROR(FIND("Praia",consulta_completa__11[[#This Row],[13 - Ocorrências/Ambientes Atingidos]]),0)</f>
        <v>0</v>
      </c>
      <c r="BK225" s="83" t="str">
        <f t="shared" si="100"/>
        <v/>
      </c>
      <c r="BL225" s="82">
        <f>IFERROR(FIND("Solo",consulta_completa__11[[#This Row],[13 - Ocorrências/Ambientes Atingidos]]),0)</f>
        <v>0</v>
      </c>
      <c r="BM225" s="83" t="str">
        <f t="shared" si="101"/>
        <v/>
      </c>
      <c r="BN225" s="82">
        <f>IFERROR(FIND("Águas subterrâneas",consulta_completa__11[[#This Row],[13 - Ocorrências/Ambientes Atingidos]]),0)</f>
        <v>0</v>
      </c>
      <c r="BO225" s="83" t="str">
        <f t="shared" si="102"/>
        <v/>
      </c>
      <c r="BP225" s="82">
        <f>IFERROR(FIND("Atmosfera",consulta_completa__11[[#This Row],[13 - Ocorrências/Ambientes Atingidos]]),0)</f>
        <v>0</v>
      </c>
      <c r="BQ225" s="83" t="str">
        <f t="shared" si="103"/>
        <v/>
      </c>
      <c r="BR225" s="82">
        <f>IFERROR(FIND("Flora",consulta_completa__11[[#This Row],[13 - Ocorrências/Ambientes Atingidos]]),0)</f>
        <v>0</v>
      </c>
      <c r="BS225" s="83" t="str">
        <f t="shared" si="104"/>
        <v/>
      </c>
      <c r="BT225" s="82">
        <f>IFERROR(FIND("Fauna",consulta_completa__11[[#This Row],[13 - Ocorrências/Ambientes Atingidos]]),0)</f>
        <v>0</v>
      </c>
      <c r="BU225" s="83" t="str">
        <f t="shared" si="105"/>
        <v/>
      </c>
      <c r="BV225" s="82">
        <f>IFERROR(FIND("UC federal",consulta_completa__11[[#This Row],[13 - Ocorrências/Ambientes Atingidos]]),0)</f>
        <v>0</v>
      </c>
      <c r="BW225" s="83" t="str">
        <f t="shared" si="106"/>
        <v/>
      </c>
      <c r="BX225" s="82">
        <f>IFERROR(FIND("UC estadual/municipal",consulta_completa__11[[#This Row],[13 - Ocorrências/Ambientes Atingidos]]),0)</f>
        <v>0</v>
      </c>
      <c r="BY225" s="83" t="str">
        <f t="shared" si="107"/>
        <v/>
      </c>
      <c r="BZ225" s="82">
        <f>IFERROR(FIND("Outro(s)",consulta_completa__11[[#This Row],[13 - Ocorrências/Ambientes Atingidos]]),0)</f>
        <v>0</v>
      </c>
      <c r="CA225" s="83" t="str">
        <f t="shared" si="108"/>
        <v/>
      </c>
      <c r="CB225" s="82">
        <f>IFERROR(FIND("Sem dano",consulta_completa__11[[#This Row],[13 - Ocorrências/Ambientes Atingidos]]),0)</f>
        <v>0</v>
      </c>
      <c r="CC225" s="83" t="str">
        <f t="shared" si="109"/>
        <v/>
      </c>
      <c r="CD225" s="82" t="str">
        <f>IF(consulta_completa__11[[#This Row],[13 - Ocorrências/Ambientes Atingidos]]="","X","")</f>
        <v/>
      </c>
      <c r="CE225" s="84">
        <f>IFERROR(FIND("IBAMA",consulta_completa__11[[#This Row],[14 - Inst. Atuando no Local]]),0)</f>
        <v>0</v>
      </c>
      <c r="CF225" s="84" t="str">
        <f t="shared" si="110"/>
        <v/>
      </c>
      <c r="CG225" s="84">
        <f>IFERROR(FIND("OEMA",consulta_completa__11[[#This Row],[14 - Inst. Atuando no Local]]),0)</f>
        <v>0</v>
      </c>
      <c r="CH225" s="84" t="str">
        <f t="shared" si="111"/>
        <v/>
      </c>
      <c r="CI225" s="84">
        <f>IFERROR(FIND("DEFESA CIVIL",consulta_completa__11[[#This Row],[14 - Inst. Atuando no Local]]),0)</f>
        <v>0</v>
      </c>
      <c r="CJ225" s="84" t="str">
        <f t="shared" si="112"/>
        <v/>
      </c>
      <c r="CK225" s="84">
        <f>IFERROR(FIND("CORPO DE BOMBEIROS",consulta_completa__11[[#This Row],[14 - Inst. Atuando no Local]]),0)</f>
        <v>0</v>
      </c>
      <c r="CL225" s="84" t="str">
        <f t="shared" si="113"/>
        <v/>
      </c>
      <c r="CM225" s="84">
        <f>IFERROR(FIND("POLÍCIA RODOVIÁRIA",consulta_completa__11[[#This Row],[14 - Inst. Atuando no Local]]),0)</f>
        <v>0</v>
      </c>
      <c r="CN225" s="84" t="str">
        <f t="shared" si="114"/>
        <v/>
      </c>
      <c r="CO225" s="84">
        <f>IFERROR(FIND("POLÍCIA MILITAR",consulta_completa__11[[#This Row],[14 - Inst. Atuando no Local]]),0)</f>
        <v>0</v>
      </c>
      <c r="CP225" s="84" t="str">
        <f t="shared" si="115"/>
        <v/>
      </c>
      <c r="CQ225" s="84">
        <f>IFERROR(FIND("POLÍCIA CIVIL",consulta_completa__11[[#This Row],[14 - Inst. Atuando no Local]]),0)</f>
        <v>0</v>
      </c>
      <c r="CR225" s="84" t="str">
        <f t="shared" si="116"/>
        <v/>
      </c>
      <c r="CS225" s="84">
        <f>IFERROR(FIND("MARINHA DO BRASIL",consulta_completa__11[[#This Row],[14 - Inst. Atuando no Local]]),0)</f>
        <v>0</v>
      </c>
      <c r="CT225" s="84" t="str">
        <f t="shared" si="117"/>
        <v/>
      </c>
      <c r="CU225" s="84">
        <f>IFERROR(FIND("EMPRESA ESPECIALIZADA EM ATENDIMENTO",consulta_completa__11[[#This Row],[14 - Inst. Atuando no Local]]),0)</f>
        <v>0</v>
      </c>
      <c r="CV225" s="84" t="str">
        <f t="shared" si="118"/>
        <v/>
      </c>
      <c r="CW225" s="84">
        <f>IFERROR(FIND("IBAMA",consulta_completa__11[[#This Row],[14 - Inst. Atuando no Local]]),0)</f>
        <v>0</v>
      </c>
      <c r="CX225" s="84" t="str">
        <f t="shared" si="119"/>
        <v/>
      </c>
      <c r="CY225" s="84" t="str">
        <f>IF(consulta_completa__11[[#This Row],[14 - Inst. Atuando no Local]]="","X","")</f>
        <v/>
      </c>
      <c r="CZ225" s="84">
        <f>IFERROR(FIND("OUTRA (S)",consulta_completa__11[[#This Row],[14 - Inst. Atuando no Local]]),0)</f>
        <v>0</v>
      </c>
      <c r="DA225" s="84" t="str">
        <f t="shared" si="120"/>
        <v/>
      </c>
      <c r="DB225" s="35" t="str">
        <f t="shared" si="121"/>
        <v>Sim</v>
      </c>
      <c r="DC225" s="35" t="str">
        <f t="shared" si="122"/>
        <v>Não</v>
      </c>
      <c r="DD225" s="35" t="str">
        <f t="shared" si="123"/>
        <v>Sim</v>
      </c>
      <c r="DE225" s="87" t="str">
        <f t="shared" si="94"/>
        <v>Federal</v>
      </c>
    </row>
    <row r="226" spans="1:109">
      <c r="A226" s="14">
        <v>2025436</v>
      </c>
      <c r="B226" s="1">
        <v>45748</v>
      </c>
      <c r="C226" t="s">
        <v>109</v>
      </c>
      <c r="D226" t="s">
        <v>110</v>
      </c>
      <c r="E226" t="s">
        <v>452</v>
      </c>
      <c r="F226" t="s">
        <v>112</v>
      </c>
      <c r="G226" t="s">
        <v>113</v>
      </c>
      <c r="H226" t="s">
        <v>114</v>
      </c>
      <c r="I226" t="s">
        <v>114</v>
      </c>
      <c r="J226" t="s">
        <v>2380</v>
      </c>
      <c r="K226" t="s">
        <v>2381</v>
      </c>
      <c r="L226" t="s">
        <v>323</v>
      </c>
      <c r="M226" t="s">
        <v>118</v>
      </c>
      <c r="N226" t="s">
        <v>119</v>
      </c>
      <c r="O226" t="s">
        <v>239</v>
      </c>
      <c r="P226" t="s">
        <v>355</v>
      </c>
      <c r="Q226" t="s">
        <v>167</v>
      </c>
      <c r="R226" t="s">
        <v>123</v>
      </c>
      <c r="S226" t="s">
        <v>113</v>
      </c>
      <c r="T226" t="s">
        <v>2382</v>
      </c>
      <c r="U226" t="s">
        <v>2383</v>
      </c>
      <c r="V226" t="s">
        <v>2384</v>
      </c>
      <c r="Z226" t="s">
        <v>2385</v>
      </c>
      <c r="AA226" t="s">
        <v>113</v>
      </c>
      <c r="AB226" t="s">
        <v>206</v>
      </c>
      <c r="AC226" t="s">
        <v>207</v>
      </c>
      <c r="AD226">
        <v>1</v>
      </c>
      <c r="AE226" t="s">
        <v>568</v>
      </c>
      <c r="AF226" t="s">
        <v>113</v>
      </c>
      <c r="AG226" t="s">
        <v>113</v>
      </c>
      <c r="AH226" t="s">
        <v>131</v>
      </c>
      <c r="AI226" t="s">
        <v>132</v>
      </c>
      <c r="AJ226" t="s">
        <v>131</v>
      </c>
      <c r="AK226" t="s">
        <v>2386</v>
      </c>
      <c r="AL226" t="s">
        <v>2387</v>
      </c>
      <c r="AM226" t="s">
        <v>210</v>
      </c>
      <c r="AN226" t="s">
        <v>2388</v>
      </c>
      <c r="AO226" t="s">
        <v>113</v>
      </c>
      <c r="AP226">
        <v>2732951305</v>
      </c>
      <c r="AQ226" t="s">
        <v>211</v>
      </c>
      <c r="AR226" t="s">
        <v>113</v>
      </c>
      <c r="AS226" t="s">
        <v>113</v>
      </c>
      <c r="AT226" t="s">
        <v>113</v>
      </c>
      <c r="AU226" t="s">
        <v>113</v>
      </c>
      <c r="AW226" t="s">
        <v>113</v>
      </c>
      <c r="AX226" s="82">
        <f>IFERROR(FIND("Óbitos/feridos",consulta_completa__11[[#This Row],[13 - Ocorrências/Ambientes Atingidos]]),0)</f>
        <v>0</v>
      </c>
      <c r="AY226" s="83" t="str">
        <f t="shared" si="95"/>
        <v/>
      </c>
      <c r="AZ226" s="82">
        <f>IFERROR(FIND("População afetada/evacuada",consulta_completa__11[[#This Row],[13 - Ocorrências/Ambientes Atingidos]]),0)</f>
        <v>0</v>
      </c>
      <c r="BA226" s="82" t="str">
        <f t="shared" si="96"/>
        <v/>
      </c>
      <c r="BB226" s="82">
        <f>IFERROR(FIND("Suspensão de abastecimento de água",consulta_completa__11[[#This Row],[13 - Ocorrências/Ambientes Atingidos]]),0)</f>
        <v>0</v>
      </c>
      <c r="BC226" s="83" t="str">
        <f t="shared" si="124"/>
        <v/>
      </c>
      <c r="BD226" s="82">
        <f>IFERROR(FIND("Rio/córrego",consulta_completa__11[[#This Row],[13 - Ocorrências/Ambientes Atingidos]]),0)</f>
        <v>0</v>
      </c>
      <c r="BE226" s="83" t="str">
        <f t="shared" si="97"/>
        <v/>
      </c>
      <c r="BF226" s="82">
        <f>IFERROR(FIND("Lago",consulta_completa__11[[#This Row],[13 - Ocorrências/Ambientes Atingidos]]),0)</f>
        <v>0</v>
      </c>
      <c r="BG226" s="83" t="str">
        <f t="shared" si="98"/>
        <v/>
      </c>
      <c r="BH226" s="82">
        <f>IFERROR(FIND("Mar",consulta_completa__11[[#This Row],[13 - Ocorrências/Ambientes Atingidos]]),0)</f>
        <v>1</v>
      </c>
      <c r="BI226" s="83" t="str">
        <f t="shared" si="99"/>
        <v>X</v>
      </c>
      <c r="BJ226" s="82">
        <f>IFERROR(FIND("Praia",consulta_completa__11[[#This Row],[13 - Ocorrências/Ambientes Atingidos]]),0)</f>
        <v>0</v>
      </c>
      <c r="BK226" s="83" t="str">
        <f t="shared" si="100"/>
        <v/>
      </c>
      <c r="BL226" s="82">
        <f>IFERROR(FIND("Solo",consulta_completa__11[[#This Row],[13 - Ocorrências/Ambientes Atingidos]]),0)</f>
        <v>0</v>
      </c>
      <c r="BM226" s="83" t="str">
        <f t="shared" si="101"/>
        <v/>
      </c>
      <c r="BN226" s="82">
        <f>IFERROR(FIND("Águas subterrâneas",consulta_completa__11[[#This Row],[13 - Ocorrências/Ambientes Atingidos]]),0)</f>
        <v>0</v>
      </c>
      <c r="BO226" s="83" t="str">
        <f t="shared" si="102"/>
        <v/>
      </c>
      <c r="BP226" s="82">
        <f>IFERROR(FIND("Atmosfera",consulta_completa__11[[#This Row],[13 - Ocorrências/Ambientes Atingidos]]),0)</f>
        <v>0</v>
      </c>
      <c r="BQ226" s="83" t="str">
        <f t="shared" si="103"/>
        <v/>
      </c>
      <c r="BR226" s="82">
        <f>IFERROR(FIND("Flora",consulta_completa__11[[#This Row],[13 - Ocorrências/Ambientes Atingidos]]),0)</f>
        <v>0</v>
      </c>
      <c r="BS226" s="83" t="str">
        <f t="shared" si="104"/>
        <v/>
      </c>
      <c r="BT226" s="82">
        <f>IFERROR(FIND("Fauna",consulta_completa__11[[#This Row],[13 - Ocorrências/Ambientes Atingidos]]),0)</f>
        <v>0</v>
      </c>
      <c r="BU226" s="83" t="str">
        <f t="shared" si="105"/>
        <v/>
      </c>
      <c r="BV226" s="82">
        <f>IFERROR(FIND("UC federal",consulta_completa__11[[#This Row],[13 - Ocorrências/Ambientes Atingidos]]),0)</f>
        <v>0</v>
      </c>
      <c r="BW226" s="83" t="str">
        <f t="shared" si="106"/>
        <v/>
      </c>
      <c r="BX226" s="82">
        <f>IFERROR(FIND("UC estadual/municipal",consulta_completa__11[[#This Row],[13 - Ocorrências/Ambientes Atingidos]]),0)</f>
        <v>0</v>
      </c>
      <c r="BY226" s="83" t="str">
        <f t="shared" si="107"/>
        <v/>
      </c>
      <c r="BZ226" s="82">
        <f>IFERROR(FIND("Outro(s)",consulta_completa__11[[#This Row],[13 - Ocorrências/Ambientes Atingidos]]),0)</f>
        <v>0</v>
      </c>
      <c r="CA226" s="83" t="str">
        <f t="shared" si="108"/>
        <v/>
      </c>
      <c r="CB226" s="82">
        <f>IFERROR(FIND("Sem dano",consulta_completa__11[[#This Row],[13 - Ocorrências/Ambientes Atingidos]]),0)</f>
        <v>0</v>
      </c>
      <c r="CC226" s="83" t="str">
        <f t="shared" si="109"/>
        <v/>
      </c>
      <c r="CD226" s="82" t="str">
        <f>IF(consulta_completa__11[[#This Row],[13 - Ocorrências/Ambientes Atingidos]]="","X","")</f>
        <v/>
      </c>
      <c r="CE226" s="84">
        <f>IFERROR(FIND("IBAMA",consulta_completa__11[[#This Row],[14 - Inst. Atuando no Local]]),0)</f>
        <v>0</v>
      </c>
      <c r="CF226" s="84" t="str">
        <f t="shared" si="110"/>
        <v/>
      </c>
      <c r="CG226" s="84">
        <f>IFERROR(FIND("OEMA",consulta_completa__11[[#This Row],[14 - Inst. Atuando no Local]]),0)</f>
        <v>0</v>
      </c>
      <c r="CH226" s="84" t="str">
        <f t="shared" si="111"/>
        <v/>
      </c>
      <c r="CI226" s="84">
        <f>IFERROR(FIND("DEFESA CIVIL",consulta_completa__11[[#This Row],[14 - Inst. Atuando no Local]]),0)</f>
        <v>0</v>
      </c>
      <c r="CJ226" s="84" t="str">
        <f t="shared" si="112"/>
        <v/>
      </c>
      <c r="CK226" s="84">
        <f>IFERROR(FIND("CORPO DE BOMBEIROS",consulta_completa__11[[#This Row],[14 - Inst. Atuando no Local]]),0)</f>
        <v>0</v>
      </c>
      <c r="CL226" s="84" t="str">
        <f t="shared" si="113"/>
        <v/>
      </c>
      <c r="CM226" s="84">
        <f>IFERROR(FIND("POLÍCIA RODOVIÁRIA",consulta_completa__11[[#This Row],[14 - Inst. Atuando no Local]]),0)</f>
        <v>0</v>
      </c>
      <c r="CN226" s="84" t="str">
        <f t="shared" si="114"/>
        <v/>
      </c>
      <c r="CO226" s="84">
        <f>IFERROR(FIND("POLÍCIA MILITAR",consulta_completa__11[[#This Row],[14 - Inst. Atuando no Local]]),0)</f>
        <v>0</v>
      </c>
      <c r="CP226" s="84" t="str">
        <f t="shared" si="115"/>
        <v/>
      </c>
      <c r="CQ226" s="84">
        <f>IFERROR(FIND("POLÍCIA CIVIL",consulta_completa__11[[#This Row],[14 - Inst. Atuando no Local]]),0)</f>
        <v>0</v>
      </c>
      <c r="CR226" s="84" t="str">
        <f t="shared" si="116"/>
        <v/>
      </c>
      <c r="CS226" s="84">
        <f>IFERROR(FIND("MARINHA DO BRASIL",consulta_completa__11[[#This Row],[14 - Inst. Atuando no Local]]),0)</f>
        <v>0</v>
      </c>
      <c r="CT226" s="84" t="str">
        <f t="shared" si="117"/>
        <v/>
      </c>
      <c r="CU226" s="84">
        <f>IFERROR(FIND("EMPRESA ESPECIALIZADA EM ATENDIMENTO",consulta_completa__11[[#This Row],[14 - Inst. Atuando no Local]]),0)</f>
        <v>0</v>
      </c>
      <c r="CV226" s="84" t="str">
        <f t="shared" si="118"/>
        <v/>
      </c>
      <c r="CW226" s="84">
        <f>IFERROR(FIND("IBAMA",consulta_completa__11[[#This Row],[14 - Inst. Atuando no Local]]),0)</f>
        <v>0</v>
      </c>
      <c r="CX226" s="84" t="str">
        <f t="shared" si="119"/>
        <v/>
      </c>
      <c r="CY226" s="84" t="str">
        <f>IF(consulta_completa__11[[#This Row],[14 - Inst. Atuando no Local]]="","X","")</f>
        <v/>
      </c>
      <c r="CZ226" s="84">
        <f>IFERROR(FIND("OUTRA (S)",consulta_completa__11[[#This Row],[14 - Inst. Atuando no Local]]),0)</f>
        <v>0</v>
      </c>
      <c r="DA226" s="84" t="str">
        <f t="shared" si="120"/>
        <v/>
      </c>
      <c r="DB226" s="35" t="str">
        <f t="shared" si="121"/>
        <v>Sim</v>
      </c>
      <c r="DC226" s="35" t="str">
        <f t="shared" si="122"/>
        <v>Não</v>
      </c>
      <c r="DD226" s="35" t="str">
        <f t="shared" si="123"/>
        <v>Sim</v>
      </c>
      <c r="DE226" s="87" t="str">
        <f t="shared" si="94"/>
        <v>Federal</v>
      </c>
    </row>
    <row r="227" spans="1:109">
      <c r="A227" s="14">
        <v>20254161209</v>
      </c>
      <c r="B227" s="1">
        <v>45748</v>
      </c>
      <c r="C227" t="s">
        <v>238</v>
      </c>
      <c r="D227" t="s">
        <v>212</v>
      </c>
      <c r="E227" t="s">
        <v>111</v>
      </c>
      <c r="F227" t="s">
        <v>112</v>
      </c>
      <c r="G227" t="s">
        <v>113</v>
      </c>
      <c r="H227" t="s">
        <v>114</v>
      </c>
      <c r="I227" t="s">
        <v>114</v>
      </c>
      <c r="J227" t="s">
        <v>113</v>
      </c>
      <c r="K227" t="s">
        <v>114</v>
      </c>
      <c r="L227" t="s">
        <v>114</v>
      </c>
      <c r="M227" t="s">
        <v>118</v>
      </c>
      <c r="N227" t="s">
        <v>113</v>
      </c>
      <c r="O227" t="s">
        <v>239</v>
      </c>
      <c r="P227" t="s">
        <v>355</v>
      </c>
      <c r="Q227" t="s">
        <v>143</v>
      </c>
      <c r="R227" t="s">
        <v>123</v>
      </c>
      <c r="S227" t="s">
        <v>201</v>
      </c>
      <c r="T227" t="s">
        <v>240</v>
      </c>
      <c r="U227" t="s">
        <v>113</v>
      </c>
      <c r="V227" t="s">
        <v>2389</v>
      </c>
      <c r="Y227" t="b">
        <v>1</v>
      </c>
      <c r="Z227" t="s">
        <v>242</v>
      </c>
      <c r="AA227" t="s">
        <v>2390</v>
      </c>
      <c r="AB227" t="s">
        <v>248</v>
      </c>
      <c r="AC227" t="s">
        <v>244</v>
      </c>
      <c r="AD227">
        <v>1</v>
      </c>
      <c r="AE227" t="s">
        <v>113</v>
      </c>
      <c r="AF227" t="s">
        <v>113</v>
      </c>
      <c r="AG227" t="s">
        <v>113</v>
      </c>
      <c r="AH227" t="s">
        <v>131</v>
      </c>
      <c r="AI227" t="s">
        <v>131</v>
      </c>
      <c r="AJ227" t="s">
        <v>131</v>
      </c>
      <c r="AK227" t="s">
        <v>2391</v>
      </c>
      <c r="AL227" t="s">
        <v>1144</v>
      </c>
      <c r="AM227" t="s">
        <v>247</v>
      </c>
      <c r="AN227" t="s">
        <v>1759</v>
      </c>
      <c r="AO227" t="s">
        <v>249</v>
      </c>
      <c r="AP227">
        <v>21998863038</v>
      </c>
      <c r="AQ227" t="s">
        <v>250</v>
      </c>
      <c r="AR227" t="s">
        <v>113</v>
      </c>
      <c r="AS227" t="s">
        <v>113</v>
      </c>
      <c r="AT227" t="s">
        <v>2392</v>
      </c>
      <c r="AU227" t="s">
        <v>626</v>
      </c>
      <c r="AV227">
        <v>5000</v>
      </c>
      <c r="AW227" t="s">
        <v>159</v>
      </c>
      <c r="AX227" s="82">
        <f>IFERROR(FIND("Óbitos/feridos",consulta_completa__11[[#This Row],[13 - Ocorrências/Ambientes Atingidos]]),0)</f>
        <v>0</v>
      </c>
      <c r="AY227" s="83" t="str">
        <f t="shared" si="95"/>
        <v/>
      </c>
      <c r="AZ227" s="82">
        <f>IFERROR(FIND("População afetada/evacuada",consulta_completa__11[[#This Row],[13 - Ocorrências/Ambientes Atingidos]]),0)</f>
        <v>0</v>
      </c>
      <c r="BA227" s="82" t="str">
        <f t="shared" si="96"/>
        <v/>
      </c>
      <c r="BB227" s="82">
        <f>IFERROR(FIND("Suspensão de abastecimento de água",consulta_completa__11[[#This Row],[13 - Ocorrências/Ambientes Atingidos]]),0)</f>
        <v>0</v>
      </c>
      <c r="BC227" s="83" t="str">
        <f t="shared" si="124"/>
        <v/>
      </c>
      <c r="BD227" s="82">
        <f>IFERROR(FIND("Rio/córrego",consulta_completa__11[[#This Row],[13 - Ocorrências/Ambientes Atingidos]]),0)</f>
        <v>0</v>
      </c>
      <c r="BE227" s="83" t="str">
        <f t="shared" si="97"/>
        <v/>
      </c>
      <c r="BF227" s="82">
        <f>IFERROR(FIND("Lago",consulta_completa__11[[#This Row],[13 - Ocorrências/Ambientes Atingidos]]),0)</f>
        <v>0</v>
      </c>
      <c r="BG227" s="83" t="str">
        <f t="shared" si="98"/>
        <v/>
      </c>
      <c r="BH227" s="82">
        <f>IFERROR(FIND("Mar",consulta_completa__11[[#This Row],[13 - Ocorrências/Ambientes Atingidos]]),0)</f>
        <v>1</v>
      </c>
      <c r="BI227" s="83" t="str">
        <f t="shared" si="99"/>
        <v>X</v>
      </c>
      <c r="BJ227" s="82">
        <f>IFERROR(FIND("Praia",consulta_completa__11[[#This Row],[13 - Ocorrências/Ambientes Atingidos]]),0)</f>
        <v>0</v>
      </c>
      <c r="BK227" s="83" t="str">
        <f t="shared" si="100"/>
        <v/>
      </c>
      <c r="BL227" s="82">
        <f>IFERROR(FIND("Solo",consulta_completa__11[[#This Row],[13 - Ocorrências/Ambientes Atingidos]]),0)</f>
        <v>0</v>
      </c>
      <c r="BM227" s="83" t="str">
        <f t="shared" si="101"/>
        <v/>
      </c>
      <c r="BN227" s="82">
        <f>IFERROR(FIND("Águas subterrâneas",consulta_completa__11[[#This Row],[13 - Ocorrências/Ambientes Atingidos]]),0)</f>
        <v>0</v>
      </c>
      <c r="BO227" s="83" t="str">
        <f t="shared" si="102"/>
        <v/>
      </c>
      <c r="BP227" s="82">
        <f>IFERROR(FIND("Atmosfera",consulta_completa__11[[#This Row],[13 - Ocorrências/Ambientes Atingidos]]),0)</f>
        <v>0</v>
      </c>
      <c r="BQ227" s="83" t="str">
        <f t="shared" si="103"/>
        <v/>
      </c>
      <c r="BR227" s="82">
        <f>IFERROR(FIND("Flora",consulta_completa__11[[#This Row],[13 - Ocorrências/Ambientes Atingidos]]),0)</f>
        <v>0</v>
      </c>
      <c r="BS227" s="83" t="str">
        <f t="shared" si="104"/>
        <v/>
      </c>
      <c r="BT227" s="82">
        <f>IFERROR(FIND("Fauna",consulta_completa__11[[#This Row],[13 - Ocorrências/Ambientes Atingidos]]),0)</f>
        <v>0</v>
      </c>
      <c r="BU227" s="83" t="str">
        <f t="shared" si="105"/>
        <v/>
      </c>
      <c r="BV227" s="82">
        <f>IFERROR(FIND("UC federal",consulta_completa__11[[#This Row],[13 - Ocorrências/Ambientes Atingidos]]),0)</f>
        <v>0</v>
      </c>
      <c r="BW227" s="83" t="str">
        <f t="shared" si="106"/>
        <v/>
      </c>
      <c r="BX227" s="82">
        <f>IFERROR(FIND("UC estadual/municipal",consulta_completa__11[[#This Row],[13 - Ocorrências/Ambientes Atingidos]]),0)</f>
        <v>0</v>
      </c>
      <c r="BY227" s="83" t="str">
        <f t="shared" si="107"/>
        <v/>
      </c>
      <c r="BZ227" s="82">
        <f>IFERROR(FIND("Outro(s)",consulta_completa__11[[#This Row],[13 - Ocorrências/Ambientes Atingidos]]),0)</f>
        <v>0</v>
      </c>
      <c r="CA227" s="83" t="str">
        <f t="shared" si="108"/>
        <v/>
      </c>
      <c r="CB227" s="82">
        <f>IFERROR(FIND("Sem dano",consulta_completa__11[[#This Row],[13 - Ocorrências/Ambientes Atingidos]]),0)</f>
        <v>0</v>
      </c>
      <c r="CC227" s="83" t="str">
        <f t="shared" si="109"/>
        <v/>
      </c>
      <c r="CD227" s="82" t="str">
        <f>IF(consulta_completa__11[[#This Row],[13 - Ocorrências/Ambientes Atingidos]]="","X","")</f>
        <v/>
      </c>
      <c r="CE227" s="84">
        <f>IFERROR(FIND("IBAMA",consulta_completa__11[[#This Row],[14 - Inst. Atuando no Local]]),0)</f>
        <v>0</v>
      </c>
      <c r="CF227" s="84" t="str">
        <f t="shared" si="110"/>
        <v/>
      </c>
      <c r="CG227" s="84">
        <f>IFERROR(FIND("OEMA",consulta_completa__11[[#This Row],[14 - Inst. Atuando no Local]]),0)</f>
        <v>0</v>
      </c>
      <c r="CH227" s="84" t="str">
        <f t="shared" si="111"/>
        <v/>
      </c>
      <c r="CI227" s="84">
        <f>IFERROR(FIND("DEFESA CIVIL",consulta_completa__11[[#This Row],[14 - Inst. Atuando no Local]]),0)</f>
        <v>0</v>
      </c>
      <c r="CJ227" s="84" t="str">
        <f t="shared" si="112"/>
        <v/>
      </c>
      <c r="CK227" s="84">
        <f>IFERROR(FIND("CORPO DE BOMBEIROS",consulta_completa__11[[#This Row],[14 - Inst. Atuando no Local]]),0)</f>
        <v>0</v>
      </c>
      <c r="CL227" s="84" t="str">
        <f t="shared" si="113"/>
        <v/>
      </c>
      <c r="CM227" s="84">
        <f>IFERROR(FIND("POLÍCIA RODOVIÁRIA",consulta_completa__11[[#This Row],[14 - Inst. Atuando no Local]]),0)</f>
        <v>0</v>
      </c>
      <c r="CN227" s="84" t="str">
        <f t="shared" si="114"/>
        <v/>
      </c>
      <c r="CO227" s="84">
        <f>IFERROR(FIND("POLÍCIA MILITAR",consulta_completa__11[[#This Row],[14 - Inst. Atuando no Local]]),0)</f>
        <v>0</v>
      </c>
      <c r="CP227" s="84" t="str">
        <f t="shared" si="115"/>
        <v/>
      </c>
      <c r="CQ227" s="84">
        <f>IFERROR(FIND("POLÍCIA CIVIL",consulta_completa__11[[#This Row],[14 - Inst. Atuando no Local]]),0)</f>
        <v>0</v>
      </c>
      <c r="CR227" s="84" t="str">
        <f t="shared" si="116"/>
        <v/>
      </c>
      <c r="CS227" s="84">
        <f>IFERROR(FIND("MARINHA DO BRASIL",consulta_completa__11[[#This Row],[14 - Inst. Atuando no Local]]),0)</f>
        <v>0</v>
      </c>
      <c r="CT227" s="84" t="str">
        <f t="shared" si="117"/>
        <v/>
      </c>
      <c r="CU227" s="84">
        <f>IFERROR(FIND("EMPRESA ESPECIALIZADA EM ATENDIMENTO",consulta_completa__11[[#This Row],[14 - Inst. Atuando no Local]]),0)</f>
        <v>0</v>
      </c>
      <c r="CV227" s="84" t="str">
        <f t="shared" si="118"/>
        <v/>
      </c>
      <c r="CW227" s="84">
        <f>IFERROR(FIND("IBAMA",consulta_completa__11[[#This Row],[14 - Inst. Atuando no Local]]),0)</f>
        <v>0</v>
      </c>
      <c r="CX227" s="84" t="str">
        <f t="shared" si="119"/>
        <v/>
      </c>
      <c r="CY227" s="84" t="str">
        <f>IF(consulta_completa__11[[#This Row],[14 - Inst. Atuando no Local]]="","X","")</f>
        <v>X</v>
      </c>
      <c r="CZ227" s="84">
        <f>IFERROR(FIND("OUTRA (S)",consulta_completa__11[[#This Row],[14 - Inst. Atuando no Local]]),0)</f>
        <v>0</v>
      </c>
      <c r="DA227" s="84" t="str">
        <f t="shared" si="120"/>
        <v/>
      </c>
      <c r="DB227" s="35" t="str">
        <f t="shared" si="121"/>
        <v>Sim</v>
      </c>
      <c r="DC227" s="35" t="str">
        <f t="shared" si="122"/>
        <v>Não</v>
      </c>
      <c r="DD227" s="35" t="str">
        <f t="shared" si="123"/>
        <v>Sim</v>
      </c>
      <c r="DE227" s="87" t="str">
        <f t="shared" si="94"/>
        <v>Federal</v>
      </c>
    </row>
    <row r="228" spans="1:109">
      <c r="A228" s="14">
        <v>20254254054</v>
      </c>
      <c r="B228" s="1">
        <v>45749</v>
      </c>
      <c r="C228" t="s">
        <v>2393</v>
      </c>
      <c r="D228" t="s">
        <v>161</v>
      </c>
      <c r="E228" t="s">
        <v>452</v>
      </c>
      <c r="F228" t="s">
        <v>112</v>
      </c>
      <c r="G228" t="s">
        <v>311</v>
      </c>
      <c r="H228" t="s">
        <v>697</v>
      </c>
      <c r="I228" t="s">
        <v>648</v>
      </c>
      <c r="J228" t="s">
        <v>113</v>
      </c>
      <c r="K228" t="s">
        <v>114</v>
      </c>
      <c r="L228" t="s">
        <v>114</v>
      </c>
      <c r="M228" t="s">
        <v>118</v>
      </c>
      <c r="N228" t="s">
        <v>141</v>
      </c>
      <c r="O228" t="s">
        <v>239</v>
      </c>
      <c r="P228" t="s">
        <v>121</v>
      </c>
      <c r="Q228" t="s">
        <v>230</v>
      </c>
      <c r="R228" t="s">
        <v>123</v>
      </c>
      <c r="S228" t="s">
        <v>113</v>
      </c>
      <c r="T228" t="s">
        <v>2394</v>
      </c>
      <c r="U228" t="s">
        <v>2395</v>
      </c>
      <c r="V228" t="s">
        <v>2395</v>
      </c>
      <c r="Z228" t="s">
        <v>2395</v>
      </c>
      <c r="AA228" t="s">
        <v>2396</v>
      </c>
      <c r="AB228" t="s">
        <v>2397</v>
      </c>
      <c r="AC228" t="s">
        <v>2398</v>
      </c>
      <c r="AD228">
        <v>0</v>
      </c>
      <c r="AE228" t="s">
        <v>2399</v>
      </c>
      <c r="AF228" t="s">
        <v>113</v>
      </c>
      <c r="AG228" t="s">
        <v>113</v>
      </c>
      <c r="AH228" t="s">
        <v>131</v>
      </c>
      <c r="AI228" t="s">
        <v>131</v>
      </c>
      <c r="AJ228" t="s">
        <v>132</v>
      </c>
      <c r="AK228" t="s">
        <v>113</v>
      </c>
      <c r="AL228" t="s">
        <v>2400</v>
      </c>
      <c r="AM228" t="s">
        <v>2401</v>
      </c>
      <c r="AN228" t="s">
        <v>2402</v>
      </c>
      <c r="AO228" t="s">
        <v>2403</v>
      </c>
      <c r="AQ228" t="s">
        <v>2404</v>
      </c>
      <c r="AR228" t="s">
        <v>113</v>
      </c>
      <c r="AS228" t="s">
        <v>2405</v>
      </c>
      <c r="AT228" t="s">
        <v>113</v>
      </c>
      <c r="AU228" t="s">
        <v>113</v>
      </c>
      <c r="AW228" t="s">
        <v>159</v>
      </c>
      <c r="AX228" s="82">
        <f>IFERROR(FIND("Óbitos/feridos",consulta_completa__11[[#This Row],[13 - Ocorrências/Ambientes Atingidos]]),0)</f>
        <v>0</v>
      </c>
      <c r="AY228" s="83" t="str">
        <f t="shared" si="95"/>
        <v/>
      </c>
      <c r="AZ228" s="82">
        <f>IFERROR(FIND("População afetada/evacuada",consulta_completa__11[[#This Row],[13 - Ocorrências/Ambientes Atingidos]]),0)</f>
        <v>0</v>
      </c>
      <c r="BA228" s="82" t="str">
        <f t="shared" si="96"/>
        <v/>
      </c>
      <c r="BB228" s="82">
        <f>IFERROR(FIND("Suspensão de abastecimento de água",consulta_completa__11[[#This Row],[13 - Ocorrências/Ambientes Atingidos]]),0)</f>
        <v>0</v>
      </c>
      <c r="BC228" s="83" t="str">
        <f t="shared" si="124"/>
        <v/>
      </c>
      <c r="BD228" s="82">
        <f>IFERROR(FIND("Rio/córrego",consulta_completa__11[[#This Row],[13 - Ocorrências/Ambientes Atingidos]]),0)</f>
        <v>0</v>
      </c>
      <c r="BE228" s="83" t="str">
        <f t="shared" si="97"/>
        <v/>
      </c>
      <c r="BF228" s="82">
        <f>IFERROR(FIND("Lago",consulta_completa__11[[#This Row],[13 - Ocorrências/Ambientes Atingidos]]),0)</f>
        <v>0</v>
      </c>
      <c r="BG228" s="83" t="str">
        <f t="shared" si="98"/>
        <v/>
      </c>
      <c r="BH228" s="82">
        <f>IFERROR(FIND("Mar",consulta_completa__11[[#This Row],[13 - Ocorrências/Ambientes Atingidos]]),0)</f>
        <v>1</v>
      </c>
      <c r="BI228" s="83" t="str">
        <f t="shared" si="99"/>
        <v>X</v>
      </c>
      <c r="BJ228" s="82">
        <f>IFERROR(FIND("Praia",consulta_completa__11[[#This Row],[13 - Ocorrências/Ambientes Atingidos]]),0)</f>
        <v>0</v>
      </c>
      <c r="BK228" s="83" t="str">
        <f t="shared" si="100"/>
        <v/>
      </c>
      <c r="BL228" s="82">
        <f>IFERROR(FIND("Solo",consulta_completa__11[[#This Row],[13 - Ocorrências/Ambientes Atingidos]]),0)</f>
        <v>0</v>
      </c>
      <c r="BM228" s="83" t="str">
        <f t="shared" si="101"/>
        <v/>
      </c>
      <c r="BN228" s="82">
        <f>IFERROR(FIND("Águas subterrâneas",consulta_completa__11[[#This Row],[13 - Ocorrências/Ambientes Atingidos]]),0)</f>
        <v>0</v>
      </c>
      <c r="BO228" s="83" t="str">
        <f t="shared" si="102"/>
        <v/>
      </c>
      <c r="BP228" s="82">
        <f>IFERROR(FIND("Atmosfera",consulta_completa__11[[#This Row],[13 - Ocorrências/Ambientes Atingidos]]),0)</f>
        <v>0</v>
      </c>
      <c r="BQ228" s="83" t="str">
        <f t="shared" si="103"/>
        <v/>
      </c>
      <c r="BR228" s="82">
        <f>IFERROR(FIND("Flora",consulta_completa__11[[#This Row],[13 - Ocorrências/Ambientes Atingidos]]),0)</f>
        <v>0</v>
      </c>
      <c r="BS228" s="83" t="str">
        <f t="shared" si="104"/>
        <v/>
      </c>
      <c r="BT228" s="82">
        <f>IFERROR(FIND("Fauna",consulta_completa__11[[#This Row],[13 - Ocorrências/Ambientes Atingidos]]),0)</f>
        <v>0</v>
      </c>
      <c r="BU228" s="83" t="str">
        <f t="shared" si="105"/>
        <v/>
      </c>
      <c r="BV228" s="82">
        <f>IFERROR(FIND("UC federal",consulta_completa__11[[#This Row],[13 - Ocorrências/Ambientes Atingidos]]),0)</f>
        <v>0</v>
      </c>
      <c r="BW228" s="83" t="str">
        <f t="shared" si="106"/>
        <v/>
      </c>
      <c r="BX228" s="82">
        <f>IFERROR(FIND("UC estadual/municipal",consulta_completa__11[[#This Row],[13 - Ocorrências/Ambientes Atingidos]]),0)</f>
        <v>0</v>
      </c>
      <c r="BY228" s="83" t="str">
        <f t="shared" si="107"/>
        <v/>
      </c>
      <c r="BZ228" s="82">
        <f>IFERROR(FIND("Outro(s)",consulta_completa__11[[#This Row],[13 - Ocorrências/Ambientes Atingidos]]),0)</f>
        <v>0</v>
      </c>
      <c r="CA228" s="83" t="str">
        <f t="shared" si="108"/>
        <v/>
      </c>
      <c r="CB228" s="82">
        <f>IFERROR(FIND("Sem dano",consulta_completa__11[[#This Row],[13 - Ocorrências/Ambientes Atingidos]]),0)</f>
        <v>0</v>
      </c>
      <c r="CC228" s="83" t="str">
        <f t="shared" si="109"/>
        <v/>
      </c>
      <c r="CD228" s="82" t="str">
        <f>IF(consulta_completa__11[[#This Row],[13 - Ocorrências/Ambientes Atingidos]]="","X","")</f>
        <v/>
      </c>
      <c r="CE228" s="84">
        <f>IFERROR(FIND("IBAMA",consulta_completa__11[[#This Row],[14 - Inst. Atuando no Local]]),0)</f>
        <v>0</v>
      </c>
      <c r="CF228" s="84" t="str">
        <f t="shared" si="110"/>
        <v/>
      </c>
      <c r="CG228" s="84">
        <f>IFERROR(FIND("OEMA",consulta_completa__11[[#This Row],[14 - Inst. Atuando no Local]]),0)</f>
        <v>0</v>
      </c>
      <c r="CH228" s="84" t="str">
        <f t="shared" si="111"/>
        <v/>
      </c>
      <c r="CI228" s="84">
        <f>IFERROR(FIND("DEFESA CIVIL",consulta_completa__11[[#This Row],[14 - Inst. Atuando no Local]]),0)</f>
        <v>0</v>
      </c>
      <c r="CJ228" s="84" t="str">
        <f t="shared" si="112"/>
        <v/>
      </c>
      <c r="CK228" s="84">
        <f>IFERROR(FIND("CORPO DE BOMBEIROS",consulta_completa__11[[#This Row],[14 - Inst. Atuando no Local]]),0)</f>
        <v>0</v>
      </c>
      <c r="CL228" s="84" t="str">
        <f t="shared" si="113"/>
        <v/>
      </c>
      <c r="CM228" s="84">
        <f>IFERROR(FIND("POLÍCIA RODOVIÁRIA",consulta_completa__11[[#This Row],[14 - Inst. Atuando no Local]]),0)</f>
        <v>0</v>
      </c>
      <c r="CN228" s="84" t="str">
        <f t="shared" si="114"/>
        <v/>
      </c>
      <c r="CO228" s="84">
        <f>IFERROR(FIND("POLÍCIA MILITAR",consulta_completa__11[[#This Row],[14 - Inst. Atuando no Local]]),0)</f>
        <v>0</v>
      </c>
      <c r="CP228" s="84" t="str">
        <f t="shared" si="115"/>
        <v/>
      </c>
      <c r="CQ228" s="84">
        <f>IFERROR(FIND("POLÍCIA CIVIL",consulta_completa__11[[#This Row],[14 - Inst. Atuando no Local]]),0)</f>
        <v>0</v>
      </c>
      <c r="CR228" s="84" t="str">
        <f t="shared" si="116"/>
        <v/>
      </c>
      <c r="CS228" s="84">
        <f>IFERROR(FIND("MARINHA DO BRASIL",consulta_completa__11[[#This Row],[14 - Inst. Atuando no Local]]),0)</f>
        <v>0</v>
      </c>
      <c r="CT228" s="84" t="str">
        <f t="shared" si="117"/>
        <v/>
      </c>
      <c r="CU228" s="84">
        <f>IFERROR(FIND("EMPRESA ESPECIALIZADA EM ATENDIMENTO",consulta_completa__11[[#This Row],[14 - Inst. Atuando no Local]]),0)</f>
        <v>0</v>
      </c>
      <c r="CV228" s="84" t="str">
        <f t="shared" si="118"/>
        <v/>
      </c>
      <c r="CW228" s="84">
        <f>IFERROR(FIND("IBAMA",consulta_completa__11[[#This Row],[14 - Inst. Atuando no Local]]),0)</f>
        <v>0</v>
      </c>
      <c r="CX228" s="84" t="str">
        <f t="shared" si="119"/>
        <v/>
      </c>
      <c r="CY228" s="84" t="str">
        <f>IF(consulta_completa__11[[#This Row],[14 - Inst. Atuando no Local]]="","X","")</f>
        <v/>
      </c>
      <c r="CZ228" s="84">
        <f>IFERROR(FIND("OUTRA (S)",consulta_completa__11[[#This Row],[14 - Inst. Atuando no Local]]),0)</f>
        <v>0</v>
      </c>
      <c r="DA228" s="84" t="str">
        <f t="shared" si="120"/>
        <v/>
      </c>
      <c r="DB228" s="35" t="str">
        <f t="shared" si="121"/>
        <v>Sim</v>
      </c>
      <c r="DC228" s="35" t="str">
        <f t="shared" si="122"/>
        <v>Não</v>
      </c>
      <c r="DD228" s="35" t="str">
        <f t="shared" si="123"/>
        <v>Sim</v>
      </c>
      <c r="DE228" s="87" t="str">
        <f t="shared" si="94"/>
        <v>Sem informação</v>
      </c>
    </row>
    <row r="229" spans="1:109">
      <c r="A229" s="14">
        <v>20254357602</v>
      </c>
      <c r="B229" s="1">
        <v>45749</v>
      </c>
      <c r="C229" t="s">
        <v>2406</v>
      </c>
      <c r="D229" t="s">
        <v>180</v>
      </c>
      <c r="E229" t="s">
        <v>286</v>
      </c>
      <c r="F229" t="s">
        <v>112</v>
      </c>
      <c r="G229" t="s">
        <v>2407</v>
      </c>
      <c r="H229" t="s">
        <v>113</v>
      </c>
      <c r="I229" t="s">
        <v>113</v>
      </c>
      <c r="J229" t="s">
        <v>113</v>
      </c>
      <c r="K229" t="s">
        <v>114</v>
      </c>
      <c r="L229" t="s">
        <v>114</v>
      </c>
      <c r="M229" t="s">
        <v>810</v>
      </c>
      <c r="N229" t="s">
        <v>141</v>
      </c>
      <c r="O229" t="s">
        <v>185</v>
      </c>
      <c r="P229" t="s">
        <v>121</v>
      </c>
      <c r="Q229" t="s">
        <v>143</v>
      </c>
      <c r="R229" t="s">
        <v>123</v>
      </c>
      <c r="S229" t="s">
        <v>113</v>
      </c>
      <c r="T229" t="s">
        <v>2408</v>
      </c>
      <c r="U229" t="s">
        <v>2409</v>
      </c>
      <c r="V229" t="s">
        <v>113</v>
      </c>
      <c r="Z229" t="s">
        <v>633</v>
      </c>
      <c r="AA229" t="s">
        <v>2410</v>
      </c>
      <c r="AB229" t="s">
        <v>113</v>
      </c>
      <c r="AC229" t="s">
        <v>113</v>
      </c>
      <c r="AE229" t="s">
        <v>113</v>
      </c>
      <c r="AF229" t="s">
        <v>2411</v>
      </c>
      <c r="AG229" t="s">
        <v>113</v>
      </c>
      <c r="AH229" t="s">
        <v>131</v>
      </c>
      <c r="AI229" t="s">
        <v>131</v>
      </c>
      <c r="AJ229" t="s">
        <v>131</v>
      </c>
      <c r="AK229" t="s">
        <v>2412</v>
      </c>
      <c r="AL229" t="s">
        <v>2413</v>
      </c>
      <c r="AM229" t="s">
        <v>153</v>
      </c>
      <c r="AN229" t="s">
        <v>154</v>
      </c>
      <c r="AO229" t="s">
        <v>155</v>
      </c>
      <c r="AP229">
        <v>6133161070</v>
      </c>
      <c r="AQ229" t="s">
        <v>156</v>
      </c>
      <c r="AR229" t="s">
        <v>113</v>
      </c>
      <c r="AS229" t="s">
        <v>113</v>
      </c>
      <c r="AT229" t="s">
        <v>113</v>
      </c>
      <c r="AU229" t="s">
        <v>113</v>
      </c>
      <c r="AW229" t="s">
        <v>113</v>
      </c>
      <c r="AX229" s="82">
        <f>IFERROR(FIND("Óbitos/feridos",consulta_completa__11[[#This Row],[13 - Ocorrências/Ambientes Atingidos]]),0)</f>
        <v>0</v>
      </c>
      <c r="AY229" s="83" t="str">
        <f t="shared" si="95"/>
        <v/>
      </c>
      <c r="AZ229" s="82">
        <f>IFERROR(FIND("População afetada/evacuada",consulta_completa__11[[#This Row],[13 - Ocorrências/Ambientes Atingidos]]),0)</f>
        <v>0</v>
      </c>
      <c r="BA229" s="82" t="str">
        <f t="shared" si="96"/>
        <v/>
      </c>
      <c r="BB229" s="82">
        <f>IFERROR(FIND("Suspensão de abastecimento de água",consulta_completa__11[[#This Row],[13 - Ocorrências/Ambientes Atingidos]]),0)</f>
        <v>0</v>
      </c>
      <c r="BC229" s="83" t="str">
        <f t="shared" si="124"/>
        <v/>
      </c>
      <c r="BD229" s="82">
        <f>IFERROR(FIND("Rio/córrego",consulta_completa__11[[#This Row],[13 - Ocorrências/Ambientes Atingidos]]),0)</f>
        <v>1</v>
      </c>
      <c r="BE229" s="83" t="str">
        <f t="shared" si="97"/>
        <v>X</v>
      </c>
      <c r="BF229" s="82">
        <f>IFERROR(FIND("Lago",consulta_completa__11[[#This Row],[13 - Ocorrências/Ambientes Atingidos]]),0)</f>
        <v>0</v>
      </c>
      <c r="BG229" s="83" t="str">
        <f t="shared" si="98"/>
        <v/>
      </c>
      <c r="BH229" s="82">
        <f>IFERROR(FIND("Mar",consulta_completa__11[[#This Row],[13 - Ocorrências/Ambientes Atingidos]]),0)</f>
        <v>0</v>
      </c>
      <c r="BI229" s="83" t="str">
        <f t="shared" si="99"/>
        <v/>
      </c>
      <c r="BJ229" s="82">
        <f>IFERROR(FIND("Praia",consulta_completa__11[[#This Row],[13 - Ocorrências/Ambientes Atingidos]]),0)</f>
        <v>0</v>
      </c>
      <c r="BK229" s="83" t="str">
        <f t="shared" si="100"/>
        <v/>
      </c>
      <c r="BL229" s="82">
        <f>IFERROR(FIND("Solo",consulta_completa__11[[#This Row],[13 - Ocorrências/Ambientes Atingidos]]),0)</f>
        <v>14</v>
      </c>
      <c r="BM229" s="83" t="str">
        <f t="shared" si="101"/>
        <v>X</v>
      </c>
      <c r="BN229" s="82">
        <f>IFERROR(FIND("Águas subterrâneas",consulta_completa__11[[#This Row],[13 - Ocorrências/Ambientes Atingidos]]),0)</f>
        <v>0</v>
      </c>
      <c r="BO229" s="83" t="str">
        <f t="shared" si="102"/>
        <v/>
      </c>
      <c r="BP229" s="82">
        <f>IFERROR(FIND("Atmosfera",consulta_completa__11[[#This Row],[13 - Ocorrências/Ambientes Atingidos]]),0)</f>
        <v>0</v>
      </c>
      <c r="BQ229" s="83" t="str">
        <f t="shared" si="103"/>
        <v/>
      </c>
      <c r="BR229" s="82">
        <f>IFERROR(FIND("Flora",consulta_completa__11[[#This Row],[13 - Ocorrências/Ambientes Atingidos]]),0)</f>
        <v>0</v>
      </c>
      <c r="BS229" s="83" t="str">
        <f t="shared" si="104"/>
        <v/>
      </c>
      <c r="BT229" s="82">
        <f>IFERROR(FIND("Fauna",consulta_completa__11[[#This Row],[13 - Ocorrências/Ambientes Atingidos]]),0)</f>
        <v>0</v>
      </c>
      <c r="BU229" s="83" t="str">
        <f t="shared" si="105"/>
        <v/>
      </c>
      <c r="BV229" s="82">
        <f>IFERROR(FIND("UC federal",consulta_completa__11[[#This Row],[13 - Ocorrências/Ambientes Atingidos]]),0)</f>
        <v>0</v>
      </c>
      <c r="BW229" s="83" t="str">
        <f t="shared" si="106"/>
        <v/>
      </c>
      <c r="BX229" s="82">
        <f>IFERROR(FIND("UC estadual/municipal",consulta_completa__11[[#This Row],[13 - Ocorrências/Ambientes Atingidos]]),0)</f>
        <v>0</v>
      </c>
      <c r="BY229" s="83" t="str">
        <f t="shared" si="107"/>
        <v/>
      </c>
      <c r="BZ229" s="82">
        <f>IFERROR(FIND("Outro(s)",consulta_completa__11[[#This Row],[13 - Ocorrências/Ambientes Atingidos]]),0)</f>
        <v>0</v>
      </c>
      <c r="CA229" s="83" t="str">
        <f t="shared" si="108"/>
        <v/>
      </c>
      <c r="CB229" s="82">
        <f>IFERROR(FIND("Sem dano",consulta_completa__11[[#This Row],[13 - Ocorrências/Ambientes Atingidos]]),0)</f>
        <v>0</v>
      </c>
      <c r="CC229" s="83" t="str">
        <f t="shared" si="109"/>
        <v/>
      </c>
      <c r="CD229" s="82" t="str">
        <f>IF(consulta_completa__11[[#This Row],[13 - Ocorrências/Ambientes Atingidos]]="","X","")</f>
        <v/>
      </c>
      <c r="CE229" s="84">
        <f>IFERROR(FIND("IBAMA",consulta_completa__11[[#This Row],[14 - Inst. Atuando no Local]]),0)</f>
        <v>0</v>
      </c>
      <c r="CF229" s="84" t="str">
        <f t="shared" si="110"/>
        <v/>
      </c>
      <c r="CG229" s="84">
        <f>IFERROR(FIND("OEMA",consulta_completa__11[[#This Row],[14 - Inst. Atuando no Local]]),0)</f>
        <v>0</v>
      </c>
      <c r="CH229" s="84" t="str">
        <f t="shared" si="111"/>
        <v/>
      </c>
      <c r="CI229" s="84">
        <f>IFERROR(FIND("DEFESA CIVIL",consulta_completa__11[[#This Row],[14 - Inst. Atuando no Local]]),0)</f>
        <v>0</v>
      </c>
      <c r="CJ229" s="84" t="str">
        <f t="shared" si="112"/>
        <v/>
      </c>
      <c r="CK229" s="84">
        <f>IFERROR(FIND("CORPO DE BOMBEIROS",consulta_completa__11[[#This Row],[14 - Inst. Atuando no Local]]),0)</f>
        <v>0</v>
      </c>
      <c r="CL229" s="84" t="str">
        <f t="shared" si="113"/>
        <v/>
      </c>
      <c r="CM229" s="84">
        <f>IFERROR(FIND("POLÍCIA RODOVIÁRIA",consulta_completa__11[[#This Row],[14 - Inst. Atuando no Local]]),0)</f>
        <v>0</v>
      </c>
      <c r="CN229" s="84" t="str">
        <f t="shared" si="114"/>
        <v/>
      </c>
      <c r="CO229" s="84">
        <f>IFERROR(FIND("POLÍCIA MILITAR",consulta_completa__11[[#This Row],[14 - Inst. Atuando no Local]]),0)</f>
        <v>0</v>
      </c>
      <c r="CP229" s="84" t="str">
        <f t="shared" si="115"/>
        <v/>
      </c>
      <c r="CQ229" s="84">
        <f>IFERROR(FIND("POLÍCIA CIVIL",consulta_completa__11[[#This Row],[14 - Inst. Atuando no Local]]),0)</f>
        <v>0</v>
      </c>
      <c r="CR229" s="84" t="str">
        <f t="shared" si="116"/>
        <v/>
      </c>
      <c r="CS229" s="84">
        <f>IFERROR(FIND("MARINHA DO BRASIL",consulta_completa__11[[#This Row],[14 - Inst. Atuando no Local]]),0)</f>
        <v>0</v>
      </c>
      <c r="CT229" s="84" t="str">
        <f t="shared" si="117"/>
        <v/>
      </c>
      <c r="CU229" s="84">
        <f>IFERROR(FIND("EMPRESA ESPECIALIZADA EM ATENDIMENTO",consulta_completa__11[[#This Row],[14 - Inst. Atuando no Local]]),0)</f>
        <v>0</v>
      </c>
      <c r="CV229" s="84" t="str">
        <f t="shared" si="118"/>
        <v/>
      </c>
      <c r="CW229" s="84">
        <f>IFERROR(FIND("IBAMA",consulta_completa__11[[#This Row],[14 - Inst. Atuando no Local]]),0)</f>
        <v>0</v>
      </c>
      <c r="CX229" s="84" t="str">
        <f t="shared" si="119"/>
        <v/>
      </c>
      <c r="CY229" s="84" t="str">
        <f>IF(consulta_completa__11[[#This Row],[14 - Inst. Atuando no Local]]="","X","")</f>
        <v/>
      </c>
      <c r="CZ229" s="84">
        <f>IFERROR(FIND("OUTRA (S)",consulta_completa__11[[#This Row],[14 - Inst. Atuando no Local]]),0)</f>
        <v>0</v>
      </c>
      <c r="DA229" s="84" t="str">
        <f t="shared" si="120"/>
        <v/>
      </c>
      <c r="DB229" s="35" t="str">
        <f t="shared" si="121"/>
        <v>Sim</v>
      </c>
      <c r="DC229" s="35" t="str">
        <f t="shared" si="122"/>
        <v>Não</v>
      </c>
      <c r="DD229" s="35" t="str">
        <f t="shared" si="123"/>
        <v>Sim</v>
      </c>
      <c r="DE229" s="87" t="str">
        <f t="shared" si="94"/>
        <v>Sem informação</v>
      </c>
    </row>
    <row r="230" spans="1:109">
      <c r="A230" s="14">
        <v>20254332409</v>
      </c>
      <c r="B230" s="1">
        <v>45750</v>
      </c>
      <c r="C230" t="s">
        <v>2414</v>
      </c>
      <c r="D230" t="s">
        <v>180</v>
      </c>
      <c r="E230" t="s">
        <v>162</v>
      </c>
      <c r="F230" t="s">
        <v>163</v>
      </c>
      <c r="G230" t="s">
        <v>113</v>
      </c>
      <c r="H230" t="s">
        <v>114</v>
      </c>
      <c r="I230" t="s">
        <v>114</v>
      </c>
      <c r="J230" t="s">
        <v>113</v>
      </c>
      <c r="K230" t="s">
        <v>114</v>
      </c>
      <c r="L230" t="s">
        <v>114</v>
      </c>
      <c r="M230" t="s">
        <v>139</v>
      </c>
      <c r="N230" t="s">
        <v>141</v>
      </c>
      <c r="O230" t="s">
        <v>239</v>
      </c>
      <c r="P230" t="s">
        <v>142</v>
      </c>
      <c r="Q230" t="s">
        <v>143</v>
      </c>
      <c r="R230" t="s">
        <v>123</v>
      </c>
      <c r="S230" t="s">
        <v>113</v>
      </c>
      <c r="T230" t="s">
        <v>2415</v>
      </c>
      <c r="U230" t="s">
        <v>2416</v>
      </c>
      <c r="V230" t="s">
        <v>2417</v>
      </c>
      <c r="X230" t="b">
        <v>1</v>
      </c>
      <c r="Z230" t="s">
        <v>2418</v>
      </c>
      <c r="AA230" t="s">
        <v>2419</v>
      </c>
      <c r="AB230" t="s">
        <v>2420</v>
      </c>
      <c r="AC230" t="s">
        <v>2421</v>
      </c>
      <c r="AD230">
        <v>1</v>
      </c>
      <c r="AE230" t="s">
        <v>113</v>
      </c>
      <c r="AF230" t="s">
        <v>2422</v>
      </c>
      <c r="AG230" t="s">
        <v>2423</v>
      </c>
      <c r="AH230" t="s">
        <v>131</v>
      </c>
      <c r="AI230" t="s">
        <v>131</v>
      </c>
      <c r="AJ230" t="s">
        <v>132</v>
      </c>
      <c r="AK230" t="s">
        <v>113</v>
      </c>
      <c r="AL230" t="s">
        <v>2424</v>
      </c>
      <c r="AM230" t="s">
        <v>2425</v>
      </c>
      <c r="AN230" t="s">
        <v>2420</v>
      </c>
      <c r="AO230" t="s">
        <v>2426</v>
      </c>
      <c r="AP230">
        <v>31996998993</v>
      </c>
      <c r="AQ230" t="s">
        <v>2427</v>
      </c>
      <c r="AR230" t="s">
        <v>113</v>
      </c>
      <c r="AS230" t="s">
        <v>113</v>
      </c>
      <c r="AT230" t="s">
        <v>113</v>
      </c>
      <c r="AU230" t="s">
        <v>113</v>
      </c>
      <c r="AW230" t="s">
        <v>113</v>
      </c>
      <c r="AX230" s="82">
        <f>IFERROR(FIND("Óbitos/feridos",consulta_completa__11[[#This Row],[13 - Ocorrências/Ambientes Atingidos]]),0)</f>
        <v>0</v>
      </c>
      <c r="AY230" s="83" t="str">
        <f t="shared" si="95"/>
        <v/>
      </c>
      <c r="AZ230" s="82">
        <f>IFERROR(FIND("População afetada/evacuada",consulta_completa__11[[#This Row],[13 - Ocorrências/Ambientes Atingidos]]),0)</f>
        <v>0</v>
      </c>
      <c r="BA230" s="82" t="str">
        <f t="shared" si="96"/>
        <v/>
      </c>
      <c r="BB230" s="82">
        <f>IFERROR(FIND("Suspensão de abastecimento de água",consulta_completa__11[[#This Row],[13 - Ocorrências/Ambientes Atingidos]]),0)</f>
        <v>0</v>
      </c>
      <c r="BC230" s="83" t="str">
        <f t="shared" si="124"/>
        <v/>
      </c>
      <c r="BD230" s="82">
        <f>IFERROR(FIND("Rio/córrego",consulta_completa__11[[#This Row],[13 - Ocorrências/Ambientes Atingidos]]),0)</f>
        <v>0</v>
      </c>
      <c r="BE230" s="83" t="str">
        <f t="shared" si="97"/>
        <v/>
      </c>
      <c r="BF230" s="82">
        <f>IFERROR(FIND("Lago",consulta_completa__11[[#This Row],[13 - Ocorrências/Ambientes Atingidos]]),0)</f>
        <v>0</v>
      </c>
      <c r="BG230" s="83" t="str">
        <f t="shared" si="98"/>
        <v/>
      </c>
      <c r="BH230" s="82">
        <f>IFERROR(FIND("Mar",consulta_completa__11[[#This Row],[13 - Ocorrências/Ambientes Atingidos]]),0)</f>
        <v>0</v>
      </c>
      <c r="BI230" s="83" t="str">
        <f t="shared" si="99"/>
        <v/>
      </c>
      <c r="BJ230" s="82">
        <f>IFERROR(FIND("Praia",consulta_completa__11[[#This Row],[13 - Ocorrências/Ambientes Atingidos]]),0)</f>
        <v>0</v>
      </c>
      <c r="BK230" s="83" t="str">
        <f t="shared" si="100"/>
        <v/>
      </c>
      <c r="BL230" s="82">
        <f>IFERROR(FIND("Solo",consulta_completa__11[[#This Row],[13 - Ocorrências/Ambientes Atingidos]]),0)</f>
        <v>0</v>
      </c>
      <c r="BM230" s="83" t="str">
        <f t="shared" si="101"/>
        <v/>
      </c>
      <c r="BN230" s="82">
        <f>IFERROR(FIND("Águas subterrâneas",consulta_completa__11[[#This Row],[13 - Ocorrências/Ambientes Atingidos]]),0)</f>
        <v>0</v>
      </c>
      <c r="BO230" s="83" t="str">
        <f t="shared" si="102"/>
        <v/>
      </c>
      <c r="BP230" s="82">
        <f>IFERROR(FIND("Atmosfera",consulta_completa__11[[#This Row],[13 - Ocorrências/Ambientes Atingidos]]),0)</f>
        <v>0</v>
      </c>
      <c r="BQ230" s="83" t="str">
        <f t="shared" si="103"/>
        <v/>
      </c>
      <c r="BR230" s="82">
        <f>IFERROR(FIND("Flora",consulta_completa__11[[#This Row],[13 - Ocorrências/Ambientes Atingidos]]),0)</f>
        <v>0</v>
      </c>
      <c r="BS230" s="83" t="str">
        <f t="shared" si="104"/>
        <v/>
      </c>
      <c r="BT230" s="82">
        <f>IFERROR(FIND("Fauna",consulta_completa__11[[#This Row],[13 - Ocorrências/Ambientes Atingidos]]),0)</f>
        <v>0</v>
      </c>
      <c r="BU230" s="83" t="str">
        <f t="shared" si="105"/>
        <v/>
      </c>
      <c r="BV230" s="82">
        <f>IFERROR(FIND("UC federal",consulta_completa__11[[#This Row],[13 - Ocorrências/Ambientes Atingidos]]),0)</f>
        <v>0</v>
      </c>
      <c r="BW230" s="83" t="str">
        <f t="shared" si="106"/>
        <v/>
      </c>
      <c r="BX230" s="82">
        <f>IFERROR(FIND("UC estadual/municipal",consulta_completa__11[[#This Row],[13 - Ocorrências/Ambientes Atingidos]]),0)</f>
        <v>0</v>
      </c>
      <c r="BY230" s="83" t="str">
        <f t="shared" si="107"/>
        <v/>
      </c>
      <c r="BZ230" s="82">
        <f>IFERROR(FIND("Outro(s)",consulta_completa__11[[#This Row],[13 - Ocorrências/Ambientes Atingidos]]),0)</f>
        <v>1</v>
      </c>
      <c r="CA230" s="83" t="str">
        <f t="shared" si="108"/>
        <v>X</v>
      </c>
      <c r="CB230" s="82">
        <f>IFERROR(FIND("Sem dano",consulta_completa__11[[#This Row],[13 - Ocorrências/Ambientes Atingidos]]),0)</f>
        <v>0</v>
      </c>
      <c r="CC230" s="83" t="str">
        <f t="shared" si="109"/>
        <v/>
      </c>
      <c r="CD230" s="82" t="str">
        <f>IF(consulta_completa__11[[#This Row],[13 - Ocorrências/Ambientes Atingidos]]="","X","")</f>
        <v/>
      </c>
      <c r="CE230" s="84">
        <f>IFERROR(FIND("IBAMA",consulta_completa__11[[#This Row],[14 - Inst. Atuando no Local]]),0)</f>
        <v>0</v>
      </c>
      <c r="CF230" s="84" t="str">
        <f t="shared" si="110"/>
        <v/>
      </c>
      <c r="CG230" s="84">
        <f>IFERROR(FIND("OEMA",consulta_completa__11[[#This Row],[14 - Inst. Atuando no Local]]),0)</f>
        <v>0</v>
      </c>
      <c r="CH230" s="84" t="str">
        <f t="shared" si="111"/>
        <v/>
      </c>
      <c r="CI230" s="84">
        <f>IFERROR(FIND("DEFESA CIVIL",consulta_completa__11[[#This Row],[14 - Inst. Atuando no Local]]),0)</f>
        <v>0</v>
      </c>
      <c r="CJ230" s="84" t="str">
        <f t="shared" si="112"/>
        <v/>
      </c>
      <c r="CK230" s="84">
        <f>IFERROR(FIND("CORPO DE BOMBEIROS",consulta_completa__11[[#This Row],[14 - Inst. Atuando no Local]]),0)</f>
        <v>0</v>
      </c>
      <c r="CL230" s="84" t="str">
        <f t="shared" si="113"/>
        <v/>
      </c>
      <c r="CM230" s="84">
        <f>IFERROR(FIND("POLÍCIA RODOVIÁRIA",consulta_completa__11[[#This Row],[14 - Inst. Atuando no Local]]),0)</f>
        <v>0</v>
      </c>
      <c r="CN230" s="84" t="str">
        <f t="shared" si="114"/>
        <v/>
      </c>
      <c r="CO230" s="84">
        <f>IFERROR(FIND("POLÍCIA MILITAR",consulta_completa__11[[#This Row],[14 - Inst. Atuando no Local]]),0)</f>
        <v>0</v>
      </c>
      <c r="CP230" s="84" t="str">
        <f t="shared" si="115"/>
        <v/>
      </c>
      <c r="CQ230" s="84">
        <f>IFERROR(FIND("POLÍCIA CIVIL",consulta_completa__11[[#This Row],[14 - Inst. Atuando no Local]]),0)</f>
        <v>0</v>
      </c>
      <c r="CR230" s="84" t="str">
        <f t="shared" si="116"/>
        <v/>
      </c>
      <c r="CS230" s="84">
        <f>IFERROR(FIND("MARINHA DO BRASIL",consulta_completa__11[[#This Row],[14 - Inst. Atuando no Local]]),0)</f>
        <v>0</v>
      </c>
      <c r="CT230" s="84" t="str">
        <f t="shared" si="117"/>
        <v/>
      </c>
      <c r="CU230" s="84">
        <f>IFERROR(FIND("EMPRESA ESPECIALIZADA EM ATENDIMENTO",consulta_completa__11[[#This Row],[14 - Inst. Atuando no Local]]),0)</f>
        <v>0</v>
      </c>
      <c r="CV230" s="84" t="str">
        <f t="shared" si="118"/>
        <v/>
      </c>
      <c r="CW230" s="84">
        <f>IFERROR(FIND("IBAMA",consulta_completa__11[[#This Row],[14 - Inst. Atuando no Local]]),0)</f>
        <v>0</v>
      </c>
      <c r="CX230" s="84" t="str">
        <f t="shared" si="119"/>
        <v/>
      </c>
      <c r="CY230" s="84" t="str">
        <f>IF(consulta_completa__11[[#This Row],[14 - Inst. Atuando no Local]]="","X","")</f>
        <v/>
      </c>
      <c r="CZ230" s="84">
        <f>IFERROR(FIND("OUTRA (S)",consulta_completa__11[[#This Row],[14 - Inst. Atuando no Local]]),0)</f>
        <v>0</v>
      </c>
      <c r="DA230" s="84" t="str">
        <f t="shared" si="120"/>
        <v/>
      </c>
      <c r="DB230" s="35" t="str">
        <f t="shared" si="121"/>
        <v>Sim</v>
      </c>
      <c r="DC230" s="35" t="str">
        <f t="shared" si="122"/>
        <v>Não</v>
      </c>
      <c r="DD230" s="35" t="str">
        <f t="shared" si="123"/>
        <v>Sim</v>
      </c>
      <c r="DE230" s="87" t="str">
        <f t="shared" si="94"/>
        <v>Federal</v>
      </c>
    </row>
    <row r="231" spans="1:109">
      <c r="A231" s="14">
        <v>20254354001</v>
      </c>
      <c r="B231" s="1">
        <v>45750</v>
      </c>
      <c r="C231" t="s">
        <v>160</v>
      </c>
      <c r="D231" t="s">
        <v>161</v>
      </c>
      <c r="E231" t="s">
        <v>162</v>
      </c>
      <c r="F231" t="s">
        <v>163</v>
      </c>
      <c r="G231" t="s">
        <v>113</v>
      </c>
      <c r="H231" t="s">
        <v>114</v>
      </c>
      <c r="I231" t="s">
        <v>114</v>
      </c>
      <c r="J231" t="s">
        <v>354</v>
      </c>
      <c r="K231" t="s">
        <v>2034</v>
      </c>
      <c r="L231" t="s">
        <v>166</v>
      </c>
      <c r="M231" t="s">
        <v>140</v>
      </c>
      <c r="N231" t="s">
        <v>119</v>
      </c>
      <c r="O231" t="s">
        <v>120</v>
      </c>
      <c r="P231" t="s">
        <v>142</v>
      </c>
      <c r="Q231" t="s">
        <v>230</v>
      </c>
      <c r="R231" t="s">
        <v>123</v>
      </c>
      <c r="S231" t="s">
        <v>113</v>
      </c>
      <c r="T231" t="s">
        <v>2428</v>
      </c>
      <c r="U231" t="s">
        <v>2429</v>
      </c>
      <c r="V231" t="s">
        <v>2430</v>
      </c>
      <c r="Z231" t="s">
        <v>2431</v>
      </c>
      <c r="AA231" t="s">
        <v>2432</v>
      </c>
      <c r="AB231" t="s">
        <v>2433</v>
      </c>
      <c r="AC231" t="s">
        <v>173</v>
      </c>
      <c r="AD231">
        <v>1</v>
      </c>
      <c r="AE231" t="s">
        <v>2434</v>
      </c>
      <c r="AF231" t="s">
        <v>113</v>
      </c>
      <c r="AG231" t="s">
        <v>113</v>
      </c>
      <c r="AH231" t="s">
        <v>131</v>
      </c>
      <c r="AI231" t="s">
        <v>132</v>
      </c>
      <c r="AJ231" t="s">
        <v>131</v>
      </c>
      <c r="AK231" t="s">
        <v>2435</v>
      </c>
      <c r="AL231" t="s">
        <v>2436</v>
      </c>
      <c r="AM231" t="s">
        <v>2042</v>
      </c>
      <c r="AN231" t="s">
        <v>2433</v>
      </c>
      <c r="AO231" t="s">
        <v>225</v>
      </c>
      <c r="AP231">
        <v>41988207121</v>
      </c>
      <c r="AQ231" t="s">
        <v>178</v>
      </c>
      <c r="AR231" t="s">
        <v>113</v>
      </c>
      <c r="AS231" t="s">
        <v>113</v>
      </c>
      <c r="AT231" t="s">
        <v>113</v>
      </c>
      <c r="AU231" t="s">
        <v>113</v>
      </c>
      <c r="AW231" t="s">
        <v>113</v>
      </c>
      <c r="AX231" s="82">
        <f>IFERROR(FIND("Óbitos/feridos",consulta_completa__11[[#This Row],[13 - Ocorrências/Ambientes Atingidos]]),0)</f>
        <v>0</v>
      </c>
      <c r="AY231" s="83" t="str">
        <f t="shared" si="95"/>
        <v/>
      </c>
      <c r="AZ231" s="82">
        <f>IFERROR(FIND("População afetada/evacuada",consulta_completa__11[[#This Row],[13 - Ocorrências/Ambientes Atingidos]]),0)</f>
        <v>0</v>
      </c>
      <c r="BA231" s="82" t="str">
        <f t="shared" si="96"/>
        <v/>
      </c>
      <c r="BB231" s="82">
        <f>IFERROR(FIND("Suspensão de abastecimento de água",consulta_completa__11[[#This Row],[13 - Ocorrências/Ambientes Atingidos]]),0)</f>
        <v>0</v>
      </c>
      <c r="BC231" s="83" t="str">
        <f t="shared" si="124"/>
        <v/>
      </c>
      <c r="BD231" s="82">
        <f>IFERROR(FIND("Rio/córrego",consulta_completa__11[[#This Row],[13 - Ocorrências/Ambientes Atingidos]]),0)</f>
        <v>0</v>
      </c>
      <c r="BE231" s="83" t="str">
        <f t="shared" si="97"/>
        <v/>
      </c>
      <c r="BF231" s="82">
        <f>IFERROR(FIND("Lago",consulta_completa__11[[#This Row],[13 - Ocorrências/Ambientes Atingidos]]),0)</f>
        <v>0</v>
      </c>
      <c r="BG231" s="83" t="str">
        <f t="shared" si="98"/>
        <v/>
      </c>
      <c r="BH231" s="82">
        <f>IFERROR(FIND("Mar",consulta_completa__11[[#This Row],[13 - Ocorrências/Ambientes Atingidos]]),0)</f>
        <v>0</v>
      </c>
      <c r="BI231" s="83" t="str">
        <f t="shared" si="99"/>
        <v/>
      </c>
      <c r="BJ231" s="82">
        <f>IFERROR(FIND("Praia",consulta_completa__11[[#This Row],[13 - Ocorrências/Ambientes Atingidos]]),0)</f>
        <v>0</v>
      </c>
      <c r="BK231" s="83" t="str">
        <f t="shared" si="100"/>
        <v/>
      </c>
      <c r="BL231" s="82">
        <f>IFERROR(FIND("Solo",consulta_completa__11[[#This Row],[13 - Ocorrências/Ambientes Atingidos]]),0)</f>
        <v>1</v>
      </c>
      <c r="BM231" s="83" t="str">
        <f t="shared" si="101"/>
        <v>X</v>
      </c>
      <c r="BN231" s="82">
        <f>IFERROR(FIND("Águas subterrâneas",consulta_completa__11[[#This Row],[13 - Ocorrências/Ambientes Atingidos]]),0)</f>
        <v>0</v>
      </c>
      <c r="BO231" s="83" t="str">
        <f t="shared" si="102"/>
        <v/>
      </c>
      <c r="BP231" s="82">
        <f>IFERROR(FIND("Atmosfera",consulta_completa__11[[#This Row],[13 - Ocorrências/Ambientes Atingidos]]),0)</f>
        <v>0</v>
      </c>
      <c r="BQ231" s="83" t="str">
        <f t="shared" si="103"/>
        <v/>
      </c>
      <c r="BR231" s="82">
        <f>IFERROR(FIND("Flora",consulta_completa__11[[#This Row],[13 - Ocorrências/Ambientes Atingidos]]),0)</f>
        <v>0</v>
      </c>
      <c r="BS231" s="83" t="str">
        <f t="shared" si="104"/>
        <v/>
      </c>
      <c r="BT231" s="82">
        <f>IFERROR(FIND("Fauna",consulta_completa__11[[#This Row],[13 - Ocorrências/Ambientes Atingidos]]),0)</f>
        <v>0</v>
      </c>
      <c r="BU231" s="83" t="str">
        <f t="shared" si="105"/>
        <v/>
      </c>
      <c r="BV231" s="82">
        <f>IFERROR(FIND("UC federal",consulta_completa__11[[#This Row],[13 - Ocorrências/Ambientes Atingidos]]),0)</f>
        <v>0</v>
      </c>
      <c r="BW231" s="83" t="str">
        <f t="shared" si="106"/>
        <v/>
      </c>
      <c r="BX231" s="82">
        <f>IFERROR(FIND("UC estadual/municipal",consulta_completa__11[[#This Row],[13 - Ocorrências/Ambientes Atingidos]]),0)</f>
        <v>0</v>
      </c>
      <c r="BY231" s="83" t="str">
        <f t="shared" si="107"/>
        <v/>
      </c>
      <c r="BZ231" s="82">
        <f>IFERROR(FIND("Outro(s)",consulta_completa__11[[#This Row],[13 - Ocorrências/Ambientes Atingidos]]),0)</f>
        <v>0</v>
      </c>
      <c r="CA231" s="83" t="str">
        <f t="shared" si="108"/>
        <v/>
      </c>
      <c r="CB231" s="82">
        <f>IFERROR(FIND("Sem dano",consulta_completa__11[[#This Row],[13 - Ocorrências/Ambientes Atingidos]]),0)</f>
        <v>0</v>
      </c>
      <c r="CC231" s="83" t="str">
        <f t="shared" si="109"/>
        <v/>
      </c>
      <c r="CD231" s="82" t="str">
        <f>IF(consulta_completa__11[[#This Row],[13 - Ocorrências/Ambientes Atingidos]]="","X","")</f>
        <v/>
      </c>
      <c r="CE231" s="84">
        <f>IFERROR(FIND("IBAMA",consulta_completa__11[[#This Row],[14 - Inst. Atuando no Local]]),0)</f>
        <v>0</v>
      </c>
      <c r="CF231" s="84" t="str">
        <f t="shared" si="110"/>
        <v/>
      </c>
      <c r="CG231" s="84">
        <f>IFERROR(FIND("OEMA",consulta_completa__11[[#This Row],[14 - Inst. Atuando no Local]]),0)</f>
        <v>0</v>
      </c>
      <c r="CH231" s="84" t="str">
        <f t="shared" si="111"/>
        <v/>
      </c>
      <c r="CI231" s="84">
        <f>IFERROR(FIND("DEFESA CIVIL",consulta_completa__11[[#This Row],[14 - Inst. Atuando no Local]]),0)</f>
        <v>0</v>
      </c>
      <c r="CJ231" s="84" t="str">
        <f t="shared" si="112"/>
        <v/>
      </c>
      <c r="CK231" s="84">
        <f>IFERROR(FIND("CORPO DE BOMBEIROS",consulta_completa__11[[#This Row],[14 - Inst. Atuando no Local]]),0)</f>
        <v>0</v>
      </c>
      <c r="CL231" s="84" t="str">
        <f t="shared" si="113"/>
        <v/>
      </c>
      <c r="CM231" s="84">
        <f>IFERROR(FIND("POLÍCIA RODOVIÁRIA",consulta_completa__11[[#This Row],[14 - Inst. Atuando no Local]]),0)</f>
        <v>0</v>
      </c>
      <c r="CN231" s="84" t="str">
        <f t="shared" si="114"/>
        <v/>
      </c>
      <c r="CO231" s="84">
        <f>IFERROR(FIND("POLÍCIA MILITAR",consulta_completa__11[[#This Row],[14 - Inst. Atuando no Local]]),0)</f>
        <v>0</v>
      </c>
      <c r="CP231" s="84" t="str">
        <f t="shared" si="115"/>
        <v/>
      </c>
      <c r="CQ231" s="84">
        <f>IFERROR(FIND("POLÍCIA CIVIL",consulta_completa__11[[#This Row],[14 - Inst. Atuando no Local]]),0)</f>
        <v>0</v>
      </c>
      <c r="CR231" s="84" t="str">
        <f t="shared" si="116"/>
        <v/>
      </c>
      <c r="CS231" s="84">
        <f>IFERROR(FIND("MARINHA DO BRASIL",consulta_completa__11[[#This Row],[14 - Inst. Atuando no Local]]),0)</f>
        <v>0</v>
      </c>
      <c r="CT231" s="84" t="str">
        <f t="shared" si="117"/>
        <v/>
      </c>
      <c r="CU231" s="84">
        <f>IFERROR(FIND("EMPRESA ESPECIALIZADA EM ATENDIMENTO",consulta_completa__11[[#This Row],[14 - Inst. Atuando no Local]]),0)</f>
        <v>0</v>
      </c>
      <c r="CV231" s="84" t="str">
        <f t="shared" si="118"/>
        <v/>
      </c>
      <c r="CW231" s="84">
        <f>IFERROR(FIND("IBAMA",consulta_completa__11[[#This Row],[14 - Inst. Atuando no Local]]),0)</f>
        <v>0</v>
      </c>
      <c r="CX231" s="84" t="str">
        <f t="shared" si="119"/>
        <v/>
      </c>
      <c r="CY231" s="84" t="str">
        <f>IF(consulta_completa__11[[#This Row],[14 - Inst. Atuando no Local]]="","X","")</f>
        <v/>
      </c>
      <c r="CZ231" s="84">
        <f>IFERROR(FIND("OUTRA (S)",consulta_completa__11[[#This Row],[14 - Inst. Atuando no Local]]),0)</f>
        <v>0</v>
      </c>
      <c r="DA231" s="84" t="str">
        <f t="shared" si="120"/>
        <v/>
      </c>
      <c r="DB231" s="35" t="str">
        <f t="shared" si="121"/>
        <v>Sim</v>
      </c>
      <c r="DC231" s="35" t="str">
        <f t="shared" si="122"/>
        <v>Não</v>
      </c>
      <c r="DD231" s="35" t="str">
        <f t="shared" si="123"/>
        <v>Sim</v>
      </c>
      <c r="DE231" s="87" t="str">
        <f t="shared" si="94"/>
        <v>Federal</v>
      </c>
    </row>
    <row r="232" spans="1:109">
      <c r="A232" s="14">
        <v>20254875648</v>
      </c>
      <c r="B232" s="1">
        <v>45750</v>
      </c>
      <c r="C232" t="s">
        <v>2437</v>
      </c>
      <c r="D232" t="s">
        <v>746</v>
      </c>
      <c r="E232" t="s">
        <v>286</v>
      </c>
      <c r="F232" t="s">
        <v>139</v>
      </c>
      <c r="G232" t="s">
        <v>2438</v>
      </c>
      <c r="H232" t="s">
        <v>113</v>
      </c>
      <c r="I232" t="s">
        <v>113</v>
      </c>
      <c r="J232" t="s">
        <v>113</v>
      </c>
      <c r="K232" t="s">
        <v>114</v>
      </c>
      <c r="L232" t="s">
        <v>114</v>
      </c>
      <c r="M232" t="s">
        <v>139</v>
      </c>
      <c r="N232" t="s">
        <v>119</v>
      </c>
      <c r="O232" t="s">
        <v>239</v>
      </c>
      <c r="P232" t="s">
        <v>142</v>
      </c>
      <c r="Q232" t="s">
        <v>143</v>
      </c>
      <c r="R232" t="s">
        <v>123</v>
      </c>
      <c r="S232" t="s">
        <v>113</v>
      </c>
      <c r="T232" t="s">
        <v>2439</v>
      </c>
      <c r="U232" t="s">
        <v>2440</v>
      </c>
      <c r="V232" t="s">
        <v>113</v>
      </c>
      <c r="Z232" t="s">
        <v>113</v>
      </c>
      <c r="AA232" t="s">
        <v>113</v>
      </c>
      <c r="AB232" t="s">
        <v>2441</v>
      </c>
      <c r="AC232" t="s">
        <v>2442</v>
      </c>
      <c r="AD232">
        <v>0</v>
      </c>
      <c r="AE232" t="s">
        <v>113</v>
      </c>
      <c r="AF232" t="s">
        <v>113</v>
      </c>
      <c r="AG232" t="s">
        <v>113</v>
      </c>
      <c r="AH232" t="s">
        <v>113</v>
      </c>
      <c r="AI232" t="s">
        <v>132</v>
      </c>
      <c r="AJ232" t="s">
        <v>132</v>
      </c>
      <c r="AK232" t="s">
        <v>113</v>
      </c>
      <c r="AL232" t="s">
        <v>2443</v>
      </c>
      <c r="AM232" t="s">
        <v>153</v>
      </c>
      <c r="AN232" t="s">
        <v>154</v>
      </c>
      <c r="AO232" t="s">
        <v>155</v>
      </c>
      <c r="AP232">
        <v>6133161070</v>
      </c>
      <c r="AQ232" t="s">
        <v>156</v>
      </c>
      <c r="AR232" t="s">
        <v>113</v>
      </c>
      <c r="AS232" t="s">
        <v>113</v>
      </c>
      <c r="AT232" t="s">
        <v>113</v>
      </c>
      <c r="AU232" t="s">
        <v>113</v>
      </c>
      <c r="AW232" t="s">
        <v>113</v>
      </c>
      <c r="AX232" s="82">
        <f>IFERROR(FIND("Óbitos/feridos",consulta_completa__11[[#This Row],[13 - Ocorrências/Ambientes Atingidos]]),0)</f>
        <v>0</v>
      </c>
      <c r="AY232" s="83" t="str">
        <f t="shared" si="95"/>
        <v/>
      </c>
      <c r="AZ232" s="82">
        <f>IFERROR(FIND("População afetada/evacuada",consulta_completa__11[[#This Row],[13 - Ocorrências/Ambientes Atingidos]]),0)</f>
        <v>0</v>
      </c>
      <c r="BA232" s="82" t="str">
        <f t="shared" si="96"/>
        <v/>
      </c>
      <c r="BB232" s="82">
        <f>IFERROR(FIND("Suspensão de abastecimento de água",consulta_completa__11[[#This Row],[13 - Ocorrências/Ambientes Atingidos]]),0)</f>
        <v>0</v>
      </c>
      <c r="BC232" s="83" t="str">
        <f t="shared" si="124"/>
        <v/>
      </c>
      <c r="BD232" s="82">
        <f>IFERROR(FIND("Rio/córrego",consulta_completa__11[[#This Row],[13 - Ocorrências/Ambientes Atingidos]]),0)</f>
        <v>0</v>
      </c>
      <c r="BE232" s="83" t="str">
        <f t="shared" si="97"/>
        <v/>
      </c>
      <c r="BF232" s="82">
        <f>IFERROR(FIND("Lago",consulta_completa__11[[#This Row],[13 - Ocorrências/Ambientes Atingidos]]),0)</f>
        <v>0</v>
      </c>
      <c r="BG232" s="83" t="str">
        <f t="shared" si="98"/>
        <v/>
      </c>
      <c r="BH232" s="82">
        <f>IFERROR(FIND("Mar",consulta_completa__11[[#This Row],[13 - Ocorrências/Ambientes Atingidos]]),0)</f>
        <v>0</v>
      </c>
      <c r="BI232" s="83" t="str">
        <f t="shared" si="99"/>
        <v/>
      </c>
      <c r="BJ232" s="82">
        <f>IFERROR(FIND("Praia",consulta_completa__11[[#This Row],[13 - Ocorrências/Ambientes Atingidos]]),0)</f>
        <v>0</v>
      </c>
      <c r="BK232" s="83" t="str">
        <f t="shared" si="100"/>
        <v/>
      </c>
      <c r="BL232" s="82">
        <f>IFERROR(FIND("Solo",consulta_completa__11[[#This Row],[13 - Ocorrências/Ambientes Atingidos]]),0)</f>
        <v>0</v>
      </c>
      <c r="BM232" s="83" t="str">
        <f t="shared" si="101"/>
        <v/>
      </c>
      <c r="BN232" s="82">
        <f>IFERROR(FIND("Águas subterrâneas",consulta_completa__11[[#This Row],[13 - Ocorrências/Ambientes Atingidos]]),0)</f>
        <v>0</v>
      </c>
      <c r="BO232" s="83" t="str">
        <f t="shared" si="102"/>
        <v/>
      </c>
      <c r="BP232" s="82">
        <f>IFERROR(FIND("Atmosfera",consulta_completa__11[[#This Row],[13 - Ocorrências/Ambientes Atingidos]]),0)</f>
        <v>0</v>
      </c>
      <c r="BQ232" s="83" t="str">
        <f t="shared" si="103"/>
        <v/>
      </c>
      <c r="BR232" s="82">
        <f>IFERROR(FIND("Flora",consulta_completa__11[[#This Row],[13 - Ocorrências/Ambientes Atingidos]]),0)</f>
        <v>0</v>
      </c>
      <c r="BS232" s="83" t="str">
        <f t="shared" si="104"/>
        <v/>
      </c>
      <c r="BT232" s="82">
        <f>IFERROR(FIND("Fauna",consulta_completa__11[[#This Row],[13 - Ocorrências/Ambientes Atingidos]]),0)</f>
        <v>0</v>
      </c>
      <c r="BU232" s="83" t="str">
        <f t="shared" si="105"/>
        <v/>
      </c>
      <c r="BV232" s="82">
        <f>IFERROR(FIND("UC federal",consulta_completa__11[[#This Row],[13 - Ocorrências/Ambientes Atingidos]]),0)</f>
        <v>0</v>
      </c>
      <c r="BW232" s="83" t="str">
        <f t="shared" si="106"/>
        <v/>
      </c>
      <c r="BX232" s="82">
        <f>IFERROR(FIND("UC estadual/municipal",consulta_completa__11[[#This Row],[13 - Ocorrências/Ambientes Atingidos]]),0)</f>
        <v>0</v>
      </c>
      <c r="BY232" s="83" t="str">
        <f t="shared" si="107"/>
        <v/>
      </c>
      <c r="BZ232" s="82">
        <f>IFERROR(FIND("Outro(s)",consulta_completa__11[[#This Row],[13 - Ocorrências/Ambientes Atingidos]]),0)</f>
        <v>1</v>
      </c>
      <c r="CA232" s="83" t="str">
        <f t="shared" si="108"/>
        <v>X</v>
      </c>
      <c r="CB232" s="82">
        <f>IFERROR(FIND("Sem dano",consulta_completa__11[[#This Row],[13 - Ocorrências/Ambientes Atingidos]]),0)</f>
        <v>0</v>
      </c>
      <c r="CC232" s="83" t="str">
        <f t="shared" si="109"/>
        <v/>
      </c>
      <c r="CD232" s="82" t="str">
        <f>IF(consulta_completa__11[[#This Row],[13 - Ocorrências/Ambientes Atingidos]]="","X","")</f>
        <v/>
      </c>
      <c r="CE232" s="84">
        <f>IFERROR(FIND("IBAMA",consulta_completa__11[[#This Row],[14 - Inst. Atuando no Local]]),0)</f>
        <v>0</v>
      </c>
      <c r="CF232" s="84" t="str">
        <f t="shared" si="110"/>
        <v/>
      </c>
      <c r="CG232" s="84">
        <f>IFERROR(FIND("OEMA",consulta_completa__11[[#This Row],[14 - Inst. Atuando no Local]]),0)</f>
        <v>0</v>
      </c>
      <c r="CH232" s="84" t="str">
        <f t="shared" si="111"/>
        <v/>
      </c>
      <c r="CI232" s="84">
        <f>IFERROR(FIND("DEFESA CIVIL",consulta_completa__11[[#This Row],[14 - Inst. Atuando no Local]]),0)</f>
        <v>0</v>
      </c>
      <c r="CJ232" s="84" t="str">
        <f t="shared" si="112"/>
        <v/>
      </c>
      <c r="CK232" s="84">
        <f>IFERROR(FIND("CORPO DE BOMBEIROS",consulta_completa__11[[#This Row],[14 - Inst. Atuando no Local]]),0)</f>
        <v>0</v>
      </c>
      <c r="CL232" s="84" t="str">
        <f t="shared" si="113"/>
        <v/>
      </c>
      <c r="CM232" s="84">
        <f>IFERROR(FIND("POLÍCIA RODOVIÁRIA",consulta_completa__11[[#This Row],[14 - Inst. Atuando no Local]]),0)</f>
        <v>0</v>
      </c>
      <c r="CN232" s="84" t="str">
        <f t="shared" si="114"/>
        <v/>
      </c>
      <c r="CO232" s="84">
        <f>IFERROR(FIND("POLÍCIA MILITAR",consulta_completa__11[[#This Row],[14 - Inst. Atuando no Local]]),0)</f>
        <v>0</v>
      </c>
      <c r="CP232" s="84" t="str">
        <f t="shared" si="115"/>
        <v/>
      </c>
      <c r="CQ232" s="84">
        <f>IFERROR(FIND("POLÍCIA CIVIL",consulta_completa__11[[#This Row],[14 - Inst. Atuando no Local]]),0)</f>
        <v>0</v>
      </c>
      <c r="CR232" s="84" t="str">
        <f t="shared" si="116"/>
        <v/>
      </c>
      <c r="CS232" s="84">
        <f>IFERROR(FIND("MARINHA DO BRASIL",consulta_completa__11[[#This Row],[14 - Inst. Atuando no Local]]),0)</f>
        <v>0</v>
      </c>
      <c r="CT232" s="84" t="str">
        <f t="shared" si="117"/>
        <v/>
      </c>
      <c r="CU232" s="84">
        <f>IFERROR(FIND("EMPRESA ESPECIALIZADA EM ATENDIMENTO",consulta_completa__11[[#This Row],[14 - Inst. Atuando no Local]]),0)</f>
        <v>0</v>
      </c>
      <c r="CV232" s="84" t="str">
        <f t="shared" si="118"/>
        <v/>
      </c>
      <c r="CW232" s="84">
        <f>IFERROR(FIND("IBAMA",consulta_completa__11[[#This Row],[14 - Inst. Atuando no Local]]),0)</f>
        <v>0</v>
      </c>
      <c r="CX232" s="84" t="str">
        <f t="shared" si="119"/>
        <v/>
      </c>
      <c r="CY232" s="84" t="str">
        <f>IF(consulta_completa__11[[#This Row],[14 - Inst. Atuando no Local]]="","X","")</f>
        <v/>
      </c>
      <c r="CZ232" s="84">
        <f>IFERROR(FIND("OUTRA (S)",consulta_completa__11[[#This Row],[14 - Inst. Atuando no Local]]),0)</f>
        <v>0</v>
      </c>
      <c r="DA232" s="84" t="str">
        <f t="shared" si="120"/>
        <v/>
      </c>
      <c r="DB232" s="35" t="str">
        <f t="shared" si="121"/>
        <v>Sim</v>
      </c>
      <c r="DC232" s="35" t="str">
        <f t="shared" si="122"/>
        <v>Não</v>
      </c>
      <c r="DD232" s="35" t="str">
        <f t="shared" si="123"/>
        <v>Sim</v>
      </c>
      <c r="DE232" s="87" t="str">
        <f t="shared" si="94"/>
        <v>Sem informação</v>
      </c>
    </row>
    <row r="233" spans="1:109">
      <c r="A233" s="14">
        <v>20254568455</v>
      </c>
      <c r="B233" s="1">
        <v>45752</v>
      </c>
      <c r="C233" t="s">
        <v>2444</v>
      </c>
      <c r="D233" t="s">
        <v>161</v>
      </c>
      <c r="E233" t="s">
        <v>1470</v>
      </c>
      <c r="F233" t="s">
        <v>139</v>
      </c>
      <c r="G233" t="s">
        <v>885</v>
      </c>
      <c r="H233" t="s">
        <v>113</v>
      </c>
      <c r="I233" t="s">
        <v>113</v>
      </c>
      <c r="J233" t="s">
        <v>113</v>
      </c>
      <c r="K233" t="s">
        <v>114</v>
      </c>
      <c r="L233" t="s">
        <v>114</v>
      </c>
      <c r="M233" t="s">
        <v>139</v>
      </c>
      <c r="N233" t="s">
        <v>119</v>
      </c>
      <c r="O233" t="s">
        <v>239</v>
      </c>
      <c r="P233" t="s">
        <v>229</v>
      </c>
      <c r="Q233" t="s">
        <v>122</v>
      </c>
      <c r="R233" t="s">
        <v>123</v>
      </c>
      <c r="S233" t="s">
        <v>113</v>
      </c>
      <c r="T233" t="s">
        <v>2445</v>
      </c>
      <c r="U233" t="s">
        <v>2445</v>
      </c>
      <c r="V233" t="s">
        <v>2446</v>
      </c>
      <c r="Z233" t="s">
        <v>2447</v>
      </c>
      <c r="AA233" t="s">
        <v>1728</v>
      </c>
      <c r="AB233" t="s">
        <v>1474</v>
      </c>
      <c r="AC233" t="s">
        <v>1475</v>
      </c>
      <c r="AD233">
        <v>1</v>
      </c>
      <c r="AE233" t="s">
        <v>2448</v>
      </c>
      <c r="AF233" t="s">
        <v>2449</v>
      </c>
      <c r="AG233" t="s">
        <v>2450</v>
      </c>
      <c r="AH233" t="s">
        <v>131</v>
      </c>
      <c r="AI233" t="s">
        <v>131</v>
      </c>
      <c r="AJ233" t="s">
        <v>131</v>
      </c>
      <c r="AK233" t="s">
        <v>2451</v>
      </c>
      <c r="AL233" t="s">
        <v>113</v>
      </c>
      <c r="AM233" t="s">
        <v>1480</v>
      </c>
      <c r="AN233" t="s">
        <v>113</v>
      </c>
      <c r="AO233" t="s">
        <v>113</v>
      </c>
      <c r="AQ233" t="s">
        <v>1481</v>
      </c>
      <c r="AR233" t="s">
        <v>113</v>
      </c>
      <c r="AS233" t="s">
        <v>113</v>
      </c>
      <c r="AT233" t="s">
        <v>2452</v>
      </c>
      <c r="AU233" t="s">
        <v>2453</v>
      </c>
      <c r="AW233" t="s">
        <v>637</v>
      </c>
      <c r="AX233" s="82">
        <f>IFERROR(FIND("Óbitos/feridos",consulta_completa__11[[#This Row],[13 - Ocorrências/Ambientes Atingidos]]),0)</f>
        <v>0</v>
      </c>
      <c r="AY233" s="83" t="str">
        <f t="shared" si="95"/>
        <v/>
      </c>
      <c r="AZ233" s="82">
        <f>IFERROR(FIND("População afetada/evacuada",consulta_completa__11[[#This Row],[13 - Ocorrências/Ambientes Atingidos]]),0)</f>
        <v>0</v>
      </c>
      <c r="BA233" s="82" t="str">
        <f t="shared" si="96"/>
        <v/>
      </c>
      <c r="BB233" s="82">
        <f>IFERROR(FIND("Suspensão de abastecimento de água",consulta_completa__11[[#This Row],[13 - Ocorrências/Ambientes Atingidos]]),0)</f>
        <v>0</v>
      </c>
      <c r="BC233" s="83" t="str">
        <f t="shared" si="124"/>
        <v/>
      </c>
      <c r="BD233" s="82">
        <f>IFERROR(FIND("Rio/córrego",consulta_completa__11[[#This Row],[13 - Ocorrências/Ambientes Atingidos]]),0)</f>
        <v>0</v>
      </c>
      <c r="BE233" s="83" t="str">
        <f t="shared" si="97"/>
        <v/>
      </c>
      <c r="BF233" s="82">
        <f>IFERROR(FIND("Lago",consulta_completa__11[[#This Row],[13 - Ocorrências/Ambientes Atingidos]]),0)</f>
        <v>0</v>
      </c>
      <c r="BG233" s="83" t="str">
        <f t="shared" si="98"/>
        <v/>
      </c>
      <c r="BH233" s="82">
        <f>IFERROR(FIND("Mar",consulta_completa__11[[#This Row],[13 - Ocorrências/Ambientes Atingidos]]),0)</f>
        <v>0</v>
      </c>
      <c r="BI233" s="83" t="str">
        <f t="shared" si="99"/>
        <v/>
      </c>
      <c r="BJ233" s="82">
        <f>IFERROR(FIND("Praia",consulta_completa__11[[#This Row],[13 - Ocorrências/Ambientes Atingidos]]),0)</f>
        <v>0</v>
      </c>
      <c r="BK233" s="83" t="str">
        <f t="shared" si="100"/>
        <v/>
      </c>
      <c r="BL233" s="82">
        <f>IFERROR(FIND("Solo",consulta_completa__11[[#This Row],[13 - Ocorrências/Ambientes Atingidos]]),0)</f>
        <v>0</v>
      </c>
      <c r="BM233" s="83" t="str">
        <f t="shared" si="101"/>
        <v/>
      </c>
      <c r="BN233" s="82">
        <f>IFERROR(FIND("Águas subterrâneas",consulta_completa__11[[#This Row],[13 - Ocorrências/Ambientes Atingidos]]),0)</f>
        <v>0</v>
      </c>
      <c r="BO233" s="83" t="str">
        <f t="shared" si="102"/>
        <v/>
      </c>
      <c r="BP233" s="82">
        <f>IFERROR(FIND("Atmosfera",consulta_completa__11[[#This Row],[13 - Ocorrências/Ambientes Atingidos]]),0)</f>
        <v>0</v>
      </c>
      <c r="BQ233" s="83" t="str">
        <f t="shared" si="103"/>
        <v/>
      </c>
      <c r="BR233" s="82">
        <f>IFERROR(FIND("Flora",consulta_completa__11[[#This Row],[13 - Ocorrências/Ambientes Atingidos]]),0)</f>
        <v>0</v>
      </c>
      <c r="BS233" s="83" t="str">
        <f t="shared" si="104"/>
        <v/>
      </c>
      <c r="BT233" s="82">
        <f>IFERROR(FIND("Fauna",consulta_completa__11[[#This Row],[13 - Ocorrências/Ambientes Atingidos]]),0)</f>
        <v>0</v>
      </c>
      <c r="BU233" s="83" t="str">
        <f t="shared" si="105"/>
        <v/>
      </c>
      <c r="BV233" s="82">
        <f>IFERROR(FIND("UC federal",consulta_completa__11[[#This Row],[13 - Ocorrências/Ambientes Atingidos]]),0)</f>
        <v>0</v>
      </c>
      <c r="BW233" s="83" t="str">
        <f t="shared" si="106"/>
        <v/>
      </c>
      <c r="BX233" s="82">
        <f>IFERROR(FIND("UC estadual/municipal",consulta_completa__11[[#This Row],[13 - Ocorrências/Ambientes Atingidos]]),0)</f>
        <v>0</v>
      </c>
      <c r="BY233" s="83" t="str">
        <f t="shared" si="107"/>
        <v/>
      </c>
      <c r="BZ233" s="82">
        <f>IFERROR(FIND("Outro(s)",consulta_completa__11[[#This Row],[13 - Ocorrências/Ambientes Atingidos]]),0)</f>
        <v>1</v>
      </c>
      <c r="CA233" s="83" t="str">
        <f t="shared" si="108"/>
        <v>X</v>
      </c>
      <c r="CB233" s="82">
        <f>IFERROR(FIND("Sem dano",consulta_completa__11[[#This Row],[13 - Ocorrências/Ambientes Atingidos]]),0)</f>
        <v>0</v>
      </c>
      <c r="CC233" s="83" t="str">
        <f t="shared" si="109"/>
        <v/>
      </c>
      <c r="CD233" s="82" t="str">
        <f>IF(consulta_completa__11[[#This Row],[13 - Ocorrências/Ambientes Atingidos]]="","X","")</f>
        <v/>
      </c>
      <c r="CE233" s="84">
        <f>IFERROR(FIND("IBAMA",consulta_completa__11[[#This Row],[14 - Inst. Atuando no Local]]),0)</f>
        <v>0</v>
      </c>
      <c r="CF233" s="84" t="str">
        <f t="shared" si="110"/>
        <v/>
      </c>
      <c r="CG233" s="84">
        <f>IFERROR(FIND("OEMA",consulta_completa__11[[#This Row],[14 - Inst. Atuando no Local]]),0)</f>
        <v>0</v>
      </c>
      <c r="CH233" s="84" t="str">
        <f t="shared" si="111"/>
        <v/>
      </c>
      <c r="CI233" s="84">
        <f>IFERROR(FIND("DEFESA CIVIL",consulta_completa__11[[#This Row],[14 - Inst. Atuando no Local]]),0)</f>
        <v>0</v>
      </c>
      <c r="CJ233" s="84" t="str">
        <f t="shared" si="112"/>
        <v/>
      </c>
      <c r="CK233" s="84">
        <f>IFERROR(FIND("CORPO DE BOMBEIROS",consulta_completa__11[[#This Row],[14 - Inst. Atuando no Local]]),0)</f>
        <v>0</v>
      </c>
      <c r="CL233" s="84" t="str">
        <f t="shared" si="113"/>
        <v/>
      </c>
      <c r="CM233" s="84">
        <f>IFERROR(FIND("POLÍCIA RODOVIÁRIA",consulta_completa__11[[#This Row],[14 - Inst. Atuando no Local]]),0)</f>
        <v>0</v>
      </c>
      <c r="CN233" s="84" t="str">
        <f t="shared" si="114"/>
        <v/>
      </c>
      <c r="CO233" s="84">
        <f>IFERROR(FIND("POLÍCIA MILITAR",consulta_completa__11[[#This Row],[14 - Inst. Atuando no Local]]),0)</f>
        <v>0</v>
      </c>
      <c r="CP233" s="84" t="str">
        <f t="shared" si="115"/>
        <v/>
      </c>
      <c r="CQ233" s="84">
        <f>IFERROR(FIND("POLÍCIA CIVIL",consulta_completa__11[[#This Row],[14 - Inst. Atuando no Local]]),0)</f>
        <v>0</v>
      </c>
      <c r="CR233" s="84" t="str">
        <f t="shared" si="116"/>
        <v/>
      </c>
      <c r="CS233" s="84">
        <f>IFERROR(FIND("MARINHA DO BRASIL",consulta_completa__11[[#This Row],[14 - Inst. Atuando no Local]]),0)</f>
        <v>0</v>
      </c>
      <c r="CT233" s="84" t="str">
        <f t="shared" si="117"/>
        <v/>
      </c>
      <c r="CU233" s="84">
        <f>IFERROR(FIND("EMPRESA ESPECIALIZADA EM ATENDIMENTO",consulta_completa__11[[#This Row],[14 - Inst. Atuando no Local]]),0)</f>
        <v>0</v>
      </c>
      <c r="CV233" s="84" t="str">
        <f t="shared" si="118"/>
        <v/>
      </c>
      <c r="CW233" s="84">
        <f>IFERROR(FIND("IBAMA",consulta_completa__11[[#This Row],[14 - Inst. Atuando no Local]]),0)</f>
        <v>0</v>
      </c>
      <c r="CX233" s="84" t="str">
        <f t="shared" si="119"/>
        <v/>
      </c>
      <c r="CY233" s="84" t="str">
        <f>IF(consulta_completa__11[[#This Row],[14 - Inst. Atuando no Local]]="","X","")</f>
        <v/>
      </c>
      <c r="CZ233" s="84">
        <f>IFERROR(FIND("OUTRA (S)",consulta_completa__11[[#This Row],[14 - Inst. Atuando no Local]]),0)</f>
        <v>0</v>
      </c>
      <c r="DA233" s="84" t="str">
        <f t="shared" si="120"/>
        <v/>
      </c>
      <c r="DB233" s="35" t="str">
        <f t="shared" si="121"/>
        <v>Sim</v>
      </c>
      <c r="DC233" s="35" t="str">
        <f t="shared" si="122"/>
        <v>Não</v>
      </c>
      <c r="DD233" s="35" t="str">
        <f t="shared" si="123"/>
        <v>Sim</v>
      </c>
      <c r="DE233" s="87" t="str">
        <f t="shared" si="94"/>
        <v>Federal</v>
      </c>
    </row>
    <row r="234" spans="1:109">
      <c r="A234" s="14">
        <v>20254636050</v>
      </c>
      <c r="B234" s="1">
        <v>45752</v>
      </c>
      <c r="C234" t="s">
        <v>2454</v>
      </c>
      <c r="D234" t="s">
        <v>2455</v>
      </c>
      <c r="E234" t="s">
        <v>162</v>
      </c>
      <c r="F234" t="s">
        <v>112</v>
      </c>
      <c r="G234" t="s">
        <v>311</v>
      </c>
      <c r="H234" t="s">
        <v>113</v>
      </c>
      <c r="I234" t="s">
        <v>113</v>
      </c>
      <c r="J234" t="s">
        <v>113</v>
      </c>
      <c r="K234" t="s">
        <v>114</v>
      </c>
      <c r="L234" t="s">
        <v>114</v>
      </c>
      <c r="M234" t="s">
        <v>140</v>
      </c>
      <c r="N234" t="s">
        <v>141</v>
      </c>
      <c r="O234" t="s">
        <v>239</v>
      </c>
      <c r="P234" t="s">
        <v>229</v>
      </c>
      <c r="Q234" t="s">
        <v>122</v>
      </c>
      <c r="R234" t="s">
        <v>123</v>
      </c>
      <c r="S234" t="s">
        <v>113</v>
      </c>
      <c r="T234" t="s">
        <v>2456</v>
      </c>
      <c r="U234" t="s">
        <v>2457</v>
      </c>
      <c r="V234" t="s">
        <v>2458</v>
      </c>
      <c r="Z234" t="s">
        <v>113</v>
      </c>
      <c r="AA234" t="s">
        <v>2459</v>
      </c>
      <c r="AB234" t="s">
        <v>2460</v>
      </c>
      <c r="AC234" t="s">
        <v>276</v>
      </c>
      <c r="AD234">
        <v>1</v>
      </c>
      <c r="AE234" t="s">
        <v>2461</v>
      </c>
      <c r="AF234" t="s">
        <v>2462</v>
      </c>
      <c r="AG234" t="s">
        <v>2463</v>
      </c>
      <c r="AH234" t="s">
        <v>131</v>
      </c>
      <c r="AI234" t="s">
        <v>131</v>
      </c>
      <c r="AJ234" t="s">
        <v>132</v>
      </c>
      <c r="AK234" t="s">
        <v>113</v>
      </c>
      <c r="AL234" t="s">
        <v>2464</v>
      </c>
      <c r="AM234" t="s">
        <v>281</v>
      </c>
      <c r="AN234" t="s">
        <v>2465</v>
      </c>
      <c r="AO234" t="s">
        <v>2466</v>
      </c>
      <c r="AP234">
        <v>35988044459</v>
      </c>
      <c r="AQ234" t="s">
        <v>284</v>
      </c>
      <c r="AR234" t="s">
        <v>113</v>
      </c>
      <c r="AS234" t="s">
        <v>113</v>
      </c>
      <c r="AT234" t="s">
        <v>113</v>
      </c>
      <c r="AU234" t="s">
        <v>113</v>
      </c>
      <c r="AW234" t="s">
        <v>113</v>
      </c>
      <c r="AX234" s="82">
        <f>IFERROR(FIND("Óbitos/feridos",consulta_completa__11[[#This Row],[13 - Ocorrências/Ambientes Atingidos]]),0)</f>
        <v>0</v>
      </c>
      <c r="AY234" s="83" t="str">
        <f t="shared" si="95"/>
        <v/>
      </c>
      <c r="AZ234" s="82">
        <f>IFERROR(FIND("População afetada/evacuada",consulta_completa__11[[#This Row],[13 - Ocorrências/Ambientes Atingidos]]),0)</f>
        <v>0</v>
      </c>
      <c r="BA234" s="82" t="str">
        <f t="shared" si="96"/>
        <v/>
      </c>
      <c r="BB234" s="82">
        <f>IFERROR(FIND("Suspensão de abastecimento de água",consulta_completa__11[[#This Row],[13 - Ocorrências/Ambientes Atingidos]]),0)</f>
        <v>0</v>
      </c>
      <c r="BC234" s="83" t="str">
        <f t="shared" si="124"/>
        <v/>
      </c>
      <c r="BD234" s="82">
        <f>IFERROR(FIND("Rio/córrego",consulta_completa__11[[#This Row],[13 - Ocorrências/Ambientes Atingidos]]),0)</f>
        <v>0</v>
      </c>
      <c r="BE234" s="83" t="str">
        <f t="shared" si="97"/>
        <v/>
      </c>
      <c r="BF234" s="82">
        <f>IFERROR(FIND("Lago",consulta_completa__11[[#This Row],[13 - Ocorrências/Ambientes Atingidos]]),0)</f>
        <v>0</v>
      </c>
      <c r="BG234" s="83" t="str">
        <f t="shared" si="98"/>
        <v/>
      </c>
      <c r="BH234" s="82">
        <f>IFERROR(FIND("Mar",consulta_completa__11[[#This Row],[13 - Ocorrências/Ambientes Atingidos]]),0)</f>
        <v>0</v>
      </c>
      <c r="BI234" s="83" t="str">
        <f t="shared" si="99"/>
        <v/>
      </c>
      <c r="BJ234" s="82">
        <f>IFERROR(FIND("Praia",consulta_completa__11[[#This Row],[13 - Ocorrências/Ambientes Atingidos]]),0)</f>
        <v>0</v>
      </c>
      <c r="BK234" s="83" t="str">
        <f t="shared" si="100"/>
        <v/>
      </c>
      <c r="BL234" s="82">
        <f>IFERROR(FIND("Solo",consulta_completa__11[[#This Row],[13 - Ocorrências/Ambientes Atingidos]]),0)</f>
        <v>1</v>
      </c>
      <c r="BM234" s="83" t="str">
        <f t="shared" si="101"/>
        <v>X</v>
      </c>
      <c r="BN234" s="82">
        <f>IFERROR(FIND("Águas subterrâneas",consulta_completa__11[[#This Row],[13 - Ocorrências/Ambientes Atingidos]]),0)</f>
        <v>0</v>
      </c>
      <c r="BO234" s="83" t="str">
        <f t="shared" si="102"/>
        <v/>
      </c>
      <c r="BP234" s="82">
        <f>IFERROR(FIND("Atmosfera",consulta_completa__11[[#This Row],[13 - Ocorrências/Ambientes Atingidos]]),0)</f>
        <v>0</v>
      </c>
      <c r="BQ234" s="83" t="str">
        <f t="shared" si="103"/>
        <v/>
      </c>
      <c r="BR234" s="82">
        <f>IFERROR(FIND("Flora",consulta_completa__11[[#This Row],[13 - Ocorrências/Ambientes Atingidos]]),0)</f>
        <v>0</v>
      </c>
      <c r="BS234" s="83" t="str">
        <f t="shared" si="104"/>
        <v/>
      </c>
      <c r="BT234" s="82">
        <f>IFERROR(FIND("Fauna",consulta_completa__11[[#This Row],[13 - Ocorrências/Ambientes Atingidos]]),0)</f>
        <v>0</v>
      </c>
      <c r="BU234" s="83" t="str">
        <f t="shared" si="105"/>
        <v/>
      </c>
      <c r="BV234" s="82">
        <f>IFERROR(FIND("UC federal",consulta_completa__11[[#This Row],[13 - Ocorrências/Ambientes Atingidos]]),0)</f>
        <v>0</v>
      </c>
      <c r="BW234" s="83" t="str">
        <f t="shared" si="106"/>
        <v/>
      </c>
      <c r="BX234" s="82">
        <f>IFERROR(FIND("UC estadual/municipal",consulta_completa__11[[#This Row],[13 - Ocorrências/Ambientes Atingidos]]),0)</f>
        <v>0</v>
      </c>
      <c r="BY234" s="83" t="str">
        <f t="shared" si="107"/>
        <v/>
      </c>
      <c r="BZ234" s="82">
        <f>IFERROR(FIND("Outro(s)",consulta_completa__11[[#This Row],[13 - Ocorrências/Ambientes Atingidos]]),0)</f>
        <v>0</v>
      </c>
      <c r="CA234" s="83" t="str">
        <f t="shared" si="108"/>
        <v/>
      </c>
      <c r="CB234" s="82">
        <f>IFERROR(FIND("Sem dano",consulta_completa__11[[#This Row],[13 - Ocorrências/Ambientes Atingidos]]),0)</f>
        <v>0</v>
      </c>
      <c r="CC234" s="83" t="str">
        <f t="shared" si="109"/>
        <v/>
      </c>
      <c r="CD234" s="82" t="str">
        <f>IF(consulta_completa__11[[#This Row],[13 - Ocorrências/Ambientes Atingidos]]="","X","")</f>
        <v/>
      </c>
      <c r="CE234" s="84">
        <f>IFERROR(FIND("IBAMA",consulta_completa__11[[#This Row],[14 - Inst. Atuando no Local]]),0)</f>
        <v>0</v>
      </c>
      <c r="CF234" s="84" t="str">
        <f t="shared" si="110"/>
        <v/>
      </c>
      <c r="CG234" s="84">
        <f>IFERROR(FIND("OEMA",consulta_completa__11[[#This Row],[14 - Inst. Atuando no Local]]),0)</f>
        <v>0</v>
      </c>
      <c r="CH234" s="84" t="str">
        <f t="shared" si="111"/>
        <v/>
      </c>
      <c r="CI234" s="84">
        <f>IFERROR(FIND("DEFESA CIVIL",consulta_completa__11[[#This Row],[14 - Inst. Atuando no Local]]),0)</f>
        <v>0</v>
      </c>
      <c r="CJ234" s="84" t="str">
        <f t="shared" si="112"/>
        <v/>
      </c>
      <c r="CK234" s="84">
        <f>IFERROR(FIND("CORPO DE BOMBEIROS",consulta_completa__11[[#This Row],[14 - Inst. Atuando no Local]]),0)</f>
        <v>0</v>
      </c>
      <c r="CL234" s="84" t="str">
        <f t="shared" si="113"/>
        <v/>
      </c>
      <c r="CM234" s="84">
        <f>IFERROR(FIND("POLÍCIA RODOVIÁRIA",consulta_completa__11[[#This Row],[14 - Inst. Atuando no Local]]),0)</f>
        <v>0</v>
      </c>
      <c r="CN234" s="84" t="str">
        <f t="shared" si="114"/>
        <v/>
      </c>
      <c r="CO234" s="84">
        <f>IFERROR(FIND("POLÍCIA MILITAR",consulta_completa__11[[#This Row],[14 - Inst. Atuando no Local]]),0)</f>
        <v>0</v>
      </c>
      <c r="CP234" s="84" t="str">
        <f t="shared" si="115"/>
        <v/>
      </c>
      <c r="CQ234" s="84">
        <f>IFERROR(FIND("POLÍCIA CIVIL",consulta_completa__11[[#This Row],[14 - Inst. Atuando no Local]]),0)</f>
        <v>0</v>
      </c>
      <c r="CR234" s="84" t="str">
        <f t="shared" si="116"/>
        <v/>
      </c>
      <c r="CS234" s="84">
        <f>IFERROR(FIND("MARINHA DO BRASIL",consulta_completa__11[[#This Row],[14 - Inst. Atuando no Local]]),0)</f>
        <v>0</v>
      </c>
      <c r="CT234" s="84" t="str">
        <f t="shared" si="117"/>
        <v/>
      </c>
      <c r="CU234" s="84">
        <f>IFERROR(FIND("EMPRESA ESPECIALIZADA EM ATENDIMENTO",consulta_completa__11[[#This Row],[14 - Inst. Atuando no Local]]),0)</f>
        <v>0</v>
      </c>
      <c r="CV234" s="84" t="str">
        <f t="shared" si="118"/>
        <v/>
      </c>
      <c r="CW234" s="84">
        <f>IFERROR(FIND("IBAMA",consulta_completa__11[[#This Row],[14 - Inst. Atuando no Local]]),0)</f>
        <v>0</v>
      </c>
      <c r="CX234" s="84" t="str">
        <f t="shared" si="119"/>
        <v/>
      </c>
      <c r="CY234" s="84" t="str">
        <f>IF(consulta_completa__11[[#This Row],[14 - Inst. Atuando no Local]]="","X","")</f>
        <v/>
      </c>
      <c r="CZ234" s="84">
        <f>IFERROR(FIND("OUTRA (S)",consulta_completa__11[[#This Row],[14 - Inst. Atuando no Local]]),0)</f>
        <v>0</v>
      </c>
      <c r="DA234" s="84" t="str">
        <f t="shared" si="120"/>
        <v/>
      </c>
      <c r="DB234" s="35" t="str">
        <f t="shared" si="121"/>
        <v>Sim</v>
      </c>
      <c r="DC234" s="35" t="str">
        <f t="shared" si="122"/>
        <v>Não</v>
      </c>
      <c r="DD234" s="35" t="str">
        <f t="shared" si="123"/>
        <v>Sim</v>
      </c>
      <c r="DE234" s="87" t="str">
        <f t="shared" si="94"/>
        <v>Federal</v>
      </c>
    </row>
    <row r="235" spans="1:109">
      <c r="A235" s="14">
        <v>20254710811</v>
      </c>
      <c r="B235" s="1">
        <v>45752</v>
      </c>
      <c r="C235" t="s">
        <v>109</v>
      </c>
      <c r="D235" t="s">
        <v>110</v>
      </c>
      <c r="E235" t="s">
        <v>139</v>
      </c>
      <c r="F235" t="s">
        <v>112</v>
      </c>
      <c r="G235" t="s">
        <v>113</v>
      </c>
      <c r="H235" t="s">
        <v>114</v>
      </c>
      <c r="I235" t="s">
        <v>114</v>
      </c>
      <c r="J235" t="s">
        <v>2380</v>
      </c>
      <c r="K235" t="s">
        <v>2467</v>
      </c>
      <c r="L235" t="s">
        <v>323</v>
      </c>
      <c r="M235" t="s">
        <v>118</v>
      </c>
      <c r="N235" t="s">
        <v>119</v>
      </c>
      <c r="O235" t="s">
        <v>228</v>
      </c>
      <c r="P235" t="s">
        <v>229</v>
      </c>
      <c r="Q235" t="s">
        <v>143</v>
      </c>
      <c r="R235" t="s">
        <v>123</v>
      </c>
      <c r="S235" t="s">
        <v>201</v>
      </c>
      <c r="T235" t="s">
        <v>2468</v>
      </c>
      <c r="U235" t="s">
        <v>2469</v>
      </c>
      <c r="V235" t="s">
        <v>2470</v>
      </c>
      <c r="Z235" t="s">
        <v>2471</v>
      </c>
      <c r="AA235" t="s">
        <v>113</v>
      </c>
      <c r="AB235" t="s">
        <v>206</v>
      </c>
      <c r="AC235" t="s">
        <v>399</v>
      </c>
      <c r="AD235">
        <v>1</v>
      </c>
      <c r="AE235" t="s">
        <v>206</v>
      </c>
      <c r="AF235" t="s">
        <v>113</v>
      </c>
      <c r="AG235" t="s">
        <v>113</v>
      </c>
      <c r="AH235" t="s">
        <v>131</v>
      </c>
      <c r="AI235" t="s">
        <v>132</v>
      </c>
      <c r="AJ235" t="s">
        <v>131</v>
      </c>
      <c r="AK235" t="s">
        <v>2472</v>
      </c>
      <c r="AL235" t="s">
        <v>2473</v>
      </c>
      <c r="AM235" t="s">
        <v>402</v>
      </c>
      <c r="AN235" t="s">
        <v>113</v>
      </c>
      <c r="AO235" t="s">
        <v>113</v>
      </c>
      <c r="AQ235" t="s">
        <v>211</v>
      </c>
      <c r="AR235" t="s">
        <v>113</v>
      </c>
      <c r="AS235" t="s">
        <v>113</v>
      </c>
      <c r="AT235" t="s">
        <v>113</v>
      </c>
      <c r="AU235" t="s">
        <v>113</v>
      </c>
      <c r="AW235" t="s">
        <v>113</v>
      </c>
      <c r="AX235" s="82">
        <f>IFERROR(FIND("Óbitos/feridos",consulta_completa__11[[#This Row],[13 - Ocorrências/Ambientes Atingidos]]),0)</f>
        <v>0</v>
      </c>
      <c r="AY235" s="83" t="str">
        <f t="shared" si="95"/>
        <v/>
      </c>
      <c r="AZ235" s="82">
        <f>IFERROR(FIND("População afetada/evacuada",consulta_completa__11[[#This Row],[13 - Ocorrências/Ambientes Atingidos]]),0)</f>
        <v>0</v>
      </c>
      <c r="BA235" s="82" t="str">
        <f t="shared" si="96"/>
        <v/>
      </c>
      <c r="BB235" s="82">
        <f>IFERROR(FIND("Suspensão de abastecimento de água",consulta_completa__11[[#This Row],[13 - Ocorrências/Ambientes Atingidos]]),0)</f>
        <v>0</v>
      </c>
      <c r="BC235" s="83" t="str">
        <f t="shared" si="124"/>
        <v/>
      </c>
      <c r="BD235" s="82">
        <f>IFERROR(FIND("Rio/córrego",consulta_completa__11[[#This Row],[13 - Ocorrências/Ambientes Atingidos]]),0)</f>
        <v>0</v>
      </c>
      <c r="BE235" s="83" t="str">
        <f t="shared" si="97"/>
        <v/>
      </c>
      <c r="BF235" s="82">
        <f>IFERROR(FIND("Lago",consulta_completa__11[[#This Row],[13 - Ocorrências/Ambientes Atingidos]]),0)</f>
        <v>0</v>
      </c>
      <c r="BG235" s="83" t="str">
        <f t="shared" si="98"/>
        <v/>
      </c>
      <c r="BH235" s="82">
        <f>IFERROR(FIND("Mar",consulta_completa__11[[#This Row],[13 - Ocorrências/Ambientes Atingidos]]),0)</f>
        <v>1</v>
      </c>
      <c r="BI235" s="83" t="str">
        <f t="shared" si="99"/>
        <v>X</v>
      </c>
      <c r="BJ235" s="82">
        <f>IFERROR(FIND("Praia",consulta_completa__11[[#This Row],[13 - Ocorrências/Ambientes Atingidos]]),0)</f>
        <v>0</v>
      </c>
      <c r="BK235" s="83" t="str">
        <f t="shared" si="100"/>
        <v/>
      </c>
      <c r="BL235" s="82">
        <f>IFERROR(FIND("Solo",consulta_completa__11[[#This Row],[13 - Ocorrências/Ambientes Atingidos]]),0)</f>
        <v>0</v>
      </c>
      <c r="BM235" s="83" t="str">
        <f t="shared" si="101"/>
        <v/>
      </c>
      <c r="BN235" s="82">
        <f>IFERROR(FIND("Águas subterrâneas",consulta_completa__11[[#This Row],[13 - Ocorrências/Ambientes Atingidos]]),0)</f>
        <v>0</v>
      </c>
      <c r="BO235" s="83" t="str">
        <f t="shared" si="102"/>
        <v/>
      </c>
      <c r="BP235" s="82">
        <f>IFERROR(FIND("Atmosfera",consulta_completa__11[[#This Row],[13 - Ocorrências/Ambientes Atingidos]]),0)</f>
        <v>0</v>
      </c>
      <c r="BQ235" s="83" t="str">
        <f t="shared" si="103"/>
        <v/>
      </c>
      <c r="BR235" s="82">
        <f>IFERROR(FIND("Flora",consulta_completa__11[[#This Row],[13 - Ocorrências/Ambientes Atingidos]]),0)</f>
        <v>0</v>
      </c>
      <c r="BS235" s="83" t="str">
        <f t="shared" si="104"/>
        <v/>
      </c>
      <c r="BT235" s="82">
        <f>IFERROR(FIND("Fauna",consulta_completa__11[[#This Row],[13 - Ocorrências/Ambientes Atingidos]]),0)</f>
        <v>0</v>
      </c>
      <c r="BU235" s="83" t="str">
        <f t="shared" si="105"/>
        <v/>
      </c>
      <c r="BV235" s="82">
        <f>IFERROR(FIND("UC federal",consulta_completa__11[[#This Row],[13 - Ocorrências/Ambientes Atingidos]]),0)</f>
        <v>0</v>
      </c>
      <c r="BW235" s="83" t="str">
        <f t="shared" si="106"/>
        <v/>
      </c>
      <c r="BX235" s="82">
        <f>IFERROR(FIND("UC estadual/municipal",consulta_completa__11[[#This Row],[13 - Ocorrências/Ambientes Atingidos]]),0)</f>
        <v>0</v>
      </c>
      <c r="BY235" s="83" t="str">
        <f t="shared" si="107"/>
        <v/>
      </c>
      <c r="BZ235" s="82">
        <f>IFERROR(FIND("Outro(s)",consulta_completa__11[[#This Row],[13 - Ocorrências/Ambientes Atingidos]]),0)</f>
        <v>0</v>
      </c>
      <c r="CA235" s="83" t="str">
        <f t="shared" si="108"/>
        <v/>
      </c>
      <c r="CB235" s="82">
        <f>IFERROR(FIND("Sem dano",consulta_completa__11[[#This Row],[13 - Ocorrências/Ambientes Atingidos]]),0)</f>
        <v>0</v>
      </c>
      <c r="CC235" s="83" t="str">
        <f t="shared" si="109"/>
        <v/>
      </c>
      <c r="CD235" s="82" t="str">
        <f>IF(consulta_completa__11[[#This Row],[13 - Ocorrências/Ambientes Atingidos]]="","X","")</f>
        <v/>
      </c>
      <c r="CE235" s="84">
        <f>IFERROR(FIND("IBAMA",consulta_completa__11[[#This Row],[14 - Inst. Atuando no Local]]),0)</f>
        <v>0</v>
      </c>
      <c r="CF235" s="84" t="str">
        <f t="shared" si="110"/>
        <v/>
      </c>
      <c r="CG235" s="84">
        <f>IFERROR(FIND("OEMA",consulta_completa__11[[#This Row],[14 - Inst. Atuando no Local]]),0)</f>
        <v>0</v>
      </c>
      <c r="CH235" s="84" t="str">
        <f t="shared" si="111"/>
        <v/>
      </c>
      <c r="CI235" s="84">
        <f>IFERROR(FIND("DEFESA CIVIL",consulta_completa__11[[#This Row],[14 - Inst. Atuando no Local]]),0)</f>
        <v>0</v>
      </c>
      <c r="CJ235" s="84" t="str">
        <f t="shared" si="112"/>
        <v/>
      </c>
      <c r="CK235" s="84">
        <f>IFERROR(FIND("CORPO DE BOMBEIROS",consulta_completa__11[[#This Row],[14 - Inst. Atuando no Local]]),0)</f>
        <v>0</v>
      </c>
      <c r="CL235" s="84" t="str">
        <f t="shared" si="113"/>
        <v/>
      </c>
      <c r="CM235" s="84">
        <f>IFERROR(FIND("POLÍCIA RODOVIÁRIA",consulta_completa__11[[#This Row],[14 - Inst. Atuando no Local]]),0)</f>
        <v>0</v>
      </c>
      <c r="CN235" s="84" t="str">
        <f t="shared" si="114"/>
        <v/>
      </c>
      <c r="CO235" s="84">
        <f>IFERROR(FIND("POLÍCIA MILITAR",consulta_completa__11[[#This Row],[14 - Inst. Atuando no Local]]),0)</f>
        <v>0</v>
      </c>
      <c r="CP235" s="84" t="str">
        <f t="shared" si="115"/>
        <v/>
      </c>
      <c r="CQ235" s="84">
        <f>IFERROR(FIND("POLÍCIA CIVIL",consulta_completa__11[[#This Row],[14 - Inst. Atuando no Local]]),0)</f>
        <v>0</v>
      </c>
      <c r="CR235" s="84" t="str">
        <f t="shared" si="116"/>
        <v/>
      </c>
      <c r="CS235" s="84">
        <f>IFERROR(FIND("MARINHA DO BRASIL",consulta_completa__11[[#This Row],[14 - Inst. Atuando no Local]]),0)</f>
        <v>0</v>
      </c>
      <c r="CT235" s="84" t="str">
        <f t="shared" si="117"/>
        <v/>
      </c>
      <c r="CU235" s="84">
        <f>IFERROR(FIND("EMPRESA ESPECIALIZADA EM ATENDIMENTO",consulta_completa__11[[#This Row],[14 - Inst. Atuando no Local]]),0)</f>
        <v>0</v>
      </c>
      <c r="CV235" s="84" t="str">
        <f t="shared" si="118"/>
        <v/>
      </c>
      <c r="CW235" s="84">
        <f>IFERROR(FIND("IBAMA",consulta_completa__11[[#This Row],[14 - Inst. Atuando no Local]]),0)</f>
        <v>0</v>
      </c>
      <c r="CX235" s="84" t="str">
        <f t="shared" si="119"/>
        <v/>
      </c>
      <c r="CY235" s="84" t="str">
        <f>IF(consulta_completa__11[[#This Row],[14 - Inst. Atuando no Local]]="","X","")</f>
        <v/>
      </c>
      <c r="CZ235" s="84">
        <f>IFERROR(FIND("OUTRA (S)",consulta_completa__11[[#This Row],[14 - Inst. Atuando no Local]]),0)</f>
        <v>0</v>
      </c>
      <c r="DA235" s="84" t="str">
        <f t="shared" si="120"/>
        <v/>
      </c>
      <c r="DB235" s="35" t="str">
        <f t="shared" si="121"/>
        <v>Sim</v>
      </c>
      <c r="DC235" s="35" t="str">
        <f t="shared" si="122"/>
        <v>Não</v>
      </c>
      <c r="DD235" s="35" t="str">
        <f t="shared" si="123"/>
        <v>Sim</v>
      </c>
      <c r="DE235" s="87" t="str">
        <f t="shared" si="94"/>
        <v>Federal</v>
      </c>
    </row>
    <row r="236" spans="1:109">
      <c r="A236" s="14">
        <v>20254657617</v>
      </c>
      <c r="B236" s="1">
        <v>45753</v>
      </c>
      <c r="C236" t="s">
        <v>2474</v>
      </c>
      <c r="D236" t="s">
        <v>838</v>
      </c>
      <c r="E236" t="s">
        <v>286</v>
      </c>
      <c r="F236" t="s">
        <v>1275</v>
      </c>
      <c r="G236" t="s">
        <v>1328</v>
      </c>
      <c r="H236" t="s">
        <v>256</v>
      </c>
      <c r="I236" t="s">
        <v>2475</v>
      </c>
      <c r="J236" t="s">
        <v>113</v>
      </c>
      <c r="K236" t="s">
        <v>114</v>
      </c>
      <c r="L236" t="s">
        <v>114</v>
      </c>
      <c r="M236" t="s">
        <v>2476</v>
      </c>
      <c r="N236" t="s">
        <v>1598</v>
      </c>
      <c r="O236" t="s">
        <v>120</v>
      </c>
      <c r="P236" t="s">
        <v>272</v>
      </c>
      <c r="Q236" t="s">
        <v>122</v>
      </c>
      <c r="R236" t="s">
        <v>123</v>
      </c>
      <c r="S236" t="s">
        <v>113</v>
      </c>
      <c r="T236" t="s">
        <v>2477</v>
      </c>
      <c r="U236" t="s">
        <v>113</v>
      </c>
      <c r="V236" t="s">
        <v>113</v>
      </c>
      <c r="Z236" t="s">
        <v>2478</v>
      </c>
      <c r="AA236" t="s">
        <v>2479</v>
      </c>
      <c r="AB236" t="s">
        <v>113</v>
      </c>
      <c r="AC236" t="s">
        <v>113</v>
      </c>
      <c r="AE236" t="s">
        <v>113</v>
      </c>
      <c r="AF236" t="s">
        <v>113</v>
      </c>
      <c r="AG236" t="s">
        <v>113</v>
      </c>
      <c r="AH236" t="s">
        <v>131</v>
      </c>
      <c r="AI236" t="s">
        <v>131</v>
      </c>
      <c r="AJ236" t="s">
        <v>132</v>
      </c>
      <c r="AK236" t="s">
        <v>113</v>
      </c>
      <c r="AL236" t="s">
        <v>113</v>
      </c>
      <c r="AM236" t="s">
        <v>2480</v>
      </c>
      <c r="AN236" t="s">
        <v>2481</v>
      </c>
      <c r="AO236" t="s">
        <v>113</v>
      </c>
      <c r="AP236">
        <v>47991767337</v>
      </c>
      <c r="AQ236" t="s">
        <v>2482</v>
      </c>
      <c r="AR236" t="s">
        <v>113</v>
      </c>
      <c r="AS236" t="s">
        <v>113</v>
      </c>
      <c r="AT236" t="s">
        <v>113</v>
      </c>
      <c r="AU236" t="s">
        <v>113</v>
      </c>
      <c r="AW236" t="s">
        <v>113</v>
      </c>
      <c r="AX236" s="82">
        <f>IFERROR(FIND("Óbitos/feridos",consulta_completa__11[[#This Row],[13 - Ocorrências/Ambientes Atingidos]]),0)</f>
        <v>0</v>
      </c>
      <c r="AY236" s="83" t="str">
        <f t="shared" si="95"/>
        <v/>
      </c>
      <c r="AZ236" s="82">
        <f>IFERROR(FIND("População afetada/evacuada",consulta_completa__11[[#This Row],[13 - Ocorrências/Ambientes Atingidos]]),0)</f>
        <v>0</v>
      </c>
      <c r="BA236" s="82" t="str">
        <f t="shared" si="96"/>
        <v/>
      </c>
      <c r="BB236" s="82">
        <f>IFERROR(FIND("Suspensão de abastecimento de água",consulta_completa__11[[#This Row],[13 - Ocorrências/Ambientes Atingidos]]),0)</f>
        <v>0</v>
      </c>
      <c r="BC236" s="83" t="str">
        <f t="shared" si="124"/>
        <v/>
      </c>
      <c r="BD236" s="82">
        <f>IFERROR(FIND("Rio/córrego",consulta_completa__11[[#This Row],[13 - Ocorrências/Ambientes Atingidos]]),0)</f>
        <v>0</v>
      </c>
      <c r="BE236" s="83" t="str">
        <f t="shared" si="97"/>
        <v/>
      </c>
      <c r="BF236" s="82">
        <f>IFERROR(FIND("Lago",consulta_completa__11[[#This Row],[13 - Ocorrências/Ambientes Atingidos]]),0)</f>
        <v>0</v>
      </c>
      <c r="BG236" s="83" t="str">
        <f t="shared" si="98"/>
        <v/>
      </c>
      <c r="BH236" s="82">
        <f>IFERROR(FIND("Mar",consulta_completa__11[[#This Row],[13 - Ocorrências/Ambientes Atingidos]]),0)</f>
        <v>0</v>
      </c>
      <c r="BI236" s="83" t="str">
        <f t="shared" si="99"/>
        <v/>
      </c>
      <c r="BJ236" s="82">
        <f>IFERROR(FIND("Praia",consulta_completa__11[[#This Row],[13 - Ocorrências/Ambientes Atingidos]]),0)</f>
        <v>0</v>
      </c>
      <c r="BK236" s="83" t="str">
        <f t="shared" si="100"/>
        <v/>
      </c>
      <c r="BL236" s="82">
        <f>IFERROR(FIND("Solo",consulta_completa__11[[#This Row],[13 - Ocorrências/Ambientes Atingidos]]),0)</f>
        <v>0</v>
      </c>
      <c r="BM236" s="83" t="str">
        <f t="shared" si="101"/>
        <v/>
      </c>
      <c r="BN236" s="82">
        <f>IFERROR(FIND("Águas subterrâneas",consulta_completa__11[[#This Row],[13 - Ocorrências/Ambientes Atingidos]]),0)</f>
        <v>0</v>
      </c>
      <c r="BO236" s="83" t="str">
        <f t="shared" si="102"/>
        <v/>
      </c>
      <c r="BP236" s="82">
        <f>IFERROR(FIND("Atmosfera",consulta_completa__11[[#This Row],[13 - Ocorrências/Ambientes Atingidos]]),0)</f>
        <v>0</v>
      </c>
      <c r="BQ236" s="83" t="str">
        <f t="shared" si="103"/>
        <v/>
      </c>
      <c r="BR236" s="82">
        <f>IFERROR(FIND("Flora",consulta_completa__11[[#This Row],[13 - Ocorrências/Ambientes Atingidos]]),0)</f>
        <v>1</v>
      </c>
      <c r="BS236" s="83" t="str">
        <f t="shared" si="104"/>
        <v>X</v>
      </c>
      <c r="BT236" s="82">
        <f>IFERROR(FIND("Fauna",consulta_completa__11[[#This Row],[13 - Ocorrências/Ambientes Atingidos]]),0)</f>
        <v>0</v>
      </c>
      <c r="BU236" s="83" t="str">
        <f t="shared" si="105"/>
        <v/>
      </c>
      <c r="BV236" s="82">
        <f>IFERROR(FIND("UC federal",consulta_completa__11[[#This Row],[13 - Ocorrências/Ambientes Atingidos]]),0)</f>
        <v>0</v>
      </c>
      <c r="BW236" s="83" t="str">
        <f t="shared" si="106"/>
        <v/>
      </c>
      <c r="BX236" s="82">
        <f>IFERROR(FIND("UC estadual/municipal",consulta_completa__11[[#This Row],[13 - Ocorrências/Ambientes Atingidos]]),0)</f>
        <v>0</v>
      </c>
      <c r="BY236" s="83" t="str">
        <f t="shared" si="107"/>
        <v/>
      </c>
      <c r="BZ236" s="82">
        <f>IFERROR(FIND("Outro(s)",consulta_completa__11[[#This Row],[13 - Ocorrências/Ambientes Atingidos]]),0)</f>
        <v>15</v>
      </c>
      <c r="CA236" s="83" t="str">
        <f t="shared" si="108"/>
        <v>X</v>
      </c>
      <c r="CB236" s="82">
        <f>IFERROR(FIND("Sem dano",consulta_completa__11[[#This Row],[13 - Ocorrências/Ambientes Atingidos]]),0)</f>
        <v>0</v>
      </c>
      <c r="CC236" s="83" t="str">
        <f t="shared" si="109"/>
        <v/>
      </c>
      <c r="CD236" s="82" t="str">
        <f>IF(consulta_completa__11[[#This Row],[13 - Ocorrências/Ambientes Atingidos]]="","X","")</f>
        <v/>
      </c>
      <c r="CE236" s="84">
        <f>IFERROR(FIND("IBAMA",consulta_completa__11[[#This Row],[14 - Inst. Atuando no Local]]),0)</f>
        <v>0</v>
      </c>
      <c r="CF236" s="84" t="str">
        <f t="shared" si="110"/>
        <v/>
      </c>
      <c r="CG236" s="84">
        <f>IFERROR(FIND("OEMA",consulta_completa__11[[#This Row],[14 - Inst. Atuando no Local]]),0)</f>
        <v>0</v>
      </c>
      <c r="CH236" s="84" t="str">
        <f t="shared" si="111"/>
        <v/>
      </c>
      <c r="CI236" s="84">
        <f>IFERROR(FIND("DEFESA CIVIL",consulta_completa__11[[#This Row],[14 - Inst. Atuando no Local]]),0)</f>
        <v>0</v>
      </c>
      <c r="CJ236" s="84" t="str">
        <f t="shared" si="112"/>
        <v/>
      </c>
      <c r="CK236" s="84">
        <f>IFERROR(FIND("CORPO DE BOMBEIROS",consulta_completa__11[[#This Row],[14 - Inst. Atuando no Local]]),0)</f>
        <v>0</v>
      </c>
      <c r="CL236" s="84" t="str">
        <f t="shared" si="113"/>
        <v/>
      </c>
      <c r="CM236" s="84">
        <f>IFERROR(FIND("POLÍCIA RODOVIÁRIA",consulta_completa__11[[#This Row],[14 - Inst. Atuando no Local]]),0)</f>
        <v>0</v>
      </c>
      <c r="CN236" s="84" t="str">
        <f t="shared" si="114"/>
        <v/>
      </c>
      <c r="CO236" s="84">
        <f>IFERROR(FIND("POLÍCIA MILITAR",consulta_completa__11[[#This Row],[14 - Inst. Atuando no Local]]),0)</f>
        <v>0</v>
      </c>
      <c r="CP236" s="84" t="str">
        <f t="shared" si="115"/>
        <v/>
      </c>
      <c r="CQ236" s="84">
        <f>IFERROR(FIND("POLÍCIA CIVIL",consulta_completa__11[[#This Row],[14 - Inst. Atuando no Local]]),0)</f>
        <v>0</v>
      </c>
      <c r="CR236" s="84" t="str">
        <f t="shared" si="116"/>
        <v/>
      </c>
      <c r="CS236" s="84">
        <f>IFERROR(FIND("MARINHA DO BRASIL",consulta_completa__11[[#This Row],[14 - Inst. Atuando no Local]]),0)</f>
        <v>0</v>
      </c>
      <c r="CT236" s="84" t="str">
        <f t="shared" si="117"/>
        <v/>
      </c>
      <c r="CU236" s="84">
        <f>IFERROR(FIND("EMPRESA ESPECIALIZADA EM ATENDIMENTO",consulta_completa__11[[#This Row],[14 - Inst. Atuando no Local]]),0)</f>
        <v>0</v>
      </c>
      <c r="CV236" s="84" t="str">
        <f t="shared" si="118"/>
        <v/>
      </c>
      <c r="CW236" s="84">
        <f>IFERROR(FIND("IBAMA",consulta_completa__11[[#This Row],[14 - Inst. Atuando no Local]]),0)</f>
        <v>0</v>
      </c>
      <c r="CX236" s="84" t="str">
        <f t="shared" si="119"/>
        <v/>
      </c>
      <c r="CY236" s="84" t="str">
        <f>IF(consulta_completa__11[[#This Row],[14 - Inst. Atuando no Local]]="","X","")</f>
        <v/>
      </c>
      <c r="CZ236" s="84">
        <f>IFERROR(FIND("OUTRA (S)",consulta_completa__11[[#This Row],[14 - Inst. Atuando no Local]]),0)</f>
        <v>0</v>
      </c>
      <c r="DA236" s="84" t="str">
        <f t="shared" si="120"/>
        <v/>
      </c>
      <c r="DB236" s="35" t="str">
        <f t="shared" si="121"/>
        <v>Sim</v>
      </c>
      <c r="DC236" s="35" t="str">
        <f t="shared" si="122"/>
        <v>Não</v>
      </c>
      <c r="DD236" s="35" t="str">
        <f t="shared" si="123"/>
        <v>Sim</v>
      </c>
      <c r="DE236" s="87" t="str">
        <f t="shared" si="94"/>
        <v>Sem informação</v>
      </c>
    </row>
    <row r="237" spans="1:109">
      <c r="A237" s="14">
        <v>20254728819</v>
      </c>
      <c r="B237" s="1">
        <v>45753</v>
      </c>
      <c r="C237" t="s">
        <v>2474</v>
      </c>
      <c r="D237" t="s">
        <v>838</v>
      </c>
      <c r="E237" t="s">
        <v>286</v>
      </c>
      <c r="F237" t="s">
        <v>1275</v>
      </c>
      <c r="G237" t="s">
        <v>1328</v>
      </c>
      <c r="H237" t="s">
        <v>2483</v>
      </c>
      <c r="I237" t="s">
        <v>648</v>
      </c>
      <c r="J237" t="s">
        <v>113</v>
      </c>
      <c r="K237" t="s">
        <v>114</v>
      </c>
      <c r="L237" t="s">
        <v>114</v>
      </c>
      <c r="M237" t="s">
        <v>2484</v>
      </c>
      <c r="N237" t="s">
        <v>1276</v>
      </c>
      <c r="O237" t="s">
        <v>239</v>
      </c>
      <c r="P237" t="s">
        <v>272</v>
      </c>
      <c r="Q237" t="s">
        <v>122</v>
      </c>
      <c r="R237" t="s">
        <v>123</v>
      </c>
      <c r="S237" t="s">
        <v>113</v>
      </c>
      <c r="T237" t="s">
        <v>2485</v>
      </c>
      <c r="U237" t="s">
        <v>2486</v>
      </c>
      <c r="V237" t="s">
        <v>2487</v>
      </c>
      <c r="Z237" t="s">
        <v>2488</v>
      </c>
      <c r="AA237" t="s">
        <v>2489</v>
      </c>
      <c r="AB237" t="s">
        <v>2490</v>
      </c>
      <c r="AC237" t="s">
        <v>2491</v>
      </c>
      <c r="AD237">
        <v>1</v>
      </c>
      <c r="AE237" t="s">
        <v>2492</v>
      </c>
      <c r="AF237" t="s">
        <v>113</v>
      </c>
      <c r="AG237" t="s">
        <v>113</v>
      </c>
      <c r="AH237" t="s">
        <v>131</v>
      </c>
      <c r="AI237" t="s">
        <v>131</v>
      </c>
      <c r="AJ237" t="s">
        <v>131</v>
      </c>
      <c r="AK237" t="s">
        <v>2493</v>
      </c>
      <c r="AL237" t="s">
        <v>2494</v>
      </c>
      <c r="AM237" t="s">
        <v>2490</v>
      </c>
      <c r="AN237" t="s">
        <v>2490</v>
      </c>
      <c r="AO237" t="s">
        <v>2495</v>
      </c>
      <c r="AP237">
        <v>54999424375</v>
      </c>
      <c r="AQ237" t="s">
        <v>2496</v>
      </c>
      <c r="AR237" t="s">
        <v>113</v>
      </c>
      <c r="AS237" t="s">
        <v>113</v>
      </c>
      <c r="AT237" t="s">
        <v>113</v>
      </c>
      <c r="AU237" t="s">
        <v>113</v>
      </c>
      <c r="AW237" t="s">
        <v>113</v>
      </c>
      <c r="AX237" s="82">
        <f>IFERROR(FIND("Óbitos/feridos",consulta_completa__11[[#This Row],[13 - Ocorrências/Ambientes Atingidos]]),0)</f>
        <v>1</v>
      </c>
      <c r="AY237" s="83" t="str">
        <f t="shared" si="95"/>
        <v>X</v>
      </c>
      <c r="AZ237" s="82">
        <f>IFERROR(FIND("População afetada/evacuada",consulta_completa__11[[#This Row],[13 - Ocorrências/Ambientes Atingidos]]),0)</f>
        <v>17</v>
      </c>
      <c r="BA237" s="82" t="str">
        <f t="shared" si="96"/>
        <v>X</v>
      </c>
      <c r="BB237" s="82">
        <f>IFERROR(FIND("Suspensão de abastecimento de água",consulta_completa__11[[#This Row],[13 - Ocorrências/Ambientes Atingidos]]),0)</f>
        <v>0</v>
      </c>
      <c r="BC237" s="83" t="str">
        <f t="shared" si="124"/>
        <v/>
      </c>
      <c r="BD237" s="82">
        <f>IFERROR(FIND("Rio/córrego",consulta_completa__11[[#This Row],[13 - Ocorrências/Ambientes Atingidos]]),0)</f>
        <v>0</v>
      </c>
      <c r="BE237" s="83" t="str">
        <f t="shared" si="97"/>
        <v/>
      </c>
      <c r="BF237" s="82">
        <f>IFERROR(FIND("Lago",consulta_completa__11[[#This Row],[13 - Ocorrências/Ambientes Atingidos]]),0)</f>
        <v>0</v>
      </c>
      <c r="BG237" s="83" t="str">
        <f t="shared" si="98"/>
        <v/>
      </c>
      <c r="BH237" s="82">
        <f>IFERROR(FIND("Mar",consulta_completa__11[[#This Row],[13 - Ocorrências/Ambientes Atingidos]]),0)</f>
        <v>0</v>
      </c>
      <c r="BI237" s="83" t="str">
        <f t="shared" si="99"/>
        <v/>
      </c>
      <c r="BJ237" s="82">
        <f>IFERROR(FIND("Praia",consulta_completa__11[[#This Row],[13 - Ocorrências/Ambientes Atingidos]]),0)</f>
        <v>0</v>
      </c>
      <c r="BK237" s="83" t="str">
        <f t="shared" si="100"/>
        <v/>
      </c>
      <c r="BL237" s="82">
        <f>IFERROR(FIND("Solo",consulta_completa__11[[#This Row],[13 - Ocorrências/Ambientes Atingidos]]),0)</f>
        <v>0</v>
      </c>
      <c r="BM237" s="83" t="str">
        <f t="shared" si="101"/>
        <v/>
      </c>
      <c r="BN237" s="82">
        <f>IFERROR(FIND("Águas subterrâneas",consulta_completa__11[[#This Row],[13 - Ocorrências/Ambientes Atingidos]]),0)</f>
        <v>0</v>
      </c>
      <c r="BO237" s="83" t="str">
        <f t="shared" si="102"/>
        <v/>
      </c>
      <c r="BP237" s="82">
        <f>IFERROR(FIND("Atmosfera",consulta_completa__11[[#This Row],[13 - Ocorrências/Ambientes Atingidos]]),0)</f>
        <v>0</v>
      </c>
      <c r="BQ237" s="83" t="str">
        <f t="shared" si="103"/>
        <v/>
      </c>
      <c r="BR237" s="82">
        <f>IFERROR(FIND("Flora",consulta_completa__11[[#This Row],[13 - Ocorrências/Ambientes Atingidos]]),0)</f>
        <v>45</v>
      </c>
      <c r="BS237" s="83" t="str">
        <f t="shared" si="104"/>
        <v>X</v>
      </c>
      <c r="BT237" s="82">
        <f>IFERROR(FIND("Fauna",consulta_completa__11[[#This Row],[13 - Ocorrências/Ambientes Atingidos]]),0)</f>
        <v>0</v>
      </c>
      <c r="BU237" s="83" t="str">
        <f t="shared" si="105"/>
        <v/>
      </c>
      <c r="BV237" s="82">
        <f>IFERROR(FIND("UC federal",consulta_completa__11[[#This Row],[13 - Ocorrências/Ambientes Atingidos]]),0)</f>
        <v>0</v>
      </c>
      <c r="BW237" s="83" t="str">
        <f t="shared" si="106"/>
        <v/>
      </c>
      <c r="BX237" s="82">
        <f>IFERROR(FIND("UC estadual/municipal",consulta_completa__11[[#This Row],[13 - Ocorrências/Ambientes Atingidos]]),0)</f>
        <v>0</v>
      </c>
      <c r="BY237" s="83" t="str">
        <f t="shared" si="107"/>
        <v/>
      </c>
      <c r="BZ237" s="82">
        <f>IFERROR(FIND("Outro(s)",consulta_completa__11[[#This Row],[13 - Ocorrências/Ambientes Atingidos]]),0)</f>
        <v>0</v>
      </c>
      <c r="CA237" s="83" t="str">
        <f t="shared" si="108"/>
        <v/>
      </c>
      <c r="CB237" s="82">
        <f>IFERROR(FIND("Sem dano",consulta_completa__11[[#This Row],[13 - Ocorrências/Ambientes Atingidos]]),0)</f>
        <v>0</v>
      </c>
      <c r="CC237" s="83" t="str">
        <f t="shared" si="109"/>
        <v/>
      </c>
      <c r="CD237" s="82" t="str">
        <f>IF(consulta_completa__11[[#This Row],[13 - Ocorrências/Ambientes Atingidos]]="","X","")</f>
        <v/>
      </c>
      <c r="CE237" s="84">
        <f>IFERROR(FIND("IBAMA",consulta_completa__11[[#This Row],[14 - Inst. Atuando no Local]]),0)</f>
        <v>0</v>
      </c>
      <c r="CF237" s="84" t="str">
        <f t="shared" si="110"/>
        <v/>
      </c>
      <c r="CG237" s="84">
        <f>IFERROR(FIND("OEMA",consulta_completa__11[[#This Row],[14 - Inst. Atuando no Local]]),0)</f>
        <v>0</v>
      </c>
      <c r="CH237" s="84" t="str">
        <f t="shared" si="111"/>
        <v/>
      </c>
      <c r="CI237" s="84">
        <f>IFERROR(FIND("DEFESA CIVIL",consulta_completa__11[[#This Row],[14 - Inst. Atuando no Local]]),0)</f>
        <v>0</v>
      </c>
      <c r="CJ237" s="84" t="str">
        <f t="shared" si="112"/>
        <v/>
      </c>
      <c r="CK237" s="84">
        <f>IFERROR(FIND("CORPO DE BOMBEIROS",consulta_completa__11[[#This Row],[14 - Inst. Atuando no Local]]),0)</f>
        <v>0</v>
      </c>
      <c r="CL237" s="84" t="str">
        <f t="shared" si="113"/>
        <v/>
      </c>
      <c r="CM237" s="84">
        <f>IFERROR(FIND("POLÍCIA RODOVIÁRIA",consulta_completa__11[[#This Row],[14 - Inst. Atuando no Local]]),0)</f>
        <v>0</v>
      </c>
      <c r="CN237" s="84" t="str">
        <f t="shared" si="114"/>
        <v/>
      </c>
      <c r="CO237" s="84">
        <f>IFERROR(FIND("POLÍCIA MILITAR",consulta_completa__11[[#This Row],[14 - Inst. Atuando no Local]]),0)</f>
        <v>0</v>
      </c>
      <c r="CP237" s="84" t="str">
        <f t="shared" si="115"/>
        <v/>
      </c>
      <c r="CQ237" s="84">
        <f>IFERROR(FIND("POLÍCIA CIVIL",consulta_completa__11[[#This Row],[14 - Inst. Atuando no Local]]),0)</f>
        <v>0</v>
      </c>
      <c r="CR237" s="84" t="str">
        <f t="shared" si="116"/>
        <v/>
      </c>
      <c r="CS237" s="84">
        <f>IFERROR(FIND("MARINHA DO BRASIL",consulta_completa__11[[#This Row],[14 - Inst. Atuando no Local]]),0)</f>
        <v>0</v>
      </c>
      <c r="CT237" s="84" t="str">
        <f t="shared" si="117"/>
        <v/>
      </c>
      <c r="CU237" s="84">
        <f>IFERROR(FIND("EMPRESA ESPECIALIZADA EM ATENDIMENTO",consulta_completa__11[[#This Row],[14 - Inst. Atuando no Local]]),0)</f>
        <v>0</v>
      </c>
      <c r="CV237" s="84" t="str">
        <f t="shared" si="118"/>
        <v/>
      </c>
      <c r="CW237" s="84">
        <f>IFERROR(FIND("IBAMA",consulta_completa__11[[#This Row],[14 - Inst. Atuando no Local]]),0)</f>
        <v>0</v>
      </c>
      <c r="CX237" s="84" t="str">
        <f t="shared" si="119"/>
        <v/>
      </c>
      <c r="CY237" s="84" t="str">
        <f>IF(consulta_completa__11[[#This Row],[14 - Inst. Atuando no Local]]="","X","")</f>
        <v/>
      </c>
      <c r="CZ237" s="84">
        <f>IFERROR(FIND("OUTRA (S)",consulta_completa__11[[#This Row],[14 - Inst. Atuando no Local]]),0)</f>
        <v>0</v>
      </c>
      <c r="DA237" s="84" t="str">
        <f t="shared" si="120"/>
        <v/>
      </c>
      <c r="DB237" s="35" t="str">
        <f t="shared" si="121"/>
        <v>Sim</v>
      </c>
      <c r="DC237" s="35" t="str">
        <f t="shared" si="122"/>
        <v>Não</v>
      </c>
      <c r="DD237" s="35" t="str">
        <f t="shared" si="123"/>
        <v>Sim</v>
      </c>
      <c r="DE237" s="87" t="str">
        <f t="shared" si="94"/>
        <v>Federal</v>
      </c>
    </row>
    <row r="238" spans="1:109">
      <c r="A238" s="14">
        <v>20254857612</v>
      </c>
      <c r="B238" s="1">
        <v>45754</v>
      </c>
      <c r="C238" t="s">
        <v>2497</v>
      </c>
      <c r="D238" t="s">
        <v>374</v>
      </c>
      <c r="E238" t="s">
        <v>181</v>
      </c>
      <c r="F238" t="s">
        <v>112</v>
      </c>
      <c r="G238" t="s">
        <v>113</v>
      </c>
      <c r="H238" t="s">
        <v>114</v>
      </c>
      <c r="I238" t="s">
        <v>114</v>
      </c>
      <c r="J238" t="s">
        <v>404</v>
      </c>
      <c r="K238" t="s">
        <v>2498</v>
      </c>
      <c r="L238" t="s">
        <v>117</v>
      </c>
      <c r="M238" t="s">
        <v>140</v>
      </c>
      <c r="N238" t="s">
        <v>119</v>
      </c>
      <c r="O238" t="s">
        <v>239</v>
      </c>
      <c r="P238" t="s">
        <v>299</v>
      </c>
      <c r="Q238" t="s">
        <v>167</v>
      </c>
      <c r="R238" t="s">
        <v>123</v>
      </c>
      <c r="S238" t="s">
        <v>113</v>
      </c>
      <c r="T238" t="s">
        <v>2499</v>
      </c>
      <c r="U238" t="s">
        <v>2500</v>
      </c>
      <c r="V238" t="s">
        <v>2501</v>
      </c>
      <c r="Z238" t="s">
        <v>113</v>
      </c>
      <c r="AA238" t="s">
        <v>2502</v>
      </c>
      <c r="AB238" t="s">
        <v>2503</v>
      </c>
      <c r="AC238" t="s">
        <v>2504</v>
      </c>
      <c r="AD238">
        <v>0</v>
      </c>
      <c r="AE238" t="s">
        <v>2505</v>
      </c>
      <c r="AF238" t="s">
        <v>113</v>
      </c>
      <c r="AG238" t="s">
        <v>113</v>
      </c>
      <c r="AH238" t="s">
        <v>131</v>
      </c>
      <c r="AI238" t="s">
        <v>132</v>
      </c>
      <c r="AJ238" t="s">
        <v>131</v>
      </c>
      <c r="AK238" t="s">
        <v>2506</v>
      </c>
      <c r="AL238" t="s">
        <v>2507</v>
      </c>
      <c r="AM238" t="s">
        <v>387</v>
      </c>
      <c r="AN238" t="s">
        <v>2503</v>
      </c>
      <c r="AO238" t="s">
        <v>2508</v>
      </c>
      <c r="AP238">
        <v>82998006713</v>
      </c>
      <c r="AQ238" t="s">
        <v>389</v>
      </c>
      <c r="AR238" t="s">
        <v>113</v>
      </c>
      <c r="AS238" t="s">
        <v>113</v>
      </c>
      <c r="AT238" t="s">
        <v>113</v>
      </c>
      <c r="AU238" t="s">
        <v>113</v>
      </c>
      <c r="AW238" t="s">
        <v>113</v>
      </c>
      <c r="AX238" s="82">
        <f>IFERROR(FIND("Óbitos/feridos",consulta_completa__11[[#This Row],[13 - Ocorrências/Ambientes Atingidos]]),0)</f>
        <v>0</v>
      </c>
      <c r="AY238" s="83" t="str">
        <f t="shared" si="95"/>
        <v/>
      </c>
      <c r="AZ238" s="82">
        <f>IFERROR(FIND("População afetada/evacuada",consulta_completa__11[[#This Row],[13 - Ocorrências/Ambientes Atingidos]]),0)</f>
        <v>0</v>
      </c>
      <c r="BA238" s="82" t="str">
        <f t="shared" si="96"/>
        <v/>
      </c>
      <c r="BB238" s="82">
        <f>IFERROR(FIND("Suspensão de abastecimento de água",consulta_completa__11[[#This Row],[13 - Ocorrências/Ambientes Atingidos]]),0)</f>
        <v>0</v>
      </c>
      <c r="BC238" s="83" t="str">
        <f t="shared" si="124"/>
        <v/>
      </c>
      <c r="BD238" s="82">
        <f>IFERROR(FIND("Rio/córrego",consulta_completa__11[[#This Row],[13 - Ocorrências/Ambientes Atingidos]]),0)</f>
        <v>0</v>
      </c>
      <c r="BE238" s="83" t="str">
        <f t="shared" si="97"/>
        <v/>
      </c>
      <c r="BF238" s="82">
        <f>IFERROR(FIND("Lago",consulta_completa__11[[#This Row],[13 - Ocorrências/Ambientes Atingidos]]),0)</f>
        <v>0</v>
      </c>
      <c r="BG238" s="83" t="str">
        <f t="shared" si="98"/>
        <v/>
      </c>
      <c r="BH238" s="82">
        <f>IFERROR(FIND("Mar",consulta_completa__11[[#This Row],[13 - Ocorrências/Ambientes Atingidos]]),0)</f>
        <v>0</v>
      </c>
      <c r="BI238" s="83" t="str">
        <f t="shared" si="99"/>
        <v/>
      </c>
      <c r="BJ238" s="82">
        <f>IFERROR(FIND("Praia",consulta_completa__11[[#This Row],[13 - Ocorrências/Ambientes Atingidos]]),0)</f>
        <v>0</v>
      </c>
      <c r="BK238" s="83" t="str">
        <f t="shared" si="100"/>
        <v/>
      </c>
      <c r="BL238" s="82">
        <f>IFERROR(FIND("Solo",consulta_completa__11[[#This Row],[13 - Ocorrências/Ambientes Atingidos]]),0)</f>
        <v>1</v>
      </c>
      <c r="BM238" s="83" t="str">
        <f t="shared" si="101"/>
        <v>X</v>
      </c>
      <c r="BN238" s="82">
        <f>IFERROR(FIND("Águas subterrâneas",consulta_completa__11[[#This Row],[13 - Ocorrências/Ambientes Atingidos]]),0)</f>
        <v>0</v>
      </c>
      <c r="BO238" s="83" t="str">
        <f t="shared" si="102"/>
        <v/>
      </c>
      <c r="BP238" s="82">
        <f>IFERROR(FIND("Atmosfera",consulta_completa__11[[#This Row],[13 - Ocorrências/Ambientes Atingidos]]),0)</f>
        <v>0</v>
      </c>
      <c r="BQ238" s="83" t="str">
        <f t="shared" si="103"/>
        <v/>
      </c>
      <c r="BR238" s="82">
        <f>IFERROR(FIND("Flora",consulta_completa__11[[#This Row],[13 - Ocorrências/Ambientes Atingidos]]),0)</f>
        <v>0</v>
      </c>
      <c r="BS238" s="83" t="str">
        <f t="shared" si="104"/>
        <v/>
      </c>
      <c r="BT238" s="82">
        <f>IFERROR(FIND("Fauna",consulta_completa__11[[#This Row],[13 - Ocorrências/Ambientes Atingidos]]),0)</f>
        <v>0</v>
      </c>
      <c r="BU238" s="83" t="str">
        <f t="shared" si="105"/>
        <v/>
      </c>
      <c r="BV238" s="82">
        <f>IFERROR(FIND("UC federal",consulta_completa__11[[#This Row],[13 - Ocorrências/Ambientes Atingidos]]),0)</f>
        <v>0</v>
      </c>
      <c r="BW238" s="83" t="str">
        <f t="shared" si="106"/>
        <v/>
      </c>
      <c r="BX238" s="82">
        <f>IFERROR(FIND("UC estadual/municipal",consulta_completa__11[[#This Row],[13 - Ocorrências/Ambientes Atingidos]]),0)</f>
        <v>0</v>
      </c>
      <c r="BY238" s="83" t="str">
        <f t="shared" si="107"/>
        <v/>
      </c>
      <c r="BZ238" s="82">
        <f>IFERROR(FIND("Outro(s)",consulta_completa__11[[#This Row],[13 - Ocorrências/Ambientes Atingidos]]),0)</f>
        <v>0</v>
      </c>
      <c r="CA238" s="83" t="str">
        <f t="shared" si="108"/>
        <v/>
      </c>
      <c r="CB238" s="82">
        <f>IFERROR(FIND("Sem dano",consulta_completa__11[[#This Row],[13 - Ocorrências/Ambientes Atingidos]]),0)</f>
        <v>0</v>
      </c>
      <c r="CC238" s="83" t="str">
        <f t="shared" si="109"/>
        <v/>
      </c>
      <c r="CD238" s="82" t="str">
        <f>IF(consulta_completa__11[[#This Row],[13 - Ocorrências/Ambientes Atingidos]]="","X","")</f>
        <v/>
      </c>
      <c r="CE238" s="84">
        <f>IFERROR(FIND("IBAMA",consulta_completa__11[[#This Row],[14 - Inst. Atuando no Local]]),0)</f>
        <v>0</v>
      </c>
      <c r="CF238" s="84" t="str">
        <f t="shared" si="110"/>
        <v/>
      </c>
      <c r="CG238" s="84">
        <f>IFERROR(FIND("OEMA",consulta_completa__11[[#This Row],[14 - Inst. Atuando no Local]]),0)</f>
        <v>0</v>
      </c>
      <c r="CH238" s="84" t="str">
        <f t="shared" si="111"/>
        <v/>
      </c>
      <c r="CI238" s="84">
        <f>IFERROR(FIND("DEFESA CIVIL",consulta_completa__11[[#This Row],[14 - Inst. Atuando no Local]]),0)</f>
        <v>0</v>
      </c>
      <c r="CJ238" s="84" t="str">
        <f t="shared" si="112"/>
        <v/>
      </c>
      <c r="CK238" s="84">
        <f>IFERROR(FIND("CORPO DE BOMBEIROS",consulta_completa__11[[#This Row],[14 - Inst. Atuando no Local]]),0)</f>
        <v>0</v>
      </c>
      <c r="CL238" s="84" t="str">
        <f t="shared" si="113"/>
        <v/>
      </c>
      <c r="CM238" s="84">
        <f>IFERROR(FIND("POLÍCIA RODOVIÁRIA",consulta_completa__11[[#This Row],[14 - Inst. Atuando no Local]]),0)</f>
        <v>0</v>
      </c>
      <c r="CN238" s="84" t="str">
        <f t="shared" si="114"/>
        <v/>
      </c>
      <c r="CO238" s="84">
        <f>IFERROR(FIND("POLÍCIA MILITAR",consulta_completa__11[[#This Row],[14 - Inst. Atuando no Local]]),0)</f>
        <v>0</v>
      </c>
      <c r="CP238" s="84" t="str">
        <f t="shared" si="115"/>
        <v/>
      </c>
      <c r="CQ238" s="84">
        <f>IFERROR(FIND("POLÍCIA CIVIL",consulta_completa__11[[#This Row],[14 - Inst. Atuando no Local]]),0)</f>
        <v>0</v>
      </c>
      <c r="CR238" s="84" t="str">
        <f t="shared" si="116"/>
        <v/>
      </c>
      <c r="CS238" s="84">
        <f>IFERROR(FIND("MARINHA DO BRASIL",consulta_completa__11[[#This Row],[14 - Inst. Atuando no Local]]),0)</f>
        <v>0</v>
      </c>
      <c r="CT238" s="84" t="str">
        <f t="shared" si="117"/>
        <v/>
      </c>
      <c r="CU238" s="84">
        <f>IFERROR(FIND("EMPRESA ESPECIALIZADA EM ATENDIMENTO",consulta_completa__11[[#This Row],[14 - Inst. Atuando no Local]]),0)</f>
        <v>0</v>
      </c>
      <c r="CV238" s="84" t="str">
        <f t="shared" si="118"/>
        <v/>
      </c>
      <c r="CW238" s="84">
        <f>IFERROR(FIND("IBAMA",consulta_completa__11[[#This Row],[14 - Inst. Atuando no Local]]),0)</f>
        <v>0</v>
      </c>
      <c r="CX238" s="84" t="str">
        <f t="shared" si="119"/>
        <v/>
      </c>
      <c r="CY238" s="84" t="str">
        <f>IF(consulta_completa__11[[#This Row],[14 - Inst. Atuando no Local]]="","X","")</f>
        <v/>
      </c>
      <c r="CZ238" s="84">
        <f>IFERROR(FIND("OUTRA (S)",consulta_completa__11[[#This Row],[14 - Inst. Atuando no Local]]),0)</f>
        <v>0</v>
      </c>
      <c r="DA238" s="84" t="str">
        <f t="shared" si="120"/>
        <v/>
      </c>
      <c r="DB238" s="35" t="str">
        <f t="shared" si="121"/>
        <v>Sim</v>
      </c>
      <c r="DC238" s="35" t="str">
        <f t="shared" si="122"/>
        <v>Não</v>
      </c>
      <c r="DD238" s="35" t="str">
        <f t="shared" si="123"/>
        <v>Sim</v>
      </c>
      <c r="DE238" s="87" t="str">
        <f t="shared" si="94"/>
        <v>Sem informação</v>
      </c>
    </row>
    <row r="239" spans="1:109">
      <c r="A239" s="14">
        <v>20254932439</v>
      </c>
      <c r="B239" s="1">
        <v>45755</v>
      </c>
      <c r="C239" t="s">
        <v>1366</v>
      </c>
      <c r="D239" t="s">
        <v>254</v>
      </c>
      <c r="E239" t="s">
        <v>181</v>
      </c>
      <c r="F239" t="s">
        <v>112</v>
      </c>
      <c r="G239" t="s">
        <v>1367</v>
      </c>
      <c r="H239" t="s">
        <v>647</v>
      </c>
      <c r="I239" t="s">
        <v>648</v>
      </c>
      <c r="J239" t="s">
        <v>113</v>
      </c>
      <c r="K239" t="s">
        <v>114</v>
      </c>
      <c r="L239" t="s">
        <v>114</v>
      </c>
      <c r="M239" t="s">
        <v>1227</v>
      </c>
      <c r="N239" t="s">
        <v>119</v>
      </c>
      <c r="O239" t="s">
        <v>120</v>
      </c>
      <c r="P239" t="s">
        <v>355</v>
      </c>
      <c r="Q239" t="s">
        <v>122</v>
      </c>
      <c r="R239" t="s">
        <v>123</v>
      </c>
      <c r="S239" t="s">
        <v>113</v>
      </c>
      <c r="T239" t="s">
        <v>1421</v>
      </c>
      <c r="U239" t="s">
        <v>2509</v>
      </c>
      <c r="V239" t="s">
        <v>2510</v>
      </c>
      <c r="Z239" t="s">
        <v>2511</v>
      </c>
      <c r="AA239" t="s">
        <v>2512</v>
      </c>
      <c r="AB239" t="s">
        <v>2513</v>
      </c>
      <c r="AC239" t="s">
        <v>1372</v>
      </c>
      <c r="AD239">
        <v>1</v>
      </c>
      <c r="AE239" t="s">
        <v>2514</v>
      </c>
      <c r="AF239" t="s">
        <v>1427</v>
      </c>
      <c r="AG239" t="s">
        <v>1428</v>
      </c>
      <c r="AH239" t="s">
        <v>131</v>
      </c>
      <c r="AI239" t="s">
        <v>131</v>
      </c>
      <c r="AJ239" t="s">
        <v>131</v>
      </c>
      <c r="AK239" t="s">
        <v>2515</v>
      </c>
      <c r="AL239" t="s">
        <v>2516</v>
      </c>
      <c r="AM239" t="s">
        <v>1377</v>
      </c>
      <c r="AN239" t="s">
        <v>1431</v>
      </c>
      <c r="AO239" t="s">
        <v>1432</v>
      </c>
      <c r="AP239">
        <v>7734544744</v>
      </c>
      <c r="AQ239" t="s">
        <v>1379</v>
      </c>
      <c r="AR239" t="s">
        <v>113</v>
      </c>
      <c r="AS239" t="s">
        <v>113</v>
      </c>
      <c r="AT239" t="s">
        <v>113</v>
      </c>
      <c r="AU239" t="s">
        <v>113</v>
      </c>
      <c r="AW239" t="s">
        <v>113</v>
      </c>
      <c r="AX239" s="82">
        <f>IFERROR(FIND("Óbitos/feridos",consulta_completa__11[[#This Row],[13 - Ocorrências/Ambientes Atingidos]]),0)</f>
        <v>0</v>
      </c>
      <c r="AY239" s="83" t="str">
        <f t="shared" si="95"/>
        <v/>
      </c>
      <c r="AZ239" s="82">
        <f>IFERROR(FIND("População afetada/evacuada",consulta_completa__11[[#This Row],[13 - Ocorrências/Ambientes Atingidos]]),0)</f>
        <v>0</v>
      </c>
      <c r="BA239" s="82" t="str">
        <f t="shared" si="96"/>
        <v/>
      </c>
      <c r="BB239" s="82">
        <f>IFERROR(FIND("Suspensão de abastecimento de água",consulta_completa__11[[#This Row],[13 - Ocorrências/Ambientes Atingidos]]),0)</f>
        <v>0</v>
      </c>
      <c r="BC239" s="83" t="str">
        <f t="shared" si="124"/>
        <v/>
      </c>
      <c r="BD239" s="82">
        <f>IFERROR(FIND("Rio/córrego",consulta_completa__11[[#This Row],[13 - Ocorrências/Ambientes Atingidos]]),0)</f>
        <v>0</v>
      </c>
      <c r="BE239" s="83" t="str">
        <f t="shared" si="97"/>
        <v/>
      </c>
      <c r="BF239" s="82">
        <f>IFERROR(FIND("Lago",consulta_completa__11[[#This Row],[13 - Ocorrências/Ambientes Atingidos]]),0)</f>
        <v>0</v>
      </c>
      <c r="BG239" s="83" t="str">
        <f t="shared" si="98"/>
        <v/>
      </c>
      <c r="BH239" s="82">
        <f>IFERROR(FIND("Mar",consulta_completa__11[[#This Row],[13 - Ocorrências/Ambientes Atingidos]]),0)</f>
        <v>0</v>
      </c>
      <c r="BI239" s="83" t="str">
        <f t="shared" si="99"/>
        <v/>
      </c>
      <c r="BJ239" s="82">
        <f>IFERROR(FIND("Praia",consulta_completa__11[[#This Row],[13 - Ocorrências/Ambientes Atingidos]]),0)</f>
        <v>0</v>
      </c>
      <c r="BK239" s="83" t="str">
        <f t="shared" si="100"/>
        <v/>
      </c>
      <c r="BL239" s="82">
        <f>IFERROR(FIND("Solo",consulta_completa__11[[#This Row],[13 - Ocorrências/Ambientes Atingidos]]),0)</f>
        <v>1</v>
      </c>
      <c r="BM239" s="83" t="str">
        <f t="shared" si="101"/>
        <v>X</v>
      </c>
      <c r="BN239" s="82">
        <f>IFERROR(FIND("Águas subterrâneas",consulta_completa__11[[#This Row],[13 - Ocorrências/Ambientes Atingidos]]),0)</f>
        <v>0</v>
      </c>
      <c r="BO239" s="83" t="str">
        <f t="shared" si="102"/>
        <v/>
      </c>
      <c r="BP239" s="82">
        <f>IFERROR(FIND("Atmosfera",consulta_completa__11[[#This Row],[13 - Ocorrências/Ambientes Atingidos]]),0)</f>
        <v>0</v>
      </c>
      <c r="BQ239" s="83" t="str">
        <f t="shared" si="103"/>
        <v/>
      </c>
      <c r="BR239" s="82">
        <f>IFERROR(FIND("Flora",consulta_completa__11[[#This Row],[13 - Ocorrências/Ambientes Atingidos]]),0)</f>
        <v>0</v>
      </c>
      <c r="BS239" s="83" t="str">
        <f t="shared" si="104"/>
        <v/>
      </c>
      <c r="BT239" s="82">
        <f>IFERROR(FIND("Fauna",consulta_completa__11[[#This Row],[13 - Ocorrências/Ambientes Atingidos]]),0)</f>
        <v>0</v>
      </c>
      <c r="BU239" s="83" t="str">
        <f t="shared" si="105"/>
        <v/>
      </c>
      <c r="BV239" s="82">
        <f>IFERROR(FIND("UC federal",consulta_completa__11[[#This Row],[13 - Ocorrências/Ambientes Atingidos]]),0)</f>
        <v>0</v>
      </c>
      <c r="BW239" s="83" t="str">
        <f t="shared" si="106"/>
        <v/>
      </c>
      <c r="BX239" s="82">
        <f>IFERROR(FIND("UC estadual/municipal",consulta_completa__11[[#This Row],[13 - Ocorrências/Ambientes Atingidos]]),0)</f>
        <v>0</v>
      </c>
      <c r="BY239" s="83" t="str">
        <f t="shared" si="107"/>
        <v/>
      </c>
      <c r="BZ239" s="82">
        <f>IFERROR(FIND("Outro(s)",consulta_completa__11[[#This Row],[13 - Ocorrências/Ambientes Atingidos]]),0)</f>
        <v>7</v>
      </c>
      <c r="CA239" s="83" t="str">
        <f t="shared" si="108"/>
        <v>X</v>
      </c>
      <c r="CB239" s="82">
        <f>IFERROR(FIND("Sem dano",consulta_completa__11[[#This Row],[13 - Ocorrências/Ambientes Atingidos]]),0)</f>
        <v>0</v>
      </c>
      <c r="CC239" s="83" t="str">
        <f t="shared" si="109"/>
        <v/>
      </c>
      <c r="CD239" s="82" t="str">
        <f>IF(consulta_completa__11[[#This Row],[13 - Ocorrências/Ambientes Atingidos]]="","X","")</f>
        <v/>
      </c>
      <c r="CE239" s="84">
        <f>IFERROR(FIND("IBAMA",consulta_completa__11[[#This Row],[14 - Inst. Atuando no Local]]),0)</f>
        <v>0</v>
      </c>
      <c r="CF239" s="84" t="str">
        <f t="shared" si="110"/>
        <v/>
      </c>
      <c r="CG239" s="84">
        <f>IFERROR(FIND("OEMA",consulta_completa__11[[#This Row],[14 - Inst. Atuando no Local]]),0)</f>
        <v>0</v>
      </c>
      <c r="CH239" s="84" t="str">
        <f t="shared" si="111"/>
        <v/>
      </c>
      <c r="CI239" s="84">
        <f>IFERROR(FIND("DEFESA CIVIL",consulta_completa__11[[#This Row],[14 - Inst. Atuando no Local]]),0)</f>
        <v>0</v>
      </c>
      <c r="CJ239" s="84" t="str">
        <f t="shared" si="112"/>
        <v/>
      </c>
      <c r="CK239" s="84">
        <f>IFERROR(FIND("CORPO DE BOMBEIROS",consulta_completa__11[[#This Row],[14 - Inst. Atuando no Local]]),0)</f>
        <v>0</v>
      </c>
      <c r="CL239" s="84" t="str">
        <f t="shared" si="113"/>
        <v/>
      </c>
      <c r="CM239" s="84">
        <f>IFERROR(FIND("POLÍCIA RODOVIÁRIA",consulta_completa__11[[#This Row],[14 - Inst. Atuando no Local]]),0)</f>
        <v>0</v>
      </c>
      <c r="CN239" s="84" t="str">
        <f t="shared" si="114"/>
        <v/>
      </c>
      <c r="CO239" s="84">
        <f>IFERROR(FIND("POLÍCIA MILITAR",consulta_completa__11[[#This Row],[14 - Inst. Atuando no Local]]),0)</f>
        <v>0</v>
      </c>
      <c r="CP239" s="84" t="str">
        <f t="shared" si="115"/>
        <v/>
      </c>
      <c r="CQ239" s="84">
        <f>IFERROR(FIND("POLÍCIA CIVIL",consulta_completa__11[[#This Row],[14 - Inst. Atuando no Local]]),0)</f>
        <v>0</v>
      </c>
      <c r="CR239" s="84" t="str">
        <f t="shared" si="116"/>
        <v/>
      </c>
      <c r="CS239" s="84">
        <f>IFERROR(FIND("MARINHA DO BRASIL",consulta_completa__11[[#This Row],[14 - Inst. Atuando no Local]]),0)</f>
        <v>0</v>
      </c>
      <c r="CT239" s="84" t="str">
        <f t="shared" si="117"/>
        <v/>
      </c>
      <c r="CU239" s="84">
        <f>IFERROR(FIND("EMPRESA ESPECIALIZADA EM ATENDIMENTO",consulta_completa__11[[#This Row],[14 - Inst. Atuando no Local]]),0)</f>
        <v>0</v>
      </c>
      <c r="CV239" s="84" t="str">
        <f t="shared" si="118"/>
        <v/>
      </c>
      <c r="CW239" s="84">
        <f>IFERROR(FIND("IBAMA",consulta_completa__11[[#This Row],[14 - Inst. Atuando no Local]]),0)</f>
        <v>0</v>
      </c>
      <c r="CX239" s="84" t="str">
        <f t="shared" si="119"/>
        <v/>
      </c>
      <c r="CY239" s="84" t="str">
        <f>IF(consulta_completa__11[[#This Row],[14 - Inst. Atuando no Local]]="","X","")</f>
        <v/>
      </c>
      <c r="CZ239" s="84">
        <f>IFERROR(FIND("OUTRA (S)",consulta_completa__11[[#This Row],[14 - Inst. Atuando no Local]]),0)</f>
        <v>0</v>
      </c>
      <c r="DA239" s="84" t="str">
        <f t="shared" si="120"/>
        <v/>
      </c>
      <c r="DB239" s="35" t="str">
        <f t="shared" si="121"/>
        <v>Sim</v>
      </c>
      <c r="DC239" s="35" t="str">
        <f t="shared" si="122"/>
        <v>Não</v>
      </c>
      <c r="DD239" s="35" t="str">
        <f t="shared" si="123"/>
        <v>Sim</v>
      </c>
      <c r="DE239" s="87" t="str">
        <f t="shared" si="94"/>
        <v>Federal</v>
      </c>
    </row>
    <row r="240" spans="1:109">
      <c r="A240" s="14">
        <v>20254943202</v>
      </c>
      <c r="B240" s="1">
        <v>45755</v>
      </c>
      <c r="C240" t="s">
        <v>677</v>
      </c>
      <c r="D240" t="s">
        <v>180</v>
      </c>
      <c r="E240" t="s">
        <v>162</v>
      </c>
      <c r="F240" t="s">
        <v>112</v>
      </c>
      <c r="G240" t="s">
        <v>311</v>
      </c>
      <c r="H240" t="s">
        <v>113</v>
      </c>
      <c r="I240" t="s">
        <v>113</v>
      </c>
      <c r="J240" t="s">
        <v>113</v>
      </c>
      <c r="K240" t="s">
        <v>114</v>
      </c>
      <c r="L240" t="s">
        <v>114</v>
      </c>
      <c r="M240" t="s">
        <v>140</v>
      </c>
      <c r="N240" t="s">
        <v>119</v>
      </c>
      <c r="O240" t="s">
        <v>239</v>
      </c>
      <c r="P240" t="s">
        <v>355</v>
      </c>
      <c r="Q240" t="s">
        <v>122</v>
      </c>
      <c r="R240" t="s">
        <v>123</v>
      </c>
      <c r="S240" t="s">
        <v>113</v>
      </c>
      <c r="T240" t="s">
        <v>2517</v>
      </c>
      <c r="U240" t="s">
        <v>2518</v>
      </c>
      <c r="V240" t="s">
        <v>2519</v>
      </c>
      <c r="Z240" t="s">
        <v>113</v>
      </c>
      <c r="AA240" t="s">
        <v>2520</v>
      </c>
      <c r="AB240" t="s">
        <v>275</v>
      </c>
      <c r="AC240" t="s">
        <v>276</v>
      </c>
      <c r="AD240">
        <v>1</v>
      </c>
      <c r="AE240" t="s">
        <v>2521</v>
      </c>
      <c r="AF240" t="s">
        <v>2522</v>
      </c>
      <c r="AG240" t="s">
        <v>2523</v>
      </c>
      <c r="AH240" t="s">
        <v>131</v>
      </c>
      <c r="AI240" t="s">
        <v>131</v>
      </c>
      <c r="AJ240" t="s">
        <v>132</v>
      </c>
      <c r="AK240" t="s">
        <v>113</v>
      </c>
      <c r="AL240" t="s">
        <v>2524</v>
      </c>
      <c r="AM240" t="s">
        <v>281</v>
      </c>
      <c r="AN240" t="s">
        <v>282</v>
      </c>
      <c r="AO240" t="s">
        <v>283</v>
      </c>
      <c r="AP240">
        <v>31982725614</v>
      </c>
      <c r="AQ240" t="s">
        <v>284</v>
      </c>
      <c r="AR240" t="s">
        <v>113</v>
      </c>
      <c r="AS240" t="s">
        <v>113</v>
      </c>
      <c r="AT240" t="s">
        <v>113</v>
      </c>
      <c r="AU240" t="s">
        <v>113</v>
      </c>
      <c r="AW240" t="s">
        <v>113</v>
      </c>
      <c r="AX240" s="82">
        <f>IFERROR(FIND("Óbitos/feridos",consulta_completa__11[[#This Row],[13 - Ocorrências/Ambientes Atingidos]]),0)</f>
        <v>0</v>
      </c>
      <c r="AY240" s="83" t="str">
        <f t="shared" si="95"/>
        <v/>
      </c>
      <c r="AZ240" s="82">
        <f>IFERROR(FIND("População afetada/evacuada",consulta_completa__11[[#This Row],[13 - Ocorrências/Ambientes Atingidos]]),0)</f>
        <v>0</v>
      </c>
      <c r="BA240" s="82" t="str">
        <f t="shared" si="96"/>
        <v/>
      </c>
      <c r="BB240" s="82">
        <f>IFERROR(FIND("Suspensão de abastecimento de água",consulta_completa__11[[#This Row],[13 - Ocorrências/Ambientes Atingidos]]),0)</f>
        <v>0</v>
      </c>
      <c r="BC240" s="83" t="str">
        <f t="shared" si="124"/>
        <v/>
      </c>
      <c r="BD240" s="82">
        <f>IFERROR(FIND("Rio/córrego",consulta_completa__11[[#This Row],[13 - Ocorrências/Ambientes Atingidos]]),0)</f>
        <v>0</v>
      </c>
      <c r="BE240" s="83" t="str">
        <f t="shared" si="97"/>
        <v/>
      </c>
      <c r="BF240" s="82">
        <f>IFERROR(FIND("Lago",consulta_completa__11[[#This Row],[13 - Ocorrências/Ambientes Atingidos]]),0)</f>
        <v>0</v>
      </c>
      <c r="BG240" s="83" t="str">
        <f t="shared" si="98"/>
        <v/>
      </c>
      <c r="BH240" s="82">
        <f>IFERROR(FIND("Mar",consulta_completa__11[[#This Row],[13 - Ocorrências/Ambientes Atingidos]]),0)</f>
        <v>0</v>
      </c>
      <c r="BI240" s="83" t="str">
        <f t="shared" si="99"/>
        <v/>
      </c>
      <c r="BJ240" s="82">
        <f>IFERROR(FIND("Praia",consulta_completa__11[[#This Row],[13 - Ocorrências/Ambientes Atingidos]]),0)</f>
        <v>0</v>
      </c>
      <c r="BK240" s="83" t="str">
        <f t="shared" si="100"/>
        <v/>
      </c>
      <c r="BL240" s="82">
        <f>IFERROR(FIND("Solo",consulta_completa__11[[#This Row],[13 - Ocorrências/Ambientes Atingidos]]),0)</f>
        <v>1</v>
      </c>
      <c r="BM240" s="83" t="str">
        <f t="shared" si="101"/>
        <v>X</v>
      </c>
      <c r="BN240" s="82">
        <f>IFERROR(FIND("Águas subterrâneas",consulta_completa__11[[#This Row],[13 - Ocorrências/Ambientes Atingidos]]),0)</f>
        <v>0</v>
      </c>
      <c r="BO240" s="83" t="str">
        <f t="shared" si="102"/>
        <v/>
      </c>
      <c r="BP240" s="82">
        <f>IFERROR(FIND("Atmosfera",consulta_completa__11[[#This Row],[13 - Ocorrências/Ambientes Atingidos]]),0)</f>
        <v>0</v>
      </c>
      <c r="BQ240" s="83" t="str">
        <f t="shared" si="103"/>
        <v/>
      </c>
      <c r="BR240" s="82">
        <f>IFERROR(FIND("Flora",consulta_completa__11[[#This Row],[13 - Ocorrências/Ambientes Atingidos]]),0)</f>
        <v>0</v>
      </c>
      <c r="BS240" s="83" t="str">
        <f t="shared" si="104"/>
        <v/>
      </c>
      <c r="BT240" s="82">
        <f>IFERROR(FIND("Fauna",consulta_completa__11[[#This Row],[13 - Ocorrências/Ambientes Atingidos]]),0)</f>
        <v>0</v>
      </c>
      <c r="BU240" s="83" t="str">
        <f t="shared" si="105"/>
        <v/>
      </c>
      <c r="BV240" s="82">
        <f>IFERROR(FIND("UC federal",consulta_completa__11[[#This Row],[13 - Ocorrências/Ambientes Atingidos]]),0)</f>
        <v>0</v>
      </c>
      <c r="BW240" s="83" t="str">
        <f t="shared" si="106"/>
        <v/>
      </c>
      <c r="BX240" s="82">
        <f>IFERROR(FIND("UC estadual/municipal",consulta_completa__11[[#This Row],[13 - Ocorrências/Ambientes Atingidos]]),0)</f>
        <v>0</v>
      </c>
      <c r="BY240" s="83" t="str">
        <f t="shared" si="107"/>
        <v/>
      </c>
      <c r="BZ240" s="82">
        <f>IFERROR(FIND("Outro(s)",consulta_completa__11[[#This Row],[13 - Ocorrências/Ambientes Atingidos]]),0)</f>
        <v>0</v>
      </c>
      <c r="CA240" s="83" t="str">
        <f t="shared" si="108"/>
        <v/>
      </c>
      <c r="CB240" s="82">
        <f>IFERROR(FIND("Sem dano",consulta_completa__11[[#This Row],[13 - Ocorrências/Ambientes Atingidos]]),0)</f>
        <v>0</v>
      </c>
      <c r="CC240" s="83" t="str">
        <f t="shared" si="109"/>
        <v/>
      </c>
      <c r="CD240" s="82" t="str">
        <f>IF(consulta_completa__11[[#This Row],[13 - Ocorrências/Ambientes Atingidos]]="","X","")</f>
        <v/>
      </c>
      <c r="CE240" s="84">
        <f>IFERROR(FIND("IBAMA",consulta_completa__11[[#This Row],[14 - Inst. Atuando no Local]]),0)</f>
        <v>0</v>
      </c>
      <c r="CF240" s="84" t="str">
        <f t="shared" si="110"/>
        <v/>
      </c>
      <c r="CG240" s="84">
        <f>IFERROR(FIND("OEMA",consulta_completa__11[[#This Row],[14 - Inst. Atuando no Local]]),0)</f>
        <v>0</v>
      </c>
      <c r="CH240" s="84" t="str">
        <f t="shared" si="111"/>
        <v/>
      </c>
      <c r="CI240" s="84">
        <f>IFERROR(FIND("DEFESA CIVIL",consulta_completa__11[[#This Row],[14 - Inst. Atuando no Local]]),0)</f>
        <v>0</v>
      </c>
      <c r="CJ240" s="84" t="str">
        <f t="shared" si="112"/>
        <v/>
      </c>
      <c r="CK240" s="84">
        <f>IFERROR(FIND("CORPO DE BOMBEIROS",consulta_completa__11[[#This Row],[14 - Inst. Atuando no Local]]),0)</f>
        <v>0</v>
      </c>
      <c r="CL240" s="84" t="str">
        <f t="shared" si="113"/>
        <v/>
      </c>
      <c r="CM240" s="84">
        <f>IFERROR(FIND("POLÍCIA RODOVIÁRIA",consulta_completa__11[[#This Row],[14 - Inst. Atuando no Local]]),0)</f>
        <v>0</v>
      </c>
      <c r="CN240" s="84" t="str">
        <f t="shared" si="114"/>
        <v/>
      </c>
      <c r="CO240" s="84">
        <f>IFERROR(FIND("POLÍCIA MILITAR",consulta_completa__11[[#This Row],[14 - Inst. Atuando no Local]]),0)</f>
        <v>0</v>
      </c>
      <c r="CP240" s="84" t="str">
        <f t="shared" si="115"/>
        <v/>
      </c>
      <c r="CQ240" s="84">
        <f>IFERROR(FIND("POLÍCIA CIVIL",consulta_completa__11[[#This Row],[14 - Inst. Atuando no Local]]),0)</f>
        <v>0</v>
      </c>
      <c r="CR240" s="84" t="str">
        <f t="shared" si="116"/>
        <v/>
      </c>
      <c r="CS240" s="84">
        <f>IFERROR(FIND("MARINHA DO BRASIL",consulta_completa__11[[#This Row],[14 - Inst. Atuando no Local]]),0)</f>
        <v>0</v>
      </c>
      <c r="CT240" s="84" t="str">
        <f t="shared" si="117"/>
        <v/>
      </c>
      <c r="CU240" s="84">
        <f>IFERROR(FIND("EMPRESA ESPECIALIZADA EM ATENDIMENTO",consulta_completa__11[[#This Row],[14 - Inst. Atuando no Local]]),0)</f>
        <v>0</v>
      </c>
      <c r="CV240" s="84" t="str">
        <f t="shared" si="118"/>
        <v/>
      </c>
      <c r="CW240" s="84">
        <f>IFERROR(FIND("IBAMA",consulta_completa__11[[#This Row],[14 - Inst. Atuando no Local]]),0)</f>
        <v>0</v>
      </c>
      <c r="CX240" s="84" t="str">
        <f t="shared" si="119"/>
        <v/>
      </c>
      <c r="CY240" s="84" t="str">
        <f>IF(consulta_completa__11[[#This Row],[14 - Inst. Atuando no Local]]="","X","")</f>
        <v/>
      </c>
      <c r="CZ240" s="84">
        <f>IFERROR(FIND("OUTRA (S)",consulta_completa__11[[#This Row],[14 - Inst. Atuando no Local]]),0)</f>
        <v>0</v>
      </c>
      <c r="DA240" s="84" t="str">
        <f t="shared" si="120"/>
        <v/>
      </c>
      <c r="DB240" s="35" t="str">
        <f t="shared" si="121"/>
        <v>Sim</v>
      </c>
      <c r="DC240" s="35" t="str">
        <f t="shared" si="122"/>
        <v>Não</v>
      </c>
      <c r="DD240" s="35" t="str">
        <f t="shared" si="123"/>
        <v>Sim</v>
      </c>
      <c r="DE240" s="87" t="str">
        <f t="shared" si="94"/>
        <v>Federal</v>
      </c>
    </row>
    <row r="241" spans="1:109">
      <c r="A241" s="14">
        <v>202541264802</v>
      </c>
      <c r="B241" s="1">
        <v>45755</v>
      </c>
      <c r="C241" t="s">
        <v>1064</v>
      </c>
      <c r="D241" t="s">
        <v>343</v>
      </c>
      <c r="E241" t="s">
        <v>139</v>
      </c>
      <c r="F241" t="s">
        <v>112</v>
      </c>
      <c r="G241" t="s">
        <v>439</v>
      </c>
      <c r="H241" t="s">
        <v>2525</v>
      </c>
      <c r="I241" t="s">
        <v>117</v>
      </c>
      <c r="J241" t="s">
        <v>113</v>
      </c>
      <c r="K241" t="s">
        <v>114</v>
      </c>
      <c r="L241" t="s">
        <v>114</v>
      </c>
      <c r="M241" t="s">
        <v>140</v>
      </c>
      <c r="N241" t="s">
        <v>113</v>
      </c>
      <c r="O241" t="s">
        <v>113</v>
      </c>
      <c r="P241" t="s">
        <v>355</v>
      </c>
      <c r="Q241" t="s">
        <v>143</v>
      </c>
      <c r="R241" t="s">
        <v>123</v>
      </c>
      <c r="S241" t="s">
        <v>113</v>
      </c>
      <c r="T241" t="s">
        <v>2526</v>
      </c>
      <c r="U241" t="s">
        <v>2527</v>
      </c>
      <c r="V241" t="s">
        <v>2528</v>
      </c>
      <c r="Z241" t="s">
        <v>2529</v>
      </c>
      <c r="AA241" t="s">
        <v>2530</v>
      </c>
      <c r="AB241" t="s">
        <v>823</v>
      </c>
      <c r="AC241" t="s">
        <v>2258</v>
      </c>
      <c r="AD241">
        <v>2</v>
      </c>
      <c r="AE241" t="s">
        <v>113</v>
      </c>
      <c r="AF241" t="s">
        <v>113</v>
      </c>
      <c r="AG241" t="s">
        <v>113</v>
      </c>
      <c r="AH241" t="s">
        <v>131</v>
      </c>
      <c r="AI241" t="s">
        <v>132</v>
      </c>
      <c r="AJ241" t="s">
        <v>131</v>
      </c>
      <c r="AK241" t="s">
        <v>2531</v>
      </c>
      <c r="AL241" t="s">
        <v>2532</v>
      </c>
      <c r="AM241" t="s">
        <v>2533</v>
      </c>
      <c r="AN241" t="s">
        <v>265</v>
      </c>
      <c r="AO241" t="s">
        <v>2534</v>
      </c>
      <c r="AP241">
        <v>6133161070</v>
      </c>
      <c r="AQ241" t="s">
        <v>2535</v>
      </c>
      <c r="AR241" t="s">
        <v>113</v>
      </c>
      <c r="AS241" t="s">
        <v>113</v>
      </c>
      <c r="AT241" t="s">
        <v>2527</v>
      </c>
      <c r="AU241" t="s">
        <v>113</v>
      </c>
      <c r="AW241" t="s">
        <v>159</v>
      </c>
      <c r="AX241" s="82">
        <f>IFERROR(FIND("Óbitos/feridos",consulta_completa__11[[#This Row],[13 - Ocorrências/Ambientes Atingidos]]),0)</f>
        <v>0</v>
      </c>
      <c r="AY241" s="83" t="str">
        <f t="shared" si="95"/>
        <v/>
      </c>
      <c r="AZ241" s="82">
        <f>IFERROR(FIND("População afetada/evacuada",consulta_completa__11[[#This Row],[13 - Ocorrências/Ambientes Atingidos]]),0)</f>
        <v>0</v>
      </c>
      <c r="BA241" s="82" t="str">
        <f t="shared" si="96"/>
        <v/>
      </c>
      <c r="BB241" s="82">
        <f>IFERROR(FIND("Suspensão de abastecimento de água",consulta_completa__11[[#This Row],[13 - Ocorrências/Ambientes Atingidos]]),0)</f>
        <v>0</v>
      </c>
      <c r="BC241" s="83" t="str">
        <f t="shared" si="124"/>
        <v/>
      </c>
      <c r="BD241" s="82">
        <f>IFERROR(FIND("Rio/córrego",consulta_completa__11[[#This Row],[13 - Ocorrências/Ambientes Atingidos]]),0)</f>
        <v>0</v>
      </c>
      <c r="BE241" s="83" t="str">
        <f t="shared" si="97"/>
        <v/>
      </c>
      <c r="BF241" s="82">
        <f>IFERROR(FIND("Lago",consulta_completa__11[[#This Row],[13 - Ocorrências/Ambientes Atingidos]]),0)</f>
        <v>0</v>
      </c>
      <c r="BG241" s="83" t="str">
        <f t="shared" si="98"/>
        <v/>
      </c>
      <c r="BH241" s="82">
        <f>IFERROR(FIND("Mar",consulta_completa__11[[#This Row],[13 - Ocorrências/Ambientes Atingidos]]),0)</f>
        <v>0</v>
      </c>
      <c r="BI241" s="83" t="str">
        <f t="shared" si="99"/>
        <v/>
      </c>
      <c r="BJ241" s="82">
        <f>IFERROR(FIND("Praia",consulta_completa__11[[#This Row],[13 - Ocorrências/Ambientes Atingidos]]),0)</f>
        <v>0</v>
      </c>
      <c r="BK241" s="83" t="str">
        <f t="shared" si="100"/>
        <v/>
      </c>
      <c r="BL241" s="82">
        <f>IFERROR(FIND("Solo",consulta_completa__11[[#This Row],[13 - Ocorrências/Ambientes Atingidos]]),0)</f>
        <v>1</v>
      </c>
      <c r="BM241" s="83" t="str">
        <f t="shared" si="101"/>
        <v>X</v>
      </c>
      <c r="BN241" s="82">
        <f>IFERROR(FIND("Águas subterrâneas",consulta_completa__11[[#This Row],[13 - Ocorrências/Ambientes Atingidos]]),0)</f>
        <v>0</v>
      </c>
      <c r="BO241" s="83" t="str">
        <f t="shared" si="102"/>
        <v/>
      </c>
      <c r="BP241" s="82">
        <f>IFERROR(FIND("Atmosfera",consulta_completa__11[[#This Row],[13 - Ocorrências/Ambientes Atingidos]]),0)</f>
        <v>0</v>
      </c>
      <c r="BQ241" s="83" t="str">
        <f t="shared" si="103"/>
        <v/>
      </c>
      <c r="BR241" s="82">
        <f>IFERROR(FIND("Flora",consulta_completa__11[[#This Row],[13 - Ocorrências/Ambientes Atingidos]]),0)</f>
        <v>0</v>
      </c>
      <c r="BS241" s="83" t="str">
        <f t="shared" si="104"/>
        <v/>
      </c>
      <c r="BT241" s="82">
        <f>IFERROR(FIND("Fauna",consulta_completa__11[[#This Row],[13 - Ocorrências/Ambientes Atingidos]]),0)</f>
        <v>0</v>
      </c>
      <c r="BU241" s="83" t="str">
        <f t="shared" si="105"/>
        <v/>
      </c>
      <c r="BV241" s="82">
        <f>IFERROR(FIND("UC federal",consulta_completa__11[[#This Row],[13 - Ocorrências/Ambientes Atingidos]]),0)</f>
        <v>0</v>
      </c>
      <c r="BW241" s="83" t="str">
        <f t="shared" si="106"/>
        <v/>
      </c>
      <c r="BX241" s="82">
        <f>IFERROR(FIND("UC estadual/municipal",consulta_completa__11[[#This Row],[13 - Ocorrências/Ambientes Atingidos]]),0)</f>
        <v>0</v>
      </c>
      <c r="BY241" s="83" t="str">
        <f t="shared" si="107"/>
        <v/>
      </c>
      <c r="BZ241" s="82">
        <f>IFERROR(FIND("Outro(s)",consulta_completa__11[[#This Row],[13 - Ocorrências/Ambientes Atingidos]]),0)</f>
        <v>0</v>
      </c>
      <c r="CA241" s="83" t="str">
        <f t="shared" si="108"/>
        <v/>
      </c>
      <c r="CB241" s="82">
        <f>IFERROR(FIND("Sem dano",consulta_completa__11[[#This Row],[13 - Ocorrências/Ambientes Atingidos]]),0)</f>
        <v>0</v>
      </c>
      <c r="CC241" s="83" t="str">
        <f t="shared" si="109"/>
        <v/>
      </c>
      <c r="CD241" s="82" t="str">
        <f>IF(consulta_completa__11[[#This Row],[13 - Ocorrências/Ambientes Atingidos]]="","X","")</f>
        <v/>
      </c>
      <c r="CE241" s="84">
        <f>IFERROR(FIND("IBAMA",consulta_completa__11[[#This Row],[14 - Inst. Atuando no Local]]),0)</f>
        <v>0</v>
      </c>
      <c r="CF241" s="84" t="str">
        <f t="shared" si="110"/>
        <v/>
      </c>
      <c r="CG241" s="84">
        <f>IFERROR(FIND("OEMA",consulta_completa__11[[#This Row],[14 - Inst. Atuando no Local]]),0)</f>
        <v>0</v>
      </c>
      <c r="CH241" s="84" t="str">
        <f t="shared" si="111"/>
        <v/>
      </c>
      <c r="CI241" s="84">
        <f>IFERROR(FIND("DEFESA CIVIL",consulta_completa__11[[#This Row],[14 - Inst. Atuando no Local]]),0)</f>
        <v>0</v>
      </c>
      <c r="CJ241" s="84" t="str">
        <f t="shared" si="112"/>
        <v/>
      </c>
      <c r="CK241" s="84">
        <f>IFERROR(FIND("CORPO DE BOMBEIROS",consulta_completa__11[[#This Row],[14 - Inst. Atuando no Local]]),0)</f>
        <v>0</v>
      </c>
      <c r="CL241" s="84" t="str">
        <f t="shared" si="113"/>
        <v/>
      </c>
      <c r="CM241" s="84">
        <f>IFERROR(FIND("POLÍCIA RODOVIÁRIA",consulta_completa__11[[#This Row],[14 - Inst. Atuando no Local]]),0)</f>
        <v>0</v>
      </c>
      <c r="CN241" s="84" t="str">
        <f t="shared" si="114"/>
        <v/>
      </c>
      <c r="CO241" s="84">
        <f>IFERROR(FIND("POLÍCIA MILITAR",consulta_completa__11[[#This Row],[14 - Inst. Atuando no Local]]),0)</f>
        <v>0</v>
      </c>
      <c r="CP241" s="84" t="str">
        <f t="shared" si="115"/>
        <v/>
      </c>
      <c r="CQ241" s="84">
        <f>IFERROR(FIND("POLÍCIA CIVIL",consulta_completa__11[[#This Row],[14 - Inst. Atuando no Local]]),0)</f>
        <v>0</v>
      </c>
      <c r="CR241" s="84" t="str">
        <f t="shared" si="116"/>
        <v/>
      </c>
      <c r="CS241" s="84">
        <f>IFERROR(FIND("MARINHA DO BRASIL",consulta_completa__11[[#This Row],[14 - Inst. Atuando no Local]]),0)</f>
        <v>0</v>
      </c>
      <c r="CT241" s="84" t="str">
        <f t="shared" si="117"/>
        <v/>
      </c>
      <c r="CU241" s="84">
        <f>IFERROR(FIND("EMPRESA ESPECIALIZADA EM ATENDIMENTO",consulta_completa__11[[#This Row],[14 - Inst. Atuando no Local]]),0)</f>
        <v>0</v>
      </c>
      <c r="CV241" s="84" t="str">
        <f t="shared" si="118"/>
        <v/>
      </c>
      <c r="CW241" s="84">
        <f>IFERROR(FIND("IBAMA",consulta_completa__11[[#This Row],[14 - Inst. Atuando no Local]]),0)</f>
        <v>0</v>
      </c>
      <c r="CX241" s="84" t="str">
        <f t="shared" si="119"/>
        <v/>
      </c>
      <c r="CY241" s="84" t="str">
        <f>IF(consulta_completa__11[[#This Row],[14 - Inst. Atuando no Local]]="","X","")</f>
        <v>X</v>
      </c>
      <c r="CZ241" s="84">
        <f>IFERROR(FIND("OUTRA (S)",consulta_completa__11[[#This Row],[14 - Inst. Atuando no Local]]),0)</f>
        <v>0</v>
      </c>
      <c r="DA241" s="84" t="str">
        <f t="shared" si="120"/>
        <v/>
      </c>
      <c r="DB241" s="35" t="str">
        <f t="shared" si="121"/>
        <v>Sim</v>
      </c>
      <c r="DC241" s="35" t="str">
        <f t="shared" si="122"/>
        <v>Não</v>
      </c>
      <c r="DD241" s="35" t="str">
        <f t="shared" si="123"/>
        <v>Sim</v>
      </c>
      <c r="DE241" s="87" t="str">
        <f t="shared" si="94"/>
        <v>Estadual</v>
      </c>
    </row>
    <row r="242" spans="1:109">
      <c r="A242" s="14">
        <v>202541136046</v>
      </c>
      <c r="B242" s="1">
        <v>45757</v>
      </c>
      <c r="C242" t="s">
        <v>2536</v>
      </c>
      <c r="D242" t="s">
        <v>180</v>
      </c>
      <c r="E242" t="s">
        <v>286</v>
      </c>
      <c r="F242" t="s">
        <v>112</v>
      </c>
      <c r="G242" t="s">
        <v>885</v>
      </c>
      <c r="H242" t="s">
        <v>113</v>
      </c>
      <c r="I242" t="s">
        <v>113</v>
      </c>
      <c r="J242" t="s">
        <v>113</v>
      </c>
      <c r="K242" t="s">
        <v>114</v>
      </c>
      <c r="L242" t="s">
        <v>114</v>
      </c>
      <c r="M242" t="s">
        <v>629</v>
      </c>
      <c r="N242" t="s">
        <v>119</v>
      </c>
      <c r="O242" t="s">
        <v>2537</v>
      </c>
      <c r="P242" t="s">
        <v>142</v>
      </c>
      <c r="Q242" t="s">
        <v>143</v>
      </c>
      <c r="R242" t="s">
        <v>123</v>
      </c>
      <c r="S242" t="s">
        <v>113</v>
      </c>
      <c r="T242" t="s">
        <v>2538</v>
      </c>
      <c r="U242" t="s">
        <v>2539</v>
      </c>
      <c r="V242" t="s">
        <v>113</v>
      </c>
      <c r="Z242" t="s">
        <v>2540</v>
      </c>
      <c r="AA242" t="s">
        <v>2541</v>
      </c>
      <c r="AB242" t="s">
        <v>113</v>
      </c>
      <c r="AC242" t="s">
        <v>113</v>
      </c>
      <c r="AE242" t="s">
        <v>2542</v>
      </c>
      <c r="AF242" t="s">
        <v>113</v>
      </c>
      <c r="AG242" t="s">
        <v>113</v>
      </c>
      <c r="AH242" t="s">
        <v>194</v>
      </c>
      <c r="AI242" t="s">
        <v>132</v>
      </c>
      <c r="AJ242" t="s">
        <v>132</v>
      </c>
      <c r="AK242" t="s">
        <v>113</v>
      </c>
      <c r="AL242" t="s">
        <v>2543</v>
      </c>
      <c r="AM242" t="s">
        <v>2544</v>
      </c>
      <c r="AN242" t="s">
        <v>154</v>
      </c>
      <c r="AO242" t="s">
        <v>113</v>
      </c>
      <c r="AQ242" t="s">
        <v>2545</v>
      </c>
      <c r="AR242" t="s">
        <v>113</v>
      </c>
      <c r="AS242" t="s">
        <v>113</v>
      </c>
      <c r="AT242" t="s">
        <v>113</v>
      </c>
      <c r="AU242" t="s">
        <v>113</v>
      </c>
      <c r="AW242" t="s">
        <v>113</v>
      </c>
      <c r="AX242" s="82">
        <f>IFERROR(FIND("Óbitos/feridos",consulta_completa__11[[#This Row],[13 - Ocorrências/Ambientes Atingidos]]),0)</f>
        <v>0</v>
      </c>
      <c r="AY242" s="83" t="str">
        <f t="shared" si="95"/>
        <v/>
      </c>
      <c r="AZ242" s="82">
        <f>IFERROR(FIND("População afetada/evacuada",consulta_completa__11[[#This Row],[13 - Ocorrências/Ambientes Atingidos]]),0)</f>
        <v>0</v>
      </c>
      <c r="BA242" s="82" t="str">
        <f t="shared" si="96"/>
        <v/>
      </c>
      <c r="BB242" s="82">
        <f>IFERROR(FIND("Suspensão de abastecimento de água",consulta_completa__11[[#This Row],[13 - Ocorrências/Ambientes Atingidos]]),0)</f>
        <v>0</v>
      </c>
      <c r="BC242" s="83" t="str">
        <f t="shared" si="124"/>
        <v/>
      </c>
      <c r="BD242" s="82">
        <f>IFERROR(FIND("Rio/córrego",consulta_completa__11[[#This Row],[13 - Ocorrências/Ambientes Atingidos]]),0)</f>
        <v>0</v>
      </c>
      <c r="BE242" s="83" t="str">
        <f t="shared" si="97"/>
        <v/>
      </c>
      <c r="BF242" s="82">
        <f>IFERROR(FIND("Lago",consulta_completa__11[[#This Row],[13 - Ocorrências/Ambientes Atingidos]]),0)</f>
        <v>0</v>
      </c>
      <c r="BG242" s="83" t="str">
        <f t="shared" si="98"/>
        <v/>
      </c>
      <c r="BH242" s="82">
        <f>IFERROR(FIND("Mar",consulta_completa__11[[#This Row],[13 - Ocorrências/Ambientes Atingidos]]),0)</f>
        <v>0</v>
      </c>
      <c r="BI242" s="83" t="str">
        <f t="shared" si="99"/>
        <v/>
      </c>
      <c r="BJ242" s="82">
        <f>IFERROR(FIND("Praia",consulta_completa__11[[#This Row],[13 - Ocorrências/Ambientes Atingidos]]),0)</f>
        <v>0</v>
      </c>
      <c r="BK242" s="83" t="str">
        <f t="shared" si="100"/>
        <v/>
      </c>
      <c r="BL242" s="82">
        <f>IFERROR(FIND("Solo",consulta_completa__11[[#This Row],[13 - Ocorrências/Ambientes Atingidos]]),0)</f>
        <v>1</v>
      </c>
      <c r="BM242" s="83" t="str">
        <f t="shared" si="101"/>
        <v>X</v>
      </c>
      <c r="BN242" s="82">
        <f>IFERROR(FIND("Águas subterrâneas",consulta_completa__11[[#This Row],[13 - Ocorrências/Ambientes Atingidos]]),0)</f>
        <v>0</v>
      </c>
      <c r="BO242" s="83" t="str">
        <f t="shared" si="102"/>
        <v/>
      </c>
      <c r="BP242" s="82">
        <f>IFERROR(FIND("Atmosfera",consulta_completa__11[[#This Row],[13 - Ocorrências/Ambientes Atingidos]]),0)</f>
        <v>0</v>
      </c>
      <c r="BQ242" s="83" t="str">
        <f t="shared" si="103"/>
        <v/>
      </c>
      <c r="BR242" s="82">
        <f>IFERROR(FIND("Flora",consulta_completa__11[[#This Row],[13 - Ocorrências/Ambientes Atingidos]]),0)</f>
        <v>7</v>
      </c>
      <c r="BS242" s="83" t="str">
        <f t="shared" si="104"/>
        <v>X</v>
      </c>
      <c r="BT242" s="82">
        <f>IFERROR(FIND("Fauna",consulta_completa__11[[#This Row],[13 - Ocorrências/Ambientes Atingidos]]),0)</f>
        <v>0</v>
      </c>
      <c r="BU242" s="83" t="str">
        <f t="shared" si="105"/>
        <v/>
      </c>
      <c r="BV242" s="82">
        <f>IFERROR(FIND("UC federal",consulta_completa__11[[#This Row],[13 - Ocorrências/Ambientes Atingidos]]),0)</f>
        <v>0</v>
      </c>
      <c r="BW242" s="83" t="str">
        <f t="shared" si="106"/>
        <v/>
      </c>
      <c r="BX242" s="82">
        <f>IFERROR(FIND("UC estadual/municipal",consulta_completa__11[[#This Row],[13 - Ocorrências/Ambientes Atingidos]]),0)</f>
        <v>0</v>
      </c>
      <c r="BY242" s="83" t="str">
        <f t="shared" si="107"/>
        <v/>
      </c>
      <c r="BZ242" s="82">
        <f>IFERROR(FIND("Outro(s)",consulta_completa__11[[#This Row],[13 - Ocorrências/Ambientes Atingidos]]),0)</f>
        <v>0</v>
      </c>
      <c r="CA242" s="83" t="str">
        <f t="shared" si="108"/>
        <v/>
      </c>
      <c r="CB242" s="82">
        <f>IFERROR(FIND("Sem dano",consulta_completa__11[[#This Row],[13 - Ocorrências/Ambientes Atingidos]]),0)</f>
        <v>0</v>
      </c>
      <c r="CC242" s="83" t="str">
        <f t="shared" si="109"/>
        <v/>
      </c>
      <c r="CD242" s="82" t="str">
        <f>IF(consulta_completa__11[[#This Row],[13 - Ocorrências/Ambientes Atingidos]]="","X","")</f>
        <v/>
      </c>
      <c r="CE242" s="84">
        <f>IFERROR(FIND("IBAMA",consulta_completa__11[[#This Row],[14 - Inst. Atuando no Local]]),0)</f>
        <v>0</v>
      </c>
      <c r="CF242" s="84" t="str">
        <f t="shared" si="110"/>
        <v/>
      </c>
      <c r="CG242" s="84">
        <f>IFERROR(FIND("OEMA",consulta_completa__11[[#This Row],[14 - Inst. Atuando no Local]]),0)</f>
        <v>0</v>
      </c>
      <c r="CH242" s="84" t="str">
        <f t="shared" si="111"/>
        <v/>
      </c>
      <c r="CI242" s="84">
        <f>IFERROR(FIND("DEFESA CIVIL",consulta_completa__11[[#This Row],[14 - Inst. Atuando no Local]]),0)</f>
        <v>0</v>
      </c>
      <c r="CJ242" s="84" t="str">
        <f t="shared" si="112"/>
        <v/>
      </c>
      <c r="CK242" s="84">
        <f>IFERROR(FIND("CORPO DE BOMBEIROS",consulta_completa__11[[#This Row],[14 - Inst. Atuando no Local]]),0)</f>
        <v>0</v>
      </c>
      <c r="CL242" s="84" t="str">
        <f t="shared" si="113"/>
        <v/>
      </c>
      <c r="CM242" s="84">
        <f>IFERROR(FIND("POLÍCIA RODOVIÁRIA",consulta_completa__11[[#This Row],[14 - Inst. Atuando no Local]]),0)</f>
        <v>0</v>
      </c>
      <c r="CN242" s="84" t="str">
        <f t="shared" si="114"/>
        <v/>
      </c>
      <c r="CO242" s="84">
        <f>IFERROR(FIND("POLÍCIA MILITAR",consulta_completa__11[[#This Row],[14 - Inst. Atuando no Local]]),0)</f>
        <v>0</v>
      </c>
      <c r="CP242" s="84" t="str">
        <f t="shared" si="115"/>
        <v/>
      </c>
      <c r="CQ242" s="84">
        <f>IFERROR(FIND("POLÍCIA CIVIL",consulta_completa__11[[#This Row],[14 - Inst. Atuando no Local]]),0)</f>
        <v>0</v>
      </c>
      <c r="CR242" s="84" t="str">
        <f t="shared" si="116"/>
        <v/>
      </c>
      <c r="CS242" s="84">
        <f>IFERROR(FIND("MARINHA DO BRASIL",consulta_completa__11[[#This Row],[14 - Inst. Atuando no Local]]),0)</f>
        <v>0</v>
      </c>
      <c r="CT242" s="84" t="str">
        <f t="shared" si="117"/>
        <v/>
      </c>
      <c r="CU242" s="84">
        <f>IFERROR(FIND("EMPRESA ESPECIALIZADA EM ATENDIMENTO",consulta_completa__11[[#This Row],[14 - Inst. Atuando no Local]]),0)</f>
        <v>0</v>
      </c>
      <c r="CV242" s="84" t="str">
        <f t="shared" si="118"/>
        <v/>
      </c>
      <c r="CW242" s="84">
        <f>IFERROR(FIND("IBAMA",consulta_completa__11[[#This Row],[14 - Inst. Atuando no Local]]),0)</f>
        <v>0</v>
      </c>
      <c r="CX242" s="84" t="str">
        <f t="shared" si="119"/>
        <v/>
      </c>
      <c r="CY242" s="84" t="str">
        <f>IF(consulta_completa__11[[#This Row],[14 - Inst. Atuando no Local]]="","X","")</f>
        <v/>
      </c>
      <c r="CZ242" s="84">
        <f>IFERROR(FIND("OUTRA (S)",consulta_completa__11[[#This Row],[14 - Inst. Atuando no Local]]),0)</f>
        <v>0</v>
      </c>
      <c r="DA242" s="84" t="str">
        <f t="shared" si="120"/>
        <v/>
      </c>
      <c r="DB242" s="35" t="str">
        <f t="shared" si="121"/>
        <v>Sim</v>
      </c>
      <c r="DC242" s="35" t="str">
        <f t="shared" si="122"/>
        <v>Não</v>
      </c>
      <c r="DD242" s="35" t="str">
        <f t="shared" si="123"/>
        <v>Sim</v>
      </c>
      <c r="DE242" s="87" t="str">
        <f t="shared" si="94"/>
        <v>Sem informação</v>
      </c>
    </row>
    <row r="243" spans="1:109">
      <c r="A243" s="14">
        <v>202541172056</v>
      </c>
      <c r="B243" s="1">
        <v>45758</v>
      </c>
      <c r="C243" t="s">
        <v>109</v>
      </c>
      <c r="D243" t="s">
        <v>212</v>
      </c>
      <c r="E243" t="s">
        <v>452</v>
      </c>
      <c r="F243" t="s">
        <v>112</v>
      </c>
      <c r="G243" t="s">
        <v>439</v>
      </c>
      <c r="H243" t="s">
        <v>2546</v>
      </c>
      <c r="I243" t="s">
        <v>117</v>
      </c>
      <c r="J243" t="s">
        <v>113</v>
      </c>
      <c r="K243" t="s">
        <v>114</v>
      </c>
      <c r="L243" t="s">
        <v>114</v>
      </c>
      <c r="M243" t="s">
        <v>118</v>
      </c>
      <c r="N243" t="s">
        <v>113</v>
      </c>
      <c r="O243" t="s">
        <v>239</v>
      </c>
      <c r="P243" t="s">
        <v>200</v>
      </c>
      <c r="Q243" t="s">
        <v>230</v>
      </c>
      <c r="R243" t="s">
        <v>123</v>
      </c>
      <c r="S243" t="s">
        <v>201</v>
      </c>
      <c r="T243" t="s">
        <v>2547</v>
      </c>
      <c r="U243" t="s">
        <v>113</v>
      </c>
      <c r="V243" t="s">
        <v>2548</v>
      </c>
      <c r="Z243" t="s">
        <v>2549</v>
      </c>
      <c r="AA243" t="s">
        <v>2550</v>
      </c>
      <c r="AB243" t="s">
        <v>2134</v>
      </c>
      <c r="AC243" t="s">
        <v>2551</v>
      </c>
      <c r="AD243">
        <v>1</v>
      </c>
      <c r="AE243" t="s">
        <v>113</v>
      </c>
      <c r="AF243" t="s">
        <v>113</v>
      </c>
      <c r="AG243" t="s">
        <v>113</v>
      </c>
      <c r="AH243" t="s">
        <v>131</v>
      </c>
      <c r="AI243" t="s">
        <v>132</v>
      </c>
      <c r="AJ243" t="s">
        <v>131</v>
      </c>
      <c r="AK243" t="s">
        <v>2552</v>
      </c>
      <c r="AL243" t="s">
        <v>2553</v>
      </c>
      <c r="AM243" t="s">
        <v>2134</v>
      </c>
      <c r="AN243" t="s">
        <v>2554</v>
      </c>
      <c r="AO243" t="s">
        <v>1544</v>
      </c>
      <c r="AP243">
        <v>2139595900</v>
      </c>
      <c r="AQ243" t="s">
        <v>2136</v>
      </c>
      <c r="AR243" t="s">
        <v>113</v>
      </c>
      <c r="AS243" t="s">
        <v>2555</v>
      </c>
      <c r="AT243" t="s">
        <v>113</v>
      </c>
      <c r="AU243" t="s">
        <v>113</v>
      </c>
      <c r="AW243" t="s">
        <v>159</v>
      </c>
      <c r="AX243" s="82">
        <f>IFERROR(FIND("Óbitos/feridos",consulta_completa__11[[#This Row],[13 - Ocorrências/Ambientes Atingidos]]),0)</f>
        <v>0</v>
      </c>
      <c r="AY243" s="83" t="str">
        <f t="shared" si="95"/>
        <v/>
      </c>
      <c r="AZ243" s="82">
        <f>IFERROR(FIND("População afetada/evacuada",consulta_completa__11[[#This Row],[13 - Ocorrências/Ambientes Atingidos]]),0)</f>
        <v>0</v>
      </c>
      <c r="BA243" s="82" t="str">
        <f t="shared" si="96"/>
        <v/>
      </c>
      <c r="BB243" s="82">
        <f>IFERROR(FIND("Suspensão de abastecimento de água",consulta_completa__11[[#This Row],[13 - Ocorrências/Ambientes Atingidos]]),0)</f>
        <v>0</v>
      </c>
      <c r="BC243" s="83" t="str">
        <f t="shared" si="124"/>
        <v/>
      </c>
      <c r="BD243" s="82">
        <f>IFERROR(FIND("Rio/córrego",consulta_completa__11[[#This Row],[13 - Ocorrências/Ambientes Atingidos]]),0)</f>
        <v>0</v>
      </c>
      <c r="BE243" s="83" t="str">
        <f t="shared" si="97"/>
        <v/>
      </c>
      <c r="BF243" s="82">
        <f>IFERROR(FIND("Lago",consulta_completa__11[[#This Row],[13 - Ocorrências/Ambientes Atingidos]]),0)</f>
        <v>0</v>
      </c>
      <c r="BG243" s="83" t="str">
        <f t="shared" si="98"/>
        <v/>
      </c>
      <c r="BH243" s="82">
        <f>IFERROR(FIND("Mar",consulta_completa__11[[#This Row],[13 - Ocorrências/Ambientes Atingidos]]),0)</f>
        <v>1</v>
      </c>
      <c r="BI243" s="83" t="str">
        <f t="shared" si="99"/>
        <v>X</v>
      </c>
      <c r="BJ243" s="82">
        <f>IFERROR(FIND("Praia",consulta_completa__11[[#This Row],[13 - Ocorrências/Ambientes Atingidos]]),0)</f>
        <v>0</v>
      </c>
      <c r="BK243" s="83" t="str">
        <f t="shared" si="100"/>
        <v/>
      </c>
      <c r="BL243" s="82">
        <f>IFERROR(FIND("Solo",consulta_completa__11[[#This Row],[13 - Ocorrências/Ambientes Atingidos]]),0)</f>
        <v>0</v>
      </c>
      <c r="BM243" s="83" t="str">
        <f t="shared" si="101"/>
        <v/>
      </c>
      <c r="BN243" s="82">
        <f>IFERROR(FIND("Águas subterrâneas",consulta_completa__11[[#This Row],[13 - Ocorrências/Ambientes Atingidos]]),0)</f>
        <v>0</v>
      </c>
      <c r="BO243" s="83" t="str">
        <f t="shared" si="102"/>
        <v/>
      </c>
      <c r="BP243" s="82">
        <f>IFERROR(FIND("Atmosfera",consulta_completa__11[[#This Row],[13 - Ocorrências/Ambientes Atingidos]]),0)</f>
        <v>0</v>
      </c>
      <c r="BQ243" s="83" t="str">
        <f t="shared" si="103"/>
        <v/>
      </c>
      <c r="BR243" s="82">
        <f>IFERROR(FIND("Flora",consulta_completa__11[[#This Row],[13 - Ocorrências/Ambientes Atingidos]]),0)</f>
        <v>0</v>
      </c>
      <c r="BS243" s="83" t="str">
        <f t="shared" si="104"/>
        <v/>
      </c>
      <c r="BT243" s="82">
        <f>IFERROR(FIND("Fauna",consulta_completa__11[[#This Row],[13 - Ocorrências/Ambientes Atingidos]]),0)</f>
        <v>0</v>
      </c>
      <c r="BU243" s="83" t="str">
        <f t="shared" si="105"/>
        <v/>
      </c>
      <c r="BV243" s="82">
        <f>IFERROR(FIND("UC federal",consulta_completa__11[[#This Row],[13 - Ocorrências/Ambientes Atingidos]]),0)</f>
        <v>0</v>
      </c>
      <c r="BW243" s="83" t="str">
        <f t="shared" si="106"/>
        <v/>
      </c>
      <c r="BX243" s="82">
        <f>IFERROR(FIND("UC estadual/municipal",consulta_completa__11[[#This Row],[13 - Ocorrências/Ambientes Atingidos]]),0)</f>
        <v>0</v>
      </c>
      <c r="BY243" s="83" t="str">
        <f t="shared" si="107"/>
        <v/>
      </c>
      <c r="BZ243" s="82">
        <f>IFERROR(FIND("Outro(s)",consulta_completa__11[[#This Row],[13 - Ocorrências/Ambientes Atingidos]]),0)</f>
        <v>0</v>
      </c>
      <c r="CA243" s="83" t="str">
        <f t="shared" si="108"/>
        <v/>
      </c>
      <c r="CB243" s="82">
        <f>IFERROR(FIND("Sem dano",consulta_completa__11[[#This Row],[13 - Ocorrências/Ambientes Atingidos]]),0)</f>
        <v>0</v>
      </c>
      <c r="CC243" s="83" t="str">
        <f t="shared" si="109"/>
        <v/>
      </c>
      <c r="CD243" s="82" t="str">
        <f>IF(consulta_completa__11[[#This Row],[13 - Ocorrências/Ambientes Atingidos]]="","X","")</f>
        <v/>
      </c>
      <c r="CE243" s="84">
        <f>IFERROR(FIND("IBAMA",consulta_completa__11[[#This Row],[14 - Inst. Atuando no Local]]),0)</f>
        <v>0</v>
      </c>
      <c r="CF243" s="84" t="str">
        <f t="shared" si="110"/>
        <v/>
      </c>
      <c r="CG243" s="84">
        <f>IFERROR(FIND("OEMA",consulta_completa__11[[#This Row],[14 - Inst. Atuando no Local]]),0)</f>
        <v>0</v>
      </c>
      <c r="CH243" s="84" t="str">
        <f t="shared" si="111"/>
        <v/>
      </c>
      <c r="CI243" s="84">
        <f>IFERROR(FIND("DEFESA CIVIL",consulta_completa__11[[#This Row],[14 - Inst. Atuando no Local]]),0)</f>
        <v>0</v>
      </c>
      <c r="CJ243" s="84" t="str">
        <f t="shared" si="112"/>
        <v/>
      </c>
      <c r="CK243" s="84">
        <f>IFERROR(FIND("CORPO DE BOMBEIROS",consulta_completa__11[[#This Row],[14 - Inst. Atuando no Local]]),0)</f>
        <v>0</v>
      </c>
      <c r="CL243" s="84" t="str">
        <f t="shared" si="113"/>
        <v/>
      </c>
      <c r="CM243" s="84">
        <f>IFERROR(FIND("POLÍCIA RODOVIÁRIA",consulta_completa__11[[#This Row],[14 - Inst. Atuando no Local]]),0)</f>
        <v>0</v>
      </c>
      <c r="CN243" s="84" t="str">
        <f t="shared" si="114"/>
        <v/>
      </c>
      <c r="CO243" s="84">
        <f>IFERROR(FIND("POLÍCIA MILITAR",consulta_completa__11[[#This Row],[14 - Inst. Atuando no Local]]),0)</f>
        <v>0</v>
      </c>
      <c r="CP243" s="84" t="str">
        <f t="shared" si="115"/>
        <v/>
      </c>
      <c r="CQ243" s="84">
        <f>IFERROR(FIND("POLÍCIA CIVIL",consulta_completa__11[[#This Row],[14 - Inst. Atuando no Local]]),0)</f>
        <v>0</v>
      </c>
      <c r="CR243" s="84" t="str">
        <f t="shared" si="116"/>
        <v/>
      </c>
      <c r="CS243" s="84">
        <f>IFERROR(FIND("MARINHA DO BRASIL",consulta_completa__11[[#This Row],[14 - Inst. Atuando no Local]]),0)</f>
        <v>0</v>
      </c>
      <c r="CT243" s="84" t="str">
        <f t="shared" si="117"/>
        <v/>
      </c>
      <c r="CU243" s="84">
        <f>IFERROR(FIND("EMPRESA ESPECIALIZADA EM ATENDIMENTO",consulta_completa__11[[#This Row],[14 - Inst. Atuando no Local]]),0)</f>
        <v>0</v>
      </c>
      <c r="CV243" s="84" t="str">
        <f t="shared" si="118"/>
        <v/>
      </c>
      <c r="CW243" s="84">
        <f>IFERROR(FIND("IBAMA",consulta_completa__11[[#This Row],[14 - Inst. Atuando no Local]]),0)</f>
        <v>0</v>
      </c>
      <c r="CX243" s="84" t="str">
        <f t="shared" si="119"/>
        <v/>
      </c>
      <c r="CY243" s="84" t="str">
        <f>IF(consulta_completa__11[[#This Row],[14 - Inst. Atuando no Local]]="","X","")</f>
        <v>X</v>
      </c>
      <c r="CZ243" s="84">
        <f>IFERROR(FIND("OUTRA (S)",consulta_completa__11[[#This Row],[14 - Inst. Atuando no Local]]),0)</f>
        <v>0</v>
      </c>
      <c r="DA243" s="84" t="str">
        <f t="shared" si="120"/>
        <v/>
      </c>
      <c r="DB243" s="35" t="str">
        <f t="shared" si="121"/>
        <v>Sim</v>
      </c>
      <c r="DC243" s="35" t="str">
        <f t="shared" si="122"/>
        <v>Não</v>
      </c>
      <c r="DD243" s="35" t="str">
        <f t="shared" si="123"/>
        <v>Sim</v>
      </c>
      <c r="DE243" s="87" t="str">
        <f t="shared" si="94"/>
        <v>Federal</v>
      </c>
    </row>
    <row r="244" spans="1:109">
      <c r="A244" s="14">
        <v>202541443201</v>
      </c>
      <c r="B244" s="1">
        <v>45758</v>
      </c>
      <c r="C244" t="s">
        <v>160</v>
      </c>
      <c r="D244" t="s">
        <v>161</v>
      </c>
      <c r="E244" t="s">
        <v>162</v>
      </c>
      <c r="F244" t="s">
        <v>163</v>
      </c>
      <c r="G244" t="s">
        <v>113</v>
      </c>
      <c r="H244" t="s">
        <v>114</v>
      </c>
      <c r="I244" t="s">
        <v>114</v>
      </c>
      <c r="J244" t="s">
        <v>354</v>
      </c>
      <c r="K244" t="s">
        <v>2556</v>
      </c>
      <c r="L244" t="s">
        <v>166</v>
      </c>
      <c r="M244" t="s">
        <v>140</v>
      </c>
      <c r="N244" t="s">
        <v>119</v>
      </c>
      <c r="O244" t="s">
        <v>120</v>
      </c>
      <c r="P244" t="s">
        <v>200</v>
      </c>
      <c r="Q244" t="s">
        <v>167</v>
      </c>
      <c r="R244" t="s">
        <v>123</v>
      </c>
      <c r="S244" t="s">
        <v>113</v>
      </c>
      <c r="T244" t="s">
        <v>113</v>
      </c>
      <c r="U244" t="s">
        <v>2557</v>
      </c>
      <c r="V244" t="s">
        <v>2558</v>
      </c>
      <c r="Z244" t="s">
        <v>2559</v>
      </c>
      <c r="AA244" t="s">
        <v>1626</v>
      </c>
      <c r="AB244" t="s">
        <v>172</v>
      </c>
      <c r="AC244" t="s">
        <v>173</v>
      </c>
      <c r="AD244">
        <v>1</v>
      </c>
      <c r="AE244" t="s">
        <v>174</v>
      </c>
      <c r="AF244" t="s">
        <v>113</v>
      </c>
      <c r="AG244" t="s">
        <v>113</v>
      </c>
      <c r="AH244" t="s">
        <v>131</v>
      </c>
      <c r="AI244" t="s">
        <v>132</v>
      </c>
      <c r="AJ244" t="s">
        <v>131</v>
      </c>
      <c r="AK244" t="s">
        <v>175</v>
      </c>
      <c r="AL244" t="s">
        <v>2560</v>
      </c>
      <c r="AM244" t="s">
        <v>2042</v>
      </c>
      <c r="AN244" t="s">
        <v>172</v>
      </c>
      <c r="AO244" t="s">
        <v>2039</v>
      </c>
      <c r="AP244">
        <v>41988207121</v>
      </c>
      <c r="AQ244" t="s">
        <v>178</v>
      </c>
      <c r="AR244" t="s">
        <v>113</v>
      </c>
      <c r="AS244" t="s">
        <v>113</v>
      </c>
      <c r="AT244" t="s">
        <v>113</v>
      </c>
      <c r="AU244" t="s">
        <v>113</v>
      </c>
      <c r="AW244" t="s">
        <v>113</v>
      </c>
      <c r="AX244" s="82">
        <f>IFERROR(FIND("Óbitos/feridos",consulta_completa__11[[#This Row],[13 - Ocorrências/Ambientes Atingidos]]),0)</f>
        <v>0</v>
      </c>
      <c r="AY244" s="83" t="str">
        <f t="shared" si="95"/>
        <v/>
      </c>
      <c r="AZ244" s="82">
        <f>IFERROR(FIND("População afetada/evacuada",consulta_completa__11[[#This Row],[13 - Ocorrências/Ambientes Atingidos]]),0)</f>
        <v>0</v>
      </c>
      <c r="BA244" s="82" t="str">
        <f t="shared" si="96"/>
        <v/>
      </c>
      <c r="BB244" s="82">
        <f>IFERROR(FIND("Suspensão de abastecimento de água",consulta_completa__11[[#This Row],[13 - Ocorrências/Ambientes Atingidos]]),0)</f>
        <v>0</v>
      </c>
      <c r="BC244" s="83" t="str">
        <f t="shared" si="124"/>
        <v/>
      </c>
      <c r="BD244" s="82">
        <f>IFERROR(FIND("Rio/córrego",consulta_completa__11[[#This Row],[13 - Ocorrências/Ambientes Atingidos]]),0)</f>
        <v>0</v>
      </c>
      <c r="BE244" s="83" t="str">
        <f t="shared" si="97"/>
        <v/>
      </c>
      <c r="BF244" s="82">
        <f>IFERROR(FIND("Lago",consulta_completa__11[[#This Row],[13 - Ocorrências/Ambientes Atingidos]]),0)</f>
        <v>0</v>
      </c>
      <c r="BG244" s="83" t="str">
        <f t="shared" si="98"/>
        <v/>
      </c>
      <c r="BH244" s="82">
        <f>IFERROR(FIND("Mar",consulta_completa__11[[#This Row],[13 - Ocorrências/Ambientes Atingidos]]),0)</f>
        <v>0</v>
      </c>
      <c r="BI244" s="83" t="str">
        <f t="shared" si="99"/>
        <v/>
      </c>
      <c r="BJ244" s="82">
        <f>IFERROR(FIND("Praia",consulta_completa__11[[#This Row],[13 - Ocorrências/Ambientes Atingidos]]),0)</f>
        <v>0</v>
      </c>
      <c r="BK244" s="83" t="str">
        <f t="shared" si="100"/>
        <v/>
      </c>
      <c r="BL244" s="82">
        <f>IFERROR(FIND("Solo",consulta_completa__11[[#This Row],[13 - Ocorrências/Ambientes Atingidos]]),0)</f>
        <v>1</v>
      </c>
      <c r="BM244" s="83" t="str">
        <f t="shared" si="101"/>
        <v>X</v>
      </c>
      <c r="BN244" s="82">
        <f>IFERROR(FIND("Águas subterrâneas",consulta_completa__11[[#This Row],[13 - Ocorrências/Ambientes Atingidos]]),0)</f>
        <v>0</v>
      </c>
      <c r="BO244" s="83" t="str">
        <f t="shared" si="102"/>
        <v/>
      </c>
      <c r="BP244" s="82">
        <f>IFERROR(FIND("Atmosfera",consulta_completa__11[[#This Row],[13 - Ocorrências/Ambientes Atingidos]]),0)</f>
        <v>0</v>
      </c>
      <c r="BQ244" s="83" t="str">
        <f t="shared" si="103"/>
        <v/>
      </c>
      <c r="BR244" s="82">
        <f>IFERROR(FIND("Flora",consulta_completa__11[[#This Row],[13 - Ocorrências/Ambientes Atingidos]]),0)</f>
        <v>0</v>
      </c>
      <c r="BS244" s="83" t="str">
        <f t="shared" si="104"/>
        <v/>
      </c>
      <c r="BT244" s="82">
        <f>IFERROR(FIND("Fauna",consulta_completa__11[[#This Row],[13 - Ocorrências/Ambientes Atingidos]]),0)</f>
        <v>0</v>
      </c>
      <c r="BU244" s="83" t="str">
        <f t="shared" si="105"/>
        <v/>
      </c>
      <c r="BV244" s="82">
        <f>IFERROR(FIND("UC federal",consulta_completa__11[[#This Row],[13 - Ocorrências/Ambientes Atingidos]]),0)</f>
        <v>0</v>
      </c>
      <c r="BW244" s="83" t="str">
        <f t="shared" si="106"/>
        <v/>
      </c>
      <c r="BX244" s="82">
        <f>IFERROR(FIND("UC estadual/municipal",consulta_completa__11[[#This Row],[13 - Ocorrências/Ambientes Atingidos]]),0)</f>
        <v>0</v>
      </c>
      <c r="BY244" s="83" t="str">
        <f t="shared" si="107"/>
        <v/>
      </c>
      <c r="BZ244" s="82">
        <f>IFERROR(FIND("Outro(s)",consulta_completa__11[[#This Row],[13 - Ocorrências/Ambientes Atingidos]]),0)</f>
        <v>0</v>
      </c>
      <c r="CA244" s="83" t="str">
        <f t="shared" si="108"/>
        <v/>
      </c>
      <c r="CB244" s="82">
        <f>IFERROR(FIND("Sem dano",consulta_completa__11[[#This Row],[13 - Ocorrências/Ambientes Atingidos]]),0)</f>
        <v>0</v>
      </c>
      <c r="CC244" s="83" t="str">
        <f t="shared" si="109"/>
        <v/>
      </c>
      <c r="CD244" s="82" t="str">
        <f>IF(consulta_completa__11[[#This Row],[13 - Ocorrências/Ambientes Atingidos]]="","X","")</f>
        <v/>
      </c>
      <c r="CE244" s="84">
        <f>IFERROR(FIND("IBAMA",consulta_completa__11[[#This Row],[14 - Inst. Atuando no Local]]),0)</f>
        <v>0</v>
      </c>
      <c r="CF244" s="84" t="str">
        <f t="shared" si="110"/>
        <v/>
      </c>
      <c r="CG244" s="84">
        <f>IFERROR(FIND("OEMA",consulta_completa__11[[#This Row],[14 - Inst. Atuando no Local]]),0)</f>
        <v>0</v>
      </c>
      <c r="CH244" s="84" t="str">
        <f t="shared" si="111"/>
        <v/>
      </c>
      <c r="CI244" s="84">
        <f>IFERROR(FIND("DEFESA CIVIL",consulta_completa__11[[#This Row],[14 - Inst. Atuando no Local]]),0)</f>
        <v>0</v>
      </c>
      <c r="CJ244" s="84" t="str">
        <f t="shared" si="112"/>
        <v/>
      </c>
      <c r="CK244" s="84">
        <f>IFERROR(FIND("CORPO DE BOMBEIROS",consulta_completa__11[[#This Row],[14 - Inst. Atuando no Local]]),0)</f>
        <v>0</v>
      </c>
      <c r="CL244" s="84" t="str">
        <f t="shared" si="113"/>
        <v/>
      </c>
      <c r="CM244" s="84">
        <f>IFERROR(FIND("POLÍCIA RODOVIÁRIA",consulta_completa__11[[#This Row],[14 - Inst. Atuando no Local]]),0)</f>
        <v>0</v>
      </c>
      <c r="CN244" s="84" t="str">
        <f t="shared" si="114"/>
        <v/>
      </c>
      <c r="CO244" s="84">
        <f>IFERROR(FIND("POLÍCIA MILITAR",consulta_completa__11[[#This Row],[14 - Inst. Atuando no Local]]),0)</f>
        <v>0</v>
      </c>
      <c r="CP244" s="84" t="str">
        <f t="shared" si="115"/>
        <v/>
      </c>
      <c r="CQ244" s="84">
        <f>IFERROR(FIND("POLÍCIA CIVIL",consulta_completa__11[[#This Row],[14 - Inst. Atuando no Local]]),0)</f>
        <v>0</v>
      </c>
      <c r="CR244" s="84" t="str">
        <f t="shared" si="116"/>
        <v/>
      </c>
      <c r="CS244" s="84">
        <f>IFERROR(FIND("MARINHA DO BRASIL",consulta_completa__11[[#This Row],[14 - Inst. Atuando no Local]]),0)</f>
        <v>0</v>
      </c>
      <c r="CT244" s="84" t="str">
        <f t="shared" si="117"/>
        <v/>
      </c>
      <c r="CU244" s="84">
        <f>IFERROR(FIND("EMPRESA ESPECIALIZADA EM ATENDIMENTO",consulta_completa__11[[#This Row],[14 - Inst. Atuando no Local]]),0)</f>
        <v>0</v>
      </c>
      <c r="CV244" s="84" t="str">
        <f t="shared" si="118"/>
        <v/>
      </c>
      <c r="CW244" s="84">
        <f>IFERROR(FIND("IBAMA",consulta_completa__11[[#This Row],[14 - Inst. Atuando no Local]]),0)</f>
        <v>0</v>
      </c>
      <c r="CX244" s="84" t="str">
        <f t="shared" si="119"/>
        <v/>
      </c>
      <c r="CY244" s="84" t="str">
        <f>IF(consulta_completa__11[[#This Row],[14 - Inst. Atuando no Local]]="","X","")</f>
        <v/>
      </c>
      <c r="CZ244" s="84">
        <f>IFERROR(FIND("OUTRA (S)",consulta_completa__11[[#This Row],[14 - Inst. Atuando no Local]]),0)</f>
        <v>0</v>
      </c>
      <c r="DA244" s="84" t="str">
        <f t="shared" si="120"/>
        <v/>
      </c>
      <c r="DB244" s="35" t="str">
        <f t="shared" si="121"/>
        <v>Sim</v>
      </c>
      <c r="DC244" s="35" t="str">
        <f t="shared" si="122"/>
        <v>Não</v>
      </c>
      <c r="DD244" s="35" t="str">
        <f t="shared" si="123"/>
        <v>Sim</v>
      </c>
      <c r="DE244" s="87" t="str">
        <f t="shared" si="94"/>
        <v>Federal</v>
      </c>
    </row>
    <row r="245" spans="1:109">
      <c r="A245" s="14">
        <v>202541457619</v>
      </c>
      <c r="B245" s="1">
        <v>45758</v>
      </c>
      <c r="C245" t="s">
        <v>1827</v>
      </c>
      <c r="D245" t="s">
        <v>180</v>
      </c>
      <c r="E245" t="s">
        <v>286</v>
      </c>
      <c r="F245" t="s">
        <v>163</v>
      </c>
      <c r="G245" t="s">
        <v>1845</v>
      </c>
      <c r="H245" t="s">
        <v>113</v>
      </c>
      <c r="I245" t="s">
        <v>113</v>
      </c>
      <c r="J245" t="s">
        <v>113</v>
      </c>
      <c r="K245" t="s">
        <v>114</v>
      </c>
      <c r="L245" t="s">
        <v>114</v>
      </c>
      <c r="M245" t="s">
        <v>140</v>
      </c>
      <c r="N245" t="s">
        <v>119</v>
      </c>
      <c r="O245" t="s">
        <v>185</v>
      </c>
      <c r="P245" t="s">
        <v>200</v>
      </c>
      <c r="Q245" t="s">
        <v>122</v>
      </c>
      <c r="R245" t="s">
        <v>123</v>
      </c>
      <c r="S245" t="s">
        <v>113</v>
      </c>
      <c r="T245" t="s">
        <v>2561</v>
      </c>
      <c r="U245" t="s">
        <v>2562</v>
      </c>
      <c r="V245" t="s">
        <v>2563</v>
      </c>
      <c r="Z245" t="s">
        <v>2564</v>
      </c>
      <c r="AA245" t="s">
        <v>113</v>
      </c>
      <c r="AB245" t="s">
        <v>113</v>
      </c>
      <c r="AC245" t="s">
        <v>113</v>
      </c>
      <c r="AE245" t="s">
        <v>2565</v>
      </c>
      <c r="AF245" t="s">
        <v>113</v>
      </c>
      <c r="AG245" t="s">
        <v>113</v>
      </c>
      <c r="AH245" t="s">
        <v>113</v>
      </c>
      <c r="AI245" t="s">
        <v>132</v>
      </c>
      <c r="AJ245" t="s">
        <v>132</v>
      </c>
      <c r="AK245" t="s">
        <v>113</v>
      </c>
      <c r="AL245" t="s">
        <v>113</v>
      </c>
      <c r="AM245" t="s">
        <v>2566</v>
      </c>
      <c r="AN245" t="s">
        <v>265</v>
      </c>
      <c r="AO245" t="s">
        <v>2567</v>
      </c>
      <c r="AP245">
        <v>6133161070</v>
      </c>
      <c r="AQ245" t="s">
        <v>2568</v>
      </c>
      <c r="AR245" t="s">
        <v>113</v>
      </c>
      <c r="AS245" t="s">
        <v>113</v>
      </c>
      <c r="AT245" t="s">
        <v>113</v>
      </c>
      <c r="AU245" t="s">
        <v>113</v>
      </c>
      <c r="AW245" t="s">
        <v>113</v>
      </c>
      <c r="AX245" s="82">
        <f>IFERROR(FIND("Óbitos/feridos",consulta_completa__11[[#This Row],[13 - Ocorrências/Ambientes Atingidos]]),0)</f>
        <v>0</v>
      </c>
      <c r="AY245" s="83" t="str">
        <f t="shared" si="95"/>
        <v/>
      </c>
      <c r="AZ245" s="82">
        <f>IFERROR(FIND("População afetada/evacuada",consulta_completa__11[[#This Row],[13 - Ocorrências/Ambientes Atingidos]]),0)</f>
        <v>0</v>
      </c>
      <c r="BA245" s="82" t="str">
        <f t="shared" si="96"/>
        <v/>
      </c>
      <c r="BB245" s="82">
        <f>IFERROR(FIND("Suspensão de abastecimento de água",consulta_completa__11[[#This Row],[13 - Ocorrências/Ambientes Atingidos]]),0)</f>
        <v>0</v>
      </c>
      <c r="BC245" s="83" t="str">
        <f t="shared" si="124"/>
        <v/>
      </c>
      <c r="BD245" s="82">
        <f>IFERROR(FIND("Rio/córrego",consulta_completa__11[[#This Row],[13 - Ocorrências/Ambientes Atingidos]]),0)</f>
        <v>0</v>
      </c>
      <c r="BE245" s="83" t="str">
        <f t="shared" si="97"/>
        <v/>
      </c>
      <c r="BF245" s="82">
        <f>IFERROR(FIND("Lago",consulta_completa__11[[#This Row],[13 - Ocorrências/Ambientes Atingidos]]),0)</f>
        <v>0</v>
      </c>
      <c r="BG245" s="83" t="str">
        <f t="shared" si="98"/>
        <v/>
      </c>
      <c r="BH245" s="82">
        <f>IFERROR(FIND("Mar",consulta_completa__11[[#This Row],[13 - Ocorrências/Ambientes Atingidos]]),0)</f>
        <v>0</v>
      </c>
      <c r="BI245" s="83" t="str">
        <f t="shared" si="99"/>
        <v/>
      </c>
      <c r="BJ245" s="82">
        <f>IFERROR(FIND("Praia",consulta_completa__11[[#This Row],[13 - Ocorrências/Ambientes Atingidos]]),0)</f>
        <v>0</v>
      </c>
      <c r="BK245" s="83" t="str">
        <f t="shared" si="100"/>
        <v/>
      </c>
      <c r="BL245" s="82">
        <f>IFERROR(FIND("Solo",consulta_completa__11[[#This Row],[13 - Ocorrências/Ambientes Atingidos]]),0)</f>
        <v>1</v>
      </c>
      <c r="BM245" s="83" t="str">
        <f t="shared" si="101"/>
        <v>X</v>
      </c>
      <c r="BN245" s="82">
        <f>IFERROR(FIND("Águas subterrâneas",consulta_completa__11[[#This Row],[13 - Ocorrências/Ambientes Atingidos]]),0)</f>
        <v>0</v>
      </c>
      <c r="BO245" s="83" t="str">
        <f t="shared" si="102"/>
        <v/>
      </c>
      <c r="BP245" s="82">
        <f>IFERROR(FIND("Atmosfera",consulta_completa__11[[#This Row],[13 - Ocorrências/Ambientes Atingidos]]),0)</f>
        <v>0</v>
      </c>
      <c r="BQ245" s="83" t="str">
        <f t="shared" si="103"/>
        <v/>
      </c>
      <c r="BR245" s="82">
        <f>IFERROR(FIND("Flora",consulta_completa__11[[#This Row],[13 - Ocorrências/Ambientes Atingidos]]),0)</f>
        <v>0</v>
      </c>
      <c r="BS245" s="83" t="str">
        <f t="shared" si="104"/>
        <v/>
      </c>
      <c r="BT245" s="82">
        <f>IFERROR(FIND("Fauna",consulta_completa__11[[#This Row],[13 - Ocorrências/Ambientes Atingidos]]),0)</f>
        <v>0</v>
      </c>
      <c r="BU245" s="83" t="str">
        <f t="shared" si="105"/>
        <v/>
      </c>
      <c r="BV245" s="82">
        <f>IFERROR(FIND("UC federal",consulta_completa__11[[#This Row],[13 - Ocorrências/Ambientes Atingidos]]),0)</f>
        <v>0</v>
      </c>
      <c r="BW245" s="83" t="str">
        <f t="shared" si="106"/>
        <v/>
      </c>
      <c r="BX245" s="82">
        <f>IFERROR(FIND("UC estadual/municipal",consulta_completa__11[[#This Row],[13 - Ocorrências/Ambientes Atingidos]]),0)</f>
        <v>0</v>
      </c>
      <c r="BY245" s="83" t="str">
        <f t="shared" si="107"/>
        <v/>
      </c>
      <c r="BZ245" s="82">
        <f>IFERROR(FIND("Outro(s)",consulta_completa__11[[#This Row],[13 - Ocorrências/Ambientes Atingidos]]),0)</f>
        <v>0</v>
      </c>
      <c r="CA245" s="83" t="str">
        <f t="shared" si="108"/>
        <v/>
      </c>
      <c r="CB245" s="82">
        <f>IFERROR(FIND("Sem dano",consulta_completa__11[[#This Row],[13 - Ocorrências/Ambientes Atingidos]]),0)</f>
        <v>0</v>
      </c>
      <c r="CC245" s="83" t="str">
        <f t="shared" si="109"/>
        <v/>
      </c>
      <c r="CD245" s="82" t="str">
        <f>IF(consulta_completa__11[[#This Row],[13 - Ocorrências/Ambientes Atingidos]]="","X","")</f>
        <v/>
      </c>
      <c r="CE245" s="84">
        <f>IFERROR(FIND("IBAMA",consulta_completa__11[[#This Row],[14 - Inst. Atuando no Local]]),0)</f>
        <v>0</v>
      </c>
      <c r="CF245" s="84" t="str">
        <f t="shared" si="110"/>
        <v/>
      </c>
      <c r="CG245" s="84">
        <f>IFERROR(FIND("OEMA",consulta_completa__11[[#This Row],[14 - Inst. Atuando no Local]]),0)</f>
        <v>0</v>
      </c>
      <c r="CH245" s="84" t="str">
        <f t="shared" si="111"/>
        <v/>
      </c>
      <c r="CI245" s="84">
        <f>IFERROR(FIND("DEFESA CIVIL",consulta_completa__11[[#This Row],[14 - Inst. Atuando no Local]]),0)</f>
        <v>0</v>
      </c>
      <c r="CJ245" s="84" t="str">
        <f t="shared" si="112"/>
        <v/>
      </c>
      <c r="CK245" s="84">
        <f>IFERROR(FIND("CORPO DE BOMBEIROS",consulta_completa__11[[#This Row],[14 - Inst. Atuando no Local]]),0)</f>
        <v>0</v>
      </c>
      <c r="CL245" s="84" t="str">
        <f t="shared" si="113"/>
        <v/>
      </c>
      <c r="CM245" s="84">
        <f>IFERROR(FIND("POLÍCIA RODOVIÁRIA",consulta_completa__11[[#This Row],[14 - Inst. Atuando no Local]]),0)</f>
        <v>0</v>
      </c>
      <c r="CN245" s="84" t="str">
        <f t="shared" si="114"/>
        <v/>
      </c>
      <c r="CO245" s="84">
        <f>IFERROR(FIND("POLÍCIA MILITAR",consulta_completa__11[[#This Row],[14 - Inst. Atuando no Local]]),0)</f>
        <v>0</v>
      </c>
      <c r="CP245" s="84" t="str">
        <f t="shared" si="115"/>
        <v/>
      </c>
      <c r="CQ245" s="84">
        <f>IFERROR(FIND("POLÍCIA CIVIL",consulta_completa__11[[#This Row],[14 - Inst. Atuando no Local]]),0)</f>
        <v>0</v>
      </c>
      <c r="CR245" s="84" t="str">
        <f t="shared" si="116"/>
        <v/>
      </c>
      <c r="CS245" s="84">
        <f>IFERROR(FIND("MARINHA DO BRASIL",consulta_completa__11[[#This Row],[14 - Inst. Atuando no Local]]),0)</f>
        <v>0</v>
      </c>
      <c r="CT245" s="84" t="str">
        <f t="shared" si="117"/>
        <v/>
      </c>
      <c r="CU245" s="84">
        <f>IFERROR(FIND("EMPRESA ESPECIALIZADA EM ATENDIMENTO",consulta_completa__11[[#This Row],[14 - Inst. Atuando no Local]]),0)</f>
        <v>0</v>
      </c>
      <c r="CV245" s="84" t="str">
        <f t="shared" si="118"/>
        <v/>
      </c>
      <c r="CW245" s="84">
        <f>IFERROR(FIND("IBAMA",consulta_completa__11[[#This Row],[14 - Inst. Atuando no Local]]),0)</f>
        <v>0</v>
      </c>
      <c r="CX245" s="84" t="str">
        <f t="shared" si="119"/>
        <v/>
      </c>
      <c r="CY245" s="84" t="str">
        <f>IF(consulta_completa__11[[#This Row],[14 - Inst. Atuando no Local]]="","X","")</f>
        <v/>
      </c>
      <c r="CZ245" s="84">
        <f>IFERROR(FIND("OUTRA (S)",consulta_completa__11[[#This Row],[14 - Inst. Atuando no Local]]),0)</f>
        <v>0</v>
      </c>
      <c r="DA245" s="84" t="str">
        <f t="shared" si="120"/>
        <v/>
      </c>
      <c r="DB245" s="35" t="str">
        <f t="shared" si="121"/>
        <v>Sim</v>
      </c>
      <c r="DC245" s="35" t="str">
        <f t="shared" si="122"/>
        <v>Não</v>
      </c>
      <c r="DD245" s="35" t="str">
        <f t="shared" si="123"/>
        <v>Sim</v>
      </c>
      <c r="DE245" s="87" t="str">
        <f t="shared" si="94"/>
        <v>Sem informação</v>
      </c>
    </row>
    <row r="246" spans="1:109">
      <c r="A246" s="14">
        <v>202541457637</v>
      </c>
      <c r="B246" s="1">
        <v>45758</v>
      </c>
      <c r="C246" t="s">
        <v>2569</v>
      </c>
      <c r="D246" t="s">
        <v>1813</v>
      </c>
      <c r="E246" t="s">
        <v>162</v>
      </c>
      <c r="F246" t="s">
        <v>112</v>
      </c>
      <c r="G246" t="s">
        <v>2570</v>
      </c>
      <c r="H246" t="s">
        <v>113</v>
      </c>
      <c r="I246" t="s">
        <v>113</v>
      </c>
      <c r="J246" t="s">
        <v>113</v>
      </c>
      <c r="K246" t="s">
        <v>114</v>
      </c>
      <c r="L246" t="s">
        <v>114</v>
      </c>
      <c r="M246" t="s">
        <v>139</v>
      </c>
      <c r="N246" t="s">
        <v>184</v>
      </c>
      <c r="O246" t="s">
        <v>239</v>
      </c>
      <c r="P246" t="s">
        <v>200</v>
      </c>
      <c r="Q246" t="s">
        <v>122</v>
      </c>
      <c r="R246" t="s">
        <v>123</v>
      </c>
      <c r="S246" t="s">
        <v>113</v>
      </c>
      <c r="T246" t="s">
        <v>2571</v>
      </c>
      <c r="U246" t="s">
        <v>2572</v>
      </c>
      <c r="V246" t="s">
        <v>2573</v>
      </c>
      <c r="Z246" t="s">
        <v>2574</v>
      </c>
      <c r="AA246" t="s">
        <v>2575</v>
      </c>
      <c r="AB246" t="s">
        <v>1820</v>
      </c>
      <c r="AC246" t="s">
        <v>1821</v>
      </c>
      <c r="AD246">
        <v>1</v>
      </c>
      <c r="AE246" t="s">
        <v>2576</v>
      </c>
      <c r="AF246" t="s">
        <v>113</v>
      </c>
      <c r="AG246" t="s">
        <v>113</v>
      </c>
      <c r="AH246" t="s">
        <v>131</v>
      </c>
      <c r="AI246" t="s">
        <v>131</v>
      </c>
      <c r="AJ246" t="s">
        <v>131</v>
      </c>
      <c r="AK246" t="s">
        <v>1823</v>
      </c>
      <c r="AL246" t="s">
        <v>2577</v>
      </c>
      <c r="AM246" t="s">
        <v>1824</v>
      </c>
      <c r="AN246" t="s">
        <v>1825</v>
      </c>
      <c r="AO246" t="s">
        <v>578</v>
      </c>
      <c r="AQ246" t="s">
        <v>1826</v>
      </c>
      <c r="AR246" t="s">
        <v>113</v>
      </c>
      <c r="AS246" t="s">
        <v>113</v>
      </c>
      <c r="AT246" t="s">
        <v>113</v>
      </c>
      <c r="AU246" t="s">
        <v>113</v>
      </c>
      <c r="AW246" t="s">
        <v>113</v>
      </c>
      <c r="AX246" s="82">
        <f>IFERROR(FIND("Óbitos/feridos",consulta_completa__11[[#This Row],[13 - Ocorrências/Ambientes Atingidos]]),0)</f>
        <v>0</v>
      </c>
      <c r="AY246" s="83" t="str">
        <f t="shared" si="95"/>
        <v/>
      </c>
      <c r="AZ246" s="82">
        <f>IFERROR(FIND("População afetada/evacuada",consulta_completa__11[[#This Row],[13 - Ocorrências/Ambientes Atingidos]]),0)</f>
        <v>0</v>
      </c>
      <c r="BA246" s="82" t="str">
        <f t="shared" si="96"/>
        <v/>
      </c>
      <c r="BB246" s="82">
        <f>IFERROR(FIND("Suspensão de abastecimento de água",consulta_completa__11[[#This Row],[13 - Ocorrências/Ambientes Atingidos]]),0)</f>
        <v>0</v>
      </c>
      <c r="BC246" s="83" t="str">
        <f t="shared" si="124"/>
        <v/>
      </c>
      <c r="BD246" s="82">
        <f>IFERROR(FIND("Rio/córrego",consulta_completa__11[[#This Row],[13 - Ocorrências/Ambientes Atingidos]]),0)</f>
        <v>0</v>
      </c>
      <c r="BE246" s="83" t="str">
        <f t="shared" si="97"/>
        <v/>
      </c>
      <c r="BF246" s="82">
        <f>IFERROR(FIND("Lago",consulta_completa__11[[#This Row],[13 - Ocorrências/Ambientes Atingidos]]),0)</f>
        <v>0</v>
      </c>
      <c r="BG246" s="83" t="str">
        <f t="shared" si="98"/>
        <v/>
      </c>
      <c r="BH246" s="82">
        <f>IFERROR(FIND("Mar",consulta_completa__11[[#This Row],[13 - Ocorrências/Ambientes Atingidos]]),0)</f>
        <v>0</v>
      </c>
      <c r="BI246" s="83" t="str">
        <f t="shared" si="99"/>
        <v/>
      </c>
      <c r="BJ246" s="82">
        <f>IFERROR(FIND("Praia",consulta_completa__11[[#This Row],[13 - Ocorrências/Ambientes Atingidos]]),0)</f>
        <v>0</v>
      </c>
      <c r="BK246" s="83" t="str">
        <f t="shared" si="100"/>
        <v/>
      </c>
      <c r="BL246" s="82">
        <f>IFERROR(FIND("Solo",consulta_completa__11[[#This Row],[13 - Ocorrências/Ambientes Atingidos]]),0)</f>
        <v>0</v>
      </c>
      <c r="BM246" s="83" t="str">
        <f t="shared" si="101"/>
        <v/>
      </c>
      <c r="BN246" s="82">
        <f>IFERROR(FIND("Águas subterrâneas",consulta_completa__11[[#This Row],[13 - Ocorrências/Ambientes Atingidos]]),0)</f>
        <v>0</v>
      </c>
      <c r="BO246" s="83" t="str">
        <f t="shared" si="102"/>
        <v/>
      </c>
      <c r="BP246" s="82">
        <f>IFERROR(FIND("Atmosfera",consulta_completa__11[[#This Row],[13 - Ocorrências/Ambientes Atingidos]]),0)</f>
        <v>0</v>
      </c>
      <c r="BQ246" s="83" t="str">
        <f t="shared" si="103"/>
        <v/>
      </c>
      <c r="BR246" s="82">
        <f>IFERROR(FIND("Flora",consulta_completa__11[[#This Row],[13 - Ocorrências/Ambientes Atingidos]]),0)</f>
        <v>0</v>
      </c>
      <c r="BS246" s="83" t="str">
        <f t="shared" si="104"/>
        <v/>
      </c>
      <c r="BT246" s="82">
        <f>IFERROR(FIND("Fauna",consulta_completa__11[[#This Row],[13 - Ocorrências/Ambientes Atingidos]]),0)</f>
        <v>0</v>
      </c>
      <c r="BU246" s="83" t="str">
        <f t="shared" si="105"/>
        <v/>
      </c>
      <c r="BV246" s="82">
        <f>IFERROR(FIND("UC federal",consulta_completa__11[[#This Row],[13 - Ocorrências/Ambientes Atingidos]]),0)</f>
        <v>0</v>
      </c>
      <c r="BW246" s="83" t="str">
        <f t="shared" si="106"/>
        <v/>
      </c>
      <c r="BX246" s="82">
        <f>IFERROR(FIND("UC estadual/municipal",consulta_completa__11[[#This Row],[13 - Ocorrências/Ambientes Atingidos]]),0)</f>
        <v>0</v>
      </c>
      <c r="BY246" s="83" t="str">
        <f t="shared" si="107"/>
        <v/>
      </c>
      <c r="BZ246" s="82">
        <f>IFERROR(FIND("Outro(s)",consulta_completa__11[[#This Row],[13 - Ocorrências/Ambientes Atingidos]]),0)</f>
        <v>1</v>
      </c>
      <c r="CA246" s="83" t="str">
        <f t="shared" si="108"/>
        <v>X</v>
      </c>
      <c r="CB246" s="82">
        <f>IFERROR(FIND("Sem dano",consulta_completa__11[[#This Row],[13 - Ocorrências/Ambientes Atingidos]]),0)</f>
        <v>0</v>
      </c>
      <c r="CC246" s="83" t="str">
        <f t="shared" si="109"/>
        <v/>
      </c>
      <c r="CD246" s="82" t="str">
        <f>IF(consulta_completa__11[[#This Row],[13 - Ocorrências/Ambientes Atingidos]]="","X","")</f>
        <v/>
      </c>
      <c r="CE246" s="84">
        <f>IFERROR(FIND("IBAMA",consulta_completa__11[[#This Row],[14 - Inst. Atuando no Local]]),0)</f>
        <v>0</v>
      </c>
      <c r="CF246" s="84" t="str">
        <f t="shared" si="110"/>
        <v/>
      </c>
      <c r="CG246" s="84">
        <f>IFERROR(FIND("OEMA",consulta_completa__11[[#This Row],[14 - Inst. Atuando no Local]]),0)</f>
        <v>0</v>
      </c>
      <c r="CH246" s="84" t="str">
        <f t="shared" si="111"/>
        <v/>
      </c>
      <c r="CI246" s="84">
        <f>IFERROR(FIND("DEFESA CIVIL",consulta_completa__11[[#This Row],[14 - Inst. Atuando no Local]]),0)</f>
        <v>0</v>
      </c>
      <c r="CJ246" s="84" t="str">
        <f t="shared" si="112"/>
        <v/>
      </c>
      <c r="CK246" s="84">
        <f>IFERROR(FIND("CORPO DE BOMBEIROS",consulta_completa__11[[#This Row],[14 - Inst. Atuando no Local]]),0)</f>
        <v>0</v>
      </c>
      <c r="CL246" s="84" t="str">
        <f t="shared" si="113"/>
        <v/>
      </c>
      <c r="CM246" s="84">
        <f>IFERROR(FIND("POLÍCIA RODOVIÁRIA",consulta_completa__11[[#This Row],[14 - Inst. Atuando no Local]]),0)</f>
        <v>0</v>
      </c>
      <c r="CN246" s="84" t="str">
        <f t="shared" si="114"/>
        <v/>
      </c>
      <c r="CO246" s="84">
        <f>IFERROR(FIND("POLÍCIA MILITAR",consulta_completa__11[[#This Row],[14 - Inst. Atuando no Local]]),0)</f>
        <v>0</v>
      </c>
      <c r="CP246" s="84" t="str">
        <f t="shared" si="115"/>
        <v/>
      </c>
      <c r="CQ246" s="84">
        <f>IFERROR(FIND("POLÍCIA CIVIL",consulta_completa__11[[#This Row],[14 - Inst. Atuando no Local]]),0)</f>
        <v>0</v>
      </c>
      <c r="CR246" s="84" t="str">
        <f t="shared" si="116"/>
        <v/>
      </c>
      <c r="CS246" s="84">
        <f>IFERROR(FIND("MARINHA DO BRASIL",consulta_completa__11[[#This Row],[14 - Inst. Atuando no Local]]),0)</f>
        <v>0</v>
      </c>
      <c r="CT246" s="84" t="str">
        <f t="shared" si="117"/>
        <v/>
      </c>
      <c r="CU246" s="84">
        <f>IFERROR(FIND("EMPRESA ESPECIALIZADA EM ATENDIMENTO",consulta_completa__11[[#This Row],[14 - Inst. Atuando no Local]]),0)</f>
        <v>0</v>
      </c>
      <c r="CV246" s="84" t="str">
        <f t="shared" si="118"/>
        <v/>
      </c>
      <c r="CW246" s="84">
        <f>IFERROR(FIND("IBAMA",consulta_completa__11[[#This Row],[14 - Inst. Atuando no Local]]),0)</f>
        <v>0</v>
      </c>
      <c r="CX246" s="84" t="str">
        <f t="shared" si="119"/>
        <v/>
      </c>
      <c r="CY246" s="84" t="str">
        <f>IF(consulta_completa__11[[#This Row],[14 - Inst. Atuando no Local]]="","X","")</f>
        <v/>
      </c>
      <c r="CZ246" s="84">
        <f>IFERROR(FIND("OUTRA (S)",consulta_completa__11[[#This Row],[14 - Inst. Atuando no Local]]),0)</f>
        <v>0</v>
      </c>
      <c r="DA246" s="84" t="str">
        <f t="shared" si="120"/>
        <v/>
      </c>
      <c r="DB246" s="35" t="str">
        <f t="shared" si="121"/>
        <v>Sim</v>
      </c>
      <c r="DC246" s="35" t="str">
        <f t="shared" si="122"/>
        <v>Não</v>
      </c>
      <c r="DD246" s="35" t="str">
        <f t="shared" si="123"/>
        <v>Sim</v>
      </c>
      <c r="DE246" s="87" t="str">
        <f t="shared" si="94"/>
        <v>Federal</v>
      </c>
    </row>
    <row r="247" spans="1:109">
      <c r="A247" s="14">
        <v>202541328812</v>
      </c>
      <c r="B247" s="1">
        <v>45759</v>
      </c>
      <c r="C247" t="s">
        <v>109</v>
      </c>
      <c r="D247" t="s">
        <v>110</v>
      </c>
      <c r="E247" t="s">
        <v>111</v>
      </c>
      <c r="F247" t="s">
        <v>112</v>
      </c>
      <c r="G247" t="s">
        <v>113</v>
      </c>
      <c r="H247" t="s">
        <v>114</v>
      </c>
      <c r="I247" t="s">
        <v>114</v>
      </c>
      <c r="J247" t="s">
        <v>2578</v>
      </c>
      <c r="K247" t="s">
        <v>2579</v>
      </c>
      <c r="L247" t="s">
        <v>117</v>
      </c>
      <c r="M247" t="s">
        <v>118</v>
      </c>
      <c r="N247" t="s">
        <v>119</v>
      </c>
      <c r="O247" t="s">
        <v>239</v>
      </c>
      <c r="P247" t="s">
        <v>229</v>
      </c>
      <c r="Q247" t="s">
        <v>143</v>
      </c>
      <c r="R247" t="s">
        <v>123</v>
      </c>
      <c r="S247" t="s">
        <v>113</v>
      </c>
      <c r="T247" t="s">
        <v>600</v>
      </c>
      <c r="U247" t="s">
        <v>2580</v>
      </c>
      <c r="V247" t="s">
        <v>2581</v>
      </c>
      <c r="W247" t="b">
        <v>1</v>
      </c>
      <c r="Z247" t="s">
        <v>2582</v>
      </c>
      <c r="AA247" t="s">
        <v>567</v>
      </c>
      <c r="AB247" t="s">
        <v>206</v>
      </c>
      <c r="AC247" t="s">
        <v>207</v>
      </c>
      <c r="AD247">
        <v>1</v>
      </c>
      <c r="AE247" t="s">
        <v>568</v>
      </c>
      <c r="AF247" t="s">
        <v>113</v>
      </c>
      <c r="AG247" t="s">
        <v>113</v>
      </c>
      <c r="AH247" t="s">
        <v>131</v>
      </c>
      <c r="AI247" t="s">
        <v>132</v>
      </c>
      <c r="AJ247" t="s">
        <v>131</v>
      </c>
      <c r="AK247" t="s">
        <v>2583</v>
      </c>
      <c r="AL247" t="s">
        <v>2584</v>
      </c>
      <c r="AM247" t="s">
        <v>210</v>
      </c>
      <c r="AN247" t="s">
        <v>2388</v>
      </c>
      <c r="AO247" t="s">
        <v>113</v>
      </c>
      <c r="AP247">
        <v>2732951305</v>
      </c>
      <c r="AQ247" t="s">
        <v>211</v>
      </c>
      <c r="AR247" t="s">
        <v>113</v>
      </c>
      <c r="AS247" t="s">
        <v>113</v>
      </c>
      <c r="AT247" t="s">
        <v>113</v>
      </c>
      <c r="AU247" t="s">
        <v>113</v>
      </c>
      <c r="AW247" t="s">
        <v>113</v>
      </c>
      <c r="AX247" s="82">
        <f>IFERROR(FIND("Óbitos/feridos",consulta_completa__11[[#This Row],[13 - Ocorrências/Ambientes Atingidos]]),0)</f>
        <v>0</v>
      </c>
      <c r="AY247" s="83" t="str">
        <f t="shared" si="95"/>
        <v/>
      </c>
      <c r="AZ247" s="82">
        <f>IFERROR(FIND("População afetada/evacuada",consulta_completa__11[[#This Row],[13 - Ocorrências/Ambientes Atingidos]]),0)</f>
        <v>0</v>
      </c>
      <c r="BA247" s="82" t="str">
        <f t="shared" si="96"/>
        <v/>
      </c>
      <c r="BB247" s="82">
        <f>IFERROR(FIND("Suspensão de abastecimento de água",consulta_completa__11[[#This Row],[13 - Ocorrências/Ambientes Atingidos]]),0)</f>
        <v>0</v>
      </c>
      <c r="BC247" s="83" t="str">
        <f t="shared" si="124"/>
        <v/>
      </c>
      <c r="BD247" s="82">
        <f>IFERROR(FIND("Rio/córrego",consulta_completa__11[[#This Row],[13 - Ocorrências/Ambientes Atingidos]]),0)</f>
        <v>0</v>
      </c>
      <c r="BE247" s="83" t="str">
        <f t="shared" si="97"/>
        <v/>
      </c>
      <c r="BF247" s="82">
        <f>IFERROR(FIND("Lago",consulta_completa__11[[#This Row],[13 - Ocorrências/Ambientes Atingidos]]),0)</f>
        <v>0</v>
      </c>
      <c r="BG247" s="83" t="str">
        <f t="shared" si="98"/>
        <v/>
      </c>
      <c r="BH247" s="82">
        <f>IFERROR(FIND("Mar",consulta_completa__11[[#This Row],[13 - Ocorrências/Ambientes Atingidos]]),0)</f>
        <v>1</v>
      </c>
      <c r="BI247" s="83" t="str">
        <f t="shared" si="99"/>
        <v>X</v>
      </c>
      <c r="BJ247" s="82">
        <f>IFERROR(FIND("Praia",consulta_completa__11[[#This Row],[13 - Ocorrências/Ambientes Atingidos]]),0)</f>
        <v>0</v>
      </c>
      <c r="BK247" s="83" t="str">
        <f t="shared" si="100"/>
        <v/>
      </c>
      <c r="BL247" s="82">
        <f>IFERROR(FIND("Solo",consulta_completa__11[[#This Row],[13 - Ocorrências/Ambientes Atingidos]]),0)</f>
        <v>0</v>
      </c>
      <c r="BM247" s="83" t="str">
        <f t="shared" si="101"/>
        <v/>
      </c>
      <c r="BN247" s="82">
        <f>IFERROR(FIND("Águas subterrâneas",consulta_completa__11[[#This Row],[13 - Ocorrências/Ambientes Atingidos]]),0)</f>
        <v>0</v>
      </c>
      <c r="BO247" s="83" t="str">
        <f t="shared" si="102"/>
        <v/>
      </c>
      <c r="BP247" s="82">
        <f>IFERROR(FIND("Atmosfera",consulta_completa__11[[#This Row],[13 - Ocorrências/Ambientes Atingidos]]),0)</f>
        <v>0</v>
      </c>
      <c r="BQ247" s="83" t="str">
        <f t="shared" si="103"/>
        <v/>
      </c>
      <c r="BR247" s="82">
        <f>IFERROR(FIND("Flora",consulta_completa__11[[#This Row],[13 - Ocorrências/Ambientes Atingidos]]),0)</f>
        <v>0</v>
      </c>
      <c r="BS247" s="83" t="str">
        <f t="shared" si="104"/>
        <v/>
      </c>
      <c r="BT247" s="82">
        <f>IFERROR(FIND("Fauna",consulta_completa__11[[#This Row],[13 - Ocorrências/Ambientes Atingidos]]),0)</f>
        <v>0</v>
      </c>
      <c r="BU247" s="83" t="str">
        <f t="shared" si="105"/>
        <v/>
      </c>
      <c r="BV247" s="82">
        <f>IFERROR(FIND("UC federal",consulta_completa__11[[#This Row],[13 - Ocorrências/Ambientes Atingidos]]),0)</f>
        <v>0</v>
      </c>
      <c r="BW247" s="83" t="str">
        <f t="shared" si="106"/>
        <v/>
      </c>
      <c r="BX247" s="82">
        <f>IFERROR(FIND("UC estadual/municipal",consulta_completa__11[[#This Row],[13 - Ocorrências/Ambientes Atingidos]]),0)</f>
        <v>0</v>
      </c>
      <c r="BY247" s="83" t="str">
        <f t="shared" si="107"/>
        <v/>
      </c>
      <c r="BZ247" s="82">
        <f>IFERROR(FIND("Outro(s)",consulta_completa__11[[#This Row],[13 - Ocorrências/Ambientes Atingidos]]),0)</f>
        <v>0</v>
      </c>
      <c r="CA247" s="83" t="str">
        <f t="shared" si="108"/>
        <v/>
      </c>
      <c r="CB247" s="82">
        <f>IFERROR(FIND("Sem dano",consulta_completa__11[[#This Row],[13 - Ocorrências/Ambientes Atingidos]]),0)</f>
        <v>0</v>
      </c>
      <c r="CC247" s="83" t="str">
        <f t="shared" si="109"/>
        <v/>
      </c>
      <c r="CD247" s="82" t="str">
        <f>IF(consulta_completa__11[[#This Row],[13 - Ocorrências/Ambientes Atingidos]]="","X","")</f>
        <v/>
      </c>
      <c r="CE247" s="84">
        <f>IFERROR(FIND("IBAMA",consulta_completa__11[[#This Row],[14 - Inst. Atuando no Local]]),0)</f>
        <v>0</v>
      </c>
      <c r="CF247" s="84" t="str">
        <f t="shared" si="110"/>
        <v/>
      </c>
      <c r="CG247" s="84">
        <f>IFERROR(FIND("OEMA",consulta_completa__11[[#This Row],[14 - Inst. Atuando no Local]]),0)</f>
        <v>0</v>
      </c>
      <c r="CH247" s="84" t="str">
        <f t="shared" si="111"/>
        <v/>
      </c>
      <c r="CI247" s="84">
        <f>IFERROR(FIND("DEFESA CIVIL",consulta_completa__11[[#This Row],[14 - Inst. Atuando no Local]]),0)</f>
        <v>0</v>
      </c>
      <c r="CJ247" s="84" t="str">
        <f t="shared" si="112"/>
        <v/>
      </c>
      <c r="CK247" s="84">
        <f>IFERROR(FIND("CORPO DE BOMBEIROS",consulta_completa__11[[#This Row],[14 - Inst. Atuando no Local]]),0)</f>
        <v>0</v>
      </c>
      <c r="CL247" s="84" t="str">
        <f t="shared" si="113"/>
        <v/>
      </c>
      <c r="CM247" s="84">
        <f>IFERROR(FIND("POLÍCIA RODOVIÁRIA",consulta_completa__11[[#This Row],[14 - Inst. Atuando no Local]]),0)</f>
        <v>0</v>
      </c>
      <c r="CN247" s="84" t="str">
        <f t="shared" si="114"/>
        <v/>
      </c>
      <c r="CO247" s="84">
        <f>IFERROR(FIND("POLÍCIA MILITAR",consulta_completa__11[[#This Row],[14 - Inst. Atuando no Local]]),0)</f>
        <v>0</v>
      </c>
      <c r="CP247" s="84" t="str">
        <f t="shared" si="115"/>
        <v/>
      </c>
      <c r="CQ247" s="84">
        <f>IFERROR(FIND("POLÍCIA CIVIL",consulta_completa__11[[#This Row],[14 - Inst. Atuando no Local]]),0)</f>
        <v>0</v>
      </c>
      <c r="CR247" s="84" t="str">
        <f t="shared" si="116"/>
        <v/>
      </c>
      <c r="CS247" s="84">
        <f>IFERROR(FIND("MARINHA DO BRASIL",consulta_completa__11[[#This Row],[14 - Inst. Atuando no Local]]),0)</f>
        <v>0</v>
      </c>
      <c r="CT247" s="84" t="str">
        <f t="shared" si="117"/>
        <v/>
      </c>
      <c r="CU247" s="84">
        <f>IFERROR(FIND("EMPRESA ESPECIALIZADA EM ATENDIMENTO",consulta_completa__11[[#This Row],[14 - Inst. Atuando no Local]]),0)</f>
        <v>0</v>
      </c>
      <c r="CV247" s="84" t="str">
        <f t="shared" si="118"/>
        <v/>
      </c>
      <c r="CW247" s="84">
        <f>IFERROR(FIND("IBAMA",consulta_completa__11[[#This Row],[14 - Inst. Atuando no Local]]),0)</f>
        <v>0</v>
      </c>
      <c r="CX247" s="84" t="str">
        <f t="shared" si="119"/>
        <v/>
      </c>
      <c r="CY247" s="84" t="str">
        <f>IF(consulta_completa__11[[#This Row],[14 - Inst. Atuando no Local]]="","X","")</f>
        <v/>
      </c>
      <c r="CZ247" s="84">
        <f>IFERROR(FIND("OUTRA (S)",consulta_completa__11[[#This Row],[14 - Inst. Atuando no Local]]),0)</f>
        <v>0</v>
      </c>
      <c r="DA247" s="84" t="str">
        <f t="shared" si="120"/>
        <v/>
      </c>
      <c r="DB247" s="35" t="str">
        <f t="shared" si="121"/>
        <v>Sim</v>
      </c>
      <c r="DC247" s="35" t="str">
        <f t="shared" si="122"/>
        <v>Não</v>
      </c>
      <c r="DD247" s="35" t="str">
        <f t="shared" si="123"/>
        <v>Sim</v>
      </c>
      <c r="DE247" s="87" t="str">
        <f t="shared" si="94"/>
        <v>Federal</v>
      </c>
    </row>
    <row r="248" spans="1:109">
      <c r="A248" s="14">
        <v>202541443240</v>
      </c>
      <c r="B248" s="1">
        <v>45759</v>
      </c>
      <c r="C248" t="s">
        <v>160</v>
      </c>
      <c r="D248" t="s">
        <v>161</v>
      </c>
      <c r="E248" t="s">
        <v>162</v>
      </c>
      <c r="F248" t="s">
        <v>163</v>
      </c>
      <c r="G248" t="s">
        <v>113</v>
      </c>
      <c r="H248" t="s">
        <v>114</v>
      </c>
      <c r="I248" t="s">
        <v>114</v>
      </c>
      <c r="J248" t="s">
        <v>945</v>
      </c>
      <c r="K248" t="s">
        <v>2034</v>
      </c>
      <c r="L248" t="s">
        <v>166</v>
      </c>
      <c r="M248" t="s">
        <v>140</v>
      </c>
      <c r="N248" t="s">
        <v>119</v>
      </c>
      <c r="O248" t="s">
        <v>120</v>
      </c>
      <c r="P248" t="s">
        <v>229</v>
      </c>
      <c r="Q248" t="s">
        <v>122</v>
      </c>
      <c r="R248" t="s">
        <v>123</v>
      </c>
      <c r="S248" t="s">
        <v>113</v>
      </c>
      <c r="T248" t="s">
        <v>113</v>
      </c>
      <c r="U248" t="s">
        <v>2035</v>
      </c>
      <c r="V248" t="s">
        <v>2585</v>
      </c>
      <c r="Z248" t="s">
        <v>2586</v>
      </c>
      <c r="AA248" t="s">
        <v>1626</v>
      </c>
      <c r="AB248" t="s">
        <v>172</v>
      </c>
      <c r="AC248" t="s">
        <v>173</v>
      </c>
      <c r="AD248">
        <v>1</v>
      </c>
      <c r="AE248" t="s">
        <v>371</v>
      </c>
      <c r="AF248" t="s">
        <v>113</v>
      </c>
      <c r="AG248" t="s">
        <v>113</v>
      </c>
      <c r="AH248" t="s">
        <v>131</v>
      </c>
      <c r="AI248" t="s">
        <v>132</v>
      </c>
      <c r="AJ248" t="s">
        <v>131</v>
      </c>
      <c r="AK248" t="s">
        <v>2587</v>
      </c>
      <c r="AL248" t="s">
        <v>2588</v>
      </c>
      <c r="AM248" t="s">
        <v>2042</v>
      </c>
      <c r="AN248" t="s">
        <v>1629</v>
      </c>
      <c r="AO248" t="s">
        <v>2589</v>
      </c>
      <c r="AP248">
        <v>41988207121</v>
      </c>
      <c r="AQ248" t="s">
        <v>178</v>
      </c>
      <c r="AR248" t="s">
        <v>113</v>
      </c>
      <c r="AS248" t="s">
        <v>113</v>
      </c>
      <c r="AT248" t="s">
        <v>113</v>
      </c>
      <c r="AU248" t="s">
        <v>113</v>
      </c>
      <c r="AW248" t="s">
        <v>113</v>
      </c>
      <c r="AX248" s="82">
        <f>IFERROR(FIND("Óbitos/feridos",consulta_completa__11[[#This Row],[13 - Ocorrências/Ambientes Atingidos]]),0)</f>
        <v>0</v>
      </c>
      <c r="AY248" s="83" t="str">
        <f t="shared" si="95"/>
        <v/>
      </c>
      <c r="AZ248" s="82">
        <f>IFERROR(FIND("População afetada/evacuada",consulta_completa__11[[#This Row],[13 - Ocorrências/Ambientes Atingidos]]),0)</f>
        <v>0</v>
      </c>
      <c r="BA248" s="82" t="str">
        <f t="shared" si="96"/>
        <v/>
      </c>
      <c r="BB248" s="82">
        <f>IFERROR(FIND("Suspensão de abastecimento de água",consulta_completa__11[[#This Row],[13 - Ocorrências/Ambientes Atingidos]]),0)</f>
        <v>0</v>
      </c>
      <c r="BC248" s="83" t="str">
        <f t="shared" si="124"/>
        <v/>
      </c>
      <c r="BD248" s="82">
        <f>IFERROR(FIND("Rio/córrego",consulta_completa__11[[#This Row],[13 - Ocorrências/Ambientes Atingidos]]),0)</f>
        <v>0</v>
      </c>
      <c r="BE248" s="83" t="str">
        <f t="shared" si="97"/>
        <v/>
      </c>
      <c r="BF248" s="82">
        <f>IFERROR(FIND("Lago",consulta_completa__11[[#This Row],[13 - Ocorrências/Ambientes Atingidos]]),0)</f>
        <v>0</v>
      </c>
      <c r="BG248" s="83" t="str">
        <f t="shared" si="98"/>
        <v/>
      </c>
      <c r="BH248" s="82">
        <f>IFERROR(FIND("Mar",consulta_completa__11[[#This Row],[13 - Ocorrências/Ambientes Atingidos]]),0)</f>
        <v>0</v>
      </c>
      <c r="BI248" s="83" t="str">
        <f t="shared" si="99"/>
        <v/>
      </c>
      <c r="BJ248" s="82">
        <f>IFERROR(FIND("Praia",consulta_completa__11[[#This Row],[13 - Ocorrências/Ambientes Atingidos]]),0)</f>
        <v>0</v>
      </c>
      <c r="BK248" s="83" t="str">
        <f t="shared" si="100"/>
        <v/>
      </c>
      <c r="BL248" s="82">
        <f>IFERROR(FIND("Solo",consulta_completa__11[[#This Row],[13 - Ocorrências/Ambientes Atingidos]]),0)</f>
        <v>1</v>
      </c>
      <c r="BM248" s="83" t="str">
        <f t="shared" si="101"/>
        <v>X</v>
      </c>
      <c r="BN248" s="82">
        <f>IFERROR(FIND("Águas subterrâneas",consulta_completa__11[[#This Row],[13 - Ocorrências/Ambientes Atingidos]]),0)</f>
        <v>0</v>
      </c>
      <c r="BO248" s="83" t="str">
        <f t="shared" si="102"/>
        <v/>
      </c>
      <c r="BP248" s="82">
        <f>IFERROR(FIND("Atmosfera",consulta_completa__11[[#This Row],[13 - Ocorrências/Ambientes Atingidos]]),0)</f>
        <v>0</v>
      </c>
      <c r="BQ248" s="83" t="str">
        <f t="shared" si="103"/>
        <v/>
      </c>
      <c r="BR248" s="82">
        <f>IFERROR(FIND("Flora",consulta_completa__11[[#This Row],[13 - Ocorrências/Ambientes Atingidos]]),0)</f>
        <v>0</v>
      </c>
      <c r="BS248" s="83" t="str">
        <f t="shared" si="104"/>
        <v/>
      </c>
      <c r="BT248" s="82">
        <f>IFERROR(FIND("Fauna",consulta_completa__11[[#This Row],[13 - Ocorrências/Ambientes Atingidos]]),0)</f>
        <v>0</v>
      </c>
      <c r="BU248" s="83" t="str">
        <f t="shared" si="105"/>
        <v/>
      </c>
      <c r="BV248" s="82">
        <f>IFERROR(FIND("UC federal",consulta_completa__11[[#This Row],[13 - Ocorrências/Ambientes Atingidos]]),0)</f>
        <v>0</v>
      </c>
      <c r="BW248" s="83" t="str">
        <f t="shared" si="106"/>
        <v/>
      </c>
      <c r="BX248" s="82">
        <f>IFERROR(FIND("UC estadual/municipal",consulta_completa__11[[#This Row],[13 - Ocorrências/Ambientes Atingidos]]),0)</f>
        <v>0</v>
      </c>
      <c r="BY248" s="83" t="str">
        <f t="shared" si="107"/>
        <v/>
      </c>
      <c r="BZ248" s="82">
        <f>IFERROR(FIND("Outro(s)",consulta_completa__11[[#This Row],[13 - Ocorrências/Ambientes Atingidos]]),0)</f>
        <v>0</v>
      </c>
      <c r="CA248" s="83" t="str">
        <f t="shared" si="108"/>
        <v/>
      </c>
      <c r="CB248" s="82">
        <f>IFERROR(FIND("Sem dano",consulta_completa__11[[#This Row],[13 - Ocorrências/Ambientes Atingidos]]),0)</f>
        <v>0</v>
      </c>
      <c r="CC248" s="83" t="str">
        <f t="shared" si="109"/>
        <v/>
      </c>
      <c r="CD248" s="82" t="str">
        <f>IF(consulta_completa__11[[#This Row],[13 - Ocorrências/Ambientes Atingidos]]="","X","")</f>
        <v/>
      </c>
      <c r="CE248" s="84">
        <f>IFERROR(FIND("IBAMA",consulta_completa__11[[#This Row],[14 - Inst. Atuando no Local]]),0)</f>
        <v>0</v>
      </c>
      <c r="CF248" s="84" t="str">
        <f t="shared" si="110"/>
        <v/>
      </c>
      <c r="CG248" s="84">
        <f>IFERROR(FIND("OEMA",consulta_completa__11[[#This Row],[14 - Inst. Atuando no Local]]),0)</f>
        <v>0</v>
      </c>
      <c r="CH248" s="84" t="str">
        <f t="shared" si="111"/>
        <v/>
      </c>
      <c r="CI248" s="84">
        <f>IFERROR(FIND("DEFESA CIVIL",consulta_completa__11[[#This Row],[14 - Inst. Atuando no Local]]),0)</f>
        <v>0</v>
      </c>
      <c r="CJ248" s="84" t="str">
        <f t="shared" si="112"/>
        <v/>
      </c>
      <c r="CK248" s="84">
        <f>IFERROR(FIND("CORPO DE BOMBEIROS",consulta_completa__11[[#This Row],[14 - Inst. Atuando no Local]]),0)</f>
        <v>0</v>
      </c>
      <c r="CL248" s="84" t="str">
        <f t="shared" si="113"/>
        <v/>
      </c>
      <c r="CM248" s="84">
        <f>IFERROR(FIND("POLÍCIA RODOVIÁRIA",consulta_completa__11[[#This Row],[14 - Inst. Atuando no Local]]),0)</f>
        <v>0</v>
      </c>
      <c r="CN248" s="84" t="str">
        <f t="shared" si="114"/>
        <v/>
      </c>
      <c r="CO248" s="84">
        <f>IFERROR(FIND("POLÍCIA MILITAR",consulta_completa__11[[#This Row],[14 - Inst. Atuando no Local]]),0)</f>
        <v>0</v>
      </c>
      <c r="CP248" s="84" t="str">
        <f t="shared" si="115"/>
        <v/>
      </c>
      <c r="CQ248" s="84">
        <f>IFERROR(FIND("POLÍCIA CIVIL",consulta_completa__11[[#This Row],[14 - Inst. Atuando no Local]]),0)</f>
        <v>0</v>
      </c>
      <c r="CR248" s="84" t="str">
        <f t="shared" si="116"/>
        <v/>
      </c>
      <c r="CS248" s="84">
        <f>IFERROR(FIND("MARINHA DO BRASIL",consulta_completa__11[[#This Row],[14 - Inst. Atuando no Local]]),0)</f>
        <v>0</v>
      </c>
      <c r="CT248" s="84" t="str">
        <f t="shared" si="117"/>
        <v/>
      </c>
      <c r="CU248" s="84">
        <f>IFERROR(FIND("EMPRESA ESPECIALIZADA EM ATENDIMENTO",consulta_completa__11[[#This Row],[14 - Inst. Atuando no Local]]),0)</f>
        <v>0</v>
      </c>
      <c r="CV248" s="84" t="str">
        <f t="shared" si="118"/>
        <v/>
      </c>
      <c r="CW248" s="84">
        <f>IFERROR(FIND("IBAMA",consulta_completa__11[[#This Row],[14 - Inst. Atuando no Local]]),0)</f>
        <v>0</v>
      </c>
      <c r="CX248" s="84" t="str">
        <f t="shared" si="119"/>
        <v/>
      </c>
      <c r="CY248" s="84" t="str">
        <f>IF(consulta_completa__11[[#This Row],[14 - Inst. Atuando no Local]]="","X","")</f>
        <v/>
      </c>
      <c r="CZ248" s="84">
        <f>IFERROR(FIND("OUTRA (S)",consulta_completa__11[[#This Row],[14 - Inst. Atuando no Local]]),0)</f>
        <v>0</v>
      </c>
      <c r="DA248" s="84" t="str">
        <f t="shared" si="120"/>
        <v/>
      </c>
      <c r="DB248" s="35" t="str">
        <f t="shared" si="121"/>
        <v>Sim</v>
      </c>
      <c r="DC248" s="35" t="str">
        <f t="shared" si="122"/>
        <v>Não</v>
      </c>
      <c r="DD248" s="35" t="str">
        <f t="shared" si="123"/>
        <v>Sim</v>
      </c>
      <c r="DE248" s="87" t="str">
        <f t="shared" si="94"/>
        <v>Federal</v>
      </c>
    </row>
    <row r="249" spans="1:109">
      <c r="A249" s="14">
        <v>202541446810</v>
      </c>
      <c r="B249" s="1">
        <v>45759</v>
      </c>
      <c r="C249" t="s">
        <v>2590</v>
      </c>
      <c r="D249" t="s">
        <v>161</v>
      </c>
      <c r="E249" t="s">
        <v>162</v>
      </c>
      <c r="F249" t="s">
        <v>163</v>
      </c>
      <c r="G249" t="s">
        <v>113</v>
      </c>
      <c r="H249" t="s">
        <v>114</v>
      </c>
      <c r="I249" t="s">
        <v>114</v>
      </c>
      <c r="J249" t="s">
        <v>945</v>
      </c>
      <c r="K249" t="s">
        <v>840</v>
      </c>
      <c r="L249" t="s">
        <v>166</v>
      </c>
      <c r="M249" t="s">
        <v>140</v>
      </c>
      <c r="N249" t="s">
        <v>119</v>
      </c>
      <c r="O249" t="s">
        <v>120</v>
      </c>
      <c r="P249" t="s">
        <v>229</v>
      </c>
      <c r="Q249" t="s">
        <v>230</v>
      </c>
      <c r="R249" t="s">
        <v>123</v>
      </c>
      <c r="S249" t="s">
        <v>113</v>
      </c>
      <c r="T249" t="s">
        <v>113</v>
      </c>
      <c r="U249" t="s">
        <v>2035</v>
      </c>
      <c r="V249" t="s">
        <v>2591</v>
      </c>
      <c r="Z249" t="s">
        <v>2586</v>
      </c>
      <c r="AA249" t="s">
        <v>2592</v>
      </c>
      <c r="AB249" t="s">
        <v>172</v>
      </c>
      <c r="AC249" t="s">
        <v>173</v>
      </c>
      <c r="AD249">
        <v>1</v>
      </c>
      <c r="AE249" t="s">
        <v>371</v>
      </c>
      <c r="AF249" t="s">
        <v>113</v>
      </c>
      <c r="AG249" t="s">
        <v>113</v>
      </c>
      <c r="AH249" t="s">
        <v>131</v>
      </c>
      <c r="AI249" t="s">
        <v>132</v>
      </c>
      <c r="AJ249" t="s">
        <v>131</v>
      </c>
      <c r="AK249" t="s">
        <v>2587</v>
      </c>
      <c r="AL249" t="s">
        <v>2593</v>
      </c>
      <c r="AM249" t="s">
        <v>2042</v>
      </c>
      <c r="AN249" t="s">
        <v>1629</v>
      </c>
      <c r="AO249" t="s">
        <v>225</v>
      </c>
      <c r="AP249">
        <v>41988207121</v>
      </c>
      <c r="AQ249" t="s">
        <v>178</v>
      </c>
      <c r="AR249" t="s">
        <v>113</v>
      </c>
      <c r="AS249" t="s">
        <v>113</v>
      </c>
      <c r="AT249" t="s">
        <v>113</v>
      </c>
      <c r="AU249" t="s">
        <v>113</v>
      </c>
      <c r="AW249" t="s">
        <v>113</v>
      </c>
      <c r="AX249" s="82">
        <f>IFERROR(FIND("Óbitos/feridos",consulta_completa__11[[#This Row],[13 - Ocorrências/Ambientes Atingidos]]),0)</f>
        <v>0</v>
      </c>
      <c r="AY249" s="83" t="str">
        <f t="shared" si="95"/>
        <v/>
      </c>
      <c r="AZ249" s="82">
        <f>IFERROR(FIND("População afetada/evacuada",consulta_completa__11[[#This Row],[13 - Ocorrências/Ambientes Atingidos]]),0)</f>
        <v>0</v>
      </c>
      <c r="BA249" s="82" t="str">
        <f t="shared" si="96"/>
        <v/>
      </c>
      <c r="BB249" s="82">
        <f>IFERROR(FIND("Suspensão de abastecimento de água",consulta_completa__11[[#This Row],[13 - Ocorrências/Ambientes Atingidos]]),0)</f>
        <v>0</v>
      </c>
      <c r="BC249" s="83" t="str">
        <f t="shared" si="124"/>
        <v/>
      </c>
      <c r="BD249" s="82">
        <f>IFERROR(FIND("Rio/córrego",consulta_completa__11[[#This Row],[13 - Ocorrências/Ambientes Atingidos]]),0)</f>
        <v>0</v>
      </c>
      <c r="BE249" s="83" t="str">
        <f t="shared" si="97"/>
        <v/>
      </c>
      <c r="BF249" s="82">
        <f>IFERROR(FIND("Lago",consulta_completa__11[[#This Row],[13 - Ocorrências/Ambientes Atingidos]]),0)</f>
        <v>0</v>
      </c>
      <c r="BG249" s="83" t="str">
        <f t="shared" si="98"/>
        <v/>
      </c>
      <c r="BH249" s="82">
        <f>IFERROR(FIND("Mar",consulta_completa__11[[#This Row],[13 - Ocorrências/Ambientes Atingidos]]),0)</f>
        <v>0</v>
      </c>
      <c r="BI249" s="83" t="str">
        <f t="shared" si="99"/>
        <v/>
      </c>
      <c r="BJ249" s="82">
        <f>IFERROR(FIND("Praia",consulta_completa__11[[#This Row],[13 - Ocorrências/Ambientes Atingidos]]),0)</f>
        <v>0</v>
      </c>
      <c r="BK249" s="83" t="str">
        <f t="shared" si="100"/>
        <v/>
      </c>
      <c r="BL249" s="82">
        <f>IFERROR(FIND("Solo",consulta_completa__11[[#This Row],[13 - Ocorrências/Ambientes Atingidos]]),0)</f>
        <v>1</v>
      </c>
      <c r="BM249" s="83" t="str">
        <f t="shared" si="101"/>
        <v>X</v>
      </c>
      <c r="BN249" s="82">
        <f>IFERROR(FIND("Águas subterrâneas",consulta_completa__11[[#This Row],[13 - Ocorrências/Ambientes Atingidos]]),0)</f>
        <v>0</v>
      </c>
      <c r="BO249" s="83" t="str">
        <f t="shared" si="102"/>
        <v/>
      </c>
      <c r="BP249" s="82">
        <f>IFERROR(FIND("Atmosfera",consulta_completa__11[[#This Row],[13 - Ocorrências/Ambientes Atingidos]]),0)</f>
        <v>0</v>
      </c>
      <c r="BQ249" s="83" t="str">
        <f t="shared" si="103"/>
        <v/>
      </c>
      <c r="BR249" s="82">
        <f>IFERROR(FIND("Flora",consulta_completa__11[[#This Row],[13 - Ocorrências/Ambientes Atingidos]]),0)</f>
        <v>0</v>
      </c>
      <c r="BS249" s="83" t="str">
        <f t="shared" si="104"/>
        <v/>
      </c>
      <c r="BT249" s="82">
        <f>IFERROR(FIND("Fauna",consulta_completa__11[[#This Row],[13 - Ocorrências/Ambientes Atingidos]]),0)</f>
        <v>0</v>
      </c>
      <c r="BU249" s="83" t="str">
        <f t="shared" si="105"/>
        <v/>
      </c>
      <c r="BV249" s="82">
        <f>IFERROR(FIND("UC federal",consulta_completa__11[[#This Row],[13 - Ocorrências/Ambientes Atingidos]]),0)</f>
        <v>0</v>
      </c>
      <c r="BW249" s="83" t="str">
        <f t="shared" si="106"/>
        <v/>
      </c>
      <c r="BX249" s="82">
        <f>IFERROR(FIND("UC estadual/municipal",consulta_completa__11[[#This Row],[13 - Ocorrências/Ambientes Atingidos]]),0)</f>
        <v>0</v>
      </c>
      <c r="BY249" s="83" t="str">
        <f t="shared" si="107"/>
        <v/>
      </c>
      <c r="BZ249" s="82">
        <f>IFERROR(FIND("Outro(s)",consulta_completa__11[[#This Row],[13 - Ocorrências/Ambientes Atingidos]]),0)</f>
        <v>0</v>
      </c>
      <c r="CA249" s="83" t="str">
        <f t="shared" si="108"/>
        <v/>
      </c>
      <c r="CB249" s="82">
        <f>IFERROR(FIND("Sem dano",consulta_completa__11[[#This Row],[13 - Ocorrências/Ambientes Atingidos]]),0)</f>
        <v>0</v>
      </c>
      <c r="CC249" s="83" t="str">
        <f t="shared" si="109"/>
        <v/>
      </c>
      <c r="CD249" s="82" t="str">
        <f>IF(consulta_completa__11[[#This Row],[13 - Ocorrências/Ambientes Atingidos]]="","X","")</f>
        <v/>
      </c>
      <c r="CE249" s="84">
        <f>IFERROR(FIND("IBAMA",consulta_completa__11[[#This Row],[14 - Inst. Atuando no Local]]),0)</f>
        <v>0</v>
      </c>
      <c r="CF249" s="84" t="str">
        <f t="shared" si="110"/>
        <v/>
      </c>
      <c r="CG249" s="84">
        <f>IFERROR(FIND("OEMA",consulta_completa__11[[#This Row],[14 - Inst. Atuando no Local]]),0)</f>
        <v>0</v>
      </c>
      <c r="CH249" s="84" t="str">
        <f t="shared" si="111"/>
        <v/>
      </c>
      <c r="CI249" s="84">
        <f>IFERROR(FIND("DEFESA CIVIL",consulta_completa__11[[#This Row],[14 - Inst. Atuando no Local]]),0)</f>
        <v>0</v>
      </c>
      <c r="CJ249" s="84" t="str">
        <f t="shared" si="112"/>
        <v/>
      </c>
      <c r="CK249" s="84">
        <f>IFERROR(FIND("CORPO DE BOMBEIROS",consulta_completa__11[[#This Row],[14 - Inst. Atuando no Local]]),0)</f>
        <v>0</v>
      </c>
      <c r="CL249" s="84" t="str">
        <f t="shared" si="113"/>
        <v/>
      </c>
      <c r="CM249" s="84">
        <f>IFERROR(FIND("POLÍCIA RODOVIÁRIA",consulta_completa__11[[#This Row],[14 - Inst. Atuando no Local]]),0)</f>
        <v>0</v>
      </c>
      <c r="CN249" s="84" t="str">
        <f t="shared" si="114"/>
        <v/>
      </c>
      <c r="CO249" s="84">
        <f>IFERROR(FIND("POLÍCIA MILITAR",consulta_completa__11[[#This Row],[14 - Inst. Atuando no Local]]),0)</f>
        <v>0</v>
      </c>
      <c r="CP249" s="84" t="str">
        <f t="shared" si="115"/>
        <v/>
      </c>
      <c r="CQ249" s="84">
        <f>IFERROR(FIND("POLÍCIA CIVIL",consulta_completa__11[[#This Row],[14 - Inst. Atuando no Local]]),0)</f>
        <v>0</v>
      </c>
      <c r="CR249" s="84" t="str">
        <f t="shared" si="116"/>
        <v/>
      </c>
      <c r="CS249" s="84">
        <f>IFERROR(FIND("MARINHA DO BRASIL",consulta_completa__11[[#This Row],[14 - Inst. Atuando no Local]]),0)</f>
        <v>0</v>
      </c>
      <c r="CT249" s="84" t="str">
        <f t="shared" si="117"/>
        <v/>
      </c>
      <c r="CU249" s="84">
        <f>IFERROR(FIND("EMPRESA ESPECIALIZADA EM ATENDIMENTO",consulta_completa__11[[#This Row],[14 - Inst. Atuando no Local]]),0)</f>
        <v>0</v>
      </c>
      <c r="CV249" s="84" t="str">
        <f t="shared" si="118"/>
        <v/>
      </c>
      <c r="CW249" s="84">
        <f>IFERROR(FIND("IBAMA",consulta_completa__11[[#This Row],[14 - Inst. Atuando no Local]]),0)</f>
        <v>0</v>
      </c>
      <c r="CX249" s="84" t="str">
        <f t="shared" si="119"/>
        <v/>
      </c>
      <c r="CY249" s="84" t="str">
        <f>IF(consulta_completa__11[[#This Row],[14 - Inst. Atuando no Local]]="","X","")</f>
        <v/>
      </c>
      <c r="CZ249" s="84">
        <f>IFERROR(FIND("OUTRA (S)",consulta_completa__11[[#This Row],[14 - Inst. Atuando no Local]]),0)</f>
        <v>0</v>
      </c>
      <c r="DA249" s="84" t="str">
        <f t="shared" si="120"/>
        <v/>
      </c>
      <c r="DB249" s="35" t="str">
        <f t="shared" si="121"/>
        <v>Sim</v>
      </c>
      <c r="DC249" s="35" t="str">
        <f t="shared" si="122"/>
        <v>Não</v>
      </c>
      <c r="DD249" s="35" t="str">
        <f t="shared" si="123"/>
        <v>Sim</v>
      </c>
      <c r="DE249" s="87" t="str">
        <f t="shared" si="94"/>
        <v>Federal</v>
      </c>
    </row>
    <row r="250" spans="1:109">
      <c r="A250" s="14">
        <v>202541446827</v>
      </c>
      <c r="B250" s="1">
        <v>45759</v>
      </c>
      <c r="C250" t="s">
        <v>160</v>
      </c>
      <c r="D250" t="s">
        <v>161</v>
      </c>
      <c r="E250" t="s">
        <v>162</v>
      </c>
      <c r="F250" t="s">
        <v>163</v>
      </c>
      <c r="G250" t="s">
        <v>113</v>
      </c>
      <c r="H250" t="s">
        <v>114</v>
      </c>
      <c r="I250" t="s">
        <v>114</v>
      </c>
      <c r="J250" t="s">
        <v>945</v>
      </c>
      <c r="K250" t="s">
        <v>2594</v>
      </c>
      <c r="L250" t="s">
        <v>166</v>
      </c>
      <c r="M250" t="s">
        <v>140</v>
      </c>
      <c r="N250" t="s">
        <v>119</v>
      </c>
      <c r="O250" t="s">
        <v>120</v>
      </c>
      <c r="P250" t="s">
        <v>229</v>
      </c>
      <c r="Q250" t="s">
        <v>122</v>
      </c>
      <c r="R250" t="s">
        <v>123</v>
      </c>
      <c r="S250" t="s">
        <v>113</v>
      </c>
      <c r="T250" t="s">
        <v>113</v>
      </c>
      <c r="U250" t="s">
        <v>2035</v>
      </c>
      <c r="V250" t="s">
        <v>2585</v>
      </c>
      <c r="Z250" t="s">
        <v>2586</v>
      </c>
      <c r="AA250" t="s">
        <v>2592</v>
      </c>
      <c r="AB250" t="s">
        <v>172</v>
      </c>
      <c r="AC250" t="s">
        <v>173</v>
      </c>
      <c r="AD250">
        <v>1</v>
      </c>
      <c r="AE250" t="s">
        <v>371</v>
      </c>
      <c r="AF250" t="s">
        <v>113</v>
      </c>
      <c r="AG250" t="s">
        <v>113</v>
      </c>
      <c r="AH250" t="s">
        <v>131</v>
      </c>
      <c r="AI250" t="s">
        <v>132</v>
      </c>
      <c r="AJ250" t="s">
        <v>131</v>
      </c>
      <c r="AK250" t="s">
        <v>2587</v>
      </c>
      <c r="AL250" t="s">
        <v>2595</v>
      </c>
      <c r="AM250" t="s">
        <v>2042</v>
      </c>
      <c r="AN250" t="s">
        <v>1629</v>
      </c>
      <c r="AO250" t="s">
        <v>2589</v>
      </c>
      <c r="AP250">
        <v>41988207121</v>
      </c>
      <c r="AQ250" t="s">
        <v>178</v>
      </c>
      <c r="AR250" t="s">
        <v>113</v>
      </c>
      <c r="AS250" t="s">
        <v>113</v>
      </c>
      <c r="AT250" t="s">
        <v>113</v>
      </c>
      <c r="AU250" t="s">
        <v>113</v>
      </c>
      <c r="AW250" t="s">
        <v>113</v>
      </c>
      <c r="AX250" s="82">
        <f>IFERROR(FIND("Óbitos/feridos",consulta_completa__11[[#This Row],[13 - Ocorrências/Ambientes Atingidos]]),0)</f>
        <v>0</v>
      </c>
      <c r="AY250" s="83" t="str">
        <f t="shared" si="95"/>
        <v/>
      </c>
      <c r="AZ250" s="82">
        <f>IFERROR(FIND("População afetada/evacuada",consulta_completa__11[[#This Row],[13 - Ocorrências/Ambientes Atingidos]]),0)</f>
        <v>0</v>
      </c>
      <c r="BA250" s="82" t="str">
        <f t="shared" si="96"/>
        <v/>
      </c>
      <c r="BB250" s="82">
        <f>IFERROR(FIND("Suspensão de abastecimento de água",consulta_completa__11[[#This Row],[13 - Ocorrências/Ambientes Atingidos]]),0)</f>
        <v>0</v>
      </c>
      <c r="BC250" s="83" t="str">
        <f t="shared" si="124"/>
        <v/>
      </c>
      <c r="BD250" s="82">
        <f>IFERROR(FIND("Rio/córrego",consulta_completa__11[[#This Row],[13 - Ocorrências/Ambientes Atingidos]]),0)</f>
        <v>0</v>
      </c>
      <c r="BE250" s="83" t="str">
        <f t="shared" si="97"/>
        <v/>
      </c>
      <c r="BF250" s="82">
        <f>IFERROR(FIND("Lago",consulta_completa__11[[#This Row],[13 - Ocorrências/Ambientes Atingidos]]),0)</f>
        <v>0</v>
      </c>
      <c r="BG250" s="83" t="str">
        <f t="shared" si="98"/>
        <v/>
      </c>
      <c r="BH250" s="82">
        <f>IFERROR(FIND("Mar",consulta_completa__11[[#This Row],[13 - Ocorrências/Ambientes Atingidos]]),0)</f>
        <v>0</v>
      </c>
      <c r="BI250" s="83" t="str">
        <f t="shared" si="99"/>
        <v/>
      </c>
      <c r="BJ250" s="82">
        <f>IFERROR(FIND("Praia",consulta_completa__11[[#This Row],[13 - Ocorrências/Ambientes Atingidos]]),0)</f>
        <v>0</v>
      </c>
      <c r="BK250" s="83" t="str">
        <f t="shared" si="100"/>
        <v/>
      </c>
      <c r="BL250" s="82">
        <f>IFERROR(FIND("Solo",consulta_completa__11[[#This Row],[13 - Ocorrências/Ambientes Atingidos]]),0)</f>
        <v>1</v>
      </c>
      <c r="BM250" s="83" t="str">
        <f t="shared" si="101"/>
        <v>X</v>
      </c>
      <c r="BN250" s="82">
        <f>IFERROR(FIND("Águas subterrâneas",consulta_completa__11[[#This Row],[13 - Ocorrências/Ambientes Atingidos]]),0)</f>
        <v>0</v>
      </c>
      <c r="BO250" s="83" t="str">
        <f t="shared" si="102"/>
        <v/>
      </c>
      <c r="BP250" s="82">
        <f>IFERROR(FIND("Atmosfera",consulta_completa__11[[#This Row],[13 - Ocorrências/Ambientes Atingidos]]),0)</f>
        <v>0</v>
      </c>
      <c r="BQ250" s="83" t="str">
        <f t="shared" si="103"/>
        <v/>
      </c>
      <c r="BR250" s="82">
        <f>IFERROR(FIND("Flora",consulta_completa__11[[#This Row],[13 - Ocorrências/Ambientes Atingidos]]),0)</f>
        <v>0</v>
      </c>
      <c r="BS250" s="83" t="str">
        <f t="shared" si="104"/>
        <v/>
      </c>
      <c r="BT250" s="82">
        <f>IFERROR(FIND("Fauna",consulta_completa__11[[#This Row],[13 - Ocorrências/Ambientes Atingidos]]),0)</f>
        <v>0</v>
      </c>
      <c r="BU250" s="83" t="str">
        <f t="shared" si="105"/>
        <v/>
      </c>
      <c r="BV250" s="82">
        <f>IFERROR(FIND("UC federal",consulta_completa__11[[#This Row],[13 - Ocorrências/Ambientes Atingidos]]),0)</f>
        <v>0</v>
      </c>
      <c r="BW250" s="83" t="str">
        <f t="shared" si="106"/>
        <v/>
      </c>
      <c r="BX250" s="82">
        <f>IFERROR(FIND("UC estadual/municipal",consulta_completa__11[[#This Row],[13 - Ocorrências/Ambientes Atingidos]]),0)</f>
        <v>0</v>
      </c>
      <c r="BY250" s="83" t="str">
        <f t="shared" si="107"/>
        <v/>
      </c>
      <c r="BZ250" s="82">
        <f>IFERROR(FIND("Outro(s)",consulta_completa__11[[#This Row],[13 - Ocorrências/Ambientes Atingidos]]),0)</f>
        <v>0</v>
      </c>
      <c r="CA250" s="83" t="str">
        <f t="shared" si="108"/>
        <v/>
      </c>
      <c r="CB250" s="82">
        <f>IFERROR(FIND("Sem dano",consulta_completa__11[[#This Row],[13 - Ocorrências/Ambientes Atingidos]]),0)</f>
        <v>0</v>
      </c>
      <c r="CC250" s="83" t="str">
        <f t="shared" si="109"/>
        <v/>
      </c>
      <c r="CD250" s="82" t="str">
        <f>IF(consulta_completa__11[[#This Row],[13 - Ocorrências/Ambientes Atingidos]]="","X","")</f>
        <v/>
      </c>
      <c r="CE250" s="84">
        <f>IFERROR(FIND("IBAMA",consulta_completa__11[[#This Row],[14 - Inst. Atuando no Local]]),0)</f>
        <v>0</v>
      </c>
      <c r="CF250" s="84" t="str">
        <f t="shared" si="110"/>
        <v/>
      </c>
      <c r="CG250" s="84">
        <f>IFERROR(FIND("OEMA",consulta_completa__11[[#This Row],[14 - Inst. Atuando no Local]]),0)</f>
        <v>0</v>
      </c>
      <c r="CH250" s="84" t="str">
        <f t="shared" si="111"/>
        <v/>
      </c>
      <c r="CI250" s="84">
        <f>IFERROR(FIND("DEFESA CIVIL",consulta_completa__11[[#This Row],[14 - Inst. Atuando no Local]]),0)</f>
        <v>0</v>
      </c>
      <c r="CJ250" s="84" t="str">
        <f t="shared" si="112"/>
        <v/>
      </c>
      <c r="CK250" s="84">
        <f>IFERROR(FIND("CORPO DE BOMBEIROS",consulta_completa__11[[#This Row],[14 - Inst. Atuando no Local]]),0)</f>
        <v>0</v>
      </c>
      <c r="CL250" s="84" t="str">
        <f t="shared" si="113"/>
        <v/>
      </c>
      <c r="CM250" s="84">
        <f>IFERROR(FIND("POLÍCIA RODOVIÁRIA",consulta_completa__11[[#This Row],[14 - Inst. Atuando no Local]]),0)</f>
        <v>0</v>
      </c>
      <c r="CN250" s="84" t="str">
        <f t="shared" si="114"/>
        <v/>
      </c>
      <c r="CO250" s="84">
        <f>IFERROR(FIND("POLÍCIA MILITAR",consulta_completa__11[[#This Row],[14 - Inst. Atuando no Local]]),0)</f>
        <v>0</v>
      </c>
      <c r="CP250" s="84" t="str">
        <f t="shared" si="115"/>
        <v/>
      </c>
      <c r="CQ250" s="84">
        <f>IFERROR(FIND("POLÍCIA CIVIL",consulta_completa__11[[#This Row],[14 - Inst. Atuando no Local]]),0)</f>
        <v>0</v>
      </c>
      <c r="CR250" s="84" t="str">
        <f t="shared" si="116"/>
        <v/>
      </c>
      <c r="CS250" s="84">
        <f>IFERROR(FIND("MARINHA DO BRASIL",consulta_completa__11[[#This Row],[14 - Inst. Atuando no Local]]),0)</f>
        <v>0</v>
      </c>
      <c r="CT250" s="84" t="str">
        <f t="shared" si="117"/>
        <v/>
      </c>
      <c r="CU250" s="84">
        <f>IFERROR(FIND("EMPRESA ESPECIALIZADA EM ATENDIMENTO",consulta_completa__11[[#This Row],[14 - Inst. Atuando no Local]]),0)</f>
        <v>0</v>
      </c>
      <c r="CV250" s="84" t="str">
        <f t="shared" si="118"/>
        <v/>
      </c>
      <c r="CW250" s="84">
        <f>IFERROR(FIND("IBAMA",consulta_completa__11[[#This Row],[14 - Inst. Atuando no Local]]),0)</f>
        <v>0</v>
      </c>
      <c r="CX250" s="84" t="str">
        <f t="shared" si="119"/>
        <v/>
      </c>
      <c r="CY250" s="84" t="str">
        <f>IF(consulta_completa__11[[#This Row],[14 - Inst. Atuando no Local]]="","X","")</f>
        <v/>
      </c>
      <c r="CZ250" s="84">
        <f>IFERROR(FIND("OUTRA (S)",consulta_completa__11[[#This Row],[14 - Inst. Atuando no Local]]),0)</f>
        <v>0</v>
      </c>
      <c r="DA250" s="84" t="str">
        <f t="shared" si="120"/>
        <v/>
      </c>
      <c r="DB250" s="35" t="str">
        <f t="shared" si="121"/>
        <v>Sim</v>
      </c>
      <c r="DC250" s="35" t="str">
        <f t="shared" si="122"/>
        <v>Não</v>
      </c>
      <c r="DD250" s="35" t="str">
        <f t="shared" si="123"/>
        <v>Sim</v>
      </c>
      <c r="DE250" s="87" t="str">
        <f t="shared" si="94"/>
        <v>Federal</v>
      </c>
    </row>
    <row r="251" spans="1:109">
      <c r="A251" s="14">
        <v>202541446835</v>
      </c>
      <c r="B251" s="1">
        <v>45759</v>
      </c>
      <c r="C251" t="s">
        <v>160</v>
      </c>
      <c r="D251" t="s">
        <v>161</v>
      </c>
      <c r="E251" t="s">
        <v>162</v>
      </c>
      <c r="F251" t="s">
        <v>163</v>
      </c>
      <c r="G251" t="s">
        <v>113</v>
      </c>
      <c r="H251" t="s">
        <v>114</v>
      </c>
      <c r="I251" t="s">
        <v>114</v>
      </c>
      <c r="J251" t="s">
        <v>945</v>
      </c>
      <c r="K251" t="s">
        <v>2034</v>
      </c>
      <c r="L251" t="s">
        <v>166</v>
      </c>
      <c r="M251" t="s">
        <v>140</v>
      </c>
      <c r="N251" t="s">
        <v>119</v>
      </c>
      <c r="O251" t="s">
        <v>120</v>
      </c>
      <c r="P251" t="s">
        <v>229</v>
      </c>
      <c r="Q251" t="s">
        <v>122</v>
      </c>
      <c r="R251" t="s">
        <v>123</v>
      </c>
      <c r="S251" t="s">
        <v>113</v>
      </c>
      <c r="T251" t="s">
        <v>113</v>
      </c>
      <c r="U251" t="s">
        <v>2035</v>
      </c>
      <c r="V251" t="s">
        <v>2585</v>
      </c>
      <c r="Z251" t="s">
        <v>2586</v>
      </c>
      <c r="AA251" t="s">
        <v>2592</v>
      </c>
      <c r="AB251" t="s">
        <v>172</v>
      </c>
      <c r="AC251" t="s">
        <v>173</v>
      </c>
      <c r="AD251">
        <v>1</v>
      </c>
      <c r="AE251" t="s">
        <v>371</v>
      </c>
      <c r="AF251" t="s">
        <v>113</v>
      </c>
      <c r="AG251" t="s">
        <v>113</v>
      </c>
      <c r="AH251" t="s">
        <v>131</v>
      </c>
      <c r="AI251" t="s">
        <v>132</v>
      </c>
      <c r="AJ251" t="s">
        <v>131</v>
      </c>
      <c r="AK251" t="s">
        <v>2587</v>
      </c>
      <c r="AL251" t="s">
        <v>2596</v>
      </c>
      <c r="AM251" t="s">
        <v>2042</v>
      </c>
      <c r="AN251" t="s">
        <v>113</v>
      </c>
      <c r="AO251" t="s">
        <v>113</v>
      </c>
      <c r="AP251">
        <v>41988207121</v>
      </c>
      <c r="AQ251" t="s">
        <v>178</v>
      </c>
      <c r="AR251" t="s">
        <v>113</v>
      </c>
      <c r="AS251" t="s">
        <v>113</v>
      </c>
      <c r="AT251" t="s">
        <v>113</v>
      </c>
      <c r="AU251" t="s">
        <v>113</v>
      </c>
      <c r="AW251" t="s">
        <v>113</v>
      </c>
      <c r="AX251" s="82">
        <f>IFERROR(FIND("Óbitos/feridos",consulta_completa__11[[#This Row],[13 - Ocorrências/Ambientes Atingidos]]),0)</f>
        <v>0</v>
      </c>
      <c r="AY251" s="83" t="str">
        <f t="shared" si="95"/>
        <v/>
      </c>
      <c r="AZ251" s="82">
        <f>IFERROR(FIND("População afetada/evacuada",consulta_completa__11[[#This Row],[13 - Ocorrências/Ambientes Atingidos]]),0)</f>
        <v>0</v>
      </c>
      <c r="BA251" s="82" t="str">
        <f t="shared" si="96"/>
        <v/>
      </c>
      <c r="BB251" s="82">
        <f>IFERROR(FIND("Suspensão de abastecimento de água",consulta_completa__11[[#This Row],[13 - Ocorrências/Ambientes Atingidos]]),0)</f>
        <v>0</v>
      </c>
      <c r="BC251" s="83" t="str">
        <f t="shared" si="124"/>
        <v/>
      </c>
      <c r="BD251" s="82">
        <f>IFERROR(FIND("Rio/córrego",consulta_completa__11[[#This Row],[13 - Ocorrências/Ambientes Atingidos]]),0)</f>
        <v>0</v>
      </c>
      <c r="BE251" s="83" t="str">
        <f t="shared" si="97"/>
        <v/>
      </c>
      <c r="BF251" s="82">
        <f>IFERROR(FIND("Lago",consulta_completa__11[[#This Row],[13 - Ocorrências/Ambientes Atingidos]]),0)</f>
        <v>0</v>
      </c>
      <c r="BG251" s="83" t="str">
        <f t="shared" si="98"/>
        <v/>
      </c>
      <c r="BH251" s="82">
        <f>IFERROR(FIND("Mar",consulta_completa__11[[#This Row],[13 - Ocorrências/Ambientes Atingidos]]),0)</f>
        <v>0</v>
      </c>
      <c r="BI251" s="83" t="str">
        <f t="shared" si="99"/>
        <v/>
      </c>
      <c r="BJ251" s="82">
        <f>IFERROR(FIND("Praia",consulta_completa__11[[#This Row],[13 - Ocorrências/Ambientes Atingidos]]),0)</f>
        <v>0</v>
      </c>
      <c r="BK251" s="83" t="str">
        <f t="shared" si="100"/>
        <v/>
      </c>
      <c r="BL251" s="82">
        <f>IFERROR(FIND("Solo",consulta_completa__11[[#This Row],[13 - Ocorrências/Ambientes Atingidos]]),0)</f>
        <v>1</v>
      </c>
      <c r="BM251" s="83" t="str">
        <f t="shared" si="101"/>
        <v>X</v>
      </c>
      <c r="BN251" s="82">
        <f>IFERROR(FIND("Águas subterrâneas",consulta_completa__11[[#This Row],[13 - Ocorrências/Ambientes Atingidos]]),0)</f>
        <v>0</v>
      </c>
      <c r="BO251" s="83" t="str">
        <f t="shared" si="102"/>
        <v/>
      </c>
      <c r="BP251" s="82">
        <f>IFERROR(FIND("Atmosfera",consulta_completa__11[[#This Row],[13 - Ocorrências/Ambientes Atingidos]]),0)</f>
        <v>0</v>
      </c>
      <c r="BQ251" s="83" t="str">
        <f t="shared" si="103"/>
        <v/>
      </c>
      <c r="BR251" s="82">
        <f>IFERROR(FIND("Flora",consulta_completa__11[[#This Row],[13 - Ocorrências/Ambientes Atingidos]]),0)</f>
        <v>0</v>
      </c>
      <c r="BS251" s="83" t="str">
        <f t="shared" si="104"/>
        <v/>
      </c>
      <c r="BT251" s="82">
        <f>IFERROR(FIND("Fauna",consulta_completa__11[[#This Row],[13 - Ocorrências/Ambientes Atingidos]]),0)</f>
        <v>0</v>
      </c>
      <c r="BU251" s="83" t="str">
        <f t="shared" si="105"/>
        <v/>
      </c>
      <c r="BV251" s="82">
        <f>IFERROR(FIND("UC federal",consulta_completa__11[[#This Row],[13 - Ocorrências/Ambientes Atingidos]]),0)</f>
        <v>0</v>
      </c>
      <c r="BW251" s="83" t="str">
        <f t="shared" si="106"/>
        <v/>
      </c>
      <c r="BX251" s="82">
        <f>IFERROR(FIND("UC estadual/municipal",consulta_completa__11[[#This Row],[13 - Ocorrências/Ambientes Atingidos]]),0)</f>
        <v>0</v>
      </c>
      <c r="BY251" s="83" t="str">
        <f t="shared" si="107"/>
        <v/>
      </c>
      <c r="BZ251" s="82">
        <f>IFERROR(FIND("Outro(s)",consulta_completa__11[[#This Row],[13 - Ocorrências/Ambientes Atingidos]]),0)</f>
        <v>0</v>
      </c>
      <c r="CA251" s="83" t="str">
        <f t="shared" si="108"/>
        <v/>
      </c>
      <c r="CB251" s="82">
        <f>IFERROR(FIND("Sem dano",consulta_completa__11[[#This Row],[13 - Ocorrências/Ambientes Atingidos]]),0)</f>
        <v>0</v>
      </c>
      <c r="CC251" s="83" t="str">
        <f t="shared" si="109"/>
        <v/>
      </c>
      <c r="CD251" s="82" t="str">
        <f>IF(consulta_completa__11[[#This Row],[13 - Ocorrências/Ambientes Atingidos]]="","X","")</f>
        <v/>
      </c>
      <c r="CE251" s="84">
        <f>IFERROR(FIND("IBAMA",consulta_completa__11[[#This Row],[14 - Inst. Atuando no Local]]),0)</f>
        <v>0</v>
      </c>
      <c r="CF251" s="84" t="str">
        <f t="shared" si="110"/>
        <v/>
      </c>
      <c r="CG251" s="84">
        <f>IFERROR(FIND("OEMA",consulta_completa__11[[#This Row],[14 - Inst. Atuando no Local]]),0)</f>
        <v>0</v>
      </c>
      <c r="CH251" s="84" t="str">
        <f t="shared" si="111"/>
        <v/>
      </c>
      <c r="CI251" s="84">
        <f>IFERROR(FIND("DEFESA CIVIL",consulta_completa__11[[#This Row],[14 - Inst. Atuando no Local]]),0)</f>
        <v>0</v>
      </c>
      <c r="CJ251" s="84" t="str">
        <f t="shared" si="112"/>
        <v/>
      </c>
      <c r="CK251" s="84">
        <f>IFERROR(FIND("CORPO DE BOMBEIROS",consulta_completa__11[[#This Row],[14 - Inst. Atuando no Local]]),0)</f>
        <v>0</v>
      </c>
      <c r="CL251" s="84" t="str">
        <f t="shared" si="113"/>
        <v/>
      </c>
      <c r="CM251" s="84">
        <f>IFERROR(FIND("POLÍCIA RODOVIÁRIA",consulta_completa__11[[#This Row],[14 - Inst. Atuando no Local]]),0)</f>
        <v>0</v>
      </c>
      <c r="CN251" s="84" t="str">
        <f t="shared" si="114"/>
        <v/>
      </c>
      <c r="CO251" s="84">
        <f>IFERROR(FIND("POLÍCIA MILITAR",consulta_completa__11[[#This Row],[14 - Inst. Atuando no Local]]),0)</f>
        <v>0</v>
      </c>
      <c r="CP251" s="84" t="str">
        <f t="shared" si="115"/>
        <v/>
      </c>
      <c r="CQ251" s="84">
        <f>IFERROR(FIND("POLÍCIA CIVIL",consulta_completa__11[[#This Row],[14 - Inst. Atuando no Local]]),0)</f>
        <v>0</v>
      </c>
      <c r="CR251" s="84" t="str">
        <f t="shared" si="116"/>
        <v/>
      </c>
      <c r="CS251" s="84">
        <f>IFERROR(FIND("MARINHA DO BRASIL",consulta_completa__11[[#This Row],[14 - Inst. Atuando no Local]]),0)</f>
        <v>0</v>
      </c>
      <c r="CT251" s="84" t="str">
        <f t="shared" si="117"/>
        <v/>
      </c>
      <c r="CU251" s="84">
        <f>IFERROR(FIND("EMPRESA ESPECIALIZADA EM ATENDIMENTO",consulta_completa__11[[#This Row],[14 - Inst. Atuando no Local]]),0)</f>
        <v>0</v>
      </c>
      <c r="CV251" s="84" t="str">
        <f t="shared" si="118"/>
        <v/>
      </c>
      <c r="CW251" s="84">
        <f>IFERROR(FIND("IBAMA",consulta_completa__11[[#This Row],[14 - Inst. Atuando no Local]]),0)</f>
        <v>0</v>
      </c>
      <c r="CX251" s="84" t="str">
        <f t="shared" si="119"/>
        <v/>
      </c>
      <c r="CY251" s="84" t="str">
        <f>IF(consulta_completa__11[[#This Row],[14 - Inst. Atuando no Local]]="","X","")</f>
        <v/>
      </c>
      <c r="CZ251" s="84">
        <f>IFERROR(FIND("OUTRA (S)",consulta_completa__11[[#This Row],[14 - Inst. Atuando no Local]]),0)</f>
        <v>0</v>
      </c>
      <c r="DA251" s="84" t="str">
        <f t="shared" si="120"/>
        <v/>
      </c>
      <c r="DB251" s="35" t="str">
        <f t="shared" si="121"/>
        <v>Sim</v>
      </c>
      <c r="DC251" s="35" t="str">
        <f t="shared" si="122"/>
        <v>Não</v>
      </c>
      <c r="DD251" s="35" t="str">
        <f t="shared" si="123"/>
        <v>Sim</v>
      </c>
      <c r="DE251" s="87" t="str">
        <f t="shared" si="94"/>
        <v>Federal</v>
      </c>
    </row>
    <row r="252" spans="1:109">
      <c r="A252" s="14">
        <v>202541479234</v>
      </c>
      <c r="B252" s="1">
        <v>45759</v>
      </c>
      <c r="C252" t="s">
        <v>2597</v>
      </c>
      <c r="D252" t="s">
        <v>161</v>
      </c>
      <c r="E252" t="s">
        <v>286</v>
      </c>
      <c r="F252" t="s">
        <v>139</v>
      </c>
      <c r="G252" t="s">
        <v>311</v>
      </c>
      <c r="H252" t="s">
        <v>113</v>
      </c>
      <c r="I252" t="s">
        <v>113</v>
      </c>
      <c r="J252" t="s">
        <v>113</v>
      </c>
      <c r="K252" t="s">
        <v>114</v>
      </c>
      <c r="L252" t="s">
        <v>114</v>
      </c>
      <c r="M252" t="s">
        <v>140</v>
      </c>
      <c r="N252" t="s">
        <v>1353</v>
      </c>
      <c r="O252" t="s">
        <v>120</v>
      </c>
      <c r="P252" t="s">
        <v>229</v>
      </c>
      <c r="Q252" t="s">
        <v>143</v>
      </c>
      <c r="R252" t="s">
        <v>123</v>
      </c>
      <c r="S252" t="s">
        <v>113</v>
      </c>
      <c r="T252" t="s">
        <v>2598</v>
      </c>
      <c r="U252" t="s">
        <v>2599</v>
      </c>
      <c r="V252" t="s">
        <v>2600</v>
      </c>
      <c r="X252" t="b">
        <v>1</v>
      </c>
      <c r="Z252" t="s">
        <v>2601</v>
      </c>
      <c r="AA252" t="s">
        <v>2602</v>
      </c>
      <c r="AB252" t="s">
        <v>2603</v>
      </c>
      <c r="AC252" t="s">
        <v>2604</v>
      </c>
      <c r="AD252">
        <v>0</v>
      </c>
      <c r="AE252" t="s">
        <v>2605</v>
      </c>
      <c r="AF252" t="s">
        <v>113</v>
      </c>
      <c r="AG252" t="s">
        <v>113</v>
      </c>
      <c r="AH252" t="s">
        <v>132</v>
      </c>
      <c r="AI252" t="s">
        <v>132</v>
      </c>
      <c r="AJ252" t="s">
        <v>132</v>
      </c>
      <c r="AK252" t="s">
        <v>113</v>
      </c>
      <c r="AL252" t="s">
        <v>2606</v>
      </c>
      <c r="AM252" t="s">
        <v>309</v>
      </c>
      <c r="AN252" t="s">
        <v>113</v>
      </c>
      <c r="AO252" t="s">
        <v>113</v>
      </c>
      <c r="AQ252" t="s">
        <v>310</v>
      </c>
      <c r="AR252" t="s">
        <v>113</v>
      </c>
      <c r="AS252" t="s">
        <v>113</v>
      </c>
      <c r="AT252" t="s">
        <v>113</v>
      </c>
      <c r="AU252" t="s">
        <v>113</v>
      </c>
      <c r="AW252" t="s">
        <v>113</v>
      </c>
      <c r="AX252" s="82">
        <f>IFERROR(FIND("Óbitos/feridos",consulta_completa__11[[#This Row],[13 - Ocorrências/Ambientes Atingidos]]),0)</f>
        <v>0</v>
      </c>
      <c r="AY252" s="83" t="str">
        <f t="shared" si="95"/>
        <v/>
      </c>
      <c r="AZ252" s="82">
        <f>IFERROR(FIND("População afetada/evacuada",consulta_completa__11[[#This Row],[13 - Ocorrências/Ambientes Atingidos]]),0)</f>
        <v>0</v>
      </c>
      <c r="BA252" s="82" t="str">
        <f t="shared" si="96"/>
        <v/>
      </c>
      <c r="BB252" s="82">
        <f>IFERROR(FIND("Suspensão de abastecimento de água",consulta_completa__11[[#This Row],[13 - Ocorrências/Ambientes Atingidos]]),0)</f>
        <v>0</v>
      </c>
      <c r="BC252" s="83" t="str">
        <f t="shared" si="124"/>
        <v/>
      </c>
      <c r="BD252" s="82">
        <f>IFERROR(FIND("Rio/córrego",consulta_completa__11[[#This Row],[13 - Ocorrências/Ambientes Atingidos]]),0)</f>
        <v>0</v>
      </c>
      <c r="BE252" s="83" t="str">
        <f t="shared" si="97"/>
        <v/>
      </c>
      <c r="BF252" s="82">
        <f>IFERROR(FIND("Lago",consulta_completa__11[[#This Row],[13 - Ocorrências/Ambientes Atingidos]]),0)</f>
        <v>0</v>
      </c>
      <c r="BG252" s="83" t="str">
        <f t="shared" si="98"/>
        <v/>
      </c>
      <c r="BH252" s="82">
        <f>IFERROR(FIND("Mar",consulta_completa__11[[#This Row],[13 - Ocorrências/Ambientes Atingidos]]),0)</f>
        <v>0</v>
      </c>
      <c r="BI252" s="83" t="str">
        <f t="shared" si="99"/>
        <v/>
      </c>
      <c r="BJ252" s="82">
        <f>IFERROR(FIND("Praia",consulta_completa__11[[#This Row],[13 - Ocorrências/Ambientes Atingidos]]),0)</f>
        <v>0</v>
      </c>
      <c r="BK252" s="83" t="str">
        <f t="shared" si="100"/>
        <v/>
      </c>
      <c r="BL252" s="82">
        <f>IFERROR(FIND("Solo",consulta_completa__11[[#This Row],[13 - Ocorrências/Ambientes Atingidos]]),0)</f>
        <v>1</v>
      </c>
      <c r="BM252" s="83" t="str">
        <f t="shared" si="101"/>
        <v>X</v>
      </c>
      <c r="BN252" s="82">
        <f>IFERROR(FIND("Águas subterrâneas",consulta_completa__11[[#This Row],[13 - Ocorrências/Ambientes Atingidos]]),0)</f>
        <v>0</v>
      </c>
      <c r="BO252" s="83" t="str">
        <f t="shared" si="102"/>
        <v/>
      </c>
      <c r="BP252" s="82">
        <f>IFERROR(FIND("Atmosfera",consulta_completa__11[[#This Row],[13 - Ocorrências/Ambientes Atingidos]]),0)</f>
        <v>0</v>
      </c>
      <c r="BQ252" s="83" t="str">
        <f t="shared" si="103"/>
        <v/>
      </c>
      <c r="BR252" s="82">
        <f>IFERROR(FIND("Flora",consulta_completa__11[[#This Row],[13 - Ocorrências/Ambientes Atingidos]]),0)</f>
        <v>0</v>
      </c>
      <c r="BS252" s="83" t="str">
        <f t="shared" si="104"/>
        <v/>
      </c>
      <c r="BT252" s="82">
        <f>IFERROR(FIND("Fauna",consulta_completa__11[[#This Row],[13 - Ocorrências/Ambientes Atingidos]]),0)</f>
        <v>0</v>
      </c>
      <c r="BU252" s="83" t="str">
        <f t="shared" si="105"/>
        <v/>
      </c>
      <c r="BV252" s="82">
        <f>IFERROR(FIND("UC federal",consulta_completa__11[[#This Row],[13 - Ocorrências/Ambientes Atingidos]]),0)</f>
        <v>0</v>
      </c>
      <c r="BW252" s="83" t="str">
        <f t="shared" si="106"/>
        <v/>
      </c>
      <c r="BX252" s="82">
        <f>IFERROR(FIND("UC estadual/municipal",consulta_completa__11[[#This Row],[13 - Ocorrências/Ambientes Atingidos]]),0)</f>
        <v>0</v>
      </c>
      <c r="BY252" s="83" t="str">
        <f t="shared" si="107"/>
        <v/>
      </c>
      <c r="BZ252" s="82">
        <f>IFERROR(FIND("Outro(s)",consulta_completa__11[[#This Row],[13 - Ocorrências/Ambientes Atingidos]]),0)</f>
        <v>0</v>
      </c>
      <c r="CA252" s="83" t="str">
        <f t="shared" si="108"/>
        <v/>
      </c>
      <c r="CB252" s="82">
        <f>IFERROR(FIND("Sem dano",consulta_completa__11[[#This Row],[13 - Ocorrências/Ambientes Atingidos]]),0)</f>
        <v>0</v>
      </c>
      <c r="CC252" s="83" t="str">
        <f t="shared" si="109"/>
        <v/>
      </c>
      <c r="CD252" s="82" t="str">
        <f>IF(consulta_completa__11[[#This Row],[13 - Ocorrências/Ambientes Atingidos]]="","X","")</f>
        <v/>
      </c>
      <c r="CE252" s="84">
        <f>IFERROR(FIND("IBAMA",consulta_completa__11[[#This Row],[14 - Inst. Atuando no Local]]),0)</f>
        <v>0</v>
      </c>
      <c r="CF252" s="84" t="str">
        <f t="shared" si="110"/>
        <v/>
      </c>
      <c r="CG252" s="84">
        <f>IFERROR(FIND("OEMA",consulta_completa__11[[#This Row],[14 - Inst. Atuando no Local]]),0)</f>
        <v>0</v>
      </c>
      <c r="CH252" s="84" t="str">
        <f t="shared" si="111"/>
        <v/>
      </c>
      <c r="CI252" s="84">
        <f>IFERROR(FIND("DEFESA CIVIL",consulta_completa__11[[#This Row],[14 - Inst. Atuando no Local]]),0)</f>
        <v>0</v>
      </c>
      <c r="CJ252" s="84" t="str">
        <f t="shared" si="112"/>
        <v/>
      </c>
      <c r="CK252" s="84">
        <f>IFERROR(FIND("CORPO DE BOMBEIROS",consulta_completa__11[[#This Row],[14 - Inst. Atuando no Local]]),0)</f>
        <v>0</v>
      </c>
      <c r="CL252" s="84" t="str">
        <f t="shared" si="113"/>
        <v/>
      </c>
      <c r="CM252" s="84">
        <f>IFERROR(FIND("POLÍCIA RODOVIÁRIA",consulta_completa__11[[#This Row],[14 - Inst. Atuando no Local]]),0)</f>
        <v>0</v>
      </c>
      <c r="CN252" s="84" t="str">
        <f t="shared" si="114"/>
        <v/>
      </c>
      <c r="CO252" s="84">
        <f>IFERROR(FIND("POLÍCIA MILITAR",consulta_completa__11[[#This Row],[14 - Inst. Atuando no Local]]),0)</f>
        <v>0</v>
      </c>
      <c r="CP252" s="84" t="str">
        <f t="shared" si="115"/>
        <v/>
      </c>
      <c r="CQ252" s="84">
        <f>IFERROR(FIND("POLÍCIA CIVIL",consulta_completa__11[[#This Row],[14 - Inst. Atuando no Local]]),0)</f>
        <v>0</v>
      </c>
      <c r="CR252" s="84" t="str">
        <f t="shared" si="116"/>
        <v/>
      </c>
      <c r="CS252" s="84">
        <f>IFERROR(FIND("MARINHA DO BRASIL",consulta_completa__11[[#This Row],[14 - Inst. Atuando no Local]]),0)</f>
        <v>0</v>
      </c>
      <c r="CT252" s="84" t="str">
        <f t="shared" si="117"/>
        <v/>
      </c>
      <c r="CU252" s="84">
        <f>IFERROR(FIND("EMPRESA ESPECIALIZADA EM ATENDIMENTO",consulta_completa__11[[#This Row],[14 - Inst. Atuando no Local]]),0)</f>
        <v>0</v>
      </c>
      <c r="CV252" s="84" t="str">
        <f t="shared" si="118"/>
        <v/>
      </c>
      <c r="CW252" s="84">
        <f>IFERROR(FIND("IBAMA",consulta_completa__11[[#This Row],[14 - Inst. Atuando no Local]]),0)</f>
        <v>0</v>
      </c>
      <c r="CX252" s="84" t="str">
        <f t="shared" si="119"/>
        <v/>
      </c>
      <c r="CY252" s="84" t="str">
        <f>IF(consulta_completa__11[[#This Row],[14 - Inst. Atuando no Local]]="","X","")</f>
        <v/>
      </c>
      <c r="CZ252" s="84">
        <f>IFERROR(FIND("OUTRA (S)",consulta_completa__11[[#This Row],[14 - Inst. Atuando no Local]]),0)</f>
        <v>0</v>
      </c>
      <c r="DA252" s="84" t="str">
        <f t="shared" si="120"/>
        <v/>
      </c>
      <c r="DB252" s="35" t="str">
        <f t="shared" si="121"/>
        <v>Sim</v>
      </c>
      <c r="DC252" s="35" t="str">
        <f t="shared" si="122"/>
        <v>Não</v>
      </c>
      <c r="DD252" s="35" t="str">
        <f t="shared" si="123"/>
        <v>Sim</v>
      </c>
      <c r="DE252" s="87" t="str">
        <f t="shared" si="94"/>
        <v>Sem informação</v>
      </c>
    </row>
    <row r="253" spans="1:109">
      <c r="A253" s="14">
        <v>202541439640</v>
      </c>
      <c r="B253" s="1">
        <v>45760</v>
      </c>
      <c r="C253" t="s">
        <v>253</v>
      </c>
      <c r="D253" t="s">
        <v>254</v>
      </c>
      <c r="E253" t="s">
        <v>139</v>
      </c>
      <c r="F253" t="s">
        <v>112</v>
      </c>
      <c r="G253" t="s">
        <v>113</v>
      </c>
      <c r="H253" t="s">
        <v>114</v>
      </c>
      <c r="I253" t="s">
        <v>114</v>
      </c>
      <c r="J253" t="s">
        <v>113</v>
      </c>
      <c r="K253" t="s">
        <v>114</v>
      </c>
      <c r="L253" t="s">
        <v>114</v>
      </c>
      <c r="M253" t="s">
        <v>140</v>
      </c>
      <c r="N253" t="s">
        <v>141</v>
      </c>
      <c r="O253" t="s">
        <v>185</v>
      </c>
      <c r="P253" t="s">
        <v>272</v>
      </c>
      <c r="Q253" t="s">
        <v>143</v>
      </c>
      <c r="R253" t="s">
        <v>123</v>
      </c>
      <c r="S253" t="s">
        <v>113</v>
      </c>
      <c r="T253" t="s">
        <v>2607</v>
      </c>
      <c r="U253" t="s">
        <v>145</v>
      </c>
      <c r="V253" t="s">
        <v>113</v>
      </c>
      <c r="Z253" t="s">
        <v>2608</v>
      </c>
      <c r="AA253" t="s">
        <v>113</v>
      </c>
      <c r="AB253" t="s">
        <v>261</v>
      </c>
      <c r="AC253" t="s">
        <v>113</v>
      </c>
      <c r="AD253">
        <v>2</v>
      </c>
      <c r="AE253" t="s">
        <v>113</v>
      </c>
      <c r="AF253" t="s">
        <v>1613</v>
      </c>
      <c r="AG253" t="s">
        <v>1322</v>
      </c>
      <c r="AH253" t="s">
        <v>131</v>
      </c>
      <c r="AI253" t="s">
        <v>131</v>
      </c>
      <c r="AJ253" t="s">
        <v>131</v>
      </c>
      <c r="AK253" t="s">
        <v>2609</v>
      </c>
      <c r="AL253" t="s">
        <v>2610</v>
      </c>
      <c r="AM253" t="s">
        <v>153</v>
      </c>
      <c r="AN253" t="s">
        <v>154</v>
      </c>
      <c r="AO253" t="s">
        <v>155</v>
      </c>
      <c r="AP253">
        <v>6133161070</v>
      </c>
      <c r="AQ253" t="s">
        <v>156</v>
      </c>
      <c r="AR253" t="s">
        <v>113</v>
      </c>
      <c r="AS253" t="s">
        <v>113</v>
      </c>
      <c r="AT253" t="s">
        <v>113</v>
      </c>
      <c r="AU253" t="s">
        <v>113</v>
      </c>
      <c r="AW253" t="s">
        <v>113</v>
      </c>
      <c r="AX253" s="82">
        <f>IFERROR(FIND("Óbitos/feridos",consulta_completa__11[[#This Row],[13 - Ocorrências/Ambientes Atingidos]]),0)</f>
        <v>0</v>
      </c>
      <c r="AY253" s="83" t="str">
        <f t="shared" si="95"/>
        <v/>
      </c>
      <c r="AZ253" s="82">
        <f>IFERROR(FIND("População afetada/evacuada",consulta_completa__11[[#This Row],[13 - Ocorrências/Ambientes Atingidos]]),0)</f>
        <v>0</v>
      </c>
      <c r="BA253" s="82" t="str">
        <f t="shared" si="96"/>
        <v/>
      </c>
      <c r="BB253" s="82">
        <f>IFERROR(FIND("Suspensão de abastecimento de água",consulta_completa__11[[#This Row],[13 - Ocorrências/Ambientes Atingidos]]),0)</f>
        <v>0</v>
      </c>
      <c r="BC253" s="83" t="str">
        <f t="shared" si="124"/>
        <v/>
      </c>
      <c r="BD253" s="82">
        <f>IFERROR(FIND("Rio/córrego",consulta_completa__11[[#This Row],[13 - Ocorrências/Ambientes Atingidos]]),0)</f>
        <v>0</v>
      </c>
      <c r="BE253" s="83" t="str">
        <f t="shared" si="97"/>
        <v/>
      </c>
      <c r="BF253" s="82">
        <f>IFERROR(FIND("Lago",consulta_completa__11[[#This Row],[13 - Ocorrências/Ambientes Atingidos]]),0)</f>
        <v>0</v>
      </c>
      <c r="BG253" s="83" t="str">
        <f t="shared" si="98"/>
        <v/>
      </c>
      <c r="BH253" s="82">
        <f>IFERROR(FIND("Mar",consulta_completa__11[[#This Row],[13 - Ocorrências/Ambientes Atingidos]]),0)</f>
        <v>0</v>
      </c>
      <c r="BI253" s="83" t="str">
        <f t="shared" si="99"/>
        <v/>
      </c>
      <c r="BJ253" s="82">
        <f>IFERROR(FIND("Praia",consulta_completa__11[[#This Row],[13 - Ocorrências/Ambientes Atingidos]]),0)</f>
        <v>0</v>
      </c>
      <c r="BK253" s="83" t="str">
        <f t="shared" si="100"/>
        <v/>
      </c>
      <c r="BL253" s="82">
        <f>IFERROR(FIND("Solo",consulta_completa__11[[#This Row],[13 - Ocorrências/Ambientes Atingidos]]),0)</f>
        <v>1</v>
      </c>
      <c r="BM253" s="83" t="str">
        <f t="shared" si="101"/>
        <v>X</v>
      </c>
      <c r="BN253" s="82">
        <f>IFERROR(FIND("Águas subterrâneas",consulta_completa__11[[#This Row],[13 - Ocorrências/Ambientes Atingidos]]),0)</f>
        <v>0</v>
      </c>
      <c r="BO253" s="83" t="str">
        <f t="shared" si="102"/>
        <v/>
      </c>
      <c r="BP253" s="82">
        <f>IFERROR(FIND("Atmosfera",consulta_completa__11[[#This Row],[13 - Ocorrências/Ambientes Atingidos]]),0)</f>
        <v>0</v>
      </c>
      <c r="BQ253" s="83" t="str">
        <f t="shared" si="103"/>
        <v/>
      </c>
      <c r="BR253" s="82">
        <f>IFERROR(FIND("Flora",consulta_completa__11[[#This Row],[13 - Ocorrências/Ambientes Atingidos]]),0)</f>
        <v>0</v>
      </c>
      <c r="BS253" s="83" t="str">
        <f t="shared" si="104"/>
        <v/>
      </c>
      <c r="BT253" s="82">
        <f>IFERROR(FIND("Fauna",consulta_completa__11[[#This Row],[13 - Ocorrências/Ambientes Atingidos]]),0)</f>
        <v>0</v>
      </c>
      <c r="BU253" s="83" t="str">
        <f t="shared" si="105"/>
        <v/>
      </c>
      <c r="BV253" s="82">
        <f>IFERROR(FIND("UC federal",consulta_completa__11[[#This Row],[13 - Ocorrências/Ambientes Atingidos]]),0)</f>
        <v>0</v>
      </c>
      <c r="BW253" s="83" t="str">
        <f t="shared" si="106"/>
        <v/>
      </c>
      <c r="BX253" s="82">
        <f>IFERROR(FIND("UC estadual/municipal",consulta_completa__11[[#This Row],[13 - Ocorrências/Ambientes Atingidos]]),0)</f>
        <v>0</v>
      </c>
      <c r="BY253" s="83" t="str">
        <f t="shared" si="107"/>
        <v/>
      </c>
      <c r="BZ253" s="82">
        <f>IFERROR(FIND("Outro(s)",consulta_completa__11[[#This Row],[13 - Ocorrências/Ambientes Atingidos]]),0)</f>
        <v>0</v>
      </c>
      <c r="CA253" s="83" t="str">
        <f t="shared" si="108"/>
        <v/>
      </c>
      <c r="CB253" s="82">
        <f>IFERROR(FIND("Sem dano",consulta_completa__11[[#This Row],[13 - Ocorrências/Ambientes Atingidos]]),0)</f>
        <v>0</v>
      </c>
      <c r="CC253" s="83" t="str">
        <f t="shared" si="109"/>
        <v/>
      </c>
      <c r="CD253" s="82" t="str">
        <f>IF(consulta_completa__11[[#This Row],[13 - Ocorrências/Ambientes Atingidos]]="","X","")</f>
        <v/>
      </c>
      <c r="CE253" s="84">
        <f>IFERROR(FIND("IBAMA",consulta_completa__11[[#This Row],[14 - Inst. Atuando no Local]]),0)</f>
        <v>0</v>
      </c>
      <c r="CF253" s="84" t="str">
        <f t="shared" si="110"/>
        <v/>
      </c>
      <c r="CG253" s="84">
        <f>IFERROR(FIND("OEMA",consulta_completa__11[[#This Row],[14 - Inst. Atuando no Local]]),0)</f>
        <v>0</v>
      </c>
      <c r="CH253" s="84" t="str">
        <f t="shared" si="111"/>
        <v/>
      </c>
      <c r="CI253" s="84">
        <f>IFERROR(FIND("DEFESA CIVIL",consulta_completa__11[[#This Row],[14 - Inst. Atuando no Local]]),0)</f>
        <v>0</v>
      </c>
      <c r="CJ253" s="84" t="str">
        <f t="shared" si="112"/>
        <v/>
      </c>
      <c r="CK253" s="84">
        <f>IFERROR(FIND("CORPO DE BOMBEIROS",consulta_completa__11[[#This Row],[14 - Inst. Atuando no Local]]),0)</f>
        <v>0</v>
      </c>
      <c r="CL253" s="84" t="str">
        <f t="shared" si="113"/>
        <v/>
      </c>
      <c r="CM253" s="84">
        <f>IFERROR(FIND("POLÍCIA RODOVIÁRIA",consulta_completa__11[[#This Row],[14 - Inst. Atuando no Local]]),0)</f>
        <v>0</v>
      </c>
      <c r="CN253" s="84" t="str">
        <f t="shared" si="114"/>
        <v/>
      </c>
      <c r="CO253" s="84">
        <f>IFERROR(FIND("POLÍCIA MILITAR",consulta_completa__11[[#This Row],[14 - Inst. Atuando no Local]]),0)</f>
        <v>0</v>
      </c>
      <c r="CP253" s="84" t="str">
        <f t="shared" si="115"/>
        <v/>
      </c>
      <c r="CQ253" s="84">
        <f>IFERROR(FIND("POLÍCIA CIVIL",consulta_completa__11[[#This Row],[14 - Inst. Atuando no Local]]),0)</f>
        <v>0</v>
      </c>
      <c r="CR253" s="84" t="str">
        <f t="shared" si="116"/>
        <v/>
      </c>
      <c r="CS253" s="84">
        <f>IFERROR(FIND("MARINHA DO BRASIL",consulta_completa__11[[#This Row],[14 - Inst. Atuando no Local]]),0)</f>
        <v>0</v>
      </c>
      <c r="CT253" s="84" t="str">
        <f t="shared" si="117"/>
        <v/>
      </c>
      <c r="CU253" s="84">
        <f>IFERROR(FIND("EMPRESA ESPECIALIZADA EM ATENDIMENTO",consulta_completa__11[[#This Row],[14 - Inst. Atuando no Local]]),0)</f>
        <v>0</v>
      </c>
      <c r="CV253" s="84" t="str">
        <f t="shared" si="118"/>
        <v/>
      </c>
      <c r="CW253" s="84">
        <f>IFERROR(FIND("IBAMA",consulta_completa__11[[#This Row],[14 - Inst. Atuando no Local]]),0)</f>
        <v>0</v>
      </c>
      <c r="CX253" s="84" t="str">
        <f t="shared" si="119"/>
        <v/>
      </c>
      <c r="CY253" s="84" t="str">
        <f>IF(consulta_completa__11[[#This Row],[14 - Inst. Atuando no Local]]="","X","")</f>
        <v/>
      </c>
      <c r="CZ253" s="84">
        <f>IFERROR(FIND("OUTRA (S)",consulta_completa__11[[#This Row],[14 - Inst. Atuando no Local]]),0)</f>
        <v>0</v>
      </c>
      <c r="DA253" s="84" t="str">
        <f t="shared" si="120"/>
        <v/>
      </c>
      <c r="DB253" s="35" t="str">
        <f t="shared" si="121"/>
        <v>Sim</v>
      </c>
      <c r="DC253" s="35" t="str">
        <f t="shared" si="122"/>
        <v>Não</v>
      </c>
      <c r="DD253" s="35" t="str">
        <f t="shared" si="123"/>
        <v>Sim</v>
      </c>
      <c r="DE253" s="87" t="str">
        <f t="shared" si="94"/>
        <v>Estadual</v>
      </c>
    </row>
    <row r="254" spans="1:109">
      <c r="A254" s="14">
        <v>202541636005</v>
      </c>
      <c r="B254" s="1">
        <v>45760</v>
      </c>
      <c r="C254" t="s">
        <v>1064</v>
      </c>
      <c r="D254" t="s">
        <v>343</v>
      </c>
      <c r="E254" t="s">
        <v>139</v>
      </c>
      <c r="F254" t="s">
        <v>112</v>
      </c>
      <c r="G254" t="s">
        <v>113</v>
      </c>
      <c r="H254" t="s">
        <v>114</v>
      </c>
      <c r="I254" t="s">
        <v>114</v>
      </c>
      <c r="J254" t="s">
        <v>441</v>
      </c>
      <c r="K254" t="s">
        <v>2611</v>
      </c>
      <c r="L254" t="s">
        <v>117</v>
      </c>
      <c r="M254" t="s">
        <v>2612</v>
      </c>
      <c r="N254" t="s">
        <v>141</v>
      </c>
      <c r="O254" t="s">
        <v>239</v>
      </c>
      <c r="P254" t="s">
        <v>272</v>
      </c>
      <c r="Q254" t="s">
        <v>122</v>
      </c>
      <c r="R254" t="s">
        <v>123</v>
      </c>
      <c r="S254" t="s">
        <v>113</v>
      </c>
      <c r="T254" t="s">
        <v>2613</v>
      </c>
      <c r="U254" t="s">
        <v>1610</v>
      </c>
      <c r="V254" t="s">
        <v>2614</v>
      </c>
      <c r="Z254" t="s">
        <v>2615</v>
      </c>
      <c r="AA254" t="s">
        <v>113</v>
      </c>
      <c r="AB254" t="s">
        <v>113</v>
      </c>
      <c r="AC254" t="s">
        <v>113</v>
      </c>
      <c r="AE254" t="s">
        <v>113</v>
      </c>
      <c r="AF254" t="s">
        <v>1071</v>
      </c>
      <c r="AG254" t="s">
        <v>2616</v>
      </c>
      <c r="AH254" t="s">
        <v>131</v>
      </c>
      <c r="AI254" t="s">
        <v>131</v>
      </c>
      <c r="AJ254" t="s">
        <v>131</v>
      </c>
      <c r="AK254" t="s">
        <v>2617</v>
      </c>
      <c r="AL254" t="s">
        <v>2618</v>
      </c>
      <c r="AM254" t="s">
        <v>2566</v>
      </c>
      <c r="AN254" t="s">
        <v>154</v>
      </c>
      <c r="AO254" t="s">
        <v>2619</v>
      </c>
      <c r="AP254">
        <v>6133161070</v>
      </c>
      <c r="AQ254" t="s">
        <v>2568</v>
      </c>
      <c r="AR254" t="s">
        <v>113</v>
      </c>
      <c r="AS254" t="s">
        <v>113</v>
      </c>
      <c r="AT254" t="s">
        <v>2620</v>
      </c>
      <c r="AU254" t="s">
        <v>592</v>
      </c>
      <c r="AV254">
        <v>1370000000</v>
      </c>
      <c r="AW254" t="s">
        <v>159</v>
      </c>
      <c r="AX254" s="82">
        <f>IFERROR(FIND("Óbitos/feridos",consulta_completa__11[[#This Row],[13 - Ocorrências/Ambientes Atingidos]]),0)</f>
        <v>0</v>
      </c>
      <c r="AY254" s="83" t="str">
        <f t="shared" si="95"/>
        <v/>
      </c>
      <c r="AZ254" s="82">
        <f>IFERROR(FIND("População afetada/evacuada",consulta_completa__11[[#This Row],[13 - Ocorrências/Ambientes Atingidos]]),0)</f>
        <v>0</v>
      </c>
      <c r="BA254" s="82" t="str">
        <f t="shared" si="96"/>
        <v/>
      </c>
      <c r="BB254" s="82">
        <f>IFERROR(FIND("Suspensão de abastecimento de água",consulta_completa__11[[#This Row],[13 - Ocorrências/Ambientes Atingidos]]),0)</f>
        <v>0</v>
      </c>
      <c r="BC254" s="83" t="str">
        <f t="shared" si="124"/>
        <v/>
      </c>
      <c r="BD254" s="82">
        <f>IFERROR(FIND("Rio/córrego",consulta_completa__11[[#This Row],[13 - Ocorrências/Ambientes Atingidos]]),0)</f>
        <v>0</v>
      </c>
      <c r="BE254" s="83" t="str">
        <f t="shared" si="97"/>
        <v/>
      </c>
      <c r="BF254" s="82">
        <f>IFERROR(FIND("Lago",consulta_completa__11[[#This Row],[13 - Ocorrências/Ambientes Atingidos]]),0)</f>
        <v>0</v>
      </c>
      <c r="BG254" s="83" t="str">
        <f t="shared" si="98"/>
        <v/>
      </c>
      <c r="BH254" s="82">
        <f>IFERROR(FIND("Mar",consulta_completa__11[[#This Row],[13 - Ocorrências/Ambientes Atingidos]]),0)</f>
        <v>0</v>
      </c>
      <c r="BI254" s="83" t="str">
        <f t="shared" si="99"/>
        <v/>
      </c>
      <c r="BJ254" s="82">
        <f>IFERROR(FIND("Praia",consulta_completa__11[[#This Row],[13 - Ocorrências/Ambientes Atingidos]]),0)</f>
        <v>0</v>
      </c>
      <c r="BK254" s="83" t="str">
        <f t="shared" si="100"/>
        <v/>
      </c>
      <c r="BL254" s="82">
        <f>IFERROR(FIND("Solo",consulta_completa__11[[#This Row],[13 - Ocorrências/Ambientes Atingidos]]),0)</f>
        <v>1</v>
      </c>
      <c r="BM254" s="83" t="str">
        <f t="shared" si="101"/>
        <v>X</v>
      </c>
      <c r="BN254" s="82">
        <f>IFERROR(FIND("Águas subterrâneas",consulta_completa__11[[#This Row],[13 - Ocorrências/Ambientes Atingidos]]),0)</f>
        <v>0</v>
      </c>
      <c r="BO254" s="83" t="str">
        <f t="shared" si="102"/>
        <v/>
      </c>
      <c r="BP254" s="82">
        <f>IFERROR(FIND("Atmosfera",consulta_completa__11[[#This Row],[13 - Ocorrências/Ambientes Atingidos]]),0)</f>
        <v>0</v>
      </c>
      <c r="BQ254" s="83" t="str">
        <f t="shared" si="103"/>
        <v/>
      </c>
      <c r="BR254" s="82">
        <f>IFERROR(FIND("Flora",consulta_completa__11[[#This Row],[13 - Ocorrências/Ambientes Atingidos]]),0)</f>
        <v>0</v>
      </c>
      <c r="BS254" s="83" t="str">
        <f t="shared" si="104"/>
        <v/>
      </c>
      <c r="BT254" s="82">
        <f>IFERROR(FIND("Fauna",consulta_completa__11[[#This Row],[13 - Ocorrências/Ambientes Atingidos]]),0)</f>
        <v>0</v>
      </c>
      <c r="BU254" s="83" t="str">
        <f t="shared" si="105"/>
        <v/>
      </c>
      <c r="BV254" s="82">
        <f>IFERROR(FIND("UC federal",consulta_completa__11[[#This Row],[13 - Ocorrências/Ambientes Atingidos]]),0)</f>
        <v>0</v>
      </c>
      <c r="BW254" s="83" t="str">
        <f t="shared" si="106"/>
        <v/>
      </c>
      <c r="BX254" s="82">
        <f>IFERROR(FIND("UC estadual/municipal",consulta_completa__11[[#This Row],[13 - Ocorrências/Ambientes Atingidos]]),0)</f>
        <v>0</v>
      </c>
      <c r="BY254" s="83" t="str">
        <f t="shared" si="107"/>
        <v/>
      </c>
      <c r="BZ254" s="82">
        <f>IFERROR(FIND("Outro(s)",consulta_completa__11[[#This Row],[13 - Ocorrências/Ambientes Atingidos]]),0)</f>
        <v>0</v>
      </c>
      <c r="CA254" s="83" t="str">
        <f t="shared" si="108"/>
        <v/>
      </c>
      <c r="CB254" s="82">
        <f>IFERROR(FIND("Sem dano",consulta_completa__11[[#This Row],[13 - Ocorrências/Ambientes Atingidos]]),0)</f>
        <v>0</v>
      </c>
      <c r="CC254" s="83" t="str">
        <f t="shared" si="109"/>
        <v/>
      </c>
      <c r="CD254" s="82" t="str">
        <f>IF(consulta_completa__11[[#This Row],[13 - Ocorrências/Ambientes Atingidos]]="","X","")</f>
        <v/>
      </c>
      <c r="CE254" s="84">
        <f>IFERROR(FIND("IBAMA",consulta_completa__11[[#This Row],[14 - Inst. Atuando no Local]]),0)</f>
        <v>0</v>
      </c>
      <c r="CF254" s="84" t="str">
        <f t="shared" si="110"/>
        <v/>
      </c>
      <c r="CG254" s="84">
        <f>IFERROR(FIND("OEMA",consulta_completa__11[[#This Row],[14 - Inst. Atuando no Local]]),0)</f>
        <v>0</v>
      </c>
      <c r="CH254" s="84" t="str">
        <f t="shared" si="111"/>
        <v/>
      </c>
      <c r="CI254" s="84">
        <f>IFERROR(FIND("DEFESA CIVIL",consulta_completa__11[[#This Row],[14 - Inst. Atuando no Local]]),0)</f>
        <v>0</v>
      </c>
      <c r="CJ254" s="84" t="str">
        <f t="shared" si="112"/>
        <v/>
      </c>
      <c r="CK254" s="84">
        <f>IFERROR(FIND("CORPO DE BOMBEIROS",consulta_completa__11[[#This Row],[14 - Inst. Atuando no Local]]),0)</f>
        <v>0</v>
      </c>
      <c r="CL254" s="84" t="str">
        <f t="shared" si="113"/>
        <v/>
      </c>
      <c r="CM254" s="84">
        <f>IFERROR(FIND("POLÍCIA RODOVIÁRIA",consulta_completa__11[[#This Row],[14 - Inst. Atuando no Local]]),0)</f>
        <v>0</v>
      </c>
      <c r="CN254" s="84" t="str">
        <f t="shared" si="114"/>
        <v/>
      </c>
      <c r="CO254" s="84">
        <f>IFERROR(FIND("POLÍCIA MILITAR",consulta_completa__11[[#This Row],[14 - Inst. Atuando no Local]]),0)</f>
        <v>0</v>
      </c>
      <c r="CP254" s="84" t="str">
        <f t="shared" si="115"/>
        <v/>
      </c>
      <c r="CQ254" s="84">
        <f>IFERROR(FIND("POLÍCIA CIVIL",consulta_completa__11[[#This Row],[14 - Inst. Atuando no Local]]),0)</f>
        <v>0</v>
      </c>
      <c r="CR254" s="84" t="str">
        <f t="shared" si="116"/>
        <v/>
      </c>
      <c r="CS254" s="84">
        <f>IFERROR(FIND("MARINHA DO BRASIL",consulta_completa__11[[#This Row],[14 - Inst. Atuando no Local]]),0)</f>
        <v>0</v>
      </c>
      <c r="CT254" s="84" t="str">
        <f t="shared" si="117"/>
        <v/>
      </c>
      <c r="CU254" s="84">
        <f>IFERROR(FIND("EMPRESA ESPECIALIZADA EM ATENDIMENTO",consulta_completa__11[[#This Row],[14 - Inst. Atuando no Local]]),0)</f>
        <v>0</v>
      </c>
      <c r="CV254" s="84" t="str">
        <f t="shared" si="118"/>
        <v/>
      </c>
      <c r="CW254" s="84">
        <f>IFERROR(FIND("IBAMA",consulta_completa__11[[#This Row],[14 - Inst. Atuando no Local]]),0)</f>
        <v>0</v>
      </c>
      <c r="CX254" s="84" t="str">
        <f t="shared" si="119"/>
        <v/>
      </c>
      <c r="CY254" s="84" t="str">
        <f>IF(consulta_completa__11[[#This Row],[14 - Inst. Atuando no Local]]="","X","")</f>
        <v/>
      </c>
      <c r="CZ254" s="84">
        <f>IFERROR(FIND("OUTRA (S)",consulta_completa__11[[#This Row],[14 - Inst. Atuando no Local]]),0)</f>
        <v>0</v>
      </c>
      <c r="DA254" s="84" t="str">
        <f t="shared" si="120"/>
        <v/>
      </c>
      <c r="DB254" s="35" t="str">
        <f t="shared" si="121"/>
        <v>Sim</v>
      </c>
      <c r="DC254" s="35" t="str">
        <f t="shared" si="122"/>
        <v>Não</v>
      </c>
      <c r="DD254" s="35" t="str">
        <f t="shared" si="123"/>
        <v>Sim</v>
      </c>
      <c r="DE254" s="87" t="str">
        <f t="shared" si="94"/>
        <v>Sem informação</v>
      </c>
    </row>
    <row r="255" spans="1:109">
      <c r="A255" s="14">
        <v>202541561253</v>
      </c>
      <c r="B255" s="1">
        <v>45761</v>
      </c>
      <c r="C255" t="s">
        <v>608</v>
      </c>
      <c r="D255" t="s">
        <v>609</v>
      </c>
      <c r="E255" t="s">
        <v>139</v>
      </c>
      <c r="F255" t="s">
        <v>112</v>
      </c>
      <c r="G255" t="s">
        <v>113</v>
      </c>
      <c r="H255" t="s">
        <v>114</v>
      </c>
      <c r="I255" t="s">
        <v>114</v>
      </c>
      <c r="J255" t="s">
        <v>255</v>
      </c>
      <c r="K255" t="s">
        <v>2621</v>
      </c>
      <c r="L255" t="s">
        <v>117</v>
      </c>
      <c r="M255" t="s">
        <v>140</v>
      </c>
      <c r="N255" t="s">
        <v>141</v>
      </c>
      <c r="O255" t="s">
        <v>113</v>
      </c>
      <c r="P255" t="s">
        <v>299</v>
      </c>
      <c r="Q255" t="s">
        <v>122</v>
      </c>
      <c r="R255" t="s">
        <v>123</v>
      </c>
      <c r="S255" t="s">
        <v>113</v>
      </c>
      <c r="T255" t="s">
        <v>2622</v>
      </c>
      <c r="U255" t="s">
        <v>1610</v>
      </c>
      <c r="V255" t="s">
        <v>2623</v>
      </c>
      <c r="Z255" t="s">
        <v>409</v>
      </c>
      <c r="AA255" t="s">
        <v>113</v>
      </c>
      <c r="AB255" t="s">
        <v>613</v>
      </c>
      <c r="AC255" t="s">
        <v>113</v>
      </c>
      <c r="AD255">
        <v>2</v>
      </c>
      <c r="AE255" t="s">
        <v>113</v>
      </c>
      <c r="AF255" t="s">
        <v>2624</v>
      </c>
      <c r="AG255" t="s">
        <v>615</v>
      </c>
      <c r="AH255" t="s">
        <v>131</v>
      </c>
      <c r="AI255" t="s">
        <v>131</v>
      </c>
      <c r="AJ255" t="s">
        <v>131</v>
      </c>
      <c r="AK255" t="s">
        <v>2625</v>
      </c>
      <c r="AL255" t="s">
        <v>2626</v>
      </c>
      <c r="AM255" t="s">
        <v>153</v>
      </c>
      <c r="AN255" t="s">
        <v>154</v>
      </c>
      <c r="AO255" t="s">
        <v>155</v>
      </c>
      <c r="AP255">
        <v>6133161070</v>
      </c>
      <c r="AQ255" t="s">
        <v>156</v>
      </c>
      <c r="AR255" t="s">
        <v>113</v>
      </c>
      <c r="AS255" t="s">
        <v>113</v>
      </c>
      <c r="AT255" t="s">
        <v>113</v>
      </c>
      <c r="AU255" t="s">
        <v>113</v>
      </c>
      <c r="AW255" t="s">
        <v>113</v>
      </c>
      <c r="AX255" s="82">
        <f>IFERROR(FIND("Óbitos/feridos",consulta_completa__11[[#This Row],[13 - Ocorrências/Ambientes Atingidos]]),0)</f>
        <v>0</v>
      </c>
      <c r="AY255" s="83" t="str">
        <f t="shared" si="95"/>
        <v/>
      </c>
      <c r="AZ255" s="82">
        <f>IFERROR(FIND("População afetada/evacuada",consulta_completa__11[[#This Row],[13 - Ocorrências/Ambientes Atingidos]]),0)</f>
        <v>0</v>
      </c>
      <c r="BA255" s="82" t="str">
        <f t="shared" si="96"/>
        <v/>
      </c>
      <c r="BB255" s="82">
        <f>IFERROR(FIND("Suspensão de abastecimento de água",consulta_completa__11[[#This Row],[13 - Ocorrências/Ambientes Atingidos]]),0)</f>
        <v>0</v>
      </c>
      <c r="BC255" s="83" t="str">
        <f t="shared" si="124"/>
        <v/>
      </c>
      <c r="BD255" s="82">
        <f>IFERROR(FIND("Rio/córrego",consulta_completa__11[[#This Row],[13 - Ocorrências/Ambientes Atingidos]]),0)</f>
        <v>0</v>
      </c>
      <c r="BE255" s="83" t="str">
        <f t="shared" si="97"/>
        <v/>
      </c>
      <c r="BF255" s="82">
        <f>IFERROR(FIND("Lago",consulta_completa__11[[#This Row],[13 - Ocorrências/Ambientes Atingidos]]),0)</f>
        <v>0</v>
      </c>
      <c r="BG255" s="83" t="str">
        <f t="shared" si="98"/>
        <v/>
      </c>
      <c r="BH255" s="82">
        <f>IFERROR(FIND("Mar",consulta_completa__11[[#This Row],[13 - Ocorrências/Ambientes Atingidos]]),0)</f>
        <v>0</v>
      </c>
      <c r="BI255" s="83" t="str">
        <f t="shared" si="99"/>
        <v/>
      </c>
      <c r="BJ255" s="82">
        <f>IFERROR(FIND("Praia",consulta_completa__11[[#This Row],[13 - Ocorrências/Ambientes Atingidos]]),0)</f>
        <v>0</v>
      </c>
      <c r="BK255" s="83" t="str">
        <f t="shared" si="100"/>
        <v/>
      </c>
      <c r="BL255" s="82">
        <f>IFERROR(FIND("Solo",consulta_completa__11[[#This Row],[13 - Ocorrências/Ambientes Atingidos]]),0)</f>
        <v>1</v>
      </c>
      <c r="BM255" s="83" t="str">
        <f t="shared" si="101"/>
        <v>X</v>
      </c>
      <c r="BN255" s="82">
        <f>IFERROR(FIND("Águas subterrâneas",consulta_completa__11[[#This Row],[13 - Ocorrências/Ambientes Atingidos]]),0)</f>
        <v>0</v>
      </c>
      <c r="BO255" s="83" t="str">
        <f t="shared" si="102"/>
        <v/>
      </c>
      <c r="BP255" s="82">
        <f>IFERROR(FIND("Atmosfera",consulta_completa__11[[#This Row],[13 - Ocorrências/Ambientes Atingidos]]),0)</f>
        <v>0</v>
      </c>
      <c r="BQ255" s="83" t="str">
        <f t="shared" si="103"/>
        <v/>
      </c>
      <c r="BR255" s="82">
        <f>IFERROR(FIND("Flora",consulta_completa__11[[#This Row],[13 - Ocorrências/Ambientes Atingidos]]),0)</f>
        <v>0</v>
      </c>
      <c r="BS255" s="83" t="str">
        <f t="shared" si="104"/>
        <v/>
      </c>
      <c r="BT255" s="82">
        <f>IFERROR(FIND("Fauna",consulta_completa__11[[#This Row],[13 - Ocorrências/Ambientes Atingidos]]),0)</f>
        <v>0</v>
      </c>
      <c r="BU255" s="83" t="str">
        <f t="shared" si="105"/>
        <v/>
      </c>
      <c r="BV255" s="82">
        <f>IFERROR(FIND("UC federal",consulta_completa__11[[#This Row],[13 - Ocorrências/Ambientes Atingidos]]),0)</f>
        <v>0</v>
      </c>
      <c r="BW255" s="83" t="str">
        <f t="shared" si="106"/>
        <v/>
      </c>
      <c r="BX255" s="82">
        <f>IFERROR(FIND("UC estadual/municipal",consulta_completa__11[[#This Row],[13 - Ocorrências/Ambientes Atingidos]]),0)</f>
        <v>0</v>
      </c>
      <c r="BY255" s="83" t="str">
        <f t="shared" si="107"/>
        <v/>
      </c>
      <c r="BZ255" s="82">
        <f>IFERROR(FIND("Outro(s)",consulta_completa__11[[#This Row],[13 - Ocorrências/Ambientes Atingidos]]),0)</f>
        <v>0</v>
      </c>
      <c r="CA255" s="83" t="str">
        <f t="shared" si="108"/>
        <v/>
      </c>
      <c r="CB255" s="82">
        <f>IFERROR(FIND("Sem dano",consulta_completa__11[[#This Row],[13 - Ocorrências/Ambientes Atingidos]]),0)</f>
        <v>0</v>
      </c>
      <c r="CC255" s="83" t="str">
        <f t="shared" si="109"/>
        <v/>
      </c>
      <c r="CD255" s="82" t="str">
        <f>IF(consulta_completa__11[[#This Row],[13 - Ocorrências/Ambientes Atingidos]]="","X","")</f>
        <v/>
      </c>
      <c r="CE255" s="84">
        <f>IFERROR(FIND("IBAMA",consulta_completa__11[[#This Row],[14 - Inst. Atuando no Local]]),0)</f>
        <v>0</v>
      </c>
      <c r="CF255" s="84" t="str">
        <f t="shared" si="110"/>
        <v/>
      </c>
      <c r="CG255" s="84">
        <f>IFERROR(FIND("OEMA",consulta_completa__11[[#This Row],[14 - Inst. Atuando no Local]]),0)</f>
        <v>0</v>
      </c>
      <c r="CH255" s="84" t="str">
        <f t="shared" si="111"/>
        <v/>
      </c>
      <c r="CI255" s="84">
        <f>IFERROR(FIND("DEFESA CIVIL",consulta_completa__11[[#This Row],[14 - Inst. Atuando no Local]]),0)</f>
        <v>0</v>
      </c>
      <c r="CJ255" s="84" t="str">
        <f t="shared" si="112"/>
        <v/>
      </c>
      <c r="CK255" s="84">
        <f>IFERROR(FIND("CORPO DE BOMBEIROS",consulta_completa__11[[#This Row],[14 - Inst. Atuando no Local]]),0)</f>
        <v>0</v>
      </c>
      <c r="CL255" s="84" t="str">
        <f t="shared" si="113"/>
        <v/>
      </c>
      <c r="CM255" s="84">
        <f>IFERROR(FIND("POLÍCIA RODOVIÁRIA",consulta_completa__11[[#This Row],[14 - Inst. Atuando no Local]]),0)</f>
        <v>0</v>
      </c>
      <c r="CN255" s="84" t="str">
        <f t="shared" si="114"/>
        <v/>
      </c>
      <c r="CO255" s="84">
        <f>IFERROR(FIND("POLÍCIA MILITAR",consulta_completa__11[[#This Row],[14 - Inst. Atuando no Local]]),0)</f>
        <v>0</v>
      </c>
      <c r="CP255" s="84" t="str">
        <f t="shared" si="115"/>
        <v/>
      </c>
      <c r="CQ255" s="84">
        <f>IFERROR(FIND("POLÍCIA CIVIL",consulta_completa__11[[#This Row],[14 - Inst. Atuando no Local]]),0)</f>
        <v>0</v>
      </c>
      <c r="CR255" s="84" t="str">
        <f t="shared" si="116"/>
        <v/>
      </c>
      <c r="CS255" s="84">
        <f>IFERROR(FIND("MARINHA DO BRASIL",consulta_completa__11[[#This Row],[14 - Inst. Atuando no Local]]),0)</f>
        <v>0</v>
      </c>
      <c r="CT255" s="84" t="str">
        <f t="shared" si="117"/>
        <v/>
      </c>
      <c r="CU255" s="84">
        <f>IFERROR(FIND("EMPRESA ESPECIALIZADA EM ATENDIMENTO",consulta_completa__11[[#This Row],[14 - Inst. Atuando no Local]]),0)</f>
        <v>0</v>
      </c>
      <c r="CV255" s="84" t="str">
        <f t="shared" si="118"/>
        <v/>
      </c>
      <c r="CW255" s="84">
        <f>IFERROR(FIND("IBAMA",consulta_completa__11[[#This Row],[14 - Inst. Atuando no Local]]),0)</f>
        <v>0</v>
      </c>
      <c r="CX255" s="84" t="str">
        <f t="shared" si="119"/>
        <v/>
      </c>
      <c r="CY255" s="84" t="str">
        <f>IF(consulta_completa__11[[#This Row],[14 - Inst. Atuando no Local]]="","X","")</f>
        <v/>
      </c>
      <c r="CZ255" s="84">
        <f>IFERROR(FIND("OUTRA (S)",consulta_completa__11[[#This Row],[14 - Inst. Atuando no Local]]),0)</f>
        <v>0</v>
      </c>
      <c r="DA255" s="84" t="str">
        <f t="shared" si="120"/>
        <v/>
      </c>
      <c r="DB255" s="35" t="str">
        <f t="shared" si="121"/>
        <v>Sim</v>
      </c>
      <c r="DC255" s="35" t="str">
        <f t="shared" si="122"/>
        <v>Não</v>
      </c>
      <c r="DD255" s="35" t="str">
        <f t="shared" si="123"/>
        <v>Sim</v>
      </c>
      <c r="DE255" s="87" t="str">
        <f t="shared" si="94"/>
        <v>Estadual</v>
      </c>
    </row>
    <row r="256" spans="1:109">
      <c r="A256" s="14">
        <v>202541636024</v>
      </c>
      <c r="B256" s="1">
        <v>45761</v>
      </c>
      <c r="C256" t="s">
        <v>718</v>
      </c>
      <c r="D256" t="s">
        <v>609</v>
      </c>
      <c r="E256" t="s">
        <v>139</v>
      </c>
      <c r="F256" t="s">
        <v>112</v>
      </c>
      <c r="G256" t="s">
        <v>113</v>
      </c>
      <c r="H256" t="s">
        <v>114</v>
      </c>
      <c r="I256" t="s">
        <v>114</v>
      </c>
      <c r="J256" t="s">
        <v>113</v>
      </c>
      <c r="K256" t="s">
        <v>114</v>
      </c>
      <c r="L256" t="s">
        <v>114</v>
      </c>
      <c r="M256" t="s">
        <v>140</v>
      </c>
      <c r="N256" t="s">
        <v>141</v>
      </c>
      <c r="O256" t="s">
        <v>113</v>
      </c>
      <c r="P256" t="s">
        <v>299</v>
      </c>
      <c r="Q256" t="s">
        <v>143</v>
      </c>
      <c r="R256" t="s">
        <v>123</v>
      </c>
      <c r="S256" t="s">
        <v>113</v>
      </c>
      <c r="T256" t="s">
        <v>2627</v>
      </c>
      <c r="U256" t="s">
        <v>145</v>
      </c>
      <c r="V256" t="s">
        <v>2628</v>
      </c>
      <c r="X256" t="b">
        <v>1</v>
      </c>
      <c r="Z256" t="s">
        <v>259</v>
      </c>
      <c r="AA256" t="s">
        <v>113</v>
      </c>
      <c r="AB256" t="s">
        <v>613</v>
      </c>
      <c r="AC256" t="s">
        <v>113</v>
      </c>
      <c r="AD256">
        <v>2</v>
      </c>
      <c r="AE256" t="s">
        <v>113</v>
      </c>
      <c r="AF256" t="s">
        <v>614</v>
      </c>
      <c r="AG256" t="s">
        <v>615</v>
      </c>
      <c r="AH256" t="s">
        <v>131</v>
      </c>
      <c r="AI256" t="s">
        <v>131</v>
      </c>
      <c r="AJ256" t="s">
        <v>131</v>
      </c>
      <c r="AK256" t="s">
        <v>2629</v>
      </c>
      <c r="AL256" t="s">
        <v>2630</v>
      </c>
      <c r="AM256" t="s">
        <v>153</v>
      </c>
      <c r="AN256" t="s">
        <v>154</v>
      </c>
      <c r="AO256" t="s">
        <v>155</v>
      </c>
      <c r="AP256">
        <v>6133161070</v>
      </c>
      <c r="AQ256" t="s">
        <v>156</v>
      </c>
      <c r="AR256" t="s">
        <v>113</v>
      </c>
      <c r="AS256" t="s">
        <v>113</v>
      </c>
      <c r="AT256" t="s">
        <v>113</v>
      </c>
      <c r="AU256" t="s">
        <v>113</v>
      </c>
      <c r="AW256" t="s">
        <v>113</v>
      </c>
      <c r="AX256" s="82">
        <f>IFERROR(FIND("Óbitos/feridos",consulta_completa__11[[#This Row],[13 - Ocorrências/Ambientes Atingidos]]),0)</f>
        <v>0</v>
      </c>
      <c r="AY256" s="83" t="str">
        <f t="shared" si="95"/>
        <v/>
      </c>
      <c r="AZ256" s="82">
        <f>IFERROR(FIND("População afetada/evacuada",consulta_completa__11[[#This Row],[13 - Ocorrências/Ambientes Atingidos]]),0)</f>
        <v>0</v>
      </c>
      <c r="BA256" s="82" t="str">
        <f t="shared" si="96"/>
        <v/>
      </c>
      <c r="BB256" s="82">
        <f>IFERROR(FIND("Suspensão de abastecimento de água",consulta_completa__11[[#This Row],[13 - Ocorrências/Ambientes Atingidos]]),0)</f>
        <v>0</v>
      </c>
      <c r="BC256" s="83" t="str">
        <f t="shared" si="124"/>
        <v/>
      </c>
      <c r="BD256" s="82">
        <f>IFERROR(FIND("Rio/córrego",consulta_completa__11[[#This Row],[13 - Ocorrências/Ambientes Atingidos]]),0)</f>
        <v>0</v>
      </c>
      <c r="BE256" s="83" t="str">
        <f t="shared" si="97"/>
        <v/>
      </c>
      <c r="BF256" s="82">
        <f>IFERROR(FIND("Lago",consulta_completa__11[[#This Row],[13 - Ocorrências/Ambientes Atingidos]]),0)</f>
        <v>0</v>
      </c>
      <c r="BG256" s="83" t="str">
        <f t="shared" si="98"/>
        <v/>
      </c>
      <c r="BH256" s="82">
        <f>IFERROR(FIND("Mar",consulta_completa__11[[#This Row],[13 - Ocorrências/Ambientes Atingidos]]),0)</f>
        <v>0</v>
      </c>
      <c r="BI256" s="83" t="str">
        <f t="shared" si="99"/>
        <v/>
      </c>
      <c r="BJ256" s="82">
        <f>IFERROR(FIND("Praia",consulta_completa__11[[#This Row],[13 - Ocorrências/Ambientes Atingidos]]),0)</f>
        <v>0</v>
      </c>
      <c r="BK256" s="83" t="str">
        <f t="shared" si="100"/>
        <v/>
      </c>
      <c r="BL256" s="82">
        <f>IFERROR(FIND("Solo",consulta_completa__11[[#This Row],[13 - Ocorrências/Ambientes Atingidos]]),0)</f>
        <v>1</v>
      </c>
      <c r="BM256" s="83" t="str">
        <f t="shared" si="101"/>
        <v>X</v>
      </c>
      <c r="BN256" s="82">
        <f>IFERROR(FIND("Águas subterrâneas",consulta_completa__11[[#This Row],[13 - Ocorrências/Ambientes Atingidos]]),0)</f>
        <v>0</v>
      </c>
      <c r="BO256" s="83" t="str">
        <f t="shared" si="102"/>
        <v/>
      </c>
      <c r="BP256" s="82">
        <f>IFERROR(FIND("Atmosfera",consulta_completa__11[[#This Row],[13 - Ocorrências/Ambientes Atingidos]]),0)</f>
        <v>0</v>
      </c>
      <c r="BQ256" s="83" t="str">
        <f t="shared" si="103"/>
        <v/>
      </c>
      <c r="BR256" s="82">
        <f>IFERROR(FIND("Flora",consulta_completa__11[[#This Row],[13 - Ocorrências/Ambientes Atingidos]]),0)</f>
        <v>0</v>
      </c>
      <c r="BS256" s="83" t="str">
        <f t="shared" si="104"/>
        <v/>
      </c>
      <c r="BT256" s="82">
        <f>IFERROR(FIND("Fauna",consulta_completa__11[[#This Row],[13 - Ocorrências/Ambientes Atingidos]]),0)</f>
        <v>0</v>
      </c>
      <c r="BU256" s="83" t="str">
        <f t="shared" si="105"/>
        <v/>
      </c>
      <c r="BV256" s="82">
        <f>IFERROR(FIND("UC federal",consulta_completa__11[[#This Row],[13 - Ocorrências/Ambientes Atingidos]]),0)</f>
        <v>0</v>
      </c>
      <c r="BW256" s="83" t="str">
        <f t="shared" si="106"/>
        <v/>
      </c>
      <c r="BX256" s="82">
        <f>IFERROR(FIND("UC estadual/municipal",consulta_completa__11[[#This Row],[13 - Ocorrências/Ambientes Atingidos]]),0)</f>
        <v>0</v>
      </c>
      <c r="BY256" s="83" t="str">
        <f t="shared" si="107"/>
        <v/>
      </c>
      <c r="BZ256" s="82">
        <f>IFERROR(FIND("Outro(s)",consulta_completa__11[[#This Row],[13 - Ocorrências/Ambientes Atingidos]]),0)</f>
        <v>0</v>
      </c>
      <c r="CA256" s="83" t="str">
        <f t="shared" si="108"/>
        <v/>
      </c>
      <c r="CB256" s="82">
        <f>IFERROR(FIND("Sem dano",consulta_completa__11[[#This Row],[13 - Ocorrências/Ambientes Atingidos]]),0)</f>
        <v>0</v>
      </c>
      <c r="CC256" s="83" t="str">
        <f t="shared" si="109"/>
        <v/>
      </c>
      <c r="CD256" s="82" t="str">
        <f>IF(consulta_completa__11[[#This Row],[13 - Ocorrências/Ambientes Atingidos]]="","X","")</f>
        <v/>
      </c>
      <c r="CE256" s="84">
        <f>IFERROR(FIND("IBAMA",consulta_completa__11[[#This Row],[14 - Inst. Atuando no Local]]),0)</f>
        <v>0</v>
      </c>
      <c r="CF256" s="84" t="str">
        <f t="shared" si="110"/>
        <v/>
      </c>
      <c r="CG256" s="84">
        <f>IFERROR(FIND("OEMA",consulta_completa__11[[#This Row],[14 - Inst. Atuando no Local]]),0)</f>
        <v>0</v>
      </c>
      <c r="CH256" s="84" t="str">
        <f t="shared" si="111"/>
        <v/>
      </c>
      <c r="CI256" s="84">
        <f>IFERROR(FIND("DEFESA CIVIL",consulta_completa__11[[#This Row],[14 - Inst. Atuando no Local]]),0)</f>
        <v>0</v>
      </c>
      <c r="CJ256" s="84" t="str">
        <f t="shared" si="112"/>
        <v/>
      </c>
      <c r="CK256" s="84">
        <f>IFERROR(FIND("CORPO DE BOMBEIROS",consulta_completa__11[[#This Row],[14 - Inst. Atuando no Local]]),0)</f>
        <v>0</v>
      </c>
      <c r="CL256" s="84" t="str">
        <f t="shared" si="113"/>
        <v/>
      </c>
      <c r="CM256" s="84">
        <f>IFERROR(FIND("POLÍCIA RODOVIÁRIA",consulta_completa__11[[#This Row],[14 - Inst. Atuando no Local]]),0)</f>
        <v>0</v>
      </c>
      <c r="CN256" s="84" t="str">
        <f t="shared" si="114"/>
        <v/>
      </c>
      <c r="CO256" s="84">
        <f>IFERROR(FIND("POLÍCIA MILITAR",consulta_completa__11[[#This Row],[14 - Inst. Atuando no Local]]),0)</f>
        <v>0</v>
      </c>
      <c r="CP256" s="84" t="str">
        <f t="shared" si="115"/>
        <v/>
      </c>
      <c r="CQ256" s="84">
        <f>IFERROR(FIND("POLÍCIA CIVIL",consulta_completa__11[[#This Row],[14 - Inst. Atuando no Local]]),0)</f>
        <v>0</v>
      </c>
      <c r="CR256" s="84" t="str">
        <f t="shared" si="116"/>
        <v/>
      </c>
      <c r="CS256" s="84">
        <f>IFERROR(FIND("MARINHA DO BRASIL",consulta_completa__11[[#This Row],[14 - Inst. Atuando no Local]]),0)</f>
        <v>0</v>
      </c>
      <c r="CT256" s="84" t="str">
        <f t="shared" si="117"/>
        <v/>
      </c>
      <c r="CU256" s="84">
        <f>IFERROR(FIND("EMPRESA ESPECIALIZADA EM ATENDIMENTO",consulta_completa__11[[#This Row],[14 - Inst. Atuando no Local]]),0)</f>
        <v>0</v>
      </c>
      <c r="CV256" s="84" t="str">
        <f t="shared" si="118"/>
        <v/>
      </c>
      <c r="CW256" s="84">
        <f>IFERROR(FIND("IBAMA",consulta_completa__11[[#This Row],[14 - Inst. Atuando no Local]]),0)</f>
        <v>0</v>
      </c>
      <c r="CX256" s="84" t="str">
        <f t="shared" si="119"/>
        <v/>
      </c>
      <c r="CY256" s="84" t="str">
        <f>IF(consulta_completa__11[[#This Row],[14 - Inst. Atuando no Local]]="","X","")</f>
        <v/>
      </c>
      <c r="CZ256" s="84">
        <f>IFERROR(FIND("OUTRA (S)",consulta_completa__11[[#This Row],[14 - Inst. Atuando no Local]]),0)</f>
        <v>0</v>
      </c>
      <c r="DA256" s="84" t="str">
        <f t="shared" si="120"/>
        <v/>
      </c>
      <c r="DB256" s="35" t="str">
        <f t="shared" si="121"/>
        <v>Sim</v>
      </c>
      <c r="DC256" s="35" t="str">
        <f t="shared" si="122"/>
        <v>Não</v>
      </c>
      <c r="DD256" s="35" t="str">
        <f t="shared" si="123"/>
        <v>Sim</v>
      </c>
      <c r="DE256" s="87" t="str">
        <f t="shared" si="94"/>
        <v>Estadual</v>
      </c>
    </row>
    <row r="257" spans="1:109">
      <c r="A257" s="14">
        <v>202541636046</v>
      </c>
      <c r="B257" s="1">
        <v>45761</v>
      </c>
      <c r="C257" t="s">
        <v>2631</v>
      </c>
      <c r="D257" t="s">
        <v>2632</v>
      </c>
      <c r="E257" t="s">
        <v>320</v>
      </c>
      <c r="F257" t="s">
        <v>112</v>
      </c>
      <c r="G257" t="s">
        <v>839</v>
      </c>
      <c r="H257" t="s">
        <v>2633</v>
      </c>
      <c r="I257" t="s">
        <v>117</v>
      </c>
      <c r="J257" t="s">
        <v>113</v>
      </c>
      <c r="K257" t="s">
        <v>114</v>
      </c>
      <c r="L257" t="s">
        <v>114</v>
      </c>
      <c r="M257" t="s">
        <v>139</v>
      </c>
      <c r="N257" t="s">
        <v>119</v>
      </c>
      <c r="O257" t="s">
        <v>239</v>
      </c>
      <c r="P257" t="s">
        <v>299</v>
      </c>
      <c r="Q257" t="s">
        <v>230</v>
      </c>
      <c r="R257" t="s">
        <v>123</v>
      </c>
      <c r="S257" t="s">
        <v>113</v>
      </c>
      <c r="T257" t="s">
        <v>2634</v>
      </c>
      <c r="U257" t="s">
        <v>2635</v>
      </c>
      <c r="V257" t="s">
        <v>2635</v>
      </c>
      <c r="Z257" t="s">
        <v>2635</v>
      </c>
      <c r="AA257" t="s">
        <v>2635</v>
      </c>
      <c r="AB257" t="s">
        <v>2636</v>
      </c>
      <c r="AC257" t="s">
        <v>2637</v>
      </c>
      <c r="AD257">
        <v>0</v>
      </c>
      <c r="AE257" t="s">
        <v>2638</v>
      </c>
      <c r="AF257" t="s">
        <v>113</v>
      </c>
      <c r="AG257" t="s">
        <v>113</v>
      </c>
      <c r="AH257" t="s">
        <v>131</v>
      </c>
      <c r="AI257" t="s">
        <v>132</v>
      </c>
      <c r="AJ257" t="s">
        <v>131</v>
      </c>
      <c r="AK257" t="s">
        <v>2639</v>
      </c>
      <c r="AL257" t="s">
        <v>2640</v>
      </c>
      <c r="AM257" t="s">
        <v>2641</v>
      </c>
      <c r="AN257" t="s">
        <v>2642</v>
      </c>
      <c r="AO257" t="s">
        <v>2643</v>
      </c>
      <c r="AP257">
        <v>8533721637</v>
      </c>
      <c r="AQ257" t="s">
        <v>2644</v>
      </c>
      <c r="AR257" t="s">
        <v>113</v>
      </c>
      <c r="AS257" t="s">
        <v>113</v>
      </c>
      <c r="AT257" t="s">
        <v>113</v>
      </c>
      <c r="AU257" t="s">
        <v>113</v>
      </c>
      <c r="AW257" t="s">
        <v>113</v>
      </c>
      <c r="AX257" s="82">
        <f>IFERROR(FIND("Óbitos/feridos",consulta_completa__11[[#This Row],[13 - Ocorrências/Ambientes Atingidos]]),0)</f>
        <v>0</v>
      </c>
      <c r="AY257" s="83" t="str">
        <f t="shared" si="95"/>
        <v/>
      </c>
      <c r="AZ257" s="82">
        <f>IFERROR(FIND("População afetada/evacuada",consulta_completa__11[[#This Row],[13 - Ocorrências/Ambientes Atingidos]]),0)</f>
        <v>0</v>
      </c>
      <c r="BA257" s="82" t="str">
        <f t="shared" si="96"/>
        <v/>
      </c>
      <c r="BB257" s="82">
        <f>IFERROR(FIND("Suspensão de abastecimento de água",consulta_completa__11[[#This Row],[13 - Ocorrências/Ambientes Atingidos]]),0)</f>
        <v>0</v>
      </c>
      <c r="BC257" s="83" t="str">
        <f t="shared" si="124"/>
        <v/>
      </c>
      <c r="BD257" s="82">
        <f>IFERROR(FIND("Rio/córrego",consulta_completa__11[[#This Row],[13 - Ocorrências/Ambientes Atingidos]]),0)</f>
        <v>0</v>
      </c>
      <c r="BE257" s="83" t="str">
        <f t="shared" si="97"/>
        <v/>
      </c>
      <c r="BF257" s="82">
        <f>IFERROR(FIND("Lago",consulta_completa__11[[#This Row],[13 - Ocorrências/Ambientes Atingidos]]),0)</f>
        <v>0</v>
      </c>
      <c r="BG257" s="83" t="str">
        <f t="shared" si="98"/>
        <v/>
      </c>
      <c r="BH257" s="82">
        <f>IFERROR(FIND("Mar",consulta_completa__11[[#This Row],[13 - Ocorrências/Ambientes Atingidos]]),0)</f>
        <v>0</v>
      </c>
      <c r="BI257" s="83" t="str">
        <f t="shared" si="99"/>
        <v/>
      </c>
      <c r="BJ257" s="82">
        <f>IFERROR(FIND("Praia",consulta_completa__11[[#This Row],[13 - Ocorrências/Ambientes Atingidos]]),0)</f>
        <v>0</v>
      </c>
      <c r="BK257" s="83" t="str">
        <f t="shared" si="100"/>
        <v/>
      </c>
      <c r="BL257" s="82">
        <f>IFERROR(FIND("Solo",consulta_completa__11[[#This Row],[13 - Ocorrências/Ambientes Atingidos]]),0)</f>
        <v>0</v>
      </c>
      <c r="BM257" s="83" t="str">
        <f t="shared" si="101"/>
        <v/>
      </c>
      <c r="BN257" s="82">
        <f>IFERROR(FIND("Águas subterrâneas",consulta_completa__11[[#This Row],[13 - Ocorrências/Ambientes Atingidos]]),0)</f>
        <v>0</v>
      </c>
      <c r="BO257" s="83" t="str">
        <f t="shared" si="102"/>
        <v/>
      </c>
      <c r="BP257" s="82">
        <f>IFERROR(FIND("Atmosfera",consulta_completa__11[[#This Row],[13 - Ocorrências/Ambientes Atingidos]]),0)</f>
        <v>0</v>
      </c>
      <c r="BQ257" s="83" t="str">
        <f t="shared" si="103"/>
        <v/>
      </c>
      <c r="BR257" s="82">
        <f>IFERROR(FIND("Flora",consulta_completa__11[[#This Row],[13 - Ocorrências/Ambientes Atingidos]]),0)</f>
        <v>0</v>
      </c>
      <c r="BS257" s="83" t="str">
        <f t="shared" si="104"/>
        <v/>
      </c>
      <c r="BT257" s="82">
        <f>IFERROR(FIND("Fauna",consulta_completa__11[[#This Row],[13 - Ocorrências/Ambientes Atingidos]]),0)</f>
        <v>0</v>
      </c>
      <c r="BU257" s="83" t="str">
        <f t="shared" si="105"/>
        <v/>
      </c>
      <c r="BV257" s="82">
        <f>IFERROR(FIND("UC federal",consulta_completa__11[[#This Row],[13 - Ocorrências/Ambientes Atingidos]]),0)</f>
        <v>0</v>
      </c>
      <c r="BW257" s="83" t="str">
        <f t="shared" si="106"/>
        <v/>
      </c>
      <c r="BX257" s="82">
        <f>IFERROR(FIND("UC estadual/municipal",consulta_completa__11[[#This Row],[13 - Ocorrências/Ambientes Atingidos]]),0)</f>
        <v>0</v>
      </c>
      <c r="BY257" s="83" t="str">
        <f t="shared" si="107"/>
        <v/>
      </c>
      <c r="BZ257" s="82">
        <f>IFERROR(FIND("Outro(s)",consulta_completa__11[[#This Row],[13 - Ocorrências/Ambientes Atingidos]]),0)</f>
        <v>1</v>
      </c>
      <c r="CA257" s="83" t="str">
        <f t="shared" si="108"/>
        <v>X</v>
      </c>
      <c r="CB257" s="82">
        <f>IFERROR(FIND("Sem dano",consulta_completa__11[[#This Row],[13 - Ocorrências/Ambientes Atingidos]]),0)</f>
        <v>0</v>
      </c>
      <c r="CC257" s="83" t="str">
        <f t="shared" si="109"/>
        <v/>
      </c>
      <c r="CD257" s="82" t="str">
        <f>IF(consulta_completa__11[[#This Row],[13 - Ocorrências/Ambientes Atingidos]]="","X","")</f>
        <v/>
      </c>
      <c r="CE257" s="84">
        <f>IFERROR(FIND("IBAMA",consulta_completa__11[[#This Row],[14 - Inst. Atuando no Local]]),0)</f>
        <v>0</v>
      </c>
      <c r="CF257" s="84" t="str">
        <f t="shared" si="110"/>
        <v/>
      </c>
      <c r="CG257" s="84">
        <f>IFERROR(FIND("OEMA",consulta_completa__11[[#This Row],[14 - Inst. Atuando no Local]]),0)</f>
        <v>0</v>
      </c>
      <c r="CH257" s="84" t="str">
        <f t="shared" si="111"/>
        <v/>
      </c>
      <c r="CI257" s="84">
        <f>IFERROR(FIND("DEFESA CIVIL",consulta_completa__11[[#This Row],[14 - Inst. Atuando no Local]]),0)</f>
        <v>0</v>
      </c>
      <c r="CJ257" s="84" t="str">
        <f t="shared" si="112"/>
        <v/>
      </c>
      <c r="CK257" s="84">
        <f>IFERROR(FIND("CORPO DE BOMBEIROS",consulta_completa__11[[#This Row],[14 - Inst. Atuando no Local]]),0)</f>
        <v>0</v>
      </c>
      <c r="CL257" s="84" t="str">
        <f t="shared" si="113"/>
        <v/>
      </c>
      <c r="CM257" s="84">
        <f>IFERROR(FIND("POLÍCIA RODOVIÁRIA",consulta_completa__11[[#This Row],[14 - Inst. Atuando no Local]]),0)</f>
        <v>0</v>
      </c>
      <c r="CN257" s="84" t="str">
        <f t="shared" si="114"/>
        <v/>
      </c>
      <c r="CO257" s="84">
        <f>IFERROR(FIND("POLÍCIA MILITAR",consulta_completa__11[[#This Row],[14 - Inst. Atuando no Local]]),0)</f>
        <v>0</v>
      </c>
      <c r="CP257" s="84" t="str">
        <f t="shared" si="115"/>
        <v/>
      </c>
      <c r="CQ257" s="84">
        <f>IFERROR(FIND("POLÍCIA CIVIL",consulta_completa__11[[#This Row],[14 - Inst. Atuando no Local]]),0)</f>
        <v>0</v>
      </c>
      <c r="CR257" s="84" t="str">
        <f t="shared" si="116"/>
        <v/>
      </c>
      <c r="CS257" s="84">
        <f>IFERROR(FIND("MARINHA DO BRASIL",consulta_completa__11[[#This Row],[14 - Inst. Atuando no Local]]),0)</f>
        <v>0</v>
      </c>
      <c r="CT257" s="84" t="str">
        <f t="shared" si="117"/>
        <v/>
      </c>
      <c r="CU257" s="84">
        <f>IFERROR(FIND("EMPRESA ESPECIALIZADA EM ATENDIMENTO",consulta_completa__11[[#This Row],[14 - Inst. Atuando no Local]]),0)</f>
        <v>0</v>
      </c>
      <c r="CV257" s="84" t="str">
        <f t="shared" si="118"/>
        <v/>
      </c>
      <c r="CW257" s="84">
        <f>IFERROR(FIND("IBAMA",consulta_completa__11[[#This Row],[14 - Inst. Atuando no Local]]),0)</f>
        <v>0</v>
      </c>
      <c r="CX257" s="84" t="str">
        <f t="shared" si="119"/>
        <v/>
      </c>
      <c r="CY257" s="84" t="str">
        <f>IF(consulta_completa__11[[#This Row],[14 - Inst. Atuando no Local]]="","X","")</f>
        <v/>
      </c>
      <c r="CZ257" s="84">
        <f>IFERROR(FIND("OUTRA (S)",consulta_completa__11[[#This Row],[14 - Inst. Atuando no Local]]),0)</f>
        <v>0</v>
      </c>
      <c r="DA257" s="84" t="str">
        <f t="shared" si="120"/>
        <v/>
      </c>
      <c r="DB257" s="35" t="str">
        <f t="shared" si="121"/>
        <v>Sim</v>
      </c>
      <c r="DC257" s="35" t="str">
        <f t="shared" si="122"/>
        <v>Não</v>
      </c>
      <c r="DD257" s="35" t="str">
        <f t="shared" si="123"/>
        <v>Sim</v>
      </c>
      <c r="DE257" s="87" t="str">
        <f t="shared" si="94"/>
        <v>Sem informação</v>
      </c>
    </row>
    <row r="258" spans="1:109">
      <c r="A258" s="14">
        <v>202541657619</v>
      </c>
      <c r="B258" s="1">
        <v>45761</v>
      </c>
      <c r="C258" t="s">
        <v>109</v>
      </c>
      <c r="D258" t="s">
        <v>110</v>
      </c>
      <c r="E258" t="s">
        <v>452</v>
      </c>
      <c r="F258" t="s">
        <v>112</v>
      </c>
      <c r="G258" t="s">
        <v>113</v>
      </c>
      <c r="H258" t="s">
        <v>114</v>
      </c>
      <c r="I258" t="s">
        <v>114</v>
      </c>
      <c r="J258" t="s">
        <v>954</v>
      </c>
      <c r="K258" t="s">
        <v>2645</v>
      </c>
      <c r="L258" t="s">
        <v>117</v>
      </c>
      <c r="M258" t="s">
        <v>118</v>
      </c>
      <c r="N258" t="s">
        <v>119</v>
      </c>
      <c r="O258" t="s">
        <v>120</v>
      </c>
      <c r="P258" t="s">
        <v>299</v>
      </c>
      <c r="Q258" t="s">
        <v>167</v>
      </c>
      <c r="R258" t="s">
        <v>123</v>
      </c>
      <c r="S258" t="s">
        <v>201</v>
      </c>
      <c r="T258" t="s">
        <v>2374</v>
      </c>
      <c r="U258" t="s">
        <v>2646</v>
      </c>
      <c r="V258" t="s">
        <v>2647</v>
      </c>
      <c r="Z258" t="s">
        <v>2648</v>
      </c>
      <c r="AA258" t="s">
        <v>113</v>
      </c>
      <c r="AB258" t="s">
        <v>206</v>
      </c>
      <c r="AC258" t="s">
        <v>399</v>
      </c>
      <c r="AD258">
        <v>1</v>
      </c>
      <c r="AE258" t="s">
        <v>206</v>
      </c>
      <c r="AF258" t="s">
        <v>113</v>
      </c>
      <c r="AG258" t="s">
        <v>113</v>
      </c>
      <c r="AH258" t="s">
        <v>131</v>
      </c>
      <c r="AI258" t="s">
        <v>132</v>
      </c>
      <c r="AJ258" t="s">
        <v>131</v>
      </c>
      <c r="AK258" t="s">
        <v>2649</v>
      </c>
      <c r="AL258" t="s">
        <v>2650</v>
      </c>
      <c r="AM258" t="s">
        <v>402</v>
      </c>
      <c r="AN258" t="s">
        <v>113</v>
      </c>
      <c r="AO258" t="s">
        <v>113</v>
      </c>
      <c r="AQ258" t="s">
        <v>211</v>
      </c>
      <c r="AR258" t="s">
        <v>113</v>
      </c>
      <c r="AS258" t="s">
        <v>113</v>
      </c>
      <c r="AT258" t="s">
        <v>113</v>
      </c>
      <c r="AU258" t="s">
        <v>113</v>
      </c>
      <c r="AW258" t="s">
        <v>113</v>
      </c>
      <c r="AX258" s="82">
        <f>IFERROR(FIND("Óbitos/feridos",consulta_completa__11[[#This Row],[13 - Ocorrências/Ambientes Atingidos]]),0)</f>
        <v>0</v>
      </c>
      <c r="AY258" s="83" t="str">
        <f t="shared" si="95"/>
        <v/>
      </c>
      <c r="AZ258" s="82">
        <f>IFERROR(FIND("População afetada/evacuada",consulta_completa__11[[#This Row],[13 - Ocorrências/Ambientes Atingidos]]),0)</f>
        <v>0</v>
      </c>
      <c r="BA258" s="82" t="str">
        <f t="shared" si="96"/>
        <v/>
      </c>
      <c r="BB258" s="82">
        <f>IFERROR(FIND("Suspensão de abastecimento de água",consulta_completa__11[[#This Row],[13 - Ocorrências/Ambientes Atingidos]]),0)</f>
        <v>0</v>
      </c>
      <c r="BC258" s="83" t="str">
        <f t="shared" si="124"/>
        <v/>
      </c>
      <c r="BD258" s="82">
        <f>IFERROR(FIND("Rio/córrego",consulta_completa__11[[#This Row],[13 - Ocorrências/Ambientes Atingidos]]),0)</f>
        <v>0</v>
      </c>
      <c r="BE258" s="83" t="str">
        <f t="shared" si="97"/>
        <v/>
      </c>
      <c r="BF258" s="82">
        <f>IFERROR(FIND("Lago",consulta_completa__11[[#This Row],[13 - Ocorrências/Ambientes Atingidos]]),0)</f>
        <v>0</v>
      </c>
      <c r="BG258" s="83" t="str">
        <f t="shared" si="98"/>
        <v/>
      </c>
      <c r="BH258" s="82">
        <f>IFERROR(FIND("Mar",consulta_completa__11[[#This Row],[13 - Ocorrências/Ambientes Atingidos]]),0)</f>
        <v>1</v>
      </c>
      <c r="BI258" s="83" t="str">
        <f t="shared" si="99"/>
        <v>X</v>
      </c>
      <c r="BJ258" s="82">
        <f>IFERROR(FIND("Praia",consulta_completa__11[[#This Row],[13 - Ocorrências/Ambientes Atingidos]]),0)</f>
        <v>0</v>
      </c>
      <c r="BK258" s="83" t="str">
        <f t="shared" si="100"/>
        <v/>
      </c>
      <c r="BL258" s="82">
        <f>IFERROR(FIND("Solo",consulta_completa__11[[#This Row],[13 - Ocorrências/Ambientes Atingidos]]),0)</f>
        <v>0</v>
      </c>
      <c r="BM258" s="83" t="str">
        <f t="shared" si="101"/>
        <v/>
      </c>
      <c r="BN258" s="82">
        <f>IFERROR(FIND("Águas subterrâneas",consulta_completa__11[[#This Row],[13 - Ocorrências/Ambientes Atingidos]]),0)</f>
        <v>0</v>
      </c>
      <c r="BO258" s="83" t="str">
        <f t="shared" si="102"/>
        <v/>
      </c>
      <c r="BP258" s="82">
        <f>IFERROR(FIND("Atmosfera",consulta_completa__11[[#This Row],[13 - Ocorrências/Ambientes Atingidos]]),0)</f>
        <v>0</v>
      </c>
      <c r="BQ258" s="83" t="str">
        <f t="shared" si="103"/>
        <v/>
      </c>
      <c r="BR258" s="82">
        <f>IFERROR(FIND("Flora",consulta_completa__11[[#This Row],[13 - Ocorrências/Ambientes Atingidos]]),0)</f>
        <v>0</v>
      </c>
      <c r="BS258" s="83" t="str">
        <f t="shared" si="104"/>
        <v/>
      </c>
      <c r="BT258" s="82">
        <f>IFERROR(FIND("Fauna",consulta_completa__11[[#This Row],[13 - Ocorrências/Ambientes Atingidos]]),0)</f>
        <v>0</v>
      </c>
      <c r="BU258" s="83" t="str">
        <f t="shared" si="105"/>
        <v/>
      </c>
      <c r="BV258" s="82">
        <f>IFERROR(FIND("UC federal",consulta_completa__11[[#This Row],[13 - Ocorrências/Ambientes Atingidos]]),0)</f>
        <v>0</v>
      </c>
      <c r="BW258" s="83" t="str">
        <f t="shared" si="106"/>
        <v/>
      </c>
      <c r="BX258" s="82">
        <f>IFERROR(FIND("UC estadual/municipal",consulta_completa__11[[#This Row],[13 - Ocorrências/Ambientes Atingidos]]),0)</f>
        <v>0</v>
      </c>
      <c r="BY258" s="83" t="str">
        <f t="shared" si="107"/>
        <v/>
      </c>
      <c r="BZ258" s="82">
        <f>IFERROR(FIND("Outro(s)",consulta_completa__11[[#This Row],[13 - Ocorrências/Ambientes Atingidos]]),0)</f>
        <v>0</v>
      </c>
      <c r="CA258" s="83" t="str">
        <f t="shared" si="108"/>
        <v/>
      </c>
      <c r="CB258" s="82">
        <f>IFERROR(FIND("Sem dano",consulta_completa__11[[#This Row],[13 - Ocorrências/Ambientes Atingidos]]),0)</f>
        <v>0</v>
      </c>
      <c r="CC258" s="83" t="str">
        <f t="shared" si="109"/>
        <v/>
      </c>
      <c r="CD258" s="82" t="str">
        <f>IF(consulta_completa__11[[#This Row],[13 - Ocorrências/Ambientes Atingidos]]="","X","")</f>
        <v/>
      </c>
      <c r="CE258" s="84">
        <f>IFERROR(FIND("IBAMA",consulta_completa__11[[#This Row],[14 - Inst. Atuando no Local]]),0)</f>
        <v>0</v>
      </c>
      <c r="CF258" s="84" t="str">
        <f t="shared" si="110"/>
        <v/>
      </c>
      <c r="CG258" s="84">
        <f>IFERROR(FIND("OEMA",consulta_completa__11[[#This Row],[14 - Inst. Atuando no Local]]),0)</f>
        <v>0</v>
      </c>
      <c r="CH258" s="84" t="str">
        <f t="shared" si="111"/>
        <v/>
      </c>
      <c r="CI258" s="84">
        <f>IFERROR(FIND("DEFESA CIVIL",consulta_completa__11[[#This Row],[14 - Inst. Atuando no Local]]),0)</f>
        <v>0</v>
      </c>
      <c r="CJ258" s="84" t="str">
        <f t="shared" si="112"/>
        <v/>
      </c>
      <c r="CK258" s="84">
        <f>IFERROR(FIND("CORPO DE BOMBEIROS",consulta_completa__11[[#This Row],[14 - Inst. Atuando no Local]]),0)</f>
        <v>0</v>
      </c>
      <c r="CL258" s="84" t="str">
        <f t="shared" si="113"/>
        <v/>
      </c>
      <c r="CM258" s="84">
        <f>IFERROR(FIND("POLÍCIA RODOVIÁRIA",consulta_completa__11[[#This Row],[14 - Inst. Atuando no Local]]),0)</f>
        <v>0</v>
      </c>
      <c r="CN258" s="84" t="str">
        <f t="shared" si="114"/>
        <v/>
      </c>
      <c r="CO258" s="84">
        <f>IFERROR(FIND("POLÍCIA MILITAR",consulta_completa__11[[#This Row],[14 - Inst. Atuando no Local]]),0)</f>
        <v>0</v>
      </c>
      <c r="CP258" s="84" t="str">
        <f t="shared" si="115"/>
        <v/>
      </c>
      <c r="CQ258" s="84">
        <f>IFERROR(FIND("POLÍCIA CIVIL",consulta_completa__11[[#This Row],[14 - Inst. Atuando no Local]]),0)</f>
        <v>0</v>
      </c>
      <c r="CR258" s="84" t="str">
        <f t="shared" si="116"/>
        <v/>
      </c>
      <c r="CS258" s="84">
        <f>IFERROR(FIND("MARINHA DO BRASIL",consulta_completa__11[[#This Row],[14 - Inst. Atuando no Local]]),0)</f>
        <v>0</v>
      </c>
      <c r="CT258" s="84" t="str">
        <f t="shared" si="117"/>
        <v/>
      </c>
      <c r="CU258" s="84">
        <f>IFERROR(FIND("EMPRESA ESPECIALIZADA EM ATENDIMENTO",consulta_completa__11[[#This Row],[14 - Inst. Atuando no Local]]),0)</f>
        <v>0</v>
      </c>
      <c r="CV258" s="84" t="str">
        <f t="shared" si="118"/>
        <v/>
      </c>
      <c r="CW258" s="84">
        <f>IFERROR(FIND("IBAMA",consulta_completa__11[[#This Row],[14 - Inst. Atuando no Local]]),0)</f>
        <v>0</v>
      </c>
      <c r="CX258" s="84" t="str">
        <f t="shared" si="119"/>
        <v/>
      </c>
      <c r="CY258" s="84" t="str">
        <f>IF(consulta_completa__11[[#This Row],[14 - Inst. Atuando no Local]]="","X","")</f>
        <v/>
      </c>
      <c r="CZ258" s="84">
        <f>IFERROR(FIND("OUTRA (S)",consulta_completa__11[[#This Row],[14 - Inst. Atuando no Local]]),0)</f>
        <v>0</v>
      </c>
      <c r="DA258" s="84" t="str">
        <f t="shared" si="120"/>
        <v/>
      </c>
      <c r="DB258" s="35" t="str">
        <f t="shared" si="121"/>
        <v>Sim</v>
      </c>
      <c r="DC258" s="35" t="str">
        <f t="shared" si="122"/>
        <v>Não</v>
      </c>
      <c r="DD258" s="35" t="str">
        <f t="shared" si="123"/>
        <v>Sim</v>
      </c>
      <c r="DE258" s="87" t="str">
        <f t="shared" ref="DE258:DE321" si="125">IF(AD258=1,"Federal",IF(AD258=2,"Estadual",IF(AD258=0,"Sem informação","")))</f>
        <v>Federal</v>
      </c>
    </row>
    <row r="259" spans="1:109">
      <c r="A259" s="14">
        <v>202541561209</v>
      </c>
      <c r="B259" s="1">
        <v>45762</v>
      </c>
      <c r="C259" t="s">
        <v>160</v>
      </c>
      <c r="D259" t="s">
        <v>161</v>
      </c>
      <c r="E259" t="s">
        <v>286</v>
      </c>
      <c r="F259" t="s">
        <v>112</v>
      </c>
      <c r="G259" t="s">
        <v>678</v>
      </c>
      <c r="H259" t="s">
        <v>113</v>
      </c>
      <c r="I259" t="s">
        <v>113</v>
      </c>
      <c r="J259" t="s">
        <v>113</v>
      </c>
      <c r="K259" t="s">
        <v>114</v>
      </c>
      <c r="L259" t="s">
        <v>114</v>
      </c>
      <c r="M259" t="s">
        <v>139</v>
      </c>
      <c r="N259" t="s">
        <v>113</v>
      </c>
      <c r="O259" t="s">
        <v>239</v>
      </c>
      <c r="P259" t="s">
        <v>355</v>
      </c>
      <c r="Q259" t="s">
        <v>143</v>
      </c>
      <c r="R259" t="s">
        <v>123</v>
      </c>
      <c r="S259" t="s">
        <v>113</v>
      </c>
      <c r="T259" t="s">
        <v>2651</v>
      </c>
      <c r="U259" t="s">
        <v>2652</v>
      </c>
      <c r="V259" t="s">
        <v>113</v>
      </c>
      <c r="Z259" t="s">
        <v>113</v>
      </c>
      <c r="AA259" t="s">
        <v>2653</v>
      </c>
      <c r="AB259" t="s">
        <v>2654</v>
      </c>
      <c r="AC259" t="s">
        <v>2655</v>
      </c>
      <c r="AD259">
        <v>0</v>
      </c>
      <c r="AE259" t="s">
        <v>113</v>
      </c>
      <c r="AF259" t="s">
        <v>113</v>
      </c>
      <c r="AG259" t="s">
        <v>113</v>
      </c>
      <c r="AH259" t="s">
        <v>194</v>
      </c>
      <c r="AI259" t="s">
        <v>132</v>
      </c>
      <c r="AJ259" t="s">
        <v>132</v>
      </c>
      <c r="AK259" t="s">
        <v>113</v>
      </c>
      <c r="AL259" t="s">
        <v>2656</v>
      </c>
      <c r="AM259" t="s">
        <v>2657</v>
      </c>
      <c r="AN259" t="s">
        <v>113</v>
      </c>
      <c r="AO259" t="s">
        <v>113</v>
      </c>
      <c r="AQ259" t="s">
        <v>2658</v>
      </c>
      <c r="AR259" t="s">
        <v>113</v>
      </c>
      <c r="AS259" t="s">
        <v>113</v>
      </c>
      <c r="AT259" t="s">
        <v>113</v>
      </c>
      <c r="AU259" t="s">
        <v>113</v>
      </c>
      <c r="AW259" t="s">
        <v>113</v>
      </c>
      <c r="AX259" s="82">
        <f>IFERROR(FIND("Óbitos/feridos",consulta_completa__11[[#This Row],[13 - Ocorrências/Ambientes Atingidos]]),0)</f>
        <v>0</v>
      </c>
      <c r="AY259" s="83" t="str">
        <f t="shared" ref="AY259:AY322" si="126">IF(AX259=0,"","X")</f>
        <v/>
      </c>
      <c r="AZ259" s="82">
        <f>IFERROR(FIND("População afetada/evacuada",consulta_completa__11[[#This Row],[13 - Ocorrências/Ambientes Atingidos]]),0)</f>
        <v>0</v>
      </c>
      <c r="BA259" s="82" t="str">
        <f t="shared" ref="BA259:BA322" si="127">IF(AZ259=0,"","X")</f>
        <v/>
      </c>
      <c r="BB259" s="82">
        <f>IFERROR(FIND("Suspensão de abastecimento de água",consulta_completa__11[[#This Row],[13 - Ocorrências/Ambientes Atingidos]]),0)</f>
        <v>0</v>
      </c>
      <c r="BC259" s="83" t="str">
        <f t="shared" si="124"/>
        <v/>
      </c>
      <c r="BD259" s="82">
        <f>IFERROR(FIND("Rio/córrego",consulta_completa__11[[#This Row],[13 - Ocorrências/Ambientes Atingidos]]),0)</f>
        <v>0</v>
      </c>
      <c r="BE259" s="83" t="str">
        <f t="shared" ref="BE259:BE322" si="128">IF(BD259=0,"","X")</f>
        <v/>
      </c>
      <c r="BF259" s="82">
        <f>IFERROR(FIND("Lago",consulta_completa__11[[#This Row],[13 - Ocorrências/Ambientes Atingidos]]),0)</f>
        <v>0</v>
      </c>
      <c r="BG259" s="83" t="str">
        <f t="shared" ref="BG259:BG322" si="129">IF(BF259=0,"","X")</f>
        <v/>
      </c>
      <c r="BH259" s="82">
        <f>IFERROR(FIND("Mar",consulta_completa__11[[#This Row],[13 - Ocorrências/Ambientes Atingidos]]),0)</f>
        <v>0</v>
      </c>
      <c r="BI259" s="83" t="str">
        <f t="shared" ref="BI259:BI322" si="130">IF(BH259=0,"","X")</f>
        <v/>
      </c>
      <c r="BJ259" s="82">
        <f>IFERROR(FIND("Praia",consulta_completa__11[[#This Row],[13 - Ocorrências/Ambientes Atingidos]]),0)</f>
        <v>0</v>
      </c>
      <c r="BK259" s="83" t="str">
        <f t="shared" ref="BK259:BK322" si="131">IF(BJ259=0,"","X")</f>
        <v/>
      </c>
      <c r="BL259" s="82">
        <f>IFERROR(FIND("Solo",consulta_completa__11[[#This Row],[13 - Ocorrências/Ambientes Atingidos]]),0)</f>
        <v>0</v>
      </c>
      <c r="BM259" s="83" t="str">
        <f t="shared" ref="BM259:BM322" si="132">IF(BL259=0,"","X")</f>
        <v/>
      </c>
      <c r="BN259" s="82">
        <f>IFERROR(FIND("Águas subterrâneas",consulta_completa__11[[#This Row],[13 - Ocorrências/Ambientes Atingidos]]),0)</f>
        <v>0</v>
      </c>
      <c r="BO259" s="83" t="str">
        <f t="shared" ref="BO259:BO322" si="133">IF(BN259=0,"","X")</f>
        <v/>
      </c>
      <c r="BP259" s="82">
        <f>IFERROR(FIND("Atmosfera",consulta_completa__11[[#This Row],[13 - Ocorrências/Ambientes Atingidos]]),0)</f>
        <v>0</v>
      </c>
      <c r="BQ259" s="83" t="str">
        <f t="shared" ref="BQ259:BQ322" si="134">IF(BP259=0,"","X")</f>
        <v/>
      </c>
      <c r="BR259" s="82">
        <f>IFERROR(FIND("Flora",consulta_completa__11[[#This Row],[13 - Ocorrências/Ambientes Atingidos]]),0)</f>
        <v>0</v>
      </c>
      <c r="BS259" s="83" t="str">
        <f t="shared" ref="BS259:BS322" si="135">IF(BR259=0,"","X")</f>
        <v/>
      </c>
      <c r="BT259" s="82">
        <f>IFERROR(FIND("Fauna",consulta_completa__11[[#This Row],[13 - Ocorrências/Ambientes Atingidos]]),0)</f>
        <v>0</v>
      </c>
      <c r="BU259" s="83" t="str">
        <f t="shared" ref="BU259:BU322" si="136">IF(BT259=0,"","X")</f>
        <v/>
      </c>
      <c r="BV259" s="82">
        <f>IFERROR(FIND("UC federal",consulta_completa__11[[#This Row],[13 - Ocorrências/Ambientes Atingidos]]),0)</f>
        <v>0</v>
      </c>
      <c r="BW259" s="83" t="str">
        <f t="shared" ref="BW259:BW322" si="137">IF(BV259=0,"","X")</f>
        <v/>
      </c>
      <c r="BX259" s="82">
        <f>IFERROR(FIND("UC estadual/municipal",consulta_completa__11[[#This Row],[13 - Ocorrências/Ambientes Atingidos]]),0)</f>
        <v>0</v>
      </c>
      <c r="BY259" s="83" t="str">
        <f t="shared" ref="BY259:BY322" si="138">IF(BX259=0,"","X")</f>
        <v/>
      </c>
      <c r="BZ259" s="82">
        <f>IFERROR(FIND("Outro(s)",consulta_completa__11[[#This Row],[13 - Ocorrências/Ambientes Atingidos]]),0)</f>
        <v>1</v>
      </c>
      <c r="CA259" s="83" t="str">
        <f t="shared" ref="CA259:CA322" si="139">IF(BZ259=0,"","X")</f>
        <v>X</v>
      </c>
      <c r="CB259" s="82">
        <f>IFERROR(FIND("Sem dano",consulta_completa__11[[#This Row],[13 - Ocorrências/Ambientes Atingidos]]),0)</f>
        <v>0</v>
      </c>
      <c r="CC259" s="83" t="str">
        <f t="shared" ref="CC259:CC322" si="140">IF(CB259=0,"","X")</f>
        <v/>
      </c>
      <c r="CD259" s="82" t="str">
        <f>IF(consulta_completa__11[[#This Row],[13 - Ocorrências/Ambientes Atingidos]]="","X","")</f>
        <v/>
      </c>
      <c r="CE259" s="84">
        <f>IFERROR(FIND("IBAMA",consulta_completa__11[[#This Row],[14 - Inst. Atuando no Local]]),0)</f>
        <v>0</v>
      </c>
      <c r="CF259" s="84" t="str">
        <f t="shared" ref="CF259:CF322" si="141">IF(CE259=0,"","X")</f>
        <v/>
      </c>
      <c r="CG259" s="84">
        <f>IFERROR(FIND("OEMA",consulta_completa__11[[#This Row],[14 - Inst. Atuando no Local]]),0)</f>
        <v>0</v>
      </c>
      <c r="CH259" s="84" t="str">
        <f t="shared" ref="CH259:CH322" si="142">IF(CG259=0,"","X")</f>
        <v/>
      </c>
      <c r="CI259" s="84">
        <f>IFERROR(FIND("DEFESA CIVIL",consulta_completa__11[[#This Row],[14 - Inst. Atuando no Local]]),0)</f>
        <v>0</v>
      </c>
      <c r="CJ259" s="84" t="str">
        <f t="shared" ref="CJ259:CJ322" si="143">IF(CI259=0,"","X")</f>
        <v/>
      </c>
      <c r="CK259" s="84">
        <f>IFERROR(FIND("CORPO DE BOMBEIROS",consulta_completa__11[[#This Row],[14 - Inst. Atuando no Local]]),0)</f>
        <v>0</v>
      </c>
      <c r="CL259" s="84" t="str">
        <f t="shared" ref="CL259:CL322" si="144">IF(CK259=0,"","X")</f>
        <v/>
      </c>
      <c r="CM259" s="84">
        <f>IFERROR(FIND("POLÍCIA RODOVIÁRIA",consulta_completa__11[[#This Row],[14 - Inst. Atuando no Local]]),0)</f>
        <v>0</v>
      </c>
      <c r="CN259" s="84" t="str">
        <f t="shared" ref="CN259:CN322" si="145">IF(CM259=0,"","X")</f>
        <v/>
      </c>
      <c r="CO259" s="84">
        <f>IFERROR(FIND("POLÍCIA MILITAR",consulta_completa__11[[#This Row],[14 - Inst. Atuando no Local]]),0)</f>
        <v>0</v>
      </c>
      <c r="CP259" s="84" t="str">
        <f t="shared" ref="CP259:CP322" si="146">IF(CO259=0,"","X")</f>
        <v/>
      </c>
      <c r="CQ259" s="84">
        <f>IFERROR(FIND("POLÍCIA CIVIL",consulta_completa__11[[#This Row],[14 - Inst. Atuando no Local]]),0)</f>
        <v>0</v>
      </c>
      <c r="CR259" s="84" t="str">
        <f t="shared" ref="CR259:CR322" si="147">IF(CQ259=0,"","X")</f>
        <v/>
      </c>
      <c r="CS259" s="84">
        <f>IFERROR(FIND("MARINHA DO BRASIL",consulta_completa__11[[#This Row],[14 - Inst. Atuando no Local]]),0)</f>
        <v>0</v>
      </c>
      <c r="CT259" s="84" t="str">
        <f t="shared" ref="CT259:CT322" si="148">IF(CS259=0,"","X")</f>
        <v/>
      </c>
      <c r="CU259" s="84">
        <f>IFERROR(FIND("EMPRESA ESPECIALIZADA EM ATENDIMENTO",consulta_completa__11[[#This Row],[14 - Inst. Atuando no Local]]),0)</f>
        <v>0</v>
      </c>
      <c r="CV259" s="84" t="str">
        <f t="shared" ref="CV259:CV322" si="149">IF(CU259=0,"","X")</f>
        <v/>
      </c>
      <c r="CW259" s="84">
        <f>IFERROR(FIND("IBAMA",consulta_completa__11[[#This Row],[14 - Inst. Atuando no Local]]),0)</f>
        <v>0</v>
      </c>
      <c r="CX259" s="84" t="str">
        <f t="shared" ref="CX259:CX322" si="150">IF(CW259=0,"","X")</f>
        <v/>
      </c>
      <c r="CY259" s="84" t="str">
        <f>IF(consulta_completa__11[[#This Row],[14 - Inst. Atuando no Local]]="","X","")</f>
        <v>X</v>
      </c>
      <c r="CZ259" s="84">
        <f>IFERROR(FIND("OUTRA (S)",consulta_completa__11[[#This Row],[14 - Inst. Atuando no Local]]),0)</f>
        <v>0</v>
      </c>
      <c r="DA259" s="84" t="str">
        <f t="shared" ref="DA259:DA322" si="151">IF(CZ259=0,"","X")</f>
        <v/>
      </c>
      <c r="DB259" s="35" t="str">
        <f t="shared" ref="DB259:DB322" si="152">IF(AH$2="","",IF(AH$2="S","Sim",IF(AH$2="N","Não", IF(AH$2="I","Sem Informação"))))</f>
        <v>Sim</v>
      </c>
      <c r="DC259" s="35" t="str">
        <f t="shared" ref="DC259:DC322" si="153">IF(AI$2="","",IF(AI$2="S","Sim",IF(AI$2="N","Não", IF(AI$2="I","Sem Informação"))))</f>
        <v>Não</v>
      </c>
      <c r="DD259" s="35" t="str">
        <f t="shared" ref="DD259:DD322" si="154">IF(AJ$2="","",IF(AJ$2="S","Sim",IF(AJ$2="N","Não", IF(AJ$2="I","Sem Informação"))))</f>
        <v>Sim</v>
      </c>
      <c r="DE259" s="87" t="str">
        <f t="shared" si="125"/>
        <v>Sem informação</v>
      </c>
    </row>
    <row r="260" spans="1:109">
      <c r="A260" s="14">
        <v>202541650425</v>
      </c>
      <c r="B260" s="1">
        <v>45762</v>
      </c>
      <c r="C260" t="s">
        <v>2659</v>
      </c>
      <c r="D260" t="s">
        <v>180</v>
      </c>
      <c r="E260" t="s">
        <v>162</v>
      </c>
      <c r="F260" t="s">
        <v>163</v>
      </c>
      <c r="G260" t="s">
        <v>113</v>
      </c>
      <c r="H260" t="s">
        <v>114</v>
      </c>
      <c r="I260" t="s">
        <v>114</v>
      </c>
      <c r="J260" t="s">
        <v>1492</v>
      </c>
      <c r="K260" t="s">
        <v>113</v>
      </c>
      <c r="L260" t="s">
        <v>113</v>
      </c>
      <c r="M260" t="s">
        <v>140</v>
      </c>
      <c r="N260" t="s">
        <v>271</v>
      </c>
      <c r="O260" t="s">
        <v>239</v>
      </c>
      <c r="P260" t="s">
        <v>355</v>
      </c>
      <c r="Q260" t="s">
        <v>167</v>
      </c>
      <c r="R260" t="s">
        <v>123</v>
      </c>
      <c r="S260" t="s">
        <v>113</v>
      </c>
      <c r="T260" t="s">
        <v>2660</v>
      </c>
      <c r="U260" t="s">
        <v>2661</v>
      </c>
      <c r="V260" t="s">
        <v>2662</v>
      </c>
      <c r="Z260" t="s">
        <v>113</v>
      </c>
      <c r="AA260" t="s">
        <v>2663</v>
      </c>
      <c r="AB260" t="s">
        <v>275</v>
      </c>
      <c r="AC260" t="s">
        <v>276</v>
      </c>
      <c r="AD260">
        <v>1</v>
      </c>
      <c r="AE260" t="s">
        <v>2664</v>
      </c>
      <c r="AF260" t="s">
        <v>2665</v>
      </c>
      <c r="AG260" t="s">
        <v>1130</v>
      </c>
      <c r="AH260" t="s">
        <v>131</v>
      </c>
      <c r="AI260" t="s">
        <v>131</v>
      </c>
      <c r="AJ260" t="s">
        <v>132</v>
      </c>
      <c r="AK260" t="s">
        <v>113</v>
      </c>
      <c r="AL260" t="s">
        <v>2666</v>
      </c>
      <c r="AM260" t="s">
        <v>281</v>
      </c>
      <c r="AN260" t="s">
        <v>282</v>
      </c>
      <c r="AO260" t="s">
        <v>283</v>
      </c>
      <c r="AP260">
        <v>31982725614</v>
      </c>
      <c r="AQ260" t="s">
        <v>284</v>
      </c>
      <c r="AR260" t="s">
        <v>113</v>
      </c>
      <c r="AS260" t="s">
        <v>113</v>
      </c>
      <c r="AT260" t="s">
        <v>113</v>
      </c>
      <c r="AU260" t="s">
        <v>113</v>
      </c>
      <c r="AW260" t="s">
        <v>113</v>
      </c>
      <c r="AX260" s="82">
        <f>IFERROR(FIND("Óbitos/feridos",consulta_completa__11[[#This Row],[13 - Ocorrências/Ambientes Atingidos]]),0)</f>
        <v>0</v>
      </c>
      <c r="AY260" s="83" t="str">
        <f t="shared" si="126"/>
        <v/>
      </c>
      <c r="AZ260" s="82">
        <f>IFERROR(FIND("População afetada/evacuada",consulta_completa__11[[#This Row],[13 - Ocorrências/Ambientes Atingidos]]),0)</f>
        <v>0</v>
      </c>
      <c r="BA260" s="82" t="str">
        <f t="shared" si="127"/>
        <v/>
      </c>
      <c r="BB260" s="82">
        <f>IFERROR(FIND("Suspensão de abastecimento de água",consulta_completa__11[[#This Row],[13 - Ocorrências/Ambientes Atingidos]]),0)</f>
        <v>0</v>
      </c>
      <c r="BC260" s="83" t="str">
        <f t="shared" ref="BC260:BC323" si="155">IF(BB260=0,"","X")</f>
        <v/>
      </c>
      <c r="BD260" s="82">
        <f>IFERROR(FIND("Rio/córrego",consulta_completa__11[[#This Row],[13 - Ocorrências/Ambientes Atingidos]]),0)</f>
        <v>0</v>
      </c>
      <c r="BE260" s="83" t="str">
        <f t="shared" si="128"/>
        <v/>
      </c>
      <c r="BF260" s="82">
        <f>IFERROR(FIND("Lago",consulta_completa__11[[#This Row],[13 - Ocorrências/Ambientes Atingidos]]),0)</f>
        <v>0</v>
      </c>
      <c r="BG260" s="83" t="str">
        <f t="shared" si="129"/>
        <v/>
      </c>
      <c r="BH260" s="82">
        <f>IFERROR(FIND("Mar",consulta_completa__11[[#This Row],[13 - Ocorrências/Ambientes Atingidos]]),0)</f>
        <v>0</v>
      </c>
      <c r="BI260" s="83" t="str">
        <f t="shared" si="130"/>
        <v/>
      </c>
      <c r="BJ260" s="82">
        <f>IFERROR(FIND("Praia",consulta_completa__11[[#This Row],[13 - Ocorrências/Ambientes Atingidos]]),0)</f>
        <v>0</v>
      </c>
      <c r="BK260" s="83" t="str">
        <f t="shared" si="131"/>
        <v/>
      </c>
      <c r="BL260" s="82">
        <f>IFERROR(FIND("Solo",consulta_completa__11[[#This Row],[13 - Ocorrências/Ambientes Atingidos]]),0)</f>
        <v>1</v>
      </c>
      <c r="BM260" s="83" t="str">
        <f t="shared" si="132"/>
        <v>X</v>
      </c>
      <c r="BN260" s="82">
        <f>IFERROR(FIND("Águas subterrâneas",consulta_completa__11[[#This Row],[13 - Ocorrências/Ambientes Atingidos]]),0)</f>
        <v>0</v>
      </c>
      <c r="BO260" s="83" t="str">
        <f t="shared" si="133"/>
        <v/>
      </c>
      <c r="BP260" s="82">
        <f>IFERROR(FIND("Atmosfera",consulta_completa__11[[#This Row],[13 - Ocorrências/Ambientes Atingidos]]),0)</f>
        <v>0</v>
      </c>
      <c r="BQ260" s="83" t="str">
        <f t="shared" si="134"/>
        <v/>
      </c>
      <c r="BR260" s="82">
        <f>IFERROR(FIND("Flora",consulta_completa__11[[#This Row],[13 - Ocorrências/Ambientes Atingidos]]),0)</f>
        <v>0</v>
      </c>
      <c r="BS260" s="83" t="str">
        <f t="shared" si="135"/>
        <v/>
      </c>
      <c r="BT260" s="82">
        <f>IFERROR(FIND("Fauna",consulta_completa__11[[#This Row],[13 - Ocorrências/Ambientes Atingidos]]),0)</f>
        <v>0</v>
      </c>
      <c r="BU260" s="83" t="str">
        <f t="shared" si="136"/>
        <v/>
      </c>
      <c r="BV260" s="82">
        <f>IFERROR(FIND("UC federal",consulta_completa__11[[#This Row],[13 - Ocorrências/Ambientes Atingidos]]),0)</f>
        <v>0</v>
      </c>
      <c r="BW260" s="83" t="str">
        <f t="shared" si="137"/>
        <v/>
      </c>
      <c r="BX260" s="82">
        <f>IFERROR(FIND("UC estadual/municipal",consulta_completa__11[[#This Row],[13 - Ocorrências/Ambientes Atingidos]]),0)</f>
        <v>0</v>
      </c>
      <c r="BY260" s="83" t="str">
        <f t="shared" si="138"/>
        <v/>
      </c>
      <c r="BZ260" s="82">
        <f>IFERROR(FIND("Outro(s)",consulta_completa__11[[#This Row],[13 - Ocorrências/Ambientes Atingidos]]),0)</f>
        <v>0</v>
      </c>
      <c r="CA260" s="83" t="str">
        <f t="shared" si="139"/>
        <v/>
      </c>
      <c r="CB260" s="82">
        <f>IFERROR(FIND("Sem dano",consulta_completa__11[[#This Row],[13 - Ocorrências/Ambientes Atingidos]]),0)</f>
        <v>0</v>
      </c>
      <c r="CC260" s="83" t="str">
        <f t="shared" si="140"/>
        <v/>
      </c>
      <c r="CD260" s="82" t="str">
        <f>IF(consulta_completa__11[[#This Row],[13 - Ocorrências/Ambientes Atingidos]]="","X","")</f>
        <v/>
      </c>
      <c r="CE260" s="84">
        <f>IFERROR(FIND("IBAMA",consulta_completa__11[[#This Row],[14 - Inst. Atuando no Local]]),0)</f>
        <v>0</v>
      </c>
      <c r="CF260" s="84" t="str">
        <f t="shared" si="141"/>
        <v/>
      </c>
      <c r="CG260" s="84">
        <f>IFERROR(FIND("OEMA",consulta_completa__11[[#This Row],[14 - Inst. Atuando no Local]]),0)</f>
        <v>0</v>
      </c>
      <c r="CH260" s="84" t="str">
        <f t="shared" si="142"/>
        <v/>
      </c>
      <c r="CI260" s="84">
        <f>IFERROR(FIND("DEFESA CIVIL",consulta_completa__11[[#This Row],[14 - Inst. Atuando no Local]]),0)</f>
        <v>0</v>
      </c>
      <c r="CJ260" s="84" t="str">
        <f t="shared" si="143"/>
        <v/>
      </c>
      <c r="CK260" s="84">
        <f>IFERROR(FIND("CORPO DE BOMBEIROS",consulta_completa__11[[#This Row],[14 - Inst. Atuando no Local]]),0)</f>
        <v>0</v>
      </c>
      <c r="CL260" s="84" t="str">
        <f t="shared" si="144"/>
        <v/>
      </c>
      <c r="CM260" s="84">
        <f>IFERROR(FIND("POLÍCIA RODOVIÁRIA",consulta_completa__11[[#This Row],[14 - Inst. Atuando no Local]]),0)</f>
        <v>0</v>
      </c>
      <c r="CN260" s="84" t="str">
        <f t="shared" si="145"/>
        <v/>
      </c>
      <c r="CO260" s="84">
        <f>IFERROR(FIND("POLÍCIA MILITAR",consulta_completa__11[[#This Row],[14 - Inst. Atuando no Local]]),0)</f>
        <v>0</v>
      </c>
      <c r="CP260" s="84" t="str">
        <f t="shared" si="146"/>
        <v/>
      </c>
      <c r="CQ260" s="84">
        <f>IFERROR(FIND("POLÍCIA CIVIL",consulta_completa__11[[#This Row],[14 - Inst. Atuando no Local]]),0)</f>
        <v>0</v>
      </c>
      <c r="CR260" s="84" t="str">
        <f t="shared" si="147"/>
        <v/>
      </c>
      <c r="CS260" s="84">
        <f>IFERROR(FIND("MARINHA DO BRASIL",consulta_completa__11[[#This Row],[14 - Inst. Atuando no Local]]),0)</f>
        <v>0</v>
      </c>
      <c r="CT260" s="84" t="str">
        <f t="shared" si="148"/>
        <v/>
      </c>
      <c r="CU260" s="84">
        <f>IFERROR(FIND("EMPRESA ESPECIALIZADA EM ATENDIMENTO",consulta_completa__11[[#This Row],[14 - Inst. Atuando no Local]]),0)</f>
        <v>0</v>
      </c>
      <c r="CV260" s="84" t="str">
        <f t="shared" si="149"/>
        <v/>
      </c>
      <c r="CW260" s="84">
        <f>IFERROR(FIND("IBAMA",consulta_completa__11[[#This Row],[14 - Inst. Atuando no Local]]),0)</f>
        <v>0</v>
      </c>
      <c r="CX260" s="84" t="str">
        <f t="shared" si="150"/>
        <v/>
      </c>
      <c r="CY260" s="84" t="str">
        <f>IF(consulta_completa__11[[#This Row],[14 - Inst. Atuando no Local]]="","X","")</f>
        <v/>
      </c>
      <c r="CZ260" s="84">
        <f>IFERROR(FIND("OUTRA (S)",consulta_completa__11[[#This Row],[14 - Inst. Atuando no Local]]),0)</f>
        <v>0</v>
      </c>
      <c r="DA260" s="84" t="str">
        <f t="shared" si="151"/>
        <v/>
      </c>
      <c r="DB260" s="35" t="str">
        <f t="shared" si="152"/>
        <v>Sim</v>
      </c>
      <c r="DC260" s="35" t="str">
        <f t="shared" si="153"/>
        <v>Não</v>
      </c>
      <c r="DD260" s="35" t="str">
        <f t="shared" si="154"/>
        <v>Sim</v>
      </c>
      <c r="DE260" s="87" t="str">
        <f t="shared" si="125"/>
        <v>Federal</v>
      </c>
    </row>
    <row r="261" spans="1:109">
      <c r="A261" s="14">
        <v>202541650427</v>
      </c>
      <c r="B261" s="1">
        <v>45762</v>
      </c>
      <c r="C261" t="s">
        <v>160</v>
      </c>
      <c r="D261" t="s">
        <v>161</v>
      </c>
      <c r="E261" t="s">
        <v>162</v>
      </c>
      <c r="F261" t="s">
        <v>163</v>
      </c>
      <c r="G261" t="s">
        <v>113</v>
      </c>
      <c r="H261" t="s">
        <v>114</v>
      </c>
      <c r="I261" t="s">
        <v>114</v>
      </c>
      <c r="J261" t="s">
        <v>945</v>
      </c>
      <c r="K261" t="s">
        <v>1576</v>
      </c>
      <c r="L261" t="s">
        <v>166</v>
      </c>
      <c r="M261" t="s">
        <v>140</v>
      </c>
      <c r="N261" t="s">
        <v>119</v>
      </c>
      <c r="O261" t="s">
        <v>120</v>
      </c>
      <c r="P261" t="s">
        <v>355</v>
      </c>
      <c r="Q261" t="s">
        <v>167</v>
      </c>
      <c r="R261" t="s">
        <v>123</v>
      </c>
      <c r="S261" t="s">
        <v>113</v>
      </c>
      <c r="T261" t="s">
        <v>113</v>
      </c>
      <c r="U261" t="s">
        <v>2194</v>
      </c>
      <c r="V261" t="s">
        <v>1624</v>
      </c>
      <c r="Z261" t="s">
        <v>1625</v>
      </c>
      <c r="AA261" t="s">
        <v>370</v>
      </c>
      <c r="AB261" t="s">
        <v>2667</v>
      </c>
      <c r="AC261" t="s">
        <v>173</v>
      </c>
      <c r="AD261">
        <v>1</v>
      </c>
      <c r="AE261" t="s">
        <v>1627</v>
      </c>
      <c r="AF261" t="s">
        <v>113</v>
      </c>
      <c r="AG261" t="s">
        <v>113</v>
      </c>
      <c r="AH261" t="s">
        <v>131</v>
      </c>
      <c r="AI261" t="s">
        <v>132</v>
      </c>
      <c r="AJ261" t="s">
        <v>131</v>
      </c>
      <c r="AK261" t="s">
        <v>2668</v>
      </c>
      <c r="AL261" t="s">
        <v>2669</v>
      </c>
      <c r="AM261" t="s">
        <v>2042</v>
      </c>
      <c r="AN261" t="s">
        <v>1629</v>
      </c>
      <c r="AO261" t="s">
        <v>225</v>
      </c>
      <c r="AP261">
        <v>41988207121</v>
      </c>
      <c r="AQ261" t="s">
        <v>178</v>
      </c>
      <c r="AR261" t="s">
        <v>113</v>
      </c>
      <c r="AS261" t="s">
        <v>113</v>
      </c>
      <c r="AT261" t="s">
        <v>113</v>
      </c>
      <c r="AU261" t="s">
        <v>113</v>
      </c>
      <c r="AW261" t="s">
        <v>113</v>
      </c>
      <c r="AX261" s="82">
        <f>IFERROR(FIND("Óbitos/feridos",consulta_completa__11[[#This Row],[13 - Ocorrências/Ambientes Atingidos]]),0)</f>
        <v>0</v>
      </c>
      <c r="AY261" s="83" t="str">
        <f t="shared" si="126"/>
        <v/>
      </c>
      <c r="AZ261" s="82">
        <f>IFERROR(FIND("População afetada/evacuada",consulta_completa__11[[#This Row],[13 - Ocorrências/Ambientes Atingidos]]),0)</f>
        <v>0</v>
      </c>
      <c r="BA261" s="82" t="str">
        <f t="shared" si="127"/>
        <v/>
      </c>
      <c r="BB261" s="82">
        <f>IFERROR(FIND("Suspensão de abastecimento de água",consulta_completa__11[[#This Row],[13 - Ocorrências/Ambientes Atingidos]]),0)</f>
        <v>0</v>
      </c>
      <c r="BC261" s="83" t="str">
        <f t="shared" si="155"/>
        <v/>
      </c>
      <c r="BD261" s="82">
        <f>IFERROR(FIND("Rio/córrego",consulta_completa__11[[#This Row],[13 - Ocorrências/Ambientes Atingidos]]),0)</f>
        <v>0</v>
      </c>
      <c r="BE261" s="83" t="str">
        <f t="shared" si="128"/>
        <v/>
      </c>
      <c r="BF261" s="82">
        <f>IFERROR(FIND("Lago",consulta_completa__11[[#This Row],[13 - Ocorrências/Ambientes Atingidos]]),0)</f>
        <v>0</v>
      </c>
      <c r="BG261" s="83" t="str">
        <f t="shared" si="129"/>
        <v/>
      </c>
      <c r="BH261" s="82">
        <f>IFERROR(FIND("Mar",consulta_completa__11[[#This Row],[13 - Ocorrências/Ambientes Atingidos]]),0)</f>
        <v>0</v>
      </c>
      <c r="BI261" s="83" t="str">
        <f t="shared" si="130"/>
        <v/>
      </c>
      <c r="BJ261" s="82">
        <f>IFERROR(FIND("Praia",consulta_completa__11[[#This Row],[13 - Ocorrências/Ambientes Atingidos]]),0)</f>
        <v>0</v>
      </c>
      <c r="BK261" s="83" t="str">
        <f t="shared" si="131"/>
        <v/>
      </c>
      <c r="BL261" s="82">
        <f>IFERROR(FIND("Solo",consulta_completa__11[[#This Row],[13 - Ocorrências/Ambientes Atingidos]]),0)</f>
        <v>1</v>
      </c>
      <c r="BM261" s="83" t="str">
        <f t="shared" si="132"/>
        <v>X</v>
      </c>
      <c r="BN261" s="82">
        <f>IFERROR(FIND("Águas subterrâneas",consulta_completa__11[[#This Row],[13 - Ocorrências/Ambientes Atingidos]]),0)</f>
        <v>0</v>
      </c>
      <c r="BO261" s="83" t="str">
        <f t="shared" si="133"/>
        <v/>
      </c>
      <c r="BP261" s="82">
        <f>IFERROR(FIND("Atmosfera",consulta_completa__11[[#This Row],[13 - Ocorrências/Ambientes Atingidos]]),0)</f>
        <v>0</v>
      </c>
      <c r="BQ261" s="83" t="str">
        <f t="shared" si="134"/>
        <v/>
      </c>
      <c r="BR261" s="82">
        <f>IFERROR(FIND("Flora",consulta_completa__11[[#This Row],[13 - Ocorrências/Ambientes Atingidos]]),0)</f>
        <v>0</v>
      </c>
      <c r="BS261" s="83" t="str">
        <f t="shared" si="135"/>
        <v/>
      </c>
      <c r="BT261" s="82">
        <f>IFERROR(FIND("Fauna",consulta_completa__11[[#This Row],[13 - Ocorrências/Ambientes Atingidos]]),0)</f>
        <v>0</v>
      </c>
      <c r="BU261" s="83" t="str">
        <f t="shared" si="136"/>
        <v/>
      </c>
      <c r="BV261" s="82">
        <f>IFERROR(FIND("UC federal",consulta_completa__11[[#This Row],[13 - Ocorrências/Ambientes Atingidos]]),0)</f>
        <v>0</v>
      </c>
      <c r="BW261" s="83" t="str">
        <f t="shared" si="137"/>
        <v/>
      </c>
      <c r="BX261" s="82">
        <f>IFERROR(FIND("UC estadual/municipal",consulta_completa__11[[#This Row],[13 - Ocorrências/Ambientes Atingidos]]),0)</f>
        <v>0</v>
      </c>
      <c r="BY261" s="83" t="str">
        <f t="shared" si="138"/>
        <v/>
      </c>
      <c r="BZ261" s="82">
        <f>IFERROR(FIND("Outro(s)",consulta_completa__11[[#This Row],[13 - Ocorrências/Ambientes Atingidos]]),0)</f>
        <v>0</v>
      </c>
      <c r="CA261" s="83" t="str">
        <f t="shared" si="139"/>
        <v/>
      </c>
      <c r="CB261" s="82">
        <f>IFERROR(FIND("Sem dano",consulta_completa__11[[#This Row],[13 - Ocorrências/Ambientes Atingidos]]),0)</f>
        <v>0</v>
      </c>
      <c r="CC261" s="83" t="str">
        <f t="shared" si="140"/>
        <v/>
      </c>
      <c r="CD261" s="82" t="str">
        <f>IF(consulta_completa__11[[#This Row],[13 - Ocorrências/Ambientes Atingidos]]="","X","")</f>
        <v/>
      </c>
      <c r="CE261" s="84">
        <f>IFERROR(FIND("IBAMA",consulta_completa__11[[#This Row],[14 - Inst. Atuando no Local]]),0)</f>
        <v>0</v>
      </c>
      <c r="CF261" s="84" t="str">
        <f t="shared" si="141"/>
        <v/>
      </c>
      <c r="CG261" s="84">
        <f>IFERROR(FIND("OEMA",consulta_completa__11[[#This Row],[14 - Inst. Atuando no Local]]),0)</f>
        <v>0</v>
      </c>
      <c r="CH261" s="84" t="str">
        <f t="shared" si="142"/>
        <v/>
      </c>
      <c r="CI261" s="84">
        <f>IFERROR(FIND("DEFESA CIVIL",consulta_completa__11[[#This Row],[14 - Inst. Atuando no Local]]),0)</f>
        <v>0</v>
      </c>
      <c r="CJ261" s="84" t="str">
        <f t="shared" si="143"/>
        <v/>
      </c>
      <c r="CK261" s="84">
        <f>IFERROR(FIND("CORPO DE BOMBEIROS",consulta_completa__11[[#This Row],[14 - Inst. Atuando no Local]]),0)</f>
        <v>0</v>
      </c>
      <c r="CL261" s="84" t="str">
        <f t="shared" si="144"/>
        <v/>
      </c>
      <c r="CM261" s="84">
        <f>IFERROR(FIND("POLÍCIA RODOVIÁRIA",consulta_completa__11[[#This Row],[14 - Inst. Atuando no Local]]),0)</f>
        <v>0</v>
      </c>
      <c r="CN261" s="84" t="str">
        <f t="shared" si="145"/>
        <v/>
      </c>
      <c r="CO261" s="84">
        <f>IFERROR(FIND("POLÍCIA MILITAR",consulta_completa__11[[#This Row],[14 - Inst. Atuando no Local]]),0)</f>
        <v>0</v>
      </c>
      <c r="CP261" s="84" t="str">
        <f t="shared" si="146"/>
        <v/>
      </c>
      <c r="CQ261" s="84">
        <f>IFERROR(FIND("POLÍCIA CIVIL",consulta_completa__11[[#This Row],[14 - Inst. Atuando no Local]]),0)</f>
        <v>0</v>
      </c>
      <c r="CR261" s="84" t="str">
        <f t="shared" si="147"/>
        <v/>
      </c>
      <c r="CS261" s="84">
        <f>IFERROR(FIND("MARINHA DO BRASIL",consulta_completa__11[[#This Row],[14 - Inst. Atuando no Local]]),0)</f>
        <v>0</v>
      </c>
      <c r="CT261" s="84" t="str">
        <f t="shared" si="148"/>
        <v/>
      </c>
      <c r="CU261" s="84">
        <f>IFERROR(FIND("EMPRESA ESPECIALIZADA EM ATENDIMENTO",consulta_completa__11[[#This Row],[14 - Inst. Atuando no Local]]),0)</f>
        <v>0</v>
      </c>
      <c r="CV261" s="84" t="str">
        <f t="shared" si="149"/>
        <v/>
      </c>
      <c r="CW261" s="84">
        <f>IFERROR(FIND("IBAMA",consulta_completa__11[[#This Row],[14 - Inst. Atuando no Local]]),0)</f>
        <v>0</v>
      </c>
      <c r="CX261" s="84" t="str">
        <f t="shared" si="150"/>
        <v/>
      </c>
      <c r="CY261" s="84" t="str">
        <f>IF(consulta_completa__11[[#This Row],[14 - Inst. Atuando no Local]]="","X","")</f>
        <v/>
      </c>
      <c r="CZ261" s="84">
        <f>IFERROR(FIND("OUTRA (S)",consulta_completa__11[[#This Row],[14 - Inst. Atuando no Local]]),0)</f>
        <v>0</v>
      </c>
      <c r="DA261" s="84" t="str">
        <f t="shared" si="151"/>
        <v/>
      </c>
      <c r="DB261" s="35" t="str">
        <f t="shared" si="152"/>
        <v>Sim</v>
      </c>
      <c r="DC261" s="35" t="str">
        <f t="shared" si="153"/>
        <v>Não</v>
      </c>
      <c r="DD261" s="35" t="str">
        <f t="shared" si="154"/>
        <v>Sim</v>
      </c>
      <c r="DE261" s="87" t="str">
        <f t="shared" si="125"/>
        <v>Federal</v>
      </c>
    </row>
    <row r="262" spans="1:109">
      <c r="A262" s="14">
        <v>202541732401</v>
      </c>
      <c r="B262" s="1">
        <v>45762</v>
      </c>
      <c r="C262" t="s">
        <v>718</v>
      </c>
      <c r="D262" t="s">
        <v>609</v>
      </c>
      <c r="E262" t="s">
        <v>139</v>
      </c>
      <c r="F262" t="s">
        <v>112</v>
      </c>
      <c r="G262" t="s">
        <v>113</v>
      </c>
      <c r="H262" t="s">
        <v>114</v>
      </c>
      <c r="I262" t="s">
        <v>114</v>
      </c>
      <c r="J262" t="s">
        <v>441</v>
      </c>
      <c r="K262" t="s">
        <v>2670</v>
      </c>
      <c r="L262" t="s">
        <v>117</v>
      </c>
      <c r="M262" t="s">
        <v>140</v>
      </c>
      <c r="N262" t="s">
        <v>141</v>
      </c>
      <c r="O262" t="s">
        <v>113</v>
      </c>
      <c r="P262" t="s">
        <v>355</v>
      </c>
      <c r="Q262" t="s">
        <v>143</v>
      </c>
      <c r="R262" t="s">
        <v>123</v>
      </c>
      <c r="S262" t="s">
        <v>113</v>
      </c>
      <c r="T262" t="s">
        <v>2671</v>
      </c>
      <c r="U262" t="s">
        <v>145</v>
      </c>
      <c r="V262" t="s">
        <v>113</v>
      </c>
      <c r="X262" t="b">
        <v>1</v>
      </c>
      <c r="Z262" t="s">
        <v>2672</v>
      </c>
      <c r="AA262" t="s">
        <v>113</v>
      </c>
      <c r="AB262" t="s">
        <v>613</v>
      </c>
      <c r="AC262" t="s">
        <v>113</v>
      </c>
      <c r="AD262">
        <v>2</v>
      </c>
      <c r="AE262" t="s">
        <v>113</v>
      </c>
      <c r="AF262" t="s">
        <v>614</v>
      </c>
      <c r="AG262" t="s">
        <v>2064</v>
      </c>
      <c r="AH262" t="s">
        <v>131</v>
      </c>
      <c r="AI262" t="s">
        <v>131</v>
      </c>
      <c r="AJ262" t="s">
        <v>131</v>
      </c>
      <c r="AK262" t="s">
        <v>2673</v>
      </c>
      <c r="AL262" t="s">
        <v>2674</v>
      </c>
      <c r="AM262" t="s">
        <v>153</v>
      </c>
      <c r="AN262" t="s">
        <v>154</v>
      </c>
      <c r="AO262" t="s">
        <v>155</v>
      </c>
      <c r="AP262">
        <v>6133161070</v>
      </c>
      <c r="AQ262" t="s">
        <v>156</v>
      </c>
      <c r="AR262" t="s">
        <v>113</v>
      </c>
      <c r="AS262" t="s">
        <v>113</v>
      </c>
      <c r="AT262" t="s">
        <v>795</v>
      </c>
      <c r="AU262" t="s">
        <v>592</v>
      </c>
      <c r="AV262">
        <v>400000000</v>
      </c>
      <c r="AW262" t="s">
        <v>159</v>
      </c>
      <c r="AX262" s="82">
        <f>IFERROR(FIND("Óbitos/feridos",consulta_completa__11[[#This Row],[13 - Ocorrências/Ambientes Atingidos]]),0)</f>
        <v>0</v>
      </c>
      <c r="AY262" s="83" t="str">
        <f t="shared" si="126"/>
        <v/>
      </c>
      <c r="AZ262" s="82">
        <f>IFERROR(FIND("População afetada/evacuada",consulta_completa__11[[#This Row],[13 - Ocorrências/Ambientes Atingidos]]),0)</f>
        <v>0</v>
      </c>
      <c r="BA262" s="82" t="str">
        <f t="shared" si="127"/>
        <v/>
      </c>
      <c r="BB262" s="82">
        <f>IFERROR(FIND("Suspensão de abastecimento de água",consulta_completa__11[[#This Row],[13 - Ocorrências/Ambientes Atingidos]]),0)</f>
        <v>0</v>
      </c>
      <c r="BC262" s="83" t="str">
        <f t="shared" si="155"/>
        <v/>
      </c>
      <c r="BD262" s="82">
        <f>IFERROR(FIND("Rio/córrego",consulta_completa__11[[#This Row],[13 - Ocorrências/Ambientes Atingidos]]),0)</f>
        <v>0</v>
      </c>
      <c r="BE262" s="83" t="str">
        <f t="shared" si="128"/>
        <v/>
      </c>
      <c r="BF262" s="82">
        <f>IFERROR(FIND("Lago",consulta_completa__11[[#This Row],[13 - Ocorrências/Ambientes Atingidos]]),0)</f>
        <v>0</v>
      </c>
      <c r="BG262" s="83" t="str">
        <f t="shared" si="129"/>
        <v/>
      </c>
      <c r="BH262" s="82">
        <f>IFERROR(FIND("Mar",consulta_completa__11[[#This Row],[13 - Ocorrências/Ambientes Atingidos]]),0)</f>
        <v>0</v>
      </c>
      <c r="BI262" s="83" t="str">
        <f t="shared" si="130"/>
        <v/>
      </c>
      <c r="BJ262" s="82">
        <f>IFERROR(FIND("Praia",consulta_completa__11[[#This Row],[13 - Ocorrências/Ambientes Atingidos]]),0)</f>
        <v>0</v>
      </c>
      <c r="BK262" s="83" t="str">
        <f t="shared" si="131"/>
        <v/>
      </c>
      <c r="BL262" s="82">
        <f>IFERROR(FIND("Solo",consulta_completa__11[[#This Row],[13 - Ocorrências/Ambientes Atingidos]]),0)</f>
        <v>1</v>
      </c>
      <c r="BM262" s="83" t="str">
        <f t="shared" si="132"/>
        <v>X</v>
      </c>
      <c r="BN262" s="82">
        <f>IFERROR(FIND("Águas subterrâneas",consulta_completa__11[[#This Row],[13 - Ocorrências/Ambientes Atingidos]]),0)</f>
        <v>0</v>
      </c>
      <c r="BO262" s="83" t="str">
        <f t="shared" si="133"/>
        <v/>
      </c>
      <c r="BP262" s="82">
        <f>IFERROR(FIND("Atmosfera",consulta_completa__11[[#This Row],[13 - Ocorrências/Ambientes Atingidos]]),0)</f>
        <v>0</v>
      </c>
      <c r="BQ262" s="83" t="str">
        <f t="shared" si="134"/>
        <v/>
      </c>
      <c r="BR262" s="82">
        <f>IFERROR(FIND("Flora",consulta_completa__11[[#This Row],[13 - Ocorrências/Ambientes Atingidos]]),0)</f>
        <v>0</v>
      </c>
      <c r="BS262" s="83" t="str">
        <f t="shared" si="135"/>
        <v/>
      </c>
      <c r="BT262" s="82">
        <f>IFERROR(FIND("Fauna",consulta_completa__11[[#This Row],[13 - Ocorrências/Ambientes Atingidos]]),0)</f>
        <v>0</v>
      </c>
      <c r="BU262" s="83" t="str">
        <f t="shared" si="136"/>
        <v/>
      </c>
      <c r="BV262" s="82">
        <f>IFERROR(FIND("UC federal",consulta_completa__11[[#This Row],[13 - Ocorrências/Ambientes Atingidos]]),0)</f>
        <v>0</v>
      </c>
      <c r="BW262" s="83" t="str">
        <f t="shared" si="137"/>
        <v/>
      </c>
      <c r="BX262" s="82">
        <f>IFERROR(FIND("UC estadual/municipal",consulta_completa__11[[#This Row],[13 - Ocorrências/Ambientes Atingidos]]),0)</f>
        <v>0</v>
      </c>
      <c r="BY262" s="83" t="str">
        <f t="shared" si="138"/>
        <v/>
      </c>
      <c r="BZ262" s="82">
        <f>IFERROR(FIND("Outro(s)",consulta_completa__11[[#This Row],[13 - Ocorrências/Ambientes Atingidos]]),0)</f>
        <v>0</v>
      </c>
      <c r="CA262" s="83" t="str">
        <f t="shared" si="139"/>
        <v/>
      </c>
      <c r="CB262" s="82">
        <f>IFERROR(FIND("Sem dano",consulta_completa__11[[#This Row],[13 - Ocorrências/Ambientes Atingidos]]),0)</f>
        <v>0</v>
      </c>
      <c r="CC262" s="83" t="str">
        <f t="shared" si="140"/>
        <v/>
      </c>
      <c r="CD262" s="82" t="str">
        <f>IF(consulta_completa__11[[#This Row],[13 - Ocorrências/Ambientes Atingidos]]="","X","")</f>
        <v/>
      </c>
      <c r="CE262" s="84">
        <f>IFERROR(FIND("IBAMA",consulta_completa__11[[#This Row],[14 - Inst. Atuando no Local]]),0)</f>
        <v>0</v>
      </c>
      <c r="CF262" s="84" t="str">
        <f t="shared" si="141"/>
        <v/>
      </c>
      <c r="CG262" s="84">
        <f>IFERROR(FIND("OEMA",consulta_completa__11[[#This Row],[14 - Inst. Atuando no Local]]),0)</f>
        <v>0</v>
      </c>
      <c r="CH262" s="84" t="str">
        <f t="shared" si="142"/>
        <v/>
      </c>
      <c r="CI262" s="84">
        <f>IFERROR(FIND("DEFESA CIVIL",consulta_completa__11[[#This Row],[14 - Inst. Atuando no Local]]),0)</f>
        <v>0</v>
      </c>
      <c r="CJ262" s="84" t="str">
        <f t="shared" si="143"/>
        <v/>
      </c>
      <c r="CK262" s="84">
        <f>IFERROR(FIND("CORPO DE BOMBEIROS",consulta_completa__11[[#This Row],[14 - Inst. Atuando no Local]]),0)</f>
        <v>0</v>
      </c>
      <c r="CL262" s="84" t="str">
        <f t="shared" si="144"/>
        <v/>
      </c>
      <c r="CM262" s="84">
        <f>IFERROR(FIND("POLÍCIA RODOVIÁRIA",consulta_completa__11[[#This Row],[14 - Inst. Atuando no Local]]),0)</f>
        <v>0</v>
      </c>
      <c r="CN262" s="84" t="str">
        <f t="shared" si="145"/>
        <v/>
      </c>
      <c r="CO262" s="84">
        <f>IFERROR(FIND("POLÍCIA MILITAR",consulta_completa__11[[#This Row],[14 - Inst. Atuando no Local]]),0)</f>
        <v>0</v>
      </c>
      <c r="CP262" s="84" t="str">
        <f t="shared" si="146"/>
        <v/>
      </c>
      <c r="CQ262" s="84">
        <f>IFERROR(FIND("POLÍCIA CIVIL",consulta_completa__11[[#This Row],[14 - Inst. Atuando no Local]]),0)</f>
        <v>0</v>
      </c>
      <c r="CR262" s="84" t="str">
        <f t="shared" si="147"/>
        <v/>
      </c>
      <c r="CS262" s="84">
        <f>IFERROR(FIND("MARINHA DO BRASIL",consulta_completa__11[[#This Row],[14 - Inst. Atuando no Local]]),0)</f>
        <v>0</v>
      </c>
      <c r="CT262" s="84" t="str">
        <f t="shared" si="148"/>
        <v/>
      </c>
      <c r="CU262" s="84">
        <f>IFERROR(FIND("EMPRESA ESPECIALIZADA EM ATENDIMENTO",consulta_completa__11[[#This Row],[14 - Inst. Atuando no Local]]),0)</f>
        <v>0</v>
      </c>
      <c r="CV262" s="84" t="str">
        <f t="shared" si="149"/>
        <v/>
      </c>
      <c r="CW262" s="84">
        <f>IFERROR(FIND("IBAMA",consulta_completa__11[[#This Row],[14 - Inst. Atuando no Local]]),0)</f>
        <v>0</v>
      </c>
      <c r="CX262" s="84" t="str">
        <f t="shared" si="150"/>
        <v/>
      </c>
      <c r="CY262" s="84" t="str">
        <f>IF(consulta_completa__11[[#This Row],[14 - Inst. Atuando no Local]]="","X","")</f>
        <v/>
      </c>
      <c r="CZ262" s="84">
        <f>IFERROR(FIND("OUTRA (S)",consulta_completa__11[[#This Row],[14 - Inst. Atuando no Local]]),0)</f>
        <v>0</v>
      </c>
      <c r="DA262" s="84" t="str">
        <f t="shared" si="151"/>
        <v/>
      </c>
      <c r="DB262" s="35" t="str">
        <f t="shared" si="152"/>
        <v>Sim</v>
      </c>
      <c r="DC262" s="35" t="str">
        <f t="shared" si="153"/>
        <v>Não</v>
      </c>
      <c r="DD262" s="35" t="str">
        <f t="shared" si="154"/>
        <v>Sim</v>
      </c>
      <c r="DE262" s="87" t="str">
        <f t="shared" si="125"/>
        <v>Estadual</v>
      </c>
    </row>
    <row r="263" spans="1:109">
      <c r="A263" s="14">
        <v>202541739629</v>
      </c>
      <c r="B263" s="1">
        <v>45763</v>
      </c>
      <c r="C263" t="s">
        <v>160</v>
      </c>
      <c r="D263" t="s">
        <v>161</v>
      </c>
      <c r="E263" t="s">
        <v>162</v>
      </c>
      <c r="F263" t="s">
        <v>163</v>
      </c>
      <c r="G263" t="s">
        <v>113</v>
      </c>
      <c r="H263" t="s">
        <v>114</v>
      </c>
      <c r="I263" t="s">
        <v>114</v>
      </c>
      <c r="J263" t="s">
        <v>945</v>
      </c>
      <c r="K263" t="s">
        <v>2034</v>
      </c>
      <c r="L263" t="s">
        <v>166</v>
      </c>
      <c r="M263" t="s">
        <v>140</v>
      </c>
      <c r="N263" t="s">
        <v>119</v>
      </c>
      <c r="O263" t="s">
        <v>113</v>
      </c>
      <c r="P263" t="s">
        <v>121</v>
      </c>
      <c r="Q263" t="s">
        <v>122</v>
      </c>
      <c r="R263" t="s">
        <v>123</v>
      </c>
      <c r="S263" t="s">
        <v>113</v>
      </c>
      <c r="T263" t="s">
        <v>113</v>
      </c>
      <c r="U263" t="s">
        <v>2675</v>
      </c>
      <c r="V263" t="s">
        <v>2676</v>
      </c>
      <c r="Z263" t="s">
        <v>1625</v>
      </c>
      <c r="AA263" t="s">
        <v>370</v>
      </c>
      <c r="AB263" t="s">
        <v>172</v>
      </c>
      <c r="AC263" t="s">
        <v>173</v>
      </c>
      <c r="AD263">
        <v>1</v>
      </c>
      <c r="AE263" t="s">
        <v>174</v>
      </c>
      <c r="AF263" t="s">
        <v>113</v>
      </c>
      <c r="AG263" t="s">
        <v>113</v>
      </c>
      <c r="AH263" t="s">
        <v>131</v>
      </c>
      <c r="AI263" t="s">
        <v>132</v>
      </c>
      <c r="AJ263" t="s">
        <v>131</v>
      </c>
      <c r="AK263" t="s">
        <v>224</v>
      </c>
      <c r="AL263" t="s">
        <v>2677</v>
      </c>
      <c r="AM263" t="s">
        <v>2042</v>
      </c>
      <c r="AN263" t="s">
        <v>172</v>
      </c>
      <c r="AO263" t="s">
        <v>225</v>
      </c>
      <c r="AP263">
        <v>41988207121</v>
      </c>
      <c r="AQ263" t="s">
        <v>178</v>
      </c>
      <c r="AR263" t="s">
        <v>113</v>
      </c>
      <c r="AS263" t="s">
        <v>113</v>
      </c>
      <c r="AT263" t="s">
        <v>113</v>
      </c>
      <c r="AU263" t="s">
        <v>113</v>
      </c>
      <c r="AW263" t="s">
        <v>113</v>
      </c>
      <c r="AX263" s="82">
        <f>IFERROR(FIND("Óbitos/feridos",consulta_completa__11[[#This Row],[13 - Ocorrências/Ambientes Atingidos]]),0)</f>
        <v>0</v>
      </c>
      <c r="AY263" s="83" t="str">
        <f t="shared" si="126"/>
        <v/>
      </c>
      <c r="AZ263" s="82">
        <f>IFERROR(FIND("População afetada/evacuada",consulta_completa__11[[#This Row],[13 - Ocorrências/Ambientes Atingidos]]),0)</f>
        <v>0</v>
      </c>
      <c r="BA263" s="82" t="str">
        <f t="shared" si="127"/>
        <v/>
      </c>
      <c r="BB263" s="82">
        <f>IFERROR(FIND("Suspensão de abastecimento de água",consulta_completa__11[[#This Row],[13 - Ocorrências/Ambientes Atingidos]]),0)</f>
        <v>0</v>
      </c>
      <c r="BC263" s="83" t="str">
        <f t="shared" si="155"/>
        <v/>
      </c>
      <c r="BD263" s="82">
        <f>IFERROR(FIND("Rio/córrego",consulta_completa__11[[#This Row],[13 - Ocorrências/Ambientes Atingidos]]),0)</f>
        <v>0</v>
      </c>
      <c r="BE263" s="83" t="str">
        <f t="shared" si="128"/>
        <v/>
      </c>
      <c r="BF263" s="82">
        <f>IFERROR(FIND("Lago",consulta_completa__11[[#This Row],[13 - Ocorrências/Ambientes Atingidos]]),0)</f>
        <v>0</v>
      </c>
      <c r="BG263" s="83" t="str">
        <f t="shared" si="129"/>
        <v/>
      </c>
      <c r="BH263" s="82">
        <f>IFERROR(FIND("Mar",consulta_completa__11[[#This Row],[13 - Ocorrências/Ambientes Atingidos]]),0)</f>
        <v>0</v>
      </c>
      <c r="BI263" s="83" t="str">
        <f t="shared" si="130"/>
        <v/>
      </c>
      <c r="BJ263" s="82">
        <f>IFERROR(FIND("Praia",consulta_completa__11[[#This Row],[13 - Ocorrências/Ambientes Atingidos]]),0)</f>
        <v>0</v>
      </c>
      <c r="BK263" s="83" t="str">
        <f t="shared" si="131"/>
        <v/>
      </c>
      <c r="BL263" s="82">
        <f>IFERROR(FIND("Solo",consulta_completa__11[[#This Row],[13 - Ocorrências/Ambientes Atingidos]]),0)</f>
        <v>1</v>
      </c>
      <c r="BM263" s="83" t="str">
        <f t="shared" si="132"/>
        <v>X</v>
      </c>
      <c r="BN263" s="82">
        <f>IFERROR(FIND("Águas subterrâneas",consulta_completa__11[[#This Row],[13 - Ocorrências/Ambientes Atingidos]]),0)</f>
        <v>0</v>
      </c>
      <c r="BO263" s="83" t="str">
        <f t="shared" si="133"/>
        <v/>
      </c>
      <c r="BP263" s="82">
        <f>IFERROR(FIND("Atmosfera",consulta_completa__11[[#This Row],[13 - Ocorrências/Ambientes Atingidos]]),0)</f>
        <v>0</v>
      </c>
      <c r="BQ263" s="83" t="str">
        <f t="shared" si="134"/>
        <v/>
      </c>
      <c r="BR263" s="82">
        <f>IFERROR(FIND("Flora",consulta_completa__11[[#This Row],[13 - Ocorrências/Ambientes Atingidos]]),0)</f>
        <v>0</v>
      </c>
      <c r="BS263" s="83" t="str">
        <f t="shared" si="135"/>
        <v/>
      </c>
      <c r="BT263" s="82">
        <f>IFERROR(FIND("Fauna",consulta_completa__11[[#This Row],[13 - Ocorrências/Ambientes Atingidos]]),0)</f>
        <v>0</v>
      </c>
      <c r="BU263" s="83" t="str">
        <f t="shared" si="136"/>
        <v/>
      </c>
      <c r="BV263" s="82">
        <f>IFERROR(FIND("UC federal",consulta_completa__11[[#This Row],[13 - Ocorrências/Ambientes Atingidos]]),0)</f>
        <v>0</v>
      </c>
      <c r="BW263" s="83" t="str">
        <f t="shared" si="137"/>
        <v/>
      </c>
      <c r="BX263" s="82">
        <f>IFERROR(FIND("UC estadual/municipal",consulta_completa__11[[#This Row],[13 - Ocorrências/Ambientes Atingidos]]),0)</f>
        <v>0</v>
      </c>
      <c r="BY263" s="83" t="str">
        <f t="shared" si="138"/>
        <v/>
      </c>
      <c r="BZ263" s="82">
        <f>IFERROR(FIND("Outro(s)",consulta_completa__11[[#This Row],[13 - Ocorrências/Ambientes Atingidos]]),0)</f>
        <v>0</v>
      </c>
      <c r="CA263" s="83" t="str">
        <f t="shared" si="139"/>
        <v/>
      </c>
      <c r="CB263" s="82">
        <f>IFERROR(FIND("Sem dano",consulta_completa__11[[#This Row],[13 - Ocorrências/Ambientes Atingidos]]),0)</f>
        <v>0</v>
      </c>
      <c r="CC263" s="83" t="str">
        <f t="shared" si="140"/>
        <v/>
      </c>
      <c r="CD263" s="82" t="str">
        <f>IF(consulta_completa__11[[#This Row],[13 - Ocorrências/Ambientes Atingidos]]="","X","")</f>
        <v/>
      </c>
      <c r="CE263" s="84">
        <f>IFERROR(FIND("IBAMA",consulta_completa__11[[#This Row],[14 - Inst. Atuando no Local]]),0)</f>
        <v>0</v>
      </c>
      <c r="CF263" s="84" t="str">
        <f t="shared" si="141"/>
        <v/>
      </c>
      <c r="CG263" s="84">
        <f>IFERROR(FIND("OEMA",consulta_completa__11[[#This Row],[14 - Inst. Atuando no Local]]),0)</f>
        <v>0</v>
      </c>
      <c r="CH263" s="84" t="str">
        <f t="shared" si="142"/>
        <v/>
      </c>
      <c r="CI263" s="84">
        <f>IFERROR(FIND("DEFESA CIVIL",consulta_completa__11[[#This Row],[14 - Inst. Atuando no Local]]),0)</f>
        <v>0</v>
      </c>
      <c r="CJ263" s="84" t="str">
        <f t="shared" si="143"/>
        <v/>
      </c>
      <c r="CK263" s="84">
        <f>IFERROR(FIND("CORPO DE BOMBEIROS",consulta_completa__11[[#This Row],[14 - Inst. Atuando no Local]]),0)</f>
        <v>0</v>
      </c>
      <c r="CL263" s="84" t="str">
        <f t="shared" si="144"/>
        <v/>
      </c>
      <c r="CM263" s="84">
        <f>IFERROR(FIND("POLÍCIA RODOVIÁRIA",consulta_completa__11[[#This Row],[14 - Inst. Atuando no Local]]),0)</f>
        <v>0</v>
      </c>
      <c r="CN263" s="84" t="str">
        <f t="shared" si="145"/>
        <v/>
      </c>
      <c r="CO263" s="84">
        <f>IFERROR(FIND("POLÍCIA MILITAR",consulta_completa__11[[#This Row],[14 - Inst. Atuando no Local]]),0)</f>
        <v>0</v>
      </c>
      <c r="CP263" s="84" t="str">
        <f t="shared" si="146"/>
        <v/>
      </c>
      <c r="CQ263" s="84">
        <f>IFERROR(FIND("POLÍCIA CIVIL",consulta_completa__11[[#This Row],[14 - Inst. Atuando no Local]]),0)</f>
        <v>0</v>
      </c>
      <c r="CR263" s="84" t="str">
        <f t="shared" si="147"/>
        <v/>
      </c>
      <c r="CS263" s="84">
        <f>IFERROR(FIND("MARINHA DO BRASIL",consulta_completa__11[[#This Row],[14 - Inst. Atuando no Local]]),0)</f>
        <v>0</v>
      </c>
      <c r="CT263" s="84" t="str">
        <f t="shared" si="148"/>
        <v/>
      </c>
      <c r="CU263" s="84">
        <f>IFERROR(FIND("EMPRESA ESPECIALIZADA EM ATENDIMENTO",consulta_completa__11[[#This Row],[14 - Inst. Atuando no Local]]),0)</f>
        <v>0</v>
      </c>
      <c r="CV263" s="84" t="str">
        <f t="shared" si="149"/>
        <v/>
      </c>
      <c r="CW263" s="84">
        <f>IFERROR(FIND("IBAMA",consulta_completa__11[[#This Row],[14 - Inst. Atuando no Local]]),0)</f>
        <v>0</v>
      </c>
      <c r="CX263" s="84" t="str">
        <f t="shared" si="150"/>
        <v/>
      </c>
      <c r="CY263" s="84" t="str">
        <f>IF(consulta_completa__11[[#This Row],[14 - Inst. Atuando no Local]]="","X","")</f>
        <v/>
      </c>
      <c r="CZ263" s="84">
        <f>IFERROR(FIND("OUTRA (S)",consulta_completa__11[[#This Row],[14 - Inst. Atuando no Local]]),0)</f>
        <v>0</v>
      </c>
      <c r="DA263" s="84" t="str">
        <f t="shared" si="151"/>
        <v/>
      </c>
      <c r="DB263" s="35" t="str">
        <f t="shared" si="152"/>
        <v>Sim</v>
      </c>
      <c r="DC263" s="35" t="str">
        <f t="shared" si="153"/>
        <v>Não</v>
      </c>
      <c r="DD263" s="35" t="str">
        <f t="shared" si="154"/>
        <v>Sim</v>
      </c>
      <c r="DE263" s="87" t="str">
        <f t="shared" si="125"/>
        <v>Federal</v>
      </c>
    </row>
    <row r="264" spans="1:109">
      <c r="A264" s="14">
        <v>202543043213</v>
      </c>
      <c r="B264" s="1">
        <v>45763</v>
      </c>
      <c r="C264" t="s">
        <v>2678</v>
      </c>
      <c r="D264" t="s">
        <v>180</v>
      </c>
      <c r="E264" t="s">
        <v>139</v>
      </c>
      <c r="F264" t="s">
        <v>182</v>
      </c>
      <c r="G264" t="s">
        <v>2679</v>
      </c>
      <c r="H264" t="s">
        <v>113</v>
      </c>
      <c r="I264" t="s">
        <v>113</v>
      </c>
      <c r="J264" t="s">
        <v>113</v>
      </c>
      <c r="K264" t="s">
        <v>114</v>
      </c>
      <c r="L264" t="s">
        <v>114</v>
      </c>
      <c r="M264" t="s">
        <v>2680</v>
      </c>
      <c r="N264" t="s">
        <v>119</v>
      </c>
      <c r="O264" t="s">
        <v>239</v>
      </c>
      <c r="P264" t="s">
        <v>121</v>
      </c>
      <c r="Q264" t="s">
        <v>143</v>
      </c>
      <c r="R264" t="s">
        <v>123</v>
      </c>
      <c r="S264" t="s">
        <v>113</v>
      </c>
      <c r="T264" t="s">
        <v>2681</v>
      </c>
      <c r="U264" t="s">
        <v>2682</v>
      </c>
      <c r="V264" t="s">
        <v>2683</v>
      </c>
      <c r="Z264" t="s">
        <v>2684</v>
      </c>
      <c r="AA264" t="s">
        <v>113</v>
      </c>
      <c r="AB264" t="s">
        <v>113</v>
      </c>
      <c r="AC264" t="s">
        <v>113</v>
      </c>
      <c r="AE264" t="s">
        <v>113</v>
      </c>
      <c r="AF264" t="s">
        <v>2685</v>
      </c>
      <c r="AG264" t="s">
        <v>113</v>
      </c>
      <c r="AH264" t="s">
        <v>131</v>
      </c>
      <c r="AI264" t="s">
        <v>132</v>
      </c>
      <c r="AJ264" t="s">
        <v>131</v>
      </c>
      <c r="AK264" t="s">
        <v>2686</v>
      </c>
      <c r="AL264" t="s">
        <v>2687</v>
      </c>
      <c r="AM264" t="s">
        <v>153</v>
      </c>
      <c r="AN264" t="s">
        <v>154</v>
      </c>
      <c r="AO264" t="s">
        <v>155</v>
      </c>
      <c r="AP264">
        <v>6133161070</v>
      </c>
      <c r="AQ264" t="s">
        <v>156</v>
      </c>
      <c r="AR264" t="s">
        <v>113</v>
      </c>
      <c r="AS264" t="s">
        <v>113</v>
      </c>
      <c r="AT264" t="s">
        <v>113</v>
      </c>
      <c r="AU264" t="s">
        <v>113</v>
      </c>
      <c r="AW264" t="s">
        <v>113</v>
      </c>
      <c r="AX264" s="82">
        <f>IFERROR(FIND("Óbitos/feridos",consulta_completa__11[[#This Row],[13 - Ocorrências/Ambientes Atingidos]]),0)</f>
        <v>0</v>
      </c>
      <c r="AY264" s="83" t="str">
        <f t="shared" si="126"/>
        <v/>
      </c>
      <c r="AZ264" s="82">
        <f>IFERROR(FIND("População afetada/evacuada",consulta_completa__11[[#This Row],[13 - Ocorrências/Ambientes Atingidos]]),0)</f>
        <v>1</v>
      </c>
      <c r="BA264" s="82" t="str">
        <f t="shared" si="127"/>
        <v>X</v>
      </c>
      <c r="BB264" s="82">
        <f>IFERROR(FIND("Suspensão de abastecimento de água",consulta_completa__11[[#This Row],[13 - Ocorrências/Ambientes Atingidos]]),0)</f>
        <v>0</v>
      </c>
      <c r="BC264" s="83" t="str">
        <f t="shared" si="155"/>
        <v/>
      </c>
      <c r="BD264" s="82">
        <f>IFERROR(FIND("Rio/córrego",consulta_completa__11[[#This Row],[13 - Ocorrências/Ambientes Atingidos]]),0)</f>
        <v>0</v>
      </c>
      <c r="BE264" s="83" t="str">
        <f t="shared" si="128"/>
        <v/>
      </c>
      <c r="BF264" s="82">
        <f>IFERROR(FIND("Lago",consulta_completa__11[[#This Row],[13 - Ocorrências/Ambientes Atingidos]]),0)</f>
        <v>0</v>
      </c>
      <c r="BG264" s="83" t="str">
        <f t="shared" si="129"/>
        <v/>
      </c>
      <c r="BH264" s="82">
        <f>IFERROR(FIND("Mar",consulta_completa__11[[#This Row],[13 - Ocorrências/Ambientes Atingidos]]),0)</f>
        <v>0</v>
      </c>
      <c r="BI264" s="83" t="str">
        <f t="shared" si="130"/>
        <v/>
      </c>
      <c r="BJ264" s="82">
        <f>IFERROR(FIND("Praia",consulta_completa__11[[#This Row],[13 - Ocorrências/Ambientes Atingidos]]),0)</f>
        <v>0</v>
      </c>
      <c r="BK264" s="83" t="str">
        <f t="shared" si="131"/>
        <v/>
      </c>
      <c r="BL264" s="82">
        <f>IFERROR(FIND("Solo",consulta_completa__11[[#This Row],[13 - Ocorrências/Ambientes Atingidos]]),0)</f>
        <v>0</v>
      </c>
      <c r="BM264" s="83" t="str">
        <f t="shared" si="132"/>
        <v/>
      </c>
      <c r="BN264" s="82">
        <f>IFERROR(FIND("Águas subterrâneas",consulta_completa__11[[#This Row],[13 - Ocorrências/Ambientes Atingidos]]),0)</f>
        <v>0</v>
      </c>
      <c r="BO264" s="83" t="str">
        <f t="shared" si="133"/>
        <v/>
      </c>
      <c r="BP264" s="82">
        <f>IFERROR(FIND("Atmosfera",consulta_completa__11[[#This Row],[13 - Ocorrências/Ambientes Atingidos]]),0)</f>
        <v>29</v>
      </c>
      <c r="BQ264" s="83" t="str">
        <f t="shared" si="134"/>
        <v>X</v>
      </c>
      <c r="BR264" s="82">
        <f>IFERROR(FIND("Flora",consulta_completa__11[[#This Row],[13 - Ocorrências/Ambientes Atingidos]]),0)</f>
        <v>0</v>
      </c>
      <c r="BS264" s="83" t="str">
        <f t="shared" si="135"/>
        <v/>
      </c>
      <c r="BT264" s="82">
        <f>IFERROR(FIND("Fauna",consulta_completa__11[[#This Row],[13 - Ocorrências/Ambientes Atingidos]]),0)</f>
        <v>0</v>
      </c>
      <c r="BU264" s="83" t="str">
        <f t="shared" si="136"/>
        <v/>
      </c>
      <c r="BV264" s="82">
        <f>IFERROR(FIND("UC federal",consulta_completa__11[[#This Row],[13 - Ocorrências/Ambientes Atingidos]]),0)</f>
        <v>0</v>
      </c>
      <c r="BW264" s="83" t="str">
        <f t="shared" si="137"/>
        <v/>
      </c>
      <c r="BX264" s="82">
        <f>IFERROR(FIND("UC estadual/municipal",consulta_completa__11[[#This Row],[13 - Ocorrências/Ambientes Atingidos]]),0)</f>
        <v>0</v>
      </c>
      <c r="BY264" s="83" t="str">
        <f t="shared" si="138"/>
        <v/>
      </c>
      <c r="BZ264" s="82">
        <f>IFERROR(FIND("Outro(s)",consulta_completa__11[[#This Row],[13 - Ocorrências/Ambientes Atingidos]]),0)</f>
        <v>0</v>
      </c>
      <c r="CA264" s="83" t="str">
        <f t="shared" si="139"/>
        <v/>
      </c>
      <c r="CB264" s="82">
        <f>IFERROR(FIND("Sem dano",consulta_completa__11[[#This Row],[13 - Ocorrências/Ambientes Atingidos]]),0)</f>
        <v>0</v>
      </c>
      <c r="CC264" s="83" t="str">
        <f t="shared" si="140"/>
        <v/>
      </c>
      <c r="CD264" s="82" t="str">
        <f>IF(consulta_completa__11[[#This Row],[13 - Ocorrências/Ambientes Atingidos]]="","X","")</f>
        <v/>
      </c>
      <c r="CE264" s="84">
        <f>IFERROR(FIND("IBAMA",consulta_completa__11[[#This Row],[14 - Inst. Atuando no Local]]),0)</f>
        <v>0</v>
      </c>
      <c r="CF264" s="84" t="str">
        <f t="shared" si="141"/>
        <v/>
      </c>
      <c r="CG264" s="84">
        <f>IFERROR(FIND("OEMA",consulta_completa__11[[#This Row],[14 - Inst. Atuando no Local]]),0)</f>
        <v>0</v>
      </c>
      <c r="CH264" s="84" t="str">
        <f t="shared" si="142"/>
        <v/>
      </c>
      <c r="CI264" s="84">
        <f>IFERROR(FIND("DEFESA CIVIL",consulta_completa__11[[#This Row],[14 - Inst. Atuando no Local]]),0)</f>
        <v>0</v>
      </c>
      <c r="CJ264" s="84" t="str">
        <f t="shared" si="143"/>
        <v/>
      </c>
      <c r="CK264" s="84">
        <f>IFERROR(FIND("CORPO DE BOMBEIROS",consulta_completa__11[[#This Row],[14 - Inst. Atuando no Local]]),0)</f>
        <v>0</v>
      </c>
      <c r="CL264" s="84" t="str">
        <f t="shared" si="144"/>
        <v/>
      </c>
      <c r="CM264" s="84">
        <f>IFERROR(FIND("POLÍCIA RODOVIÁRIA",consulta_completa__11[[#This Row],[14 - Inst. Atuando no Local]]),0)</f>
        <v>0</v>
      </c>
      <c r="CN264" s="84" t="str">
        <f t="shared" si="145"/>
        <v/>
      </c>
      <c r="CO264" s="84">
        <f>IFERROR(FIND("POLÍCIA MILITAR",consulta_completa__11[[#This Row],[14 - Inst. Atuando no Local]]),0)</f>
        <v>0</v>
      </c>
      <c r="CP264" s="84" t="str">
        <f t="shared" si="146"/>
        <v/>
      </c>
      <c r="CQ264" s="84">
        <f>IFERROR(FIND("POLÍCIA CIVIL",consulta_completa__11[[#This Row],[14 - Inst. Atuando no Local]]),0)</f>
        <v>0</v>
      </c>
      <c r="CR264" s="84" t="str">
        <f t="shared" si="147"/>
        <v/>
      </c>
      <c r="CS264" s="84">
        <f>IFERROR(FIND("MARINHA DO BRASIL",consulta_completa__11[[#This Row],[14 - Inst. Atuando no Local]]),0)</f>
        <v>0</v>
      </c>
      <c r="CT264" s="84" t="str">
        <f t="shared" si="148"/>
        <v/>
      </c>
      <c r="CU264" s="84">
        <f>IFERROR(FIND("EMPRESA ESPECIALIZADA EM ATENDIMENTO",consulta_completa__11[[#This Row],[14 - Inst. Atuando no Local]]),0)</f>
        <v>0</v>
      </c>
      <c r="CV264" s="84" t="str">
        <f t="shared" si="149"/>
        <v/>
      </c>
      <c r="CW264" s="84">
        <f>IFERROR(FIND("IBAMA",consulta_completa__11[[#This Row],[14 - Inst. Atuando no Local]]),0)</f>
        <v>0</v>
      </c>
      <c r="CX264" s="84" t="str">
        <f t="shared" si="150"/>
        <v/>
      </c>
      <c r="CY264" s="84" t="str">
        <f>IF(consulta_completa__11[[#This Row],[14 - Inst. Atuando no Local]]="","X","")</f>
        <v/>
      </c>
      <c r="CZ264" s="84">
        <f>IFERROR(FIND("OUTRA (S)",consulta_completa__11[[#This Row],[14 - Inst. Atuando no Local]]),0)</f>
        <v>0</v>
      </c>
      <c r="DA264" s="84" t="str">
        <f t="shared" si="151"/>
        <v/>
      </c>
      <c r="DB264" s="35" t="str">
        <f t="shared" si="152"/>
        <v>Sim</v>
      </c>
      <c r="DC264" s="35" t="str">
        <f t="shared" si="153"/>
        <v>Não</v>
      </c>
      <c r="DD264" s="35" t="str">
        <f t="shared" si="154"/>
        <v>Sim</v>
      </c>
      <c r="DE264" s="87" t="str">
        <f t="shared" si="125"/>
        <v>Sem informação</v>
      </c>
    </row>
    <row r="265" spans="1:109">
      <c r="A265" s="14">
        <v>202541868442</v>
      </c>
      <c r="B265" s="1">
        <v>45764</v>
      </c>
      <c r="C265" t="s">
        <v>1800</v>
      </c>
      <c r="D265" t="s">
        <v>180</v>
      </c>
      <c r="E265" t="s">
        <v>286</v>
      </c>
      <c r="F265" t="s">
        <v>2251</v>
      </c>
      <c r="G265" t="s">
        <v>2688</v>
      </c>
      <c r="H265" t="s">
        <v>2689</v>
      </c>
      <c r="I265" t="s">
        <v>166</v>
      </c>
      <c r="J265" t="s">
        <v>113</v>
      </c>
      <c r="K265" t="s">
        <v>114</v>
      </c>
      <c r="L265" t="s">
        <v>114</v>
      </c>
      <c r="M265" t="s">
        <v>140</v>
      </c>
      <c r="N265" t="s">
        <v>2184</v>
      </c>
      <c r="O265" t="s">
        <v>120</v>
      </c>
      <c r="P265" t="s">
        <v>142</v>
      </c>
      <c r="Q265" t="s">
        <v>167</v>
      </c>
      <c r="R265" t="s">
        <v>123</v>
      </c>
      <c r="S265" t="s">
        <v>113</v>
      </c>
      <c r="T265" t="s">
        <v>2690</v>
      </c>
      <c r="U265" t="s">
        <v>113</v>
      </c>
      <c r="V265" t="s">
        <v>113</v>
      </c>
      <c r="Z265" t="s">
        <v>2691</v>
      </c>
      <c r="AA265" t="s">
        <v>113</v>
      </c>
      <c r="AB265" t="s">
        <v>2692</v>
      </c>
      <c r="AC265" t="s">
        <v>2693</v>
      </c>
      <c r="AD265">
        <v>0</v>
      </c>
      <c r="AE265" t="s">
        <v>113</v>
      </c>
      <c r="AF265" t="s">
        <v>113</v>
      </c>
      <c r="AG265" t="s">
        <v>113</v>
      </c>
      <c r="AH265" t="s">
        <v>131</v>
      </c>
      <c r="AI265" t="s">
        <v>131</v>
      </c>
      <c r="AJ265" t="s">
        <v>131</v>
      </c>
      <c r="AK265" t="s">
        <v>2694</v>
      </c>
      <c r="AL265" t="s">
        <v>113</v>
      </c>
      <c r="AM265" t="s">
        <v>1270</v>
      </c>
      <c r="AN265" t="s">
        <v>1271</v>
      </c>
      <c r="AO265" t="s">
        <v>1703</v>
      </c>
      <c r="AP265">
        <v>11934123210</v>
      </c>
      <c r="AQ265" t="s">
        <v>1273</v>
      </c>
      <c r="AR265" t="s">
        <v>113</v>
      </c>
      <c r="AS265" t="s">
        <v>113</v>
      </c>
      <c r="AT265" t="s">
        <v>113</v>
      </c>
      <c r="AU265" t="s">
        <v>113</v>
      </c>
      <c r="AW265" t="s">
        <v>113</v>
      </c>
      <c r="AX265" s="82">
        <f>IFERROR(FIND("Óbitos/feridos",consulta_completa__11[[#This Row],[13 - Ocorrências/Ambientes Atingidos]]),0)</f>
        <v>0</v>
      </c>
      <c r="AY265" s="83" t="str">
        <f t="shared" si="126"/>
        <v/>
      </c>
      <c r="AZ265" s="82">
        <f>IFERROR(FIND("População afetada/evacuada",consulta_completa__11[[#This Row],[13 - Ocorrências/Ambientes Atingidos]]),0)</f>
        <v>0</v>
      </c>
      <c r="BA265" s="82" t="str">
        <f t="shared" si="127"/>
        <v/>
      </c>
      <c r="BB265" s="82">
        <f>IFERROR(FIND("Suspensão de abastecimento de água",consulta_completa__11[[#This Row],[13 - Ocorrências/Ambientes Atingidos]]),0)</f>
        <v>0</v>
      </c>
      <c r="BC265" s="83" t="str">
        <f t="shared" si="155"/>
        <v/>
      </c>
      <c r="BD265" s="82">
        <f>IFERROR(FIND("Rio/córrego",consulta_completa__11[[#This Row],[13 - Ocorrências/Ambientes Atingidos]]),0)</f>
        <v>0</v>
      </c>
      <c r="BE265" s="83" t="str">
        <f t="shared" si="128"/>
        <v/>
      </c>
      <c r="BF265" s="82">
        <f>IFERROR(FIND("Lago",consulta_completa__11[[#This Row],[13 - Ocorrências/Ambientes Atingidos]]),0)</f>
        <v>0</v>
      </c>
      <c r="BG265" s="83" t="str">
        <f t="shared" si="129"/>
        <v/>
      </c>
      <c r="BH265" s="82">
        <f>IFERROR(FIND("Mar",consulta_completa__11[[#This Row],[13 - Ocorrências/Ambientes Atingidos]]),0)</f>
        <v>0</v>
      </c>
      <c r="BI265" s="83" t="str">
        <f t="shared" si="130"/>
        <v/>
      </c>
      <c r="BJ265" s="82">
        <f>IFERROR(FIND("Praia",consulta_completa__11[[#This Row],[13 - Ocorrências/Ambientes Atingidos]]),0)</f>
        <v>0</v>
      </c>
      <c r="BK265" s="83" t="str">
        <f t="shared" si="131"/>
        <v/>
      </c>
      <c r="BL265" s="82">
        <f>IFERROR(FIND("Solo",consulta_completa__11[[#This Row],[13 - Ocorrências/Ambientes Atingidos]]),0)</f>
        <v>1</v>
      </c>
      <c r="BM265" s="83" t="str">
        <f t="shared" si="132"/>
        <v>X</v>
      </c>
      <c r="BN265" s="82">
        <f>IFERROR(FIND("Águas subterrâneas",consulta_completa__11[[#This Row],[13 - Ocorrências/Ambientes Atingidos]]),0)</f>
        <v>0</v>
      </c>
      <c r="BO265" s="83" t="str">
        <f t="shared" si="133"/>
        <v/>
      </c>
      <c r="BP265" s="82">
        <f>IFERROR(FIND("Atmosfera",consulta_completa__11[[#This Row],[13 - Ocorrências/Ambientes Atingidos]]),0)</f>
        <v>0</v>
      </c>
      <c r="BQ265" s="83" t="str">
        <f t="shared" si="134"/>
        <v/>
      </c>
      <c r="BR265" s="82">
        <f>IFERROR(FIND("Flora",consulta_completa__11[[#This Row],[13 - Ocorrências/Ambientes Atingidos]]),0)</f>
        <v>0</v>
      </c>
      <c r="BS265" s="83" t="str">
        <f t="shared" si="135"/>
        <v/>
      </c>
      <c r="BT265" s="82">
        <f>IFERROR(FIND("Fauna",consulta_completa__11[[#This Row],[13 - Ocorrências/Ambientes Atingidos]]),0)</f>
        <v>0</v>
      </c>
      <c r="BU265" s="83" t="str">
        <f t="shared" si="136"/>
        <v/>
      </c>
      <c r="BV265" s="82">
        <f>IFERROR(FIND("UC federal",consulta_completa__11[[#This Row],[13 - Ocorrências/Ambientes Atingidos]]),0)</f>
        <v>0</v>
      </c>
      <c r="BW265" s="83" t="str">
        <f t="shared" si="137"/>
        <v/>
      </c>
      <c r="BX265" s="82">
        <f>IFERROR(FIND("UC estadual/municipal",consulta_completa__11[[#This Row],[13 - Ocorrências/Ambientes Atingidos]]),0)</f>
        <v>0</v>
      </c>
      <c r="BY265" s="83" t="str">
        <f t="shared" si="138"/>
        <v/>
      </c>
      <c r="BZ265" s="82">
        <f>IFERROR(FIND("Outro(s)",consulta_completa__11[[#This Row],[13 - Ocorrências/Ambientes Atingidos]]),0)</f>
        <v>0</v>
      </c>
      <c r="CA265" s="83" t="str">
        <f t="shared" si="139"/>
        <v/>
      </c>
      <c r="CB265" s="82">
        <f>IFERROR(FIND("Sem dano",consulta_completa__11[[#This Row],[13 - Ocorrências/Ambientes Atingidos]]),0)</f>
        <v>0</v>
      </c>
      <c r="CC265" s="83" t="str">
        <f t="shared" si="140"/>
        <v/>
      </c>
      <c r="CD265" s="82" t="str">
        <f>IF(consulta_completa__11[[#This Row],[13 - Ocorrências/Ambientes Atingidos]]="","X","")</f>
        <v/>
      </c>
      <c r="CE265" s="84">
        <f>IFERROR(FIND("IBAMA",consulta_completa__11[[#This Row],[14 - Inst. Atuando no Local]]),0)</f>
        <v>0</v>
      </c>
      <c r="CF265" s="84" t="str">
        <f t="shared" si="141"/>
        <v/>
      </c>
      <c r="CG265" s="84">
        <f>IFERROR(FIND("OEMA",consulta_completa__11[[#This Row],[14 - Inst. Atuando no Local]]),0)</f>
        <v>0</v>
      </c>
      <c r="CH265" s="84" t="str">
        <f t="shared" si="142"/>
        <v/>
      </c>
      <c r="CI265" s="84">
        <f>IFERROR(FIND("DEFESA CIVIL",consulta_completa__11[[#This Row],[14 - Inst. Atuando no Local]]),0)</f>
        <v>0</v>
      </c>
      <c r="CJ265" s="84" t="str">
        <f t="shared" si="143"/>
        <v/>
      </c>
      <c r="CK265" s="84">
        <f>IFERROR(FIND("CORPO DE BOMBEIROS",consulta_completa__11[[#This Row],[14 - Inst. Atuando no Local]]),0)</f>
        <v>0</v>
      </c>
      <c r="CL265" s="84" t="str">
        <f t="shared" si="144"/>
        <v/>
      </c>
      <c r="CM265" s="84">
        <f>IFERROR(FIND("POLÍCIA RODOVIÁRIA",consulta_completa__11[[#This Row],[14 - Inst. Atuando no Local]]),0)</f>
        <v>0</v>
      </c>
      <c r="CN265" s="84" t="str">
        <f t="shared" si="145"/>
        <v/>
      </c>
      <c r="CO265" s="84">
        <f>IFERROR(FIND("POLÍCIA MILITAR",consulta_completa__11[[#This Row],[14 - Inst. Atuando no Local]]),0)</f>
        <v>0</v>
      </c>
      <c r="CP265" s="84" t="str">
        <f t="shared" si="146"/>
        <v/>
      </c>
      <c r="CQ265" s="84">
        <f>IFERROR(FIND("POLÍCIA CIVIL",consulta_completa__11[[#This Row],[14 - Inst. Atuando no Local]]),0)</f>
        <v>0</v>
      </c>
      <c r="CR265" s="84" t="str">
        <f t="shared" si="147"/>
        <v/>
      </c>
      <c r="CS265" s="84">
        <f>IFERROR(FIND("MARINHA DO BRASIL",consulta_completa__11[[#This Row],[14 - Inst. Atuando no Local]]),0)</f>
        <v>0</v>
      </c>
      <c r="CT265" s="84" t="str">
        <f t="shared" si="148"/>
        <v/>
      </c>
      <c r="CU265" s="84">
        <f>IFERROR(FIND("EMPRESA ESPECIALIZADA EM ATENDIMENTO",consulta_completa__11[[#This Row],[14 - Inst. Atuando no Local]]),0)</f>
        <v>0</v>
      </c>
      <c r="CV265" s="84" t="str">
        <f t="shared" si="149"/>
        <v/>
      </c>
      <c r="CW265" s="84">
        <f>IFERROR(FIND("IBAMA",consulta_completa__11[[#This Row],[14 - Inst. Atuando no Local]]),0)</f>
        <v>0</v>
      </c>
      <c r="CX265" s="84" t="str">
        <f t="shared" si="150"/>
        <v/>
      </c>
      <c r="CY265" s="84" t="str">
        <f>IF(consulta_completa__11[[#This Row],[14 - Inst. Atuando no Local]]="","X","")</f>
        <v/>
      </c>
      <c r="CZ265" s="84">
        <f>IFERROR(FIND("OUTRA (S)",consulta_completa__11[[#This Row],[14 - Inst. Atuando no Local]]),0)</f>
        <v>0</v>
      </c>
      <c r="DA265" s="84" t="str">
        <f t="shared" si="151"/>
        <v/>
      </c>
      <c r="DB265" s="35" t="str">
        <f t="shared" si="152"/>
        <v>Sim</v>
      </c>
      <c r="DC265" s="35" t="str">
        <f t="shared" si="153"/>
        <v>Não</v>
      </c>
      <c r="DD265" s="35" t="str">
        <f t="shared" si="154"/>
        <v>Sim</v>
      </c>
      <c r="DE265" s="87" t="str">
        <f t="shared" si="125"/>
        <v>Sem informação</v>
      </c>
    </row>
    <row r="266" spans="1:109">
      <c r="A266" s="14">
        <v>202541818029</v>
      </c>
      <c r="B266" s="1">
        <v>45765</v>
      </c>
      <c r="C266" t="s">
        <v>109</v>
      </c>
      <c r="D266" t="s">
        <v>110</v>
      </c>
      <c r="E266" t="s">
        <v>452</v>
      </c>
      <c r="F266" t="s">
        <v>112</v>
      </c>
      <c r="G266" t="s">
        <v>113</v>
      </c>
      <c r="H266" t="s">
        <v>114</v>
      </c>
      <c r="I266" t="s">
        <v>114</v>
      </c>
      <c r="J266" t="s">
        <v>1399</v>
      </c>
      <c r="K266" t="s">
        <v>2695</v>
      </c>
      <c r="L266" t="s">
        <v>117</v>
      </c>
      <c r="M266" t="s">
        <v>118</v>
      </c>
      <c r="N266" t="s">
        <v>119</v>
      </c>
      <c r="O266" t="s">
        <v>239</v>
      </c>
      <c r="P266" t="s">
        <v>200</v>
      </c>
      <c r="Q266" t="s">
        <v>230</v>
      </c>
      <c r="R266" t="s">
        <v>2696</v>
      </c>
      <c r="S266" t="s">
        <v>201</v>
      </c>
      <c r="T266" t="s">
        <v>600</v>
      </c>
      <c r="U266" t="s">
        <v>2697</v>
      </c>
      <c r="V266" t="s">
        <v>2698</v>
      </c>
      <c r="W266" t="b">
        <v>1</v>
      </c>
      <c r="Z266" t="s">
        <v>409</v>
      </c>
      <c r="AA266" t="s">
        <v>567</v>
      </c>
      <c r="AB266" t="s">
        <v>206</v>
      </c>
      <c r="AC266" t="s">
        <v>207</v>
      </c>
      <c r="AD266">
        <v>1</v>
      </c>
      <c r="AE266" t="s">
        <v>568</v>
      </c>
      <c r="AF266" t="s">
        <v>113</v>
      </c>
      <c r="AG266" t="s">
        <v>113</v>
      </c>
      <c r="AH266" t="s">
        <v>131</v>
      </c>
      <c r="AI266" t="s">
        <v>132</v>
      </c>
      <c r="AJ266" t="s">
        <v>131</v>
      </c>
      <c r="AK266" t="s">
        <v>2699</v>
      </c>
      <c r="AL266" t="s">
        <v>2700</v>
      </c>
      <c r="AM266" t="s">
        <v>210</v>
      </c>
      <c r="AN266" t="s">
        <v>206</v>
      </c>
      <c r="AO266" t="s">
        <v>2701</v>
      </c>
      <c r="AP266">
        <v>2732951305</v>
      </c>
      <c r="AQ266" t="s">
        <v>211</v>
      </c>
      <c r="AR266" t="s">
        <v>113</v>
      </c>
      <c r="AS266" t="s">
        <v>113</v>
      </c>
      <c r="AT266" t="s">
        <v>113</v>
      </c>
      <c r="AU266" t="s">
        <v>113</v>
      </c>
      <c r="AW266" t="s">
        <v>113</v>
      </c>
      <c r="AX266" s="82">
        <f>IFERROR(FIND("Óbitos/feridos",consulta_completa__11[[#This Row],[13 - Ocorrências/Ambientes Atingidos]]),0)</f>
        <v>0</v>
      </c>
      <c r="AY266" s="83" t="str">
        <f t="shared" si="126"/>
        <v/>
      </c>
      <c r="AZ266" s="82">
        <f>IFERROR(FIND("População afetada/evacuada",consulta_completa__11[[#This Row],[13 - Ocorrências/Ambientes Atingidos]]),0)</f>
        <v>0</v>
      </c>
      <c r="BA266" s="82" t="str">
        <f t="shared" si="127"/>
        <v/>
      </c>
      <c r="BB266" s="82">
        <f>IFERROR(FIND("Suspensão de abastecimento de água",consulta_completa__11[[#This Row],[13 - Ocorrências/Ambientes Atingidos]]),0)</f>
        <v>0</v>
      </c>
      <c r="BC266" s="83" t="str">
        <f t="shared" si="155"/>
        <v/>
      </c>
      <c r="BD266" s="82">
        <f>IFERROR(FIND("Rio/córrego",consulta_completa__11[[#This Row],[13 - Ocorrências/Ambientes Atingidos]]),0)</f>
        <v>0</v>
      </c>
      <c r="BE266" s="83" t="str">
        <f t="shared" si="128"/>
        <v/>
      </c>
      <c r="BF266" s="82">
        <f>IFERROR(FIND("Lago",consulta_completa__11[[#This Row],[13 - Ocorrências/Ambientes Atingidos]]),0)</f>
        <v>0</v>
      </c>
      <c r="BG266" s="83" t="str">
        <f t="shared" si="129"/>
        <v/>
      </c>
      <c r="BH266" s="82">
        <f>IFERROR(FIND("Mar",consulta_completa__11[[#This Row],[13 - Ocorrências/Ambientes Atingidos]]),0)</f>
        <v>1</v>
      </c>
      <c r="BI266" s="83" t="str">
        <f t="shared" si="130"/>
        <v>X</v>
      </c>
      <c r="BJ266" s="82">
        <f>IFERROR(FIND("Praia",consulta_completa__11[[#This Row],[13 - Ocorrências/Ambientes Atingidos]]),0)</f>
        <v>0</v>
      </c>
      <c r="BK266" s="83" t="str">
        <f t="shared" si="131"/>
        <v/>
      </c>
      <c r="BL266" s="82">
        <f>IFERROR(FIND("Solo",consulta_completa__11[[#This Row],[13 - Ocorrências/Ambientes Atingidos]]),0)</f>
        <v>0</v>
      </c>
      <c r="BM266" s="83" t="str">
        <f t="shared" si="132"/>
        <v/>
      </c>
      <c r="BN266" s="82">
        <f>IFERROR(FIND("Águas subterrâneas",consulta_completa__11[[#This Row],[13 - Ocorrências/Ambientes Atingidos]]),0)</f>
        <v>0</v>
      </c>
      <c r="BO266" s="83" t="str">
        <f t="shared" si="133"/>
        <v/>
      </c>
      <c r="BP266" s="82">
        <f>IFERROR(FIND("Atmosfera",consulta_completa__11[[#This Row],[13 - Ocorrências/Ambientes Atingidos]]),0)</f>
        <v>0</v>
      </c>
      <c r="BQ266" s="83" t="str">
        <f t="shared" si="134"/>
        <v/>
      </c>
      <c r="BR266" s="82">
        <f>IFERROR(FIND("Flora",consulta_completa__11[[#This Row],[13 - Ocorrências/Ambientes Atingidos]]),0)</f>
        <v>0</v>
      </c>
      <c r="BS266" s="83" t="str">
        <f t="shared" si="135"/>
        <v/>
      </c>
      <c r="BT266" s="82">
        <f>IFERROR(FIND("Fauna",consulta_completa__11[[#This Row],[13 - Ocorrências/Ambientes Atingidos]]),0)</f>
        <v>0</v>
      </c>
      <c r="BU266" s="83" t="str">
        <f t="shared" si="136"/>
        <v/>
      </c>
      <c r="BV266" s="82">
        <f>IFERROR(FIND("UC federal",consulta_completa__11[[#This Row],[13 - Ocorrências/Ambientes Atingidos]]),0)</f>
        <v>0</v>
      </c>
      <c r="BW266" s="83" t="str">
        <f t="shared" si="137"/>
        <v/>
      </c>
      <c r="BX266" s="82">
        <f>IFERROR(FIND("UC estadual/municipal",consulta_completa__11[[#This Row],[13 - Ocorrências/Ambientes Atingidos]]),0)</f>
        <v>0</v>
      </c>
      <c r="BY266" s="83" t="str">
        <f t="shared" si="138"/>
        <v/>
      </c>
      <c r="BZ266" s="82">
        <f>IFERROR(FIND("Outro(s)",consulta_completa__11[[#This Row],[13 - Ocorrências/Ambientes Atingidos]]),0)</f>
        <v>0</v>
      </c>
      <c r="CA266" s="83" t="str">
        <f t="shared" si="139"/>
        <v/>
      </c>
      <c r="CB266" s="82">
        <f>IFERROR(FIND("Sem dano",consulta_completa__11[[#This Row],[13 - Ocorrências/Ambientes Atingidos]]),0)</f>
        <v>0</v>
      </c>
      <c r="CC266" s="83" t="str">
        <f t="shared" si="140"/>
        <v/>
      </c>
      <c r="CD266" s="82" t="str">
        <f>IF(consulta_completa__11[[#This Row],[13 - Ocorrências/Ambientes Atingidos]]="","X","")</f>
        <v/>
      </c>
      <c r="CE266" s="84">
        <f>IFERROR(FIND("IBAMA",consulta_completa__11[[#This Row],[14 - Inst. Atuando no Local]]),0)</f>
        <v>0</v>
      </c>
      <c r="CF266" s="84" t="str">
        <f t="shared" si="141"/>
        <v/>
      </c>
      <c r="CG266" s="84">
        <f>IFERROR(FIND("OEMA",consulta_completa__11[[#This Row],[14 - Inst. Atuando no Local]]),0)</f>
        <v>0</v>
      </c>
      <c r="CH266" s="84" t="str">
        <f t="shared" si="142"/>
        <v/>
      </c>
      <c r="CI266" s="84">
        <f>IFERROR(FIND("DEFESA CIVIL",consulta_completa__11[[#This Row],[14 - Inst. Atuando no Local]]),0)</f>
        <v>0</v>
      </c>
      <c r="CJ266" s="84" t="str">
        <f t="shared" si="143"/>
        <v/>
      </c>
      <c r="CK266" s="84">
        <f>IFERROR(FIND("CORPO DE BOMBEIROS",consulta_completa__11[[#This Row],[14 - Inst. Atuando no Local]]),0)</f>
        <v>0</v>
      </c>
      <c r="CL266" s="84" t="str">
        <f t="shared" si="144"/>
        <v/>
      </c>
      <c r="CM266" s="84">
        <f>IFERROR(FIND("POLÍCIA RODOVIÁRIA",consulta_completa__11[[#This Row],[14 - Inst. Atuando no Local]]),0)</f>
        <v>0</v>
      </c>
      <c r="CN266" s="84" t="str">
        <f t="shared" si="145"/>
        <v/>
      </c>
      <c r="CO266" s="84">
        <f>IFERROR(FIND("POLÍCIA MILITAR",consulta_completa__11[[#This Row],[14 - Inst. Atuando no Local]]),0)</f>
        <v>0</v>
      </c>
      <c r="CP266" s="84" t="str">
        <f t="shared" si="146"/>
        <v/>
      </c>
      <c r="CQ266" s="84">
        <f>IFERROR(FIND("POLÍCIA CIVIL",consulta_completa__11[[#This Row],[14 - Inst. Atuando no Local]]),0)</f>
        <v>0</v>
      </c>
      <c r="CR266" s="84" t="str">
        <f t="shared" si="147"/>
        <v/>
      </c>
      <c r="CS266" s="84">
        <f>IFERROR(FIND("MARINHA DO BRASIL",consulta_completa__11[[#This Row],[14 - Inst. Atuando no Local]]),0)</f>
        <v>0</v>
      </c>
      <c r="CT266" s="84" t="str">
        <f t="shared" si="148"/>
        <v/>
      </c>
      <c r="CU266" s="84">
        <f>IFERROR(FIND("EMPRESA ESPECIALIZADA EM ATENDIMENTO",consulta_completa__11[[#This Row],[14 - Inst. Atuando no Local]]),0)</f>
        <v>0</v>
      </c>
      <c r="CV266" s="84" t="str">
        <f t="shared" si="149"/>
        <v/>
      </c>
      <c r="CW266" s="84">
        <f>IFERROR(FIND("IBAMA",consulta_completa__11[[#This Row],[14 - Inst. Atuando no Local]]),0)</f>
        <v>0</v>
      </c>
      <c r="CX266" s="84" t="str">
        <f t="shared" si="150"/>
        <v/>
      </c>
      <c r="CY266" s="84" t="str">
        <f>IF(consulta_completa__11[[#This Row],[14 - Inst. Atuando no Local]]="","X","")</f>
        <v/>
      </c>
      <c r="CZ266" s="84">
        <f>IFERROR(FIND("OUTRA (S)",consulta_completa__11[[#This Row],[14 - Inst. Atuando no Local]]),0)</f>
        <v>0</v>
      </c>
      <c r="DA266" s="84" t="str">
        <f t="shared" si="151"/>
        <v/>
      </c>
      <c r="DB266" s="35" t="str">
        <f t="shared" si="152"/>
        <v>Sim</v>
      </c>
      <c r="DC266" s="35" t="str">
        <f t="shared" si="153"/>
        <v>Não</v>
      </c>
      <c r="DD266" s="35" t="str">
        <f t="shared" si="154"/>
        <v>Sim</v>
      </c>
      <c r="DE266" s="87" t="str">
        <f t="shared" si="125"/>
        <v>Federal</v>
      </c>
    </row>
    <row r="267" spans="1:109">
      <c r="A267" s="14">
        <v>202541950447</v>
      </c>
      <c r="B267" s="1">
        <v>45765</v>
      </c>
      <c r="C267" t="s">
        <v>109</v>
      </c>
      <c r="D267" t="s">
        <v>110</v>
      </c>
      <c r="E267" t="s">
        <v>111</v>
      </c>
      <c r="F267" t="s">
        <v>112</v>
      </c>
      <c r="G267" t="s">
        <v>113</v>
      </c>
      <c r="H267" t="s">
        <v>114</v>
      </c>
      <c r="I267" t="s">
        <v>114</v>
      </c>
      <c r="J267" t="s">
        <v>1899</v>
      </c>
      <c r="K267" t="s">
        <v>2702</v>
      </c>
      <c r="L267" t="s">
        <v>117</v>
      </c>
      <c r="M267" t="s">
        <v>118</v>
      </c>
      <c r="N267" t="s">
        <v>119</v>
      </c>
      <c r="O267" t="s">
        <v>239</v>
      </c>
      <c r="P267" t="s">
        <v>200</v>
      </c>
      <c r="Q267" t="s">
        <v>230</v>
      </c>
      <c r="R267" t="s">
        <v>2696</v>
      </c>
      <c r="S267" t="s">
        <v>201</v>
      </c>
      <c r="T267" t="s">
        <v>2703</v>
      </c>
      <c r="U267" t="s">
        <v>2704</v>
      </c>
      <c r="V267" t="s">
        <v>2705</v>
      </c>
      <c r="W267" t="b">
        <v>1</v>
      </c>
      <c r="Z267" t="s">
        <v>2706</v>
      </c>
      <c r="AA267" t="s">
        <v>113</v>
      </c>
      <c r="AB267" t="s">
        <v>206</v>
      </c>
      <c r="AC267" t="s">
        <v>399</v>
      </c>
      <c r="AD267">
        <v>1</v>
      </c>
      <c r="AE267" t="s">
        <v>2707</v>
      </c>
      <c r="AF267" t="s">
        <v>113</v>
      </c>
      <c r="AG267" t="s">
        <v>113</v>
      </c>
      <c r="AH267" t="s">
        <v>131</v>
      </c>
      <c r="AI267" t="s">
        <v>132</v>
      </c>
      <c r="AJ267" t="s">
        <v>131</v>
      </c>
      <c r="AK267" t="s">
        <v>2708</v>
      </c>
      <c r="AL267" t="s">
        <v>2709</v>
      </c>
      <c r="AM267" t="s">
        <v>402</v>
      </c>
      <c r="AN267" t="s">
        <v>113</v>
      </c>
      <c r="AO267" t="s">
        <v>113</v>
      </c>
      <c r="AQ267" t="s">
        <v>211</v>
      </c>
      <c r="AR267" t="s">
        <v>113</v>
      </c>
      <c r="AS267" t="s">
        <v>113</v>
      </c>
      <c r="AT267" t="s">
        <v>113</v>
      </c>
      <c r="AU267" t="s">
        <v>113</v>
      </c>
      <c r="AW267" t="s">
        <v>113</v>
      </c>
      <c r="AX267" s="82">
        <f>IFERROR(FIND("Óbitos/feridos",consulta_completa__11[[#This Row],[13 - Ocorrências/Ambientes Atingidos]]),0)</f>
        <v>0</v>
      </c>
      <c r="AY267" s="83" t="str">
        <f t="shared" si="126"/>
        <v/>
      </c>
      <c r="AZ267" s="82">
        <f>IFERROR(FIND("População afetada/evacuada",consulta_completa__11[[#This Row],[13 - Ocorrências/Ambientes Atingidos]]),0)</f>
        <v>0</v>
      </c>
      <c r="BA267" s="82" t="str">
        <f t="shared" si="127"/>
        <v/>
      </c>
      <c r="BB267" s="82">
        <f>IFERROR(FIND("Suspensão de abastecimento de água",consulta_completa__11[[#This Row],[13 - Ocorrências/Ambientes Atingidos]]),0)</f>
        <v>0</v>
      </c>
      <c r="BC267" s="83" t="str">
        <f t="shared" si="155"/>
        <v/>
      </c>
      <c r="BD267" s="82">
        <f>IFERROR(FIND("Rio/córrego",consulta_completa__11[[#This Row],[13 - Ocorrências/Ambientes Atingidos]]),0)</f>
        <v>0</v>
      </c>
      <c r="BE267" s="83" t="str">
        <f t="shared" si="128"/>
        <v/>
      </c>
      <c r="BF267" s="82">
        <f>IFERROR(FIND("Lago",consulta_completa__11[[#This Row],[13 - Ocorrências/Ambientes Atingidos]]),0)</f>
        <v>0</v>
      </c>
      <c r="BG267" s="83" t="str">
        <f t="shared" si="129"/>
        <v/>
      </c>
      <c r="BH267" s="82">
        <f>IFERROR(FIND("Mar",consulta_completa__11[[#This Row],[13 - Ocorrências/Ambientes Atingidos]]),0)</f>
        <v>1</v>
      </c>
      <c r="BI267" s="83" t="str">
        <f t="shared" si="130"/>
        <v>X</v>
      </c>
      <c r="BJ267" s="82">
        <f>IFERROR(FIND("Praia",consulta_completa__11[[#This Row],[13 - Ocorrências/Ambientes Atingidos]]),0)</f>
        <v>0</v>
      </c>
      <c r="BK267" s="83" t="str">
        <f t="shared" si="131"/>
        <v/>
      </c>
      <c r="BL267" s="82">
        <f>IFERROR(FIND("Solo",consulta_completa__11[[#This Row],[13 - Ocorrências/Ambientes Atingidos]]),0)</f>
        <v>0</v>
      </c>
      <c r="BM267" s="83" t="str">
        <f t="shared" si="132"/>
        <v/>
      </c>
      <c r="BN267" s="82">
        <f>IFERROR(FIND("Águas subterrâneas",consulta_completa__11[[#This Row],[13 - Ocorrências/Ambientes Atingidos]]),0)</f>
        <v>0</v>
      </c>
      <c r="BO267" s="83" t="str">
        <f t="shared" si="133"/>
        <v/>
      </c>
      <c r="BP267" s="82">
        <f>IFERROR(FIND("Atmosfera",consulta_completa__11[[#This Row],[13 - Ocorrências/Ambientes Atingidos]]),0)</f>
        <v>0</v>
      </c>
      <c r="BQ267" s="83" t="str">
        <f t="shared" si="134"/>
        <v/>
      </c>
      <c r="BR267" s="82">
        <f>IFERROR(FIND("Flora",consulta_completa__11[[#This Row],[13 - Ocorrências/Ambientes Atingidos]]),0)</f>
        <v>0</v>
      </c>
      <c r="BS267" s="83" t="str">
        <f t="shared" si="135"/>
        <v/>
      </c>
      <c r="BT267" s="82">
        <f>IFERROR(FIND("Fauna",consulta_completa__11[[#This Row],[13 - Ocorrências/Ambientes Atingidos]]),0)</f>
        <v>0</v>
      </c>
      <c r="BU267" s="83" t="str">
        <f t="shared" si="136"/>
        <v/>
      </c>
      <c r="BV267" s="82">
        <f>IFERROR(FIND("UC federal",consulta_completa__11[[#This Row],[13 - Ocorrências/Ambientes Atingidos]]),0)</f>
        <v>0</v>
      </c>
      <c r="BW267" s="83" t="str">
        <f t="shared" si="137"/>
        <v/>
      </c>
      <c r="BX267" s="82">
        <f>IFERROR(FIND("UC estadual/municipal",consulta_completa__11[[#This Row],[13 - Ocorrências/Ambientes Atingidos]]),0)</f>
        <v>0</v>
      </c>
      <c r="BY267" s="83" t="str">
        <f t="shared" si="138"/>
        <v/>
      </c>
      <c r="BZ267" s="82">
        <f>IFERROR(FIND("Outro(s)",consulta_completa__11[[#This Row],[13 - Ocorrências/Ambientes Atingidos]]),0)</f>
        <v>0</v>
      </c>
      <c r="CA267" s="83" t="str">
        <f t="shared" si="139"/>
        <v/>
      </c>
      <c r="CB267" s="82">
        <f>IFERROR(FIND("Sem dano",consulta_completa__11[[#This Row],[13 - Ocorrências/Ambientes Atingidos]]),0)</f>
        <v>0</v>
      </c>
      <c r="CC267" s="83" t="str">
        <f t="shared" si="140"/>
        <v/>
      </c>
      <c r="CD267" s="82" t="str">
        <f>IF(consulta_completa__11[[#This Row],[13 - Ocorrências/Ambientes Atingidos]]="","X","")</f>
        <v/>
      </c>
      <c r="CE267" s="84">
        <f>IFERROR(FIND("IBAMA",consulta_completa__11[[#This Row],[14 - Inst. Atuando no Local]]),0)</f>
        <v>0</v>
      </c>
      <c r="CF267" s="84" t="str">
        <f t="shared" si="141"/>
        <v/>
      </c>
      <c r="CG267" s="84">
        <f>IFERROR(FIND("OEMA",consulta_completa__11[[#This Row],[14 - Inst. Atuando no Local]]),0)</f>
        <v>0</v>
      </c>
      <c r="CH267" s="84" t="str">
        <f t="shared" si="142"/>
        <v/>
      </c>
      <c r="CI267" s="84">
        <f>IFERROR(FIND("DEFESA CIVIL",consulta_completa__11[[#This Row],[14 - Inst. Atuando no Local]]),0)</f>
        <v>0</v>
      </c>
      <c r="CJ267" s="84" t="str">
        <f t="shared" si="143"/>
        <v/>
      </c>
      <c r="CK267" s="84">
        <f>IFERROR(FIND("CORPO DE BOMBEIROS",consulta_completa__11[[#This Row],[14 - Inst. Atuando no Local]]),0)</f>
        <v>0</v>
      </c>
      <c r="CL267" s="84" t="str">
        <f t="shared" si="144"/>
        <v/>
      </c>
      <c r="CM267" s="84">
        <f>IFERROR(FIND("POLÍCIA RODOVIÁRIA",consulta_completa__11[[#This Row],[14 - Inst. Atuando no Local]]),0)</f>
        <v>0</v>
      </c>
      <c r="CN267" s="84" t="str">
        <f t="shared" si="145"/>
        <v/>
      </c>
      <c r="CO267" s="84">
        <f>IFERROR(FIND("POLÍCIA MILITAR",consulta_completa__11[[#This Row],[14 - Inst. Atuando no Local]]),0)</f>
        <v>0</v>
      </c>
      <c r="CP267" s="84" t="str">
        <f t="shared" si="146"/>
        <v/>
      </c>
      <c r="CQ267" s="84">
        <f>IFERROR(FIND("POLÍCIA CIVIL",consulta_completa__11[[#This Row],[14 - Inst. Atuando no Local]]),0)</f>
        <v>0</v>
      </c>
      <c r="CR267" s="84" t="str">
        <f t="shared" si="147"/>
        <v/>
      </c>
      <c r="CS267" s="84">
        <f>IFERROR(FIND("MARINHA DO BRASIL",consulta_completa__11[[#This Row],[14 - Inst. Atuando no Local]]),0)</f>
        <v>0</v>
      </c>
      <c r="CT267" s="84" t="str">
        <f t="shared" si="148"/>
        <v/>
      </c>
      <c r="CU267" s="84">
        <f>IFERROR(FIND("EMPRESA ESPECIALIZADA EM ATENDIMENTO",consulta_completa__11[[#This Row],[14 - Inst. Atuando no Local]]),0)</f>
        <v>0</v>
      </c>
      <c r="CV267" s="84" t="str">
        <f t="shared" si="149"/>
        <v/>
      </c>
      <c r="CW267" s="84">
        <f>IFERROR(FIND("IBAMA",consulta_completa__11[[#This Row],[14 - Inst. Atuando no Local]]),0)</f>
        <v>0</v>
      </c>
      <c r="CX267" s="84" t="str">
        <f t="shared" si="150"/>
        <v/>
      </c>
      <c r="CY267" s="84" t="str">
        <f>IF(consulta_completa__11[[#This Row],[14 - Inst. Atuando no Local]]="","X","")</f>
        <v/>
      </c>
      <c r="CZ267" s="84">
        <f>IFERROR(FIND("OUTRA (S)",consulta_completa__11[[#This Row],[14 - Inst. Atuando no Local]]),0)</f>
        <v>0</v>
      </c>
      <c r="DA267" s="84" t="str">
        <f t="shared" si="151"/>
        <v/>
      </c>
      <c r="DB267" s="35" t="str">
        <f t="shared" si="152"/>
        <v>Sim</v>
      </c>
      <c r="DC267" s="35" t="str">
        <f t="shared" si="153"/>
        <v>Não</v>
      </c>
      <c r="DD267" s="35" t="str">
        <f t="shared" si="154"/>
        <v>Sim</v>
      </c>
      <c r="DE267" s="87" t="str">
        <f t="shared" si="125"/>
        <v>Federal</v>
      </c>
    </row>
    <row r="268" spans="1:109">
      <c r="A268" s="14">
        <v>202541964820</v>
      </c>
      <c r="B268" s="1">
        <v>45765</v>
      </c>
      <c r="C268" t="s">
        <v>109</v>
      </c>
      <c r="D268" t="s">
        <v>110</v>
      </c>
      <c r="E268" t="s">
        <v>111</v>
      </c>
      <c r="F268" t="s">
        <v>112</v>
      </c>
      <c r="G268" t="s">
        <v>113</v>
      </c>
      <c r="H268" t="s">
        <v>114</v>
      </c>
      <c r="I268" t="s">
        <v>114</v>
      </c>
      <c r="J268" t="s">
        <v>321</v>
      </c>
      <c r="K268" t="s">
        <v>2710</v>
      </c>
      <c r="L268" t="s">
        <v>323</v>
      </c>
      <c r="M268" t="s">
        <v>118</v>
      </c>
      <c r="N268" t="s">
        <v>119</v>
      </c>
      <c r="O268" t="s">
        <v>239</v>
      </c>
      <c r="P268" t="s">
        <v>200</v>
      </c>
      <c r="Q268" t="s">
        <v>143</v>
      </c>
      <c r="R268" t="s">
        <v>2696</v>
      </c>
      <c r="S268" t="s">
        <v>124</v>
      </c>
      <c r="T268" t="s">
        <v>2711</v>
      </c>
      <c r="U268" t="s">
        <v>2712</v>
      </c>
      <c r="V268" t="s">
        <v>2713</v>
      </c>
      <c r="W268" t="b">
        <v>1</v>
      </c>
      <c r="Z268" t="s">
        <v>2714</v>
      </c>
      <c r="AA268" t="s">
        <v>113</v>
      </c>
      <c r="AB268" t="s">
        <v>206</v>
      </c>
      <c r="AC268" t="s">
        <v>482</v>
      </c>
      <c r="AD268">
        <v>1</v>
      </c>
      <c r="AE268" t="s">
        <v>1320</v>
      </c>
      <c r="AF268" t="s">
        <v>113</v>
      </c>
      <c r="AG268" t="s">
        <v>113</v>
      </c>
      <c r="AH268" t="s">
        <v>131</v>
      </c>
      <c r="AI268" t="s">
        <v>132</v>
      </c>
      <c r="AJ268" t="s">
        <v>131</v>
      </c>
      <c r="AK268" t="s">
        <v>2715</v>
      </c>
      <c r="AL268" t="s">
        <v>2716</v>
      </c>
      <c r="AM268" t="s">
        <v>485</v>
      </c>
      <c r="AN268" t="s">
        <v>113</v>
      </c>
      <c r="AO268" t="s">
        <v>113</v>
      </c>
      <c r="AQ268" t="s">
        <v>486</v>
      </c>
      <c r="AR268" t="s">
        <v>113</v>
      </c>
      <c r="AS268" t="s">
        <v>113</v>
      </c>
      <c r="AT268" t="s">
        <v>113</v>
      </c>
      <c r="AU268" t="s">
        <v>113</v>
      </c>
      <c r="AW268" t="s">
        <v>113</v>
      </c>
      <c r="AX268" s="82">
        <f>IFERROR(FIND("Óbitos/feridos",consulta_completa__11[[#This Row],[13 - Ocorrências/Ambientes Atingidos]]),0)</f>
        <v>0</v>
      </c>
      <c r="AY268" s="83" t="str">
        <f t="shared" si="126"/>
        <v/>
      </c>
      <c r="AZ268" s="82">
        <f>IFERROR(FIND("População afetada/evacuada",consulta_completa__11[[#This Row],[13 - Ocorrências/Ambientes Atingidos]]),0)</f>
        <v>0</v>
      </c>
      <c r="BA268" s="82" t="str">
        <f t="shared" si="127"/>
        <v/>
      </c>
      <c r="BB268" s="82">
        <f>IFERROR(FIND("Suspensão de abastecimento de água",consulta_completa__11[[#This Row],[13 - Ocorrências/Ambientes Atingidos]]),0)</f>
        <v>0</v>
      </c>
      <c r="BC268" s="83" t="str">
        <f t="shared" si="155"/>
        <v/>
      </c>
      <c r="BD268" s="82">
        <f>IFERROR(FIND("Rio/córrego",consulta_completa__11[[#This Row],[13 - Ocorrências/Ambientes Atingidos]]),0)</f>
        <v>0</v>
      </c>
      <c r="BE268" s="83" t="str">
        <f t="shared" si="128"/>
        <v/>
      </c>
      <c r="BF268" s="82">
        <f>IFERROR(FIND("Lago",consulta_completa__11[[#This Row],[13 - Ocorrências/Ambientes Atingidos]]),0)</f>
        <v>0</v>
      </c>
      <c r="BG268" s="83" t="str">
        <f t="shared" si="129"/>
        <v/>
      </c>
      <c r="BH268" s="82">
        <f>IFERROR(FIND("Mar",consulta_completa__11[[#This Row],[13 - Ocorrências/Ambientes Atingidos]]),0)</f>
        <v>1</v>
      </c>
      <c r="BI268" s="83" t="str">
        <f t="shared" si="130"/>
        <v>X</v>
      </c>
      <c r="BJ268" s="82">
        <f>IFERROR(FIND("Praia",consulta_completa__11[[#This Row],[13 - Ocorrências/Ambientes Atingidos]]),0)</f>
        <v>0</v>
      </c>
      <c r="BK268" s="83" t="str">
        <f t="shared" si="131"/>
        <v/>
      </c>
      <c r="BL268" s="82">
        <f>IFERROR(FIND("Solo",consulta_completa__11[[#This Row],[13 - Ocorrências/Ambientes Atingidos]]),0)</f>
        <v>0</v>
      </c>
      <c r="BM268" s="83" t="str">
        <f t="shared" si="132"/>
        <v/>
      </c>
      <c r="BN268" s="82">
        <f>IFERROR(FIND("Águas subterrâneas",consulta_completa__11[[#This Row],[13 - Ocorrências/Ambientes Atingidos]]),0)</f>
        <v>0</v>
      </c>
      <c r="BO268" s="83" t="str">
        <f t="shared" si="133"/>
        <v/>
      </c>
      <c r="BP268" s="82">
        <f>IFERROR(FIND("Atmosfera",consulta_completa__11[[#This Row],[13 - Ocorrências/Ambientes Atingidos]]),0)</f>
        <v>0</v>
      </c>
      <c r="BQ268" s="83" t="str">
        <f t="shared" si="134"/>
        <v/>
      </c>
      <c r="BR268" s="82">
        <f>IFERROR(FIND("Flora",consulta_completa__11[[#This Row],[13 - Ocorrências/Ambientes Atingidos]]),0)</f>
        <v>0</v>
      </c>
      <c r="BS268" s="83" t="str">
        <f t="shared" si="135"/>
        <v/>
      </c>
      <c r="BT268" s="82">
        <f>IFERROR(FIND("Fauna",consulta_completa__11[[#This Row],[13 - Ocorrências/Ambientes Atingidos]]),0)</f>
        <v>0</v>
      </c>
      <c r="BU268" s="83" t="str">
        <f t="shared" si="136"/>
        <v/>
      </c>
      <c r="BV268" s="82">
        <f>IFERROR(FIND("UC federal",consulta_completa__11[[#This Row],[13 - Ocorrências/Ambientes Atingidos]]),0)</f>
        <v>0</v>
      </c>
      <c r="BW268" s="83" t="str">
        <f t="shared" si="137"/>
        <v/>
      </c>
      <c r="BX268" s="82">
        <f>IFERROR(FIND("UC estadual/municipal",consulta_completa__11[[#This Row],[13 - Ocorrências/Ambientes Atingidos]]),0)</f>
        <v>0</v>
      </c>
      <c r="BY268" s="83" t="str">
        <f t="shared" si="138"/>
        <v/>
      </c>
      <c r="BZ268" s="82">
        <f>IFERROR(FIND("Outro(s)",consulta_completa__11[[#This Row],[13 - Ocorrências/Ambientes Atingidos]]),0)</f>
        <v>0</v>
      </c>
      <c r="CA268" s="83" t="str">
        <f t="shared" si="139"/>
        <v/>
      </c>
      <c r="CB268" s="82">
        <f>IFERROR(FIND("Sem dano",consulta_completa__11[[#This Row],[13 - Ocorrências/Ambientes Atingidos]]),0)</f>
        <v>0</v>
      </c>
      <c r="CC268" s="83" t="str">
        <f t="shared" si="140"/>
        <v/>
      </c>
      <c r="CD268" s="82" t="str">
        <f>IF(consulta_completa__11[[#This Row],[13 - Ocorrências/Ambientes Atingidos]]="","X","")</f>
        <v/>
      </c>
      <c r="CE268" s="84">
        <f>IFERROR(FIND("IBAMA",consulta_completa__11[[#This Row],[14 - Inst. Atuando no Local]]),0)</f>
        <v>0</v>
      </c>
      <c r="CF268" s="84" t="str">
        <f t="shared" si="141"/>
        <v/>
      </c>
      <c r="CG268" s="84">
        <f>IFERROR(FIND("OEMA",consulta_completa__11[[#This Row],[14 - Inst. Atuando no Local]]),0)</f>
        <v>0</v>
      </c>
      <c r="CH268" s="84" t="str">
        <f t="shared" si="142"/>
        <v/>
      </c>
      <c r="CI268" s="84">
        <f>IFERROR(FIND("DEFESA CIVIL",consulta_completa__11[[#This Row],[14 - Inst. Atuando no Local]]),0)</f>
        <v>0</v>
      </c>
      <c r="CJ268" s="84" t="str">
        <f t="shared" si="143"/>
        <v/>
      </c>
      <c r="CK268" s="84">
        <f>IFERROR(FIND("CORPO DE BOMBEIROS",consulta_completa__11[[#This Row],[14 - Inst. Atuando no Local]]),0)</f>
        <v>0</v>
      </c>
      <c r="CL268" s="84" t="str">
        <f t="shared" si="144"/>
        <v/>
      </c>
      <c r="CM268" s="84">
        <f>IFERROR(FIND("POLÍCIA RODOVIÁRIA",consulta_completa__11[[#This Row],[14 - Inst. Atuando no Local]]),0)</f>
        <v>0</v>
      </c>
      <c r="CN268" s="84" t="str">
        <f t="shared" si="145"/>
        <v/>
      </c>
      <c r="CO268" s="84">
        <f>IFERROR(FIND("POLÍCIA MILITAR",consulta_completa__11[[#This Row],[14 - Inst. Atuando no Local]]),0)</f>
        <v>0</v>
      </c>
      <c r="CP268" s="84" t="str">
        <f t="shared" si="146"/>
        <v/>
      </c>
      <c r="CQ268" s="84">
        <f>IFERROR(FIND("POLÍCIA CIVIL",consulta_completa__11[[#This Row],[14 - Inst. Atuando no Local]]),0)</f>
        <v>0</v>
      </c>
      <c r="CR268" s="84" t="str">
        <f t="shared" si="147"/>
        <v/>
      </c>
      <c r="CS268" s="84">
        <f>IFERROR(FIND("MARINHA DO BRASIL",consulta_completa__11[[#This Row],[14 - Inst. Atuando no Local]]),0)</f>
        <v>0</v>
      </c>
      <c r="CT268" s="84" t="str">
        <f t="shared" si="148"/>
        <v/>
      </c>
      <c r="CU268" s="84">
        <f>IFERROR(FIND("EMPRESA ESPECIALIZADA EM ATENDIMENTO",consulta_completa__11[[#This Row],[14 - Inst. Atuando no Local]]),0)</f>
        <v>0</v>
      </c>
      <c r="CV268" s="84" t="str">
        <f t="shared" si="149"/>
        <v/>
      </c>
      <c r="CW268" s="84">
        <f>IFERROR(FIND("IBAMA",consulta_completa__11[[#This Row],[14 - Inst. Atuando no Local]]),0)</f>
        <v>0</v>
      </c>
      <c r="CX268" s="84" t="str">
        <f t="shared" si="150"/>
        <v/>
      </c>
      <c r="CY268" s="84" t="str">
        <f>IF(consulta_completa__11[[#This Row],[14 - Inst. Atuando no Local]]="","X","")</f>
        <v/>
      </c>
      <c r="CZ268" s="84">
        <f>IFERROR(FIND("OUTRA (S)",consulta_completa__11[[#This Row],[14 - Inst. Atuando no Local]]),0)</f>
        <v>0</v>
      </c>
      <c r="DA268" s="84" t="str">
        <f t="shared" si="151"/>
        <v/>
      </c>
      <c r="DB268" s="35" t="str">
        <f t="shared" si="152"/>
        <v>Sim</v>
      </c>
      <c r="DC268" s="35" t="str">
        <f t="shared" si="153"/>
        <v>Não</v>
      </c>
      <c r="DD268" s="35" t="str">
        <f t="shared" si="154"/>
        <v>Sim</v>
      </c>
      <c r="DE268" s="87" t="str">
        <f t="shared" si="125"/>
        <v>Federal</v>
      </c>
    </row>
    <row r="269" spans="1:109">
      <c r="A269" s="14">
        <v>202542243229</v>
      </c>
      <c r="B269" s="1">
        <v>45765</v>
      </c>
      <c r="C269" t="s">
        <v>2717</v>
      </c>
      <c r="D269" t="s">
        <v>180</v>
      </c>
      <c r="E269" t="s">
        <v>286</v>
      </c>
      <c r="F269" t="s">
        <v>112</v>
      </c>
      <c r="G269" t="s">
        <v>113</v>
      </c>
      <c r="H269" t="s">
        <v>114</v>
      </c>
      <c r="I269" t="s">
        <v>114</v>
      </c>
      <c r="J269" t="s">
        <v>2718</v>
      </c>
      <c r="K269" t="s">
        <v>113</v>
      </c>
      <c r="L269" t="s">
        <v>113</v>
      </c>
      <c r="M269" t="s">
        <v>140</v>
      </c>
      <c r="N269" t="s">
        <v>2719</v>
      </c>
      <c r="O269" t="s">
        <v>185</v>
      </c>
      <c r="P269" t="s">
        <v>200</v>
      </c>
      <c r="Q269" t="s">
        <v>143</v>
      </c>
      <c r="R269" t="s">
        <v>123</v>
      </c>
      <c r="S269" t="s">
        <v>113</v>
      </c>
      <c r="T269" t="s">
        <v>2720</v>
      </c>
      <c r="U269" t="s">
        <v>631</v>
      </c>
      <c r="V269" t="s">
        <v>2721</v>
      </c>
      <c r="Y269" t="b">
        <v>1</v>
      </c>
      <c r="Z269" t="s">
        <v>2722</v>
      </c>
      <c r="AA269" t="s">
        <v>2723</v>
      </c>
      <c r="AB269" t="s">
        <v>113</v>
      </c>
      <c r="AC269" t="s">
        <v>113</v>
      </c>
      <c r="AE269" t="s">
        <v>2724</v>
      </c>
      <c r="AF269" t="s">
        <v>113</v>
      </c>
      <c r="AG269" t="s">
        <v>113</v>
      </c>
      <c r="AH269" t="s">
        <v>131</v>
      </c>
      <c r="AI269" t="s">
        <v>131</v>
      </c>
      <c r="AJ269" t="s">
        <v>131</v>
      </c>
      <c r="AK269" t="s">
        <v>2725</v>
      </c>
      <c r="AL269" t="s">
        <v>2726</v>
      </c>
      <c r="AM269" t="s">
        <v>153</v>
      </c>
      <c r="AN269" t="s">
        <v>154</v>
      </c>
      <c r="AO269" t="s">
        <v>155</v>
      </c>
      <c r="AP269">
        <v>6133161070</v>
      </c>
      <c r="AQ269" t="s">
        <v>156</v>
      </c>
      <c r="AR269" t="s">
        <v>113</v>
      </c>
      <c r="AS269" t="s">
        <v>113</v>
      </c>
      <c r="AT269" t="s">
        <v>113</v>
      </c>
      <c r="AU269" t="s">
        <v>113</v>
      </c>
      <c r="AW269" t="s">
        <v>113</v>
      </c>
      <c r="AX269" s="82">
        <f>IFERROR(FIND("Óbitos/feridos",consulta_completa__11[[#This Row],[13 - Ocorrências/Ambientes Atingidos]]),0)</f>
        <v>0</v>
      </c>
      <c r="AY269" s="83" t="str">
        <f t="shared" si="126"/>
        <v/>
      </c>
      <c r="AZ269" s="82">
        <f>IFERROR(FIND("População afetada/evacuada",consulta_completa__11[[#This Row],[13 - Ocorrências/Ambientes Atingidos]]),0)</f>
        <v>0</v>
      </c>
      <c r="BA269" s="82" t="str">
        <f t="shared" si="127"/>
        <v/>
      </c>
      <c r="BB269" s="82">
        <f>IFERROR(FIND("Suspensão de abastecimento de água",consulta_completa__11[[#This Row],[13 - Ocorrências/Ambientes Atingidos]]),0)</f>
        <v>0</v>
      </c>
      <c r="BC269" s="83" t="str">
        <f t="shared" si="155"/>
        <v/>
      </c>
      <c r="BD269" s="82">
        <f>IFERROR(FIND("Rio/córrego",consulta_completa__11[[#This Row],[13 - Ocorrências/Ambientes Atingidos]]),0)</f>
        <v>0</v>
      </c>
      <c r="BE269" s="83" t="str">
        <f t="shared" si="128"/>
        <v/>
      </c>
      <c r="BF269" s="82">
        <f>IFERROR(FIND("Lago",consulta_completa__11[[#This Row],[13 - Ocorrências/Ambientes Atingidos]]),0)</f>
        <v>0</v>
      </c>
      <c r="BG269" s="83" t="str">
        <f t="shared" si="129"/>
        <v/>
      </c>
      <c r="BH269" s="82">
        <f>IFERROR(FIND("Mar",consulta_completa__11[[#This Row],[13 - Ocorrências/Ambientes Atingidos]]),0)</f>
        <v>0</v>
      </c>
      <c r="BI269" s="83" t="str">
        <f t="shared" si="130"/>
        <v/>
      </c>
      <c r="BJ269" s="82">
        <f>IFERROR(FIND("Praia",consulta_completa__11[[#This Row],[13 - Ocorrências/Ambientes Atingidos]]),0)</f>
        <v>0</v>
      </c>
      <c r="BK269" s="83" t="str">
        <f t="shared" si="131"/>
        <v/>
      </c>
      <c r="BL269" s="82">
        <f>IFERROR(FIND("Solo",consulta_completa__11[[#This Row],[13 - Ocorrências/Ambientes Atingidos]]),0)</f>
        <v>1</v>
      </c>
      <c r="BM269" s="83" t="str">
        <f t="shared" si="132"/>
        <v>X</v>
      </c>
      <c r="BN269" s="82">
        <f>IFERROR(FIND("Águas subterrâneas",consulta_completa__11[[#This Row],[13 - Ocorrências/Ambientes Atingidos]]),0)</f>
        <v>0</v>
      </c>
      <c r="BO269" s="83" t="str">
        <f t="shared" si="133"/>
        <v/>
      </c>
      <c r="BP269" s="82">
        <f>IFERROR(FIND("Atmosfera",consulta_completa__11[[#This Row],[13 - Ocorrências/Ambientes Atingidos]]),0)</f>
        <v>0</v>
      </c>
      <c r="BQ269" s="83" t="str">
        <f t="shared" si="134"/>
        <v/>
      </c>
      <c r="BR269" s="82">
        <f>IFERROR(FIND("Flora",consulta_completa__11[[#This Row],[13 - Ocorrências/Ambientes Atingidos]]),0)</f>
        <v>0</v>
      </c>
      <c r="BS269" s="83" t="str">
        <f t="shared" si="135"/>
        <v/>
      </c>
      <c r="BT269" s="82">
        <f>IFERROR(FIND("Fauna",consulta_completa__11[[#This Row],[13 - Ocorrências/Ambientes Atingidos]]),0)</f>
        <v>0</v>
      </c>
      <c r="BU269" s="83" t="str">
        <f t="shared" si="136"/>
        <v/>
      </c>
      <c r="BV269" s="82">
        <f>IFERROR(FIND("UC federal",consulta_completa__11[[#This Row],[13 - Ocorrências/Ambientes Atingidos]]),0)</f>
        <v>0</v>
      </c>
      <c r="BW269" s="83" t="str">
        <f t="shared" si="137"/>
        <v/>
      </c>
      <c r="BX269" s="82">
        <f>IFERROR(FIND("UC estadual/municipal",consulta_completa__11[[#This Row],[13 - Ocorrências/Ambientes Atingidos]]),0)</f>
        <v>0</v>
      </c>
      <c r="BY269" s="83" t="str">
        <f t="shared" si="138"/>
        <v/>
      </c>
      <c r="BZ269" s="82">
        <f>IFERROR(FIND("Outro(s)",consulta_completa__11[[#This Row],[13 - Ocorrências/Ambientes Atingidos]]),0)</f>
        <v>0</v>
      </c>
      <c r="CA269" s="83" t="str">
        <f t="shared" si="139"/>
        <v/>
      </c>
      <c r="CB269" s="82">
        <f>IFERROR(FIND("Sem dano",consulta_completa__11[[#This Row],[13 - Ocorrências/Ambientes Atingidos]]),0)</f>
        <v>0</v>
      </c>
      <c r="CC269" s="83" t="str">
        <f t="shared" si="140"/>
        <v/>
      </c>
      <c r="CD269" s="82" t="str">
        <f>IF(consulta_completa__11[[#This Row],[13 - Ocorrências/Ambientes Atingidos]]="","X","")</f>
        <v/>
      </c>
      <c r="CE269" s="84">
        <f>IFERROR(FIND("IBAMA",consulta_completa__11[[#This Row],[14 - Inst. Atuando no Local]]),0)</f>
        <v>0</v>
      </c>
      <c r="CF269" s="84" t="str">
        <f t="shared" si="141"/>
        <v/>
      </c>
      <c r="CG269" s="84">
        <f>IFERROR(FIND("OEMA",consulta_completa__11[[#This Row],[14 - Inst. Atuando no Local]]),0)</f>
        <v>0</v>
      </c>
      <c r="CH269" s="84" t="str">
        <f t="shared" si="142"/>
        <v/>
      </c>
      <c r="CI269" s="84">
        <f>IFERROR(FIND("DEFESA CIVIL",consulta_completa__11[[#This Row],[14 - Inst. Atuando no Local]]),0)</f>
        <v>0</v>
      </c>
      <c r="CJ269" s="84" t="str">
        <f t="shared" si="143"/>
        <v/>
      </c>
      <c r="CK269" s="84">
        <f>IFERROR(FIND("CORPO DE BOMBEIROS",consulta_completa__11[[#This Row],[14 - Inst. Atuando no Local]]),0)</f>
        <v>0</v>
      </c>
      <c r="CL269" s="84" t="str">
        <f t="shared" si="144"/>
        <v/>
      </c>
      <c r="CM269" s="84">
        <f>IFERROR(FIND("POLÍCIA RODOVIÁRIA",consulta_completa__11[[#This Row],[14 - Inst. Atuando no Local]]),0)</f>
        <v>0</v>
      </c>
      <c r="CN269" s="84" t="str">
        <f t="shared" si="145"/>
        <v/>
      </c>
      <c r="CO269" s="84">
        <f>IFERROR(FIND("POLÍCIA MILITAR",consulta_completa__11[[#This Row],[14 - Inst. Atuando no Local]]),0)</f>
        <v>0</v>
      </c>
      <c r="CP269" s="84" t="str">
        <f t="shared" si="146"/>
        <v/>
      </c>
      <c r="CQ269" s="84">
        <f>IFERROR(FIND("POLÍCIA CIVIL",consulta_completa__11[[#This Row],[14 - Inst. Atuando no Local]]),0)</f>
        <v>0</v>
      </c>
      <c r="CR269" s="84" t="str">
        <f t="shared" si="147"/>
        <v/>
      </c>
      <c r="CS269" s="84">
        <f>IFERROR(FIND("MARINHA DO BRASIL",consulta_completa__11[[#This Row],[14 - Inst. Atuando no Local]]),0)</f>
        <v>0</v>
      </c>
      <c r="CT269" s="84" t="str">
        <f t="shared" si="148"/>
        <v/>
      </c>
      <c r="CU269" s="84">
        <f>IFERROR(FIND("EMPRESA ESPECIALIZADA EM ATENDIMENTO",consulta_completa__11[[#This Row],[14 - Inst. Atuando no Local]]),0)</f>
        <v>0</v>
      </c>
      <c r="CV269" s="84" t="str">
        <f t="shared" si="149"/>
        <v/>
      </c>
      <c r="CW269" s="84">
        <f>IFERROR(FIND("IBAMA",consulta_completa__11[[#This Row],[14 - Inst. Atuando no Local]]),0)</f>
        <v>0</v>
      </c>
      <c r="CX269" s="84" t="str">
        <f t="shared" si="150"/>
        <v/>
      </c>
      <c r="CY269" s="84" t="str">
        <f>IF(consulta_completa__11[[#This Row],[14 - Inst. Atuando no Local]]="","X","")</f>
        <v/>
      </c>
      <c r="CZ269" s="84">
        <f>IFERROR(FIND("OUTRA (S)",consulta_completa__11[[#This Row],[14 - Inst. Atuando no Local]]),0)</f>
        <v>0</v>
      </c>
      <c r="DA269" s="84" t="str">
        <f t="shared" si="151"/>
        <v/>
      </c>
      <c r="DB269" s="35" t="str">
        <f t="shared" si="152"/>
        <v>Sim</v>
      </c>
      <c r="DC269" s="35" t="str">
        <f t="shared" si="153"/>
        <v>Não</v>
      </c>
      <c r="DD269" s="35" t="str">
        <f t="shared" si="154"/>
        <v>Sim</v>
      </c>
      <c r="DE269" s="87" t="str">
        <f t="shared" si="125"/>
        <v>Sem informação</v>
      </c>
    </row>
    <row r="270" spans="1:109">
      <c r="A270" s="14">
        <v>202542261254</v>
      </c>
      <c r="B270" s="1">
        <v>45765</v>
      </c>
      <c r="C270" t="s">
        <v>2717</v>
      </c>
      <c r="D270" t="s">
        <v>180</v>
      </c>
      <c r="E270" t="s">
        <v>286</v>
      </c>
      <c r="F270" t="s">
        <v>112</v>
      </c>
      <c r="G270" t="s">
        <v>113</v>
      </c>
      <c r="H270" t="s">
        <v>114</v>
      </c>
      <c r="I270" t="s">
        <v>114</v>
      </c>
      <c r="J270" t="s">
        <v>113</v>
      </c>
      <c r="K270" t="s">
        <v>114</v>
      </c>
      <c r="L270" t="s">
        <v>114</v>
      </c>
      <c r="M270" t="s">
        <v>140</v>
      </c>
      <c r="N270" t="s">
        <v>2727</v>
      </c>
      <c r="O270" t="s">
        <v>120</v>
      </c>
      <c r="P270" t="s">
        <v>200</v>
      </c>
      <c r="Q270" t="s">
        <v>143</v>
      </c>
      <c r="R270" t="s">
        <v>123</v>
      </c>
      <c r="S270" t="s">
        <v>113</v>
      </c>
      <c r="T270" t="s">
        <v>2728</v>
      </c>
      <c r="U270" t="s">
        <v>2729</v>
      </c>
      <c r="V270" t="s">
        <v>2730</v>
      </c>
      <c r="Z270" t="s">
        <v>2731</v>
      </c>
      <c r="AA270" t="s">
        <v>2732</v>
      </c>
      <c r="AB270" t="s">
        <v>2733</v>
      </c>
      <c r="AC270" t="s">
        <v>2242</v>
      </c>
      <c r="AD270">
        <v>0</v>
      </c>
      <c r="AE270" t="s">
        <v>2734</v>
      </c>
      <c r="AF270" t="s">
        <v>2735</v>
      </c>
      <c r="AG270" t="s">
        <v>2736</v>
      </c>
      <c r="AH270" t="s">
        <v>131</v>
      </c>
      <c r="AI270" t="s">
        <v>132</v>
      </c>
      <c r="AJ270" t="s">
        <v>132</v>
      </c>
      <c r="AK270" t="s">
        <v>113</v>
      </c>
      <c r="AL270" t="s">
        <v>113</v>
      </c>
      <c r="AM270" t="s">
        <v>692</v>
      </c>
      <c r="AN270" t="s">
        <v>1543</v>
      </c>
      <c r="AO270" t="s">
        <v>1544</v>
      </c>
      <c r="AP270">
        <v>6236238900</v>
      </c>
      <c r="AQ270" t="s">
        <v>695</v>
      </c>
      <c r="AR270" t="s">
        <v>113</v>
      </c>
      <c r="AS270" t="s">
        <v>113</v>
      </c>
      <c r="AT270" t="s">
        <v>113</v>
      </c>
      <c r="AU270" t="s">
        <v>113</v>
      </c>
      <c r="AW270" t="s">
        <v>113</v>
      </c>
      <c r="AX270" s="82">
        <f>IFERROR(FIND("Óbitos/feridos",consulta_completa__11[[#This Row],[13 - Ocorrências/Ambientes Atingidos]]),0)</f>
        <v>0</v>
      </c>
      <c r="AY270" s="83" t="str">
        <f t="shared" si="126"/>
        <v/>
      </c>
      <c r="AZ270" s="82">
        <f>IFERROR(FIND("População afetada/evacuada",consulta_completa__11[[#This Row],[13 - Ocorrências/Ambientes Atingidos]]),0)</f>
        <v>0</v>
      </c>
      <c r="BA270" s="82" t="str">
        <f t="shared" si="127"/>
        <v/>
      </c>
      <c r="BB270" s="82">
        <f>IFERROR(FIND("Suspensão de abastecimento de água",consulta_completa__11[[#This Row],[13 - Ocorrências/Ambientes Atingidos]]),0)</f>
        <v>0</v>
      </c>
      <c r="BC270" s="83" t="str">
        <f t="shared" si="155"/>
        <v/>
      </c>
      <c r="BD270" s="82">
        <f>IFERROR(FIND("Rio/córrego",consulta_completa__11[[#This Row],[13 - Ocorrências/Ambientes Atingidos]]),0)</f>
        <v>0</v>
      </c>
      <c r="BE270" s="83" t="str">
        <f t="shared" si="128"/>
        <v/>
      </c>
      <c r="BF270" s="82">
        <f>IFERROR(FIND("Lago",consulta_completa__11[[#This Row],[13 - Ocorrências/Ambientes Atingidos]]),0)</f>
        <v>0</v>
      </c>
      <c r="BG270" s="83" t="str">
        <f t="shared" si="129"/>
        <v/>
      </c>
      <c r="BH270" s="82">
        <f>IFERROR(FIND("Mar",consulta_completa__11[[#This Row],[13 - Ocorrências/Ambientes Atingidos]]),0)</f>
        <v>0</v>
      </c>
      <c r="BI270" s="83" t="str">
        <f t="shared" si="130"/>
        <v/>
      </c>
      <c r="BJ270" s="82">
        <f>IFERROR(FIND("Praia",consulta_completa__11[[#This Row],[13 - Ocorrências/Ambientes Atingidos]]),0)</f>
        <v>0</v>
      </c>
      <c r="BK270" s="83" t="str">
        <f t="shared" si="131"/>
        <v/>
      </c>
      <c r="BL270" s="82">
        <f>IFERROR(FIND("Solo",consulta_completa__11[[#This Row],[13 - Ocorrências/Ambientes Atingidos]]),0)</f>
        <v>1</v>
      </c>
      <c r="BM270" s="83" t="str">
        <f t="shared" si="132"/>
        <v>X</v>
      </c>
      <c r="BN270" s="82">
        <f>IFERROR(FIND("Águas subterrâneas",consulta_completa__11[[#This Row],[13 - Ocorrências/Ambientes Atingidos]]),0)</f>
        <v>0</v>
      </c>
      <c r="BO270" s="83" t="str">
        <f t="shared" si="133"/>
        <v/>
      </c>
      <c r="BP270" s="82">
        <f>IFERROR(FIND("Atmosfera",consulta_completa__11[[#This Row],[13 - Ocorrências/Ambientes Atingidos]]),0)</f>
        <v>0</v>
      </c>
      <c r="BQ270" s="83" t="str">
        <f t="shared" si="134"/>
        <v/>
      </c>
      <c r="BR270" s="82">
        <f>IFERROR(FIND("Flora",consulta_completa__11[[#This Row],[13 - Ocorrências/Ambientes Atingidos]]),0)</f>
        <v>0</v>
      </c>
      <c r="BS270" s="83" t="str">
        <f t="shared" si="135"/>
        <v/>
      </c>
      <c r="BT270" s="82">
        <f>IFERROR(FIND("Fauna",consulta_completa__11[[#This Row],[13 - Ocorrências/Ambientes Atingidos]]),0)</f>
        <v>0</v>
      </c>
      <c r="BU270" s="83" t="str">
        <f t="shared" si="136"/>
        <v/>
      </c>
      <c r="BV270" s="82">
        <f>IFERROR(FIND("UC federal",consulta_completa__11[[#This Row],[13 - Ocorrências/Ambientes Atingidos]]),0)</f>
        <v>0</v>
      </c>
      <c r="BW270" s="83" t="str">
        <f t="shared" si="137"/>
        <v/>
      </c>
      <c r="BX270" s="82">
        <f>IFERROR(FIND("UC estadual/municipal",consulta_completa__11[[#This Row],[13 - Ocorrências/Ambientes Atingidos]]),0)</f>
        <v>0</v>
      </c>
      <c r="BY270" s="83" t="str">
        <f t="shared" si="138"/>
        <v/>
      </c>
      <c r="BZ270" s="82">
        <f>IFERROR(FIND("Outro(s)",consulta_completa__11[[#This Row],[13 - Ocorrências/Ambientes Atingidos]]),0)</f>
        <v>0</v>
      </c>
      <c r="CA270" s="83" t="str">
        <f t="shared" si="139"/>
        <v/>
      </c>
      <c r="CB270" s="82">
        <f>IFERROR(FIND("Sem dano",consulta_completa__11[[#This Row],[13 - Ocorrências/Ambientes Atingidos]]),0)</f>
        <v>0</v>
      </c>
      <c r="CC270" s="83" t="str">
        <f t="shared" si="140"/>
        <v/>
      </c>
      <c r="CD270" s="82" t="str">
        <f>IF(consulta_completa__11[[#This Row],[13 - Ocorrências/Ambientes Atingidos]]="","X","")</f>
        <v/>
      </c>
      <c r="CE270" s="84">
        <f>IFERROR(FIND("IBAMA",consulta_completa__11[[#This Row],[14 - Inst. Atuando no Local]]),0)</f>
        <v>60</v>
      </c>
      <c r="CF270" s="84" t="str">
        <f t="shared" si="141"/>
        <v>X</v>
      </c>
      <c r="CG270" s="84">
        <f>IFERROR(FIND("OEMA",consulta_completa__11[[#This Row],[14 - Inst. Atuando no Local]]),0)</f>
        <v>0</v>
      </c>
      <c r="CH270" s="84" t="str">
        <f t="shared" si="142"/>
        <v/>
      </c>
      <c r="CI270" s="84">
        <f>IFERROR(FIND("DEFESA CIVIL",consulta_completa__11[[#This Row],[14 - Inst. Atuando no Local]]),0)</f>
        <v>0</v>
      </c>
      <c r="CJ270" s="84" t="str">
        <f t="shared" si="143"/>
        <v/>
      </c>
      <c r="CK270" s="84">
        <f>IFERROR(FIND("CORPO DE BOMBEIROS",consulta_completa__11[[#This Row],[14 - Inst. Atuando no Local]]),0)</f>
        <v>0</v>
      </c>
      <c r="CL270" s="84" t="str">
        <f t="shared" si="144"/>
        <v/>
      </c>
      <c r="CM270" s="84">
        <f>IFERROR(FIND("POLÍCIA RODOVIÁRIA",consulta_completa__11[[#This Row],[14 - Inst. Atuando no Local]]),0)</f>
        <v>0</v>
      </c>
      <c r="CN270" s="84" t="str">
        <f t="shared" si="145"/>
        <v/>
      </c>
      <c r="CO270" s="84">
        <f>IFERROR(FIND("POLÍCIA MILITAR",consulta_completa__11[[#This Row],[14 - Inst. Atuando no Local]]),0)</f>
        <v>0</v>
      </c>
      <c r="CP270" s="84" t="str">
        <f t="shared" si="146"/>
        <v/>
      </c>
      <c r="CQ270" s="84">
        <f>IFERROR(FIND("POLÍCIA CIVIL",consulta_completa__11[[#This Row],[14 - Inst. Atuando no Local]]),0)</f>
        <v>0</v>
      </c>
      <c r="CR270" s="84" t="str">
        <f t="shared" si="147"/>
        <v/>
      </c>
      <c r="CS270" s="84">
        <f>IFERROR(FIND("MARINHA DO BRASIL",consulta_completa__11[[#This Row],[14 - Inst. Atuando no Local]]),0)</f>
        <v>0</v>
      </c>
      <c r="CT270" s="84" t="str">
        <f t="shared" si="148"/>
        <v/>
      </c>
      <c r="CU270" s="84">
        <f>IFERROR(FIND("EMPRESA ESPECIALIZADA EM ATENDIMENTO",consulta_completa__11[[#This Row],[14 - Inst. Atuando no Local]]),0)</f>
        <v>0</v>
      </c>
      <c r="CV270" s="84" t="str">
        <f t="shared" si="149"/>
        <v/>
      </c>
      <c r="CW270" s="84">
        <f>IFERROR(FIND("IBAMA",consulta_completa__11[[#This Row],[14 - Inst. Atuando no Local]]),0)</f>
        <v>60</v>
      </c>
      <c r="CX270" s="84" t="str">
        <f t="shared" si="150"/>
        <v>X</v>
      </c>
      <c r="CY270" s="84" t="str">
        <f>IF(consulta_completa__11[[#This Row],[14 - Inst. Atuando no Local]]="","X","")</f>
        <v/>
      </c>
      <c r="CZ270" s="84">
        <f>IFERROR(FIND("OUTRA (S)",consulta_completa__11[[#This Row],[14 - Inst. Atuando no Local]]),0)</f>
        <v>0</v>
      </c>
      <c r="DA270" s="84" t="str">
        <f t="shared" si="151"/>
        <v/>
      </c>
      <c r="DB270" s="35" t="str">
        <f t="shared" si="152"/>
        <v>Sim</v>
      </c>
      <c r="DC270" s="35" t="str">
        <f t="shared" si="153"/>
        <v>Não</v>
      </c>
      <c r="DD270" s="35" t="str">
        <f t="shared" si="154"/>
        <v>Sim</v>
      </c>
      <c r="DE270" s="87" t="str">
        <f t="shared" si="125"/>
        <v>Sem informação</v>
      </c>
    </row>
    <row r="271" spans="1:109">
      <c r="A271" s="14">
        <v>202543036038</v>
      </c>
      <c r="B271" s="1">
        <v>45765</v>
      </c>
      <c r="C271" t="s">
        <v>160</v>
      </c>
      <c r="D271" t="s">
        <v>161</v>
      </c>
      <c r="E271" t="s">
        <v>162</v>
      </c>
      <c r="F271" t="s">
        <v>163</v>
      </c>
      <c r="G271" t="s">
        <v>113</v>
      </c>
      <c r="H271" t="s">
        <v>114</v>
      </c>
      <c r="I271" t="s">
        <v>114</v>
      </c>
      <c r="J271" t="s">
        <v>945</v>
      </c>
      <c r="K271" t="s">
        <v>2034</v>
      </c>
      <c r="L271" t="s">
        <v>166</v>
      </c>
      <c r="M271" t="s">
        <v>140</v>
      </c>
      <c r="N271" t="s">
        <v>119</v>
      </c>
      <c r="O271" t="s">
        <v>113</v>
      </c>
      <c r="P271" t="s">
        <v>200</v>
      </c>
      <c r="Q271" t="s">
        <v>167</v>
      </c>
      <c r="R271" t="s">
        <v>123</v>
      </c>
      <c r="S271" t="s">
        <v>113</v>
      </c>
      <c r="T271" t="s">
        <v>113</v>
      </c>
      <c r="U271" t="s">
        <v>1623</v>
      </c>
      <c r="V271" t="s">
        <v>2737</v>
      </c>
      <c r="Z271" t="s">
        <v>1625</v>
      </c>
      <c r="AA271" t="s">
        <v>370</v>
      </c>
      <c r="AB271" t="s">
        <v>172</v>
      </c>
      <c r="AC271" t="s">
        <v>173</v>
      </c>
      <c r="AD271">
        <v>1</v>
      </c>
      <c r="AE271" t="s">
        <v>2738</v>
      </c>
      <c r="AF271" t="s">
        <v>113</v>
      </c>
      <c r="AG271" t="s">
        <v>113</v>
      </c>
      <c r="AH271" t="s">
        <v>131</v>
      </c>
      <c r="AI271" t="s">
        <v>132</v>
      </c>
      <c r="AJ271" t="s">
        <v>131</v>
      </c>
      <c r="AK271" t="s">
        <v>2739</v>
      </c>
      <c r="AL271" t="s">
        <v>113</v>
      </c>
      <c r="AM271" t="s">
        <v>153</v>
      </c>
      <c r="AN271" t="s">
        <v>154</v>
      </c>
      <c r="AO271" t="s">
        <v>155</v>
      </c>
      <c r="AP271">
        <v>6133161070</v>
      </c>
      <c r="AQ271" t="s">
        <v>156</v>
      </c>
      <c r="AR271" t="s">
        <v>113</v>
      </c>
      <c r="AS271" t="s">
        <v>113</v>
      </c>
      <c r="AT271" t="s">
        <v>113</v>
      </c>
      <c r="AU271" t="s">
        <v>113</v>
      </c>
      <c r="AW271" t="s">
        <v>113</v>
      </c>
      <c r="AX271" s="82">
        <f>IFERROR(FIND("Óbitos/feridos",consulta_completa__11[[#This Row],[13 - Ocorrências/Ambientes Atingidos]]),0)</f>
        <v>0</v>
      </c>
      <c r="AY271" s="83" t="str">
        <f t="shared" si="126"/>
        <v/>
      </c>
      <c r="AZ271" s="82">
        <f>IFERROR(FIND("População afetada/evacuada",consulta_completa__11[[#This Row],[13 - Ocorrências/Ambientes Atingidos]]),0)</f>
        <v>0</v>
      </c>
      <c r="BA271" s="82" t="str">
        <f t="shared" si="127"/>
        <v/>
      </c>
      <c r="BB271" s="82">
        <f>IFERROR(FIND("Suspensão de abastecimento de água",consulta_completa__11[[#This Row],[13 - Ocorrências/Ambientes Atingidos]]),0)</f>
        <v>0</v>
      </c>
      <c r="BC271" s="83" t="str">
        <f t="shared" si="155"/>
        <v/>
      </c>
      <c r="BD271" s="82">
        <f>IFERROR(FIND("Rio/córrego",consulta_completa__11[[#This Row],[13 - Ocorrências/Ambientes Atingidos]]),0)</f>
        <v>0</v>
      </c>
      <c r="BE271" s="83" t="str">
        <f t="shared" si="128"/>
        <v/>
      </c>
      <c r="BF271" s="82">
        <f>IFERROR(FIND("Lago",consulta_completa__11[[#This Row],[13 - Ocorrências/Ambientes Atingidos]]),0)</f>
        <v>0</v>
      </c>
      <c r="BG271" s="83" t="str">
        <f t="shared" si="129"/>
        <v/>
      </c>
      <c r="BH271" s="82">
        <f>IFERROR(FIND("Mar",consulta_completa__11[[#This Row],[13 - Ocorrências/Ambientes Atingidos]]),0)</f>
        <v>0</v>
      </c>
      <c r="BI271" s="83" t="str">
        <f t="shared" si="130"/>
        <v/>
      </c>
      <c r="BJ271" s="82">
        <f>IFERROR(FIND("Praia",consulta_completa__11[[#This Row],[13 - Ocorrências/Ambientes Atingidos]]),0)</f>
        <v>0</v>
      </c>
      <c r="BK271" s="83" t="str">
        <f t="shared" si="131"/>
        <v/>
      </c>
      <c r="BL271" s="82">
        <f>IFERROR(FIND("Solo",consulta_completa__11[[#This Row],[13 - Ocorrências/Ambientes Atingidos]]),0)</f>
        <v>1</v>
      </c>
      <c r="BM271" s="83" t="str">
        <f t="shared" si="132"/>
        <v>X</v>
      </c>
      <c r="BN271" s="82">
        <f>IFERROR(FIND("Águas subterrâneas",consulta_completa__11[[#This Row],[13 - Ocorrências/Ambientes Atingidos]]),0)</f>
        <v>0</v>
      </c>
      <c r="BO271" s="83" t="str">
        <f t="shared" si="133"/>
        <v/>
      </c>
      <c r="BP271" s="82">
        <f>IFERROR(FIND("Atmosfera",consulta_completa__11[[#This Row],[13 - Ocorrências/Ambientes Atingidos]]),0)</f>
        <v>0</v>
      </c>
      <c r="BQ271" s="83" t="str">
        <f t="shared" si="134"/>
        <v/>
      </c>
      <c r="BR271" s="82">
        <f>IFERROR(FIND("Flora",consulta_completa__11[[#This Row],[13 - Ocorrências/Ambientes Atingidos]]),0)</f>
        <v>0</v>
      </c>
      <c r="BS271" s="83" t="str">
        <f t="shared" si="135"/>
        <v/>
      </c>
      <c r="BT271" s="82">
        <f>IFERROR(FIND("Fauna",consulta_completa__11[[#This Row],[13 - Ocorrências/Ambientes Atingidos]]),0)</f>
        <v>0</v>
      </c>
      <c r="BU271" s="83" t="str">
        <f t="shared" si="136"/>
        <v/>
      </c>
      <c r="BV271" s="82">
        <f>IFERROR(FIND("UC federal",consulta_completa__11[[#This Row],[13 - Ocorrências/Ambientes Atingidos]]),0)</f>
        <v>0</v>
      </c>
      <c r="BW271" s="83" t="str">
        <f t="shared" si="137"/>
        <v/>
      </c>
      <c r="BX271" s="82">
        <f>IFERROR(FIND("UC estadual/municipal",consulta_completa__11[[#This Row],[13 - Ocorrências/Ambientes Atingidos]]),0)</f>
        <v>0</v>
      </c>
      <c r="BY271" s="83" t="str">
        <f t="shared" si="138"/>
        <v/>
      </c>
      <c r="BZ271" s="82">
        <f>IFERROR(FIND("Outro(s)",consulta_completa__11[[#This Row],[13 - Ocorrências/Ambientes Atingidos]]),0)</f>
        <v>0</v>
      </c>
      <c r="CA271" s="83" t="str">
        <f t="shared" si="139"/>
        <v/>
      </c>
      <c r="CB271" s="82">
        <f>IFERROR(FIND("Sem dano",consulta_completa__11[[#This Row],[13 - Ocorrências/Ambientes Atingidos]]),0)</f>
        <v>0</v>
      </c>
      <c r="CC271" s="83" t="str">
        <f t="shared" si="140"/>
        <v/>
      </c>
      <c r="CD271" s="82" t="str">
        <f>IF(consulta_completa__11[[#This Row],[13 - Ocorrências/Ambientes Atingidos]]="","X","")</f>
        <v/>
      </c>
      <c r="CE271" s="84">
        <f>IFERROR(FIND("IBAMA",consulta_completa__11[[#This Row],[14 - Inst. Atuando no Local]]),0)</f>
        <v>0</v>
      </c>
      <c r="CF271" s="84" t="str">
        <f t="shared" si="141"/>
        <v/>
      </c>
      <c r="CG271" s="84">
        <f>IFERROR(FIND("OEMA",consulta_completa__11[[#This Row],[14 - Inst. Atuando no Local]]),0)</f>
        <v>0</v>
      </c>
      <c r="CH271" s="84" t="str">
        <f t="shared" si="142"/>
        <v/>
      </c>
      <c r="CI271" s="84">
        <f>IFERROR(FIND("DEFESA CIVIL",consulta_completa__11[[#This Row],[14 - Inst. Atuando no Local]]),0)</f>
        <v>0</v>
      </c>
      <c r="CJ271" s="84" t="str">
        <f t="shared" si="143"/>
        <v/>
      </c>
      <c r="CK271" s="84">
        <f>IFERROR(FIND("CORPO DE BOMBEIROS",consulta_completa__11[[#This Row],[14 - Inst. Atuando no Local]]),0)</f>
        <v>0</v>
      </c>
      <c r="CL271" s="84" t="str">
        <f t="shared" si="144"/>
        <v/>
      </c>
      <c r="CM271" s="84">
        <f>IFERROR(FIND("POLÍCIA RODOVIÁRIA",consulta_completa__11[[#This Row],[14 - Inst. Atuando no Local]]),0)</f>
        <v>0</v>
      </c>
      <c r="CN271" s="84" t="str">
        <f t="shared" si="145"/>
        <v/>
      </c>
      <c r="CO271" s="84">
        <f>IFERROR(FIND("POLÍCIA MILITAR",consulta_completa__11[[#This Row],[14 - Inst. Atuando no Local]]),0)</f>
        <v>0</v>
      </c>
      <c r="CP271" s="84" t="str">
        <f t="shared" si="146"/>
        <v/>
      </c>
      <c r="CQ271" s="84">
        <f>IFERROR(FIND("POLÍCIA CIVIL",consulta_completa__11[[#This Row],[14 - Inst. Atuando no Local]]),0)</f>
        <v>0</v>
      </c>
      <c r="CR271" s="84" t="str">
        <f t="shared" si="147"/>
        <v/>
      </c>
      <c r="CS271" s="84">
        <f>IFERROR(FIND("MARINHA DO BRASIL",consulta_completa__11[[#This Row],[14 - Inst. Atuando no Local]]),0)</f>
        <v>0</v>
      </c>
      <c r="CT271" s="84" t="str">
        <f t="shared" si="148"/>
        <v/>
      </c>
      <c r="CU271" s="84">
        <f>IFERROR(FIND("EMPRESA ESPECIALIZADA EM ATENDIMENTO",consulta_completa__11[[#This Row],[14 - Inst. Atuando no Local]]),0)</f>
        <v>0</v>
      </c>
      <c r="CV271" s="84" t="str">
        <f t="shared" si="149"/>
        <v/>
      </c>
      <c r="CW271" s="84">
        <f>IFERROR(FIND("IBAMA",consulta_completa__11[[#This Row],[14 - Inst. Atuando no Local]]),0)</f>
        <v>0</v>
      </c>
      <c r="CX271" s="84" t="str">
        <f t="shared" si="150"/>
        <v/>
      </c>
      <c r="CY271" s="84" t="str">
        <f>IF(consulta_completa__11[[#This Row],[14 - Inst. Atuando no Local]]="","X","")</f>
        <v/>
      </c>
      <c r="CZ271" s="84">
        <f>IFERROR(FIND("OUTRA (S)",consulta_completa__11[[#This Row],[14 - Inst. Atuando no Local]]),0)</f>
        <v>0</v>
      </c>
      <c r="DA271" s="84" t="str">
        <f t="shared" si="151"/>
        <v/>
      </c>
      <c r="DB271" s="35" t="str">
        <f t="shared" si="152"/>
        <v>Sim</v>
      </c>
      <c r="DC271" s="35" t="str">
        <f t="shared" si="153"/>
        <v>Não</v>
      </c>
      <c r="DD271" s="35" t="str">
        <f t="shared" si="154"/>
        <v>Sim</v>
      </c>
      <c r="DE271" s="87" t="str">
        <f t="shared" si="125"/>
        <v>Federal</v>
      </c>
    </row>
    <row r="272" spans="1:109">
      <c r="A272" s="14">
        <v>202542257600</v>
      </c>
      <c r="B272" s="1">
        <v>45767</v>
      </c>
      <c r="C272" t="s">
        <v>718</v>
      </c>
      <c r="D272" t="s">
        <v>609</v>
      </c>
      <c r="E272" t="s">
        <v>139</v>
      </c>
      <c r="F272" t="s">
        <v>112</v>
      </c>
      <c r="G272" t="s">
        <v>113</v>
      </c>
      <c r="H272" t="s">
        <v>114</v>
      </c>
      <c r="I272" t="s">
        <v>114</v>
      </c>
      <c r="J272" t="s">
        <v>441</v>
      </c>
      <c r="K272" t="s">
        <v>2740</v>
      </c>
      <c r="L272" t="s">
        <v>117</v>
      </c>
      <c r="M272" t="s">
        <v>140</v>
      </c>
      <c r="N272" t="s">
        <v>141</v>
      </c>
      <c r="O272" t="s">
        <v>113</v>
      </c>
      <c r="P272" t="s">
        <v>272</v>
      </c>
      <c r="Q272" t="s">
        <v>122</v>
      </c>
      <c r="R272" t="s">
        <v>123</v>
      </c>
      <c r="S272" t="s">
        <v>113</v>
      </c>
      <c r="T272" t="s">
        <v>2741</v>
      </c>
      <c r="U272" t="s">
        <v>145</v>
      </c>
      <c r="V272" t="s">
        <v>113</v>
      </c>
      <c r="Z272" t="s">
        <v>2742</v>
      </c>
      <c r="AA272" t="s">
        <v>113</v>
      </c>
      <c r="AB272" t="s">
        <v>613</v>
      </c>
      <c r="AC272" t="s">
        <v>113</v>
      </c>
      <c r="AD272">
        <v>2</v>
      </c>
      <c r="AE272" t="s">
        <v>113</v>
      </c>
      <c r="AF272" t="s">
        <v>614</v>
      </c>
      <c r="AG272" t="s">
        <v>615</v>
      </c>
      <c r="AH272" t="s">
        <v>131</v>
      </c>
      <c r="AI272" t="s">
        <v>131</v>
      </c>
      <c r="AJ272" t="s">
        <v>131</v>
      </c>
      <c r="AK272" t="s">
        <v>2625</v>
      </c>
      <c r="AL272" t="s">
        <v>2743</v>
      </c>
      <c r="AM272" t="s">
        <v>153</v>
      </c>
      <c r="AN272" t="s">
        <v>154</v>
      </c>
      <c r="AO272" t="s">
        <v>155</v>
      </c>
      <c r="AP272">
        <v>6133161070</v>
      </c>
      <c r="AQ272" t="s">
        <v>156</v>
      </c>
      <c r="AR272" t="s">
        <v>113</v>
      </c>
      <c r="AS272" t="s">
        <v>113</v>
      </c>
      <c r="AT272" t="s">
        <v>2744</v>
      </c>
      <c r="AU272" t="s">
        <v>592</v>
      </c>
      <c r="AV272">
        <v>530000000</v>
      </c>
      <c r="AW272" t="s">
        <v>159</v>
      </c>
      <c r="AX272" s="82">
        <f>IFERROR(FIND("Óbitos/feridos",consulta_completa__11[[#This Row],[13 - Ocorrências/Ambientes Atingidos]]),0)</f>
        <v>0</v>
      </c>
      <c r="AY272" s="83" t="str">
        <f t="shared" si="126"/>
        <v/>
      </c>
      <c r="AZ272" s="82">
        <f>IFERROR(FIND("População afetada/evacuada",consulta_completa__11[[#This Row],[13 - Ocorrências/Ambientes Atingidos]]),0)</f>
        <v>0</v>
      </c>
      <c r="BA272" s="82" t="str">
        <f t="shared" si="127"/>
        <v/>
      </c>
      <c r="BB272" s="82">
        <f>IFERROR(FIND("Suspensão de abastecimento de água",consulta_completa__11[[#This Row],[13 - Ocorrências/Ambientes Atingidos]]),0)</f>
        <v>0</v>
      </c>
      <c r="BC272" s="83" t="str">
        <f t="shared" si="155"/>
        <v/>
      </c>
      <c r="BD272" s="82">
        <f>IFERROR(FIND("Rio/córrego",consulta_completa__11[[#This Row],[13 - Ocorrências/Ambientes Atingidos]]),0)</f>
        <v>0</v>
      </c>
      <c r="BE272" s="83" t="str">
        <f t="shared" si="128"/>
        <v/>
      </c>
      <c r="BF272" s="82">
        <f>IFERROR(FIND("Lago",consulta_completa__11[[#This Row],[13 - Ocorrências/Ambientes Atingidos]]),0)</f>
        <v>0</v>
      </c>
      <c r="BG272" s="83" t="str">
        <f t="shared" si="129"/>
        <v/>
      </c>
      <c r="BH272" s="82">
        <f>IFERROR(FIND("Mar",consulta_completa__11[[#This Row],[13 - Ocorrências/Ambientes Atingidos]]),0)</f>
        <v>0</v>
      </c>
      <c r="BI272" s="83" t="str">
        <f t="shared" si="130"/>
        <v/>
      </c>
      <c r="BJ272" s="82">
        <f>IFERROR(FIND("Praia",consulta_completa__11[[#This Row],[13 - Ocorrências/Ambientes Atingidos]]),0)</f>
        <v>0</v>
      </c>
      <c r="BK272" s="83" t="str">
        <f t="shared" si="131"/>
        <v/>
      </c>
      <c r="BL272" s="82">
        <f>IFERROR(FIND("Solo",consulta_completa__11[[#This Row],[13 - Ocorrências/Ambientes Atingidos]]),0)</f>
        <v>1</v>
      </c>
      <c r="BM272" s="83" t="str">
        <f t="shared" si="132"/>
        <v>X</v>
      </c>
      <c r="BN272" s="82">
        <f>IFERROR(FIND("Águas subterrâneas",consulta_completa__11[[#This Row],[13 - Ocorrências/Ambientes Atingidos]]),0)</f>
        <v>0</v>
      </c>
      <c r="BO272" s="83" t="str">
        <f t="shared" si="133"/>
        <v/>
      </c>
      <c r="BP272" s="82">
        <f>IFERROR(FIND("Atmosfera",consulta_completa__11[[#This Row],[13 - Ocorrências/Ambientes Atingidos]]),0)</f>
        <v>0</v>
      </c>
      <c r="BQ272" s="83" t="str">
        <f t="shared" si="134"/>
        <v/>
      </c>
      <c r="BR272" s="82">
        <f>IFERROR(FIND("Flora",consulta_completa__11[[#This Row],[13 - Ocorrências/Ambientes Atingidos]]),0)</f>
        <v>0</v>
      </c>
      <c r="BS272" s="83" t="str">
        <f t="shared" si="135"/>
        <v/>
      </c>
      <c r="BT272" s="82">
        <f>IFERROR(FIND("Fauna",consulta_completa__11[[#This Row],[13 - Ocorrências/Ambientes Atingidos]]),0)</f>
        <v>0</v>
      </c>
      <c r="BU272" s="83" t="str">
        <f t="shared" si="136"/>
        <v/>
      </c>
      <c r="BV272" s="82">
        <f>IFERROR(FIND("UC federal",consulta_completa__11[[#This Row],[13 - Ocorrências/Ambientes Atingidos]]),0)</f>
        <v>0</v>
      </c>
      <c r="BW272" s="83" t="str">
        <f t="shared" si="137"/>
        <v/>
      </c>
      <c r="BX272" s="82">
        <f>IFERROR(FIND("UC estadual/municipal",consulta_completa__11[[#This Row],[13 - Ocorrências/Ambientes Atingidos]]),0)</f>
        <v>0</v>
      </c>
      <c r="BY272" s="83" t="str">
        <f t="shared" si="138"/>
        <v/>
      </c>
      <c r="BZ272" s="82">
        <f>IFERROR(FIND("Outro(s)",consulta_completa__11[[#This Row],[13 - Ocorrências/Ambientes Atingidos]]),0)</f>
        <v>0</v>
      </c>
      <c r="CA272" s="83" t="str">
        <f t="shared" si="139"/>
        <v/>
      </c>
      <c r="CB272" s="82">
        <f>IFERROR(FIND("Sem dano",consulta_completa__11[[#This Row],[13 - Ocorrências/Ambientes Atingidos]]),0)</f>
        <v>0</v>
      </c>
      <c r="CC272" s="83" t="str">
        <f t="shared" si="140"/>
        <v/>
      </c>
      <c r="CD272" s="82" t="str">
        <f>IF(consulta_completa__11[[#This Row],[13 - Ocorrências/Ambientes Atingidos]]="","X","")</f>
        <v/>
      </c>
      <c r="CE272" s="84">
        <f>IFERROR(FIND("IBAMA",consulta_completa__11[[#This Row],[14 - Inst. Atuando no Local]]),0)</f>
        <v>0</v>
      </c>
      <c r="CF272" s="84" t="str">
        <f t="shared" si="141"/>
        <v/>
      </c>
      <c r="CG272" s="84">
        <f>IFERROR(FIND("OEMA",consulta_completa__11[[#This Row],[14 - Inst. Atuando no Local]]),0)</f>
        <v>0</v>
      </c>
      <c r="CH272" s="84" t="str">
        <f t="shared" si="142"/>
        <v/>
      </c>
      <c r="CI272" s="84">
        <f>IFERROR(FIND("DEFESA CIVIL",consulta_completa__11[[#This Row],[14 - Inst. Atuando no Local]]),0)</f>
        <v>0</v>
      </c>
      <c r="CJ272" s="84" t="str">
        <f t="shared" si="143"/>
        <v/>
      </c>
      <c r="CK272" s="84">
        <f>IFERROR(FIND("CORPO DE BOMBEIROS",consulta_completa__11[[#This Row],[14 - Inst. Atuando no Local]]),0)</f>
        <v>0</v>
      </c>
      <c r="CL272" s="84" t="str">
        <f t="shared" si="144"/>
        <v/>
      </c>
      <c r="CM272" s="84">
        <f>IFERROR(FIND("POLÍCIA RODOVIÁRIA",consulta_completa__11[[#This Row],[14 - Inst. Atuando no Local]]),0)</f>
        <v>0</v>
      </c>
      <c r="CN272" s="84" t="str">
        <f t="shared" si="145"/>
        <v/>
      </c>
      <c r="CO272" s="84">
        <f>IFERROR(FIND("POLÍCIA MILITAR",consulta_completa__11[[#This Row],[14 - Inst. Atuando no Local]]),0)</f>
        <v>0</v>
      </c>
      <c r="CP272" s="84" t="str">
        <f t="shared" si="146"/>
        <v/>
      </c>
      <c r="CQ272" s="84">
        <f>IFERROR(FIND("POLÍCIA CIVIL",consulta_completa__11[[#This Row],[14 - Inst. Atuando no Local]]),0)</f>
        <v>0</v>
      </c>
      <c r="CR272" s="84" t="str">
        <f t="shared" si="147"/>
        <v/>
      </c>
      <c r="CS272" s="84">
        <f>IFERROR(FIND("MARINHA DO BRASIL",consulta_completa__11[[#This Row],[14 - Inst. Atuando no Local]]),0)</f>
        <v>0</v>
      </c>
      <c r="CT272" s="84" t="str">
        <f t="shared" si="148"/>
        <v/>
      </c>
      <c r="CU272" s="84">
        <f>IFERROR(FIND("EMPRESA ESPECIALIZADA EM ATENDIMENTO",consulta_completa__11[[#This Row],[14 - Inst. Atuando no Local]]),0)</f>
        <v>0</v>
      </c>
      <c r="CV272" s="84" t="str">
        <f t="shared" si="149"/>
        <v/>
      </c>
      <c r="CW272" s="84">
        <f>IFERROR(FIND("IBAMA",consulta_completa__11[[#This Row],[14 - Inst. Atuando no Local]]),0)</f>
        <v>0</v>
      </c>
      <c r="CX272" s="84" t="str">
        <f t="shared" si="150"/>
        <v/>
      </c>
      <c r="CY272" s="84" t="str">
        <f>IF(consulta_completa__11[[#This Row],[14 - Inst. Atuando no Local]]="","X","")</f>
        <v/>
      </c>
      <c r="CZ272" s="84">
        <f>IFERROR(FIND("OUTRA (S)",consulta_completa__11[[#This Row],[14 - Inst. Atuando no Local]]),0)</f>
        <v>0</v>
      </c>
      <c r="DA272" s="84" t="str">
        <f t="shared" si="151"/>
        <v/>
      </c>
      <c r="DB272" s="35" t="str">
        <f t="shared" si="152"/>
        <v>Sim</v>
      </c>
      <c r="DC272" s="35" t="str">
        <f t="shared" si="153"/>
        <v>Não</v>
      </c>
      <c r="DD272" s="35" t="str">
        <f t="shared" si="154"/>
        <v>Sim</v>
      </c>
      <c r="DE272" s="87" t="str">
        <f t="shared" si="125"/>
        <v>Estadual</v>
      </c>
    </row>
    <row r="273" spans="1:109">
      <c r="A273" s="14">
        <v>202561639606</v>
      </c>
      <c r="B273" s="1">
        <v>45767</v>
      </c>
      <c r="C273" t="s">
        <v>2745</v>
      </c>
      <c r="D273" t="s">
        <v>746</v>
      </c>
      <c r="E273" t="s">
        <v>452</v>
      </c>
      <c r="F273" t="s">
        <v>112</v>
      </c>
      <c r="G273" t="s">
        <v>696</v>
      </c>
      <c r="H273" t="s">
        <v>2746</v>
      </c>
      <c r="I273" t="s">
        <v>648</v>
      </c>
      <c r="J273" t="s">
        <v>113</v>
      </c>
      <c r="K273" t="s">
        <v>114</v>
      </c>
      <c r="L273" t="s">
        <v>114</v>
      </c>
      <c r="M273" t="s">
        <v>2747</v>
      </c>
      <c r="N273" t="s">
        <v>2748</v>
      </c>
      <c r="O273" t="s">
        <v>458</v>
      </c>
      <c r="P273" t="s">
        <v>272</v>
      </c>
      <c r="Q273" t="s">
        <v>122</v>
      </c>
      <c r="R273" t="s">
        <v>123</v>
      </c>
      <c r="S273" t="s">
        <v>113</v>
      </c>
      <c r="T273" t="s">
        <v>113</v>
      </c>
      <c r="U273" t="s">
        <v>2749</v>
      </c>
      <c r="V273" t="s">
        <v>2750</v>
      </c>
      <c r="Z273" t="s">
        <v>2751</v>
      </c>
      <c r="AA273" t="s">
        <v>2752</v>
      </c>
      <c r="AB273" t="s">
        <v>2753</v>
      </c>
      <c r="AC273" t="s">
        <v>2754</v>
      </c>
      <c r="AD273">
        <v>2</v>
      </c>
      <c r="AE273" t="s">
        <v>2755</v>
      </c>
      <c r="AF273" t="s">
        <v>113</v>
      </c>
      <c r="AG273" t="s">
        <v>113</v>
      </c>
      <c r="AH273" t="s">
        <v>131</v>
      </c>
      <c r="AI273" t="s">
        <v>132</v>
      </c>
      <c r="AJ273" t="s">
        <v>131</v>
      </c>
      <c r="AK273" t="s">
        <v>2756</v>
      </c>
      <c r="AL273" t="s">
        <v>2757</v>
      </c>
      <c r="AM273" t="s">
        <v>2758</v>
      </c>
      <c r="AN273" t="s">
        <v>265</v>
      </c>
      <c r="AO273" t="s">
        <v>730</v>
      </c>
      <c r="AP273">
        <v>9132845805</v>
      </c>
      <c r="AQ273" t="s">
        <v>2759</v>
      </c>
      <c r="AR273" t="s">
        <v>113</v>
      </c>
      <c r="AS273" t="s">
        <v>2760</v>
      </c>
      <c r="AT273" t="s">
        <v>113</v>
      </c>
      <c r="AU273" t="s">
        <v>113</v>
      </c>
      <c r="AW273" t="s">
        <v>159</v>
      </c>
      <c r="AX273" s="82">
        <f>IFERROR(FIND("Óbitos/feridos",consulta_completa__11[[#This Row],[13 - Ocorrências/Ambientes Atingidos]]),0)</f>
        <v>0</v>
      </c>
      <c r="AY273" s="83" t="str">
        <f t="shared" si="126"/>
        <v/>
      </c>
      <c r="AZ273" s="82">
        <f>IFERROR(FIND("População afetada/evacuada",consulta_completa__11[[#This Row],[13 - Ocorrências/Ambientes Atingidos]]),0)</f>
        <v>0</v>
      </c>
      <c r="BA273" s="82" t="str">
        <f t="shared" si="127"/>
        <v/>
      </c>
      <c r="BB273" s="82">
        <f>IFERROR(FIND("Suspensão de abastecimento de água",consulta_completa__11[[#This Row],[13 - Ocorrências/Ambientes Atingidos]]),0)</f>
        <v>0</v>
      </c>
      <c r="BC273" s="83" t="str">
        <f t="shared" si="155"/>
        <v/>
      </c>
      <c r="BD273" s="82">
        <f>IFERROR(FIND("Rio/córrego",consulta_completa__11[[#This Row],[13 - Ocorrências/Ambientes Atingidos]]),0)</f>
        <v>1</v>
      </c>
      <c r="BE273" s="83" t="str">
        <f t="shared" si="128"/>
        <v>X</v>
      </c>
      <c r="BF273" s="82">
        <f>IFERROR(FIND("Lago",consulta_completa__11[[#This Row],[13 - Ocorrências/Ambientes Atingidos]]),0)</f>
        <v>0</v>
      </c>
      <c r="BG273" s="83" t="str">
        <f t="shared" si="129"/>
        <v/>
      </c>
      <c r="BH273" s="82">
        <f>IFERROR(FIND("Mar",consulta_completa__11[[#This Row],[13 - Ocorrências/Ambientes Atingidos]]),0)</f>
        <v>0</v>
      </c>
      <c r="BI273" s="83" t="str">
        <f t="shared" si="130"/>
        <v/>
      </c>
      <c r="BJ273" s="82">
        <f>IFERROR(FIND("Praia",consulta_completa__11[[#This Row],[13 - Ocorrências/Ambientes Atingidos]]),0)</f>
        <v>0</v>
      </c>
      <c r="BK273" s="83" t="str">
        <f t="shared" si="131"/>
        <v/>
      </c>
      <c r="BL273" s="82">
        <f>IFERROR(FIND("Solo",consulta_completa__11[[#This Row],[13 - Ocorrências/Ambientes Atingidos]]),0)</f>
        <v>0</v>
      </c>
      <c r="BM273" s="83" t="str">
        <f t="shared" si="132"/>
        <v/>
      </c>
      <c r="BN273" s="82">
        <f>IFERROR(FIND("Águas subterrâneas",consulta_completa__11[[#This Row],[13 - Ocorrências/Ambientes Atingidos]]),0)</f>
        <v>0</v>
      </c>
      <c r="BO273" s="83" t="str">
        <f t="shared" si="133"/>
        <v/>
      </c>
      <c r="BP273" s="82">
        <f>IFERROR(FIND("Atmosfera",consulta_completa__11[[#This Row],[13 - Ocorrências/Ambientes Atingidos]]),0)</f>
        <v>0</v>
      </c>
      <c r="BQ273" s="83" t="str">
        <f t="shared" si="134"/>
        <v/>
      </c>
      <c r="BR273" s="82">
        <f>IFERROR(FIND("Flora",consulta_completa__11[[#This Row],[13 - Ocorrências/Ambientes Atingidos]]),0)</f>
        <v>0</v>
      </c>
      <c r="BS273" s="83" t="str">
        <f t="shared" si="135"/>
        <v/>
      </c>
      <c r="BT273" s="82">
        <f>IFERROR(FIND("Fauna",consulta_completa__11[[#This Row],[13 - Ocorrências/Ambientes Atingidos]]),0)</f>
        <v>0</v>
      </c>
      <c r="BU273" s="83" t="str">
        <f t="shared" si="136"/>
        <v/>
      </c>
      <c r="BV273" s="82">
        <f>IFERROR(FIND("UC federal",consulta_completa__11[[#This Row],[13 - Ocorrências/Ambientes Atingidos]]),0)</f>
        <v>0</v>
      </c>
      <c r="BW273" s="83" t="str">
        <f t="shared" si="137"/>
        <v/>
      </c>
      <c r="BX273" s="82">
        <f>IFERROR(FIND("UC estadual/municipal",consulta_completa__11[[#This Row],[13 - Ocorrências/Ambientes Atingidos]]),0)</f>
        <v>0</v>
      </c>
      <c r="BY273" s="83" t="str">
        <f t="shared" si="138"/>
        <v/>
      </c>
      <c r="BZ273" s="82">
        <f>IFERROR(FIND("Outro(s)",consulta_completa__11[[#This Row],[13 - Ocorrências/Ambientes Atingidos]]),0)</f>
        <v>14</v>
      </c>
      <c r="CA273" s="83" t="str">
        <f t="shared" si="139"/>
        <v>X</v>
      </c>
      <c r="CB273" s="82">
        <f>IFERROR(FIND("Sem dano",consulta_completa__11[[#This Row],[13 - Ocorrências/Ambientes Atingidos]]),0)</f>
        <v>0</v>
      </c>
      <c r="CC273" s="83" t="str">
        <f t="shared" si="140"/>
        <v/>
      </c>
      <c r="CD273" s="82" t="str">
        <f>IF(consulta_completa__11[[#This Row],[13 - Ocorrências/Ambientes Atingidos]]="","X","")</f>
        <v/>
      </c>
      <c r="CE273" s="84">
        <f>IFERROR(FIND("IBAMA",consulta_completa__11[[#This Row],[14 - Inst. Atuando no Local]]),0)</f>
        <v>66</v>
      </c>
      <c r="CF273" s="84" t="str">
        <f t="shared" si="141"/>
        <v>X</v>
      </c>
      <c r="CG273" s="84">
        <f>IFERROR(FIND("OEMA",consulta_completa__11[[#This Row],[14 - Inst. Atuando no Local]]),0)</f>
        <v>0</v>
      </c>
      <c r="CH273" s="84" t="str">
        <f t="shared" si="142"/>
        <v/>
      </c>
      <c r="CI273" s="84">
        <f>IFERROR(FIND("DEFESA CIVIL",consulta_completa__11[[#This Row],[14 - Inst. Atuando no Local]]),0)</f>
        <v>0</v>
      </c>
      <c r="CJ273" s="84" t="str">
        <f t="shared" si="143"/>
        <v/>
      </c>
      <c r="CK273" s="84">
        <f>IFERROR(FIND("CORPO DE BOMBEIROS",consulta_completa__11[[#This Row],[14 - Inst. Atuando no Local]]),0)</f>
        <v>0</v>
      </c>
      <c r="CL273" s="84" t="str">
        <f t="shared" si="144"/>
        <v/>
      </c>
      <c r="CM273" s="84">
        <f>IFERROR(FIND("POLÍCIA RODOVIÁRIA",consulta_completa__11[[#This Row],[14 - Inst. Atuando no Local]]),0)</f>
        <v>0</v>
      </c>
      <c r="CN273" s="84" t="str">
        <f t="shared" si="145"/>
        <v/>
      </c>
      <c r="CO273" s="84">
        <f>IFERROR(FIND("POLÍCIA MILITAR",consulta_completa__11[[#This Row],[14 - Inst. Atuando no Local]]),0)</f>
        <v>0</v>
      </c>
      <c r="CP273" s="84" t="str">
        <f t="shared" si="146"/>
        <v/>
      </c>
      <c r="CQ273" s="84">
        <f>IFERROR(FIND("POLÍCIA CIVIL",consulta_completa__11[[#This Row],[14 - Inst. Atuando no Local]]),0)</f>
        <v>0</v>
      </c>
      <c r="CR273" s="84" t="str">
        <f t="shared" si="147"/>
        <v/>
      </c>
      <c r="CS273" s="84">
        <f>IFERROR(FIND("MARINHA DO BRASIL",consulta_completa__11[[#This Row],[14 - Inst. Atuando no Local]]),0)</f>
        <v>0</v>
      </c>
      <c r="CT273" s="84" t="str">
        <f t="shared" si="148"/>
        <v/>
      </c>
      <c r="CU273" s="84">
        <f>IFERROR(FIND("EMPRESA ESPECIALIZADA EM ATENDIMENTO",consulta_completa__11[[#This Row],[14 - Inst. Atuando no Local]]),0)</f>
        <v>0</v>
      </c>
      <c r="CV273" s="84" t="str">
        <f t="shared" si="149"/>
        <v/>
      </c>
      <c r="CW273" s="84">
        <f>IFERROR(FIND("IBAMA",consulta_completa__11[[#This Row],[14 - Inst. Atuando no Local]]),0)</f>
        <v>66</v>
      </c>
      <c r="CX273" s="84" t="str">
        <f t="shared" si="150"/>
        <v>X</v>
      </c>
      <c r="CY273" s="84" t="str">
        <f>IF(consulta_completa__11[[#This Row],[14 - Inst. Atuando no Local]]="","X","")</f>
        <v/>
      </c>
      <c r="CZ273" s="84">
        <f>IFERROR(FIND("OUTRA (S)",consulta_completa__11[[#This Row],[14 - Inst. Atuando no Local]]),0)</f>
        <v>0</v>
      </c>
      <c r="DA273" s="84" t="str">
        <f t="shared" si="151"/>
        <v/>
      </c>
      <c r="DB273" s="35" t="str">
        <f t="shared" si="152"/>
        <v>Sim</v>
      </c>
      <c r="DC273" s="35" t="str">
        <f t="shared" si="153"/>
        <v>Não</v>
      </c>
      <c r="DD273" s="35" t="str">
        <f t="shared" si="154"/>
        <v>Sim</v>
      </c>
      <c r="DE273" s="87" t="str">
        <f t="shared" si="125"/>
        <v>Estadual</v>
      </c>
    </row>
    <row r="274" spans="1:109">
      <c r="A274" s="14">
        <v>202542364800</v>
      </c>
      <c r="B274" s="1">
        <v>45768</v>
      </c>
      <c r="C274" t="s">
        <v>109</v>
      </c>
      <c r="D274" t="s">
        <v>110</v>
      </c>
      <c r="E274" t="s">
        <v>452</v>
      </c>
      <c r="F274" t="s">
        <v>112</v>
      </c>
      <c r="G274" t="s">
        <v>628</v>
      </c>
      <c r="H274" t="s">
        <v>2761</v>
      </c>
      <c r="I274" t="s">
        <v>117</v>
      </c>
      <c r="J274" t="s">
        <v>1899</v>
      </c>
      <c r="K274" t="s">
        <v>2762</v>
      </c>
      <c r="L274" t="s">
        <v>117</v>
      </c>
      <c r="M274" t="s">
        <v>118</v>
      </c>
      <c r="N274" t="s">
        <v>119</v>
      </c>
      <c r="O274" t="s">
        <v>239</v>
      </c>
      <c r="P274" t="s">
        <v>299</v>
      </c>
      <c r="Q274" t="s">
        <v>143</v>
      </c>
      <c r="R274" t="s">
        <v>123</v>
      </c>
      <c r="S274" t="s">
        <v>124</v>
      </c>
      <c r="T274" t="s">
        <v>2763</v>
      </c>
      <c r="U274" t="s">
        <v>2764</v>
      </c>
      <c r="V274" t="s">
        <v>2765</v>
      </c>
      <c r="Z274" t="s">
        <v>2766</v>
      </c>
      <c r="AA274" t="s">
        <v>113</v>
      </c>
      <c r="AB274" t="s">
        <v>1254</v>
      </c>
      <c r="AC274" t="s">
        <v>130</v>
      </c>
      <c r="AD274">
        <v>1</v>
      </c>
      <c r="AE274" t="s">
        <v>206</v>
      </c>
      <c r="AF274" t="s">
        <v>113</v>
      </c>
      <c r="AG274" t="s">
        <v>113</v>
      </c>
      <c r="AH274" t="s">
        <v>131</v>
      </c>
      <c r="AI274" t="s">
        <v>132</v>
      </c>
      <c r="AJ274" t="s">
        <v>131</v>
      </c>
      <c r="AK274" t="s">
        <v>2767</v>
      </c>
      <c r="AL274" t="s">
        <v>2768</v>
      </c>
      <c r="AM274" t="s">
        <v>135</v>
      </c>
      <c r="AN274" t="s">
        <v>113</v>
      </c>
      <c r="AO274" t="s">
        <v>113</v>
      </c>
      <c r="AQ274" t="s">
        <v>136</v>
      </c>
      <c r="AR274" t="s">
        <v>113</v>
      </c>
      <c r="AS274" t="s">
        <v>113</v>
      </c>
      <c r="AT274" t="s">
        <v>113</v>
      </c>
      <c r="AU274" t="s">
        <v>113</v>
      </c>
      <c r="AW274" t="s">
        <v>113</v>
      </c>
      <c r="AX274" s="82">
        <f>IFERROR(FIND("Óbitos/feridos",consulta_completa__11[[#This Row],[13 - Ocorrências/Ambientes Atingidos]]),0)</f>
        <v>0</v>
      </c>
      <c r="AY274" s="83" t="str">
        <f t="shared" si="126"/>
        <v/>
      </c>
      <c r="AZ274" s="82">
        <f>IFERROR(FIND("População afetada/evacuada",consulta_completa__11[[#This Row],[13 - Ocorrências/Ambientes Atingidos]]),0)</f>
        <v>0</v>
      </c>
      <c r="BA274" s="82" t="str">
        <f t="shared" si="127"/>
        <v/>
      </c>
      <c r="BB274" s="82">
        <f>IFERROR(FIND("Suspensão de abastecimento de água",consulta_completa__11[[#This Row],[13 - Ocorrências/Ambientes Atingidos]]),0)</f>
        <v>0</v>
      </c>
      <c r="BC274" s="83" t="str">
        <f t="shared" si="155"/>
        <v/>
      </c>
      <c r="BD274" s="82">
        <f>IFERROR(FIND("Rio/córrego",consulta_completa__11[[#This Row],[13 - Ocorrências/Ambientes Atingidos]]),0)</f>
        <v>0</v>
      </c>
      <c r="BE274" s="83" t="str">
        <f t="shared" si="128"/>
        <v/>
      </c>
      <c r="BF274" s="82">
        <f>IFERROR(FIND("Lago",consulta_completa__11[[#This Row],[13 - Ocorrências/Ambientes Atingidos]]),0)</f>
        <v>0</v>
      </c>
      <c r="BG274" s="83" t="str">
        <f t="shared" si="129"/>
        <v/>
      </c>
      <c r="BH274" s="82">
        <f>IFERROR(FIND("Mar",consulta_completa__11[[#This Row],[13 - Ocorrências/Ambientes Atingidos]]),0)</f>
        <v>1</v>
      </c>
      <c r="BI274" s="83" t="str">
        <f t="shared" si="130"/>
        <v>X</v>
      </c>
      <c r="BJ274" s="82">
        <f>IFERROR(FIND("Praia",consulta_completa__11[[#This Row],[13 - Ocorrências/Ambientes Atingidos]]),0)</f>
        <v>0</v>
      </c>
      <c r="BK274" s="83" t="str">
        <f t="shared" si="131"/>
        <v/>
      </c>
      <c r="BL274" s="82">
        <f>IFERROR(FIND("Solo",consulta_completa__11[[#This Row],[13 - Ocorrências/Ambientes Atingidos]]),0)</f>
        <v>0</v>
      </c>
      <c r="BM274" s="83" t="str">
        <f t="shared" si="132"/>
        <v/>
      </c>
      <c r="BN274" s="82">
        <f>IFERROR(FIND("Águas subterrâneas",consulta_completa__11[[#This Row],[13 - Ocorrências/Ambientes Atingidos]]),0)</f>
        <v>0</v>
      </c>
      <c r="BO274" s="83" t="str">
        <f t="shared" si="133"/>
        <v/>
      </c>
      <c r="BP274" s="82">
        <f>IFERROR(FIND("Atmosfera",consulta_completa__11[[#This Row],[13 - Ocorrências/Ambientes Atingidos]]),0)</f>
        <v>0</v>
      </c>
      <c r="BQ274" s="83" t="str">
        <f t="shared" si="134"/>
        <v/>
      </c>
      <c r="BR274" s="82">
        <f>IFERROR(FIND("Flora",consulta_completa__11[[#This Row],[13 - Ocorrências/Ambientes Atingidos]]),0)</f>
        <v>0</v>
      </c>
      <c r="BS274" s="83" t="str">
        <f t="shared" si="135"/>
        <v/>
      </c>
      <c r="BT274" s="82">
        <f>IFERROR(FIND("Fauna",consulta_completa__11[[#This Row],[13 - Ocorrências/Ambientes Atingidos]]),0)</f>
        <v>0</v>
      </c>
      <c r="BU274" s="83" t="str">
        <f t="shared" si="136"/>
        <v/>
      </c>
      <c r="BV274" s="82">
        <f>IFERROR(FIND("UC federal",consulta_completa__11[[#This Row],[13 - Ocorrências/Ambientes Atingidos]]),0)</f>
        <v>0</v>
      </c>
      <c r="BW274" s="83" t="str">
        <f t="shared" si="137"/>
        <v/>
      </c>
      <c r="BX274" s="82">
        <f>IFERROR(FIND("UC estadual/municipal",consulta_completa__11[[#This Row],[13 - Ocorrências/Ambientes Atingidos]]),0)</f>
        <v>0</v>
      </c>
      <c r="BY274" s="83" t="str">
        <f t="shared" si="138"/>
        <v/>
      </c>
      <c r="BZ274" s="82">
        <f>IFERROR(FIND("Outro(s)",consulta_completa__11[[#This Row],[13 - Ocorrências/Ambientes Atingidos]]),0)</f>
        <v>0</v>
      </c>
      <c r="CA274" s="83" t="str">
        <f t="shared" si="139"/>
        <v/>
      </c>
      <c r="CB274" s="82">
        <f>IFERROR(FIND("Sem dano",consulta_completa__11[[#This Row],[13 - Ocorrências/Ambientes Atingidos]]),0)</f>
        <v>0</v>
      </c>
      <c r="CC274" s="83" t="str">
        <f t="shared" si="140"/>
        <v/>
      </c>
      <c r="CD274" s="82" t="str">
        <f>IF(consulta_completa__11[[#This Row],[13 - Ocorrências/Ambientes Atingidos]]="","X","")</f>
        <v/>
      </c>
      <c r="CE274" s="84">
        <f>IFERROR(FIND("IBAMA",consulta_completa__11[[#This Row],[14 - Inst. Atuando no Local]]),0)</f>
        <v>0</v>
      </c>
      <c r="CF274" s="84" t="str">
        <f t="shared" si="141"/>
        <v/>
      </c>
      <c r="CG274" s="84">
        <f>IFERROR(FIND("OEMA",consulta_completa__11[[#This Row],[14 - Inst. Atuando no Local]]),0)</f>
        <v>0</v>
      </c>
      <c r="CH274" s="84" t="str">
        <f t="shared" si="142"/>
        <v/>
      </c>
      <c r="CI274" s="84">
        <f>IFERROR(FIND("DEFESA CIVIL",consulta_completa__11[[#This Row],[14 - Inst. Atuando no Local]]),0)</f>
        <v>0</v>
      </c>
      <c r="CJ274" s="84" t="str">
        <f t="shared" si="143"/>
        <v/>
      </c>
      <c r="CK274" s="84">
        <f>IFERROR(FIND("CORPO DE BOMBEIROS",consulta_completa__11[[#This Row],[14 - Inst. Atuando no Local]]),0)</f>
        <v>0</v>
      </c>
      <c r="CL274" s="84" t="str">
        <f t="shared" si="144"/>
        <v/>
      </c>
      <c r="CM274" s="84">
        <f>IFERROR(FIND("POLÍCIA RODOVIÁRIA",consulta_completa__11[[#This Row],[14 - Inst. Atuando no Local]]),0)</f>
        <v>0</v>
      </c>
      <c r="CN274" s="84" t="str">
        <f t="shared" si="145"/>
        <v/>
      </c>
      <c r="CO274" s="84">
        <f>IFERROR(FIND("POLÍCIA MILITAR",consulta_completa__11[[#This Row],[14 - Inst. Atuando no Local]]),0)</f>
        <v>0</v>
      </c>
      <c r="CP274" s="84" t="str">
        <f t="shared" si="146"/>
        <v/>
      </c>
      <c r="CQ274" s="84">
        <f>IFERROR(FIND("POLÍCIA CIVIL",consulta_completa__11[[#This Row],[14 - Inst. Atuando no Local]]),0)</f>
        <v>0</v>
      </c>
      <c r="CR274" s="84" t="str">
        <f t="shared" si="147"/>
        <v/>
      </c>
      <c r="CS274" s="84">
        <f>IFERROR(FIND("MARINHA DO BRASIL",consulta_completa__11[[#This Row],[14 - Inst. Atuando no Local]]),0)</f>
        <v>0</v>
      </c>
      <c r="CT274" s="84" t="str">
        <f t="shared" si="148"/>
        <v/>
      </c>
      <c r="CU274" s="84">
        <f>IFERROR(FIND("EMPRESA ESPECIALIZADA EM ATENDIMENTO",consulta_completa__11[[#This Row],[14 - Inst. Atuando no Local]]),0)</f>
        <v>0</v>
      </c>
      <c r="CV274" s="84" t="str">
        <f t="shared" si="149"/>
        <v/>
      </c>
      <c r="CW274" s="84">
        <f>IFERROR(FIND("IBAMA",consulta_completa__11[[#This Row],[14 - Inst. Atuando no Local]]),0)</f>
        <v>0</v>
      </c>
      <c r="CX274" s="84" t="str">
        <f t="shared" si="150"/>
        <v/>
      </c>
      <c r="CY274" s="84" t="str">
        <f>IF(consulta_completa__11[[#This Row],[14 - Inst. Atuando no Local]]="","X","")</f>
        <v/>
      </c>
      <c r="CZ274" s="84">
        <f>IFERROR(FIND("OUTRA (S)",consulta_completa__11[[#This Row],[14 - Inst. Atuando no Local]]),0)</f>
        <v>0</v>
      </c>
      <c r="DA274" s="84" t="str">
        <f t="shared" si="151"/>
        <v/>
      </c>
      <c r="DB274" s="35" t="str">
        <f t="shared" si="152"/>
        <v>Sim</v>
      </c>
      <c r="DC274" s="35" t="str">
        <f t="shared" si="153"/>
        <v>Não</v>
      </c>
      <c r="DD274" s="35" t="str">
        <f t="shared" si="154"/>
        <v>Sim</v>
      </c>
      <c r="DE274" s="87" t="str">
        <f t="shared" si="125"/>
        <v>Federal</v>
      </c>
    </row>
    <row r="275" spans="1:109">
      <c r="A275" s="14">
        <v>202542250424</v>
      </c>
      <c r="B275" s="1">
        <v>45769</v>
      </c>
      <c r="C275" t="s">
        <v>2769</v>
      </c>
      <c r="D275" t="s">
        <v>161</v>
      </c>
      <c r="E275" t="s">
        <v>1470</v>
      </c>
      <c r="F275" t="s">
        <v>112</v>
      </c>
      <c r="G275" t="s">
        <v>2770</v>
      </c>
      <c r="H275" t="s">
        <v>113</v>
      </c>
      <c r="I275" t="s">
        <v>113</v>
      </c>
      <c r="J275" t="s">
        <v>113</v>
      </c>
      <c r="K275" t="s">
        <v>114</v>
      </c>
      <c r="L275" t="s">
        <v>114</v>
      </c>
      <c r="M275" t="s">
        <v>140</v>
      </c>
      <c r="N275" t="s">
        <v>119</v>
      </c>
      <c r="O275" t="s">
        <v>239</v>
      </c>
      <c r="P275" t="s">
        <v>355</v>
      </c>
      <c r="Q275" t="s">
        <v>143</v>
      </c>
      <c r="R275" t="s">
        <v>123</v>
      </c>
      <c r="S275" t="s">
        <v>113</v>
      </c>
      <c r="T275" t="s">
        <v>113</v>
      </c>
      <c r="U275" t="s">
        <v>2771</v>
      </c>
      <c r="V275" t="s">
        <v>1472</v>
      </c>
      <c r="Z275" t="s">
        <v>2772</v>
      </c>
      <c r="AA275" t="s">
        <v>2773</v>
      </c>
      <c r="AB275" t="s">
        <v>1474</v>
      </c>
      <c r="AC275" t="s">
        <v>1475</v>
      </c>
      <c r="AD275">
        <v>1</v>
      </c>
      <c r="AE275" t="s">
        <v>2448</v>
      </c>
      <c r="AF275" t="s">
        <v>2449</v>
      </c>
      <c r="AG275" t="s">
        <v>2450</v>
      </c>
      <c r="AH275" t="s">
        <v>131</v>
      </c>
      <c r="AI275" t="s">
        <v>131</v>
      </c>
      <c r="AJ275" t="s">
        <v>131</v>
      </c>
      <c r="AK275" t="s">
        <v>2451</v>
      </c>
      <c r="AL275" t="s">
        <v>113</v>
      </c>
      <c r="AM275" t="s">
        <v>1480</v>
      </c>
      <c r="AN275" t="s">
        <v>113</v>
      </c>
      <c r="AO275" t="s">
        <v>113</v>
      </c>
      <c r="AQ275" t="s">
        <v>1481</v>
      </c>
      <c r="AR275" t="s">
        <v>113</v>
      </c>
      <c r="AS275" t="s">
        <v>113</v>
      </c>
      <c r="AT275" t="s">
        <v>2774</v>
      </c>
      <c r="AU275" t="s">
        <v>2775</v>
      </c>
      <c r="AW275" t="s">
        <v>159</v>
      </c>
      <c r="AX275" s="82">
        <f>IFERROR(FIND("Óbitos/feridos",consulta_completa__11[[#This Row],[13 - Ocorrências/Ambientes Atingidos]]),0)</f>
        <v>0</v>
      </c>
      <c r="AY275" s="83" t="str">
        <f t="shared" si="126"/>
        <v/>
      </c>
      <c r="AZ275" s="82">
        <f>IFERROR(FIND("População afetada/evacuada",consulta_completa__11[[#This Row],[13 - Ocorrências/Ambientes Atingidos]]),0)</f>
        <v>0</v>
      </c>
      <c r="BA275" s="82" t="str">
        <f t="shared" si="127"/>
        <v/>
      </c>
      <c r="BB275" s="82">
        <f>IFERROR(FIND("Suspensão de abastecimento de água",consulta_completa__11[[#This Row],[13 - Ocorrências/Ambientes Atingidos]]),0)</f>
        <v>0</v>
      </c>
      <c r="BC275" s="83" t="str">
        <f t="shared" si="155"/>
        <v/>
      </c>
      <c r="BD275" s="82">
        <f>IFERROR(FIND("Rio/córrego",consulta_completa__11[[#This Row],[13 - Ocorrências/Ambientes Atingidos]]),0)</f>
        <v>0</v>
      </c>
      <c r="BE275" s="83" t="str">
        <f t="shared" si="128"/>
        <v/>
      </c>
      <c r="BF275" s="82">
        <f>IFERROR(FIND("Lago",consulta_completa__11[[#This Row],[13 - Ocorrências/Ambientes Atingidos]]),0)</f>
        <v>0</v>
      </c>
      <c r="BG275" s="83" t="str">
        <f t="shared" si="129"/>
        <v/>
      </c>
      <c r="BH275" s="82">
        <f>IFERROR(FIND("Mar",consulta_completa__11[[#This Row],[13 - Ocorrências/Ambientes Atingidos]]),0)</f>
        <v>0</v>
      </c>
      <c r="BI275" s="83" t="str">
        <f t="shared" si="130"/>
        <v/>
      </c>
      <c r="BJ275" s="82">
        <f>IFERROR(FIND("Praia",consulta_completa__11[[#This Row],[13 - Ocorrências/Ambientes Atingidos]]),0)</f>
        <v>0</v>
      </c>
      <c r="BK275" s="83" t="str">
        <f t="shared" si="131"/>
        <v/>
      </c>
      <c r="BL275" s="82">
        <f>IFERROR(FIND("Solo",consulta_completa__11[[#This Row],[13 - Ocorrências/Ambientes Atingidos]]),0)</f>
        <v>1</v>
      </c>
      <c r="BM275" s="83" t="str">
        <f t="shared" si="132"/>
        <v>X</v>
      </c>
      <c r="BN275" s="82">
        <f>IFERROR(FIND("Águas subterrâneas",consulta_completa__11[[#This Row],[13 - Ocorrências/Ambientes Atingidos]]),0)</f>
        <v>0</v>
      </c>
      <c r="BO275" s="83" t="str">
        <f t="shared" si="133"/>
        <v/>
      </c>
      <c r="BP275" s="82">
        <f>IFERROR(FIND("Atmosfera",consulta_completa__11[[#This Row],[13 - Ocorrências/Ambientes Atingidos]]),0)</f>
        <v>0</v>
      </c>
      <c r="BQ275" s="83" t="str">
        <f t="shared" si="134"/>
        <v/>
      </c>
      <c r="BR275" s="82">
        <f>IFERROR(FIND("Flora",consulta_completa__11[[#This Row],[13 - Ocorrências/Ambientes Atingidos]]),0)</f>
        <v>0</v>
      </c>
      <c r="BS275" s="83" t="str">
        <f t="shared" si="135"/>
        <v/>
      </c>
      <c r="BT275" s="82">
        <f>IFERROR(FIND("Fauna",consulta_completa__11[[#This Row],[13 - Ocorrências/Ambientes Atingidos]]),0)</f>
        <v>0</v>
      </c>
      <c r="BU275" s="83" t="str">
        <f t="shared" si="136"/>
        <v/>
      </c>
      <c r="BV275" s="82">
        <f>IFERROR(FIND("UC federal",consulta_completa__11[[#This Row],[13 - Ocorrências/Ambientes Atingidos]]),0)</f>
        <v>0</v>
      </c>
      <c r="BW275" s="83" t="str">
        <f t="shared" si="137"/>
        <v/>
      </c>
      <c r="BX275" s="82">
        <f>IFERROR(FIND("UC estadual/municipal",consulta_completa__11[[#This Row],[13 - Ocorrências/Ambientes Atingidos]]),0)</f>
        <v>0</v>
      </c>
      <c r="BY275" s="83" t="str">
        <f t="shared" si="138"/>
        <v/>
      </c>
      <c r="BZ275" s="82">
        <f>IFERROR(FIND("Outro(s)",consulta_completa__11[[#This Row],[13 - Ocorrências/Ambientes Atingidos]]),0)</f>
        <v>0</v>
      </c>
      <c r="CA275" s="83" t="str">
        <f t="shared" si="139"/>
        <v/>
      </c>
      <c r="CB275" s="82">
        <f>IFERROR(FIND("Sem dano",consulta_completa__11[[#This Row],[13 - Ocorrências/Ambientes Atingidos]]),0)</f>
        <v>0</v>
      </c>
      <c r="CC275" s="83" t="str">
        <f t="shared" si="140"/>
        <v/>
      </c>
      <c r="CD275" s="82" t="str">
        <f>IF(consulta_completa__11[[#This Row],[13 - Ocorrências/Ambientes Atingidos]]="","X","")</f>
        <v/>
      </c>
      <c r="CE275" s="84">
        <f>IFERROR(FIND("IBAMA",consulta_completa__11[[#This Row],[14 - Inst. Atuando no Local]]),0)</f>
        <v>0</v>
      </c>
      <c r="CF275" s="84" t="str">
        <f t="shared" si="141"/>
        <v/>
      </c>
      <c r="CG275" s="84">
        <f>IFERROR(FIND("OEMA",consulta_completa__11[[#This Row],[14 - Inst. Atuando no Local]]),0)</f>
        <v>0</v>
      </c>
      <c r="CH275" s="84" t="str">
        <f t="shared" si="142"/>
        <v/>
      </c>
      <c r="CI275" s="84">
        <f>IFERROR(FIND("DEFESA CIVIL",consulta_completa__11[[#This Row],[14 - Inst. Atuando no Local]]),0)</f>
        <v>0</v>
      </c>
      <c r="CJ275" s="84" t="str">
        <f t="shared" si="143"/>
        <v/>
      </c>
      <c r="CK275" s="84">
        <f>IFERROR(FIND("CORPO DE BOMBEIROS",consulta_completa__11[[#This Row],[14 - Inst. Atuando no Local]]),0)</f>
        <v>0</v>
      </c>
      <c r="CL275" s="84" t="str">
        <f t="shared" si="144"/>
        <v/>
      </c>
      <c r="CM275" s="84">
        <f>IFERROR(FIND("POLÍCIA RODOVIÁRIA",consulta_completa__11[[#This Row],[14 - Inst. Atuando no Local]]),0)</f>
        <v>0</v>
      </c>
      <c r="CN275" s="84" t="str">
        <f t="shared" si="145"/>
        <v/>
      </c>
      <c r="CO275" s="84">
        <f>IFERROR(FIND("POLÍCIA MILITAR",consulta_completa__11[[#This Row],[14 - Inst. Atuando no Local]]),0)</f>
        <v>0</v>
      </c>
      <c r="CP275" s="84" t="str">
        <f t="shared" si="146"/>
        <v/>
      </c>
      <c r="CQ275" s="84">
        <f>IFERROR(FIND("POLÍCIA CIVIL",consulta_completa__11[[#This Row],[14 - Inst. Atuando no Local]]),0)</f>
        <v>0</v>
      </c>
      <c r="CR275" s="84" t="str">
        <f t="shared" si="147"/>
        <v/>
      </c>
      <c r="CS275" s="84">
        <f>IFERROR(FIND("MARINHA DO BRASIL",consulta_completa__11[[#This Row],[14 - Inst. Atuando no Local]]),0)</f>
        <v>0</v>
      </c>
      <c r="CT275" s="84" t="str">
        <f t="shared" si="148"/>
        <v/>
      </c>
      <c r="CU275" s="84">
        <f>IFERROR(FIND("EMPRESA ESPECIALIZADA EM ATENDIMENTO",consulta_completa__11[[#This Row],[14 - Inst. Atuando no Local]]),0)</f>
        <v>0</v>
      </c>
      <c r="CV275" s="84" t="str">
        <f t="shared" si="149"/>
        <v/>
      </c>
      <c r="CW275" s="84">
        <f>IFERROR(FIND("IBAMA",consulta_completa__11[[#This Row],[14 - Inst. Atuando no Local]]),0)</f>
        <v>0</v>
      </c>
      <c r="CX275" s="84" t="str">
        <f t="shared" si="150"/>
        <v/>
      </c>
      <c r="CY275" s="84" t="str">
        <f>IF(consulta_completa__11[[#This Row],[14 - Inst. Atuando no Local]]="","X","")</f>
        <v/>
      </c>
      <c r="CZ275" s="84">
        <f>IFERROR(FIND("OUTRA (S)",consulta_completa__11[[#This Row],[14 - Inst. Atuando no Local]]),0)</f>
        <v>0</v>
      </c>
      <c r="DA275" s="84" t="str">
        <f t="shared" si="151"/>
        <v/>
      </c>
      <c r="DB275" s="35" t="str">
        <f t="shared" si="152"/>
        <v>Sim</v>
      </c>
      <c r="DC275" s="35" t="str">
        <f t="shared" si="153"/>
        <v>Não</v>
      </c>
      <c r="DD275" s="35" t="str">
        <f t="shared" si="154"/>
        <v>Sim</v>
      </c>
      <c r="DE275" s="87" t="str">
        <f t="shared" si="125"/>
        <v>Federal</v>
      </c>
    </row>
    <row r="276" spans="1:109">
      <c r="A276" s="14">
        <v>202542372004</v>
      </c>
      <c r="B276" s="1">
        <v>45769</v>
      </c>
      <c r="C276" t="s">
        <v>238</v>
      </c>
      <c r="D276" t="s">
        <v>212</v>
      </c>
      <c r="E276" t="s">
        <v>111</v>
      </c>
      <c r="F276" t="s">
        <v>112</v>
      </c>
      <c r="G276" t="s">
        <v>113</v>
      </c>
      <c r="H276" t="s">
        <v>114</v>
      </c>
      <c r="I276" t="s">
        <v>114</v>
      </c>
      <c r="J276" t="s">
        <v>113</v>
      </c>
      <c r="K276" t="s">
        <v>114</v>
      </c>
      <c r="L276" t="s">
        <v>114</v>
      </c>
      <c r="M276" t="s">
        <v>118</v>
      </c>
      <c r="N276" t="s">
        <v>113</v>
      </c>
      <c r="O276" t="s">
        <v>239</v>
      </c>
      <c r="P276" t="s">
        <v>355</v>
      </c>
      <c r="Q276" t="s">
        <v>230</v>
      </c>
      <c r="R276" t="s">
        <v>123</v>
      </c>
      <c r="S276" t="s">
        <v>201</v>
      </c>
      <c r="T276" t="s">
        <v>2776</v>
      </c>
      <c r="U276" t="s">
        <v>2777</v>
      </c>
      <c r="V276" t="s">
        <v>2778</v>
      </c>
      <c r="X276" t="b">
        <v>1</v>
      </c>
      <c r="Z276" t="s">
        <v>409</v>
      </c>
      <c r="AA276" t="s">
        <v>2779</v>
      </c>
      <c r="AB276" t="s">
        <v>575</v>
      </c>
      <c r="AC276" t="s">
        <v>244</v>
      </c>
      <c r="AD276">
        <v>1</v>
      </c>
      <c r="AE276" t="s">
        <v>113</v>
      </c>
      <c r="AF276" t="s">
        <v>113</v>
      </c>
      <c r="AG276" t="s">
        <v>113</v>
      </c>
      <c r="AH276" t="s">
        <v>131</v>
      </c>
      <c r="AI276" t="s">
        <v>131</v>
      </c>
      <c r="AJ276" t="s">
        <v>131</v>
      </c>
      <c r="AK276" t="s">
        <v>2780</v>
      </c>
      <c r="AL276" t="s">
        <v>2781</v>
      </c>
      <c r="AM276" t="s">
        <v>247</v>
      </c>
      <c r="AN276" t="s">
        <v>575</v>
      </c>
      <c r="AO276" t="s">
        <v>624</v>
      </c>
      <c r="AP276">
        <v>21998863038</v>
      </c>
      <c r="AQ276" t="s">
        <v>250</v>
      </c>
      <c r="AR276" t="s">
        <v>113</v>
      </c>
      <c r="AS276" t="s">
        <v>113</v>
      </c>
      <c r="AT276" t="s">
        <v>2782</v>
      </c>
      <c r="AU276" t="s">
        <v>592</v>
      </c>
      <c r="AV276">
        <v>360000000</v>
      </c>
      <c r="AW276" t="s">
        <v>159</v>
      </c>
      <c r="AX276" s="82">
        <f>IFERROR(FIND("Óbitos/feridos",consulta_completa__11[[#This Row],[13 - Ocorrências/Ambientes Atingidos]]),0)</f>
        <v>0</v>
      </c>
      <c r="AY276" s="83" t="str">
        <f t="shared" si="126"/>
        <v/>
      </c>
      <c r="AZ276" s="82">
        <f>IFERROR(FIND("População afetada/evacuada",consulta_completa__11[[#This Row],[13 - Ocorrências/Ambientes Atingidos]]),0)</f>
        <v>0</v>
      </c>
      <c r="BA276" s="82" t="str">
        <f t="shared" si="127"/>
        <v/>
      </c>
      <c r="BB276" s="82">
        <f>IFERROR(FIND("Suspensão de abastecimento de água",consulta_completa__11[[#This Row],[13 - Ocorrências/Ambientes Atingidos]]),0)</f>
        <v>0</v>
      </c>
      <c r="BC276" s="83" t="str">
        <f t="shared" si="155"/>
        <v/>
      </c>
      <c r="BD276" s="82">
        <f>IFERROR(FIND("Rio/córrego",consulta_completa__11[[#This Row],[13 - Ocorrências/Ambientes Atingidos]]),0)</f>
        <v>0</v>
      </c>
      <c r="BE276" s="83" t="str">
        <f t="shared" si="128"/>
        <v/>
      </c>
      <c r="BF276" s="82">
        <f>IFERROR(FIND("Lago",consulta_completa__11[[#This Row],[13 - Ocorrências/Ambientes Atingidos]]),0)</f>
        <v>0</v>
      </c>
      <c r="BG276" s="83" t="str">
        <f t="shared" si="129"/>
        <v/>
      </c>
      <c r="BH276" s="82">
        <f>IFERROR(FIND("Mar",consulta_completa__11[[#This Row],[13 - Ocorrências/Ambientes Atingidos]]),0)</f>
        <v>1</v>
      </c>
      <c r="BI276" s="83" t="str">
        <f t="shared" si="130"/>
        <v>X</v>
      </c>
      <c r="BJ276" s="82">
        <f>IFERROR(FIND("Praia",consulta_completa__11[[#This Row],[13 - Ocorrências/Ambientes Atingidos]]),0)</f>
        <v>0</v>
      </c>
      <c r="BK276" s="83" t="str">
        <f t="shared" si="131"/>
        <v/>
      </c>
      <c r="BL276" s="82">
        <f>IFERROR(FIND("Solo",consulta_completa__11[[#This Row],[13 - Ocorrências/Ambientes Atingidos]]),0)</f>
        <v>0</v>
      </c>
      <c r="BM276" s="83" t="str">
        <f t="shared" si="132"/>
        <v/>
      </c>
      <c r="BN276" s="82">
        <f>IFERROR(FIND("Águas subterrâneas",consulta_completa__11[[#This Row],[13 - Ocorrências/Ambientes Atingidos]]),0)</f>
        <v>0</v>
      </c>
      <c r="BO276" s="83" t="str">
        <f t="shared" si="133"/>
        <v/>
      </c>
      <c r="BP276" s="82">
        <f>IFERROR(FIND("Atmosfera",consulta_completa__11[[#This Row],[13 - Ocorrências/Ambientes Atingidos]]),0)</f>
        <v>0</v>
      </c>
      <c r="BQ276" s="83" t="str">
        <f t="shared" si="134"/>
        <v/>
      </c>
      <c r="BR276" s="82">
        <f>IFERROR(FIND("Flora",consulta_completa__11[[#This Row],[13 - Ocorrências/Ambientes Atingidos]]),0)</f>
        <v>0</v>
      </c>
      <c r="BS276" s="83" t="str">
        <f t="shared" si="135"/>
        <v/>
      </c>
      <c r="BT276" s="82">
        <f>IFERROR(FIND("Fauna",consulta_completa__11[[#This Row],[13 - Ocorrências/Ambientes Atingidos]]),0)</f>
        <v>0</v>
      </c>
      <c r="BU276" s="83" t="str">
        <f t="shared" si="136"/>
        <v/>
      </c>
      <c r="BV276" s="82">
        <f>IFERROR(FIND("UC federal",consulta_completa__11[[#This Row],[13 - Ocorrências/Ambientes Atingidos]]),0)</f>
        <v>0</v>
      </c>
      <c r="BW276" s="83" t="str">
        <f t="shared" si="137"/>
        <v/>
      </c>
      <c r="BX276" s="82">
        <f>IFERROR(FIND("UC estadual/municipal",consulta_completa__11[[#This Row],[13 - Ocorrências/Ambientes Atingidos]]),0)</f>
        <v>0</v>
      </c>
      <c r="BY276" s="83" t="str">
        <f t="shared" si="138"/>
        <v/>
      </c>
      <c r="BZ276" s="82">
        <f>IFERROR(FIND("Outro(s)",consulta_completa__11[[#This Row],[13 - Ocorrências/Ambientes Atingidos]]),0)</f>
        <v>0</v>
      </c>
      <c r="CA276" s="83" t="str">
        <f t="shared" si="139"/>
        <v/>
      </c>
      <c r="CB276" s="82">
        <f>IFERROR(FIND("Sem dano",consulta_completa__11[[#This Row],[13 - Ocorrências/Ambientes Atingidos]]),0)</f>
        <v>0</v>
      </c>
      <c r="CC276" s="83" t="str">
        <f t="shared" si="140"/>
        <v/>
      </c>
      <c r="CD276" s="82" t="str">
        <f>IF(consulta_completa__11[[#This Row],[13 - Ocorrências/Ambientes Atingidos]]="","X","")</f>
        <v/>
      </c>
      <c r="CE276" s="84">
        <f>IFERROR(FIND("IBAMA",consulta_completa__11[[#This Row],[14 - Inst. Atuando no Local]]),0)</f>
        <v>0</v>
      </c>
      <c r="CF276" s="84" t="str">
        <f t="shared" si="141"/>
        <v/>
      </c>
      <c r="CG276" s="84">
        <f>IFERROR(FIND("OEMA",consulta_completa__11[[#This Row],[14 - Inst. Atuando no Local]]),0)</f>
        <v>0</v>
      </c>
      <c r="CH276" s="84" t="str">
        <f t="shared" si="142"/>
        <v/>
      </c>
      <c r="CI276" s="84">
        <f>IFERROR(FIND("DEFESA CIVIL",consulta_completa__11[[#This Row],[14 - Inst. Atuando no Local]]),0)</f>
        <v>0</v>
      </c>
      <c r="CJ276" s="84" t="str">
        <f t="shared" si="143"/>
        <v/>
      </c>
      <c r="CK276" s="84">
        <f>IFERROR(FIND("CORPO DE BOMBEIROS",consulta_completa__11[[#This Row],[14 - Inst. Atuando no Local]]),0)</f>
        <v>0</v>
      </c>
      <c r="CL276" s="84" t="str">
        <f t="shared" si="144"/>
        <v/>
      </c>
      <c r="CM276" s="84">
        <f>IFERROR(FIND("POLÍCIA RODOVIÁRIA",consulta_completa__11[[#This Row],[14 - Inst. Atuando no Local]]),0)</f>
        <v>0</v>
      </c>
      <c r="CN276" s="84" t="str">
        <f t="shared" si="145"/>
        <v/>
      </c>
      <c r="CO276" s="84">
        <f>IFERROR(FIND("POLÍCIA MILITAR",consulta_completa__11[[#This Row],[14 - Inst. Atuando no Local]]),0)</f>
        <v>0</v>
      </c>
      <c r="CP276" s="84" t="str">
        <f t="shared" si="146"/>
        <v/>
      </c>
      <c r="CQ276" s="84">
        <f>IFERROR(FIND("POLÍCIA CIVIL",consulta_completa__11[[#This Row],[14 - Inst. Atuando no Local]]),0)</f>
        <v>0</v>
      </c>
      <c r="CR276" s="84" t="str">
        <f t="shared" si="147"/>
        <v/>
      </c>
      <c r="CS276" s="84">
        <f>IFERROR(FIND("MARINHA DO BRASIL",consulta_completa__11[[#This Row],[14 - Inst. Atuando no Local]]),0)</f>
        <v>0</v>
      </c>
      <c r="CT276" s="84" t="str">
        <f t="shared" si="148"/>
        <v/>
      </c>
      <c r="CU276" s="84">
        <f>IFERROR(FIND("EMPRESA ESPECIALIZADA EM ATENDIMENTO",consulta_completa__11[[#This Row],[14 - Inst. Atuando no Local]]),0)</f>
        <v>0</v>
      </c>
      <c r="CV276" s="84" t="str">
        <f t="shared" si="149"/>
        <v/>
      </c>
      <c r="CW276" s="84">
        <f>IFERROR(FIND("IBAMA",consulta_completa__11[[#This Row],[14 - Inst. Atuando no Local]]),0)</f>
        <v>0</v>
      </c>
      <c r="CX276" s="84" t="str">
        <f t="shared" si="150"/>
        <v/>
      </c>
      <c r="CY276" s="84" t="str">
        <f>IF(consulta_completa__11[[#This Row],[14 - Inst. Atuando no Local]]="","X","")</f>
        <v>X</v>
      </c>
      <c r="CZ276" s="84">
        <f>IFERROR(FIND("OUTRA (S)",consulta_completa__11[[#This Row],[14 - Inst. Atuando no Local]]),0)</f>
        <v>0</v>
      </c>
      <c r="DA276" s="84" t="str">
        <f t="shared" si="151"/>
        <v/>
      </c>
      <c r="DB276" s="35" t="str">
        <f t="shared" si="152"/>
        <v>Sim</v>
      </c>
      <c r="DC276" s="35" t="str">
        <f t="shared" si="153"/>
        <v>Não</v>
      </c>
      <c r="DD276" s="35" t="str">
        <f t="shared" si="154"/>
        <v>Sim</v>
      </c>
      <c r="DE276" s="87" t="str">
        <f t="shared" si="125"/>
        <v>Federal</v>
      </c>
    </row>
    <row r="277" spans="1:109">
      <c r="A277" s="14">
        <v>202542443208</v>
      </c>
      <c r="B277" s="1">
        <v>45769</v>
      </c>
      <c r="C277" t="s">
        <v>1036</v>
      </c>
      <c r="D277" t="s">
        <v>343</v>
      </c>
      <c r="E277" t="s">
        <v>139</v>
      </c>
      <c r="F277" t="s">
        <v>112</v>
      </c>
      <c r="G277" t="s">
        <v>113</v>
      </c>
      <c r="H277" t="s">
        <v>114</v>
      </c>
      <c r="I277" t="s">
        <v>114</v>
      </c>
      <c r="J277" t="s">
        <v>441</v>
      </c>
      <c r="K277" t="s">
        <v>2783</v>
      </c>
      <c r="L277" t="s">
        <v>117</v>
      </c>
      <c r="M277" t="s">
        <v>140</v>
      </c>
      <c r="N277" t="s">
        <v>141</v>
      </c>
      <c r="O277" t="s">
        <v>185</v>
      </c>
      <c r="P277" t="s">
        <v>355</v>
      </c>
      <c r="Q277" t="s">
        <v>122</v>
      </c>
      <c r="R277" t="s">
        <v>123</v>
      </c>
      <c r="S277" t="s">
        <v>113</v>
      </c>
      <c r="T277" t="s">
        <v>2784</v>
      </c>
      <c r="U277" t="s">
        <v>2785</v>
      </c>
      <c r="V277" t="s">
        <v>2786</v>
      </c>
      <c r="X277" t="b">
        <v>1</v>
      </c>
      <c r="Z277" t="s">
        <v>2787</v>
      </c>
      <c r="AA277" t="s">
        <v>113</v>
      </c>
      <c r="AB277" t="s">
        <v>1040</v>
      </c>
      <c r="AC277" t="s">
        <v>113</v>
      </c>
      <c r="AD277">
        <v>2</v>
      </c>
      <c r="AE277" t="s">
        <v>113</v>
      </c>
      <c r="AF277" t="s">
        <v>824</v>
      </c>
      <c r="AG277" t="s">
        <v>825</v>
      </c>
      <c r="AH277" t="s">
        <v>131</v>
      </c>
      <c r="AI277" t="s">
        <v>131</v>
      </c>
      <c r="AJ277" t="s">
        <v>131</v>
      </c>
      <c r="AK277" t="s">
        <v>1488</v>
      </c>
      <c r="AL277" t="s">
        <v>2788</v>
      </c>
      <c r="AM277" t="s">
        <v>153</v>
      </c>
      <c r="AN277" t="s">
        <v>154</v>
      </c>
      <c r="AO277" t="s">
        <v>155</v>
      </c>
      <c r="AP277">
        <v>6133161070</v>
      </c>
      <c r="AQ277" t="s">
        <v>156</v>
      </c>
      <c r="AR277" t="s">
        <v>113</v>
      </c>
      <c r="AS277" t="s">
        <v>113</v>
      </c>
      <c r="AT277" t="s">
        <v>113</v>
      </c>
      <c r="AU277" t="s">
        <v>113</v>
      </c>
      <c r="AW277" t="s">
        <v>113</v>
      </c>
      <c r="AX277" s="82">
        <f>IFERROR(FIND("Óbitos/feridos",consulta_completa__11[[#This Row],[13 - Ocorrências/Ambientes Atingidos]]),0)</f>
        <v>0</v>
      </c>
      <c r="AY277" s="83" t="str">
        <f t="shared" si="126"/>
        <v/>
      </c>
      <c r="AZ277" s="82">
        <f>IFERROR(FIND("População afetada/evacuada",consulta_completa__11[[#This Row],[13 - Ocorrências/Ambientes Atingidos]]),0)</f>
        <v>0</v>
      </c>
      <c r="BA277" s="82" t="str">
        <f t="shared" si="127"/>
        <v/>
      </c>
      <c r="BB277" s="82">
        <f>IFERROR(FIND("Suspensão de abastecimento de água",consulta_completa__11[[#This Row],[13 - Ocorrências/Ambientes Atingidos]]),0)</f>
        <v>0</v>
      </c>
      <c r="BC277" s="83" t="str">
        <f t="shared" si="155"/>
        <v/>
      </c>
      <c r="BD277" s="82">
        <f>IFERROR(FIND("Rio/córrego",consulta_completa__11[[#This Row],[13 - Ocorrências/Ambientes Atingidos]]),0)</f>
        <v>0</v>
      </c>
      <c r="BE277" s="83" t="str">
        <f t="shared" si="128"/>
        <v/>
      </c>
      <c r="BF277" s="82">
        <f>IFERROR(FIND("Lago",consulta_completa__11[[#This Row],[13 - Ocorrências/Ambientes Atingidos]]),0)</f>
        <v>0</v>
      </c>
      <c r="BG277" s="83" t="str">
        <f t="shared" si="129"/>
        <v/>
      </c>
      <c r="BH277" s="82">
        <f>IFERROR(FIND("Mar",consulta_completa__11[[#This Row],[13 - Ocorrências/Ambientes Atingidos]]),0)</f>
        <v>0</v>
      </c>
      <c r="BI277" s="83" t="str">
        <f t="shared" si="130"/>
        <v/>
      </c>
      <c r="BJ277" s="82">
        <f>IFERROR(FIND("Praia",consulta_completa__11[[#This Row],[13 - Ocorrências/Ambientes Atingidos]]),0)</f>
        <v>0</v>
      </c>
      <c r="BK277" s="83" t="str">
        <f t="shared" si="131"/>
        <v/>
      </c>
      <c r="BL277" s="82">
        <f>IFERROR(FIND("Solo",consulta_completa__11[[#This Row],[13 - Ocorrências/Ambientes Atingidos]]),0)</f>
        <v>1</v>
      </c>
      <c r="BM277" s="83" t="str">
        <f t="shared" si="132"/>
        <v>X</v>
      </c>
      <c r="BN277" s="82">
        <f>IFERROR(FIND("Águas subterrâneas",consulta_completa__11[[#This Row],[13 - Ocorrências/Ambientes Atingidos]]),0)</f>
        <v>0</v>
      </c>
      <c r="BO277" s="83" t="str">
        <f t="shared" si="133"/>
        <v/>
      </c>
      <c r="BP277" s="82">
        <f>IFERROR(FIND("Atmosfera",consulta_completa__11[[#This Row],[13 - Ocorrências/Ambientes Atingidos]]),0)</f>
        <v>0</v>
      </c>
      <c r="BQ277" s="83" t="str">
        <f t="shared" si="134"/>
        <v/>
      </c>
      <c r="BR277" s="82">
        <f>IFERROR(FIND("Flora",consulta_completa__11[[#This Row],[13 - Ocorrências/Ambientes Atingidos]]),0)</f>
        <v>0</v>
      </c>
      <c r="BS277" s="83" t="str">
        <f t="shared" si="135"/>
        <v/>
      </c>
      <c r="BT277" s="82">
        <f>IFERROR(FIND("Fauna",consulta_completa__11[[#This Row],[13 - Ocorrências/Ambientes Atingidos]]),0)</f>
        <v>0</v>
      </c>
      <c r="BU277" s="83" t="str">
        <f t="shared" si="136"/>
        <v/>
      </c>
      <c r="BV277" s="82">
        <f>IFERROR(FIND("UC federal",consulta_completa__11[[#This Row],[13 - Ocorrências/Ambientes Atingidos]]),0)</f>
        <v>0</v>
      </c>
      <c r="BW277" s="83" t="str">
        <f t="shared" si="137"/>
        <v/>
      </c>
      <c r="BX277" s="82">
        <f>IFERROR(FIND("UC estadual/municipal",consulta_completa__11[[#This Row],[13 - Ocorrências/Ambientes Atingidos]]),0)</f>
        <v>0</v>
      </c>
      <c r="BY277" s="83" t="str">
        <f t="shared" si="138"/>
        <v/>
      </c>
      <c r="BZ277" s="82">
        <f>IFERROR(FIND("Outro(s)",consulta_completa__11[[#This Row],[13 - Ocorrências/Ambientes Atingidos]]),0)</f>
        <v>0</v>
      </c>
      <c r="CA277" s="83" t="str">
        <f t="shared" si="139"/>
        <v/>
      </c>
      <c r="CB277" s="82">
        <f>IFERROR(FIND("Sem dano",consulta_completa__11[[#This Row],[13 - Ocorrências/Ambientes Atingidos]]),0)</f>
        <v>0</v>
      </c>
      <c r="CC277" s="83" t="str">
        <f t="shared" si="140"/>
        <v/>
      </c>
      <c r="CD277" s="82" t="str">
        <f>IF(consulta_completa__11[[#This Row],[13 - Ocorrências/Ambientes Atingidos]]="","X","")</f>
        <v/>
      </c>
      <c r="CE277" s="84">
        <f>IFERROR(FIND("IBAMA",consulta_completa__11[[#This Row],[14 - Inst. Atuando no Local]]),0)</f>
        <v>0</v>
      </c>
      <c r="CF277" s="84" t="str">
        <f t="shared" si="141"/>
        <v/>
      </c>
      <c r="CG277" s="84">
        <f>IFERROR(FIND("OEMA",consulta_completa__11[[#This Row],[14 - Inst. Atuando no Local]]),0)</f>
        <v>0</v>
      </c>
      <c r="CH277" s="84" t="str">
        <f t="shared" si="142"/>
        <v/>
      </c>
      <c r="CI277" s="84">
        <f>IFERROR(FIND("DEFESA CIVIL",consulta_completa__11[[#This Row],[14 - Inst. Atuando no Local]]),0)</f>
        <v>0</v>
      </c>
      <c r="CJ277" s="84" t="str">
        <f t="shared" si="143"/>
        <v/>
      </c>
      <c r="CK277" s="84">
        <f>IFERROR(FIND("CORPO DE BOMBEIROS",consulta_completa__11[[#This Row],[14 - Inst. Atuando no Local]]),0)</f>
        <v>0</v>
      </c>
      <c r="CL277" s="84" t="str">
        <f t="shared" si="144"/>
        <v/>
      </c>
      <c r="CM277" s="84">
        <f>IFERROR(FIND("POLÍCIA RODOVIÁRIA",consulta_completa__11[[#This Row],[14 - Inst. Atuando no Local]]),0)</f>
        <v>0</v>
      </c>
      <c r="CN277" s="84" t="str">
        <f t="shared" si="145"/>
        <v/>
      </c>
      <c r="CO277" s="84">
        <f>IFERROR(FIND("POLÍCIA MILITAR",consulta_completa__11[[#This Row],[14 - Inst. Atuando no Local]]),0)</f>
        <v>0</v>
      </c>
      <c r="CP277" s="84" t="str">
        <f t="shared" si="146"/>
        <v/>
      </c>
      <c r="CQ277" s="84">
        <f>IFERROR(FIND("POLÍCIA CIVIL",consulta_completa__11[[#This Row],[14 - Inst. Atuando no Local]]),0)</f>
        <v>0</v>
      </c>
      <c r="CR277" s="84" t="str">
        <f t="shared" si="147"/>
        <v/>
      </c>
      <c r="CS277" s="84">
        <f>IFERROR(FIND("MARINHA DO BRASIL",consulta_completa__11[[#This Row],[14 - Inst. Atuando no Local]]),0)</f>
        <v>0</v>
      </c>
      <c r="CT277" s="84" t="str">
        <f t="shared" si="148"/>
        <v/>
      </c>
      <c r="CU277" s="84">
        <f>IFERROR(FIND("EMPRESA ESPECIALIZADA EM ATENDIMENTO",consulta_completa__11[[#This Row],[14 - Inst. Atuando no Local]]),0)</f>
        <v>0</v>
      </c>
      <c r="CV277" s="84" t="str">
        <f t="shared" si="149"/>
        <v/>
      </c>
      <c r="CW277" s="84">
        <f>IFERROR(FIND("IBAMA",consulta_completa__11[[#This Row],[14 - Inst. Atuando no Local]]),0)</f>
        <v>0</v>
      </c>
      <c r="CX277" s="84" t="str">
        <f t="shared" si="150"/>
        <v/>
      </c>
      <c r="CY277" s="84" t="str">
        <f>IF(consulta_completa__11[[#This Row],[14 - Inst. Atuando no Local]]="","X","")</f>
        <v/>
      </c>
      <c r="CZ277" s="84">
        <f>IFERROR(FIND("OUTRA (S)",consulta_completa__11[[#This Row],[14 - Inst. Atuando no Local]]),0)</f>
        <v>0</v>
      </c>
      <c r="DA277" s="84" t="str">
        <f t="shared" si="151"/>
        <v/>
      </c>
      <c r="DB277" s="35" t="str">
        <f t="shared" si="152"/>
        <v>Sim</v>
      </c>
      <c r="DC277" s="35" t="str">
        <f t="shared" si="153"/>
        <v>Não</v>
      </c>
      <c r="DD277" s="35" t="str">
        <f t="shared" si="154"/>
        <v>Sim</v>
      </c>
      <c r="DE277" s="87" t="str">
        <f t="shared" si="125"/>
        <v>Estadual</v>
      </c>
    </row>
    <row r="278" spans="1:109">
      <c r="A278" s="14">
        <v>202542454022</v>
      </c>
      <c r="B278" s="1">
        <v>45769</v>
      </c>
      <c r="C278" t="s">
        <v>2077</v>
      </c>
      <c r="D278" t="s">
        <v>180</v>
      </c>
      <c r="E278" t="s">
        <v>286</v>
      </c>
      <c r="F278" t="s">
        <v>112</v>
      </c>
      <c r="G278" t="s">
        <v>113</v>
      </c>
      <c r="H278" t="s">
        <v>114</v>
      </c>
      <c r="I278" t="s">
        <v>114</v>
      </c>
      <c r="J278" t="s">
        <v>2789</v>
      </c>
      <c r="K278" t="s">
        <v>113</v>
      </c>
      <c r="L278" t="s">
        <v>113</v>
      </c>
      <c r="M278" t="s">
        <v>140</v>
      </c>
      <c r="N278" t="s">
        <v>333</v>
      </c>
      <c r="O278" t="s">
        <v>113</v>
      </c>
      <c r="P278" t="s">
        <v>355</v>
      </c>
      <c r="Q278" t="s">
        <v>122</v>
      </c>
      <c r="R278" t="s">
        <v>123</v>
      </c>
      <c r="S278" t="s">
        <v>113</v>
      </c>
      <c r="T278" t="s">
        <v>2790</v>
      </c>
      <c r="U278" t="s">
        <v>113</v>
      </c>
      <c r="V278" t="s">
        <v>2791</v>
      </c>
      <c r="Z278" t="s">
        <v>633</v>
      </c>
      <c r="AA278" t="s">
        <v>2792</v>
      </c>
      <c r="AB278" t="s">
        <v>113</v>
      </c>
      <c r="AC278" t="s">
        <v>113</v>
      </c>
      <c r="AE278" t="s">
        <v>113</v>
      </c>
      <c r="AF278" t="s">
        <v>2793</v>
      </c>
      <c r="AG278" t="s">
        <v>113</v>
      </c>
      <c r="AH278" t="s">
        <v>113</v>
      </c>
      <c r="AI278" t="s">
        <v>132</v>
      </c>
      <c r="AJ278" t="s">
        <v>132</v>
      </c>
      <c r="AK278" t="s">
        <v>113</v>
      </c>
      <c r="AL278" t="s">
        <v>113</v>
      </c>
      <c r="AM278" t="s">
        <v>153</v>
      </c>
      <c r="AN278" t="s">
        <v>154</v>
      </c>
      <c r="AO278" t="s">
        <v>2794</v>
      </c>
      <c r="AP278">
        <v>6133161070</v>
      </c>
      <c r="AQ278" t="s">
        <v>156</v>
      </c>
      <c r="AR278" t="s">
        <v>113</v>
      </c>
      <c r="AS278" t="s">
        <v>113</v>
      </c>
      <c r="AT278" t="s">
        <v>113</v>
      </c>
      <c r="AU278" t="s">
        <v>113</v>
      </c>
      <c r="AW278" t="s">
        <v>113</v>
      </c>
      <c r="AX278" s="82">
        <f>IFERROR(FIND("Óbitos/feridos",consulta_completa__11[[#This Row],[13 - Ocorrências/Ambientes Atingidos]]),0)</f>
        <v>0</v>
      </c>
      <c r="AY278" s="83" t="str">
        <f t="shared" si="126"/>
        <v/>
      </c>
      <c r="AZ278" s="82">
        <f>IFERROR(FIND("População afetada/evacuada",consulta_completa__11[[#This Row],[13 - Ocorrências/Ambientes Atingidos]]),0)</f>
        <v>0</v>
      </c>
      <c r="BA278" s="82" t="str">
        <f t="shared" si="127"/>
        <v/>
      </c>
      <c r="BB278" s="82">
        <f>IFERROR(FIND("Suspensão de abastecimento de água",consulta_completa__11[[#This Row],[13 - Ocorrências/Ambientes Atingidos]]),0)</f>
        <v>0</v>
      </c>
      <c r="BC278" s="83" t="str">
        <f t="shared" si="155"/>
        <v/>
      </c>
      <c r="BD278" s="82">
        <f>IFERROR(FIND("Rio/córrego",consulta_completa__11[[#This Row],[13 - Ocorrências/Ambientes Atingidos]]),0)</f>
        <v>0</v>
      </c>
      <c r="BE278" s="83" t="str">
        <f t="shared" si="128"/>
        <v/>
      </c>
      <c r="BF278" s="82">
        <f>IFERROR(FIND("Lago",consulta_completa__11[[#This Row],[13 - Ocorrências/Ambientes Atingidos]]),0)</f>
        <v>0</v>
      </c>
      <c r="BG278" s="83" t="str">
        <f t="shared" si="129"/>
        <v/>
      </c>
      <c r="BH278" s="82">
        <f>IFERROR(FIND("Mar",consulta_completa__11[[#This Row],[13 - Ocorrências/Ambientes Atingidos]]),0)</f>
        <v>0</v>
      </c>
      <c r="BI278" s="83" t="str">
        <f t="shared" si="130"/>
        <v/>
      </c>
      <c r="BJ278" s="82">
        <f>IFERROR(FIND("Praia",consulta_completa__11[[#This Row],[13 - Ocorrências/Ambientes Atingidos]]),0)</f>
        <v>0</v>
      </c>
      <c r="BK278" s="83" t="str">
        <f t="shared" si="131"/>
        <v/>
      </c>
      <c r="BL278" s="82">
        <f>IFERROR(FIND("Solo",consulta_completa__11[[#This Row],[13 - Ocorrências/Ambientes Atingidos]]),0)</f>
        <v>1</v>
      </c>
      <c r="BM278" s="83" t="str">
        <f t="shared" si="132"/>
        <v>X</v>
      </c>
      <c r="BN278" s="82">
        <f>IFERROR(FIND("Águas subterrâneas",consulta_completa__11[[#This Row],[13 - Ocorrências/Ambientes Atingidos]]),0)</f>
        <v>0</v>
      </c>
      <c r="BO278" s="83" t="str">
        <f t="shared" si="133"/>
        <v/>
      </c>
      <c r="BP278" s="82">
        <f>IFERROR(FIND("Atmosfera",consulta_completa__11[[#This Row],[13 - Ocorrências/Ambientes Atingidos]]),0)</f>
        <v>0</v>
      </c>
      <c r="BQ278" s="83" t="str">
        <f t="shared" si="134"/>
        <v/>
      </c>
      <c r="BR278" s="82">
        <f>IFERROR(FIND("Flora",consulta_completa__11[[#This Row],[13 - Ocorrências/Ambientes Atingidos]]),0)</f>
        <v>0</v>
      </c>
      <c r="BS278" s="83" t="str">
        <f t="shared" si="135"/>
        <v/>
      </c>
      <c r="BT278" s="82">
        <f>IFERROR(FIND("Fauna",consulta_completa__11[[#This Row],[13 - Ocorrências/Ambientes Atingidos]]),0)</f>
        <v>0</v>
      </c>
      <c r="BU278" s="83" t="str">
        <f t="shared" si="136"/>
        <v/>
      </c>
      <c r="BV278" s="82">
        <f>IFERROR(FIND("UC federal",consulta_completa__11[[#This Row],[13 - Ocorrências/Ambientes Atingidos]]),0)</f>
        <v>0</v>
      </c>
      <c r="BW278" s="83" t="str">
        <f t="shared" si="137"/>
        <v/>
      </c>
      <c r="BX278" s="82">
        <f>IFERROR(FIND("UC estadual/municipal",consulta_completa__11[[#This Row],[13 - Ocorrências/Ambientes Atingidos]]),0)</f>
        <v>0</v>
      </c>
      <c r="BY278" s="83" t="str">
        <f t="shared" si="138"/>
        <v/>
      </c>
      <c r="BZ278" s="82">
        <f>IFERROR(FIND("Outro(s)",consulta_completa__11[[#This Row],[13 - Ocorrências/Ambientes Atingidos]]),0)</f>
        <v>0</v>
      </c>
      <c r="CA278" s="83" t="str">
        <f t="shared" si="139"/>
        <v/>
      </c>
      <c r="CB278" s="82">
        <f>IFERROR(FIND("Sem dano",consulta_completa__11[[#This Row],[13 - Ocorrências/Ambientes Atingidos]]),0)</f>
        <v>0</v>
      </c>
      <c r="CC278" s="83" t="str">
        <f t="shared" si="140"/>
        <v/>
      </c>
      <c r="CD278" s="82" t="str">
        <f>IF(consulta_completa__11[[#This Row],[13 - Ocorrências/Ambientes Atingidos]]="","X","")</f>
        <v/>
      </c>
      <c r="CE278" s="84">
        <f>IFERROR(FIND("IBAMA",consulta_completa__11[[#This Row],[14 - Inst. Atuando no Local]]),0)</f>
        <v>0</v>
      </c>
      <c r="CF278" s="84" t="str">
        <f t="shared" si="141"/>
        <v/>
      </c>
      <c r="CG278" s="84">
        <f>IFERROR(FIND("OEMA",consulta_completa__11[[#This Row],[14 - Inst. Atuando no Local]]),0)</f>
        <v>0</v>
      </c>
      <c r="CH278" s="84" t="str">
        <f t="shared" si="142"/>
        <v/>
      </c>
      <c r="CI278" s="84">
        <f>IFERROR(FIND("DEFESA CIVIL",consulta_completa__11[[#This Row],[14 - Inst. Atuando no Local]]),0)</f>
        <v>0</v>
      </c>
      <c r="CJ278" s="84" t="str">
        <f t="shared" si="143"/>
        <v/>
      </c>
      <c r="CK278" s="84">
        <f>IFERROR(FIND("CORPO DE BOMBEIROS",consulta_completa__11[[#This Row],[14 - Inst. Atuando no Local]]),0)</f>
        <v>0</v>
      </c>
      <c r="CL278" s="84" t="str">
        <f t="shared" si="144"/>
        <v/>
      </c>
      <c r="CM278" s="84">
        <f>IFERROR(FIND("POLÍCIA RODOVIÁRIA",consulta_completa__11[[#This Row],[14 - Inst. Atuando no Local]]),0)</f>
        <v>0</v>
      </c>
      <c r="CN278" s="84" t="str">
        <f t="shared" si="145"/>
        <v/>
      </c>
      <c r="CO278" s="84">
        <f>IFERROR(FIND("POLÍCIA MILITAR",consulta_completa__11[[#This Row],[14 - Inst. Atuando no Local]]),0)</f>
        <v>0</v>
      </c>
      <c r="CP278" s="84" t="str">
        <f t="shared" si="146"/>
        <v/>
      </c>
      <c r="CQ278" s="84">
        <f>IFERROR(FIND("POLÍCIA CIVIL",consulta_completa__11[[#This Row],[14 - Inst. Atuando no Local]]),0)</f>
        <v>0</v>
      </c>
      <c r="CR278" s="84" t="str">
        <f t="shared" si="147"/>
        <v/>
      </c>
      <c r="CS278" s="84">
        <f>IFERROR(FIND("MARINHA DO BRASIL",consulta_completa__11[[#This Row],[14 - Inst. Atuando no Local]]),0)</f>
        <v>0</v>
      </c>
      <c r="CT278" s="84" t="str">
        <f t="shared" si="148"/>
        <v/>
      </c>
      <c r="CU278" s="84">
        <f>IFERROR(FIND("EMPRESA ESPECIALIZADA EM ATENDIMENTO",consulta_completa__11[[#This Row],[14 - Inst. Atuando no Local]]),0)</f>
        <v>0</v>
      </c>
      <c r="CV278" s="84" t="str">
        <f t="shared" si="149"/>
        <v/>
      </c>
      <c r="CW278" s="84">
        <f>IFERROR(FIND("IBAMA",consulta_completa__11[[#This Row],[14 - Inst. Atuando no Local]]),0)</f>
        <v>0</v>
      </c>
      <c r="CX278" s="84" t="str">
        <f t="shared" si="150"/>
        <v/>
      </c>
      <c r="CY278" s="84" t="str">
        <f>IF(consulta_completa__11[[#This Row],[14 - Inst. Atuando no Local]]="","X","")</f>
        <v/>
      </c>
      <c r="CZ278" s="84">
        <f>IFERROR(FIND("OUTRA (S)",consulta_completa__11[[#This Row],[14 - Inst. Atuando no Local]]),0)</f>
        <v>0</v>
      </c>
      <c r="DA278" s="84" t="str">
        <f t="shared" si="151"/>
        <v/>
      </c>
      <c r="DB278" s="35" t="str">
        <f t="shared" si="152"/>
        <v>Sim</v>
      </c>
      <c r="DC278" s="35" t="str">
        <f t="shared" si="153"/>
        <v>Não</v>
      </c>
      <c r="DD278" s="35" t="str">
        <f t="shared" si="154"/>
        <v>Sim</v>
      </c>
      <c r="DE278" s="87" t="str">
        <f t="shared" si="125"/>
        <v>Sem informação</v>
      </c>
    </row>
    <row r="279" spans="1:109">
      <c r="A279" s="14">
        <v>202542468417</v>
      </c>
      <c r="B279" s="1">
        <v>45770</v>
      </c>
      <c r="C279" t="s">
        <v>1884</v>
      </c>
      <c r="D279" t="s">
        <v>161</v>
      </c>
      <c r="E279" t="s">
        <v>139</v>
      </c>
      <c r="F279" t="s">
        <v>112</v>
      </c>
      <c r="G279" t="s">
        <v>113</v>
      </c>
      <c r="H279" t="s">
        <v>114</v>
      </c>
      <c r="I279" t="s">
        <v>114</v>
      </c>
      <c r="J279" t="s">
        <v>113</v>
      </c>
      <c r="K279" t="s">
        <v>114</v>
      </c>
      <c r="L279" t="s">
        <v>114</v>
      </c>
      <c r="M279" t="s">
        <v>2314</v>
      </c>
      <c r="N279" t="s">
        <v>457</v>
      </c>
      <c r="O279" t="s">
        <v>120</v>
      </c>
      <c r="P279" t="s">
        <v>121</v>
      </c>
      <c r="Q279" t="s">
        <v>167</v>
      </c>
      <c r="R279" t="s">
        <v>123</v>
      </c>
      <c r="S279" t="s">
        <v>113</v>
      </c>
      <c r="T279" t="s">
        <v>2795</v>
      </c>
      <c r="U279" t="s">
        <v>2796</v>
      </c>
      <c r="V279" t="s">
        <v>2797</v>
      </c>
      <c r="Y279" t="b">
        <v>1</v>
      </c>
      <c r="Z279" t="s">
        <v>2798</v>
      </c>
      <c r="AA279" t="s">
        <v>113</v>
      </c>
      <c r="AB279" t="s">
        <v>113</v>
      </c>
      <c r="AC279" t="s">
        <v>113</v>
      </c>
      <c r="AE279" t="s">
        <v>2799</v>
      </c>
      <c r="AF279" t="s">
        <v>2800</v>
      </c>
      <c r="AG279" t="s">
        <v>2801</v>
      </c>
      <c r="AH279" t="s">
        <v>131</v>
      </c>
      <c r="AI279" t="s">
        <v>131</v>
      </c>
      <c r="AJ279" t="s">
        <v>132</v>
      </c>
      <c r="AK279" t="s">
        <v>113</v>
      </c>
      <c r="AL279" t="s">
        <v>2802</v>
      </c>
      <c r="AM279" t="s">
        <v>2800</v>
      </c>
      <c r="AN279" t="s">
        <v>2175</v>
      </c>
      <c r="AO279" t="s">
        <v>2803</v>
      </c>
      <c r="AP279">
        <v>13982111299</v>
      </c>
      <c r="AQ279" t="s">
        <v>2804</v>
      </c>
      <c r="AR279" t="s">
        <v>113</v>
      </c>
      <c r="AS279" t="s">
        <v>113</v>
      </c>
      <c r="AT279" t="s">
        <v>2805</v>
      </c>
      <c r="AU279" t="s">
        <v>113</v>
      </c>
      <c r="AW279" t="s">
        <v>159</v>
      </c>
      <c r="AX279" s="82">
        <f>IFERROR(FIND("Óbitos/feridos",consulta_completa__11[[#This Row],[13 - Ocorrências/Ambientes Atingidos]]),0)</f>
        <v>0</v>
      </c>
      <c r="AY279" s="83" t="str">
        <f t="shared" si="126"/>
        <v/>
      </c>
      <c r="AZ279" s="82">
        <f>IFERROR(FIND("População afetada/evacuada",consulta_completa__11[[#This Row],[13 - Ocorrências/Ambientes Atingidos]]),0)</f>
        <v>0</v>
      </c>
      <c r="BA279" s="82" t="str">
        <f t="shared" si="127"/>
        <v/>
      </c>
      <c r="BB279" s="82">
        <f>IFERROR(FIND("Suspensão de abastecimento de água",consulta_completa__11[[#This Row],[13 - Ocorrências/Ambientes Atingidos]]),0)</f>
        <v>0</v>
      </c>
      <c r="BC279" s="83" t="str">
        <f t="shared" si="155"/>
        <v/>
      </c>
      <c r="BD279" s="82">
        <f>IFERROR(FIND("Rio/córrego",consulta_completa__11[[#This Row],[13 - Ocorrências/Ambientes Atingidos]]),0)</f>
        <v>0</v>
      </c>
      <c r="BE279" s="83" t="str">
        <f t="shared" si="128"/>
        <v/>
      </c>
      <c r="BF279" s="82">
        <f>IFERROR(FIND("Lago",consulta_completa__11[[#This Row],[13 - Ocorrências/Ambientes Atingidos]]),0)</f>
        <v>0</v>
      </c>
      <c r="BG279" s="83" t="str">
        <f t="shared" si="129"/>
        <v/>
      </c>
      <c r="BH279" s="82">
        <f>IFERROR(FIND("Mar",consulta_completa__11[[#This Row],[13 - Ocorrências/Ambientes Atingidos]]),0)</f>
        <v>1</v>
      </c>
      <c r="BI279" s="83" t="str">
        <f t="shared" si="130"/>
        <v>X</v>
      </c>
      <c r="BJ279" s="82">
        <f>IFERROR(FIND("Praia",consulta_completa__11[[#This Row],[13 - Ocorrências/Ambientes Atingidos]]),0)</f>
        <v>0</v>
      </c>
      <c r="BK279" s="83" t="str">
        <f t="shared" si="131"/>
        <v/>
      </c>
      <c r="BL279" s="82">
        <f>IFERROR(FIND("Solo",consulta_completa__11[[#This Row],[13 - Ocorrências/Ambientes Atingidos]]),0)</f>
        <v>0</v>
      </c>
      <c r="BM279" s="83" t="str">
        <f t="shared" si="132"/>
        <v/>
      </c>
      <c r="BN279" s="82">
        <f>IFERROR(FIND("Águas subterrâneas",consulta_completa__11[[#This Row],[13 - Ocorrências/Ambientes Atingidos]]),0)</f>
        <v>0</v>
      </c>
      <c r="BO279" s="83" t="str">
        <f t="shared" si="133"/>
        <v/>
      </c>
      <c r="BP279" s="82">
        <f>IFERROR(FIND("Atmosfera",consulta_completa__11[[#This Row],[13 - Ocorrências/Ambientes Atingidos]]),0)</f>
        <v>0</v>
      </c>
      <c r="BQ279" s="83" t="str">
        <f t="shared" si="134"/>
        <v/>
      </c>
      <c r="BR279" s="82">
        <f>IFERROR(FIND("Flora",consulta_completa__11[[#This Row],[13 - Ocorrências/Ambientes Atingidos]]),0)</f>
        <v>0</v>
      </c>
      <c r="BS279" s="83" t="str">
        <f t="shared" si="135"/>
        <v/>
      </c>
      <c r="BT279" s="82">
        <f>IFERROR(FIND("Fauna",consulta_completa__11[[#This Row],[13 - Ocorrências/Ambientes Atingidos]]),0)</f>
        <v>0</v>
      </c>
      <c r="BU279" s="83" t="str">
        <f t="shared" si="136"/>
        <v/>
      </c>
      <c r="BV279" s="82">
        <f>IFERROR(FIND("UC federal",consulta_completa__11[[#This Row],[13 - Ocorrências/Ambientes Atingidos]]),0)</f>
        <v>0</v>
      </c>
      <c r="BW279" s="83" t="str">
        <f t="shared" si="137"/>
        <v/>
      </c>
      <c r="BX279" s="82">
        <f>IFERROR(FIND("UC estadual/municipal",consulta_completa__11[[#This Row],[13 - Ocorrências/Ambientes Atingidos]]),0)</f>
        <v>0</v>
      </c>
      <c r="BY279" s="83" t="str">
        <f t="shared" si="138"/>
        <v/>
      </c>
      <c r="BZ279" s="82">
        <f>IFERROR(FIND("Outro(s)",consulta_completa__11[[#This Row],[13 - Ocorrências/Ambientes Atingidos]]),0)</f>
        <v>0</v>
      </c>
      <c r="CA279" s="83" t="str">
        <f t="shared" si="139"/>
        <v/>
      </c>
      <c r="CB279" s="82">
        <f>IFERROR(FIND("Sem dano",consulta_completa__11[[#This Row],[13 - Ocorrências/Ambientes Atingidos]]),0)</f>
        <v>0</v>
      </c>
      <c r="CC279" s="83" t="str">
        <f t="shared" si="140"/>
        <v/>
      </c>
      <c r="CD279" s="82" t="str">
        <f>IF(consulta_completa__11[[#This Row],[13 - Ocorrências/Ambientes Atingidos]]="","X","")</f>
        <v/>
      </c>
      <c r="CE279" s="84">
        <f>IFERROR(FIND("IBAMA",consulta_completa__11[[#This Row],[14 - Inst. Atuando no Local]]),0)</f>
        <v>0</v>
      </c>
      <c r="CF279" s="84" t="str">
        <f t="shared" si="141"/>
        <v/>
      </c>
      <c r="CG279" s="84">
        <f>IFERROR(FIND("OEMA",consulta_completa__11[[#This Row],[14 - Inst. Atuando no Local]]),0)</f>
        <v>0</v>
      </c>
      <c r="CH279" s="84" t="str">
        <f t="shared" si="142"/>
        <v/>
      </c>
      <c r="CI279" s="84">
        <f>IFERROR(FIND("DEFESA CIVIL",consulta_completa__11[[#This Row],[14 - Inst. Atuando no Local]]),0)</f>
        <v>0</v>
      </c>
      <c r="CJ279" s="84" t="str">
        <f t="shared" si="143"/>
        <v/>
      </c>
      <c r="CK279" s="84">
        <f>IFERROR(FIND("CORPO DE BOMBEIROS",consulta_completa__11[[#This Row],[14 - Inst. Atuando no Local]]),0)</f>
        <v>0</v>
      </c>
      <c r="CL279" s="84" t="str">
        <f t="shared" si="144"/>
        <v/>
      </c>
      <c r="CM279" s="84">
        <f>IFERROR(FIND("POLÍCIA RODOVIÁRIA",consulta_completa__11[[#This Row],[14 - Inst. Atuando no Local]]),0)</f>
        <v>0</v>
      </c>
      <c r="CN279" s="84" t="str">
        <f t="shared" si="145"/>
        <v/>
      </c>
      <c r="CO279" s="84">
        <f>IFERROR(FIND("POLÍCIA MILITAR",consulta_completa__11[[#This Row],[14 - Inst. Atuando no Local]]),0)</f>
        <v>0</v>
      </c>
      <c r="CP279" s="84" t="str">
        <f t="shared" si="146"/>
        <v/>
      </c>
      <c r="CQ279" s="84">
        <f>IFERROR(FIND("POLÍCIA CIVIL",consulta_completa__11[[#This Row],[14 - Inst. Atuando no Local]]),0)</f>
        <v>0</v>
      </c>
      <c r="CR279" s="84" t="str">
        <f t="shared" si="147"/>
        <v/>
      </c>
      <c r="CS279" s="84">
        <f>IFERROR(FIND("MARINHA DO BRASIL",consulta_completa__11[[#This Row],[14 - Inst. Atuando no Local]]),0)</f>
        <v>0</v>
      </c>
      <c r="CT279" s="84" t="str">
        <f t="shared" si="148"/>
        <v/>
      </c>
      <c r="CU279" s="84">
        <f>IFERROR(FIND("EMPRESA ESPECIALIZADA EM ATENDIMENTO",consulta_completa__11[[#This Row],[14 - Inst. Atuando no Local]]),0)</f>
        <v>0</v>
      </c>
      <c r="CV279" s="84" t="str">
        <f t="shared" si="149"/>
        <v/>
      </c>
      <c r="CW279" s="84">
        <f>IFERROR(FIND("IBAMA",consulta_completa__11[[#This Row],[14 - Inst. Atuando no Local]]),0)</f>
        <v>0</v>
      </c>
      <c r="CX279" s="84" t="str">
        <f t="shared" si="150"/>
        <v/>
      </c>
      <c r="CY279" s="84" t="str">
        <f>IF(consulta_completa__11[[#This Row],[14 - Inst. Atuando no Local]]="","X","")</f>
        <v/>
      </c>
      <c r="CZ279" s="84">
        <f>IFERROR(FIND("OUTRA (S)",consulta_completa__11[[#This Row],[14 - Inst. Atuando no Local]]),0)</f>
        <v>0</v>
      </c>
      <c r="DA279" s="84" t="str">
        <f t="shared" si="151"/>
        <v/>
      </c>
      <c r="DB279" s="35" t="str">
        <f t="shared" si="152"/>
        <v>Sim</v>
      </c>
      <c r="DC279" s="35" t="str">
        <f t="shared" si="153"/>
        <v>Não</v>
      </c>
      <c r="DD279" s="35" t="str">
        <f t="shared" si="154"/>
        <v>Sim</v>
      </c>
      <c r="DE279" s="87" t="str">
        <f t="shared" si="125"/>
        <v>Sem informação</v>
      </c>
    </row>
    <row r="280" spans="1:109">
      <c r="A280" s="14">
        <v>202542546832</v>
      </c>
      <c r="B280" s="1">
        <v>45771</v>
      </c>
      <c r="C280" t="s">
        <v>608</v>
      </c>
      <c r="D280" t="s">
        <v>609</v>
      </c>
      <c r="E280" t="s">
        <v>139</v>
      </c>
      <c r="F280" t="s">
        <v>112</v>
      </c>
      <c r="G280" t="s">
        <v>113</v>
      </c>
      <c r="H280" t="s">
        <v>114</v>
      </c>
      <c r="I280" t="s">
        <v>114</v>
      </c>
      <c r="J280" t="s">
        <v>504</v>
      </c>
      <c r="K280" t="s">
        <v>2556</v>
      </c>
      <c r="L280" t="s">
        <v>117</v>
      </c>
      <c r="M280" t="s">
        <v>140</v>
      </c>
      <c r="N280" t="s">
        <v>141</v>
      </c>
      <c r="O280" t="s">
        <v>113</v>
      </c>
      <c r="P280" t="s">
        <v>142</v>
      </c>
      <c r="Q280" t="s">
        <v>122</v>
      </c>
      <c r="R280" t="s">
        <v>123</v>
      </c>
      <c r="S280" t="s">
        <v>113</v>
      </c>
      <c r="T280" t="s">
        <v>2806</v>
      </c>
      <c r="U280" t="s">
        <v>145</v>
      </c>
      <c r="V280" t="s">
        <v>2807</v>
      </c>
      <c r="Y280" t="b">
        <v>1</v>
      </c>
      <c r="Z280" t="s">
        <v>2808</v>
      </c>
      <c r="AA280" t="s">
        <v>2809</v>
      </c>
      <c r="AB280" t="s">
        <v>613</v>
      </c>
      <c r="AC280" t="s">
        <v>113</v>
      </c>
      <c r="AD280">
        <v>2</v>
      </c>
      <c r="AE280" t="s">
        <v>113</v>
      </c>
      <c r="AF280" t="s">
        <v>614</v>
      </c>
      <c r="AG280" t="s">
        <v>2810</v>
      </c>
      <c r="AH280" t="s">
        <v>131</v>
      </c>
      <c r="AI280" t="s">
        <v>131</v>
      </c>
      <c r="AJ280" t="s">
        <v>131</v>
      </c>
      <c r="AK280" t="s">
        <v>2811</v>
      </c>
      <c r="AL280" t="s">
        <v>2812</v>
      </c>
      <c r="AM280" t="s">
        <v>153</v>
      </c>
      <c r="AN280" t="s">
        <v>154</v>
      </c>
      <c r="AO280" t="s">
        <v>155</v>
      </c>
      <c r="AP280">
        <v>6133161070</v>
      </c>
      <c r="AQ280" t="s">
        <v>156</v>
      </c>
      <c r="AR280" t="s">
        <v>113</v>
      </c>
      <c r="AS280" t="s">
        <v>113</v>
      </c>
      <c r="AT280" t="s">
        <v>113</v>
      </c>
      <c r="AU280" t="s">
        <v>113</v>
      </c>
      <c r="AW280" t="s">
        <v>113</v>
      </c>
      <c r="AX280" s="82">
        <f>IFERROR(FIND("Óbitos/feridos",consulta_completa__11[[#This Row],[13 - Ocorrências/Ambientes Atingidos]]),0)</f>
        <v>0</v>
      </c>
      <c r="AY280" s="83" t="str">
        <f t="shared" si="126"/>
        <v/>
      </c>
      <c r="AZ280" s="82">
        <f>IFERROR(FIND("População afetada/evacuada",consulta_completa__11[[#This Row],[13 - Ocorrências/Ambientes Atingidos]]),0)</f>
        <v>0</v>
      </c>
      <c r="BA280" s="82" t="str">
        <f t="shared" si="127"/>
        <v/>
      </c>
      <c r="BB280" s="82">
        <f>IFERROR(FIND("Suspensão de abastecimento de água",consulta_completa__11[[#This Row],[13 - Ocorrências/Ambientes Atingidos]]),0)</f>
        <v>0</v>
      </c>
      <c r="BC280" s="83" t="str">
        <f t="shared" si="155"/>
        <v/>
      </c>
      <c r="BD280" s="82">
        <f>IFERROR(FIND("Rio/córrego",consulta_completa__11[[#This Row],[13 - Ocorrências/Ambientes Atingidos]]),0)</f>
        <v>0</v>
      </c>
      <c r="BE280" s="83" t="str">
        <f t="shared" si="128"/>
        <v/>
      </c>
      <c r="BF280" s="82">
        <f>IFERROR(FIND("Lago",consulta_completa__11[[#This Row],[13 - Ocorrências/Ambientes Atingidos]]),0)</f>
        <v>0</v>
      </c>
      <c r="BG280" s="83" t="str">
        <f t="shared" si="129"/>
        <v/>
      </c>
      <c r="BH280" s="82">
        <f>IFERROR(FIND("Mar",consulta_completa__11[[#This Row],[13 - Ocorrências/Ambientes Atingidos]]),0)</f>
        <v>0</v>
      </c>
      <c r="BI280" s="83" t="str">
        <f t="shared" si="130"/>
        <v/>
      </c>
      <c r="BJ280" s="82">
        <f>IFERROR(FIND("Praia",consulta_completa__11[[#This Row],[13 - Ocorrências/Ambientes Atingidos]]),0)</f>
        <v>0</v>
      </c>
      <c r="BK280" s="83" t="str">
        <f t="shared" si="131"/>
        <v/>
      </c>
      <c r="BL280" s="82">
        <f>IFERROR(FIND("Solo",consulta_completa__11[[#This Row],[13 - Ocorrências/Ambientes Atingidos]]),0)</f>
        <v>1</v>
      </c>
      <c r="BM280" s="83" t="str">
        <f t="shared" si="132"/>
        <v>X</v>
      </c>
      <c r="BN280" s="82">
        <f>IFERROR(FIND("Águas subterrâneas",consulta_completa__11[[#This Row],[13 - Ocorrências/Ambientes Atingidos]]),0)</f>
        <v>0</v>
      </c>
      <c r="BO280" s="83" t="str">
        <f t="shared" si="133"/>
        <v/>
      </c>
      <c r="BP280" s="82">
        <f>IFERROR(FIND("Atmosfera",consulta_completa__11[[#This Row],[13 - Ocorrências/Ambientes Atingidos]]),0)</f>
        <v>0</v>
      </c>
      <c r="BQ280" s="83" t="str">
        <f t="shared" si="134"/>
        <v/>
      </c>
      <c r="BR280" s="82">
        <f>IFERROR(FIND("Flora",consulta_completa__11[[#This Row],[13 - Ocorrências/Ambientes Atingidos]]),0)</f>
        <v>0</v>
      </c>
      <c r="BS280" s="83" t="str">
        <f t="shared" si="135"/>
        <v/>
      </c>
      <c r="BT280" s="82">
        <f>IFERROR(FIND("Fauna",consulta_completa__11[[#This Row],[13 - Ocorrências/Ambientes Atingidos]]),0)</f>
        <v>0</v>
      </c>
      <c r="BU280" s="83" t="str">
        <f t="shared" si="136"/>
        <v/>
      </c>
      <c r="BV280" s="82">
        <f>IFERROR(FIND("UC federal",consulta_completa__11[[#This Row],[13 - Ocorrências/Ambientes Atingidos]]),0)</f>
        <v>0</v>
      </c>
      <c r="BW280" s="83" t="str">
        <f t="shared" si="137"/>
        <v/>
      </c>
      <c r="BX280" s="82">
        <f>IFERROR(FIND("UC estadual/municipal",consulta_completa__11[[#This Row],[13 - Ocorrências/Ambientes Atingidos]]),0)</f>
        <v>0</v>
      </c>
      <c r="BY280" s="83" t="str">
        <f t="shared" si="138"/>
        <v/>
      </c>
      <c r="BZ280" s="82">
        <f>IFERROR(FIND("Outro(s)",consulta_completa__11[[#This Row],[13 - Ocorrências/Ambientes Atingidos]]),0)</f>
        <v>0</v>
      </c>
      <c r="CA280" s="83" t="str">
        <f t="shared" si="139"/>
        <v/>
      </c>
      <c r="CB280" s="82">
        <f>IFERROR(FIND("Sem dano",consulta_completa__11[[#This Row],[13 - Ocorrências/Ambientes Atingidos]]),0)</f>
        <v>0</v>
      </c>
      <c r="CC280" s="83" t="str">
        <f t="shared" si="140"/>
        <v/>
      </c>
      <c r="CD280" s="82" t="str">
        <f>IF(consulta_completa__11[[#This Row],[13 - Ocorrências/Ambientes Atingidos]]="","X","")</f>
        <v/>
      </c>
      <c r="CE280" s="84">
        <f>IFERROR(FIND("IBAMA",consulta_completa__11[[#This Row],[14 - Inst. Atuando no Local]]),0)</f>
        <v>0</v>
      </c>
      <c r="CF280" s="84" t="str">
        <f t="shared" si="141"/>
        <v/>
      </c>
      <c r="CG280" s="84">
        <f>IFERROR(FIND("OEMA",consulta_completa__11[[#This Row],[14 - Inst. Atuando no Local]]),0)</f>
        <v>0</v>
      </c>
      <c r="CH280" s="84" t="str">
        <f t="shared" si="142"/>
        <v/>
      </c>
      <c r="CI280" s="84">
        <f>IFERROR(FIND("DEFESA CIVIL",consulta_completa__11[[#This Row],[14 - Inst. Atuando no Local]]),0)</f>
        <v>0</v>
      </c>
      <c r="CJ280" s="84" t="str">
        <f t="shared" si="143"/>
        <v/>
      </c>
      <c r="CK280" s="84">
        <f>IFERROR(FIND("CORPO DE BOMBEIROS",consulta_completa__11[[#This Row],[14 - Inst. Atuando no Local]]),0)</f>
        <v>0</v>
      </c>
      <c r="CL280" s="84" t="str">
        <f t="shared" si="144"/>
        <v/>
      </c>
      <c r="CM280" s="84">
        <f>IFERROR(FIND("POLÍCIA RODOVIÁRIA",consulta_completa__11[[#This Row],[14 - Inst. Atuando no Local]]),0)</f>
        <v>0</v>
      </c>
      <c r="CN280" s="84" t="str">
        <f t="shared" si="145"/>
        <v/>
      </c>
      <c r="CO280" s="84">
        <f>IFERROR(FIND("POLÍCIA MILITAR",consulta_completa__11[[#This Row],[14 - Inst. Atuando no Local]]),0)</f>
        <v>0</v>
      </c>
      <c r="CP280" s="84" t="str">
        <f t="shared" si="146"/>
        <v/>
      </c>
      <c r="CQ280" s="84">
        <f>IFERROR(FIND("POLÍCIA CIVIL",consulta_completa__11[[#This Row],[14 - Inst. Atuando no Local]]),0)</f>
        <v>0</v>
      </c>
      <c r="CR280" s="84" t="str">
        <f t="shared" si="147"/>
        <v/>
      </c>
      <c r="CS280" s="84">
        <f>IFERROR(FIND("MARINHA DO BRASIL",consulta_completa__11[[#This Row],[14 - Inst. Atuando no Local]]),0)</f>
        <v>0</v>
      </c>
      <c r="CT280" s="84" t="str">
        <f t="shared" si="148"/>
        <v/>
      </c>
      <c r="CU280" s="84">
        <f>IFERROR(FIND("EMPRESA ESPECIALIZADA EM ATENDIMENTO",consulta_completa__11[[#This Row],[14 - Inst. Atuando no Local]]),0)</f>
        <v>0</v>
      </c>
      <c r="CV280" s="84" t="str">
        <f t="shared" si="149"/>
        <v/>
      </c>
      <c r="CW280" s="84">
        <f>IFERROR(FIND("IBAMA",consulta_completa__11[[#This Row],[14 - Inst. Atuando no Local]]),0)</f>
        <v>0</v>
      </c>
      <c r="CX280" s="84" t="str">
        <f t="shared" si="150"/>
        <v/>
      </c>
      <c r="CY280" s="84" t="str">
        <f>IF(consulta_completa__11[[#This Row],[14 - Inst. Atuando no Local]]="","X","")</f>
        <v/>
      </c>
      <c r="CZ280" s="84">
        <f>IFERROR(FIND("OUTRA (S)",consulta_completa__11[[#This Row],[14 - Inst. Atuando no Local]]),0)</f>
        <v>0</v>
      </c>
      <c r="DA280" s="84" t="str">
        <f t="shared" si="151"/>
        <v/>
      </c>
      <c r="DB280" s="35" t="str">
        <f t="shared" si="152"/>
        <v>Sim</v>
      </c>
      <c r="DC280" s="35" t="str">
        <f t="shared" si="153"/>
        <v>Não</v>
      </c>
      <c r="DD280" s="35" t="str">
        <f t="shared" si="154"/>
        <v>Sim</v>
      </c>
      <c r="DE280" s="87" t="str">
        <f t="shared" si="125"/>
        <v>Estadual</v>
      </c>
    </row>
    <row r="281" spans="1:109">
      <c r="A281" s="14">
        <v>202542561236</v>
      </c>
      <c r="B281" s="1">
        <v>45771</v>
      </c>
      <c r="C281" t="s">
        <v>109</v>
      </c>
      <c r="D281" t="s">
        <v>110</v>
      </c>
      <c r="E281" t="s">
        <v>452</v>
      </c>
      <c r="F281" t="s">
        <v>139</v>
      </c>
      <c r="G281" t="s">
        <v>113</v>
      </c>
      <c r="H281" t="s">
        <v>114</v>
      </c>
      <c r="I281" t="s">
        <v>114</v>
      </c>
      <c r="J281" t="s">
        <v>113</v>
      </c>
      <c r="K281" t="s">
        <v>114</v>
      </c>
      <c r="L281" t="s">
        <v>114</v>
      </c>
      <c r="M281" t="s">
        <v>118</v>
      </c>
      <c r="N281" t="s">
        <v>119</v>
      </c>
      <c r="O281" t="s">
        <v>239</v>
      </c>
      <c r="P281" t="s">
        <v>142</v>
      </c>
      <c r="Q281" t="s">
        <v>143</v>
      </c>
      <c r="R281" t="s">
        <v>123</v>
      </c>
      <c r="S281" t="s">
        <v>124</v>
      </c>
      <c r="T281" t="s">
        <v>2813</v>
      </c>
      <c r="U281" t="s">
        <v>2814</v>
      </c>
      <c r="V281" t="s">
        <v>2815</v>
      </c>
      <c r="Y281" t="b">
        <v>1</v>
      </c>
      <c r="Z281" t="s">
        <v>2816</v>
      </c>
      <c r="AA281" t="s">
        <v>2817</v>
      </c>
      <c r="AB281" t="s">
        <v>2818</v>
      </c>
      <c r="AC281" t="s">
        <v>2819</v>
      </c>
      <c r="AD281">
        <v>1</v>
      </c>
      <c r="AE281" t="s">
        <v>2820</v>
      </c>
      <c r="AF281" t="s">
        <v>113</v>
      </c>
      <c r="AG281" t="s">
        <v>113</v>
      </c>
      <c r="AH281" t="s">
        <v>131</v>
      </c>
      <c r="AI281" t="s">
        <v>131</v>
      </c>
      <c r="AJ281" t="s">
        <v>131</v>
      </c>
      <c r="AK281" t="s">
        <v>2821</v>
      </c>
      <c r="AL281" t="s">
        <v>2822</v>
      </c>
      <c r="AM281" t="s">
        <v>986</v>
      </c>
      <c r="AN281" t="s">
        <v>2823</v>
      </c>
      <c r="AO281" t="s">
        <v>2824</v>
      </c>
      <c r="AP281">
        <v>21983738118</v>
      </c>
      <c r="AQ281" t="s">
        <v>989</v>
      </c>
      <c r="AR281" t="s">
        <v>113</v>
      </c>
      <c r="AS281" t="s">
        <v>1447</v>
      </c>
      <c r="AT281" t="s">
        <v>113</v>
      </c>
      <c r="AU281" t="s">
        <v>113</v>
      </c>
      <c r="AW281" t="s">
        <v>469</v>
      </c>
      <c r="AX281" s="82">
        <f>IFERROR(FIND("Óbitos/feridos",consulta_completa__11[[#This Row],[13 - Ocorrências/Ambientes Atingidos]]),0)</f>
        <v>0</v>
      </c>
      <c r="AY281" s="83" t="str">
        <f t="shared" si="126"/>
        <v/>
      </c>
      <c r="AZ281" s="82">
        <f>IFERROR(FIND("População afetada/evacuada",consulta_completa__11[[#This Row],[13 - Ocorrências/Ambientes Atingidos]]),0)</f>
        <v>0</v>
      </c>
      <c r="BA281" s="82" t="str">
        <f t="shared" si="127"/>
        <v/>
      </c>
      <c r="BB281" s="82">
        <f>IFERROR(FIND("Suspensão de abastecimento de água",consulta_completa__11[[#This Row],[13 - Ocorrências/Ambientes Atingidos]]),0)</f>
        <v>0</v>
      </c>
      <c r="BC281" s="83" t="str">
        <f t="shared" si="155"/>
        <v/>
      </c>
      <c r="BD281" s="82">
        <f>IFERROR(FIND("Rio/córrego",consulta_completa__11[[#This Row],[13 - Ocorrências/Ambientes Atingidos]]),0)</f>
        <v>0</v>
      </c>
      <c r="BE281" s="83" t="str">
        <f t="shared" si="128"/>
        <v/>
      </c>
      <c r="BF281" s="82">
        <f>IFERROR(FIND("Lago",consulta_completa__11[[#This Row],[13 - Ocorrências/Ambientes Atingidos]]),0)</f>
        <v>0</v>
      </c>
      <c r="BG281" s="83" t="str">
        <f t="shared" si="129"/>
        <v/>
      </c>
      <c r="BH281" s="82">
        <f>IFERROR(FIND("Mar",consulta_completa__11[[#This Row],[13 - Ocorrências/Ambientes Atingidos]]),0)</f>
        <v>1</v>
      </c>
      <c r="BI281" s="83" t="str">
        <f t="shared" si="130"/>
        <v>X</v>
      </c>
      <c r="BJ281" s="82">
        <f>IFERROR(FIND("Praia",consulta_completa__11[[#This Row],[13 - Ocorrências/Ambientes Atingidos]]),0)</f>
        <v>0</v>
      </c>
      <c r="BK281" s="83" t="str">
        <f t="shared" si="131"/>
        <v/>
      </c>
      <c r="BL281" s="82">
        <f>IFERROR(FIND("Solo",consulta_completa__11[[#This Row],[13 - Ocorrências/Ambientes Atingidos]]),0)</f>
        <v>0</v>
      </c>
      <c r="BM281" s="83" t="str">
        <f t="shared" si="132"/>
        <v/>
      </c>
      <c r="BN281" s="82">
        <f>IFERROR(FIND("Águas subterrâneas",consulta_completa__11[[#This Row],[13 - Ocorrências/Ambientes Atingidos]]),0)</f>
        <v>0</v>
      </c>
      <c r="BO281" s="83" t="str">
        <f t="shared" si="133"/>
        <v/>
      </c>
      <c r="BP281" s="82">
        <f>IFERROR(FIND("Atmosfera",consulta_completa__11[[#This Row],[13 - Ocorrências/Ambientes Atingidos]]),0)</f>
        <v>0</v>
      </c>
      <c r="BQ281" s="83" t="str">
        <f t="shared" si="134"/>
        <v/>
      </c>
      <c r="BR281" s="82">
        <f>IFERROR(FIND("Flora",consulta_completa__11[[#This Row],[13 - Ocorrências/Ambientes Atingidos]]),0)</f>
        <v>0</v>
      </c>
      <c r="BS281" s="83" t="str">
        <f t="shared" si="135"/>
        <v/>
      </c>
      <c r="BT281" s="82">
        <f>IFERROR(FIND("Fauna",consulta_completa__11[[#This Row],[13 - Ocorrências/Ambientes Atingidos]]),0)</f>
        <v>0</v>
      </c>
      <c r="BU281" s="83" t="str">
        <f t="shared" si="136"/>
        <v/>
      </c>
      <c r="BV281" s="82">
        <f>IFERROR(FIND("UC federal",consulta_completa__11[[#This Row],[13 - Ocorrências/Ambientes Atingidos]]),0)</f>
        <v>0</v>
      </c>
      <c r="BW281" s="83" t="str">
        <f t="shared" si="137"/>
        <v/>
      </c>
      <c r="BX281" s="82">
        <f>IFERROR(FIND("UC estadual/municipal",consulta_completa__11[[#This Row],[13 - Ocorrências/Ambientes Atingidos]]),0)</f>
        <v>0</v>
      </c>
      <c r="BY281" s="83" t="str">
        <f t="shared" si="138"/>
        <v/>
      </c>
      <c r="BZ281" s="82">
        <f>IFERROR(FIND("Outro(s)",consulta_completa__11[[#This Row],[13 - Ocorrências/Ambientes Atingidos]]),0)</f>
        <v>0</v>
      </c>
      <c r="CA281" s="83" t="str">
        <f t="shared" si="139"/>
        <v/>
      </c>
      <c r="CB281" s="82">
        <f>IFERROR(FIND("Sem dano",consulta_completa__11[[#This Row],[13 - Ocorrências/Ambientes Atingidos]]),0)</f>
        <v>0</v>
      </c>
      <c r="CC281" s="83" t="str">
        <f t="shared" si="140"/>
        <v/>
      </c>
      <c r="CD281" s="82" t="str">
        <f>IF(consulta_completa__11[[#This Row],[13 - Ocorrências/Ambientes Atingidos]]="","X","")</f>
        <v/>
      </c>
      <c r="CE281" s="84">
        <f>IFERROR(FIND("IBAMA",consulta_completa__11[[#This Row],[14 - Inst. Atuando no Local]]),0)</f>
        <v>0</v>
      </c>
      <c r="CF281" s="84" t="str">
        <f t="shared" si="141"/>
        <v/>
      </c>
      <c r="CG281" s="84">
        <f>IFERROR(FIND("OEMA",consulta_completa__11[[#This Row],[14 - Inst. Atuando no Local]]),0)</f>
        <v>0</v>
      </c>
      <c r="CH281" s="84" t="str">
        <f t="shared" si="142"/>
        <v/>
      </c>
      <c r="CI281" s="84">
        <f>IFERROR(FIND("DEFESA CIVIL",consulta_completa__11[[#This Row],[14 - Inst. Atuando no Local]]),0)</f>
        <v>0</v>
      </c>
      <c r="CJ281" s="84" t="str">
        <f t="shared" si="143"/>
        <v/>
      </c>
      <c r="CK281" s="84">
        <f>IFERROR(FIND("CORPO DE BOMBEIROS",consulta_completa__11[[#This Row],[14 - Inst. Atuando no Local]]),0)</f>
        <v>0</v>
      </c>
      <c r="CL281" s="84" t="str">
        <f t="shared" si="144"/>
        <v/>
      </c>
      <c r="CM281" s="84">
        <f>IFERROR(FIND("POLÍCIA RODOVIÁRIA",consulta_completa__11[[#This Row],[14 - Inst. Atuando no Local]]),0)</f>
        <v>0</v>
      </c>
      <c r="CN281" s="84" t="str">
        <f t="shared" si="145"/>
        <v/>
      </c>
      <c r="CO281" s="84">
        <f>IFERROR(FIND("POLÍCIA MILITAR",consulta_completa__11[[#This Row],[14 - Inst. Atuando no Local]]),0)</f>
        <v>0</v>
      </c>
      <c r="CP281" s="84" t="str">
        <f t="shared" si="146"/>
        <v/>
      </c>
      <c r="CQ281" s="84">
        <f>IFERROR(FIND("POLÍCIA CIVIL",consulta_completa__11[[#This Row],[14 - Inst. Atuando no Local]]),0)</f>
        <v>0</v>
      </c>
      <c r="CR281" s="84" t="str">
        <f t="shared" si="147"/>
        <v/>
      </c>
      <c r="CS281" s="84">
        <f>IFERROR(FIND("MARINHA DO BRASIL",consulta_completa__11[[#This Row],[14 - Inst. Atuando no Local]]),0)</f>
        <v>0</v>
      </c>
      <c r="CT281" s="84" t="str">
        <f t="shared" si="148"/>
        <v/>
      </c>
      <c r="CU281" s="84">
        <f>IFERROR(FIND("EMPRESA ESPECIALIZADA EM ATENDIMENTO",consulta_completa__11[[#This Row],[14 - Inst. Atuando no Local]]),0)</f>
        <v>0</v>
      </c>
      <c r="CV281" s="84" t="str">
        <f t="shared" si="149"/>
        <v/>
      </c>
      <c r="CW281" s="84">
        <f>IFERROR(FIND("IBAMA",consulta_completa__11[[#This Row],[14 - Inst. Atuando no Local]]),0)</f>
        <v>0</v>
      </c>
      <c r="CX281" s="84" t="str">
        <f t="shared" si="150"/>
        <v/>
      </c>
      <c r="CY281" s="84" t="str">
        <f>IF(consulta_completa__11[[#This Row],[14 - Inst. Atuando no Local]]="","X","")</f>
        <v/>
      </c>
      <c r="CZ281" s="84">
        <f>IFERROR(FIND("OUTRA (S)",consulta_completa__11[[#This Row],[14 - Inst. Atuando no Local]]),0)</f>
        <v>0</v>
      </c>
      <c r="DA281" s="84" t="str">
        <f t="shared" si="151"/>
        <v/>
      </c>
      <c r="DB281" s="35" t="str">
        <f t="shared" si="152"/>
        <v>Sim</v>
      </c>
      <c r="DC281" s="35" t="str">
        <f t="shared" si="153"/>
        <v>Não</v>
      </c>
      <c r="DD281" s="35" t="str">
        <f t="shared" si="154"/>
        <v>Sim</v>
      </c>
      <c r="DE281" s="87" t="str">
        <f t="shared" si="125"/>
        <v>Federal</v>
      </c>
    </row>
    <row r="282" spans="1:109">
      <c r="A282" s="14">
        <v>202542550441</v>
      </c>
      <c r="B282" s="1">
        <v>45772</v>
      </c>
      <c r="C282" t="s">
        <v>109</v>
      </c>
      <c r="D282" t="s">
        <v>110</v>
      </c>
      <c r="E282" t="s">
        <v>139</v>
      </c>
      <c r="F282" t="s">
        <v>112</v>
      </c>
      <c r="G282" t="s">
        <v>113</v>
      </c>
      <c r="H282" t="s">
        <v>114</v>
      </c>
      <c r="I282" t="s">
        <v>114</v>
      </c>
      <c r="J282" t="s">
        <v>2825</v>
      </c>
      <c r="K282" t="s">
        <v>2826</v>
      </c>
      <c r="L282" t="s">
        <v>117</v>
      </c>
      <c r="M282" t="s">
        <v>118</v>
      </c>
      <c r="N282" t="s">
        <v>119</v>
      </c>
      <c r="O282" t="s">
        <v>120</v>
      </c>
      <c r="P282" t="s">
        <v>200</v>
      </c>
      <c r="Q282" t="s">
        <v>230</v>
      </c>
      <c r="R282" t="s">
        <v>123</v>
      </c>
      <c r="S282" t="s">
        <v>124</v>
      </c>
      <c r="T282" t="s">
        <v>2827</v>
      </c>
      <c r="U282" t="s">
        <v>2828</v>
      </c>
      <c r="V282" t="s">
        <v>2829</v>
      </c>
      <c r="Z282" t="s">
        <v>409</v>
      </c>
      <c r="AA282" t="s">
        <v>410</v>
      </c>
      <c r="AB282" t="s">
        <v>206</v>
      </c>
      <c r="AC282" t="s">
        <v>482</v>
      </c>
      <c r="AD282">
        <v>1</v>
      </c>
      <c r="AE282" t="s">
        <v>206</v>
      </c>
      <c r="AF282" t="s">
        <v>113</v>
      </c>
      <c r="AG282" t="s">
        <v>113</v>
      </c>
      <c r="AH282" t="s">
        <v>131</v>
      </c>
      <c r="AI282" t="s">
        <v>132</v>
      </c>
      <c r="AJ282" t="s">
        <v>131</v>
      </c>
      <c r="AK282" t="s">
        <v>2830</v>
      </c>
      <c r="AL282" t="s">
        <v>2831</v>
      </c>
      <c r="AM282" t="s">
        <v>485</v>
      </c>
      <c r="AN282" t="s">
        <v>113</v>
      </c>
      <c r="AO282" t="s">
        <v>113</v>
      </c>
      <c r="AQ282" t="s">
        <v>486</v>
      </c>
      <c r="AR282" t="s">
        <v>113</v>
      </c>
      <c r="AS282" t="s">
        <v>113</v>
      </c>
      <c r="AT282" t="s">
        <v>113</v>
      </c>
      <c r="AU282" t="s">
        <v>113</v>
      </c>
      <c r="AW282" t="s">
        <v>113</v>
      </c>
      <c r="AX282" s="82">
        <f>IFERROR(FIND("Óbitos/feridos",consulta_completa__11[[#This Row],[13 - Ocorrências/Ambientes Atingidos]]),0)</f>
        <v>0</v>
      </c>
      <c r="AY282" s="83" t="str">
        <f t="shared" si="126"/>
        <v/>
      </c>
      <c r="AZ282" s="82">
        <f>IFERROR(FIND("População afetada/evacuada",consulta_completa__11[[#This Row],[13 - Ocorrências/Ambientes Atingidos]]),0)</f>
        <v>0</v>
      </c>
      <c r="BA282" s="82" t="str">
        <f t="shared" si="127"/>
        <v/>
      </c>
      <c r="BB282" s="82">
        <f>IFERROR(FIND("Suspensão de abastecimento de água",consulta_completa__11[[#This Row],[13 - Ocorrências/Ambientes Atingidos]]),0)</f>
        <v>0</v>
      </c>
      <c r="BC282" s="83" t="str">
        <f t="shared" si="155"/>
        <v/>
      </c>
      <c r="BD282" s="82">
        <f>IFERROR(FIND("Rio/córrego",consulta_completa__11[[#This Row],[13 - Ocorrências/Ambientes Atingidos]]),0)</f>
        <v>0</v>
      </c>
      <c r="BE282" s="83" t="str">
        <f t="shared" si="128"/>
        <v/>
      </c>
      <c r="BF282" s="82">
        <f>IFERROR(FIND("Lago",consulta_completa__11[[#This Row],[13 - Ocorrências/Ambientes Atingidos]]),0)</f>
        <v>0</v>
      </c>
      <c r="BG282" s="83" t="str">
        <f t="shared" si="129"/>
        <v/>
      </c>
      <c r="BH282" s="82">
        <f>IFERROR(FIND("Mar",consulta_completa__11[[#This Row],[13 - Ocorrências/Ambientes Atingidos]]),0)</f>
        <v>1</v>
      </c>
      <c r="BI282" s="83" t="str">
        <f t="shared" si="130"/>
        <v>X</v>
      </c>
      <c r="BJ282" s="82">
        <f>IFERROR(FIND("Praia",consulta_completa__11[[#This Row],[13 - Ocorrências/Ambientes Atingidos]]),0)</f>
        <v>0</v>
      </c>
      <c r="BK282" s="83" t="str">
        <f t="shared" si="131"/>
        <v/>
      </c>
      <c r="BL282" s="82">
        <f>IFERROR(FIND("Solo",consulta_completa__11[[#This Row],[13 - Ocorrências/Ambientes Atingidos]]),0)</f>
        <v>0</v>
      </c>
      <c r="BM282" s="83" t="str">
        <f t="shared" si="132"/>
        <v/>
      </c>
      <c r="BN282" s="82">
        <f>IFERROR(FIND("Águas subterrâneas",consulta_completa__11[[#This Row],[13 - Ocorrências/Ambientes Atingidos]]),0)</f>
        <v>0</v>
      </c>
      <c r="BO282" s="83" t="str">
        <f t="shared" si="133"/>
        <v/>
      </c>
      <c r="BP282" s="82">
        <f>IFERROR(FIND("Atmosfera",consulta_completa__11[[#This Row],[13 - Ocorrências/Ambientes Atingidos]]),0)</f>
        <v>0</v>
      </c>
      <c r="BQ282" s="83" t="str">
        <f t="shared" si="134"/>
        <v/>
      </c>
      <c r="BR282" s="82">
        <f>IFERROR(FIND("Flora",consulta_completa__11[[#This Row],[13 - Ocorrências/Ambientes Atingidos]]),0)</f>
        <v>0</v>
      </c>
      <c r="BS282" s="83" t="str">
        <f t="shared" si="135"/>
        <v/>
      </c>
      <c r="BT282" s="82">
        <f>IFERROR(FIND("Fauna",consulta_completa__11[[#This Row],[13 - Ocorrências/Ambientes Atingidos]]),0)</f>
        <v>0</v>
      </c>
      <c r="BU282" s="83" t="str">
        <f t="shared" si="136"/>
        <v/>
      </c>
      <c r="BV282" s="82">
        <f>IFERROR(FIND("UC federal",consulta_completa__11[[#This Row],[13 - Ocorrências/Ambientes Atingidos]]),0)</f>
        <v>0</v>
      </c>
      <c r="BW282" s="83" t="str">
        <f t="shared" si="137"/>
        <v/>
      </c>
      <c r="BX282" s="82">
        <f>IFERROR(FIND("UC estadual/municipal",consulta_completa__11[[#This Row],[13 - Ocorrências/Ambientes Atingidos]]),0)</f>
        <v>0</v>
      </c>
      <c r="BY282" s="83" t="str">
        <f t="shared" si="138"/>
        <v/>
      </c>
      <c r="BZ282" s="82">
        <f>IFERROR(FIND("Outro(s)",consulta_completa__11[[#This Row],[13 - Ocorrências/Ambientes Atingidos]]),0)</f>
        <v>0</v>
      </c>
      <c r="CA282" s="83" t="str">
        <f t="shared" si="139"/>
        <v/>
      </c>
      <c r="CB282" s="82">
        <f>IFERROR(FIND("Sem dano",consulta_completa__11[[#This Row],[13 - Ocorrências/Ambientes Atingidos]]),0)</f>
        <v>0</v>
      </c>
      <c r="CC282" s="83" t="str">
        <f t="shared" si="140"/>
        <v/>
      </c>
      <c r="CD282" s="82" t="str">
        <f>IF(consulta_completa__11[[#This Row],[13 - Ocorrências/Ambientes Atingidos]]="","X","")</f>
        <v/>
      </c>
      <c r="CE282" s="84">
        <f>IFERROR(FIND("IBAMA",consulta_completa__11[[#This Row],[14 - Inst. Atuando no Local]]),0)</f>
        <v>0</v>
      </c>
      <c r="CF282" s="84" t="str">
        <f t="shared" si="141"/>
        <v/>
      </c>
      <c r="CG282" s="84">
        <f>IFERROR(FIND("OEMA",consulta_completa__11[[#This Row],[14 - Inst. Atuando no Local]]),0)</f>
        <v>0</v>
      </c>
      <c r="CH282" s="84" t="str">
        <f t="shared" si="142"/>
        <v/>
      </c>
      <c r="CI282" s="84">
        <f>IFERROR(FIND("DEFESA CIVIL",consulta_completa__11[[#This Row],[14 - Inst. Atuando no Local]]),0)</f>
        <v>0</v>
      </c>
      <c r="CJ282" s="84" t="str">
        <f t="shared" si="143"/>
        <v/>
      </c>
      <c r="CK282" s="84">
        <f>IFERROR(FIND("CORPO DE BOMBEIROS",consulta_completa__11[[#This Row],[14 - Inst. Atuando no Local]]),0)</f>
        <v>0</v>
      </c>
      <c r="CL282" s="84" t="str">
        <f t="shared" si="144"/>
        <v/>
      </c>
      <c r="CM282" s="84">
        <f>IFERROR(FIND("POLÍCIA RODOVIÁRIA",consulta_completa__11[[#This Row],[14 - Inst. Atuando no Local]]),0)</f>
        <v>0</v>
      </c>
      <c r="CN282" s="84" t="str">
        <f t="shared" si="145"/>
        <v/>
      </c>
      <c r="CO282" s="84">
        <f>IFERROR(FIND("POLÍCIA MILITAR",consulta_completa__11[[#This Row],[14 - Inst. Atuando no Local]]),0)</f>
        <v>0</v>
      </c>
      <c r="CP282" s="84" t="str">
        <f t="shared" si="146"/>
        <v/>
      </c>
      <c r="CQ282" s="84">
        <f>IFERROR(FIND("POLÍCIA CIVIL",consulta_completa__11[[#This Row],[14 - Inst. Atuando no Local]]),0)</f>
        <v>0</v>
      </c>
      <c r="CR282" s="84" t="str">
        <f t="shared" si="147"/>
        <v/>
      </c>
      <c r="CS282" s="84">
        <f>IFERROR(FIND("MARINHA DO BRASIL",consulta_completa__11[[#This Row],[14 - Inst. Atuando no Local]]),0)</f>
        <v>0</v>
      </c>
      <c r="CT282" s="84" t="str">
        <f t="shared" si="148"/>
        <v/>
      </c>
      <c r="CU282" s="84">
        <f>IFERROR(FIND("EMPRESA ESPECIALIZADA EM ATENDIMENTO",consulta_completa__11[[#This Row],[14 - Inst. Atuando no Local]]),0)</f>
        <v>0</v>
      </c>
      <c r="CV282" s="84" t="str">
        <f t="shared" si="149"/>
        <v/>
      </c>
      <c r="CW282" s="84">
        <f>IFERROR(FIND("IBAMA",consulta_completa__11[[#This Row],[14 - Inst. Atuando no Local]]),0)</f>
        <v>0</v>
      </c>
      <c r="CX282" s="84" t="str">
        <f t="shared" si="150"/>
        <v/>
      </c>
      <c r="CY282" s="84" t="str">
        <f>IF(consulta_completa__11[[#This Row],[14 - Inst. Atuando no Local]]="","X","")</f>
        <v/>
      </c>
      <c r="CZ282" s="84">
        <f>IFERROR(FIND("OUTRA (S)",consulta_completa__11[[#This Row],[14 - Inst. Atuando no Local]]),0)</f>
        <v>0</v>
      </c>
      <c r="DA282" s="84" t="str">
        <f t="shared" si="151"/>
        <v/>
      </c>
      <c r="DB282" s="35" t="str">
        <f t="shared" si="152"/>
        <v>Sim</v>
      </c>
      <c r="DC282" s="35" t="str">
        <f t="shared" si="153"/>
        <v>Não</v>
      </c>
      <c r="DD282" s="35" t="str">
        <f t="shared" si="154"/>
        <v>Sim</v>
      </c>
      <c r="DE282" s="87" t="str">
        <f t="shared" si="125"/>
        <v>Federal</v>
      </c>
    </row>
    <row r="283" spans="1:109">
      <c r="A283" s="14">
        <v>202542661220</v>
      </c>
      <c r="B283" s="1">
        <v>45772</v>
      </c>
      <c r="C283" t="s">
        <v>109</v>
      </c>
      <c r="D283" t="s">
        <v>110</v>
      </c>
      <c r="E283" t="s">
        <v>139</v>
      </c>
      <c r="F283" t="s">
        <v>112</v>
      </c>
      <c r="G283" t="s">
        <v>113</v>
      </c>
      <c r="H283" t="s">
        <v>114</v>
      </c>
      <c r="I283" t="s">
        <v>114</v>
      </c>
      <c r="J283" t="s">
        <v>1151</v>
      </c>
      <c r="K283" t="s">
        <v>515</v>
      </c>
      <c r="L283" t="s">
        <v>117</v>
      </c>
      <c r="M283" t="s">
        <v>118</v>
      </c>
      <c r="N283" t="s">
        <v>119</v>
      </c>
      <c r="O283" t="s">
        <v>120</v>
      </c>
      <c r="P283" t="s">
        <v>200</v>
      </c>
      <c r="Q283" t="s">
        <v>143</v>
      </c>
      <c r="R283" t="s">
        <v>123</v>
      </c>
      <c r="S283" t="s">
        <v>124</v>
      </c>
      <c r="T283" t="s">
        <v>2832</v>
      </c>
      <c r="U283" t="s">
        <v>2833</v>
      </c>
      <c r="V283" t="s">
        <v>2834</v>
      </c>
      <c r="Z283" t="s">
        <v>2835</v>
      </c>
      <c r="AA283" t="s">
        <v>410</v>
      </c>
      <c r="AB283" t="s">
        <v>206</v>
      </c>
      <c r="AC283" t="s">
        <v>482</v>
      </c>
      <c r="AD283">
        <v>1</v>
      </c>
      <c r="AE283" t="s">
        <v>206</v>
      </c>
      <c r="AF283" t="s">
        <v>113</v>
      </c>
      <c r="AG283" t="s">
        <v>113</v>
      </c>
      <c r="AH283" t="s">
        <v>131</v>
      </c>
      <c r="AI283" t="s">
        <v>132</v>
      </c>
      <c r="AJ283" t="s">
        <v>131</v>
      </c>
      <c r="AK283" t="s">
        <v>2836</v>
      </c>
      <c r="AL283" t="s">
        <v>2837</v>
      </c>
      <c r="AM283" t="s">
        <v>485</v>
      </c>
      <c r="AN283" t="s">
        <v>113</v>
      </c>
      <c r="AO283" t="s">
        <v>113</v>
      </c>
      <c r="AQ283" t="s">
        <v>486</v>
      </c>
      <c r="AR283" t="s">
        <v>113</v>
      </c>
      <c r="AS283" t="s">
        <v>113</v>
      </c>
      <c r="AT283" t="s">
        <v>113</v>
      </c>
      <c r="AU283" t="s">
        <v>113</v>
      </c>
      <c r="AW283" t="s">
        <v>113</v>
      </c>
      <c r="AX283" s="82">
        <f>IFERROR(FIND("Óbitos/feridos",consulta_completa__11[[#This Row],[13 - Ocorrências/Ambientes Atingidos]]),0)</f>
        <v>0</v>
      </c>
      <c r="AY283" s="83" t="str">
        <f t="shared" si="126"/>
        <v/>
      </c>
      <c r="AZ283" s="82">
        <f>IFERROR(FIND("População afetada/evacuada",consulta_completa__11[[#This Row],[13 - Ocorrências/Ambientes Atingidos]]),0)</f>
        <v>0</v>
      </c>
      <c r="BA283" s="82" t="str">
        <f t="shared" si="127"/>
        <v/>
      </c>
      <c r="BB283" s="82">
        <f>IFERROR(FIND("Suspensão de abastecimento de água",consulta_completa__11[[#This Row],[13 - Ocorrências/Ambientes Atingidos]]),0)</f>
        <v>0</v>
      </c>
      <c r="BC283" s="83" t="str">
        <f t="shared" si="155"/>
        <v/>
      </c>
      <c r="BD283" s="82">
        <f>IFERROR(FIND("Rio/córrego",consulta_completa__11[[#This Row],[13 - Ocorrências/Ambientes Atingidos]]),0)</f>
        <v>0</v>
      </c>
      <c r="BE283" s="83" t="str">
        <f t="shared" si="128"/>
        <v/>
      </c>
      <c r="BF283" s="82">
        <f>IFERROR(FIND("Lago",consulta_completa__11[[#This Row],[13 - Ocorrências/Ambientes Atingidos]]),0)</f>
        <v>0</v>
      </c>
      <c r="BG283" s="83" t="str">
        <f t="shared" si="129"/>
        <v/>
      </c>
      <c r="BH283" s="82">
        <f>IFERROR(FIND("Mar",consulta_completa__11[[#This Row],[13 - Ocorrências/Ambientes Atingidos]]),0)</f>
        <v>1</v>
      </c>
      <c r="BI283" s="83" t="str">
        <f t="shared" si="130"/>
        <v>X</v>
      </c>
      <c r="BJ283" s="82">
        <f>IFERROR(FIND("Praia",consulta_completa__11[[#This Row],[13 - Ocorrências/Ambientes Atingidos]]),0)</f>
        <v>0</v>
      </c>
      <c r="BK283" s="83" t="str">
        <f t="shared" si="131"/>
        <v/>
      </c>
      <c r="BL283" s="82">
        <f>IFERROR(FIND("Solo",consulta_completa__11[[#This Row],[13 - Ocorrências/Ambientes Atingidos]]),0)</f>
        <v>0</v>
      </c>
      <c r="BM283" s="83" t="str">
        <f t="shared" si="132"/>
        <v/>
      </c>
      <c r="BN283" s="82">
        <f>IFERROR(FIND("Águas subterrâneas",consulta_completa__11[[#This Row],[13 - Ocorrências/Ambientes Atingidos]]),0)</f>
        <v>0</v>
      </c>
      <c r="BO283" s="83" t="str">
        <f t="shared" si="133"/>
        <v/>
      </c>
      <c r="BP283" s="82">
        <f>IFERROR(FIND("Atmosfera",consulta_completa__11[[#This Row],[13 - Ocorrências/Ambientes Atingidos]]),0)</f>
        <v>0</v>
      </c>
      <c r="BQ283" s="83" t="str">
        <f t="shared" si="134"/>
        <v/>
      </c>
      <c r="BR283" s="82">
        <f>IFERROR(FIND("Flora",consulta_completa__11[[#This Row],[13 - Ocorrências/Ambientes Atingidos]]),0)</f>
        <v>0</v>
      </c>
      <c r="BS283" s="83" t="str">
        <f t="shared" si="135"/>
        <v/>
      </c>
      <c r="BT283" s="82">
        <f>IFERROR(FIND("Fauna",consulta_completa__11[[#This Row],[13 - Ocorrências/Ambientes Atingidos]]),0)</f>
        <v>0</v>
      </c>
      <c r="BU283" s="83" t="str">
        <f t="shared" si="136"/>
        <v/>
      </c>
      <c r="BV283" s="82">
        <f>IFERROR(FIND("UC federal",consulta_completa__11[[#This Row],[13 - Ocorrências/Ambientes Atingidos]]),0)</f>
        <v>0</v>
      </c>
      <c r="BW283" s="83" t="str">
        <f t="shared" si="137"/>
        <v/>
      </c>
      <c r="BX283" s="82">
        <f>IFERROR(FIND("UC estadual/municipal",consulta_completa__11[[#This Row],[13 - Ocorrências/Ambientes Atingidos]]),0)</f>
        <v>0</v>
      </c>
      <c r="BY283" s="83" t="str">
        <f t="shared" si="138"/>
        <v/>
      </c>
      <c r="BZ283" s="82">
        <f>IFERROR(FIND("Outro(s)",consulta_completa__11[[#This Row],[13 - Ocorrências/Ambientes Atingidos]]),0)</f>
        <v>0</v>
      </c>
      <c r="CA283" s="83" t="str">
        <f t="shared" si="139"/>
        <v/>
      </c>
      <c r="CB283" s="82">
        <f>IFERROR(FIND("Sem dano",consulta_completa__11[[#This Row],[13 - Ocorrências/Ambientes Atingidos]]),0)</f>
        <v>0</v>
      </c>
      <c r="CC283" s="83" t="str">
        <f t="shared" si="140"/>
        <v/>
      </c>
      <c r="CD283" s="82" t="str">
        <f>IF(consulta_completa__11[[#This Row],[13 - Ocorrências/Ambientes Atingidos]]="","X","")</f>
        <v/>
      </c>
      <c r="CE283" s="84">
        <f>IFERROR(FIND("IBAMA",consulta_completa__11[[#This Row],[14 - Inst. Atuando no Local]]),0)</f>
        <v>0</v>
      </c>
      <c r="CF283" s="84" t="str">
        <f t="shared" si="141"/>
        <v/>
      </c>
      <c r="CG283" s="84">
        <f>IFERROR(FIND("OEMA",consulta_completa__11[[#This Row],[14 - Inst. Atuando no Local]]),0)</f>
        <v>0</v>
      </c>
      <c r="CH283" s="84" t="str">
        <f t="shared" si="142"/>
        <v/>
      </c>
      <c r="CI283" s="84">
        <f>IFERROR(FIND("DEFESA CIVIL",consulta_completa__11[[#This Row],[14 - Inst. Atuando no Local]]),0)</f>
        <v>0</v>
      </c>
      <c r="CJ283" s="84" t="str">
        <f t="shared" si="143"/>
        <v/>
      </c>
      <c r="CK283" s="84">
        <f>IFERROR(FIND("CORPO DE BOMBEIROS",consulta_completa__11[[#This Row],[14 - Inst. Atuando no Local]]),0)</f>
        <v>0</v>
      </c>
      <c r="CL283" s="84" t="str">
        <f t="shared" si="144"/>
        <v/>
      </c>
      <c r="CM283" s="84">
        <f>IFERROR(FIND("POLÍCIA RODOVIÁRIA",consulta_completa__11[[#This Row],[14 - Inst. Atuando no Local]]),0)</f>
        <v>0</v>
      </c>
      <c r="CN283" s="84" t="str">
        <f t="shared" si="145"/>
        <v/>
      </c>
      <c r="CO283" s="84">
        <f>IFERROR(FIND("POLÍCIA MILITAR",consulta_completa__11[[#This Row],[14 - Inst. Atuando no Local]]),0)</f>
        <v>0</v>
      </c>
      <c r="CP283" s="84" t="str">
        <f t="shared" si="146"/>
        <v/>
      </c>
      <c r="CQ283" s="84">
        <f>IFERROR(FIND("POLÍCIA CIVIL",consulta_completa__11[[#This Row],[14 - Inst. Atuando no Local]]),0)</f>
        <v>0</v>
      </c>
      <c r="CR283" s="84" t="str">
        <f t="shared" si="147"/>
        <v/>
      </c>
      <c r="CS283" s="84">
        <f>IFERROR(FIND("MARINHA DO BRASIL",consulta_completa__11[[#This Row],[14 - Inst. Atuando no Local]]),0)</f>
        <v>0</v>
      </c>
      <c r="CT283" s="84" t="str">
        <f t="shared" si="148"/>
        <v/>
      </c>
      <c r="CU283" s="84">
        <f>IFERROR(FIND("EMPRESA ESPECIALIZADA EM ATENDIMENTO",consulta_completa__11[[#This Row],[14 - Inst. Atuando no Local]]),0)</f>
        <v>0</v>
      </c>
      <c r="CV283" s="84" t="str">
        <f t="shared" si="149"/>
        <v/>
      </c>
      <c r="CW283" s="84">
        <f>IFERROR(FIND("IBAMA",consulta_completa__11[[#This Row],[14 - Inst. Atuando no Local]]),0)</f>
        <v>0</v>
      </c>
      <c r="CX283" s="84" t="str">
        <f t="shared" si="150"/>
        <v/>
      </c>
      <c r="CY283" s="84" t="str">
        <f>IF(consulta_completa__11[[#This Row],[14 - Inst. Atuando no Local]]="","X","")</f>
        <v/>
      </c>
      <c r="CZ283" s="84">
        <f>IFERROR(FIND("OUTRA (S)",consulta_completa__11[[#This Row],[14 - Inst. Atuando no Local]]),0)</f>
        <v>0</v>
      </c>
      <c r="DA283" s="84" t="str">
        <f t="shared" si="151"/>
        <v/>
      </c>
      <c r="DB283" s="35" t="str">
        <f t="shared" si="152"/>
        <v>Sim</v>
      </c>
      <c r="DC283" s="35" t="str">
        <f t="shared" si="153"/>
        <v>Não</v>
      </c>
      <c r="DD283" s="35" t="str">
        <f t="shared" si="154"/>
        <v>Sim</v>
      </c>
      <c r="DE283" s="87" t="str">
        <f t="shared" si="125"/>
        <v>Federal</v>
      </c>
    </row>
    <row r="284" spans="1:109">
      <c r="A284" s="14">
        <v>202542728813</v>
      </c>
      <c r="B284" s="1">
        <v>45772</v>
      </c>
      <c r="C284" t="s">
        <v>109</v>
      </c>
      <c r="D284" t="s">
        <v>110</v>
      </c>
      <c r="E284" t="s">
        <v>111</v>
      </c>
      <c r="F284" t="s">
        <v>112</v>
      </c>
      <c r="G284" t="s">
        <v>113</v>
      </c>
      <c r="H284" t="s">
        <v>114</v>
      </c>
      <c r="I284" t="s">
        <v>114</v>
      </c>
      <c r="J284" t="s">
        <v>252</v>
      </c>
      <c r="K284" t="s">
        <v>2838</v>
      </c>
      <c r="L284" t="s">
        <v>117</v>
      </c>
      <c r="M284" t="s">
        <v>118</v>
      </c>
      <c r="N284" t="s">
        <v>119</v>
      </c>
      <c r="O284" t="s">
        <v>239</v>
      </c>
      <c r="P284" t="s">
        <v>200</v>
      </c>
      <c r="Q284" t="s">
        <v>122</v>
      </c>
      <c r="R284" t="s">
        <v>123</v>
      </c>
      <c r="S284" t="s">
        <v>201</v>
      </c>
      <c r="T284" t="s">
        <v>2839</v>
      </c>
      <c r="U284" t="s">
        <v>2840</v>
      </c>
      <c r="V284" t="s">
        <v>2841</v>
      </c>
      <c r="Z284" t="s">
        <v>2842</v>
      </c>
      <c r="AA284" t="s">
        <v>2843</v>
      </c>
      <c r="AB284" t="s">
        <v>2818</v>
      </c>
      <c r="AC284" t="s">
        <v>2819</v>
      </c>
      <c r="AD284">
        <v>1</v>
      </c>
      <c r="AE284" t="s">
        <v>2844</v>
      </c>
      <c r="AF284" t="s">
        <v>113</v>
      </c>
      <c r="AG284" t="s">
        <v>113</v>
      </c>
      <c r="AH284" t="s">
        <v>131</v>
      </c>
      <c r="AI284" t="s">
        <v>131</v>
      </c>
      <c r="AJ284" t="s">
        <v>131</v>
      </c>
      <c r="AK284" t="s">
        <v>2845</v>
      </c>
      <c r="AL284" t="s">
        <v>2846</v>
      </c>
      <c r="AM284" t="s">
        <v>986</v>
      </c>
      <c r="AN284" t="s">
        <v>2847</v>
      </c>
      <c r="AO284" t="s">
        <v>2824</v>
      </c>
      <c r="AP284">
        <v>21983738118</v>
      </c>
      <c r="AQ284" t="s">
        <v>989</v>
      </c>
      <c r="AR284" t="s">
        <v>113</v>
      </c>
      <c r="AS284" t="s">
        <v>113</v>
      </c>
      <c r="AT284" t="s">
        <v>2848</v>
      </c>
      <c r="AU284" t="s">
        <v>113</v>
      </c>
      <c r="AW284" t="s">
        <v>159</v>
      </c>
      <c r="AX284" s="82">
        <f>IFERROR(FIND("Óbitos/feridos",consulta_completa__11[[#This Row],[13 - Ocorrências/Ambientes Atingidos]]),0)</f>
        <v>0</v>
      </c>
      <c r="AY284" s="83" t="str">
        <f t="shared" si="126"/>
        <v/>
      </c>
      <c r="AZ284" s="82">
        <f>IFERROR(FIND("População afetada/evacuada",consulta_completa__11[[#This Row],[13 - Ocorrências/Ambientes Atingidos]]),0)</f>
        <v>0</v>
      </c>
      <c r="BA284" s="82" t="str">
        <f t="shared" si="127"/>
        <v/>
      </c>
      <c r="BB284" s="82">
        <f>IFERROR(FIND("Suspensão de abastecimento de água",consulta_completa__11[[#This Row],[13 - Ocorrências/Ambientes Atingidos]]),0)</f>
        <v>0</v>
      </c>
      <c r="BC284" s="83" t="str">
        <f t="shared" si="155"/>
        <v/>
      </c>
      <c r="BD284" s="82">
        <f>IFERROR(FIND("Rio/córrego",consulta_completa__11[[#This Row],[13 - Ocorrências/Ambientes Atingidos]]),0)</f>
        <v>0</v>
      </c>
      <c r="BE284" s="83" t="str">
        <f t="shared" si="128"/>
        <v/>
      </c>
      <c r="BF284" s="82">
        <f>IFERROR(FIND("Lago",consulta_completa__11[[#This Row],[13 - Ocorrências/Ambientes Atingidos]]),0)</f>
        <v>0</v>
      </c>
      <c r="BG284" s="83" t="str">
        <f t="shared" si="129"/>
        <v/>
      </c>
      <c r="BH284" s="82">
        <f>IFERROR(FIND("Mar",consulta_completa__11[[#This Row],[13 - Ocorrências/Ambientes Atingidos]]),0)</f>
        <v>1</v>
      </c>
      <c r="BI284" s="83" t="str">
        <f t="shared" si="130"/>
        <v>X</v>
      </c>
      <c r="BJ284" s="82">
        <f>IFERROR(FIND("Praia",consulta_completa__11[[#This Row],[13 - Ocorrências/Ambientes Atingidos]]),0)</f>
        <v>0</v>
      </c>
      <c r="BK284" s="83" t="str">
        <f t="shared" si="131"/>
        <v/>
      </c>
      <c r="BL284" s="82">
        <f>IFERROR(FIND("Solo",consulta_completa__11[[#This Row],[13 - Ocorrências/Ambientes Atingidos]]),0)</f>
        <v>0</v>
      </c>
      <c r="BM284" s="83" t="str">
        <f t="shared" si="132"/>
        <v/>
      </c>
      <c r="BN284" s="82">
        <f>IFERROR(FIND("Águas subterrâneas",consulta_completa__11[[#This Row],[13 - Ocorrências/Ambientes Atingidos]]),0)</f>
        <v>0</v>
      </c>
      <c r="BO284" s="83" t="str">
        <f t="shared" si="133"/>
        <v/>
      </c>
      <c r="BP284" s="82">
        <f>IFERROR(FIND("Atmosfera",consulta_completa__11[[#This Row],[13 - Ocorrências/Ambientes Atingidos]]),0)</f>
        <v>0</v>
      </c>
      <c r="BQ284" s="83" t="str">
        <f t="shared" si="134"/>
        <v/>
      </c>
      <c r="BR284" s="82">
        <f>IFERROR(FIND("Flora",consulta_completa__11[[#This Row],[13 - Ocorrências/Ambientes Atingidos]]),0)</f>
        <v>0</v>
      </c>
      <c r="BS284" s="83" t="str">
        <f t="shared" si="135"/>
        <v/>
      </c>
      <c r="BT284" s="82">
        <f>IFERROR(FIND("Fauna",consulta_completa__11[[#This Row],[13 - Ocorrências/Ambientes Atingidos]]),0)</f>
        <v>0</v>
      </c>
      <c r="BU284" s="83" t="str">
        <f t="shared" si="136"/>
        <v/>
      </c>
      <c r="BV284" s="82">
        <f>IFERROR(FIND("UC federal",consulta_completa__11[[#This Row],[13 - Ocorrências/Ambientes Atingidos]]),0)</f>
        <v>0</v>
      </c>
      <c r="BW284" s="83" t="str">
        <f t="shared" si="137"/>
        <v/>
      </c>
      <c r="BX284" s="82">
        <f>IFERROR(FIND("UC estadual/municipal",consulta_completa__11[[#This Row],[13 - Ocorrências/Ambientes Atingidos]]),0)</f>
        <v>0</v>
      </c>
      <c r="BY284" s="83" t="str">
        <f t="shared" si="138"/>
        <v/>
      </c>
      <c r="BZ284" s="82">
        <f>IFERROR(FIND("Outro(s)",consulta_completa__11[[#This Row],[13 - Ocorrências/Ambientes Atingidos]]),0)</f>
        <v>0</v>
      </c>
      <c r="CA284" s="83" t="str">
        <f t="shared" si="139"/>
        <v/>
      </c>
      <c r="CB284" s="82">
        <f>IFERROR(FIND("Sem dano",consulta_completa__11[[#This Row],[13 - Ocorrências/Ambientes Atingidos]]),0)</f>
        <v>0</v>
      </c>
      <c r="CC284" s="83" t="str">
        <f t="shared" si="140"/>
        <v/>
      </c>
      <c r="CD284" s="82" t="str">
        <f>IF(consulta_completa__11[[#This Row],[13 - Ocorrências/Ambientes Atingidos]]="","X","")</f>
        <v/>
      </c>
      <c r="CE284" s="84">
        <f>IFERROR(FIND("IBAMA",consulta_completa__11[[#This Row],[14 - Inst. Atuando no Local]]),0)</f>
        <v>0</v>
      </c>
      <c r="CF284" s="84" t="str">
        <f t="shared" si="141"/>
        <v/>
      </c>
      <c r="CG284" s="84">
        <f>IFERROR(FIND("OEMA",consulta_completa__11[[#This Row],[14 - Inst. Atuando no Local]]),0)</f>
        <v>0</v>
      </c>
      <c r="CH284" s="84" t="str">
        <f t="shared" si="142"/>
        <v/>
      </c>
      <c r="CI284" s="84">
        <f>IFERROR(FIND("DEFESA CIVIL",consulta_completa__11[[#This Row],[14 - Inst. Atuando no Local]]),0)</f>
        <v>0</v>
      </c>
      <c r="CJ284" s="84" t="str">
        <f t="shared" si="143"/>
        <v/>
      </c>
      <c r="CK284" s="84">
        <f>IFERROR(FIND("CORPO DE BOMBEIROS",consulta_completa__11[[#This Row],[14 - Inst. Atuando no Local]]),0)</f>
        <v>0</v>
      </c>
      <c r="CL284" s="84" t="str">
        <f t="shared" si="144"/>
        <v/>
      </c>
      <c r="CM284" s="84">
        <f>IFERROR(FIND("POLÍCIA RODOVIÁRIA",consulta_completa__11[[#This Row],[14 - Inst. Atuando no Local]]),0)</f>
        <v>0</v>
      </c>
      <c r="CN284" s="84" t="str">
        <f t="shared" si="145"/>
        <v/>
      </c>
      <c r="CO284" s="84">
        <f>IFERROR(FIND("POLÍCIA MILITAR",consulta_completa__11[[#This Row],[14 - Inst. Atuando no Local]]),0)</f>
        <v>0</v>
      </c>
      <c r="CP284" s="84" t="str">
        <f t="shared" si="146"/>
        <v/>
      </c>
      <c r="CQ284" s="84">
        <f>IFERROR(FIND("POLÍCIA CIVIL",consulta_completa__11[[#This Row],[14 - Inst. Atuando no Local]]),0)</f>
        <v>0</v>
      </c>
      <c r="CR284" s="84" t="str">
        <f t="shared" si="147"/>
        <v/>
      </c>
      <c r="CS284" s="84">
        <f>IFERROR(FIND("MARINHA DO BRASIL",consulta_completa__11[[#This Row],[14 - Inst. Atuando no Local]]),0)</f>
        <v>0</v>
      </c>
      <c r="CT284" s="84" t="str">
        <f t="shared" si="148"/>
        <v/>
      </c>
      <c r="CU284" s="84">
        <f>IFERROR(FIND("EMPRESA ESPECIALIZADA EM ATENDIMENTO",consulta_completa__11[[#This Row],[14 - Inst. Atuando no Local]]),0)</f>
        <v>0</v>
      </c>
      <c r="CV284" s="84" t="str">
        <f t="shared" si="149"/>
        <v/>
      </c>
      <c r="CW284" s="84">
        <f>IFERROR(FIND("IBAMA",consulta_completa__11[[#This Row],[14 - Inst. Atuando no Local]]),0)</f>
        <v>0</v>
      </c>
      <c r="CX284" s="84" t="str">
        <f t="shared" si="150"/>
        <v/>
      </c>
      <c r="CY284" s="84" t="str">
        <f>IF(consulta_completa__11[[#This Row],[14 - Inst. Atuando no Local]]="","X","")</f>
        <v/>
      </c>
      <c r="CZ284" s="84">
        <f>IFERROR(FIND("OUTRA (S)",consulta_completa__11[[#This Row],[14 - Inst. Atuando no Local]]),0)</f>
        <v>0</v>
      </c>
      <c r="DA284" s="84" t="str">
        <f t="shared" si="151"/>
        <v/>
      </c>
      <c r="DB284" s="35" t="str">
        <f t="shared" si="152"/>
        <v>Sim</v>
      </c>
      <c r="DC284" s="35" t="str">
        <f t="shared" si="153"/>
        <v>Não</v>
      </c>
      <c r="DD284" s="35" t="str">
        <f t="shared" si="154"/>
        <v>Sim</v>
      </c>
      <c r="DE284" s="87" t="str">
        <f t="shared" si="125"/>
        <v>Federal</v>
      </c>
    </row>
    <row r="285" spans="1:109">
      <c r="A285" s="14">
        <v>202542732440</v>
      </c>
      <c r="B285" s="1">
        <v>45772</v>
      </c>
      <c r="C285" t="s">
        <v>109</v>
      </c>
      <c r="D285" t="s">
        <v>110</v>
      </c>
      <c r="E285" t="s">
        <v>452</v>
      </c>
      <c r="F285" t="s">
        <v>112</v>
      </c>
      <c r="G285" t="s">
        <v>113</v>
      </c>
      <c r="H285" t="s">
        <v>114</v>
      </c>
      <c r="I285" t="s">
        <v>114</v>
      </c>
      <c r="J285" t="s">
        <v>2849</v>
      </c>
      <c r="K285" t="s">
        <v>2052</v>
      </c>
      <c r="L285" t="s">
        <v>117</v>
      </c>
      <c r="M285" t="s">
        <v>118</v>
      </c>
      <c r="N285" t="s">
        <v>119</v>
      </c>
      <c r="O285" t="s">
        <v>239</v>
      </c>
      <c r="P285" t="s">
        <v>200</v>
      </c>
      <c r="Q285" t="s">
        <v>143</v>
      </c>
      <c r="R285" t="s">
        <v>123</v>
      </c>
      <c r="S285" t="s">
        <v>113</v>
      </c>
      <c r="T285" t="s">
        <v>1631</v>
      </c>
      <c r="U285" t="s">
        <v>2850</v>
      </c>
      <c r="V285" t="s">
        <v>2851</v>
      </c>
      <c r="Z285" t="s">
        <v>2852</v>
      </c>
      <c r="AA285" t="s">
        <v>567</v>
      </c>
      <c r="AB285" t="s">
        <v>206</v>
      </c>
      <c r="AC285" t="s">
        <v>130</v>
      </c>
      <c r="AD285">
        <v>1</v>
      </c>
      <c r="AE285" t="s">
        <v>568</v>
      </c>
      <c r="AF285" t="s">
        <v>113</v>
      </c>
      <c r="AG285" t="s">
        <v>113</v>
      </c>
      <c r="AH285" t="s">
        <v>131</v>
      </c>
      <c r="AI285" t="s">
        <v>132</v>
      </c>
      <c r="AJ285" t="s">
        <v>131</v>
      </c>
      <c r="AK285" t="s">
        <v>2853</v>
      </c>
      <c r="AL285" t="s">
        <v>2854</v>
      </c>
      <c r="AM285" t="s">
        <v>135</v>
      </c>
      <c r="AN285" t="s">
        <v>206</v>
      </c>
      <c r="AO285" t="s">
        <v>113</v>
      </c>
      <c r="AP285">
        <v>2732951305</v>
      </c>
      <c r="AQ285" t="s">
        <v>136</v>
      </c>
      <c r="AR285" t="s">
        <v>113</v>
      </c>
      <c r="AS285" t="s">
        <v>113</v>
      </c>
      <c r="AT285" t="s">
        <v>237</v>
      </c>
      <c r="AU285" t="s">
        <v>113</v>
      </c>
      <c r="AW285" t="s">
        <v>159</v>
      </c>
      <c r="AX285" s="82">
        <f>IFERROR(FIND("Óbitos/feridos",consulta_completa__11[[#This Row],[13 - Ocorrências/Ambientes Atingidos]]),0)</f>
        <v>0</v>
      </c>
      <c r="AY285" s="83" t="str">
        <f t="shared" si="126"/>
        <v/>
      </c>
      <c r="AZ285" s="82">
        <f>IFERROR(FIND("População afetada/evacuada",consulta_completa__11[[#This Row],[13 - Ocorrências/Ambientes Atingidos]]),0)</f>
        <v>0</v>
      </c>
      <c r="BA285" s="82" t="str">
        <f t="shared" si="127"/>
        <v/>
      </c>
      <c r="BB285" s="82">
        <f>IFERROR(FIND("Suspensão de abastecimento de água",consulta_completa__11[[#This Row],[13 - Ocorrências/Ambientes Atingidos]]),0)</f>
        <v>0</v>
      </c>
      <c r="BC285" s="83" t="str">
        <f t="shared" si="155"/>
        <v/>
      </c>
      <c r="BD285" s="82">
        <f>IFERROR(FIND("Rio/córrego",consulta_completa__11[[#This Row],[13 - Ocorrências/Ambientes Atingidos]]),0)</f>
        <v>0</v>
      </c>
      <c r="BE285" s="83" t="str">
        <f t="shared" si="128"/>
        <v/>
      </c>
      <c r="BF285" s="82">
        <f>IFERROR(FIND("Lago",consulta_completa__11[[#This Row],[13 - Ocorrências/Ambientes Atingidos]]),0)</f>
        <v>0</v>
      </c>
      <c r="BG285" s="83" t="str">
        <f t="shared" si="129"/>
        <v/>
      </c>
      <c r="BH285" s="82">
        <f>IFERROR(FIND("Mar",consulta_completa__11[[#This Row],[13 - Ocorrências/Ambientes Atingidos]]),0)</f>
        <v>1</v>
      </c>
      <c r="BI285" s="83" t="str">
        <f t="shared" si="130"/>
        <v>X</v>
      </c>
      <c r="BJ285" s="82">
        <f>IFERROR(FIND("Praia",consulta_completa__11[[#This Row],[13 - Ocorrências/Ambientes Atingidos]]),0)</f>
        <v>0</v>
      </c>
      <c r="BK285" s="83" t="str">
        <f t="shared" si="131"/>
        <v/>
      </c>
      <c r="BL285" s="82">
        <f>IFERROR(FIND("Solo",consulta_completa__11[[#This Row],[13 - Ocorrências/Ambientes Atingidos]]),0)</f>
        <v>0</v>
      </c>
      <c r="BM285" s="83" t="str">
        <f t="shared" si="132"/>
        <v/>
      </c>
      <c r="BN285" s="82">
        <f>IFERROR(FIND("Águas subterrâneas",consulta_completa__11[[#This Row],[13 - Ocorrências/Ambientes Atingidos]]),0)</f>
        <v>0</v>
      </c>
      <c r="BO285" s="83" t="str">
        <f t="shared" si="133"/>
        <v/>
      </c>
      <c r="BP285" s="82">
        <f>IFERROR(FIND("Atmosfera",consulta_completa__11[[#This Row],[13 - Ocorrências/Ambientes Atingidos]]),0)</f>
        <v>0</v>
      </c>
      <c r="BQ285" s="83" t="str">
        <f t="shared" si="134"/>
        <v/>
      </c>
      <c r="BR285" s="82">
        <f>IFERROR(FIND("Flora",consulta_completa__11[[#This Row],[13 - Ocorrências/Ambientes Atingidos]]),0)</f>
        <v>0</v>
      </c>
      <c r="BS285" s="83" t="str">
        <f t="shared" si="135"/>
        <v/>
      </c>
      <c r="BT285" s="82">
        <f>IFERROR(FIND("Fauna",consulta_completa__11[[#This Row],[13 - Ocorrências/Ambientes Atingidos]]),0)</f>
        <v>0</v>
      </c>
      <c r="BU285" s="83" t="str">
        <f t="shared" si="136"/>
        <v/>
      </c>
      <c r="BV285" s="82">
        <f>IFERROR(FIND("UC federal",consulta_completa__11[[#This Row],[13 - Ocorrências/Ambientes Atingidos]]),0)</f>
        <v>0</v>
      </c>
      <c r="BW285" s="83" t="str">
        <f t="shared" si="137"/>
        <v/>
      </c>
      <c r="BX285" s="82">
        <f>IFERROR(FIND("UC estadual/municipal",consulta_completa__11[[#This Row],[13 - Ocorrências/Ambientes Atingidos]]),0)</f>
        <v>0</v>
      </c>
      <c r="BY285" s="83" t="str">
        <f t="shared" si="138"/>
        <v/>
      </c>
      <c r="BZ285" s="82">
        <f>IFERROR(FIND("Outro(s)",consulta_completa__11[[#This Row],[13 - Ocorrências/Ambientes Atingidos]]),0)</f>
        <v>0</v>
      </c>
      <c r="CA285" s="83" t="str">
        <f t="shared" si="139"/>
        <v/>
      </c>
      <c r="CB285" s="82">
        <f>IFERROR(FIND("Sem dano",consulta_completa__11[[#This Row],[13 - Ocorrências/Ambientes Atingidos]]),0)</f>
        <v>0</v>
      </c>
      <c r="CC285" s="83" t="str">
        <f t="shared" si="140"/>
        <v/>
      </c>
      <c r="CD285" s="82" t="str">
        <f>IF(consulta_completa__11[[#This Row],[13 - Ocorrências/Ambientes Atingidos]]="","X","")</f>
        <v/>
      </c>
      <c r="CE285" s="84">
        <f>IFERROR(FIND("IBAMA",consulta_completa__11[[#This Row],[14 - Inst. Atuando no Local]]),0)</f>
        <v>0</v>
      </c>
      <c r="CF285" s="84" t="str">
        <f t="shared" si="141"/>
        <v/>
      </c>
      <c r="CG285" s="84">
        <f>IFERROR(FIND("OEMA",consulta_completa__11[[#This Row],[14 - Inst. Atuando no Local]]),0)</f>
        <v>0</v>
      </c>
      <c r="CH285" s="84" t="str">
        <f t="shared" si="142"/>
        <v/>
      </c>
      <c r="CI285" s="84">
        <f>IFERROR(FIND("DEFESA CIVIL",consulta_completa__11[[#This Row],[14 - Inst. Atuando no Local]]),0)</f>
        <v>0</v>
      </c>
      <c r="CJ285" s="84" t="str">
        <f t="shared" si="143"/>
        <v/>
      </c>
      <c r="CK285" s="84">
        <f>IFERROR(FIND("CORPO DE BOMBEIROS",consulta_completa__11[[#This Row],[14 - Inst. Atuando no Local]]),0)</f>
        <v>0</v>
      </c>
      <c r="CL285" s="84" t="str">
        <f t="shared" si="144"/>
        <v/>
      </c>
      <c r="CM285" s="84">
        <f>IFERROR(FIND("POLÍCIA RODOVIÁRIA",consulta_completa__11[[#This Row],[14 - Inst. Atuando no Local]]),0)</f>
        <v>0</v>
      </c>
      <c r="CN285" s="84" t="str">
        <f t="shared" si="145"/>
        <v/>
      </c>
      <c r="CO285" s="84">
        <f>IFERROR(FIND("POLÍCIA MILITAR",consulta_completa__11[[#This Row],[14 - Inst. Atuando no Local]]),0)</f>
        <v>0</v>
      </c>
      <c r="CP285" s="84" t="str">
        <f t="shared" si="146"/>
        <v/>
      </c>
      <c r="CQ285" s="84">
        <f>IFERROR(FIND("POLÍCIA CIVIL",consulta_completa__11[[#This Row],[14 - Inst. Atuando no Local]]),0)</f>
        <v>0</v>
      </c>
      <c r="CR285" s="84" t="str">
        <f t="shared" si="147"/>
        <v/>
      </c>
      <c r="CS285" s="84">
        <f>IFERROR(FIND("MARINHA DO BRASIL",consulta_completa__11[[#This Row],[14 - Inst. Atuando no Local]]),0)</f>
        <v>0</v>
      </c>
      <c r="CT285" s="84" t="str">
        <f t="shared" si="148"/>
        <v/>
      </c>
      <c r="CU285" s="84">
        <f>IFERROR(FIND("EMPRESA ESPECIALIZADA EM ATENDIMENTO",consulta_completa__11[[#This Row],[14 - Inst. Atuando no Local]]),0)</f>
        <v>0</v>
      </c>
      <c r="CV285" s="84" t="str">
        <f t="shared" si="149"/>
        <v/>
      </c>
      <c r="CW285" s="84">
        <f>IFERROR(FIND("IBAMA",consulta_completa__11[[#This Row],[14 - Inst. Atuando no Local]]),0)</f>
        <v>0</v>
      </c>
      <c r="CX285" s="84" t="str">
        <f t="shared" si="150"/>
        <v/>
      </c>
      <c r="CY285" s="84" t="str">
        <f>IF(consulta_completa__11[[#This Row],[14 - Inst. Atuando no Local]]="","X","")</f>
        <v/>
      </c>
      <c r="CZ285" s="84">
        <f>IFERROR(FIND("OUTRA (S)",consulta_completa__11[[#This Row],[14 - Inst. Atuando no Local]]),0)</f>
        <v>0</v>
      </c>
      <c r="DA285" s="84" t="str">
        <f t="shared" si="151"/>
        <v/>
      </c>
      <c r="DB285" s="35" t="str">
        <f t="shared" si="152"/>
        <v>Sim</v>
      </c>
      <c r="DC285" s="35" t="str">
        <f t="shared" si="153"/>
        <v>Não</v>
      </c>
      <c r="DD285" s="35" t="str">
        <f t="shared" si="154"/>
        <v>Sim</v>
      </c>
      <c r="DE285" s="87" t="str">
        <f t="shared" si="125"/>
        <v>Federal</v>
      </c>
    </row>
    <row r="286" spans="1:109">
      <c r="A286" s="14">
        <v>202543028845</v>
      </c>
      <c r="B286" s="1">
        <v>45772</v>
      </c>
      <c r="C286" t="s">
        <v>2855</v>
      </c>
      <c r="D286" t="s">
        <v>2856</v>
      </c>
      <c r="E286" t="s">
        <v>162</v>
      </c>
      <c r="F286" t="s">
        <v>163</v>
      </c>
      <c r="G286" t="s">
        <v>113</v>
      </c>
      <c r="H286" t="s">
        <v>114</v>
      </c>
      <c r="I286" t="s">
        <v>114</v>
      </c>
      <c r="J286" t="s">
        <v>2857</v>
      </c>
      <c r="K286" t="s">
        <v>113</v>
      </c>
      <c r="L286" t="s">
        <v>113</v>
      </c>
      <c r="M286" t="s">
        <v>140</v>
      </c>
      <c r="N286" t="s">
        <v>119</v>
      </c>
      <c r="O286" t="s">
        <v>239</v>
      </c>
      <c r="P286" t="s">
        <v>200</v>
      </c>
      <c r="Q286" t="s">
        <v>122</v>
      </c>
      <c r="R286" t="s">
        <v>123</v>
      </c>
      <c r="S286" t="s">
        <v>113</v>
      </c>
      <c r="T286" t="s">
        <v>2858</v>
      </c>
      <c r="U286" t="s">
        <v>2859</v>
      </c>
      <c r="V286" t="s">
        <v>2860</v>
      </c>
      <c r="X286" t="b">
        <v>1</v>
      </c>
      <c r="Z286" t="s">
        <v>2861</v>
      </c>
      <c r="AA286" t="s">
        <v>113</v>
      </c>
      <c r="AB286" t="s">
        <v>1820</v>
      </c>
      <c r="AC286" t="s">
        <v>1821</v>
      </c>
      <c r="AD286">
        <v>1</v>
      </c>
      <c r="AE286" t="s">
        <v>2862</v>
      </c>
      <c r="AF286" t="s">
        <v>113</v>
      </c>
      <c r="AG286" t="s">
        <v>113</v>
      </c>
      <c r="AH286" t="s">
        <v>131</v>
      </c>
      <c r="AI286" t="s">
        <v>131</v>
      </c>
      <c r="AJ286" t="s">
        <v>131</v>
      </c>
      <c r="AK286" t="s">
        <v>2863</v>
      </c>
      <c r="AL286" t="s">
        <v>2864</v>
      </c>
      <c r="AM286" t="s">
        <v>1824</v>
      </c>
      <c r="AN286" t="s">
        <v>2865</v>
      </c>
      <c r="AO286" t="s">
        <v>578</v>
      </c>
      <c r="AQ286" t="s">
        <v>1826</v>
      </c>
      <c r="AR286" t="s">
        <v>113</v>
      </c>
      <c r="AS286" t="s">
        <v>113</v>
      </c>
      <c r="AT286" t="s">
        <v>113</v>
      </c>
      <c r="AU286" t="s">
        <v>113</v>
      </c>
      <c r="AW286" t="s">
        <v>113</v>
      </c>
      <c r="AX286" s="82">
        <f>IFERROR(FIND("Óbitos/feridos",consulta_completa__11[[#This Row],[13 - Ocorrências/Ambientes Atingidos]]),0)</f>
        <v>0</v>
      </c>
      <c r="AY286" s="83" t="str">
        <f t="shared" si="126"/>
        <v/>
      </c>
      <c r="AZ286" s="82">
        <f>IFERROR(FIND("População afetada/evacuada",consulta_completa__11[[#This Row],[13 - Ocorrências/Ambientes Atingidos]]),0)</f>
        <v>0</v>
      </c>
      <c r="BA286" s="82" t="str">
        <f t="shared" si="127"/>
        <v/>
      </c>
      <c r="BB286" s="82">
        <f>IFERROR(FIND("Suspensão de abastecimento de água",consulta_completa__11[[#This Row],[13 - Ocorrências/Ambientes Atingidos]]),0)</f>
        <v>0</v>
      </c>
      <c r="BC286" s="83" t="str">
        <f t="shared" si="155"/>
        <v/>
      </c>
      <c r="BD286" s="82">
        <f>IFERROR(FIND("Rio/córrego",consulta_completa__11[[#This Row],[13 - Ocorrências/Ambientes Atingidos]]),0)</f>
        <v>0</v>
      </c>
      <c r="BE286" s="83" t="str">
        <f t="shared" si="128"/>
        <v/>
      </c>
      <c r="BF286" s="82">
        <f>IFERROR(FIND("Lago",consulta_completa__11[[#This Row],[13 - Ocorrências/Ambientes Atingidos]]),0)</f>
        <v>0</v>
      </c>
      <c r="BG286" s="83" t="str">
        <f t="shared" si="129"/>
        <v/>
      </c>
      <c r="BH286" s="82">
        <f>IFERROR(FIND("Mar",consulta_completa__11[[#This Row],[13 - Ocorrências/Ambientes Atingidos]]),0)</f>
        <v>0</v>
      </c>
      <c r="BI286" s="83" t="str">
        <f t="shared" si="130"/>
        <v/>
      </c>
      <c r="BJ286" s="82">
        <f>IFERROR(FIND("Praia",consulta_completa__11[[#This Row],[13 - Ocorrências/Ambientes Atingidos]]),0)</f>
        <v>0</v>
      </c>
      <c r="BK286" s="83" t="str">
        <f t="shared" si="131"/>
        <v/>
      </c>
      <c r="BL286" s="82">
        <f>IFERROR(FIND("Solo",consulta_completa__11[[#This Row],[13 - Ocorrências/Ambientes Atingidos]]),0)</f>
        <v>1</v>
      </c>
      <c r="BM286" s="83" t="str">
        <f t="shared" si="132"/>
        <v>X</v>
      </c>
      <c r="BN286" s="82">
        <f>IFERROR(FIND("Águas subterrâneas",consulta_completa__11[[#This Row],[13 - Ocorrências/Ambientes Atingidos]]),0)</f>
        <v>0</v>
      </c>
      <c r="BO286" s="83" t="str">
        <f t="shared" si="133"/>
        <v/>
      </c>
      <c r="BP286" s="82">
        <f>IFERROR(FIND("Atmosfera",consulta_completa__11[[#This Row],[13 - Ocorrências/Ambientes Atingidos]]),0)</f>
        <v>0</v>
      </c>
      <c r="BQ286" s="83" t="str">
        <f t="shared" si="134"/>
        <v/>
      </c>
      <c r="BR286" s="82">
        <f>IFERROR(FIND("Flora",consulta_completa__11[[#This Row],[13 - Ocorrências/Ambientes Atingidos]]),0)</f>
        <v>0</v>
      </c>
      <c r="BS286" s="83" t="str">
        <f t="shared" si="135"/>
        <v/>
      </c>
      <c r="BT286" s="82">
        <f>IFERROR(FIND("Fauna",consulta_completa__11[[#This Row],[13 - Ocorrências/Ambientes Atingidos]]),0)</f>
        <v>0</v>
      </c>
      <c r="BU286" s="83" t="str">
        <f t="shared" si="136"/>
        <v/>
      </c>
      <c r="BV286" s="82">
        <f>IFERROR(FIND("UC federal",consulta_completa__11[[#This Row],[13 - Ocorrências/Ambientes Atingidos]]),0)</f>
        <v>0</v>
      </c>
      <c r="BW286" s="83" t="str">
        <f t="shared" si="137"/>
        <v/>
      </c>
      <c r="BX286" s="82">
        <f>IFERROR(FIND("UC estadual/municipal",consulta_completa__11[[#This Row],[13 - Ocorrências/Ambientes Atingidos]]),0)</f>
        <v>0</v>
      </c>
      <c r="BY286" s="83" t="str">
        <f t="shared" si="138"/>
        <v/>
      </c>
      <c r="BZ286" s="82">
        <f>IFERROR(FIND("Outro(s)",consulta_completa__11[[#This Row],[13 - Ocorrências/Ambientes Atingidos]]),0)</f>
        <v>0</v>
      </c>
      <c r="CA286" s="83" t="str">
        <f t="shared" si="139"/>
        <v/>
      </c>
      <c r="CB286" s="82">
        <f>IFERROR(FIND("Sem dano",consulta_completa__11[[#This Row],[13 - Ocorrências/Ambientes Atingidos]]),0)</f>
        <v>0</v>
      </c>
      <c r="CC286" s="83" t="str">
        <f t="shared" si="140"/>
        <v/>
      </c>
      <c r="CD286" s="82" t="str">
        <f>IF(consulta_completa__11[[#This Row],[13 - Ocorrências/Ambientes Atingidos]]="","X","")</f>
        <v/>
      </c>
      <c r="CE286" s="84">
        <f>IFERROR(FIND("IBAMA",consulta_completa__11[[#This Row],[14 - Inst. Atuando no Local]]),0)</f>
        <v>0</v>
      </c>
      <c r="CF286" s="84" t="str">
        <f t="shared" si="141"/>
        <v/>
      </c>
      <c r="CG286" s="84">
        <f>IFERROR(FIND("OEMA",consulta_completa__11[[#This Row],[14 - Inst. Atuando no Local]]),0)</f>
        <v>0</v>
      </c>
      <c r="CH286" s="84" t="str">
        <f t="shared" si="142"/>
        <v/>
      </c>
      <c r="CI286" s="84">
        <f>IFERROR(FIND("DEFESA CIVIL",consulta_completa__11[[#This Row],[14 - Inst. Atuando no Local]]),0)</f>
        <v>0</v>
      </c>
      <c r="CJ286" s="84" t="str">
        <f t="shared" si="143"/>
        <v/>
      </c>
      <c r="CK286" s="84">
        <f>IFERROR(FIND("CORPO DE BOMBEIROS",consulta_completa__11[[#This Row],[14 - Inst. Atuando no Local]]),0)</f>
        <v>0</v>
      </c>
      <c r="CL286" s="84" t="str">
        <f t="shared" si="144"/>
        <v/>
      </c>
      <c r="CM286" s="84">
        <f>IFERROR(FIND("POLÍCIA RODOVIÁRIA",consulta_completa__11[[#This Row],[14 - Inst. Atuando no Local]]),0)</f>
        <v>0</v>
      </c>
      <c r="CN286" s="84" t="str">
        <f t="shared" si="145"/>
        <v/>
      </c>
      <c r="CO286" s="84">
        <f>IFERROR(FIND("POLÍCIA MILITAR",consulta_completa__11[[#This Row],[14 - Inst. Atuando no Local]]),0)</f>
        <v>0</v>
      </c>
      <c r="CP286" s="84" t="str">
        <f t="shared" si="146"/>
        <v/>
      </c>
      <c r="CQ286" s="84">
        <f>IFERROR(FIND("POLÍCIA CIVIL",consulta_completa__11[[#This Row],[14 - Inst. Atuando no Local]]),0)</f>
        <v>0</v>
      </c>
      <c r="CR286" s="84" t="str">
        <f t="shared" si="147"/>
        <v/>
      </c>
      <c r="CS286" s="84">
        <f>IFERROR(FIND("MARINHA DO BRASIL",consulta_completa__11[[#This Row],[14 - Inst. Atuando no Local]]),0)</f>
        <v>0</v>
      </c>
      <c r="CT286" s="84" t="str">
        <f t="shared" si="148"/>
        <v/>
      </c>
      <c r="CU286" s="84">
        <f>IFERROR(FIND("EMPRESA ESPECIALIZADA EM ATENDIMENTO",consulta_completa__11[[#This Row],[14 - Inst. Atuando no Local]]),0)</f>
        <v>0</v>
      </c>
      <c r="CV286" s="84" t="str">
        <f t="shared" si="149"/>
        <v/>
      </c>
      <c r="CW286" s="84">
        <f>IFERROR(FIND("IBAMA",consulta_completa__11[[#This Row],[14 - Inst. Atuando no Local]]),0)</f>
        <v>0</v>
      </c>
      <c r="CX286" s="84" t="str">
        <f t="shared" si="150"/>
        <v/>
      </c>
      <c r="CY286" s="84" t="str">
        <f>IF(consulta_completa__11[[#This Row],[14 - Inst. Atuando no Local]]="","X","")</f>
        <v/>
      </c>
      <c r="CZ286" s="84">
        <f>IFERROR(FIND("OUTRA (S)",consulta_completa__11[[#This Row],[14 - Inst. Atuando no Local]]),0)</f>
        <v>0</v>
      </c>
      <c r="DA286" s="84" t="str">
        <f t="shared" si="151"/>
        <v/>
      </c>
      <c r="DB286" s="35" t="str">
        <f t="shared" si="152"/>
        <v>Sim</v>
      </c>
      <c r="DC286" s="35" t="str">
        <f t="shared" si="153"/>
        <v>Não</v>
      </c>
      <c r="DD286" s="35" t="str">
        <f t="shared" si="154"/>
        <v>Sim</v>
      </c>
      <c r="DE286" s="87" t="str">
        <f t="shared" si="125"/>
        <v>Federal</v>
      </c>
    </row>
    <row r="287" spans="1:109">
      <c r="A287" s="14">
        <v>202542657640</v>
      </c>
      <c r="B287" s="1">
        <v>45773</v>
      </c>
      <c r="C287" t="s">
        <v>109</v>
      </c>
      <c r="D287" t="s">
        <v>110</v>
      </c>
      <c r="E287" t="s">
        <v>111</v>
      </c>
      <c r="F287" t="s">
        <v>112</v>
      </c>
      <c r="G287" t="s">
        <v>113</v>
      </c>
      <c r="H287" t="s">
        <v>114</v>
      </c>
      <c r="I287" t="s">
        <v>114</v>
      </c>
      <c r="J287" t="s">
        <v>1399</v>
      </c>
      <c r="K287" t="s">
        <v>531</v>
      </c>
      <c r="L287" t="s">
        <v>117</v>
      </c>
      <c r="M287" t="s">
        <v>118</v>
      </c>
      <c r="N287" t="s">
        <v>119</v>
      </c>
      <c r="O287" t="s">
        <v>239</v>
      </c>
      <c r="P287" t="s">
        <v>229</v>
      </c>
      <c r="Q287" t="s">
        <v>143</v>
      </c>
      <c r="R287" t="s">
        <v>123</v>
      </c>
      <c r="S287" t="s">
        <v>201</v>
      </c>
      <c r="T287" t="s">
        <v>2839</v>
      </c>
      <c r="U287" t="s">
        <v>2866</v>
      </c>
      <c r="V287" t="s">
        <v>2867</v>
      </c>
      <c r="Z287" t="s">
        <v>2868</v>
      </c>
      <c r="AA287" t="s">
        <v>2843</v>
      </c>
      <c r="AB287" t="s">
        <v>2818</v>
      </c>
      <c r="AC287" t="s">
        <v>2819</v>
      </c>
      <c r="AD287">
        <v>1</v>
      </c>
      <c r="AE287" t="s">
        <v>2869</v>
      </c>
      <c r="AF287" t="s">
        <v>113</v>
      </c>
      <c r="AG287" t="s">
        <v>113</v>
      </c>
      <c r="AH287" t="s">
        <v>131</v>
      </c>
      <c r="AI287" t="s">
        <v>131</v>
      </c>
      <c r="AJ287" t="s">
        <v>131</v>
      </c>
      <c r="AK287" t="s">
        <v>2870</v>
      </c>
      <c r="AL287" t="s">
        <v>2871</v>
      </c>
      <c r="AM287" t="s">
        <v>986</v>
      </c>
      <c r="AN287" t="s">
        <v>2847</v>
      </c>
      <c r="AO287" t="s">
        <v>2824</v>
      </c>
      <c r="AP287">
        <v>21983738118</v>
      </c>
      <c r="AQ287" t="s">
        <v>989</v>
      </c>
      <c r="AR287" t="s">
        <v>113</v>
      </c>
      <c r="AS287" t="s">
        <v>113</v>
      </c>
      <c r="AT287" t="s">
        <v>2872</v>
      </c>
      <c r="AU287" t="s">
        <v>113</v>
      </c>
      <c r="AW287" t="s">
        <v>159</v>
      </c>
      <c r="AX287" s="82">
        <f>IFERROR(FIND("Óbitos/feridos",consulta_completa__11[[#This Row],[13 - Ocorrências/Ambientes Atingidos]]),0)</f>
        <v>0</v>
      </c>
      <c r="AY287" s="83" t="str">
        <f t="shared" si="126"/>
        <v/>
      </c>
      <c r="AZ287" s="82">
        <f>IFERROR(FIND("População afetada/evacuada",consulta_completa__11[[#This Row],[13 - Ocorrências/Ambientes Atingidos]]),0)</f>
        <v>0</v>
      </c>
      <c r="BA287" s="82" t="str">
        <f t="shared" si="127"/>
        <v/>
      </c>
      <c r="BB287" s="82">
        <f>IFERROR(FIND("Suspensão de abastecimento de água",consulta_completa__11[[#This Row],[13 - Ocorrências/Ambientes Atingidos]]),0)</f>
        <v>0</v>
      </c>
      <c r="BC287" s="83" t="str">
        <f t="shared" si="155"/>
        <v/>
      </c>
      <c r="BD287" s="82">
        <f>IFERROR(FIND("Rio/córrego",consulta_completa__11[[#This Row],[13 - Ocorrências/Ambientes Atingidos]]),0)</f>
        <v>0</v>
      </c>
      <c r="BE287" s="83" t="str">
        <f t="shared" si="128"/>
        <v/>
      </c>
      <c r="BF287" s="82">
        <f>IFERROR(FIND("Lago",consulta_completa__11[[#This Row],[13 - Ocorrências/Ambientes Atingidos]]),0)</f>
        <v>0</v>
      </c>
      <c r="BG287" s="83" t="str">
        <f t="shared" si="129"/>
        <v/>
      </c>
      <c r="BH287" s="82">
        <f>IFERROR(FIND("Mar",consulta_completa__11[[#This Row],[13 - Ocorrências/Ambientes Atingidos]]),0)</f>
        <v>1</v>
      </c>
      <c r="BI287" s="83" t="str">
        <f t="shared" si="130"/>
        <v>X</v>
      </c>
      <c r="BJ287" s="82">
        <f>IFERROR(FIND("Praia",consulta_completa__11[[#This Row],[13 - Ocorrências/Ambientes Atingidos]]),0)</f>
        <v>0</v>
      </c>
      <c r="BK287" s="83" t="str">
        <f t="shared" si="131"/>
        <v/>
      </c>
      <c r="BL287" s="82">
        <f>IFERROR(FIND("Solo",consulta_completa__11[[#This Row],[13 - Ocorrências/Ambientes Atingidos]]),0)</f>
        <v>0</v>
      </c>
      <c r="BM287" s="83" t="str">
        <f t="shared" si="132"/>
        <v/>
      </c>
      <c r="BN287" s="82">
        <f>IFERROR(FIND("Águas subterrâneas",consulta_completa__11[[#This Row],[13 - Ocorrências/Ambientes Atingidos]]),0)</f>
        <v>0</v>
      </c>
      <c r="BO287" s="83" t="str">
        <f t="shared" si="133"/>
        <v/>
      </c>
      <c r="BP287" s="82">
        <f>IFERROR(FIND("Atmosfera",consulta_completa__11[[#This Row],[13 - Ocorrências/Ambientes Atingidos]]),0)</f>
        <v>0</v>
      </c>
      <c r="BQ287" s="83" t="str">
        <f t="shared" si="134"/>
        <v/>
      </c>
      <c r="BR287" s="82">
        <f>IFERROR(FIND("Flora",consulta_completa__11[[#This Row],[13 - Ocorrências/Ambientes Atingidos]]),0)</f>
        <v>0</v>
      </c>
      <c r="BS287" s="83" t="str">
        <f t="shared" si="135"/>
        <v/>
      </c>
      <c r="BT287" s="82">
        <f>IFERROR(FIND("Fauna",consulta_completa__11[[#This Row],[13 - Ocorrências/Ambientes Atingidos]]),0)</f>
        <v>0</v>
      </c>
      <c r="BU287" s="83" t="str">
        <f t="shared" si="136"/>
        <v/>
      </c>
      <c r="BV287" s="82">
        <f>IFERROR(FIND("UC federal",consulta_completa__11[[#This Row],[13 - Ocorrências/Ambientes Atingidos]]),0)</f>
        <v>0</v>
      </c>
      <c r="BW287" s="83" t="str">
        <f t="shared" si="137"/>
        <v/>
      </c>
      <c r="BX287" s="82">
        <f>IFERROR(FIND("UC estadual/municipal",consulta_completa__11[[#This Row],[13 - Ocorrências/Ambientes Atingidos]]),0)</f>
        <v>0</v>
      </c>
      <c r="BY287" s="83" t="str">
        <f t="shared" si="138"/>
        <v/>
      </c>
      <c r="BZ287" s="82">
        <f>IFERROR(FIND("Outro(s)",consulta_completa__11[[#This Row],[13 - Ocorrências/Ambientes Atingidos]]),0)</f>
        <v>0</v>
      </c>
      <c r="CA287" s="83" t="str">
        <f t="shared" si="139"/>
        <v/>
      </c>
      <c r="CB287" s="82">
        <f>IFERROR(FIND("Sem dano",consulta_completa__11[[#This Row],[13 - Ocorrências/Ambientes Atingidos]]),0)</f>
        <v>0</v>
      </c>
      <c r="CC287" s="83" t="str">
        <f t="shared" si="140"/>
        <v/>
      </c>
      <c r="CD287" s="82" t="str">
        <f>IF(consulta_completa__11[[#This Row],[13 - Ocorrências/Ambientes Atingidos]]="","X","")</f>
        <v/>
      </c>
      <c r="CE287" s="84">
        <f>IFERROR(FIND("IBAMA",consulta_completa__11[[#This Row],[14 - Inst. Atuando no Local]]),0)</f>
        <v>0</v>
      </c>
      <c r="CF287" s="84" t="str">
        <f t="shared" si="141"/>
        <v/>
      </c>
      <c r="CG287" s="84">
        <f>IFERROR(FIND("OEMA",consulta_completa__11[[#This Row],[14 - Inst. Atuando no Local]]),0)</f>
        <v>0</v>
      </c>
      <c r="CH287" s="84" t="str">
        <f t="shared" si="142"/>
        <v/>
      </c>
      <c r="CI287" s="84">
        <f>IFERROR(FIND("DEFESA CIVIL",consulta_completa__11[[#This Row],[14 - Inst. Atuando no Local]]),0)</f>
        <v>0</v>
      </c>
      <c r="CJ287" s="84" t="str">
        <f t="shared" si="143"/>
        <v/>
      </c>
      <c r="CK287" s="84">
        <f>IFERROR(FIND("CORPO DE BOMBEIROS",consulta_completa__11[[#This Row],[14 - Inst. Atuando no Local]]),0)</f>
        <v>0</v>
      </c>
      <c r="CL287" s="84" t="str">
        <f t="shared" si="144"/>
        <v/>
      </c>
      <c r="CM287" s="84">
        <f>IFERROR(FIND("POLÍCIA RODOVIÁRIA",consulta_completa__11[[#This Row],[14 - Inst. Atuando no Local]]),0)</f>
        <v>0</v>
      </c>
      <c r="CN287" s="84" t="str">
        <f t="shared" si="145"/>
        <v/>
      </c>
      <c r="CO287" s="84">
        <f>IFERROR(FIND("POLÍCIA MILITAR",consulta_completa__11[[#This Row],[14 - Inst. Atuando no Local]]),0)</f>
        <v>0</v>
      </c>
      <c r="CP287" s="84" t="str">
        <f t="shared" si="146"/>
        <v/>
      </c>
      <c r="CQ287" s="84">
        <f>IFERROR(FIND("POLÍCIA CIVIL",consulta_completa__11[[#This Row],[14 - Inst. Atuando no Local]]),0)</f>
        <v>0</v>
      </c>
      <c r="CR287" s="84" t="str">
        <f t="shared" si="147"/>
        <v/>
      </c>
      <c r="CS287" s="84">
        <f>IFERROR(FIND("MARINHA DO BRASIL",consulta_completa__11[[#This Row],[14 - Inst. Atuando no Local]]),0)</f>
        <v>0</v>
      </c>
      <c r="CT287" s="84" t="str">
        <f t="shared" si="148"/>
        <v/>
      </c>
      <c r="CU287" s="84">
        <f>IFERROR(FIND("EMPRESA ESPECIALIZADA EM ATENDIMENTO",consulta_completa__11[[#This Row],[14 - Inst. Atuando no Local]]),0)</f>
        <v>0</v>
      </c>
      <c r="CV287" s="84" t="str">
        <f t="shared" si="149"/>
        <v/>
      </c>
      <c r="CW287" s="84">
        <f>IFERROR(FIND("IBAMA",consulta_completa__11[[#This Row],[14 - Inst. Atuando no Local]]),0)</f>
        <v>0</v>
      </c>
      <c r="CX287" s="84" t="str">
        <f t="shared" si="150"/>
        <v/>
      </c>
      <c r="CY287" s="84" t="str">
        <f>IF(consulta_completa__11[[#This Row],[14 - Inst. Atuando no Local]]="","X","")</f>
        <v/>
      </c>
      <c r="CZ287" s="84">
        <f>IFERROR(FIND("OUTRA (S)",consulta_completa__11[[#This Row],[14 - Inst. Atuando no Local]]),0)</f>
        <v>0</v>
      </c>
      <c r="DA287" s="84" t="str">
        <f t="shared" si="151"/>
        <v/>
      </c>
      <c r="DB287" s="35" t="str">
        <f t="shared" si="152"/>
        <v>Sim</v>
      </c>
      <c r="DC287" s="35" t="str">
        <f t="shared" si="153"/>
        <v>Não</v>
      </c>
      <c r="DD287" s="35" t="str">
        <f t="shared" si="154"/>
        <v>Sim</v>
      </c>
      <c r="DE287" s="87" t="str">
        <f t="shared" si="125"/>
        <v>Federal</v>
      </c>
    </row>
    <row r="288" spans="1:109">
      <c r="A288" s="14">
        <v>202542854024</v>
      </c>
      <c r="B288" s="1">
        <v>45773</v>
      </c>
      <c r="C288" t="s">
        <v>1922</v>
      </c>
      <c r="D288" t="s">
        <v>180</v>
      </c>
      <c r="E288" t="s">
        <v>139</v>
      </c>
      <c r="F288" t="s">
        <v>182</v>
      </c>
      <c r="G288" t="s">
        <v>1923</v>
      </c>
      <c r="H288" t="s">
        <v>113</v>
      </c>
      <c r="I288" t="s">
        <v>113</v>
      </c>
      <c r="J288" t="s">
        <v>113</v>
      </c>
      <c r="K288" t="s">
        <v>114</v>
      </c>
      <c r="L288" t="s">
        <v>114</v>
      </c>
      <c r="M288" t="s">
        <v>1912</v>
      </c>
      <c r="N288" t="s">
        <v>141</v>
      </c>
      <c r="O288" t="s">
        <v>113</v>
      </c>
      <c r="P288" t="s">
        <v>229</v>
      </c>
      <c r="Q288" t="s">
        <v>143</v>
      </c>
      <c r="R288" t="s">
        <v>123</v>
      </c>
      <c r="S288" t="s">
        <v>113</v>
      </c>
      <c r="T288" t="s">
        <v>2873</v>
      </c>
      <c r="U288" t="s">
        <v>2874</v>
      </c>
      <c r="V288" t="s">
        <v>2875</v>
      </c>
      <c r="Y288" t="b">
        <v>1</v>
      </c>
      <c r="Z288" t="s">
        <v>2876</v>
      </c>
      <c r="AA288" t="s">
        <v>113</v>
      </c>
      <c r="AB288" t="s">
        <v>2877</v>
      </c>
      <c r="AC288" t="s">
        <v>2878</v>
      </c>
      <c r="AD288">
        <v>0</v>
      </c>
      <c r="AE288" t="s">
        <v>2879</v>
      </c>
      <c r="AF288" t="s">
        <v>113</v>
      </c>
      <c r="AG288" t="s">
        <v>113</v>
      </c>
      <c r="AH288" t="s">
        <v>131</v>
      </c>
      <c r="AI288" t="s">
        <v>131</v>
      </c>
      <c r="AJ288" t="s">
        <v>131</v>
      </c>
      <c r="AK288" t="s">
        <v>2880</v>
      </c>
      <c r="AL288" t="s">
        <v>2881</v>
      </c>
      <c r="AM288" t="s">
        <v>153</v>
      </c>
      <c r="AN288" t="s">
        <v>154</v>
      </c>
      <c r="AO288" t="s">
        <v>155</v>
      </c>
      <c r="AP288">
        <v>6133161070</v>
      </c>
      <c r="AQ288" t="s">
        <v>156</v>
      </c>
      <c r="AR288" t="s">
        <v>113</v>
      </c>
      <c r="AS288" t="s">
        <v>113</v>
      </c>
      <c r="AT288" t="s">
        <v>113</v>
      </c>
      <c r="AU288" t="s">
        <v>113</v>
      </c>
      <c r="AW288" t="s">
        <v>113</v>
      </c>
      <c r="AX288" s="82">
        <f>IFERROR(FIND("Óbitos/feridos",consulta_completa__11[[#This Row],[13 - Ocorrências/Ambientes Atingidos]]),0)</f>
        <v>0</v>
      </c>
      <c r="AY288" s="83" t="str">
        <f t="shared" si="126"/>
        <v/>
      </c>
      <c r="AZ288" s="82">
        <f>IFERROR(FIND("População afetada/evacuada",consulta_completa__11[[#This Row],[13 - Ocorrências/Ambientes Atingidos]]),0)</f>
        <v>0</v>
      </c>
      <c r="BA288" s="82" t="str">
        <f t="shared" si="127"/>
        <v/>
      </c>
      <c r="BB288" s="82">
        <f>IFERROR(FIND("Suspensão de abastecimento de água",consulta_completa__11[[#This Row],[13 - Ocorrências/Ambientes Atingidos]]),0)</f>
        <v>0</v>
      </c>
      <c r="BC288" s="83" t="str">
        <f t="shared" si="155"/>
        <v/>
      </c>
      <c r="BD288" s="82">
        <f>IFERROR(FIND("Rio/córrego",consulta_completa__11[[#This Row],[13 - Ocorrências/Ambientes Atingidos]]),0)</f>
        <v>0</v>
      </c>
      <c r="BE288" s="83" t="str">
        <f t="shared" si="128"/>
        <v/>
      </c>
      <c r="BF288" s="82">
        <f>IFERROR(FIND("Lago",consulta_completa__11[[#This Row],[13 - Ocorrências/Ambientes Atingidos]]),0)</f>
        <v>0</v>
      </c>
      <c r="BG288" s="83" t="str">
        <f t="shared" si="129"/>
        <v/>
      </c>
      <c r="BH288" s="82">
        <f>IFERROR(FIND("Mar",consulta_completa__11[[#This Row],[13 - Ocorrências/Ambientes Atingidos]]),0)</f>
        <v>0</v>
      </c>
      <c r="BI288" s="83" t="str">
        <f t="shared" si="130"/>
        <v/>
      </c>
      <c r="BJ288" s="82">
        <f>IFERROR(FIND("Praia",consulta_completa__11[[#This Row],[13 - Ocorrências/Ambientes Atingidos]]),0)</f>
        <v>0</v>
      </c>
      <c r="BK288" s="83" t="str">
        <f t="shared" si="131"/>
        <v/>
      </c>
      <c r="BL288" s="82">
        <f>IFERROR(FIND("Solo",consulta_completa__11[[#This Row],[13 - Ocorrências/Ambientes Atingidos]]),0)</f>
        <v>0</v>
      </c>
      <c r="BM288" s="83" t="str">
        <f t="shared" si="132"/>
        <v/>
      </c>
      <c r="BN288" s="82">
        <f>IFERROR(FIND("Águas subterrâneas",consulta_completa__11[[#This Row],[13 - Ocorrências/Ambientes Atingidos]]),0)</f>
        <v>0</v>
      </c>
      <c r="BO288" s="83" t="str">
        <f t="shared" si="133"/>
        <v/>
      </c>
      <c r="BP288" s="82">
        <f>IFERROR(FIND("Atmosfera",consulta_completa__11[[#This Row],[13 - Ocorrências/Ambientes Atingidos]]),0)</f>
        <v>1</v>
      </c>
      <c r="BQ288" s="83" t="str">
        <f t="shared" si="134"/>
        <v>X</v>
      </c>
      <c r="BR288" s="82">
        <f>IFERROR(FIND("Flora",consulta_completa__11[[#This Row],[13 - Ocorrências/Ambientes Atingidos]]),0)</f>
        <v>0</v>
      </c>
      <c r="BS288" s="83" t="str">
        <f t="shared" si="135"/>
        <v/>
      </c>
      <c r="BT288" s="82">
        <f>IFERROR(FIND("Fauna",consulta_completa__11[[#This Row],[13 - Ocorrências/Ambientes Atingidos]]),0)</f>
        <v>0</v>
      </c>
      <c r="BU288" s="83" t="str">
        <f t="shared" si="136"/>
        <v/>
      </c>
      <c r="BV288" s="82">
        <f>IFERROR(FIND("UC federal",consulta_completa__11[[#This Row],[13 - Ocorrências/Ambientes Atingidos]]),0)</f>
        <v>0</v>
      </c>
      <c r="BW288" s="83" t="str">
        <f t="shared" si="137"/>
        <v/>
      </c>
      <c r="BX288" s="82">
        <f>IFERROR(FIND("UC estadual/municipal",consulta_completa__11[[#This Row],[13 - Ocorrências/Ambientes Atingidos]]),0)</f>
        <v>0</v>
      </c>
      <c r="BY288" s="83" t="str">
        <f t="shared" si="138"/>
        <v/>
      </c>
      <c r="BZ288" s="82">
        <f>IFERROR(FIND("Outro(s)",consulta_completa__11[[#This Row],[13 - Ocorrências/Ambientes Atingidos]]),0)</f>
        <v>0</v>
      </c>
      <c r="CA288" s="83" t="str">
        <f t="shared" si="139"/>
        <v/>
      </c>
      <c r="CB288" s="82">
        <f>IFERROR(FIND("Sem dano",consulta_completa__11[[#This Row],[13 - Ocorrências/Ambientes Atingidos]]),0)</f>
        <v>0</v>
      </c>
      <c r="CC288" s="83" t="str">
        <f t="shared" si="140"/>
        <v/>
      </c>
      <c r="CD288" s="82" t="str">
        <f>IF(consulta_completa__11[[#This Row],[13 - Ocorrências/Ambientes Atingidos]]="","X","")</f>
        <v/>
      </c>
      <c r="CE288" s="84">
        <f>IFERROR(FIND("IBAMA",consulta_completa__11[[#This Row],[14 - Inst. Atuando no Local]]),0)</f>
        <v>0</v>
      </c>
      <c r="CF288" s="84" t="str">
        <f t="shared" si="141"/>
        <v/>
      </c>
      <c r="CG288" s="84">
        <f>IFERROR(FIND("OEMA",consulta_completa__11[[#This Row],[14 - Inst. Atuando no Local]]),0)</f>
        <v>0</v>
      </c>
      <c r="CH288" s="84" t="str">
        <f t="shared" si="142"/>
        <v/>
      </c>
      <c r="CI288" s="84">
        <f>IFERROR(FIND("DEFESA CIVIL",consulta_completa__11[[#This Row],[14 - Inst. Atuando no Local]]),0)</f>
        <v>0</v>
      </c>
      <c r="CJ288" s="84" t="str">
        <f t="shared" si="143"/>
        <v/>
      </c>
      <c r="CK288" s="84">
        <f>IFERROR(FIND("CORPO DE BOMBEIROS",consulta_completa__11[[#This Row],[14 - Inst. Atuando no Local]]),0)</f>
        <v>0</v>
      </c>
      <c r="CL288" s="84" t="str">
        <f t="shared" si="144"/>
        <v/>
      </c>
      <c r="CM288" s="84">
        <f>IFERROR(FIND("POLÍCIA RODOVIÁRIA",consulta_completa__11[[#This Row],[14 - Inst. Atuando no Local]]),0)</f>
        <v>0</v>
      </c>
      <c r="CN288" s="84" t="str">
        <f t="shared" si="145"/>
        <v/>
      </c>
      <c r="CO288" s="84">
        <f>IFERROR(FIND("POLÍCIA MILITAR",consulta_completa__11[[#This Row],[14 - Inst. Atuando no Local]]),0)</f>
        <v>0</v>
      </c>
      <c r="CP288" s="84" t="str">
        <f t="shared" si="146"/>
        <v/>
      </c>
      <c r="CQ288" s="84">
        <f>IFERROR(FIND("POLÍCIA CIVIL",consulta_completa__11[[#This Row],[14 - Inst. Atuando no Local]]),0)</f>
        <v>0</v>
      </c>
      <c r="CR288" s="84" t="str">
        <f t="shared" si="147"/>
        <v/>
      </c>
      <c r="CS288" s="84">
        <f>IFERROR(FIND("MARINHA DO BRASIL",consulta_completa__11[[#This Row],[14 - Inst. Atuando no Local]]),0)</f>
        <v>0</v>
      </c>
      <c r="CT288" s="84" t="str">
        <f t="shared" si="148"/>
        <v/>
      </c>
      <c r="CU288" s="84">
        <f>IFERROR(FIND("EMPRESA ESPECIALIZADA EM ATENDIMENTO",consulta_completa__11[[#This Row],[14 - Inst. Atuando no Local]]),0)</f>
        <v>0</v>
      </c>
      <c r="CV288" s="84" t="str">
        <f t="shared" si="149"/>
        <v/>
      </c>
      <c r="CW288" s="84">
        <f>IFERROR(FIND("IBAMA",consulta_completa__11[[#This Row],[14 - Inst. Atuando no Local]]),0)</f>
        <v>0</v>
      </c>
      <c r="CX288" s="84" t="str">
        <f t="shared" si="150"/>
        <v/>
      </c>
      <c r="CY288" s="84" t="str">
        <f>IF(consulta_completa__11[[#This Row],[14 - Inst. Atuando no Local]]="","X","")</f>
        <v/>
      </c>
      <c r="CZ288" s="84">
        <f>IFERROR(FIND("OUTRA (S)",consulta_completa__11[[#This Row],[14 - Inst. Atuando no Local]]),0)</f>
        <v>0</v>
      </c>
      <c r="DA288" s="84" t="str">
        <f t="shared" si="151"/>
        <v/>
      </c>
      <c r="DB288" s="35" t="str">
        <f t="shared" si="152"/>
        <v>Sim</v>
      </c>
      <c r="DC288" s="35" t="str">
        <f t="shared" si="153"/>
        <v>Não</v>
      </c>
      <c r="DD288" s="35" t="str">
        <f t="shared" si="154"/>
        <v>Sim</v>
      </c>
      <c r="DE288" s="87" t="str">
        <f t="shared" si="125"/>
        <v>Sem informação</v>
      </c>
    </row>
    <row r="289" spans="1:109">
      <c r="A289" s="14">
        <v>202542932436</v>
      </c>
      <c r="B289" s="1">
        <v>45773</v>
      </c>
      <c r="C289" t="s">
        <v>160</v>
      </c>
      <c r="D289" t="s">
        <v>161</v>
      </c>
      <c r="E289" t="s">
        <v>162</v>
      </c>
      <c r="F289" t="s">
        <v>163</v>
      </c>
      <c r="G289" t="s">
        <v>113</v>
      </c>
      <c r="H289" t="s">
        <v>114</v>
      </c>
      <c r="I289" t="s">
        <v>114</v>
      </c>
      <c r="J289" t="s">
        <v>2882</v>
      </c>
      <c r="K289" t="s">
        <v>165</v>
      </c>
      <c r="L289" t="s">
        <v>166</v>
      </c>
      <c r="M289" t="s">
        <v>140</v>
      </c>
      <c r="N289" t="s">
        <v>119</v>
      </c>
      <c r="O289" t="s">
        <v>120</v>
      </c>
      <c r="P289" t="s">
        <v>229</v>
      </c>
      <c r="Q289" t="s">
        <v>230</v>
      </c>
      <c r="R289" t="s">
        <v>123</v>
      </c>
      <c r="S289" t="s">
        <v>113</v>
      </c>
      <c r="T289" t="s">
        <v>113</v>
      </c>
      <c r="U289" t="s">
        <v>2194</v>
      </c>
      <c r="V289" t="s">
        <v>1624</v>
      </c>
      <c r="Z289" t="s">
        <v>1625</v>
      </c>
      <c r="AA289" t="s">
        <v>370</v>
      </c>
      <c r="AB289" t="s">
        <v>172</v>
      </c>
      <c r="AC289" t="s">
        <v>173</v>
      </c>
      <c r="AD289">
        <v>1</v>
      </c>
      <c r="AE289" t="s">
        <v>1627</v>
      </c>
      <c r="AF289" t="s">
        <v>113</v>
      </c>
      <c r="AG289" t="s">
        <v>113</v>
      </c>
      <c r="AH289" t="s">
        <v>131</v>
      </c>
      <c r="AI289" t="s">
        <v>132</v>
      </c>
      <c r="AJ289" t="s">
        <v>131</v>
      </c>
      <c r="AK289" t="s">
        <v>1628</v>
      </c>
      <c r="AL289" t="s">
        <v>2883</v>
      </c>
      <c r="AM289" t="s">
        <v>2042</v>
      </c>
      <c r="AN289" t="s">
        <v>1629</v>
      </c>
      <c r="AO289" t="s">
        <v>225</v>
      </c>
      <c r="AP289">
        <v>41988207121</v>
      </c>
      <c r="AQ289" t="s">
        <v>178</v>
      </c>
      <c r="AR289" t="s">
        <v>113</v>
      </c>
      <c r="AS289" t="s">
        <v>113</v>
      </c>
      <c r="AT289" t="s">
        <v>113</v>
      </c>
      <c r="AU289" t="s">
        <v>113</v>
      </c>
      <c r="AW289" t="s">
        <v>113</v>
      </c>
      <c r="AX289" s="82">
        <f>IFERROR(FIND("Óbitos/feridos",consulta_completa__11[[#This Row],[13 - Ocorrências/Ambientes Atingidos]]),0)</f>
        <v>0</v>
      </c>
      <c r="AY289" s="83" t="str">
        <f t="shared" si="126"/>
        <v/>
      </c>
      <c r="AZ289" s="82">
        <f>IFERROR(FIND("População afetada/evacuada",consulta_completa__11[[#This Row],[13 - Ocorrências/Ambientes Atingidos]]),0)</f>
        <v>0</v>
      </c>
      <c r="BA289" s="82" t="str">
        <f t="shared" si="127"/>
        <v/>
      </c>
      <c r="BB289" s="82">
        <f>IFERROR(FIND("Suspensão de abastecimento de água",consulta_completa__11[[#This Row],[13 - Ocorrências/Ambientes Atingidos]]),0)</f>
        <v>0</v>
      </c>
      <c r="BC289" s="83" t="str">
        <f t="shared" si="155"/>
        <v/>
      </c>
      <c r="BD289" s="82">
        <f>IFERROR(FIND("Rio/córrego",consulta_completa__11[[#This Row],[13 - Ocorrências/Ambientes Atingidos]]),0)</f>
        <v>0</v>
      </c>
      <c r="BE289" s="83" t="str">
        <f t="shared" si="128"/>
        <v/>
      </c>
      <c r="BF289" s="82">
        <f>IFERROR(FIND("Lago",consulta_completa__11[[#This Row],[13 - Ocorrências/Ambientes Atingidos]]),0)</f>
        <v>0</v>
      </c>
      <c r="BG289" s="83" t="str">
        <f t="shared" si="129"/>
        <v/>
      </c>
      <c r="BH289" s="82">
        <f>IFERROR(FIND("Mar",consulta_completa__11[[#This Row],[13 - Ocorrências/Ambientes Atingidos]]),0)</f>
        <v>0</v>
      </c>
      <c r="BI289" s="83" t="str">
        <f t="shared" si="130"/>
        <v/>
      </c>
      <c r="BJ289" s="82">
        <f>IFERROR(FIND("Praia",consulta_completa__11[[#This Row],[13 - Ocorrências/Ambientes Atingidos]]),0)</f>
        <v>0</v>
      </c>
      <c r="BK289" s="83" t="str">
        <f t="shared" si="131"/>
        <v/>
      </c>
      <c r="BL289" s="82">
        <f>IFERROR(FIND("Solo",consulta_completa__11[[#This Row],[13 - Ocorrências/Ambientes Atingidos]]),0)</f>
        <v>1</v>
      </c>
      <c r="BM289" s="83" t="str">
        <f t="shared" si="132"/>
        <v>X</v>
      </c>
      <c r="BN289" s="82">
        <f>IFERROR(FIND("Águas subterrâneas",consulta_completa__11[[#This Row],[13 - Ocorrências/Ambientes Atingidos]]),0)</f>
        <v>0</v>
      </c>
      <c r="BO289" s="83" t="str">
        <f t="shared" si="133"/>
        <v/>
      </c>
      <c r="BP289" s="82">
        <f>IFERROR(FIND("Atmosfera",consulta_completa__11[[#This Row],[13 - Ocorrências/Ambientes Atingidos]]),0)</f>
        <v>0</v>
      </c>
      <c r="BQ289" s="83" t="str">
        <f t="shared" si="134"/>
        <v/>
      </c>
      <c r="BR289" s="82">
        <f>IFERROR(FIND("Flora",consulta_completa__11[[#This Row],[13 - Ocorrências/Ambientes Atingidos]]),0)</f>
        <v>0</v>
      </c>
      <c r="BS289" s="83" t="str">
        <f t="shared" si="135"/>
        <v/>
      </c>
      <c r="BT289" s="82">
        <f>IFERROR(FIND("Fauna",consulta_completa__11[[#This Row],[13 - Ocorrências/Ambientes Atingidos]]),0)</f>
        <v>0</v>
      </c>
      <c r="BU289" s="83" t="str">
        <f t="shared" si="136"/>
        <v/>
      </c>
      <c r="BV289" s="82">
        <f>IFERROR(FIND("UC federal",consulta_completa__11[[#This Row],[13 - Ocorrências/Ambientes Atingidos]]),0)</f>
        <v>0</v>
      </c>
      <c r="BW289" s="83" t="str">
        <f t="shared" si="137"/>
        <v/>
      </c>
      <c r="BX289" s="82">
        <f>IFERROR(FIND("UC estadual/municipal",consulta_completa__11[[#This Row],[13 - Ocorrências/Ambientes Atingidos]]),0)</f>
        <v>0</v>
      </c>
      <c r="BY289" s="83" t="str">
        <f t="shared" si="138"/>
        <v/>
      </c>
      <c r="BZ289" s="82">
        <f>IFERROR(FIND("Outro(s)",consulta_completa__11[[#This Row],[13 - Ocorrências/Ambientes Atingidos]]),0)</f>
        <v>0</v>
      </c>
      <c r="CA289" s="83" t="str">
        <f t="shared" si="139"/>
        <v/>
      </c>
      <c r="CB289" s="82">
        <f>IFERROR(FIND("Sem dano",consulta_completa__11[[#This Row],[13 - Ocorrências/Ambientes Atingidos]]),0)</f>
        <v>0</v>
      </c>
      <c r="CC289" s="83" t="str">
        <f t="shared" si="140"/>
        <v/>
      </c>
      <c r="CD289" s="82" t="str">
        <f>IF(consulta_completa__11[[#This Row],[13 - Ocorrências/Ambientes Atingidos]]="","X","")</f>
        <v/>
      </c>
      <c r="CE289" s="84">
        <f>IFERROR(FIND("IBAMA",consulta_completa__11[[#This Row],[14 - Inst. Atuando no Local]]),0)</f>
        <v>0</v>
      </c>
      <c r="CF289" s="84" t="str">
        <f t="shared" si="141"/>
        <v/>
      </c>
      <c r="CG289" s="84">
        <f>IFERROR(FIND("OEMA",consulta_completa__11[[#This Row],[14 - Inst. Atuando no Local]]),0)</f>
        <v>0</v>
      </c>
      <c r="CH289" s="84" t="str">
        <f t="shared" si="142"/>
        <v/>
      </c>
      <c r="CI289" s="84">
        <f>IFERROR(FIND("DEFESA CIVIL",consulta_completa__11[[#This Row],[14 - Inst. Atuando no Local]]),0)</f>
        <v>0</v>
      </c>
      <c r="CJ289" s="84" t="str">
        <f t="shared" si="143"/>
        <v/>
      </c>
      <c r="CK289" s="84">
        <f>IFERROR(FIND("CORPO DE BOMBEIROS",consulta_completa__11[[#This Row],[14 - Inst. Atuando no Local]]),0)</f>
        <v>0</v>
      </c>
      <c r="CL289" s="84" t="str">
        <f t="shared" si="144"/>
        <v/>
      </c>
      <c r="CM289" s="84">
        <f>IFERROR(FIND("POLÍCIA RODOVIÁRIA",consulta_completa__11[[#This Row],[14 - Inst. Atuando no Local]]),0)</f>
        <v>0</v>
      </c>
      <c r="CN289" s="84" t="str">
        <f t="shared" si="145"/>
        <v/>
      </c>
      <c r="CO289" s="84">
        <f>IFERROR(FIND("POLÍCIA MILITAR",consulta_completa__11[[#This Row],[14 - Inst. Atuando no Local]]),0)</f>
        <v>0</v>
      </c>
      <c r="CP289" s="84" t="str">
        <f t="shared" si="146"/>
        <v/>
      </c>
      <c r="CQ289" s="84">
        <f>IFERROR(FIND("POLÍCIA CIVIL",consulta_completa__11[[#This Row],[14 - Inst. Atuando no Local]]),0)</f>
        <v>0</v>
      </c>
      <c r="CR289" s="84" t="str">
        <f t="shared" si="147"/>
        <v/>
      </c>
      <c r="CS289" s="84">
        <f>IFERROR(FIND("MARINHA DO BRASIL",consulta_completa__11[[#This Row],[14 - Inst. Atuando no Local]]),0)</f>
        <v>0</v>
      </c>
      <c r="CT289" s="84" t="str">
        <f t="shared" si="148"/>
        <v/>
      </c>
      <c r="CU289" s="84">
        <f>IFERROR(FIND("EMPRESA ESPECIALIZADA EM ATENDIMENTO",consulta_completa__11[[#This Row],[14 - Inst. Atuando no Local]]),0)</f>
        <v>0</v>
      </c>
      <c r="CV289" s="84" t="str">
        <f t="shared" si="149"/>
        <v/>
      </c>
      <c r="CW289" s="84">
        <f>IFERROR(FIND("IBAMA",consulta_completa__11[[#This Row],[14 - Inst. Atuando no Local]]),0)</f>
        <v>0</v>
      </c>
      <c r="CX289" s="84" t="str">
        <f t="shared" si="150"/>
        <v/>
      </c>
      <c r="CY289" s="84" t="str">
        <f>IF(consulta_completa__11[[#This Row],[14 - Inst. Atuando no Local]]="","X","")</f>
        <v/>
      </c>
      <c r="CZ289" s="84">
        <f>IFERROR(FIND("OUTRA (S)",consulta_completa__11[[#This Row],[14 - Inst. Atuando no Local]]),0)</f>
        <v>0</v>
      </c>
      <c r="DA289" s="84" t="str">
        <f t="shared" si="151"/>
        <v/>
      </c>
      <c r="DB289" s="35" t="str">
        <f t="shared" si="152"/>
        <v>Sim</v>
      </c>
      <c r="DC289" s="35" t="str">
        <f t="shared" si="153"/>
        <v>Não</v>
      </c>
      <c r="DD289" s="35" t="str">
        <f t="shared" si="154"/>
        <v>Sim</v>
      </c>
      <c r="DE289" s="87" t="str">
        <f t="shared" si="125"/>
        <v>Federal</v>
      </c>
    </row>
    <row r="290" spans="1:109">
      <c r="A290" s="14">
        <v>202542932454</v>
      </c>
      <c r="B290" s="1">
        <v>45773</v>
      </c>
      <c r="C290" t="s">
        <v>160</v>
      </c>
      <c r="D290" t="s">
        <v>161</v>
      </c>
      <c r="E290" t="s">
        <v>162</v>
      </c>
      <c r="F290" t="s">
        <v>163</v>
      </c>
      <c r="G290" t="s">
        <v>113</v>
      </c>
      <c r="H290" t="s">
        <v>114</v>
      </c>
      <c r="I290" t="s">
        <v>114</v>
      </c>
      <c r="J290" t="s">
        <v>2882</v>
      </c>
      <c r="K290" t="s">
        <v>165</v>
      </c>
      <c r="L290" t="s">
        <v>166</v>
      </c>
      <c r="M290" t="s">
        <v>140</v>
      </c>
      <c r="N290" t="s">
        <v>119</v>
      </c>
      <c r="O290" t="s">
        <v>120</v>
      </c>
      <c r="P290" t="s">
        <v>229</v>
      </c>
      <c r="Q290" t="s">
        <v>167</v>
      </c>
      <c r="R290" t="s">
        <v>123</v>
      </c>
      <c r="S290" t="s">
        <v>113</v>
      </c>
      <c r="T290" t="s">
        <v>113</v>
      </c>
      <c r="U290" t="s">
        <v>1623</v>
      </c>
      <c r="V290" t="s">
        <v>1624</v>
      </c>
      <c r="Z290" t="s">
        <v>1625</v>
      </c>
      <c r="AA290" t="s">
        <v>1626</v>
      </c>
      <c r="AB290" t="s">
        <v>2667</v>
      </c>
      <c r="AC290" t="s">
        <v>173</v>
      </c>
      <c r="AD290">
        <v>1</v>
      </c>
      <c r="AE290" t="s">
        <v>2884</v>
      </c>
      <c r="AF290" t="s">
        <v>113</v>
      </c>
      <c r="AG290" t="s">
        <v>113</v>
      </c>
      <c r="AH290" t="s">
        <v>131</v>
      </c>
      <c r="AI290" t="s">
        <v>132</v>
      </c>
      <c r="AJ290" t="s">
        <v>131</v>
      </c>
      <c r="AK290" t="s">
        <v>2885</v>
      </c>
      <c r="AL290" t="s">
        <v>2886</v>
      </c>
      <c r="AM290" t="s">
        <v>2042</v>
      </c>
      <c r="AN290" t="s">
        <v>1629</v>
      </c>
      <c r="AO290" t="s">
        <v>225</v>
      </c>
      <c r="AP290">
        <v>41988207121</v>
      </c>
      <c r="AQ290" t="s">
        <v>178</v>
      </c>
      <c r="AR290" t="s">
        <v>113</v>
      </c>
      <c r="AS290" t="s">
        <v>113</v>
      </c>
      <c r="AT290" t="s">
        <v>113</v>
      </c>
      <c r="AU290" t="s">
        <v>113</v>
      </c>
      <c r="AW290" t="s">
        <v>113</v>
      </c>
      <c r="AX290" s="82">
        <f>IFERROR(FIND("Óbitos/feridos",consulta_completa__11[[#This Row],[13 - Ocorrências/Ambientes Atingidos]]),0)</f>
        <v>0</v>
      </c>
      <c r="AY290" s="83" t="str">
        <f t="shared" si="126"/>
        <v/>
      </c>
      <c r="AZ290" s="82">
        <f>IFERROR(FIND("População afetada/evacuada",consulta_completa__11[[#This Row],[13 - Ocorrências/Ambientes Atingidos]]),0)</f>
        <v>0</v>
      </c>
      <c r="BA290" s="82" t="str">
        <f t="shared" si="127"/>
        <v/>
      </c>
      <c r="BB290" s="82">
        <f>IFERROR(FIND("Suspensão de abastecimento de água",consulta_completa__11[[#This Row],[13 - Ocorrências/Ambientes Atingidos]]),0)</f>
        <v>0</v>
      </c>
      <c r="BC290" s="83" t="str">
        <f t="shared" si="155"/>
        <v/>
      </c>
      <c r="BD290" s="82">
        <f>IFERROR(FIND("Rio/córrego",consulta_completa__11[[#This Row],[13 - Ocorrências/Ambientes Atingidos]]),0)</f>
        <v>0</v>
      </c>
      <c r="BE290" s="83" t="str">
        <f t="shared" si="128"/>
        <v/>
      </c>
      <c r="BF290" s="82">
        <f>IFERROR(FIND("Lago",consulta_completa__11[[#This Row],[13 - Ocorrências/Ambientes Atingidos]]),0)</f>
        <v>0</v>
      </c>
      <c r="BG290" s="83" t="str">
        <f t="shared" si="129"/>
        <v/>
      </c>
      <c r="BH290" s="82">
        <f>IFERROR(FIND("Mar",consulta_completa__11[[#This Row],[13 - Ocorrências/Ambientes Atingidos]]),0)</f>
        <v>0</v>
      </c>
      <c r="BI290" s="83" t="str">
        <f t="shared" si="130"/>
        <v/>
      </c>
      <c r="BJ290" s="82">
        <f>IFERROR(FIND("Praia",consulta_completa__11[[#This Row],[13 - Ocorrências/Ambientes Atingidos]]),0)</f>
        <v>0</v>
      </c>
      <c r="BK290" s="83" t="str">
        <f t="shared" si="131"/>
        <v/>
      </c>
      <c r="BL290" s="82">
        <f>IFERROR(FIND("Solo",consulta_completa__11[[#This Row],[13 - Ocorrências/Ambientes Atingidos]]),0)</f>
        <v>1</v>
      </c>
      <c r="BM290" s="83" t="str">
        <f t="shared" si="132"/>
        <v>X</v>
      </c>
      <c r="BN290" s="82">
        <f>IFERROR(FIND("Águas subterrâneas",consulta_completa__11[[#This Row],[13 - Ocorrências/Ambientes Atingidos]]),0)</f>
        <v>0</v>
      </c>
      <c r="BO290" s="83" t="str">
        <f t="shared" si="133"/>
        <v/>
      </c>
      <c r="BP290" s="82">
        <f>IFERROR(FIND("Atmosfera",consulta_completa__11[[#This Row],[13 - Ocorrências/Ambientes Atingidos]]),0)</f>
        <v>0</v>
      </c>
      <c r="BQ290" s="83" t="str">
        <f t="shared" si="134"/>
        <v/>
      </c>
      <c r="BR290" s="82">
        <f>IFERROR(FIND("Flora",consulta_completa__11[[#This Row],[13 - Ocorrências/Ambientes Atingidos]]),0)</f>
        <v>0</v>
      </c>
      <c r="BS290" s="83" t="str">
        <f t="shared" si="135"/>
        <v/>
      </c>
      <c r="BT290" s="82">
        <f>IFERROR(FIND("Fauna",consulta_completa__11[[#This Row],[13 - Ocorrências/Ambientes Atingidos]]),0)</f>
        <v>0</v>
      </c>
      <c r="BU290" s="83" t="str">
        <f t="shared" si="136"/>
        <v/>
      </c>
      <c r="BV290" s="82">
        <f>IFERROR(FIND("UC federal",consulta_completa__11[[#This Row],[13 - Ocorrências/Ambientes Atingidos]]),0)</f>
        <v>0</v>
      </c>
      <c r="BW290" s="83" t="str">
        <f t="shared" si="137"/>
        <v/>
      </c>
      <c r="BX290" s="82">
        <f>IFERROR(FIND("UC estadual/municipal",consulta_completa__11[[#This Row],[13 - Ocorrências/Ambientes Atingidos]]),0)</f>
        <v>0</v>
      </c>
      <c r="BY290" s="83" t="str">
        <f t="shared" si="138"/>
        <v/>
      </c>
      <c r="BZ290" s="82">
        <f>IFERROR(FIND("Outro(s)",consulta_completa__11[[#This Row],[13 - Ocorrências/Ambientes Atingidos]]),0)</f>
        <v>0</v>
      </c>
      <c r="CA290" s="83" t="str">
        <f t="shared" si="139"/>
        <v/>
      </c>
      <c r="CB290" s="82">
        <f>IFERROR(FIND("Sem dano",consulta_completa__11[[#This Row],[13 - Ocorrências/Ambientes Atingidos]]),0)</f>
        <v>0</v>
      </c>
      <c r="CC290" s="83" t="str">
        <f t="shared" si="140"/>
        <v/>
      </c>
      <c r="CD290" s="82" t="str">
        <f>IF(consulta_completa__11[[#This Row],[13 - Ocorrências/Ambientes Atingidos]]="","X","")</f>
        <v/>
      </c>
      <c r="CE290" s="84">
        <f>IFERROR(FIND("IBAMA",consulta_completa__11[[#This Row],[14 - Inst. Atuando no Local]]),0)</f>
        <v>0</v>
      </c>
      <c r="CF290" s="84" t="str">
        <f t="shared" si="141"/>
        <v/>
      </c>
      <c r="CG290" s="84">
        <f>IFERROR(FIND("OEMA",consulta_completa__11[[#This Row],[14 - Inst. Atuando no Local]]),0)</f>
        <v>0</v>
      </c>
      <c r="CH290" s="84" t="str">
        <f t="shared" si="142"/>
        <v/>
      </c>
      <c r="CI290" s="84">
        <f>IFERROR(FIND("DEFESA CIVIL",consulta_completa__11[[#This Row],[14 - Inst. Atuando no Local]]),0)</f>
        <v>0</v>
      </c>
      <c r="CJ290" s="84" t="str">
        <f t="shared" si="143"/>
        <v/>
      </c>
      <c r="CK290" s="84">
        <f>IFERROR(FIND("CORPO DE BOMBEIROS",consulta_completa__11[[#This Row],[14 - Inst. Atuando no Local]]),0)</f>
        <v>0</v>
      </c>
      <c r="CL290" s="84" t="str">
        <f t="shared" si="144"/>
        <v/>
      </c>
      <c r="CM290" s="84">
        <f>IFERROR(FIND("POLÍCIA RODOVIÁRIA",consulta_completa__11[[#This Row],[14 - Inst. Atuando no Local]]),0)</f>
        <v>0</v>
      </c>
      <c r="CN290" s="84" t="str">
        <f t="shared" si="145"/>
        <v/>
      </c>
      <c r="CO290" s="84">
        <f>IFERROR(FIND("POLÍCIA MILITAR",consulta_completa__11[[#This Row],[14 - Inst. Atuando no Local]]),0)</f>
        <v>0</v>
      </c>
      <c r="CP290" s="84" t="str">
        <f t="shared" si="146"/>
        <v/>
      </c>
      <c r="CQ290" s="84">
        <f>IFERROR(FIND("POLÍCIA CIVIL",consulta_completa__11[[#This Row],[14 - Inst. Atuando no Local]]),0)</f>
        <v>0</v>
      </c>
      <c r="CR290" s="84" t="str">
        <f t="shared" si="147"/>
        <v/>
      </c>
      <c r="CS290" s="84">
        <f>IFERROR(FIND("MARINHA DO BRASIL",consulta_completa__11[[#This Row],[14 - Inst. Atuando no Local]]),0)</f>
        <v>0</v>
      </c>
      <c r="CT290" s="84" t="str">
        <f t="shared" si="148"/>
        <v/>
      </c>
      <c r="CU290" s="84">
        <f>IFERROR(FIND("EMPRESA ESPECIALIZADA EM ATENDIMENTO",consulta_completa__11[[#This Row],[14 - Inst. Atuando no Local]]),0)</f>
        <v>0</v>
      </c>
      <c r="CV290" s="84" t="str">
        <f t="shared" si="149"/>
        <v/>
      </c>
      <c r="CW290" s="84">
        <f>IFERROR(FIND("IBAMA",consulta_completa__11[[#This Row],[14 - Inst. Atuando no Local]]),0)</f>
        <v>0</v>
      </c>
      <c r="CX290" s="84" t="str">
        <f t="shared" si="150"/>
        <v/>
      </c>
      <c r="CY290" s="84" t="str">
        <f>IF(consulta_completa__11[[#This Row],[14 - Inst. Atuando no Local]]="","X","")</f>
        <v/>
      </c>
      <c r="CZ290" s="84">
        <f>IFERROR(FIND("OUTRA (S)",consulta_completa__11[[#This Row],[14 - Inst. Atuando no Local]]),0)</f>
        <v>0</v>
      </c>
      <c r="DA290" s="84" t="str">
        <f t="shared" si="151"/>
        <v/>
      </c>
      <c r="DB290" s="35" t="str">
        <f t="shared" si="152"/>
        <v>Sim</v>
      </c>
      <c r="DC290" s="35" t="str">
        <f t="shared" si="153"/>
        <v>Não</v>
      </c>
      <c r="DD290" s="35" t="str">
        <f t="shared" si="154"/>
        <v>Sim</v>
      </c>
      <c r="DE290" s="87" t="str">
        <f t="shared" si="125"/>
        <v>Federal</v>
      </c>
    </row>
    <row r="291" spans="1:109">
      <c r="A291" s="14">
        <v>20255639630</v>
      </c>
      <c r="B291" s="1">
        <v>45774</v>
      </c>
      <c r="C291" t="s">
        <v>2887</v>
      </c>
      <c r="D291" t="s">
        <v>180</v>
      </c>
      <c r="E291" t="s">
        <v>286</v>
      </c>
      <c r="F291" t="s">
        <v>112</v>
      </c>
      <c r="G291" t="s">
        <v>2888</v>
      </c>
      <c r="H291" t="s">
        <v>113</v>
      </c>
      <c r="I291" t="s">
        <v>113</v>
      </c>
      <c r="J291" t="s">
        <v>113</v>
      </c>
      <c r="K291" t="s">
        <v>114</v>
      </c>
      <c r="L291" t="s">
        <v>114</v>
      </c>
      <c r="M291" t="s">
        <v>629</v>
      </c>
      <c r="N291" t="s">
        <v>2184</v>
      </c>
      <c r="O291" t="s">
        <v>185</v>
      </c>
      <c r="P291" t="s">
        <v>272</v>
      </c>
      <c r="Q291" t="s">
        <v>122</v>
      </c>
      <c r="R291" t="s">
        <v>123</v>
      </c>
      <c r="S291" t="s">
        <v>113</v>
      </c>
      <c r="T291" t="s">
        <v>2889</v>
      </c>
      <c r="U291" t="s">
        <v>631</v>
      </c>
      <c r="V291" t="s">
        <v>2890</v>
      </c>
      <c r="Z291" t="s">
        <v>2891</v>
      </c>
      <c r="AA291" t="s">
        <v>2892</v>
      </c>
      <c r="AB291" t="s">
        <v>113</v>
      </c>
      <c r="AC291" t="s">
        <v>113</v>
      </c>
      <c r="AE291" t="s">
        <v>2893</v>
      </c>
      <c r="AF291" t="s">
        <v>113</v>
      </c>
      <c r="AG291" t="s">
        <v>113</v>
      </c>
      <c r="AH291" t="s">
        <v>194</v>
      </c>
      <c r="AI291" t="s">
        <v>132</v>
      </c>
      <c r="AJ291" t="s">
        <v>132</v>
      </c>
      <c r="AK291" t="s">
        <v>113</v>
      </c>
      <c r="AL291" t="s">
        <v>2894</v>
      </c>
      <c r="AM291" t="s">
        <v>153</v>
      </c>
      <c r="AN291" t="s">
        <v>154</v>
      </c>
      <c r="AO291" t="s">
        <v>155</v>
      </c>
      <c r="AP291">
        <v>633161070</v>
      </c>
      <c r="AQ291" t="s">
        <v>156</v>
      </c>
      <c r="AR291" t="s">
        <v>113</v>
      </c>
      <c r="AS291" t="s">
        <v>113</v>
      </c>
      <c r="AT291" t="s">
        <v>113</v>
      </c>
      <c r="AU291" t="s">
        <v>113</v>
      </c>
      <c r="AW291" t="s">
        <v>113</v>
      </c>
      <c r="AX291" s="82">
        <f>IFERROR(FIND("Óbitos/feridos",consulta_completa__11[[#This Row],[13 - Ocorrências/Ambientes Atingidos]]),0)</f>
        <v>0</v>
      </c>
      <c r="AY291" s="83" t="str">
        <f t="shared" si="126"/>
        <v/>
      </c>
      <c r="AZ291" s="82">
        <f>IFERROR(FIND("População afetada/evacuada",consulta_completa__11[[#This Row],[13 - Ocorrências/Ambientes Atingidos]]),0)</f>
        <v>0</v>
      </c>
      <c r="BA291" s="82" t="str">
        <f t="shared" si="127"/>
        <v/>
      </c>
      <c r="BB291" s="82">
        <f>IFERROR(FIND("Suspensão de abastecimento de água",consulta_completa__11[[#This Row],[13 - Ocorrências/Ambientes Atingidos]]),0)</f>
        <v>0</v>
      </c>
      <c r="BC291" s="83" t="str">
        <f t="shared" si="155"/>
        <v/>
      </c>
      <c r="BD291" s="82">
        <f>IFERROR(FIND("Rio/córrego",consulta_completa__11[[#This Row],[13 - Ocorrências/Ambientes Atingidos]]),0)</f>
        <v>0</v>
      </c>
      <c r="BE291" s="83" t="str">
        <f t="shared" si="128"/>
        <v/>
      </c>
      <c r="BF291" s="82">
        <f>IFERROR(FIND("Lago",consulta_completa__11[[#This Row],[13 - Ocorrências/Ambientes Atingidos]]),0)</f>
        <v>0</v>
      </c>
      <c r="BG291" s="83" t="str">
        <f t="shared" si="129"/>
        <v/>
      </c>
      <c r="BH291" s="82">
        <f>IFERROR(FIND("Mar",consulta_completa__11[[#This Row],[13 - Ocorrências/Ambientes Atingidos]]),0)</f>
        <v>0</v>
      </c>
      <c r="BI291" s="83" t="str">
        <f t="shared" si="130"/>
        <v/>
      </c>
      <c r="BJ291" s="82">
        <f>IFERROR(FIND("Praia",consulta_completa__11[[#This Row],[13 - Ocorrências/Ambientes Atingidos]]),0)</f>
        <v>0</v>
      </c>
      <c r="BK291" s="83" t="str">
        <f t="shared" si="131"/>
        <v/>
      </c>
      <c r="BL291" s="82">
        <f>IFERROR(FIND("Solo",consulta_completa__11[[#This Row],[13 - Ocorrências/Ambientes Atingidos]]),0)</f>
        <v>1</v>
      </c>
      <c r="BM291" s="83" t="str">
        <f t="shared" si="132"/>
        <v>X</v>
      </c>
      <c r="BN291" s="82">
        <f>IFERROR(FIND("Águas subterrâneas",consulta_completa__11[[#This Row],[13 - Ocorrências/Ambientes Atingidos]]),0)</f>
        <v>0</v>
      </c>
      <c r="BO291" s="83" t="str">
        <f t="shared" si="133"/>
        <v/>
      </c>
      <c r="BP291" s="82">
        <f>IFERROR(FIND("Atmosfera",consulta_completa__11[[#This Row],[13 - Ocorrências/Ambientes Atingidos]]),0)</f>
        <v>0</v>
      </c>
      <c r="BQ291" s="83" t="str">
        <f t="shared" si="134"/>
        <v/>
      </c>
      <c r="BR291" s="82">
        <f>IFERROR(FIND("Flora",consulta_completa__11[[#This Row],[13 - Ocorrências/Ambientes Atingidos]]),0)</f>
        <v>7</v>
      </c>
      <c r="BS291" s="83" t="str">
        <f t="shared" si="135"/>
        <v>X</v>
      </c>
      <c r="BT291" s="82">
        <f>IFERROR(FIND("Fauna",consulta_completa__11[[#This Row],[13 - Ocorrências/Ambientes Atingidos]]),0)</f>
        <v>0</v>
      </c>
      <c r="BU291" s="83" t="str">
        <f t="shared" si="136"/>
        <v/>
      </c>
      <c r="BV291" s="82">
        <f>IFERROR(FIND("UC federal",consulta_completa__11[[#This Row],[13 - Ocorrências/Ambientes Atingidos]]),0)</f>
        <v>0</v>
      </c>
      <c r="BW291" s="83" t="str">
        <f t="shared" si="137"/>
        <v/>
      </c>
      <c r="BX291" s="82">
        <f>IFERROR(FIND("UC estadual/municipal",consulta_completa__11[[#This Row],[13 - Ocorrências/Ambientes Atingidos]]),0)</f>
        <v>0</v>
      </c>
      <c r="BY291" s="83" t="str">
        <f t="shared" si="138"/>
        <v/>
      </c>
      <c r="BZ291" s="82">
        <f>IFERROR(FIND("Outro(s)",consulta_completa__11[[#This Row],[13 - Ocorrências/Ambientes Atingidos]]),0)</f>
        <v>0</v>
      </c>
      <c r="CA291" s="83" t="str">
        <f t="shared" si="139"/>
        <v/>
      </c>
      <c r="CB291" s="82">
        <f>IFERROR(FIND("Sem dano",consulta_completa__11[[#This Row],[13 - Ocorrências/Ambientes Atingidos]]),0)</f>
        <v>0</v>
      </c>
      <c r="CC291" s="83" t="str">
        <f t="shared" si="140"/>
        <v/>
      </c>
      <c r="CD291" s="82" t="str">
        <f>IF(consulta_completa__11[[#This Row],[13 - Ocorrências/Ambientes Atingidos]]="","X","")</f>
        <v/>
      </c>
      <c r="CE291" s="84">
        <f>IFERROR(FIND("IBAMA",consulta_completa__11[[#This Row],[14 - Inst. Atuando no Local]]),0)</f>
        <v>0</v>
      </c>
      <c r="CF291" s="84" t="str">
        <f t="shared" si="141"/>
        <v/>
      </c>
      <c r="CG291" s="84">
        <f>IFERROR(FIND("OEMA",consulta_completa__11[[#This Row],[14 - Inst. Atuando no Local]]),0)</f>
        <v>0</v>
      </c>
      <c r="CH291" s="84" t="str">
        <f t="shared" si="142"/>
        <v/>
      </c>
      <c r="CI291" s="84">
        <f>IFERROR(FIND("DEFESA CIVIL",consulta_completa__11[[#This Row],[14 - Inst. Atuando no Local]]),0)</f>
        <v>0</v>
      </c>
      <c r="CJ291" s="84" t="str">
        <f t="shared" si="143"/>
        <v/>
      </c>
      <c r="CK291" s="84">
        <f>IFERROR(FIND("CORPO DE BOMBEIROS",consulta_completa__11[[#This Row],[14 - Inst. Atuando no Local]]),0)</f>
        <v>0</v>
      </c>
      <c r="CL291" s="84" t="str">
        <f t="shared" si="144"/>
        <v/>
      </c>
      <c r="CM291" s="84">
        <f>IFERROR(FIND("POLÍCIA RODOVIÁRIA",consulta_completa__11[[#This Row],[14 - Inst. Atuando no Local]]),0)</f>
        <v>0</v>
      </c>
      <c r="CN291" s="84" t="str">
        <f t="shared" si="145"/>
        <v/>
      </c>
      <c r="CO291" s="84">
        <f>IFERROR(FIND("POLÍCIA MILITAR",consulta_completa__11[[#This Row],[14 - Inst. Atuando no Local]]),0)</f>
        <v>0</v>
      </c>
      <c r="CP291" s="84" t="str">
        <f t="shared" si="146"/>
        <v/>
      </c>
      <c r="CQ291" s="84">
        <f>IFERROR(FIND("POLÍCIA CIVIL",consulta_completa__11[[#This Row],[14 - Inst. Atuando no Local]]),0)</f>
        <v>0</v>
      </c>
      <c r="CR291" s="84" t="str">
        <f t="shared" si="147"/>
        <v/>
      </c>
      <c r="CS291" s="84">
        <f>IFERROR(FIND("MARINHA DO BRASIL",consulta_completa__11[[#This Row],[14 - Inst. Atuando no Local]]),0)</f>
        <v>0</v>
      </c>
      <c r="CT291" s="84" t="str">
        <f t="shared" si="148"/>
        <v/>
      </c>
      <c r="CU291" s="84">
        <f>IFERROR(FIND("EMPRESA ESPECIALIZADA EM ATENDIMENTO",consulta_completa__11[[#This Row],[14 - Inst. Atuando no Local]]),0)</f>
        <v>0</v>
      </c>
      <c r="CV291" s="84" t="str">
        <f t="shared" si="149"/>
        <v/>
      </c>
      <c r="CW291" s="84">
        <f>IFERROR(FIND("IBAMA",consulta_completa__11[[#This Row],[14 - Inst. Atuando no Local]]),0)</f>
        <v>0</v>
      </c>
      <c r="CX291" s="84" t="str">
        <f t="shared" si="150"/>
        <v/>
      </c>
      <c r="CY291" s="84" t="str">
        <f>IF(consulta_completa__11[[#This Row],[14 - Inst. Atuando no Local]]="","X","")</f>
        <v/>
      </c>
      <c r="CZ291" s="84">
        <f>IFERROR(FIND("OUTRA (S)",consulta_completa__11[[#This Row],[14 - Inst. Atuando no Local]]),0)</f>
        <v>0</v>
      </c>
      <c r="DA291" s="84" t="str">
        <f t="shared" si="151"/>
        <v/>
      </c>
      <c r="DB291" s="35" t="str">
        <f t="shared" si="152"/>
        <v>Sim</v>
      </c>
      <c r="DC291" s="35" t="str">
        <f t="shared" si="153"/>
        <v>Não</v>
      </c>
      <c r="DD291" s="35" t="str">
        <f t="shared" si="154"/>
        <v>Sim</v>
      </c>
      <c r="DE291" s="87" t="str">
        <f t="shared" si="125"/>
        <v>Sem informação</v>
      </c>
    </row>
    <row r="292" spans="1:109">
      <c r="A292" s="14">
        <v>202542939658</v>
      </c>
      <c r="B292" s="1">
        <v>45774</v>
      </c>
      <c r="C292" t="s">
        <v>109</v>
      </c>
      <c r="D292" t="s">
        <v>110</v>
      </c>
      <c r="E292" t="s">
        <v>111</v>
      </c>
      <c r="F292" t="s">
        <v>112</v>
      </c>
      <c r="G292" t="s">
        <v>113</v>
      </c>
      <c r="H292" t="s">
        <v>114</v>
      </c>
      <c r="I292" t="s">
        <v>114</v>
      </c>
      <c r="J292" t="s">
        <v>391</v>
      </c>
      <c r="K292" t="s">
        <v>2895</v>
      </c>
      <c r="L292" t="s">
        <v>117</v>
      </c>
      <c r="M292" t="s">
        <v>118</v>
      </c>
      <c r="N292" t="s">
        <v>119</v>
      </c>
      <c r="O292" t="s">
        <v>239</v>
      </c>
      <c r="P292" t="s">
        <v>272</v>
      </c>
      <c r="Q292" t="s">
        <v>122</v>
      </c>
      <c r="R292" t="s">
        <v>123</v>
      </c>
      <c r="S292" t="s">
        <v>113</v>
      </c>
      <c r="T292" t="s">
        <v>1631</v>
      </c>
      <c r="U292" t="s">
        <v>2896</v>
      </c>
      <c r="V292" t="s">
        <v>2897</v>
      </c>
      <c r="Z292" t="s">
        <v>2898</v>
      </c>
      <c r="AA292" t="s">
        <v>567</v>
      </c>
      <c r="AB292" t="s">
        <v>206</v>
      </c>
      <c r="AC292" t="s">
        <v>482</v>
      </c>
      <c r="AD292">
        <v>1</v>
      </c>
      <c r="AE292" t="s">
        <v>568</v>
      </c>
      <c r="AF292" t="s">
        <v>113</v>
      </c>
      <c r="AG292" t="s">
        <v>113</v>
      </c>
      <c r="AH292" t="s">
        <v>131</v>
      </c>
      <c r="AI292" t="s">
        <v>132</v>
      </c>
      <c r="AJ292" t="s">
        <v>131</v>
      </c>
      <c r="AK292" t="s">
        <v>2899</v>
      </c>
      <c r="AL292" t="s">
        <v>2900</v>
      </c>
      <c r="AM292" t="s">
        <v>485</v>
      </c>
      <c r="AN292" t="s">
        <v>2901</v>
      </c>
      <c r="AO292" t="s">
        <v>113</v>
      </c>
      <c r="AP292">
        <v>2732951305</v>
      </c>
      <c r="AQ292" t="s">
        <v>486</v>
      </c>
      <c r="AR292" t="s">
        <v>113</v>
      </c>
      <c r="AS292" t="s">
        <v>113</v>
      </c>
      <c r="AT292" t="s">
        <v>113</v>
      </c>
      <c r="AU292" t="s">
        <v>113</v>
      </c>
      <c r="AW292" t="s">
        <v>113</v>
      </c>
      <c r="AX292" s="82">
        <f>IFERROR(FIND("Óbitos/feridos",consulta_completa__11[[#This Row],[13 - Ocorrências/Ambientes Atingidos]]),0)</f>
        <v>0</v>
      </c>
      <c r="AY292" s="83" t="str">
        <f t="shared" si="126"/>
        <v/>
      </c>
      <c r="AZ292" s="82">
        <f>IFERROR(FIND("População afetada/evacuada",consulta_completa__11[[#This Row],[13 - Ocorrências/Ambientes Atingidos]]),0)</f>
        <v>0</v>
      </c>
      <c r="BA292" s="82" t="str">
        <f t="shared" si="127"/>
        <v/>
      </c>
      <c r="BB292" s="82">
        <f>IFERROR(FIND("Suspensão de abastecimento de água",consulta_completa__11[[#This Row],[13 - Ocorrências/Ambientes Atingidos]]),0)</f>
        <v>0</v>
      </c>
      <c r="BC292" s="83" t="str">
        <f t="shared" si="155"/>
        <v/>
      </c>
      <c r="BD292" s="82">
        <f>IFERROR(FIND("Rio/córrego",consulta_completa__11[[#This Row],[13 - Ocorrências/Ambientes Atingidos]]),0)</f>
        <v>0</v>
      </c>
      <c r="BE292" s="83" t="str">
        <f t="shared" si="128"/>
        <v/>
      </c>
      <c r="BF292" s="82">
        <f>IFERROR(FIND("Lago",consulta_completa__11[[#This Row],[13 - Ocorrências/Ambientes Atingidos]]),0)</f>
        <v>0</v>
      </c>
      <c r="BG292" s="83" t="str">
        <f t="shared" si="129"/>
        <v/>
      </c>
      <c r="BH292" s="82">
        <f>IFERROR(FIND("Mar",consulta_completa__11[[#This Row],[13 - Ocorrências/Ambientes Atingidos]]),0)</f>
        <v>1</v>
      </c>
      <c r="BI292" s="83" t="str">
        <f t="shared" si="130"/>
        <v>X</v>
      </c>
      <c r="BJ292" s="82">
        <f>IFERROR(FIND("Praia",consulta_completa__11[[#This Row],[13 - Ocorrências/Ambientes Atingidos]]),0)</f>
        <v>0</v>
      </c>
      <c r="BK292" s="83" t="str">
        <f t="shared" si="131"/>
        <v/>
      </c>
      <c r="BL292" s="82">
        <f>IFERROR(FIND("Solo",consulta_completa__11[[#This Row],[13 - Ocorrências/Ambientes Atingidos]]),0)</f>
        <v>0</v>
      </c>
      <c r="BM292" s="83" t="str">
        <f t="shared" si="132"/>
        <v/>
      </c>
      <c r="BN292" s="82">
        <f>IFERROR(FIND("Águas subterrâneas",consulta_completa__11[[#This Row],[13 - Ocorrências/Ambientes Atingidos]]),0)</f>
        <v>0</v>
      </c>
      <c r="BO292" s="83" t="str">
        <f t="shared" si="133"/>
        <v/>
      </c>
      <c r="BP292" s="82">
        <f>IFERROR(FIND("Atmosfera",consulta_completa__11[[#This Row],[13 - Ocorrências/Ambientes Atingidos]]),0)</f>
        <v>0</v>
      </c>
      <c r="BQ292" s="83" t="str">
        <f t="shared" si="134"/>
        <v/>
      </c>
      <c r="BR292" s="82">
        <f>IFERROR(FIND("Flora",consulta_completa__11[[#This Row],[13 - Ocorrências/Ambientes Atingidos]]),0)</f>
        <v>0</v>
      </c>
      <c r="BS292" s="83" t="str">
        <f t="shared" si="135"/>
        <v/>
      </c>
      <c r="BT292" s="82">
        <f>IFERROR(FIND("Fauna",consulta_completa__11[[#This Row],[13 - Ocorrências/Ambientes Atingidos]]),0)</f>
        <v>0</v>
      </c>
      <c r="BU292" s="83" t="str">
        <f t="shared" si="136"/>
        <v/>
      </c>
      <c r="BV292" s="82">
        <f>IFERROR(FIND("UC federal",consulta_completa__11[[#This Row],[13 - Ocorrências/Ambientes Atingidos]]),0)</f>
        <v>0</v>
      </c>
      <c r="BW292" s="83" t="str">
        <f t="shared" si="137"/>
        <v/>
      </c>
      <c r="BX292" s="82">
        <f>IFERROR(FIND("UC estadual/municipal",consulta_completa__11[[#This Row],[13 - Ocorrências/Ambientes Atingidos]]),0)</f>
        <v>0</v>
      </c>
      <c r="BY292" s="83" t="str">
        <f t="shared" si="138"/>
        <v/>
      </c>
      <c r="BZ292" s="82">
        <f>IFERROR(FIND("Outro(s)",consulta_completa__11[[#This Row],[13 - Ocorrências/Ambientes Atingidos]]),0)</f>
        <v>0</v>
      </c>
      <c r="CA292" s="83" t="str">
        <f t="shared" si="139"/>
        <v/>
      </c>
      <c r="CB292" s="82">
        <f>IFERROR(FIND("Sem dano",consulta_completa__11[[#This Row],[13 - Ocorrências/Ambientes Atingidos]]),0)</f>
        <v>0</v>
      </c>
      <c r="CC292" s="83" t="str">
        <f t="shared" si="140"/>
        <v/>
      </c>
      <c r="CD292" s="82" t="str">
        <f>IF(consulta_completa__11[[#This Row],[13 - Ocorrências/Ambientes Atingidos]]="","X","")</f>
        <v/>
      </c>
      <c r="CE292" s="84">
        <f>IFERROR(FIND("IBAMA",consulta_completa__11[[#This Row],[14 - Inst. Atuando no Local]]),0)</f>
        <v>0</v>
      </c>
      <c r="CF292" s="84" t="str">
        <f t="shared" si="141"/>
        <v/>
      </c>
      <c r="CG292" s="84">
        <f>IFERROR(FIND("OEMA",consulta_completa__11[[#This Row],[14 - Inst. Atuando no Local]]),0)</f>
        <v>0</v>
      </c>
      <c r="CH292" s="84" t="str">
        <f t="shared" si="142"/>
        <v/>
      </c>
      <c r="CI292" s="84">
        <f>IFERROR(FIND("DEFESA CIVIL",consulta_completa__11[[#This Row],[14 - Inst. Atuando no Local]]),0)</f>
        <v>0</v>
      </c>
      <c r="CJ292" s="84" t="str">
        <f t="shared" si="143"/>
        <v/>
      </c>
      <c r="CK292" s="84">
        <f>IFERROR(FIND("CORPO DE BOMBEIROS",consulta_completa__11[[#This Row],[14 - Inst. Atuando no Local]]),0)</f>
        <v>0</v>
      </c>
      <c r="CL292" s="84" t="str">
        <f t="shared" si="144"/>
        <v/>
      </c>
      <c r="CM292" s="84">
        <f>IFERROR(FIND("POLÍCIA RODOVIÁRIA",consulta_completa__11[[#This Row],[14 - Inst. Atuando no Local]]),0)</f>
        <v>0</v>
      </c>
      <c r="CN292" s="84" t="str">
        <f t="shared" si="145"/>
        <v/>
      </c>
      <c r="CO292" s="84">
        <f>IFERROR(FIND("POLÍCIA MILITAR",consulta_completa__11[[#This Row],[14 - Inst. Atuando no Local]]),0)</f>
        <v>0</v>
      </c>
      <c r="CP292" s="84" t="str">
        <f t="shared" si="146"/>
        <v/>
      </c>
      <c r="CQ292" s="84">
        <f>IFERROR(FIND("POLÍCIA CIVIL",consulta_completa__11[[#This Row],[14 - Inst. Atuando no Local]]),0)</f>
        <v>0</v>
      </c>
      <c r="CR292" s="84" t="str">
        <f t="shared" si="147"/>
        <v/>
      </c>
      <c r="CS292" s="84">
        <f>IFERROR(FIND("MARINHA DO BRASIL",consulta_completa__11[[#This Row],[14 - Inst. Atuando no Local]]),0)</f>
        <v>0</v>
      </c>
      <c r="CT292" s="84" t="str">
        <f t="shared" si="148"/>
        <v/>
      </c>
      <c r="CU292" s="84">
        <f>IFERROR(FIND("EMPRESA ESPECIALIZADA EM ATENDIMENTO",consulta_completa__11[[#This Row],[14 - Inst. Atuando no Local]]),0)</f>
        <v>0</v>
      </c>
      <c r="CV292" s="84" t="str">
        <f t="shared" si="149"/>
        <v/>
      </c>
      <c r="CW292" s="84">
        <f>IFERROR(FIND("IBAMA",consulta_completa__11[[#This Row],[14 - Inst. Atuando no Local]]),0)</f>
        <v>0</v>
      </c>
      <c r="CX292" s="84" t="str">
        <f t="shared" si="150"/>
        <v/>
      </c>
      <c r="CY292" s="84" t="str">
        <f>IF(consulta_completa__11[[#This Row],[14 - Inst. Atuando no Local]]="","X","")</f>
        <v/>
      </c>
      <c r="CZ292" s="84">
        <f>IFERROR(FIND("OUTRA (S)",consulta_completa__11[[#This Row],[14 - Inst. Atuando no Local]]),0)</f>
        <v>0</v>
      </c>
      <c r="DA292" s="84" t="str">
        <f t="shared" si="151"/>
        <v/>
      </c>
      <c r="DB292" s="35" t="str">
        <f t="shared" si="152"/>
        <v>Sim</v>
      </c>
      <c r="DC292" s="35" t="str">
        <f t="shared" si="153"/>
        <v>Não</v>
      </c>
      <c r="DD292" s="35" t="str">
        <f t="shared" si="154"/>
        <v>Sim</v>
      </c>
      <c r="DE292" s="87" t="str">
        <f t="shared" si="125"/>
        <v>Federal</v>
      </c>
    </row>
    <row r="293" spans="1:109">
      <c r="A293" s="14">
        <v>202542846839</v>
      </c>
      <c r="B293" s="1">
        <v>45775</v>
      </c>
      <c r="C293" t="s">
        <v>2902</v>
      </c>
      <c r="D293" t="s">
        <v>161</v>
      </c>
      <c r="E293" t="s">
        <v>1470</v>
      </c>
      <c r="F293" t="s">
        <v>112</v>
      </c>
      <c r="G293" t="s">
        <v>311</v>
      </c>
      <c r="H293" t="s">
        <v>113</v>
      </c>
      <c r="I293" t="s">
        <v>113</v>
      </c>
      <c r="J293" t="s">
        <v>113</v>
      </c>
      <c r="K293" t="s">
        <v>114</v>
      </c>
      <c r="L293" t="s">
        <v>114</v>
      </c>
      <c r="M293" t="s">
        <v>139</v>
      </c>
      <c r="N293" t="s">
        <v>119</v>
      </c>
      <c r="O293" t="s">
        <v>239</v>
      </c>
      <c r="P293" t="s">
        <v>299</v>
      </c>
      <c r="Q293" t="s">
        <v>143</v>
      </c>
      <c r="R293" t="s">
        <v>123</v>
      </c>
      <c r="S293" t="s">
        <v>113</v>
      </c>
      <c r="T293" t="s">
        <v>113</v>
      </c>
      <c r="U293" t="s">
        <v>2903</v>
      </c>
      <c r="V293" t="s">
        <v>1472</v>
      </c>
      <c r="Z293" t="s">
        <v>2904</v>
      </c>
      <c r="AA293" t="s">
        <v>2905</v>
      </c>
      <c r="AB293" t="s">
        <v>1474</v>
      </c>
      <c r="AC293" t="s">
        <v>1475</v>
      </c>
      <c r="AD293">
        <v>1</v>
      </c>
      <c r="AE293" t="s">
        <v>2448</v>
      </c>
      <c r="AF293" t="s">
        <v>2449</v>
      </c>
      <c r="AG293" t="s">
        <v>2450</v>
      </c>
      <c r="AH293" t="s">
        <v>131</v>
      </c>
      <c r="AI293" t="s">
        <v>131</v>
      </c>
      <c r="AJ293" t="s">
        <v>131</v>
      </c>
      <c r="AK293" t="s">
        <v>2451</v>
      </c>
      <c r="AL293" t="s">
        <v>113</v>
      </c>
      <c r="AM293" t="s">
        <v>1480</v>
      </c>
      <c r="AN293" t="s">
        <v>113</v>
      </c>
      <c r="AO293" t="s">
        <v>113</v>
      </c>
      <c r="AQ293" t="s">
        <v>1481</v>
      </c>
      <c r="AR293" t="s">
        <v>113</v>
      </c>
      <c r="AS293" t="s">
        <v>113</v>
      </c>
      <c r="AT293" t="s">
        <v>2452</v>
      </c>
      <c r="AU293" t="s">
        <v>2906</v>
      </c>
      <c r="AW293" t="s">
        <v>159</v>
      </c>
      <c r="AX293" s="82">
        <f>IFERROR(FIND("Óbitos/feridos",consulta_completa__11[[#This Row],[13 - Ocorrências/Ambientes Atingidos]]),0)</f>
        <v>0</v>
      </c>
      <c r="AY293" s="83" t="str">
        <f t="shared" si="126"/>
        <v/>
      </c>
      <c r="AZ293" s="82">
        <f>IFERROR(FIND("População afetada/evacuada",consulta_completa__11[[#This Row],[13 - Ocorrências/Ambientes Atingidos]]),0)</f>
        <v>0</v>
      </c>
      <c r="BA293" s="82" t="str">
        <f t="shared" si="127"/>
        <v/>
      </c>
      <c r="BB293" s="82">
        <f>IFERROR(FIND("Suspensão de abastecimento de água",consulta_completa__11[[#This Row],[13 - Ocorrências/Ambientes Atingidos]]),0)</f>
        <v>0</v>
      </c>
      <c r="BC293" s="83" t="str">
        <f t="shared" si="155"/>
        <v/>
      </c>
      <c r="BD293" s="82">
        <f>IFERROR(FIND("Rio/córrego",consulta_completa__11[[#This Row],[13 - Ocorrências/Ambientes Atingidos]]),0)</f>
        <v>0</v>
      </c>
      <c r="BE293" s="83" t="str">
        <f t="shared" si="128"/>
        <v/>
      </c>
      <c r="BF293" s="82">
        <f>IFERROR(FIND("Lago",consulta_completa__11[[#This Row],[13 - Ocorrências/Ambientes Atingidos]]),0)</f>
        <v>0</v>
      </c>
      <c r="BG293" s="83" t="str">
        <f t="shared" si="129"/>
        <v/>
      </c>
      <c r="BH293" s="82">
        <f>IFERROR(FIND("Mar",consulta_completa__11[[#This Row],[13 - Ocorrências/Ambientes Atingidos]]),0)</f>
        <v>0</v>
      </c>
      <c r="BI293" s="83" t="str">
        <f t="shared" si="130"/>
        <v/>
      </c>
      <c r="BJ293" s="82">
        <f>IFERROR(FIND("Praia",consulta_completa__11[[#This Row],[13 - Ocorrências/Ambientes Atingidos]]),0)</f>
        <v>0</v>
      </c>
      <c r="BK293" s="83" t="str">
        <f t="shared" si="131"/>
        <v/>
      </c>
      <c r="BL293" s="82">
        <f>IFERROR(FIND("Solo",consulta_completa__11[[#This Row],[13 - Ocorrências/Ambientes Atingidos]]),0)</f>
        <v>0</v>
      </c>
      <c r="BM293" s="83" t="str">
        <f t="shared" si="132"/>
        <v/>
      </c>
      <c r="BN293" s="82">
        <f>IFERROR(FIND("Águas subterrâneas",consulta_completa__11[[#This Row],[13 - Ocorrências/Ambientes Atingidos]]),0)</f>
        <v>0</v>
      </c>
      <c r="BO293" s="83" t="str">
        <f t="shared" si="133"/>
        <v/>
      </c>
      <c r="BP293" s="82">
        <f>IFERROR(FIND("Atmosfera",consulta_completa__11[[#This Row],[13 - Ocorrências/Ambientes Atingidos]]),0)</f>
        <v>0</v>
      </c>
      <c r="BQ293" s="83" t="str">
        <f t="shared" si="134"/>
        <v/>
      </c>
      <c r="BR293" s="82">
        <f>IFERROR(FIND("Flora",consulta_completa__11[[#This Row],[13 - Ocorrências/Ambientes Atingidos]]),0)</f>
        <v>0</v>
      </c>
      <c r="BS293" s="83" t="str">
        <f t="shared" si="135"/>
        <v/>
      </c>
      <c r="BT293" s="82">
        <f>IFERROR(FIND("Fauna",consulta_completa__11[[#This Row],[13 - Ocorrências/Ambientes Atingidos]]),0)</f>
        <v>0</v>
      </c>
      <c r="BU293" s="83" t="str">
        <f t="shared" si="136"/>
        <v/>
      </c>
      <c r="BV293" s="82">
        <f>IFERROR(FIND("UC federal",consulta_completa__11[[#This Row],[13 - Ocorrências/Ambientes Atingidos]]),0)</f>
        <v>0</v>
      </c>
      <c r="BW293" s="83" t="str">
        <f t="shared" si="137"/>
        <v/>
      </c>
      <c r="BX293" s="82">
        <f>IFERROR(FIND("UC estadual/municipal",consulta_completa__11[[#This Row],[13 - Ocorrências/Ambientes Atingidos]]),0)</f>
        <v>0</v>
      </c>
      <c r="BY293" s="83" t="str">
        <f t="shared" si="138"/>
        <v/>
      </c>
      <c r="BZ293" s="82">
        <f>IFERROR(FIND("Outro(s)",consulta_completa__11[[#This Row],[13 - Ocorrências/Ambientes Atingidos]]),0)</f>
        <v>1</v>
      </c>
      <c r="CA293" s="83" t="str">
        <f t="shared" si="139"/>
        <v>X</v>
      </c>
      <c r="CB293" s="82">
        <f>IFERROR(FIND("Sem dano",consulta_completa__11[[#This Row],[13 - Ocorrências/Ambientes Atingidos]]),0)</f>
        <v>0</v>
      </c>
      <c r="CC293" s="83" t="str">
        <f t="shared" si="140"/>
        <v/>
      </c>
      <c r="CD293" s="82" t="str">
        <f>IF(consulta_completa__11[[#This Row],[13 - Ocorrências/Ambientes Atingidos]]="","X","")</f>
        <v/>
      </c>
      <c r="CE293" s="84">
        <f>IFERROR(FIND("IBAMA",consulta_completa__11[[#This Row],[14 - Inst. Atuando no Local]]),0)</f>
        <v>0</v>
      </c>
      <c r="CF293" s="84" t="str">
        <f t="shared" si="141"/>
        <v/>
      </c>
      <c r="CG293" s="84">
        <f>IFERROR(FIND("OEMA",consulta_completa__11[[#This Row],[14 - Inst. Atuando no Local]]),0)</f>
        <v>0</v>
      </c>
      <c r="CH293" s="84" t="str">
        <f t="shared" si="142"/>
        <v/>
      </c>
      <c r="CI293" s="84">
        <f>IFERROR(FIND("DEFESA CIVIL",consulta_completa__11[[#This Row],[14 - Inst. Atuando no Local]]),0)</f>
        <v>0</v>
      </c>
      <c r="CJ293" s="84" t="str">
        <f t="shared" si="143"/>
        <v/>
      </c>
      <c r="CK293" s="84">
        <f>IFERROR(FIND("CORPO DE BOMBEIROS",consulta_completa__11[[#This Row],[14 - Inst. Atuando no Local]]),0)</f>
        <v>0</v>
      </c>
      <c r="CL293" s="84" t="str">
        <f t="shared" si="144"/>
        <v/>
      </c>
      <c r="CM293" s="84">
        <f>IFERROR(FIND("POLÍCIA RODOVIÁRIA",consulta_completa__11[[#This Row],[14 - Inst. Atuando no Local]]),0)</f>
        <v>0</v>
      </c>
      <c r="CN293" s="84" t="str">
        <f t="shared" si="145"/>
        <v/>
      </c>
      <c r="CO293" s="84">
        <f>IFERROR(FIND("POLÍCIA MILITAR",consulta_completa__11[[#This Row],[14 - Inst. Atuando no Local]]),0)</f>
        <v>0</v>
      </c>
      <c r="CP293" s="84" t="str">
        <f t="shared" si="146"/>
        <v/>
      </c>
      <c r="CQ293" s="84">
        <f>IFERROR(FIND("POLÍCIA CIVIL",consulta_completa__11[[#This Row],[14 - Inst. Atuando no Local]]),0)</f>
        <v>0</v>
      </c>
      <c r="CR293" s="84" t="str">
        <f t="shared" si="147"/>
        <v/>
      </c>
      <c r="CS293" s="84">
        <f>IFERROR(FIND("MARINHA DO BRASIL",consulta_completa__11[[#This Row],[14 - Inst. Atuando no Local]]),0)</f>
        <v>0</v>
      </c>
      <c r="CT293" s="84" t="str">
        <f t="shared" si="148"/>
        <v/>
      </c>
      <c r="CU293" s="84">
        <f>IFERROR(FIND("EMPRESA ESPECIALIZADA EM ATENDIMENTO",consulta_completa__11[[#This Row],[14 - Inst. Atuando no Local]]),0)</f>
        <v>0</v>
      </c>
      <c r="CV293" s="84" t="str">
        <f t="shared" si="149"/>
        <v/>
      </c>
      <c r="CW293" s="84">
        <f>IFERROR(FIND("IBAMA",consulta_completa__11[[#This Row],[14 - Inst. Atuando no Local]]),0)</f>
        <v>0</v>
      </c>
      <c r="CX293" s="84" t="str">
        <f t="shared" si="150"/>
        <v/>
      </c>
      <c r="CY293" s="84" t="str">
        <f>IF(consulta_completa__11[[#This Row],[14 - Inst. Atuando no Local]]="","X","")</f>
        <v/>
      </c>
      <c r="CZ293" s="84">
        <f>IFERROR(FIND("OUTRA (S)",consulta_completa__11[[#This Row],[14 - Inst. Atuando no Local]]),0)</f>
        <v>0</v>
      </c>
      <c r="DA293" s="84" t="str">
        <f t="shared" si="151"/>
        <v/>
      </c>
      <c r="DB293" s="35" t="str">
        <f t="shared" si="152"/>
        <v>Sim</v>
      </c>
      <c r="DC293" s="35" t="str">
        <f t="shared" si="153"/>
        <v>Não</v>
      </c>
      <c r="DD293" s="35" t="str">
        <f t="shared" si="154"/>
        <v>Sim</v>
      </c>
      <c r="DE293" s="87" t="str">
        <f t="shared" si="125"/>
        <v>Federal</v>
      </c>
    </row>
    <row r="294" spans="1:109">
      <c r="A294" s="14">
        <v>202542932434</v>
      </c>
      <c r="B294" s="1">
        <v>45775</v>
      </c>
      <c r="C294" t="s">
        <v>2590</v>
      </c>
      <c r="D294" t="s">
        <v>161</v>
      </c>
      <c r="E294" t="s">
        <v>162</v>
      </c>
      <c r="F294" t="s">
        <v>163</v>
      </c>
      <c r="G294" t="s">
        <v>113</v>
      </c>
      <c r="H294" t="s">
        <v>114</v>
      </c>
      <c r="I294" t="s">
        <v>114</v>
      </c>
      <c r="J294" t="s">
        <v>945</v>
      </c>
      <c r="K294" t="s">
        <v>840</v>
      </c>
      <c r="L294" t="s">
        <v>166</v>
      </c>
      <c r="M294" t="s">
        <v>140</v>
      </c>
      <c r="N294" t="s">
        <v>119</v>
      </c>
      <c r="O294" t="s">
        <v>120</v>
      </c>
      <c r="P294" t="s">
        <v>299</v>
      </c>
      <c r="Q294" t="s">
        <v>167</v>
      </c>
      <c r="R294" t="s">
        <v>123</v>
      </c>
      <c r="S294" t="s">
        <v>113</v>
      </c>
      <c r="T294" t="s">
        <v>113</v>
      </c>
      <c r="U294" t="s">
        <v>1623</v>
      </c>
      <c r="V294" t="s">
        <v>2737</v>
      </c>
      <c r="Z294" t="s">
        <v>1625</v>
      </c>
      <c r="AA294" t="s">
        <v>1626</v>
      </c>
      <c r="AB294" t="s">
        <v>2667</v>
      </c>
      <c r="AC294" t="s">
        <v>173</v>
      </c>
      <c r="AD294">
        <v>1</v>
      </c>
      <c r="AE294" t="s">
        <v>1627</v>
      </c>
      <c r="AF294" t="s">
        <v>113</v>
      </c>
      <c r="AG294" t="s">
        <v>113</v>
      </c>
      <c r="AH294" t="s">
        <v>131</v>
      </c>
      <c r="AI294" t="s">
        <v>132</v>
      </c>
      <c r="AJ294" t="s">
        <v>131</v>
      </c>
      <c r="AK294" t="s">
        <v>1628</v>
      </c>
      <c r="AL294" t="s">
        <v>2907</v>
      </c>
      <c r="AM294" t="s">
        <v>2042</v>
      </c>
      <c r="AN294" t="s">
        <v>1629</v>
      </c>
      <c r="AO294" t="s">
        <v>225</v>
      </c>
      <c r="AP294">
        <v>41988207121</v>
      </c>
      <c r="AQ294" t="s">
        <v>178</v>
      </c>
      <c r="AR294" t="s">
        <v>113</v>
      </c>
      <c r="AS294" t="s">
        <v>113</v>
      </c>
      <c r="AT294" t="s">
        <v>113</v>
      </c>
      <c r="AU294" t="s">
        <v>113</v>
      </c>
      <c r="AW294" t="s">
        <v>113</v>
      </c>
      <c r="AX294" s="82">
        <f>IFERROR(FIND("Óbitos/feridos",consulta_completa__11[[#This Row],[13 - Ocorrências/Ambientes Atingidos]]),0)</f>
        <v>0</v>
      </c>
      <c r="AY294" s="83" t="str">
        <f t="shared" si="126"/>
        <v/>
      </c>
      <c r="AZ294" s="82">
        <f>IFERROR(FIND("População afetada/evacuada",consulta_completa__11[[#This Row],[13 - Ocorrências/Ambientes Atingidos]]),0)</f>
        <v>0</v>
      </c>
      <c r="BA294" s="82" t="str">
        <f t="shared" si="127"/>
        <v/>
      </c>
      <c r="BB294" s="82">
        <f>IFERROR(FIND("Suspensão de abastecimento de água",consulta_completa__11[[#This Row],[13 - Ocorrências/Ambientes Atingidos]]),0)</f>
        <v>0</v>
      </c>
      <c r="BC294" s="83" t="str">
        <f t="shared" si="155"/>
        <v/>
      </c>
      <c r="BD294" s="82">
        <f>IFERROR(FIND("Rio/córrego",consulta_completa__11[[#This Row],[13 - Ocorrências/Ambientes Atingidos]]),0)</f>
        <v>0</v>
      </c>
      <c r="BE294" s="83" t="str">
        <f t="shared" si="128"/>
        <v/>
      </c>
      <c r="BF294" s="82">
        <f>IFERROR(FIND("Lago",consulta_completa__11[[#This Row],[13 - Ocorrências/Ambientes Atingidos]]),0)</f>
        <v>0</v>
      </c>
      <c r="BG294" s="83" t="str">
        <f t="shared" si="129"/>
        <v/>
      </c>
      <c r="BH294" s="82">
        <f>IFERROR(FIND("Mar",consulta_completa__11[[#This Row],[13 - Ocorrências/Ambientes Atingidos]]),0)</f>
        <v>0</v>
      </c>
      <c r="BI294" s="83" t="str">
        <f t="shared" si="130"/>
        <v/>
      </c>
      <c r="BJ294" s="82">
        <f>IFERROR(FIND("Praia",consulta_completa__11[[#This Row],[13 - Ocorrências/Ambientes Atingidos]]),0)</f>
        <v>0</v>
      </c>
      <c r="BK294" s="83" t="str">
        <f t="shared" si="131"/>
        <v/>
      </c>
      <c r="BL294" s="82">
        <f>IFERROR(FIND("Solo",consulta_completa__11[[#This Row],[13 - Ocorrências/Ambientes Atingidos]]),0)</f>
        <v>1</v>
      </c>
      <c r="BM294" s="83" t="str">
        <f t="shared" si="132"/>
        <v>X</v>
      </c>
      <c r="BN294" s="82">
        <f>IFERROR(FIND("Águas subterrâneas",consulta_completa__11[[#This Row],[13 - Ocorrências/Ambientes Atingidos]]),0)</f>
        <v>0</v>
      </c>
      <c r="BO294" s="83" t="str">
        <f t="shared" si="133"/>
        <v/>
      </c>
      <c r="BP294" s="82">
        <f>IFERROR(FIND("Atmosfera",consulta_completa__11[[#This Row],[13 - Ocorrências/Ambientes Atingidos]]),0)</f>
        <v>0</v>
      </c>
      <c r="BQ294" s="83" t="str">
        <f t="shared" si="134"/>
        <v/>
      </c>
      <c r="BR294" s="82">
        <f>IFERROR(FIND("Flora",consulta_completa__11[[#This Row],[13 - Ocorrências/Ambientes Atingidos]]),0)</f>
        <v>0</v>
      </c>
      <c r="BS294" s="83" t="str">
        <f t="shared" si="135"/>
        <v/>
      </c>
      <c r="BT294" s="82">
        <f>IFERROR(FIND("Fauna",consulta_completa__11[[#This Row],[13 - Ocorrências/Ambientes Atingidos]]),0)</f>
        <v>0</v>
      </c>
      <c r="BU294" s="83" t="str">
        <f t="shared" si="136"/>
        <v/>
      </c>
      <c r="BV294" s="82">
        <f>IFERROR(FIND("UC federal",consulta_completa__11[[#This Row],[13 - Ocorrências/Ambientes Atingidos]]),0)</f>
        <v>0</v>
      </c>
      <c r="BW294" s="83" t="str">
        <f t="shared" si="137"/>
        <v/>
      </c>
      <c r="BX294" s="82">
        <f>IFERROR(FIND("UC estadual/municipal",consulta_completa__11[[#This Row],[13 - Ocorrências/Ambientes Atingidos]]),0)</f>
        <v>0</v>
      </c>
      <c r="BY294" s="83" t="str">
        <f t="shared" si="138"/>
        <v/>
      </c>
      <c r="BZ294" s="82">
        <f>IFERROR(FIND("Outro(s)",consulta_completa__11[[#This Row],[13 - Ocorrências/Ambientes Atingidos]]),0)</f>
        <v>0</v>
      </c>
      <c r="CA294" s="83" t="str">
        <f t="shared" si="139"/>
        <v/>
      </c>
      <c r="CB294" s="82">
        <f>IFERROR(FIND("Sem dano",consulta_completa__11[[#This Row],[13 - Ocorrências/Ambientes Atingidos]]),0)</f>
        <v>0</v>
      </c>
      <c r="CC294" s="83" t="str">
        <f t="shared" si="140"/>
        <v/>
      </c>
      <c r="CD294" s="82" t="str">
        <f>IF(consulta_completa__11[[#This Row],[13 - Ocorrências/Ambientes Atingidos]]="","X","")</f>
        <v/>
      </c>
      <c r="CE294" s="84">
        <f>IFERROR(FIND("IBAMA",consulta_completa__11[[#This Row],[14 - Inst. Atuando no Local]]),0)</f>
        <v>0</v>
      </c>
      <c r="CF294" s="84" t="str">
        <f t="shared" si="141"/>
        <v/>
      </c>
      <c r="CG294" s="84">
        <f>IFERROR(FIND("OEMA",consulta_completa__11[[#This Row],[14 - Inst. Atuando no Local]]),0)</f>
        <v>0</v>
      </c>
      <c r="CH294" s="84" t="str">
        <f t="shared" si="142"/>
        <v/>
      </c>
      <c r="CI294" s="84">
        <f>IFERROR(FIND("DEFESA CIVIL",consulta_completa__11[[#This Row],[14 - Inst. Atuando no Local]]),0)</f>
        <v>0</v>
      </c>
      <c r="CJ294" s="84" t="str">
        <f t="shared" si="143"/>
        <v/>
      </c>
      <c r="CK294" s="84">
        <f>IFERROR(FIND("CORPO DE BOMBEIROS",consulta_completa__11[[#This Row],[14 - Inst. Atuando no Local]]),0)</f>
        <v>0</v>
      </c>
      <c r="CL294" s="84" t="str">
        <f t="shared" si="144"/>
        <v/>
      </c>
      <c r="CM294" s="84">
        <f>IFERROR(FIND("POLÍCIA RODOVIÁRIA",consulta_completa__11[[#This Row],[14 - Inst. Atuando no Local]]),0)</f>
        <v>0</v>
      </c>
      <c r="CN294" s="84" t="str">
        <f t="shared" si="145"/>
        <v/>
      </c>
      <c r="CO294" s="84">
        <f>IFERROR(FIND("POLÍCIA MILITAR",consulta_completa__11[[#This Row],[14 - Inst. Atuando no Local]]),0)</f>
        <v>0</v>
      </c>
      <c r="CP294" s="84" t="str">
        <f t="shared" si="146"/>
        <v/>
      </c>
      <c r="CQ294" s="84">
        <f>IFERROR(FIND("POLÍCIA CIVIL",consulta_completa__11[[#This Row],[14 - Inst. Atuando no Local]]),0)</f>
        <v>0</v>
      </c>
      <c r="CR294" s="84" t="str">
        <f t="shared" si="147"/>
        <v/>
      </c>
      <c r="CS294" s="84">
        <f>IFERROR(FIND("MARINHA DO BRASIL",consulta_completa__11[[#This Row],[14 - Inst. Atuando no Local]]),0)</f>
        <v>0</v>
      </c>
      <c r="CT294" s="84" t="str">
        <f t="shared" si="148"/>
        <v/>
      </c>
      <c r="CU294" s="84">
        <f>IFERROR(FIND("EMPRESA ESPECIALIZADA EM ATENDIMENTO",consulta_completa__11[[#This Row],[14 - Inst. Atuando no Local]]),0)</f>
        <v>0</v>
      </c>
      <c r="CV294" s="84" t="str">
        <f t="shared" si="149"/>
        <v/>
      </c>
      <c r="CW294" s="84">
        <f>IFERROR(FIND("IBAMA",consulta_completa__11[[#This Row],[14 - Inst. Atuando no Local]]),0)</f>
        <v>0</v>
      </c>
      <c r="CX294" s="84" t="str">
        <f t="shared" si="150"/>
        <v/>
      </c>
      <c r="CY294" s="84" t="str">
        <f>IF(consulta_completa__11[[#This Row],[14 - Inst. Atuando no Local]]="","X","")</f>
        <v/>
      </c>
      <c r="CZ294" s="84">
        <f>IFERROR(FIND("OUTRA (S)",consulta_completa__11[[#This Row],[14 - Inst. Atuando no Local]]),0)</f>
        <v>0</v>
      </c>
      <c r="DA294" s="84" t="str">
        <f t="shared" si="151"/>
        <v/>
      </c>
      <c r="DB294" s="35" t="str">
        <f t="shared" si="152"/>
        <v>Sim</v>
      </c>
      <c r="DC294" s="35" t="str">
        <f t="shared" si="153"/>
        <v>Não</v>
      </c>
      <c r="DD294" s="35" t="str">
        <f t="shared" si="154"/>
        <v>Sim</v>
      </c>
      <c r="DE294" s="87" t="str">
        <f t="shared" si="125"/>
        <v>Federal</v>
      </c>
    </row>
    <row r="295" spans="1:109">
      <c r="A295" s="14">
        <v>202543039654</v>
      </c>
      <c r="B295" s="1">
        <v>45775</v>
      </c>
      <c r="C295" t="s">
        <v>109</v>
      </c>
      <c r="D295" t="s">
        <v>110</v>
      </c>
      <c r="E295" t="s">
        <v>111</v>
      </c>
      <c r="F295" t="s">
        <v>112</v>
      </c>
      <c r="G295" t="s">
        <v>113</v>
      </c>
      <c r="H295" t="s">
        <v>114</v>
      </c>
      <c r="I295" t="s">
        <v>114</v>
      </c>
      <c r="J295" t="s">
        <v>391</v>
      </c>
      <c r="K295" t="s">
        <v>2908</v>
      </c>
      <c r="L295" t="s">
        <v>117</v>
      </c>
      <c r="M295" t="s">
        <v>118</v>
      </c>
      <c r="N295" t="s">
        <v>119</v>
      </c>
      <c r="O295" t="s">
        <v>120</v>
      </c>
      <c r="P295" t="s">
        <v>299</v>
      </c>
      <c r="Q295" t="s">
        <v>230</v>
      </c>
      <c r="R295" t="s">
        <v>123</v>
      </c>
      <c r="S295" t="s">
        <v>201</v>
      </c>
      <c r="T295" t="s">
        <v>2909</v>
      </c>
      <c r="U295" t="s">
        <v>2910</v>
      </c>
      <c r="V295" t="s">
        <v>2911</v>
      </c>
      <c r="Z295" t="s">
        <v>2912</v>
      </c>
      <c r="AA295" t="s">
        <v>2913</v>
      </c>
      <c r="AB295" t="s">
        <v>2914</v>
      </c>
      <c r="AC295" t="s">
        <v>2915</v>
      </c>
      <c r="AD295">
        <v>1</v>
      </c>
      <c r="AE295" t="s">
        <v>2916</v>
      </c>
      <c r="AF295" t="s">
        <v>113</v>
      </c>
      <c r="AG295" t="s">
        <v>113</v>
      </c>
      <c r="AH295" t="s">
        <v>131</v>
      </c>
      <c r="AI295" t="s">
        <v>132</v>
      </c>
      <c r="AJ295" t="s">
        <v>131</v>
      </c>
      <c r="AK295" t="s">
        <v>2917</v>
      </c>
      <c r="AL295" t="s">
        <v>2918</v>
      </c>
      <c r="AM295" t="s">
        <v>2919</v>
      </c>
      <c r="AN295" t="s">
        <v>2920</v>
      </c>
      <c r="AO295" t="s">
        <v>2426</v>
      </c>
      <c r="AP295">
        <v>21987312004</v>
      </c>
      <c r="AQ295" t="s">
        <v>2921</v>
      </c>
      <c r="AR295" t="s">
        <v>113</v>
      </c>
      <c r="AS295" t="s">
        <v>113</v>
      </c>
      <c r="AT295" t="s">
        <v>113</v>
      </c>
      <c r="AU295" t="s">
        <v>113</v>
      </c>
      <c r="AW295" t="s">
        <v>113</v>
      </c>
      <c r="AX295" s="82">
        <f>IFERROR(FIND("Óbitos/feridos",consulta_completa__11[[#This Row],[13 - Ocorrências/Ambientes Atingidos]]),0)</f>
        <v>0</v>
      </c>
      <c r="AY295" s="83" t="str">
        <f t="shared" si="126"/>
        <v/>
      </c>
      <c r="AZ295" s="82">
        <f>IFERROR(FIND("População afetada/evacuada",consulta_completa__11[[#This Row],[13 - Ocorrências/Ambientes Atingidos]]),0)</f>
        <v>0</v>
      </c>
      <c r="BA295" s="82" t="str">
        <f t="shared" si="127"/>
        <v/>
      </c>
      <c r="BB295" s="82">
        <f>IFERROR(FIND("Suspensão de abastecimento de água",consulta_completa__11[[#This Row],[13 - Ocorrências/Ambientes Atingidos]]),0)</f>
        <v>0</v>
      </c>
      <c r="BC295" s="83" t="str">
        <f t="shared" si="155"/>
        <v/>
      </c>
      <c r="BD295" s="82">
        <f>IFERROR(FIND("Rio/córrego",consulta_completa__11[[#This Row],[13 - Ocorrências/Ambientes Atingidos]]),0)</f>
        <v>0</v>
      </c>
      <c r="BE295" s="83" t="str">
        <f t="shared" si="128"/>
        <v/>
      </c>
      <c r="BF295" s="82">
        <f>IFERROR(FIND("Lago",consulta_completa__11[[#This Row],[13 - Ocorrências/Ambientes Atingidos]]),0)</f>
        <v>0</v>
      </c>
      <c r="BG295" s="83" t="str">
        <f t="shared" si="129"/>
        <v/>
      </c>
      <c r="BH295" s="82">
        <f>IFERROR(FIND("Mar",consulta_completa__11[[#This Row],[13 - Ocorrências/Ambientes Atingidos]]),0)</f>
        <v>1</v>
      </c>
      <c r="BI295" s="83" t="str">
        <f t="shared" si="130"/>
        <v>X</v>
      </c>
      <c r="BJ295" s="82">
        <f>IFERROR(FIND("Praia",consulta_completa__11[[#This Row],[13 - Ocorrências/Ambientes Atingidos]]),0)</f>
        <v>0</v>
      </c>
      <c r="BK295" s="83" t="str">
        <f t="shared" si="131"/>
        <v/>
      </c>
      <c r="BL295" s="82">
        <f>IFERROR(FIND("Solo",consulta_completa__11[[#This Row],[13 - Ocorrências/Ambientes Atingidos]]),0)</f>
        <v>0</v>
      </c>
      <c r="BM295" s="83" t="str">
        <f t="shared" si="132"/>
        <v/>
      </c>
      <c r="BN295" s="82">
        <f>IFERROR(FIND("Águas subterrâneas",consulta_completa__11[[#This Row],[13 - Ocorrências/Ambientes Atingidos]]),0)</f>
        <v>0</v>
      </c>
      <c r="BO295" s="83" t="str">
        <f t="shared" si="133"/>
        <v/>
      </c>
      <c r="BP295" s="82">
        <f>IFERROR(FIND("Atmosfera",consulta_completa__11[[#This Row],[13 - Ocorrências/Ambientes Atingidos]]),0)</f>
        <v>0</v>
      </c>
      <c r="BQ295" s="83" t="str">
        <f t="shared" si="134"/>
        <v/>
      </c>
      <c r="BR295" s="82">
        <f>IFERROR(FIND("Flora",consulta_completa__11[[#This Row],[13 - Ocorrências/Ambientes Atingidos]]),0)</f>
        <v>0</v>
      </c>
      <c r="BS295" s="83" t="str">
        <f t="shared" si="135"/>
        <v/>
      </c>
      <c r="BT295" s="82">
        <f>IFERROR(FIND("Fauna",consulta_completa__11[[#This Row],[13 - Ocorrências/Ambientes Atingidos]]),0)</f>
        <v>0</v>
      </c>
      <c r="BU295" s="83" t="str">
        <f t="shared" si="136"/>
        <v/>
      </c>
      <c r="BV295" s="82">
        <f>IFERROR(FIND("UC federal",consulta_completa__11[[#This Row],[13 - Ocorrências/Ambientes Atingidos]]),0)</f>
        <v>0</v>
      </c>
      <c r="BW295" s="83" t="str">
        <f t="shared" si="137"/>
        <v/>
      </c>
      <c r="BX295" s="82">
        <f>IFERROR(FIND("UC estadual/municipal",consulta_completa__11[[#This Row],[13 - Ocorrências/Ambientes Atingidos]]),0)</f>
        <v>0</v>
      </c>
      <c r="BY295" s="83" t="str">
        <f t="shared" si="138"/>
        <v/>
      </c>
      <c r="BZ295" s="82">
        <f>IFERROR(FIND("Outro(s)",consulta_completa__11[[#This Row],[13 - Ocorrências/Ambientes Atingidos]]),0)</f>
        <v>0</v>
      </c>
      <c r="CA295" s="83" t="str">
        <f t="shared" si="139"/>
        <v/>
      </c>
      <c r="CB295" s="82">
        <f>IFERROR(FIND("Sem dano",consulta_completa__11[[#This Row],[13 - Ocorrências/Ambientes Atingidos]]),0)</f>
        <v>0</v>
      </c>
      <c r="CC295" s="83" t="str">
        <f t="shared" si="140"/>
        <v/>
      </c>
      <c r="CD295" s="82" t="str">
        <f>IF(consulta_completa__11[[#This Row],[13 - Ocorrências/Ambientes Atingidos]]="","X","")</f>
        <v/>
      </c>
      <c r="CE295" s="84">
        <f>IFERROR(FIND("IBAMA",consulta_completa__11[[#This Row],[14 - Inst. Atuando no Local]]),0)</f>
        <v>0</v>
      </c>
      <c r="CF295" s="84" t="str">
        <f t="shared" si="141"/>
        <v/>
      </c>
      <c r="CG295" s="84">
        <f>IFERROR(FIND("OEMA",consulta_completa__11[[#This Row],[14 - Inst. Atuando no Local]]),0)</f>
        <v>0</v>
      </c>
      <c r="CH295" s="84" t="str">
        <f t="shared" si="142"/>
        <v/>
      </c>
      <c r="CI295" s="84">
        <f>IFERROR(FIND("DEFESA CIVIL",consulta_completa__11[[#This Row],[14 - Inst. Atuando no Local]]),0)</f>
        <v>0</v>
      </c>
      <c r="CJ295" s="84" t="str">
        <f t="shared" si="143"/>
        <v/>
      </c>
      <c r="CK295" s="84">
        <f>IFERROR(FIND("CORPO DE BOMBEIROS",consulta_completa__11[[#This Row],[14 - Inst. Atuando no Local]]),0)</f>
        <v>0</v>
      </c>
      <c r="CL295" s="84" t="str">
        <f t="shared" si="144"/>
        <v/>
      </c>
      <c r="CM295" s="84">
        <f>IFERROR(FIND("POLÍCIA RODOVIÁRIA",consulta_completa__11[[#This Row],[14 - Inst. Atuando no Local]]),0)</f>
        <v>0</v>
      </c>
      <c r="CN295" s="84" t="str">
        <f t="shared" si="145"/>
        <v/>
      </c>
      <c r="CO295" s="84">
        <f>IFERROR(FIND("POLÍCIA MILITAR",consulta_completa__11[[#This Row],[14 - Inst. Atuando no Local]]),0)</f>
        <v>0</v>
      </c>
      <c r="CP295" s="84" t="str">
        <f t="shared" si="146"/>
        <v/>
      </c>
      <c r="CQ295" s="84">
        <f>IFERROR(FIND("POLÍCIA CIVIL",consulta_completa__11[[#This Row],[14 - Inst. Atuando no Local]]),0)</f>
        <v>0</v>
      </c>
      <c r="CR295" s="84" t="str">
        <f t="shared" si="147"/>
        <v/>
      </c>
      <c r="CS295" s="84">
        <f>IFERROR(FIND("MARINHA DO BRASIL",consulta_completa__11[[#This Row],[14 - Inst. Atuando no Local]]),0)</f>
        <v>0</v>
      </c>
      <c r="CT295" s="84" t="str">
        <f t="shared" si="148"/>
        <v/>
      </c>
      <c r="CU295" s="84">
        <f>IFERROR(FIND("EMPRESA ESPECIALIZADA EM ATENDIMENTO",consulta_completa__11[[#This Row],[14 - Inst. Atuando no Local]]),0)</f>
        <v>0</v>
      </c>
      <c r="CV295" s="84" t="str">
        <f t="shared" si="149"/>
        <v/>
      </c>
      <c r="CW295" s="84">
        <f>IFERROR(FIND("IBAMA",consulta_completa__11[[#This Row],[14 - Inst. Atuando no Local]]),0)</f>
        <v>0</v>
      </c>
      <c r="CX295" s="84" t="str">
        <f t="shared" si="150"/>
        <v/>
      </c>
      <c r="CY295" s="84" t="str">
        <f>IF(consulta_completa__11[[#This Row],[14 - Inst. Atuando no Local]]="","X","")</f>
        <v/>
      </c>
      <c r="CZ295" s="84">
        <f>IFERROR(FIND("OUTRA (S)",consulta_completa__11[[#This Row],[14 - Inst. Atuando no Local]]),0)</f>
        <v>0</v>
      </c>
      <c r="DA295" s="84" t="str">
        <f t="shared" si="151"/>
        <v/>
      </c>
      <c r="DB295" s="35" t="str">
        <f t="shared" si="152"/>
        <v>Sim</v>
      </c>
      <c r="DC295" s="35" t="str">
        <f t="shared" si="153"/>
        <v>Não</v>
      </c>
      <c r="DD295" s="35" t="str">
        <f t="shared" si="154"/>
        <v>Sim</v>
      </c>
      <c r="DE295" s="87" t="str">
        <f t="shared" si="125"/>
        <v>Federal</v>
      </c>
    </row>
    <row r="296" spans="1:109">
      <c r="A296" s="14">
        <v>202552650407</v>
      </c>
      <c r="B296" s="1">
        <v>45775</v>
      </c>
      <c r="C296" t="s">
        <v>2922</v>
      </c>
      <c r="D296" t="s">
        <v>998</v>
      </c>
      <c r="E296" t="s">
        <v>286</v>
      </c>
      <c r="F296" t="s">
        <v>2923</v>
      </c>
      <c r="G296" t="s">
        <v>839</v>
      </c>
      <c r="H296" t="s">
        <v>2924</v>
      </c>
      <c r="I296" t="s">
        <v>648</v>
      </c>
      <c r="J296" t="s">
        <v>113</v>
      </c>
      <c r="K296" t="s">
        <v>114</v>
      </c>
      <c r="L296" t="s">
        <v>114</v>
      </c>
      <c r="M296" t="s">
        <v>140</v>
      </c>
      <c r="N296" t="s">
        <v>1857</v>
      </c>
      <c r="O296" t="s">
        <v>120</v>
      </c>
      <c r="P296" t="s">
        <v>299</v>
      </c>
      <c r="Q296" t="s">
        <v>122</v>
      </c>
      <c r="R296" t="s">
        <v>123</v>
      </c>
      <c r="S296" t="s">
        <v>113</v>
      </c>
      <c r="T296" t="s">
        <v>2925</v>
      </c>
      <c r="U296" t="s">
        <v>113</v>
      </c>
      <c r="V296" t="s">
        <v>2926</v>
      </c>
      <c r="Z296" t="s">
        <v>2927</v>
      </c>
      <c r="AA296" t="s">
        <v>2928</v>
      </c>
      <c r="AB296" t="s">
        <v>2929</v>
      </c>
      <c r="AC296" t="s">
        <v>2930</v>
      </c>
      <c r="AD296">
        <v>0</v>
      </c>
      <c r="AE296" t="s">
        <v>2931</v>
      </c>
      <c r="AF296" t="s">
        <v>113</v>
      </c>
      <c r="AG296" t="s">
        <v>113</v>
      </c>
      <c r="AH296" t="s">
        <v>131</v>
      </c>
      <c r="AI296" t="s">
        <v>132</v>
      </c>
      <c r="AJ296" t="s">
        <v>132</v>
      </c>
      <c r="AK296" t="s">
        <v>113</v>
      </c>
      <c r="AL296" t="s">
        <v>2932</v>
      </c>
      <c r="AM296" t="s">
        <v>2933</v>
      </c>
      <c r="AN296" t="s">
        <v>154</v>
      </c>
      <c r="AO296" t="s">
        <v>113</v>
      </c>
      <c r="AP296">
        <v>6131161139</v>
      </c>
      <c r="AQ296" t="s">
        <v>2934</v>
      </c>
      <c r="AR296" t="s">
        <v>113</v>
      </c>
      <c r="AS296" t="s">
        <v>113</v>
      </c>
      <c r="AT296" t="s">
        <v>113</v>
      </c>
      <c r="AU296" t="s">
        <v>113</v>
      </c>
      <c r="AW296" t="s">
        <v>113</v>
      </c>
      <c r="AX296" s="82">
        <f>IFERROR(FIND("Óbitos/feridos",consulta_completa__11[[#This Row],[13 - Ocorrências/Ambientes Atingidos]]),0)</f>
        <v>0</v>
      </c>
      <c r="AY296" s="83" t="str">
        <f t="shared" si="126"/>
        <v/>
      </c>
      <c r="AZ296" s="82">
        <f>IFERROR(FIND("População afetada/evacuada",consulta_completa__11[[#This Row],[13 - Ocorrências/Ambientes Atingidos]]),0)</f>
        <v>0</v>
      </c>
      <c r="BA296" s="82" t="str">
        <f t="shared" si="127"/>
        <v/>
      </c>
      <c r="BB296" s="82">
        <f>IFERROR(FIND("Suspensão de abastecimento de água",consulta_completa__11[[#This Row],[13 - Ocorrências/Ambientes Atingidos]]),0)</f>
        <v>0</v>
      </c>
      <c r="BC296" s="83" t="str">
        <f t="shared" si="155"/>
        <v/>
      </c>
      <c r="BD296" s="82">
        <f>IFERROR(FIND("Rio/córrego",consulta_completa__11[[#This Row],[13 - Ocorrências/Ambientes Atingidos]]),0)</f>
        <v>0</v>
      </c>
      <c r="BE296" s="83" t="str">
        <f t="shared" si="128"/>
        <v/>
      </c>
      <c r="BF296" s="82">
        <f>IFERROR(FIND("Lago",consulta_completa__11[[#This Row],[13 - Ocorrências/Ambientes Atingidos]]),0)</f>
        <v>0</v>
      </c>
      <c r="BG296" s="83" t="str">
        <f t="shared" si="129"/>
        <v/>
      </c>
      <c r="BH296" s="82">
        <f>IFERROR(FIND("Mar",consulta_completa__11[[#This Row],[13 - Ocorrências/Ambientes Atingidos]]),0)</f>
        <v>0</v>
      </c>
      <c r="BI296" s="83" t="str">
        <f t="shared" si="130"/>
        <v/>
      </c>
      <c r="BJ296" s="82">
        <f>IFERROR(FIND("Praia",consulta_completa__11[[#This Row],[13 - Ocorrências/Ambientes Atingidos]]),0)</f>
        <v>0</v>
      </c>
      <c r="BK296" s="83" t="str">
        <f t="shared" si="131"/>
        <v/>
      </c>
      <c r="BL296" s="82">
        <f>IFERROR(FIND("Solo",consulta_completa__11[[#This Row],[13 - Ocorrências/Ambientes Atingidos]]),0)</f>
        <v>1</v>
      </c>
      <c r="BM296" s="83" t="str">
        <f t="shared" si="132"/>
        <v>X</v>
      </c>
      <c r="BN296" s="82">
        <f>IFERROR(FIND("Águas subterrâneas",consulta_completa__11[[#This Row],[13 - Ocorrências/Ambientes Atingidos]]),0)</f>
        <v>0</v>
      </c>
      <c r="BO296" s="83" t="str">
        <f t="shared" si="133"/>
        <v/>
      </c>
      <c r="BP296" s="82">
        <f>IFERROR(FIND("Atmosfera",consulta_completa__11[[#This Row],[13 - Ocorrências/Ambientes Atingidos]]),0)</f>
        <v>0</v>
      </c>
      <c r="BQ296" s="83" t="str">
        <f t="shared" si="134"/>
        <v/>
      </c>
      <c r="BR296" s="82">
        <f>IFERROR(FIND("Flora",consulta_completa__11[[#This Row],[13 - Ocorrências/Ambientes Atingidos]]),0)</f>
        <v>0</v>
      </c>
      <c r="BS296" s="83" t="str">
        <f t="shared" si="135"/>
        <v/>
      </c>
      <c r="BT296" s="82">
        <f>IFERROR(FIND("Fauna",consulta_completa__11[[#This Row],[13 - Ocorrências/Ambientes Atingidos]]),0)</f>
        <v>0</v>
      </c>
      <c r="BU296" s="83" t="str">
        <f t="shared" si="136"/>
        <v/>
      </c>
      <c r="BV296" s="82">
        <f>IFERROR(FIND("UC federal",consulta_completa__11[[#This Row],[13 - Ocorrências/Ambientes Atingidos]]),0)</f>
        <v>0</v>
      </c>
      <c r="BW296" s="83" t="str">
        <f t="shared" si="137"/>
        <v/>
      </c>
      <c r="BX296" s="82">
        <f>IFERROR(FIND("UC estadual/municipal",consulta_completa__11[[#This Row],[13 - Ocorrências/Ambientes Atingidos]]),0)</f>
        <v>0</v>
      </c>
      <c r="BY296" s="83" t="str">
        <f t="shared" si="138"/>
        <v/>
      </c>
      <c r="BZ296" s="82">
        <f>IFERROR(FIND("Outro(s)",consulta_completa__11[[#This Row],[13 - Ocorrências/Ambientes Atingidos]]),0)</f>
        <v>0</v>
      </c>
      <c r="CA296" s="83" t="str">
        <f t="shared" si="139"/>
        <v/>
      </c>
      <c r="CB296" s="82">
        <f>IFERROR(FIND("Sem dano",consulta_completa__11[[#This Row],[13 - Ocorrências/Ambientes Atingidos]]),0)</f>
        <v>0</v>
      </c>
      <c r="CC296" s="83" t="str">
        <f t="shared" si="140"/>
        <v/>
      </c>
      <c r="CD296" s="82" t="str">
        <f>IF(consulta_completa__11[[#This Row],[13 - Ocorrências/Ambientes Atingidos]]="","X","")</f>
        <v/>
      </c>
      <c r="CE296" s="84">
        <f>IFERROR(FIND("IBAMA",consulta_completa__11[[#This Row],[14 - Inst. Atuando no Local]]),0)</f>
        <v>0</v>
      </c>
      <c r="CF296" s="84" t="str">
        <f t="shared" si="141"/>
        <v/>
      </c>
      <c r="CG296" s="84">
        <f>IFERROR(FIND("OEMA",consulta_completa__11[[#This Row],[14 - Inst. Atuando no Local]]),0)</f>
        <v>0</v>
      </c>
      <c r="CH296" s="84" t="str">
        <f t="shared" si="142"/>
        <v/>
      </c>
      <c r="CI296" s="84">
        <f>IFERROR(FIND("DEFESA CIVIL",consulta_completa__11[[#This Row],[14 - Inst. Atuando no Local]]),0)</f>
        <v>0</v>
      </c>
      <c r="CJ296" s="84" t="str">
        <f t="shared" si="143"/>
        <v/>
      </c>
      <c r="CK296" s="84">
        <f>IFERROR(FIND("CORPO DE BOMBEIROS",consulta_completa__11[[#This Row],[14 - Inst. Atuando no Local]]),0)</f>
        <v>0</v>
      </c>
      <c r="CL296" s="84" t="str">
        <f t="shared" si="144"/>
        <v/>
      </c>
      <c r="CM296" s="84">
        <f>IFERROR(FIND("POLÍCIA RODOVIÁRIA",consulta_completa__11[[#This Row],[14 - Inst. Atuando no Local]]),0)</f>
        <v>0</v>
      </c>
      <c r="CN296" s="84" t="str">
        <f t="shared" si="145"/>
        <v/>
      </c>
      <c r="CO296" s="84">
        <f>IFERROR(FIND("POLÍCIA MILITAR",consulta_completa__11[[#This Row],[14 - Inst. Atuando no Local]]),0)</f>
        <v>0</v>
      </c>
      <c r="CP296" s="84" t="str">
        <f t="shared" si="146"/>
        <v/>
      </c>
      <c r="CQ296" s="84">
        <f>IFERROR(FIND("POLÍCIA CIVIL",consulta_completa__11[[#This Row],[14 - Inst. Atuando no Local]]),0)</f>
        <v>0</v>
      </c>
      <c r="CR296" s="84" t="str">
        <f t="shared" si="147"/>
        <v/>
      </c>
      <c r="CS296" s="84">
        <f>IFERROR(FIND("MARINHA DO BRASIL",consulta_completa__11[[#This Row],[14 - Inst. Atuando no Local]]),0)</f>
        <v>0</v>
      </c>
      <c r="CT296" s="84" t="str">
        <f t="shared" si="148"/>
        <v/>
      </c>
      <c r="CU296" s="84">
        <f>IFERROR(FIND("EMPRESA ESPECIALIZADA EM ATENDIMENTO",consulta_completa__11[[#This Row],[14 - Inst. Atuando no Local]]),0)</f>
        <v>0</v>
      </c>
      <c r="CV296" s="84" t="str">
        <f t="shared" si="149"/>
        <v/>
      </c>
      <c r="CW296" s="84">
        <f>IFERROR(FIND("IBAMA",consulta_completa__11[[#This Row],[14 - Inst. Atuando no Local]]),0)</f>
        <v>0</v>
      </c>
      <c r="CX296" s="84" t="str">
        <f t="shared" si="150"/>
        <v/>
      </c>
      <c r="CY296" s="84" t="str">
        <f>IF(consulta_completa__11[[#This Row],[14 - Inst. Atuando no Local]]="","X","")</f>
        <v/>
      </c>
      <c r="CZ296" s="84">
        <f>IFERROR(FIND("OUTRA (S)",consulta_completa__11[[#This Row],[14 - Inst. Atuando no Local]]),0)</f>
        <v>0</v>
      </c>
      <c r="DA296" s="84" t="str">
        <f t="shared" si="151"/>
        <v/>
      </c>
      <c r="DB296" s="35" t="str">
        <f t="shared" si="152"/>
        <v>Sim</v>
      </c>
      <c r="DC296" s="35" t="str">
        <f t="shared" si="153"/>
        <v>Não</v>
      </c>
      <c r="DD296" s="35" t="str">
        <f t="shared" si="154"/>
        <v>Sim</v>
      </c>
      <c r="DE296" s="87" t="str">
        <f t="shared" si="125"/>
        <v>Sem informação</v>
      </c>
    </row>
    <row r="297" spans="1:109">
      <c r="A297" s="14">
        <v>2025513650</v>
      </c>
      <c r="B297" s="1">
        <v>45776</v>
      </c>
      <c r="C297" t="s">
        <v>109</v>
      </c>
      <c r="D297" t="s">
        <v>110</v>
      </c>
      <c r="E297" t="s">
        <v>452</v>
      </c>
      <c r="F297" t="s">
        <v>112</v>
      </c>
      <c r="G297" t="s">
        <v>113</v>
      </c>
      <c r="H297" t="s">
        <v>114</v>
      </c>
      <c r="I297" t="s">
        <v>114</v>
      </c>
      <c r="J297" t="s">
        <v>2935</v>
      </c>
      <c r="K297" t="s">
        <v>2936</v>
      </c>
      <c r="L297" t="s">
        <v>323</v>
      </c>
      <c r="M297" t="s">
        <v>118</v>
      </c>
      <c r="N297" t="s">
        <v>119</v>
      </c>
      <c r="O297" t="s">
        <v>239</v>
      </c>
      <c r="P297" t="s">
        <v>355</v>
      </c>
      <c r="Q297" t="s">
        <v>122</v>
      </c>
      <c r="R297" t="s">
        <v>123</v>
      </c>
      <c r="S297" t="s">
        <v>113</v>
      </c>
      <c r="T297" t="s">
        <v>1631</v>
      </c>
      <c r="U297" t="s">
        <v>2937</v>
      </c>
      <c r="V297" t="s">
        <v>2938</v>
      </c>
      <c r="Z297" t="s">
        <v>2939</v>
      </c>
      <c r="AA297" t="s">
        <v>567</v>
      </c>
      <c r="AB297" t="s">
        <v>2388</v>
      </c>
      <c r="AC297" t="s">
        <v>482</v>
      </c>
      <c r="AD297">
        <v>1</v>
      </c>
      <c r="AE297" t="s">
        <v>568</v>
      </c>
      <c r="AF297" t="s">
        <v>113</v>
      </c>
      <c r="AG297" t="s">
        <v>113</v>
      </c>
      <c r="AH297" t="s">
        <v>131</v>
      </c>
      <c r="AI297" t="s">
        <v>132</v>
      </c>
      <c r="AJ297" t="s">
        <v>131</v>
      </c>
      <c r="AK297" t="s">
        <v>2940</v>
      </c>
      <c r="AL297" t="s">
        <v>2941</v>
      </c>
      <c r="AM297" t="s">
        <v>485</v>
      </c>
      <c r="AN297" t="s">
        <v>206</v>
      </c>
      <c r="AO297" t="s">
        <v>113</v>
      </c>
      <c r="AP297">
        <v>2732951305</v>
      </c>
      <c r="AQ297" t="s">
        <v>486</v>
      </c>
      <c r="AR297" t="s">
        <v>113</v>
      </c>
      <c r="AS297" t="s">
        <v>113</v>
      </c>
      <c r="AT297" t="s">
        <v>113</v>
      </c>
      <c r="AU297" t="s">
        <v>113</v>
      </c>
      <c r="AW297" t="s">
        <v>113</v>
      </c>
      <c r="AX297" s="82">
        <f>IFERROR(FIND("Óbitos/feridos",consulta_completa__11[[#This Row],[13 - Ocorrências/Ambientes Atingidos]]),0)</f>
        <v>0</v>
      </c>
      <c r="AY297" s="83" t="str">
        <f t="shared" si="126"/>
        <v/>
      </c>
      <c r="AZ297" s="82">
        <f>IFERROR(FIND("População afetada/evacuada",consulta_completa__11[[#This Row],[13 - Ocorrências/Ambientes Atingidos]]),0)</f>
        <v>0</v>
      </c>
      <c r="BA297" s="82" t="str">
        <f t="shared" si="127"/>
        <v/>
      </c>
      <c r="BB297" s="82">
        <f>IFERROR(FIND("Suspensão de abastecimento de água",consulta_completa__11[[#This Row],[13 - Ocorrências/Ambientes Atingidos]]),0)</f>
        <v>0</v>
      </c>
      <c r="BC297" s="83" t="str">
        <f t="shared" si="155"/>
        <v/>
      </c>
      <c r="BD297" s="82">
        <f>IFERROR(FIND("Rio/córrego",consulta_completa__11[[#This Row],[13 - Ocorrências/Ambientes Atingidos]]),0)</f>
        <v>0</v>
      </c>
      <c r="BE297" s="83" t="str">
        <f t="shared" si="128"/>
        <v/>
      </c>
      <c r="BF297" s="82">
        <f>IFERROR(FIND("Lago",consulta_completa__11[[#This Row],[13 - Ocorrências/Ambientes Atingidos]]),0)</f>
        <v>0</v>
      </c>
      <c r="BG297" s="83" t="str">
        <f t="shared" si="129"/>
        <v/>
      </c>
      <c r="BH297" s="82">
        <f>IFERROR(FIND("Mar",consulta_completa__11[[#This Row],[13 - Ocorrências/Ambientes Atingidos]]),0)</f>
        <v>1</v>
      </c>
      <c r="BI297" s="83" t="str">
        <f t="shared" si="130"/>
        <v>X</v>
      </c>
      <c r="BJ297" s="82">
        <f>IFERROR(FIND("Praia",consulta_completa__11[[#This Row],[13 - Ocorrências/Ambientes Atingidos]]),0)</f>
        <v>0</v>
      </c>
      <c r="BK297" s="83" t="str">
        <f t="shared" si="131"/>
        <v/>
      </c>
      <c r="BL297" s="82">
        <f>IFERROR(FIND("Solo",consulta_completa__11[[#This Row],[13 - Ocorrências/Ambientes Atingidos]]),0)</f>
        <v>0</v>
      </c>
      <c r="BM297" s="83" t="str">
        <f t="shared" si="132"/>
        <v/>
      </c>
      <c r="BN297" s="82">
        <f>IFERROR(FIND("Águas subterrâneas",consulta_completa__11[[#This Row],[13 - Ocorrências/Ambientes Atingidos]]),0)</f>
        <v>0</v>
      </c>
      <c r="BO297" s="83" t="str">
        <f t="shared" si="133"/>
        <v/>
      </c>
      <c r="BP297" s="82">
        <f>IFERROR(FIND("Atmosfera",consulta_completa__11[[#This Row],[13 - Ocorrências/Ambientes Atingidos]]),0)</f>
        <v>0</v>
      </c>
      <c r="BQ297" s="83" t="str">
        <f t="shared" si="134"/>
        <v/>
      </c>
      <c r="BR297" s="82">
        <f>IFERROR(FIND("Flora",consulta_completa__11[[#This Row],[13 - Ocorrências/Ambientes Atingidos]]),0)</f>
        <v>0</v>
      </c>
      <c r="BS297" s="83" t="str">
        <f t="shared" si="135"/>
        <v/>
      </c>
      <c r="BT297" s="82">
        <f>IFERROR(FIND("Fauna",consulta_completa__11[[#This Row],[13 - Ocorrências/Ambientes Atingidos]]),0)</f>
        <v>0</v>
      </c>
      <c r="BU297" s="83" t="str">
        <f t="shared" si="136"/>
        <v/>
      </c>
      <c r="BV297" s="82">
        <f>IFERROR(FIND("UC federal",consulta_completa__11[[#This Row],[13 - Ocorrências/Ambientes Atingidos]]),0)</f>
        <v>0</v>
      </c>
      <c r="BW297" s="83" t="str">
        <f t="shared" si="137"/>
        <v/>
      </c>
      <c r="BX297" s="82">
        <f>IFERROR(FIND("UC estadual/municipal",consulta_completa__11[[#This Row],[13 - Ocorrências/Ambientes Atingidos]]),0)</f>
        <v>0</v>
      </c>
      <c r="BY297" s="83" t="str">
        <f t="shared" si="138"/>
        <v/>
      </c>
      <c r="BZ297" s="82">
        <f>IFERROR(FIND("Outro(s)",consulta_completa__11[[#This Row],[13 - Ocorrências/Ambientes Atingidos]]),0)</f>
        <v>0</v>
      </c>
      <c r="CA297" s="83" t="str">
        <f t="shared" si="139"/>
        <v/>
      </c>
      <c r="CB297" s="82">
        <f>IFERROR(FIND("Sem dano",consulta_completa__11[[#This Row],[13 - Ocorrências/Ambientes Atingidos]]),0)</f>
        <v>0</v>
      </c>
      <c r="CC297" s="83" t="str">
        <f t="shared" si="140"/>
        <v/>
      </c>
      <c r="CD297" s="82" t="str">
        <f>IF(consulta_completa__11[[#This Row],[13 - Ocorrências/Ambientes Atingidos]]="","X","")</f>
        <v/>
      </c>
      <c r="CE297" s="84">
        <f>IFERROR(FIND("IBAMA",consulta_completa__11[[#This Row],[14 - Inst. Atuando no Local]]),0)</f>
        <v>0</v>
      </c>
      <c r="CF297" s="84" t="str">
        <f t="shared" si="141"/>
        <v/>
      </c>
      <c r="CG297" s="84">
        <f>IFERROR(FIND("OEMA",consulta_completa__11[[#This Row],[14 - Inst. Atuando no Local]]),0)</f>
        <v>0</v>
      </c>
      <c r="CH297" s="84" t="str">
        <f t="shared" si="142"/>
        <v/>
      </c>
      <c r="CI297" s="84">
        <f>IFERROR(FIND("DEFESA CIVIL",consulta_completa__11[[#This Row],[14 - Inst. Atuando no Local]]),0)</f>
        <v>0</v>
      </c>
      <c r="CJ297" s="84" t="str">
        <f t="shared" si="143"/>
        <v/>
      </c>
      <c r="CK297" s="84">
        <f>IFERROR(FIND("CORPO DE BOMBEIROS",consulta_completa__11[[#This Row],[14 - Inst. Atuando no Local]]),0)</f>
        <v>0</v>
      </c>
      <c r="CL297" s="84" t="str">
        <f t="shared" si="144"/>
        <v/>
      </c>
      <c r="CM297" s="84">
        <f>IFERROR(FIND("POLÍCIA RODOVIÁRIA",consulta_completa__11[[#This Row],[14 - Inst. Atuando no Local]]),0)</f>
        <v>0</v>
      </c>
      <c r="CN297" s="84" t="str">
        <f t="shared" si="145"/>
        <v/>
      </c>
      <c r="CO297" s="84">
        <f>IFERROR(FIND("POLÍCIA MILITAR",consulta_completa__11[[#This Row],[14 - Inst. Atuando no Local]]),0)</f>
        <v>0</v>
      </c>
      <c r="CP297" s="84" t="str">
        <f t="shared" si="146"/>
        <v/>
      </c>
      <c r="CQ297" s="84">
        <f>IFERROR(FIND("POLÍCIA CIVIL",consulta_completa__11[[#This Row],[14 - Inst. Atuando no Local]]),0)</f>
        <v>0</v>
      </c>
      <c r="CR297" s="84" t="str">
        <f t="shared" si="147"/>
        <v/>
      </c>
      <c r="CS297" s="84">
        <f>IFERROR(FIND("MARINHA DO BRASIL",consulta_completa__11[[#This Row],[14 - Inst. Atuando no Local]]),0)</f>
        <v>0</v>
      </c>
      <c r="CT297" s="84" t="str">
        <f t="shared" si="148"/>
        <v/>
      </c>
      <c r="CU297" s="84">
        <f>IFERROR(FIND("EMPRESA ESPECIALIZADA EM ATENDIMENTO",consulta_completa__11[[#This Row],[14 - Inst. Atuando no Local]]),0)</f>
        <v>0</v>
      </c>
      <c r="CV297" s="84" t="str">
        <f t="shared" si="149"/>
        <v/>
      </c>
      <c r="CW297" s="84">
        <f>IFERROR(FIND("IBAMA",consulta_completa__11[[#This Row],[14 - Inst. Atuando no Local]]),0)</f>
        <v>0</v>
      </c>
      <c r="CX297" s="84" t="str">
        <f t="shared" si="150"/>
        <v/>
      </c>
      <c r="CY297" s="84" t="str">
        <f>IF(consulta_completa__11[[#This Row],[14 - Inst. Atuando no Local]]="","X","")</f>
        <v/>
      </c>
      <c r="CZ297" s="84">
        <f>IFERROR(FIND("OUTRA (S)",consulta_completa__11[[#This Row],[14 - Inst. Atuando no Local]]),0)</f>
        <v>0</v>
      </c>
      <c r="DA297" s="84" t="str">
        <f t="shared" si="151"/>
        <v/>
      </c>
      <c r="DB297" s="35" t="str">
        <f t="shared" si="152"/>
        <v>Sim</v>
      </c>
      <c r="DC297" s="35" t="str">
        <f t="shared" si="153"/>
        <v>Não</v>
      </c>
      <c r="DD297" s="35" t="str">
        <f t="shared" si="154"/>
        <v>Sim</v>
      </c>
      <c r="DE297" s="87" t="str">
        <f t="shared" si="125"/>
        <v>Federal</v>
      </c>
    </row>
    <row r="298" spans="1:109">
      <c r="A298" s="14">
        <v>20255175658</v>
      </c>
      <c r="B298" s="1">
        <v>45776</v>
      </c>
      <c r="C298" t="s">
        <v>238</v>
      </c>
      <c r="D298" t="s">
        <v>212</v>
      </c>
      <c r="E298" t="s">
        <v>111</v>
      </c>
      <c r="F298" t="s">
        <v>112</v>
      </c>
      <c r="G298" t="s">
        <v>113</v>
      </c>
      <c r="H298" t="s">
        <v>114</v>
      </c>
      <c r="I298" t="s">
        <v>114</v>
      </c>
      <c r="J298" t="s">
        <v>113</v>
      </c>
      <c r="K298" t="s">
        <v>114</v>
      </c>
      <c r="L298" t="s">
        <v>114</v>
      </c>
      <c r="M298" t="s">
        <v>118</v>
      </c>
      <c r="N298" t="s">
        <v>113</v>
      </c>
      <c r="O298" t="s">
        <v>239</v>
      </c>
      <c r="P298" t="s">
        <v>355</v>
      </c>
      <c r="Q298" t="s">
        <v>143</v>
      </c>
      <c r="R298" t="s">
        <v>123</v>
      </c>
      <c r="S298" t="s">
        <v>201</v>
      </c>
      <c r="T298" t="s">
        <v>240</v>
      </c>
      <c r="U298" t="s">
        <v>113</v>
      </c>
      <c r="V298" t="s">
        <v>2942</v>
      </c>
      <c r="X298" t="b">
        <v>1</v>
      </c>
      <c r="Z298" t="s">
        <v>242</v>
      </c>
      <c r="AA298" t="s">
        <v>2943</v>
      </c>
      <c r="AB298" t="s">
        <v>621</v>
      </c>
      <c r="AC298" t="s">
        <v>244</v>
      </c>
      <c r="AD298">
        <v>1</v>
      </c>
      <c r="AE298" t="s">
        <v>113</v>
      </c>
      <c r="AF298" t="s">
        <v>113</v>
      </c>
      <c r="AG298" t="s">
        <v>113</v>
      </c>
      <c r="AH298" t="s">
        <v>131</v>
      </c>
      <c r="AI298" t="s">
        <v>131</v>
      </c>
      <c r="AJ298" t="s">
        <v>131</v>
      </c>
      <c r="AK298" t="s">
        <v>2944</v>
      </c>
      <c r="AL298" t="s">
        <v>2945</v>
      </c>
      <c r="AM298" t="s">
        <v>247</v>
      </c>
      <c r="AN298" t="s">
        <v>243</v>
      </c>
      <c r="AO298" t="s">
        <v>624</v>
      </c>
      <c r="AP298">
        <v>21998863038</v>
      </c>
      <c r="AQ298" t="s">
        <v>250</v>
      </c>
      <c r="AR298" t="s">
        <v>113</v>
      </c>
      <c r="AS298" t="s">
        <v>113</v>
      </c>
      <c r="AT298" t="s">
        <v>2307</v>
      </c>
      <c r="AU298" t="s">
        <v>626</v>
      </c>
      <c r="AV298">
        <v>900000</v>
      </c>
      <c r="AW298" t="s">
        <v>159</v>
      </c>
      <c r="AX298" s="82">
        <f>IFERROR(FIND("Óbitos/feridos",consulta_completa__11[[#This Row],[13 - Ocorrências/Ambientes Atingidos]]),0)</f>
        <v>0</v>
      </c>
      <c r="AY298" s="83" t="str">
        <f t="shared" si="126"/>
        <v/>
      </c>
      <c r="AZ298" s="82">
        <f>IFERROR(FIND("População afetada/evacuada",consulta_completa__11[[#This Row],[13 - Ocorrências/Ambientes Atingidos]]),0)</f>
        <v>0</v>
      </c>
      <c r="BA298" s="82" t="str">
        <f t="shared" si="127"/>
        <v/>
      </c>
      <c r="BB298" s="82">
        <f>IFERROR(FIND("Suspensão de abastecimento de água",consulta_completa__11[[#This Row],[13 - Ocorrências/Ambientes Atingidos]]),0)</f>
        <v>0</v>
      </c>
      <c r="BC298" s="83" t="str">
        <f t="shared" si="155"/>
        <v/>
      </c>
      <c r="BD298" s="82">
        <f>IFERROR(FIND("Rio/córrego",consulta_completa__11[[#This Row],[13 - Ocorrências/Ambientes Atingidos]]),0)</f>
        <v>0</v>
      </c>
      <c r="BE298" s="83" t="str">
        <f t="shared" si="128"/>
        <v/>
      </c>
      <c r="BF298" s="82">
        <f>IFERROR(FIND("Lago",consulta_completa__11[[#This Row],[13 - Ocorrências/Ambientes Atingidos]]),0)</f>
        <v>0</v>
      </c>
      <c r="BG298" s="83" t="str">
        <f t="shared" si="129"/>
        <v/>
      </c>
      <c r="BH298" s="82">
        <f>IFERROR(FIND("Mar",consulta_completa__11[[#This Row],[13 - Ocorrências/Ambientes Atingidos]]),0)</f>
        <v>1</v>
      </c>
      <c r="BI298" s="83" t="str">
        <f t="shared" si="130"/>
        <v>X</v>
      </c>
      <c r="BJ298" s="82">
        <f>IFERROR(FIND("Praia",consulta_completa__11[[#This Row],[13 - Ocorrências/Ambientes Atingidos]]),0)</f>
        <v>0</v>
      </c>
      <c r="BK298" s="83" t="str">
        <f t="shared" si="131"/>
        <v/>
      </c>
      <c r="BL298" s="82">
        <f>IFERROR(FIND("Solo",consulta_completa__11[[#This Row],[13 - Ocorrências/Ambientes Atingidos]]),0)</f>
        <v>0</v>
      </c>
      <c r="BM298" s="83" t="str">
        <f t="shared" si="132"/>
        <v/>
      </c>
      <c r="BN298" s="82">
        <f>IFERROR(FIND("Águas subterrâneas",consulta_completa__11[[#This Row],[13 - Ocorrências/Ambientes Atingidos]]),0)</f>
        <v>0</v>
      </c>
      <c r="BO298" s="83" t="str">
        <f t="shared" si="133"/>
        <v/>
      </c>
      <c r="BP298" s="82">
        <f>IFERROR(FIND("Atmosfera",consulta_completa__11[[#This Row],[13 - Ocorrências/Ambientes Atingidos]]),0)</f>
        <v>0</v>
      </c>
      <c r="BQ298" s="83" t="str">
        <f t="shared" si="134"/>
        <v/>
      </c>
      <c r="BR298" s="82">
        <f>IFERROR(FIND("Flora",consulta_completa__11[[#This Row],[13 - Ocorrências/Ambientes Atingidos]]),0)</f>
        <v>0</v>
      </c>
      <c r="BS298" s="83" t="str">
        <f t="shared" si="135"/>
        <v/>
      </c>
      <c r="BT298" s="82">
        <f>IFERROR(FIND("Fauna",consulta_completa__11[[#This Row],[13 - Ocorrências/Ambientes Atingidos]]),0)</f>
        <v>0</v>
      </c>
      <c r="BU298" s="83" t="str">
        <f t="shared" si="136"/>
        <v/>
      </c>
      <c r="BV298" s="82">
        <f>IFERROR(FIND("UC federal",consulta_completa__11[[#This Row],[13 - Ocorrências/Ambientes Atingidos]]),0)</f>
        <v>0</v>
      </c>
      <c r="BW298" s="83" t="str">
        <f t="shared" si="137"/>
        <v/>
      </c>
      <c r="BX298" s="82">
        <f>IFERROR(FIND("UC estadual/municipal",consulta_completa__11[[#This Row],[13 - Ocorrências/Ambientes Atingidos]]),0)</f>
        <v>0</v>
      </c>
      <c r="BY298" s="83" t="str">
        <f t="shared" si="138"/>
        <v/>
      </c>
      <c r="BZ298" s="82">
        <f>IFERROR(FIND("Outro(s)",consulta_completa__11[[#This Row],[13 - Ocorrências/Ambientes Atingidos]]),0)</f>
        <v>0</v>
      </c>
      <c r="CA298" s="83" t="str">
        <f t="shared" si="139"/>
        <v/>
      </c>
      <c r="CB298" s="82">
        <f>IFERROR(FIND("Sem dano",consulta_completa__11[[#This Row],[13 - Ocorrências/Ambientes Atingidos]]),0)</f>
        <v>0</v>
      </c>
      <c r="CC298" s="83" t="str">
        <f t="shared" si="140"/>
        <v/>
      </c>
      <c r="CD298" s="82" t="str">
        <f>IF(consulta_completa__11[[#This Row],[13 - Ocorrências/Ambientes Atingidos]]="","X","")</f>
        <v/>
      </c>
      <c r="CE298" s="84">
        <f>IFERROR(FIND("IBAMA",consulta_completa__11[[#This Row],[14 - Inst. Atuando no Local]]),0)</f>
        <v>0</v>
      </c>
      <c r="CF298" s="84" t="str">
        <f t="shared" si="141"/>
        <v/>
      </c>
      <c r="CG298" s="84">
        <f>IFERROR(FIND("OEMA",consulta_completa__11[[#This Row],[14 - Inst. Atuando no Local]]),0)</f>
        <v>0</v>
      </c>
      <c r="CH298" s="84" t="str">
        <f t="shared" si="142"/>
        <v/>
      </c>
      <c r="CI298" s="84">
        <f>IFERROR(FIND("DEFESA CIVIL",consulta_completa__11[[#This Row],[14 - Inst. Atuando no Local]]),0)</f>
        <v>0</v>
      </c>
      <c r="CJ298" s="84" t="str">
        <f t="shared" si="143"/>
        <v/>
      </c>
      <c r="CK298" s="84">
        <f>IFERROR(FIND("CORPO DE BOMBEIROS",consulta_completa__11[[#This Row],[14 - Inst. Atuando no Local]]),0)</f>
        <v>0</v>
      </c>
      <c r="CL298" s="84" t="str">
        <f t="shared" si="144"/>
        <v/>
      </c>
      <c r="CM298" s="84">
        <f>IFERROR(FIND("POLÍCIA RODOVIÁRIA",consulta_completa__11[[#This Row],[14 - Inst. Atuando no Local]]),0)</f>
        <v>0</v>
      </c>
      <c r="CN298" s="84" t="str">
        <f t="shared" si="145"/>
        <v/>
      </c>
      <c r="CO298" s="84">
        <f>IFERROR(FIND("POLÍCIA MILITAR",consulta_completa__11[[#This Row],[14 - Inst. Atuando no Local]]),0)</f>
        <v>0</v>
      </c>
      <c r="CP298" s="84" t="str">
        <f t="shared" si="146"/>
        <v/>
      </c>
      <c r="CQ298" s="84">
        <f>IFERROR(FIND("POLÍCIA CIVIL",consulta_completa__11[[#This Row],[14 - Inst. Atuando no Local]]),0)</f>
        <v>0</v>
      </c>
      <c r="CR298" s="84" t="str">
        <f t="shared" si="147"/>
        <v/>
      </c>
      <c r="CS298" s="84">
        <f>IFERROR(FIND("MARINHA DO BRASIL",consulta_completa__11[[#This Row],[14 - Inst. Atuando no Local]]),0)</f>
        <v>0</v>
      </c>
      <c r="CT298" s="84" t="str">
        <f t="shared" si="148"/>
        <v/>
      </c>
      <c r="CU298" s="84">
        <f>IFERROR(FIND("EMPRESA ESPECIALIZADA EM ATENDIMENTO",consulta_completa__11[[#This Row],[14 - Inst. Atuando no Local]]),0)</f>
        <v>0</v>
      </c>
      <c r="CV298" s="84" t="str">
        <f t="shared" si="149"/>
        <v/>
      </c>
      <c r="CW298" s="84">
        <f>IFERROR(FIND("IBAMA",consulta_completa__11[[#This Row],[14 - Inst. Atuando no Local]]),0)</f>
        <v>0</v>
      </c>
      <c r="CX298" s="84" t="str">
        <f t="shared" si="150"/>
        <v/>
      </c>
      <c r="CY298" s="84" t="str">
        <f>IF(consulta_completa__11[[#This Row],[14 - Inst. Atuando no Local]]="","X","")</f>
        <v>X</v>
      </c>
      <c r="CZ298" s="84">
        <f>IFERROR(FIND("OUTRA (S)",consulta_completa__11[[#This Row],[14 - Inst. Atuando no Local]]),0)</f>
        <v>0</v>
      </c>
      <c r="DA298" s="84" t="str">
        <f t="shared" si="151"/>
        <v/>
      </c>
      <c r="DB298" s="35" t="str">
        <f t="shared" si="152"/>
        <v>Sim</v>
      </c>
      <c r="DC298" s="35" t="str">
        <f t="shared" si="153"/>
        <v>Não</v>
      </c>
      <c r="DD298" s="35" t="str">
        <f t="shared" si="154"/>
        <v>Sim</v>
      </c>
      <c r="DE298" s="87" t="str">
        <f t="shared" si="125"/>
        <v>Federal</v>
      </c>
    </row>
    <row r="299" spans="1:109">
      <c r="A299" s="14">
        <v>202542925259</v>
      </c>
      <c r="B299" s="1">
        <v>45776</v>
      </c>
      <c r="C299" t="s">
        <v>1766</v>
      </c>
      <c r="D299" t="s">
        <v>180</v>
      </c>
      <c r="E299" t="s">
        <v>286</v>
      </c>
      <c r="F299" t="s">
        <v>112</v>
      </c>
      <c r="G299" t="s">
        <v>2946</v>
      </c>
      <c r="H299" t="s">
        <v>2947</v>
      </c>
      <c r="I299" t="s">
        <v>1352</v>
      </c>
      <c r="J299" t="s">
        <v>113</v>
      </c>
      <c r="K299" t="s">
        <v>114</v>
      </c>
      <c r="L299" t="s">
        <v>114</v>
      </c>
      <c r="M299" t="s">
        <v>140</v>
      </c>
      <c r="N299" t="s">
        <v>1857</v>
      </c>
      <c r="O299" t="s">
        <v>239</v>
      </c>
      <c r="P299" t="s">
        <v>355</v>
      </c>
      <c r="Q299" t="s">
        <v>143</v>
      </c>
      <c r="R299" t="s">
        <v>123</v>
      </c>
      <c r="S299" t="s">
        <v>113</v>
      </c>
      <c r="T299" t="s">
        <v>2948</v>
      </c>
      <c r="U299" t="s">
        <v>113</v>
      </c>
      <c r="V299" t="s">
        <v>113</v>
      </c>
      <c r="Z299" t="s">
        <v>2949</v>
      </c>
      <c r="AA299" t="s">
        <v>113</v>
      </c>
      <c r="AB299" t="s">
        <v>2950</v>
      </c>
      <c r="AC299" t="s">
        <v>2951</v>
      </c>
      <c r="AD299">
        <v>0</v>
      </c>
      <c r="AE299" t="s">
        <v>113</v>
      </c>
      <c r="AF299" t="s">
        <v>113</v>
      </c>
      <c r="AG299" t="s">
        <v>113</v>
      </c>
      <c r="AH299" t="s">
        <v>131</v>
      </c>
      <c r="AI299" t="s">
        <v>131</v>
      </c>
      <c r="AJ299" t="s">
        <v>131</v>
      </c>
      <c r="AK299" t="s">
        <v>2952</v>
      </c>
      <c r="AL299" t="s">
        <v>2953</v>
      </c>
      <c r="AM299" t="s">
        <v>773</v>
      </c>
      <c r="AN299" t="s">
        <v>1271</v>
      </c>
      <c r="AO299" t="s">
        <v>1811</v>
      </c>
      <c r="AP299">
        <v>11934123210</v>
      </c>
      <c r="AQ299" t="s">
        <v>776</v>
      </c>
      <c r="AR299" t="s">
        <v>113</v>
      </c>
      <c r="AS299" t="s">
        <v>113</v>
      </c>
      <c r="AT299" t="s">
        <v>113</v>
      </c>
      <c r="AU299" t="s">
        <v>113</v>
      </c>
      <c r="AW299" t="s">
        <v>113</v>
      </c>
      <c r="AX299" s="82">
        <f>IFERROR(FIND("Óbitos/feridos",consulta_completa__11[[#This Row],[13 - Ocorrências/Ambientes Atingidos]]),0)</f>
        <v>0</v>
      </c>
      <c r="AY299" s="83" t="str">
        <f t="shared" si="126"/>
        <v/>
      </c>
      <c r="AZ299" s="82">
        <f>IFERROR(FIND("População afetada/evacuada",consulta_completa__11[[#This Row],[13 - Ocorrências/Ambientes Atingidos]]),0)</f>
        <v>0</v>
      </c>
      <c r="BA299" s="82" t="str">
        <f t="shared" si="127"/>
        <v/>
      </c>
      <c r="BB299" s="82">
        <f>IFERROR(FIND("Suspensão de abastecimento de água",consulta_completa__11[[#This Row],[13 - Ocorrências/Ambientes Atingidos]]),0)</f>
        <v>0</v>
      </c>
      <c r="BC299" s="83" t="str">
        <f t="shared" si="155"/>
        <v/>
      </c>
      <c r="BD299" s="82">
        <f>IFERROR(FIND("Rio/córrego",consulta_completa__11[[#This Row],[13 - Ocorrências/Ambientes Atingidos]]),0)</f>
        <v>0</v>
      </c>
      <c r="BE299" s="83" t="str">
        <f t="shared" si="128"/>
        <v/>
      </c>
      <c r="BF299" s="82">
        <f>IFERROR(FIND("Lago",consulta_completa__11[[#This Row],[13 - Ocorrências/Ambientes Atingidos]]),0)</f>
        <v>0</v>
      </c>
      <c r="BG299" s="83" t="str">
        <f t="shared" si="129"/>
        <v/>
      </c>
      <c r="BH299" s="82">
        <f>IFERROR(FIND("Mar",consulta_completa__11[[#This Row],[13 - Ocorrências/Ambientes Atingidos]]),0)</f>
        <v>0</v>
      </c>
      <c r="BI299" s="83" t="str">
        <f t="shared" si="130"/>
        <v/>
      </c>
      <c r="BJ299" s="82">
        <f>IFERROR(FIND("Praia",consulta_completa__11[[#This Row],[13 - Ocorrências/Ambientes Atingidos]]),0)</f>
        <v>0</v>
      </c>
      <c r="BK299" s="83" t="str">
        <f t="shared" si="131"/>
        <v/>
      </c>
      <c r="BL299" s="82">
        <f>IFERROR(FIND("Solo",consulta_completa__11[[#This Row],[13 - Ocorrências/Ambientes Atingidos]]),0)</f>
        <v>1</v>
      </c>
      <c r="BM299" s="83" t="str">
        <f t="shared" si="132"/>
        <v>X</v>
      </c>
      <c r="BN299" s="82">
        <f>IFERROR(FIND("Águas subterrâneas",consulta_completa__11[[#This Row],[13 - Ocorrências/Ambientes Atingidos]]),0)</f>
        <v>0</v>
      </c>
      <c r="BO299" s="83" t="str">
        <f t="shared" si="133"/>
        <v/>
      </c>
      <c r="BP299" s="82">
        <f>IFERROR(FIND("Atmosfera",consulta_completa__11[[#This Row],[13 - Ocorrências/Ambientes Atingidos]]),0)</f>
        <v>0</v>
      </c>
      <c r="BQ299" s="83" t="str">
        <f t="shared" si="134"/>
        <v/>
      </c>
      <c r="BR299" s="82">
        <f>IFERROR(FIND("Flora",consulta_completa__11[[#This Row],[13 - Ocorrências/Ambientes Atingidos]]),0)</f>
        <v>0</v>
      </c>
      <c r="BS299" s="83" t="str">
        <f t="shared" si="135"/>
        <v/>
      </c>
      <c r="BT299" s="82">
        <f>IFERROR(FIND("Fauna",consulta_completa__11[[#This Row],[13 - Ocorrências/Ambientes Atingidos]]),0)</f>
        <v>0</v>
      </c>
      <c r="BU299" s="83" t="str">
        <f t="shared" si="136"/>
        <v/>
      </c>
      <c r="BV299" s="82">
        <f>IFERROR(FIND("UC federal",consulta_completa__11[[#This Row],[13 - Ocorrências/Ambientes Atingidos]]),0)</f>
        <v>0</v>
      </c>
      <c r="BW299" s="83" t="str">
        <f t="shared" si="137"/>
        <v/>
      </c>
      <c r="BX299" s="82">
        <f>IFERROR(FIND("UC estadual/municipal",consulta_completa__11[[#This Row],[13 - Ocorrências/Ambientes Atingidos]]),0)</f>
        <v>0</v>
      </c>
      <c r="BY299" s="83" t="str">
        <f t="shared" si="138"/>
        <v/>
      </c>
      <c r="BZ299" s="82">
        <f>IFERROR(FIND("Outro(s)",consulta_completa__11[[#This Row],[13 - Ocorrências/Ambientes Atingidos]]),0)</f>
        <v>0</v>
      </c>
      <c r="CA299" s="83" t="str">
        <f t="shared" si="139"/>
        <v/>
      </c>
      <c r="CB299" s="82">
        <f>IFERROR(FIND("Sem dano",consulta_completa__11[[#This Row],[13 - Ocorrências/Ambientes Atingidos]]),0)</f>
        <v>0</v>
      </c>
      <c r="CC299" s="83" t="str">
        <f t="shared" si="140"/>
        <v/>
      </c>
      <c r="CD299" s="82" t="str">
        <f>IF(consulta_completa__11[[#This Row],[13 - Ocorrências/Ambientes Atingidos]]="","X","")</f>
        <v/>
      </c>
      <c r="CE299" s="84">
        <f>IFERROR(FIND("IBAMA",consulta_completa__11[[#This Row],[14 - Inst. Atuando no Local]]),0)</f>
        <v>0</v>
      </c>
      <c r="CF299" s="84" t="str">
        <f t="shared" si="141"/>
        <v/>
      </c>
      <c r="CG299" s="84">
        <f>IFERROR(FIND("OEMA",consulta_completa__11[[#This Row],[14 - Inst. Atuando no Local]]),0)</f>
        <v>0</v>
      </c>
      <c r="CH299" s="84" t="str">
        <f t="shared" si="142"/>
        <v/>
      </c>
      <c r="CI299" s="84">
        <f>IFERROR(FIND("DEFESA CIVIL",consulta_completa__11[[#This Row],[14 - Inst. Atuando no Local]]),0)</f>
        <v>0</v>
      </c>
      <c r="CJ299" s="84" t="str">
        <f t="shared" si="143"/>
        <v/>
      </c>
      <c r="CK299" s="84">
        <f>IFERROR(FIND("CORPO DE BOMBEIROS",consulta_completa__11[[#This Row],[14 - Inst. Atuando no Local]]),0)</f>
        <v>0</v>
      </c>
      <c r="CL299" s="84" t="str">
        <f t="shared" si="144"/>
        <v/>
      </c>
      <c r="CM299" s="84">
        <f>IFERROR(FIND("POLÍCIA RODOVIÁRIA",consulta_completa__11[[#This Row],[14 - Inst. Atuando no Local]]),0)</f>
        <v>0</v>
      </c>
      <c r="CN299" s="84" t="str">
        <f t="shared" si="145"/>
        <v/>
      </c>
      <c r="CO299" s="84">
        <f>IFERROR(FIND("POLÍCIA MILITAR",consulta_completa__11[[#This Row],[14 - Inst. Atuando no Local]]),0)</f>
        <v>0</v>
      </c>
      <c r="CP299" s="84" t="str">
        <f t="shared" si="146"/>
        <v/>
      </c>
      <c r="CQ299" s="84">
        <f>IFERROR(FIND("POLÍCIA CIVIL",consulta_completa__11[[#This Row],[14 - Inst. Atuando no Local]]),0)</f>
        <v>0</v>
      </c>
      <c r="CR299" s="84" t="str">
        <f t="shared" si="147"/>
        <v/>
      </c>
      <c r="CS299" s="84">
        <f>IFERROR(FIND("MARINHA DO BRASIL",consulta_completa__11[[#This Row],[14 - Inst. Atuando no Local]]),0)</f>
        <v>0</v>
      </c>
      <c r="CT299" s="84" t="str">
        <f t="shared" si="148"/>
        <v/>
      </c>
      <c r="CU299" s="84">
        <f>IFERROR(FIND("EMPRESA ESPECIALIZADA EM ATENDIMENTO",consulta_completa__11[[#This Row],[14 - Inst. Atuando no Local]]),0)</f>
        <v>0</v>
      </c>
      <c r="CV299" s="84" t="str">
        <f t="shared" si="149"/>
        <v/>
      </c>
      <c r="CW299" s="84">
        <f>IFERROR(FIND("IBAMA",consulta_completa__11[[#This Row],[14 - Inst. Atuando no Local]]),0)</f>
        <v>0</v>
      </c>
      <c r="CX299" s="84" t="str">
        <f t="shared" si="150"/>
        <v/>
      </c>
      <c r="CY299" s="84" t="str">
        <f>IF(consulta_completa__11[[#This Row],[14 - Inst. Atuando no Local]]="","X","")</f>
        <v/>
      </c>
      <c r="CZ299" s="84">
        <f>IFERROR(FIND("OUTRA (S)",consulta_completa__11[[#This Row],[14 - Inst. Atuando no Local]]),0)</f>
        <v>0</v>
      </c>
      <c r="DA299" s="84" t="str">
        <f t="shared" si="151"/>
        <v/>
      </c>
      <c r="DB299" s="35" t="str">
        <f t="shared" si="152"/>
        <v>Sim</v>
      </c>
      <c r="DC299" s="35" t="str">
        <f t="shared" si="153"/>
        <v>Não</v>
      </c>
      <c r="DD299" s="35" t="str">
        <f t="shared" si="154"/>
        <v>Sim</v>
      </c>
      <c r="DE299" s="87" t="str">
        <f t="shared" si="125"/>
        <v>Sem informação</v>
      </c>
    </row>
    <row r="300" spans="1:109">
      <c r="A300" s="14">
        <v>202542932432</v>
      </c>
      <c r="B300" s="1">
        <v>45776</v>
      </c>
      <c r="C300" t="s">
        <v>160</v>
      </c>
      <c r="D300" t="s">
        <v>161</v>
      </c>
      <c r="E300" t="s">
        <v>162</v>
      </c>
      <c r="F300" t="s">
        <v>163</v>
      </c>
      <c r="G300" t="s">
        <v>113</v>
      </c>
      <c r="H300" t="s">
        <v>114</v>
      </c>
      <c r="I300" t="s">
        <v>114</v>
      </c>
      <c r="J300" t="s">
        <v>945</v>
      </c>
      <c r="K300" t="s">
        <v>673</v>
      </c>
      <c r="L300" t="s">
        <v>166</v>
      </c>
      <c r="M300" t="s">
        <v>140</v>
      </c>
      <c r="N300" t="s">
        <v>119</v>
      </c>
      <c r="O300" t="s">
        <v>120</v>
      </c>
      <c r="P300" t="s">
        <v>355</v>
      </c>
      <c r="Q300" t="s">
        <v>230</v>
      </c>
      <c r="R300" t="s">
        <v>123</v>
      </c>
      <c r="S300" t="s">
        <v>113</v>
      </c>
      <c r="T300" t="s">
        <v>113</v>
      </c>
      <c r="U300" t="s">
        <v>2194</v>
      </c>
      <c r="V300" t="s">
        <v>1624</v>
      </c>
      <c r="Z300" t="s">
        <v>1625</v>
      </c>
      <c r="AA300" t="s">
        <v>1626</v>
      </c>
      <c r="AB300" t="s">
        <v>2667</v>
      </c>
      <c r="AC300" t="s">
        <v>173</v>
      </c>
      <c r="AD300">
        <v>1</v>
      </c>
      <c r="AE300" t="s">
        <v>1627</v>
      </c>
      <c r="AF300" t="s">
        <v>113</v>
      </c>
      <c r="AG300" t="s">
        <v>113</v>
      </c>
      <c r="AH300" t="s">
        <v>131</v>
      </c>
      <c r="AI300" t="s">
        <v>132</v>
      </c>
      <c r="AJ300" t="s">
        <v>131</v>
      </c>
      <c r="AK300" t="s">
        <v>2739</v>
      </c>
      <c r="AL300" t="s">
        <v>2954</v>
      </c>
      <c r="AM300" t="s">
        <v>2042</v>
      </c>
      <c r="AN300" t="s">
        <v>1629</v>
      </c>
      <c r="AO300" t="s">
        <v>225</v>
      </c>
      <c r="AP300">
        <v>41988207121</v>
      </c>
      <c r="AQ300" t="s">
        <v>178</v>
      </c>
      <c r="AR300" t="s">
        <v>113</v>
      </c>
      <c r="AS300" t="s">
        <v>113</v>
      </c>
      <c r="AT300" t="s">
        <v>113</v>
      </c>
      <c r="AU300" t="s">
        <v>113</v>
      </c>
      <c r="AW300" t="s">
        <v>113</v>
      </c>
      <c r="AX300" s="82">
        <f>IFERROR(FIND("Óbitos/feridos",consulta_completa__11[[#This Row],[13 - Ocorrências/Ambientes Atingidos]]),0)</f>
        <v>0</v>
      </c>
      <c r="AY300" s="83" t="str">
        <f t="shared" si="126"/>
        <v/>
      </c>
      <c r="AZ300" s="82">
        <f>IFERROR(FIND("População afetada/evacuada",consulta_completa__11[[#This Row],[13 - Ocorrências/Ambientes Atingidos]]),0)</f>
        <v>0</v>
      </c>
      <c r="BA300" s="82" t="str">
        <f t="shared" si="127"/>
        <v/>
      </c>
      <c r="BB300" s="82">
        <f>IFERROR(FIND("Suspensão de abastecimento de água",consulta_completa__11[[#This Row],[13 - Ocorrências/Ambientes Atingidos]]),0)</f>
        <v>0</v>
      </c>
      <c r="BC300" s="83" t="str">
        <f t="shared" si="155"/>
        <v/>
      </c>
      <c r="BD300" s="82">
        <f>IFERROR(FIND("Rio/córrego",consulta_completa__11[[#This Row],[13 - Ocorrências/Ambientes Atingidos]]),0)</f>
        <v>0</v>
      </c>
      <c r="BE300" s="83" t="str">
        <f t="shared" si="128"/>
        <v/>
      </c>
      <c r="BF300" s="82">
        <f>IFERROR(FIND("Lago",consulta_completa__11[[#This Row],[13 - Ocorrências/Ambientes Atingidos]]),0)</f>
        <v>0</v>
      </c>
      <c r="BG300" s="83" t="str">
        <f t="shared" si="129"/>
        <v/>
      </c>
      <c r="BH300" s="82">
        <f>IFERROR(FIND("Mar",consulta_completa__11[[#This Row],[13 - Ocorrências/Ambientes Atingidos]]),0)</f>
        <v>0</v>
      </c>
      <c r="BI300" s="83" t="str">
        <f t="shared" si="130"/>
        <v/>
      </c>
      <c r="BJ300" s="82">
        <f>IFERROR(FIND("Praia",consulta_completa__11[[#This Row],[13 - Ocorrências/Ambientes Atingidos]]),0)</f>
        <v>0</v>
      </c>
      <c r="BK300" s="83" t="str">
        <f t="shared" si="131"/>
        <v/>
      </c>
      <c r="BL300" s="82">
        <f>IFERROR(FIND("Solo",consulta_completa__11[[#This Row],[13 - Ocorrências/Ambientes Atingidos]]),0)</f>
        <v>1</v>
      </c>
      <c r="BM300" s="83" t="str">
        <f t="shared" si="132"/>
        <v>X</v>
      </c>
      <c r="BN300" s="82">
        <f>IFERROR(FIND("Águas subterrâneas",consulta_completa__11[[#This Row],[13 - Ocorrências/Ambientes Atingidos]]),0)</f>
        <v>0</v>
      </c>
      <c r="BO300" s="83" t="str">
        <f t="shared" si="133"/>
        <v/>
      </c>
      <c r="BP300" s="82">
        <f>IFERROR(FIND("Atmosfera",consulta_completa__11[[#This Row],[13 - Ocorrências/Ambientes Atingidos]]),0)</f>
        <v>0</v>
      </c>
      <c r="BQ300" s="83" t="str">
        <f t="shared" si="134"/>
        <v/>
      </c>
      <c r="BR300" s="82">
        <f>IFERROR(FIND("Flora",consulta_completa__11[[#This Row],[13 - Ocorrências/Ambientes Atingidos]]),0)</f>
        <v>0</v>
      </c>
      <c r="BS300" s="83" t="str">
        <f t="shared" si="135"/>
        <v/>
      </c>
      <c r="BT300" s="82">
        <f>IFERROR(FIND("Fauna",consulta_completa__11[[#This Row],[13 - Ocorrências/Ambientes Atingidos]]),0)</f>
        <v>0</v>
      </c>
      <c r="BU300" s="83" t="str">
        <f t="shared" si="136"/>
        <v/>
      </c>
      <c r="BV300" s="82">
        <f>IFERROR(FIND("UC federal",consulta_completa__11[[#This Row],[13 - Ocorrências/Ambientes Atingidos]]),0)</f>
        <v>0</v>
      </c>
      <c r="BW300" s="83" t="str">
        <f t="shared" si="137"/>
        <v/>
      </c>
      <c r="BX300" s="82">
        <f>IFERROR(FIND("UC estadual/municipal",consulta_completa__11[[#This Row],[13 - Ocorrências/Ambientes Atingidos]]),0)</f>
        <v>0</v>
      </c>
      <c r="BY300" s="83" t="str">
        <f t="shared" si="138"/>
        <v/>
      </c>
      <c r="BZ300" s="82">
        <f>IFERROR(FIND("Outro(s)",consulta_completa__11[[#This Row],[13 - Ocorrências/Ambientes Atingidos]]),0)</f>
        <v>0</v>
      </c>
      <c r="CA300" s="83" t="str">
        <f t="shared" si="139"/>
        <v/>
      </c>
      <c r="CB300" s="82">
        <f>IFERROR(FIND("Sem dano",consulta_completa__11[[#This Row],[13 - Ocorrências/Ambientes Atingidos]]),0)</f>
        <v>0</v>
      </c>
      <c r="CC300" s="83" t="str">
        <f t="shared" si="140"/>
        <v/>
      </c>
      <c r="CD300" s="82" t="str">
        <f>IF(consulta_completa__11[[#This Row],[13 - Ocorrências/Ambientes Atingidos]]="","X","")</f>
        <v/>
      </c>
      <c r="CE300" s="84">
        <f>IFERROR(FIND("IBAMA",consulta_completa__11[[#This Row],[14 - Inst. Atuando no Local]]),0)</f>
        <v>0</v>
      </c>
      <c r="CF300" s="84" t="str">
        <f t="shared" si="141"/>
        <v/>
      </c>
      <c r="CG300" s="84">
        <f>IFERROR(FIND("OEMA",consulta_completa__11[[#This Row],[14 - Inst. Atuando no Local]]),0)</f>
        <v>0</v>
      </c>
      <c r="CH300" s="84" t="str">
        <f t="shared" si="142"/>
        <v/>
      </c>
      <c r="CI300" s="84">
        <f>IFERROR(FIND("DEFESA CIVIL",consulta_completa__11[[#This Row],[14 - Inst. Atuando no Local]]),0)</f>
        <v>0</v>
      </c>
      <c r="CJ300" s="84" t="str">
        <f t="shared" si="143"/>
        <v/>
      </c>
      <c r="CK300" s="84">
        <f>IFERROR(FIND("CORPO DE BOMBEIROS",consulta_completa__11[[#This Row],[14 - Inst. Atuando no Local]]),0)</f>
        <v>0</v>
      </c>
      <c r="CL300" s="84" t="str">
        <f t="shared" si="144"/>
        <v/>
      </c>
      <c r="CM300" s="84">
        <f>IFERROR(FIND("POLÍCIA RODOVIÁRIA",consulta_completa__11[[#This Row],[14 - Inst. Atuando no Local]]),0)</f>
        <v>0</v>
      </c>
      <c r="CN300" s="84" t="str">
        <f t="shared" si="145"/>
        <v/>
      </c>
      <c r="CO300" s="84">
        <f>IFERROR(FIND("POLÍCIA MILITAR",consulta_completa__11[[#This Row],[14 - Inst. Atuando no Local]]),0)</f>
        <v>0</v>
      </c>
      <c r="CP300" s="84" t="str">
        <f t="shared" si="146"/>
        <v/>
      </c>
      <c r="CQ300" s="84">
        <f>IFERROR(FIND("POLÍCIA CIVIL",consulta_completa__11[[#This Row],[14 - Inst. Atuando no Local]]),0)</f>
        <v>0</v>
      </c>
      <c r="CR300" s="84" t="str">
        <f t="shared" si="147"/>
        <v/>
      </c>
      <c r="CS300" s="84">
        <f>IFERROR(FIND("MARINHA DO BRASIL",consulta_completa__11[[#This Row],[14 - Inst. Atuando no Local]]),0)</f>
        <v>0</v>
      </c>
      <c r="CT300" s="84" t="str">
        <f t="shared" si="148"/>
        <v/>
      </c>
      <c r="CU300" s="84">
        <f>IFERROR(FIND("EMPRESA ESPECIALIZADA EM ATENDIMENTO",consulta_completa__11[[#This Row],[14 - Inst. Atuando no Local]]),0)</f>
        <v>0</v>
      </c>
      <c r="CV300" s="84" t="str">
        <f t="shared" si="149"/>
        <v/>
      </c>
      <c r="CW300" s="84">
        <f>IFERROR(FIND("IBAMA",consulta_completa__11[[#This Row],[14 - Inst. Atuando no Local]]),0)</f>
        <v>0</v>
      </c>
      <c r="CX300" s="84" t="str">
        <f t="shared" si="150"/>
        <v/>
      </c>
      <c r="CY300" s="84" t="str">
        <f>IF(consulta_completa__11[[#This Row],[14 - Inst. Atuando no Local]]="","X","")</f>
        <v/>
      </c>
      <c r="CZ300" s="84">
        <f>IFERROR(FIND("OUTRA (S)",consulta_completa__11[[#This Row],[14 - Inst. Atuando no Local]]),0)</f>
        <v>0</v>
      </c>
      <c r="DA300" s="84" t="str">
        <f t="shared" si="151"/>
        <v/>
      </c>
      <c r="DB300" s="35" t="str">
        <f t="shared" si="152"/>
        <v>Sim</v>
      </c>
      <c r="DC300" s="35" t="str">
        <f t="shared" si="153"/>
        <v>Não</v>
      </c>
      <c r="DD300" s="35" t="str">
        <f t="shared" si="154"/>
        <v>Sim</v>
      </c>
      <c r="DE300" s="87" t="str">
        <f t="shared" si="125"/>
        <v>Federal</v>
      </c>
    </row>
    <row r="301" spans="1:109">
      <c r="A301" s="14">
        <v>202542954044</v>
      </c>
      <c r="B301" s="1">
        <v>45776</v>
      </c>
      <c r="C301" t="s">
        <v>2955</v>
      </c>
      <c r="D301" t="s">
        <v>161</v>
      </c>
      <c r="E301" t="s">
        <v>286</v>
      </c>
      <c r="F301" t="s">
        <v>112</v>
      </c>
      <c r="G301" t="s">
        <v>885</v>
      </c>
      <c r="H301" t="s">
        <v>2956</v>
      </c>
      <c r="I301" t="s">
        <v>648</v>
      </c>
      <c r="J301" t="s">
        <v>113</v>
      </c>
      <c r="K301" t="s">
        <v>114</v>
      </c>
      <c r="L301" t="s">
        <v>114</v>
      </c>
      <c r="M301" t="s">
        <v>886</v>
      </c>
      <c r="N301" t="s">
        <v>2957</v>
      </c>
      <c r="O301" t="s">
        <v>239</v>
      </c>
      <c r="P301" t="s">
        <v>355</v>
      </c>
      <c r="Q301" t="s">
        <v>230</v>
      </c>
      <c r="R301" t="s">
        <v>123</v>
      </c>
      <c r="S301" t="s">
        <v>113</v>
      </c>
      <c r="T301" t="s">
        <v>2958</v>
      </c>
      <c r="U301" t="s">
        <v>2959</v>
      </c>
      <c r="V301" t="s">
        <v>2960</v>
      </c>
      <c r="Z301" t="s">
        <v>2961</v>
      </c>
      <c r="AA301" t="s">
        <v>2962</v>
      </c>
      <c r="AB301" t="s">
        <v>2963</v>
      </c>
      <c r="AC301" t="s">
        <v>2964</v>
      </c>
      <c r="AD301">
        <v>1</v>
      </c>
      <c r="AE301" t="s">
        <v>2965</v>
      </c>
      <c r="AF301" t="s">
        <v>895</v>
      </c>
      <c r="AG301" t="s">
        <v>896</v>
      </c>
      <c r="AH301" t="s">
        <v>131</v>
      </c>
      <c r="AI301" t="s">
        <v>131</v>
      </c>
      <c r="AJ301" t="s">
        <v>132</v>
      </c>
      <c r="AK301" t="s">
        <v>113</v>
      </c>
      <c r="AL301" t="s">
        <v>2966</v>
      </c>
      <c r="AM301" t="s">
        <v>899</v>
      </c>
      <c r="AN301" t="s">
        <v>2967</v>
      </c>
      <c r="AO301" t="s">
        <v>900</v>
      </c>
      <c r="AP301">
        <v>2136135540</v>
      </c>
      <c r="AQ301" t="s">
        <v>901</v>
      </c>
      <c r="AR301" t="s">
        <v>113</v>
      </c>
      <c r="AS301" t="s">
        <v>113</v>
      </c>
      <c r="AT301" t="s">
        <v>113</v>
      </c>
      <c r="AU301" t="s">
        <v>113</v>
      </c>
      <c r="AW301" t="s">
        <v>113</v>
      </c>
      <c r="AX301" s="82">
        <f>IFERROR(FIND("Óbitos/feridos",consulta_completa__11[[#This Row],[13 - Ocorrências/Ambientes Atingidos]]),0)</f>
        <v>1</v>
      </c>
      <c r="AY301" s="83" t="str">
        <f t="shared" si="126"/>
        <v>X</v>
      </c>
      <c r="AZ301" s="82">
        <f>IFERROR(FIND("População afetada/evacuada",consulta_completa__11[[#This Row],[13 - Ocorrências/Ambientes Atingidos]]),0)</f>
        <v>0</v>
      </c>
      <c r="BA301" s="82" t="str">
        <f t="shared" si="127"/>
        <v/>
      </c>
      <c r="BB301" s="82">
        <f>IFERROR(FIND("Suspensão de abastecimento de água",consulta_completa__11[[#This Row],[13 - Ocorrências/Ambientes Atingidos]]),0)</f>
        <v>0</v>
      </c>
      <c r="BC301" s="83" t="str">
        <f t="shared" si="155"/>
        <v/>
      </c>
      <c r="BD301" s="82">
        <f>IFERROR(FIND("Rio/córrego",consulta_completa__11[[#This Row],[13 - Ocorrências/Ambientes Atingidos]]),0)</f>
        <v>0</v>
      </c>
      <c r="BE301" s="83" t="str">
        <f t="shared" si="128"/>
        <v/>
      </c>
      <c r="BF301" s="82">
        <f>IFERROR(FIND("Lago",consulta_completa__11[[#This Row],[13 - Ocorrências/Ambientes Atingidos]]),0)</f>
        <v>0</v>
      </c>
      <c r="BG301" s="83" t="str">
        <f t="shared" si="129"/>
        <v/>
      </c>
      <c r="BH301" s="82">
        <f>IFERROR(FIND("Mar",consulta_completa__11[[#This Row],[13 - Ocorrências/Ambientes Atingidos]]),0)</f>
        <v>0</v>
      </c>
      <c r="BI301" s="83" t="str">
        <f t="shared" si="130"/>
        <v/>
      </c>
      <c r="BJ301" s="82">
        <f>IFERROR(FIND("Praia",consulta_completa__11[[#This Row],[13 - Ocorrências/Ambientes Atingidos]]),0)</f>
        <v>0</v>
      </c>
      <c r="BK301" s="83" t="str">
        <f t="shared" si="131"/>
        <v/>
      </c>
      <c r="BL301" s="82">
        <f>IFERROR(FIND("Solo",consulta_completa__11[[#This Row],[13 - Ocorrências/Ambientes Atingidos]]),0)</f>
        <v>0</v>
      </c>
      <c r="BM301" s="83" t="str">
        <f t="shared" si="132"/>
        <v/>
      </c>
      <c r="BN301" s="82">
        <f>IFERROR(FIND("Águas subterrâneas",consulta_completa__11[[#This Row],[13 - Ocorrências/Ambientes Atingidos]]),0)</f>
        <v>0</v>
      </c>
      <c r="BO301" s="83" t="str">
        <f t="shared" si="133"/>
        <v/>
      </c>
      <c r="BP301" s="82">
        <f>IFERROR(FIND("Atmosfera",consulta_completa__11[[#This Row],[13 - Ocorrências/Ambientes Atingidos]]),0)</f>
        <v>0</v>
      </c>
      <c r="BQ301" s="83" t="str">
        <f t="shared" si="134"/>
        <v/>
      </c>
      <c r="BR301" s="82">
        <f>IFERROR(FIND("Flora",consulta_completa__11[[#This Row],[13 - Ocorrências/Ambientes Atingidos]]),0)</f>
        <v>0</v>
      </c>
      <c r="BS301" s="83" t="str">
        <f t="shared" si="135"/>
        <v/>
      </c>
      <c r="BT301" s="82">
        <f>IFERROR(FIND("Fauna",consulta_completa__11[[#This Row],[13 - Ocorrências/Ambientes Atingidos]]),0)</f>
        <v>0</v>
      </c>
      <c r="BU301" s="83" t="str">
        <f t="shared" si="136"/>
        <v/>
      </c>
      <c r="BV301" s="82">
        <f>IFERROR(FIND("UC federal",consulta_completa__11[[#This Row],[13 - Ocorrências/Ambientes Atingidos]]),0)</f>
        <v>0</v>
      </c>
      <c r="BW301" s="83" t="str">
        <f t="shared" si="137"/>
        <v/>
      </c>
      <c r="BX301" s="82">
        <f>IFERROR(FIND("UC estadual/municipal",consulta_completa__11[[#This Row],[13 - Ocorrências/Ambientes Atingidos]]),0)</f>
        <v>0</v>
      </c>
      <c r="BY301" s="83" t="str">
        <f t="shared" si="138"/>
        <v/>
      </c>
      <c r="BZ301" s="82">
        <f>IFERROR(FIND("Outro(s)",consulta_completa__11[[#This Row],[13 - Ocorrências/Ambientes Atingidos]]),0)</f>
        <v>0</v>
      </c>
      <c r="CA301" s="83" t="str">
        <f t="shared" si="139"/>
        <v/>
      </c>
      <c r="CB301" s="82">
        <f>IFERROR(FIND("Sem dano",consulta_completa__11[[#This Row],[13 - Ocorrências/Ambientes Atingidos]]),0)</f>
        <v>0</v>
      </c>
      <c r="CC301" s="83" t="str">
        <f t="shared" si="140"/>
        <v/>
      </c>
      <c r="CD301" s="82" t="str">
        <f>IF(consulta_completa__11[[#This Row],[13 - Ocorrências/Ambientes Atingidos]]="","X","")</f>
        <v/>
      </c>
      <c r="CE301" s="84">
        <f>IFERROR(FIND("IBAMA",consulta_completa__11[[#This Row],[14 - Inst. Atuando no Local]]),0)</f>
        <v>0</v>
      </c>
      <c r="CF301" s="84" t="str">
        <f t="shared" si="141"/>
        <v/>
      </c>
      <c r="CG301" s="84">
        <f>IFERROR(FIND("OEMA",consulta_completa__11[[#This Row],[14 - Inst. Atuando no Local]]),0)</f>
        <v>0</v>
      </c>
      <c r="CH301" s="84" t="str">
        <f t="shared" si="142"/>
        <v/>
      </c>
      <c r="CI301" s="84">
        <f>IFERROR(FIND("DEFESA CIVIL",consulta_completa__11[[#This Row],[14 - Inst. Atuando no Local]]),0)</f>
        <v>0</v>
      </c>
      <c r="CJ301" s="84" t="str">
        <f t="shared" si="143"/>
        <v/>
      </c>
      <c r="CK301" s="84">
        <f>IFERROR(FIND("CORPO DE BOMBEIROS",consulta_completa__11[[#This Row],[14 - Inst. Atuando no Local]]),0)</f>
        <v>0</v>
      </c>
      <c r="CL301" s="84" t="str">
        <f t="shared" si="144"/>
        <v/>
      </c>
      <c r="CM301" s="84">
        <f>IFERROR(FIND("POLÍCIA RODOVIÁRIA",consulta_completa__11[[#This Row],[14 - Inst. Atuando no Local]]),0)</f>
        <v>0</v>
      </c>
      <c r="CN301" s="84" t="str">
        <f t="shared" si="145"/>
        <v/>
      </c>
      <c r="CO301" s="84">
        <f>IFERROR(FIND("POLÍCIA MILITAR",consulta_completa__11[[#This Row],[14 - Inst. Atuando no Local]]),0)</f>
        <v>0</v>
      </c>
      <c r="CP301" s="84" t="str">
        <f t="shared" si="146"/>
        <v/>
      </c>
      <c r="CQ301" s="84">
        <f>IFERROR(FIND("POLÍCIA CIVIL",consulta_completa__11[[#This Row],[14 - Inst. Atuando no Local]]),0)</f>
        <v>0</v>
      </c>
      <c r="CR301" s="84" t="str">
        <f t="shared" si="147"/>
        <v/>
      </c>
      <c r="CS301" s="84">
        <f>IFERROR(FIND("MARINHA DO BRASIL",consulta_completa__11[[#This Row],[14 - Inst. Atuando no Local]]),0)</f>
        <v>0</v>
      </c>
      <c r="CT301" s="84" t="str">
        <f t="shared" si="148"/>
        <v/>
      </c>
      <c r="CU301" s="84">
        <f>IFERROR(FIND("EMPRESA ESPECIALIZADA EM ATENDIMENTO",consulta_completa__11[[#This Row],[14 - Inst. Atuando no Local]]),0)</f>
        <v>0</v>
      </c>
      <c r="CV301" s="84" t="str">
        <f t="shared" si="149"/>
        <v/>
      </c>
      <c r="CW301" s="84">
        <f>IFERROR(FIND("IBAMA",consulta_completa__11[[#This Row],[14 - Inst. Atuando no Local]]),0)</f>
        <v>0</v>
      </c>
      <c r="CX301" s="84" t="str">
        <f t="shared" si="150"/>
        <v/>
      </c>
      <c r="CY301" s="84" t="str">
        <f>IF(consulta_completa__11[[#This Row],[14 - Inst. Atuando no Local]]="","X","")</f>
        <v/>
      </c>
      <c r="CZ301" s="84">
        <f>IFERROR(FIND("OUTRA (S)",consulta_completa__11[[#This Row],[14 - Inst. Atuando no Local]]),0)</f>
        <v>0</v>
      </c>
      <c r="DA301" s="84" t="str">
        <f t="shared" si="151"/>
        <v/>
      </c>
      <c r="DB301" s="35" t="str">
        <f t="shared" si="152"/>
        <v>Sim</v>
      </c>
      <c r="DC301" s="35" t="str">
        <f t="shared" si="153"/>
        <v>Não</v>
      </c>
      <c r="DD301" s="35" t="str">
        <f t="shared" si="154"/>
        <v>Sim</v>
      </c>
      <c r="DE301" s="87" t="str">
        <f t="shared" si="125"/>
        <v>Federal</v>
      </c>
    </row>
    <row r="302" spans="1:109">
      <c r="A302" s="14">
        <v>202543054028</v>
      </c>
      <c r="B302" s="1">
        <v>45776</v>
      </c>
      <c r="C302" t="s">
        <v>109</v>
      </c>
      <c r="D302" t="s">
        <v>110</v>
      </c>
      <c r="E302" t="s">
        <v>139</v>
      </c>
      <c r="F302" t="s">
        <v>139</v>
      </c>
      <c r="G302" t="s">
        <v>113</v>
      </c>
      <c r="H302" t="s">
        <v>114</v>
      </c>
      <c r="I302" t="s">
        <v>114</v>
      </c>
      <c r="J302" t="s">
        <v>113</v>
      </c>
      <c r="K302" t="s">
        <v>114</v>
      </c>
      <c r="L302" t="s">
        <v>114</v>
      </c>
      <c r="M302" t="s">
        <v>118</v>
      </c>
      <c r="N302" t="s">
        <v>141</v>
      </c>
      <c r="O302" t="s">
        <v>239</v>
      </c>
      <c r="P302" t="s">
        <v>355</v>
      </c>
      <c r="Q302" t="s">
        <v>143</v>
      </c>
      <c r="R302" t="s">
        <v>123</v>
      </c>
      <c r="S302" t="s">
        <v>201</v>
      </c>
      <c r="T302" t="s">
        <v>113</v>
      </c>
      <c r="U302" t="s">
        <v>2968</v>
      </c>
      <c r="V302" t="s">
        <v>2969</v>
      </c>
      <c r="Z302" t="s">
        <v>2970</v>
      </c>
      <c r="AA302" t="s">
        <v>113</v>
      </c>
      <c r="AB302" t="s">
        <v>206</v>
      </c>
      <c r="AC302" t="s">
        <v>262</v>
      </c>
      <c r="AD302">
        <v>1</v>
      </c>
      <c r="AE302" t="s">
        <v>113</v>
      </c>
      <c r="AF302" t="s">
        <v>2971</v>
      </c>
      <c r="AG302" t="s">
        <v>2972</v>
      </c>
      <c r="AH302" t="s">
        <v>131</v>
      </c>
      <c r="AI302" t="s">
        <v>132</v>
      </c>
      <c r="AJ302" t="s">
        <v>131</v>
      </c>
      <c r="AK302" t="s">
        <v>2973</v>
      </c>
      <c r="AL302" t="s">
        <v>2974</v>
      </c>
      <c r="AM302" t="s">
        <v>153</v>
      </c>
      <c r="AN302" t="s">
        <v>154</v>
      </c>
      <c r="AO302" t="s">
        <v>155</v>
      </c>
      <c r="AP302">
        <v>6133161070</v>
      </c>
      <c r="AQ302" t="s">
        <v>156</v>
      </c>
      <c r="AR302" t="s">
        <v>113</v>
      </c>
      <c r="AS302" t="s">
        <v>113</v>
      </c>
      <c r="AT302" t="s">
        <v>113</v>
      </c>
      <c r="AU302" t="s">
        <v>113</v>
      </c>
      <c r="AW302" t="s">
        <v>637</v>
      </c>
      <c r="AX302" s="82">
        <f>IFERROR(FIND("Óbitos/feridos",consulta_completa__11[[#This Row],[13 - Ocorrências/Ambientes Atingidos]]),0)</f>
        <v>0</v>
      </c>
      <c r="AY302" s="83" t="str">
        <f t="shared" si="126"/>
        <v/>
      </c>
      <c r="AZ302" s="82">
        <f>IFERROR(FIND("População afetada/evacuada",consulta_completa__11[[#This Row],[13 - Ocorrências/Ambientes Atingidos]]),0)</f>
        <v>0</v>
      </c>
      <c r="BA302" s="82" t="str">
        <f t="shared" si="127"/>
        <v/>
      </c>
      <c r="BB302" s="82">
        <f>IFERROR(FIND("Suspensão de abastecimento de água",consulta_completa__11[[#This Row],[13 - Ocorrências/Ambientes Atingidos]]),0)</f>
        <v>0</v>
      </c>
      <c r="BC302" s="83" t="str">
        <f t="shared" si="155"/>
        <v/>
      </c>
      <c r="BD302" s="82">
        <f>IFERROR(FIND("Rio/córrego",consulta_completa__11[[#This Row],[13 - Ocorrências/Ambientes Atingidos]]),0)</f>
        <v>0</v>
      </c>
      <c r="BE302" s="83" t="str">
        <f t="shared" si="128"/>
        <v/>
      </c>
      <c r="BF302" s="82">
        <f>IFERROR(FIND("Lago",consulta_completa__11[[#This Row],[13 - Ocorrências/Ambientes Atingidos]]),0)</f>
        <v>0</v>
      </c>
      <c r="BG302" s="83" t="str">
        <f t="shared" si="129"/>
        <v/>
      </c>
      <c r="BH302" s="82">
        <f>IFERROR(FIND("Mar",consulta_completa__11[[#This Row],[13 - Ocorrências/Ambientes Atingidos]]),0)</f>
        <v>1</v>
      </c>
      <c r="BI302" s="83" t="str">
        <f t="shared" si="130"/>
        <v>X</v>
      </c>
      <c r="BJ302" s="82">
        <f>IFERROR(FIND("Praia",consulta_completa__11[[#This Row],[13 - Ocorrências/Ambientes Atingidos]]),0)</f>
        <v>0</v>
      </c>
      <c r="BK302" s="83" t="str">
        <f t="shared" si="131"/>
        <v/>
      </c>
      <c r="BL302" s="82">
        <f>IFERROR(FIND("Solo",consulta_completa__11[[#This Row],[13 - Ocorrências/Ambientes Atingidos]]),0)</f>
        <v>0</v>
      </c>
      <c r="BM302" s="83" t="str">
        <f t="shared" si="132"/>
        <v/>
      </c>
      <c r="BN302" s="82">
        <f>IFERROR(FIND("Águas subterrâneas",consulta_completa__11[[#This Row],[13 - Ocorrências/Ambientes Atingidos]]),0)</f>
        <v>0</v>
      </c>
      <c r="BO302" s="83" t="str">
        <f t="shared" si="133"/>
        <v/>
      </c>
      <c r="BP302" s="82">
        <f>IFERROR(FIND("Atmosfera",consulta_completa__11[[#This Row],[13 - Ocorrências/Ambientes Atingidos]]),0)</f>
        <v>0</v>
      </c>
      <c r="BQ302" s="83" t="str">
        <f t="shared" si="134"/>
        <v/>
      </c>
      <c r="BR302" s="82">
        <f>IFERROR(FIND("Flora",consulta_completa__11[[#This Row],[13 - Ocorrências/Ambientes Atingidos]]),0)</f>
        <v>0</v>
      </c>
      <c r="BS302" s="83" t="str">
        <f t="shared" si="135"/>
        <v/>
      </c>
      <c r="BT302" s="82">
        <f>IFERROR(FIND("Fauna",consulta_completa__11[[#This Row],[13 - Ocorrências/Ambientes Atingidos]]),0)</f>
        <v>0</v>
      </c>
      <c r="BU302" s="83" t="str">
        <f t="shared" si="136"/>
        <v/>
      </c>
      <c r="BV302" s="82">
        <f>IFERROR(FIND("UC federal",consulta_completa__11[[#This Row],[13 - Ocorrências/Ambientes Atingidos]]),0)</f>
        <v>0</v>
      </c>
      <c r="BW302" s="83" t="str">
        <f t="shared" si="137"/>
        <v/>
      </c>
      <c r="BX302" s="82">
        <f>IFERROR(FIND("UC estadual/municipal",consulta_completa__11[[#This Row],[13 - Ocorrências/Ambientes Atingidos]]),0)</f>
        <v>0</v>
      </c>
      <c r="BY302" s="83" t="str">
        <f t="shared" si="138"/>
        <v/>
      </c>
      <c r="BZ302" s="82">
        <f>IFERROR(FIND("Outro(s)",consulta_completa__11[[#This Row],[13 - Ocorrências/Ambientes Atingidos]]),0)</f>
        <v>0</v>
      </c>
      <c r="CA302" s="83" t="str">
        <f t="shared" si="139"/>
        <v/>
      </c>
      <c r="CB302" s="82">
        <f>IFERROR(FIND("Sem dano",consulta_completa__11[[#This Row],[13 - Ocorrências/Ambientes Atingidos]]),0)</f>
        <v>0</v>
      </c>
      <c r="CC302" s="83" t="str">
        <f t="shared" si="140"/>
        <v/>
      </c>
      <c r="CD302" s="82" t="str">
        <f>IF(consulta_completa__11[[#This Row],[13 - Ocorrências/Ambientes Atingidos]]="","X","")</f>
        <v/>
      </c>
      <c r="CE302" s="84">
        <f>IFERROR(FIND("IBAMA",consulta_completa__11[[#This Row],[14 - Inst. Atuando no Local]]),0)</f>
        <v>0</v>
      </c>
      <c r="CF302" s="84" t="str">
        <f t="shared" si="141"/>
        <v/>
      </c>
      <c r="CG302" s="84">
        <f>IFERROR(FIND("OEMA",consulta_completa__11[[#This Row],[14 - Inst. Atuando no Local]]),0)</f>
        <v>0</v>
      </c>
      <c r="CH302" s="84" t="str">
        <f t="shared" si="142"/>
        <v/>
      </c>
      <c r="CI302" s="84">
        <f>IFERROR(FIND("DEFESA CIVIL",consulta_completa__11[[#This Row],[14 - Inst. Atuando no Local]]),0)</f>
        <v>0</v>
      </c>
      <c r="CJ302" s="84" t="str">
        <f t="shared" si="143"/>
        <v/>
      </c>
      <c r="CK302" s="84">
        <f>IFERROR(FIND("CORPO DE BOMBEIROS",consulta_completa__11[[#This Row],[14 - Inst. Atuando no Local]]),0)</f>
        <v>0</v>
      </c>
      <c r="CL302" s="84" t="str">
        <f t="shared" si="144"/>
        <v/>
      </c>
      <c r="CM302" s="84">
        <f>IFERROR(FIND("POLÍCIA RODOVIÁRIA",consulta_completa__11[[#This Row],[14 - Inst. Atuando no Local]]),0)</f>
        <v>0</v>
      </c>
      <c r="CN302" s="84" t="str">
        <f t="shared" si="145"/>
        <v/>
      </c>
      <c r="CO302" s="84">
        <f>IFERROR(FIND("POLÍCIA MILITAR",consulta_completa__11[[#This Row],[14 - Inst. Atuando no Local]]),0)</f>
        <v>0</v>
      </c>
      <c r="CP302" s="84" t="str">
        <f t="shared" si="146"/>
        <v/>
      </c>
      <c r="CQ302" s="84">
        <f>IFERROR(FIND("POLÍCIA CIVIL",consulta_completa__11[[#This Row],[14 - Inst. Atuando no Local]]),0)</f>
        <v>0</v>
      </c>
      <c r="CR302" s="84" t="str">
        <f t="shared" si="147"/>
        <v/>
      </c>
      <c r="CS302" s="84">
        <f>IFERROR(FIND("MARINHA DO BRASIL",consulta_completa__11[[#This Row],[14 - Inst. Atuando no Local]]),0)</f>
        <v>0</v>
      </c>
      <c r="CT302" s="84" t="str">
        <f t="shared" si="148"/>
        <v/>
      </c>
      <c r="CU302" s="84">
        <f>IFERROR(FIND("EMPRESA ESPECIALIZADA EM ATENDIMENTO",consulta_completa__11[[#This Row],[14 - Inst. Atuando no Local]]),0)</f>
        <v>0</v>
      </c>
      <c r="CV302" s="84" t="str">
        <f t="shared" si="149"/>
        <v/>
      </c>
      <c r="CW302" s="84">
        <f>IFERROR(FIND("IBAMA",consulta_completa__11[[#This Row],[14 - Inst. Atuando no Local]]),0)</f>
        <v>0</v>
      </c>
      <c r="CX302" s="84" t="str">
        <f t="shared" si="150"/>
        <v/>
      </c>
      <c r="CY302" s="84" t="str">
        <f>IF(consulta_completa__11[[#This Row],[14 - Inst. Atuando no Local]]="","X","")</f>
        <v/>
      </c>
      <c r="CZ302" s="84">
        <f>IFERROR(FIND("OUTRA (S)",consulta_completa__11[[#This Row],[14 - Inst. Atuando no Local]]),0)</f>
        <v>0</v>
      </c>
      <c r="DA302" s="84" t="str">
        <f t="shared" si="151"/>
        <v/>
      </c>
      <c r="DB302" s="35" t="str">
        <f t="shared" si="152"/>
        <v>Sim</v>
      </c>
      <c r="DC302" s="35" t="str">
        <f t="shared" si="153"/>
        <v>Não</v>
      </c>
      <c r="DD302" s="35" t="str">
        <f t="shared" si="154"/>
        <v>Sim</v>
      </c>
      <c r="DE302" s="87" t="str">
        <f t="shared" si="125"/>
        <v>Federal</v>
      </c>
    </row>
    <row r="303" spans="1:109">
      <c r="A303" s="14">
        <v>20255136040</v>
      </c>
      <c r="B303" s="1">
        <v>45777</v>
      </c>
      <c r="C303" t="s">
        <v>2975</v>
      </c>
      <c r="D303" t="s">
        <v>849</v>
      </c>
      <c r="E303" t="s">
        <v>162</v>
      </c>
      <c r="F303" t="s">
        <v>163</v>
      </c>
      <c r="G303" t="s">
        <v>113</v>
      </c>
      <c r="H303" t="s">
        <v>114</v>
      </c>
      <c r="I303" t="s">
        <v>114</v>
      </c>
      <c r="J303" t="s">
        <v>2976</v>
      </c>
      <c r="K303" t="s">
        <v>2977</v>
      </c>
      <c r="L303" t="s">
        <v>166</v>
      </c>
      <c r="M303" t="s">
        <v>140</v>
      </c>
      <c r="N303" t="s">
        <v>119</v>
      </c>
      <c r="O303" t="s">
        <v>239</v>
      </c>
      <c r="P303" t="s">
        <v>121</v>
      </c>
      <c r="Q303" t="s">
        <v>167</v>
      </c>
      <c r="R303" t="s">
        <v>123</v>
      </c>
      <c r="S303" t="s">
        <v>113</v>
      </c>
      <c r="T303" t="s">
        <v>2978</v>
      </c>
      <c r="U303" t="s">
        <v>2979</v>
      </c>
      <c r="V303" t="s">
        <v>2980</v>
      </c>
      <c r="Z303" t="s">
        <v>2981</v>
      </c>
      <c r="AA303" t="s">
        <v>2982</v>
      </c>
      <c r="AB303" t="s">
        <v>867</v>
      </c>
      <c r="AC303" t="s">
        <v>868</v>
      </c>
      <c r="AD303">
        <v>1</v>
      </c>
      <c r="AE303" t="s">
        <v>2983</v>
      </c>
      <c r="AF303" t="s">
        <v>113</v>
      </c>
      <c r="AG303" t="s">
        <v>113</v>
      </c>
      <c r="AH303" t="s">
        <v>131</v>
      </c>
      <c r="AI303" t="s">
        <v>131</v>
      </c>
      <c r="AJ303" t="s">
        <v>132</v>
      </c>
      <c r="AK303" t="s">
        <v>113</v>
      </c>
      <c r="AL303" t="s">
        <v>113</v>
      </c>
      <c r="AM303" t="s">
        <v>2984</v>
      </c>
      <c r="AN303" t="s">
        <v>2985</v>
      </c>
      <c r="AO303" t="s">
        <v>177</v>
      </c>
      <c r="AP303">
        <v>55991881168</v>
      </c>
      <c r="AQ303" t="s">
        <v>2986</v>
      </c>
      <c r="AR303" t="s">
        <v>113</v>
      </c>
      <c r="AS303" t="s">
        <v>113</v>
      </c>
      <c r="AT303" t="s">
        <v>113</v>
      </c>
      <c r="AU303" t="s">
        <v>113</v>
      </c>
      <c r="AW303" t="s">
        <v>113</v>
      </c>
      <c r="AX303" s="82">
        <f>IFERROR(FIND("Óbitos/feridos",consulta_completa__11[[#This Row],[13 - Ocorrências/Ambientes Atingidos]]),0)</f>
        <v>0</v>
      </c>
      <c r="AY303" s="83" t="str">
        <f t="shared" si="126"/>
        <v/>
      </c>
      <c r="AZ303" s="82">
        <f>IFERROR(FIND("População afetada/evacuada",consulta_completa__11[[#This Row],[13 - Ocorrências/Ambientes Atingidos]]),0)</f>
        <v>0</v>
      </c>
      <c r="BA303" s="82" t="str">
        <f t="shared" si="127"/>
        <v/>
      </c>
      <c r="BB303" s="82">
        <f>IFERROR(FIND("Suspensão de abastecimento de água",consulta_completa__11[[#This Row],[13 - Ocorrências/Ambientes Atingidos]]),0)</f>
        <v>0</v>
      </c>
      <c r="BC303" s="83" t="str">
        <f t="shared" si="155"/>
        <v/>
      </c>
      <c r="BD303" s="82">
        <f>IFERROR(FIND("Rio/córrego",consulta_completa__11[[#This Row],[13 - Ocorrências/Ambientes Atingidos]]),0)</f>
        <v>0</v>
      </c>
      <c r="BE303" s="83" t="str">
        <f t="shared" si="128"/>
        <v/>
      </c>
      <c r="BF303" s="82">
        <f>IFERROR(FIND("Lago",consulta_completa__11[[#This Row],[13 - Ocorrências/Ambientes Atingidos]]),0)</f>
        <v>0</v>
      </c>
      <c r="BG303" s="83" t="str">
        <f t="shared" si="129"/>
        <v/>
      </c>
      <c r="BH303" s="82">
        <f>IFERROR(FIND("Mar",consulta_completa__11[[#This Row],[13 - Ocorrências/Ambientes Atingidos]]),0)</f>
        <v>0</v>
      </c>
      <c r="BI303" s="83" t="str">
        <f t="shared" si="130"/>
        <v/>
      </c>
      <c r="BJ303" s="82">
        <f>IFERROR(FIND("Praia",consulta_completa__11[[#This Row],[13 - Ocorrências/Ambientes Atingidos]]),0)</f>
        <v>0</v>
      </c>
      <c r="BK303" s="83" t="str">
        <f t="shared" si="131"/>
        <v/>
      </c>
      <c r="BL303" s="82">
        <f>IFERROR(FIND("Solo",consulta_completa__11[[#This Row],[13 - Ocorrências/Ambientes Atingidos]]),0)</f>
        <v>1</v>
      </c>
      <c r="BM303" s="83" t="str">
        <f t="shared" si="132"/>
        <v>X</v>
      </c>
      <c r="BN303" s="82">
        <f>IFERROR(FIND("Águas subterrâneas",consulta_completa__11[[#This Row],[13 - Ocorrências/Ambientes Atingidos]]),0)</f>
        <v>0</v>
      </c>
      <c r="BO303" s="83" t="str">
        <f t="shared" si="133"/>
        <v/>
      </c>
      <c r="BP303" s="82">
        <f>IFERROR(FIND("Atmosfera",consulta_completa__11[[#This Row],[13 - Ocorrências/Ambientes Atingidos]]),0)</f>
        <v>0</v>
      </c>
      <c r="BQ303" s="83" t="str">
        <f t="shared" si="134"/>
        <v/>
      </c>
      <c r="BR303" s="82">
        <f>IFERROR(FIND("Flora",consulta_completa__11[[#This Row],[13 - Ocorrências/Ambientes Atingidos]]),0)</f>
        <v>0</v>
      </c>
      <c r="BS303" s="83" t="str">
        <f t="shared" si="135"/>
        <v/>
      </c>
      <c r="BT303" s="82">
        <f>IFERROR(FIND("Fauna",consulta_completa__11[[#This Row],[13 - Ocorrências/Ambientes Atingidos]]),0)</f>
        <v>0</v>
      </c>
      <c r="BU303" s="83" t="str">
        <f t="shared" si="136"/>
        <v/>
      </c>
      <c r="BV303" s="82">
        <f>IFERROR(FIND("UC federal",consulta_completa__11[[#This Row],[13 - Ocorrências/Ambientes Atingidos]]),0)</f>
        <v>0</v>
      </c>
      <c r="BW303" s="83" t="str">
        <f t="shared" si="137"/>
        <v/>
      </c>
      <c r="BX303" s="82">
        <f>IFERROR(FIND("UC estadual/municipal",consulta_completa__11[[#This Row],[13 - Ocorrências/Ambientes Atingidos]]),0)</f>
        <v>0</v>
      </c>
      <c r="BY303" s="83" t="str">
        <f t="shared" si="138"/>
        <v/>
      </c>
      <c r="BZ303" s="82">
        <f>IFERROR(FIND("Outro(s)",consulta_completa__11[[#This Row],[13 - Ocorrências/Ambientes Atingidos]]),0)</f>
        <v>0</v>
      </c>
      <c r="CA303" s="83" t="str">
        <f t="shared" si="139"/>
        <v/>
      </c>
      <c r="CB303" s="82">
        <f>IFERROR(FIND("Sem dano",consulta_completa__11[[#This Row],[13 - Ocorrências/Ambientes Atingidos]]),0)</f>
        <v>0</v>
      </c>
      <c r="CC303" s="83" t="str">
        <f t="shared" si="140"/>
        <v/>
      </c>
      <c r="CD303" s="82" t="str">
        <f>IF(consulta_completa__11[[#This Row],[13 - Ocorrências/Ambientes Atingidos]]="","X","")</f>
        <v/>
      </c>
      <c r="CE303" s="84">
        <f>IFERROR(FIND("IBAMA",consulta_completa__11[[#This Row],[14 - Inst. Atuando no Local]]),0)</f>
        <v>0</v>
      </c>
      <c r="CF303" s="84" t="str">
        <f t="shared" si="141"/>
        <v/>
      </c>
      <c r="CG303" s="84">
        <f>IFERROR(FIND("OEMA",consulta_completa__11[[#This Row],[14 - Inst. Atuando no Local]]),0)</f>
        <v>0</v>
      </c>
      <c r="CH303" s="84" t="str">
        <f t="shared" si="142"/>
        <v/>
      </c>
      <c r="CI303" s="84">
        <f>IFERROR(FIND("DEFESA CIVIL",consulta_completa__11[[#This Row],[14 - Inst. Atuando no Local]]),0)</f>
        <v>0</v>
      </c>
      <c r="CJ303" s="84" t="str">
        <f t="shared" si="143"/>
        <v/>
      </c>
      <c r="CK303" s="84">
        <f>IFERROR(FIND("CORPO DE BOMBEIROS",consulta_completa__11[[#This Row],[14 - Inst. Atuando no Local]]),0)</f>
        <v>0</v>
      </c>
      <c r="CL303" s="84" t="str">
        <f t="shared" si="144"/>
        <v/>
      </c>
      <c r="CM303" s="84">
        <f>IFERROR(FIND("POLÍCIA RODOVIÁRIA",consulta_completa__11[[#This Row],[14 - Inst. Atuando no Local]]),0)</f>
        <v>0</v>
      </c>
      <c r="CN303" s="84" t="str">
        <f t="shared" si="145"/>
        <v/>
      </c>
      <c r="CO303" s="84">
        <f>IFERROR(FIND("POLÍCIA MILITAR",consulta_completa__11[[#This Row],[14 - Inst. Atuando no Local]]),0)</f>
        <v>0</v>
      </c>
      <c r="CP303" s="84" t="str">
        <f t="shared" si="146"/>
        <v/>
      </c>
      <c r="CQ303" s="84">
        <f>IFERROR(FIND("POLÍCIA CIVIL",consulta_completa__11[[#This Row],[14 - Inst. Atuando no Local]]),0)</f>
        <v>0</v>
      </c>
      <c r="CR303" s="84" t="str">
        <f t="shared" si="147"/>
        <v/>
      </c>
      <c r="CS303" s="84">
        <f>IFERROR(FIND("MARINHA DO BRASIL",consulta_completa__11[[#This Row],[14 - Inst. Atuando no Local]]),0)</f>
        <v>0</v>
      </c>
      <c r="CT303" s="84" t="str">
        <f t="shared" si="148"/>
        <v/>
      </c>
      <c r="CU303" s="84">
        <f>IFERROR(FIND("EMPRESA ESPECIALIZADA EM ATENDIMENTO",consulta_completa__11[[#This Row],[14 - Inst. Atuando no Local]]),0)</f>
        <v>0</v>
      </c>
      <c r="CV303" s="84" t="str">
        <f t="shared" si="149"/>
        <v/>
      </c>
      <c r="CW303" s="84">
        <f>IFERROR(FIND("IBAMA",consulta_completa__11[[#This Row],[14 - Inst. Atuando no Local]]),0)</f>
        <v>0</v>
      </c>
      <c r="CX303" s="84" t="str">
        <f t="shared" si="150"/>
        <v/>
      </c>
      <c r="CY303" s="84" t="str">
        <f>IF(consulta_completa__11[[#This Row],[14 - Inst. Atuando no Local]]="","X","")</f>
        <v/>
      </c>
      <c r="CZ303" s="84">
        <f>IFERROR(FIND("OUTRA (S)",consulta_completa__11[[#This Row],[14 - Inst. Atuando no Local]]),0)</f>
        <v>0</v>
      </c>
      <c r="DA303" s="84" t="str">
        <f t="shared" si="151"/>
        <v/>
      </c>
      <c r="DB303" s="35" t="str">
        <f t="shared" si="152"/>
        <v>Sim</v>
      </c>
      <c r="DC303" s="35" t="str">
        <f t="shared" si="153"/>
        <v>Não</v>
      </c>
      <c r="DD303" s="35" t="str">
        <f t="shared" si="154"/>
        <v>Sim</v>
      </c>
      <c r="DE303" s="87" t="str">
        <f t="shared" si="125"/>
        <v>Federal</v>
      </c>
    </row>
    <row r="304" spans="1:109">
      <c r="A304" s="14">
        <v>20255175653</v>
      </c>
      <c r="B304" s="1">
        <v>45777</v>
      </c>
      <c r="C304" t="s">
        <v>109</v>
      </c>
      <c r="D304" t="s">
        <v>110</v>
      </c>
      <c r="E304" t="s">
        <v>111</v>
      </c>
      <c r="F304" t="s">
        <v>112</v>
      </c>
      <c r="G304" t="s">
        <v>113</v>
      </c>
      <c r="H304" t="s">
        <v>114</v>
      </c>
      <c r="I304" t="s">
        <v>114</v>
      </c>
      <c r="J304" t="s">
        <v>2987</v>
      </c>
      <c r="K304" t="s">
        <v>2988</v>
      </c>
      <c r="L304" t="s">
        <v>117</v>
      </c>
      <c r="M304" t="s">
        <v>118</v>
      </c>
      <c r="N304" t="s">
        <v>119</v>
      </c>
      <c r="O304" t="s">
        <v>239</v>
      </c>
      <c r="P304" t="s">
        <v>121</v>
      </c>
      <c r="Q304" t="s">
        <v>230</v>
      </c>
      <c r="R304" t="s">
        <v>123</v>
      </c>
      <c r="S304" t="s">
        <v>113</v>
      </c>
      <c r="T304" t="s">
        <v>2989</v>
      </c>
      <c r="U304" t="s">
        <v>2990</v>
      </c>
      <c r="V304" t="s">
        <v>2991</v>
      </c>
      <c r="Z304" t="s">
        <v>2992</v>
      </c>
      <c r="AA304" t="s">
        <v>2993</v>
      </c>
      <c r="AB304" t="s">
        <v>206</v>
      </c>
      <c r="AC304" t="s">
        <v>482</v>
      </c>
      <c r="AD304">
        <v>1</v>
      </c>
      <c r="AE304" t="s">
        <v>668</v>
      </c>
      <c r="AF304" t="s">
        <v>113</v>
      </c>
      <c r="AG304" t="s">
        <v>113</v>
      </c>
      <c r="AH304" t="s">
        <v>131</v>
      </c>
      <c r="AI304" t="s">
        <v>132</v>
      </c>
      <c r="AJ304" t="s">
        <v>131</v>
      </c>
      <c r="AK304" t="s">
        <v>2994</v>
      </c>
      <c r="AL304" t="s">
        <v>2995</v>
      </c>
      <c r="AM304" t="s">
        <v>485</v>
      </c>
      <c r="AN304" t="s">
        <v>2901</v>
      </c>
      <c r="AO304" t="s">
        <v>113</v>
      </c>
      <c r="AP304">
        <v>2732951305</v>
      </c>
      <c r="AQ304" t="s">
        <v>486</v>
      </c>
      <c r="AR304" t="s">
        <v>113</v>
      </c>
      <c r="AS304" t="s">
        <v>113</v>
      </c>
      <c r="AT304" t="s">
        <v>113</v>
      </c>
      <c r="AU304" t="s">
        <v>113</v>
      </c>
      <c r="AW304" t="s">
        <v>113</v>
      </c>
      <c r="AX304" s="82">
        <f>IFERROR(FIND("Óbitos/feridos",consulta_completa__11[[#This Row],[13 - Ocorrências/Ambientes Atingidos]]),0)</f>
        <v>0</v>
      </c>
      <c r="AY304" s="83" t="str">
        <f t="shared" si="126"/>
        <v/>
      </c>
      <c r="AZ304" s="82">
        <f>IFERROR(FIND("População afetada/evacuada",consulta_completa__11[[#This Row],[13 - Ocorrências/Ambientes Atingidos]]),0)</f>
        <v>0</v>
      </c>
      <c r="BA304" s="82" t="str">
        <f t="shared" si="127"/>
        <v/>
      </c>
      <c r="BB304" s="82">
        <f>IFERROR(FIND("Suspensão de abastecimento de água",consulta_completa__11[[#This Row],[13 - Ocorrências/Ambientes Atingidos]]),0)</f>
        <v>0</v>
      </c>
      <c r="BC304" s="83" t="str">
        <f t="shared" si="155"/>
        <v/>
      </c>
      <c r="BD304" s="82">
        <f>IFERROR(FIND("Rio/córrego",consulta_completa__11[[#This Row],[13 - Ocorrências/Ambientes Atingidos]]),0)</f>
        <v>0</v>
      </c>
      <c r="BE304" s="83" t="str">
        <f t="shared" si="128"/>
        <v/>
      </c>
      <c r="BF304" s="82">
        <f>IFERROR(FIND("Lago",consulta_completa__11[[#This Row],[13 - Ocorrências/Ambientes Atingidos]]),0)</f>
        <v>0</v>
      </c>
      <c r="BG304" s="83" t="str">
        <f t="shared" si="129"/>
        <v/>
      </c>
      <c r="BH304" s="82">
        <f>IFERROR(FIND("Mar",consulta_completa__11[[#This Row],[13 - Ocorrências/Ambientes Atingidos]]),0)</f>
        <v>1</v>
      </c>
      <c r="BI304" s="83" t="str">
        <f t="shared" si="130"/>
        <v>X</v>
      </c>
      <c r="BJ304" s="82">
        <f>IFERROR(FIND("Praia",consulta_completa__11[[#This Row],[13 - Ocorrências/Ambientes Atingidos]]),0)</f>
        <v>0</v>
      </c>
      <c r="BK304" s="83" t="str">
        <f t="shared" si="131"/>
        <v/>
      </c>
      <c r="BL304" s="82">
        <f>IFERROR(FIND("Solo",consulta_completa__11[[#This Row],[13 - Ocorrências/Ambientes Atingidos]]),0)</f>
        <v>0</v>
      </c>
      <c r="BM304" s="83" t="str">
        <f t="shared" si="132"/>
        <v/>
      </c>
      <c r="BN304" s="82">
        <f>IFERROR(FIND("Águas subterrâneas",consulta_completa__11[[#This Row],[13 - Ocorrências/Ambientes Atingidos]]),0)</f>
        <v>0</v>
      </c>
      <c r="BO304" s="83" t="str">
        <f t="shared" si="133"/>
        <v/>
      </c>
      <c r="BP304" s="82">
        <f>IFERROR(FIND("Atmosfera",consulta_completa__11[[#This Row],[13 - Ocorrências/Ambientes Atingidos]]),0)</f>
        <v>0</v>
      </c>
      <c r="BQ304" s="83" t="str">
        <f t="shared" si="134"/>
        <v/>
      </c>
      <c r="BR304" s="82">
        <f>IFERROR(FIND("Flora",consulta_completa__11[[#This Row],[13 - Ocorrências/Ambientes Atingidos]]),0)</f>
        <v>0</v>
      </c>
      <c r="BS304" s="83" t="str">
        <f t="shared" si="135"/>
        <v/>
      </c>
      <c r="BT304" s="82">
        <f>IFERROR(FIND("Fauna",consulta_completa__11[[#This Row],[13 - Ocorrências/Ambientes Atingidos]]),0)</f>
        <v>0</v>
      </c>
      <c r="BU304" s="83" t="str">
        <f t="shared" si="136"/>
        <v/>
      </c>
      <c r="BV304" s="82">
        <f>IFERROR(FIND("UC federal",consulta_completa__11[[#This Row],[13 - Ocorrências/Ambientes Atingidos]]),0)</f>
        <v>0</v>
      </c>
      <c r="BW304" s="83" t="str">
        <f t="shared" si="137"/>
        <v/>
      </c>
      <c r="BX304" s="82">
        <f>IFERROR(FIND("UC estadual/municipal",consulta_completa__11[[#This Row],[13 - Ocorrências/Ambientes Atingidos]]),0)</f>
        <v>0</v>
      </c>
      <c r="BY304" s="83" t="str">
        <f t="shared" si="138"/>
        <v/>
      </c>
      <c r="BZ304" s="82">
        <f>IFERROR(FIND("Outro(s)",consulta_completa__11[[#This Row],[13 - Ocorrências/Ambientes Atingidos]]),0)</f>
        <v>0</v>
      </c>
      <c r="CA304" s="83" t="str">
        <f t="shared" si="139"/>
        <v/>
      </c>
      <c r="CB304" s="82">
        <f>IFERROR(FIND("Sem dano",consulta_completa__11[[#This Row],[13 - Ocorrências/Ambientes Atingidos]]),0)</f>
        <v>0</v>
      </c>
      <c r="CC304" s="83" t="str">
        <f t="shared" si="140"/>
        <v/>
      </c>
      <c r="CD304" s="82" t="str">
        <f>IF(consulta_completa__11[[#This Row],[13 - Ocorrências/Ambientes Atingidos]]="","X","")</f>
        <v/>
      </c>
      <c r="CE304" s="84">
        <f>IFERROR(FIND("IBAMA",consulta_completa__11[[#This Row],[14 - Inst. Atuando no Local]]),0)</f>
        <v>0</v>
      </c>
      <c r="CF304" s="84" t="str">
        <f t="shared" si="141"/>
        <v/>
      </c>
      <c r="CG304" s="84">
        <f>IFERROR(FIND("OEMA",consulta_completa__11[[#This Row],[14 - Inst. Atuando no Local]]),0)</f>
        <v>0</v>
      </c>
      <c r="CH304" s="84" t="str">
        <f t="shared" si="142"/>
        <v/>
      </c>
      <c r="CI304" s="84">
        <f>IFERROR(FIND("DEFESA CIVIL",consulta_completa__11[[#This Row],[14 - Inst. Atuando no Local]]),0)</f>
        <v>0</v>
      </c>
      <c r="CJ304" s="84" t="str">
        <f t="shared" si="143"/>
        <v/>
      </c>
      <c r="CK304" s="84">
        <f>IFERROR(FIND("CORPO DE BOMBEIROS",consulta_completa__11[[#This Row],[14 - Inst. Atuando no Local]]),0)</f>
        <v>0</v>
      </c>
      <c r="CL304" s="84" t="str">
        <f t="shared" si="144"/>
        <v/>
      </c>
      <c r="CM304" s="84">
        <f>IFERROR(FIND("POLÍCIA RODOVIÁRIA",consulta_completa__11[[#This Row],[14 - Inst. Atuando no Local]]),0)</f>
        <v>0</v>
      </c>
      <c r="CN304" s="84" t="str">
        <f t="shared" si="145"/>
        <v/>
      </c>
      <c r="CO304" s="84">
        <f>IFERROR(FIND("POLÍCIA MILITAR",consulta_completa__11[[#This Row],[14 - Inst. Atuando no Local]]),0)</f>
        <v>0</v>
      </c>
      <c r="CP304" s="84" t="str">
        <f t="shared" si="146"/>
        <v/>
      </c>
      <c r="CQ304" s="84">
        <f>IFERROR(FIND("POLÍCIA CIVIL",consulta_completa__11[[#This Row],[14 - Inst. Atuando no Local]]),0)</f>
        <v>0</v>
      </c>
      <c r="CR304" s="84" t="str">
        <f t="shared" si="147"/>
        <v/>
      </c>
      <c r="CS304" s="84">
        <f>IFERROR(FIND("MARINHA DO BRASIL",consulta_completa__11[[#This Row],[14 - Inst. Atuando no Local]]),0)</f>
        <v>0</v>
      </c>
      <c r="CT304" s="84" t="str">
        <f t="shared" si="148"/>
        <v/>
      </c>
      <c r="CU304" s="84">
        <f>IFERROR(FIND("EMPRESA ESPECIALIZADA EM ATENDIMENTO",consulta_completa__11[[#This Row],[14 - Inst. Atuando no Local]]),0)</f>
        <v>0</v>
      </c>
      <c r="CV304" s="84" t="str">
        <f t="shared" si="149"/>
        <v/>
      </c>
      <c r="CW304" s="84">
        <f>IFERROR(FIND("IBAMA",consulta_completa__11[[#This Row],[14 - Inst. Atuando no Local]]),0)</f>
        <v>0</v>
      </c>
      <c r="CX304" s="84" t="str">
        <f t="shared" si="150"/>
        <v/>
      </c>
      <c r="CY304" s="84" t="str">
        <f>IF(consulta_completa__11[[#This Row],[14 - Inst. Atuando no Local]]="","X","")</f>
        <v/>
      </c>
      <c r="CZ304" s="84">
        <f>IFERROR(FIND("OUTRA (S)",consulta_completa__11[[#This Row],[14 - Inst. Atuando no Local]]),0)</f>
        <v>0</v>
      </c>
      <c r="DA304" s="84" t="str">
        <f t="shared" si="151"/>
        <v/>
      </c>
      <c r="DB304" s="35" t="str">
        <f t="shared" si="152"/>
        <v>Sim</v>
      </c>
      <c r="DC304" s="35" t="str">
        <f t="shared" si="153"/>
        <v>Não</v>
      </c>
      <c r="DD304" s="35" t="str">
        <f t="shared" si="154"/>
        <v>Sim</v>
      </c>
      <c r="DE304" s="87" t="str">
        <f t="shared" si="125"/>
        <v>Federal</v>
      </c>
    </row>
    <row r="305" spans="1:109">
      <c r="A305" s="14">
        <v>20255232431</v>
      </c>
      <c r="B305" s="1">
        <v>45777</v>
      </c>
      <c r="C305" t="s">
        <v>160</v>
      </c>
      <c r="D305" t="s">
        <v>161</v>
      </c>
      <c r="E305" t="s">
        <v>162</v>
      </c>
      <c r="F305" t="s">
        <v>163</v>
      </c>
      <c r="G305" t="s">
        <v>113</v>
      </c>
      <c r="H305" t="s">
        <v>114</v>
      </c>
      <c r="I305" t="s">
        <v>114</v>
      </c>
      <c r="J305" t="s">
        <v>354</v>
      </c>
      <c r="K305" t="s">
        <v>221</v>
      </c>
      <c r="L305" t="s">
        <v>166</v>
      </c>
      <c r="M305" t="s">
        <v>140</v>
      </c>
      <c r="N305" t="s">
        <v>119</v>
      </c>
      <c r="O305" t="s">
        <v>120</v>
      </c>
      <c r="P305" t="s">
        <v>121</v>
      </c>
      <c r="Q305" t="s">
        <v>167</v>
      </c>
      <c r="R305" t="s">
        <v>123</v>
      </c>
      <c r="S305" t="s">
        <v>113</v>
      </c>
      <c r="T305" t="s">
        <v>113</v>
      </c>
      <c r="U305" t="s">
        <v>2557</v>
      </c>
      <c r="V305" t="s">
        <v>2996</v>
      </c>
      <c r="Z305" t="s">
        <v>2997</v>
      </c>
      <c r="AA305" t="s">
        <v>370</v>
      </c>
      <c r="AB305" t="s">
        <v>172</v>
      </c>
      <c r="AC305" t="s">
        <v>173</v>
      </c>
      <c r="AD305">
        <v>1</v>
      </c>
      <c r="AE305" t="s">
        <v>174</v>
      </c>
      <c r="AF305" t="s">
        <v>113</v>
      </c>
      <c r="AG305" t="s">
        <v>113</v>
      </c>
      <c r="AH305" t="s">
        <v>131</v>
      </c>
      <c r="AI305" t="s">
        <v>132</v>
      </c>
      <c r="AJ305" t="s">
        <v>131</v>
      </c>
      <c r="AK305" t="s">
        <v>2998</v>
      </c>
      <c r="AL305" t="s">
        <v>113</v>
      </c>
      <c r="AM305" t="s">
        <v>2042</v>
      </c>
      <c r="AN305" t="s">
        <v>172</v>
      </c>
      <c r="AO305" t="s">
        <v>225</v>
      </c>
      <c r="AP305">
        <v>41988207121</v>
      </c>
      <c r="AQ305" t="s">
        <v>178</v>
      </c>
      <c r="AR305" t="s">
        <v>113</v>
      </c>
      <c r="AS305" t="s">
        <v>113</v>
      </c>
      <c r="AT305" t="s">
        <v>113</v>
      </c>
      <c r="AU305" t="s">
        <v>113</v>
      </c>
      <c r="AW305" t="s">
        <v>113</v>
      </c>
      <c r="AX305" s="82">
        <f>IFERROR(FIND("Óbitos/feridos",consulta_completa__11[[#This Row],[13 - Ocorrências/Ambientes Atingidos]]),0)</f>
        <v>0</v>
      </c>
      <c r="AY305" s="83" t="str">
        <f t="shared" si="126"/>
        <v/>
      </c>
      <c r="AZ305" s="82">
        <f>IFERROR(FIND("População afetada/evacuada",consulta_completa__11[[#This Row],[13 - Ocorrências/Ambientes Atingidos]]),0)</f>
        <v>0</v>
      </c>
      <c r="BA305" s="82" t="str">
        <f t="shared" si="127"/>
        <v/>
      </c>
      <c r="BB305" s="82">
        <f>IFERROR(FIND("Suspensão de abastecimento de água",consulta_completa__11[[#This Row],[13 - Ocorrências/Ambientes Atingidos]]),0)</f>
        <v>0</v>
      </c>
      <c r="BC305" s="83" t="str">
        <f t="shared" si="155"/>
        <v/>
      </c>
      <c r="BD305" s="82">
        <f>IFERROR(FIND("Rio/córrego",consulta_completa__11[[#This Row],[13 - Ocorrências/Ambientes Atingidos]]),0)</f>
        <v>0</v>
      </c>
      <c r="BE305" s="83" t="str">
        <f t="shared" si="128"/>
        <v/>
      </c>
      <c r="BF305" s="82">
        <f>IFERROR(FIND("Lago",consulta_completa__11[[#This Row],[13 - Ocorrências/Ambientes Atingidos]]),0)</f>
        <v>0</v>
      </c>
      <c r="BG305" s="83" t="str">
        <f t="shared" si="129"/>
        <v/>
      </c>
      <c r="BH305" s="82">
        <f>IFERROR(FIND("Mar",consulta_completa__11[[#This Row],[13 - Ocorrências/Ambientes Atingidos]]),0)</f>
        <v>0</v>
      </c>
      <c r="BI305" s="83" t="str">
        <f t="shared" si="130"/>
        <v/>
      </c>
      <c r="BJ305" s="82">
        <f>IFERROR(FIND("Praia",consulta_completa__11[[#This Row],[13 - Ocorrências/Ambientes Atingidos]]),0)</f>
        <v>0</v>
      </c>
      <c r="BK305" s="83" t="str">
        <f t="shared" si="131"/>
        <v/>
      </c>
      <c r="BL305" s="82">
        <f>IFERROR(FIND("Solo",consulta_completa__11[[#This Row],[13 - Ocorrências/Ambientes Atingidos]]),0)</f>
        <v>1</v>
      </c>
      <c r="BM305" s="83" t="str">
        <f t="shared" si="132"/>
        <v>X</v>
      </c>
      <c r="BN305" s="82">
        <f>IFERROR(FIND("Águas subterrâneas",consulta_completa__11[[#This Row],[13 - Ocorrências/Ambientes Atingidos]]),0)</f>
        <v>0</v>
      </c>
      <c r="BO305" s="83" t="str">
        <f t="shared" si="133"/>
        <v/>
      </c>
      <c r="BP305" s="82">
        <f>IFERROR(FIND("Atmosfera",consulta_completa__11[[#This Row],[13 - Ocorrências/Ambientes Atingidos]]),0)</f>
        <v>0</v>
      </c>
      <c r="BQ305" s="83" t="str">
        <f t="shared" si="134"/>
        <v/>
      </c>
      <c r="BR305" s="82">
        <f>IFERROR(FIND("Flora",consulta_completa__11[[#This Row],[13 - Ocorrências/Ambientes Atingidos]]),0)</f>
        <v>0</v>
      </c>
      <c r="BS305" s="83" t="str">
        <f t="shared" si="135"/>
        <v/>
      </c>
      <c r="BT305" s="82">
        <f>IFERROR(FIND("Fauna",consulta_completa__11[[#This Row],[13 - Ocorrências/Ambientes Atingidos]]),0)</f>
        <v>0</v>
      </c>
      <c r="BU305" s="83" t="str">
        <f t="shared" si="136"/>
        <v/>
      </c>
      <c r="BV305" s="82">
        <f>IFERROR(FIND("UC federal",consulta_completa__11[[#This Row],[13 - Ocorrências/Ambientes Atingidos]]),0)</f>
        <v>0</v>
      </c>
      <c r="BW305" s="83" t="str">
        <f t="shared" si="137"/>
        <v/>
      </c>
      <c r="BX305" s="82">
        <f>IFERROR(FIND("UC estadual/municipal",consulta_completa__11[[#This Row],[13 - Ocorrências/Ambientes Atingidos]]),0)</f>
        <v>0</v>
      </c>
      <c r="BY305" s="83" t="str">
        <f t="shared" si="138"/>
        <v/>
      </c>
      <c r="BZ305" s="82">
        <f>IFERROR(FIND("Outro(s)",consulta_completa__11[[#This Row],[13 - Ocorrências/Ambientes Atingidos]]),0)</f>
        <v>0</v>
      </c>
      <c r="CA305" s="83" t="str">
        <f t="shared" si="139"/>
        <v/>
      </c>
      <c r="CB305" s="82">
        <f>IFERROR(FIND("Sem dano",consulta_completa__11[[#This Row],[13 - Ocorrências/Ambientes Atingidos]]),0)</f>
        <v>0</v>
      </c>
      <c r="CC305" s="83" t="str">
        <f t="shared" si="140"/>
        <v/>
      </c>
      <c r="CD305" s="82" t="str">
        <f>IF(consulta_completa__11[[#This Row],[13 - Ocorrências/Ambientes Atingidos]]="","X","")</f>
        <v/>
      </c>
      <c r="CE305" s="84">
        <f>IFERROR(FIND("IBAMA",consulta_completa__11[[#This Row],[14 - Inst. Atuando no Local]]),0)</f>
        <v>0</v>
      </c>
      <c r="CF305" s="84" t="str">
        <f t="shared" si="141"/>
        <v/>
      </c>
      <c r="CG305" s="84">
        <f>IFERROR(FIND("OEMA",consulta_completa__11[[#This Row],[14 - Inst. Atuando no Local]]),0)</f>
        <v>0</v>
      </c>
      <c r="CH305" s="84" t="str">
        <f t="shared" si="142"/>
        <v/>
      </c>
      <c r="CI305" s="84">
        <f>IFERROR(FIND("DEFESA CIVIL",consulta_completa__11[[#This Row],[14 - Inst. Atuando no Local]]),0)</f>
        <v>0</v>
      </c>
      <c r="CJ305" s="84" t="str">
        <f t="shared" si="143"/>
        <v/>
      </c>
      <c r="CK305" s="84">
        <f>IFERROR(FIND("CORPO DE BOMBEIROS",consulta_completa__11[[#This Row],[14 - Inst. Atuando no Local]]),0)</f>
        <v>0</v>
      </c>
      <c r="CL305" s="84" t="str">
        <f t="shared" si="144"/>
        <v/>
      </c>
      <c r="CM305" s="84">
        <f>IFERROR(FIND("POLÍCIA RODOVIÁRIA",consulta_completa__11[[#This Row],[14 - Inst. Atuando no Local]]),0)</f>
        <v>0</v>
      </c>
      <c r="CN305" s="84" t="str">
        <f t="shared" si="145"/>
        <v/>
      </c>
      <c r="CO305" s="84">
        <f>IFERROR(FIND("POLÍCIA MILITAR",consulta_completa__11[[#This Row],[14 - Inst. Atuando no Local]]),0)</f>
        <v>0</v>
      </c>
      <c r="CP305" s="84" t="str">
        <f t="shared" si="146"/>
        <v/>
      </c>
      <c r="CQ305" s="84">
        <f>IFERROR(FIND("POLÍCIA CIVIL",consulta_completa__11[[#This Row],[14 - Inst. Atuando no Local]]),0)</f>
        <v>0</v>
      </c>
      <c r="CR305" s="84" t="str">
        <f t="shared" si="147"/>
        <v/>
      </c>
      <c r="CS305" s="84">
        <f>IFERROR(FIND("MARINHA DO BRASIL",consulta_completa__11[[#This Row],[14 - Inst. Atuando no Local]]),0)</f>
        <v>0</v>
      </c>
      <c r="CT305" s="84" t="str">
        <f t="shared" si="148"/>
        <v/>
      </c>
      <c r="CU305" s="84">
        <f>IFERROR(FIND("EMPRESA ESPECIALIZADA EM ATENDIMENTO",consulta_completa__11[[#This Row],[14 - Inst. Atuando no Local]]),0)</f>
        <v>0</v>
      </c>
      <c r="CV305" s="84" t="str">
        <f t="shared" si="149"/>
        <v/>
      </c>
      <c r="CW305" s="84">
        <f>IFERROR(FIND("IBAMA",consulta_completa__11[[#This Row],[14 - Inst. Atuando no Local]]),0)</f>
        <v>0</v>
      </c>
      <c r="CX305" s="84" t="str">
        <f t="shared" si="150"/>
        <v/>
      </c>
      <c r="CY305" s="84" t="str">
        <f>IF(consulta_completa__11[[#This Row],[14 - Inst. Atuando no Local]]="","X","")</f>
        <v/>
      </c>
      <c r="CZ305" s="84">
        <f>IFERROR(FIND("OUTRA (S)",consulta_completa__11[[#This Row],[14 - Inst. Atuando no Local]]),0)</f>
        <v>0</v>
      </c>
      <c r="DA305" s="84" t="str">
        <f t="shared" si="151"/>
        <v/>
      </c>
      <c r="DB305" s="35" t="str">
        <f t="shared" si="152"/>
        <v>Sim</v>
      </c>
      <c r="DC305" s="35" t="str">
        <f t="shared" si="153"/>
        <v>Não</v>
      </c>
      <c r="DD305" s="35" t="str">
        <f t="shared" si="154"/>
        <v>Sim</v>
      </c>
      <c r="DE305" s="87" t="str">
        <f t="shared" si="125"/>
        <v>Federal</v>
      </c>
    </row>
    <row r="306" spans="1:109">
      <c r="A306" s="14">
        <v>20255157648</v>
      </c>
      <c r="B306" s="1">
        <v>45778</v>
      </c>
      <c r="C306" t="s">
        <v>1349</v>
      </c>
      <c r="D306" t="s">
        <v>161</v>
      </c>
      <c r="E306" t="s">
        <v>162</v>
      </c>
      <c r="F306" t="s">
        <v>163</v>
      </c>
      <c r="G306" t="s">
        <v>113</v>
      </c>
      <c r="H306" t="s">
        <v>114</v>
      </c>
      <c r="I306" t="s">
        <v>114</v>
      </c>
      <c r="J306" t="s">
        <v>354</v>
      </c>
      <c r="K306" t="s">
        <v>113</v>
      </c>
      <c r="L306" t="s">
        <v>113</v>
      </c>
      <c r="M306" t="s">
        <v>140</v>
      </c>
      <c r="N306" t="s">
        <v>141</v>
      </c>
      <c r="O306" t="s">
        <v>239</v>
      </c>
      <c r="P306" t="s">
        <v>142</v>
      </c>
      <c r="Q306" t="s">
        <v>143</v>
      </c>
      <c r="R306" t="s">
        <v>2696</v>
      </c>
      <c r="S306" t="s">
        <v>113</v>
      </c>
      <c r="T306" t="s">
        <v>2999</v>
      </c>
      <c r="U306" t="s">
        <v>3000</v>
      </c>
      <c r="V306" t="s">
        <v>3001</v>
      </c>
      <c r="Z306" t="s">
        <v>113</v>
      </c>
      <c r="AA306" t="s">
        <v>3002</v>
      </c>
      <c r="AB306" t="s">
        <v>3003</v>
      </c>
      <c r="AC306" t="s">
        <v>3004</v>
      </c>
      <c r="AD306">
        <v>1</v>
      </c>
      <c r="AE306" t="s">
        <v>3005</v>
      </c>
      <c r="AF306" t="s">
        <v>3006</v>
      </c>
      <c r="AG306" t="s">
        <v>3007</v>
      </c>
      <c r="AH306" t="s">
        <v>131</v>
      </c>
      <c r="AI306" t="s">
        <v>132</v>
      </c>
      <c r="AJ306" t="s">
        <v>132</v>
      </c>
      <c r="AK306" t="s">
        <v>113</v>
      </c>
      <c r="AL306" t="s">
        <v>3008</v>
      </c>
      <c r="AM306" t="s">
        <v>281</v>
      </c>
      <c r="AN306" t="s">
        <v>3009</v>
      </c>
      <c r="AO306" t="s">
        <v>3010</v>
      </c>
      <c r="AP306">
        <v>11974630583</v>
      </c>
      <c r="AQ306" t="s">
        <v>284</v>
      </c>
      <c r="AR306" t="s">
        <v>113</v>
      </c>
      <c r="AS306" t="s">
        <v>113</v>
      </c>
      <c r="AT306" t="s">
        <v>113</v>
      </c>
      <c r="AU306" t="s">
        <v>113</v>
      </c>
      <c r="AW306" t="s">
        <v>113</v>
      </c>
      <c r="AX306" s="82">
        <f>IFERROR(FIND("Óbitos/feridos",consulta_completa__11[[#This Row],[13 - Ocorrências/Ambientes Atingidos]]),0)</f>
        <v>0</v>
      </c>
      <c r="AY306" s="83" t="str">
        <f t="shared" si="126"/>
        <v/>
      </c>
      <c r="AZ306" s="82">
        <f>IFERROR(FIND("População afetada/evacuada",consulta_completa__11[[#This Row],[13 - Ocorrências/Ambientes Atingidos]]),0)</f>
        <v>0</v>
      </c>
      <c r="BA306" s="82" t="str">
        <f t="shared" si="127"/>
        <v/>
      </c>
      <c r="BB306" s="82">
        <f>IFERROR(FIND("Suspensão de abastecimento de água",consulta_completa__11[[#This Row],[13 - Ocorrências/Ambientes Atingidos]]),0)</f>
        <v>0</v>
      </c>
      <c r="BC306" s="83" t="str">
        <f t="shared" si="155"/>
        <v/>
      </c>
      <c r="BD306" s="82">
        <f>IFERROR(FIND("Rio/córrego",consulta_completa__11[[#This Row],[13 - Ocorrências/Ambientes Atingidos]]),0)</f>
        <v>0</v>
      </c>
      <c r="BE306" s="83" t="str">
        <f t="shared" si="128"/>
        <v/>
      </c>
      <c r="BF306" s="82">
        <f>IFERROR(FIND("Lago",consulta_completa__11[[#This Row],[13 - Ocorrências/Ambientes Atingidos]]),0)</f>
        <v>0</v>
      </c>
      <c r="BG306" s="83" t="str">
        <f t="shared" si="129"/>
        <v/>
      </c>
      <c r="BH306" s="82">
        <f>IFERROR(FIND("Mar",consulta_completa__11[[#This Row],[13 - Ocorrências/Ambientes Atingidos]]),0)</f>
        <v>0</v>
      </c>
      <c r="BI306" s="83" t="str">
        <f t="shared" si="130"/>
        <v/>
      </c>
      <c r="BJ306" s="82">
        <f>IFERROR(FIND("Praia",consulta_completa__11[[#This Row],[13 - Ocorrências/Ambientes Atingidos]]),0)</f>
        <v>0</v>
      </c>
      <c r="BK306" s="83" t="str">
        <f t="shared" si="131"/>
        <v/>
      </c>
      <c r="BL306" s="82">
        <f>IFERROR(FIND("Solo",consulta_completa__11[[#This Row],[13 - Ocorrências/Ambientes Atingidos]]),0)</f>
        <v>1</v>
      </c>
      <c r="BM306" s="83" t="str">
        <f t="shared" si="132"/>
        <v>X</v>
      </c>
      <c r="BN306" s="82">
        <f>IFERROR(FIND("Águas subterrâneas",consulta_completa__11[[#This Row],[13 - Ocorrências/Ambientes Atingidos]]),0)</f>
        <v>0</v>
      </c>
      <c r="BO306" s="83" t="str">
        <f t="shared" si="133"/>
        <v/>
      </c>
      <c r="BP306" s="82">
        <f>IFERROR(FIND("Atmosfera",consulta_completa__11[[#This Row],[13 - Ocorrências/Ambientes Atingidos]]),0)</f>
        <v>0</v>
      </c>
      <c r="BQ306" s="83" t="str">
        <f t="shared" si="134"/>
        <v/>
      </c>
      <c r="BR306" s="82">
        <f>IFERROR(FIND("Flora",consulta_completa__11[[#This Row],[13 - Ocorrências/Ambientes Atingidos]]),0)</f>
        <v>0</v>
      </c>
      <c r="BS306" s="83" t="str">
        <f t="shared" si="135"/>
        <v/>
      </c>
      <c r="BT306" s="82">
        <f>IFERROR(FIND("Fauna",consulta_completa__11[[#This Row],[13 - Ocorrências/Ambientes Atingidos]]),0)</f>
        <v>0</v>
      </c>
      <c r="BU306" s="83" t="str">
        <f t="shared" si="136"/>
        <v/>
      </c>
      <c r="BV306" s="82">
        <f>IFERROR(FIND("UC federal",consulta_completa__11[[#This Row],[13 - Ocorrências/Ambientes Atingidos]]),0)</f>
        <v>0</v>
      </c>
      <c r="BW306" s="83" t="str">
        <f t="shared" si="137"/>
        <v/>
      </c>
      <c r="BX306" s="82">
        <f>IFERROR(FIND("UC estadual/municipal",consulta_completa__11[[#This Row],[13 - Ocorrências/Ambientes Atingidos]]),0)</f>
        <v>0</v>
      </c>
      <c r="BY306" s="83" t="str">
        <f t="shared" si="138"/>
        <v/>
      </c>
      <c r="BZ306" s="82">
        <f>IFERROR(FIND("Outro(s)",consulta_completa__11[[#This Row],[13 - Ocorrências/Ambientes Atingidos]]),0)</f>
        <v>0</v>
      </c>
      <c r="CA306" s="83" t="str">
        <f t="shared" si="139"/>
        <v/>
      </c>
      <c r="CB306" s="82">
        <f>IFERROR(FIND("Sem dano",consulta_completa__11[[#This Row],[13 - Ocorrências/Ambientes Atingidos]]),0)</f>
        <v>0</v>
      </c>
      <c r="CC306" s="83" t="str">
        <f t="shared" si="140"/>
        <v/>
      </c>
      <c r="CD306" s="82" t="str">
        <f>IF(consulta_completa__11[[#This Row],[13 - Ocorrências/Ambientes Atingidos]]="","X","")</f>
        <v/>
      </c>
      <c r="CE306" s="84">
        <f>IFERROR(FIND("IBAMA",consulta_completa__11[[#This Row],[14 - Inst. Atuando no Local]]),0)</f>
        <v>0</v>
      </c>
      <c r="CF306" s="84" t="str">
        <f t="shared" si="141"/>
        <v/>
      </c>
      <c r="CG306" s="84">
        <f>IFERROR(FIND("OEMA",consulta_completa__11[[#This Row],[14 - Inst. Atuando no Local]]),0)</f>
        <v>0</v>
      </c>
      <c r="CH306" s="84" t="str">
        <f t="shared" si="142"/>
        <v/>
      </c>
      <c r="CI306" s="84">
        <f>IFERROR(FIND("DEFESA CIVIL",consulta_completa__11[[#This Row],[14 - Inst. Atuando no Local]]),0)</f>
        <v>0</v>
      </c>
      <c r="CJ306" s="84" t="str">
        <f t="shared" si="143"/>
        <v/>
      </c>
      <c r="CK306" s="84">
        <f>IFERROR(FIND("CORPO DE BOMBEIROS",consulta_completa__11[[#This Row],[14 - Inst. Atuando no Local]]),0)</f>
        <v>0</v>
      </c>
      <c r="CL306" s="84" t="str">
        <f t="shared" si="144"/>
        <v/>
      </c>
      <c r="CM306" s="84">
        <f>IFERROR(FIND("POLÍCIA RODOVIÁRIA",consulta_completa__11[[#This Row],[14 - Inst. Atuando no Local]]),0)</f>
        <v>0</v>
      </c>
      <c r="CN306" s="84" t="str">
        <f t="shared" si="145"/>
        <v/>
      </c>
      <c r="CO306" s="84">
        <f>IFERROR(FIND("POLÍCIA MILITAR",consulta_completa__11[[#This Row],[14 - Inst. Atuando no Local]]),0)</f>
        <v>0</v>
      </c>
      <c r="CP306" s="84" t="str">
        <f t="shared" si="146"/>
        <v/>
      </c>
      <c r="CQ306" s="84">
        <f>IFERROR(FIND("POLÍCIA CIVIL",consulta_completa__11[[#This Row],[14 - Inst. Atuando no Local]]),0)</f>
        <v>0</v>
      </c>
      <c r="CR306" s="84" t="str">
        <f t="shared" si="147"/>
        <v/>
      </c>
      <c r="CS306" s="84">
        <f>IFERROR(FIND("MARINHA DO BRASIL",consulta_completa__11[[#This Row],[14 - Inst. Atuando no Local]]),0)</f>
        <v>0</v>
      </c>
      <c r="CT306" s="84" t="str">
        <f t="shared" si="148"/>
        <v/>
      </c>
      <c r="CU306" s="84">
        <f>IFERROR(FIND("EMPRESA ESPECIALIZADA EM ATENDIMENTO",consulta_completa__11[[#This Row],[14 - Inst. Atuando no Local]]),0)</f>
        <v>0</v>
      </c>
      <c r="CV306" s="84" t="str">
        <f t="shared" si="149"/>
        <v/>
      </c>
      <c r="CW306" s="84">
        <f>IFERROR(FIND("IBAMA",consulta_completa__11[[#This Row],[14 - Inst. Atuando no Local]]),0)</f>
        <v>0</v>
      </c>
      <c r="CX306" s="84" t="str">
        <f t="shared" si="150"/>
        <v/>
      </c>
      <c r="CY306" s="84" t="str">
        <f>IF(consulta_completa__11[[#This Row],[14 - Inst. Atuando no Local]]="","X","")</f>
        <v/>
      </c>
      <c r="CZ306" s="84">
        <f>IFERROR(FIND("OUTRA (S)",consulta_completa__11[[#This Row],[14 - Inst. Atuando no Local]]),0)</f>
        <v>0</v>
      </c>
      <c r="DA306" s="84" t="str">
        <f t="shared" si="151"/>
        <v/>
      </c>
      <c r="DB306" s="35" t="str">
        <f t="shared" si="152"/>
        <v>Sim</v>
      </c>
      <c r="DC306" s="35" t="str">
        <f t="shared" si="153"/>
        <v>Não</v>
      </c>
      <c r="DD306" s="35" t="str">
        <f t="shared" si="154"/>
        <v>Sim</v>
      </c>
      <c r="DE306" s="87" t="str">
        <f t="shared" si="125"/>
        <v>Federal</v>
      </c>
    </row>
    <row r="307" spans="1:109">
      <c r="A307" s="14">
        <v>20255232402</v>
      </c>
      <c r="B307" s="1">
        <v>45778</v>
      </c>
      <c r="C307" t="s">
        <v>160</v>
      </c>
      <c r="D307" t="s">
        <v>161</v>
      </c>
      <c r="E307" t="s">
        <v>162</v>
      </c>
      <c r="F307" t="s">
        <v>163</v>
      </c>
      <c r="G307" t="s">
        <v>113</v>
      </c>
      <c r="H307" t="s">
        <v>114</v>
      </c>
      <c r="I307" t="s">
        <v>114</v>
      </c>
      <c r="J307" t="s">
        <v>354</v>
      </c>
      <c r="K307" t="s">
        <v>165</v>
      </c>
      <c r="L307" t="s">
        <v>166</v>
      </c>
      <c r="M307" t="s">
        <v>140</v>
      </c>
      <c r="N307" t="s">
        <v>119</v>
      </c>
      <c r="O307" t="s">
        <v>120</v>
      </c>
      <c r="P307" t="s">
        <v>142</v>
      </c>
      <c r="Q307" t="s">
        <v>167</v>
      </c>
      <c r="R307" t="s">
        <v>123</v>
      </c>
      <c r="S307" t="s">
        <v>113</v>
      </c>
      <c r="T307" t="s">
        <v>113</v>
      </c>
      <c r="U307" t="s">
        <v>2557</v>
      </c>
      <c r="V307" t="s">
        <v>3011</v>
      </c>
      <c r="Z307" t="s">
        <v>2997</v>
      </c>
      <c r="AA307" t="s">
        <v>370</v>
      </c>
      <c r="AB307" t="s">
        <v>172</v>
      </c>
      <c r="AC307" t="s">
        <v>173</v>
      </c>
      <c r="AD307">
        <v>1</v>
      </c>
      <c r="AE307" t="s">
        <v>174</v>
      </c>
      <c r="AF307" t="s">
        <v>113</v>
      </c>
      <c r="AG307" t="s">
        <v>113</v>
      </c>
      <c r="AH307" t="s">
        <v>131</v>
      </c>
      <c r="AI307" t="s">
        <v>132</v>
      </c>
      <c r="AJ307" t="s">
        <v>131</v>
      </c>
      <c r="AK307" t="s">
        <v>2998</v>
      </c>
      <c r="AL307" t="s">
        <v>113</v>
      </c>
      <c r="AM307" t="s">
        <v>2042</v>
      </c>
      <c r="AN307" t="s">
        <v>172</v>
      </c>
      <c r="AO307" t="s">
        <v>225</v>
      </c>
      <c r="AP307">
        <v>41988207121</v>
      </c>
      <c r="AQ307" t="s">
        <v>178</v>
      </c>
      <c r="AR307" t="s">
        <v>113</v>
      </c>
      <c r="AS307" t="s">
        <v>113</v>
      </c>
      <c r="AT307" t="s">
        <v>113</v>
      </c>
      <c r="AU307" t="s">
        <v>113</v>
      </c>
      <c r="AW307" t="s">
        <v>113</v>
      </c>
      <c r="AX307" s="82">
        <f>IFERROR(FIND("Óbitos/feridos",consulta_completa__11[[#This Row],[13 - Ocorrências/Ambientes Atingidos]]),0)</f>
        <v>0</v>
      </c>
      <c r="AY307" s="83" t="str">
        <f t="shared" si="126"/>
        <v/>
      </c>
      <c r="AZ307" s="82">
        <f>IFERROR(FIND("População afetada/evacuada",consulta_completa__11[[#This Row],[13 - Ocorrências/Ambientes Atingidos]]),0)</f>
        <v>0</v>
      </c>
      <c r="BA307" s="82" t="str">
        <f t="shared" si="127"/>
        <v/>
      </c>
      <c r="BB307" s="82">
        <f>IFERROR(FIND("Suspensão de abastecimento de água",consulta_completa__11[[#This Row],[13 - Ocorrências/Ambientes Atingidos]]),0)</f>
        <v>0</v>
      </c>
      <c r="BC307" s="83" t="str">
        <f t="shared" si="155"/>
        <v/>
      </c>
      <c r="BD307" s="82">
        <f>IFERROR(FIND("Rio/córrego",consulta_completa__11[[#This Row],[13 - Ocorrências/Ambientes Atingidos]]),0)</f>
        <v>0</v>
      </c>
      <c r="BE307" s="83" t="str">
        <f t="shared" si="128"/>
        <v/>
      </c>
      <c r="BF307" s="82">
        <f>IFERROR(FIND("Lago",consulta_completa__11[[#This Row],[13 - Ocorrências/Ambientes Atingidos]]),0)</f>
        <v>0</v>
      </c>
      <c r="BG307" s="83" t="str">
        <f t="shared" si="129"/>
        <v/>
      </c>
      <c r="BH307" s="82">
        <f>IFERROR(FIND("Mar",consulta_completa__11[[#This Row],[13 - Ocorrências/Ambientes Atingidos]]),0)</f>
        <v>0</v>
      </c>
      <c r="BI307" s="83" t="str">
        <f t="shared" si="130"/>
        <v/>
      </c>
      <c r="BJ307" s="82">
        <f>IFERROR(FIND("Praia",consulta_completa__11[[#This Row],[13 - Ocorrências/Ambientes Atingidos]]),0)</f>
        <v>0</v>
      </c>
      <c r="BK307" s="83" t="str">
        <f t="shared" si="131"/>
        <v/>
      </c>
      <c r="BL307" s="82">
        <f>IFERROR(FIND("Solo",consulta_completa__11[[#This Row],[13 - Ocorrências/Ambientes Atingidos]]),0)</f>
        <v>1</v>
      </c>
      <c r="BM307" s="83" t="str">
        <f t="shared" si="132"/>
        <v>X</v>
      </c>
      <c r="BN307" s="82">
        <f>IFERROR(FIND("Águas subterrâneas",consulta_completa__11[[#This Row],[13 - Ocorrências/Ambientes Atingidos]]),0)</f>
        <v>0</v>
      </c>
      <c r="BO307" s="83" t="str">
        <f t="shared" si="133"/>
        <v/>
      </c>
      <c r="BP307" s="82">
        <f>IFERROR(FIND("Atmosfera",consulta_completa__11[[#This Row],[13 - Ocorrências/Ambientes Atingidos]]),0)</f>
        <v>0</v>
      </c>
      <c r="BQ307" s="83" t="str">
        <f t="shared" si="134"/>
        <v/>
      </c>
      <c r="BR307" s="82">
        <f>IFERROR(FIND("Flora",consulta_completa__11[[#This Row],[13 - Ocorrências/Ambientes Atingidos]]),0)</f>
        <v>0</v>
      </c>
      <c r="BS307" s="83" t="str">
        <f t="shared" si="135"/>
        <v/>
      </c>
      <c r="BT307" s="82">
        <f>IFERROR(FIND("Fauna",consulta_completa__11[[#This Row],[13 - Ocorrências/Ambientes Atingidos]]),0)</f>
        <v>0</v>
      </c>
      <c r="BU307" s="83" t="str">
        <f t="shared" si="136"/>
        <v/>
      </c>
      <c r="BV307" s="82">
        <f>IFERROR(FIND("UC federal",consulta_completa__11[[#This Row],[13 - Ocorrências/Ambientes Atingidos]]),0)</f>
        <v>0</v>
      </c>
      <c r="BW307" s="83" t="str">
        <f t="shared" si="137"/>
        <v/>
      </c>
      <c r="BX307" s="82">
        <f>IFERROR(FIND("UC estadual/municipal",consulta_completa__11[[#This Row],[13 - Ocorrências/Ambientes Atingidos]]),0)</f>
        <v>0</v>
      </c>
      <c r="BY307" s="83" t="str">
        <f t="shared" si="138"/>
        <v/>
      </c>
      <c r="BZ307" s="82">
        <f>IFERROR(FIND("Outro(s)",consulta_completa__11[[#This Row],[13 - Ocorrências/Ambientes Atingidos]]),0)</f>
        <v>0</v>
      </c>
      <c r="CA307" s="83" t="str">
        <f t="shared" si="139"/>
        <v/>
      </c>
      <c r="CB307" s="82">
        <f>IFERROR(FIND("Sem dano",consulta_completa__11[[#This Row],[13 - Ocorrências/Ambientes Atingidos]]),0)</f>
        <v>0</v>
      </c>
      <c r="CC307" s="83" t="str">
        <f t="shared" si="140"/>
        <v/>
      </c>
      <c r="CD307" s="82" t="str">
        <f>IF(consulta_completa__11[[#This Row],[13 - Ocorrências/Ambientes Atingidos]]="","X","")</f>
        <v/>
      </c>
      <c r="CE307" s="84">
        <f>IFERROR(FIND("IBAMA",consulta_completa__11[[#This Row],[14 - Inst. Atuando no Local]]),0)</f>
        <v>0</v>
      </c>
      <c r="CF307" s="84" t="str">
        <f t="shared" si="141"/>
        <v/>
      </c>
      <c r="CG307" s="84">
        <f>IFERROR(FIND("OEMA",consulta_completa__11[[#This Row],[14 - Inst. Atuando no Local]]),0)</f>
        <v>0</v>
      </c>
      <c r="CH307" s="84" t="str">
        <f t="shared" si="142"/>
        <v/>
      </c>
      <c r="CI307" s="84">
        <f>IFERROR(FIND("DEFESA CIVIL",consulta_completa__11[[#This Row],[14 - Inst. Atuando no Local]]),0)</f>
        <v>0</v>
      </c>
      <c r="CJ307" s="84" t="str">
        <f t="shared" si="143"/>
        <v/>
      </c>
      <c r="CK307" s="84">
        <f>IFERROR(FIND("CORPO DE BOMBEIROS",consulta_completa__11[[#This Row],[14 - Inst. Atuando no Local]]),0)</f>
        <v>0</v>
      </c>
      <c r="CL307" s="84" t="str">
        <f t="shared" si="144"/>
        <v/>
      </c>
      <c r="CM307" s="84">
        <f>IFERROR(FIND("POLÍCIA RODOVIÁRIA",consulta_completa__11[[#This Row],[14 - Inst. Atuando no Local]]),0)</f>
        <v>0</v>
      </c>
      <c r="CN307" s="84" t="str">
        <f t="shared" si="145"/>
        <v/>
      </c>
      <c r="CO307" s="84">
        <f>IFERROR(FIND("POLÍCIA MILITAR",consulta_completa__11[[#This Row],[14 - Inst. Atuando no Local]]),0)</f>
        <v>0</v>
      </c>
      <c r="CP307" s="84" t="str">
        <f t="shared" si="146"/>
        <v/>
      </c>
      <c r="CQ307" s="84">
        <f>IFERROR(FIND("POLÍCIA CIVIL",consulta_completa__11[[#This Row],[14 - Inst. Atuando no Local]]),0)</f>
        <v>0</v>
      </c>
      <c r="CR307" s="84" t="str">
        <f t="shared" si="147"/>
        <v/>
      </c>
      <c r="CS307" s="84">
        <f>IFERROR(FIND("MARINHA DO BRASIL",consulta_completa__11[[#This Row],[14 - Inst. Atuando no Local]]),0)</f>
        <v>0</v>
      </c>
      <c r="CT307" s="84" t="str">
        <f t="shared" si="148"/>
        <v/>
      </c>
      <c r="CU307" s="84">
        <f>IFERROR(FIND("EMPRESA ESPECIALIZADA EM ATENDIMENTO",consulta_completa__11[[#This Row],[14 - Inst. Atuando no Local]]),0)</f>
        <v>0</v>
      </c>
      <c r="CV307" s="84" t="str">
        <f t="shared" si="149"/>
        <v/>
      </c>
      <c r="CW307" s="84">
        <f>IFERROR(FIND("IBAMA",consulta_completa__11[[#This Row],[14 - Inst. Atuando no Local]]),0)</f>
        <v>0</v>
      </c>
      <c r="CX307" s="84" t="str">
        <f t="shared" si="150"/>
        <v/>
      </c>
      <c r="CY307" s="84" t="str">
        <f>IF(consulta_completa__11[[#This Row],[14 - Inst. Atuando no Local]]="","X","")</f>
        <v/>
      </c>
      <c r="CZ307" s="84">
        <f>IFERROR(FIND("OUTRA (S)",consulta_completa__11[[#This Row],[14 - Inst. Atuando no Local]]),0)</f>
        <v>0</v>
      </c>
      <c r="DA307" s="84" t="str">
        <f t="shared" si="151"/>
        <v/>
      </c>
      <c r="DB307" s="35" t="str">
        <f t="shared" si="152"/>
        <v>Sim</v>
      </c>
      <c r="DC307" s="35" t="str">
        <f t="shared" si="153"/>
        <v>Não</v>
      </c>
      <c r="DD307" s="35" t="str">
        <f t="shared" si="154"/>
        <v>Sim</v>
      </c>
      <c r="DE307" s="87" t="str">
        <f t="shared" si="125"/>
        <v>Federal</v>
      </c>
    </row>
    <row r="308" spans="1:109">
      <c r="A308" s="14">
        <v>20255254006</v>
      </c>
      <c r="B308" s="1">
        <v>45778</v>
      </c>
      <c r="C308" t="s">
        <v>593</v>
      </c>
      <c r="D308" t="s">
        <v>161</v>
      </c>
      <c r="E308" t="s">
        <v>162</v>
      </c>
      <c r="F308" t="s">
        <v>163</v>
      </c>
      <c r="G308" t="s">
        <v>113</v>
      </c>
      <c r="H308" t="s">
        <v>114</v>
      </c>
      <c r="I308" t="s">
        <v>114</v>
      </c>
      <c r="J308" t="s">
        <v>945</v>
      </c>
      <c r="K308" t="s">
        <v>366</v>
      </c>
      <c r="L308" t="s">
        <v>166</v>
      </c>
      <c r="M308" t="s">
        <v>140</v>
      </c>
      <c r="N308" t="s">
        <v>119</v>
      </c>
      <c r="O308" t="s">
        <v>120</v>
      </c>
      <c r="P308" t="s">
        <v>142</v>
      </c>
      <c r="Q308" t="s">
        <v>113</v>
      </c>
      <c r="R308" t="s">
        <v>123</v>
      </c>
      <c r="S308" t="s">
        <v>113</v>
      </c>
      <c r="T308" t="s">
        <v>3012</v>
      </c>
      <c r="U308" t="s">
        <v>2194</v>
      </c>
      <c r="V308" t="s">
        <v>1624</v>
      </c>
      <c r="Z308" t="s">
        <v>1625</v>
      </c>
      <c r="AA308" t="s">
        <v>1626</v>
      </c>
      <c r="AB308" t="s">
        <v>172</v>
      </c>
      <c r="AC308" t="s">
        <v>173</v>
      </c>
      <c r="AD308">
        <v>1</v>
      </c>
      <c r="AE308" t="s">
        <v>1627</v>
      </c>
      <c r="AF308" t="s">
        <v>113</v>
      </c>
      <c r="AG308" t="s">
        <v>113</v>
      </c>
      <c r="AH308" t="s">
        <v>131</v>
      </c>
      <c r="AI308" t="s">
        <v>132</v>
      </c>
      <c r="AJ308" t="s">
        <v>131</v>
      </c>
      <c r="AK308" t="s">
        <v>1628</v>
      </c>
      <c r="AL308" t="s">
        <v>3013</v>
      </c>
      <c r="AM308" t="s">
        <v>2042</v>
      </c>
      <c r="AN308" t="s">
        <v>1629</v>
      </c>
      <c r="AO308" t="s">
        <v>225</v>
      </c>
      <c r="AP308">
        <v>41988207121</v>
      </c>
      <c r="AQ308" t="s">
        <v>178</v>
      </c>
      <c r="AR308" t="s">
        <v>113</v>
      </c>
      <c r="AS308" t="s">
        <v>113</v>
      </c>
      <c r="AT308" t="s">
        <v>113</v>
      </c>
      <c r="AU308" t="s">
        <v>113</v>
      </c>
      <c r="AW308" t="s">
        <v>113</v>
      </c>
      <c r="AX308" s="82">
        <f>IFERROR(FIND("Óbitos/feridos",consulta_completa__11[[#This Row],[13 - Ocorrências/Ambientes Atingidos]]),0)</f>
        <v>0</v>
      </c>
      <c r="AY308" s="83" t="str">
        <f t="shared" si="126"/>
        <v/>
      </c>
      <c r="AZ308" s="82">
        <f>IFERROR(FIND("População afetada/evacuada",consulta_completa__11[[#This Row],[13 - Ocorrências/Ambientes Atingidos]]),0)</f>
        <v>0</v>
      </c>
      <c r="BA308" s="82" t="str">
        <f t="shared" si="127"/>
        <v/>
      </c>
      <c r="BB308" s="82">
        <f>IFERROR(FIND("Suspensão de abastecimento de água",consulta_completa__11[[#This Row],[13 - Ocorrências/Ambientes Atingidos]]),0)</f>
        <v>0</v>
      </c>
      <c r="BC308" s="83" t="str">
        <f t="shared" si="155"/>
        <v/>
      </c>
      <c r="BD308" s="82">
        <f>IFERROR(FIND("Rio/córrego",consulta_completa__11[[#This Row],[13 - Ocorrências/Ambientes Atingidos]]),0)</f>
        <v>0</v>
      </c>
      <c r="BE308" s="83" t="str">
        <f t="shared" si="128"/>
        <v/>
      </c>
      <c r="BF308" s="82">
        <f>IFERROR(FIND("Lago",consulta_completa__11[[#This Row],[13 - Ocorrências/Ambientes Atingidos]]),0)</f>
        <v>0</v>
      </c>
      <c r="BG308" s="83" t="str">
        <f t="shared" si="129"/>
        <v/>
      </c>
      <c r="BH308" s="82">
        <f>IFERROR(FIND("Mar",consulta_completa__11[[#This Row],[13 - Ocorrências/Ambientes Atingidos]]),0)</f>
        <v>0</v>
      </c>
      <c r="BI308" s="83" t="str">
        <f t="shared" si="130"/>
        <v/>
      </c>
      <c r="BJ308" s="82">
        <f>IFERROR(FIND("Praia",consulta_completa__11[[#This Row],[13 - Ocorrências/Ambientes Atingidos]]),0)</f>
        <v>0</v>
      </c>
      <c r="BK308" s="83" t="str">
        <f t="shared" si="131"/>
        <v/>
      </c>
      <c r="BL308" s="82">
        <f>IFERROR(FIND("Solo",consulta_completa__11[[#This Row],[13 - Ocorrências/Ambientes Atingidos]]),0)</f>
        <v>1</v>
      </c>
      <c r="BM308" s="83" t="str">
        <f t="shared" si="132"/>
        <v>X</v>
      </c>
      <c r="BN308" s="82">
        <f>IFERROR(FIND("Águas subterrâneas",consulta_completa__11[[#This Row],[13 - Ocorrências/Ambientes Atingidos]]),0)</f>
        <v>0</v>
      </c>
      <c r="BO308" s="83" t="str">
        <f t="shared" si="133"/>
        <v/>
      </c>
      <c r="BP308" s="82">
        <f>IFERROR(FIND("Atmosfera",consulta_completa__11[[#This Row],[13 - Ocorrências/Ambientes Atingidos]]),0)</f>
        <v>0</v>
      </c>
      <c r="BQ308" s="83" t="str">
        <f t="shared" si="134"/>
        <v/>
      </c>
      <c r="BR308" s="82">
        <f>IFERROR(FIND("Flora",consulta_completa__11[[#This Row],[13 - Ocorrências/Ambientes Atingidos]]),0)</f>
        <v>0</v>
      </c>
      <c r="BS308" s="83" t="str">
        <f t="shared" si="135"/>
        <v/>
      </c>
      <c r="BT308" s="82">
        <f>IFERROR(FIND("Fauna",consulta_completa__11[[#This Row],[13 - Ocorrências/Ambientes Atingidos]]),0)</f>
        <v>0</v>
      </c>
      <c r="BU308" s="83" t="str">
        <f t="shared" si="136"/>
        <v/>
      </c>
      <c r="BV308" s="82">
        <f>IFERROR(FIND("UC federal",consulta_completa__11[[#This Row],[13 - Ocorrências/Ambientes Atingidos]]),0)</f>
        <v>0</v>
      </c>
      <c r="BW308" s="83" t="str">
        <f t="shared" si="137"/>
        <v/>
      </c>
      <c r="BX308" s="82">
        <f>IFERROR(FIND("UC estadual/municipal",consulta_completa__11[[#This Row],[13 - Ocorrências/Ambientes Atingidos]]),0)</f>
        <v>0</v>
      </c>
      <c r="BY308" s="83" t="str">
        <f t="shared" si="138"/>
        <v/>
      </c>
      <c r="BZ308" s="82">
        <f>IFERROR(FIND("Outro(s)",consulta_completa__11[[#This Row],[13 - Ocorrências/Ambientes Atingidos]]),0)</f>
        <v>0</v>
      </c>
      <c r="CA308" s="83" t="str">
        <f t="shared" si="139"/>
        <v/>
      </c>
      <c r="CB308" s="82">
        <f>IFERROR(FIND("Sem dano",consulta_completa__11[[#This Row],[13 - Ocorrências/Ambientes Atingidos]]),0)</f>
        <v>0</v>
      </c>
      <c r="CC308" s="83" t="str">
        <f t="shared" si="140"/>
        <v/>
      </c>
      <c r="CD308" s="82" t="str">
        <f>IF(consulta_completa__11[[#This Row],[13 - Ocorrências/Ambientes Atingidos]]="","X","")</f>
        <v/>
      </c>
      <c r="CE308" s="84">
        <f>IFERROR(FIND("IBAMA",consulta_completa__11[[#This Row],[14 - Inst. Atuando no Local]]),0)</f>
        <v>0</v>
      </c>
      <c r="CF308" s="84" t="str">
        <f t="shared" si="141"/>
        <v/>
      </c>
      <c r="CG308" s="84">
        <f>IFERROR(FIND("OEMA",consulta_completa__11[[#This Row],[14 - Inst. Atuando no Local]]),0)</f>
        <v>0</v>
      </c>
      <c r="CH308" s="84" t="str">
        <f t="shared" si="142"/>
        <v/>
      </c>
      <c r="CI308" s="84">
        <f>IFERROR(FIND("DEFESA CIVIL",consulta_completa__11[[#This Row],[14 - Inst. Atuando no Local]]),0)</f>
        <v>0</v>
      </c>
      <c r="CJ308" s="84" t="str">
        <f t="shared" si="143"/>
        <v/>
      </c>
      <c r="CK308" s="84">
        <f>IFERROR(FIND("CORPO DE BOMBEIROS",consulta_completa__11[[#This Row],[14 - Inst. Atuando no Local]]),0)</f>
        <v>0</v>
      </c>
      <c r="CL308" s="84" t="str">
        <f t="shared" si="144"/>
        <v/>
      </c>
      <c r="CM308" s="84">
        <f>IFERROR(FIND("POLÍCIA RODOVIÁRIA",consulta_completa__11[[#This Row],[14 - Inst. Atuando no Local]]),0)</f>
        <v>0</v>
      </c>
      <c r="CN308" s="84" t="str">
        <f t="shared" si="145"/>
        <v/>
      </c>
      <c r="CO308" s="84">
        <f>IFERROR(FIND("POLÍCIA MILITAR",consulta_completa__11[[#This Row],[14 - Inst. Atuando no Local]]),0)</f>
        <v>0</v>
      </c>
      <c r="CP308" s="84" t="str">
        <f t="shared" si="146"/>
        <v/>
      </c>
      <c r="CQ308" s="84">
        <f>IFERROR(FIND("POLÍCIA CIVIL",consulta_completa__11[[#This Row],[14 - Inst. Atuando no Local]]),0)</f>
        <v>0</v>
      </c>
      <c r="CR308" s="84" t="str">
        <f t="shared" si="147"/>
        <v/>
      </c>
      <c r="CS308" s="84">
        <f>IFERROR(FIND("MARINHA DO BRASIL",consulta_completa__11[[#This Row],[14 - Inst. Atuando no Local]]),0)</f>
        <v>0</v>
      </c>
      <c r="CT308" s="84" t="str">
        <f t="shared" si="148"/>
        <v/>
      </c>
      <c r="CU308" s="84">
        <f>IFERROR(FIND("EMPRESA ESPECIALIZADA EM ATENDIMENTO",consulta_completa__11[[#This Row],[14 - Inst. Atuando no Local]]),0)</f>
        <v>0</v>
      </c>
      <c r="CV308" s="84" t="str">
        <f t="shared" si="149"/>
        <v/>
      </c>
      <c r="CW308" s="84">
        <f>IFERROR(FIND("IBAMA",consulta_completa__11[[#This Row],[14 - Inst. Atuando no Local]]),0)</f>
        <v>0</v>
      </c>
      <c r="CX308" s="84" t="str">
        <f t="shared" si="150"/>
        <v/>
      </c>
      <c r="CY308" s="84" t="str">
        <f>IF(consulta_completa__11[[#This Row],[14 - Inst. Atuando no Local]]="","X","")</f>
        <v/>
      </c>
      <c r="CZ308" s="84">
        <f>IFERROR(FIND("OUTRA (S)",consulta_completa__11[[#This Row],[14 - Inst. Atuando no Local]]),0)</f>
        <v>0</v>
      </c>
      <c r="DA308" s="84" t="str">
        <f t="shared" si="151"/>
        <v/>
      </c>
      <c r="DB308" s="35" t="str">
        <f t="shared" si="152"/>
        <v>Sim</v>
      </c>
      <c r="DC308" s="35" t="str">
        <f t="shared" si="153"/>
        <v>Não</v>
      </c>
      <c r="DD308" s="35" t="str">
        <f t="shared" si="154"/>
        <v>Sim</v>
      </c>
      <c r="DE308" s="87" t="str">
        <f t="shared" si="125"/>
        <v>Federal</v>
      </c>
    </row>
    <row r="309" spans="1:109">
      <c r="A309" s="14">
        <v>2025532</v>
      </c>
      <c r="B309" s="1">
        <v>45779</v>
      </c>
      <c r="C309" t="s">
        <v>109</v>
      </c>
      <c r="D309" t="s">
        <v>110</v>
      </c>
      <c r="E309" t="s">
        <v>452</v>
      </c>
      <c r="F309" t="s">
        <v>112</v>
      </c>
      <c r="G309" t="s">
        <v>113</v>
      </c>
      <c r="H309" t="s">
        <v>114</v>
      </c>
      <c r="I309" t="s">
        <v>114</v>
      </c>
      <c r="J309" t="s">
        <v>1399</v>
      </c>
      <c r="K309" t="s">
        <v>719</v>
      </c>
      <c r="L309" t="s">
        <v>117</v>
      </c>
      <c r="M309" t="s">
        <v>118</v>
      </c>
      <c r="N309" t="s">
        <v>119</v>
      </c>
      <c r="O309" t="s">
        <v>239</v>
      </c>
      <c r="P309" t="s">
        <v>200</v>
      </c>
      <c r="Q309" t="s">
        <v>143</v>
      </c>
      <c r="R309" t="s">
        <v>123</v>
      </c>
      <c r="S309" t="s">
        <v>113</v>
      </c>
      <c r="T309" t="s">
        <v>3014</v>
      </c>
      <c r="U309" t="s">
        <v>3015</v>
      </c>
      <c r="V309" t="s">
        <v>3016</v>
      </c>
      <c r="Z309" t="s">
        <v>3017</v>
      </c>
      <c r="AA309" t="s">
        <v>567</v>
      </c>
      <c r="AB309" t="s">
        <v>3018</v>
      </c>
      <c r="AC309" t="s">
        <v>262</v>
      </c>
      <c r="AD309">
        <v>1</v>
      </c>
      <c r="AE309" t="s">
        <v>568</v>
      </c>
      <c r="AF309" t="s">
        <v>113</v>
      </c>
      <c r="AG309" t="s">
        <v>113</v>
      </c>
      <c r="AH309" t="s">
        <v>131</v>
      </c>
      <c r="AI309" t="s">
        <v>132</v>
      </c>
      <c r="AJ309" t="s">
        <v>131</v>
      </c>
      <c r="AK309" t="s">
        <v>3019</v>
      </c>
      <c r="AL309" t="s">
        <v>3020</v>
      </c>
      <c r="AM309" t="s">
        <v>571</v>
      </c>
      <c r="AN309" t="s">
        <v>2103</v>
      </c>
      <c r="AO309" t="s">
        <v>113</v>
      </c>
      <c r="AQ309" t="s">
        <v>572</v>
      </c>
      <c r="AR309" t="s">
        <v>113</v>
      </c>
      <c r="AS309" t="s">
        <v>113</v>
      </c>
      <c r="AT309" t="s">
        <v>113</v>
      </c>
      <c r="AU309" t="s">
        <v>113</v>
      </c>
      <c r="AW309" t="s">
        <v>113</v>
      </c>
      <c r="AX309" s="82">
        <f>IFERROR(FIND("Óbitos/feridos",consulta_completa__11[[#This Row],[13 - Ocorrências/Ambientes Atingidos]]),0)</f>
        <v>0</v>
      </c>
      <c r="AY309" s="83" t="str">
        <f t="shared" si="126"/>
        <v/>
      </c>
      <c r="AZ309" s="82">
        <f>IFERROR(FIND("População afetada/evacuada",consulta_completa__11[[#This Row],[13 - Ocorrências/Ambientes Atingidos]]),0)</f>
        <v>0</v>
      </c>
      <c r="BA309" s="82" t="str">
        <f t="shared" si="127"/>
        <v/>
      </c>
      <c r="BB309" s="82">
        <f>IFERROR(FIND("Suspensão de abastecimento de água",consulta_completa__11[[#This Row],[13 - Ocorrências/Ambientes Atingidos]]),0)</f>
        <v>0</v>
      </c>
      <c r="BC309" s="83" t="str">
        <f t="shared" si="155"/>
        <v/>
      </c>
      <c r="BD309" s="82">
        <f>IFERROR(FIND("Rio/córrego",consulta_completa__11[[#This Row],[13 - Ocorrências/Ambientes Atingidos]]),0)</f>
        <v>0</v>
      </c>
      <c r="BE309" s="83" t="str">
        <f t="shared" si="128"/>
        <v/>
      </c>
      <c r="BF309" s="82">
        <f>IFERROR(FIND("Lago",consulta_completa__11[[#This Row],[13 - Ocorrências/Ambientes Atingidos]]),0)</f>
        <v>0</v>
      </c>
      <c r="BG309" s="83" t="str">
        <f t="shared" si="129"/>
        <v/>
      </c>
      <c r="BH309" s="82">
        <f>IFERROR(FIND("Mar",consulta_completa__11[[#This Row],[13 - Ocorrências/Ambientes Atingidos]]),0)</f>
        <v>1</v>
      </c>
      <c r="BI309" s="83" t="str">
        <f t="shared" si="130"/>
        <v>X</v>
      </c>
      <c r="BJ309" s="82">
        <f>IFERROR(FIND("Praia",consulta_completa__11[[#This Row],[13 - Ocorrências/Ambientes Atingidos]]),0)</f>
        <v>0</v>
      </c>
      <c r="BK309" s="83" t="str">
        <f t="shared" si="131"/>
        <v/>
      </c>
      <c r="BL309" s="82">
        <f>IFERROR(FIND("Solo",consulta_completa__11[[#This Row],[13 - Ocorrências/Ambientes Atingidos]]),0)</f>
        <v>0</v>
      </c>
      <c r="BM309" s="83" t="str">
        <f t="shared" si="132"/>
        <v/>
      </c>
      <c r="BN309" s="82">
        <f>IFERROR(FIND("Águas subterrâneas",consulta_completa__11[[#This Row],[13 - Ocorrências/Ambientes Atingidos]]),0)</f>
        <v>0</v>
      </c>
      <c r="BO309" s="83" t="str">
        <f t="shared" si="133"/>
        <v/>
      </c>
      <c r="BP309" s="82">
        <f>IFERROR(FIND("Atmosfera",consulta_completa__11[[#This Row],[13 - Ocorrências/Ambientes Atingidos]]),0)</f>
        <v>0</v>
      </c>
      <c r="BQ309" s="83" t="str">
        <f t="shared" si="134"/>
        <v/>
      </c>
      <c r="BR309" s="82">
        <f>IFERROR(FIND("Flora",consulta_completa__11[[#This Row],[13 - Ocorrências/Ambientes Atingidos]]),0)</f>
        <v>0</v>
      </c>
      <c r="BS309" s="83" t="str">
        <f t="shared" si="135"/>
        <v/>
      </c>
      <c r="BT309" s="82">
        <f>IFERROR(FIND("Fauna",consulta_completa__11[[#This Row],[13 - Ocorrências/Ambientes Atingidos]]),0)</f>
        <v>0</v>
      </c>
      <c r="BU309" s="83" t="str">
        <f t="shared" si="136"/>
        <v/>
      </c>
      <c r="BV309" s="82">
        <f>IFERROR(FIND("UC federal",consulta_completa__11[[#This Row],[13 - Ocorrências/Ambientes Atingidos]]),0)</f>
        <v>0</v>
      </c>
      <c r="BW309" s="83" t="str">
        <f t="shared" si="137"/>
        <v/>
      </c>
      <c r="BX309" s="82">
        <f>IFERROR(FIND("UC estadual/municipal",consulta_completa__11[[#This Row],[13 - Ocorrências/Ambientes Atingidos]]),0)</f>
        <v>0</v>
      </c>
      <c r="BY309" s="83" t="str">
        <f t="shared" si="138"/>
        <v/>
      </c>
      <c r="BZ309" s="82">
        <f>IFERROR(FIND("Outro(s)",consulta_completa__11[[#This Row],[13 - Ocorrências/Ambientes Atingidos]]),0)</f>
        <v>0</v>
      </c>
      <c r="CA309" s="83" t="str">
        <f t="shared" si="139"/>
        <v/>
      </c>
      <c r="CB309" s="82">
        <f>IFERROR(FIND("Sem dano",consulta_completa__11[[#This Row],[13 - Ocorrências/Ambientes Atingidos]]),0)</f>
        <v>0</v>
      </c>
      <c r="CC309" s="83" t="str">
        <f t="shared" si="140"/>
        <v/>
      </c>
      <c r="CD309" s="82" t="str">
        <f>IF(consulta_completa__11[[#This Row],[13 - Ocorrências/Ambientes Atingidos]]="","X","")</f>
        <v/>
      </c>
      <c r="CE309" s="84">
        <f>IFERROR(FIND("IBAMA",consulta_completa__11[[#This Row],[14 - Inst. Atuando no Local]]),0)</f>
        <v>0</v>
      </c>
      <c r="CF309" s="84" t="str">
        <f t="shared" si="141"/>
        <v/>
      </c>
      <c r="CG309" s="84">
        <f>IFERROR(FIND("OEMA",consulta_completa__11[[#This Row],[14 - Inst. Atuando no Local]]),0)</f>
        <v>0</v>
      </c>
      <c r="CH309" s="84" t="str">
        <f t="shared" si="142"/>
        <v/>
      </c>
      <c r="CI309" s="84">
        <f>IFERROR(FIND("DEFESA CIVIL",consulta_completa__11[[#This Row],[14 - Inst. Atuando no Local]]),0)</f>
        <v>0</v>
      </c>
      <c r="CJ309" s="84" t="str">
        <f t="shared" si="143"/>
        <v/>
      </c>
      <c r="CK309" s="84">
        <f>IFERROR(FIND("CORPO DE BOMBEIROS",consulta_completa__11[[#This Row],[14 - Inst. Atuando no Local]]),0)</f>
        <v>0</v>
      </c>
      <c r="CL309" s="84" t="str">
        <f t="shared" si="144"/>
        <v/>
      </c>
      <c r="CM309" s="84">
        <f>IFERROR(FIND("POLÍCIA RODOVIÁRIA",consulta_completa__11[[#This Row],[14 - Inst. Atuando no Local]]),0)</f>
        <v>0</v>
      </c>
      <c r="CN309" s="84" t="str">
        <f t="shared" si="145"/>
        <v/>
      </c>
      <c r="CO309" s="84">
        <f>IFERROR(FIND("POLÍCIA MILITAR",consulta_completa__11[[#This Row],[14 - Inst. Atuando no Local]]),0)</f>
        <v>0</v>
      </c>
      <c r="CP309" s="84" t="str">
        <f t="shared" si="146"/>
        <v/>
      </c>
      <c r="CQ309" s="84">
        <f>IFERROR(FIND("POLÍCIA CIVIL",consulta_completa__11[[#This Row],[14 - Inst. Atuando no Local]]),0)</f>
        <v>0</v>
      </c>
      <c r="CR309" s="84" t="str">
        <f t="shared" si="147"/>
        <v/>
      </c>
      <c r="CS309" s="84">
        <f>IFERROR(FIND("MARINHA DO BRASIL",consulta_completa__11[[#This Row],[14 - Inst. Atuando no Local]]),0)</f>
        <v>0</v>
      </c>
      <c r="CT309" s="84" t="str">
        <f t="shared" si="148"/>
        <v/>
      </c>
      <c r="CU309" s="84">
        <f>IFERROR(FIND("EMPRESA ESPECIALIZADA EM ATENDIMENTO",consulta_completa__11[[#This Row],[14 - Inst. Atuando no Local]]),0)</f>
        <v>0</v>
      </c>
      <c r="CV309" s="84" t="str">
        <f t="shared" si="149"/>
        <v/>
      </c>
      <c r="CW309" s="84">
        <f>IFERROR(FIND("IBAMA",consulta_completa__11[[#This Row],[14 - Inst. Atuando no Local]]),0)</f>
        <v>0</v>
      </c>
      <c r="CX309" s="84" t="str">
        <f t="shared" si="150"/>
        <v/>
      </c>
      <c r="CY309" s="84" t="str">
        <f>IF(consulta_completa__11[[#This Row],[14 - Inst. Atuando no Local]]="","X","")</f>
        <v/>
      </c>
      <c r="CZ309" s="84">
        <f>IFERROR(FIND("OUTRA (S)",consulta_completa__11[[#This Row],[14 - Inst. Atuando no Local]]),0)</f>
        <v>0</v>
      </c>
      <c r="DA309" s="84" t="str">
        <f t="shared" si="151"/>
        <v/>
      </c>
      <c r="DB309" s="35" t="str">
        <f t="shared" si="152"/>
        <v>Sim</v>
      </c>
      <c r="DC309" s="35" t="str">
        <f t="shared" si="153"/>
        <v>Não</v>
      </c>
      <c r="DD309" s="35" t="str">
        <f t="shared" si="154"/>
        <v>Sim</v>
      </c>
      <c r="DE309" s="87" t="str">
        <f t="shared" si="125"/>
        <v>Federal</v>
      </c>
    </row>
    <row r="310" spans="1:109">
      <c r="A310" s="14">
        <v>20255357640</v>
      </c>
      <c r="B310" s="1">
        <v>45779</v>
      </c>
      <c r="C310" t="s">
        <v>109</v>
      </c>
      <c r="D310" t="s">
        <v>161</v>
      </c>
      <c r="E310" t="s">
        <v>139</v>
      </c>
      <c r="F310" t="s">
        <v>112</v>
      </c>
      <c r="G310" t="s">
        <v>113</v>
      </c>
      <c r="H310" t="s">
        <v>114</v>
      </c>
      <c r="I310" t="s">
        <v>114</v>
      </c>
      <c r="J310" t="s">
        <v>3021</v>
      </c>
      <c r="K310" t="s">
        <v>3022</v>
      </c>
      <c r="L310" t="s">
        <v>117</v>
      </c>
      <c r="M310" t="s">
        <v>118</v>
      </c>
      <c r="N310" t="s">
        <v>119</v>
      </c>
      <c r="O310" t="s">
        <v>228</v>
      </c>
      <c r="P310" t="s">
        <v>200</v>
      </c>
      <c r="Q310" t="s">
        <v>230</v>
      </c>
      <c r="R310" t="s">
        <v>123</v>
      </c>
      <c r="S310" t="s">
        <v>124</v>
      </c>
      <c r="T310" t="s">
        <v>3023</v>
      </c>
      <c r="U310" t="s">
        <v>3024</v>
      </c>
      <c r="V310" t="s">
        <v>3025</v>
      </c>
      <c r="Z310" t="s">
        <v>3026</v>
      </c>
      <c r="AA310" t="s">
        <v>113</v>
      </c>
      <c r="AB310" t="s">
        <v>206</v>
      </c>
      <c r="AC310" t="s">
        <v>482</v>
      </c>
      <c r="AD310">
        <v>1</v>
      </c>
      <c r="AE310" t="s">
        <v>206</v>
      </c>
      <c r="AF310" t="s">
        <v>113</v>
      </c>
      <c r="AG310" t="s">
        <v>113</v>
      </c>
      <c r="AH310" t="s">
        <v>131</v>
      </c>
      <c r="AI310" t="s">
        <v>132</v>
      </c>
      <c r="AJ310" t="s">
        <v>131</v>
      </c>
      <c r="AK310" t="s">
        <v>3027</v>
      </c>
      <c r="AL310" t="s">
        <v>3028</v>
      </c>
      <c r="AM310" t="s">
        <v>485</v>
      </c>
      <c r="AN310" t="s">
        <v>113</v>
      </c>
      <c r="AO310" t="s">
        <v>113</v>
      </c>
      <c r="AQ310" t="s">
        <v>486</v>
      </c>
      <c r="AR310" t="s">
        <v>113</v>
      </c>
      <c r="AS310" t="s">
        <v>113</v>
      </c>
      <c r="AT310" t="s">
        <v>113</v>
      </c>
      <c r="AU310" t="s">
        <v>113</v>
      </c>
      <c r="AW310" t="s">
        <v>113</v>
      </c>
      <c r="AX310" s="82">
        <f>IFERROR(FIND("Óbitos/feridos",consulta_completa__11[[#This Row],[13 - Ocorrências/Ambientes Atingidos]]),0)</f>
        <v>0</v>
      </c>
      <c r="AY310" s="83" t="str">
        <f t="shared" si="126"/>
        <v/>
      </c>
      <c r="AZ310" s="82">
        <f>IFERROR(FIND("População afetada/evacuada",consulta_completa__11[[#This Row],[13 - Ocorrências/Ambientes Atingidos]]),0)</f>
        <v>0</v>
      </c>
      <c r="BA310" s="82" t="str">
        <f t="shared" si="127"/>
        <v/>
      </c>
      <c r="BB310" s="82">
        <f>IFERROR(FIND("Suspensão de abastecimento de água",consulta_completa__11[[#This Row],[13 - Ocorrências/Ambientes Atingidos]]),0)</f>
        <v>0</v>
      </c>
      <c r="BC310" s="83" t="str">
        <f t="shared" si="155"/>
        <v/>
      </c>
      <c r="BD310" s="82">
        <f>IFERROR(FIND("Rio/córrego",consulta_completa__11[[#This Row],[13 - Ocorrências/Ambientes Atingidos]]),0)</f>
        <v>0</v>
      </c>
      <c r="BE310" s="83" t="str">
        <f t="shared" si="128"/>
        <v/>
      </c>
      <c r="BF310" s="82">
        <f>IFERROR(FIND("Lago",consulta_completa__11[[#This Row],[13 - Ocorrências/Ambientes Atingidos]]),0)</f>
        <v>0</v>
      </c>
      <c r="BG310" s="83" t="str">
        <f t="shared" si="129"/>
        <v/>
      </c>
      <c r="BH310" s="82">
        <f>IFERROR(FIND("Mar",consulta_completa__11[[#This Row],[13 - Ocorrências/Ambientes Atingidos]]),0)</f>
        <v>1</v>
      </c>
      <c r="BI310" s="83" t="str">
        <f t="shared" si="130"/>
        <v>X</v>
      </c>
      <c r="BJ310" s="82">
        <f>IFERROR(FIND("Praia",consulta_completa__11[[#This Row],[13 - Ocorrências/Ambientes Atingidos]]),0)</f>
        <v>0</v>
      </c>
      <c r="BK310" s="83" t="str">
        <f t="shared" si="131"/>
        <v/>
      </c>
      <c r="BL310" s="82">
        <f>IFERROR(FIND("Solo",consulta_completa__11[[#This Row],[13 - Ocorrências/Ambientes Atingidos]]),0)</f>
        <v>0</v>
      </c>
      <c r="BM310" s="83" t="str">
        <f t="shared" si="132"/>
        <v/>
      </c>
      <c r="BN310" s="82">
        <f>IFERROR(FIND("Águas subterrâneas",consulta_completa__11[[#This Row],[13 - Ocorrências/Ambientes Atingidos]]),0)</f>
        <v>0</v>
      </c>
      <c r="BO310" s="83" t="str">
        <f t="shared" si="133"/>
        <v/>
      </c>
      <c r="BP310" s="82">
        <f>IFERROR(FIND("Atmosfera",consulta_completa__11[[#This Row],[13 - Ocorrências/Ambientes Atingidos]]),0)</f>
        <v>0</v>
      </c>
      <c r="BQ310" s="83" t="str">
        <f t="shared" si="134"/>
        <v/>
      </c>
      <c r="BR310" s="82">
        <f>IFERROR(FIND("Flora",consulta_completa__11[[#This Row],[13 - Ocorrências/Ambientes Atingidos]]),0)</f>
        <v>0</v>
      </c>
      <c r="BS310" s="83" t="str">
        <f t="shared" si="135"/>
        <v/>
      </c>
      <c r="BT310" s="82">
        <f>IFERROR(FIND("Fauna",consulta_completa__11[[#This Row],[13 - Ocorrências/Ambientes Atingidos]]),0)</f>
        <v>0</v>
      </c>
      <c r="BU310" s="83" t="str">
        <f t="shared" si="136"/>
        <v/>
      </c>
      <c r="BV310" s="82">
        <f>IFERROR(FIND("UC federal",consulta_completa__11[[#This Row],[13 - Ocorrências/Ambientes Atingidos]]),0)</f>
        <v>0</v>
      </c>
      <c r="BW310" s="83" t="str">
        <f t="shared" si="137"/>
        <v/>
      </c>
      <c r="BX310" s="82">
        <f>IFERROR(FIND("UC estadual/municipal",consulta_completa__11[[#This Row],[13 - Ocorrências/Ambientes Atingidos]]),0)</f>
        <v>0</v>
      </c>
      <c r="BY310" s="83" t="str">
        <f t="shared" si="138"/>
        <v/>
      </c>
      <c r="BZ310" s="82">
        <f>IFERROR(FIND("Outro(s)",consulta_completa__11[[#This Row],[13 - Ocorrências/Ambientes Atingidos]]),0)</f>
        <v>0</v>
      </c>
      <c r="CA310" s="83" t="str">
        <f t="shared" si="139"/>
        <v/>
      </c>
      <c r="CB310" s="82">
        <f>IFERROR(FIND("Sem dano",consulta_completa__11[[#This Row],[13 - Ocorrências/Ambientes Atingidos]]),0)</f>
        <v>0</v>
      </c>
      <c r="CC310" s="83" t="str">
        <f t="shared" si="140"/>
        <v/>
      </c>
      <c r="CD310" s="82" t="str">
        <f>IF(consulta_completa__11[[#This Row],[13 - Ocorrências/Ambientes Atingidos]]="","X","")</f>
        <v/>
      </c>
      <c r="CE310" s="84">
        <f>IFERROR(FIND("IBAMA",consulta_completa__11[[#This Row],[14 - Inst. Atuando no Local]]),0)</f>
        <v>0</v>
      </c>
      <c r="CF310" s="84" t="str">
        <f t="shared" si="141"/>
        <v/>
      </c>
      <c r="CG310" s="84">
        <f>IFERROR(FIND("OEMA",consulta_completa__11[[#This Row],[14 - Inst. Atuando no Local]]),0)</f>
        <v>0</v>
      </c>
      <c r="CH310" s="84" t="str">
        <f t="shared" si="142"/>
        <v/>
      </c>
      <c r="CI310" s="84">
        <f>IFERROR(FIND("DEFESA CIVIL",consulta_completa__11[[#This Row],[14 - Inst. Atuando no Local]]),0)</f>
        <v>0</v>
      </c>
      <c r="CJ310" s="84" t="str">
        <f t="shared" si="143"/>
        <v/>
      </c>
      <c r="CK310" s="84">
        <f>IFERROR(FIND("CORPO DE BOMBEIROS",consulta_completa__11[[#This Row],[14 - Inst. Atuando no Local]]),0)</f>
        <v>0</v>
      </c>
      <c r="CL310" s="84" t="str">
        <f t="shared" si="144"/>
        <v/>
      </c>
      <c r="CM310" s="84">
        <f>IFERROR(FIND("POLÍCIA RODOVIÁRIA",consulta_completa__11[[#This Row],[14 - Inst. Atuando no Local]]),0)</f>
        <v>0</v>
      </c>
      <c r="CN310" s="84" t="str">
        <f t="shared" si="145"/>
        <v/>
      </c>
      <c r="CO310" s="84">
        <f>IFERROR(FIND("POLÍCIA MILITAR",consulta_completa__11[[#This Row],[14 - Inst. Atuando no Local]]),0)</f>
        <v>0</v>
      </c>
      <c r="CP310" s="84" t="str">
        <f t="shared" si="146"/>
        <v/>
      </c>
      <c r="CQ310" s="84">
        <f>IFERROR(FIND("POLÍCIA CIVIL",consulta_completa__11[[#This Row],[14 - Inst. Atuando no Local]]),0)</f>
        <v>0</v>
      </c>
      <c r="CR310" s="84" t="str">
        <f t="shared" si="147"/>
        <v/>
      </c>
      <c r="CS310" s="84">
        <f>IFERROR(FIND("MARINHA DO BRASIL",consulta_completa__11[[#This Row],[14 - Inst. Atuando no Local]]),0)</f>
        <v>0</v>
      </c>
      <c r="CT310" s="84" t="str">
        <f t="shared" si="148"/>
        <v/>
      </c>
      <c r="CU310" s="84">
        <f>IFERROR(FIND("EMPRESA ESPECIALIZADA EM ATENDIMENTO",consulta_completa__11[[#This Row],[14 - Inst. Atuando no Local]]),0)</f>
        <v>0</v>
      </c>
      <c r="CV310" s="84" t="str">
        <f t="shared" si="149"/>
        <v/>
      </c>
      <c r="CW310" s="84">
        <f>IFERROR(FIND("IBAMA",consulta_completa__11[[#This Row],[14 - Inst. Atuando no Local]]),0)</f>
        <v>0</v>
      </c>
      <c r="CX310" s="84" t="str">
        <f t="shared" si="150"/>
        <v/>
      </c>
      <c r="CY310" s="84" t="str">
        <f>IF(consulta_completa__11[[#This Row],[14 - Inst. Atuando no Local]]="","X","")</f>
        <v/>
      </c>
      <c r="CZ310" s="84">
        <f>IFERROR(FIND("OUTRA (S)",consulta_completa__11[[#This Row],[14 - Inst. Atuando no Local]]),0)</f>
        <v>0</v>
      </c>
      <c r="DA310" s="84" t="str">
        <f t="shared" si="151"/>
        <v/>
      </c>
      <c r="DB310" s="35" t="str">
        <f t="shared" si="152"/>
        <v>Sim</v>
      </c>
      <c r="DC310" s="35" t="str">
        <f t="shared" si="153"/>
        <v>Não</v>
      </c>
      <c r="DD310" s="35" t="str">
        <f t="shared" si="154"/>
        <v>Sim</v>
      </c>
      <c r="DE310" s="87" t="str">
        <f t="shared" si="125"/>
        <v>Federal</v>
      </c>
    </row>
    <row r="311" spans="1:109">
      <c r="A311" s="14">
        <v>20255643228</v>
      </c>
      <c r="B311" s="1">
        <v>45779</v>
      </c>
      <c r="C311" t="s">
        <v>3029</v>
      </c>
      <c r="D311" t="s">
        <v>180</v>
      </c>
      <c r="E311" t="s">
        <v>286</v>
      </c>
      <c r="F311" t="s">
        <v>453</v>
      </c>
      <c r="G311" t="s">
        <v>311</v>
      </c>
      <c r="H311" t="s">
        <v>113</v>
      </c>
      <c r="I311" t="s">
        <v>113</v>
      </c>
      <c r="J311" t="s">
        <v>3030</v>
      </c>
      <c r="K311" t="s">
        <v>113</v>
      </c>
      <c r="L311" t="s">
        <v>113</v>
      </c>
      <c r="M311" t="s">
        <v>140</v>
      </c>
      <c r="N311" t="s">
        <v>1857</v>
      </c>
      <c r="O311" t="s">
        <v>185</v>
      </c>
      <c r="P311" t="s">
        <v>200</v>
      </c>
      <c r="Q311" t="s">
        <v>143</v>
      </c>
      <c r="R311" t="s">
        <v>123</v>
      </c>
      <c r="S311" t="s">
        <v>113</v>
      </c>
      <c r="T311" t="s">
        <v>3031</v>
      </c>
      <c r="U311" t="s">
        <v>631</v>
      </c>
      <c r="V311" t="s">
        <v>3032</v>
      </c>
      <c r="Z311" t="s">
        <v>3033</v>
      </c>
      <c r="AA311" t="s">
        <v>113</v>
      </c>
      <c r="AB311" t="s">
        <v>113</v>
      </c>
      <c r="AC311" t="s">
        <v>113</v>
      </c>
      <c r="AE311" t="s">
        <v>3034</v>
      </c>
      <c r="AF311" t="s">
        <v>113</v>
      </c>
      <c r="AG311" t="s">
        <v>113</v>
      </c>
      <c r="AH311" t="s">
        <v>194</v>
      </c>
      <c r="AI311" t="s">
        <v>132</v>
      </c>
      <c r="AJ311" t="s">
        <v>132</v>
      </c>
      <c r="AK311" t="s">
        <v>113</v>
      </c>
      <c r="AL311" t="s">
        <v>3035</v>
      </c>
      <c r="AM311" t="s">
        <v>153</v>
      </c>
      <c r="AN311" t="s">
        <v>154</v>
      </c>
      <c r="AO311" t="s">
        <v>155</v>
      </c>
      <c r="AP311">
        <v>6133161070</v>
      </c>
      <c r="AQ311" t="s">
        <v>156</v>
      </c>
      <c r="AR311" t="s">
        <v>113</v>
      </c>
      <c r="AS311" t="s">
        <v>113</v>
      </c>
      <c r="AT311" t="s">
        <v>113</v>
      </c>
      <c r="AU311" t="s">
        <v>113</v>
      </c>
      <c r="AW311" t="s">
        <v>113</v>
      </c>
      <c r="AX311" s="82">
        <f>IFERROR(FIND("Óbitos/feridos",consulta_completa__11[[#This Row],[13 - Ocorrências/Ambientes Atingidos]]),0)</f>
        <v>0</v>
      </c>
      <c r="AY311" s="83" t="str">
        <f t="shared" si="126"/>
        <v/>
      </c>
      <c r="AZ311" s="82">
        <f>IFERROR(FIND("População afetada/evacuada",consulta_completa__11[[#This Row],[13 - Ocorrências/Ambientes Atingidos]]),0)</f>
        <v>0</v>
      </c>
      <c r="BA311" s="82" t="str">
        <f t="shared" si="127"/>
        <v/>
      </c>
      <c r="BB311" s="82">
        <f>IFERROR(FIND("Suspensão de abastecimento de água",consulta_completa__11[[#This Row],[13 - Ocorrências/Ambientes Atingidos]]),0)</f>
        <v>0</v>
      </c>
      <c r="BC311" s="83" t="str">
        <f t="shared" si="155"/>
        <v/>
      </c>
      <c r="BD311" s="82">
        <f>IFERROR(FIND("Rio/córrego",consulta_completa__11[[#This Row],[13 - Ocorrências/Ambientes Atingidos]]),0)</f>
        <v>0</v>
      </c>
      <c r="BE311" s="83" t="str">
        <f t="shared" si="128"/>
        <v/>
      </c>
      <c r="BF311" s="82">
        <f>IFERROR(FIND("Lago",consulta_completa__11[[#This Row],[13 - Ocorrências/Ambientes Atingidos]]),0)</f>
        <v>0</v>
      </c>
      <c r="BG311" s="83" t="str">
        <f t="shared" si="129"/>
        <v/>
      </c>
      <c r="BH311" s="82">
        <f>IFERROR(FIND("Mar",consulta_completa__11[[#This Row],[13 - Ocorrências/Ambientes Atingidos]]),0)</f>
        <v>0</v>
      </c>
      <c r="BI311" s="83" t="str">
        <f t="shared" si="130"/>
        <v/>
      </c>
      <c r="BJ311" s="82">
        <f>IFERROR(FIND("Praia",consulta_completa__11[[#This Row],[13 - Ocorrências/Ambientes Atingidos]]),0)</f>
        <v>0</v>
      </c>
      <c r="BK311" s="83" t="str">
        <f t="shared" si="131"/>
        <v/>
      </c>
      <c r="BL311" s="82">
        <f>IFERROR(FIND("Solo",consulta_completa__11[[#This Row],[13 - Ocorrências/Ambientes Atingidos]]),0)</f>
        <v>1</v>
      </c>
      <c r="BM311" s="83" t="str">
        <f t="shared" si="132"/>
        <v>X</v>
      </c>
      <c r="BN311" s="82">
        <f>IFERROR(FIND("Águas subterrâneas",consulta_completa__11[[#This Row],[13 - Ocorrências/Ambientes Atingidos]]),0)</f>
        <v>0</v>
      </c>
      <c r="BO311" s="83" t="str">
        <f t="shared" si="133"/>
        <v/>
      </c>
      <c r="BP311" s="82">
        <f>IFERROR(FIND("Atmosfera",consulta_completa__11[[#This Row],[13 - Ocorrências/Ambientes Atingidos]]),0)</f>
        <v>0</v>
      </c>
      <c r="BQ311" s="83" t="str">
        <f t="shared" si="134"/>
        <v/>
      </c>
      <c r="BR311" s="82">
        <f>IFERROR(FIND("Flora",consulta_completa__11[[#This Row],[13 - Ocorrências/Ambientes Atingidos]]),0)</f>
        <v>0</v>
      </c>
      <c r="BS311" s="83" t="str">
        <f t="shared" si="135"/>
        <v/>
      </c>
      <c r="BT311" s="82">
        <f>IFERROR(FIND("Fauna",consulta_completa__11[[#This Row],[13 - Ocorrências/Ambientes Atingidos]]),0)</f>
        <v>0</v>
      </c>
      <c r="BU311" s="83" t="str">
        <f t="shared" si="136"/>
        <v/>
      </c>
      <c r="BV311" s="82">
        <f>IFERROR(FIND("UC federal",consulta_completa__11[[#This Row],[13 - Ocorrências/Ambientes Atingidos]]),0)</f>
        <v>0</v>
      </c>
      <c r="BW311" s="83" t="str">
        <f t="shared" si="137"/>
        <v/>
      </c>
      <c r="BX311" s="82">
        <f>IFERROR(FIND("UC estadual/municipal",consulta_completa__11[[#This Row],[13 - Ocorrências/Ambientes Atingidos]]),0)</f>
        <v>0</v>
      </c>
      <c r="BY311" s="83" t="str">
        <f t="shared" si="138"/>
        <v/>
      </c>
      <c r="BZ311" s="82">
        <f>IFERROR(FIND("Outro(s)",consulta_completa__11[[#This Row],[13 - Ocorrências/Ambientes Atingidos]]),0)</f>
        <v>0</v>
      </c>
      <c r="CA311" s="83" t="str">
        <f t="shared" si="139"/>
        <v/>
      </c>
      <c r="CB311" s="82">
        <f>IFERROR(FIND("Sem dano",consulta_completa__11[[#This Row],[13 - Ocorrências/Ambientes Atingidos]]),0)</f>
        <v>0</v>
      </c>
      <c r="CC311" s="83" t="str">
        <f t="shared" si="140"/>
        <v/>
      </c>
      <c r="CD311" s="82" t="str">
        <f>IF(consulta_completa__11[[#This Row],[13 - Ocorrências/Ambientes Atingidos]]="","X","")</f>
        <v/>
      </c>
      <c r="CE311" s="84">
        <f>IFERROR(FIND("IBAMA",consulta_completa__11[[#This Row],[14 - Inst. Atuando no Local]]),0)</f>
        <v>0</v>
      </c>
      <c r="CF311" s="84" t="str">
        <f t="shared" si="141"/>
        <v/>
      </c>
      <c r="CG311" s="84">
        <f>IFERROR(FIND("OEMA",consulta_completa__11[[#This Row],[14 - Inst. Atuando no Local]]),0)</f>
        <v>0</v>
      </c>
      <c r="CH311" s="84" t="str">
        <f t="shared" si="142"/>
        <v/>
      </c>
      <c r="CI311" s="84">
        <f>IFERROR(FIND("DEFESA CIVIL",consulta_completa__11[[#This Row],[14 - Inst. Atuando no Local]]),0)</f>
        <v>0</v>
      </c>
      <c r="CJ311" s="84" t="str">
        <f t="shared" si="143"/>
        <v/>
      </c>
      <c r="CK311" s="84">
        <f>IFERROR(FIND("CORPO DE BOMBEIROS",consulta_completa__11[[#This Row],[14 - Inst. Atuando no Local]]),0)</f>
        <v>0</v>
      </c>
      <c r="CL311" s="84" t="str">
        <f t="shared" si="144"/>
        <v/>
      </c>
      <c r="CM311" s="84">
        <f>IFERROR(FIND("POLÍCIA RODOVIÁRIA",consulta_completa__11[[#This Row],[14 - Inst. Atuando no Local]]),0)</f>
        <v>0</v>
      </c>
      <c r="CN311" s="84" t="str">
        <f t="shared" si="145"/>
        <v/>
      </c>
      <c r="CO311" s="84">
        <f>IFERROR(FIND("POLÍCIA MILITAR",consulta_completa__11[[#This Row],[14 - Inst. Atuando no Local]]),0)</f>
        <v>0</v>
      </c>
      <c r="CP311" s="84" t="str">
        <f t="shared" si="146"/>
        <v/>
      </c>
      <c r="CQ311" s="84">
        <f>IFERROR(FIND("POLÍCIA CIVIL",consulta_completa__11[[#This Row],[14 - Inst. Atuando no Local]]),0)</f>
        <v>0</v>
      </c>
      <c r="CR311" s="84" t="str">
        <f t="shared" si="147"/>
        <v/>
      </c>
      <c r="CS311" s="84">
        <f>IFERROR(FIND("MARINHA DO BRASIL",consulta_completa__11[[#This Row],[14 - Inst. Atuando no Local]]),0)</f>
        <v>0</v>
      </c>
      <c r="CT311" s="84" t="str">
        <f t="shared" si="148"/>
        <v/>
      </c>
      <c r="CU311" s="84">
        <f>IFERROR(FIND("EMPRESA ESPECIALIZADA EM ATENDIMENTO",consulta_completa__11[[#This Row],[14 - Inst. Atuando no Local]]),0)</f>
        <v>0</v>
      </c>
      <c r="CV311" s="84" t="str">
        <f t="shared" si="149"/>
        <v/>
      </c>
      <c r="CW311" s="84">
        <f>IFERROR(FIND("IBAMA",consulta_completa__11[[#This Row],[14 - Inst. Atuando no Local]]),0)</f>
        <v>0</v>
      </c>
      <c r="CX311" s="84" t="str">
        <f t="shared" si="150"/>
        <v/>
      </c>
      <c r="CY311" s="84" t="str">
        <f>IF(consulta_completa__11[[#This Row],[14 - Inst. Atuando no Local]]="","X","")</f>
        <v/>
      </c>
      <c r="CZ311" s="84">
        <f>IFERROR(FIND("OUTRA (S)",consulta_completa__11[[#This Row],[14 - Inst. Atuando no Local]]),0)</f>
        <v>0</v>
      </c>
      <c r="DA311" s="84" t="str">
        <f t="shared" si="151"/>
        <v/>
      </c>
      <c r="DB311" s="35" t="str">
        <f t="shared" si="152"/>
        <v>Sim</v>
      </c>
      <c r="DC311" s="35" t="str">
        <f t="shared" si="153"/>
        <v>Não</v>
      </c>
      <c r="DD311" s="35" t="str">
        <f t="shared" si="154"/>
        <v>Sim</v>
      </c>
      <c r="DE311" s="87" t="str">
        <f t="shared" si="125"/>
        <v>Sem informação</v>
      </c>
    </row>
    <row r="312" spans="1:109">
      <c r="A312" s="14">
        <v>20255650412</v>
      </c>
      <c r="B312" s="1">
        <v>45781</v>
      </c>
      <c r="C312" t="s">
        <v>3036</v>
      </c>
      <c r="D312" t="s">
        <v>180</v>
      </c>
      <c r="E312" t="s">
        <v>181</v>
      </c>
      <c r="F312" t="s">
        <v>1202</v>
      </c>
      <c r="G312" t="s">
        <v>113</v>
      </c>
      <c r="H312" t="s">
        <v>114</v>
      </c>
      <c r="I312" t="s">
        <v>114</v>
      </c>
      <c r="J312" t="s">
        <v>3037</v>
      </c>
      <c r="K312" t="s">
        <v>113</v>
      </c>
      <c r="L312" t="s">
        <v>113</v>
      </c>
      <c r="M312" t="s">
        <v>1100</v>
      </c>
      <c r="N312" t="s">
        <v>2184</v>
      </c>
      <c r="O312" t="s">
        <v>185</v>
      </c>
      <c r="P312" t="s">
        <v>272</v>
      </c>
      <c r="Q312" t="s">
        <v>122</v>
      </c>
      <c r="R312" t="s">
        <v>123</v>
      </c>
      <c r="S312" t="s">
        <v>113</v>
      </c>
      <c r="T312" t="s">
        <v>3038</v>
      </c>
      <c r="U312" t="s">
        <v>3039</v>
      </c>
      <c r="V312" t="s">
        <v>3040</v>
      </c>
      <c r="Y312" t="b">
        <v>1</v>
      </c>
      <c r="Z312" t="s">
        <v>3041</v>
      </c>
      <c r="AA312" t="s">
        <v>3042</v>
      </c>
      <c r="AB312" t="s">
        <v>113</v>
      </c>
      <c r="AC312" t="s">
        <v>113</v>
      </c>
      <c r="AE312" t="s">
        <v>3043</v>
      </c>
      <c r="AF312" t="s">
        <v>113</v>
      </c>
      <c r="AG312" t="s">
        <v>113</v>
      </c>
      <c r="AH312" t="s">
        <v>131</v>
      </c>
      <c r="AI312" t="s">
        <v>131</v>
      </c>
      <c r="AJ312" t="s">
        <v>131</v>
      </c>
      <c r="AK312" t="s">
        <v>3044</v>
      </c>
      <c r="AL312" t="s">
        <v>3045</v>
      </c>
      <c r="AM312" t="s">
        <v>153</v>
      </c>
      <c r="AN312" t="s">
        <v>154</v>
      </c>
      <c r="AO312" t="s">
        <v>155</v>
      </c>
      <c r="AP312">
        <v>6133161070</v>
      </c>
      <c r="AQ312" t="s">
        <v>156</v>
      </c>
      <c r="AR312" t="s">
        <v>113</v>
      </c>
      <c r="AS312" t="s">
        <v>113</v>
      </c>
      <c r="AT312" t="s">
        <v>113</v>
      </c>
      <c r="AU312" t="s">
        <v>113</v>
      </c>
      <c r="AW312" t="s">
        <v>113</v>
      </c>
      <c r="AX312" s="82">
        <f>IFERROR(FIND("Óbitos/feridos",consulta_completa__11[[#This Row],[13 - Ocorrências/Ambientes Atingidos]]),0)</f>
        <v>0</v>
      </c>
      <c r="AY312" s="83" t="str">
        <f t="shared" si="126"/>
        <v/>
      </c>
      <c r="AZ312" s="82">
        <f>IFERROR(FIND("População afetada/evacuada",consulta_completa__11[[#This Row],[13 - Ocorrências/Ambientes Atingidos]]),0)</f>
        <v>0</v>
      </c>
      <c r="BA312" s="82" t="str">
        <f t="shared" si="127"/>
        <v/>
      </c>
      <c r="BB312" s="82">
        <f>IFERROR(FIND("Suspensão de abastecimento de água",consulta_completa__11[[#This Row],[13 - Ocorrências/Ambientes Atingidos]]),0)</f>
        <v>0</v>
      </c>
      <c r="BC312" s="83" t="str">
        <f t="shared" si="155"/>
        <v/>
      </c>
      <c r="BD312" s="82">
        <f>IFERROR(FIND("Rio/córrego",consulta_completa__11[[#This Row],[13 - Ocorrências/Ambientes Atingidos]]),0)</f>
        <v>1</v>
      </c>
      <c r="BE312" s="83" t="str">
        <f t="shared" si="128"/>
        <v>X</v>
      </c>
      <c r="BF312" s="82">
        <f>IFERROR(FIND("Lago",consulta_completa__11[[#This Row],[13 - Ocorrências/Ambientes Atingidos]]),0)</f>
        <v>0</v>
      </c>
      <c r="BG312" s="83" t="str">
        <f t="shared" si="129"/>
        <v/>
      </c>
      <c r="BH312" s="82">
        <f>IFERROR(FIND("Mar",consulta_completa__11[[#This Row],[13 - Ocorrências/Ambientes Atingidos]]),0)</f>
        <v>0</v>
      </c>
      <c r="BI312" s="83" t="str">
        <f t="shared" si="130"/>
        <v/>
      </c>
      <c r="BJ312" s="82">
        <f>IFERROR(FIND("Praia",consulta_completa__11[[#This Row],[13 - Ocorrências/Ambientes Atingidos]]),0)</f>
        <v>0</v>
      </c>
      <c r="BK312" s="83" t="str">
        <f t="shared" si="131"/>
        <v/>
      </c>
      <c r="BL312" s="82">
        <f>IFERROR(FIND("Solo",consulta_completa__11[[#This Row],[13 - Ocorrências/Ambientes Atingidos]]),0)</f>
        <v>27</v>
      </c>
      <c r="BM312" s="83" t="str">
        <f t="shared" si="132"/>
        <v>X</v>
      </c>
      <c r="BN312" s="82">
        <f>IFERROR(FIND("Águas subterrâneas",consulta_completa__11[[#This Row],[13 - Ocorrências/Ambientes Atingidos]]),0)</f>
        <v>0</v>
      </c>
      <c r="BO312" s="83" t="str">
        <f t="shared" si="133"/>
        <v/>
      </c>
      <c r="BP312" s="82">
        <f>IFERROR(FIND("Atmosfera",consulta_completa__11[[#This Row],[13 - Ocorrências/Ambientes Atingidos]]),0)</f>
        <v>0</v>
      </c>
      <c r="BQ312" s="83" t="str">
        <f t="shared" si="134"/>
        <v/>
      </c>
      <c r="BR312" s="82">
        <f>IFERROR(FIND("Flora",consulta_completa__11[[#This Row],[13 - Ocorrências/Ambientes Atingidos]]),0)</f>
        <v>0</v>
      </c>
      <c r="BS312" s="83" t="str">
        <f t="shared" si="135"/>
        <v/>
      </c>
      <c r="BT312" s="82">
        <f>IFERROR(FIND("Fauna",consulta_completa__11[[#This Row],[13 - Ocorrências/Ambientes Atingidos]]),0)</f>
        <v>0</v>
      </c>
      <c r="BU312" s="83" t="str">
        <f t="shared" si="136"/>
        <v/>
      </c>
      <c r="BV312" s="82">
        <f>IFERROR(FIND("UC federal",consulta_completa__11[[#This Row],[13 - Ocorrências/Ambientes Atingidos]]),0)</f>
        <v>0</v>
      </c>
      <c r="BW312" s="83" t="str">
        <f t="shared" si="137"/>
        <v/>
      </c>
      <c r="BX312" s="82">
        <f>IFERROR(FIND("UC estadual/municipal",consulta_completa__11[[#This Row],[13 - Ocorrências/Ambientes Atingidos]]),0)</f>
        <v>0</v>
      </c>
      <c r="BY312" s="83" t="str">
        <f t="shared" si="138"/>
        <v/>
      </c>
      <c r="BZ312" s="82">
        <f>IFERROR(FIND("Outro(s)",consulta_completa__11[[#This Row],[13 - Ocorrências/Ambientes Atingidos]]),0)</f>
        <v>0</v>
      </c>
      <c r="CA312" s="83" t="str">
        <f t="shared" si="139"/>
        <v/>
      </c>
      <c r="CB312" s="82">
        <f>IFERROR(FIND("Sem dano",consulta_completa__11[[#This Row],[13 - Ocorrências/Ambientes Atingidos]]),0)</f>
        <v>0</v>
      </c>
      <c r="CC312" s="83" t="str">
        <f t="shared" si="140"/>
        <v/>
      </c>
      <c r="CD312" s="82" t="str">
        <f>IF(consulta_completa__11[[#This Row],[13 - Ocorrências/Ambientes Atingidos]]="","X","")</f>
        <v/>
      </c>
      <c r="CE312" s="84">
        <f>IFERROR(FIND("IBAMA",consulta_completa__11[[#This Row],[14 - Inst. Atuando no Local]]),0)</f>
        <v>0</v>
      </c>
      <c r="CF312" s="84" t="str">
        <f t="shared" si="141"/>
        <v/>
      </c>
      <c r="CG312" s="84">
        <f>IFERROR(FIND("OEMA",consulta_completa__11[[#This Row],[14 - Inst. Atuando no Local]]),0)</f>
        <v>0</v>
      </c>
      <c r="CH312" s="84" t="str">
        <f t="shared" si="142"/>
        <v/>
      </c>
      <c r="CI312" s="84">
        <f>IFERROR(FIND("DEFESA CIVIL",consulta_completa__11[[#This Row],[14 - Inst. Atuando no Local]]),0)</f>
        <v>0</v>
      </c>
      <c r="CJ312" s="84" t="str">
        <f t="shared" si="143"/>
        <v/>
      </c>
      <c r="CK312" s="84">
        <f>IFERROR(FIND("CORPO DE BOMBEIROS",consulta_completa__11[[#This Row],[14 - Inst. Atuando no Local]]),0)</f>
        <v>0</v>
      </c>
      <c r="CL312" s="84" t="str">
        <f t="shared" si="144"/>
        <v/>
      </c>
      <c r="CM312" s="84">
        <f>IFERROR(FIND("POLÍCIA RODOVIÁRIA",consulta_completa__11[[#This Row],[14 - Inst. Atuando no Local]]),0)</f>
        <v>0</v>
      </c>
      <c r="CN312" s="84" t="str">
        <f t="shared" si="145"/>
        <v/>
      </c>
      <c r="CO312" s="84">
        <f>IFERROR(FIND("POLÍCIA MILITAR",consulta_completa__11[[#This Row],[14 - Inst. Atuando no Local]]),0)</f>
        <v>0</v>
      </c>
      <c r="CP312" s="84" t="str">
        <f t="shared" si="146"/>
        <v/>
      </c>
      <c r="CQ312" s="84">
        <f>IFERROR(FIND("POLÍCIA CIVIL",consulta_completa__11[[#This Row],[14 - Inst. Atuando no Local]]),0)</f>
        <v>0</v>
      </c>
      <c r="CR312" s="84" t="str">
        <f t="shared" si="147"/>
        <v/>
      </c>
      <c r="CS312" s="84">
        <f>IFERROR(FIND("MARINHA DO BRASIL",consulta_completa__11[[#This Row],[14 - Inst. Atuando no Local]]),0)</f>
        <v>0</v>
      </c>
      <c r="CT312" s="84" t="str">
        <f t="shared" si="148"/>
        <v/>
      </c>
      <c r="CU312" s="84">
        <f>IFERROR(FIND("EMPRESA ESPECIALIZADA EM ATENDIMENTO",consulta_completa__11[[#This Row],[14 - Inst. Atuando no Local]]),0)</f>
        <v>0</v>
      </c>
      <c r="CV312" s="84" t="str">
        <f t="shared" si="149"/>
        <v/>
      </c>
      <c r="CW312" s="84">
        <f>IFERROR(FIND("IBAMA",consulta_completa__11[[#This Row],[14 - Inst. Atuando no Local]]),0)</f>
        <v>0</v>
      </c>
      <c r="CX312" s="84" t="str">
        <f t="shared" si="150"/>
        <v/>
      </c>
      <c r="CY312" s="84" t="str">
        <f>IF(consulta_completa__11[[#This Row],[14 - Inst. Atuando no Local]]="","X","")</f>
        <v/>
      </c>
      <c r="CZ312" s="84">
        <f>IFERROR(FIND("OUTRA (S)",consulta_completa__11[[#This Row],[14 - Inst. Atuando no Local]]),0)</f>
        <v>0</v>
      </c>
      <c r="DA312" s="84" t="str">
        <f t="shared" si="151"/>
        <v/>
      </c>
      <c r="DB312" s="35" t="str">
        <f t="shared" si="152"/>
        <v>Sim</v>
      </c>
      <c r="DC312" s="35" t="str">
        <f t="shared" si="153"/>
        <v>Não</v>
      </c>
      <c r="DD312" s="35" t="str">
        <f t="shared" si="154"/>
        <v>Sim</v>
      </c>
      <c r="DE312" s="87" t="str">
        <f t="shared" si="125"/>
        <v>Sem informação</v>
      </c>
    </row>
    <row r="313" spans="1:109">
      <c r="A313" s="14">
        <v>20255761207</v>
      </c>
      <c r="B313" s="1">
        <v>45782</v>
      </c>
      <c r="C313" t="s">
        <v>718</v>
      </c>
      <c r="D313" t="s">
        <v>609</v>
      </c>
      <c r="E313" t="s">
        <v>139</v>
      </c>
      <c r="F313" t="s">
        <v>112</v>
      </c>
      <c r="G313" t="s">
        <v>113</v>
      </c>
      <c r="H313" t="s">
        <v>114</v>
      </c>
      <c r="I313" t="s">
        <v>114</v>
      </c>
      <c r="J313" t="s">
        <v>441</v>
      </c>
      <c r="K313" t="s">
        <v>3046</v>
      </c>
      <c r="L313" t="s">
        <v>117</v>
      </c>
      <c r="M313" t="s">
        <v>140</v>
      </c>
      <c r="N313" t="s">
        <v>141</v>
      </c>
      <c r="O313" t="s">
        <v>185</v>
      </c>
      <c r="P313" t="s">
        <v>299</v>
      </c>
      <c r="Q313" t="s">
        <v>143</v>
      </c>
      <c r="R313" t="s">
        <v>123</v>
      </c>
      <c r="S313" t="s">
        <v>113</v>
      </c>
      <c r="T313" t="s">
        <v>3047</v>
      </c>
      <c r="U313" t="s">
        <v>145</v>
      </c>
      <c r="V313" t="s">
        <v>3048</v>
      </c>
      <c r="Y313" t="b">
        <v>1</v>
      </c>
      <c r="Z313" t="s">
        <v>259</v>
      </c>
      <c r="AA313" t="s">
        <v>113</v>
      </c>
      <c r="AB313" t="s">
        <v>613</v>
      </c>
      <c r="AC313" t="s">
        <v>113</v>
      </c>
      <c r="AD313">
        <v>2</v>
      </c>
      <c r="AE313" t="s">
        <v>113</v>
      </c>
      <c r="AF313" t="s">
        <v>614</v>
      </c>
      <c r="AG313" t="s">
        <v>615</v>
      </c>
      <c r="AH313" t="s">
        <v>131</v>
      </c>
      <c r="AI313" t="s">
        <v>131</v>
      </c>
      <c r="AJ313" t="s">
        <v>131</v>
      </c>
      <c r="AK313" t="s">
        <v>3049</v>
      </c>
      <c r="AL313" t="s">
        <v>3050</v>
      </c>
      <c r="AM313" t="s">
        <v>153</v>
      </c>
      <c r="AN313" t="s">
        <v>154</v>
      </c>
      <c r="AO313" t="s">
        <v>155</v>
      </c>
      <c r="AP313">
        <v>6133161070</v>
      </c>
      <c r="AQ313" t="s">
        <v>156</v>
      </c>
      <c r="AR313" t="s">
        <v>113</v>
      </c>
      <c r="AS313" t="s">
        <v>113</v>
      </c>
      <c r="AT313" t="s">
        <v>795</v>
      </c>
      <c r="AU313" t="s">
        <v>592</v>
      </c>
      <c r="AV313">
        <v>240000000</v>
      </c>
      <c r="AW313" t="s">
        <v>159</v>
      </c>
      <c r="AX313" s="82">
        <f>IFERROR(FIND("Óbitos/feridos",consulta_completa__11[[#This Row],[13 - Ocorrências/Ambientes Atingidos]]),0)</f>
        <v>0</v>
      </c>
      <c r="AY313" s="83" t="str">
        <f t="shared" si="126"/>
        <v/>
      </c>
      <c r="AZ313" s="82">
        <f>IFERROR(FIND("População afetada/evacuada",consulta_completa__11[[#This Row],[13 - Ocorrências/Ambientes Atingidos]]),0)</f>
        <v>0</v>
      </c>
      <c r="BA313" s="82" t="str">
        <f t="shared" si="127"/>
        <v/>
      </c>
      <c r="BB313" s="82">
        <f>IFERROR(FIND("Suspensão de abastecimento de água",consulta_completa__11[[#This Row],[13 - Ocorrências/Ambientes Atingidos]]),0)</f>
        <v>0</v>
      </c>
      <c r="BC313" s="83" t="str">
        <f t="shared" si="155"/>
        <v/>
      </c>
      <c r="BD313" s="82">
        <f>IFERROR(FIND("Rio/córrego",consulta_completa__11[[#This Row],[13 - Ocorrências/Ambientes Atingidos]]),0)</f>
        <v>0</v>
      </c>
      <c r="BE313" s="83" t="str">
        <f t="shared" si="128"/>
        <v/>
      </c>
      <c r="BF313" s="82">
        <f>IFERROR(FIND("Lago",consulta_completa__11[[#This Row],[13 - Ocorrências/Ambientes Atingidos]]),0)</f>
        <v>0</v>
      </c>
      <c r="BG313" s="83" t="str">
        <f t="shared" si="129"/>
        <v/>
      </c>
      <c r="BH313" s="82">
        <f>IFERROR(FIND("Mar",consulta_completa__11[[#This Row],[13 - Ocorrências/Ambientes Atingidos]]),0)</f>
        <v>0</v>
      </c>
      <c r="BI313" s="83" t="str">
        <f t="shared" si="130"/>
        <v/>
      </c>
      <c r="BJ313" s="82">
        <f>IFERROR(FIND("Praia",consulta_completa__11[[#This Row],[13 - Ocorrências/Ambientes Atingidos]]),0)</f>
        <v>0</v>
      </c>
      <c r="BK313" s="83" t="str">
        <f t="shared" si="131"/>
        <v/>
      </c>
      <c r="BL313" s="82">
        <f>IFERROR(FIND("Solo",consulta_completa__11[[#This Row],[13 - Ocorrências/Ambientes Atingidos]]),0)</f>
        <v>1</v>
      </c>
      <c r="BM313" s="83" t="str">
        <f t="shared" si="132"/>
        <v>X</v>
      </c>
      <c r="BN313" s="82">
        <f>IFERROR(FIND("Águas subterrâneas",consulta_completa__11[[#This Row],[13 - Ocorrências/Ambientes Atingidos]]),0)</f>
        <v>0</v>
      </c>
      <c r="BO313" s="83" t="str">
        <f t="shared" si="133"/>
        <v/>
      </c>
      <c r="BP313" s="82">
        <f>IFERROR(FIND("Atmosfera",consulta_completa__11[[#This Row],[13 - Ocorrências/Ambientes Atingidos]]),0)</f>
        <v>0</v>
      </c>
      <c r="BQ313" s="83" t="str">
        <f t="shared" si="134"/>
        <v/>
      </c>
      <c r="BR313" s="82">
        <f>IFERROR(FIND("Flora",consulta_completa__11[[#This Row],[13 - Ocorrências/Ambientes Atingidos]]),0)</f>
        <v>0</v>
      </c>
      <c r="BS313" s="83" t="str">
        <f t="shared" si="135"/>
        <v/>
      </c>
      <c r="BT313" s="82">
        <f>IFERROR(FIND("Fauna",consulta_completa__11[[#This Row],[13 - Ocorrências/Ambientes Atingidos]]),0)</f>
        <v>0</v>
      </c>
      <c r="BU313" s="83" t="str">
        <f t="shared" si="136"/>
        <v/>
      </c>
      <c r="BV313" s="82">
        <f>IFERROR(FIND("UC federal",consulta_completa__11[[#This Row],[13 - Ocorrências/Ambientes Atingidos]]),0)</f>
        <v>0</v>
      </c>
      <c r="BW313" s="83" t="str">
        <f t="shared" si="137"/>
        <v/>
      </c>
      <c r="BX313" s="82">
        <f>IFERROR(FIND("UC estadual/municipal",consulta_completa__11[[#This Row],[13 - Ocorrências/Ambientes Atingidos]]),0)</f>
        <v>0</v>
      </c>
      <c r="BY313" s="83" t="str">
        <f t="shared" si="138"/>
        <v/>
      </c>
      <c r="BZ313" s="82">
        <f>IFERROR(FIND("Outro(s)",consulta_completa__11[[#This Row],[13 - Ocorrências/Ambientes Atingidos]]),0)</f>
        <v>0</v>
      </c>
      <c r="CA313" s="83" t="str">
        <f t="shared" si="139"/>
        <v/>
      </c>
      <c r="CB313" s="82">
        <f>IFERROR(FIND("Sem dano",consulta_completa__11[[#This Row],[13 - Ocorrências/Ambientes Atingidos]]),0)</f>
        <v>0</v>
      </c>
      <c r="CC313" s="83" t="str">
        <f t="shared" si="140"/>
        <v/>
      </c>
      <c r="CD313" s="82" t="str">
        <f>IF(consulta_completa__11[[#This Row],[13 - Ocorrências/Ambientes Atingidos]]="","X","")</f>
        <v/>
      </c>
      <c r="CE313" s="84">
        <f>IFERROR(FIND("IBAMA",consulta_completa__11[[#This Row],[14 - Inst. Atuando no Local]]),0)</f>
        <v>0</v>
      </c>
      <c r="CF313" s="84" t="str">
        <f t="shared" si="141"/>
        <v/>
      </c>
      <c r="CG313" s="84">
        <f>IFERROR(FIND("OEMA",consulta_completa__11[[#This Row],[14 - Inst. Atuando no Local]]),0)</f>
        <v>0</v>
      </c>
      <c r="CH313" s="84" t="str">
        <f t="shared" si="142"/>
        <v/>
      </c>
      <c r="CI313" s="84">
        <f>IFERROR(FIND("DEFESA CIVIL",consulta_completa__11[[#This Row],[14 - Inst. Atuando no Local]]),0)</f>
        <v>0</v>
      </c>
      <c r="CJ313" s="84" t="str">
        <f t="shared" si="143"/>
        <v/>
      </c>
      <c r="CK313" s="84">
        <f>IFERROR(FIND("CORPO DE BOMBEIROS",consulta_completa__11[[#This Row],[14 - Inst. Atuando no Local]]),0)</f>
        <v>0</v>
      </c>
      <c r="CL313" s="84" t="str">
        <f t="shared" si="144"/>
        <v/>
      </c>
      <c r="CM313" s="84">
        <f>IFERROR(FIND("POLÍCIA RODOVIÁRIA",consulta_completa__11[[#This Row],[14 - Inst. Atuando no Local]]),0)</f>
        <v>0</v>
      </c>
      <c r="CN313" s="84" t="str">
        <f t="shared" si="145"/>
        <v/>
      </c>
      <c r="CO313" s="84">
        <f>IFERROR(FIND("POLÍCIA MILITAR",consulta_completa__11[[#This Row],[14 - Inst. Atuando no Local]]),0)</f>
        <v>0</v>
      </c>
      <c r="CP313" s="84" t="str">
        <f t="shared" si="146"/>
        <v/>
      </c>
      <c r="CQ313" s="84">
        <f>IFERROR(FIND("POLÍCIA CIVIL",consulta_completa__11[[#This Row],[14 - Inst. Atuando no Local]]),0)</f>
        <v>0</v>
      </c>
      <c r="CR313" s="84" t="str">
        <f t="shared" si="147"/>
        <v/>
      </c>
      <c r="CS313" s="84">
        <f>IFERROR(FIND("MARINHA DO BRASIL",consulta_completa__11[[#This Row],[14 - Inst. Atuando no Local]]),0)</f>
        <v>0</v>
      </c>
      <c r="CT313" s="84" t="str">
        <f t="shared" si="148"/>
        <v/>
      </c>
      <c r="CU313" s="84">
        <f>IFERROR(FIND("EMPRESA ESPECIALIZADA EM ATENDIMENTO",consulta_completa__11[[#This Row],[14 - Inst. Atuando no Local]]),0)</f>
        <v>0</v>
      </c>
      <c r="CV313" s="84" t="str">
        <f t="shared" si="149"/>
        <v/>
      </c>
      <c r="CW313" s="84">
        <f>IFERROR(FIND("IBAMA",consulta_completa__11[[#This Row],[14 - Inst. Atuando no Local]]),0)</f>
        <v>0</v>
      </c>
      <c r="CX313" s="84" t="str">
        <f t="shared" si="150"/>
        <v/>
      </c>
      <c r="CY313" s="84" t="str">
        <f>IF(consulta_completa__11[[#This Row],[14 - Inst. Atuando no Local]]="","X","")</f>
        <v/>
      </c>
      <c r="CZ313" s="84">
        <f>IFERROR(FIND("OUTRA (S)",consulta_completa__11[[#This Row],[14 - Inst. Atuando no Local]]),0)</f>
        <v>0</v>
      </c>
      <c r="DA313" s="84" t="str">
        <f t="shared" si="151"/>
        <v/>
      </c>
      <c r="DB313" s="35" t="str">
        <f t="shared" si="152"/>
        <v>Sim</v>
      </c>
      <c r="DC313" s="35" t="str">
        <f t="shared" si="153"/>
        <v>Não</v>
      </c>
      <c r="DD313" s="35" t="str">
        <f t="shared" si="154"/>
        <v>Sim</v>
      </c>
      <c r="DE313" s="87" t="str">
        <f t="shared" si="125"/>
        <v>Estadual</v>
      </c>
    </row>
    <row r="314" spans="1:109">
      <c r="A314" s="14">
        <v>20255739649</v>
      </c>
      <c r="B314" s="1">
        <v>45783</v>
      </c>
      <c r="C314" t="s">
        <v>3051</v>
      </c>
      <c r="D314" t="s">
        <v>746</v>
      </c>
      <c r="E314" t="s">
        <v>452</v>
      </c>
      <c r="F314" t="s">
        <v>112</v>
      </c>
      <c r="G314" t="s">
        <v>113</v>
      </c>
      <c r="H314" t="s">
        <v>114</v>
      </c>
      <c r="I314" t="s">
        <v>114</v>
      </c>
      <c r="J314" t="s">
        <v>113</v>
      </c>
      <c r="K314" t="s">
        <v>114</v>
      </c>
      <c r="L314" t="s">
        <v>114</v>
      </c>
      <c r="M314" t="s">
        <v>332</v>
      </c>
      <c r="N314" t="s">
        <v>1204</v>
      </c>
      <c r="O314" t="s">
        <v>458</v>
      </c>
      <c r="P314" t="s">
        <v>355</v>
      </c>
      <c r="Q314" t="s">
        <v>143</v>
      </c>
      <c r="R314" t="s">
        <v>123</v>
      </c>
      <c r="S314" t="s">
        <v>113</v>
      </c>
      <c r="T314" t="s">
        <v>3052</v>
      </c>
      <c r="U314" t="s">
        <v>3053</v>
      </c>
      <c r="V314" t="s">
        <v>3054</v>
      </c>
      <c r="Y314" t="b">
        <v>1</v>
      </c>
      <c r="Z314" t="s">
        <v>3055</v>
      </c>
      <c r="AA314" t="s">
        <v>3056</v>
      </c>
      <c r="AB314" t="s">
        <v>113</v>
      </c>
      <c r="AC314" t="s">
        <v>113</v>
      </c>
      <c r="AE314" t="s">
        <v>3057</v>
      </c>
      <c r="AF314" t="s">
        <v>113</v>
      </c>
      <c r="AG314" t="s">
        <v>113</v>
      </c>
      <c r="AH314" t="s">
        <v>131</v>
      </c>
      <c r="AI314" t="s">
        <v>132</v>
      </c>
      <c r="AJ314" t="s">
        <v>131</v>
      </c>
      <c r="AK314" t="s">
        <v>3058</v>
      </c>
      <c r="AL314" t="s">
        <v>3059</v>
      </c>
      <c r="AM314" t="s">
        <v>153</v>
      </c>
      <c r="AN314" t="s">
        <v>154</v>
      </c>
      <c r="AO314" t="s">
        <v>155</v>
      </c>
      <c r="AP314">
        <v>6133161070</v>
      </c>
      <c r="AQ314" t="s">
        <v>156</v>
      </c>
      <c r="AR314" t="s">
        <v>113</v>
      </c>
      <c r="AS314" t="s">
        <v>113</v>
      </c>
      <c r="AT314" t="s">
        <v>113</v>
      </c>
      <c r="AU314" t="s">
        <v>3060</v>
      </c>
      <c r="AV314">
        <v>200000000000</v>
      </c>
      <c r="AW314" t="s">
        <v>637</v>
      </c>
      <c r="AX314" s="82">
        <f>IFERROR(FIND("Óbitos/feridos",consulta_completa__11[[#This Row],[13 - Ocorrências/Ambientes Atingidos]]),0)</f>
        <v>0</v>
      </c>
      <c r="AY314" s="83" t="str">
        <f t="shared" si="126"/>
        <v/>
      </c>
      <c r="AZ314" s="82">
        <f>IFERROR(FIND("População afetada/evacuada",consulta_completa__11[[#This Row],[13 - Ocorrências/Ambientes Atingidos]]),0)</f>
        <v>0</v>
      </c>
      <c r="BA314" s="82" t="str">
        <f t="shared" si="127"/>
        <v/>
      </c>
      <c r="BB314" s="82">
        <f>IFERROR(FIND("Suspensão de abastecimento de água",consulta_completa__11[[#This Row],[13 - Ocorrências/Ambientes Atingidos]]),0)</f>
        <v>0</v>
      </c>
      <c r="BC314" s="83" t="str">
        <f t="shared" si="155"/>
        <v/>
      </c>
      <c r="BD314" s="82">
        <f>IFERROR(FIND("Rio/córrego",consulta_completa__11[[#This Row],[13 - Ocorrências/Ambientes Atingidos]]),0)</f>
        <v>1</v>
      </c>
      <c r="BE314" s="83" t="str">
        <f t="shared" si="128"/>
        <v>X</v>
      </c>
      <c r="BF314" s="82">
        <f>IFERROR(FIND("Lago",consulta_completa__11[[#This Row],[13 - Ocorrências/Ambientes Atingidos]]),0)</f>
        <v>0</v>
      </c>
      <c r="BG314" s="83" t="str">
        <f t="shared" si="129"/>
        <v/>
      </c>
      <c r="BH314" s="82">
        <f>IFERROR(FIND("Mar",consulta_completa__11[[#This Row],[13 - Ocorrências/Ambientes Atingidos]]),0)</f>
        <v>0</v>
      </c>
      <c r="BI314" s="83" t="str">
        <f t="shared" si="130"/>
        <v/>
      </c>
      <c r="BJ314" s="82">
        <f>IFERROR(FIND("Praia",consulta_completa__11[[#This Row],[13 - Ocorrências/Ambientes Atingidos]]),0)</f>
        <v>0</v>
      </c>
      <c r="BK314" s="83" t="str">
        <f t="shared" si="131"/>
        <v/>
      </c>
      <c r="BL314" s="82">
        <f>IFERROR(FIND("Solo",consulta_completa__11[[#This Row],[13 - Ocorrências/Ambientes Atingidos]]),0)</f>
        <v>0</v>
      </c>
      <c r="BM314" s="83" t="str">
        <f t="shared" si="132"/>
        <v/>
      </c>
      <c r="BN314" s="82">
        <f>IFERROR(FIND("Águas subterrâneas",consulta_completa__11[[#This Row],[13 - Ocorrências/Ambientes Atingidos]]),0)</f>
        <v>0</v>
      </c>
      <c r="BO314" s="83" t="str">
        <f t="shared" si="133"/>
        <v/>
      </c>
      <c r="BP314" s="82">
        <f>IFERROR(FIND("Atmosfera",consulta_completa__11[[#This Row],[13 - Ocorrências/Ambientes Atingidos]]),0)</f>
        <v>0</v>
      </c>
      <c r="BQ314" s="83" t="str">
        <f t="shared" si="134"/>
        <v/>
      </c>
      <c r="BR314" s="82">
        <f>IFERROR(FIND("Flora",consulta_completa__11[[#This Row],[13 - Ocorrências/Ambientes Atingidos]]),0)</f>
        <v>0</v>
      </c>
      <c r="BS314" s="83" t="str">
        <f t="shared" si="135"/>
        <v/>
      </c>
      <c r="BT314" s="82">
        <f>IFERROR(FIND("Fauna",consulta_completa__11[[#This Row],[13 - Ocorrências/Ambientes Atingidos]]),0)</f>
        <v>0</v>
      </c>
      <c r="BU314" s="83" t="str">
        <f t="shared" si="136"/>
        <v/>
      </c>
      <c r="BV314" s="82">
        <f>IFERROR(FIND("UC federal",consulta_completa__11[[#This Row],[13 - Ocorrências/Ambientes Atingidos]]),0)</f>
        <v>0</v>
      </c>
      <c r="BW314" s="83" t="str">
        <f t="shared" si="137"/>
        <v/>
      </c>
      <c r="BX314" s="82">
        <f>IFERROR(FIND("UC estadual/municipal",consulta_completa__11[[#This Row],[13 - Ocorrências/Ambientes Atingidos]]),0)</f>
        <v>0</v>
      </c>
      <c r="BY314" s="83" t="str">
        <f t="shared" si="138"/>
        <v/>
      </c>
      <c r="BZ314" s="82">
        <f>IFERROR(FIND("Outro(s)",consulta_completa__11[[#This Row],[13 - Ocorrências/Ambientes Atingidos]]),0)</f>
        <v>0</v>
      </c>
      <c r="CA314" s="83" t="str">
        <f t="shared" si="139"/>
        <v/>
      </c>
      <c r="CB314" s="82">
        <f>IFERROR(FIND("Sem dano",consulta_completa__11[[#This Row],[13 - Ocorrências/Ambientes Atingidos]]),0)</f>
        <v>0</v>
      </c>
      <c r="CC314" s="83" t="str">
        <f t="shared" si="140"/>
        <v/>
      </c>
      <c r="CD314" s="82" t="str">
        <f>IF(consulta_completa__11[[#This Row],[13 - Ocorrências/Ambientes Atingidos]]="","X","")</f>
        <v/>
      </c>
      <c r="CE314" s="84">
        <f>IFERROR(FIND("IBAMA",consulta_completa__11[[#This Row],[14 - Inst. Atuando no Local]]),0)</f>
        <v>0</v>
      </c>
      <c r="CF314" s="84" t="str">
        <f t="shared" si="141"/>
        <v/>
      </c>
      <c r="CG314" s="84">
        <f>IFERROR(FIND("OEMA",consulta_completa__11[[#This Row],[14 - Inst. Atuando no Local]]),0)</f>
        <v>0</v>
      </c>
      <c r="CH314" s="84" t="str">
        <f t="shared" si="142"/>
        <v/>
      </c>
      <c r="CI314" s="84">
        <f>IFERROR(FIND("DEFESA CIVIL",consulta_completa__11[[#This Row],[14 - Inst. Atuando no Local]]),0)</f>
        <v>0</v>
      </c>
      <c r="CJ314" s="84" t="str">
        <f t="shared" si="143"/>
        <v/>
      </c>
      <c r="CK314" s="84">
        <f>IFERROR(FIND("CORPO DE BOMBEIROS",consulta_completa__11[[#This Row],[14 - Inst. Atuando no Local]]),0)</f>
        <v>0</v>
      </c>
      <c r="CL314" s="84" t="str">
        <f t="shared" si="144"/>
        <v/>
      </c>
      <c r="CM314" s="84">
        <f>IFERROR(FIND("POLÍCIA RODOVIÁRIA",consulta_completa__11[[#This Row],[14 - Inst. Atuando no Local]]),0)</f>
        <v>0</v>
      </c>
      <c r="CN314" s="84" t="str">
        <f t="shared" si="145"/>
        <v/>
      </c>
      <c r="CO314" s="84">
        <f>IFERROR(FIND("POLÍCIA MILITAR",consulta_completa__11[[#This Row],[14 - Inst. Atuando no Local]]),0)</f>
        <v>0</v>
      </c>
      <c r="CP314" s="84" t="str">
        <f t="shared" si="146"/>
        <v/>
      </c>
      <c r="CQ314" s="84">
        <f>IFERROR(FIND("POLÍCIA CIVIL",consulta_completa__11[[#This Row],[14 - Inst. Atuando no Local]]),0)</f>
        <v>0</v>
      </c>
      <c r="CR314" s="84" t="str">
        <f t="shared" si="147"/>
        <v/>
      </c>
      <c r="CS314" s="84">
        <f>IFERROR(FIND("MARINHA DO BRASIL",consulta_completa__11[[#This Row],[14 - Inst. Atuando no Local]]),0)</f>
        <v>0</v>
      </c>
      <c r="CT314" s="84" t="str">
        <f t="shared" si="148"/>
        <v/>
      </c>
      <c r="CU314" s="84">
        <f>IFERROR(FIND("EMPRESA ESPECIALIZADA EM ATENDIMENTO",consulta_completa__11[[#This Row],[14 - Inst. Atuando no Local]]),0)</f>
        <v>0</v>
      </c>
      <c r="CV314" s="84" t="str">
        <f t="shared" si="149"/>
        <v/>
      </c>
      <c r="CW314" s="84">
        <f>IFERROR(FIND("IBAMA",consulta_completa__11[[#This Row],[14 - Inst. Atuando no Local]]),0)</f>
        <v>0</v>
      </c>
      <c r="CX314" s="84" t="str">
        <f t="shared" si="150"/>
        <v/>
      </c>
      <c r="CY314" s="84" t="str">
        <f>IF(consulta_completa__11[[#This Row],[14 - Inst. Atuando no Local]]="","X","")</f>
        <v/>
      </c>
      <c r="CZ314" s="84">
        <f>IFERROR(FIND("OUTRA (S)",consulta_completa__11[[#This Row],[14 - Inst. Atuando no Local]]),0)</f>
        <v>0</v>
      </c>
      <c r="DA314" s="84" t="str">
        <f t="shared" si="151"/>
        <v/>
      </c>
      <c r="DB314" s="35" t="str">
        <f t="shared" si="152"/>
        <v>Sim</v>
      </c>
      <c r="DC314" s="35" t="str">
        <f t="shared" si="153"/>
        <v>Não</v>
      </c>
      <c r="DD314" s="35" t="str">
        <f t="shared" si="154"/>
        <v>Sim</v>
      </c>
      <c r="DE314" s="87" t="str">
        <f t="shared" si="125"/>
        <v>Sem informação</v>
      </c>
    </row>
    <row r="315" spans="1:109">
      <c r="A315" s="14">
        <v>20255732438</v>
      </c>
      <c r="B315" s="1">
        <v>45784</v>
      </c>
      <c r="C315" t="s">
        <v>3061</v>
      </c>
      <c r="D315" t="s">
        <v>998</v>
      </c>
      <c r="E315" t="s">
        <v>113</v>
      </c>
      <c r="F315" t="s">
        <v>113</v>
      </c>
      <c r="G315" t="s">
        <v>113</v>
      </c>
      <c r="H315" t="s">
        <v>114</v>
      </c>
      <c r="I315" t="s">
        <v>114</v>
      </c>
      <c r="J315" t="s">
        <v>113</v>
      </c>
      <c r="K315" t="s">
        <v>114</v>
      </c>
      <c r="L315" t="s">
        <v>114</v>
      </c>
      <c r="M315" t="s">
        <v>2612</v>
      </c>
      <c r="N315" t="s">
        <v>141</v>
      </c>
      <c r="O315" t="s">
        <v>239</v>
      </c>
      <c r="P315" t="s">
        <v>121</v>
      </c>
      <c r="Q315" t="s">
        <v>230</v>
      </c>
      <c r="R315" t="s">
        <v>123</v>
      </c>
      <c r="S315" t="s">
        <v>113</v>
      </c>
      <c r="T315" t="s">
        <v>113</v>
      </c>
      <c r="U315" t="s">
        <v>113</v>
      </c>
      <c r="V315" t="s">
        <v>113</v>
      </c>
      <c r="Y315" t="b">
        <v>1</v>
      </c>
      <c r="Z315" t="s">
        <v>113</v>
      </c>
      <c r="AA315" t="s">
        <v>3062</v>
      </c>
      <c r="AB315" t="s">
        <v>113</v>
      </c>
      <c r="AC315" t="s">
        <v>113</v>
      </c>
      <c r="AE315" t="s">
        <v>113</v>
      </c>
      <c r="AF315" t="s">
        <v>3063</v>
      </c>
      <c r="AG315" t="s">
        <v>3064</v>
      </c>
      <c r="AH315" t="s">
        <v>113</v>
      </c>
      <c r="AI315" t="s">
        <v>132</v>
      </c>
      <c r="AJ315" t="s">
        <v>132</v>
      </c>
      <c r="AK315" t="s">
        <v>113</v>
      </c>
      <c r="AL315" t="s">
        <v>3065</v>
      </c>
      <c r="AM315" t="s">
        <v>3063</v>
      </c>
      <c r="AN315" t="s">
        <v>3066</v>
      </c>
      <c r="AO315" t="s">
        <v>3067</v>
      </c>
      <c r="AP315">
        <v>64099198961</v>
      </c>
      <c r="AQ315" t="s">
        <v>3068</v>
      </c>
      <c r="AR315" t="s">
        <v>113</v>
      </c>
      <c r="AS315" t="s">
        <v>113</v>
      </c>
      <c r="AT315" t="s">
        <v>113</v>
      </c>
      <c r="AU315" t="s">
        <v>113</v>
      </c>
      <c r="AW315" t="s">
        <v>113</v>
      </c>
      <c r="AX315" s="82">
        <f>IFERROR(FIND("Óbitos/feridos",consulta_completa__11[[#This Row],[13 - Ocorrências/Ambientes Atingidos]]),0)</f>
        <v>0</v>
      </c>
      <c r="AY315" s="83" t="str">
        <f t="shared" si="126"/>
        <v/>
      </c>
      <c r="AZ315" s="82">
        <f>IFERROR(FIND("População afetada/evacuada",consulta_completa__11[[#This Row],[13 - Ocorrências/Ambientes Atingidos]]),0)</f>
        <v>0</v>
      </c>
      <c r="BA315" s="82" t="str">
        <f t="shared" si="127"/>
        <v/>
      </c>
      <c r="BB315" s="82">
        <f>IFERROR(FIND("Suspensão de abastecimento de água",consulta_completa__11[[#This Row],[13 - Ocorrências/Ambientes Atingidos]]),0)</f>
        <v>0</v>
      </c>
      <c r="BC315" s="83" t="str">
        <f t="shared" si="155"/>
        <v/>
      </c>
      <c r="BD315" s="82">
        <f>IFERROR(FIND("Rio/córrego",consulta_completa__11[[#This Row],[13 - Ocorrências/Ambientes Atingidos]]),0)</f>
        <v>0</v>
      </c>
      <c r="BE315" s="83" t="str">
        <f t="shared" si="128"/>
        <v/>
      </c>
      <c r="BF315" s="82">
        <f>IFERROR(FIND("Lago",consulta_completa__11[[#This Row],[13 - Ocorrências/Ambientes Atingidos]]),0)</f>
        <v>0</v>
      </c>
      <c r="BG315" s="83" t="str">
        <f t="shared" si="129"/>
        <v/>
      </c>
      <c r="BH315" s="82">
        <f>IFERROR(FIND("Mar",consulta_completa__11[[#This Row],[13 - Ocorrências/Ambientes Atingidos]]),0)</f>
        <v>0</v>
      </c>
      <c r="BI315" s="83" t="str">
        <f t="shared" si="130"/>
        <v/>
      </c>
      <c r="BJ315" s="82">
        <f>IFERROR(FIND("Praia",consulta_completa__11[[#This Row],[13 - Ocorrências/Ambientes Atingidos]]),0)</f>
        <v>0</v>
      </c>
      <c r="BK315" s="83" t="str">
        <f t="shared" si="131"/>
        <v/>
      </c>
      <c r="BL315" s="82">
        <f>IFERROR(FIND("Solo",consulta_completa__11[[#This Row],[13 - Ocorrências/Ambientes Atingidos]]),0)</f>
        <v>1</v>
      </c>
      <c r="BM315" s="83" t="str">
        <f t="shared" si="132"/>
        <v>X</v>
      </c>
      <c r="BN315" s="82">
        <f>IFERROR(FIND("Águas subterrâneas",consulta_completa__11[[#This Row],[13 - Ocorrências/Ambientes Atingidos]]),0)</f>
        <v>0</v>
      </c>
      <c r="BO315" s="83" t="str">
        <f t="shared" si="133"/>
        <v/>
      </c>
      <c r="BP315" s="82">
        <f>IFERROR(FIND("Atmosfera",consulta_completa__11[[#This Row],[13 - Ocorrências/Ambientes Atingidos]]),0)</f>
        <v>0</v>
      </c>
      <c r="BQ315" s="83" t="str">
        <f t="shared" si="134"/>
        <v/>
      </c>
      <c r="BR315" s="82">
        <f>IFERROR(FIND("Flora",consulta_completa__11[[#This Row],[13 - Ocorrências/Ambientes Atingidos]]),0)</f>
        <v>0</v>
      </c>
      <c r="BS315" s="83" t="str">
        <f t="shared" si="135"/>
        <v/>
      </c>
      <c r="BT315" s="82">
        <f>IFERROR(FIND("Fauna",consulta_completa__11[[#This Row],[13 - Ocorrências/Ambientes Atingidos]]),0)</f>
        <v>0</v>
      </c>
      <c r="BU315" s="83" t="str">
        <f t="shared" si="136"/>
        <v/>
      </c>
      <c r="BV315" s="82">
        <f>IFERROR(FIND("UC federal",consulta_completa__11[[#This Row],[13 - Ocorrências/Ambientes Atingidos]]),0)</f>
        <v>0</v>
      </c>
      <c r="BW315" s="83" t="str">
        <f t="shared" si="137"/>
        <v/>
      </c>
      <c r="BX315" s="82">
        <f>IFERROR(FIND("UC estadual/municipal",consulta_completa__11[[#This Row],[13 - Ocorrências/Ambientes Atingidos]]),0)</f>
        <v>0</v>
      </c>
      <c r="BY315" s="83" t="str">
        <f t="shared" si="138"/>
        <v/>
      </c>
      <c r="BZ315" s="82">
        <f>IFERROR(FIND("Outro(s)",consulta_completa__11[[#This Row],[13 - Ocorrências/Ambientes Atingidos]]),0)</f>
        <v>0</v>
      </c>
      <c r="CA315" s="83" t="str">
        <f t="shared" si="139"/>
        <v/>
      </c>
      <c r="CB315" s="82">
        <f>IFERROR(FIND("Sem dano",consulta_completa__11[[#This Row],[13 - Ocorrências/Ambientes Atingidos]]),0)</f>
        <v>0</v>
      </c>
      <c r="CC315" s="83" t="str">
        <f t="shared" si="140"/>
        <v/>
      </c>
      <c r="CD315" s="82" t="str">
        <f>IF(consulta_completa__11[[#This Row],[13 - Ocorrências/Ambientes Atingidos]]="","X","")</f>
        <v/>
      </c>
      <c r="CE315" s="84">
        <f>IFERROR(FIND("IBAMA",consulta_completa__11[[#This Row],[14 - Inst. Atuando no Local]]),0)</f>
        <v>0</v>
      </c>
      <c r="CF315" s="84" t="str">
        <f t="shared" si="141"/>
        <v/>
      </c>
      <c r="CG315" s="84">
        <f>IFERROR(FIND("OEMA",consulta_completa__11[[#This Row],[14 - Inst. Atuando no Local]]),0)</f>
        <v>0</v>
      </c>
      <c r="CH315" s="84" t="str">
        <f t="shared" si="142"/>
        <v/>
      </c>
      <c r="CI315" s="84">
        <f>IFERROR(FIND("DEFESA CIVIL",consulta_completa__11[[#This Row],[14 - Inst. Atuando no Local]]),0)</f>
        <v>0</v>
      </c>
      <c r="CJ315" s="84" t="str">
        <f t="shared" si="143"/>
        <v/>
      </c>
      <c r="CK315" s="84">
        <f>IFERROR(FIND("CORPO DE BOMBEIROS",consulta_completa__11[[#This Row],[14 - Inst. Atuando no Local]]),0)</f>
        <v>0</v>
      </c>
      <c r="CL315" s="84" t="str">
        <f t="shared" si="144"/>
        <v/>
      </c>
      <c r="CM315" s="84">
        <f>IFERROR(FIND("POLÍCIA RODOVIÁRIA",consulta_completa__11[[#This Row],[14 - Inst. Atuando no Local]]),0)</f>
        <v>0</v>
      </c>
      <c r="CN315" s="84" t="str">
        <f t="shared" si="145"/>
        <v/>
      </c>
      <c r="CO315" s="84">
        <f>IFERROR(FIND("POLÍCIA MILITAR",consulta_completa__11[[#This Row],[14 - Inst. Atuando no Local]]),0)</f>
        <v>0</v>
      </c>
      <c r="CP315" s="84" t="str">
        <f t="shared" si="146"/>
        <v/>
      </c>
      <c r="CQ315" s="84">
        <f>IFERROR(FIND("POLÍCIA CIVIL",consulta_completa__11[[#This Row],[14 - Inst. Atuando no Local]]),0)</f>
        <v>0</v>
      </c>
      <c r="CR315" s="84" t="str">
        <f t="shared" si="147"/>
        <v/>
      </c>
      <c r="CS315" s="84">
        <f>IFERROR(FIND("MARINHA DO BRASIL",consulta_completa__11[[#This Row],[14 - Inst. Atuando no Local]]),0)</f>
        <v>0</v>
      </c>
      <c r="CT315" s="84" t="str">
        <f t="shared" si="148"/>
        <v/>
      </c>
      <c r="CU315" s="84">
        <f>IFERROR(FIND("EMPRESA ESPECIALIZADA EM ATENDIMENTO",consulta_completa__11[[#This Row],[14 - Inst. Atuando no Local]]),0)</f>
        <v>0</v>
      </c>
      <c r="CV315" s="84" t="str">
        <f t="shared" si="149"/>
        <v/>
      </c>
      <c r="CW315" s="84">
        <f>IFERROR(FIND("IBAMA",consulta_completa__11[[#This Row],[14 - Inst. Atuando no Local]]),0)</f>
        <v>0</v>
      </c>
      <c r="CX315" s="84" t="str">
        <f t="shared" si="150"/>
        <v/>
      </c>
      <c r="CY315" s="84" t="str">
        <f>IF(consulta_completa__11[[#This Row],[14 - Inst. Atuando no Local]]="","X","")</f>
        <v/>
      </c>
      <c r="CZ315" s="84">
        <f>IFERROR(FIND("OUTRA (S)",consulta_completa__11[[#This Row],[14 - Inst. Atuando no Local]]),0)</f>
        <v>0</v>
      </c>
      <c r="DA315" s="84" t="str">
        <f t="shared" si="151"/>
        <v/>
      </c>
      <c r="DB315" s="35" t="str">
        <f t="shared" si="152"/>
        <v>Sim</v>
      </c>
      <c r="DC315" s="35" t="str">
        <f t="shared" si="153"/>
        <v>Não</v>
      </c>
      <c r="DD315" s="35" t="str">
        <f t="shared" si="154"/>
        <v>Sim</v>
      </c>
      <c r="DE315" s="87" t="str">
        <f t="shared" si="125"/>
        <v>Sem informação</v>
      </c>
    </row>
    <row r="316" spans="1:109">
      <c r="A316" s="14">
        <v>20255757623</v>
      </c>
      <c r="B316" s="1">
        <v>45784</v>
      </c>
      <c r="C316" t="s">
        <v>109</v>
      </c>
      <c r="D316" t="s">
        <v>110</v>
      </c>
      <c r="E316" t="s">
        <v>452</v>
      </c>
      <c r="F316" t="s">
        <v>112</v>
      </c>
      <c r="G316" t="s">
        <v>113</v>
      </c>
      <c r="H316" t="s">
        <v>114</v>
      </c>
      <c r="I316" t="s">
        <v>114</v>
      </c>
      <c r="J316" t="s">
        <v>3069</v>
      </c>
      <c r="K316" t="s">
        <v>1242</v>
      </c>
      <c r="L316" t="s">
        <v>117</v>
      </c>
      <c r="M316" t="s">
        <v>118</v>
      </c>
      <c r="N316" t="s">
        <v>119</v>
      </c>
      <c r="O316" t="s">
        <v>239</v>
      </c>
      <c r="P316" t="s">
        <v>121</v>
      </c>
      <c r="Q316" t="s">
        <v>230</v>
      </c>
      <c r="R316" t="s">
        <v>123</v>
      </c>
      <c r="S316" t="s">
        <v>124</v>
      </c>
      <c r="T316" t="s">
        <v>2813</v>
      </c>
      <c r="U316" t="s">
        <v>113</v>
      </c>
      <c r="V316" t="s">
        <v>3070</v>
      </c>
      <c r="Z316" t="s">
        <v>3071</v>
      </c>
      <c r="AA316" t="s">
        <v>113</v>
      </c>
      <c r="AB316" t="s">
        <v>982</v>
      </c>
      <c r="AC316" t="s">
        <v>983</v>
      </c>
      <c r="AD316">
        <v>1</v>
      </c>
      <c r="AE316" t="s">
        <v>3072</v>
      </c>
      <c r="AF316" t="s">
        <v>3073</v>
      </c>
      <c r="AG316" t="s">
        <v>113</v>
      </c>
      <c r="AH316" t="s">
        <v>131</v>
      </c>
      <c r="AI316" t="s">
        <v>131</v>
      </c>
      <c r="AJ316" t="s">
        <v>131</v>
      </c>
      <c r="AK316" t="s">
        <v>3074</v>
      </c>
      <c r="AL316" t="s">
        <v>3075</v>
      </c>
      <c r="AM316" t="s">
        <v>986</v>
      </c>
      <c r="AN316" t="s">
        <v>113</v>
      </c>
      <c r="AO316" t="s">
        <v>113</v>
      </c>
      <c r="AQ316" t="s">
        <v>989</v>
      </c>
      <c r="AR316" t="s">
        <v>113</v>
      </c>
      <c r="AS316" t="s">
        <v>113</v>
      </c>
      <c r="AT316" t="s">
        <v>3076</v>
      </c>
      <c r="AU316" t="s">
        <v>113</v>
      </c>
      <c r="AW316" t="s">
        <v>159</v>
      </c>
      <c r="AX316" s="82">
        <f>IFERROR(FIND("Óbitos/feridos",consulta_completa__11[[#This Row],[13 - Ocorrências/Ambientes Atingidos]]),0)</f>
        <v>0</v>
      </c>
      <c r="AY316" s="83" t="str">
        <f t="shared" si="126"/>
        <v/>
      </c>
      <c r="AZ316" s="82">
        <f>IFERROR(FIND("População afetada/evacuada",consulta_completa__11[[#This Row],[13 - Ocorrências/Ambientes Atingidos]]),0)</f>
        <v>0</v>
      </c>
      <c r="BA316" s="82" t="str">
        <f t="shared" si="127"/>
        <v/>
      </c>
      <c r="BB316" s="82">
        <f>IFERROR(FIND("Suspensão de abastecimento de água",consulta_completa__11[[#This Row],[13 - Ocorrências/Ambientes Atingidos]]),0)</f>
        <v>0</v>
      </c>
      <c r="BC316" s="83" t="str">
        <f t="shared" si="155"/>
        <v/>
      </c>
      <c r="BD316" s="82">
        <f>IFERROR(FIND("Rio/córrego",consulta_completa__11[[#This Row],[13 - Ocorrências/Ambientes Atingidos]]),0)</f>
        <v>0</v>
      </c>
      <c r="BE316" s="83" t="str">
        <f t="shared" si="128"/>
        <v/>
      </c>
      <c r="BF316" s="82">
        <f>IFERROR(FIND("Lago",consulta_completa__11[[#This Row],[13 - Ocorrências/Ambientes Atingidos]]),0)</f>
        <v>0</v>
      </c>
      <c r="BG316" s="83" t="str">
        <f t="shared" si="129"/>
        <v/>
      </c>
      <c r="BH316" s="82">
        <f>IFERROR(FIND("Mar",consulta_completa__11[[#This Row],[13 - Ocorrências/Ambientes Atingidos]]),0)</f>
        <v>1</v>
      </c>
      <c r="BI316" s="83" t="str">
        <f t="shared" si="130"/>
        <v>X</v>
      </c>
      <c r="BJ316" s="82">
        <f>IFERROR(FIND("Praia",consulta_completa__11[[#This Row],[13 - Ocorrências/Ambientes Atingidos]]),0)</f>
        <v>0</v>
      </c>
      <c r="BK316" s="83" t="str">
        <f t="shared" si="131"/>
        <v/>
      </c>
      <c r="BL316" s="82">
        <f>IFERROR(FIND("Solo",consulta_completa__11[[#This Row],[13 - Ocorrências/Ambientes Atingidos]]),0)</f>
        <v>0</v>
      </c>
      <c r="BM316" s="83" t="str">
        <f t="shared" si="132"/>
        <v/>
      </c>
      <c r="BN316" s="82">
        <f>IFERROR(FIND("Águas subterrâneas",consulta_completa__11[[#This Row],[13 - Ocorrências/Ambientes Atingidos]]),0)</f>
        <v>0</v>
      </c>
      <c r="BO316" s="83" t="str">
        <f t="shared" si="133"/>
        <v/>
      </c>
      <c r="BP316" s="82">
        <f>IFERROR(FIND("Atmosfera",consulta_completa__11[[#This Row],[13 - Ocorrências/Ambientes Atingidos]]),0)</f>
        <v>0</v>
      </c>
      <c r="BQ316" s="83" t="str">
        <f t="shared" si="134"/>
        <v/>
      </c>
      <c r="BR316" s="82">
        <f>IFERROR(FIND("Flora",consulta_completa__11[[#This Row],[13 - Ocorrências/Ambientes Atingidos]]),0)</f>
        <v>0</v>
      </c>
      <c r="BS316" s="83" t="str">
        <f t="shared" si="135"/>
        <v/>
      </c>
      <c r="BT316" s="82">
        <f>IFERROR(FIND("Fauna",consulta_completa__11[[#This Row],[13 - Ocorrências/Ambientes Atingidos]]),0)</f>
        <v>0</v>
      </c>
      <c r="BU316" s="83" t="str">
        <f t="shared" si="136"/>
        <v/>
      </c>
      <c r="BV316" s="82">
        <f>IFERROR(FIND("UC federal",consulta_completa__11[[#This Row],[13 - Ocorrências/Ambientes Atingidos]]),0)</f>
        <v>0</v>
      </c>
      <c r="BW316" s="83" t="str">
        <f t="shared" si="137"/>
        <v/>
      </c>
      <c r="BX316" s="82">
        <f>IFERROR(FIND("UC estadual/municipal",consulta_completa__11[[#This Row],[13 - Ocorrências/Ambientes Atingidos]]),0)</f>
        <v>0</v>
      </c>
      <c r="BY316" s="83" t="str">
        <f t="shared" si="138"/>
        <v/>
      </c>
      <c r="BZ316" s="82">
        <f>IFERROR(FIND("Outro(s)",consulta_completa__11[[#This Row],[13 - Ocorrências/Ambientes Atingidos]]),0)</f>
        <v>0</v>
      </c>
      <c r="CA316" s="83" t="str">
        <f t="shared" si="139"/>
        <v/>
      </c>
      <c r="CB316" s="82">
        <f>IFERROR(FIND("Sem dano",consulta_completa__11[[#This Row],[13 - Ocorrências/Ambientes Atingidos]]),0)</f>
        <v>0</v>
      </c>
      <c r="CC316" s="83" t="str">
        <f t="shared" si="140"/>
        <v/>
      </c>
      <c r="CD316" s="82" t="str">
        <f>IF(consulta_completa__11[[#This Row],[13 - Ocorrências/Ambientes Atingidos]]="","X","")</f>
        <v/>
      </c>
      <c r="CE316" s="84">
        <f>IFERROR(FIND("IBAMA",consulta_completa__11[[#This Row],[14 - Inst. Atuando no Local]]),0)</f>
        <v>0</v>
      </c>
      <c r="CF316" s="84" t="str">
        <f t="shared" si="141"/>
        <v/>
      </c>
      <c r="CG316" s="84">
        <f>IFERROR(FIND("OEMA",consulta_completa__11[[#This Row],[14 - Inst. Atuando no Local]]),0)</f>
        <v>0</v>
      </c>
      <c r="CH316" s="84" t="str">
        <f t="shared" si="142"/>
        <v/>
      </c>
      <c r="CI316" s="84">
        <f>IFERROR(FIND("DEFESA CIVIL",consulta_completa__11[[#This Row],[14 - Inst. Atuando no Local]]),0)</f>
        <v>0</v>
      </c>
      <c r="CJ316" s="84" t="str">
        <f t="shared" si="143"/>
        <v/>
      </c>
      <c r="CK316" s="84">
        <f>IFERROR(FIND("CORPO DE BOMBEIROS",consulta_completa__11[[#This Row],[14 - Inst. Atuando no Local]]),0)</f>
        <v>0</v>
      </c>
      <c r="CL316" s="84" t="str">
        <f t="shared" si="144"/>
        <v/>
      </c>
      <c r="CM316" s="84">
        <f>IFERROR(FIND("POLÍCIA RODOVIÁRIA",consulta_completa__11[[#This Row],[14 - Inst. Atuando no Local]]),0)</f>
        <v>0</v>
      </c>
      <c r="CN316" s="84" t="str">
        <f t="shared" si="145"/>
        <v/>
      </c>
      <c r="CO316" s="84">
        <f>IFERROR(FIND("POLÍCIA MILITAR",consulta_completa__11[[#This Row],[14 - Inst. Atuando no Local]]),0)</f>
        <v>0</v>
      </c>
      <c r="CP316" s="84" t="str">
        <f t="shared" si="146"/>
        <v/>
      </c>
      <c r="CQ316" s="84">
        <f>IFERROR(FIND("POLÍCIA CIVIL",consulta_completa__11[[#This Row],[14 - Inst. Atuando no Local]]),0)</f>
        <v>0</v>
      </c>
      <c r="CR316" s="84" t="str">
        <f t="shared" si="147"/>
        <v/>
      </c>
      <c r="CS316" s="84">
        <f>IFERROR(FIND("MARINHA DO BRASIL",consulta_completa__11[[#This Row],[14 - Inst. Atuando no Local]]),0)</f>
        <v>0</v>
      </c>
      <c r="CT316" s="84" t="str">
        <f t="shared" si="148"/>
        <v/>
      </c>
      <c r="CU316" s="84">
        <f>IFERROR(FIND("EMPRESA ESPECIALIZADA EM ATENDIMENTO",consulta_completa__11[[#This Row],[14 - Inst. Atuando no Local]]),0)</f>
        <v>0</v>
      </c>
      <c r="CV316" s="84" t="str">
        <f t="shared" si="149"/>
        <v/>
      </c>
      <c r="CW316" s="84">
        <f>IFERROR(FIND("IBAMA",consulta_completa__11[[#This Row],[14 - Inst. Atuando no Local]]),0)</f>
        <v>0</v>
      </c>
      <c r="CX316" s="84" t="str">
        <f t="shared" si="150"/>
        <v/>
      </c>
      <c r="CY316" s="84" t="str">
        <f>IF(consulta_completa__11[[#This Row],[14 - Inst. Atuando no Local]]="","X","")</f>
        <v/>
      </c>
      <c r="CZ316" s="84">
        <f>IFERROR(FIND("OUTRA (S)",consulta_completa__11[[#This Row],[14 - Inst. Atuando no Local]]),0)</f>
        <v>0</v>
      </c>
      <c r="DA316" s="84" t="str">
        <f t="shared" si="151"/>
        <v/>
      </c>
      <c r="DB316" s="35" t="str">
        <f t="shared" si="152"/>
        <v>Sim</v>
      </c>
      <c r="DC316" s="35" t="str">
        <f t="shared" si="153"/>
        <v>Não</v>
      </c>
      <c r="DD316" s="35" t="str">
        <f t="shared" si="154"/>
        <v>Sim</v>
      </c>
      <c r="DE316" s="87" t="str">
        <f t="shared" si="125"/>
        <v>Federal</v>
      </c>
    </row>
    <row r="317" spans="1:109">
      <c r="A317" s="14">
        <v>20255843256</v>
      </c>
      <c r="B317" s="1">
        <v>45784</v>
      </c>
      <c r="C317" t="s">
        <v>109</v>
      </c>
      <c r="D317" t="s">
        <v>212</v>
      </c>
      <c r="E317" t="s">
        <v>452</v>
      </c>
      <c r="F317" t="s">
        <v>112</v>
      </c>
      <c r="G317" t="s">
        <v>113</v>
      </c>
      <c r="H317" t="s">
        <v>114</v>
      </c>
      <c r="I317" t="s">
        <v>114</v>
      </c>
      <c r="J317" t="s">
        <v>3077</v>
      </c>
      <c r="K317" t="s">
        <v>3078</v>
      </c>
      <c r="L317" t="s">
        <v>323</v>
      </c>
      <c r="M317" t="s">
        <v>118</v>
      </c>
      <c r="N317" t="s">
        <v>119</v>
      </c>
      <c r="O317" t="s">
        <v>239</v>
      </c>
      <c r="P317" t="s">
        <v>121</v>
      </c>
      <c r="Q317" t="s">
        <v>143</v>
      </c>
      <c r="R317" t="s">
        <v>123</v>
      </c>
      <c r="S317" t="s">
        <v>113</v>
      </c>
      <c r="T317" t="s">
        <v>564</v>
      </c>
      <c r="U317" t="s">
        <v>3079</v>
      </c>
      <c r="V317" t="s">
        <v>3080</v>
      </c>
      <c r="Z317" t="s">
        <v>3081</v>
      </c>
      <c r="AA317" t="s">
        <v>113</v>
      </c>
      <c r="AB317" t="s">
        <v>2369</v>
      </c>
      <c r="AC317" t="s">
        <v>130</v>
      </c>
      <c r="AD317">
        <v>1</v>
      </c>
      <c r="AE317" t="s">
        <v>603</v>
      </c>
      <c r="AF317" t="s">
        <v>113</v>
      </c>
      <c r="AG317" t="s">
        <v>113</v>
      </c>
      <c r="AH317" t="s">
        <v>131</v>
      </c>
      <c r="AI317" t="s">
        <v>132</v>
      </c>
      <c r="AJ317" t="s">
        <v>131</v>
      </c>
      <c r="AK317" t="s">
        <v>3082</v>
      </c>
      <c r="AL317" t="s">
        <v>3083</v>
      </c>
      <c r="AM317" t="s">
        <v>135</v>
      </c>
      <c r="AN317" t="s">
        <v>113</v>
      </c>
      <c r="AO317" t="s">
        <v>113</v>
      </c>
      <c r="AQ317" t="s">
        <v>136</v>
      </c>
      <c r="AR317" t="s">
        <v>113</v>
      </c>
      <c r="AS317" t="s">
        <v>113</v>
      </c>
      <c r="AT317" t="s">
        <v>113</v>
      </c>
      <c r="AU317" t="s">
        <v>113</v>
      </c>
      <c r="AW317" t="s">
        <v>113</v>
      </c>
      <c r="AX317" s="82">
        <f>IFERROR(FIND("Óbitos/feridos",consulta_completa__11[[#This Row],[13 - Ocorrências/Ambientes Atingidos]]),0)</f>
        <v>0</v>
      </c>
      <c r="AY317" s="83" t="str">
        <f t="shared" si="126"/>
        <v/>
      </c>
      <c r="AZ317" s="82">
        <f>IFERROR(FIND("População afetada/evacuada",consulta_completa__11[[#This Row],[13 - Ocorrências/Ambientes Atingidos]]),0)</f>
        <v>0</v>
      </c>
      <c r="BA317" s="82" t="str">
        <f t="shared" si="127"/>
        <v/>
      </c>
      <c r="BB317" s="82">
        <f>IFERROR(FIND("Suspensão de abastecimento de água",consulta_completa__11[[#This Row],[13 - Ocorrências/Ambientes Atingidos]]),0)</f>
        <v>0</v>
      </c>
      <c r="BC317" s="83" t="str">
        <f t="shared" si="155"/>
        <v/>
      </c>
      <c r="BD317" s="82">
        <f>IFERROR(FIND("Rio/córrego",consulta_completa__11[[#This Row],[13 - Ocorrências/Ambientes Atingidos]]),0)</f>
        <v>0</v>
      </c>
      <c r="BE317" s="83" t="str">
        <f t="shared" si="128"/>
        <v/>
      </c>
      <c r="BF317" s="82">
        <f>IFERROR(FIND("Lago",consulta_completa__11[[#This Row],[13 - Ocorrências/Ambientes Atingidos]]),0)</f>
        <v>0</v>
      </c>
      <c r="BG317" s="83" t="str">
        <f t="shared" si="129"/>
        <v/>
      </c>
      <c r="BH317" s="82">
        <f>IFERROR(FIND("Mar",consulta_completa__11[[#This Row],[13 - Ocorrências/Ambientes Atingidos]]),0)</f>
        <v>1</v>
      </c>
      <c r="BI317" s="83" t="str">
        <f t="shared" si="130"/>
        <v>X</v>
      </c>
      <c r="BJ317" s="82">
        <f>IFERROR(FIND("Praia",consulta_completa__11[[#This Row],[13 - Ocorrências/Ambientes Atingidos]]),0)</f>
        <v>0</v>
      </c>
      <c r="BK317" s="83" t="str">
        <f t="shared" si="131"/>
        <v/>
      </c>
      <c r="BL317" s="82">
        <f>IFERROR(FIND("Solo",consulta_completa__11[[#This Row],[13 - Ocorrências/Ambientes Atingidos]]),0)</f>
        <v>0</v>
      </c>
      <c r="BM317" s="83" t="str">
        <f t="shared" si="132"/>
        <v/>
      </c>
      <c r="BN317" s="82">
        <f>IFERROR(FIND("Águas subterrâneas",consulta_completa__11[[#This Row],[13 - Ocorrências/Ambientes Atingidos]]),0)</f>
        <v>0</v>
      </c>
      <c r="BO317" s="83" t="str">
        <f t="shared" si="133"/>
        <v/>
      </c>
      <c r="BP317" s="82">
        <f>IFERROR(FIND("Atmosfera",consulta_completa__11[[#This Row],[13 - Ocorrências/Ambientes Atingidos]]),0)</f>
        <v>0</v>
      </c>
      <c r="BQ317" s="83" t="str">
        <f t="shared" si="134"/>
        <v/>
      </c>
      <c r="BR317" s="82">
        <f>IFERROR(FIND("Flora",consulta_completa__11[[#This Row],[13 - Ocorrências/Ambientes Atingidos]]),0)</f>
        <v>0</v>
      </c>
      <c r="BS317" s="83" t="str">
        <f t="shared" si="135"/>
        <v/>
      </c>
      <c r="BT317" s="82">
        <f>IFERROR(FIND("Fauna",consulta_completa__11[[#This Row],[13 - Ocorrências/Ambientes Atingidos]]),0)</f>
        <v>0</v>
      </c>
      <c r="BU317" s="83" t="str">
        <f t="shared" si="136"/>
        <v/>
      </c>
      <c r="BV317" s="82">
        <f>IFERROR(FIND("UC federal",consulta_completa__11[[#This Row],[13 - Ocorrências/Ambientes Atingidos]]),0)</f>
        <v>0</v>
      </c>
      <c r="BW317" s="83" t="str">
        <f t="shared" si="137"/>
        <v/>
      </c>
      <c r="BX317" s="82">
        <f>IFERROR(FIND("UC estadual/municipal",consulta_completa__11[[#This Row],[13 - Ocorrências/Ambientes Atingidos]]),0)</f>
        <v>0</v>
      </c>
      <c r="BY317" s="83" t="str">
        <f t="shared" si="138"/>
        <v/>
      </c>
      <c r="BZ317" s="82">
        <f>IFERROR(FIND("Outro(s)",consulta_completa__11[[#This Row],[13 - Ocorrências/Ambientes Atingidos]]),0)</f>
        <v>0</v>
      </c>
      <c r="CA317" s="83" t="str">
        <f t="shared" si="139"/>
        <v/>
      </c>
      <c r="CB317" s="82">
        <f>IFERROR(FIND("Sem dano",consulta_completa__11[[#This Row],[13 - Ocorrências/Ambientes Atingidos]]),0)</f>
        <v>0</v>
      </c>
      <c r="CC317" s="83" t="str">
        <f t="shared" si="140"/>
        <v/>
      </c>
      <c r="CD317" s="82" t="str">
        <f>IF(consulta_completa__11[[#This Row],[13 - Ocorrências/Ambientes Atingidos]]="","X","")</f>
        <v/>
      </c>
      <c r="CE317" s="84">
        <f>IFERROR(FIND("IBAMA",consulta_completa__11[[#This Row],[14 - Inst. Atuando no Local]]),0)</f>
        <v>0</v>
      </c>
      <c r="CF317" s="84" t="str">
        <f t="shared" si="141"/>
        <v/>
      </c>
      <c r="CG317" s="84">
        <f>IFERROR(FIND("OEMA",consulta_completa__11[[#This Row],[14 - Inst. Atuando no Local]]),0)</f>
        <v>0</v>
      </c>
      <c r="CH317" s="84" t="str">
        <f t="shared" si="142"/>
        <v/>
      </c>
      <c r="CI317" s="84">
        <f>IFERROR(FIND("DEFESA CIVIL",consulta_completa__11[[#This Row],[14 - Inst. Atuando no Local]]),0)</f>
        <v>0</v>
      </c>
      <c r="CJ317" s="84" t="str">
        <f t="shared" si="143"/>
        <v/>
      </c>
      <c r="CK317" s="84">
        <f>IFERROR(FIND("CORPO DE BOMBEIROS",consulta_completa__11[[#This Row],[14 - Inst. Atuando no Local]]),0)</f>
        <v>0</v>
      </c>
      <c r="CL317" s="84" t="str">
        <f t="shared" si="144"/>
        <v/>
      </c>
      <c r="CM317" s="84">
        <f>IFERROR(FIND("POLÍCIA RODOVIÁRIA",consulta_completa__11[[#This Row],[14 - Inst. Atuando no Local]]),0)</f>
        <v>0</v>
      </c>
      <c r="CN317" s="84" t="str">
        <f t="shared" si="145"/>
        <v/>
      </c>
      <c r="CO317" s="84">
        <f>IFERROR(FIND("POLÍCIA MILITAR",consulta_completa__11[[#This Row],[14 - Inst. Atuando no Local]]),0)</f>
        <v>0</v>
      </c>
      <c r="CP317" s="84" t="str">
        <f t="shared" si="146"/>
        <v/>
      </c>
      <c r="CQ317" s="84">
        <f>IFERROR(FIND("POLÍCIA CIVIL",consulta_completa__11[[#This Row],[14 - Inst. Atuando no Local]]),0)</f>
        <v>0</v>
      </c>
      <c r="CR317" s="84" t="str">
        <f t="shared" si="147"/>
        <v/>
      </c>
      <c r="CS317" s="84">
        <f>IFERROR(FIND("MARINHA DO BRASIL",consulta_completa__11[[#This Row],[14 - Inst. Atuando no Local]]),0)</f>
        <v>0</v>
      </c>
      <c r="CT317" s="84" t="str">
        <f t="shared" si="148"/>
        <v/>
      </c>
      <c r="CU317" s="84">
        <f>IFERROR(FIND("EMPRESA ESPECIALIZADA EM ATENDIMENTO",consulta_completa__11[[#This Row],[14 - Inst. Atuando no Local]]),0)</f>
        <v>0</v>
      </c>
      <c r="CV317" s="84" t="str">
        <f t="shared" si="149"/>
        <v/>
      </c>
      <c r="CW317" s="84">
        <f>IFERROR(FIND("IBAMA",consulta_completa__11[[#This Row],[14 - Inst. Atuando no Local]]),0)</f>
        <v>0</v>
      </c>
      <c r="CX317" s="84" t="str">
        <f t="shared" si="150"/>
        <v/>
      </c>
      <c r="CY317" s="84" t="str">
        <f>IF(consulta_completa__11[[#This Row],[14 - Inst. Atuando no Local]]="","X","")</f>
        <v/>
      </c>
      <c r="CZ317" s="84">
        <f>IFERROR(FIND("OUTRA (S)",consulta_completa__11[[#This Row],[14 - Inst. Atuando no Local]]),0)</f>
        <v>0</v>
      </c>
      <c r="DA317" s="84" t="str">
        <f t="shared" si="151"/>
        <v/>
      </c>
      <c r="DB317" s="35" t="str">
        <f t="shared" si="152"/>
        <v>Sim</v>
      </c>
      <c r="DC317" s="35" t="str">
        <f t="shared" si="153"/>
        <v>Não</v>
      </c>
      <c r="DD317" s="35" t="str">
        <f t="shared" si="154"/>
        <v>Sim</v>
      </c>
      <c r="DE317" s="87" t="str">
        <f t="shared" si="125"/>
        <v>Federal</v>
      </c>
    </row>
    <row r="318" spans="1:109">
      <c r="A318" s="14">
        <v>20255928825</v>
      </c>
      <c r="B318" s="1">
        <v>45785</v>
      </c>
      <c r="C318" t="s">
        <v>160</v>
      </c>
      <c r="D318" t="s">
        <v>161</v>
      </c>
      <c r="E318" t="s">
        <v>162</v>
      </c>
      <c r="F318" t="s">
        <v>163</v>
      </c>
      <c r="G318" t="s">
        <v>113</v>
      </c>
      <c r="H318" t="s">
        <v>114</v>
      </c>
      <c r="I318" t="s">
        <v>114</v>
      </c>
      <c r="J318" t="s">
        <v>945</v>
      </c>
      <c r="K318" t="s">
        <v>2633</v>
      </c>
      <c r="L318" t="s">
        <v>166</v>
      </c>
      <c r="M318" t="s">
        <v>140</v>
      </c>
      <c r="N318" t="s">
        <v>119</v>
      </c>
      <c r="O318" t="s">
        <v>120</v>
      </c>
      <c r="P318" t="s">
        <v>142</v>
      </c>
      <c r="Q318" t="s">
        <v>122</v>
      </c>
      <c r="R318" t="s">
        <v>123</v>
      </c>
      <c r="S318" t="s">
        <v>113</v>
      </c>
      <c r="T318" t="s">
        <v>113</v>
      </c>
      <c r="U318" t="s">
        <v>1623</v>
      </c>
      <c r="V318" t="s">
        <v>2737</v>
      </c>
      <c r="Z318" t="s">
        <v>1625</v>
      </c>
      <c r="AA318" t="s">
        <v>1626</v>
      </c>
      <c r="AB318" t="s">
        <v>2667</v>
      </c>
      <c r="AC318" t="s">
        <v>173</v>
      </c>
      <c r="AD318">
        <v>1</v>
      </c>
      <c r="AE318" t="s">
        <v>1627</v>
      </c>
      <c r="AF318" t="s">
        <v>113</v>
      </c>
      <c r="AG318" t="s">
        <v>113</v>
      </c>
      <c r="AH318" t="s">
        <v>131</v>
      </c>
      <c r="AI318" t="s">
        <v>132</v>
      </c>
      <c r="AJ318" t="s">
        <v>131</v>
      </c>
      <c r="AK318" t="s">
        <v>2885</v>
      </c>
      <c r="AL318" t="s">
        <v>3084</v>
      </c>
      <c r="AM318" t="s">
        <v>2042</v>
      </c>
      <c r="AN318" t="s">
        <v>113</v>
      </c>
      <c r="AO318" t="s">
        <v>113</v>
      </c>
      <c r="AP318">
        <v>41988207121</v>
      </c>
      <c r="AQ318" t="s">
        <v>178</v>
      </c>
      <c r="AR318" t="s">
        <v>113</v>
      </c>
      <c r="AS318" t="s">
        <v>113</v>
      </c>
      <c r="AT318" t="s">
        <v>113</v>
      </c>
      <c r="AU318" t="s">
        <v>113</v>
      </c>
      <c r="AW318" t="s">
        <v>113</v>
      </c>
      <c r="AX318" s="82">
        <f>IFERROR(FIND("Óbitos/feridos",consulta_completa__11[[#This Row],[13 - Ocorrências/Ambientes Atingidos]]),0)</f>
        <v>0</v>
      </c>
      <c r="AY318" s="83" t="str">
        <f t="shared" si="126"/>
        <v/>
      </c>
      <c r="AZ318" s="82">
        <f>IFERROR(FIND("População afetada/evacuada",consulta_completa__11[[#This Row],[13 - Ocorrências/Ambientes Atingidos]]),0)</f>
        <v>0</v>
      </c>
      <c r="BA318" s="82" t="str">
        <f t="shared" si="127"/>
        <v/>
      </c>
      <c r="BB318" s="82">
        <f>IFERROR(FIND("Suspensão de abastecimento de água",consulta_completa__11[[#This Row],[13 - Ocorrências/Ambientes Atingidos]]),0)</f>
        <v>0</v>
      </c>
      <c r="BC318" s="83" t="str">
        <f t="shared" si="155"/>
        <v/>
      </c>
      <c r="BD318" s="82">
        <f>IFERROR(FIND("Rio/córrego",consulta_completa__11[[#This Row],[13 - Ocorrências/Ambientes Atingidos]]),0)</f>
        <v>0</v>
      </c>
      <c r="BE318" s="83" t="str">
        <f t="shared" si="128"/>
        <v/>
      </c>
      <c r="BF318" s="82">
        <f>IFERROR(FIND("Lago",consulta_completa__11[[#This Row],[13 - Ocorrências/Ambientes Atingidos]]),0)</f>
        <v>0</v>
      </c>
      <c r="BG318" s="83" t="str">
        <f t="shared" si="129"/>
        <v/>
      </c>
      <c r="BH318" s="82">
        <f>IFERROR(FIND("Mar",consulta_completa__11[[#This Row],[13 - Ocorrências/Ambientes Atingidos]]),0)</f>
        <v>0</v>
      </c>
      <c r="BI318" s="83" t="str">
        <f t="shared" si="130"/>
        <v/>
      </c>
      <c r="BJ318" s="82">
        <f>IFERROR(FIND("Praia",consulta_completa__11[[#This Row],[13 - Ocorrências/Ambientes Atingidos]]),0)</f>
        <v>0</v>
      </c>
      <c r="BK318" s="83" t="str">
        <f t="shared" si="131"/>
        <v/>
      </c>
      <c r="BL318" s="82">
        <f>IFERROR(FIND("Solo",consulta_completa__11[[#This Row],[13 - Ocorrências/Ambientes Atingidos]]),0)</f>
        <v>1</v>
      </c>
      <c r="BM318" s="83" t="str">
        <f t="shared" si="132"/>
        <v>X</v>
      </c>
      <c r="BN318" s="82">
        <f>IFERROR(FIND("Águas subterrâneas",consulta_completa__11[[#This Row],[13 - Ocorrências/Ambientes Atingidos]]),0)</f>
        <v>0</v>
      </c>
      <c r="BO318" s="83" t="str">
        <f t="shared" si="133"/>
        <v/>
      </c>
      <c r="BP318" s="82">
        <f>IFERROR(FIND("Atmosfera",consulta_completa__11[[#This Row],[13 - Ocorrências/Ambientes Atingidos]]),0)</f>
        <v>0</v>
      </c>
      <c r="BQ318" s="83" t="str">
        <f t="shared" si="134"/>
        <v/>
      </c>
      <c r="BR318" s="82">
        <f>IFERROR(FIND("Flora",consulta_completa__11[[#This Row],[13 - Ocorrências/Ambientes Atingidos]]),0)</f>
        <v>0</v>
      </c>
      <c r="BS318" s="83" t="str">
        <f t="shared" si="135"/>
        <v/>
      </c>
      <c r="BT318" s="82">
        <f>IFERROR(FIND("Fauna",consulta_completa__11[[#This Row],[13 - Ocorrências/Ambientes Atingidos]]),0)</f>
        <v>0</v>
      </c>
      <c r="BU318" s="83" t="str">
        <f t="shared" si="136"/>
        <v/>
      </c>
      <c r="BV318" s="82">
        <f>IFERROR(FIND("UC federal",consulta_completa__11[[#This Row],[13 - Ocorrências/Ambientes Atingidos]]),0)</f>
        <v>0</v>
      </c>
      <c r="BW318" s="83" t="str">
        <f t="shared" si="137"/>
        <v/>
      </c>
      <c r="BX318" s="82">
        <f>IFERROR(FIND("UC estadual/municipal",consulta_completa__11[[#This Row],[13 - Ocorrências/Ambientes Atingidos]]),0)</f>
        <v>0</v>
      </c>
      <c r="BY318" s="83" t="str">
        <f t="shared" si="138"/>
        <v/>
      </c>
      <c r="BZ318" s="82">
        <f>IFERROR(FIND("Outro(s)",consulta_completa__11[[#This Row],[13 - Ocorrências/Ambientes Atingidos]]),0)</f>
        <v>0</v>
      </c>
      <c r="CA318" s="83" t="str">
        <f t="shared" si="139"/>
        <v/>
      </c>
      <c r="CB318" s="82">
        <f>IFERROR(FIND("Sem dano",consulta_completa__11[[#This Row],[13 - Ocorrências/Ambientes Atingidos]]),0)</f>
        <v>0</v>
      </c>
      <c r="CC318" s="83" t="str">
        <f t="shared" si="140"/>
        <v/>
      </c>
      <c r="CD318" s="82" t="str">
        <f>IF(consulta_completa__11[[#This Row],[13 - Ocorrências/Ambientes Atingidos]]="","X","")</f>
        <v/>
      </c>
      <c r="CE318" s="84">
        <f>IFERROR(FIND("IBAMA",consulta_completa__11[[#This Row],[14 - Inst. Atuando no Local]]),0)</f>
        <v>0</v>
      </c>
      <c r="CF318" s="84" t="str">
        <f t="shared" si="141"/>
        <v/>
      </c>
      <c r="CG318" s="84">
        <f>IFERROR(FIND("OEMA",consulta_completa__11[[#This Row],[14 - Inst. Atuando no Local]]),0)</f>
        <v>0</v>
      </c>
      <c r="CH318" s="84" t="str">
        <f t="shared" si="142"/>
        <v/>
      </c>
      <c r="CI318" s="84">
        <f>IFERROR(FIND("DEFESA CIVIL",consulta_completa__11[[#This Row],[14 - Inst. Atuando no Local]]),0)</f>
        <v>0</v>
      </c>
      <c r="CJ318" s="84" t="str">
        <f t="shared" si="143"/>
        <v/>
      </c>
      <c r="CK318" s="84">
        <f>IFERROR(FIND("CORPO DE BOMBEIROS",consulta_completa__11[[#This Row],[14 - Inst. Atuando no Local]]),0)</f>
        <v>0</v>
      </c>
      <c r="CL318" s="84" t="str">
        <f t="shared" si="144"/>
        <v/>
      </c>
      <c r="CM318" s="84">
        <f>IFERROR(FIND("POLÍCIA RODOVIÁRIA",consulta_completa__11[[#This Row],[14 - Inst. Atuando no Local]]),0)</f>
        <v>0</v>
      </c>
      <c r="CN318" s="84" t="str">
        <f t="shared" si="145"/>
        <v/>
      </c>
      <c r="CO318" s="84">
        <f>IFERROR(FIND("POLÍCIA MILITAR",consulta_completa__11[[#This Row],[14 - Inst. Atuando no Local]]),0)</f>
        <v>0</v>
      </c>
      <c r="CP318" s="84" t="str">
        <f t="shared" si="146"/>
        <v/>
      </c>
      <c r="CQ318" s="84">
        <f>IFERROR(FIND("POLÍCIA CIVIL",consulta_completa__11[[#This Row],[14 - Inst. Atuando no Local]]),0)</f>
        <v>0</v>
      </c>
      <c r="CR318" s="84" t="str">
        <f t="shared" si="147"/>
        <v/>
      </c>
      <c r="CS318" s="84">
        <f>IFERROR(FIND("MARINHA DO BRASIL",consulta_completa__11[[#This Row],[14 - Inst. Atuando no Local]]),0)</f>
        <v>0</v>
      </c>
      <c r="CT318" s="84" t="str">
        <f t="shared" si="148"/>
        <v/>
      </c>
      <c r="CU318" s="84">
        <f>IFERROR(FIND("EMPRESA ESPECIALIZADA EM ATENDIMENTO",consulta_completa__11[[#This Row],[14 - Inst. Atuando no Local]]),0)</f>
        <v>0</v>
      </c>
      <c r="CV318" s="84" t="str">
        <f t="shared" si="149"/>
        <v/>
      </c>
      <c r="CW318" s="84">
        <f>IFERROR(FIND("IBAMA",consulta_completa__11[[#This Row],[14 - Inst. Atuando no Local]]),0)</f>
        <v>0</v>
      </c>
      <c r="CX318" s="84" t="str">
        <f t="shared" si="150"/>
        <v/>
      </c>
      <c r="CY318" s="84" t="str">
        <f>IF(consulta_completa__11[[#This Row],[14 - Inst. Atuando no Local]]="","X","")</f>
        <v/>
      </c>
      <c r="CZ318" s="84">
        <f>IFERROR(FIND("OUTRA (S)",consulta_completa__11[[#This Row],[14 - Inst. Atuando no Local]]),0)</f>
        <v>0</v>
      </c>
      <c r="DA318" s="84" t="str">
        <f t="shared" si="151"/>
        <v/>
      </c>
      <c r="DB318" s="35" t="str">
        <f t="shared" si="152"/>
        <v>Sim</v>
      </c>
      <c r="DC318" s="35" t="str">
        <f t="shared" si="153"/>
        <v>Não</v>
      </c>
      <c r="DD318" s="35" t="str">
        <f t="shared" si="154"/>
        <v>Sim</v>
      </c>
      <c r="DE318" s="87" t="str">
        <f t="shared" si="125"/>
        <v>Federal</v>
      </c>
    </row>
    <row r="319" spans="1:109">
      <c r="A319" s="14">
        <v>20255954034</v>
      </c>
      <c r="B319" s="1">
        <v>45785</v>
      </c>
      <c r="C319" t="s">
        <v>1583</v>
      </c>
      <c r="D319" t="s">
        <v>180</v>
      </c>
      <c r="E319" t="s">
        <v>286</v>
      </c>
      <c r="F319" t="s">
        <v>453</v>
      </c>
      <c r="G319" t="s">
        <v>113</v>
      </c>
      <c r="H319" t="s">
        <v>114</v>
      </c>
      <c r="I319" t="s">
        <v>114</v>
      </c>
      <c r="J319" t="s">
        <v>3085</v>
      </c>
      <c r="K319" t="s">
        <v>113</v>
      </c>
      <c r="L319" t="s">
        <v>113</v>
      </c>
      <c r="M319" t="s">
        <v>297</v>
      </c>
      <c r="N319" t="s">
        <v>271</v>
      </c>
      <c r="O319" t="s">
        <v>185</v>
      </c>
      <c r="P319" t="s">
        <v>142</v>
      </c>
      <c r="Q319" t="s">
        <v>230</v>
      </c>
      <c r="R319" t="s">
        <v>123</v>
      </c>
      <c r="S319" t="s">
        <v>113</v>
      </c>
      <c r="T319" t="s">
        <v>3086</v>
      </c>
      <c r="U319" t="s">
        <v>631</v>
      </c>
      <c r="V319" t="s">
        <v>3087</v>
      </c>
      <c r="Y319" t="b">
        <v>1</v>
      </c>
      <c r="Z319" t="s">
        <v>633</v>
      </c>
      <c r="AA319" t="s">
        <v>3088</v>
      </c>
      <c r="AB319" t="s">
        <v>113</v>
      </c>
      <c r="AC319" t="s">
        <v>113</v>
      </c>
      <c r="AE319" t="s">
        <v>3089</v>
      </c>
      <c r="AF319" t="s">
        <v>113</v>
      </c>
      <c r="AG319" t="s">
        <v>113</v>
      </c>
      <c r="AH319" t="s">
        <v>131</v>
      </c>
      <c r="AI319" t="s">
        <v>132</v>
      </c>
      <c r="AJ319" t="s">
        <v>131</v>
      </c>
      <c r="AK319" t="s">
        <v>3090</v>
      </c>
      <c r="AL319" t="s">
        <v>3091</v>
      </c>
      <c r="AM319" t="s">
        <v>153</v>
      </c>
      <c r="AN319" t="s">
        <v>154</v>
      </c>
      <c r="AO319" t="s">
        <v>155</v>
      </c>
      <c r="AP319">
        <v>6133161070</v>
      </c>
      <c r="AQ319" t="s">
        <v>156</v>
      </c>
      <c r="AR319" t="s">
        <v>113</v>
      </c>
      <c r="AS319" t="s">
        <v>113</v>
      </c>
      <c r="AT319" t="s">
        <v>113</v>
      </c>
      <c r="AU319" t="s">
        <v>3060</v>
      </c>
      <c r="AW319" t="s">
        <v>637</v>
      </c>
      <c r="AX319" s="82">
        <f>IFERROR(FIND("Óbitos/feridos",consulta_completa__11[[#This Row],[13 - Ocorrências/Ambientes Atingidos]]),0)</f>
        <v>1</v>
      </c>
      <c r="AY319" s="83" t="str">
        <f t="shared" si="126"/>
        <v>X</v>
      </c>
      <c r="AZ319" s="82">
        <f>IFERROR(FIND("População afetada/evacuada",consulta_completa__11[[#This Row],[13 - Ocorrências/Ambientes Atingidos]]),0)</f>
        <v>0</v>
      </c>
      <c r="BA319" s="82" t="str">
        <f t="shared" si="127"/>
        <v/>
      </c>
      <c r="BB319" s="82">
        <f>IFERROR(FIND("Suspensão de abastecimento de água",consulta_completa__11[[#This Row],[13 - Ocorrências/Ambientes Atingidos]]),0)</f>
        <v>0</v>
      </c>
      <c r="BC319" s="83" t="str">
        <f t="shared" si="155"/>
        <v/>
      </c>
      <c r="BD319" s="82">
        <f>IFERROR(FIND("Rio/córrego",consulta_completa__11[[#This Row],[13 - Ocorrências/Ambientes Atingidos]]),0)</f>
        <v>0</v>
      </c>
      <c r="BE319" s="83" t="str">
        <f t="shared" si="128"/>
        <v/>
      </c>
      <c r="BF319" s="82">
        <f>IFERROR(FIND("Lago",consulta_completa__11[[#This Row],[13 - Ocorrências/Ambientes Atingidos]]),0)</f>
        <v>0</v>
      </c>
      <c r="BG319" s="83" t="str">
        <f t="shared" si="129"/>
        <v/>
      </c>
      <c r="BH319" s="82">
        <f>IFERROR(FIND("Mar",consulta_completa__11[[#This Row],[13 - Ocorrências/Ambientes Atingidos]]),0)</f>
        <v>0</v>
      </c>
      <c r="BI319" s="83" t="str">
        <f t="shared" si="130"/>
        <v/>
      </c>
      <c r="BJ319" s="82">
        <f>IFERROR(FIND("Praia",consulta_completa__11[[#This Row],[13 - Ocorrências/Ambientes Atingidos]]),0)</f>
        <v>0</v>
      </c>
      <c r="BK319" s="83" t="str">
        <f t="shared" si="131"/>
        <v/>
      </c>
      <c r="BL319" s="82">
        <f>IFERROR(FIND("Solo",consulta_completa__11[[#This Row],[13 - Ocorrências/Ambientes Atingidos]]),0)</f>
        <v>17</v>
      </c>
      <c r="BM319" s="83" t="str">
        <f t="shared" si="132"/>
        <v>X</v>
      </c>
      <c r="BN319" s="82">
        <f>IFERROR(FIND("Águas subterrâneas",consulta_completa__11[[#This Row],[13 - Ocorrências/Ambientes Atingidos]]),0)</f>
        <v>0</v>
      </c>
      <c r="BO319" s="83" t="str">
        <f t="shared" si="133"/>
        <v/>
      </c>
      <c r="BP319" s="82">
        <f>IFERROR(FIND("Atmosfera",consulta_completa__11[[#This Row],[13 - Ocorrências/Ambientes Atingidos]]),0)</f>
        <v>0</v>
      </c>
      <c r="BQ319" s="83" t="str">
        <f t="shared" si="134"/>
        <v/>
      </c>
      <c r="BR319" s="82">
        <f>IFERROR(FIND("Flora",consulta_completa__11[[#This Row],[13 - Ocorrências/Ambientes Atingidos]]),0)</f>
        <v>0</v>
      </c>
      <c r="BS319" s="83" t="str">
        <f t="shared" si="135"/>
        <v/>
      </c>
      <c r="BT319" s="82">
        <f>IFERROR(FIND("Fauna",consulta_completa__11[[#This Row],[13 - Ocorrências/Ambientes Atingidos]]),0)</f>
        <v>0</v>
      </c>
      <c r="BU319" s="83" t="str">
        <f t="shared" si="136"/>
        <v/>
      </c>
      <c r="BV319" s="82">
        <f>IFERROR(FIND("UC federal",consulta_completa__11[[#This Row],[13 - Ocorrências/Ambientes Atingidos]]),0)</f>
        <v>0</v>
      </c>
      <c r="BW319" s="83" t="str">
        <f t="shared" si="137"/>
        <v/>
      </c>
      <c r="BX319" s="82">
        <f>IFERROR(FIND("UC estadual/municipal",consulta_completa__11[[#This Row],[13 - Ocorrências/Ambientes Atingidos]]),0)</f>
        <v>0</v>
      </c>
      <c r="BY319" s="83" t="str">
        <f t="shared" si="138"/>
        <v/>
      </c>
      <c r="BZ319" s="82">
        <f>IFERROR(FIND("Outro(s)",consulta_completa__11[[#This Row],[13 - Ocorrências/Ambientes Atingidos]]),0)</f>
        <v>0</v>
      </c>
      <c r="CA319" s="83" t="str">
        <f t="shared" si="139"/>
        <v/>
      </c>
      <c r="CB319" s="82">
        <f>IFERROR(FIND("Sem dano",consulta_completa__11[[#This Row],[13 - Ocorrências/Ambientes Atingidos]]),0)</f>
        <v>0</v>
      </c>
      <c r="CC319" s="83" t="str">
        <f t="shared" si="140"/>
        <v/>
      </c>
      <c r="CD319" s="82" t="str">
        <f>IF(consulta_completa__11[[#This Row],[13 - Ocorrências/Ambientes Atingidos]]="","X","")</f>
        <v/>
      </c>
      <c r="CE319" s="84">
        <f>IFERROR(FIND("IBAMA",consulta_completa__11[[#This Row],[14 - Inst. Atuando no Local]]),0)</f>
        <v>0</v>
      </c>
      <c r="CF319" s="84" t="str">
        <f t="shared" si="141"/>
        <v/>
      </c>
      <c r="CG319" s="84">
        <f>IFERROR(FIND("OEMA",consulta_completa__11[[#This Row],[14 - Inst. Atuando no Local]]),0)</f>
        <v>0</v>
      </c>
      <c r="CH319" s="84" t="str">
        <f t="shared" si="142"/>
        <v/>
      </c>
      <c r="CI319" s="84">
        <f>IFERROR(FIND("DEFESA CIVIL",consulta_completa__11[[#This Row],[14 - Inst. Atuando no Local]]),0)</f>
        <v>0</v>
      </c>
      <c r="CJ319" s="84" t="str">
        <f t="shared" si="143"/>
        <v/>
      </c>
      <c r="CK319" s="84">
        <f>IFERROR(FIND("CORPO DE BOMBEIROS",consulta_completa__11[[#This Row],[14 - Inst. Atuando no Local]]),0)</f>
        <v>0</v>
      </c>
      <c r="CL319" s="84" t="str">
        <f t="shared" si="144"/>
        <v/>
      </c>
      <c r="CM319" s="84">
        <f>IFERROR(FIND("POLÍCIA RODOVIÁRIA",consulta_completa__11[[#This Row],[14 - Inst. Atuando no Local]]),0)</f>
        <v>0</v>
      </c>
      <c r="CN319" s="84" t="str">
        <f t="shared" si="145"/>
        <v/>
      </c>
      <c r="CO319" s="84">
        <f>IFERROR(FIND("POLÍCIA MILITAR",consulta_completa__11[[#This Row],[14 - Inst. Atuando no Local]]),0)</f>
        <v>0</v>
      </c>
      <c r="CP319" s="84" t="str">
        <f t="shared" si="146"/>
        <v/>
      </c>
      <c r="CQ319" s="84">
        <f>IFERROR(FIND("POLÍCIA CIVIL",consulta_completa__11[[#This Row],[14 - Inst. Atuando no Local]]),0)</f>
        <v>0</v>
      </c>
      <c r="CR319" s="84" t="str">
        <f t="shared" si="147"/>
        <v/>
      </c>
      <c r="CS319" s="84">
        <f>IFERROR(FIND("MARINHA DO BRASIL",consulta_completa__11[[#This Row],[14 - Inst. Atuando no Local]]),0)</f>
        <v>0</v>
      </c>
      <c r="CT319" s="84" t="str">
        <f t="shared" si="148"/>
        <v/>
      </c>
      <c r="CU319" s="84">
        <f>IFERROR(FIND("EMPRESA ESPECIALIZADA EM ATENDIMENTO",consulta_completa__11[[#This Row],[14 - Inst. Atuando no Local]]),0)</f>
        <v>0</v>
      </c>
      <c r="CV319" s="84" t="str">
        <f t="shared" si="149"/>
        <v/>
      </c>
      <c r="CW319" s="84">
        <f>IFERROR(FIND("IBAMA",consulta_completa__11[[#This Row],[14 - Inst. Atuando no Local]]),0)</f>
        <v>0</v>
      </c>
      <c r="CX319" s="84" t="str">
        <f t="shared" si="150"/>
        <v/>
      </c>
      <c r="CY319" s="84" t="str">
        <f>IF(consulta_completa__11[[#This Row],[14 - Inst. Atuando no Local]]="","X","")</f>
        <v/>
      </c>
      <c r="CZ319" s="84">
        <f>IFERROR(FIND("OUTRA (S)",consulta_completa__11[[#This Row],[14 - Inst. Atuando no Local]]),0)</f>
        <v>0</v>
      </c>
      <c r="DA319" s="84" t="str">
        <f t="shared" si="151"/>
        <v/>
      </c>
      <c r="DB319" s="35" t="str">
        <f t="shared" si="152"/>
        <v>Sim</v>
      </c>
      <c r="DC319" s="35" t="str">
        <f t="shared" si="153"/>
        <v>Não</v>
      </c>
      <c r="DD319" s="35" t="str">
        <f t="shared" si="154"/>
        <v>Sim</v>
      </c>
      <c r="DE319" s="87" t="str">
        <f t="shared" si="125"/>
        <v>Sem informação</v>
      </c>
    </row>
    <row r="320" spans="1:109">
      <c r="A320" s="14">
        <v>202551179220</v>
      </c>
      <c r="B320" s="1">
        <v>45785</v>
      </c>
      <c r="C320" t="s">
        <v>238</v>
      </c>
      <c r="D320" t="s">
        <v>212</v>
      </c>
      <c r="E320" t="s">
        <v>111</v>
      </c>
      <c r="F320" t="s">
        <v>112</v>
      </c>
      <c r="G320" t="s">
        <v>2354</v>
      </c>
      <c r="H320" t="s">
        <v>3092</v>
      </c>
      <c r="I320" t="s">
        <v>117</v>
      </c>
      <c r="J320" t="s">
        <v>113</v>
      </c>
      <c r="K320" t="s">
        <v>114</v>
      </c>
      <c r="L320" t="s">
        <v>114</v>
      </c>
      <c r="M320" t="s">
        <v>118</v>
      </c>
      <c r="N320" t="s">
        <v>113</v>
      </c>
      <c r="O320" t="s">
        <v>239</v>
      </c>
      <c r="P320" t="s">
        <v>142</v>
      </c>
      <c r="Q320" t="s">
        <v>122</v>
      </c>
      <c r="R320" t="s">
        <v>123</v>
      </c>
      <c r="S320" t="s">
        <v>201</v>
      </c>
      <c r="T320" t="s">
        <v>240</v>
      </c>
      <c r="U320" t="s">
        <v>113</v>
      </c>
      <c r="V320" t="s">
        <v>3093</v>
      </c>
      <c r="X320" t="b">
        <v>1</v>
      </c>
      <c r="Z320" t="s">
        <v>242</v>
      </c>
      <c r="AA320" t="s">
        <v>3094</v>
      </c>
      <c r="AB320" t="s">
        <v>248</v>
      </c>
      <c r="AC320" t="s">
        <v>244</v>
      </c>
      <c r="AD320">
        <v>1</v>
      </c>
      <c r="AE320" t="s">
        <v>113</v>
      </c>
      <c r="AF320" t="s">
        <v>113</v>
      </c>
      <c r="AG320" t="s">
        <v>113</v>
      </c>
      <c r="AH320" t="s">
        <v>131</v>
      </c>
      <c r="AI320" t="s">
        <v>131</v>
      </c>
      <c r="AJ320" t="s">
        <v>131</v>
      </c>
      <c r="AK320" t="s">
        <v>3095</v>
      </c>
      <c r="AL320" t="s">
        <v>3096</v>
      </c>
      <c r="AM320" t="s">
        <v>247</v>
      </c>
      <c r="AN320" t="s">
        <v>1759</v>
      </c>
      <c r="AO320" t="s">
        <v>249</v>
      </c>
      <c r="AP320">
        <v>21998863038</v>
      </c>
      <c r="AQ320" t="s">
        <v>250</v>
      </c>
      <c r="AR320" t="s">
        <v>113</v>
      </c>
      <c r="AS320" t="s">
        <v>113</v>
      </c>
      <c r="AT320" t="s">
        <v>3097</v>
      </c>
      <c r="AU320" t="s">
        <v>592</v>
      </c>
      <c r="AV320">
        <v>5600</v>
      </c>
      <c r="AW320" t="s">
        <v>159</v>
      </c>
      <c r="AX320" s="82">
        <f>IFERROR(FIND("Óbitos/feridos",consulta_completa__11[[#This Row],[13 - Ocorrências/Ambientes Atingidos]]),0)</f>
        <v>0</v>
      </c>
      <c r="AY320" s="83" t="str">
        <f t="shared" si="126"/>
        <v/>
      </c>
      <c r="AZ320" s="82">
        <f>IFERROR(FIND("População afetada/evacuada",consulta_completa__11[[#This Row],[13 - Ocorrências/Ambientes Atingidos]]),0)</f>
        <v>0</v>
      </c>
      <c r="BA320" s="82" t="str">
        <f t="shared" si="127"/>
        <v/>
      </c>
      <c r="BB320" s="82">
        <f>IFERROR(FIND("Suspensão de abastecimento de água",consulta_completa__11[[#This Row],[13 - Ocorrências/Ambientes Atingidos]]),0)</f>
        <v>0</v>
      </c>
      <c r="BC320" s="83" t="str">
        <f t="shared" si="155"/>
        <v/>
      </c>
      <c r="BD320" s="82">
        <f>IFERROR(FIND("Rio/córrego",consulta_completa__11[[#This Row],[13 - Ocorrências/Ambientes Atingidos]]),0)</f>
        <v>0</v>
      </c>
      <c r="BE320" s="83" t="str">
        <f t="shared" si="128"/>
        <v/>
      </c>
      <c r="BF320" s="82">
        <f>IFERROR(FIND("Lago",consulta_completa__11[[#This Row],[13 - Ocorrências/Ambientes Atingidos]]),0)</f>
        <v>0</v>
      </c>
      <c r="BG320" s="83" t="str">
        <f t="shared" si="129"/>
        <v/>
      </c>
      <c r="BH320" s="82">
        <f>IFERROR(FIND("Mar",consulta_completa__11[[#This Row],[13 - Ocorrências/Ambientes Atingidos]]),0)</f>
        <v>1</v>
      </c>
      <c r="BI320" s="83" t="str">
        <f t="shared" si="130"/>
        <v>X</v>
      </c>
      <c r="BJ320" s="82">
        <f>IFERROR(FIND("Praia",consulta_completa__11[[#This Row],[13 - Ocorrências/Ambientes Atingidos]]),0)</f>
        <v>0</v>
      </c>
      <c r="BK320" s="83" t="str">
        <f t="shared" si="131"/>
        <v/>
      </c>
      <c r="BL320" s="82">
        <f>IFERROR(FIND("Solo",consulta_completa__11[[#This Row],[13 - Ocorrências/Ambientes Atingidos]]),0)</f>
        <v>0</v>
      </c>
      <c r="BM320" s="83" t="str">
        <f t="shared" si="132"/>
        <v/>
      </c>
      <c r="BN320" s="82">
        <f>IFERROR(FIND("Águas subterrâneas",consulta_completa__11[[#This Row],[13 - Ocorrências/Ambientes Atingidos]]),0)</f>
        <v>0</v>
      </c>
      <c r="BO320" s="83" t="str">
        <f t="shared" si="133"/>
        <v/>
      </c>
      <c r="BP320" s="82">
        <f>IFERROR(FIND("Atmosfera",consulta_completa__11[[#This Row],[13 - Ocorrências/Ambientes Atingidos]]),0)</f>
        <v>0</v>
      </c>
      <c r="BQ320" s="83" t="str">
        <f t="shared" si="134"/>
        <v/>
      </c>
      <c r="BR320" s="82">
        <f>IFERROR(FIND("Flora",consulta_completa__11[[#This Row],[13 - Ocorrências/Ambientes Atingidos]]),0)</f>
        <v>0</v>
      </c>
      <c r="BS320" s="83" t="str">
        <f t="shared" si="135"/>
        <v/>
      </c>
      <c r="BT320" s="82">
        <f>IFERROR(FIND("Fauna",consulta_completa__11[[#This Row],[13 - Ocorrências/Ambientes Atingidos]]),0)</f>
        <v>0</v>
      </c>
      <c r="BU320" s="83" t="str">
        <f t="shared" si="136"/>
        <v/>
      </c>
      <c r="BV320" s="82">
        <f>IFERROR(FIND("UC federal",consulta_completa__11[[#This Row],[13 - Ocorrências/Ambientes Atingidos]]),0)</f>
        <v>0</v>
      </c>
      <c r="BW320" s="83" t="str">
        <f t="shared" si="137"/>
        <v/>
      </c>
      <c r="BX320" s="82">
        <f>IFERROR(FIND("UC estadual/municipal",consulta_completa__11[[#This Row],[13 - Ocorrências/Ambientes Atingidos]]),0)</f>
        <v>0</v>
      </c>
      <c r="BY320" s="83" t="str">
        <f t="shared" si="138"/>
        <v/>
      </c>
      <c r="BZ320" s="82">
        <f>IFERROR(FIND("Outro(s)",consulta_completa__11[[#This Row],[13 - Ocorrências/Ambientes Atingidos]]),0)</f>
        <v>0</v>
      </c>
      <c r="CA320" s="83" t="str">
        <f t="shared" si="139"/>
        <v/>
      </c>
      <c r="CB320" s="82">
        <f>IFERROR(FIND("Sem dano",consulta_completa__11[[#This Row],[13 - Ocorrências/Ambientes Atingidos]]),0)</f>
        <v>0</v>
      </c>
      <c r="CC320" s="83" t="str">
        <f t="shared" si="140"/>
        <v/>
      </c>
      <c r="CD320" s="82" t="str">
        <f>IF(consulta_completa__11[[#This Row],[13 - Ocorrências/Ambientes Atingidos]]="","X","")</f>
        <v/>
      </c>
      <c r="CE320" s="84">
        <f>IFERROR(FIND("IBAMA",consulta_completa__11[[#This Row],[14 - Inst. Atuando no Local]]),0)</f>
        <v>0</v>
      </c>
      <c r="CF320" s="84" t="str">
        <f t="shared" si="141"/>
        <v/>
      </c>
      <c r="CG320" s="84">
        <f>IFERROR(FIND("OEMA",consulta_completa__11[[#This Row],[14 - Inst. Atuando no Local]]),0)</f>
        <v>0</v>
      </c>
      <c r="CH320" s="84" t="str">
        <f t="shared" si="142"/>
        <v/>
      </c>
      <c r="CI320" s="84">
        <f>IFERROR(FIND("DEFESA CIVIL",consulta_completa__11[[#This Row],[14 - Inst. Atuando no Local]]),0)</f>
        <v>0</v>
      </c>
      <c r="CJ320" s="84" t="str">
        <f t="shared" si="143"/>
        <v/>
      </c>
      <c r="CK320" s="84">
        <f>IFERROR(FIND("CORPO DE BOMBEIROS",consulta_completa__11[[#This Row],[14 - Inst. Atuando no Local]]),0)</f>
        <v>0</v>
      </c>
      <c r="CL320" s="84" t="str">
        <f t="shared" si="144"/>
        <v/>
      </c>
      <c r="CM320" s="84">
        <f>IFERROR(FIND("POLÍCIA RODOVIÁRIA",consulta_completa__11[[#This Row],[14 - Inst. Atuando no Local]]),0)</f>
        <v>0</v>
      </c>
      <c r="CN320" s="84" t="str">
        <f t="shared" si="145"/>
        <v/>
      </c>
      <c r="CO320" s="84">
        <f>IFERROR(FIND("POLÍCIA MILITAR",consulta_completa__11[[#This Row],[14 - Inst. Atuando no Local]]),0)</f>
        <v>0</v>
      </c>
      <c r="CP320" s="84" t="str">
        <f t="shared" si="146"/>
        <v/>
      </c>
      <c r="CQ320" s="84">
        <f>IFERROR(FIND("POLÍCIA CIVIL",consulta_completa__11[[#This Row],[14 - Inst. Atuando no Local]]),0)</f>
        <v>0</v>
      </c>
      <c r="CR320" s="84" t="str">
        <f t="shared" si="147"/>
        <v/>
      </c>
      <c r="CS320" s="84">
        <f>IFERROR(FIND("MARINHA DO BRASIL",consulta_completa__11[[#This Row],[14 - Inst. Atuando no Local]]),0)</f>
        <v>0</v>
      </c>
      <c r="CT320" s="84" t="str">
        <f t="shared" si="148"/>
        <v/>
      </c>
      <c r="CU320" s="84">
        <f>IFERROR(FIND("EMPRESA ESPECIALIZADA EM ATENDIMENTO",consulta_completa__11[[#This Row],[14 - Inst. Atuando no Local]]),0)</f>
        <v>0</v>
      </c>
      <c r="CV320" s="84" t="str">
        <f t="shared" si="149"/>
        <v/>
      </c>
      <c r="CW320" s="84">
        <f>IFERROR(FIND("IBAMA",consulta_completa__11[[#This Row],[14 - Inst. Atuando no Local]]),0)</f>
        <v>0</v>
      </c>
      <c r="CX320" s="84" t="str">
        <f t="shared" si="150"/>
        <v/>
      </c>
      <c r="CY320" s="84" t="str">
        <f>IF(consulta_completa__11[[#This Row],[14 - Inst. Atuando no Local]]="","X","")</f>
        <v>X</v>
      </c>
      <c r="CZ320" s="84">
        <f>IFERROR(FIND("OUTRA (S)",consulta_completa__11[[#This Row],[14 - Inst. Atuando no Local]]),0)</f>
        <v>0</v>
      </c>
      <c r="DA320" s="84" t="str">
        <f t="shared" si="151"/>
        <v/>
      </c>
      <c r="DB320" s="35" t="str">
        <f t="shared" si="152"/>
        <v>Sim</v>
      </c>
      <c r="DC320" s="35" t="str">
        <f t="shared" si="153"/>
        <v>Não</v>
      </c>
      <c r="DD320" s="35" t="str">
        <f t="shared" si="154"/>
        <v>Sim</v>
      </c>
      <c r="DE320" s="87" t="str">
        <f t="shared" si="125"/>
        <v>Federal</v>
      </c>
    </row>
    <row r="321" spans="1:109">
      <c r="A321" s="14">
        <v>20255954030</v>
      </c>
      <c r="B321" s="1">
        <v>45786</v>
      </c>
      <c r="C321" t="s">
        <v>3098</v>
      </c>
      <c r="D321" t="s">
        <v>998</v>
      </c>
      <c r="E321" t="s">
        <v>286</v>
      </c>
      <c r="F321" t="s">
        <v>112</v>
      </c>
      <c r="G321" t="s">
        <v>646</v>
      </c>
      <c r="H321" t="s">
        <v>113</v>
      </c>
      <c r="I321" t="s">
        <v>113</v>
      </c>
      <c r="J321" t="s">
        <v>113</v>
      </c>
      <c r="K321" t="s">
        <v>114</v>
      </c>
      <c r="L321" t="s">
        <v>114</v>
      </c>
      <c r="M321" t="s">
        <v>140</v>
      </c>
      <c r="N321" t="s">
        <v>184</v>
      </c>
      <c r="O321" t="s">
        <v>120</v>
      </c>
      <c r="P321" t="s">
        <v>200</v>
      </c>
      <c r="Q321" t="s">
        <v>143</v>
      </c>
      <c r="R321" t="s">
        <v>123</v>
      </c>
      <c r="S321" t="s">
        <v>113</v>
      </c>
      <c r="T321" t="s">
        <v>3099</v>
      </c>
      <c r="U321" t="s">
        <v>3100</v>
      </c>
      <c r="V321" t="s">
        <v>3101</v>
      </c>
      <c r="Z321" t="s">
        <v>113</v>
      </c>
      <c r="AA321" t="s">
        <v>3102</v>
      </c>
      <c r="AB321" t="s">
        <v>3103</v>
      </c>
      <c r="AC321" t="s">
        <v>3104</v>
      </c>
      <c r="AD321">
        <v>0</v>
      </c>
      <c r="AE321" t="s">
        <v>113</v>
      </c>
      <c r="AF321" t="s">
        <v>113</v>
      </c>
      <c r="AG321" t="s">
        <v>113</v>
      </c>
      <c r="AH321" t="s">
        <v>194</v>
      </c>
      <c r="AI321" t="s">
        <v>132</v>
      </c>
      <c r="AJ321" t="s">
        <v>132</v>
      </c>
      <c r="AK321" t="s">
        <v>113</v>
      </c>
      <c r="AL321" t="s">
        <v>3105</v>
      </c>
      <c r="AM321" t="s">
        <v>692</v>
      </c>
      <c r="AN321" t="s">
        <v>693</v>
      </c>
      <c r="AO321" t="s">
        <v>1062</v>
      </c>
      <c r="AP321">
        <v>6236238900</v>
      </c>
      <c r="AQ321" t="s">
        <v>695</v>
      </c>
      <c r="AR321" t="s">
        <v>113</v>
      </c>
      <c r="AS321" t="s">
        <v>113</v>
      </c>
      <c r="AT321" t="s">
        <v>113</v>
      </c>
      <c r="AU321" t="s">
        <v>113</v>
      </c>
      <c r="AW321" t="s">
        <v>113</v>
      </c>
      <c r="AX321" s="82">
        <f>IFERROR(FIND("Óbitos/feridos",consulta_completa__11[[#This Row],[13 - Ocorrências/Ambientes Atingidos]]),0)</f>
        <v>0</v>
      </c>
      <c r="AY321" s="83" t="str">
        <f t="shared" si="126"/>
        <v/>
      </c>
      <c r="AZ321" s="82">
        <f>IFERROR(FIND("População afetada/evacuada",consulta_completa__11[[#This Row],[13 - Ocorrências/Ambientes Atingidos]]),0)</f>
        <v>0</v>
      </c>
      <c r="BA321" s="82" t="str">
        <f t="shared" si="127"/>
        <v/>
      </c>
      <c r="BB321" s="82">
        <f>IFERROR(FIND("Suspensão de abastecimento de água",consulta_completa__11[[#This Row],[13 - Ocorrências/Ambientes Atingidos]]),0)</f>
        <v>0</v>
      </c>
      <c r="BC321" s="83" t="str">
        <f t="shared" si="155"/>
        <v/>
      </c>
      <c r="BD321" s="82">
        <f>IFERROR(FIND("Rio/córrego",consulta_completa__11[[#This Row],[13 - Ocorrências/Ambientes Atingidos]]),0)</f>
        <v>0</v>
      </c>
      <c r="BE321" s="83" t="str">
        <f t="shared" si="128"/>
        <v/>
      </c>
      <c r="BF321" s="82">
        <f>IFERROR(FIND("Lago",consulta_completa__11[[#This Row],[13 - Ocorrências/Ambientes Atingidos]]),0)</f>
        <v>0</v>
      </c>
      <c r="BG321" s="83" t="str">
        <f t="shared" si="129"/>
        <v/>
      </c>
      <c r="BH321" s="82">
        <f>IFERROR(FIND("Mar",consulta_completa__11[[#This Row],[13 - Ocorrências/Ambientes Atingidos]]),0)</f>
        <v>0</v>
      </c>
      <c r="BI321" s="83" t="str">
        <f t="shared" si="130"/>
        <v/>
      </c>
      <c r="BJ321" s="82">
        <f>IFERROR(FIND("Praia",consulta_completa__11[[#This Row],[13 - Ocorrências/Ambientes Atingidos]]),0)</f>
        <v>0</v>
      </c>
      <c r="BK321" s="83" t="str">
        <f t="shared" si="131"/>
        <v/>
      </c>
      <c r="BL321" s="82">
        <f>IFERROR(FIND("Solo",consulta_completa__11[[#This Row],[13 - Ocorrências/Ambientes Atingidos]]),0)</f>
        <v>1</v>
      </c>
      <c r="BM321" s="83" t="str">
        <f t="shared" si="132"/>
        <v>X</v>
      </c>
      <c r="BN321" s="82">
        <f>IFERROR(FIND("Águas subterrâneas",consulta_completa__11[[#This Row],[13 - Ocorrências/Ambientes Atingidos]]),0)</f>
        <v>0</v>
      </c>
      <c r="BO321" s="83" t="str">
        <f t="shared" si="133"/>
        <v/>
      </c>
      <c r="BP321" s="82">
        <f>IFERROR(FIND("Atmosfera",consulta_completa__11[[#This Row],[13 - Ocorrências/Ambientes Atingidos]]),0)</f>
        <v>0</v>
      </c>
      <c r="BQ321" s="83" t="str">
        <f t="shared" si="134"/>
        <v/>
      </c>
      <c r="BR321" s="82">
        <f>IFERROR(FIND("Flora",consulta_completa__11[[#This Row],[13 - Ocorrências/Ambientes Atingidos]]),0)</f>
        <v>0</v>
      </c>
      <c r="BS321" s="83" t="str">
        <f t="shared" si="135"/>
        <v/>
      </c>
      <c r="BT321" s="82">
        <f>IFERROR(FIND("Fauna",consulta_completa__11[[#This Row],[13 - Ocorrências/Ambientes Atingidos]]),0)</f>
        <v>0</v>
      </c>
      <c r="BU321" s="83" t="str">
        <f t="shared" si="136"/>
        <v/>
      </c>
      <c r="BV321" s="82">
        <f>IFERROR(FIND("UC federal",consulta_completa__11[[#This Row],[13 - Ocorrências/Ambientes Atingidos]]),0)</f>
        <v>0</v>
      </c>
      <c r="BW321" s="83" t="str">
        <f t="shared" si="137"/>
        <v/>
      </c>
      <c r="BX321" s="82">
        <f>IFERROR(FIND("UC estadual/municipal",consulta_completa__11[[#This Row],[13 - Ocorrências/Ambientes Atingidos]]),0)</f>
        <v>0</v>
      </c>
      <c r="BY321" s="83" t="str">
        <f t="shared" si="138"/>
        <v/>
      </c>
      <c r="BZ321" s="82">
        <f>IFERROR(FIND("Outro(s)",consulta_completa__11[[#This Row],[13 - Ocorrências/Ambientes Atingidos]]),0)</f>
        <v>0</v>
      </c>
      <c r="CA321" s="83" t="str">
        <f t="shared" si="139"/>
        <v/>
      </c>
      <c r="CB321" s="82">
        <f>IFERROR(FIND("Sem dano",consulta_completa__11[[#This Row],[13 - Ocorrências/Ambientes Atingidos]]),0)</f>
        <v>0</v>
      </c>
      <c r="CC321" s="83" t="str">
        <f t="shared" si="140"/>
        <v/>
      </c>
      <c r="CD321" s="82" t="str">
        <f>IF(consulta_completa__11[[#This Row],[13 - Ocorrências/Ambientes Atingidos]]="","X","")</f>
        <v/>
      </c>
      <c r="CE321" s="84">
        <f>IFERROR(FIND("IBAMA",consulta_completa__11[[#This Row],[14 - Inst. Atuando no Local]]),0)</f>
        <v>0</v>
      </c>
      <c r="CF321" s="84" t="str">
        <f t="shared" si="141"/>
        <v/>
      </c>
      <c r="CG321" s="84">
        <f>IFERROR(FIND("OEMA",consulta_completa__11[[#This Row],[14 - Inst. Atuando no Local]]),0)</f>
        <v>0</v>
      </c>
      <c r="CH321" s="84" t="str">
        <f t="shared" si="142"/>
        <v/>
      </c>
      <c r="CI321" s="84">
        <f>IFERROR(FIND("DEFESA CIVIL",consulta_completa__11[[#This Row],[14 - Inst. Atuando no Local]]),0)</f>
        <v>0</v>
      </c>
      <c r="CJ321" s="84" t="str">
        <f t="shared" si="143"/>
        <v/>
      </c>
      <c r="CK321" s="84">
        <f>IFERROR(FIND("CORPO DE BOMBEIROS",consulta_completa__11[[#This Row],[14 - Inst. Atuando no Local]]),0)</f>
        <v>0</v>
      </c>
      <c r="CL321" s="84" t="str">
        <f t="shared" si="144"/>
        <v/>
      </c>
      <c r="CM321" s="84">
        <f>IFERROR(FIND("POLÍCIA RODOVIÁRIA",consulta_completa__11[[#This Row],[14 - Inst. Atuando no Local]]),0)</f>
        <v>0</v>
      </c>
      <c r="CN321" s="84" t="str">
        <f t="shared" si="145"/>
        <v/>
      </c>
      <c r="CO321" s="84">
        <f>IFERROR(FIND("POLÍCIA MILITAR",consulta_completa__11[[#This Row],[14 - Inst. Atuando no Local]]),0)</f>
        <v>0</v>
      </c>
      <c r="CP321" s="84" t="str">
        <f t="shared" si="146"/>
        <v/>
      </c>
      <c r="CQ321" s="84">
        <f>IFERROR(FIND("POLÍCIA CIVIL",consulta_completa__11[[#This Row],[14 - Inst. Atuando no Local]]),0)</f>
        <v>0</v>
      </c>
      <c r="CR321" s="84" t="str">
        <f t="shared" si="147"/>
        <v/>
      </c>
      <c r="CS321" s="84">
        <f>IFERROR(FIND("MARINHA DO BRASIL",consulta_completa__11[[#This Row],[14 - Inst. Atuando no Local]]),0)</f>
        <v>0</v>
      </c>
      <c r="CT321" s="84" t="str">
        <f t="shared" si="148"/>
        <v/>
      </c>
      <c r="CU321" s="84">
        <f>IFERROR(FIND("EMPRESA ESPECIALIZADA EM ATENDIMENTO",consulta_completa__11[[#This Row],[14 - Inst. Atuando no Local]]),0)</f>
        <v>0</v>
      </c>
      <c r="CV321" s="84" t="str">
        <f t="shared" si="149"/>
        <v/>
      </c>
      <c r="CW321" s="84">
        <f>IFERROR(FIND("IBAMA",consulta_completa__11[[#This Row],[14 - Inst. Atuando no Local]]),0)</f>
        <v>0</v>
      </c>
      <c r="CX321" s="84" t="str">
        <f t="shared" si="150"/>
        <v/>
      </c>
      <c r="CY321" s="84" t="str">
        <f>IF(consulta_completa__11[[#This Row],[14 - Inst. Atuando no Local]]="","X","")</f>
        <v/>
      </c>
      <c r="CZ321" s="84">
        <f>IFERROR(FIND("OUTRA (S)",consulta_completa__11[[#This Row],[14 - Inst. Atuando no Local]]),0)</f>
        <v>0</v>
      </c>
      <c r="DA321" s="84" t="str">
        <f t="shared" si="151"/>
        <v/>
      </c>
      <c r="DB321" s="35" t="str">
        <f t="shared" si="152"/>
        <v>Sim</v>
      </c>
      <c r="DC321" s="35" t="str">
        <f t="shared" si="153"/>
        <v>Não</v>
      </c>
      <c r="DD321" s="35" t="str">
        <f t="shared" si="154"/>
        <v>Sim</v>
      </c>
      <c r="DE321" s="87" t="str">
        <f t="shared" si="125"/>
        <v>Sem informação</v>
      </c>
    </row>
    <row r="322" spans="1:109">
      <c r="A322" s="14">
        <v>202551336028</v>
      </c>
      <c r="B322" s="1">
        <v>45786</v>
      </c>
      <c r="C322" t="s">
        <v>3106</v>
      </c>
      <c r="D322" t="s">
        <v>180</v>
      </c>
      <c r="E322" t="s">
        <v>139</v>
      </c>
      <c r="F322" t="s">
        <v>453</v>
      </c>
      <c r="G322" t="s">
        <v>113</v>
      </c>
      <c r="H322" t="s">
        <v>114</v>
      </c>
      <c r="I322" t="s">
        <v>114</v>
      </c>
      <c r="J322" t="s">
        <v>1791</v>
      </c>
      <c r="K322" t="s">
        <v>113</v>
      </c>
      <c r="L322" t="s">
        <v>113</v>
      </c>
      <c r="M322" t="s">
        <v>332</v>
      </c>
      <c r="N322" t="s">
        <v>333</v>
      </c>
      <c r="O322" t="s">
        <v>185</v>
      </c>
      <c r="P322" t="s">
        <v>200</v>
      </c>
      <c r="Q322" t="s">
        <v>143</v>
      </c>
      <c r="R322" t="s">
        <v>123</v>
      </c>
      <c r="S322" t="s">
        <v>113</v>
      </c>
      <c r="T322" t="s">
        <v>3107</v>
      </c>
      <c r="U322" t="s">
        <v>3108</v>
      </c>
      <c r="V322" t="s">
        <v>113</v>
      </c>
      <c r="Z322" t="s">
        <v>3109</v>
      </c>
      <c r="AA322" t="s">
        <v>113</v>
      </c>
      <c r="AB322" t="s">
        <v>113</v>
      </c>
      <c r="AC322" t="s">
        <v>113</v>
      </c>
      <c r="AE322" t="s">
        <v>3110</v>
      </c>
      <c r="AF322" t="s">
        <v>113</v>
      </c>
      <c r="AG322" t="s">
        <v>113</v>
      </c>
      <c r="AH322" t="s">
        <v>194</v>
      </c>
      <c r="AI322" t="s">
        <v>132</v>
      </c>
      <c r="AJ322" t="s">
        <v>131</v>
      </c>
      <c r="AK322" t="s">
        <v>3111</v>
      </c>
      <c r="AL322" t="s">
        <v>3112</v>
      </c>
      <c r="AM322" t="s">
        <v>2087</v>
      </c>
      <c r="AN322" t="s">
        <v>265</v>
      </c>
      <c r="AO322" t="s">
        <v>266</v>
      </c>
      <c r="AQ322" t="s">
        <v>2088</v>
      </c>
      <c r="AR322" t="s">
        <v>113</v>
      </c>
      <c r="AS322" t="s">
        <v>113</v>
      </c>
      <c r="AT322" t="s">
        <v>113</v>
      </c>
      <c r="AU322" t="s">
        <v>113</v>
      </c>
      <c r="AW322" t="s">
        <v>113</v>
      </c>
      <c r="AX322" s="82">
        <f>IFERROR(FIND("Óbitos/feridos",consulta_completa__11[[#This Row],[13 - Ocorrências/Ambientes Atingidos]]),0)</f>
        <v>0</v>
      </c>
      <c r="AY322" s="83" t="str">
        <f t="shared" si="126"/>
        <v/>
      </c>
      <c r="AZ322" s="82">
        <f>IFERROR(FIND("População afetada/evacuada",consulta_completa__11[[#This Row],[13 - Ocorrências/Ambientes Atingidos]]),0)</f>
        <v>0</v>
      </c>
      <c r="BA322" s="82" t="str">
        <f t="shared" si="127"/>
        <v/>
      </c>
      <c r="BB322" s="82">
        <f>IFERROR(FIND("Suspensão de abastecimento de água",consulta_completa__11[[#This Row],[13 - Ocorrências/Ambientes Atingidos]]),0)</f>
        <v>0</v>
      </c>
      <c r="BC322" s="83" t="str">
        <f t="shared" si="155"/>
        <v/>
      </c>
      <c r="BD322" s="82">
        <f>IFERROR(FIND("Rio/córrego",consulta_completa__11[[#This Row],[13 - Ocorrências/Ambientes Atingidos]]),0)</f>
        <v>1</v>
      </c>
      <c r="BE322" s="83" t="str">
        <f t="shared" si="128"/>
        <v>X</v>
      </c>
      <c r="BF322" s="82">
        <f>IFERROR(FIND("Lago",consulta_completa__11[[#This Row],[13 - Ocorrências/Ambientes Atingidos]]),0)</f>
        <v>0</v>
      </c>
      <c r="BG322" s="83" t="str">
        <f t="shared" si="129"/>
        <v/>
      </c>
      <c r="BH322" s="82">
        <f>IFERROR(FIND("Mar",consulta_completa__11[[#This Row],[13 - Ocorrências/Ambientes Atingidos]]),0)</f>
        <v>0</v>
      </c>
      <c r="BI322" s="83" t="str">
        <f t="shared" si="130"/>
        <v/>
      </c>
      <c r="BJ322" s="82">
        <f>IFERROR(FIND("Praia",consulta_completa__11[[#This Row],[13 - Ocorrências/Ambientes Atingidos]]),0)</f>
        <v>0</v>
      </c>
      <c r="BK322" s="83" t="str">
        <f t="shared" si="131"/>
        <v/>
      </c>
      <c r="BL322" s="82">
        <f>IFERROR(FIND("Solo",consulta_completa__11[[#This Row],[13 - Ocorrências/Ambientes Atingidos]]),0)</f>
        <v>0</v>
      </c>
      <c r="BM322" s="83" t="str">
        <f t="shared" si="132"/>
        <v/>
      </c>
      <c r="BN322" s="82">
        <f>IFERROR(FIND("Águas subterrâneas",consulta_completa__11[[#This Row],[13 - Ocorrências/Ambientes Atingidos]]),0)</f>
        <v>0</v>
      </c>
      <c r="BO322" s="83" t="str">
        <f t="shared" si="133"/>
        <v/>
      </c>
      <c r="BP322" s="82">
        <f>IFERROR(FIND("Atmosfera",consulta_completa__11[[#This Row],[13 - Ocorrências/Ambientes Atingidos]]),0)</f>
        <v>0</v>
      </c>
      <c r="BQ322" s="83" t="str">
        <f t="shared" si="134"/>
        <v/>
      </c>
      <c r="BR322" s="82">
        <f>IFERROR(FIND("Flora",consulta_completa__11[[#This Row],[13 - Ocorrências/Ambientes Atingidos]]),0)</f>
        <v>0</v>
      </c>
      <c r="BS322" s="83" t="str">
        <f t="shared" si="135"/>
        <v/>
      </c>
      <c r="BT322" s="82">
        <f>IFERROR(FIND("Fauna",consulta_completa__11[[#This Row],[13 - Ocorrências/Ambientes Atingidos]]),0)</f>
        <v>0</v>
      </c>
      <c r="BU322" s="83" t="str">
        <f t="shared" si="136"/>
        <v/>
      </c>
      <c r="BV322" s="82">
        <f>IFERROR(FIND("UC federal",consulta_completa__11[[#This Row],[13 - Ocorrências/Ambientes Atingidos]]),0)</f>
        <v>0</v>
      </c>
      <c r="BW322" s="83" t="str">
        <f t="shared" si="137"/>
        <v/>
      </c>
      <c r="BX322" s="82">
        <f>IFERROR(FIND("UC estadual/municipal",consulta_completa__11[[#This Row],[13 - Ocorrências/Ambientes Atingidos]]),0)</f>
        <v>0</v>
      </c>
      <c r="BY322" s="83" t="str">
        <f t="shared" si="138"/>
        <v/>
      </c>
      <c r="BZ322" s="82">
        <f>IFERROR(FIND("Outro(s)",consulta_completa__11[[#This Row],[13 - Ocorrências/Ambientes Atingidos]]),0)</f>
        <v>0</v>
      </c>
      <c r="CA322" s="83" t="str">
        <f t="shared" si="139"/>
        <v/>
      </c>
      <c r="CB322" s="82">
        <f>IFERROR(FIND("Sem dano",consulta_completa__11[[#This Row],[13 - Ocorrências/Ambientes Atingidos]]),0)</f>
        <v>0</v>
      </c>
      <c r="CC322" s="83" t="str">
        <f t="shared" si="140"/>
        <v/>
      </c>
      <c r="CD322" s="82" t="str">
        <f>IF(consulta_completa__11[[#This Row],[13 - Ocorrências/Ambientes Atingidos]]="","X","")</f>
        <v/>
      </c>
      <c r="CE322" s="84">
        <f>IFERROR(FIND("IBAMA",consulta_completa__11[[#This Row],[14 - Inst. Atuando no Local]]),0)</f>
        <v>0</v>
      </c>
      <c r="CF322" s="84" t="str">
        <f t="shared" si="141"/>
        <v/>
      </c>
      <c r="CG322" s="84">
        <f>IFERROR(FIND("OEMA",consulta_completa__11[[#This Row],[14 - Inst. Atuando no Local]]),0)</f>
        <v>0</v>
      </c>
      <c r="CH322" s="84" t="str">
        <f t="shared" si="142"/>
        <v/>
      </c>
      <c r="CI322" s="84">
        <f>IFERROR(FIND("DEFESA CIVIL",consulta_completa__11[[#This Row],[14 - Inst. Atuando no Local]]),0)</f>
        <v>0</v>
      </c>
      <c r="CJ322" s="84" t="str">
        <f t="shared" si="143"/>
        <v/>
      </c>
      <c r="CK322" s="84">
        <f>IFERROR(FIND("CORPO DE BOMBEIROS",consulta_completa__11[[#This Row],[14 - Inst. Atuando no Local]]),0)</f>
        <v>0</v>
      </c>
      <c r="CL322" s="84" t="str">
        <f t="shared" si="144"/>
        <v/>
      </c>
      <c r="CM322" s="84">
        <f>IFERROR(FIND("POLÍCIA RODOVIÁRIA",consulta_completa__11[[#This Row],[14 - Inst. Atuando no Local]]),0)</f>
        <v>0</v>
      </c>
      <c r="CN322" s="84" t="str">
        <f t="shared" si="145"/>
        <v/>
      </c>
      <c r="CO322" s="84">
        <f>IFERROR(FIND("POLÍCIA MILITAR",consulta_completa__11[[#This Row],[14 - Inst. Atuando no Local]]),0)</f>
        <v>0</v>
      </c>
      <c r="CP322" s="84" t="str">
        <f t="shared" si="146"/>
        <v/>
      </c>
      <c r="CQ322" s="84">
        <f>IFERROR(FIND("POLÍCIA CIVIL",consulta_completa__11[[#This Row],[14 - Inst. Atuando no Local]]),0)</f>
        <v>0</v>
      </c>
      <c r="CR322" s="84" t="str">
        <f t="shared" si="147"/>
        <v/>
      </c>
      <c r="CS322" s="84">
        <f>IFERROR(FIND("MARINHA DO BRASIL",consulta_completa__11[[#This Row],[14 - Inst. Atuando no Local]]),0)</f>
        <v>0</v>
      </c>
      <c r="CT322" s="84" t="str">
        <f t="shared" si="148"/>
        <v/>
      </c>
      <c r="CU322" s="84">
        <f>IFERROR(FIND("EMPRESA ESPECIALIZADA EM ATENDIMENTO",consulta_completa__11[[#This Row],[14 - Inst. Atuando no Local]]),0)</f>
        <v>0</v>
      </c>
      <c r="CV322" s="84" t="str">
        <f t="shared" si="149"/>
        <v/>
      </c>
      <c r="CW322" s="84">
        <f>IFERROR(FIND("IBAMA",consulta_completa__11[[#This Row],[14 - Inst. Atuando no Local]]),0)</f>
        <v>0</v>
      </c>
      <c r="CX322" s="84" t="str">
        <f t="shared" si="150"/>
        <v/>
      </c>
      <c r="CY322" s="84" t="str">
        <f>IF(consulta_completa__11[[#This Row],[14 - Inst. Atuando no Local]]="","X","")</f>
        <v/>
      </c>
      <c r="CZ322" s="84">
        <f>IFERROR(FIND("OUTRA (S)",consulta_completa__11[[#This Row],[14 - Inst. Atuando no Local]]),0)</f>
        <v>0</v>
      </c>
      <c r="DA322" s="84" t="str">
        <f t="shared" si="151"/>
        <v/>
      </c>
      <c r="DB322" s="35" t="str">
        <f t="shared" si="152"/>
        <v>Sim</v>
      </c>
      <c r="DC322" s="35" t="str">
        <f t="shared" si="153"/>
        <v>Não</v>
      </c>
      <c r="DD322" s="35" t="str">
        <f t="shared" si="154"/>
        <v>Sim</v>
      </c>
      <c r="DE322" s="87" t="str">
        <f t="shared" ref="DE322:DE385" si="156">IF(AD322=1,"Federal",IF(AD322=2,"Estadual",IF(AD322=0,"Sem informação","")))</f>
        <v>Sem informação</v>
      </c>
    </row>
    <row r="323" spans="1:109">
      <c r="A323" s="14">
        <v>202551082852</v>
      </c>
      <c r="B323" s="1">
        <v>45787</v>
      </c>
      <c r="C323" t="s">
        <v>109</v>
      </c>
      <c r="D323" t="s">
        <v>110</v>
      </c>
      <c r="E323" t="s">
        <v>452</v>
      </c>
      <c r="F323" t="s">
        <v>112</v>
      </c>
      <c r="G323" t="s">
        <v>113</v>
      </c>
      <c r="H323" t="s">
        <v>114</v>
      </c>
      <c r="I323" t="s">
        <v>114</v>
      </c>
      <c r="J323" t="s">
        <v>2051</v>
      </c>
      <c r="K323" t="s">
        <v>531</v>
      </c>
      <c r="L323" t="s">
        <v>117</v>
      </c>
      <c r="M323" t="s">
        <v>118</v>
      </c>
      <c r="N323" t="s">
        <v>119</v>
      </c>
      <c r="O323" t="s">
        <v>239</v>
      </c>
      <c r="P323" t="s">
        <v>229</v>
      </c>
      <c r="Q323" t="s">
        <v>122</v>
      </c>
      <c r="R323" t="s">
        <v>123</v>
      </c>
      <c r="S323" t="s">
        <v>1780</v>
      </c>
      <c r="T323" t="s">
        <v>3113</v>
      </c>
      <c r="U323" t="s">
        <v>3114</v>
      </c>
      <c r="V323" t="s">
        <v>3115</v>
      </c>
      <c r="Z323" t="s">
        <v>3116</v>
      </c>
      <c r="AA323" t="s">
        <v>113</v>
      </c>
      <c r="AB323" t="s">
        <v>2369</v>
      </c>
      <c r="AC323" t="s">
        <v>1785</v>
      </c>
      <c r="AD323">
        <v>1</v>
      </c>
      <c r="AE323" t="s">
        <v>603</v>
      </c>
      <c r="AF323" t="s">
        <v>113</v>
      </c>
      <c r="AG323" t="s">
        <v>113</v>
      </c>
      <c r="AH323" t="s">
        <v>131</v>
      </c>
      <c r="AI323" t="s">
        <v>132</v>
      </c>
      <c r="AJ323" t="s">
        <v>131</v>
      </c>
      <c r="AK323" t="s">
        <v>3117</v>
      </c>
      <c r="AL323" t="s">
        <v>3118</v>
      </c>
      <c r="AM323" t="s">
        <v>1788</v>
      </c>
      <c r="AN323" t="s">
        <v>113</v>
      </c>
      <c r="AO323" t="s">
        <v>113</v>
      </c>
      <c r="AQ323" t="s">
        <v>1789</v>
      </c>
      <c r="AR323" t="s">
        <v>113</v>
      </c>
      <c r="AS323" t="s">
        <v>113</v>
      </c>
      <c r="AT323" t="s">
        <v>113</v>
      </c>
      <c r="AU323" t="s">
        <v>113</v>
      </c>
      <c r="AW323" t="s">
        <v>113</v>
      </c>
      <c r="AX323" s="82">
        <f>IFERROR(FIND("Óbitos/feridos",consulta_completa__11[[#This Row],[13 - Ocorrências/Ambientes Atingidos]]),0)</f>
        <v>0</v>
      </c>
      <c r="AY323" s="83" t="str">
        <f t="shared" ref="AY323:AY386" si="157">IF(AX323=0,"","X")</f>
        <v/>
      </c>
      <c r="AZ323" s="82">
        <f>IFERROR(FIND("População afetada/evacuada",consulta_completa__11[[#This Row],[13 - Ocorrências/Ambientes Atingidos]]),0)</f>
        <v>0</v>
      </c>
      <c r="BA323" s="82" t="str">
        <f t="shared" ref="BA323:BA386" si="158">IF(AZ323=0,"","X")</f>
        <v/>
      </c>
      <c r="BB323" s="82">
        <f>IFERROR(FIND("Suspensão de abastecimento de água",consulta_completa__11[[#This Row],[13 - Ocorrências/Ambientes Atingidos]]),0)</f>
        <v>0</v>
      </c>
      <c r="BC323" s="83" t="str">
        <f t="shared" si="155"/>
        <v/>
      </c>
      <c r="BD323" s="82">
        <f>IFERROR(FIND("Rio/córrego",consulta_completa__11[[#This Row],[13 - Ocorrências/Ambientes Atingidos]]),0)</f>
        <v>0</v>
      </c>
      <c r="BE323" s="83" t="str">
        <f t="shared" ref="BE323:BE386" si="159">IF(BD323=0,"","X")</f>
        <v/>
      </c>
      <c r="BF323" s="82">
        <f>IFERROR(FIND("Lago",consulta_completa__11[[#This Row],[13 - Ocorrências/Ambientes Atingidos]]),0)</f>
        <v>0</v>
      </c>
      <c r="BG323" s="83" t="str">
        <f t="shared" ref="BG323:BG386" si="160">IF(BF323=0,"","X")</f>
        <v/>
      </c>
      <c r="BH323" s="82">
        <f>IFERROR(FIND("Mar",consulta_completa__11[[#This Row],[13 - Ocorrências/Ambientes Atingidos]]),0)</f>
        <v>1</v>
      </c>
      <c r="BI323" s="83" t="str">
        <f t="shared" ref="BI323:BI386" si="161">IF(BH323=0,"","X")</f>
        <v>X</v>
      </c>
      <c r="BJ323" s="82">
        <f>IFERROR(FIND("Praia",consulta_completa__11[[#This Row],[13 - Ocorrências/Ambientes Atingidos]]),0)</f>
        <v>0</v>
      </c>
      <c r="BK323" s="83" t="str">
        <f t="shared" ref="BK323:BK386" si="162">IF(BJ323=0,"","X")</f>
        <v/>
      </c>
      <c r="BL323" s="82">
        <f>IFERROR(FIND("Solo",consulta_completa__11[[#This Row],[13 - Ocorrências/Ambientes Atingidos]]),0)</f>
        <v>0</v>
      </c>
      <c r="BM323" s="83" t="str">
        <f t="shared" ref="BM323:BM386" si="163">IF(BL323=0,"","X")</f>
        <v/>
      </c>
      <c r="BN323" s="82">
        <f>IFERROR(FIND("Águas subterrâneas",consulta_completa__11[[#This Row],[13 - Ocorrências/Ambientes Atingidos]]),0)</f>
        <v>0</v>
      </c>
      <c r="BO323" s="83" t="str">
        <f t="shared" ref="BO323:BO386" si="164">IF(BN323=0,"","X")</f>
        <v/>
      </c>
      <c r="BP323" s="82">
        <f>IFERROR(FIND("Atmosfera",consulta_completa__11[[#This Row],[13 - Ocorrências/Ambientes Atingidos]]),0)</f>
        <v>0</v>
      </c>
      <c r="BQ323" s="83" t="str">
        <f t="shared" ref="BQ323:BQ386" si="165">IF(BP323=0,"","X")</f>
        <v/>
      </c>
      <c r="BR323" s="82">
        <f>IFERROR(FIND("Flora",consulta_completa__11[[#This Row],[13 - Ocorrências/Ambientes Atingidos]]),0)</f>
        <v>0</v>
      </c>
      <c r="BS323" s="83" t="str">
        <f t="shared" ref="BS323:BS386" si="166">IF(BR323=0,"","X")</f>
        <v/>
      </c>
      <c r="BT323" s="82">
        <f>IFERROR(FIND("Fauna",consulta_completa__11[[#This Row],[13 - Ocorrências/Ambientes Atingidos]]),0)</f>
        <v>0</v>
      </c>
      <c r="BU323" s="83" t="str">
        <f t="shared" ref="BU323:BU386" si="167">IF(BT323=0,"","X")</f>
        <v/>
      </c>
      <c r="BV323" s="82">
        <f>IFERROR(FIND("UC federal",consulta_completa__11[[#This Row],[13 - Ocorrências/Ambientes Atingidos]]),0)</f>
        <v>0</v>
      </c>
      <c r="BW323" s="83" t="str">
        <f t="shared" ref="BW323:BW386" si="168">IF(BV323=0,"","X")</f>
        <v/>
      </c>
      <c r="BX323" s="82">
        <f>IFERROR(FIND("UC estadual/municipal",consulta_completa__11[[#This Row],[13 - Ocorrências/Ambientes Atingidos]]),0)</f>
        <v>0</v>
      </c>
      <c r="BY323" s="83" t="str">
        <f t="shared" ref="BY323:BY386" si="169">IF(BX323=0,"","X")</f>
        <v/>
      </c>
      <c r="BZ323" s="82">
        <f>IFERROR(FIND("Outro(s)",consulta_completa__11[[#This Row],[13 - Ocorrências/Ambientes Atingidos]]),0)</f>
        <v>0</v>
      </c>
      <c r="CA323" s="83" t="str">
        <f t="shared" ref="CA323:CA386" si="170">IF(BZ323=0,"","X")</f>
        <v/>
      </c>
      <c r="CB323" s="82">
        <f>IFERROR(FIND("Sem dano",consulta_completa__11[[#This Row],[13 - Ocorrências/Ambientes Atingidos]]),0)</f>
        <v>0</v>
      </c>
      <c r="CC323" s="83" t="str">
        <f t="shared" ref="CC323:CC386" si="171">IF(CB323=0,"","X")</f>
        <v/>
      </c>
      <c r="CD323" s="82" t="str">
        <f>IF(consulta_completa__11[[#This Row],[13 - Ocorrências/Ambientes Atingidos]]="","X","")</f>
        <v/>
      </c>
      <c r="CE323" s="84">
        <f>IFERROR(FIND("IBAMA",consulta_completa__11[[#This Row],[14 - Inst. Atuando no Local]]),0)</f>
        <v>0</v>
      </c>
      <c r="CF323" s="84" t="str">
        <f t="shared" ref="CF323:CF386" si="172">IF(CE323=0,"","X")</f>
        <v/>
      </c>
      <c r="CG323" s="84">
        <f>IFERROR(FIND("OEMA",consulta_completa__11[[#This Row],[14 - Inst. Atuando no Local]]),0)</f>
        <v>0</v>
      </c>
      <c r="CH323" s="84" t="str">
        <f t="shared" ref="CH323:CH386" si="173">IF(CG323=0,"","X")</f>
        <v/>
      </c>
      <c r="CI323" s="84">
        <f>IFERROR(FIND("DEFESA CIVIL",consulta_completa__11[[#This Row],[14 - Inst. Atuando no Local]]),0)</f>
        <v>0</v>
      </c>
      <c r="CJ323" s="84" t="str">
        <f t="shared" ref="CJ323:CJ386" si="174">IF(CI323=0,"","X")</f>
        <v/>
      </c>
      <c r="CK323" s="84">
        <f>IFERROR(FIND("CORPO DE BOMBEIROS",consulta_completa__11[[#This Row],[14 - Inst. Atuando no Local]]),0)</f>
        <v>0</v>
      </c>
      <c r="CL323" s="84" t="str">
        <f t="shared" ref="CL323:CL386" si="175">IF(CK323=0,"","X")</f>
        <v/>
      </c>
      <c r="CM323" s="84">
        <f>IFERROR(FIND("POLÍCIA RODOVIÁRIA",consulta_completa__11[[#This Row],[14 - Inst. Atuando no Local]]),0)</f>
        <v>0</v>
      </c>
      <c r="CN323" s="84" t="str">
        <f t="shared" ref="CN323:CN386" si="176">IF(CM323=0,"","X")</f>
        <v/>
      </c>
      <c r="CO323" s="84">
        <f>IFERROR(FIND("POLÍCIA MILITAR",consulta_completa__11[[#This Row],[14 - Inst. Atuando no Local]]),0)</f>
        <v>0</v>
      </c>
      <c r="CP323" s="84" t="str">
        <f t="shared" ref="CP323:CP386" si="177">IF(CO323=0,"","X")</f>
        <v/>
      </c>
      <c r="CQ323" s="84">
        <f>IFERROR(FIND("POLÍCIA CIVIL",consulta_completa__11[[#This Row],[14 - Inst. Atuando no Local]]),0)</f>
        <v>0</v>
      </c>
      <c r="CR323" s="84" t="str">
        <f t="shared" ref="CR323:CR386" si="178">IF(CQ323=0,"","X")</f>
        <v/>
      </c>
      <c r="CS323" s="84">
        <f>IFERROR(FIND("MARINHA DO BRASIL",consulta_completa__11[[#This Row],[14 - Inst. Atuando no Local]]),0)</f>
        <v>0</v>
      </c>
      <c r="CT323" s="84" t="str">
        <f t="shared" ref="CT323:CT386" si="179">IF(CS323=0,"","X")</f>
        <v/>
      </c>
      <c r="CU323" s="84">
        <f>IFERROR(FIND("EMPRESA ESPECIALIZADA EM ATENDIMENTO",consulta_completa__11[[#This Row],[14 - Inst. Atuando no Local]]),0)</f>
        <v>0</v>
      </c>
      <c r="CV323" s="84" t="str">
        <f t="shared" ref="CV323:CV386" si="180">IF(CU323=0,"","X")</f>
        <v/>
      </c>
      <c r="CW323" s="84">
        <f>IFERROR(FIND("IBAMA",consulta_completa__11[[#This Row],[14 - Inst. Atuando no Local]]),0)</f>
        <v>0</v>
      </c>
      <c r="CX323" s="84" t="str">
        <f t="shared" ref="CX323:CX386" si="181">IF(CW323=0,"","X")</f>
        <v/>
      </c>
      <c r="CY323" s="84" t="str">
        <f>IF(consulta_completa__11[[#This Row],[14 - Inst. Atuando no Local]]="","X","")</f>
        <v/>
      </c>
      <c r="CZ323" s="84">
        <f>IFERROR(FIND("OUTRA (S)",consulta_completa__11[[#This Row],[14 - Inst. Atuando no Local]]),0)</f>
        <v>0</v>
      </c>
      <c r="DA323" s="84" t="str">
        <f t="shared" ref="DA323:DA386" si="182">IF(CZ323=0,"","X")</f>
        <v/>
      </c>
      <c r="DB323" s="35" t="str">
        <f t="shared" ref="DB323:DB386" si="183">IF(AH$2="","",IF(AH$2="S","Sim",IF(AH$2="N","Não", IF(AH$2="I","Sem Informação"))))</f>
        <v>Sim</v>
      </c>
      <c r="DC323" s="35" t="str">
        <f t="shared" ref="DC323:DC386" si="184">IF(AI$2="","",IF(AI$2="S","Sim",IF(AI$2="N","Não", IF(AI$2="I","Sem Informação"))))</f>
        <v>Não</v>
      </c>
      <c r="DD323" s="35" t="str">
        <f t="shared" ref="DD323:DD386" si="185">IF(AJ$2="","",IF(AJ$2="S","Sim",IF(AJ$2="N","Não", IF(AJ$2="I","Sem Informação"))))</f>
        <v>Sim</v>
      </c>
      <c r="DE323" s="87" t="str">
        <f t="shared" si="156"/>
        <v>Federal</v>
      </c>
    </row>
    <row r="324" spans="1:109">
      <c r="A324" s="14">
        <v>202551239652</v>
      </c>
      <c r="B324" s="1">
        <v>45787</v>
      </c>
      <c r="C324" t="s">
        <v>2590</v>
      </c>
      <c r="D324" t="s">
        <v>161</v>
      </c>
      <c r="E324" t="s">
        <v>162</v>
      </c>
      <c r="F324" t="s">
        <v>163</v>
      </c>
      <c r="G324" t="s">
        <v>3119</v>
      </c>
      <c r="H324" t="s">
        <v>673</v>
      </c>
      <c r="I324" t="s">
        <v>166</v>
      </c>
      <c r="J324" t="s">
        <v>3120</v>
      </c>
      <c r="K324" t="s">
        <v>673</v>
      </c>
      <c r="L324" t="s">
        <v>166</v>
      </c>
      <c r="M324" t="s">
        <v>140</v>
      </c>
      <c r="N324" t="s">
        <v>119</v>
      </c>
      <c r="O324" t="s">
        <v>120</v>
      </c>
      <c r="P324" t="s">
        <v>229</v>
      </c>
      <c r="Q324" t="s">
        <v>143</v>
      </c>
      <c r="R324" t="s">
        <v>123</v>
      </c>
      <c r="S324" t="s">
        <v>113</v>
      </c>
      <c r="T324" t="s">
        <v>113</v>
      </c>
      <c r="U324" t="s">
        <v>3121</v>
      </c>
      <c r="V324" t="s">
        <v>3122</v>
      </c>
      <c r="Z324" t="s">
        <v>3123</v>
      </c>
      <c r="AA324" t="s">
        <v>370</v>
      </c>
      <c r="AB324" t="s">
        <v>2667</v>
      </c>
      <c r="AC324" t="s">
        <v>173</v>
      </c>
      <c r="AD324">
        <v>1</v>
      </c>
      <c r="AE324" t="s">
        <v>1627</v>
      </c>
      <c r="AF324" t="s">
        <v>113</v>
      </c>
      <c r="AG324" t="s">
        <v>113</v>
      </c>
      <c r="AH324" t="s">
        <v>131</v>
      </c>
      <c r="AI324" t="s">
        <v>132</v>
      </c>
      <c r="AJ324" t="s">
        <v>131</v>
      </c>
      <c r="AK324" t="s">
        <v>1628</v>
      </c>
      <c r="AL324" t="s">
        <v>3124</v>
      </c>
      <c r="AM324" t="s">
        <v>2042</v>
      </c>
      <c r="AN324" t="s">
        <v>1629</v>
      </c>
      <c r="AO324" t="s">
        <v>225</v>
      </c>
      <c r="AP324">
        <v>41988207121</v>
      </c>
      <c r="AQ324" t="s">
        <v>178</v>
      </c>
      <c r="AR324" t="s">
        <v>113</v>
      </c>
      <c r="AS324" t="s">
        <v>113</v>
      </c>
      <c r="AT324" t="s">
        <v>113</v>
      </c>
      <c r="AU324" t="s">
        <v>113</v>
      </c>
      <c r="AW324" t="s">
        <v>113</v>
      </c>
      <c r="AX324" s="82">
        <f>IFERROR(FIND("Óbitos/feridos",consulta_completa__11[[#This Row],[13 - Ocorrências/Ambientes Atingidos]]),0)</f>
        <v>0</v>
      </c>
      <c r="AY324" s="83" t="str">
        <f t="shared" si="157"/>
        <v/>
      </c>
      <c r="AZ324" s="82">
        <f>IFERROR(FIND("População afetada/evacuada",consulta_completa__11[[#This Row],[13 - Ocorrências/Ambientes Atingidos]]),0)</f>
        <v>0</v>
      </c>
      <c r="BA324" s="82" t="str">
        <f t="shared" si="158"/>
        <v/>
      </c>
      <c r="BB324" s="82">
        <f>IFERROR(FIND("Suspensão de abastecimento de água",consulta_completa__11[[#This Row],[13 - Ocorrências/Ambientes Atingidos]]),0)</f>
        <v>0</v>
      </c>
      <c r="BC324" s="83" t="str">
        <f t="shared" ref="BC324:BC387" si="186">IF(BB324=0,"","X")</f>
        <v/>
      </c>
      <c r="BD324" s="82">
        <f>IFERROR(FIND("Rio/córrego",consulta_completa__11[[#This Row],[13 - Ocorrências/Ambientes Atingidos]]),0)</f>
        <v>0</v>
      </c>
      <c r="BE324" s="83" t="str">
        <f t="shared" si="159"/>
        <v/>
      </c>
      <c r="BF324" s="82">
        <f>IFERROR(FIND("Lago",consulta_completa__11[[#This Row],[13 - Ocorrências/Ambientes Atingidos]]),0)</f>
        <v>0</v>
      </c>
      <c r="BG324" s="83" t="str">
        <f t="shared" si="160"/>
        <v/>
      </c>
      <c r="BH324" s="82">
        <f>IFERROR(FIND("Mar",consulta_completa__11[[#This Row],[13 - Ocorrências/Ambientes Atingidos]]),0)</f>
        <v>0</v>
      </c>
      <c r="BI324" s="83" t="str">
        <f t="shared" si="161"/>
        <v/>
      </c>
      <c r="BJ324" s="82">
        <f>IFERROR(FIND("Praia",consulta_completa__11[[#This Row],[13 - Ocorrências/Ambientes Atingidos]]),0)</f>
        <v>0</v>
      </c>
      <c r="BK324" s="83" t="str">
        <f t="shared" si="162"/>
        <v/>
      </c>
      <c r="BL324" s="82">
        <f>IFERROR(FIND("Solo",consulta_completa__11[[#This Row],[13 - Ocorrências/Ambientes Atingidos]]),0)</f>
        <v>1</v>
      </c>
      <c r="BM324" s="83" t="str">
        <f t="shared" si="163"/>
        <v>X</v>
      </c>
      <c r="BN324" s="82">
        <f>IFERROR(FIND("Águas subterrâneas",consulta_completa__11[[#This Row],[13 - Ocorrências/Ambientes Atingidos]]),0)</f>
        <v>0</v>
      </c>
      <c r="BO324" s="83" t="str">
        <f t="shared" si="164"/>
        <v/>
      </c>
      <c r="BP324" s="82">
        <f>IFERROR(FIND("Atmosfera",consulta_completa__11[[#This Row],[13 - Ocorrências/Ambientes Atingidos]]),0)</f>
        <v>0</v>
      </c>
      <c r="BQ324" s="83" t="str">
        <f t="shared" si="165"/>
        <v/>
      </c>
      <c r="BR324" s="82">
        <f>IFERROR(FIND("Flora",consulta_completa__11[[#This Row],[13 - Ocorrências/Ambientes Atingidos]]),0)</f>
        <v>0</v>
      </c>
      <c r="BS324" s="83" t="str">
        <f t="shared" si="166"/>
        <v/>
      </c>
      <c r="BT324" s="82">
        <f>IFERROR(FIND("Fauna",consulta_completa__11[[#This Row],[13 - Ocorrências/Ambientes Atingidos]]),0)</f>
        <v>0</v>
      </c>
      <c r="BU324" s="83" t="str">
        <f t="shared" si="167"/>
        <v/>
      </c>
      <c r="BV324" s="82">
        <f>IFERROR(FIND("UC federal",consulta_completa__11[[#This Row],[13 - Ocorrências/Ambientes Atingidos]]),0)</f>
        <v>0</v>
      </c>
      <c r="BW324" s="83" t="str">
        <f t="shared" si="168"/>
        <v/>
      </c>
      <c r="BX324" s="82">
        <f>IFERROR(FIND("UC estadual/municipal",consulta_completa__11[[#This Row],[13 - Ocorrências/Ambientes Atingidos]]),0)</f>
        <v>0</v>
      </c>
      <c r="BY324" s="83" t="str">
        <f t="shared" si="169"/>
        <v/>
      </c>
      <c r="BZ324" s="82">
        <f>IFERROR(FIND("Outro(s)",consulta_completa__11[[#This Row],[13 - Ocorrências/Ambientes Atingidos]]),0)</f>
        <v>0</v>
      </c>
      <c r="CA324" s="83" t="str">
        <f t="shared" si="170"/>
        <v/>
      </c>
      <c r="CB324" s="82">
        <f>IFERROR(FIND("Sem dano",consulta_completa__11[[#This Row],[13 - Ocorrências/Ambientes Atingidos]]),0)</f>
        <v>0</v>
      </c>
      <c r="CC324" s="83" t="str">
        <f t="shared" si="171"/>
        <v/>
      </c>
      <c r="CD324" s="82" t="str">
        <f>IF(consulta_completa__11[[#This Row],[13 - Ocorrências/Ambientes Atingidos]]="","X","")</f>
        <v/>
      </c>
      <c r="CE324" s="84">
        <f>IFERROR(FIND("IBAMA",consulta_completa__11[[#This Row],[14 - Inst. Atuando no Local]]),0)</f>
        <v>0</v>
      </c>
      <c r="CF324" s="84" t="str">
        <f t="shared" si="172"/>
        <v/>
      </c>
      <c r="CG324" s="84">
        <f>IFERROR(FIND("OEMA",consulta_completa__11[[#This Row],[14 - Inst. Atuando no Local]]),0)</f>
        <v>0</v>
      </c>
      <c r="CH324" s="84" t="str">
        <f t="shared" si="173"/>
        <v/>
      </c>
      <c r="CI324" s="84">
        <f>IFERROR(FIND("DEFESA CIVIL",consulta_completa__11[[#This Row],[14 - Inst. Atuando no Local]]),0)</f>
        <v>0</v>
      </c>
      <c r="CJ324" s="84" t="str">
        <f t="shared" si="174"/>
        <v/>
      </c>
      <c r="CK324" s="84">
        <f>IFERROR(FIND("CORPO DE BOMBEIROS",consulta_completa__11[[#This Row],[14 - Inst. Atuando no Local]]),0)</f>
        <v>0</v>
      </c>
      <c r="CL324" s="84" t="str">
        <f t="shared" si="175"/>
        <v/>
      </c>
      <c r="CM324" s="84">
        <f>IFERROR(FIND("POLÍCIA RODOVIÁRIA",consulta_completa__11[[#This Row],[14 - Inst. Atuando no Local]]),0)</f>
        <v>0</v>
      </c>
      <c r="CN324" s="84" t="str">
        <f t="shared" si="176"/>
        <v/>
      </c>
      <c r="CO324" s="84">
        <f>IFERROR(FIND("POLÍCIA MILITAR",consulta_completa__11[[#This Row],[14 - Inst. Atuando no Local]]),0)</f>
        <v>0</v>
      </c>
      <c r="CP324" s="84" t="str">
        <f t="shared" si="177"/>
        <v/>
      </c>
      <c r="CQ324" s="84">
        <f>IFERROR(FIND("POLÍCIA CIVIL",consulta_completa__11[[#This Row],[14 - Inst. Atuando no Local]]),0)</f>
        <v>0</v>
      </c>
      <c r="CR324" s="84" t="str">
        <f t="shared" si="178"/>
        <v/>
      </c>
      <c r="CS324" s="84">
        <f>IFERROR(FIND("MARINHA DO BRASIL",consulta_completa__11[[#This Row],[14 - Inst. Atuando no Local]]),0)</f>
        <v>0</v>
      </c>
      <c r="CT324" s="84" t="str">
        <f t="shared" si="179"/>
        <v/>
      </c>
      <c r="CU324" s="84">
        <f>IFERROR(FIND("EMPRESA ESPECIALIZADA EM ATENDIMENTO",consulta_completa__11[[#This Row],[14 - Inst. Atuando no Local]]),0)</f>
        <v>0</v>
      </c>
      <c r="CV324" s="84" t="str">
        <f t="shared" si="180"/>
        <v/>
      </c>
      <c r="CW324" s="84">
        <f>IFERROR(FIND("IBAMA",consulta_completa__11[[#This Row],[14 - Inst. Atuando no Local]]),0)</f>
        <v>0</v>
      </c>
      <c r="CX324" s="84" t="str">
        <f t="shared" si="181"/>
        <v/>
      </c>
      <c r="CY324" s="84" t="str">
        <f>IF(consulta_completa__11[[#This Row],[14 - Inst. Atuando no Local]]="","X","")</f>
        <v/>
      </c>
      <c r="CZ324" s="84">
        <f>IFERROR(FIND("OUTRA (S)",consulta_completa__11[[#This Row],[14 - Inst. Atuando no Local]]),0)</f>
        <v>0</v>
      </c>
      <c r="DA324" s="84" t="str">
        <f t="shared" si="182"/>
        <v/>
      </c>
      <c r="DB324" s="35" t="str">
        <f t="shared" si="183"/>
        <v>Sim</v>
      </c>
      <c r="DC324" s="35" t="str">
        <f t="shared" si="184"/>
        <v>Não</v>
      </c>
      <c r="DD324" s="35" t="str">
        <f t="shared" si="185"/>
        <v>Sim</v>
      </c>
      <c r="DE324" s="87" t="str">
        <f t="shared" si="156"/>
        <v>Federal</v>
      </c>
    </row>
    <row r="325" spans="1:109">
      <c r="A325" s="14">
        <v>202551257618</v>
      </c>
      <c r="B325" s="1">
        <v>45787</v>
      </c>
      <c r="C325" t="s">
        <v>608</v>
      </c>
      <c r="D325" t="s">
        <v>609</v>
      </c>
      <c r="E325" t="s">
        <v>139</v>
      </c>
      <c r="F325" t="s">
        <v>112</v>
      </c>
      <c r="G325" t="s">
        <v>113</v>
      </c>
      <c r="H325" t="s">
        <v>114</v>
      </c>
      <c r="I325" t="s">
        <v>114</v>
      </c>
      <c r="J325" t="s">
        <v>113</v>
      </c>
      <c r="K325" t="s">
        <v>114</v>
      </c>
      <c r="L325" t="s">
        <v>114</v>
      </c>
      <c r="M325" t="s">
        <v>140</v>
      </c>
      <c r="N325" t="s">
        <v>141</v>
      </c>
      <c r="O325" t="s">
        <v>185</v>
      </c>
      <c r="P325" t="s">
        <v>229</v>
      </c>
      <c r="Q325" t="s">
        <v>230</v>
      </c>
      <c r="R325" t="s">
        <v>123</v>
      </c>
      <c r="S325" t="s">
        <v>113</v>
      </c>
      <c r="T325" t="s">
        <v>3125</v>
      </c>
      <c r="U325" t="s">
        <v>145</v>
      </c>
      <c r="V325" t="s">
        <v>3126</v>
      </c>
      <c r="Y325" t="b">
        <v>1</v>
      </c>
      <c r="Z325" t="s">
        <v>159</v>
      </c>
      <c r="AA325" t="s">
        <v>113</v>
      </c>
      <c r="AB325" t="s">
        <v>613</v>
      </c>
      <c r="AC325" t="s">
        <v>113</v>
      </c>
      <c r="AD325">
        <v>2</v>
      </c>
      <c r="AE325" t="s">
        <v>113</v>
      </c>
      <c r="AF325" t="s">
        <v>614</v>
      </c>
      <c r="AG325" t="s">
        <v>615</v>
      </c>
      <c r="AH325" t="s">
        <v>131</v>
      </c>
      <c r="AI325" t="s">
        <v>131</v>
      </c>
      <c r="AJ325" t="s">
        <v>131</v>
      </c>
      <c r="AK325" t="s">
        <v>3127</v>
      </c>
      <c r="AL325" t="s">
        <v>3128</v>
      </c>
      <c r="AM325" t="s">
        <v>153</v>
      </c>
      <c r="AN325" t="s">
        <v>154</v>
      </c>
      <c r="AO325" t="s">
        <v>155</v>
      </c>
      <c r="AP325">
        <v>61999572720</v>
      </c>
      <c r="AQ325" t="s">
        <v>156</v>
      </c>
      <c r="AR325" t="s">
        <v>113</v>
      </c>
      <c r="AS325" t="s">
        <v>113</v>
      </c>
      <c r="AT325" t="s">
        <v>795</v>
      </c>
      <c r="AU325" t="s">
        <v>255</v>
      </c>
      <c r="AV325">
        <v>67000000000</v>
      </c>
      <c r="AW325" t="s">
        <v>159</v>
      </c>
      <c r="AX325" s="82">
        <f>IFERROR(FIND("Óbitos/feridos",consulta_completa__11[[#This Row],[13 - Ocorrências/Ambientes Atingidos]]),0)</f>
        <v>0</v>
      </c>
      <c r="AY325" s="83" t="str">
        <f t="shared" si="157"/>
        <v/>
      </c>
      <c r="AZ325" s="82">
        <f>IFERROR(FIND("População afetada/evacuada",consulta_completa__11[[#This Row],[13 - Ocorrências/Ambientes Atingidos]]),0)</f>
        <v>0</v>
      </c>
      <c r="BA325" s="82" t="str">
        <f t="shared" si="158"/>
        <v/>
      </c>
      <c r="BB325" s="82">
        <f>IFERROR(FIND("Suspensão de abastecimento de água",consulta_completa__11[[#This Row],[13 - Ocorrências/Ambientes Atingidos]]),0)</f>
        <v>0</v>
      </c>
      <c r="BC325" s="83" t="str">
        <f t="shared" si="186"/>
        <v/>
      </c>
      <c r="BD325" s="82">
        <f>IFERROR(FIND("Rio/córrego",consulta_completa__11[[#This Row],[13 - Ocorrências/Ambientes Atingidos]]),0)</f>
        <v>0</v>
      </c>
      <c r="BE325" s="83" t="str">
        <f t="shared" si="159"/>
        <v/>
      </c>
      <c r="BF325" s="82">
        <f>IFERROR(FIND("Lago",consulta_completa__11[[#This Row],[13 - Ocorrências/Ambientes Atingidos]]),0)</f>
        <v>0</v>
      </c>
      <c r="BG325" s="83" t="str">
        <f t="shared" si="160"/>
        <v/>
      </c>
      <c r="BH325" s="82">
        <f>IFERROR(FIND("Mar",consulta_completa__11[[#This Row],[13 - Ocorrências/Ambientes Atingidos]]),0)</f>
        <v>0</v>
      </c>
      <c r="BI325" s="83" t="str">
        <f t="shared" si="161"/>
        <v/>
      </c>
      <c r="BJ325" s="82">
        <f>IFERROR(FIND("Praia",consulta_completa__11[[#This Row],[13 - Ocorrências/Ambientes Atingidos]]),0)</f>
        <v>0</v>
      </c>
      <c r="BK325" s="83" t="str">
        <f t="shared" si="162"/>
        <v/>
      </c>
      <c r="BL325" s="82">
        <f>IFERROR(FIND("Solo",consulta_completa__11[[#This Row],[13 - Ocorrências/Ambientes Atingidos]]),0)</f>
        <v>1</v>
      </c>
      <c r="BM325" s="83" t="str">
        <f t="shared" si="163"/>
        <v>X</v>
      </c>
      <c r="BN325" s="82">
        <f>IFERROR(FIND("Águas subterrâneas",consulta_completa__11[[#This Row],[13 - Ocorrências/Ambientes Atingidos]]),0)</f>
        <v>0</v>
      </c>
      <c r="BO325" s="83" t="str">
        <f t="shared" si="164"/>
        <v/>
      </c>
      <c r="BP325" s="82">
        <f>IFERROR(FIND("Atmosfera",consulta_completa__11[[#This Row],[13 - Ocorrências/Ambientes Atingidos]]),0)</f>
        <v>0</v>
      </c>
      <c r="BQ325" s="83" t="str">
        <f t="shared" si="165"/>
        <v/>
      </c>
      <c r="BR325" s="82">
        <f>IFERROR(FIND("Flora",consulta_completa__11[[#This Row],[13 - Ocorrências/Ambientes Atingidos]]),0)</f>
        <v>0</v>
      </c>
      <c r="BS325" s="83" t="str">
        <f t="shared" si="166"/>
        <v/>
      </c>
      <c r="BT325" s="82">
        <f>IFERROR(FIND("Fauna",consulta_completa__11[[#This Row],[13 - Ocorrências/Ambientes Atingidos]]),0)</f>
        <v>0</v>
      </c>
      <c r="BU325" s="83" t="str">
        <f t="shared" si="167"/>
        <v/>
      </c>
      <c r="BV325" s="82">
        <f>IFERROR(FIND("UC federal",consulta_completa__11[[#This Row],[13 - Ocorrências/Ambientes Atingidos]]),0)</f>
        <v>0</v>
      </c>
      <c r="BW325" s="83" t="str">
        <f t="shared" si="168"/>
        <v/>
      </c>
      <c r="BX325" s="82">
        <f>IFERROR(FIND("UC estadual/municipal",consulta_completa__11[[#This Row],[13 - Ocorrências/Ambientes Atingidos]]),0)</f>
        <v>0</v>
      </c>
      <c r="BY325" s="83" t="str">
        <f t="shared" si="169"/>
        <v/>
      </c>
      <c r="BZ325" s="82">
        <f>IFERROR(FIND("Outro(s)",consulta_completa__11[[#This Row],[13 - Ocorrências/Ambientes Atingidos]]),0)</f>
        <v>0</v>
      </c>
      <c r="CA325" s="83" t="str">
        <f t="shared" si="170"/>
        <v/>
      </c>
      <c r="CB325" s="82">
        <f>IFERROR(FIND("Sem dano",consulta_completa__11[[#This Row],[13 - Ocorrências/Ambientes Atingidos]]),0)</f>
        <v>0</v>
      </c>
      <c r="CC325" s="83" t="str">
        <f t="shared" si="171"/>
        <v/>
      </c>
      <c r="CD325" s="82" t="str">
        <f>IF(consulta_completa__11[[#This Row],[13 - Ocorrências/Ambientes Atingidos]]="","X","")</f>
        <v/>
      </c>
      <c r="CE325" s="84">
        <f>IFERROR(FIND("IBAMA",consulta_completa__11[[#This Row],[14 - Inst. Atuando no Local]]),0)</f>
        <v>0</v>
      </c>
      <c r="CF325" s="84" t="str">
        <f t="shared" si="172"/>
        <v/>
      </c>
      <c r="CG325" s="84">
        <f>IFERROR(FIND("OEMA",consulta_completa__11[[#This Row],[14 - Inst. Atuando no Local]]),0)</f>
        <v>0</v>
      </c>
      <c r="CH325" s="84" t="str">
        <f t="shared" si="173"/>
        <v/>
      </c>
      <c r="CI325" s="84">
        <f>IFERROR(FIND("DEFESA CIVIL",consulta_completa__11[[#This Row],[14 - Inst. Atuando no Local]]),0)</f>
        <v>0</v>
      </c>
      <c r="CJ325" s="84" t="str">
        <f t="shared" si="174"/>
        <v/>
      </c>
      <c r="CK325" s="84">
        <f>IFERROR(FIND("CORPO DE BOMBEIROS",consulta_completa__11[[#This Row],[14 - Inst. Atuando no Local]]),0)</f>
        <v>0</v>
      </c>
      <c r="CL325" s="84" t="str">
        <f t="shared" si="175"/>
        <v/>
      </c>
      <c r="CM325" s="84">
        <f>IFERROR(FIND("POLÍCIA RODOVIÁRIA",consulta_completa__11[[#This Row],[14 - Inst. Atuando no Local]]),0)</f>
        <v>0</v>
      </c>
      <c r="CN325" s="84" t="str">
        <f t="shared" si="176"/>
        <v/>
      </c>
      <c r="CO325" s="84">
        <f>IFERROR(FIND("POLÍCIA MILITAR",consulta_completa__11[[#This Row],[14 - Inst. Atuando no Local]]),0)</f>
        <v>0</v>
      </c>
      <c r="CP325" s="84" t="str">
        <f t="shared" si="177"/>
        <v/>
      </c>
      <c r="CQ325" s="84">
        <f>IFERROR(FIND("POLÍCIA CIVIL",consulta_completa__11[[#This Row],[14 - Inst. Atuando no Local]]),0)</f>
        <v>0</v>
      </c>
      <c r="CR325" s="84" t="str">
        <f t="shared" si="178"/>
        <v/>
      </c>
      <c r="CS325" s="84">
        <f>IFERROR(FIND("MARINHA DO BRASIL",consulta_completa__11[[#This Row],[14 - Inst. Atuando no Local]]),0)</f>
        <v>0</v>
      </c>
      <c r="CT325" s="84" t="str">
        <f t="shared" si="179"/>
        <v/>
      </c>
      <c r="CU325" s="84">
        <f>IFERROR(FIND("EMPRESA ESPECIALIZADA EM ATENDIMENTO",consulta_completa__11[[#This Row],[14 - Inst. Atuando no Local]]),0)</f>
        <v>0</v>
      </c>
      <c r="CV325" s="84" t="str">
        <f t="shared" si="180"/>
        <v/>
      </c>
      <c r="CW325" s="84">
        <f>IFERROR(FIND("IBAMA",consulta_completa__11[[#This Row],[14 - Inst. Atuando no Local]]),0)</f>
        <v>0</v>
      </c>
      <c r="CX325" s="84" t="str">
        <f t="shared" si="181"/>
        <v/>
      </c>
      <c r="CY325" s="84" t="str">
        <f>IF(consulta_completa__11[[#This Row],[14 - Inst. Atuando no Local]]="","X","")</f>
        <v/>
      </c>
      <c r="CZ325" s="84">
        <f>IFERROR(FIND("OUTRA (S)",consulta_completa__11[[#This Row],[14 - Inst. Atuando no Local]]),0)</f>
        <v>0</v>
      </c>
      <c r="DA325" s="84" t="str">
        <f t="shared" si="182"/>
        <v/>
      </c>
      <c r="DB325" s="35" t="str">
        <f t="shared" si="183"/>
        <v>Sim</v>
      </c>
      <c r="DC325" s="35" t="str">
        <f t="shared" si="184"/>
        <v>Não</v>
      </c>
      <c r="DD325" s="35" t="str">
        <f t="shared" si="185"/>
        <v>Sim</v>
      </c>
      <c r="DE325" s="87" t="str">
        <f t="shared" si="156"/>
        <v>Estadual</v>
      </c>
    </row>
    <row r="326" spans="1:109">
      <c r="A326" s="14">
        <v>202551314432</v>
      </c>
      <c r="B326" s="1">
        <v>45789</v>
      </c>
      <c r="C326" t="s">
        <v>109</v>
      </c>
      <c r="D326" t="s">
        <v>110</v>
      </c>
      <c r="E326" t="s">
        <v>111</v>
      </c>
      <c r="F326" t="s">
        <v>112</v>
      </c>
      <c r="G326" t="s">
        <v>3129</v>
      </c>
      <c r="H326" t="s">
        <v>3130</v>
      </c>
      <c r="I326" t="s">
        <v>117</v>
      </c>
      <c r="J326" t="s">
        <v>226</v>
      </c>
      <c r="K326" t="s">
        <v>3130</v>
      </c>
      <c r="L326" t="s">
        <v>117</v>
      </c>
      <c r="M326" t="s">
        <v>118</v>
      </c>
      <c r="N326" t="s">
        <v>119</v>
      </c>
      <c r="O326" t="s">
        <v>120</v>
      </c>
      <c r="P326" t="s">
        <v>299</v>
      </c>
      <c r="Q326" t="s">
        <v>143</v>
      </c>
      <c r="R326" t="s">
        <v>123</v>
      </c>
      <c r="S326" t="s">
        <v>201</v>
      </c>
      <c r="T326" t="s">
        <v>3131</v>
      </c>
      <c r="U326" t="s">
        <v>3132</v>
      </c>
      <c r="V326" t="s">
        <v>3133</v>
      </c>
      <c r="Z326" t="s">
        <v>3134</v>
      </c>
      <c r="AA326" t="s">
        <v>410</v>
      </c>
      <c r="AB326" t="s">
        <v>206</v>
      </c>
      <c r="AC326" t="s">
        <v>207</v>
      </c>
      <c r="AD326">
        <v>1</v>
      </c>
      <c r="AE326" t="s">
        <v>206</v>
      </c>
      <c r="AF326" t="s">
        <v>113</v>
      </c>
      <c r="AG326" t="s">
        <v>113</v>
      </c>
      <c r="AH326" t="s">
        <v>131</v>
      </c>
      <c r="AI326" t="s">
        <v>131</v>
      </c>
      <c r="AJ326" t="s">
        <v>131</v>
      </c>
      <c r="AK326" t="s">
        <v>3135</v>
      </c>
      <c r="AL326" t="s">
        <v>3136</v>
      </c>
      <c r="AM326" t="s">
        <v>210</v>
      </c>
      <c r="AN326" t="s">
        <v>113</v>
      </c>
      <c r="AO326" t="s">
        <v>113</v>
      </c>
      <c r="AQ326" t="s">
        <v>211</v>
      </c>
      <c r="AR326" t="s">
        <v>113</v>
      </c>
      <c r="AS326" t="s">
        <v>113</v>
      </c>
      <c r="AT326" t="s">
        <v>113</v>
      </c>
      <c r="AU326" t="s">
        <v>113</v>
      </c>
      <c r="AW326" t="s">
        <v>113</v>
      </c>
      <c r="AX326" s="82">
        <f>IFERROR(FIND("Óbitos/feridos",consulta_completa__11[[#This Row],[13 - Ocorrências/Ambientes Atingidos]]),0)</f>
        <v>0</v>
      </c>
      <c r="AY326" s="83" t="str">
        <f t="shared" si="157"/>
        <v/>
      </c>
      <c r="AZ326" s="82">
        <f>IFERROR(FIND("População afetada/evacuada",consulta_completa__11[[#This Row],[13 - Ocorrências/Ambientes Atingidos]]),0)</f>
        <v>0</v>
      </c>
      <c r="BA326" s="82" t="str">
        <f t="shared" si="158"/>
        <v/>
      </c>
      <c r="BB326" s="82">
        <f>IFERROR(FIND("Suspensão de abastecimento de água",consulta_completa__11[[#This Row],[13 - Ocorrências/Ambientes Atingidos]]),0)</f>
        <v>0</v>
      </c>
      <c r="BC326" s="83" t="str">
        <f t="shared" si="186"/>
        <v/>
      </c>
      <c r="BD326" s="82">
        <f>IFERROR(FIND("Rio/córrego",consulta_completa__11[[#This Row],[13 - Ocorrências/Ambientes Atingidos]]),0)</f>
        <v>0</v>
      </c>
      <c r="BE326" s="83" t="str">
        <f t="shared" si="159"/>
        <v/>
      </c>
      <c r="BF326" s="82">
        <f>IFERROR(FIND("Lago",consulta_completa__11[[#This Row],[13 - Ocorrências/Ambientes Atingidos]]),0)</f>
        <v>0</v>
      </c>
      <c r="BG326" s="83" t="str">
        <f t="shared" si="160"/>
        <v/>
      </c>
      <c r="BH326" s="82">
        <f>IFERROR(FIND("Mar",consulta_completa__11[[#This Row],[13 - Ocorrências/Ambientes Atingidos]]),0)</f>
        <v>1</v>
      </c>
      <c r="BI326" s="83" t="str">
        <f t="shared" si="161"/>
        <v>X</v>
      </c>
      <c r="BJ326" s="82">
        <f>IFERROR(FIND("Praia",consulta_completa__11[[#This Row],[13 - Ocorrências/Ambientes Atingidos]]),0)</f>
        <v>0</v>
      </c>
      <c r="BK326" s="83" t="str">
        <f t="shared" si="162"/>
        <v/>
      </c>
      <c r="BL326" s="82">
        <f>IFERROR(FIND("Solo",consulta_completa__11[[#This Row],[13 - Ocorrências/Ambientes Atingidos]]),0)</f>
        <v>0</v>
      </c>
      <c r="BM326" s="83" t="str">
        <f t="shared" si="163"/>
        <v/>
      </c>
      <c r="BN326" s="82">
        <f>IFERROR(FIND("Águas subterrâneas",consulta_completa__11[[#This Row],[13 - Ocorrências/Ambientes Atingidos]]),0)</f>
        <v>0</v>
      </c>
      <c r="BO326" s="83" t="str">
        <f t="shared" si="164"/>
        <v/>
      </c>
      <c r="BP326" s="82">
        <f>IFERROR(FIND("Atmosfera",consulta_completa__11[[#This Row],[13 - Ocorrências/Ambientes Atingidos]]),0)</f>
        <v>0</v>
      </c>
      <c r="BQ326" s="83" t="str">
        <f t="shared" si="165"/>
        <v/>
      </c>
      <c r="BR326" s="82">
        <f>IFERROR(FIND("Flora",consulta_completa__11[[#This Row],[13 - Ocorrências/Ambientes Atingidos]]),0)</f>
        <v>0</v>
      </c>
      <c r="BS326" s="83" t="str">
        <f t="shared" si="166"/>
        <v/>
      </c>
      <c r="BT326" s="82">
        <f>IFERROR(FIND("Fauna",consulta_completa__11[[#This Row],[13 - Ocorrências/Ambientes Atingidos]]),0)</f>
        <v>0</v>
      </c>
      <c r="BU326" s="83" t="str">
        <f t="shared" si="167"/>
        <v/>
      </c>
      <c r="BV326" s="82">
        <f>IFERROR(FIND("UC federal",consulta_completa__11[[#This Row],[13 - Ocorrências/Ambientes Atingidos]]),0)</f>
        <v>0</v>
      </c>
      <c r="BW326" s="83" t="str">
        <f t="shared" si="168"/>
        <v/>
      </c>
      <c r="BX326" s="82">
        <f>IFERROR(FIND("UC estadual/municipal",consulta_completa__11[[#This Row],[13 - Ocorrências/Ambientes Atingidos]]),0)</f>
        <v>0</v>
      </c>
      <c r="BY326" s="83" t="str">
        <f t="shared" si="169"/>
        <v/>
      </c>
      <c r="BZ326" s="82">
        <f>IFERROR(FIND("Outro(s)",consulta_completa__11[[#This Row],[13 - Ocorrências/Ambientes Atingidos]]),0)</f>
        <v>0</v>
      </c>
      <c r="CA326" s="83" t="str">
        <f t="shared" si="170"/>
        <v/>
      </c>
      <c r="CB326" s="82">
        <f>IFERROR(FIND("Sem dano",consulta_completa__11[[#This Row],[13 - Ocorrências/Ambientes Atingidos]]),0)</f>
        <v>0</v>
      </c>
      <c r="CC326" s="83" t="str">
        <f t="shared" si="171"/>
        <v/>
      </c>
      <c r="CD326" s="82" t="str">
        <f>IF(consulta_completa__11[[#This Row],[13 - Ocorrências/Ambientes Atingidos]]="","X","")</f>
        <v/>
      </c>
      <c r="CE326" s="84">
        <f>IFERROR(FIND("IBAMA",consulta_completa__11[[#This Row],[14 - Inst. Atuando no Local]]),0)</f>
        <v>0</v>
      </c>
      <c r="CF326" s="84" t="str">
        <f t="shared" si="172"/>
        <v/>
      </c>
      <c r="CG326" s="84">
        <f>IFERROR(FIND("OEMA",consulta_completa__11[[#This Row],[14 - Inst. Atuando no Local]]),0)</f>
        <v>0</v>
      </c>
      <c r="CH326" s="84" t="str">
        <f t="shared" si="173"/>
        <v/>
      </c>
      <c r="CI326" s="84">
        <f>IFERROR(FIND("DEFESA CIVIL",consulta_completa__11[[#This Row],[14 - Inst. Atuando no Local]]),0)</f>
        <v>0</v>
      </c>
      <c r="CJ326" s="84" t="str">
        <f t="shared" si="174"/>
        <v/>
      </c>
      <c r="CK326" s="84">
        <f>IFERROR(FIND("CORPO DE BOMBEIROS",consulta_completa__11[[#This Row],[14 - Inst. Atuando no Local]]),0)</f>
        <v>0</v>
      </c>
      <c r="CL326" s="84" t="str">
        <f t="shared" si="175"/>
        <v/>
      </c>
      <c r="CM326" s="84">
        <f>IFERROR(FIND("POLÍCIA RODOVIÁRIA",consulta_completa__11[[#This Row],[14 - Inst. Atuando no Local]]),0)</f>
        <v>0</v>
      </c>
      <c r="CN326" s="84" t="str">
        <f t="shared" si="176"/>
        <v/>
      </c>
      <c r="CO326" s="84">
        <f>IFERROR(FIND("POLÍCIA MILITAR",consulta_completa__11[[#This Row],[14 - Inst. Atuando no Local]]),0)</f>
        <v>0</v>
      </c>
      <c r="CP326" s="84" t="str">
        <f t="shared" si="177"/>
        <v/>
      </c>
      <c r="CQ326" s="84">
        <f>IFERROR(FIND("POLÍCIA CIVIL",consulta_completa__11[[#This Row],[14 - Inst. Atuando no Local]]),0)</f>
        <v>0</v>
      </c>
      <c r="CR326" s="84" t="str">
        <f t="shared" si="178"/>
        <v/>
      </c>
      <c r="CS326" s="84">
        <f>IFERROR(FIND("MARINHA DO BRASIL",consulta_completa__11[[#This Row],[14 - Inst. Atuando no Local]]),0)</f>
        <v>0</v>
      </c>
      <c r="CT326" s="84" t="str">
        <f t="shared" si="179"/>
        <v/>
      </c>
      <c r="CU326" s="84">
        <f>IFERROR(FIND("EMPRESA ESPECIALIZADA EM ATENDIMENTO",consulta_completa__11[[#This Row],[14 - Inst. Atuando no Local]]),0)</f>
        <v>0</v>
      </c>
      <c r="CV326" s="84" t="str">
        <f t="shared" si="180"/>
        <v/>
      </c>
      <c r="CW326" s="84">
        <f>IFERROR(FIND("IBAMA",consulta_completa__11[[#This Row],[14 - Inst. Atuando no Local]]),0)</f>
        <v>0</v>
      </c>
      <c r="CX326" s="84" t="str">
        <f t="shared" si="181"/>
        <v/>
      </c>
      <c r="CY326" s="84" t="str">
        <f>IF(consulta_completa__11[[#This Row],[14 - Inst. Atuando no Local]]="","X","")</f>
        <v/>
      </c>
      <c r="CZ326" s="84">
        <f>IFERROR(FIND("OUTRA (S)",consulta_completa__11[[#This Row],[14 - Inst. Atuando no Local]]),0)</f>
        <v>0</v>
      </c>
      <c r="DA326" s="84" t="str">
        <f t="shared" si="182"/>
        <v/>
      </c>
      <c r="DB326" s="35" t="str">
        <f t="shared" si="183"/>
        <v>Sim</v>
      </c>
      <c r="DC326" s="35" t="str">
        <f t="shared" si="184"/>
        <v>Não</v>
      </c>
      <c r="DD326" s="35" t="str">
        <f t="shared" si="185"/>
        <v>Sim</v>
      </c>
      <c r="DE326" s="87" t="str">
        <f t="shared" si="156"/>
        <v>Federal</v>
      </c>
    </row>
    <row r="327" spans="1:109">
      <c r="A327" s="14">
        <v>202551336049</v>
      </c>
      <c r="B327" s="1">
        <v>45789</v>
      </c>
      <c r="C327" t="s">
        <v>2590</v>
      </c>
      <c r="D327" t="s">
        <v>161</v>
      </c>
      <c r="E327" t="s">
        <v>162</v>
      </c>
      <c r="F327" t="s">
        <v>163</v>
      </c>
      <c r="G327" t="s">
        <v>113</v>
      </c>
      <c r="H327" t="s">
        <v>114</v>
      </c>
      <c r="I327" t="s">
        <v>114</v>
      </c>
      <c r="J327" t="s">
        <v>945</v>
      </c>
      <c r="K327" t="s">
        <v>3137</v>
      </c>
      <c r="L327" t="s">
        <v>166</v>
      </c>
      <c r="M327" t="s">
        <v>140</v>
      </c>
      <c r="N327" t="s">
        <v>119</v>
      </c>
      <c r="O327" t="s">
        <v>120</v>
      </c>
      <c r="P327" t="s">
        <v>299</v>
      </c>
      <c r="Q327" t="s">
        <v>167</v>
      </c>
      <c r="R327" t="s">
        <v>123</v>
      </c>
      <c r="S327" t="s">
        <v>113</v>
      </c>
      <c r="T327" t="s">
        <v>113</v>
      </c>
      <c r="U327" t="s">
        <v>3138</v>
      </c>
      <c r="V327" t="s">
        <v>3139</v>
      </c>
      <c r="Z327" t="s">
        <v>3140</v>
      </c>
      <c r="AA327" t="s">
        <v>3141</v>
      </c>
      <c r="AB327" t="s">
        <v>3142</v>
      </c>
      <c r="AC327" t="s">
        <v>173</v>
      </c>
      <c r="AD327">
        <v>1</v>
      </c>
      <c r="AE327" t="s">
        <v>3143</v>
      </c>
      <c r="AF327" t="s">
        <v>113</v>
      </c>
      <c r="AG327" t="s">
        <v>113</v>
      </c>
      <c r="AH327" t="s">
        <v>131</v>
      </c>
      <c r="AI327" t="s">
        <v>132</v>
      </c>
      <c r="AJ327" t="s">
        <v>131</v>
      </c>
      <c r="AK327" t="s">
        <v>3144</v>
      </c>
      <c r="AL327" t="s">
        <v>3145</v>
      </c>
      <c r="AM327" t="s">
        <v>2042</v>
      </c>
      <c r="AN327" t="s">
        <v>3146</v>
      </c>
      <c r="AO327" t="s">
        <v>225</v>
      </c>
      <c r="AP327">
        <v>41988207121</v>
      </c>
      <c r="AQ327" t="s">
        <v>178</v>
      </c>
      <c r="AR327" t="s">
        <v>113</v>
      </c>
      <c r="AS327" t="s">
        <v>113</v>
      </c>
      <c r="AT327" t="s">
        <v>113</v>
      </c>
      <c r="AU327" t="s">
        <v>113</v>
      </c>
      <c r="AW327" t="s">
        <v>113</v>
      </c>
      <c r="AX327" s="82">
        <f>IFERROR(FIND("Óbitos/feridos",consulta_completa__11[[#This Row],[13 - Ocorrências/Ambientes Atingidos]]),0)</f>
        <v>0</v>
      </c>
      <c r="AY327" s="83" t="str">
        <f t="shared" si="157"/>
        <v/>
      </c>
      <c r="AZ327" s="82">
        <f>IFERROR(FIND("População afetada/evacuada",consulta_completa__11[[#This Row],[13 - Ocorrências/Ambientes Atingidos]]),0)</f>
        <v>0</v>
      </c>
      <c r="BA327" s="82" t="str">
        <f t="shared" si="158"/>
        <v/>
      </c>
      <c r="BB327" s="82">
        <f>IFERROR(FIND("Suspensão de abastecimento de água",consulta_completa__11[[#This Row],[13 - Ocorrências/Ambientes Atingidos]]),0)</f>
        <v>0</v>
      </c>
      <c r="BC327" s="83" t="str">
        <f t="shared" si="186"/>
        <v/>
      </c>
      <c r="BD327" s="82">
        <f>IFERROR(FIND("Rio/córrego",consulta_completa__11[[#This Row],[13 - Ocorrências/Ambientes Atingidos]]),0)</f>
        <v>0</v>
      </c>
      <c r="BE327" s="83" t="str">
        <f t="shared" si="159"/>
        <v/>
      </c>
      <c r="BF327" s="82">
        <f>IFERROR(FIND("Lago",consulta_completa__11[[#This Row],[13 - Ocorrências/Ambientes Atingidos]]),0)</f>
        <v>0</v>
      </c>
      <c r="BG327" s="83" t="str">
        <f t="shared" si="160"/>
        <v/>
      </c>
      <c r="BH327" s="82">
        <f>IFERROR(FIND("Mar",consulta_completa__11[[#This Row],[13 - Ocorrências/Ambientes Atingidos]]),0)</f>
        <v>0</v>
      </c>
      <c r="BI327" s="83" t="str">
        <f t="shared" si="161"/>
        <v/>
      </c>
      <c r="BJ327" s="82">
        <f>IFERROR(FIND("Praia",consulta_completa__11[[#This Row],[13 - Ocorrências/Ambientes Atingidos]]),0)</f>
        <v>0</v>
      </c>
      <c r="BK327" s="83" t="str">
        <f t="shared" si="162"/>
        <v/>
      </c>
      <c r="BL327" s="82">
        <f>IFERROR(FIND("Solo",consulta_completa__11[[#This Row],[13 - Ocorrências/Ambientes Atingidos]]),0)</f>
        <v>1</v>
      </c>
      <c r="BM327" s="83" t="str">
        <f t="shared" si="163"/>
        <v>X</v>
      </c>
      <c r="BN327" s="82">
        <f>IFERROR(FIND("Águas subterrâneas",consulta_completa__11[[#This Row],[13 - Ocorrências/Ambientes Atingidos]]),0)</f>
        <v>0</v>
      </c>
      <c r="BO327" s="83" t="str">
        <f t="shared" si="164"/>
        <v/>
      </c>
      <c r="BP327" s="82">
        <f>IFERROR(FIND("Atmosfera",consulta_completa__11[[#This Row],[13 - Ocorrências/Ambientes Atingidos]]),0)</f>
        <v>0</v>
      </c>
      <c r="BQ327" s="83" t="str">
        <f t="shared" si="165"/>
        <v/>
      </c>
      <c r="BR327" s="82">
        <f>IFERROR(FIND("Flora",consulta_completa__11[[#This Row],[13 - Ocorrências/Ambientes Atingidos]]),0)</f>
        <v>0</v>
      </c>
      <c r="BS327" s="83" t="str">
        <f t="shared" si="166"/>
        <v/>
      </c>
      <c r="BT327" s="82">
        <f>IFERROR(FIND("Fauna",consulta_completa__11[[#This Row],[13 - Ocorrências/Ambientes Atingidos]]),0)</f>
        <v>0</v>
      </c>
      <c r="BU327" s="83" t="str">
        <f t="shared" si="167"/>
        <v/>
      </c>
      <c r="BV327" s="82">
        <f>IFERROR(FIND("UC federal",consulta_completa__11[[#This Row],[13 - Ocorrências/Ambientes Atingidos]]),0)</f>
        <v>0</v>
      </c>
      <c r="BW327" s="83" t="str">
        <f t="shared" si="168"/>
        <v/>
      </c>
      <c r="BX327" s="82">
        <f>IFERROR(FIND("UC estadual/municipal",consulta_completa__11[[#This Row],[13 - Ocorrências/Ambientes Atingidos]]),0)</f>
        <v>0</v>
      </c>
      <c r="BY327" s="83" t="str">
        <f t="shared" si="169"/>
        <v/>
      </c>
      <c r="BZ327" s="82">
        <f>IFERROR(FIND("Outro(s)",consulta_completa__11[[#This Row],[13 - Ocorrências/Ambientes Atingidos]]),0)</f>
        <v>0</v>
      </c>
      <c r="CA327" s="83" t="str">
        <f t="shared" si="170"/>
        <v/>
      </c>
      <c r="CB327" s="82">
        <f>IFERROR(FIND("Sem dano",consulta_completa__11[[#This Row],[13 - Ocorrências/Ambientes Atingidos]]),0)</f>
        <v>0</v>
      </c>
      <c r="CC327" s="83" t="str">
        <f t="shared" si="171"/>
        <v/>
      </c>
      <c r="CD327" s="82" t="str">
        <f>IF(consulta_completa__11[[#This Row],[13 - Ocorrências/Ambientes Atingidos]]="","X","")</f>
        <v/>
      </c>
      <c r="CE327" s="84">
        <f>IFERROR(FIND("IBAMA",consulta_completa__11[[#This Row],[14 - Inst. Atuando no Local]]),0)</f>
        <v>0</v>
      </c>
      <c r="CF327" s="84" t="str">
        <f t="shared" si="172"/>
        <v/>
      </c>
      <c r="CG327" s="84">
        <f>IFERROR(FIND("OEMA",consulta_completa__11[[#This Row],[14 - Inst. Atuando no Local]]),0)</f>
        <v>0</v>
      </c>
      <c r="CH327" s="84" t="str">
        <f t="shared" si="173"/>
        <v/>
      </c>
      <c r="CI327" s="84">
        <f>IFERROR(FIND("DEFESA CIVIL",consulta_completa__11[[#This Row],[14 - Inst. Atuando no Local]]),0)</f>
        <v>0</v>
      </c>
      <c r="CJ327" s="84" t="str">
        <f t="shared" si="174"/>
        <v/>
      </c>
      <c r="CK327" s="84">
        <f>IFERROR(FIND("CORPO DE BOMBEIROS",consulta_completa__11[[#This Row],[14 - Inst. Atuando no Local]]),0)</f>
        <v>0</v>
      </c>
      <c r="CL327" s="84" t="str">
        <f t="shared" si="175"/>
        <v/>
      </c>
      <c r="CM327" s="84">
        <f>IFERROR(FIND("POLÍCIA RODOVIÁRIA",consulta_completa__11[[#This Row],[14 - Inst. Atuando no Local]]),0)</f>
        <v>0</v>
      </c>
      <c r="CN327" s="84" t="str">
        <f t="shared" si="176"/>
        <v/>
      </c>
      <c r="CO327" s="84">
        <f>IFERROR(FIND("POLÍCIA MILITAR",consulta_completa__11[[#This Row],[14 - Inst. Atuando no Local]]),0)</f>
        <v>0</v>
      </c>
      <c r="CP327" s="84" t="str">
        <f t="shared" si="177"/>
        <v/>
      </c>
      <c r="CQ327" s="84">
        <f>IFERROR(FIND("POLÍCIA CIVIL",consulta_completa__11[[#This Row],[14 - Inst. Atuando no Local]]),0)</f>
        <v>0</v>
      </c>
      <c r="CR327" s="84" t="str">
        <f t="shared" si="178"/>
        <v/>
      </c>
      <c r="CS327" s="84">
        <f>IFERROR(FIND("MARINHA DO BRASIL",consulta_completa__11[[#This Row],[14 - Inst. Atuando no Local]]),0)</f>
        <v>0</v>
      </c>
      <c r="CT327" s="84" t="str">
        <f t="shared" si="179"/>
        <v/>
      </c>
      <c r="CU327" s="84">
        <f>IFERROR(FIND("EMPRESA ESPECIALIZADA EM ATENDIMENTO",consulta_completa__11[[#This Row],[14 - Inst. Atuando no Local]]),0)</f>
        <v>0</v>
      </c>
      <c r="CV327" s="84" t="str">
        <f t="shared" si="180"/>
        <v/>
      </c>
      <c r="CW327" s="84">
        <f>IFERROR(FIND("IBAMA",consulta_completa__11[[#This Row],[14 - Inst. Atuando no Local]]),0)</f>
        <v>0</v>
      </c>
      <c r="CX327" s="84" t="str">
        <f t="shared" si="181"/>
        <v/>
      </c>
      <c r="CY327" s="84" t="str">
        <f>IF(consulta_completa__11[[#This Row],[14 - Inst. Atuando no Local]]="","X","")</f>
        <v/>
      </c>
      <c r="CZ327" s="84">
        <f>IFERROR(FIND("OUTRA (S)",consulta_completa__11[[#This Row],[14 - Inst. Atuando no Local]]),0)</f>
        <v>0</v>
      </c>
      <c r="DA327" s="84" t="str">
        <f t="shared" si="182"/>
        <v/>
      </c>
      <c r="DB327" s="35" t="str">
        <f t="shared" si="183"/>
        <v>Sim</v>
      </c>
      <c r="DC327" s="35" t="str">
        <f t="shared" si="184"/>
        <v>Não</v>
      </c>
      <c r="DD327" s="35" t="str">
        <f t="shared" si="185"/>
        <v>Sim</v>
      </c>
      <c r="DE327" s="87" t="str">
        <f t="shared" si="156"/>
        <v>Federal</v>
      </c>
    </row>
    <row r="328" spans="1:109">
      <c r="A328" s="14">
        <v>202551339632</v>
      </c>
      <c r="B328" s="1">
        <v>45789</v>
      </c>
      <c r="C328" t="s">
        <v>608</v>
      </c>
      <c r="D328" t="s">
        <v>609</v>
      </c>
      <c r="E328" t="s">
        <v>139</v>
      </c>
      <c r="F328" t="s">
        <v>112</v>
      </c>
      <c r="G328" t="s">
        <v>113</v>
      </c>
      <c r="H328" t="s">
        <v>114</v>
      </c>
      <c r="I328" t="s">
        <v>114</v>
      </c>
      <c r="J328" t="s">
        <v>255</v>
      </c>
      <c r="K328" t="s">
        <v>3147</v>
      </c>
      <c r="L328" t="s">
        <v>117</v>
      </c>
      <c r="M328" t="s">
        <v>140</v>
      </c>
      <c r="N328" t="s">
        <v>141</v>
      </c>
      <c r="O328" t="s">
        <v>113</v>
      </c>
      <c r="P328" t="s">
        <v>299</v>
      </c>
      <c r="Q328" t="s">
        <v>143</v>
      </c>
      <c r="R328" t="s">
        <v>123</v>
      </c>
      <c r="S328" t="s">
        <v>113</v>
      </c>
      <c r="T328" t="s">
        <v>3148</v>
      </c>
      <c r="U328" t="s">
        <v>1610</v>
      </c>
      <c r="V328" t="s">
        <v>113</v>
      </c>
      <c r="Z328" t="s">
        <v>3149</v>
      </c>
      <c r="AA328" t="s">
        <v>113</v>
      </c>
      <c r="AB328" t="s">
        <v>724</v>
      </c>
      <c r="AC328" t="s">
        <v>113</v>
      </c>
      <c r="AD328">
        <v>2</v>
      </c>
      <c r="AE328" t="s">
        <v>3150</v>
      </c>
      <c r="AF328" t="s">
        <v>113</v>
      </c>
      <c r="AG328" t="s">
        <v>113</v>
      </c>
      <c r="AH328" t="s">
        <v>131</v>
      </c>
      <c r="AI328" t="s">
        <v>131</v>
      </c>
      <c r="AJ328" t="s">
        <v>132</v>
      </c>
      <c r="AK328" t="s">
        <v>113</v>
      </c>
      <c r="AL328" t="s">
        <v>3151</v>
      </c>
      <c r="AM328" t="s">
        <v>2087</v>
      </c>
      <c r="AN328" t="s">
        <v>265</v>
      </c>
      <c r="AO328" t="s">
        <v>266</v>
      </c>
      <c r="AQ328" t="s">
        <v>2088</v>
      </c>
      <c r="AR328" t="s">
        <v>113</v>
      </c>
      <c r="AS328" t="s">
        <v>113</v>
      </c>
      <c r="AT328" t="s">
        <v>3152</v>
      </c>
      <c r="AU328" t="s">
        <v>113</v>
      </c>
      <c r="AW328" t="s">
        <v>159</v>
      </c>
      <c r="AX328" s="82">
        <f>IFERROR(FIND("Óbitos/feridos",consulta_completa__11[[#This Row],[13 - Ocorrências/Ambientes Atingidos]]),0)</f>
        <v>0</v>
      </c>
      <c r="AY328" s="83" t="str">
        <f t="shared" si="157"/>
        <v/>
      </c>
      <c r="AZ328" s="82">
        <f>IFERROR(FIND("População afetada/evacuada",consulta_completa__11[[#This Row],[13 - Ocorrências/Ambientes Atingidos]]),0)</f>
        <v>0</v>
      </c>
      <c r="BA328" s="82" t="str">
        <f t="shared" si="158"/>
        <v/>
      </c>
      <c r="BB328" s="82">
        <f>IFERROR(FIND("Suspensão de abastecimento de água",consulta_completa__11[[#This Row],[13 - Ocorrências/Ambientes Atingidos]]),0)</f>
        <v>0</v>
      </c>
      <c r="BC328" s="83" t="str">
        <f t="shared" si="186"/>
        <v/>
      </c>
      <c r="BD328" s="82">
        <f>IFERROR(FIND("Rio/córrego",consulta_completa__11[[#This Row],[13 - Ocorrências/Ambientes Atingidos]]),0)</f>
        <v>0</v>
      </c>
      <c r="BE328" s="83" t="str">
        <f t="shared" si="159"/>
        <v/>
      </c>
      <c r="BF328" s="82">
        <f>IFERROR(FIND("Lago",consulta_completa__11[[#This Row],[13 - Ocorrências/Ambientes Atingidos]]),0)</f>
        <v>0</v>
      </c>
      <c r="BG328" s="83" t="str">
        <f t="shared" si="160"/>
        <v/>
      </c>
      <c r="BH328" s="82">
        <f>IFERROR(FIND("Mar",consulta_completa__11[[#This Row],[13 - Ocorrências/Ambientes Atingidos]]),0)</f>
        <v>0</v>
      </c>
      <c r="BI328" s="83" t="str">
        <f t="shared" si="161"/>
        <v/>
      </c>
      <c r="BJ328" s="82">
        <f>IFERROR(FIND("Praia",consulta_completa__11[[#This Row],[13 - Ocorrências/Ambientes Atingidos]]),0)</f>
        <v>0</v>
      </c>
      <c r="BK328" s="83" t="str">
        <f t="shared" si="162"/>
        <v/>
      </c>
      <c r="BL328" s="82">
        <f>IFERROR(FIND("Solo",consulta_completa__11[[#This Row],[13 - Ocorrências/Ambientes Atingidos]]),0)</f>
        <v>1</v>
      </c>
      <c r="BM328" s="83" t="str">
        <f t="shared" si="163"/>
        <v>X</v>
      </c>
      <c r="BN328" s="82">
        <f>IFERROR(FIND("Águas subterrâneas",consulta_completa__11[[#This Row],[13 - Ocorrências/Ambientes Atingidos]]),0)</f>
        <v>0</v>
      </c>
      <c r="BO328" s="83" t="str">
        <f t="shared" si="164"/>
        <v/>
      </c>
      <c r="BP328" s="82">
        <f>IFERROR(FIND("Atmosfera",consulta_completa__11[[#This Row],[13 - Ocorrências/Ambientes Atingidos]]),0)</f>
        <v>0</v>
      </c>
      <c r="BQ328" s="83" t="str">
        <f t="shared" si="165"/>
        <v/>
      </c>
      <c r="BR328" s="82">
        <f>IFERROR(FIND("Flora",consulta_completa__11[[#This Row],[13 - Ocorrências/Ambientes Atingidos]]),0)</f>
        <v>0</v>
      </c>
      <c r="BS328" s="83" t="str">
        <f t="shared" si="166"/>
        <v/>
      </c>
      <c r="BT328" s="82">
        <f>IFERROR(FIND("Fauna",consulta_completa__11[[#This Row],[13 - Ocorrências/Ambientes Atingidos]]),0)</f>
        <v>0</v>
      </c>
      <c r="BU328" s="83" t="str">
        <f t="shared" si="167"/>
        <v/>
      </c>
      <c r="BV328" s="82">
        <f>IFERROR(FIND("UC federal",consulta_completa__11[[#This Row],[13 - Ocorrências/Ambientes Atingidos]]),0)</f>
        <v>0</v>
      </c>
      <c r="BW328" s="83" t="str">
        <f t="shared" si="168"/>
        <v/>
      </c>
      <c r="BX328" s="82">
        <f>IFERROR(FIND("UC estadual/municipal",consulta_completa__11[[#This Row],[13 - Ocorrências/Ambientes Atingidos]]),0)</f>
        <v>0</v>
      </c>
      <c r="BY328" s="83" t="str">
        <f t="shared" si="169"/>
        <v/>
      </c>
      <c r="BZ328" s="82">
        <f>IFERROR(FIND("Outro(s)",consulta_completa__11[[#This Row],[13 - Ocorrências/Ambientes Atingidos]]),0)</f>
        <v>0</v>
      </c>
      <c r="CA328" s="83" t="str">
        <f t="shared" si="170"/>
        <v/>
      </c>
      <c r="CB328" s="82">
        <f>IFERROR(FIND("Sem dano",consulta_completa__11[[#This Row],[13 - Ocorrências/Ambientes Atingidos]]),0)</f>
        <v>0</v>
      </c>
      <c r="CC328" s="83" t="str">
        <f t="shared" si="171"/>
        <v/>
      </c>
      <c r="CD328" s="82" t="str">
        <f>IF(consulta_completa__11[[#This Row],[13 - Ocorrências/Ambientes Atingidos]]="","X","")</f>
        <v/>
      </c>
      <c r="CE328" s="84">
        <f>IFERROR(FIND("IBAMA",consulta_completa__11[[#This Row],[14 - Inst. Atuando no Local]]),0)</f>
        <v>0</v>
      </c>
      <c r="CF328" s="84" t="str">
        <f t="shared" si="172"/>
        <v/>
      </c>
      <c r="CG328" s="84">
        <f>IFERROR(FIND("OEMA",consulta_completa__11[[#This Row],[14 - Inst. Atuando no Local]]),0)</f>
        <v>0</v>
      </c>
      <c r="CH328" s="84" t="str">
        <f t="shared" si="173"/>
        <v/>
      </c>
      <c r="CI328" s="84">
        <f>IFERROR(FIND("DEFESA CIVIL",consulta_completa__11[[#This Row],[14 - Inst. Atuando no Local]]),0)</f>
        <v>0</v>
      </c>
      <c r="CJ328" s="84" t="str">
        <f t="shared" si="174"/>
        <v/>
      </c>
      <c r="CK328" s="84">
        <f>IFERROR(FIND("CORPO DE BOMBEIROS",consulta_completa__11[[#This Row],[14 - Inst. Atuando no Local]]),0)</f>
        <v>0</v>
      </c>
      <c r="CL328" s="84" t="str">
        <f t="shared" si="175"/>
        <v/>
      </c>
      <c r="CM328" s="84">
        <f>IFERROR(FIND("POLÍCIA RODOVIÁRIA",consulta_completa__11[[#This Row],[14 - Inst. Atuando no Local]]),0)</f>
        <v>0</v>
      </c>
      <c r="CN328" s="84" t="str">
        <f t="shared" si="176"/>
        <v/>
      </c>
      <c r="CO328" s="84">
        <f>IFERROR(FIND("POLÍCIA MILITAR",consulta_completa__11[[#This Row],[14 - Inst. Atuando no Local]]),0)</f>
        <v>0</v>
      </c>
      <c r="CP328" s="84" t="str">
        <f t="shared" si="177"/>
        <v/>
      </c>
      <c r="CQ328" s="84">
        <f>IFERROR(FIND("POLÍCIA CIVIL",consulta_completa__11[[#This Row],[14 - Inst. Atuando no Local]]),0)</f>
        <v>0</v>
      </c>
      <c r="CR328" s="84" t="str">
        <f t="shared" si="178"/>
        <v/>
      </c>
      <c r="CS328" s="84">
        <f>IFERROR(FIND("MARINHA DO BRASIL",consulta_completa__11[[#This Row],[14 - Inst. Atuando no Local]]),0)</f>
        <v>0</v>
      </c>
      <c r="CT328" s="84" t="str">
        <f t="shared" si="179"/>
        <v/>
      </c>
      <c r="CU328" s="84">
        <f>IFERROR(FIND("EMPRESA ESPECIALIZADA EM ATENDIMENTO",consulta_completa__11[[#This Row],[14 - Inst. Atuando no Local]]),0)</f>
        <v>0</v>
      </c>
      <c r="CV328" s="84" t="str">
        <f t="shared" si="180"/>
        <v/>
      </c>
      <c r="CW328" s="84">
        <f>IFERROR(FIND("IBAMA",consulta_completa__11[[#This Row],[14 - Inst. Atuando no Local]]),0)</f>
        <v>0</v>
      </c>
      <c r="CX328" s="84" t="str">
        <f t="shared" si="181"/>
        <v/>
      </c>
      <c r="CY328" s="84" t="str">
        <f>IF(consulta_completa__11[[#This Row],[14 - Inst. Atuando no Local]]="","X","")</f>
        <v/>
      </c>
      <c r="CZ328" s="84">
        <f>IFERROR(FIND("OUTRA (S)",consulta_completa__11[[#This Row],[14 - Inst. Atuando no Local]]),0)</f>
        <v>0</v>
      </c>
      <c r="DA328" s="84" t="str">
        <f t="shared" si="182"/>
        <v/>
      </c>
      <c r="DB328" s="35" t="str">
        <f t="shared" si="183"/>
        <v>Sim</v>
      </c>
      <c r="DC328" s="35" t="str">
        <f t="shared" si="184"/>
        <v>Não</v>
      </c>
      <c r="DD328" s="35" t="str">
        <f t="shared" si="185"/>
        <v>Sim</v>
      </c>
      <c r="DE328" s="87" t="str">
        <f t="shared" si="156"/>
        <v>Estadual</v>
      </c>
    </row>
    <row r="329" spans="1:109">
      <c r="A329" s="14">
        <v>202551361223</v>
      </c>
      <c r="B329" s="1">
        <v>45790</v>
      </c>
      <c r="C329" t="s">
        <v>109</v>
      </c>
      <c r="D329" t="s">
        <v>110</v>
      </c>
      <c r="E329" t="s">
        <v>111</v>
      </c>
      <c r="F329" t="s">
        <v>112</v>
      </c>
      <c r="G329" t="s">
        <v>2354</v>
      </c>
      <c r="H329" t="s">
        <v>3153</v>
      </c>
      <c r="I329" t="s">
        <v>648</v>
      </c>
      <c r="J329" t="s">
        <v>113</v>
      </c>
      <c r="K329" t="s">
        <v>114</v>
      </c>
      <c r="L329" t="s">
        <v>114</v>
      </c>
      <c r="M329" t="s">
        <v>118</v>
      </c>
      <c r="N329" t="s">
        <v>119</v>
      </c>
      <c r="O329" t="s">
        <v>239</v>
      </c>
      <c r="P329" t="s">
        <v>355</v>
      </c>
      <c r="Q329" t="s">
        <v>143</v>
      </c>
      <c r="R329" t="s">
        <v>123</v>
      </c>
      <c r="S329" t="s">
        <v>124</v>
      </c>
      <c r="T329" t="s">
        <v>3154</v>
      </c>
      <c r="U329" t="s">
        <v>3155</v>
      </c>
      <c r="V329" t="s">
        <v>3156</v>
      </c>
      <c r="W329" t="b">
        <v>1</v>
      </c>
      <c r="Z329" t="s">
        <v>3157</v>
      </c>
      <c r="AA329" t="s">
        <v>113</v>
      </c>
      <c r="AB329" t="s">
        <v>3158</v>
      </c>
      <c r="AC329" t="s">
        <v>3159</v>
      </c>
      <c r="AD329">
        <v>1</v>
      </c>
      <c r="AE329" t="s">
        <v>113</v>
      </c>
      <c r="AF329" t="s">
        <v>113</v>
      </c>
      <c r="AG329" t="s">
        <v>113</v>
      </c>
      <c r="AH329" t="s">
        <v>131</v>
      </c>
      <c r="AI329" t="s">
        <v>131</v>
      </c>
      <c r="AJ329" t="s">
        <v>132</v>
      </c>
      <c r="AK329" t="s">
        <v>113</v>
      </c>
      <c r="AL329" t="s">
        <v>3160</v>
      </c>
      <c r="AM329" t="s">
        <v>3161</v>
      </c>
      <c r="AN329" t="s">
        <v>113</v>
      </c>
      <c r="AO329" t="s">
        <v>113</v>
      </c>
      <c r="AQ329" t="s">
        <v>3162</v>
      </c>
      <c r="AR329" t="s">
        <v>113</v>
      </c>
      <c r="AS329" t="s">
        <v>113</v>
      </c>
      <c r="AT329" t="s">
        <v>3163</v>
      </c>
      <c r="AU329" t="s">
        <v>530</v>
      </c>
      <c r="AV329">
        <v>14850000000</v>
      </c>
      <c r="AW329" t="s">
        <v>159</v>
      </c>
      <c r="AX329" s="82">
        <f>IFERROR(FIND("Óbitos/feridos",consulta_completa__11[[#This Row],[13 - Ocorrências/Ambientes Atingidos]]),0)</f>
        <v>0</v>
      </c>
      <c r="AY329" s="83" t="str">
        <f t="shared" si="157"/>
        <v/>
      </c>
      <c r="AZ329" s="82">
        <f>IFERROR(FIND("População afetada/evacuada",consulta_completa__11[[#This Row],[13 - Ocorrências/Ambientes Atingidos]]),0)</f>
        <v>0</v>
      </c>
      <c r="BA329" s="82" t="str">
        <f t="shared" si="158"/>
        <v/>
      </c>
      <c r="BB329" s="82">
        <f>IFERROR(FIND("Suspensão de abastecimento de água",consulta_completa__11[[#This Row],[13 - Ocorrências/Ambientes Atingidos]]),0)</f>
        <v>0</v>
      </c>
      <c r="BC329" s="83" t="str">
        <f t="shared" si="186"/>
        <v/>
      </c>
      <c r="BD329" s="82">
        <f>IFERROR(FIND("Rio/córrego",consulta_completa__11[[#This Row],[13 - Ocorrências/Ambientes Atingidos]]),0)</f>
        <v>0</v>
      </c>
      <c r="BE329" s="83" t="str">
        <f t="shared" si="159"/>
        <v/>
      </c>
      <c r="BF329" s="82">
        <f>IFERROR(FIND("Lago",consulta_completa__11[[#This Row],[13 - Ocorrências/Ambientes Atingidos]]),0)</f>
        <v>0</v>
      </c>
      <c r="BG329" s="83" t="str">
        <f t="shared" si="160"/>
        <v/>
      </c>
      <c r="BH329" s="82">
        <f>IFERROR(FIND("Mar",consulta_completa__11[[#This Row],[13 - Ocorrências/Ambientes Atingidos]]),0)</f>
        <v>1</v>
      </c>
      <c r="BI329" s="83" t="str">
        <f t="shared" si="161"/>
        <v>X</v>
      </c>
      <c r="BJ329" s="82">
        <f>IFERROR(FIND("Praia",consulta_completa__11[[#This Row],[13 - Ocorrências/Ambientes Atingidos]]),0)</f>
        <v>0</v>
      </c>
      <c r="BK329" s="83" t="str">
        <f t="shared" si="162"/>
        <v/>
      </c>
      <c r="BL329" s="82">
        <f>IFERROR(FIND("Solo",consulta_completa__11[[#This Row],[13 - Ocorrências/Ambientes Atingidos]]),0)</f>
        <v>0</v>
      </c>
      <c r="BM329" s="83" t="str">
        <f t="shared" si="163"/>
        <v/>
      </c>
      <c r="BN329" s="82">
        <f>IFERROR(FIND("Águas subterrâneas",consulta_completa__11[[#This Row],[13 - Ocorrências/Ambientes Atingidos]]),0)</f>
        <v>0</v>
      </c>
      <c r="BO329" s="83" t="str">
        <f t="shared" si="164"/>
        <v/>
      </c>
      <c r="BP329" s="82">
        <f>IFERROR(FIND("Atmosfera",consulta_completa__11[[#This Row],[13 - Ocorrências/Ambientes Atingidos]]),0)</f>
        <v>0</v>
      </c>
      <c r="BQ329" s="83" t="str">
        <f t="shared" si="165"/>
        <v/>
      </c>
      <c r="BR329" s="82">
        <f>IFERROR(FIND("Flora",consulta_completa__11[[#This Row],[13 - Ocorrências/Ambientes Atingidos]]),0)</f>
        <v>0</v>
      </c>
      <c r="BS329" s="83" t="str">
        <f t="shared" si="166"/>
        <v/>
      </c>
      <c r="BT329" s="82">
        <f>IFERROR(FIND("Fauna",consulta_completa__11[[#This Row],[13 - Ocorrências/Ambientes Atingidos]]),0)</f>
        <v>0</v>
      </c>
      <c r="BU329" s="83" t="str">
        <f t="shared" si="167"/>
        <v/>
      </c>
      <c r="BV329" s="82">
        <f>IFERROR(FIND("UC federal",consulta_completa__11[[#This Row],[13 - Ocorrências/Ambientes Atingidos]]),0)</f>
        <v>0</v>
      </c>
      <c r="BW329" s="83" t="str">
        <f t="shared" si="168"/>
        <v/>
      </c>
      <c r="BX329" s="82">
        <f>IFERROR(FIND("UC estadual/municipal",consulta_completa__11[[#This Row],[13 - Ocorrências/Ambientes Atingidos]]),0)</f>
        <v>0</v>
      </c>
      <c r="BY329" s="83" t="str">
        <f t="shared" si="169"/>
        <v/>
      </c>
      <c r="BZ329" s="82">
        <f>IFERROR(FIND("Outro(s)",consulta_completa__11[[#This Row],[13 - Ocorrências/Ambientes Atingidos]]),0)</f>
        <v>0</v>
      </c>
      <c r="CA329" s="83" t="str">
        <f t="shared" si="170"/>
        <v/>
      </c>
      <c r="CB329" s="82">
        <f>IFERROR(FIND("Sem dano",consulta_completa__11[[#This Row],[13 - Ocorrências/Ambientes Atingidos]]),0)</f>
        <v>0</v>
      </c>
      <c r="CC329" s="83" t="str">
        <f t="shared" si="171"/>
        <v/>
      </c>
      <c r="CD329" s="82" t="str">
        <f>IF(consulta_completa__11[[#This Row],[13 - Ocorrências/Ambientes Atingidos]]="","X","")</f>
        <v/>
      </c>
      <c r="CE329" s="84">
        <f>IFERROR(FIND("IBAMA",consulta_completa__11[[#This Row],[14 - Inst. Atuando no Local]]),0)</f>
        <v>0</v>
      </c>
      <c r="CF329" s="84" t="str">
        <f t="shared" si="172"/>
        <v/>
      </c>
      <c r="CG329" s="84">
        <f>IFERROR(FIND("OEMA",consulta_completa__11[[#This Row],[14 - Inst. Atuando no Local]]),0)</f>
        <v>0</v>
      </c>
      <c r="CH329" s="84" t="str">
        <f t="shared" si="173"/>
        <v/>
      </c>
      <c r="CI329" s="84">
        <f>IFERROR(FIND("DEFESA CIVIL",consulta_completa__11[[#This Row],[14 - Inst. Atuando no Local]]),0)</f>
        <v>0</v>
      </c>
      <c r="CJ329" s="84" t="str">
        <f t="shared" si="174"/>
        <v/>
      </c>
      <c r="CK329" s="84">
        <f>IFERROR(FIND("CORPO DE BOMBEIROS",consulta_completa__11[[#This Row],[14 - Inst. Atuando no Local]]),0)</f>
        <v>0</v>
      </c>
      <c r="CL329" s="84" t="str">
        <f t="shared" si="175"/>
        <v/>
      </c>
      <c r="CM329" s="84">
        <f>IFERROR(FIND("POLÍCIA RODOVIÁRIA",consulta_completa__11[[#This Row],[14 - Inst. Atuando no Local]]),0)</f>
        <v>0</v>
      </c>
      <c r="CN329" s="84" t="str">
        <f t="shared" si="176"/>
        <v/>
      </c>
      <c r="CO329" s="84">
        <f>IFERROR(FIND("POLÍCIA MILITAR",consulta_completa__11[[#This Row],[14 - Inst. Atuando no Local]]),0)</f>
        <v>0</v>
      </c>
      <c r="CP329" s="84" t="str">
        <f t="shared" si="177"/>
        <v/>
      </c>
      <c r="CQ329" s="84">
        <f>IFERROR(FIND("POLÍCIA CIVIL",consulta_completa__11[[#This Row],[14 - Inst. Atuando no Local]]),0)</f>
        <v>0</v>
      </c>
      <c r="CR329" s="84" t="str">
        <f t="shared" si="178"/>
        <v/>
      </c>
      <c r="CS329" s="84">
        <f>IFERROR(FIND("MARINHA DO BRASIL",consulta_completa__11[[#This Row],[14 - Inst. Atuando no Local]]),0)</f>
        <v>0</v>
      </c>
      <c r="CT329" s="84" t="str">
        <f t="shared" si="179"/>
        <v/>
      </c>
      <c r="CU329" s="84">
        <f>IFERROR(FIND("EMPRESA ESPECIALIZADA EM ATENDIMENTO",consulta_completa__11[[#This Row],[14 - Inst. Atuando no Local]]),0)</f>
        <v>0</v>
      </c>
      <c r="CV329" s="84" t="str">
        <f t="shared" si="180"/>
        <v/>
      </c>
      <c r="CW329" s="84">
        <f>IFERROR(FIND("IBAMA",consulta_completa__11[[#This Row],[14 - Inst. Atuando no Local]]),0)</f>
        <v>0</v>
      </c>
      <c r="CX329" s="84" t="str">
        <f t="shared" si="181"/>
        <v/>
      </c>
      <c r="CY329" s="84" t="str">
        <f>IF(consulta_completa__11[[#This Row],[14 - Inst. Atuando no Local]]="","X","")</f>
        <v/>
      </c>
      <c r="CZ329" s="84">
        <f>IFERROR(FIND("OUTRA (S)",consulta_completa__11[[#This Row],[14 - Inst. Atuando no Local]]),0)</f>
        <v>0</v>
      </c>
      <c r="DA329" s="84" t="str">
        <f t="shared" si="182"/>
        <v/>
      </c>
      <c r="DB329" s="35" t="str">
        <f t="shared" si="183"/>
        <v>Sim</v>
      </c>
      <c r="DC329" s="35" t="str">
        <f t="shared" si="184"/>
        <v>Não</v>
      </c>
      <c r="DD329" s="35" t="str">
        <f t="shared" si="185"/>
        <v>Sim</v>
      </c>
      <c r="DE329" s="87" t="str">
        <f t="shared" si="156"/>
        <v>Federal</v>
      </c>
    </row>
    <row r="330" spans="1:109">
      <c r="A330" s="14">
        <v>202551372025</v>
      </c>
      <c r="B330" s="1">
        <v>45790</v>
      </c>
      <c r="C330" t="s">
        <v>3164</v>
      </c>
      <c r="D330" t="s">
        <v>180</v>
      </c>
      <c r="E330" t="s">
        <v>286</v>
      </c>
      <c r="F330" t="s">
        <v>3165</v>
      </c>
      <c r="G330" t="s">
        <v>3166</v>
      </c>
      <c r="H330" t="s">
        <v>3167</v>
      </c>
      <c r="I330" t="s">
        <v>3168</v>
      </c>
      <c r="J330" t="s">
        <v>113</v>
      </c>
      <c r="K330" t="s">
        <v>114</v>
      </c>
      <c r="L330" t="s">
        <v>114</v>
      </c>
      <c r="M330" t="s">
        <v>3169</v>
      </c>
      <c r="N330" t="s">
        <v>852</v>
      </c>
      <c r="O330" t="s">
        <v>239</v>
      </c>
      <c r="P330" t="s">
        <v>355</v>
      </c>
      <c r="Q330" t="s">
        <v>122</v>
      </c>
      <c r="R330" t="s">
        <v>123</v>
      </c>
      <c r="S330" t="s">
        <v>113</v>
      </c>
      <c r="T330" t="s">
        <v>3170</v>
      </c>
      <c r="U330" t="s">
        <v>3171</v>
      </c>
      <c r="V330" t="s">
        <v>113</v>
      </c>
      <c r="Z330" t="s">
        <v>3172</v>
      </c>
      <c r="AA330" t="s">
        <v>113</v>
      </c>
      <c r="AB330" t="s">
        <v>3173</v>
      </c>
      <c r="AC330" t="s">
        <v>3174</v>
      </c>
      <c r="AD330">
        <v>1</v>
      </c>
      <c r="AE330" t="s">
        <v>3175</v>
      </c>
      <c r="AF330" t="s">
        <v>3176</v>
      </c>
      <c r="AG330" t="s">
        <v>3177</v>
      </c>
      <c r="AH330" t="s">
        <v>194</v>
      </c>
      <c r="AI330" t="s">
        <v>131</v>
      </c>
      <c r="AJ330" t="s">
        <v>132</v>
      </c>
      <c r="AK330" t="s">
        <v>113</v>
      </c>
      <c r="AL330" t="s">
        <v>3178</v>
      </c>
      <c r="AM330" t="s">
        <v>3179</v>
      </c>
      <c r="AN330" t="s">
        <v>3180</v>
      </c>
      <c r="AO330" t="s">
        <v>3181</v>
      </c>
      <c r="AP330">
        <v>11934123210</v>
      </c>
      <c r="AQ330" t="s">
        <v>3182</v>
      </c>
      <c r="AR330" t="s">
        <v>113</v>
      </c>
      <c r="AS330" t="s">
        <v>113</v>
      </c>
      <c r="AT330" t="s">
        <v>113</v>
      </c>
      <c r="AU330" t="s">
        <v>113</v>
      </c>
      <c r="AW330" t="s">
        <v>113</v>
      </c>
      <c r="AX330" s="82">
        <f>IFERROR(FIND("Óbitos/feridos",consulta_completa__11[[#This Row],[13 - Ocorrências/Ambientes Atingidos]]),0)</f>
        <v>0</v>
      </c>
      <c r="AY330" s="83" t="str">
        <f t="shared" si="157"/>
        <v/>
      </c>
      <c r="AZ330" s="82">
        <f>IFERROR(FIND("População afetada/evacuada",consulta_completa__11[[#This Row],[13 - Ocorrências/Ambientes Atingidos]]),0)</f>
        <v>0</v>
      </c>
      <c r="BA330" s="82" t="str">
        <f t="shared" si="158"/>
        <v/>
      </c>
      <c r="BB330" s="82">
        <f>IFERROR(FIND("Suspensão de abastecimento de água",consulta_completa__11[[#This Row],[13 - Ocorrências/Ambientes Atingidos]]),0)</f>
        <v>0</v>
      </c>
      <c r="BC330" s="83" t="str">
        <f t="shared" si="186"/>
        <v/>
      </c>
      <c r="BD330" s="82">
        <f>IFERROR(FIND("Rio/córrego",consulta_completa__11[[#This Row],[13 - Ocorrências/Ambientes Atingidos]]),0)</f>
        <v>0</v>
      </c>
      <c r="BE330" s="83" t="str">
        <f t="shared" si="159"/>
        <v/>
      </c>
      <c r="BF330" s="82">
        <f>IFERROR(FIND("Lago",consulta_completa__11[[#This Row],[13 - Ocorrências/Ambientes Atingidos]]),0)</f>
        <v>0</v>
      </c>
      <c r="BG330" s="83" t="str">
        <f t="shared" si="160"/>
        <v/>
      </c>
      <c r="BH330" s="82">
        <f>IFERROR(FIND("Mar",consulta_completa__11[[#This Row],[13 - Ocorrências/Ambientes Atingidos]]),0)</f>
        <v>0</v>
      </c>
      <c r="BI330" s="83" t="str">
        <f t="shared" si="161"/>
        <v/>
      </c>
      <c r="BJ330" s="82">
        <f>IFERROR(FIND("Praia",consulta_completa__11[[#This Row],[13 - Ocorrências/Ambientes Atingidos]]),0)</f>
        <v>0</v>
      </c>
      <c r="BK330" s="83" t="str">
        <f t="shared" si="162"/>
        <v/>
      </c>
      <c r="BL330" s="82">
        <f>IFERROR(FIND("Solo",consulta_completa__11[[#This Row],[13 - Ocorrências/Ambientes Atingidos]]),0)</f>
        <v>1</v>
      </c>
      <c r="BM330" s="83" t="str">
        <f t="shared" si="163"/>
        <v>X</v>
      </c>
      <c r="BN330" s="82">
        <f>IFERROR(FIND("Águas subterrâneas",consulta_completa__11[[#This Row],[13 - Ocorrências/Ambientes Atingidos]]),0)</f>
        <v>0</v>
      </c>
      <c r="BO330" s="83" t="str">
        <f t="shared" si="164"/>
        <v/>
      </c>
      <c r="BP330" s="82">
        <f>IFERROR(FIND("Atmosfera",consulta_completa__11[[#This Row],[13 - Ocorrências/Ambientes Atingidos]]),0)</f>
        <v>7</v>
      </c>
      <c r="BQ330" s="83" t="str">
        <f t="shared" si="165"/>
        <v>X</v>
      </c>
      <c r="BR330" s="82">
        <f>IFERROR(FIND("Flora",consulta_completa__11[[#This Row],[13 - Ocorrências/Ambientes Atingidos]]),0)</f>
        <v>0</v>
      </c>
      <c r="BS330" s="83" t="str">
        <f t="shared" si="166"/>
        <v/>
      </c>
      <c r="BT330" s="82">
        <f>IFERROR(FIND("Fauna",consulta_completa__11[[#This Row],[13 - Ocorrências/Ambientes Atingidos]]),0)</f>
        <v>0</v>
      </c>
      <c r="BU330" s="83" t="str">
        <f t="shared" si="167"/>
        <v/>
      </c>
      <c r="BV330" s="82">
        <f>IFERROR(FIND("UC federal",consulta_completa__11[[#This Row],[13 - Ocorrências/Ambientes Atingidos]]),0)</f>
        <v>0</v>
      </c>
      <c r="BW330" s="83" t="str">
        <f t="shared" si="168"/>
        <v/>
      </c>
      <c r="BX330" s="82">
        <f>IFERROR(FIND("UC estadual/municipal",consulta_completa__11[[#This Row],[13 - Ocorrências/Ambientes Atingidos]]),0)</f>
        <v>0</v>
      </c>
      <c r="BY330" s="83" t="str">
        <f t="shared" si="169"/>
        <v/>
      </c>
      <c r="BZ330" s="82">
        <f>IFERROR(FIND("Outro(s)",consulta_completa__11[[#This Row],[13 - Ocorrências/Ambientes Atingidos]]),0)</f>
        <v>0</v>
      </c>
      <c r="CA330" s="83" t="str">
        <f t="shared" si="170"/>
        <v/>
      </c>
      <c r="CB330" s="82">
        <f>IFERROR(FIND("Sem dano",consulta_completa__11[[#This Row],[13 - Ocorrências/Ambientes Atingidos]]),0)</f>
        <v>0</v>
      </c>
      <c r="CC330" s="83" t="str">
        <f t="shared" si="171"/>
        <v/>
      </c>
      <c r="CD330" s="82" t="str">
        <f>IF(consulta_completa__11[[#This Row],[13 - Ocorrências/Ambientes Atingidos]]="","X","")</f>
        <v/>
      </c>
      <c r="CE330" s="84">
        <f>IFERROR(FIND("IBAMA",consulta_completa__11[[#This Row],[14 - Inst. Atuando no Local]]),0)</f>
        <v>0</v>
      </c>
      <c r="CF330" s="84" t="str">
        <f t="shared" si="172"/>
        <v/>
      </c>
      <c r="CG330" s="84">
        <f>IFERROR(FIND("OEMA",consulta_completa__11[[#This Row],[14 - Inst. Atuando no Local]]),0)</f>
        <v>0</v>
      </c>
      <c r="CH330" s="84" t="str">
        <f t="shared" si="173"/>
        <v/>
      </c>
      <c r="CI330" s="84">
        <f>IFERROR(FIND("DEFESA CIVIL",consulta_completa__11[[#This Row],[14 - Inst. Atuando no Local]]),0)</f>
        <v>0</v>
      </c>
      <c r="CJ330" s="84" t="str">
        <f t="shared" si="174"/>
        <v/>
      </c>
      <c r="CK330" s="84">
        <f>IFERROR(FIND("CORPO DE BOMBEIROS",consulta_completa__11[[#This Row],[14 - Inst. Atuando no Local]]),0)</f>
        <v>0</v>
      </c>
      <c r="CL330" s="84" t="str">
        <f t="shared" si="175"/>
        <v/>
      </c>
      <c r="CM330" s="84">
        <f>IFERROR(FIND("POLÍCIA RODOVIÁRIA",consulta_completa__11[[#This Row],[14 - Inst. Atuando no Local]]),0)</f>
        <v>0</v>
      </c>
      <c r="CN330" s="84" t="str">
        <f t="shared" si="176"/>
        <v/>
      </c>
      <c r="CO330" s="84">
        <f>IFERROR(FIND("POLÍCIA MILITAR",consulta_completa__11[[#This Row],[14 - Inst. Atuando no Local]]),0)</f>
        <v>0</v>
      </c>
      <c r="CP330" s="84" t="str">
        <f t="shared" si="177"/>
        <v/>
      </c>
      <c r="CQ330" s="84">
        <f>IFERROR(FIND("POLÍCIA CIVIL",consulta_completa__11[[#This Row],[14 - Inst. Atuando no Local]]),0)</f>
        <v>0</v>
      </c>
      <c r="CR330" s="84" t="str">
        <f t="shared" si="178"/>
        <v/>
      </c>
      <c r="CS330" s="84">
        <f>IFERROR(FIND("MARINHA DO BRASIL",consulta_completa__11[[#This Row],[14 - Inst. Atuando no Local]]),0)</f>
        <v>0</v>
      </c>
      <c r="CT330" s="84" t="str">
        <f t="shared" si="179"/>
        <v/>
      </c>
      <c r="CU330" s="84">
        <f>IFERROR(FIND("EMPRESA ESPECIALIZADA EM ATENDIMENTO",consulta_completa__11[[#This Row],[14 - Inst. Atuando no Local]]),0)</f>
        <v>0</v>
      </c>
      <c r="CV330" s="84" t="str">
        <f t="shared" si="180"/>
        <v/>
      </c>
      <c r="CW330" s="84">
        <f>IFERROR(FIND("IBAMA",consulta_completa__11[[#This Row],[14 - Inst. Atuando no Local]]),0)</f>
        <v>0</v>
      </c>
      <c r="CX330" s="84" t="str">
        <f t="shared" si="181"/>
        <v/>
      </c>
      <c r="CY330" s="84" t="str">
        <f>IF(consulta_completa__11[[#This Row],[14 - Inst. Atuando no Local]]="","X","")</f>
        <v/>
      </c>
      <c r="CZ330" s="84">
        <f>IFERROR(FIND("OUTRA (S)",consulta_completa__11[[#This Row],[14 - Inst. Atuando no Local]]),0)</f>
        <v>0</v>
      </c>
      <c r="DA330" s="84" t="str">
        <f t="shared" si="182"/>
        <v/>
      </c>
      <c r="DB330" s="35" t="str">
        <f t="shared" si="183"/>
        <v>Sim</v>
      </c>
      <c r="DC330" s="35" t="str">
        <f t="shared" si="184"/>
        <v>Não</v>
      </c>
      <c r="DD330" s="35" t="str">
        <f t="shared" si="185"/>
        <v>Sim</v>
      </c>
      <c r="DE330" s="87" t="str">
        <f t="shared" si="156"/>
        <v>Federal</v>
      </c>
    </row>
    <row r="331" spans="1:109">
      <c r="A331" s="14">
        <v>202551454023</v>
      </c>
      <c r="B331" s="1">
        <v>45790</v>
      </c>
      <c r="C331" t="s">
        <v>1617</v>
      </c>
      <c r="D331" t="s">
        <v>374</v>
      </c>
      <c r="E331" t="s">
        <v>139</v>
      </c>
      <c r="F331" t="s">
        <v>112</v>
      </c>
      <c r="G331" t="s">
        <v>113</v>
      </c>
      <c r="H331" t="s">
        <v>114</v>
      </c>
      <c r="I331" t="s">
        <v>114</v>
      </c>
      <c r="J331" t="s">
        <v>255</v>
      </c>
      <c r="K331" t="s">
        <v>3183</v>
      </c>
      <c r="L331" t="s">
        <v>117</v>
      </c>
      <c r="M331" t="s">
        <v>140</v>
      </c>
      <c r="N331" t="s">
        <v>113</v>
      </c>
      <c r="O331" t="s">
        <v>120</v>
      </c>
      <c r="P331" t="s">
        <v>355</v>
      </c>
      <c r="Q331" t="s">
        <v>167</v>
      </c>
      <c r="R331" t="s">
        <v>123</v>
      </c>
      <c r="S331" t="s">
        <v>113</v>
      </c>
      <c r="T331" t="s">
        <v>3184</v>
      </c>
      <c r="U331" t="s">
        <v>1610</v>
      </c>
      <c r="V331" t="s">
        <v>346</v>
      </c>
      <c r="Z331" t="s">
        <v>3185</v>
      </c>
      <c r="AA331" t="s">
        <v>113</v>
      </c>
      <c r="AB331" t="s">
        <v>3186</v>
      </c>
      <c r="AC331" t="s">
        <v>3187</v>
      </c>
      <c r="AD331">
        <v>2</v>
      </c>
      <c r="AE331" t="s">
        <v>113</v>
      </c>
      <c r="AF331" t="s">
        <v>113</v>
      </c>
      <c r="AG331" t="s">
        <v>113</v>
      </c>
      <c r="AH331" t="s">
        <v>194</v>
      </c>
      <c r="AI331" t="s">
        <v>132</v>
      </c>
      <c r="AJ331" t="s">
        <v>131</v>
      </c>
      <c r="AK331" t="s">
        <v>3188</v>
      </c>
      <c r="AL331" t="s">
        <v>3189</v>
      </c>
      <c r="AM331" t="s">
        <v>2087</v>
      </c>
      <c r="AN331" t="s">
        <v>265</v>
      </c>
      <c r="AO331" t="s">
        <v>266</v>
      </c>
      <c r="AQ331" t="s">
        <v>2088</v>
      </c>
      <c r="AR331" t="s">
        <v>113</v>
      </c>
      <c r="AS331" t="s">
        <v>113</v>
      </c>
      <c r="AT331" t="s">
        <v>3190</v>
      </c>
      <c r="AU331" t="s">
        <v>113</v>
      </c>
      <c r="AW331" t="s">
        <v>159</v>
      </c>
      <c r="AX331" s="82">
        <f>IFERROR(FIND("Óbitos/feridos",consulta_completa__11[[#This Row],[13 - Ocorrências/Ambientes Atingidos]]),0)</f>
        <v>0</v>
      </c>
      <c r="AY331" s="83" t="str">
        <f t="shared" si="157"/>
        <v/>
      </c>
      <c r="AZ331" s="82">
        <f>IFERROR(FIND("População afetada/evacuada",consulta_completa__11[[#This Row],[13 - Ocorrências/Ambientes Atingidos]]),0)</f>
        <v>0</v>
      </c>
      <c r="BA331" s="82" t="str">
        <f t="shared" si="158"/>
        <v/>
      </c>
      <c r="BB331" s="82">
        <f>IFERROR(FIND("Suspensão de abastecimento de água",consulta_completa__11[[#This Row],[13 - Ocorrências/Ambientes Atingidos]]),0)</f>
        <v>0</v>
      </c>
      <c r="BC331" s="83" t="str">
        <f t="shared" si="186"/>
        <v/>
      </c>
      <c r="BD331" s="82">
        <f>IFERROR(FIND("Rio/córrego",consulta_completa__11[[#This Row],[13 - Ocorrências/Ambientes Atingidos]]),0)</f>
        <v>0</v>
      </c>
      <c r="BE331" s="83" t="str">
        <f t="shared" si="159"/>
        <v/>
      </c>
      <c r="BF331" s="82">
        <f>IFERROR(FIND("Lago",consulta_completa__11[[#This Row],[13 - Ocorrências/Ambientes Atingidos]]),0)</f>
        <v>0</v>
      </c>
      <c r="BG331" s="83" t="str">
        <f t="shared" si="160"/>
        <v/>
      </c>
      <c r="BH331" s="82">
        <f>IFERROR(FIND("Mar",consulta_completa__11[[#This Row],[13 - Ocorrências/Ambientes Atingidos]]),0)</f>
        <v>0</v>
      </c>
      <c r="BI331" s="83" t="str">
        <f t="shared" si="161"/>
        <v/>
      </c>
      <c r="BJ331" s="82">
        <f>IFERROR(FIND("Praia",consulta_completa__11[[#This Row],[13 - Ocorrências/Ambientes Atingidos]]),0)</f>
        <v>0</v>
      </c>
      <c r="BK331" s="83" t="str">
        <f t="shared" si="162"/>
        <v/>
      </c>
      <c r="BL331" s="82">
        <f>IFERROR(FIND("Solo",consulta_completa__11[[#This Row],[13 - Ocorrências/Ambientes Atingidos]]),0)</f>
        <v>1</v>
      </c>
      <c r="BM331" s="83" t="str">
        <f t="shared" si="163"/>
        <v>X</v>
      </c>
      <c r="BN331" s="82">
        <f>IFERROR(FIND("Águas subterrâneas",consulta_completa__11[[#This Row],[13 - Ocorrências/Ambientes Atingidos]]),0)</f>
        <v>0</v>
      </c>
      <c r="BO331" s="83" t="str">
        <f t="shared" si="164"/>
        <v/>
      </c>
      <c r="BP331" s="82">
        <f>IFERROR(FIND("Atmosfera",consulta_completa__11[[#This Row],[13 - Ocorrências/Ambientes Atingidos]]),0)</f>
        <v>0</v>
      </c>
      <c r="BQ331" s="83" t="str">
        <f t="shared" si="165"/>
        <v/>
      </c>
      <c r="BR331" s="82">
        <f>IFERROR(FIND("Flora",consulta_completa__11[[#This Row],[13 - Ocorrências/Ambientes Atingidos]]),0)</f>
        <v>0</v>
      </c>
      <c r="BS331" s="83" t="str">
        <f t="shared" si="166"/>
        <v/>
      </c>
      <c r="BT331" s="82">
        <f>IFERROR(FIND("Fauna",consulta_completa__11[[#This Row],[13 - Ocorrências/Ambientes Atingidos]]),0)</f>
        <v>0</v>
      </c>
      <c r="BU331" s="83" t="str">
        <f t="shared" si="167"/>
        <v/>
      </c>
      <c r="BV331" s="82">
        <f>IFERROR(FIND("UC federal",consulta_completa__11[[#This Row],[13 - Ocorrências/Ambientes Atingidos]]),0)</f>
        <v>0</v>
      </c>
      <c r="BW331" s="83" t="str">
        <f t="shared" si="168"/>
        <v/>
      </c>
      <c r="BX331" s="82">
        <f>IFERROR(FIND("UC estadual/municipal",consulta_completa__11[[#This Row],[13 - Ocorrências/Ambientes Atingidos]]),0)</f>
        <v>0</v>
      </c>
      <c r="BY331" s="83" t="str">
        <f t="shared" si="169"/>
        <v/>
      </c>
      <c r="BZ331" s="82">
        <f>IFERROR(FIND("Outro(s)",consulta_completa__11[[#This Row],[13 - Ocorrências/Ambientes Atingidos]]),0)</f>
        <v>0</v>
      </c>
      <c r="CA331" s="83" t="str">
        <f t="shared" si="170"/>
        <v/>
      </c>
      <c r="CB331" s="82">
        <f>IFERROR(FIND("Sem dano",consulta_completa__11[[#This Row],[13 - Ocorrências/Ambientes Atingidos]]),0)</f>
        <v>0</v>
      </c>
      <c r="CC331" s="83" t="str">
        <f t="shared" si="171"/>
        <v/>
      </c>
      <c r="CD331" s="82" t="str">
        <f>IF(consulta_completa__11[[#This Row],[13 - Ocorrências/Ambientes Atingidos]]="","X","")</f>
        <v/>
      </c>
      <c r="CE331" s="84">
        <f>IFERROR(FIND("IBAMA",consulta_completa__11[[#This Row],[14 - Inst. Atuando no Local]]),0)</f>
        <v>0</v>
      </c>
      <c r="CF331" s="84" t="str">
        <f t="shared" si="172"/>
        <v/>
      </c>
      <c r="CG331" s="84">
        <f>IFERROR(FIND("OEMA",consulta_completa__11[[#This Row],[14 - Inst. Atuando no Local]]),0)</f>
        <v>0</v>
      </c>
      <c r="CH331" s="84" t="str">
        <f t="shared" si="173"/>
        <v/>
      </c>
      <c r="CI331" s="84">
        <f>IFERROR(FIND("DEFESA CIVIL",consulta_completa__11[[#This Row],[14 - Inst. Atuando no Local]]),0)</f>
        <v>0</v>
      </c>
      <c r="CJ331" s="84" t="str">
        <f t="shared" si="174"/>
        <v/>
      </c>
      <c r="CK331" s="84">
        <f>IFERROR(FIND("CORPO DE BOMBEIROS",consulta_completa__11[[#This Row],[14 - Inst. Atuando no Local]]),0)</f>
        <v>0</v>
      </c>
      <c r="CL331" s="84" t="str">
        <f t="shared" si="175"/>
        <v/>
      </c>
      <c r="CM331" s="84">
        <f>IFERROR(FIND("POLÍCIA RODOVIÁRIA",consulta_completa__11[[#This Row],[14 - Inst. Atuando no Local]]),0)</f>
        <v>0</v>
      </c>
      <c r="CN331" s="84" t="str">
        <f t="shared" si="176"/>
        <v/>
      </c>
      <c r="CO331" s="84">
        <f>IFERROR(FIND("POLÍCIA MILITAR",consulta_completa__11[[#This Row],[14 - Inst. Atuando no Local]]),0)</f>
        <v>0</v>
      </c>
      <c r="CP331" s="84" t="str">
        <f t="shared" si="177"/>
        <v/>
      </c>
      <c r="CQ331" s="84">
        <f>IFERROR(FIND("POLÍCIA CIVIL",consulta_completa__11[[#This Row],[14 - Inst. Atuando no Local]]),0)</f>
        <v>0</v>
      </c>
      <c r="CR331" s="84" t="str">
        <f t="shared" si="178"/>
        <v/>
      </c>
      <c r="CS331" s="84">
        <f>IFERROR(FIND("MARINHA DO BRASIL",consulta_completa__11[[#This Row],[14 - Inst. Atuando no Local]]),0)</f>
        <v>0</v>
      </c>
      <c r="CT331" s="84" t="str">
        <f t="shared" si="179"/>
        <v/>
      </c>
      <c r="CU331" s="84">
        <f>IFERROR(FIND("EMPRESA ESPECIALIZADA EM ATENDIMENTO",consulta_completa__11[[#This Row],[14 - Inst. Atuando no Local]]),0)</f>
        <v>0</v>
      </c>
      <c r="CV331" s="84" t="str">
        <f t="shared" si="180"/>
        <v/>
      </c>
      <c r="CW331" s="84">
        <f>IFERROR(FIND("IBAMA",consulta_completa__11[[#This Row],[14 - Inst. Atuando no Local]]),0)</f>
        <v>0</v>
      </c>
      <c r="CX331" s="84" t="str">
        <f t="shared" si="181"/>
        <v/>
      </c>
      <c r="CY331" s="84" t="str">
        <f>IF(consulta_completa__11[[#This Row],[14 - Inst. Atuando no Local]]="","X","")</f>
        <v>X</v>
      </c>
      <c r="CZ331" s="84">
        <f>IFERROR(FIND("OUTRA (S)",consulta_completa__11[[#This Row],[14 - Inst. Atuando no Local]]),0)</f>
        <v>0</v>
      </c>
      <c r="DA331" s="84" t="str">
        <f t="shared" si="182"/>
        <v/>
      </c>
      <c r="DB331" s="35" t="str">
        <f t="shared" si="183"/>
        <v>Sim</v>
      </c>
      <c r="DC331" s="35" t="str">
        <f t="shared" si="184"/>
        <v>Não</v>
      </c>
      <c r="DD331" s="35" t="str">
        <f t="shared" si="185"/>
        <v>Sim</v>
      </c>
      <c r="DE331" s="87" t="str">
        <f t="shared" si="156"/>
        <v>Estadual</v>
      </c>
    </row>
    <row r="332" spans="1:109">
      <c r="A332" s="14">
        <v>202551461225</v>
      </c>
      <c r="B332" s="1">
        <v>45791</v>
      </c>
      <c r="C332" t="s">
        <v>3191</v>
      </c>
      <c r="D332" t="s">
        <v>254</v>
      </c>
      <c r="E332" t="s">
        <v>162</v>
      </c>
      <c r="F332" t="s">
        <v>112</v>
      </c>
      <c r="G332" t="s">
        <v>2770</v>
      </c>
      <c r="H332" t="s">
        <v>113</v>
      </c>
      <c r="I332" t="s">
        <v>113</v>
      </c>
      <c r="J332" t="s">
        <v>113</v>
      </c>
      <c r="K332" t="s">
        <v>114</v>
      </c>
      <c r="L332" t="s">
        <v>114</v>
      </c>
      <c r="M332" t="s">
        <v>3192</v>
      </c>
      <c r="N332" t="s">
        <v>271</v>
      </c>
      <c r="O332" t="s">
        <v>239</v>
      </c>
      <c r="P332" t="s">
        <v>121</v>
      </c>
      <c r="Q332" t="s">
        <v>122</v>
      </c>
      <c r="R332" t="s">
        <v>123</v>
      </c>
      <c r="S332" t="s">
        <v>113</v>
      </c>
      <c r="T332" t="s">
        <v>3193</v>
      </c>
      <c r="U332" t="s">
        <v>3194</v>
      </c>
      <c r="V332" t="s">
        <v>3195</v>
      </c>
      <c r="Z332" t="s">
        <v>113</v>
      </c>
      <c r="AA332" t="s">
        <v>3196</v>
      </c>
      <c r="AB332" t="s">
        <v>2460</v>
      </c>
      <c r="AC332" t="s">
        <v>276</v>
      </c>
      <c r="AD332">
        <v>1</v>
      </c>
      <c r="AE332" t="s">
        <v>3197</v>
      </c>
      <c r="AF332" t="s">
        <v>2665</v>
      </c>
      <c r="AG332" t="s">
        <v>1130</v>
      </c>
      <c r="AH332" t="s">
        <v>131</v>
      </c>
      <c r="AI332" t="s">
        <v>131</v>
      </c>
      <c r="AJ332" t="s">
        <v>132</v>
      </c>
      <c r="AK332" t="s">
        <v>113</v>
      </c>
      <c r="AL332" t="s">
        <v>3198</v>
      </c>
      <c r="AM332" t="s">
        <v>3199</v>
      </c>
      <c r="AN332" t="s">
        <v>3200</v>
      </c>
      <c r="AO332" t="s">
        <v>2426</v>
      </c>
      <c r="AP332">
        <v>37998633458</v>
      </c>
      <c r="AQ332" t="s">
        <v>284</v>
      </c>
      <c r="AR332" t="s">
        <v>113</v>
      </c>
      <c r="AS332" t="s">
        <v>113</v>
      </c>
      <c r="AT332" t="s">
        <v>113</v>
      </c>
      <c r="AU332" t="s">
        <v>113</v>
      </c>
      <c r="AW332" t="s">
        <v>113</v>
      </c>
      <c r="AX332" s="82">
        <f>IFERROR(FIND("Óbitos/feridos",consulta_completa__11[[#This Row],[13 - Ocorrências/Ambientes Atingidos]]),0)</f>
        <v>0</v>
      </c>
      <c r="AY332" s="83" t="str">
        <f t="shared" si="157"/>
        <v/>
      </c>
      <c r="AZ332" s="82">
        <f>IFERROR(FIND("População afetada/evacuada",consulta_completa__11[[#This Row],[13 - Ocorrências/Ambientes Atingidos]]),0)</f>
        <v>0</v>
      </c>
      <c r="BA332" s="82" t="str">
        <f t="shared" si="158"/>
        <v/>
      </c>
      <c r="BB332" s="82">
        <f>IFERROR(FIND("Suspensão de abastecimento de água",consulta_completa__11[[#This Row],[13 - Ocorrências/Ambientes Atingidos]]),0)</f>
        <v>0</v>
      </c>
      <c r="BC332" s="83" t="str">
        <f t="shared" si="186"/>
        <v/>
      </c>
      <c r="BD332" s="82">
        <f>IFERROR(FIND("Rio/córrego",consulta_completa__11[[#This Row],[13 - Ocorrências/Ambientes Atingidos]]),0)</f>
        <v>0</v>
      </c>
      <c r="BE332" s="83" t="str">
        <f t="shared" si="159"/>
        <v/>
      </c>
      <c r="BF332" s="82">
        <f>IFERROR(FIND("Lago",consulta_completa__11[[#This Row],[13 - Ocorrências/Ambientes Atingidos]]),0)</f>
        <v>1</v>
      </c>
      <c r="BG332" s="83" t="str">
        <f t="shared" si="160"/>
        <v>X</v>
      </c>
      <c r="BH332" s="82">
        <f>IFERROR(FIND("Mar",consulta_completa__11[[#This Row],[13 - Ocorrências/Ambientes Atingidos]]),0)</f>
        <v>0</v>
      </c>
      <c r="BI332" s="83" t="str">
        <f t="shared" si="161"/>
        <v/>
      </c>
      <c r="BJ332" s="82">
        <f>IFERROR(FIND("Praia",consulta_completa__11[[#This Row],[13 - Ocorrências/Ambientes Atingidos]]),0)</f>
        <v>0</v>
      </c>
      <c r="BK332" s="83" t="str">
        <f t="shared" si="162"/>
        <v/>
      </c>
      <c r="BL332" s="82">
        <f>IFERROR(FIND("Solo",consulta_completa__11[[#This Row],[13 - Ocorrências/Ambientes Atingidos]]),0)</f>
        <v>7</v>
      </c>
      <c r="BM332" s="83" t="str">
        <f t="shared" si="163"/>
        <v>X</v>
      </c>
      <c r="BN332" s="82">
        <f>IFERROR(FIND("Águas subterrâneas",consulta_completa__11[[#This Row],[13 - Ocorrências/Ambientes Atingidos]]),0)</f>
        <v>0</v>
      </c>
      <c r="BO332" s="83" t="str">
        <f t="shared" si="164"/>
        <v/>
      </c>
      <c r="BP332" s="82">
        <f>IFERROR(FIND("Atmosfera",consulta_completa__11[[#This Row],[13 - Ocorrências/Ambientes Atingidos]]),0)</f>
        <v>0</v>
      </c>
      <c r="BQ332" s="83" t="str">
        <f t="shared" si="165"/>
        <v/>
      </c>
      <c r="BR332" s="82">
        <f>IFERROR(FIND("Flora",consulta_completa__11[[#This Row],[13 - Ocorrências/Ambientes Atingidos]]),0)</f>
        <v>0</v>
      </c>
      <c r="BS332" s="83" t="str">
        <f t="shared" si="166"/>
        <v/>
      </c>
      <c r="BT332" s="82">
        <f>IFERROR(FIND("Fauna",consulta_completa__11[[#This Row],[13 - Ocorrências/Ambientes Atingidos]]),0)</f>
        <v>0</v>
      </c>
      <c r="BU332" s="83" t="str">
        <f t="shared" si="167"/>
        <v/>
      </c>
      <c r="BV332" s="82">
        <f>IFERROR(FIND("UC federal",consulta_completa__11[[#This Row],[13 - Ocorrências/Ambientes Atingidos]]),0)</f>
        <v>0</v>
      </c>
      <c r="BW332" s="83" t="str">
        <f t="shared" si="168"/>
        <v/>
      </c>
      <c r="BX332" s="82">
        <f>IFERROR(FIND("UC estadual/municipal",consulta_completa__11[[#This Row],[13 - Ocorrências/Ambientes Atingidos]]),0)</f>
        <v>0</v>
      </c>
      <c r="BY332" s="83" t="str">
        <f t="shared" si="169"/>
        <v/>
      </c>
      <c r="BZ332" s="82">
        <f>IFERROR(FIND("Outro(s)",consulta_completa__11[[#This Row],[13 - Ocorrências/Ambientes Atingidos]]),0)</f>
        <v>0</v>
      </c>
      <c r="CA332" s="83" t="str">
        <f t="shared" si="170"/>
        <v/>
      </c>
      <c r="CB332" s="82">
        <f>IFERROR(FIND("Sem dano",consulta_completa__11[[#This Row],[13 - Ocorrências/Ambientes Atingidos]]),0)</f>
        <v>0</v>
      </c>
      <c r="CC332" s="83" t="str">
        <f t="shared" si="171"/>
        <v/>
      </c>
      <c r="CD332" s="82" t="str">
        <f>IF(consulta_completa__11[[#This Row],[13 - Ocorrências/Ambientes Atingidos]]="","X","")</f>
        <v/>
      </c>
      <c r="CE332" s="84">
        <f>IFERROR(FIND("IBAMA",consulta_completa__11[[#This Row],[14 - Inst. Atuando no Local]]),0)</f>
        <v>0</v>
      </c>
      <c r="CF332" s="84" t="str">
        <f t="shared" si="172"/>
        <v/>
      </c>
      <c r="CG332" s="84">
        <f>IFERROR(FIND("OEMA",consulta_completa__11[[#This Row],[14 - Inst. Atuando no Local]]),0)</f>
        <v>0</v>
      </c>
      <c r="CH332" s="84" t="str">
        <f t="shared" si="173"/>
        <v/>
      </c>
      <c r="CI332" s="84">
        <f>IFERROR(FIND("DEFESA CIVIL",consulta_completa__11[[#This Row],[14 - Inst. Atuando no Local]]),0)</f>
        <v>0</v>
      </c>
      <c r="CJ332" s="84" t="str">
        <f t="shared" si="174"/>
        <v/>
      </c>
      <c r="CK332" s="84">
        <f>IFERROR(FIND("CORPO DE BOMBEIROS",consulta_completa__11[[#This Row],[14 - Inst. Atuando no Local]]),0)</f>
        <v>0</v>
      </c>
      <c r="CL332" s="84" t="str">
        <f t="shared" si="175"/>
        <v/>
      </c>
      <c r="CM332" s="84">
        <f>IFERROR(FIND("POLÍCIA RODOVIÁRIA",consulta_completa__11[[#This Row],[14 - Inst. Atuando no Local]]),0)</f>
        <v>0</v>
      </c>
      <c r="CN332" s="84" t="str">
        <f t="shared" si="176"/>
        <v/>
      </c>
      <c r="CO332" s="84">
        <f>IFERROR(FIND("POLÍCIA MILITAR",consulta_completa__11[[#This Row],[14 - Inst. Atuando no Local]]),0)</f>
        <v>0</v>
      </c>
      <c r="CP332" s="84" t="str">
        <f t="shared" si="177"/>
        <v/>
      </c>
      <c r="CQ332" s="84">
        <f>IFERROR(FIND("POLÍCIA CIVIL",consulta_completa__11[[#This Row],[14 - Inst. Atuando no Local]]),0)</f>
        <v>0</v>
      </c>
      <c r="CR332" s="84" t="str">
        <f t="shared" si="178"/>
        <v/>
      </c>
      <c r="CS332" s="84">
        <f>IFERROR(FIND("MARINHA DO BRASIL",consulta_completa__11[[#This Row],[14 - Inst. Atuando no Local]]),0)</f>
        <v>0</v>
      </c>
      <c r="CT332" s="84" t="str">
        <f t="shared" si="179"/>
        <v/>
      </c>
      <c r="CU332" s="84">
        <f>IFERROR(FIND("EMPRESA ESPECIALIZADA EM ATENDIMENTO",consulta_completa__11[[#This Row],[14 - Inst. Atuando no Local]]),0)</f>
        <v>0</v>
      </c>
      <c r="CV332" s="84" t="str">
        <f t="shared" si="180"/>
        <v/>
      </c>
      <c r="CW332" s="84">
        <f>IFERROR(FIND("IBAMA",consulta_completa__11[[#This Row],[14 - Inst. Atuando no Local]]),0)</f>
        <v>0</v>
      </c>
      <c r="CX332" s="84" t="str">
        <f t="shared" si="181"/>
        <v/>
      </c>
      <c r="CY332" s="84" t="str">
        <f>IF(consulta_completa__11[[#This Row],[14 - Inst. Atuando no Local]]="","X","")</f>
        <v/>
      </c>
      <c r="CZ332" s="84">
        <f>IFERROR(FIND("OUTRA (S)",consulta_completa__11[[#This Row],[14 - Inst. Atuando no Local]]),0)</f>
        <v>0</v>
      </c>
      <c r="DA332" s="84" t="str">
        <f t="shared" si="182"/>
        <v/>
      </c>
      <c r="DB332" s="35" t="str">
        <f t="shared" si="183"/>
        <v>Sim</v>
      </c>
      <c r="DC332" s="35" t="str">
        <f t="shared" si="184"/>
        <v>Não</v>
      </c>
      <c r="DD332" s="35" t="str">
        <f t="shared" si="185"/>
        <v>Sim</v>
      </c>
      <c r="DE332" s="87" t="str">
        <f t="shared" si="156"/>
        <v>Federal</v>
      </c>
    </row>
    <row r="333" spans="1:109">
      <c r="A333" s="14">
        <v>202551628813</v>
      </c>
      <c r="B333" s="1">
        <v>45792</v>
      </c>
      <c r="C333" t="s">
        <v>1617</v>
      </c>
      <c r="D333" t="s">
        <v>374</v>
      </c>
      <c r="E333" t="s">
        <v>139</v>
      </c>
      <c r="F333" t="s">
        <v>112</v>
      </c>
      <c r="G333" t="s">
        <v>3129</v>
      </c>
      <c r="H333" t="s">
        <v>3201</v>
      </c>
      <c r="I333" t="s">
        <v>117</v>
      </c>
      <c r="J333" t="s">
        <v>113</v>
      </c>
      <c r="K333" t="s">
        <v>114</v>
      </c>
      <c r="L333" t="s">
        <v>114</v>
      </c>
      <c r="M333" t="s">
        <v>140</v>
      </c>
      <c r="N333" t="s">
        <v>141</v>
      </c>
      <c r="O333" t="s">
        <v>120</v>
      </c>
      <c r="P333" t="s">
        <v>142</v>
      </c>
      <c r="Q333" t="s">
        <v>122</v>
      </c>
      <c r="R333" t="s">
        <v>123</v>
      </c>
      <c r="S333" t="s">
        <v>113</v>
      </c>
      <c r="T333" t="s">
        <v>3202</v>
      </c>
      <c r="U333" t="s">
        <v>1610</v>
      </c>
      <c r="V333" t="s">
        <v>444</v>
      </c>
      <c r="Y333" t="b">
        <v>1</v>
      </c>
      <c r="Z333" t="s">
        <v>3203</v>
      </c>
      <c r="AA333" t="s">
        <v>3204</v>
      </c>
      <c r="AB333" t="s">
        <v>3186</v>
      </c>
      <c r="AC333" t="s">
        <v>3187</v>
      </c>
      <c r="AD333">
        <v>2</v>
      </c>
      <c r="AE333" t="s">
        <v>113</v>
      </c>
      <c r="AF333" t="s">
        <v>113</v>
      </c>
      <c r="AG333" t="s">
        <v>113</v>
      </c>
      <c r="AH333" t="s">
        <v>194</v>
      </c>
      <c r="AI333" t="s">
        <v>132</v>
      </c>
      <c r="AJ333" t="s">
        <v>131</v>
      </c>
      <c r="AK333" t="s">
        <v>3205</v>
      </c>
      <c r="AL333" t="s">
        <v>3206</v>
      </c>
      <c r="AM333" t="s">
        <v>2087</v>
      </c>
      <c r="AN333" t="s">
        <v>265</v>
      </c>
      <c r="AO333" t="s">
        <v>266</v>
      </c>
      <c r="AQ333" t="s">
        <v>2088</v>
      </c>
      <c r="AR333" t="s">
        <v>113</v>
      </c>
      <c r="AS333" t="s">
        <v>113</v>
      </c>
      <c r="AT333" t="s">
        <v>3190</v>
      </c>
      <c r="AU333" t="s">
        <v>113</v>
      </c>
      <c r="AW333" t="s">
        <v>159</v>
      </c>
      <c r="AX333" s="82">
        <f>IFERROR(FIND("Óbitos/feridos",consulta_completa__11[[#This Row],[13 - Ocorrências/Ambientes Atingidos]]),0)</f>
        <v>0</v>
      </c>
      <c r="AY333" s="83" t="str">
        <f t="shared" si="157"/>
        <v/>
      </c>
      <c r="AZ333" s="82">
        <f>IFERROR(FIND("População afetada/evacuada",consulta_completa__11[[#This Row],[13 - Ocorrências/Ambientes Atingidos]]),0)</f>
        <v>0</v>
      </c>
      <c r="BA333" s="82" t="str">
        <f t="shared" si="158"/>
        <v/>
      </c>
      <c r="BB333" s="82">
        <f>IFERROR(FIND("Suspensão de abastecimento de água",consulta_completa__11[[#This Row],[13 - Ocorrências/Ambientes Atingidos]]),0)</f>
        <v>0</v>
      </c>
      <c r="BC333" s="83" t="str">
        <f t="shared" si="186"/>
        <v/>
      </c>
      <c r="BD333" s="82">
        <f>IFERROR(FIND("Rio/córrego",consulta_completa__11[[#This Row],[13 - Ocorrências/Ambientes Atingidos]]),0)</f>
        <v>0</v>
      </c>
      <c r="BE333" s="83" t="str">
        <f t="shared" si="159"/>
        <v/>
      </c>
      <c r="BF333" s="82">
        <f>IFERROR(FIND("Lago",consulta_completa__11[[#This Row],[13 - Ocorrências/Ambientes Atingidos]]),0)</f>
        <v>0</v>
      </c>
      <c r="BG333" s="83" t="str">
        <f t="shared" si="160"/>
        <v/>
      </c>
      <c r="BH333" s="82">
        <f>IFERROR(FIND("Mar",consulta_completa__11[[#This Row],[13 - Ocorrências/Ambientes Atingidos]]),0)</f>
        <v>0</v>
      </c>
      <c r="BI333" s="83" t="str">
        <f t="shared" si="161"/>
        <v/>
      </c>
      <c r="BJ333" s="82">
        <f>IFERROR(FIND("Praia",consulta_completa__11[[#This Row],[13 - Ocorrências/Ambientes Atingidos]]),0)</f>
        <v>0</v>
      </c>
      <c r="BK333" s="83" t="str">
        <f t="shared" si="162"/>
        <v/>
      </c>
      <c r="BL333" s="82">
        <f>IFERROR(FIND("Solo",consulta_completa__11[[#This Row],[13 - Ocorrências/Ambientes Atingidos]]),0)</f>
        <v>1</v>
      </c>
      <c r="BM333" s="83" t="str">
        <f t="shared" si="163"/>
        <v>X</v>
      </c>
      <c r="BN333" s="82">
        <f>IFERROR(FIND("Águas subterrâneas",consulta_completa__11[[#This Row],[13 - Ocorrências/Ambientes Atingidos]]),0)</f>
        <v>0</v>
      </c>
      <c r="BO333" s="83" t="str">
        <f t="shared" si="164"/>
        <v/>
      </c>
      <c r="BP333" s="82">
        <f>IFERROR(FIND("Atmosfera",consulta_completa__11[[#This Row],[13 - Ocorrências/Ambientes Atingidos]]),0)</f>
        <v>0</v>
      </c>
      <c r="BQ333" s="83" t="str">
        <f t="shared" si="165"/>
        <v/>
      </c>
      <c r="BR333" s="82">
        <f>IFERROR(FIND("Flora",consulta_completa__11[[#This Row],[13 - Ocorrências/Ambientes Atingidos]]),0)</f>
        <v>0</v>
      </c>
      <c r="BS333" s="83" t="str">
        <f t="shared" si="166"/>
        <v/>
      </c>
      <c r="BT333" s="82">
        <f>IFERROR(FIND("Fauna",consulta_completa__11[[#This Row],[13 - Ocorrências/Ambientes Atingidos]]),0)</f>
        <v>0</v>
      </c>
      <c r="BU333" s="83" t="str">
        <f t="shared" si="167"/>
        <v/>
      </c>
      <c r="BV333" s="82">
        <f>IFERROR(FIND("UC federal",consulta_completa__11[[#This Row],[13 - Ocorrências/Ambientes Atingidos]]),0)</f>
        <v>0</v>
      </c>
      <c r="BW333" s="83" t="str">
        <f t="shared" si="168"/>
        <v/>
      </c>
      <c r="BX333" s="82">
        <f>IFERROR(FIND("UC estadual/municipal",consulta_completa__11[[#This Row],[13 - Ocorrências/Ambientes Atingidos]]),0)</f>
        <v>0</v>
      </c>
      <c r="BY333" s="83" t="str">
        <f t="shared" si="169"/>
        <v/>
      </c>
      <c r="BZ333" s="82">
        <f>IFERROR(FIND("Outro(s)",consulta_completa__11[[#This Row],[13 - Ocorrências/Ambientes Atingidos]]),0)</f>
        <v>0</v>
      </c>
      <c r="CA333" s="83" t="str">
        <f t="shared" si="170"/>
        <v/>
      </c>
      <c r="CB333" s="82">
        <f>IFERROR(FIND("Sem dano",consulta_completa__11[[#This Row],[13 - Ocorrências/Ambientes Atingidos]]),0)</f>
        <v>0</v>
      </c>
      <c r="CC333" s="83" t="str">
        <f t="shared" si="171"/>
        <v/>
      </c>
      <c r="CD333" s="82" t="str">
        <f>IF(consulta_completa__11[[#This Row],[13 - Ocorrências/Ambientes Atingidos]]="","X","")</f>
        <v/>
      </c>
      <c r="CE333" s="84">
        <f>IFERROR(FIND("IBAMA",consulta_completa__11[[#This Row],[14 - Inst. Atuando no Local]]),0)</f>
        <v>0</v>
      </c>
      <c r="CF333" s="84" t="str">
        <f t="shared" si="172"/>
        <v/>
      </c>
      <c r="CG333" s="84">
        <f>IFERROR(FIND("OEMA",consulta_completa__11[[#This Row],[14 - Inst. Atuando no Local]]),0)</f>
        <v>0</v>
      </c>
      <c r="CH333" s="84" t="str">
        <f t="shared" si="173"/>
        <v/>
      </c>
      <c r="CI333" s="84">
        <f>IFERROR(FIND("DEFESA CIVIL",consulta_completa__11[[#This Row],[14 - Inst. Atuando no Local]]),0)</f>
        <v>0</v>
      </c>
      <c r="CJ333" s="84" t="str">
        <f t="shared" si="174"/>
        <v/>
      </c>
      <c r="CK333" s="84">
        <f>IFERROR(FIND("CORPO DE BOMBEIROS",consulta_completa__11[[#This Row],[14 - Inst. Atuando no Local]]),0)</f>
        <v>0</v>
      </c>
      <c r="CL333" s="84" t="str">
        <f t="shared" si="175"/>
        <v/>
      </c>
      <c r="CM333" s="84">
        <f>IFERROR(FIND("POLÍCIA RODOVIÁRIA",consulta_completa__11[[#This Row],[14 - Inst. Atuando no Local]]),0)</f>
        <v>0</v>
      </c>
      <c r="CN333" s="84" t="str">
        <f t="shared" si="176"/>
        <v/>
      </c>
      <c r="CO333" s="84">
        <f>IFERROR(FIND("POLÍCIA MILITAR",consulta_completa__11[[#This Row],[14 - Inst. Atuando no Local]]),0)</f>
        <v>0</v>
      </c>
      <c r="CP333" s="84" t="str">
        <f t="shared" si="177"/>
        <v/>
      </c>
      <c r="CQ333" s="84">
        <f>IFERROR(FIND("POLÍCIA CIVIL",consulta_completa__11[[#This Row],[14 - Inst. Atuando no Local]]),0)</f>
        <v>0</v>
      </c>
      <c r="CR333" s="84" t="str">
        <f t="shared" si="178"/>
        <v/>
      </c>
      <c r="CS333" s="84">
        <f>IFERROR(FIND("MARINHA DO BRASIL",consulta_completa__11[[#This Row],[14 - Inst. Atuando no Local]]),0)</f>
        <v>0</v>
      </c>
      <c r="CT333" s="84" t="str">
        <f t="shared" si="179"/>
        <v/>
      </c>
      <c r="CU333" s="84">
        <f>IFERROR(FIND("EMPRESA ESPECIALIZADA EM ATENDIMENTO",consulta_completa__11[[#This Row],[14 - Inst. Atuando no Local]]),0)</f>
        <v>0</v>
      </c>
      <c r="CV333" s="84" t="str">
        <f t="shared" si="180"/>
        <v/>
      </c>
      <c r="CW333" s="84">
        <f>IFERROR(FIND("IBAMA",consulta_completa__11[[#This Row],[14 - Inst. Atuando no Local]]),0)</f>
        <v>0</v>
      </c>
      <c r="CX333" s="84" t="str">
        <f t="shared" si="181"/>
        <v/>
      </c>
      <c r="CY333" s="84" t="str">
        <f>IF(consulta_completa__11[[#This Row],[14 - Inst. Atuando no Local]]="","X","")</f>
        <v/>
      </c>
      <c r="CZ333" s="84">
        <f>IFERROR(FIND("OUTRA (S)",consulta_completa__11[[#This Row],[14 - Inst. Atuando no Local]]),0)</f>
        <v>0</v>
      </c>
      <c r="DA333" s="84" t="str">
        <f t="shared" si="182"/>
        <v/>
      </c>
      <c r="DB333" s="35" t="str">
        <f t="shared" si="183"/>
        <v>Sim</v>
      </c>
      <c r="DC333" s="35" t="str">
        <f t="shared" si="184"/>
        <v>Não</v>
      </c>
      <c r="DD333" s="35" t="str">
        <f t="shared" si="185"/>
        <v>Sim</v>
      </c>
      <c r="DE333" s="87" t="str">
        <f t="shared" si="156"/>
        <v>Estadual</v>
      </c>
    </row>
    <row r="334" spans="1:109">
      <c r="A334" s="14">
        <v>202551646817</v>
      </c>
      <c r="B334" s="1">
        <v>45792</v>
      </c>
      <c r="C334" t="s">
        <v>997</v>
      </c>
      <c r="D334" t="s">
        <v>998</v>
      </c>
      <c r="E334" t="s">
        <v>286</v>
      </c>
      <c r="F334" t="s">
        <v>112</v>
      </c>
      <c r="G334" t="s">
        <v>3207</v>
      </c>
      <c r="H334" t="s">
        <v>113</v>
      </c>
      <c r="I334" t="s">
        <v>113</v>
      </c>
      <c r="J334" t="s">
        <v>113</v>
      </c>
      <c r="K334" t="s">
        <v>114</v>
      </c>
      <c r="L334" t="s">
        <v>114</v>
      </c>
      <c r="M334" t="s">
        <v>140</v>
      </c>
      <c r="N334" t="s">
        <v>650</v>
      </c>
      <c r="O334" t="s">
        <v>239</v>
      </c>
      <c r="P334" t="s">
        <v>142</v>
      </c>
      <c r="Q334" t="s">
        <v>122</v>
      </c>
      <c r="R334" t="s">
        <v>123</v>
      </c>
      <c r="S334" t="s">
        <v>113</v>
      </c>
      <c r="T334" t="s">
        <v>3208</v>
      </c>
      <c r="U334" t="s">
        <v>113</v>
      </c>
      <c r="V334" t="s">
        <v>113</v>
      </c>
      <c r="Z334" t="s">
        <v>3209</v>
      </c>
      <c r="AA334" t="s">
        <v>113</v>
      </c>
      <c r="AB334" t="s">
        <v>3210</v>
      </c>
      <c r="AC334" t="s">
        <v>3211</v>
      </c>
      <c r="AD334">
        <v>0</v>
      </c>
      <c r="AE334" t="s">
        <v>3212</v>
      </c>
      <c r="AF334" t="s">
        <v>113</v>
      </c>
      <c r="AG334" t="s">
        <v>113</v>
      </c>
      <c r="AH334" t="s">
        <v>113</v>
      </c>
      <c r="AI334" t="s">
        <v>132</v>
      </c>
      <c r="AJ334" t="s">
        <v>132</v>
      </c>
      <c r="AK334" t="s">
        <v>113</v>
      </c>
      <c r="AL334" t="s">
        <v>3213</v>
      </c>
      <c r="AM334" t="s">
        <v>692</v>
      </c>
      <c r="AN334" t="s">
        <v>693</v>
      </c>
      <c r="AO334" t="s">
        <v>1062</v>
      </c>
      <c r="AP334">
        <v>6236238900</v>
      </c>
      <c r="AQ334" t="s">
        <v>695</v>
      </c>
      <c r="AR334" t="s">
        <v>113</v>
      </c>
      <c r="AS334" t="s">
        <v>113</v>
      </c>
      <c r="AT334" t="s">
        <v>113</v>
      </c>
      <c r="AU334" t="s">
        <v>113</v>
      </c>
      <c r="AW334" t="s">
        <v>113</v>
      </c>
      <c r="AX334" s="82">
        <f>IFERROR(FIND("Óbitos/feridos",consulta_completa__11[[#This Row],[13 - Ocorrências/Ambientes Atingidos]]),0)</f>
        <v>0</v>
      </c>
      <c r="AY334" s="83" t="str">
        <f t="shared" si="157"/>
        <v/>
      </c>
      <c r="AZ334" s="82">
        <f>IFERROR(FIND("População afetada/evacuada",consulta_completa__11[[#This Row],[13 - Ocorrências/Ambientes Atingidos]]),0)</f>
        <v>0</v>
      </c>
      <c r="BA334" s="82" t="str">
        <f t="shared" si="158"/>
        <v/>
      </c>
      <c r="BB334" s="82">
        <f>IFERROR(FIND("Suspensão de abastecimento de água",consulta_completa__11[[#This Row],[13 - Ocorrências/Ambientes Atingidos]]),0)</f>
        <v>0</v>
      </c>
      <c r="BC334" s="83" t="str">
        <f t="shared" si="186"/>
        <v/>
      </c>
      <c r="BD334" s="82">
        <f>IFERROR(FIND("Rio/córrego",consulta_completa__11[[#This Row],[13 - Ocorrências/Ambientes Atingidos]]),0)</f>
        <v>0</v>
      </c>
      <c r="BE334" s="83" t="str">
        <f t="shared" si="159"/>
        <v/>
      </c>
      <c r="BF334" s="82">
        <f>IFERROR(FIND("Lago",consulta_completa__11[[#This Row],[13 - Ocorrências/Ambientes Atingidos]]),0)</f>
        <v>0</v>
      </c>
      <c r="BG334" s="83" t="str">
        <f t="shared" si="160"/>
        <v/>
      </c>
      <c r="BH334" s="82">
        <f>IFERROR(FIND("Mar",consulta_completa__11[[#This Row],[13 - Ocorrências/Ambientes Atingidos]]),0)</f>
        <v>0</v>
      </c>
      <c r="BI334" s="83" t="str">
        <f t="shared" si="161"/>
        <v/>
      </c>
      <c r="BJ334" s="82">
        <f>IFERROR(FIND("Praia",consulta_completa__11[[#This Row],[13 - Ocorrências/Ambientes Atingidos]]),0)</f>
        <v>0</v>
      </c>
      <c r="BK334" s="83" t="str">
        <f t="shared" si="162"/>
        <v/>
      </c>
      <c r="BL334" s="82">
        <f>IFERROR(FIND("Solo",consulta_completa__11[[#This Row],[13 - Ocorrências/Ambientes Atingidos]]),0)</f>
        <v>1</v>
      </c>
      <c r="BM334" s="83" t="str">
        <f t="shared" si="163"/>
        <v>X</v>
      </c>
      <c r="BN334" s="82">
        <f>IFERROR(FIND("Águas subterrâneas",consulta_completa__11[[#This Row],[13 - Ocorrências/Ambientes Atingidos]]),0)</f>
        <v>0</v>
      </c>
      <c r="BO334" s="83" t="str">
        <f t="shared" si="164"/>
        <v/>
      </c>
      <c r="BP334" s="82">
        <f>IFERROR(FIND("Atmosfera",consulta_completa__11[[#This Row],[13 - Ocorrências/Ambientes Atingidos]]),0)</f>
        <v>0</v>
      </c>
      <c r="BQ334" s="83" t="str">
        <f t="shared" si="165"/>
        <v/>
      </c>
      <c r="BR334" s="82">
        <f>IFERROR(FIND("Flora",consulta_completa__11[[#This Row],[13 - Ocorrências/Ambientes Atingidos]]),0)</f>
        <v>0</v>
      </c>
      <c r="BS334" s="83" t="str">
        <f t="shared" si="166"/>
        <v/>
      </c>
      <c r="BT334" s="82">
        <f>IFERROR(FIND("Fauna",consulta_completa__11[[#This Row],[13 - Ocorrências/Ambientes Atingidos]]),0)</f>
        <v>0</v>
      </c>
      <c r="BU334" s="83" t="str">
        <f t="shared" si="167"/>
        <v/>
      </c>
      <c r="BV334" s="82">
        <f>IFERROR(FIND("UC federal",consulta_completa__11[[#This Row],[13 - Ocorrências/Ambientes Atingidos]]),0)</f>
        <v>0</v>
      </c>
      <c r="BW334" s="83" t="str">
        <f t="shared" si="168"/>
        <v/>
      </c>
      <c r="BX334" s="82">
        <f>IFERROR(FIND("UC estadual/municipal",consulta_completa__11[[#This Row],[13 - Ocorrências/Ambientes Atingidos]]),0)</f>
        <v>0</v>
      </c>
      <c r="BY334" s="83" t="str">
        <f t="shared" si="169"/>
        <v/>
      </c>
      <c r="BZ334" s="82">
        <f>IFERROR(FIND("Outro(s)",consulta_completa__11[[#This Row],[13 - Ocorrências/Ambientes Atingidos]]),0)</f>
        <v>0</v>
      </c>
      <c r="CA334" s="83" t="str">
        <f t="shared" si="170"/>
        <v/>
      </c>
      <c r="CB334" s="82">
        <f>IFERROR(FIND("Sem dano",consulta_completa__11[[#This Row],[13 - Ocorrências/Ambientes Atingidos]]),0)</f>
        <v>0</v>
      </c>
      <c r="CC334" s="83" t="str">
        <f t="shared" si="171"/>
        <v/>
      </c>
      <c r="CD334" s="82" t="str">
        <f>IF(consulta_completa__11[[#This Row],[13 - Ocorrências/Ambientes Atingidos]]="","X","")</f>
        <v/>
      </c>
      <c r="CE334" s="84">
        <f>IFERROR(FIND("IBAMA",consulta_completa__11[[#This Row],[14 - Inst. Atuando no Local]]),0)</f>
        <v>0</v>
      </c>
      <c r="CF334" s="84" t="str">
        <f t="shared" si="172"/>
        <v/>
      </c>
      <c r="CG334" s="84">
        <f>IFERROR(FIND("OEMA",consulta_completa__11[[#This Row],[14 - Inst. Atuando no Local]]),0)</f>
        <v>0</v>
      </c>
      <c r="CH334" s="84" t="str">
        <f t="shared" si="173"/>
        <v/>
      </c>
      <c r="CI334" s="84">
        <f>IFERROR(FIND("DEFESA CIVIL",consulta_completa__11[[#This Row],[14 - Inst. Atuando no Local]]),0)</f>
        <v>0</v>
      </c>
      <c r="CJ334" s="84" t="str">
        <f t="shared" si="174"/>
        <v/>
      </c>
      <c r="CK334" s="84">
        <f>IFERROR(FIND("CORPO DE BOMBEIROS",consulta_completa__11[[#This Row],[14 - Inst. Atuando no Local]]),0)</f>
        <v>0</v>
      </c>
      <c r="CL334" s="84" t="str">
        <f t="shared" si="175"/>
        <v/>
      </c>
      <c r="CM334" s="84">
        <f>IFERROR(FIND("POLÍCIA RODOVIÁRIA",consulta_completa__11[[#This Row],[14 - Inst. Atuando no Local]]),0)</f>
        <v>0</v>
      </c>
      <c r="CN334" s="84" t="str">
        <f t="shared" si="176"/>
        <v/>
      </c>
      <c r="CO334" s="84">
        <f>IFERROR(FIND("POLÍCIA MILITAR",consulta_completa__11[[#This Row],[14 - Inst. Atuando no Local]]),0)</f>
        <v>0</v>
      </c>
      <c r="CP334" s="84" t="str">
        <f t="shared" si="177"/>
        <v/>
      </c>
      <c r="CQ334" s="84">
        <f>IFERROR(FIND("POLÍCIA CIVIL",consulta_completa__11[[#This Row],[14 - Inst. Atuando no Local]]),0)</f>
        <v>0</v>
      </c>
      <c r="CR334" s="84" t="str">
        <f t="shared" si="178"/>
        <v/>
      </c>
      <c r="CS334" s="84">
        <f>IFERROR(FIND("MARINHA DO BRASIL",consulta_completa__11[[#This Row],[14 - Inst. Atuando no Local]]),0)</f>
        <v>0</v>
      </c>
      <c r="CT334" s="84" t="str">
        <f t="shared" si="179"/>
        <v/>
      </c>
      <c r="CU334" s="84">
        <f>IFERROR(FIND("EMPRESA ESPECIALIZADA EM ATENDIMENTO",consulta_completa__11[[#This Row],[14 - Inst. Atuando no Local]]),0)</f>
        <v>0</v>
      </c>
      <c r="CV334" s="84" t="str">
        <f t="shared" si="180"/>
        <v/>
      </c>
      <c r="CW334" s="84">
        <f>IFERROR(FIND("IBAMA",consulta_completa__11[[#This Row],[14 - Inst. Atuando no Local]]),0)</f>
        <v>0</v>
      </c>
      <c r="CX334" s="84" t="str">
        <f t="shared" si="181"/>
        <v/>
      </c>
      <c r="CY334" s="84" t="str">
        <f>IF(consulta_completa__11[[#This Row],[14 - Inst. Atuando no Local]]="","X","")</f>
        <v/>
      </c>
      <c r="CZ334" s="84">
        <f>IFERROR(FIND("OUTRA (S)",consulta_completa__11[[#This Row],[14 - Inst. Atuando no Local]]),0)</f>
        <v>0</v>
      </c>
      <c r="DA334" s="84" t="str">
        <f t="shared" si="182"/>
        <v/>
      </c>
      <c r="DB334" s="35" t="str">
        <f t="shared" si="183"/>
        <v>Sim</v>
      </c>
      <c r="DC334" s="35" t="str">
        <f t="shared" si="184"/>
        <v>Não</v>
      </c>
      <c r="DD334" s="35" t="str">
        <f t="shared" si="185"/>
        <v>Sim</v>
      </c>
      <c r="DE334" s="87" t="str">
        <f t="shared" si="156"/>
        <v>Sem informação</v>
      </c>
    </row>
    <row r="335" spans="1:109">
      <c r="A335" s="14">
        <v>202551764838</v>
      </c>
      <c r="B335" s="1">
        <v>45793</v>
      </c>
      <c r="C335" t="s">
        <v>3214</v>
      </c>
      <c r="D335" t="s">
        <v>609</v>
      </c>
      <c r="E335" t="s">
        <v>139</v>
      </c>
      <c r="F335" t="s">
        <v>139</v>
      </c>
      <c r="G335" t="s">
        <v>113</v>
      </c>
      <c r="H335" t="s">
        <v>114</v>
      </c>
      <c r="I335" t="s">
        <v>114</v>
      </c>
      <c r="J335" t="s">
        <v>113</v>
      </c>
      <c r="K335" t="s">
        <v>114</v>
      </c>
      <c r="L335" t="s">
        <v>114</v>
      </c>
      <c r="M335" t="s">
        <v>113</v>
      </c>
      <c r="N335" t="s">
        <v>113</v>
      </c>
      <c r="O335" t="s">
        <v>113</v>
      </c>
      <c r="P335" t="s">
        <v>200</v>
      </c>
      <c r="Q335" t="s">
        <v>143</v>
      </c>
      <c r="R335" t="s">
        <v>123</v>
      </c>
      <c r="S335" t="s">
        <v>113</v>
      </c>
      <c r="T335" t="s">
        <v>3215</v>
      </c>
      <c r="U335" t="s">
        <v>3216</v>
      </c>
      <c r="V335" t="s">
        <v>3217</v>
      </c>
      <c r="Z335" t="s">
        <v>3218</v>
      </c>
      <c r="AA335" t="s">
        <v>113</v>
      </c>
      <c r="AB335" t="s">
        <v>113</v>
      </c>
      <c r="AC335" t="s">
        <v>113</v>
      </c>
      <c r="AE335" t="s">
        <v>113</v>
      </c>
      <c r="AF335" t="s">
        <v>113</v>
      </c>
      <c r="AG335" t="s">
        <v>113</v>
      </c>
      <c r="AH335" t="s">
        <v>194</v>
      </c>
      <c r="AI335" t="s">
        <v>132</v>
      </c>
      <c r="AJ335" t="s">
        <v>132</v>
      </c>
      <c r="AK335" t="s">
        <v>113</v>
      </c>
      <c r="AL335" t="s">
        <v>3219</v>
      </c>
      <c r="AM335" t="s">
        <v>2344</v>
      </c>
      <c r="AN335" t="s">
        <v>113</v>
      </c>
      <c r="AO335" t="s">
        <v>113</v>
      </c>
      <c r="AQ335" t="s">
        <v>2345</v>
      </c>
      <c r="AR335" t="s">
        <v>113</v>
      </c>
      <c r="AS335" t="s">
        <v>113</v>
      </c>
      <c r="AT335" t="s">
        <v>113</v>
      </c>
      <c r="AU335" t="s">
        <v>113</v>
      </c>
      <c r="AW335" t="s">
        <v>637</v>
      </c>
      <c r="AX335" s="82">
        <f>IFERROR(FIND("Óbitos/feridos",consulta_completa__11[[#This Row],[13 - Ocorrências/Ambientes Atingidos]]),0)</f>
        <v>0</v>
      </c>
      <c r="AY335" s="83" t="str">
        <f t="shared" si="157"/>
        <v/>
      </c>
      <c r="AZ335" s="82">
        <f>IFERROR(FIND("População afetada/evacuada",consulta_completa__11[[#This Row],[13 - Ocorrências/Ambientes Atingidos]]),0)</f>
        <v>0</v>
      </c>
      <c r="BA335" s="82" t="str">
        <f t="shared" si="158"/>
        <v/>
      </c>
      <c r="BB335" s="82">
        <f>IFERROR(FIND("Suspensão de abastecimento de água",consulta_completa__11[[#This Row],[13 - Ocorrências/Ambientes Atingidos]]),0)</f>
        <v>0</v>
      </c>
      <c r="BC335" s="83" t="str">
        <f t="shared" si="186"/>
        <v/>
      </c>
      <c r="BD335" s="82">
        <f>IFERROR(FIND("Rio/córrego",consulta_completa__11[[#This Row],[13 - Ocorrências/Ambientes Atingidos]]),0)</f>
        <v>0</v>
      </c>
      <c r="BE335" s="83" t="str">
        <f t="shared" si="159"/>
        <v/>
      </c>
      <c r="BF335" s="82">
        <f>IFERROR(FIND("Lago",consulta_completa__11[[#This Row],[13 - Ocorrências/Ambientes Atingidos]]),0)</f>
        <v>0</v>
      </c>
      <c r="BG335" s="83" t="str">
        <f t="shared" si="160"/>
        <v/>
      </c>
      <c r="BH335" s="82">
        <f>IFERROR(FIND("Mar",consulta_completa__11[[#This Row],[13 - Ocorrências/Ambientes Atingidos]]),0)</f>
        <v>0</v>
      </c>
      <c r="BI335" s="83" t="str">
        <f t="shared" si="161"/>
        <v/>
      </c>
      <c r="BJ335" s="82">
        <f>IFERROR(FIND("Praia",consulta_completa__11[[#This Row],[13 - Ocorrências/Ambientes Atingidos]]),0)</f>
        <v>0</v>
      </c>
      <c r="BK335" s="83" t="str">
        <f t="shared" si="162"/>
        <v/>
      </c>
      <c r="BL335" s="82">
        <f>IFERROR(FIND("Solo",consulta_completa__11[[#This Row],[13 - Ocorrências/Ambientes Atingidos]]),0)</f>
        <v>0</v>
      </c>
      <c r="BM335" s="83" t="str">
        <f t="shared" si="163"/>
        <v/>
      </c>
      <c r="BN335" s="82">
        <f>IFERROR(FIND("Águas subterrâneas",consulta_completa__11[[#This Row],[13 - Ocorrências/Ambientes Atingidos]]),0)</f>
        <v>0</v>
      </c>
      <c r="BO335" s="83" t="str">
        <f t="shared" si="164"/>
        <v/>
      </c>
      <c r="BP335" s="82">
        <f>IFERROR(FIND("Atmosfera",consulta_completa__11[[#This Row],[13 - Ocorrências/Ambientes Atingidos]]),0)</f>
        <v>0</v>
      </c>
      <c r="BQ335" s="83" t="str">
        <f t="shared" si="165"/>
        <v/>
      </c>
      <c r="BR335" s="82">
        <f>IFERROR(FIND("Flora",consulta_completa__11[[#This Row],[13 - Ocorrências/Ambientes Atingidos]]),0)</f>
        <v>0</v>
      </c>
      <c r="BS335" s="83" t="str">
        <f t="shared" si="166"/>
        <v/>
      </c>
      <c r="BT335" s="82">
        <f>IFERROR(FIND("Fauna",consulta_completa__11[[#This Row],[13 - Ocorrências/Ambientes Atingidos]]),0)</f>
        <v>0</v>
      </c>
      <c r="BU335" s="83" t="str">
        <f t="shared" si="167"/>
        <v/>
      </c>
      <c r="BV335" s="82">
        <f>IFERROR(FIND("UC federal",consulta_completa__11[[#This Row],[13 - Ocorrências/Ambientes Atingidos]]),0)</f>
        <v>0</v>
      </c>
      <c r="BW335" s="83" t="str">
        <f t="shared" si="168"/>
        <v/>
      </c>
      <c r="BX335" s="82">
        <f>IFERROR(FIND("UC estadual/municipal",consulta_completa__11[[#This Row],[13 - Ocorrências/Ambientes Atingidos]]),0)</f>
        <v>0</v>
      </c>
      <c r="BY335" s="83" t="str">
        <f t="shared" si="169"/>
        <v/>
      </c>
      <c r="BZ335" s="82">
        <f>IFERROR(FIND("Outro(s)",consulta_completa__11[[#This Row],[13 - Ocorrências/Ambientes Atingidos]]),0)</f>
        <v>0</v>
      </c>
      <c r="CA335" s="83" t="str">
        <f t="shared" si="170"/>
        <v/>
      </c>
      <c r="CB335" s="82">
        <f>IFERROR(FIND("Sem dano",consulta_completa__11[[#This Row],[13 - Ocorrências/Ambientes Atingidos]]),0)</f>
        <v>0</v>
      </c>
      <c r="CC335" s="83" t="str">
        <f t="shared" si="171"/>
        <v/>
      </c>
      <c r="CD335" s="82" t="str">
        <f>IF(consulta_completa__11[[#This Row],[13 - Ocorrências/Ambientes Atingidos]]="","X","")</f>
        <v>X</v>
      </c>
      <c r="CE335" s="84">
        <f>IFERROR(FIND("IBAMA",consulta_completa__11[[#This Row],[14 - Inst. Atuando no Local]]),0)</f>
        <v>0</v>
      </c>
      <c r="CF335" s="84" t="str">
        <f t="shared" si="172"/>
        <v/>
      </c>
      <c r="CG335" s="84">
        <f>IFERROR(FIND("OEMA",consulta_completa__11[[#This Row],[14 - Inst. Atuando no Local]]),0)</f>
        <v>0</v>
      </c>
      <c r="CH335" s="84" t="str">
        <f t="shared" si="173"/>
        <v/>
      </c>
      <c r="CI335" s="84">
        <f>IFERROR(FIND("DEFESA CIVIL",consulta_completa__11[[#This Row],[14 - Inst. Atuando no Local]]),0)</f>
        <v>0</v>
      </c>
      <c r="CJ335" s="84" t="str">
        <f t="shared" si="174"/>
        <v/>
      </c>
      <c r="CK335" s="84">
        <f>IFERROR(FIND("CORPO DE BOMBEIROS",consulta_completa__11[[#This Row],[14 - Inst. Atuando no Local]]),0)</f>
        <v>0</v>
      </c>
      <c r="CL335" s="84" t="str">
        <f t="shared" si="175"/>
        <v/>
      </c>
      <c r="CM335" s="84">
        <f>IFERROR(FIND("POLÍCIA RODOVIÁRIA",consulta_completa__11[[#This Row],[14 - Inst. Atuando no Local]]),0)</f>
        <v>0</v>
      </c>
      <c r="CN335" s="84" t="str">
        <f t="shared" si="176"/>
        <v/>
      </c>
      <c r="CO335" s="84">
        <f>IFERROR(FIND("POLÍCIA MILITAR",consulta_completa__11[[#This Row],[14 - Inst. Atuando no Local]]),0)</f>
        <v>0</v>
      </c>
      <c r="CP335" s="84" t="str">
        <f t="shared" si="177"/>
        <v/>
      </c>
      <c r="CQ335" s="84">
        <f>IFERROR(FIND("POLÍCIA CIVIL",consulta_completa__11[[#This Row],[14 - Inst. Atuando no Local]]),0)</f>
        <v>0</v>
      </c>
      <c r="CR335" s="84" t="str">
        <f t="shared" si="178"/>
        <v/>
      </c>
      <c r="CS335" s="84">
        <f>IFERROR(FIND("MARINHA DO BRASIL",consulta_completa__11[[#This Row],[14 - Inst. Atuando no Local]]),0)</f>
        <v>0</v>
      </c>
      <c r="CT335" s="84" t="str">
        <f t="shared" si="179"/>
        <v/>
      </c>
      <c r="CU335" s="84">
        <f>IFERROR(FIND("EMPRESA ESPECIALIZADA EM ATENDIMENTO",consulta_completa__11[[#This Row],[14 - Inst. Atuando no Local]]),0)</f>
        <v>0</v>
      </c>
      <c r="CV335" s="84" t="str">
        <f t="shared" si="180"/>
        <v/>
      </c>
      <c r="CW335" s="84">
        <f>IFERROR(FIND("IBAMA",consulta_completa__11[[#This Row],[14 - Inst. Atuando no Local]]),0)</f>
        <v>0</v>
      </c>
      <c r="CX335" s="84" t="str">
        <f t="shared" si="181"/>
        <v/>
      </c>
      <c r="CY335" s="84" t="str">
        <f>IF(consulta_completa__11[[#This Row],[14 - Inst. Atuando no Local]]="","X","")</f>
        <v>X</v>
      </c>
      <c r="CZ335" s="84">
        <f>IFERROR(FIND("OUTRA (S)",consulta_completa__11[[#This Row],[14 - Inst. Atuando no Local]]),0)</f>
        <v>0</v>
      </c>
      <c r="DA335" s="84" t="str">
        <f t="shared" si="182"/>
        <v/>
      </c>
      <c r="DB335" s="35" t="str">
        <f t="shared" si="183"/>
        <v>Sim</v>
      </c>
      <c r="DC335" s="35" t="str">
        <f t="shared" si="184"/>
        <v>Não</v>
      </c>
      <c r="DD335" s="35" t="str">
        <f t="shared" si="185"/>
        <v>Sim</v>
      </c>
      <c r="DE335" s="87" t="str">
        <f t="shared" si="156"/>
        <v>Sem informação</v>
      </c>
    </row>
    <row r="336" spans="1:109">
      <c r="A336" s="14">
        <v>202551821636</v>
      </c>
      <c r="B336" s="1">
        <v>45793</v>
      </c>
      <c r="C336" t="s">
        <v>109</v>
      </c>
      <c r="D336" t="s">
        <v>110</v>
      </c>
      <c r="E336" t="s">
        <v>1132</v>
      </c>
      <c r="F336" t="s">
        <v>112</v>
      </c>
      <c r="G336" t="s">
        <v>113</v>
      </c>
      <c r="H336" t="s">
        <v>114</v>
      </c>
      <c r="I336" t="s">
        <v>114</v>
      </c>
      <c r="J336" t="s">
        <v>2380</v>
      </c>
      <c r="K336" t="s">
        <v>3220</v>
      </c>
      <c r="L336" t="s">
        <v>323</v>
      </c>
      <c r="M336" t="s">
        <v>118</v>
      </c>
      <c r="N336" t="s">
        <v>119</v>
      </c>
      <c r="O336" t="s">
        <v>239</v>
      </c>
      <c r="P336" t="s">
        <v>200</v>
      </c>
      <c r="Q336" t="s">
        <v>143</v>
      </c>
      <c r="R336" t="s">
        <v>123</v>
      </c>
      <c r="S336" t="s">
        <v>113</v>
      </c>
      <c r="T336" t="s">
        <v>1631</v>
      </c>
      <c r="U336" t="s">
        <v>3221</v>
      </c>
      <c r="V336" t="s">
        <v>3222</v>
      </c>
      <c r="Z336" t="s">
        <v>3223</v>
      </c>
      <c r="AA336" t="s">
        <v>567</v>
      </c>
      <c r="AB336" t="s">
        <v>2388</v>
      </c>
      <c r="AC336" t="s">
        <v>130</v>
      </c>
      <c r="AD336">
        <v>0</v>
      </c>
      <c r="AE336" t="s">
        <v>568</v>
      </c>
      <c r="AF336" t="s">
        <v>113</v>
      </c>
      <c r="AG336" t="s">
        <v>113</v>
      </c>
      <c r="AH336" t="s">
        <v>131</v>
      </c>
      <c r="AI336" t="s">
        <v>132</v>
      </c>
      <c r="AJ336" t="s">
        <v>131</v>
      </c>
      <c r="AK336" t="s">
        <v>3224</v>
      </c>
      <c r="AL336" t="s">
        <v>3225</v>
      </c>
      <c r="AM336" t="s">
        <v>135</v>
      </c>
      <c r="AN336" t="s">
        <v>206</v>
      </c>
      <c r="AO336" t="s">
        <v>113</v>
      </c>
      <c r="AP336">
        <v>2732951305</v>
      </c>
      <c r="AQ336" t="s">
        <v>136</v>
      </c>
      <c r="AR336" t="s">
        <v>113</v>
      </c>
      <c r="AS336" t="s">
        <v>113</v>
      </c>
      <c r="AT336" t="s">
        <v>113</v>
      </c>
      <c r="AU336" t="s">
        <v>113</v>
      </c>
      <c r="AW336" t="s">
        <v>113</v>
      </c>
      <c r="AX336" s="82">
        <f>IFERROR(FIND("Óbitos/feridos",consulta_completa__11[[#This Row],[13 - Ocorrências/Ambientes Atingidos]]),0)</f>
        <v>0</v>
      </c>
      <c r="AY336" s="83" t="str">
        <f t="shared" si="157"/>
        <v/>
      </c>
      <c r="AZ336" s="82">
        <f>IFERROR(FIND("População afetada/evacuada",consulta_completa__11[[#This Row],[13 - Ocorrências/Ambientes Atingidos]]),0)</f>
        <v>0</v>
      </c>
      <c r="BA336" s="82" t="str">
        <f t="shared" si="158"/>
        <v/>
      </c>
      <c r="BB336" s="82">
        <f>IFERROR(FIND("Suspensão de abastecimento de água",consulta_completa__11[[#This Row],[13 - Ocorrências/Ambientes Atingidos]]),0)</f>
        <v>0</v>
      </c>
      <c r="BC336" s="83" t="str">
        <f t="shared" si="186"/>
        <v/>
      </c>
      <c r="BD336" s="82">
        <f>IFERROR(FIND("Rio/córrego",consulta_completa__11[[#This Row],[13 - Ocorrências/Ambientes Atingidos]]),0)</f>
        <v>0</v>
      </c>
      <c r="BE336" s="83" t="str">
        <f t="shared" si="159"/>
        <v/>
      </c>
      <c r="BF336" s="82">
        <f>IFERROR(FIND("Lago",consulta_completa__11[[#This Row],[13 - Ocorrências/Ambientes Atingidos]]),0)</f>
        <v>0</v>
      </c>
      <c r="BG336" s="83" t="str">
        <f t="shared" si="160"/>
        <v/>
      </c>
      <c r="BH336" s="82">
        <f>IFERROR(FIND("Mar",consulta_completa__11[[#This Row],[13 - Ocorrências/Ambientes Atingidos]]),0)</f>
        <v>1</v>
      </c>
      <c r="BI336" s="83" t="str">
        <f t="shared" si="161"/>
        <v>X</v>
      </c>
      <c r="BJ336" s="82">
        <f>IFERROR(FIND("Praia",consulta_completa__11[[#This Row],[13 - Ocorrências/Ambientes Atingidos]]),0)</f>
        <v>0</v>
      </c>
      <c r="BK336" s="83" t="str">
        <f t="shared" si="162"/>
        <v/>
      </c>
      <c r="BL336" s="82">
        <f>IFERROR(FIND("Solo",consulta_completa__11[[#This Row],[13 - Ocorrências/Ambientes Atingidos]]),0)</f>
        <v>0</v>
      </c>
      <c r="BM336" s="83" t="str">
        <f t="shared" si="163"/>
        <v/>
      </c>
      <c r="BN336" s="82">
        <f>IFERROR(FIND("Águas subterrâneas",consulta_completa__11[[#This Row],[13 - Ocorrências/Ambientes Atingidos]]),0)</f>
        <v>0</v>
      </c>
      <c r="BO336" s="83" t="str">
        <f t="shared" si="164"/>
        <v/>
      </c>
      <c r="BP336" s="82">
        <f>IFERROR(FIND("Atmosfera",consulta_completa__11[[#This Row],[13 - Ocorrências/Ambientes Atingidos]]),0)</f>
        <v>0</v>
      </c>
      <c r="BQ336" s="83" t="str">
        <f t="shared" si="165"/>
        <v/>
      </c>
      <c r="BR336" s="82">
        <f>IFERROR(FIND("Flora",consulta_completa__11[[#This Row],[13 - Ocorrências/Ambientes Atingidos]]),0)</f>
        <v>0</v>
      </c>
      <c r="BS336" s="83" t="str">
        <f t="shared" si="166"/>
        <v/>
      </c>
      <c r="BT336" s="82">
        <f>IFERROR(FIND("Fauna",consulta_completa__11[[#This Row],[13 - Ocorrências/Ambientes Atingidos]]),0)</f>
        <v>0</v>
      </c>
      <c r="BU336" s="83" t="str">
        <f t="shared" si="167"/>
        <v/>
      </c>
      <c r="BV336" s="82">
        <f>IFERROR(FIND("UC federal",consulta_completa__11[[#This Row],[13 - Ocorrências/Ambientes Atingidos]]),0)</f>
        <v>0</v>
      </c>
      <c r="BW336" s="83" t="str">
        <f t="shared" si="168"/>
        <v/>
      </c>
      <c r="BX336" s="82">
        <f>IFERROR(FIND("UC estadual/municipal",consulta_completa__11[[#This Row],[13 - Ocorrências/Ambientes Atingidos]]),0)</f>
        <v>0</v>
      </c>
      <c r="BY336" s="83" t="str">
        <f t="shared" si="169"/>
        <v/>
      </c>
      <c r="BZ336" s="82">
        <f>IFERROR(FIND("Outro(s)",consulta_completa__11[[#This Row],[13 - Ocorrências/Ambientes Atingidos]]),0)</f>
        <v>0</v>
      </c>
      <c r="CA336" s="83" t="str">
        <f t="shared" si="170"/>
        <v/>
      </c>
      <c r="CB336" s="82">
        <f>IFERROR(FIND("Sem dano",consulta_completa__11[[#This Row],[13 - Ocorrências/Ambientes Atingidos]]),0)</f>
        <v>0</v>
      </c>
      <c r="CC336" s="83" t="str">
        <f t="shared" si="171"/>
        <v/>
      </c>
      <c r="CD336" s="82" t="str">
        <f>IF(consulta_completa__11[[#This Row],[13 - Ocorrências/Ambientes Atingidos]]="","X","")</f>
        <v/>
      </c>
      <c r="CE336" s="84">
        <f>IFERROR(FIND("IBAMA",consulta_completa__11[[#This Row],[14 - Inst. Atuando no Local]]),0)</f>
        <v>0</v>
      </c>
      <c r="CF336" s="84" t="str">
        <f t="shared" si="172"/>
        <v/>
      </c>
      <c r="CG336" s="84">
        <f>IFERROR(FIND("OEMA",consulta_completa__11[[#This Row],[14 - Inst. Atuando no Local]]),0)</f>
        <v>0</v>
      </c>
      <c r="CH336" s="84" t="str">
        <f t="shared" si="173"/>
        <v/>
      </c>
      <c r="CI336" s="84">
        <f>IFERROR(FIND("DEFESA CIVIL",consulta_completa__11[[#This Row],[14 - Inst. Atuando no Local]]),0)</f>
        <v>0</v>
      </c>
      <c r="CJ336" s="84" t="str">
        <f t="shared" si="174"/>
        <v/>
      </c>
      <c r="CK336" s="84">
        <f>IFERROR(FIND("CORPO DE BOMBEIROS",consulta_completa__11[[#This Row],[14 - Inst. Atuando no Local]]),0)</f>
        <v>0</v>
      </c>
      <c r="CL336" s="84" t="str">
        <f t="shared" si="175"/>
        <v/>
      </c>
      <c r="CM336" s="84">
        <f>IFERROR(FIND("POLÍCIA RODOVIÁRIA",consulta_completa__11[[#This Row],[14 - Inst. Atuando no Local]]),0)</f>
        <v>0</v>
      </c>
      <c r="CN336" s="84" t="str">
        <f t="shared" si="176"/>
        <v/>
      </c>
      <c r="CO336" s="84">
        <f>IFERROR(FIND("POLÍCIA MILITAR",consulta_completa__11[[#This Row],[14 - Inst. Atuando no Local]]),0)</f>
        <v>0</v>
      </c>
      <c r="CP336" s="84" t="str">
        <f t="shared" si="177"/>
        <v/>
      </c>
      <c r="CQ336" s="84">
        <f>IFERROR(FIND("POLÍCIA CIVIL",consulta_completa__11[[#This Row],[14 - Inst. Atuando no Local]]),0)</f>
        <v>0</v>
      </c>
      <c r="CR336" s="84" t="str">
        <f t="shared" si="178"/>
        <v/>
      </c>
      <c r="CS336" s="84">
        <f>IFERROR(FIND("MARINHA DO BRASIL",consulta_completa__11[[#This Row],[14 - Inst. Atuando no Local]]),0)</f>
        <v>0</v>
      </c>
      <c r="CT336" s="84" t="str">
        <f t="shared" si="179"/>
        <v/>
      </c>
      <c r="CU336" s="84">
        <f>IFERROR(FIND("EMPRESA ESPECIALIZADA EM ATENDIMENTO",consulta_completa__11[[#This Row],[14 - Inst. Atuando no Local]]),0)</f>
        <v>0</v>
      </c>
      <c r="CV336" s="84" t="str">
        <f t="shared" si="180"/>
        <v/>
      </c>
      <c r="CW336" s="84">
        <f>IFERROR(FIND("IBAMA",consulta_completa__11[[#This Row],[14 - Inst. Atuando no Local]]),0)</f>
        <v>0</v>
      </c>
      <c r="CX336" s="84" t="str">
        <f t="shared" si="181"/>
        <v/>
      </c>
      <c r="CY336" s="84" t="str">
        <f>IF(consulta_completa__11[[#This Row],[14 - Inst. Atuando no Local]]="","X","")</f>
        <v/>
      </c>
      <c r="CZ336" s="84">
        <f>IFERROR(FIND("OUTRA (S)",consulta_completa__11[[#This Row],[14 - Inst. Atuando no Local]]),0)</f>
        <v>0</v>
      </c>
      <c r="DA336" s="84" t="str">
        <f t="shared" si="182"/>
        <v/>
      </c>
      <c r="DB336" s="35" t="str">
        <f t="shared" si="183"/>
        <v>Sim</v>
      </c>
      <c r="DC336" s="35" t="str">
        <f t="shared" si="184"/>
        <v>Não</v>
      </c>
      <c r="DD336" s="35" t="str">
        <f t="shared" si="185"/>
        <v>Sim</v>
      </c>
      <c r="DE336" s="87" t="str">
        <f t="shared" si="156"/>
        <v>Sem informação</v>
      </c>
    </row>
    <row r="337" spans="1:109">
      <c r="A337" s="14">
        <v>202551754017</v>
      </c>
      <c r="B337" s="1">
        <v>45794</v>
      </c>
      <c r="C337" t="s">
        <v>3226</v>
      </c>
      <c r="D337" t="s">
        <v>180</v>
      </c>
      <c r="E337" t="s">
        <v>286</v>
      </c>
      <c r="F337" t="s">
        <v>3227</v>
      </c>
      <c r="G337" t="s">
        <v>3228</v>
      </c>
      <c r="H337" t="s">
        <v>3229</v>
      </c>
      <c r="I337" t="s">
        <v>3230</v>
      </c>
      <c r="J337" t="s">
        <v>3231</v>
      </c>
      <c r="K337" t="s">
        <v>3232</v>
      </c>
      <c r="L337" t="s">
        <v>1352</v>
      </c>
      <c r="M337" t="s">
        <v>297</v>
      </c>
      <c r="N337" t="s">
        <v>2184</v>
      </c>
      <c r="O337" t="s">
        <v>239</v>
      </c>
      <c r="P337" t="s">
        <v>229</v>
      </c>
      <c r="Q337" t="s">
        <v>230</v>
      </c>
      <c r="R337" t="s">
        <v>123</v>
      </c>
      <c r="S337" t="s">
        <v>113</v>
      </c>
      <c r="T337" t="s">
        <v>3233</v>
      </c>
      <c r="U337" t="s">
        <v>113</v>
      </c>
      <c r="V337" t="s">
        <v>113</v>
      </c>
      <c r="Z337" t="s">
        <v>1672</v>
      </c>
      <c r="AA337" t="s">
        <v>3234</v>
      </c>
      <c r="AB337" t="s">
        <v>3235</v>
      </c>
      <c r="AC337" t="s">
        <v>3236</v>
      </c>
      <c r="AD337">
        <v>0</v>
      </c>
      <c r="AE337" t="s">
        <v>3237</v>
      </c>
      <c r="AF337" t="s">
        <v>3238</v>
      </c>
      <c r="AG337" t="s">
        <v>3239</v>
      </c>
      <c r="AH337" t="s">
        <v>131</v>
      </c>
      <c r="AI337" t="s">
        <v>131</v>
      </c>
      <c r="AJ337" t="s">
        <v>132</v>
      </c>
      <c r="AK337" t="s">
        <v>113</v>
      </c>
      <c r="AL337" t="s">
        <v>113</v>
      </c>
      <c r="AM337" t="s">
        <v>1673</v>
      </c>
      <c r="AN337" t="s">
        <v>113</v>
      </c>
      <c r="AO337" t="s">
        <v>3240</v>
      </c>
      <c r="AP337">
        <v>21998491289</v>
      </c>
      <c r="AQ337" t="s">
        <v>1675</v>
      </c>
      <c r="AR337" t="s">
        <v>113</v>
      </c>
      <c r="AS337" t="s">
        <v>113</v>
      </c>
      <c r="AT337" t="s">
        <v>113</v>
      </c>
      <c r="AU337" t="s">
        <v>113</v>
      </c>
      <c r="AW337" t="s">
        <v>113</v>
      </c>
      <c r="AX337" s="82">
        <f>IFERROR(FIND("Óbitos/feridos",consulta_completa__11[[#This Row],[13 - Ocorrências/Ambientes Atingidos]]),0)</f>
        <v>1</v>
      </c>
      <c r="AY337" s="83" t="str">
        <f t="shared" si="157"/>
        <v>X</v>
      </c>
      <c r="AZ337" s="82">
        <f>IFERROR(FIND("População afetada/evacuada",consulta_completa__11[[#This Row],[13 - Ocorrências/Ambientes Atingidos]]),0)</f>
        <v>0</v>
      </c>
      <c r="BA337" s="82" t="str">
        <f t="shared" si="158"/>
        <v/>
      </c>
      <c r="BB337" s="82">
        <f>IFERROR(FIND("Suspensão de abastecimento de água",consulta_completa__11[[#This Row],[13 - Ocorrências/Ambientes Atingidos]]),0)</f>
        <v>0</v>
      </c>
      <c r="BC337" s="83" t="str">
        <f t="shared" si="186"/>
        <v/>
      </c>
      <c r="BD337" s="82">
        <f>IFERROR(FIND("Rio/córrego",consulta_completa__11[[#This Row],[13 - Ocorrências/Ambientes Atingidos]]),0)</f>
        <v>0</v>
      </c>
      <c r="BE337" s="83" t="str">
        <f t="shared" si="159"/>
        <v/>
      </c>
      <c r="BF337" s="82">
        <f>IFERROR(FIND("Lago",consulta_completa__11[[#This Row],[13 - Ocorrências/Ambientes Atingidos]]),0)</f>
        <v>0</v>
      </c>
      <c r="BG337" s="83" t="str">
        <f t="shared" si="160"/>
        <v/>
      </c>
      <c r="BH337" s="82">
        <f>IFERROR(FIND("Mar",consulta_completa__11[[#This Row],[13 - Ocorrências/Ambientes Atingidos]]),0)</f>
        <v>0</v>
      </c>
      <c r="BI337" s="83" t="str">
        <f t="shared" si="161"/>
        <v/>
      </c>
      <c r="BJ337" s="82">
        <f>IFERROR(FIND("Praia",consulta_completa__11[[#This Row],[13 - Ocorrências/Ambientes Atingidos]]),0)</f>
        <v>0</v>
      </c>
      <c r="BK337" s="83" t="str">
        <f t="shared" si="162"/>
        <v/>
      </c>
      <c r="BL337" s="82">
        <f>IFERROR(FIND("Solo",consulta_completa__11[[#This Row],[13 - Ocorrências/Ambientes Atingidos]]),0)</f>
        <v>17</v>
      </c>
      <c r="BM337" s="83" t="str">
        <f t="shared" si="163"/>
        <v>X</v>
      </c>
      <c r="BN337" s="82">
        <f>IFERROR(FIND("Águas subterrâneas",consulta_completa__11[[#This Row],[13 - Ocorrências/Ambientes Atingidos]]),0)</f>
        <v>0</v>
      </c>
      <c r="BO337" s="83" t="str">
        <f t="shared" si="164"/>
        <v/>
      </c>
      <c r="BP337" s="82">
        <f>IFERROR(FIND("Atmosfera",consulta_completa__11[[#This Row],[13 - Ocorrências/Ambientes Atingidos]]),0)</f>
        <v>0</v>
      </c>
      <c r="BQ337" s="83" t="str">
        <f t="shared" si="165"/>
        <v/>
      </c>
      <c r="BR337" s="82">
        <f>IFERROR(FIND("Flora",consulta_completa__11[[#This Row],[13 - Ocorrências/Ambientes Atingidos]]),0)</f>
        <v>0</v>
      </c>
      <c r="BS337" s="83" t="str">
        <f t="shared" si="166"/>
        <v/>
      </c>
      <c r="BT337" s="82">
        <f>IFERROR(FIND("Fauna",consulta_completa__11[[#This Row],[13 - Ocorrências/Ambientes Atingidos]]),0)</f>
        <v>0</v>
      </c>
      <c r="BU337" s="83" t="str">
        <f t="shared" si="167"/>
        <v/>
      </c>
      <c r="BV337" s="82">
        <f>IFERROR(FIND("UC federal",consulta_completa__11[[#This Row],[13 - Ocorrências/Ambientes Atingidos]]),0)</f>
        <v>0</v>
      </c>
      <c r="BW337" s="83" t="str">
        <f t="shared" si="168"/>
        <v/>
      </c>
      <c r="BX337" s="82">
        <f>IFERROR(FIND("UC estadual/municipal",consulta_completa__11[[#This Row],[13 - Ocorrências/Ambientes Atingidos]]),0)</f>
        <v>0</v>
      </c>
      <c r="BY337" s="83" t="str">
        <f t="shared" si="169"/>
        <v/>
      </c>
      <c r="BZ337" s="82">
        <f>IFERROR(FIND("Outro(s)",consulta_completa__11[[#This Row],[13 - Ocorrências/Ambientes Atingidos]]),0)</f>
        <v>0</v>
      </c>
      <c r="CA337" s="83" t="str">
        <f t="shared" si="170"/>
        <v/>
      </c>
      <c r="CB337" s="82">
        <f>IFERROR(FIND("Sem dano",consulta_completa__11[[#This Row],[13 - Ocorrências/Ambientes Atingidos]]),0)</f>
        <v>0</v>
      </c>
      <c r="CC337" s="83" t="str">
        <f t="shared" si="171"/>
        <v/>
      </c>
      <c r="CD337" s="82" t="str">
        <f>IF(consulta_completa__11[[#This Row],[13 - Ocorrências/Ambientes Atingidos]]="","X","")</f>
        <v/>
      </c>
      <c r="CE337" s="84">
        <f>IFERROR(FIND("IBAMA",consulta_completa__11[[#This Row],[14 - Inst. Atuando no Local]]),0)</f>
        <v>0</v>
      </c>
      <c r="CF337" s="84" t="str">
        <f t="shared" si="172"/>
        <v/>
      </c>
      <c r="CG337" s="84">
        <f>IFERROR(FIND("OEMA",consulta_completa__11[[#This Row],[14 - Inst. Atuando no Local]]),0)</f>
        <v>0</v>
      </c>
      <c r="CH337" s="84" t="str">
        <f t="shared" si="173"/>
        <v/>
      </c>
      <c r="CI337" s="84">
        <f>IFERROR(FIND("DEFESA CIVIL",consulta_completa__11[[#This Row],[14 - Inst. Atuando no Local]]),0)</f>
        <v>0</v>
      </c>
      <c r="CJ337" s="84" t="str">
        <f t="shared" si="174"/>
        <v/>
      </c>
      <c r="CK337" s="84">
        <f>IFERROR(FIND("CORPO DE BOMBEIROS",consulta_completa__11[[#This Row],[14 - Inst. Atuando no Local]]),0)</f>
        <v>0</v>
      </c>
      <c r="CL337" s="84" t="str">
        <f t="shared" si="175"/>
        <v/>
      </c>
      <c r="CM337" s="84">
        <f>IFERROR(FIND("POLÍCIA RODOVIÁRIA",consulta_completa__11[[#This Row],[14 - Inst. Atuando no Local]]),0)</f>
        <v>0</v>
      </c>
      <c r="CN337" s="84" t="str">
        <f t="shared" si="176"/>
        <v/>
      </c>
      <c r="CO337" s="84">
        <f>IFERROR(FIND("POLÍCIA MILITAR",consulta_completa__11[[#This Row],[14 - Inst. Atuando no Local]]),0)</f>
        <v>0</v>
      </c>
      <c r="CP337" s="84" t="str">
        <f t="shared" si="177"/>
        <v/>
      </c>
      <c r="CQ337" s="84">
        <f>IFERROR(FIND("POLÍCIA CIVIL",consulta_completa__11[[#This Row],[14 - Inst. Atuando no Local]]),0)</f>
        <v>0</v>
      </c>
      <c r="CR337" s="84" t="str">
        <f t="shared" si="178"/>
        <v/>
      </c>
      <c r="CS337" s="84">
        <f>IFERROR(FIND("MARINHA DO BRASIL",consulta_completa__11[[#This Row],[14 - Inst. Atuando no Local]]),0)</f>
        <v>0</v>
      </c>
      <c r="CT337" s="84" t="str">
        <f t="shared" si="179"/>
        <v/>
      </c>
      <c r="CU337" s="84">
        <f>IFERROR(FIND("EMPRESA ESPECIALIZADA EM ATENDIMENTO",consulta_completa__11[[#This Row],[14 - Inst. Atuando no Local]]),0)</f>
        <v>0</v>
      </c>
      <c r="CV337" s="84" t="str">
        <f t="shared" si="180"/>
        <v/>
      </c>
      <c r="CW337" s="84">
        <f>IFERROR(FIND("IBAMA",consulta_completa__11[[#This Row],[14 - Inst. Atuando no Local]]),0)</f>
        <v>0</v>
      </c>
      <c r="CX337" s="84" t="str">
        <f t="shared" si="181"/>
        <v/>
      </c>
      <c r="CY337" s="84" t="str">
        <f>IF(consulta_completa__11[[#This Row],[14 - Inst. Atuando no Local]]="","X","")</f>
        <v/>
      </c>
      <c r="CZ337" s="84">
        <f>IFERROR(FIND("OUTRA (S)",consulta_completa__11[[#This Row],[14 - Inst. Atuando no Local]]),0)</f>
        <v>0</v>
      </c>
      <c r="DA337" s="84" t="str">
        <f t="shared" si="182"/>
        <v/>
      </c>
      <c r="DB337" s="35" t="str">
        <f t="shared" si="183"/>
        <v>Sim</v>
      </c>
      <c r="DC337" s="35" t="str">
        <f t="shared" si="184"/>
        <v>Não</v>
      </c>
      <c r="DD337" s="35" t="str">
        <f t="shared" si="185"/>
        <v>Sim</v>
      </c>
      <c r="DE337" s="87" t="str">
        <f t="shared" si="156"/>
        <v>Sem informação</v>
      </c>
    </row>
    <row r="338" spans="1:109">
      <c r="A338" s="14">
        <v>202551946813</v>
      </c>
      <c r="B338" s="1">
        <v>45795</v>
      </c>
      <c r="C338" t="s">
        <v>353</v>
      </c>
      <c r="D338" t="s">
        <v>161</v>
      </c>
      <c r="E338" t="s">
        <v>162</v>
      </c>
      <c r="F338" t="s">
        <v>163</v>
      </c>
      <c r="G338" t="s">
        <v>113</v>
      </c>
      <c r="H338" t="s">
        <v>114</v>
      </c>
      <c r="I338" t="s">
        <v>114</v>
      </c>
      <c r="J338" t="s">
        <v>3241</v>
      </c>
      <c r="K338" t="s">
        <v>763</v>
      </c>
      <c r="L338" t="s">
        <v>166</v>
      </c>
      <c r="M338" t="s">
        <v>140</v>
      </c>
      <c r="N338" t="s">
        <v>113</v>
      </c>
      <c r="O338" t="s">
        <v>239</v>
      </c>
      <c r="P338" t="s">
        <v>272</v>
      </c>
      <c r="Q338" t="s">
        <v>122</v>
      </c>
      <c r="R338" t="s">
        <v>123</v>
      </c>
      <c r="S338" t="s">
        <v>113</v>
      </c>
      <c r="T338" t="s">
        <v>3242</v>
      </c>
      <c r="U338" t="s">
        <v>3243</v>
      </c>
      <c r="V338" t="s">
        <v>3244</v>
      </c>
      <c r="Z338" t="s">
        <v>3245</v>
      </c>
      <c r="AA338" t="s">
        <v>3246</v>
      </c>
      <c r="AB338" t="s">
        <v>1345</v>
      </c>
      <c r="AC338" t="s">
        <v>173</v>
      </c>
      <c r="AD338">
        <v>1</v>
      </c>
      <c r="AE338" t="s">
        <v>113</v>
      </c>
      <c r="AF338" t="s">
        <v>113</v>
      </c>
      <c r="AG338" t="s">
        <v>113</v>
      </c>
      <c r="AH338" t="s">
        <v>131</v>
      </c>
      <c r="AI338" t="s">
        <v>131</v>
      </c>
      <c r="AJ338" t="s">
        <v>132</v>
      </c>
      <c r="AK338" t="s">
        <v>113</v>
      </c>
      <c r="AL338" t="s">
        <v>1346</v>
      </c>
      <c r="AM338" t="s">
        <v>1347</v>
      </c>
      <c r="AN338" t="s">
        <v>358</v>
      </c>
      <c r="AO338" t="s">
        <v>177</v>
      </c>
      <c r="AP338">
        <v>16991797303</v>
      </c>
      <c r="AQ338" t="s">
        <v>1348</v>
      </c>
      <c r="AR338" t="s">
        <v>113</v>
      </c>
      <c r="AS338" t="s">
        <v>113</v>
      </c>
      <c r="AT338" t="s">
        <v>113</v>
      </c>
      <c r="AU338" t="s">
        <v>113</v>
      </c>
      <c r="AW338" t="s">
        <v>113</v>
      </c>
      <c r="AX338" s="82">
        <f>IFERROR(FIND("Óbitos/feridos",consulta_completa__11[[#This Row],[13 - Ocorrências/Ambientes Atingidos]]),0)</f>
        <v>0</v>
      </c>
      <c r="AY338" s="83" t="str">
        <f t="shared" si="157"/>
        <v/>
      </c>
      <c r="AZ338" s="82">
        <f>IFERROR(FIND("População afetada/evacuada",consulta_completa__11[[#This Row],[13 - Ocorrências/Ambientes Atingidos]]),0)</f>
        <v>0</v>
      </c>
      <c r="BA338" s="82" t="str">
        <f t="shared" si="158"/>
        <v/>
      </c>
      <c r="BB338" s="82">
        <f>IFERROR(FIND("Suspensão de abastecimento de água",consulta_completa__11[[#This Row],[13 - Ocorrências/Ambientes Atingidos]]),0)</f>
        <v>0</v>
      </c>
      <c r="BC338" s="83" t="str">
        <f t="shared" si="186"/>
        <v/>
      </c>
      <c r="BD338" s="82">
        <f>IFERROR(FIND("Rio/córrego",consulta_completa__11[[#This Row],[13 - Ocorrências/Ambientes Atingidos]]),0)</f>
        <v>0</v>
      </c>
      <c r="BE338" s="83" t="str">
        <f t="shared" si="159"/>
        <v/>
      </c>
      <c r="BF338" s="82">
        <f>IFERROR(FIND("Lago",consulta_completa__11[[#This Row],[13 - Ocorrências/Ambientes Atingidos]]),0)</f>
        <v>0</v>
      </c>
      <c r="BG338" s="83" t="str">
        <f t="shared" si="160"/>
        <v/>
      </c>
      <c r="BH338" s="82">
        <f>IFERROR(FIND("Mar",consulta_completa__11[[#This Row],[13 - Ocorrências/Ambientes Atingidos]]),0)</f>
        <v>0</v>
      </c>
      <c r="BI338" s="83" t="str">
        <f t="shared" si="161"/>
        <v/>
      </c>
      <c r="BJ338" s="82">
        <f>IFERROR(FIND("Praia",consulta_completa__11[[#This Row],[13 - Ocorrências/Ambientes Atingidos]]),0)</f>
        <v>0</v>
      </c>
      <c r="BK338" s="83" t="str">
        <f t="shared" si="162"/>
        <v/>
      </c>
      <c r="BL338" s="82">
        <f>IFERROR(FIND("Solo",consulta_completa__11[[#This Row],[13 - Ocorrências/Ambientes Atingidos]]),0)</f>
        <v>1</v>
      </c>
      <c r="BM338" s="83" t="str">
        <f t="shared" si="163"/>
        <v>X</v>
      </c>
      <c r="BN338" s="82">
        <f>IFERROR(FIND("Águas subterrâneas",consulta_completa__11[[#This Row],[13 - Ocorrências/Ambientes Atingidos]]),0)</f>
        <v>0</v>
      </c>
      <c r="BO338" s="83" t="str">
        <f t="shared" si="164"/>
        <v/>
      </c>
      <c r="BP338" s="82">
        <f>IFERROR(FIND("Atmosfera",consulta_completa__11[[#This Row],[13 - Ocorrências/Ambientes Atingidos]]),0)</f>
        <v>0</v>
      </c>
      <c r="BQ338" s="83" t="str">
        <f t="shared" si="165"/>
        <v/>
      </c>
      <c r="BR338" s="82">
        <f>IFERROR(FIND("Flora",consulta_completa__11[[#This Row],[13 - Ocorrências/Ambientes Atingidos]]),0)</f>
        <v>0</v>
      </c>
      <c r="BS338" s="83" t="str">
        <f t="shared" si="166"/>
        <v/>
      </c>
      <c r="BT338" s="82">
        <f>IFERROR(FIND("Fauna",consulta_completa__11[[#This Row],[13 - Ocorrências/Ambientes Atingidos]]),0)</f>
        <v>0</v>
      </c>
      <c r="BU338" s="83" t="str">
        <f t="shared" si="167"/>
        <v/>
      </c>
      <c r="BV338" s="82">
        <f>IFERROR(FIND("UC federal",consulta_completa__11[[#This Row],[13 - Ocorrências/Ambientes Atingidos]]),0)</f>
        <v>0</v>
      </c>
      <c r="BW338" s="83" t="str">
        <f t="shared" si="168"/>
        <v/>
      </c>
      <c r="BX338" s="82">
        <f>IFERROR(FIND("UC estadual/municipal",consulta_completa__11[[#This Row],[13 - Ocorrências/Ambientes Atingidos]]),0)</f>
        <v>0</v>
      </c>
      <c r="BY338" s="83" t="str">
        <f t="shared" si="169"/>
        <v/>
      </c>
      <c r="BZ338" s="82">
        <f>IFERROR(FIND("Outro(s)",consulta_completa__11[[#This Row],[13 - Ocorrências/Ambientes Atingidos]]),0)</f>
        <v>0</v>
      </c>
      <c r="CA338" s="83" t="str">
        <f t="shared" si="170"/>
        <v/>
      </c>
      <c r="CB338" s="82">
        <f>IFERROR(FIND("Sem dano",consulta_completa__11[[#This Row],[13 - Ocorrências/Ambientes Atingidos]]),0)</f>
        <v>0</v>
      </c>
      <c r="CC338" s="83" t="str">
        <f t="shared" si="171"/>
        <v/>
      </c>
      <c r="CD338" s="82" t="str">
        <f>IF(consulta_completa__11[[#This Row],[13 - Ocorrências/Ambientes Atingidos]]="","X","")</f>
        <v/>
      </c>
      <c r="CE338" s="84">
        <f>IFERROR(FIND("IBAMA",consulta_completa__11[[#This Row],[14 - Inst. Atuando no Local]]),0)</f>
        <v>0</v>
      </c>
      <c r="CF338" s="84" t="str">
        <f t="shared" si="172"/>
        <v/>
      </c>
      <c r="CG338" s="84">
        <f>IFERROR(FIND("OEMA",consulta_completa__11[[#This Row],[14 - Inst. Atuando no Local]]),0)</f>
        <v>0</v>
      </c>
      <c r="CH338" s="84" t="str">
        <f t="shared" si="173"/>
        <v/>
      </c>
      <c r="CI338" s="84">
        <f>IFERROR(FIND("DEFESA CIVIL",consulta_completa__11[[#This Row],[14 - Inst. Atuando no Local]]),0)</f>
        <v>0</v>
      </c>
      <c r="CJ338" s="84" t="str">
        <f t="shared" si="174"/>
        <v/>
      </c>
      <c r="CK338" s="84">
        <f>IFERROR(FIND("CORPO DE BOMBEIROS",consulta_completa__11[[#This Row],[14 - Inst. Atuando no Local]]),0)</f>
        <v>0</v>
      </c>
      <c r="CL338" s="84" t="str">
        <f t="shared" si="175"/>
        <v/>
      </c>
      <c r="CM338" s="84">
        <f>IFERROR(FIND("POLÍCIA RODOVIÁRIA",consulta_completa__11[[#This Row],[14 - Inst. Atuando no Local]]),0)</f>
        <v>0</v>
      </c>
      <c r="CN338" s="84" t="str">
        <f t="shared" si="176"/>
        <v/>
      </c>
      <c r="CO338" s="84">
        <f>IFERROR(FIND("POLÍCIA MILITAR",consulta_completa__11[[#This Row],[14 - Inst. Atuando no Local]]),0)</f>
        <v>0</v>
      </c>
      <c r="CP338" s="84" t="str">
        <f t="shared" si="177"/>
        <v/>
      </c>
      <c r="CQ338" s="84">
        <f>IFERROR(FIND("POLÍCIA CIVIL",consulta_completa__11[[#This Row],[14 - Inst. Atuando no Local]]),0)</f>
        <v>0</v>
      </c>
      <c r="CR338" s="84" t="str">
        <f t="shared" si="178"/>
        <v/>
      </c>
      <c r="CS338" s="84">
        <f>IFERROR(FIND("MARINHA DO BRASIL",consulta_completa__11[[#This Row],[14 - Inst. Atuando no Local]]),0)</f>
        <v>0</v>
      </c>
      <c r="CT338" s="84" t="str">
        <f t="shared" si="179"/>
        <v/>
      </c>
      <c r="CU338" s="84">
        <f>IFERROR(FIND("EMPRESA ESPECIALIZADA EM ATENDIMENTO",consulta_completa__11[[#This Row],[14 - Inst. Atuando no Local]]),0)</f>
        <v>0</v>
      </c>
      <c r="CV338" s="84" t="str">
        <f t="shared" si="180"/>
        <v/>
      </c>
      <c r="CW338" s="84">
        <f>IFERROR(FIND("IBAMA",consulta_completa__11[[#This Row],[14 - Inst. Atuando no Local]]),0)</f>
        <v>0</v>
      </c>
      <c r="CX338" s="84" t="str">
        <f t="shared" si="181"/>
        <v/>
      </c>
      <c r="CY338" s="84" t="str">
        <f>IF(consulta_completa__11[[#This Row],[14 - Inst. Atuando no Local]]="","X","")</f>
        <v>X</v>
      </c>
      <c r="CZ338" s="84">
        <f>IFERROR(FIND("OUTRA (S)",consulta_completa__11[[#This Row],[14 - Inst. Atuando no Local]]),0)</f>
        <v>0</v>
      </c>
      <c r="DA338" s="84" t="str">
        <f t="shared" si="182"/>
        <v/>
      </c>
      <c r="DB338" s="35" t="str">
        <f t="shared" si="183"/>
        <v>Sim</v>
      </c>
      <c r="DC338" s="35" t="str">
        <f t="shared" si="184"/>
        <v>Não</v>
      </c>
      <c r="DD338" s="35" t="str">
        <f t="shared" si="185"/>
        <v>Sim</v>
      </c>
      <c r="DE338" s="87" t="str">
        <f t="shared" si="156"/>
        <v>Federal</v>
      </c>
    </row>
    <row r="339" spans="1:109">
      <c r="A339" s="14">
        <v>202552179244</v>
      </c>
      <c r="B339" s="1">
        <v>45795</v>
      </c>
      <c r="C339" t="s">
        <v>3247</v>
      </c>
      <c r="D339" t="s">
        <v>343</v>
      </c>
      <c r="E339" t="s">
        <v>139</v>
      </c>
      <c r="F339" t="s">
        <v>112</v>
      </c>
      <c r="G339" t="s">
        <v>113</v>
      </c>
      <c r="H339" t="s">
        <v>114</v>
      </c>
      <c r="I339" t="s">
        <v>114</v>
      </c>
      <c r="J339" t="s">
        <v>441</v>
      </c>
      <c r="K339" t="s">
        <v>3248</v>
      </c>
      <c r="L339" t="s">
        <v>117</v>
      </c>
      <c r="M339" t="s">
        <v>140</v>
      </c>
      <c r="N339" t="s">
        <v>141</v>
      </c>
      <c r="O339" t="s">
        <v>185</v>
      </c>
      <c r="P339" t="s">
        <v>272</v>
      </c>
      <c r="Q339" t="s">
        <v>167</v>
      </c>
      <c r="R339" t="s">
        <v>123</v>
      </c>
      <c r="S339" t="s">
        <v>113</v>
      </c>
      <c r="T339" t="s">
        <v>3249</v>
      </c>
      <c r="U339" t="s">
        <v>145</v>
      </c>
      <c r="V339" t="s">
        <v>3250</v>
      </c>
      <c r="Z339" t="s">
        <v>3251</v>
      </c>
      <c r="AA339" t="s">
        <v>113</v>
      </c>
      <c r="AB339" t="s">
        <v>3252</v>
      </c>
      <c r="AC339" t="s">
        <v>113</v>
      </c>
      <c r="AD339">
        <v>2</v>
      </c>
      <c r="AE339" t="s">
        <v>113</v>
      </c>
      <c r="AF339" t="s">
        <v>1071</v>
      </c>
      <c r="AG339" t="s">
        <v>825</v>
      </c>
      <c r="AH339" t="s">
        <v>131</v>
      </c>
      <c r="AI339" t="s">
        <v>131</v>
      </c>
      <c r="AJ339" t="s">
        <v>131</v>
      </c>
      <c r="AK339" t="s">
        <v>3253</v>
      </c>
      <c r="AL339" t="s">
        <v>3254</v>
      </c>
      <c r="AM339" t="s">
        <v>153</v>
      </c>
      <c r="AN339" t="s">
        <v>154</v>
      </c>
      <c r="AO339" t="s">
        <v>155</v>
      </c>
      <c r="AP339">
        <v>6133161070</v>
      </c>
      <c r="AQ339" t="s">
        <v>156</v>
      </c>
      <c r="AR339" t="s">
        <v>113</v>
      </c>
      <c r="AS339" t="s">
        <v>113</v>
      </c>
      <c r="AT339" t="s">
        <v>3255</v>
      </c>
      <c r="AU339" t="s">
        <v>592</v>
      </c>
      <c r="AV339">
        <v>170000000</v>
      </c>
      <c r="AW339" t="s">
        <v>159</v>
      </c>
      <c r="AX339" s="82">
        <f>IFERROR(FIND("Óbitos/feridos",consulta_completa__11[[#This Row],[13 - Ocorrências/Ambientes Atingidos]]),0)</f>
        <v>0</v>
      </c>
      <c r="AY339" s="83" t="str">
        <f t="shared" si="157"/>
        <v/>
      </c>
      <c r="AZ339" s="82">
        <f>IFERROR(FIND("População afetada/evacuada",consulta_completa__11[[#This Row],[13 - Ocorrências/Ambientes Atingidos]]),0)</f>
        <v>0</v>
      </c>
      <c r="BA339" s="82" t="str">
        <f t="shared" si="158"/>
        <v/>
      </c>
      <c r="BB339" s="82">
        <f>IFERROR(FIND("Suspensão de abastecimento de água",consulta_completa__11[[#This Row],[13 - Ocorrências/Ambientes Atingidos]]),0)</f>
        <v>0</v>
      </c>
      <c r="BC339" s="83" t="str">
        <f t="shared" si="186"/>
        <v/>
      </c>
      <c r="BD339" s="82">
        <f>IFERROR(FIND("Rio/córrego",consulta_completa__11[[#This Row],[13 - Ocorrências/Ambientes Atingidos]]),0)</f>
        <v>0</v>
      </c>
      <c r="BE339" s="83" t="str">
        <f t="shared" si="159"/>
        <v/>
      </c>
      <c r="BF339" s="82">
        <f>IFERROR(FIND("Lago",consulta_completa__11[[#This Row],[13 - Ocorrências/Ambientes Atingidos]]),0)</f>
        <v>0</v>
      </c>
      <c r="BG339" s="83" t="str">
        <f t="shared" si="160"/>
        <v/>
      </c>
      <c r="BH339" s="82">
        <f>IFERROR(FIND("Mar",consulta_completa__11[[#This Row],[13 - Ocorrências/Ambientes Atingidos]]),0)</f>
        <v>0</v>
      </c>
      <c r="BI339" s="83" t="str">
        <f t="shared" si="161"/>
        <v/>
      </c>
      <c r="BJ339" s="82">
        <f>IFERROR(FIND("Praia",consulta_completa__11[[#This Row],[13 - Ocorrências/Ambientes Atingidos]]),0)</f>
        <v>0</v>
      </c>
      <c r="BK339" s="83" t="str">
        <f t="shared" si="162"/>
        <v/>
      </c>
      <c r="BL339" s="82">
        <f>IFERROR(FIND("Solo",consulta_completa__11[[#This Row],[13 - Ocorrências/Ambientes Atingidos]]),0)</f>
        <v>1</v>
      </c>
      <c r="BM339" s="83" t="str">
        <f t="shared" si="163"/>
        <v>X</v>
      </c>
      <c r="BN339" s="82">
        <f>IFERROR(FIND("Águas subterrâneas",consulta_completa__11[[#This Row],[13 - Ocorrências/Ambientes Atingidos]]),0)</f>
        <v>0</v>
      </c>
      <c r="BO339" s="83" t="str">
        <f t="shared" si="164"/>
        <v/>
      </c>
      <c r="BP339" s="82">
        <f>IFERROR(FIND("Atmosfera",consulta_completa__11[[#This Row],[13 - Ocorrências/Ambientes Atingidos]]),0)</f>
        <v>0</v>
      </c>
      <c r="BQ339" s="83" t="str">
        <f t="shared" si="165"/>
        <v/>
      </c>
      <c r="BR339" s="82">
        <f>IFERROR(FIND("Flora",consulta_completa__11[[#This Row],[13 - Ocorrências/Ambientes Atingidos]]),0)</f>
        <v>0</v>
      </c>
      <c r="BS339" s="83" t="str">
        <f t="shared" si="166"/>
        <v/>
      </c>
      <c r="BT339" s="82">
        <f>IFERROR(FIND("Fauna",consulta_completa__11[[#This Row],[13 - Ocorrências/Ambientes Atingidos]]),0)</f>
        <v>0</v>
      </c>
      <c r="BU339" s="83" t="str">
        <f t="shared" si="167"/>
        <v/>
      </c>
      <c r="BV339" s="82">
        <f>IFERROR(FIND("UC federal",consulta_completa__11[[#This Row],[13 - Ocorrências/Ambientes Atingidos]]),0)</f>
        <v>0</v>
      </c>
      <c r="BW339" s="83" t="str">
        <f t="shared" si="168"/>
        <v/>
      </c>
      <c r="BX339" s="82">
        <f>IFERROR(FIND("UC estadual/municipal",consulta_completa__11[[#This Row],[13 - Ocorrências/Ambientes Atingidos]]),0)</f>
        <v>0</v>
      </c>
      <c r="BY339" s="83" t="str">
        <f t="shared" si="169"/>
        <v/>
      </c>
      <c r="BZ339" s="82">
        <f>IFERROR(FIND("Outro(s)",consulta_completa__11[[#This Row],[13 - Ocorrências/Ambientes Atingidos]]),0)</f>
        <v>0</v>
      </c>
      <c r="CA339" s="83" t="str">
        <f t="shared" si="170"/>
        <v/>
      </c>
      <c r="CB339" s="82">
        <f>IFERROR(FIND("Sem dano",consulta_completa__11[[#This Row],[13 - Ocorrências/Ambientes Atingidos]]),0)</f>
        <v>0</v>
      </c>
      <c r="CC339" s="83" t="str">
        <f t="shared" si="171"/>
        <v/>
      </c>
      <c r="CD339" s="82" t="str">
        <f>IF(consulta_completa__11[[#This Row],[13 - Ocorrências/Ambientes Atingidos]]="","X","")</f>
        <v/>
      </c>
      <c r="CE339" s="84">
        <f>IFERROR(FIND("IBAMA",consulta_completa__11[[#This Row],[14 - Inst. Atuando no Local]]),0)</f>
        <v>0</v>
      </c>
      <c r="CF339" s="84" t="str">
        <f t="shared" si="172"/>
        <v/>
      </c>
      <c r="CG339" s="84">
        <f>IFERROR(FIND("OEMA",consulta_completa__11[[#This Row],[14 - Inst. Atuando no Local]]),0)</f>
        <v>0</v>
      </c>
      <c r="CH339" s="84" t="str">
        <f t="shared" si="173"/>
        <v/>
      </c>
      <c r="CI339" s="84">
        <f>IFERROR(FIND("DEFESA CIVIL",consulta_completa__11[[#This Row],[14 - Inst. Atuando no Local]]),0)</f>
        <v>0</v>
      </c>
      <c r="CJ339" s="84" t="str">
        <f t="shared" si="174"/>
        <v/>
      </c>
      <c r="CK339" s="84">
        <f>IFERROR(FIND("CORPO DE BOMBEIROS",consulta_completa__11[[#This Row],[14 - Inst. Atuando no Local]]),0)</f>
        <v>0</v>
      </c>
      <c r="CL339" s="84" t="str">
        <f t="shared" si="175"/>
        <v/>
      </c>
      <c r="CM339" s="84">
        <f>IFERROR(FIND("POLÍCIA RODOVIÁRIA",consulta_completa__11[[#This Row],[14 - Inst. Atuando no Local]]),0)</f>
        <v>0</v>
      </c>
      <c r="CN339" s="84" t="str">
        <f t="shared" si="176"/>
        <v/>
      </c>
      <c r="CO339" s="84">
        <f>IFERROR(FIND("POLÍCIA MILITAR",consulta_completa__11[[#This Row],[14 - Inst. Atuando no Local]]),0)</f>
        <v>0</v>
      </c>
      <c r="CP339" s="84" t="str">
        <f t="shared" si="177"/>
        <v/>
      </c>
      <c r="CQ339" s="84">
        <f>IFERROR(FIND("POLÍCIA CIVIL",consulta_completa__11[[#This Row],[14 - Inst. Atuando no Local]]),0)</f>
        <v>0</v>
      </c>
      <c r="CR339" s="84" t="str">
        <f t="shared" si="178"/>
        <v/>
      </c>
      <c r="CS339" s="84">
        <f>IFERROR(FIND("MARINHA DO BRASIL",consulta_completa__11[[#This Row],[14 - Inst. Atuando no Local]]),0)</f>
        <v>0</v>
      </c>
      <c r="CT339" s="84" t="str">
        <f t="shared" si="179"/>
        <v/>
      </c>
      <c r="CU339" s="84">
        <f>IFERROR(FIND("EMPRESA ESPECIALIZADA EM ATENDIMENTO",consulta_completa__11[[#This Row],[14 - Inst. Atuando no Local]]),0)</f>
        <v>0</v>
      </c>
      <c r="CV339" s="84" t="str">
        <f t="shared" si="180"/>
        <v/>
      </c>
      <c r="CW339" s="84">
        <f>IFERROR(FIND("IBAMA",consulta_completa__11[[#This Row],[14 - Inst. Atuando no Local]]),0)</f>
        <v>0</v>
      </c>
      <c r="CX339" s="84" t="str">
        <f t="shared" si="181"/>
        <v/>
      </c>
      <c r="CY339" s="84" t="str">
        <f>IF(consulta_completa__11[[#This Row],[14 - Inst. Atuando no Local]]="","X","")</f>
        <v/>
      </c>
      <c r="CZ339" s="84">
        <f>IFERROR(FIND("OUTRA (S)",consulta_completa__11[[#This Row],[14 - Inst. Atuando no Local]]),0)</f>
        <v>0</v>
      </c>
      <c r="DA339" s="84" t="str">
        <f t="shared" si="182"/>
        <v/>
      </c>
      <c r="DB339" s="35" t="str">
        <f t="shared" si="183"/>
        <v>Sim</v>
      </c>
      <c r="DC339" s="35" t="str">
        <f t="shared" si="184"/>
        <v>Não</v>
      </c>
      <c r="DD339" s="35" t="str">
        <f t="shared" si="185"/>
        <v>Sim</v>
      </c>
      <c r="DE339" s="87" t="str">
        <f t="shared" si="156"/>
        <v>Estadual</v>
      </c>
    </row>
    <row r="340" spans="1:109">
      <c r="A340" s="14">
        <v>202551979224</v>
      </c>
      <c r="B340" s="1">
        <v>45796</v>
      </c>
      <c r="C340" t="s">
        <v>3256</v>
      </c>
      <c r="D340" t="s">
        <v>180</v>
      </c>
      <c r="E340" t="s">
        <v>286</v>
      </c>
      <c r="F340" t="s">
        <v>112</v>
      </c>
      <c r="G340" t="s">
        <v>311</v>
      </c>
      <c r="H340" t="s">
        <v>2956</v>
      </c>
      <c r="I340" t="s">
        <v>648</v>
      </c>
      <c r="J340" t="s">
        <v>113</v>
      </c>
      <c r="K340" t="s">
        <v>114</v>
      </c>
      <c r="L340" t="s">
        <v>114</v>
      </c>
      <c r="M340" t="s">
        <v>810</v>
      </c>
      <c r="N340" t="s">
        <v>119</v>
      </c>
      <c r="O340" t="s">
        <v>239</v>
      </c>
      <c r="P340" t="s">
        <v>299</v>
      </c>
      <c r="Q340" t="s">
        <v>143</v>
      </c>
      <c r="R340" t="s">
        <v>123</v>
      </c>
      <c r="S340" t="s">
        <v>113</v>
      </c>
      <c r="T340" t="s">
        <v>3257</v>
      </c>
      <c r="U340" t="s">
        <v>113</v>
      </c>
      <c r="V340" t="s">
        <v>3258</v>
      </c>
      <c r="Z340" t="s">
        <v>3259</v>
      </c>
      <c r="AA340" t="s">
        <v>113</v>
      </c>
      <c r="AB340" t="s">
        <v>3260</v>
      </c>
      <c r="AC340" t="s">
        <v>3261</v>
      </c>
      <c r="AD340">
        <v>1</v>
      </c>
      <c r="AE340" t="s">
        <v>770</v>
      </c>
      <c r="AF340" t="s">
        <v>3262</v>
      </c>
      <c r="AG340" t="s">
        <v>3263</v>
      </c>
      <c r="AH340" t="s">
        <v>131</v>
      </c>
      <c r="AI340" t="s">
        <v>131</v>
      </c>
      <c r="AJ340" t="s">
        <v>131</v>
      </c>
      <c r="AK340" t="s">
        <v>3264</v>
      </c>
      <c r="AL340" t="s">
        <v>3265</v>
      </c>
      <c r="AM340" t="s">
        <v>1702</v>
      </c>
      <c r="AN340" t="s">
        <v>1271</v>
      </c>
      <c r="AO340" t="s">
        <v>3266</v>
      </c>
      <c r="AP340">
        <v>11934123210</v>
      </c>
      <c r="AQ340" t="s">
        <v>1273</v>
      </c>
      <c r="AR340" t="s">
        <v>113</v>
      </c>
      <c r="AS340" t="s">
        <v>113</v>
      </c>
      <c r="AT340" t="s">
        <v>113</v>
      </c>
      <c r="AU340" t="s">
        <v>113</v>
      </c>
      <c r="AW340" t="s">
        <v>113</v>
      </c>
      <c r="AX340" s="82">
        <f>IFERROR(FIND("Óbitos/feridos",consulta_completa__11[[#This Row],[13 - Ocorrências/Ambientes Atingidos]]),0)</f>
        <v>0</v>
      </c>
      <c r="AY340" s="83" t="str">
        <f t="shared" si="157"/>
        <v/>
      </c>
      <c r="AZ340" s="82">
        <f>IFERROR(FIND("População afetada/evacuada",consulta_completa__11[[#This Row],[13 - Ocorrências/Ambientes Atingidos]]),0)</f>
        <v>0</v>
      </c>
      <c r="BA340" s="82" t="str">
        <f t="shared" si="158"/>
        <v/>
      </c>
      <c r="BB340" s="82">
        <f>IFERROR(FIND("Suspensão de abastecimento de água",consulta_completa__11[[#This Row],[13 - Ocorrências/Ambientes Atingidos]]),0)</f>
        <v>0</v>
      </c>
      <c r="BC340" s="83" t="str">
        <f t="shared" si="186"/>
        <v/>
      </c>
      <c r="BD340" s="82">
        <f>IFERROR(FIND("Rio/córrego",consulta_completa__11[[#This Row],[13 - Ocorrências/Ambientes Atingidos]]),0)</f>
        <v>1</v>
      </c>
      <c r="BE340" s="83" t="str">
        <f t="shared" si="159"/>
        <v>X</v>
      </c>
      <c r="BF340" s="82">
        <f>IFERROR(FIND("Lago",consulta_completa__11[[#This Row],[13 - Ocorrências/Ambientes Atingidos]]),0)</f>
        <v>0</v>
      </c>
      <c r="BG340" s="83" t="str">
        <f t="shared" si="160"/>
        <v/>
      </c>
      <c r="BH340" s="82">
        <f>IFERROR(FIND("Mar",consulta_completa__11[[#This Row],[13 - Ocorrências/Ambientes Atingidos]]),0)</f>
        <v>0</v>
      </c>
      <c r="BI340" s="83" t="str">
        <f t="shared" si="161"/>
        <v/>
      </c>
      <c r="BJ340" s="82">
        <f>IFERROR(FIND("Praia",consulta_completa__11[[#This Row],[13 - Ocorrências/Ambientes Atingidos]]),0)</f>
        <v>0</v>
      </c>
      <c r="BK340" s="83" t="str">
        <f t="shared" si="162"/>
        <v/>
      </c>
      <c r="BL340" s="82">
        <f>IFERROR(FIND("Solo",consulta_completa__11[[#This Row],[13 - Ocorrências/Ambientes Atingidos]]),0)</f>
        <v>14</v>
      </c>
      <c r="BM340" s="83" t="str">
        <f t="shared" si="163"/>
        <v>X</v>
      </c>
      <c r="BN340" s="82">
        <f>IFERROR(FIND("Águas subterrâneas",consulta_completa__11[[#This Row],[13 - Ocorrências/Ambientes Atingidos]]),0)</f>
        <v>0</v>
      </c>
      <c r="BO340" s="83" t="str">
        <f t="shared" si="164"/>
        <v/>
      </c>
      <c r="BP340" s="82">
        <f>IFERROR(FIND("Atmosfera",consulta_completa__11[[#This Row],[13 - Ocorrências/Ambientes Atingidos]]),0)</f>
        <v>0</v>
      </c>
      <c r="BQ340" s="83" t="str">
        <f t="shared" si="165"/>
        <v/>
      </c>
      <c r="BR340" s="82">
        <f>IFERROR(FIND("Flora",consulta_completa__11[[#This Row],[13 - Ocorrências/Ambientes Atingidos]]),0)</f>
        <v>0</v>
      </c>
      <c r="BS340" s="83" t="str">
        <f t="shared" si="166"/>
        <v/>
      </c>
      <c r="BT340" s="82">
        <f>IFERROR(FIND("Fauna",consulta_completa__11[[#This Row],[13 - Ocorrências/Ambientes Atingidos]]),0)</f>
        <v>0</v>
      </c>
      <c r="BU340" s="83" t="str">
        <f t="shared" si="167"/>
        <v/>
      </c>
      <c r="BV340" s="82">
        <f>IFERROR(FIND("UC federal",consulta_completa__11[[#This Row],[13 - Ocorrências/Ambientes Atingidos]]),0)</f>
        <v>0</v>
      </c>
      <c r="BW340" s="83" t="str">
        <f t="shared" si="168"/>
        <v/>
      </c>
      <c r="BX340" s="82">
        <f>IFERROR(FIND("UC estadual/municipal",consulta_completa__11[[#This Row],[13 - Ocorrências/Ambientes Atingidos]]),0)</f>
        <v>0</v>
      </c>
      <c r="BY340" s="83" t="str">
        <f t="shared" si="169"/>
        <v/>
      </c>
      <c r="BZ340" s="82">
        <f>IFERROR(FIND("Outro(s)",consulta_completa__11[[#This Row],[13 - Ocorrências/Ambientes Atingidos]]),0)</f>
        <v>0</v>
      </c>
      <c r="CA340" s="83" t="str">
        <f t="shared" si="170"/>
        <v/>
      </c>
      <c r="CB340" s="82">
        <f>IFERROR(FIND("Sem dano",consulta_completa__11[[#This Row],[13 - Ocorrências/Ambientes Atingidos]]),0)</f>
        <v>0</v>
      </c>
      <c r="CC340" s="83" t="str">
        <f t="shared" si="171"/>
        <v/>
      </c>
      <c r="CD340" s="82" t="str">
        <f>IF(consulta_completa__11[[#This Row],[13 - Ocorrências/Ambientes Atingidos]]="","X","")</f>
        <v/>
      </c>
      <c r="CE340" s="84">
        <f>IFERROR(FIND("IBAMA",consulta_completa__11[[#This Row],[14 - Inst. Atuando no Local]]),0)</f>
        <v>0</v>
      </c>
      <c r="CF340" s="84" t="str">
        <f t="shared" si="172"/>
        <v/>
      </c>
      <c r="CG340" s="84">
        <f>IFERROR(FIND("OEMA",consulta_completa__11[[#This Row],[14 - Inst. Atuando no Local]]),0)</f>
        <v>0</v>
      </c>
      <c r="CH340" s="84" t="str">
        <f t="shared" si="173"/>
        <v/>
      </c>
      <c r="CI340" s="84">
        <f>IFERROR(FIND("DEFESA CIVIL",consulta_completa__11[[#This Row],[14 - Inst. Atuando no Local]]),0)</f>
        <v>0</v>
      </c>
      <c r="CJ340" s="84" t="str">
        <f t="shared" si="174"/>
        <v/>
      </c>
      <c r="CK340" s="84">
        <f>IFERROR(FIND("CORPO DE BOMBEIROS",consulta_completa__11[[#This Row],[14 - Inst. Atuando no Local]]),0)</f>
        <v>0</v>
      </c>
      <c r="CL340" s="84" t="str">
        <f t="shared" si="175"/>
        <v/>
      </c>
      <c r="CM340" s="84">
        <f>IFERROR(FIND("POLÍCIA RODOVIÁRIA",consulta_completa__11[[#This Row],[14 - Inst. Atuando no Local]]),0)</f>
        <v>0</v>
      </c>
      <c r="CN340" s="84" t="str">
        <f t="shared" si="176"/>
        <v/>
      </c>
      <c r="CO340" s="84">
        <f>IFERROR(FIND("POLÍCIA MILITAR",consulta_completa__11[[#This Row],[14 - Inst. Atuando no Local]]),0)</f>
        <v>0</v>
      </c>
      <c r="CP340" s="84" t="str">
        <f t="shared" si="177"/>
        <v/>
      </c>
      <c r="CQ340" s="84">
        <f>IFERROR(FIND("POLÍCIA CIVIL",consulta_completa__11[[#This Row],[14 - Inst. Atuando no Local]]),0)</f>
        <v>0</v>
      </c>
      <c r="CR340" s="84" t="str">
        <f t="shared" si="178"/>
        <v/>
      </c>
      <c r="CS340" s="84">
        <f>IFERROR(FIND("MARINHA DO BRASIL",consulta_completa__11[[#This Row],[14 - Inst. Atuando no Local]]),0)</f>
        <v>0</v>
      </c>
      <c r="CT340" s="84" t="str">
        <f t="shared" si="179"/>
        <v/>
      </c>
      <c r="CU340" s="84">
        <f>IFERROR(FIND("EMPRESA ESPECIALIZADA EM ATENDIMENTO",consulta_completa__11[[#This Row],[14 - Inst. Atuando no Local]]),0)</f>
        <v>0</v>
      </c>
      <c r="CV340" s="84" t="str">
        <f t="shared" si="180"/>
        <v/>
      </c>
      <c r="CW340" s="84">
        <f>IFERROR(FIND("IBAMA",consulta_completa__11[[#This Row],[14 - Inst. Atuando no Local]]),0)</f>
        <v>0</v>
      </c>
      <c r="CX340" s="84" t="str">
        <f t="shared" si="181"/>
        <v/>
      </c>
      <c r="CY340" s="84" t="str">
        <f>IF(consulta_completa__11[[#This Row],[14 - Inst. Atuando no Local]]="","X","")</f>
        <v/>
      </c>
      <c r="CZ340" s="84">
        <f>IFERROR(FIND("OUTRA (S)",consulta_completa__11[[#This Row],[14 - Inst. Atuando no Local]]),0)</f>
        <v>0</v>
      </c>
      <c r="DA340" s="84" t="str">
        <f t="shared" si="182"/>
        <v/>
      </c>
      <c r="DB340" s="35" t="str">
        <f t="shared" si="183"/>
        <v>Sim</v>
      </c>
      <c r="DC340" s="35" t="str">
        <f t="shared" si="184"/>
        <v>Não</v>
      </c>
      <c r="DD340" s="35" t="str">
        <f t="shared" si="185"/>
        <v>Sim</v>
      </c>
      <c r="DE340" s="87" t="str">
        <f t="shared" si="156"/>
        <v>Federal</v>
      </c>
    </row>
    <row r="341" spans="1:109">
      <c r="A341" s="14">
        <v>202552014432</v>
      </c>
      <c r="B341" s="1">
        <v>45796</v>
      </c>
      <c r="C341" t="s">
        <v>109</v>
      </c>
      <c r="D341" t="s">
        <v>212</v>
      </c>
      <c r="E341" t="s">
        <v>452</v>
      </c>
      <c r="F341" t="s">
        <v>112</v>
      </c>
      <c r="G341" t="s">
        <v>113</v>
      </c>
      <c r="H341" t="s">
        <v>114</v>
      </c>
      <c r="I341" t="s">
        <v>114</v>
      </c>
      <c r="J341" t="s">
        <v>115</v>
      </c>
      <c r="K341" t="s">
        <v>3267</v>
      </c>
      <c r="L341" t="s">
        <v>117</v>
      </c>
      <c r="M341" t="s">
        <v>118</v>
      </c>
      <c r="N341" t="s">
        <v>119</v>
      </c>
      <c r="O341" t="s">
        <v>120</v>
      </c>
      <c r="P341" t="s">
        <v>299</v>
      </c>
      <c r="Q341" t="s">
        <v>230</v>
      </c>
      <c r="R341" t="s">
        <v>123</v>
      </c>
      <c r="S341" t="s">
        <v>201</v>
      </c>
      <c r="T341" t="s">
        <v>2374</v>
      </c>
      <c r="U341" t="s">
        <v>3268</v>
      </c>
      <c r="V341" t="s">
        <v>3269</v>
      </c>
      <c r="Z341" t="s">
        <v>3270</v>
      </c>
      <c r="AA341" t="s">
        <v>113</v>
      </c>
      <c r="AB341" t="s">
        <v>206</v>
      </c>
      <c r="AC341" t="s">
        <v>399</v>
      </c>
      <c r="AD341">
        <v>1</v>
      </c>
      <c r="AE341" t="s">
        <v>206</v>
      </c>
      <c r="AF341" t="s">
        <v>113</v>
      </c>
      <c r="AG341" t="s">
        <v>113</v>
      </c>
      <c r="AH341" t="s">
        <v>131</v>
      </c>
      <c r="AI341" t="s">
        <v>132</v>
      </c>
      <c r="AJ341" t="s">
        <v>131</v>
      </c>
      <c r="AK341" t="s">
        <v>3271</v>
      </c>
      <c r="AL341" t="s">
        <v>3272</v>
      </c>
      <c r="AM341" t="s">
        <v>402</v>
      </c>
      <c r="AN341" t="s">
        <v>113</v>
      </c>
      <c r="AO341" t="s">
        <v>113</v>
      </c>
      <c r="AQ341" t="s">
        <v>211</v>
      </c>
      <c r="AR341" t="s">
        <v>113</v>
      </c>
      <c r="AS341" t="s">
        <v>113</v>
      </c>
      <c r="AT341" t="s">
        <v>113</v>
      </c>
      <c r="AU341" t="s">
        <v>113</v>
      </c>
      <c r="AW341" t="s">
        <v>113</v>
      </c>
      <c r="AX341" s="82">
        <f>IFERROR(FIND("Óbitos/feridos",consulta_completa__11[[#This Row],[13 - Ocorrências/Ambientes Atingidos]]),0)</f>
        <v>0</v>
      </c>
      <c r="AY341" s="83" t="str">
        <f t="shared" si="157"/>
        <v/>
      </c>
      <c r="AZ341" s="82">
        <f>IFERROR(FIND("População afetada/evacuada",consulta_completa__11[[#This Row],[13 - Ocorrências/Ambientes Atingidos]]),0)</f>
        <v>0</v>
      </c>
      <c r="BA341" s="82" t="str">
        <f t="shared" si="158"/>
        <v/>
      </c>
      <c r="BB341" s="82">
        <f>IFERROR(FIND("Suspensão de abastecimento de água",consulta_completa__11[[#This Row],[13 - Ocorrências/Ambientes Atingidos]]),0)</f>
        <v>0</v>
      </c>
      <c r="BC341" s="83" t="str">
        <f t="shared" si="186"/>
        <v/>
      </c>
      <c r="BD341" s="82">
        <f>IFERROR(FIND("Rio/córrego",consulta_completa__11[[#This Row],[13 - Ocorrências/Ambientes Atingidos]]),0)</f>
        <v>0</v>
      </c>
      <c r="BE341" s="83" t="str">
        <f t="shared" si="159"/>
        <v/>
      </c>
      <c r="BF341" s="82">
        <f>IFERROR(FIND("Lago",consulta_completa__11[[#This Row],[13 - Ocorrências/Ambientes Atingidos]]),0)</f>
        <v>0</v>
      </c>
      <c r="BG341" s="83" t="str">
        <f t="shared" si="160"/>
        <v/>
      </c>
      <c r="BH341" s="82">
        <f>IFERROR(FIND("Mar",consulta_completa__11[[#This Row],[13 - Ocorrências/Ambientes Atingidos]]),0)</f>
        <v>1</v>
      </c>
      <c r="BI341" s="83" t="str">
        <f t="shared" si="161"/>
        <v>X</v>
      </c>
      <c r="BJ341" s="82">
        <f>IFERROR(FIND("Praia",consulta_completa__11[[#This Row],[13 - Ocorrências/Ambientes Atingidos]]),0)</f>
        <v>0</v>
      </c>
      <c r="BK341" s="83" t="str">
        <f t="shared" si="162"/>
        <v/>
      </c>
      <c r="BL341" s="82">
        <f>IFERROR(FIND("Solo",consulta_completa__11[[#This Row],[13 - Ocorrências/Ambientes Atingidos]]),0)</f>
        <v>0</v>
      </c>
      <c r="BM341" s="83" t="str">
        <f t="shared" si="163"/>
        <v/>
      </c>
      <c r="BN341" s="82">
        <f>IFERROR(FIND("Águas subterrâneas",consulta_completa__11[[#This Row],[13 - Ocorrências/Ambientes Atingidos]]),0)</f>
        <v>0</v>
      </c>
      <c r="BO341" s="83" t="str">
        <f t="shared" si="164"/>
        <v/>
      </c>
      <c r="BP341" s="82">
        <f>IFERROR(FIND("Atmosfera",consulta_completa__11[[#This Row],[13 - Ocorrências/Ambientes Atingidos]]),0)</f>
        <v>0</v>
      </c>
      <c r="BQ341" s="83" t="str">
        <f t="shared" si="165"/>
        <v/>
      </c>
      <c r="BR341" s="82">
        <f>IFERROR(FIND("Flora",consulta_completa__11[[#This Row],[13 - Ocorrências/Ambientes Atingidos]]),0)</f>
        <v>0</v>
      </c>
      <c r="BS341" s="83" t="str">
        <f t="shared" si="166"/>
        <v/>
      </c>
      <c r="BT341" s="82">
        <f>IFERROR(FIND("Fauna",consulta_completa__11[[#This Row],[13 - Ocorrências/Ambientes Atingidos]]),0)</f>
        <v>0</v>
      </c>
      <c r="BU341" s="83" t="str">
        <f t="shared" si="167"/>
        <v/>
      </c>
      <c r="BV341" s="82">
        <f>IFERROR(FIND("UC federal",consulta_completa__11[[#This Row],[13 - Ocorrências/Ambientes Atingidos]]),0)</f>
        <v>0</v>
      </c>
      <c r="BW341" s="83" t="str">
        <f t="shared" si="168"/>
        <v/>
      </c>
      <c r="BX341" s="82">
        <f>IFERROR(FIND("UC estadual/municipal",consulta_completa__11[[#This Row],[13 - Ocorrências/Ambientes Atingidos]]),0)</f>
        <v>0</v>
      </c>
      <c r="BY341" s="83" t="str">
        <f t="shared" si="169"/>
        <v/>
      </c>
      <c r="BZ341" s="82">
        <f>IFERROR(FIND("Outro(s)",consulta_completa__11[[#This Row],[13 - Ocorrências/Ambientes Atingidos]]),0)</f>
        <v>0</v>
      </c>
      <c r="CA341" s="83" t="str">
        <f t="shared" si="170"/>
        <v/>
      </c>
      <c r="CB341" s="82">
        <f>IFERROR(FIND("Sem dano",consulta_completa__11[[#This Row],[13 - Ocorrências/Ambientes Atingidos]]),0)</f>
        <v>0</v>
      </c>
      <c r="CC341" s="83" t="str">
        <f t="shared" si="171"/>
        <v/>
      </c>
      <c r="CD341" s="82" t="str">
        <f>IF(consulta_completa__11[[#This Row],[13 - Ocorrências/Ambientes Atingidos]]="","X","")</f>
        <v/>
      </c>
      <c r="CE341" s="84">
        <f>IFERROR(FIND("IBAMA",consulta_completa__11[[#This Row],[14 - Inst. Atuando no Local]]),0)</f>
        <v>0</v>
      </c>
      <c r="CF341" s="84" t="str">
        <f t="shared" si="172"/>
        <v/>
      </c>
      <c r="CG341" s="84">
        <f>IFERROR(FIND("OEMA",consulta_completa__11[[#This Row],[14 - Inst. Atuando no Local]]),0)</f>
        <v>0</v>
      </c>
      <c r="CH341" s="84" t="str">
        <f t="shared" si="173"/>
        <v/>
      </c>
      <c r="CI341" s="84">
        <f>IFERROR(FIND("DEFESA CIVIL",consulta_completa__11[[#This Row],[14 - Inst. Atuando no Local]]),0)</f>
        <v>0</v>
      </c>
      <c r="CJ341" s="84" t="str">
        <f t="shared" si="174"/>
        <v/>
      </c>
      <c r="CK341" s="84">
        <f>IFERROR(FIND("CORPO DE BOMBEIROS",consulta_completa__11[[#This Row],[14 - Inst. Atuando no Local]]),0)</f>
        <v>0</v>
      </c>
      <c r="CL341" s="84" t="str">
        <f t="shared" si="175"/>
        <v/>
      </c>
      <c r="CM341" s="84">
        <f>IFERROR(FIND("POLÍCIA RODOVIÁRIA",consulta_completa__11[[#This Row],[14 - Inst. Atuando no Local]]),0)</f>
        <v>0</v>
      </c>
      <c r="CN341" s="84" t="str">
        <f t="shared" si="176"/>
        <v/>
      </c>
      <c r="CO341" s="84">
        <f>IFERROR(FIND("POLÍCIA MILITAR",consulta_completa__11[[#This Row],[14 - Inst. Atuando no Local]]),0)</f>
        <v>0</v>
      </c>
      <c r="CP341" s="84" t="str">
        <f t="shared" si="177"/>
        <v/>
      </c>
      <c r="CQ341" s="84">
        <f>IFERROR(FIND("POLÍCIA CIVIL",consulta_completa__11[[#This Row],[14 - Inst. Atuando no Local]]),0)</f>
        <v>0</v>
      </c>
      <c r="CR341" s="84" t="str">
        <f t="shared" si="178"/>
        <v/>
      </c>
      <c r="CS341" s="84">
        <f>IFERROR(FIND("MARINHA DO BRASIL",consulta_completa__11[[#This Row],[14 - Inst. Atuando no Local]]),0)</f>
        <v>0</v>
      </c>
      <c r="CT341" s="84" t="str">
        <f t="shared" si="179"/>
        <v/>
      </c>
      <c r="CU341" s="84">
        <f>IFERROR(FIND("EMPRESA ESPECIALIZADA EM ATENDIMENTO",consulta_completa__11[[#This Row],[14 - Inst. Atuando no Local]]),0)</f>
        <v>0</v>
      </c>
      <c r="CV341" s="84" t="str">
        <f t="shared" si="180"/>
        <v/>
      </c>
      <c r="CW341" s="84">
        <f>IFERROR(FIND("IBAMA",consulta_completa__11[[#This Row],[14 - Inst. Atuando no Local]]),0)</f>
        <v>0</v>
      </c>
      <c r="CX341" s="84" t="str">
        <f t="shared" si="181"/>
        <v/>
      </c>
      <c r="CY341" s="84" t="str">
        <f>IF(consulta_completa__11[[#This Row],[14 - Inst. Atuando no Local]]="","X","")</f>
        <v/>
      </c>
      <c r="CZ341" s="84">
        <f>IFERROR(FIND("OUTRA (S)",consulta_completa__11[[#This Row],[14 - Inst. Atuando no Local]]),0)</f>
        <v>0</v>
      </c>
      <c r="DA341" s="84" t="str">
        <f t="shared" si="182"/>
        <v/>
      </c>
      <c r="DB341" s="35" t="str">
        <f t="shared" si="183"/>
        <v>Sim</v>
      </c>
      <c r="DC341" s="35" t="str">
        <f t="shared" si="184"/>
        <v>Não</v>
      </c>
      <c r="DD341" s="35" t="str">
        <f t="shared" si="185"/>
        <v>Sim</v>
      </c>
      <c r="DE341" s="87" t="str">
        <f t="shared" si="156"/>
        <v>Federal</v>
      </c>
    </row>
    <row r="342" spans="1:109">
      <c r="A342" s="14">
        <v>202552039641</v>
      </c>
      <c r="B342" s="1">
        <v>45797</v>
      </c>
      <c r="C342" t="s">
        <v>3273</v>
      </c>
      <c r="D342" t="s">
        <v>830</v>
      </c>
      <c r="E342" t="s">
        <v>286</v>
      </c>
      <c r="F342" t="s">
        <v>112</v>
      </c>
      <c r="G342" t="s">
        <v>678</v>
      </c>
      <c r="H342" t="s">
        <v>113</v>
      </c>
      <c r="I342" t="s">
        <v>113</v>
      </c>
      <c r="J342" t="s">
        <v>113</v>
      </c>
      <c r="K342" t="s">
        <v>114</v>
      </c>
      <c r="L342" t="s">
        <v>114</v>
      </c>
      <c r="M342" t="s">
        <v>810</v>
      </c>
      <c r="N342" t="s">
        <v>904</v>
      </c>
      <c r="O342" t="s">
        <v>239</v>
      </c>
      <c r="P342" t="s">
        <v>355</v>
      </c>
      <c r="Q342" t="s">
        <v>230</v>
      </c>
      <c r="R342" t="s">
        <v>123</v>
      </c>
      <c r="S342" t="s">
        <v>113</v>
      </c>
      <c r="T342" t="s">
        <v>3274</v>
      </c>
      <c r="U342" t="s">
        <v>3275</v>
      </c>
      <c r="V342" t="s">
        <v>3276</v>
      </c>
      <c r="Z342" t="s">
        <v>3277</v>
      </c>
      <c r="AA342" t="s">
        <v>113</v>
      </c>
      <c r="AB342" t="s">
        <v>3278</v>
      </c>
      <c r="AC342" t="s">
        <v>3279</v>
      </c>
      <c r="AD342">
        <v>1</v>
      </c>
      <c r="AE342" t="s">
        <v>113</v>
      </c>
      <c r="AF342" t="s">
        <v>113</v>
      </c>
      <c r="AG342" t="s">
        <v>113</v>
      </c>
      <c r="AH342" t="s">
        <v>131</v>
      </c>
      <c r="AI342" t="s">
        <v>132</v>
      </c>
      <c r="AJ342" t="s">
        <v>132</v>
      </c>
      <c r="AK342" t="s">
        <v>113</v>
      </c>
      <c r="AL342" t="s">
        <v>113</v>
      </c>
      <c r="AM342" t="s">
        <v>1289</v>
      </c>
      <c r="AN342" t="s">
        <v>3280</v>
      </c>
      <c r="AO342" t="s">
        <v>3281</v>
      </c>
      <c r="AP342">
        <v>41997011928</v>
      </c>
      <c r="AQ342" t="s">
        <v>1292</v>
      </c>
      <c r="AR342" t="s">
        <v>113</v>
      </c>
      <c r="AS342" t="s">
        <v>113</v>
      </c>
      <c r="AT342" t="s">
        <v>113</v>
      </c>
      <c r="AU342" t="s">
        <v>113</v>
      </c>
      <c r="AW342" t="s">
        <v>113</v>
      </c>
      <c r="AX342" s="82">
        <f>IFERROR(FIND("Óbitos/feridos",consulta_completa__11[[#This Row],[13 - Ocorrências/Ambientes Atingidos]]),0)</f>
        <v>0</v>
      </c>
      <c r="AY342" s="83" t="str">
        <f t="shared" si="157"/>
        <v/>
      </c>
      <c r="AZ342" s="82">
        <f>IFERROR(FIND("População afetada/evacuada",consulta_completa__11[[#This Row],[13 - Ocorrências/Ambientes Atingidos]]),0)</f>
        <v>0</v>
      </c>
      <c r="BA342" s="82" t="str">
        <f t="shared" si="158"/>
        <v/>
      </c>
      <c r="BB342" s="82">
        <f>IFERROR(FIND("Suspensão de abastecimento de água",consulta_completa__11[[#This Row],[13 - Ocorrências/Ambientes Atingidos]]),0)</f>
        <v>0</v>
      </c>
      <c r="BC342" s="83" t="str">
        <f t="shared" si="186"/>
        <v/>
      </c>
      <c r="BD342" s="82">
        <f>IFERROR(FIND("Rio/córrego",consulta_completa__11[[#This Row],[13 - Ocorrências/Ambientes Atingidos]]),0)</f>
        <v>1</v>
      </c>
      <c r="BE342" s="83" t="str">
        <f t="shared" si="159"/>
        <v>X</v>
      </c>
      <c r="BF342" s="82">
        <f>IFERROR(FIND("Lago",consulta_completa__11[[#This Row],[13 - Ocorrências/Ambientes Atingidos]]),0)</f>
        <v>0</v>
      </c>
      <c r="BG342" s="83" t="str">
        <f t="shared" si="160"/>
        <v/>
      </c>
      <c r="BH342" s="82">
        <f>IFERROR(FIND("Mar",consulta_completa__11[[#This Row],[13 - Ocorrências/Ambientes Atingidos]]),0)</f>
        <v>0</v>
      </c>
      <c r="BI342" s="83" t="str">
        <f t="shared" si="161"/>
        <v/>
      </c>
      <c r="BJ342" s="82">
        <f>IFERROR(FIND("Praia",consulta_completa__11[[#This Row],[13 - Ocorrências/Ambientes Atingidos]]),0)</f>
        <v>0</v>
      </c>
      <c r="BK342" s="83" t="str">
        <f t="shared" si="162"/>
        <v/>
      </c>
      <c r="BL342" s="82">
        <f>IFERROR(FIND("Solo",consulta_completa__11[[#This Row],[13 - Ocorrências/Ambientes Atingidos]]),0)</f>
        <v>14</v>
      </c>
      <c r="BM342" s="83" t="str">
        <f t="shared" si="163"/>
        <v>X</v>
      </c>
      <c r="BN342" s="82">
        <f>IFERROR(FIND("Águas subterrâneas",consulta_completa__11[[#This Row],[13 - Ocorrências/Ambientes Atingidos]]),0)</f>
        <v>0</v>
      </c>
      <c r="BO342" s="83" t="str">
        <f t="shared" si="164"/>
        <v/>
      </c>
      <c r="BP342" s="82">
        <f>IFERROR(FIND("Atmosfera",consulta_completa__11[[#This Row],[13 - Ocorrências/Ambientes Atingidos]]),0)</f>
        <v>0</v>
      </c>
      <c r="BQ342" s="83" t="str">
        <f t="shared" si="165"/>
        <v/>
      </c>
      <c r="BR342" s="82">
        <f>IFERROR(FIND("Flora",consulta_completa__11[[#This Row],[13 - Ocorrências/Ambientes Atingidos]]),0)</f>
        <v>0</v>
      </c>
      <c r="BS342" s="83" t="str">
        <f t="shared" si="166"/>
        <v/>
      </c>
      <c r="BT342" s="82">
        <f>IFERROR(FIND("Fauna",consulta_completa__11[[#This Row],[13 - Ocorrências/Ambientes Atingidos]]),0)</f>
        <v>0</v>
      </c>
      <c r="BU342" s="83" t="str">
        <f t="shared" si="167"/>
        <v/>
      </c>
      <c r="BV342" s="82">
        <f>IFERROR(FIND("UC federal",consulta_completa__11[[#This Row],[13 - Ocorrências/Ambientes Atingidos]]),0)</f>
        <v>0</v>
      </c>
      <c r="BW342" s="83" t="str">
        <f t="shared" si="168"/>
        <v/>
      </c>
      <c r="BX342" s="82">
        <f>IFERROR(FIND("UC estadual/municipal",consulta_completa__11[[#This Row],[13 - Ocorrências/Ambientes Atingidos]]),0)</f>
        <v>0</v>
      </c>
      <c r="BY342" s="83" t="str">
        <f t="shared" si="169"/>
        <v/>
      </c>
      <c r="BZ342" s="82">
        <f>IFERROR(FIND("Outro(s)",consulta_completa__11[[#This Row],[13 - Ocorrências/Ambientes Atingidos]]),0)</f>
        <v>0</v>
      </c>
      <c r="CA342" s="83" t="str">
        <f t="shared" si="170"/>
        <v/>
      </c>
      <c r="CB342" s="82">
        <f>IFERROR(FIND("Sem dano",consulta_completa__11[[#This Row],[13 - Ocorrências/Ambientes Atingidos]]),0)</f>
        <v>0</v>
      </c>
      <c r="CC342" s="83" t="str">
        <f t="shared" si="171"/>
        <v/>
      </c>
      <c r="CD342" s="82" t="str">
        <f>IF(consulta_completa__11[[#This Row],[13 - Ocorrências/Ambientes Atingidos]]="","X","")</f>
        <v/>
      </c>
      <c r="CE342" s="84">
        <f>IFERROR(FIND("IBAMA",consulta_completa__11[[#This Row],[14 - Inst. Atuando no Local]]),0)</f>
        <v>0</v>
      </c>
      <c r="CF342" s="84" t="str">
        <f t="shared" si="172"/>
        <v/>
      </c>
      <c r="CG342" s="84">
        <f>IFERROR(FIND("OEMA",consulta_completa__11[[#This Row],[14 - Inst. Atuando no Local]]),0)</f>
        <v>0</v>
      </c>
      <c r="CH342" s="84" t="str">
        <f t="shared" si="173"/>
        <v/>
      </c>
      <c r="CI342" s="84">
        <f>IFERROR(FIND("DEFESA CIVIL",consulta_completa__11[[#This Row],[14 - Inst. Atuando no Local]]),0)</f>
        <v>0</v>
      </c>
      <c r="CJ342" s="84" t="str">
        <f t="shared" si="174"/>
        <v/>
      </c>
      <c r="CK342" s="84">
        <f>IFERROR(FIND("CORPO DE BOMBEIROS",consulta_completa__11[[#This Row],[14 - Inst. Atuando no Local]]),0)</f>
        <v>0</v>
      </c>
      <c r="CL342" s="84" t="str">
        <f t="shared" si="175"/>
        <v/>
      </c>
      <c r="CM342" s="84">
        <f>IFERROR(FIND("POLÍCIA RODOVIÁRIA",consulta_completa__11[[#This Row],[14 - Inst. Atuando no Local]]),0)</f>
        <v>0</v>
      </c>
      <c r="CN342" s="84" t="str">
        <f t="shared" si="176"/>
        <v/>
      </c>
      <c r="CO342" s="84">
        <f>IFERROR(FIND("POLÍCIA MILITAR",consulta_completa__11[[#This Row],[14 - Inst. Atuando no Local]]),0)</f>
        <v>0</v>
      </c>
      <c r="CP342" s="84" t="str">
        <f t="shared" si="177"/>
        <v/>
      </c>
      <c r="CQ342" s="84">
        <f>IFERROR(FIND("POLÍCIA CIVIL",consulta_completa__11[[#This Row],[14 - Inst. Atuando no Local]]),0)</f>
        <v>0</v>
      </c>
      <c r="CR342" s="84" t="str">
        <f t="shared" si="178"/>
        <v/>
      </c>
      <c r="CS342" s="84">
        <f>IFERROR(FIND("MARINHA DO BRASIL",consulta_completa__11[[#This Row],[14 - Inst. Atuando no Local]]),0)</f>
        <v>0</v>
      </c>
      <c r="CT342" s="84" t="str">
        <f t="shared" si="179"/>
        <v/>
      </c>
      <c r="CU342" s="84">
        <f>IFERROR(FIND("EMPRESA ESPECIALIZADA EM ATENDIMENTO",consulta_completa__11[[#This Row],[14 - Inst. Atuando no Local]]),0)</f>
        <v>0</v>
      </c>
      <c r="CV342" s="84" t="str">
        <f t="shared" si="180"/>
        <v/>
      </c>
      <c r="CW342" s="84">
        <f>IFERROR(FIND("IBAMA",consulta_completa__11[[#This Row],[14 - Inst. Atuando no Local]]),0)</f>
        <v>0</v>
      </c>
      <c r="CX342" s="84" t="str">
        <f t="shared" si="181"/>
        <v/>
      </c>
      <c r="CY342" s="84" t="str">
        <f>IF(consulta_completa__11[[#This Row],[14 - Inst. Atuando no Local]]="","X","")</f>
        <v/>
      </c>
      <c r="CZ342" s="84">
        <f>IFERROR(FIND("OUTRA (S)",consulta_completa__11[[#This Row],[14 - Inst. Atuando no Local]]),0)</f>
        <v>0</v>
      </c>
      <c r="DA342" s="84" t="str">
        <f t="shared" si="182"/>
        <v/>
      </c>
      <c r="DB342" s="35" t="str">
        <f t="shared" si="183"/>
        <v>Sim</v>
      </c>
      <c r="DC342" s="35" t="str">
        <f t="shared" si="184"/>
        <v>Não</v>
      </c>
      <c r="DD342" s="35" t="str">
        <f t="shared" si="185"/>
        <v>Sim</v>
      </c>
      <c r="DE342" s="87" t="str">
        <f t="shared" si="156"/>
        <v>Federal</v>
      </c>
    </row>
    <row r="343" spans="1:109">
      <c r="A343" s="14">
        <v>202552046854</v>
      </c>
      <c r="B343" s="1">
        <v>45797</v>
      </c>
      <c r="C343" t="s">
        <v>109</v>
      </c>
      <c r="D343" t="s">
        <v>212</v>
      </c>
      <c r="E343" t="s">
        <v>111</v>
      </c>
      <c r="F343" t="s">
        <v>112</v>
      </c>
      <c r="G343" t="s">
        <v>439</v>
      </c>
      <c r="H343" t="s">
        <v>719</v>
      </c>
      <c r="I343" t="s">
        <v>117</v>
      </c>
      <c r="J343" t="s">
        <v>113</v>
      </c>
      <c r="K343" t="s">
        <v>114</v>
      </c>
      <c r="L343" t="s">
        <v>114</v>
      </c>
      <c r="M343" t="s">
        <v>118</v>
      </c>
      <c r="N343" t="s">
        <v>113</v>
      </c>
      <c r="O343" t="s">
        <v>113</v>
      </c>
      <c r="P343" t="s">
        <v>355</v>
      </c>
      <c r="Q343" t="s">
        <v>143</v>
      </c>
      <c r="R343" t="s">
        <v>123</v>
      </c>
      <c r="S343" t="s">
        <v>201</v>
      </c>
      <c r="T343" t="s">
        <v>600</v>
      </c>
      <c r="U343" t="s">
        <v>113</v>
      </c>
      <c r="V343" t="s">
        <v>3282</v>
      </c>
      <c r="Z343" t="s">
        <v>409</v>
      </c>
      <c r="AA343" t="s">
        <v>2129</v>
      </c>
      <c r="AB343" t="s">
        <v>2130</v>
      </c>
      <c r="AC343" t="s">
        <v>2131</v>
      </c>
      <c r="AD343">
        <v>1</v>
      </c>
      <c r="AE343" t="s">
        <v>113</v>
      </c>
      <c r="AF343" t="s">
        <v>113</v>
      </c>
      <c r="AG343" t="s">
        <v>113</v>
      </c>
      <c r="AH343" t="s">
        <v>131</v>
      </c>
      <c r="AI343" t="s">
        <v>131</v>
      </c>
      <c r="AJ343" t="s">
        <v>131</v>
      </c>
      <c r="AK343" t="s">
        <v>3283</v>
      </c>
      <c r="AL343" t="s">
        <v>3284</v>
      </c>
      <c r="AM343" t="s">
        <v>3285</v>
      </c>
      <c r="AN343" t="s">
        <v>2134</v>
      </c>
      <c r="AO343" t="s">
        <v>3286</v>
      </c>
      <c r="AP343">
        <v>2139595900</v>
      </c>
      <c r="AQ343" t="s">
        <v>3287</v>
      </c>
      <c r="AR343" t="s">
        <v>113</v>
      </c>
      <c r="AS343" t="s">
        <v>113</v>
      </c>
      <c r="AT343" t="s">
        <v>3288</v>
      </c>
      <c r="AU343" t="s">
        <v>113</v>
      </c>
      <c r="AW343" t="s">
        <v>159</v>
      </c>
      <c r="AX343" s="82">
        <f>IFERROR(FIND("Óbitos/feridos",consulta_completa__11[[#This Row],[13 - Ocorrências/Ambientes Atingidos]]),0)</f>
        <v>0</v>
      </c>
      <c r="AY343" s="83" t="str">
        <f t="shared" si="157"/>
        <v/>
      </c>
      <c r="AZ343" s="82">
        <f>IFERROR(FIND("População afetada/evacuada",consulta_completa__11[[#This Row],[13 - Ocorrências/Ambientes Atingidos]]),0)</f>
        <v>0</v>
      </c>
      <c r="BA343" s="82" t="str">
        <f t="shared" si="158"/>
        <v/>
      </c>
      <c r="BB343" s="82">
        <f>IFERROR(FIND("Suspensão de abastecimento de água",consulta_completa__11[[#This Row],[13 - Ocorrências/Ambientes Atingidos]]),0)</f>
        <v>0</v>
      </c>
      <c r="BC343" s="83" t="str">
        <f t="shared" si="186"/>
        <v/>
      </c>
      <c r="BD343" s="82">
        <f>IFERROR(FIND("Rio/córrego",consulta_completa__11[[#This Row],[13 - Ocorrências/Ambientes Atingidos]]),0)</f>
        <v>0</v>
      </c>
      <c r="BE343" s="83" t="str">
        <f t="shared" si="159"/>
        <v/>
      </c>
      <c r="BF343" s="82">
        <f>IFERROR(FIND("Lago",consulta_completa__11[[#This Row],[13 - Ocorrências/Ambientes Atingidos]]),0)</f>
        <v>0</v>
      </c>
      <c r="BG343" s="83" t="str">
        <f t="shared" si="160"/>
        <v/>
      </c>
      <c r="BH343" s="82">
        <f>IFERROR(FIND("Mar",consulta_completa__11[[#This Row],[13 - Ocorrências/Ambientes Atingidos]]),0)</f>
        <v>1</v>
      </c>
      <c r="BI343" s="83" t="str">
        <f t="shared" si="161"/>
        <v>X</v>
      </c>
      <c r="BJ343" s="82">
        <f>IFERROR(FIND("Praia",consulta_completa__11[[#This Row],[13 - Ocorrências/Ambientes Atingidos]]),0)</f>
        <v>0</v>
      </c>
      <c r="BK343" s="83" t="str">
        <f t="shared" si="162"/>
        <v/>
      </c>
      <c r="BL343" s="82">
        <f>IFERROR(FIND("Solo",consulta_completa__11[[#This Row],[13 - Ocorrências/Ambientes Atingidos]]),0)</f>
        <v>0</v>
      </c>
      <c r="BM343" s="83" t="str">
        <f t="shared" si="163"/>
        <v/>
      </c>
      <c r="BN343" s="82">
        <f>IFERROR(FIND("Águas subterrâneas",consulta_completa__11[[#This Row],[13 - Ocorrências/Ambientes Atingidos]]),0)</f>
        <v>0</v>
      </c>
      <c r="BO343" s="83" t="str">
        <f t="shared" si="164"/>
        <v/>
      </c>
      <c r="BP343" s="82">
        <f>IFERROR(FIND("Atmosfera",consulta_completa__11[[#This Row],[13 - Ocorrências/Ambientes Atingidos]]),0)</f>
        <v>0</v>
      </c>
      <c r="BQ343" s="83" t="str">
        <f t="shared" si="165"/>
        <v/>
      </c>
      <c r="BR343" s="82">
        <f>IFERROR(FIND("Flora",consulta_completa__11[[#This Row],[13 - Ocorrências/Ambientes Atingidos]]),0)</f>
        <v>0</v>
      </c>
      <c r="BS343" s="83" t="str">
        <f t="shared" si="166"/>
        <v/>
      </c>
      <c r="BT343" s="82">
        <f>IFERROR(FIND("Fauna",consulta_completa__11[[#This Row],[13 - Ocorrências/Ambientes Atingidos]]),0)</f>
        <v>0</v>
      </c>
      <c r="BU343" s="83" t="str">
        <f t="shared" si="167"/>
        <v/>
      </c>
      <c r="BV343" s="82">
        <f>IFERROR(FIND("UC federal",consulta_completa__11[[#This Row],[13 - Ocorrências/Ambientes Atingidos]]),0)</f>
        <v>0</v>
      </c>
      <c r="BW343" s="83" t="str">
        <f t="shared" si="168"/>
        <v/>
      </c>
      <c r="BX343" s="82">
        <f>IFERROR(FIND("UC estadual/municipal",consulta_completa__11[[#This Row],[13 - Ocorrências/Ambientes Atingidos]]),0)</f>
        <v>0</v>
      </c>
      <c r="BY343" s="83" t="str">
        <f t="shared" si="169"/>
        <v/>
      </c>
      <c r="BZ343" s="82">
        <f>IFERROR(FIND("Outro(s)",consulta_completa__11[[#This Row],[13 - Ocorrências/Ambientes Atingidos]]),0)</f>
        <v>0</v>
      </c>
      <c r="CA343" s="83" t="str">
        <f t="shared" si="170"/>
        <v/>
      </c>
      <c r="CB343" s="82">
        <f>IFERROR(FIND("Sem dano",consulta_completa__11[[#This Row],[13 - Ocorrências/Ambientes Atingidos]]),0)</f>
        <v>0</v>
      </c>
      <c r="CC343" s="83" t="str">
        <f t="shared" si="171"/>
        <v/>
      </c>
      <c r="CD343" s="82" t="str">
        <f>IF(consulta_completa__11[[#This Row],[13 - Ocorrências/Ambientes Atingidos]]="","X","")</f>
        <v/>
      </c>
      <c r="CE343" s="84">
        <f>IFERROR(FIND("IBAMA",consulta_completa__11[[#This Row],[14 - Inst. Atuando no Local]]),0)</f>
        <v>0</v>
      </c>
      <c r="CF343" s="84" t="str">
        <f t="shared" si="172"/>
        <v/>
      </c>
      <c r="CG343" s="84">
        <f>IFERROR(FIND("OEMA",consulta_completa__11[[#This Row],[14 - Inst. Atuando no Local]]),0)</f>
        <v>0</v>
      </c>
      <c r="CH343" s="84" t="str">
        <f t="shared" si="173"/>
        <v/>
      </c>
      <c r="CI343" s="84">
        <f>IFERROR(FIND("DEFESA CIVIL",consulta_completa__11[[#This Row],[14 - Inst. Atuando no Local]]),0)</f>
        <v>0</v>
      </c>
      <c r="CJ343" s="84" t="str">
        <f t="shared" si="174"/>
        <v/>
      </c>
      <c r="CK343" s="84">
        <f>IFERROR(FIND("CORPO DE BOMBEIROS",consulta_completa__11[[#This Row],[14 - Inst. Atuando no Local]]),0)</f>
        <v>0</v>
      </c>
      <c r="CL343" s="84" t="str">
        <f t="shared" si="175"/>
        <v/>
      </c>
      <c r="CM343" s="84">
        <f>IFERROR(FIND("POLÍCIA RODOVIÁRIA",consulta_completa__11[[#This Row],[14 - Inst. Atuando no Local]]),0)</f>
        <v>0</v>
      </c>
      <c r="CN343" s="84" t="str">
        <f t="shared" si="176"/>
        <v/>
      </c>
      <c r="CO343" s="84">
        <f>IFERROR(FIND("POLÍCIA MILITAR",consulta_completa__11[[#This Row],[14 - Inst. Atuando no Local]]),0)</f>
        <v>0</v>
      </c>
      <c r="CP343" s="84" t="str">
        <f t="shared" si="177"/>
        <v/>
      </c>
      <c r="CQ343" s="84">
        <f>IFERROR(FIND("POLÍCIA CIVIL",consulta_completa__11[[#This Row],[14 - Inst. Atuando no Local]]),0)</f>
        <v>0</v>
      </c>
      <c r="CR343" s="84" t="str">
        <f t="shared" si="178"/>
        <v/>
      </c>
      <c r="CS343" s="84">
        <f>IFERROR(FIND("MARINHA DO BRASIL",consulta_completa__11[[#This Row],[14 - Inst. Atuando no Local]]),0)</f>
        <v>0</v>
      </c>
      <c r="CT343" s="84" t="str">
        <f t="shared" si="179"/>
        <v/>
      </c>
      <c r="CU343" s="84">
        <f>IFERROR(FIND("EMPRESA ESPECIALIZADA EM ATENDIMENTO",consulta_completa__11[[#This Row],[14 - Inst. Atuando no Local]]),0)</f>
        <v>0</v>
      </c>
      <c r="CV343" s="84" t="str">
        <f t="shared" si="180"/>
        <v/>
      </c>
      <c r="CW343" s="84">
        <f>IFERROR(FIND("IBAMA",consulta_completa__11[[#This Row],[14 - Inst. Atuando no Local]]),0)</f>
        <v>0</v>
      </c>
      <c r="CX343" s="84" t="str">
        <f t="shared" si="181"/>
        <v/>
      </c>
      <c r="CY343" s="84" t="str">
        <f>IF(consulta_completa__11[[#This Row],[14 - Inst. Atuando no Local]]="","X","")</f>
        <v>X</v>
      </c>
      <c r="CZ343" s="84">
        <f>IFERROR(FIND("OUTRA (S)",consulta_completa__11[[#This Row],[14 - Inst. Atuando no Local]]),0)</f>
        <v>0</v>
      </c>
      <c r="DA343" s="84" t="str">
        <f t="shared" si="182"/>
        <v/>
      </c>
      <c r="DB343" s="35" t="str">
        <f t="shared" si="183"/>
        <v>Sim</v>
      </c>
      <c r="DC343" s="35" t="str">
        <f t="shared" si="184"/>
        <v>Não</v>
      </c>
      <c r="DD343" s="35" t="str">
        <f t="shared" si="185"/>
        <v>Sim</v>
      </c>
      <c r="DE343" s="87" t="str">
        <f t="shared" si="156"/>
        <v>Federal</v>
      </c>
    </row>
    <row r="344" spans="1:109">
      <c r="A344" s="14">
        <v>202552068432</v>
      </c>
      <c r="B344" s="1">
        <v>45797</v>
      </c>
      <c r="C344" t="s">
        <v>238</v>
      </c>
      <c r="D344" t="s">
        <v>212</v>
      </c>
      <c r="E344" t="s">
        <v>111</v>
      </c>
      <c r="F344" t="s">
        <v>112</v>
      </c>
      <c r="G344" t="s">
        <v>439</v>
      </c>
      <c r="H344" t="s">
        <v>1618</v>
      </c>
      <c r="I344" t="s">
        <v>117</v>
      </c>
      <c r="J344" t="s">
        <v>113</v>
      </c>
      <c r="K344" t="s">
        <v>114</v>
      </c>
      <c r="L344" t="s">
        <v>114</v>
      </c>
      <c r="M344" t="s">
        <v>118</v>
      </c>
      <c r="N344" t="s">
        <v>113</v>
      </c>
      <c r="O344" t="s">
        <v>239</v>
      </c>
      <c r="P344" t="s">
        <v>355</v>
      </c>
      <c r="Q344" t="s">
        <v>230</v>
      </c>
      <c r="R344" t="s">
        <v>123</v>
      </c>
      <c r="S344" t="s">
        <v>201</v>
      </c>
      <c r="T344" t="s">
        <v>240</v>
      </c>
      <c r="U344" t="s">
        <v>113</v>
      </c>
      <c r="V344" t="s">
        <v>3289</v>
      </c>
      <c r="Z344" t="s">
        <v>242</v>
      </c>
      <c r="AA344" t="s">
        <v>3289</v>
      </c>
      <c r="AB344" t="s">
        <v>243</v>
      </c>
      <c r="AC344" t="s">
        <v>244</v>
      </c>
      <c r="AD344">
        <v>1</v>
      </c>
      <c r="AE344" t="s">
        <v>113</v>
      </c>
      <c r="AF344" t="s">
        <v>113</v>
      </c>
      <c r="AG344" t="s">
        <v>113</v>
      </c>
      <c r="AH344" t="s">
        <v>131</v>
      </c>
      <c r="AI344" t="s">
        <v>131</v>
      </c>
      <c r="AJ344" t="s">
        <v>131</v>
      </c>
      <c r="AK344" t="s">
        <v>3290</v>
      </c>
      <c r="AL344" t="s">
        <v>1144</v>
      </c>
      <c r="AM344" t="s">
        <v>247</v>
      </c>
      <c r="AN344" t="s">
        <v>243</v>
      </c>
      <c r="AO344" t="s">
        <v>624</v>
      </c>
      <c r="AP344">
        <v>21998863038</v>
      </c>
      <c r="AQ344" t="s">
        <v>250</v>
      </c>
      <c r="AR344" t="s">
        <v>113</v>
      </c>
      <c r="AS344" t="s">
        <v>113</v>
      </c>
      <c r="AT344" t="s">
        <v>3291</v>
      </c>
      <c r="AU344" t="s">
        <v>2043</v>
      </c>
      <c r="AV344">
        <v>1600000000</v>
      </c>
      <c r="AW344" t="s">
        <v>159</v>
      </c>
      <c r="AX344" s="82">
        <f>IFERROR(FIND("Óbitos/feridos",consulta_completa__11[[#This Row],[13 - Ocorrências/Ambientes Atingidos]]),0)</f>
        <v>0</v>
      </c>
      <c r="AY344" s="83" t="str">
        <f t="shared" si="157"/>
        <v/>
      </c>
      <c r="AZ344" s="82">
        <f>IFERROR(FIND("População afetada/evacuada",consulta_completa__11[[#This Row],[13 - Ocorrências/Ambientes Atingidos]]),0)</f>
        <v>0</v>
      </c>
      <c r="BA344" s="82" t="str">
        <f t="shared" si="158"/>
        <v/>
      </c>
      <c r="BB344" s="82">
        <f>IFERROR(FIND("Suspensão de abastecimento de água",consulta_completa__11[[#This Row],[13 - Ocorrências/Ambientes Atingidos]]),0)</f>
        <v>0</v>
      </c>
      <c r="BC344" s="83" t="str">
        <f t="shared" si="186"/>
        <v/>
      </c>
      <c r="BD344" s="82">
        <f>IFERROR(FIND("Rio/córrego",consulta_completa__11[[#This Row],[13 - Ocorrências/Ambientes Atingidos]]),0)</f>
        <v>0</v>
      </c>
      <c r="BE344" s="83" t="str">
        <f t="shared" si="159"/>
        <v/>
      </c>
      <c r="BF344" s="82">
        <f>IFERROR(FIND("Lago",consulta_completa__11[[#This Row],[13 - Ocorrências/Ambientes Atingidos]]),0)</f>
        <v>0</v>
      </c>
      <c r="BG344" s="83" t="str">
        <f t="shared" si="160"/>
        <v/>
      </c>
      <c r="BH344" s="82">
        <f>IFERROR(FIND("Mar",consulta_completa__11[[#This Row],[13 - Ocorrências/Ambientes Atingidos]]),0)</f>
        <v>1</v>
      </c>
      <c r="BI344" s="83" t="str">
        <f t="shared" si="161"/>
        <v>X</v>
      </c>
      <c r="BJ344" s="82">
        <f>IFERROR(FIND("Praia",consulta_completa__11[[#This Row],[13 - Ocorrências/Ambientes Atingidos]]),0)</f>
        <v>0</v>
      </c>
      <c r="BK344" s="83" t="str">
        <f t="shared" si="162"/>
        <v/>
      </c>
      <c r="BL344" s="82">
        <f>IFERROR(FIND("Solo",consulta_completa__11[[#This Row],[13 - Ocorrências/Ambientes Atingidos]]),0)</f>
        <v>0</v>
      </c>
      <c r="BM344" s="83" t="str">
        <f t="shared" si="163"/>
        <v/>
      </c>
      <c r="BN344" s="82">
        <f>IFERROR(FIND("Águas subterrâneas",consulta_completa__11[[#This Row],[13 - Ocorrências/Ambientes Atingidos]]),0)</f>
        <v>0</v>
      </c>
      <c r="BO344" s="83" t="str">
        <f t="shared" si="164"/>
        <v/>
      </c>
      <c r="BP344" s="82">
        <f>IFERROR(FIND("Atmosfera",consulta_completa__11[[#This Row],[13 - Ocorrências/Ambientes Atingidos]]),0)</f>
        <v>0</v>
      </c>
      <c r="BQ344" s="83" t="str">
        <f t="shared" si="165"/>
        <v/>
      </c>
      <c r="BR344" s="82">
        <f>IFERROR(FIND("Flora",consulta_completa__11[[#This Row],[13 - Ocorrências/Ambientes Atingidos]]),0)</f>
        <v>0</v>
      </c>
      <c r="BS344" s="83" t="str">
        <f t="shared" si="166"/>
        <v/>
      </c>
      <c r="BT344" s="82">
        <f>IFERROR(FIND("Fauna",consulta_completa__11[[#This Row],[13 - Ocorrências/Ambientes Atingidos]]),0)</f>
        <v>0</v>
      </c>
      <c r="BU344" s="83" t="str">
        <f t="shared" si="167"/>
        <v/>
      </c>
      <c r="BV344" s="82">
        <f>IFERROR(FIND("UC federal",consulta_completa__11[[#This Row],[13 - Ocorrências/Ambientes Atingidos]]),0)</f>
        <v>0</v>
      </c>
      <c r="BW344" s="83" t="str">
        <f t="shared" si="168"/>
        <v/>
      </c>
      <c r="BX344" s="82">
        <f>IFERROR(FIND("UC estadual/municipal",consulta_completa__11[[#This Row],[13 - Ocorrências/Ambientes Atingidos]]),0)</f>
        <v>0</v>
      </c>
      <c r="BY344" s="83" t="str">
        <f t="shared" si="169"/>
        <v/>
      </c>
      <c r="BZ344" s="82">
        <f>IFERROR(FIND("Outro(s)",consulta_completa__11[[#This Row],[13 - Ocorrências/Ambientes Atingidos]]),0)</f>
        <v>0</v>
      </c>
      <c r="CA344" s="83" t="str">
        <f t="shared" si="170"/>
        <v/>
      </c>
      <c r="CB344" s="82">
        <f>IFERROR(FIND("Sem dano",consulta_completa__11[[#This Row],[13 - Ocorrências/Ambientes Atingidos]]),0)</f>
        <v>0</v>
      </c>
      <c r="CC344" s="83" t="str">
        <f t="shared" si="171"/>
        <v/>
      </c>
      <c r="CD344" s="82" t="str">
        <f>IF(consulta_completa__11[[#This Row],[13 - Ocorrências/Ambientes Atingidos]]="","X","")</f>
        <v/>
      </c>
      <c r="CE344" s="84">
        <f>IFERROR(FIND("IBAMA",consulta_completa__11[[#This Row],[14 - Inst. Atuando no Local]]),0)</f>
        <v>0</v>
      </c>
      <c r="CF344" s="84" t="str">
        <f t="shared" si="172"/>
        <v/>
      </c>
      <c r="CG344" s="84">
        <f>IFERROR(FIND("OEMA",consulta_completa__11[[#This Row],[14 - Inst. Atuando no Local]]),0)</f>
        <v>0</v>
      </c>
      <c r="CH344" s="84" t="str">
        <f t="shared" si="173"/>
        <v/>
      </c>
      <c r="CI344" s="84">
        <f>IFERROR(FIND("DEFESA CIVIL",consulta_completa__11[[#This Row],[14 - Inst. Atuando no Local]]),0)</f>
        <v>0</v>
      </c>
      <c r="CJ344" s="84" t="str">
        <f t="shared" si="174"/>
        <v/>
      </c>
      <c r="CK344" s="84">
        <f>IFERROR(FIND("CORPO DE BOMBEIROS",consulta_completa__11[[#This Row],[14 - Inst. Atuando no Local]]),0)</f>
        <v>0</v>
      </c>
      <c r="CL344" s="84" t="str">
        <f t="shared" si="175"/>
        <v/>
      </c>
      <c r="CM344" s="84">
        <f>IFERROR(FIND("POLÍCIA RODOVIÁRIA",consulta_completa__11[[#This Row],[14 - Inst. Atuando no Local]]),0)</f>
        <v>0</v>
      </c>
      <c r="CN344" s="84" t="str">
        <f t="shared" si="176"/>
        <v/>
      </c>
      <c r="CO344" s="84">
        <f>IFERROR(FIND("POLÍCIA MILITAR",consulta_completa__11[[#This Row],[14 - Inst. Atuando no Local]]),0)</f>
        <v>0</v>
      </c>
      <c r="CP344" s="84" t="str">
        <f t="shared" si="177"/>
        <v/>
      </c>
      <c r="CQ344" s="84">
        <f>IFERROR(FIND("POLÍCIA CIVIL",consulta_completa__11[[#This Row],[14 - Inst. Atuando no Local]]),0)</f>
        <v>0</v>
      </c>
      <c r="CR344" s="84" t="str">
        <f t="shared" si="178"/>
        <v/>
      </c>
      <c r="CS344" s="84">
        <f>IFERROR(FIND("MARINHA DO BRASIL",consulta_completa__11[[#This Row],[14 - Inst. Atuando no Local]]),0)</f>
        <v>0</v>
      </c>
      <c r="CT344" s="84" t="str">
        <f t="shared" si="179"/>
        <v/>
      </c>
      <c r="CU344" s="84">
        <f>IFERROR(FIND("EMPRESA ESPECIALIZADA EM ATENDIMENTO",consulta_completa__11[[#This Row],[14 - Inst. Atuando no Local]]),0)</f>
        <v>0</v>
      </c>
      <c r="CV344" s="84" t="str">
        <f t="shared" si="180"/>
        <v/>
      </c>
      <c r="CW344" s="84">
        <f>IFERROR(FIND("IBAMA",consulta_completa__11[[#This Row],[14 - Inst. Atuando no Local]]),0)</f>
        <v>0</v>
      </c>
      <c r="CX344" s="84" t="str">
        <f t="shared" si="181"/>
        <v/>
      </c>
      <c r="CY344" s="84" t="str">
        <f>IF(consulta_completa__11[[#This Row],[14 - Inst. Atuando no Local]]="","X","")</f>
        <v>X</v>
      </c>
      <c r="CZ344" s="84">
        <f>IFERROR(FIND("OUTRA (S)",consulta_completa__11[[#This Row],[14 - Inst. Atuando no Local]]),0)</f>
        <v>0</v>
      </c>
      <c r="DA344" s="84" t="str">
        <f t="shared" si="182"/>
        <v/>
      </c>
      <c r="DB344" s="35" t="str">
        <f t="shared" si="183"/>
        <v>Sim</v>
      </c>
      <c r="DC344" s="35" t="str">
        <f t="shared" si="184"/>
        <v>Não</v>
      </c>
      <c r="DD344" s="35" t="str">
        <f t="shared" si="185"/>
        <v>Sim</v>
      </c>
      <c r="DE344" s="87" t="str">
        <f t="shared" si="156"/>
        <v>Federal</v>
      </c>
    </row>
    <row r="345" spans="1:109">
      <c r="A345" s="14">
        <v>202552128833</v>
      </c>
      <c r="B345" s="1">
        <v>45797</v>
      </c>
      <c r="C345" t="s">
        <v>160</v>
      </c>
      <c r="D345" t="s">
        <v>161</v>
      </c>
      <c r="E345" t="s">
        <v>162</v>
      </c>
      <c r="F345" t="s">
        <v>163</v>
      </c>
      <c r="G345" t="s">
        <v>113</v>
      </c>
      <c r="H345" t="s">
        <v>114</v>
      </c>
      <c r="I345" t="s">
        <v>114</v>
      </c>
      <c r="J345" t="s">
        <v>945</v>
      </c>
      <c r="K345" t="s">
        <v>2633</v>
      </c>
      <c r="L345" t="s">
        <v>166</v>
      </c>
      <c r="M345" t="s">
        <v>140</v>
      </c>
      <c r="N345" t="s">
        <v>119</v>
      </c>
      <c r="O345" t="s">
        <v>120</v>
      </c>
      <c r="P345" t="s">
        <v>355</v>
      </c>
      <c r="Q345" t="s">
        <v>167</v>
      </c>
      <c r="R345" t="s">
        <v>123</v>
      </c>
      <c r="S345" t="s">
        <v>113</v>
      </c>
      <c r="T345" t="s">
        <v>113</v>
      </c>
      <c r="U345" t="s">
        <v>2194</v>
      </c>
      <c r="V345" t="s">
        <v>1624</v>
      </c>
      <c r="Z345" t="s">
        <v>1625</v>
      </c>
      <c r="AA345" t="s">
        <v>3292</v>
      </c>
      <c r="AB345" t="s">
        <v>2667</v>
      </c>
      <c r="AC345" t="s">
        <v>173</v>
      </c>
      <c r="AD345">
        <v>1</v>
      </c>
      <c r="AE345" t="s">
        <v>1627</v>
      </c>
      <c r="AF345" t="s">
        <v>113</v>
      </c>
      <c r="AG345" t="s">
        <v>113</v>
      </c>
      <c r="AH345" t="s">
        <v>131</v>
      </c>
      <c r="AI345" t="s">
        <v>132</v>
      </c>
      <c r="AJ345" t="s">
        <v>131</v>
      </c>
      <c r="AK345" t="s">
        <v>1628</v>
      </c>
      <c r="AL345" t="s">
        <v>113</v>
      </c>
      <c r="AM345" t="s">
        <v>2042</v>
      </c>
      <c r="AN345" t="s">
        <v>1629</v>
      </c>
      <c r="AO345" t="s">
        <v>225</v>
      </c>
      <c r="AP345">
        <v>41988207121</v>
      </c>
      <c r="AQ345" t="s">
        <v>178</v>
      </c>
      <c r="AR345" t="s">
        <v>113</v>
      </c>
      <c r="AS345" t="s">
        <v>113</v>
      </c>
      <c r="AT345" t="s">
        <v>113</v>
      </c>
      <c r="AU345" t="s">
        <v>113</v>
      </c>
      <c r="AW345" t="s">
        <v>113</v>
      </c>
      <c r="AX345" s="82">
        <f>IFERROR(FIND("Óbitos/feridos",consulta_completa__11[[#This Row],[13 - Ocorrências/Ambientes Atingidos]]),0)</f>
        <v>0</v>
      </c>
      <c r="AY345" s="83" t="str">
        <f t="shared" si="157"/>
        <v/>
      </c>
      <c r="AZ345" s="82">
        <f>IFERROR(FIND("População afetada/evacuada",consulta_completa__11[[#This Row],[13 - Ocorrências/Ambientes Atingidos]]),0)</f>
        <v>0</v>
      </c>
      <c r="BA345" s="82" t="str">
        <f t="shared" si="158"/>
        <v/>
      </c>
      <c r="BB345" s="82">
        <f>IFERROR(FIND("Suspensão de abastecimento de água",consulta_completa__11[[#This Row],[13 - Ocorrências/Ambientes Atingidos]]),0)</f>
        <v>0</v>
      </c>
      <c r="BC345" s="83" t="str">
        <f t="shared" si="186"/>
        <v/>
      </c>
      <c r="BD345" s="82">
        <f>IFERROR(FIND("Rio/córrego",consulta_completa__11[[#This Row],[13 - Ocorrências/Ambientes Atingidos]]),0)</f>
        <v>0</v>
      </c>
      <c r="BE345" s="83" t="str">
        <f t="shared" si="159"/>
        <v/>
      </c>
      <c r="BF345" s="82">
        <f>IFERROR(FIND("Lago",consulta_completa__11[[#This Row],[13 - Ocorrências/Ambientes Atingidos]]),0)</f>
        <v>0</v>
      </c>
      <c r="BG345" s="83" t="str">
        <f t="shared" si="160"/>
        <v/>
      </c>
      <c r="BH345" s="82">
        <f>IFERROR(FIND("Mar",consulta_completa__11[[#This Row],[13 - Ocorrências/Ambientes Atingidos]]),0)</f>
        <v>0</v>
      </c>
      <c r="BI345" s="83" t="str">
        <f t="shared" si="161"/>
        <v/>
      </c>
      <c r="BJ345" s="82">
        <f>IFERROR(FIND("Praia",consulta_completa__11[[#This Row],[13 - Ocorrências/Ambientes Atingidos]]),0)</f>
        <v>0</v>
      </c>
      <c r="BK345" s="83" t="str">
        <f t="shared" si="162"/>
        <v/>
      </c>
      <c r="BL345" s="82">
        <f>IFERROR(FIND("Solo",consulta_completa__11[[#This Row],[13 - Ocorrências/Ambientes Atingidos]]),0)</f>
        <v>1</v>
      </c>
      <c r="BM345" s="83" t="str">
        <f t="shared" si="163"/>
        <v>X</v>
      </c>
      <c r="BN345" s="82">
        <f>IFERROR(FIND("Águas subterrâneas",consulta_completa__11[[#This Row],[13 - Ocorrências/Ambientes Atingidos]]),0)</f>
        <v>0</v>
      </c>
      <c r="BO345" s="83" t="str">
        <f t="shared" si="164"/>
        <v/>
      </c>
      <c r="BP345" s="82">
        <f>IFERROR(FIND("Atmosfera",consulta_completa__11[[#This Row],[13 - Ocorrências/Ambientes Atingidos]]),0)</f>
        <v>0</v>
      </c>
      <c r="BQ345" s="83" t="str">
        <f t="shared" si="165"/>
        <v/>
      </c>
      <c r="BR345" s="82">
        <f>IFERROR(FIND("Flora",consulta_completa__11[[#This Row],[13 - Ocorrências/Ambientes Atingidos]]),0)</f>
        <v>0</v>
      </c>
      <c r="BS345" s="83" t="str">
        <f t="shared" si="166"/>
        <v/>
      </c>
      <c r="BT345" s="82">
        <f>IFERROR(FIND("Fauna",consulta_completa__11[[#This Row],[13 - Ocorrências/Ambientes Atingidos]]),0)</f>
        <v>0</v>
      </c>
      <c r="BU345" s="83" t="str">
        <f t="shared" si="167"/>
        <v/>
      </c>
      <c r="BV345" s="82">
        <f>IFERROR(FIND("UC federal",consulta_completa__11[[#This Row],[13 - Ocorrências/Ambientes Atingidos]]),0)</f>
        <v>0</v>
      </c>
      <c r="BW345" s="83" t="str">
        <f t="shared" si="168"/>
        <v/>
      </c>
      <c r="BX345" s="82">
        <f>IFERROR(FIND("UC estadual/municipal",consulta_completa__11[[#This Row],[13 - Ocorrências/Ambientes Atingidos]]),0)</f>
        <v>0</v>
      </c>
      <c r="BY345" s="83" t="str">
        <f t="shared" si="169"/>
        <v/>
      </c>
      <c r="BZ345" s="82">
        <f>IFERROR(FIND("Outro(s)",consulta_completa__11[[#This Row],[13 - Ocorrências/Ambientes Atingidos]]),0)</f>
        <v>0</v>
      </c>
      <c r="CA345" s="83" t="str">
        <f t="shared" si="170"/>
        <v/>
      </c>
      <c r="CB345" s="82">
        <f>IFERROR(FIND("Sem dano",consulta_completa__11[[#This Row],[13 - Ocorrências/Ambientes Atingidos]]),0)</f>
        <v>0</v>
      </c>
      <c r="CC345" s="83" t="str">
        <f t="shared" si="171"/>
        <v/>
      </c>
      <c r="CD345" s="82" t="str">
        <f>IF(consulta_completa__11[[#This Row],[13 - Ocorrências/Ambientes Atingidos]]="","X","")</f>
        <v/>
      </c>
      <c r="CE345" s="84">
        <f>IFERROR(FIND("IBAMA",consulta_completa__11[[#This Row],[14 - Inst. Atuando no Local]]),0)</f>
        <v>0</v>
      </c>
      <c r="CF345" s="84" t="str">
        <f t="shared" si="172"/>
        <v/>
      </c>
      <c r="CG345" s="84">
        <f>IFERROR(FIND("OEMA",consulta_completa__11[[#This Row],[14 - Inst. Atuando no Local]]),0)</f>
        <v>0</v>
      </c>
      <c r="CH345" s="84" t="str">
        <f t="shared" si="173"/>
        <v/>
      </c>
      <c r="CI345" s="84">
        <f>IFERROR(FIND("DEFESA CIVIL",consulta_completa__11[[#This Row],[14 - Inst. Atuando no Local]]),0)</f>
        <v>0</v>
      </c>
      <c r="CJ345" s="84" t="str">
        <f t="shared" si="174"/>
        <v/>
      </c>
      <c r="CK345" s="84">
        <f>IFERROR(FIND("CORPO DE BOMBEIROS",consulta_completa__11[[#This Row],[14 - Inst. Atuando no Local]]),0)</f>
        <v>0</v>
      </c>
      <c r="CL345" s="84" t="str">
        <f t="shared" si="175"/>
        <v/>
      </c>
      <c r="CM345" s="84">
        <f>IFERROR(FIND("POLÍCIA RODOVIÁRIA",consulta_completa__11[[#This Row],[14 - Inst. Atuando no Local]]),0)</f>
        <v>0</v>
      </c>
      <c r="CN345" s="84" t="str">
        <f t="shared" si="176"/>
        <v/>
      </c>
      <c r="CO345" s="84">
        <f>IFERROR(FIND("POLÍCIA MILITAR",consulta_completa__11[[#This Row],[14 - Inst. Atuando no Local]]),0)</f>
        <v>0</v>
      </c>
      <c r="CP345" s="84" t="str">
        <f t="shared" si="177"/>
        <v/>
      </c>
      <c r="CQ345" s="84">
        <f>IFERROR(FIND("POLÍCIA CIVIL",consulta_completa__11[[#This Row],[14 - Inst. Atuando no Local]]),0)</f>
        <v>0</v>
      </c>
      <c r="CR345" s="84" t="str">
        <f t="shared" si="178"/>
        <v/>
      </c>
      <c r="CS345" s="84">
        <f>IFERROR(FIND("MARINHA DO BRASIL",consulta_completa__11[[#This Row],[14 - Inst. Atuando no Local]]),0)</f>
        <v>0</v>
      </c>
      <c r="CT345" s="84" t="str">
        <f t="shared" si="179"/>
        <v/>
      </c>
      <c r="CU345" s="84">
        <f>IFERROR(FIND("EMPRESA ESPECIALIZADA EM ATENDIMENTO",consulta_completa__11[[#This Row],[14 - Inst. Atuando no Local]]),0)</f>
        <v>0</v>
      </c>
      <c r="CV345" s="84" t="str">
        <f t="shared" si="180"/>
        <v/>
      </c>
      <c r="CW345" s="84">
        <f>IFERROR(FIND("IBAMA",consulta_completa__11[[#This Row],[14 - Inst. Atuando no Local]]),0)</f>
        <v>0</v>
      </c>
      <c r="CX345" s="84" t="str">
        <f t="shared" si="181"/>
        <v/>
      </c>
      <c r="CY345" s="84" t="str">
        <f>IF(consulta_completa__11[[#This Row],[14 - Inst. Atuando no Local]]="","X","")</f>
        <v/>
      </c>
      <c r="CZ345" s="84">
        <f>IFERROR(FIND("OUTRA (S)",consulta_completa__11[[#This Row],[14 - Inst. Atuando no Local]]),0)</f>
        <v>0</v>
      </c>
      <c r="DA345" s="84" t="str">
        <f t="shared" si="182"/>
        <v/>
      </c>
      <c r="DB345" s="35" t="str">
        <f t="shared" si="183"/>
        <v>Sim</v>
      </c>
      <c r="DC345" s="35" t="str">
        <f t="shared" si="184"/>
        <v>Não</v>
      </c>
      <c r="DD345" s="35" t="str">
        <f t="shared" si="185"/>
        <v>Sim</v>
      </c>
      <c r="DE345" s="87" t="str">
        <f t="shared" si="156"/>
        <v>Federal</v>
      </c>
    </row>
    <row r="346" spans="1:109">
      <c r="A346" s="14">
        <v>202552268418</v>
      </c>
      <c r="B346" s="1">
        <v>45798</v>
      </c>
      <c r="C346" t="s">
        <v>581</v>
      </c>
      <c r="D346" t="s">
        <v>254</v>
      </c>
      <c r="E346" t="s">
        <v>139</v>
      </c>
      <c r="F346" t="s">
        <v>112</v>
      </c>
      <c r="G346" t="s">
        <v>113</v>
      </c>
      <c r="H346" t="s">
        <v>114</v>
      </c>
      <c r="I346" t="s">
        <v>114</v>
      </c>
      <c r="J346" t="s">
        <v>441</v>
      </c>
      <c r="K346" t="s">
        <v>3293</v>
      </c>
      <c r="L346" t="s">
        <v>117</v>
      </c>
      <c r="M346" t="s">
        <v>140</v>
      </c>
      <c r="N346" t="s">
        <v>141</v>
      </c>
      <c r="O346" t="s">
        <v>185</v>
      </c>
      <c r="P346" t="s">
        <v>121</v>
      </c>
      <c r="Q346" t="s">
        <v>143</v>
      </c>
      <c r="R346" t="s">
        <v>123</v>
      </c>
      <c r="S346" t="s">
        <v>113</v>
      </c>
      <c r="T346" t="s">
        <v>3294</v>
      </c>
      <c r="U346" t="s">
        <v>145</v>
      </c>
      <c r="V346" t="s">
        <v>3295</v>
      </c>
      <c r="Z346" t="s">
        <v>3296</v>
      </c>
      <c r="AA346" t="s">
        <v>113</v>
      </c>
      <c r="AB346" t="s">
        <v>3297</v>
      </c>
      <c r="AC346" t="s">
        <v>113</v>
      </c>
      <c r="AD346">
        <v>2</v>
      </c>
      <c r="AE346" t="s">
        <v>113</v>
      </c>
      <c r="AF346" t="s">
        <v>3298</v>
      </c>
      <c r="AG346" t="s">
        <v>3299</v>
      </c>
      <c r="AH346" t="s">
        <v>131</v>
      </c>
      <c r="AI346" t="s">
        <v>131</v>
      </c>
      <c r="AJ346" t="s">
        <v>131</v>
      </c>
      <c r="AK346" t="s">
        <v>3300</v>
      </c>
      <c r="AL346" t="s">
        <v>3301</v>
      </c>
      <c r="AM346" t="s">
        <v>153</v>
      </c>
      <c r="AN346" t="s">
        <v>154</v>
      </c>
      <c r="AO346" t="s">
        <v>155</v>
      </c>
      <c r="AP346">
        <v>6133161070</v>
      </c>
      <c r="AQ346" t="s">
        <v>156</v>
      </c>
      <c r="AR346" t="s">
        <v>113</v>
      </c>
      <c r="AS346" t="s">
        <v>113</v>
      </c>
      <c r="AT346" t="s">
        <v>3302</v>
      </c>
      <c r="AU346" t="s">
        <v>592</v>
      </c>
      <c r="AV346">
        <v>1730000000</v>
      </c>
      <c r="AW346" t="s">
        <v>159</v>
      </c>
      <c r="AX346" s="82">
        <f>IFERROR(FIND("Óbitos/feridos",consulta_completa__11[[#This Row],[13 - Ocorrências/Ambientes Atingidos]]),0)</f>
        <v>0</v>
      </c>
      <c r="AY346" s="83" t="str">
        <f t="shared" si="157"/>
        <v/>
      </c>
      <c r="AZ346" s="82">
        <f>IFERROR(FIND("População afetada/evacuada",consulta_completa__11[[#This Row],[13 - Ocorrências/Ambientes Atingidos]]),0)</f>
        <v>0</v>
      </c>
      <c r="BA346" s="82" t="str">
        <f t="shared" si="158"/>
        <v/>
      </c>
      <c r="BB346" s="82">
        <f>IFERROR(FIND("Suspensão de abastecimento de água",consulta_completa__11[[#This Row],[13 - Ocorrências/Ambientes Atingidos]]),0)</f>
        <v>0</v>
      </c>
      <c r="BC346" s="83" t="str">
        <f t="shared" si="186"/>
        <v/>
      </c>
      <c r="BD346" s="82">
        <f>IFERROR(FIND("Rio/córrego",consulta_completa__11[[#This Row],[13 - Ocorrências/Ambientes Atingidos]]),0)</f>
        <v>0</v>
      </c>
      <c r="BE346" s="83" t="str">
        <f t="shared" si="159"/>
        <v/>
      </c>
      <c r="BF346" s="82">
        <f>IFERROR(FIND("Lago",consulta_completa__11[[#This Row],[13 - Ocorrências/Ambientes Atingidos]]),0)</f>
        <v>0</v>
      </c>
      <c r="BG346" s="83" t="str">
        <f t="shared" si="160"/>
        <v/>
      </c>
      <c r="BH346" s="82">
        <f>IFERROR(FIND("Mar",consulta_completa__11[[#This Row],[13 - Ocorrências/Ambientes Atingidos]]),0)</f>
        <v>0</v>
      </c>
      <c r="BI346" s="83" t="str">
        <f t="shared" si="161"/>
        <v/>
      </c>
      <c r="BJ346" s="82">
        <f>IFERROR(FIND("Praia",consulta_completa__11[[#This Row],[13 - Ocorrências/Ambientes Atingidos]]),0)</f>
        <v>0</v>
      </c>
      <c r="BK346" s="83" t="str">
        <f t="shared" si="162"/>
        <v/>
      </c>
      <c r="BL346" s="82">
        <f>IFERROR(FIND("Solo",consulta_completa__11[[#This Row],[13 - Ocorrências/Ambientes Atingidos]]),0)</f>
        <v>1</v>
      </c>
      <c r="BM346" s="83" t="str">
        <f t="shared" si="163"/>
        <v>X</v>
      </c>
      <c r="BN346" s="82">
        <f>IFERROR(FIND("Águas subterrâneas",consulta_completa__11[[#This Row],[13 - Ocorrências/Ambientes Atingidos]]),0)</f>
        <v>0</v>
      </c>
      <c r="BO346" s="83" t="str">
        <f t="shared" si="164"/>
        <v/>
      </c>
      <c r="BP346" s="82">
        <f>IFERROR(FIND("Atmosfera",consulta_completa__11[[#This Row],[13 - Ocorrências/Ambientes Atingidos]]),0)</f>
        <v>0</v>
      </c>
      <c r="BQ346" s="83" t="str">
        <f t="shared" si="165"/>
        <v/>
      </c>
      <c r="BR346" s="82">
        <f>IFERROR(FIND("Flora",consulta_completa__11[[#This Row],[13 - Ocorrências/Ambientes Atingidos]]),0)</f>
        <v>0</v>
      </c>
      <c r="BS346" s="83" t="str">
        <f t="shared" si="166"/>
        <v/>
      </c>
      <c r="BT346" s="82">
        <f>IFERROR(FIND("Fauna",consulta_completa__11[[#This Row],[13 - Ocorrências/Ambientes Atingidos]]),0)</f>
        <v>0</v>
      </c>
      <c r="BU346" s="83" t="str">
        <f t="shared" si="167"/>
        <v/>
      </c>
      <c r="BV346" s="82">
        <f>IFERROR(FIND("UC federal",consulta_completa__11[[#This Row],[13 - Ocorrências/Ambientes Atingidos]]),0)</f>
        <v>0</v>
      </c>
      <c r="BW346" s="83" t="str">
        <f t="shared" si="168"/>
        <v/>
      </c>
      <c r="BX346" s="82">
        <f>IFERROR(FIND("UC estadual/municipal",consulta_completa__11[[#This Row],[13 - Ocorrências/Ambientes Atingidos]]),0)</f>
        <v>0</v>
      </c>
      <c r="BY346" s="83" t="str">
        <f t="shared" si="169"/>
        <v/>
      </c>
      <c r="BZ346" s="82">
        <f>IFERROR(FIND("Outro(s)",consulta_completa__11[[#This Row],[13 - Ocorrências/Ambientes Atingidos]]),0)</f>
        <v>0</v>
      </c>
      <c r="CA346" s="83" t="str">
        <f t="shared" si="170"/>
        <v/>
      </c>
      <c r="CB346" s="82">
        <f>IFERROR(FIND("Sem dano",consulta_completa__11[[#This Row],[13 - Ocorrências/Ambientes Atingidos]]),0)</f>
        <v>0</v>
      </c>
      <c r="CC346" s="83" t="str">
        <f t="shared" si="171"/>
        <v/>
      </c>
      <c r="CD346" s="82" t="str">
        <f>IF(consulta_completa__11[[#This Row],[13 - Ocorrências/Ambientes Atingidos]]="","X","")</f>
        <v/>
      </c>
      <c r="CE346" s="84">
        <f>IFERROR(FIND("IBAMA",consulta_completa__11[[#This Row],[14 - Inst. Atuando no Local]]),0)</f>
        <v>0</v>
      </c>
      <c r="CF346" s="84" t="str">
        <f t="shared" si="172"/>
        <v/>
      </c>
      <c r="CG346" s="84">
        <f>IFERROR(FIND("OEMA",consulta_completa__11[[#This Row],[14 - Inst. Atuando no Local]]),0)</f>
        <v>0</v>
      </c>
      <c r="CH346" s="84" t="str">
        <f t="shared" si="173"/>
        <v/>
      </c>
      <c r="CI346" s="84">
        <f>IFERROR(FIND("DEFESA CIVIL",consulta_completa__11[[#This Row],[14 - Inst. Atuando no Local]]),0)</f>
        <v>0</v>
      </c>
      <c r="CJ346" s="84" t="str">
        <f t="shared" si="174"/>
        <v/>
      </c>
      <c r="CK346" s="84">
        <f>IFERROR(FIND("CORPO DE BOMBEIROS",consulta_completa__11[[#This Row],[14 - Inst. Atuando no Local]]),0)</f>
        <v>0</v>
      </c>
      <c r="CL346" s="84" t="str">
        <f t="shared" si="175"/>
        <v/>
      </c>
      <c r="CM346" s="84">
        <f>IFERROR(FIND("POLÍCIA RODOVIÁRIA",consulta_completa__11[[#This Row],[14 - Inst. Atuando no Local]]),0)</f>
        <v>0</v>
      </c>
      <c r="CN346" s="84" t="str">
        <f t="shared" si="176"/>
        <v/>
      </c>
      <c r="CO346" s="84">
        <f>IFERROR(FIND("POLÍCIA MILITAR",consulta_completa__11[[#This Row],[14 - Inst. Atuando no Local]]),0)</f>
        <v>0</v>
      </c>
      <c r="CP346" s="84" t="str">
        <f t="shared" si="177"/>
        <v/>
      </c>
      <c r="CQ346" s="84">
        <f>IFERROR(FIND("POLÍCIA CIVIL",consulta_completa__11[[#This Row],[14 - Inst. Atuando no Local]]),0)</f>
        <v>0</v>
      </c>
      <c r="CR346" s="84" t="str">
        <f t="shared" si="178"/>
        <v/>
      </c>
      <c r="CS346" s="84">
        <f>IFERROR(FIND("MARINHA DO BRASIL",consulta_completa__11[[#This Row],[14 - Inst. Atuando no Local]]),0)</f>
        <v>0</v>
      </c>
      <c r="CT346" s="84" t="str">
        <f t="shared" si="179"/>
        <v/>
      </c>
      <c r="CU346" s="84">
        <f>IFERROR(FIND("EMPRESA ESPECIALIZADA EM ATENDIMENTO",consulta_completa__11[[#This Row],[14 - Inst. Atuando no Local]]),0)</f>
        <v>0</v>
      </c>
      <c r="CV346" s="84" t="str">
        <f t="shared" si="180"/>
        <v/>
      </c>
      <c r="CW346" s="84">
        <f>IFERROR(FIND("IBAMA",consulta_completa__11[[#This Row],[14 - Inst. Atuando no Local]]),0)</f>
        <v>0</v>
      </c>
      <c r="CX346" s="84" t="str">
        <f t="shared" si="181"/>
        <v/>
      </c>
      <c r="CY346" s="84" t="str">
        <f>IF(consulta_completa__11[[#This Row],[14 - Inst. Atuando no Local]]="","X","")</f>
        <v/>
      </c>
      <c r="CZ346" s="84">
        <f>IFERROR(FIND("OUTRA (S)",consulta_completa__11[[#This Row],[14 - Inst. Atuando no Local]]),0)</f>
        <v>0</v>
      </c>
      <c r="DA346" s="84" t="str">
        <f t="shared" si="182"/>
        <v/>
      </c>
      <c r="DB346" s="35" t="str">
        <f t="shared" si="183"/>
        <v>Sim</v>
      </c>
      <c r="DC346" s="35" t="str">
        <f t="shared" si="184"/>
        <v>Não</v>
      </c>
      <c r="DD346" s="35" t="str">
        <f t="shared" si="185"/>
        <v>Sim</v>
      </c>
      <c r="DE346" s="87" t="str">
        <f t="shared" si="156"/>
        <v>Estadual</v>
      </c>
    </row>
    <row r="347" spans="1:109">
      <c r="A347" s="14">
        <v>202552272018</v>
      </c>
      <c r="B347" s="1">
        <v>45798</v>
      </c>
      <c r="C347" t="s">
        <v>1865</v>
      </c>
      <c r="D347" t="s">
        <v>1813</v>
      </c>
      <c r="E347" t="s">
        <v>320</v>
      </c>
      <c r="F347" t="s">
        <v>112</v>
      </c>
      <c r="G347" t="s">
        <v>3303</v>
      </c>
      <c r="H347" t="s">
        <v>2621</v>
      </c>
      <c r="I347" t="s">
        <v>648</v>
      </c>
      <c r="J347" t="s">
        <v>113</v>
      </c>
      <c r="K347" t="s">
        <v>114</v>
      </c>
      <c r="L347" t="s">
        <v>114</v>
      </c>
      <c r="M347" t="s">
        <v>118</v>
      </c>
      <c r="N347" t="s">
        <v>141</v>
      </c>
      <c r="O347" t="s">
        <v>239</v>
      </c>
      <c r="P347" t="s">
        <v>121</v>
      </c>
      <c r="Q347" t="s">
        <v>122</v>
      </c>
      <c r="R347" t="s">
        <v>123</v>
      </c>
      <c r="S347" t="s">
        <v>113</v>
      </c>
      <c r="T347" t="s">
        <v>3304</v>
      </c>
      <c r="U347" t="s">
        <v>3305</v>
      </c>
      <c r="V347" t="s">
        <v>3306</v>
      </c>
      <c r="Z347" t="s">
        <v>3307</v>
      </c>
      <c r="AA347" t="s">
        <v>113</v>
      </c>
      <c r="AB347" t="s">
        <v>3308</v>
      </c>
      <c r="AC347" t="s">
        <v>3309</v>
      </c>
      <c r="AD347">
        <v>2</v>
      </c>
      <c r="AE347" t="s">
        <v>3310</v>
      </c>
      <c r="AF347" t="s">
        <v>3311</v>
      </c>
      <c r="AG347" t="s">
        <v>3312</v>
      </c>
      <c r="AH347" t="s">
        <v>131</v>
      </c>
      <c r="AI347" t="s">
        <v>131</v>
      </c>
      <c r="AJ347" t="s">
        <v>131</v>
      </c>
      <c r="AK347" t="s">
        <v>3310</v>
      </c>
      <c r="AL347" t="s">
        <v>3313</v>
      </c>
      <c r="AM347" t="s">
        <v>3314</v>
      </c>
      <c r="AN347" t="s">
        <v>113</v>
      </c>
      <c r="AO347" t="s">
        <v>113</v>
      </c>
      <c r="AP347">
        <v>98981190568</v>
      </c>
      <c r="AQ347" t="s">
        <v>3315</v>
      </c>
      <c r="AR347" t="s">
        <v>113</v>
      </c>
      <c r="AS347" t="s">
        <v>113</v>
      </c>
      <c r="AT347" t="s">
        <v>3316</v>
      </c>
      <c r="AU347" t="s">
        <v>3317</v>
      </c>
      <c r="AV347">
        <v>12000000</v>
      </c>
      <c r="AW347" t="s">
        <v>637</v>
      </c>
      <c r="AX347" s="82">
        <f>IFERROR(FIND("Óbitos/feridos",consulta_completa__11[[#This Row],[13 - Ocorrências/Ambientes Atingidos]]),0)</f>
        <v>0</v>
      </c>
      <c r="AY347" s="83" t="str">
        <f t="shared" si="157"/>
        <v/>
      </c>
      <c r="AZ347" s="82">
        <f>IFERROR(FIND("População afetada/evacuada",consulta_completa__11[[#This Row],[13 - Ocorrências/Ambientes Atingidos]]),0)</f>
        <v>0</v>
      </c>
      <c r="BA347" s="82" t="str">
        <f t="shared" si="158"/>
        <v/>
      </c>
      <c r="BB347" s="82">
        <f>IFERROR(FIND("Suspensão de abastecimento de água",consulta_completa__11[[#This Row],[13 - Ocorrências/Ambientes Atingidos]]),0)</f>
        <v>0</v>
      </c>
      <c r="BC347" s="83" t="str">
        <f t="shared" si="186"/>
        <v/>
      </c>
      <c r="BD347" s="82">
        <f>IFERROR(FIND("Rio/córrego",consulta_completa__11[[#This Row],[13 - Ocorrências/Ambientes Atingidos]]),0)</f>
        <v>0</v>
      </c>
      <c r="BE347" s="83" t="str">
        <f t="shared" si="159"/>
        <v/>
      </c>
      <c r="BF347" s="82">
        <f>IFERROR(FIND("Lago",consulta_completa__11[[#This Row],[13 - Ocorrências/Ambientes Atingidos]]),0)</f>
        <v>0</v>
      </c>
      <c r="BG347" s="83" t="str">
        <f t="shared" si="160"/>
        <v/>
      </c>
      <c r="BH347" s="82">
        <f>IFERROR(FIND("Mar",consulta_completa__11[[#This Row],[13 - Ocorrências/Ambientes Atingidos]]),0)</f>
        <v>1</v>
      </c>
      <c r="BI347" s="83" t="str">
        <f t="shared" si="161"/>
        <v>X</v>
      </c>
      <c r="BJ347" s="82">
        <f>IFERROR(FIND("Praia",consulta_completa__11[[#This Row],[13 - Ocorrências/Ambientes Atingidos]]),0)</f>
        <v>0</v>
      </c>
      <c r="BK347" s="83" t="str">
        <f t="shared" si="162"/>
        <v/>
      </c>
      <c r="BL347" s="82">
        <f>IFERROR(FIND("Solo",consulta_completa__11[[#This Row],[13 - Ocorrências/Ambientes Atingidos]]),0)</f>
        <v>0</v>
      </c>
      <c r="BM347" s="83" t="str">
        <f t="shared" si="163"/>
        <v/>
      </c>
      <c r="BN347" s="82">
        <f>IFERROR(FIND("Águas subterrâneas",consulta_completa__11[[#This Row],[13 - Ocorrências/Ambientes Atingidos]]),0)</f>
        <v>0</v>
      </c>
      <c r="BO347" s="83" t="str">
        <f t="shared" si="164"/>
        <v/>
      </c>
      <c r="BP347" s="82">
        <f>IFERROR(FIND("Atmosfera",consulta_completa__11[[#This Row],[13 - Ocorrências/Ambientes Atingidos]]),0)</f>
        <v>0</v>
      </c>
      <c r="BQ347" s="83" t="str">
        <f t="shared" si="165"/>
        <v/>
      </c>
      <c r="BR347" s="82">
        <f>IFERROR(FIND("Flora",consulta_completa__11[[#This Row],[13 - Ocorrências/Ambientes Atingidos]]),0)</f>
        <v>0</v>
      </c>
      <c r="BS347" s="83" t="str">
        <f t="shared" si="166"/>
        <v/>
      </c>
      <c r="BT347" s="82">
        <f>IFERROR(FIND("Fauna",consulta_completa__11[[#This Row],[13 - Ocorrências/Ambientes Atingidos]]),0)</f>
        <v>0</v>
      </c>
      <c r="BU347" s="83" t="str">
        <f t="shared" si="167"/>
        <v/>
      </c>
      <c r="BV347" s="82">
        <f>IFERROR(FIND("UC federal",consulta_completa__11[[#This Row],[13 - Ocorrências/Ambientes Atingidos]]),0)</f>
        <v>0</v>
      </c>
      <c r="BW347" s="83" t="str">
        <f t="shared" si="168"/>
        <v/>
      </c>
      <c r="BX347" s="82">
        <f>IFERROR(FIND("UC estadual/municipal",consulta_completa__11[[#This Row],[13 - Ocorrências/Ambientes Atingidos]]),0)</f>
        <v>0</v>
      </c>
      <c r="BY347" s="83" t="str">
        <f t="shared" si="169"/>
        <v/>
      </c>
      <c r="BZ347" s="82">
        <f>IFERROR(FIND("Outro(s)",consulta_completa__11[[#This Row],[13 - Ocorrências/Ambientes Atingidos]]),0)</f>
        <v>0</v>
      </c>
      <c r="CA347" s="83" t="str">
        <f t="shared" si="170"/>
        <v/>
      </c>
      <c r="CB347" s="82">
        <f>IFERROR(FIND("Sem dano",consulta_completa__11[[#This Row],[13 - Ocorrências/Ambientes Atingidos]]),0)</f>
        <v>0</v>
      </c>
      <c r="CC347" s="83" t="str">
        <f t="shared" si="171"/>
        <v/>
      </c>
      <c r="CD347" s="82" t="str">
        <f>IF(consulta_completa__11[[#This Row],[13 - Ocorrências/Ambientes Atingidos]]="","X","")</f>
        <v/>
      </c>
      <c r="CE347" s="84">
        <f>IFERROR(FIND("IBAMA",consulta_completa__11[[#This Row],[14 - Inst. Atuando no Local]]),0)</f>
        <v>0</v>
      </c>
      <c r="CF347" s="84" t="str">
        <f t="shared" si="172"/>
        <v/>
      </c>
      <c r="CG347" s="84">
        <f>IFERROR(FIND("OEMA",consulta_completa__11[[#This Row],[14 - Inst. Atuando no Local]]),0)</f>
        <v>0</v>
      </c>
      <c r="CH347" s="84" t="str">
        <f t="shared" si="173"/>
        <v/>
      </c>
      <c r="CI347" s="84">
        <f>IFERROR(FIND("DEFESA CIVIL",consulta_completa__11[[#This Row],[14 - Inst. Atuando no Local]]),0)</f>
        <v>0</v>
      </c>
      <c r="CJ347" s="84" t="str">
        <f t="shared" si="174"/>
        <v/>
      </c>
      <c r="CK347" s="84">
        <f>IFERROR(FIND("CORPO DE BOMBEIROS",consulta_completa__11[[#This Row],[14 - Inst. Atuando no Local]]),0)</f>
        <v>0</v>
      </c>
      <c r="CL347" s="84" t="str">
        <f t="shared" si="175"/>
        <v/>
      </c>
      <c r="CM347" s="84">
        <f>IFERROR(FIND("POLÍCIA RODOVIÁRIA",consulta_completa__11[[#This Row],[14 - Inst. Atuando no Local]]),0)</f>
        <v>0</v>
      </c>
      <c r="CN347" s="84" t="str">
        <f t="shared" si="176"/>
        <v/>
      </c>
      <c r="CO347" s="84">
        <f>IFERROR(FIND("POLÍCIA MILITAR",consulta_completa__11[[#This Row],[14 - Inst. Atuando no Local]]),0)</f>
        <v>0</v>
      </c>
      <c r="CP347" s="84" t="str">
        <f t="shared" si="177"/>
        <v/>
      </c>
      <c r="CQ347" s="84">
        <f>IFERROR(FIND("POLÍCIA CIVIL",consulta_completa__11[[#This Row],[14 - Inst. Atuando no Local]]),0)</f>
        <v>0</v>
      </c>
      <c r="CR347" s="84" t="str">
        <f t="shared" si="178"/>
        <v/>
      </c>
      <c r="CS347" s="84">
        <f>IFERROR(FIND("MARINHA DO BRASIL",consulta_completa__11[[#This Row],[14 - Inst. Atuando no Local]]),0)</f>
        <v>0</v>
      </c>
      <c r="CT347" s="84" t="str">
        <f t="shared" si="179"/>
        <v/>
      </c>
      <c r="CU347" s="84">
        <f>IFERROR(FIND("EMPRESA ESPECIALIZADA EM ATENDIMENTO",consulta_completa__11[[#This Row],[14 - Inst. Atuando no Local]]),0)</f>
        <v>0</v>
      </c>
      <c r="CV347" s="84" t="str">
        <f t="shared" si="180"/>
        <v/>
      </c>
      <c r="CW347" s="84">
        <f>IFERROR(FIND("IBAMA",consulta_completa__11[[#This Row],[14 - Inst. Atuando no Local]]),0)</f>
        <v>0</v>
      </c>
      <c r="CX347" s="84" t="str">
        <f t="shared" si="181"/>
        <v/>
      </c>
      <c r="CY347" s="84" t="str">
        <f>IF(consulta_completa__11[[#This Row],[14 - Inst. Atuando no Local]]="","X","")</f>
        <v/>
      </c>
      <c r="CZ347" s="84">
        <f>IFERROR(FIND("OUTRA (S)",consulta_completa__11[[#This Row],[14 - Inst. Atuando no Local]]),0)</f>
        <v>0</v>
      </c>
      <c r="DA347" s="84" t="str">
        <f t="shared" si="182"/>
        <v/>
      </c>
      <c r="DB347" s="35" t="str">
        <f t="shared" si="183"/>
        <v>Sim</v>
      </c>
      <c r="DC347" s="35" t="str">
        <f t="shared" si="184"/>
        <v>Não</v>
      </c>
      <c r="DD347" s="35" t="str">
        <f t="shared" si="185"/>
        <v>Sim</v>
      </c>
      <c r="DE347" s="87" t="str">
        <f t="shared" si="156"/>
        <v>Estadual</v>
      </c>
    </row>
    <row r="348" spans="1:109">
      <c r="A348" s="14">
        <v>202552243215</v>
      </c>
      <c r="B348" s="1">
        <v>45799</v>
      </c>
      <c r="C348" t="s">
        <v>109</v>
      </c>
      <c r="D348" t="s">
        <v>110</v>
      </c>
      <c r="E348" t="s">
        <v>139</v>
      </c>
      <c r="F348" t="s">
        <v>112</v>
      </c>
      <c r="G348" t="s">
        <v>113</v>
      </c>
      <c r="H348" t="s">
        <v>114</v>
      </c>
      <c r="I348" t="s">
        <v>114</v>
      </c>
      <c r="J348" t="s">
        <v>113</v>
      </c>
      <c r="K348" t="s">
        <v>114</v>
      </c>
      <c r="L348" t="s">
        <v>114</v>
      </c>
      <c r="M348" t="s">
        <v>118</v>
      </c>
      <c r="N348" t="s">
        <v>119</v>
      </c>
      <c r="O348" t="s">
        <v>239</v>
      </c>
      <c r="P348" t="s">
        <v>142</v>
      </c>
      <c r="Q348" t="s">
        <v>143</v>
      </c>
      <c r="R348" t="s">
        <v>123</v>
      </c>
      <c r="S348" t="s">
        <v>124</v>
      </c>
      <c r="T348" t="s">
        <v>3154</v>
      </c>
      <c r="U348" t="s">
        <v>3318</v>
      </c>
      <c r="V348" t="s">
        <v>2970</v>
      </c>
      <c r="Z348" t="s">
        <v>113</v>
      </c>
      <c r="AA348" t="s">
        <v>113</v>
      </c>
      <c r="AB348" t="s">
        <v>3158</v>
      </c>
      <c r="AC348" t="s">
        <v>3159</v>
      </c>
      <c r="AD348">
        <v>1</v>
      </c>
      <c r="AE348" t="s">
        <v>3319</v>
      </c>
      <c r="AF348" t="s">
        <v>113</v>
      </c>
      <c r="AG348" t="s">
        <v>113</v>
      </c>
      <c r="AH348" t="s">
        <v>131</v>
      </c>
      <c r="AI348" t="s">
        <v>131</v>
      </c>
      <c r="AJ348" t="s">
        <v>131</v>
      </c>
      <c r="AK348" t="s">
        <v>3320</v>
      </c>
      <c r="AL348" t="s">
        <v>3321</v>
      </c>
      <c r="AM348" t="s">
        <v>3161</v>
      </c>
      <c r="AN348" t="s">
        <v>113</v>
      </c>
      <c r="AO348" t="s">
        <v>113</v>
      </c>
      <c r="AQ348" t="s">
        <v>3162</v>
      </c>
      <c r="AR348" t="s">
        <v>113</v>
      </c>
      <c r="AS348" t="s">
        <v>113</v>
      </c>
      <c r="AT348" t="s">
        <v>113</v>
      </c>
      <c r="AU348" t="s">
        <v>113</v>
      </c>
      <c r="AW348" t="s">
        <v>159</v>
      </c>
      <c r="AX348" s="82">
        <f>IFERROR(FIND("Óbitos/feridos",consulta_completa__11[[#This Row],[13 - Ocorrências/Ambientes Atingidos]]),0)</f>
        <v>0</v>
      </c>
      <c r="AY348" s="83" t="str">
        <f t="shared" si="157"/>
        <v/>
      </c>
      <c r="AZ348" s="82">
        <f>IFERROR(FIND("População afetada/evacuada",consulta_completa__11[[#This Row],[13 - Ocorrências/Ambientes Atingidos]]),0)</f>
        <v>0</v>
      </c>
      <c r="BA348" s="82" t="str">
        <f t="shared" si="158"/>
        <v/>
      </c>
      <c r="BB348" s="82">
        <f>IFERROR(FIND("Suspensão de abastecimento de água",consulta_completa__11[[#This Row],[13 - Ocorrências/Ambientes Atingidos]]),0)</f>
        <v>0</v>
      </c>
      <c r="BC348" s="83" t="str">
        <f t="shared" si="186"/>
        <v/>
      </c>
      <c r="BD348" s="82">
        <f>IFERROR(FIND("Rio/córrego",consulta_completa__11[[#This Row],[13 - Ocorrências/Ambientes Atingidos]]),0)</f>
        <v>0</v>
      </c>
      <c r="BE348" s="83" t="str">
        <f t="shared" si="159"/>
        <v/>
      </c>
      <c r="BF348" s="82">
        <f>IFERROR(FIND("Lago",consulta_completa__11[[#This Row],[13 - Ocorrências/Ambientes Atingidos]]),0)</f>
        <v>0</v>
      </c>
      <c r="BG348" s="83" t="str">
        <f t="shared" si="160"/>
        <v/>
      </c>
      <c r="BH348" s="82">
        <f>IFERROR(FIND("Mar",consulta_completa__11[[#This Row],[13 - Ocorrências/Ambientes Atingidos]]),0)</f>
        <v>1</v>
      </c>
      <c r="BI348" s="83" t="str">
        <f t="shared" si="161"/>
        <v>X</v>
      </c>
      <c r="BJ348" s="82">
        <f>IFERROR(FIND("Praia",consulta_completa__11[[#This Row],[13 - Ocorrências/Ambientes Atingidos]]),0)</f>
        <v>0</v>
      </c>
      <c r="BK348" s="83" t="str">
        <f t="shared" si="162"/>
        <v/>
      </c>
      <c r="BL348" s="82">
        <f>IFERROR(FIND("Solo",consulta_completa__11[[#This Row],[13 - Ocorrências/Ambientes Atingidos]]),0)</f>
        <v>0</v>
      </c>
      <c r="BM348" s="83" t="str">
        <f t="shared" si="163"/>
        <v/>
      </c>
      <c r="BN348" s="82">
        <f>IFERROR(FIND("Águas subterrâneas",consulta_completa__11[[#This Row],[13 - Ocorrências/Ambientes Atingidos]]),0)</f>
        <v>0</v>
      </c>
      <c r="BO348" s="83" t="str">
        <f t="shared" si="164"/>
        <v/>
      </c>
      <c r="BP348" s="82">
        <f>IFERROR(FIND("Atmosfera",consulta_completa__11[[#This Row],[13 - Ocorrências/Ambientes Atingidos]]),0)</f>
        <v>0</v>
      </c>
      <c r="BQ348" s="83" t="str">
        <f t="shared" si="165"/>
        <v/>
      </c>
      <c r="BR348" s="82">
        <f>IFERROR(FIND("Flora",consulta_completa__11[[#This Row],[13 - Ocorrências/Ambientes Atingidos]]),0)</f>
        <v>0</v>
      </c>
      <c r="BS348" s="83" t="str">
        <f t="shared" si="166"/>
        <v/>
      </c>
      <c r="BT348" s="82">
        <f>IFERROR(FIND("Fauna",consulta_completa__11[[#This Row],[13 - Ocorrências/Ambientes Atingidos]]),0)</f>
        <v>0</v>
      </c>
      <c r="BU348" s="83" t="str">
        <f t="shared" si="167"/>
        <v/>
      </c>
      <c r="BV348" s="82">
        <f>IFERROR(FIND("UC federal",consulta_completa__11[[#This Row],[13 - Ocorrências/Ambientes Atingidos]]),0)</f>
        <v>0</v>
      </c>
      <c r="BW348" s="83" t="str">
        <f t="shared" si="168"/>
        <v/>
      </c>
      <c r="BX348" s="82">
        <f>IFERROR(FIND("UC estadual/municipal",consulta_completa__11[[#This Row],[13 - Ocorrências/Ambientes Atingidos]]),0)</f>
        <v>0</v>
      </c>
      <c r="BY348" s="83" t="str">
        <f t="shared" si="169"/>
        <v/>
      </c>
      <c r="BZ348" s="82">
        <f>IFERROR(FIND("Outro(s)",consulta_completa__11[[#This Row],[13 - Ocorrências/Ambientes Atingidos]]),0)</f>
        <v>0</v>
      </c>
      <c r="CA348" s="83" t="str">
        <f t="shared" si="170"/>
        <v/>
      </c>
      <c r="CB348" s="82">
        <f>IFERROR(FIND("Sem dano",consulta_completa__11[[#This Row],[13 - Ocorrências/Ambientes Atingidos]]),0)</f>
        <v>0</v>
      </c>
      <c r="CC348" s="83" t="str">
        <f t="shared" si="171"/>
        <v/>
      </c>
      <c r="CD348" s="82" t="str">
        <f>IF(consulta_completa__11[[#This Row],[13 - Ocorrências/Ambientes Atingidos]]="","X","")</f>
        <v/>
      </c>
      <c r="CE348" s="84">
        <f>IFERROR(FIND("IBAMA",consulta_completa__11[[#This Row],[14 - Inst. Atuando no Local]]),0)</f>
        <v>0</v>
      </c>
      <c r="CF348" s="84" t="str">
        <f t="shared" si="172"/>
        <v/>
      </c>
      <c r="CG348" s="84">
        <f>IFERROR(FIND("OEMA",consulta_completa__11[[#This Row],[14 - Inst. Atuando no Local]]),0)</f>
        <v>0</v>
      </c>
      <c r="CH348" s="84" t="str">
        <f t="shared" si="173"/>
        <v/>
      </c>
      <c r="CI348" s="84">
        <f>IFERROR(FIND("DEFESA CIVIL",consulta_completa__11[[#This Row],[14 - Inst. Atuando no Local]]),0)</f>
        <v>0</v>
      </c>
      <c r="CJ348" s="84" t="str">
        <f t="shared" si="174"/>
        <v/>
      </c>
      <c r="CK348" s="84">
        <f>IFERROR(FIND("CORPO DE BOMBEIROS",consulta_completa__11[[#This Row],[14 - Inst. Atuando no Local]]),0)</f>
        <v>0</v>
      </c>
      <c r="CL348" s="84" t="str">
        <f t="shared" si="175"/>
        <v/>
      </c>
      <c r="CM348" s="84">
        <f>IFERROR(FIND("POLÍCIA RODOVIÁRIA",consulta_completa__11[[#This Row],[14 - Inst. Atuando no Local]]),0)</f>
        <v>0</v>
      </c>
      <c r="CN348" s="84" t="str">
        <f t="shared" si="176"/>
        <v/>
      </c>
      <c r="CO348" s="84">
        <f>IFERROR(FIND("POLÍCIA MILITAR",consulta_completa__11[[#This Row],[14 - Inst. Atuando no Local]]),0)</f>
        <v>0</v>
      </c>
      <c r="CP348" s="84" t="str">
        <f t="shared" si="177"/>
        <v/>
      </c>
      <c r="CQ348" s="84">
        <f>IFERROR(FIND("POLÍCIA CIVIL",consulta_completa__11[[#This Row],[14 - Inst. Atuando no Local]]),0)</f>
        <v>0</v>
      </c>
      <c r="CR348" s="84" t="str">
        <f t="shared" si="178"/>
        <v/>
      </c>
      <c r="CS348" s="84">
        <f>IFERROR(FIND("MARINHA DO BRASIL",consulta_completa__11[[#This Row],[14 - Inst. Atuando no Local]]),0)</f>
        <v>0</v>
      </c>
      <c r="CT348" s="84" t="str">
        <f t="shared" si="179"/>
        <v/>
      </c>
      <c r="CU348" s="84">
        <f>IFERROR(FIND("EMPRESA ESPECIALIZADA EM ATENDIMENTO",consulta_completa__11[[#This Row],[14 - Inst. Atuando no Local]]),0)</f>
        <v>0</v>
      </c>
      <c r="CV348" s="84" t="str">
        <f t="shared" si="180"/>
        <v/>
      </c>
      <c r="CW348" s="84">
        <f>IFERROR(FIND("IBAMA",consulta_completa__11[[#This Row],[14 - Inst. Atuando no Local]]),0)</f>
        <v>0</v>
      </c>
      <c r="CX348" s="84" t="str">
        <f t="shared" si="181"/>
        <v/>
      </c>
      <c r="CY348" s="84" t="str">
        <f>IF(consulta_completa__11[[#This Row],[14 - Inst. Atuando no Local]]="","X","")</f>
        <v/>
      </c>
      <c r="CZ348" s="84">
        <f>IFERROR(FIND("OUTRA (S)",consulta_completa__11[[#This Row],[14 - Inst. Atuando no Local]]),0)</f>
        <v>0</v>
      </c>
      <c r="DA348" s="84" t="str">
        <f t="shared" si="182"/>
        <v/>
      </c>
      <c r="DB348" s="35" t="str">
        <f t="shared" si="183"/>
        <v>Sim</v>
      </c>
      <c r="DC348" s="35" t="str">
        <f t="shared" si="184"/>
        <v>Não</v>
      </c>
      <c r="DD348" s="35" t="str">
        <f t="shared" si="185"/>
        <v>Sim</v>
      </c>
      <c r="DE348" s="87" t="str">
        <f t="shared" si="156"/>
        <v>Federal</v>
      </c>
    </row>
    <row r="349" spans="1:109">
      <c r="A349" s="14">
        <v>202552250449</v>
      </c>
      <c r="B349" s="1">
        <v>45799</v>
      </c>
      <c r="C349" t="s">
        <v>109</v>
      </c>
      <c r="D349" t="s">
        <v>838</v>
      </c>
      <c r="E349" t="s">
        <v>286</v>
      </c>
      <c r="F349" t="s">
        <v>139</v>
      </c>
      <c r="G349" t="s">
        <v>113</v>
      </c>
      <c r="H349" t="s">
        <v>114</v>
      </c>
      <c r="I349" t="s">
        <v>114</v>
      </c>
      <c r="J349" t="s">
        <v>3322</v>
      </c>
      <c r="K349" t="s">
        <v>221</v>
      </c>
      <c r="L349" t="s">
        <v>648</v>
      </c>
      <c r="M349" t="s">
        <v>3323</v>
      </c>
      <c r="N349" t="s">
        <v>3324</v>
      </c>
      <c r="O349" t="s">
        <v>113</v>
      </c>
      <c r="P349" t="s">
        <v>142</v>
      </c>
      <c r="Q349" t="s">
        <v>122</v>
      </c>
      <c r="R349" t="s">
        <v>123</v>
      </c>
      <c r="S349" t="s">
        <v>113</v>
      </c>
      <c r="T349" t="s">
        <v>3325</v>
      </c>
      <c r="U349" t="s">
        <v>3326</v>
      </c>
      <c r="V349" t="s">
        <v>3327</v>
      </c>
      <c r="Z349" t="s">
        <v>3328</v>
      </c>
      <c r="AA349" t="s">
        <v>3329</v>
      </c>
      <c r="AB349" t="s">
        <v>3330</v>
      </c>
      <c r="AC349" t="s">
        <v>3331</v>
      </c>
      <c r="AD349">
        <v>0</v>
      </c>
      <c r="AE349" t="s">
        <v>3332</v>
      </c>
      <c r="AF349" t="s">
        <v>113</v>
      </c>
      <c r="AG349" t="s">
        <v>113</v>
      </c>
      <c r="AH349" t="s">
        <v>131</v>
      </c>
      <c r="AI349" t="s">
        <v>131</v>
      </c>
      <c r="AJ349" t="s">
        <v>132</v>
      </c>
      <c r="AK349" t="s">
        <v>113</v>
      </c>
      <c r="AL349" t="s">
        <v>113</v>
      </c>
      <c r="AM349" t="s">
        <v>3333</v>
      </c>
      <c r="AN349" t="s">
        <v>113</v>
      </c>
      <c r="AO349" t="s">
        <v>113</v>
      </c>
      <c r="AQ349" t="s">
        <v>3334</v>
      </c>
      <c r="AR349" t="s">
        <v>113</v>
      </c>
      <c r="AS349" t="s">
        <v>113</v>
      </c>
      <c r="AT349" t="s">
        <v>113</v>
      </c>
      <c r="AU349" t="s">
        <v>113</v>
      </c>
      <c r="AW349" t="s">
        <v>113</v>
      </c>
      <c r="AX349" s="82">
        <f>IFERROR(FIND("Óbitos/feridos",consulta_completa__11[[#This Row],[13 - Ocorrências/Ambientes Atingidos]]),0)</f>
        <v>0</v>
      </c>
      <c r="AY349" s="83" t="str">
        <f t="shared" si="157"/>
        <v/>
      </c>
      <c r="AZ349" s="82">
        <f>IFERROR(FIND("População afetada/evacuada",consulta_completa__11[[#This Row],[13 - Ocorrências/Ambientes Atingidos]]),0)</f>
        <v>0</v>
      </c>
      <c r="BA349" s="82" t="str">
        <f t="shared" si="158"/>
        <v/>
      </c>
      <c r="BB349" s="82">
        <f>IFERROR(FIND("Suspensão de abastecimento de água",consulta_completa__11[[#This Row],[13 - Ocorrências/Ambientes Atingidos]]),0)</f>
        <v>0</v>
      </c>
      <c r="BC349" s="83" t="str">
        <f t="shared" si="186"/>
        <v/>
      </c>
      <c r="BD349" s="82">
        <f>IFERROR(FIND("Rio/córrego",consulta_completa__11[[#This Row],[13 - Ocorrências/Ambientes Atingidos]]),0)</f>
        <v>0</v>
      </c>
      <c r="BE349" s="83" t="str">
        <f t="shared" si="159"/>
        <v/>
      </c>
      <c r="BF349" s="82">
        <f>IFERROR(FIND("Lago",consulta_completa__11[[#This Row],[13 - Ocorrências/Ambientes Atingidos]]),0)</f>
        <v>1</v>
      </c>
      <c r="BG349" s="83" t="str">
        <f t="shared" si="160"/>
        <v>X</v>
      </c>
      <c r="BH349" s="82">
        <f>IFERROR(FIND("Mar",consulta_completa__11[[#This Row],[13 - Ocorrências/Ambientes Atingidos]]),0)</f>
        <v>7</v>
      </c>
      <c r="BI349" s="83" t="str">
        <f t="shared" si="161"/>
        <v>X</v>
      </c>
      <c r="BJ349" s="82">
        <f>IFERROR(FIND("Praia",consulta_completa__11[[#This Row],[13 - Ocorrências/Ambientes Atingidos]]),0)</f>
        <v>0</v>
      </c>
      <c r="BK349" s="83" t="str">
        <f t="shared" si="162"/>
        <v/>
      </c>
      <c r="BL349" s="82">
        <f>IFERROR(FIND("Solo",consulta_completa__11[[#This Row],[13 - Ocorrências/Ambientes Atingidos]]),0)</f>
        <v>0</v>
      </c>
      <c r="BM349" s="83" t="str">
        <f t="shared" si="163"/>
        <v/>
      </c>
      <c r="BN349" s="82">
        <f>IFERROR(FIND("Águas subterrâneas",consulta_completa__11[[#This Row],[13 - Ocorrências/Ambientes Atingidos]]),0)</f>
        <v>0</v>
      </c>
      <c r="BO349" s="83" t="str">
        <f t="shared" si="164"/>
        <v/>
      </c>
      <c r="BP349" s="82">
        <f>IFERROR(FIND("Atmosfera",consulta_completa__11[[#This Row],[13 - Ocorrências/Ambientes Atingidos]]),0)</f>
        <v>0</v>
      </c>
      <c r="BQ349" s="83" t="str">
        <f t="shared" si="165"/>
        <v/>
      </c>
      <c r="BR349" s="82">
        <f>IFERROR(FIND("Flora",consulta_completa__11[[#This Row],[13 - Ocorrências/Ambientes Atingidos]]),0)</f>
        <v>0</v>
      </c>
      <c r="BS349" s="83" t="str">
        <f t="shared" si="166"/>
        <v/>
      </c>
      <c r="BT349" s="82">
        <f>IFERROR(FIND("Fauna",consulta_completa__11[[#This Row],[13 - Ocorrências/Ambientes Atingidos]]),0)</f>
        <v>0</v>
      </c>
      <c r="BU349" s="83" t="str">
        <f t="shared" si="167"/>
        <v/>
      </c>
      <c r="BV349" s="82">
        <f>IFERROR(FIND("UC federal",consulta_completa__11[[#This Row],[13 - Ocorrências/Ambientes Atingidos]]),0)</f>
        <v>0</v>
      </c>
      <c r="BW349" s="83" t="str">
        <f t="shared" si="168"/>
        <v/>
      </c>
      <c r="BX349" s="82">
        <f>IFERROR(FIND("UC estadual/municipal",consulta_completa__11[[#This Row],[13 - Ocorrências/Ambientes Atingidos]]),0)</f>
        <v>0</v>
      </c>
      <c r="BY349" s="83" t="str">
        <f t="shared" si="169"/>
        <v/>
      </c>
      <c r="BZ349" s="82">
        <f>IFERROR(FIND("Outro(s)",consulta_completa__11[[#This Row],[13 - Ocorrências/Ambientes Atingidos]]),0)</f>
        <v>0</v>
      </c>
      <c r="CA349" s="83" t="str">
        <f t="shared" si="170"/>
        <v/>
      </c>
      <c r="CB349" s="82">
        <f>IFERROR(FIND("Sem dano",consulta_completa__11[[#This Row],[13 - Ocorrências/Ambientes Atingidos]]),0)</f>
        <v>0</v>
      </c>
      <c r="CC349" s="83" t="str">
        <f t="shared" si="171"/>
        <v/>
      </c>
      <c r="CD349" s="82" t="str">
        <f>IF(consulta_completa__11[[#This Row],[13 - Ocorrências/Ambientes Atingidos]]="","X","")</f>
        <v/>
      </c>
      <c r="CE349" s="84">
        <f>IFERROR(FIND("IBAMA",consulta_completa__11[[#This Row],[14 - Inst. Atuando no Local]]),0)</f>
        <v>0</v>
      </c>
      <c r="CF349" s="84" t="str">
        <f t="shared" si="172"/>
        <v/>
      </c>
      <c r="CG349" s="84">
        <f>IFERROR(FIND("OEMA",consulta_completa__11[[#This Row],[14 - Inst. Atuando no Local]]),0)</f>
        <v>0</v>
      </c>
      <c r="CH349" s="84" t="str">
        <f t="shared" si="173"/>
        <v/>
      </c>
      <c r="CI349" s="84">
        <f>IFERROR(FIND("DEFESA CIVIL",consulta_completa__11[[#This Row],[14 - Inst. Atuando no Local]]),0)</f>
        <v>0</v>
      </c>
      <c r="CJ349" s="84" t="str">
        <f t="shared" si="174"/>
        <v/>
      </c>
      <c r="CK349" s="84">
        <f>IFERROR(FIND("CORPO DE BOMBEIROS",consulta_completa__11[[#This Row],[14 - Inst. Atuando no Local]]),0)</f>
        <v>0</v>
      </c>
      <c r="CL349" s="84" t="str">
        <f t="shared" si="175"/>
        <v/>
      </c>
      <c r="CM349" s="84">
        <f>IFERROR(FIND("POLÍCIA RODOVIÁRIA",consulta_completa__11[[#This Row],[14 - Inst. Atuando no Local]]),0)</f>
        <v>0</v>
      </c>
      <c r="CN349" s="84" t="str">
        <f t="shared" si="176"/>
        <v/>
      </c>
      <c r="CO349" s="84">
        <f>IFERROR(FIND("POLÍCIA MILITAR",consulta_completa__11[[#This Row],[14 - Inst. Atuando no Local]]),0)</f>
        <v>0</v>
      </c>
      <c r="CP349" s="84" t="str">
        <f t="shared" si="177"/>
        <v/>
      </c>
      <c r="CQ349" s="84">
        <f>IFERROR(FIND("POLÍCIA CIVIL",consulta_completa__11[[#This Row],[14 - Inst. Atuando no Local]]),0)</f>
        <v>0</v>
      </c>
      <c r="CR349" s="84" t="str">
        <f t="shared" si="178"/>
        <v/>
      </c>
      <c r="CS349" s="84">
        <f>IFERROR(FIND("MARINHA DO BRASIL",consulta_completa__11[[#This Row],[14 - Inst. Atuando no Local]]),0)</f>
        <v>0</v>
      </c>
      <c r="CT349" s="84" t="str">
        <f t="shared" si="179"/>
        <v/>
      </c>
      <c r="CU349" s="84">
        <f>IFERROR(FIND("EMPRESA ESPECIALIZADA EM ATENDIMENTO",consulta_completa__11[[#This Row],[14 - Inst. Atuando no Local]]),0)</f>
        <v>0</v>
      </c>
      <c r="CV349" s="84" t="str">
        <f t="shared" si="180"/>
        <v/>
      </c>
      <c r="CW349" s="84">
        <f>IFERROR(FIND("IBAMA",consulta_completa__11[[#This Row],[14 - Inst. Atuando no Local]]),0)</f>
        <v>0</v>
      </c>
      <c r="CX349" s="84" t="str">
        <f t="shared" si="181"/>
        <v/>
      </c>
      <c r="CY349" s="84" t="str">
        <f>IF(consulta_completa__11[[#This Row],[14 - Inst. Atuando no Local]]="","X","")</f>
        <v/>
      </c>
      <c r="CZ349" s="84">
        <f>IFERROR(FIND("OUTRA (S)",consulta_completa__11[[#This Row],[14 - Inst. Atuando no Local]]),0)</f>
        <v>0</v>
      </c>
      <c r="DA349" s="84" t="str">
        <f t="shared" si="182"/>
        <v/>
      </c>
      <c r="DB349" s="35" t="str">
        <f t="shared" si="183"/>
        <v>Sim</v>
      </c>
      <c r="DC349" s="35" t="str">
        <f t="shared" si="184"/>
        <v>Não</v>
      </c>
      <c r="DD349" s="35" t="str">
        <f t="shared" si="185"/>
        <v>Sim</v>
      </c>
      <c r="DE349" s="87" t="str">
        <f t="shared" si="156"/>
        <v>Sem informação</v>
      </c>
    </row>
    <row r="350" spans="1:109">
      <c r="A350" s="14">
        <v>202552257633</v>
      </c>
      <c r="B350" s="1">
        <v>45799</v>
      </c>
      <c r="C350" t="s">
        <v>109</v>
      </c>
      <c r="D350" t="s">
        <v>110</v>
      </c>
      <c r="E350" t="s">
        <v>111</v>
      </c>
      <c r="F350" t="s">
        <v>112</v>
      </c>
      <c r="G350" t="s">
        <v>113</v>
      </c>
      <c r="H350" t="s">
        <v>114</v>
      </c>
      <c r="I350" t="s">
        <v>114</v>
      </c>
      <c r="J350" t="s">
        <v>113</v>
      </c>
      <c r="K350" t="s">
        <v>114</v>
      </c>
      <c r="L350" t="s">
        <v>114</v>
      </c>
      <c r="M350" t="s">
        <v>118</v>
      </c>
      <c r="N350" t="s">
        <v>119</v>
      </c>
      <c r="O350" t="s">
        <v>239</v>
      </c>
      <c r="P350" t="s">
        <v>142</v>
      </c>
      <c r="Q350" t="s">
        <v>143</v>
      </c>
      <c r="R350" t="s">
        <v>123</v>
      </c>
      <c r="S350" t="s">
        <v>124</v>
      </c>
      <c r="T350" t="s">
        <v>3154</v>
      </c>
      <c r="U350" t="s">
        <v>3335</v>
      </c>
      <c r="V350" t="s">
        <v>3336</v>
      </c>
      <c r="Y350" t="b">
        <v>1</v>
      </c>
      <c r="Z350" t="s">
        <v>3337</v>
      </c>
      <c r="AA350" t="s">
        <v>3338</v>
      </c>
      <c r="AB350" t="s">
        <v>3158</v>
      </c>
      <c r="AC350" t="s">
        <v>3159</v>
      </c>
      <c r="AD350">
        <v>1</v>
      </c>
      <c r="AE350" t="s">
        <v>3339</v>
      </c>
      <c r="AF350" t="s">
        <v>113</v>
      </c>
      <c r="AG350" t="s">
        <v>113</v>
      </c>
      <c r="AH350" t="s">
        <v>131</v>
      </c>
      <c r="AI350" t="s">
        <v>131</v>
      </c>
      <c r="AJ350" t="s">
        <v>131</v>
      </c>
      <c r="AK350" t="s">
        <v>3340</v>
      </c>
      <c r="AL350" t="s">
        <v>3341</v>
      </c>
      <c r="AM350" t="s">
        <v>3161</v>
      </c>
      <c r="AN350" t="s">
        <v>113</v>
      </c>
      <c r="AO350" t="s">
        <v>113</v>
      </c>
      <c r="AQ350" t="s">
        <v>3162</v>
      </c>
      <c r="AR350" t="s">
        <v>113</v>
      </c>
      <c r="AS350" t="s">
        <v>113</v>
      </c>
      <c r="AT350" t="s">
        <v>3342</v>
      </c>
      <c r="AU350" t="s">
        <v>2043</v>
      </c>
      <c r="AV350">
        <v>29600000000</v>
      </c>
      <c r="AW350" t="s">
        <v>159</v>
      </c>
      <c r="AX350" s="82">
        <f>IFERROR(FIND("Óbitos/feridos",consulta_completa__11[[#This Row],[13 - Ocorrências/Ambientes Atingidos]]),0)</f>
        <v>0</v>
      </c>
      <c r="AY350" s="83" t="str">
        <f t="shared" si="157"/>
        <v/>
      </c>
      <c r="AZ350" s="82">
        <f>IFERROR(FIND("População afetada/evacuada",consulta_completa__11[[#This Row],[13 - Ocorrências/Ambientes Atingidos]]),0)</f>
        <v>0</v>
      </c>
      <c r="BA350" s="82" t="str">
        <f t="shared" si="158"/>
        <v/>
      </c>
      <c r="BB350" s="82">
        <f>IFERROR(FIND("Suspensão de abastecimento de água",consulta_completa__11[[#This Row],[13 - Ocorrências/Ambientes Atingidos]]),0)</f>
        <v>0</v>
      </c>
      <c r="BC350" s="83" t="str">
        <f t="shared" si="186"/>
        <v/>
      </c>
      <c r="BD350" s="82">
        <f>IFERROR(FIND("Rio/córrego",consulta_completa__11[[#This Row],[13 - Ocorrências/Ambientes Atingidos]]),0)</f>
        <v>0</v>
      </c>
      <c r="BE350" s="83" t="str">
        <f t="shared" si="159"/>
        <v/>
      </c>
      <c r="BF350" s="82">
        <f>IFERROR(FIND("Lago",consulta_completa__11[[#This Row],[13 - Ocorrências/Ambientes Atingidos]]),0)</f>
        <v>0</v>
      </c>
      <c r="BG350" s="83" t="str">
        <f t="shared" si="160"/>
        <v/>
      </c>
      <c r="BH350" s="82">
        <f>IFERROR(FIND("Mar",consulta_completa__11[[#This Row],[13 - Ocorrências/Ambientes Atingidos]]),0)</f>
        <v>1</v>
      </c>
      <c r="BI350" s="83" t="str">
        <f t="shared" si="161"/>
        <v>X</v>
      </c>
      <c r="BJ350" s="82">
        <f>IFERROR(FIND("Praia",consulta_completa__11[[#This Row],[13 - Ocorrências/Ambientes Atingidos]]),0)</f>
        <v>0</v>
      </c>
      <c r="BK350" s="83" t="str">
        <f t="shared" si="162"/>
        <v/>
      </c>
      <c r="BL350" s="82">
        <f>IFERROR(FIND("Solo",consulta_completa__11[[#This Row],[13 - Ocorrências/Ambientes Atingidos]]),0)</f>
        <v>0</v>
      </c>
      <c r="BM350" s="83" t="str">
        <f t="shared" si="163"/>
        <v/>
      </c>
      <c r="BN350" s="82">
        <f>IFERROR(FIND("Águas subterrâneas",consulta_completa__11[[#This Row],[13 - Ocorrências/Ambientes Atingidos]]),0)</f>
        <v>0</v>
      </c>
      <c r="BO350" s="83" t="str">
        <f t="shared" si="164"/>
        <v/>
      </c>
      <c r="BP350" s="82">
        <f>IFERROR(FIND("Atmosfera",consulta_completa__11[[#This Row],[13 - Ocorrências/Ambientes Atingidos]]),0)</f>
        <v>0</v>
      </c>
      <c r="BQ350" s="83" t="str">
        <f t="shared" si="165"/>
        <v/>
      </c>
      <c r="BR350" s="82">
        <f>IFERROR(FIND("Flora",consulta_completa__11[[#This Row],[13 - Ocorrências/Ambientes Atingidos]]),0)</f>
        <v>0</v>
      </c>
      <c r="BS350" s="83" t="str">
        <f t="shared" si="166"/>
        <v/>
      </c>
      <c r="BT350" s="82">
        <f>IFERROR(FIND("Fauna",consulta_completa__11[[#This Row],[13 - Ocorrências/Ambientes Atingidos]]),0)</f>
        <v>0</v>
      </c>
      <c r="BU350" s="83" t="str">
        <f t="shared" si="167"/>
        <v/>
      </c>
      <c r="BV350" s="82">
        <f>IFERROR(FIND("UC federal",consulta_completa__11[[#This Row],[13 - Ocorrências/Ambientes Atingidos]]),0)</f>
        <v>0</v>
      </c>
      <c r="BW350" s="83" t="str">
        <f t="shared" si="168"/>
        <v/>
      </c>
      <c r="BX350" s="82">
        <f>IFERROR(FIND("UC estadual/municipal",consulta_completa__11[[#This Row],[13 - Ocorrências/Ambientes Atingidos]]),0)</f>
        <v>0</v>
      </c>
      <c r="BY350" s="83" t="str">
        <f t="shared" si="169"/>
        <v/>
      </c>
      <c r="BZ350" s="82">
        <f>IFERROR(FIND("Outro(s)",consulta_completa__11[[#This Row],[13 - Ocorrências/Ambientes Atingidos]]),0)</f>
        <v>0</v>
      </c>
      <c r="CA350" s="83" t="str">
        <f t="shared" si="170"/>
        <v/>
      </c>
      <c r="CB350" s="82">
        <f>IFERROR(FIND("Sem dano",consulta_completa__11[[#This Row],[13 - Ocorrências/Ambientes Atingidos]]),0)</f>
        <v>0</v>
      </c>
      <c r="CC350" s="83" t="str">
        <f t="shared" si="171"/>
        <v/>
      </c>
      <c r="CD350" s="82" t="str">
        <f>IF(consulta_completa__11[[#This Row],[13 - Ocorrências/Ambientes Atingidos]]="","X","")</f>
        <v/>
      </c>
      <c r="CE350" s="84">
        <f>IFERROR(FIND("IBAMA",consulta_completa__11[[#This Row],[14 - Inst. Atuando no Local]]),0)</f>
        <v>0</v>
      </c>
      <c r="CF350" s="84" t="str">
        <f t="shared" si="172"/>
        <v/>
      </c>
      <c r="CG350" s="84">
        <f>IFERROR(FIND("OEMA",consulta_completa__11[[#This Row],[14 - Inst. Atuando no Local]]),0)</f>
        <v>0</v>
      </c>
      <c r="CH350" s="84" t="str">
        <f t="shared" si="173"/>
        <v/>
      </c>
      <c r="CI350" s="84">
        <f>IFERROR(FIND("DEFESA CIVIL",consulta_completa__11[[#This Row],[14 - Inst. Atuando no Local]]),0)</f>
        <v>0</v>
      </c>
      <c r="CJ350" s="84" t="str">
        <f t="shared" si="174"/>
        <v/>
      </c>
      <c r="CK350" s="84">
        <f>IFERROR(FIND("CORPO DE BOMBEIROS",consulta_completa__11[[#This Row],[14 - Inst. Atuando no Local]]),0)</f>
        <v>0</v>
      </c>
      <c r="CL350" s="84" t="str">
        <f t="shared" si="175"/>
        <v/>
      </c>
      <c r="CM350" s="84">
        <f>IFERROR(FIND("POLÍCIA RODOVIÁRIA",consulta_completa__11[[#This Row],[14 - Inst. Atuando no Local]]),0)</f>
        <v>0</v>
      </c>
      <c r="CN350" s="84" t="str">
        <f t="shared" si="176"/>
        <v/>
      </c>
      <c r="CO350" s="84">
        <f>IFERROR(FIND("POLÍCIA MILITAR",consulta_completa__11[[#This Row],[14 - Inst. Atuando no Local]]),0)</f>
        <v>0</v>
      </c>
      <c r="CP350" s="84" t="str">
        <f t="shared" si="177"/>
        <v/>
      </c>
      <c r="CQ350" s="84">
        <f>IFERROR(FIND("POLÍCIA CIVIL",consulta_completa__11[[#This Row],[14 - Inst. Atuando no Local]]),0)</f>
        <v>0</v>
      </c>
      <c r="CR350" s="84" t="str">
        <f t="shared" si="178"/>
        <v/>
      </c>
      <c r="CS350" s="84">
        <f>IFERROR(FIND("MARINHA DO BRASIL",consulta_completa__11[[#This Row],[14 - Inst. Atuando no Local]]),0)</f>
        <v>0</v>
      </c>
      <c r="CT350" s="84" t="str">
        <f t="shared" si="179"/>
        <v/>
      </c>
      <c r="CU350" s="84">
        <f>IFERROR(FIND("EMPRESA ESPECIALIZADA EM ATENDIMENTO",consulta_completa__11[[#This Row],[14 - Inst. Atuando no Local]]),0)</f>
        <v>0</v>
      </c>
      <c r="CV350" s="84" t="str">
        <f t="shared" si="180"/>
        <v/>
      </c>
      <c r="CW350" s="84">
        <f>IFERROR(FIND("IBAMA",consulta_completa__11[[#This Row],[14 - Inst. Atuando no Local]]),0)</f>
        <v>0</v>
      </c>
      <c r="CX350" s="84" t="str">
        <f t="shared" si="181"/>
        <v/>
      </c>
      <c r="CY350" s="84" t="str">
        <f>IF(consulta_completa__11[[#This Row],[14 - Inst. Atuando no Local]]="","X","")</f>
        <v/>
      </c>
      <c r="CZ350" s="84">
        <f>IFERROR(FIND("OUTRA (S)",consulta_completa__11[[#This Row],[14 - Inst. Atuando no Local]]),0)</f>
        <v>0</v>
      </c>
      <c r="DA350" s="84" t="str">
        <f t="shared" si="182"/>
        <v/>
      </c>
      <c r="DB350" s="35" t="str">
        <f t="shared" si="183"/>
        <v>Sim</v>
      </c>
      <c r="DC350" s="35" t="str">
        <f t="shared" si="184"/>
        <v>Não</v>
      </c>
      <c r="DD350" s="35" t="str">
        <f t="shared" si="185"/>
        <v>Sim</v>
      </c>
      <c r="DE350" s="87" t="str">
        <f t="shared" si="156"/>
        <v>Federal</v>
      </c>
    </row>
    <row r="351" spans="1:109">
      <c r="A351" s="14">
        <v>202552350433</v>
      </c>
      <c r="B351" s="1">
        <v>45799</v>
      </c>
      <c r="C351" t="s">
        <v>2597</v>
      </c>
      <c r="D351" t="s">
        <v>161</v>
      </c>
      <c r="E351" t="s">
        <v>286</v>
      </c>
      <c r="F351" t="s">
        <v>112</v>
      </c>
      <c r="G351" t="s">
        <v>678</v>
      </c>
      <c r="H351" t="s">
        <v>1351</v>
      </c>
      <c r="I351" t="s">
        <v>648</v>
      </c>
      <c r="J351" t="s">
        <v>113</v>
      </c>
      <c r="K351" t="s">
        <v>114</v>
      </c>
      <c r="L351" t="s">
        <v>114</v>
      </c>
      <c r="M351" t="s">
        <v>886</v>
      </c>
      <c r="N351" t="s">
        <v>887</v>
      </c>
      <c r="O351" t="s">
        <v>239</v>
      </c>
      <c r="P351" t="s">
        <v>142</v>
      </c>
      <c r="Q351" t="s">
        <v>122</v>
      </c>
      <c r="R351" t="s">
        <v>123</v>
      </c>
      <c r="S351" t="s">
        <v>113</v>
      </c>
      <c r="T351" t="s">
        <v>3343</v>
      </c>
      <c r="U351" t="s">
        <v>113</v>
      </c>
      <c r="V351" t="s">
        <v>3344</v>
      </c>
      <c r="Z351" t="s">
        <v>3345</v>
      </c>
      <c r="AA351" t="s">
        <v>3346</v>
      </c>
      <c r="AB351" t="s">
        <v>3347</v>
      </c>
      <c r="AC351" t="s">
        <v>3348</v>
      </c>
      <c r="AD351">
        <v>1</v>
      </c>
      <c r="AE351" t="s">
        <v>3349</v>
      </c>
      <c r="AF351" t="s">
        <v>3350</v>
      </c>
      <c r="AG351" t="s">
        <v>3351</v>
      </c>
      <c r="AH351" t="s">
        <v>131</v>
      </c>
      <c r="AI351" t="s">
        <v>131</v>
      </c>
      <c r="AJ351" t="s">
        <v>131</v>
      </c>
      <c r="AK351" t="s">
        <v>3352</v>
      </c>
      <c r="AL351" t="s">
        <v>3353</v>
      </c>
      <c r="AM351" t="s">
        <v>899</v>
      </c>
      <c r="AN351" t="s">
        <v>3347</v>
      </c>
      <c r="AO351" t="s">
        <v>900</v>
      </c>
      <c r="AP351">
        <v>2136135540</v>
      </c>
      <c r="AQ351" t="s">
        <v>901</v>
      </c>
      <c r="AR351" t="s">
        <v>113</v>
      </c>
      <c r="AS351" t="s">
        <v>113</v>
      </c>
      <c r="AT351" t="s">
        <v>113</v>
      </c>
      <c r="AU351" t="s">
        <v>113</v>
      </c>
      <c r="AW351" t="s">
        <v>113</v>
      </c>
      <c r="AX351" s="82">
        <f>IFERROR(FIND("Óbitos/feridos",consulta_completa__11[[#This Row],[13 - Ocorrências/Ambientes Atingidos]]),0)</f>
        <v>1</v>
      </c>
      <c r="AY351" s="83" t="str">
        <f t="shared" si="157"/>
        <v>X</v>
      </c>
      <c r="AZ351" s="82">
        <f>IFERROR(FIND("População afetada/evacuada",consulta_completa__11[[#This Row],[13 - Ocorrências/Ambientes Atingidos]]),0)</f>
        <v>0</v>
      </c>
      <c r="BA351" s="82" t="str">
        <f t="shared" si="158"/>
        <v/>
      </c>
      <c r="BB351" s="82">
        <f>IFERROR(FIND("Suspensão de abastecimento de água",consulta_completa__11[[#This Row],[13 - Ocorrências/Ambientes Atingidos]]),0)</f>
        <v>0</v>
      </c>
      <c r="BC351" s="83" t="str">
        <f t="shared" si="186"/>
        <v/>
      </c>
      <c r="BD351" s="82">
        <f>IFERROR(FIND("Rio/córrego",consulta_completa__11[[#This Row],[13 - Ocorrências/Ambientes Atingidos]]),0)</f>
        <v>0</v>
      </c>
      <c r="BE351" s="83" t="str">
        <f t="shared" si="159"/>
        <v/>
      </c>
      <c r="BF351" s="82">
        <f>IFERROR(FIND("Lago",consulta_completa__11[[#This Row],[13 - Ocorrências/Ambientes Atingidos]]),0)</f>
        <v>0</v>
      </c>
      <c r="BG351" s="83" t="str">
        <f t="shared" si="160"/>
        <v/>
      </c>
      <c r="BH351" s="82">
        <f>IFERROR(FIND("Mar",consulta_completa__11[[#This Row],[13 - Ocorrências/Ambientes Atingidos]]),0)</f>
        <v>0</v>
      </c>
      <c r="BI351" s="83" t="str">
        <f t="shared" si="161"/>
        <v/>
      </c>
      <c r="BJ351" s="82">
        <f>IFERROR(FIND("Praia",consulta_completa__11[[#This Row],[13 - Ocorrências/Ambientes Atingidos]]),0)</f>
        <v>0</v>
      </c>
      <c r="BK351" s="83" t="str">
        <f t="shared" si="162"/>
        <v/>
      </c>
      <c r="BL351" s="82">
        <f>IFERROR(FIND("Solo",consulta_completa__11[[#This Row],[13 - Ocorrências/Ambientes Atingidos]]),0)</f>
        <v>0</v>
      </c>
      <c r="BM351" s="83" t="str">
        <f t="shared" si="163"/>
        <v/>
      </c>
      <c r="BN351" s="82">
        <f>IFERROR(FIND("Águas subterrâneas",consulta_completa__11[[#This Row],[13 - Ocorrências/Ambientes Atingidos]]),0)</f>
        <v>0</v>
      </c>
      <c r="BO351" s="83" t="str">
        <f t="shared" si="164"/>
        <v/>
      </c>
      <c r="BP351" s="82">
        <f>IFERROR(FIND("Atmosfera",consulta_completa__11[[#This Row],[13 - Ocorrências/Ambientes Atingidos]]),0)</f>
        <v>0</v>
      </c>
      <c r="BQ351" s="83" t="str">
        <f t="shared" si="165"/>
        <v/>
      </c>
      <c r="BR351" s="82">
        <f>IFERROR(FIND("Flora",consulta_completa__11[[#This Row],[13 - Ocorrências/Ambientes Atingidos]]),0)</f>
        <v>0</v>
      </c>
      <c r="BS351" s="83" t="str">
        <f t="shared" si="166"/>
        <v/>
      </c>
      <c r="BT351" s="82">
        <f>IFERROR(FIND("Fauna",consulta_completa__11[[#This Row],[13 - Ocorrências/Ambientes Atingidos]]),0)</f>
        <v>0</v>
      </c>
      <c r="BU351" s="83" t="str">
        <f t="shared" si="167"/>
        <v/>
      </c>
      <c r="BV351" s="82">
        <f>IFERROR(FIND("UC federal",consulta_completa__11[[#This Row],[13 - Ocorrências/Ambientes Atingidos]]),0)</f>
        <v>0</v>
      </c>
      <c r="BW351" s="83" t="str">
        <f t="shared" si="168"/>
        <v/>
      </c>
      <c r="BX351" s="82">
        <f>IFERROR(FIND("UC estadual/municipal",consulta_completa__11[[#This Row],[13 - Ocorrências/Ambientes Atingidos]]),0)</f>
        <v>0</v>
      </c>
      <c r="BY351" s="83" t="str">
        <f t="shared" si="169"/>
        <v/>
      </c>
      <c r="BZ351" s="82">
        <f>IFERROR(FIND("Outro(s)",consulta_completa__11[[#This Row],[13 - Ocorrências/Ambientes Atingidos]]),0)</f>
        <v>0</v>
      </c>
      <c r="CA351" s="83" t="str">
        <f t="shared" si="170"/>
        <v/>
      </c>
      <c r="CB351" s="82">
        <f>IFERROR(FIND("Sem dano",consulta_completa__11[[#This Row],[13 - Ocorrências/Ambientes Atingidos]]),0)</f>
        <v>0</v>
      </c>
      <c r="CC351" s="83" t="str">
        <f t="shared" si="171"/>
        <v/>
      </c>
      <c r="CD351" s="82" t="str">
        <f>IF(consulta_completa__11[[#This Row],[13 - Ocorrências/Ambientes Atingidos]]="","X","")</f>
        <v/>
      </c>
      <c r="CE351" s="84">
        <f>IFERROR(FIND("IBAMA",consulta_completa__11[[#This Row],[14 - Inst. Atuando no Local]]),0)</f>
        <v>0</v>
      </c>
      <c r="CF351" s="84" t="str">
        <f t="shared" si="172"/>
        <v/>
      </c>
      <c r="CG351" s="84">
        <f>IFERROR(FIND("OEMA",consulta_completa__11[[#This Row],[14 - Inst. Atuando no Local]]),0)</f>
        <v>0</v>
      </c>
      <c r="CH351" s="84" t="str">
        <f t="shared" si="173"/>
        <v/>
      </c>
      <c r="CI351" s="84">
        <f>IFERROR(FIND("DEFESA CIVIL",consulta_completa__11[[#This Row],[14 - Inst. Atuando no Local]]),0)</f>
        <v>0</v>
      </c>
      <c r="CJ351" s="84" t="str">
        <f t="shared" si="174"/>
        <v/>
      </c>
      <c r="CK351" s="84">
        <f>IFERROR(FIND("CORPO DE BOMBEIROS",consulta_completa__11[[#This Row],[14 - Inst. Atuando no Local]]),0)</f>
        <v>0</v>
      </c>
      <c r="CL351" s="84" t="str">
        <f t="shared" si="175"/>
        <v/>
      </c>
      <c r="CM351" s="84">
        <f>IFERROR(FIND("POLÍCIA RODOVIÁRIA",consulta_completa__11[[#This Row],[14 - Inst. Atuando no Local]]),0)</f>
        <v>0</v>
      </c>
      <c r="CN351" s="84" t="str">
        <f t="shared" si="176"/>
        <v/>
      </c>
      <c r="CO351" s="84">
        <f>IFERROR(FIND("POLÍCIA MILITAR",consulta_completa__11[[#This Row],[14 - Inst. Atuando no Local]]),0)</f>
        <v>0</v>
      </c>
      <c r="CP351" s="84" t="str">
        <f t="shared" si="177"/>
        <v/>
      </c>
      <c r="CQ351" s="84">
        <f>IFERROR(FIND("POLÍCIA CIVIL",consulta_completa__11[[#This Row],[14 - Inst. Atuando no Local]]),0)</f>
        <v>0</v>
      </c>
      <c r="CR351" s="84" t="str">
        <f t="shared" si="178"/>
        <v/>
      </c>
      <c r="CS351" s="84">
        <f>IFERROR(FIND("MARINHA DO BRASIL",consulta_completa__11[[#This Row],[14 - Inst. Atuando no Local]]),0)</f>
        <v>0</v>
      </c>
      <c r="CT351" s="84" t="str">
        <f t="shared" si="179"/>
        <v/>
      </c>
      <c r="CU351" s="84">
        <f>IFERROR(FIND("EMPRESA ESPECIALIZADA EM ATENDIMENTO",consulta_completa__11[[#This Row],[14 - Inst. Atuando no Local]]),0)</f>
        <v>0</v>
      </c>
      <c r="CV351" s="84" t="str">
        <f t="shared" si="180"/>
        <v/>
      </c>
      <c r="CW351" s="84">
        <f>IFERROR(FIND("IBAMA",consulta_completa__11[[#This Row],[14 - Inst. Atuando no Local]]),0)</f>
        <v>0</v>
      </c>
      <c r="CX351" s="84" t="str">
        <f t="shared" si="181"/>
        <v/>
      </c>
      <c r="CY351" s="84" t="str">
        <f>IF(consulta_completa__11[[#This Row],[14 - Inst. Atuando no Local]]="","X","")</f>
        <v/>
      </c>
      <c r="CZ351" s="84">
        <f>IFERROR(FIND("OUTRA (S)",consulta_completa__11[[#This Row],[14 - Inst. Atuando no Local]]),0)</f>
        <v>0</v>
      </c>
      <c r="DA351" s="84" t="str">
        <f t="shared" si="182"/>
        <v/>
      </c>
      <c r="DB351" s="35" t="str">
        <f t="shared" si="183"/>
        <v>Sim</v>
      </c>
      <c r="DC351" s="35" t="str">
        <f t="shared" si="184"/>
        <v>Não</v>
      </c>
      <c r="DD351" s="35" t="str">
        <f t="shared" si="185"/>
        <v>Sim</v>
      </c>
      <c r="DE351" s="87" t="str">
        <f t="shared" si="156"/>
        <v>Federal</v>
      </c>
    </row>
    <row r="352" spans="1:109">
      <c r="A352" s="14">
        <v>202552628821</v>
      </c>
      <c r="B352" s="1">
        <v>45799</v>
      </c>
      <c r="C352" t="s">
        <v>238</v>
      </c>
      <c r="D352" t="s">
        <v>212</v>
      </c>
      <c r="E352" t="s">
        <v>111</v>
      </c>
      <c r="F352" t="s">
        <v>112</v>
      </c>
      <c r="G352" t="s">
        <v>113</v>
      </c>
      <c r="H352" t="s">
        <v>114</v>
      </c>
      <c r="I352" t="s">
        <v>114</v>
      </c>
      <c r="J352" t="s">
        <v>113</v>
      </c>
      <c r="K352" t="s">
        <v>114</v>
      </c>
      <c r="L352" t="s">
        <v>114</v>
      </c>
      <c r="M352" t="s">
        <v>118</v>
      </c>
      <c r="N352" t="s">
        <v>113</v>
      </c>
      <c r="O352" t="s">
        <v>239</v>
      </c>
      <c r="P352" t="s">
        <v>142</v>
      </c>
      <c r="Q352" t="s">
        <v>143</v>
      </c>
      <c r="R352" t="s">
        <v>123</v>
      </c>
      <c r="S352" t="s">
        <v>201</v>
      </c>
      <c r="T352" t="s">
        <v>240</v>
      </c>
      <c r="U352" t="s">
        <v>113</v>
      </c>
      <c r="V352" t="s">
        <v>113</v>
      </c>
      <c r="X352" t="b">
        <v>1</v>
      </c>
      <c r="Z352" t="s">
        <v>242</v>
      </c>
      <c r="AA352" t="s">
        <v>3354</v>
      </c>
      <c r="AB352" t="s">
        <v>621</v>
      </c>
      <c r="AC352" t="s">
        <v>244</v>
      </c>
      <c r="AD352">
        <v>1</v>
      </c>
      <c r="AE352" t="s">
        <v>113</v>
      </c>
      <c r="AF352" t="s">
        <v>113</v>
      </c>
      <c r="AG352" t="s">
        <v>113</v>
      </c>
      <c r="AH352" t="s">
        <v>131</v>
      </c>
      <c r="AI352" t="s">
        <v>131</v>
      </c>
      <c r="AJ352" t="s">
        <v>131</v>
      </c>
      <c r="AK352" t="s">
        <v>3355</v>
      </c>
      <c r="AL352" t="s">
        <v>3356</v>
      </c>
      <c r="AM352" t="s">
        <v>247</v>
      </c>
      <c r="AN352" t="s">
        <v>621</v>
      </c>
      <c r="AO352" t="s">
        <v>624</v>
      </c>
      <c r="AP352">
        <v>21998863038</v>
      </c>
      <c r="AQ352" t="s">
        <v>250</v>
      </c>
      <c r="AR352" t="s">
        <v>113</v>
      </c>
      <c r="AS352" t="s">
        <v>113</v>
      </c>
      <c r="AT352" t="s">
        <v>2307</v>
      </c>
      <c r="AU352" t="s">
        <v>592</v>
      </c>
      <c r="AV352">
        <v>160000</v>
      </c>
      <c r="AW352" t="s">
        <v>159</v>
      </c>
      <c r="AX352" s="82">
        <f>IFERROR(FIND("Óbitos/feridos",consulta_completa__11[[#This Row],[13 - Ocorrências/Ambientes Atingidos]]),0)</f>
        <v>0</v>
      </c>
      <c r="AY352" s="83" t="str">
        <f t="shared" si="157"/>
        <v/>
      </c>
      <c r="AZ352" s="82">
        <f>IFERROR(FIND("População afetada/evacuada",consulta_completa__11[[#This Row],[13 - Ocorrências/Ambientes Atingidos]]),0)</f>
        <v>0</v>
      </c>
      <c r="BA352" s="82" t="str">
        <f t="shared" si="158"/>
        <v/>
      </c>
      <c r="BB352" s="82">
        <f>IFERROR(FIND("Suspensão de abastecimento de água",consulta_completa__11[[#This Row],[13 - Ocorrências/Ambientes Atingidos]]),0)</f>
        <v>0</v>
      </c>
      <c r="BC352" s="83" t="str">
        <f t="shared" si="186"/>
        <v/>
      </c>
      <c r="BD352" s="82">
        <f>IFERROR(FIND("Rio/córrego",consulta_completa__11[[#This Row],[13 - Ocorrências/Ambientes Atingidos]]),0)</f>
        <v>0</v>
      </c>
      <c r="BE352" s="83" t="str">
        <f t="shared" si="159"/>
        <v/>
      </c>
      <c r="BF352" s="82">
        <f>IFERROR(FIND("Lago",consulta_completa__11[[#This Row],[13 - Ocorrências/Ambientes Atingidos]]),0)</f>
        <v>0</v>
      </c>
      <c r="BG352" s="83" t="str">
        <f t="shared" si="160"/>
        <v/>
      </c>
      <c r="BH352" s="82">
        <f>IFERROR(FIND("Mar",consulta_completa__11[[#This Row],[13 - Ocorrências/Ambientes Atingidos]]),0)</f>
        <v>1</v>
      </c>
      <c r="BI352" s="83" t="str">
        <f t="shared" si="161"/>
        <v>X</v>
      </c>
      <c r="BJ352" s="82">
        <f>IFERROR(FIND("Praia",consulta_completa__11[[#This Row],[13 - Ocorrências/Ambientes Atingidos]]),0)</f>
        <v>0</v>
      </c>
      <c r="BK352" s="83" t="str">
        <f t="shared" si="162"/>
        <v/>
      </c>
      <c r="BL352" s="82">
        <f>IFERROR(FIND("Solo",consulta_completa__11[[#This Row],[13 - Ocorrências/Ambientes Atingidos]]),0)</f>
        <v>0</v>
      </c>
      <c r="BM352" s="83" t="str">
        <f t="shared" si="163"/>
        <v/>
      </c>
      <c r="BN352" s="82">
        <f>IFERROR(FIND("Águas subterrâneas",consulta_completa__11[[#This Row],[13 - Ocorrências/Ambientes Atingidos]]),0)</f>
        <v>0</v>
      </c>
      <c r="BO352" s="83" t="str">
        <f t="shared" si="164"/>
        <v/>
      </c>
      <c r="BP352" s="82">
        <f>IFERROR(FIND("Atmosfera",consulta_completa__11[[#This Row],[13 - Ocorrências/Ambientes Atingidos]]),0)</f>
        <v>0</v>
      </c>
      <c r="BQ352" s="83" t="str">
        <f t="shared" si="165"/>
        <v/>
      </c>
      <c r="BR352" s="82">
        <f>IFERROR(FIND("Flora",consulta_completa__11[[#This Row],[13 - Ocorrências/Ambientes Atingidos]]),0)</f>
        <v>0</v>
      </c>
      <c r="BS352" s="83" t="str">
        <f t="shared" si="166"/>
        <v/>
      </c>
      <c r="BT352" s="82">
        <f>IFERROR(FIND("Fauna",consulta_completa__11[[#This Row],[13 - Ocorrências/Ambientes Atingidos]]),0)</f>
        <v>0</v>
      </c>
      <c r="BU352" s="83" t="str">
        <f t="shared" si="167"/>
        <v/>
      </c>
      <c r="BV352" s="82">
        <f>IFERROR(FIND("UC federal",consulta_completa__11[[#This Row],[13 - Ocorrências/Ambientes Atingidos]]),0)</f>
        <v>0</v>
      </c>
      <c r="BW352" s="83" t="str">
        <f t="shared" si="168"/>
        <v/>
      </c>
      <c r="BX352" s="82">
        <f>IFERROR(FIND("UC estadual/municipal",consulta_completa__11[[#This Row],[13 - Ocorrências/Ambientes Atingidos]]),0)</f>
        <v>0</v>
      </c>
      <c r="BY352" s="83" t="str">
        <f t="shared" si="169"/>
        <v/>
      </c>
      <c r="BZ352" s="82">
        <f>IFERROR(FIND("Outro(s)",consulta_completa__11[[#This Row],[13 - Ocorrências/Ambientes Atingidos]]),0)</f>
        <v>0</v>
      </c>
      <c r="CA352" s="83" t="str">
        <f t="shared" si="170"/>
        <v/>
      </c>
      <c r="CB352" s="82">
        <f>IFERROR(FIND("Sem dano",consulta_completa__11[[#This Row],[13 - Ocorrências/Ambientes Atingidos]]),0)</f>
        <v>0</v>
      </c>
      <c r="CC352" s="83" t="str">
        <f t="shared" si="171"/>
        <v/>
      </c>
      <c r="CD352" s="82" t="str">
        <f>IF(consulta_completa__11[[#This Row],[13 - Ocorrências/Ambientes Atingidos]]="","X","")</f>
        <v/>
      </c>
      <c r="CE352" s="84">
        <f>IFERROR(FIND("IBAMA",consulta_completa__11[[#This Row],[14 - Inst. Atuando no Local]]),0)</f>
        <v>0</v>
      </c>
      <c r="CF352" s="84" t="str">
        <f t="shared" si="172"/>
        <v/>
      </c>
      <c r="CG352" s="84">
        <f>IFERROR(FIND("OEMA",consulta_completa__11[[#This Row],[14 - Inst. Atuando no Local]]),0)</f>
        <v>0</v>
      </c>
      <c r="CH352" s="84" t="str">
        <f t="shared" si="173"/>
        <v/>
      </c>
      <c r="CI352" s="84">
        <f>IFERROR(FIND("DEFESA CIVIL",consulta_completa__11[[#This Row],[14 - Inst. Atuando no Local]]),0)</f>
        <v>0</v>
      </c>
      <c r="CJ352" s="84" t="str">
        <f t="shared" si="174"/>
        <v/>
      </c>
      <c r="CK352" s="84">
        <f>IFERROR(FIND("CORPO DE BOMBEIROS",consulta_completa__11[[#This Row],[14 - Inst. Atuando no Local]]),0)</f>
        <v>0</v>
      </c>
      <c r="CL352" s="84" t="str">
        <f t="shared" si="175"/>
        <v/>
      </c>
      <c r="CM352" s="84">
        <f>IFERROR(FIND("POLÍCIA RODOVIÁRIA",consulta_completa__11[[#This Row],[14 - Inst. Atuando no Local]]),0)</f>
        <v>0</v>
      </c>
      <c r="CN352" s="84" t="str">
        <f t="shared" si="176"/>
        <v/>
      </c>
      <c r="CO352" s="84">
        <f>IFERROR(FIND("POLÍCIA MILITAR",consulta_completa__11[[#This Row],[14 - Inst. Atuando no Local]]),0)</f>
        <v>0</v>
      </c>
      <c r="CP352" s="84" t="str">
        <f t="shared" si="177"/>
        <v/>
      </c>
      <c r="CQ352" s="84">
        <f>IFERROR(FIND("POLÍCIA CIVIL",consulta_completa__11[[#This Row],[14 - Inst. Atuando no Local]]),0)</f>
        <v>0</v>
      </c>
      <c r="CR352" s="84" t="str">
        <f t="shared" si="178"/>
        <v/>
      </c>
      <c r="CS352" s="84">
        <f>IFERROR(FIND("MARINHA DO BRASIL",consulta_completa__11[[#This Row],[14 - Inst. Atuando no Local]]),0)</f>
        <v>0</v>
      </c>
      <c r="CT352" s="84" t="str">
        <f t="shared" si="179"/>
        <v/>
      </c>
      <c r="CU352" s="84">
        <f>IFERROR(FIND("EMPRESA ESPECIALIZADA EM ATENDIMENTO",consulta_completa__11[[#This Row],[14 - Inst. Atuando no Local]]),0)</f>
        <v>0</v>
      </c>
      <c r="CV352" s="84" t="str">
        <f t="shared" si="180"/>
        <v/>
      </c>
      <c r="CW352" s="84">
        <f>IFERROR(FIND("IBAMA",consulta_completa__11[[#This Row],[14 - Inst. Atuando no Local]]),0)</f>
        <v>0</v>
      </c>
      <c r="CX352" s="84" t="str">
        <f t="shared" si="181"/>
        <v/>
      </c>
      <c r="CY352" s="84" t="str">
        <f>IF(consulta_completa__11[[#This Row],[14 - Inst. Atuando no Local]]="","X","")</f>
        <v>X</v>
      </c>
      <c r="CZ352" s="84">
        <f>IFERROR(FIND("OUTRA (S)",consulta_completa__11[[#This Row],[14 - Inst. Atuando no Local]]),0)</f>
        <v>0</v>
      </c>
      <c r="DA352" s="84" t="str">
        <f t="shared" si="182"/>
        <v/>
      </c>
      <c r="DB352" s="35" t="str">
        <f t="shared" si="183"/>
        <v>Sim</v>
      </c>
      <c r="DC352" s="35" t="str">
        <f t="shared" si="184"/>
        <v>Não</v>
      </c>
      <c r="DD352" s="35" t="str">
        <f t="shared" si="185"/>
        <v>Sim</v>
      </c>
      <c r="DE352" s="87" t="str">
        <f t="shared" si="156"/>
        <v>Federal</v>
      </c>
    </row>
    <row r="353" spans="1:109">
      <c r="A353" s="14">
        <v>20256575629</v>
      </c>
      <c r="B353" s="1">
        <v>45800</v>
      </c>
      <c r="C353" t="s">
        <v>109</v>
      </c>
      <c r="D353" t="s">
        <v>110</v>
      </c>
      <c r="E353" t="s">
        <v>403</v>
      </c>
      <c r="F353" t="s">
        <v>112</v>
      </c>
      <c r="G353" t="s">
        <v>113</v>
      </c>
      <c r="H353" t="s">
        <v>114</v>
      </c>
      <c r="I353" t="s">
        <v>114</v>
      </c>
      <c r="J353" t="s">
        <v>3357</v>
      </c>
      <c r="K353" t="s">
        <v>3358</v>
      </c>
      <c r="L353" t="s">
        <v>117</v>
      </c>
      <c r="M353" t="s">
        <v>118</v>
      </c>
      <c r="N353" t="s">
        <v>119</v>
      </c>
      <c r="O353" t="s">
        <v>228</v>
      </c>
      <c r="P353" t="s">
        <v>200</v>
      </c>
      <c r="Q353" t="s">
        <v>167</v>
      </c>
      <c r="R353" t="s">
        <v>123</v>
      </c>
      <c r="S353" t="s">
        <v>124</v>
      </c>
      <c r="T353" t="s">
        <v>3359</v>
      </c>
      <c r="U353" t="s">
        <v>3360</v>
      </c>
      <c r="V353" t="s">
        <v>3361</v>
      </c>
      <c r="Z353" t="s">
        <v>3362</v>
      </c>
      <c r="AA353" t="s">
        <v>113</v>
      </c>
      <c r="AB353" t="s">
        <v>206</v>
      </c>
      <c r="AC353" t="s">
        <v>130</v>
      </c>
      <c r="AD353">
        <v>1</v>
      </c>
      <c r="AE353" t="s">
        <v>206</v>
      </c>
      <c r="AF353" t="s">
        <v>113</v>
      </c>
      <c r="AG353" t="s">
        <v>113</v>
      </c>
      <c r="AH353" t="s">
        <v>131</v>
      </c>
      <c r="AI353" t="s">
        <v>132</v>
      </c>
      <c r="AJ353" t="s">
        <v>131</v>
      </c>
      <c r="AK353" t="s">
        <v>3363</v>
      </c>
      <c r="AL353" t="s">
        <v>3364</v>
      </c>
      <c r="AM353" t="s">
        <v>135</v>
      </c>
      <c r="AN353" t="s">
        <v>113</v>
      </c>
      <c r="AO353" t="s">
        <v>113</v>
      </c>
      <c r="AQ353" t="s">
        <v>136</v>
      </c>
      <c r="AR353" t="s">
        <v>113</v>
      </c>
      <c r="AS353" t="s">
        <v>113</v>
      </c>
      <c r="AT353" t="s">
        <v>113</v>
      </c>
      <c r="AU353" t="s">
        <v>113</v>
      </c>
      <c r="AW353" t="s">
        <v>113</v>
      </c>
      <c r="AX353" s="82">
        <f>IFERROR(FIND("Óbitos/feridos",consulta_completa__11[[#This Row],[13 - Ocorrências/Ambientes Atingidos]]),0)</f>
        <v>0</v>
      </c>
      <c r="AY353" s="83" t="str">
        <f t="shared" si="157"/>
        <v/>
      </c>
      <c r="AZ353" s="82">
        <f>IFERROR(FIND("População afetada/evacuada",consulta_completa__11[[#This Row],[13 - Ocorrências/Ambientes Atingidos]]),0)</f>
        <v>0</v>
      </c>
      <c r="BA353" s="82" t="str">
        <f t="shared" si="158"/>
        <v/>
      </c>
      <c r="BB353" s="82">
        <f>IFERROR(FIND("Suspensão de abastecimento de água",consulta_completa__11[[#This Row],[13 - Ocorrências/Ambientes Atingidos]]),0)</f>
        <v>0</v>
      </c>
      <c r="BC353" s="83" t="str">
        <f t="shared" si="186"/>
        <v/>
      </c>
      <c r="BD353" s="82">
        <f>IFERROR(FIND("Rio/córrego",consulta_completa__11[[#This Row],[13 - Ocorrências/Ambientes Atingidos]]),0)</f>
        <v>0</v>
      </c>
      <c r="BE353" s="83" t="str">
        <f t="shared" si="159"/>
        <v/>
      </c>
      <c r="BF353" s="82">
        <f>IFERROR(FIND("Lago",consulta_completa__11[[#This Row],[13 - Ocorrências/Ambientes Atingidos]]),0)</f>
        <v>0</v>
      </c>
      <c r="BG353" s="83" t="str">
        <f t="shared" si="160"/>
        <v/>
      </c>
      <c r="BH353" s="82">
        <f>IFERROR(FIND("Mar",consulta_completa__11[[#This Row],[13 - Ocorrências/Ambientes Atingidos]]),0)</f>
        <v>1</v>
      </c>
      <c r="BI353" s="83" t="str">
        <f t="shared" si="161"/>
        <v>X</v>
      </c>
      <c r="BJ353" s="82">
        <f>IFERROR(FIND("Praia",consulta_completa__11[[#This Row],[13 - Ocorrências/Ambientes Atingidos]]),0)</f>
        <v>0</v>
      </c>
      <c r="BK353" s="83" t="str">
        <f t="shared" si="162"/>
        <v/>
      </c>
      <c r="BL353" s="82">
        <f>IFERROR(FIND("Solo",consulta_completa__11[[#This Row],[13 - Ocorrências/Ambientes Atingidos]]),0)</f>
        <v>0</v>
      </c>
      <c r="BM353" s="83" t="str">
        <f t="shared" si="163"/>
        <v/>
      </c>
      <c r="BN353" s="82">
        <f>IFERROR(FIND("Águas subterrâneas",consulta_completa__11[[#This Row],[13 - Ocorrências/Ambientes Atingidos]]),0)</f>
        <v>0</v>
      </c>
      <c r="BO353" s="83" t="str">
        <f t="shared" si="164"/>
        <v/>
      </c>
      <c r="BP353" s="82">
        <f>IFERROR(FIND("Atmosfera",consulta_completa__11[[#This Row],[13 - Ocorrências/Ambientes Atingidos]]),0)</f>
        <v>0</v>
      </c>
      <c r="BQ353" s="83" t="str">
        <f t="shared" si="165"/>
        <v/>
      </c>
      <c r="BR353" s="82">
        <f>IFERROR(FIND("Flora",consulta_completa__11[[#This Row],[13 - Ocorrências/Ambientes Atingidos]]),0)</f>
        <v>0</v>
      </c>
      <c r="BS353" s="83" t="str">
        <f t="shared" si="166"/>
        <v/>
      </c>
      <c r="BT353" s="82">
        <f>IFERROR(FIND("Fauna",consulta_completa__11[[#This Row],[13 - Ocorrências/Ambientes Atingidos]]),0)</f>
        <v>0</v>
      </c>
      <c r="BU353" s="83" t="str">
        <f t="shared" si="167"/>
        <v/>
      </c>
      <c r="BV353" s="82">
        <f>IFERROR(FIND("UC federal",consulta_completa__11[[#This Row],[13 - Ocorrências/Ambientes Atingidos]]),0)</f>
        <v>0</v>
      </c>
      <c r="BW353" s="83" t="str">
        <f t="shared" si="168"/>
        <v/>
      </c>
      <c r="BX353" s="82">
        <f>IFERROR(FIND("UC estadual/municipal",consulta_completa__11[[#This Row],[13 - Ocorrências/Ambientes Atingidos]]),0)</f>
        <v>0</v>
      </c>
      <c r="BY353" s="83" t="str">
        <f t="shared" si="169"/>
        <v/>
      </c>
      <c r="BZ353" s="82">
        <f>IFERROR(FIND("Outro(s)",consulta_completa__11[[#This Row],[13 - Ocorrências/Ambientes Atingidos]]),0)</f>
        <v>0</v>
      </c>
      <c r="CA353" s="83" t="str">
        <f t="shared" si="170"/>
        <v/>
      </c>
      <c r="CB353" s="82">
        <f>IFERROR(FIND("Sem dano",consulta_completa__11[[#This Row],[13 - Ocorrências/Ambientes Atingidos]]),0)</f>
        <v>0</v>
      </c>
      <c r="CC353" s="83" t="str">
        <f t="shared" si="171"/>
        <v/>
      </c>
      <c r="CD353" s="82" t="str">
        <f>IF(consulta_completa__11[[#This Row],[13 - Ocorrências/Ambientes Atingidos]]="","X","")</f>
        <v/>
      </c>
      <c r="CE353" s="84">
        <f>IFERROR(FIND("IBAMA",consulta_completa__11[[#This Row],[14 - Inst. Atuando no Local]]),0)</f>
        <v>0</v>
      </c>
      <c r="CF353" s="84" t="str">
        <f t="shared" si="172"/>
        <v/>
      </c>
      <c r="CG353" s="84">
        <f>IFERROR(FIND("OEMA",consulta_completa__11[[#This Row],[14 - Inst. Atuando no Local]]),0)</f>
        <v>0</v>
      </c>
      <c r="CH353" s="84" t="str">
        <f t="shared" si="173"/>
        <v/>
      </c>
      <c r="CI353" s="84">
        <f>IFERROR(FIND("DEFESA CIVIL",consulta_completa__11[[#This Row],[14 - Inst. Atuando no Local]]),0)</f>
        <v>0</v>
      </c>
      <c r="CJ353" s="84" t="str">
        <f t="shared" si="174"/>
        <v/>
      </c>
      <c r="CK353" s="84">
        <f>IFERROR(FIND("CORPO DE BOMBEIROS",consulta_completa__11[[#This Row],[14 - Inst. Atuando no Local]]),0)</f>
        <v>0</v>
      </c>
      <c r="CL353" s="84" t="str">
        <f t="shared" si="175"/>
        <v/>
      </c>
      <c r="CM353" s="84">
        <f>IFERROR(FIND("POLÍCIA RODOVIÁRIA",consulta_completa__11[[#This Row],[14 - Inst. Atuando no Local]]),0)</f>
        <v>0</v>
      </c>
      <c r="CN353" s="84" t="str">
        <f t="shared" si="176"/>
        <v/>
      </c>
      <c r="CO353" s="84">
        <f>IFERROR(FIND("POLÍCIA MILITAR",consulta_completa__11[[#This Row],[14 - Inst. Atuando no Local]]),0)</f>
        <v>0</v>
      </c>
      <c r="CP353" s="84" t="str">
        <f t="shared" si="177"/>
        <v/>
      </c>
      <c r="CQ353" s="84">
        <f>IFERROR(FIND("POLÍCIA CIVIL",consulta_completa__11[[#This Row],[14 - Inst. Atuando no Local]]),0)</f>
        <v>0</v>
      </c>
      <c r="CR353" s="84" t="str">
        <f t="shared" si="178"/>
        <v/>
      </c>
      <c r="CS353" s="84">
        <f>IFERROR(FIND("MARINHA DO BRASIL",consulta_completa__11[[#This Row],[14 - Inst. Atuando no Local]]),0)</f>
        <v>0</v>
      </c>
      <c r="CT353" s="84" t="str">
        <f t="shared" si="179"/>
        <v/>
      </c>
      <c r="CU353" s="84">
        <f>IFERROR(FIND("EMPRESA ESPECIALIZADA EM ATENDIMENTO",consulta_completa__11[[#This Row],[14 - Inst. Atuando no Local]]),0)</f>
        <v>0</v>
      </c>
      <c r="CV353" s="84" t="str">
        <f t="shared" si="180"/>
        <v/>
      </c>
      <c r="CW353" s="84">
        <f>IFERROR(FIND("IBAMA",consulta_completa__11[[#This Row],[14 - Inst. Atuando no Local]]),0)</f>
        <v>0</v>
      </c>
      <c r="CX353" s="84" t="str">
        <f t="shared" si="181"/>
        <v/>
      </c>
      <c r="CY353" s="84" t="str">
        <f>IF(consulta_completa__11[[#This Row],[14 - Inst. Atuando no Local]]="","X","")</f>
        <v/>
      </c>
      <c r="CZ353" s="84">
        <f>IFERROR(FIND("OUTRA (S)",consulta_completa__11[[#This Row],[14 - Inst. Atuando no Local]]),0)</f>
        <v>0</v>
      </c>
      <c r="DA353" s="84" t="str">
        <f t="shared" si="182"/>
        <v/>
      </c>
      <c r="DB353" s="35" t="str">
        <f t="shared" si="183"/>
        <v>Sim</v>
      </c>
      <c r="DC353" s="35" t="str">
        <f t="shared" si="184"/>
        <v>Não</v>
      </c>
      <c r="DD353" s="35" t="str">
        <f t="shared" si="185"/>
        <v>Sim</v>
      </c>
      <c r="DE353" s="87" t="str">
        <f t="shared" si="156"/>
        <v>Federal</v>
      </c>
    </row>
    <row r="354" spans="1:109">
      <c r="A354" s="14">
        <v>202552372046</v>
      </c>
      <c r="B354" s="1">
        <v>45800</v>
      </c>
      <c r="C354" t="s">
        <v>3365</v>
      </c>
      <c r="D354" t="s">
        <v>212</v>
      </c>
      <c r="E354" t="s">
        <v>286</v>
      </c>
      <c r="F354" t="s">
        <v>112</v>
      </c>
      <c r="G354" t="s">
        <v>646</v>
      </c>
      <c r="H354" t="s">
        <v>875</v>
      </c>
      <c r="I354" t="s">
        <v>648</v>
      </c>
      <c r="J354" t="s">
        <v>3366</v>
      </c>
      <c r="K354" t="s">
        <v>734</v>
      </c>
      <c r="L354" t="s">
        <v>648</v>
      </c>
      <c r="M354" t="s">
        <v>3367</v>
      </c>
      <c r="N354" t="s">
        <v>1857</v>
      </c>
      <c r="O354" t="s">
        <v>113</v>
      </c>
      <c r="P354" t="s">
        <v>200</v>
      </c>
      <c r="Q354" t="s">
        <v>122</v>
      </c>
      <c r="R354" t="s">
        <v>123</v>
      </c>
      <c r="S354" t="s">
        <v>113</v>
      </c>
      <c r="T354" t="s">
        <v>3368</v>
      </c>
      <c r="U354" t="s">
        <v>113</v>
      </c>
      <c r="V354" t="s">
        <v>113</v>
      </c>
      <c r="Z354" t="s">
        <v>3369</v>
      </c>
      <c r="AA354" t="s">
        <v>3370</v>
      </c>
      <c r="AB354" t="s">
        <v>3371</v>
      </c>
      <c r="AC354" t="s">
        <v>3372</v>
      </c>
      <c r="AD354">
        <v>0</v>
      </c>
      <c r="AE354" t="s">
        <v>3373</v>
      </c>
      <c r="AF354" t="s">
        <v>3374</v>
      </c>
      <c r="AG354" t="s">
        <v>113</v>
      </c>
      <c r="AH354" t="s">
        <v>131</v>
      </c>
      <c r="AI354" t="s">
        <v>131</v>
      </c>
      <c r="AJ354" t="s">
        <v>131</v>
      </c>
      <c r="AK354" t="s">
        <v>3375</v>
      </c>
      <c r="AL354" t="s">
        <v>3376</v>
      </c>
      <c r="AM354" t="s">
        <v>3377</v>
      </c>
      <c r="AN354" t="s">
        <v>3378</v>
      </c>
      <c r="AO354" t="s">
        <v>3379</v>
      </c>
      <c r="AP354">
        <v>21971442510</v>
      </c>
      <c r="AQ354" t="s">
        <v>3380</v>
      </c>
      <c r="AR354" t="s">
        <v>113</v>
      </c>
      <c r="AS354" t="s">
        <v>113</v>
      </c>
      <c r="AT354" t="s">
        <v>113</v>
      </c>
      <c r="AU354" t="s">
        <v>113</v>
      </c>
      <c r="AW354" t="s">
        <v>113</v>
      </c>
      <c r="AX354" s="82">
        <f>IFERROR(FIND("Óbitos/feridos",consulta_completa__11[[#This Row],[13 - Ocorrências/Ambientes Atingidos]]),0)</f>
        <v>0</v>
      </c>
      <c r="AY354" s="83" t="str">
        <f t="shared" si="157"/>
        <v/>
      </c>
      <c r="AZ354" s="82">
        <f>IFERROR(FIND("População afetada/evacuada",consulta_completa__11[[#This Row],[13 - Ocorrências/Ambientes Atingidos]]),0)</f>
        <v>0</v>
      </c>
      <c r="BA354" s="82" t="str">
        <f t="shared" si="158"/>
        <v/>
      </c>
      <c r="BB354" s="82">
        <f>IFERROR(FIND("Suspensão de abastecimento de água",consulta_completa__11[[#This Row],[13 - Ocorrências/Ambientes Atingidos]]),0)</f>
        <v>0</v>
      </c>
      <c r="BC354" s="83" t="str">
        <f t="shared" si="186"/>
        <v/>
      </c>
      <c r="BD354" s="82">
        <f>IFERROR(FIND("Rio/córrego",consulta_completa__11[[#This Row],[13 - Ocorrências/Ambientes Atingidos]]),0)</f>
        <v>0</v>
      </c>
      <c r="BE354" s="83" t="str">
        <f t="shared" si="159"/>
        <v/>
      </c>
      <c r="BF354" s="82">
        <f>IFERROR(FIND("Lago",consulta_completa__11[[#This Row],[13 - Ocorrências/Ambientes Atingidos]]),0)</f>
        <v>0</v>
      </c>
      <c r="BG354" s="83" t="str">
        <f t="shared" si="160"/>
        <v/>
      </c>
      <c r="BH354" s="82">
        <f>IFERROR(FIND("Mar",consulta_completa__11[[#This Row],[13 - Ocorrências/Ambientes Atingidos]]),0)</f>
        <v>0</v>
      </c>
      <c r="BI354" s="83" t="str">
        <f t="shared" si="161"/>
        <v/>
      </c>
      <c r="BJ354" s="82">
        <f>IFERROR(FIND("Praia",consulta_completa__11[[#This Row],[13 - Ocorrências/Ambientes Atingidos]]),0)</f>
        <v>0</v>
      </c>
      <c r="BK354" s="83" t="str">
        <f t="shared" si="162"/>
        <v/>
      </c>
      <c r="BL354" s="82">
        <f>IFERROR(FIND("Solo",consulta_completa__11[[#This Row],[13 - Ocorrências/Ambientes Atingidos]]),0)</f>
        <v>0</v>
      </c>
      <c r="BM354" s="83" t="str">
        <f t="shared" si="163"/>
        <v/>
      </c>
      <c r="BN354" s="82">
        <f>IFERROR(FIND("Águas subterrâneas",consulta_completa__11[[#This Row],[13 - Ocorrências/Ambientes Atingidos]]),0)</f>
        <v>0</v>
      </c>
      <c r="BO354" s="83" t="str">
        <f t="shared" si="164"/>
        <v/>
      </c>
      <c r="BP354" s="82">
        <f>IFERROR(FIND("Atmosfera",consulta_completa__11[[#This Row],[13 - Ocorrências/Ambientes Atingidos]]),0)</f>
        <v>0</v>
      </c>
      <c r="BQ354" s="83" t="str">
        <f t="shared" si="165"/>
        <v/>
      </c>
      <c r="BR354" s="82">
        <f>IFERROR(FIND("Flora",consulta_completa__11[[#This Row],[13 - Ocorrências/Ambientes Atingidos]]),0)</f>
        <v>0</v>
      </c>
      <c r="BS354" s="83" t="str">
        <f t="shared" si="166"/>
        <v/>
      </c>
      <c r="BT354" s="82">
        <f>IFERROR(FIND("Fauna",consulta_completa__11[[#This Row],[13 - Ocorrências/Ambientes Atingidos]]),0)</f>
        <v>0</v>
      </c>
      <c r="BU354" s="83" t="str">
        <f t="shared" si="167"/>
        <v/>
      </c>
      <c r="BV354" s="82">
        <f>IFERROR(FIND("UC federal",consulta_completa__11[[#This Row],[13 - Ocorrências/Ambientes Atingidos]]),0)</f>
        <v>0</v>
      </c>
      <c r="BW354" s="83" t="str">
        <f t="shared" si="168"/>
        <v/>
      </c>
      <c r="BX354" s="82">
        <f>IFERROR(FIND("UC estadual/municipal",consulta_completa__11[[#This Row],[13 - Ocorrências/Ambientes Atingidos]]),0)</f>
        <v>0</v>
      </c>
      <c r="BY354" s="83" t="str">
        <f t="shared" si="169"/>
        <v/>
      </c>
      <c r="BZ354" s="82">
        <f>IFERROR(FIND("Outro(s)",consulta_completa__11[[#This Row],[13 - Ocorrências/Ambientes Atingidos]]),0)</f>
        <v>33</v>
      </c>
      <c r="CA354" s="83" t="str">
        <f t="shared" si="170"/>
        <v>X</v>
      </c>
      <c r="CB354" s="82">
        <f>IFERROR(FIND("Sem dano",consulta_completa__11[[#This Row],[13 - Ocorrências/Ambientes Atingidos]]),0)</f>
        <v>0</v>
      </c>
      <c r="CC354" s="83" t="str">
        <f t="shared" si="171"/>
        <v/>
      </c>
      <c r="CD354" s="82" t="str">
        <f>IF(consulta_completa__11[[#This Row],[13 - Ocorrências/Ambientes Atingidos]]="","X","")</f>
        <v/>
      </c>
      <c r="CE354" s="84">
        <f>IFERROR(FIND("IBAMA",consulta_completa__11[[#This Row],[14 - Inst. Atuando no Local]]),0)</f>
        <v>0</v>
      </c>
      <c r="CF354" s="84" t="str">
        <f t="shared" si="172"/>
        <v/>
      </c>
      <c r="CG354" s="84">
        <f>IFERROR(FIND("OEMA",consulta_completa__11[[#This Row],[14 - Inst. Atuando no Local]]),0)</f>
        <v>0</v>
      </c>
      <c r="CH354" s="84" t="str">
        <f t="shared" si="173"/>
        <v/>
      </c>
      <c r="CI354" s="84">
        <f>IFERROR(FIND("DEFESA CIVIL",consulta_completa__11[[#This Row],[14 - Inst. Atuando no Local]]),0)</f>
        <v>0</v>
      </c>
      <c r="CJ354" s="84" t="str">
        <f t="shared" si="174"/>
        <v/>
      </c>
      <c r="CK354" s="84">
        <f>IFERROR(FIND("CORPO DE BOMBEIROS",consulta_completa__11[[#This Row],[14 - Inst. Atuando no Local]]),0)</f>
        <v>0</v>
      </c>
      <c r="CL354" s="84" t="str">
        <f t="shared" si="175"/>
        <v/>
      </c>
      <c r="CM354" s="84">
        <f>IFERROR(FIND("POLÍCIA RODOVIÁRIA",consulta_completa__11[[#This Row],[14 - Inst. Atuando no Local]]),0)</f>
        <v>0</v>
      </c>
      <c r="CN354" s="84" t="str">
        <f t="shared" si="176"/>
        <v/>
      </c>
      <c r="CO354" s="84">
        <f>IFERROR(FIND("POLÍCIA MILITAR",consulta_completa__11[[#This Row],[14 - Inst. Atuando no Local]]),0)</f>
        <v>0</v>
      </c>
      <c r="CP354" s="84" t="str">
        <f t="shared" si="177"/>
        <v/>
      </c>
      <c r="CQ354" s="84">
        <f>IFERROR(FIND("POLÍCIA CIVIL",consulta_completa__11[[#This Row],[14 - Inst. Atuando no Local]]),0)</f>
        <v>0</v>
      </c>
      <c r="CR354" s="84" t="str">
        <f t="shared" si="178"/>
        <v/>
      </c>
      <c r="CS354" s="84">
        <f>IFERROR(FIND("MARINHA DO BRASIL",consulta_completa__11[[#This Row],[14 - Inst. Atuando no Local]]),0)</f>
        <v>0</v>
      </c>
      <c r="CT354" s="84" t="str">
        <f t="shared" si="179"/>
        <v/>
      </c>
      <c r="CU354" s="84">
        <f>IFERROR(FIND("EMPRESA ESPECIALIZADA EM ATENDIMENTO",consulta_completa__11[[#This Row],[14 - Inst. Atuando no Local]]),0)</f>
        <v>0</v>
      </c>
      <c r="CV354" s="84" t="str">
        <f t="shared" si="180"/>
        <v/>
      </c>
      <c r="CW354" s="84">
        <f>IFERROR(FIND("IBAMA",consulta_completa__11[[#This Row],[14 - Inst. Atuando no Local]]),0)</f>
        <v>0</v>
      </c>
      <c r="CX354" s="84" t="str">
        <f t="shared" si="181"/>
        <v/>
      </c>
      <c r="CY354" s="84" t="str">
        <f>IF(consulta_completa__11[[#This Row],[14 - Inst. Atuando no Local]]="","X","")</f>
        <v/>
      </c>
      <c r="CZ354" s="84">
        <f>IFERROR(FIND("OUTRA (S)",consulta_completa__11[[#This Row],[14 - Inst. Atuando no Local]]),0)</f>
        <v>0</v>
      </c>
      <c r="DA354" s="84" t="str">
        <f t="shared" si="182"/>
        <v/>
      </c>
      <c r="DB354" s="35" t="str">
        <f t="shared" si="183"/>
        <v>Sim</v>
      </c>
      <c r="DC354" s="35" t="str">
        <f t="shared" si="184"/>
        <v>Não</v>
      </c>
      <c r="DD354" s="35" t="str">
        <f t="shared" si="185"/>
        <v>Sim</v>
      </c>
      <c r="DE354" s="87" t="str">
        <f t="shared" si="156"/>
        <v>Sem informação</v>
      </c>
    </row>
    <row r="355" spans="1:109">
      <c r="A355" s="14">
        <v>202552636055</v>
      </c>
      <c r="B355" s="1">
        <v>45800</v>
      </c>
      <c r="C355" t="s">
        <v>3381</v>
      </c>
      <c r="D355" t="s">
        <v>390</v>
      </c>
      <c r="E355" t="s">
        <v>139</v>
      </c>
      <c r="F355" t="s">
        <v>112</v>
      </c>
      <c r="G355" t="s">
        <v>113</v>
      </c>
      <c r="H355" t="s">
        <v>114</v>
      </c>
      <c r="I355" t="s">
        <v>114</v>
      </c>
      <c r="J355" t="s">
        <v>441</v>
      </c>
      <c r="K355" t="s">
        <v>3382</v>
      </c>
      <c r="L355" t="s">
        <v>117</v>
      </c>
      <c r="M355" t="s">
        <v>140</v>
      </c>
      <c r="N355" t="s">
        <v>141</v>
      </c>
      <c r="O355" t="s">
        <v>185</v>
      </c>
      <c r="P355" t="s">
        <v>200</v>
      </c>
      <c r="Q355" t="s">
        <v>167</v>
      </c>
      <c r="R355" t="s">
        <v>123</v>
      </c>
      <c r="S355" t="s">
        <v>113</v>
      </c>
      <c r="T355" t="s">
        <v>3383</v>
      </c>
      <c r="U355" t="s">
        <v>145</v>
      </c>
      <c r="V355" t="s">
        <v>3384</v>
      </c>
      <c r="Z355" t="s">
        <v>3385</v>
      </c>
      <c r="AA355" t="s">
        <v>113</v>
      </c>
      <c r="AB355" t="s">
        <v>3386</v>
      </c>
      <c r="AC355" t="s">
        <v>113</v>
      </c>
      <c r="AD355">
        <v>2</v>
      </c>
      <c r="AE355" t="s">
        <v>113</v>
      </c>
      <c r="AF355" t="s">
        <v>3387</v>
      </c>
      <c r="AG355" t="s">
        <v>3388</v>
      </c>
      <c r="AH355" t="s">
        <v>131</v>
      </c>
      <c r="AI355" t="s">
        <v>131</v>
      </c>
      <c r="AJ355" t="s">
        <v>131</v>
      </c>
      <c r="AK355" t="s">
        <v>3389</v>
      </c>
      <c r="AL355" t="s">
        <v>3390</v>
      </c>
      <c r="AM355" t="s">
        <v>153</v>
      </c>
      <c r="AN355" t="s">
        <v>154</v>
      </c>
      <c r="AO355" t="s">
        <v>155</v>
      </c>
      <c r="AP355">
        <v>6133161070</v>
      </c>
      <c r="AQ355" t="s">
        <v>156</v>
      </c>
      <c r="AR355" t="s">
        <v>113</v>
      </c>
      <c r="AS355" t="s">
        <v>113</v>
      </c>
      <c r="AT355" t="s">
        <v>3391</v>
      </c>
      <c r="AU355" t="s">
        <v>592</v>
      </c>
      <c r="AV355">
        <v>1150000000</v>
      </c>
      <c r="AW355" t="s">
        <v>637</v>
      </c>
      <c r="AX355" s="82">
        <f>IFERROR(FIND("Óbitos/feridos",consulta_completa__11[[#This Row],[13 - Ocorrências/Ambientes Atingidos]]),0)</f>
        <v>0</v>
      </c>
      <c r="AY355" s="83" t="str">
        <f t="shared" si="157"/>
        <v/>
      </c>
      <c r="AZ355" s="82">
        <f>IFERROR(FIND("População afetada/evacuada",consulta_completa__11[[#This Row],[13 - Ocorrências/Ambientes Atingidos]]),0)</f>
        <v>0</v>
      </c>
      <c r="BA355" s="82" t="str">
        <f t="shared" si="158"/>
        <v/>
      </c>
      <c r="BB355" s="82">
        <f>IFERROR(FIND("Suspensão de abastecimento de água",consulta_completa__11[[#This Row],[13 - Ocorrências/Ambientes Atingidos]]),0)</f>
        <v>0</v>
      </c>
      <c r="BC355" s="83" t="str">
        <f t="shared" si="186"/>
        <v/>
      </c>
      <c r="BD355" s="82">
        <f>IFERROR(FIND("Rio/córrego",consulta_completa__11[[#This Row],[13 - Ocorrências/Ambientes Atingidos]]),0)</f>
        <v>0</v>
      </c>
      <c r="BE355" s="83" t="str">
        <f t="shared" si="159"/>
        <v/>
      </c>
      <c r="BF355" s="82">
        <f>IFERROR(FIND("Lago",consulta_completa__11[[#This Row],[13 - Ocorrências/Ambientes Atingidos]]),0)</f>
        <v>0</v>
      </c>
      <c r="BG355" s="83" t="str">
        <f t="shared" si="160"/>
        <v/>
      </c>
      <c r="BH355" s="82">
        <f>IFERROR(FIND("Mar",consulta_completa__11[[#This Row],[13 - Ocorrências/Ambientes Atingidos]]),0)</f>
        <v>0</v>
      </c>
      <c r="BI355" s="83" t="str">
        <f t="shared" si="161"/>
        <v/>
      </c>
      <c r="BJ355" s="82">
        <f>IFERROR(FIND("Praia",consulta_completa__11[[#This Row],[13 - Ocorrências/Ambientes Atingidos]]),0)</f>
        <v>0</v>
      </c>
      <c r="BK355" s="83" t="str">
        <f t="shared" si="162"/>
        <v/>
      </c>
      <c r="BL355" s="82">
        <f>IFERROR(FIND("Solo",consulta_completa__11[[#This Row],[13 - Ocorrências/Ambientes Atingidos]]),0)</f>
        <v>1</v>
      </c>
      <c r="BM355" s="83" t="str">
        <f t="shared" si="163"/>
        <v>X</v>
      </c>
      <c r="BN355" s="82">
        <f>IFERROR(FIND("Águas subterrâneas",consulta_completa__11[[#This Row],[13 - Ocorrências/Ambientes Atingidos]]),0)</f>
        <v>0</v>
      </c>
      <c r="BO355" s="83" t="str">
        <f t="shared" si="164"/>
        <v/>
      </c>
      <c r="BP355" s="82">
        <f>IFERROR(FIND("Atmosfera",consulta_completa__11[[#This Row],[13 - Ocorrências/Ambientes Atingidos]]),0)</f>
        <v>0</v>
      </c>
      <c r="BQ355" s="83" t="str">
        <f t="shared" si="165"/>
        <v/>
      </c>
      <c r="BR355" s="82">
        <f>IFERROR(FIND("Flora",consulta_completa__11[[#This Row],[13 - Ocorrências/Ambientes Atingidos]]),0)</f>
        <v>0</v>
      </c>
      <c r="BS355" s="83" t="str">
        <f t="shared" si="166"/>
        <v/>
      </c>
      <c r="BT355" s="82">
        <f>IFERROR(FIND("Fauna",consulta_completa__11[[#This Row],[13 - Ocorrências/Ambientes Atingidos]]),0)</f>
        <v>0</v>
      </c>
      <c r="BU355" s="83" t="str">
        <f t="shared" si="167"/>
        <v/>
      </c>
      <c r="BV355" s="82">
        <f>IFERROR(FIND("UC federal",consulta_completa__11[[#This Row],[13 - Ocorrências/Ambientes Atingidos]]),0)</f>
        <v>0</v>
      </c>
      <c r="BW355" s="83" t="str">
        <f t="shared" si="168"/>
        <v/>
      </c>
      <c r="BX355" s="82">
        <f>IFERROR(FIND("UC estadual/municipal",consulta_completa__11[[#This Row],[13 - Ocorrências/Ambientes Atingidos]]),0)</f>
        <v>0</v>
      </c>
      <c r="BY355" s="83" t="str">
        <f t="shared" si="169"/>
        <v/>
      </c>
      <c r="BZ355" s="82">
        <f>IFERROR(FIND("Outro(s)",consulta_completa__11[[#This Row],[13 - Ocorrências/Ambientes Atingidos]]),0)</f>
        <v>0</v>
      </c>
      <c r="CA355" s="83" t="str">
        <f t="shared" si="170"/>
        <v/>
      </c>
      <c r="CB355" s="82">
        <f>IFERROR(FIND("Sem dano",consulta_completa__11[[#This Row],[13 - Ocorrências/Ambientes Atingidos]]),0)</f>
        <v>0</v>
      </c>
      <c r="CC355" s="83" t="str">
        <f t="shared" si="171"/>
        <v/>
      </c>
      <c r="CD355" s="82" t="str">
        <f>IF(consulta_completa__11[[#This Row],[13 - Ocorrências/Ambientes Atingidos]]="","X","")</f>
        <v/>
      </c>
      <c r="CE355" s="84">
        <f>IFERROR(FIND("IBAMA",consulta_completa__11[[#This Row],[14 - Inst. Atuando no Local]]),0)</f>
        <v>0</v>
      </c>
      <c r="CF355" s="84" t="str">
        <f t="shared" si="172"/>
        <v/>
      </c>
      <c r="CG355" s="84">
        <f>IFERROR(FIND("OEMA",consulta_completa__11[[#This Row],[14 - Inst. Atuando no Local]]),0)</f>
        <v>0</v>
      </c>
      <c r="CH355" s="84" t="str">
        <f t="shared" si="173"/>
        <v/>
      </c>
      <c r="CI355" s="84">
        <f>IFERROR(FIND("DEFESA CIVIL",consulta_completa__11[[#This Row],[14 - Inst. Atuando no Local]]),0)</f>
        <v>0</v>
      </c>
      <c r="CJ355" s="84" t="str">
        <f t="shared" si="174"/>
        <v/>
      </c>
      <c r="CK355" s="84">
        <f>IFERROR(FIND("CORPO DE BOMBEIROS",consulta_completa__11[[#This Row],[14 - Inst. Atuando no Local]]),0)</f>
        <v>0</v>
      </c>
      <c r="CL355" s="84" t="str">
        <f t="shared" si="175"/>
        <v/>
      </c>
      <c r="CM355" s="84">
        <f>IFERROR(FIND("POLÍCIA RODOVIÁRIA",consulta_completa__11[[#This Row],[14 - Inst. Atuando no Local]]),0)</f>
        <v>0</v>
      </c>
      <c r="CN355" s="84" t="str">
        <f t="shared" si="176"/>
        <v/>
      </c>
      <c r="CO355" s="84">
        <f>IFERROR(FIND("POLÍCIA MILITAR",consulta_completa__11[[#This Row],[14 - Inst. Atuando no Local]]),0)</f>
        <v>0</v>
      </c>
      <c r="CP355" s="84" t="str">
        <f t="shared" si="177"/>
        <v/>
      </c>
      <c r="CQ355" s="84">
        <f>IFERROR(FIND("POLÍCIA CIVIL",consulta_completa__11[[#This Row],[14 - Inst. Atuando no Local]]),0)</f>
        <v>0</v>
      </c>
      <c r="CR355" s="84" t="str">
        <f t="shared" si="178"/>
        <v/>
      </c>
      <c r="CS355" s="84">
        <f>IFERROR(FIND("MARINHA DO BRASIL",consulta_completa__11[[#This Row],[14 - Inst. Atuando no Local]]),0)</f>
        <v>0</v>
      </c>
      <c r="CT355" s="84" t="str">
        <f t="shared" si="179"/>
        <v/>
      </c>
      <c r="CU355" s="84">
        <f>IFERROR(FIND("EMPRESA ESPECIALIZADA EM ATENDIMENTO",consulta_completa__11[[#This Row],[14 - Inst. Atuando no Local]]),0)</f>
        <v>0</v>
      </c>
      <c r="CV355" s="84" t="str">
        <f t="shared" si="180"/>
        <v/>
      </c>
      <c r="CW355" s="84">
        <f>IFERROR(FIND("IBAMA",consulta_completa__11[[#This Row],[14 - Inst. Atuando no Local]]),0)</f>
        <v>0</v>
      </c>
      <c r="CX355" s="84" t="str">
        <f t="shared" si="181"/>
        <v/>
      </c>
      <c r="CY355" s="84" t="str">
        <f>IF(consulta_completa__11[[#This Row],[14 - Inst. Atuando no Local]]="","X","")</f>
        <v/>
      </c>
      <c r="CZ355" s="84">
        <f>IFERROR(FIND("OUTRA (S)",consulta_completa__11[[#This Row],[14 - Inst. Atuando no Local]]),0)</f>
        <v>0</v>
      </c>
      <c r="DA355" s="84" t="str">
        <f t="shared" si="182"/>
        <v/>
      </c>
      <c r="DB355" s="35" t="str">
        <f t="shared" si="183"/>
        <v>Sim</v>
      </c>
      <c r="DC355" s="35" t="str">
        <f t="shared" si="184"/>
        <v>Não</v>
      </c>
      <c r="DD355" s="35" t="str">
        <f t="shared" si="185"/>
        <v>Sim</v>
      </c>
      <c r="DE355" s="87" t="str">
        <f t="shared" si="156"/>
        <v>Estadual</v>
      </c>
    </row>
    <row r="356" spans="1:109">
      <c r="A356" s="14">
        <v>202552639616</v>
      </c>
      <c r="B356" s="1">
        <v>45800</v>
      </c>
      <c r="C356" t="s">
        <v>3392</v>
      </c>
      <c r="D356" t="s">
        <v>212</v>
      </c>
      <c r="E356" t="s">
        <v>139</v>
      </c>
      <c r="F356" t="s">
        <v>912</v>
      </c>
      <c r="G356" t="s">
        <v>113</v>
      </c>
      <c r="H356" t="s">
        <v>114</v>
      </c>
      <c r="I356" t="s">
        <v>114</v>
      </c>
      <c r="J356" t="s">
        <v>113</v>
      </c>
      <c r="K356" t="s">
        <v>114</v>
      </c>
      <c r="L356" t="s">
        <v>114</v>
      </c>
      <c r="M356" t="s">
        <v>3393</v>
      </c>
      <c r="N356" t="s">
        <v>119</v>
      </c>
      <c r="O356" t="s">
        <v>120</v>
      </c>
      <c r="P356" t="s">
        <v>200</v>
      </c>
      <c r="Q356" t="s">
        <v>167</v>
      </c>
      <c r="R356" t="s">
        <v>123</v>
      </c>
      <c r="S356" t="s">
        <v>113</v>
      </c>
      <c r="T356" t="s">
        <v>3394</v>
      </c>
      <c r="U356" t="s">
        <v>3395</v>
      </c>
      <c r="V356" t="s">
        <v>3396</v>
      </c>
      <c r="Z356" t="s">
        <v>3397</v>
      </c>
      <c r="AA356" t="s">
        <v>3398</v>
      </c>
      <c r="AB356" t="s">
        <v>113</v>
      </c>
      <c r="AC356" t="s">
        <v>113</v>
      </c>
      <c r="AE356" t="s">
        <v>3399</v>
      </c>
      <c r="AF356" t="s">
        <v>3400</v>
      </c>
      <c r="AG356" t="s">
        <v>3401</v>
      </c>
      <c r="AH356" t="s">
        <v>113</v>
      </c>
      <c r="AI356" t="s">
        <v>132</v>
      </c>
      <c r="AJ356" t="s">
        <v>132</v>
      </c>
      <c r="AK356" t="s">
        <v>113</v>
      </c>
      <c r="AL356" t="s">
        <v>113</v>
      </c>
      <c r="AM356" t="s">
        <v>3402</v>
      </c>
      <c r="AN356" t="s">
        <v>3403</v>
      </c>
      <c r="AO356" t="s">
        <v>113</v>
      </c>
      <c r="AP356">
        <v>21998284809</v>
      </c>
      <c r="AQ356" t="s">
        <v>3404</v>
      </c>
      <c r="AR356" t="s">
        <v>113</v>
      </c>
      <c r="AS356" t="s">
        <v>113</v>
      </c>
      <c r="AT356" t="s">
        <v>113</v>
      </c>
      <c r="AU356" t="s">
        <v>3405</v>
      </c>
      <c r="AW356" t="s">
        <v>159</v>
      </c>
      <c r="AX356" s="82">
        <f>IFERROR(FIND("Óbitos/feridos",consulta_completa__11[[#This Row],[13 - Ocorrências/Ambientes Atingidos]]),0)</f>
        <v>0</v>
      </c>
      <c r="AY356" s="83" t="str">
        <f t="shared" si="157"/>
        <v/>
      </c>
      <c r="AZ356" s="82">
        <f>IFERROR(FIND("População afetada/evacuada",consulta_completa__11[[#This Row],[13 - Ocorrências/Ambientes Atingidos]]),0)</f>
        <v>0</v>
      </c>
      <c r="BA356" s="82" t="str">
        <f t="shared" si="158"/>
        <v/>
      </c>
      <c r="BB356" s="82">
        <f>IFERROR(FIND("Suspensão de abastecimento de água",consulta_completa__11[[#This Row],[13 - Ocorrências/Ambientes Atingidos]]),0)</f>
        <v>0</v>
      </c>
      <c r="BC356" s="83" t="str">
        <f t="shared" si="186"/>
        <v/>
      </c>
      <c r="BD356" s="82">
        <f>IFERROR(FIND("Rio/córrego",consulta_completa__11[[#This Row],[13 - Ocorrências/Ambientes Atingidos]]),0)</f>
        <v>0</v>
      </c>
      <c r="BE356" s="83" t="str">
        <f t="shared" si="159"/>
        <v/>
      </c>
      <c r="BF356" s="82">
        <f>IFERROR(FIND("Lago",consulta_completa__11[[#This Row],[13 - Ocorrências/Ambientes Atingidos]]),0)</f>
        <v>0</v>
      </c>
      <c r="BG356" s="83" t="str">
        <f t="shared" si="160"/>
        <v/>
      </c>
      <c r="BH356" s="82">
        <f>IFERROR(FIND("Mar",consulta_completa__11[[#This Row],[13 - Ocorrências/Ambientes Atingidos]]),0)</f>
        <v>0</v>
      </c>
      <c r="BI356" s="83" t="str">
        <f t="shared" si="161"/>
        <v/>
      </c>
      <c r="BJ356" s="82">
        <f>IFERROR(FIND("Praia",consulta_completa__11[[#This Row],[13 - Ocorrências/Ambientes Atingidos]]),0)</f>
        <v>0</v>
      </c>
      <c r="BK356" s="83" t="str">
        <f t="shared" si="162"/>
        <v/>
      </c>
      <c r="BL356" s="82">
        <f>IFERROR(FIND("Solo",consulta_completa__11[[#This Row],[13 - Ocorrências/Ambientes Atingidos]]),0)</f>
        <v>1</v>
      </c>
      <c r="BM356" s="83" t="str">
        <f t="shared" si="163"/>
        <v>X</v>
      </c>
      <c r="BN356" s="82">
        <f>IFERROR(FIND("Águas subterrâneas",consulta_completa__11[[#This Row],[13 - Ocorrências/Ambientes Atingidos]]),0)</f>
        <v>13</v>
      </c>
      <c r="BO356" s="83" t="str">
        <f t="shared" si="164"/>
        <v>X</v>
      </c>
      <c r="BP356" s="82">
        <f>IFERROR(FIND("Atmosfera",consulta_completa__11[[#This Row],[13 - Ocorrências/Ambientes Atingidos]]),0)</f>
        <v>53</v>
      </c>
      <c r="BQ356" s="83" t="str">
        <f t="shared" si="165"/>
        <v>X</v>
      </c>
      <c r="BR356" s="82">
        <f>IFERROR(FIND("Flora",consulta_completa__11[[#This Row],[13 - Ocorrências/Ambientes Atingidos]]),0)</f>
        <v>75</v>
      </c>
      <c r="BS356" s="83" t="str">
        <f t="shared" si="166"/>
        <v>X</v>
      </c>
      <c r="BT356" s="82">
        <f>IFERROR(FIND("Fauna",consulta_completa__11[[#This Row],[13 - Ocorrências/Ambientes Atingidos]]),0)</f>
        <v>89</v>
      </c>
      <c r="BU356" s="83" t="str">
        <f t="shared" si="167"/>
        <v>X</v>
      </c>
      <c r="BV356" s="82">
        <f>IFERROR(FIND("UC federal",consulta_completa__11[[#This Row],[13 - Ocorrências/Ambientes Atingidos]]),0)</f>
        <v>0</v>
      </c>
      <c r="BW356" s="83" t="str">
        <f t="shared" si="168"/>
        <v/>
      </c>
      <c r="BX356" s="82">
        <f>IFERROR(FIND("UC estadual/municipal",consulta_completa__11[[#This Row],[13 - Ocorrências/Ambientes Atingidos]]),0)</f>
        <v>0</v>
      </c>
      <c r="BY356" s="83" t="str">
        <f t="shared" si="169"/>
        <v/>
      </c>
      <c r="BZ356" s="82">
        <f>IFERROR(FIND("Outro(s)",consulta_completa__11[[#This Row],[13 - Ocorrências/Ambientes Atingidos]]),0)</f>
        <v>103</v>
      </c>
      <c r="CA356" s="83" t="str">
        <f t="shared" si="170"/>
        <v>X</v>
      </c>
      <c r="CB356" s="82">
        <f>IFERROR(FIND("Sem dano",consulta_completa__11[[#This Row],[13 - Ocorrências/Ambientes Atingidos]]),0)</f>
        <v>0</v>
      </c>
      <c r="CC356" s="83" t="str">
        <f t="shared" si="171"/>
        <v/>
      </c>
      <c r="CD356" s="82" t="str">
        <f>IF(consulta_completa__11[[#This Row],[13 - Ocorrências/Ambientes Atingidos]]="","X","")</f>
        <v/>
      </c>
      <c r="CE356" s="84">
        <f>IFERROR(FIND("IBAMA",consulta_completa__11[[#This Row],[14 - Inst. Atuando no Local]]),0)</f>
        <v>0</v>
      </c>
      <c r="CF356" s="84" t="str">
        <f t="shared" si="172"/>
        <v/>
      </c>
      <c r="CG356" s="84">
        <f>IFERROR(FIND("OEMA",consulta_completa__11[[#This Row],[14 - Inst. Atuando no Local]]),0)</f>
        <v>0</v>
      </c>
      <c r="CH356" s="84" t="str">
        <f t="shared" si="173"/>
        <v/>
      </c>
      <c r="CI356" s="84">
        <f>IFERROR(FIND("DEFESA CIVIL",consulta_completa__11[[#This Row],[14 - Inst. Atuando no Local]]),0)</f>
        <v>0</v>
      </c>
      <c r="CJ356" s="84" t="str">
        <f t="shared" si="174"/>
        <v/>
      </c>
      <c r="CK356" s="84">
        <f>IFERROR(FIND("CORPO DE BOMBEIROS",consulta_completa__11[[#This Row],[14 - Inst. Atuando no Local]]),0)</f>
        <v>0</v>
      </c>
      <c r="CL356" s="84" t="str">
        <f t="shared" si="175"/>
        <v/>
      </c>
      <c r="CM356" s="84">
        <f>IFERROR(FIND("POLÍCIA RODOVIÁRIA",consulta_completa__11[[#This Row],[14 - Inst. Atuando no Local]]),0)</f>
        <v>0</v>
      </c>
      <c r="CN356" s="84" t="str">
        <f t="shared" si="176"/>
        <v/>
      </c>
      <c r="CO356" s="84">
        <f>IFERROR(FIND("POLÍCIA MILITAR",consulta_completa__11[[#This Row],[14 - Inst. Atuando no Local]]),0)</f>
        <v>0</v>
      </c>
      <c r="CP356" s="84" t="str">
        <f t="shared" si="177"/>
        <v/>
      </c>
      <c r="CQ356" s="84">
        <f>IFERROR(FIND("POLÍCIA CIVIL",consulta_completa__11[[#This Row],[14 - Inst. Atuando no Local]]),0)</f>
        <v>0</v>
      </c>
      <c r="CR356" s="84" t="str">
        <f t="shared" si="178"/>
        <v/>
      </c>
      <c r="CS356" s="84">
        <f>IFERROR(FIND("MARINHA DO BRASIL",consulta_completa__11[[#This Row],[14 - Inst. Atuando no Local]]),0)</f>
        <v>0</v>
      </c>
      <c r="CT356" s="84" t="str">
        <f t="shared" si="179"/>
        <v/>
      </c>
      <c r="CU356" s="84">
        <f>IFERROR(FIND("EMPRESA ESPECIALIZADA EM ATENDIMENTO",consulta_completa__11[[#This Row],[14 - Inst. Atuando no Local]]),0)</f>
        <v>0</v>
      </c>
      <c r="CV356" s="84" t="str">
        <f t="shared" si="180"/>
        <v/>
      </c>
      <c r="CW356" s="84">
        <f>IFERROR(FIND("IBAMA",consulta_completa__11[[#This Row],[14 - Inst. Atuando no Local]]),0)</f>
        <v>0</v>
      </c>
      <c r="CX356" s="84" t="str">
        <f t="shared" si="181"/>
        <v/>
      </c>
      <c r="CY356" s="84" t="str">
        <f>IF(consulta_completa__11[[#This Row],[14 - Inst. Atuando no Local]]="","X","")</f>
        <v/>
      </c>
      <c r="CZ356" s="84">
        <f>IFERROR(FIND("OUTRA (S)",consulta_completa__11[[#This Row],[14 - Inst. Atuando no Local]]),0)</f>
        <v>0</v>
      </c>
      <c r="DA356" s="84" t="str">
        <f t="shared" si="182"/>
        <v/>
      </c>
      <c r="DB356" s="35" t="str">
        <f t="shared" si="183"/>
        <v>Sim</v>
      </c>
      <c r="DC356" s="35" t="str">
        <f t="shared" si="184"/>
        <v>Não</v>
      </c>
      <c r="DD356" s="35" t="str">
        <f t="shared" si="185"/>
        <v>Sim</v>
      </c>
      <c r="DE356" s="87" t="str">
        <f t="shared" si="156"/>
        <v>Sem informação</v>
      </c>
    </row>
    <row r="357" spans="1:109">
      <c r="A357" s="14">
        <v>202552661215</v>
      </c>
      <c r="B357" s="1">
        <v>45800</v>
      </c>
      <c r="C357" t="s">
        <v>3406</v>
      </c>
      <c r="D357" t="s">
        <v>180</v>
      </c>
      <c r="E357" t="s">
        <v>286</v>
      </c>
      <c r="F357" t="s">
        <v>163</v>
      </c>
      <c r="G357" t="s">
        <v>3407</v>
      </c>
      <c r="H357" t="s">
        <v>113</v>
      </c>
      <c r="I357" t="s">
        <v>113</v>
      </c>
      <c r="J357" t="s">
        <v>113</v>
      </c>
      <c r="K357" t="s">
        <v>114</v>
      </c>
      <c r="L357" t="s">
        <v>114</v>
      </c>
      <c r="M357" t="s">
        <v>140</v>
      </c>
      <c r="N357" t="s">
        <v>141</v>
      </c>
      <c r="O357" t="s">
        <v>113</v>
      </c>
      <c r="P357" t="s">
        <v>200</v>
      </c>
      <c r="Q357" t="s">
        <v>167</v>
      </c>
      <c r="R357" t="s">
        <v>123</v>
      </c>
      <c r="S357" t="s">
        <v>113</v>
      </c>
      <c r="T357" t="s">
        <v>3408</v>
      </c>
      <c r="U357" t="s">
        <v>113</v>
      </c>
      <c r="V357" t="s">
        <v>3409</v>
      </c>
      <c r="Z357" t="s">
        <v>3410</v>
      </c>
      <c r="AA357" t="s">
        <v>3411</v>
      </c>
      <c r="AB357" t="s">
        <v>113</v>
      </c>
      <c r="AC357" t="s">
        <v>113</v>
      </c>
      <c r="AE357" t="s">
        <v>3412</v>
      </c>
      <c r="AF357" t="s">
        <v>113</v>
      </c>
      <c r="AG357" t="s">
        <v>113</v>
      </c>
      <c r="AH357" t="s">
        <v>131</v>
      </c>
      <c r="AI357" t="s">
        <v>132</v>
      </c>
      <c r="AJ357" t="s">
        <v>131</v>
      </c>
      <c r="AK357" t="s">
        <v>3413</v>
      </c>
      <c r="AL357" t="s">
        <v>3414</v>
      </c>
      <c r="AM357" t="s">
        <v>153</v>
      </c>
      <c r="AN357" t="s">
        <v>154</v>
      </c>
      <c r="AO357" t="s">
        <v>155</v>
      </c>
      <c r="AP357">
        <v>6133161070</v>
      </c>
      <c r="AQ357" t="s">
        <v>156</v>
      </c>
      <c r="AR357" t="s">
        <v>113</v>
      </c>
      <c r="AS357" t="s">
        <v>113</v>
      </c>
      <c r="AT357" t="s">
        <v>113</v>
      </c>
      <c r="AU357" t="s">
        <v>113</v>
      </c>
      <c r="AW357" t="s">
        <v>113</v>
      </c>
      <c r="AX357" s="82">
        <f>IFERROR(FIND("Óbitos/feridos",consulta_completa__11[[#This Row],[13 - Ocorrências/Ambientes Atingidos]]),0)</f>
        <v>0</v>
      </c>
      <c r="AY357" s="83" t="str">
        <f t="shared" si="157"/>
        <v/>
      </c>
      <c r="AZ357" s="82">
        <f>IFERROR(FIND("População afetada/evacuada",consulta_completa__11[[#This Row],[13 - Ocorrências/Ambientes Atingidos]]),0)</f>
        <v>0</v>
      </c>
      <c r="BA357" s="82" t="str">
        <f t="shared" si="158"/>
        <v/>
      </c>
      <c r="BB357" s="82">
        <f>IFERROR(FIND("Suspensão de abastecimento de água",consulta_completa__11[[#This Row],[13 - Ocorrências/Ambientes Atingidos]]),0)</f>
        <v>0</v>
      </c>
      <c r="BC357" s="83" t="str">
        <f t="shared" si="186"/>
        <v/>
      </c>
      <c r="BD357" s="82">
        <f>IFERROR(FIND("Rio/córrego",consulta_completa__11[[#This Row],[13 - Ocorrências/Ambientes Atingidos]]),0)</f>
        <v>0</v>
      </c>
      <c r="BE357" s="83" t="str">
        <f t="shared" si="159"/>
        <v/>
      </c>
      <c r="BF357" s="82">
        <f>IFERROR(FIND("Lago",consulta_completa__11[[#This Row],[13 - Ocorrências/Ambientes Atingidos]]),0)</f>
        <v>0</v>
      </c>
      <c r="BG357" s="83" t="str">
        <f t="shared" si="160"/>
        <v/>
      </c>
      <c r="BH357" s="82">
        <f>IFERROR(FIND("Mar",consulta_completa__11[[#This Row],[13 - Ocorrências/Ambientes Atingidos]]),0)</f>
        <v>0</v>
      </c>
      <c r="BI357" s="83" t="str">
        <f t="shared" si="161"/>
        <v/>
      </c>
      <c r="BJ357" s="82">
        <f>IFERROR(FIND("Praia",consulta_completa__11[[#This Row],[13 - Ocorrências/Ambientes Atingidos]]),0)</f>
        <v>0</v>
      </c>
      <c r="BK357" s="83" t="str">
        <f t="shared" si="162"/>
        <v/>
      </c>
      <c r="BL357" s="82">
        <f>IFERROR(FIND("Solo",consulta_completa__11[[#This Row],[13 - Ocorrências/Ambientes Atingidos]]),0)</f>
        <v>1</v>
      </c>
      <c r="BM357" s="83" t="str">
        <f t="shared" si="163"/>
        <v>X</v>
      </c>
      <c r="BN357" s="82">
        <f>IFERROR(FIND("Águas subterrâneas",consulta_completa__11[[#This Row],[13 - Ocorrências/Ambientes Atingidos]]),0)</f>
        <v>0</v>
      </c>
      <c r="BO357" s="83" t="str">
        <f t="shared" si="164"/>
        <v/>
      </c>
      <c r="BP357" s="82">
        <f>IFERROR(FIND("Atmosfera",consulta_completa__11[[#This Row],[13 - Ocorrências/Ambientes Atingidos]]),0)</f>
        <v>0</v>
      </c>
      <c r="BQ357" s="83" t="str">
        <f t="shared" si="165"/>
        <v/>
      </c>
      <c r="BR357" s="82">
        <f>IFERROR(FIND("Flora",consulta_completa__11[[#This Row],[13 - Ocorrências/Ambientes Atingidos]]),0)</f>
        <v>0</v>
      </c>
      <c r="BS357" s="83" t="str">
        <f t="shared" si="166"/>
        <v/>
      </c>
      <c r="BT357" s="82">
        <f>IFERROR(FIND("Fauna",consulta_completa__11[[#This Row],[13 - Ocorrências/Ambientes Atingidos]]),0)</f>
        <v>0</v>
      </c>
      <c r="BU357" s="83" t="str">
        <f t="shared" si="167"/>
        <v/>
      </c>
      <c r="BV357" s="82">
        <f>IFERROR(FIND("UC federal",consulta_completa__11[[#This Row],[13 - Ocorrências/Ambientes Atingidos]]),0)</f>
        <v>0</v>
      </c>
      <c r="BW357" s="83" t="str">
        <f t="shared" si="168"/>
        <v/>
      </c>
      <c r="BX357" s="82">
        <f>IFERROR(FIND("UC estadual/municipal",consulta_completa__11[[#This Row],[13 - Ocorrências/Ambientes Atingidos]]),0)</f>
        <v>0</v>
      </c>
      <c r="BY357" s="83" t="str">
        <f t="shared" si="169"/>
        <v/>
      </c>
      <c r="BZ357" s="82">
        <f>IFERROR(FIND("Outro(s)",consulta_completa__11[[#This Row],[13 - Ocorrências/Ambientes Atingidos]]),0)</f>
        <v>0</v>
      </c>
      <c r="CA357" s="83" t="str">
        <f t="shared" si="170"/>
        <v/>
      </c>
      <c r="CB357" s="82">
        <f>IFERROR(FIND("Sem dano",consulta_completa__11[[#This Row],[13 - Ocorrências/Ambientes Atingidos]]),0)</f>
        <v>0</v>
      </c>
      <c r="CC357" s="83" t="str">
        <f t="shared" si="171"/>
        <v/>
      </c>
      <c r="CD357" s="82" t="str">
        <f>IF(consulta_completa__11[[#This Row],[13 - Ocorrências/Ambientes Atingidos]]="","X","")</f>
        <v/>
      </c>
      <c r="CE357" s="84">
        <f>IFERROR(FIND("IBAMA",consulta_completa__11[[#This Row],[14 - Inst. Atuando no Local]]),0)</f>
        <v>0</v>
      </c>
      <c r="CF357" s="84" t="str">
        <f t="shared" si="172"/>
        <v/>
      </c>
      <c r="CG357" s="84">
        <f>IFERROR(FIND("OEMA",consulta_completa__11[[#This Row],[14 - Inst. Atuando no Local]]),0)</f>
        <v>0</v>
      </c>
      <c r="CH357" s="84" t="str">
        <f t="shared" si="173"/>
        <v/>
      </c>
      <c r="CI357" s="84">
        <f>IFERROR(FIND("DEFESA CIVIL",consulta_completa__11[[#This Row],[14 - Inst. Atuando no Local]]),0)</f>
        <v>0</v>
      </c>
      <c r="CJ357" s="84" t="str">
        <f t="shared" si="174"/>
        <v/>
      </c>
      <c r="CK357" s="84">
        <f>IFERROR(FIND("CORPO DE BOMBEIROS",consulta_completa__11[[#This Row],[14 - Inst. Atuando no Local]]),0)</f>
        <v>0</v>
      </c>
      <c r="CL357" s="84" t="str">
        <f t="shared" si="175"/>
        <v/>
      </c>
      <c r="CM357" s="84">
        <f>IFERROR(FIND("POLÍCIA RODOVIÁRIA",consulta_completa__11[[#This Row],[14 - Inst. Atuando no Local]]),0)</f>
        <v>0</v>
      </c>
      <c r="CN357" s="84" t="str">
        <f t="shared" si="176"/>
        <v/>
      </c>
      <c r="CO357" s="84">
        <f>IFERROR(FIND("POLÍCIA MILITAR",consulta_completa__11[[#This Row],[14 - Inst. Atuando no Local]]),0)</f>
        <v>0</v>
      </c>
      <c r="CP357" s="84" t="str">
        <f t="shared" si="177"/>
        <v/>
      </c>
      <c r="CQ357" s="84">
        <f>IFERROR(FIND("POLÍCIA CIVIL",consulta_completa__11[[#This Row],[14 - Inst. Atuando no Local]]),0)</f>
        <v>0</v>
      </c>
      <c r="CR357" s="84" t="str">
        <f t="shared" si="178"/>
        <v/>
      </c>
      <c r="CS357" s="84">
        <f>IFERROR(FIND("MARINHA DO BRASIL",consulta_completa__11[[#This Row],[14 - Inst. Atuando no Local]]),0)</f>
        <v>0</v>
      </c>
      <c r="CT357" s="84" t="str">
        <f t="shared" si="179"/>
        <v/>
      </c>
      <c r="CU357" s="84">
        <f>IFERROR(FIND("EMPRESA ESPECIALIZADA EM ATENDIMENTO",consulta_completa__11[[#This Row],[14 - Inst. Atuando no Local]]),0)</f>
        <v>0</v>
      </c>
      <c r="CV357" s="84" t="str">
        <f t="shared" si="180"/>
        <v/>
      </c>
      <c r="CW357" s="84">
        <f>IFERROR(FIND("IBAMA",consulta_completa__11[[#This Row],[14 - Inst. Atuando no Local]]),0)</f>
        <v>0</v>
      </c>
      <c r="CX357" s="84" t="str">
        <f t="shared" si="181"/>
        <v/>
      </c>
      <c r="CY357" s="84" t="str">
        <f>IF(consulta_completa__11[[#This Row],[14 - Inst. Atuando no Local]]="","X","")</f>
        <v/>
      </c>
      <c r="CZ357" s="84">
        <f>IFERROR(FIND("OUTRA (S)",consulta_completa__11[[#This Row],[14 - Inst. Atuando no Local]]),0)</f>
        <v>0</v>
      </c>
      <c r="DA357" s="84" t="str">
        <f t="shared" si="182"/>
        <v/>
      </c>
      <c r="DB357" s="35" t="str">
        <f t="shared" si="183"/>
        <v>Sim</v>
      </c>
      <c r="DC357" s="35" t="str">
        <f t="shared" si="184"/>
        <v>Não</v>
      </c>
      <c r="DD357" s="35" t="str">
        <f t="shared" si="185"/>
        <v>Sim</v>
      </c>
      <c r="DE357" s="87" t="str">
        <f t="shared" si="156"/>
        <v>Sem informação</v>
      </c>
    </row>
    <row r="358" spans="1:109">
      <c r="A358" s="14">
        <v>202552554044</v>
      </c>
      <c r="B358" s="1">
        <v>45801</v>
      </c>
      <c r="C358" t="s">
        <v>3415</v>
      </c>
      <c r="D358" t="s">
        <v>2364</v>
      </c>
      <c r="E358" t="s">
        <v>1470</v>
      </c>
      <c r="F358" t="s">
        <v>112</v>
      </c>
      <c r="G358" t="s">
        <v>113</v>
      </c>
      <c r="H358" t="s">
        <v>114</v>
      </c>
      <c r="I358" t="s">
        <v>114</v>
      </c>
      <c r="J358" t="s">
        <v>113</v>
      </c>
      <c r="K358" t="s">
        <v>114</v>
      </c>
      <c r="L358" t="s">
        <v>114</v>
      </c>
      <c r="M358" t="s">
        <v>1829</v>
      </c>
      <c r="N358" t="s">
        <v>141</v>
      </c>
      <c r="O358" t="s">
        <v>239</v>
      </c>
      <c r="P358" t="s">
        <v>229</v>
      </c>
      <c r="Q358" t="s">
        <v>122</v>
      </c>
      <c r="R358" t="s">
        <v>123</v>
      </c>
      <c r="S358" t="s">
        <v>113</v>
      </c>
      <c r="T358" t="s">
        <v>3416</v>
      </c>
      <c r="U358" t="s">
        <v>3417</v>
      </c>
      <c r="V358" t="s">
        <v>3418</v>
      </c>
      <c r="X358" t="b">
        <v>1</v>
      </c>
      <c r="Z358" t="s">
        <v>113</v>
      </c>
      <c r="AA358" t="s">
        <v>3418</v>
      </c>
      <c r="AB358" t="s">
        <v>113</v>
      </c>
      <c r="AC358" t="s">
        <v>113</v>
      </c>
      <c r="AE358" t="s">
        <v>3419</v>
      </c>
      <c r="AF358" t="s">
        <v>3420</v>
      </c>
      <c r="AG358" t="s">
        <v>3421</v>
      </c>
      <c r="AH358" t="s">
        <v>131</v>
      </c>
      <c r="AI358" t="s">
        <v>132</v>
      </c>
      <c r="AJ358" t="s">
        <v>131</v>
      </c>
      <c r="AK358" t="s">
        <v>3422</v>
      </c>
      <c r="AL358" t="s">
        <v>1728</v>
      </c>
      <c r="AM358" t="s">
        <v>3423</v>
      </c>
      <c r="AN358" t="s">
        <v>3424</v>
      </c>
      <c r="AO358" t="s">
        <v>3425</v>
      </c>
      <c r="AP358">
        <v>92992383849</v>
      </c>
      <c r="AQ358" t="s">
        <v>3426</v>
      </c>
      <c r="AR358" t="s">
        <v>113</v>
      </c>
      <c r="AS358" t="s">
        <v>113</v>
      </c>
      <c r="AT358" t="s">
        <v>3427</v>
      </c>
      <c r="AU358" t="s">
        <v>113</v>
      </c>
      <c r="AW358" t="s">
        <v>159</v>
      </c>
      <c r="AX358" s="82">
        <f>IFERROR(FIND("Óbitos/feridos",consulta_completa__11[[#This Row],[13 - Ocorrências/Ambientes Atingidos]]),0)</f>
        <v>0</v>
      </c>
      <c r="AY358" s="83" t="str">
        <f t="shared" si="157"/>
        <v/>
      </c>
      <c r="AZ358" s="82">
        <f>IFERROR(FIND("População afetada/evacuada",consulta_completa__11[[#This Row],[13 - Ocorrências/Ambientes Atingidos]]),0)</f>
        <v>0</v>
      </c>
      <c r="BA358" s="82" t="str">
        <f t="shared" si="158"/>
        <v/>
      </c>
      <c r="BB358" s="82">
        <f>IFERROR(FIND("Suspensão de abastecimento de água",consulta_completa__11[[#This Row],[13 - Ocorrências/Ambientes Atingidos]]),0)</f>
        <v>0</v>
      </c>
      <c r="BC358" s="83" t="str">
        <f t="shared" si="186"/>
        <v/>
      </c>
      <c r="BD358" s="82">
        <f>IFERROR(FIND("Rio/córrego",consulta_completa__11[[#This Row],[13 - Ocorrências/Ambientes Atingidos]]),0)</f>
        <v>1</v>
      </c>
      <c r="BE358" s="83" t="str">
        <f t="shared" si="159"/>
        <v>X</v>
      </c>
      <c r="BF358" s="82">
        <f>IFERROR(FIND("Lago",consulta_completa__11[[#This Row],[13 - Ocorrências/Ambientes Atingidos]]),0)</f>
        <v>0</v>
      </c>
      <c r="BG358" s="83" t="str">
        <f t="shared" si="160"/>
        <v/>
      </c>
      <c r="BH358" s="82">
        <f>IFERROR(FIND("Mar",consulta_completa__11[[#This Row],[13 - Ocorrências/Ambientes Atingidos]]),0)</f>
        <v>0</v>
      </c>
      <c r="BI358" s="83" t="str">
        <f t="shared" si="161"/>
        <v/>
      </c>
      <c r="BJ358" s="82">
        <f>IFERROR(FIND("Praia",consulta_completa__11[[#This Row],[13 - Ocorrências/Ambientes Atingidos]]),0)</f>
        <v>0</v>
      </c>
      <c r="BK358" s="83" t="str">
        <f t="shared" si="162"/>
        <v/>
      </c>
      <c r="BL358" s="82">
        <f>IFERROR(FIND("Solo",consulta_completa__11[[#This Row],[13 - Ocorrências/Ambientes Atingidos]]),0)</f>
        <v>0</v>
      </c>
      <c r="BM358" s="83" t="str">
        <f t="shared" si="163"/>
        <v/>
      </c>
      <c r="BN358" s="82">
        <f>IFERROR(FIND("Águas subterrâneas",consulta_completa__11[[#This Row],[13 - Ocorrências/Ambientes Atingidos]]),0)</f>
        <v>0</v>
      </c>
      <c r="BO358" s="83" t="str">
        <f t="shared" si="164"/>
        <v/>
      </c>
      <c r="BP358" s="82">
        <f>IFERROR(FIND("Atmosfera",consulta_completa__11[[#This Row],[13 - Ocorrências/Ambientes Atingidos]]),0)</f>
        <v>0</v>
      </c>
      <c r="BQ358" s="83" t="str">
        <f t="shared" si="165"/>
        <v/>
      </c>
      <c r="BR358" s="82">
        <f>IFERROR(FIND("Flora",consulta_completa__11[[#This Row],[13 - Ocorrências/Ambientes Atingidos]]),0)</f>
        <v>0</v>
      </c>
      <c r="BS358" s="83" t="str">
        <f t="shared" si="166"/>
        <v/>
      </c>
      <c r="BT358" s="82">
        <f>IFERROR(FIND("Fauna",consulta_completa__11[[#This Row],[13 - Ocorrências/Ambientes Atingidos]]),0)</f>
        <v>0</v>
      </c>
      <c r="BU358" s="83" t="str">
        <f t="shared" si="167"/>
        <v/>
      </c>
      <c r="BV358" s="82">
        <f>IFERROR(FIND("UC federal",consulta_completa__11[[#This Row],[13 - Ocorrências/Ambientes Atingidos]]),0)</f>
        <v>0</v>
      </c>
      <c r="BW358" s="83" t="str">
        <f t="shared" si="168"/>
        <v/>
      </c>
      <c r="BX358" s="82">
        <f>IFERROR(FIND("UC estadual/municipal",consulta_completa__11[[#This Row],[13 - Ocorrências/Ambientes Atingidos]]),0)</f>
        <v>0</v>
      </c>
      <c r="BY358" s="83" t="str">
        <f t="shared" si="169"/>
        <v/>
      </c>
      <c r="BZ358" s="82">
        <f>IFERROR(FIND("Outro(s)",consulta_completa__11[[#This Row],[13 - Ocorrências/Ambientes Atingidos]]),0)</f>
        <v>0</v>
      </c>
      <c r="CA358" s="83" t="str">
        <f t="shared" si="170"/>
        <v/>
      </c>
      <c r="CB358" s="82">
        <f>IFERROR(FIND("Sem dano",consulta_completa__11[[#This Row],[13 - Ocorrências/Ambientes Atingidos]]),0)</f>
        <v>0</v>
      </c>
      <c r="CC358" s="83" t="str">
        <f t="shared" si="171"/>
        <v/>
      </c>
      <c r="CD358" s="82" t="str">
        <f>IF(consulta_completa__11[[#This Row],[13 - Ocorrências/Ambientes Atingidos]]="","X","")</f>
        <v/>
      </c>
      <c r="CE358" s="84">
        <f>IFERROR(FIND("IBAMA",consulta_completa__11[[#This Row],[14 - Inst. Atuando no Local]]),0)</f>
        <v>0</v>
      </c>
      <c r="CF358" s="84" t="str">
        <f t="shared" si="172"/>
        <v/>
      </c>
      <c r="CG358" s="84">
        <f>IFERROR(FIND("OEMA",consulta_completa__11[[#This Row],[14 - Inst. Atuando no Local]]),0)</f>
        <v>0</v>
      </c>
      <c r="CH358" s="84" t="str">
        <f t="shared" si="173"/>
        <v/>
      </c>
      <c r="CI358" s="84">
        <f>IFERROR(FIND("DEFESA CIVIL",consulta_completa__11[[#This Row],[14 - Inst. Atuando no Local]]),0)</f>
        <v>0</v>
      </c>
      <c r="CJ358" s="84" t="str">
        <f t="shared" si="174"/>
        <v/>
      </c>
      <c r="CK358" s="84">
        <f>IFERROR(FIND("CORPO DE BOMBEIROS",consulta_completa__11[[#This Row],[14 - Inst. Atuando no Local]]),0)</f>
        <v>0</v>
      </c>
      <c r="CL358" s="84" t="str">
        <f t="shared" si="175"/>
        <v/>
      </c>
      <c r="CM358" s="84">
        <f>IFERROR(FIND("POLÍCIA RODOVIÁRIA",consulta_completa__11[[#This Row],[14 - Inst. Atuando no Local]]),0)</f>
        <v>0</v>
      </c>
      <c r="CN358" s="84" t="str">
        <f t="shared" si="176"/>
        <v/>
      </c>
      <c r="CO358" s="84">
        <f>IFERROR(FIND("POLÍCIA MILITAR",consulta_completa__11[[#This Row],[14 - Inst. Atuando no Local]]),0)</f>
        <v>0</v>
      </c>
      <c r="CP358" s="84" t="str">
        <f t="shared" si="177"/>
        <v/>
      </c>
      <c r="CQ358" s="84">
        <f>IFERROR(FIND("POLÍCIA CIVIL",consulta_completa__11[[#This Row],[14 - Inst. Atuando no Local]]),0)</f>
        <v>0</v>
      </c>
      <c r="CR358" s="84" t="str">
        <f t="shared" si="178"/>
        <v/>
      </c>
      <c r="CS358" s="84">
        <f>IFERROR(FIND("MARINHA DO BRASIL",consulta_completa__11[[#This Row],[14 - Inst. Atuando no Local]]),0)</f>
        <v>0</v>
      </c>
      <c r="CT358" s="84" t="str">
        <f t="shared" si="179"/>
        <v/>
      </c>
      <c r="CU358" s="84">
        <f>IFERROR(FIND("EMPRESA ESPECIALIZADA EM ATENDIMENTO",consulta_completa__11[[#This Row],[14 - Inst. Atuando no Local]]),0)</f>
        <v>0</v>
      </c>
      <c r="CV358" s="84" t="str">
        <f t="shared" si="180"/>
        <v/>
      </c>
      <c r="CW358" s="84">
        <f>IFERROR(FIND("IBAMA",consulta_completa__11[[#This Row],[14 - Inst. Atuando no Local]]),0)</f>
        <v>0</v>
      </c>
      <c r="CX358" s="84" t="str">
        <f t="shared" si="181"/>
        <v/>
      </c>
      <c r="CY358" s="84" t="str">
        <f>IF(consulta_completa__11[[#This Row],[14 - Inst. Atuando no Local]]="","X","")</f>
        <v/>
      </c>
      <c r="CZ358" s="84">
        <f>IFERROR(FIND("OUTRA (S)",consulta_completa__11[[#This Row],[14 - Inst. Atuando no Local]]),0)</f>
        <v>0</v>
      </c>
      <c r="DA358" s="84" t="str">
        <f t="shared" si="182"/>
        <v/>
      </c>
      <c r="DB358" s="35" t="str">
        <f t="shared" si="183"/>
        <v>Sim</v>
      </c>
      <c r="DC358" s="35" t="str">
        <f t="shared" si="184"/>
        <v>Não</v>
      </c>
      <c r="DD358" s="35" t="str">
        <f t="shared" si="185"/>
        <v>Sim</v>
      </c>
      <c r="DE358" s="87" t="str">
        <f t="shared" si="156"/>
        <v>Sem informação</v>
      </c>
    </row>
    <row r="359" spans="1:109">
      <c r="A359" s="14">
        <v>202552582819</v>
      </c>
      <c r="B359" s="1">
        <v>45801</v>
      </c>
      <c r="C359" t="s">
        <v>109</v>
      </c>
      <c r="D359" t="s">
        <v>110</v>
      </c>
      <c r="E359" t="s">
        <v>452</v>
      </c>
      <c r="F359" t="s">
        <v>112</v>
      </c>
      <c r="G359" t="s">
        <v>113</v>
      </c>
      <c r="H359" t="s">
        <v>114</v>
      </c>
      <c r="I359" t="s">
        <v>114</v>
      </c>
      <c r="J359" t="s">
        <v>115</v>
      </c>
      <c r="K359" t="s">
        <v>3428</v>
      </c>
      <c r="L359" t="s">
        <v>117</v>
      </c>
      <c r="M359" t="s">
        <v>118</v>
      </c>
      <c r="N359" t="s">
        <v>119</v>
      </c>
      <c r="O359" t="s">
        <v>239</v>
      </c>
      <c r="P359" t="s">
        <v>229</v>
      </c>
      <c r="Q359" t="s">
        <v>167</v>
      </c>
      <c r="R359" t="s">
        <v>123</v>
      </c>
      <c r="S359" t="s">
        <v>124</v>
      </c>
      <c r="T359" t="s">
        <v>3429</v>
      </c>
      <c r="U359" t="s">
        <v>3430</v>
      </c>
      <c r="V359" t="s">
        <v>3431</v>
      </c>
      <c r="Z359" t="s">
        <v>409</v>
      </c>
      <c r="AA359" t="s">
        <v>113</v>
      </c>
      <c r="AB359" t="s">
        <v>1465</v>
      </c>
      <c r="AC359" t="s">
        <v>130</v>
      </c>
      <c r="AD359">
        <v>1</v>
      </c>
      <c r="AE359" t="s">
        <v>206</v>
      </c>
      <c r="AF359" t="s">
        <v>113</v>
      </c>
      <c r="AG359" t="s">
        <v>113</v>
      </c>
      <c r="AH359" t="s">
        <v>131</v>
      </c>
      <c r="AI359" t="s">
        <v>132</v>
      </c>
      <c r="AJ359" t="s">
        <v>131</v>
      </c>
      <c r="AK359" t="s">
        <v>3432</v>
      </c>
      <c r="AL359" t="s">
        <v>3433</v>
      </c>
      <c r="AM359" t="s">
        <v>135</v>
      </c>
      <c r="AN359" t="s">
        <v>113</v>
      </c>
      <c r="AO359" t="s">
        <v>113</v>
      </c>
      <c r="AQ359" t="s">
        <v>136</v>
      </c>
      <c r="AR359" t="s">
        <v>113</v>
      </c>
      <c r="AS359" t="s">
        <v>113</v>
      </c>
      <c r="AT359" t="s">
        <v>113</v>
      </c>
      <c r="AU359" t="s">
        <v>113</v>
      </c>
      <c r="AW359" t="s">
        <v>113</v>
      </c>
      <c r="AX359" s="82">
        <f>IFERROR(FIND("Óbitos/feridos",consulta_completa__11[[#This Row],[13 - Ocorrências/Ambientes Atingidos]]),0)</f>
        <v>0</v>
      </c>
      <c r="AY359" s="83" t="str">
        <f t="shared" si="157"/>
        <v/>
      </c>
      <c r="AZ359" s="82">
        <f>IFERROR(FIND("População afetada/evacuada",consulta_completa__11[[#This Row],[13 - Ocorrências/Ambientes Atingidos]]),0)</f>
        <v>0</v>
      </c>
      <c r="BA359" s="82" t="str">
        <f t="shared" si="158"/>
        <v/>
      </c>
      <c r="BB359" s="82">
        <f>IFERROR(FIND("Suspensão de abastecimento de água",consulta_completa__11[[#This Row],[13 - Ocorrências/Ambientes Atingidos]]),0)</f>
        <v>0</v>
      </c>
      <c r="BC359" s="83" t="str">
        <f t="shared" si="186"/>
        <v/>
      </c>
      <c r="BD359" s="82">
        <f>IFERROR(FIND("Rio/córrego",consulta_completa__11[[#This Row],[13 - Ocorrências/Ambientes Atingidos]]),0)</f>
        <v>0</v>
      </c>
      <c r="BE359" s="83" t="str">
        <f t="shared" si="159"/>
        <v/>
      </c>
      <c r="BF359" s="82">
        <f>IFERROR(FIND("Lago",consulta_completa__11[[#This Row],[13 - Ocorrências/Ambientes Atingidos]]),0)</f>
        <v>0</v>
      </c>
      <c r="BG359" s="83" t="str">
        <f t="shared" si="160"/>
        <v/>
      </c>
      <c r="BH359" s="82">
        <f>IFERROR(FIND("Mar",consulta_completa__11[[#This Row],[13 - Ocorrências/Ambientes Atingidos]]),0)</f>
        <v>1</v>
      </c>
      <c r="BI359" s="83" t="str">
        <f t="shared" si="161"/>
        <v>X</v>
      </c>
      <c r="BJ359" s="82">
        <f>IFERROR(FIND("Praia",consulta_completa__11[[#This Row],[13 - Ocorrências/Ambientes Atingidos]]),0)</f>
        <v>0</v>
      </c>
      <c r="BK359" s="83" t="str">
        <f t="shared" si="162"/>
        <v/>
      </c>
      <c r="BL359" s="82">
        <f>IFERROR(FIND("Solo",consulta_completa__11[[#This Row],[13 - Ocorrências/Ambientes Atingidos]]),0)</f>
        <v>0</v>
      </c>
      <c r="BM359" s="83" t="str">
        <f t="shared" si="163"/>
        <v/>
      </c>
      <c r="BN359" s="82">
        <f>IFERROR(FIND("Águas subterrâneas",consulta_completa__11[[#This Row],[13 - Ocorrências/Ambientes Atingidos]]),0)</f>
        <v>0</v>
      </c>
      <c r="BO359" s="83" t="str">
        <f t="shared" si="164"/>
        <v/>
      </c>
      <c r="BP359" s="82">
        <f>IFERROR(FIND("Atmosfera",consulta_completa__11[[#This Row],[13 - Ocorrências/Ambientes Atingidos]]),0)</f>
        <v>0</v>
      </c>
      <c r="BQ359" s="83" t="str">
        <f t="shared" si="165"/>
        <v/>
      </c>
      <c r="BR359" s="82">
        <f>IFERROR(FIND("Flora",consulta_completa__11[[#This Row],[13 - Ocorrências/Ambientes Atingidos]]),0)</f>
        <v>0</v>
      </c>
      <c r="BS359" s="83" t="str">
        <f t="shared" si="166"/>
        <v/>
      </c>
      <c r="BT359" s="82">
        <f>IFERROR(FIND("Fauna",consulta_completa__11[[#This Row],[13 - Ocorrências/Ambientes Atingidos]]),0)</f>
        <v>0</v>
      </c>
      <c r="BU359" s="83" t="str">
        <f t="shared" si="167"/>
        <v/>
      </c>
      <c r="BV359" s="82">
        <f>IFERROR(FIND("UC federal",consulta_completa__11[[#This Row],[13 - Ocorrências/Ambientes Atingidos]]),0)</f>
        <v>0</v>
      </c>
      <c r="BW359" s="83" t="str">
        <f t="shared" si="168"/>
        <v/>
      </c>
      <c r="BX359" s="82">
        <f>IFERROR(FIND("UC estadual/municipal",consulta_completa__11[[#This Row],[13 - Ocorrências/Ambientes Atingidos]]),0)</f>
        <v>0</v>
      </c>
      <c r="BY359" s="83" t="str">
        <f t="shared" si="169"/>
        <v/>
      </c>
      <c r="BZ359" s="82">
        <f>IFERROR(FIND("Outro(s)",consulta_completa__11[[#This Row],[13 - Ocorrências/Ambientes Atingidos]]),0)</f>
        <v>0</v>
      </c>
      <c r="CA359" s="83" t="str">
        <f t="shared" si="170"/>
        <v/>
      </c>
      <c r="CB359" s="82">
        <f>IFERROR(FIND("Sem dano",consulta_completa__11[[#This Row],[13 - Ocorrências/Ambientes Atingidos]]),0)</f>
        <v>0</v>
      </c>
      <c r="CC359" s="83" t="str">
        <f t="shared" si="171"/>
        <v/>
      </c>
      <c r="CD359" s="82" t="str">
        <f>IF(consulta_completa__11[[#This Row],[13 - Ocorrências/Ambientes Atingidos]]="","X","")</f>
        <v/>
      </c>
      <c r="CE359" s="84">
        <f>IFERROR(FIND("IBAMA",consulta_completa__11[[#This Row],[14 - Inst. Atuando no Local]]),0)</f>
        <v>0</v>
      </c>
      <c r="CF359" s="84" t="str">
        <f t="shared" si="172"/>
        <v/>
      </c>
      <c r="CG359" s="84">
        <f>IFERROR(FIND("OEMA",consulta_completa__11[[#This Row],[14 - Inst. Atuando no Local]]),0)</f>
        <v>0</v>
      </c>
      <c r="CH359" s="84" t="str">
        <f t="shared" si="173"/>
        <v/>
      </c>
      <c r="CI359" s="84">
        <f>IFERROR(FIND("DEFESA CIVIL",consulta_completa__11[[#This Row],[14 - Inst. Atuando no Local]]),0)</f>
        <v>0</v>
      </c>
      <c r="CJ359" s="84" t="str">
        <f t="shared" si="174"/>
        <v/>
      </c>
      <c r="CK359" s="84">
        <f>IFERROR(FIND("CORPO DE BOMBEIROS",consulta_completa__11[[#This Row],[14 - Inst. Atuando no Local]]),0)</f>
        <v>0</v>
      </c>
      <c r="CL359" s="84" t="str">
        <f t="shared" si="175"/>
        <v/>
      </c>
      <c r="CM359" s="84">
        <f>IFERROR(FIND("POLÍCIA RODOVIÁRIA",consulta_completa__11[[#This Row],[14 - Inst. Atuando no Local]]),0)</f>
        <v>0</v>
      </c>
      <c r="CN359" s="84" t="str">
        <f t="shared" si="176"/>
        <v/>
      </c>
      <c r="CO359" s="84">
        <f>IFERROR(FIND("POLÍCIA MILITAR",consulta_completa__11[[#This Row],[14 - Inst. Atuando no Local]]),0)</f>
        <v>0</v>
      </c>
      <c r="CP359" s="84" t="str">
        <f t="shared" si="177"/>
        <v/>
      </c>
      <c r="CQ359" s="84">
        <f>IFERROR(FIND("POLÍCIA CIVIL",consulta_completa__11[[#This Row],[14 - Inst. Atuando no Local]]),0)</f>
        <v>0</v>
      </c>
      <c r="CR359" s="84" t="str">
        <f t="shared" si="178"/>
        <v/>
      </c>
      <c r="CS359" s="84">
        <f>IFERROR(FIND("MARINHA DO BRASIL",consulta_completa__11[[#This Row],[14 - Inst. Atuando no Local]]),0)</f>
        <v>0</v>
      </c>
      <c r="CT359" s="84" t="str">
        <f t="shared" si="179"/>
        <v/>
      </c>
      <c r="CU359" s="84">
        <f>IFERROR(FIND("EMPRESA ESPECIALIZADA EM ATENDIMENTO",consulta_completa__11[[#This Row],[14 - Inst. Atuando no Local]]),0)</f>
        <v>0</v>
      </c>
      <c r="CV359" s="84" t="str">
        <f t="shared" si="180"/>
        <v/>
      </c>
      <c r="CW359" s="84">
        <f>IFERROR(FIND("IBAMA",consulta_completa__11[[#This Row],[14 - Inst. Atuando no Local]]),0)</f>
        <v>0</v>
      </c>
      <c r="CX359" s="84" t="str">
        <f t="shared" si="181"/>
        <v/>
      </c>
      <c r="CY359" s="84" t="str">
        <f>IF(consulta_completa__11[[#This Row],[14 - Inst. Atuando no Local]]="","X","")</f>
        <v/>
      </c>
      <c r="CZ359" s="84">
        <f>IFERROR(FIND("OUTRA (S)",consulta_completa__11[[#This Row],[14 - Inst. Atuando no Local]]),0)</f>
        <v>0</v>
      </c>
      <c r="DA359" s="84" t="str">
        <f t="shared" si="182"/>
        <v/>
      </c>
      <c r="DB359" s="35" t="str">
        <f t="shared" si="183"/>
        <v>Sim</v>
      </c>
      <c r="DC359" s="35" t="str">
        <f t="shared" si="184"/>
        <v>Não</v>
      </c>
      <c r="DD359" s="35" t="str">
        <f t="shared" si="185"/>
        <v>Sim</v>
      </c>
      <c r="DE359" s="87" t="str">
        <f t="shared" si="156"/>
        <v>Federal</v>
      </c>
    </row>
    <row r="360" spans="1:109">
      <c r="A360" s="14">
        <v>202552632456</v>
      </c>
      <c r="B360" s="1">
        <v>45801</v>
      </c>
      <c r="C360" t="s">
        <v>109</v>
      </c>
      <c r="D360" t="s">
        <v>110</v>
      </c>
      <c r="E360" t="s">
        <v>111</v>
      </c>
      <c r="F360" t="s">
        <v>112</v>
      </c>
      <c r="G360" t="s">
        <v>113</v>
      </c>
      <c r="H360" t="s">
        <v>114</v>
      </c>
      <c r="I360" t="s">
        <v>114</v>
      </c>
      <c r="J360" t="s">
        <v>514</v>
      </c>
      <c r="K360" t="s">
        <v>3434</v>
      </c>
      <c r="L360" t="s">
        <v>117</v>
      </c>
      <c r="M360" t="s">
        <v>118</v>
      </c>
      <c r="N360" t="s">
        <v>119</v>
      </c>
      <c r="O360" t="s">
        <v>120</v>
      </c>
      <c r="P360" t="s">
        <v>229</v>
      </c>
      <c r="Q360" t="s">
        <v>143</v>
      </c>
      <c r="R360" t="s">
        <v>123</v>
      </c>
      <c r="S360" t="s">
        <v>124</v>
      </c>
      <c r="T360" t="s">
        <v>3435</v>
      </c>
      <c r="U360" t="s">
        <v>1237</v>
      </c>
      <c r="V360" t="s">
        <v>3436</v>
      </c>
      <c r="Z360" t="s">
        <v>409</v>
      </c>
      <c r="AA360" t="s">
        <v>410</v>
      </c>
      <c r="AB360" t="s">
        <v>206</v>
      </c>
      <c r="AC360" t="s">
        <v>482</v>
      </c>
      <c r="AD360">
        <v>1</v>
      </c>
      <c r="AE360" t="s">
        <v>206</v>
      </c>
      <c r="AF360" t="s">
        <v>113</v>
      </c>
      <c r="AG360" t="s">
        <v>113</v>
      </c>
      <c r="AH360" t="s">
        <v>131</v>
      </c>
      <c r="AI360" t="s">
        <v>132</v>
      </c>
      <c r="AJ360" t="s">
        <v>131</v>
      </c>
      <c r="AK360" t="s">
        <v>3437</v>
      </c>
      <c r="AL360" t="s">
        <v>3438</v>
      </c>
      <c r="AM360" t="s">
        <v>485</v>
      </c>
      <c r="AN360" t="s">
        <v>113</v>
      </c>
      <c r="AO360" t="s">
        <v>113</v>
      </c>
      <c r="AQ360" t="s">
        <v>486</v>
      </c>
      <c r="AR360" t="s">
        <v>113</v>
      </c>
      <c r="AS360" t="s">
        <v>113</v>
      </c>
      <c r="AT360" t="s">
        <v>113</v>
      </c>
      <c r="AU360" t="s">
        <v>113</v>
      </c>
      <c r="AW360" t="s">
        <v>113</v>
      </c>
      <c r="AX360" s="82">
        <f>IFERROR(FIND("Óbitos/feridos",consulta_completa__11[[#This Row],[13 - Ocorrências/Ambientes Atingidos]]),0)</f>
        <v>0</v>
      </c>
      <c r="AY360" s="83" t="str">
        <f t="shared" si="157"/>
        <v/>
      </c>
      <c r="AZ360" s="82">
        <f>IFERROR(FIND("População afetada/evacuada",consulta_completa__11[[#This Row],[13 - Ocorrências/Ambientes Atingidos]]),0)</f>
        <v>0</v>
      </c>
      <c r="BA360" s="82" t="str">
        <f t="shared" si="158"/>
        <v/>
      </c>
      <c r="BB360" s="82">
        <f>IFERROR(FIND("Suspensão de abastecimento de água",consulta_completa__11[[#This Row],[13 - Ocorrências/Ambientes Atingidos]]),0)</f>
        <v>0</v>
      </c>
      <c r="BC360" s="83" t="str">
        <f t="shared" si="186"/>
        <v/>
      </c>
      <c r="BD360" s="82">
        <f>IFERROR(FIND("Rio/córrego",consulta_completa__11[[#This Row],[13 - Ocorrências/Ambientes Atingidos]]),0)</f>
        <v>0</v>
      </c>
      <c r="BE360" s="83" t="str">
        <f t="shared" si="159"/>
        <v/>
      </c>
      <c r="BF360" s="82">
        <f>IFERROR(FIND("Lago",consulta_completa__11[[#This Row],[13 - Ocorrências/Ambientes Atingidos]]),0)</f>
        <v>0</v>
      </c>
      <c r="BG360" s="83" t="str">
        <f t="shared" si="160"/>
        <v/>
      </c>
      <c r="BH360" s="82">
        <f>IFERROR(FIND("Mar",consulta_completa__11[[#This Row],[13 - Ocorrências/Ambientes Atingidos]]),0)</f>
        <v>1</v>
      </c>
      <c r="BI360" s="83" t="str">
        <f t="shared" si="161"/>
        <v>X</v>
      </c>
      <c r="BJ360" s="82">
        <f>IFERROR(FIND("Praia",consulta_completa__11[[#This Row],[13 - Ocorrências/Ambientes Atingidos]]),0)</f>
        <v>0</v>
      </c>
      <c r="BK360" s="83" t="str">
        <f t="shared" si="162"/>
        <v/>
      </c>
      <c r="BL360" s="82">
        <f>IFERROR(FIND("Solo",consulta_completa__11[[#This Row],[13 - Ocorrências/Ambientes Atingidos]]),0)</f>
        <v>0</v>
      </c>
      <c r="BM360" s="83" t="str">
        <f t="shared" si="163"/>
        <v/>
      </c>
      <c r="BN360" s="82">
        <f>IFERROR(FIND("Águas subterrâneas",consulta_completa__11[[#This Row],[13 - Ocorrências/Ambientes Atingidos]]),0)</f>
        <v>0</v>
      </c>
      <c r="BO360" s="83" t="str">
        <f t="shared" si="164"/>
        <v/>
      </c>
      <c r="BP360" s="82">
        <f>IFERROR(FIND("Atmosfera",consulta_completa__11[[#This Row],[13 - Ocorrências/Ambientes Atingidos]]),0)</f>
        <v>0</v>
      </c>
      <c r="BQ360" s="83" t="str">
        <f t="shared" si="165"/>
        <v/>
      </c>
      <c r="BR360" s="82">
        <f>IFERROR(FIND("Flora",consulta_completa__11[[#This Row],[13 - Ocorrências/Ambientes Atingidos]]),0)</f>
        <v>0</v>
      </c>
      <c r="BS360" s="83" t="str">
        <f t="shared" si="166"/>
        <v/>
      </c>
      <c r="BT360" s="82">
        <f>IFERROR(FIND("Fauna",consulta_completa__11[[#This Row],[13 - Ocorrências/Ambientes Atingidos]]),0)</f>
        <v>0</v>
      </c>
      <c r="BU360" s="83" t="str">
        <f t="shared" si="167"/>
        <v/>
      </c>
      <c r="BV360" s="82">
        <f>IFERROR(FIND("UC federal",consulta_completa__11[[#This Row],[13 - Ocorrências/Ambientes Atingidos]]),0)</f>
        <v>0</v>
      </c>
      <c r="BW360" s="83" t="str">
        <f t="shared" si="168"/>
        <v/>
      </c>
      <c r="BX360" s="82">
        <f>IFERROR(FIND("UC estadual/municipal",consulta_completa__11[[#This Row],[13 - Ocorrências/Ambientes Atingidos]]),0)</f>
        <v>0</v>
      </c>
      <c r="BY360" s="83" t="str">
        <f t="shared" si="169"/>
        <v/>
      </c>
      <c r="BZ360" s="82">
        <f>IFERROR(FIND("Outro(s)",consulta_completa__11[[#This Row],[13 - Ocorrências/Ambientes Atingidos]]),0)</f>
        <v>0</v>
      </c>
      <c r="CA360" s="83" t="str">
        <f t="shared" si="170"/>
        <v/>
      </c>
      <c r="CB360" s="82">
        <f>IFERROR(FIND("Sem dano",consulta_completa__11[[#This Row],[13 - Ocorrências/Ambientes Atingidos]]),0)</f>
        <v>0</v>
      </c>
      <c r="CC360" s="83" t="str">
        <f t="shared" si="171"/>
        <v/>
      </c>
      <c r="CD360" s="82" t="str">
        <f>IF(consulta_completa__11[[#This Row],[13 - Ocorrências/Ambientes Atingidos]]="","X","")</f>
        <v/>
      </c>
      <c r="CE360" s="84">
        <f>IFERROR(FIND("IBAMA",consulta_completa__11[[#This Row],[14 - Inst. Atuando no Local]]),0)</f>
        <v>0</v>
      </c>
      <c r="CF360" s="84" t="str">
        <f t="shared" si="172"/>
        <v/>
      </c>
      <c r="CG360" s="84">
        <f>IFERROR(FIND("OEMA",consulta_completa__11[[#This Row],[14 - Inst. Atuando no Local]]),0)</f>
        <v>0</v>
      </c>
      <c r="CH360" s="84" t="str">
        <f t="shared" si="173"/>
        <v/>
      </c>
      <c r="CI360" s="84">
        <f>IFERROR(FIND("DEFESA CIVIL",consulta_completa__11[[#This Row],[14 - Inst. Atuando no Local]]),0)</f>
        <v>0</v>
      </c>
      <c r="CJ360" s="84" t="str">
        <f t="shared" si="174"/>
        <v/>
      </c>
      <c r="CK360" s="84">
        <f>IFERROR(FIND("CORPO DE BOMBEIROS",consulta_completa__11[[#This Row],[14 - Inst. Atuando no Local]]),0)</f>
        <v>0</v>
      </c>
      <c r="CL360" s="84" t="str">
        <f t="shared" si="175"/>
        <v/>
      </c>
      <c r="CM360" s="84">
        <f>IFERROR(FIND("POLÍCIA RODOVIÁRIA",consulta_completa__11[[#This Row],[14 - Inst. Atuando no Local]]),0)</f>
        <v>0</v>
      </c>
      <c r="CN360" s="84" t="str">
        <f t="shared" si="176"/>
        <v/>
      </c>
      <c r="CO360" s="84">
        <f>IFERROR(FIND("POLÍCIA MILITAR",consulta_completa__11[[#This Row],[14 - Inst. Atuando no Local]]),0)</f>
        <v>0</v>
      </c>
      <c r="CP360" s="84" t="str">
        <f t="shared" si="177"/>
        <v/>
      </c>
      <c r="CQ360" s="84">
        <f>IFERROR(FIND("POLÍCIA CIVIL",consulta_completa__11[[#This Row],[14 - Inst. Atuando no Local]]),0)</f>
        <v>0</v>
      </c>
      <c r="CR360" s="84" t="str">
        <f t="shared" si="178"/>
        <v/>
      </c>
      <c r="CS360" s="84">
        <f>IFERROR(FIND("MARINHA DO BRASIL",consulta_completa__11[[#This Row],[14 - Inst. Atuando no Local]]),0)</f>
        <v>0</v>
      </c>
      <c r="CT360" s="84" t="str">
        <f t="shared" si="179"/>
        <v/>
      </c>
      <c r="CU360" s="84">
        <f>IFERROR(FIND("EMPRESA ESPECIALIZADA EM ATENDIMENTO",consulta_completa__11[[#This Row],[14 - Inst. Atuando no Local]]),0)</f>
        <v>0</v>
      </c>
      <c r="CV360" s="84" t="str">
        <f t="shared" si="180"/>
        <v/>
      </c>
      <c r="CW360" s="84">
        <f>IFERROR(FIND("IBAMA",consulta_completa__11[[#This Row],[14 - Inst. Atuando no Local]]),0)</f>
        <v>0</v>
      </c>
      <c r="CX360" s="84" t="str">
        <f t="shared" si="181"/>
        <v/>
      </c>
      <c r="CY360" s="84" t="str">
        <f>IF(consulta_completa__11[[#This Row],[14 - Inst. Atuando no Local]]="","X","")</f>
        <v/>
      </c>
      <c r="CZ360" s="84">
        <f>IFERROR(FIND("OUTRA (S)",consulta_completa__11[[#This Row],[14 - Inst. Atuando no Local]]),0)</f>
        <v>0</v>
      </c>
      <c r="DA360" s="84" t="str">
        <f t="shared" si="182"/>
        <v/>
      </c>
      <c r="DB360" s="35" t="str">
        <f t="shared" si="183"/>
        <v>Sim</v>
      </c>
      <c r="DC360" s="35" t="str">
        <f t="shared" si="184"/>
        <v>Não</v>
      </c>
      <c r="DD360" s="35" t="str">
        <f t="shared" si="185"/>
        <v>Sim</v>
      </c>
      <c r="DE360" s="87" t="str">
        <f t="shared" si="156"/>
        <v>Federal</v>
      </c>
    </row>
    <row r="361" spans="1:109">
      <c r="A361" s="14">
        <v>202552646813</v>
      </c>
      <c r="B361" s="1">
        <v>45801</v>
      </c>
      <c r="C361" t="s">
        <v>3439</v>
      </c>
      <c r="D361" t="s">
        <v>161</v>
      </c>
      <c r="E361" t="s">
        <v>139</v>
      </c>
      <c r="F361" t="s">
        <v>163</v>
      </c>
      <c r="G361" t="s">
        <v>113</v>
      </c>
      <c r="H361" t="s">
        <v>114</v>
      </c>
      <c r="I361" t="s">
        <v>114</v>
      </c>
      <c r="J361" t="s">
        <v>3440</v>
      </c>
      <c r="K361" t="s">
        <v>113</v>
      </c>
      <c r="L361" t="s">
        <v>113</v>
      </c>
      <c r="M361" t="s">
        <v>140</v>
      </c>
      <c r="N361" t="s">
        <v>141</v>
      </c>
      <c r="O361" t="s">
        <v>239</v>
      </c>
      <c r="P361" t="s">
        <v>229</v>
      </c>
      <c r="Q361" t="s">
        <v>122</v>
      </c>
      <c r="R361" t="s">
        <v>123</v>
      </c>
      <c r="S361" t="s">
        <v>113</v>
      </c>
      <c r="T361" t="s">
        <v>3441</v>
      </c>
      <c r="U361" t="s">
        <v>162</v>
      </c>
      <c r="V361" t="s">
        <v>3442</v>
      </c>
      <c r="Y361" t="b">
        <v>1</v>
      </c>
      <c r="Z361" t="s">
        <v>3443</v>
      </c>
      <c r="AA361" t="s">
        <v>113</v>
      </c>
      <c r="AB361" t="s">
        <v>2460</v>
      </c>
      <c r="AC361" t="s">
        <v>113</v>
      </c>
      <c r="AD361">
        <v>1</v>
      </c>
      <c r="AE361" t="s">
        <v>3444</v>
      </c>
      <c r="AF361" t="s">
        <v>113</v>
      </c>
      <c r="AG361" t="s">
        <v>113</v>
      </c>
      <c r="AH361" t="s">
        <v>113</v>
      </c>
      <c r="AI361" t="s">
        <v>132</v>
      </c>
      <c r="AJ361" t="s">
        <v>132</v>
      </c>
      <c r="AK361" t="s">
        <v>113</v>
      </c>
      <c r="AL361" t="s">
        <v>3445</v>
      </c>
      <c r="AM361" t="s">
        <v>153</v>
      </c>
      <c r="AN361" t="s">
        <v>154</v>
      </c>
      <c r="AO361" t="s">
        <v>155</v>
      </c>
      <c r="AP361">
        <v>6133161070</v>
      </c>
      <c r="AQ361" t="s">
        <v>156</v>
      </c>
      <c r="AR361" t="s">
        <v>113</v>
      </c>
      <c r="AS361" t="s">
        <v>113</v>
      </c>
      <c r="AT361" t="s">
        <v>113</v>
      </c>
      <c r="AU361" t="s">
        <v>113</v>
      </c>
      <c r="AW361" t="s">
        <v>113</v>
      </c>
      <c r="AX361" s="82">
        <f>IFERROR(FIND("Óbitos/feridos",consulta_completa__11[[#This Row],[13 - Ocorrências/Ambientes Atingidos]]),0)</f>
        <v>0</v>
      </c>
      <c r="AY361" s="83" t="str">
        <f t="shared" si="157"/>
        <v/>
      </c>
      <c r="AZ361" s="82">
        <f>IFERROR(FIND("População afetada/evacuada",consulta_completa__11[[#This Row],[13 - Ocorrências/Ambientes Atingidos]]),0)</f>
        <v>0</v>
      </c>
      <c r="BA361" s="82" t="str">
        <f t="shared" si="158"/>
        <v/>
      </c>
      <c r="BB361" s="82">
        <f>IFERROR(FIND("Suspensão de abastecimento de água",consulta_completa__11[[#This Row],[13 - Ocorrências/Ambientes Atingidos]]),0)</f>
        <v>0</v>
      </c>
      <c r="BC361" s="83" t="str">
        <f t="shared" si="186"/>
        <v/>
      </c>
      <c r="BD361" s="82">
        <f>IFERROR(FIND("Rio/córrego",consulta_completa__11[[#This Row],[13 - Ocorrências/Ambientes Atingidos]]),0)</f>
        <v>0</v>
      </c>
      <c r="BE361" s="83" t="str">
        <f t="shared" si="159"/>
        <v/>
      </c>
      <c r="BF361" s="82">
        <f>IFERROR(FIND("Lago",consulta_completa__11[[#This Row],[13 - Ocorrências/Ambientes Atingidos]]),0)</f>
        <v>0</v>
      </c>
      <c r="BG361" s="83" t="str">
        <f t="shared" si="160"/>
        <v/>
      </c>
      <c r="BH361" s="82">
        <f>IFERROR(FIND("Mar",consulta_completa__11[[#This Row],[13 - Ocorrências/Ambientes Atingidos]]),0)</f>
        <v>0</v>
      </c>
      <c r="BI361" s="83" t="str">
        <f t="shared" si="161"/>
        <v/>
      </c>
      <c r="BJ361" s="82">
        <f>IFERROR(FIND("Praia",consulta_completa__11[[#This Row],[13 - Ocorrências/Ambientes Atingidos]]),0)</f>
        <v>0</v>
      </c>
      <c r="BK361" s="83" t="str">
        <f t="shared" si="162"/>
        <v/>
      </c>
      <c r="BL361" s="82">
        <f>IFERROR(FIND("Solo",consulta_completa__11[[#This Row],[13 - Ocorrências/Ambientes Atingidos]]),0)</f>
        <v>1</v>
      </c>
      <c r="BM361" s="83" t="str">
        <f t="shared" si="163"/>
        <v>X</v>
      </c>
      <c r="BN361" s="82">
        <f>IFERROR(FIND("Águas subterrâneas",consulta_completa__11[[#This Row],[13 - Ocorrências/Ambientes Atingidos]]),0)</f>
        <v>0</v>
      </c>
      <c r="BO361" s="83" t="str">
        <f t="shared" si="164"/>
        <v/>
      </c>
      <c r="BP361" s="82">
        <f>IFERROR(FIND("Atmosfera",consulta_completa__11[[#This Row],[13 - Ocorrências/Ambientes Atingidos]]),0)</f>
        <v>0</v>
      </c>
      <c r="BQ361" s="83" t="str">
        <f t="shared" si="165"/>
        <v/>
      </c>
      <c r="BR361" s="82">
        <f>IFERROR(FIND("Flora",consulta_completa__11[[#This Row],[13 - Ocorrências/Ambientes Atingidos]]),0)</f>
        <v>0</v>
      </c>
      <c r="BS361" s="83" t="str">
        <f t="shared" si="166"/>
        <v/>
      </c>
      <c r="BT361" s="82">
        <f>IFERROR(FIND("Fauna",consulta_completa__11[[#This Row],[13 - Ocorrências/Ambientes Atingidos]]),0)</f>
        <v>0</v>
      </c>
      <c r="BU361" s="83" t="str">
        <f t="shared" si="167"/>
        <v/>
      </c>
      <c r="BV361" s="82">
        <f>IFERROR(FIND("UC federal",consulta_completa__11[[#This Row],[13 - Ocorrências/Ambientes Atingidos]]),0)</f>
        <v>0</v>
      </c>
      <c r="BW361" s="83" t="str">
        <f t="shared" si="168"/>
        <v/>
      </c>
      <c r="BX361" s="82">
        <f>IFERROR(FIND("UC estadual/municipal",consulta_completa__11[[#This Row],[13 - Ocorrências/Ambientes Atingidos]]),0)</f>
        <v>0</v>
      </c>
      <c r="BY361" s="83" t="str">
        <f t="shared" si="169"/>
        <v/>
      </c>
      <c r="BZ361" s="82">
        <f>IFERROR(FIND("Outro(s)",consulta_completa__11[[#This Row],[13 - Ocorrências/Ambientes Atingidos]]),0)</f>
        <v>0</v>
      </c>
      <c r="CA361" s="83" t="str">
        <f t="shared" si="170"/>
        <v/>
      </c>
      <c r="CB361" s="82">
        <f>IFERROR(FIND("Sem dano",consulta_completa__11[[#This Row],[13 - Ocorrências/Ambientes Atingidos]]),0)</f>
        <v>0</v>
      </c>
      <c r="CC361" s="83" t="str">
        <f t="shared" si="171"/>
        <v/>
      </c>
      <c r="CD361" s="82" t="str">
        <f>IF(consulta_completa__11[[#This Row],[13 - Ocorrências/Ambientes Atingidos]]="","X","")</f>
        <v/>
      </c>
      <c r="CE361" s="84">
        <f>IFERROR(FIND("IBAMA",consulta_completa__11[[#This Row],[14 - Inst. Atuando no Local]]),0)</f>
        <v>0</v>
      </c>
      <c r="CF361" s="84" t="str">
        <f t="shared" si="172"/>
        <v/>
      </c>
      <c r="CG361" s="84">
        <f>IFERROR(FIND("OEMA",consulta_completa__11[[#This Row],[14 - Inst. Atuando no Local]]),0)</f>
        <v>0</v>
      </c>
      <c r="CH361" s="84" t="str">
        <f t="shared" si="173"/>
        <v/>
      </c>
      <c r="CI361" s="84">
        <f>IFERROR(FIND("DEFESA CIVIL",consulta_completa__11[[#This Row],[14 - Inst. Atuando no Local]]),0)</f>
        <v>0</v>
      </c>
      <c r="CJ361" s="84" t="str">
        <f t="shared" si="174"/>
        <v/>
      </c>
      <c r="CK361" s="84">
        <f>IFERROR(FIND("CORPO DE BOMBEIROS",consulta_completa__11[[#This Row],[14 - Inst. Atuando no Local]]),0)</f>
        <v>0</v>
      </c>
      <c r="CL361" s="84" t="str">
        <f t="shared" si="175"/>
        <v/>
      </c>
      <c r="CM361" s="84">
        <f>IFERROR(FIND("POLÍCIA RODOVIÁRIA",consulta_completa__11[[#This Row],[14 - Inst. Atuando no Local]]),0)</f>
        <v>0</v>
      </c>
      <c r="CN361" s="84" t="str">
        <f t="shared" si="176"/>
        <v/>
      </c>
      <c r="CO361" s="84">
        <f>IFERROR(FIND("POLÍCIA MILITAR",consulta_completa__11[[#This Row],[14 - Inst. Atuando no Local]]),0)</f>
        <v>0</v>
      </c>
      <c r="CP361" s="84" t="str">
        <f t="shared" si="177"/>
        <v/>
      </c>
      <c r="CQ361" s="84">
        <f>IFERROR(FIND("POLÍCIA CIVIL",consulta_completa__11[[#This Row],[14 - Inst. Atuando no Local]]),0)</f>
        <v>0</v>
      </c>
      <c r="CR361" s="84" t="str">
        <f t="shared" si="178"/>
        <v/>
      </c>
      <c r="CS361" s="84">
        <f>IFERROR(FIND("MARINHA DO BRASIL",consulta_completa__11[[#This Row],[14 - Inst. Atuando no Local]]),0)</f>
        <v>0</v>
      </c>
      <c r="CT361" s="84" t="str">
        <f t="shared" si="179"/>
        <v/>
      </c>
      <c r="CU361" s="84">
        <f>IFERROR(FIND("EMPRESA ESPECIALIZADA EM ATENDIMENTO",consulta_completa__11[[#This Row],[14 - Inst. Atuando no Local]]),0)</f>
        <v>0</v>
      </c>
      <c r="CV361" s="84" t="str">
        <f t="shared" si="180"/>
        <v/>
      </c>
      <c r="CW361" s="84">
        <f>IFERROR(FIND("IBAMA",consulta_completa__11[[#This Row],[14 - Inst. Atuando no Local]]),0)</f>
        <v>0</v>
      </c>
      <c r="CX361" s="84" t="str">
        <f t="shared" si="181"/>
        <v/>
      </c>
      <c r="CY361" s="84" t="str">
        <f>IF(consulta_completa__11[[#This Row],[14 - Inst. Atuando no Local]]="","X","")</f>
        <v/>
      </c>
      <c r="CZ361" s="84">
        <f>IFERROR(FIND("OUTRA (S)",consulta_completa__11[[#This Row],[14 - Inst. Atuando no Local]]),0)</f>
        <v>0</v>
      </c>
      <c r="DA361" s="84" t="str">
        <f t="shared" si="182"/>
        <v/>
      </c>
      <c r="DB361" s="35" t="str">
        <f t="shared" si="183"/>
        <v>Sim</v>
      </c>
      <c r="DC361" s="35" t="str">
        <f t="shared" si="184"/>
        <v>Não</v>
      </c>
      <c r="DD361" s="35" t="str">
        <f t="shared" si="185"/>
        <v>Sim</v>
      </c>
      <c r="DE361" s="87" t="str">
        <f t="shared" si="156"/>
        <v>Federal</v>
      </c>
    </row>
    <row r="362" spans="1:109">
      <c r="A362" s="14">
        <v>202552661207</v>
      </c>
      <c r="B362" s="1">
        <v>45801</v>
      </c>
      <c r="C362" t="s">
        <v>109</v>
      </c>
      <c r="D362" t="s">
        <v>110</v>
      </c>
      <c r="E362" t="s">
        <v>139</v>
      </c>
      <c r="F362" t="s">
        <v>112</v>
      </c>
      <c r="G362" t="s">
        <v>113</v>
      </c>
      <c r="H362" t="s">
        <v>114</v>
      </c>
      <c r="I362" t="s">
        <v>114</v>
      </c>
      <c r="J362" t="s">
        <v>3021</v>
      </c>
      <c r="K362" t="s">
        <v>3446</v>
      </c>
      <c r="L362" t="s">
        <v>117</v>
      </c>
      <c r="M362" t="s">
        <v>118</v>
      </c>
      <c r="N362" t="s">
        <v>119</v>
      </c>
      <c r="O362" t="s">
        <v>120</v>
      </c>
      <c r="P362" t="s">
        <v>229</v>
      </c>
      <c r="Q362" t="s">
        <v>167</v>
      </c>
      <c r="R362" t="s">
        <v>123</v>
      </c>
      <c r="S362" t="s">
        <v>124</v>
      </c>
      <c r="T362" t="s">
        <v>516</v>
      </c>
      <c r="U362" t="s">
        <v>3447</v>
      </c>
      <c r="V362" t="s">
        <v>3448</v>
      </c>
      <c r="Z362" t="s">
        <v>3449</v>
      </c>
      <c r="AA362" t="s">
        <v>410</v>
      </c>
      <c r="AB362" t="s">
        <v>206</v>
      </c>
      <c r="AC362" t="s">
        <v>130</v>
      </c>
      <c r="AD362">
        <v>1</v>
      </c>
      <c r="AE362" t="s">
        <v>206</v>
      </c>
      <c r="AF362" t="s">
        <v>113</v>
      </c>
      <c r="AG362" t="s">
        <v>113</v>
      </c>
      <c r="AH362" t="s">
        <v>131</v>
      </c>
      <c r="AI362" t="s">
        <v>132</v>
      </c>
      <c r="AJ362" t="s">
        <v>131</v>
      </c>
      <c r="AK362" t="s">
        <v>3450</v>
      </c>
      <c r="AL362" t="s">
        <v>3451</v>
      </c>
      <c r="AM362" t="s">
        <v>135</v>
      </c>
      <c r="AN362" t="s">
        <v>113</v>
      </c>
      <c r="AO362" t="s">
        <v>113</v>
      </c>
      <c r="AQ362" t="s">
        <v>136</v>
      </c>
      <c r="AR362" t="s">
        <v>113</v>
      </c>
      <c r="AS362" t="s">
        <v>113</v>
      </c>
      <c r="AT362" t="s">
        <v>113</v>
      </c>
      <c r="AU362" t="s">
        <v>113</v>
      </c>
      <c r="AW362" t="s">
        <v>113</v>
      </c>
      <c r="AX362" s="82">
        <f>IFERROR(FIND("Óbitos/feridos",consulta_completa__11[[#This Row],[13 - Ocorrências/Ambientes Atingidos]]),0)</f>
        <v>0</v>
      </c>
      <c r="AY362" s="83" t="str">
        <f t="shared" si="157"/>
        <v/>
      </c>
      <c r="AZ362" s="82">
        <f>IFERROR(FIND("População afetada/evacuada",consulta_completa__11[[#This Row],[13 - Ocorrências/Ambientes Atingidos]]),0)</f>
        <v>0</v>
      </c>
      <c r="BA362" s="82" t="str">
        <f t="shared" si="158"/>
        <v/>
      </c>
      <c r="BB362" s="82">
        <f>IFERROR(FIND("Suspensão de abastecimento de água",consulta_completa__11[[#This Row],[13 - Ocorrências/Ambientes Atingidos]]),0)</f>
        <v>0</v>
      </c>
      <c r="BC362" s="83" t="str">
        <f t="shared" si="186"/>
        <v/>
      </c>
      <c r="BD362" s="82">
        <f>IFERROR(FIND("Rio/córrego",consulta_completa__11[[#This Row],[13 - Ocorrências/Ambientes Atingidos]]),0)</f>
        <v>0</v>
      </c>
      <c r="BE362" s="83" t="str">
        <f t="shared" si="159"/>
        <v/>
      </c>
      <c r="BF362" s="82">
        <f>IFERROR(FIND("Lago",consulta_completa__11[[#This Row],[13 - Ocorrências/Ambientes Atingidos]]),0)</f>
        <v>0</v>
      </c>
      <c r="BG362" s="83" t="str">
        <f t="shared" si="160"/>
        <v/>
      </c>
      <c r="BH362" s="82">
        <f>IFERROR(FIND("Mar",consulta_completa__11[[#This Row],[13 - Ocorrências/Ambientes Atingidos]]),0)</f>
        <v>1</v>
      </c>
      <c r="BI362" s="83" t="str">
        <f t="shared" si="161"/>
        <v>X</v>
      </c>
      <c r="BJ362" s="82">
        <f>IFERROR(FIND("Praia",consulta_completa__11[[#This Row],[13 - Ocorrências/Ambientes Atingidos]]),0)</f>
        <v>0</v>
      </c>
      <c r="BK362" s="83" t="str">
        <f t="shared" si="162"/>
        <v/>
      </c>
      <c r="BL362" s="82">
        <f>IFERROR(FIND("Solo",consulta_completa__11[[#This Row],[13 - Ocorrências/Ambientes Atingidos]]),0)</f>
        <v>0</v>
      </c>
      <c r="BM362" s="83" t="str">
        <f t="shared" si="163"/>
        <v/>
      </c>
      <c r="BN362" s="82">
        <f>IFERROR(FIND("Águas subterrâneas",consulta_completa__11[[#This Row],[13 - Ocorrências/Ambientes Atingidos]]),0)</f>
        <v>0</v>
      </c>
      <c r="BO362" s="83" t="str">
        <f t="shared" si="164"/>
        <v/>
      </c>
      <c r="BP362" s="82">
        <f>IFERROR(FIND("Atmosfera",consulta_completa__11[[#This Row],[13 - Ocorrências/Ambientes Atingidos]]),0)</f>
        <v>0</v>
      </c>
      <c r="BQ362" s="83" t="str">
        <f t="shared" si="165"/>
        <v/>
      </c>
      <c r="BR362" s="82">
        <f>IFERROR(FIND("Flora",consulta_completa__11[[#This Row],[13 - Ocorrências/Ambientes Atingidos]]),0)</f>
        <v>0</v>
      </c>
      <c r="BS362" s="83" t="str">
        <f t="shared" si="166"/>
        <v/>
      </c>
      <c r="BT362" s="82">
        <f>IFERROR(FIND("Fauna",consulta_completa__11[[#This Row],[13 - Ocorrências/Ambientes Atingidos]]),0)</f>
        <v>0</v>
      </c>
      <c r="BU362" s="83" t="str">
        <f t="shared" si="167"/>
        <v/>
      </c>
      <c r="BV362" s="82">
        <f>IFERROR(FIND("UC federal",consulta_completa__11[[#This Row],[13 - Ocorrências/Ambientes Atingidos]]),0)</f>
        <v>0</v>
      </c>
      <c r="BW362" s="83" t="str">
        <f t="shared" si="168"/>
        <v/>
      </c>
      <c r="BX362" s="82">
        <f>IFERROR(FIND("UC estadual/municipal",consulta_completa__11[[#This Row],[13 - Ocorrências/Ambientes Atingidos]]),0)</f>
        <v>0</v>
      </c>
      <c r="BY362" s="83" t="str">
        <f t="shared" si="169"/>
        <v/>
      </c>
      <c r="BZ362" s="82">
        <f>IFERROR(FIND("Outro(s)",consulta_completa__11[[#This Row],[13 - Ocorrências/Ambientes Atingidos]]),0)</f>
        <v>0</v>
      </c>
      <c r="CA362" s="83" t="str">
        <f t="shared" si="170"/>
        <v/>
      </c>
      <c r="CB362" s="82">
        <f>IFERROR(FIND("Sem dano",consulta_completa__11[[#This Row],[13 - Ocorrências/Ambientes Atingidos]]),0)</f>
        <v>0</v>
      </c>
      <c r="CC362" s="83" t="str">
        <f t="shared" si="171"/>
        <v/>
      </c>
      <c r="CD362" s="82" t="str">
        <f>IF(consulta_completa__11[[#This Row],[13 - Ocorrências/Ambientes Atingidos]]="","X","")</f>
        <v/>
      </c>
      <c r="CE362" s="84">
        <f>IFERROR(FIND("IBAMA",consulta_completa__11[[#This Row],[14 - Inst. Atuando no Local]]),0)</f>
        <v>0</v>
      </c>
      <c r="CF362" s="84" t="str">
        <f t="shared" si="172"/>
        <v/>
      </c>
      <c r="CG362" s="84">
        <f>IFERROR(FIND("OEMA",consulta_completa__11[[#This Row],[14 - Inst. Atuando no Local]]),0)</f>
        <v>0</v>
      </c>
      <c r="CH362" s="84" t="str">
        <f t="shared" si="173"/>
        <v/>
      </c>
      <c r="CI362" s="84">
        <f>IFERROR(FIND("DEFESA CIVIL",consulta_completa__11[[#This Row],[14 - Inst. Atuando no Local]]),0)</f>
        <v>0</v>
      </c>
      <c r="CJ362" s="84" t="str">
        <f t="shared" si="174"/>
        <v/>
      </c>
      <c r="CK362" s="84">
        <f>IFERROR(FIND("CORPO DE BOMBEIROS",consulta_completa__11[[#This Row],[14 - Inst. Atuando no Local]]),0)</f>
        <v>0</v>
      </c>
      <c r="CL362" s="84" t="str">
        <f t="shared" si="175"/>
        <v/>
      </c>
      <c r="CM362" s="84">
        <f>IFERROR(FIND("POLÍCIA RODOVIÁRIA",consulta_completa__11[[#This Row],[14 - Inst. Atuando no Local]]),0)</f>
        <v>0</v>
      </c>
      <c r="CN362" s="84" t="str">
        <f t="shared" si="176"/>
        <v/>
      </c>
      <c r="CO362" s="84">
        <f>IFERROR(FIND("POLÍCIA MILITAR",consulta_completa__11[[#This Row],[14 - Inst. Atuando no Local]]),0)</f>
        <v>0</v>
      </c>
      <c r="CP362" s="84" t="str">
        <f t="shared" si="177"/>
        <v/>
      </c>
      <c r="CQ362" s="84">
        <f>IFERROR(FIND("POLÍCIA CIVIL",consulta_completa__11[[#This Row],[14 - Inst. Atuando no Local]]),0)</f>
        <v>0</v>
      </c>
      <c r="CR362" s="84" t="str">
        <f t="shared" si="178"/>
        <v/>
      </c>
      <c r="CS362" s="84">
        <f>IFERROR(FIND("MARINHA DO BRASIL",consulta_completa__11[[#This Row],[14 - Inst. Atuando no Local]]),0)</f>
        <v>0</v>
      </c>
      <c r="CT362" s="84" t="str">
        <f t="shared" si="179"/>
        <v/>
      </c>
      <c r="CU362" s="84">
        <f>IFERROR(FIND("EMPRESA ESPECIALIZADA EM ATENDIMENTO",consulta_completa__11[[#This Row],[14 - Inst. Atuando no Local]]),0)</f>
        <v>0</v>
      </c>
      <c r="CV362" s="84" t="str">
        <f t="shared" si="180"/>
        <v/>
      </c>
      <c r="CW362" s="84">
        <f>IFERROR(FIND("IBAMA",consulta_completa__11[[#This Row],[14 - Inst. Atuando no Local]]),0)</f>
        <v>0</v>
      </c>
      <c r="CX362" s="84" t="str">
        <f t="shared" si="181"/>
        <v/>
      </c>
      <c r="CY362" s="84" t="str">
        <f>IF(consulta_completa__11[[#This Row],[14 - Inst. Atuando no Local]]="","X","")</f>
        <v/>
      </c>
      <c r="CZ362" s="84">
        <f>IFERROR(FIND("OUTRA (S)",consulta_completa__11[[#This Row],[14 - Inst. Atuando no Local]]),0)</f>
        <v>0</v>
      </c>
      <c r="DA362" s="84" t="str">
        <f t="shared" si="182"/>
        <v/>
      </c>
      <c r="DB362" s="35" t="str">
        <f t="shared" si="183"/>
        <v>Sim</v>
      </c>
      <c r="DC362" s="35" t="str">
        <f t="shared" si="184"/>
        <v>Não</v>
      </c>
      <c r="DD362" s="35" t="str">
        <f t="shared" si="185"/>
        <v>Sim</v>
      </c>
      <c r="DE362" s="87" t="str">
        <f t="shared" si="156"/>
        <v>Federal</v>
      </c>
    </row>
    <row r="363" spans="1:109">
      <c r="A363" s="14">
        <v>202552775646</v>
      </c>
      <c r="B363" s="1">
        <v>45803</v>
      </c>
      <c r="C363" t="s">
        <v>109</v>
      </c>
      <c r="D363" t="s">
        <v>110</v>
      </c>
      <c r="E363" t="s">
        <v>111</v>
      </c>
      <c r="F363" t="s">
        <v>112</v>
      </c>
      <c r="G363" t="s">
        <v>113</v>
      </c>
      <c r="H363" t="s">
        <v>114</v>
      </c>
      <c r="I363" t="s">
        <v>114</v>
      </c>
      <c r="J363" t="s">
        <v>1563</v>
      </c>
      <c r="K363" t="s">
        <v>3452</v>
      </c>
      <c r="L363" t="s">
        <v>117</v>
      </c>
      <c r="M363" t="s">
        <v>118</v>
      </c>
      <c r="N363" t="s">
        <v>119</v>
      </c>
      <c r="O363" t="s">
        <v>120</v>
      </c>
      <c r="P363" t="s">
        <v>299</v>
      </c>
      <c r="Q363" t="s">
        <v>143</v>
      </c>
      <c r="R363" t="s">
        <v>123</v>
      </c>
      <c r="S363" t="s">
        <v>124</v>
      </c>
      <c r="T363" t="s">
        <v>406</v>
      </c>
      <c r="U363" t="s">
        <v>3453</v>
      </c>
      <c r="V363" t="s">
        <v>3454</v>
      </c>
      <c r="Z363" t="s">
        <v>3455</v>
      </c>
      <c r="AA363" t="s">
        <v>410</v>
      </c>
      <c r="AB363" t="s">
        <v>206</v>
      </c>
      <c r="AC363" t="s">
        <v>130</v>
      </c>
      <c r="AD363">
        <v>1</v>
      </c>
      <c r="AE363" t="s">
        <v>206</v>
      </c>
      <c r="AF363" t="s">
        <v>113</v>
      </c>
      <c r="AG363" t="s">
        <v>113</v>
      </c>
      <c r="AH363" t="s">
        <v>131</v>
      </c>
      <c r="AI363" t="s">
        <v>132</v>
      </c>
      <c r="AJ363" t="s">
        <v>131</v>
      </c>
      <c r="AK363" t="s">
        <v>3456</v>
      </c>
      <c r="AL363" t="s">
        <v>3457</v>
      </c>
      <c r="AM363" t="s">
        <v>135</v>
      </c>
      <c r="AN363" t="s">
        <v>113</v>
      </c>
      <c r="AO363" t="s">
        <v>113</v>
      </c>
      <c r="AQ363" t="s">
        <v>136</v>
      </c>
      <c r="AR363" t="s">
        <v>113</v>
      </c>
      <c r="AS363" t="s">
        <v>113</v>
      </c>
      <c r="AT363" t="s">
        <v>113</v>
      </c>
      <c r="AU363" t="s">
        <v>113</v>
      </c>
      <c r="AW363" t="s">
        <v>113</v>
      </c>
      <c r="AX363" s="82">
        <f>IFERROR(FIND("Óbitos/feridos",consulta_completa__11[[#This Row],[13 - Ocorrências/Ambientes Atingidos]]),0)</f>
        <v>0</v>
      </c>
      <c r="AY363" s="83" t="str">
        <f t="shared" si="157"/>
        <v/>
      </c>
      <c r="AZ363" s="82">
        <f>IFERROR(FIND("População afetada/evacuada",consulta_completa__11[[#This Row],[13 - Ocorrências/Ambientes Atingidos]]),0)</f>
        <v>0</v>
      </c>
      <c r="BA363" s="82" t="str">
        <f t="shared" si="158"/>
        <v/>
      </c>
      <c r="BB363" s="82">
        <f>IFERROR(FIND("Suspensão de abastecimento de água",consulta_completa__11[[#This Row],[13 - Ocorrências/Ambientes Atingidos]]),0)</f>
        <v>0</v>
      </c>
      <c r="BC363" s="83" t="str">
        <f t="shared" si="186"/>
        <v/>
      </c>
      <c r="BD363" s="82">
        <f>IFERROR(FIND("Rio/córrego",consulta_completa__11[[#This Row],[13 - Ocorrências/Ambientes Atingidos]]),0)</f>
        <v>0</v>
      </c>
      <c r="BE363" s="83" t="str">
        <f t="shared" si="159"/>
        <v/>
      </c>
      <c r="BF363" s="82">
        <f>IFERROR(FIND("Lago",consulta_completa__11[[#This Row],[13 - Ocorrências/Ambientes Atingidos]]),0)</f>
        <v>0</v>
      </c>
      <c r="BG363" s="83" t="str">
        <f t="shared" si="160"/>
        <v/>
      </c>
      <c r="BH363" s="82">
        <f>IFERROR(FIND("Mar",consulta_completa__11[[#This Row],[13 - Ocorrências/Ambientes Atingidos]]),0)</f>
        <v>1</v>
      </c>
      <c r="BI363" s="83" t="str">
        <f t="shared" si="161"/>
        <v>X</v>
      </c>
      <c r="BJ363" s="82">
        <f>IFERROR(FIND("Praia",consulta_completa__11[[#This Row],[13 - Ocorrências/Ambientes Atingidos]]),0)</f>
        <v>0</v>
      </c>
      <c r="BK363" s="83" t="str">
        <f t="shared" si="162"/>
        <v/>
      </c>
      <c r="BL363" s="82">
        <f>IFERROR(FIND("Solo",consulta_completa__11[[#This Row],[13 - Ocorrências/Ambientes Atingidos]]),0)</f>
        <v>0</v>
      </c>
      <c r="BM363" s="83" t="str">
        <f t="shared" si="163"/>
        <v/>
      </c>
      <c r="BN363" s="82">
        <f>IFERROR(FIND("Águas subterrâneas",consulta_completa__11[[#This Row],[13 - Ocorrências/Ambientes Atingidos]]),0)</f>
        <v>0</v>
      </c>
      <c r="BO363" s="83" t="str">
        <f t="shared" si="164"/>
        <v/>
      </c>
      <c r="BP363" s="82">
        <f>IFERROR(FIND("Atmosfera",consulta_completa__11[[#This Row],[13 - Ocorrências/Ambientes Atingidos]]),0)</f>
        <v>0</v>
      </c>
      <c r="BQ363" s="83" t="str">
        <f t="shared" si="165"/>
        <v/>
      </c>
      <c r="BR363" s="82">
        <f>IFERROR(FIND("Flora",consulta_completa__11[[#This Row],[13 - Ocorrências/Ambientes Atingidos]]),0)</f>
        <v>0</v>
      </c>
      <c r="BS363" s="83" t="str">
        <f t="shared" si="166"/>
        <v/>
      </c>
      <c r="BT363" s="82">
        <f>IFERROR(FIND("Fauna",consulta_completa__11[[#This Row],[13 - Ocorrências/Ambientes Atingidos]]),0)</f>
        <v>0</v>
      </c>
      <c r="BU363" s="83" t="str">
        <f t="shared" si="167"/>
        <v/>
      </c>
      <c r="BV363" s="82">
        <f>IFERROR(FIND("UC federal",consulta_completa__11[[#This Row],[13 - Ocorrências/Ambientes Atingidos]]),0)</f>
        <v>0</v>
      </c>
      <c r="BW363" s="83" t="str">
        <f t="shared" si="168"/>
        <v/>
      </c>
      <c r="BX363" s="82">
        <f>IFERROR(FIND("UC estadual/municipal",consulta_completa__11[[#This Row],[13 - Ocorrências/Ambientes Atingidos]]),0)</f>
        <v>0</v>
      </c>
      <c r="BY363" s="83" t="str">
        <f t="shared" si="169"/>
        <v/>
      </c>
      <c r="BZ363" s="82">
        <f>IFERROR(FIND("Outro(s)",consulta_completa__11[[#This Row],[13 - Ocorrências/Ambientes Atingidos]]),0)</f>
        <v>0</v>
      </c>
      <c r="CA363" s="83" t="str">
        <f t="shared" si="170"/>
        <v/>
      </c>
      <c r="CB363" s="82">
        <f>IFERROR(FIND("Sem dano",consulta_completa__11[[#This Row],[13 - Ocorrências/Ambientes Atingidos]]),0)</f>
        <v>0</v>
      </c>
      <c r="CC363" s="83" t="str">
        <f t="shared" si="171"/>
        <v/>
      </c>
      <c r="CD363" s="82" t="str">
        <f>IF(consulta_completa__11[[#This Row],[13 - Ocorrências/Ambientes Atingidos]]="","X","")</f>
        <v/>
      </c>
      <c r="CE363" s="84">
        <f>IFERROR(FIND("IBAMA",consulta_completa__11[[#This Row],[14 - Inst. Atuando no Local]]),0)</f>
        <v>0</v>
      </c>
      <c r="CF363" s="84" t="str">
        <f t="shared" si="172"/>
        <v/>
      </c>
      <c r="CG363" s="84">
        <f>IFERROR(FIND("OEMA",consulta_completa__11[[#This Row],[14 - Inst. Atuando no Local]]),0)</f>
        <v>0</v>
      </c>
      <c r="CH363" s="84" t="str">
        <f t="shared" si="173"/>
        <v/>
      </c>
      <c r="CI363" s="84">
        <f>IFERROR(FIND("DEFESA CIVIL",consulta_completa__11[[#This Row],[14 - Inst. Atuando no Local]]),0)</f>
        <v>0</v>
      </c>
      <c r="CJ363" s="84" t="str">
        <f t="shared" si="174"/>
        <v/>
      </c>
      <c r="CK363" s="84">
        <f>IFERROR(FIND("CORPO DE BOMBEIROS",consulta_completa__11[[#This Row],[14 - Inst. Atuando no Local]]),0)</f>
        <v>0</v>
      </c>
      <c r="CL363" s="84" t="str">
        <f t="shared" si="175"/>
        <v/>
      </c>
      <c r="CM363" s="84">
        <f>IFERROR(FIND("POLÍCIA RODOVIÁRIA",consulta_completa__11[[#This Row],[14 - Inst. Atuando no Local]]),0)</f>
        <v>0</v>
      </c>
      <c r="CN363" s="84" t="str">
        <f t="shared" si="176"/>
        <v/>
      </c>
      <c r="CO363" s="84">
        <f>IFERROR(FIND("POLÍCIA MILITAR",consulta_completa__11[[#This Row],[14 - Inst. Atuando no Local]]),0)</f>
        <v>0</v>
      </c>
      <c r="CP363" s="84" t="str">
        <f t="shared" si="177"/>
        <v/>
      </c>
      <c r="CQ363" s="84">
        <f>IFERROR(FIND("POLÍCIA CIVIL",consulta_completa__11[[#This Row],[14 - Inst. Atuando no Local]]),0)</f>
        <v>0</v>
      </c>
      <c r="CR363" s="84" t="str">
        <f t="shared" si="178"/>
        <v/>
      </c>
      <c r="CS363" s="84">
        <f>IFERROR(FIND("MARINHA DO BRASIL",consulta_completa__11[[#This Row],[14 - Inst. Atuando no Local]]),0)</f>
        <v>0</v>
      </c>
      <c r="CT363" s="84" t="str">
        <f t="shared" si="179"/>
        <v/>
      </c>
      <c r="CU363" s="84">
        <f>IFERROR(FIND("EMPRESA ESPECIALIZADA EM ATENDIMENTO",consulta_completa__11[[#This Row],[14 - Inst. Atuando no Local]]),0)</f>
        <v>0</v>
      </c>
      <c r="CV363" s="84" t="str">
        <f t="shared" si="180"/>
        <v/>
      </c>
      <c r="CW363" s="84">
        <f>IFERROR(FIND("IBAMA",consulta_completa__11[[#This Row],[14 - Inst. Atuando no Local]]),0)</f>
        <v>0</v>
      </c>
      <c r="CX363" s="84" t="str">
        <f t="shared" si="181"/>
        <v/>
      </c>
      <c r="CY363" s="84" t="str">
        <f>IF(consulta_completa__11[[#This Row],[14 - Inst. Atuando no Local]]="","X","")</f>
        <v/>
      </c>
      <c r="CZ363" s="84">
        <f>IFERROR(FIND("OUTRA (S)",consulta_completa__11[[#This Row],[14 - Inst. Atuando no Local]]),0)</f>
        <v>0</v>
      </c>
      <c r="DA363" s="84" t="str">
        <f t="shared" si="182"/>
        <v/>
      </c>
      <c r="DB363" s="35" t="str">
        <f t="shared" si="183"/>
        <v>Sim</v>
      </c>
      <c r="DC363" s="35" t="str">
        <f t="shared" si="184"/>
        <v>Não</v>
      </c>
      <c r="DD363" s="35" t="str">
        <f t="shared" si="185"/>
        <v>Sim</v>
      </c>
      <c r="DE363" s="87" t="str">
        <f t="shared" si="156"/>
        <v>Federal</v>
      </c>
    </row>
    <row r="364" spans="1:109">
      <c r="A364" s="14">
        <v>202552836022</v>
      </c>
      <c r="B364" s="1">
        <v>45805</v>
      </c>
      <c r="C364" t="s">
        <v>3458</v>
      </c>
      <c r="D364" t="s">
        <v>1546</v>
      </c>
      <c r="E364" t="s">
        <v>162</v>
      </c>
      <c r="F364" t="s">
        <v>163</v>
      </c>
      <c r="G364" t="s">
        <v>113</v>
      </c>
      <c r="H364" t="s">
        <v>114</v>
      </c>
      <c r="I364" t="s">
        <v>114</v>
      </c>
      <c r="J364" t="s">
        <v>113</v>
      </c>
      <c r="K364" t="s">
        <v>114</v>
      </c>
      <c r="L364" t="s">
        <v>114</v>
      </c>
      <c r="M364" t="s">
        <v>140</v>
      </c>
      <c r="N364" t="s">
        <v>113</v>
      </c>
      <c r="O364" t="s">
        <v>239</v>
      </c>
      <c r="P364" t="s">
        <v>121</v>
      </c>
      <c r="Q364" t="s">
        <v>230</v>
      </c>
      <c r="R364" t="s">
        <v>123</v>
      </c>
      <c r="S364" t="s">
        <v>113</v>
      </c>
      <c r="T364" t="s">
        <v>3459</v>
      </c>
      <c r="U364" t="s">
        <v>113</v>
      </c>
      <c r="V364" t="s">
        <v>3460</v>
      </c>
      <c r="Z364" t="s">
        <v>242</v>
      </c>
      <c r="AA364" t="s">
        <v>113</v>
      </c>
      <c r="AB364" t="s">
        <v>3063</v>
      </c>
      <c r="AC364" t="s">
        <v>3461</v>
      </c>
      <c r="AD364">
        <v>1</v>
      </c>
      <c r="AE364" t="s">
        <v>113</v>
      </c>
      <c r="AF364" t="s">
        <v>113</v>
      </c>
      <c r="AG364" t="s">
        <v>113</v>
      </c>
      <c r="AH364" t="s">
        <v>113</v>
      </c>
      <c r="AI364" t="s">
        <v>132</v>
      </c>
      <c r="AJ364" t="s">
        <v>132</v>
      </c>
      <c r="AK364" t="s">
        <v>113</v>
      </c>
      <c r="AL364" t="s">
        <v>3462</v>
      </c>
      <c r="AM364" t="s">
        <v>3063</v>
      </c>
      <c r="AN364" t="s">
        <v>3066</v>
      </c>
      <c r="AO364" t="s">
        <v>225</v>
      </c>
      <c r="AP364">
        <v>64999198961</v>
      </c>
      <c r="AQ364" t="s">
        <v>3068</v>
      </c>
      <c r="AR364" t="s">
        <v>113</v>
      </c>
      <c r="AS364" t="s">
        <v>113</v>
      </c>
      <c r="AT364" t="s">
        <v>113</v>
      </c>
      <c r="AU364" t="s">
        <v>113</v>
      </c>
      <c r="AW364" t="s">
        <v>113</v>
      </c>
      <c r="AX364" s="82">
        <f>IFERROR(FIND("Óbitos/feridos",consulta_completa__11[[#This Row],[13 - Ocorrências/Ambientes Atingidos]]),0)</f>
        <v>0</v>
      </c>
      <c r="AY364" s="83" t="str">
        <f t="shared" si="157"/>
        <v/>
      </c>
      <c r="AZ364" s="82">
        <f>IFERROR(FIND("População afetada/evacuada",consulta_completa__11[[#This Row],[13 - Ocorrências/Ambientes Atingidos]]),0)</f>
        <v>0</v>
      </c>
      <c r="BA364" s="82" t="str">
        <f t="shared" si="158"/>
        <v/>
      </c>
      <c r="BB364" s="82">
        <f>IFERROR(FIND("Suspensão de abastecimento de água",consulta_completa__11[[#This Row],[13 - Ocorrências/Ambientes Atingidos]]),0)</f>
        <v>0</v>
      </c>
      <c r="BC364" s="83" t="str">
        <f t="shared" si="186"/>
        <v/>
      </c>
      <c r="BD364" s="82">
        <f>IFERROR(FIND("Rio/córrego",consulta_completa__11[[#This Row],[13 - Ocorrências/Ambientes Atingidos]]),0)</f>
        <v>0</v>
      </c>
      <c r="BE364" s="83" t="str">
        <f t="shared" si="159"/>
        <v/>
      </c>
      <c r="BF364" s="82">
        <f>IFERROR(FIND("Lago",consulta_completa__11[[#This Row],[13 - Ocorrências/Ambientes Atingidos]]),0)</f>
        <v>0</v>
      </c>
      <c r="BG364" s="83" t="str">
        <f t="shared" si="160"/>
        <v/>
      </c>
      <c r="BH364" s="82">
        <f>IFERROR(FIND("Mar",consulta_completa__11[[#This Row],[13 - Ocorrências/Ambientes Atingidos]]),0)</f>
        <v>0</v>
      </c>
      <c r="BI364" s="83" t="str">
        <f t="shared" si="161"/>
        <v/>
      </c>
      <c r="BJ364" s="82">
        <f>IFERROR(FIND("Praia",consulta_completa__11[[#This Row],[13 - Ocorrências/Ambientes Atingidos]]),0)</f>
        <v>0</v>
      </c>
      <c r="BK364" s="83" t="str">
        <f t="shared" si="162"/>
        <v/>
      </c>
      <c r="BL364" s="82">
        <f>IFERROR(FIND("Solo",consulta_completa__11[[#This Row],[13 - Ocorrências/Ambientes Atingidos]]),0)</f>
        <v>1</v>
      </c>
      <c r="BM364" s="83" t="str">
        <f t="shared" si="163"/>
        <v>X</v>
      </c>
      <c r="BN364" s="82">
        <f>IFERROR(FIND("Águas subterrâneas",consulta_completa__11[[#This Row],[13 - Ocorrências/Ambientes Atingidos]]),0)</f>
        <v>0</v>
      </c>
      <c r="BO364" s="83" t="str">
        <f t="shared" si="164"/>
        <v/>
      </c>
      <c r="BP364" s="82">
        <f>IFERROR(FIND("Atmosfera",consulta_completa__11[[#This Row],[13 - Ocorrências/Ambientes Atingidos]]),0)</f>
        <v>0</v>
      </c>
      <c r="BQ364" s="83" t="str">
        <f t="shared" si="165"/>
        <v/>
      </c>
      <c r="BR364" s="82">
        <f>IFERROR(FIND("Flora",consulta_completa__11[[#This Row],[13 - Ocorrências/Ambientes Atingidos]]),0)</f>
        <v>0</v>
      </c>
      <c r="BS364" s="83" t="str">
        <f t="shared" si="166"/>
        <v/>
      </c>
      <c r="BT364" s="82">
        <f>IFERROR(FIND("Fauna",consulta_completa__11[[#This Row],[13 - Ocorrências/Ambientes Atingidos]]),0)</f>
        <v>0</v>
      </c>
      <c r="BU364" s="83" t="str">
        <f t="shared" si="167"/>
        <v/>
      </c>
      <c r="BV364" s="82">
        <f>IFERROR(FIND("UC federal",consulta_completa__11[[#This Row],[13 - Ocorrências/Ambientes Atingidos]]),0)</f>
        <v>0</v>
      </c>
      <c r="BW364" s="83" t="str">
        <f t="shared" si="168"/>
        <v/>
      </c>
      <c r="BX364" s="82">
        <f>IFERROR(FIND("UC estadual/municipal",consulta_completa__11[[#This Row],[13 - Ocorrências/Ambientes Atingidos]]),0)</f>
        <v>0</v>
      </c>
      <c r="BY364" s="83" t="str">
        <f t="shared" si="169"/>
        <v/>
      </c>
      <c r="BZ364" s="82">
        <f>IFERROR(FIND("Outro(s)",consulta_completa__11[[#This Row],[13 - Ocorrências/Ambientes Atingidos]]),0)</f>
        <v>0</v>
      </c>
      <c r="CA364" s="83" t="str">
        <f t="shared" si="170"/>
        <v/>
      </c>
      <c r="CB364" s="82">
        <f>IFERROR(FIND("Sem dano",consulta_completa__11[[#This Row],[13 - Ocorrências/Ambientes Atingidos]]),0)</f>
        <v>0</v>
      </c>
      <c r="CC364" s="83" t="str">
        <f t="shared" si="171"/>
        <v/>
      </c>
      <c r="CD364" s="82" t="str">
        <f>IF(consulta_completa__11[[#This Row],[13 - Ocorrências/Ambientes Atingidos]]="","X","")</f>
        <v/>
      </c>
      <c r="CE364" s="84">
        <f>IFERROR(FIND("IBAMA",consulta_completa__11[[#This Row],[14 - Inst. Atuando no Local]]),0)</f>
        <v>0</v>
      </c>
      <c r="CF364" s="84" t="str">
        <f t="shared" si="172"/>
        <v/>
      </c>
      <c r="CG364" s="84">
        <f>IFERROR(FIND("OEMA",consulta_completa__11[[#This Row],[14 - Inst. Atuando no Local]]),0)</f>
        <v>0</v>
      </c>
      <c r="CH364" s="84" t="str">
        <f t="shared" si="173"/>
        <v/>
      </c>
      <c r="CI364" s="84">
        <f>IFERROR(FIND("DEFESA CIVIL",consulta_completa__11[[#This Row],[14 - Inst. Atuando no Local]]),0)</f>
        <v>0</v>
      </c>
      <c r="CJ364" s="84" t="str">
        <f t="shared" si="174"/>
        <v/>
      </c>
      <c r="CK364" s="84">
        <f>IFERROR(FIND("CORPO DE BOMBEIROS",consulta_completa__11[[#This Row],[14 - Inst. Atuando no Local]]),0)</f>
        <v>0</v>
      </c>
      <c r="CL364" s="84" t="str">
        <f t="shared" si="175"/>
        <v/>
      </c>
      <c r="CM364" s="84">
        <f>IFERROR(FIND("POLÍCIA RODOVIÁRIA",consulta_completa__11[[#This Row],[14 - Inst. Atuando no Local]]),0)</f>
        <v>0</v>
      </c>
      <c r="CN364" s="84" t="str">
        <f t="shared" si="176"/>
        <v/>
      </c>
      <c r="CO364" s="84">
        <f>IFERROR(FIND("POLÍCIA MILITAR",consulta_completa__11[[#This Row],[14 - Inst. Atuando no Local]]),0)</f>
        <v>0</v>
      </c>
      <c r="CP364" s="84" t="str">
        <f t="shared" si="177"/>
        <v/>
      </c>
      <c r="CQ364" s="84">
        <f>IFERROR(FIND("POLÍCIA CIVIL",consulta_completa__11[[#This Row],[14 - Inst. Atuando no Local]]),0)</f>
        <v>0</v>
      </c>
      <c r="CR364" s="84" t="str">
        <f t="shared" si="178"/>
        <v/>
      </c>
      <c r="CS364" s="84">
        <f>IFERROR(FIND("MARINHA DO BRASIL",consulta_completa__11[[#This Row],[14 - Inst. Atuando no Local]]),0)</f>
        <v>0</v>
      </c>
      <c r="CT364" s="84" t="str">
        <f t="shared" si="179"/>
        <v/>
      </c>
      <c r="CU364" s="84">
        <f>IFERROR(FIND("EMPRESA ESPECIALIZADA EM ATENDIMENTO",consulta_completa__11[[#This Row],[14 - Inst. Atuando no Local]]),0)</f>
        <v>0</v>
      </c>
      <c r="CV364" s="84" t="str">
        <f t="shared" si="180"/>
        <v/>
      </c>
      <c r="CW364" s="84">
        <f>IFERROR(FIND("IBAMA",consulta_completa__11[[#This Row],[14 - Inst. Atuando no Local]]),0)</f>
        <v>0</v>
      </c>
      <c r="CX364" s="84" t="str">
        <f t="shared" si="181"/>
        <v/>
      </c>
      <c r="CY364" s="84" t="str">
        <f>IF(consulta_completa__11[[#This Row],[14 - Inst. Atuando no Local]]="","X","")</f>
        <v>X</v>
      </c>
      <c r="CZ364" s="84">
        <f>IFERROR(FIND("OUTRA (S)",consulta_completa__11[[#This Row],[14 - Inst. Atuando no Local]]),0)</f>
        <v>0</v>
      </c>
      <c r="DA364" s="84" t="str">
        <f t="shared" si="182"/>
        <v/>
      </c>
      <c r="DB364" s="35" t="str">
        <f t="shared" si="183"/>
        <v>Sim</v>
      </c>
      <c r="DC364" s="35" t="str">
        <f t="shared" si="184"/>
        <v>Não</v>
      </c>
      <c r="DD364" s="35" t="str">
        <f t="shared" si="185"/>
        <v>Sim</v>
      </c>
      <c r="DE364" s="87" t="str">
        <f t="shared" si="156"/>
        <v>Federal</v>
      </c>
    </row>
    <row r="365" spans="1:109">
      <c r="A365" s="14">
        <v>202552964821</v>
      </c>
      <c r="B365" s="1">
        <v>45805</v>
      </c>
      <c r="C365" t="s">
        <v>238</v>
      </c>
      <c r="D365" t="s">
        <v>212</v>
      </c>
      <c r="E365" t="s">
        <v>111</v>
      </c>
      <c r="F365" t="s">
        <v>112</v>
      </c>
      <c r="G365" t="s">
        <v>113</v>
      </c>
      <c r="H365" t="s">
        <v>114</v>
      </c>
      <c r="I365" t="s">
        <v>114</v>
      </c>
      <c r="J365" t="s">
        <v>113</v>
      </c>
      <c r="K365" t="s">
        <v>114</v>
      </c>
      <c r="L365" t="s">
        <v>114</v>
      </c>
      <c r="M365" t="s">
        <v>118</v>
      </c>
      <c r="N365" t="s">
        <v>113</v>
      </c>
      <c r="O365" t="s">
        <v>239</v>
      </c>
      <c r="P365" t="s">
        <v>121</v>
      </c>
      <c r="Q365" t="s">
        <v>143</v>
      </c>
      <c r="R365" t="s">
        <v>123</v>
      </c>
      <c r="S365" t="s">
        <v>201</v>
      </c>
      <c r="T365" t="s">
        <v>240</v>
      </c>
      <c r="U365" t="s">
        <v>3463</v>
      </c>
      <c r="V365" t="s">
        <v>3464</v>
      </c>
      <c r="X365" t="b">
        <v>1</v>
      </c>
      <c r="Z365" t="s">
        <v>242</v>
      </c>
      <c r="AA365" t="s">
        <v>3463</v>
      </c>
      <c r="AB365" t="s">
        <v>1759</v>
      </c>
      <c r="AC365" t="s">
        <v>244</v>
      </c>
      <c r="AD365">
        <v>1</v>
      </c>
      <c r="AE365" t="s">
        <v>113</v>
      </c>
      <c r="AF365" t="s">
        <v>113</v>
      </c>
      <c r="AG365" t="s">
        <v>113</v>
      </c>
      <c r="AH365" t="s">
        <v>131</v>
      </c>
      <c r="AI365" t="s">
        <v>131</v>
      </c>
      <c r="AJ365" t="s">
        <v>131</v>
      </c>
      <c r="AK365" t="s">
        <v>3465</v>
      </c>
      <c r="AL365" t="s">
        <v>1144</v>
      </c>
      <c r="AM365" t="s">
        <v>247</v>
      </c>
      <c r="AN365" t="s">
        <v>1759</v>
      </c>
      <c r="AO365" t="s">
        <v>249</v>
      </c>
      <c r="AP365">
        <v>21998863038</v>
      </c>
      <c r="AQ365" t="s">
        <v>250</v>
      </c>
      <c r="AR365" t="s">
        <v>113</v>
      </c>
      <c r="AS365" t="s">
        <v>113</v>
      </c>
      <c r="AT365" t="s">
        <v>3466</v>
      </c>
      <c r="AU365" t="s">
        <v>592</v>
      </c>
      <c r="AV365">
        <v>1850000000</v>
      </c>
      <c r="AW365" t="s">
        <v>159</v>
      </c>
      <c r="AX365" s="82">
        <f>IFERROR(FIND("Óbitos/feridos",consulta_completa__11[[#This Row],[13 - Ocorrências/Ambientes Atingidos]]),0)</f>
        <v>0</v>
      </c>
      <c r="AY365" s="83" t="str">
        <f t="shared" si="157"/>
        <v/>
      </c>
      <c r="AZ365" s="82">
        <f>IFERROR(FIND("População afetada/evacuada",consulta_completa__11[[#This Row],[13 - Ocorrências/Ambientes Atingidos]]),0)</f>
        <v>0</v>
      </c>
      <c r="BA365" s="82" t="str">
        <f t="shared" si="158"/>
        <v/>
      </c>
      <c r="BB365" s="82">
        <f>IFERROR(FIND("Suspensão de abastecimento de água",consulta_completa__11[[#This Row],[13 - Ocorrências/Ambientes Atingidos]]),0)</f>
        <v>0</v>
      </c>
      <c r="BC365" s="83" t="str">
        <f t="shared" si="186"/>
        <v/>
      </c>
      <c r="BD365" s="82">
        <f>IFERROR(FIND("Rio/córrego",consulta_completa__11[[#This Row],[13 - Ocorrências/Ambientes Atingidos]]),0)</f>
        <v>0</v>
      </c>
      <c r="BE365" s="83" t="str">
        <f t="shared" si="159"/>
        <v/>
      </c>
      <c r="BF365" s="82">
        <f>IFERROR(FIND("Lago",consulta_completa__11[[#This Row],[13 - Ocorrências/Ambientes Atingidos]]),0)</f>
        <v>0</v>
      </c>
      <c r="BG365" s="83" t="str">
        <f t="shared" si="160"/>
        <v/>
      </c>
      <c r="BH365" s="82">
        <f>IFERROR(FIND("Mar",consulta_completa__11[[#This Row],[13 - Ocorrências/Ambientes Atingidos]]),0)</f>
        <v>1</v>
      </c>
      <c r="BI365" s="83" t="str">
        <f t="shared" si="161"/>
        <v>X</v>
      </c>
      <c r="BJ365" s="82">
        <f>IFERROR(FIND("Praia",consulta_completa__11[[#This Row],[13 - Ocorrências/Ambientes Atingidos]]),0)</f>
        <v>0</v>
      </c>
      <c r="BK365" s="83" t="str">
        <f t="shared" si="162"/>
        <v/>
      </c>
      <c r="BL365" s="82">
        <f>IFERROR(FIND("Solo",consulta_completa__11[[#This Row],[13 - Ocorrências/Ambientes Atingidos]]),0)</f>
        <v>0</v>
      </c>
      <c r="BM365" s="83" t="str">
        <f t="shared" si="163"/>
        <v/>
      </c>
      <c r="BN365" s="82">
        <f>IFERROR(FIND("Águas subterrâneas",consulta_completa__11[[#This Row],[13 - Ocorrências/Ambientes Atingidos]]),0)</f>
        <v>0</v>
      </c>
      <c r="BO365" s="83" t="str">
        <f t="shared" si="164"/>
        <v/>
      </c>
      <c r="BP365" s="82">
        <f>IFERROR(FIND("Atmosfera",consulta_completa__11[[#This Row],[13 - Ocorrências/Ambientes Atingidos]]),0)</f>
        <v>0</v>
      </c>
      <c r="BQ365" s="83" t="str">
        <f t="shared" si="165"/>
        <v/>
      </c>
      <c r="BR365" s="82">
        <f>IFERROR(FIND("Flora",consulta_completa__11[[#This Row],[13 - Ocorrências/Ambientes Atingidos]]),0)</f>
        <v>0</v>
      </c>
      <c r="BS365" s="83" t="str">
        <f t="shared" si="166"/>
        <v/>
      </c>
      <c r="BT365" s="82">
        <f>IFERROR(FIND("Fauna",consulta_completa__11[[#This Row],[13 - Ocorrências/Ambientes Atingidos]]),0)</f>
        <v>0</v>
      </c>
      <c r="BU365" s="83" t="str">
        <f t="shared" si="167"/>
        <v/>
      </c>
      <c r="BV365" s="82">
        <f>IFERROR(FIND("UC federal",consulta_completa__11[[#This Row],[13 - Ocorrências/Ambientes Atingidos]]),0)</f>
        <v>0</v>
      </c>
      <c r="BW365" s="83" t="str">
        <f t="shared" si="168"/>
        <v/>
      </c>
      <c r="BX365" s="82">
        <f>IFERROR(FIND("UC estadual/municipal",consulta_completa__11[[#This Row],[13 - Ocorrências/Ambientes Atingidos]]),0)</f>
        <v>0</v>
      </c>
      <c r="BY365" s="83" t="str">
        <f t="shared" si="169"/>
        <v/>
      </c>
      <c r="BZ365" s="82">
        <f>IFERROR(FIND("Outro(s)",consulta_completa__11[[#This Row],[13 - Ocorrências/Ambientes Atingidos]]),0)</f>
        <v>0</v>
      </c>
      <c r="CA365" s="83" t="str">
        <f t="shared" si="170"/>
        <v/>
      </c>
      <c r="CB365" s="82">
        <f>IFERROR(FIND("Sem dano",consulta_completa__11[[#This Row],[13 - Ocorrências/Ambientes Atingidos]]),0)</f>
        <v>0</v>
      </c>
      <c r="CC365" s="83" t="str">
        <f t="shared" si="171"/>
        <v/>
      </c>
      <c r="CD365" s="82" t="str">
        <f>IF(consulta_completa__11[[#This Row],[13 - Ocorrências/Ambientes Atingidos]]="","X","")</f>
        <v/>
      </c>
      <c r="CE365" s="84">
        <f>IFERROR(FIND("IBAMA",consulta_completa__11[[#This Row],[14 - Inst. Atuando no Local]]),0)</f>
        <v>0</v>
      </c>
      <c r="CF365" s="84" t="str">
        <f t="shared" si="172"/>
        <v/>
      </c>
      <c r="CG365" s="84">
        <f>IFERROR(FIND("OEMA",consulta_completa__11[[#This Row],[14 - Inst. Atuando no Local]]),0)</f>
        <v>0</v>
      </c>
      <c r="CH365" s="84" t="str">
        <f t="shared" si="173"/>
        <v/>
      </c>
      <c r="CI365" s="84">
        <f>IFERROR(FIND("DEFESA CIVIL",consulta_completa__11[[#This Row],[14 - Inst. Atuando no Local]]),0)</f>
        <v>0</v>
      </c>
      <c r="CJ365" s="84" t="str">
        <f t="shared" si="174"/>
        <v/>
      </c>
      <c r="CK365" s="84">
        <f>IFERROR(FIND("CORPO DE BOMBEIROS",consulta_completa__11[[#This Row],[14 - Inst. Atuando no Local]]),0)</f>
        <v>0</v>
      </c>
      <c r="CL365" s="84" t="str">
        <f t="shared" si="175"/>
        <v/>
      </c>
      <c r="CM365" s="84">
        <f>IFERROR(FIND("POLÍCIA RODOVIÁRIA",consulta_completa__11[[#This Row],[14 - Inst. Atuando no Local]]),0)</f>
        <v>0</v>
      </c>
      <c r="CN365" s="84" t="str">
        <f t="shared" si="176"/>
        <v/>
      </c>
      <c r="CO365" s="84">
        <f>IFERROR(FIND("POLÍCIA MILITAR",consulta_completa__11[[#This Row],[14 - Inst. Atuando no Local]]),0)</f>
        <v>0</v>
      </c>
      <c r="CP365" s="84" t="str">
        <f t="shared" si="177"/>
        <v/>
      </c>
      <c r="CQ365" s="84">
        <f>IFERROR(FIND("POLÍCIA CIVIL",consulta_completa__11[[#This Row],[14 - Inst. Atuando no Local]]),0)</f>
        <v>0</v>
      </c>
      <c r="CR365" s="84" t="str">
        <f t="shared" si="178"/>
        <v/>
      </c>
      <c r="CS365" s="84">
        <f>IFERROR(FIND("MARINHA DO BRASIL",consulta_completa__11[[#This Row],[14 - Inst. Atuando no Local]]),0)</f>
        <v>0</v>
      </c>
      <c r="CT365" s="84" t="str">
        <f t="shared" si="179"/>
        <v/>
      </c>
      <c r="CU365" s="84">
        <f>IFERROR(FIND("EMPRESA ESPECIALIZADA EM ATENDIMENTO",consulta_completa__11[[#This Row],[14 - Inst. Atuando no Local]]),0)</f>
        <v>0</v>
      </c>
      <c r="CV365" s="84" t="str">
        <f t="shared" si="180"/>
        <v/>
      </c>
      <c r="CW365" s="84">
        <f>IFERROR(FIND("IBAMA",consulta_completa__11[[#This Row],[14 - Inst. Atuando no Local]]),0)</f>
        <v>0</v>
      </c>
      <c r="CX365" s="84" t="str">
        <f t="shared" si="181"/>
        <v/>
      </c>
      <c r="CY365" s="84" t="str">
        <f>IF(consulta_completa__11[[#This Row],[14 - Inst. Atuando no Local]]="","X","")</f>
        <v>X</v>
      </c>
      <c r="CZ365" s="84">
        <f>IFERROR(FIND("OUTRA (S)",consulta_completa__11[[#This Row],[14 - Inst. Atuando no Local]]),0)</f>
        <v>0</v>
      </c>
      <c r="DA365" s="84" t="str">
        <f t="shared" si="182"/>
        <v/>
      </c>
      <c r="DB365" s="35" t="str">
        <f t="shared" si="183"/>
        <v>Sim</v>
      </c>
      <c r="DC365" s="35" t="str">
        <f t="shared" si="184"/>
        <v>Não</v>
      </c>
      <c r="DD365" s="35" t="str">
        <f t="shared" si="185"/>
        <v>Sim</v>
      </c>
      <c r="DE365" s="87" t="str">
        <f t="shared" si="156"/>
        <v>Federal</v>
      </c>
    </row>
    <row r="366" spans="1:109">
      <c r="A366" s="14">
        <v>20256250408</v>
      </c>
      <c r="B366" s="1">
        <v>45806</v>
      </c>
      <c r="C366" t="s">
        <v>3467</v>
      </c>
      <c r="D366" t="s">
        <v>343</v>
      </c>
      <c r="E366" t="s">
        <v>139</v>
      </c>
      <c r="F366" t="s">
        <v>112</v>
      </c>
      <c r="G366" t="s">
        <v>113</v>
      </c>
      <c r="H366" t="s">
        <v>114</v>
      </c>
      <c r="I366" t="s">
        <v>114</v>
      </c>
      <c r="J366" t="s">
        <v>441</v>
      </c>
      <c r="K366" t="s">
        <v>3468</v>
      </c>
      <c r="L366" t="s">
        <v>117</v>
      </c>
      <c r="M366" t="s">
        <v>140</v>
      </c>
      <c r="N366" t="s">
        <v>141</v>
      </c>
      <c r="O366" t="s">
        <v>185</v>
      </c>
      <c r="P366" t="s">
        <v>142</v>
      </c>
      <c r="Q366" t="s">
        <v>230</v>
      </c>
      <c r="R366" t="s">
        <v>123</v>
      </c>
      <c r="S366" t="s">
        <v>113</v>
      </c>
      <c r="T366" t="s">
        <v>3469</v>
      </c>
      <c r="U366" t="s">
        <v>145</v>
      </c>
      <c r="V366" t="s">
        <v>3470</v>
      </c>
      <c r="Z366" t="s">
        <v>159</v>
      </c>
      <c r="AA366" t="s">
        <v>113</v>
      </c>
      <c r="AB366" t="s">
        <v>3252</v>
      </c>
      <c r="AC366" t="s">
        <v>113</v>
      </c>
      <c r="AD366">
        <v>2</v>
      </c>
      <c r="AE366" t="s">
        <v>113</v>
      </c>
      <c r="AF366" t="s">
        <v>1071</v>
      </c>
      <c r="AG366" t="s">
        <v>3471</v>
      </c>
      <c r="AH366" t="s">
        <v>131</v>
      </c>
      <c r="AI366" t="s">
        <v>131</v>
      </c>
      <c r="AJ366" t="s">
        <v>131</v>
      </c>
      <c r="AK366" t="s">
        <v>3472</v>
      </c>
      <c r="AL366" t="s">
        <v>3473</v>
      </c>
      <c r="AM366" t="s">
        <v>153</v>
      </c>
      <c r="AN366" t="s">
        <v>154</v>
      </c>
      <c r="AO366" t="s">
        <v>155</v>
      </c>
      <c r="AP366">
        <v>6133161070</v>
      </c>
      <c r="AQ366" t="s">
        <v>156</v>
      </c>
      <c r="AR366" t="s">
        <v>113</v>
      </c>
      <c r="AS366" t="s">
        <v>113</v>
      </c>
      <c r="AT366" t="s">
        <v>3474</v>
      </c>
      <c r="AU366" t="s">
        <v>796</v>
      </c>
      <c r="AV366">
        <v>150000000</v>
      </c>
      <c r="AW366" t="s">
        <v>159</v>
      </c>
      <c r="AX366" s="82">
        <f>IFERROR(FIND("Óbitos/feridos",consulta_completa__11[[#This Row],[13 - Ocorrências/Ambientes Atingidos]]),0)</f>
        <v>0</v>
      </c>
      <c r="AY366" s="83" t="str">
        <f t="shared" si="157"/>
        <v/>
      </c>
      <c r="AZ366" s="82">
        <f>IFERROR(FIND("População afetada/evacuada",consulta_completa__11[[#This Row],[13 - Ocorrências/Ambientes Atingidos]]),0)</f>
        <v>0</v>
      </c>
      <c r="BA366" s="82" t="str">
        <f t="shared" si="158"/>
        <v/>
      </c>
      <c r="BB366" s="82">
        <f>IFERROR(FIND("Suspensão de abastecimento de água",consulta_completa__11[[#This Row],[13 - Ocorrências/Ambientes Atingidos]]),0)</f>
        <v>0</v>
      </c>
      <c r="BC366" s="83" t="str">
        <f t="shared" si="186"/>
        <v/>
      </c>
      <c r="BD366" s="82">
        <f>IFERROR(FIND("Rio/córrego",consulta_completa__11[[#This Row],[13 - Ocorrências/Ambientes Atingidos]]),0)</f>
        <v>0</v>
      </c>
      <c r="BE366" s="83" t="str">
        <f t="shared" si="159"/>
        <v/>
      </c>
      <c r="BF366" s="82">
        <f>IFERROR(FIND("Lago",consulta_completa__11[[#This Row],[13 - Ocorrências/Ambientes Atingidos]]),0)</f>
        <v>0</v>
      </c>
      <c r="BG366" s="83" t="str">
        <f t="shared" si="160"/>
        <v/>
      </c>
      <c r="BH366" s="82">
        <f>IFERROR(FIND("Mar",consulta_completa__11[[#This Row],[13 - Ocorrências/Ambientes Atingidos]]),0)</f>
        <v>0</v>
      </c>
      <c r="BI366" s="83" t="str">
        <f t="shared" si="161"/>
        <v/>
      </c>
      <c r="BJ366" s="82">
        <f>IFERROR(FIND("Praia",consulta_completa__11[[#This Row],[13 - Ocorrências/Ambientes Atingidos]]),0)</f>
        <v>0</v>
      </c>
      <c r="BK366" s="83" t="str">
        <f t="shared" si="162"/>
        <v/>
      </c>
      <c r="BL366" s="82">
        <f>IFERROR(FIND("Solo",consulta_completa__11[[#This Row],[13 - Ocorrências/Ambientes Atingidos]]),0)</f>
        <v>1</v>
      </c>
      <c r="BM366" s="83" t="str">
        <f t="shared" si="163"/>
        <v>X</v>
      </c>
      <c r="BN366" s="82">
        <f>IFERROR(FIND("Águas subterrâneas",consulta_completa__11[[#This Row],[13 - Ocorrências/Ambientes Atingidos]]),0)</f>
        <v>0</v>
      </c>
      <c r="BO366" s="83" t="str">
        <f t="shared" si="164"/>
        <v/>
      </c>
      <c r="BP366" s="82">
        <f>IFERROR(FIND("Atmosfera",consulta_completa__11[[#This Row],[13 - Ocorrências/Ambientes Atingidos]]),0)</f>
        <v>0</v>
      </c>
      <c r="BQ366" s="83" t="str">
        <f t="shared" si="165"/>
        <v/>
      </c>
      <c r="BR366" s="82">
        <f>IFERROR(FIND("Flora",consulta_completa__11[[#This Row],[13 - Ocorrências/Ambientes Atingidos]]),0)</f>
        <v>0</v>
      </c>
      <c r="BS366" s="83" t="str">
        <f t="shared" si="166"/>
        <v/>
      </c>
      <c r="BT366" s="82">
        <f>IFERROR(FIND("Fauna",consulta_completa__11[[#This Row],[13 - Ocorrências/Ambientes Atingidos]]),0)</f>
        <v>0</v>
      </c>
      <c r="BU366" s="83" t="str">
        <f t="shared" si="167"/>
        <v/>
      </c>
      <c r="BV366" s="82">
        <f>IFERROR(FIND("UC federal",consulta_completa__11[[#This Row],[13 - Ocorrências/Ambientes Atingidos]]),0)</f>
        <v>0</v>
      </c>
      <c r="BW366" s="83" t="str">
        <f t="shared" si="168"/>
        <v/>
      </c>
      <c r="BX366" s="82">
        <f>IFERROR(FIND("UC estadual/municipal",consulta_completa__11[[#This Row],[13 - Ocorrências/Ambientes Atingidos]]),0)</f>
        <v>0</v>
      </c>
      <c r="BY366" s="83" t="str">
        <f t="shared" si="169"/>
        <v/>
      </c>
      <c r="BZ366" s="82">
        <f>IFERROR(FIND("Outro(s)",consulta_completa__11[[#This Row],[13 - Ocorrências/Ambientes Atingidos]]),0)</f>
        <v>0</v>
      </c>
      <c r="CA366" s="83" t="str">
        <f t="shared" si="170"/>
        <v/>
      </c>
      <c r="CB366" s="82">
        <f>IFERROR(FIND("Sem dano",consulta_completa__11[[#This Row],[13 - Ocorrências/Ambientes Atingidos]]),0)</f>
        <v>0</v>
      </c>
      <c r="CC366" s="83" t="str">
        <f t="shared" si="171"/>
        <v/>
      </c>
      <c r="CD366" s="82" t="str">
        <f>IF(consulta_completa__11[[#This Row],[13 - Ocorrências/Ambientes Atingidos]]="","X","")</f>
        <v/>
      </c>
      <c r="CE366" s="84">
        <f>IFERROR(FIND("IBAMA",consulta_completa__11[[#This Row],[14 - Inst. Atuando no Local]]),0)</f>
        <v>0</v>
      </c>
      <c r="CF366" s="84" t="str">
        <f t="shared" si="172"/>
        <v/>
      </c>
      <c r="CG366" s="84">
        <f>IFERROR(FIND("OEMA",consulta_completa__11[[#This Row],[14 - Inst. Atuando no Local]]),0)</f>
        <v>0</v>
      </c>
      <c r="CH366" s="84" t="str">
        <f t="shared" si="173"/>
        <v/>
      </c>
      <c r="CI366" s="84">
        <f>IFERROR(FIND("DEFESA CIVIL",consulta_completa__11[[#This Row],[14 - Inst. Atuando no Local]]),0)</f>
        <v>0</v>
      </c>
      <c r="CJ366" s="84" t="str">
        <f t="shared" si="174"/>
        <v/>
      </c>
      <c r="CK366" s="84">
        <f>IFERROR(FIND("CORPO DE BOMBEIROS",consulta_completa__11[[#This Row],[14 - Inst. Atuando no Local]]),0)</f>
        <v>0</v>
      </c>
      <c r="CL366" s="84" t="str">
        <f t="shared" si="175"/>
        <v/>
      </c>
      <c r="CM366" s="84">
        <f>IFERROR(FIND("POLÍCIA RODOVIÁRIA",consulta_completa__11[[#This Row],[14 - Inst. Atuando no Local]]),0)</f>
        <v>0</v>
      </c>
      <c r="CN366" s="84" t="str">
        <f t="shared" si="176"/>
        <v/>
      </c>
      <c r="CO366" s="84">
        <f>IFERROR(FIND("POLÍCIA MILITAR",consulta_completa__11[[#This Row],[14 - Inst. Atuando no Local]]),0)</f>
        <v>0</v>
      </c>
      <c r="CP366" s="84" t="str">
        <f t="shared" si="177"/>
        <v/>
      </c>
      <c r="CQ366" s="84">
        <f>IFERROR(FIND("POLÍCIA CIVIL",consulta_completa__11[[#This Row],[14 - Inst. Atuando no Local]]),0)</f>
        <v>0</v>
      </c>
      <c r="CR366" s="84" t="str">
        <f t="shared" si="178"/>
        <v/>
      </c>
      <c r="CS366" s="84">
        <f>IFERROR(FIND("MARINHA DO BRASIL",consulta_completa__11[[#This Row],[14 - Inst. Atuando no Local]]),0)</f>
        <v>0</v>
      </c>
      <c r="CT366" s="84" t="str">
        <f t="shared" si="179"/>
        <v/>
      </c>
      <c r="CU366" s="84">
        <f>IFERROR(FIND("EMPRESA ESPECIALIZADA EM ATENDIMENTO",consulta_completa__11[[#This Row],[14 - Inst. Atuando no Local]]),0)</f>
        <v>0</v>
      </c>
      <c r="CV366" s="84" t="str">
        <f t="shared" si="180"/>
        <v/>
      </c>
      <c r="CW366" s="84">
        <f>IFERROR(FIND("IBAMA",consulta_completa__11[[#This Row],[14 - Inst. Atuando no Local]]),0)</f>
        <v>0</v>
      </c>
      <c r="CX366" s="84" t="str">
        <f t="shared" si="181"/>
        <v/>
      </c>
      <c r="CY366" s="84" t="str">
        <f>IF(consulta_completa__11[[#This Row],[14 - Inst. Atuando no Local]]="","X","")</f>
        <v/>
      </c>
      <c r="CZ366" s="84">
        <f>IFERROR(FIND("OUTRA (S)",consulta_completa__11[[#This Row],[14 - Inst. Atuando no Local]]),0)</f>
        <v>0</v>
      </c>
      <c r="DA366" s="84" t="str">
        <f t="shared" si="182"/>
        <v/>
      </c>
      <c r="DB366" s="35" t="str">
        <f t="shared" si="183"/>
        <v>Sim</v>
      </c>
      <c r="DC366" s="35" t="str">
        <f t="shared" si="184"/>
        <v>Não</v>
      </c>
      <c r="DD366" s="35" t="str">
        <f t="shared" si="185"/>
        <v>Sim</v>
      </c>
      <c r="DE366" s="87" t="str">
        <f t="shared" si="156"/>
        <v>Estadual</v>
      </c>
    </row>
    <row r="367" spans="1:109">
      <c r="A367" s="14">
        <v>202553057651</v>
      </c>
      <c r="B367" s="1">
        <v>45806</v>
      </c>
      <c r="C367" t="s">
        <v>238</v>
      </c>
      <c r="D367" t="s">
        <v>212</v>
      </c>
      <c r="E367" t="s">
        <v>111</v>
      </c>
      <c r="F367" t="s">
        <v>112</v>
      </c>
      <c r="G367" t="s">
        <v>113</v>
      </c>
      <c r="H367" t="s">
        <v>114</v>
      </c>
      <c r="I367" t="s">
        <v>114</v>
      </c>
      <c r="J367" t="s">
        <v>113</v>
      </c>
      <c r="K367" t="s">
        <v>114</v>
      </c>
      <c r="L367" t="s">
        <v>114</v>
      </c>
      <c r="M367" t="s">
        <v>118</v>
      </c>
      <c r="N367" t="s">
        <v>119</v>
      </c>
      <c r="O367" t="s">
        <v>239</v>
      </c>
      <c r="P367" t="s">
        <v>142</v>
      </c>
      <c r="Q367" t="s">
        <v>143</v>
      </c>
      <c r="R367" t="s">
        <v>123</v>
      </c>
      <c r="S367" t="s">
        <v>201</v>
      </c>
      <c r="T367" t="s">
        <v>240</v>
      </c>
      <c r="U367" t="s">
        <v>113</v>
      </c>
      <c r="V367" t="s">
        <v>3475</v>
      </c>
      <c r="X367" t="b">
        <v>1</v>
      </c>
      <c r="Z367" t="s">
        <v>242</v>
      </c>
      <c r="AA367" t="s">
        <v>113</v>
      </c>
      <c r="AB367" t="s">
        <v>3476</v>
      </c>
      <c r="AC367" t="s">
        <v>244</v>
      </c>
      <c r="AD367">
        <v>1</v>
      </c>
      <c r="AE367" t="s">
        <v>113</v>
      </c>
      <c r="AF367" t="s">
        <v>113</v>
      </c>
      <c r="AG367" t="s">
        <v>113</v>
      </c>
      <c r="AH367" t="s">
        <v>131</v>
      </c>
      <c r="AI367" t="s">
        <v>131</v>
      </c>
      <c r="AJ367" t="s">
        <v>131</v>
      </c>
      <c r="AK367" t="s">
        <v>3477</v>
      </c>
      <c r="AL367" t="s">
        <v>3478</v>
      </c>
      <c r="AM367" t="s">
        <v>247</v>
      </c>
      <c r="AN367" t="s">
        <v>1759</v>
      </c>
      <c r="AO367" t="s">
        <v>249</v>
      </c>
      <c r="AP367">
        <v>21998863038</v>
      </c>
      <c r="AQ367" t="s">
        <v>250</v>
      </c>
      <c r="AR367" t="s">
        <v>113</v>
      </c>
      <c r="AS367" t="s">
        <v>113</v>
      </c>
      <c r="AT367" t="s">
        <v>3466</v>
      </c>
      <c r="AU367" t="s">
        <v>1714</v>
      </c>
      <c r="AV367">
        <v>14400000000</v>
      </c>
      <c r="AW367" t="s">
        <v>159</v>
      </c>
      <c r="AX367" s="82">
        <f>IFERROR(FIND("Óbitos/feridos",consulta_completa__11[[#This Row],[13 - Ocorrências/Ambientes Atingidos]]),0)</f>
        <v>0</v>
      </c>
      <c r="AY367" s="83" t="str">
        <f t="shared" si="157"/>
        <v/>
      </c>
      <c r="AZ367" s="82">
        <f>IFERROR(FIND("População afetada/evacuada",consulta_completa__11[[#This Row],[13 - Ocorrências/Ambientes Atingidos]]),0)</f>
        <v>0</v>
      </c>
      <c r="BA367" s="82" t="str">
        <f t="shared" si="158"/>
        <v/>
      </c>
      <c r="BB367" s="82">
        <f>IFERROR(FIND("Suspensão de abastecimento de água",consulta_completa__11[[#This Row],[13 - Ocorrências/Ambientes Atingidos]]),0)</f>
        <v>0</v>
      </c>
      <c r="BC367" s="83" t="str">
        <f t="shared" si="186"/>
        <v/>
      </c>
      <c r="BD367" s="82">
        <f>IFERROR(FIND("Rio/córrego",consulta_completa__11[[#This Row],[13 - Ocorrências/Ambientes Atingidos]]),0)</f>
        <v>0</v>
      </c>
      <c r="BE367" s="83" t="str">
        <f t="shared" si="159"/>
        <v/>
      </c>
      <c r="BF367" s="82">
        <f>IFERROR(FIND("Lago",consulta_completa__11[[#This Row],[13 - Ocorrências/Ambientes Atingidos]]),0)</f>
        <v>0</v>
      </c>
      <c r="BG367" s="83" t="str">
        <f t="shared" si="160"/>
        <v/>
      </c>
      <c r="BH367" s="82">
        <f>IFERROR(FIND("Mar",consulta_completa__11[[#This Row],[13 - Ocorrências/Ambientes Atingidos]]),0)</f>
        <v>1</v>
      </c>
      <c r="BI367" s="83" t="str">
        <f t="shared" si="161"/>
        <v>X</v>
      </c>
      <c r="BJ367" s="82">
        <f>IFERROR(FIND("Praia",consulta_completa__11[[#This Row],[13 - Ocorrências/Ambientes Atingidos]]),0)</f>
        <v>0</v>
      </c>
      <c r="BK367" s="83" t="str">
        <f t="shared" si="162"/>
        <v/>
      </c>
      <c r="BL367" s="82">
        <f>IFERROR(FIND("Solo",consulta_completa__11[[#This Row],[13 - Ocorrências/Ambientes Atingidos]]),0)</f>
        <v>0</v>
      </c>
      <c r="BM367" s="83" t="str">
        <f t="shared" si="163"/>
        <v/>
      </c>
      <c r="BN367" s="82">
        <f>IFERROR(FIND("Águas subterrâneas",consulta_completa__11[[#This Row],[13 - Ocorrências/Ambientes Atingidos]]),0)</f>
        <v>0</v>
      </c>
      <c r="BO367" s="83" t="str">
        <f t="shared" si="164"/>
        <v/>
      </c>
      <c r="BP367" s="82">
        <f>IFERROR(FIND("Atmosfera",consulta_completa__11[[#This Row],[13 - Ocorrências/Ambientes Atingidos]]),0)</f>
        <v>0</v>
      </c>
      <c r="BQ367" s="83" t="str">
        <f t="shared" si="165"/>
        <v/>
      </c>
      <c r="BR367" s="82">
        <f>IFERROR(FIND("Flora",consulta_completa__11[[#This Row],[13 - Ocorrências/Ambientes Atingidos]]),0)</f>
        <v>0</v>
      </c>
      <c r="BS367" s="83" t="str">
        <f t="shared" si="166"/>
        <v/>
      </c>
      <c r="BT367" s="82">
        <f>IFERROR(FIND("Fauna",consulta_completa__11[[#This Row],[13 - Ocorrências/Ambientes Atingidos]]),0)</f>
        <v>0</v>
      </c>
      <c r="BU367" s="83" t="str">
        <f t="shared" si="167"/>
        <v/>
      </c>
      <c r="BV367" s="82">
        <f>IFERROR(FIND("UC federal",consulta_completa__11[[#This Row],[13 - Ocorrências/Ambientes Atingidos]]),0)</f>
        <v>0</v>
      </c>
      <c r="BW367" s="83" t="str">
        <f t="shared" si="168"/>
        <v/>
      </c>
      <c r="BX367" s="82">
        <f>IFERROR(FIND("UC estadual/municipal",consulta_completa__11[[#This Row],[13 - Ocorrências/Ambientes Atingidos]]),0)</f>
        <v>0</v>
      </c>
      <c r="BY367" s="83" t="str">
        <f t="shared" si="169"/>
        <v/>
      </c>
      <c r="BZ367" s="82">
        <f>IFERROR(FIND("Outro(s)",consulta_completa__11[[#This Row],[13 - Ocorrências/Ambientes Atingidos]]),0)</f>
        <v>0</v>
      </c>
      <c r="CA367" s="83" t="str">
        <f t="shared" si="170"/>
        <v/>
      </c>
      <c r="CB367" s="82">
        <f>IFERROR(FIND("Sem dano",consulta_completa__11[[#This Row],[13 - Ocorrências/Ambientes Atingidos]]),0)</f>
        <v>0</v>
      </c>
      <c r="CC367" s="83" t="str">
        <f t="shared" si="171"/>
        <v/>
      </c>
      <c r="CD367" s="82" t="str">
        <f>IF(consulta_completa__11[[#This Row],[13 - Ocorrências/Ambientes Atingidos]]="","X","")</f>
        <v/>
      </c>
      <c r="CE367" s="84">
        <f>IFERROR(FIND("IBAMA",consulta_completa__11[[#This Row],[14 - Inst. Atuando no Local]]),0)</f>
        <v>0</v>
      </c>
      <c r="CF367" s="84" t="str">
        <f t="shared" si="172"/>
        <v/>
      </c>
      <c r="CG367" s="84">
        <f>IFERROR(FIND("OEMA",consulta_completa__11[[#This Row],[14 - Inst. Atuando no Local]]),0)</f>
        <v>0</v>
      </c>
      <c r="CH367" s="84" t="str">
        <f t="shared" si="173"/>
        <v/>
      </c>
      <c r="CI367" s="84">
        <f>IFERROR(FIND("DEFESA CIVIL",consulta_completa__11[[#This Row],[14 - Inst. Atuando no Local]]),0)</f>
        <v>0</v>
      </c>
      <c r="CJ367" s="84" t="str">
        <f t="shared" si="174"/>
        <v/>
      </c>
      <c r="CK367" s="84">
        <f>IFERROR(FIND("CORPO DE BOMBEIROS",consulta_completa__11[[#This Row],[14 - Inst. Atuando no Local]]),0)</f>
        <v>0</v>
      </c>
      <c r="CL367" s="84" t="str">
        <f t="shared" si="175"/>
        <v/>
      </c>
      <c r="CM367" s="84">
        <f>IFERROR(FIND("POLÍCIA RODOVIÁRIA",consulta_completa__11[[#This Row],[14 - Inst. Atuando no Local]]),0)</f>
        <v>0</v>
      </c>
      <c r="CN367" s="84" t="str">
        <f t="shared" si="176"/>
        <v/>
      </c>
      <c r="CO367" s="84">
        <f>IFERROR(FIND("POLÍCIA MILITAR",consulta_completa__11[[#This Row],[14 - Inst. Atuando no Local]]),0)</f>
        <v>0</v>
      </c>
      <c r="CP367" s="84" t="str">
        <f t="shared" si="177"/>
        <v/>
      </c>
      <c r="CQ367" s="84">
        <f>IFERROR(FIND("POLÍCIA CIVIL",consulta_completa__11[[#This Row],[14 - Inst. Atuando no Local]]),0)</f>
        <v>0</v>
      </c>
      <c r="CR367" s="84" t="str">
        <f t="shared" si="178"/>
        <v/>
      </c>
      <c r="CS367" s="84">
        <f>IFERROR(FIND("MARINHA DO BRASIL",consulta_completa__11[[#This Row],[14 - Inst. Atuando no Local]]),0)</f>
        <v>0</v>
      </c>
      <c r="CT367" s="84" t="str">
        <f t="shared" si="179"/>
        <v/>
      </c>
      <c r="CU367" s="84">
        <f>IFERROR(FIND("EMPRESA ESPECIALIZADA EM ATENDIMENTO",consulta_completa__11[[#This Row],[14 - Inst. Atuando no Local]]),0)</f>
        <v>0</v>
      </c>
      <c r="CV367" s="84" t="str">
        <f t="shared" si="180"/>
        <v/>
      </c>
      <c r="CW367" s="84">
        <f>IFERROR(FIND("IBAMA",consulta_completa__11[[#This Row],[14 - Inst. Atuando no Local]]),0)</f>
        <v>0</v>
      </c>
      <c r="CX367" s="84" t="str">
        <f t="shared" si="181"/>
        <v/>
      </c>
      <c r="CY367" s="84" t="str">
        <f>IF(consulta_completa__11[[#This Row],[14 - Inst. Atuando no Local]]="","X","")</f>
        <v/>
      </c>
      <c r="CZ367" s="84">
        <f>IFERROR(FIND("OUTRA (S)",consulta_completa__11[[#This Row],[14 - Inst. Atuando no Local]]),0)</f>
        <v>0</v>
      </c>
      <c r="DA367" s="84" t="str">
        <f t="shared" si="182"/>
        <v/>
      </c>
      <c r="DB367" s="35" t="str">
        <f t="shared" si="183"/>
        <v>Sim</v>
      </c>
      <c r="DC367" s="35" t="str">
        <f t="shared" si="184"/>
        <v>Não</v>
      </c>
      <c r="DD367" s="35" t="str">
        <f t="shared" si="185"/>
        <v>Sim</v>
      </c>
      <c r="DE367" s="87" t="str">
        <f t="shared" si="156"/>
        <v>Federal</v>
      </c>
    </row>
    <row r="368" spans="1:109">
      <c r="A368" s="14">
        <v>20256228804</v>
      </c>
      <c r="B368" s="1">
        <v>45807</v>
      </c>
      <c r="C368" t="s">
        <v>238</v>
      </c>
      <c r="D368" t="s">
        <v>212</v>
      </c>
      <c r="E368" t="s">
        <v>111</v>
      </c>
      <c r="F368" t="s">
        <v>112</v>
      </c>
      <c r="G368" t="s">
        <v>113</v>
      </c>
      <c r="H368" t="s">
        <v>114</v>
      </c>
      <c r="I368" t="s">
        <v>114</v>
      </c>
      <c r="J368" t="s">
        <v>113</v>
      </c>
      <c r="K368" t="s">
        <v>114</v>
      </c>
      <c r="L368" t="s">
        <v>114</v>
      </c>
      <c r="M368" t="s">
        <v>113</v>
      </c>
      <c r="N368" t="s">
        <v>113</v>
      </c>
      <c r="O368" t="s">
        <v>239</v>
      </c>
      <c r="P368" t="s">
        <v>200</v>
      </c>
      <c r="Q368" t="s">
        <v>143</v>
      </c>
      <c r="R368" t="s">
        <v>123</v>
      </c>
      <c r="S368" t="s">
        <v>201</v>
      </c>
      <c r="T368" t="s">
        <v>3479</v>
      </c>
      <c r="U368" t="s">
        <v>3480</v>
      </c>
      <c r="V368" t="s">
        <v>3480</v>
      </c>
      <c r="X368" t="b">
        <v>1</v>
      </c>
      <c r="Z368" t="s">
        <v>242</v>
      </c>
      <c r="AA368" t="s">
        <v>113</v>
      </c>
      <c r="AB368" t="s">
        <v>3476</v>
      </c>
      <c r="AC368" t="s">
        <v>244</v>
      </c>
      <c r="AD368">
        <v>1</v>
      </c>
      <c r="AE368" t="s">
        <v>113</v>
      </c>
      <c r="AF368" t="s">
        <v>113</v>
      </c>
      <c r="AG368" t="s">
        <v>113</v>
      </c>
      <c r="AH368" t="s">
        <v>131</v>
      </c>
      <c r="AI368" t="s">
        <v>131</v>
      </c>
      <c r="AJ368" t="s">
        <v>131</v>
      </c>
      <c r="AK368" t="s">
        <v>3477</v>
      </c>
      <c r="AL368" t="s">
        <v>3481</v>
      </c>
      <c r="AM368" t="s">
        <v>247</v>
      </c>
      <c r="AN368" t="s">
        <v>1759</v>
      </c>
      <c r="AO368" t="s">
        <v>249</v>
      </c>
      <c r="AP368">
        <v>21998863038</v>
      </c>
      <c r="AQ368" t="s">
        <v>250</v>
      </c>
      <c r="AR368" t="s">
        <v>113</v>
      </c>
      <c r="AS368" t="s">
        <v>113</v>
      </c>
      <c r="AT368" t="s">
        <v>3482</v>
      </c>
      <c r="AU368" t="s">
        <v>3483</v>
      </c>
      <c r="AV368">
        <v>200000000</v>
      </c>
      <c r="AW368" t="s">
        <v>159</v>
      </c>
      <c r="AX368" s="82">
        <f>IFERROR(FIND("Óbitos/feridos",consulta_completa__11[[#This Row],[13 - Ocorrências/Ambientes Atingidos]]),0)</f>
        <v>0</v>
      </c>
      <c r="AY368" s="83" t="str">
        <f t="shared" si="157"/>
        <v/>
      </c>
      <c r="AZ368" s="82">
        <f>IFERROR(FIND("População afetada/evacuada",consulta_completa__11[[#This Row],[13 - Ocorrências/Ambientes Atingidos]]),0)</f>
        <v>0</v>
      </c>
      <c r="BA368" s="82" t="str">
        <f t="shared" si="158"/>
        <v/>
      </c>
      <c r="BB368" s="82">
        <f>IFERROR(FIND("Suspensão de abastecimento de água",consulta_completa__11[[#This Row],[13 - Ocorrências/Ambientes Atingidos]]),0)</f>
        <v>0</v>
      </c>
      <c r="BC368" s="83" t="str">
        <f t="shared" si="186"/>
        <v/>
      </c>
      <c r="BD368" s="82">
        <f>IFERROR(FIND("Rio/córrego",consulta_completa__11[[#This Row],[13 - Ocorrências/Ambientes Atingidos]]),0)</f>
        <v>0</v>
      </c>
      <c r="BE368" s="83" t="str">
        <f t="shared" si="159"/>
        <v/>
      </c>
      <c r="BF368" s="82">
        <f>IFERROR(FIND("Lago",consulta_completa__11[[#This Row],[13 - Ocorrências/Ambientes Atingidos]]),0)</f>
        <v>0</v>
      </c>
      <c r="BG368" s="83" t="str">
        <f t="shared" si="160"/>
        <v/>
      </c>
      <c r="BH368" s="82">
        <f>IFERROR(FIND("Mar",consulta_completa__11[[#This Row],[13 - Ocorrências/Ambientes Atingidos]]),0)</f>
        <v>0</v>
      </c>
      <c r="BI368" s="83" t="str">
        <f t="shared" si="161"/>
        <v/>
      </c>
      <c r="BJ368" s="82">
        <f>IFERROR(FIND("Praia",consulta_completa__11[[#This Row],[13 - Ocorrências/Ambientes Atingidos]]),0)</f>
        <v>0</v>
      </c>
      <c r="BK368" s="83" t="str">
        <f t="shared" si="162"/>
        <v/>
      </c>
      <c r="BL368" s="82">
        <f>IFERROR(FIND("Solo",consulta_completa__11[[#This Row],[13 - Ocorrências/Ambientes Atingidos]]),0)</f>
        <v>0</v>
      </c>
      <c r="BM368" s="83" t="str">
        <f t="shared" si="163"/>
        <v/>
      </c>
      <c r="BN368" s="82">
        <f>IFERROR(FIND("Águas subterrâneas",consulta_completa__11[[#This Row],[13 - Ocorrências/Ambientes Atingidos]]),0)</f>
        <v>0</v>
      </c>
      <c r="BO368" s="83" t="str">
        <f t="shared" si="164"/>
        <v/>
      </c>
      <c r="BP368" s="82">
        <f>IFERROR(FIND("Atmosfera",consulta_completa__11[[#This Row],[13 - Ocorrências/Ambientes Atingidos]]),0)</f>
        <v>0</v>
      </c>
      <c r="BQ368" s="83" t="str">
        <f t="shared" si="165"/>
        <v/>
      </c>
      <c r="BR368" s="82">
        <f>IFERROR(FIND("Flora",consulta_completa__11[[#This Row],[13 - Ocorrências/Ambientes Atingidos]]),0)</f>
        <v>0</v>
      </c>
      <c r="BS368" s="83" t="str">
        <f t="shared" si="166"/>
        <v/>
      </c>
      <c r="BT368" s="82">
        <f>IFERROR(FIND("Fauna",consulta_completa__11[[#This Row],[13 - Ocorrências/Ambientes Atingidos]]),0)</f>
        <v>0</v>
      </c>
      <c r="BU368" s="83" t="str">
        <f t="shared" si="167"/>
        <v/>
      </c>
      <c r="BV368" s="82">
        <f>IFERROR(FIND("UC federal",consulta_completa__11[[#This Row],[13 - Ocorrências/Ambientes Atingidos]]),0)</f>
        <v>0</v>
      </c>
      <c r="BW368" s="83" t="str">
        <f t="shared" si="168"/>
        <v/>
      </c>
      <c r="BX368" s="82">
        <f>IFERROR(FIND("UC estadual/municipal",consulta_completa__11[[#This Row],[13 - Ocorrências/Ambientes Atingidos]]),0)</f>
        <v>0</v>
      </c>
      <c r="BY368" s="83" t="str">
        <f t="shared" si="169"/>
        <v/>
      </c>
      <c r="BZ368" s="82">
        <f>IFERROR(FIND("Outro(s)",consulta_completa__11[[#This Row],[13 - Ocorrências/Ambientes Atingidos]]),0)</f>
        <v>0</v>
      </c>
      <c r="CA368" s="83" t="str">
        <f t="shared" si="170"/>
        <v/>
      </c>
      <c r="CB368" s="82">
        <f>IFERROR(FIND("Sem dano",consulta_completa__11[[#This Row],[13 - Ocorrências/Ambientes Atingidos]]),0)</f>
        <v>0</v>
      </c>
      <c r="CC368" s="83" t="str">
        <f t="shared" si="171"/>
        <v/>
      </c>
      <c r="CD368" s="82" t="str">
        <f>IF(consulta_completa__11[[#This Row],[13 - Ocorrências/Ambientes Atingidos]]="","X","")</f>
        <v>X</v>
      </c>
      <c r="CE368" s="84">
        <f>IFERROR(FIND("IBAMA",consulta_completa__11[[#This Row],[14 - Inst. Atuando no Local]]),0)</f>
        <v>0</v>
      </c>
      <c r="CF368" s="84" t="str">
        <f t="shared" si="172"/>
        <v/>
      </c>
      <c r="CG368" s="84">
        <f>IFERROR(FIND("OEMA",consulta_completa__11[[#This Row],[14 - Inst. Atuando no Local]]),0)</f>
        <v>0</v>
      </c>
      <c r="CH368" s="84" t="str">
        <f t="shared" si="173"/>
        <v/>
      </c>
      <c r="CI368" s="84">
        <f>IFERROR(FIND("DEFESA CIVIL",consulta_completa__11[[#This Row],[14 - Inst. Atuando no Local]]),0)</f>
        <v>0</v>
      </c>
      <c r="CJ368" s="84" t="str">
        <f t="shared" si="174"/>
        <v/>
      </c>
      <c r="CK368" s="84">
        <f>IFERROR(FIND("CORPO DE BOMBEIROS",consulta_completa__11[[#This Row],[14 - Inst. Atuando no Local]]),0)</f>
        <v>0</v>
      </c>
      <c r="CL368" s="84" t="str">
        <f t="shared" si="175"/>
        <v/>
      </c>
      <c r="CM368" s="84">
        <f>IFERROR(FIND("POLÍCIA RODOVIÁRIA",consulta_completa__11[[#This Row],[14 - Inst. Atuando no Local]]),0)</f>
        <v>0</v>
      </c>
      <c r="CN368" s="84" t="str">
        <f t="shared" si="176"/>
        <v/>
      </c>
      <c r="CO368" s="84">
        <f>IFERROR(FIND("POLÍCIA MILITAR",consulta_completa__11[[#This Row],[14 - Inst. Atuando no Local]]),0)</f>
        <v>0</v>
      </c>
      <c r="CP368" s="84" t="str">
        <f t="shared" si="177"/>
        <v/>
      </c>
      <c r="CQ368" s="84">
        <f>IFERROR(FIND("POLÍCIA CIVIL",consulta_completa__11[[#This Row],[14 - Inst. Atuando no Local]]),0)</f>
        <v>0</v>
      </c>
      <c r="CR368" s="84" t="str">
        <f t="shared" si="178"/>
        <v/>
      </c>
      <c r="CS368" s="84">
        <f>IFERROR(FIND("MARINHA DO BRASIL",consulta_completa__11[[#This Row],[14 - Inst. Atuando no Local]]),0)</f>
        <v>0</v>
      </c>
      <c r="CT368" s="84" t="str">
        <f t="shared" si="179"/>
        <v/>
      </c>
      <c r="CU368" s="84">
        <f>IFERROR(FIND("EMPRESA ESPECIALIZADA EM ATENDIMENTO",consulta_completa__11[[#This Row],[14 - Inst. Atuando no Local]]),0)</f>
        <v>0</v>
      </c>
      <c r="CV368" s="84" t="str">
        <f t="shared" si="180"/>
        <v/>
      </c>
      <c r="CW368" s="84">
        <f>IFERROR(FIND("IBAMA",consulta_completa__11[[#This Row],[14 - Inst. Atuando no Local]]),0)</f>
        <v>0</v>
      </c>
      <c r="CX368" s="84" t="str">
        <f t="shared" si="181"/>
        <v/>
      </c>
      <c r="CY368" s="84" t="str">
        <f>IF(consulta_completa__11[[#This Row],[14 - Inst. Atuando no Local]]="","X","")</f>
        <v>X</v>
      </c>
      <c r="CZ368" s="84">
        <f>IFERROR(FIND("OUTRA (S)",consulta_completa__11[[#This Row],[14 - Inst. Atuando no Local]]),0)</f>
        <v>0</v>
      </c>
      <c r="DA368" s="84" t="str">
        <f t="shared" si="182"/>
        <v/>
      </c>
      <c r="DB368" s="35" t="str">
        <f t="shared" si="183"/>
        <v>Sim</v>
      </c>
      <c r="DC368" s="35" t="str">
        <f t="shared" si="184"/>
        <v>Não</v>
      </c>
      <c r="DD368" s="35" t="str">
        <f t="shared" si="185"/>
        <v>Sim</v>
      </c>
      <c r="DE368" s="87" t="str">
        <f t="shared" si="156"/>
        <v>Federal</v>
      </c>
    </row>
    <row r="369" spans="1:109">
      <c r="A369" s="14">
        <v>202553032459</v>
      </c>
      <c r="B369" s="1">
        <v>45807</v>
      </c>
      <c r="C369" t="s">
        <v>3484</v>
      </c>
      <c r="D369" t="s">
        <v>3485</v>
      </c>
      <c r="E369" t="s">
        <v>286</v>
      </c>
      <c r="F369" t="s">
        <v>112</v>
      </c>
      <c r="G369" t="s">
        <v>3486</v>
      </c>
      <c r="H369" t="s">
        <v>3487</v>
      </c>
      <c r="I369" t="s">
        <v>1815</v>
      </c>
      <c r="J369" t="s">
        <v>2327</v>
      </c>
      <c r="K369" t="s">
        <v>1932</v>
      </c>
      <c r="L369" t="s">
        <v>648</v>
      </c>
      <c r="M369" t="s">
        <v>3488</v>
      </c>
      <c r="N369" t="s">
        <v>650</v>
      </c>
      <c r="O369" t="s">
        <v>120</v>
      </c>
      <c r="P369" t="s">
        <v>200</v>
      </c>
      <c r="Q369" t="s">
        <v>230</v>
      </c>
      <c r="R369" t="s">
        <v>123</v>
      </c>
      <c r="S369" t="s">
        <v>113</v>
      </c>
      <c r="T369" t="s">
        <v>3489</v>
      </c>
      <c r="U369" t="s">
        <v>3490</v>
      </c>
      <c r="V369" t="s">
        <v>3490</v>
      </c>
      <c r="Z369" t="s">
        <v>3490</v>
      </c>
      <c r="AA369" t="s">
        <v>3491</v>
      </c>
      <c r="AB369" t="s">
        <v>3492</v>
      </c>
      <c r="AC369" t="s">
        <v>3493</v>
      </c>
      <c r="AD369">
        <v>1</v>
      </c>
      <c r="AE369" t="s">
        <v>3494</v>
      </c>
      <c r="AF369" t="s">
        <v>3495</v>
      </c>
      <c r="AG369" t="s">
        <v>3496</v>
      </c>
      <c r="AH369" t="s">
        <v>131</v>
      </c>
      <c r="AI369" t="s">
        <v>131</v>
      </c>
      <c r="AJ369" t="s">
        <v>132</v>
      </c>
      <c r="AK369" t="s">
        <v>113</v>
      </c>
      <c r="AL369" t="s">
        <v>3497</v>
      </c>
      <c r="AM369" t="s">
        <v>3498</v>
      </c>
      <c r="AN369" t="s">
        <v>3499</v>
      </c>
      <c r="AO369" t="s">
        <v>3500</v>
      </c>
      <c r="AP369">
        <v>83991178440</v>
      </c>
      <c r="AQ369" t="s">
        <v>3501</v>
      </c>
      <c r="AR369" t="s">
        <v>113</v>
      </c>
      <c r="AS369" t="s">
        <v>113</v>
      </c>
      <c r="AT369" t="s">
        <v>113</v>
      </c>
      <c r="AU369" t="s">
        <v>113</v>
      </c>
      <c r="AW369" t="s">
        <v>113</v>
      </c>
      <c r="AX369" s="82">
        <f>IFERROR(FIND("Óbitos/feridos",consulta_completa__11[[#This Row],[13 - Ocorrências/Ambientes Atingidos]]),0)</f>
        <v>0</v>
      </c>
      <c r="AY369" s="83" t="str">
        <f t="shared" si="157"/>
        <v/>
      </c>
      <c r="AZ369" s="82">
        <f>IFERROR(FIND("População afetada/evacuada",consulta_completa__11[[#This Row],[13 - Ocorrências/Ambientes Atingidos]]),0)</f>
        <v>0</v>
      </c>
      <c r="BA369" s="82" t="str">
        <f t="shared" si="158"/>
        <v/>
      </c>
      <c r="BB369" s="82">
        <f>IFERROR(FIND("Suspensão de abastecimento de água",consulta_completa__11[[#This Row],[13 - Ocorrências/Ambientes Atingidos]]),0)</f>
        <v>0</v>
      </c>
      <c r="BC369" s="83" t="str">
        <f t="shared" si="186"/>
        <v/>
      </c>
      <c r="BD369" s="82">
        <f>IFERROR(FIND("Rio/córrego",consulta_completa__11[[#This Row],[13 - Ocorrências/Ambientes Atingidos]]),0)</f>
        <v>0</v>
      </c>
      <c r="BE369" s="83" t="str">
        <f t="shared" si="159"/>
        <v/>
      </c>
      <c r="BF369" s="82">
        <f>IFERROR(FIND("Lago",consulta_completa__11[[#This Row],[13 - Ocorrências/Ambientes Atingidos]]),0)</f>
        <v>0</v>
      </c>
      <c r="BG369" s="83" t="str">
        <f t="shared" si="160"/>
        <v/>
      </c>
      <c r="BH369" s="82">
        <f>IFERROR(FIND("Mar",consulta_completa__11[[#This Row],[13 - Ocorrências/Ambientes Atingidos]]),0)</f>
        <v>0</v>
      </c>
      <c r="BI369" s="83" t="str">
        <f t="shared" si="161"/>
        <v/>
      </c>
      <c r="BJ369" s="82">
        <f>IFERROR(FIND("Praia",consulta_completa__11[[#This Row],[13 - Ocorrências/Ambientes Atingidos]]),0)</f>
        <v>0</v>
      </c>
      <c r="BK369" s="83" t="str">
        <f t="shared" si="162"/>
        <v/>
      </c>
      <c r="BL369" s="82">
        <f>IFERROR(FIND("Solo",consulta_completa__11[[#This Row],[13 - Ocorrências/Ambientes Atingidos]]),0)</f>
        <v>1</v>
      </c>
      <c r="BM369" s="83" t="str">
        <f t="shared" si="163"/>
        <v>X</v>
      </c>
      <c r="BN369" s="82">
        <f>IFERROR(FIND("Águas subterrâneas",consulta_completa__11[[#This Row],[13 - Ocorrências/Ambientes Atingidos]]),0)</f>
        <v>0</v>
      </c>
      <c r="BO369" s="83" t="str">
        <f t="shared" si="164"/>
        <v/>
      </c>
      <c r="BP369" s="82">
        <f>IFERROR(FIND("Atmosfera",consulta_completa__11[[#This Row],[13 - Ocorrências/Ambientes Atingidos]]),0)</f>
        <v>7</v>
      </c>
      <c r="BQ369" s="83" t="str">
        <f t="shared" si="165"/>
        <v>X</v>
      </c>
      <c r="BR369" s="82">
        <f>IFERROR(FIND("Flora",consulta_completa__11[[#This Row],[13 - Ocorrências/Ambientes Atingidos]]),0)</f>
        <v>18</v>
      </c>
      <c r="BS369" s="83" t="str">
        <f t="shared" si="166"/>
        <v>X</v>
      </c>
      <c r="BT369" s="82">
        <f>IFERROR(FIND("Fauna",consulta_completa__11[[#This Row],[13 - Ocorrências/Ambientes Atingidos]]),0)</f>
        <v>0</v>
      </c>
      <c r="BU369" s="83" t="str">
        <f t="shared" si="167"/>
        <v/>
      </c>
      <c r="BV369" s="82">
        <f>IFERROR(FIND("UC federal",consulta_completa__11[[#This Row],[13 - Ocorrências/Ambientes Atingidos]]),0)</f>
        <v>0</v>
      </c>
      <c r="BW369" s="83" t="str">
        <f t="shared" si="168"/>
        <v/>
      </c>
      <c r="BX369" s="82">
        <f>IFERROR(FIND("UC estadual/municipal",consulta_completa__11[[#This Row],[13 - Ocorrências/Ambientes Atingidos]]),0)</f>
        <v>0</v>
      </c>
      <c r="BY369" s="83" t="str">
        <f t="shared" si="169"/>
        <v/>
      </c>
      <c r="BZ369" s="82">
        <f>IFERROR(FIND("Outro(s)",consulta_completa__11[[#This Row],[13 - Ocorrências/Ambientes Atingidos]]),0)</f>
        <v>0</v>
      </c>
      <c r="CA369" s="83" t="str">
        <f t="shared" si="170"/>
        <v/>
      </c>
      <c r="CB369" s="82">
        <f>IFERROR(FIND("Sem dano",consulta_completa__11[[#This Row],[13 - Ocorrências/Ambientes Atingidos]]),0)</f>
        <v>0</v>
      </c>
      <c r="CC369" s="83" t="str">
        <f t="shared" si="171"/>
        <v/>
      </c>
      <c r="CD369" s="82" t="str">
        <f>IF(consulta_completa__11[[#This Row],[13 - Ocorrências/Ambientes Atingidos]]="","X","")</f>
        <v/>
      </c>
      <c r="CE369" s="84">
        <f>IFERROR(FIND("IBAMA",consulta_completa__11[[#This Row],[14 - Inst. Atuando no Local]]),0)</f>
        <v>0</v>
      </c>
      <c r="CF369" s="84" t="str">
        <f t="shared" si="172"/>
        <v/>
      </c>
      <c r="CG369" s="84">
        <f>IFERROR(FIND("OEMA",consulta_completa__11[[#This Row],[14 - Inst. Atuando no Local]]),0)</f>
        <v>0</v>
      </c>
      <c r="CH369" s="84" t="str">
        <f t="shared" si="173"/>
        <v/>
      </c>
      <c r="CI369" s="84">
        <f>IFERROR(FIND("DEFESA CIVIL",consulta_completa__11[[#This Row],[14 - Inst. Atuando no Local]]),0)</f>
        <v>0</v>
      </c>
      <c r="CJ369" s="84" t="str">
        <f t="shared" si="174"/>
        <v/>
      </c>
      <c r="CK369" s="84">
        <f>IFERROR(FIND("CORPO DE BOMBEIROS",consulta_completa__11[[#This Row],[14 - Inst. Atuando no Local]]),0)</f>
        <v>0</v>
      </c>
      <c r="CL369" s="84" t="str">
        <f t="shared" si="175"/>
        <v/>
      </c>
      <c r="CM369" s="84">
        <f>IFERROR(FIND("POLÍCIA RODOVIÁRIA",consulta_completa__11[[#This Row],[14 - Inst. Atuando no Local]]),0)</f>
        <v>0</v>
      </c>
      <c r="CN369" s="84" t="str">
        <f t="shared" si="176"/>
        <v/>
      </c>
      <c r="CO369" s="84">
        <f>IFERROR(FIND("POLÍCIA MILITAR",consulta_completa__11[[#This Row],[14 - Inst. Atuando no Local]]),0)</f>
        <v>0</v>
      </c>
      <c r="CP369" s="84" t="str">
        <f t="shared" si="177"/>
        <v/>
      </c>
      <c r="CQ369" s="84">
        <f>IFERROR(FIND("POLÍCIA CIVIL",consulta_completa__11[[#This Row],[14 - Inst. Atuando no Local]]),0)</f>
        <v>0</v>
      </c>
      <c r="CR369" s="84" t="str">
        <f t="shared" si="178"/>
        <v/>
      </c>
      <c r="CS369" s="84">
        <f>IFERROR(FIND("MARINHA DO BRASIL",consulta_completa__11[[#This Row],[14 - Inst. Atuando no Local]]),0)</f>
        <v>0</v>
      </c>
      <c r="CT369" s="84" t="str">
        <f t="shared" si="179"/>
        <v/>
      </c>
      <c r="CU369" s="84">
        <f>IFERROR(FIND("EMPRESA ESPECIALIZADA EM ATENDIMENTO",consulta_completa__11[[#This Row],[14 - Inst. Atuando no Local]]),0)</f>
        <v>0</v>
      </c>
      <c r="CV369" s="84" t="str">
        <f t="shared" si="180"/>
        <v/>
      </c>
      <c r="CW369" s="84">
        <f>IFERROR(FIND("IBAMA",consulta_completa__11[[#This Row],[14 - Inst. Atuando no Local]]),0)</f>
        <v>0</v>
      </c>
      <c r="CX369" s="84" t="str">
        <f t="shared" si="181"/>
        <v/>
      </c>
      <c r="CY369" s="84" t="str">
        <f>IF(consulta_completa__11[[#This Row],[14 - Inst. Atuando no Local]]="","X","")</f>
        <v/>
      </c>
      <c r="CZ369" s="84">
        <f>IFERROR(FIND("OUTRA (S)",consulta_completa__11[[#This Row],[14 - Inst. Atuando no Local]]),0)</f>
        <v>0</v>
      </c>
      <c r="DA369" s="84" t="str">
        <f t="shared" si="182"/>
        <v/>
      </c>
      <c r="DB369" s="35" t="str">
        <f t="shared" si="183"/>
        <v>Sim</v>
      </c>
      <c r="DC369" s="35" t="str">
        <f t="shared" si="184"/>
        <v>Não</v>
      </c>
      <c r="DD369" s="35" t="str">
        <f t="shared" si="185"/>
        <v>Sim</v>
      </c>
      <c r="DE369" s="87" t="str">
        <f t="shared" si="156"/>
        <v>Federal</v>
      </c>
    </row>
    <row r="370" spans="1:109">
      <c r="A370" s="14">
        <v>202562461244</v>
      </c>
      <c r="B370" s="1">
        <v>45807</v>
      </c>
      <c r="C370" t="s">
        <v>3502</v>
      </c>
      <c r="D370" t="s">
        <v>830</v>
      </c>
      <c r="E370" t="s">
        <v>286</v>
      </c>
      <c r="F370" t="s">
        <v>112</v>
      </c>
      <c r="G370" t="s">
        <v>885</v>
      </c>
      <c r="H370" t="s">
        <v>3503</v>
      </c>
      <c r="I370" t="s">
        <v>648</v>
      </c>
      <c r="J370" t="s">
        <v>113</v>
      </c>
      <c r="K370" t="s">
        <v>114</v>
      </c>
      <c r="L370" t="s">
        <v>114</v>
      </c>
      <c r="M370" t="s">
        <v>3504</v>
      </c>
      <c r="N370" t="s">
        <v>113</v>
      </c>
      <c r="O370" t="s">
        <v>3505</v>
      </c>
      <c r="P370" t="s">
        <v>200</v>
      </c>
      <c r="Q370" t="s">
        <v>230</v>
      </c>
      <c r="R370" t="s">
        <v>123</v>
      </c>
      <c r="S370" t="s">
        <v>113</v>
      </c>
      <c r="T370" t="s">
        <v>3506</v>
      </c>
      <c r="U370" t="s">
        <v>3507</v>
      </c>
      <c r="V370" t="s">
        <v>3508</v>
      </c>
      <c r="Z370" t="s">
        <v>113</v>
      </c>
      <c r="AA370" t="s">
        <v>3509</v>
      </c>
      <c r="AB370" t="s">
        <v>3510</v>
      </c>
      <c r="AC370" t="s">
        <v>3511</v>
      </c>
      <c r="AD370">
        <v>2</v>
      </c>
      <c r="AE370" t="s">
        <v>113</v>
      </c>
      <c r="AF370" t="s">
        <v>113</v>
      </c>
      <c r="AG370" t="s">
        <v>113</v>
      </c>
      <c r="AH370" t="s">
        <v>131</v>
      </c>
      <c r="AI370" t="s">
        <v>132</v>
      </c>
      <c r="AJ370" t="s">
        <v>131</v>
      </c>
      <c r="AK370" t="s">
        <v>3512</v>
      </c>
      <c r="AL370" t="s">
        <v>3513</v>
      </c>
      <c r="AM370" t="s">
        <v>3514</v>
      </c>
      <c r="AN370" t="s">
        <v>3515</v>
      </c>
      <c r="AO370" t="s">
        <v>113</v>
      </c>
      <c r="AQ370" t="s">
        <v>3516</v>
      </c>
      <c r="AR370" t="s">
        <v>113</v>
      </c>
      <c r="AS370" t="s">
        <v>113</v>
      </c>
      <c r="AT370" t="s">
        <v>113</v>
      </c>
      <c r="AU370" t="s">
        <v>113</v>
      </c>
      <c r="AW370" t="s">
        <v>113</v>
      </c>
      <c r="AX370" s="82">
        <f>IFERROR(FIND("Óbitos/feridos",consulta_completa__11[[#This Row],[13 - Ocorrências/Ambientes Atingidos]]),0)</f>
        <v>1</v>
      </c>
      <c r="AY370" s="83" t="str">
        <f t="shared" si="157"/>
        <v>X</v>
      </c>
      <c r="AZ370" s="82">
        <f>IFERROR(FIND("População afetada/evacuada",consulta_completa__11[[#This Row],[13 - Ocorrências/Ambientes Atingidos]]),0)</f>
        <v>0</v>
      </c>
      <c r="BA370" s="82" t="str">
        <f t="shared" si="158"/>
        <v/>
      </c>
      <c r="BB370" s="82">
        <f>IFERROR(FIND("Suspensão de abastecimento de água",consulta_completa__11[[#This Row],[13 - Ocorrências/Ambientes Atingidos]]),0)</f>
        <v>0</v>
      </c>
      <c r="BC370" s="83" t="str">
        <f t="shared" si="186"/>
        <v/>
      </c>
      <c r="BD370" s="82">
        <f>IFERROR(FIND("Rio/córrego",consulta_completa__11[[#This Row],[13 - Ocorrências/Ambientes Atingidos]]),0)</f>
        <v>17</v>
      </c>
      <c r="BE370" s="83" t="str">
        <f t="shared" si="159"/>
        <v>X</v>
      </c>
      <c r="BF370" s="82">
        <f>IFERROR(FIND("Lago",consulta_completa__11[[#This Row],[13 - Ocorrências/Ambientes Atingidos]]),0)</f>
        <v>0</v>
      </c>
      <c r="BG370" s="83" t="str">
        <f t="shared" si="160"/>
        <v/>
      </c>
      <c r="BH370" s="82">
        <f>IFERROR(FIND("Mar",consulta_completa__11[[#This Row],[13 - Ocorrências/Ambientes Atingidos]]),0)</f>
        <v>0</v>
      </c>
      <c r="BI370" s="83" t="str">
        <f t="shared" si="161"/>
        <v/>
      </c>
      <c r="BJ370" s="82">
        <f>IFERROR(FIND("Praia",consulta_completa__11[[#This Row],[13 - Ocorrências/Ambientes Atingidos]]),0)</f>
        <v>0</v>
      </c>
      <c r="BK370" s="83" t="str">
        <f t="shared" si="162"/>
        <v/>
      </c>
      <c r="BL370" s="82">
        <f>IFERROR(FIND("Solo",consulta_completa__11[[#This Row],[13 - Ocorrências/Ambientes Atingidos]]),0)</f>
        <v>0</v>
      </c>
      <c r="BM370" s="83" t="str">
        <f t="shared" si="163"/>
        <v/>
      </c>
      <c r="BN370" s="82">
        <f>IFERROR(FIND("Águas subterrâneas",consulta_completa__11[[#This Row],[13 - Ocorrências/Ambientes Atingidos]]),0)</f>
        <v>0</v>
      </c>
      <c r="BO370" s="83" t="str">
        <f t="shared" si="164"/>
        <v/>
      </c>
      <c r="BP370" s="82">
        <f>IFERROR(FIND("Atmosfera",consulta_completa__11[[#This Row],[13 - Ocorrências/Ambientes Atingidos]]),0)</f>
        <v>0</v>
      </c>
      <c r="BQ370" s="83" t="str">
        <f t="shared" si="165"/>
        <v/>
      </c>
      <c r="BR370" s="82">
        <f>IFERROR(FIND("Flora",consulta_completa__11[[#This Row],[13 - Ocorrências/Ambientes Atingidos]]),0)</f>
        <v>0</v>
      </c>
      <c r="BS370" s="83" t="str">
        <f t="shared" si="166"/>
        <v/>
      </c>
      <c r="BT370" s="82">
        <f>IFERROR(FIND("Fauna",consulta_completa__11[[#This Row],[13 - Ocorrências/Ambientes Atingidos]]),0)</f>
        <v>0</v>
      </c>
      <c r="BU370" s="83" t="str">
        <f t="shared" si="167"/>
        <v/>
      </c>
      <c r="BV370" s="82">
        <f>IFERROR(FIND("UC federal",consulta_completa__11[[#This Row],[13 - Ocorrências/Ambientes Atingidos]]),0)</f>
        <v>0</v>
      </c>
      <c r="BW370" s="83" t="str">
        <f t="shared" si="168"/>
        <v/>
      </c>
      <c r="BX370" s="82">
        <f>IFERROR(FIND("UC estadual/municipal",consulta_completa__11[[#This Row],[13 - Ocorrências/Ambientes Atingidos]]),0)</f>
        <v>0</v>
      </c>
      <c r="BY370" s="83" t="str">
        <f t="shared" si="169"/>
        <v/>
      </c>
      <c r="BZ370" s="82">
        <f>IFERROR(FIND("Outro(s)",consulta_completa__11[[#This Row],[13 - Ocorrências/Ambientes Atingidos]]),0)</f>
        <v>0</v>
      </c>
      <c r="CA370" s="83" t="str">
        <f t="shared" si="170"/>
        <v/>
      </c>
      <c r="CB370" s="82">
        <f>IFERROR(FIND("Sem dano",consulta_completa__11[[#This Row],[13 - Ocorrências/Ambientes Atingidos]]),0)</f>
        <v>0</v>
      </c>
      <c r="CC370" s="83" t="str">
        <f t="shared" si="171"/>
        <v/>
      </c>
      <c r="CD370" s="82" t="str">
        <f>IF(consulta_completa__11[[#This Row],[13 - Ocorrências/Ambientes Atingidos]]="","X","")</f>
        <v/>
      </c>
      <c r="CE370" s="84">
        <f>IFERROR(FIND("IBAMA",consulta_completa__11[[#This Row],[14 - Inst. Atuando no Local]]),0)</f>
        <v>0</v>
      </c>
      <c r="CF370" s="84" t="str">
        <f t="shared" si="172"/>
        <v/>
      </c>
      <c r="CG370" s="84">
        <f>IFERROR(FIND("OEMA",consulta_completa__11[[#This Row],[14 - Inst. Atuando no Local]]),0)</f>
        <v>0</v>
      </c>
      <c r="CH370" s="84" t="str">
        <f t="shared" si="173"/>
        <v/>
      </c>
      <c r="CI370" s="84">
        <f>IFERROR(FIND("DEFESA CIVIL",consulta_completa__11[[#This Row],[14 - Inst. Atuando no Local]]),0)</f>
        <v>0</v>
      </c>
      <c r="CJ370" s="84" t="str">
        <f t="shared" si="174"/>
        <v/>
      </c>
      <c r="CK370" s="84">
        <f>IFERROR(FIND("CORPO DE BOMBEIROS",consulta_completa__11[[#This Row],[14 - Inst. Atuando no Local]]),0)</f>
        <v>0</v>
      </c>
      <c r="CL370" s="84" t="str">
        <f t="shared" si="175"/>
        <v/>
      </c>
      <c r="CM370" s="84">
        <f>IFERROR(FIND("POLÍCIA RODOVIÁRIA",consulta_completa__11[[#This Row],[14 - Inst. Atuando no Local]]),0)</f>
        <v>0</v>
      </c>
      <c r="CN370" s="84" t="str">
        <f t="shared" si="176"/>
        <v/>
      </c>
      <c r="CO370" s="84">
        <f>IFERROR(FIND("POLÍCIA MILITAR",consulta_completa__11[[#This Row],[14 - Inst. Atuando no Local]]),0)</f>
        <v>0</v>
      </c>
      <c r="CP370" s="84" t="str">
        <f t="shared" si="177"/>
        <v/>
      </c>
      <c r="CQ370" s="84">
        <f>IFERROR(FIND("POLÍCIA CIVIL",consulta_completa__11[[#This Row],[14 - Inst. Atuando no Local]]),0)</f>
        <v>0</v>
      </c>
      <c r="CR370" s="84" t="str">
        <f t="shared" si="178"/>
        <v/>
      </c>
      <c r="CS370" s="84">
        <f>IFERROR(FIND("MARINHA DO BRASIL",consulta_completa__11[[#This Row],[14 - Inst. Atuando no Local]]),0)</f>
        <v>0</v>
      </c>
      <c r="CT370" s="84" t="str">
        <f t="shared" si="179"/>
        <v/>
      </c>
      <c r="CU370" s="84">
        <f>IFERROR(FIND("EMPRESA ESPECIALIZADA EM ATENDIMENTO",consulta_completa__11[[#This Row],[14 - Inst. Atuando no Local]]),0)</f>
        <v>0</v>
      </c>
      <c r="CV370" s="84" t="str">
        <f t="shared" si="180"/>
        <v/>
      </c>
      <c r="CW370" s="84">
        <f>IFERROR(FIND("IBAMA",consulta_completa__11[[#This Row],[14 - Inst. Atuando no Local]]),0)</f>
        <v>0</v>
      </c>
      <c r="CX370" s="84" t="str">
        <f t="shared" si="181"/>
        <v/>
      </c>
      <c r="CY370" s="84" t="str">
        <f>IF(consulta_completa__11[[#This Row],[14 - Inst. Atuando no Local]]="","X","")</f>
        <v>X</v>
      </c>
      <c r="CZ370" s="84">
        <f>IFERROR(FIND("OUTRA (S)",consulta_completa__11[[#This Row],[14 - Inst. Atuando no Local]]),0)</f>
        <v>0</v>
      </c>
      <c r="DA370" s="84" t="str">
        <f t="shared" si="182"/>
        <v/>
      </c>
      <c r="DB370" s="35" t="str">
        <f t="shared" si="183"/>
        <v>Sim</v>
      </c>
      <c r="DC370" s="35" t="str">
        <f t="shared" si="184"/>
        <v>Não</v>
      </c>
      <c r="DD370" s="35" t="str">
        <f t="shared" si="185"/>
        <v>Sim</v>
      </c>
      <c r="DE370" s="87" t="str">
        <f t="shared" si="156"/>
        <v>Estadual</v>
      </c>
    </row>
    <row r="371" spans="1:109">
      <c r="A371" s="14">
        <v>20256254024</v>
      </c>
      <c r="B371" s="1">
        <v>45808</v>
      </c>
      <c r="C371" t="s">
        <v>109</v>
      </c>
      <c r="D371" t="s">
        <v>110</v>
      </c>
      <c r="E371" t="s">
        <v>111</v>
      </c>
      <c r="F371" t="s">
        <v>112</v>
      </c>
      <c r="G371" t="s">
        <v>113</v>
      </c>
      <c r="H371" t="s">
        <v>114</v>
      </c>
      <c r="I371" t="s">
        <v>114</v>
      </c>
      <c r="J371" t="s">
        <v>1399</v>
      </c>
      <c r="K371" t="s">
        <v>3517</v>
      </c>
      <c r="L371" t="s">
        <v>117</v>
      </c>
      <c r="M371" t="s">
        <v>118</v>
      </c>
      <c r="N371" t="s">
        <v>113</v>
      </c>
      <c r="O371" t="s">
        <v>113</v>
      </c>
      <c r="P371" t="s">
        <v>229</v>
      </c>
      <c r="Q371" t="s">
        <v>122</v>
      </c>
      <c r="R371" t="s">
        <v>123</v>
      </c>
      <c r="S371" t="s">
        <v>201</v>
      </c>
      <c r="T371" t="s">
        <v>600</v>
      </c>
      <c r="U371" t="s">
        <v>113</v>
      </c>
      <c r="V371" t="s">
        <v>3518</v>
      </c>
      <c r="Z371" t="s">
        <v>242</v>
      </c>
      <c r="AA371" t="s">
        <v>113</v>
      </c>
      <c r="AB371" t="s">
        <v>2130</v>
      </c>
      <c r="AC371" t="s">
        <v>2131</v>
      </c>
      <c r="AD371">
        <v>1</v>
      </c>
      <c r="AE371" t="s">
        <v>113</v>
      </c>
      <c r="AF371" t="s">
        <v>113</v>
      </c>
      <c r="AG371" t="s">
        <v>113</v>
      </c>
      <c r="AH371" t="s">
        <v>131</v>
      </c>
      <c r="AI371" t="s">
        <v>132</v>
      </c>
      <c r="AJ371" t="s">
        <v>131</v>
      </c>
      <c r="AK371" t="s">
        <v>3519</v>
      </c>
      <c r="AL371" t="s">
        <v>3520</v>
      </c>
      <c r="AM371" t="s">
        <v>3285</v>
      </c>
      <c r="AN371" t="s">
        <v>2134</v>
      </c>
      <c r="AO371" t="s">
        <v>3286</v>
      </c>
      <c r="AP371">
        <v>2139595900</v>
      </c>
      <c r="AQ371" t="s">
        <v>3287</v>
      </c>
      <c r="AR371" t="s">
        <v>113</v>
      </c>
      <c r="AS371" t="s">
        <v>113</v>
      </c>
      <c r="AT371" t="s">
        <v>3288</v>
      </c>
      <c r="AU371" t="s">
        <v>113</v>
      </c>
      <c r="AW371" t="s">
        <v>159</v>
      </c>
      <c r="AX371" s="82">
        <f>IFERROR(FIND("Óbitos/feridos",consulta_completa__11[[#This Row],[13 - Ocorrências/Ambientes Atingidos]]),0)</f>
        <v>0</v>
      </c>
      <c r="AY371" s="83" t="str">
        <f t="shared" si="157"/>
        <v/>
      </c>
      <c r="AZ371" s="82">
        <f>IFERROR(FIND("População afetada/evacuada",consulta_completa__11[[#This Row],[13 - Ocorrências/Ambientes Atingidos]]),0)</f>
        <v>0</v>
      </c>
      <c r="BA371" s="82" t="str">
        <f t="shared" si="158"/>
        <v/>
      </c>
      <c r="BB371" s="82">
        <f>IFERROR(FIND("Suspensão de abastecimento de água",consulta_completa__11[[#This Row],[13 - Ocorrências/Ambientes Atingidos]]),0)</f>
        <v>0</v>
      </c>
      <c r="BC371" s="83" t="str">
        <f t="shared" si="186"/>
        <v/>
      </c>
      <c r="BD371" s="82">
        <f>IFERROR(FIND("Rio/córrego",consulta_completa__11[[#This Row],[13 - Ocorrências/Ambientes Atingidos]]),0)</f>
        <v>0</v>
      </c>
      <c r="BE371" s="83" t="str">
        <f t="shared" si="159"/>
        <v/>
      </c>
      <c r="BF371" s="82">
        <f>IFERROR(FIND("Lago",consulta_completa__11[[#This Row],[13 - Ocorrências/Ambientes Atingidos]]),0)</f>
        <v>0</v>
      </c>
      <c r="BG371" s="83" t="str">
        <f t="shared" si="160"/>
        <v/>
      </c>
      <c r="BH371" s="82">
        <f>IFERROR(FIND("Mar",consulta_completa__11[[#This Row],[13 - Ocorrências/Ambientes Atingidos]]),0)</f>
        <v>1</v>
      </c>
      <c r="BI371" s="83" t="str">
        <f t="shared" si="161"/>
        <v>X</v>
      </c>
      <c r="BJ371" s="82">
        <f>IFERROR(FIND("Praia",consulta_completa__11[[#This Row],[13 - Ocorrências/Ambientes Atingidos]]),0)</f>
        <v>0</v>
      </c>
      <c r="BK371" s="83" t="str">
        <f t="shared" si="162"/>
        <v/>
      </c>
      <c r="BL371" s="82">
        <f>IFERROR(FIND("Solo",consulta_completa__11[[#This Row],[13 - Ocorrências/Ambientes Atingidos]]),0)</f>
        <v>0</v>
      </c>
      <c r="BM371" s="83" t="str">
        <f t="shared" si="163"/>
        <v/>
      </c>
      <c r="BN371" s="82">
        <f>IFERROR(FIND("Águas subterrâneas",consulta_completa__11[[#This Row],[13 - Ocorrências/Ambientes Atingidos]]),0)</f>
        <v>0</v>
      </c>
      <c r="BO371" s="83" t="str">
        <f t="shared" si="164"/>
        <v/>
      </c>
      <c r="BP371" s="82">
        <f>IFERROR(FIND("Atmosfera",consulta_completa__11[[#This Row],[13 - Ocorrências/Ambientes Atingidos]]),0)</f>
        <v>0</v>
      </c>
      <c r="BQ371" s="83" t="str">
        <f t="shared" si="165"/>
        <v/>
      </c>
      <c r="BR371" s="82">
        <f>IFERROR(FIND("Flora",consulta_completa__11[[#This Row],[13 - Ocorrências/Ambientes Atingidos]]),0)</f>
        <v>0</v>
      </c>
      <c r="BS371" s="83" t="str">
        <f t="shared" si="166"/>
        <v/>
      </c>
      <c r="BT371" s="82">
        <f>IFERROR(FIND("Fauna",consulta_completa__11[[#This Row],[13 - Ocorrências/Ambientes Atingidos]]),0)</f>
        <v>0</v>
      </c>
      <c r="BU371" s="83" t="str">
        <f t="shared" si="167"/>
        <v/>
      </c>
      <c r="BV371" s="82">
        <f>IFERROR(FIND("UC federal",consulta_completa__11[[#This Row],[13 - Ocorrências/Ambientes Atingidos]]),0)</f>
        <v>0</v>
      </c>
      <c r="BW371" s="83" t="str">
        <f t="shared" si="168"/>
        <v/>
      </c>
      <c r="BX371" s="82">
        <f>IFERROR(FIND("UC estadual/municipal",consulta_completa__11[[#This Row],[13 - Ocorrências/Ambientes Atingidos]]),0)</f>
        <v>0</v>
      </c>
      <c r="BY371" s="83" t="str">
        <f t="shared" si="169"/>
        <v/>
      </c>
      <c r="BZ371" s="82">
        <f>IFERROR(FIND("Outro(s)",consulta_completa__11[[#This Row],[13 - Ocorrências/Ambientes Atingidos]]),0)</f>
        <v>0</v>
      </c>
      <c r="CA371" s="83" t="str">
        <f t="shared" si="170"/>
        <v/>
      </c>
      <c r="CB371" s="82">
        <f>IFERROR(FIND("Sem dano",consulta_completa__11[[#This Row],[13 - Ocorrências/Ambientes Atingidos]]),0)</f>
        <v>0</v>
      </c>
      <c r="CC371" s="83" t="str">
        <f t="shared" si="171"/>
        <v/>
      </c>
      <c r="CD371" s="82" t="str">
        <f>IF(consulta_completa__11[[#This Row],[13 - Ocorrências/Ambientes Atingidos]]="","X","")</f>
        <v/>
      </c>
      <c r="CE371" s="84">
        <f>IFERROR(FIND("IBAMA",consulta_completa__11[[#This Row],[14 - Inst. Atuando no Local]]),0)</f>
        <v>0</v>
      </c>
      <c r="CF371" s="84" t="str">
        <f t="shared" si="172"/>
        <v/>
      </c>
      <c r="CG371" s="84">
        <f>IFERROR(FIND("OEMA",consulta_completa__11[[#This Row],[14 - Inst. Atuando no Local]]),0)</f>
        <v>0</v>
      </c>
      <c r="CH371" s="84" t="str">
        <f t="shared" si="173"/>
        <v/>
      </c>
      <c r="CI371" s="84">
        <f>IFERROR(FIND("DEFESA CIVIL",consulta_completa__11[[#This Row],[14 - Inst. Atuando no Local]]),0)</f>
        <v>0</v>
      </c>
      <c r="CJ371" s="84" t="str">
        <f t="shared" si="174"/>
        <v/>
      </c>
      <c r="CK371" s="84">
        <f>IFERROR(FIND("CORPO DE BOMBEIROS",consulta_completa__11[[#This Row],[14 - Inst. Atuando no Local]]),0)</f>
        <v>0</v>
      </c>
      <c r="CL371" s="84" t="str">
        <f t="shared" si="175"/>
        <v/>
      </c>
      <c r="CM371" s="84">
        <f>IFERROR(FIND("POLÍCIA RODOVIÁRIA",consulta_completa__11[[#This Row],[14 - Inst. Atuando no Local]]),0)</f>
        <v>0</v>
      </c>
      <c r="CN371" s="84" t="str">
        <f t="shared" si="176"/>
        <v/>
      </c>
      <c r="CO371" s="84">
        <f>IFERROR(FIND("POLÍCIA MILITAR",consulta_completa__11[[#This Row],[14 - Inst. Atuando no Local]]),0)</f>
        <v>0</v>
      </c>
      <c r="CP371" s="84" t="str">
        <f t="shared" si="177"/>
        <v/>
      </c>
      <c r="CQ371" s="84">
        <f>IFERROR(FIND("POLÍCIA CIVIL",consulta_completa__11[[#This Row],[14 - Inst. Atuando no Local]]),0)</f>
        <v>0</v>
      </c>
      <c r="CR371" s="84" t="str">
        <f t="shared" si="178"/>
        <v/>
      </c>
      <c r="CS371" s="84">
        <f>IFERROR(FIND("MARINHA DO BRASIL",consulta_completa__11[[#This Row],[14 - Inst. Atuando no Local]]),0)</f>
        <v>0</v>
      </c>
      <c r="CT371" s="84" t="str">
        <f t="shared" si="179"/>
        <v/>
      </c>
      <c r="CU371" s="84">
        <f>IFERROR(FIND("EMPRESA ESPECIALIZADA EM ATENDIMENTO",consulta_completa__11[[#This Row],[14 - Inst. Atuando no Local]]),0)</f>
        <v>0</v>
      </c>
      <c r="CV371" s="84" t="str">
        <f t="shared" si="180"/>
        <v/>
      </c>
      <c r="CW371" s="84">
        <f>IFERROR(FIND("IBAMA",consulta_completa__11[[#This Row],[14 - Inst. Atuando no Local]]),0)</f>
        <v>0</v>
      </c>
      <c r="CX371" s="84" t="str">
        <f t="shared" si="181"/>
        <v/>
      </c>
      <c r="CY371" s="84" t="str">
        <f>IF(consulta_completa__11[[#This Row],[14 - Inst. Atuando no Local]]="","X","")</f>
        <v>X</v>
      </c>
      <c r="CZ371" s="84">
        <f>IFERROR(FIND("OUTRA (S)",consulta_completa__11[[#This Row],[14 - Inst. Atuando no Local]]),0)</f>
        <v>0</v>
      </c>
      <c r="DA371" s="84" t="str">
        <f t="shared" si="182"/>
        <v/>
      </c>
      <c r="DB371" s="35" t="str">
        <f t="shared" si="183"/>
        <v>Sim</v>
      </c>
      <c r="DC371" s="35" t="str">
        <f t="shared" si="184"/>
        <v>Não</v>
      </c>
      <c r="DD371" s="35" t="str">
        <f t="shared" si="185"/>
        <v>Sim</v>
      </c>
      <c r="DE371" s="87" t="str">
        <f t="shared" si="156"/>
        <v>Federal</v>
      </c>
    </row>
    <row r="372" spans="1:109">
      <c r="A372" s="14">
        <v>20256272019</v>
      </c>
      <c r="B372" s="1">
        <v>45808</v>
      </c>
      <c r="C372" t="s">
        <v>109</v>
      </c>
      <c r="D372" t="s">
        <v>110</v>
      </c>
      <c r="E372" t="s">
        <v>111</v>
      </c>
      <c r="F372" t="s">
        <v>112</v>
      </c>
      <c r="G372" t="s">
        <v>113</v>
      </c>
      <c r="H372" t="s">
        <v>114</v>
      </c>
      <c r="I372" t="s">
        <v>114</v>
      </c>
      <c r="J372" t="s">
        <v>115</v>
      </c>
      <c r="K372" t="s">
        <v>3130</v>
      </c>
      <c r="L372" t="s">
        <v>117</v>
      </c>
      <c r="M372" t="s">
        <v>118</v>
      </c>
      <c r="N372" t="s">
        <v>119</v>
      </c>
      <c r="O372" t="s">
        <v>120</v>
      </c>
      <c r="P372" t="s">
        <v>229</v>
      </c>
      <c r="Q372" t="s">
        <v>167</v>
      </c>
      <c r="R372" t="s">
        <v>123</v>
      </c>
      <c r="S372" t="s">
        <v>3521</v>
      </c>
      <c r="T372" t="s">
        <v>3522</v>
      </c>
      <c r="U372" t="s">
        <v>3523</v>
      </c>
      <c r="V372" t="s">
        <v>3524</v>
      </c>
      <c r="Z372" t="s">
        <v>409</v>
      </c>
      <c r="AA372" t="s">
        <v>113</v>
      </c>
      <c r="AB372" t="s">
        <v>206</v>
      </c>
      <c r="AC372" t="s">
        <v>3525</v>
      </c>
      <c r="AD372">
        <v>1</v>
      </c>
      <c r="AE372" t="s">
        <v>206</v>
      </c>
      <c r="AF372" t="s">
        <v>113</v>
      </c>
      <c r="AG372" t="s">
        <v>113</v>
      </c>
      <c r="AH372" t="s">
        <v>131</v>
      </c>
      <c r="AI372" t="s">
        <v>132</v>
      </c>
      <c r="AJ372" t="s">
        <v>131</v>
      </c>
      <c r="AK372" t="s">
        <v>3526</v>
      </c>
      <c r="AL372" t="s">
        <v>3527</v>
      </c>
      <c r="AM372" t="s">
        <v>3528</v>
      </c>
      <c r="AN372" t="s">
        <v>113</v>
      </c>
      <c r="AO372" t="s">
        <v>113</v>
      </c>
      <c r="AQ372" t="s">
        <v>1789</v>
      </c>
      <c r="AR372" t="s">
        <v>113</v>
      </c>
      <c r="AS372" t="s">
        <v>113</v>
      </c>
      <c r="AT372" t="s">
        <v>113</v>
      </c>
      <c r="AU372" t="s">
        <v>113</v>
      </c>
      <c r="AW372" t="s">
        <v>113</v>
      </c>
      <c r="AX372" s="82">
        <f>IFERROR(FIND("Óbitos/feridos",consulta_completa__11[[#This Row],[13 - Ocorrências/Ambientes Atingidos]]),0)</f>
        <v>0</v>
      </c>
      <c r="AY372" s="83" t="str">
        <f t="shared" si="157"/>
        <v/>
      </c>
      <c r="AZ372" s="82">
        <f>IFERROR(FIND("População afetada/evacuada",consulta_completa__11[[#This Row],[13 - Ocorrências/Ambientes Atingidos]]),0)</f>
        <v>0</v>
      </c>
      <c r="BA372" s="82" t="str">
        <f t="shared" si="158"/>
        <v/>
      </c>
      <c r="BB372" s="82">
        <f>IFERROR(FIND("Suspensão de abastecimento de água",consulta_completa__11[[#This Row],[13 - Ocorrências/Ambientes Atingidos]]),0)</f>
        <v>0</v>
      </c>
      <c r="BC372" s="83" t="str">
        <f t="shared" si="186"/>
        <v/>
      </c>
      <c r="BD372" s="82">
        <f>IFERROR(FIND("Rio/córrego",consulta_completa__11[[#This Row],[13 - Ocorrências/Ambientes Atingidos]]),0)</f>
        <v>0</v>
      </c>
      <c r="BE372" s="83" t="str">
        <f t="shared" si="159"/>
        <v/>
      </c>
      <c r="BF372" s="82">
        <f>IFERROR(FIND("Lago",consulta_completa__11[[#This Row],[13 - Ocorrências/Ambientes Atingidos]]),0)</f>
        <v>0</v>
      </c>
      <c r="BG372" s="83" t="str">
        <f t="shared" si="160"/>
        <v/>
      </c>
      <c r="BH372" s="82">
        <f>IFERROR(FIND("Mar",consulta_completa__11[[#This Row],[13 - Ocorrências/Ambientes Atingidos]]),0)</f>
        <v>1</v>
      </c>
      <c r="BI372" s="83" t="str">
        <f t="shared" si="161"/>
        <v>X</v>
      </c>
      <c r="BJ372" s="82">
        <f>IFERROR(FIND("Praia",consulta_completa__11[[#This Row],[13 - Ocorrências/Ambientes Atingidos]]),0)</f>
        <v>0</v>
      </c>
      <c r="BK372" s="83" t="str">
        <f t="shared" si="162"/>
        <v/>
      </c>
      <c r="BL372" s="82">
        <f>IFERROR(FIND("Solo",consulta_completa__11[[#This Row],[13 - Ocorrências/Ambientes Atingidos]]),0)</f>
        <v>0</v>
      </c>
      <c r="BM372" s="83" t="str">
        <f t="shared" si="163"/>
        <v/>
      </c>
      <c r="BN372" s="82">
        <f>IFERROR(FIND("Águas subterrâneas",consulta_completa__11[[#This Row],[13 - Ocorrências/Ambientes Atingidos]]),0)</f>
        <v>0</v>
      </c>
      <c r="BO372" s="83" t="str">
        <f t="shared" si="164"/>
        <v/>
      </c>
      <c r="BP372" s="82">
        <f>IFERROR(FIND("Atmosfera",consulta_completa__11[[#This Row],[13 - Ocorrências/Ambientes Atingidos]]),0)</f>
        <v>0</v>
      </c>
      <c r="BQ372" s="83" t="str">
        <f t="shared" si="165"/>
        <v/>
      </c>
      <c r="BR372" s="82">
        <f>IFERROR(FIND("Flora",consulta_completa__11[[#This Row],[13 - Ocorrências/Ambientes Atingidos]]),0)</f>
        <v>0</v>
      </c>
      <c r="BS372" s="83" t="str">
        <f t="shared" si="166"/>
        <v/>
      </c>
      <c r="BT372" s="82">
        <f>IFERROR(FIND("Fauna",consulta_completa__11[[#This Row],[13 - Ocorrências/Ambientes Atingidos]]),0)</f>
        <v>0</v>
      </c>
      <c r="BU372" s="83" t="str">
        <f t="shared" si="167"/>
        <v/>
      </c>
      <c r="BV372" s="82">
        <f>IFERROR(FIND("UC federal",consulta_completa__11[[#This Row],[13 - Ocorrências/Ambientes Atingidos]]),0)</f>
        <v>0</v>
      </c>
      <c r="BW372" s="83" t="str">
        <f t="shared" si="168"/>
        <v/>
      </c>
      <c r="BX372" s="82">
        <f>IFERROR(FIND("UC estadual/municipal",consulta_completa__11[[#This Row],[13 - Ocorrências/Ambientes Atingidos]]),0)</f>
        <v>0</v>
      </c>
      <c r="BY372" s="83" t="str">
        <f t="shared" si="169"/>
        <v/>
      </c>
      <c r="BZ372" s="82">
        <f>IFERROR(FIND("Outro(s)",consulta_completa__11[[#This Row],[13 - Ocorrências/Ambientes Atingidos]]),0)</f>
        <v>0</v>
      </c>
      <c r="CA372" s="83" t="str">
        <f t="shared" si="170"/>
        <v/>
      </c>
      <c r="CB372" s="82">
        <f>IFERROR(FIND("Sem dano",consulta_completa__11[[#This Row],[13 - Ocorrências/Ambientes Atingidos]]),0)</f>
        <v>0</v>
      </c>
      <c r="CC372" s="83" t="str">
        <f t="shared" si="171"/>
        <v/>
      </c>
      <c r="CD372" s="82" t="str">
        <f>IF(consulta_completa__11[[#This Row],[13 - Ocorrências/Ambientes Atingidos]]="","X","")</f>
        <v/>
      </c>
      <c r="CE372" s="84">
        <f>IFERROR(FIND("IBAMA",consulta_completa__11[[#This Row],[14 - Inst. Atuando no Local]]),0)</f>
        <v>0</v>
      </c>
      <c r="CF372" s="84" t="str">
        <f t="shared" si="172"/>
        <v/>
      </c>
      <c r="CG372" s="84">
        <f>IFERROR(FIND("OEMA",consulta_completa__11[[#This Row],[14 - Inst. Atuando no Local]]),0)</f>
        <v>0</v>
      </c>
      <c r="CH372" s="84" t="str">
        <f t="shared" si="173"/>
        <v/>
      </c>
      <c r="CI372" s="84">
        <f>IFERROR(FIND("DEFESA CIVIL",consulta_completa__11[[#This Row],[14 - Inst. Atuando no Local]]),0)</f>
        <v>0</v>
      </c>
      <c r="CJ372" s="84" t="str">
        <f t="shared" si="174"/>
        <v/>
      </c>
      <c r="CK372" s="84">
        <f>IFERROR(FIND("CORPO DE BOMBEIROS",consulta_completa__11[[#This Row],[14 - Inst. Atuando no Local]]),0)</f>
        <v>0</v>
      </c>
      <c r="CL372" s="84" t="str">
        <f t="shared" si="175"/>
        <v/>
      </c>
      <c r="CM372" s="84">
        <f>IFERROR(FIND("POLÍCIA RODOVIÁRIA",consulta_completa__11[[#This Row],[14 - Inst. Atuando no Local]]),0)</f>
        <v>0</v>
      </c>
      <c r="CN372" s="84" t="str">
        <f t="shared" si="176"/>
        <v/>
      </c>
      <c r="CO372" s="84">
        <f>IFERROR(FIND("POLÍCIA MILITAR",consulta_completa__11[[#This Row],[14 - Inst. Atuando no Local]]),0)</f>
        <v>0</v>
      </c>
      <c r="CP372" s="84" t="str">
        <f t="shared" si="177"/>
        <v/>
      </c>
      <c r="CQ372" s="84">
        <f>IFERROR(FIND("POLÍCIA CIVIL",consulta_completa__11[[#This Row],[14 - Inst. Atuando no Local]]),0)</f>
        <v>0</v>
      </c>
      <c r="CR372" s="84" t="str">
        <f t="shared" si="178"/>
        <v/>
      </c>
      <c r="CS372" s="84">
        <f>IFERROR(FIND("MARINHA DO BRASIL",consulta_completa__11[[#This Row],[14 - Inst. Atuando no Local]]),0)</f>
        <v>0</v>
      </c>
      <c r="CT372" s="84" t="str">
        <f t="shared" si="179"/>
        <v/>
      </c>
      <c r="CU372" s="84">
        <f>IFERROR(FIND("EMPRESA ESPECIALIZADA EM ATENDIMENTO",consulta_completa__11[[#This Row],[14 - Inst. Atuando no Local]]),0)</f>
        <v>0</v>
      </c>
      <c r="CV372" s="84" t="str">
        <f t="shared" si="180"/>
        <v/>
      </c>
      <c r="CW372" s="84">
        <f>IFERROR(FIND("IBAMA",consulta_completa__11[[#This Row],[14 - Inst. Atuando no Local]]),0)</f>
        <v>0</v>
      </c>
      <c r="CX372" s="84" t="str">
        <f t="shared" si="181"/>
        <v/>
      </c>
      <c r="CY372" s="84" t="str">
        <f>IF(consulta_completa__11[[#This Row],[14 - Inst. Atuando no Local]]="","X","")</f>
        <v/>
      </c>
      <c r="CZ372" s="84">
        <f>IFERROR(FIND("OUTRA (S)",consulta_completa__11[[#This Row],[14 - Inst. Atuando no Local]]),0)</f>
        <v>0</v>
      </c>
      <c r="DA372" s="84" t="str">
        <f t="shared" si="182"/>
        <v/>
      </c>
      <c r="DB372" s="35" t="str">
        <f t="shared" si="183"/>
        <v>Sim</v>
      </c>
      <c r="DC372" s="35" t="str">
        <f t="shared" si="184"/>
        <v>Não</v>
      </c>
      <c r="DD372" s="35" t="str">
        <f t="shared" si="185"/>
        <v>Sim</v>
      </c>
      <c r="DE372" s="87" t="str">
        <f t="shared" si="156"/>
        <v>Federal</v>
      </c>
    </row>
    <row r="373" spans="1:109">
      <c r="A373" s="14">
        <v>20256350452</v>
      </c>
      <c r="B373" s="1">
        <v>45808</v>
      </c>
      <c r="C373" t="s">
        <v>3529</v>
      </c>
      <c r="D373" t="s">
        <v>180</v>
      </c>
      <c r="E373" t="s">
        <v>286</v>
      </c>
      <c r="F373" t="s">
        <v>112</v>
      </c>
      <c r="G373" t="s">
        <v>113</v>
      </c>
      <c r="H373" t="s">
        <v>114</v>
      </c>
      <c r="I373" t="s">
        <v>114</v>
      </c>
      <c r="J373" t="s">
        <v>3530</v>
      </c>
      <c r="K373" t="s">
        <v>113</v>
      </c>
      <c r="L373" t="s">
        <v>113</v>
      </c>
      <c r="M373" t="s">
        <v>810</v>
      </c>
      <c r="N373" t="s">
        <v>333</v>
      </c>
      <c r="O373" t="s">
        <v>185</v>
      </c>
      <c r="P373" t="s">
        <v>229</v>
      </c>
      <c r="Q373" t="s">
        <v>122</v>
      </c>
      <c r="R373" t="s">
        <v>123</v>
      </c>
      <c r="S373" t="s">
        <v>113</v>
      </c>
      <c r="T373" t="s">
        <v>3531</v>
      </c>
      <c r="U373" t="s">
        <v>631</v>
      </c>
      <c r="V373" t="s">
        <v>3532</v>
      </c>
      <c r="Z373" t="s">
        <v>3533</v>
      </c>
      <c r="AA373" t="s">
        <v>113</v>
      </c>
      <c r="AB373" t="s">
        <v>113</v>
      </c>
      <c r="AC373" t="s">
        <v>113</v>
      </c>
      <c r="AE373" t="s">
        <v>3534</v>
      </c>
      <c r="AF373" t="s">
        <v>113</v>
      </c>
      <c r="AG373" t="s">
        <v>113</v>
      </c>
      <c r="AH373" t="s">
        <v>113</v>
      </c>
      <c r="AI373" t="s">
        <v>132</v>
      </c>
      <c r="AJ373" t="s">
        <v>132</v>
      </c>
      <c r="AK373" t="s">
        <v>113</v>
      </c>
      <c r="AL373" t="s">
        <v>3535</v>
      </c>
      <c r="AM373" t="s">
        <v>153</v>
      </c>
      <c r="AN373" t="s">
        <v>154</v>
      </c>
      <c r="AO373" t="s">
        <v>155</v>
      </c>
      <c r="AP373">
        <v>6133161070</v>
      </c>
      <c r="AQ373" t="s">
        <v>156</v>
      </c>
      <c r="AR373" t="s">
        <v>113</v>
      </c>
      <c r="AS373" t="s">
        <v>113</v>
      </c>
      <c r="AT373" t="s">
        <v>113</v>
      </c>
      <c r="AU373" t="s">
        <v>113</v>
      </c>
      <c r="AW373" t="s">
        <v>113</v>
      </c>
      <c r="AX373" s="82">
        <f>IFERROR(FIND("Óbitos/feridos",consulta_completa__11[[#This Row],[13 - Ocorrências/Ambientes Atingidos]]),0)</f>
        <v>0</v>
      </c>
      <c r="AY373" s="83" t="str">
        <f t="shared" si="157"/>
        <v/>
      </c>
      <c r="AZ373" s="82">
        <f>IFERROR(FIND("População afetada/evacuada",consulta_completa__11[[#This Row],[13 - Ocorrências/Ambientes Atingidos]]),0)</f>
        <v>0</v>
      </c>
      <c r="BA373" s="82" t="str">
        <f t="shared" si="158"/>
        <v/>
      </c>
      <c r="BB373" s="82">
        <f>IFERROR(FIND("Suspensão de abastecimento de água",consulta_completa__11[[#This Row],[13 - Ocorrências/Ambientes Atingidos]]),0)</f>
        <v>0</v>
      </c>
      <c r="BC373" s="83" t="str">
        <f t="shared" si="186"/>
        <v/>
      </c>
      <c r="BD373" s="82">
        <f>IFERROR(FIND("Rio/córrego",consulta_completa__11[[#This Row],[13 - Ocorrências/Ambientes Atingidos]]),0)</f>
        <v>1</v>
      </c>
      <c r="BE373" s="83" t="str">
        <f t="shared" si="159"/>
        <v>X</v>
      </c>
      <c r="BF373" s="82">
        <f>IFERROR(FIND("Lago",consulta_completa__11[[#This Row],[13 - Ocorrências/Ambientes Atingidos]]),0)</f>
        <v>0</v>
      </c>
      <c r="BG373" s="83" t="str">
        <f t="shared" si="160"/>
        <v/>
      </c>
      <c r="BH373" s="82">
        <f>IFERROR(FIND("Mar",consulta_completa__11[[#This Row],[13 - Ocorrências/Ambientes Atingidos]]),0)</f>
        <v>0</v>
      </c>
      <c r="BI373" s="83" t="str">
        <f t="shared" si="161"/>
        <v/>
      </c>
      <c r="BJ373" s="82">
        <f>IFERROR(FIND("Praia",consulta_completa__11[[#This Row],[13 - Ocorrências/Ambientes Atingidos]]),0)</f>
        <v>0</v>
      </c>
      <c r="BK373" s="83" t="str">
        <f t="shared" si="162"/>
        <v/>
      </c>
      <c r="BL373" s="82">
        <f>IFERROR(FIND("Solo",consulta_completa__11[[#This Row],[13 - Ocorrências/Ambientes Atingidos]]),0)</f>
        <v>14</v>
      </c>
      <c r="BM373" s="83" t="str">
        <f t="shared" si="163"/>
        <v>X</v>
      </c>
      <c r="BN373" s="82">
        <f>IFERROR(FIND("Águas subterrâneas",consulta_completa__11[[#This Row],[13 - Ocorrências/Ambientes Atingidos]]),0)</f>
        <v>0</v>
      </c>
      <c r="BO373" s="83" t="str">
        <f t="shared" si="164"/>
        <v/>
      </c>
      <c r="BP373" s="82">
        <f>IFERROR(FIND("Atmosfera",consulta_completa__11[[#This Row],[13 - Ocorrências/Ambientes Atingidos]]),0)</f>
        <v>0</v>
      </c>
      <c r="BQ373" s="83" t="str">
        <f t="shared" si="165"/>
        <v/>
      </c>
      <c r="BR373" s="82">
        <f>IFERROR(FIND("Flora",consulta_completa__11[[#This Row],[13 - Ocorrências/Ambientes Atingidos]]),0)</f>
        <v>0</v>
      </c>
      <c r="BS373" s="83" t="str">
        <f t="shared" si="166"/>
        <v/>
      </c>
      <c r="BT373" s="82">
        <f>IFERROR(FIND("Fauna",consulta_completa__11[[#This Row],[13 - Ocorrências/Ambientes Atingidos]]),0)</f>
        <v>0</v>
      </c>
      <c r="BU373" s="83" t="str">
        <f t="shared" si="167"/>
        <v/>
      </c>
      <c r="BV373" s="82">
        <f>IFERROR(FIND("UC federal",consulta_completa__11[[#This Row],[13 - Ocorrências/Ambientes Atingidos]]),0)</f>
        <v>0</v>
      </c>
      <c r="BW373" s="83" t="str">
        <f t="shared" si="168"/>
        <v/>
      </c>
      <c r="BX373" s="82">
        <f>IFERROR(FIND("UC estadual/municipal",consulta_completa__11[[#This Row],[13 - Ocorrências/Ambientes Atingidos]]),0)</f>
        <v>0</v>
      </c>
      <c r="BY373" s="83" t="str">
        <f t="shared" si="169"/>
        <v/>
      </c>
      <c r="BZ373" s="82">
        <f>IFERROR(FIND("Outro(s)",consulta_completa__11[[#This Row],[13 - Ocorrências/Ambientes Atingidos]]),0)</f>
        <v>0</v>
      </c>
      <c r="CA373" s="83" t="str">
        <f t="shared" si="170"/>
        <v/>
      </c>
      <c r="CB373" s="82">
        <f>IFERROR(FIND("Sem dano",consulta_completa__11[[#This Row],[13 - Ocorrências/Ambientes Atingidos]]),0)</f>
        <v>0</v>
      </c>
      <c r="CC373" s="83" t="str">
        <f t="shared" si="171"/>
        <v/>
      </c>
      <c r="CD373" s="82" t="str">
        <f>IF(consulta_completa__11[[#This Row],[13 - Ocorrências/Ambientes Atingidos]]="","X","")</f>
        <v/>
      </c>
      <c r="CE373" s="84">
        <f>IFERROR(FIND("IBAMA",consulta_completa__11[[#This Row],[14 - Inst. Atuando no Local]]),0)</f>
        <v>0</v>
      </c>
      <c r="CF373" s="84" t="str">
        <f t="shared" si="172"/>
        <v/>
      </c>
      <c r="CG373" s="84">
        <f>IFERROR(FIND("OEMA",consulta_completa__11[[#This Row],[14 - Inst. Atuando no Local]]),0)</f>
        <v>0</v>
      </c>
      <c r="CH373" s="84" t="str">
        <f t="shared" si="173"/>
        <v/>
      </c>
      <c r="CI373" s="84">
        <f>IFERROR(FIND("DEFESA CIVIL",consulta_completa__11[[#This Row],[14 - Inst. Atuando no Local]]),0)</f>
        <v>0</v>
      </c>
      <c r="CJ373" s="84" t="str">
        <f t="shared" si="174"/>
        <v/>
      </c>
      <c r="CK373" s="84">
        <f>IFERROR(FIND("CORPO DE BOMBEIROS",consulta_completa__11[[#This Row],[14 - Inst. Atuando no Local]]),0)</f>
        <v>0</v>
      </c>
      <c r="CL373" s="84" t="str">
        <f t="shared" si="175"/>
        <v/>
      </c>
      <c r="CM373" s="84">
        <f>IFERROR(FIND("POLÍCIA RODOVIÁRIA",consulta_completa__11[[#This Row],[14 - Inst. Atuando no Local]]),0)</f>
        <v>0</v>
      </c>
      <c r="CN373" s="84" t="str">
        <f t="shared" si="176"/>
        <v/>
      </c>
      <c r="CO373" s="84">
        <f>IFERROR(FIND("POLÍCIA MILITAR",consulta_completa__11[[#This Row],[14 - Inst. Atuando no Local]]),0)</f>
        <v>0</v>
      </c>
      <c r="CP373" s="84" t="str">
        <f t="shared" si="177"/>
        <v/>
      </c>
      <c r="CQ373" s="84">
        <f>IFERROR(FIND("POLÍCIA CIVIL",consulta_completa__11[[#This Row],[14 - Inst. Atuando no Local]]),0)</f>
        <v>0</v>
      </c>
      <c r="CR373" s="84" t="str">
        <f t="shared" si="178"/>
        <v/>
      </c>
      <c r="CS373" s="84">
        <f>IFERROR(FIND("MARINHA DO BRASIL",consulta_completa__11[[#This Row],[14 - Inst. Atuando no Local]]),0)</f>
        <v>0</v>
      </c>
      <c r="CT373" s="84" t="str">
        <f t="shared" si="179"/>
        <v/>
      </c>
      <c r="CU373" s="84">
        <f>IFERROR(FIND("EMPRESA ESPECIALIZADA EM ATENDIMENTO",consulta_completa__11[[#This Row],[14 - Inst. Atuando no Local]]),0)</f>
        <v>0</v>
      </c>
      <c r="CV373" s="84" t="str">
        <f t="shared" si="180"/>
        <v/>
      </c>
      <c r="CW373" s="84">
        <f>IFERROR(FIND("IBAMA",consulta_completa__11[[#This Row],[14 - Inst. Atuando no Local]]),0)</f>
        <v>0</v>
      </c>
      <c r="CX373" s="84" t="str">
        <f t="shared" si="181"/>
        <v/>
      </c>
      <c r="CY373" s="84" t="str">
        <f>IF(consulta_completa__11[[#This Row],[14 - Inst. Atuando no Local]]="","X","")</f>
        <v/>
      </c>
      <c r="CZ373" s="84">
        <f>IFERROR(FIND("OUTRA (S)",consulta_completa__11[[#This Row],[14 - Inst. Atuando no Local]]),0)</f>
        <v>0</v>
      </c>
      <c r="DA373" s="84" t="str">
        <f t="shared" si="182"/>
        <v/>
      </c>
      <c r="DB373" s="35" t="str">
        <f t="shared" si="183"/>
        <v>Sim</v>
      </c>
      <c r="DC373" s="35" t="str">
        <f t="shared" si="184"/>
        <v>Não</v>
      </c>
      <c r="DD373" s="35" t="str">
        <f t="shared" si="185"/>
        <v>Sim</v>
      </c>
      <c r="DE373" s="87" t="str">
        <f t="shared" si="156"/>
        <v>Sem informação</v>
      </c>
    </row>
    <row r="374" spans="1:109">
      <c r="A374" s="14">
        <v>202553157607</v>
      </c>
      <c r="B374" s="1">
        <v>45808</v>
      </c>
      <c r="C374" t="s">
        <v>3536</v>
      </c>
      <c r="D374" t="s">
        <v>3485</v>
      </c>
      <c r="E374" t="s">
        <v>452</v>
      </c>
      <c r="F374" t="s">
        <v>112</v>
      </c>
      <c r="G374" t="s">
        <v>646</v>
      </c>
      <c r="H374" t="s">
        <v>3537</v>
      </c>
      <c r="I374" t="s">
        <v>648</v>
      </c>
      <c r="J374" t="s">
        <v>113</v>
      </c>
      <c r="K374" t="s">
        <v>114</v>
      </c>
      <c r="L374" t="s">
        <v>114</v>
      </c>
      <c r="M374" t="s">
        <v>332</v>
      </c>
      <c r="N374" t="s">
        <v>3538</v>
      </c>
      <c r="O374" t="s">
        <v>120</v>
      </c>
      <c r="P374" t="s">
        <v>229</v>
      </c>
      <c r="Q374" t="s">
        <v>143</v>
      </c>
      <c r="R374" t="s">
        <v>123</v>
      </c>
      <c r="S374" t="s">
        <v>113</v>
      </c>
      <c r="T374" t="s">
        <v>3539</v>
      </c>
      <c r="U374" t="s">
        <v>3540</v>
      </c>
      <c r="V374" t="s">
        <v>3541</v>
      </c>
      <c r="Z374" t="s">
        <v>113</v>
      </c>
      <c r="AA374" t="s">
        <v>3542</v>
      </c>
      <c r="AB374" t="s">
        <v>3543</v>
      </c>
      <c r="AC374" t="s">
        <v>3544</v>
      </c>
      <c r="AD374">
        <v>2</v>
      </c>
      <c r="AE374" t="s">
        <v>113</v>
      </c>
      <c r="AF374" t="s">
        <v>113</v>
      </c>
      <c r="AG374" t="s">
        <v>113</v>
      </c>
      <c r="AH374" t="s">
        <v>194</v>
      </c>
      <c r="AI374" t="s">
        <v>132</v>
      </c>
      <c r="AJ374" t="s">
        <v>131</v>
      </c>
      <c r="AK374" t="s">
        <v>3545</v>
      </c>
      <c r="AL374" t="s">
        <v>113</v>
      </c>
      <c r="AM374" t="s">
        <v>3546</v>
      </c>
      <c r="AN374" t="s">
        <v>265</v>
      </c>
      <c r="AO374" t="s">
        <v>113</v>
      </c>
      <c r="AQ374" t="s">
        <v>3547</v>
      </c>
      <c r="AR374" t="s">
        <v>113</v>
      </c>
      <c r="AS374" t="s">
        <v>113</v>
      </c>
      <c r="AT374" t="s">
        <v>113</v>
      </c>
      <c r="AU374" t="s">
        <v>113</v>
      </c>
      <c r="AW374" t="s">
        <v>113</v>
      </c>
      <c r="AX374" s="82">
        <f>IFERROR(FIND("Óbitos/feridos",consulta_completa__11[[#This Row],[13 - Ocorrências/Ambientes Atingidos]]),0)</f>
        <v>0</v>
      </c>
      <c r="AY374" s="83" t="str">
        <f t="shared" si="157"/>
        <v/>
      </c>
      <c r="AZ374" s="82">
        <f>IFERROR(FIND("População afetada/evacuada",consulta_completa__11[[#This Row],[13 - Ocorrências/Ambientes Atingidos]]),0)</f>
        <v>0</v>
      </c>
      <c r="BA374" s="82" t="str">
        <f t="shared" si="158"/>
        <v/>
      </c>
      <c r="BB374" s="82">
        <f>IFERROR(FIND("Suspensão de abastecimento de água",consulta_completa__11[[#This Row],[13 - Ocorrências/Ambientes Atingidos]]),0)</f>
        <v>0</v>
      </c>
      <c r="BC374" s="83" t="str">
        <f t="shared" si="186"/>
        <v/>
      </c>
      <c r="BD374" s="82">
        <f>IFERROR(FIND("Rio/córrego",consulta_completa__11[[#This Row],[13 - Ocorrências/Ambientes Atingidos]]),0)</f>
        <v>1</v>
      </c>
      <c r="BE374" s="83" t="str">
        <f t="shared" si="159"/>
        <v>X</v>
      </c>
      <c r="BF374" s="82">
        <f>IFERROR(FIND("Lago",consulta_completa__11[[#This Row],[13 - Ocorrências/Ambientes Atingidos]]),0)</f>
        <v>0</v>
      </c>
      <c r="BG374" s="83" t="str">
        <f t="shared" si="160"/>
        <v/>
      </c>
      <c r="BH374" s="82">
        <f>IFERROR(FIND("Mar",consulta_completa__11[[#This Row],[13 - Ocorrências/Ambientes Atingidos]]),0)</f>
        <v>0</v>
      </c>
      <c r="BI374" s="83" t="str">
        <f t="shared" si="161"/>
        <v/>
      </c>
      <c r="BJ374" s="82">
        <f>IFERROR(FIND("Praia",consulta_completa__11[[#This Row],[13 - Ocorrências/Ambientes Atingidos]]),0)</f>
        <v>0</v>
      </c>
      <c r="BK374" s="83" t="str">
        <f t="shared" si="162"/>
        <v/>
      </c>
      <c r="BL374" s="82">
        <f>IFERROR(FIND("Solo",consulta_completa__11[[#This Row],[13 - Ocorrências/Ambientes Atingidos]]),0)</f>
        <v>0</v>
      </c>
      <c r="BM374" s="83" t="str">
        <f t="shared" si="163"/>
        <v/>
      </c>
      <c r="BN374" s="82">
        <f>IFERROR(FIND("Águas subterrâneas",consulta_completa__11[[#This Row],[13 - Ocorrências/Ambientes Atingidos]]),0)</f>
        <v>0</v>
      </c>
      <c r="BO374" s="83" t="str">
        <f t="shared" si="164"/>
        <v/>
      </c>
      <c r="BP374" s="82">
        <f>IFERROR(FIND("Atmosfera",consulta_completa__11[[#This Row],[13 - Ocorrências/Ambientes Atingidos]]),0)</f>
        <v>0</v>
      </c>
      <c r="BQ374" s="83" t="str">
        <f t="shared" si="165"/>
        <v/>
      </c>
      <c r="BR374" s="82">
        <f>IFERROR(FIND("Flora",consulta_completa__11[[#This Row],[13 - Ocorrências/Ambientes Atingidos]]),0)</f>
        <v>0</v>
      </c>
      <c r="BS374" s="83" t="str">
        <f t="shared" si="166"/>
        <v/>
      </c>
      <c r="BT374" s="82">
        <f>IFERROR(FIND("Fauna",consulta_completa__11[[#This Row],[13 - Ocorrências/Ambientes Atingidos]]),0)</f>
        <v>0</v>
      </c>
      <c r="BU374" s="83" t="str">
        <f t="shared" si="167"/>
        <v/>
      </c>
      <c r="BV374" s="82">
        <f>IFERROR(FIND("UC federal",consulta_completa__11[[#This Row],[13 - Ocorrências/Ambientes Atingidos]]),0)</f>
        <v>0</v>
      </c>
      <c r="BW374" s="83" t="str">
        <f t="shared" si="168"/>
        <v/>
      </c>
      <c r="BX374" s="82">
        <f>IFERROR(FIND("UC estadual/municipal",consulta_completa__11[[#This Row],[13 - Ocorrências/Ambientes Atingidos]]),0)</f>
        <v>0</v>
      </c>
      <c r="BY374" s="83" t="str">
        <f t="shared" si="169"/>
        <v/>
      </c>
      <c r="BZ374" s="82">
        <f>IFERROR(FIND("Outro(s)",consulta_completa__11[[#This Row],[13 - Ocorrências/Ambientes Atingidos]]),0)</f>
        <v>0</v>
      </c>
      <c r="CA374" s="83" t="str">
        <f t="shared" si="170"/>
        <v/>
      </c>
      <c r="CB374" s="82">
        <f>IFERROR(FIND("Sem dano",consulta_completa__11[[#This Row],[13 - Ocorrências/Ambientes Atingidos]]),0)</f>
        <v>0</v>
      </c>
      <c r="CC374" s="83" t="str">
        <f t="shared" si="171"/>
        <v/>
      </c>
      <c r="CD374" s="82" t="str">
        <f>IF(consulta_completa__11[[#This Row],[13 - Ocorrências/Ambientes Atingidos]]="","X","")</f>
        <v/>
      </c>
      <c r="CE374" s="84">
        <f>IFERROR(FIND("IBAMA",consulta_completa__11[[#This Row],[14 - Inst. Atuando no Local]]),0)</f>
        <v>125</v>
      </c>
      <c r="CF374" s="84" t="str">
        <f t="shared" si="172"/>
        <v>X</v>
      </c>
      <c r="CG374" s="84">
        <f>IFERROR(FIND("OEMA",consulta_completa__11[[#This Row],[14 - Inst. Atuando no Local]]),0)</f>
        <v>0</v>
      </c>
      <c r="CH374" s="84" t="str">
        <f t="shared" si="173"/>
        <v/>
      </c>
      <c r="CI374" s="84">
        <f>IFERROR(FIND("DEFESA CIVIL",consulta_completa__11[[#This Row],[14 - Inst. Atuando no Local]]),0)</f>
        <v>0</v>
      </c>
      <c r="CJ374" s="84" t="str">
        <f t="shared" si="174"/>
        <v/>
      </c>
      <c r="CK374" s="84">
        <f>IFERROR(FIND("CORPO DE BOMBEIROS",consulta_completa__11[[#This Row],[14 - Inst. Atuando no Local]]),0)</f>
        <v>0</v>
      </c>
      <c r="CL374" s="84" t="str">
        <f t="shared" si="175"/>
        <v/>
      </c>
      <c r="CM374" s="84">
        <f>IFERROR(FIND("POLÍCIA RODOVIÁRIA",consulta_completa__11[[#This Row],[14 - Inst. Atuando no Local]]),0)</f>
        <v>0</v>
      </c>
      <c r="CN374" s="84" t="str">
        <f t="shared" si="176"/>
        <v/>
      </c>
      <c r="CO374" s="84">
        <f>IFERROR(FIND("POLÍCIA MILITAR",consulta_completa__11[[#This Row],[14 - Inst. Atuando no Local]]),0)</f>
        <v>0</v>
      </c>
      <c r="CP374" s="84" t="str">
        <f t="shared" si="177"/>
        <v/>
      </c>
      <c r="CQ374" s="84">
        <f>IFERROR(FIND("POLÍCIA CIVIL",consulta_completa__11[[#This Row],[14 - Inst. Atuando no Local]]),0)</f>
        <v>0</v>
      </c>
      <c r="CR374" s="84" t="str">
        <f t="shared" si="178"/>
        <v/>
      </c>
      <c r="CS374" s="84">
        <f>IFERROR(FIND("MARINHA DO BRASIL",consulta_completa__11[[#This Row],[14 - Inst. Atuando no Local]]),0)</f>
        <v>0</v>
      </c>
      <c r="CT374" s="84" t="str">
        <f t="shared" si="179"/>
        <v/>
      </c>
      <c r="CU374" s="84">
        <f>IFERROR(FIND("EMPRESA ESPECIALIZADA EM ATENDIMENTO",consulta_completa__11[[#This Row],[14 - Inst. Atuando no Local]]),0)</f>
        <v>0</v>
      </c>
      <c r="CV374" s="84" t="str">
        <f t="shared" si="180"/>
        <v/>
      </c>
      <c r="CW374" s="84">
        <f>IFERROR(FIND("IBAMA",consulta_completa__11[[#This Row],[14 - Inst. Atuando no Local]]),0)</f>
        <v>125</v>
      </c>
      <c r="CX374" s="84" t="str">
        <f t="shared" si="181"/>
        <v>X</v>
      </c>
      <c r="CY374" s="84" t="str">
        <f>IF(consulta_completa__11[[#This Row],[14 - Inst. Atuando no Local]]="","X","")</f>
        <v/>
      </c>
      <c r="CZ374" s="84">
        <f>IFERROR(FIND("OUTRA (S)",consulta_completa__11[[#This Row],[14 - Inst. Atuando no Local]]),0)</f>
        <v>0</v>
      </c>
      <c r="DA374" s="84" t="str">
        <f t="shared" si="182"/>
        <v/>
      </c>
      <c r="DB374" s="35" t="str">
        <f t="shared" si="183"/>
        <v>Sim</v>
      </c>
      <c r="DC374" s="35" t="str">
        <f t="shared" si="184"/>
        <v>Não</v>
      </c>
      <c r="DD374" s="35" t="str">
        <f t="shared" si="185"/>
        <v>Sim</v>
      </c>
      <c r="DE374" s="87" t="str">
        <f t="shared" si="156"/>
        <v>Estadual</v>
      </c>
    </row>
    <row r="375" spans="1:109">
      <c r="A375" s="14">
        <v>20256279213</v>
      </c>
      <c r="B375" s="1">
        <v>45809</v>
      </c>
      <c r="C375" t="s">
        <v>109</v>
      </c>
      <c r="D375" t="s">
        <v>110</v>
      </c>
      <c r="E375" t="s">
        <v>111</v>
      </c>
      <c r="F375" t="s">
        <v>112</v>
      </c>
      <c r="G375" t="s">
        <v>113</v>
      </c>
      <c r="H375" t="s">
        <v>114</v>
      </c>
      <c r="I375" t="s">
        <v>114</v>
      </c>
      <c r="J375" t="s">
        <v>115</v>
      </c>
      <c r="K375" t="s">
        <v>3130</v>
      </c>
      <c r="L375" t="s">
        <v>117</v>
      </c>
      <c r="M375" t="s">
        <v>118</v>
      </c>
      <c r="N375" t="s">
        <v>119</v>
      </c>
      <c r="O375" t="s">
        <v>120</v>
      </c>
      <c r="P375" t="s">
        <v>272</v>
      </c>
      <c r="Q375" t="s">
        <v>230</v>
      </c>
      <c r="R375" t="s">
        <v>123</v>
      </c>
      <c r="S375" t="s">
        <v>3521</v>
      </c>
      <c r="T375" t="s">
        <v>3522</v>
      </c>
      <c r="U375" t="s">
        <v>3548</v>
      </c>
      <c r="V375" t="s">
        <v>3549</v>
      </c>
      <c r="Z375" t="s">
        <v>409</v>
      </c>
      <c r="AA375" t="s">
        <v>113</v>
      </c>
      <c r="AB375" t="s">
        <v>206</v>
      </c>
      <c r="AC375" t="s">
        <v>3525</v>
      </c>
      <c r="AD375">
        <v>1</v>
      </c>
      <c r="AE375" t="s">
        <v>206</v>
      </c>
      <c r="AF375" t="s">
        <v>113</v>
      </c>
      <c r="AG375" t="s">
        <v>113</v>
      </c>
      <c r="AH375" t="s">
        <v>131</v>
      </c>
      <c r="AI375" t="s">
        <v>132</v>
      </c>
      <c r="AJ375" t="s">
        <v>131</v>
      </c>
      <c r="AK375" t="s">
        <v>3526</v>
      </c>
      <c r="AL375" t="s">
        <v>3550</v>
      </c>
      <c r="AM375" t="s">
        <v>3528</v>
      </c>
      <c r="AN375" t="s">
        <v>113</v>
      </c>
      <c r="AO375" t="s">
        <v>113</v>
      </c>
      <c r="AQ375" t="s">
        <v>1789</v>
      </c>
      <c r="AR375" t="s">
        <v>113</v>
      </c>
      <c r="AS375" t="s">
        <v>113</v>
      </c>
      <c r="AT375" t="s">
        <v>113</v>
      </c>
      <c r="AU375" t="s">
        <v>113</v>
      </c>
      <c r="AW375" t="s">
        <v>113</v>
      </c>
      <c r="AX375" s="82">
        <f>IFERROR(FIND("Óbitos/feridos",consulta_completa__11[[#This Row],[13 - Ocorrências/Ambientes Atingidos]]),0)</f>
        <v>0</v>
      </c>
      <c r="AY375" s="83" t="str">
        <f t="shared" si="157"/>
        <v/>
      </c>
      <c r="AZ375" s="82">
        <f>IFERROR(FIND("População afetada/evacuada",consulta_completa__11[[#This Row],[13 - Ocorrências/Ambientes Atingidos]]),0)</f>
        <v>0</v>
      </c>
      <c r="BA375" s="82" t="str">
        <f t="shared" si="158"/>
        <v/>
      </c>
      <c r="BB375" s="82">
        <f>IFERROR(FIND("Suspensão de abastecimento de água",consulta_completa__11[[#This Row],[13 - Ocorrências/Ambientes Atingidos]]),0)</f>
        <v>0</v>
      </c>
      <c r="BC375" s="83" t="str">
        <f t="shared" si="186"/>
        <v/>
      </c>
      <c r="BD375" s="82">
        <f>IFERROR(FIND("Rio/córrego",consulta_completa__11[[#This Row],[13 - Ocorrências/Ambientes Atingidos]]),0)</f>
        <v>0</v>
      </c>
      <c r="BE375" s="83" t="str">
        <f t="shared" si="159"/>
        <v/>
      </c>
      <c r="BF375" s="82">
        <f>IFERROR(FIND("Lago",consulta_completa__11[[#This Row],[13 - Ocorrências/Ambientes Atingidos]]),0)</f>
        <v>0</v>
      </c>
      <c r="BG375" s="83" t="str">
        <f t="shared" si="160"/>
        <v/>
      </c>
      <c r="BH375" s="82">
        <f>IFERROR(FIND("Mar",consulta_completa__11[[#This Row],[13 - Ocorrências/Ambientes Atingidos]]),0)</f>
        <v>1</v>
      </c>
      <c r="BI375" s="83" t="str">
        <f t="shared" si="161"/>
        <v>X</v>
      </c>
      <c r="BJ375" s="82">
        <f>IFERROR(FIND("Praia",consulta_completa__11[[#This Row],[13 - Ocorrências/Ambientes Atingidos]]),0)</f>
        <v>0</v>
      </c>
      <c r="BK375" s="83" t="str">
        <f t="shared" si="162"/>
        <v/>
      </c>
      <c r="BL375" s="82">
        <f>IFERROR(FIND("Solo",consulta_completa__11[[#This Row],[13 - Ocorrências/Ambientes Atingidos]]),0)</f>
        <v>0</v>
      </c>
      <c r="BM375" s="83" t="str">
        <f t="shared" si="163"/>
        <v/>
      </c>
      <c r="BN375" s="82">
        <f>IFERROR(FIND("Águas subterrâneas",consulta_completa__11[[#This Row],[13 - Ocorrências/Ambientes Atingidos]]),0)</f>
        <v>0</v>
      </c>
      <c r="BO375" s="83" t="str">
        <f t="shared" si="164"/>
        <v/>
      </c>
      <c r="BP375" s="82">
        <f>IFERROR(FIND("Atmosfera",consulta_completa__11[[#This Row],[13 - Ocorrências/Ambientes Atingidos]]),0)</f>
        <v>0</v>
      </c>
      <c r="BQ375" s="83" t="str">
        <f t="shared" si="165"/>
        <v/>
      </c>
      <c r="BR375" s="82">
        <f>IFERROR(FIND("Flora",consulta_completa__11[[#This Row],[13 - Ocorrências/Ambientes Atingidos]]),0)</f>
        <v>0</v>
      </c>
      <c r="BS375" s="83" t="str">
        <f t="shared" si="166"/>
        <v/>
      </c>
      <c r="BT375" s="82">
        <f>IFERROR(FIND("Fauna",consulta_completa__11[[#This Row],[13 - Ocorrências/Ambientes Atingidos]]),0)</f>
        <v>0</v>
      </c>
      <c r="BU375" s="83" t="str">
        <f t="shared" si="167"/>
        <v/>
      </c>
      <c r="BV375" s="82">
        <f>IFERROR(FIND("UC federal",consulta_completa__11[[#This Row],[13 - Ocorrências/Ambientes Atingidos]]),0)</f>
        <v>0</v>
      </c>
      <c r="BW375" s="83" t="str">
        <f t="shared" si="168"/>
        <v/>
      </c>
      <c r="BX375" s="82">
        <f>IFERROR(FIND("UC estadual/municipal",consulta_completa__11[[#This Row],[13 - Ocorrências/Ambientes Atingidos]]),0)</f>
        <v>0</v>
      </c>
      <c r="BY375" s="83" t="str">
        <f t="shared" si="169"/>
        <v/>
      </c>
      <c r="BZ375" s="82">
        <f>IFERROR(FIND("Outro(s)",consulta_completa__11[[#This Row],[13 - Ocorrências/Ambientes Atingidos]]),0)</f>
        <v>0</v>
      </c>
      <c r="CA375" s="83" t="str">
        <f t="shared" si="170"/>
        <v/>
      </c>
      <c r="CB375" s="82">
        <f>IFERROR(FIND("Sem dano",consulta_completa__11[[#This Row],[13 - Ocorrências/Ambientes Atingidos]]),0)</f>
        <v>0</v>
      </c>
      <c r="CC375" s="83" t="str">
        <f t="shared" si="171"/>
        <v/>
      </c>
      <c r="CD375" s="82" t="str">
        <f>IF(consulta_completa__11[[#This Row],[13 - Ocorrências/Ambientes Atingidos]]="","X","")</f>
        <v/>
      </c>
      <c r="CE375" s="84">
        <f>IFERROR(FIND("IBAMA",consulta_completa__11[[#This Row],[14 - Inst. Atuando no Local]]),0)</f>
        <v>0</v>
      </c>
      <c r="CF375" s="84" t="str">
        <f t="shared" si="172"/>
        <v/>
      </c>
      <c r="CG375" s="84">
        <f>IFERROR(FIND("OEMA",consulta_completa__11[[#This Row],[14 - Inst. Atuando no Local]]),0)</f>
        <v>0</v>
      </c>
      <c r="CH375" s="84" t="str">
        <f t="shared" si="173"/>
        <v/>
      </c>
      <c r="CI375" s="84">
        <f>IFERROR(FIND("DEFESA CIVIL",consulta_completa__11[[#This Row],[14 - Inst. Atuando no Local]]),0)</f>
        <v>0</v>
      </c>
      <c r="CJ375" s="84" t="str">
        <f t="shared" si="174"/>
        <v/>
      </c>
      <c r="CK375" s="84">
        <f>IFERROR(FIND("CORPO DE BOMBEIROS",consulta_completa__11[[#This Row],[14 - Inst. Atuando no Local]]),0)</f>
        <v>0</v>
      </c>
      <c r="CL375" s="84" t="str">
        <f t="shared" si="175"/>
        <v/>
      </c>
      <c r="CM375" s="84">
        <f>IFERROR(FIND("POLÍCIA RODOVIÁRIA",consulta_completa__11[[#This Row],[14 - Inst. Atuando no Local]]),0)</f>
        <v>0</v>
      </c>
      <c r="CN375" s="84" t="str">
        <f t="shared" si="176"/>
        <v/>
      </c>
      <c r="CO375" s="84">
        <f>IFERROR(FIND("POLÍCIA MILITAR",consulta_completa__11[[#This Row],[14 - Inst. Atuando no Local]]),0)</f>
        <v>0</v>
      </c>
      <c r="CP375" s="84" t="str">
        <f t="shared" si="177"/>
        <v/>
      </c>
      <c r="CQ375" s="84">
        <f>IFERROR(FIND("POLÍCIA CIVIL",consulta_completa__11[[#This Row],[14 - Inst. Atuando no Local]]),0)</f>
        <v>0</v>
      </c>
      <c r="CR375" s="84" t="str">
        <f t="shared" si="178"/>
        <v/>
      </c>
      <c r="CS375" s="84">
        <f>IFERROR(FIND("MARINHA DO BRASIL",consulta_completa__11[[#This Row],[14 - Inst. Atuando no Local]]),0)</f>
        <v>0</v>
      </c>
      <c r="CT375" s="84" t="str">
        <f t="shared" si="179"/>
        <v/>
      </c>
      <c r="CU375" s="84">
        <f>IFERROR(FIND("EMPRESA ESPECIALIZADA EM ATENDIMENTO",consulta_completa__11[[#This Row],[14 - Inst. Atuando no Local]]),0)</f>
        <v>0</v>
      </c>
      <c r="CV375" s="84" t="str">
        <f t="shared" si="180"/>
        <v/>
      </c>
      <c r="CW375" s="84">
        <f>IFERROR(FIND("IBAMA",consulta_completa__11[[#This Row],[14 - Inst. Atuando no Local]]),0)</f>
        <v>0</v>
      </c>
      <c r="CX375" s="84" t="str">
        <f t="shared" si="181"/>
        <v/>
      </c>
      <c r="CY375" s="84" t="str">
        <f>IF(consulta_completa__11[[#This Row],[14 - Inst. Atuando no Local]]="","X","")</f>
        <v/>
      </c>
      <c r="CZ375" s="84">
        <f>IFERROR(FIND("OUTRA (S)",consulta_completa__11[[#This Row],[14 - Inst. Atuando no Local]]),0)</f>
        <v>0</v>
      </c>
      <c r="DA375" s="84" t="str">
        <f t="shared" si="182"/>
        <v/>
      </c>
      <c r="DB375" s="35" t="str">
        <f t="shared" si="183"/>
        <v>Sim</v>
      </c>
      <c r="DC375" s="35" t="str">
        <f t="shared" si="184"/>
        <v>Não</v>
      </c>
      <c r="DD375" s="35" t="str">
        <f t="shared" si="185"/>
        <v>Sim</v>
      </c>
      <c r="DE375" s="87" t="str">
        <f t="shared" si="156"/>
        <v>Federal</v>
      </c>
    </row>
    <row r="376" spans="1:109">
      <c r="A376" s="14">
        <v>20256346831</v>
      </c>
      <c r="B376" s="1">
        <v>45810</v>
      </c>
      <c r="C376" t="s">
        <v>3551</v>
      </c>
      <c r="D376" t="s">
        <v>998</v>
      </c>
      <c r="E376" t="s">
        <v>286</v>
      </c>
      <c r="F376" t="s">
        <v>112</v>
      </c>
      <c r="G376" t="s">
        <v>678</v>
      </c>
      <c r="H376" t="s">
        <v>875</v>
      </c>
      <c r="I376" t="s">
        <v>648</v>
      </c>
      <c r="J376" t="s">
        <v>113</v>
      </c>
      <c r="K376" t="s">
        <v>114</v>
      </c>
      <c r="L376" t="s">
        <v>114</v>
      </c>
      <c r="M376" t="s">
        <v>140</v>
      </c>
      <c r="N376" t="s">
        <v>650</v>
      </c>
      <c r="O376" t="s">
        <v>120</v>
      </c>
      <c r="P376" t="s">
        <v>299</v>
      </c>
      <c r="Q376" t="s">
        <v>122</v>
      </c>
      <c r="R376" t="s">
        <v>123</v>
      </c>
      <c r="S376" t="s">
        <v>113</v>
      </c>
      <c r="T376" t="s">
        <v>3552</v>
      </c>
      <c r="U376" t="s">
        <v>3553</v>
      </c>
      <c r="V376" t="s">
        <v>3554</v>
      </c>
      <c r="Z376" t="s">
        <v>113</v>
      </c>
      <c r="AA376" t="s">
        <v>3555</v>
      </c>
      <c r="AB376" t="s">
        <v>3556</v>
      </c>
      <c r="AC376" t="s">
        <v>3557</v>
      </c>
      <c r="AD376">
        <v>0</v>
      </c>
      <c r="AE376" t="s">
        <v>3558</v>
      </c>
      <c r="AF376" t="s">
        <v>113</v>
      </c>
      <c r="AG376" t="s">
        <v>3559</v>
      </c>
      <c r="AH376" t="s">
        <v>194</v>
      </c>
      <c r="AI376" t="s">
        <v>132</v>
      </c>
      <c r="AJ376" t="s">
        <v>132</v>
      </c>
      <c r="AK376" t="s">
        <v>113</v>
      </c>
      <c r="AL376" t="s">
        <v>3560</v>
      </c>
      <c r="AM376" t="s">
        <v>692</v>
      </c>
      <c r="AN376" t="s">
        <v>1543</v>
      </c>
      <c r="AO376" t="s">
        <v>1544</v>
      </c>
      <c r="AP376">
        <v>6236238900</v>
      </c>
      <c r="AQ376" t="s">
        <v>695</v>
      </c>
      <c r="AR376" t="s">
        <v>113</v>
      </c>
      <c r="AS376" t="s">
        <v>113</v>
      </c>
      <c r="AT376" t="s">
        <v>113</v>
      </c>
      <c r="AU376" t="s">
        <v>113</v>
      </c>
      <c r="AW376" t="s">
        <v>113</v>
      </c>
      <c r="AX376" s="82">
        <f>IFERROR(FIND("Óbitos/feridos",consulta_completa__11[[#This Row],[13 - Ocorrências/Ambientes Atingidos]]),0)</f>
        <v>0</v>
      </c>
      <c r="AY376" s="83" t="str">
        <f t="shared" si="157"/>
        <v/>
      </c>
      <c r="AZ376" s="82">
        <f>IFERROR(FIND("População afetada/evacuada",consulta_completa__11[[#This Row],[13 - Ocorrências/Ambientes Atingidos]]),0)</f>
        <v>0</v>
      </c>
      <c r="BA376" s="82" t="str">
        <f t="shared" si="158"/>
        <v/>
      </c>
      <c r="BB376" s="82">
        <f>IFERROR(FIND("Suspensão de abastecimento de água",consulta_completa__11[[#This Row],[13 - Ocorrências/Ambientes Atingidos]]),0)</f>
        <v>0</v>
      </c>
      <c r="BC376" s="83" t="str">
        <f t="shared" si="186"/>
        <v/>
      </c>
      <c r="BD376" s="82">
        <f>IFERROR(FIND("Rio/córrego",consulta_completa__11[[#This Row],[13 - Ocorrências/Ambientes Atingidos]]),0)</f>
        <v>0</v>
      </c>
      <c r="BE376" s="83" t="str">
        <f t="shared" si="159"/>
        <v/>
      </c>
      <c r="BF376" s="82">
        <f>IFERROR(FIND("Lago",consulta_completa__11[[#This Row],[13 - Ocorrências/Ambientes Atingidos]]),0)</f>
        <v>0</v>
      </c>
      <c r="BG376" s="83" t="str">
        <f t="shared" si="160"/>
        <v/>
      </c>
      <c r="BH376" s="82">
        <f>IFERROR(FIND("Mar",consulta_completa__11[[#This Row],[13 - Ocorrências/Ambientes Atingidos]]),0)</f>
        <v>0</v>
      </c>
      <c r="BI376" s="83" t="str">
        <f t="shared" si="161"/>
        <v/>
      </c>
      <c r="BJ376" s="82">
        <f>IFERROR(FIND("Praia",consulta_completa__11[[#This Row],[13 - Ocorrências/Ambientes Atingidos]]),0)</f>
        <v>0</v>
      </c>
      <c r="BK376" s="83" t="str">
        <f t="shared" si="162"/>
        <v/>
      </c>
      <c r="BL376" s="82">
        <f>IFERROR(FIND("Solo",consulta_completa__11[[#This Row],[13 - Ocorrências/Ambientes Atingidos]]),0)</f>
        <v>1</v>
      </c>
      <c r="BM376" s="83" t="str">
        <f t="shared" si="163"/>
        <v>X</v>
      </c>
      <c r="BN376" s="82">
        <f>IFERROR(FIND("Águas subterrâneas",consulta_completa__11[[#This Row],[13 - Ocorrências/Ambientes Atingidos]]),0)</f>
        <v>0</v>
      </c>
      <c r="BO376" s="83" t="str">
        <f t="shared" si="164"/>
        <v/>
      </c>
      <c r="BP376" s="82">
        <f>IFERROR(FIND("Atmosfera",consulta_completa__11[[#This Row],[13 - Ocorrências/Ambientes Atingidos]]),0)</f>
        <v>0</v>
      </c>
      <c r="BQ376" s="83" t="str">
        <f t="shared" si="165"/>
        <v/>
      </c>
      <c r="BR376" s="82">
        <f>IFERROR(FIND("Flora",consulta_completa__11[[#This Row],[13 - Ocorrências/Ambientes Atingidos]]),0)</f>
        <v>0</v>
      </c>
      <c r="BS376" s="83" t="str">
        <f t="shared" si="166"/>
        <v/>
      </c>
      <c r="BT376" s="82">
        <f>IFERROR(FIND("Fauna",consulta_completa__11[[#This Row],[13 - Ocorrências/Ambientes Atingidos]]),0)</f>
        <v>0</v>
      </c>
      <c r="BU376" s="83" t="str">
        <f t="shared" si="167"/>
        <v/>
      </c>
      <c r="BV376" s="82">
        <f>IFERROR(FIND("UC federal",consulta_completa__11[[#This Row],[13 - Ocorrências/Ambientes Atingidos]]),0)</f>
        <v>0</v>
      </c>
      <c r="BW376" s="83" t="str">
        <f t="shared" si="168"/>
        <v/>
      </c>
      <c r="BX376" s="82">
        <f>IFERROR(FIND("UC estadual/municipal",consulta_completa__11[[#This Row],[13 - Ocorrências/Ambientes Atingidos]]),0)</f>
        <v>0</v>
      </c>
      <c r="BY376" s="83" t="str">
        <f t="shared" si="169"/>
        <v/>
      </c>
      <c r="BZ376" s="82">
        <f>IFERROR(FIND("Outro(s)",consulta_completa__11[[#This Row],[13 - Ocorrências/Ambientes Atingidos]]),0)</f>
        <v>0</v>
      </c>
      <c r="CA376" s="83" t="str">
        <f t="shared" si="170"/>
        <v/>
      </c>
      <c r="CB376" s="82">
        <f>IFERROR(FIND("Sem dano",consulta_completa__11[[#This Row],[13 - Ocorrências/Ambientes Atingidos]]),0)</f>
        <v>0</v>
      </c>
      <c r="CC376" s="83" t="str">
        <f t="shared" si="171"/>
        <v/>
      </c>
      <c r="CD376" s="82" t="str">
        <f>IF(consulta_completa__11[[#This Row],[13 - Ocorrências/Ambientes Atingidos]]="","X","")</f>
        <v/>
      </c>
      <c r="CE376" s="84">
        <f>IFERROR(FIND("IBAMA",consulta_completa__11[[#This Row],[14 - Inst. Atuando no Local]]),0)</f>
        <v>0</v>
      </c>
      <c r="CF376" s="84" t="str">
        <f t="shared" si="172"/>
        <v/>
      </c>
      <c r="CG376" s="84">
        <f>IFERROR(FIND("OEMA",consulta_completa__11[[#This Row],[14 - Inst. Atuando no Local]]),0)</f>
        <v>0</v>
      </c>
      <c r="CH376" s="84" t="str">
        <f t="shared" si="173"/>
        <v/>
      </c>
      <c r="CI376" s="84">
        <f>IFERROR(FIND("DEFESA CIVIL",consulta_completa__11[[#This Row],[14 - Inst. Atuando no Local]]),0)</f>
        <v>0</v>
      </c>
      <c r="CJ376" s="84" t="str">
        <f t="shared" si="174"/>
        <v/>
      </c>
      <c r="CK376" s="84">
        <f>IFERROR(FIND("CORPO DE BOMBEIROS",consulta_completa__11[[#This Row],[14 - Inst. Atuando no Local]]),0)</f>
        <v>0</v>
      </c>
      <c r="CL376" s="84" t="str">
        <f t="shared" si="175"/>
        <v/>
      </c>
      <c r="CM376" s="84">
        <f>IFERROR(FIND("POLÍCIA RODOVIÁRIA",consulta_completa__11[[#This Row],[14 - Inst. Atuando no Local]]),0)</f>
        <v>0</v>
      </c>
      <c r="CN376" s="84" t="str">
        <f t="shared" si="176"/>
        <v/>
      </c>
      <c r="CO376" s="84">
        <f>IFERROR(FIND("POLÍCIA MILITAR",consulta_completa__11[[#This Row],[14 - Inst. Atuando no Local]]),0)</f>
        <v>0</v>
      </c>
      <c r="CP376" s="84" t="str">
        <f t="shared" si="177"/>
        <v/>
      </c>
      <c r="CQ376" s="84">
        <f>IFERROR(FIND("POLÍCIA CIVIL",consulta_completa__11[[#This Row],[14 - Inst. Atuando no Local]]),0)</f>
        <v>0</v>
      </c>
      <c r="CR376" s="84" t="str">
        <f t="shared" si="178"/>
        <v/>
      </c>
      <c r="CS376" s="84">
        <f>IFERROR(FIND("MARINHA DO BRASIL",consulta_completa__11[[#This Row],[14 - Inst. Atuando no Local]]),0)</f>
        <v>0</v>
      </c>
      <c r="CT376" s="84" t="str">
        <f t="shared" si="179"/>
        <v/>
      </c>
      <c r="CU376" s="84">
        <f>IFERROR(FIND("EMPRESA ESPECIALIZADA EM ATENDIMENTO",consulta_completa__11[[#This Row],[14 - Inst. Atuando no Local]]),0)</f>
        <v>0</v>
      </c>
      <c r="CV376" s="84" t="str">
        <f t="shared" si="180"/>
        <v/>
      </c>
      <c r="CW376" s="84">
        <f>IFERROR(FIND("IBAMA",consulta_completa__11[[#This Row],[14 - Inst. Atuando no Local]]),0)</f>
        <v>0</v>
      </c>
      <c r="CX376" s="84" t="str">
        <f t="shared" si="181"/>
        <v/>
      </c>
      <c r="CY376" s="84" t="str">
        <f>IF(consulta_completa__11[[#This Row],[14 - Inst. Atuando no Local]]="","X","")</f>
        <v/>
      </c>
      <c r="CZ376" s="84">
        <f>IFERROR(FIND("OUTRA (S)",consulta_completa__11[[#This Row],[14 - Inst. Atuando no Local]]),0)</f>
        <v>0</v>
      </c>
      <c r="DA376" s="84" t="str">
        <f t="shared" si="182"/>
        <v/>
      </c>
      <c r="DB376" s="35" t="str">
        <f t="shared" si="183"/>
        <v>Sim</v>
      </c>
      <c r="DC376" s="35" t="str">
        <f t="shared" si="184"/>
        <v>Não</v>
      </c>
      <c r="DD376" s="35" t="str">
        <f t="shared" si="185"/>
        <v>Sim</v>
      </c>
      <c r="DE376" s="87" t="str">
        <f t="shared" si="156"/>
        <v>Sem informação</v>
      </c>
    </row>
    <row r="377" spans="1:109">
      <c r="A377" s="14">
        <v>2025647236</v>
      </c>
      <c r="B377" s="1">
        <v>45811</v>
      </c>
      <c r="C377" t="s">
        <v>3561</v>
      </c>
      <c r="D377" t="s">
        <v>180</v>
      </c>
      <c r="E377" t="s">
        <v>286</v>
      </c>
      <c r="F377" t="s">
        <v>112</v>
      </c>
      <c r="G377" t="s">
        <v>113</v>
      </c>
      <c r="H377" t="s">
        <v>114</v>
      </c>
      <c r="I377" t="s">
        <v>114</v>
      </c>
      <c r="J377" t="s">
        <v>3562</v>
      </c>
      <c r="K377" t="s">
        <v>3563</v>
      </c>
      <c r="L377" t="s">
        <v>166</v>
      </c>
      <c r="M377" t="s">
        <v>332</v>
      </c>
      <c r="N377" t="s">
        <v>119</v>
      </c>
      <c r="O377" t="s">
        <v>239</v>
      </c>
      <c r="P377" t="s">
        <v>355</v>
      </c>
      <c r="Q377" t="s">
        <v>167</v>
      </c>
      <c r="R377" t="s">
        <v>123</v>
      </c>
      <c r="S377" t="s">
        <v>113</v>
      </c>
      <c r="T377" t="s">
        <v>3564</v>
      </c>
      <c r="U377" t="s">
        <v>113</v>
      </c>
      <c r="V377" t="s">
        <v>3565</v>
      </c>
      <c r="W377" t="b">
        <v>1</v>
      </c>
      <c r="Z377" t="s">
        <v>3566</v>
      </c>
      <c r="AA377" t="s">
        <v>3567</v>
      </c>
      <c r="AB377" t="s">
        <v>3568</v>
      </c>
      <c r="AC377" t="s">
        <v>3569</v>
      </c>
      <c r="AD377">
        <v>0</v>
      </c>
      <c r="AE377" t="s">
        <v>3570</v>
      </c>
      <c r="AF377" t="s">
        <v>770</v>
      </c>
      <c r="AG377" t="s">
        <v>3571</v>
      </c>
      <c r="AH377" t="s">
        <v>131</v>
      </c>
      <c r="AI377" t="s">
        <v>131</v>
      </c>
      <c r="AJ377" t="s">
        <v>131</v>
      </c>
      <c r="AK377" t="s">
        <v>3572</v>
      </c>
      <c r="AL377" t="s">
        <v>113</v>
      </c>
      <c r="AM377" t="s">
        <v>1270</v>
      </c>
      <c r="AN377" t="s">
        <v>1271</v>
      </c>
      <c r="AO377" t="s">
        <v>1811</v>
      </c>
      <c r="AP377">
        <v>11934123210</v>
      </c>
      <c r="AQ377" t="s">
        <v>113</v>
      </c>
      <c r="AR377" t="s">
        <v>113</v>
      </c>
      <c r="AS377" t="s">
        <v>113</v>
      </c>
      <c r="AT377" t="s">
        <v>113</v>
      </c>
      <c r="AU377" t="s">
        <v>113</v>
      </c>
      <c r="AW377" t="s">
        <v>113</v>
      </c>
      <c r="AX377" s="82">
        <f>IFERROR(FIND("Óbitos/feridos",consulta_completa__11[[#This Row],[13 - Ocorrências/Ambientes Atingidos]]),0)</f>
        <v>0</v>
      </c>
      <c r="AY377" s="83" t="str">
        <f t="shared" si="157"/>
        <v/>
      </c>
      <c r="AZ377" s="82">
        <f>IFERROR(FIND("População afetada/evacuada",consulta_completa__11[[#This Row],[13 - Ocorrências/Ambientes Atingidos]]),0)</f>
        <v>0</v>
      </c>
      <c r="BA377" s="82" t="str">
        <f t="shared" si="158"/>
        <v/>
      </c>
      <c r="BB377" s="82">
        <f>IFERROR(FIND("Suspensão de abastecimento de água",consulta_completa__11[[#This Row],[13 - Ocorrências/Ambientes Atingidos]]),0)</f>
        <v>0</v>
      </c>
      <c r="BC377" s="83" t="str">
        <f t="shared" si="186"/>
        <v/>
      </c>
      <c r="BD377" s="82">
        <f>IFERROR(FIND("Rio/córrego",consulta_completa__11[[#This Row],[13 - Ocorrências/Ambientes Atingidos]]),0)</f>
        <v>1</v>
      </c>
      <c r="BE377" s="83" t="str">
        <f t="shared" si="159"/>
        <v>X</v>
      </c>
      <c r="BF377" s="82">
        <f>IFERROR(FIND("Lago",consulta_completa__11[[#This Row],[13 - Ocorrências/Ambientes Atingidos]]),0)</f>
        <v>0</v>
      </c>
      <c r="BG377" s="83" t="str">
        <f t="shared" si="160"/>
        <v/>
      </c>
      <c r="BH377" s="82">
        <f>IFERROR(FIND("Mar",consulta_completa__11[[#This Row],[13 - Ocorrências/Ambientes Atingidos]]),0)</f>
        <v>0</v>
      </c>
      <c r="BI377" s="83" t="str">
        <f t="shared" si="161"/>
        <v/>
      </c>
      <c r="BJ377" s="82">
        <f>IFERROR(FIND("Praia",consulta_completa__11[[#This Row],[13 - Ocorrências/Ambientes Atingidos]]),0)</f>
        <v>0</v>
      </c>
      <c r="BK377" s="83" t="str">
        <f t="shared" si="162"/>
        <v/>
      </c>
      <c r="BL377" s="82">
        <f>IFERROR(FIND("Solo",consulta_completa__11[[#This Row],[13 - Ocorrências/Ambientes Atingidos]]),0)</f>
        <v>0</v>
      </c>
      <c r="BM377" s="83" t="str">
        <f t="shared" si="163"/>
        <v/>
      </c>
      <c r="BN377" s="82">
        <f>IFERROR(FIND("Águas subterrâneas",consulta_completa__11[[#This Row],[13 - Ocorrências/Ambientes Atingidos]]),0)</f>
        <v>0</v>
      </c>
      <c r="BO377" s="83" t="str">
        <f t="shared" si="164"/>
        <v/>
      </c>
      <c r="BP377" s="82">
        <f>IFERROR(FIND("Atmosfera",consulta_completa__11[[#This Row],[13 - Ocorrências/Ambientes Atingidos]]),0)</f>
        <v>0</v>
      </c>
      <c r="BQ377" s="83" t="str">
        <f t="shared" si="165"/>
        <v/>
      </c>
      <c r="BR377" s="82">
        <f>IFERROR(FIND("Flora",consulta_completa__11[[#This Row],[13 - Ocorrências/Ambientes Atingidos]]),0)</f>
        <v>0</v>
      </c>
      <c r="BS377" s="83" t="str">
        <f t="shared" si="166"/>
        <v/>
      </c>
      <c r="BT377" s="82">
        <f>IFERROR(FIND("Fauna",consulta_completa__11[[#This Row],[13 - Ocorrências/Ambientes Atingidos]]),0)</f>
        <v>0</v>
      </c>
      <c r="BU377" s="83" t="str">
        <f t="shared" si="167"/>
        <v/>
      </c>
      <c r="BV377" s="82">
        <f>IFERROR(FIND("UC federal",consulta_completa__11[[#This Row],[13 - Ocorrências/Ambientes Atingidos]]),0)</f>
        <v>0</v>
      </c>
      <c r="BW377" s="83" t="str">
        <f t="shared" si="168"/>
        <v/>
      </c>
      <c r="BX377" s="82">
        <f>IFERROR(FIND("UC estadual/municipal",consulta_completa__11[[#This Row],[13 - Ocorrências/Ambientes Atingidos]]),0)</f>
        <v>0</v>
      </c>
      <c r="BY377" s="83" t="str">
        <f t="shared" si="169"/>
        <v/>
      </c>
      <c r="BZ377" s="82">
        <f>IFERROR(FIND("Outro(s)",consulta_completa__11[[#This Row],[13 - Ocorrências/Ambientes Atingidos]]),0)</f>
        <v>0</v>
      </c>
      <c r="CA377" s="83" t="str">
        <f t="shared" si="170"/>
        <v/>
      </c>
      <c r="CB377" s="82">
        <f>IFERROR(FIND("Sem dano",consulta_completa__11[[#This Row],[13 - Ocorrências/Ambientes Atingidos]]),0)</f>
        <v>0</v>
      </c>
      <c r="CC377" s="83" t="str">
        <f t="shared" si="171"/>
        <v/>
      </c>
      <c r="CD377" s="82" t="str">
        <f>IF(consulta_completa__11[[#This Row],[13 - Ocorrências/Ambientes Atingidos]]="","X","")</f>
        <v/>
      </c>
      <c r="CE377" s="84">
        <f>IFERROR(FIND("IBAMA",consulta_completa__11[[#This Row],[14 - Inst. Atuando no Local]]),0)</f>
        <v>0</v>
      </c>
      <c r="CF377" s="84" t="str">
        <f t="shared" si="172"/>
        <v/>
      </c>
      <c r="CG377" s="84">
        <f>IFERROR(FIND("OEMA",consulta_completa__11[[#This Row],[14 - Inst. Atuando no Local]]),0)</f>
        <v>0</v>
      </c>
      <c r="CH377" s="84" t="str">
        <f t="shared" si="173"/>
        <v/>
      </c>
      <c r="CI377" s="84">
        <f>IFERROR(FIND("DEFESA CIVIL",consulta_completa__11[[#This Row],[14 - Inst. Atuando no Local]]),0)</f>
        <v>0</v>
      </c>
      <c r="CJ377" s="84" t="str">
        <f t="shared" si="174"/>
        <v/>
      </c>
      <c r="CK377" s="84">
        <f>IFERROR(FIND("CORPO DE BOMBEIROS",consulta_completa__11[[#This Row],[14 - Inst. Atuando no Local]]),0)</f>
        <v>0</v>
      </c>
      <c r="CL377" s="84" t="str">
        <f t="shared" si="175"/>
        <v/>
      </c>
      <c r="CM377" s="84">
        <f>IFERROR(FIND("POLÍCIA RODOVIÁRIA",consulta_completa__11[[#This Row],[14 - Inst. Atuando no Local]]),0)</f>
        <v>0</v>
      </c>
      <c r="CN377" s="84" t="str">
        <f t="shared" si="176"/>
        <v/>
      </c>
      <c r="CO377" s="84">
        <f>IFERROR(FIND("POLÍCIA MILITAR",consulta_completa__11[[#This Row],[14 - Inst. Atuando no Local]]),0)</f>
        <v>0</v>
      </c>
      <c r="CP377" s="84" t="str">
        <f t="shared" si="177"/>
        <v/>
      </c>
      <c r="CQ377" s="84">
        <f>IFERROR(FIND("POLÍCIA CIVIL",consulta_completa__11[[#This Row],[14 - Inst. Atuando no Local]]),0)</f>
        <v>0</v>
      </c>
      <c r="CR377" s="84" t="str">
        <f t="shared" si="178"/>
        <v/>
      </c>
      <c r="CS377" s="84">
        <f>IFERROR(FIND("MARINHA DO BRASIL",consulta_completa__11[[#This Row],[14 - Inst. Atuando no Local]]),0)</f>
        <v>0</v>
      </c>
      <c r="CT377" s="84" t="str">
        <f t="shared" si="179"/>
        <v/>
      </c>
      <c r="CU377" s="84">
        <f>IFERROR(FIND("EMPRESA ESPECIALIZADA EM ATENDIMENTO",consulta_completa__11[[#This Row],[14 - Inst. Atuando no Local]]),0)</f>
        <v>0</v>
      </c>
      <c r="CV377" s="84" t="str">
        <f t="shared" si="180"/>
        <v/>
      </c>
      <c r="CW377" s="84">
        <f>IFERROR(FIND("IBAMA",consulta_completa__11[[#This Row],[14 - Inst. Atuando no Local]]),0)</f>
        <v>0</v>
      </c>
      <c r="CX377" s="84" t="str">
        <f t="shared" si="181"/>
        <v/>
      </c>
      <c r="CY377" s="84" t="str">
        <f>IF(consulta_completa__11[[#This Row],[14 - Inst. Atuando no Local]]="","X","")</f>
        <v/>
      </c>
      <c r="CZ377" s="84">
        <f>IFERROR(FIND("OUTRA (S)",consulta_completa__11[[#This Row],[14 - Inst. Atuando no Local]]),0)</f>
        <v>0</v>
      </c>
      <c r="DA377" s="84" t="str">
        <f t="shared" si="182"/>
        <v/>
      </c>
      <c r="DB377" s="35" t="str">
        <f t="shared" si="183"/>
        <v>Sim</v>
      </c>
      <c r="DC377" s="35" t="str">
        <f t="shared" si="184"/>
        <v>Não</v>
      </c>
      <c r="DD377" s="35" t="str">
        <f t="shared" si="185"/>
        <v>Sim</v>
      </c>
      <c r="DE377" s="87" t="str">
        <f t="shared" si="156"/>
        <v>Sem informação</v>
      </c>
    </row>
    <row r="378" spans="1:109">
      <c r="A378" s="14">
        <v>20256432429</v>
      </c>
      <c r="B378" s="1">
        <v>45811</v>
      </c>
      <c r="C378" t="s">
        <v>1366</v>
      </c>
      <c r="D378" t="s">
        <v>254</v>
      </c>
      <c r="E378" t="s">
        <v>181</v>
      </c>
      <c r="F378" t="s">
        <v>112</v>
      </c>
      <c r="G378" t="s">
        <v>1367</v>
      </c>
      <c r="H378" t="s">
        <v>2633</v>
      </c>
      <c r="I378" t="s">
        <v>117</v>
      </c>
      <c r="J378" t="s">
        <v>113</v>
      </c>
      <c r="K378" t="s">
        <v>114</v>
      </c>
      <c r="L378" t="s">
        <v>114</v>
      </c>
      <c r="M378" t="s">
        <v>140</v>
      </c>
      <c r="N378" t="s">
        <v>119</v>
      </c>
      <c r="O378" t="s">
        <v>120</v>
      </c>
      <c r="P378" t="s">
        <v>355</v>
      </c>
      <c r="Q378" t="s">
        <v>122</v>
      </c>
      <c r="R378" t="s">
        <v>123</v>
      </c>
      <c r="S378" t="s">
        <v>113</v>
      </c>
      <c r="T378" t="s">
        <v>1421</v>
      </c>
      <c r="U378" t="s">
        <v>3573</v>
      </c>
      <c r="V378" t="s">
        <v>3574</v>
      </c>
      <c r="Z378" t="s">
        <v>3575</v>
      </c>
      <c r="AA378" t="s">
        <v>3576</v>
      </c>
      <c r="AB378" t="s">
        <v>1426</v>
      </c>
      <c r="AC378" t="s">
        <v>1372</v>
      </c>
      <c r="AD378">
        <v>1</v>
      </c>
      <c r="AE378" t="s">
        <v>1373</v>
      </c>
      <c r="AF378" t="s">
        <v>1427</v>
      </c>
      <c r="AG378" t="s">
        <v>1428</v>
      </c>
      <c r="AH378" t="s">
        <v>131</v>
      </c>
      <c r="AI378" t="s">
        <v>132</v>
      </c>
      <c r="AJ378" t="s">
        <v>131</v>
      </c>
      <c r="AK378" t="s">
        <v>3577</v>
      </c>
      <c r="AL378" t="s">
        <v>3578</v>
      </c>
      <c r="AM378" t="s">
        <v>1377</v>
      </c>
      <c r="AN378" t="s">
        <v>1431</v>
      </c>
      <c r="AO378" t="s">
        <v>1432</v>
      </c>
      <c r="AP378">
        <v>7734544744</v>
      </c>
      <c r="AQ378" t="s">
        <v>1379</v>
      </c>
      <c r="AR378" t="s">
        <v>113</v>
      </c>
      <c r="AS378" t="s">
        <v>113</v>
      </c>
      <c r="AT378" t="s">
        <v>113</v>
      </c>
      <c r="AU378" t="s">
        <v>113</v>
      </c>
      <c r="AW378" t="s">
        <v>113</v>
      </c>
      <c r="AX378" s="82">
        <f>IFERROR(FIND("Óbitos/feridos",consulta_completa__11[[#This Row],[13 - Ocorrências/Ambientes Atingidos]]),0)</f>
        <v>0</v>
      </c>
      <c r="AY378" s="83" t="str">
        <f t="shared" si="157"/>
        <v/>
      </c>
      <c r="AZ378" s="82">
        <f>IFERROR(FIND("População afetada/evacuada",consulta_completa__11[[#This Row],[13 - Ocorrências/Ambientes Atingidos]]),0)</f>
        <v>0</v>
      </c>
      <c r="BA378" s="82" t="str">
        <f t="shared" si="158"/>
        <v/>
      </c>
      <c r="BB378" s="82">
        <f>IFERROR(FIND("Suspensão de abastecimento de água",consulta_completa__11[[#This Row],[13 - Ocorrências/Ambientes Atingidos]]),0)</f>
        <v>0</v>
      </c>
      <c r="BC378" s="83" t="str">
        <f t="shared" si="186"/>
        <v/>
      </c>
      <c r="BD378" s="82">
        <f>IFERROR(FIND("Rio/córrego",consulta_completa__11[[#This Row],[13 - Ocorrências/Ambientes Atingidos]]),0)</f>
        <v>0</v>
      </c>
      <c r="BE378" s="83" t="str">
        <f t="shared" si="159"/>
        <v/>
      </c>
      <c r="BF378" s="82">
        <f>IFERROR(FIND("Lago",consulta_completa__11[[#This Row],[13 - Ocorrências/Ambientes Atingidos]]),0)</f>
        <v>0</v>
      </c>
      <c r="BG378" s="83" t="str">
        <f t="shared" si="160"/>
        <v/>
      </c>
      <c r="BH378" s="82">
        <f>IFERROR(FIND("Mar",consulta_completa__11[[#This Row],[13 - Ocorrências/Ambientes Atingidos]]),0)</f>
        <v>0</v>
      </c>
      <c r="BI378" s="83" t="str">
        <f t="shared" si="161"/>
        <v/>
      </c>
      <c r="BJ378" s="82">
        <f>IFERROR(FIND("Praia",consulta_completa__11[[#This Row],[13 - Ocorrências/Ambientes Atingidos]]),0)</f>
        <v>0</v>
      </c>
      <c r="BK378" s="83" t="str">
        <f t="shared" si="162"/>
        <v/>
      </c>
      <c r="BL378" s="82">
        <f>IFERROR(FIND("Solo",consulta_completa__11[[#This Row],[13 - Ocorrências/Ambientes Atingidos]]),0)</f>
        <v>1</v>
      </c>
      <c r="BM378" s="83" t="str">
        <f t="shared" si="163"/>
        <v>X</v>
      </c>
      <c r="BN378" s="82">
        <f>IFERROR(FIND("Águas subterrâneas",consulta_completa__11[[#This Row],[13 - Ocorrências/Ambientes Atingidos]]),0)</f>
        <v>0</v>
      </c>
      <c r="BO378" s="83" t="str">
        <f t="shared" si="164"/>
        <v/>
      </c>
      <c r="BP378" s="82">
        <f>IFERROR(FIND("Atmosfera",consulta_completa__11[[#This Row],[13 - Ocorrências/Ambientes Atingidos]]),0)</f>
        <v>0</v>
      </c>
      <c r="BQ378" s="83" t="str">
        <f t="shared" si="165"/>
        <v/>
      </c>
      <c r="BR378" s="82">
        <f>IFERROR(FIND("Flora",consulta_completa__11[[#This Row],[13 - Ocorrências/Ambientes Atingidos]]),0)</f>
        <v>0</v>
      </c>
      <c r="BS378" s="83" t="str">
        <f t="shared" si="166"/>
        <v/>
      </c>
      <c r="BT378" s="82">
        <f>IFERROR(FIND("Fauna",consulta_completa__11[[#This Row],[13 - Ocorrências/Ambientes Atingidos]]),0)</f>
        <v>0</v>
      </c>
      <c r="BU378" s="83" t="str">
        <f t="shared" si="167"/>
        <v/>
      </c>
      <c r="BV378" s="82">
        <f>IFERROR(FIND("UC federal",consulta_completa__11[[#This Row],[13 - Ocorrências/Ambientes Atingidos]]),0)</f>
        <v>0</v>
      </c>
      <c r="BW378" s="83" t="str">
        <f t="shared" si="168"/>
        <v/>
      </c>
      <c r="BX378" s="82">
        <f>IFERROR(FIND("UC estadual/municipal",consulta_completa__11[[#This Row],[13 - Ocorrências/Ambientes Atingidos]]),0)</f>
        <v>0</v>
      </c>
      <c r="BY378" s="83" t="str">
        <f t="shared" si="169"/>
        <v/>
      </c>
      <c r="BZ378" s="82">
        <f>IFERROR(FIND("Outro(s)",consulta_completa__11[[#This Row],[13 - Ocorrências/Ambientes Atingidos]]),0)</f>
        <v>0</v>
      </c>
      <c r="CA378" s="83" t="str">
        <f t="shared" si="170"/>
        <v/>
      </c>
      <c r="CB378" s="82">
        <f>IFERROR(FIND("Sem dano",consulta_completa__11[[#This Row],[13 - Ocorrências/Ambientes Atingidos]]),0)</f>
        <v>0</v>
      </c>
      <c r="CC378" s="83" t="str">
        <f t="shared" si="171"/>
        <v/>
      </c>
      <c r="CD378" s="82" t="str">
        <f>IF(consulta_completa__11[[#This Row],[13 - Ocorrências/Ambientes Atingidos]]="","X","")</f>
        <v/>
      </c>
      <c r="CE378" s="84">
        <f>IFERROR(FIND("IBAMA",consulta_completa__11[[#This Row],[14 - Inst. Atuando no Local]]),0)</f>
        <v>0</v>
      </c>
      <c r="CF378" s="84" t="str">
        <f t="shared" si="172"/>
        <v/>
      </c>
      <c r="CG378" s="84">
        <f>IFERROR(FIND("OEMA",consulta_completa__11[[#This Row],[14 - Inst. Atuando no Local]]),0)</f>
        <v>0</v>
      </c>
      <c r="CH378" s="84" t="str">
        <f t="shared" si="173"/>
        <v/>
      </c>
      <c r="CI378" s="84">
        <f>IFERROR(FIND("DEFESA CIVIL",consulta_completa__11[[#This Row],[14 - Inst. Atuando no Local]]),0)</f>
        <v>0</v>
      </c>
      <c r="CJ378" s="84" t="str">
        <f t="shared" si="174"/>
        <v/>
      </c>
      <c r="CK378" s="84">
        <f>IFERROR(FIND("CORPO DE BOMBEIROS",consulta_completa__11[[#This Row],[14 - Inst. Atuando no Local]]),0)</f>
        <v>0</v>
      </c>
      <c r="CL378" s="84" t="str">
        <f t="shared" si="175"/>
        <v/>
      </c>
      <c r="CM378" s="84">
        <f>IFERROR(FIND("POLÍCIA RODOVIÁRIA",consulta_completa__11[[#This Row],[14 - Inst. Atuando no Local]]),0)</f>
        <v>0</v>
      </c>
      <c r="CN378" s="84" t="str">
        <f t="shared" si="176"/>
        <v/>
      </c>
      <c r="CO378" s="84">
        <f>IFERROR(FIND("POLÍCIA MILITAR",consulta_completa__11[[#This Row],[14 - Inst. Atuando no Local]]),0)</f>
        <v>0</v>
      </c>
      <c r="CP378" s="84" t="str">
        <f t="shared" si="177"/>
        <v/>
      </c>
      <c r="CQ378" s="84">
        <f>IFERROR(FIND("POLÍCIA CIVIL",consulta_completa__11[[#This Row],[14 - Inst. Atuando no Local]]),0)</f>
        <v>0</v>
      </c>
      <c r="CR378" s="84" t="str">
        <f t="shared" si="178"/>
        <v/>
      </c>
      <c r="CS378" s="84">
        <f>IFERROR(FIND("MARINHA DO BRASIL",consulta_completa__11[[#This Row],[14 - Inst. Atuando no Local]]),0)</f>
        <v>0</v>
      </c>
      <c r="CT378" s="84" t="str">
        <f t="shared" si="179"/>
        <v/>
      </c>
      <c r="CU378" s="84">
        <f>IFERROR(FIND("EMPRESA ESPECIALIZADA EM ATENDIMENTO",consulta_completa__11[[#This Row],[14 - Inst. Atuando no Local]]),0)</f>
        <v>0</v>
      </c>
      <c r="CV378" s="84" t="str">
        <f t="shared" si="180"/>
        <v/>
      </c>
      <c r="CW378" s="84">
        <f>IFERROR(FIND("IBAMA",consulta_completa__11[[#This Row],[14 - Inst. Atuando no Local]]),0)</f>
        <v>0</v>
      </c>
      <c r="CX378" s="84" t="str">
        <f t="shared" si="181"/>
        <v/>
      </c>
      <c r="CY378" s="84" t="str">
        <f>IF(consulta_completa__11[[#This Row],[14 - Inst. Atuando no Local]]="","X","")</f>
        <v/>
      </c>
      <c r="CZ378" s="84">
        <f>IFERROR(FIND("OUTRA (S)",consulta_completa__11[[#This Row],[14 - Inst. Atuando no Local]]),0)</f>
        <v>0</v>
      </c>
      <c r="DA378" s="84" t="str">
        <f t="shared" si="182"/>
        <v/>
      </c>
      <c r="DB378" s="35" t="str">
        <f t="shared" si="183"/>
        <v>Sim</v>
      </c>
      <c r="DC378" s="35" t="str">
        <f t="shared" si="184"/>
        <v>Não</v>
      </c>
      <c r="DD378" s="35" t="str">
        <f t="shared" si="185"/>
        <v>Sim</v>
      </c>
      <c r="DE378" s="87" t="str">
        <f t="shared" si="156"/>
        <v>Federal</v>
      </c>
    </row>
    <row r="379" spans="1:109">
      <c r="A379" s="14">
        <v>20256532409</v>
      </c>
      <c r="B379" s="1">
        <v>45811</v>
      </c>
      <c r="C379" t="s">
        <v>502</v>
      </c>
      <c r="D379" t="s">
        <v>254</v>
      </c>
      <c r="E379" t="s">
        <v>139</v>
      </c>
      <c r="F379" t="s">
        <v>112</v>
      </c>
      <c r="G379" t="s">
        <v>113</v>
      </c>
      <c r="H379" t="s">
        <v>114</v>
      </c>
      <c r="I379" t="s">
        <v>114</v>
      </c>
      <c r="J379" t="s">
        <v>113</v>
      </c>
      <c r="K379" t="s">
        <v>114</v>
      </c>
      <c r="L379" t="s">
        <v>114</v>
      </c>
      <c r="M379" t="s">
        <v>140</v>
      </c>
      <c r="N379" t="s">
        <v>141</v>
      </c>
      <c r="O379" t="s">
        <v>113</v>
      </c>
      <c r="P379" t="s">
        <v>355</v>
      </c>
      <c r="Q379" t="s">
        <v>167</v>
      </c>
      <c r="R379" t="s">
        <v>123</v>
      </c>
      <c r="S379" t="s">
        <v>113</v>
      </c>
      <c r="T379" t="s">
        <v>3579</v>
      </c>
      <c r="U379" t="s">
        <v>145</v>
      </c>
      <c r="V379" t="s">
        <v>3580</v>
      </c>
      <c r="Y379" t="b">
        <v>1</v>
      </c>
      <c r="Z379" t="s">
        <v>409</v>
      </c>
      <c r="AA379" t="s">
        <v>113</v>
      </c>
      <c r="AB379" t="s">
        <v>3581</v>
      </c>
      <c r="AC379" t="s">
        <v>113</v>
      </c>
      <c r="AD379">
        <v>2</v>
      </c>
      <c r="AE379" t="s">
        <v>113</v>
      </c>
      <c r="AF379" t="s">
        <v>3582</v>
      </c>
      <c r="AG379" t="s">
        <v>1322</v>
      </c>
      <c r="AH379" t="s">
        <v>131</v>
      </c>
      <c r="AI379" t="s">
        <v>131</v>
      </c>
      <c r="AJ379" t="s">
        <v>131</v>
      </c>
      <c r="AK379" t="s">
        <v>3583</v>
      </c>
      <c r="AL379" t="s">
        <v>3584</v>
      </c>
      <c r="AM379" t="s">
        <v>153</v>
      </c>
      <c r="AN379" t="s">
        <v>154</v>
      </c>
      <c r="AO379" t="s">
        <v>155</v>
      </c>
      <c r="AP379">
        <v>633161070</v>
      </c>
      <c r="AQ379" t="s">
        <v>156</v>
      </c>
      <c r="AR379" t="s">
        <v>113</v>
      </c>
      <c r="AS379" t="s">
        <v>113</v>
      </c>
      <c r="AT379" t="s">
        <v>3585</v>
      </c>
      <c r="AU379" t="s">
        <v>255</v>
      </c>
      <c r="AV379">
        <v>2000000000</v>
      </c>
      <c r="AW379" t="s">
        <v>159</v>
      </c>
      <c r="AX379" s="82">
        <f>IFERROR(FIND("Óbitos/feridos",consulta_completa__11[[#This Row],[13 - Ocorrências/Ambientes Atingidos]]),0)</f>
        <v>0</v>
      </c>
      <c r="AY379" s="83" t="str">
        <f t="shared" si="157"/>
        <v/>
      </c>
      <c r="AZ379" s="82">
        <f>IFERROR(FIND("População afetada/evacuada",consulta_completa__11[[#This Row],[13 - Ocorrências/Ambientes Atingidos]]),0)</f>
        <v>0</v>
      </c>
      <c r="BA379" s="82" t="str">
        <f t="shared" si="158"/>
        <v/>
      </c>
      <c r="BB379" s="82">
        <f>IFERROR(FIND("Suspensão de abastecimento de água",consulta_completa__11[[#This Row],[13 - Ocorrências/Ambientes Atingidos]]),0)</f>
        <v>0</v>
      </c>
      <c r="BC379" s="83" t="str">
        <f t="shared" si="186"/>
        <v/>
      </c>
      <c r="BD379" s="82">
        <f>IFERROR(FIND("Rio/córrego",consulta_completa__11[[#This Row],[13 - Ocorrências/Ambientes Atingidos]]),0)</f>
        <v>0</v>
      </c>
      <c r="BE379" s="83" t="str">
        <f t="shared" si="159"/>
        <v/>
      </c>
      <c r="BF379" s="82">
        <f>IFERROR(FIND("Lago",consulta_completa__11[[#This Row],[13 - Ocorrências/Ambientes Atingidos]]),0)</f>
        <v>0</v>
      </c>
      <c r="BG379" s="83" t="str">
        <f t="shared" si="160"/>
        <v/>
      </c>
      <c r="BH379" s="82">
        <f>IFERROR(FIND("Mar",consulta_completa__11[[#This Row],[13 - Ocorrências/Ambientes Atingidos]]),0)</f>
        <v>0</v>
      </c>
      <c r="BI379" s="83" t="str">
        <f t="shared" si="161"/>
        <v/>
      </c>
      <c r="BJ379" s="82">
        <f>IFERROR(FIND("Praia",consulta_completa__11[[#This Row],[13 - Ocorrências/Ambientes Atingidos]]),0)</f>
        <v>0</v>
      </c>
      <c r="BK379" s="83" t="str">
        <f t="shared" si="162"/>
        <v/>
      </c>
      <c r="BL379" s="82">
        <f>IFERROR(FIND("Solo",consulta_completa__11[[#This Row],[13 - Ocorrências/Ambientes Atingidos]]),0)</f>
        <v>1</v>
      </c>
      <c r="BM379" s="83" t="str">
        <f t="shared" si="163"/>
        <v>X</v>
      </c>
      <c r="BN379" s="82">
        <f>IFERROR(FIND("Águas subterrâneas",consulta_completa__11[[#This Row],[13 - Ocorrências/Ambientes Atingidos]]),0)</f>
        <v>0</v>
      </c>
      <c r="BO379" s="83" t="str">
        <f t="shared" si="164"/>
        <v/>
      </c>
      <c r="BP379" s="82">
        <f>IFERROR(FIND("Atmosfera",consulta_completa__11[[#This Row],[13 - Ocorrências/Ambientes Atingidos]]),0)</f>
        <v>0</v>
      </c>
      <c r="BQ379" s="83" t="str">
        <f t="shared" si="165"/>
        <v/>
      </c>
      <c r="BR379" s="82">
        <f>IFERROR(FIND("Flora",consulta_completa__11[[#This Row],[13 - Ocorrências/Ambientes Atingidos]]),0)</f>
        <v>0</v>
      </c>
      <c r="BS379" s="83" t="str">
        <f t="shared" si="166"/>
        <v/>
      </c>
      <c r="BT379" s="82">
        <f>IFERROR(FIND("Fauna",consulta_completa__11[[#This Row],[13 - Ocorrências/Ambientes Atingidos]]),0)</f>
        <v>0</v>
      </c>
      <c r="BU379" s="83" t="str">
        <f t="shared" si="167"/>
        <v/>
      </c>
      <c r="BV379" s="82">
        <f>IFERROR(FIND("UC federal",consulta_completa__11[[#This Row],[13 - Ocorrências/Ambientes Atingidos]]),0)</f>
        <v>0</v>
      </c>
      <c r="BW379" s="83" t="str">
        <f t="shared" si="168"/>
        <v/>
      </c>
      <c r="BX379" s="82">
        <f>IFERROR(FIND("UC estadual/municipal",consulta_completa__11[[#This Row],[13 - Ocorrências/Ambientes Atingidos]]),0)</f>
        <v>0</v>
      </c>
      <c r="BY379" s="83" t="str">
        <f t="shared" si="169"/>
        <v/>
      </c>
      <c r="BZ379" s="82">
        <f>IFERROR(FIND("Outro(s)",consulta_completa__11[[#This Row],[13 - Ocorrências/Ambientes Atingidos]]),0)</f>
        <v>0</v>
      </c>
      <c r="CA379" s="83" t="str">
        <f t="shared" si="170"/>
        <v/>
      </c>
      <c r="CB379" s="82">
        <f>IFERROR(FIND("Sem dano",consulta_completa__11[[#This Row],[13 - Ocorrências/Ambientes Atingidos]]),0)</f>
        <v>0</v>
      </c>
      <c r="CC379" s="83" t="str">
        <f t="shared" si="171"/>
        <v/>
      </c>
      <c r="CD379" s="82" t="str">
        <f>IF(consulta_completa__11[[#This Row],[13 - Ocorrências/Ambientes Atingidos]]="","X","")</f>
        <v/>
      </c>
      <c r="CE379" s="84">
        <f>IFERROR(FIND("IBAMA",consulta_completa__11[[#This Row],[14 - Inst. Atuando no Local]]),0)</f>
        <v>0</v>
      </c>
      <c r="CF379" s="84" t="str">
        <f t="shared" si="172"/>
        <v/>
      </c>
      <c r="CG379" s="84">
        <f>IFERROR(FIND("OEMA",consulta_completa__11[[#This Row],[14 - Inst. Atuando no Local]]),0)</f>
        <v>0</v>
      </c>
      <c r="CH379" s="84" t="str">
        <f t="shared" si="173"/>
        <v/>
      </c>
      <c r="CI379" s="84">
        <f>IFERROR(FIND("DEFESA CIVIL",consulta_completa__11[[#This Row],[14 - Inst. Atuando no Local]]),0)</f>
        <v>0</v>
      </c>
      <c r="CJ379" s="84" t="str">
        <f t="shared" si="174"/>
        <v/>
      </c>
      <c r="CK379" s="84">
        <f>IFERROR(FIND("CORPO DE BOMBEIROS",consulta_completa__11[[#This Row],[14 - Inst. Atuando no Local]]),0)</f>
        <v>0</v>
      </c>
      <c r="CL379" s="84" t="str">
        <f t="shared" si="175"/>
        <v/>
      </c>
      <c r="CM379" s="84">
        <f>IFERROR(FIND("POLÍCIA RODOVIÁRIA",consulta_completa__11[[#This Row],[14 - Inst. Atuando no Local]]),0)</f>
        <v>0</v>
      </c>
      <c r="CN379" s="84" t="str">
        <f t="shared" si="176"/>
        <v/>
      </c>
      <c r="CO379" s="84">
        <f>IFERROR(FIND("POLÍCIA MILITAR",consulta_completa__11[[#This Row],[14 - Inst. Atuando no Local]]),0)</f>
        <v>0</v>
      </c>
      <c r="CP379" s="84" t="str">
        <f t="shared" si="177"/>
        <v/>
      </c>
      <c r="CQ379" s="84">
        <f>IFERROR(FIND("POLÍCIA CIVIL",consulta_completa__11[[#This Row],[14 - Inst. Atuando no Local]]),0)</f>
        <v>0</v>
      </c>
      <c r="CR379" s="84" t="str">
        <f t="shared" si="178"/>
        <v/>
      </c>
      <c r="CS379" s="84">
        <f>IFERROR(FIND("MARINHA DO BRASIL",consulta_completa__11[[#This Row],[14 - Inst. Atuando no Local]]),0)</f>
        <v>0</v>
      </c>
      <c r="CT379" s="84" t="str">
        <f t="shared" si="179"/>
        <v/>
      </c>
      <c r="CU379" s="84">
        <f>IFERROR(FIND("EMPRESA ESPECIALIZADA EM ATENDIMENTO",consulta_completa__11[[#This Row],[14 - Inst. Atuando no Local]]),0)</f>
        <v>0</v>
      </c>
      <c r="CV379" s="84" t="str">
        <f t="shared" si="180"/>
        <v/>
      </c>
      <c r="CW379" s="84">
        <f>IFERROR(FIND("IBAMA",consulta_completa__11[[#This Row],[14 - Inst. Atuando no Local]]),0)</f>
        <v>0</v>
      </c>
      <c r="CX379" s="84" t="str">
        <f t="shared" si="181"/>
        <v/>
      </c>
      <c r="CY379" s="84" t="str">
        <f>IF(consulta_completa__11[[#This Row],[14 - Inst. Atuando no Local]]="","X","")</f>
        <v/>
      </c>
      <c r="CZ379" s="84">
        <f>IFERROR(FIND("OUTRA (S)",consulta_completa__11[[#This Row],[14 - Inst. Atuando no Local]]),0)</f>
        <v>0</v>
      </c>
      <c r="DA379" s="84" t="str">
        <f t="shared" si="182"/>
        <v/>
      </c>
      <c r="DB379" s="35" t="str">
        <f t="shared" si="183"/>
        <v>Sim</v>
      </c>
      <c r="DC379" s="35" t="str">
        <f t="shared" si="184"/>
        <v>Não</v>
      </c>
      <c r="DD379" s="35" t="str">
        <f t="shared" si="185"/>
        <v>Sim</v>
      </c>
      <c r="DE379" s="87" t="str">
        <f t="shared" si="156"/>
        <v>Estadual</v>
      </c>
    </row>
    <row r="380" spans="1:109">
      <c r="A380" s="14">
        <v>20256532423</v>
      </c>
      <c r="B380" s="1">
        <v>45811</v>
      </c>
      <c r="C380" t="s">
        <v>3586</v>
      </c>
      <c r="D380" t="s">
        <v>343</v>
      </c>
      <c r="E380" t="s">
        <v>139</v>
      </c>
      <c r="F380" t="s">
        <v>112</v>
      </c>
      <c r="G380" t="s">
        <v>113</v>
      </c>
      <c r="H380" t="s">
        <v>114</v>
      </c>
      <c r="I380" t="s">
        <v>114</v>
      </c>
      <c r="J380" t="s">
        <v>3587</v>
      </c>
      <c r="K380" t="s">
        <v>3588</v>
      </c>
      <c r="L380" t="s">
        <v>323</v>
      </c>
      <c r="M380" t="s">
        <v>140</v>
      </c>
      <c r="N380" t="s">
        <v>141</v>
      </c>
      <c r="O380" t="s">
        <v>185</v>
      </c>
      <c r="P380" t="s">
        <v>355</v>
      </c>
      <c r="Q380" t="s">
        <v>143</v>
      </c>
      <c r="R380" t="s">
        <v>123</v>
      </c>
      <c r="S380" t="s">
        <v>113</v>
      </c>
      <c r="T380" t="s">
        <v>3589</v>
      </c>
      <c r="U380" t="s">
        <v>145</v>
      </c>
      <c r="V380" t="s">
        <v>3590</v>
      </c>
      <c r="Z380" t="s">
        <v>3591</v>
      </c>
      <c r="AA380" t="s">
        <v>113</v>
      </c>
      <c r="AB380" t="s">
        <v>349</v>
      </c>
      <c r="AC380" t="s">
        <v>113</v>
      </c>
      <c r="AD380">
        <v>2</v>
      </c>
      <c r="AE380" t="s">
        <v>113</v>
      </c>
      <c r="AF380" t="s">
        <v>587</v>
      </c>
      <c r="AG380" t="s">
        <v>588</v>
      </c>
      <c r="AH380" t="s">
        <v>131</v>
      </c>
      <c r="AI380" t="s">
        <v>131</v>
      </c>
      <c r="AJ380" t="s">
        <v>131</v>
      </c>
      <c r="AK380" t="s">
        <v>3592</v>
      </c>
      <c r="AL380" t="s">
        <v>3593</v>
      </c>
      <c r="AM380" t="s">
        <v>153</v>
      </c>
      <c r="AN380" t="s">
        <v>154</v>
      </c>
      <c r="AO380" t="s">
        <v>155</v>
      </c>
      <c r="AP380">
        <v>6133161070</v>
      </c>
      <c r="AQ380" t="s">
        <v>156</v>
      </c>
      <c r="AR380" t="s">
        <v>113</v>
      </c>
      <c r="AS380" t="s">
        <v>113</v>
      </c>
      <c r="AT380" t="s">
        <v>113</v>
      </c>
      <c r="AU380" t="s">
        <v>113</v>
      </c>
      <c r="AW380" t="s">
        <v>113</v>
      </c>
      <c r="AX380" s="82">
        <f>IFERROR(FIND("Óbitos/feridos",consulta_completa__11[[#This Row],[13 - Ocorrências/Ambientes Atingidos]]),0)</f>
        <v>0</v>
      </c>
      <c r="AY380" s="83" t="str">
        <f t="shared" si="157"/>
        <v/>
      </c>
      <c r="AZ380" s="82">
        <f>IFERROR(FIND("População afetada/evacuada",consulta_completa__11[[#This Row],[13 - Ocorrências/Ambientes Atingidos]]),0)</f>
        <v>0</v>
      </c>
      <c r="BA380" s="82" t="str">
        <f t="shared" si="158"/>
        <v/>
      </c>
      <c r="BB380" s="82">
        <f>IFERROR(FIND("Suspensão de abastecimento de água",consulta_completa__11[[#This Row],[13 - Ocorrências/Ambientes Atingidos]]),0)</f>
        <v>0</v>
      </c>
      <c r="BC380" s="83" t="str">
        <f t="shared" si="186"/>
        <v/>
      </c>
      <c r="BD380" s="82">
        <f>IFERROR(FIND("Rio/córrego",consulta_completa__11[[#This Row],[13 - Ocorrências/Ambientes Atingidos]]),0)</f>
        <v>0</v>
      </c>
      <c r="BE380" s="83" t="str">
        <f t="shared" si="159"/>
        <v/>
      </c>
      <c r="BF380" s="82">
        <f>IFERROR(FIND("Lago",consulta_completa__11[[#This Row],[13 - Ocorrências/Ambientes Atingidos]]),0)</f>
        <v>0</v>
      </c>
      <c r="BG380" s="83" t="str">
        <f t="shared" si="160"/>
        <v/>
      </c>
      <c r="BH380" s="82">
        <f>IFERROR(FIND("Mar",consulta_completa__11[[#This Row],[13 - Ocorrências/Ambientes Atingidos]]),0)</f>
        <v>0</v>
      </c>
      <c r="BI380" s="83" t="str">
        <f t="shared" si="161"/>
        <v/>
      </c>
      <c r="BJ380" s="82">
        <f>IFERROR(FIND("Praia",consulta_completa__11[[#This Row],[13 - Ocorrências/Ambientes Atingidos]]),0)</f>
        <v>0</v>
      </c>
      <c r="BK380" s="83" t="str">
        <f t="shared" si="162"/>
        <v/>
      </c>
      <c r="BL380" s="82">
        <f>IFERROR(FIND("Solo",consulta_completa__11[[#This Row],[13 - Ocorrências/Ambientes Atingidos]]),0)</f>
        <v>1</v>
      </c>
      <c r="BM380" s="83" t="str">
        <f t="shared" si="163"/>
        <v>X</v>
      </c>
      <c r="BN380" s="82">
        <f>IFERROR(FIND("Águas subterrâneas",consulta_completa__11[[#This Row],[13 - Ocorrências/Ambientes Atingidos]]),0)</f>
        <v>0</v>
      </c>
      <c r="BO380" s="83" t="str">
        <f t="shared" si="164"/>
        <v/>
      </c>
      <c r="BP380" s="82">
        <f>IFERROR(FIND("Atmosfera",consulta_completa__11[[#This Row],[13 - Ocorrências/Ambientes Atingidos]]),0)</f>
        <v>0</v>
      </c>
      <c r="BQ380" s="83" t="str">
        <f t="shared" si="165"/>
        <v/>
      </c>
      <c r="BR380" s="82">
        <f>IFERROR(FIND("Flora",consulta_completa__11[[#This Row],[13 - Ocorrências/Ambientes Atingidos]]),0)</f>
        <v>0</v>
      </c>
      <c r="BS380" s="83" t="str">
        <f t="shared" si="166"/>
        <v/>
      </c>
      <c r="BT380" s="82">
        <f>IFERROR(FIND("Fauna",consulta_completa__11[[#This Row],[13 - Ocorrências/Ambientes Atingidos]]),0)</f>
        <v>0</v>
      </c>
      <c r="BU380" s="83" t="str">
        <f t="shared" si="167"/>
        <v/>
      </c>
      <c r="BV380" s="82">
        <f>IFERROR(FIND("UC federal",consulta_completa__11[[#This Row],[13 - Ocorrências/Ambientes Atingidos]]),0)</f>
        <v>0</v>
      </c>
      <c r="BW380" s="83" t="str">
        <f t="shared" si="168"/>
        <v/>
      </c>
      <c r="BX380" s="82">
        <f>IFERROR(FIND("UC estadual/municipal",consulta_completa__11[[#This Row],[13 - Ocorrências/Ambientes Atingidos]]),0)</f>
        <v>0</v>
      </c>
      <c r="BY380" s="83" t="str">
        <f t="shared" si="169"/>
        <v/>
      </c>
      <c r="BZ380" s="82">
        <f>IFERROR(FIND("Outro(s)",consulta_completa__11[[#This Row],[13 - Ocorrências/Ambientes Atingidos]]),0)</f>
        <v>0</v>
      </c>
      <c r="CA380" s="83" t="str">
        <f t="shared" si="170"/>
        <v/>
      </c>
      <c r="CB380" s="82">
        <f>IFERROR(FIND("Sem dano",consulta_completa__11[[#This Row],[13 - Ocorrências/Ambientes Atingidos]]),0)</f>
        <v>0</v>
      </c>
      <c r="CC380" s="83" t="str">
        <f t="shared" si="171"/>
        <v/>
      </c>
      <c r="CD380" s="82" t="str">
        <f>IF(consulta_completa__11[[#This Row],[13 - Ocorrências/Ambientes Atingidos]]="","X","")</f>
        <v/>
      </c>
      <c r="CE380" s="84">
        <f>IFERROR(FIND("IBAMA",consulta_completa__11[[#This Row],[14 - Inst. Atuando no Local]]),0)</f>
        <v>0</v>
      </c>
      <c r="CF380" s="84" t="str">
        <f t="shared" si="172"/>
        <v/>
      </c>
      <c r="CG380" s="84">
        <f>IFERROR(FIND("OEMA",consulta_completa__11[[#This Row],[14 - Inst. Atuando no Local]]),0)</f>
        <v>0</v>
      </c>
      <c r="CH380" s="84" t="str">
        <f t="shared" si="173"/>
        <v/>
      </c>
      <c r="CI380" s="84">
        <f>IFERROR(FIND("DEFESA CIVIL",consulta_completa__11[[#This Row],[14 - Inst. Atuando no Local]]),0)</f>
        <v>0</v>
      </c>
      <c r="CJ380" s="84" t="str">
        <f t="shared" si="174"/>
        <v/>
      </c>
      <c r="CK380" s="84">
        <f>IFERROR(FIND("CORPO DE BOMBEIROS",consulta_completa__11[[#This Row],[14 - Inst. Atuando no Local]]),0)</f>
        <v>0</v>
      </c>
      <c r="CL380" s="84" t="str">
        <f t="shared" si="175"/>
        <v/>
      </c>
      <c r="CM380" s="84">
        <f>IFERROR(FIND("POLÍCIA RODOVIÁRIA",consulta_completa__11[[#This Row],[14 - Inst. Atuando no Local]]),0)</f>
        <v>0</v>
      </c>
      <c r="CN380" s="84" t="str">
        <f t="shared" si="176"/>
        <v/>
      </c>
      <c r="CO380" s="84">
        <f>IFERROR(FIND("POLÍCIA MILITAR",consulta_completa__11[[#This Row],[14 - Inst. Atuando no Local]]),0)</f>
        <v>0</v>
      </c>
      <c r="CP380" s="84" t="str">
        <f t="shared" si="177"/>
        <v/>
      </c>
      <c r="CQ380" s="84">
        <f>IFERROR(FIND("POLÍCIA CIVIL",consulta_completa__11[[#This Row],[14 - Inst. Atuando no Local]]),0)</f>
        <v>0</v>
      </c>
      <c r="CR380" s="84" t="str">
        <f t="shared" si="178"/>
        <v/>
      </c>
      <c r="CS380" s="84">
        <f>IFERROR(FIND("MARINHA DO BRASIL",consulta_completa__11[[#This Row],[14 - Inst. Atuando no Local]]),0)</f>
        <v>0</v>
      </c>
      <c r="CT380" s="84" t="str">
        <f t="shared" si="179"/>
        <v/>
      </c>
      <c r="CU380" s="84">
        <f>IFERROR(FIND("EMPRESA ESPECIALIZADA EM ATENDIMENTO",consulta_completa__11[[#This Row],[14 - Inst. Atuando no Local]]),0)</f>
        <v>0</v>
      </c>
      <c r="CV380" s="84" t="str">
        <f t="shared" si="180"/>
        <v/>
      </c>
      <c r="CW380" s="84">
        <f>IFERROR(FIND("IBAMA",consulta_completa__11[[#This Row],[14 - Inst. Atuando no Local]]),0)</f>
        <v>0</v>
      </c>
      <c r="CX380" s="84" t="str">
        <f t="shared" si="181"/>
        <v/>
      </c>
      <c r="CY380" s="84" t="str">
        <f>IF(consulta_completa__11[[#This Row],[14 - Inst. Atuando no Local]]="","X","")</f>
        <v/>
      </c>
      <c r="CZ380" s="84">
        <f>IFERROR(FIND("OUTRA (S)",consulta_completa__11[[#This Row],[14 - Inst. Atuando no Local]]),0)</f>
        <v>0</v>
      </c>
      <c r="DA380" s="84" t="str">
        <f t="shared" si="182"/>
        <v/>
      </c>
      <c r="DB380" s="35" t="str">
        <f t="shared" si="183"/>
        <v>Sim</v>
      </c>
      <c r="DC380" s="35" t="str">
        <f t="shared" si="184"/>
        <v>Não</v>
      </c>
      <c r="DD380" s="35" t="str">
        <f t="shared" si="185"/>
        <v>Sim</v>
      </c>
      <c r="DE380" s="87" t="str">
        <f t="shared" si="156"/>
        <v>Estadual</v>
      </c>
    </row>
    <row r="381" spans="1:109">
      <c r="A381" s="14">
        <v>20256461252</v>
      </c>
      <c r="B381" s="1">
        <v>45812</v>
      </c>
      <c r="C381" t="s">
        <v>3594</v>
      </c>
      <c r="D381" t="s">
        <v>3595</v>
      </c>
      <c r="E381" t="s">
        <v>113</v>
      </c>
      <c r="F381" t="s">
        <v>1202</v>
      </c>
      <c r="G381" t="s">
        <v>113</v>
      </c>
      <c r="H381" t="s">
        <v>114</v>
      </c>
      <c r="I381" t="s">
        <v>114</v>
      </c>
      <c r="J381" t="s">
        <v>113</v>
      </c>
      <c r="K381" t="s">
        <v>114</v>
      </c>
      <c r="L381" t="s">
        <v>114</v>
      </c>
      <c r="M381" t="s">
        <v>113</v>
      </c>
      <c r="N381" t="s">
        <v>119</v>
      </c>
      <c r="O381" t="s">
        <v>239</v>
      </c>
      <c r="P381" t="s">
        <v>121</v>
      </c>
      <c r="Q381" t="s">
        <v>122</v>
      </c>
      <c r="R381" t="s">
        <v>123</v>
      </c>
      <c r="S381" t="s">
        <v>113</v>
      </c>
      <c r="T381" t="s">
        <v>3596</v>
      </c>
      <c r="U381" t="s">
        <v>113</v>
      </c>
      <c r="V381" t="s">
        <v>113</v>
      </c>
      <c r="X381" t="b">
        <v>1</v>
      </c>
      <c r="Z381" t="s">
        <v>242</v>
      </c>
      <c r="AA381" t="s">
        <v>113</v>
      </c>
      <c r="AB381" t="s">
        <v>3597</v>
      </c>
      <c r="AC381" t="s">
        <v>3598</v>
      </c>
      <c r="AD381">
        <v>1</v>
      </c>
      <c r="AE381" t="s">
        <v>113</v>
      </c>
      <c r="AF381" t="s">
        <v>3599</v>
      </c>
      <c r="AG381" t="s">
        <v>3600</v>
      </c>
      <c r="AH381" t="s">
        <v>194</v>
      </c>
      <c r="AI381" t="s">
        <v>132</v>
      </c>
      <c r="AJ381" t="s">
        <v>131</v>
      </c>
      <c r="AK381" t="s">
        <v>3601</v>
      </c>
      <c r="AL381" t="s">
        <v>3602</v>
      </c>
      <c r="AM381" t="s">
        <v>3599</v>
      </c>
      <c r="AN381" t="s">
        <v>3598</v>
      </c>
      <c r="AO381" t="s">
        <v>225</v>
      </c>
      <c r="AP381">
        <v>41996953211</v>
      </c>
      <c r="AQ381" t="s">
        <v>3603</v>
      </c>
      <c r="AR381" t="s">
        <v>113</v>
      </c>
      <c r="AS381" t="s">
        <v>113</v>
      </c>
      <c r="AT381" t="s">
        <v>113</v>
      </c>
      <c r="AU381" t="s">
        <v>113</v>
      </c>
      <c r="AW381" t="s">
        <v>113</v>
      </c>
      <c r="AX381" s="82">
        <f>IFERROR(FIND("Óbitos/feridos",consulta_completa__11[[#This Row],[13 - Ocorrências/Ambientes Atingidos]]),0)</f>
        <v>0</v>
      </c>
      <c r="AY381" s="83" t="str">
        <f t="shared" si="157"/>
        <v/>
      </c>
      <c r="AZ381" s="82">
        <f>IFERROR(FIND("População afetada/evacuada",consulta_completa__11[[#This Row],[13 - Ocorrências/Ambientes Atingidos]]),0)</f>
        <v>0</v>
      </c>
      <c r="BA381" s="82" t="str">
        <f t="shared" si="158"/>
        <v/>
      </c>
      <c r="BB381" s="82">
        <f>IFERROR(FIND("Suspensão de abastecimento de água",consulta_completa__11[[#This Row],[13 - Ocorrências/Ambientes Atingidos]]),0)</f>
        <v>0</v>
      </c>
      <c r="BC381" s="83" t="str">
        <f t="shared" si="186"/>
        <v/>
      </c>
      <c r="BD381" s="82">
        <f>IFERROR(FIND("Rio/córrego",consulta_completa__11[[#This Row],[13 - Ocorrências/Ambientes Atingidos]]),0)</f>
        <v>0</v>
      </c>
      <c r="BE381" s="83" t="str">
        <f t="shared" si="159"/>
        <v/>
      </c>
      <c r="BF381" s="82">
        <f>IFERROR(FIND("Lago",consulta_completa__11[[#This Row],[13 - Ocorrências/Ambientes Atingidos]]),0)</f>
        <v>0</v>
      </c>
      <c r="BG381" s="83" t="str">
        <f t="shared" si="160"/>
        <v/>
      </c>
      <c r="BH381" s="82">
        <f>IFERROR(FIND("Mar",consulta_completa__11[[#This Row],[13 - Ocorrências/Ambientes Atingidos]]),0)</f>
        <v>0</v>
      </c>
      <c r="BI381" s="83" t="str">
        <f t="shared" si="161"/>
        <v/>
      </c>
      <c r="BJ381" s="82">
        <f>IFERROR(FIND("Praia",consulta_completa__11[[#This Row],[13 - Ocorrências/Ambientes Atingidos]]),0)</f>
        <v>0</v>
      </c>
      <c r="BK381" s="83" t="str">
        <f t="shared" si="162"/>
        <v/>
      </c>
      <c r="BL381" s="82">
        <f>IFERROR(FIND("Solo",consulta_completa__11[[#This Row],[13 - Ocorrências/Ambientes Atingidos]]),0)</f>
        <v>0</v>
      </c>
      <c r="BM381" s="83" t="str">
        <f t="shared" si="163"/>
        <v/>
      </c>
      <c r="BN381" s="82">
        <f>IFERROR(FIND("Águas subterrâneas",consulta_completa__11[[#This Row],[13 - Ocorrências/Ambientes Atingidos]]),0)</f>
        <v>0</v>
      </c>
      <c r="BO381" s="83" t="str">
        <f t="shared" si="164"/>
        <v/>
      </c>
      <c r="BP381" s="82">
        <f>IFERROR(FIND("Atmosfera",consulta_completa__11[[#This Row],[13 - Ocorrências/Ambientes Atingidos]]),0)</f>
        <v>0</v>
      </c>
      <c r="BQ381" s="83" t="str">
        <f t="shared" si="165"/>
        <v/>
      </c>
      <c r="BR381" s="82">
        <f>IFERROR(FIND("Flora",consulta_completa__11[[#This Row],[13 - Ocorrências/Ambientes Atingidos]]),0)</f>
        <v>0</v>
      </c>
      <c r="BS381" s="83" t="str">
        <f t="shared" si="166"/>
        <v/>
      </c>
      <c r="BT381" s="82">
        <f>IFERROR(FIND("Fauna",consulta_completa__11[[#This Row],[13 - Ocorrências/Ambientes Atingidos]]),0)</f>
        <v>0</v>
      </c>
      <c r="BU381" s="83" t="str">
        <f t="shared" si="167"/>
        <v/>
      </c>
      <c r="BV381" s="82">
        <f>IFERROR(FIND("UC federal",consulta_completa__11[[#This Row],[13 - Ocorrências/Ambientes Atingidos]]),0)</f>
        <v>0</v>
      </c>
      <c r="BW381" s="83" t="str">
        <f t="shared" si="168"/>
        <v/>
      </c>
      <c r="BX381" s="82">
        <f>IFERROR(FIND("UC estadual/municipal",consulta_completa__11[[#This Row],[13 - Ocorrências/Ambientes Atingidos]]),0)</f>
        <v>0</v>
      </c>
      <c r="BY381" s="83" t="str">
        <f t="shared" si="169"/>
        <v/>
      </c>
      <c r="BZ381" s="82">
        <f>IFERROR(FIND("Outro(s)",consulta_completa__11[[#This Row],[13 - Ocorrências/Ambientes Atingidos]]),0)</f>
        <v>0</v>
      </c>
      <c r="CA381" s="83" t="str">
        <f t="shared" si="170"/>
        <v/>
      </c>
      <c r="CB381" s="82">
        <f>IFERROR(FIND("Sem dano",consulta_completa__11[[#This Row],[13 - Ocorrências/Ambientes Atingidos]]),0)</f>
        <v>0</v>
      </c>
      <c r="CC381" s="83" t="str">
        <f t="shared" si="171"/>
        <v/>
      </c>
      <c r="CD381" s="82" t="str">
        <f>IF(consulta_completa__11[[#This Row],[13 - Ocorrências/Ambientes Atingidos]]="","X","")</f>
        <v>X</v>
      </c>
      <c r="CE381" s="84">
        <f>IFERROR(FIND("IBAMA",consulta_completa__11[[#This Row],[14 - Inst. Atuando no Local]]),0)</f>
        <v>0</v>
      </c>
      <c r="CF381" s="84" t="str">
        <f t="shared" si="172"/>
        <v/>
      </c>
      <c r="CG381" s="84">
        <f>IFERROR(FIND("OEMA",consulta_completa__11[[#This Row],[14 - Inst. Atuando no Local]]),0)</f>
        <v>0</v>
      </c>
      <c r="CH381" s="84" t="str">
        <f t="shared" si="173"/>
        <v/>
      </c>
      <c r="CI381" s="84">
        <f>IFERROR(FIND("DEFESA CIVIL",consulta_completa__11[[#This Row],[14 - Inst. Atuando no Local]]),0)</f>
        <v>0</v>
      </c>
      <c r="CJ381" s="84" t="str">
        <f t="shared" si="174"/>
        <v/>
      </c>
      <c r="CK381" s="84">
        <f>IFERROR(FIND("CORPO DE BOMBEIROS",consulta_completa__11[[#This Row],[14 - Inst. Atuando no Local]]),0)</f>
        <v>0</v>
      </c>
      <c r="CL381" s="84" t="str">
        <f t="shared" si="175"/>
        <v/>
      </c>
      <c r="CM381" s="84">
        <f>IFERROR(FIND("POLÍCIA RODOVIÁRIA",consulta_completa__11[[#This Row],[14 - Inst. Atuando no Local]]),0)</f>
        <v>0</v>
      </c>
      <c r="CN381" s="84" t="str">
        <f t="shared" si="176"/>
        <v/>
      </c>
      <c r="CO381" s="84">
        <f>IFERROR(FIND("POLÍCIA MILITAR",consulta_completa__11[[#This Row],[14 - Inst. Atuando no Local]]),0)</f>
        <v>0</v>
      </c>
      <c r="CP381" s="84" t="str">
        <f t="shared" si="177"/>
        <v/>
      </c>
      <c r="CQ381" s="84">
        <f>IFERROR(FIND("POLÍCIA CIVIL",consulta_completa__11[[#This Row],[14 - Inst. Atuando no Local]]),0)</f>
        <v>0</v>
      </c>
      <c r="CR381" s="84" t="str">
        <f t="shared" si="178"/>
        <v/>
      </c>
      <c r="CS381" s="84">
        <f>IFERROR(FIND("MARINHA DO BRASIL",consulta_completa__11[[#This Row],[14 - Inst. Atuando no Local]]),0)</f>
        <v>0</v>
      </c>
      <c r="CT381" s="84" t="str">
        <f t="shared" si="179"/>
        <v/>
      </c>
      <c r="CU381" s="84">
        <f>IFERROR(FIND("EMPRESA ESPECIALIZADA EM ATENDIMENTO",consulta_completa__11[[#This Row],[14 - Inst. Atuando no Local]]),0)</f>
        <v>0</v>
      </c>
      <c r="CV381" s="84" t="str">
        <f t="shared" si="180"/>
        <v/>
      </c>
      <c r="CW381" s="84">
        <f>IFERROR(FIND("IBAMA",consulta_completa__11[[#This Row],[14 - Inst. Atuando no Local]]),0)</f>
        <v>0</v>
      </c>
      <c r="CX381" s="84" t="str">
        <f t="shared" si="181"/>
        <v/>
      </c>
      <c r="CY381" s="84" t="str">
        <f>IF(consulta_completa__11[[#This Row],[14 - Inst. Atuando no Local]]="","X","")</f>
        <v/>
      </c>
      <c r="CZ381" s="84">
        <f>IFERROR(FIND("OUTRA (S)",consulta_completa__11[[#This Row],[14 - Inst. Atuando no Local]]),0)</f>
        <v>0</v>
      </c>
      <c r="DA381" s="84" t="str">
        <f t="shared" si="182"/>
        <v/>
      </c>
      <c r="DB381" s="35" t="str">
        <f t="shared" si="183"/>
        <v>Sim</v>
      </c>
      <c r="DC381" s="35" t="str">
        <f t="shared" si="184"/>
        <v>Não</v>
      </c>
      <c r="DD381" s="35" t="str">
        <f t="shared" si="185"/>
        <v>Sim</v>
      </c>
      <c r="DE381" s="87" t="str">
        <f t="shared" si="156"/>
        <v>Federal</v>
      </c>
    </row>
    <row r="382" spans="1:109">
      <c r="A382" s="14">
        <v>20256557656</v>
      </c>
      <c r="B382" s="1">
        <v>45812</v>
      </c>
      <c r="C382" t="s">
        <v>238</v>
      </c>
      <c r="D382" t="s">
        <v>212</v>
      </c>
      <c r="E382" t="s">
        <v>111</v>
      </c>
      <c r="F382" t="s">
        <v>112</v>
      </c>
      <c r="G382" t="s">
        <v>113</v>
      </c>
      <c r="H382" t="s">
        <v>114</v>
      </c>
      <c r="I382" t="s">
        <v>114</v>
      </c>
      <c r="J382" t="s">
        <v>113</v>
      </c>
      <c r="K382" t="s">
        <v>114</v>
      </c>
      <c r="L382" t="s">
        <v>114</v>
      </c>
      <c r="M382" t="s">
        <v>118</v>
      </c>
      <c r="N382" t="s">
        <v>113</v>
      </c>
      <c r="O382" t="s">
        <v>239</v>
      </c>
      <c r="P382" t="s">
        <v>121</v>
      </c>
      <c r="Q382" t="s">
        <v>143</v>
      </c>
      <c r="R382" t="s">
        <v>123</v>
      </c>
      <c r="S382" t="s">
        <v>201</v>
      </c>
      <c r="T382" t="s">
        <v>240</v>
      </c>
      <c r="U382" t="s">
        <v>113</v>
      </c>
      <c r="V382" t="s">
        <v>3604</v>
      </c>
      <c r="X382" t="b">
        <v>1</v>
      </c>
      <c r="Z382" t="s">
        <v>242</v>
      </c>
      <c r="AA382" t="s">
        <v>113</v>
      </c>
      <c r="AB382" t="s">
        <v>3605</v>
      </c>
      <c r="AC382" t="s">
        <v>244</v>
      </c>
      <c r="AD382">
        <v>1</v>
      </c>
      <c r="AE382" t="s">
        <v>113</v>
      </c>
      <c r="AF382" t="s">
        <v>113</v>
      </c>
      <c r="AG382" t="s">
        <v>113</v>
      </c>
      <c r="AH382" t="s">
        <v>131</v>
      </c>
      <c r="AI382" t="s">
        <v>131</v>
      </c>
      <c r="AJ382" t="s">
        <v>131</v>
      </c>
      <c r="AK382" t="s">
        <v>3606</v>
      </c>
      <c r="AL382" t="s">
        <v>3607</v>
      </c>
      <c r="AM382" t="s">
        <v>247</v>
      </c>
      <c r="AN382" t="s">
        <v>1759</v>
      </c>
      <c r="AO382" t="s">
        <v>249</v>
      </c>
      <c r="AP382">
        <v>21998863038</v>
      </c>
      <c r="AQ382" t="s">
        <v>250</v>
      </c>
      <c r="AR382" t="s">
        <v>113</v>
      </c>
      <c r="AS382" t="s">
        <v>113</v>
      </c>
      <c r="AT382" t="s">
        <v>3466</v>
      </c>
      <c r="AU382" t="s">
        <v>592</v>
      </c>
      <c r="AV382">
        <v>200000000</v>
      </c>
      <c r="AW382" t="s">
        <v>159</v>
      </c>
      <c r="AX382" s="82">
        <f>IFERROR(FIND("Óbitos/feridos",consulta_completa__11[[#This Row],[13 - Ocorrências/Ambientes Atingidos]]),0)</f>
        <v>0</v>
      </c>
      <c r="AY382" s="83" t="str">
        <f t="shared" si="157"/>
        <v/>
      </c>
      <c r="AZ382" s="82">
        <f>IFERROR(FIND("População afetada/evacuada",consulta_completa__11[[#This Row],[13 - Ocorrências/Ambientes Atingidos]]),0)</f>
        <v>0</v>
      </c>
      <c r="BA382" s="82" t="str">
        <f t="shared" si="158"/>
        <v/>
      </c>
      <c r="BB382" s="82">
        <f>IFERROR(FIND("Suspensão de abastecimento de água",consulta_completa__11[[#This Row],[13 - Ocorrências/Ambientes Atingidos]]),0)</f>
        <v>0</v>
      </c>
      <c r="BC382" s="83" t="str">
        <f t="shared" si="186"/>
        <v/>
      </c>
      <c r="BD382" s="82">
        <f>IFERROR(FIND("Rio/córrego",consulta_completa__11[[#This Row],[13 - Ocorrências/Ambientes Atingidos]]),0)</f>
        <v>0</v>
      </c>
      <c r="BE382" s="83" t="str">
        <f t="shared" si="159"/>
        <v/>
      </c>
      <c r="BF382" s="82">
        <f>IFERROR(FIND("Lago",consulta_completa__11[[#This Row],[13 - Ocorrências/Ambientes Atingidos]]),0)</f>
        <v>0</v>
      </c>
      <c r="BG382" s="83" t="str">
        <f t="shared" si="160"/>
        <v/>
      </c>
      <c r="BH382" s="82">
        <f>IFERROR(FIND("Mar",consulta_completa__11[[#This Row],[13 - Ocorrências/Ambientes Atingidos]]),0)</f>
        <v>1</v>
      </c>
      <c r="BI382" s="83" t="str">
        <f t="shared" si="161"/>
        <v>X</v>
      </c>
      <c r="BJ382" s="82">
        <f>IFERROR(FIND("Praia",consulta_completa__11[[#This Row],[13 - Ocorrências/Ambientes Atingidos]]),0)</f>
        <v>0</v>
      </c>
      <c r="BK382" s="83" t="str">
        <f t="shared" si="162"/>
        <v/>
      </c>
      <c r="BL382" s="82">
        <f>IFERROR(FIND("Solo",consulta_completa__11[[#This Row],[13 - Ocorrências/Ambientes Atingidos]]),0)</f>
        <v>0</v>
      </c>
      <c r="BM382" s="83" t="str">
        <f t="shared" si="163"/>
        <v/>
      </c>
      <c r="BN382" s="82">
        <f>IFERROR(FIND("Águas subterrâneas",consulta_completa__11[[#This Row],[13 - Ocorrências/Ambientes Atingidos]]),0)</f>
        <v>0</v>
      </c>
      <c r="BO382" s="83" t="str">
        <f t="shared" si="164"/>
        <v/>
      </c>
      <c r="BP382" s="82">
        <f>IFERROR(FIND("Atmosfera",consulta_completa__11[[#This Row],[13 - Ocorrências/Ambientes Atingidos]]),0)</f>
        <v>0</v>
      </c>
      <c r="BQ382" s="83" t="str">
        <f t="shared" si="165"/>
        <v/>
      </c>
      <c r="BR382" s="82">
        <f>IFERROR(FIND("Flora",consulta_completa__11[[#This Row],[13 - Ocorrências/Ambientes Atingidos]]),0)</f>
        <v>0</v>
      </c>
      <c r="BS382" s="83" t="str">
        <f t="shared" si="166"/>
        <v/>
      </c>
      <c r="BT382" s="82">
        <f>IFERROR(FIND("Fauna",consulta_completa__11[[#This Row],[13 - Ocorrências/Ambientes Atingidos]]),0)</f>
        <v>0</v>
      </c>
      <c r="BU382" s="83" t="str">
        <f t="shared" si="167"/>
        <v/>
      </c>
      <c r="BV382" s="82">
        <f>IFERROR(FIND("UC federal",consulta_completa__11[[#This Row],[13 - Ocorrências/Ambientes Atingidos]]),0)</f>
        <v>0</v>
      </c>
      <c r="BW382" s="83" t="str">
        <f t="shared" si="168"/>
        <v/>
      </c>
      <c r="BX382" s="82">
        <f>IFERROR(FIND("UC estadual/municipal",consulta_completa__11[[#This Row],[13 - Ocorrências/Ambientes Atingidos]]),0)</f>
        <v>0</v>
      </c>
      <c r="BY382" s="83" t="str">
        <f t="shared" si="169"/>
        <v/>
      </c>
      <c r="BZ382" s="82">
        <f>IFERROR(FIND("Outro(s)",consulta_completa__11[[#This Row],[13 - Ocorrências/Ambientes Atingidos]]),0)</f>
        <v>0</v>
      </c>
      <c r="CA382" s="83" t="str">
        <f t="shared" si="170"/>
        <v/>
      </c>
      <c r="CB382" s="82">
        <f>IFERROR(FIND("Sem dano",consulta_completa__11[[#This Row],[13 - Ocorrências/Ambientes Atingidos]]),0)</f>
        <v>0</v>
      </c>
      <c r="CC382" s="83" t="str">
        <f t="shared" si="171"/>
        <v/>
      </c>
      <c r="CD382" s="82" t="str">
        <f>IF(consulta_completa__11[[#This Row],[13 - Ocorrências/Ambientes Atingidos]]="","X","")</f>
        <v/>
      </c>
      <c r="CE382" s="84">
        <f>IFERROR(FIND("IBAMA",consulta_completa__11[[#This Row],[14 - Inst. Atuando no Local]]),0)</f>
        <v>0</v>
      </c>
      <c r="CF382" s="84" t="str">
        <f t="shared" si="172"/>
        <v/>
      </c>
      <c r="CG382" s="84">
        <f>IFERROR(FIND("OEMA",consulta_completa__11[[#This Row],[14 - Inst. Atuando no Local]]),0)</f>
        <v>0</v>
      </c>
      <c r="CH382" s="84" t="str">
        <f t="shared" si="173"/>
        <v/>
      </c>
      <c r="CI382" s="84">
        <f>IFERROR(FIND("DEFESA CIVIL",consulta_completa__11[[#This Row],[14 - Inst. Atuando no Local]]),0)</f>
        <v>0</v>
      </c>
      <c r="CJ382" s="84" t="str">
        <f t="shared" si="174"/>
        <v/>
      </c>
      <c r="CK382" s="84">
        <f>IFERROR(FIND("CORPO DE BOMBEIROS",consulta_completa__11[[#This Row],[14 - Inst. Atuando no Local]]),0)</f>
        <v>0</v>
      </c>
      <c r="CL382" s="84" t="str">
        <f t="shared" si="175"/>
        <v/>
      </c>
      <c r="CM382" s="84">
        <f>IFERROR(FIND("POLÍCIA RODOVIÁRIA",consulta_completa__11[[#This Row],[14 - Inst. Atuando no Local]]),0)</f>
        <v>0</v>
      </c>
      <c r="CN382" s="84" t="str">
        <f t="shared" si="176"/>
        <v/>
      </c>
      <c r="CO382" s="84">
        <f>IFERROR(FIND("POLÍCIA MILITAR",consulta_completa__11[[#This Row],[14 - Inst. Atuando no Local]]),0)</f>
        <v>0</v>
      </c>
      <c r="CP382" s="84" t="str">
        <f t="shared" si="177"/>
        <v/>
      </c>
      <c r="CQ382" s="84">
        <f>IFERROR(FIND("POLÍCIA CIVIL",consulta_completa__11[[#This Row],[14 - Inst. Atuando no Local]]),0)</f>
        <v>0</v>
      </c>
      <c r="CR382" s="84" t="str">
        <f t="shared" si="178"/>
        <v/>
      </c>
      <c r="CS382" s="84">
        <f>IFERROR(FIND("MARINHA DO BRASIL",consulta_completa__11[[#This Row],[14 - Inst. Atuando no Local]]),0)</f>
        <v>0</v>
      </c>
      <c r="CT382" s="84" t="str">
        <f t="shared" si="179"/>
        <v/>
      </c>
      <c r="CU382" s="84">
        <f>IFERROR(FIND("EMPRESA ESPECIALIZADA EM ATENDIMENTO",consulta_completa__11[[#This Row],[14 - Inst. Atuando no Local]]),0)</f>
        <v>0</v>
      </c>
      <c r="CV382" s="84" t="str">
        <f t="shared" si="180"/>
        <v/>
      </c>
      <c r="CW382" s="84">
        <f>IFERROR(FIND("IBAMA",consulta_completa__11[[#This Row],[14 - Inst. Atuando no Local]]),0)</f>
        <v>0</v>
      </c>
      <c r="CX382" s="84" t="str">
        <f t="shared" si="181"/>
        <v/>
      </c>
      <c r="CY382" s="84" t="str">
        <f>IF(consulta_completa__11[[#This Row],[14 - Inst. Atuando no Local]]="","X","")</f>
        <v>X</v>
      </c>
      <c r="CZ382" s="84">
        <f>IFERROR(FIND("OUTRA (S)",consulta_completa__11[[#This Row],[14 - Inst. Atuando no Local]]),0)</f>
        <v>0</v>
      </c>
      <c r="DA382" s="84" t="str">
        <f t="shared" si="182"/>
        <v/>
      </c>
      <c r="DB382" s="35" t="str">
        <f t="shared" si="183"/>
        <v>Sim</v>
      </c>
      <c r="DC382" s="35" t="str">
        <f t="shared" si="184"/>
        <v>Não</v>
      </c>
      <c r="DD382" s="35" t="str">
        <f t="shared" si="185"/>
        <v>Sim</v>
      </c>
      <c r="DE382" s="87" t="str">
        <f t="shared" si="156"/>
        <v>Federal</v>
      </c>
    </row>
    <row r="383" spans="1:109">
      <c r="A383" s="14">
        <v>202561036055</v>
      </c>
      <c r="B383" s="1">
        <v>45813</v>
      </c>
      <c r="C383" t="s">
        <v>3608</v>
      </c>
      <c r="D383" t="s">
        <v>180</v>
      </c>
      <c r="E383" t="s">
        <v>286</v>
      </c>
      <c r="F383" t="s">
        <v>112</v>
      </c>
      <c r="G383" t="s">
        <v>3609</v>
      </c>
      <c r="H383" t="s">
        <v>113</v>
      </c>
      <c r="I383" t="s">
        <v>113</v>
      </c>
      <c r="J383" t="s">
        <v>113</v>
      </c>
      <c r="K383" t="s">
        <v>114</v>
      </c>
      <c r="L383" t="s">
        <v>114</v>
      </c>
      <c r="M383" t="s">
        <v>140</v>
      </c>
      <c r="N383" t="s">
        <v>141</v>
      </c>
      <c r="O383" t="s">
        <v>185</v>
      </c>
      <c r="P383" t="s">
        <v>142</v>
      </c>
      <c r="Q383" t="s">
        <v>122</v>
      </c>
      <c r="R383" t="s">
        <v>123</v>
      </c>
      <c r="S383" t="s">
        <v>113</v>
      </c>
      <c r="T383" t="s">
        <v>3610</v>
      </c>
      <c r="U383" t="s">
        <v>3611</v>
      </c>
      <c r="V383" t="s">
        <v>3612</v>
      </c>
      <c r="Z383" t="s">
        <v>3613</v>
      </c>
      <c r="AA383" t="s">
        <v>113</v>
      </c>
      <c r="AB383" t="s">
        <v>113</v>
      </c>
      <c r="AC383" t="s">
        <v>113</v>
      </c>
      <c r="AE383" t="s">
        <v>113</v>
      </c>
      <c r="AF383" t="s">
        <v>113</v>
      </c>
      <c r="AG383" t="s">
        <v>113</v>
      </c>
      <c r="AH383" t="s">
        <v>194</v>
      </c>
      <c r="AI383" t="s">
        <v>132</v>
      </c>
      <c r="AJ383" t="s">
        <v>131</v>
      </c>
      <c r="AK383" t="s">
        <v>3614</v>
      </c>
      <c r="AL383" t="s">
        <v>113</v>
      </c>
      <c r="AM383" t="s">
        <v>264</v>
      </c>
      <c r="AN383" t="s">
        <v>265</v>
      </c>
      <c r="AO383" t="s">
        <v>266</v>
      </c>
      <c r="AQ383" t="s">
        <v>267</v>
      </c>
      <c r="AR383" t="s">
        <v>113</v>
      </c>
      <c r="AS383" t="s">
        <v>113</v>
      </c>
      <c r="AT383" t="s">
        <v>113</v>
      </c>
      <c r="AU383" t="s">
        <v>113</v>
      </c>
      <c r="AW383" t="s">
        <v>113</v>
      </c>
      <c r="AX383" s="82">
        <f>IFERROR(FIND("Óbitos/feridos",consulta_completa__11[[#This Row],[13 - Ocorrências/Ambientes Atingidos]]),0)</f>
        <v>0</v>
      </c>
      <c r="AY383" s="83" t="str">
        <f t="shared" si="157"/>
        <v/>
      </c>
      <c r="AZ383" s="82">
        <f>IFERROR(FIND("População afetada/evacuada",consulta_completa__11[[#This Row],[13 - Ocorrências/Ambientes Atingidos]]),0)</f>
        <v>0</v>
      </c>
      <c r="BA383" s="82" t="str">
        <f t="shared" si="158"/>
        <v/>
      </c>
      <c r="BB383" s="82">
        <f>IFERROR(FIND("Suspensão de abastecimento de água",consulta_completa__11[[#This Row],[13 - Ocorrências/Ambientes Atingidos]]),0)</f>
        <v>0</v>
      </c>
      <c r="BC383" s="83" t="str">
        <f t="shared" si="186"/>
        <v/>
      </c>
      <c r="BD383" s="82">
        <f>IFERROR(FIND("Rio/córrego",consulta_completa__11[[#This Row],[13 - Ocorrências/Ambientes Atingidos]]),0)</f>
        <v>0</v>
      </c>
      <c r="BE383" s="83" t="str">
        <f t="shared" si="159"/>
        <v/>
      </c>
      <c r="BF383" s="82">
        <f>IFERROR(FIND("Lago",consulta_completa__11[[#This Row],[13 - Ocorrências/Ambientes Atingidos]]),0)</f>
        <v>0</v>
      </c>
      <c r="BG383" s="83" t="str">
        <f t="shared" si="160"/>
        <v/>
      </c>
      <c r="BH383" s="82">
        <f>IFERROR(FIND("Mar",consulta_completa__11[[#This Row],[13 - Ocorrências/Ambientes Atingidos]]),0)</f>
        <v>0</v>
      </c>
      <c r="BI383" s="83" t="str">
        <f t="shared" si="161"/>
        <v/>
      </c>
      <c r="BJ383" s="82">
        <f>IFERROR(FIND("Praia",consulta_completa__11[[#This Row],[13 - Ocorrências/Ambientes Atingidos]]),0)</f>
        <v>0</v>
      </c>
      <c r="BK383" s="83" t="str">
        <f t="shared" si="162"/>
        <v/>
      </c>
      <c r="BL383" s="82">
        <f>IFERROR(FIND("Solo",consulta_completa__11[[#This Row],[13 - Ocorrências/Ambientes Atingidos]]),0)</f>
        <v>1</v>
      </c>
      <c r="BM383" s="83" t="str">
        <f t="shared" si="163"/>
        <v>X</v>
      </c>
      <c r="BN383" s="82">
        <f>IFERROR(FIND("Águas subterrâneas",consulta_completa__11[[#This Row],[13 - Ocorrências/Ambientes Atingidos]]),0)</f>
        <v>0</v>
      </c>
      <c r="BO383" s="83" t="str">
        <f t="shared" si="164"/>
        <v/>
      </c>
      <c r="BP383" s="82">
        <f>IFERROR(FIND("Atmosfera",consulta_completa__11[[#This Row],[13 - Ocorrências/Ambientes Atingidos]]),0)</f>
        <v>0</v>
      </c>
      <c r="BQ383" s="83" t="str">
        <f t="shared" si="165"/>
        <v/>
      </c>
      <c r="BR383" s="82">
        <f>IFERROR(FIND("Flora",consulta_completa__11[[#This Row],[13 - Ocorrências/Ambientes Atingidos]]),0)</f>
        <v>0</v>
      </c>
      <c r="BS383" s="83" t="str">
        <f t="shared" si="166"/>
        <v/>
      </c>
      <c r="BT383" s="82">
        <f>IFERROR(FIND("Fauna",consulta_completa__11[[#This Row],[13 - Ocorrências/Ambientes Atingidos]]),0)</f>
        <v>0</v>
      </c>
      <c r="BU383" s="83" t="str">
        <f t="shared" si="167"/>
        <v/>
      </c>
      <c r="BV383" s="82">
        <f>IFERROR(FIND("UC federal",consulta_completa__11[[#This Row],[13 - Ocorrências/Ambientes Atingidos]]),0)</f>
        <v>0</v>
      </c>
      <c r="BW383" s="83" t="str">
        <f t="shared" si="168"/>
        <v/>
      </c>
      <c r="BX383" s="82">
        <f>IFERROR(FIND("UC estadual/municipal",consulta_completa__11[[#This Row],[13 - Ocorrências/Ambientes Atingidos]]),0)</f>
        <v>0</v>
      </c>
      <c r="BY383" s="83" t="str">
        <f t="shared" si="169"/>
        <v/>
      </c>
      <c r="BZ383" s="82">
        <f>IFERROR(FIND("Outro(s)",consulta_completa__11[[#This Row],[13 - Ocorrências/Ambientes Atingidos]]),0)</f>
        <v>0</v>
      </c>
      <c r="CA383" s="83" t="str">
        <f t="shared" si="170"/>
        <v/>
      </c>
      <c r="CB383" s="82">
        <f>IFERROR(FIND("Sem dano",consulta_completa__11[[#This Row],[13 - Ocorrências/Ambientes Atingidos]]),0)</f>
        <v>0</v>
      </c>
      <c r="CC383" s="83" t="str">
        <f t="shared" si="171"/>
        <v/>
      </c>
      <c r="CD383" s="82" t="str">
        <f>IF(consulta_completa__11[[#This Row],[13 - Ocorrências/Ambientes Atingidos]]="","X","")</f>
        <v/>
      </c>
      <c r="CE383" s="84">
        <f>IFERROR(FIND("IBAMA",consulta_completa__11[[#This Row],[14 - Inst. Atuando no Local]]),0)</f>
        <v>0</v>
      </c>
      <c r="CF383" s="84" t="str">
        <f t="shared" si="172"/>
        <v/>
      </c>
      <c r="CG383" s="84">
        <f>IFERROR(FIND("OEMA",consulta_completa__11[[#This Row],[14 - Inst. Atuando no Local]]),0)</f>
        <v>0</v>
      </c>
      <c r="CH383" s="84" t="str">
        <f t="shared" si="173"/>
        <v/>
      </c>
      <c r="CI383" s="84">
        <f>IFERROR(FIND("DEFESA CIVIL",consulta_completa__11[[#This Row],[14 - Inst. Atuando no Local]]),0)</f>
        <v>0</v>
      </c>
      <c r="CJ383" s="84" t="str">
        <f t="shared" si="174"/>
        <v/>
      </c>
      <c r="CK383" s="84">
        <f>IFERROR(FIND("CORPO DE BOMBEIROS",consulta_completa__11[[#This Row],[14 - Inst. Atuando no Local]]),0)</f>
        <v>0</v>
      </c>
      <c r="CL383" s="84" t="str">
        <f t="shared" si="175"/>
        <v/>
      </c>
      <c r="CM383" s="84">
        <f>IFERROR(FIND("POLÍCIA RODOVIÁRIA",consulta_completa__11[[#This Row],[14 - Inst. Atuando no Local]]),0)</f>
        <v>0</v>
      </c>
      <c r="CN383" s="84" t="str">
        <f t="shared" si="176"/>
        <v/>
      </c>
      <c r="CO383" s="84">
        <f>IFERROR(FIND("POLÍCIA MILITAR",consulta_completa__11[[#This Row],[14 - Inst. Atuando no Local]]),0)</f>
        <v>0</v>
      </c>
      <c r="CP383" s="84" t="str">
        <f t="shared" si="177"/>
        <v/>
      </c>
      <c r="CQ383" s="84">
        <f>IFERROR(FIND("POLÍCIA CIVIL",consulta_completa__11[[#This Row],[14 - Inst. Atuando no Local]]),0)</f>
        <v>0</v>
      </c>
      <c r="CR383" s="84" t="str">
        <f t="shared" si="178"/>
        <v/>
      </c>
      <c r="CS383" s="84">
        <f>IFERROR(FIND("MARINHA DO BRASIL",consulta_completa__11[[#This Row],[14 - Inst. Atuando no Local]]),0)</f>
        <v>0</v>
      </c>
      <c r="CT383" s="84" t="str">
        <f t="shared" si="179"/>
        <v/>
      </c>
      <c r="CU383" s="84">
        <f>IFERROR(FIND("EMPRESA ESPECIALIZADA EM ATENDIMENTO",consulta_completa__11[[#This Row],[14 - Inst. Atuando no Local]]),0)</f>
        <v>0</v>
      </c>
      <c r="CV383" s="84" t="str">
        <f t="shared" si="180"/>
        <v/>
      </c>
      <c r="CW383" s="84">
        <f>IFERROR(FIND("IBAMA",consulta_completa__11[[#This Row],[14 - Inst. Atuando no Local]]),0)</f>
        <v>0</v>
      </c>
      <c r="CX383" s="84" t="str">
        <f t="shared" si="181"/>
        <v/>
      </c>
      <c r="CY383" s="84" t="str">
        <f>IF(consulta_completa__11[[#This Row],[14 - Inst. Atuando no Local]]="","X","")</f>
        <v/>
      </c>
      <c r="CZ383" s="84">
        <f>IFERROR(FIND("OUTRA (S)",consulta_completa__11[[#This Row],[14 - Inst. Atuando no Local]]),0)</f>
        <v>0</v>
      </c>
      <c r="DA383" s="84" t="str">
        <f t="shared" si="182"/>
        <v/>
      </c>
      <c r="DB383" s="35" t="str">
        <f t="shared" si="183"/>
        <v>Sim</v>
      </c>
      <c r="DC383" s="35" t="str">
        <f t="shared" si="184"/>
        <v>Não</v>
      </c>
      <c r="DD383" s="35" t="str">
        <f t="shared" si="185"/>
        <v>Sim</v>
      </c>
      <c r="DE383" s="87" t="str">
        <f t="shared" si="156"/>
        <v>Sem informação</v>
      </c>
    </row>
    <row r="384" spans="1:109">
      <c r="A384" s="14">
        <v>20256664822</v>
      </c>
      <c r="B384" s="1">
        <v>45814</v>
      </c>
      <c r="C384" t="s">
        <v>3615</v>
      </c>
      <c r="D384" t="s">
        <v>161</v>
      </c>
      <c r="E384" t="s">
        <v>286</v>
      </c>
      <c r="F384" t="s">
        <v>112</v>
      </c>
      <c r="G384" t="s">
        <v>646</v>
      </c>
      <c r="H384" t="s">
        <v>1029</v>
      </c>
      <c r="I384" t="s">
        <v>648</v>
      </c>
      <c r="J384" t="s">
        <v>113</v>
      </c>
      <c r="K384" t="s">
        <v>114</v>
      </c>
      <c r="L384" t="s">
        <v>114</v>
      </c>
      <c r="M384" t="s">
        <v>140</v>
      </c>
      <c r="N384" t="s">
        <v>185</v>
      </c>
      <c r="O384" t="s">
        <v>120</v>
      </c>
      <c r="P384" t="s">
        <v>200</v>
      </c>
      <c r="Q384" t="s">
        <v>143</v>
      </c>
      <c r="R384" t="s">
        <v>123</v>
      </c>
      <c r="S384" t="s">
        <v>113</v>
      </c>
      <c r="T384" t="s">
        <v>3616</v>
      </c>
      <c r="U384" t="s">
        <v>3617</v>
      </c>
      <c r="V384" t="s">
        <v>3618</v>
      </c>
      <c r="Z384" t="s">
        <v>3619</v>
      </c>
      <c r="AA384" t="s">
        <v>3620</v>
      </c>
      <c r="AB384" t="s">
        <v>3621</v>
      </c>
      <c r="AC384" t="s">
        <v>113</v>
      </c>
      <c r="AD384">
        <v>0</v>
      </c>
      <c r="AE384" t="s">
        <v>3622</v>
      </c>
      <c r="AF384" t="s">
        <v>113</v>
      </c>
      <c r="AG384" t="s">
        <v>113</v>
      </c>
      <c r="AH384" t="s">
        <v>131</v>
      </c>
      <c r="AI384" t="s">
        <v>131</v>
      </c>
      <c r="AJ384" t="s">
        <v>131</v>
      </c>
      <c r="AK384" t="s">
        <v>3623</v>
      </c>
      <c r="AL384" t="s">
        <v>113</v>
      </c>
      <c r="AM384" t="s">
        <v>787</v>
      </c>
      <c r="AN384" t="s">
        <v>3624</v>
      </c>
      <c r="AO384" t="s">
        <v>3625</v>
      </c>
      <c r="AP384">
        <v>1435001585</v>
      </c>
      <c r="AQ384" t="s">
        <v>789</v>
      </c>
      <c r="AR384" t="s">
        <v>113</v>
      </c>
      <c r="AS384" t="s">
        <v>113</v>
      </c>
      <c r="AT384" t="s">
        <v>113</v>
      </c>
      <c r="AU384" t="s">
        <v>113</v>
      </c>
      <c r="AW384" t="s">
        <v>113</v>
      </c>
      <c r="AX384" s="82">
        <f>IFERROR(FIND("Óbitos/feridos",consulta_completa__11[[#This Row],[13 - Ocorrências/Ambientes Atingidos]]),0)</f>
        <v>0</v>
      </c>
      <c r="AY384" s="83" t="str">
        <f t="shared" si="157"/>
        <v/>
      </c>
      <c r="AZ384" s="82">
        <f>IFERROR(FIND("População afetada/evacuada",consulta_completa__11[[#This Row],[13 - Ocorrências/Ambientes Atingidos]]),0)</f>
        <v>0</v>
      </c>
      <c r="BA384" s="82" t="str">
        <f t="shared" si="158"/>
        <v/>
      </c>
      <c r="BB384" s="82">
        <f>IFERROR(FIND("Suspensão de abastecimento de água",consulta_completa__11[[#This Row],[13 - Ocorrências/Ambientes Atingidos]]),0)</f>
        <v>0</v>
      </c>
      <c r="BC384" s="83" t="str">
        <f t="shared" si="186"/>
        <v/>
      </c>
      <c r="BD384" s="82">
        <f>IFERROR(FIND("Rio/córrego",consulta_completa__11[[#This Row],[13 - Ocorrências/Ambientes Atingidos]]),0)</f>
        <v>0</v>
      </c>
      <c r="BE384" s="83" t="str">
        <f t="shared" si="159"/>
        <v/>
      </c>
      <c r="BF384" s="82">
        <f>IFERROR(FIND("Lago",consulta_completa__11[[#This Row],[13 - Ocorrências/Ambientes Atingidos]]),0)</f>
        <v>0</v>
      </c>
      <c r="BG384" s="83" t="str">
        <f t="shared" si="160"/>
        <v/>
      </c>
      <c r="BH384" s="82">
        <f>IFERROR(FIND("Mar",consulta_completa__11[[#This Row],[13 - Ocorrências/Ambientes Atingidos]]),0)</f>
        <v>0</v>
      </c>
      <c r="BI384" s="83" t="str">
        <f t="shared" si="161"/>
        <v/>
      </c>
      <c r="BJ384" s="82">
        <f>IFERROR(FIND("Praia",consulta_completa__11[[#This Row],[13 - Ocorrências/Ambientes Atingidos]]),0)</f>
        <v>0</v>
      </c>
      <c r="BK384" s="83" t="str">
        <f t="shared" si="162"/>
        <v/>
      </c>
      <c r="BL384" s="82">
        <f>IFERROR(FIND("Solo",consulta_completa__11[[#This Row],[13 - Ocorrências/Ambientes Atingidos]]),0)</f>
        <v>1</v>
      </c>
      <c r="BM384" s="83" t="str">
        <f t="shared" si="163"/>
        <v>X</v>
      </c>
      <c r="BN384" s="82">
        <f>IFERROR(FIND("Águas subterrâneas",consulta_completa__11[[#This Row],[13 - Ocorrências/Ambientes Atingidos]]),0)</f>
        <v>0</v>
      </c>
      <c r="BO384" s="83" t="str">
        <f t="shared" si="164"/>
        <v/>
      </c>
      <c r="BP384" s="82">
        <f>IFERROR(FIND("Atmosfera",consulta_completa__11[[#This Row],[13 - Ocorrências/Ambientes Atingidos]]),0)</f>
        <v>0</v>
      </c>
      <c r="BQ384" s="83" t="str">
        <f t="shared" si="165"/>
        <v/>
      </c>
      <c r="BR384" s="82">
        <f>IFERROR(FIND("Flora",consulta_completa__11[[#This Row],[13 - Ocorrências/Ambientes Atingidos]]),0)</f>
        <v>0</v>
      </c>
      <c r="BS384" s="83" t="str">
        <f t="shared" si="166"/>
        <v/>
      </c>
      <c r="BT384" s="82">
        <f>IFERROR(FIND("Fauna",consulta_completa__11[[#This Row],[13 - Ocorrências/Ambientes Atingidos]]),0)</f>
        <v>0</v>
      </c>
      <c r="BU384" s="83" t="str">
        <f t="shared" si="167"/>
        <v/>
      </c>
      <c r="BV384" s="82">
        <f>IFERROR(FIND("UC federal",consulta_completa__11[[#This Row],[13 - Ocorrências/Ambientes Atingidos]]),0)</f>
        <v>0</v>
      </c>
      <c r="BW384" s="83" t="str">
        <f t="shared" si="168"/>
        <v/>
      </c>
      <c r="BX384" s="82">
        <f>IFERROR(FIND("UC estadual/municipal",consulta_completa__11[[#This Row],[13 - Ocorrências/Ambientes Atingidos]]),0)</f>
        <v>0</v>
      </c>
      <c r="BY384" s="83" t="str">
        <f t="shared" si="169"/>
        <v/>
      </c>
      <c r="BZ384" s="82">
        <f>IFERROR(FIND("Outro(s)",consulta_completa__11[[#This Row],[13 - Ocorrências/Ambientes Atingidos]]),0)</f>
        <v>0</v>
      </c>
      <c r="CA384" s="83" t="str">
        <f t="shared" si="170"/>
        <v/>
      </c>
      <c r="CB384" s="82">
        <f>IFERROR(FIND("Sem dano",consulta_completa__11[[#This Row],[13 - Ocorrências/Ambientes Atingidos]]),0)</f>
        <v>0</v>
      </c>
      <c r="CC384" s="83" t="str">
        <f t="shared" si="171"/>
        <v/>
      </c>
      <c r="CD384" s="82" t="str">
        <f>IF(consulta_completa__11[[#This Row],[13 - Ocorrências/Ambientes Atingidos]]="","X","")</f>
        <v/>
      </c>
      <c r="CE384" s="84">
        <f>IFERROR(FIND("IBAMA",consulta_completa__11[[#This Row],[14 - Inst. Atuando no Local]]),0)</f>
        <v>0</v>
      </c>
      <c r="CF384" s="84" t="str">
        <f t="shared" si="172"/>
        <v/>
      </c>
      <c r="CG384" s="84">
        <f>IFERROR(FIND("OEMA",consulta_completa__11[[#This Row],[14 - Inst. Atuando no Local]]),0)</f>
        <v>0</v>
      </c>
      <c r="CH384" s="84" t="str">
        <f t="shared" si="173"/>
        <v/>
      </c>
      <c r="CI384" s="84">
        <f>IFERROR(FIND("DEFESA CIVIL",consulta_completa__11[[#This Row],[14 - Inst. Atuando no Local]]),0)</f>
        <v>0</v>
      </c>
      <c r="CJ384" s="84" t="str">
        <f t="shared" si="174"/>
        <v/>
      </c>
      <c r="CK384" s="84">
        <f>IFERROR(FIND("CORPO DE BOMBEIROS",consulta_completa__11[[#This Row],[14 - Inst. Atuando no Local]]),0)</f>
        <v>0</v>
      </c>
      <c r="CL384" s="84" t="str">
        <f t="shared" si="175"/>
        <v/>
      </c>
      <c r="CM384" s="84">
        <f>IFERROR(FIND("POLÍCIA RODOVIÁRIA",consulta_completa__11[[#This Row],[14 - Inst. Atuando no Local]]),0)</f>
        <v>0</v>
      </c>
      <c r="CN384" s="84" t="str">
        <f t="shared" si="176"/>
        <v/>
      </c>
      <c r="CO384" s="84">
        <f>IFERROR(FIND("POLÍCIA MILITAR",consulta_completa__11[[#This Row],[14 - Inst. Atuando no Local]]),0)</f>
        <v>0</v>
      </c>
      <c r="CP384" s="84" t="str">
        <f t="shared" si="177"/>
        <v/>
      </c>
      <c r="CQ384" s="84">
        <f>IFERROR(FIND("POLÍCIA CIVIL",consulta_completa__11[[#This Row],[14 - Inst. Atuando no Local]]),0)</f>
        <v>0</v>
      </c>
      <c r="CR384" s="84" t="str">
        <f t="shared" si="178"/>
        <v/>
      </c>
      <c r="CS384" s="84">
        <f>IFERROR(FIND("MARINHA DO BRASIL",consulta_completa__11[[#This Row],[14 - Inst. Atuando no Local]]),0)</f>
        <v>0</v>
      </c>
      <c r="CT384" s="84" t="str">
        <f t="shared" si="179"/>
        <v/>
      </c>
      <c r="CU384" s="84">
        <f>IFERROR(FIND("EMPRESA ESPECIALIZADA EM ATENDIMENTO",consulta_completa__11[[#This Row],[14 - Inst. Atuando no Local]]),0)</f>
        <v>0</v>
      </c>
      <c r="CV384" s="84" t="str">
        <f t="shared" si="180"/>
        <v/>
      </c>
      <c r="CW384" s="84">
        <f>IFERROR(FIND("IBAMA",consulta_completa__11[[#This Row],[14 - Inst. Atuando no Local]]),0)</f>
        <v>0</v>
      </c>
      <c r="CX384" s="84" t="str">
        <f t="shared" si="181"/>
        <v/>
      </c>
      <c r="CY384" s="84" t="str">
        <f>IF(consulta_completa__11[[#This Row],[14 - Inst. Atuando no Local]]="","X","")</f>
        <v/>
      </c>
      <c r="CZ384" s="84">
        <f>IFERROR(FIND("OUTRA (S)",consulta_completa__11[[#This Row],[14 - Inst. Atuando no Local]]),0)</f>
        <v>0</v>
      </c>
      <c r="DA384" s="84" t="str">
        <f t="shared" si="182"/>
        <v/>
      </c>
      <c r="DB384" s="35" t="str">
        <f t="shared" si="183"/>
        <v>Sim</v>
      </c>
      <c r="DC384" s="35" t="str">
        <f t="shared" si="184"/>
        <v>Não</v>
      </c>
      <c r="DD384" s="35" t="str">
        <f t="shared" si="185"/>
        <v>Sim</v>
      </c>
      <c r="DE384" s="87" t="str">
        <f t="shared" si="156"/>
        <v>Sem informação</v>
      </c>
    </row>
    <row r="385" spans="1:109">
      <c r="A385" s="14">
        <v>202561039618</v>
      </c>
      <c r="B385" s="1">
        <v>45814</v>
      </c>
      <c r="C385" t="s">
        <v>3626</v>
      </c>
      <c r="D385" t="s">
        <v>180</v>
      </c>
      <c r="E385" t="s">
        <v>286</v>
      </c>
      <c r="F385" t="s">
        <v>163</v>
      </c>
      <c r="G385" t="s">
        <v>287</v>
      </c>
      <c r="H385" t="s">
        <v>113</v>
      </c>
      <c r="I385" t="s">
        <v>113</v>
      </c>
      <c r="J385" t="s">
        <v>113</v>
      </c>
      <c r="K385" t="s">
        <v>114</v>
      </c>
      <c r="L385" t="s">
        <v>114</v>
      </c>
      <c r="M385" t="s">
        <v>140</v>
      </c>
      <c r="N385" t="s">
        <v>141</v>
      </c>
      <c r="O385" t="s">
        <v>185</v>
      </c>
      <c r="P385" t="s">
        <v>200</v>
      </c>
      <c r="Q385" t="s">
        <v>122</v>
      </c>
      <c r="R385" t="s">
        <v>123</v>
      </c>
      <c r="S385" t="s">
        <v>113</v>
      </c>
      <c r="T385" t="s">
        <v>3627</v>
      </c>
      <c r="U385" t="s">
        <v>113</v>
      </c>
      <c r="V385" t="s">
        <v>3628</v>
      </c>
      <c r="Z385" t="s">
        <v>3629</v>
      </c>
      <c r="AA385" t="s">
        <v>3630</v>
      </c>
      <c r="AB385" t="s">
        <v>113</v>
      </c>
      <c r="AC385" t="s">
        <v>113</v>
      </c>
      <c r="AE385" t="s">
        <v>113</v>
      </c>
      <c r="AF385" t="s">
        <v>113</v>
      </c>
      <c r="AG385" t="s">
        <v>113</v>
      </c>
      <c r="AH385" t="s">
        <v>131</v>
      </c>
      <c r="AI385" t="s">
        <v>132</v>
      </c>
      <c r="AJ385" t="s">
        <v>131</v>
      </c>
      <c r="AK385" t="s">
        <v>3631</v>
      </c>
      <c r="AL385" t="s">
        <v>3632</v>
      </c>
      <c r="AM385" t="s">
        <v>3633</v>
      </c>
      <c r="AN385" t="s">
        <v>265</v>
      </c>
      <c r="AO385" t="s">
        <v>266</v>
      </c>
      <c r="AQ385" t="s">
        <v>3634</v>
      </c>
      <c r="AR385" t="s">
        <v>113</v>
      </c>
      <c r="AS385" t="s">
        <v>113</v>
      </c>
      <c r="AT385" t="s">
        <v>113</v>
      </c>
      <c r="AU385" t="s">
        <v>113</v>
      </c>
      <c r="AW385" t="s">
        <v>113</v>
      </c>
      <c r="AX385" s="82">
        <f>IFERROR(FIND("Óbitos/feridos",consulta_completa__11[[#This Row],[13 - Ocorrências/Ambientes Atingidos]]),0)</f>
        <v>0</v>
      </c>
      <c r="AY385" s="83" t="str">
        <f t="shared" si="157"/>
        <v/>
      </c>
      <c r="AZ385" s="82">
        <f>IFERROR(FIND("População afetada/evacuada",consulta_completa__11[[#This Row],[13 - Ocorrências/Ambientes Atingidos]]),0)</f>
        <v>0</v>
      </c>
      <c r="BA385" s="82" t="str">
        <f t="shared" si="158"/>
        <v/>
      </c>
      <c r="BB385" s="82">
        <f>IFERROR(FIND("Suspensão de abastecimento de água",consulta_completa__11[[#This Row],[13 - Ocorrências/Ambientes Atingidos]]),0)</f>
        <v>0</v>
      </c>
      <c r="BC385" s="83" t="str">
        <f t="shared" si="186"/>
        <v/>
      </c>
      <c r="BD385" s="82">
        <f>IFERROR(FIND("Rio/córrego",consulta_completa__11[[#This Row],[13 - Ocorrências/Ambientes Atingidos]]),0)</f>
        <v>0</v>
      </c>
      <c r="BE385" s="83" t="str">
        <f t="shared" si="159"/>
        <v/>
      </c>
      <c r="BF385" s="82">
        <f>IFERROR(FIND("Lago",consulta_completa__11[[#This Row],[13 - Ocorrências/Ambientes Atingidos]]),0)</f>
        <v>0</v>
      </c>
      <c r="BG385" s="83" t="str">
        <f t="shared" si="160"/>
        <v/>
      </c>
      <c r="BH385" s="82">
        <f>IFERROR(FIND("Mar",consulta_completa__11[[#This Row],[13 - Ocorrências/Ambientes Atingidos]]),0)</f>
        <v>0</v>
      </c>
      <c r="BI385" s="83" t="str">
        <f t="shared" si="161"/>
        <v/>
      </c>
      <c r="BJ385" s="82">
        <f>IFERROR(FIND("Praia",consulta_completa__11[[#This Row],[13 - Ocorrências/Ambientes Atingidos]]),0)</f>
        <v>0</v>
      </c>
      <c r="BK385" s="83" t="str">
        <f t="shared" si="162"/>
        <v/>
      </c>
      <c r="BL385" s="82">
        <f>IFERROR(FIND("Solo",consulta_completa__11[[#This Row],[13 - Ocorrências/Ambientes Atingidos]]),0)</f>
        <v>1</v>
      </c>
      <c r="BM385" s="83" t="str">
        <f t="shared" si="163"/>
        <v>X</v>
      </c>
      <c r="BN385" s="82">
        <f>IFERROR(FIND("Águas subterrâneas",consulta_completa__11[[#This Row],[13 - Ocorrências/Ambientes Atingidos]]),0)</f>
        <v>0</v>
      </c>
      <c r="BO385" s="83" t="str">
        <f t="shared" si="164"/>
        <v/>
      </c>
      <c r="BP385" s="82">
        <f>IFERROR(FIND("Atmosfera",consulta_completa__11[[#This Row],[13 - Ocorrências/Ambientes Atingidos]]),0)</f>
        <v>0</v>
      </c>
      <c r="BQ385" s="83" t="str">
        <f t="shared" si="165"/>
        <v/>
      </c>
      <c r="BR385" s="82">
        <f>IFERROR(FIND("Flora",consulta_completa__11[[#This Row],[13 - Ocorrências/Ambientes Atingidos]]),0)</f>
        <v>0</v>
      </c>
      <c r="BS385" s="83" t="str">
        <f t="shared" si="166"/>
        <v/>
      </c>
      <c r="BT385" s="82">
        <f>IFERROR(FIND("Fauna",consulta_completa__11[[#This Row],[13 - Ocorrências/Ambientes Atingidos]]),0)</f>
        <v>0</v>
      </c>
      <c r="BU385" s="83" t="str">
        <f t="shared" si="167"/>
        <v/>
      </c>
      <c r="BV385" s="82">
        <f>IFERROR(FIND("UC federal",consulta_completa__11[[#This Row],[13 - Ocorrências/Ambientes Atingidos]]),0)</f>
        <v>0</v>
      </c>
      <c r="BW385" s="83" t="str">
        <f t="shared" si="168"/>
        <v/>
      </c>
      <c r="BX385" s="82">
        <f>IFERROR(FIND("UC estadual/municipal",consulta_completa__11[[#This Row],[13 - Ocorrências/Ambientes Atingidos]]),0)</f>
        <v>0</v>
      </c>
      <c r="BY385" s="83" t="str">
        <f t="shared" si="169"/>
        <v/>
      </c>
      <c r="BZ385" s="82">
        <f>IFERROR(FIND("Outro(s)",consulta_completa__11[[#This Row],[13 - Ocorrências/Ambientes Atingidos]]),0)</f>
        <v>0</v>
      </c>
      <c r="CA385" s="83" t="str">
        <f t="shared" si="170"/>
        <v/>
      </c>
      <c r="CB385" s="82">
        <f>IFERROR(FIND("Sem dano",consulta_completa__11[[#This Row],[13 - Ocorrências/Ambientes Atingidos]]),0)</f>
        <v>0</v>
      </c>
      <c r="CC385" s="83" t="str">
        <f t="shared" si="171"/>
        <v/>
      </c>
      <c r="CD385" s="82" t="str">
        <f>IF(consulta_completa__11[[#This Row],[13 - Ocorrências/Ambientes Atingidos]]="","X","")</f>
        <v/>
      </c>
      <c r="CE385" s="84">
        <f>IFERROR(FIND("IBAMA",consulta_completa__11[[#This Row],[14 - Inst. Atuando no Local]]),0)</f>
        <v>0</v>
      </c>
      <c r="CF385" s="84" t="str">
        <f t="shared" si="172"/>
        <v/>
      </c>
      <c r="CG385" s="84">
        <f>IFERROR(FIND("OEMA",consulta_completa__11[[#This Row],[14 - Inst. Atuando no Local]]),0)</f>
        <v>0</v>
      </c>
      <c r="CH385" s="84" t="str">
        <f t="shared" si="173"/>
        <v/>
      </c>
      <c r="CI385" s="84">
        <f>IFERROR(FIND("DEFESA CIVIL",consulta_completa__11[[#This Row],[14 - Inst. Atuando no Local]]),0)</f>
        <v>0</v>
      </c>
      <c r="CJ385" s="84" t="str">
        <f t="shared" si="174"/>
        <v/>
      </c>
      <c r="CK385" s="84">
        <f>IFERROR(FIND("CORPO DE BOMBEIROS",consulta_completa__11[[#This Row],[14 - Inst. Atuando no Local]]),0)</f>
        <v>0</v>
      </c>
      <c r="CL385" s="84" t="str">
        <f t="shared" si="175"/>
        <v/>
      </c>
      <c r="CM385" s="84">
        <f>IFERROR(FIND("POLÍCIA RODOVIÁRIA",consulta_completa__11[[#This Row],[14 - Inst. Atuando no Local]]),0)</f>
        <v>0</v>
      </c>
      <c r="CN385" s="84" t="str">
        <f t="shared" si="176"/>
        <v/>
      </c>
      <c r="CO385" s="84">
        <f>IFERROR(FIND("POLÍCIA MILITAR",consulta_completa__11[[#This Row],[14 - Inst. Atuando no Local]]),0)</f>
        <v>0</v>
      </c>
      <c r="CP385" s="84" t="str">
        <f t="shared" si="177"/>
        <v/>
      </c>
      <c r="CQ385" s="84">
        <f>IFERROR(FIND("POLÍCIA CIVIL",consulta_completa__11[[#This Row],[14 - Inst. Atuando no Local]]),0)</f>
        <v>0</v>
      </c>
      <c r="CR385" s="84" t="str">
        <f t="shared" si="178"/>
        <v/>
      </c>
      <c r="CS385" s="84">
        <f>IFERROR(FIND("MARINHA DO BRASIL",consulta_completa__11[[#This Row],[14 - Inst. Atuando no Local]]),0)</f>
        <v>0</v>
      </c>
      <c r="CT385" s="84" t="str">
        <f t="shared" si="179"/>
        <v/>
      </c>
      <c r="CU385" s="84">
        <f>IFERROR(FIND("EMPRESA ESPECIALIZADA EM ATENDIMENTO",consulta_completa__11[[#This Row],[14 - Inst. Atuando no Local]]),0)</f>
        <v>0</v>
      </c>
      <c r="CV385" s="84" t="str">
        <f t="shared" si="180"/>
        <v/>
      </c>
      <c r="CW385" s="84">
        <f>IFERROR(FIND("IBAMA",consulta_completa__11[[#This Row],[14 - Inst. Atuando no Local]]),0)</f>
        <v>0</v>
      </c>
      <c r="CX385" s="84" t="str">
        <f t="shared" si="181"/>
        <v/>
      </c>
      <c r="CY385" s="84" t="str">
        <f>IF(consulta_completa__11[[#This Row],[14 - Inst. Atuando no Local]]="","X","")</f>
        <v/>
      </c>
      <c r="CZ385" s="84">
        <f>IFERROR(FIND("OUTRA (S)",consulta_completa__11[[#This Row],[14 - Inst. Atuando no Local]]),0)</f>
        <v>0</v>
      </c>
      <c r="DA385" s="84" t="str">
        <f t="shared" si="182"/>
        <v/>
      </c>
      <c r="DB385" s="35" t="str">
        <f t="shared" si="183"/>
        <v>Sim</v>
      </c>
      <c r="DC385" s="35" t="str">
        <f t="shared" si="184"/>
        <v>Não</v>
      </c>
      <c r="DD385" s="35" t="str">
        <f t="shared" si="185"/>
        <v>Sim</v>
      </c>
      <c r="DE385" s="87" t="str">
        <f t="shared" si="156"/>
        <v>Sem informação</v>
      </c>
    </row>
    <row r="386" spans="1:109">
      <c r="A386" s="14">
        <v>202561046850</v>
      </c>
      <c r="B386" s="1">
        <v>45814</v>
      </c>
      <c r="C386" t="s">
        <v>3635</v>
      </c>
      <c r="D386" t="s">
        <v>180</v>
      </c>
      <c r="E386" t="s">
        <v>286</v>
      </c>
      <c r="F386" t="s">
        <v>163</v>
      </c>
      <c r="G386" t="s">
        <v>113</v>
      </c>
      <c r="H386" t="s">
        <v>114</v>
      </c>
      <c r="I386" t="s">
        <v>114</v>
      </c>
      <c r="J386" t="s">
        <v>3636</v>
      </c>
      <c r="K386" t="s">
        <v>113</v>
      </c>
      <c r="L386" t="s">
        <v>113</v>
      </c>
      <c r="M386" t="s">
        <v>140</v>
      </c>
      <c r="N386" t="s">
        <v>141</v>
      </c>
      <c r="O386" t="s">
        <v>185</v>
      </c>
      <c r="P386" t="s">
        <v>200</v>
      </c>
      <c r="Q386" t="s">
        <v>167</v>
      </c>
      <c r="R386" t="s">
        <v>123</v>
      </c>
      <c r="S386" t="s">
        <v>113</v>
      </c>
      <c r="T386" t="s">
        <v>3637</v>
      </c>
      <c r="U386" t="s">
        <v>3638</v>
      </c>
      <c r="V386" t="s">
        <v>3639</v>
      </c>
      <c r="Z386" t="s">
        <v>3640</v>
      </c>
      <c r="AA386" t="s">
        <v>113</v>
      </c>
      <c r="AB386" t="s">
        <v>113</v>
      </c>
      <c r="AC386" t="s">
        <v>113</v>
      </c>
      <c r="AE386" t="s">
        <v>3641</v>
      </c>
      <c r="AF386" t="s">
        <v>113</v>
      </c>
      <c r="AG386" t="s">
        <v>113</v>
      </c>
      <c r="AH386" t="s">
        <v>131</v>
      </c>
      <c r="AI386" t="s">
        <v>132</v>
      </c>
      <c r="AJ386" t="s">
        <v>131</v>
      </c>
      <c r="AK386" t="s">
        <v>3642</v>
      </c>
      <c r="AL386" t="s">
        <v>113</v>
      </c>
      <c r="AM386" t="s">
        <v>3633</v>
      </c>
      <c r="AN386" t="s">
        <v>265</v>
      </c>
      <c r="AO386" t="s">
        <v>266</v>
      </c>
      <c r="AQ386" t="s">
        <v>3634</v>
      </c>
      <c r="AR386" t="s">
        <v>113</v>
      </c>
      <c r="AS386" t="s">
        <v>113</v>
      </c>
      <c r="AT386" t="s">
        <v>113</v>
      </c>
      <c r="AU386" t="s">
        <v>113</v>
      </c>
      <c r="AW386" t="s">
        <v>113</v>
      </c>
      <c r="AX386" s="82">
        <f>IFERROR(FIND("Óbitos/feridos",consulta_completa__11[[#This Row],[13 - Ocorrências/Ambientes Atingidos]]),0)</f>
        <v>0</v>
      </c>
      <c r="AY386" s="83" t="str">
        <f t="shared" si="157"/>
        <v/>
      </c>
      <c r="AZ386" s="82">
        <f>IFERROR(FIND("População afetada/evacuada",consulta_completa__11[[#This Row],[13 - Ocorrências/Ambientes Atingidos]]),0)</f>
        <v>0</v>
      </c>
      <c r="BA386" s="82" t="str">
        <f t="shared" si="158"/>
        <v/>
      </c>
      <c r="BB386" s="82">
        <f>IFERROR(FIND("Suspensão de abastecimento de água",consulta_completa__11[[#This Row],[13 - Ocorrências/Ambientes Atingidos]]),0)</f>
        <v>0</v>
      </c>
      <c r="BC386" s="83" t="str">
        <f t="shared" si="186"/>
        <v/>
      </c>
      <c r="BD386" s="82">
        <f>IFERROR(FIND("Rio/córrego",consulta_completa__11[[#This Row],[13 - Ocorrências/Ambientes Atingidos]]),0)</f>
        <v>0</v>
      </c>
      <c r="BE386" s="83" t="str">
        <f t="shared" si="159"/>
        <v/>
      </c>
      <c r="BF386" s="82">
        <f>IFERROR(FIND("Lago",consulta_completa__11[[#This Row],[13 - Ocorrências/Ambientes Atingidos]]),0)</f>
        <v>0</v>
      </c>
      <c r="BG386" s="83" t="str">
        <f t="shared" si="160"/>
        <v/>
      </c>
      <c r="BH386" s="82">
        <f>IFERROR(FIND("Mar",consulta_completa__11[[#This Row],[13 - Ocorrências/Ambientes Atingidos]]),0)</f>
        <v>0</v>
      </c>
      <c r="BI386" s="83" t="str">
        <f t="shared" si="161"/>
        <v/>
      </c>
      <c r="BJ386" s="82">
        <f>IFERROR(FIND("Praia",consulta_completa__11[[#This Row],[13 - Ocorrências/Ambientes Atingidos]]),0)</f>
        <v>0</v>
      </c>
      <c r="BK386" s="83" t="str">
        <f t="shared" si="162"/>
        <v/>
      </c>
      <c r="BL386" s="82">
        <f>IFERROR(FIND("Solo",consulta_completa__11[[#This Row],[13 - Ocorrências/Ambientes Atingidos]]),0)</f>
        <v>1</v>
      </c>
      <c r="BM386" s="83" t="str">
        <f t="shared" si="163"/>
        <v>X</v>
      </c>
      <c r="BN386" s="82">
        <f>IFERROR(FIND("Águas subterrâneas",consulta_completa__11[[#This Row],[13 - Ocorrências/Ambientes Atingidos]]),0)</f>
        <v>0</v>
      </c>
      <c r="BO386" s="83" t="str">
        <f t="shared" si="164"/>
        <v/>
      </c>
      <c r="BP386" s="82">
        <f>IFERROR(FIND("Atmosfera",consulta_completa__11[[#This Row],[13 - Ocorrências/Ambientes Atingidos]]),0)</f>
        <v>0</v>
      </c>
      <c r="BQ386" s="83" t="str">
        <f t="shared" si="165"/>
        <v/>
      </c>
      <c r="BR386" s="82">
        <f>IFERROR(FIND("Flora",consulta_completa__11[[#This Row],[13 - Ocorrências/Ambientes Atingidos]]),0)</f>
        <v>0</v>
      </c>
      <c r="BS386" s="83" t="str">
        <f t="shared" si="166"/>
        <v/>
      </c>
      <c r="BT386" s="82">
        <f>IFERROR(FIND("Fauna",consulta_completa__11[[#This Row],[13 - Ocorrências/Ambientes Atingidos]]),0)</f>
        <v>0</v>
      </c>
      <c r="BU386" s="83" t="str">
        <f t="shared" si="167"/>
        <v/>
      </c>
      <c r="BV386" s="82">
        <f>IFERROR(FIND("UC federal",consulta_completa__11[[#This Row],[13 - Ocorrências/Ambientes Atingidos]]),0)</f>
        <v>0</v>
      </c>
      <c r="BW386" s="83" t="str">
        <f t="shared" si="168"/>
        <v/>
      </c>
      <c r="BX386" s="82">
        <f>IFERROR(FIND("UC estadual/municipal",consulta_completa__11[[#This Row],[13 - Ocorrências/Ambientes Atingidos]]),0)</f>
        <v>0</v>
      </c>
      <c r="BY386" s="83" t="str">
        <f t="shared" si="169"/>
        <v/>
      </c>
      <c r="BZ386" s="82">
        <f>IFERROR(FIND("Outro(s)",consulta_completa__11[[#This Row],[13 - Ocorrências/Ambientes Atingidos]]),0)</f>
        <v>0</v>
      </c>
      <c r="CA386" s="83" t="str">
        <f t="shared" si="170"/>
        <v/>
      </c>
      <c r="CB386" s="82">
        <f>IFERROR(FIND("Sem dano",consulta_completa__11[[#This Row],[13 - Ocorrências/Ambientes Atingidos]]),0)</f>
        <v>0</v>
      </c>
      <c r="CC386" s="83" t="str">
        <f t="shared" si="171"/>
        <v/>
      </c>
      <c r="CD386" s="82" t="str">
        <f>IF(consulta_completa__11[[#This Row],[13 - Ocorrências/Ambientes Atingidos]]="","X","")</f>
        <v/>
      </c>
      <c r="CE386" s="84">
        <f>IFERROR(FIND("IBAMA",consulta_completa__11[[#This Row],[14 - Inst. Atuando no Local]]),0)</f>
        <v>0</v>
      </c>
      <c r="CF386" s="84" t="str">
        <f t="shared" si="172"/>
        <v/>
      </c>
      <c r="CG386" s="84">
        <f>IFERROR(FIND("OEMA",consulta_completa__11[[#This Row],[14 - Inst. Atuando no Local]]),0)</f>
        <v>0</v>
      </c>
      <c r="CH386" s="84" t="str">
        <f t="shared" si="173"/>
        <v/>
      </c>
      <c r="CI386" s="84">
        <f>IFERROR(FIND("DEFESA CIVIL",consulta_completa__11[[#This Row],[14 - Inst. Atuando no Local]]),0)</f>
        <v>0</v>
      </c>
      <c r="CJ386" s="84" t="str">
        <f t="shared" si="174"/>
        <v/>
      </c>
      <c r="CK386" s="84">
        <f>IFERROR(FIND("CORPO DE BOMBEIROS",consulta_completa__11[[#This Row],[14 - Inst. Atuando no Local]]),0)</f>
        <v>0</v>
      </c>
      <c r="CL386" s="84" t="str">
        <f t="shared" si="175"/>
        <v/>
      </c>
      <c r="CM386" s="84">
        <f>IFERROR(FIND("POLÍCIA RODOVIÁRIA",consulta_completa__11[[#This Row],[14 - Inst. Atuando no Local]]),0)</f>
        <v>0</v>
      </c>
      <c r="CN386" s="84" t="str">
        <f t="shared" si="176"/>
        <v/>
      </c>
      <c r="CO386" s="84">
        <f>IFERROR(FIND("POLÍCIA MILITAR",consulta_completa__11[[#This Row],[14 - Inst. Atuando no Local]]),0)</f>
        <v>0</v>
      </c>
      <c r="CP386" s="84" t="str">
        <f t="shared" si="177"/>
        <v/>
      </c>
      <c r="CQ386" s="84">
        <f>IFERROR(FIND("POLÍCIA CIVIL",consulta_completa__11[[#This Row],[14 - Inst. Atuando no Local]]),0)</f>
        <v>0</v>
      </c>
      <c r="CR386" s="84" t="str">
        <f t="shared" si="178"/>
        <v/>
      </c>
      <c r="CS386" s="84">
        <f>IFERROR(FIND("MARINHA DO BRASIL",consulta_completa__11[[#This Row],[14 - Inst. Atuando no Local]]),0)</f>
        <v>0</v>
      </c>
      <c r="CT386" s="84" t="str">
        <f t="shared" si="179"/>
        <v/>
      </c>
      <c r="CU386" s="84">
        <f>IFERROR(FIND("EMPRESA ESPECIALIZADA EM ATENDIMENTO",consulta_completa__11[[#This Row],[14 - Inst. Atuando no Local]]),0)</f>
        <v>0</v>
      </c>
      <c r="CV386" s="84" t="str">
        <f t="shared" si="180"/>
        <v/>
      </c>
      <c r="CW386" s="84">
        <f>IFERROR(FIND("IBAMA",consulta_completa__11[[#This Row],[14 - Inst. Atuando no Local]]),0)</f>
        <v>0</v>
      </c>
      <c r="CX386" s="84" t="str">
        <f t="shared" si="181"/>
        <v/>
      </c>
      <c r="CY386" s="84" t="str">
        <f>IF(consulta_completa__11[[#This Row],[14 - Inst. Atuando no Local]]="","X","")</f>
        <v/>
      </c>
      <c r="CZ386" s="84">
        <f>IFERROR(FIND("OUTRA (S)",consulta_completa__11[[#This Row],[14 - Inst. Atuando no Local]]),0)</f>
        <v>0</v>
      </c>
      <c r="DA386" s="84" t="str">
        <f t="shared" si="182"/>
        <v/>
      </c>
      <c r="DB386" s="35" t="str">
        <f t="shared" si="183"/>
        <v>Sim</v>
      </c>
      <c r="DC386" s="35" t="str">
        <f t="shared" si="184"/>
        <v>Não</v>
      </c>
      <c r="DD386" s="35" t="str">
        <f t="shared" si="185"/>
        <v>Sim</v>
      </c>
      <c r="DE386" s="87" t="str">
        <f t="shared" ref="DE386:DE451" si="187">IF(AD386=1,"Federal",IF(AD386=2,"Estadual",IF(AD386=0,"Sem informação","")))</f>
        <v>Sem informação</v>
      </c>
    </row>
    <row r="387" spans="1:109">
      <c r="A387" s="14">
        <v>202561136017</v>
      </c>
      <c r="B387" s="1">
        <v>45814</v>
      </c>
      <c r="C387" t="s">
        <v>3643</v>
      </c>
      <c r="D387" t="s">
        <v>180</v>
      </c>
      <c r="E387" t="s">
        <v>286</v>
      </c>
      <c r="F387" t="s">
        <v>139</v>
      </c>
      <c r="G387" t="s">
        <v>1328</v>
      </c>
      <c r="H387" t="s">
        <v>113</v>
      </c>
      <c r="I387" t="s">
        <v>113</v>
      </c>
      <c r="J387" t="s">
        <v>113</v>
      </c>
      <c r="K387" t="s">
        <v>114</v>
      </c>
      <c r="L387" t="s">
        <v>114</v>
      </c>
      <c r="M387" t="s">
        <v>3169</v>
      </c>
      <c r="N387" t="s">
        <v>2139</v>
      </c>
      <c r="O387" t="s">
        <v>2537</v>
      </c>
      <c r="P387" t="s">
        <v>200</v>
      </c>
      <c r="Q387" t="s">
        <v>167</v>
      </c>
      <c r="R387" t="s">
        <v>123</v>
      </c>
      <c r="S387" t="s">
        <v>113</v>
      </c>
      <c r="T387" t="s">
        <v>3644</v>
      </c>
      <c r="U387" t="s">
        <v>113</v>
      </c>
      <c r="V387" t="s">
        <v>113</v>
      </c>
      <c r="Z387" t="s">
        <v>3645</v>
      </c>
      <c r="AA387" t="s">
        <v>3646</v>
      </c>
      <c r="AB387" t="s">
        <v>113</v>
      </c>
      <c r="AC387" t="s">
        <v>113</v>
      </c>
      <c r="AE387" t="s">
        <v>3647</v>
      </c>
      <c r="AF387" t="s">
        <v>113</v>
      </c>
      <c r="AG387" t="s">
        <v>113</v>
      </c>
      <c r="AH387" t="s">
        <v>194</v>
      </c>
      <c r="AI387" t="s">
        <v>132</v>
      </c>
      <c r="AJ387" t="s">
        <v>131</v>
      </c>
      <c r="AK387" t="s">
        <v>3647</v>
      </c>
      <c r="AL387" t="s">
        <v>3648</v>
      </c>
      <c r="AM387" t="s">
        <v>3633</v>
      </c>
      <c r="AN387" t="s">
        <v>265</v>
      </c>
      <c r="AO387" t="s">
        <v>266</v>
      </c>
      <c r="AQ387" t="s">
        <v>3634</v>
      </c>
      <c r="AR387" t="s">
        <v>113</v>
      </c>
      <c r="AS387" t="s">
        <v>113</v>
      </c>
      <c r="AT387" t="s">
        <v>113</v>
      </c>
      <c r="AU387" t="s">
        <v>113</v>
      </c>
      <c r="AW387" t="s">
        <v>113</v>
      </c>
      <c r="AX387" s="82">
        <f>IFERROR(FIND("Óbitos/feridos",consulta_completa__11[[#This Row],[13 - Ocorrências/Ambientes Atingidos]]),0)</f>
        <v>0</v>
      </c>
      <c r="AY387" s="83" t="str">
        <f t="shared" ref="AY387:AY450" si="188">IF(AX387=0,"","X")</f>
        <v/>
      </c>
      <c r="AZ387" s="82">
        <f>IFERROR(FIND("População afetada/evacuada",consulta_completa__11[[#This Row],[13 - Ocorrências/Ambientes Atingidos]]),0)</f>
        <v>0</v>
      </c>
      <c r="BA387" s="82" t="str">
        <f t="shared" ref="BA387:BA450" si="189">IF(AZ387=0,"","X")</f>
        <v/>
      </c>
      <c r="BB387" s="82">
        <f>IFERROR(FIND("Suspensão de abastecimento de água",consulta_completa__11[[#This Row],[13 - Ocorrências/Ambientes Atingidos]]),0)</f>
        <v>0</v>
      </c>
      <c r="BC387" s="83" t="str">
        <f t="shared" si="186"/>
        <v/>
      </c>
      <c r="BD387" s="82">
        <f>IFERROR(FIND("Rio/córrego",consulta_completa__11[[#This Row],[13 - Ocorrências/Ambientes Atingidos]]),0)</f>
        <v>0</v>
      </c>
      <c r="BE387" s="83" t="str">
        <f t="shared" ref="BE387:BE450" si="190">IF(BD387=0,"","X")</f>
        <v/>
      </c>
      <c r="BF387" s="82">
        <f>IFERROR(FIND("Lago",consulta_completa__11[[#This Row],[13 - Ocorrências/Ambientes Atingidos]]),0)</f>
        <v>0</v>
      </c>
      <c r="BG387" s="83" t="str">
        <f t="shared" ref="BG387:BG450" si="191">IF(BF387=0,"","X")</f>
        <v/>
      </c>
      <c r="BH387" s="82">
        <f>IFERROR(FIND("Mar",consulta_completa__11[[#This Row],[13 - Ocorrências/Ambientes Atingidos]]),0)</f>
        <v>0</v>
      </c>
      <c r="BI387" s="83" t="str">
        <f t="shared" ref="BI387:BI450" si="192">IF(BH387=0,"","X")</f>
        <v/>
      </c>
      <c r="BJ387" s="82">
        <f>IFERROR(FIND("Praia",consulta_completa__11[[#This Row],[13 - Ocorrências/Ambientes Atingidos]]),0)</f>
        <v>0</v>
      </c>
      <c r="BK387" s="83" t="str">
        <f t="shared" ref="BK387:BK450" si="193">IF(BJ387=0,"","X")</f>
        <v/>
      </c>
      <c r="BL387" s="82">
        <f>IFERROR(FIND("Solo",consulta_completa__11[[#This Row],[13 - Ocorrências/Ambientes Atingidos]]),0)</f>
        <v>1</v>
      </c>
      <c r="BM387" s="83" t="str">
        <f t="shared" ref="BM387:BM450" si="194">IF(BL387=0,"","X")</f>
        <v>X</v>
      </c>
      <c r="BN387" s="82">
        <f>IFERROR(FIND("Águas subterrâneas",consulta_completa__11[[#This Row],[13 - Ocorrências/Ambientes Atingidos]]),0)</f>
        <v>0</v>
      </c>
      <c r="BO387" s="83" t="str">
        <f t="shared" ref="BO387:BO450" si="195">IF(BN387=0,"","X")</f>
        <v/>
      </c>
      <c r="BP387" s="82">
        <f>IFERROR(FIND("Atmosfera",consulta_completa__11[[#This Row],[13 - Ocorrências/Ambientes Atingidos]]),0)</f>
        <v>7</v>
      </c>
      <c r="BQ387" s="83" t="str">
        <f t="shared" ref="BQ387:BQ450" si="196">IF(BP387=0,"","X")</f>
        <v>X</v>
      </c>
      <c r="BR387" s="82">
        <f>IFERROR(FIND("Flora",consulta_completa__11[[#This Row],[13 - Ocorrências/Ambientes Atingidos]]),0)</f>
        <v>0</v>
      </c>
      <c r="BS387" s="83" t="str">
        <f t="shared" ref="BS387:BS450" si="197">IF(BR387=0,"","X")</f>
        <v/>
      </c>
      <c r="BT387" s="82">
        <f>IFERROR(FIND("Fauna",consulta_completa__11[[#This Row],[13 - Ocorrências/Ambientes Atingidos]]),0)</f>
        <v>0</v>
      </c>
      <c r="BU387" s="83" t="str">
        <f t="shared" ref="BU387:BU450" si="198">IF(BT387=0,"","X")</f>
        <v/>
      </c>
      <c r="BV387" s="82">
        <f>IFERROR(FIND("UC federal",consulta_completa__11[[#This Row],[13 - Ocorrências/Ambientes Atingidos]]),0)</f>
        <v>0</v>
      </c>
      <c r="BW387" s="83" t="str">
        <f t="shared" ref="BW387:BW450" si="199">IF(BV387=0,"","X")</f>
        <v/>
      </c>
      <c r="BX387" s="82">
        <f>IFERROR(FIND("UC estadual/municipal",consulta_completa__11[[#This Row],[13 - Ocorrências/Ambientes Atingidos]]),0)</f>
        <v>0</v>
      </c>
      <c r="BY387" s="83" t="str">
        <f t="shared" ref="BY387:BY450" si="200">IF(BX387=0,"","X")</f>
        <v/>
      </c>
      <c r="BZ387" s="82">
        <f>IFERROR(FIND("Outro(s)",consulta_completa__11[[#This Row],[13 - Ocorrências/Ambientes Atingidos]]),0)</f>
        <v>0</v>
      </c>
      <c r="CA387" s="83" t="str">
        <f t="shared" ref="CA387:CA450" si="201">IF(BZ387=0,"","X")</f>
        <v/>
      </c>
      <c r="CB387" s="82">
        <f>IFERROR(FIND("Sem dano",consulta_completa__11[[#This Row],[13 - Ocorrências/Ambientes Atingidos]]),0)</f>
        <v>0</v>
      </c>
      <c r="CC387" s="83" t="str">
        <f t="shared" ref="CC387:CC450" si="202">IF(CB387=0,"","X")</f>
        <v/>
      </c>
      <c r="CD387" s="82" t="str">
        <f>IF(consulta_completa__11[[#This Row],[13 - Ocorrências/Ambientes Atingidos]]="","X","")</f>
        <v/>
      </c>
      <c r="CE387" s="84">
        <f>IFERROR(FIND("IBAMA",consulta_completa__11[[#This Row],[14 - Inst. Atuando no Local]]),0)</f>
        <v>0</v>
      </c>
      <c r="CF387" s="84" t="str">
        <f t="shared" ref="CF387:CF450" si="203">IF(CE387=0,"","X")</f>
        <v/>
      </c>
      <c r="CG387" s="84">
        <f>IFERROR(FIND("OEMA",consulta_completa__11[[#This Row],[14 - Inst. Atuando no Local]]),0)</f>
        <v>0</v>
      </c>
      <c r="CH387" s="84" t="str">
        <f t="shared" ref="CH387:CH450" si="204">IF(CG387=0,"","X")</f>
        <v/>
      </c>
      <c r="CI387" s="84">
        <f>IFERROR(FIND("DEFESA CIVIL",consulta_completa__11[[#This Row],[14 - Inst. Atuando no Local]]),0)</f>
        <v>0</v>
      </c>
      <c r="CJ387" s="84" t="str">
        <f t="shared" ref="CJ387:CJ450" si="205">IF(CI387=0,"","X")</f>
        <v/>
      </c>
      <c r="CK387" s="84">
        <f>IFERROR(FIND("CORPO DE BOMBEIROS",consulta_completa__11[[#This Row],[14 - Inst. Atuando no Local]]),0)</f>
        <v>0</v>
      </c>
      <c r="CL387" s="84" t="str">
        <f t="shared" ref="CL387:CL450" si="206">IF(CK387=0,"","X")</f>
        <v/>
      </c>
      <c r="CM387" s="84">
        <f>IFERROR(FIND("POLÍCIA RODOVIÁRIA",consulta_completa__11[[#This Row],[14 - Inst. Atuando no Local]]),0)</f>
        <v>0</v>
      </c>
      <c r="CN387" s="84" t="str">
        <f t="shared" ref="CN387:CN450" si="207">IF(CM387=0,"","X")</f>
        <v/>
      </c>
      <c r="CO387" s="84">
        <f>IFERROR(FIND("POLÍCIA MILITAR",consulta_completa__11[[#This Row],[14 - Inst. Atuando no Local]]),0)</f>
        <v>0</v>
      </c>
      <c r="CP387" s="84" t="str">
        <f t="shared" ref="CP387:CP450" si="208">IF(CO387=0,"","X")</f>
        <v/>
      </c>
      <c r="CQ387" s="84">
        <f>IFERROR(FIND("POLÍCIA CIVIL",consulta_completa__11[[#This Row],[14 - Inst. Atuando no Local]]),0)</f>
        <v>0</v>
      </c>
      <c r="CR387" s="84" t="str">
        <f t="shared" ref="CR387:CR450" si="209">IF(CQ387=0,"","X")</f>
        <v/>
      </c>
      <c r="CS387" s="84">
        <f>IFERROR(FIND("MARINHA DO BRASIL",consulta_completa__11[[#This Row],[14 - Inst. Atuando no Local]]),0)</f>
        <v>0</v>
      </c>
      <c r="CT387" s="84" t="str">
        <f t="shared" ref="CT387:CT450" si="210">IF(CS387=0,"","X")</f>
        <v/>
      </c>
      <c r="CU387" s="84">
        <f>IFERROR(FIND("EMPRESA ESPECIALIZADA EM ATENDIMENTO",consulta_completa__11[[#This Row],[14 - Inst. Atuando no Local]]),0)</f>
        <v>0</v>
      </c>
      <c r="CV387" s="84" t="str">
        <f t="shared" ref="CV387:CV450" si="211">IF(CU387=0,"","X")</f>
        <v/>
      </c>
      <c r="CW387" s="84">
        <f>IFERROR(FIND("IBAMA",consulta_completa__11[[#This Row],[14 - Inst. Atuando no Local]]),0)</f>
        <v>0</v>
      </c>
      <c r="CX387" s="84" t="str">
        <f t="shared" ref="CX387:CX450" si="212">IF(CW387=0,"","X")</f>
        <v/>
      </c>
      <c r="CY387" s="84" t="str">
        <f>IF(consulta_completa__11[[#This Row],[14 - Inst. Atuando no Local]]="","X","")</f>
        <v/>
      </c>
      <c r="CZ387" s="84">
        <f>IFERROR(FIND("OUTRA (S)",consulta_completa__11[[#This Row],[14 - Inst. Atuando no Local]]),0)</f>
        <v>0</v>
      </c>
      <c r="DA387" s="84" t="str">
        <f t="shared" ref="DA387:DA450" si="213">IF(CZ387=0,"","X")</f>
        <v/>
      </c>
      <c r="DB387" s="35" t="str">
        <f t="shared" ref="DB387:DB450" si="214">IF(AH$2="","",IF(AH$2="S","Sim",IF(AH$2="N","Não", IF(AH$2="I","Sem Informação"))))</f>
        <v>Sim</v>
      </c>
      <c r="DC387" s="35" t="str">
        <f t="shared" ref="DC387:DC450" si="215">IF(AI$2="","",IF(AI$2="S","Sim",IF(AI$2="N","Não", IF(AI$2="I","Sem Informação"))))</f>
        <v>Não</v>
      </c>
      <c r="DD387" s="35" t="str">
        <f t="shared" ref="DD387:DD450" si="216">IF(AJ$2="","",IF(AJ$2="S","Sim",IF(AJ$2="N","Não", IF(AJ$2="I","Sem Informação"))))</f>
        <v>Sim</v>
      </c>
      <c r="DE387" s="87" t="str">
        <f t="shared" si="187"/>
        <v>Sem informação</v>
      </c>
    </row>
    <row r="388" spans="1:109">
      <c r="A388" s="14">
        <v>20256936035</v>
      </c>
      <c r="B388" s="1">
        <v>45815</v>
      </c>
      <c r="C388" t="s">
        <v>3649</v>
      </c>
      <c r="D388" t="s">
        <v>998</v>
      </c>
      <c r="E388" t="s">
        <v>286</v>
      </c>
      <c r="F388" t="s">
        <v>112</v>
      </c>
      <c r="G388" t="s">
        <v>1328</v>
      </c>
      <c r="H388" t="s">
        <v>3650</v>
      </c>
      <c r="I388" t="s">
        <v>648</v>
      </c>
      <c r="J388" t="s">
        <v>113</v>
      </c>
      <c r="K388" t="s">
        <v>114</v>
      </c>
      <c r="L388" t="s">
        <v>114</v>
      </c>
      <c r="M388" t="s">
        <v>140</v>
      </c>
      <c r="N388" t="s">
        <v>1505</v>
      </c>
      <c r="O388" t="s">
        <v>228</v>
      </c>
      <c r="P388" t="s">
        <v>229</v>
      </c>
      <c r="Q388" t="s">
        <v>122</v>
      </c>
      <c r="R388" t="s">
        <v>123</v>
      </c>
      <c r="S388" t="s">
        <v>113</v>
      </c>
      <c r="T388" t="s">
        <v>3651</v>
      </c>
      <c r="U388" t="s">
        <v>113</v>
      </c>
      <c r="V388" t="s">
        <v>113</v>
      </c>
      <c r="Z388" t="s">
        <v>3652</v>
      </c>
      <c r="AA388" t="s">
        <v>113</v>
      </c>
      <c r="AB388" t="s">
        <v>3653</v>
      </c>
      <c r="AC388" t="s">
        <v>3654</v>
      </c>
      <c r="AD388">
        <v>0</v>
      </c>
      <c r="AE388" t="s">
        <v>3655</v>
      </c>
      <c r="AF388" t="s">
        <v>113</v>
      </c>
      <c r="AG388" t="s">
        <v>113</v>
      </c>
      <c r="AH388" t="s">
        <v>131</v>
      </c>
      <c r="AI388" t="s">
        <v>131</v>
      </c>
      <c r="AJ388" t="s">
        <v>132</v>
      </c>
      <c r="AK388" t="s">
        <v>113</v>
      </c>
      <c r="AL388" t="s">
        <v>113</v>
      </c>
      <c r="AM388" t="s">
        <v>692</v>
      </c>
      <c r="AN388" t="s">
        <v>693</v>
      </c>
      <c r="AO388" t="s">
        <v>1062</v>
      </c>
      <c r="AP388">
        <v>6236238900</v>
      </c>
      <c r="AQ388" t="s">
        <v>695</v>
      </c>
      <c r="AR388" t="s">
        <v>113</v>
      </c>
      <c r="AS388" t="s">
        <v>113</v>
      </c>
      <c r="AT388" t="s">
        <v>113</v>
      </c>
      <c r="AU388" t="s">
        <v>113</v>
      </c>
      <c r="AW388" t="s">
        <v>113</v>
      </c>
      <c r="AX388" s="82">
        <f>IFERROR(FIND("Óbitos/feridos",consulta_completa__11[[#This Row],[13 - Ocorrências/Ambientes Atingidos]]),0)</f>
        <v>0</v>
      </c>
      <c r="AY388" s="83" t="str">
        <f t="shared" si="188"/>
        <v/>
      </c>
      <c r="AZ388" s="82">
        <f>IFERROR(FIND("População afetada/evacuada",consulta_completa__11[[#This Row],[13 - Ocorrências/Ambientes Atingidos]]),0)</f>
        <v>0</v>
      </c>
      <c r="BA388" s="82" t="str">
        <f t="shared" si="189"/>
        <v/>
      </c>
      <c r="BB388" s="82">
        <f>IFERROR(FIND("Suspensão de abastecimento de água",consulta_completa__11[[#This Row],[13 - Ocorrências/Ambientes Atingidos]]),0)</f>
        <v>0</v>
      </c>
      <c r="BC388" s="83" t="str">
        <f t="shared" ref="BC388:BC451" si="217">IF(BB388=0,"","X")</f>
        <v/>
      </c>
      <c r="BD388" s="82">
        <f>IFERROR(FIND("Rio/córrego",consulta_completa__11[[#This Row],[13 - Ocorrências/Ambientes Atingidos]]),0)</f>
        <v>0</v>
      </c>
      <c r="BE388" s="83" t="str">
        <f t="shared" si="190"/>
        <v/>
      </c>
      <c r="BF388" s="82">
        <f>IFERROR(FIND("Lago",consulta_completa__11[[#This Row],[13 - Ocorrências/Ambientes Atingidos]]),0)</f>
        <v>0</v>
      </c>
      <c r="BG388" s="83" t="str">
        <f t="shared" si="191"/>
        <v/>
      </c>
      <c r="BH388" s="82">
        <f>IFERROR(FIND("Mar",consulta_completa__11[[#This Row],[13 - Ocorrências/Ambientes Atingidos]]),0)</f>
        <v>0</v>
      </c>
      <c r="BI388" s="83" t="str">
        <f t="shared" si="192"/>
        <v/>
      </c>
      <c r="BJ388" s="82">
        <f>IFERROR(FIND("Praia",consulta_completa__11[[#This Row],[13 - Ocorrências/Ambientes Atingidos]]),0)</f>
        <v>0</v>
      </c>
      <c r="BK388" s="83" t="str">
        <f t="shared" si="193"/>
        <v/>
      </c>
      <c r="BL388" s="82">
        <f>IFERROR(FIND("Solo",consulta_completa__11[[#This Row],[13 - Ocorrências/Ambientes Atingidos]]),0)</f>
        <v>1</v>
      </c>
      <c r="BM388" s="83" t="str">
        <f t="shared" si="194"/>
        <v>X</v>
      </c>
      <c r="BN388" s="82">
        <f>IFERROR(FIND("Águas subterrâneas",consulta_completa__11[[#This Row],[13 - Ocorrências/Ambientes Atingidos]]),0)</f>
        <v>0</v>
      </c>
      <c r="BO388" s="83" t="str">
        <f t="shared" si="195"/>
        <v/>
      </c>
      <c r="BP388" s="82">
        <f>IFERROR(FIND("Atmosfera",consulta_completa__11[[#This Row],[13 - Ocorrências/Ambientes Atingidos]]),0)</f>
        <v>0</v>
      </c>
      <c r="BQ388" s="83" t="str">
        <f t="shared" si="196"/>
        <v/>
      </c>
      <c r="BR388" s="82">
        <f>IFERROR(FIND("Flora",consulta_completa__11[[#This Row],[13 - Ocorrências/Ambientes Atingidos]]),0)</f>
        <v>0</v>
      </c>
      <c r="BS388" s="83" t="str">
        <f t="shared" si="197"/>
        <v/>
      </c>
      <c r="BT388" s="82">
        <f>IFERROR(FIND("Fauna",consulta_completa__11[[#This Row],[13 - Ocorrências/Ambientes Atingidos]]),0)</f>
        <v>0</v>
      </c>
      <c r="BU388" s="83" t="str">
        <f t="shared" si="198"/>
        <v/>
      </c>
      <c r="BV388" s="82">
        <f>IFERROR(FIND("UC federal",consulta_completa__11[[#This Row],[13 - Ocorrências/Ambientes Atingidos]]),0)</f>
        <v>0</v>
      </c>
      <c r="BW388" s="83" t="str">
        <f t="shared" si="199"/>
        <v/>
      </c>
      <c r="BX388" s="82">
        <f>IFERROR(FIND("UC estadual/municipal",consulta_completa__11[[#This Row],[13 - Ocorrências/Ambientes Atingidos]]),0)</f>
        <v>0</v>
      </c>
      <c r="BY388" s="83" t="str">
        <f t="shared" si="200"/>
        <v/>
      </c>
      <c r="BZ388" s="82">
        <f>IFERROR(FIND("Outro(s)",consulta_completa__11[[#This Row],[13 - Ocorrências/Ambientes Atingidos]]),0)</f>
        <v>0</v>
      </c>
      <c r="CA388" s="83" t="str">
        <f t="shared" si="201"/>
        <v/>
      </c>
      <c r="CB388" s="82">
        <f>IFERROR(FIND("Sem dano",consulta_completa__11[[#This Row],[13 - Ocorrências/Ambientes Atingidos]]),0)</f>
        <v>0</v>
      </c>
      <c r="CC388" s="83" t="str">
        <f t="shared" si="202"/>
        <v/>
      </c>
      <c r="CD388" s="82" t="str">
        <f>IF(consulta_completa__11[[#This Row],[13 - Ocorrências/Ambientes Atingidos]]="","X","")</f>
        <v/>
      </c>
      <c r="CE388" s="84">
        <f>IFERROR(FIND("IBAMA",consulta_completa__11[[#This Row],[14 - Inst. Atuando no Local]]),0)</f>
        <v>0</v>
      </c>
      <c r="CF388" s="84" t="str">
        <f t="shared" si="203"/>
        <v/>
      </c>
      <c r="CG388" s="84">
        <f>IFERROR(FIND("OEMA",consulta_completa__11[[#This Row],[14 - Inst. Atuando no Local]]),0)</f>
        <v>0</v>
      </c>
      <c r="CH388" s="84" t="str">
        <f t="shared" si="204"/>
        <v/>
      </c>
      <c r="CI388" s="84">
        <f>IFERROR(FIND("DEFESA CIVIL",consulta_completa__11[[#This Row],[14 - Inst. Atuando no Local]]),0)</f>
        <v>0</v>
      </c>
      <c r="CJ388" s="84" t="str">
        <f t="shared" si="205"/>
        <v/>
      </c>
      <c r="CK388" s="84">
        <f>IFERROR(FIND("CORPO DE BOMBEIROS",consulta_completa__11[[#This Row],[14 - Inst. Atuando no Local]]),0)</f>
        <v>0</v>
      </c>
      <c r="CL388" s="84" t="str">
        <f t="shared" si="206"/>
        <v/>
      </c>
      <c r="CM388" s="84">
        <f>IFERROR(FIND("POLÍCIA RODOVIÁRIA",consulta_completa__11[[#This Row],[14 - Inst. Atuando no Local]]),0)</f>
        <v>0</v>
      </c>
      <c r="CN388" s="84" t="str">
        <f t="shared" si="207"/>
        <v/>
      </c>
      <c r="CO388" s="84">
        <f>IFERROR(FIND("POLÍCIA MILITAR",consulta_completa__11[[#This Row],[14 - Inst. Atuando no Local]]),0)</f>
        <v>0</v>
      </c>
      <c r="CP388" s="84" t="str">
        <f t="shared" si="208"/>
        <v/>
      </c>
      <c r="CQ388" s="84">
        <f>IFERROR(FIND("POLÍCIA CIVIL",consulta_completa__11[[#This Row],[14 - Inst. Atuando no Local]]),0)</f>
        <v>0</v>
      </c>
      <c r="CR388" s="84" t="str">
        <f t="shared" si="209"/>
        <v/>
      </c>
      <c r="CS388" s="84">
        <f>IFERROR(FIND("MARINHA DO BRASIL",consulta_completa__11[[#This Row],[14 - Inst. Atuando no Local]]),0)</f>
        <v>0</v>
      </c>
      <c r="CT388" s="84" t="str">
        <f t="shared" si="210"/>
        <v/>
      </c>
      <c r="CU388" s="84">
        <f>IFERROR(FIND("EMPRESA ESPECIALIZADA EM ATENDIMENTO",consulta_completa__11[[#This Row],[14 - Inst. Atuando no Local]]),0)</f>
        <v>0</v>
      </c>
      <c r="CV388" s="84" t="str">
        <f t="shared" si="211"/>
        <v/>
      </c>
      <c r="CW388" s="84">
        <f>IFERROR(FIND("IBAMA",consulta_completa__11[[#This Row],[14 - Inst. Atuando no Local]]),0)</f>
        <v>0</v>
      </c>
      <c r="CX388" s="84" t="str">
        <f t="shared" si="212"/>
        <v/>
      </c>
      <c r="CY388" s="84" t="str">
        <f>IF(consulta_completa__11[[#This Row],[14 - Inst. Atuando no Local]]="","X","")</f>
        <v/>
      </c>
      <c r="CZ388" s="84">
        <f>IFERROR(FIND("OUTRA (S)",consulta_completa__11[[#This Row],[14 - Inst. Atuando no Local]]),0)</f>
        <v>0</v>
      </c>
      <c r="DA388" s="84" t="str">
        <f t="shared" si="213"/>
        <v/>
      </c>
      <c r="DB388" s="35" t="str">
        <f t="shared" si="214"/>
        <v>Sim</v>
      </c>
      <c r="DC388" s="35" t="str">
        <f t="shared" si="215"/>
        <v>Não</v>
      </c>
      <c r="DD388" s="35" t="str">
        <f t="shared" si="216"/>
        <v>Sim</v>
      </c>
      <c r="DE388" s="87" t="str">
        <f t="shared" si="187"/>
        <v>Sem informação</v>
      </c>
    </row>
    <row r="389" spans="1:109">
      <c r="A389" s="14">
        <v>202561136009</v>
      </c>
      <c r="B389" s="1">
        <v>45815</v>
      </c>
      <c r="C389" t="s">
        <v>3656</v>
      </c>
      <c r="D389" t="s">
        <v>180</v>
      </c>
      <c r="E389" t="s">
        <v>286</v>
      </c>
      <c r="F389" t="s">
        <v>112</v>
      </c>
      <c r="G389" t="s">
        <v>3657</v>
      </c>
      <c r="H389" t="s">
        <v>113</v>
      </c>
      <c r="I389" t="s">
        <v>113</v>
      </c>
      <c r="J389" t="s">
        <v>113</v>
      </c>
      <c r="K389" t="s">
        <v>114</v>
      </c>
      <c r="L389" t="s">
        <v>114</v>
      </c>
      <c r="M389" t="s">
        <v>140</v>
      </c>
      <c r="N389" t="s">
        <v>141</v>
      </c>
      <c r="O389" t="s">
        <v>185</v>
      </c>
      <c r="P389" t="s">
        <v>229</v>
      </c>
      <c r="Q389" t="s">
        <v>143</v>
      </c>
      <c r="R389" t="s">
        <v>123</v>
      </c>
      <c r="S389" t="s">
        <v>113</v>
      </c>
      <c r="T389" t="s">
        <v>3658</v>
      </c>
      <c r="U389" t="s">
        <v>113</v>
      </c>
      <c r="V389" t="s">
        <v>3659</v>
      </c>
      <c r="Z389" t="s">
        <v>633</v>
      </c>
      <c r="AA389" t="s">
        <v>113</v>
      </c>
      <c r="AB389" t="s">
        <v>113</v>
      </c>
      <c r="AC389" t="s">
        <v>113</v>
      </c>
      <c r="AE389" t="s">
        <v>3660</v>
      </c>
      <c r="AF389" t="s">
        <v>113</v>
      </c>
      <c r="AG389" t="s">
        <v>113</v>
      </c>
      <c r="AH389" t="s">
        <v>131</v>
      </c>
      <c r="AI389" t="s">
        <v>131</v>
      </c>
      <c r="AJ389" t="s">
        <v>131</v>
      </c>
      <c r="AK389" t="s">
        <v>3661</v>
      </c>
      <c r="AL389" t="s">
        <v>3662</v>
      </c>
      <c r="AM389" t="s">
        <v>153</v>
      </c>
      <c r="AN389" t="s">
        <v>154</v>
      </c>
      <c r="AO389" t="s">
        <v>155</v>
      </c>
      <c r="AP389">
        <v>6133161070</v>
      </c>
      <c r="AQ389" t="s">
        <v>156</v>
      </c>
      <c r="AR389" t="s">
        <v>113</v>
      </c>
      <c r="AS389" t="s">
        <v>113</v>
      </c>
      <c r="AT389" t="s">
        <v>113</v>
      </c>
      <c r="AU389" t="s">
        <v>113</v>
      </c>
      <c r="AW389" t="s">
        <v>113</v>
      </c>
      <c r="AX389" s="82">
        <f>IFERROR(FIND("Óbitos/feridos",consulta_completa__11[[#This Row],[13 - Ocorrências/Ambientes Atingidos]]),0)</f>
        <v>0</v>
      </c>
      <c r="AY389" s="83" t="str">
        <f t="shared" si="188"/>
        <v/>
      </c>
      <c r="AZ389" s="82">
        <f>IFERROR(FIND("População afetada/evacuada",consulta_completa__11[[#This Row],[13 - Ocorrências/Ambientes Atingidos]]),0)</f>
        <v>0</v>
      </c>
      <c r="BA389" s="82" t="str">
        <f t="shared" si="189"/>
        <v/>
      </c>
      <c r="BB389" s="82">
        <f>IFERROR(FIND("Suspensão de abastecimento de água",consulta_completa__11[[#This Row],[13 - Ocorrências/Ambientes Atingidos]]),0)</f>
        <v>0</v>
      </c>
      <c r="BC389" s="83" t="str">
        <f t="shared" si="217"/>
        <v/>
      </c>
      <c r="BD389" s="82">
        <f>IFERROR(FIND("Rio/córrego",consulta_completa__11[[#This Row],[13 - Ocorrências/Ambientes Atingidos]]),0)</f>
        <v>0</v>
      </c>
      <c r="BE389" s="83" t="str">
        <f t="shared" si="190"/>
        <v/>
      </c>
      <c r="BF389" s="82">
        <f>IFERROR(FIND("Lago",consulta_completa__11[[#This Row],[13 - Ocorrências/Ambientes Atingidos]]),0)</f>
        <v>0</v>
      </c>
      <c r="BG389" s="83" t="str">
        <f t="shared" si="191"/>
        <v/>
      </c>
      <c r="BH389" s="82">
        <f>IFERROR(FIND("Mar",consulta_completa__11[[#This Row],[13 - Ocorrências/Ambientes Atingidos]]),0)</f>
        <v>0</v>
      </c>
      <c r="BI389" s="83" t="str">
        <f t="shared" si="192"/>
        <v/>
      </c>
      <c r="BJ389" s="82">
        <f>IFERROR(FIND("Praia",consulta_completa__11[[#This Row],[13 - Ocorrências/Ambientes Atingidos]]),0)</f>
        <v>0</v>
      </c>
      <c r="BK389" s="83" t="str">
        <f t="shared" si="193"/>
        <v/>
      </c>
      <c r="BL389" s="82">
        <f>IFERROR(FIND("Solo",consulta_completa__11[[#This Row],[13 - Ocorrências/Ambientes Atingidos]]),0)</f>
        <v>1</v>
      </c>
      <c r="BM389" s="83" t="str">
        <f t="shared" si="194"/>
        <v>X</v>
      </c>
      <c r="BN389" s="82">
        <f>IFERROR(FIND("Águas subterrâneas",consulta_completa__11[[#This Row],[13 - Ocorrências/Ambientes Atingidos]]),0)</f>
        <v>0</v>
      </c>
      <c r="BO389" s="83" t="str">
        <f t="shared" si="195"/>
        <v/>
      </c>
      <c r="BP389" s="82">
        <f>IFERROR(FIND("Atmosfera",consulta_completa__11[[#This Row],[13 - Ocorrências/Ambientes Atingidos]]),0)</f>
        <v>0</v>
      </c>
      <c r="BQ389" s="83" t="str">
        <f t="shared" si="196"/>
        <v/>
      </c>
      <c r="BR389" s="82">
        <f>IFERROR(FIND("Flora",consulta_completa__11[[#This Row],[13 - Ocorrências/Ambientes Atingidos]]),0)</f>
        <v>0</v>
      </c>
      <c r="BS389" s="83" t="str">
        <f t="shared" si="197"/>
        <v/>
      </c>
      <c r="BT389" s="82">
        <f>IFERROR(FIND("Fauna",consulta_completa__11[[#This Row],[13 - Ocorrências/Ambientes Atingidos]]),0)</f>
        <v>0</v>
      </c>
      <c r="BU389" s="83" t="str">
        <f t="shared" si="198"/>
        <v/>
      </c>
      <c r="BV389" s="82">
        <f>IFERROR(FIND("UC federal",consulta_completa__11[[#This Row],[13 - Ocorrências/Ambientes Atingidos]]),0)</f>
        <v>0</v>
      </c>
      <c r="BW389" s="83" t="str">
        <f t="shared" si="199"/>
        <v/>
      </c>
      <c r="BX389" s="82">
        <f>IFERROR(FIND("UC estadual/municipal",consulta_completa__11[[#This Row],[13 - Ocorrências/Ambientes Atingidos]]),0)</f>
        <v>0</v>
      </c>
      <c r="BY389" s="83" t="str">
        <f t="shared" si="200"/>
        <v/>
      </c>
      <c r="BZ389" s="82">
        <f>IFERROR(FIND("Outro(s)",consulta_completa__11[[#This Row],[13 - Ocorrências/Ambientes Atingidos]]),0)</f>
        <v>0</v>
      </c>
      <c r="CA389" s="83" t="str">
        <f t="shared" si="201"/>
        <v/>
      </c>
      <c r="CB389" s="82">
        <f>IFERROR(FIND("Sem dano",consulta_completa__11[[#This Row],[13 - Ocorrências/Ambientes Atingidos]]),0)</f>
        <v>0</v>
      </c>
      <c r="CC389" s="83" t="str">
        <f t="shared" si="202"/>
        <v/>
      </c>
      <c r="CD389" s="82" t="str">
        <f>IF(consulta_completa__11[[#This Row],[13 - Ocorrências/Ambientes Atingidos]]="","X","")</f>
        <v/>
      </c>
      <c r="CE389" s="84">
        <f>IFERROR(FIND("IBAMA",consulta_completa__11[[#This Row],[14 - Inst. Atuando no Local]]),0)</f>
        <v>0</v>
      </c>
      <c r="CF389" s="84" t="str">
        <f t="shared" si="203"/>
        <v/>
      </c>
      <c r="CG389" s="84">
        <f>IFERROR(FIND("OEMA",consulta_completa__11[[#This Row],[14 - Inst. Atuando no Local]]),0)</f>
        <v>0</v>
      </c>
      <c r="CH389" s="84" t="str">
        <f t="shared" si="204"/>
        <v/>
      </c>
      <c r="CI389" s="84">
        <f>IFERROR(FIND("DEFESA CIVIL",consulta_completa__11[[#This Row],[14 - Inst. Atuando no Local]]),0)</f>
        <v>0</v>
      </c>
      <c r="CJ389" s="84" t="str">
        <f t="shared" si="205"/>
        <v/>
      </c>
      <c r="CK389" s="84">
        <f>IFERROR(FIND("CORPO DE BOMBEIROS",consulta_completa__11[[#This Row],[14 - Inst. Atuando no Local]]),0)</f>
        <v>0</v>
      </c>
      <c r="CL389" s="84" t="str">
        <f t="shared" si="206"/>
        <v/>
      </c>
      <c r="CM389" s="84">
        <f>IFERROR(FIND("POLÍCIA RODOVIÁRIA",consulta_completa__11[[#This Row],[14 - Inst. Atuando no Local]]),0)</f>
        <v>0</v>
      </c>
      <c r="CN389" s="84" t="str">
        <f t="shared" si="207"/>
        <v/>
      </c>
      <c r="CO389" s="84">
        <f>IFERROR(FIND("POLÍCIA MILITAR",consulta_completa__11[[#This Row],[14 - Inst. Atuando no Local]]),0)</f>
        <v>0</v>
      </c>
      <c r="CP389" s="84" t="str">
        <f t="shared" si="208"/>
        <v/>
      </c>
      <c r="CQ389" s="84">
        <f>IFERROR(FIND("POLÍCIA CIVIL",consulta_completa__11[[#This Row],[14 - Inst. Atuando no Local]]),0)</f>
        <v>0</v>
      </c>
      <c r="CR389" s="84" t="str">
        <f t="shared" si="209"/>
        <v/>
      </c>
      <c r="CS389" s="84">
        <f>IFERROR(FIND("MARINHA DO BRASIL",consulta_completa__11[[#This Row],[14 - Inst. Atuando no Local]]),0)</f>
        <v>0</v>
      </c>
      <c r="CT389" s="84" t="str">
        <f t="shared" si="210"/>
        <v/>
      </c>
      <c r="CU389" s="84">
        <f>IFERROR(FIND("EMPRESA ESPECIALIZADA EM ATENDIMENTO",consulta_completa__11[[#This Row],[14 - Inst. Atuando no Local]]),0)</f>
        <v>0</v>
      </c>
      <c r="CV389" s="84" t="str">
        <f t="shared" si="211"/>
        <v/>
      </c>
      <c r="CW389" s="84">
        <f>IFERROR(FIND("IBAMA",consulta_completa__11[[#This Row],[14 - Inst. Atuando no Local]]),0)</f>
        <v>0</v>
      </c>
      <c r="CX389" s="84" t="str">
        <f t="shared" si="212"/>
        <v/>
      </c>
      <c r="CY389" s="84" t="str">
        <f>IF(consulta_completa__11[[#This Row],[14 - Inst. Atuando no Local]]="","X","")</f>
        <v/>
      </c>
      <c r="CZ389" s="84">
        <f>IFERROR(FIND("OUTRA (S)",consulta_completa__11[[#This Row],[14 - Inst. Atuando no Local]]),0)</f>
        <v>0</v>
      </c>
      <c r="DA389" s="84" t="str">
        <f t="shared" si="213"/>
        <v/>
      </c>
      <c r="DB389" s="35" t="str">
        <f t="shared" si="214"/>
        <v>Sim</v>
      </c>
      <c r="DC389" s="35" t="str">
        <f t="shared" si="215"/>
        <v>Não</v>
      </c>
      <c r="DD389" s="35" t="str">
        <f t="shared" si="216"/>
        <v>Sim</v>
      </c>
      <c r="DE389" s="87" t="str">
        <f t="shared" si="187"/>
        <v>Sem informação</v>
      </c>
    </row>
    <row r="390" spans="1:109">
      <c r="A390" s="14">
        <v>20256864848</v>
      </c>
      <c r="B390" s="1">
        <v>45816</v>
      </c>
      <c r="C390" t="s">
        <v>109</v>
      </c>
      <c r="D390" t="s">
        <v>110</v>
      </c>
      <c r="E390" t="s">
        <v>452</v>
      </c>
      <c r="F390" t="s">
        <v>112</v>
      </c>
      <c r="G390" t="s">
        <v>113</v>
      </c>
      <c r="H390" t="s">
        <v>114</v>
      </c>
      <c r="I390" t="s">
        <v>114</v>
      </c>
      <c r="J390" t="s">
        <v>514</v>
      </c>
      <c r="K390" t="s">
        <v>3434</v>
      </c>
      <c r="L390" t="s">
        <v>117</v>
      </c>
      <c r="M390" t="s">
        <v>118</v>
      </c>
      <c r="N390" t="s">
        <v>119</v>
      </c>
      <c r="O390" t="s">
        <v>120</v>
      </c>
      <c r="P390" t="s">
        <v>272</v>
      </c>
      <c r="Q390" t="s">
        <v>230</v>
      </c>
      <c r="R390" t="s">
        <v>123</v>
      </c>
      <c r="S390" t="s">
        <v>124</v>
      </c>
      <c r="T390" t="s">
        <v>3663</v>
      </c>
      <c r="U390" t="s">
        <v>3664</v>
      </c>
      <c r="V390" t="s">
        <v>3665</v>
      </c>
      <c r="W390" t="b">
        <v>1</v>
      </c>
      <c r="Z390" t="s">
        <v>2367</v>
      </c>
      <c r="AA390" t="s">
        <v>3666</v>
      </c>
      <c r="AB390" t="s">
        <v>206</v>
      </c>
      <c r="AC390" t="s">
        <v>130</v>
      </c>
      <c r="AD390">
        <v>1</v>
      </c>
      <c r="AE390" t="s">
        <v>206</v>
      </c>
      <c r="AF390" t="s">
        <v>113</v>
      </c>
      <c r="AG390" t="s">
        <v>113</v>
      </c>
      <c r="AH390" t="s">
        <v>131</v>
      </c>
      <c r="AI390" t="s">
        <v>132</v>
      </c>
      <c r="AJ390" t="s">
        <v>131</v>
      </c>
      <c r="AK390" t="s">
        <v>3667</v>
      </c>
      <c r="AL390" t="s">
        <v>3668</v>
      </c>
      <c r="AM390" t="s">
        <v>135</v>
      </c>
      <c r="AN390" t="s">
        <v>113</v>
      </c>
      <c r="AO390" t="s">
        <v>113</v>
      </c>
      <c r="AQ390" t="s">
        <v>136</v>
      </c>
      <c r="AR390" t="s">
        <v>113</v>
      </c>
      <c r="AS390" t="s">
        <v>113</v>
      </c>
      <c r="AT390" t="s">
        <v>113</v>
      </c>
      <c r="AU390" t="s">
        <v>113</v>
      </c>
      <c r="AW390" t="s">
        <v>113</v>
      </c>
      <c r="AX390" s="82">
        <f>IFERROR(FIND("Óbitos/feridos",consulta_completa__11[[#This Row],[13 - Ocorrências/Ambientes Atingidos]]),0)</f>
        <v>0</v>
      </c>
      <c r="AY390" s="83" t="str">
        <f t="shared" si="188"/>
        <v/>
      </c>
      <c r="AZ390" s="82">
        <f>IFERROR(FIND("População afetada/evacuada",consulta_completa__11[[#This Row],[13 - Ocorrências/Ambientes Atingidos]]),0)</f>
        <v>0</v>
      </c>
      <c r="BA390" s="82" t="str">
        <f t="shared" si="189"/>
        <v/>
      </c>
      <c r="BB390" s="82">
        <f>IFERROR(FIND("Suspensão de abastecimento de água",consulta_completa__11[[#This Row],[13 - Ocorrências/Ambientes Atingidos]]),0)</f>
        <v>0</v>
      </c>
      <c r="BC390" s="83" t="str">
        <f t="shared" si="217"/>
        <v/>
      </c>
      <c r="BD390" s="82">
        <f>IFERROR(FIND("Rio/córrego",consulta_completa__11[[#This Row],[13 - Ocorrências/Ambientes Atingidos]]),0)</f>
        <v>0</v>
      </c>
      <c r="BE390" s="83" t="str">
        <f t="shared" si="190"/>
        <v/>
      </c>
      <c r="BF390" s="82">
        <f>IFERROR(FIND("Lago",consulta_completa__11[[#This Row],[13 - Ocorrências/Ambientes Atingidos]]),0)</f>
        <v>0</v>
      </c>
      <c r="BG390" s="83" t="str">
        <f t="shared" si="191"/>
        <v/>
      </c>
      <c r="BH390" s="82">
        <f>IFERROR(FIND("Mar",consulta_completa__11[[#This Row],[13 - Ocorrências/Ambientes Atingidos]]),0)</f>
        <v>1</v>
      </c>
      <c r="BI390" s="83" t="str">
        <f t="shared" si="192"/>
        <v>X</v>
      </c>
      <c r="BJ390" s="82">
        <f>IFERROR(FIND("Praia",consulta_completa__11[[#This Row],[13 - Ocorrências/Ambientes Atingidos]]),0)</f>
        <v>0</v>
      </c>
      <c r="BK390" s="83" t="str">
        <f t="shared" si="193"/>
        <v/>
      </c>
      <c r="BL390" s="82">
        <f>IFERROR(FIND("Solo",consulta_completa__11[[#This Row],[13 - Ocorrências/Ambientes Atingidos]]),0)</f>
        <v>0</v>
      </c>
      <c r="BM390" s="83" t="str">
        <f t="shared" si="194"/>
        <v/>
      </c>
      <c r="BN390" s="82">
        <f>IFERROR(FIND("Águas subterrâneas",consulta_completa__11[[#This Row],[13 - Ocorrências/Ambientes Atingidos]]),0)</f>
        <v>0</v>
      </c>
      <c r="BO390" s="83" t="str">
        <f t="shared" si="195"/>
        <v/>
      </c>
      <c r="BP390" s="82">
        <f>IFERROR(FIND("Atmosfera",consulta_completa__11[[#This Row],[13 - Ocorrências/Ambientes Atingidos]]),0)</f>
        <v>0</v>
      </c>
      <c r="BQ390" s="83" t="str">
        <f t="shared" si="196"/>
        <v/>
      </c>
      <c r="BR390" s="82">
        <f>IFERROR(FIND("Flora",consulta_completa__11[[#This Row],[13 - Ocorrências/Ambientes Atingidos]]),0)</f>
        <v>0</v>
      </c>
      <c r="BS390" s="83" t="str">
        <f t="shared" si="197"/>
        <v/>
      </c>
      <c r="BT390" s="82">
        <f>IFERROR(FIND("Fauna",consulta_completa__11[[#This Row],[13 - Ocorrências/Ambientes Atingidos]]),0)</f>
        <v>0</v>
      </c>
      <c r="BU390" s="83" t="str">
        <f t="shared" si="198"/>
        <v/>
      </c>
      <c r="BV390" s="82">
        <f>IFERROR(FIND("UC federal",consulta_completa__11[[#This Row],[13 - Ocorrências/Ambientes Atingidos]]),0)</f>
        <v>0</v>
      </c>
      <c r="BW390" s="83" t="str">
        <f t="shared" si="199"/>
        <v/>
      </c>
      <c r="BX390" s="82">
        <f>IFERROR(FIND("UC estadual/municipal",consulta_completa__11[[#This Row],[13 - Ocorrências/Ambientes Atingidos]]),0)</f>
        <v>0</v>
      </c>
      <c r="BY390" s="83" t="str">
        <f t="shared" si="200"/>
        <v/>
      </c>
      <c r="BZ390" s="82">
        <f>IFERROR(FIND("Outro(s)",consulta_completa__11[[#This Row],[13 - Ocorrências/Ambientes Atingidos]]),0)</f>
        <v>0</v>
      </c>
      <c r="CA390" s="83" t="str">
        <f t="shared" si="201"/>
        <v/>
      </c>
      <c r="CB390" s="82">
        <f>IFERROR(FIND("Sem dano",consulta_completa__11[[#This Row],[13 - Ocorrências/Ambientes Atingidos]]),0)</f>
        <v>0</v>
      </c>
      <c r="CC390" s="83" t="str">
        <f t="shared" si="202"/>
        <v/>
      </c>
      <c r="CD390" s="82" t="str">
        <f>IF(consulta_completa__11[[#This Row],[13 - Ocorrências/Ambientes Atingidos]]="","X","")</f>
        <v/>
      </c>
      <c r="CE390" s="84">
        <f>IFERROR(FIND("IBAMA",consulta_completa__11[[#This Row],[14 - Inst. Atuando no Local]]),0)</f>
        <v>0</v>
      </c>
      <c r="CF390" s="84" t="str">
        <f t="shared" si="203"/>
        <v/>
      </c>
      <c r="CG390" s="84">
        <f>IFERROR(FIND("OEMA",consulta_completa__11[[#This Row],[14 - Inst. Atuando no Local]]),0)</f>
        <v>0</v>
      </c>
      <c r="CH390" s="84" t="str">
        <f t="shared" si="204"/>
        <v/>
      </c>
      <c r="CI390" s="84">
        <f>IFERROR(FIND("DEFESA CIVIL",consulta_completa__11[[#This Row],[14 - Inst. Atuando no Local]]),0)</f>
        <v>0</v>
      </c>
      <c r="CJ390" s="84" t="str">
        <f t="shared" si="205"/>
        <v/>
      </c>
      <c r="CK390" s="84">
        <f>IFERROR(FIND("CORPO DE BOMBEIROS",consulta_completa__11[[#This Row],[14 - Inst. Atuando no Local]]),0)</f>
        <v>0</v>
      </c>
      <c r="CL390" s="84" t="str">
        <f t="shared" si="206"/>
        <v/>
      </c>
      <c r="CM390" s="84">
        <f>IFERROR(FIND("POLÍCIA RODOVIÁRIA",consulta_completa__11[[#This Row],[14 - Inst. Atuando no Local]]),0)</f>
        <v>0</v>
      </c>
      <c r="CN390" s="84" t="str">
        <f t="shared" si="207"/>
        <v/>
      </c>
      <c r="CO390" s="84">
        <f>IFERROR(FIND("POLÍCIA MILITAR",consulta_completa__11[[#This Row],[14 - Inst. Atuando no Local]]),0)</f>
        <v>0</v>
      </c>
      <c r="CP390" s="84" t="str">
        <f t="shared" si="208"/>
        <v/>
      </c>
      <c r="CQ390" s="84">
        <f>IFERROR(FIND("POLÍCIA CIVIL",consulta_completa__11[[#This Row],[14 - Inst. Atuando no Local]]),0)</f>
        <v>0</v>
      </c>
      <c r="CR390" s="84" t="str">
        <f t="shared" si="209"/>
        <v/>
      </c>
      <c r="CS390" s="84">
        <f>IFERROR(FIND("MARINHA DO BRASIL",consulta_completa__11[[#This Row],[14 - Inst. Atuando no Local]]),0)</f>
        <v>0</v>
      </c>
      <c r="CT390" s="84" t="str">
        <f t="shared" si="210"/>
        <v/>
      </c>
      <c r="CU390" s="84">
        <f>IFERROR(FIND("EMPRESA ESPECIALIZADA EM ATENDIMENTO",consulta_completa__11[[#This Row],[14 - Inst. Atuando no Local]]),0)</f>
        <v>0</v>
      </c>
      <c r="CV390" s="84" t="str">
        <f t="shared" si="211"/>
        <v/>
      </c>
      <c r="CW390" s="84">
        <f>IFERROR(FIND("IBAMA",consulta_completa__11[[#This Row],[14 - Inst. Atuando no Local]]),0)</f>
        <v>0</v>
      </c>
      <c r="CX390" s="84" t="str">
        <f t="shared" si="212"/>
        <v/>
      </c>
      <c r="CY390" s="84" t="str">
        <f>IF(consulta_completa__11[[#This Row],[14 - Inst. Atuando no Local]]="","X","")</f>
        <v/>
      </c>
      <c r="CZ390" s="84">
        <f>IFERROR(FIND("OUTRA (S)",consulta_completa__11[[#This Row],[14 - Inst. Atuando no Local]]),0)</f>
        <v>0</v>
      </c>
      <c r="DA390" s="84" t="str">
        <f t="shared" si="213"/>
        <v/>
      </c>
      <c r="DB390" s="35" t="str">
        <f t="shared" si="214"/>
        <v>Sim</v>
      </c>
      <c r="DC390" s="35" t="str">
        <f t="shared" si="215"/>
        <v>Não</v>
      </c>
      <c r="DD390" s="35" t="str">
        <f t="shared" si="216"/>
        <v>Sim</v>
      </c>
      <c r="DE390" s="87" t="str">
        <f t="shared" si="187"/>
        <v>Federal</v>
      </c>
    </row>
    <row r="391" spans="1:109">
      <c r="A391" s="14">
        <v>202561150425</v>
      </c>
      <c r="B391" s="1">
        <v>45816</v>
      </c>
      <c r="C391" t="s">
        <v>3669</v>
      </c>
      <c r="D391" t="s">
        <v>180</v>
      </c>
      <c r="E391" t="s">
        <v>286</v>
      </c>
      <c r="F391" t="s">
        <v>163</v>
      </c>
      <c r="G391" t="s">
        <v>3407</v>
      </c>
      <c r="H391" t="s">
        <v>113</v>
      </c>
      <c r="I391" t="s">
        <v>113</v>
      </c>
      <c r="J391" t="s">
        <v>113</v>
      </c>
      <c r="K391" t="s">
        <v>114</v>
      </c>
      <c r="L391" t="s">
        <v>114</v>
      </c>
      <c r="M391" t="s">
        <v>140</v>
      </c>
      <c r="N391" t="s">
        <v>141</v>
      </c>
      <c r="O391" t="s">
        <v>185</v>
      </c>
      <c r="P391" t="s">
        <v>272</v>
      </c>
      <c r="Q391" t="s">
        <v>122</v>
      </c>
      <c r="R391" t="s">
        <v>123</v>
      </c>
      <c r="S391" t="s">
        <v>113</v>
      </c>
      <c r="T391" t="s">
        <v>3670</v>
      </c>
      <c r="U391" t="s">
        <v>113</v>
      </c>
      <c r="V391" t="s">
        <v>3671</v>
      </c>
      <c r="Z391" t="s">
        <v>633</v>
      </c>
      <c r="AA391" t="s">
        <v>113</v>
      </c>
      <c r="AB391" t="s">
        <v>113</v>
      </c>
      <c r="AC391" t="s">
        <v>113</v>
      </c>
      <c r="AE391" t="s">
        <v>3672</v>
      </c>
      <c r="AF391" t="s">
        <v>113</v>
      </c>
      <c r="AG391" t="s">
        <v>113</v>
      </c>
      <c r="AH391" t="s">
        <v>131</v>
      </c>
      <c r="AI391" t="s">
        <v>131</v>
      </c>
      <c r="AJ391" t="s">
        <v>131</v>
      </c>
      <c r="AK391" t="s">
        <v>3673</v>
      </c>
      <c r="AL391" t="s">
        <v>3674</v>
      </c>
      <c r="AM391" t="s">
        <v>153</v>
      </c>
      <c r="AN391" t="s">
        <v>154</v>
      </c>
      <c r="AO391" t="s">
        <v>155</v>
      </c>
      <c r="AP391">
        <v>6133161070</v>
      </c>
      <c r="AQ391" t="s">
        <v>156</v>
      </c>
      <c r="AR391" t="s">
        <v>113</v>
      </c>
      <c r="AS391" t="s">
        <v>113</v>
      </c>
      <c r="AT391" t="s">
        <v>113</v>
      </c>
      <c r="AU391" t="s">
        <v>113</v>
      </c>
      <c r="AW391" t="s">
        <v>113</v>
      </c>
      <c r="AX391" s="82">
        <f>IFERROR(FIND("Óbitos/feridos",consulta_completa__11[[#This Row],[13 - Ocorrências/Ambientes Atingidos]]),0)</f>
        <v>0</v>
      </c>
      <c r="AY391" s="83" t="str">
        <f t="shared" si="188"/>
        <v/>
      </c>
      <c r="AZ391" s="82">
        <f>IFERROR(FIND("População afetada/evacuada",consulta_completa__11[[#This Row],[13 - Ocorrências/Ambientes Atingidos]]),0)</f>
        <v>0</v>
      </c>
      <c r="BA391" s="82" t="str">
        <f t="shared" si="189"/>
        <v/>
      </c>
      <c r="BB391" s="82">
        <f>IFERROR(FIND("Suspensão de abastecimento de água",consulta_completa__11[[#This Row],[13 - Ocorrências/Ambientes Atingidos]]),0)</f>
        <v>0</v>
      </c>
      <c r="BC391" s="83" t="str">
        <f t="shared" si="217"/>
        <v/>
      </c>
      <c r="BD391" s="82">
        <f>IFERROR(FIND("Rio/córrego",consulta_completa__11[[#This Row],[13 - Ocorrências/Ambientes Atingidos]]),0)</f>
        <v>0</v>
      </c>
      <c r="BE391" s="83" t="str">
        <f t="shared" si="190"/>
        <v/>
      </c>
      <c r="BF391" s="82">
        <f>IFERROR(FIND("Lago",consulta_completa__11[[#This Row],[13 - Ocorrências/Ambientes Atingidos]]),0)</f>
        <v>0</v>
      </c>
      <c r="BG391" s="83" t="str">
        <f t="shared" si="191"/>
        <v/>
      </c>
      <c r="BH391" s="82">
        <f>IFERROR(FIND("Mar",consulta_completa__11[[#This Row],[13 - Ocorrências/Ambientes Atingidos]]),0)</f>
        <v>0</v>
      </c>
      <c r="BI391" s="83" t="str">
        <f t="shared" si="192"/>
        <v/>
      </c>
      <c r="BJ391" s="82">
        <f>IFERROR(FIND("Praia",consulta_completa__11[[#This Row],[13 - Ocorrências/Ambientes Atingidos]]),0)</f>
        <v>0</v>
      </c>
      <c r="BK391" s="83" t="str">
        <f t="shared" si="193"/>
        <v/>
      </c>
      <c r="BL391" s="82">
        <f>IFERROR(FIND("Solo",consulta_completa__11[[#This Row],[13 - Ocorrências/Ambientes Atingidos]]),0)</f>
        <v>1</v>
      </c>
      <c r="BM391" s="83" t="str">
        <f t="shared" si="194"/>
        <v>X</v>
      </c>
      <c r="BN391" s="82">
        <f>IFERROR(FIND("Águas subterrâneas",consulta_completa__11[[#This Row],[13 - Ocorrências/Ambientes Atingidos]]),0)</f>
        <v>0</v>
      </c>
      <c r="BO391" s="83" t="str">
        <f t="shared" si="195"/>
        <v/>
      </c>
      <c r="BP391" s="82">
        <f>IFERROR(FIND("Atmosfera",consulta_completa__11[[#This Row],[13 - Ocorrências/Ambientes Atingidos]]),0)</f>
        <v>0</v>
      </c>
      <c r="BQ391" s="83" t="str">
        <f t="shared" si="196"/>
        <v/>
      </c>
      <c r="BR391" s="82">
        <f>IFERROR(FIND("Flora",consulta_completa__11[[#This Row],[13 - Ocorrências/Ambientes Atingidos]]),0)</f>
        <v>0</v>
      </c>
      <c r="BS391" s="83" t="str">
        <f t="shared" si="197"/>
        <v/>
      </c>
      <c r="BT391" s="82">
        <f>IFERROR(FIND("Fauna",consulta_completa__11[[#This Row],[13 - Ocorrências/Ambientes Atingidos]]),0)</f>
        <v>0</v>
      </c>
      <c r="BU391" s="83" t="str">
        <f t="shared" si="198"/>
        <v/>
      </c>
      <c r="BV391" s="82">
        <f>IFERROR(FIND("UC federal",consulta_completa__11[[#This Row],[13 - Ocorrências/Ambientes Atingidos]]),0)</f>
        <v>0</v>
      </c>
      <c r="BW391" s="83" t="str">
        <f t="shared" si="199"/>
        <v/>
      </c>
      <c r="BX391" s="82">
        <f>IFERROR(FIND("UC estadual/municipal",consulta_completa__11[[#This Row],[13 - Ocorrências/Ambientes Atingidos]]),0)</f>
        <v>0</v>
      </c>
      <c r="BY391" s="83" t="str">
        <f t="shared" si="200"/>
        <v/>
      </c>
      <c r="BZ391" s="82">
        <f>IFERROR(FIND("Outro(s)",consulta_completa__11[[#This Row],[13 - Ocorrências/Ambientes Atingidos]]),0)</f>
        <v>0</v>
      </c>
      <c r="CA391" s="83" t="str">
        <f t="shared" si="201"/>
        <v/>
      </c>
      <c r="CB391" s="82">
        <f>IFERROR(FIND("Sem dano",consulta_completa__11[[#This Row],[13 - Ocorrências/Ambientes Atingidos]]),0)</f>
        <v>0</v>
      </c>
      <c r="CC391" s="83" t="str">
        <f t="shared" si="202"/>
        <v/>
      </c>
      <c r="CD391" s="82" t="str">
        <f>IF(consulta_completa__11[[#This Row],[13 - Ocorrências/Ambientes Atingidos]]="","X","")</f>
        <v/>
      </c>
      <c r="CE391" s="84">
        <f>IFERROR(FIND("IBAMA",consulta_completa__11[[#This Row],[14 - Inst. Atuando no Local]]),0)</f>
        <v>0</v>
      </c>
      <c r="CF391" s="84" t="str">
        <f t="shared" si="203"/>
        <v/>
      </c>
      <c r="CG391" s="84">
        <f>IFERROR(FIND("OEMA",consulta_completa__11[[#This Row],[14 - Inst. Atuando no Local]]),0)</f>
        <v>0</v>
      </c>
      <c r="CH391" s="84" t="str">
        <f t="shared" si="204"/>
        <v/>
      </c>
      <c r="CI391" s="84">
        <f>IFERROR(FIND("DEFESA CIVIL",consulta_completa__11[[#This Row],[14 - Inst. Atuando no Local]]),0)</f>
        <v>0</v>
      </c>
      <c r="CJ391" s="84" t="str">
        <f t="shared" si="205"/>
        <v/>
      </c>
      <c r="CK391" s="84">
        <f>IFERROR(FIND("CORPO DE BOMBEIROS",consulta_completa__11[[#This Row],[14 - Inst. Atuando no Local]]),0)</f>
        <v>0</v>
      </c>
      <c r="CL391" s="84" t="str">
        <f t="shared" si="206"/>
        <v/>
      </c>
      <c r="CM391" s="84">
        <f>IFERROR(FIND("POLÍCIA RODOVIÁRIA",consulta_completa__11[[#This Row],[14 - Inst. Atuando no Local]]),0)</f>
        <v>0</v>
      </c>
      <c r="CN391" s="84" t="str">
        <f t="shared" si="207"/>
        <v/>
      </c>
      <c r="CO391" s="84">
        <f>IFERROR(FIND("POLÍCIA MILITAR",consulta_completa__11[[#This Row],[14 - Inst. Atuando no Local]]),0)</f>
        <v>0</v>
      </c>
      <c r="CP391" s="84" t="str">
        <f t="shared" si="208"/>
        <v/>
      </c>
      <c r="CQ391" s="84">
        <f>IFERROR(FIND("POLÍCIA CIVIL",consulta_completa__11[[#This Row],[14 - Inst. Atuando no Local]]),0)</f>
        <v>0</v>
      </c>
      <c r="CR391" s="84" t="str">
        <f t="shared" si="209"/>
        <v/>
      </c>
      <c r="CS391" s="84">
        <f>IFERROR(FIND("MARINHA DO BRASIL",consulta_completa__11[[#This Row],[14 - Inst. Atuando no Local]]),0)</f>
        <v>0</v>
      </c>
      <c r="CT391" s="84" t="str">
        <f t="shared" si="210"/>
        <v/>
      </c>
      <c r="CU391" s="84">
        <f>IFERROR(FIND("EMPRESA ESPECIALIZADA EM ATENDIMENTO",consulta_completa__11[[#This Row],[14 - Inst. Atuando no Local]]),0)</f>
        <v>0</v>
      </c>
      <c r="CV391" s="84" t="str">
        <f t="shared" si="211"/>
        <v/>
      </c>
      <c r="CW391" s="84">
        <f>IFERROR(FIND("IBAMA",consulta_completa__11[[#This Row],[14 - Inst. Atuando no Local]]),0)</f>
        <v>0</v>
      </c>
      <c r="CX391" s="84" t="str">
        <f t="shared" si="212"/>
        <v/>
      </c>
      <c r="CY391" s="84" t="str">
        <f>IF(consulta_completa__11[[#This Row],[14 - Inst. Atuando no Local]]="","X","")</f>
        <v/>
      </c>
      <c r="CZ391" s="84">
        <f>IFERROR(FIND("OUTRA (S)",consulta_completa__11[[#This Row],[14 - Inst. Atuando no Local]]),0)</f>
        <v>0</v>
      </c>
      <c r="DA391" s="84" t="str">
        <f t="shared" si="213"/>
        <v/>
      </c>
      <c r="DB391" s="35" t="str">
        <f t="shared" si="214"/>
        <v>Sim</v>
      </c>
      <c r="DC391" s="35" t="str">
        <f t="shared" si="215"/>
        <v>Não</v>
      </c>
      <c r="DD391" s="35" t="str">
        <f t="shared" si="216"/>
        <v>Sim</v>
      </c>
      <c r="DE391" s="87" t="str">
        <f t="shared" si="187"/>
        <v>Sem informação</v>
      </c>
    </row>
    <row r="392" spans="1:109">
      <c r="A392" s="14">
        <v>20256107237</v>
      </c>
      <c r="B392" s="1">
        <v>45817</v>
      </c>
      <c r="C392" t="s">
        <v>109</v>
      </c>
      <c r="D392" t="s">
        <v>110</v>
      </c>
      <c r="E392" t="s">
        <v>111</v>
      </c>
      <c r="F392" t="s">
        <v>112</v>
      </c>
      <c r="G392" t="s">
        <v>113</v>
      </c>
      <c r="H392" t="s">
        <v>114</v>
      </c>
      <c r="I392" t="s">
        <v>114</v>
      </c>
      <c r="J392" t="s">
        <v>115</v>
      </c>
      <c r="K392" t="s">
        <v>3675</v>
      </c>
      <c r="L392" t="s">
        <v>117</v>
      </c>
      <c r="M392" t="s">
        <v>118</v>
      </c>
      <c r="N392" t="s">
        <v>119</v>
      </c>
      <c r="O392" t="s">
        <v>239</v>
      </c>
      <c r="P392" t="s">
        <v>299</v>
      </c>
      <c r="Q392" t="s">
        <v>143</v>
      </c>
      <c r="R392" t="s">
        <v>123</v>
      </c>
      <c r="S392" t="s">
        <v>201</v>
      </c>
      <c r="T392" t="s">
        <v>3676</v>
      </c>
      <c r="U392" t="s">
        <v>3677</v>
      </c>
      <c r="V392" t="s">
        <v>3678</v>
      </c>
      <c r="Z392" t="s">
        <v>3679</v>
      </c>
      <c r="AA392" t="s">
        <v>113</v>
      </c>
      <c r="AB392" t="s">
        <v>1465</v>
      </c>
      <c r="AC392" t="s">
        <v>207</v>
      </c>
      <c r="AD392">
        <v>1</v>
      </c>
      <c r="AE392" t="s">
        <v>603</v>
      </c>
      <c r="AF392" t="s">
        <v>113</v>
      </c>
      <c r="AG392" t="s">
        <v>113</v>
      </c>
      <c r="AH392" t="s">
        <v>131</v>
      </c>
      <c r="AI392" t="s">
        <v>132</v>
      </c>
      <c r="AJ392" t="s">
        <v>131</v>
      </c>
      <c r="AK392" t="s">
        <v>3680</v>
      </c>
      <c r="AL392" t="s">
        <v>3681</v>
      </c>
      <c r="AM392" t="s">
        <v>210</v>
      </c>
      <c r="AN392" t="s">
        <v>113</v>
      </c>
      <c r="AO392" t="s">
        <v>113</v>
      </c>
      <c r="AQ392" t="s">
        <v>211</v>
      </c>
      <c r="AR392" t="s">
        <v>113</v>
      </c>
      <c r="AS392" t="s">
        <v>113</v>
      </c>
      <c r="AT392" t="s">
        <v>113</v>
      </c>
      <c r="AU392" t="s">
        <v>113</v>
      </c>
      <c r="AW392" t="s">
        <v>113</v>
      </c>
      <c r="AX392" s="82">
        <f>IFERROR(FIND("Óbitos/feridos",consulta_completa__11[[#This Row],[13 - Ocorrências/Ambientes Atingidos]]),0)</f>
        <v>0</v>
      </c>
      <c r="AY392" s="83" t="str">
        <f t="shared" si="188"/>
        <v/>
      </c>
      <c r="AZ392" s="82">
        <f>IFERROR(FIND("População afetada/evacuada",consulta_completa__11[[#This Row],[13 - Ocorrências/Ambientes Atingidos]]),0)</f>
        <v>0</v>
      </c>
      <c r="BA392" s="82" t="str">
        <f t="shared" si="189"/>
        <v/>
      </c>
      <c r="BB392" s="82">
        <f>IFERROR(FIND("Suspensão de abastecimento de água",consulta_completa__11[[#This Row],[13 - Ocorrências/Ambientes Atingidos]]),0)</f>
        <v>0</v>
      </c>
      <c r="BC392" s="83" t="str">
        <f t="shared" si="217"/>
        <v/>
      </c>
      <c r="BD392" s="82">
        <f>IFERROR(FIND("Rio/córrego",consulta_completa__11[[#This Row],[13 - Ocorrências/Ambientes Atingidos]]),0)</f>
        <v>0</v>
      </c>
      <c r="BE392" s="83" t="str">
        <f t="shared" si="190"/>
        <v/>
      </c>
      <c r="BF392" s="82">
        <f>IFERROR(FIND("Lago",consulta_completa__11[[#This Row],[13 - Ocorrências/Ambientes Atingidos]]),0)</f>
        <v>0</v>
      </c>
      <c r="BG392" s="83" t="str">
        <f t="shared" si="191"/>
        <v/>
      </c>
      <c r="BH392" s="82">
        <f>IFERROR(FIND("Mar",consulta_completa__11[[#This Row],[13 - Ocorrências/Ambientes Atingidos]]),0)</f>
        <v>1</v>
      </c>
      <c r="BI392" s="83" t="str">
        <f t="shared" si="192"/>
        <v>X</v>
      </c>
      <c r="BJ392" s="82">
        <f>IFERROR(FIND("Praia",consulta_completa__11[[#This Row],[13 - Ocorrências/Ambientes Atingidos]]),0)</f>
        <v>0</v>
      </c>
      <c r="BK392" s="83" t="str">
        <f t="shared" si="193"/>
        <v/>
      </c>
      <c r="BL392" s="82">
        <f>IFERROR(FIND("Solo",consulta_completa__11[[#This Row],[13 - Ocorrências/Ambientes Atingidos]]),0)</f>
        <v>0</v>
      </c>
      <c r="BM392" s="83" t="str">
        <f t="shared" si="194"/>
        <v/>
      </c>
      <c r="BN392" s="82">
        <f>IFERROR(FIND("Águas subterrâneas",consulta_completa__11[[#This Row],[13 - Ocorrências/Ambientes Atingidos]]),0)</f>
        <v>0</v>
      </c>
      <c r="BO392" s="83" t="str">
        <f t="shared" si="195"/>
        <v/>
      </c>
      <c r="BP392" s="82">
        <f>IFERROR(FIND("Atmosfera",consulta_completa__11[[#This Row],[13 - Ocorrências/Ambientes Atingidos]]),0)</f>
        <v>0</v>
      </c>
      <c r="BQ392" s="83" t="str">
        <f t="shared" si="196"/>
        <v/>
      </c>
      <c r="BR392" s="82">
        <f>IFERROR(FIND("Flora",consulta_completa__11[[#This Row],[13 - Ocorrências/Ambientes Atingidos]]),0)</f>
        <v>0</v>
      </c>
      <c r="BS392" s="83" t="str">
        <f t="shared" si="197"/>
        <v/>
      </c>
      <c r="BT392" s="82">
        <f>IFERROR(FIND("Fauna",consulta_completa__11[[#This Row],[13 - Ocorrências/Ambientes Atingidos]]),0)</f>
        <v>0</v>
      </c>
      <c r="BU392" s="83" t="str">
        <f t="shared" si="198"/>
        <v/>
      </c>
      <c r="BV392" s="82">
        <f>IFERROR(FIND("UC federal",consulta_completa__11[[#This Row],[13 - Ocorrências/Ambientes Atingidos]]),0)</f>
        <v>0</v>
      </c>
      <c r="BW392" s="83" t="str">
        <f t="shared" si="199"/>
        <v/>
      </c>
      <c r="BX392" s="82">
        <f>IFERROR(FIND("UC estadual/municipal",consulta_completa__11[[#This Row],[13 - Ocorrências/Ambientes Atingidos]]),0)</f>
        <v>0</v>
      </c>
      <c r="BY392" s="83" t="str">
        <f t="shared" si="200"/>
        <v/>
      </c>
      <c r="BZ392" s="82">
        <f>IFERROR(FIND("Outro(s)",consulta_completa__11[[#This Row],[13 - Ocorrências/Ambientes Atingidos]]),0)</f>
        <v>0</v>
      </c>
      <c r="CA392" s="83" t="str">
        <f t="shared" si="201"/>
        <v/>
      </c>
      <c r="CB392" s="82">
        <f>IFERROR(FIND("Sem dano",consulta_completa__11[[#This Row],[13 - Ocorrências/Ambientes Atingidos]]),0)</f>
        <v>0</v>
      </c>
      <c r="CC392" s="83" t="str">
        <f t="shared" si="202"/>
        <v/>
      </c>
      <c r="CD392" s="82" t="str">
        <f>IF(consulta_completa__11[[#This Row],[13 - Ocorrências/Ambientes Atingidos]]="","X","")</f>
        <v/>
      </c>
      <c r="CE392" s="84">
        <f>IFERROR(FIND("IBAMA",consulta_completa__11[[#This Row],[14 - Inst. Atuando no Local]]),0)</f>
        <v>0</v>
      </c>
      <c r="CF392" s="84" t="str">
        <f t="shared" si="203"/>
        <v/>
      </c>
      <c r="CG392" s="84">
        <f>IFERROR(FIND("OEMA",consulta_completa__11[[#This Row],[14 - Inst. Atuando no Local]]),0)</f>
        <v>0</v>
      </c>
      <c r="CH392" s="84" t="str">
        <f t="shared" si="204"/>
        <v/>
      </c>
      <c r="CI392" s="84">
        <f>IFERROR(FIND("DEFESA CIVIL",consulta_completa__11[[#This Row],[14 - Inst. Atuando no Local]]),0)</f>
        <v>0</v>
      </c>
      <c r="CJ392" s="84" t="str">
        <f t="shared" si="205"/>
        <v/>
      </c>
      <c r="CK392" s="84">
        <f>IFERROR(FIND("CORPO DE BOMBEIROS",consulta_completa__11[[#This Row],[14 - Inst. Atuando no Local]]),0)</f>
        <v>0</v>
      </c>
      <c r="CL392" s="84" t="str">
        <f t="shared" si="206"/>
        <v/>
      </c>
      <c r="CM392" s="84">
        <f>IFERROR(FIND("POLÍCIA RODOVIÁRIA",consulta_completa__11[[#This Row],[14 - Inst. Atuando no Local]]),0)</f>
        <v>0</v>
      </c>
      <c r="CN392" s="84" t="str">
        <f t="shared" si="207"/>
        <v/>
      </c>
      <c r="CO392" s="84">
        <f>IFERROR(FIND("POLÍCIA MILITAR",consulta_completa__11[[#This Row],[14 - Inst. Atuando no Local]]),0)</f>
        <v>0</v>
      </c>
      <c r="CP392" s="84" t="str">
        <f t="shared" si="208"/>
        <v/>
      </c>
      <c r="CQ392" s="84">
        <f>IFERROR(FIND("POLÍCIA CIVIL",consulta_completa__11[[#This Row],[14 - Inst. Atuando no Local]]),0)</f>
        <v>0</v>
      </c>
      <c r="CR392" s="84" t="str">
        <f t="shared" si="209"/>
        <v/>
      </c>
      <c r="CS392" s="84">
        <f>IFERROR(FIND("MARINHA DO BRASIL",consulta_completa__11[[#This Row],[14 - Inst. Atuando no Local]]),0)</f>
        <v>0</v>
      </c>
      <c r="CT392" s="84" t="str">
        <f t="shared" si="210"/>
        <v/>
      </c>
      <c r="CU392" s="84">
        <f>IFERROR(FIND("EMPRESA ESPECIALIZADA EM ATENDIMENTO",consulta_completa__11[[#This Row],[14 - Inst. Atuando no Local]]),0)</f>
        <v>0</v>
      </c>
      <c r="CV392" s="84" t="str">
        <f t="shared" si="211"/>
        <v/>
      </c>
      <c r="CW392" s="84">
        <f>IFERROR(FIND("IBAMA",consulta_completa__11[[#This Row],[14 - Inst. Atuando no Local]]),0)</f>
        <v>0</v>
      </c>
      <c r="CX392" s="84" t="str">
        <f t="shared" si="212"/>
        <v/>
      </c>
      <c r="CY392" s="84" t="str">
        <f>IF(consulta_completa__11[[#This Row],[14 - Inst. Atuando no Local]]="","X","")</f>
        <v/>
      </c>
      <c r="CZ392" s="84">
        <f>IFERROR(FIND("OUTRA (S)",consulta_completa__11[[#This Row],[14 - Inst. Atuando no Local]]),0)</f>
        <v>0</v>
      </c>
      <c r="DA392" s="84" t="str">
        <f t="shared" si="213"/>
        <v/>
      </c>
      <c r="DB392" s="35" t="str">
        <f t="shared" si="214"/>
        <v>Sim</v>
      </c>
      <c r="DC392" s="35" t="str">
        <f t="shared" si="215"/>
        <v>Não</v>
      </c>
      <c r="DD392" s="35" t="str">
        <f t="shared" si="216"/>
        <v>Sim</v>
      </c>
      <c r="DE392" s="87" t="str">
        <f t="shared" si="187"/>
        <v>Federal</v>
      </c>
    </row>
    <row r="393" spans="1:109">
      <c r="A393" s="14">
        <v>20256137236</v>
      </c>
      <c r="B393" s="1">
        <v>45818</v>
      </c>
      <c r="C393" t="s">
        <v>1676</v>
      </c>
      <c r="D393" t="s">
        <v>180</v>
      </c>
      <c r="E393" t="s">
        <v>286</v>
      </c>
      <c r="F393" t="s">
        <v>1202</v>
      </c>
      <c r="G393" t="s">
        <v>885</v>
      </c>
      <c r="H393" t="s">
        <v>3682</v>
      </c>
      <c r="I393" t="s">
        <v>648</v>
      </c>
      <c r="J393" t="s">
        <v>113</v>
      </c>
      <c r="K393" t="s">
        <v>114</v>
      </c>
      <c r="L393" t="s">
        <v>114</v>
      </c>
      <c r="M393" t="s">
        <v>139</v>
      </c>
      <c r="N393" t="s">
        <v>2184</v>
      </c>
      <c r="O393" t="s">
        <v>120</v>
      </c>
      <c r="P393" t="s">
        <v>355</v>
      </c>
      <c r="Q393" t="s">
        <v>167</v>
      </c>
      <c r="R393" t="s">
        <v>123</v>
      </c>
      <c r="S393" t="s">
        <v>113</v>
      </c>
      <c r="T393" t="s">
        <v>3683</v>
      </c>
      <c r="U393" t="s">
        <v>113</v>
      </c>
      <c r="V393" t="s">
        <v>113</v>
      </c>
      <c r="Z393" t="s">
        <v>3684</v>
      </c>
      <c r="AA393" t="s">
        <v>3685</v>
      </c>
      <c r="AB393" t="s">
        <v>3686</v>
      </c>
      <c r="AC393" t="s">
        <v>3687</v>
      </c>
      <c r="AD393">
        <v>0</v>
      </c>
      <c r="AE393" t="s">
        <v>3688</v>
      </c>
      <c r="AF393" t="s">
        <v>3689</v>
      </c>
      <c r="AG393" t="s">
        <v>3690</v>
      </c>
      <c r="AH393" t="s">
        <v>131</v>
      </c>
      <c r="AI393" t="s">
        <v>131</v>
      </c>
      <c r="AJ393" t="s">
        <v>131</v>
      </c>
      <c r="AK393" t="s">
        <v>3691</v>
      </c>
      <c r="AL393" t="s">
        <v>113</v>
      </c>
      <c r="AM393" t="s">
        <v>1702</v>
      </c>
      <c r="AN393" t="s">
        <v>3692</v>
      </c>
      <c r="AO393" t="s">
        <v>1703</v>
      </c>
      <c r="AP393">
        <v>35997304344</v>
      </c>
      <c r="AQ393" t="s">
        <v>1704</v>
      </c>
      <c r="AR393" t="s">
        <v>113</v>
      </c>
      <c r="AS393" t="s">
        <v>113</v>
      </c>
      <c r="AT393" t="s">
        <v>113</v>
      </c>
      <c r="AU393" t="s">
        <v>113</v>
      </c>
      <c r="AW393" t="s">
        <v>113</v>
      </c>
      <c r="AX393" s="82">
        <f>IFERROR(FIND("Óbitos/feridos",consulta_completa__11[[#This Row],[13 - Ocorrências/Ambientes Atingidos]]),0)</f>
        <v>0</v>
      </c>
      <c r="AY393" s="83" t="str">
        <f t="shared" si="188"/>
        <v/>
      </c>
      <c r="AZ393" s="82">
        <f>IFERROR(FIND("População afetada/evacuada",consulta_completa__11[[#This Row],[13 - Ocorrências/Ambientes Atingidos]]),0)</f>
        <v>0</v>
      </c>
      <c r="BA393" s="82" t="str">
        <f t="shared" si="189"/>
        <v/>
      </c>
      <c r="BB393" s="82">
        <f>IFERROR(FIND("Suspensão de abastecimento de água",consulta_completa__11[[#This Row],[13 - Ocorrências/Ambientes Atingidos]]),0)</f>
        <v>0</v>
      </c>
      <c r="BC393" s="83" t="str">
        <f t="shared" si="217"/>
        <v/>
      </c>
      <c r="BD393" s="82">
        <f>IFERROR(FIND("Rio/córrego",consulta_completa__11[[#This Row],[13 - Ocorrências/Ambientes Atingidos]]),0)</f>
        <v>0</v>
      </c>
      <c r="BE393" s="83" t="str">
        <f t="shared" si="190"/>
        <v/>
      </c>
      <c r="BF393" s="82">
        <f>IFERROR(FIND("Lago",consulta_completa__11[[#This Row],[13 - Ocorrências/Ambientes Atingidos]]),0)</f>
        <v>0</v>
      </c>
      <c r="BG393" s="83" t="str">
        <f t="shared" si="191"/>
        <v/>
      </c>
      <c r="BH393" s="82">
        <f>IFERROR(FIND("Mar",consulta_completa__11[[#This Row],[13 - Ocorrências/Ambientes Atingidos]]),0)</f>
        <v>0</v>
      </c>
      <c r="BI393" s="83" t="str">
        <f t="shared" si="192"/>
        <v/>
      </c>
      <c r="BJ393" s="82">
        <f>IFERROR(FIND("Praia",consulta_completa__11[[#This Row],[13 - Ocorrências/Ambientes Atingidos]]),0)</f>
        <v>0</v>
      </c>
      <c r="BK393" s="83" t="str">
        <f t="shared" si="193"/>
        <v/>
      </c>
      <c r="BL393" s="82">
        <f>IFERROR(FIND("Solo",consulta_completa__11[[#This Row],[13 - Ocorrências/Ambientes Atingidos]]),0)</f>
        <v>0</v>
      </c>
      <c r="BM393" s="83" t="str">
        <f t="shared" si="194"/>
        <v/>
      </c>
      <c r="BN393" s="82">
        <f>IFERROR(FIND("Águas subterrâneas",consulta_completa__11[[#This Row],[13 - Ocorrências/Ambientes Atingidos]]),0)</f>
        <v>0</v>
      </c>
      <c r="BO393" s="83" t="str">
        <f t="shared" si="195"/>
        <v/>
      </c>
      <c r="BP393" s="82">
        <f>IFERROR(FIND("Atmosfera",consulta_completa__11[[#This Row],[13 - Ocorrências/Ambientes Atingidos]]),0)</f>
        <v>0</v>
      </c>
      <c r="BQ393" s="83" t="str">
        <f t="shared" si="196"/>
        <v/>
      </c>
      <c r="BR393" s="82">
        <f>IFERROR(FIND("Flora",consulta_completa__11[[#This Row],[13 - Ocorrências/Ambientes Atingidos]]),0)</f>
        <v>0</v>
      </c>
      <c r="BS393" s="83" t="str">
        <f t="shared" si="197"/>
        <v/>
      </c>
      <c r="BT393" s="82">
        <f>IFERROR(FIND("Fauna",consulta_completa__11[[#This Row],[13 - Ocorrências/Ambientes Atingidos]]),0)</f>
        <v>0</v>
      </c>
      <c r="BU393" s="83" t="str">
        <f t="shared" si="198"/>
        <v/>
      </c>
      <c r="BV393" s="82">
        <f>IFERROR(FIND("UC federal",consulta_completa__11[[#This Row],[13 - Ocorrências/Ambientes Atingidos]]),0)</f>
        <v>0</v>
      </c>
      <c r="BW393" s="83" t="str">
        <f t="shared" si="199"/>
        <v/>
      </c>
      <c r="BX393" s="82">
        <f>IFERROR(FIND("UC estadual/municipal",consulta_completa__11[[#This Row],[13 - Ocorrências/Ambientes Atingidos]]),0)</f>
        <v>0</v>
      </c>
      <c r="BY393" s="83" t="str">
        <f t="shared" si="200"/>
        <v/>
      </c>
      <c r="BZ393" s="82">
        <f>IFERROR(FIND("Outro(s)",consulta_completa__11[[#This Row],[13 - Ocorrências/Ambientes Atingidos]]),0)</f>
        <v>1</v>
      </c>
      <c r="CA393" s="83" t="str">
        <f t="shared" si="201"/>
        <v>X</v>
      </c>
      <c r="CB393" s="82">
        <f>IFERROR(FIND("Sem dano",consulta_completa__11[[#This Row],[13 - Ocorrências/Ambientes Atingidos]]),0)</f>
        <v>0</v>
      </c>
      <c r="CC393" s="83" t="str">
        <f t="shared" si="202"/>
        <v/>
      </c>
      <c r="CD393" s="82" t="str">
        <f>IF(consulta_completa__11[[#This Row],[13 - Ocorrências/Ambientes Atingidos]]="","X","")</f>
        <v/>
      </c>
      <c r="CE393" s="84">
        <f>IFERROR(FIND("IBAMA",consulta_completa__11[[#This Row],[14 - Inst. Atuando no Local]]),0)</f>
        <v>0</v>
      </c>
      <c r="CF393" s="84" t="str">
        <f t="shared" si="203"/>
        <v/>
      </c>
      <c r="CG393" s="84">
        <f>IFERROR(FIND("OEMA",consulta_completa__11[[#This Row],[14 - Inst. Atuando no Local]]),0)</f>
        <v>0</v>
      </c>
      <c r="CH393" s="84" t="str">
        <f t="shared" si="204"/>
        <v/>
      </c>
      <c r="CI393" s="84">
        <f>IFERROR(FIND("DEFESA CIVIL",consulta_completa__11[[#This Row],[14 - Inst. Atuando no Local]]),0)</f>
        <v>0</v>
      </c>
      <c r="CJ393" s="84" t="str">
        <f t="shared" si="205"/>
        <v/>
      </c>
      <c r="CK393" s="84">
        <f>IFERROR(FIND("CORPO DE BOMBEIROS",consulta_completa__11[[#This Row],[14 - Inst. Atuando no Local]]),0)</f>
        <v>0</v>
      </c>
      <c r="CL393" s="84" t="str">
        <f t="shared" si="206"/>
        <v/>
      </c>
      <c r="CM393" s="84">
        <f>IFERROR(FIND("POLÍCIA RODOVIÁRIA",consulta_completa__11[[#This Row],[14 - Inst. Atuando no Local]]),0)</f>
        <v>0</v>
      </c>
      <c r="CN393" s="84" t="str">
        <f t="shared" si="207"/>
        <v/>
      </c>
      <c r="CO393" s="84">
        <f>IFERROR(FIND("POLÍCIA MILITAR",consulta_completa__11[[#This Row],[14 - Inst. Atuando no Local]]),0)</f>
        <v>0</v>
      </c>
      <c r="CP393" s="84" t="str">
        <f t="shared" si="208"/>
        <v/>
      </c>
      <c r="CQ393" s="84">
        <f>IFERROR(FIND("POLÍCIA CIVIL",consulta_completa__11[[#This Row],[14 - Inst. Atuando no Local]]),0)</f>
        <v>0</v>
      </c>
      <c r="CR393" s="84" t="str">
        <f t="shared" si="209"/>
        <v/>
      </c>
      <c r="CS393" s="84">
        <f>IFERROR(FIND("MARINHA DO BRASIL",consulta_completa__11[[#This Row],[14 - Inst. Atuando no Local]]),0)</f>
        <v>0</v>
      </c>
      <c r="CT393" s="84" t="str">
        <f t="shared" si="210"/>
        <v/>
      </c>
      <c r="CU393" s="84">
        <f>IFERROR(FIND("EMPRESA ESPECIALIZADA EM ATENDIMENTO",consulta_completa__11[[#This Row],[14 - Inst. Atuando no Local]]),0)</f>
        <v>0</v>
      </c>
      <c r="CV393" s="84" t="str">
        <f t="shared" si="211"/>
        <v/>
      </c>
      <c r="CW393" s="84">
        <f>IFERROR(FIND("IBAMA",consulta_completa__11[[#This Row],[14 - Inst. Atuando no Local]]),0)</f>
        <v>0</v>
      </c>
      <c r="CX393" s="84" t="str">
        <f t="shared" si="212"/>
        <v/>
      </c>
      <c r="CY393" s="84" t="str">
        <f>IF(consulta_completa__11[[#This Row],[14 - Inst. Atuando no Local]]="","X","")</f>
        <v/>
      </c>
      <c r="CZ393" s="84">
        <f>IFERROR(FIND("OUTRA (S)",consulta_completa__11[[#This Row],[14 - Inst. Atuando no Local]]),0)</f>
        <v>0</v>
      </c>
      <c r="DA393" s="84" t="str">
        <f t="shared" si="213"/>
        <v/>
      </c>
      <c r="DB393" s="35" t="str">
        <f t="shared" si="214"/>
        <v>Sim</v>
      </c>
      <c r="DC393" s="35" t="str">
        <f t="shared" si="215"/>
        <v>Não</v>
      </c>
      <c r="DD393" s="35" t="str">
        <f t="shared" si="216"/>
        <v>Sim</v>
      </c>
      <c r="DE393" s="87" t="str">
        <f t="shared" si="187"/>
        <v>Sem informação</v>
      </c>
    </row>
    <row r="394" spans="1:109">
      <c r="A394" s="14">
        <v>202561118024</v>
      </c>
      <c r="B394" s="1">
        <v>45818</v>
      </c>
      <c r="C394" t="s">
        <v>109</v>
      </c>
      <c r="D394" t="s">
        <v>110</v>
      </c>
      <c r="E394" t="s">
        <v>452</v>
      </c>
      <c r="F394" t="s">
        <v>112</v>
      </c>
      <c r="G394" t="s">
        <v>113</v>
      </c>
      <c r="H394" t="s">
        <v>114</v>
      </c>
      <c r="I394" t="s">
        <v>114</v>
      </c>
      <c r="J394" t="s">
        <v>115</v>
      </c>
      <c r="K394" t="s">
        <v>563</v>
      </c>
      <c r="L394" t="s">
        <v>117</v>
      </c>
      <c r="M394" t="s">
        <v>118</v>
      </c>
      <c r="N394" t="s">
        <v>119</v>
      </c>
      <c r="O394" t="s">
        <v>239</v>
      </c>
      <c r="P394" t="s">
        <v>355</v>
      </c>
      <c r="Q394" t="s">
        <v>122</v>
      </c>
      <c r="R394" t="s">
        <v>123</v>
      </c>
      <c r="S394" t="s">
        <v>201</v>
      </c>
      <c r="T394" t="s">
        <v>3676</v>
      </c>
      <c r="U394" t="s">
        <v>3693</v>
      </c>
      <c r="V394" t="s">
        <v>3694</v>
      </c>
      <c r="Z394" t="s">
        <v>3695</v>
      </c>
      <c r="AA394" t="s">
        <v>113</v>
      </c>
      <c r="AB394" t="s">
        <v>1465</v>
      </c>
      <c r="AC394" t="s">
        <v>207</v>
      </c>
      <c r="AD394">
        <v>1</v>
      </c>
      <c r="AE394" t="s">
        <v>206</v>
      </c>
      <c r="AF394" t="s">
        <v>113</v>
      </c>
      <c r="AG394" t="s">
        <v>113</v>
      </c>
      <c r="AH394" t="s">
        <v>131</v>
      </c>
      <c r="AI394" t="s">
        <v>132</v>
      </c>
      <c r="AJ394" t="s">
        <v>131</v>
      </c>
      <c r="AK394" t="s">
        <v>3696</v>
      </c>
      <c r="AL394" t="s">
        <v>3697</v>
      </c>
      <c r="AM394" t="s">
        <v>210</v>
      </c>
      <c r="AN394" t="s">
        <v>113</v>
      </c>
      <c r="AO394" t="s">
        <v>113</v>
      </c>
      <c r="AQ394" t="s">
        <v>211</v>
      </c>
      <c r="AR394" t="s">
        <v>113</v>
      </c>
      <c r="AS394" t="s">
        <v>113</v>
      </c>
      <c r="AT394" t="s">
        <v>113</v>
      </c>
      <c r="AU394" t="s">
        <v>113</v>
      </c>
      <c r="AW394" t="s">
        <v>113</v>
      </c>
      <c r="AX394" s="82">
        <f>IFERROR(FIND("Óbitos/feridos",consulta_completa__11[[#This Row],[13 - Ocorrências/Ambientes Atingidos]]),0)</f>
        <v>0</v>
      </c>
      <c r="AY394" s="83" t="str">
        <f t="shared" si="188"/>
        <v/>
      </c>
      <c r="AZ394" s="82">
        <f>IFERROR(FIND("População afetada/evacuada",consulta_completa__11[[#This Row],[13 - Ocorrências/Ambientes Atingidos]]),0)</f>
        <v>0</v>
      </c>
      <c r="BA394" s="82" t="str">
        <f t="shared" si="189"/>
        <v/>
      </c>
      <c r="BB394" s="82">
        <f>IFERROR(FIND("Suspensão de abastecimento de água",consulta_completa__11[[#This Row],[13 - Ocorrências/Ambientes Atingidos]]),0)</f>
        <v>0</v>
      </c>
      <c r="BC394" s="83" t="str">
        <f t="shared" si="217"/>
        <v/>
      </c>
      <c r="BD394" s="82">
        <f>IFERROR(FIND("Rio/córrego",consulta_completa__11[[#This Row],[13 - Ocorrências/Ambientes Atingidos]]),0)</f>
        <v>0</v>
      </c>
      <c r="BE394" s="83" t="str">
        <f t="shared" si="190"/>
        <v/>
      </c>
      <c r="BF394" s="82">
        <f>IFERROR(FIND("Lago",consulta_completa__11[[#This Row],[13 - Ocorrências/Ambientes Atingidos]]),0)</f>
        <v>0</v>
      </c>
      <c r="BG394" s="83" t="str">
        <f t="shared" si="191"/>
        <v/>
      </c>
      <c r="BH394" s="82">
        <f>IFERROR(FIND("Mar",consulta_completa__11[[#This Row],[13 - Ocorrências/Ambientes Atingidos]]),0)</f>
        <v>1</v>
      </c>
      <c r="BI394" s="83" t="str">
        <f t="shared" si="192"/>
        <v>X</v>
      </c>
      <c r="BJ394" s="82">
        <f>IFERROR(FIND("Praia",consulta_completa__11[[#This Row],[13 - Ocorrências/Ambientes Atingidos]]),0)</f>
        <v>0</v>
      </c>
      <c r="BK394" s="83" t="str">
        <f t="shared" si="193"/>
        <v/>
      </c>
      <c r="BL394" s="82">
        <f>IFERROR(FIND("Solo",consulta_completa__11[[#This Row],[13 - Ocorrências/Ambientes Atingidos]]),0)</f>
        <v>0</v>
      </c>
      <c r="BM394" s="83" t="str">
        <f t="shared" si="194"/>
        <v/>
      </c>
      <c r="BN394" s="82">
        <f>IFERROR(FIND("Águas subterrâneas",consulta_completa__11[[#This Row],[13 - Ocorrências/Ambientes Atingidos]]),0)</f>
        <v>0</v>
      </c>
      <c r="BO394" s="83" t="str">
        <f t="shared" si="195"/>
        <v/>
      </c>
      <c r="BP394" s="82">
        <f>IFERROR(FIND("Atmosfera",consulta_completa__11[[#This Row],[13 - Ocorrências/Ambientes Atingidos]]),0)</f>
        <v>0</v>
      </c>
      <c r="BQ394" s="83" t="str">
        <f t="shared" si="196"/>
        <v/>
      </c>
      <c r="BR394" s="82">
        <f>IFERROR(FIND("Flora",consulta_completa__11[[#This Row],[13 - Ocorrências/Ambientes Atingidos]]),0)</f>
        <v>0</v>
      </c>
      <c r="BS394" s="83" t="str">
        <f t="shared" si="197"/>
        <v/>
      </c>
      <c r="BT394" s="82">
        <f>IFERROR(FIND("Fauna",consulta_completa__11[[#This Row],[13 - Ocorrências/Ambientes Atingidos]]),0)</f>
        <v>0</v>
      </c>
      <c r="BU394" s="83" t="str">
        <f t="shared" si="198"/>
        <v/>
      </c>
      <c r="BV394" s="82">
        <f>IFERROR(FIND("UC federal",consulta_completa__11[[#This Row],[13 - Ocorrências/Ambientes Atingidos]]),0)</f>
        <v>0</v>
      </c>
      <c r="BW394" s="83" t="str">
        <f t="shared" si="199"/>
        <v/>
      </c>
      <c r="BX394" s="82">
        <f>IFERROR(FIND("UC estadual/municipal",consulta_completa__11[[#This Row],[13 - Ocorrências/Ambientes Atingidos]]),0)</f>
        <v>0</v>
      </c>
      <c r="BY394" s="83" t="str">
        <f t="shared" si="200"/>
        <v/>
      </c>
      <c r="BZ394" s="82">
        <f>IFERROR(FIND("Outro(s)",consulta_completa__11[[#This Row],[13 - Ocorrências/Ambientes Atingidos]]),0)</f>
        <v>0</v>
      </c>
      <c r="CA394" s="83" t="str">
        <f t="shared" si="201"/>
        <v/>
      </c>
      <c r="CB394" s="82">
        <f>IFERROR(FIND("Sem dano",consulta_completa__11[[#This Row],[13 - Ocorrências/Ambientes Atingidos]]),0)</f>
        <v>0</v>
      </c>
      <c r="CC394" s="83" t="str">
        <f t="shared" si="202"/>
        <v/>
      </c>
      <c r="CD394" s="82" t="str">
        <f>IF(consulta_completa__11[[#This Row],[13 - Ocorrências/Ambientes Atingidos]]="","X","")</f>
        <v/>
      </c>
      <c r="CE394" s="84">
        <f>IFERROR(FIND("IBAMA",consulta_completa__11[[#This Row],[14 - Inst. Atuando no Local]]),0)</f>
        <v>0</v>
      </c>
      <c r="CF394" s="84" t="str">
        <f t="shared" si="203"/>
        <v/>
      </c>
      <c r="CG394" s="84">
        <f>IFERROR(FIND("OEMA",consulta_completa__11[[#This Row],[14 - Inst. Atuando no Local]]),0)</f>
        <v>0</v>
      </c>
      <c r="CH394" s="84" t="str">
        <f t="shared" si="204"/>
        <v/>
      </c>
      <c r="CI394" s="84">
        <f>IFERROR(FIND("DEFESA CIVIL",consulta_completa__11[[#This Row],[14 - Inst. Atuando no Local]]),0)</f>
        <v>0</v>
      </c>
      <c r="CJ394" s="84" t="str">
        <f t="shared" si="205"/>
        <v/>
      </c>
      <c r="CK394" s="84">
        <f>IFERROR(FIND("CORPO DE BOMBEIROS",consulta_completa__11[[#This Row],[14 - Inst. Atuando no Local]]),0)</f>
        <v>0</v>
      </c>
      <c r="CL394" s="84" t="str">
        <f t="shared" si="206"/>
        <v/>
      </c>
      <c r="CM394" s="84">
        <f>IFERROR(FIND("POLÍCIA RODOVIÁRIA",consulta_completa__11[[#This Row],[14 - Inst. Atuando no Local]]),0)</f>
        <v>0</v>
      </c>
      <c r="CN394" s="84" t="str">
        <f t="shared" si="207"/>
        <v/>
      </c>
      <c r="CO394" s="84">
        <f>IFERROR(FIND("POLÍCIA MILITAR",consulta_completa__11[[#This Row],[14 - Inst. Atuando no Local]]),0)</f>
        <v>0</v>
      </c>
      <c r="CP394" s="84" t="str">
        <f t="shared" si="208"/>
        <v/>
      </c>
      <c r="CQ394" s="84">
        <f>IFERROR(FIND("POLÍCIA CIVIL",consulta_completa__11[[#This Row],[14 - Inst. Atuando no Local]]),0)</f>
        <v>0</v>
      </c>
      <c r="CR394" s="84" t="str">
        <f t="shared" si="209"/>
        <v/>
      </c>
      <c r="CS394" s="84">
        <f>IFERROR(FIND("MARINHA DO BRASIL",consulta_completa__11[[#This Row],[14 - Inst. Atuando no Local]]),0)</f>
        <v>0</v>
      </c>
      <c r="CT394" s="84" t="str">
        <f t="shared" si="210"/>
        <v/>
      </c>
      <c r="CU394" s="84">
        <f>IFERROR(FIND("EMPRESA ESPECIALIZADA EM ATENDIMENTO",consulta_completa__11[[#This Row],[14 - Inst. Atuando no Local]]),0)</f>
        <v>0</v>
      </c>
      <c r="CV394" s="84" t="str">
        <f t="shared" si="211"/>
        <v/>
      </c>
      <c r="CW394" s="84">
        <f>IFERROR(FIND("IBAMA",consulta_completa__11[[#This Row],[14 - Inst. Atuando no Local]]),0)</f>
        <v>0</v>
      </c>
      <c r="CX394" s="84" t="str">
        <f t="shared" si="212"/>
        <v/>
      </c>
      <c r="CY394" s="84" t="str">
        <f>IF(consulta_completa__11[[#This Row],[14 - Inst. Atuando no Local]]="","X","")</f>
        <v/>
      </c>
      <c r="CZ394" s="84">
        <f>IFERROR(FIND("OUTRA (S)",consulta_completa__11[[#This Row],[14 - Inst. Atuando no Local]]),0)</f>
        <v>0</v>
      </c>
      <c r="DA394" s="84" t="str">
        <f t="shared" si="213"/>
        <v/>
      </c>
      <c r="DB394" s="35" t="str">
        <f t="shared" si="214"/>
        <v>Sim</v>
      </c>
      <c r="DC394" s="35" t="str">
        <f t="shared" si="215"/>
        <v>Não</v>
      </c>
      <c r="DD394" s="35" t="str">
        <f t="shared" si="216"/>
        <v>Sim</v>
      </c>
      <c r="DE394" s="87" t="str">
        <f t="shared" si="187"/>
        <v>Federal</v>
      </c>
    </row>
    <row r="395" spans="1:109">
      <c r="A395" s="14">
        <v>202561232438</v>
      </c>
      <c r="B395" s="1">
        <v>45818</v>
      </c>
      <c r="C395" t="s">
        <v>1766</v>
      </c>
      <c r="D395" t="s">
        <v>180</v>
      </c>
      <c r="E395" t="s">
        <v>286</v>
      </c>
      <c r="F395" t="s">
        <v>1275</v>
      </c>
      <c r="G395" t="s">
        <v>885</v>
      </c>
      <c r="H395" t="s">
        <v>3698</v>
      </c>
      <c r="I395" t="s">
        <v>648</v>
      </c>
      <c r="J395" t="s">
        <v>113</v>
      </c>
      <c r="K395" t="s">
        <v>114</v>
      </c>
      <c r="L395" t="s">
        <v>114</v>
      </c>
      <c r="M395" t="s">
        <v>1912</v>
      </c>
      <c r="N395" t="s">
        <v>184</v>
      </c>
      <c r="O395" t="s">
        <v>185</v>
      </c>
      <c r="P395" t="s">
        <v>355</v>
      </c>
      <c r="Q395" t="s">
        <v>167</v>
      </c>
      <c r="R395" t="s">
        <v>123</v>
      </c>
      <c r="S395" t="s">
        <v>113</v>
      </c>
      <c r="T395" t="s">
        <v>3699</v>
      </c>
      <c r="U395" t="s">
        <v>3700</v>
      </c>
      <c r="V395" t="s">
        <v>3701</v>
      </c>
      <c r="Z395" t="s">
        <v>3702</v>
      </c>
      <c r="AA395" t="s">
        <v>113</v>
      </c>
      <c r="AB395" t="s">
        <v>113</v>
      </c>
      <c r="AC395" t="s">
        <v>113</v>
      </c>
      <c r="AE395" t="s">
        <v>3703</v>
      </c>
      <c r="AF395" t="s">
        <v>113</v>
      </c>
      <c r="AG395" t="s">
        <v>113</v>
      </c>
      <c r="AH395" t="s">
        <v>194</v>
      </c>
      <c r="AI395" t="s">
        <v>132</v>
      </c>
      <c r="AJ395" t="s">
        <v>131</v>
      </c>
      <c r="AK395" t="s">
        <v>3704</v>
      </c>
      <c r="AL395" t="s">
        <v>3705</v>
      </c>
      <c r="AM395" t="s">
        <v>3633</v>
      </c>
      <c r="AN395" t="s">
        <v>265</v>
      </c>
      <c r="AO395" t="s">
        <v>266</v>
      </c>
      <c r="AQ395" t="s">
        <v>3634</v>
      </c>
      <c r="AR395" t="s">
        <v>113</v>
      </c>
      <c r="AS395" t="s">
        <v>113</v>
      </c>
      <c r="AT395" t="s">
        <v>113</v>
      </c>
      <c r="AU395" t="s">
        <v>113</v>
      </c>
      <c r="AW395" t="s">
        <v>113</v>
      </c>
      <c r="AX395" s="82">
        <f>IFERROR(FIND("Óbitos/feridos",consulta_completa__11[[#This Row],[13 - Ocorrências/Ambientes Atingidos]]),0)</f>
        <v>0</v>
      </c>
      <c r="AY395" s="83" t="str">
        <f t="shared" si="188"/>
        <v/>
      </c>
      <c r="AZ395" s="82">
        <f>IFERROR(FIND("População afetada/evacuada",consulta_completa__11[[#This Row],[13 - Ocorrências/Ambientes Atingidos]]),0)</f>
        <v>0</v>
      </c>
      <c r="BA395" s="82" t="str">
        <f t="shared" si="189"/>
        <v/>
      </c>
      <c r="BB395" s="82">
        <f>IFERROR(FIND("Suspensão de abastecimento de água",consulta_completa__11[[#This Row],[13 - Ocorrências/Ambientes Atingidos]]),0)</f>
        <v>0</v>
      </c>
      <c r="BC395" s="83" t="str">
        <f t="shared" si="217"/>
        <v/>
      </c>
      <c r="BD395" s="82">
        <f>IFERROR(FIND("Rio/córrego",consulta_completa__11[[#This Row],[13 - Ocorrências/Ambientes Atingidos]]),0)</f>
        <v>0</v>
      </c>
      <c r="BE395" s="83" t="str">
        <f t="shared" si="190"/>
        <v/>
      </c>
      <c r="BF395" s="82">
        <f>IFERROR(FIND("Lago",consulta_completa__11[[#This Row],[13 - Ocorrências/Ambientes Atingidos]]),0)</f>
        <v>0</v>
      </c>
      <c r="BG395" s="83" t="str">
        <f t="shared" si="191"/>
        <v/>
      </c>
      <c r="BH395" s="82">
        <f>IFERROR(FIND("Mar",consulta_completa__11[[#This Row],[13 - Ocorrências/Ambientes Atingidos]]),0)</f>
        <v>0</v>
      </c>
      <c r="BI395" s="83" t="str">
        <f t="shared" si="192"/>
        <v/>
      </c>
      <c r="BJ395" s="82">
        <f>IFERROR(FIND("Praia",consulta_completa__11[[#This Row],[13 - Ocorrências/Ambientes Atingidos]]),0)</f>
        <v>0</v>
      </c>
      <c r="BK395" s="83" t="str">
        <f t="shared" si="193"/>
        <v/>
      </c>
      <c r="BL395" s="82">
        <f>IFERROR(FIND("Solo",consulta_completa__11[[#This Row],[13 - Ocorrências/Ambientes Atingidos]]),0)</f>
        <v>0</v>
      </c>
      <c r="BM395" s="83" t="str">
        <f t="shared" si="194"/>
        <v/>
      </c>
      <c r="BN395" s="82">
        <f>IFERROR(FIND("Águas subterrâneas",consulta_completa__11[[#This Row],[13 - Ocorrências/Ambientes Atingidos]]),0)</f>
        <v>0</v>
      </c>
      <c r="BO395" s="83" t="str">
        <f t="shared" si="195"/>
        <v/>
      </c>
      <c r="BP395" s="82">
        <f>IFERROR(FIND("Atmosfera",consulta_completa__11[[#This Row],[13 - Ocorrências/Ambientes Atingidos]]),0)</f>
        <v>1</v>
      </c>
      <c r="BQ395" s="83" t="str">
        <f t="shared" si="196"/>
        <v>X</v>
      </c>
      <c r="BR395" s="82">
        <f>IFERROR(FIND("Flora",consulta_completa__11[[#This Row],[13 - Ocorrências/Ambientes Atingidos]]),0)</f>
        <v>0</v>
      </c>
      <c r="BS395" s="83" t="str">
        <f t="shared" si="197"/>
        <v/>
      </c>
      <c r="BT395" s="82">
        <f>IFERROR(FIND("Fauna",consulta_completa__11[[#This Row],[13 - Ocorrências/Ambientes Atingidos]]),0)</f>
        <v>0</v>
      </c>
      <c r="BU395" s="83" t="str">
        <f t="shared" si="198"/>
        <v/>
      </c>
      <c r="BV395" s="82">
        <f>IFERROR(FIND("UC federal",consulta_completa__11[[#This Row],[13 - Ocorrências/Ambientes Atingidos]]),0)</f>
        <v>0</v>
      </c>
      <c r="BW395" s="83" t="str">
        <f t="shared" si="199"/>
        <v/>
      </c>
      <c r="BX395" s="82">
        <f>IFERROR(FIND("UC estadual/municipal",consulta_completa__11[[#This Row],[13 - Ocorrências/Ambientes Atingidos]]),0)</f>
        <v>0</v>
      </c>
      <c r="BY395" s="83" t="str">
        <f t="shared" si="200"/>
        <v/>
      </c>
      <c r="BZ395" s="82">
        <f>IFERROR(FIND("Outro(s)",consulta_completa__11[[#This Row],[13 - Ocorrências/Ambientes Atingidos]]),0)</f>
        <v>0</v>
      </c>
      <c r="CA395" s="83" t="str">
        <f t="shared" si="201"/>
        <v/>
      </c>
      <c r="CB395" s="82">
        <f>IFERROR(FIND("Sem dano",consulta_completa__11[[#This Row],[13 - Ocorrências/Ambientes Atingidos]]),0)</f>
        <v>0</v>
      </c>
      <c r="CC395" s="83" t="str">
        <f t="shared" si="202"/>
        <v/>
      </c>
      <c r="CD395" s="82" t="str">
        <f>IF(consulta_completa__11[[#This Row],[13 - Ocorrências/Ambientes Atingidos]]="","X","")</f>
        <v/>
      </c>
      <c r="CE395" s="84">
        <f>IFERROR(FIND("IBAMA",consulta_completa__11[[#This Row],[14 - Inst. Atuando no Local]]),0)</f>
        <v>0</v>
      </c>
      <c r="CF395" s="84" t="str">
        <f t="shared" si="203"/>
        <v/>
      </c>
      <c r="CG395" s="84">
        <f>IFERROR(FIND("OEMA",consulta_completa__11[[#This Row],[14 - Inst. Atuando no Local]]),0)</f>
        <v>0</v>
      </c>
      <c r="CH395" s="84" t="str">
        <f t="shared" si="204"/>
        <v/>
      </c>
      <c r="CI395" s="84">
        <f>IFERROR(FIND("DEFESA CIVIL",consulta_completa__11[[#This Row],[14 - Inst. Atuando no Local]]),0)</f>
        <v>0</v>
      </c>
      <c r="CJ395" s="84" t="str">
        <f t="shared" si="205"/>
        <v/>
      </c>
      <c r="CK395" s="84">
        <f>IFERROR(FIND("CORPO DE BOMBEIROS",consulta_completa__11[[#This Row],[14 - Inst. Atuando no Local]]),0)</f>
        <v>0</v>
      </c>
      <c r="CL395" s="84" t="str">
        <f t="shared" si="206"/>
        <v/>
      </c>
      <c r="CM395" s="84">
        <f>IFERROR(FIND("POLÍCIA RODOVIÁRIA",consulta_completa__11[[#This Row],[14 - Inst. Atuando no Local]]),0)</f>
        <v>0</v>
      </c>
      <c r="CN395" s="84" t="str">
        <f t="shared" si="207"/>
        <v/>
      </c>
      <c r="CO395" s="84">
        <f>IFERROR(FIND("POLÍCIA MILITAR",consulta_completa__11[[#This Row],[14 - Inst. Atuando no Local]]),0)</f>
        <v>0</v>
      </c>
      <c r="CP395" s="84" t="str">
        <f t="shared" si="208"/>
        <v/>
      </c>
      <c r="CQ395" s="84">
        <f>IFERROR(FIND("POLÍCIA CIVIL",consulta_completa__11[[#This Row],[14 - Inst. Atuando no Local]]),0)</f>
        <v>0</v>
      </c>
      <c r="CR395" s="84" t="str">
        <f t="shared" si="209"/>
        <v/>
      </c>
      <c r="CS395" s="84">
        <f>IFERROR(FIND("MARINHA DO BRASIL",consulta_completa__11[[#This Row],[14 - Inst. Atuando no Local]]),0)</f>
        <v>0</v>
      </c>
      <c r="CT395" s="84" t="str">
        <f t="shared" si="210"/>
        <v/>
      </c>
      <c r="CU395" s="84">
        <f>IFERROR(FIND("EMPRESA ESPECIALIZADA EM ATENDIMENTO",consulta_completa__11[[#This Row],[14 - Inst. Atuando no Local]]),0)</f>
        <v>0</v>
      </c>
      <c r="CV395" s="84" t="str">
        <f t="shared" si="211"/>
        <v/>
      </c>
      <c r="CW395" s="84">
        <f>IFERROR(FIND("IBAMA",consulta_completa__11[[#This Row],[14 - Inst. Atuando no Local]]),0)</f>
        <v>0</v>
      </c>
      <c r="CX395" s="84" t="str">
        <f t="shared" si="212"/>
        <v/>
      </c>
      <c r="CY395" s="84" t="str">
        <f>IF(consulta_completa__11[[#This Row],[14 - Inst. Atuando no Local]]="","X","")</f>
        <v/>
      </c>
      <c r="CZ395" s="84">
        <f>IFERROR(FIND("OUTRA (S)",consulta_completa__11[[#This Row],[14 - Inst. Atuando no Local]]),0)</f>
        <v>0</v>
      </c>
      <c r="DA395" s="84" t="str">
        <f t="shared" si="213"/>
        <v/>
      </c>
      <c r="DB395" s="35" t="str">
        <f t="shared" si="214"/>
        <v>Sim</v>
      </c>
      <c r="DC395" s="35" t="str">
        <f t="shared" si="215"/>
        <v>Não</v>
      </c>
      <c r="DD395" s="35" t="str">
        <f t="shared" si="216"/>
        <v>Sim</v>
      </c>
      <c r="DE395" s="87" t="str">
        <f t="shared" si="187"/>
        <v>Sem informação</v>
      </c>
    </row>
    <row r="396" spans="1:109">
      <c r="A396" s="14">
        <v>202581154013</v>
      </c>
      <c r="B396" s="1">
        <v>45818</v>
      </c>
      <c r="C396" t="s">
        <v>3706</v>
      </c>
      <c r="D396" t="s">
        <v>2364</v>
      </c>
      <c r="E396" t="s">
        <v>286</v>
      </c>
      <c r="F396" t="s">
        <v>112</v>
      </c>
      <c r="G396" t="s">
        <v>113</v>
      </c>
      <c r="H396" t="s">
        <v>114</v>
      </c>
      <c r="I396" t="s">
        <v>114</v>
      </c>
      <c r="J396" t="s">
        <v>113</v>
      </c>
      <c r="K396" t="s">
        <v>114</v>
      </c>
      <c r="L396" t="s">
        <v>114</v>
      </c>
      <c r="M396" t="s">
        <v>3707</v>
      </c>
      <c r="N396" t="s">
        <v>650</v>
      </c>
      <c r="O396" t="s">
        <v>120</v>
      </c>
      <c r="P396" t="s">
        <v>355</v>
      </c>
      <c r="Q396" t="s">
        <v>143</v>
      </c>
      <c r="R396" t="s">
        <v>123</v>
      </c>
      <c r="S396" t="s">
        <v>113</v>
      </c>
      <c r="T396" t="s">
        <v>3708</v>
      </c>
      <c r="U396" t="s">
        <v>113</v>
      </c>
      <c r="V396" t="s">
        <v>3709</v>
      </c>
      <c r="Y396" t="b">
        <v>1</v>
      </c>
      <c r="Z396" t="s">
        <v>3710</v>
      </c>
      <c r="AA396" t="s">
        <v>3711</v>
      </c>
      <c r="AB396" t="s">
        <v>3712</v>
      </c>
      <c r="AC396" t="s">
        <v>3713</v>
      </c>
      <c r="AD396">
        <v>0</v>
      </c>
      <c r="AE396" t="s">
        <v>3714</v>
      </c>
      <c r="AF396" t="s">
        <v>3715</v>
      </c>
      <c r="AG396" t="s">
        <v>113</v>
      </c>
      <c r="AH396" t="s">
        <v>194</v>
      </c>
      <c r="AI396" t="s">
        <v>132</v>
      </c>
      <c r="AJ396" t="s">
        <v>131</v>
      </c>
      <c r="AK396" t="s">
        <v>3716</v>
      </c>
      <c r="AL396" t="s">
        <v>3717</v>
      </c>
      <c r="AM396" t="s">
        <v>3514</v>
      </c>
      <c r="AN396" t="s">
        <v>3718</v>
      </c>
      <c r="AO396" t="s">
        <v>3719</v>
      </c>
      <c r="AP396">
        <v>92981706237</v>
      </c>
      <c r="AQ396" t="s">
        <v>3516</v>
      </c>
      <c r="AR396" t="s">
        <v>113</v>
      </c>
      <c r="AS396" t="s">
        <v>113</v>
      </c>
      <c r="AT396" t="s">
        <v>113</v>
      </c>
      <c r="AU396" t="s">
        <v>113</v>
      </c>
      <c r="AW396" t="s">
        <v>113</v>
      </c>
      <c r="AX396" s="82">
        <f>IFERROR(FIND("Óbitos/feridos",consulta_completa__11[[#This Row],[13 - Ocorrências/Ambientes Atingidos]]),0)</f>
        <v>0</v>
      </c>
      <c r="AY396" s="83" t="str">
        <f t="shared" si="188"/>
        <v/>
      </c>
      <c r="AZ396" s="82">
        <f>IFERROR(FIND("População afetada/evacuada",consulta_completa__11[[#This Row],[13 - Ocorrências/Ambientes Atingidos]]),0)</f>
        <v>0</v>
      </c>
      <c r="BA396" s="82" t="str">
        <f t="shared" si="189"/>
        <v/>
      </c>
      <c r="BB396" s="82">
        <f>IFERROR(FIND("Suspensão de abastecimento de água",consulta_completa__11[[#This Row],[13 - Ocorrências/Ambientes Atingidos]]),0)</f>
        <v>0</v>
      </c>
      <c r="BC396" s="83" t="str">
        <f t="shared" si="217"/>
        <v/>
      </c>
      <c r="BD396" s="82">
        <f>IFERROR(FIND("Rio/córrego",consulta_completa__11[[#This Row],[13 - Ocorrências/Ambientes Atingidos]]),0)</f>
        <v>0</v>
      </c>
      <c r="BE396" s="83" t="str">
        <f t="shared" si="190"/>
        <v/>
      </c>
      <c r="BF396" s="82">
        <f>IFERROR(FIND("Lago",consulta_completa__11[[#This Row],[13 - Ocorrências/Ambientes Atingidos]]),0)</f>
        <v>0</v>
      </c>
      <c r="BG396" s="83" t="str">
        <f t="shared" si="191"/>
        <v/>
      </c>
      <c r="BH396" s="82">
        <f>IFERROR(FIND("Mar",consulta_completa__11[[#This Row],[13 - Ocorrências/Ambientes Atingidos]]),0)</f>
        <v>0</v>
      </c>
      <c r="BI396" s="83" t="str">
        <f t="shared" si="192"/>
        <v/>
      </c>
      <c r="BJ396" s="82">
        <f>IFERROR(FIND("Praia",consulta_completa__11[[#This Row],[13 - Ocorrências/Ambientes Atingidos]]),0)</f>
        <v>0</v>
      </c>
      <c r="BK396" s="83" t="str">
        <f t="shared" si="193"/>
        <v/>
      </c>
      <c r="BL396" s="82">
        <f>IFERROR(FIND("Solo",consulta_completa__11[[#This Row],[13 - Ocorrências/Ambientes Atingidos]]),0)</f>
        <v>1</v>
      </c>
      <c r="BM396" s="83" t="str">
        <f t="shared" si="194"/>
        <v>X</v>
      </c>
      <c r="BN396" s="82">
        <f>IFERROR(FIND("Águas subterrâneas",consulta_completa__11[[#This Row],[13 - Ocorrências/Ambientes Atingidos]]),0)</f>
        <v>0</v>
      </c>
      <c r="BO396" s="83" t="str">
        <f t="shared" si="195"/>
        <v/>
      </c>
      <c r="BP396" s="82">
        <f>IFERROR(FIND("Atmosfera",consulta_completa__11[[#This Row],[13 - Ocorrências/Ambientes Atingidos]]),0)</f>
        <v>0</v>
      </c>
      <c r="BQ396" s="83" t="str">
        <f t="shared" si="196"/>
        <v/>
      </c>
      <c r="BR396" s="82">
        <f>IFERROR(FIND("Flora",consulta_completa__11[[#This Row],[13 - Ocorrências/Ambientes Atingidos]]),0)</f>
        <v>7</v>
      </c>
      <c r="BS396" s="83" t="str">
        <f t="shared" si="197"/>
        <v>X</v>
      </c>
      <c r="BT396" s="82">
        <f>IFERROR(FIND("Fauna",consulta_completa__11[[#This Row],[13 - Ocorrências/Ambientes Atingidos]]),0)</f>
        <v>0</v>
      </c>
      <c r="BU396" s="83" t="str">
        <f t="shared" si="198"/>
        <v/>
      </c>
      <c r="BV396" s="82">
        <f>IFERROR(FIND("UC federal",consulta_completa__11[[#This Row],[13 - Ocorrências/Ambientes Atingidos]]),0)</f>
        <v>0</v>
      </c>
      <c r="BW396" s="83" t="str">
        <f t="shared" si="199"/>
        <v/>
      </c>
      <c r="BX396" s="82">
        <f>IFERROR(FIND("UC estadual/municipal",consulta_completa__11[[#This Row],[13 - Ocorrências/Ambientes Atingidos]]),0)</f>
        <v>0</v>
      </c>
      <c r="BY396" s="83" t="str">
        <f t="shared" si="200"/>
        <v/>
      </c>
      <c r="BZ396" s="82">
        <f>IFERROR(FIND("Outro(s)",consulta_completa__11[[#This Row],[13 - Ocorrências/Ambientes Atingidos]]),0)</f>
        <v>0</v>
      </c>
      <c r="CA396" s="83" t="str">
        <f t="shared" si="201"/>
        <v/>
      </c>
      <c r="CB396" s="82">
        <f>IFERROR(FIND("Sem dano",consulta_completa__11[[#This Row],[13 - Ocorrências/Ambientes Atingidos]]),0)</f>
        <v>0</v>
      </c>
      <c r="CC396" s="83" t="str">
        <f t="shared" si="202"/>
        <v/>
      </c>
      <c r="CD396" s="82" t="str">
        <f>IF(consulta_completa__11[[#This Row],[13 - Ocorrências/Ambientes Atingidos]]="","X","")</f>
        <v/>
      </c>
      <c r="CE396" s="84">
        <f>IFERROR(FIND("IBAMA",consulta_completa__11[[#This Row],[14 - Inst. Atuando no Local]]),0)</f>
        <v>0</v>
      </c>
      <c r="CF396" s="84" t="str">
        <f t="shared" si="203"/>
        <v/>
      </c>
      <c r="CG396" s="84">
        <f>IFERROR(FIND("OEMA",consulta_completa__11[[#This Row],[14 - Inst. Atuando no Local]]),0)</f>
        <v>0</v>
      </c>
      <c r="CH396" s="84" t="str">
        <f t="shared" si="204"/>
        <v/>
      </c>
      <c r="CI396" s="84">
        <f>IFERROR(FIND("DEFESA CIVIL",consulta_completa__11[[#This Row],[14 - Inst. Atuando no Local]]),0)</f>
        <v>0</v>
      </c>
      <c r="CJ396" s="84" t="str">
        <f t="shared" si="205"/>
        <v/>
      </c>
      <c r="CK396" s="84">
        <f>IFERROR(FIND("CORPO DE BOMBEIROS",consulta_completa__11[[#This Row],[14 - Inst. Atuando no Local]]),0)</f>
        <v>0</v>
      </c>
      <c r="CL396" s="84" t="str">
        <f t="shared" si="206"/>
        <v/>
      </c>
      <c r="CM396" s="84">
        <f>IFERROR(FIND("POLÍCIA RODOVIÁRIA",consulta_completa__11[[#This Row],[14 - Inst. Atuando no Local]]),0)</f>
        <v>0</v>
      </c>
      <c r="CN396" s="84" t="str">
        <f t="shared" si="207"/>
        <v/>
      </c>
      <c r="CO396" s="84">
        <f>IFERROR(FIND("POLÍCIA MILITAR",consulta_completa__11[[#This Row],[14 - Inst. Atuando no Local]]),0)</f>
        <v>0</v>
      </c>
      <c r="CP396" s="84" t="str">
        <f t="shared" si="208"/>
        <v/>
      </c>
      <c r="CQ396" s="84">
        <f>IFERROR(FIND("POLÍCIA CIVIL",consulta_completa__11[[#This Row],[14 - Inst. Atuando no Local]]),0)</f>
        <v>0</v>
      </c>
      <c r="CR396" s="84" t="str">
        <f t="shared" si="209"/>
        <v/>
      </c>
      <c r="CS396" s="84">
        <f>IFERROR(FIND("MARINHA DO BRASIL",consulta_completa__11[[#This Row],[14 - Inst. Atuando no Local]]),0)</f>
        <v>0</v>
      </c>
      <c r="CT396" s="84" t="str">
        <f t="shared" si="210"/>
        <v/>
      </c>
      <c r="CU396" s="84">
        <f>IFERROR(FIND("EMPRESA ESPECIALIZADA EM ATENDIMENTO",consulta_completa__11[[#This Row],[14 - Inst. Atuando no Local]]),0)</f>
        <v>0</v>
      </c>
      <c r="CV396" s="84" t="str">
        <f t="shared" si="211"/>
        <v/>
      </c>
      <c r="CW396" s="84">
        <f>IFERROR(FIND("IBAMA",consulta_completa__11[[#This Row],[14 - Inst. Atuando no Local]]),0)</f>
        <v>0</v>
      </c>
      <c r="CX396" s="84" t="str">
        <f t="shared" si="212"/>
        <v/>
      </c>
      <c r="CY396" s="84" t="str">
        <f>IF(consulta_completa__11[[#This Row],[14 - Inst. Atuando no Local]]="","X","")</f>
        <v/>
      </c>
      <c r="CZ396" s="84">
        <f>IFERROR(FIND("OUTRA (S)",consulta_completa__11[[#This Row],[14 - Inst. Atuando no Local]]),0)</f>
        <v>0</v>
      </c>
      <c r="DA396" s="84" t="str">
        <f t="shared" si="213"/>
        <v/>
      </c>
      <c r="DB396" s="35" t="str">
        <f t="shared" si="214"/>
        <v>Sim</v>
      </c>
      <c r="DC396" s="35" t="str">
        <f t="shared" si="215"/>
        <v>Não</v>
      </c>
      <c r="DD396" s="35" t="str">
        <f t="shared" si="216"/>
        <v>Sim</v>
      </c>
      <c r="DE396" s="87" t="str">
        <f>IF(AD396=1,"Federal",IF(AD396=2,"Estadual",IF(AD396=0,"Sem informação","")))</f>
        <v>Sem informação</v>
      </c>
    </row>
    <row r="397" spans="1:109">
      <c r="A397" s="14">
        <v>202561354028</v>
      </c>
      <c r="B397" s="1">
        <v>45819</v>
      </c>
      <c r="C397" t="s">
        <v>109</v>
      </c>
      <c r="D397" t="s">
        <v>110</v>
      </c>
      <c r="E397" t="s">
        <v>111</v>
      </c>
      <c r="F397" t="s">
        <v>112</v>
      </c>
      <c r="G397" t="s">
        <v>439</v>
      </c>
      <c r="H397" t="s">
        <v>3720</v>
      </c>
      <c r="I397" t="s">
        <v>117</v>
      </c>
      <c r="J397" t="s">
        <v>113</v>
      </c>
      <c r="K397" t="s">
        <v>114</v>
      </c>
      <c r="L397" t="s">
        <v>114</v>
      </c>
      <c r="M397" t="s">
        <v>118</v>
      </c>
      <c r="N397" t="s">
        <v>119</v>
      </c>
      <c r="O397" t="s">
        <v>239</v>
      </c>
      <c r="P397" t="s">
        <v>121</v>
      </c>
      <c r="Q397" t="s">
        <v>122</v>
      </c>
      <c r="R397" t="s">
        <v>123</v>
      </c>
      <c r="S397" t="s">
        <v>124</v>
      </c>
      <c r="T397" t="s">
        <v>1631</v>
      </c>
      <c r="U397" t="s">
        <v>3721</v>
      </c>
      <c r="V397" t="s">
        <v>3722</v>
      </c>
      <c r="Z397" t="s">
        <v>3723</v>
      </c>
      <c r="AA397" t="s">
        <v>113</v>
      </c>
      <c r="AB397" t="s">
        <v>206</v>
      </c>
      <c r="AC397" t="s">
        <v>482</v>
      </c>
      <c r="AD397">
        <v>1</v>
      </c>
      <c r="AE397" t="s">
        <v>568</v>
      </c>
      <c r="AF397" t="s">
        <v>113</v>
      </c>
      <c r="AG397" t="s">
        <v>113</v>
      </c>
      <c r="AH397" t="s">
        <v>131</v>
      </c>
      <c r="AI397" t="s">
        <v>132</v>
      </c>
      <c r="AJ397" t="s">
        <v>131</v>
      </c>
      <c r="AK397" t="s">
        <v>3724</v>
      </c>
      <c r="AL397" t="s">
        <v>3725</v>
      </c>
      <c r="AM397" t="s">
        <v>485</v>
      </c>
      <c r="AN397" t="s">
        <v>2901</v>
      </c>
      <c r="AO397" t="s">
        <v>3726</v>
      </c>
      <c r="AP397">
        <v>2732951305</v>
      </c>
      <c r="AQ397" t="s">
        <v>486</v>
      </c>
      <c r="AR397" t="s">
        <v>113</v>
      </c>
      <c r="AS397" t="s">
        <v>3727</v>
      </c>
      <c r="AT397" t="s">
        <v>113</v>
      </c>
      <c r="AU397" t="s">
        <v>113</v>
      </c>
      <c r="AW397" t="s">
        <v>159</v>
      </c>
      <c r="AX397" s="82">
        <f>IFERROR(FIND("Óbitos/feridos",consulta_completa__11[[#This Row],[13 - Ocorrências/Ambientes Atingidos]]),0)</f>
        <v>0</v>
      </c>
      <c r="AY397" s="83" t="str">
        <f t="shared" si="188"/>
        <v/>
      </c>
      <c r="AZ397" s="82">
        <f>IFERROR(FIND("População afetada/evacuada",consulta_completa__11[[#This Row],[13 - Ocorrências/Ambientes Atingidos]]),0)</f>
        <v>0</v>
      </c>
      <c r="BA397" s="82" t="str">
        <f t="shared" si="189"/>
        <v/>
      </c>
      <c r="BB397" s="82">
        <f>IFERROR(FIND("Suspensão de abastecimento de água",consulta_completa__11[[#This Row],[13 - Ocorrências/Ambientes Atingidos]]),0)</f>
        <v>0</v>
      </c>
      <c r="BC397" s="83" t="str">
        <f t="shared" si="217"/>
        <v/>
      </c>
      <c r="BD397" s="82">
        <f>IFERROR(FIND("Rio/córrego",consulta_completa__11[[#This Row],[13 - Ocorrências/Ambientes Atingidos]]),0)</f>
        <v>0</v>
      </c>
      <c r="BE397" s="83" t="str">
        <f t="shared" si="190"/>
        <v/>
      </c>
      <c r="BF397" s="82">
        <f>IFERROR(FIND("Lago",consulta_completa__11[[#This Row],[13 - Ocorrências/Ambientes Atingidos]]),0)</f>
        <v>0</v>
      </c>
      <c r="BG397" s="83" t="str">
        <f t="shared" si="191"/>
        <v/>
      </c>
      <c r="BH397" s="82">
        <f>IFERROR(FIND("Mar",consulta_completa__11[[#This Row],[13 - Ocorrências/Ambientes Atingidos]]),0)</f>
        <v>1</v>
      </c>
      <c r="BI397" s="83" t="str">
        <f t="shared" si="192"/>
        <v>X</v>
      </c>
      <c r="BJ397" s="82">
        <f>IFERROR(FIND("Praia",consulta_completa__11[[#This Row],[13 - Ocorrências/Ambientes Atingidos]]),0)</f>
        <v>0</v>
      </c>
      <c r="BK397" s="83" t="str">
        <f t="shared" si="193"/>
        <v/>
      </c>
      <c r="BL397" s="82">
        <f>IFERROR(FIND("Solo",consulta_completa__11[[#This Row],[13 - Ocorrências/Ambientes Atingidos]]),0)</f>
        <v>0</v>
      </c>
      <c r="BM397" s="83" t="str">
        <f t="shared" si="194"/>
        <v/>
      </c>
      <c r="BN397" s="82">
        <f>IFERROR(FIND("Águas subterrâneas",consulta_completa__11[[#This Row],[13 - Ocorrências/Ambientes Atingidos]]),0)</f>
        <v>0</v>
      </c>
      <c r="BO397" s="83" t="str">
        <f t="shared" si="195"/>
        <v/>
      </c>
      <c r="BP397" s="82">
        <f>IFERROR(FIND("Atmosfera",consulta_completa__11[[#This Row],[13 - Ocorrências/Ambientes Atingidos]]),0)</f>
        <v>0</v>
      </c>
      <c r="BQ397" s="83" t="str">
        <f t="shared" si="196"/>
        <v/>
      </c>
      <c r="BR397" s="82">
        <f>IFERROR(FIND("Flora",consulta_completa__11[[#This Row],[13 - Ocorrências/Ambientes Atingidos]]),0)</f>
        <v>0</v>
      </c>
      <c r="BS397" s="83" t="str">
        <f t="shared" si="197"/>
        <v/>
      </c>
      <c r="BT397" s="82">
        <f>IFERROR(FIND("Fauna",consulta_completa__11[[#This Row],[13 - Ocorrências/Ambientes Atingidos]]),0)</f>
        <v>0</v>
      </c>
      <c r="BU397" s="83" t="str">
        <f t="shared" si="198"/>
        <v/>
      </c>
      <c r="BV397" s="82">
        <f>IFERROR(FIND("UC federal",consulta_completa__11[[#This Row],[13 - Ocorrências/Ambientes Atingidos]]),0)</f>
        <v>0</v>
      </c>
      <c r="BW397" s="83" t="str">
        <f t="shared" si="199"/>
        <v/>
      </c>
      <c r="BX397" s="82">
        <f>IFERROR(FIND("UC estadual/municipal",consulta_completa__11[[#This Row],[13 - Ocorrências/Ambientes Atingidos]]),0)</f>
        <v>0</v>
      </c>
      <c r="BY397" s="83" t="str">
        <f t="shared" si="200"/>
        <v/>
      </c>
      <c r="BZ397" s="82">
        <f>IFERROR(FIND("Outro(s)",consulta_completa__11[[#This Row],[13 - Ocorrências/Ambientes Atingidos]]),0)</f>
        <v>0</v>
      </c>
      <c r="CA397" s="83" t="str">
        <f t="shared" si="201"/>
        <v/>
      </c>
      <c r="CB397" s="82">
        <f>IFERROR(FIND("Sem dano",consulta_completa__11[[#This Row],[13 - Ocorrências/Ambientes Atingidos]]),0)</f>
        <v>0</v>
      </c>
      <c r="CC397" s="83" t="str">
        <f t="shared" si="202"/>
        <v/>
      </c>
      <c r="CD397" s="82" t="str">
        <f>IF(consulta_completa__11[[#This Row],[13 - Ocorrências/Ambientes Atingidos]]="","X","")</f>
        <v/>
      </c>
      <c r="CE397" s="84">
        <f>IFERROR(FIND("IBAMA",consulta_completa__11[[#This Row],[14 - Inst. Atuando no Local]]),0)</f>
        <v>0</v>
      </c>
      <c r="CF397" s="84" t="str">
        <f t="shared" si="203"/>
        <v/>
      </c>
      <c r="CG397" s="84">
        <f>IFERROR(FIND("OEMA",consulta_completa__11[[#This Row],[14 - Inst. Atuando no Local]]),0)</f>
        <v>0</v>
      </c>
      <c r="CH397" s="84" t="str">
        <f t="shared" si="204"/>
        <v/>
      </c>
      <c r="CI397" s="84">
        <f>IFERROR(FIND("DEFESA CIVIL",consulta_completa__11[[#This Row],[14 - Inst. Atuando no Local]]),0)</f>
        <v>0</v>
      </c>
      <c r="CJ397" s="84" t="str">
        <f t="shared" si="205"/>
        <v/>
      </c>
      <c r="CK397" s="84">
        <f>IFERROR(FIND("CORPO DE BOMBEIROS",consulta_completa__11[[#This Row],[14 - Inst. Atuando no Local]]),0)</f>
        <v>0</v>
      </c>
      <c r="CL397" s="84" t="str">
        <f t="shared" si="206"/>
        <v/>
      </c>
      <c r="CM397" s="84">
        <f>IFERROR(FIND("POLÍCIA RODOVIÁRIA",consulta_completa__11[[#This Row],[14 - Inst. Atuando no Local]]),0)</f>
        <v>0</v>
      </c>
      <c r="CN397" s="84" t="str">
        <f t="shared" si="207"/>
        <v/>
      </c>
      <c r="CO397" s="84">
        <f>IFERROR(FIND("POLÍCIA MILITAR",consulta_completa__11[[#This Row],[14 - Inst. Atuando no Local]]),0)</f>
        <v>0</v>
      </c>
      <c r="CP397" s="84" t="str">
        <f t="shared" si="208"/>
        <v/>
      </c>
      <c r="CQ397" s="84">
        <f>IFERROR(FIND("POLÍCIA CIVIL",consulta_completa__11[[#This Row],[14 - Inst. Atuando no Local]]),0)</f>
        <v>0</v>
      </c>
      <c r="CR397" s="84" t="str">
        <f t="shared" si="209"/>
        <v/>
      </c>
      <c r="CS397" s="84">
        <f>IFERROR(FIND("MARINHA DO BRASIL",consulta_completa__11[[#This Row],[14 - Inst. Atuando no Local]]),0)</f>
        <v>0</v>
      </c>
      <c r="CT397" s="84" t="str">
        <f t="shared" si="210"/>
        <v/>
      </c>
      <c r="CU397" s="84">
        <f>IFERROR(FIND("EMPRESA ESPECIALIZADA EM ATENDIMENTO",consulta_completa__11[[#This Row],[14 - Inst. Atuando no Local]]),0)</f>
        <v>0</v>
      </c>
      <c r="CV397" s="84" t="str">
        <f t="shared" si="211"/>
        <v/>
      </c>
      <c r="CW397" s="84">
        <f>IFERROR(FIND("IBAMA",consulta_completa__11[[#This Row],[14 - Inst. Atuando no Local]]),0)</f>
        <v>0</v>
      </c>
      <c r="CX397" s="84" t="str">
        <f t="shared" si="212"/>
        <v/>
      </c>
      <c r="CY397" s="84" t="str">
        <f>IF(consulta_completa__11[[#This Row],[14 - Inst. Atuando no Local]]="","X","")</f>
        <v/>
      </c>
      <c r="CZ397" s="84">
        <f>IFERROR(FIND("OUTRA (S)",consulta_completa__11[[#This Row],[14 - Inst. Atuando no Local]]),0)</f>
        <v>0</v>
      </c>
      <c r="DA397" s="84" t="str">
        <f t="shared" si="213"/>
        <v/>
      </c>
      <c r="DB397" s="35" t="str">
        <f t="shared" si="214"/>
        <v>Sim</v>
      </c>
      <c r="DC397" s="35" t="str">
        <f t="shared" si="215"/>
        <v>Não</v>
      </c>
      <c r="DD397" s="35" t="str">
        <f t="shared" si="216"/>
        <v>Sim</v>
      </c>
      <c r="DE397" s="87" t="str">
        <f t="shared" si="187"/>
        <v>Federal</v>
      </c>
    </row>
    <row r="398" spans="1:109">
      <c r="A398" s="14">
        <v>202561354006</v>
      </c>
      <c r="B398" s="1">
        <v>45820</v>
      </c>
      <c r="C398" t="s">
        <v>608</v>
      </c>
      <c r="D398" t="s">
        <v>609</v>
      </c>
      <c r="E398" t="s">
        <v>139</v>
      </c>
      <c r="F398" t="s">
        <v>112</v>
      </c>
      <c r="G398" t="s">
        <v>113</v>
      </c>
      <c r="H398" t="s">
        <v>114</v>
      </c>
      <c r="I398" t="s">
        <v>114</v>
      </c>
      <c r="J398" t="s">
        <v>441</v>
      </c>
      <c r="K398" t="s">
        <v>3728</v>
      </c>
      <c r="L398" t="s">
        <v>117</v>
      </c>
      <c r="M398" t="s">
        <v>140</v>
      </c>
      <c r="N398" t="s">
        <v>141</v>
      </c>
      <c r="O398" t="s">
        <v>113</v>
      </c>
      <c r="P398" t="s">
        <v>142</v>
      </c>
      <c r="Q398" t="s">
        <v>122</v>
      </c>
      <c r="R398" t="s">
        <v>123</v>
      </c>
      <c r="S398" t="s">
        <v>113</v>
      </c>
      <c r="T398" t="s">
        <v>3729</v>
      </c>
      <c r="U398" t="s">
        <v>145</v>
      </c>
      <c r="V398" t="s">
        <v>3730</v>
      </c>
      <c r="X398" t="b">
        <v>1</v>
      </c>
      <c r="Z398" t="s">
        <v>409</v>
      </c>
      <c r="AA398" t="s">
        <v>3731</v>
      </c>
      <c r="AB398" t="s">
        <v>613</v>
      </c>
      <c r="AC398" t="s">
        <v>113</v>
      </c>
      <c r="AD398">
        <v>2</v>
      </c>
      <c r="AE398" t="s">
        <v>113</v>
      </c>
      <c r="AF398" t="s">
        <v>3732</v>
      </c>
      <c r="AG398" t="s">
        <v>3733</v>
      </c>
      <c r="AH398" t="s">
        <v>131</v>
      </c>
      <c r="AI398" t="s">
        <v>131</v>
      </c>
      <c r="AJ398" t="s">
        <v>131</v>
      </c>
      <c r="AK398" t="s">
        <v>2625</v>
      </c>
      <c r="AL398" t="s">
        <v>3734</v>
      </c>
      <c r="AM398" t="s">
        <v>153</v>
      </c>
      <c r="AN398" t="s">
        <v>154</v>
      </c>
      <c r="AO398" t="s">
        <v>155</v>
      </c>
      <c r="AP398">
        <v>6133161070</v>
      </c>
      <c r="AQ398" t="s">
        <v>156</v>
      </c>
      <c r="AR398" t="s">
        <v>113</v>
      </c>
      <c r="AS398" t="s">
        <v>113</v>
      </c>
      <c r="AT398" t="s">
        <v>113</v>
      </c>
      <c r="AU398" t="s">
        <v>113</v>
      </c>
      <c r="AW398" t="s">
        <v>113</v>
      </c>
      <c r="AX398" s="82">
        <f>IFERROR(FIND("Óbitos/feridos",consulta_completa__11[[#This Row],[13 - Ocorrências/Ambientes Atingidos]]),0)</f>
        <v>0</v>
      </c>
      <c r="AY398" s="83" t="str">
        <f t="shared" si="188"/>
        <v/>
      </c>
      <c r="AZ398" s="82">
        <f>IFERROR(FIND("População afetada/evacuada",consulta_completa__11[[#This Row],[13 - Ocorrências/Ambientes Atingidos]]),0)</f>
        <v>0</v>
      </c>
      <c r="BA398" s="82" t="str">
        <f t="shared" si="189"/>
        <v/>
      </c>
      <c r="BB398" s="82">
        <f>IFERROR(FIND("Suspensão de abastecimento de água",consulta_completa__11[[#This Row],[13 - Ocorrências/Ambientes Atingidos]]),0)</f>
        <v>0</v>
      </c>
      <c r="BC398" s="83" t="str">
        <f t="shared" si="217"/>
        <v/>
      </c>
      <c r="BD398" s="82">
        <f>IFERROR(FIND("Rio/córrego",consulta_completa__11[[#This Row],[13 - Ocorrências/Ambientes Atingidos]]),0)</f>
        <v>0</v>
      </c>
      <c r="BE398" s="83" t="str">
        <f t="shared" si="190"/>
        <v/>
      </c>
      <c r="BF398" s="82">
        <f>IFERROR(FIND("Lago",consulta_completa__11[[#This Row],[13 - Ocorrências/Ambientes Atingidos]]),0)</f>
        <v>0</v>
      </c>
      <c r="BG398" s="83" t="str">
        <f t="shared" si="191"/>
        <v/>
      </c>
      <c r="BH398" s="82">
        <f>IFERROR(FIND("Mar",consulta_completa__11[[#This Row],[13 - Ocorrências/Ambientes Atingidos]]),0)</f>
        <v>0</v>
      </c>
      <c r="BI398" s="83" t="str">
        <f t="shared" si="192"/>
        <v/>
      </c>
      <c r="BJ398" s="82">
        <f>IFERROR(FIND("Praia",consulta_completa__11[[#This Row],[13 - Ocorrências/Ambientes Atingidos]]),0)</f>
        <v>0</v>
      </c>
      <c r="BK398" s="83" t="str">
        <f t="shared" si="193"/>
        <v/>
      </c>
      <c r="BL398" s="82">
        <f>IFERROR(FIND("Solo",consulta_completa__11[[#This Row],[13 - Ocorrências/Ambientes Atingidos]]),0)</f>
        <v>1</v>
      </c>
      <c r="BM398" s="83" t="str">
        <f t="shared" si="194"/>
        <v>X</v>
      </c>
      <c r="BN398" s="82">
        <f>IFERROR(FIND("Águas subterrâneas",consulta_completa__11[[#This Row],[13 - Ocorrências/Ambientes Atingidos]]),0)</f>
        <v>0</v>
      </c>
      <c r="BO398" s="83" t="str">
        <f t="shared" si="195"/>
        <v/>
      </c>
      <c r="BP398" s="82">
        <f>IFERROR(FIND("Atmosfera",consulta_completa__11[[#This Row],[13 - Ocorrências/Ambientes Atingidos]]),0)</f>
        <v>0</v>
      </c>
      <c r="BQ398" s="83" t="str">
        <f t="shared" si="196"/>
        <v/>
      </c>
      <c r="BR398" s="82">
        <f>IFERROR(FIND("Flora",consulta_completa__11[[#This Row],[13 - Ocorrências/Ambientes Atingidos]]),0)</f>
        <v>0</v>
      </c>
      <c r="BS398" s="83" t="str">
        <f t="shared" si="197"/>
        <v/>
      </c>
      <c r="BT398" s="82">
        <f>IFERROR(FIND("Fauna",consulta_completa__11[[#This Row],[13 - Ocorrências/Ambientes Atingidos]]),0)</f>
        <v>0</v>
      </c>
      <c r="BU398" s="83" t="str">
        <f t="shared" si="198"/>
        <v/>
      </c>
      <c r="BV398" s="82">
        <f>IFERROR(FIND("UC federal",consulta_completa__11[[#This Row],[13 - Ocorrências/Ambientes Atingidos]]),0)</f>
        <v>0</v>
      </c>
      <c r="BW398" s="83" t="str">
        <f t="shared" si="199"/>
        <v/>
      </c>
      <c r="BX398" s="82">
        <f>IFERROR(FIND("UC estadual/municipal",consulta_completa__11[[#This Row],[13 - Ocorrências/Ambientes Atingidos]]),0)</f>
        <v>0</v>
      </c>
      <c r="BY398" s="83" t="str">
        <f t="shared" si="200"/>
        <v/>
      </c>
      <c r="BZ398" s="82">
        <f>IFERROR(FIND("Outro(s)",consulta_completa__11[[#This Row],[13 - Ocorrências/Ambientes Atingidos]]),0)</f>
        <v>0</v>
      </c>
      <c r="CA398" s="83" t="str">
        <f t="shared" si="201"/>
        <v/>
      </c>
      <c r="CB398" s="82">
        <f>IFERROR(FIND("Sem dano",consulta_completa__11[[#This Row],[13 - Ocorrências/Ambientes Atingidos]]),0)</f>
        <v>0</v>
      </c>
      <c r="CC398" s="83" t="str">
        <f t="shared" si="202"/>
        <v/>
      </c>
      <c r="CD398" s="82" t="str">
        <f>IF(consulta_completa__11[[#This Row],[13 - Ocorrências/Ambientes Atingidos]]="","X","")</f>
        <v/>
      </c>
      <c r="CE398" s="84">
        <f>IFERROR(FIND("IBAMA",consulta_completa__11[[#This Row],[14 - Inst. Atuando no Local]]),0)</f>
        <v>0</v>
      </c>
      <c r="CF398" s="84" t="str">
        <f t="shared" si="203"/>
        <v/>
      </c>
      <c r="CG398" s="84">
        <f>IFERROR(FIND("OEMA",consulta_completa__11[[#This Row],[14 - Inst. Atuando no Local]]),0)</f>
        <v>0</v>
      </c>
      <c r="CH398" s="84" t="str">
        <f t="shared" si="204"/>
        <v/>
      </c>
      <c r="CI398" s="84">
        <f>IFERROR(FIND("DEFESA CIVIL",consulta_completa__11[[#This Row],[14 - Inst. Atuando no Local]]),0)</f>
        <v>0</v>
      </c>
      <c r="CJ398" s="84" t="str">
        <f t="shared" si="205"/>
        <v/>
      </c>
      <c r="CK398" s="84">
        <f>IFERROR(FIND("CORPO DE BOMBEIROS",consulta_completa__11[[#This Row],[14 - Inst. Atuando no Local]]),0)</f>
        <v>0</v>
      </c>
      <c r="CL398" s="84" t="str">
        <f t="shared" si="206"/>
        <v/>
      </c>
      <c r="CM398" s="84">
        <f>IFERROR(FIND("POLÍCIA RODOVIÁRIA",consulta_completa__11[[#This Row],[14 - Inst. Atuando no Local]]),0)</f>
        <v>0</v>
      </c>
      <c r="CN398" s="84" t="str">
        <f t="shared" si="207"/>
        <v/>
      </c>
      <c r="CO398" s="84">
        <f>IFERROR(FIND("POLÍCIA MILITAR",consulta_completa__11[[#This Row],[14 - Inst. Atuando no Local]]),0)</f>
        <v>0</v>
      </c>
      <c r="CP398" s="84" t="str">
        <f t="shared" si="208"/>
        <v/>
      </c>
      <c r="CQ398" s="84">
        <f>IFERROR(FIND("POLÍCIA CIVIL",consulta_completa__11[[#This Row],[14 - Inst. Atuando no Local]]),0)</f>
        <v>0</v>
      </c>
      <c r="CR398" s="84" t="str">
        <f t="shared" si="209"/>
        <v/>
      </c>
      <c r="CS398" s="84">
        <f>IFERROR(FIND("MARINHA DO BRASIL",consulta_completa__11[[#This Row],[14 - Inst. Atuando no Local]]),0)</f>
        <v>0</v>
      </c>
      <c r="CT398" s="84" t="str">
        <f t="shared" si="210"/>
        <v/>
      </c>
      <c r="CU398" s="84">
        <f>IFERROR(FIND("EMPRESA ESPECIALIZADA EM ATENDIMENTO",consulta_completa__11[[#This Row],[14 - Inst. Atuando no Local]]),0)</f>
        <v>0</v>
      </c>
      <c r="CV398" s="84" t="str">
        <f t="shared" si="211"/>
        <v/>
      </c>
      <c r="CW398" s="84">
        <f>IFERROR(FIND("IBAMA",consulta_completa__11[[#This Row],[14 - Inst. Atuando no Local]]),0)</f>
        <v>0</v>
      </c>
      <c r="CX398" s="84" t="str">
        <f t="shared" si="212"/>
        <v/>
      </c>
      <c r="CY398" s="84" t="str">
        <f>IF(consulta_completa__11[[#This Row],[14 - Inst. Atuando no Local]]="","X","")</f>
        <v/>
      </c>
      <c r="CZ398" s="84">
        <f>IFERROR(FIND("OUTRA (S)",consulta_completa__11[[#This Row],[14 - Inst. Atuando no Local]]),0)</f>
        <v>0</v>
      </c>
      <c r="DA398" s="84" t="str">
        <f t="shared" si="213"/>
        <v/>
      </c>
      <c r="DB398" s="35" t="str">
        <f t="shared" si="214"/>
        <v>Sim</v>
      </c>
      <c r="DC398" s="35" t="str">
        <f t="shared" si="215"/>
        <v>Não</v>
      </c>
      <c r="DD398" s="35" t="str">
        <f t="shared" si="216"/>
        <v>Sim</v>
      </c>
      <c r="DE398" s="87" t="str">
        <f t="shared" si="187"/>
        <v>Estadual</v>
      </c>
    </row>
    <row r="399" spans="1:109">
      <c r="A399" s="14">
        <v>202561379243</v>
      </c>
      <c r="B399" s="1">
        <v>45821</v>
      </c>
      <c r="C399" t="s">
        <v>109</v>
      </c>
      <c r="D399" t="s">
        <v>110</v>
      </c>
      <c r="E399" t="s">
        <v>452</v>
      </c>
      <c r="F399" t="s">
        <v>112</v>
      </c>
      <c r="G399" t="s">
        <v>113</v>
      </c>
      <c r="H399" t="s">
        <v>114</v>
      </c>
      <c r="I399" t="s">
        <v>114</v>
      </c>
      <c r="J399" t="s">
        <v>975</v>
      </c>
      <c r="K399" t="s">
        <v>1099</v>
      </c>
      <c r="L399" t="s">
        <v>648</v>
      </c>
      <c r="M399" t="s">
        <v>118</v>
      </c>
      <c r="N399" t="s">
        <v>119</v>
      </c>
      <c r="O399" t="s">
        <v>239</v>
      </c>
      <c r="P399" t="s">
        <v>200</v>
      </c>
      <c r="Q399" t="s">
        <v>122</v>
      </c>
      <c r="R399" t="s">
        <v>123</v>
      </c>
      <c r="S399" t="s">
        <v>124</v>
      </c>
      <c r="T399" t="s">
        <v>977</v>
      </c>
      <c r="U399" t="s">
        <v>3735</v>
      </c>
      <c r="V399" t="s">
        <v>3736</v>
      </c>
      <c r="Z399" t="s">
        <v>3737</v>
      </c>
      <c r="AA399" t="s">
        <v>3738</v>
      </c>
      <c r="AB399" t="s">
        <v>982</v>
      </c>
      <c r="AC399" t="s">
        <v>983</v>
      </c>
      <c r="AD399">
        <v>1</v>
      </c>
      <c r="AE399" t="s">
        <v>3739</v>
      </c>
      <c r="AF399" t="s">
        <v>113</v>
      </c>
      <c r="AG399" t="s">
        <v>113</v>
      </c>
      <c r="AH399" t="s">
        <v>131</v>
      </c>
      <c r="AI399" t="s">
        <v>132</v>
      </c>
      <c r="AJ399" t="s">
        <v>131</v>
      </c>
      <c r="AK399" t="s">
        <v>3740</v>
      </c>
      <c r="AL399" t="s">
        <v>3741</v>
      </c>
      <c r="AM399" t="s">
        <v>986</v>
      </c>
      <c r="AN399" t="s">
        <v>987</v>
      </c>
      <c r="AO399" t="s">
        <v>988</v>
      </c>
      <c r="AP399">
        <v>21971328094</v>
      </c>
      <c r="AQ399" t="s">
        <v>989</v>
      </c>
      <c r="AR399" t="s">
        <v>113</v>
      </c>
      <c r="AS399" t="s">
        <v>3076</v>
      </c>
      <c r="AT399" t="s">
        <v>113</v>
      </c>
      <c r="AU399" t="s">
        <v>113</v>
      </c>
      <c r="AW399" t="s">
        <v>113</v>
      </c>
      <c r="AX399" s="82">
        <f>IFERROR(FIND("Óbitos/feridos",consulta_completa__11[[#This Row],[13 - Ocorrências/Ambientes Atingidos]]),0)</f>
        <v>0</v>
      </c>
      <c r="AY399" s="83" t="str">
        <f t="shared" si="188"/>
        <v/>
      </c>
      <c r="AZ399" s="82">
        <f>IFERROR(FIND("População afetada/evacuada",consulta_completa__11[[#This Row],[13 - Ocorrências/Ambientes Atingidos]]),0)</f>
        <v>0</v>
      </c>
      <c r="BA399" s="82" t="str">
        <f t="shared" si="189"/>
        <v/>
      </c>
      <c r="BB399" s="82">
        <f>IFERROR(FIND("Suspensão de abastecimento de água",consulta_completa__11[[#This Row],[13 - Ocorrências/Ambientes Atingidos]]),0)</f>
        <v>0</v>
      </c>
      <c r="BC399" s="83" t="str">
        <f t="shared" si="217"/>
        <v/>
      </c>
      <c r="BD399" s="82">
        <f>IFERROR(FIND("Rio/córrego",consulta_completa__11[[#This Row],[13 - Ocorrências/Ambientes Atingidos]]),0)</f>
        <v>0</v>
      </c>
      <c r="BE399" s="83" t="str">
        <f t="shared" si="190"/>
        <v/>
      </c>
      <c r="BF399" s="82">
        <f>IFERROR(FIND("Lago",consulta_completa__11[[#This Row],[13 - Ocorrências/Ambientes Atingidos]]),0)</f>
        <v>0</v>
      </c>
      <c r="BG399" s="83" t="str">
        <f t="shared" si="191"/>
        <v/>
      </c>
      <c r="BH399" s="82">
        <f>IFERROR(FIND("Mar",consulta_completa__11[[#This Row],[13 - Ocorrências/Ambientes Atingidos]]),0)</f>
        <v>1</v>
      </c>
      <c r="BI399" s="83" t="str">
        <f t="shared" si="192"/>
        <v>X</v>
      </c>
      <c r="BJ399" s="82">
        <f>IFERROR(FIND("Praia",consulta_completa__11[[#This Row],[13 - Ocorrências/Ambientes Atingidos]]),0)</f>
        <v>0</v>
      </c>
      <c r="BK399" s="83" t="str">
        <f t="shared" si="193"/>
        <v/>
      </c>
      <c r="BL399" s="82">
        <f>IFERROR(FIND("Solo",consulta_completa__11[[#This Row],[13 - Ocorrências/Ambientes Atingidos]]),0)</f>
        <v>0</v>
      </c>
      <c r="BM399" s="83" t="str">
        <f t="shared" si="194"/>
        <v/>
      </c>
      <c r="BN399" s="82">
        <f>IFERROR(FIND("Águas subterrâneas",consulta_completa__11[[#This Row],[13 - Ocorrências/Ambientes Atingidos]]),0)</f>
        <v>0</v>
      </c>
      <c r="BO399" s="83" t="str">
        <f t="shared" si="195"/>
        <v/>
      </c>
      <c r="BP399" s="82">
        <f>IFERROR(FIND("Atmosfera",consulta_completa__11[[#This Row],[13 - Ocorrências/Ambientes Atingidos]]),0)</f>
        <v>0</v>
      </c>
      <c r="BQ399" s="83" t="str">
        <f t="shared" si="196"/>
        <v/>
      </c>
      <c r="BR399" s="82">
        <f>IFERROR(FIND("Flora",consulta_completa__11[[#This Row],[13 - Ocorrências/Ambientes Atingidos]]),0)</f>
        <v>0</v>
      </c>
      <c r="BS399" s="83" t="str">
        <f t="shared" si="197"/>
        <v/>
      </c>
      <c r="BT399" s="82">
        <f>IFERROR(FIND("Fauna",consulta_completa__11[[#This Row],[13 - Ocorrências/Ambientes Atingidos]]),0)</f>
        <v>0</v>
      </c>
      <c r="BU399" s="83" t="str">
        <f t="shared" si="198"/>
        <v/>
      </c>
      <c r="BV399" s="82">
        <f>IFERROR(FIND("UC federal",consulta_completa__11[[#This Row],[13 - Ocorrências/Ambientes Atingidos]]),0)</f>
        <v>0</v>
      </c>
      <c r="BW399" s="83" t="str">
        <f t="shared" si="199"/>
        <v/>
      </c>
      <c r="BX399" s="82">
        <f>IFERROR(FIND("UC estadual/municipal",consulta_completa__11[[#This Row],[13 - Ocorrências/Ambientes Atingidos]]),0)</f>
        <v>0</v>
      </c>
      <c r="BY399" s="83" t="str">
        <f t="shared" si="200"/>
        <v/>
      </c>
      <c r="BZ399" s="82">
        <f>IFERROR(FIND("Outro(s)",consulta_completa__11[[#This Row],[13 - Ocorrências/Ambientes Atingidos]]),0)</f>
        <v>0</v>
      </c>
      <c r="CA399" s="83" t="str">
        <f t="shared" si="201"/>
        <v/>
      </c>
      <c r="CB399" s="82">
        <f>IFERROR(FIND("Sem dano",consulta_completa__11[[#This Row],[13 - Ocorrências/Ambientes Atingidos]]),0)</f>
        <v>0</v>
      </c>
      <c r="CC399" s="83" t="str">
        <f t="shared" si="202"/>
        <v/>
      </c>
      <c r="CD399" s="82" t="str">
        <f>IF(consulta_completa__11[[#This Row],[13 - Ocorrências/Ambientes Atingidos]]="","X","")</f>
        <v/>
      </c>
      <c r="CE399" s="84">
        <f>IFERROR(FIND("IBAMA",consulta_completa__11[[#This Row],[14 - Inst. Atuando no Local]]),0)</f>
        <v>0</v>
      </c>
      <c r="CF399" s="84" t="str">
        <f t="shared" si="203"/>
        <v/>
      </c>
      <c r="CG399" s="84">
        <f>IFERROR(FIND("OEMA",consulta_completa__11[[#This Row],[14 - Inst. Atuando no Local]]),0)</f>
        <v>0</v>
      </c>
      <c r="CH399" s="84" t="str">
        <f t="shared" si="204"/>
        <v/>
      </c>
      <c r="CI399" s="84">
        <f>IFERROR(FIND("DEFESA CIVIL",consulta_completa__11[[#This Row],[14 - Inst. Atuando no Local]]),0)</f>
        <v>0</v>
      </c>
      <c r="CJ399" s="84" t="str">
        <f t="shared" si="205"/>
        <v/>
      </c>
      <c r="CK399" s="84">
        <f>IFERROR(FIND("CORPO DE BOMBEIROS",consulta_completa__11[[#This Row],[14 - Inst. Atuando no Local]]),0)</f>
        <v>0</v>
      </c>
      <c r="CL399" s="84" t="str">
        <f t="shared" si="206"/>
        <v/>
      </c>
      <c r="CM399" s="84">
        <f>IFERROR(FIND("POLÍCIA RODOVIÁRIA",consulta_completa__11[[#This Row],[14 - Inst. Atuando no Local]]),0)</f>
        <v>0</v>
      </c>
      <c r="CN399" s="84" t="str">
        <f t="shared" si="207"/>
        <v/>
      </c>
      <c r="CO399" s="84">
        <f>IFERROR(FIND("POLÍCIA MILITAR",consulta_completa__11[[#This Row],[14 - Inst. Atuando no Local]]),0)</f>
        <v>0</v>
      </c>
      <c r="CP399" s="84" t="str">
        <f t="shared" si="208"/>
        <v/>
      </c>
      <c r="CQ399" s="84">
        <f>IFERROR(FIND("POLÍCIA CIVIL",consulta_completa__11[[#This Row],[14 - Inst. Atuando no Local]]),0)</f>
        <v>0</v>
      </c>
      <c r="CR399" s="84" t="str">
        <f t="shared" si="209"/>
        <v/>
      </c>
      <c r="CS399" s="84">
        <f>IFERROR(FIND("MARINHA DO BRASIL",consulta_completa__11[[#This Row],[14 - Inst. Atuando no Local]]),0)</f>
        <v>0</v>
      </c>
      <c r="CT399" s="84" t="str">
        <f t="shared" si="210"/>
        <v/>
      </c>
      <c r="CU399" s="84">
        <f>IFERROR(FIND("EMPRESA ESPECIALIZADA EM ATENDIMENTO",consulta_completa__11[[#This Row],[14 - Inst. Atuando no Local]]),0)</f>
        <v>0</v>
      </c>
      <c r="CV399" s="84" t="str">
        <f t="shared" si="211"/>
        <v/>
      </c>
      <c r="CW399" s="84">
        <f>IFERROR(FIND("IBAMA",consulta_completa__11[[#This Row],[14 - Inst. Atuando no Local]]),0)</f>
        <v>0</v>
      </c>
      <c r="CX399" s="84" t="str">
        <f t="shared" si="212"/>
        <v/>
      </c>
      <c r="CY399" s="84" t="str">
        <f>IF(consulta_completa__11[[#This Row],[14 - Inst. Atuando no Local]]="","X","")</f>
        <v/>
      </c>
      <c r="CZ399" s="84">
        <f>IFERROR(FIND("OUTRA (S)",consulta_completa__11[[#This Row],[14 - Inst. Atuando no Local]]),0)</f>
        <v>0</v>
      </c>
      <c r="DA399" s="84" t="str">
        <f t="shared" si="213"/>
        <v/>
      </c>
      <c r="DB399" s="35" t="str">
        <f t="shared" si="214"/>
        <v>Sim</v>
      </c>
      <c r="DC399" s="35" t="str">
        <f t="shared" si="215"/>
        <v>Não</v>
      </c>
      <c r="DD399" s="35" t="str">
        <f t="shared" si="216"/>
        <v>Sim</v>
      </c>
      <c r="DE399" s="87" t="str">
        <f t="shared" si="187"/>
        <v>Federal</v>
      </c>
    </row>
    <row r="400" spans="1:109">
      <c r="A400" s="14">
        <v>202561736030</v>
      </c>
      <c r="B400" s="1">
        <v>45821</v>
      </c>
      <c r="C400" t="s">
        <v>3742</v>
      </c>
      <c r="D400" t="s">
        <v>180</v>
      </c>
      <c r="E400" t="s">
        <v>286</v>
      </c>
      <c r="F400" t="s">
        <v>163</v>
      </c>
      <c r="G400" t="s">
        <v>1845</v>
      </c>
      <c r="H400" t="s">
        <v>113</v>
      </c>
      <c r="I400" t="s">
        <v>113</v>
      </c>
      <c r="J400" t="s">
        <v>113</v>
      </c>
      <c r="K400" t="s">
        <v>114</v>
      </c>
      <c r="L400" t="s">
        <v>114</v>
      </c>
      <c r="M400" t="s">
        <v>140</v>
      </c>
      <c r="N400" t="s">
        <v>141</v>
      </c>
      <c r="O400" t="s">
        <v>185</v>
      </c>
      <c r="P400" t="s">
        <v>200</v>
      </c>
      <c r="Q400" t="s">
        <v>167</v>
      </c>
      <c r="R400" t="s">
        <v>123</v>
      </c>
      <c r="S400" t="s">
        <v>113</v>
      </c>
      <c r="T400" t="s">
        <v>3743</v>
      </c>
      <c r="U400" t="s">
        <v>966</v>
      </c>
      <c r="V400" t="s">
        <v>3744</v>
      </c>
      <c r="Z400" t="s">
        <v>3745</v>
      </c>
      <c r="AA400" t="s">
        <v>113</v>
      </c>
      <c r="AB400" t="s">
        <v>113</v>
      </c>
      <c r="AC400" t="s">
        <v>113</v>
      </c>
      <c r="AE400" t="s">
        <v>3746</v>
      </c>
      <c r="AF400" t="s">
        <v>3747</v>
      </c>
      <c r="AG400" t="s">
        <v>113</v>
      </c>
      <c r="AH400" t="s">
        <v>131</v>
      </c>
      <c r="AI400" t="s">
        <v>132</v>
      </c>
      <c r="AJ400" t="s">
        <v>131</v>
      </c>
      <c r="AK400" t="s">
        <v>3748</v>
      </c>
      <c r="AL400" t="s">
        <v>3749</v>
      </c>
      <c r="AM400" t="s">
        <v>153</v>
      </c>
      <c r="AN400" t="s">
        <v>154</v>
      </c>
      <c r="AO400" t="s">
        <v>155</v>
      </c>
      <c r="AP400">
        <v>6133161070</v>
      </c>
      <c r="AQ400" t="s">
        <v>156</v>
      </c>
      <c r="AR400" t="s">
        <v>113</v>
      </c>
      <c r="AS400" t="s">
        <v>113</v>
      </c>
      <c r="AT400" t="s">
        <v>113</v>
      </c>
      <c r="AU400" t="s">
        <v>113</v>
      </c>
      <c r="AW400" t="s">
        <v>113</v>
      </c>
      <c r="AX400" s="82">
        <f>IFERROR(FIND("Óbitos/feridos",consulta_completa__11[[#This Row],[13 - Ocorrências/Ambientes Atingidos]]),0)</f>
        <v>0</v>
      </c>
      <c r="AY400" s="83" t="str">
        <f t="shared" si="188"/>
        <v/>
      </c>
      <c r="AZ400" s="82">
        <f>IFERROR(FIND("População afetada/evacuada",consulta_completa__11[[#This Row],[13 - Ocorrências/Ambientes Atingidos]]),0)</f>
        <v>0</v>
      </c>
      <c r="BA400" s="82" t="str">
        <f t="shared" si="189"/>
        <v/>
      </c>
      <c r="BB400" s="82">
        <f>IFERROR(FIND("Suspensão de abastecimento de água",consulta_completa__11[[#This Row],[13 - Ocorrências/Ambientes Atingidos]]),0)</f>
        <v>0</v>
      </c>
      <c r="BC400" s="83" t="str">
        <f t="shared" si="217"/>
        <v/>
      </c>
      <c r="BD400" s="82">
        <f>IFERROR(FIND("Rio/córrego",consulta_completa__11[[#This Row],[13 - Ocorrências/Ambientes Atingidos]]),0)</f>
        <v>0</v>
      </c>
      <c r="BE400" s="83" t="str">
        <f t="shared" si="190"/>
        <v/>
      </c>
      <c r="BF400" s="82">
        <f>IFERROR(FIND("Lago",consulta_completa__11[[#This Row],[13 - Ocorrências/Ambientes Atingidos]]),0)</f>
        <v>0</v>
      </c>
      <c r="BG400" s="83" t="str">
        <f t="shared" si="191"/>
        <v/>
      </c>
      <c r="BH400" s="82">
        <f>IFERROR(FIND("Mar",consulta_completa__11[[#This Row],[13 - Ocorrências/Ambientes Atingidos]]),0)</f>
        <v>0</v>
      </c>
      <c r="BI400" s="83" t="str">
        <f t="shared" si="192"/>
        <v/>
      </c>
      <c r="BJ400" s="82">
        <f>IFERROR(FIND("Praia",consulta_completa__11[[#This Row],[13 - Ocorrências/Ambientes Atingidos]]),0)</f>
        <v>0</v>
      </c>
      <c r="BK400" s="83" t="str">
        <f t="shared" si="193"/>
        <v/>
      </c>
      <c r="BL400" s="82">
        <f>IFERROR(FIND("Solo",consulta_completa__11[[#This Row],[13 - Ocorrências/Ambientes Atingidos]]),0)</f>
        <v>1</v>
      </c>
      <c r="BM400" s="83" t="str">
        <f t="shared" si="194"/>
        <v>X</v>
      </c>
      <c r="BN400" s="82">
        <f>IFERROR(FIND("Águas subterrâneas",consulta_completa__11[[#This Row],[13 - Ocorrências/Ambientes Atingidos]]),0)</f>
        <v>0</v>
      </c>
      <c r="BO400" s="83" t="str">
        <f t="shared" si="195"/>
        <v/>
      </c>
      <c r="BP400" s="82">
        <f>IFERROR(FIND("Atmosfera",consulta_completa__11[[#This Row],[13 - Ocorrências/Ambientes Atingidos]]),0)</f>
        <v>0</v>
      </c>
      <c r="BQ400" s="83" t="str">
        <f t="shared" si="196"/>
        <v/>
      </c>
      <c r="BR400" s="82">
        <f>IFERROR(FIND("Flora",consulta_completa__11[[#This Row],[13 - Ocorrências/Ambientes Atingidos]]),0)</f>
        <v>0</v>
      </c>
      <c r="BS400" s="83" t="str">
        <f t="shared" si="197"/>
        <v/>
      </c>
      <c r="BT400" s="82">
        <f>IFERROR(FIND("Fauna",consulta_completa__11[[#This Row],[13 - Ocorrências/Ambientes Atingidos]]),0)</f>
        <v>0</v>
      </c>
      <c r="BU400" s="83" t="str">
        <f t="shared" si="198"/>
        <v/>
      </c>
      <c r="BV400" s="82">
        <f>IFERROR(FIND("UC federal",consulta_completa__11[[#This Row],[13 - Ocorrências/Ambientes Atingidos]]),0)</f>
        <v>0</v>
      </c>
      <c r="BW400" s="83" t="str">
        <f t="shared" si="199"/>
        <v/>
      </c>
      <c r="BX400" s="82">
        <f>IFERROR(FIND("UC estadual/municipal",consulta_completa__11[[#This Row],[13 - Ocorrências/Ambientes Atingidos]]),0)</f>
        <v>0</v>
      </c>
      <c r="BY400" s="83" t="str">
        <f t="shared" si="200"/>
        <v/>
      </c>
      <c r="BZ400" s="82">
        <f>IFERROR(FIND("Outro(s)",consulta_completa__11[[#This Row],[13 - Ocorrências/Ambientes Atingidos]]),0)</f>
        <v>0</v>
      </c>
      <c r="CA400" s="83" t="str">
        <f t="shared" si="201"/>
        <v/>
      </c>
      <c r="CB400" s="82">
        <f>IFERROR(FIND("Sem dano",consulta_completa__11[[#This Row],[13 - Ocorrências/Ambientes Atingidos]]),0)</f>
        <v>0</v>
      </c>
      <c r="CC400" s="83" t="str">
        <f t="shared" si="202"/>
        <v/>
      </c>
      <c r="CD400" s="82" t="str">
        <f>IF(consulta_completa__11[[#This Row],[13 - Ocorrências/Ambientes Atingidos]]="","X","")</f>
        <v/>
      </c>
      <c r="CE400" s="84">
        <f>IFERROR(FIND("IBAMA",consulta_completa__11[[#This Row],[14 - Inst. Atuando no Local]]),0)</f>
        <v>0</v>
      </c>
      <c r="CF400" s="84" t="str">
        <f t="shared" si="203"/>
        <v/>
      </c>
      <c r="CG400" s="84">
        <f>IFERROR(FIND("OEMA",consulta_completa__11[[#This Row],[14 - Inst. Atuando no Local]]),0)</f>
        <v>0</v>
      </c>
      <c r="CH400" s="84" t="str">
        <f t="shared" si="204"/>
        <v/>
      </c>
      <c r="CI400" s="84">
        <f>IFERROR(FIND("DEFESA CIVIL",consulta_completa__11[[#This Row],[14 - Inst. Atuando no Local]]),0)</f>
        <v>0</v>
      </c>
      <c r="CJ400" s="84" t="str">
        <f t="shared" si="205"/>
        <v/>
      </c>
      <c r="CK400" s="84">
        <f>IFERROR(FIND("CORPO DE BOMBEIROS",consulta_completa__11[[#This Row],[14 - Inst. Atuando no Local]]),0)</f>
        <v>0</v>
      </c>
      <c r="CL400" s="84" t="str">
        <f t="shared" si="206"/>
        <v/>
      </c>
      <c r="CM400" s="84">
        <f>IFERROR(FIND("POLÍCIA RODOVIÁRIA",consulta_completa__11[[#This Row],[14 - Inst. Atuando no Local]]),0)</f>
        <v>0</v>
      </c>
      <c r="CN400" s="84" t="str">
        <f t="shared" si="207"/>
        <v/>
      </c>
      <c r="CO400" s="84">
        <f>IFERROR(FIND("POLÍCIA MILITAR",consulta_completa__11[[#This Row],[14 - Inst. Atuando no Local]]),0)</f>
        <v>0</v>
      </c>
      <c r="CP400" s="84" t="str">
        <f t="shared" si="208"/>
        <v/>
      </c>
      <c r="CQ400" s="84">
        <f>IFERROR(FIND("POLÍCIA CIVIL",consulta_completa__11[[#This Row],[14 - Inst. Atuando no Local]]),0)</f>
        <v>0</v>
      </c>
      <c r="CR400" s="84" t="str">
        <f t="shared" si="209"/>
        <v/>
      </c>
      <c r="CS400" s="84">
        <f>IFERROR(FIND("MARINHA DO BRASIL",consulta_completa__11[[#This Row],[14 - Inst. Atuando no Local]]),0)</f>
        <v>0</v>
      </c>
      <c r="CT400" s="84" t="str">
        <f t="shared" si="210"/>
        <v/>
      </c>
      <c r="CU400" s="84">
        <f>IFERROR(FIND("EMPRESA ESPECIALIZADA EM ATENDIMENTO",consulta_completa__11[[#This Row],[14 - Inst. Atuando no Local]]),0)</f>
        <v>0</v>
      </c>
      <c r="CV400" s="84" t="str">
        <f t="shared" si="211"/>
        <v/>
      </c>
      <c r="CW400" s="84">
        <f>IFERROR(FIND("IBAMA",consulta_completa__11[[#This Row],[14 - Inst. Atuando no Local]]),0)</f>
        <v>0</v>
      </c>
      <c r="CX400" s="84" t="str">
        <f t="shared" si="212"/>
        <v/>
      </c>
      <c r="CY400" s="84" t="str">
        <f>IF(consulta_completa__11[[#This Row],[14 - Inst. Atuando no Local]]="","X","")</f>
        <v/>
      </c>
      <c r="CZ400" s="84">
        <f>IFERROR(FIND("OUTRA (S)",consulta_completa__11[[#This Row],[14 - Inst. Atuando no Local]]),0)</f>
        <v>0</v>
      </c>
      <c r="DA400" s="84" t="str">
        <f t="shared" si="213"/>
        <v/>
      </c>
      <c r="DB400" s="35" t="str">
        <f t="shared" si="214"/>
        <v>Sim</v>
      </c>
      <c r="DC400" s="35" t="str">
        <f t="shared" si="215"/>
        <v>Não</v>
      </c>
      <c r="DD400" s="35" t="str">
        <f t="shared" si="216"/>
        <v>Sim</v>
      </c>
      <c r="DE400" s="87" t="str">
        <f t="shared" si="187"/>
        <v>Sem informação</v>
      </c>
    </row>
    <row r="401" spans="1:109">
      <c r="A401" s="14">
        <v>202562339620</v>
      </c>
      <c r="B401" s="1">
        <v>45821</v>
      </c>
      <c r="C401" t="s">
        <v>745</v>
      </c>
      <c r="D401" t="s">
        <v>746</v>
      </c>
      <c r="E401" t="s">
        <v>286</v>
      </c>
      <c r="F401" t="s">
        <v>139</v>
      </c>
      <c r="G401" t="s">
        <v>113</v>
      </c>
      <c r="H401" t="s">
        <v>114</v>
      </c>
      <c r="I401" t="s">
        <v>114</v>
      </c>
      <c r="J401" t="s">
        <v>113</v>
      </c>
      <c r="K401" t="s">
        <v>114</v>
      </c>
      <c r="L401" t="s">
        <v>114</v>
      </c>
      <c r="M401" t="s">
        <v>3707</v>
      </c>
      <c r="N401" t="s">
        <v>141</v>
      </c>
      <c r="O401" t="s">
        <v>239</v>
      </c>
      <c r="P401" t="s">
        <v>200</v>
      </c>
      <c r="Q401" t="s">
        <v>122</v>
      </c>
      <c r="R401" t="s">
        <v>123</v>
      </c>
      <c r="S401" t="s">
        <v>113</v>
      </c>
      <c r="T401" t="s">
        <v>3750</v>
      </c>
      <c r="U401" t="s">
        <v>3751</v>
      </c>
      <c r="V401" t="s">
        <v>3752</v>
      </c>
      <c r="X401" t="b">
        <v>1</v>
      </c>
      <c r="Z401" t="s">
        <v>3753</v>
      </c>
      <c r="AA401" t="s">
        <v>3754</v>
      </c>
      <c r="AB401" t="s">
        <v>3755</v>
      </c>
      <c r="AC401" t="s">
        <v>3756</v>
      </c>
      <c r="AD401">
        <v>1</v>
      </c>
      <c r="AE401" t="s">
        <v>3757</v>
      </c>
      <c r="AF401" t="s">
        <v>3758</v>
      </c>
      <c r="AG401" t="s">
        <v>3759</v>
      </c>
      <c r="AH401" t="s">
        <v>131</v>
      </c>
      <c r="AI401" t="s">
        <v>131</v>
      </c>
      <c r="AJ401" t="s">
        <v>132</v>
      </c>
      <c r="AK401" t="s">
        <v>113</v>
      </c>
      <c r="AL401" t="s">
        <v>3760</v>
      </c>
      <c r="AM401" t="s">
        <v>3761</v>
      </c>
      <c r="AN401" t="s">
        <v>3762</v>
      </c>
      <c r="AO401" t="s">
        <v>3763</v>
      </c>
      <c r="AP401">
        <v>94996651766</v>
      </c>
      <c r="AQ401" t="s">
        <v>3764</v>
      </c>
      <c r="AR401" t="s">
        <v>113</v>
      </c>
      <c r="AS401" t="s">
        <v>113</v>
      </c>
      <c r="AT401" t="s">
        <v>113</v>
      </c>
      <c r="AU401" t="s">
        <v>113</v>
      </c>
      <c r="AW401" t="s">
        <v>113</v>
      </c>
      <c r="AX401" s="82">
        <f>IFERROR(FIND("Óbitos/feridos",consulta_completa__11[[#This Row],[13 - Ocorrências/Ambientes Atingidos]]),0)</f>
        <v>0</v>
      </c>
      <c r="AY401" s="83" t="str">
        <f t="shared" si="188"/>
        <v/>
      </c>
      <c r="AZ401" s="82">
        <f>IFERROR(FIND("População afetada/evacuada",consulta_completa__11[[#This Row],[13 - Ocorrências/Ambientes Atingidos]]),0)</f>
        <v>0</v>
      </c>
      <c r="BA401" s="82" t="str">
        <f t="shared" si="189"/>
        <v/>
      </c>
      <c r="BB401" s="82">
        <f>IFERROR(FIND("Suspensão de abastecimento de água",consulta_completa__11[[#This Row],[13 - Ocorrências/Ambientes Atingidos]]),0)</f>
        <v>0</v>
      </c>
      <c r="BC401" s="83" t="str">
        <f t="shared" si="217"/>
        <v/>
      </c>
      <c r="BD401" s="82">
        <f>IFERROR(FIND("Rio/córrego",consulta_completa__11[[#This Row],[13 - Ocorrências/Ambientes Atingidos]]),0)</f>
        <v>0</v>
      </c>
      <c r="BE401" s="83" t="str">
        <f t="shared" si="190"/>
        <v/>
      </c>
      <c r="BF401" s="82">
        <f>IFERROR(FIND("Lago",consulta_completa__11[[#This Row],[13 - Ocorrências/Ambientes Atingidos]]),0)</f>
        <v>0</v>
      </c>
      <c r="BG401" s="83" t="str">
        <f t="shared" si="191"/>
        <v/>
      </c>
      <c r="BH401" s="82">
        <f>IFERROR(FIND("Mar",consulta_completa__11[[#This Row],[13 - Ocorrências/Ambientes Atingidos]]),0)</f>
        <v>0</v>
      </c>
      <c r="BI401" s="83" t="str">
        <f t="shared" si="192"/>
        <v/>
      </c>
      <c r="BJ401" s="82">
        <f>IFERROR(FIND("Praia",consulta_completa__11[[#This Row],[13 - Ocorrências/Ambientes Atingidos]]),0)</f>
        <v>0</v>
      </c>
      <c r="BK401" s="83" t="str">
        <f t="shared" si="193"/>
        <v/>
      </c>
      <c r="BL401" s="82">
        <f>IFERROR(FIND("Solo",consulta_completa__11[[#This Row],[13 - Ocorrências/Ambientes Atingidos]]),0)</f>
        <v>1</v>
      </c>
      <c r="BM401" s="83" t="str">
        <f t="shared" si="194"/>
        <v>X</v>
      </c>
      <c r="BN401" s="82">
        <f>IFERROR(FIND("Águas subterrâneas",consulta_completa__11[[#This Row],[13 - Ocorrências/Ambientes Atingidos]]),0)</f>
        <v>0</v>
      </c>
      <c r="BO401" s="83" t="str">
        <f t="shared" si="195"/>
        <v/>
      </c>
      <c r="BP401" s="82">
        <f>IFERROR(FIND("Atmosfera",consulta_completa__11[[#This Row],[13 - Ocorrências/Ambientes Atingidos]]),0)</f>
        <v>0</v>
      </c>
      <c r="BQ401" s="83" t="str">
        <f t="shared" si="196"/>
        <v/>
      </c>
      <c r="BR401" s="82">
        <f>IFERROR(FIND("Flora",consulta_completa__11[[#This Row],[13 - Ocorrências/Ambientes Atingidos]]),0)</f>
        <v>7</v>
      </c>
      <c r="BS401" s="83" t="str">
        <f t="shared" si="197"/>
        <v>X</v>
      </c>
      <c r="BT401" s="82">
        <f>IFERROR(FIND("Fauna",consulta_completa__11[[#This Row],[13 - Ocorrências/Ambientes Atingidos]]),0)</f>
        <v>0</v>
      </c>
      <c r="BU401" s="83" t="str">
        <f t="shared" si="198"/>
        <v/>
      </c>
      <c r="BV401" s="82">
        <f>IFERROR(FIND("UC federal",consulta_completa__11[[#This Row],[13 - Ocorrências/Ambientes Atingidos]]),0)</f>
        <v>0</v>
      </c>
      <c r="BW401" s="83" t="str">
        <f t="shared" si="199"/>
        <v/>
      </c>
      <c r="BX401" s="82">
        <f>IFERROR(FIND("UC estadual/municipal",consulta_completa__11[[#This Row],[13 - Ocorrências/Ambientes Atingidos]]),0)</f>
        <v>0</v>
      </c>
      <c r="BY401" s="83" t="str">
        <f t="shared" si="200"/>
        <v/>
      </c>
      <c r="BZ401" s="82">
        <f>IFERROR(FIND("Outro(s)",consulta_completa__11[[#This Row],[13 - Ocorrências/Ambientes Atingidos]]),0)</f>
        <v>0</v>
      </c>
      <c r="CA401" s="83" t="str">
        <f t="shared" si="201"/>
        <v/>
      </c>
      <c r="CB401" s="82">
        <f>IFERROR(FIND("Sem dano",consulta_completa__11[[#This Row],[13 - Ocorrências/Ambientes Atingidos]]),0)</f>
        <v>0</v>
      </c>
      <c r="CC401" s="83" t="str">
        <f t="shared" si="202"/>
        <v/>
      </c>
      <c r="CD401" s="82" t="str">
        <f>IF(consulta_completa__11[[#This Row],[13 - Ocorrências/Ambientes Atingidos]]="","X","")</f>
        <v/>
      </c>
      <c r="CE401" s="84">
        <f>IFERROR(FIND("IBAMA",consulta_completa__11[[#This Row],[14 - Inst. Atuando no Local]]),0)</f>
        <v>0</v>
      </c>
      <c r="CF401" s="84" t="str">
        <f t="shared" si="203"/>
        <v/>
      </c>
      <c r="CG401" s="84">
        <f>IFERROR(FIND("OEMA",consulta_completa__11[[#This Row],[14 - Inst. Atuando no Local]]),0)</f>
        <v>0</v>
      </c>
      <c r="CH401" s="84" t="str">
        <f t="shared" si="204"/>
        <v/>
      </c>
      <c r="CI401" s="84">
        <f>IFERROR(FIND("DEFESA CIVIL",consulta_completa__11[[#This Row],[14 - Inst. Atuando no Local]]),0)</f>
        <v>0</v>
      </c>
      <c r="CJ401" s="84" t="str">
        <f t="shared" si="205"/>
        <v/>
      </c>
      <c r="CK401" s="84">
        <f>IFERROR(FIND("CORPO DE BOMBEIROS",consulta_completa__11[[#This Row],[14 - Inst. Atuando no Local]]),0)</f>
        <v>0</v>
      </c>
      <c r="CL401" s="84" t="str">
        <f t="shared" si="206"/>
        <v/>
      </c>
      <c r="CM401" s="84">
        <f>IFERROR(FIND("POLÍCIA RODOVIÁRIA",consulta_completa__11[[#This Row],[14 - Inst. Atuando no Local]]),0)</f>
        <v>0</v>
      </c>
      <c r="CN401" s="84" t="str">
        <f t="shared" si="207"/>
        <v/>
      </c>
      <c r="CO401" s="84">
        <f>IFERROR(FIND("POLÍCIA MILITAR",consulta_completa__11[[#This Row],[14 - Inst. Atuando no Local]]),0)</f>
        <v>0</v>
      </c>
      <c r="CP401" s="84" t="str">
        <f t="shared" si="208"/>
        <v/>
      </c>
      <c r="CQ401" s="84">
        <f>IFERROR(FIND("POLÍCIA CIVIL",consulta_completa__11[[#This Row],[14 - Inst. Atuando no Local]]),0)</f>
        <v>0</v>
      </c>
      <c r="CR401" s="84" t="str">
        <f t="shared" si="209"/>
        <v/>
      </c>
      <c r="CS401" s="84">
        <f>IFERROR(FIND("MARINHA DO BRASIL",consulta_completa__11[[#This Row],[14 - Inst. Atuando no Local]]),0)</f>
        <v>0</v>
      </c>
      <c r="CT401" s="84" t="str">
        <f t="shared" si="210"/>
        <v/>
      </c>
      <c r="CU401" s="84">
        <f>IFERROR(FIND("EMPRESA ESPECIALIZADA EM ATENDIMENTO",consulta_completa__11[[#This Row],[14 - Inst. Atuando no Local]]),0)</f>
        <v>0</v>
      </c>
      <c r="CV401" s="84" t="str">
        <f t="shared" si="211"/>
        <v/>
      </c>
      <c r="CW401" s="84">
        <f>IFERROR(FIND("IBAMA",consulta_completa__11[[#This Row],[14 - Inst. Atuando no Local]]),0)</f>
        <v>0</v>
      </c>
      <c r="CX401" s="84" t="str">
        <f t="shared" si="212"/>
        <v/>
      </c>
      <c r="CY401" s="84" t="str">
        <f>IF(consulta_completa__11[[#This Row],[14 - Inst. Atuando no Local]]="","X","")</f>
        <v/>
      </c>
      <c r="CZ401" s="84">
        <f>IFERROR(FIND("OUTRA (S)",consulta_completa__11[[#This Row],[14 - Inst. Atuando no Local]]),0)</f>
        <v>0</v>
      </c>
      <c r="DA401" s="84" t="str">
        <f t="shared" si="213"/>
        <v/>
      </c>
      <c r="DB401" s="35" t="str">
        <f t="shared" si="214"/>
        <v>Sim</v>
      </c>
      <c r="DC401" s="35" t="str">
        <f t="shared" si="215"/>
        <v>Não</v>
      </c>
      <c r="DD401" s="35" t="str">
        <f t="shared" si="216"/>
        <v>Sim</v>
      </c>
      <c r="DE401" s="87" t="str">
        <f t="shared" si="187"/>
        <v>Federal</v>
      </c>
    </row>
    <row r="402" spans="1:109">
      <c r="A402" s="14">
        <v>202561479255</v>
      </c>
      <c r="B402" s="1">
        <v>45822</v>
      </c>
      <c r="C402" t="s">
        <v>502</v>
      </c>
      <c r="D402" t="s">
        <v>254</v>
      </c>
      <c r="E402" t="s">
        <v>139</v>
      </c>
      <c r="F402" t="s">
        <v>112</v>
      </c>
      <c r="G402" t="s">
        <v>113</v>
      </c>
      <c r="H402" t="s">
        <v>114</v>
      </c>
      <c r="I402" t="s">
        <v>114</v>
      </c>
      <c r="J402" t="s">
        <v>2260</v>
      </c>
      <c r="K402" t="s">
        <v>3765</v>
      </c>
      <c r="L402" t="s">
        <v>117</v>
      </c>
      <c r="M402" t="s">
        <v>140</v>
      </c>
      <c r="N402" t="s">
        <v>113</v>
      </c>
      <c r="O402" t="s">
        <v>120</v>
      </c>
      <c r="P402" t="s">
        <v>229</v>
      </c>
      <c r="Q402" t="s">
        <v>122</v>
      </c>
      <c r="R402" t="s">
        <v>123</v>
      </c>
      <c r="S402" t="s">
        <v>113</v>
      </c>
      <c r="T402" t="s">
        <v>3766</v>
      </c>
      <c r="U402" t="s">
        <v>3767</v>
      </c>
      <c r="V402" t="s">
        <v>3768</v>
      </c>
      <c r="Z402" t="s">
        <v>3449</v>
      </c>
      <c r="AA402" t="s">
        <v>3769</v>
      </c>
      <c r="AB402" t="s">
        <v>261</v>
      </c>
      <c r="AC402" t="s">
        <v>113</v>
      </c>
      <c r="AD402">
        <v>2</v>
      </c>
      <c r="AE402" t="s">
        <v>113</v>
      </c>
      <c r="AF402" t="s">
        <v>113</v>
      </c>
      <c r="AG402" t="s">
        <v>113</v>
      </c>
      <c r="AH402" t="s">
        <v>194</v>
      </c>
      <c r="AI402" t="s">
        <v>132</v>
      </c>
      <c r="AJ402" t="s">
        <v>131</v>
      </c>
      <c r="AK402" t="s">
        <v>3770</v>
      </c>
      <c r="AL402" t="s">
        <v>3771</v>
      </c>
      <c r="AM402" t="s">
        <v>2344</v>
      </c>
      <c r="AN402" t="s">
        <v>113</v>
      </c>
      <c r="AO402" t="s">
        <v>113</v>
      </c>
      <c r="AQ402" t="s">
        <v>2345</v>
      </c>
      <c r="AR402" t="s">
        <v>113</v>
      </c>
      <c r="AS402" t="s">
        <v>113</v>
      </c>
      <c r="AT402" t="s">
        <v>113</v>
      </c>
      <c r="AU402" t="s">
        <v>2260</v>
      </c>
      <c r="AV402">
        <v>3200000000</v>
      </c>
      <c r="AW402" t="s">
        <v>159</v>
      </c>
      <c r="AX402" s="82">
        <f>IFERROR(FIND("Óbitos/feridos",consulta_completa__11[[#This Row],[13 - Ocorrências/Ambientes Atingidos]]),0)</f>
        <v>0</v>
      </c>
      <c r="AY402" s="83" t="str">
        <f t="shared" si="188"/>
        <v/>
      </c>
      <c r="AZ402" s="82">
        <f>IFERROR(FIND("População afetada/evacuada",consulta_completa__11[[#This Row],[13 - Ocorrências/Ambientes Atingidos]]),0)</f>
        <v>0</v>
      </c>
      <c r="BA402" s="82" t="str">
        <f t="shared" si="189"/>
        <v/>
      </c>
      <c r="BB402" s="82">
        <f>IFERROR(FIND("Suspensão de abastecimento de água",consulta_completa__11[[#This Row],[13 - Ocorrências/Ambientes Atingidos]]),0)</f>
        <v>0</v>
      </c>
      <c r="BC402" s="83" t="str">
        <f t="shared" si="217"/>
        <v/>
      </c>
      <c r="BD402" s="82">
        <f>IFERROR(FIND("Rio/córrego",consulta_completa__11[[#This Row],[13 - Ocorrências/Ambientes Atingidos]]),0)</f>
        <v>0</v>
      </c>
      <c r="BE402" s="83" t="str">
        <f t="shared" si="190"/>
        <v/>
      </c>
      <c r="BF402" s="82">
        <f>IFERROR(FIND("Lago",consulta_completa__11[[#This Row],[13 - Ocorrências/Ambientes Atingidos]]),0)</f>
        <v>0</v>
      </c>
      <c r="BG402" s="83" t="str">
        <f t="shared" si="191"/>
        <v/>
      </c>
      <c r="BH402" s="82">
        <f>IFERROR(FIND("Mar",consulta_completa__11[[#This Row],[13 - Ocorrências/Ambientes Atingidos]]),0)</f>
        <v>0</v>
      </c>
      <c r="BI402" s="83" t="str">
        <f t="shared" si="192"/>
        <v/>
      </c>
      <c r="BJ402" s="82">
        <f>IFERROR(FIND("Praia",consulta_completa__11[[#This Row],[13 - Ocorrências/Ambientes Atingidos]]),0)</f>
        <v>0</v>
      </c>
      <c r="BK402" s="83" t="str">
        <f t="shared" si="193"/>
        <v/>
      </c>
      <c r="BL402" s="82">
        <f>IFERROR(FIND("Solo",consulta_completa__11[[#This Row],[13 - Ocorrências/Ambientes Atingidos]]),0)</f>
        <v>1</v>
      </c>
      <c r="BM402" s="83" t="str">
        <f t="shared" si="194"/>
        <v>X</v>
      </c>
      <c r="BN402" s="82">
        <f>IFERROR(FIND("Águas subterrâneas",consulta_completa__11[[#This Row],[13 - Ocorrências/Ambientes Atingidos]]),0)</f>
        <v>0</v>
      </c>
      <c r="BO402" s="83" t="str">
        <f t="shared" si="195"/>
        <v/>
      </c>
      <c r="BP402" s="82">
        <f>IFERROR(FIND("Atmosfera",consulta_completa__11[[#This Row],[13 - Ocorrências/Ambientes Atingidos]]),0)</f>
        <v>0</v>
      </c>
      <c r="BQ402" s="83" t="str">
        <f t="shared" si="196"/>
        <v/>
      </c>
      <c r="BR402" s="82">
        <f>IFERROR(FIND("Flora",consulta_completa__11[[#This Row],[13 - Ocorrências/Ambientes Atingidos]]),0)</f>
        <v>0</v>
      </c>
      <c r="BS402" s="83" t="str">
        <f t="shared" si="197"/>
        <v/>
      </c>
      <c r="BT402" s="82">
        <f>IFERROR(FIND("Fauna",consulta_completa__11[[#This Row],[13 - Ocorrências/Ambientes Atingidos]]),0)</f>
        <v>0</v>
      </c>
      <c r="BU402" s="83" t="str">
        <f t="shared" si="198"/>
        <v/>
      </c>
      <c r="BV402" s="82">
        <f>IFERROR(FIND("UC federal",consulta_completa__11[[#This Row],[13 - Ocorrências/Ambientes Atingidos]]),0)</f>
        <v>0</v>
      </c>
      <c r="BW402" s="83" t="str">
        <f t="shared" si="199"/>
        <v/>
      </c>
      <c r="BX402" s="82">
        <f>IFERROR(FIND("UC estadual/municipal",consulta_completa__11[[#This Row],[13 - Ocorrências/Ambientes Atingidos]]),0)</f>
        <v>0</v>
      </c>
      <c r="BY402" s="83" t="str">
        <f t="shared" si="200"/>
        <v/>
      </c>
      <c r="BZ402" s="82">
        <f>IFERROR(FIND("Outro(s)",consulta_completa__11[[#This Row],[13 - Ocorrências/Ambientes Atingidos]]),0)</f>
        <v>0</v>
      </c>
      <c r="CA402" s="83" t="str">
        <f t="shared" si="201"/>
        <v/>
      </c>
      <c r="CB402" s="82">
        <f>IFERROR(FIND("Sem dano",consulta_completa__11[[#This Row],[13 - Ocorrências/Ambientes Atingidos]]),0)</f>
        <v>0</v>
      </c>
      <c r="CC402" s="83" t="str">
        <f t="shared" si="202"/>
        <v/>
      </c>
      <c r="CD402" s="82" t="str">
        <f>IF(consulta_completa__11[[#This Row],[13 - Ocorrências/Ambientes Atingidos]]="","X","")</f>
        <v/>
      </c>
      <c r="CE402" s="84">
        <f>IFERROR(FIND("IBAMA",consulta_completa__11[[#This Row],[14 - Inst. Atuando no Local]]),0)</f>
        <v>0</v>
      </c>
      <c r="CF402" s="84" t="str">
        <f t="shared" si="203"/>
        <v/>
      </c>
      <c r="CG402" s="84">
        <f>IFERROR(FIND("OEMA",consulta_completa__11[[#This Row],[14 - Inst. Atuando no Local]]),0)</f>
        <v>0</v>
      </c>
      <c r="CH402" s="84" t="str">
        <f t="shared" si="204"/>
        <v/>
      </c>
      <c r="CI402" s="84">
        <f>IFERROR(FIND("DEFESA CIVIL",consulta_completa__11[[#This Row],[14 - Inst. Atuando no Local]]),0)</f>
        <v>0</v>
      </c>
      <c r="CJ402" s="84" t="str">
        <f t="shared" si="205"/>
        <v/>
      </c>
      <c r="CK402" s="84">
        <f>IFERROR(FIND("CORPO DE BOMBEIROS",consulta_completa__11[[#This Row],[14 - Inst. Atuando no Local]]),0)</f>
        <v>0</v>
      </c>
      <c r="CL402" s="84" t="str">
        <f t="shared" si="206"/>
        <v/>
      </c>
      <c r="CM402" s="84">
        <f>IFERROR(FIND("POLÍCIA RODOVIÁRIA",consulta_completa__11[[#This Row],[14 - Inst. Atuando no Local]]),0)</f>
        <v>0</v>
      </c>
      <c r="CN402" s="84" t="str">
        <f t="shared" si="207"/>
        <v/>
      </c>
      <c r="CO402" s="84">
        <f>IFERROR(FIND("POLÍCIA MILITAR",consulta_completa__11[[#This Row],[14 - Inst. Atuando no Local]]),0)</f>
        <v>0</v>
      </c>
      <c r="CP402" s="84" t="str">
        <f t="shared" si="208"/>
        <v/>
      </c>
      <c r="CQ402" s="84">
        <f>IFERROR(FIND("POLÍCIA CIVIL",consulta_completa__11[[#This Row],[14 - Inst. Atuando no Local]]),0)</f>
        <v>0</v>
      </c>
      <c r="CR402" s="84" t="str">
        <f t="shared" si="209"/>
        <v/>
      </c>
      <c r="CS402" s="84">
        <f>IFERROR(FIND("MARINHA DO BRASIL",consulta_completa__11[[#This Row],[14 - Inst. Atuando no Local]]),0)</f>
        <v>0</v>
      </c>
      <c r="CT402" s="84" t="str">
        <f t="shared" si="210"/>
        <v/>
      </c>
      <c r="CU402" s="84">
        <f>IFERROR(FIND("EMPRESA ESPECIALIZADA EM ATENDIMENTO",consulta_completa__11[[#This Row],[14 - Inst. Atuando no Local]]),0)</f>
        <v>0</v>
      </c>
      <c r="CV402" s="84" t="str">
        <f t="shared" si="211"/>
        <v/>
      </c>
      <c r="CW402" s="84">
        <f>IFERROR(FIND("IBAMA",consulta_completa__11[[#This Row],[14 - Inst. Atuando no Local]]),0)</f>
        <v>0</v>
      </c>
      <c r="CX402" s="84" t="str">
        <f t="shared" si="212"/>
        <v/>
      </c>
      <c r="CY402" s="84" t="str">
        <f>IF(consulta_completa__11[[#This Row],[14 - Inst. Atuando no Local]]="","X","")</f>
        <v>X</v>
      </c>
      <c r="CZ402" s="84">
        <f>IFERROR(FIND("OUTRA (S)",consulta_completa__11[[#This Row],[14 - Inst. Atuando no Local]]),0)</f>
        <v>0</v>
      </c>
      <c r="DA402" s="84" t="str">
        <f t="shared" si="213"/>
        <v/>
      </c>
      <c r="DB402" s="35" t="str">
        <f t="shared" si="214"/>
        <v>Sim</v>
      </c>
      <c r="DC402" s="35" t="str">
        <f t="shared" si="215"/>
        <v>Não</v>
      </c>
      <c r="DD402" s="35" t="str">
        <f t="shared" si="216"/>
        <v>Sim</v>
      </c>
      <c r="DE402" s="87" t="str">
        <f t="shared" si="187"/>
        <v>Estadual</v>
      </c>
    </row>
    <row r="403" spans="1:109">
      <c r="A403" s="14">
        <v>20256163641</v>
      </c>
      <c r="B403" s="1">
        <v>45823</v>
      </c>
      <c r="C403" t="s">
        <v>109</v>
      </c>
      <c r="D403" t="s">
        <v>110</v>
      </c>
      <c r="E403" t="s">
        <v>452</v>
      </c>
      <c r="F403" t="s">
        <v>112</v>
      </c>
      <c r="G403" t="s">
        <v>113</v>
      </c>
      <c r="H403" t="s">
        <v>114</v>
      </c>
      <c r="I403" t="s">
        <v>114</v>
      </c>
      <c r="J403" t="s">
        <v>1399</v>
      </c>
      <c r="K403" t="s">
        <v>3772</v>
      </c>
      <c r="L403" t="s">
        <v>117</v>
      </c>
      <c r="M403" t="s">
        <v>118</v>
      </c>
      <c r="N403" t="s">
        <v>119</v>
      </c>
      <c r="O403" t="s">
        <v>239</v>
      </c>
      <c r="P403" t="s">
        <v>272</v>
      </c>
      <c r="Q403" t="s">
        <v>122</v>
      </c>
      <c r="R403" t="s">
        <v>123</v>
      </c>
      <c r="S403" t="s">
        <v>113</v>
      </c>
      <c r="T403" t="s">
        <v>3773</v>
      </c>
      <c r="U403" t="s">
        <v>3774</v>
      </c>
      <c r="V403" t="s">
        <v>3775</v>
      </c>
      <c r="Z403" t="s">
        <v>3776</v>
      </c>
      <c r="AA403" t="s">
        <v>567</v>
      </c>
      <c r="AB403" t="s">
        <v>206</v>
      </c>
      <c r="AC403" t="s">
        <v>207</v>
      </c>
      <c r="AD403">
        <v>1</v>
      </c>
      <c r="AE403" t="s">
        <v>568</v>
      </c>
      <c r="AF403" t="s">
        <v>113</v>
      </c>
      <c r="AG403" t="s">
        <v>113</v>
      </c>
      <c r="AH403" t="s">
        <v>131</v>
      </c>
      <c r="AI403" t="s">
        <v>132</v>
      </c>
      <c r="AJ403" t="s">
        <v>131</v>
      </c>
      <c r="AK403" t="s">
        <v>3777</v>
      </c>
      <c r="AL403" t="s">
        <v>3778</v>
      </c>
      <c r="AM403" t="s">
        <v>210</v>
      </c>
      <c r="AN403" t="s">
        <v>3779</v>
      </c>
      <c r="AO403" t="s">
        <v>3726</v>
      </c>
      <c r="AP403">
        <v>2732951305</v>
      </c>
      <c r="AQ403" t="s">
        <v>211</v>
      </c>
      <c r="AR403" t="s">
        <v>113</v>
      </c>
      <c r="AS403" t="s">
        <v>113</v>
      </c>
      <c r="AT403" t="s">
        <v>113</v>
      </c>
      <c r="AU403" t="s">
        <v>113</v>
      </c>
      <c r="AW403" t="s">
        <v>113</v>
      </c>
      <c r="AX403" s="82">
        <f>IFERROR(FIND("Óbitos/feridos",consulta_completa__11[[#This Row],[13 - Ocorrências/Ambientes Atingidos]]),0)</f>
        <v>0</v>
      </c>
      <c r="AY403" s="83" t="str">
        <f t="shared" si="188"/>
        <v/>
      </c>
      <c r="AZ403" s="82">
        <f>IFERROR(FIND("População afetada/evacuada",consulta_completa__11[[#This Row],[13 - Ocorrências/Ambientes Atingidos]]),0)</f>
        <v>0</v>
      </c>
      <c r="BA403" s="82" t="str">
        <f t="shared" si="189"/>
        <v/>
      </c>
      <c r="BB403" s="82">
        <f>IFERROR(FIND("Suspensão de abastecimento de água",consulta_completa__11[[#This Row],[13 - Ocorrências/Ambientes Atingidos]]),0)</f>
        <v>0</v>
      </c>
      <c r="BC403" s="83" t="str">
        <f t="shared" si="217"/>
        <v/>
      </c>
      <c r="BD403" s="82">
        <f>IFERROR(FIND("Rio/córrego",consulta_completa__11[[#This Row],[13 - Ocorrências/Ambientes Atingidos]]),0)</f>
        <v>0</v>
      </c>
      <c r="BE403" s="83" t="str">
        <f t="shared" si="190"/>
        <v/>
      </c>
      <c r="BF403" s="82">
        <f>IFERROR(FIND("Lago",consulta_completa__11[[#This Row],[13 - Ocorrências/Ambientes Atingidos]]),0)</f>
        <v>0</v>
      </c>
      <c r="BG403" s="83" t="str">
        <f t="shared" si="191"/>
        <v/>
      </c>
      <c r="BH403" s="82">
        <f>IFERROR(FIND("Mar",consulta_completa__11[[#This Row],[13 - Ocorrências/Ambientes Atingidos]]),0)</f>
        <v>1</v>
      </c>
      <c r="BI403" s="83" t="str">
        <f t="shared" si="192"/>
        <v>X</v>
      </c>
      <c r="BJ403" s="82">
        <f>IFERROR(FIND("Praia",consulta_completa__11[[#This Row],[13 - Ocorrências/Ambientes Atingidos]]),0)</f>
        <v>0</v>
      </c>
      <c r="BK403" s="83" t="str">
        <f t="shared" si="193"/>
        <v/>
      </c>
      <c r="BL403" s="82">
        <f>IFERROR(FIND("Solo",consulta_completa__11[[#This Row],[13 - Ocorrências/Ambientes Atingidos]]),0)</f>
        <v>0</v>
      </c>
      <c r="BM403" s="83" t="str">
        <f t="shared" si="194"/>
        <v/>
      </c>
      <c r="BN403" s="82">
        <f>IFERROR(FIND("Águas subterrâneas",consulta_completa__11[[#This Row],[13 - Ocorrências/Ambientes Atingidos]]),0)</f>
        <v>0</v>
      </c>
      <c r="BO403" s="83" t="str">
        <f t="shared" si="195"/>
        <v/>
      </c>
      <c r="BP403" s="82">
        <f>IFERROR(FIND("Atmosfera",consulta_completa__11[[#This Row],[13 - Ocorrências/Ambientes Atingidos]]),0)</f>
        <v>0</v>
      </c>
      <c r="BQ403" s="83" t="str">
        <f t="shared" si="196"/>
        <v/>
      </c>
      <c r="BR403" s="82">
        <f>IFERROR(FIND("Flora",consulta_completa__11[[#This Row],[13 - Ocorrências/Ambientes Atingidos]]),0)</f>
        <v>0</v>
      </c>
      <c r="BS403" s="83" t="str">
        <f t="shared" si="197"/>
        <v/>
      </c>
      <c r="BT403" s="82">
        <f>IFERROR(FIND("Fauna",consulta_completa__11[[#This Row],[13 - Ocorrências/Ambientes Atingidos]]),0)</f>
        <v>0</v>
      </c>
      <c r="BU403" s="83" t="str">
        <f t="shared" si="198"/>
        <v/>
      </c>
      <c r="BV403" s="82">
        <f>IFERROR(FIND("UC federal",consulta_completa__11[[#This Row],[13 - Ocorrências/Ambientes Atingidos]]),0)</f>
        <v>0</v>
      </c>
      <c r="BW403" s="83" t="str">
        <f t="shared" si="199"/>
        <v/>
      </c>
      <c r="BX403" s="82">
        <f>IFERROR(FIND("UC estadual/municipal",consulta_completa__11[[#This Row],[13 - Ocorrências/Ambientes Atingidos]]),0)</f>
        <v>0</v>
      </c>
      <c r="BY403" s="83" t="str">
        <f t="shared" si="200"/>
        <v/>
      </c>
      <c r="BZ403" s="82">
        <f>IFERROR(FIND("Outro(s)",consulta_completa__11[[#This Row],[13 - Ocorrências/Ambientes Atingidos]]),0)</f>
        <v>0</v>
      </c>
      <c r="CA403" s="83" t="str">
        <f t="shared" si="201"/>
        <v/>
      </c>
      <c r="CB403" s="82">
        <f>IFERROR(FIND("Sem dano",consulta_completa__11[[#This Row],[13 - Ocorrências/Ambientes Atingidos]]),0)</f>
        <v>0</v>
      </c>
      <c r="CC403" s="83" t="str">
        <f t="shared" si="202"/>
        <v/>
      </c>
      <c r="CD403" s="82" t="str">
        <f>IF(consulta_completa__11[[#This Row],[13 - Ocorrências/Ambientes Atingidos]]="","X","")</f>
        <v/>
      </c>
      <c r="CE403" s="84">
        <f>IFERROR(FIND("IBAMA",consulta_completa__11[[#This Row],[14 - Inst. Atuando no Local]]),0)</f>
        <v>0</v>
      </c>
      <c r="CF403" s="84" t="str">
        <f t="shared" si="203"/>
        <v/>
      </c>
      <c r="CG403" s="84">
        <f>IFERROR(FIND("OEMA",consulta_completa__11[[#This Row],[14 - Inst. Atuando no Local]]),0)</f>
        <v>0</v>
      </c>
      <c r="CH403" s="84" t="str">
        <f t="shared" si="204"/>
        <v/>
      </c>
      <c r="CI403" s="84">
        <f>IFERROR(FIND("DEFESA CIVIL",consulta_completa__11[[#This Row],[14 - Inst. Atuando no Local]]),0)</f>
        <v>0</v>
      </c>
      <c r="CJ403" s="84" t="str">
        <f t="shared" si="205"/>
        <v/>
      </c>
      <c r="CK403" s="84">
        <f>IFERROR(FIND("CORPO DE BOMBEIROS",consulta_completa__11[[#This Row],[14 - Inst. Atuando no Local]]),0)</f>
        <v>0</v>
      </c>
      <c r="CL403" s="84" t="str">
        <f t="shared" si="206"/>
        <v/>
      </c>
      <c r="CM403" s="84">
        <f>IFERROR(FIND("POLÍCIA RODOVIÁRIA",consulta_completa__11[[#This Row],[14 - Inst. Atuando no Local]]),0)</f>
        <v>0</v>
      </c>
      <c r="CN403" s="84" t="str">
        <f t="shared" si="207"/>
        <v/>
      </c>
      <c r="CO403" s="84">
        <f>IFERROR(FIND("POLÍCIA MILITAR",consulta_completa__11[[#This Row],[14 - Inst. Atuando no Local]]),0)</f>
        <v>0</v>
      </c>
      <c r="CP403" s="84" t="str">
        <f t="shared" si="208"/>
        <v/>
      </c>
      <c r="CQ403" s="84">
        <f>IFERROR(FIND("POLÍCIA CIVIL",consulta_completa__11[[#This Row],[14 - Inst. Atuando no Local]]),0)</f>
        <v>0</v>
      </c>
      <c r="CR403" s="84" t="str">
        <f t="shared" si="209"/>
        <v/>
      </c>
      <c r="CS403" s="84">
        <f>IFERROR(FIND("MARINHA DO BRASIL",consulta_completa__11[[#This Row],[14 - Inst. Atuando no Local]]),0)</f>
        <v>0</v>
      </c>
      <c r="CT403" s="84" t="str">
        <f t="shared" si="210"/>
        <v/>
      </c>
      <c r="CU403" s="84">
        <f>IFERROR(FIND("EMPRESA ESPECIALIZADA EM ATENDIMENTO",consulta_completa__11[[#This Row],[14 - Inst. Atuando no Local]]),0)</f>
        <v>0</v>
      </c>
      <c r="CV403" s="84" t="str">
        <f t="shared" si="211"/>
        <v/>
      </c>
      <c r="CW403" s="84">
        <f>IFERROR(FIND("IBAMA",consulta_completa__11[[#This Row],[14 - Inst. Atuando no Local]]),0)</f>
        <v>0</v>
      </c>
      <c r="CX403" s="84" t="str">
        <f t="shared" si="212"/>
        <v/>
      </c>
      <c r="CY403" s="84" t="str">
        <f>IF(consulta_completa__11[[#This Row],[14 - Inst. Atuando no Local]]="","X","")</f>
        <v/>
      </c>
      <c r="CZ403" s="84">
        <f>IFERROR(FIND("OUTRA (S)",consulta_completa__11[[#This Row],[14 - Inst. Atuando no Local]]),0)</f>
        <v>0</v>
      </c>
      <c r="DA403" s="84" t="str">
        <f t="shared" si="213"/>
        <v/>
      </c>
      <c r="DB403" s="35" t="str">
        <f t="shared" si="214"/>
        <v>Sim</v>
      </c>
      <c r="DC403" s="35" t="str">
        <f t="shared" si="215"/>
        <v>Não</v>
      </c>
      <c r="DD403" s="35" t="str">
        <f t="shared" si="216"/>
        <v>Sim</v>
      </c>
      <c r="DE403" s="87" t="str">
        <f t="shared" si="187"/>
        <v>Federal</v>
      </c>
    </row>
    <row r="404" spans="1:109">
      <c r="A404" s="14">
        <v>202561636012</v>
      </c>
      <c r="B404" s="1">
        <v>45823</v>
      </c>
      <c r="C404" t="s">
        <v>3780</v>
      </c>
      <c r="D404" t="s">
        <v>180</v>
      </c>
      <c r="E404" t="s">
        <v>286</v>
      </c>
      <c r="F404" t="s">
        <v>112</v>
      </c>
      <c r="G404" t="s">
        <v>3781</v>
      </c>
      <c r="H404" t="s">
        <v>3782</v>
      </c>
      <c r="I404" t="s">
        <v>1352</v>
      </c>
      <c r="J404" t="s">
        <v>113</v>
      </c>
      <c r="K404" t="s">
        <v>114</v>
      </c>
      <c r="L404" t="s">
        <v>114</v>
      </c>
      <c r="M404" t="s">
        <v>297</v>
      </c>
      <c r="N404" t="s">
        <v>680</v>
      </c>
      <c r="O404" t="s">
        <v>120</v>
      </c>
      <c r="P404" t="s">
        <v>272</v>
      </c>
      <c r="Q404" t="s">
        <v>143</v>
      </c>
      <c r="R404" t="s">
        <v>123</v>
      </c>
      <c r="S404" t="s">
        <v>113</v>
      </c>
      <c r="T404" t="s">
        <v>3783</v>
      </c>
      <c r="U404" t="s">
        <v>3784</v>
      </c>
      <c r="V404" t="s">
        <v>3785</v>
      </c>
      <c r="Z404" t="s">
        <v>3784</v>
      </c>
      <c r="AA404" t="s">
        <v>3786</v>
      </c>
      <c r="AB404" t="s">
        <v>3787</v>
      </c>
      <c r="AC404" t="s">
        <v>1772</v>
      </c>
      <c r="AD404">
        <v>0</v>
      </c>
      <c r="AE404" t="s">
        <v>3788</v>
      </c>
      <c r="AF404" t="s">
        <v>3789</v>
      </c>
      <c r="AG404" t="s">
        <v>3790</v>
      </c>
      <c r="AH404" t="s">
        <v>131</v>
      </c>
      <c r="AI404" t="s">
        <v>131</v>
      </c>
      <c r="AJ404" t="s">
        <v>132</v>
      </c>
      <c r="AK404" t="s">
        <v>113</v>
      </c>
      <c r="AL404" t="s">
        <v>3791</v>
      </c>
      <c r="AM404" t="s">
        <v>692</v>
      </c>
      <c r="AN404" t="s">
        <v>1543</v>
      </c>
      <c r="AO404" t="s">
        <v>1544</v>
      </c>
      <c r="AP404">
        <v>6236238900</v>
      </c>
      <c r="AQ404" t="s">
        <v>695</v>
      </c>
      <c r="AR404" t="s">
        <v>113</v>
      </c>
      <c r="AS404" t="s">
        <v>113</v>
      </c>
      <c r="AT404" t="s">
        <v>113</v>
      </c>
      <c r="AU404" t="s">
        <v>113</v>
      </c>
      <c r="AW404" t="s">
        <v>113</v>
      </c>
      <c r="AX404" s="82">
        <f>IFERROR(FIND("Óbitos/feridos",consulta_completa__11[[#This Row],[13 - Ocorrências/Ambientes Atingidos]]),0)</f>
        <v>1</v>
      </c>
      <c r="AY404" s="83" t="str">
        <f t="shared" si="188"/>
        <v>X</v>
      </c>
      <c r="AZ404" s="82">
        <f>IFERROR(FIND("População afetada/evacuada",consulta_completa__11[[#This Row],[13 - Ocorrências/Ambientes Atingidos]]),0)</f>
        <v>0</v>
      </c>
      <c r="BA404" s="82" t="str">
        <f t="shared" si="189"/>
        <v/>
      </c>
      <c r="BB404" s="82">
        <f>IFERROR(FIND("Suspensão de abastecimento de água",consulta_completa__11[[#This Row],[13 - Ocorrências/Ambientes Atingidos]]),0)</f>
        <v>0</v>
      </c>
      <c r="BC404" s="83" t="str">
        <f t="shared" si="217"/>
        <v/>
      </c>
      <c r="BD404" s="82">
        <f>IFERROR(FIND("Rio/córrego",consulta_completa__11[[#This Row],[13 - Ocorrências/Ambientes Atingidos]]),0)</f>
        <v>0</v>
      </c>
      <c r="BE404" s="83" t="str">
        <f t="shared" si="190"/>
        <v/>
      </c>
      <c r="BF404" s="82">
        <f>IFERROR(FIND("Lago",consulta_completa__11[[#This Row],[13 - Ocorrências/Ambientes Atingidos]]),0)</f>
        <v>0</v>
      </c>
      <c r="BG404" s="83" t="str">
        <f t="shared" si="191"/>
        <v/>
      </c>
      <c r="BH404" s="82">
        <f>IFERROR(FIND("Mar",consulta_completa__11[[#This Row],[13 - Ocorrências/Ambientes Atingidos]]),0)</f>
        <v>0</v>
      </c>
      <c r="BI404" s="83" t="str">
        <f t="shared" si="192"/>
        <v/>
      </c>
      <c r="BJ404" s="82">
        <f>IFERROR(FIND("Praia",consulta_completa__11[[#This Row],[13 - Ocorrências/Ambientes Atingidos]]),0)</f>
        <v>0</v>
      </c>
      <c r="BK404" s="83" t="str">
        <f t="shared" si="193"/>
        <v/>
      </c>
      <c r="BL404" s="82">
        <f>IFERROR(FIND("Solo",consulta_completa__11[[#This Row],[13 - Ocorrências/Ambientes Atingidos]]),0)</f>
        <v>17</v>
      </c>
      <c r="BM404" s="83" t="str">
        <f t="shared" si="194"/>
        <v>X</v>
      </c>
      <c r="BN404" s="82">
        <f>IFERROR(FIND("Águas subterrâneas",consulta_completa__11[[#This Row],[13 - Ocorrências/Ambientes Atingidos]]),0)</f>
        <v>0</v>
      </c>
      <c r="BO404" s="83" t="str">
        <f t="shared" si="195"/>
        <v/>
      </c>
      <c r="BP404" s="82">
        <f>IFERROR(FIND("Atmosfera",consulta_completa__11[[#This Row],[13 - Ocorrências/Ambientes Atingidos]]),0)</f>
        <v>0</v>
      </c>
      <c r="BQ404" s="83" t="str">
        <f t="shared" si="196"/>
        <v/>
      </c>
      <c r="BR404" s="82">
        <f>IFERROR(FIND("Flora",consulta_completa__11[[#This Row],[13 - Ocorrências/Ambientes Atingidos]]),0)</f>
        <v>0</v>
      </c>
      <c r="BS404" s="83" t="str">
        <f t="shared" si="197"/>
        <v/>
      </c>
      <c r="BT404" s="82">
        <f>IFERROR(FIND("Fauna",consulta_completa__11[[#This Row],[13 - Ocorrências/Ambientes Atingidos]]),0)</f>
        <v>0</v>
      </c>
      <c r="BU404" s="83" t="str">
        <f t="shared" si="198"/>
        <v/>
      </c>
      <c r="BV404" s="82">
        <f>IFERROR(FIND("UC federal",consulta_completa__11[[#This Row],[13 - Ocorrências/Ambientes Atingidos]]),0)</f>
        <v>0</v>
      </c>
      <c r="BW404" s="83" t="str">
        <f t="shared" si="199"/>
        <v/>
      </c>
      <c r="BX404" s="82">
        <f>IFERROR(FIND("UC estadual/municipal",consulta_completa__11[[#This Row],[13 - Ocorrências/Ambientes Atingidos]]),0)</f>
        <v>0</v>
      </c>
      <c r="BY404" s="83" t="str">
        <f t="shared" si="200"/>
        <v/>
      </c>
      <c r="BZ404" s="82">
        <f>IFERROR(FIND("Outro(s)",consulta_completa__11[[#This Row],[13 - Ocorrências/Ambientes Atingidos]]),0)</f>
        <v>0</v>
      </c>
      <c r="CA404" s="83" t="str">
        <f t="shared" si="201"/>
        <v/>
      </c>
      <c r="CB404" s="82">
        <f>IFERROR(FIND("Sem dano",consulta_completa__11[[#This Row],[13 - Ocorrências/Ambientes Atingidos]]),0)</f>
        <v>0</v>
      </c>
      <c r="CC404" s="83" t="str">
        <f t="shared" si="202"/>
        <v/>
      </c>
      <c r="CD404" s="82" t="str">
        <f>IF(consulta_completa__11[[#This Row],[13 - Ocorrências/Ambientes Atingidos]]="","X","")</f>
        <v/>
      </c>
      <c r="CE404" s="84">
        <f>IFERROR(FIND("IBAMA",consulta_completa__11[[#This Row],[14 - Inst. Atuando no Local]]),0)</f>
        <v>0</v>
      </c>
      <c r="CF404" s="84" t="str">
        <f t="shared" si="203"/>
        <v/>
      </c>
      <c r="CG404" s="84">
        <f>IFERROR(FIND("OEMA",consulta_completa__11[[#This Row],[14 - Inst. Atuando no Local]]),0)</f>
        <v>0</v>
      </c>
      <c r="CH404" s="84" t="str">
        <f t="shared" si="204"/>
        <v/>
      </c>
      <c r="CI404" s="84">
        <f>IFERROR(FIND("DEFESA CIVIL",consulta_completa__11[[#This Row],[14 - Inst. Atuando no Local]]),0)</f>
        <v>0</v>
      </c>
      <c r="CJ404" s="84" t="str">
        <f t="shared" si="205"/>
        <v/>
      </c>
      <c r="CK404" s="84">
        <f>IFERROR(FIND("CORPO DE BOMBEIROS",consulta_completa__11[[#This Row],[14 - Inst. Atuando no Local]]),0)</f>
        <v>0</v>
      </c>
      <c r="CL404" s="84" t="str">
        <f t="shared" si="206"/>
        <v/>
      </c>
      <c r="CM404" s="84">
        <f>IFERROR(FIND("POLÍCIA RODOVIÁRIA",consulta_completa__11[[#This Row],[14 - Inst. Atuando no Local]]),0)</f>
        <v>0</v>
      </c>
      <c r="CN404" s="84" t="str">
        <f t="shared" si="207"/>
        <v/>
      </c>
      <c r="CO404" s="84">
        <f>IFERROR(FIND("POLÍCIA MILITAR",consulta_completa__11[[#This Row],[14 - Inst. Atuando no Local]]),0)</f>
        <v>0</v>
      </c>
      <c r="CP404" s="84" t="str">
        <f t="shared" si="208"/>
        <v/>
      </c>
      <c r="CQ404" s="84">
        <f>IFERROR(FIND("POLÍCIA CIVIL",consulta_completa__11[[#This Row],[14 - Inst. Atuando no Local]]),0)</f>
        <v>0</v>
      </c>
      <c r="CR404" s="84" t="str">
        <f t="shared" si="209"/>
        <v/>
      </c>
      <c r="CS404" s="84">
        <f>IFERROR(FIND("MARINHA DO BRASIL",consulta_completa__11[[#This Row],[14 - Inst. Atuando no Local]]),0)</f>
        <v>0</v>
      </c>
      <c r="CT404" s="84" t="str">
        <f t="shared" si="210"/>
        <v/>
      </c>
      <c r="CU404" s="84">
        <f>IFERROR(FIND("EMPRESA ESPECIALIZADA EM ATENDIMENTO",consulta_completa__11[[#This Row],[14 - Inst. Atuando no Local]]),0)</f>
        <v>0</v>
      </c>
      <c r="CV404" s="84" t="str">
        <f t="shared" si="211"/>
        <v/>
      </c>
      <c r="CW404" s="84">
        <f>IFERROR(FIND("IBAMA",consulta_completa__11[[#This Row],[14 - Inst. Atuando no Local]]),0)</f>
        <v>0</v>
      </c>
      <c r="CX404" s="84" t="str">
        <f t="shared" si="212"/>
        <v/>
      </c>
      <c r="CY404" s="84" t="str">
        <f>IF(consulta_completa__11[[#This Row],[14 - Inst. Atuando no Local]]="","X","")</f>
        <v/>
      </c>
      <c r="CZ404" s="84">
        <f>IFERROR(FIND("OUTRA (S)",consulta_completa__11[[#This Row],[14 - Inst. Atuando no Local]]),0)</f>
        <v>0</v>
      </c>
      <c r="DA404" s="84" t="str">
        <f t="shared" si="213"/>
        <v/>
      </c>
      <c r="DB404" s="35" t="str">
        <f t="shared" si="214"/>
        <v>Sim</v>
      </c>
      <c r="DC404" s="35" t="str">
        <f t="shared" si="215"/>
        <v>Não</v>
      </c>
      <c r="DD404" s="35" t="str">
        <f t="shared" si="216"/>
        <v>Sim</v>
      </c>
      <c r="DE404" s="87" t="str">
        <f t="shared" si="187"/>
        <v>Sem informação</v>
      </c>
    </row>
    <row r="405" spans="1:109">
      <c r="A405" s="14">
        <v>202561661210</v>
      </c>
      <c r="B405" s="1">
        <v>45823</v>
      </c>
      <c r="C405" t="s">
        <v>3792</v>
      </c>
      <c r="D405" t="s">
        <v>180</v>
      </c>
      <c r="E405" t="s">
        <v>162</v>
      </c>
      <c r="F405" t="s">
        <v>163</v>
      </c>
      <c r="G405" t="s">
        <v>113</v>
      </c>
      <c r="H405" t="s">
        <v>114</v>
      </c>
      <c r="I405" t="s">
        <v>114</v>
      </c>
      <c r="J405" t="s">
        <v>1492</v>
      </c>
      <c r="K405" t="s">
        <v>113</v>
      </c>
      <c r="L405" t="s">
        <v>113</v>
      </c>
      <c r="M405" t="s">
        <v>140</v>
      </c>
      <c r="N405" t="s">
        <v>119</v>
      </c>
      <c r="O405" t="s">
        <v>239</v>
      </c>
      <c r="P405" t="s">
        <v>272</v>
      </c>
      <c r="Q405" t="s">
        <v>167</v>
      </c>
      <c r="R405" t="s">
        <v>123</v>
      </c>
      <c r="S405" t="s">
        <v>113</v>
      </c>
      <c r="T405" t="s">
        <v>3793</v>
      </c>
      <c r="U405" t="s">
        <v>3794</v>
      </c>
      <c r="V405" t="s">
        <v>3794</v>
      </c>
      <c r="Z405" t="s">
        <v>113</v>
      </c>
      <c r="AA405" t="s">
        <v>3795</v>
      </c>
      <c r="AB405" t="s">
        <v>275</v>
      </c>
      <c r="AC405" t="s">
        <v>276</v>
      </c>
      <c r="AD405">
        <v>1</v>
      </c>
      <c r="AE405" t="s">
        <v>3796</v>
      </c>
      <c r="AF405" t="s">
        <v>3797</v>
      </c>
      <c r="AG405" t="s">
        <v>1130</v>
      </c>
      <c r="AH405" t="s">
        <v>131</v>
      </c>
      <c r="AI405" t="s">
        <v>131</v>
      </c>
      <c r="AJ405" t="s">
        <v>132</v>
      </c>
      <c r="AK405" t="s">
        <v>113</v>
      </c>
      <c r="AL405" t="s">
        <v>3798</v>
      </c>
      <c r="AM405" t="s">
        <v>281</v>
      </c>
      <c r="AN405" t="s">
        <v>282</v>
      </c>
      <c r="AO405" t="s">
        <v>283</v>
      </c>
      <c r="AP405">
        <v>31982725614</v>
      </c>
      <c r="AQ405" t="s">
        <v>284</v>
      </c>
      <c r="AR405" t="s">
        <v>113</v>
      </c>
      <c r="AS405" t="s">
        <v>113</v>
      </c>
      <c r="AT405" t="s">
        <v>113</v>
      </c>
      <c r="AU405" t="s">
        <v>113</v>
      </c>
      <c r="AW405" t="s">
        <v>113</v>
      </c>
      <c r="AX405" s="82">
        <f>IFERROR(FIND("Óbitos/feridos",consulta_completa__11[[#This Row],[13 - Ocorrências/Ambientes Atingidos]]),0)</f>
        <v>0</v>
      </c>
      <c r="AY405" s="83" t="str">
        <f t="shared" si="188"/>
        <v/>
      </c>
      <c r="AZ405" s="82">
        <f>IFERROR(FIND("População afetada/evacuada",consulta_completa__11[[#This Row],[13 - Ocorrências/Ambientes Atingidos]]),0)</f>
        <v>0</v>
      </c>
      <c r="BA405" s="82" t="str">
        <f t="shared" si="189"/>
        <v/>
      </c>
      <c r="BB405" s="82">
        <f>IFERROR(FIND("Suspensão de abastecimento de água",consulta_completa__11[[#This Row],[13 - Ocorrências/Ambientes Atingidos]]),0)</f>
        <v>0</v>
      </c>
      <c r="BC405" s="83" t="str">
        <f t="shared" si="217"/>
        <v/>
      </c>
      <c r="BD405" s="82">
        <f>IFERROR(FIND("Rio/córrego",consulta_completa__11[[#This Row],[13 - Ocorrências/Ambientes Atingidos]]),0)</f>
        <v>0</v>
      </c>
      <c r="BE405" s="83" t="str">
        <f t="shared" si="190"/>
        <v/>
      </c>
      <c r="BF405" s="82">
        <f>IFERROR(FIND("Lago",consulta_completa__11[[#This Row],[13 - Ocorrências/Ambientes Atingidos]]),0)</f>
        <v>0</v>
      </c>
      <c r="BG405" s="83" t="str">
        <f t="shared" si="191"/>
        <v/>
      </c>
      <c r="BH405" s="82">
        <f>IFERROR(FIND("Mar",consulta_completa__11[[#This Row],[13 - Ocorrências/Ambientes Atingidos]]),0)</f>
        <v>0</v>
      </c>
      <c r="BI405" s="83" t="str">
        <f t="shared" si="192"/>
        <v/>
      </c>
      <c r="BJ405" s="82">
        <f>IFERROR(FIND("Praia",consulta_completa__11[[#This Row],[13 - Ocorrências/Ambientes Atingidos]]),0)</f>
        <v>0</v>
      </c>
      <c r="BK405" s="83" t="str">
        <f t="shared" si="193"/>
        <v/>
      </c>
      <c r="BL405" s="82">
        <f>IFERROR(FIND("Solo",consulta_completa__11[[#This Row],[13 - Ocorrências/Ambientes Atingidos]]),0)</f>
        <v>1</v>
      </c>
      <c r="BM405" s="83" t="str">
        <f t="shared" si="194"/>
        <v>X</v>
      </c>
      <c r="BN405" s="82">
        <f>IFERROR(FIND("Águas subterrâneas",consulta_completa__11[[#This Row],[13 - Ocorrências/Ambientes Atingidos]]),0)</f>
        <v>0</v>
      </c>
      <c r="BO405" s="83" t="str">
        <f t="shared" si="195"/>
        <v/>
      </c>
      <c r="BP405" s="82">
        <f>IFERROR(FIND("Atmosfera",consulta_completa__11[[#This Row],[13 - Ocorrências/Ambientes Atingidos]]),0)</f>
        <v>0</v>
      </c>
      <c r="BQ405" s="83" t="str">
        <f t="shared" si="196"/>
        <v/>
      </c>
      <c r="BR405" s="82">
        <f>IFERROR(FIND("Flora",consulta_completa__11[[#This Row],[13 - Ocorrências/Ambientes Atingidos]]),0)</f>
        <v>0</v>
      </c>
      <c r="BS405" s="83" t="str">
        <f t="shared" si="197"/>
        <v/>
      </c>
      <c r="BT405" s="82">
        <f>IFERROR(FIND("Fauna",consulta_completa__11[[#This Row],[13 - Ocorrências/Ambientes Atingidos]]),0)</f>
        <v>0</v>
      </c>
      <c r="BU405" s="83" t="str">
        <f t="shared" si="198"/>
        <v/>
      </c>
      <c r="BV405" s="82">
        <f>IFERROR(FIND("UC federal",consulta_completa__11[[#This Row],[13 - Ocorrências/Ambientes Atingidos]]),0)</f>
        <v>0</v>
      </c>
      <c r="BW405" s="83" t="str">
        <f t="shared" si="199"/>
        <v/>
      </c>
      <c r="BX405" s="82">
        <f>IFERROR(FIND("UC estadual/municipal",consulta_completa__11[[#This Row],[13 - Ocorrências/Ambientes Atingidos]]),0)</f>
        <v>0</v>
      </c>
      <c r="BY405" s="83" t="str">
        <f t="shared" si="200"/>
        <v/>
      </c>
      <c r="BZ405" s="82">
        <f>IFERROR(FIND("Outro(s)",consulta_completa__11[[#This Row],[13 - Ocorrências/Ambientes Atingidos]]),0)</f>
        <v>0</v>
      </c>
      <c r="CA405" s="83" t="str">
        <f t="shared" si="201"/>
        <v/>
      </c>
      <c r="CB405" s="82">
        <f>IFERROR(FIND("Sem dano",consulta_completa__11[[#This Row],[13 - Ocorrências/Ambientes Atingidos]]),0)</f>
        <v>0</v>
      </c>
      <c r="CC405" s="83" t="str">
        <f t="shared" si="202"/>
        <v/>
      </c>
      <c r="CD405" s="82" t="str">
        <f>IF(consulta_completa__11[[#This Row],[13 - Ocorrências/Ambientes Atingidos]]="","X","")</f>
        <v/>
      </c>
      <c r="CE405" s="84">
        <f>IFERROR(FIND("IBAMA",consulta_completa__11[[#This Row],[14 - Inst. Atuando no Local]]),0)</f>
        <v>0</v>
      </c>
      <c r="CF405" s="84" t="str">
        <f t="shared" si="203"/>
        <v/>
      </c>
      <c r="CG405" s="84">
        <f>IFERROR(FIND("OEMA",consulta_completa__11[[#This Row],[14 - Inst. Atuando no Local]]),0)</f>
        <v>0</v>
      </c>
      <c r="CH405" s="84" t="str">
        <f t="shared" si="204"/>
        <v/>
      </c>
      <c r="CI405" s="84">
        <f>IFERROR(FIND("DEFESA CIVIL",consulta_completa__11[[#This Row],[14 - Inst. Atuando no Local]]),0)</f>
        <v>0</v>
      </c>
      <c r="CJ405" s="84" t="str">
        <f t="shared" si="205"/>
        <v/>
      </c>
      <c r="CK405" s="84">
        <f>IFERROR(FIND("CORPO DE BOMBEIROS",consulta_completa__11[[#This Row],[14 - Inst. Atuando no Local]]),0)</f>
        <v>0</v>
      </c>
      <c r="CL405" s="84" t="str">
        <f t="shared" si="206"/>
        <v/>
      </c>
      <c r="CM405" s="84">
        <f>IFERROR(FIND("POLÍCIA RODOVIÁRIA",consulta_completa__11[[#This Row],[14 - Inst. Atuando no Local]]),0)</f>
        <v>0</v>
      </c>
      <c r="CN405" s="84" t="str">
        <f t="shared" si="207"/>
        <v/>
      </c>
      <c r="CO405" s="84">
        <f>IFERROR(FIND("POLÍCIA MILITAR",consulta_completa__11[[#This Row],[14 - Inst. Atuando no Local]]),0)</f>
        <v>0</v>
      </c>
      <c r="CP405" s="84" t="str">
        <f t="shared" si="208"/>
        <v/>
      </c>
      <c r="CQ405" s="84">
        <f>IFERROR(FIND("POLÍCIA CIVIL",consulta_completa__11[[#This Row],[14 - Inst. Atuando no Local]]),0)</f>
        <v>0</v>
      </c>
      <c r="CR405" s="84" t="str">
        <f t="shared" si="209"/>
        <v/>
      </c>
      <c r="CS405" s="84">
        <f>IFERROR(FIND("MARINHA DO BRASIL",consulta_completa__11[[#This Row],[14 - Inst. Atuando no Local]]),0)</f>
        <v>0</v>
      </c>
      <c r="CT405" s="84" t="str">
        <f t="shared" si="210"/>
        <v/>
      </c>
      <c r="CU405" s="84">
        <f>IFERROR(FIND("EMPRESA ESPECIALIZADA EM ATENDIMENTO",consulta_completa__11[[#This Row],[14 - Inst. Atuando no Local]]),0)</f>
        <v>0</v>
      </c>
      <c r="CV405" s="84" t="str">
        <f t="shared" si="211"/>
        <v/>
      </c>
      <c r="CW405" s="84">
        <f>IFERROR(FIND("IBAMA",consulta_completa__11[[#This Row],[14 - Inst. Atuando no Local]]),0)</f>
        <v>0</v>
      </c>
      <c r="CX405" s="84" t="str">
        <f t="shared" si="212"/>
        <v/>
      </c>
      <c r="CY405" s="84" t="str">
        <f>IF(consulta_completa__11[[#This Row],[14 - Inst. Atuando no Local]]="","X","")</f>
        <v/>
      </c>
      <c r="CZ405" s="84">
        <f>IFERROR(FIND("OUTRA (S)",consulta_completa__11[[#This Row],[14 - Inst. Atuando no Local]]),0)</f>
        <v>0</v>
      </c>
      <c r="DA405" s="84" t="str">
        <f t="shared" si="213"/>
        <v/>
      </c>
      <c r="DB405" s="35" t="str">
        <f t="shared" si="214"/>
        <v>Sim</v>
      </c>
      <c r="DC405" s="35" t="str">
        <f t="shared" si="215"/>
        <v>Não</v>
      </c>
      <c r="DD405" s="35" t="str">
        <f t="shared" si="216"/>
        <v>Sim</v>
      </c>
      <c r="DE405" s="87" t="str">
        <f t="shared" si="187"/>
        <v>Federal</v>
      </c>
    </row>
    <row r="406" spans="1:109">
      <c r="A406" s="14">
        <v>202561668429</v>
      </c>
      <c r="B406" s="1">
        <v>45823</v>
      </c>
      <c r="C406" t="s">
        <v>109</v>
      </c>
      <c r="D406" t="s">
        <v>110</v>
      </c>
      <c r="E406" t="s">
        <v>139</v>
      </c>
      <c r="F406" t="s">
        <v>112</v>
      </c>
      <c r="G406" t="s">
        <v>113</v>
      </c>
      <c r="H406" t="s">
        <v>114</v>
      </c>
      <c r="I406" t="s">
        <v>114</v>
      </c>
      <c r="J406" t="s">
        <v>115</v>
      </c>
      <c r="K406" t="s">
        <v>3799</v>
      </c>
      <c r="L406" t="s">
        <v>117</v>
      </c>
      <c r="M406" t="s">
        <v>118</v>
      </c>
      <c r="N406" t="s">
        <v>119</v>
      </c>
      <c r="O406" t="s">
        <v>120</v>
      </c>
      <c r="P406" t="s">
        <v>272</v>
      </c>
      <c r="Q406" t="s">
        <v>230</v>
      </c>
      <c r="R406" t="s">
        <v>123</v>
      </c>
      <c r="S406" t="s">
        <v>201</v>
      </c>
      <c r="T406" t="s">
        <v>3800</v>
      </c>
      <c r="U406" t="s">
        <v>3801</v>
      </c>
      <c r="V406" t="s">
        <v>3802</v>
      </c>
      <c r="Z406" t="s">
        <v>1612</v>
      </c>
      <c r="AA406" t="s">
        <v>567</v>
      </c>
      <c r="AB406" t="s">
        <v>206</v>
      </c>
      <c r="AC406" t="s">
        <v>207</v>
      </c>
      <c r="AD406">
        <v>1</v>
      </c>
      <c r="AE406" t="s">
        <v>206</v>
      </c>
      <c r="AF406" t="s">
        <v>113</v>
      </c>
      <c r="AG406" t="s">
        <v>113</v>
      </c>
      <c r="AH406" t="s">
        <v>131</v>
      </c>
      <c r="AI406" t="s">
        <v>132</v>
      </c>
      <c r="AJ406" t="s">
        <v>131</v>
      </c>
      <c r="AK406" t="s">
        <v>3803</v>
      </c>
      <c r="AL406" t="s">
        <v>3804</v>
      </c>
      <c r="AM406" t="s">
        <v>210</v>
      </c>
      <c r="AN406" t="s">
        <v>113</v>
      </c>
      <c r="AO406" t="s">
        <v>113</v>
      </c>
      <c r="AQ406" t="s">
        <v>211</v>
      </c>
      <c r="AR406" t="s">
        <v>113</v>
      </c>
      <c r="AS406" t="s">
        <v>113</v>
      </c>
      <c r="AT406" t="s">
        <v>113</v>
      </c>
      <c r="AU406" t="s">
        <v>113</v>
      </c>
      <c r="AW406" t="s">
        <v>113</v>
      </c>
      <c r="AX406" s="82">
        <f>IFERROR(FIND("Óbitos/feridos",consulta_completa__11[[#This Row],[13 - Ocorrências/Ambientes Atingidos]]),0)</f>
        <v>0</v>
      </c>
      <c r="AY406" s="83" t="str">
        <f t="shared" si="188"/>
        <v/>
      </c>
      <c r="AZ406" s="82">
        <f>IFERROR(FIND("População afetada/evacuada",consulta_completa__11[[#This Row],[13 - Ocorrências/Ambientes Atingidos]]),0)</f>
        <v>0</v>
      </c>
      <c r="BA406" s="82" t="str">
        <f t="shared" si="189"/>
        <v/>
      </c>
      <c r="BB406" s="82">
        <f>IFERROR(FIND("Suspensão de abastecimento de água",consulta_completa__11[[#This Row],[13 - Ocorrências/Ambientes Atingidos]]),0)</f>
        <v>0</v>
      </c>
      <c r="BC406" s="83" t="str">
        <f t="shared" si="217"/>
        <v/>
      </c>
      <c r="BD406" s="82">
        <f>IFERROR(FIND("Rio/córrego",consulta_completa__11[[#This Row],[13 - Ocorrências/Ambientes Atingidos]]),0)</f>
        <v>0</v>
      </c>
      <c r="BE406" s="83" t="str">
        <f t="shared" si="190"/>
        <v/>
      </c>
      <c r="BF406" s="82">
        <f>IFERROR(FIND("Lago",consulta_completa__11[[#This Row],[13 - Ocorrências/Ambientes Atingidos]]),0)</f>
        <v>0</v>
      </c>
      <c r="BG406" s="83" t="str">
        <f t="shared" si="191"/>
        <v/>
      </c>
      <c r="BH406" s="82">
        <f>IFERROR(FIND("Mar",consulta_completa__11[[#This Row],[13 - Ocorrências/Ambientes Atingidos]]),0)</f>
        <v>1</v>
      </c>
      <c r="BI406" s="83" t="str">
        <f t="shared" si="192"/>
        <v>X</v>
      </c>
      <c r="BJ406" s="82">
        <f>IFERROR(FIND("Praia",consulta_completa__11[[#This Row],[13 - Ocorrências/Ambientes Atingidos]]),0)</f>
        <v>0</v>
      </c>
      <c r="BK406" s="83" t="str">
        <f t="shared" si="193"/>
        <v/>
      </c>
      <c r="BL406" s="82">
        <f>IFERROR(FIND("Solo",consulta_completa__11[[#This Row],[13 - Ocorrências/Ambientes Atingidos]]),0)</f>
        <v>0</v>
      </c>
      <c r="BM406" s="83" t="str">
        <f t="shared" si="194"/>
        <v/>
      </c>
      <c r="BN406" s="82">
        <f>IFERROR(FIND("Águas subterrâneas",consulta_completa__11[[#This Row],[13 - Ocorrências/Ambientes Atingidos]]),0)</f>
        <v>0</v>
      </c>
      <c r="BO406" s="83" t="str">
        <f t="shared" si="195"/>
        <v/>
      </c>
      <c r="BP406" s="82">
        <f>IFERROR(FIND("Atmosfera",consulta_completa__11[[#This Row],[13 - Ocorrências/Ambientes Atingidos]]),0)</f>
        <v>0</v>
      </c>
      <c r="BQ406" s="83" t="str">
        <f t="shared" si="196"/>
        <v/>
      </c>
      <c r="BR406" s="82">
        <f>IFERROR(FIND("Flora",consulta_completa__11[[#This Row],[13 - Ocorrências/Ambientes Atingidos]]),0)</f>
        <v>0</v>
      </c>
      <c r="BS406" s="83" t="str">
        <f t="shared" si="197"/>
        <v/>
      </c>
      <c r="BT406" s="82">
        <f>IFERROR(FIND("Fauna",consulta_completa__11[[#This Row],[13 - Ocorrências/Ambientes Atingidos]]),0)</f>
        <v>0</v>
      </c>
      <c r="BU406" s="83" t="str">
        <f t="shared" si="198"/>
        <v/>
      </c>
      <c r="BV406" s="82">
        <f>IFERROR(FIND("UC federal",consulta_completa__11[[#This Row],[13 - Ocorrências/Ambientes Atingidos]]),0)</f>
        <v>0</v>
      </c>
      <c r="BW406" s="83" t="str">
        <f t="shared" si="199"/>
        <v/>
      </c>
      <c r="BX406" s="82">
        <f>IFERROR(FIND("UC estadual/municipal",consulta_completa__11[[#This Row],[13 - Ocorrências/Ambientes Atingidos]]),0)</f>
        <v>0</v>
      </c>
      <c r="BY406" s="83" t="str">
        <f t="shared" si="200"/>
        <v/>
      </c>
      <c r="BZ406" s="82">
        <f>IFERROR(FIND("Outro(s)",consulta_completa__11[[#This Row],[13 - Ocorrências/Ambientes Atingidos]]),0)</f>
        <v>0</v>
      </c>
      <c r="CA406" s="83" t="str">
        <f t="shared" si="201"/>
        <v/>
      </c>
      <c r="CB406" s="82">
        <f>IFERROR(FIND("Sem dano",consulta_completa__11[[#This Row],[13 - Ocorrências/Ambientes Atingidos]]),0)</f>
        <v>0</v>
      </c>
      <c r="CC406" s="83" t="str">
        <f t="shared" si="202"/>
        <v/>
      </c>
      <c r="CD406" s="82" t="str">
        <f>IF(consulta_completa__11[[#This Row],[13 - Ocorrências/Ambientes Atingidos]]="","X","")</f>
        <v/>
      </c>
      <c r="CE406" s="84">
        <f>IFERROR(FIND("IBAMA",consulta_completa__11[[#This Row],[14 - Inst. Atuando no Local]]),0)</f>
        <v>0</v>
      </c>
      <c r="CF406" s="84" t="str">
        <f t="shared" si="203"/>
        <v/>
      </c>
      <c r="CG406" s="84">
        <f>IFERROR(FIND("OEMA",consulta_completa__11[[#This Row],[14 - Inst. Atuando no Local]]),0)</f>
        <v>0</v>
      </c>
      <c r="CH406" s="84" t="str">
        <f t="shared" si="204"/>
        <v/>
      </c>
      <c r="CI406" s="84">
        <f>IFERROR(FIND("DEFESA CIVIL",consulta_completa__11[[#This Row],[14 - Inst. Atuando no Local]]),0)</f>
        <v>0</v>
      </c>
      <c r="CJ406" s="84" t="str">
        <f t="shared" si="205"/>
        <v/>
      </c>
      <c r="CK406" s="84">
        <f>IFERROR(FIND("CORPO DE BOMBEIROS",consulta_completa__11[[#This Row],[14 - Inst. Atuando no Local]]),0)</f>
        <v>0</v>
      </c>
      <c r="CL406" s="84" t="str">
        <f t="shared" si="206"/>
        <v/>
      </c>
      <c r="CM406" s="84">
        <f>IFERROR(FIND("POLÍCIA RODOVIÁRIA",consulta_completa__11[[#This Row],[14 - Inst. Atuando no Local]]),0)</f>
        <v>0</v>
      </c>
      <c r="CN406" s="84" t="str">
        <f t="shared" si="207"/>
        <v/>
      </c>
      <c r="CO406" s="84">
        <f>IFERROR(FIND("POLÍCIA MILITAR",consulta_completa__11[[#This Row],[14 - Inst. Atuando no Local]]),0)</f>
        <v>0</v>
      </c>
      <c r="CP406" s="84" t="str">
        <f t="shared" si="208"/>
        <v/>
      </c>
      <c r="CQ406" s="84">
        <f>IFERROR(FIND("POLÍCIA CIVIL",consulta_completa__11[[#This Row],[14 - Inst. Atuando no Local]]),0)</f>
        <v>0</v>
      </c>
      <c r="CR406" s="84" t="str">
        <f t="shared" si="209"/>
        <v/>
      </c>
      <c r="CS406" s="84">
        <f>IFERROR(FIND("MARINHA DO BRASIL",consulta_completa__11[[#This Row],[14 - Inst. Atuando no Local]]),0)</f>
        <v>0</v>
      </c>
      <c r="CT406" s="84" t="str">
        <f t="shared" si="210"/>
        <v/>
      </c>
      <c r="CU406" s="84">
        <f>IFERROR(FIND("EMPRESA ESPECIALIZADA EM ATENDIMENTO",consulta_completa__11[[#This Row],[14 - Inst. Atuando no Local]]),0)</f>
        <v>0</v>
      </c>
      <c r="CV406" s="84" t="str">
        <f t="shared" si="211"/>
        <v/>
      </c>
      <c r="CW406" s="84">
        <f>IFERROR(FIND("IBAMA",consulta_completa__11[[#This Row],[14 - Inst. Atuando no Local]]),0)</f>
        <v>0</v>
      </c>
      <c r="CX406" s="84" t="str">
        <f t="shared" si="212"/>
        <v/>
      </c>
      <c r="CY406" s="84" t="str">
        <f>IF(consulta_completa__11[[#This Row],[14 - Inst. Atuando no Local]]="","X","")</f>
        <v/>
      </c>
      <c r="CZ406" s="84">
        <f>IFERROR(FIND("OUTRA (S)",consulta_completa__11[[#This Row],[14 - Inst. Atuando no Local]]),0)</f>
        <v>0</v>
      </c>
      <c r="DA406" s="84" t="str">
        <f t="shared" si="213"/>
        <v/>
      </c>
      <c r="DB406" s="35" t="str">
        <f t="shared" si="214"/>
        <v>Sim</v>
      </c>
      <c r="DC406" s="35" t="str">
        <f t="shared" si="215"/>
        <v>Não</v>
      </c>
      <c r="DD406" s="35" t="str">
        <f t="shared" si="216"/>
        <v>Sim</v>
      </c>
      <c r="DE406" s="87" t="str">
        <f t="shared" si="187"/>
        <v>Federal</v>
      </c>
    </row>
    <row r="407" spans="1:109">
      <c r="A407" s="14">
        <v>202562436043</v>
      </c>
      <c r="B407" s="1">
        <v>45824</v>
      </c>
      <c r="C407" t="s">
        <v>2678</v>
      </c>
      <c r="D407" t="s">
        <v>180</v>
      </c>
      <c r="E407" t="s">
        <v>139</v>
      </c>
      <c r="F407" t="s">
        <v>182</v>
      </c>
      <c r="G407" t="s">
        <v>2679</v>
      </c>
      <c r="H407" t="s">
        <v>113</v>
      </c>
      <c r="I407" t="s">
        <v>113</v>
      </c>
      <c r="J407" t="s">
        <v>113</v>
      </c>
      <c r="K407" t="s">
        <v>114</v>
      </c>
      <c r="L407" t="s">
        <v>114</v>
      </c>
      <c r="M407" t="s">
        <v>3805</v>
      </c>
      <c r="N407" t="s">
        <v>141</v>
      </c>
      <c r="O407" t="s">
        <v>185</v>
      </c>
      <c r="P407" t="s">
        <v>299</v>
      </c>
      <c r="Q407" t="s">
        <v>143</v>
      </c>
      <c r="R407" t="s">
        <v>123</v>
      </c>
      <c r="S407" t="s">
        <v>113</v>
      </c>
      <c r="T407" t="s">
        <v>3806</v>
      </c>
      <c r="U407" t="s">
        <v>3807</v>
      </c>
      <c r="V407" t="s">
        <v>3808</v>
      </c>
      <c r="Z407" t="s">
        <v>3809</v>
      </c>
      <c r="AA407" t="s">
        <v>113</v>
      </c>
      <c r="AB407" t="s">
        <v>113</v>
      </c>
      <c r="AC407" t="s">
        <v>113</v>
      </c>
      <c r="AE407" t="s">
        <v>2411</v>
      </c>
      <c r="AF407" t="s">
        <v>113</v>
      </c>
      <c r="AG407" t="s">
        <v>113</v>
      </c>
      <c r="AH407" t="s">
        <v>131</v>
      </c>
      <c r="AI407" t="s">
        <v>132</v>
      </c>
      <c r="AJ407" t="s">
        <v>131</v>
      </c>
      <c r="AK407" t="s">
        <v>3810</v>
      </c>
      <c r="AL407" t="s">
        <v>3811</v>
      </c>
      <c r="AM407" t="s">
        <v>153</v>
      </c>
      <c r="AN407" t="s">
        <v>154</v>
      </c>
      <c r="AO407" t="s">
        <v>155</v>
      </c>
      <c r="AP407">
        <v>6133161070</v>
      </c>
      <c r="AQ407" t="s">
        <v>156</v>
      </c>
      <c r="AR407" t="s">
        <v>113</v>
      </c>
      <c r="AS407" t="s">
        <v>113</v>
      </c>
      <c r="AT407" t="s">
        <v>113</v>
      </c>
      <c r="AU407" t="s">
        <v>113</v>
      </c>
      <c r="AW407" t="s">
        <v>113</v>
      </c>
      <c r="AX407" s="82">
        <f>IFERROR(FIND("Óbitos/feridos",consulta_completa__11[[#This Row],[13 - Ocorrências/Ambientes Atingidos]]),0)</f>
        <v>0</v>
      </c>
      <c r="AY407" s="83" t="str">
        <f t="shared" si="188"/>
        <v/>
      </c>
      <c r="AZ407" s="82">
        <f>IFERROR(FIND("População afetada/evacuada",consulta_completa__11[[#This Row],[13 - Ocorrências/Ambientes Atingidos]]),0)</f>
        <v>0</v>
      </c>
      <c r="BA407" s="82" t="str">
        <f t="shared" si="189"/>
        <v/>
      </c>
      <c r="BB407" s="82">
        <f>IFERROR(FIND("Suspensão de abastecimento de água",consulta_completa__11[[#This Row],[13 - Ocorrências/Ambientes Atingidos]]),0)</f>
        <v>0</v>
      </c>
      <c r="BC407" s="83" t="str">
        <f t="shared" si="217"/>
        <v/>
      </c>
      <c r="BD407" s="82">
        <f>IFERROR(FIND("Rio/córrego",consulta_completa__11[[#This Row],[13 - Ocorrências/Ambientes Atingidos]]),0)</f>
        <v>0</v>
      </c>
      <c r="BE407" s="83" t="str">
        <f t="shared" si="190"/>
        <v/>
      </c>
      <c r="BF407" s="82">
        <f>IFERROR(FIND("Lago",consulta_completa__11[[#This Row],[13 - Ocorrências/Ambientes Atingidos]]),0)</f>
        <v>0</v>
      </c>
      <c r="BG407" s="83" t="str">
        <f t="shared" si="191"/>
        <v/>
      </c>
      <c r="BH407" s="82">
        <f>IFERROR(FIND("Mar",consulta_completa__11[[#This Row],[13 - Ocorrências/Ambientes Atingidos]]),0)</f>
        <v>0</v>
      </c>
      <c r="BI407" s="83" t="str">
        <f t="shared" si="192"/>
        <v/>
      </c>
      <c r="BJ407" s="82">
        <f>IFERROR(FIND("Praia",consulta_completa__11[[#This Row],[13 - Ocorrências/Ambientes Atingidos]]),0)</f>
        <v>0</v>
      </c>
      <c r="BK407" s="83" t="str">
        <f t="shared" si="193"/>
        <v/>
      </c>
      <c r="BL407" s="82">
        <f>IFERROR(FIND("Solo",consulta_completa__11[[#This Row],[13 - Ocorrências/Ambientes Atingidos]]),0)</f>
        <v>0</v>
      </c>
      <c r="BM407" s="83" t="str">
        <f t="shared" si="194"/>
        <v/>
      </c>
      <c r="BN407" s="82">
        <f>IFERROR(FIND("Águas subterrâneas",consulta_completa__11[[#This Row],[13 - Ocorrências/Ambientes Atingidos]]),0)</f>
        <v>0</v>
      </c>
      <c r="BO407" s="83" t="str">
        <f t="shared" si="195"/>
        <v/>
      </c>
      <c r="BP407" s="82">
        <f>IFERROR(FIND("Atmosfera",consulta_completa__11[[#This Row],[13 - Ocorrências/Ambientes Atingidos]]),0)</f>
        <v>1</v>
      </c>
      <c r="BQ407" s="83" t="str">
        <f t="shared" si="196"/>
        <v>X</v>
      </c>
      <c r="BR407" s="82">
        <f>IFERROR(FIND("Flora",consulta_completa__11[[#This Row],[13 - Ocorrências/Ambientes Atingidos]]),0)</f>
        <v>0</v>
      </c>
      <c r="BS407" s="83" t="str">
        <f t="shared" si="197"/>
        <v/>
      </c>
      <c r="BT407" s="82">
        <f>IFERROR(FIND("Fauna",consulta_completa__11[[#This Row],[13 - Ocorrências/Ambientes Atingidos]]),0)</f>
        <v>0</v>
      </c>
      <c r="BU407" s="83" t="str">
        <f t="shared" si="198"/>
        <v/>
      </c>
      <c r="BV407" s="82">
        <f>IFERROR(FIND("UC federal",consulta_completa__11[[#This Row],[13 - Ocorrências/Ambientes Atingidos]]),0)</f>
        <v>0</v>
      </c>
      <c r="BW407" s="83" t="str">
        <f t="shared" si="199"/>
        <v/>
      </c>
      <c r="BX407" s="82">
        <f>IFERROR(FIND("UC estadual/municipal",consulta_completa__11[[#This Row],[13 - Ocorrências/Ambientes Atingidos]]),0)</f>
        <v>0</v>
      </c>
      <c r="BY407" s="83" t="str">
        <f t="shared" si="200"/>
        <v/>
      </c>
      <c r="BZ407" s="82">
        <f>IFERROR(FIND("Outro(s)",consulta_completa__11[[#This Row],[13 - Ocorrências/Ambientes Atingidos]]),0)</f>
        <v>0</v>
      </c>
      <c r="CA407" s="83" t="str">
        <f t="shared" si="201"/>
        <v/>
      </c>
      <c r="CB407" s="82">
        <f>IFERROR(FIND("Sem dano",consulta_completa__11[[#This Row],[13 - Ocorrências/Ambientes Atingidos]]),0)</f>
        <v>0</v>
      </c>
      <c r="CC407" s="83" t="str">
        <f t="shared" si="202"/>
        <v/>
      </c>
      <c r="CD407" s="82" t="str">
        <f>IF(consulta_completa__11[[#This Row],[13 - Ocorrências/Ambientes Atingidos]]="","X","")</f>
        <v/>
      </c>
      <c r="CE407" s="84">
        <f>IFERROR(FIND("IBAMA",consulta_completa__11[[#This Row],[14 - Inst. Atuando no Local]]),0)</f>
        <v>0</v>
      </c>
      <c r="CF407" s="84" t="str">
        <f t="shared" si="203"/>
        <v/>
      </c>
      <c r="CG407" s="84">
        <f>IFERROR(FIND("OEMA",consulta_completa__11[[#This Row],[14 - Inst. Atuando no Local]]),0)</f>
        <v>0</v>
      </c>
      <c r="CH407" s="84" t="str">
        <f t="shared" si="204"/>
        <v/>
      </c>
      <c r="CI407" s="84">
        <f>IFERROR(FIND("DEFESA CIVIL",consulta_completa__11[[#This Row],[14 - Inst. Atuando no Local]]),0)</f>
        <v>0</v>
      </c>
      <c r="CJ407" s="84" t="str">
        <f t="shared" si="205"/>
        <v/>
      </c>
      <c r="CK407" s="84">
        <f>IFERROR(FIND("CORPO DE BOMBEIROS",consulta_completa__11[[#This Row],[14 - Inst. Atuando no Local]]),0)</f>
        <v>0</v>
      </c>
      <c r="CL407" s="84" t="str">
        <f t="shared" si="206"/>
        <v/>
      </c>
      <c r="CM407" s="84">
        <f>IFERROR(FIND("POLÍCIA RODOVIÁRIA",consulta_completa__11[[#This Row],[14 - Inst. Atuando no Local]]),0)</f>
        <v>0</v>
      </c>
      <c r="CN407" s="84" t="str">
        <f t="shared" si="207"/>
        <v/>
      </c>
      <c r="CO407" s="84">
        <f>IFERROR(FIND("POLÍCIA MILITAR",consulta_completa__11[[#This Row],[14 - Inst. Atuando no Local]]),0)</f>
        <v>0</v>
      </c>
      <c r="CP407" s="84" t="str">
        <f t="shared" si="208"/>
        <v/>
      </c>
      <c r="CQ407" s="84">
        <f>IFERROR(FIND("POLÍCIA CIVIL",consulta_completa__11[[#This Row],[14 - Inst. Atuando no Local]]),0)</f>
        <v>0</v>
      </c>
      <c r="CR407" s="84" t="str">
        <f t="shared" si="209"/>
        <v/>
      </c>
      <c r="CS407" s="84">
        <f>IFERROR(FIND("MARINHA DO BRASIL",consulta_completa__11[[#This Row],[14 - Inst. Atuando no Local]]),0)</f>
        <v>0</v>
      </c>
      <c r="CT407" s="84" t="str">
        <f t="shared" si="210"/>
        <v/>
      </c>
      <c r="CU407" s="84">
        <f>IFERROR(FIND("EMPRESA ESPECIALIZADA EM ATENDIMENTO",consulta_completa__11[[#This Row],[14 - Inst. Atuando no Local]]),0)</f>
        <v>0</v>
      </c>
      <c r="CV407" s="84" t="str">
        <f t="shared" si="211"/>
        <v/>
      </c>
      <c r="CW407" s="84">
        <f>IFERROR(FIND("IBAMA",consulta_completa__11[[#This Row],[14 - Inst. Atuando no Local]]),0)</f>
        <v>0</v>
      </c>
      <c r="CX407" s="84" t="str">
        <f t="shared" si="212"/>
        <v/>
      </c>
      <c r="CY407" s="84" t="str">
        <f>IF(consulta_completa__11[[#This Row],[14 - Inst. Atuando no Local]]="","X","")</f>
        <v/>
      </c>
      <c r="CZ407" s="84">
        <f>IFERROR(FIND("OUTRA (S)",consulta_completa__11[[#This Row],[14 - Inst. Atuando no Local]]),0)</f>
        <v>0</v>
      </c>
      <c r="DA407" s="84" t="str">
        <f t="shared" si="213"/>
        <v/>
      </c>
      <c r="DB407" s="35" t="str">
        <f t="shared" si="214"/>
        <v>Sim</v>
      </c>
      <c r="DC407" s="35" t="str">
        <f t="shared" si="215"/>
        <v>Não</v>
      </c>
      <c r="DD407" s="35" t="str">
        <f t="shared" si="216"/>
        <v>Sim</v>
      </c>
      <c r="DE407" s="87" t="str">
        <f t="shared" si="187"/>
        <v>Sem informação</v>
      </c>
    </row>
    <row r="408" spans="1:109">
      <c r="A408" s="14">
        <v>202561861228</v>
      </c>
      <c r="B408" s="1">
        <v>45825</v>
      </c>
      <c r="C408" t="s">
        <v>1617</v>
      </c>
      <c r="D408" t="s">
        <v>374</v>
      </c>
      <c r="E408" t="s">
        <v>139</v>
      </c>
      <c r="F408" t="s">
        <v>112</v>
      </c>
      <c r="G408" t="s">
        <v>113</v>
      </c>
      <c r="H408" t="s">
        <v>114</v>
      </c>
      <c r="I408" t="s">
        <v>114</v>
      </c>
      <c r="J408" t="s">
        <v>113</v>
      </c>
      <c r="K408" t="s">
        <v>114</v>
      </c>
      <c r="L408" t="s">
        <v>114</v>
      </c>
      <c r="M408" t="s">
        <v>140</v>
      </c>
      <c r="N408" t="s">
        <v>141</v>
      </c>
      <c r="O408" t="s">
        <v>113</v>
      </c>
      <c r="P408" t="s">
        <v>355</v>
      </c>
      <c r="Q408" t="s">
        <v>167</v>
      </c>
      <c r="R408" t="s">
        <v>123</v>
      </c>
      <c r="S408" t="s">
        <v>113</v>
      </c>
      <c r="T408" t="s">
        <v>3812</v>
      </c>
      <c r="U408" t="s">
        <v>145</v>
      </c>
      <c r="V408" t="s">
        <v>3813</v>
      </c>
      <c r="X408" t="b">
        <v>1</v>
      </c>
      <c r="Z408" t="s">
        <v>3814</v>
      </c>
      <c r="AA408" t="s">
        <v>113</v>
      </c>
      <c r="AB408" t="s">
        <v>3815</v>
      </c>
      <c r="AC408" t="s">
        <v>113</v>
      </c>
      <c r="AD408">
        <v>2</v>
      </c>
      <c r="AE408" t="s">
        <v>113</v>
      </c>
      <c r="AF408" t="s">
        <v>3816</v>
      </c>
      <c r="AG408" t="s">
        <v>3817</v>
      </c>
      <c r="AH408" t="s">
        <v>131</v>
      </c>
      <c r="AI408" t="s">
        <v>131</v>
      </c>
      <c r="AJ408" t="s">
        <v>131</v>
      </c>
      <c r="AK408" t="s">
        <v>3818</v>
      </c>
      <c r="AL408" t="s">
        <v>3819</v>
      </c>
      <c r="AM408" t="s">
        <v>153</v>
      </c>
      <c r="AN408" t="s">
        <v>154</v>
      </c>
      <c r="AO408" t="s">
        <v>155</v>
      </c>
      <c r="AP408">
        <v>6133161070</v>
      </c>
      <c r="AQ408" t="s">
        <v>156</v>
      </c>
      <c r="AR408" t="s">
        <v>113</v>
      </c>
      <c r="AS408" t="s">
        <v>113</v>
      </c>
      <c r="AT408" t="s">
        <v>3190</v>
      </c>
      <c r="AU408" t="s">
        <v>796</v>
      </c>
      <c r="AV408">
        <v>2000000000</v>
      </c>
      <c r="AW408" t="s">
        <v>159</v>
      </c>
      <c r="AX408" s="82">
        <f>IFERROR(FIND("Óbitos/feridos",consulta_completa__11[[#This Row],[13 - Ocorrências/Ambientes Atingidos]]),0)</f>
        <v>0</v>
      </c>
      <c r="AY408" s="83" t="str">
        <f t="shared" si="188"/>
        <v/>
      </c>
      <c r="AZ408" s="82">
        <f>IFERROR(FIND("População afetada/evacuada",consulta_completa__11[[#This Row],[13 - Ocorrências/Ambientes Atingidos]]),0)</f>
        <v>0</v>
      </c>
      <c r="BA408" s="82" t="str">
        <f t="shared" si="189"/>
        <v/>
      </c>
      <c r="BB408" s="82">
        <f>IFERROR(FIND("Suspensão de abastecimento de água",consulta_completa__11[[#This Row],[13 - Ocorrências/Ambientes Atingidos]]),0)</f>
        <v>0</v>
      </c>
      <c r="BC408" s="83" t="str">
        <f t="shared" si="217"/>
        <v/>
      </c>
      <c r="BD408" s="82">
        <f>IFERROR(FIND("Rio/córrego",consulta_completa__11[[#This Row],[13 - Ocorrências/Ambientes Atingidos]]),0)</f>
        <v>0</v>
      </c>
      <c r="BE408" s="83" t="str">
        <f t="shared" si="190"/>
        <v/>
      </c>
      <c r="BF408" s="82">
        <f>IFERROR(FIND("Lago",consulta_completa__11[[#This Row],[13 - Ocorrências/Ambientes Atingidos]]),0)</f>
        <v>0</v>
      </c>
      <c r="BG408" s="83" t="str">
        <f t="shared" si="191"/>
        <v/>
      </c>
      <c r="BH408" s="82">
        <f>IFERROR(FIND("Mar",consulta_completa__11[[#This Row],[13 - Ocorrências/Ambientes Atingidos]]),0)</f>
        <v>0</v>
      </c>
      <c r="BI408" s="83" t="str">
        <f t="shared" si="192"/>
        <v/>
      </c>
      <c r="BJ408" s="82">
        <f>IFERROR(FIND("Praia",consulta_completa__11[[#This Row],[13 - Ocorrências/Ambientes Atingidos]]),0)</f>
        <v>0</v>
      </c>
      <c r="BK408" s="83" t="str">
        <f t="shared" si="193"/>
        <v/>
      </c>
      <c r="BL408" s="82">
        <f>IFERROR(FIND("Solo",consulta_completa__11[[#This Row],[13 - Ocorrências/Ambientes Atingidos]]),0)</f>
        <v>1</v>
      </c>
      <c r="BM408" s="83" t="str">
        <f t="shared" si="194"/>
        <v>X</v>
      </c>
      <c r="BN408" s="82">
        <f>IFERROR(FIND("Águas subterrâneas",consulta_completa__11[[#This Row],[13 - Ocorrências/Ambientes Atingidos]]),0)</f>
        <v>0</v>
      </c>
      <c r="BO408" s="83" t="str">
        <f t="shared" si="195"/>
        <v/>
      </c>
      <c r="BP408" s="82">
        <f>IFERROR(FIND("Atmosfera",consulta_completa__11[[#This Row],[13 - Ocorrências/Ambientes Atingidos]]),0)</f>
        <v>0</v>
      </c>
      <c r="BQ408" s="83" t="str">
        <f t="shared" si="196"/>
        <v/>
      </c>
      <c r="BR408" s="82">
        <f>IFERROR(FIND("Flora",consulta_completa__11[[#This Row],[13 - Ocorrências/Ambientes Atingidos]]),0)</f>
        <v>0</v>
      </c>
      <c r="BS408" s="83" t="str">
        <f t="shared" si="197"/>
        <v/>
      </c>
      <c r="BT408" s="82">
        <f>IFERROR(FIND("Fauna",consulta_completa__11[[#This Row],[13 - Ocorrências/Ambientes Atingidos]]),0)</f>
        <v>0</v>
      </c>
      <c r="BU408" s="83" t="str">
        <f t="shared" si="198"/>
        <v/>
      </c>
      <c r="BV408" s="82">
        <f>IFERROR(FIND("UC federal",consulta_completa__11[[#This Row],[13 - Ocorrências/Ambientes Atingidos]]),0)</f>
        <v>0</v>
      </c>
      <c r="BW408" s="83" t="str">
        <f t="shared" si="199"/>
        <v/>
      </c>
      <c r="BX408" s="82">
        <f>IFERROR(FIND("UC estadual/municipal",consulta_completa__11[[#This Row],[13 - Ocorrências/Ambientes Atingidos]]),0)</f>
        <v>0</v>
      </c>
      <c r="BY408" s="83" t="str">
        <f t="shared" si="200"/>
        <v/>
      </c>
      <c r="BZ408" s="82">
        <f>IFERROR(FIND("Outro(s)",consulta_completa__11[[#This Row],[13 - Ocorrências/Ambientes Atingidos]]),0)</f>
        <v>0</v>
      </c>
      <c r="CA408" s="83" t="str">
        <f t="shared" si="201"/>
        <v/>
      </c>
      <c r="CB408" s="82">
        <f>IFERROR(FIND("Sem dano",consulta_completa__11[[#This Row],[13 - Ocorrências/Ambientes Atingidos]]),0)</f>
        <v>0</v>
      </c>
      <c r="CC408" s="83" t="str">
        <f t="shared" si="202"/>
        <v/>
      </c>
      <c r="CD408" s="82" t="str">
        <f>IF(consulta_completa__11[[#This Row],[13 - Ocorrências/Ambientes Atingidos]]="","X","")</f>
        <v/>
      </c>
      <c r="CE408" s="84">
        <f>IFERROR(FIND("IBAMA",consulta_completa__11[[#This Row],[14 - Inst. Atuando no Local]]),0)</f>
        <v>0</v>
      </c>
      <c r="CF408" s="84" t="str">
        <f t="shared" si="203"/>
        <v/>
      </c>
      <c r="CG408" s="84">
        <f>IFERROR(FIND("OEMA",consulta_completa__11[[#This Row],[14 - Inst. Atuando no Local]]),0)</f>
        <v>0</v>
      </c>
      <c r="CH408" s="84" t="str">
        <f t="shared" si="204"/>
        <v/>
      </c>
      <c r="CI408" s="84">
        <f>IFERROR(FIND("DEFESA CIVIL",consulta_completa__11[[#This Row],[14 - Inst. Atuando no Local]]),0)</f>
        <v>0</v>
      </c>
      <c r="CJ408" s="84" t="str">
        <f t="shared" si="205"/>
        <v/>
      </c>
      <c r="CK408" s="84">
        <f>IFERROR(FIND("CORPO DE BOMBEIROS",consulta_completa__11[[#This Row],[14 - Inst. Atuando no Local]]),0)</f>
        <v>0</v>
      </c>
      <c r="CL408" s="84" t="str">
        <f t="shared" si="206"/>
        <v/>
      </c>
      <c r="CM408" s="84">
        <f>IFERROR(FIND("POLÍCIA RODOVIÁRIA",consulta_completa__11[[#This Row],[14 - Inst. Atuando no Local]]),0)</f>
        <v>0</v>
      </c>
      <c r="CN408" s="84" t="str">
        <f t="shared" si="207"/>
        <v/>
      </c>
      <c r="CO408" s="84">
        <f>IFERROR(FIND("POLÍCIA MILITAR",consulta_completa__11[[#This Row],[14 - Inst. Atuando no Local]]),0)</f>
        <v>0</v>
      </c>
      <c r="CP408" s="84" t="str">
        <f t="shared" si="208"/>
        <v/>
      </c>
      <c r="CQ408" s="84">
        <f>IFERROR(FIND("POLÍCIA CIVIL",consulta_completa__11[[#This Row],[14 - Inst. Atuando no Local]]),0)</f>
        <v>0</v>
      </c>
      <c r="CR408" s="84" t="str">
        <f t="shared" si="209"/>
        <v/>
      </c>
      <c r="CS408" s="84">
        <f>IFERROR(FIND("MARINHA DO BRASIL",consulta_completa__11[[#This Row],[14 - Inst. Atuando no Local]]),0)</f>
        <v>0</v>
      </c>
      <c r="CT408" s="84" t="str">
        <f t="shared" si="210"/>
        <v/>
      </c>
      <c r="CU408" s="84">
        <f>IFERROR(FIND("EMPRESA ESPECIALIZADA EM ATENDIMENTO",consulta_completa__11[[#This Row],[14 - Inst. Atuando no Local]]),0)</f>
        <v>0</v>
      </c>
      <c r="CV408" s="84" t="str">
        <f t="shared" si="211"/>
        <v/>
      </c>
      <c r="CW408" s="84">
        <f>IFERROR(FIND("IBAMA",consulta_completa__11[[#This Row],[14 - Inst. Atuando no Local]]),0)</f>
        <v>0</v>
      </c>
      <c r="CX408" s="84" t="str">
        <f t="shared" si="212"/>
        <v/>
      </c>
      <c r="CY408" s="84" t="str">
        <f>IF(consulta_completa__11[[#This Row],[14 - Inst. Atuando no Local]]="","X","")</f>
        <v/>
      </c>
      <c r="CZ408" s="84">
        <f>IFERROR(FIND("OUTRA (S)",consulta_completa__11[[#This Row],[14 - Inst. Atuando no Local]]),0)</f>
        <v>0</v>
      </c>
      <c r="DA408" s="84" t="str">
        <f t="shared" si="213"/>
        <v/>
      </c>
      <c r="DB408" s="35" t="str">
        <f t="shared" si="214"/>
        <v>Sim</v>
      </c>
      <c r="DC408" s="35" t="str">
        <f t="shared" si="215"/>
        <v>Não</v>
      </c>
      <c r="DD408" s="35" t="str">
        <f t="shared" si="216"/>
        <v>Sim</v>
      </c>
      <c r="DE408" s="87" t="str">
        <f>IF(AD408=1,"Federal",IF(AD408=2,"Estadual",IF(AD408=0,"Sem informação","")))</f>
        <v>Estadual</v>
      </c>
    </row>
    <row r="409" spans="1:109">
      <c r="A409" s="14">
        <v>202561961210</v>
      </c>
      <c r="B409" s="1">
        <v>45825</v>
      </c>
      <c r="C409" t="s">
        <v>820</v>
      </c>
      <c r="D409" t="s">
        <v>343</v>
      </c>
      <c r="E409" t="s">
        <v>139</v>
      </c>
      <c r="F409" t="s">
        <v>112</v>
      </c>
      <c r="G409" t="s">
        <v>439</v>
      </c>
      <c r="H409" t="s">
        <v>2373</v>
      </c>
      <c r="I409" t="s">
        <v>117</v>
      </c>
      <c r="J409" t="s">
        <v>504</v>
      </c>
      <c r="K409" t="s">
        <v>3820</v>
      </c>
      <c r="L409" t="s">
        <v>117</v>
      </c>
      <c r="M409" t="s">
        <v>140</v>
      </c>
      <c r="N409" t="s">
        <v>119</v>
      </c>
      <c r="O409" t="s">
        <v>120</v>
      </c>
      <c r="P409" t="s">
        <v>355</v>
      </c>
      <c r="Q409" t="s">
        <v>230</v>
      </c>
      <c r="R409" t="s">
        <v>123</v>
      </c>
      <c r="S409" t="s">
        <v>113</v>
      </c>
      <c r="T409" t="s">
        <v>3821</v>
      </c>
      <c r="U409" t="s">
        <v>145</v>
      </c>
      <c r="V409" t="s">
        <v>113</v>
      </c>
      <c r="Z409" t="s">
        <v>3822</v>
      </c>
      <c r="AA409" t="s">
        <v>3823</v>
      </c>
      <c r="AB409" t="s">
        <v>823</v>
      </c>
      <c r="AC409" t="s">
        <v>113</v>
      </c>
      <c r="AD409">
        <v>2</v>
      </c>
      <c r="AE409" t="s">
        <v>113</v>
      </c>
      <c r="AF409" t="s">
        <v>113</v>
      </c>
      <c r="AG409" t="s">
        <v>113</v>
      </c>
      <c r="AH409" t="s">
        <v>131</v>
      </c>
      <c r="AI409" t="s">
        <v>132</v>
      </c>
      <c r="AJ409" t="s">
        <v>131</v>
      </c>
      <c r="AK409" t="s">
        <v>3824</v>
      </c>
      <c r="AL409" t="s">
        <v>3823</v>
      </c>
      <c r="AM409" t="s">
        <v>2344</v>
      </c>
      <c r="AN409" t="s">
        <v>113</v>
      </c>
      <c r="AO409" t="s">
        <v>113</v>
      </c>
      <c r="AQ409" t="s">
        <v>2345</v>
      </c>
      <c r="AR409" t="s">
        <v>113</v>
      </c>
      <c r="AS409" t="s">
        <v>113</v>
      </c>
      <c r="AT409" t="s">
        <v>113</v>
      </c>
      <c r="AU409" t="s">
        <v>113</v>
      </c>
      <c r="AW409" t="s">
        <v>159</v>
      </c>
      <c r="AX409" s="82">
        <f>IFERROR(FIND("Óbitos/feridos",consulta_completa__11[[#This Row],[13 - Ocorrências/Ambientes Atingidos]]),0)</f>
        <v>0</v>
      </c>
      <c r="AY409" s="83" t="str">
        <f t="shared" si="188"/>
        <v/>
      </c>
      <c r="AZ409" s="82">
        <f>IFERROR(FIND("População afetada/evacuada",consulta_completa__11[[#This Row],[13 - Ocorrências/Ambientes Atingidos]]),0)</f>
        <v>0</v>
      </c>
      <c r="BA409" s="82" t="str">
        <f t="shared" si="189"/>
        <v/>
      </c>
      <c r="BB409" s="82">
        <f>IFERROR(FIND("Suspensão de abastecimento de água",consulta_completa__11[[#This Row],[13 - Ocorrências/Ambientes Atingidos]]),0)</f>
        <v>0</v>
      </c>
      <c r="BC409" s="83" t="str">
        <f t="shared" si="217"/>
        <v/>
      </c>
      <c r="BD409" s="82">
        <f>IFERROR(FIND("Rio/córrego",consulta_completa__11[[#This Row],[13 - Ocorrências/Ambientes Atingidos]]),0)</f>
        <v>0</v>
      </c>
      <c r="BE409" s="83" t="str">
        <f t="shared" si="190"/>
        <v/>
      </c>
      <c r="BF409" s="82">
        <f>IFERROR(FIND("Lago",consulta_completa__11[[#This Row],[13 - Ocorrências/Ambientes Atingidos]]),0)</f>
        <v>0</v>
      </c>
      <c r="BG409" s="83" t="str">
        <f t="shared" si="191"/>
        <v/>
      </c>
      <c r="BH409" s="82">
        <f>IFERROR(FIND("Mar",consulta_completa__11[[#This Row],[13 - Ocorrências/Ambientes Atingidos]]),0)</f>
        <v>0</v>
      </c>
      <c r="BI409" s="83" t="str">
        <f t="shared" si="192"/>
        <v/>
      </c>
      <c r="BJ409" s="82">
        <f>IFERROR(FIND("Praia",consulta_completa__11[[#This Row],[13 - Ocorrências/Ambientes Atingidos]]),0)</f>
        <v>0</v>
      </c>
      <c r="BK409" s="83" t="str">
        <f t="shared" si="193"/>
        <v/>
      </c>
      <c r="BL409" s="82">
        <f>IFERROR(FIND("Solo",consulta_completa__11[[#This Row],[13 - Ocorrências/Ambientes Atingidos]]),0)</f>
        <v>1</v>
      </c>
      <c r="BM409" s="83" t="str">
        <f t="shared" si="194"/>
        <v>X</v>
      </c>
      <c r="BN409" s="82">
        <f>IFERROR(FIND("Águas subterrâneas",consulta_completa__11[[#This Row],[13 - Ocorrências/Ambientes Atingidos]]),0)</f>
        <v>0</v>
      </c>
      <c r="BO409" s="83" t="str">
        <f t="shared" si="195"/>
        <v/>
      </c>
      <c r="BP409" s="82">
        <f>IFERROR(FIND("Atmosfera",consulta_completa__11[[#This Row],[13 - Ocorrências/Ambientes Atingidos]]),0)</f>
        <v>0</v>
      </c>
      <c r="BQ409" s="83" t="str">
        <f t="shared" si="196"/>
        <v/>
      </c>
      <c r="BR409" s="82">
        <f>IFERROR(FIND("Flora",consulta_completa__11[[#This Row],[13 - Ocorrências/Ambientes Atingidos]]),0)</f>
        <v>0</v>
      </c>
      <c r="BS409" s="83" t="str">
        <f t="shared" si="197"/>
        <v/>
      </c>
      <c r="BT409" s="82">
        <f>IFERROR(FIND("Fauna",consulta_completa__11[[#This Row],[13 - Ocorrências/Ambientes Atingidos]]),0)</f>
        <v>0</v>
      </c>
      <c r="BU409" s="83" t="str">
        <f t="shared" si="198"/>
        <v/>
      </c>
      <c r="BV409" s="82">
        <f>IFERROR(FIND("UC federal",consulta_completa__11[[#This Row],[13 - Ocorrências/Ambientes Atingidos]]),0)</f>
        <v>0</v>
      </c>
      <c r="BW409" s="83" t="str">
        <f t="shared" si="199"/>
        <v/>
      </c>
      <c r="BX409" s="82">
        <f>IFERROR(FIND("UC estadual/municipal",consulta_completa__11[[#This Row],[13 - Ocorrências/Ambientes Atingidos]]),0)</f>
        <v>0</v>
      </c>
      <c r="BY409" s="83" t="str">
        <f t="shared" si="200"/>
        <v/>
      </c>
      <c r="BZ409" s="82">
        <f>IFERROR(FIND("Outro(s)",consulta_completa__11[[#This Row],[13 - Ocorrências/Ambientes Atingidos]]),0)</f>
        <v>0</v>
      </c>
      <c r="CA409" s="83" t="str">
        <f t="shared" si="201"/>
        <v/>
      </c>
      <c r="CB409" s="82">
        <f>IFERROR(FIND("Sem dano",consulta_completa__11[[#This Row],[13 - Ocorrências/Ambientes Atingidos]]),0)</f>
        <v>0</v>
      </c>
      <c r="CC409" s="83" t="str">
        <f t="shared" si="202"/>
        <v/>
      </c>
      <c r="CD409" s="82" t="str">
        <f>IF(consulta_completa__11[[#This Row],[13 - Ocorrências/Ambientes Atingidos]]="","X","")</f>
        <v/>
      </c>
      <c r="CE409" s="84">
        <f>IFERROR(FIND("IBAMA",consulta_completa__11[[#This Row],[14 - Inst. Atuando no Local]]),0)</f>
        <v>0</v>
      </c>
      <c r="CF409" s="84" t="str">
        <f t="shared" si="203"/>
        <v/>
      </c>
      <c r="CG409" s="84">
        <f>IFERROR(FIND("OEMA",consulta_completa__11[[#This Row],[14 - Inst. Atuando no Local]]),0)</f>
        <v>0</v>
      </c>
      <c r="CH409" s="84" t="str">
        <f t="shared" si="204"/>
        <v/>
      </c>
      <c r="CI409" s="84">
        <f>IFERROR(FIND("DEFESA CIVIL",consulta_completa__11[[#This Row],[14 - Inst. Atuando no Local]]),0)</f>
        <v>0</v>
      </c>
      <c r="CJ409" s="84" t="str">
        <f t="shared" si="205"/>
        <v/>
      </c>
      <c r="CK409" s="84">
        <f>IFERROR(FIND("CORPO DE BOMBEIROS",consulta_completa__11[[#This Row],[14 - Inst. Atuando no Local]]),0)</f>
        <v>0</v>
      </c>
      <c r="CL409" s="84" t="str">
        <f t="shared" si="206"/>
        <v/>
      </c>
      <c r="CM409" s="84">
        <f>IFERROR(FIND("POLÍCIA RODOVIÁRIA",consulta_completa__11[[#This Row],[14 - Inst. Atuando no Local]]),0)</f>
        <v>0</v>
      </c>
      <c r="CN409" s="84" t="str">
        <f t="shared" si="207"/>
        <v/>
      </c>
      <c r="CO409" s="84">
        <f>IFERROR(FIND("POLÍCIA MILITAR",consulta_completa__11[[#This Row],[14 - Inst. Atuando no Local]]),0)</f>
        <v>0</v>
      </c>
      <c r="CP409" s="84" t="str">
        <f t="shared" si="208"/>
        <v/>
      </c>
      <c r="CQ409" s="84">
        <f>IFERROR(FIND("POLÍCIA CIVIL",consulta_completa__11[[#This Row],[14 - Inst. Atuando no Local]]),0)</f>
        <v>0</v>
      </c>
      <c r="CR409" s="84" t="str">
        <f t="shared" si="209"/>
        <v/>
      </c>
      <c r="CS409" s="84">
        <f>IFERROR(FIND("MARINHA DO BRASIL",consulta_completa__11[[#This Row],[14 - Inst. Atuando no Local]]),0)</f>
        <v>0</v>
      </c>
      <c r="CT409" s="84" t="str">
        <f t="shared" si="210"/>
        <v/>
      </c>
      <c r="CU409" s="84">
        <f>IFERROR(FIND("EMPRESA ESPECIALIZADA EM ATENDIMENTO",consulta_completa__11[[#This Row],[14 - Inst. Atuando no Local]]),0)</f>
        <v>0</v>
      </c>
      <c r="CV409" s="84" t="str">
        <f t="shared" si="211"/>
        <v/>
      </c>
      <c r="CW409" s="84">
        <f>IFERROR(FIND("IBAMA",consulta_completa__11[[#This Row],[14 - Inst. Atuando no Local]]),0)</f>
        <v>0</v>
      </c>
      <c r="CX409" s="84" t="str">
        <f t="shared" si="212"/>
        <v/>
      </c>
      <c r="CY409" s="84" t="str">
        <f>IF(consulta_completa__11[[#This Row],[14 - Inst. Atuando no Local]]="","X","")</f>
        <v/>
      </c>
      <c r="CZ409" s="84">
        <f>IFERROR(FIND("OUTRA (S)",consulta_completa__11[[#This Row],[14 - Inst. Atuando no Local]]),0)</f>
        <v>0</v>
      </c>
      <c r="DA409" s="84" t="str">
        <f t="shared" si="213"/>
        <v/>
      </c>
      <c r="DB409" s="35" t="str">
        <f t="shared" si="214"/>
        <v>Sim</v>
      </c>
      <c r="DC409" s="35" t="str">
        <f t="shared" si="215"/>
        <v>Não</v>
      </c>
      <c r="DD409" s="35" t="str">
        <f t="shared" si="216"/>
        <v>Sim</v>
      </c>
      <c r="DE409" s="87" t="str">
        <f t="shared" si="187"/>
        <v>Estadual</v>
      </c>
    </row>
    <row r="410" spans="1:109">
      <c r="A410" s="14">
        <v>202562443248</v>
      </c>
      <c r="B410" s="1">
        <v>45825</v>
      </c>
      <c r="C410" t="s">
        <v>1259</v>
      </c>
      <c r="D410" t="s">
        <v>180</v>
      </c>
      <c r="E410" t="s">
        <v>286</v>
      </c>
      <c r="F410" t="s">
        <v>112</v>
      </c>
      <c r="G410" t="s">
        <v>3825</v>
      </c>
      <c r="H410" t="s">
        <v>113</v>
      </c>
      <c r="I410" t="s">
        <v>113</v>
      </c>
      <c r="J410" t="s">
        <v>113</v>
      </c>
      <c r="K410" t="s">
        <v>114</v>
      </c>
      <c r="L410" t="s">
        <v>114</v>
      </c>
      <c r="M410" t="s">
        <v>140</v>
      </c>
      <c r="N410" t="s">
        <v>852</v>
      </c>
      <c r="O410" t="s">
        <v>185</v>
      </c>
      <c r="P410" t="s">
        <v>355</v>
      </c>
      <c r="Q410" t="s">
        <v>143</v>
      </c>
      <c r="R410" t="s">
        <v>123</v>
      </c>
      <c r="S410" t="s">
        <v>113</v>
      </c>
      <c r="T410" t="s">
        <v>3826</v>
      </c>
      <c r="U410" t="s">
        <v>631</v>
      </c>
      <c r="V410" t="s">
        <v>3827</v>
      </c>
      <c r="Z410" t="s">
        <v>3828</v>
      </c>
      <c r="AA410" t="s">
        <v>113</v>
      </c>
      <c r="AB410" t="s">
        <v>113</v>
      </c>
      <c r="AC410" t="s">
        <v>113</v>
      </c>
      <c r="AE410" t="s">
        <v>3829</v>
      </c>
      <c r="AF410" t="s">
        <v>3830</v>
      </c>
      <c r="AG410" t="s">
        <v>113</v>
      </c>
      <c r="AH410" t="s">
        <v>194</v>
      </c>
      <c r="AI410" t="s">
        <v>132</v>
      </c>
      <c r="AJ410" t="s">
        <v>132</v>
      </c>
      <c r="AK410" t="s">
        <v>113</v>
      </c>
      <c r="AL410" t="s">
        <v>3831</v>
      </c>
      <c r="AM410" t="s">
        <v>153</v>
      </c>
      <c r="AN410" t="s">
        <v>154</v>
      </c>
      <c r="AO410" t="s">
        <v>155</v>
      </c>
      <c r="AP410">
        <v>6133161070</v>
      </c>
      <c r="AQ410" t="s">
        <v>156</v>
      </c>
      <c r="AR410" t="s">
        <v>113</v>
      </c>
      <c r="AS410" t="s">
        <v>113</v>
      </c>
      <c r="AT410" t="s">
        <v>113</v>
      </c>
      <c r="AU410" t="s">
        <v>113</v>
      </c>
      <c r="AW410" t="s">
        <v>113</v>
      </c>
      <c r="AX410" s="82">
        <f>IFERROR(FIND("Óbitos/feridos",consulta_completa__11[[#This Row],[13 - Ocorrências/Ambientes Atingidos]]),0)</f>
        <v>0</v>
      </c>
      <c r="AY410" s="83" t="str">
        <f t="shared" si="188"/>
        <v/>
      </c>
      <c r="AZ410" s="82">
        <f>IFERROR(FIND("População afetada/evacuada",consulta_completa__11[[#This Row],[13 - Ocorrências/Ambientes Atingidos]]),0)</f>
        <v>0</v>
      </c>
      <c r="BA410" s="82" t="str">
        <f t="shared" si="189"/>
        <v/>
      </c>
      <c r="BB410" s="82">
        <f>IFERROR(FIND("Suspensão de abastecimento de água",consulta_completa__11[[#This Row],[13 - Ocorrências/Ambientes Atingidos]]),0)</f>
        <v>0</v>
      </c>
      <c r="BC410" s="83" t="str">
        <f t="shared" si="217"/>
        <v/>
      </c>
      <c r="BD410" s="82">
        <f>IFERROR(FIND("Rio/córrego",consulta_completa__11[[#This Row],[13 - Ocorrências/Ambientes Atingidos]]),0)</f>
        <v>0</v>
      </c>
      <c r="BE410" s="83" t="str">
        <f t="shared" si="190"/>
        <v/>
      </c>
      <c r="BF410" s="82">
        <f>IFERROR(FIND("Lago",consulta_completa__11[[#This Row],[13 - Ocorrências/Ambientes Atingidos]]),0)</f>
        <v>0</v>
      </c>
      <c r="BG410" s="83" t="str">
        <f t="shared" si="191"/>
        <v/>
      </c>
      <c r="BH410" s="82">
        <f>IFERROR(FIND("Mar",consulta_completa__11[[#This Row],[13 - Ocorrências/Ambientes Atingidos]]),0)</f>
        <v>0</v>
      </c>
      <c r="BI410" s="83" t="str">
        <f t="shared" si="192"/>
        <v/>
      </c>
      <c r="BJ410" s="82">
        <f>IFERROR(FIND("Praia",consulta_completa__11[[#This Row],[13 - Ocorrências/Ambientes Atingidos]]),0)</f>
        <v>0</v>
      </c>
      <c r="BK410" s="83" t="str">
        <f t="shared" si="193"/>
        <v/>
      </c>
      <c r="BL410" s="82">
        <f>IFERROR(FIND("Solo",consulta_completa__11[[#This Row],[13 - Ocorrências/Ambientes Atingidos]]),0)</f>
        <v>1</v>
      </c>
      <c r="BM410" s="83" t="str">
        <f t="shared" si="194"/>
        <v>X</v>
      </c>
      <c r="BN410" s="82">
        <f>IFERROR(FIND("Águas subterrâneas",consulta_completa__11[[#This Row],[13 - Ocorrências/Ambientes Atingidos]]),0)</f>
        <v>0</v>
      </c>
      <c r="BO410" s="83" t="str">
        <f t="shared" si="195"/>
        <v/>
      </c>
      <c r="BP410" s="82">
        <f>IFERROR(FIND("Atmosfera",consulta_completa__11[[#This Row],[13 - Ocorrências/Ambientes Atingidos]]),0)</f>
        <v>0</v>
      </c>
      <c r="BQ410" s="83" t="str">
        <f t="shared" si="196"/>
        <v/>
      </c>
      <c r="BR410" s="82">
        <f>IFERROR(FIND("Flora",consulta_completa__11[[#This Row],[13 - Ocorrências/Ambientes Atingidos]]),0)</f>
        <v>0</v>
      </c>
      <c r="BS410" s="83" t="str">
        <f t="shared" si="197"/>
        <v/>
      </c>
      <c r="BT410" s="82">
        <f>IFERROR(FIND("Fauna",consulta_completa__11[[#This Row],[13 - Ocorrências/Ambientes Atingidos]]),0)</f>
        <v>0</v>
      </c>
      <c r="BU410" s="83" t="str">
        <f t="shared" si="198"/>
        <v/>
      </c>
      <c r="BV410" s="82">
        <f>IFERROR(FIND("UC federal",consulta_completa__11[[#This Row],[13 - Ocorrências/Ambientes Atingidos]]),0)</f>
        <v>0</v>
      </c>
      <c r="BW410" s="83" t="str">
        <f t="shared" si="199"/>
        <v/>
      </c>
      <c r="BX410" s="82">
        <f>IFERROR(FIND("UC estadual/municipal",consulta_completa__11[[#This Row],[13 - Ocorrências/Ambientes Atingidos]]),0)</f>
        <v>0</v>
      </c>
      <c r="BY410" s="83" t="str">
        <f t="shared" si="200"/>
        <v/>
      </c>
      <c r="BZ410" s="82">
        <f>IFERROR(FIND("Outro(s)",consulta_completa__11[[#This Row],[13 - Ocorrências/Ambientes Atingidos]]),0)</f>
        <v>0</v>
      </c>
      <c r="CA410" s="83" t="str">
        <f t="shared" si="201"/>
        <v/>
      </c>
      <c r="CB410" s="82">
        <f>IFERROR(FIND("Sem dano",consulta_completa__11[[#This Row],[13 - Ocorrências/Ambientes Atingidos]]),0)</f>
        <v>0</v>
      </c>
      <c r="CC410" s="83" t="str">
        <f t="shared" si="202"/>
        <v/>
      </c>
      <c r="CD410" s="82" t="str">
        <f>IF(consulta_completa__11[[#This Row],[13 - Ocorrências/Ambientes Atingidos]]="","X","")</f>
        <v/>
      </c>
      <c r="CE410" s="84">
        <f>IFERROR(FIND("IBAMA",consulta_completa__11[[#This Row],[14 - Inst. Atuando no Local]]),0)</f>
        <v>0</v>
      </c>
      <c r="CF410" s="84" t="str">
        <f t="shared" si="203"/>
        <v/>
      </c>
      <c r="CG410" s="84">
        <f>IFERROR(FIND("OEMA",consulta_completa__11[[#This Row],[14 - Inst. Atuando no Local]]),0)</f>
        <v>0</v>
      </c>
      <c r="CH410" s="84" t="str">
        <f t="shared" si="204"/>
        <v/>
      </c>
      <c r="CI410" s="84">
        <f>IFERROR(FIND("DEFESA CIVIL",consulta_completa__11[[#This Row],[14 - Inst. Atuando no Local]]),0)</f>
        <v>0</v>
      </c>
      <c r="CJ410" s="84" t="str">
        <f t="shared" si="205"/>
        <v/>
      </c>
      <c r="CK410" s="84">
        <f>IFERROR(FIND("CORPO DE BOMBEIROS",consulta_completa__11[[#This Row],[14 - Inst. Atuando no Local]]),0)</f>
        <v>0</v>
      </c>
      <c r="CL410" s="84" t="str">
        <f t="shared" si="206"/>
        <v/>
      </c>
      <c r="CM410" s="84">
        <f>IFERROR(FIND("POLÍCIA RODOVIÁRIA",consulta_completa__11[[#This Row],[14 - Inst. Atuando no Local]]),0)</f>
        <v>0</v>
      </c>
      <c r="CN410" s="84" t="str">
        <f t="shared" si="207"/>
        <v/>
      </c>
      <c r="CO410" s="84">
        <f>IFERROR(FIND("POLÍCIA MILITAR",consulta_completa__11[[#This Row],[14 - Inst. Atuando no Local]]),0)</f>
        <v>0</v>
      </c>
      <c r="CP410" s="84" t="str">
        <f t="shared" si="208"/>
        <v/>
      </c>
      <c r="CQ410" s="84">
        <f>IFERROR(FIND("POLÍCIA CIVIL",consulta_completa__11[[#This Row],[14 - Inst. Atuando no Local]]),0)</f>
        <v>0</v>
      </c>
      <c r="CR410" s="84" t="str">
        <f t="shared" si="209"/>
        <v/>
      </c>
      <c r="CS410" s="84">
        <f>IFERROR(FIND("MARINHA DO BRASIL",consulta_completa__11[[#This Row],[14 - Inst. Atuando no Local]]),0)</f>
        <v>0</v>
      </c>
      <c r="CT410" s="84" t="str">
        <f t="shared" si="210"/>
        <v/>
      </c>
      <c r="CU410" s="84">
        <f>IFERROR(FIND("EMPRESA ESPECIALIZADA EM ATENDIMENTO",consulta_completa__11[[#This Row],[14 - Inst. Atuando no Local]]),0)</f>
        <v>0</v>
      </c>
      <c r="CV410" s="84" t="str">
        <f t="shared" si="211"/>
        <v/>
      </c>
      <c r="CW410" s="84">
        <f>IFERROR(FIND("IBAMA",consulta_completa__11[[#This Row],[14 - Inst. Atuando no Local]]),0)</f>
        <v>0</v>
      </c>
      <c r="CX410" s="84" t="str">
        <f t="shared" si="212"/>
        <v/>
      </c>
      <c r="CY410" s="84" t="str">
        <f>IF(consulta_completa__11[[#This Row],[14 - Inst. Atuando no Local]]="","X","")</f>
        <v/>
      </c>
      <c r="CZ410" s="84">
        <f>IFERROR(FIND("OUTRA (S)",consulta_completa__11[[#This Row],[14 - Inst. Atuando no Local]]),0)</f>
        <v>0</v>
      </c>
      <c r="DA410" s="84" t="str">
        <f t="shared" si="213"/>
        <v/>
      </c>
      <c r="DB410" s="35" t="str">
        <f t="shared" si="214"/>
        <v>Sim</v>
      </c>
      <c r="DC410" s="35" t="str">
        <f t="shared" si="215"/>
        <v>Não</v>
      </c>
      <c r="DD410" s="35" t="str">
        <f t="shared" si="216"/>
        <v>Sim</v>
      </c>
      <c r="DE410" s="87" t="str">
        <f t="shared" si="187"/>
        <v>Sem informação</v>
      </c>
    </row>
    <row r="411" spans="1:109">
      <c r="A411" s="14">
        <v>202561836000</v>
      </c>
      <c r="B411" s="1">
        <v>45826</v>
      </c>
      <c r="C411" t="s">
        <v>2717</v>
      </c>
      <c r="D411" t="s">
        <v>180</v>
      </c>
      <c r="E411" t="s">
        <v>286</v>
      </c>
      <c r="F411" t="s">
        <v>112</v>
      </c>
      <c r="G411" t="s">
        <v>678</v>
      </c>
      <c r="H411" t="s">
        <v>3650</v>
      </c>
      <c r="I411" t="s">
        <v>648</v>
      </c>
      <c r="J411" t="s">
        <v>113</v>
      </c>
      <c r="K411" t="s">
        <v>114</v>
      </c>
      <c r="L411" t="s">
        <v>114</v>
      </c>
      <c r="M411" t="s">
        <v>140</v>
      </c>
      <c r="N411" t="s">
        <v>1204</v>
      </c>
      <c r="O411" t="s">
        <v>239</v>
      </c>
      <c r="P411" t="s">
        <v>121</v>
      </c>
      <c r="Q411" t="s">
        <v>230</v>
      </c>
      <c r="R411" t="s">
        <v>123</v>
      </c>
      <c r="S411" t="s">
        <v>113</v>
      </c>
      <c r="T411" t="s">
        <v>3832</v>
      </c>
      <c r="U411" t="s">
        <v>3833</v>
      </c>
      <c r="V411" t="s">
        <v>3834</v>
      </c>
      <c r="Z411" t="s">
        <v>3835</v>
      </c>
      <c r="AA411" t="s">
        <v>3836</v>
      </c>
      <c r="AB411" t="s">
        <v>3837</v>
      </c>
      <c r="AC411" t="s">
        <v>3838</v>
      </c>
      <c r="AD411">
        <v>1</v>
      </c>
      <c r="AE411" t="s">
        <v>3839</v>
      </c>
      <c r="AF411" t="s">
        <v>3840</v>
      </c>
      <c r="AG411" t="s">
        <v>3841</v>
      </c>
      <c r="AH411" t="s">
        <v>131</v>
      </c>
      <c r="AI411" t="s">
        <v>131</v>
      </c>
      <c r="AJ411" t="s">
        <v>132</v>
      </c>
      <c r="AK411" t="s">
        <v>113</v>
      </c>
      <c r="AL411" t="s">
        <v>3842</v>
      </c>
      <c r="AM411" t="s">
        <v>1332</v>
      </c>
      <c r="AN411" t="s">
        <v>3843</v>
      </c>
      <c r="AO411" t="s">
        <v>3844</v>
      </c>
      <c r="AP411">
        <v>47996739970</v>
      </c>
      <c r="AQ411" t="s">
        <v>3845</v>
      </c>
      <c r="AR411" t="s">
        <v>113</v>
      </c>
      <c r="AS411" t="s">
        <v>113</v>
      </c>
      <c r="AT411" t="s">
        <v>113</v>
      </c>
      <c r="AU411" t="s">
        <v>113</v>
      </c>
      <c r="AW411" t="s">
        <v>113</v>
      </c>
      <c r="AX411" s="82">
        <f>IFERROR(FIND("Óbitos/feridos",consulta_completa__11[[#This Row],[13 - Ocorrências/Ambientes Atingidos]]),0)</f>
        <v>0</v>
      </c>
      <c r="AY411" s="83" t="str">
        <f t="shared" si="188"/>
        <v/>
      </c>
      <c r="AZ411" s="82">
        <f>IFERROR(FIND("População afetada/evacuada",consulta_completa__11[[#This Row],[13 - Ocorrências/Ambientes Atingidos]]),0)</f>
        <v>0</v>
      </c>
      <c r="BA411" s="82" t="str">
        <f t="shared" si="189"/>
        <v/>
      </c>
      <c r="BB411" s="82">
        <f>IFERROR(FIND("Suspensão de abastecimento de água",consulta_completa__11[[#This Row],[13 - Ocorrências/Ambientes Atingidos]]),0)</f>
        <v>0</v>
      </c>
      <c r="BC411" s="83" t="str">
        <f t="shared" si="217"/>
        <v/>
      </c>
      <c r="BD411" s="82">
        <f>IFERROR(FIND("Rio/córrego",consulta_completa__11[[#This Row],[13 - Ocorrências/Ambientes Atingidos]]),0)</f>
        <v>0</v>
      </c>
      <c r="BE411" s="83" t="str">
        <f t="shared" si="190"/>
        <v/>
      </c>
      <c r="BF411" s="82">
        <f>IFERROR(FIND("Lago",consulta_completa__11[[#This Row],[13 - Ocorrências/Ambientes Atingidos]]),0)</f>
        <v>0</v>
      </c>
      <c r="BG411" s="83" t="str">
        <f t="shared" si="191"/>
        <v/>
      </c>
      <c r="BH411" s="82">
        <f>IFERROR(FIND("Mar",consulta_completa__11[[#This Row],[13 - Ocorrências/Ambientes Atingidos]]),0)</f>
        <v>0</v>
      </c>
      <c r="BI411" s="83" t="str">
        <f t="shared" si="192"/>
        <v/>
      </c>
      <c r="BJ411" s="82">
        <f>IFERROR(FIND("Praia",consulta_completa__11[[#This Row],[13 - Ocorrências/Ambientes Atingidos]]),0)</f>
        <v>0</v>
      </c>
      <c r="BK411" s="83" t="str">
        <f t="shared" si="193"/>
        <v/>
      </c>
      <c r="BL411" s="82">
        <f>IFERROR(FIND("Solo",consulta_completa__11[[#This Row],[13 - Ocorrências/Ambientes Atingidos]]),0)</f>
        <v>1</v>
      </c>
      <c r="BM411" s="83" t="str">
        <f t="shared" si="194"/>
        <v>X</v>
      </c>
      <c r="BN411" s="82">
        <f>IFERROR(FIND("Águas subterrâneas",consulta_completa__11[[#This Row],[13 - Ocorrências/Ambientes Atingidos]]),0)</f>
        <v>0</v>
      </c>
      <c r="BO411" s="83" t="str">
        <f t="shared" si="195"/>
        <v/>
      </c>
      <c r="BP411" s="82">
        <f>IFERROR(FIND("Atmosfera",consulta_completa__11[[#This Row],[13 - Ocorrências/Ambientes Atingidos]]),0)</f>
        <v>0</v>
      </c>
      <c r="BQ411" s="83" t="str">
        <f t="shared" si="196"/>
        <v/>
      </c>
      <c r="BR411" s="82">
        <f>IFERROR(FIND("Flora",consulta_completa__11[[#This Row],[13 - Ocorrências/Ambientes Atingidos]]),0)</f>
        <v>0</v>
      </c>
      <c r="BS411" s="83" t="str">
        <f t="shared" si="197"/>
        <v/>
      </c>
      <c r="BT411" s="82">
        <f>IFERROR(FIND("Fauna",consulta_completa__11[[#This Row],[13 - Ocorrências/Ambientes Atingidos]]),0)</f>
        <v>0</v>
      </c>
      <c r="BU411" s="83" t="str">
        <f t="shared" si="198"/>
        <v/>
      </c>
      <c r="BV411" s="82">
        <f>IFERROR(FIND("UC federal",consulta_completa__11[[#This Row],[13 - Ocorrências/Ambientes Atingidos]]),0)</f>
        <v>0</v>
      </c>
      <c r="BW411" s="83" t="str">
        <f t="shared" si="199"/>
        <v/>
      </c>
      <c r="BX411" s="82">
        <f>IFERROR(FIND("UC estadual/municipal",consulta_completa__11[[#This Row],[13 - Ocorrências/Ambientes Atingidos]]),0)</f>
        <v>0</v>
      </c>
      <c r="BY411" s="83" t="str">
        <f t="shared" si="200"/>
        <v/>
      </c>
      <c r="BZ411" s="82">
        <f>IFERROR(FIND("Outro(s)",consulta_completa__11[[#This Row],[13 - Ocorrências/Ambientes Atingidos]]),0)</f>
        <v>0</v>
      </c>
      <c r="CA411" s="83" t="str">
        <f t="shared" si="201"/>
        <v/>
      </c>
      <c r="CB411" s="82">
        <f>IFERROR(FIND("Sem dano",consulta_completa__11[[#This Row],[13 - Ocorrências/Ambientes Atingidos]]),0)</f>
        <v>0</v>
      </c>
      <c r="CC411" s="83" t="str">
        <f t="shared" si="202"/>
        <v/>
      </c>
      <c r="CD411" s="82" t="str">
        <f>IF(consulta_completa__11[[#This Row],[13 - Ocorrências/Ambientes Atingidos]]="","X","")</f>
        <v/>
      </c>
      <c r="CE411" s="84">
        <f>IFERROR(FIND("IBAMA",consulta_completa__11[[#This Row],[14 - Inst. Atuando no Local]]),0)</f>
        <v>0</v>
      </c>
      <c r="CF411" s="84" t="str">
        <f t="shared" si="203"/>
        <v/>
      </c>
      <c r="CG411" s="84">
        <f>IFERROR(FIND("OEMA",consulta_completa__11[[#This Row],[14 - Inst. Atuando no Local]]),0)</f>
        <v>0</v>
      </c>
      <c r="CH411" s="84" t="str">
        <f t="shared" si="204"/>
        <v/>
      </c>
      <c r="CI411" s="84">
        <f>IFERROR(FIND("DEFESA CIVIL",consulta_completa__11[[#This Row],[14 - Inst. Atuando no Local]]),0)</f>
        <v>0</v>
      </c>
      <c r="CJ411" s="84" t="str">
        <f t="shared" si="205"/>
        <v/>
      </c>
      <c r="CK411" s="84">
        <f>IFERROR(FIND("CORPO DE BOMBEIROS",consulta_completa__11[[#This Row],[14 - Inst. Atuando no Local]]),0)</f>
        <v>0</v>
      </c>
      <c r="CL411" s="84" t="str">
        <f t="shared" si="206"/>
        <v/>
      </c>
      <c r="CM411" s="84">
        <f>IFERROR(FIND("POLÍCIA RODOVIÁRIA",consulta_completa__11[[#This Row],[14 - Inst. Atuando no Local]]),0)</f>
        <v>0</v>
      </c>
      <c r="CN411" s="84" t="str">
        <f t="shared" si="207"/>
        <v/>
      </c>
      <c r="CO411" s="84">
        <f>IFERROR(FIND("POLÍCIA MILITAR",consulta_completa__11[[#This Row],[14 - Inst. Atuando no Local]]),0)</f>
        <v>0</v>
      </c>
      <c r="CP411" s="84" t="str">
        <f t="shared" si="208"/>
        <v/>
      </c>
      <c r="CQ411" s="84">
        <f>IFERROR(FIND("POLÍCIA CIVIL",consulta_completa__11[[#This Row],[14 - Inst. Atuando no Local]]),0)</f>
        <v>0</v>
      </c>
      <c r="CR411" s="84" t="str">
        <f t="shared" si="209"/>
        <v/>
      </c>
      <c r="CS411" s="84">
        <f>IFERROR(FIND("MARINHA DO BRASIL",consulta_completa__11[[#This Row],[14 - Inst. Atuando no Local]]),0)</f>
        <v>0</v>
      </c>
      <c r="CT411" s="84" t="str">
        <f t="shared" si="210"/>
        <v/>
      </c>
      <c r="CU411" s="84">
        <f>IFERROR(FIND("EMPRESA ESPECIALIZADA EM ATENDIMENTO",consulta_completa__11[[#This Row],[14 - Inst. Atuando no Local]]),0)</f>
        <v>0</v>
      </c>
      <c r="CV411" s="84" t="str">
        <f t="shared" si="211"/>
        <v/>
      </c>
      <c r="CW411" s="84">
        <f>IFERROR(FIND("IBAMA",consulta_completa__11[[#This Row],[14 - Inst. Atuando no Local]]),0)</f>
        <v>0</v>
      </c>
      <c r="CX411" s="84" t="str">
        <f t="shared" si="212"/>
        <v/>
      </c>
      <c r="CY411" s="84" t="str">
        <f>IF(consulta_completa__11[[#This Row],[14 - Inst. Atuando no Local]]="","X","")</f>
        <v/>
      </c>
      <c r="CZ411" s="84">
        <f>IFERROR(FIND("OUTRA (S)",consulta_completa__11[[#This Row],[14 - Inst. Atuando no Local]]),0)</f>
        <v>0</v>
      </c>
      <c r="DA411" s="84" t="str">
        <f t="shared" si="213"/>
        <v/>
      </c>
      <c r="DB411" s="35" t="str">
        <f t="shared" si="214"/>
        <v>Sim</v>
      </c>
      <c r="DC411" s="35" t="str">
        <f t="shared" si="215"/>
        <v>Não</v>
      </c>
      <c r="DD411" s="35" t="str">
        <f t="shared" si="216"/>
        <v>Sim</v>
      </c>
      <c r="DE411" s="87" t="str">
        <f t="shared" si="187"/>
        <v>Federal</v>
      </c>
    </row>
    <row r="412" spans="1:109">
      <c r="A412" s="14">
        <v>202561854052</v>
      </c>
      <c r="B412" s="1">
        <v>45826</v>
      </c>
      <c r="C412" t="s">
        <v>3846</v>
      </c>
      <c r="D412" t="s">
        <v>998</v>
      </c>
      <c r="E412" t="s">
        <v>139</v>
      </c>
      <c r="F412" t="s">
        <v>163</v>
      </c>
      <c r="G412" t="s">
        <v>113</v>
      </c>
      <c r="H412" t="s">
        <v>114</v>
      </c>
      <c r="I412" t="s">
        <v>114</v>
      </c>
      <c r="J412" t="s">
        <v>3847</v>
      </c>
      <c r="K412" t="s">
        <v>1576</v>
      </c>
      <c r="L412" t="s">
        <v>117</v>
      </c>
      <c r="M412" t="s">
        <v>140</v>
      </c>
      <c r="N412" t="s">
        <v>119</v>
      </c>
      <c r="O412" t="s">
        <v>239</v>
      </c>
      <c r="P412" t="s">
        <v>121</v>
      </c>
      <c r="Q412" t="s">
        <v>143</v>
      </c>
      <c r="R412" t="s">
        <v>123</v>
      </c>
      <c r="S412" t="s">
        <v>113</v>
      </c>
      <c r="T412" t="s">
        <v>3848</v>
      </c>
      <c r="U412" t="s">
        <v>3849</v>
      </c>
      <c r="V412" t="s">
        <v>113</v>
      </c>
      <c r="Z412" t="s">
        <v>113</v>
      </c>
      <c r="AA412" t="s">
        <v>113</v>
      </c>
      <c r="AB412" t="s">
        <v>3850</v>
      </c>
      <c r="AC412" t="s">
        <v>3851</v>
      </c>
      <c r="AD412">
        <v>0</v>
      </c>
      <c r="AE412" t="s">
        <v>3852</v>
      </c>
      <c r="AF412" t="s">
        <v>3853</v>
      </c>
      <c r="AG412" t="s">
        <v>3854</v>
      </c>
      <c r="AH412" t="s">
        <v>131</v>
      </c>
      <c r="AI412" t="s">
        <v>131</v>
      </c>
      <c r="AJ412" t="s">
        <v>132</v>
      </c>
      <c r="AK412" t="s">
        <v>113</v>
      </c>
      <c r="AL412" t="s">
        <v>3855</v>
      </c>
      <c r="AM412" t="s">
        <v>3853</v>
      </c>
      <c r="AN412" t="s">
        <v>3856</v>
      </c>
      <c r="AO412" t="s">
        <v>3857</v>
      </c>
      <c r="AP412">
        <v>61991993026</v>
      </c>
      <c r="AQ412" t="s">
        <v>3858</v>
      </c>
      <c r="AR412" t="s">
        <v>113</v>
      </c>
      <c r="AS412" t="s">
        <v>113</v>
      </c>
      <c r="AT412" t="s">
        <v>113</v>
      </c>
      <c r="AU412" t="s">
        <v>113</v>
      </c>
      <c r="AW412" t="s">
        <v>113</v>
      </c>
      <c r="AX412" s="82">
        <f>IFERROR(FIND("Óbitos/feridos",consulta_completa__11[[#This Row],[13 - Ocorrências/Ambientes Atingidos]]),0)</f>
        <v>0</v>
      </c>
      <c r="AY412" s="83" t="str">
        <f t="shared" si="188"/>
        <v/>
      </c>
      <c r="AZ412" s="82">
        <f>IFERROR(FIND("População afetada/evacuada",consulta_completa__11[[#This Row],[13 - Ocorrências/Ambientes Atingidos]]),0)</f>
        <v>0</v>
      </c>
      <c r="BA412" s="82" t="str">
        <f t="shared" si="189"/>
        <v/>
      </c>
      <c r="BB412" s="82">
        <f>IFERROR(FIND("Suspensão de abastecimento de água",consulta_completa__11[[#This Row],[13 - Ocorrências/Ambientes Atingidos]]),0)</f>
        <v>0</v>
      </c>
      <c r="BC412" s="83" t="str">
        <f t="shared" si="217"/>
        <v/>
      </c>
      <c r="BD412" s="82">
        <f>IFERROR(FIND("Rio/córrego",consulta_completa__11[[#This Row],[13 - Ocorrências/Ambientes Atingidos]]),0)</f>
        <v>0</v>
      </c>
      <c r="BE412" s="83" t="str">
        <f t="shared" si="190"/>
        <v/>
      </c>
      <c r="BF412" s="82">
        <f>IFERROR(FIND("Lago",consulta_completa__11[[#This Row],[13 - Ocorrências/Ambientes Atingidos]]),0)</f>
        <v>0</v>
      </c>
      <c r="BG412" s="83" t="str">
        <f t="shared" si="191"/>
        <v/>
      </c>
      <c r="BH412" s="82">
        <f>IFERROR(FIND("Mar",consulta_completa__11[[#This Row],[13 - Ocorrências/Ambientes Atingidos]]),0)</f>
        <v>0</v>
      </c>
      <c r="BI412" s="83" t="str">
        <f t="shared" si="192"/>
        <v/>
      </c>
      <c r="BJ412" s="82">
        <f>IFERROR(FIND("Praia",consulta_completa__11[[#This Row],[13 - Ocorrências/Ambientes Atingidos]]),0)</f>
        <v>0</v>
      </c>
      <c r="BK412" s="83" t="str">
        <f t="shared" si="193"/>
        <v/>
      </c>
      <c r="BL412" s="82">
        <f>IFERROR(FIND("Solo",consulta_completa__11[[#This Row],[13 - Ocorrências/Ambientes Atingidos]]),0)</f>
        <v>1</v>
      </c>
      <c r="BM412" s="83" t="str">
        <f t="shared" si="194"/>
        <v>X</v>
      </c>
      <c r="BN412" s="82">
        <f>IFERROR(FIND("Águas subterrâneas",consulta_completa__11[[#This Row],[13 - Ocorrências/Ambientes Atingidos]]),0)</f>
        <v>0</v>
      </c>
      <c r="BO412" s="83" t="str">
        <f t="shared" si="195"/>
        <v/>
      </c>
      <c r="BP412" s="82">
        <f>IFERROR(FIND("Atmosfera",consulta_completa__11[[#This Row],[13 - Ocorrências/Ambientes Atingidos]]),0)</f>
        <v>0</v>
      </c>
      <c r="BQ412" s="83" t="str">
        <f t="shared" si="196"/>
        <v/>
      </c>
      <c r="BR412" s="82">
        <f>IFERROR(FIND("Flora",consulta_completa__11[[#This Row],[13 - Ocorrências/Ambientes Atingidos]]),0)</f>
        <v>0</v>
      </c>
      <c r="BS412" s="83" t="str">
        <f t="shared" si="197"/>
        <v/>
      </c>
      <c r="BT412" s="82">
        <f>IFERROR(FIND("Fauna",consulta_completa__11[[#This Row],[13 - Ocorrências/Ambientes Atingidos]]),0)</f>
        <v>0</v>
      </c>
      <c r="BU412" s="83" t="str">
        <f t="shared" si="198"/>
        <v/>
      </c>
      <c r="BV412" s="82">
        <f>IFERROR(FIND("UC federal",consulta_completa__11[[#This Row],[13 - Ocorrências/Ambientes Atingidos]]),0)</f>
        <v>0</v>
      </c>
      <c r="BW412" s="83" t="str">
        <f t="shared" si="199"/>
        <v/>
      </c>
      <c r="BX412" s="82">
        <f>IFERROR(FIND("UC estadual/municipal",consulta_completa__11[[#This Row],[13 - Ocorrências/Ambientes Atingidos]]),0)</f>
        <v>0</v>
      </c>
      <c r="BY412" s="83" t="str">
        <f t="shared" si="200"/>
        <v/>
      </c>
      <c r="BZ412" s="82">
        <f>IFERROR(FIND("Outro(s)",consulta_completa__11[[#This Row],[13 - Ocorrências/Ambientes Atingidos]]),0)</f>
        <v>0</v>
      </c>
      <c r="CA412" s="83" t="str">
        <f t="shared" si="201"/>
        <v/>
      </c>
      <c r="CB412" s="82">
        <f>IFERROR(FIND("Sem dano",consulta_completa__11[[#This Row],[13 - Ocorrências/Ambientes Atingidos]]),0)</f>
        <v>0</v>
      </c>
      <c r="CC412" s="83" t="str">
        <f t="shared" si="202"/>
        <v/>
      </c>
      <c r="CD412" s="82" t="str">
        <f>IF(consulta_completa__11[[#This Row],[13 - Ocorrências/Ambientes Atingidos]]="","X","")</f>
        <v/>
      </c>
      <c r="CE412" s="84">
        <f>IFERROR(FIND("IBAMA",consulta_completa__11[[#This Row],[14 - Inst. Atuando no Local]]),0)</f>
        <v>0</v>
      </c>
      <c r="CF412" s="84" t="str">
        <f t="shared" si="203"/>
        <v/>
      </c>
      <c r="CG412" s="84">
        <f>IFERROR(FIND("OEMA",consulta_completa__11[[#This Row],[14 - Inst. Atuando no Local]]),0)</f>
        <v>0</v>
      </c>
      <c r="CH412" s="84" t="str">
        <f t="shared" si="204"/>
        <v/>
      </c>
      <c r="CI412" s="84">
        <f>IFERROR(FIND("DEFESA CIVIL",consulta_completa__11[[#This Row],[14 - Inst. Atuando no Local]]),0)</f>
        <v>0</v>
      </c>
      <c r="CJ412" s="84" t="str">
        <f t="shared" si="205"/>
        <v/>
      </c>
      <c r="CK412" s="84">
        <f>IFERROR(FIND("CORPO DE BOMBEIROS",consulta_completa__11[[#This Row],[14 - Inst. Atuando no Local]]),0)</f>
        <v>0</v>
      </c>
      <c r="CL412" s="84" t="str">
        <f t="shared" si="206"/>
        <v/>
      </c>
      <c r="CM412" s="84">
        <f>IFERROR(FIND("POLÍCIA RODOVIÁRIA",consulta_completa__11[[#This Row],[14 - Inst. Atuando no Local]]),0)</f>
        <v>0</v>
      </c>
      <c r="CN412" s="84" t="str">
        <f t="shared" si="207"/>
        <v/>
      </c>
      <c r="CO412" s="84">
        <f>IFERROR(FIND("POLÍCIA MILITAR",consulta_completa__11[[#This Row],[14 - Inst. Atuando no Local]]),0)</f>
        <v>0</v>
      </c>
      <c r="CP412" s="84" t="str">
        <f t="shared" si="208"/>
        <v/>
      </c>
      <c r="CQ412" s="84">
        <f>IFERROR(FIND("POLÍCIA CIVIL",consulta_completa__11[[#This Row],[14 - Inst. Atuando no Local]]),0)</f>
        <v>0</v>
      </c>
      <c r="CR412" s="84" t="str">
        <f t="shared" si="209"/>
        <v/>
      </c>
      <c r="CS412" s="84">
        <f>IFERROR(FIND("MARINHA DO BRASIL",consulta_completa__11[[#This Row],[14 - Inst. Atuando no Local]]),0)</f>
        <v>0</v>
      </c>
      <c r="CT412" s="84" t="str">
        <f t="shared" si="210"/>
        <v/>
      </c>
      <c r="CU412" s="84">
        <f>IFERROR(FIND("EMPRESA ESPECIALIZADA EM ATENDIMENTO",consulta_completa__11[[#This Row],[14 - Inst. Atuando no Local]]),0)</f>
        <v>0</v>
      </c>
      <c r="CV412" s="84" t="str">
        <f t="shared" si="211"/>
        <v/>
      </c>
      <c r="CW412" s="84">
        <f>IFERROR(FIND("IBAMA",consulta_completa__11[[#This Row],[14 - Inst. Atuando no Local]]),0)</f>
        <v>0</v>
      </c>
      <c r="CX412" s="84" t="str">
        <f t="shared" si="212"/>
        <v/>
      </c>
      <c r="CY412" s="84" t="str">
        <f>IF(consulta_completa__11[[#This Row],[14 - Inst. Atuando no Local]]="","X","")</f>
        <v/>
      </c>
      <c r="CZ412" s="84">
        <f>IFERROR(FIND("OUTRA (S)",consulta_completa__11[[#This Row],[14 - Inst. Atuando no Local]]),0)</f>
        <v>0</v>
      </c>
      <c r="DA412" s="84" t="str">
        <f t="shared" si="213"/>
        <v/>
      </c>
      <c r="DB412" s="35" t="str">
        <f t="shared" si="214"/>
        <v>Sim</v>
      </c>
      <c r="DC412" s="35" t="str">
        <f t="shared" si="215"/>
        <v>Não</v>
      </c>
      <c r="DD412" s="35" t="str">
        <f t="shared" si="216"/>
        <v>Sim</v>
      </c>
      <c r="DE412" s="87" t="str">
        <f t="shared" si="187"/>
        <v>Sem informação</v>
      </c>
    </row>
    <row r="413" spans="1:109">
      <c r="A413" s="14">
        <v>202561857649</v>
      </c>
      <c r="B413" s="1">
        <v>45826</v>
      </c>
      <c r="C413" t="s">
        <v>3859</v>
      </c>
      <c r="D413" t="s">
        <v>645</v>
      </c>
      <c r="E413" t="s">
        <v>286</v>
      </c>
      <c r="F413" t="s">
        <v>112</v>
      </c>
      <c r="G413" t="s">
        <v>646</v>
      </c>
      <c r="H413" t="s">
        <v>647</v>
      </c>
      <c r="I413" t="s">
        <v>648</v>
      </c>
      <c r="J413" t="s">
        <v>113</v>
      </c>
      <c r="K413" t="s">
        <v>114</v>
      </c>
      <c r="L413" t="s">
        <v>114</v>
      </c>
      <c r="M413" t="s">
        <v>3504</v>
      </c>
      <c r="N413" t="s">
        <v>650</v>
      </c>
      <c r="O413" t="s">
        <v>239</v>
      </c>
      <c r="P413" t="s">
        <v>121</v>
      </c>
      <c r="Q413" t="s">
        <v>143</v>
      </c>
      <c r="R413" t="s">
        <v>123</v>
      </c>
      <c r="S413" t="s">
        <v>113</v>
      </c>
      <c r="T413" t="s">
        <v>3860</v>
      </c>
      <c r="U413" t="s">
        <v>3861</v>
      </c>
      <c r="V413" t="s">
        <v>3862</v>
      </c>
      <c r="Z413" t="s">
        <v>3863</v>
      </c>
      <c r="AA413" t="s">
        <v>3864</v>
      </c>
      <c r="AB413" t="s">
        <v>3865</v>
      </c>
      <c r="AC413" t="s">
        <v>3866</v>
      </c>
      <c r="AD413">
        <v>0</v>
      </c>
      <c r="AE413" t="s">
        <v>658</v>
      </c>
      <c r="AF413" t="s">
        <v>659</v>
      </c>
      <c r="AG413" t="s">
        <v>660</v>
      </c>
      <c r="AH413" t="s">
        <v>131</v>
      </c>
      <c r="AI413" t="s">
        <v>131</v>
      </c>
      <c r="AJ413" t="s">
        <v>132</v>
      </c>
      <c r="AK413" t="s">
        <v>113</v>
      </c>
      <c r="AL413" t="s">
        <v>3867</v>
      </c>
      <c r="AM413" t="s">
        <v>662</v>
      </c>
      <c r="AN413" t="s">
        <v>659</v>
      </c>
      <c r="AO413" t="s">
        <v>388</v>
      </c>
      <c r="AP413">
        <v>67998481944</v>
      </c>
      <c r="AQ413" t="s">
        <v>3868</v>
      </c>
      <c r="AR413" t="s">
        <v>113</v>
      </c>
      <c r="AS413" t="s">
        <v>113</v>
      </c>
      <c r="AT413" t="s">
        <v>113</v>
      </c>
      <c r="AU413" t="s">
        <v>113</v>
      </c>
      <c r="AW413" t="s">
        <v>113</v>
      </c>
      <c r="AX413" s="82">
        <f>IFERROR(FIND("Óbitos/feridos",consulta_completa__11[[#This Row],[13 - Ocorrências/Ambientes Atingidos]]),0)</f>
        <v>1</v>
      </c>
      <c r="AY413" s="83" t="str">
        <f t="shared" si="188"/>
        <v>X</v>
      </c>
      <c r="AZ413" s="82">
        <f>IFERROR(FIND("População afetada/evacuada",consulta_completa__11[[#This Row],[13 - Ocorrências/Ambientes Atingidos]]),0)</f>
        <v>0</v>
      </c>
      <c r="BA413" s="82" t="str">
        <f t="shared" si="189"/>
        <v/>
      </c>
      <c r="BB413" s="82">
        <f>IFERROR(FIND("Suspensão de abastecimento de água",consulta_completa__11[[#This Row],[13 - Ocorrências/Ambientes Atingidos]]),0)</f>
        <v>0</v>
      </c>
      <c r="BC413" s="83" t="str">
        <f t="shared" si="217"/>
        <v/>
      </c>
      <c r="BD413" s="82">
        <f>IFERROR(FIND("Rio/córrego",consulta_completa__11[[#This Row],[13 - Ocorrências/Ambientes Atingidos]]),0)</f>
        <v>17</v>
      </c>
      <c r="BE413" s="83" t="str">
        <f t="shared" si="190"/>
        <v>X</v>
      </c>
      <c r="BF413" s="82">
        <f>IFERROR(FIND("Lago",consulta_completa__11[[#This Row],[13 - Ocorrências/Ambientes Atingidos]]),0)</f>
        <v>0</v>
      </c>
      <c r="BG413" s="83" t="str">
        <f t="shared" si="191"/>
        <v/>
      </c>
      <c r="BH413" s="82">
        <f>IFERROR(FIND("Mar",consulta_completa__11[[#This Row],[13 - Ocorrências/Ambientes Atingidos]]),0)</f>
        <v>0</v>
      </c>
      <c r="BI413" s="83" t="str">
        <f t="shared" si="192"/>
        <v/>
      </c>
      <c r="BJ413" s="82">
        <f>IFERROR(FIND("Praia",consulta_completa__11[[#This Row],[13 - Ocorrências/Ambientes Atingidos]]),0)</f>
        <v>0</v>
      </c>
      <c r="BK413" s="83" t="str">
        <f t="shared" si="193"/>
        <v/>
      </c>
      <c r="BL413" s="82">
        <f>IFERROR(FIND("Solo",consulta_completa__11[[#This Row],[13 - Ocorrências/Ambientes Atingidos]]),0)</f>
        <v>0</v>
      </c>
      <c r="BM413" s="83" t="str">
        <f t="shared" si="194"/>
        <v/>
      </c>
      <c r="BN413" s="82">
        <f>IFERROR(FIND("Águas subterrâneas",consulta_completa__11[[#This Row],[13 - Ocorrências/Ambientes Atingidos]]),0)</f>
        <v>0</v>
      </c>
      <c r="BO413" s="83" t="str">
        <f t="shared" si="195"/>
        <v/>
      </c>
      <c r="BP413" s="82">
        <f>IFERROR(FIND("Atmosfera",consulta_completa__11[[#This Row],[13 - Ocorrências/Ambientes Atingidos]]),0)</f>
        <v>0</v>
      </c>
      <c r="BQ413" s="83" t="str">
        <f t="shared" si="196"/>
        <v/>
      </c>
      <c r="BR413" s="82">
        <f>IFERROR(FIND("Flora",consulta_completa__11[[#This Row],[13 - Ocorrências/Ambientes Atingidos]]),0)</f>
        <v>0</v>
      </c>
      <c r="BS413" s="83" t="str">
        <f t="shared" si="197"/>
        <v/>
      </c>
      <c r="BT413" s="82">
        <f>IFERROR(FIND("Fauna",consulta_completa__11[[#This Row],[13 - Ocorrências/Ambientes Atingidos]]),0)</f>
        <v>0</v>
      </c>
      <c r="BU413" s="83" t="str">
        <f t="shared" si="198"/>
        <v/>
      </c>
      <c r="BV413" s="82">
        <f>IFERROR(FIND("UC federal",consulta_completa__11[[#This Row],[13 - Ocorrências/Ambientes Atingidos]]),0)</f>
        <v>0</v>
      </c>
      <c r="BW413" s="83" t="str">
        <f t="shared" si="199"/>
        <v/>
      </c>
      <c r="BX413" s="82">
        <f>IFERROR(FIND("UC estadual/municipal",consulta_completa__11[[#This Row],[13 - Ocorrências/Ambientes Atingidos]]),0)</f>
        <v>0</v>
      </c>
      <c r="BY413" s="83" t="str">
        <f t="shared" si="200"/>
        <v/>
      </c>
      <c r="BZ413" s="82">
        <f>IFERROR(FIND("Outro(s)",consulta_completa__11[[#This Row],[13 - Ocorrências/Ambientes Atingidos]]),0)</f>
        <v>0</v>
      </c>
      <c r="CA413" s="83" t="str">
        <f t="shared" si="201"/>
        <v/>
      </c>
      <c r="CB413" s="82">
        <f>IFERROR(FIND("Sem dano",consulta_completa__11[[#This Row],[13 - Ocorrências/Ambientes Atingidos]]),0)</f>
        <v>0</v>
      </c>
      <c r="CC413" s="83" t="str">
        <f t="shared" si="202"/>
        <v/>
      </c>
      <c r="CD413" s="82" t="str">
        <f>IF(consulta_completa__11[[#This Row],[13 - Ocorrências/Ambientes Atingidos]]="","X","")</f>
        <v/>
      </c>
      <c r="CE413" s="84">
        <f>IFERROR(FIND("IBAMA",consulta_completa__11[[#This Row],[14 - Inst. Atuando no Local]]),0)</f>
        <v>0</v>
      </c>
      <c r="CF413" s="84" t="str">
        <f t="shared" si="203"/>
        <v/>
      </c>
      <c r="CG413" s="84">
        <f>IFERROR(FIND("OEMA",consulta_completa__11[[#This Row],[14 - Inst. Atuando no Local]]),0)</f>
        <v>0</v>
      </c>
      <c r="CH413" s="84" t="str">
        <f t="shared" si="204"/>
        <v/>
      </c>
      <c r="CI413" s="84">
        <f>IFERROR(FIND("DEFESA CIVIL",consulta_completa__11[[#This Row],[14 - Inst. Atuando no Local]]),0)</f>
        <v>0</v>
      </c>
      <c r="CJ413" s="84" t="str">
        <f t="shared" si="205"/>
        <v/>
      </c>
      <c r="CK413" s="84">
        <f>IFERROR(FIND("CORPO DE BOMBEIROS",consulta_completa__11[[#This Row],[14 - Inst. Atuando no Local]]),0)</f>
        <v>0</v>
      </c>
      <c r="CL413" s="84" t="str">
        <f t="shared" si="206"/>
        <v/>
      </c>
      <c r="CM413" s="84">
        <f>IFERROR(FIND("POLÍCIA RODOVIÁRIA",consulta_completa__11[[#This Row],[14 - Inst. Atuando no Local]]),0)</f>
        <v>0</v>
      </c>
      <c r="CN413" s="84" t="str">
        <f t="shared" si="207"/>
        <v/>
      </c>
      <c r="CO413" s="84">
        <f>IFERROR(FIND("POLÍCIA MILITAR",consulta_completa__11[[#This Row],[14 - Inst. Atuando no Local]]),0)</f>
        <v>0</v>
      </c>
      <c r="CP413" s="84" t="str">
        <f t="shared" si="208"/>
        <v/>
      </c>
      <c r="CQ413" s="84">
        <f>IFERROR(FIND("POLÍCIA CIVIL",consulta_completa__11[[#This Row],[14 - Inst. Atuando no Local]]),0)</f>
        <v>0</v>
      </c>
      <c r="CR413" s="84" t="str">
        <f t="shared" si="209"/>
        <v/>
      </c>
      <c r="CS413" s="84">
        <f>IFERROR(FIND("MARINHA DO BRASIL",consulta_completa__11[[#This Row],[14 - Inst. Atuando no Local]]),0)</f>
        <v>0</v>
      </c>
      <c r="CT413" s="84" t="str">
        <f t="shared" si="210"/>
        <v/>
      </c>
      <c r="CU413" s="84">
        <f>IFERROR(FIND("EMPRESA ESPECIALIZADA EM ATENDIMENTO",consulta_completa__11[[#This Row],[14 - Inst. Atuando no Local]]),0)</f>
        <v>0</v>
      </c>
      <c r="CV413" s="84" t="str">
        <f t="shared" si="211"/>
        <v/>
      </c>
      <c r="CW413" s="84">
        <f>IFERROR(FIND("IBAMA",consulta_completa__11[[#This Row],[14 - Inst. Atuando no Local]]),0)</f>
        <v>0</v>
      </c>
      <c r="CX413" s="84" t="str">
        <f t="shared" si="212"/>
        <v/>
      </c>
      <c r="CY413" s="84" t="str">
        <f>IF(consulta_completa__11[[#This Row],[14 - Inst. Atuando no Local]]="","X","")</f>
        <v/>
      </c>
      <c r="CZ413" s="84">
        <f>IFERROR(FIND("OUTRA (S)",consulta_completa__11[[#This Row],[14 - Inst. Atuando no Local]]),0)</f>
        <v>0</v>
      </c>
      <c r="DA413" s="84" t="str">
        <f t="shared" si="213"/>
        <v/>
      </c>
      <c r="DB413" s="35" t="str">
        <f t="shared" si="214"/>
        <v>Sim</v>
      </c>
      <c r="DC413" s="35" t="str">
        <f t="shared" si="215"/>
        <v>Não</v>
      </c>
      <c r="DD413" s="35" t="str">
        <f t="shared" si="216"/>
        <v>Sim</v>
      </c>
      <c r="DE413" s="87" t="str">
        <f t="shared" si="187"/>
        <v>Sem informação</v>
      </c>
    </row>
    <row r="414" spans="1:109">
      <c r="A414" s="14">
        <v>202562543229</v>
      </c>
      <c r="B414" s="1">
        <v>45826</v>
      </c>
      <c r="C414" t="s">
        <v>3869</v>
      </c>
      <c r="D414" t="s">
        <v>343</v>
      </c>
      <c r="E414" t="s">
        <v>452</v>
      </c>
      <c r="F414" t="s">
        <v>112</v>
      </c>
      <c r="G414" t="s">
        <v>3303</v>
      </c>
      <c r="H414" t="s">
        <v>673</v>
      </c>
      <c r="I414" t="s">
        <v>648</v>
      </c>
      <c r="J414" t="s">
        <v>113</v>
      </c>
      <c r="K414" t="s">
        <v>114</v>
      </c>
      <c r="L414" t="s">
        <v>114</v>
      </c>
      <c r="M414" t="s">
        <v>456</v>
      </c>
      <c r="N414" t="s">
        <v>141</v>
      </c>
      <c r="O414" t="s">
        <v>239</v>
      </c>
      <c r="P414" t="s">
        <v>121</v>
      </c>
      <c r="Q414" t="s">
        <v>230</v>
      </c>
      <c r="R414" t="s">
        <v>123</v>
      </c>
      <c r="S414" t="s">
        <v>931</v>
      </c>
      <c r="T414" t="s">
        <v>3870</v>
      </c>
      <c r="U414" t="s">
        <v>3871</v>
      </c>
      <c r="V414" t="s">
        <v>113</v>
      </c>
      <c r="Z414" t="s">
        <v>3872</v>
      </c>
      <c r="AA414" t="s">
        <v>3873</v>
      </c>
      <c r="AB414" t="s">
        <v>3874</v>
      </c>
      <c r="AC414" t="s">
        <v>3875</v>
      </c>
      <c r="AD414">
        <v>0</v>
      </c>
      <c r="AE414" t="s">
        <v>3876</v>
      </c>
      <c r="AF414" t="s">
        <v>3877</v>
      </c>
      <c r="AG414" t="s">
        <v>3878</v>
      </c>
      <c r="AH414" t="s">
        <v>194</v>
      </c>
      <c r="AI414" t="s">
        <v>132</v>
      </c>
      <c r="AJ414" t="s">
        <v>131</v>
      </c>
      <c r="AK414" t="s">
        <v>3879</v>
      </c>
      <c r="AL414" t="s">
        <v>3880</v>
      </c>
      <c r="AM414" t="s">
        <v>3874</v>
      </c>
      <c r="AN414" t="s">
        <v>113</v>
      </c>
      <c r="AO414" t="s">
        <v>113</v>
      </c>
      <c r="AQ414" t="s">
        <v>3881</v>
      </c>
      <c r="AR414" t="s">
        <v>113</v>
      </c>
      <c r="AS414" t="s">
        <v>113</v>
      </c>
      <c r="AT414" t="s">
        <v>113</v>
      </c>
      <c r="AU414" t="s">
        <v>113</v>
      </c>
      <c r="AW414" t="s">
        <v>113</v>
      </c>
      <c r="AX414" s="82">
        <f>IFERROR(FIND("Óbitos/feridos",consulta_completa__11[[#This Row],[13 - Ocorrências/Ambientes Atingidos]]),0)</f>
        <v>0</v>
      </c>
      <c r="AY414" s="83" t="str">
        <f t="shared" si="188"/>
        <v/>
      </c>
      <c r="AZ414" s="82">
        <f>IFERROR(FIND("População afetada/evacuada",consulta_completa__11[[#This Row],[13 - Ocorrências/Ambientes Atingidos]]),0)</f>
        <v>0</v>
      </c>
      <c r="BA414" s="82" t="str">
        <f t="shared" si="189"/>
        <v/>
      </c>
      <c r="BB414" s="82">
        <f>IFERROR(FIND("Suspensão de abastecimento de água",consulta_completa__11[[#This Row],[13 - Ocorrências/Ambientes Atingidos]]),0)</f>
        <v>0</v>
      </c>
      <c r="BC414" s="83" t="str">
        <f t="shared" si="217"/>
        <v/>
      </c>
      <c r="BD414" s="82">
        <f>IFERROR(FIND("Rio/córrego",consulta_completa__11[[#This Row],[13 - Ocorrências/Ambientes Atingidos]]),0)</f>
        <v>0</v>
      </c>
      <c r="BE414" s="83" t="str">
        <f t="shared" si="190"/>
        <v/>
      </c>
      <c r="BF414" s="82">
        <f>IFERROR(FIND("Lago",consulta_completa__11[[#This Row],[13 - Ocorrências/Ambientes Atingidos]]),0)</f>
        <v>0</v>
      </c>
      <c r="BG414" s="83" t="str">
        <f t="shared" si="191"/>
        <v/>
      </c>
      <c r="BH414" s="82">
        <f>IFERROR(FIND("Mar",consulta_completa__11[[#This Row],[13 - Ocorrências/Ambientes Atingidos]]),0)</f>
        <v>0</v>
      </c>
      <c r="BI414" s="83" t="str">
        <f t="shared" si="192"/>
        <v/>
      </c>
      <c r="BJ414" s="82">
        <f>IFERROR(FIND("Praia",consulta_completa__11[[#This Row],[13 - Ocorrências/Ambientes Atingidos]]),0)</f>
        <v>1</v>
      </c>
      <c r="BK414" s="83" t="str">
        <f t="shared" si="193"/>
        <v>X</v>
      </c>
      <c r="BL414" s="82">
        <f>IFERROR(FIND("Solo",consulta_completa__11[[#This Row],[13 - Ocorrências/Ambientes Atingidos]]),0)</f>
        <v>0</v>
      </c>
      <c r="BM414" s="83" t="str">
        <f t="shared" si="194"/>
        <v/>
      </c>
      <c r="BN414" s="82">
        <f>IFERROR(FIND("Águas subterrâneas",consulta_completa__11[[#This Row],[13 - Ocorrências/Ambientes Atingidos]]),0)</f>
        <v>0</v>
      </c>
      <c r="BO414" s="83" t="str">
        <f t="shared" si="195"/>
        <v/>
      </c>
      <c r="BP414" s="82">
        <f>IFERROR(FIND("Atmosfera",consulta_completa__11[[#This Row],[13 - Ocorrências/Ambientes Atingidos]]),0)</f>
        <v>0</v>
      </c>
      <c r="BQ414" s="83" t="str">
        <f t="shared" si="196"/>
        <v/>
      </c>
      <c r="BR414" s="82">
        <f>IFERROR(FIND("Flora",consulta_completa__11[[#This Row],[13 - Ocorrências/Ambientes Atingidos]]),0)</f>
        <v>0</v>
      </c>
      <c r="BS414" s="83" t="str">
        <f t="shared" si="197"/>
        <v/>
      </c>
      <c r="BT414" s="82">
        <f>IFERROR(FIND("Fauna",consulta_completa__11[[#This Row],[13 - Ocorrências/Ambientes Atingidos]]),0)</f>
        <v>0</v>
      </c>
      <c r="BU414" s="83" t="str">
        <f t="shared" si="198"/>
        <v/>
      </c>
      <c r="BV414" s="82">
        <f>IFERROR(FIND("UC federal",consulta_completa__11[[#This Row],[13 - Ocorrências/Ambientes Atingidos]]),0)</f>
        <v>0</v>
      </c>
      <c r="BW414" s="83" t="str">
        <f t="shared" si="199"/>
        <v/>
      </c>
      <c r="BX414" s="82">
        <f>IFERROR(FIND("UC estadual/municipal",consulta_completa__11[[#This Row],[13 - Ocorrências/Ambientes Atingidos]]),0)</f>
        <v>0</v>
      </c>
      <c r="BY414" s="83" t="str">
        <f t="shared" si="200"/>
        <v/>
      </c>
      <c r="BZ414" s="82">
        <f>IFERROR(FIND("Outro(s)",consulta_completa__11[[#This Row],[13 - Ocorrências/Ambientes Atingidos]]),0)</f>
        <v>0</v>
      </c>
      <c r="CA414" s="83" t="str">
        <f t="shared" si="201"/>
        <v/>
      </c>
      <c r="CB414" s="82">
        <f>IFERROR(FIND("Sem dano",consulta_completa__11[[#This Row],[13 - Ocorrências/Ambientes Atingidos]]),0)</f>
        <v>0</v>
      </c>
      <c r="CC414" s="83" t="str">
        <f t="shared" si="202"/>
        <v/>
      </c>
      <c r="CD414" s="82" t="str">
        <f>IF(consulta_completa__11[[#This Row],[13 - Ocorrências/Ambientes Atingidos]]="","X","")</f>
        <v/>
      </c>
      <c r="CE414" s="84">
        <f>IFERROR(FIND("IBAMA",consulta_completa__11[[#This Row],[14 - Inst. Atuando no Local]]),0)</f>
        <v>0</v>
      </c>
      <c r="CF414" s="84" t="str">
        <f t="shared" si="203"/>
        <v/>
      </c>
      <c r="CG414" s="84">
        <f>IFERROR(FIND("OEMA",consulta_completa__11[[#This Row],[14 - Inst. Atuando no Local]]),0)</f>
        <v>0</v>
      </c>
      <c r="CH414" s="84" t="str">
        <f t="shared" si="204"/>
        <v/>
      </c>
      <c r="CI414" s="84">
        <f>IFERROR(FIND("DEFESA CIVIL",consulta_completa__11[[#This Row],[14 - Inst. Atuando no Local]]),0)</f>
        <v>0</v>
      </c>
      <c r="CJ414" s="84" t="str">
        <f t="shared" si="205"/>
        <v/>
      </c>
      <c r="CK414" s="84">
        <f>IFERROR(FIND("CORPO DE BOMBEIROS",consulta_completa__11[[#This Row],[14 - Inst. Atuando no Local]]),0)</f>
        <v>0</v>
      </c>
      <c r="CL414" s="84" t="str">
        <f t="shared" si="206"/>
        <v/>
      </c>
      <c r="CM414" s="84">
        <f>IFERROR(FIND("POLÍCIA RODOVIÁRIA",consulta_completa__11[[#This Row],[14 - Inst. Atuando no Local]]),0)</f>
        <v>0</v>
      </c>
      <c r="CN414" s="84" t="str">
        <f t="shared" si="207"/>
        <v/>
      </c>
      <c r="CO414" s="84">
        <f>IFERROR(FIND("POLÍCIA MILITAR",consulta_completa__11[[#This Row],[14 - Inst. Atuando no Local]]),0)</f>
        <v>0</v>
      </c>
      <c r="CP414" s="84" t="str">
        <f t="shared" si="208"/>
        <v/>
      </c>
      <c r="CQ414" s="84">
        <f>IFERROR(FIND("POLÍCIA CIVIL",consulta_completa__11[[#This Row],[14 - Inst. Atuando no Local]]),0)</f>
        <v>0</v>
      </c>
      <c r="CR414" s="84" t="str">
        <f t="shared" si="209"/>
        <v/>
      </c>
      <c r="CS414" s="84">
        <f>IFERROR(FIND("MARINHA DO BRASIL",consulta_completa__11[[#This Row],[14 - Inst. Atuando no Local]]),0)</f>
        <v>0</v>
      </c>
      <c r="CT414" s="84" t="str">
        <f t="shared" si="210"/>
        <v/>
      </c>
      <c r="CU414" s="84">
        <f>IFERROR(FIND("EMPRESA ESPECIALIZADA EM ATENDIMENTO",consulta_completa__11[[#This Row],[14 - Inst. Atuando no Local]]),0)</f>
        <v>0</v>
      </c>
      <c r="CV414" s="84" t="str">
        <f t="shared" si="211"/>
        <v/>
      </c>
      <c r="CW414" s="84">
        <f>IFERROR(FIND("IBAMA",consulta_completa__11[[#This Row],[14 - Inst. Atuando no Local]]),0)</f>
        <v>0</v>
      </c>
      <c r="CX414" s="84" t="str">
        <f t="shared" si="212"/>
        <v/>
      </c>
      <c r="CY414" s="84" t="str">
        <f>IF(consulta_completa__11[[#This Row],[14 - Inst. Atuando no Local]]="","X","")</f>
        <v/>
      </c>
      <c r="CZ414" s="84">
        <f>IFERROR(FIND("OUTRA (S)",consulta_completa__11[[#This Row],[14 - Inst. Atuando no Local]]),0)</f>
        <v>0</v>
      </c>
      <c r="DA414" s="84" t="str">
        <f t="shared" si="213"/>
        <v/>
      </c>
      <c r="DB414" s="35" t="str">
        <f t="shared" si="214"/>
        <v>Sim</v>
      </c>
      <c r="DC414" s="35" t="str">
        <f t="shared" si="215"/>
        <v>Não</v>
      </c>
      <c r="DD414" s="35" t="str">
        <f t="shared" si="216"/>
        <v>Sim</v>
      </c>
      <c r="DE414" s="87" t="str">
        <f t="shared" si="187"/>
        <v>Sem informação</v>
      </c>
    </row>
    <row r="415" spans="1:109">
      <c r="A415" s="14">
        <v>202562032419</v>
      </c>
      <c r="B415" s="1">
        <v>45827</v>
      </c>
      <c r="C415" t="s">
        <v>2414</v>
      </c>
      <c r="D415" t="s">
        <v>180</v>
      </c>
      <c r="E415" t="s">
        <v>162</v>
      </c>
      <c r="F415" t="s">
        <v>163</v>
      </c>
      <c r="G415" t="s">
        <v>113</v>
      </c>
      <c r="H415" t="s">
        <v>114</v>
      </c>
      <c r="I415" t="s">
        <v>114</v>
      </c>
      <c r="J415" t="s">
        <v>113</v>
      </c>
      <c r="K415" t="s">
        <v>114</v>
      </c>
      <c r="L415" t="s">
        <v>114</v>
      </c>
      <c r="M415" t="s">
        <v>139</v>
      </c>
      <c r="N415" t="s">
        <v>141</v>
      </c>
      <c r="O415" t="s">
        <v>113</v>
      </c>
      <c r="P415" t="s">
        <v>142</v>
      </c>
      <c r="Q415" t="s">
        <v>167</v>
      </c>
      <c r="R415" t="s">
        <v>2696</v>
      </c>
      <c r="S415" t="s">
        <v>113</v>
      </c>
      <c r="T415" t="s">
        <v>3882</v>
      </c>
      <c r="U415" t="s">
        <v>113</v>
      </c>
      <c r="V415" t="s">
        <v>3883</v>
      </c>
      <c r="X415" t="b">
        <v>1</v>
      </c>
      <c r="Z415" t="s">
        <v>3884</v>
      </c>
      <c r="AA415" t="s">
        <v>3885</v>
      </c>
      <c r="AB415" t="s">
        <v>3886</v>
      </c>
      <c r="AC415" t="s">
        <v>2421</v>
      </c>
      <c r="AD415">
        <v>1</v>
      </c>
      <c r="AE415" t="s">
        <v>113</v>
      </c>
      <c r="AF415" t="s">
        <v>3887</v>
      </c>
      <c r="AG415" t="s">
        <v>2423</v>
      </c>
      <c r="AH415" t="s">
        <v>131</v>
      </c>
      <c r="AI415" t="s">
        <v>131</v>
      </c>
      <c r="AJ415" t="s">
        <v>132</v>
      </c>
      <c r="AK415" t="s">
        <v>113</v>
      </c>
      <c r="AL415" t="s">
        <v>113</v>
      </c>
      <c r="AM415" t="s">
        <v>2425</v>
      </c>
      <c r="AN415" t="s">
        <v>2420</v>
      </c>
      <c r="AO415" t="s">
        <v>3888</v>
      </c>
      <c r="AP415">
        <v>31996998993</v>
      </c>
      <c r="AQ415" t="s">
        <v>2427</v>
      </c>
      <c r="AR415" t="s">
        <v>113</v>
      </c>
      <c r="AS415" t="s">
        <v>113</v>
      </c>
      <c r="AT415" t="s">
        <v>113</v>
      </c>
      <c r="AU415" t="s">
        <v>113</v>
      </c>
      <c r="AW415" t="s">
        <v>113</v>
      </c>
      <c r="AX415" s="82">
        <f>IFERROR(FIND("Óbitos/feridos",consulta_completa__11[[#This Row],[13 - Ocorrências/Ambientes Atingidos]]),0)</f>
        <v>0</v>
      </c>
      <c r="AY415" s="83" t="str">
        <f t="shared" si="188"/>
        <v/>
      </c>
      <c r="AZ415" s="82">
        <f>IFERROR(FIND("População afetada/evacuada",consulta_completa__11[[#This Row],[13 - Ocorrências/Ambientes Atingidos]]),0)</f>
        <v>0</v>
      </c>
      <c r="BA415" s="82" t="str">
        <f t="shared" si="189"/>
        <v/>
      </c>
      <c r="BB415" s="82">
        <f>IFERROR(FIND("Suspensão de abastecimento de água",consulta_completa__11[[#This Row],[13 - Ocorrências/Ambientes Atingidos]]),0)</f>
        <v>0</v>
      </c>
      <c r="BC415" s="83" t="str">
        <f t="shared" si="217"/>
        <v/>
      </c>
      <c r="BD415" s="82">
        <f>IFERROR(FIND("Rio/córrego",consulta_completa__11[[#This Row],[13 - Ocorrências/Ambientes Atingidos]]),0)</f>
        <v>0</v>
      </c>
      <c r="BE415" s="83" t="str">
        <f t="shared" si="190"/>
        <v/>
      </c>
      <c r="BF415" s="82">
        <f>IFERROR(FIND("Lago",consulta_completa__11[[#This Row],[13 - Ocorrências/Ambientes Atingidos]]),0)</f>
        <v>0</v>
      </c>
      <c r="BG415" s="83" t="str">
        <f t="shared" si="191"/>
        <v/>
      </c>
      <c r="BH415" s="82">
        <f>IFERROR(FIND("Mar",consulta_completa__11[[#This Row],[13 - Ocorrências/Ambientes Atingidos]]),0)</f>
        <v>0</v>
      </c>
      <c r="BI415" s="83" t="str">
        <f t="shared" si="192"/>
        <v/>
      </c>
      <c r="BJ415" s="82">
        <f>IFERROR(FIND("Praia",consulta_completa__11[[#This Row],[13 - Ocorrências/Ambientes Atingidos]]),0)</f>
        <v>0</v>
      </c>
      <c r="BK415" s="83" t="str">
        <f t="shared" si="193"/>
        <v/>
      </c>
      <c r="BL415" s="82">
        <f>IFERROR(FIND("Solo",consulta_completa__11[[#This Row],[13 - Ocorrências/Ambientes Atingidos]]),0)</f>
        <v>0</v>
      </c>
      <c r="BM415" s="83" t="str">
        <f t="shared" si="194"/>
        <v/>
      </c>
      <c r="BN415" s="82">
        <f>IFERROR(FIND("Águas subterrâneas",consulta_completa__11[[#This Row],[13 - Ocorrências/Ambientes Atingidos]]),0)</f>
        <v>0</v>
      </c>
      <c r="BO415" s="83" t="str">
        <f t="shared" si="195"/>
        <v/>
      </c>
      <c r="BP415" s="82">
        <f>IFERROR(FIND("Atmosfera",consulta_completa__11[[#This Row],[13 - Ocorrências/Ambientes Atingidos]]),0)</f>
        <v>0</v>
      </c>
      <c r="BQ415" s="83" t="str">
        <f t="shared" si="196"/>
        <v/>
      </c>
      <c r="BR415" s="82">
        <f>IFERROR(FIND("Flora",consulta_completa__11[[#This Row],[13 - Ocorrências/Ambientes Atingidos]]),0)</f>
        <v>0</v>
      </c>
      <c r="BS415" s="83" t="str">
        <f t="shared" si="197"/>
        <v/>
      </c>
      <c r="BT415" s="82">
        <f>IFERROR(FIND("Fauna",consulta_completa__11[[#This Row],[13 - Ocorrências/Ambientes Atingidos]]),0)</f>
        <v>0</v>
      </c>
      <c r="BU415" s="83" t="str">
        <f t="shared" si="198"/>
        <v/>
      </c>
      <c r="BV415" s="82">
        <f>IFERROR(FIND("UC federal",consulta_completa__11[[#This Row],[13 - Ocorrências/Ambientes Atingidos]]),0)</f>
        <v>0</v>
      </c>
      <c r="BW415" s="83" t="str">
        <f t="shared" si="199"/>
        <v/>
      </c>
      <c r="BX415" s="82">
        <f>IFERROR(FIND("UC estadual/municipal",consulta_completa__11[[#This Row],[13 - Ocorrências/Ambientes Atingidos]]),0)</f>
        <v>0</v>
      </c>
      <c r="BY415" s="83" t="str">
        <f t="shared" si="200"/>
        <v/>
      </c>
      <c r="BZ415" s="82">
        <f>IFERROR(FIND("Outro(s)",consulta_completa__11[[#This Row],[13 - Ocorrências/Ambientes Atingidos]]),0)</f>
        <v>1</v>
      </c>
      <c r="CA415" s="83" t="str">
        <f t="shared" si="201"/>
        <v>X</v>
      </c>
      <c r="CB415" s="82">
        <f>IFERROR(FIND("Sem dano",consulta_completa__11[[#This Row],[13 - Ocorrências/Ambientes Atingidos]]),0)</f>
        <v>0</v>
      </c>
      <c r="CC415" s="83" t="str">
        <f t="shared" si="202"/>
        <v/>
      </c>
      <c r="CD415" s="82" t="str">
        <f>IF(consulta_completa__11[[#This Row],[13 - Ocorrências/Ambientes Atingidos]]="","X","")</f>
        <v/>
      </c>
      <c r="CE415" s="84">
        <f>IFERROR(FIND("IBAMA",consulta_completa__11[[#This Row],[14 - Inst. Atuando no Local]]),0)</f>
        <v>0</v>
      </c>
      <c r="CF415" s="84" t="str">
        <f t="shared" si="203"/>
        <v/>
      </c>
      <c r="CG415" s="84">
        <f>IFERROR(FIND("OEMA",consulta_completa__11[[#This Row],[14 - Inst. Atuando no Local]]),0)</f>
        <v>0</v>
      </c>
      <c r="CH415" s="84" t="str">
        <f t="shared" si="204"/>
        <v/>
      </c>
      <c r="CI415" s="84">
        <f>IFERROR(FIND("DEFESA CIVIL",consulta_completa__11[[#This Row],[14 - Inst. Atuando no Local]]),0)</f>
        <v>0</v>
      </c>
      <c r="CJ415" s="84" t="str">
        <f t="shared" si="205"/>
        <v/>
      </c>
      <c r="CK415" s="84">
        <f>IFERROR(FIND("CORPO DE BOMBEIROS",consulta_completa__11[[#This Row],[14 - Inst. Atuando no Local]]),0)</f>
        <v>0</v>
      </c>
      <c r="CL415" s="84" t="str">
        <f t="shared" si="206"/>
        <v/>
      </c>
      <c r="CM415" s="84">
        <f>IFERROR(FIND("POLÍCIA RODOVIÁRIA",consulta_completa__11[[#This Row],[14 - Inst. Atuando no Local]]),0)</f>
        <v>0</v>
      </c>
      <c r="CN415" s="84" t="str">
        <f t="shared" si="207"/>
        <v/>
      </c>
      <c r="CO415" s="84">
        <f>IFERROR(FIND("POLÍCIA MILITAR",consulta_completa__11[[#This Row],[14 - Inst. Atuando no Local]]),0)</f>
        <v>0</v>
      </c>
      <c r="CP415" s="84" t="str">
        <f t="shared" si="208"/>
        <v/>
      </c>
      <c r="CQ415" s="84">
        <f>IFERROR(FIND("POLÍCIA CIVIL",consulta_completa__11[[#This Row],[14 - Inst. Atuando no Local]]),0)</f>
        <v>0</v>
      </c>
      <c r="CR415" s="84" t="str">
        <f t="shared" si="209"/>
        <v/>
      </c>
      <c r="CS415" s="84">
        <f>IFERROR(FIND("MARINHA DO BRASIL",consulta_completa__11[[#This Row],[14 - Inst. Atuando no Local]]),0)</f>
        <v>0</v>
      </c>
      <c r="CT415" s="84" t="str">
        <f t="shared" si="210"/>
        <v/>
      </c>
      <c r="CU415" s="84">
        <f>IFERROR(FIND("EMPRESA ESPECIALIZADA EM ATENDIMENTO",consulta_completa__11[[#This Row],[14 - Inst. Atuando no Local]]),0)</f>
        <v>0</v>
      </c>
      <c r="CV415" s="84" t="str">
        <f t="shared" si="211"/>
        <v/>
      </c>
      <c r="CW415" s="84">
        <f>IFERROR(FIND("IBAMA",consulta_completa__11[[#This Row],[14 - Inst. Atuando no Local]]),0)</f>
        <v>0</v>
      </c>
      <c r="CX415" s="84" t="str">
        <f t="shared" si="212"/>
        <v/>
      </c>
      <c r="CY415" s="84" t="str">
        <f>IF(consulta_completa__11[[#This Row],[14 - Inst. Atuando no Local]]="","X","")</f>
        <v/>
      </c>
      <c r="CZ415" s="84">
        <f>IFERROR(FIND("OUTRA (S)",consulta_completa__11[[#This Row],[14 - Inst. Atuando no Local]]),0)</f>
        <v>0</v>
      </c>
      <c r="DA415" s="84" t="str">
        <f t="shared" si="213"/>
        <v/>
      </c>
      <c r="DB415" s="35" t="str">
        <f t="shared" si="214"/>
        <v>Sim</v>
      </c>
      <c r="DC415" s="35" t="str">
        <f t="shared" si="215"/>
        <v>Não</v>
      </c>
      <c r="DD415" s="35" t="str">
        <f t="shared" si="216"/>
        <v>Sim</v>
      </c>
      <c r="DE415" s="87" t="str">
        <f t="shared" si="187"/>
        <v>Federal</v>
      </c>
    </row>
    <row r="416" spans="1:109">
      <c r="A416" s="14">
        <v>202562050454</v>
      </c>
      <c r="B416" s="1">
        <v>45827</v>
      </c>
      <c r="C416" t="s">
        <v>109</v>
      </c>
      <c r="D416" t="s">
        <v>110</v>
      </c>
      <c r="E416" t="s">
        <v>111</v>
      </c>
      <c r="F416" t="s">
        <v>139</v>
      </c>
      <c r="G416" t="s">
        <v>113</v>
      </c>
      <c r="H416" t="s">
        <v>114</v>
      </c>
      <c r="I416" t="s">
        <v>114</v>
      </c>
      <c r="J416" t="s">
        <v>113</v>
      </c>
      <c r="K416" t="s">
        <v>114</v>
      </c>
      <c r="L416" t="s">
        <v>114</v>
      </c>
      <c r="M416" t="s">
        <v>118</v>
      </c>
      <c r="N416" t="s">
        <v>119</v>
      </c>
      <c r="O416" t="s">
        <v>239</v>
      </c>
      <c r="P416" t="s">
        <v>142</v>
      </c>
      <c r="Q416" t="s">
        <v>143</v>
      </c>
      <c r="R416" t="s">
        <v>123</v>
      </c>
      <c r="S416" t="s">
        <v>201</v>
      </c>
      <c r="T416" t="s">
        <v>3889</v>
      </c>
      <c r="U416" t="s">
        <v>3890</v>
      </c>
      <c r="V416" t="s">
        <v>3891</v>
      </c>
      <c r="W416" t="b">
        <v>1</v>
      </c>
      <c r="Z416" t="s">
        <v>3892</v>
      </c>
      <c r="AA416" t="s">
        <v>113</v>
      </c>
      <c r="AB416" t="s">
        <v>3893</v>
      </c>
      <c r="AC416" t="s">
        <v>3894</v>
      </c>
      <c r="AD416">
        <v>1</v>
      </c>
      <c r="AE416" t="s">
        <v>113</v>
      </c>
      <c r="AF416" t="s">
        <v>113</v>
      </c>
      <c r="AG416" t="s">
        <v>113</v>
      </c>
      <c r="AH416" t="s">
        <v>131</v>
      </c>
      <c r="AI416" t="s">
        <v>132</v>
      </c>
      <c r="AJ416" t="s">
        <v>131</v>
      </c>
      <c r="AK416" t="s">
        <v>3895</v>
      </c>
      <c r="AL416" t="s">
        <v>3896</v>
      </c>
      <c r="AM416" t="s">
        <v>3897</v>
      </c>
      <c r="AN416" t="s">
        <v>113</v>
      </c>
      <c r="AO416" t="s">
        <v>113</v>
      </c>
      <c r="AQ416" t="s">
        <v>1712</v>
      </c>
      <c r="AR416" t="s">
        <v>113</v>
      </c>
      <c r="AS416" t="s">
        <v>113</v>
      </c>
      <c r="AT416" t="s">
        <v>113</v>
      </c>
      <c r="AU416" t="s">
        <v>113</v>
      </c>
      <c r="AW416" t="s">
        <v>113</v>
      </c>
      <c r="AX416" s="82">
        <f>IFERROR(FIND("Óbitos/feridos",consulta_completa__11[[#This Row],[13 - Ocorrências/Ambientes Atingidos]]),0)</f>
        <v>0</v>
      </c>
      <c r="AY416" s="83" t="str">
        <f t="shared" si="188"/>
        <v/>
      </c>
      <c r="AZ416" s="82">
        <f>IFERROR(FIND("População afetada/evacuada",consulta_completa__11[[#This Row],[13 - Ocorrências/Ambientes Atingidos]]),0)</f>
        <v>0</v>
      </c>
      <c r="BA416" s="82" t="str">
        <f t="shared" si="189"/>
        <v/>
      </c>
      <c r="BB416" s="82">
        <f>IFERROR(FIND("Suspensão de abastecimento de água",consulta_completa__11[[#This Row],[13 - Ocorrências/Ambientes Atingidos]]),0)</f>
        <v>0</v>
      </c>
      <c r="BC416" s="83" t="str">
        <f t="shared" si="217"/>
        <v/>
      </c>
      <c r="BD416" s="82">
        <f>IFERROR(FIND("Rio/córrego",consulta_completa__11[[#This Row],[13 - Ocorrências/Ambientes Atingidos]]),0)</f>
        <v>0</v>
      </c>
      <c r="BE416" s="83" t="str">
        <f t="shared" si="190"/>
        <v/>
      </c>
      <c r="BF416" s="82">
        <f>IFERROR(FIND("Lago",consulta_completa__11[[#This Row],[13 - Ocorrências/Ambientes Atingidos]]),0)</f>
        <v>0</v>
      </c>
      <c r="BG416" s="83" t="str">
        <f t="shared" si="191"/>
        <v/>
      </c>
      <c r="BH416" s="82">
        <f>IFERROR(FIND("Mar",consulta_completa__11[[#This Row],[13 - Ocorrências/Ambientes Atingidos]]),0)</f>
        <v>1</v>
      </c>
      <c r="BI416" s="83" t="str">
        <f t="shared" si="192"/>
        <v>X</v>
      </c>
      <c r="BJ416" s="82">
        <f>IFERROR(FIND("Praia",consulta_completa__11[[#This Row],[13 - Ocorrências/Ambientes Atingidos]]),0)</f>
        <v>0</v>
      </c>
      <c r="BK416" s="83" t="str">
        <f t="shared" si="193"/>
        <v/>
      </c>
      <c r="BL416" s="82">
        <f>IFERROR(FIND("Solo",consulta_completa__11[[#This Row],[13 - Ocorrências/Ambientes Atingidos]]),0)</f>
        <v>0</v>
      </c>
      <c r="BM416" s="83" t="str">
        <f t="shared" si="194"/>
        <v/>
      </c>
      <c r="BN416" s="82">
        <f>IFERROR(FIND("Águas subterrâneas",consulta_completa__11[[#This Row],[13 - Ocorrências/Ambientes Atingidos]]),0)</f>
        <v>0</v>
      </c>
      <c r="BO416" s="83" t="str">
        <f t="shared" si="195"/>
        <v/>
      </c>
      <c r="BP416" s="82">
        <f>IFERROR(FIND("Atmosfera",consulta_completa__11[[#This Row],[13 - Ocorrências/Ambientes Atingidos]]),0)</f>
        <v>0</v>
      </c>
      <c r="BQ416" s="83" t="str">
        <f t="shared" si="196"/>
        <v/>
      </c>
      <c r="BR416" s="82">
        <f>IFERROR(FIND("Flora",consulta_completa__11[[#This Row],[13 - Ocorrências/Ambientes Atingidos]]),0)</f>
        <v>0</v>
      </c>
      <c r="BS416" s="83" t="str">
        <f t="shared" si="197"/>
        <v/>
      </c>
      <c r="BT416" s="82">
        <f>IFERROR(FIND("Fauna",consulta_completa__11[[#This Row],[13 - Ocorrências/Ambientes Atingidos]]),0)</f>
        <v>0</v>
      </c>
      <c r="BU416" s="83" t="str">
        <f t="shared" si="198"/>
        <v/>
      </c>
      <c r="BV416" s="82">
        <f>IFERROR(FIND("UC federal",consulta_completa__11[[#This Row],[13 - Ocorrências/Ambientes Atingidos]]),0)</f>
        <v>0</v>
      </c>
      <c r="BW416" s="83" t="str">
        <f t="shared" si="199"/>
        <v/>
      </c>
      <c r="BX416" s="82">
        <f>IFERROR(FIND("UC estadual/municipal",consulta_completa__11[[#This Row],[13 - Ocorrências/Ambientes Atingidos]]),0)</f>
        <v>0</v>
      </c>
      <c r="BY416" s="83" t="str">
        <f t="shared" si="200"/>
        <v/>
      </c>
      <c r="BZ416" s="82">
        <f>IFERROR(FIND("Outro(s)",consulta_completa__11[[#This Row],[13 - Ocorrências/Ambientes Atingidos]]),0)</f>
        <v>0</v>
      </c>
      <c r="CA416" s="83" t="str">
        <f t="shared" si="201"/>
        <v/>
      </c>
      <c r="CB416" s="82">
        <f>IFERROR(FIND("Sem dano",consulta_completa__11[[#This Row],[13 - Ocorrências/Ambientes Atingidos]]),0)</f>
        <v>0</v>
      </c>
      <c r="CC416" s="83" t="str">
        <f t="shared" si="202"/>
        <v/>
      </c>
      <c r="CD416" s="82" t="str">
        <f>IF(consulta_completa__11[[#This Row],[13 - Ocorrências/Ambientes Atingidos]]="","X","")</f>
        <v/>
      </c>
      <c r="CE416" s="84">
        <f>IFERROR(FIND("IBAMA",consulta_completa__11[[#This Row],[14 - Inst. Atuando no Local]]),0)</f>
        <v>0</v>
      </c>
      <c r="CF416" s="84" t="str">
        <f t="shared" si="203"/>
        <v/>
      </c>
      <c r="CG416" s="84">
        <f>IFERROR(FIND("OEMA",consulta_completa__11[[#This Row],[14 - Inst. Atuando no Local]]),0)</f>
        <v>0</v>
      </c>
      <c r="CH416" s="84" t="str">
        <f t="shared" si="204"/>
        <v/>
      </c>
      <c r="CI416" s="84">
        <f>IFERROR(FIND("DEFESA CIVIL",consulta_completa__11[[#This Row],[14 - Inst. Atuando no Local]]),0)</f>
        <v>0</v>
      </c>
      <c r="CJ416" s="84" t="str">
        <f t="shared" si="205"/>
        <v/>
      </c>
      <c r="CK416" s="84">
        <f>IFERROR(FIND("CORPO DE BOMBEIROS",consulta_completa__11[[#This Row],[14 - Inst. Atuando no Local]]),0)</f>
        <v>0</v>
      </c>
      <c r="CL416" s="84" t="str">
        <f t="shared" si="206"/>
        <v/>
      </c>
      <c r="CM416" s="84">
        <f>IFERROR(FIND("POLÍCIA RODOVIÁRIA",consulta_completa__11[[#This Row],[14 - Inst. Atuando no Local]]),0)</f>
        <v>0</v>
      </c>
      <c r="CN416" s="84" t="str">
        <f t="shared" si="207"/>
        <v/>
      </c>
      <c r="CO416" s="84">
        <f>IFERROR(FIND("POLÍCIA MILITAR",consulta_completa__11[[#This Row],[14 - Inst. Atuando no Local]]),0)</f>
        <v>0</v>
      </c>
      <c r="CP416" s="84" t="str">
        <f t="shared" si="208"/>
        <v/>
      </c>
      <c r="CQ416" s="84">
        <f>IFERROR(FIND("POLÍCIA CIVIL",consulta_completa__11[[#This Row],[14 - Inst. Atuando no Local]]),0)</f>
        <v>0</v>
      </c>
      <c r="CR416" s="84" t="str">
        <f t="shared" si="209"/>
        <v/>
      </c>
      <c r="CS416" s="84">
        <f>IFERROR(FIND("MARINHA DO BRASIL",consulta_completa__11[[#This Row],[14 - Inst. Atuando no Local]]),0)</f>
        <v>0</v>
      </c>
      <c r="CT416" s="84" t="str">
        <f t="shared" si="210"/>
        <v/>
      </c>
      <c r="CU416" s="84">
        <f>IFERROR(FIND("EMPRESA ESPECIALIZADA EM ATENDIMENTO",consulta_completa__11[[#This Row],[14 - Inst. Atuando no Local]]),0)</f>
        <v>0</v>
      </c>
      <c r="CV416" s="84" t="str">
        <f t="shared" si="211"/>
        <v/>
      </c>
      <c r="CW416" s="84">
        <f>IFERROR(FIND("IBAMA",consulta_completa__11[[#This Row],[14 - Inst. Atuando no Local]]),0)</f>
        <v>0</v>
      </c>
      <c r="CX416" s="84" t="str">
        <f t="shared" si="212"/>
        <v/>
      </c>
      <c r="CY416" s="84" t="str">
        <f>IF(consulta_completa__11[[#This Row],[14 - Inst. Atuando no Local]]="","X","")</f>
        <v/>
      </c>
      <c r="CZ416" s="84">
        <f>IFERROR(FIND("OUTRA (S)",consulta_completa__11[[#This Row],[14 - Inst. Atuando no Local]]),0)</f>
        <v>0</v>
      </c>
      <c r="DA416" s="84" t="str">
        <f t="shared" si="213"/>
        <v/>
      </c>
      <c r="DB416" s="35" t="str">
        <f t="shared" si="214"/>
        <v>Sim</v>
      </c>
      <c r="DC416" s="35" t="str">
        <f t="shared" si="215"/>
        <v>Não</v>
      </c>
      <c r="DD416" s="35" t="str">
        <f t="shared" si="216"/>
        <v>Sim</v>
      </c>
      <c r="DE416" s="87" t="str">
        <f t="shared" si="187"/>
        <v>Federal</v>
      </c>
    </row>
    <row r="417" spans="1:109">
      <c r="A417" s="14">
        <v>202562154030</v>
      </c>
      <c r="B417" s="1">
        <v>45827</v>
      </c>
      <c r="C417" t="s">
        <v>109</v>
      </c>
      <c r="D417" t="s">
        <v>110</v>
      </c>
      <c r="E417" t="s">
        <v>139</v>
      </c>
      <c r="F417" t="s">
        <v>112</v>
      </c>
      <c r="G417" t="s">
        <v>113</v>
      </c>
      <c r="H417" t="s">
        <v>114</v>
      </c>
      <c r="I417" t="s">
        <v>114</v>
      </c>
      <c r="J417" t="s">
        <v>115</v>
      </c>
      <c r="K417" t="s">
        <v>664</v>
      </c>
      <c r="L417" t="s">
        <v>117</v>
      </c>
      <c r="M417" t="s">
        <v>118</v>
      </c>
      <c r="N417" t="s">
        <v>119</v>
      </c>
      <c r="O417" t="s">
        <v>239</v>
      </c>
      <c r="P417" t="s">
        <v>142</v>
      </c>
      <c r="Q417" t="s">
        <v>122</v>
      </c>
      <c r="R417" t="s">
        <v>123</v>
      </c>
      <c r="S417" t="s">
        <v>124</v>
      </c>
      <c r="T417" t="s">
        <v>3898</v>
      </c>
      <c r="U417" t="s">
        <v>3899</v>
      </c>
      <c r="V417" t="s">
        <v>3900</v>
      </c>
      <c r="Z417" t="s">
        <v>409</v>
      </c>
      <c r="AA417" t="s">
        <v>113</v>
      </c>
      <c r="AB417" t="s">
        <v>1465</v>
      </c>
      <c r="AC417" t="s">
        <v>482</v>
      </c>
      <c r="AD417">
        <v>1</v>
      </c>
      <c r="AE417" t="s">
        <v>603</v>
      </c>
      <c r="AF417" t="s">
        <v>113</v>
      </c>
      <c r="AG417" t="s">
        <v>113</v>
      </c>
      <c r="AH417" t="s">
        <v>131</v>
      </c>
      <c r="AI417" t="s">
        <v>132</v>
      </c>
      <c r="AJ417" t="s">
        <v>131</v>
      </c>
      <c r="AK417" t="s">
        <v>3901</v>
      </c>
      <c r="AL417" t="s">
        <v>3902</v>
      </c>
      <c r="AM417" t="s">
        <v>485</v>
      </c>
      <c r="AN417" t="s">
        <v>113</v>
      </c>
      <c r="AO417" t="s">
        <v>113</v>
      </c>
      <c r="AQ417" t="s">
        <v>486</v>
      </c>
      <c r="AR417" t="s">
        <v>113</v>
      </c>
      <c r="AS417" t="s">
        <v>113</v>
      </c>
      <c r="AT417" t="s">
        <v>113</v>
      </c>
      <c r="AU417" t="s">
        <v>113</v>
      </c>
      <c r="AW417" t="s">
        <v>113</v>
      </c>
      <c r="AX417" s="82">
        <f>IFERROR(FIND("Óbitos/feridos",consulta_completa__11[[#This Row],[13 - Ocorrências/Ambientes Atingidos]]),0)</f>
        <v>0</v>
      </c>
      <c r="AY417" s="83" t="str">
        <f t="shared" si="188"/>
        <v/>
      </c>
      <c r="AZ417" s="82">
        <f>IFERROR(FIND("População afetada/evacuada",consulta_completa__11[[#This Row],[13 - Ocorrências/Ambientes Atingidos]]),0)</f>
        <v>0</v>
      </c>
      <c r="BA417" s="82" t="str">
        <f t="shared" si="189"/>
        <v/>
      </c>
      <c r="BB417" s="82">
        <f>IFERROR(FIND("Suspensão de abastecimento de água",consulta_completa__11[[#This Row],[13 - Ocorrências/Ambientes Atingidos]]),0)</f>
        <v>0</v>
      </c>
      <c r="BC417" s="83" t="str">
        <f t="shared" si="217"/>
        <v/>
      </c>
      <c r="BD417" s="82">
        <f>IFERROR(FIND("Rio/córrego",consulta_completa__11[[#This Row],[13 - Ocorrências/Ambientes Atingidos]]),0)</f>
        <v>0</v>
      </c>
      <c r="BE417" s="83" t="str">
        <f t="shared" si="190"/>
        <v/>
      </c>
      <c r="BF417" s="82">
        <f>IFERROR(FIND("Lago",consulta_completa__11[[#This Row],[13 - Ocorrências/Ambientes Atingidos]]),0)</f>
        <v>0</v>
      </c>
      <c r="BG417" s="83" t="str">
        <f t="shared" si="191"/>
        <v/>
      </c>
      <c r="BH417" s="82">
        <f>IFERROR(FIND("Mar",consulta_completa__11[[#This Row],[13 - Ocorrências/Ambientes Atingidos]]),0)</f>
        <v>1</v>
      </c>
      <c r="BI417" s="83" t="str">
        <f t="shared" si="192"/>
        <v>X</v>
      </c>
      <c r="BJ417" s="82">
        <f>IFERROR(FIND("Praia",consulta_completa__11[[#This Row],[13 - Ocorrências/Ambientes Atingidos]]),0)</f>
        <v>0</v>
      </c>
      <c r="BK417" s="83" t="str">
        <f t="shared" si="193"/>
        <v/>
      </c>
      <c r="BL417" s="82">
        <f>IFERROR(FIND("Solo",consulta_completa__11[[#This Row],[13 - Ocorrências/Ambientes Atingidos]]),0)</f>
        <v>0</v>
      </c>
      <c r="BM417" s="83" t="str">
        <f t="shared" si="194"/>
        <v/>
      </c>
      <c r="BN417" s="82">
        <f>IFERROR(FIND("Águas subterrâneas",consulta_completa__11[[#This Row],[13 - Ocorrências/Ambientes Atingidos]]),0)</f>
        <v>0</v>
      </c>
      <c r="BO417" s="83" t="str">
        <f t="shared" si="195"/>
        <v/>
      </c>
      <c r="BP417" s="82">
        <f>IFERROR(FIND("Atmosfera",consulta_completa__11[[#This Row],[13 - Ocorrências/Ambientes Atingidos]]),0)</f>
        <v>0</v>
      </c>
      <c r="BQ417" s="83" t="str">
        <f t="shared" si="196"/>
        <v/>
      </c>
      <c r="BR417" s="82">
        <f>IFERROR(FIND("Flora",consulta_completa__11[[#This Row],[13 - Ocorrências/Ambientes Atingidos]]),0)</f>
        <v>0</v>
      </c>
      <c r="BS417" s="83" t="str">
        <f t="shared" si="197"/>
        <v/>
      </c>
      <c r="BT417" s="82">
        <f>IFERROR(FIND("Fauna",consulta_completa__11[[#This Row],[13 - Ocorrências/Ambientes Atingidos]]),0)</f>
        <v>0</v>
      </c>
      <c r="BU417" s="83" t="str">
        <f t="shared" si="198"/>
        <v/>
      </c>
      <c r="BV417" s="82">
        <f>IFERROR(FIND("UC federal",consulta_completa__11[[#This Row],[13 - Ocorrências/Ambientes Atingidos]]),0)</f>
        <v>0</v>
      </c>
      <c r="BW417" s="83" t="str">
        <f t="shared" si="199"/>
        <v/>
      </c>
      <c r="BX417" s="82">
        <f>IFERROR(FIND("UC estadual/municipal",consulta_completa__11[[#This Row],[13 - Ocorrências/Ambientes Atingidos]]),0)</f>
        <v>0</v>
      </c>
      <c r="BY417" s="83" t="str">
        <f t="shared" si="200"/>
        <v/>
      </c>
      <c r="BZ417" s="82">
        <f>IFERROR(FIND("Outro(s)",consulta_completa__11[[#This Row],[13 - Ocorrências/Ambientes Atingidos]]),0)</f>
        <v>0</v>
      </c>
      <c r="CA417" s="83" t="str">
        <f t="shared" si="201"/>
        <v/>
      </c>
      <c r="CB417" s="82">
        <f>IFERROR(FIND("Sem dano",consulta_completa__11[[#This Row],[13 - Ocorrências/Ambientes Atingidos]]),0)</f>
        <v>0</v>
      </c>
      <c r="CC417" s="83" t="str">
        <f t="shared" si="202"/>
        <v/>
      </c>
      <c r="CD417" s="82" t="str">
        <f>IF(consulta_completa__11[[#This Row],[13 - Ocorrências/Ambientes Atingidos]]="","X","")</f>
        <v/>
      </c>
      <c r="CE417" s="84">
        <f>IFERROR(FIND("IBAMA",consulta_completa__11[[#This Row],[14 - Inst. Atuando no Local]]),0)</f>
        <v>0</v>
      </c>
      <c r="CF417" s="84" t="str">
        <f t="shared" si="203"/>
        <v/>
      </c>
      <c r="CG417" s="84">
        <f>IFERROR(FIND("OEMA",consulta_completa__11[[#This Row],[14 - Inst. Atuando no Local]]),0)</f>
        <v>0</v>
      </c>
      <c r="CH417" s="84" t="str">
        <f t="shared" si="204"/>
        <v/>
      </c>
      <c r="CI417" s="84">
        <f>IFERROR(FIND("DEFESA CIVIL",consulta_completa__11[[#This Row],[14 - Inst. Atuando no Local]]),0)</f>
        <v>0</v>
      </c>
      <c r="CJ417" s="84" t="str">
        <f t="shared" si="205"/>
        <v/>
      </c>
      <c r="CK417" s="84">
        <f>IFERROR(FIND("CORPO DE BOMBEIROS",consulta_completa__11[[#This Row],[14 - Inst. Atuando no Local]]),0)</f>
        <v>0</v>
      </c>
      <c r="CL417" s="84" t="str">
        <f t="shared" si="206"/>
        <v/>
      </c>
      <c r="CM417" s="84">
        <f>IFERROR(FIND("POLÍCIA RODOVIÁRIA",consulta_completa__11[[#This Row],[14 - Inst. Atuando no Local]]),0)</f>
        <v>0</v>
      </c>
      <c r="CN417" s="84" t="str">
        <f t="shared" si="207"/>
        <v/>
      </c>
      <c r="CO417" s="84">
        <f>IFERROR(FIND("POLÍCIA MILITAR",consulta_completa__11[[#This Row],[14 - Inst. Atuando no Local]]),0)</f>
        <v>0</v>
      </c>
      <c r="CP417" s="84" t="str">
        <f t="shared" si="208"/>
        <v/>
      </c>
      <c r="CQ417" s="84">
        <f>IFERROR(FIND("POLÍCIA CIVIL",consulta_completa__11[[#This Row],[14 - Inst. Atuando no Local]]),0)</f>
        <v>0</v>
      </c>
      <c r="CR417" s="84" t="str">
        <f t="shared" si="209"/>
        <v/>
      </c>
      <c r="CS417" s="84">
        <f>IFERROR(FIND("MARINHA DO BRASIL",consulta_completa__11[[#This Row],[14 - Inst. Atuando no Local]]),0)</f>
        <v>0</v>
      </c>
      <c r="CT417" s="84" t="str">
        <f t="shared" si="210"/>
        <v/>
      </c>
      <c r="CU417" s="84">
        <f>IFERROR(FIND("EMPRESA ESPECIALIZADA EM ATENDIMENTO",consulta_completa__11[[#This Row],[14 - Inst. Atuando no Local]]),0)</f>
        <v>0</v>
      </c>
      <c r="CV417" s="84" t="str">
        <f t="shared" si="211"/>
        <v/>
      </c>
      <c r="CW417" s="84">
        <f>IFERROR(FIND("IBAMA",consulta_completa__11[[#This Row],[14 - Inst. Atuando no Local]]),0)</f>
        <v>0</v>
      </c>
      <c r="CX417" s="84" t="str">
        <f t="shared" si="212"/>
        <v/>
      </c>
      <c r="CY417" s="84" t="str">
        <f>IF(consulta_completa__11[[#This Row],[14 - Inst. Atuando no Local]]="","X","")</f>
        <v/>
      </c>
      <c r="CZ417" s="84">
        <f>IFERROR(FIND("OUTRA (S)",consulta_completa__11[[#This Row],[14 - Inst. Atuando no Local]]),0)</f>
        <v>0</v>
      </c>
      <c r="DA417" s="84" t="str">
        <f t="shared" si="213"/>
        <v/>
      </c>
      <c r="DB417" s="35" t="str">
        <f t="shared" si="214"/>
        <v>Sim</v>
      </c>
      <c r="DC417" s="35" t="str">
        <f t="shared" si="215"/>
        <v>Não</v>
      </c>
      <c r="DD417" s="35" t="str">
        <f t="shared" si="216"/>
        <v>Sim</v>
      </c>
      <c r="DE417" s="87" t="str">
        <f t="shared" si="187"/>
        <v>Federal</v>
      </c>
    </row>
    <row r="418" spans="1:109">
      <c r="A418" s="14">
        <v>202562636016</v>
      </c>
      <c r="B418" s="1">
        <v>45827</v>
      </c>
      <c r="C418" t="s">
        <v>3903</v>
      </c>
      <c r="D418" t="s">
        <v>451</v>
      </c>
      <c r="E418" t="s">
        <v>286</v>
      </c>
      <c r="F418" t="s">
        <v>112</v>
      </c>
      <c r="G418" t="s">
        <v>2946</v>
      </c>
      <c r="H418" t="s">
        <v>3904</v>
      </c>
      <c r="I418" t="s">
        <v>166</v>
      </c>
      <c r="J418" t="s">
        <v>113</v>
      </c>
      <c r="K418" t="s">
        <v>114</v>
      </c>
      <c r="L418" t="s">
        <v>114</v>
      </c>
      <c r="M418" t="s">
        <v>139</v>
      </c>
      <c r="N418" t="s">
        <v>1353</v>
      </c>
      <c r="O418" t="s">
        <v>239</v>
      </c>
      <c r="P418" t="s">
        <v>142</v>
      </c>
      <c r="Q418" t="s">
        <v>230</v>
      </c>
      <c r="R418" t="s">
        <v>2696</v>
      </c>
      <c r="S418" t="s">
        <v>113</v>
      </c>
      <c r="T418" t="s">
        <v>3905</v>
      </c>
      <c r="U418" t="s">
        <v>113</v>
      </c>
      <c r="V418" t="s">
        <v>113</v>
      </c>
      <c r="Z418" t="s">
        <v>3906</v>
      </c>
      <c r="AA418" t="s">
        <v>3907</v>
      </c>
      <c r="AB418" t="s">
        <v>3908</v>
      </c>
      <c r="AC418" t="s">
        <v>3909</v>
      </c>
      <c r="AD418">
        <v>1</v>
      </c>
      <c r="AE418" t="s">
        <v>113</v>
      </c>
      <c r="AF418" t="s">
        <v>3910</v>
      </c>
      <c r="AG418" t="s">
        <v>3911</v>
      </c>
      <c r="AH418" t="s">
        <v>131</v>
      </c>
      <c r="AI418" t="s">
        <v>132</v>
      </c>
      <c r="AJ418" t="s">
        <v>131</v>
      </c>
      <c r="AK418" t="s">
        <v>3912</v>
      </c>
      <c r="AL418" t="s">
        <v>3913</v>
      </c>
      <c r="AM418" t="s">
        <v>3914</v>
      </c>
      <c r="AN418" t="s">
        <v>3914</v>
      </c>
      <c r="AO418" t="s">
        <v>3915</v>
      </c>
      <c r="AP418">
        <v>81999562335</v>
      </c>
      <c r="AQ418" t="s">
        <v>3916</v>
      </c>
      <c r="AR418" t="s">
        <v>113</v>
      </c>
      <c r="AS418" t="s">
        <v>113</v>
      </c>
      <c r="AT418" t="s">
        <v>113</v>
      </c>
      <c r="AU418" t="s">
        <v>113</v>
      </c>
      <c r="AW418" t="s">
        <v>113</v>
      </c>
      <c r="AX418" s="82">
        <f>IFERROR(FIND("Óbitos/feridos",consulta_completa__11[[#This Row],[13 - Ocorrências/Ambientes Atingidos]]),0)</f>
        <v>0</v>
      </c>
      <c r="AY418" s="83" t="str">
        <f t="shared" si="188"/>
        <v/>
      </c>
      <c r="AZ418" s="82">
        <f>IFERROR(FIND("População afetada/evacuada",consulta_completa__11[[#This Row],[13 - Ocorrências/Ambientes Atingidos]]),0)</f>
        <v>0</v>
      </c>
      <c r="BA418" s="82" t="str">
        <f t="shared" si="189"/>
        <v/>
      </c>
      <c r="BB418" s="82">
        <f>IFERROR(FIND("Suspensão de abastecimento de água",consulta_completa__11[[#This Row],[13 - Ocorrências/Ambientes Atingidos]]),0)</f>
        <v>0</v>
      </c>
      <c r="BC418" s="83" t="str">
        <f t="shared" si="217"/>
        <v/>
      </c>
      <c r="BD418" s="82">
        <f>IFERROR(FIND("Rio/córrego",consulta_completa__11[[#This Row],[13 - Ocorrências/Ambientes Atingidos]]),0)</f>
        <v>0</v>
      </c>
      <c r="BE418" s="83" t="str">
        <f t="shared" si="190"/>
        <v/>
      </c>
      <c r="BF418" s="82">
        <f>IFERROR(FIND("Lago",consulta_completa__11[[#This Row],[13 - Ocorrências/Ambientes Atingidos]]),0)</f>
        <v>0</v>
      </c>
      <c r="BG418" s="83" t="str">
        <f t="shared" si="191"/>
        <v/>
      </c>
      <c r="BH418" s="82">
        <f>IFERROR(FIND("Mar",consulta_completa__11[[#This Row],[13 - Ocorrências/Ambientes Atingidos]]),0)</f>
        <v>0</v>
      </c>
      <c r="BI418" s="83" t="str">
        <f t="shared" si="192"/>
        <v/>
      </c>
      <c r="BJ418" s="82">
        <f>IFERROR(FIND("Praia",consulta_completa__11[[#This Row],[13 - Ocorrências/Ambientes Atingidos]]),0)</f>
        <v>0</v>
      </c>
      <c r="BK418" s="83" t="str">
        <f t="shared" si="193"/>
        <v/>
      </c>
      <c r="BL418" s="82">
        <f>IFERROR(FIND("Solo",consulta_completa__11[[#This Row],[13 - Ocorrências/Ambientes Atingidos]]),0)</f>
        <v>0</v>
      </c>
      <c r="BM418" s="83" t="str">
        <f t="shared" si="194"/>
        <v/>
      </c>
      <c r="BN418" s="82">
        <f>IFERROR(FIND("Águas subterrâneas",consulta_completa__11[[#This Row],[13 - Ocorrências/Ambientes Atingidos]]),0)</f>
        <v>0</v>
      </c>
      <c r="BO418" s="83" t="str">
        <f t="shared" si="195"/>
        <v/>
      </c>
      <c r="BP418" s="82">
        <f>IFERROR(FIND("Atmosfera",consulta_completa__11[[#This Row],[13 - Ocorrências/Ambientes Atingidos]]),0)</f>
        <v>0</v>
      </c>
      <c r="BQ418" s="83" t="str">
        <f t="shared" si="196"/>
        <v/>
      </c>
      <c r="BR418" s="82">
        <f>IFERROR(FIND("Flora",consulta_completa__11[[#This Row],[13 - Ocorrências/Ambientes Atingidos]]),0)</f>
        <v>0</v>
      </c>
      <c r="BS418" s="83" t="str">
        <f t="shared" si="197"/>
        <v/>
      </c>
      <c r="BT418" s="82">
        <f>IFERROR(FIND("Fauna",consulta_completa__11[[#This Row],[13 - Ocorrências/Ambientes Atingidos]]),0)</f>
        <v>0</v>
      </c>
      <c r="BU418" s="83" t="str">
        <f t="shared" si="198"/>
        <v/>
      </c>
      <c r="BV418" s="82">
        <f>IFERROR(FIND("UC federal",consulta_completa__11[[#This Row],[13 - Ocorrências/Ambientes Atingidos]]),0)</f>
        <v>0</v>
      </c>
      <c r="BW418" s="83" t="str">
        <f t="shared" si="199"/>
        <v/>
      </c>
      <c r="BX418" s="82">
        <f>IFERROR(FIND("UC estadual/municipal",consulta_completa__11[[#This Row],[13 - Ocorrências/Ambientes Atingidos]]),0)</f>
        <v>0</v>
      </c>
      <c r="BY418" s="83" t="str">
        <f t="shared" si="200"/>
        <v/>
      </c>
      <c r="BZ418" s="82">
        <f>IFERROR(FIND("Outro(s)",consulta_completa__11[[#This Row],[13 - Ocorrências/Ambientes Atingidos]]),0)</f>
        <v>1</v>
      </c>
      <c r="CA418" s="83" t="str">
        <f t="shared" si="201"/>
        <v>X</v>
      </c>
      <c r="CB418" s="82">
        <f>IFERROR(FIND("Sem dano",consulta_completa__11[[#This Row],[13 - Ocorrências/Ambientes Atingidos]]),0)</f>
        <v>0</v>
      </c>
      <c r="CC418" s="83" t="str">
        <f t="shared" si="202"/>
        <v/>
      </c>
      <c r="CD418" s="82" t="str">
        <f>IF(consulta_completa__11[[#This Row],[13 - Ocorrências/Ambientes Atingidos]]="","X","")</f>
        <v/>
      </c>
      <c r="CE418" s="84">
        <f>IFERROR(FIND("IBAMA",consulta_completa__11[[#This Row],[14 - Inst. Atuando no Local]]),0)</f>
        <v>0</v>
      </c>
      <c r="CF418" s="84" t="str">
        <f t="shared" si="203"/>
        <v/>
      </c>
      <c r="CG418" s="84">
        <f>IFERROR(FIND("OEMA",consulta_completa__11[[#This Row],[14 - Inst. Atuando no Local]]),0)</f>
        <v>0</v>
      </c>
      <c r="CH418" s="84" t="str">
        <f t="shared" si="204"/>
        <v/>
      </c>
      <c r="CI418" s="84">
        <f>IFERROR(FIND("DEFESA CIVIL",consulta_completa__11[[#This Row],[14 - Inst. Atuando no Local]]),0)</f>
        <v>0</v>
      </c>
      <c r="CJ418" s="84" t="str">
        <f t="shared" si="205"/>
        <v/>
      </c>
      <c r="CK418" s="84">
        <f>IFERROR(FIND("CORPO DE BOMBEIROS",consulta_completa__11[[#This Row],[14 - Inst. Atuando no Local]]),0)</f>
        <v>0</v>
      </c>
      <c r="CL418" s="84" t="str">
        <f t="shared" si="206"/>
        <v/>
      </c>
      <c r="CM418" s="84">
        <f>IFERROR(FIND("POLÍCIA RODOVIÁRIA",consulta_completa__11[[#This Row],[14 - Inst. Atuando no Local]]),0)</f>
        <v>0</v>
      </c>
      <c r="CN418" s="84" t="str">
        <f t="shared" si="207"/>
        <v/>
      </c>
      <c r="CO418" s="84">
        <f>IFERROR(FIND("POLÍCIA MILITAR",consulta_completa__11[[#This Row],[14 - Inst. Atuando no Local]]),0)</f>
        <v>0</v>
      </c>
      <c r="CP418" s="84" t="str">
        <f t="shared" si="208"/>
        <v/>
      </c>
      <c r="CQ418" s="84">
        <f>IFERROR(FIND("POLÍCIA CIVIL",consulta_completa__11[[#This Row],[14 - Inst. Atuando no Local]]),0)</f>
        <v>0</v>
      </c>
      <c r="CR418" s="84" t="str">
        <f t="shared" si="209"/>
        <v/>
      </c>
      <c r="CS418" s="84">
        <f>IFERROR(FIND("MARINHA DO BRASIL",consulta_completa__11[[#This Row],[14 - Inst. Atuando no Local]]),0)</f>
        <v>0</v>
      </c>
      <c r="CT418" s="84" t="str">
        <f t="shared" si="210"/>
        <v/>
      </c>
      <c r="CU418" s="84">
        <f>IFERROR(FIND("EMPRESA ESPECIALIZADA EM ATENDIMENTO",consulta_completa__11[[#This Row],[14 - Inst. Atuando no Local]]),0)</f>
        <v>0</v>
      </c>
      <c r="CV418" s="84" t="str">
        <f t="shared" si="211"/>
        <v/>
      </c>
      <c r="CW418" s="84">
        <f>IFERROR(FIND("IBAMA",consulta_completa__11[[#This Row],[14 - Inst. Atuando no Local]]),0)</f>
        <v>0</v>
      </c>
      <c r="CX418" s="84" t="str">
        <f t="shared" si="212"/>
        <v/>
      </c>
      <c r="CY418" s="84" t="str">
        <f>IF(consulta_completa__11[[#This Row],[14 - Inst. Atuando no Local]]="","X","")</f>
        <v/>
      </c>
      <c r="CZ418" s="84">
        <f>IFERROR(FIND("OUTRA (S)",consulta_completa__11[[#This Row],[14 - Inst. Atuando no Local]]),0)</f>
        <v>0</v>
      </c>
      <c r="DA418" s="84" t="str">
        <f t="shared" si="213"/>
        <v/>
      </c>
      <c r="DB418" s="35" t="str">
        <f t="shared" si="214"/>
        <v>Sim</v>
      </c>
      <c r="DC418" s="35" t="str">
        <f t="shared" si="215"/>
        <v>Não</v>
      </c>
      <c r="DD418" s="35" t="str">
        <f t="shared" si="216"/>
        <v>Sim</v>
      </c>
      <c r="DE418" s="87" t="str">
        <f t="shared" si="187"/>
        <v>Federal</v>
      </c>
    </row>
    <row r="419" spans="1:109">
      <c r="A419" s="14">
        <v>202562175640</v>
      </c>
      <c r="B419" s="1">
        <v>45828</v>
      </c>
      <c r="C419" t="s">
        <v>109</v>
      </c>
      <c r="D419" t="s">
        <v>110</v>
      </c>
      <c r="E419" t="s">
        <v>111</v>
      </c>
      <c r="F419" t="s">
        <v>112</v>
      </c>
      <c r="G419" t="s">
        <v>311</v>
      </c>
      <c r="H419" t="s">
        <v>2013</v>
      </c>
      <c r="I419" t="s">
        <v>117</v>
      </c>
      <c r="J419" t="s">
        <v>113</v>
      </c>
      <c r="K419" t="s">
        <v>114</v>
      </c>
      <c r="L419" t="s">
        <v>114</v>
      </c>
      <c r="M419" t="s">
        <v>118</v>
      </c>
      <c r="N419" t="s">
        <v>119</v>
      </c>
      <c r="O419" t="s">
        <v>120</v>
      </c>
      <c r="P419" t="s">
        <v>200</v>
      </c>
      <c r="Q419" t="s">
        <v>143</v>
      </c>
      <c r="R419" t="s">
        <v>123</v>
      </c>
      <c r="S419" t="s">
        <v>124</v>
      </c>
      <c r="T419" t="s">
        <v>3917</v>
      </c>
      <c r="U419" t="s">
        <v>113</v>
      </c>
      <c r="V419" t="s">
        <v>3918</v>
      </c>
      <c r="Z419" t="s">
        <v>3919</v>
      </c>
      <c r="AA419" t="s">
        <v>113</v>
      </c>
      <c r="AB419" t="s">
        <v>1465</v>
      </c>
      <c r="AC419" t="s">
        <v>482</v>
      </c>
      <c r="AD419">
        <v>1</v>
      </c>
      <c r="AE419" t="s">
        <v>206</v>
      </c>
      <c r="AF419" t="s">
        <v>113</v>
      </c>
      <c r="AG419" t="s">
        <v>113</v>
      </c>
      <c r="AH419" t="s">
        <v>131</v>
      </c>
      <c r="AI419" t="s">
        <v>132</v>
      </c>
      <c r="AJ419" t="s">
        <v>131</v>
      </c>
      <c r="AK419" t="s">
        <v>3920</v>
      </c>
      <c r="AL419" t="s">
        <v>3921</v>
      </c>
      <c r="AM419" t="s">
        <v>485</v>
      </c>
      <c r="AN419" t="s">
        <v>3922</v>
      </c>
      <c r="AO419" t="s">
        <v>113</v>
      </c>
      <c r="AQ419" t="s">
        <v>486</v>
      </c>
      <c r="AR419" t="s">
        <v>113</v>
      </c>
      <c r="AS419" t="s">
        <v>113</v>
      </c>
      <c r="AT419" t="s">
        <v>3923</v>
      </c>
      <c r="AU419" t="s">
        <v>113</v>
      </c>
      <c r="AW419" t="s">
        <v>159</v>
      </c>
      <c r="AX419" s="82">
        <f>IFERROR(FIND("Óbitos/feridos",consulta_completa__11[[#This Row],[13 - Ocorrências/Ambientes Atingidos]]),0)</f>
        <v>0</v>
      </c>
      <c r="AY419" s="83" t="str">
        <f t="shared" si="188"/>
        <v/>
      </c>
      <c r="AZ419" s="82">
        <f>IFERROR(FIND("População afetada/evacuada",consulta_completa__11[[#This Row],[13 - Ocorrências/Ambientes Atingidos]]),0)</f>
        <v>0</v>
      </c>
      <c r="BA419" s="82" t="str">
        <f t="shared" si="189"/>
        <v/>
      </c>
      <c r="BB419" s="82">
        <f>IFERROR(FIND("Suspensão de abastecimento de água",consulta_completa__11[[#This Row],[13 - Ocorrências/Ambientes Atingidos]]),0)</f>
        <v>0</v>
      </c>
      <c r="BC419" s="83" t="str">
        <f t="shared" si="217"/>
        <v/>
      </c>
      <c r="BD419" s="82">
        <f>IFERROR(FIND("Rio/córrego",consulta_completa__11[[#This Row],[13 - Ocorrências/Ambientes Atingidos]]),0)</f>
        <v>0</v>
      </c>
      <c r="BE419" s="83" t="str">
        <f t="shared" si="190"/>
        <v/>
      </c>
      <c r="BF419" s="82">
        <f>IFERROR(FIND("Lago",consulta_completa__11[[#This Row],[13 - Ocorrências/Ambientes Atingidos]]),0)</f>
        <v>0</v>
      </c>
      <c r="BG419" s="83" t="str">
        <f t="shared" si="191"/>
        <v/>
      </c>
      <c r="BH419" s="82">
        <f>IFERROR(FIND("Mar",consulta_completa__11[[#This Row],[13 - Ocorrências/Ambientes Atingidos]]),0)</f>
        <v>1</v>
      </c>
      <c r="BI419" s="83" t="str">
        <f t="shared" si="192"/>
        <v>X</v>
      </c>
      <c r="BJ419" s="82">
        <f>IFERROR(FIND("Praia",consulta_completa__11[[#This Row],[13 - Ocorrências/Ambientes Atingidos]]),0)</f>
        <v>0</v>
      </c>
      <c r="BK419" s="83" t="str">
        <f t="shared" si="193"/>
        <v/>
      </c>
      <c r="BL419" s="82">
        <f>IFERROR(FIND("Solo",consulta_completa__11[[#This Row],[13 - Ocorrências/Ambientes Atingidos]]),0)</f>
        <v>0</v>
      </c>
      <c r="BM419" s="83" t="str">
        <f t="shared" si="194"/>
        <v/>
      </c>
      <c r="BN419" s="82">
        <f>IFERROR(FIND("Águas subterrâneas",consulta_completa__11[[#This Row],[13 - Ocorrências/Ambientes Atingidos]]),0)</f>
        <v>0</v>
      </c>
      <c r="BO419" s="83" t="str">
        <f t="shared" si="195"/>
        <v/>
      </c>
      <c r="BP419" s="82">
        <f>IFERROR(FIND("Atmosfera",consulta_completa__11[[#This Row],[13 - Ocorrências/Ambientes Atingidos]]),0)</f>
        <v>0</v>
      </c>
      <c r="BQ419" s="83" t="str">
        <f t="shared" si="196"/>
        <v/>
      </c>
      <c r="BR419" s="82">
        <f>IFERROR(FIND("Flora",consulta_completa__11[[#This Row],[13 - Ocorrências/Ambientes Atingidos]]),0)</f>
        <v>0</v>
      </c>
      <c r="BS419" s="83" t="str">
        <f t="shared" si="197"/>
        <v/>
      </c>
      <c r="BT419" s="82">
        <f>IFERROR(FIND("Fauna",consulta_completa__11[[#This Row],[13 - Ocorrências/Ambientes Atingidos]]),0)</f>
        <v>0</v>
      </c>
      <c r="BU419" s="83" t="str">
        <f t="shared" si="198"/>
        <v/>
      </c>
      <c r="BV419" s="82">
        <f>IFERROR(FIND("UC federal",consulta_completa__11[[#This Row],[13 - Ocorrências/Ambientes Atingidos]]),0)</f>
        <v>0</v>
      </c>
      <c r="BW419" s="83" t="str">
        <f t="shared" si="199"/>
        <v/>
      </c>
      <c r="BX419" s="82">
        <f>IFERROR(FIND("UC estadual/municipal",consulta_completa__11[[#This Row],[13 - Ocorrências/Ambientes Atingidos]]),0)</f>
        <v>0</v>
      </c>
      <c r="BY419" s="83" t="str">
        <f t="shared" si="200"/>
        <v/>
      </c>
      <c r="BZ419" s="82">
        <f>IFERROR(FIND("Outro(s)",consulta_completa__11[[#This Row],[13 - Ocorrências/Ambientes Atingidos]]),0)</f>
        <v>0</v>
      </c>
      <c r="CA419" s="83" t="str">
        <f t="shared" si="201"/>
        <v/>
      </c>
      <c r="CB419" s="82">
        <f>IFERROR(FIND("Sem dano",consulta_completa__11[[#This Row],[13 - Ocorrências/Ambientes Atingidos]]),0)</f>
        <v>0</v>
      </c>
      <c r="CC419" s="83" t="str">
        <f t="shared" si="202"/>
        <v/>
      </c>
      <c r="CD419" s="82" t="str">
        <f>IF(consulta_completa__11[[#This Row],[13 - Ocorrências/Ambientes Atingidos]]="","X","")</f>
        <v/>
      </c>
      <c r="CE419" s="84">
        <f>IFERROR(FIND("IBAMA",consulta_completa__11[[#This Row],[14 - Inst. Atuando no Local]]),0)</f>
        <v>0</v>
      </c>
      <c r="CF419" s="84" t="str">
        <f t="shared" si="203"/>
        <v/>
      </c>
      <c r="CG419" s="84">
        <f>IFERROR(FIND("OEMA",consulta_completa__11[[#This Row],[14 - Inst. Atuando no Local]]),0)</f>
        <v>0</v>
      </c>
      <c r="CH419" s="84" t="str">
        <f t="shared" si="204"/>
        <v/>
      </c>
      <c r="CI419" s="84">
        <f>IFERROR(FIND("DEFESA CIVIL",consulta_completa__11[[#This Row],[14 - Inst. Atuando no Local]]),0)</f>
        <v>0</v>
      </c>
      <c r="CJ419" s="84" t="str">
        <f t="shared" si="205"/>
        <v/>
      </c>
      <c r="CK419" s="84">
        <f>IFERROR(FIND("CORPO DE BOMBEIROS",consulta_completa__11[[#This Row],[14 - Inst. Atuando no Local]]),0)</f>
        <v>0</v>
      </c>
      <c r="CL419" s="84" t="str">
        <f t="shared" si="206"/>
        <v/>
      </c>
      <c r="CM419" s="84">
        <f>IFERROR(FIND("POLÍCIA RODOVIÁRIA",consulta_completa__11[[#This Row],[14 - Inst. Atuando no Local]]),0)</f>
        <v>0</v>
      </c>
      <c r="CN419" s="84" t="str">
        <f t="shared" si="207"/>
        <v/>
      </c>
      <c r="CO419" s="84">
        <f>IFERROR(FIND("POLÍCIA MILITAR",consulta_completa__11[[#This Row],[14 - Inst. Atuando no Local]]),0)</f>
        <v>0</v>
      </c>
      <c r="CP419" s="84" t="str">
        <f t="shared" si="208"/>
        <v/>
      </c>
      <c r="CQ419" s="84">
        <f>IFERROR(FIND("POLÍCIA CIVIL",consulta_completa__11[[#This Row],[14 - Inst. Atuando no Local]]),0)</f>
        <v>0</v>
      </c>
      <c r="CR419" s="84" t="str">
        <f t="shared" si="209"/>
        <v/>
      </c>
      <c r="CS419" s="84">
        <f>IFERROR(FIND("MARINHA DO BRASIL",consulta_completa__11[[#This Row],[14 - Inst. Atuando no Local]]),0)</f>
        <v>0</v>
      </c>
      <c r="CT419" s="84" t="str">
        <f t="shared" si="210"/>
        <v/>
      </c>
      <c r="CU419" s="84">
        <f>IFERROR(FIND("EMPRESA ESPECIALIZADA EM ATENDIMENTO",consulta_completa__11[[#This Row],[14 - Inst. Atuando no Local]]),0)</f>
        <v>0</v>
      </c>
      <c r="CV419" s="84" t="str">
        <f t="shared" si="211"/>
        <v/>
      </c>
      <c r="CW419" s="84">
        <f>IFERROR(FIND("IBAMA",consulta_completa__11[[#This Row],[14 - Inst. Atuando no Local]]),0)</f>
        <v>0</v>
      </c>
      <c r="CX419" s="84" t="str">
        <f t="shared" si="212"/>
        <v/>
      </c>
      <c r="CY419" s="84" t="str">
        <f>IF(consulta_completa__11[[#This Row],[14 - Inst. Atuando no Local]]="","X","")</f>
        <v/>
      </c>
      <c r="CZ419" s="84">
        <f>IFERROR(FIND("OUTRA (S)",consulta_completa__11[[#This Row],[14 - Inst. Atuando no Local]]),0)</f>
        <v>0</v>
      </c>
      <c r="DA419" s="84" t="str">
        <f t="shared" si="213"/>
        <v/>
      </c>
      <c r="DB419" s="35" t="str">
        <f t="shared" si="214"/>
        <v>Sim</v>
      </c>
      <c r="DC419" s="35" t="str">
        <f t="shared" si="215"/>
        <v>Não</v>
      </c>
      <c r="DD419" s="35" t="str">
        <f t="shared" si="216"/>
        <v>Sim</v>
      </c>
      <c r="DE419" s="87" t="str">
        <f t="shared" si="187"/>
        <v>Federal</v>
      </c>
    </row>
    <row r="420" spans="1:109">
      <c r="A420" s="14">
        <v>202562450443</v>
      </c>
      <c r="B420" s="1">
        <v>45828</v>
      </c>
      <c r="C420" t="s">
        <v>3924</v>
      </c>
      <c r="D420" t="s">
        <v>180</v>
      </c>
      <c r="E420" t="s">
        <v>286</v>
      </c>
      <c r="F420" t="s">
        <v>112</v>
      </c>
      <c r="G420" t="s">
        <v>646</v>
      </c>
      <c r="H420" t="s">
        <v>113</v>
      </c>
      <c r="I420" t="s">
        <v>113</v>
      </c>
      <c r="J420" t="s">
        <v>3925</v>
      </c>
      <c r="K420" t="s">
        <v>113</v>
      </c>
      <c r="L420" t="s">
        <v>113</v>
      </c>
      <c r="M420" t="s">
        <v>629</v>
      </c>
      <c r="N420" t="s">
        <v>2139</v>
      </c>
      <c r="O420" t="s">
        <v>185</v>
      </c>
      <c r="P420" t="s">
        <v>200</v>
      </c>
      <c r="Q420" t="s">
        <v>167</v>
      </c>
      <c r="R420" t="s">
        <v>123</v>
      </c>
      <c r="S420" t="s">
        <v>113</v>
      </c>
      <c r="T420" t="s">
        <v>3926</v>
      </c>
      <c r="U420" t="s">
        <v>631</v>
      </c>
      <c r="V420" t="s">
        <v>3927</v>
      </c>
      <c r="Z420" t="s">
        <v>633</v>
      </c>
      <c r="AA420" t="s">
        <v>113</v>
      </c>
      <c r="AB420" t="s">
        <v>113</v>
      </c>
      <c r="AC420" t="s">
        <v>113</v>
      </c>
      <c r="AE420" t="s">
        <v>3928</v>
      </c>
      <c r="AF420" t="s">
        <v>113</v>
      </c>
      <c r="AG420" t="s">
        <v>113</v>
      </c>
      <c r="AH420" t="s">
        <v>113</v>
      </c>
      <c r="AI420" t="s">
        <v>132</v>
      </c>
      <c r="AJ420" t="s">
        <v>132</v>
      </c>
      <c r="AK420" t="s">
        <v>113</v>
      </c>
      <c r="AL420" t="s">
        <v>3929</v>
      </c>
      <c r="AM420" t="s">
        <v>153</v>
      </c>
      <c r="AN420" t="s">
        <v>154</v>
      </c>
      <c r="AO420" t="s">
        <v>155</v>
      </c>
      <c r="AP420">
        <v>6133161070</v>
      </c>
      <c r="AQ420" t="s">
        <v>156</v>
      </c>
      <c r="AR420" t="s">
        <v>113</v>
      </c>
      <c r="AS420" t="s">
        <v>113</v>
      </c>
      <c r="AT420" t="s">
        <v>113</v>
      </c>
      <c r="AU420" t="s">
        <v>113</v>
      </c>
      <c r="AW420" t="s">
        <v>113</v>
      </c>
      <c r="AX420" s="82">
        <f>IFERROR(FIND("Óbitos/feridos",consulta_completa__11[[#This Row],[13 - Ocorrências/Ambientes Atingidos]]),0)</f>
        <v>0</v>
      </c>
      <c r="AY420" s="83" t="str">
        <f t="shared" si="188"/>
        <v/>
      </c>
      <c r="AZ420" s="82">
        <f>IFERROR(FIND("População afetada/evacuada",consulta_completa__11[[#This Row],[13 - Ocorrências/Ambientes Atingidos]]),0)</f>
        <v>0</v>
      </c>
      <c r="BA420" s="82" t="str">
        <f t="shared" si="189"/>
        <v/>
      </c>
      <c r="BB420" s="82">
        <f>IFERROR(FIND("Suspensão de abastecimento de água",consulta_completa__11[[#This Row],[13 - Ocorrências/Ambientes Atingidos]]),0)</f>
        <v>0</v>
      </c>
      <c r="BC420" s="83" t="str">
        <f t="shared" si="217"/>
        <v/>
      </c>
      <c r="BD420" s="82">
        <f>IFERROR(FIND("Rio/córrego",consulta_completa__11[[#This Row],[13 - Ocorrências/Ambientes Atingidos]]),0)</f>
        <v>0</v>
      </c>
      <c r="BE420" s="83" t="str">
        <f t="shared" si="190"/>
        <v/>
      </c>
      <c r="BF420" s="82">
        <f>IFERROR(FIND("Lago",consulta_completa__11[[#This Row],[13 - Ocorrências/Ambientes Atingidos]]),0)</f>
        <v>0</v>
      </c>
      <c r="BG420" s="83" t="str">
        <f t="shared" si="191"/>
        <v/>
      </c>
      <c r="BH420" s="82">
        <f>IFERROR(FIND("Mar",consulta_completa__11[[#This Row],[13 - Ocorrências/Ambientes Atingidos]]),0)</f>
        <v>0</v>
      </c>
      <c r="BI420" s="83" t="str">
        <f t="shared" si="192"/>
        <v/>
      </c>
      <c r="BJ420" s="82">
        <f>IFERROR(FIND("Praia",consulta_completa__11[[#This Row],[13 - Ocorrências/Ambientes Atingidos]]),0)</f>
        <v>0</v>
      </c>
      <c r="BK420" s="83" t="str">
        <f t="shared" si="193"/>
        <v/>
      </c>
      <c r="BL420" s="82">
        <f>IFERROR(FIND("Solo",consulta_completa__11[[#This Row],[13 - Ocorrências/Ambientes Atingidos]]),0)</f>
        <v>1</v>
      </c>
      <c r="BM420" s="83" t="str">
        <f t="shared" si="194"/>
        <v>X</v>
      </c>
      <c r="BN420" s="82">
        <f>IFERROR(FIND("Águas subterrâneas",consulta_completa__11[[#This Row],[13 - Ocorrências/Ambientes Atingidos]]),0)</f>
        <v>0</v>
      </c>
      <c r="BO420" s="83" t="str">
        <f t="shared" si="195"/>
        <v/>
      </c>
      <c r="BP420" s="82">
        <f>IFERROR(FIND("Atmosfera",consulta_completa__11[[#This Row],[13 - Ocorrências/Ambientes Atingidos]]),0)</f>
        <v>0</v>
      </c>
      <c r="BQ420" s="83" t="str">
        <f t="shared" si="196"/>
        <v/>
      </c>
      <c r="BR420" s="82">
        <f>IFERROR(FIND("Flora",consulta_completa__11[[#This Row],[13 - Ocorrências/Ambientes Atingidos]]),0)</f>
        <v>7</v>
      </c>
      <c r="BS420" s="83" t="str">
        <f t="shared" si="197"/>
        <v>X</v>
      </c>
      <c r="BT420" s="82">
        <f>IFERROR(FIND("Fauna",consulta_completa__11[[#This Row],[13 - Ocorrências/Ambientes Atingidos]]),0)</f>
        <v>0</v>
      </c>
      <c r="BU420" s="83" t="str">
        <f t="shared" si="198"/>
        <v/>
      </c>
      <c r="BV420" s="82">
        <f>IFERROR(FIND("UC federal",consulta_completa__11[[#This Row],[13 - Ocorrências/Ambientes Atingidos]]),0)</f>
        <v>0</v>
      </c>
      <c r="BW420" s="83" t="str">
        <f t="shared" si="199"/>
        <v/>
      </c>
      <c r="BX420" s="82">
        <f>IFERROR(FIND("UC estadual/municipal",consulta_completa__11[[#This Row],[13 - Ocorrências/Ambientes Atingidos]]),0)</f>
        <v>0</v>
      </c>
      <c r="BY420" s="83" t="str">
        <f t="shared" si="200"/>
        <v/>
      </c>
      <c r="BZ420" s="82">
        <f>IFERROR(FIND("Outro(s)",consulta_completa__11[[#This Row],[13 - Ocorrências/Ambientes Atingidos]]),0)</f>
        <v>0</v>
      </c>
      <c r="CA420" s="83" t="str">
        <f t="shared" si="201"/>
        <v/>
      </c>
      <c r="CB420" s="82">
        <f>IFERROR(FIND("Sem dano",consulta_completa__11[[#This Row],[13 - Ocorrências/Ambientes Atingidos]]),0)</f>
        <v>0</v>
      </c>
      <c r="CC420" s="83" t="str">
        <f t="shared" si="202"/>
        <v/>
      </c>
      <c r="CD420" s="82" t="str">
        <f>IF(consulta_completa__11[[#This Row],[13 - Ocorrências/Ambientes Atingidos]]="","X","")</f>
        <v/>
      </c>
      <c r="CE420" s="84">
        <f>IFERROR(FIND("IBAMA",consulta_completa__11[[#This Row],[14 - Inst. Atuando no Local]]),0)</f>
        <v>0</v>
      </c>
      <c r="CF420" s="84" t="str">
        <f t="shared" si="203"/>
        <v/>
      </c>
      <c r="CG420" s="84">
        <f>IFERROR(FIND("OEMA",consulta_completa__11[[#This Row],[14 - Inst. Atuando no Local]]),0)</f>
        <v>0</v>
      </c>
      <c r="CH420" s="84" t="str">
        <f t="shared" si="204"/>
        <v/>
      </c>
      <c r="CI420" s="84">
        <f>IFERROR(FIND("DEFESA CIVIL",consulta_completa__11[[#This Row],[14 - Inst. Atuando no Local]]),0)</f>
        <v>0</v>
      </c>
      <c r="CJ420" s="84" t="str">
        <f t="shared" si="205"/>
        <v/>
      </c>
      <c r="CK420" s="84">
        <f>IFERROR(FIND("CORPO DE BOMBEIROS",consulta_completa__11[[#This Row],[14 - Inst. Atuando no Local]]),0)</f>
        <v>0</v>
      </c>
      <c r="CL420" s="84" t="str">
        <f t="shared" si="206"/>
        <v/>
      </c>
      <c r="CM420" s="84">
        <f>IFERROR(FIND("POLÍCIA RODOVIÁRIA",consulta_completa__11[[#This Row],[14 - Inst. Atuando no Local]]),0)</f>
        <v>0</v>
      </c>
      <c r="CN420" s="84" t="str">
        <f t="shared" si="207"/>
        <v/>
      </c>
      <c r="CO420" s="84">
        <f>IFERROR(FIND("POLÍCIA MILITAR",consulta_completa__11[[#This Row],[14 - Inst. Atuando no Local]]),0)</f>
        <v>0</v>
      </c>
      <c r="CP420" s="84" t="str">
        <f t="shared" si="208"/>
        <v/>
      </c>
      <c r="CQ420" s="84">
        <f>IFERROR(FIND("POLÍCIA CIVIL",consulta_completa__11[[#This Row],[14 - Inst. Atuando no Local]]),0)</f>
        <v>0</v>
      </c>
      <c r="CR420" s="84" t="str">
        <f t="shared" si="209"/>
        <v/>
      </c>
      <c r="CS420" s="84">
        <f>IFERROR(FIND("MARINHA DO BRASIL",consulta_completa__11[[#This Row],[14 - Inst. Atuando no Local]]),0)</f>
        <v>0</v>
      </c>
      <c r="CT420" s="84" t="str">
        <f t="shared" si="210"/>
        <v/>
      </c>
      <c r="CU420" s="84">
        <f>IFERROR(FIND("EMPRESA ESPECIALIZADA EM ATENDIMENTO",consulta_completa__11[[#This Row],[14 - Inst. Atuando no Local]]),0)</f>
        <v>0</v>
      </c>
      <c r="CV420" s="84" t="str">
        <f t="shared" si="211"/>
        <v/>
      </c>
      <c r="CW420" s="84">
        <f>IFERROR(FIND("IBAMA",consulta_completa__11[[#This Row],[14 - Inst. Atuando no Local]]),0)</f>
        <v>0</v>
      </c>
      <c r="CX420" s="84" t="str">
        <f t="shared" si="212"/>
        <v/>
      </c>
      <c r="CY420" s="84" t="str">
        <f>IF(consulta_completa__11[[#This Row],[14 - Inst. Atuando no Local]]="","X","")</f>
        <v/>
      </c>
      <c r="CZ420" s="84">
        <f>IFERROR(FIND("OUTRA (S)",consulta_completa__11[[#This Row],[14 - Inst. Atuando no Local]]),0)</f>
        <v>0</v>
      </c>
      <c r="DA420" s="84" t="str">
        <f t="shared" si="213"/>
        <v/>
      </c>
      <c r="DB420" s="35" t="str">
        <f t="shared" si="214"/>
        <v>Sim</v>
      </c>
      <c r="DC420" s="35" t="str">
        <f t="shared" si="215"/>
        <v>Não</v>
      </c>
      <c r="DD420" s="35" t="str">
        <f t="shared" si="216"/>
        <v>Sim</v>
      </c>
      <c r="DE420" s="87" t="str">
        <f t="shared" si="187"/>
        <v>Sem informação</v>
      </c>
    </row>
    <row r="421" spans="1:109">
      <c r="A421" s="14">
        <v>202562164843</v>
      </c>
      <c r="B421" s="1">
        <v>45829</v>
      </c>
      <c r="C421" t="s">
        <v>109</v>
      </c>
      <c r="D421" t="s">
        <v>110</v>
      </c>
      <c r="E421" t="s">
        <v>139</v>
      </c>
      <c r="F421" t="s">
        <v>112</v>
      </c>
      <c r="G421" t="s">
        <v>311</v>
      </c>
      <c r="H421" t="s">
        <v>2013</v>
      </c>
      <c r="I421" t="s">
        <v>117</v>
      </c>
      <c r="J421" t="s">
        <v>113</v>
      </c>
      <c r="K421" t="s">
        <v>114</v>
      </c>
      <c r="L421" t="s">
        <v>114</v>
      </c>
      <c r="M421" t="s">
        <v>118</v>
      </c>
      <c r="N421" t="s">
        <v>119</v>
      </c>
      <c r="O421" t="s">
        <v>239</v>
      </c>
      <c r="P421" t="s">
        <v>229</v>
      </c>
      <c r="Q421" t="s">
        <v>143</v>
      </c>
      <c r="R421" t="s">
        <v>123</v>
      </c>
      <c r="S421" t="s">
        <v>201</v>
      </c>
      <c r="T421" t="s">
        <v>3930</v>
      </c>
      <c r="U421" t="s">
        <v>3931</v>
      </c>
      <c r="V421" t="s">
        <v>3932</v>
      </c>
      <c r="Z421" t="s">
        <v>3933</v>
      </c>
      <c r="AA421" t="s">
        <v>113</v>
      </c>
      <c r="AB421" t="s">
        <v>1465</v>
      </c>
      <c r="AC421" t="s">
        <v>207</v>
      </c>
      <c r="AD421">
        <v>1</v>
      </c>
      <c r="AE421" t="s">
        <v>603</v>
      </c>
      <c r="AF421" t="s">
        <v>113</v>
      </c>
      <c r="AG421" t="s">
        <v>113</v>
      </c>
      <c r="AH421" t="s">
        <v>131</v>
      </c>
      <c r="AI421" t="s">
        <v>132</v>
      </c>
      <c r="AJ421" t="s">
        <v>131</v>
      </c>
      <c r="AK421" t="s">
        <v>3934</v>
      </c>
      <c r="AL421" t="s">
        <v>1747</v>
      </c>
      <c r="AM421" t="s">
        <v>210</v>
      </c>
      <c r="AN421" t="s">
        <v>113</v>
      </c>
      <c r="AO421" t="s">
        <v>113</v>
      </c>
      <c r="AQ421" t="s">
        <v>211</v>
      </c>
      <c r="AR421" t="s">
        <v>113</v>
      </c>
      <c r="AS421" t="s">
        <v>113</v>
      </c>
      <c r="AT421" t="s">
        <v>3935</v>
      </c>
      <c r="AU421" t="s">
        <v>113</v>
      </c>
      <c r="AW421" t="s">
        <v>159</v>
      </c>
      <c r="AX421" s="82">
        <f>IFERROR(FIND("Óbitos/feridos",consulta_completa__11[[#This Row],[13 - Ocorrências/Ambientes Atingidos]]),0)</f>
        <v>0</v>
      </c>
      <c r="AY421" s="83" t="str">
        <f t="shared" si="188"/>
        <v/>
      </c>
      <c r="AZ421" s="82">
        <f>IFERROR(FIND("População afetada/evacuada",consulta_completa__11[[#This Row],[13 - Ocorrências/Ambientes Atingidos]]),0)</f>
        <v>0</v>
      </c>
      <c r="BA421" s="82" t="str">
        <f t="shared" si="189"/>
        <v/>
      </c>
      <c r="BB421" s="82">
        <f>IFERROR(FIND("Suspensão de abastecimento de água",consulta_completa__11[[#This Row],[13 - Ocorrências/Ambientes Atingidos]]),0)</f>
        <v>0</v>
      </c>
      <c r="BC421" s="83" t="str">
        <f t="shared" si="217"/>
        <v/>
      </c>
      <c r="BD421" s="82">
        <f>IFERROR(FIND("Rio/córrego",consulta_completa__11[[#This Row],[13 - Ocorrências/Ambientes Atingidos]]),0)</f>
        <v>0</v>
      </c>
      <c r="BE421" s="83" t="str">
        <f t="shared" si="190"/>
        <v/>
      </c>
      <c r="BF421" s="82">
        <f>IFERROR(FIND("Lago",consulta_completa__11[[#This Row],[13 - Ocorrências/Ambientes Atingidos]]),0)</f>
        <v>0</v>
      </c>
      <c r="BG421" s="83" t="str">
        <f t="shared" si="191"/>
        <v/>
      </c>
      <c r="BH421" s="82">
        <f>IFERROR(FIND("Mar",consulta_completa__11[[#This Row],[13 - Ocorrências/Ambientes Atingidos]]),0)</f>
        <v>1</v>
      </c>
      <c r="BI421" s="83" t="str">
        <f t="shared" si="192"/>
        <v>X</v>
      </c>
      <c r="BJ421" s="82">
        <f>IFERROR(FIND("Praia",consulta_completa__11[[#This Row],[13 - Ocorrências/Ambientes Atingidos]]),0)</f>
        <v>0</v>
      </c>
      <c r="BK421" s="83" t="str">
        <f t="shared" si="193"/>
        <v/>
      </c>
      <c r="BL421" s="82">
        <f>IFERROR(FIND("Solo",consulta_completa__11[[#This Row],[13 - Ocorrências/Ambientes Atingidos]]),0)</f>
        <v>0</v>
      </c>
      <c r="BM421" s="83" t="str">
        <f t="shared" si="194"/>
        <v/>
      </c>
      <c r="BN421" s="82">
        <f>IFERROR(FIND("Águas subterrâneas",consulta_completa__11[[#This Row],[13 - Ocorrências/Ambientes Atingidos]]),0)</f>
        <v>0</v>
      </c>
      <c r="BO421" s="83" t="str">
        <f t="shared" si="195"/>
        <v/>
      </c>
      <c r="BP421" s="82">
        <f>IFERROR(FIND("Atmosfera",consulta_completa__11[[#This Row],[13 - Ocorrências/Ambientes Atingidos]]),0)</f>
        <v>0</v>
      </c>
      <c r="BQ421" s="83" t="str">
        <f t="shared" si="196"/>
        <v/>
      </c>
      <c r="BR421" s="82">
        <f>IFERROR(FIND("Flora",consulta_completa__11[[#This Row],[13 - Ocorrências/Ambientes Atingidos]]),0)</f>
        <v>0</v>
      </c>
      <c r="BS421" s="83" t="str">
        <f t="shared" si="197"/>
        <v/>
      </c>
      <c r="BT421" s="82">
        <f>IFERROR(FIND("Fauna",consulta_completa__11[[#This Row],[13 - Ocorrências/Ambientes Atingidos]]),0)</f>
        <v>0</v>
      </c>
      <c r="BU421" s="83" t="str">
        <f t="shared" si="198"/>
        <v/>
      </c>
      <c r="BV421" s="82">
        <f>IFERROR(FIND("UC federal",consulta_completa__11[[#This Row],[13 - Ocorrências/Ambientes Atingidos]]),0)</f>
        <v>0</v>
      </c>
      <c r="BW421" s="83" t="str">
        <f t="shared" si="199"/>
        <v/>
      </c>
      <c r="BX421" s="82">
        <f>IFERROR(FIND("UC estadual/municipal",consulta_completa__11[[#This Row],[13 - Ocorrências/Ambientes Atingidos]]),0)</f>
        <v>0</v>
      </c>
      <c r="BY421" s="83" t="str">
        <f t="shared" si="200"/>
        <v/>
      </c>
      <c r="BZ421" s="82">
        <f>IFERROR(FIND("Outro(s)",consulta_completa__11[[#This Row],[13 - Ocorrências/Ambientes Atingidos]]),0)</f>
        <v>0</v>
      </c>
      <c r="CA421" s="83" t="str">
        <f t="shared" si="201"/>
        <v/>
      </c>
      <c r="CB421" s="82">
        <f>IFERROR(FIND("Sem dano",consulta_completa__11[[#This Row],[13 - Ocorrências/Ambientes Atingidos]]),0)</f>
        <v>0</v>
      </c>
      <c r="CC421" s="83" t="str">
        <f t="shared" si="202"/>
        <v/>
      </c>
      <c r="CD421" s="82" t="str">
        <f>IF(consulta_completa__11[[#This Row],[13 - Ocorrências/Ambientes Atingidos]]="","X","")</f>
        <v/>
      </c>
      <c r="CE421" s="84">
        <f>IFERROR(FIND("IBAMA",consulta_completa__11[[#This Row],[14 - Inst. Atuando no Local]]),0)</f>
        <v>0</v>
      </c>
      <c r="CF421" s="84" t="str">
        <f t="shared" si="203"/>
        <v/>
      </c>
      <c r="CG421" s="84">
        <f>IFERROR(FIND("OEMA",consulta_completa__11[[#This Row],[14 - Inst. Atuando no Local]]),0)</f>
        <v>0</v>
      </c>
      <c r="CH421" s="84" t="str">
        <f t="shared" si="204"/>
        <v/>
      </c>
      <c r="CI421" s="84">
        <f>IFERROR(FIND("DEFESA CIVIL",consulta_completa__11[[#This Row],[14 - Inst. Atuando no Local]]),0)</f>
        <v>0</v>
      </c>
      <c r="CJ421" s="84" t="str">
        <f t="shared" si="205"/>
        <v/>
      </c>
      <c r="CK421" s="84">
        <f>IFERROR(FIND("CORPO DE BOMBEIROS",consulta_completa__11[[#This Row],[14 - Inst. Atuando no Local]]),0)</f>
        <v>0</v>
      </c>
      <c r="CL421" s="84" t="str">
        <f t="shared" si="206"/>
        <v/>
      </c>
      <c r="CM421" s="84">
        <f>IFERROR(FIND("POLÍCIA RODOVIÁRIA",consulta_completa__11[[#This Row],[14 - Inst. Atuando no Local]]),0)</f>
        <v>0</v>
      </c>
      <c r="CN421" s="84" t="str">
        <f t="shared" si="207"/>
        <v/>
      </c>
      <c r="CO421" s="84">
        <f>IFERROR(FIND("POLÍCIA MILITAR",consulta_completa__11[[#This Row],[14 - Inst. Atuando no Local]]),0)</f>
        <v>0</v>
      </c>
      <c r="CP421" s="84" t="str">
        <f t="shared" si="208"/>
        <v/>
      </c>
      <c r="CQ421" s="84">
        <f>IFERROR(FIND("POLÍCIA CIVIL",consulta_completa__11[[#This Row],[14 - Inst. Atuando no Local]]),0)</f>
        <v>0</v>
      </c>
      <c r="CR421" s="84" t="str">
        <f t="shared" si="209"/>
        <v/>
      </c>
      <c r="CS421" s="84">
        <f>IFERROR(FIND("MARINHA DO BRASIL",consulta_completa__11[[#This Row],[14 - Inst. Atuando no Local]]),0)</f>
        <v>0</v>
      </c>
      <c r="CT421" s="84" t="str">
        <f t="shared" si="210"/>
        <v/>
      </c>
      <c r="CU421" s="84">
        <f>IFERROR(FIND("EMPRESA ESPECIALIZADA EM ATENDIMENTO",consulta_completa__11[[#This Row],[14 - Inst. Atuando no Local]]),0)</f>
        <v>0</v>
      </c>
      <c r="CV421" s="84" t="str">
        <f t="shared" si="211"/>
        <v/>
      </c>
      <c r="CW421" s="84">
        <f>IFERROR(FIND("IBAMA",consulta_completa__11[[#This Row],[14 - Inst. Atuando no Local]]),0)</f>
        <v>0</v>
      </c>
      <c r="CX421" s="84" t="str">
        <f t="shared" si="212"/>
        <v/>
      </c>
      <c r="CY421" s="84" t="str">
        <f>IF(consulta_completa__11[[#This Row],[14 - Inst. Atuando no Local]]="","X","")</f>
        <v/>
      </c>
      <c r="CZ421" s="84">
        <f>IFERROR(FIND("OUTRA (S)",consulta_completa__11[[#This Row],[14 - Inst. Atuando no Local]]),0)</f>
        <v>0</v>
      </c>
      <c r="DA421" s="84" t="str">
        <f t="shared" si="213"/>
        <v/>
      </c>
      <c r="DB421" s="35" t="str">
        <f t="shared" si="214"/>
        <v>Sim</v>
      </c>
      <c r="DC421" s="35" t="str">
        <f t="shared" si="215"/>
        <v>Não</v>
      </c>
      <c r="DD421" s="35" t="str">
        <f t="shared" si="216"/>
        <v>Sim</v>
      </c>
      <c r="DE421" s="87" t="str">
        <f t="shared" si="187"/>
        <v>Federal</v>
      </c>
    </row>
    <row r="422" spans="1:109">
      <c r="A422" s="14">
        <v>202562261242</v>
      </c>
      <c r="B422" s="1">
        <v>45829</v>
      </c>
      <c r="C422" t="s">
        <v>2745</v>
      </c>
      <c r="D422" t="s">
        <v>746</v>
      </c>
      <c r="E422" t="s">
        <v>452</v>
      </c>
      <c r="F422" t="s">
        <v>112</v>
      </c>
      <c r="G422" t="s">
        <v>113</v>
      </c>
      <c r="H422" t="s">
        <v>114</v>
      </c>
      <c r="I422" t="s">
        <v>114</v>
      </c>
      <c r="J422" t="s">
        <v>3483</v>
      </c>
      <c r="K422" t="s">
        <v>2373</v>
      </c>
      <c r="L422" t="s">
        <v>117</v>
      </c>
      <c r="M422" t="s">
        <v>118</v>
      </c>
      <c r="N422" t="s">
        <v>119</v>
      </c>
      <c r="O422" t="s">
        <v>239</v>
      </c>
      <c r="P422" t="s">
        <v>229</v>
      </c>
      <c r="Q422" t="s">
        <v>143</v>
      </c>
      <c r="R422" t="s">
        <v>123</v>
      </c>
      <c r="S422" t="s">
        <v>113</v>
      </c>
      <c r="T422" t="s">
        <v>3936</v>
      </c>
      <c r="U422" t="s">
        <v>3937</v>
      </c>
      <c r="V422" t="s">
        <v>3938</v>
      </c>
      <c r="Z422" t="s">
        <v>409</v>
      </c>
      <c r="AA422" t="s">
        <v>113</v>
      </c>
      <c r="AB422" t="s">
        <v>1465</v>
      </c>
      <c r="AC422" t="s">
        <v>262</v>
      </c>
      <c r="AD422">
        <v>1</v>
      </c>
      <c r="AE422" t="s">
        <v>603</v>
      </c>
      <c r="AF422" t="s">
        <v>113</v>
      </c>
      <c r="AG422" t="s">
        <v>113</v>
      </c>
      <c r="AH422" t="s">
        <v>131</v>
      </c>
      <c r="AI422" t="s">
        <v>132</v>
      </c>
      <c r="AJ422" t="s">
        <v>131</v>
      </c>
      <c r="AK422" t="s">
        <v>3939</v>
      </c>
      <c r="AL422" t="s">
        <v>3940</v>
      </c>
      <c r="AM422" t="s">
        <v>210</v>
      </c>
      <c r="AN422" t="s">
        <v>113</v>
      </c>
      <c r="AO422" t="s">
        <v>113</v>
      </c>
      <c r="AQ422" t="s">
        <v>211</v>
      </c>
      <c r="AR422" t="s">
        <v>113</v>
      </c>
      <c r="AS422" t="s">
        <v>113</v>
      </c>
      <c r="AT422" t="s">
        <v>113</v>
      </c>
      <c r="AU422" t="s">
        <v>113</v>
      </c>
      <c r="AW422" t="s">
        <v>113</v>
      </c>
      <c r="AX422" s="82">
        <f>IFERROR(FIND("Óbitos/feridos",consulta_completa__11[[#This Row],[13 - Ocorrências/Ambientes Atingidos]]),0)</f>
        <v>0</v>
      </c>
      <c r="AY422" s="83" t="str">
        <f t="shared" si="188"/>
        <v/>
      </c>
      <c r="AZ422" s="82">
        <f>IFERROR(FIND("População afetada/evacuada",consulta_completa__11[[#This Row],[13 - Ocorrências/Ambientes Atingidos]]),0)</f>
        <v>0</v>
      </c>
      <c r="BA422" s="82" t="str">
        <f t="shared" si="189"/>
        <v/>
      </c>
      <c r="BB422" s="82">
        <f>IFERROR(FIND("Suspensão de abastecimento de água",consulta_completa__11[[#This Row],[13 - Ocorrências/Ambientes Atingidos]]),0)</f>
        <v>0</v>
      </c>
      <c r="BC422" s="83" t="str">
        <f t="shared" si="217"/>
        <v/>
      </c>
      <c r="BD422" s="82">
        <f>IFERROR(FIND("Rio/córrego",consulta_completa__11[[#This Row],[13 - Ocorrências/Ambientes Atingidos]]),0)</f>
        <v>0</v>
      </c>
      <c r="BE422" s="83" t="str">
        <f t="shared" si="190"/>
        <v/>
      </c>
      <c r="BF422" s="82">
        <f>IFERROR(FIND("Lago",consulta_completa__11[[#This Row],[13 - Ocorrências/Ambientes Atingidos]]),0)</f>
        <v>0</v>
      </c>
      <c r="BG422" s="83" t="str">
        <f t="shared" si="191"/>
        <v/>
      </c>
      <c r="BH422" s="82">
        <f>IFERROR(FIND("Mar",consulta_completa__11[[#This Row],[13 - Ocorrências/Ambientes Atingidos]]),0)</f>
        <v>1</v>
      </c>
      <c r="BI422" s="83" t="str">
        <f t="shared" si="192"/>
        <v>X</v>
      </c>
      <c r="BJ422" s="82">
        <f>IFERROR(FIND("Praia",consulta_completa__11[[#This Row],[13 - Ocorrências/Ambientes Atingidos]]),0)</f>
        <v>0</v>
      </c>
      <c r="BK422" s="83" t="str">
        <f t="shared" si="193"/>
        <v/>
      </c>
      <c r="BL422" s="82">
        <f>IFERROR(FIND("Solo",consulta_completa__11[[#This Row],[13 - Ocorrências/Ambientes Atingidos]]),0)</f>
        <v>0</v>
      </c>
      <c r="BM422" s="83" t="str">
        <f t="shared" si="194"/>
        <v/>
      </c>
      <c r="BN422" s="82">
        <f>IFERROR(FIND("Águas subterrâneas",consulta_completa__11[[#This Row],[13 - Ocorrências/Ambientes Atingidos]]),0)</f>
        <v>0</v>
      </c>
      <c r="BO422" s="83" t="str">
        <f t="shared" si="195"/>
        <v/>
      </c>
      <c r="BP422" s="82">
        <f>IFERROR(FIND("Atmosfera",consulta_completa__11[[#This Row],[13 - Ocorrências/Ambientes Atingidos]]),0)</f>
        <v>0</v>
      </c>
      <c r="BQ422" s="83" t="str">
        <f t="shared" si="196"/>
        <v/>
      </c>
      <c r="BR422" s="82">
        <f>IFERROR(FIND("Flora",consulta_completa__11[[#This Row],[13 - Ocorrências/Ambientes Atingidos]]),0)</f>
        <v>0</v>
      </c>
      <c r="BS422" s="83" t="str">
        <f t="shared" si="197"/>
        <v/>
      </c>
      <c r="BT422" s="82">
        <f>IFERROR(FIND("Fauna",consulta_completa__11[[#This Row],[13 - Ocorrências/Ambientes Atingidos]]),0)</f>
        <v>0</v>
      </c>
      <c r="BU422" s="83" t="str">
        <f t="shared" si="198"/>
        <v/>
      </c>
      <c r="BV422" s="82">
        <f>IFERROR(FIND("UC federal",consulta_completa__11[[#This Row],[13 - Ocorrências/Ambientes Atingidos]]),0)</f>
        <v>0</v>
      </c>
      <c r="BW422" s="83" t="str">
        <f t="shared" si="199"/>
        <v/>
      </c>
      <c r="BX422" s="82">
        <f>IFERROR(FIND("UC estadual/municipal",consulta_completa__11[[#This Row],[13 - Ocorrências/Ambientes Atingidos]]),0)</f>
        <v>0</v>
      </c>
      <c r="BY422" s="83" t="str">
        <f t="shared" si="200"/>
        <v/>
      </c>
      <c r="BZ422" s="82">
        <f>IFERROR(FIND("Outro(s)",consulta_completa__11[[#This Row],[13 - Ocorrências/Ambientes Atingidos]]),0)</f>
        <v>0</v>
      </c>
      <c r="CA422" s="83" t="str">
        <f t="shared" si="201"/>
        <v/>
      </c>
      <c r="CB422" s="82">
        <f>IFERROR(FIND("Sem dano",consulta_completa__11[[#This Row],[13 - Ocorrências/Ambientes Atingidos]]),0)</f>
        <v>0</v>
      </c>
      <c r="CC422" s="83" t="str">
        <f t="shared" si="202"/>
        <v/>
      </c>
      <c r="CD422" s="82" t="str">
        <f>IF(consulta_completa__11[[#This Row],[13 - Ocorrências/Ambientes Atingidos]]="","X","")</f>
        <v/>
      </c>
      <c r="CE422" s="84">
        <f>IFERROR(FIND("IBAMA",consulta_completa__11[[#This Row],[14 - Inst. Atuando no Local]]),0)</f>
        <v>0</v>
      </c>
      <c r="CF422" s="84" t="str">
        <f t="shared" si="203"/>
        <v/>
      </c>
      <c r="CG422" s="84">
        <f>IFERROR(FIND("OEMA",consulta_completa__11[[#This Row],[14 - Inst. Atuando no Local]]),0)</f>
        <v>0</v>
      </c>
      <c r="CH422" s="84" t="str">
        <f t="shared" si="204"/>
        <v/>
      </c>
      <c r="CI422" s="84">
        <f>IFERROR(FIND("DEFESA CIVIL",consulta_completa__11[[#This Row],[14 - Inst. Atuando no Local]]),0)</f>
        <v>0</v>
      </c>
      <c r="CJ422" s="84" t="str">
        <f t="shared" si="205"/>
        <v/>
      </c>
      <c r="CK422" s="84">
        <f>IFERROR(FIND("CORPO DE BOMBEIROS",consulta_completa__11[[#This Row],[14 - Inst. Atuando no Local]]),0)</f>
        <v>0</v>
      </c>
      <c r="CL422" s="84" t="str">
        <f t="shared" si="206"/>
        <v/>
      </c>
      <c r="CM422" s="84">
        <f>IFERROR(FIND("POLÍCIA RODOVIÁRIA",consulta_completa__11[[#This Row],[14 - Inst. Atuando no Local]]),0)</f>
        <v>0</v>
      </c>
      <c r="CN422" s="84" t="str">
        <f t="shared" si="207"/>
        <v/>
      </c>
      <c r="CO422" s="84">
        <f>IFERROR(FIND("POLÍCIA MILITAR",consulta_completa__11[[#This Row],[14 - Inst. Atuando no Local]]),0)</f>
        <v>0</v>
      </c>
      <c r="CP422" s="84" t="str">
        <f t="shared" si="208"/>
        <v/>
      </c>
      <c r="CQ422" s="84">
        <f>IFERROR(FIND("POLÍCIA CIVIL",consulta_completa__11[[#This Row],[14 - Inst. Atuando no Local]]),0)</f>
        <v>0</v>
      </c>
      <c r="CR422" s="84" t="str">
        <f t="shared" si="209"/>
        <v/>
      </c>
      <c r="CS422" s="84">
        <f>IFERROR(FIND("MARINHA DO BRASIL",consulta_completa__11[[#This Row],[14 - Inst. Atuando no Local]]),0)</f>
        <v>0</v>
      </c>
      <c r="CT422" s="84" t="str">
        <f t="shared" si="210"/>
        <v/>
      </c>
      <c r="CU422" s="84">
        <f>IFERROR(FIND("EMPRESA ESPECIALIZADA EM ATENDIMENTO",consulta_completa__11[[#This Row],[14 - Inst. Atuando no Local]]),0)</f>
        <v>0</v>
      </c>
      <c r="CV422" s="84" t="str">
        <f t="shared" si="211"/>
        <v/>
      </c>
      <c r="CW422" s="84">
        <f>IFERROR(FIND("IBAMA",consulta_completa__11[[#This Row],[14 - Inst. Atuando no Local]]),0)</f>
        <v>0</v>
      </c>
      <c r="CX422" s="84" t="str">
        <f t="shared" si="212"/>
        <v/>
      </c>
      <c r="CY422" s="84" t="str">
        <f>IF(consulta_completa__11[[#This Row],[14 - Inst. Atuando no Local]]="","X","")</f>
        <v/>
      </c>
      <c r="CZ422" s="84">
        <f>IFERROR(FIND("OUTRA (S)",consulta_completa__11[[#This Row],[14 - Inst. Atuando no Local]]),0)</f>
        <v>0</v>
      </c>
      <c r="DA422" s="84" t="str">
        <f t="shared" si="213"/>
        <v/>
      </c>
      <c r="DB422" s="35" t="str">
        <f t="shared" si="214"/>
        <v>Sim</v>
      </c>
      <c r="DC422" s="35" t="str">
        <f t="shared" si="215"/>
        <v>Não</v>
      </c>
      <c r="DD422" s="35" t="str">
        <f t="shared" si="216"/>
        <v>Sim</v>
      </c>
      <c r="DE422" s="87" t="str">
        <f t="shared" si="187"/>
        <v>Federal</v>
      </c>
    </row>
    <row r="423" spans="1:109">
      <c r="A423" s="14">
        <v>202562375625</v>
      </c>
      <c r="B423" s="1">
        <v>45829</v>
      </c>
      <c r="C423" t="s">
        <v>109</v>
      </c>
      <c r="D423" t="s">
        <v>161</v>
      </c>
      <c r="E423" t="s">
        <v>139</v>
      </c>
      <c r="F423" t="s">
        <v>112</v>
      </c>
      <c r="G423" t="s">
        <v>113</v>
      </c>
      <c r="H423" t="s">
        <v>114</v>
      </c>
      <c r="I423" t="s">
        <v>114</v>
      </c>
      <c r="J423" t="s">
        <v>3941</v>
      </c>
      <c r="K423" t="s">
        <v>3942</v>
      </c>
      <c r="L423" t="s">
        <v>117</v>
      </c>
      <c r="M423" t="s">
        <v>118</v>
      </c>
      <c r="N423" t="s">
        <v>119</v>
      </c>
      <c r="O423" t="s">
        <v>239</v>
      </c>
      <c r="P423" t="s">
        <v>229</v>
      </c>
      <c r="Q423" t="s">
        <v>167</v>
      </c>
      <c r="R423" t="s">
        <v>123</v>
      </c>
      <c r="S423" t="s">
        <v>124</v>
      </c>
      <c r="T423" t="s">
        <v>3429</v>
      </c>
      <c r="U423" t="s">
        <v>3943</v>
      </c>
      <c r="V423" t="s">
        <v>3944</v>
      </c>
      <c r="Z423" t="s">
        <v>409</v>
      </c>
      <c r="AA423" t="s">
        <v>113</v>
      </c>
      <c r="AB423" t="s">
        <v>1465</v>
      </c>
      <c r="AC423" t="s">
        <v>130</v>
      </c>
      <c r="AD423">
        <v>1</v>
      </c>
      <c r="AE423" t="s">
        <v>603</v>
      </c>
      <c r="AF423" t="s">
        <v>113</v>
      </c>
      <c r="AG423" t="s">
        <v>113</v>
      </c>
      <c r="AH423" t="s">
        <v>131</v>
      </c>
      <c r="AI423" t="s">
        <v>132</v>
      </c>
      <c r="AJ423" t="s">
        <v>131</v>
      </c>
      <c r="AK423" t="s">
        <v>3945</v>
      </c>
      <c r="AL423" t="s">
        <v>3946</v>
      </c>
      <c r="AM423" t="s">
        <v>135</v>
      </c>
      <c r="AN423" t="s">
        <v>113</v>
      </c>
      <c r="AO423" t="s">
        <v>113</v>
      </c>
      <c r="AQ423" t="s">
        <v>136</v>
      </c>
      <c r="AR423" t="s">
        <v>113</v>
      </c>
      <c r="AS423" t="s">
        <v>113</v>
      </c>
      <c r="AT423" t="s">
        <v>113</v>
      </c>
      <c r="AU423" t="s">
        <v>113</v>
      </c>
      <c r="AW423" t="s">
        <v>113</v>
      </c>
      <c r="AX423" s="82">
        <f>IFERROR(FIND("Óbitos/feridos",consulta_completa__11[[#This Row],[13 - Ocorrências/Ambientes Atingidos]]),0)</f>
        <v>0</v>
      </c>
      <c r="AY423" s="83" t="str">
        <f t="shared" si="188"/>
        <v/>
      </c>
      <c r="AZ423" s="82">
        <f>IFERROR(FIND("População afetada/evacuada",consulta_completa__11[[#This Row],[13 - Ocorrências/Ambientes Atingidos]]),0)</f>
        <v>0</v>
      </c>
      <c r="BA423" s="82" t="str">
        <f t="shared" si="189"/>
        <v/>
      </c>
      <c r="BB423" s="82">
        <f>IFERROR(FIND("Suspensão de abastecimento de água",consulta_completa__11[[#This Row],[13 - Ocorrências/Ambientes Atingidos]]),0)</f>
        <v>0</v>
      </c>
      <c r="BC423" s="83" t="str">
        <f t="shared" si="217"/>
        <v/>
      </c>
      <c r="BD423" s="82">
        <f>IFERROR(FIND("Rio/córrego",consulta_completa__11[[#This Row],[13 - Ocorrências/Ambientes Atingidos]]),0)</f>
        <v>0</v>
      </c>
      <c r="BE423" s="83" t="str">
        <f t="shared" si="190"/>
        <v/>
      </c>
      <c r="BF423" s="82">
        <f>IFERROR(FIND("Lago",consulta_completa__11[[#This Row],[13 - Ocorrências/Ambientes Atingidos]]),0)</f>
        <v>0</v>
      </c>
      <c r="BG423" s="83" t="str">
        <f t="shared" si="191"/>
        <v/>
      </c>
      <c r="BH423" s="82">
        <f>IFERROR(FIND("Mar",consulta_completa__11[[#This Row],[13 - Ocorrências/Ambientes Atingidos]]),0)</f>
        <v>1</v>
      </c>
      <c r="BI423" s="83" t="str">
        <f t="shared" si="192"/>
        <v>X</v>
      </c>
      <c r="BJ423" s="82">
        <f>IFERROR(FIND("Praia",consulta_completa__11[[#This Row],[13 - Ocorrências/Ambientes Atingidos]]),0)</f>
        <v>0</v>
      </c>
      <c r="BK423" s="83" t="str">
        <f t="shared" si="193"/>
        <v/>
      </c>
      <c r="BL423" s="82">
        <f>IFERROR(FIND("Solo",consulta_completa__11[[#This Row],[13 - Ocorrências/Ambientes Atingidos]]),0)</f>
        <v>0</v>
      </c>
      <c r="BM423" s="83" t="str">
        <f t="shared" si="194"/>
        <v/>
      </c>
      <c r="BN423" s="82">
        <f>IFERROR(FIND("Águas subterrâneas",consulta_completa__11[[#This Row],[13 - Ocorrências/Ambientes Atingidos]]),0)</f>
        <v>0</v>
      </c>
      <c r="BO423" s="83" t="str">
        <f t="shared" si="195"/>
        <v/>
      </c>
      <c r="BP423" s="82">
        <f>IFERROR(FIND("Atmosfera",consulta_completa__11[[#This Row],[13 - Ocorrências/Ambientes Atingidos]]),0)</f>
        <v>0</v>
      </c>
      <c r="BQ423" s="83" t="str">
        <f t="shared" si="196"/>
        <v/>
      </c>
      <c r="BR423" s="82">
        <f>IFERROR(FIND("Flora",consulta_completa__11[[#This Row],[13 - Ocorrências/Ambientes Atingidos]]),0)</f>
        <v>0</v>
      </c>
      <c r="BS423" s="83" t="str">
        <f t="shared" si="197"/>
        <v/>
      </c>
      <c r="BT423" s="82">
        <f>IFERROR(FIND("Fauna",consulta_completa__11[[#This Row],[13 - Ocorrências/Ambientes Atingidos]]),0)</f>
        <v>0</v>
      </c>
      <c r="BU423" s="83" t="str">
        <f t="shared" si="198"/>
        <v/>
      </c>
      <c r="BV423" s="82">
        <f>IFERROR(FIND("UC federal",consulta_completa__11[[#This Row],[13 - Ocorrências/Ambientes Atingidos]]),0)</f>
        <v>0</v>
      </c>
      <c r="BW423" s="83" t="str">
        <f t="shared" si="199"/>
        <v/>
      </c>
      <c r="BX423" s="82">
        <f>IFERROR(FIND("UC estadual/municipal",consulta_completa__11[[#This Row],[13 - Ocorrências/Ambientes Atingidos]]),0)</f>
        <v>0</v>
      </c>
      <c r="BY423" s="83" t="str">
        <f t="shared" si="200"/>
        <v/>
      </c>
      <c r="BZ423" s="82">
        <f>IFERROR(FIND("Outro(s)",consulta_completa__11[[#This Row],[13 - Ocorrências/Ambientes Atingidos]]),0)</f>
        <v>0</v>
      </c>
      <c r="CA423" s="83" t="str">
        <f t="shared" si="201"/>
        <v/>
      </c>
      <c r="CB423" s="82">
        <f>IFERROR(FIND("Sem dano",consulta_completa__11[[#This Row],[13 - Ocorrências/Ambientes Atingidos]]),0)</f>
        <v>0</v>
      </c>
      <c r="CC423" s="83" t="str">
        <f t="shared" si="202"/>
        <v/>
      </c>
      <c r="CD423" s="82" t="str">
        <f>IF(consulta_completa__11[[#This Row],[13 - Ocorrências/Ambientes Atingidos]]="","X","")</f>
        <v/>
      </c>
      <c r="CE423" s="84">
        <f>IFERROR(FIND("IBAMA",consulta_completa__11[[#This Row],[14 - Inst. Atuando no Local]]),0)</f>
        <v>0</v>
      </c>
      <c r="CF423" s="84" t="str">
        <f t="shared" si="203"/>
        <v/>
      </c>
      <c r="CG423" s="84">
        <f>IFERROR(FIND("OEMA",consulta_completa__11[[#This Row],[14 - Inst. Atuando no Local]]),0)</f>
        <v>0</v>
      </c>
      <c r="CH423" s="84" t="str">
        <f t="shared" si="204"/>
        <v/>
      </c>
      <c r="CI423" s="84">
        <f>IFERROR(FIND("DEFESA CIVIL",consulta_completa__11[[#This Row],[14 - Inst. Atuando no Local]]),0)</f>
        <v>0</v>
      </c>
      <c r="CJ423" s="84" t="str">
        <f t="shared" si="205"/>
        <v/>
      </c>
      <c r="CK423" s="84">
        <f>IFERROR(FIND("CORPO DE BOMBEIROS",consulta_completa__11[[#This Row],[14 - Inst. Atuando no Local]]),0)</f>
        <v>0</v>
      </c>
      <c r="CL423" s="84" t="str">
        <f t="shared" si="206"/>
        <v/>
      </c>
      <c r="CM423" s="84">
        <f>IFERROR(FIND("POLÍCIA RODOVIÁRIA",consulta_completa__11[[#This Row],[14 - Inst. Atuando no Local]]),0)</f>
        <v>0</v>
      </c>
      <c r="CN423" s="84" t="str">
        <f t="shared" si="207"/>
        <v/>
      </c>
      <c r="CO423" s="84">
        <f>IFERROR(FIND("POLÍCIA MILITAR",consulta_completa__11[[#This Row],[14 - Inst. Atuando no Local]]),0)</f>
        <v>0</v>
      </c>
      <c r="CP423" s="84" t="str">
        <f t="shared" si="208"/>
        <v/>
      </c>
      <c r="CQ423" s="84">
        <f>IFERROR(FIND("POLÍCIA CIVIL",consulta_completa__11[[#This Row],[14 - Inst. Atuando no Local]]),0)</f>
        <v>0</v>
      </c>
      <c r="CR423" s="84" t="str">
        <f t="shared" si="209"/>
        <v/>
      </c>
      <c r="CS423" s="84">
        <f>IFERROR(FIND("MARINHA DO BRASIL",consulta_completa__11[[#This Row],[14 - Inst. Atuando no Local]]),0)</f>
        <v>0</v>
      </c>
      <c r="CT423" s="84" t="str">
        <f t="shared" si="210"/>
        <v/>
      </c>
      <c r="CU423" s="84">
        <f>IFERROR(FIND("EMPRESA ESPECIALIZADA EM ATENDIMENTO",consulta_completa__11[[#This Row],[14 - Inst. Atuando no Local]]),0)</f>
        <v>0</v>
      </c>
      <c r="CV423" s="84" t="str">
        <f t="shared" si="211"/>
        <v/>
      </c>
      <c r="CW423" s="84">
        <f>IFERROR(FIND("IBAMA",consulta_completa__11[[#This Row],[14 - Inst. Atuando no Local]]),0)</f>
        <v>0</v>
      </c>
      <c r="CX423" s="84" t="str">
        <f t="shared" si="212"/>
        <v/>
      </c>
      <c r="CY423" s="84" t="str">
        <f>IF(consulta_completa__11[[#This Row],[14 - Inst. Atuando no Local]]="","X","")</f>
        <v/>
      </c>
      <c r="CZ423" s="84">
        <f>IFERROR(FIND("OUTRA (S)",consulta_completa__11[[#This Row],[14 - Inst. Atuando no Local]]),0)</f>
        <v>0</v>
      </c>
      <c r="DA423" s="84" t="str">
        <f t="shared" si="213"/>
        <v/>
      </c>
      <c r="DB423" s="35" t="str">
        <f t="shared" si="214"/>
        <v>Sim</v>
      </c>
      <c r="DC423" s="35" t="str">
        <f t="shared" si="215"/>
        <v>Não</v>
      </c>
      <c r="DD423" s="35" t="str">
        <f t="shared" si="216"/>
        <v>Sim</v>
      </c>
      <c r="DE423" s="87" t="str">
        <f t="shared" si="187"/>
        <v>Federal</v>
      </c>
    </row>
    <row r="424" spans="1:109">
      <c r="A424" s="14">
        <v>202562443246</v>
      </c>
      <c r="B424" s="1">
        <v>45830</v>
      </c>
      <c r="C424" t="s">
        <v>109</v>
      </c>
      <c r="D424" t="s">
        <v>110</v>
      </c>
      <c r="E424" t="s">
        <v>139</v>
      </c>
      <c r="F424" t="s">
        <v>139</v>
      </c>
      <c r="G424" t="s">
        <v>113</v>
      </c>
      <c r="H424" t="s">
        <v>114</v>
      </c>
      <c r="I424" t="s">
        <v>114</v>
      </c>
      <c r="J424" t="s">
        <v>226</v>
      </c>
      <c r="K424" t="s">
        <v>3947</v>
      </c>
      <c r="L424" t="s">
        <v>117</v>
      </c>
      <c r="M424" t="s">
        <v>118</v>
      </c>
      <c r="N424" t="s">
        <v>119</v>
      </c>
      <c r="O424" t="s">
        <v>239</v>
      </c>
      <c r="P424" t="s">
        <v>272</v>
      </c>
      <c r="Q424" t="s">
        <v>122</v>
      </c>
      <c r="R424" t="s">
        <v>123</v>
      </c>
      <c r="S424" t="s">
        <v>124</v>
      </c>
      <c r="T424" t="s">
        <v>3948</v>
      </c>
      <c r="U424" t="s">
        <v>3949</v>
      </c>
      <c r="V424" t="s">
        <v>3950</v>
      </c>
      <c r="Z424" t="s">
        <v>242</v>
      </c>
      <c r="AA424" t="s">
        <v>410</v>
      </c>
      <c r="AB424" t="s">
        <v>206</v>
      </c>
      <c r="AC424" t="s">
        <v>482</v>
      </c>
      <c r="AD424">
        <v>1</v>
      </c>
      <c r="AE424" t="s">
        <v>206</v>
      </c>
      <c r="AF424" t="s">
        <v>113</v>
      </c>
      <c r="AG424" t="s">
        <v>113</v>
      </c>
      <c r="AH424" t="s">
        <v>131</v>
      </c>
      <c r="AI424" t="s">
        <v>132</v>
      </c>
      <c r="AJ424" t="s">
        <v>131</v>
      </c>
      <c r="AK424" t="s">
        <v>3951</v>
      </c>
      <c r="AL424" t="s">
        <v>3952</v>
      </c>
      <c r="AM424" t="s">
        <v>485</v>
      </c>
      <c r="AN424" t="s">
        <v>113</v>
      </c>
      <c r="AO424" t="s">
        <v>113</v>
      </c>
      <c r="AQ424" t="s">
        <v>486</v>
      </c>
      <c r="AR424" t="s">
        <v>113</v>
      </c>
      <c r="AS424" t="s">
        <v>113</v>
      </c>
      <c r="AT424" t="s">
        <v>113</v>
      </c>
      <c r="AU424" t="s">
        <v>113</v>
      </c>
      <c r="AW424" t="s">
        <v>113</v>
      </c>
      <c r="AX424" s="82">
        <f>IFERROR(FIND("Óbitos/feridos",consulta_completa__11[[#This Row],[13 - Ocorrências/Ambientes Atingidos]]),0)</f>
        <v>0</v>
      </c>
      <c r="AY424" s="83" t="str">
        <f t="shared" si="188"/>
        <v/>
      </c>
      <c r="AZ424" s="82">
        <f>IFERROR(FIND("População afetada/evacuada",consulta_completa__11[[#This Row],[13 - Ocorrências/Ambientes Atingidos]]),0)</f>
        <v>0</v>
      </c>
      <c r="BA424" s="82" t="str">
        <f t="shared" si="189"/>
        <v/>
      </c>
      <c r="BB424" s="82">
        <f>IFERROR(FIND("Suspensão de abastecimento de água",consulta_completa__11[[#This Row],[13 - Ocorrências/Ambientes Atingidos]]),0)</f>
        <v>0</v>
      </c>
      <c r="BC424" s="83" t="str">
        <f t="shared" si="217"/>
        <v/>
      </c>
      <c r="BD424" s="82">
        <f>IFERROR(FIND("Rio/córrego",consulta_completa__11[[#This Row],[13 - Ocorrências/Ambientes Atingidos]]),0)</f>
        <v>0</v>
      </c>
      <c r="BE424" s="83" t="str">
        <f t="shared" si="190"/>
        <v/>
      </c>
      <c r="BF424" s="82">
        <f>IFERROR(FIND("Lago",consulta_completa__11[[#This Row],[13 - Ocorrências/Ambientes Atingidos]]),0)</f>
        <v>0</v>
      </c>
      <c r="BG424" s="83" t="str">
        <f t="shared" si="191"/>
        <v/>
      </c>
      <c r="BH424" s="82">
        <f>IFERROR(FIND("Mar",consulta_completa__11[[#This Row],[13 - Ocorrências/Ambientes Atingidos]]),0)</f>
        <v>1</v>
      </c>
      <c r="BI424" s="83" t="str">
        <f t="shared" si="192"/>
        <v>X</v>
      </c>
      <c r="BJ424" s="82">
        <f>IFERROR(FIND("Praia",consulta_completa__11[[#This Row],[13 - Ocorrências/Ambientes Atingidos]]),0)</f>
        <v>0</v>
      </c>
      <c r="BK424" s="83" t="str">
        <f t="shared" si="193"/>
        <v/>
      </c>
      <c r="BL424" s="82">
        <f>IFERROR(FIND("Solo",consulta_completa__11[[#This Row],[13 - Ocorrências/Ambientes Atingidos]]),0)</f>
        <v>0</v>
      </c>
      <c r="BM424" s="83" t="str">
        <f t="shared" si="194"/>
        <v/>
      </c>
      <c r="BN424" s="82">
        <f>IFERROR(FIND("Águas subterrâneas",consulta_completa__11[[#This Row],[13 - Ocorrências/Ambientes Atingidos]]),0)</f>
        <v>0</v>
      </c>
      <c r="BO424" s="83" t="str">
        <f t="shared" si="195"/>
        <v/>
      </c>
      <c r="BP424" s="82">
        <f>IFERROR(FIND("Atmosfera",consulta_completa__11[[#This Row],[13 - Ocorrências/Ambientes Atingidos]]),0)</f>
        <v>0</v>
      </c>
      <c r="BQ424" s="83" t="str">
        <f t="shared" si="196"/>
        <v/>
      </c>
      <c r="BR424" s="82">
        <f>IFERROR(FIND("Flora",consulta_completa__11[[#This Row],[13 - Ocorrências/Ambientes Atingidos]]),0)</f>
        <v>0</v>
      </c>
      <c r="BS424" s="83" t="str">
        <f t="shared" si="197"/>
        <v/>
      </c>
      <c r="BT424" s="82">
        <f>IFERROR(FIND("Fauna",consulta_completa__11[[#This Row],[13 - Ocorrências/Ambientes Atingidos]]),0)</f>
        <v>0</v>
      </c>
      <c r="BU424" s="83" t="str">
        <f t="shared" si="198"/>
        <v/>
      </c>
      <c r="BV424" s="82">
        <f>IFERROR(FIND("UC federal",consulta_completa__11[[#This Row],[13 - Ocorrências/Ambientes Atingidos]]),0)</f>
        <v>0</v>
      </c>
      <c r="BW424" s="83" t="str">
        <f t="shared" si="199"/>
        <v/>
      </c>
      <c r="BX424" s="82">
        <f>IFERROR(FIND("UC estadual/municipal",consulta_completa__11[[#This Row],[13 - Ocorrências/Ambientes Atingidos]]),0)</f>
        <v>0</v>
      </c>
      <c r="BY424" s="83" t="str">
        <f t="shared" si="200"/>
        <v/>
      </c>
      <c r="BZ424" s="82">
        <f>IFERROR(FIND("Outro(s)",consulta_completa__11[[#This Row],[13 - Ocorrências/Ambientes Atingidos]]),0)</f>
        <v>0</v>
      </c>
      <c r="CA424" s="83" t="str">
        <f t="shared" si="201"/>
        <v/>
      </c>
      <c r="CB424" s="82">
        <f>IFERROR(FIND("Sem dano",consulta_completa__11[[#This Row],[13 - Ocorrências/Ambientes Atingidos]]),0)</f>
        <v>0</v>
      </c>
      <c r="CC424" s="83" t="str">
        <f t="shared" si="202"/>
        <v/>
      </c>
      <c r="CD424" s="82" t="str">
        <f>IF(consulta_completa__11[[#This Row],[13 - Ocorrências/Ambientes Atingidos]]="","X","")</f>
        <v/>
      </c>
      <c r="CE424" s="84">
        <f>IFERROR(FIND("IBAMA",consulta_completa__11[[#This Row],[14 - Inst. Atuando no Local]]),0)</f>
        <v>0</v>
      </c>
      <c r="CF424" s="84" t="str">
        <f t="shared" si="203"/>
        <v/>
      </c>
      <c r="CG424" s="84">
        <f>IFERROR(FIND("OEMA",consulta_completa__11[[#This Row],[14 - Inst. Atuando no Local]]),0)</f>
        <v>0</v>
      </c>
      <c r="CH424" s="84" t="str">
        <f t="shared" si="204"/>
        <v/>
      </c>
      <c r="CI424" s="84">
        <f>IFERROR(FIND("DEFESA CIVIL",consulta_completa__11[[#This Row],[14 - Inst. Atuando no Local]]),0)</f>
        <v>0</v>
      </c>
      <c r="CJ424" s="84" t="str">
        <f t="shared" si="205"/>
        <v/>
      </c>
      <c r="CK424" s="84">
        <f>IFERROR(FIND("CORPO DE BOMBEIROS",consulta_completa__11[[#This Row],[14 - Inst. Atuando no Local]]),0)</f>
        <v>0</v>
      </c>
      <c r="CL424" s="84" t="str">
        <f t="shared" si="206"/>
        <v/>
      </c>
      <c r="CM424" s="84">
        <f>IFERROR(FIND("POLÍCIA RODOVIÁRIA",consulta_completa__11[[#This Row],[14 - Inst. Atuando no Local]]),0)</f>
        <v>0</v>
      </c>
      <c r="CN424" s="84" t="str">
        <f t="shared" si="207"/>
        <v/>
      </c>
      <c r="CO424" s="84">
        <f>IFERROR(FIND("POLÍCIA MILITAR",consulta_completa__11[[#This Row],[14 - Inst. Atuando no Local]]),0)</f>
        <v>0</v>
      </c>
      <c r="CP424" s="84" t="str">
        <f t="shared" si="208"/>
        <v/>
      </c>
      <c r="CQ424" s="84">
        <f>IFERROR(FIND("POLÍCIA CIVIL",consulta_completa__11[[#This Row],[14 - Inst. Atuando no Local]]),0)</f>
        <v>0</v>
      </c>
      <c r="CR424" s="84" t="str">
        <f t="shared" si="209"/>
        <v/>
      </c>
      <c r="CS424" s="84">
        <f>IFERROR(FIND("MARINHA DO BRASIL",consulta_completa__11[[#This Row],[14 - Inst. Atuando no Local]]),0)</f>
        <v>0</v>
      </c>
      <c r="CT424" s="84" t="str">
        <f t="shared" si="210"/>
        <v/>
      </c>
      <c r="CU424" s="84">
        <f>IFERROR(FIND("EMPRESA ESPECIALIZADA EM ATENDIMENTO",consulta_completa__11[[#This Row],[14 - Inst. Atuando no Local]]),0)</f>
        <v>0</v>
      </c>
      <c r="CV424" s="84" t="str">
        <f t="shared" si="211"/>
        <v/>
      </c>
      <c r="CW424" s="84">
        <f>IFERROR(FIND("IBAMA",consulta_completa__11[[#This Row],[14 - Inst. Atuando no Local]]),0)</f>
        <v>0</v>
      </c>
      <c r="CX424" s="84" t="str">
        <f t="shared" si="212"/>
        <v/>
      </c>
      <c r="CY424" s="84" t="str">
        <f>IF(consulta_completa__11[[#This Row],[14 - Inst. Atuando no Local]]="","X","")</f>
        <v/>
      </c>
      <c r="CZ424" s="84">
        <f>IFERROR(FIND("OUTRA (S)",consulta_completa__11[[#This Row],[14 - Inst. Atuando no Local]]),0)</f>
        <v>0</v>
      </c>
      <c r="DA424" s="84" t="str">
        <f t="shared" si="213"/>
        <v/>
      </c>
      <c r="DB424" s="35" t="str">
        <f t="shared" si="214"/>
        <v>Sim</v>
      </c>
      <c r="DC424" s="35" t="str">
        <f t="shared" si="215"/>
        <v>Não</v>
      </c>
      <c r="DD424" s="35" t="str">
        <f t="shared" si="216"/>
        <v>Sim</v>
      </c>
      <c r="DE424" s="87" t="str">
        <f t="shared" si="187"/>
        <v>Federal</v>
      </c>
    </row>
    <row r="425" spans="1:109">
      <c r="A425" s="14">
        <v>202562361201</v>
      </c>
      <c r="B425" s="1">
        <v>45831</v>
      </c>
      <c r="C425" t="s">
        <v>109</v>
      </c>
      <c r="D425" t="s">
        <v>212</v>
      </c>
      <c r="E425" t="s">
        <v>452</v>
      </c>
      <c r="F425" t="s">
        <v>112</v>
      </c>
      <c r="G425" t="s">
        <v>113</v>
      </c>
      <c r="H425" t="s">
        <v>114</v>
      </c>
      <c r="I425" t="s">
        <v>114</v>
      </c>
      <c r="J425" t="s">
        <v>514</v>
      </c>
      <c r="K425" t="s">
        <v>3953</v>
      </c>
      <c r="L425" t="s">
        <v>117</v>
      </c>
      <c r="M425" t="s">
        <v>118</v>
      </c>
      <c r="N425" t="s">
        <v>119</v>
      </c>
      <c r="O425" t="s">
        <v>120</v>
      </c>
      <c r="P425" t="s">
        <v>299</v>
      </c>
      <c r="Q425" t="s">
        <v>143</v>
      </c>
      <c r="R425" t="s">
        <v>123</v>
      </c>
      <c r="S425" t="s">
        <v>201</v>
      </c>
      <c r="T425" t="s">
        <v>3954</v>
      </c>
      <c r="U425" t="s">
        <v>3955</v>
      </c>
      <c r="V425" t="s">
        <v>3956</v>
      </c>
      <c r="Z425" t="s">
        <v>3957</v>
      </c>
      <c r="AA425" t="s">
        <v>410</v>
      </c>
      <c r="AB425" t="s">
        <v>206</v>
      </c>
      <c r="AC425" t="s">
        <v>1255</v>
      </c>
      <c r="AD425">
        <v>1</v>
      </c>
      <c r="AE425" t="s">
        <v>206</v>
      </c>
      <c r="AF425" t="s">
        <v>113</v>
      </c>
      <c r="AG425" t="s">
        <v>113</v>
      </c>
      <c r="AH425" t="s">
        <v>131</v>
      </c>
      <c r="AI425" t="s">
        <v>132</v>
      </c>
      <c r="AJ425" t="s">
        <v>131</v>
      </c>
      <c r="AK425" t="s">
        <v>3958</v>
      </c>
      <c r="AL425" t="s">
        <v>3959</v>
      </c>
      <c r="AM425" t="s">
        <v>210</v>
      </c>
      <c r="AN425" t="s">
        <v>113</v>
      </c>
      <c r="AO425" t="s">
        <v>113</v>
      </c>
      <c r="AQ425" t="s">
        <v>211</v>
      </c>
      <c r="AR425" t="s">
        <v>113</v>
      </c>
      <c r="AS425" t="s">
        <v>113</v>
      </c>
      <c r="AT425" t="s">
        <v>113</v>
      </c>
      <c r="AU425" t="s">
        <v>113</v>
      </c>
      <c r="AW425" t="s">
        <v>113</v>
      </c>
      <c r="AX425" s="82">
        <f>IFERROR(FIND("Óbitos/feridos",consulta_completa__11[[#This Row],[13 - Ocorrências/Ambientes Atingidos]]),0)</f>
        <v>0</v>
      </c>
      <c r="AY425" s="83" t="str">
        <f t="shared" si="188"/>
        <v/>
      </c>
      <c r="AZ425" s="82">
        <f>IFERROR(FIND("População afetada/evacuada",consulta_completa__11[[#This Row],[13 - Ocorrências/Ambientes Atingidos]]),0)</f>
        <v>0</v>
      </c>
      <c r="BA425" s="82" t="str">
        <f t="shared" si="189"/>
        <v/>
      </c>
      <c r="BB425" s="82">
        <f>IFERROR(FIND("Suspensão de abastecimento de água",consulta_completa__11[[#This Row],[13 - Ocorrências/Ambientes Atingidos]]),0)</f>
        <v>0</v>
      </c>
      <c r="BC425" s="83" t="str">
        <f t="shared" si="217"/>
        <v/>
      </c>
      <c r="BD425" s="82">
        <f>IFERROR(FIND("Rio/córrego",consulta_completa__11[[#This Row],[13 - Ocorrências/Ambientes Atingidos]]),0)</f>
        <v>0</v>
      </c>
      <c r="BE425" s="83" t="str">
        <f t="shared" si="190"/>
        <v/>
      </c>
      <c r="BF425" s="82">
        <f>IFERROR(FIND("Lago",consulta_completa__11[[#This Row],[13 - Ocorrências/Ambientes Atingidos]]),0)</f>
        <v>0</v>
      </c>
      <c r="BG425" s="83" t="str">
        <f t="shared" si="191"/>
        <v/>
      </c>
      <c r="BH425" s="82">
        <f>IFERROR(FIND("Mar",consulta_completa__11[[#This Row],[13 - Ocorrências/Ambientes Atingidos]]),0)</f>
        <v>1</v>
      </c>
      <c r="BI425" s="83" t="str">
        <f t="shared" si="192"/>
        <v>X</v>
      </c>
      <c r="BJ425" s="82">
        <f>IFERROR(FIND("Praia",consulta_completa__11[[#This Row],[13 - Ocorrências/Ambientes Atingidos]]),0)</f>
        <v>0</v>
      </c>
      <c r="BK425" s="83" t="str">
        <f t="shared" si="193"/>
        <v/>
      </c>
      <c r="BL425" s="82">
        <f>IFERROR(FIND("Solo",consulta_completa__11[[#This Row],[13 - Ocorrências/Ambientes Atingidos]]),0)</f>
        <v>0</v>
      </c>
      <c r="BM425" s="83" t="str">
        <f t="shared" si="194"/>
        <v/>
      </c>
      <c r="BN425" s="82">
        <f>IFERROR(FIND("Águas subterrâneas",consulta_completa__11[[#This Row],[13 - Ocorrências/Ambientes Atingidos]]),0)</f>
        <v>0</v>
      </c>
      <c r="BO425" s="83" t="str">
        <f t="shared" si="195"/>
        <v/>
      </c>
      <c r="BP425" s="82">
        <f>IFERROR(FIND("Atmosfera",consulta_completa__11[[#This Row],[13 - Ocorrências/Ambientes Atingidos]]),0)</f>
        <v>0</v>
      </c>
      <c r="BQ425" s="83" t="str">
        <f t="shared" si="196"/>
        <v/>
      </c>
      <c r="BR425" s="82">
        <f>IFERROR(FIND("Flora",consulta_completa__11[[#This Row],[13 - Ocorrências/Ambientes Atingidos]]),0)</f>
        <v>0</v>
      </c>
      <c r="BS425" s="83" t="str">
        <f t="shared" si="197"/>
        <v/>
      </c>
      <c r="BT425" s="82">
        <f>IFERROR(FIND("Fauna",consulta_completa__11[[#This Row],[13 - Ocorrências/Ambientes Atingidos]]),0)</f>
        <v>0</v>
      </c>
      <c r="BU425" s="83" t="str">
        <f t="shared" si="198"/>
        <v/>
      </c>
      <c r="BV425" s="82">
        <f>IFERROR(FIND("UC federal",consulta_completa__11[[#This Row],[13 - Ocorrências/Ambientes Atingidos]]),0)</f>
        <v>0</v>
      </c>
      <c r="BW425" s="83" t="str">
        <f t="shared" si="199"/>
        <v/>
      </c>
      <c r="BX425" s="82">
        <f>IFERROR(FIND("UC estadual/municipal",consulta_completa__11[[#This Row],[13 - Ocorrências/Ambientes Atingidos]]),0)</f>
        <v>0</v>
      </c>
      <c r="BY425" s="83" t="str">
        <f t="shared" si="200"/>
        <v/>
      </c>
      <c r="BZ425" s="82">
        <f>IFERROR(FIND("Outro(s)",consulta_completa__11[[#This Row],[13 - Ocorrências/Ambientes Atingidos]]),0)</f>
        <v>0</v>
      </c>
      <c r="CA425" s="83" t="str">
        <f t="shared" si="201"/>
        <v/>
      </c>
      <c r="CB425" s="82">
        <f>IFERROR(FIND("Sem dano",consulta_completa__11[[#This Row],[13 - Ocorrências/Ambientes Atingidos]]),0)</f>
        <v>0</v>
      </c>
      <c r="CC425" s="83" t="str">
        <f t="shared" si="202"/>
        <v/>
      </c>
      <c r="CD425" s="82" t="str">
        <f>IF(consulta_completa__11[[#This Row],[13 - Ocorrências/Ambientes Atingidos]]="","X","")</f>
        <v/>
      </c>
      <c r="CE425" s="84">
        <f>IFERROR(FIND("IBAMA",consulta_completa__11[[#This Row],[14 - Inst. Atuando no Local]]),0)</f>
        <v>0</v>
      </c>
      <c r="CF425" s="84" t="str">
        <f t="shared" si="203"/>
        <v/>
      </c>
      <c r="CG425" s="84">
        <f>IFERROR(FIND("OEMA",consulta_completa__11[[#This Row],[14 - Inst. Atuando no Local]]),0)</f>
        <v>0</v>
      </c>
      <c r="CH425" s="84" t="str">
        <f t="shared" si="204"/>
        <v/>
      </c>
      <c r="CI425" s="84">
        <f>IFERROR(FIND("DEFESA CIVIL",consulta_completa__11[[#This Row],[14 - Inst. Atuando no Local]]),0)</f>
        <v>0</v>
      </c>
      <c r="CJ425" s="84" t="str">
        <f t="shared" si="205"/>
        <v/>
      </c>
      <c r="CK425" s="84">
        <f>IFERROR(FIND("CORPO DE BOMBEIROS",consulta_completa__11[[#This Row],[14 - Inst. Atuando no Local]]),0)</f>
        <v>0</v>
      </c>
      <c r="CL425" s="84" t="str">
        <f t="shared" si="206"/>
        <v/>
      </c>
      <c r="CM425" s="84">
        <f>IFERROR(FIND("POLÍCIA RODOVIÁRIA",consulta_completa__11[[#This Row],[14 - Inst. Atuando no Local]]),0)</f>
        <v>0</v>
      </c>
      <c r="CN425" s="84" t="str">
        <f t="shared" si="207"/>
        <v/>
      </c>
      <c r="CO425" s="84">
        <f>IFERROR(FIND("POLÍCIA MILITAR",consulta_completa__11[[#This Row],[14 - Inst. Atuando no Local]]),0)</f>
        <v>0</v>
      </c>
      <c r="CP425" s="84" t="str">
        <f t="shared" si="208"/>
        <v/>
      </c>
      <c r="CQ425" s="84">
        <f>IFERROR(FIND("POLÍCIA CIVIL",consulta_completa__11[[#This Row],[14 - Inst. Atuando no Local]]),0)</f>
        <v>0</v>
      </c>
      <c r="CR425" s="84" t="str">
        <f t="shared" si="209"/>
        <v/>
      </c>
      <c r="CS425" s="84">
        <f>IFERROR(FIND("MARINHA DO BRASIL",consulta_completa__11[[#This Row],[14 - Inst. Atuando no Local]]),0)</f>
        <v>0</v>
      </c>
      <c r="CT425" s="84" t="str">
        <f t="shared" si="210"/>
        <v/>
      </c>
      <c r="CU425" s="84">
        <f>IFERROR(FIND("EMPRESA ESPECIALIZADA EM ATENDIMENTO",consulta_completa__11[[#This Row],[14 - Inst. Atuando no Local]]),0)</f>
        <v>0</v>
      </c>
      <c r="CV425" s="84" t="str">
        <f t="shared" si="211"/>
        <v/>
      </c>
      <c r="CW425" s="84">
        <f>IFERROR(FIND("IBAMA",consulta_completa__11[[#This Row],[14 - Inst. Atuando no Local]]),0)</f>
        <v>0</v>
      </c>
      <c r="CX425" s="84" t="str">
        <f t="shared" si="212"/>
        <v/>
      </c>
      <c r="CY425" s="84" t="str">
        <f>IF(consulta_completa__11[[#This Row],[14 - Inst. Atuando no Local]]="","X","")</f>
        <v/>
      </c>
      <c r="CZ425" s="84">
        <f>IFERROR(FIND("OUTRA (S)",consulta_completa__11[[#This Row],[14 - Inst. Atuando no Local]]),0)</f>
        <v>0</v>
      </c>
      <c r="DA425" s="84" t="str">
        <f t="shared" si="213"/>
        <v/>
      </c>
      <c r="DB425" s="35" t="str">
        <f t="shared" si="214"/>
        <v>Sim</v>
      </c>
      <c r="DC425" s="35" t="str">
        <f t="shared" si="215"/>
        <v>Não</v>
      </c>
      <c r="DD425" s="35" t="str">
        <f t="shared" si="216"/>
        <v>Sim</v>
      </c>
      <c r="DE425" s="87" t="str">
        <f t="shared" si="187"/>
        <v>Federal</v>
      </c>
    </row>
    <row r="426" spans="1:109">
      <c r="A426" s="14">
        <v>202562414423</v>
      </c>
      <c r="B426" s="1">
        <v>45831</v>
      </c>
      <c r="C426" t="s">
        <v>109</v>
      </c>
      <c r="D426" t="s">
        <v>110</v>
      </c>
      <c r="E426" t="s">
        <v>452</v>
      </c>
      <c r="F426" t="s">
        <v>112</v>
      </c>
      <c r="G426" t="s">
        <v>113</v>
      </c>
      <c r="H426" t="s">
        <v>114</v>
      </c>
      <c r="I426" t="s">
        <v>114</v>
      </c>
      <c r="J426" t="s">
        <v>115</v>
      </c>
      <c r="K426" t="s">
        <v>2013</v>
      </c>
      <c r="L426" t="s">
        <v>117</v>
      </c>
      <c r="M426" t="s">
        <v>118</v>
      </c>
      <c r="N426" t="s">
        <v>119</v>
      </c>
      <c r="O426" t="s">
        <v>239</v>
      </c>
      <c r="P426" t="s">
        <v>299</v>
      </c>
      <c r="Q426" t="s">
        <v>143</v>
      </c>
      <c r="R426" t="s">
        <v>123</v>
      </c>
      <c r="S426" t="s">
        <v>124</v>
      </c>
      <c r="T426" t="s">
        <v>2763</v>
      </c>
      <c r="U426" t="s">
        <v>3960</v>
      </c>
      <c r="V426" t="s">
        <v>3961</v>
      </c>
      <c r="Z426" t="s">
        <v>3962</v>
      </c>
      <c r="AA426" t="s">
        <v>113</v>
      </c>
      <c r="AB426" t="s">
        <v>1465</v>
      </c>
      <c r="AC426" t="s">
        <v>130</v>
      </c>
      <c r="AD426">
        <v>1</v>
      </c>
      <c r="AE426" t="s">
        <v>603</v>
      </c>
      <c r="AF426" t="s">
        <v>113</v>
      </c>
      <c r="AG426" t="s">
        <v>113</v>
      </c>
      <c r="AH426" t="s">
        <v>131</v>
      </c>
      <c r="AI426" t="s">
        <v>132</v>
      </c>
      <c r="AJ426" t="s">
        <v>131</v>
      </c>
      <c r="AK426" t="s">
        <v>3963</v>
      </c>
      <c r="AL426" t="s">
        <v>3964</v>
      </c>
      <c r="AM426" t="s">
        <v>135</v>
      </c>
      <c r="AN426" t="s">
        <v>113</v>
      </c>
      <c r="AO426" t="s">
        <v>113</v>
      </c>
      <c r="AQ426" t="s">
        <v>136</v>
      </c>
      <c r="AR426" t="s">
        <v>113</v>
      </c>
      <c r="AS426" t="s">
        <v>113</v>
      </c>
      <c r="AT426" t="s">
        <v>113</v>
      </c>
      <c r="AU426" t="s">
        <v>113</v>
      </c>
      <c r="AW426" t="s">
        <v>113</v>
      </c>
      <c r="AX426" s="82">
        <f>IFERROR(FIND("Óbitos/feridos",consulta_completa__11[[#This Row],[13 - Ocorrências/Ambientes Atingidos]]),0)</f>
        <v>0</v>
      </c>
      <c r="AY426" s="83" t="str">
        <f t="shared" si="188"/>
        <v/>
      </c>
      <c r="AZ426" s="82">
        <f>IFERROR(FIND("População afetada/evacuada",consulta_completa__11[[#This Row],[13 - Ocorrências/Ambientes Atingidos]]),0)</f>
        <v>0</v>
      </c>
      <c r="BA426" s="82" t="str">
        <f t="shared" si="189"/>
        <v/>
      </c>
      <c r="BB426" s="82">
        <f>IFERROR(FIND("Suspensão de abastecimento de água",consulta_completa__11[[#This Row],[13 - Ocorrências/Ambientes Atingidos]]),0)</f>
        <v>0</v>
      </c>
      <c r="BC426" s="83" t="str">
        <f t="shared" si="217"/>
        <v/>
      </c>
      <c r="BD426" s="82">
        <f>IFERROR(FIND("Rio/córrego",consulta_completa__11[[#This Row],[13 - Ocorrências/Ambientes Atingidos]]),0)</f>
        <v>0</v>
      </c>
      <c r="BE426" s="83" t="str">
        <f t="shared" si="190"/>
        <v/>
      </c>
      <c r="BF426" s="82">
        <f>IFERROR(FIND("Lago",consulta_completa__11[[#This Row],[13 - Ocorrências/Ambientes Atingidos]]),0)</f>
        <v>0</v>
      </c>
      <c r="BG426" s="83" t="str">
        <f t="shared" si="191"/>
        <v/>
      </c>
      <c r="BH426" s="82">
        <f>IFERROR(FIND("Mar",consulta_completa__11[[#This Row],[13 - Ocorrências/Ambientes Atingidos]]),0)</f>
        <v>1</v>
      </c>
      <c r="BI426" s="83" t="str">
        <f t="shared" si="192"/>
        <v>X</v>
      </c>
      <c r="BJ426" s="82">
        <f>IFERROR(FIND("Praia",consulta_completa__11[[#This Row],[13 - Ocorrências/Ambientes Atingidos]]),0)</f>
        <v>0</v>
      </c>
      <c r="BK426" s="83" t="str">
        <f t="shared" si="193"/>
        <v/>
      </c>
      <c r="BL426" s="82">
        <f>IFERROR(FIND("Solo",consulta_completa__11[[#This Row],[13 - Ocorrências/Ambientes Atingidos]]),0)</f>
        <v>0</v>
      </c>
      <c r="BM426" s="83" t="str">
        <f t="shared" si="194"/>
        <v/>
      </c>
      <c r="BN426" s="82">
        <f>IFERROR(FIND("Águas subterrâneas",consulta_completa__11[[#This Row],[13 - Ocorrências/Ambientes Atingidos]]),0)</f>
        <v>0</v>
      </c>
      <c r="BO426" s="83" t="str">
        <f t="shared" si="195"/>
        <v/>
      </c>
      <c r="BP426" s="82">
        <f>IFERROR(FIND("Atmosfera",consulta_completa__11[[#This Row],[13 - Ocorrências/Ambientes Atingidos]]),0)</f>
        <v>0</v>
      </c>
      <c r="BQ426" s="83" t="str">
        <f t="shared" si="196"/>
        <v/>
      </c>
      <c r="BR426" s="82">
        <f>IFERROR(FIND("Flora",consulta_completa__11[[#This Row],[13 - Ocorrências/Ambientes Atingidos]]),0)</f>
        <v>0</v>
      </c>
      <c r="BS426" s="83" t="str">
        <f t="shared" si="197"/>
        <v/>
      </c>
      <c r="BT426" s="82">
        <f>IFERROR(FIND("Fauna",consulta_completa__11[[#This Row],[13 - Ocorrências/Ambientes Atingidos]]),0)</f>
        <v>0</v>
      </c>
      <c r="BU426" s="83" t="str">
        <f t="shared" si="198"/>
        <v/>
      </c>
      <c r="BV426" s="82">
        <f>IFERROR(FIND("UC federal",consulta_completa__11[[#This Row],[13 - Ocorrências/Ambientes Atingidos]]),0)</f>
        <v>0</v>
      </c>
      <c r="BW426" s="83" t="str">
        <f t="shared" si="199"/>
        <v/>
      </c>
      <c r="BX426" s="82">
        <f>IFERROR(FIND("UC estadual/municipal",consulta_completa__11[[#This Row],[13 - Ocorrências/Ambientes Atingidos]]),0)</f>
        <v>0</v>
      </c>
      <c r="BY426" s="83" t="str">
        <f t="shared" si="200"/>
        <v/>
      </c>
      <c r="BZ426" s="82">
        <f>IFERROR(FIND("Outro(s)",consulta_completa__11[[#This Row],[13 - Ocorrências/Ambientes Atingidos]]),0)</f>
        <v>0</v>
      </c>
      <c r="CA426" s="83" t="str">
        <f t="shared" si="201"/>
        <v/>
      </c>
      <c r="CB426" s="82">
        <f>IFERROR(FIND("Sem dano",consulta_completa__11[[#This Row],[13 - Ocorrências/Ambientes Atingidos]]),0)</f>
        <v>0</v>
      </c>
      <c r="CC426" s="83" t="str">
        <f t="shared" si="202"/>
        <v/>
      </c>
      <c r="CD426" s="82" t="str">
        <f>IF(consulta_completa__11[[#This Row],[13 - Ocorrências/Ambientes Atingidos]]="","X","")</f>
        <v/>
      </c>
      <c r="CE426" s="84">
        <f>IFERROR(FIND("IBAMA",consulta_completa__11[[#This Row],[14 - Inst. Atuando no Local]]),0)</f>
        <v>0</v>
      </c>
      <c r="CF426" s="84" t="str">
        <f t="shared" si="203"/>
        <v/>
      </c>
      <c r="CG426" s="84">
        <f>IFERROR(FIND("OEMA",consulta_completa__11[[#This Row],[14 - Inst. Atuando no Local]]),0)</f>
        <v>0</v>
      </c>
      <c r="CH426" s="84" t="str">
        <f t="shared" si="204"/>
        <v/>
      </c>
      <c r="CI426" s="84">
        <f>IFERROR(FIND("DEFESA CIVIL",consulta_completa__11[[#This Row],[14 - Inst. Atuando no Local]]),0)</f>
        <v>0</v>
      </c>
      <c r="CJ426" s="84" t="str">
        <f t="shared" si="205"/>
        <v/>
      </c>
      <c r="CK426" s="84">
        <f>IFERROR(FIND("CORPO DE BOMBEIROS",consulta_completa__11[[#This Row],[14 - Inst. Atuando no Local]]),0)</f>
        <v>0</v>
      </c>
      <c r="CL426" s="84" t="str">
        <f t="shared" si="206"/>
        <v/>
      </c>
      <c r="CM426" s="84">
        <f>IFERROR(FIND("POLÍCIA RODOVIÁRIA",consulta_completa__11[[#This Row],[14 - Inst. Atuando no Local]]),0)</f>
        <v>0</v>
      </c>
      <c r="CN426" s="84" t="str">
        <f t="shared" si="207"/>
        <v/>
      </c>
      <c r="CO426" s="84">
        <f>IFERROR(FIND("POLÍCIA MILITAR",consulta_completa__11[[#This Row],[14 - Inst. Atuando no Local]]),0)</f>
        <v>0</v>
      </c>
      <c r="CP426" s="84" t="str">
        <f t="shared" si="208"/>
        <v/>
      </c>
      <c r="CQ426" s="84">
        <f>IFERROR(FIND("POLÍCIA CIVIL",consulta_completa__11[[#This Row],[14 - Inst. Atuando no Local]]),0)</f>
        <v>0</v>
      </c>
      <c r="CR426" s="84" t="str">
        <f t="shared" si="209"/>
        <v/>
      </c>
      <c r="CS426" s="84">
        <f>IFERROR(FIND("MARINHA DO BRASIL",consulta_completa__11[[#This Row],[14 - Inst. Atuando no Local]]),0)</f>
        <v>0</v>
      </c>
      <c r="CT426" s="84" t="str">
        <f t="shared" si="210"/>
        <v/>
      </c>
      <c r="CU426" s="84">
        <f>IFERROR(FIND("EMPRESA ESPECIALIZADA EM ATENDIMENTO",consulta_completa__11[[#This Row],[14 - Inst. Atuando no Local]]),0)</f>
        <v>0</v>
      </c>
      <c r="CV426" s="84" t="str">
        <f t="shared" si="211"/>
        <v/>
      </c>
      <c r="CW426" s="84">
        <f>IFERROR(FIND("IBAMA",consulta_completa__11[[#This Row],[14 - Inst. Atuando no Local]]),0)</f>
        <v>0</v>
      </c>
      <c r="CX426" s="84" t="str">
        <f t="shared" si="212"/>
        <v/>
      </c>
      <c r="CY426" s="84" t="str">
        <f>IF(consulta_completa__11[[#This Row],[14 - Inst. Atuando no Local]]="","X","")</f>
        <v/>
      </c>
      <c r="CZ426" s="84">
        <f>IFERROR(FIND("OUTRA (S)",consulta_completa__11[[#This Row],[14 - Inst. Atuando no Local]]),0)</f>
        <v>0</v>
      </c>
      <c r="DA426" s="84" t="str">
        <f t="shared" si="213"/>
        <v/>
      </c>
      <c r="DB426" s="35" t="str">
        <f t="shared" si="214"/>
        <v>Sim</v>
      </c>
      <c r="DC426" s="35" t="str">
        <f t="shared" si="215"/>
        <v>Não</v>
      </c>
      <c r="DD426" s="35" t="str">
        <f t="shared" si="216"/>
        <v>Sim</v>
      </c>
      <c r="DE426" s="87" t="str">
        <f t="shared" si="187"/>
        <v>Federal</v>
      </c>
    </row>
    <row r="427" spans="1:109">
      <c r="A427" s="14">
        <v>202562454053</v>
      </c>
      <c r="B427" s="1">
        <v>45831</v>
      </c>
      <c r="C427" t="s">
        <v>3965</v>
      </c>
      <c r="D427" t="s">
        <v>161</v>
      </c>
      <c r="E427" t="s">
        <v>162</v>
      </c>
      <c r="F427" t="s">
        <v>112</v>
      </c>
      <c r="G427" t="s">
        <v>113</v>
      </c>
      <c r="H427" t="s">
        <v>114</v>
      </c>
      <c r="I427" t="s">
        <v>114</v>
      </c>
      <c r="J427" t="s">
        <v>3966</v>
      </c>
      <c r="K427" t="s">
        <v>1420</v>
      </c>
      <c r="L427" t="s">
        <v>648</v>
      </c>
      <c r="M427" t="s">
        <v>140</v>
      </c>
      <c r="N427" t="s">
        <v>113</v>
      </c>
      <c r="O427" t="s">
        <v>239</v>
      </c>
      <c r="P427" t="s">
        <v>299</v>
      </c>
      <c r="Q427" t="s">
        <v>167</v>
      </c>
      <c r="R427" t="s">
        <v>123</v>
      </c>
      <c r="S427" t="s">
        <v>113</v>
      </c>
      <c r="T427" t="s">
        <v>3967</v>
      </c>
      <c r="U427" t="s">
        <v>3968</v>
      </c>
      <c r="V427" t="s">
        <v>3969</v>
      </c>
      <c r="Z427" t="s">
        <v>113</v>
      </c>
      <c r="AA427" t="s">
        <v>3970</v>
      </c>
      <c r="AB427" t="s">
        <v>358</v>
      </c>
      <c r="AC427" t="s">
        <v>173</v>
      </c>
      <c r="AD427">
        <v>1</v>
      </c>
      <c r="AE427" t="s">
        <v>113</v>
      </c>
      <c r="AF427" t="s">
        <v>113</v>
      </c>
      <c r="AG427" t="s">
        <v>113</v>
      </c>
      <c r="AH427" t="s">
        <v>131</v>
      </c>
      <c r="AI427" t="s">
        <v>131</v>
      </c>
      <c r="AJ427" t="s">
        <v>132</v>
      </c>
      <c r="AK427" t="s">
        <v>113</v>
      </c>
      <c r="AL427" t="s">
        <v>3971</v>
      </c>
      <c r="AM427" t="s">
        <v>1347</v>
      </c>
      <c r="AN427" t="s">
        <v>1345</v>
      </c>
      <c r="AO427" t="s">
        <v>177</v>
      </c>
      <c r="AP427">
        <v>16991797303</v>
      </c>
      <c r="AQ427" t="s">
        <v>1348</v>
      </c>
      <c r="AR427" t="s">
        <v>113</v>
      </c>
      <c r="AS427" t="s">
        <v>113</v>
      </c>
      <c r="AT427" t="s">
        <v>113</v>
      </c>
      <c r="AU427" t="s">
        <v>113</v>
      </c>
      <c r="AW427" t="s">
        <v>113</v>
      </c>
      <c r="AX427" s="82">
        <f>IFERROR(FIND("Óbitos/feridos",consulta_completa__11[[#This Row],[13 - Ocorrências/Ambientes Atingidos]]),0)</f>
        <v>0</v>
      </c>
      <c r="AY427" s="83" t="str">
        <f t="shared" si="188"/>
        <v/>
      </c>
      <c r="AZ427" s="82">
        <f>IFERROR(FIND("População afetada/evacuada",consulta_completa__11[[#This Row],[13 - Ocorrências/Ambientes Atingidos]]),0)</f>
        <v>0</v>
      </c>
      <c r="BA427" s="82" t="str">
        <f t="shared" si="189"/>
        <v/>
      </c>
      <c r="BB427" s="82">
        <f>IFERROR(FIND("Suspensão de abastecimento de água",consulta_completa__11[[#This Row],[13 - Ocorrências/Ambientes Atingidos]]),0)</f>
        <v>0</v>
      </c>
      <c r="BC427" s="83" t="str">
        <f t="shared" si="217"/>
        <v/>
      </c>
      <c r="BD427" s="82">
        <f>IFERROR(FIND("Rio/córrego",consulta_completa__11[[#This Row],[13 - Ocorrências/Ambientes Atingidos]]),0)</f>
        <v>0</v>
      </c>
      <c r="BE427" s="83" t="str">
        <f t="shared" si="190"/>
        <v/>
      </c>
      <c r="BF427" s="82">
        <f>IFERROR(FIND("Lago",consulta_completa__11[[#This Row],[13 - Ocorrências/Ambientes Atingidos]]),0)</f>
        <v>0</v>
      </c>
      <c r="BG427" s="83" t="str">
        <f t="shared" si="191"/>
        <v/>
      </c>
      <c r="BH427" s="82">
        <f>IFERROR(FIND("Mar",consulta_completa__11[[#This Row],[13 - Ocorrências/Ambientes Atingidos]]),0)</f>
        <v>0</v>
      </c>
      <c r="BI427" s="83" t="str">
        <f t="shared" si="192"/>
        <v/>
      </c>
      <c r="BJ427" s="82">
        <f>IFERROR(FIND("Praia",consulta_completa__11[[#This Row],[13 - Ocorrências/Ambientes Atingidos]]),0)</f>
        <v>0</v>
      </c>
      <c r="BK427" s="83" t="str">
        <f t="shared" si="193"/>
        <v/>
      </c>
      <c r="BL427" s="82">
        <f>IFERROR(FIND("Solo",consulta_completa__11[[#This Row],[13 - Ocorrências/Ambientes Atingidos]]),0)</f>
        <v>1</v>
      </c>
      <c r="BM427" s="83" t="str">
        <f t="shared" si="194"/>
        <v>X</v>
      </c>
      <c r="BN427" s="82">
        <f>IFERROR(FIND("Águas subterrâneas",consulta_completa__11[[#This Row],[13 - Ocorrências/Ambientes Atingidos]]),0)</f>
        <v>0</v>
      </c>
      <c r="BO427" s="83" t="str">
        <f t="shared" si="195"/>
        <v/>
      </c>
      <c r="BP427" s="82">
        <f>IFERROR(FIND("Atmosfera",consulta_completa__11[[#This Row],[13 - Ocorrências/Ambientes Atingidos]]),0)</f>
        <v>0</v>
      </c>
      <c r="BQ427" s="83" t="str">
        <f t="shared" si="196"/>
        <v/>
      </c>
      <c r="BR427" s="82">
        <f>IFERROR(FIND("Flora",consulta_completa__11[[#This Row],[13 - Ocorrências/Ambientes Atingidos]]),0)</f>
        <v>0</v>
      </c>
      <c r="BS427" s="83" t="str">
        <f t="shared" si="197"/>
        <v/>
      </c>
      <c r="BT427" s="82">
        <f>IFERROR(FIND("Fauna",consulta_completa__11[[#This Row],[13 - Ocorrências/Ambientes Atingidos]]),0)</f>
        <v>0</v>
      </c>
      <c r="BU427" s="83" t="str">
        <f t="shared" si="198"/>
        <v/>
      </c>
      <c r="BV427" s="82">
        <f>IFERROR(FIND("UC federal",consulta_completa__11[[#This Row],[13 - Ocorrências/Ambientes Atingidos]]),0)</f>
        <v>0</v>
      </c>
      <c r="BW427" s="83" t="str">
        <f t="shared" si="199"/>
        <v/>
      </c>
      <c r="BX427" s="82">
        <f>IFERROR(FIND("UC estadual/municipal",consulta_completa__11[[#This Row],[13 - Ocorrências/Ambientes Atingidos]]),0)</f>
        <v>0</v>
      </c>
      <c r="BY427" s="83" t="str">
        <f t="shared" si="200"/>
        <v/>
      </c>
      <c r="BZ427" s="82">
        <f>IFERROR(FIND("Outro(s)",consulta_completa__11[[#This Row],[13 - Ocorrências/Ambientes Atingidos]]),0)</f>
        <v>0</v>
      </c>
      <c r="CA427" s="83" t="str">
        <f t="shared" si="201"/>
        <v/>
      </c>
      <c r="CB427" s="82">
        <f>IFERROR(FIND("Sem dano",consulta_completa__11[[#This Row],[13 - Ocorrências/Ambientes Atingidos]]),0)</f>
        <v>0</v>
      </c>
      <c r="CC427" s="83" t="str">
        <f t="shared" si="202"/>
        <v/>
      </c>
      <c r="CD427" s="82" t="str">
        <f>IF(consulta_completa__11[[#This Row],[13 - Ocorrências/Ambientes Atingidos]]="","X","")</f>
        <v/>
      </c>
      <c r="CE427" s="84">
        <f>IFERROR(FIND("IBAMA",consulta_completa__11[[#This Row],[14 - Inst. Atuando no Local]]),0)</f>
        <v>0</v>
      </c>
      <c r="CF427" s="84" t="str">
        <f t="shared" si="203"/>
        <v/>
      </c>
      <c r="CG427" s="84">
        <f>IFERROR(FIND("OEMA",consulta_completa__11[[#This Row],[14 - Inst. Atuando no Local]]),0)</f>
        <v>0</v>
      </c>
      <c r="CH427" s="84" t="str">
        <f t="shared" si="204"/>
        <v/>
      </c>
      <c r="CI427" s="84">
        <f>IFERROR(FIND("DEFESA CIVIL",consulta_completa__11[[#This Row],[14 - Inst. Atuando no Local]]),0)</f>
        <v>0</v>
      </c>
      <c r="CJ427" s="84" t="str">
        <f t="shared" si="205"/>
        <v/>
      </c>
      <c r="CK427" s="84">
        <f>IFERROR(FIND("CORPO DE BOMBEIROS",consulta_completa__11[[#This Row],[14 - Inst. Atuando no Local]]),0)</f>
        <v>0</v>
      </c>
      <c r="CL427" s="84" t="str">
        <f t="shared" si="206"/>
        <v/>
      </c>
      <c r="CM427" s="84">
        <f>IFERROR(FIND("POLÍCIA RODOVIÁRIA",consulta_completa__11[[#This Row],[14 - Inst. Atuando no Local]]),0)</f>
        <v>0</v>
      </c>
      <c r="CN427" s="84" t="str">
        <f t="shared" si="207"/>
        <v/>
      </c>
      <c r="CO427" s="84">
        <f>IFERROR(FIND("POLÍCIA MILITAR",consulta_completa__11[[#This Row],[14 - Inst. Atuando no Local]]),0)</f>
        <v>0</v>
      </c>
      <c r="CP427" s="84" t="str">
        <f t="shared" si="208"/>
        <v/>
      </c>
      <c r="CQ427" s="84">
        <f>IFERROR(FIND("POLÍCIA CIVIL",consulta_completa__11[[#This Row],[14 - Inst. Atuando no Local]]),0)</f>
        <v>0</v>
      </c>
      <c r="CR427" s="84" t="str">
        <f t="shared" si="209"/>
        <v/>
      </c>
      <c r="CS427" s="84">
        <f>IFERROR(FIND("MARINHA DO BRASIL",consulta_completa__11[[#This Row],[14 - Inst. Atuando no Local]]),0)</f>
        <v>0</v>
      </c>
      <c r="CT427" s="84" t="str">
        <f t="shared" si="210"/>
        <v/>
      </c>
      <c r="CU427" s="84">
        <f>IFERROR(FIND("EMPRESA ESPECIALIZADA EM ATENDIMENTO",consulta_completa__11[[#This Row],[14 - Inst. Atuando no Local]]),0)</f>
        <v>0</v>
      </c>
      <c r="CV427" s="84" t="str">
        <f t="shared" si="211"/>
        <v/>
      </c>
      <c r="CW427" s="84">
        <f>IFERROR(FIND("IBAMA",consulta_completa__11[[#This Row],[14 - Inst. Atuando no Local]]),0)</f>
        <v>0</v>
      </c>
      <c r="CX427" s="84" t="str">
        <f t="shared" si="212"/>
        <v/>
      </c>
      <c r="CY427" s="84" t="str">
        <f>IF(consulta_completa__11[[#This Row],[14 - Inst. Atuando no Local]]="","X","")</f>
        <v>X</v>
      </c>
      <c r="CZ427" s="84">
        <f>IFERROR(FIND("OUTRA (S)",consulta_completa__11[[#This Row],[14 - Inst. Atuando no Local]]),0)</f>
        <v>0</v>
      </c>
      <c r="DA427" s="84" t="str">
        <f t="shared" si="213"/>
        <v/>
      </c>
      <c r="DB427" s="35" t="str">
        <f t="shared" si="214"/>
        <v>Sim</v>
      </c>
      <c r="DC427" s="35" t="str">
        <f t="shared" si="215"/>
        <v>Não</v>
      </c>
      <c r="DD427" s="35" t="str">
        <f t="shared" si="216"/>
        <v>Sim</v>
      </c>
      <c r="DE427" s="87" t="str">
        <f t="shared" si="187"/>
        <v>Federal</v>
      </c>
    </row>
    <row r="428" spans="1:109">
      <c r="A428" s="14">
        <v>202562464854</v>
      </c>
      <c r="B428" s="1">
        <v>45831</v>
      </c>
      <c r="C428" t="s">
        <v>109</v>
      </c>
      <c r="D428" t="s">
        <v>110</v>
      </c>
      <c r="E428" t="s">
        <v>139</v>
      </c>
      <c r="F428" t="s">
        <v>112</v>
      </c>
      <c r="G428" t="s">
        <v>113</v>
      </c>
      <c r="H428" t="s">
        <v>114</v>
      </c>
      <c r="I428" t="s">
        <v>114</v>
      </c>
      <c r="J428" t="s">
        <v>1151</v>
      </c>
      <c r="K428" t="s">
        <v>3972</v>
      </c>
      <c r="L428" t="s">
        <v>117</v>
      </c>
      <c r="M428" t="s">
        <v>118</v>
      </c>
      <c r="N428" t="s">
        <v>119</v>
      </c>
      <c r="O428" t="s">
        <v>120</v>
      </c>
      <c r="P428" t="s">
        <v>299</v>
      </c>
      <c r="Q428" t="s">
        <v>143</v>
      </c>
      <c r="R428" t="s">
        <v>123</v>
      </c>
      <c r="S428" t="s">
        <v>201</v>
      </c>
      <c r="T428" t="s">
        <v>3973</v>
      </c>
      <c r="U428" t="s">
        <v>3974</v>
      </c>
      <c r="V428" t="s">
        <v>3975</v>
      </c>
      <c r="Z428" t="s">
        <v>3976</v>
      </c>
      <c r="AA428" t="s">
        <v>410</v>
      </c>
      <c r="AB428" t="s">
        <v>206</v>
      </c>
      <c r="AC428" t="s">
        <v>399</v>
      </c>
      <c r="AD428">
        <v>1</v>
      </c>
      <c r="AE428" t="s">
        <v>206</v>
      </c>
      <c r="AF428" t="s">
        <v>113</v>
      </c>
      <c r="AG428" t="s">
        <v>113</v>
      </c>
      <c r="AH428" t="s">
        <v>131</v>
      </c>
      <c r="AI428" t="s">
        <v>132</v>
      </c>
      <c r="AJ428" t="s">
        <v>131</v>
      </c>
      <c r="AK428" t="s">
        <v>3977</v>
      </c>
      <c r="AL428" t="s">
        <v>3978</v>
      </c>
      <c r="AM428" t="s">
        <v>402</v>
      </c>
      <c r="AN428" t="s">
        <v>113</v>
      </c>
      <c r="AO428" t="s">
        <v>113</v>
      </c>
      <c r="AQ428" t="s">
        <v>211</v>
      </c>
      <c r="AR428" t="s">
        <v>113</v>
      </c>
      <c r="AS428" t="s">
        <v>113</v>
      </c>
      <c r="AT428" t="s">
        <v>113</v>
      </c>
      <c r="AU428" t="s">
        <v>113</v>
      </c>
      <c r="AW428" t="s">
        <v>113</v>
      </c>
      <c r="AX428" s="82">
        <f>IFERROR(FIND("Óbitos/feridos",consulta_completa__11[[#This Row],[13 - Ocorrências/Ambientes Atingidos]]),0)</f>
        <v>0</v>
      </c>
      <c r="AY428" s="83" t="str">
        <f t="shared" si="188"/>
        <v/>
      </c>
      <c r="AZ428" s="82">
        <f>IFERROR(FIND("População afetada/evacuada",consulta_completa__11[[#This Row],[13 - Ocorrências/Ambientes Atingidos]]),0)</f>
        <v>0</v>
      </c>
      <c r="BA428" s="82" t="str">
        <f t="shared" si="189"/>
        <v/>
      </c>
      <c r="BB428" s="82">
        <f>IFERROR(FIND("Suspensão de abastecimento de água",consulta_completa__11[[#This Row],[13 - Ocorrências/Ambientes Atingidos]]),0)</f>
        <v>0</v>
      </c>
      <c r="BC428" s="83" t="str">
        <f t="shared" si="217"/>
        <v/>
      </c>
      <c r="BD428" s="82">
        <f>IFERROR(FIND("Rio/córrego",consulta_completa__11[[#This Row],[13 - Ocorrências/Ambientes Atingidos]]),0)</f>
        <v>0</v>
      </c>
      <c r="BE428" s="83" t="str">
        <f t="shared" si="190"/>
        <v/>
      </c>
      <c r="BF428" s="82">
        <f>IFERROR(FIND("Lago",consulta_completa__11[[#This Row],[13 - Ocorrências/Ambientes Atingidos]]),0)</f>
        <v>0</v>
      </c>
      <c r="BG428" s="83" t="str">
        <f t="shared" si="191"/>
        <v/>
      </c>
      <c r="BH428" s="82">
        <f>IFERROR(FIND("Mar",consulta_completa__11[[#This Row],[13 - Ocorrências/Ambientes Atingidos]]),0)</f>
        <v>1</v>
      </c>
      <c r="BI428" s="83" t="str">
        <f t="shared" si="192"/>
        <v>X</v>
      </c>
      <c r="BJ428" s="82">
        <f>IFERROR(FIND("Praia",consulta_completa__11[[#This Row],[13 - Ocorrências/Ambientes Atingidos]]),0)</f>
        <v>0</v>
      </c>
      <c r="BK428" s="83" t="str">
        <f t="shared" si="193"/>
        <v/>
      </c>
      <c r="BL428" s="82">
        <f>IFERROR(FIND("Solo",consulta_completa__11[[#This Row],[13 - Ocorrências/Ambientes Atingidos]]),0)</f>
        <v>0</v>
      </c>
      <c r="BM428" s="83" t="str">
        <f t="shared" si="194"/>
        <v/>
      </c>
      <c r="BN428" s="82">
        <f>IFERROR(FIND("Águas subterrâneas",consulta_completa__11[[#This Row],[13 - Ocorrências/Ambientes Atingidos]]),0)</f>
        <v>0</v>
      </c>
      <c r="BO428" s="83" t="str">
        <f t="shared" si="195"/>
        <v/>
      </c>
      <c r="BP428" s="82">
        <f>IFERROR(FIND("Atmosfera",consulta_completa__11[[#This Row],[13 - Ocorrências/Ambientes Atingidos]]),0)</f>
        <v>0</v>
      </c>
      <c r="BQ428" s="83" t="str">
        <f t="shared" si="196"/>
        <v/>
      </c>
      <c r="BR428" s="82">
        <f>IFERROR(FIND("Flora",consulta_completa__11[[#This Row],[13 - Ocorrências/Ambientes Atingidos]]),0)</f>
        <v>0</v>
      </c>
      <c r="BS428" s="83" t="str">
        <f t="shared" si="197"/>
        <v/>
      </c>
      <c r="BT428" s="82">
        <f>IFERROR(FIND("Fauna",consulta_completa__11[[#This Row],[13 - Ocorrências/Ambientes Atingidos]]),0)</f>
        <v>0</v>
      </c>
      <c r="BU428" s="83" t="str">
        <f t="shared" si="198"/>
        <v/>
      </c>
      <c r="BV428" s="82">
        <f>IFERROR(FIND("UC federal",consulta_completa__11[[#This Row],[13 - Ocorrências/Ambientes Atingidos]]),0)</f>
        <v>0</v>
      </c>
      <c r="BW428" s="83" t="str">
        <f t="shared" si="199"/>
        <v/>
      </c>
      <c r="BX428" s="82">
        <f>IFERROR(FIND("UC estadual/municipal",consulta_completa__11[[#This Row],[13 - Ocorrências/Ambientes Atingidos]]),0)</f>
        <v>0</v>
      </c>
      <c r="BY428" s="83" t="str">
        <f t="shared" si="200"/>
        <v/>
      </c>
      <c r="BZ428" s="82">
        <f>IFERROR(FIND("Outro(s)",consulta_completa__11[[#This Row],[13 - Ocorrências/Ambientes Atingidos]]),0)</f>
        <v>0</v>
      </c>
      <c r="CA428" s="83" t="str">
        <f t="shared" si="201"/>
        <v/>
      </c>
      <c r="CB428" s="82">
        <f>IFERROR(FIND("Sem dano",consulta_completa__11[[#This Row],[13 - Ocorrências/Ambientes Atingidos]]),0)</f>
        <v>0</v>
      </c>
      <c r="CC428" s="83" t="str">
        <f t="shared" si="202"/>
        <v/>
      </c>
      <c r="CD428" s="82" t="str">
        <f>IF(consulta_completa__11[[#This Row],[13 - Ocorrências/Ambientes Atingidos]]="","X","")</f>
        <v/>
      </c>
      <c r="CE428" s="84">
        <f>IFERROR(FIND("IBAMA",consulta_completa__11[[#This Row],[14 - Inst. Atuando no Local]]),0)</f>
        <v>0</v>
      </c>
      <c r="CF428" s="84" t="str">
        <f t="shared" si="203"/>
        <v/>
      </c>
      <c r="CG428" s="84">
        <f>IFERROR(FIND("OEMA",consulta_completa__11[[#This Row],[14 - Inst. Atuando no Local]]),0)</f>
        <v>0</v>
      </c>
      <c r="CH428" s="84" t="str">
        <f t="shared" si="204"/>
        <v/>
      </c>
      <c r="CI428" s="84">
        <f>IFERROR(FIND("DEFESA CIVIL",consulta_completa__11[[#This Row],[14 - Inst. Atuando no Local]]),0)</f>
        <v>0</v>
      </c>
      <c r="CJ428" s="84" t="str">
        <f t="shared" si="205"/>
        <v/>
      </c>
      <c r="CK428" s="84">
        <f>IFERROR(FIND("CORPO DE BOMBEIROS",consulta_completa__11[[#This Row],[14 - Inst. Atuando no Local]]),0)</f>
        <v>0</v>
      </c>
      <c r="CL428" s="84" t="str">
        <f t="shared" si="206"/>
        <v/>
      </c>
      <c r="CM428" s="84">
        <f>IFERROR(FIND("POLÍCIA RODOVIÁRIA",consulta_completa__11[[#This Row],[14 - Inst. Atuando no Local]]),0)</f>
        <v>0</v>
      </c>
      <c r="CN428" s="84" t="str">
        <f t="shared" si="207"/>
        <v/>
      </c>
      <c r="CO428" s="84">
        <f>IFERROR(FIND("POLÍCIA MILITAR",consulta_completa__11[[#This Row],[14 - Inst. Atuando no Local]]),0)</f>
        <v>0</v>
      </c>
      <c r="CP428" s="84" t="str">
        <f t="shared" si="208"/>
        <v/>
      </c>
      <c r="CQ428" s="84">
        <f>IFERROR(FIND("POLÍCIA CIVIL",consulta_completa__11[[#This Row],[14 - Inst. Atuando no Local]]),0)</f>
        <v>0</v>
      </c>
      <c r="CR428" s="84" t="str">
        <f t="shared" si="209"/>
        <v/>
      </c>
      <c r="CS428" s="84">
        <f>IFERROR(FIND("MARINHA DO BRASIL",consulta_completa__11[[#This Row],[14 - Inst. Atuando no Local]]),0)</f>
        <v>0</v>
      </c>
      <c r="CT428" s="84" t="str">
        <f t="shared" si="210"/>
        <v/>
      </c>
      <c r="CU428" s="84">
        <f>IFERROR(FIND("EMPRESA ESPECIALIZADA EM ATENDIMENTO",consulta_completa__11[[#This Row],[14 - Inst. Atuando no Local]]),0)</f>
        <v>0</v>
      </c>
      <c r="CV428" s="84" t="str">
        <f t="shared" si="211"/>
        <v/>
      </c>
      <c r="CW428" s="84">
        <f>IFERROR(FIND("IBAMA",consulta_completa__11[[#This Row],[14 - Inst. Atuando no Local]]),0)</f>
        <v>0</v>
      </c>
      <c r="CX428" s="84" t="str">
        <f t="shared" si="212"/>
        <v/>
      </c>
      <c r="CY428" s="84" t="str">
        <f>IF(consulta_completa__11[[#This Row],[14 - Inst. Atuando no Local]]="","X","")</f>
        <v/>
      </c>
      <c r="CZ428" s="84">
        <f>IFERROR(FIND("OUTRA (S)",consulta_completa__11[[#This Row],[14 - Inst. Atuando no Local]]),0)</f>
        <v>0</v>
      </c>
      <c r="DA428" s="84" t="str">
        <f t="shared" si="213"/>
        <v/>
      </c>
      <c r="DB428" s="35" t="str">
        <f t="shared" si="214"/>
        <v>Sim</v>
      </c>
      <c r="DC428" s="35" t="str">
        <f t="shared" si="215"/>
        <v>Não</v>
      </c>
      <c r="DD428" s="35" t="str">
        <f t="shared" si="216"/>
        <v>Sim</v>
      </c>
      <c r="DE428" s="87" t="str">
        <f t="shared" si="187"/>
        <v>Federal</v>
      </c>
    </row>
    <row r="429" spans="1:109">
      <c r="A429" s="14">
        <v>202562461228</v>
      </c>
      <c r="B429" s="1">
        <v>45832</v>
      </c>
      <c r="C429" t="s">
        <v>3979</v>
      </c>
      <c r="D429" t="s">
        <v>830</v>
      </c>
      <c r="E429" t="s">
        <v>286</v>
      </c>
      <c r="F429" t="s">
        <v>112</v>
      </c>
      <c r="G429" t="s">
        <v>646</v>
      </c>
      <c r="H429" t="s">
        <v>1329</v>
      </c>
      <c r="I429" t="s">
        <v>648</v>
      </c>
      <c r="J429" t="s">
        <v>113</v>
      </c>
      <c r="K429" t="s">
        <v>114</v>
      </c>
      <c r="L429" t="s">
        <v>114</v>
      </c>
      <c r="M429" t="s">
        <v>139</v>
      </c>
      <c r="N429" t="s">
        <v>2719</v>
      </c>
      <c r="O429" t="s">
        <v>239</v>
      </c>
      <c r="P429" t="s">
        <v>355</v>
      </c>
      <c r="Q429" t="s">
        <v>143</v>
      </c>
      <c r="R429" t="s">
        <v>123</v>
      </c>
      <c r="S429" t="s">
        <v>113</v>
      </c>
      <c r="T429" t="s">
        <v>3980</v>
      </c>
      <c r="U429" t="s">
        <v>3981</v>
      </c>
      <c r="V429" t="s">
        <v>3982</v>
      </c>
      <c r="Z429" t="s">
        <v>3983</v>
      </c>
      <c r="AA429" t="s">
        <v>3984</v>
      </c>
      <c r="AB429" t="s">
        <v>3985</v>
      </c>
      <c r="AC429" t="s">
        <v>3986</v>
      </c>
      <c r="AD429">
        <v>0</v>
      </c>
      <c r="AE429" t="s">
        <v>3987</v>
      </c>
      <c r="AF429" t="s">
        <v>113</v>
      </c>
      <c r="AG429" t="s">
        <v>113</v>
      </c>
      <c r="AH429" t="s">
        <v>131</v>
      </c>
      <c r="AI429" t="s">
        <v>131</v>
      </c>
      <c r="AJ429" t="s">
        <v>132</v>
      </c>
      <c r="AK429" t="s">
        <v>113</v>
      </c>
      <c r="AL429" t="s">
        <v>113</v>
      </c>
      <c r="AM429" t="s">
        <v>3988</v>
      </c>
      <c r="AN429" t="s">
        <v>3989</v>
      </c>
      <c r="AO429" t="s">
        <v>3990</v>
      </c>
      <c r="AP429">
        <v>43998076786</v>
      </c>
      <c r="AQ429" t="s">
        <v>3991</v>
      </c>
      <c r="AR429" t="s">
        <v>113</v>
      </c>
      <c r="AS429" t="s">
        <v>113</v>
      </c>
      <c r="AT429" t="s">
        <v>113</v>
      </c>
      <c r="AU429" t="s">
        <v>113</v>
      </c>
      <c r="AW429" t="s">
        <v>113</v>
      </c>
      <c r="AX429" s="82">
        <f>IFERROR(FIND("Óbitos/feridos",consulta_completa__11[[#This Row],[13 - Ocorrências/Ambientes Atingidos]]),0)</f>
        <v>0</v>
      </c>
      <c r="AY429" s="83" t="str">
        <f t="shared" si="188"/>
        <v/>
      </c>
      <c r="AZ429" s="82">
        <f>IFERROR(FIND("População afetada/evacuada",consulta_completa__11[[#This Row],[13 - Ocorrências/Ambientes Atingidos]]),0)</f>
        <v>0</v>
      </c>
      <c r="BA429" s="82" t="str">
        <f t="shared" si="189"/>
        <v/>
      </c>
      <c r="BB429" s="82">
        <f>IFERROR(FIND("Suspensão de abastecimento de água",consulta_completa__11[[#This Row],[13 - Ocorrências/Ambientes Atingidos]]),0)</f>
        <v>0</v>
      </c>
      <c r="BC429" s="83" t="str">
        <f t="shared" si="217"/>
        <v/>
      </c>
      <c r="BD429" s="82">
        <f>IFERROR(FIND("Rio/córrego",consulta_completa__11[[#This Row],[13 - Ocorrências/Ambientes Atingidos]]),0)</f>
        <v>0</v>
      </c>
      <c r="BE429" s="83" t="str">
        <f t="shared" si="190"/>
        <v/>
      </c>
      <c r="BF429" s="82">
        <f>IFERROR(FIND("Lago",consulta_completa__11[[#This Row],[13 - Ocorrências/Ambientes Atingidos]]),0)</f>
        <v>0</v>
      </c>
      <c r="BG429" s="83" t="str">
        <f t="shared" si="191"/>
        <v/>
      </c>
      <c r="BH429" s="82">
        <f>IFERROR(FIND("Mar",consulta_completa__11[[#This Row],[13 - Ocorrências/Ambientes Atingidos]]),0)</f>
        <v>0</v>
      </c>
      <c r="BI429" s="83" t="str">
        <f t="shared" si="192"/>
        <v/>
      </c>
      <c r="BJ429" s="82">
        <f>IFERROR(FIND("Praia",consulta_completa__11[[#This Row],[13 - Ocorrências/Ambientes Atingidos]]),0)</f>
        <v>0</v>
      </c>
      <c r="BK429" s="83" t="str">
        <f t="shared" si="193"/>
        <v/>
      </c>
      <c r="BL429" s="82">
        <f>IFERROR(FIND("Solo",consulta_completa__11[[#This Row],[13 - Ocorrências/Ambientes Atingidos]]),0)</f>
        <v>0</v>
      </c>
      <c r="BM429" s="83" t="str">
        <f t="shared" si="194"/>
        <v/>
      </c>
      <c r="BN429" s="82">
        <f>IFERROR(FIND("Águas subterrâneas",consulta_completa__11[[#This Row],[13 - Ocorrências/Ambientes Atingidos]]),0)</f>
        <v>0</v>
      </c>
      <c r="BO429" s="83" t="str">
        <f t="shared" si="195"/>
        <v/>
      </c>
      <c r="BP429" s="82">
        <f>IFERROR(FIND("Atmosfera",consulta_completa__11[[#This Row],[13 - Ocorrências/Ambientes Atingidos]]),0)</f>
        <v>0</v>
      </c>
      <c r="BQ429" s="83" t="str">
        <f t="shared" si="196"/>
        <v/>
      </c>
      <c r="BR429" s="82">
        <f>IFERROR(FIND("Flora",consulta_completa__11[[#This Row],[13 - Ocorrências/Ambientes Atingidos]]),0)</f>
        <v>0</v>
      </c>
      <c r="BS429" s="83" t="str">
        <f t="shared" si="197"/>
        <v/>
      </c>
      <c r="BT429" s="82">
        <f>IFERROR(FIND("Fauna",consulta_completa__11[[#This Row],[13 - Ocorrências/Ambientes Atingidos]]),0)</f>
        <v>0</v>
      </c>
      <c r="BU429" s="83" t="str">
        <f t="shared" si="198"/>
        <v/>
      </c>
      <c r="BV429" s="82">
        <f>IFERROR(FIND("UC federal",consulta_completa__11[[#This Row],[13 - Ocorrências/Ambientes Atingidos]]),0)</f>
        <v>0</v>
      </c>
      <c r="BW429" s="83" t="str">
        <f t="shared" si="199"/>
        <v/>
      </c>
      <c r="BX429" s="82">
        <f>IFERROR(FIND("UC estadual/municipal",consulta_completa__11[[#This Row],[13 - Ocorrências/Ambientes Atingidos]]),0)</f>
        <v>0</v>
      </c>
      <c r="BY429" s="83" t="str">
        <f t="shared" si="200"/>
        <v/>
      </c>
      <c r="BZ429" s="82">
        <f>IFERROR(FIND("Outro(s)",consulta_completa__11[[#This Row],[13 - Ocorrências/Ambientes Atingidos]]),0)</f>
        <v>1</v>
      </c>
      <c r="CA429" s="83" t="str">
        <f t="shared" si="201"/>
        <v>X</v>
      </c>
      <c r="CB429" s="82">
        <f>IFERROR(FIND("Sem dano",consulta_completa__11[[#This Row],[13 - Ocorrências/Ambientes Atingidos]]),0)</f>
        <v>0</v>
      </c>
      <c r="CC429" s="83" t="str">
        <f t="shared" si="202"/>
        <v/>
      </c>
      <c r="CD429" s="82" t="str">
        <f>IF(consulta_completa__11[[#This Row],[13 - Ocorrências/Ambientes Atingidos]]="","X","")</f>
        <v/>
      </c>
      <c r="CE429" s="84">
        <f>IFERROR(FIND("IBAMA",consulta_completa__11[[#This Row],[14 - Inst. Atuando no Local]]),0)</f>
        <v>0</v>
      </c>
      <c r="CF429" s="84" t="str">
        <f t="shared" si="203"/>
        <v/>
      </c>
      <c r="CG429" s="84">
        <f>IFERROR(FIND("OEMA",consulta_completa__11[[#This Row],[14 - Inst. Atuando no Local]]),0)</f>
        <v>0</v>
      </c>
      <c r="CH429" s="84" t="str">
        <f t="shared" si="204"/>
        <v/>
      </c>
      <c r="CI429" s="84">
        <f>IFERROR(FIND("DEFESA CIVIL",consulta_completa__11[[#This Row],[14 - Inst. Atuando no Local]]),0)</f>
        <v>0</v>
      </c>
      <c r="CJ429" s="84" t="str">
        <f t="shared" si="205"/>
        <v/>
      </c>
      <c r="CK429" s="84">
        <f>IFERROR(FIND("CORPO DE BOMBEIROS",consulta_completa__11[[#This Row],[14 - Inst. Atuando no Local]]),0)</f>
        <v>0</v>
      </c>
      <c r="CL429" s="84" t="str">
        <f t="shared" si="206"/>
        <v/>
      </c>
      <c r="CM429" s="84">
        <f>IFERROR(FIND("POLÍCIA RODOVIÁRIA",consulta_completa__11[[#This Row],[14 - Inst. Atuando no Local]]),0)</f>
        <v>0</v>
      </c>
      <c r="CN429" s="84" t="str">
        <f t="shared" si="207"/>
        <v/>
      </c>
      <c r="CO429" s="84">
        <f>IFERROR(FIND("POLÍCIA MILITAR",consulta_completa__11[[#This Row],[14 - Inst. Atuando no Local]]),0)</f>
        <v>0</v>
      </c>
      <c r="CP429" s="84" t="str">
        <f t="shared" si="208"/>
        <v/>
      </c>
      <c r="CQ429" s="84">
        <f>IFERROR(FIND("POLÍCIA CIVIL",consulta_completa__11[[#This Row],[14 - Inst. Atuando no Local]]),0)</f>
        <v>0</v>
      </c>
      <c r="CR429" s="84" t="str">
        <f t="shared" si="209"/>
        <v/>
      </c>
      <c r="CS429" s="84">
        <f>IFERROR(FIND("MARINHA DO BRASIL",consulta_completa__11[[#This Row],[14 - Inst. Atuando no Local]]),0)</f>
        <v>0</v>
      </c>
      <c r="CT429" s="84" t="str">
        <f t="shared" si="210"/>
        <v/>
      </c>
      <c r="CU429" s="84">
        <f>IFERROR(FIND("EMPRESA ESPECIALIZADA EM ATENDIMENTO",consulta_completa__11[[#This Row],[14 - Inst. Atuando no Local]]),0)</f>
        <v>0</v>
      </c>
      <c r="CV429" s="84" t="str">
        <f t="shared" si="211"/>
        <v/>
      </c>
      <c r="CW429" s="84">
        <f>IFERROR(FIND("IBAMA",consulta_completa__11[[#This Row],[14 - Inst. Atuando no Local]]),0)</f>
        <v>0</v>
      </c>
      <c r="CX429" s="84" t="str">
        <f t="shared" si="212"/>
        <v/>
      </c>
      <c r="CY429" s="84" t="str">
        <f>IF(consulta_completa__11[[#This Row],[14 - Inst. Atuando no Local]]="","X","")</f>
        <v/>
      </c>
      <c r="CZ429" s="84">
        <f>IFERROR(FIND("OUTRA (S)",consulta_completa__11[[#This Row],[14 - Inst. Atuando no Local]]),0)</f>
        <v>0</v>
      </c>
      <c r="DA429" s="84" t="str">
        <f t="shared" si="213"/>
        <v/>
      </c>
      <c r="DB429" s="35" t="str">
        <f t="shared" si="214"/>
        <v>Sim</v>
      </c>
      <c r="DC429" s="35" t="str">
        <f t="shared" si="215"/>
        <v>Não</v>
      </c>
      <c r="DD429" s="35" t="str">
        <f t="shared" si="216"/>
        <v>Sim</v>
      </c>
      <c r="DE429" s="87" t="str">
        <f t="shared" si="187"/>
        <v>Sem informação</v>
      </c>
    </row>
    <row r="430" spans="1:109">
      <c r="A430" s="14">
        <v>202562561244</v>
      </c>
      <c r="B430" s="1">
        <v>45832</v>
      </c>
      <c r="C430" t="s">
        <v>502</v>
      </c>
      <c r="D430" t="s">
        <v>254</v>
      </c>
      <c r="E430" t="s">
        <v>139</v>
      </c>
      <c r="F430" t="s">
        <v>112</v>
      </c>
      <c r="G430" t="s">
        <v>113</v>
      </c>
      <c r="H430" t="s">
        <v>114</v>
      </c>
      <c r="I430" t="s">
        <v>114</v>
      </c>
      <c r="J430" t="s">
        <v>113</v>
      </c>
      <c r="K430" t="s">
        <v>114</v>
      </c>
      <c r="L430" t="s">
        <v>114</v>
      </c>
      <c r="M430" t="s">
        <v>140</v>
      </c>
      <c r="N430" t="s">
        <v>141</v>
      </c>
      <c r="O430" t="s">
        <v>113</v>
      </c>
      <c r="P430" t="s">
        <v>355</v>
      </c>
      <c r="Q430" t="s">
        <v>122</v>
      </c>
      <c r="R430" t="s">
        <v>123</v>
      </c>
      <c r="S430" t="s">
        <v>113</v>
      </c>
      <c r="T430" t="s">
        <v>3992</v>
      </c>
      <c r="U430" t="s">
        <v>145</v>
      </c>
      <c r="V430" t="s">
        <v>3993</v>
      </c>
      <c r="Y430" t="b">
        <v>1</v>
      </c>
      <c r="Z430" t="s">
        <v>1612</v>
      </c>
      <c r="AA430" t="s">
        <v>113</v>
      </c>
      <c r="AB430" t="s">
        <v>509</v>
      </c>
      <c r="AC430" t="s">
        <v>113</v>
      </c>
      <c r="AD430">
        <v>2</v>
      </c>
      <c r="AE430" t="s">
        <v>113</v>
      </c>
      <c r="AF430" t="s">
        <v>3994</v>
      </c>
      <c r="AG430" t="s">
        <v>2972</v>
      </c>
      <c r="AH430" t="s">
        <v>131</v>
      </c>
      <c r="AI430" t="s">
        <v>131</v>
      </c>
      <c r="AJ430" t="s">
        <v>131</v>
      </c>
      <c r="AK430" t="s">
        <v>3995</v>
      </c>
      <c r="AL430" t="s">
        <v>3996</v>
      </c>
      <c r="AM430" t="s">
        <v>153</v>
      </c>
      <c r="AN430" t="s">
        <v>154</v>
      </c>
      <c r="AO430" t="s">
        <v>155</v>
      </c>
      <c r="AP430">
        <v>6133161070</v>
      </c>
      <c r="AQ430" t="s">
        <v>156</v>
      </c>
      <c r="AR430" t="s">
        <v>113</v>
      </c>
      <c r="AS430" t="s">
        <v>113</v>
      </c>
      <c r="AT430" t="s">
        <v>3997</v>
      </c>
      <c r="AU430" t="s">
        <v>255</v>
      </c>
      <c r="AV430">
        <v>2100000000</v>
      </c>
      <c r="AW430" t="s">
        <v>159</v>
      </c>
      <c r="AX430" s="82">
        <f>IFERROR(FIND("Óbitos/feridos",consulta_completa__11[[#This Row],[13 - Ocorrências/Ambientes Atingidos]]),0)</f>
        <v>0</v>
      </c>
      <c r="AY430" s="83" t="str">
        <f t="shared" si="188"/>
        <v/>
      </c>
      <c r="AZ430" s="82">
        <f>IFERROR(FIND("População afetada/evacuada",consulta_completa__11[[#This Row],[13 - Ocorrências/Ambientes Atingidos]]),0)</f>
        <v>0</v>
      </c>
      <c r="BA430" s="82" t="str">
        <f t="shared" si="189"/>
        <v/>
      </c>
      <c r="BB430" s="82">
        <f>IFERROR(FIND("Suspensão de abastecimento de água",consulta_completa__11[[#This Row],[13 - Ocorrências/Ambientes Atingidos]]),0)</f>
        <v>0</v>
      </c>
      <c r="BC430" s="83" t="str">
        <f t="shared" si="217"/>
        <v/>
      </c>
      <c r="BD430" s="82">
        <f>IFERROR(FIND("Rio/córrego",consulta_completa__11[[#This Row],[13 - Ocorrências/Ambientes Atingidos]]),0)</f>
        <v>0</v>
      </c>
      <c r="BE430" s="83" t="str">
        <f t="shared" si="190"/>
        <v/>
      </c>
      <c r="BF430" s="82">
        <f>IFERROR(FIND("Lago",consulta_completa__11[[#This Row],[13 - Ocorrências/Ambientes Atingidos]]),0)</f>
        <v>0</v>
      </c>
      <c r="BG430" s="83" t="str">
        <f t="shared" si="191"/>
        <v/>
      </c>
      <c r="BH430" s="82">
        <f>IFERROR(FIND("Mar",consulta_completa__11[[#This Row],[13 - Ocorrências/Ambientes Atingidos]]),0)</f>
        <v>0</v>
      </c>
      <c r="BI430" s="83" t="str">
        <f t="shared" si="192"/>
        <v/>
      </c>
      <c r="BJ430" s="82">
        <f>IFERROR(FIND("Praia",consulta_completa__11[[#This Row],[13 - Ocorrências/Ambientes Atingidos]]),0)</f>
        <v>0</v>
      </c>
      <c r="BK430" s="83" t="str">
        <f t="shared" si="193"/>
        <v/>
      </c>
      <c r="BL430" s="82">
        <f>IFERROR(FIND("Solo",consulta_completa__11[[#This Row],[13 - Ocorrências/Ambientes Atingidos]]),0)</f>
        <v>1</v>
      </c>
      <c r="BM430" s="83" t="str">
        <f t="shared" si="194"/>
        <v>X</v>
      </c>
      <c r="BN430" s="82">
        <f>IFERROR(FIND("Águas subterrâneas",consulta_completa__11[[#This Row],[13 - Ocorrências/Ambientes Atingidos]]),0)</f>
        <v>0</v>
      </c>
      <c r="BO430" s="83" t="str">
        <f t="shared" si="195"/>
        <v/>
      </c>
      <c r="BP430" s="82">
        <f>IFERROR(FIND("Atmosfera",consulta_completa__11[[#This Row],[13 - Ocorrências/Ambientes Atingidos]]),0)</f>
        <v>0</v>
      </c>
      <c r="BQ430" s="83" t="str">
        <f t="shared" si="196"/>
        <v/>
      </c>
      <c r="BR430" s="82">
        <f>IFERROR(FIND("Flora",consulta_completa__11[[#This Row],[13 - Ocorrências/Ambientes Atingidos]]),0)</f>
        <v>0</v>
      </c>
      <c r="BS430" s="83" t="str">
        <f t="shared" si="197"/>
        <v/>
      </c>
      <c r="BT430" s="82">
        <f>IFERROR(FIND("Fauna",consulta_completa__11[[#This Row],[13 - Ocorrências/Ambientes Atingidos]]),0)</f>
        <v>0</v>
      </c>
      <c r="BU430" s="83" t="str">
        <f t="shared" si="198"/>
        <v/>
      </c>
      <c r="BV430" s="82">
        <f>IFERROR(FIND("UC federal",consulta_completa__11[[#This Row],[13 - Ocorrências/Ambientes Atingidos]]),0)</f>
        <v>0</v>
      </c>
      <c r="BW430" s="83" t="str">
        <f t="shared" si="199"/>
        <v/>
      </c>
      <c r="BX430" s="82">
        <f>IFERROR(FIND("UC estadual/municipal",consulta_completa__11[[#This Row],[13 - Ocorrências/Ambientes Atingidos]]),0)</f>
        <v>0</v>
      </c>
      <c r="BY430" s="83" t="str">
        <f t="shared" si="200"/>
        <v/>
      </c>
      <c r="BZ430" s="82">
        <f>IFERROR(FIND("Outro(s)",consulta_completa__11[[#This Row],[13 - Ocorrências/Ambientes Atingidos]]),0)</f>
        <v>0</v>
      </c>
      <c r="CA430" s="83" t="str">
        <f t="shared" si="201"/>
        <v/>
      </c>
      <c r="CB430" s="82">
        <f>IFERROR(FIND("Sem dano",consulta_completa__11[[#This Row],[13 - Ocorrências/Ambientes Atingidos]]),0)</f>
        <v>0</v>
      </c>
      <c r="CC430" s="83" t="str">
        <f t="shared" si="202"/>
        <v/>
      </c>
      <c r="CD430" s="82" t="str">
        <f>IF(consulta_completa__11[[#This Row],[13 - Ocorrências/Ambientes Atingidos]]="","X","")</f>
        <v/>
      </c>
      <c r="CE430" s="84">
        <f>IFERROR(FIND("IBAMA",consulta_completa__11[[#This Row],[14 - Inst. Atuando no Local]]),0)</f>
        <v>0</v>
      </c>
      <c r="CF430" s="84" t="str">
        <f t="shared" si="203"/>
        <v/>
      </c>
      <c r="CG430" s="84">
        <f>IFERROR(FIND("OEMA",consulta_completa__11[[#This Row],[14 - Inst. Atuando no Local]]),0)</f>
        <v>0</v>
      </c>
      <c r="CH430" s="84" t="str">
        <f t="shared" si="204"/>
        <v/>
      </c>
      <c r="CI430" s="84">
        <f>IFERROR(FIND("DEFESA CIVIL",consulta_completa__11[[#This Row],[14 - Inst. Atuando no Local]]),0)</f>
        <v>0</v>
      </c>
      <c r="CJ430" s="84" t="str">
        <f t="shared" si="205"/>
        <v/>
      </c>
      <c r="CK430" s="84">
        <f>IFERROR(FIND("CORPO DE BOMBEIROS",consulta_completa__11[[#This Row],[14 - Inst. Atuando no Local]]),0)</f>
        <v>0</v>
      </c>
      <c r="CL430" s="84" t="str">
        <f t="shared" si="206"/>
        <v/>
      </c>
      <c r="CM430" s="84">
        <f>IFERROR(FIND("POLÍCIA RODOVIÁRIA",consulta_completa__11[[#This Row],[14 - Inst. Atuando no Local]]),0)</f>
        <v>0</v>
      </c>
      <c r="CN430" s="84" t="str">
        <f t="shared" si="207"/>
        <v/>
      </c>
      <c r="CO430" s="84">
        <f>IFERROR(FIND("POLÍCIA MILITAR",consulta_completa__11[[#This Row],[14 - Inst. Atuando no Local]]),0)</f>
        <v>0</v>
      </c>
      <c r="CP430" s="84" t="str">
        <f t="shared" si="208"/>
        <v/>
      </c>
      <c r="CQ430" s="84">
        <f>IFERROR(FIND("POLÍCIA CIVIL",consulta_completa__11[[#This Row],[14 - Inst. Atuando no Local]]),0)</f>
        <v>0</v>
      </c>
      <c r="CR430" s="84" t="str">
        <f t="shared" si="209"/>
        <v/>
      </c>
      <c r="CS430" s="84">
        <f>IFERROR(FIND("MARINHA DO BRASIL",consulta_completa__11[[#This Row],[14 - Inst. Atuando no Local]]),0)</f>
        <v>0</v>
      </c>
      <c r="CT430" s="84" t="str">
        <f t="shared" si="210"/>
        <v/>
      </c>
      <c r="CU430" s="84">
        <f>IFERROR(FIND("EMPRESA ESPECIALIZADA EM ATENDIMENTO",consulta_completa__11[[#This Row],[14 - Inst. Atuando no Local]]),0)</f>
        <v>0</v>
      </c>
      <c r="CV430" s="84" t="str">
        <f t="shared" si="211"/>
        <v/>
      </c>
      <c r="CW430" s="84">
        <f>IFERROR(FIND("IBAMA",consulta_completa__11[[#This Row],[14 - Inst. Atuando no Local]]),0)</f>
        <v>0</v>
      </c>
      <c r="CX430" s="84" t="str">
        <f t="shared" si="212"/>
        <v/>
      </c>
      <c r="CY430" s="84" t="str">
        <f>IF(consulta_completa__11[[#This Row],[14 - Inst. Atuando no Local]]="","X","")</f>
        <v/>
      </c>
      <c r="CZ430" s="84">
        <f>IFERROR(FIND("OUTRA (S)",consulta_completa__11[[#This Row],[14 - Inst. Atuando no Local]]),0)</f>
        <v>0</v>
      </c>
      <c r="DA430" s="84" t="str">
        <f t="shared" si="213"/>
        <v/>
      </c>
      <c r="DB430" s="35" t="str">
        <f t="shared" si="214"/>
        <v>Sim</v>
      </c>
      <c r="DC430" s="35" t="str">
        <f t="shared" si="215"/>
        <v>Não</v>
      </c>
      <c r="DD430" s="35" t="str">
        <f t="shared" si="216"/>
        <v>Sim</v>
      </c>
      <c r="DE430" s="87" t="str">
        <f t="shared" si="187"/>
        <v>Estadual</v>
      </c>
    </row>
    <row r="431" spans="1:109">
      <c r="A431" s="14">
        <v>202562546849</v>
      </c>
      <c r="B431" s="1">
        <v>45833</v>
      </c>
      <c r="C431" t="s">
        <v>3998</v>
      </c>
      <c r="D431" t="s">
        <v>161</v>
      </c>
      <c r="E431" t="s">
        <v>162</v>
      </c>
      <c r="F431" t="s">
        <v>163</v>
      </c>
      <c r="G431" t="s">
        <v>113</v>
      </c>
      <c r="H431" t="s">
        <v>114</v>
      </c>
      <c r="I431" t="s">
        <v>114</v>
      </c>
      <c r="J431" t="s">
        <v>3999</v>
      </c>
      <c r="K431" t="s">
        <v>4000</v>
      </c>
      <c r="L431" t="s">
        <v>166</v>
      </c>
      <c r="M431" t="s">
        <v>140</v>
      </c>
      <c r="N431" t="s">
        <v>141</v>
      </c>
      <c r="O431" t="s">
        <v>239</v>
      </c>
      <c r="P431" t="s">
        <v>121</v>
      </c>
      <c r="Q431" t="s">
        <v>143</v>
      </c>
      <c r="R431" t="s">
        <v>123</v>
      </c>
      <c r="S431" t="s">
        <v>113</v>
      </c>
      <c r="T431" t="s">
        <v>4001</v>
      </c>
      <c r="U431" t="s">
        <v>4002</v>
      </c>
      <c r="V431" t="s">
        <v>4003</v>
      </c>
      <c r="Z431" t="s">
        <v>4004</v>
      </c>
      <c r="AA431" t="s">
        <v>4005</v>
      </c>
      <c r="AB431" t="s">
        <v>1345</v>
      </c>
      <c r="AC431" t="s">
        <v>173</v>
      </c>
      <c r="AD431">
        <v>1</v>
      </c>
      <c r="AE431" t="s">
        <v>4006</v>
      </c>
      <c r="AF431" t="s">
        <v>113</v>
      </c>
      <c r="AG431" t="s">
        <v>113</v>
      </c>
      <c r="AH431" t="s">
        <v>131</v>
      </c>
      <c r="AI431" t="s">
        <v>131</v>
      </c>
      <c r="AJ431" t="s">
        <v>132</v>
      </c>
      <c r="AK431" t="s">
        <v>113</v>
      </c>
      <c r="AL431" t="s">
        <v>4007</v>
      </c>
      <c r="AM431" t="s">
        <v>1347</v>
      </c>
      <c r="AN431" t="s">
        <v>358</v>
      </c>
      <c r="AO431" t="s">
        <v>177</v>
      </c>
      <c r="AP431">
        <v>16991797303</v>
      </c>
      <c r="AQ431" t="s">
        <v>1348</v>
      </c>
      <c r="AR431" t="s">
        <v>113</v>
      </c>
      <c r="AS431" t="s">
        <v>113</v>
      </c>
      <c r="AT431" t="s">
        <v>113</v>
      </c>
      <c r="AU431" t="s">
        <v>113</v>
      </c>
      <c r="AW431" t="s">
        <v>113</v>
      </c>
      <c r="AX431" s="82">
        <f>IFERROR(FIND("Óbitos/feridos",consulta_completa__11[[#This Row],[13 - Ocorrências/Ambientes Atingidos]]),0)</f>
        <v>0</v>
      </c>
      <c r="AY431" s="83" t="str">
        <f t="shared" si="188"/>
        <v/>
      </c>
      <c r="AZ431" s="82">
        <f>IFERROR(FIND("População afetada/evacuada",consulta_completa__11[[#This Row],[13 - Ocorrências/Ambientes Atingidos]]),0)</f>
        <v>0</v>
      </c>
      <c r="BA431" s="82" t="str">
        <f t="shared" si="189"/>
        <v/>
      </c>
      <c r="BB431" s="82">
        <f>IFERROR(FIND("Suspensão de abastecimento de água",consulta_completa__11[[#This Row],[13 - Ocorrências/Ambientes Atingidos]]),0)</f>
        <v>0</v>
      </c>
      <c r="BC431" s="83" t="str">
        <f t="shared" si="217"/>
        <v/>
      </c>
      <c r="BD431" s="82">
        <f>IFERROR(FIND("Rio/córrego",consulta_completa__11[[#This Row],[13 - Ocorrências/Ambientes Atingidos]]),0)</f>
        <v>0</v>
      </c>
      <c r="BE431" s="83" t="str">
        <f t="shared" si="190"/>
        <v/>
      </c>
      <c r="BF431" s="82">
        <f>IFERROR(FIND("Lago",consulta_completa__11[[#This Row],[13 - Ocorrências/Ambientes Atingidos]]),0)</f>
        <v>0</v>
      </c>
      <c r="BG431" s="83" t="str">
        <f t="shared" si="191"/>
        <v/>
      </c>
      <c r="BH431" s="82">
        <f>IFERROR(FIND("Mar",consulta_completa__11[[#This Row],[13 - Ocorrências/Ambientes Atingidos]]),0)</f>
        <v>0</v>
      </c>
      <c r="BI431" s="83" t="str">
        <f t="shared" si="192"/>
        <v/>
      </c>
      <c r="BJ431" s="82">
        <f>IFERROR(FIND("Praia",consulta_completa__11[[#This Row],[13 - Ocorrências/Ambientes Atingidos]]),0)</f>
        <v>0</v>
      </c>
      <c r="BK431" s="83" t="str">
        <f t="shared" si="193"/>
        <v/>
      </c>
      <c r="BL431" s="82">
        <f>IFERROR(FIND("Solo",consulta_completa__11[[#This Row],[13 - Ocorrências/Ambientes Atingidos]]),0)</f>
        <v>1</v>
      </c>
      <c r="BM431" s="83" t="str">
        <f t="shared" si="194"/>
        <v>X</v>
      </c>
      <c r="BN431" s="82">
        <f>IFERROR(FIND("Águas subterrâneas",consulta_completa__11[[#This Row],[13 - Ocorrências/Ambientes Atingidos]]),0)</f>
        <v>0</v>
      </c>
      <c r="BO431" s="83" t="str">
        <f t="shared" si="195"/>
        <v/>
      </c>
      <c r="BP431" s="82">
        <f>IFERROR(FIND("Atmosfera",consulta_completa__11[[#This Row],[13 - Ocorrências/Ambientes Atingidos]]),0)</f>
        <v>0</v>
      </c>
      <c r="BQ431" s="83" t="str">
        <f t="shared" si="196"/>
        <v/>
      </c>
      <c r="BR431" s="82">
        <f>IFERROR(FIND("Flora",consulta_completa__11[[#This Row],[13 - Ocorrências/Ambientes Atingidos]]),0)</f>
        <v>0</v>
      </c>
      <c r="BS431" s="83" t="str">
        <f t="shared" si="197"/>
        <v/>
      </c>
      <c r="BT431" s="82">
        <f>IFERROR(FIND("Fauna",consulta_completa__11[[#This Row],[13 - Ocorrências/Ambientes Atingidos]]),0)</f>
        <v>0</v>
      </c>
      <c r="BU431" s="83" t="str">
        <f t="shared" si="198"/>
        <v/>
      </c>
      <c r="BV431" s="82">
        <f>IFERROR(FIND("UC federal",consulta_completa__11[[#This Row],[13 - Ocorrências/Ambientes Atingidos]]),0)</f>
        <v>0</v>
      </c>
      <c r="BW431" s="83" t="str">
        <f t="shared" si="199"/>
        <v/>
      </c>
      <c r="BX431" s="82">
        <f>IFERROR(FIND("UC estadual/municipal",consulta_completa__11[[#This Row],[13 - Ocorrências/Ambientes Atingidos]]),0)</f>
        <v>0</v>
      </c>
      <c r="BY431" s="83" t="str">
        <f t="shared" si="200"/>
        <v/>
      </c>
      <c r="BZ431" s="82">
        <f>IFERROR(FIND("Outro(s)",consulta_completa__11[[#This Row],[13 - Ocorrências/Ambientes Atingidos]]),0)</f>
        <v>0</v>
      </c>
      <c r="CA431" s="83" t="str">
        <f t="shared" si="201"/>
        <v/>
      </c>
      <c r="CB431" s="82">
        <f>IFERROR(FIND("Sem dano",consulta_completa__11[[#This Row],[13 - Ocorrências/Ambientes Atingidos]]),0)</f>
        <v>0</v>
      </c>
      <c r="CC431" s="83" t="str">
        <f t="shared" si="202"/>
        <v/>
      </c>
      <c r="CD431" s="82" t="str">
        <f>IF(consulta_completa__11[[#This Row],[13 - Ocorrências/Ambientes Atingidos]]="","X","")</f>
        <v/>
      </c>
      <c r="CE431" s="84">
        <f>IFERROR(FIND("IBAMA",consulta_completa__11[[#This Row],[14 - Inst. Atuando no Local]]),0)</f>
        <v>0</v>
      </c>
      <c r="CF431" s="84" t="str">
        <f t="shared" si="203"/>
        <v/>
      </c>
      <c r="CG431" s="84">
        <f>IFERROR(FIND("OEMA",consulta_completa__11[[#This Row],[14 - Inst. Atuando no Local]]),0)</f>
        <v>0</v>
      </c>
      <c r="CH431" s="84" t="str">
        <f t="shared" si="204"/>
        <v/>
      </c>
      <c r="CI431" s="84">
        <f>IFERROR(FIND("DEFESA CIVIL",consulta_completa__11[[#This Row],[14 - Inst. Atuando no Local]]),0)</f>
        <v>0</v>
      </c>
      <c r="CJ431" s="84" t="str">
        <f t="shared" si="205"/>
        <v/>
      </c>
      <c r="CK431" s="84">
        <f>IFERROR(FIND("CORPO DE BOMBEIROS",consulta_completa__11[[#This Row],[14 - Inst. Atuando no Local]]),0)</f>
        <v>0</v>
      </c>
      <c r="CL431" s="84" t="str">
        <f t="shared" si="206"/>
        <v/>
      </c>
      <c r="CM431" s="84">
        <f>IFERROR(FIND("POLÍCIA RODOVIÁRIA",consulta_completa__11[[#This Row],[14 - Inst. Atuando no Local]]),0)</f>
        <v>0</v>
      </c>
      <c r="CN431" s="84" t="str">
        <f t="shared" si="207"/>
        <v/>
      </c>
      <c r="CO431" s="84">
        <f>IFERROR(FIND("POLÍCIA MILITAR",consulta_completa__11[[#This Row],[14 - Inst. Atuando no Local]]),0)</f>
        <v>0</v>
      </c>
      <c r="CP431" s="84" t="str">
        <f t="shared" si="208"/>
        <v/>
      </c>
      <c r="CQ431" s="84">
        <f>IFERROR(FIND("POLÍCIA CIVIL",consulta_completa__11[[#This Row],[14 - Inst. Atuando no Local]]),0)</f>
        <v>0</v>
      </c>
      <c r="CR431" s="84" t="str">
        <f t="shared" si="209"/>
        <v/>
      </c>
      <c r="CS431" s="84">
        <f>IFERROR(FIND("MARINHA DO BRASIL",consulta_completa__11[[#This Row],[14 - Inst. Atuando no Local]]),0)</f>
        <v>0</v>
      </c>
      <c r="CT431" s="84" t="str">
        <f t="shared" si="210"/>
        <v/>
      </c>
      <c r="CU431" s="84">
        <f>IFERROR(FIND("EMPRESA ESPECIALIZADA EM ATENDIMENTO",consulta_completa__11[[#This Row],[14 - Inst. Atuando no Local]]),0)</f>
        <v>0</v>
      </c>
      <c r="CV431" s="84" t="str">
        <f t="shared" si="211"/>
        <v/>
      </c>
      <c r="CW431" s="84">
        <f>IFERROR(FIND("IBAMA",consulta_completa__11[[#This Row],[14 - Inst. Atuando no Local]]),0)</f>
        <v>0</v>
      </c>
      <c r="CX431" s="84" t="str">
        <f t="shared" si="212"/>
        <v/>
      </c>
      <c r="CY431" s="84" t="str">
        <f>IF(consulta_completa__11[[#This Row],[14 - Inst. Atuando no Local]]="","X","")</f>
        <v/>
      </c>
      <c r="CZ431" s="84">
        <f>IFERROR(FIND("OUTRA (S)",consulta_completa__11[[#This Row],[14 - Inst. Atuando no Local]]),0)</f>
        <v>0</v>
      </c>
      <c r="DA431" s="84" t="str">
        <f t="shared" si="213"/>
        <v/>
      </c>
      <c r="DB431" s="35" t="str">
        <f t="shared" si="214"/>
        <v>Sim</v>
      </c>
      <c r="DC431" s="35" t="str">
        <f t="shared" si="215"/>
        <v>Não</v>
      </c>
      <c r="DD431" s="35" t="str">
        <f t="shared" si="216"/>
        <v>Sim</v>
      </c>
      <c r="DE431" s="87" t="str">
        <f t="shared" si="187"/>
        <v>Federal</v>
      </c>
    </row>
    <row r="432" spans="1:109">
      <c r="A432" s="14">
        <v>202562554005</v>
      </c>
      <c r="B432" s="1">
        <v>45833</v>
      </c>
      <c r="C432" t="s">
        <v>109</v>
      </c>
      <c r="D432" t="s">
        <v>212</v>
      </c>
      <c r="E432" t="s">
        <v>452</v>
      </c>
      <c r="F432" t="s">
        <v>112</v>
      </c>
      <c r="G432" t="s">
        <v>113</v>
      </c>
      <c r="H432" t="s">
        <v>114</v>
      </c>
      <c r="I432" t="s">
        <v>114</v>
      </c>
      <c r="J432" t="s">
        <v>514</v>
      </c>
      <c r="K432" t="s">
        <v>4008</v>
      </c>
      <c r="L432" t="s">
        <v>117</v>
      </c>
      <c r="M432" t="s">
        <v>118</v>
      </c>
      <c r="N432" t="s">
        <v>119</v>
      </c>
      <c r="O432" t="s">
        <v>120</v>
      </c>
      <c r="P432" t="s">
        <v>121</v>
      </c>
      <c r="Q432" t="s">
        <v>230</v>
      </c>
      <c r="R432" t="s">
        <v>123</v>
      </c>
      <c r="S432" t="s">
        <v>113</v>
      </c>
      <c r="T432" t="s">
        <v>3954</v>
      </c>
      <c r="U432" t="s">
        <v>4009</v>
      </c>
      <c r="V432" t="s">
        <v>4010</v>
      </c>
      <c r="Z432" t="s">
        <v>4011</v>
      </c>
      <c r="AA432" t="s">
        <v>410</v>
      </c>
      <c r="AB432" t="s">
        <v>206</v>
      </c>
      <c r="AC432" t="s">
        <v>207</v>
      </c>
      <c r="AD432">
        <v>1</v>
      </c>
      <c r="AE432" t="s">
        <v>206</v>
      </c>
      <c r="AF432" t="s">
        <v>113</v>
      </c>
      <c r="AG432" t="s">
        <v>113</v>
      </c>
      <c r="AH432" t="s">
        <v>131</v>
      </c>
      <c r="AI432" t="s">
        <v>132</v>
      </c>
      <c r="AJ432" t="s">
        <v>131</v>
      </c>
      <c r="AK432" t="s">
        <v>4012</v>
      </c>
      <c r="AL432" t="s">
        <v>4013</v>
      </c>
      <c r="AM432" t="s">
        <v>210</v>
      </c>
      <c r="AN432" t="s">
        <v>113</v>
      </c>
      <c r="AO432" t="s">
        <v>113</v>
      </c>
      <c r="AQ432" t="s">
        <v>211</v>
      </c>
      <c r="AR432" t="s">
        <v>113</v>
      </c>
      <c r="AS432" t="s">
        <v>113</v>
      </c>
      <c r="AT432" t="s">
        <v>113</v>
      </c>
      <c r="AU432" t="s">
        <v>113</v>
      </c>
      <c r="AW432" t="s">
        <v>113</v>
      </c>
      <c r="AX432" s="82">
        <f>IFERROR(FIND("Óbitos/feridos",consulta_completa__11[[#This Row],[13 - Ocorrências/Ambientes Atingidos]]),0)</f>
        <v>0</v>
      </c>
      <c r="AY432" s="83" t="str">
        <f t="shared" si="188"/>
        <v/>
      </c>
      <c r="AZ432" s="82">
        <f>IFERROR(FIND("População afetada/evacuada",consulta_completa__11[[#This Row],[13 - Ocorrências/Ambientes Atingidos]]),0)</f>
        <v>0</v>
      </c>
      <c r="BA432" s="82" t="str">
        <f t="shared" si="189"/>
        <v/>
      </c>
      <c r="BB432" s="82">
        <f>IFERROR(FIND("Suspensão de abastecimento de água",consulta_completa__11[[#This Row],[13 - Ocorrências/Ambientes Atingidos]]),0)</f>
        <v>0</v>
      </c>
      <c r="BC432" s="83" t="str">
        <f t="shared" si="217"/>
        <v/>
      </c>
      <c r="BD432" s="82">
        <f>IFERROR(FIND("Rio/córrego",consulta_completa__11[[#This Row],[13 - Ocorrências/Ambientes Atingidos]]),0)</f>
        <v>0</v>
      </c>
      <c r="BE432" s="83" t="str">
        <f t="shared" si="190"/>
        <v/>
      </c>
      <c r="BF432" s="82">
        <f>IFERROR(FIND("Lago",consulta_completa__11[[#This Row],[13 - Ocorrências/Ambientes Atingidos]]),0)</f>
        <v>0</v>
      </c>
      <c r="BG432" s="83" t="str">
        <f t="shared" si="191"/>
        <v/>
      </c>
      <c r="BH432" s="82">
        <f>IFERROR(FIND("Mar",consulta_completa__11[[#This Row],[13 - Ocorrências/Ambientes Atingidos]]),0)</f>
        <v>1</v>
      </c>
      <c r="BI432" s="83" t="str">
        <f t="shared" si="192"/>
        <v>X</v>
      </c>
      <c r="BJ432" s="82">
        <f>IFERROR(FIND("Praia",consulta_completa__11[[#This Row],[13 - Ocorrências/Ambientes Atingidos]]),0)</f>
        <v>0</v>
      </c>
      <c r="BK432" s="83" t="str">
        <f t="shared" si="193"/>
        <v/>
      </c>
      <c r="BL432" s="82">
        <f>IFERROR(FIND("Solo",consulta_completa__11[[#This Row],[13 - Ocorrências/Ambientes Atingidos]]),0)</f>
        <v>0</v>
      </c>
      <c r="BM432" s="83" t="str">
        <f t="shared" si="194"/>
        <v/>
      </c>
      <c r="BN432" s="82">
        <f>IFERROR(FIND("Águas subterrâneas",consulta_completa__11[[#This Row],[13 - Ocorrências/Ambientes Atingidos]]),0)</f>
        <v>0</v>
      </c>
      <c r="BO432" s="83" t="str">
        <f t="shared" si="195"/>
        <v/>
      </c>
      <c r="BP432" s="82">
        <f>IFERROR(FIND("Atmosfera",consulta_completa__11[[#This Row],[13 - Ocorrências/Ambientes Atingidos]]),0)</f>
        <v>0</v>
      </c>
      <c r="BQ432" s="83" t="str">
        <f t="shared" si="196"/>
        <v/>
      </c>
      <c r="BR432" s="82">
        <f>IFERROR(FIND("Flora",consulta_completa__11[[#This Row],[13 - Ocorrências/Ambientes Atingidos]]),0)</f>
        <v>0</v>
      </c>
      <c r="BS432" s="83" t="str">
        <f t="shared" si="197"/>
        <v/>
      </c>
      <c r="BT432" s="82">
        <f>IFERROR(FIND("Fauna",consulta_completa__11[[#This Row],[13 - Ocorrências/Ambientes Atingidos]]),0)</f>
        <v>0</v>
      </c>
      <c r="BU432" s="83" t="str">
        <f t="shared" si="198"/>
        <v/>
      </c>
      <c r="BV432" s="82">
        <f>IFERROR(FIND("UC federal",consulta_completa__11[[#This Row],[13 - Ocorrências/Ambientes Atingidos]]),0)</f>
        <v>0</v>
      </c>
      <c r="BW432" s="83" t="str">
        <f t="shared" si="199"/>
        <v/>
      </c>
      <c r="BX432" s="82">
        <f>IFERROR(FIND("UC estadual/municipal",consulta_completa__11[[#This Row],[13 - Ocorrências/Ambientes Atingidos]]),0)</f>
        <v>0</v>
      </c>
      <c r="BY432" s="83" t="str">
        <f t="shared" si="200"/>
        <v/>
      </c>
      <c r="BZ432" s="82">
        <f>IFERROR(FIND("Outro(s)",consulta_completa__11[[#This Row],[13 - Ocorrências/Ambientes Atingidos]]),0)</f>
        <v>0</v>
      </c>
      <c r="CA432" s="83" t="str">
        <f t="shared" si="201"/>
        <v/>
      </c>
      <c r="CB432" s="82">
        <f>IFERROR(FIND("Sem dano",consulta_completa__11[[#This Row],[13 - Ocorrências/Ambientes Atingidos]]),0)</f>
        <v>0</v>
      </c>
      <c r="CC432" s="83" t="str">
        <f t="shared" si="202"/>
        <v/>
      </c>
      <c r="CD432" s="82" t="str">
        <f>IF(consulta_completa__11[[#This Row],[13 - Ocorrências/Ambientes Atingidos]]="","X","")</f>
        <v/>
      </c>
      <c r="CE432" s="84">
        <f>IFERROR(FIND("IBAMA",consulta_completa__11[[#This Row],[14 - Inst. Atuando no Local]]),0)</f>
        <v>0</v>
      </c>
      <c r="CF432" s="84" t="str">
        <f t="shared" si="203"/>
        <v/>
      </c>
      <c r="CG432" s="84">
        <f>IFERROR(FIND("OEMA",consulta_completa__11[[#This Row],[14 - Inst. Atuando no Local]]),0)</f>
        <v>0</v>
      </c>
      <c r="CH432" s="84" t="str">
        <f t="shared" si="204"/>
        <v/>
      </c>
      <c r="CI432" s="84">
        <f>IFERROR(FIND("DEFESA CIVIL",consulta_completa__11[[#This Row],[14 - Inst. Atuando no Local]]),0)</f>
        <v>0</v>
      </c>
      <c r="CJ432" s="84" t="str">
        <f t="shared" si="205"/>
        <v/>
      </c>
      <c r="CK432" s="84">
        <f>IFERROR(FIND("CORPO DE BOMBEIROS",consulta_completa__11[[#This Row],[14 - Inst. Atuando no Local]]),0)</f>
        <v>0</v>
      </c>
      <c r="CL432" s="84" t="str">
        <f t="shared" si="206"/>
        <v/>
      </c>
      <c r="CM432" s="84">
        <f>IFERROR(FIND("POLÍCIA RODOVIÁRIA",consulta_completa__11[[#This Row],[14 - Inst. Atuando no Local]]),0)</f>
        <v>0</v>
      </c>
      <c r="CN432" s="84" t="str">
        <f t="shared" si="207"/>
        <v/>
      </c>
      <c r="CO432" s="84">
        <f>IFERROR(FIND("POLÍCIA MILITAR",consulta_completa__11[[#This Row],[14 - Inst. Atuando no Local]]),0)</f>
        <v>0</v>
      </c>
      <c r="CP432" s="84" t="str">
        <f t="shared" si="208"/>
        <v/>
      </c>
      <c r="CQ432" s="84">
        <f>IFERROR(FIND("POLÍCIA CIVIL",consulta_completa__11[[#This Row],[14 - Inst. Atuando no Local]]),0)</f>
        <v>0</v>
      </c>
      <c r="CR432" s="84" t="str">
        <f t="shared" si="209"/>
        <v/>
      </c>
      <c r="CS432" s="84">
        <f>IFERROR(FIND("MARINHA DO BRASIL",consulta_completa__11[[#This Row],[14 - Inst. Atuando no Local]]),0)</f>
        <v>0</v>
      </c>
      <c r="CT432" s="84" t="str">
        <f t="shared" si="210"/>
        <v/>
      </c>
      <c r="CU432" s="84">
        <f>IFERROR(FIND("EMPRESA ESPECIALIZADA EM ATENDIMENTO",consulta_completa__11[[#This Row],[14 - Inst. Atuando no Local]]),0)</f>
        <v>0</v>
      </c>
      <c r="CV432" s="84" t="str">
        <f t="shared" si="211"/>
        <v/>
      </c>
      <c r="CW432" s="84">
        <f>IFERROR(FIND("IBAMA",consulta_completa__11[[#This Row],[14 - Inst. Atuando no Local]]),0)</f>
        <v>0</v>
      </c>
      <c r="CX432" s="84" t="str">
        <f t="shared" si="212"/>
        <v/>
      </c>
      <c r="CY432" s="84" t="str">
        <f>IF(consulta_completa__11[[#This Row],[14 - Inst. Atuando no Local]]="","X","")</f>
        <v/>
      </c>
      <c r="CZ432" s="84">
        <f>IFERROR(FIND("OUTRA (S)",consulta_completa__11[[#This Row],[14 - Inst. Atuando no Local]]),0)</f>
        <v>0</v>
      </c>
      <c r="DA432" s="84" t="str">
        <f t="shared" si="213"/>
        <v/>
      </c>
      <c r="DB432" s="35" t="str">
        <f t="shared" si="214"/>
        <v>Sim</v>
      </c>
      <c r="DC432" s="35" t="str">
        <f t="shared" si="215"/>
        <v>Não</v>
      </c>
      <c r="DD432" s="35" t="str">
        <f t="shared" si="216"/>
        <v>Sim</v>
      </c>
      <c r="DE432" s="87" t="str">
        <f t="shared" si="187"/>
        <v>Federal</v>
      </c>
    </row>
    <row r="433" spans="1:109">
      <c r="A433" s="14">
        <v>202562564849</v>
      </c>
      <c r="B433" s="1">
        <v>45833</v>
      </c>
      <c r="C433" t="s">
        <v>4014</v>
      </c>
      <c r="D433" t="s">
        <v>830</v>
      </c>
      <c r="E433" t="s">
        <v>452</v>
      </c>
      <c r="F433" t="s">
        <v>112</v>
      </c>
      <c r="G433" t="s">
        <v>113</v>
      </c>
      <c r="H433" t="s">
        <v>114</v>
      </c>
      <c r="I433" t="s">
        <v>114</v>
      </c>
      <c r="J433" t="s">
        <v>113</v>
      </c>
      <c r="K433" t="s">
        <v>114</v>
      </c>
      <c r="L433" t="s">
        <v>114</v>
      </c>
      <c r="M433" t="s">
        <v>118</v>
      </c>
      <c r="N433" t="s">
        <v>141</v>
      </c>
      <c r="O433" t="s">
        <v>239</v>
      </c>
      <c r="P433" t="s">
        <v>121</v>
      </c>
      <c r="Q433" t="s">
        <v>143</v>
      </c>
      <c r="R433" t="s">
        <v>123</v>
      </c>
      <c r="S433" t="s">
        <v>113</v>
      </c>
      <c r="T433" t="s">
        <v>4015</v>
      </c>
      <c r="U433" t="s">
        <v>4016</v>
      </c>
      <c r="V433" t="s">
        <v>4017</v>
      </c>
      <c r="W433" t="b">
        <v>1</v>
      </c>
      <c r="Z433" t="s">
        <v>4016</v>
      </c>
      <c r="AA433" t="s">
        <v>4018</v>
      </c>
      <c r="AB433" t="s">
        <v>4019</v>
      </c>
      <c r="AC433" t="s">
        <v>4020</v>
      </c>
      <c r="AD433">
        <v>1</v>
      </c>
      <c r="AE433" t="s">
        <v>4021</v>
      </c>
      <c r="AF433" t="s">
        <v>4022</v>
      </c>
      <c r="AG433" t="s">
        <v>4023</v>
      </c>
      <c r="AH433" t="s">
        <v>131</v>
      </c>
      <c r="AI433" t="s">
        <v>131</v>
      </c>
      <c r="AJ433" t="s">
        <v>132</v>
      </c>
      <c r="AK433" t="s">
        <v>113</v>
      </c>
      <c r="AL433" t="s">
        <v>4024</v>
      </c>
      <c r="AM433" t="s">
        <v>4025</v>
      </c>
      <c r="AN433" t="s">
        <v>4026</v>
      </c>
      <c r="AO433" t="s">
        <v>4027</v>
      </c>
      <c r="AP433">
        <v>41991672655</v>
      </c>
      <c r="AQ433" t="s">
        <v>4028</v>
      </c>
      <c r="AR433" t="s">
        <v>113</v>
      </c>
      <c r="AS433" t="s">
        <v>4029</v>
      </c>
      <c r="AT433" t="s">
        <v>113</v>
      </c>
      <c r="AU433" t="s">
        <v>4030</v>
      </c>
      <c r="AV433">
        <v>1000000000</v>
      </c>
      <c r="AW433" t="s">
        <v>4031</v>
      </c>
      <c r="AX433" s="82">
        <f>IFERROR(FIND("Óbitos/feridos",consulta_completa__11[[#This Row],[13 - Ocorrências/Ambientes Atingidos]]),0)</f>
        <v>0</v>
      </c>
      <c r="AY433" s="83" t="str">
        <f t="shared" si="188"/>
        <v/>
      </c>
      <c r="AZ433" s="82">
        <f>IFERROR(FIND("População afetada/evacuada",consulta_completa__11[[#This Row],[13 - Ocorrências/Ambientes Atingidos]]),0)</f>
        <v>0</v>
      </c>
      <c r="BA433" s="82" t="str">
        <f t="shared" si="189"/>
        <v/>
      </c>
      <c r="BB433" s="82">
        <f>IFERROR(FIND("Suspensão de abastecimento de água",consulta_completa__11[[#This Row],[13 - Ocorrências/Ambientes Atingidos]]),0)</f>
        <v>0</v>
      </c>
      <c r="BC433" s="83" t="str">
        <f t="shared" si="217"/>
        <v/>
      </c>
      <c r="BD433" s="82">
        <f>IFERROR(FIND("Rio/córrego",consulta_completa__11[[#This Row],[13 - Ocorrências/Ambientes Atingidos]]),0)</f>
        <v>0</v>
      </c>
      <c r="BE433" s="83" t="str">
        <f t="shared" si="190"/>
        <v/>
      </c>
      <c r="BF433" s="82">
        <f>IFERROR(FIND("Lago",consulta_completa__11[[#This Row],[13 - Ocorrências/Ambientes Atingidos]]),0)</f>
        <v>0</v>
      </c>
      <c r="BG433" s="83" t="str">
        <f t="shared" si="191"/>
        <v/>
      </c>
      <c r="BH433" s="82">
        <f>IFERROR(FIND("Mar",consulta_completa__11[[#This Row],[13 - Ocorrências/Ambientes Atingidos]]),0)</f>
        <v>1</v>
      </c>
      <c r="BI433" s="83" t="str">
        <f t="shared" si="192"/>
        <v>X</v>
      </c>
      <c r="BJ433" s="82">
        <f>IFERROR(FIND("Praia",consulta_completa__11[[#This Row],[13 - Ocorrências/Ambientes Atingidos]]),0)</f>
        <v>0</v>
      </c>
      <c r="BK433" s="83" t="str">
        <f t="shared" si="193"/>
        <v/>
      </c>
      <c r="BL433" s="82">
        <f>IFERROR(FIND("Solo",consulta_completa__11[[#This Row],[13 - Ocorrências/Ambientes Atingidos]]),0)</f>
        <v>0</v>
      </c>
      <c r="BM433" s="83" t="str">
        <f t="shared" si="194"/>
        <v/>
      </c>
      <c r="BN433" s="82">
        <f>IFERROR(FIND("Águas subterrâneas",consulta_completa__11[[#This Row],[13 - Ocorrências/Ambientes Atingidos]]),0)</f>
        <v>0</v>
      </c>
      <c r="BO433" s="83" t="str">
        <f t="shared" si="195"/>
        <v/>
      </c>
      <c r="BP433" s="82">
        <f>IFERROR(FIND("Atmosfera",consulta_completa__11[[#This Row],[13 - Ocorrências/Ambientes Atingidos]]),0)</f>
        <v>0</v>
      </c>
      <c r="BQ433" s="83" t="str">
        <f t="shared" si="196"/>
        <v/>
      </c>
      <c r="BR433" s="82">
        <f>IFERROR(FIND("Flora",consulta_completa__11[[#This Row],[13 - Ocorrências/Ambientes Atingidos]]),0)</f>
        <v>0</v>
      </c>
      <c r="BS433" s="83" t="str">
        <f t="shared" si="197"/>
        <v/>
      </c>
      <c r="BT433" s="82">
        <f>IFERROR(FIND("Fauna",consulta_completa__11[[#This Row],[13 - Ocorrências/Ambientes Atingidos]]),0)</f>
        <v>0</v>
      </c>
      <c r="BU433" s="83" t="str">
        <f t="shared" si="198"/>
        <v/>
      </c>
      <c r="BV433" s="82">
        <f>IFERROR(FIND("UC federal",consulta_completa__11[[#This Row],[13 - Ocorrências/Ambientes Atingidos]]),0)</f>
        <v>0</v>
      </c>
      <c r="BW433" s="83" t="str">
        <f t="shared" si="199"/>
        <v/>
      </c>
      <c r="BX433" s="82">
        <f>IFERROR(FIND("UC estadual/municipal",consulta_completa__11[[#This Row],[13 - Ocorrências/Ambientes Atingidos]]),0)</f>
        <v>0</v>
      </c>
      <c r="BY433" s="83" t="str">
        <f t="shared" si="200"/>
        <v/>
      </c>
      <c r="BZ433" s="82">
        <f>IFERROR(FIND("Outro(s)",consulta_completa__11[[#This Row],[13 - Ocorrências/Ambientes Atingidos]]),0)</f>
        <v>0</v>
      </c>
      <c r="CA433" s="83" t="str">
        <f t="shared" si="201"/>
        <v/>
      </c>
      <c r="CB433" s="82">
        <f>IFERROR(FIND("Sem dano",consulta_completa__11[[#This Row],[13 - Ocorrências/Ambientes Atingidos]]),0)</f>
        <v>0</v>
      </c>
      <c r="CC433" s="83" t="str">
        <f t="shared" si="202"/>
        <v/>
      </c>
      <c r="CD433" s="82" t="str">
        <f>IF(consulta_completa__11[[#This Row],[13 - Ocorrências/Ambientes Atingidos]]="","X","")</f>
        <v/>
      </c>
      <c r="CE433" s="84">
        <f>IFERROR(FIND("IBAMA",consulta_completa__11[[#This Row],[14 - Inst. Atuando no Local]]),0)</f>
        <v>0</v>
      </c>
      <c r="CF433" s="84" t="str">
        <f t="shared" si="203"/>
        <v/>
      </c>
      <c r="CG433" s="84">
        <f>IFERROR(FIND("OEMA",consulta_completa__11[[#This Row],[14 - Inst. Atuando no Local]]),0)</f>
        <v>0</v>
      </c>
      <c r="CH433" s="84" t="str">
        <f t="shared" si="204"/>
        <v/>
      </c>
      <c r="CI433" s="84">
        <f>IFERROR(FIND("DEFESA CIVIL",consulta_completa__11[[#This Row],[14 - Inst. Atuando no Local]]),0)</f>
        <v>0</v>
      </c>
      <c r="CJ433" s="84" t="str">
        <f t="shared" si="205"/>
        <v/>
      </c>
      <c r="CK433" s="84">
        <f>IFERROR(FIND("CORPO DE BOMBEIROS",consulta_completa__11[[#This Row],[14 - Inst. Atuando no Local]]),0)</f>
        <v>0</v>
      </c>
      <c r="CL433" s="84" t="str">
        <f t="shared" si="206"/>
        <v/>
      </c>
      <c r="CM433" s="84">
        <f>IFERROR(FIND("POLÍCIA RODOVIÁRIA",consulta_completa__11[[#This Row],[14 - Inst. Atuando no Local]]),0)</f>
        <v>0</v>
      </c>
      <c r="CN433" s="84" t="str">
        <f t="shared" si="207"/>
        <v/>
      </c>
      <c r="CO433" s="84">
        <f>IFERROR(FIND("POLÍCIA MILITAR",consulta_completa__11[[#This Row],[14 - Inst. Atuando no Local]]),0)</f>
        <v>0</v>
      </c>
      <c r="CP433" s="84" t="str">
        <f t="shared" si="208"/>
        <v/>
      </c>
      <c r="CQ433" s="84">
        <f>IFERROR(FIND("POLÍCIA CIVIL",consulta_completa__11[[#This Row],[14 - Inst. Atuando no Local]]),0)</f>
        <v>0</v>
      </c>
      <c r="CR433" s="84" t="str">
        <f t="shared" si="209"/>
        <v/>
      </c>
      <c r="CS433" s="84">
        <f>IFERROR(FIND("MARINHA DO BRASIL",consulta_completa__11[[#This Row],[14 - Inst. Atuando no Local]]),0)</f>
        <v>0</v>
      </c>
      <c r="CT433" s="84" t="str">
        <f t="shared" si="210"/>
        <v/>
      </c>
      <c r="CU433" s="84">
        <f>IFERROR(FIND("EMPRESA ESPECIALIZADA EM ATENDIMENTO",consulta_completa__11[[#This Row],[14 - Inst. Atuando no Local]]),0)</f>
        <v>0</v>
      </c>
      <c r="CV433" s="84" t="str">
        <f t="shared" si="211"/>
        <v/>
      </c>
      <c r="CW433" s="84">
        <f>IFERROR(FIND("IBAMA",consulta_completa__11[[#This Row],[14 - Inst. Atuando no Local]]),0)</f>
        <v>0</v>
      </c>
      <c r="CX433" s="84" t="str">
        <f t="shared" si="212"/>
        <v/>
      </c>
      <c r="CY433" s="84" t="str">
        <f>IF(consulta_completa__11[[#This Row],[14 - Inst. Atuando no Local]]="","X","")</f>
        <v/>
      </c>
      <c r="CZ433" s="84">
        <f>IFERROR(FIND("OUTRA (S)",consulta_completa__11[[#This Row],[14 - Inst. Atuando no Local]]),0)</f>
        <v>0</v>
      </c>
      <c r="DA433" s="84" t="str">
        <f t="shared" si="213"/>
        <v/>
      </c>
      <c r="DB433" s="35" t="str">
        <f t="shared" si="214"/>
        <v>Sim</v>
      </c>
      <c r="DC433" s="35" t="str">
        <f t="shared" si="215"/>
        <v>Não</v>
      </c>
      <c r="DD433" s="35" t="str">
        <f t="shared" si="216"/>
        <v>Sim</v>
      </c>
      <c r="DE433" s="87" t="str">
        <f t="shared" si="187"/>
        <v>Federal</v>
      </c>
    </row>
    <row r="434" spans="1:109">
      <c r="A434" s="14">
        <v>202562654040</v>
      </c>
      <c r="B434" s="1">
        <v>45834</v>
      </c>
      <c r="C434" t="s">
        <v>160</v>
      </c>
      <c r="D434" t="s">
        <v>161</v>
      </c>
      <c r="E434" t="s">
        <v>162</v>
      </c>
      <c r="F434" t="s">
        <v>163</v>
      </c>
      <c r="G434" t="s">
        <v>113</v>
      </c>
      <c r="H434" t="s">
        <v>114</v>
      </c>
      <c r="I434" t="s">
        <v>114</v>
      </c>
      <c r="J434" t="s">
        <v>945</v>
      </c>
      <c r="K434" t="s">
        <v>1173</v>
      </c>
      <c r="L434" t="s">
        <v>166</v>
      </c>
      <c r="M434" t="s">
        <v>140</v>
      </c>
      <c r="N434" t="s">
        <v>119</v>
      </c>
      <c r="O434" t="s">
        <v>120</v>
      </c>
      <c r="P434" t="s">
        <v>142</v>
      </c>
      <c r="Q434" t="s">
        <v>230</v>
      </c>
      <c r="R434" t="s">
        <v>123</v>
      </c>
      <c r="S434" t="s">
        <v>113</v>
      </c>
      <c r="T434" t="s">
        <v>113</v>
      </c>
      <c r="U434" t="s">
        <v>4032</v>
      </c>
      <c r="V434" t="s">
        <v>4033</v>
      </c>
      <c r="Z434" t="s">
        <v>2037</v>
      </c>
      <c r="AA434" t="s">
        <v>370</v>
      </c>
      <c r="AB434" t="s">
        <v>172</v>
      </c>
      <c r="AC434" t="s">
        <v>173</v>
      </c>
      <c r="AD434">
        <v>1</v>
      </c>
      <c r="AE434" t="s">
        <v>371</v>
      </c>
      <c r="AF434" t="s">
        <v>113</v>
      </c>
      <c r="AG434" t="s">
        <v>113</v>
      </c>
      <c r="AH434" t="s">
        <v>131</v>
      </c>
      <c r="AI434" t="s">
        <v>132</v>
      </c>
      <c r="AJ434" t="s">
        <v>131</v>
      </c>
      <c r="AK434" t="s">
        <v>372</v>
      </c>
      <c r="AL434" t="s">
        <v>113</v>
      </c>
      <c r="AM434" t="s">
        <v>2042</v>
      </c>
      <c r="AN434" t="s">
        <v>1629</v>
      </c>
      <c r="AO434" t="s">
        <v>225</v>
      </c>
      <c r="AP434">
        <v>41988207121</v>
      </c>
      <c r="AQ434" t="s">
        <v>178</v>
      </c>
      <c r="AR434" t="s">
        <v>113</v>
      </c>
      <c r="AS434" t="s">
        <v>113</v>
      </c>
      <c r="AT434" t="s">
        <v>113</v>
      </c>
      <c r="AU434" t="s">
        <v>113</v>
      </c>
      <c r="AW434" t="s">
        <v>113</v>
      </c>
      <c r="AX434" s="82">
        <f>IFERROR(FIND("Óbitos/feridos",consulta_completa__11[[#This Row],[13 - Ocorrências/Ambientes Atingidos]]),0)</f>
        <v>0</v>
      </c>
      <c r="AY434" s="83" t="str">
        <f t="shared" si="188"/>
        <v/>
      </c>
      <c r="AZ434" s="82">
        <f>IFERROR(FIND("População afetada/evacuada",consulta_completa__11[[#This Row],[13 - Ocorrências/Ambientes Atingidos]]),0)</f>
        <v>0</v>
      </c>
      <c r="BA434" s="82" t="str">
        <f t="shared" si="189"/>
        <v/>
      </c>
      <c r="BB434" s="82">
        <f>IFERROR(FIND("Suspensão de abastecimento de água",consulta_completa__11[[#This Row],[13 - Ocorrências/Ambientes Atingidos]]),0)</f>
        <v>0</v>
      </c>
      <c r="BC434" s="83" t="str">
        <f t="shared" si="217"/>
        <v/>
      </c>
      <c r="BD434" s="82">
        <f>IFERROR(FIND("Rio/córrego",consulta_completa__11[[#This Row],[13 - Ocorrências/Ambientes Atingidos]]),0)</f>
        <v>0</v>
      </c>
      <c r="BE434" s="83" t="str">
        <f t="shared" si="190"/>
        <v/>
      </c>
      <c r="BF434" s="82">
        <f>IFERROR(FIND("Lago",consulta_completa__11[[#This Row],[13 - Ocorrências/Ambientes Atingidos]]),0)</f>
        <v>0</v>
      </c>
      <c r="BG434" s="83" t="str">
        <f t="shared" si="191"/>
        <v/>
      </c>
      <c r="BH434" s="82">
        <f>IFERROR(FIND("Mar",consulta_completa__11[[#This Row],[13 - Ocorrências/Ambientes Atingidos]]),0)</f>
        <v>0</v>
      </c>
      <c r="BI434" s="83" t="str">
        <f t="shared" si="192"/>
        <v/>
      </c>
      <c r="BJ434" s="82">
        <f>IFERROR(FIND("Praia",consulta_completa__11[[#This Row],[13 - Ocorrências/Ambientes Atingidos]]),0)</f>
        <v>0</v>
      </c>
      <c r="BK434" s="83" t="str">
        <f t="shared" si="193"/>
        <v/>
      </c>
      <c r="BL434" s="82">
        <f>IFERROR(FIND("Solo",consulta_completa__11[[#This Row],[13 - Ocorrências/Ambientes Atingidos]]),0)</f>
        <v>1</v>
      </c>
      <c r="BM434" s="83" t="str">
        <f t="shared" si="194"/>
        <v>X</v>
      </c>
      <c r="BN434" s="82">
        <f>IFERROR(FIND("Águas subterrâneas",consulta_completa__11[[#This Row],[13 - Ocorrências/Ambientes Atingidos]]),0)</f>
        <v>0</v>
      </c>
      <c r="BO434" s="83" t="str">
        <f t="shared" si="195"/>
        <v/>
      </c>
      <c r="BP434" s="82">
        <f>IFERROR(FIND("Atmosfera",consulta_completa__11[[#This Row],[13 - Ocorrências/Ambientes Atingidos]]),0)</f>
        <v>0</v>
      </c>
      <c r="BQ434" s="83" t="str">
        <f t="shared" si="196"/>
        <v/>
      </c>
      <c r="BR434" s="82">
        <f>IFERROR(FIND("Flora",consulta_completa__11[[#This Row],[13 - Ocorrências/Ambientes Atingidos]]),0)</f>
        <v>0</v>
      </c>
      <c r="BS434" s="83" t="str">
        <f t="shared" si="197"/>
        <v/>
      </c>
      <c r="BT434" s="82">
        <f>IFERROR(FIND("Fauna",consulta_completa__11[[#This Row],[13 - Ocorrências/Ambientes Atingidos]]),0)</f>
        <v>0</v>
      </c>
      <c r="BU434" s="83" t="str">
        <f t="shared" si="198"/>
        <v/>
      </c>
      <c r="BV434" s="82">
        <f>IFERROR(FIND("UC federal",consulta_completa__11[[#This Row],[13 - Ocorrências/Ambientes Atingidos]]),0)</f>
        <v>0</v>
      </c>
      <c r="BW434" s="83" t="str">
        <f t="shared" si="199"/>
        <v/>
      </c>
      <c r="BX434" s="82">
        <f>IFERROR(FIND("UC estadual/municipal",consulta_completa__11[[#This Row],[13 - Ocorrências/Ambientes Atingidos]]),0)</f>
        <v>0</v>
      </c>
      <c r="BY434" s="83" t="str">
        <f t="shared" si="200"/>
        <v/>
      </c>
      <c r="BZ434" s="82">
        <f>IFERROR(FIND("Outro(s)",consulta_completa__11[[#This Row],[13 - Ocorrências/Ambientes Atingidos]]),0)</f>
        <v>0</v>
      </c>
      <c r="CA434" s="83" t="str">
        <f t="shared" si="201"/>
        <v/>
      </c>
      <c r="CB434" s="82">
        <f>IFERROR(FIND("Sem dano",consulta_completa__11[[#This Row],[13 - Ocorrências/Ambientes Atingidos]]),0)</f>
        <v>0</v>
      </c>
      <c r="CC434" s="83" t="str">
        <f t="shared" si="202"/>
        <v/>
      </c>
      <c r="CD434" s="82" t="str">
        <f>IF(consulta_completa__11[[#This Row],[13 - Ocorrências/Ambientes Atingidos]]="","X","")</f>
        <v/>
      </c>
      <c r="CE434" s="84">
        <f>IFERROR(FIND("IBAMA",consulta_completa__11[[#This Row],[14 - Inst. Atuando no Local]]),0)</f>
        <v>0</v>
      </c>
      <c r="CF434" s="84" t="str">
        <f t="shared" si="203"/>
        <v/>
      </c>
      <c r="CG434" s="84">
        <f>IFERROR(FIND("OEMA",consulta_completa__11[[#This Row],[14 - Inst. Atuando no Local]]),0)</f>
        <v>0</v>
      </c>
      <c r="CH434" s="84" t="str">
        <f t="shared" si="204"/>
        <v/>
      </c>
      <c r="CI434" s="84">
        <f>IFERROR(FIND("DEFESA CIVIL",consulta_completa__11[[#This Row],[14 - Inst. Atuando no Local]]),0)</f>
        <v>0</v>
      </c>
      <c r="CJ434" s="84" t="str">
        <f t="shared" si="205"/>
        <v/>
      </c>
      <c r="CK434" s="84">
        <f>IFERROR(FIND("CORPO DE BOMBEIROS",consulta_completa__11[[#This Row],[14 - Inst. Atuando no Local]]),0)</f>
        <v>0</v>
      </c>
      <c r="CL434" s="84" t="str">
        <f t="shared" si="206"/>
        <v/>
      </c>
      <c r="CM434" s="84">
        <f>IFERROR(FIND("POLÍCIA RODOVIÁRIA",consulta_completa__11[[#This Row],[14 - Inst. Atuando no Local]]),0)</f>
        <v>0</v>
      </c>
      <c r="CN434" s="84" t="str">
        <f t="shared" si="207"/>
        <v/>
      </c>
      <c r="CO434" s="84">
        <f>IFERROR(FIND("POLÍCIA MILITAR",consulta_completa__11[[#This Row],[14 - Inst. Atuando no Local]]),0)</f>
        <v>0</v>
      </c>
      <c r="CP434" s="84" t="str">
        <f t="shared" si="208"/>
        <v/>
      </c>
      <c r="CQ434" s="84">
        <f>IFERROR(FIND("POLÍCIA CIVIL",consulta_completa__11[[#This Row],[14 - Inst. Atuando no Local]]),0)</f>
        <v>0</v>
      </c>
      <c r="CR434" s="84" t="str">
        <f t="shared" si="209"/>
        <v/>
      </c>
      <c r="CS434" s="84">
        <f>IFERROR(FIND("MARINHA DO BRASIL",consulta_completa__11[[#This Row],[14 - Inst. Atuando no Local]]),0)</f>
        <v>0</v>
      </c>
      <c r="CT434" s="84" t="str">
        <f t="shared" si="210"/>
        <v/>
      </c>
      <c r="CU434" s="84">
        <f>IFERROR(FIND("EMPRESA ESPECIALIZADA EM ATENDIMENTO",consulta_completa__11[[#This Row],[14 - Inst. Atuando no Local]]),0)</f>
        <v>0</v>
      </c>
      <c r="CV434" s="84" t="str">
        <f t="shared" si="211"/>
        <v/>
      </c>
      <c r="CW434" s="84">
        <f>IFERROR(FIND("IBAMA",consulta_completa__11[[#This Row],[14 - Inst. Atuando no Local]]),0)</f>
        <v>0</v>
      </c>
      <c r="CX434" s="84" t="str">
        <f t="shared" si="212"/>
        <v/>
      </c>
      <c r="CY434" s="84" t="str">
        <f>IF(consulta_completa__11[[#This Row],[14 - Inst. Atuando no Local]]="","X","")</f>
        <v/>
      </c>
      <c r="CZ434" s="84">
        <f>IFERROR(FIND("OUTRA (S)",consulta_completa__11[[#This Row],[14 - Inst. Atuando no Local]]),0)</f>
        <v>0</v>
      </c>
      <c r="DA434" s="84" t="str">
        <f t="shared" si="213"/>
        <v/>
      </c>
      <c r="DB434" s="35" t="str">
        <f t="shared" si="214"/>
        <v>Sim</v>
      </c>
      <c r="DC434" s="35" t="str">
        <f t="shared" si="215"/>
        <v>Não</v>
      </c>
      <c r="DD434" s="35" t="str">
        <f t="shared" si="216"/>
        <v>Sim</v>
      </c>
      <c r="DE434" s="87" t="str">
        <f t="shared" si="187"/>
        <v>Federal</v>
      </c>
    </row>
    <row r="435" spans="1:109">
      <c r="A435" s="14">
        <v>202562757656</v>
      </c>
      <c r="B435" s="1">
        <v>45834</v>
      </c>
      <c r="C435" t="s">
        <v>4014</v>
      </c>
      <c r="D435" t="s">
        <v>830</v>
      </c>
      <c r="E435" t="s">
        <v>139</v>
      </c>
      <c r="F435" t="s">
        <v>112</v>
      </c>
      <c r="G435" t="s">
        <v>113</v>
      </c>
      <c r="H435" t="s">
        <v>114</v>
      </c>
      <c r="I435" t="s">
        <v>114</v>
      </c>
      <c r="J435" t="s">
        <v>113</v>
      </c>
      <c r="K435" t="s">
        <v>114</v>
      </c>
      <c r="L435" t="s">
        <v>114</v>
      </c>
      <c r="M435" t="s">
        <v>851</v>
      </c>
      <c r="N435" t="s">
        <v>4034</v>
      </c>
      <c r="O435" t="s">
        <v>113</v>
      </c>
      <c r="P435" t="s">
        <v>142</v>
      </c>
      <c r="Q435" t="s">
        <v>167</v>
      </c>
      <c r="R435" t="s">
        <v>123</v>
      </c>
      <c r="S435" t="s">
        <v>113</v>
      </c>
      <c r="T435" t="s">
        <v>113</v>
      </c>
      <c r="U435" t="s">
        <v>4035</v>
      </c>
      <c r="V435" t="s">
        <v>113</v>
      </c>
      <c r="Z435" t="s">
        <v>4036</v>
      </c>
      <c r="AA435" t="s">
        <v>113</v>
      </c>
      <c r="AB435" t="s">
        <v>113</v>
      </c>
      <c r="AC435" t="s">
        <v>113</v>
      </c>
      <c r="AE435" t="s">
        <v>113</v>
      </c>
      <c r="AF435" t="s">
        <v>113</v>
      </c>
      <c r="AG435" t="s">
        <v>113</v>
      </c>
      <c r="AH435" t="s">
        <v>131</v>
      </c>
      <c r="AI435" t="s">
        <v>132</v>
      </c>
      <c r="AJ435" t="s">
        <v>132</v>
      </c>
      <c r="AK435" t="s">
        <v>113</v>
      </c>
      <c r="AL435" t="s">
        <v>4037</v>
      </c>
      <c r="AM435" t="s">
        <v>952</v>
      </c>
      <c r="AN435" t="s">
        <v>3598</v>
      </c>
      <c r="AO435" t="s">
        <v>177</v>
      </c>
      <c r="AP435">
        <v>41988203330</v>
      </c>
      <c r="AQ435" t="s">
        <v>953</v>
      </c>
      <c r="AR435" t="s">
        <v>113</v>
      </c>
      <c r="AS435" t="s">
        <v>113</v>
      </c>
      <c r="AT435" t="s">
        <v>113</v>
      </c>
      <c r="AU435" t="s">
        <v>113</v>
      </c>
      <c r="AW435" t="s">
        <v>113</v>
      </c>
      <c r="AX435" s="82">
        <f>IFERROR(FIND("Óbitos/feridos",consulta_completa__11[[#This Row],[13 - Ocorrências/Ambientes Atingidos]]),0)</f>
        <v>0</v>
      </c>
      <c r="AY435" s="83" t="str">
        <f t="shared" si="188"/>
        <v/>
      </c>
      <c r="AZ435" s="82">
        <f>IFERROR(FIND("População afetada/evacuada",consulta_completa__11[[#This Row],[13 - Ocorrências/Ambientes Atingidos]]),0)</f>
        <v>0</v>
      </c>
      <c r="BA435" s="82" t="str">
        <f t="shared" si="189"/>
        <v/>
      </c>
      <c r="BB435" s="82">
        <f>IFERROR(FIND("Suspensão de abastecimento de água",consulta_completa__11[[#This Row],[13 - Ocorrências/Ambientes Atingidos]]),0)</f>
        <v>0</v>
      </c>
      <c r="BC435" s="83" t="str">
        <f t="shared" si="217"/>
        <v/>
      </c>
      <c r="BD435" s="82">
        <f>IFERROR(FIND("Rio/córrego",consulta_completa__11[[#This Row],[13 - Ocorrências/Ambientes Atingidos]]),0)</f>
        <v>0</v>
      </c>
      <c r="BE435" s="83" t="str">
        <f t="shared" si="190"/>
        <v/>
      </c>
      <c r="BF435" s="82">
        <f>IFERROR(FIND("Lago",consulta_completa__11[[#This Row],[13 - Ocorrências/Ambientes Atingidos]]),0)</f>
        <v>0</v>
      </c>
      <c r="BG435" s="83" t="str">
        <f t="shared" si="191"/>
        <v/>
      </c>
      <c r="BH435" s="82">
        <f>IFERROR(FIND("Mar",consulta_completa__11[[#This Row],[13 - Ocorrências/Ambientes Atingidos]]),0)</f>
        <v>0</v>
      </c>
      <c r="BI435" s="83" t="str">
        <f t="shared" si="192"/>
        <v/>
      </c>
      <c r="BJ435" s="82">
        <f>IFERROR(FIND("Praia",consulta_completa__11[[#This Row],[13 - Ocorrências/Ambientes Atingidos]]),0)</f>
        <v>0</v>
      </c>
      <c r="BK435" s="83" t="str">
        <f t="shared" si="193"/>
        <v/>
      </c>
      <c r="BL435" s="82">
        <f>IFERROR(FIND("Solo",consulta_completa__11[[#This Row],[13 - Ocorrências/Ambientes Atingidos]]),0)</f>
        <v>0</v>
      </c>
      <c r="BM435" s="83" t="str">
        <f t="shared" si="194"/>
        <v/>
      </c>
      <c r="BN435" s="82">
        <f>IFERROR(FIND("Águas subterrâneas",consulta_completa__11[[#This Row],[13 - Ocorrências/Ambientes Atingidos]]),0)</f>
        <v>0</v>
      </c>
      <c r="BO435" s="83" t="str">
        <f t="shared" si="195"/>
        <v/>
      </c>
      <c r="BP435" s="82">
        <f>IFERROR(FIND("Atmosfera",consulta_completa__11[[#This Row],[13 - Ocorrências/Ambientes Atingidos]]),0)</f>
        <v>0</v>
      </c>
      <c r="BQ435" s="83" t="str">
        <f t="shared" si="196"/>
        <v/>
      </c>
      <c r="BR435" s="82">
        <f>IFERROR(FIND("Flora",consulta_completa__11[[#This Row],[13 - Ocorrências/Ambientes Atingidos]]),0)</f>
        <v>0</v>
      </c>
      <c r="BS435" s="83" t="str">
        <f t="shared" si="197"/>
        <v/>
      </c>
      <c r="BT435" s="82">
        <f>IFERROR(FIND("Fauna",consulta_completa__11[[#This Row],[13 - Ocorrências/Ambientes Atingidos]]),0)</f>
        <v>0</v>
      </c>
      <c r="BU435" s="83" t="str">
        <f t="shared" si="198"/>
        <v/>
      </c>
      <c r="BV435" s="82">
        <f>IFERROR(FIND("UC federal",consulta_completa__11[[#This Row],[13 - Ocorrências/Ambientes Atingidos]]),0)</f>
        <v>0</v>
      </c>
      <c r="BW435" s="83" t="str">
        <f t="shared" si="199"/>
        <v/>
      </c>
      <c r="BX435" s="82">
        <f>IFERROR(FIND("UC estadual/municipal",consulta_completa__11[[#This Row],[13 - Ocorrências/Ambientes Atingidos]]),0)</f>
        <v>0</v>
      </c>
      <c r="BY435" s="83" t="str">
        <f t="shared" si="200"/>
        <v/>
      </c>
      <c r="BZ435" s="82">
        <f>IFERROR(FIND("Outro(s)",consulta_completa__11[[#This Row],[13 - Ocorrências/Ambientes Atingidos]]),0)</f>
        <v>1</v>
      </c>
      <c r="CA435" s="83" t="str">
        <f t="shared" si="201"/>
        <v>X</v>
      </c>
      <c r="CB435" s="82">
        <f>IFERROR(FIND("Sem dano",consulta_completa__11[[#This Row],[13 - Ocorrências/Ambientes Atingidos]]),0)</f>
        <v>0</v>
      </c>
      <c r="CC435" s="83" t="str">
        <f t="shared" si="202"/>
        <v/>
      </c>
      <c r="CD435" s="82" t="str">
        <f>IF(consulta_completa__11[[#This Row],[13 - Ocorrências/Ambientes Atingidos]]="","X","")</f>
        <v/>
      </c>
      <c r="CE435" s="84">
        <f>IFERROR(FIND("IBAMA",consulta_completa__11[[#This Row],[14 - Inst. Atuando no Local]]),0)</f>
        <v>106</v>
      </c>
      <c r="CF435" s="84" t="str">
        <f t="shared" si="203"/>
        <v>X</v>
      </c>
      <c r="CG435" s="84">
        <f>IFERROR(FIND("OEMA",consulta_completa__11[[#This Row],[14 - Inst. Atuando no Local]]),0)</f>
        <v>0</v>
      </c>
      <c r="CH435" s="84" t="str">
        <f t="shared" si="204"/>
        <v/>
      </c>
      <c r="CI435" s="84">
        <f>IFERROR(FIND("DEFESA CIVIL",consulta_completa__11[[#This Row],[14 - Inst. Atuando no Local]]),0)</f>
        <v>0</v>
      </c>
      <c r="CJ435" s="84" t="str">
        <f t="shared" si="205"/>
        <v/>
      </c>
      <c r="CK435" s="84">
        <f>IFERROR(FIND("CORPO DE BOMBEIROS",consulta_completa__11[[#This Row],[14 - Inst. Atuando no Local]]),0)</f>
        <v>0</v>
      </c>
      <c r="CL435" s="84" t="str">
        <f t="shared" si="206"/>
        <v/>
      </c>
      <c r="CM435" s="84">
        <f>IFERROR(FIND("POLÍCIA RODOVIÁRIA",consulta_completa__11[[#This Row],[14 - Inst. Atuando no Local]]),0)</f>
        <v>0</v>
      </c>
      <c r="CN435" s="84" t="str">
        <f t="shared" si="207"/>
        <v/>
      </c>
      <c r="CO435" s="84">
        <f>IFERROR(FIND("POLÍCIA MILITAR",consulta_completa__11[[#This Row],[14 - Inst. Atuando no Local]]),0)</f>
        <v>0</v>
      </c>
      <c r="CP435" s="84" t="str">
        <f t="shared" si="208"/>
        <v/>
      </c>
      <c r="CQ435" s="84">
        <f>IFERROR(FIND("POLÍCIA CIVIL",consulta_completa__11[[#This Row],[14 - Inst. Atuando no Local]]),0)</f>
        <v>0</v>
      </c>
      <c r="CR435" s="84" t="str">
        <f t="shared" si="209"/>
        <v/>
      </c>
      <c r="CS435" s="84">
        <f>IFERROR(FIND("MARINHA DO BRASIL",consulta_completa__11[[#This Row],[14 - Inst. Atuando no Local]]),0)</f>
        <v>0</v>
      </c>
      <c r="CT435" s="84" t="str">
        <f t="shared" si="210"/>
        <v/>
      </c>
      <c r="CU435" s="84">
        <f>IFERROR(FIND("EMPRESA ESPECIALIZADA EM ATENDIMENTO",consulta_completa__11[[#This Row],[14 - Inst. Atuando no Local]]),0)</f>
        <v>0</v>
      </c>
      <c r="CV435" s="84" t="str">
        <f t="shared" si="211"/>
        <v/>
      </c>
      <c r="CW435" s="84">
        <f>IFERROR(FIND("IBAMA",consulta_completa__11[[#This Row],[14 - Inst. Atuando no Local]]),0)</f>
        <v>106</v>
      </c>
      <c r="CX435" s="84" t="str">
        <f t="shared" si="212"/>
        <v>X</v>
      </c>
      <c r="CY435" s="84" t="str">
        <f>IF(consulta_completa__11[[#This Row],[14 - Inst. Atuando no Local]]="","X","")</f>
        <v/>
      </c>
      <c r="CZ435" s="84">
        <f>IFERROR(FIND("OUTRA (S)",consulta_completa__11[[#This Row],[14 - Inst. Atuando no Local]]),0)</f>
        <v>0</v>
      </c>
      <c r="DA435" s="84" t="str">
        <f t="shared" si="213"/>
        <v/>
      </c>
      <c r="DB435" s="35" t="str">
        <f t="shared" si="214"/>
        <v>Sim</v>
      </c>
      <c r="DC435" s="35" t="str">
        <f t="shared" si="215"/>
        <v>Não</v>
      </c>
      <c r="DD435" s="35" t="str">
        <f t="shared" si="216"/>
        <v>Sim</v>
      </c>
      <c r="DE435" s="87" t="str">
        <f t="shared" si="187"/>
        <v>Sem informação</v>
      </c>
    </row>
    <row r="436" spans="1:109">
      <c r="A436" s="14">
        <v>202562850438</v>
      </c>
      <c r="B436" s="1">
        <v>45834</v>
      </c>
      <c r="C436" t="s">
        <v>109</v>
      </c>
      <c r="D436" t="s">
        <v>110</v>
      </c>
      <c r="E436" t="s">
        <v>139</v>
      </c>
      <c r="F436" t="s">
        <v>112</v>
      </c>
      <c r="G436" t="s">
        <v>113</v>
      </c>
      <c r="H436" t="s">
        <v>114</v>
      </c>
      <c r="I436" t="s">
        <v>114</v>
      </c>
      <c r="J436" t="s">
        <v>2935</v>
      </c>
      <c r="K436" t="s">
        <v>4038</v>
      </c>
      <c r="L436" t="s">
        <v>323</v>
      </c>
      <c r="M436" t="s">
        <v>118</v>
      </c>
      <c r="N436" t="s">
        <v>119</v>
      </c>
      <c r="O436" t="s">
        <v>239</v>
      </c>
      <c r="P436" t="s">
        <v>142</v>
      </c>
      <c r="Q436" t="s">
        <v>122</v>
      </c>
      <c r="R436" t="s">
        <v>123</v>
      </c>
      <c r="S436" t="s">
        <v>113</v>
      </c>
      <c r="T436" t="s">
        <v>2356</v>
      </c>
      <c r="U436" t="s">
        <v>4039</v>
      </c>
      <c r="V436" t="s">
        <v>4040</v>
      </c>
      <c r="Z436" t="s">
        <v>4041</v>
      </c>
      <c r="AA436" t="s">
        <v>567</v>
      </c>
      <c r="AB436" t="s">
        <v>603</v>
      </c>
      <c r="AC436" t="s">
        <v>207</v>
      </c>
      <c r="AD436">
        <v>1</v>
      </c>
      <c r="AE436" t="s">
        <v>568</v>
      </c>
      <c r="AF436" t="s">
        <v>113</v>
      </c>
      <c r="AG436" t="s">
        <v>113</v>
      </c>
      <c r="AH436" t="s">
        <v>131</v>
      </c>
      <c r="AI436" t="s">
        <v>132</v>
      </c>
      <c r="AJ436" t="s">
        <v>131</v>
      </c>
      <c r="AK436" t="s">
        <v>4042</v>
      </c>
      <c r="AL436" t="s">
        <v>4043</v>
      </c>
      <c r="AM436" t="s">
        <v>210</v>
      </c>
      <c r="AN436" t="s">
        <v>2388</v>
      </c>
      <c r="AO436" t="s">
        <v>4044</v>
      </c>
      <c r="AP436">
        <v>2732951305</v>
      </c>
      <c r="AQ436" t="s">
        <v>211</v>
      </c>
      <c r="AR436" t="s">
        <v>113</v>
      </c>
      <c r="AS436" t="s">
        <v>113</v>
      </c>
      <c r="AT436" t="s">
        <v>113</v>
      </c>
      <c r="AU436" t="s">
        <v>113</v>
      </c>
      <c r="AW436" t="s">
        <v>113</v>
      </c>
      <c r="AX436" s="82">
        <f>IFERROR(FIND("Óbitos/feridos",consulta_completa__11[[#This Row],[13 - Ocorrências/Ambientes Atingidos]]),0)</f>
        <v>0</v>
      </c>
      <c r="AY436" s="83" t="str">
        <f t="shared" si="188"/>
        <v/>
      </c>
      <c r="AZ436" s="82">
        <f>IFERROR(FIND("População afetada/evacuada",consulta_completa__11[[#This Row],[13 - Ocorrências/Ambientes Atingidos]]),0)</f>
        <v>0</v>
      </c>
      <c r="BA436" s="82" t="str">
        <f t="shared" si="189"/>
        <v/>
      </c>
      <c r="BB436" s="82">
        <f>IFERROR(FIND("Suspensão de abastecimento de água",consulta_completa__11[[#This Row],[13 - Ocorrências/Ambientes Atingidos]]),0)</f>
        <v>0</v>
      </c>
      <c r="BC436" s="83" t="str">
        <f t="shared" si="217"/>
        <v/>
      </c>
      <c r="BD436" s="82">
        <f>IFERROR(FIND("Rio/córrego",consulta_completa__11[[#This Row],[13 - Ocorrências/Ambientes Atingidos]]),0)</f>
        <v>0</v>
      </c>
      <c r="BE436" s="83" t="str">
        <f t="shared" si="190"/>
        <v/>
      </c>
      <c r="BF436" s="82">
        <f>IFERROR(FIND("Lago",consulta_completa__11[[#This Row],[13 - Ocorrências/Ambientes Atingidos]]),0)</f>
        <v>0</v>
      </c>
      <c r="BG436" s="83" t="str">
        <f t="shared" si="191"/>
        <v/>
      </c>
      <c r="BH436" s="82">
        <f>IFERROR(FIND("Mar",consulta_completa__11[[#This Row],[13 - Ocorrências/Ambientes Atingidos]]),0)</f>
        <v>1</v>
      </c>
      <c r="BI436" s="83" t="str">
        <f t="shared" si="192"/>
        <v>X</v>
      </c>
      <c r="BJ436" s="82">
        <f>IFERROR(FIND("Praia",consulta_completa__11[[#This Row],[13 - Ocorrências/Ambientes Atingidos]]),0)</f>
        <v>0</v>
      </c>
      <c r="BK436" s="83" t="str">
        <f t="shared" si="193"/>
        <v/>
      </c>
      <c r="BL436" s="82">
        <f>IFERROR(FIND("Solo",consulta_completa__11[[#This Row],[13 - Ocorrências/Ambientes Atingidos]]),0)</f>
        <v>0</v>
      </c>
      <c r="BM436" s="83" t="str">
        <f t="shared" si="194"/>
        <v/>
      </c>
      <c r="BN436" s="82">
        <f>IFERROR(FIND("Águas subterrâneas",consulta_completa__11[[#This Row],[13 - Ocorrências/Ambientes Atingidos]]),0)</f>
        <v>0</v>
      </c>
      <c r="BO436" s="83" t="str">
        <f t="shared" si="195"/>
        <v/>
      </c>
      <c r="BP436" s="82">
        <f>IFERROR(FIND("Atmosfera",consulta_completa__11[[#This Row],[13 - Ocorrências/Ambientes Atingidos]]),0)</f>
        <v>0</v>
      </c>
      <c r="BQ436" s="83" t="str">
        <f t="shared" si="196"/>
        <v/>
      </c>
      <c r="BR436" s="82">
        <f>IFERROR(FIND("Flora",consulta_completa__11[[#This Row],[13 - Ocorrências/Ambientes Atingidos]]),0)</f>
        <v>0</v>
      </c>
      <c r="BS436" s="83" t="str">
        <f t="shared" si="197"/>
        <v/>
      </c>
      <c r="BT436" s="82">
        <f>IFERROR(FIND("Fauna",consulta_completa__11[[#This Row],[13 - Ocorrências/Ambientes Atingidos]]),0)</f>
        <v>0</v>
      </c>
      <c r="BU436" s="83" t="str">
        <f t="shared" si="198"/>
        <v/>
      </c>
      <c r="BV436" s="82">
        <f>IFERROR(FIND("UC federal",consulta_completa__11[[#This Row],[13 - Ocorrências/Ambientes Atingidos]]),0)</f>
        <v>0</v>
      </c>
      <c r="BW436" s="83" t="str">
        <f t="shared" si="199"/>
        <v/>
      </c>
      <c r="BX436" s="82">
        <f>IFERROR(FIND("UC estadual/municipal",consulta_completa__11[[#This Row],[13 - Ocorrências/Ambientes Atingidos]]),0)</f>
        <v>0</v>
      </c>
      <c r="BY436" s="83" t="str">
        <f t="shared" si="200"/>
        <v/>
      </c>
      <c r="BZ436" s="82">
        <f>IFERROR(FIND("Outro(s)",consulta_completa__11[[#This Row],[13 - Ocorrências/Ambientes Atingidos]]),0)</f>
        <v>0</v>
      </c>
      <c r="CA436" s="83" t="str">
        <f t="shared" si="201"/>
        <v/>
      </c>
      <c r="CB436" s="82">
        <f>IFERROR(FIND("Sem dano",consulta_completa__11[[#This Row],[13 - Ocorrências/Ambientes Atingidos]]),0)</f>
        <v>0</v>
      </c>
      <c r="CC436" s="83" t="str">
        <f t="shared" si="202"/>
        <v/>
      </c>
      <c r="CD436" s="82" t="str">
        <f>IF(consulta_completa__11[[#This Row],[13 - Ocorrências/Ambientes Atingidos]]="","X","")</f>
        <v/>
      </c>
      <c r="CE436" s="84">
        <f>IFERROR(FIND("IBAMA",consulta_completa__11[[#This Row],[14 - Inst. Atuando no Local]]),0)</f>
        <v>0</v>
      </c>
      <c r="CF436" s="84" t="str">
        <f t="shared" si="203"/>
        <v/>
      </c>
      <c r="CG436" s="84">
        <f>IFERROR(FIND("OEMA",consulta_completa__11[[#This Row],[14 - Inst. Atuando no Local]]),0)</f>
        <v>0</v>
      </c>
      <c r="CH436" s="84" t="str">
        <f t="shared" si="204"/>
        <v/>
      </c>
      <c r="CI436" s="84">
        <f>IFERROR(FIND("DEFESA CIVIL",consulta_completa__11[[#This Row],[14 - Inst. Atuando no Local]]),0)</f>
        <v>0</v>
      </c>
      <c r="CJ436" s="84" t="str">
        <f t="shared" si="205"/>
        <v/>
      </c>
      <c r="CK436" s="84">
        <f>IFERROR(FIND("CORPO DE BOMBEIROS",consulta_completa__11[[#This Row],[14 - Inst. Atuando no Local]]),0)</f>
        <v>0</v>
      </c>
      <c r="CL436" s="84" t="str">
        <f t="shared" si="206"/>
        <v/>
      </c>
      <c r="CM436" s="84">
        <f>IFERROR(FIND("POLÍCIA RODOVIÁRIA",consulta_completa__11[[#This Row],[14 - Inst. Atuando no Local]]),0)</f>
        <v>0</v>
      </c>
      <c r="CN436" s="84" t="str">
        <f t="shared" si="207"/>
        <v/>
      </c>
      <c r="CO436" s="84">
        <f>IFERROR(FIND("POLÍCIA MILITAR",consulta_completa__11[[#This Row],[14 - Inst. Atuando no Local]]),0)</f>
        <v>0</v>
      </c>
      <c r="CP436" s="84" t="str">
        <f t="shared" si="208"/>
        <v/>
      </c>
      <c r="CQ436" s="84">
        <f>IFERROR(FIND("POLÍCIA CIVIL",consulta_completa__11[[#This Row],[14 - Inst. Atuando no Local]]),0)</f>
        <v>0</v>
      </c>
      <c r="CR436" s="84" t="str">
        <f t="shared" si="209"/>
        <v/>
      </c>
      <c r="CS436" s="84">
        <f>IFERROR(FIND("MARINHA DO BRASIL",consulta_completa__11[[#This Row],[14 - Inst. Atuando no Local]]),0)</f>
        <v>0</v>
      </c>
      <c r="CT436" s="84" t="str">
        <f t="shared" si="210"/>
        <v/>
      </c>
      <c r="CU436" s="84">
        <f>IFERROR(FIND("EMPRESA ESPECIALIZADA EM ATENDIMENTO",consulta_completa__11[[#This Row],[14 - Inst. Atuando no Local]]),0)</f>
        <v>0</v>
      </c>
      <c r="CV436" s="84" t="str">
        <f t="shared" si="211"/>
        <v/>
      </c>
      <c r="CW436" s="84">
        <f>IFERROR(FIND("IBAMA",consulta_completa__11[[#This Row],[14 - Inst. Atuando no Local]]),0)</f>
        <v>0</v>
      </c>
      <c r="CX436" s="84" t="str">
        <f t="shared" si="212"/>
        <v/>
      </c>
      <c r="CY436" s="84" t="str">
        <f>IF(consulta_completa__11[[#This Row],[14 - Inst. Atuando no Local]]="","X","")</f>
        <v/>
      </c>
      <c r="CZ436" s="84">
        <f>IFERROR(FIND("OUTRA (S)",consulta_completa__11[[#This Row],[14 - Inst. Atuando no Local]]),0)</f>
        <v>0</v>
      </c>
      <c r="DA436" s="84" t="str">
        <f t="shared" si="213"/>
        <v/>
      </c>
      <c r="DB436" s="35" t="str">
        <f t="shared" si="214"/>
        <v>Sim</v>
      </c>
      <c r="DC436" s="35" t="str">
        <f t="shared" si="215"/>
        <v>Não</v>
      </c>
      <c r="DD436" s="35" t="str">
        <f t="shared" si="216"/>
        <v>Sim</v>
      </c>
      <c r="DE436" s="87" t="str">
        <f t="shared" si="187"/>
        <v>Federal</v>
      </c>
    </row>
    <row r="437" spans="1:109">
      <c r="A437" s="14">
        <v>202563061220</v>
      </c>
      <c r="B437" s="1">
        <v>45835</v>
      </c>
      <c r="C437" t="s">
        <v>4045</v>
      </c>
      <c r="D437" t="s">
        <v>180</v>
      </c>
      <c r="E437" t="s">
        <v>320</v>
      </c>
      <c r="F437" t="s">
        <v>139</v>
      </c>
      <c r="G437" t="s">
        <v>678</v>
      </c>
      <c r="H437" t="s">
        <v>113</v>
      </c>
      <c r="I437" t="s">
        <v>113</v>
      </c>
      <c r="J437" t="s">
        <v>113</v>
      </c>
      <c r="K437" t="s">
        <v>114</v>
      </c>
      <c r="L437" t="s">
        <v>114</v>
      </c>
      <c r="M437" t="s">
        <v>139</v>
      </c>
      <c r="N437" t="s">
        <v>2139</v>
      </c>
      <c r="O437" t="s">
        <v>185</v>
      </c>
      <c r="P437" t="s">
        <v>200</v>
      </c>
      <c r="Q437" t="s">
        <v>167</v>
      </c>
      <c r="R437" t="s">
        <v>123</v>
      </c>
      <c r="S437" t="s">
        <v>113</v>
      </c>
      <c r="T437" t="s">
        <v>4046</v>
      </c>
      <c r="U437" t="s">
        <v>4047</v>
      </c>
      <c r="V437" t="s">
        <v>4048</v>
      </c>
      <c r="X437" t="b">
        <v>1</v>
      </c>
      <c r="Z437" t="s">
        <v>633</v>
      </c>
      <c r="AA437" t="s">
        <v>4049</v>
      </c>
      <c r="AB437" t="s">
        <v>113</v>
      </c>
      <c r="AC437" t="s">
        <v>113</v>
      </c>
      <c r="AE437" t="s">
        <v>4050</v>
      </c>
      <c r="AF437" t="s">
        <v>113</v>
      </c>
      <c r="AG437" t="s">
        <v>113</v>
      </c>
      <c r="AH437" t="s">
        <v>131</v>
      </c>
      <c r="AI437" t="s">
        <v>132</v>
      </c>
      <c r="AJ437" t="s">
        <v>131</v>
      </c>
      <c r="AK437" t="s">
        <v>4051</v>
      </c>
      <c r="AL437" t="s">
        <v>4052</v>
      </c>
      <c r="AM437" t="s">
        <v>153</v>
      </c>
      <c r="AN437" t="s">
        <v>154</v>
      </c>
      <c r="AO437" t="s">
        <v>155</v>
      </c>
      <c r="AP437">
        <v>6133161070</v>
      </c>
      <c r="AQ437" t="s">
        <v>156</v>
      </c>
      <c r="AR437" t="s">
        <v>113</v>
      </c>
      <c r="AS437" t="s">
        <v>113</v>
      </c>
      <c r="AT437" t="s">
        <v>4046</v>
      </c>
      <c r="AU437" t="s">
        <v>113</v>
      </c>
      <c r="AW437" t="s">
        <v>637</v>
      </c>
      <c r="AX437" s="82">
        <f>IFERROR(FIND("Óbitos/feridos",consulta_completa__11[[#This Row],[13 - Ocorrências/Ambientes Atingidos]]),0)</f>
        <v>0</v>
      </c>
      <c r="AY437" s="83" t="str">
        <f t="shared" si="188"/>
        <v/>
      </c>
      <c r="AZ437" s="82">
        <f>IFERROR(FIND("População afetada/evacuada",consulta_completa__11[[#This Row],[13 - Ocorrências/Ambientes Atingidos]]),0)</f>
        <v>0</v>
      </c>
      <c r="BA437" s="82" t="str">
        <f t="shared" si="189"/>
        <v/>
      </c>
      <c r="BB437" s="82">
        <f>IFERROR(FIND("Suspensão de abastecimento de água",consulta_completa__11[[#This Row],[13 - Ocorrências/Ambientes Atingidos]]),0)</f>
        <v>0</v>
      </c>
      <c r="BC437" s="83" t="str">
        <f t="shared" si="217"/>
        <v/>
      </c>
      <c r="BD437" s="82">
        <f>IFERROR(FIND("Rio/córrego",consulta_completa__11[[#This Row],[13 - Ocorrências/Ambientes Atingidos]]),0)</f>
        <v>0</v>
      </c>
      <c r="BE437" s="83" t="str">
        <f t="shared" si="190"/>
        <v/>
      </c>
      <c r="BF437" s="82">
        <f>IFERROR(FIND("Lago",consulta_completa__11[[#This Row],[13 - Ocorrências/Ambientes Atingidos]]),0)</f>
        <v>0</v>
      </c>
      <c r="BG437" s="83" t="str">
        <f t="shared" si="191"/>
        <v/>
      </c>
      <c r="BH437" s="82">
        <f>IFERROR(FIND("Mar",consulta_completa__11[[#This Row],[13 - Ocorrências/Ambientes Atingidos]]),0)</f>
        <v>0</v>
      </c>
      <c r="BI437" s="83" t="str">
        <f t="shared" si="192"/>
        <v/>
      </c>
      <c r="BJ437" s="82">
        <f>IFERROR(FIND("Praia",consulta_completa__11[[#This Row],[13 - Ocorrências/Ambientes Atingidos]]),0)</f>
        <v>0</v>
      </c>
      <c r="BK437" s="83" t="str">
        <f t="shared" si="193"/>
        <v/>
      </c>
      <c r="BL437" s="82">
        <f>IFERROR(FIND("Solo",consulta_completa__11[[#This Row],[13 - Ocorrências/Ambientes Atingidos]]),0)</f>
        <v>0</v>
      </c>
      <c r="BM437" s="83" t="str">
        <f t="shared" si="194"/>
        <v/>
      </c>
      <c r="BN437" s="82">
        <f>IFERROR(FIND("Águas subterrâneas",consulta_completa__11[[#This Row],[13 - Ocorrências/Ambientes Atingidos]]),0)</f>
        <v>0</v>
      </c>
      <c r="BO437" s="83" t="str">
        <f t="shared" si="195"/>
        <v/>
      </c>
      <c r="BP437" s="82">
        <f>IFERROR(FIND("Atmosfera",consulta_completa__11[[#This Row],[13 - Ocorrências/Ambientes Atingidos]]),0)</f>
        <v>0</v>
      </c>
      <c r="BQ437" s="83" t="str">
        <f t="shared" si="196"/>
        <v/>
      </c>
      <c r="BR437" s="82">
        <f>IFERROR(FIND("Flora",consulta_completa__11[[#This Row],[13 - Ocorrências/Ambientes Atingidos]]),0)</f>
        <v>0</v>
      </c>
      <c r="BS437" s="83" t="str">
        <f t="shared" si="197"/>
        <v/>
      </c>
      <c r="BT437" s="82">
        <f>IFERROR(FIND("Fauna",consulta_completa__11[[#This Row],[13 - Ocorrências/Ambientes Atingidos]]),0)</f>
        <v>0</v>
      </c>
      <c r="BU437" s="83" t="str">
        <f t="shared" si="198"/>
        <v/>
      </c>
      <c r="BV437" s="82">
        <f>IFERROR(FIND("UC federal",consulta_completa__11[[#This Row],[13 - Ocorrências/Ambientes Atingidos]]),0)</f>
        <v>0</v>
      </c>
      <c r="BW437" s="83" t="str">
        <f t="shared" si="199"/>
        <v/>
      </c>
      <c r="BX437" s="82">
        <f>IFERROR(FIND("UC estadual/municipal",consulta_completa__11[[#This Row],[13 - Ocorrências/Ambientes Atingidos]]),0)</f>
        <v>0</v>
      </c>
      <c r="BY437" s="83" t="str">
        <f t="shared" si="200"/>
        <v/>
      </c>
      <c r="BZ437" s="82">
        <f>IFERROR(FIND("Outro(s)",consulta_completa__11[[#This Row],[13 - Ocorrências/Ambientes Atingidos]]),0)</f>
        <v>1</v>
      </c>
      <c r="CA437" s="83" t="str">
        <f t="shared" si="201"/>
        <v>X</v>
      </c>
      <c r="CB437" s="82">
        <f>IFERROR(FIND("Sem dano",consulta_completa__11[[#This Row],[13 - Ocorrências/Ambientes Atingidos]]),0)</f>
        <v>0</v>
      </c>
      <c r="CC437" s="83" t="str">
        <f t="shared" si="202"/>
        <v/>
      </c>
      <c r="CD437" s="82" t="str">
        <f>IF(consulta_completa__11[[#This Row],[13 - Ocorrências/Ambientes Atingidos]]="","X","")</f>
        <v/>
      </c>
      <c r="CE437" s="84">
        <f>IFERROR(FIND("IBAMA",consulta_completa__11[[#This Row],[14 - Inst. Atuando no Local]]),0)</f>
        <v>0</v>
      </c>
      <c r="CF437" s="84" t="str">
        <f t="shared" si="203"/>
        <v/>
      </c>
      <c r="CG437" s="84">
        <f>IFERROR(FIND("OEMA",consulta_completa__11[[#This Row],[14 - Inst. Atuando no Local]]),0)</f>
        <v>0</v>
      </c>
      <c r="CH437" s="84" t="str">
        <f t="shared" si="204"/>
        <v/>
      </c>
      <c r="CI437" s="84">
        <f>IFERROR(FIND("DEFESA CIVIL",consulta_completa__11[[#This Row],[14 - Inst. Atuando no Local]]),0)</f>
        <v>0</v>
      </c>
      <c r="CJ437" s="84" t="str">
        <f t="shared" si="205"/>
        <v/>
      </c>
      <c r="CK437" s="84">
        <f>IFERROR(FIND("CORPO DE BOMBEIROS",consulta_completa__11[[#This Row],[14 - Inst. Atuando no Local]]),0)</f>
        <v>0</v>
      </c>
      <c r="CL437" s="84" t="str">
        <f t="shared" si="206"/>
        <v/>
      </c>
      <c r="CM437" s="84">
        <f>IFERROR(FIND("POLÍCIA RODOVIÁRIA",consulta_completa__11[[#This Row],[14 - Inst. Atuando no Local]]),0)</f>
        <v>0</v>
      </c>
      <c r="CN437" s="84" t="str">
        <f t="shared" si="207"/>
        <v/>
      </c>
      <c r="CO437" s="84">
        <f>IFERROR(FIND("POLÍCIA MILITAR",consulta_completa__11[[#This Row],[14 - Inst. Atuando no Local]]),0)</f>
        <v>0</v>
      </c>
      <c r="CP437" s="84" t="str">
        <f t="shared" si="208"/>
        <v/>
      </c>
      <c r="CQ437" s="84">
        <f>IFERROR(FIND("POLÍCIA CIVIL",consulta_completa__11[[#This Row],[14 - Inst. Atuando no Local]]),0)</f>
        <v>0</v>
      </c>
      <c r="CR437" s="84" t="str">
        <f t="shared" si="209"/>
        <v/>
      </c>
      <c r="CS437" s="84">
        <f>IFERROR(FIND("MARINHA DO BRASIL",consulta_completa__11[[#This Row],[14 - Inst. Atuando no Local]]),0)</f>
        <v>0</v>
      </c>
      <c r="CT437" s="84" t="str">
        <f t="shared" si="210"/>
        <v/>
      </c>
      <c r="CU437" s="84">
        <f>IFERROR(FIND("EMPRESA ESPECIALIZADA EM ATENDIMENTO",consulta_completa__11[[#This Row],[14 - Inst. Atuando no Local]]),0)</f>
        <v>0</v>
      </c>
      <c r="CV437" s="84" t="str">
        <f t="shared" si="211"/>
        <v/>
      </c>
      <c r="CW437" s="84">
        <f>IFERROR(FIND("IBAMA",consulta_completa__11[[#This Row],[14 - Inst. Atuando no Local]]),0)</f>
        <v>0</v>
      </c>
      <c r="CX437" s="84" t="str">
        <f t="shared" si="212"/>
        <v/>
      </c>
      <c r="CY437" s="84" t="str">
        <f>IF(consulta_completa__11[[#This Row],[14 - Inst. Atuando no Local]]="","X","")</f>
        <v/>
      </c>
      <c r="CZ437" s="84">
        <f>IFERROR(FIND("OUTRA (S)",consulta_completa__11[[#This Row],[14 - Inst. Atuando no Local]]),0)</f>
        <v>0</v>
      </c>
      <c r="DA437" s="84" t="str">
        <f t="shared" si="213"/>
        <v/>
      </c>
      <c r="DB437" s="35" t="str">
        <f t="shared" si="214"/>
        <v>Sim</v>
      </c>
      <c r="DC437" s="35" t="str">
        <f t="shared" si="215"/>
        <v>Não</v>
      </c>
      <c r="DD437" s="35" t="str">
        <f t="shared" si="216"/>
        <v>Sim</v>
      </c>
      <c r="DE437" s="87" t="str">
        <f t="shared" si="187"/>
        <v>Sem informação</v>
      </c>
    </row>
    <row r="438" spans="1:109">
      <c r="A438" s="14">
        <v>20257232429</v>
      </c>
      <c r="B438" s="1">
        <v>45836</v>
      </c>
      <c r="C438" t="s">
        <v>4053</v>
      </c>
      <c r="D438" t="s">
        <v>2632</v>
      </c>
      <c r="E438" t="s">
        <v>162</v>
      </c>
      <c r="F438" t="s">
        <v>139</v>
      </c>
      <c r="G438" t="s">
        <v>113</v>
      </c>
      <c r="H438" t="s">
        <v>114</v>
      </c>
      <c r="I438" t="s">
        <v>114</v>
      </c>
      <c r="J438" t="s">
        <v>4054</v>
      </c>
      <c r="K438" t="s">
        <v>113</v>
      </c>
      <c r="L438" t="s">
        <v>113</v>
      </c>
      <c r="M438" t="s">
        <v>140</v>
      </c>
      <c r="N438" t="s">
        <v>119</v>
      </c>
      <c r="O438" t="s">
        <v>239</v>
      </c>
      <c r="P438" t="s">
        <v>229</v>
      </c>
      <c r="Q438" t="s">
        <v>122</v>
      </c>
      <c r="R438" t="s">
        <v>123</v>
      </c>
      <c r="S438" t="s">
        <v>113</v>
      </c>
      <c r="T438" t="s">
        <v>4055</v>
      </c>
      <c r="U438" t="s">
        <v>4056</v>
      </c>
      <c r="V438" t="s">
        <v>4057</v>
      </c>
      <c r="Z438" t="s">
        <v>113</v>
      </c>
      <c r="AA438" t="s">
        <v>4058</v>
      </c>
      <c r="AB438" t="s">
        <v>1820</v>
      </c>
      <c r="AC438" t="s">
        <v>1821</v>
      </c>
      <c r="AD438">
        <v>1</v>
      </c>
      <c r="AE438" t="s">
        <v>4059</v>
      </c>
      <c r="AF438" t="s">
        <v>113</v>
      </c>
      <c r="AG438" t="s">
        <v>113</v>
      </c>
      <c r="AH438" t="s">
        <v>131</v>
      </c>
      <c r="AI438" t="s">
        <v>131</v>
      </c>
      <c r="AJ438" t="s">
        <v>131</v>
      </c>
      <c r="AK438" t="s">
        <v>4060</v>
      </c>
      <c r="AL438" t="s">
        <v>4061</v>
      </c>
      <c r="AM438" t="s">
        <v>1824</v>
      </c>
      <c r="AN438" t="s">
        <v>2865</v>
      </c>
      <c r="AO438" t="s">
        <v>578</v>
      </c>
      <c r="AQ438" t="s">
        <v>1826</v>
      </c>
      <c r="AR438" t="s">
        <v>113</v>
      </c>
      <c r="AS438" t="s">
        <v>113</v>
      </c>
      <c r="AT438" t="s">
        <v>113</v>
      </c>
      <c r="AU438" t="s">
        <v>113</v>
      </c>
      <c r="AW438" t="s">
        <v>113</v>
      </c>
      <c r="AX438" s="82">
        <f>IFERROR(FIND("Óbitos/feridos",consulta_completa__11[[#This Row],[13 - Ocorrências/Ambientes Atingidos]]),0)</f>
        <v>0</v>
      </c>
      <c r="AY438" s="83" t="str">
        <f t="shared" si="188"/>
        <v/>
      </c>
      <c r="AZ438" s="82">
        <f>IFERROR(FIND("População afetada/evacuada",consulta_completa__11[[#This Row],[13 - Ocorrências/Ambientes Atingidos]]),0)</f>
        <v>0</v>
      </c>
      <c r="BA438" s="82" t="str">
        <f t="shared" si="189"/>
        <v/>
      </c>
      <c r="BB438" s="82">
        <f>IFERROR(FIND("Suspensão de abastecimento de água",consulta_completa__11[[#This Row],[13 - Ocorrências/Ambientes Atingidos]]),0)</f>
        <v>0</v>
      </c>
      <c r="BC438" s="83" t="str">
        <f t="shared" si="217"/>
        <v/>
      </c>
      <c r="BD438" s="82">
        <f>IFERROR(FIND("Rio/córrego",consulta_completa__11[[#This Row],[13 - Ocorrências/Ambientes Atingidos]]),0)</f>
        <v>0</v>
      </c>
      <c r="BE438" s="83" t="str">
        <f t="shared" si="190"/>
        <v/>
      </c>
      <c r="BF438" s="82">
        <f>IFERROR(FIND("Lago",consulta_completa__11[[#This Row],[13 - Ocorrências/Ambientes Atingidos]]),0)</f>
        <v>0</v>
      </c>
      <c r="BG438" s="83" t="str">
        <f t="shared" si="191"/>
        <v/>
      </c>
      <c r="BH438" s="82">
        <f>IFERROR(FIND("Mar",consulta_completa__11[[#This Row],[13 - Ocorrências/Ambientes Atingidos]]),0)</f>
        <v>0</v>
      </c>
      <c r="BI438" s="83" t="str">
        <f t="shared" si="192"/>
        <v/>
      </c>
      <c r="BJ438" s="82">
        <f>IFERROR(FIND("Praia",consulta_completa__11[[#This Row],[13 - Ocorrências/Ambientes Atingidos]]),0)</f>
        <v>0</v>
      </c>
      <c r="BK438" s="83" t="str">
        <f t="shared" si="193"/>
        <v/>
      </c>
      <c r="BL438" s="82">
        <f>IFERROR(FIND("Solo",consulta_completa__11[[#This Row],[13 - Ocorrências/Ambientes Atingidos]]),0)</f>
        <v>1</v>
      </c>
      <c r="BM438" s="83" t="str">
        <f t="shared" si="194"/>
        <v>X</v>
      </c>
      <c r="BN438" s="82">
        <f>IFERROR(FIND("Águas subterrâneas",consulta_completa__11[[#This Row],[13 - Ocorrências/Ambientes Atingidos]]),0)</f>
        <v>0</v>
      </c>
      <c r="BO438" s="83" t="str">
        <f t="shared" si="195"/>
        <v/>
      </c>
      <c r="BP438" s="82">
        <f>IFERROR(FIND("Atmosfera",consulta_completa__11[[#This Row],[13 - Ocorrências/Ambientes Atingidos]]),0)</f>
        <v>0</v>
      </c>
      <c r="BQ438" s="83" t="str">
        <f t="shared" si="196"/>
        <v/>
      </c>
      <c r="BR438" s="82">
        <f>IFERROR(FIND("Flora",consulta_completa__11[[#This Row],[13 - Ocorrências/Ambientes Atingidos]]),0)</f>
        <v>0</v>
      </c>
      <c r="BS438" s="83" t="str">
        <f t="shared" si="197"/>
        <v/>
      </c>
      <c r="BT438" s="82">
        <f>IFERROR(FIND("Fauna",consulta_completa__11[[#This Row],[13 - Ocorrências/Ambientes Atingidos]]),0)</f>
        <v>0</v>
      </c>
      <c r="BU438" s="83" t="str">
        <f t="shared" si="198"/>
        <v/>
      </c>
      <c r="BV438" s="82">
        <f>IFERROR(FIND("UC federal",consulta_completa__11[[#This Row],[13 - Ocorrências/Ambientes Atingidos]]),0)</f>
        <v>0</v>
      </c>
      <c r="BW438" s="83" t="str">
        <f t="shared" si="199"/>
        <v/>
      </c>
      <c r="BX438" s="82">
        <f>IFERROR(FIND("UC estadual/municipal",consulta_completa__11[[#This Row],[13 - Ocorrências/Ambientes Atingidos]]),0)</f>
        <v>0</v>
      </c>
      <c r="BY438" s="83" t="str">
        <f t="shared" si="200"/>
        <v/>
      </c>
      <c r="BZ438" s="82">
        <f>IFERROR(FIND("Outro(s)",consulta_completa__11[[#This Row],[13 - Ocorrências/Ambientes Atingidos]]),0)</f>
        <v>0</v>
      </c>
      <c r="CA438" s="83" t="str">
        <f t="shared" si="201"/>
        <v/>
      </c>
      <c r="CB438" s="82">
        <f>IFERROR(FIND("Sem dano",consulta_completa__11[[#This Row],[13 - Ocorrências/Ambientes Atingidos]]),0)</f>
        <v>0</v>
      </c>
      <c r="CC438" s="83" t="str">
        <f t="shared" si="202"/>
        <v/>
      </c>
      <c r="CD438" s="82" t="str">
        <f>IF(consulta_completa__11[[#This Row],[13 - Ocorrências/Ambientes Atingidos]]="","X","")</f>
        <v/>
      </c>
      <c r="CE438" s="84">
        <f>IFERROR(FIND("IBAMA",consulta_completa__11[[#This Row],[14 - Inst. Atuando no Local]]),0)</f>
        <v>0</v>
      </c>
      <c r="CF438" s="84" t="str">
        <f t="shared" si="203"/>
        <v/>
      </c>
      <c r="CG438" s="84">
        <f>IFERROR(FIND("OEMA",consulta_completa__11[[#This Row],[14 - Inst. Atuando no Local]]),0)</f>
        <v>0</v>
      </c>
      <c r="CH438" s="84" t="str">
        <f t="shared" si="204"/>
        <v/>
      </c>
      <c r="CI438" s="84">
        <f>IFERROR(FIND("DEFESA CIVIL",consulta_completa__11[[#This Row],[14 - Inst. Atuando no Local]]),0)</f>
        <v>0</v>
      </c>
      <c r="CJ438" s="84" t="str">
        <f t="shared" si="205"/>
        <v/>
      </c>
      <c r="CK438" s="84">
        <f>IFERROR(FIND("CORPO DE BOMBEIROS",consulta_completa__11[[#This Row],[14 - Inst. Atuando no Local]]),0)</f>
        <v>0</v>
      </c>
      <c r="CL438" s="84" t="str">
        <f t="shared" si="206"/>
        <v/>
      </c>
      <c r="CM438" s="84">
        <f>IFERROR(FIND("POLÍCIA RODOVIÁRIA",consulta_completa__11[[#This Row],[14 - Inst. Atuando no Local]]),0)</f>
        <v>0</v>
      </c>
      <c r="CN438" s="84" t="str">
        <f t="shared" si="207"/>
        <v/>
      </c>
      <c r="CO438" s="84">
        <f>IFERROR(FIND("POLÍCIA MILITAR",consulta_completa__11[[#This Row],[14 - Inst. Atuando no Local]]),0)</f>
        <v>0</v>
      </c>
      <c r="CP438" s="84" t="str">
        <f t="shared" si="208"/>
        <v/>
      </c>
      <c r="CQ438" s="84">
        <f>IFERROR(FIND("POLÍCIA CIVIL",consulta_completa__11[[#This Row],[14 - Inst. Atuando no Local]]),0)</f>
        <v>0</v>
      </c>
      <c r="CR438" s="84" t="str">
        <f t="shared" si="209"/>
        <v/>
      </c>
      <c r="CS438" s="84">
        <f>IFERROR(FIND("MARINHA DO BRASIL",consulta_completa__11[[#This Row],[14 - Inst. Atuando no Local]]),0)</f>
        <v>0</v>
      </c>
      <c r="CT438" s="84" t="str">
        <f t="shared" si="210"/>
        <v/>
      </c>
      <c r="CU438" s="84">
        <f>IFERROR(FIND("EMPRESA ESPECIALIZADA EM ATENDIMENTO",consulta_completa__11[[#This Row],[14 - Inst. Atuando no Local]]),0)</f>
        <v>0</v>
      </c>
      <c r="CV438" s="84" t="str">
        <f t="shared" si="211"/>
        <v/>
      </c>
      <c r="CW438" s="84">
        <f>IFERROR(FIND("IBAMA",consulta_completa__11[[#This Row],[14 - Inst. Atuando no Local]]),0)</f>
        <v>0</v>
      </c>
      <c r="CX438" s="84" t="str">
        <f t="shared" si="212"/>
        <v/>
      </c>
      <c r="CY438" s="84" t="str">
        <f>IF(consulta_completa__11[[#This Row],[14 - Inst. Atuando no Local]]="","X","")</f>
        <v/>
      </c>
      <c r="CZ438" s="84">
        <f>IFERROR(FIND("OUTRA (S)",consulta_completa__11[[#This Row],[14 - Inst. Atuando no Local]]),0)</f>
        <v>0</v>
      </c>
      <c r="DA438" s="84" t="str">
        <f t="shared" si="213"/>
        <v/>
      </c>
      <c r="DB438" s="35" t="str">
        <f t="shared" si="214"/>
        <v>Sim</v>
      </c>
      <c r="DC438" s="35" t="str">
        <f t="shared" si="215"/>
        <v>Não</v>
      </c>
      <c r="DD438" s="35" t="str">
        <f t="shared" si="216"/>
        <v>Sim</v>
      </c>
      <c r="DE438" s="87" t="str">
        <f t="shared" si="187"/>
        <v>Federal</v>
      </c>
    </row>
    <row r="439" spans="1:109">
      <c r="A439" s="14">
        <v>202562861245</v>
      </c>
      <c r="B439" s="1">
        <v>45836</v>
      </c>
      <c r="C439" t="s">
        <v>109</v>
      </c>
      <c r="D439" t="s">
        <v>110</v>
      </c>
      <c r="E439" t="s">
        <v>452</v>
      </c>
      <c r="F439" t="s">
        <v>112</v>
      </c>
      <c r="G439" t="s">
        <v>439</v>
      </c>
      <c r="H439" t="s">
        <v>4062</v>
      </c>
      <c r="I439" t="s">
        <v>117</v>
      </c>
      <c r="J439" t="s">
        <v>797</v>
      </c>
      <c r="K439" t="s">
        <v>4063</v>
      </c>
      <c r="L439" t="s">
        <v>117</v>
      </c>
      <c r="M439" t="s">
        <v>118</v>
      </c>
      <c r="N439" t="s">
        <v>119</v>
      </c>
      <c r="O439" t="s">
        <v>239</v>
      </c>
      <c r="P439" t="s">
        <v>229</v>
      </c>
      <c r="Q439" t="s">
        <v>230</v>
      </c>
      <c r="R439" t="s">
        <v>123</v>
      </c>
      <c r="S439" t="s">
        <v>113</v>
      </c>
      <c r="T439" t="s">
        <v>1631</v>
      </c>
      <c r="U439" t="s">
        <v>4064</v>
      </c>
      <c r="V439" t="s">
        <v>4065</v>
      </c>
      <c r="Z439" t="s">
        <v>409</v>
      </c>
      <c r="AA439" t="s">
        <v>113</v>
      </c>
      <c r="AB439" t="s">
        <v>206</v>
      </c>
      <c r="AC439" t="s">
        <v>482</v>
      </c>
      <c r="AD439">
        <v>1</v>
      </c>
      <c r="AE439" t="s">
        <v>668</v>
      </c>
      <c r="AF439" t="s">
        <v>113</v>
      </c>
      <c r="AG439" t="s">
        <v>113</v>
      </c>
      <c r="AH439" t="s">
        <v>131</v>
      </c>
      <c r="AI439" t="s">
        <v>132</v>
      </c>
      <c r="AJ439" t="s">
        <v>131</v>
      </c>
      <c r="AK439" t="s">
        <v>4066</v>
      </c>
      <c r="AL439" t="s">
        <v>4067</v>
      </c>
      <c r="AM439" t="s">
        <v>485</v>
      </c>
      <c r="AN439" t="s">
        <v>4068</v>
      </c>
      <c r="AO439" t="s">
        <v>3726</v>
      </c>
      <c r="AP439">
        <v>2732951305</v>
      </c>
      <c r="AQ439" t="s">
        <v>486</v>
      </c>
      <c r="AR439" t="s">
        <v>113</v>
      </c>
      <c r="AS439" t="s">
        <v>4069</v>
      </c>
      <c r="AT439" t="s">
        <v>113</v>
      </c>
      <c r="AU439" t="s">
        <v>113</v>
      </c>
      <c r="AW439" t="s">
        <v>159</v>
      </c>
      <c r="AX439" s="82">
        <f>IFERROR(FIND("Óbitos/feridos",consulta_completa__11[[#This Row],[13 - Ocorrências/Ambientes Atingidos]]),0)</f>
        <v>0</v>
      </c>
      <c r="AY439" s="83" t="str">
        <f t="shared" si="188"/>
        <v/>
      </c>
      <c r="AZ439" s="82">
        <f>IFERROR(FIND("População afetada/evacuada",consulta_completa__11[[#This Row],[13 - Ocorrências/Ambientes Atingidos]]),0)</f>
        <v>0</v>
      </c>
      <c r="BA439" s="82" t="str">
        <f t="shared" si="189"/>
        <v/>
      </c>
      <c r="BB439" s="82">
        <f>IFERROR(FIND("Suspensão de abastecimento de água",consulta_completa__11[[#This Row],[13 - Ocorrências/Ambientes Atingidos]]),0)</f>
        <v>0</v>
      </c>
      <c r="BC439" s="83" t="str">
        <f t="shared" si="217"/>
        <v/>
      </c>
      <c r="BD439" s="82">
        <f>IFERROR(FIND("Rio/córrego",consulta_completa__11[[#This Row],[13 - Ocorrências/Ambientes Atingidos]]),0)</f>
        <v>0</v>
      </c>
      <c r="BE439" s="83" t="str">
        <f t="shared" si="190"/>
        <v/>
      </c>
      <c r="BF439" s="82">
        <f>IFERROR(FIND("Lago",consulta_completa__11[[#This Row],[13 - Ocorrências/Ambientes Atingidos]]),0)</f>
        <v>0</v>
      </c>
      <c r="BG439" s="83" t="str">
        <f t="shared" si="191"/>
        <v/>
      </c>
      <c r="BH439" s="82">
        <f>IFERROR(FIND("Mar",consulta_completa__11[[#This Row],[13 - Ocorrências/Ambientes Atingidos]]),0)</f>
        <v>1</v>
      </c>
      <c r="BI439" s="83" t="str">
        <f t="shared" si="192"/>
        <v>X</v>
      </c>
      <c r="BJ439" s="82">
        <f>IFERROR(FIND("Praia",consulta_completa__11[[#This Row],[13 - Ocorrências/Ambientes Atingidos]]),0)</f>
        <v>0</v>
      </c>
      <c r="BK439" s="83" t="str">
        <f t="shared" si="193"/>
        <v/>
      </c>
      <c r="BL439" s="82">
        <f>IFERROR(FIND("Solo",consulta_completa__11[[#This Row],[13 - Ocorrências/Ambientes Atingidos]]),0)</f>
        <v>0</v>
      </c>
      <c r="BM439" s="83" t="str">
        <f t="shared" si="194"/>
        <v/>
      </c>
      <c r="BN439" s="82">
        <f>IFERROR(FIND("Águas subterrâneas",consulta_completa__11[[#This Row],[13 - Ocorrências/Ambientes Atingidos]]),0)</f>
        <v>0</v>
      </c>
      <c r="BO439" s="83" t="str">
        <f t="shared" si="195"/>
        <v/>
      </c>
      <c r="BP439" s="82">
        <f>IFERROR(FIND("Atmosfera",consulta_completa__11[[#This Row],[13 - Ocorrências/Ambientes Atingidos]]),0)</f>
        <v>0</v>
      </c>
      <c r="BQ439" s="83" t="str">
        <f t="shared" si="196"/>
        <v/>
      </c>
      <c r="BR439" s="82">
        <f>IFERROR(FIND("Flora",consulta_completa__11[[#This Row],[13 - Ocorrências/Ambientes Atingidos]]),0)</f>
        <v>0</v>
      </c>
      <c r="BS439" s="83" t="str">
        <f t="shared" si="197"/>
        <v/>
      </c>
      <c r="BT439" s="82">
        <f>IFERROR(FIND("Fauna",consulta_completa__11[[#This Row],[13 - Ocorrências/Ambientes Atingidos]]),0)</f>
        <v>0</v>
      </c>
      <c r="BU439" s="83" t="str">
        <f t="shared" si="198"/>
        <v/>
      </c>
      <c r="BV439" s="82">
        <f>IFERROR(FIND("UC federal",consulta_completa__11[[#This Row],[13 - Ocorrências/Ambientes Atingidos]]),0)</f>
        <v>0</v>
      </c>
      <c r="BW439" s="83" t="str">
        <f t="shared" si="199"/>
        <v/>
      </c>
      <c r="BX439" s="82">
        <f>IFERROR(FIND("UC estadual/municipal",consulta_completa__11[[#This Row],[13 - Ocorrências/Ambientes Atingidos]]),0)</f>
        <v>0</v>
      </c>
      <c r="BY439" s="83" t="str">
        <f t="shared" si="200"/>
        <v/>
      </c>
      <c r="BZ439" s="82">
        <f>IFERROR(FIND("Outro(s)",consulta_completa__11[[#This Row],[13 - Ocorrências/Ambientes Atingidos]]),0)</f>
        <v>0</v>
      </c>
      <c r="CA439" s="83" t="str">
        <f t="shared" si="201"/>
        <v/>
      </c>
      <c r="CB439" s="82">
        <f>IFERROR(FIND("Sem dano",consulta_completa__11[[#This Row],[13 - Ocorrências/Ambientes Atingidos]]),0)</f>
        <v>0</v>
      </c>
      <c r="CC439" s="83" t="str">
        <f t="shared" si="202"/>
        <v/>
      </c>
      <c r="CD439" s="82" t="str">
        <f>IF(consulta_completa__11[[#This Row],[13 - Ocorrências/Ambientes Atingidos]]="","X","")</f>
        <v/>
      </c>
      <c r="CE439" s="84">
        <f>IFERROR(FIND("IBAMA",consulta_completa__11[[#This Row],[14 - Inst. Atuando no Local]]),0)</f>
        <v>0</v>
      </c>
      <c r="CF439" s="84" t="str">
        <f t="shared" si="203"/>
        <v/>
      </c>
      <c r="CG439" s="84">
        <f>IFERROR(FIND("OEMA",consulta_completa__11[[#This Row],[14 - Inst. Atuando no Local]]),0)</f>
        <v>0</v>
      </c>
      <c r="CH439" s="84" t="str">
        <f t="shared" si="204"/>
        <v/>
      </c>
      <c r="CI439" s="84">
        <f>IFERROR(FIND("DEFESA CIVIL",consulta_completa__11[[#This Row],[14 - Inst. Atuando no Local]]),0)</f>
        <v>0</v>
      </c>
      <c r="CJ439" s="84" t="str">
        <f t="shared" si="205"/>
        <v/>
      </c>
      <c r="CK439" s="84">
        <f>IFERROR(FIND("CORPO DE BOMBEIROS",consulta_completa__11[[#This Row],[14 - Inst. Atuando no Local]]),0)</f>
        <v>0</v>
      </c>
      <c r="CL439" s="84" t="str">
        <f t="shared" si="206"/>
        <v/>
      </c>
      <c r="CM439" s="84">
        <f>IFERROR(FIND("POLÍCIA RODOVIÁRIA",consulta_completa__11[[#This Row],[14 - Inst. Atuando no Local]]),0)</f>
        <v>0</v>
      </c>
      <c r="CN439" s="84" t="str">
        <f t="shared" si="207"/>
        <v/>
      </c>
      <c r="CO439" s="84">
        <f>IFERROR(FIND("POLÍCIA MILITAR",consulta_completa__11[[#This Row],[14 - Inst. Atuando no Local]]),0)</f>
        <v>0</v>
      </c>
      <c r="CP439" s="84" t="str">
        <f t="shared" si="208"/>
        <v/>
      </c>
      <c r="CQ439" s="84">
        <f>IFERROR(FIND("POLÍCIA CIVIL",consulta_completa__11[[#This Row],[14 - Inst. Atuando no Local]]),0)</f>
        <v>0</v>
      </c>
      <c r="CR439" s="84" t="str">
        <f t="shared" si="209"/>
        <v/>
      </c>
      <c r="CS439" s="84">
        <f>IFERROR(FIND("MARINHA DO BRASIL",consulta_completa__11[[#This Row],[14 - Inst. Atuando no Local]]),0)</f>
        <v>0</v>
      </c>
      <c r="CT439" s="84" t="str">
        <f t="shared" si="210"/>
        <v/>
      </c>
      <c r="CU439" s="84">
        <f>IFERROR(FIND("EMPRESA ESPECIALIZADA EM ATENDIMENTO",consulta_completa__11[[#This Row],[14 - Inst. Atuando no Local]]),0)</f>
        <v>0</v>
      </c>
      <c r="CV439" s="84" t="str">
        <f t="shared" si="211"/>
        <v/>
      </c>
      <c r="CW439" s="84">
        <f>IFERROR(FIND("IBAMA",consulta_completa__11[[#This Row],[14 - Inst. Atuando no Local]]),0)</f>
        <v>0</v>
      </c>
      <c r="CX439" s="84" t="str">
        <f t="shared" si="212"/>
        <v/>
      </c>
      <c r="CY439" s="84" t="str">
        <f>IF(consulta_completa__11[[#This Row],[14 - Inst. Atuando no Local]]="","X","")</f>
        <v/>
      </c>
      <c r="CZ439" s="84">
        <f>IFERROR(FIND("OUTRA (S)",consulta_completa__11[[#This Row],[14 - Inst. Atuando no Local]]),0)</f>
        <v>0</v>
      </c>
      <c r="DA439" s="84" t="str">
        <f t="shared" si="213"/>
        <v/>
      </c>
      <c r="DB439" s="35" t="str">
        <f t="shared" si="214"/>
        <v>Sim</v>
      </c>
      <c r="DC439" s="35" t="str">
        <f t="shared" si="215"/>
        <v>Não</v>
      </c>
      <c r="DD439" s="35" t="str">
        <f t="shared" si="216"/>
        <v>Sim</v>
      </c>
      <c r="DE439" s="87" t="str">
        <f t="shared" si="187"/>
        <v>Federal</v>
      </c>
    </row>
    <row r="440" spans="1:109">
      <c r="A440" s="14">
        <v>202562979205</v>
      </c>
      <c r="B440" s="1">
        <v>45836</v>
      </c>
      <c r="C440" t="s">
        <v>109</v>
      </c>
      <c r="D440" t="s">
        <v>161</v>
      </c>
      <c r="E440" t="s">
        <v>111</v>
      </c>
      <c r="F440" t="s">
        <v>112</v>
      </c>
      <c r="G440" t="s">
        <v>439</v>
      </c>
      <c r="H440" t="s">
        <v>2245</v>
      </c>
      <c r="I440" t="s">
        <v>117</v>
      </c>
      <c r="J440" t="s">
        <v>113</v>
      </c>
      <c r="K440" t="s">
        <v>114</v>
      </c>
      <c r="L440" t="s">
        <v>114</v>
      </c>
      <c r="M440" t="s">
        <v>118</v>
      </c>
      <c r="N440" t="s">
        <v>119</v>
      </c>
      <c r="O440" t="s">
        <v>239</v>
      </c>
      <c r="P440" t="s">
        <v>229</v>
      </c>
      <c r="Q440" t="s">
        <v>143</v>
      </c>
      <c r="R440" t="s">
        <v>123</v>
      </c>
      <c r="S440" t="s">
        <v>113</v>
      </c>
      <c r="T440" t="s">
        <v>4070</v>
      </c>
      <c r="U440" t="s">
        <v>4071</v>
      </c>
      <c r="V440" t="s">
        <v>4072</v>
      </c>
      <c r="Z440" t="s">
        <v>4073</v>
      </c>
      <c r="AA440" t="s">
        <v>113</v>
      </c>
      <c r="AB440" t="s">
        <v>206</v>
      </c>
      <c r="AC440" t="s">
        <v>482</v>
      </c>
      <c r="AD440">
        <v>1</v>
      </c>
      <c r="AE440" t="s">
        <v>568</v>
      </c>
      <c r="AF440" t="s">
        <v>113</v>
      </c>
      <c r="AG440" t="s">
        <v>113</v>
      </c>
      <c r="AH440" t="s">
        <v>131</v>
      </c>
      <c r="AI440" t="s">
        <v>132</v>
      </c>
      <c r="AJ440" t="s">
        <v>131</v>
      </c>
      <c r="AK440" t="s">
        <v>4074</v>
      </c>
      <c r="AL440" t="s">
        <v>4075</v>
      </c>
      <c r="AM440" t="s">
        <v>485</v>
      </c>
      <c r="AN440" t="s">
        <v>2901</v>
      </c>
      <c r="AO440" t="s">
        <v>3726</v>
      </c>
      <c r="AP440">
        <v>2732951305</v>
      </c>
      <c r="AQ440" t="s">
        <v>486</v>
      </c>
      <c r="AR440" t="s">
        <v>113</v>
      </c>
      <c r="AS440" t="s">
        <v>4076</v>
      </c>
      <c r="AT440" t="s">
        <v>113</v>
      </c>
      <c r="AU440" t="s">
        <v>113</v>
      </c>
      <c r="AW440" t="s">
        <v>159</v>
      </c>
      <c r="AX440" s="82">
        <f>IFERROR(FIND("Óbitos/feridos",consulta_completa__11[[#This Row],[13 - Ocorrências/Ambientes Atingidos]]),0)</f>
        <v>0</v>
      </c>
      <c r="AY440" s="83" t="str">
        <f t="shared" si="188"/>
        <v/>
      </c>
      <c r="AZ440" s="82">
        <f>IFERROR(FIND("População afetada/evacuada",consulta_completa__11[[#This Row],[13 - Ocorrências/Ambientes Atingidos]]),0)</f>
        <v>0</v>
      </c>
      <c r="BA440" s="82" t="str">
        <f t="shared" si="189"/>
        <v/>
      </c>
      <c r="BB440" s="82">
        <f>IFERROR(FIND("Suspensão de abastecimento de água",consulta_completa__11[[#This Row],[13 - Ocorrências/Ambientes Atingidos]]),0)</f>
        <v>0</v>
      </c>
      <c r="BC440" s="83" t="str">
        <f t="shared" si="217"/>
        <v/>
      </c>
      <c r="BD440" s="82">
        <f>IFERROR(FIND("Rio/córrego",consulta_completa__11[[#This Row],[13 - Ocorrências/Ambientes Atingidos]]),0)</f>
        <v>0</v>
      </c>
      <c r="BE440" s="83" t="str">
        <f t="shared" si="190"/>
        <v/>
      </c>
      <c r="BF440" s="82">
        <f>IFERROR(FIND("Lago",consulta_completa__11[[#This Row],[13 - Ocorrências/Ambientes Atingidos]]),0)</f>
        <v>0</v>
      </c>
      <c r="BG440" s="83" t="str">
        <f t="shared" si="191"/>
        <v/>
      </c>
      <c r="BH440" s="82">
        <f>IFERROR(FIND("Mar",consulta_completa__11[[#This Row],[13 - Ocorrências/Ambientes Atingidos]]),0)</f>
        <v>1</v>
      </c>
      <c r="BI440" s="83" t="str">
        <f t="shared" si="192"/>
        <v>X</v>
      </c>
      <c r="BJ440" s="82">
        <f>IFERROR(FIND("Praia",consulta_completa__11[[#This Row],[13 - Ocorrências/Ambientes Atingidos]]),0)</f>
        <v>0</v>
      </c>
      <c r="BK440" s="83" t="str">
        <f t="shared" si="193"/>
        <v/>
      </c>
      <c r="BL440" s="82">
        <f>IFERROR(FIND("Solo",consulta_completa__11[[#This Row],[13 - Ocorrências/Ambientes Atingidos]]),0)</f>
        <v>0</v>
      </c>
      <c r="BM440" s="83" t="str">
        <f t="shared" si="194"/>
        <v/>
      </c>
      <c r="BN440" s="82">
        <f>IFERROR(FIND("Águas subterrâneas",consulta_completa__11[[#This Row],[13 - Ocorrências/Ambientes Atingidos]]),0)</f>
        <v>0</v>
      </c>
      <c r="BO440" s="83" t="str">
        <f t="shared" si="195"/>
        <v/>
      </c>
      <c r="BP440" s="82">
        <f>IFERROR(FIND("Atmosfera",consulta_completa__11[[#This Row],[13 - Ocorrências/Ambientes Atingidos]]),0)</f>
        <v>0</v>
      </c>
      <c r="BQ440" s="83" t="str">
        <f t="shared" si="196"/>
        <v/>
      </c>
      <c r="BR440" s="82">
        <f>IFERROR(FIND("Flora",consulta_completa__11[[#This Row],[13 - Ocorrências/Ambientes Atingidos]]),0)</f>
        <v>0</v>
      </c>
      <c r="BS440" s="83" t="str">
        <f t="shared" si="197"/>
        <v/>
      </c>
      <c r="BT440" s="82">
        <f>IFERROR(FIND("Fauna",consulta_completa__11[[#This Row],[13 - Ocorrências/Ambientes Atingidos]]),0)</f>
        <v>0</v>
      </c>
      <c r="BU440" s="83" t="str">
        <f t="shared" si="198"/>
        <v/>
      </c>
      <c r="BV440" s="82">
        <f>IFERROR(FIND("UC federal",consulta_completa__11[[#This Row],[13 - Ocorrências/Ambientes Atingidos]]),0)</f>
        <v>0</v>
      </c>
      <c r="BW440" s="83" t="str">
        <f t="shared" si="199"/>
        <v/>
      </c>
      <c r="BX440" s="82">
        <f>IFERROR(FIND("UC estadual/municipal",consulta_completa__11[[#This Row],[13 - Ocorrências/Ambientes Atingidos]]),0)</f>
        <v>0</v>
      </c>
      <c r="BY440" s="83" t="str">
        <f t="shared" si="200"/>
        <v/>
      </c>
      <c r="BZ440" s="82">
        <f>IFERROR(FIND("Outro(s)",consulta_completa__11[[#This Row],[13 - Ocorrências/Ambientes Atingidos]]),0)</f>
        <v>0</v>
      </c>
      <c r="CA440" s="83" t="str">
        <f t="shared" si="201"/>
        <v/>
      </c>
      <c r="CB440" s="82">
        <f>IFERROR(FIND("Sem dano",consulta_completa__11[[#This Row],[13 - Ocorrências/Ambientes Atingidos]]),0)</f>
        <v>0</v>
      </c>
      <c r="CC440" s="83" t="str">
        <f t="shared" si="202"/>
        <v/>
      </c>
      <c r="CD440" s="82" t="str">
        <f>IF(consulta_completa__11[[#This Row],[13 - Ocorrências/Ambientes Atingidos]]="","X","")</f>
        <v/>
      </c>
      <c r="CE440" s="84">
        <f>IFERROR(FIND("IBAMA",consulta_completa__11[[#This Row],[14 - Inst. Atuando no Local]]),0)</f>
        <v>0</v>
      </c>
      <c r="CF440" s="84" t="str">
        <f t="shared" si="203"/>
        <v/>
      </c>
      <c r="CG440" s="84">
        <f>IFERROR(FIND("OEMA",consulta_completa__11[[#This Row],[14 - Inst. Atuando no Local]]),0)</f>
        <v>0</v>
      </c>
      <c r="CH440" s="84" t="str">
        <f t="shared" si="204"/>
        <v/>
      </c>
      <c r="CI440" s="84">
        <f>IFERROR(FIND("DEFESA CIVIL",consulta_completa__11[[#This Row],[14 - Inst. Atuando no Local]]),0)</f>
        <v>0</v>
      </c>
      <c r="CJ440" s="84" t="str">
        <f t="shared" si="205"/>
        <v/>
      </c>
      <c r="CK440" s="84">
        <f>IFERROR(FIND("CORPO DE BOMBEIROS",consulta_completa__11[[#This Row],[14 - Inst. Atuando no Local]]),0)</f>
        <v>0</v>
      </c>
      <c r="CL440" s="84" t="str">
        <f t="shared" si="206"/>
        <v/>
      </c>
      <c r="CM440" s="84">
        <f>IFERROR(FIND("POLÍCIA RODOVIÁRIA",consulta_completa__11[[#This Row],[14 - Inst. Atuando no Local]]),0)</f>
        <v>0</v>
      </c>
      <c r="CN440" s="84" t="str">
        <f t="shared" si="207"/>
        <v/>
      </c>
      <c r="CO440" s="84">
        <f>IFERROR(FIND("POLÍCIA MILITAR",consulta_completa__11[[#This Row],[14 - Inst. Atuando no Local]]),0)</f>
        <v>0</v>
      </c>
      <c r="CP440" s="84" t="str">
        <f t="shared" si="208"/>
        <v/>
      </c>
      <c r="CQ440" s="84">
        <f>IFERROR(FIND("POLÍCIA CIVIL",consulta_completa__11[[#This Row],[14 - Inst. Atuando no Local]]),0)</f>
        <v>0</v>
      </c>
      <c r="CR440" s="84" t="str">
        <f t="shared" si="209"/>
        <v/>
      </c>
      <c r="CS440" s="84">
        <f>IFERROR(FIND("MARINHA DO BRASIL",consulta_completa__11[[#This Row],[14 - Inst. Atuando no Local]]),0)</f>
        <v>0</v>
      </c>
      <c r="CT440" s="84" t="str">
        <f t="shared" si="210"/>
        <v/>
      </c>
      <c r="CU440" s="84">
        <f>IFERROR(FIND("EMPRESA ESPECIALIZADA EM ATENDIMENTO",consulta_completa__11[[#This Row],[14 - Inst. Atuando no Local]]),0)</f>
        <v>0</v>
      </c>
      <c r="CV440" s="84" t="str">
        <f t="shared" si="211"/>
        <v/>
      </c>
      <c r="CW440" s="84">
        <f>IFERROR(FIND("IBAMA",consulta_completa__11[[#This Row],[14 - Inst. Atuando no Local]]),0)</f>
        <v>0</v>
      </c>
      <c r="CX440" s="84" t="str">
        <f t="shared" si="212"/>
        <v/>
      </c>
      <c r="CY440" s="84" t="str">
        <f>IF(consulta_completa__11[[#This Row],[14 - Inst. Atuando no Local]]="","X","")</f>
        <v/>
      </c>
      <c r="CZ440" s="84">
        <f>IFERROR(FIND("OUTRA (S)",consulta_completa__11[[#This Row],[14 - Inst. Atuando no Local]]),0)</f>
        <v>0</v>
      </c>
      <c r="DA440" s="84" t="str">
        <f t="shared" si="213"/>
        <v/>
      </c>
      <c r="DB440" s="35" t="str">
        <f t="shared" si="214"/>
        <v>Sim</v>
      </c>
      <c r="DC440" s="35" t="str">
        <f t="shared" si="215"/>
        <v>Não</v>
      </c>
      <c r="DD440" s="35" t="str">
        <f t="shared" si="216"/>
        <v>Sim</v>
      </c>
      <c r="DE440" s="87" t="str">
        <f t="shared" si="187"/>
        <v>Federal</v>
      </c>
    </row>
    <row r="441" spans="1:109">
      <c r="A441" s="14">
        <v>202563032430</v>
      </c>
      <c r="B441" s="1">
        <v>45836</v>
      </c>
      <c r="C441" t="s">
        <v>1366</v>
      </c>
      <c r="D441" t="s">
        <v>254</v>
      </c>
      <c r="E441" t="s">
        <v>181</v>
      </c>
      <c r="F441" t="s">
        <v>112</v>
      </c>
      <c r="G441" t="s">
        <v>1367</v>
      </c>
      <c r="H441" t="s">
        <v>256</v>
      </c>
      <c r="I441" t="s">
        <v>117</v>
      </c>
      <c r="J441" t="s">
        <v>113</v>
      </c>
      <c r="K441" t="s">
        <v>114</v>
      </c>
      <c r="L441" t="s">
        <v>114</v>
      </c>
      <c r="M441" t="s">
        <v>139</v>
      </c>
      <c r="N441" t="s">
        <v>119</v>
      </c>
      <c r="O441" t="s">
        <v>239</v>
      </c>
      <c r="P441" t="s">
        <v>229</v>
      </c>
      <c r="Q441" t="s">
        <v>167</v>
      </c>
      <c r="R441" t="s">
        <v>123</v>
      </c>
      <c r="S441" t="s">
        <v>113</v>
      </c>
      <c r="T441" t="s">
        <v>4077</v>
      </c>
      <c r="U441" t="s">
        <v>4078</v>
      </c>
      <c r="V441" t="s">
        <v>4079</v>
      </c>
      <c r="Z441" t="s">
        <v>4080</v>
      </c>
      <c r="AA441" t="s">
        <v>4081</v>
      </c>
      <c r="AB441" t="s">
        <v>424</v>
      </c>
      <c r="AC441" t="s">
        <v>1372</v>
      </c>
      <c r="AD441">
        <v>1</v>
      </c>
      <c r="AE441" t="s">
        <v>1373</v>
      </c>
      <c r="AF441" t="s">
        <v>1374</v>
      </c>
      <c r="AG441" t="s">
        <v>1375</v>
      </c>
      <c r="AH441" t="s">
        <v>131</v>
      </c>
      <c r="AI441" t="s">
        <v>131</v>
      </c>
      <c r="AJ441" t="s">
        <v>131</v>
      </c>
      <c r="AK441" t="s">
        <v>4082</v>
      </c>
      <c r="AL441" t="s">
        <v>4083</v>
      </c>
      <c r="AM441" t="s">
        <v>1377</v>
      </c>
      <c r="AN441" t="s">
        <v>1378</v>
      </c>
      <c r="AO441" t="s">
        <v>1095</v>
      </c>
      <c r="AP441">
        <v>7734544913</v>
      </c>
      <c r="AQ441" t="s">
        <v>1379</v>
      </c>
      <c r="AR441" t="s">
        <v>113</v>
      </c>
      <c r="AS441" t="s">
        <v>113</v>
      </c>
      <c r="AT441" t="s">
        <v>113</v>
      </c>
      <c r="AU441" t="s">
        <v>113</v>
      </c>
      <c r="AW441" t="s">
        <v>113</v>
      </c>
      <c r="AX441" s="82">
        <f>IFERROR(FIND("Óbitos/feridos",consulta_completa__11[[#This Row],[13 - Ocorrências/Ambientes Atingidos]]),0)</f>
        <v>0</v>
      </c>
      <c r="AY441" s="83" t="str">
        <f t="shared" si="188"/>
        <v/>
      </c>
      <c r="AZ441" s="82">
        <f>IFERROR(FIND("População afetada/evacuada",consulta_completa__11[[#This Row],[13 - Ocorrências/Ambientes Atingidos]]),0)</f>
        <v>0</v>
      </c>
      <c r="BA441" s="82" t="str">
        <f t="shared" si="189"/>
        <v/>
      </c>
      <c r="BB441" s="82">
        <f>IFERROR(FIND("Suspensão de abastecimento de água",consulta_completa__11[[#This Row],[13 - Ocorrências/Ambientes Atingidos]]),0)</f>
        <v>0</v>
      </c>
      <c r="BC441" s="83" t="str">
        <f t="shared" si="217"/>
        <v/>
      </c>
      <c r="BD441" s="82">
        <f>IFERROR(FIND("Rio/córrego",consulta_completa__11[[#This Row],[13 - Ocorrências/Ambientes Atingidos]]),0)</f>
        <v>0</v>
      </c>
      <c r="BE441" s="83" t="str">
        <f t="shared" si="190"/>
        <v/>
      </c>
      <c r="BF441" s="82">
        <f>IFERROR(FIND("Lago",consulta_completa__11[[#This Row],[13 - Ocorrências/Ambientes Atingidos]]),0)</f>
        <v>0</v>
      </c>
      <c r="BG441" s="83" t="str">
        <f t="shared" si="191"/>
        <v/>
      </c>
      <c r="BH441" s="82">
        <f>IFERROR(FIND("Mar",consulta_completa__11[[#This Row],[13 - Ocorrências/Ambientes Atingidos]]),0)</f>
        <v>0</v>
      </c>
      <c r="BI441" s="83" t="str">
        <f t="shared" si="192"/>
        <v/>
      </c>
      <c r="BJ441" s="82">
        <f>IFERROR(FIND("Praia",consulta_completa__11[[#This Row],[13 - Ocorrências/Ambientes Atingidos]]),0)</f>
        <v>0</v>
      </c>
      <c r="BK441" s="83" t="str">
        <f t="shared" si="193"/>
        <v/>
      </c>
      <c r="BL441" s="82">
        <f>IFERROR(FIND("Solo",consulta_completa__11[[#This Row],[13 - Ocorrências/Ambientes Atingidos]]),0)</f>
        <v>0</v>
      </c>
      <c r="BM441" s="83" t="str">
        <f t="shared" si="194"/>
        <v/>
      </c>
      <c r="BN441" s="82">
        <f>IFERROR(FIND("Águas subterrâneas",consulta_completa__11[[#This Row],[13 - Ocorrências/Ambientes Atingidos]]),0)</f>
        <v>0</v>
      </c>
      <c r="BO441" s="83" t="str">
        <f t="shared" si="195"/>
        <v/>
      </c>
      <c r="BP441" s="82">
        <f>IFERROR(FIND("Atmosfera",consulta_completa__11[[#This Row],[13 - Ocorrências/Ambientes Atingidos]]),0)</f>
        <v>0</v>
      </c>
      <c r="BQ441" s="83" t="str">
        <f t="shared" si="196"/>
        <v/>
      </c>
      <c r="BR441" s="82">
        <f>IFERROR(FIND("Flora",consulta_completa__11[[#This Row],[13 - Ocorrências/Ambientes Atingidos]]),0)</f>
        <v>0</v>
      </c>
      <c r="BS441" s="83" t="str">
        <f t="shared" si="197"/>
        <v/>
      </c>
      <c r="BT441" s="82">
        <f>IFERROR(FIND("Fauna",consulta_completa__11[[#This Row],[13 - Ocorrências/Ambientes Atingidos]]),0)</f>
        <v>0</v>
      </c>
      <c r="BU441" s="83" t="str">
        <f t="shared" si="198"/>
        <v/>
      </c>
      <c r="BV441" s="82">
        <f>IFERROR(FIND("UC federal",consulta_completa__11[[#This Row],[13 - Ocorrências/Ambientes Atingidos]]),0)</f>
        <v>0</v>
      </c>
      <c r="BW441" s="83" t="str">
        <f t="shared" si="199"/>
        <v/>
      </c>
      <c r="BX441" s="82">
        <f>IFERROR(FIND("UC estadual/municipal",consulta_completa__11[[#This Row],[13 - Ocorrências/Ambientes Atingidos]]),0)</f>
        <v>0</v>
      </c>
      <c r="BY441" s="83" t="str">
        <f t="shared" si="200"/>
        <v/>
      </c>
      <c r="BZ441" s="82">
        <f>IFERROR(FIND("Outro(s)",consulta_completa__11[[#This Row],[13 - Ocorrências/Ambientes Atingidos]]),0)</f>
        <v>1</v>
      </c>
      <c r="CA441" s="83" t="str">
        <f t="shared" si="201"/>
        <v>X</v>
      </c>
      <c r="CB441" s="82">
        <f>IFERROR(FIND("Sem dano",consulta_completa__11[[#This Row],[13 - Ocorrências/Ambientes Atingidos]]),0)</f>
        <v>0</v>
      </c>
      <c r="CC441" s="83" t="str">
        <f t="shared" si="202"/>
        <v/>
      </c>
      <c r="CD441" s="82" t="str">
        <f>IF(consulta_completa__11[[#This Row],[13 - Ocorrências/Ambientes Atingidos]]="","X","")</f>
        <v/>
      </c>
      <c r="CE441" s="84">
        <f>IFERROR(FIND("IBAMA",consulta_completa__11[[#This Row],[14 - Inst. Atuando no Local]]),0)</f>
        <v>0</v>
      </c>
      <c r="CF441" s="84" t="str">
        <f t="shared" si="203"/>
        <v/>
      </c>
      <c r="CG441" s="84">
        <f>IFERROR(FIND("OEMA",consulta_completa__11[[#This Row],[14 - Inst. Atuando no Local]]),0)</f>
        <v>0</v>
      </c>
      <c r="CH441" s="84" t="str">
        <f t="shared" si="204"/>
        <v/>
      </c>
      <c r="CI441" s="84">
        <f>IFERROR(FIND("DEFESA CIVIL",consulta_completa__11[[#This Row],[14 - Inst. Atuando no Local]]),0)</f>
        <v>0</v>
      </c>
      <c r="CJ441" s="84" t="str">
        <f t="shared" si="205"/>
        <v/>
      </c>
      <c r="CK441" s="84">
        <f>IFERROR(FIND("CORPO DE BOMBEIROS",consulta_completa__11[[#This Row],[14 - Inst. Atuando no Local]]),0)</f>
        <v>0</v>
      </c>
      <c r="CL441" s="84" t="str">
        <f t="shared" si="206"/>
        <v/>
      </c>
      <c r="CM441" s="84">
        <f>IFERROR(FIND("POLÍCIA RODOVIÁRIA",consulta_completa__11[[#This Row],[14 - Inst. Atuando no Local]]),0)</f>
        <v>0</v>
      </c>
      <c r="CN441" s="84" t="str">
        <f t="shared" si="207"/>
        <v/>
      </c>
      <c r="CO441" s="84">
        <f>IFERROR(FIND("POLÍCIA MILITAR",consulta_completa__11[[#This Row],[14 - Inst. Atuando no Local]]),0)</f>
        <v>0</v>
      </c>
      <c r="CP441" s="84" t="str">
        <f t="shared" si="208"/>
        <v/>
      </c>
      <c r="CQ441" s="84">
        <f>IFERROR(FIND("POLÍCIA CIVIL",consulta_completa__11[[#This Row],[14 - Inst. Atuando no Local]]),0)</f>
        <v>0</v>
      </c>
      <c r="CR441" s="84" t="str">
        <f t="shared" si="209"/>
        <v/>
      </c>
      <c r="CS441" s="84">
        <f>IFERROR(FIND("MARINHA DO BRASIL",consulta_completa__11[[#This Row],[14 - Inst. Atuando no Local]]),0)</f>
        <v>0</v>
      </c>
      <c r="CT441" s="84" t="str">
        <f t="shared" si="210"/>
        <v/>
      </c>
      <c r="CU441" s="84">
        <f>IFERROR(FIND("EMPRESA ESPECIALIZADA EM ATENDIMENTO",consulta_completa__11[[#This Row],[14 - Inst. Atuando no Local]]),0)</f>
        <v>0</v>
      </c>
      <c r="CV441" s="84" t="str">
        <f t="shared" si="211"/>
        <v/>
      </c>
      <c r="CW441" s="84">
        <f>IFERROR(FIND("IBAMA",consulta_completa__11[[#This Row],[14 - Inst. Atuando no Local]]),0)</f>
        <v>0</v>
      </c>
      <c r="CX441" s="84" t="str">
        <f t="shared" si="212"/>
        <v/>
      </c>
      <c r="CY441" s="84" t="str">
        <f>IF(consulta_completa__11[[#This Row],[14 - Inst. Atuando no Local]]="","X","")</f>
        <v/>
      </c>
      <c r="CZ441" s="84">
        <f>IFERROR(FIND("OUTRA (S)",consulta_completa__11[[#This Row],[14 - Inst. Atuando no Local]]),0)</f>
        <v>0</v>
      </c>
      <c r="DA441" s="84" t="str">
        <f t="shared" si="213"/>
        <v/>
      </c>
      <c r="DB441" s="35" t="str">
        <f t="shared" si="214"/>
        <v>Sim</v>
      </c>
      <c r="DC441" s="35" t="str">
        <f t="shared" si="215"/>
        <v>Não</v>
      </c>
      <c r="DD441" s="35" t="str">
        <f t="shared" si="216"/>
        <v>Sim</v>
      </c>
      <c r="DE441" s="87" t="str">
        <f t="shared" si="187"/>
        <v>Federal</v>
      </c>
    </row>
    <row r="442" spans="1:109">
      <c r="A442" s="14">
        <v>202562943227</v>
      </c>
      <c r="B442" s="1">
        <v>45837</v>
      </c>
      <c r="C442" t="s">
        <v>4084</v>
      </c>
      <c r="D442" t="s">
        <v>180</v>
      </c>
      <c r="E442" t="s">
        <v>286</v>
      </c>
      <c r="F442" t="s">
        <v>4085</v>
      </c>
      <c r="G442" t="s">
        <v>3207</v>
      </c>
      <c r="H442" t="s">
        <v>4086</v>
      </c>
      <c r="I442" t="s">
        <v>166</v>
      </c>
      <c r="J442" t="s">
        <v>113</v>
      </c>
      <c r="K442" t="s">
        <v>114</v>
      </c>
      <c r="L442" t="s">
        <v>114</v>
      </c>
      <c r="M442" t="s">
        <v>140</v>
      </c>
      <c r="N442" t="s">
        <v>852</v>
      </c>
      <c r="O442" t="s">
        <v>239</v>
      </c>
      <c r="P442" t="s">
        <v>272</v>
      </c>
      <c r="Q442" t="s">
        <v>143</v>
      </c>
      <c r="R442" t="s">
        <v>123</v>
      </c>
      <c r="S442" t="s">
        <v>113</v>
      </c>
      <c r="T442" t="s">
        <v>4087</v>
      </c>
      <c r="U442" t="s">
        <v>113</v>
      </c>
      <c r="V442" t="s">
        <v>4088</v>
      </c>
      <c r="Z442" t="s">
        <v>4089</v>
      </c>
      <c r="AA442" t="s">
        <v>113</v>
      </c>
      <c r="AB442" t="s">
        <v>4090</v>
      </c>
      <c r="AC442" t="s">
        <v>4091</v>
      </c>
      <c r="AD442">
        <v>0</v>
      </c>
      <c r="AE442" t="s">
        <v>4092</v>
      </c>
      <c r="AF442" t="s">
        <v>4093</v>
      </c>
      <c r="AG442" t="s">
        <v>772</v>
      </c>
      <c r="AH442" t="s">
        <v>131</v>
      </c>
      <c r="AI442" t="s">
        <v>131</v>
      </c>
      <c r="AJ442" t="s">
        <v>132</v>
      </c>
      <c r="AK442" t="s">
        <v>113</v>
      </c>
      <c r="AL442" t="s">
        <v>4094</v>
      </c>
      <c r="AM442" t="s">
        <v>1592</v>
      </c>
      <c r="AN442" t="s">
        <v>4095</v>
      </c>
      <c r="AO442" t="s">
        <v>4096</v>
      </c>
      <c r="AP442">
        <v>31995232231</v>
      </c>
      <c r="AQ442" t="s">
        <v>1594</v>
      </c>
      <c r="AR442" t="s">
        <v>113</v>
      </c>
      <c r="AS442" t="s">
        <v>113</v>
      </c>
      <c r="AT442" t="s">
        <v>113</v>
      </c>
      <c r="AU442" t="s">
        <v>113</v>
      </c>
      <c r="AW442" t="s">
        <v>113</v>
      </c>
      <c r="AX442" s="82">
        <f>IFERROR(FIND("Óbitos/feridos",consulta_completa__11[[#This Row],[13 - Ocorrências/Ambientes Atingidos]]),0)</f>
        <v>0</v>
      </c>
      <c r="AY442" s="83" t="str">
        <f t="shared" si="188"/>
        <v/>
      </c>
      <c r="AZ442" s="82">
        <f>IFERROR(FIND("População afetada/evacuada",consulta_completa__11[[#This Row],[13 - Ocorrências/Ambientes Atingidos]]),0)</f>
        <v>0</v>
      </c>
      <c r="BA442" s="82" t="str">
        <f t="shared" si="189"/>
        <v/>
      </c>
      <c r="BB442" s="82">
        <f>IFERROR(FIND("Suspensão de abastecimento de água",consulta_completa__11[[#This Row],[13 - Ocorrências/Ambientes Atingidos]]),0)</f>
        <v>0</v>
      </c>
      <c r="BC442" s="83" t="str">
        <f t="shared" si="217"/>
        <v/>
      </c>
      <c r="BD442" s="82">
        <f>IFERROR(FIND("Rio/córrego",consulta_completa__11[[#This Row],[13 - Ocorrências/Ambientes Atingidos]]),0)</f>
        <v>0</v>
      </c>
      <c r="BE442" s="83" t="str">
        <f t="shared" si="190"/>
        <v/>
      </c>
      <c r="BF442" s="82">
        <f>IFERROR(FIND("Lago",consulta_completa__11[[#This Row],[13 - Ocorrências/Ambientes Atingidos]]),0)</f>
        <v>0</v>
      </c>
      <c r="BG442" s="83" t="str">
        <f t="shared" si="191"/>
        <v/>
      </c>
      <c r="BH442" s="82">
        <f>IFERROR(FIND("Mar",consulta_completa__11[[#This Row],[13 - Ocorrências/Ambientes Atingidos]]),0)</f>
        <v>0</v>
      </c>
      <c r="BI442" s="83" t="str">
        <f t="shared" si="192"/>
        <v/>
      </c>
      <c r="BJ442" s="82">
        <f>IFERROR(FIND("Praia",consulta_completa__11[[#This Row],[13 - Ocorrências/Ambientes Atingidos]]),0)</f>
        <v>0</v>
      </c>
      <c r="BK442" s="83" t="str">
        <f t="shared" si="193"/>
        <v/>
      </c>
      <c r="BL442" s="82">
        <f>IFERROR(FIND("Solo",consulta_completa__11[[#This Row],[13 - Ocorrências/Ambientes Atingidos]]),0)</f>
        <v>1</v>
      </c>
      <c r="BM442" s="83" t="str">
        <f t="shared" si="194"/>
        <v>X</v>
      </c>
      <c r="BN442" s="82">
        <f>IFERROR(FIND("Águas subterrâneas",consulta_completa__11[[#This Row],[13 - Ocorrências/Ambientes Atingidos]]),0)</f>
        <v>0</v>
      </c>
      <c r="BO442" s="83" t="str">
        <f t="shared" si="195"/>
        <v/>
      </c>
      <c r="BP442" s="82">
        <f>IFERROR(FIND("Atmosfera",consulta_completa__11[[#This Row],[13 - Ocorrências/Ambientes Atingidos]]),0)</f>
        <v>0</v>
      </c>
      <c r="BQ442" s="83" t="str">
        <f t="shared" si="196"/>
        <v/>
      </c>
      <c r="BR442" s="82">
        <f>IFERROR(FIND("Flora",consulta_completa__11[[#This Row],[13 - Ocorrências/Ambientes Atingidos]]),0)</f>
        <v>0</v>
      </c>
      <c r="BS442" s="83" t="str">
        <f t="shared" si="197"/>
        <v/>
      </c>
      <c r="BT442" s="82">
        <f>IFERROR(FIND("Fauna",consulta_completa__11[[#This Row],[13 - Ocorrências/Ambientes Atingidos]]),0)</f>
        <v>0</v>
      </c>
      <c r="BU442" s="83" t="str">
        <f t="shared" si="198"/>
        <v/>
      </c>
      <c r="BV442" s="82">
        <f>IFERROR(FIND("UC federal",consulta_completa__11[[#This Row],[13 - Ocorrências/Ambientes Atingidos]]),0)</f>
        <v>0</v>
      </c>
      <c r="BW442" s="83" t="str">
        <f t="shared" si="199"/>
        <v/>
      </c>
      <c r="BX442" s="82">
        <f>IFERROR(FIND("UC estadual/municipal",consulta_completa__11[[#This Row],[13 - Ocorrências/Ambientes Atingidos]]),0)</f>
        <v>0</v>
      </c>
      <c r="BY442" s="83" t="str">
        <f t="shared" si="200"/>
        <v/>
      </c>
      <c r="BZ442" s="82">
        <f>IFERROR(FIND("Outro(s)",consulta_completa__11[[#This Row],[13 - Ocorrências/Ambientes Atingidos]]),0)</f>
        <v>0</v>
      </c>
      <c r="CA442" s="83" t="str">
        <f t="shared" si="201"/>
        <v/>
      </c>
      <c r="CB442" s="82">
        <f>IFERROR(FIND("Sem dano",consulta_completa__11[[#This Row],[13 - Ocorrências/Ambientes Atingidos]]),0)</f>
        <v>0</v>
      </c>
      <c r="CC442" s="83" t="str">
        <f t="shared" si="202"/>
        <v/>
      </c>
      <c r="CD442" s="82" t="str">
        <f>IF(consulta_completa__11[[#This Row],[13 - Ocorrências/Ambientes Atingidos]]="","X","")</f>
        <v/>
      </c>
      <c r="CE442" s="84">
        <f>IFERROR(FIND("IBAMA",consulta_completa__11[[#This Row],[14 - Inst. Atuando no Local]]),0)</f>
        <v>0</v>
      </c>
      <c r="CF442" s="84" t="str">
        <f t="shared" si="203"/>
        <v/>
      </c>
      <c r="CG442" s="84">
        <f>IFERROR(FIND("OEMA",consulta_completa__11[[#This Row],[14 - Inst. Atuando no Local]]),0)</f>
        <v>0</v>
      </c>
      <c r="CH442" s="84" t="str">
        <f t="shared" si="204"/>
        <v/>
      </c>
      <c r="CI442" s="84">
        <f>IFERROR(FIND("DEFESA CIVIL",consulta_completa__11[[#This Row],[14 - Inst. Atuando no Local]]),0)</f>
        <v>0</v>
      </c>
      <c r="CJ442" s="84" t="str">
        <f t="shared" si="205"/>
        <v/>
      </c>
      <c r="CK442" s="84">
        <f>IFERROR(FIND("CORPO DE BOMBEIROS",consulta_completa__11[[#This Row],[14 - Inst. Atuando no Local]]),0)</f>
        <v>0</v>
      </c>
      <c r="CL442" s="84" t="str">
        <f t="shared" si="206"/>
        <v/>
      </c>
      <c r="CM442" s="84">
        <f>IFERROR(FIND("POLÍCIA RODOVIÁRIA",consulta_completa__11[[#This Row],[14 - Inst. Atuando no Local]]),0)</f>
        <v>0</v>
      </c>
      <c r="CN442" s="84" t="str">
        <f t="shared" si="207"/>
        <v/>
      </c>
      <c r="CO442" s="84">
        <f>IFERROR(FIND("POLÍCIA MILITAR",consulta_completa__11[[#This Row],[14 - Inst. Atuando no Local]]),0)</f>
        <v>0</v>
      </c>
      <c r="CP442" s="84" t="str">
        <f t="shared" si="208"/>
        <v/>
      </c>
      <c r="CQ442" s="84">
        <f>IFERROR(FIND("POLÍCIA CIVIL",consulta_completa__11[[#This Row],[14 - Inst. Atuando no Local]]),0)</f>
        <v>0</v>
      </c>
      <c r="CR442" s="84" t="str">
        <f t="shared" si="209"/>
        <v/>
      </c>
      <c r="CS442" s="84">
        <f>IFERROR(FIND("MARINHA DO BRASIL",consulta_completa__11[[#This Row],[14 - Inst. Atuando no Local]]),0)</f>
        <v>0</v>
      </c>
      <c r="CT442" s="84" t="str">
        <f t="shared" si="210"/>
        <v/>
      </c>
      <c r="CU442" s="84">
        <f>IFERROR(FIND("EMPRESA ESPECIALIZADA EM ATENDIMENTO",consulta_completa__11[[#This Row],[14 - Inst. Atuando no Local]]),0)</f>
        <v>0</v>
      </c>
      <c r="CV442" s="84" t="str">
        <f t="shared" si="211"/>
        <v/>
      </c>
      <c r="CW442" s="84">
        <f>IFERROR(FIND("IBAMA",consulta_completa__11[[#This Row],[14 - Inst. Atuando no Local]]),0)</f>
        <v>0</v>
      </c>
      <c r="CX442" s="84" t="str">
        <f t="shared" si="212"/>
        <v/>
      </c>
      <c r="CY442" s="84" t="str">
        <f>IF(consulta_completa__11[[#This Row],[14 - Inst. Atuando no Local]]="","X","")</f>
        <v/>
      </c>
      <c r="CZ442" s="84">
        <f>IFERROR(FIND("OUTRA (S)",consulta_completa__11[[#This Row],[14 - Inst. Atuando no Local]]),0)</f>
        <v>0</v>
      </c>
      <c r="DA442" s="84" t="str">
        <f t="shared" si="213"/>
        <v/>
      </c>
      <c r="DB442" s="35" t="str">
        <f t="shared" si="214"/>
        <v>Sim</v>
      </c>
      <c r="DC442" s="35" t="str">
        <f t="shared" si="215"/>
        <v>Não</v>
      </c>
      <c r="DD442" s="35" t="str">
        <f t="shared" si="216"/>
        <v>Sim</v>
      </c>
      <c r="DE442" s="87" t="str">
        <f t="shared" si="187"/>
        <v>Sem informação</v>
      </c>
    </row>
    <row r="443" spans="1:109">
      <c r="A443" s="14">
        <v>20257154049</v>
      </c>
      <c r="B443" s="1">
        <v>45838</v>
      </c>
      <c r="C443" t="s">
        <v>2089</v>
      </c>
      <c r="D443" t="s">
        <v>212</v>
      </c>
      <c r="E443" t="s">
        <v>452</v>
      </c>
      <c r="F443" t="s">
        <v>112</v>
      </c>
      <c r="G443" t="s">
        <v>113</v>
      </c>
      <c r="H443" t="s">
        <v>114</v>
      </c>
      <c r="I443" t="s">
        <v>114</v>
      </c>
      <c r="J443" t="s">
        <v>115</v>
      </c>
      <c r="K443" t="s">
        <v>2245</v>
      </c>
      <c r="L443" t="s">
        <v>117</v>
      </c>
      <c r="M443" t="s">
        <v>118</v>
      </c>
      <c r="N443" t="s">
        <v>119</v>
      </c>
      <c r="O443" t="s">
        <v>120</v>
      </c>
      <c r="P443" t="s">
        <v>299</v>
      </c>
      <c r="Q443" t="s">
        <v>143</v>
      </c>
      <c r="R443" t="s">
        <v>123</v>
      </c>
      <c r="S443" t="s">
        <v>113</v>
      </c>
      <c r="T443" t="s">
        <v>4097</v>
      </c>
      <c r="U443" t="s">
        <v>4098</v>
      </c>
      <c r="V443" t="s">
        <v>4099</v>
      </c>
      <c r="Z443" t="s">
        <v>4100</v>
      </c>
      <c r="AA443" t="s">
        <v>113</v>
      </c>
      <c r="AB443" t="s">
        <v>206</v>
      </c>
      <c r="AC443" t="s">
        <v>262</v>
      </c>
      <c r="AD443">
        <v>1</v>
      </c>
      <c r="AE443" t="s">
        <v>206</v>
      </c>
      <c r="AF443" t="s">
        <v>113</v>
      </c>
      <c r="AG443" t="s">
        <v>113</v>
      </c>
      <c r="AH443" t="s">
        <v>131</v>
      </c>
      <c r="AI443" t="s">
        <v>132</v>
      </c>
      <c r="AJ443" t="s">
        <v>131</v>
      </c>
      <c r="AK443" t="s">
        <v>4101</v>
      </c>
      <c r="AL443" t="s">
        <v>4102</v>
      </c>
      <c r="AM443" t="s">
        <v>210</v>
      </c>
      <c r="AN443" t="s">
        <v>113</v>
      </c>
      <c r="AO443" t="s">
        <v>113</v>
      </c>
      <c r="AQ443" t="s">
        <v>211</v>
      </c>
      <c r="AR443" t="s">
        <v>113</v>
      </c>
      <c r="AS443" t="s">
        <v>113</v>
      </c>
      <c r="AT443" t="s">
        <v>113</v>
      </c>
      <c r="AU443" t="s">
        <v>113</v>
      </c>
      <c r="AW443" t="s">
        <v>113</v>
      </c>
      <c r="AX443" s="82">
        <f>IFERROR(FIND("Óbitos/feridos",consulta_completa__11[[#This Row],[13 - Ocorrências/Ambientes Atingidos]]),0)</f>
        <v>0</v>
      </c>
      <c r="AY443" s="83" t="str">
        <f t="shared" si="188"/>
        <v/>
      </c>
      <c r="AZ443" s="82">
        <f>IFERROR(FIND("População afetada/evacuada",consulta_completa__11[[#This Row],[13 - Ocorrências/Ambientes Atingidos]]),0)</f>
        <v>0</v>
      </c>
      <c r="BA443" s="82" t="str">
        <f t="shared" si="189"/>
        <v/>
      </c>
      <c r="BB443" s="82">
        <f>IFERROR(FIND("Suspensão de abastecimento de água",consulta_completa__11[[#This Row],[13 - Ocorrências/Ambientes Atingidos]]),0)</f>
        <v>0</v>
      </c>
      <c r="BC443" s="83" t="str">
        <f t="shared" si="217"/>
        <v/>
      </c>
      <c r="BD443" s="82">
        <f>IFERROR(FIND("Rio/córrego",consulta_completa__11[[#This Row],[13 - Ocorrências/Ambientes Atingidos]]),0)</f>
        <v>0</v>
      </c>
      <c r="BE443" s="83" t="str">
        <f t="shared" si="190"/>
        <v/>
      </c>
      <c r="BF443" s="82">
        <f>IFERROR(FIND("Lago",consulta_completa__11[[#This Row],[13 - Ocorrências/Ambientes Atingidos]]),0)</f>
        <v>0</v>
      </c>
      <c r="BG443" s="83" t="str">
        <f t="shared" si="191"/>
        <v/>
      </c>
      <c r="BH443" s="82">
        <f>IFERROR(FIND("Mar",consulta_completa__11[[#This Row],[13 - Ocorrências/Ambientes Atingidos]]),0)</f>
        <v>1</v>
      </c>
      <c r="BI443" s="83" t="str">
        <f t="shared" si="192"/>
        <v>X</v>
      </c>
      <c r="BJ443" s="82">
        <f>IFERROR(FIND("Praia",consulta_completa__11[[#This Row],[13 - Ocorrências/Ambientes Atingidos]]),0)</f>
        <v>0</v>
      </c>
      <c r="BK443" s="83" t="str">
        <f t="shared" si="193"/>
        <v/>
      </c>
      <c r="BL443" s="82">
        <f>IFERROR(FIND("Solo",consulta_completa__11[[#This Row],[13 - Ocorrências/Ambientes Atingidos]]),0)</f>
        <v>0</v>
      </c>
      <c r="BM443" s="83" t="str">
        <f t="shared" si="194"/>
        <v/>
      </c>
      <c r="BN443" s="82">
        <f>IFERROR(FIND("Águas subterrâneas",consulta_completa__11[[#This Row],[13 - Ocorrências/Ambientes Atingidos]]),0)</f>
        <v>0</v>
      </c>
      <c r="BO443" s="83" t="str">
        <f t="shared" si="195"/>
        <v/>
      </c>
      <c r="BP443" s="82">
        <f>IFERROR(FIND("Atmosfera",consulta_completa__11[[#This Row],[13 - Ocorrências/Ambientes Atingidos]]),0)</f>
        <v>0</v>
      </c>
      <c r="BQ443" s="83" t="str">
        <f t="shared" si="196"/>
        <v/>
      </c>
      <c r="BR443" s="82">
        <f>IFERROR(FIND("Flora",consulta_completa__11[[#This Row],[13 - Ocorrências/Ambientes Atingidos]]),0)</f>
        <v>0</v>
      </c>
      <c r="BS443" s="83" t="str">
        <f t="shared" si="197"/>
        <v/>
      </c>
      <c r="BT443" s="82">
        <f>IFERROR(FIND("Fauna",consulta_completa__11[[#This Row],[13 - Ocorrências/Ambientes Atingidos]]),0)</f>
        <v>0</v>
      </c>
      <c r="BU443" s="83" t="str">
        <f t="shared" si="198"/>
        <v/>
      </c>
      <c r="BV443" s="82">
        <f>IFERROR(FIND("UC federal",consulta_completa__11[[#This Row],[13 - Ocorrências/Ambientes Atingidos]]),0)</f>
        <v>0</v>
      </c>
      <c r="BW443" s="83" t="str">
        <f t="shared" si="199"/>
        <v/>
      </c>
      <c r="BX443" s="82">
        <f>IFERROR(FIND("UC estadual/municipal",consulta_completa__11[[#This Row],[13 - Ocorrências/Ambientes Atingidos]]),0)</f>
        <v>0</v>
      </c>
      <c r="BY443" s="83" t="str">
        <f t="shared" si="200"/>
        <v/>
      </c>
      <c r="BZ443" s="82">
        <f>IFERROR(FIND("Outro(s)",consulta_completa__11[[#This Row],[13 - Ocorrências/Ambientes Atingidos]]),0)</f>
        <v>0</v>
      </c>
      <c r="CA443" s="83" t="str">
        <f t="shared" si="201"/>
        <v/>
      </c>
      <c r="CB443" s="82">
        <f>IFERROR(FIND("Sem dano",consulta_completa__11[[#This Row],[13 - Ocorrências/Ambientes Atingidos]]),0)</f>
        <v>0</v>
      </c>
      <c r="CC443" s="83" t="str">
        <f t="shared" si="202"/>
        <v/>
      </c>
      <c r="CD443" s="82" t="str">
        <f>IF(consulta_completa__11[[#This Row],[13 - Ocorrências/Ambientes Atingidos]]="","X","")</f>
        <v/>
      </c>
      <c r="CE443" s="84">
        <f>IFERROR(FIND("IBAMA",consulta_completa__11[[#This Row],[14 - Inst. Atuando no Local]]),0)</f>
        <v>0</v>
      </c>
      <c r="CF443" s="84" t="str">
        <f t="shared" si="203"/>
        <v/>
      </c>
      <c r="CG443" s="84">
        <f>IFERROR(FIND("OEMA",consulta_completa__11[[#This Row],[14 - Inst. Atuando no Local]]),0)</f>
        <v>0</v>
      </c>
      <c r="CH443" s="84" t="str">
        <f t="shared" si="204"/>
        <v/>
      </c>
      <c r="CI443" s="84">
        <f>IFERROR(FIND("DEFESA CIVIL",consulta_completa__11[[#This Row],[14 - Inst. Atuando no Local]]),0)</f>
        <v>0</v>
      </c>
      <c r="CJ443" s="84" t="str">
        <f t="shared" si="205"/>
        <v/>
      </c>
      <c r="CK443" s="84">
        <f>IFERROR(FIND("CORPO DE BOMBEIROS",consulta_completa__11[[#This Row],[14 - Inst. Atuando no Local]]),0)</f>
        <v>0</v>
      </c>
      <c r="CL443" s="84" t="str">
        <f t="shared" si="206"/>
        <v/>
      </c>
      <c r="CM443" s="84">
        <f>IFERROR(FIND("POLÍCIA RODOVIÁRIA",consulta_completa__11[[#This Row],[14 - Inst. Atuando no Local]]),0)</f>
        <v>0</v>
      </c>
      <c r="CN443" s="84" t="str">
        <f t="shared" si="207"/>
        <v/>
      </c>
      <c r="CO443" s="84">
        <f>IFERROR(FIND("POLÍCIA MILITAR",consulta_completa__11[[#This Row],[14 - Inst. Atuando no Local]]),0)</f>
        <v>0</v>
      </c>
      <c r="CP443" s="84" t="str">
        <f t="shared" si="208"/>
        <v/>
      </c>
      <c r="CQ443" s="84">
        <f>IFERROR(FIND("POLÍCIA CIVIL",consulta_completa__11[[#This Row],[14 - Inst. Atuando no Local]]),0)</f>
        <v>0</v>
      </c>
      <c r="CR443" s="84" t="str">
        <f t="shared" si="209"/>
        <v/>
      </c>
      <c r="CS443" s="84">
        <f>IFERROR(FIND("MARINHA DO BRASIL",consulta_completa__11[[#This Row],[14 - Inst. Atuando no Local]]),0)</f>
        <v>0</v>
      </c>
      <c r="CT443" s="84" t="str">
        <f t="shared" si="210"/>
        <v/>
      </c>
      <c r="CU443" s="84">
        <f>IFERROR(FIND("EMPRESA ESPECIALIZADA EM ATENDIMENTO",consulta_completa__11[[#This Row],[14 - Inst. Atuando no Local]]),0)</f>
        <v>0</v>
      </c>
      <c r="CV443" s="84" t="str">
        <f t="shared" si="211"/>
        <v/>
      </c>
      <c r="CW443" s="84">
        <f>IFERROR(FIND("IBAMA",consulta_completa__11[[#This Row],[14 - Inst. Atuando no Local]]),0)</f>
        <v>0</v>
      </c>
      <c r="CX443" s="84" t="str">
        <f t="shared" si="212"/>
        <v/>
      </c>
      <c r="CY443" s="84" t="str">
        <f>IF(consulta_completa__11[[#This Row],[14 - Inst. Atuando no Local]]="","X","")</f>
        <v/>
      </c>
      <c r="CZ443" s="84">
        <f>IFERROR(FIND("OUTRA (S)",consulta_completa__11[[#This Row],[14 - Inst. Atuando no Local]]),0)</f>
        <v>0</v>
      </c>
      <c r="DA443" s="84" t="str">
        <f t="shared" si="213"/>
        <v/>
      </c>
      <c r="DB443" s="35" t="str">
        <f t="shared" si="214"/>
        <v>Sim</v>
      </c>
      <c r="DC443" s="35" t="str">
        <f t="shared" si="215"/>
        <v>Não</v>
      </c>
      <c r="DD443" s="35" t="str">
        <f t="shared" si="216"/>
        <v>Sim</v>
      </c>
      <c r="DE443" s="87" t="str">
        <f t="shared" si="187"/>
        <v>Federal</v>
      </c>
    </row>
    <row r="444" spans="1:109">
      <c r="A444" s="14">
        <v>20257150411</v>
      </c>
      <c r="B444" s="1">
        <v>45839</v>
      </c>
      <c r="C444" t="s">
        <v>4103</v>
      </c>
      <c r="D444" t="s">
        <v>180</v>
      </c>
      <c r="E444" t="s">
        <v>286</v>
      </c>
      <c r="F444" t="s">
        <v>182</v>
      </c>
      <c r="G444" t="s">
        <v>3207</v>
      </c>
      <c r="H444" t="s">
        <v>4104</v>
      </c>
      <c r="I444" t="s">
        <v>1352</v>
      </c>
      <c r="J444" t="s">
        <v>113</v>
      </c>
      <c r="K444" t="s">
        <v>114</v>
      </c>
      <c r="L444" t="s">
        <v>114</v>
      </c>
      <c r="M444" t="s">
        <v>1912</v>
      </c>
      <c r="N444" t="s">
        <v>680</v>
      </c>
      <c r="O444" t="s">
        <v>120</v>
      </c>
      <c r="P444" t="s">
        <v>355</v>
      </c>
      <c r="Q444" t="s">
        <v>143</v>
      </c>
      <c r="R444" t="s">
        <v>123</v>
      </c>
      <c r="S444" t="s">
        <v>113</v>
      </c>
      <c r="T444" t="s">
        <v>4105</v>
      </c>
      <c r="U444" t="s">
        <v>4106</v>
      </c>
      <c r="V444" t="s">
        <v>4107</v>
      </c>
      <c r="Z444" t="s">
        <v>4106</v>
      </c>
      <c r="AA444" t="s">
        <v>4108</v>
      </c>
      <c r="AB444" t="s">
        <v>4109</v>
      </c>
      <c r="AC444" t="s">
        <v>4110</v>
      </c>
      <c r="AD444">
        <v>0</v>
      </c>
      <c r="AE444" t="s">
        <v>4111</v>
      </c>
      <c r="AF444" t="s">
        <v>4112</v>
      </c>
      <c r="AG444" t="s">
        <v>4113</v>
      </c>
      <c r="AH444" t="s">
        <v>131</v>
      </c>
      <c r="AI444" t="s">
        <v>131</v>
      </c>
      <c r="AJ444" t="s">
        <v>132</v>
      </c>
      <c r="AK444" t="s">
        <v>113</v>
      </c>
      <c r="AL444" t="s">
        <v>4114</v>
      </c>
      <c r="AM444" t="s">
        <v>692</v>
      </c>
      <c r="AN444" t="s">
        <v>693</v>
      </c>
      <c r="AO444" t="s">
        <v>1062</v>
      </c>
      <c r="AP444">
        <v>6236238900</v>
      </c>
      <c r="AQ444" t="s">
        <v>695</v>
      </c>
      <c r="AR444" t="s">
        <v>113</v>
      </c>
      <c r="AS444" t="s">
        <v>113</v>
      </c>
      <c r="AT444" t="s">
        <v>113</v>
      </c>
      <c r="AU444" t="s">
        <v>113</v>
      </c>
      <c r="AW444" t="s">
        <v>113</v>
      </c>
      <c r="AX444" s="82">
        <f>IFERROR(FIND("Óbitos/feridos",consulta_completa__11[[#This Row],[13 - Ocorrências/Ambientes Atingidos]]),0)</f>
        <v>0</v>
      </c>
      <c r="AY444" s="83" t="str">
        <f t="shared" si="188"/>
        <v/>
      </c>
      <c r="AZ444" s="82">
        <f>IFERROR(FIND("População afetada/evacuada",consulta_completa__11[[#This Row],[13 - Ocorrências/Ambientes Atingidos]]),0)</f>
        <v>0</v>
      </c>
      <c r="BA444" s="82" t="str">
        <f t="shared" si="189"/>
        <v/>
      </c>
      <c r="BB444" s="82">
        <f>IFERROR(FIND("Suspensão de abastecimento de água",consulta_completa__11[[#This Row],[13 - Ocorrências/Ambientes Atingidos]]),0)</f>
        <v>0</v>
      </c>
      <c r="BC444" s="83" t="str">
        <f t="shared" si="217"/>
        <v/>
      </c>
      <c r="BD444" s="82">
        <f>IFERROR(FIND("Rio/córrego",consulta_completa__11[[#This Row],[13 - Ocorrências/Ambientes Atingidos]]),0)</f>
        <v>0</v>
      </c>
      <c r="BE444" s="83" t="str">
        <f t="shared" si="190"/>
        <v/>
      </c>
      <c r="BF444" s="82">
        <f>IFERROR(FIND("Lago",consulta_completa__11[[#This Row],[13 - Ocorrências/Ambientes Atingidos]]),0)</f>
        <v>0</v>
      </c>
      <c r="BG444" s="83" t="str">
        <f t="shared" si="191"/>
        <v/>
      </c>
      <c r="BH444" s="82">
        <f>IFERROR(FIND("Mar",consulta_completa__11[[#This Row],[13 - Ocorrências/Ambientes Atingidos]]),0)</f>
        <v>0</v>
      </c>
      <c r="BI444" s="83" t="str">
        <f t="shared" si="192"/>
        <v/>
      </c>
      <c r="BJ444" s="82">
        <f>IFERROR(FIND("Praia",consulta_completa__11[[#This Row],[13 - Ocorrências/Ambientes Atingidos]]),0)</f>
        <v>0</v>
      </c>
      <c r="BK444" s="83" t="str">
        <f t="shared" si="193"/>
        <v/>
      </c>
      <c r="BL444" s="82">
        <f>IFERROR(FIND("Solo",consulta_completa__11[[#This Row],[13 - Ocorrências/Ambientes Atingidos]]),0)</f>
        <v>0</v>
      </c>
      <c r="BM444" s="83" t="str">
        <f t="shared" si="194"/>
        <v/>
      </c>
      <c r="BN444" s="82">
        <f>IFERROR(FIND("Águas subterrâneas",consulta_completa__11[[#This Row],[13 - Ocorrências/Ambientes Atingidos]]),0)</f>
        <v>0</v>
      </c>
      <c r="BO444" s="83" t="str">
        <f t="shared" si="195"/>
        <v/>
      </c>
      <c r="BP444" s="82">
        <f>IFERROR(FIND("Atmosfera",consulta_completa__11[[#This Row],[13 - Ocorrências/Ambientes Atingidos]]),0)</f>
        <v>1</v>
      </c>
      <c r="BQ444" s="83" t="str">
        <f t="shared" si="196"/>
        <v>X</v>
      </c>
      <c r="BR444" s="82">
        <f>IFERROR(FIND("Flora",consulta_completa__11[[#This Row],[13 - Ocorrências/Ambientes Atingidos]]),0)</f>
        <v>0</v>
      </c>
      <c r="BS444" s="83" t="str">
        <f t="shared" si="197"/>
        <v/>
      </c>
      <c r="BT444" s="82">
        <f>IFERROR(FIND("Fauna",consulta_completa__11[[#This Row],[13 - Ocorrências/Ambientes Atingidos]]),0)</f>
        <v>0</v>
      </c>
      <c r="BU444" s="83" t="str">
        <f t="shared" si="198"/>
        <v/>
      </c>
      <c r="BV444" s="82">
        <f>IFERROR(FIND("UC federal",consulta_completa__11[[#This Row],[13 - Ocorrências/Ambientes Atingidos]]),0)</f>
        <v>0</v>
      </c>
      <c r="BW444" s="83" t="str">
        <f t="shared" si="199"/>
        <v/>
      </c>
      <c r="BX444" s="82">
        <f>IFERROR(FIND("UC estadual/municipal",consulta_completa__11[[#This Row],[13 - Ocorrências/Ambientes Atingidos]]),0)</f>
        <v>0</v>
      </c>
      <c r="BY444" s="83" t="str">
        <f t="shared" si="200"/>
        <v/>
      </c>
      <c r="BZ444" s="82">
        <f>IFERROR(FIND("Outro(s)",consulta_completa__11[[#This Row],[13 - Ocorrências/Ambientes Atingidos]]),0)</f>
        <v>0</v>
      </c>
      <c r="CA444" s="83" t="str">
        <f t="shared" si="201"/>
        <v/>
      </c>
      <c r="CB444" s="82">
        <f>IFERROR(FIND("Sem dano",consulta_completa__11[[#This Row],[13 - Ocorrências/Ambientes Atingidos]]),0)</f>
        <v>0</v>
      </c>
      <c r="CC444" s="83" t="str">
        <f t="shared" si="202"/>
        <v/>
      </c>
      <c r="CD444" s="82" t="str">
        <f>IF(consulta_completa__11[[#This Row],[13 - Ocorrências/Ambientes Atingidos]]="","X","")</f>
        <v/>
      </c>
      <c r="CE444" s="84">
        <f>IFERROR(FIND("IBAMA",consulta_completa__11[[#This Row],[14 - Inst. Atuando no Local]]),0)</f>
        <v>0</v>
      </c>
      <c r="CF444" s="84" t="str">
        <f t="shared" si="203"/>
        <v/>
      </c>
      <c r="CG444" s="84">
        <f>IFERROR(FIND("OEMA",consulta_completa__11[[#This Row],[14 - Inst. Atuando no Local]]),0)</f>
        <v>0</v>
      </c>
      <c r="CH444" s="84" t="str">
        <f t="shared" si="204"/>
        <v/>
      </c>
      <c r="CI444" s="84">
        <f>IFERROR(FIND("DEFESA CIVIL",consulta_completa__11[[#This Row],[14 - Inst. Atuando no Local]]),0)</f>
        <v>0</v>
      </c>
      <c r="CJ444" s="84" t="str">
        <f t="shared" si="205"/>
        <v/>
      </c>
      <c r="CK444" s="84">
        <f>IFERROR(FIND("CORPO DE BOMBEIROS",consulta_completa__11[[#This Row],[14 - Inst. Atuando no Local]]),0)</f>
        <v>0</v>
      </c>
      <c r="CL444" s="84" t="str">
        <f t="shared" si="206"/>
        <v/>
      </c>
      <c r="CM444" s="84">
        <f>IFERROR(FIND("POLÍCIA RODOVIÁRIA",consulta_completa__11[[#This Row],[14 - Inst. Atuando no Local]]),0)</f>
        <v>0</v>
      </c>
      <c r="CN444" s="84" t="str">
        <f t="shared" si="207"/>
        <v/>
      </c>
      <c r="CO444" s="84">
        <f>IFERROR(FIND("POLÍCIA MILITAR",consulta_completa__11[[#This Row],[14 - Inst. Atuando no Local]]),0)</f>
        <v>0</v>
      </c>
      <c r="CP444" s="84" t="str">
        <f t="shared" si="208"/>
        <v/>
      </c>
      <c r="CQ444" s="84">
        <f>IFERROR(FIND("POLÍCIA CIVIL",consulta_completa__11[[#This Row],[14 - Inst. Atuando no Local]]),0)</f>
        <v>0</v>
      </c>
      <c r="CR444" s="84" t="str">
        <f t="shared" si="209"/>
        <v/>
      </c>
      <c r="CS444" s="84">
        <f>IFERROR(FIND("MARINHA DO BRASIL",consulta_completa__11[[#This Row],[14 - Inst. Atuando no Local]]),0)</f>
        <v>0</v>
      </c>
      <c r="CT444" s="84" t="str">
        <f t="shared" si="210"/>
        <v/>
      </c>
      <c r="CU444" s="84">
        <f>IFERROR(FIND("EMPRESA ESPECIALIZADA EM ATENDIMENTO",consulta_completa__11[[#This Row],[14 - Inst. Atuando no Local]]),0)</f>
        <v>0</v>
      </c>
      <c r="CV444" s="84" t="str">
        <f t="shared" si="211"/>
        <v/>
      </c>
      <c r="CW444" s="84">
        <f>IFERROR(FIND("IBAMA",consulta_completa__11[[#This Row],[14 - Inst. Atuando no Local]]),0)</f>
        <v>0</v>
      </c>
      <c r="CX444" s="84" t="str">
        <f t="shared" si="212"/>
        <v/>
      </c>
      <c r="CY444" s="84" t="str">
        <f>IF(consulta_completa__11[[#This Row],[14 - Inst. Atuando no Local]]="","X","")</f>
        <v/>
      </c>
      <c r="CZ444" s="84">
        <f>IFERROR(FIND("OUTRA (S)",consulta_completa__11[[#This Row],[14 - Inst. Atuando no Local]]),0)</f>
        <v>0</v>
      </c>
      <c r="DA444" s="84" t="str">
        <f t="shared" si="213"/>
        <v/>
      </c>
      <c r="DB444" s="35" t="str">
        <f t="shared" si="214"/>
        <v>Sim</v>
      </c>
      <c r="DC444" s="35" t="str">
        <f t="shared" si="215"/>
        <v>Não</v>
      </c>
      <c r="DD444" s="35" t="str">
        <f t="shared" si="216"/>
        <v>Sim</v>
      </c>
      <c r="DE444" s="87" t="str">
        <f t="shared" si="187"/>
        <v>Sem informação</v>
      </c>
    </row>
    <row r="445" spans="1:109">
      <c r="A445" s="14">
        <v>20257250452</v>
      </c>
      <c r="B445" s="1">
        <v>45839</v>
      </c>
      <c r="C445" t="s">
        <v>109</v>
      </c>
      <c r="D445" t="s">
        <v>212</v>
      </c>
      <c r="E445" t="s">
        <v>111</v>
      </c>
      <c r="F445" t="s">
        <v>112</v>
      </c>
      <c r="G445" t="s">
        <v>113</v>
      </c>
      <c r="H445" t="s">
        <v>114</v>
      </c>
      <c r="I445" t="s">
        <v>114</v>
      </c>
      <c r="J445" t="s">
        <v>975</v>
      </c>
      <c r="K445" t="s">
        <v>4115</v>
      </c>
      <c r="L445" t="s">
        <v>117</v>
      </c>
      <c r="M445" t="s">
        <v>118</v>
      </c>
      <c r="N445" t="s">
        <v>119</v>
      </c>
      <c r="O445" t="s">
        <v>228</v>
      </c>
      <c r="P445" t="s">
        <v>355</v>
      </c>
      <c r="Q445" t="s">
        <v>230</v>
      </c>
      <c r="R445" t="s">
        <v>123</v>
      </c>
      <c r="S445" t="s">
        <v>201</v>
      </c>
      <c r="T445" t="s">
        <v>4116</v>
      </c>
      <c r="U445" t="s">
        <v>4117</v>
      </c>
      <c r="V445" t="s">
        <v>4118</v>
      </c>
      <c r="Z445" t="s">
        <v>3116</v>
      </c>
      <c r="AA445" t="s">
        <v>113</v>
      </c>
      <c r="AB445" t="s">
        <v>206</v>
      </c>
      <c r="AC445" t="s">
        <v>207</v>
      </c>
      <c r="AD445">
        <v>1</v>
      </c>
      <c r="AE445" t="s">
        <v>206</v>
      </c>
      <c r="AF445" t="s">
        <v>113</v>
      </c>
      <c r="AG445" t="s">
        <v>113</v>
      </c>
      <c r="AH445" t="s">
        <v>131</v>
      </c>
      <c r="AI445" t="s">
        <v>131</v>
      </c>
      <c r="AJ445" t="s">
        <v>131</v>
      </c>
      <c r="AK445" t="s">
        <v>4119</v>
      </c>
      <c r="AL445" t="s">
        <v>4120</v>
      </c>
      <c r="AM445" t="s">
        <v>210</v>
      </c>
      <c r="AN445" t="s">
        <v>113</v>
      </c>
      <c r="AO445" t="s">
        <v>113</v>
      </c>
      <c r="AQ445" t="s">
        <v>211</v>
      </c>
      <c r="AR445" t="s">
        <v>113</v>
      </c>
      <c r="AS445" t="s">
        <v>113</v>
      </c>
      <c r="AT445" t="s">
        <v>113</v>
      </c>
      <c r="AU445" t="s">
        <v>113</v>
      </c>
      <c r="AW445" t="s">
        <v>113</v>
      </c>
      <c r="AX445" s="82">
        <f>IFERROR(FIND("Óbitos/feridos",consulta_completa__11[[#This Row],[13 - Ocorrências/Ambientes Atingidos]]),0)</f>
        <v>0</v>
      </c>
      <c r="AY445" s="83" t="str">
        <f t="shared" si="188"/>
        <v/>
      </c>
      <c r="AZ445" s="82">
        <f>IFERROR(FIND("População afetada/evacuada",consulta_completa__11[[#This Row],[13 - Ocorrências/Ambientes Atingidos]]),0)</f>
        <v>0</v>
      </c>
      <c r="BA445" s="82" t="str">
        <f t="shared" si="189"/>
        <v/>
      </c>
      <c r="BB445" s="82">
        <f>IFERROR(FIND("Suspensão de abastecimento de água",consulta_completa__11[[#This Row],[13 - Ocorrências/Ambientes Atingidos]]),0)</f>
        <v>0</v>
      </c>
      <c r="BC445" s="83" t="str">
        <f t="shared" si="217"/>
        <v/>
      </c>
      <c r="BD445" s="82">
        <f>IFERROR(FIND("Rio/córrego",consulta_completa__11[[#This Row],[13 - Ocorrências/Ambientes Atingidos]]),0)</f>
        <v>0</v>
      </c>
      <c r="BE445" s="83" t="str">
        <f t="shared" si="190"/>
        <v/>
      </c>
      <c r="BF445" s="82">
        <f>IFERROR(FIND("Lago",consulta_completa__11[[#This Row],[13 - Ocorrências/Ambientes Atingidos]]),0)</f>
        <v>0</v>
      </c>
      <c r="BG445" s="83" t="str">
        <f t="shared" si="191"/>
        <v/>
      </c>
      <c r="BH445" s="82">
        <f>IFERROR(FIND("Mar",consulta_completa__11[[#This Row],[13 - Ocorrências/Ambientes Atingidos]]),0)</f>
        <v>1</v>
      </c>
      <c r="BI445" s="83" t="str">
        <f t="shared" si="192"/>
        <v>X</v>
      </c>
      <c r="BJ445" s="82">
        <f>IFERROR(FIND("Praia",consulta_completa__11[[#This Row],[13 - Ocorrências/Ambientes Atingidos]]),0)</f>
        <v>0</v>
      </c>
      <c r="BK445" s="83" t="str">
        <f t="shared" si="193"/>
        <v/>
      </c>
      <c r="BL445" s="82">
        <f>IFERROR(FIND("Solo",consulta_completa__11[[#This Row],[13 - Ocorrências/Ambientes Atingidos]]),0)</f>
        <v>0</v>
      </c>
      <c r="BM445" s="83" t="str">
        <f t="shared" si="194"/>
        <v/>
      </c>
      <c r="BN445" s="82">
        <f>IFERROR(FIND("Águas subterrâneas",consulta_completa__11[[#This Row],[13 - Ocorrências/Ambientes Atingidos]]),0)</f>
        <v>0</v>
      </c>
      <c r="BO445" s="83" t="str">
        <f t="shared" si="195"/>
        <v/>
      </c>
      <c r="BP445" s="82">
        <f>IFERROR(FIND("Atmosfera",consulta_completa__11[[#This Row],[13 - Ocorrências/Ambientes Atingidos]]),0)</f>
        <v>0</v>
      </c>
      <c r="BQ445" s="83" t="str">
        <f t="shared" si="196"/>
        <v/>
      </c>
      <c r="BR445" s="82">
        <f>IFERROR(FIND("Flora",consulta_completa__11[[#This Row],[13 - Ocorrências/Ambientes Atingidos]]),0)</f>
        <v>0</v>
      </c>
      <c r="BS445" s="83" t="str">
        <f t="shared" si="197"/>
        <v/>
      </c>
      <c r="BT445" s="82">
        <f>IFERROR(FIND("Fauna",consulta_completa__11[[#This Row],[13 - Ocorrências/Ambientes Atingidos]]),0)</f>
        <v>0</v>
      </c>
      <c r="BU445" s="83" t="str">
        <f t="shared" si="198"/>
        <v/>
      </c>
      <c r="BV445" s="82">
        <f>IFERROR(FIND("UC federal",consulta_completa__11[[#This Row],[13 - Ocorrências/Ambientes Atingidos]]),0)</f>
        <v>0</v>
      </c>
      <c r="BW445" s="83" t="str">
        <f t="shared" si="199"/>
        <v/>
      </c>
      <c r="BX445" s="82">
        <f>IFERROR(FIND("UC estadual/municipal",consulta_completa__11[[#This Row],[13 - Ocorrências/Ambientes Atingidos]]),0)</f>
        <v>0</v>
      </c>
      <c r="BY445" s="83" t="str">
        <f t="shared" si="200"/>
        <v/>
      </c>
      <c r="BZ445" s="82">
        <f>IFERROR(FIND("Outro(s)",consulta_completa__11[[#This Row],[13 - Ocorrências/Ambientes Atingidos]]),0)</f>
        <v>0</v>
      </c>
      <c r="CA445" s="83" t="str">
        <f t="shared" si="201"/>
        <v/>
      </c>
      <c r="CB445" s="82">
        <f>IFERROR(FIND("Sem dano",consulta_completa__11[[#This Row],[13 - Ocorrências/Ambientes Atingidos]]),0)</f>
        <v>0</v>
      </c>
      <c r="CC445" s="83" t="str">
        <f t="shared" si="202"/>
        <v/>
      </c>
      <c r="CD445" s="82" t="str">
        <f>IF(consulta_completa__11[[#This Row],[13 - Ocorrências/Ambientes Atingidos]]="","X","")</f>
        <v/>
      </c>
      <c r="CE445" s="84">
        <f>IFERROR(FIND("IBAMA",consulta_completa__11[[#This Row],[14 - Inst. Atuando no Local]]),0)</f>
        <v>0</v>
      </c>
      <c r="CF445" s="84" t="str">
        <f t="shared" si="203"/>
        <v/>
      </c>
      <c r="CG445" s="84">
        <f>IFERROR(FIND("OEMA",consulta_completa__11[[#This Row],[14 - Inst. Atuando no Local]]),0)</f>
        <v>0</v>
      </c>
      <c r="CH445" s="84" t="str">
        <f t="shared" si="204"/>
        <v/>
      </c>
      <c r="CI445" s="84">
        <f>IFERROR(FIND("DEFESA CIVIL",consulta_completa__11[[#This Row],[14 - Inst. Atuando no Local]]),0)</f>
        <v>0</v>
      </c>
      <c r="CJ445" s="84" t="str">
        <f t="shared" si="205"/>
        <v/>
      </c>
      <c r="CK445" s="84">
        <f>IFERROR(FIND("CORPO DE BOMBEIROS",consulta_completa__11[[#This Row],[14 - Inst. Atuando no Local]]),0)</f>
        <v>0</v>
      </c>
      <c r="CL445" s="84" t="str">
        <f t="shared" si="206"/>
        <v/>
      </c>
      <c r="CM445" s="84">
        <f>IFERROR(FIND("POLÍCIA RODOVIÁRIA",consulta_completa__11[[#This Row],[14 - Inst. Atuando no Local]]),0)</f>
        <v>0</v>
      </c>
      <c r="CN445" s="84" t="str">
        <f t="shared" si="207"/>
        <v/>
      </c>
      <c r="CO445" s="84">
        <f>IFERROR(FIND("POLÍCIA MILITAR",consulta_completa__11[[#This Row],[14 - Inst. Atuando no Local]]),0)</f>
        <v>0</v>
      </c>
      <c r="CP445" s="84" t="str">
        <f t="shared" si="208"/>
        <v/>
      </c>
      <c r="CQ445" s="84">
        <f>IFERROR(FIND("POLÍCIA CIVIL",consulta_completa__11[[#This Row],[14 - Inst. Atuando no Local]]),0)</f>
        <v>0</v>
      </c>
      <c r="CR445" s="84" t="str">
        <f t="shared" si="209"/>
        <v/>
      </c>
      <c r="CS445" s="84">
        <f>IFERROR(FIND("MARINHA DO BRASIL",consulta_completa__11[[#This Row],[14 - Inst. Atuando no Local]]),0)</f>
        <v>0</v>
      </c>
      <c r="CT445" s="84" t="str">
        <f t="shared" si="210"/>
        <v/>
      </c>
      <c r="CU445" s="84">
        <f>IFERROR(FIND("EMPRESA ESPECIALIZADA EM ATENDIMENTO",consulta_completa__11[[#This Row],[14 - Inst. Atuando no Local]]),0)</f>
        <v>0</v>
      </c>
      <c r="CV445" s="84" t="str">
        <f t="shared" si="211"/>
        <v/>
      </c>
      <c r="CW445" s="84">
        <f>IFERROR(FIND("IBAMA",consulta_completa__11[[#This Row],[14 - Inst. Atuando no Local]]),0)</f>
        <v>0</v>
      </c>
      <c r="CX445" s="84" t="str">
        <f t="shared" si="212"/>
        <v/>
      </c>
      <c r="CY445" s="84" t="str">
        <f>IF(consulta_completa__11[[#This Row],[14 - Inst. Atuando no Local]]="","X","")</f>
        <v/>
      </c>
      <c r="CZ445" s="84">
        <f>IFERROR(FIND("OUTRA (S)",consulta_completa__11[[#This Row],[14 - Inst. Atuando no Local]]),0)</f>
        <v>0</v>
      </c>
      <c r="DA445" s="84" t="str">
        <f t="shared" si="213"/>
        <v/>
      </c>
      <c r="DB445" s="35" t="str">
        <f t="shared" si="214"/>
        <v>Sim</v>
      </c>
      <c r="DC445" s="35" t="str">
        <f t="shared" si="215"/>
        <v>Não</v>
      </c>
      <c r="DD445" s="35" t="str">
        <f t="shared" si="216"/>
        <v>Sim</v>
      </c>
      <c r="DE445" s="87" t="str">
        <f t="shared" si="187"/>
        <v>Federal</v>
      </c>
    </row>
    <row r="446" spans="1:109">
      <c r="A446" s="14">
        <v>20257336041</v>
      </c>
      <c r="B446" s="1">
        <v>45839</v>
      </c>
      <c r="C446" t="s">
        <v>109</v>
      </c>
      <c r="D446" t="s">
        <v>110</v>
      </c>
      <c r="E446" t="s">
        <v>111</v>
      </c>
      <c r="F446" t="s">
        <v>112</v>
      </c>
      <c r="G446" t="s">
        <v>113</v>
      </c>
      <c r="H446" t="s">
        <v>114</v>
      </c>
      <c r="I446" t="s">
        <v>114</v>
      </c>
      <c r="J446" t="s">
        <v>975</v>
      </c>
      <c r="K446" t="s">
        <v>4121</v>
      </c>
      <c r="L446" t="s">
        <v>117</v>
      </c>
      <c r="M446" t="s">
        <v>118</v>
      </c>
      <c r="N446" t="s">
        <v>119</v>
      </c>
      <c r="O446" t="s">
        <v>228</v>
      </c>
      <c r="P446" t="s">
        <v>355</v>
      </c>
      <c r="Q446" t="s">
        <v>167</v>
      </c>
      <c r="R446" t="s">
        <v>123</v>
      </c>
      <c r="S446" t="s">
        <v>124</v>
      </c>
      <c r="T446" t="s">
        <v>4122</v>
      </c>
      <c r="U446" t="s">
        <v>4123</v>
      </c>
      <c r="V446" t="s">
        <v>4124</v>
      </c>
      <c r="Z446" t="s">
        <v>4125</v>
      </c>
      <c r="AA446" t="s">
        <v>113</v>
      </c>
      <c r="AB446" t="s">
        <v>206</v>
      </c>
      <c r="AC446" t="s">
        <v>399</v>
      </c>
      <c r="AD446">
        <v>1</v>
      </c>
      <c r="AE446" t="s">
        <v>206</v>
      </c>
      <c r="AF446" t="s">
        <v>113</v>
      </c>
      <c r="AG446" t="s">
        <v>113</v>
      </c>
      <c r="AH446" t="s">
        <v>131</v>
      </c>
      <c r="AI446" t="s">
        <v>132</v>
      </c>
      <c r="AJ446" t="s">
        <v>131</v>
      </c>
      <c r="AK446" t="s">
        <v>4126</v>
      </c>
      <c r="AL446" t="s">
        <v>4127</v>
      </c>
      <c r="AM446" t="s">
        <v>485</v>
      </c>
      <c r="AN446" t="s">
        <v>113</v>
      </c>
      <c r="AO446" t="s">
        <v>113</v>
      </c>
      <c r="AQ446" t="s">
        <v>486</v>
      </c>
      <c r="AR446" t="s">
        <v>113</v>
      </c>
      <c r="AS446" t="s">
        <v>113</v>
      </c>
      <c r="AT446" t="s">
        <v>113</v>
      </c>
      <c r="AU446" t="s">
        <v>113</v>
      </c>
      <c r="AW446" t="s">
        <v>113</v>
      </c>
      <c r="AX446" s="82">
        <f>IFERROR(FIND("Óbitos/feridos",consulta_completa__11[[#This Row],[13 - Ocorrências/Ambientes Atingidos]]),0)</f>
        <v>0</v>
      </c>
      <c r="AY446" s="83" t="str">
        <f t="shared" si="188"/>
        <v/>
      </c>
      <c r="AZ446" s="82">
        <f>IFERROR(FIND("População afetada/evacuada",consulta_completa__11[[#This Row],[13 - Ocorrências/Ambientes Atingidos]]),0)</f>
        <v>0</v>
      </c>
      <c r="BA446" s="82" t="str">
        <f t="shared" si="189"/>
        <v/>
      </c>
      <c r="BB446" s="82">
        <f>IFERROR(FIND("Suspensão de abastecimento de água",consulta_completa__11[[#This Row],[13 - Ocorrências/Ambientes Atingidos]]),0)</f>
        <v>0</v>
      </c>
      <c r="BC446" s="83" t="str">
        <f t="shared" si="217"/>
        <v/>
      </c>
      <c r="BD446" s="82">
        <f>IFERROR(FIND("Rio/córrego",consulta_completa__11[[#This Row],[13 - Ocorrências/Ambientes Atingidos]]),0)</f>
        <v>0</v>
      </c>
      <c r="BE446" s="83" t="str">
        <f t="shared" si="190"/>
        <v/>
      </c>
      <c r="BF446" s="82">
        <f>IFERROR(FIND("Lago",consulta_completa__11[[#This Row],[13 - Ocorrências/Ambientes Atingidos]]),0)</f>
        <v>0</v>
      </c>
      <c r="BG446" s="83" t="str">
        <f t="shared" si="191"/>
        <v/>
      </c>
      <c r="BH446" s="82">
        <f>IFERROR(FIND("Mar",consulta_completa__11[[#This Row],[13 - Ocorrências/Ambientes Atingidos]]),0)</f>
        <v>1</v>
      </c>
      <c r="BI446" s="83" t="str">
        <f t="shared" si="192"/>
        <v>X</v>
      </c>
      <c r="BJ446" s="82">
        <f>IFERROR(FIND("Praia",consulta_completa__11[[#This Row],[13 - Ocorrências/Ambientes Atingidos]]),0)</f>
        <v>0</v>
      </c>
      <c r="BK446" s="83" t="str">
        <f t="shared" si="193"/>
        <v/>
      </c>
      <c r="BL446" s="82">
        <f>IFERROR(FIND("Solo",consulta_completa__11[[#This Row],[13 - Ocorrências/Ambientes Atingidos]]),0)</f>
        <v>0</v>
      </c>
      <c r="BM446" s="83" t="str">
        <f t="shared" si="194"/>
        <v/>
      </c>
      <c r="BN446" s="82">
        <f>IFERROR(FIND("Águas subterrâneas",consulta_completa__11[[#This Row],[13 - Ocorrências/Ambientes Atingidos]]),0)</f>
        <v>0</v>
      </c>
      <c r="BO446" s="83" t="str">
        <f t="shared" si="195"/>
        <v/>
      </c>
      <c r="BP446" s="82">
        <f>IFERROR(FIND("Atmosfera",consulta_completa__11[[#This Row],[13 - Ocorrências/Ambientes Atingidos]]),0)</f>
        <v>0</v>
      </c>
      <c r="BQ446" s="83" t="str">
        <f t="shared" si="196"/>
        <v/>
      </c>
      <c r="BR446" s="82">
        <f>IFERROR(FIND("Flora",consulta_completa__11[[#This Row],[13 - Ocorrências/Ambientes Atingidos]]),0)</f>
        <v>0</v>
      </c>
      <c r="BS446" s="83" t="str">
        <f t="shared" si="197"/>
        <v/>
      </c>
      <c r="BT446" s="82">
        <f>IFERROR(FIND("Fauna",consulta_completa__11[[#This Row],[13 - Ocorrências/Ambientes Atingidos]]),0)</f>
        <v>0</v>
      </c>
      <c r="BU446" s="83" t="str">
        <f t="shared" si="198"/>
        <v/>
      </c>
      <c r="BV446" s="82">
        <f>IFERROR(FIND("UC federal",consulta_completa__11[[#This Row],[13 - Ocorrências/Ambientes Atingidos]]),0)</f>
        <v>0</v>
      </c>
      <c r="BW446" s="83" t="str">
        <f t="shared" si="199"/>
        <v/>
      </c>
      <c r="BX446" s="82">
        <f>IFERROR(FIND("UC estadual/municipal",consulta_completa__11[[#This Row],[13 - Ocorrências/Ambientes Atingidos]]),0)</f>
        <v>0</v>
      </c>
      <c r="BY446" s="83" t="str">
        <f t="shared" si="200"/>
        <v/>
      </c>
      <c r="BZ446" s="82">
        <f>IFERROR(FIND("Outro(s)",consulta_completa__11[[#This Row],[13 - Ocorrências/Ambientes Atingidos]]),0)</f>
        <v>0</v>
      </c>
      <c r="CA446" s="83" t="str">
        <f t="shared" si="201"/>
        <v/>
      </c>
      <c r="CB446" s="82">
        <f>IFERROR(FIND("Sem dano",consulta_completa__11[[#This Row],[13 - Ocorrências/Ambientes Atingidos]]),0)</f>
        <v>0</v>
      </c>
      <c r="CC446" s="83" t="str">
        <f t="shared" si="202"/>
        <v/>
      </c>
      <c r="CD446" s="82" t="str">
        <f>IF(consulta_completa__11[[#This Row],[13 - Ocorrências/Ambientes Atingidos]]="","X","")</f>
        <v/>
      </c>
      <c r="CE446" s="84">
        <f>IFERROR(FIND("IBAMA",consulta_completa__11[[#This Row],[14 - Inst. Atuando no Local]]),0)</f>
        <v>0</v>
      </c>
      <c r="CF446" s="84" t="str">
        <f t="shared" si="203"/>
        <v/>
      </c>
      <c r="CG446" s="84">
        <f>IFERROR(FIND("OEMA",consulta_completa__11[[#This Row],[14 - Inst. Atuando no Local]]),0)</f>
        <v>0</v>
      </c>
      <c r="CH446" s="84" t="str">
        <f t="shared" si="204"/>
        <v/>
      </c>
      <c r="CI446" s="84">
        <f>IFERROR(FIND("DEFESA CIVIL",consulta_completa__11[[#This Row],[14 - Inst. Atuando no Local]]),0)</f>
        <v>0</v>
      </c>
      <c r="CJ446" s="84" t="str">
        <f t="shared" si="205"/>
        <v/>
      </c>
      <c r="CK446" s="84">
        <f>IFERROR(FIND("CORPO DE BOMBEIROS",consulta_completa__11[[#This Row],[14 - Inst. Atuando no Local]]),0)</f>
        <v>0</v>
      </c>
      <c r="CL446" s="84" t="str">
        <f t="shared" si="206"/>
        <v/>
      </c>
      <c r="CM446" s="84">
        <f>IFERROR(FIND("POLÍCIA RODOVIÁRIA",consulta_completa__11[[#This Row],[14 - Inst. Atuando no Local]]),0)</f>
        <v>0</v>
      </c>
      <c r="CN446" s="84" t="str">
        <f t="shared" si="207"/>
        <v/>
      </c>
      <c r="CO446" s="84">
        <f>IFERROR(FIND("POLÍCIA MILITAR",consulta_completa__11[[#This Row],[14 - Inst. Atuando no Local]]),0)</f>
        <v>0</v>
      </c>
      <c r="CP446" s="84" t="str">
        <f t="shared" si="208"/>
        <v/>
      </c>
      <c r="CQ446" s="84">
        <f>IFERROR(FIND("POLÍCIA CIVIL",consulta_completa__11[[#This Row],[14 - Inst. Atuando no Local]]),0)</f>
        <v>0</v>
      </c>
      <c r="CR446" s="84" t="str">
        <f t="shared" si="209"/>
        <v/>
      </c>
      <c r="CS446" s="84">
        <f>IFERROR(FIND("MARINHA DO BRASIL",consulta_completa__11[[#This Row],[14 - Inst. Atuando no Local]]),0)</f>
        <v>0</v>
      </c>
      <c r="CT446" s="84" t="str">
        <f t="shared" si="210"/>
        <v/>
      </c>
      <c r="CU446" s="84">
        <f>IFERROR(FIND("EMPRESA ESPECIALIZADA EM ATENDIMENTO",consulta_completa__11[[#This Row],[14 - Inst. Atuando no Local]]),0)</f>
        <v>0</v>
      </c>
      <c r="CV446" s="84" t="str">
        <f t="shared" si="211"/>
        <v/>
      </c>
      <c r="CW446" s="84">
        <f>IFERROR(FIND("IBAMA",consulta_completa__11[[#This Row],[14 - Inst. Atuando no Local]]),0)</f>
        <v>0</v>
      </c>
      <c r="CX446" s="84" t="str">
        <f t="shared" si="212"/>
        <v/>
      </c>
      <c r="CY446" s="84" t="str">
        <f>IF(consulta_completa__11[[#This Row],[14 - Inst. Atuando no Local]]="","X","")</f>
        <v/>
      </c>
      <c r="CZ446" s="84">
        <f>IFERROR(FIND("OUTRA (S)",consulta_completa__11[[#This Row],[14 - Inst. Atuando no Local]]),0)</f>
        <v>0</v>
      </c>
      <c r="DA446" s="84" t="str">
        <f t="shared" si="213"/>
        <v/>
      </c>
      <c r="DB446" s="35" t="str">
        <f t="shared" si="214"/>
        <v>Sim</v>
      </c>
      <c r="DC446" s="35" t="str">
        <f t="shared" si="215"/>
        <v>Não</v>
      </c>
      <c r="DD446" s="35" t="str">
        <f t="shared" si="216"/>
        <v>Sim</v>
      </c>
      <c r="DE446" s="87" t="str">
        <f t="shared" si="187"/>
        <v>Federal</v>
      </c>
    </row>
    <row r="447" spans="1:109">
      <c r="A447" s="14">
        <v>20257228821</v>
      </c>
      <c r="B447" s="1">
        <v>45840</v>
      </c>
      <c r="C447" t="s">
        <v>3273</v>
      </c>
      <c r="D447" t="s">
        <v>830</v>
      </c>
      <c r="E447" t="s">
        <v>286</v>
      </c>
      <c r="F447" t="s">
        <v>112</v>
      </c>
      <c r="G447" t="s">
        <v>885</v>
      </c>
      <c r="H447" t="s">
        <v>4128</v>
      </c>
      <c r="I447" t="s">
        <v>648</v>
      </c>
      <c r="J447" t="s">
        <v>113</v>
      </c>
      <c r="K447" t="s">
        <v>114</v>
      </c>
      <c r="L447" t="s">
        <v>114</v>
      </c>
      <c r="M447" t="s">
        <v>4129</v>
      </c>
      <c r="N447" t="s">
        <v>141</v>
      </c>
      <c r="O447" t="s">
        <v>239</v>
      </c>
      <c r="P447" t="s">
        <v>121</v>
      </c>
      <c r="Q447" t="s">
        <v>230</v>
      </c>
      <c r="R447" t="s">
        <v>123</v>
      </c>
      <c r="S447" t="s">
        <v>113</v>
      </c>
      <c r="T447" t="s">
        <v>4130</v>
      </c>
      <c r="U447" t="s">
        <v>4131</v>
      </c>
      <c r="V447" t="s">
        <v>4131</v>
      </c>
      <c r="Z447" t="s">
        <v>4131</v>
      </c>
      <c r="AA447" t="s">
        <v>4132</v>
      </c>
      <c r="AB447" t="s">
        <v>113</v>
      </c>
      <c r="AC447" t="s">
        <v>113</v>
      </c>
      <c r="AE447" t="s">
        <v>4133</v>
      </c>
      <c r="AF447" t="s">
        <v>113</v>
      </c>
      <c r="AG447" t="s">
        <v>113</v>
      </c>
      <c r="AH447" t="s">
        <v>131</v>
      </c>
      <c r="AI447" t="s">
        <v>131</v>
      </c>
      <c r="AJ447" t="s">
        <v>132</v>
      </c>
      <c r="AK447" t="s">
        <v>113</v>
      </c>
      <c r="AL447" t="s">
        <v>4134</v>
      </c>
      <c r="AM447" t="s">
        <v>1289</v>
      </c>
      <c r="AN447" t="s">
        <v>1289</v>
      </c>
      <c r="AO447" t="s">
        <v>4135</v>
      </c>
      <c r="AP447">
        <v>41998321677</v>
      </c>
      <c r="AQ447" t="s">
        <v>1292</v>
      </c>
      <c r="AR447" t="s">
        <v>113</v>
      </c>
      <c r="AS447" t="s">
        <v>113</v>
      </c>
      <c r="AT447" t="s">
        <v>113</v>
      </c>
      <c r="AU447" t="s">
        <v>113</v>
      </c>
      <c r="AW447" t="s">
        <v>113</v>
      </c>
      <c r="AX447" s="82">
        <f>IFERROR(FIND("Óbitos/feridos",consulta_completa__11[[#This Row],[13 - Ocorrências/Ambientes Atingidos]]),0)</f>
        <v>0</v>
      </c>
      <c r="AY447" s="83" t="str">
        <f t="shared" si="188"/>
        <v/>
      </c>
      <c r="AZ447" s="82">
        <f>IFERROR(FIND("População afetada/evacuada",consulta_completa__11[[#This Row],[13 - Ocorrências/Ambientes Atingidos]]),0)</f>
        <v>0</v>
      </c>
      <c r="BA447" s="82" t="str">
        <f t="shared" si="189"/>
        <v/>
      </c>
      <c r="BB447" s="82">
        <f>IFERROR(FIND("Suspensão de abastecimento de água",consulta_completa__11[[#This Row],[13 - Ocorrências/Ambientes Atingidos]]),0)</f>
        <v>0</v>
      </c>
      <c r="BC447" s="83" t="str">
        <f t="shared" si="217"/>
        <v/>
      </c>
      <c r="BD447" s="82">
        <f>IFERROR(FIND("Rio/córrego",consulta_completa__11[[#This Row],[13 - Ocorrências/Ambientes Atingidos]]),0)</f>
        <v>0</v>
      </c>
      <c r="BE447" s="83" t="str">
        <f t="shared" si="190"/>
        <v/>
      </c>
      <c r="BF447" s="82">
        <f>IFERROR(FIND("Lago",consulta_completa__11[[#This Row],[13 - Ocorrências/Ambientes Atingidos]]),0)</f>
        <v>0</v>
      </c>
      <c r="BG447" s="83" t="str">
        <f t="shared" si="191"/>
        <v/>
      </c>
      <c r="BH447" s="82">
        <f>IFERROR(FIND("Mar",consulta_completa__11[[#This Row],[13 - Ocorrências/Ambientes Atingidos]]),0)</f>
        <v>0</v>
      </c>
      <c r="BI447" s="83" t="str">
        <f t="shared" si="192"/>
        <v/>
      </c>
      <c r="BJ447" s="82">
        <f>IFERROR(FIND("Praia",consulta_completa__11[[#This Row],[13 - Ocorrências/Ambientes Atingidos]]),0)</f>
        <v>0</v>
      </c>
      <c r="BK447" s="83" t="str">
        <f t="shared" si="193"/>
        <v/>
      </c>
      <c r="BL447" s="82">
        <f>IFERROR(FIND("Solo",consulta_completa__11[[#This Row],[13 - Ocorrências/Ambientes Atingidos]]),0)</f>
        <v>1</v>
      </c>
      <c r="BM447" s="83" t="str">
        <f t="shared" si="194"/>
        <v>X</v>
      </c>
      <c r="BN447" s="82">
        <f>IFERROR(FIND("Águas subterrâneas",consulta_completa__11[[#This Row],[13 - Ocorrências/Ambientes Atingidos]]),0)</f>
        <v>0</v>
      </c>
      <c r="BO447" s="83" t="str">
        <f t="shared" si="195"/>
        <v/>
      </c>
      <c r="BP447" s="82">
        <f>IFERROR(FIND("Atmosfera",consulta_completa__11[[#This Row],[13 - Ocorrências/Ambientes Atingidos]]),0)</f>
        <v>0</v>
      </c>
      <c r="BQ447" s="83" t="str">
        <f t="shared" si="196"/>
        <v/>
      </c>
      <c r="BR447" s="82">
        <f>IFERROR(FIND("Flora",consulta_completa__11[[#This Row],[13 - Ocorrências/Ambientes Atingidos]]),0)</f>
        <v>0</v>
      </c>
      <c r="BS447" s="83" t="str">
        <f t="shared" si="197"/>
        <v/>
      </c>
      <c r="BT447" s="82">
        <f>IFERROR(FIND("Fauna",consulta_completa__11[[#This Row],[13 - Ocorrências/Ambientes Atingidos]]),0)</f>
        <v>0</v>
      </c>
      <c r="BU447" s="83" t="str">
        <f t="shared" si="198"/>
        <v/>
      </c>
      <c r="BV447" s="82">
        <f>IFERROR(FIND("UC federal",consulta_completa__11[[#This Row],[13 - Ocorrências/Ambientes Atingidos]]),0)</f>
        <v>0</v>
      </c>
      <c r="BW447" s="83" t="str">
        <f t="shared" si="199"/>
        <v/>
      </c>
      <c r="BX447" s="82">
        <f>IFERROR(FIND("UC estadual/municipal",consulta_completa__11[[#This Row],[13 - Ocorrências/Ambientes Atingidos]]),0)</f>
        <v>0</v>
      </c>
      <c r="BY447" s="83" t="str">
        <f t="shared" si="200"/>
        <v/>
      </c>
      <c r="BZ447" s="82">
        <f>IFERROR(FIND("Outro(s)",consulta_completa__11[[#This Row],[13 - Ocorrências/Ambientes Atingidos]]),0)</f>
        <v>13</v>
      </c>
      <c r="CA447" s="83" t="str">
        <f t="shared" si="201"/>
        <v>X</v>
      </c>
      <c r="CB447" s="82">
        <f>IFERROR(FIND("Sem dano",consulta_completa__11[[#This Row],[13 - Ocorrências/Ambientes Atingidos]]),0)</f>
        <v>0</v>
      </c>
      <c r="CC447" s="83" t="str">
        <f t="shared" si="202"/>
        <v/>
      </c>
      <c r="CD447" s="82" t="str">
        <f>IF(consulta_completa__11[[#This Row],[13 - Ocorrências/Ambientes Atingidos]]="","X","")</f>
        <v/>
      </c>
      <c r="CE447" s="84">
        <f>IFERROR(FIND("IBAMA",consulta_completa__11[[#This Row],[14 - Inst. Atuando no Local]]),0)</f>
        <v>0</v>
      </c>
      <c r="CF447" s="84" t="str">
        <f t="shared" si="203"/>
        <v/>
      </c>
      <c r="CG447" s="84">
        <f>IFERROR(FIND("OEMA",consulta_completa__11[[#This Row],[14 - Inst. Atuando no Local]]),0)</f>
        <v>0</v>
      </c>
      <c r="CH447" s="84" t="str">
        <f t="shared" si="204"/>
        <v/>
      </c>
      <c r="CI447" s="84">
        <f>IFERROR(FIND("DEFESA CIVIL",consulta_completa__11[[#This Row],[14 - Inst. Atuando no Local]]),0)</f>
        <v>0</v>
      </c>
      <c r="CJ447" s="84" t="str">
        <f t="shared" si="205"/>
        <v/>
      </c>
      <c r="CK447" s="84">
        <f>IFERROR(FIND("CORPO DE BOMBEIROS",consulta_completa__11[[#This Row],[14 - Inst. Atuando no Local]]),0)</f>
        <v>0</v>
      </c>
      <c r="CL447" s="84" t="str">
        <f t="shared" si="206"/>
        <v/>
      </c>
      <c r="CM447" s="84">
        <f>IFERROR(FIND("POLÍCIA RODOVIÁRIA",consulta_completa__11[[#This Row],[14 - Inst. Atuando no Local]]),0)</f>
        <v>0</v>
      </c>
      <c r="CN447" s="84" t="str">
        <f t="shared" si="207"/>
        <v/>
      </c>
      <c r="CO447" s="84">
        <f>IFERROR(FIND("POLÍCIA MILITAR",consulta_completa__11[[#This Row],[14 - Inst. Atuando no Local]]),0)</f>
        <v>0</v>
      </c>
      <c r="CP447" s="84" t="str">
        <f t="shared" si="208"/>
        <v/>
      </c>
      <c r="CQ447" s="84">
        <f>IFERROR(FIND("POLÍCIA CIVIL",consulta_completa__11[[#This Row],[14 - Inst. Atuando no Local]]),0)</f>
        <v>0</v>
      </c>
      <c r="CR447" s="84" t="str">
        <f t="shared" si="209"/>
        <v/>
      </c>
      <c r="CS447" s="84">
        <f>IFERROR(FIND("MARINHA DO BRASIL",consulta_completa__11[[#This Row],[14 - Inst. Atuando no Local]]),0)</f>
        <v>0</v>
      </c>
      <c r="CT447" s="84" t="str">
        <f t="shared" si="210"/>
        <v/>
      </c>
      <c r="CU447" s="84">
        <f>IFERROR(FIND("EMPRESA ESPECIALIZADA EM ATENDIMENTO",consulta_completa__11[[#This Row],[14 - Inst. Atuando no Local]]),0)</f>
        <v>0</v>
      </c>
      <c r="CV447" s="84" t="str">
        <f t="shared" si="211"/>
        <v/>
      </c>
      <c r="CW447" s="84">
        <f>IFERROR(FIND("IBAMA",consulta_completa__11[[#This Row],[14 - Inst. Atuando no Local]]),0)</f>
        <v>0</v>
      </c>
      <c r="CX447" s="84" t="str">
        <f t="shared" si="212"/>
        <v/>
      </c>
      <c r="CY447" s="84" t="str">
        <f>IF(consulta_completa__11[[#This Row],[14 - Inst. Atuando no Local]]="","X","")</f>
        <v/>
      </c>
      <c r="CZ447" s="84">
        <f>IFERROR(FIND("OUTRA (S)",consulta_completa__11[[#This Row],[14 - Inst. Atuando no Local]]),0)</f>
        <v>0</v>
      </c>
      <c r="DA447" s="84" t="str">
        <f t="shared" si="213"/>
        <v/>
      </c>
      <c r="DB447" s="35" t="str">
        <f t="shared" si="214"/>
        <v>Sim</v>
      </c>
      <c r="DC447" s="35" t="str">
        <f t="shared" si="215"/>
        <v>Não</v>
      </c>
      <c r="DD447" s="35" t="str">
        <f t="shared" si="216"/>
        <v>Sim</v>
      </c>
      <c r="DE447" s="87" t="str">
        <f t="shared" si="187"/>
        <v>Sem informação</v>
      </c>
    </row>
    <row r="448" spans="1:109">
      <c r="A448" s="14">
        <v>20257254034</v>
      </c>
      <c r="B448" s="1">
        <v>45840</v>
      </c>
      <c r="C448" t="s">
        <v>4136</v>
      </c>
      <c r="D448" t="s">
        <v>161</v>
      </c>
      <c r="E448" t="s">
        <v>162</v>
      </c>
      <c r="F448" t="s">
        <v>163</v>
      </c>
      <c r="G448" t="s">
        <v>113</v>
      </c>
      <c r="H448" t="s">
        <v>114</v>
      </c>
      <c r="I448" t="s">
        <v>114</v>
      </c>
      <c r="J448" t="s">
        <v>4137</v>
      </c>
      <c r="K448" t="s">
        <v>113</v>
      </c>
      <c r="L448" t="s">
        <v>113</v>
      </c>
      <c r="M448" t="s">
        <v>140</v>
      </c>
      <c r="N448" t="s">
        <v>119</v>
      </c>
      <c r="O448" t="s">
        <v>120</v>
      </c>
      <c r="P448" t="s">
        <v>121</v>
      </c>
      <c r="Q448" t="s">
        <v>122</v>
      </c>
      <c r="R448" t="s">
        <v>123</v>
      </c>
      <c r="S448" t="s">
        <v>113</v>
      </c>
      <c r="T448" t="s">
        <v>4138</v>
      </c>
      <c r="U448" t="s">
        <v>4139</v>
      </c>
      <c r="V448" t="s">
        <v>4139</v>
      </c>
      <c r="Z448" t="s">
        <v>4140</v>
      </c>
      <c r="AA448" t="s">
        <v>4005</v>
      </c>
      <c r="AB448" t="s">
        <v>1345</v>
      </c>
      <c r="AC448" t="s">
        <v>173</v>
      </c>
      <c r="AD448">
        <v>1</v>
      </c>
      <c r="AE448" t="s">
        <v>4006</v>
      </c>
      <c r="AF448" t="s">
        <v>113</v>
      </c>
      <c r="AG448" t="s">
        <v>113</v>
      </c>
      <c r="AH448" t="s">
        <v>131</v>
      </c>
      <c r="AI448" t="s">
        <v>132</v>
      </c>
      <c r="AJ448" t="s">
        <v>132</v>
      </c>
      <c r="AK448" t="s">
        <v>113</v>
      </c>
      <c r="AL448" t="s">
        <v>1346</v>
      </c>
      <c r="AM448" t="s">
        <v>4141</v>
      </c>
      <c r="AN448" t="s">
        <v>358</v>
      </c>
      <c r="AO448" t="s">
        <v>177</v>
      </c>
      <c r="AP448">
        <v>41996004241</v>
      </c>
      <c r="AQ448" t="s">
        <v>4142</v>
      </c>
      <c r="AR448" t="s">
        <v>113</v>
      </c>
      <c r="AS448" t="s">
        <v>113</v>
      </c>
      <c r="AT448" t="s">
        <v>113</v>
      </c>
      <c r="AU448" t="s">
        <v>113</v>
      </c>
      <c r="AW448" t="s">
        <v>113</v>
      </c>
      <c r="AX448" s="82">
        <f>IFERROR(FIND("Óbitos/feridos",consulta_completa__11[[#This Row],[13 - Ocorrências/Ambientes Atingidos]]),0)</f>
        <v>0</v>
      </c>
      <c r="AY448" s="83" t="str">
        <f t="shared" si="188"/>
        <v/>
      </c>
      <c r="AZ448" s="82">
        <f>IFERROR(FIND("População afetada/evacuada",consulta_completa__11[[#This Row],[13 - Ocorrências/Ambientes Atingidos]]),0)</f>
        <v>0</v>
      </c>
      <c r="BA448" s="82" t="str">
        <f t="shared" si="189"/>
        <v/>
      </c>
      <c r="BB448" s="82">
        <f>IFERROR(FIND("Suspensão de abastecimento de água",consulta_completa__11[[#This Row],[13 - Ocorrências/Ambientes Atingidos]]),0)</f>
        <v>0</v>
      </c>
      <c r="BC448" s="83" t="str">
        <f t="shared" si="217"/>
        <v/>
      </c>
      <c r="BD448" s="82">
        <f>IFERROR(FIND("Rio/córrego",consulta_completa__11[[#This Row],[13 - Ocorrências/Ambientes Atingidos]]),0)</f>
        <v>0</v>
      </c>
      <c r="BE448" s="83" t="str">
        <f t="shared" si="190"/>
        <v/>
      </c>
      <c r="BF448" s="82">
        <f>IFERROR(FIND("Lago",consulta_completa__11[[#This Row],[13 - Ocorrências/Ambientes Atingidos]]),0)</f>
        <v>0</v>
      </c>
      <c r="BG448" s="83" t="str">
        <f t="shared" si="191"/>
        <v/>
      </c>
      <c r="BH448" s="82">
        <f>IFERROR(FIND("Mar",consulta_completa__11[[#This Row],[13 - Ocorrências/Ambientes Atingidos]]),0)</f>
        <v>0</v>
      </c>
      <c r="BI448" s="83" t="str">
        <f t="shared" si="192"/>
        <v/>
      </c>
      <c r="BJ448" s="82">
        <f>IFERROR(FIND("Praia",consulta_completa__11[[#This Row],[13 - Ocorrências/Ambientes Atingidos]]),0)</f>
        <v>0</v>
      </c>
      <c r="BK448" s="83" t="str">
        <f t="shared" si="193"/>
        <v/>
      </c>
      <c r="BL448" s="82">
        <f>IFERROR(FIND("Solo",consulta_completa__11[[#This Row],[13 - Ocorrências/Ambientes Atingidos]]),0)</f>
        <v>1</v>
      </c>
      <c r="BM448" s="83" t="str">
        <f t="shared" si="194"/>
        <v>X</v>
      </c>
      <c r="BN448" s="82">
        <f>IFERROR(FIND("Águas subterrâneas",consulta_completa__11[[#This Row],[13 - Ocorrências/Ambientes Atingidos]]),0)</f>
        <v>0</v>
      </c>
      <c r="BO448" s="83" t="str">
        <f t="shared" si="195"/>
        <v/>
      </c>
      <c r="BP448" s="82">
        <f>IFERROR(FIND("Atmosfera",consulta_completa__11[[#This Row],[13 - Ocorrências/Ambientes Atingidos]]),0)</f>
        <v>0</v>
      </c>
      <c r="BQ448" s="83" t="str">
        <f t="shared" si="196"/>
        <v/>
      </c>
      <c r="BR448" s="82">
        <f>IFERROR(FIND("Flora",consulta_completa__11[[#This Row],[13 - Ocorrências/Ambientes Atingidos]]),0)</f>
        <v>0</v>
      </c>
      <c r="BS448" s="83" t="str">
        <f t="shared" si="197"/>
        <v/>
      </c>
      <c r="BT448" s="82">
        <f>IFERROR(FIND("Fauna",consulta_completa__11[[#This Row],[13 - Ocorrências/Ambientes Atingidos]]),0)</f>
        <v>0</v>
      </c>
      <c r="BU448" s="83" t="str">
        <f t="shared" si="198"/>
        <v/>
      </c>
      <c r="BV448" s="82">
        <f>IFERROR(FIND("UC federal",consulta_completa__11[[#This Row],[13 - Ocorrências/Ambientes Atingidos]]),0)</f>
        <v>0</v>
      </c>
      <c r="BW448" s="83" t="str">
        <f t="shared" si="199"/>
        <v/>
      </c>
      <c r="BX448" s="82">
        <f>IFERROR(FIND("UC estadual/municipal",consulta_completa__11[[#This Row],[13 - Ocorrências/Ambientes Atingidos]]),0)</f>
        <v>0</v>
      </c>
      <c r="BY448" s="83" t="str">
        <f t="shared" si="200"/>
        <v/>
      </c>
      <c r="BZ448" s="82">
        <f>IFERROR(FIND("Outro(s)",consulta_completa__11[[#This Row],[13 - Ocorrências/Ambientes Atingidos]]),0)</f>
        <v>0</v>
      </c>
      <c r="CA448" s="83" t="str">
        <f t="shared" si="201"/>
        <v/>
      </c>
      <c r="CB448" s="82">
        <f>IFERROR(FIND("Sem dano",consulta_completa__11[[#This Row],[13 - Ocorrências/Ambientes Atingidos]]),0)</f>
        <v>0</v>
      </c>
      <c r="CC448" s="83" t="str">
        <f t="shared" si="202"/>
        <v/>
      </c>
      <c r="CD448" s="82" t="str">
        <f>IF(consulta_completa__11[[#This Row],[13 - Ocorrências/Ambientes Atingidos]]="","X","")</f>
        <v/>
      </c>
      <c r="CE448" s="84">
        <f>IFERROR(FIND("IBAMA",consulta_completa__11[[#This Row],[14 - Inst. Atuando no Local]]),0)</f>
        <v>0</v>
      </c>
      <c r="CF448" s="84" t="str">
        <f t="shared" si="203"/>
        <v/>
      </c>
      <c r="CG448" s="84">
        <f>IFERROR(FIND("OEMA",consulta_completa__11[[#This Row],[14 - Inst. Atuando no Local]]),0)</f>
        <v>0</v>
      </c>
      <c r="CH448" s="84" t="str">
        <f t="shared" si="204"/>
        <v/>
      </c>
      <c r="CI448" s="84">
        <f>IFERROR(FIND("DEFESA CIVIL",consulta_completa__11[[#This Row],[14 - Inst. Atuando no Local]]),0)</f>
        <v>0</v>
      </c>
      <c r="CJ448" s="84" t="str">
        <f t="shared" si="205"/>
        <v/>
      </c>
      <c r="CK448" s="84">
        <f>IFERROR(FIND("CORPO DE BOMBEIROS",consulta_completa__11[[#This Row],[14 - Inst. Atuando no Local]]),0)</f>
        <v>0</v>
      </c>
      <c r="CL448" s="84" t="str">
        <f t="shared" si="206"/>
        <v/>
      </c>
      <c r="CM448" s="84">
        <f>IFERROR(FIND("POLÍCIA RODOVIÁRIA",consulta_completa__11[[#This Row],[14 - Inst. Atuando no Local]]),0)</f>
        <v>0</v>
      </c>
      <c r="CN448" s="84" t="str">
        <f t="shared" si="207"/>
        <v/>
      </c>
      <c r="CO448" s="84">
        <f>IFERROR(FIND("POLÍCIA MILITAR",consulta_completa__11[[#This Row],[14 - Inst. Atuando no Local]]),0)</f>
        <v>0</v>
      </c>
      <c r="CP448" s="84" t="str">
        <f t="shared" si="208"/>
        <v/>
      </c>
      <c r="CQ448" s="84">
        <f>IFERROR(FIND("POLÍCIA CIVIL",consulta_completa__11[[#This Row],[14 - Inst. Atuando no Local]]),0)</f>
        <v>0</v>
      </c>
      <c r="CR448" s="84" t="str">
        <f t="shared" si="209"/>
        <v/>
      </c>
      <c r="CS448" s="84">
        <f>IFERROR(FIND("MARINHA DO BRASIL",consulta_completa__11[[#This Row],[14 - Inst. Atuando no Local]]),0)</f>
        <v>0</v>
      </c>
      <c r="CT448" s="84" t="str">
        <f t="shared" si="210"/>
        <v/>
      </c>
      <c r="CU448" s="84">
        <f>IFERROR(FIND("EMPRESA ESPECIALIZADA EM ATENDIMENTO",consulta_completa__11[[#This Row],[14 - Inst. Atuando no Local]]),0)</f>
        <v>0</v>
      </c>
      <c r="CV448" s="84" t="str">
        <f t="shared" si="211"/>
        <v/>
      </c>
      <c r="CW448" s="84">
        <f>IFERROR(FIND("IBAMA",consulta_completa__11[[#This Row],[14 - Inst. Atuando no Local]]),0)</f>
        <v>0</v>
      </c>
      <c r="CX448" s="84" t="str">
        <f t="shared" si="212"/>
        <v/>
      </c>
      <c r="CY448" s="84" t="str">
        <f>IF(consulta_completa__11[[#This Row],[14 - Inst. Atuando no Local]]="","X","")</f>
        <v/>
      </c>
      <c r="CZ448" s="84">
        <f>IFERROR(FIND("OUTRA (S)",consulta_completa__11[[#This Row],[14 - Inst. Atuando no Local]]),0)</f>
        <v>0</v>
      </c>
      <c r="DA448" s="84" t="str">
        <f t="shared" si="213"/>
        <v/>
      </c>
      <c r="DB448" s="35" t="str">
        <f t="shared" si="214"/>
        <v>Sim</v>
      </c>
      <c r="DC448" s="35" t="str">
        <f t="shared" si="215"/>
        <v>Não</v>
      </c>
      <c r="DD448" s="35" t="str">
        <f t="shared" si="216"/>
        <v>Sim</v>
      </c>
      <c r="DE448" s="87" t="str">
        <f t="shared" si="187"/>
        <v>Federal</v>
      </c>
    </row>
    <row r="449" spans="1:109">
      <c r="A449" s="14">
        <v>20257257623</v>
      </c>
      <c r="B449" s="1">
        <v>45840</v>
      </c>
      <c r="C449" t="s">
        <v>160</v>
      </c>
      <c r="D449" t="s">
        <v>161</v>
      </c>
      <c r="E449" t="s">
        <v>162</v>
      </c>
      <c r="F449" t="s">
        <v>163</v>
      </c>
      <c r="G449" t="s">
        <v>113</v>
      </c>
      <c r="H449" t="s">
        <v>114</v>
      </c>
      <c r="I449" t="s">
        <v>114</v>
      </c>
      <c r="J449" t="s">
        <v>3440</v>
      </c>
      <c r="K449" t="s">
        <v>4143</v>
      </c>
      <c r="L449" t="s">
        <v>166</v>
      </c>
      <c r="M449" t="s">
        <v>140</v>
      </c>
      <c r="N449" t="s">
        <v>119</v>
      </c>
      <c r="O449" t="s">
        <v>120</v>
      </c>
      <c r="P449" t="s">
        <v>121</v>
      </c>
      <c r="Q449" t="s">
        <v>143</v>
      </c>
      <c r="R449" t="s">
        <v>123</v>
      </c>
      <c r="S449" t="s">
        <v>113</v>
      </c>
      <c r="T449" t="s">
        <v>113</v>
      </c>
      <c r="U449" t="s">
        <v>4144</v>
      </c>
      <c r="V449" t="s">
        <v>4145</v>
      </c>
      <c r="Z449" t="s">
        <v>4146</v>
      </c>
      <c r="AA449" t="s">
        <v>4147</v>
      </c>
      <c r="AB449" t="s">
        <v>1345</v>
      </c>
      <c r="AC449" t="s">
        <v>4148</v>
      </c>
      <c r="AD449">
        <v>1</v>
      </c>
      <c r="AE449" t="s">
        <v>4006</v>
      </c>
      <c r="AF449" t="s">
        <v>113</v>
      </c>
      <c r="AG449" t="s">
        <v>113</v>
      </c>
      <c r="AH449" t="s">
        <v>131</v>
      </c>
      <c r="AI449" t="s">
        <v>132</v>
      </c>
      <c r="AJ449" t="s">
        <v>131</v>
      </c>
      <c r="AK449" t="s">
        <v>3144</v>
      </c>
      <c r="AL449" t="s">
        <v>113</v>
      </c>
      <c r="AM449" t="s">
        <v>2042</v>
      </c>
      <c r="AN449" t="s">
        <v>358</v>
      </c>
      <c r="AO449" t="s">
        <v>225</v>
      </c>
      <c r="AP449">
        <v>41988207121</v>
      </c>
      <c r="AQ449" t="s">
        <v>178</v>
      </c>
      <c r="AR449" t="s">
        <v>113</v>
      </c>
      <c r="AS449" t="s">
        <v>113</v>
      </c>
      <c r="AT449" t="s">
        <v>113</v>
      </c>
      <c r="AU449" t="s">
        <v>113</v>
      </c>
      <c r="AW449" t="s">
        <v>113</v>
      </c>
      <c r="AX449" s="82">
        <f>IFERROR(FIND("Óbitos/feridos",consulta_completa__11[[#This Row],[13 - Ocorrências/Ambientes Atingidos]]),0)</f>
        <v>0</v>
      </c>
      <c r="AY449" s="83" t="str">
        <f t="shared" si="188"/>
        <v/>
      </c>
      <c r="AZ449" s="82">
        <f>IFERROR(FIND("População afetada/evacuada",consulta_completa__11[[#This Row],[13 - Ocorrências/Ambientes Atingidos]]),0)</f>
        <v>0</v>
      </c>
      <c r="BA449" s="82" t="str">
        <f t="shared" si="189"/>
        <v/>
      </c>
      <c r="BB449" s="82">
        <f>IFERROR(FIND("Suspensão de abastecimento de água",consulta_completa__11[[#This Row],[13 - Ocorrências/Ambientes Atingidos]]),0)</f>
        <v>0</v>
      </c>
      <c r="BC449" s="83" t="str">
        <f t="shared" si="217"/>
        <v/>
      </c>
      <c r="BD449" s="82">
        <f>IFERROR(FIND("Rio/córrego",consulta_completa__11[[#This Row],[13 - Ocorrências/Ambientes Atingidos]]),0)</f>
        <v>0</v>
      </c>
      <c r="BE449" s="83" t="str">
        <f t="shared" si="190"/>
        <v/>
      </c>
      <c r="BF449" s="82">
        <f>IFERROR(FIND("Lago",consulta_completa__11[[#This Row],[13 - Ocorrências/Ambientes Atingidos]]),0)</f>
        <v>0</v>
      </c>
      <c r="BG449" s="83" t="str">
        <f t="shared" si="191"/>
        <v/>
      </c>
      <c r="BH449" s="82">
        <f>IFERROR(FIND("Mar",consulta_completa__11[[#This Row],[13 - Ocorrências/Ambientes Atingidos]]),0)</f>
        <v>0</v>
      </c>
      <c r="BI449" s="83" t="str">
        <f t="shared" si="192"/>
        <v/>
      </c>
      <c r="BJ449" s="82">
        <f>IFERROR(FIND("Praia",consulta_completa__11[[#This Row],[13 - Ocorrências/Ambientes Atingidos]]),0)</f>
        <v>0</v>
      </c>
      <c r="BK449" s="83" t="str">
        <f t="shared" si="193"/>
        <v/>
      </c>
      <c r="BL449" s="82">
        <f>IFERROR(FIND("Solo",consulta_completa__11[[#This Row],[13 - Ocorrências/Ambientes Atingidos]]),0)</f>
        <v>1</v>
      </c>
      <c r="BM449" s="83" t="str">
        <f t="shared" si="194"/>
        <v>X</v>
      </c>
      <c r="BN449" s="82">
        <f>IFERROR(FIND("Águas subterrâneas",consulta_completa__11[[#This Row],[13 - Ocorrências/Ambientes Atingidos]]),0)</f>
        <v>0</v>
      </c>
      <c r="BO449" s="83" t="str">
        <f t="shared" si="195"/>
        <v/>
      </c>
      <c r="BP449" s="82">
        <f>IFERROR(FIND("Atmosfera",consulta_completa__11[[#This Row],[13 - Ocorrências/Ambientes Atingidos]]),0)</f>
        <v>0</v>
      </c>
      <c r="BQ449" s="83" t="str">
        <f t="shared" si="196"/>
        <v/>
      </c>
      <c r="BR449" s="82">
        <f>IFERROR(FIND("Flora",consulta_completa__11[[#This Row],[13 - Ocorrências/Ambientes Atingidos]]),0)</f>
        <v>0</v>
      </c>
      <c r="BS449" s="83" t="str">
        <f t="shared" si="197"/>
        <v/>
      </c>
      <c r="BT449" s="82">
        <f>IFERROR(FIND("Fauna",consulta_completa__11[[#This Row],[13 - Ocorrências/Ambientes Atingidos]]),0)</f>
        <v>0</v>
      </c>
      <c r="BU449" s="83" t="str">
        <f t="shared" si="198"/>
        <v/>
      </c>
      <c r="BV449" s="82">
        <f>IFERROR(FIND("UC federal",consulta_completa__11[[#This Row],[13 - Ocorrências/Ambientes Atingidos]]),0)</f>
        <v>0</v>
      </c>
      <c r="BW449" s="83" t="str">
        <f t="shared" si="199"/>
        <v/>
      </c>
      <c r="BX449" s="82">
        <f>IFERROR(FIND("UC estadual/municipal",consulta_completa__11[[#This Row],[13 - Ocorrências/Ambientes Atingidos]]),0)</f>
        <v>0</v>
      </c>
      <c r="BY449" s="83" t="str">
        <f t="shared" si="200"/>
        <v/>
      </c>
      <c r="BZ449" s="82">
        <f>IFERROR(FIND("Outro(s)",consulta_completa__11[[#This Row],[13 - Ocorrências/Ambientes Atingidos]]),0)</f>
        <v>0</v>
      </c>
      <c r="CA449" s="83" t="str">
        <f t="shared" si="201"/>
        <v/>
      </c>
      <c r="CB449" s="82">
        <f>IFERROR(FIND("Sem dano",consulta_completa__11[[#This Row],[13 - Ocorrências/Ambientes Atingidos]]),0)</f>
        <v>0</v>
      </c>
      <c r="CC449" s="83" t="str">
        <f t="shared" si="202"/>
        <v/>
      </c>
      <c r="CD449" s="82" t="str">
        <f>IF(consulta_completa__11[[#This Row],[13 - Ocorrências/Ambientes Atingidos]]="","X","")</f>
        <v/>
      </c>
      <c r="CE449" s="84">
        <f>IFERROR(FIND("IBAMA",consulta_completa__11[[#This Row],[14 - Inst. Atuando no Local]]),0)</f>
        <v>0</v>
      </c>
      <c r="CF449" s="84" t="str">
        <f t="shared" si="203"/>
        <v/>
      </c>
      <c r="CG449" s="84">
        <f>IFERROR(FIND("OEMA",consulta_completa__11[[#This Row],[14 - Inst. Atuando no Local]]),0)</f>
        <v>0</v>
      </c>
      <c r="CH449" s="84" t="str">
        <f t="shared" si="204"/>
        <v/>
      </c>
      <c r="CI449" s="84">
        <f>IFERROR(FIND("DEFESA CIVIL",consulta_completa__11[[#This Row],[14 - Inst. Atuando no Local]]),0)</f>
        <v>0</v>
      </c>
      <c r="CJ449" s="84" t="str">
        <f t="shared" si="205"/>
        <v/>
      </c>
      <c r="CK449" s="84">
        <f>IFERROR(FIND("CORPO DE BOMBEIROS",consulta_completa__11[[#This Row],[14 - Inst. Atuando no Local]]),0)</f>
        <v>0</v>
      </c>
      <c r="CL449" s="84" t="str">
        <f t="shared" si="206"/>
        <v/>
      </c>
      <c r="CM449" s="84">
        <f>IFERROR(FIND("POLÍCIA RODOVIÁRIA",consulta_completa__11[[#This Row],[14 - Inst. Atuando no Local]]),0)</f>
        <v>0</v>
      </c>
      <c r="CN449" s="84" t="str">
        <f t="shared" si="207"/>
        <v/>
      </c>
      <c r="CO449" s="84">
        <f>IFERROR(FIND("POLÍCIA MILITAR",consulta_completa__11[[#This Row],[14 - Inst. Atuando no Local]]),0)</f>
        <v>0</v>
      </c>
      <c r="CP449" s="84" t="str">
        <f t="shared" si="208"/>
        <v/>
      </c>
      <c r="CQ449" s="84">
        <f>IFERROR(FIND("POLÍCIA CIVIL",consulta_completa__11[[#This Row],[14 - Inst. Atuando no Local]]),0)</f>
        <v>0</v>
      </c>
      <c r="CR449" s="84" t="str">
        <f t="shared" si="209"/>
        <v/>
      </c>
      <c r="CS449" s="84">
        <f>IFERROR(FIND("MARINHA DO BRASIL",consulta_completa__11[[#This Row],[14 - Inst. Atuando no Local]]),0)</f>
        <v>0</v>
      </c>
      <c r="CT449" s="84" t="str">
        <f t="shared" si="210"/>
        <v/>
      </c>
      <c r="CU449" s="84">
        <f>IFERROR(FIND("EMPRESA ESPECIALIZADA EM ATENDIMENTO",consulta_completa__11[[#This Row],[14 - Inst. Atuando no Local]]),0)</f>
        <v>0</v>
      </c>
      <c r="CV449" s="84" t="str">
        <f t="shared" si="211"/>
        <v/>
      </c>
      <c r="CW449" s="84">
        <f>IFERROR(FIND("IBAMA",consulta_completa__11[[#This Row],[14 - Inst. Atuando no Local]]),0)</f>
        <v>0</v>
      </c>
      <c r="CX449" s="84" t="str">
        <f t="shared" si="212"/>
        <v/>
      </c>
      <c r="CY449" s="84" t="str">
        <f>IF(consulta_completa__11[[#This Row],[14 - Inst. Atuando no Local]]="","X","")</f>
        <v/>
      </c>
      <c r="CZ449" s="84">
        <f>IFERROR(FIND("OUTRA (S)",consulta_completa__11[[#This Row],[14 - Inst. Atuando no Local]]),0)</f>
        <v>0</v>
      </c>
      <c r="DA449" s="84" t="str">
        <f t="shared" si="213"/>
        <v/>
      </c>
      <c r="DB449" s="35" t="str">
        <f t="shared" si="214"/>
        <v>Sim</v>
      </c>
      <c r="DC449" s="35" t="str">
        <f t="shared" si="215"/>
        <v>Não</v>
      </c>
      <c r="DD449" s="35" t="str">
        <f t="shared" si="216"/>
        <v>Sim</v>
      </c>
      <c r="DE449" s="87" t="str">
        <f t="shared" si="187"/>
        <v>Federal</v>
      </c>
    </row>
    <row r="450" spans="1:109">
      <c r="A450" s="14">
        <v>20257454002</v>
      </c>
      <c r="B450" s="1">
        <v>45840</v>
      </c>
      <c r="C450" t="s">
        <v>4149</v>
      </c>
      <c r="D450" t="s">
        <v>180</v>
      </c>
      <c r="E450" t="s">
        <v>286</v>
      </c>
      <c r="F450" t="s">
        <v>112</v>
      </c>
      <c r="G450" t="s">
        <v>4150</v>
      </c>
      <c r="H450" t="s">
        <v>113</v>
      </c>
      <c r="I450" t="s">
        <v>113</v>
      </c>
      <c r="J450" t="s">
        <v>113</v>
      </c>
      <c r="K450" t="s">
        <v>114</v>
      </c>
      <c r="L450" t="s">
        <v>114</v>
      </c>
      <c r="M450" t="s">
        <v>140</v>
      </c>
      <c r="N450" t="s">
        <v>811</v>
      </c>
      <c r="O450" t="s">
        <v>185</v>
      </c>
      <c r="P450" t="s">
        <v>121</v>
      </c>
      <c r="Q450" t="s">
        <v>143</v>
      </c>
      <c r="R450" t="s">
        <v>123</v>
      </c>
      <c r="S450" t="s">
        <v>113</v>
      </c>
      <c r="T450" t="s">
        <v>4151</v>
      </c>
      <c r="U450" t="s">
        <v>631</v>
      </c>
      <c r="V450" t="s">
        <v>4152</v>
      </c>
      <c r="Z450" t="s">
        <v>633</v>
      </c>
      <c r="AA450" t="s">
        <v>113</v>
      </c>
      <c r="AB450" t="s">
        <v>113</v>
      </c>
      <c r="AC450" t="s">
        <v>113</v>
      </c>
      <c r="AE450" t="s">
        <v>4153</v>
      </c>
      <c r="AF450" t="s">
        <v>4154</v>
      </c>
      <c r="AG450" t="s">
        <v>113</v>
      </c>
      <c r="AH450" t="s">
        <v>131</v>
      </c>
      <c r="AI450" t="s">
        <v>132</v>
      </c>
      <c r="AJ450" t="s">
        <v>131</v>
      </c>
      <c r="AK450" t="s">
        <v>4155</v>
      </c>
      <c r="AL450" t="s">
        <v>4156</v>
      </c>
      <c r="AM450" t="s">
        <v>153</v>
      </c>
      <c r="AN450" t="s">
        <v>154</v>
      </c>
      <c r="AO450" t="s">
        <v>155</v>
      </c>
      <c r="AP450">
        <v>6133161070</v>
      </c>
      <c r="AQ450" t="s">
        <v>156</v>
      </c>
      <c r="AR450" t="s">
        <v>113</v>
      </c>
      <c r="AS450" t="s">
        <v>113</v>
      </c>
      <c r="AT450" t="s">
        <v>113</v>
      </c>
      <c r="AU450" t="s">
        <v>113</v>
      </c>
      <c r="AW450" t="s">
        <v>113</v>
      </c>
      <c r="AX450" s="82">
        <f>IFERROR(FIND("Óbitos/feridos",consulta_completa__11[[#This Row],[13 - Ocorrências/Ambientes Atingidos]]),0)</f>
        <v>0</v>
      </c>
      <c r="AY450" s="83" t="str">
        <f t="shared" si="188"/>
        <v/>
      </c>
      <c r="AZ450" s="82">
        <f>IFERROR(FIND("População afetada/evacuada",consulta_completa__11[[#This Row],[13 - Ocorrências/Ambientes Atingidos]]),0)</f>
        <v>0</v>
      </c>
      <c r="BA450" s="82" t="str">
        <f t="shared" si="189"/>
        <v/>
      </c>
      <c r="BB450" s="82">
        <f>IFERROR(FIND("Suspensão de abastecimento de água",consulta_completa__11[[#This Row],[13 - Ocorrências/Ambientes Atingidos]]),0)</f>
        <v>0</v>
      </c>
      <c r="BC450" s="83" t="str">
        <f t="shared" si="217"/>
        <v/>
      </c>
      <c r="BD450" s="82">
        <f>IFERROR(FIND("Rio/córrego",consulta_completa__11[[#This Row],[13 - Ocorrências/Ambientes Atingidos]]),0)</f>
        <v>0</v>
      </c>
      <c r="BE450" s="83" t="str">
        <f t="shared" si="190"/>
        <v/>
      </c>
      <c r="BF450" s="82">
        <f>IFERROR(FIND("Lago",consulta_completa__11[[#This Row],[13 - Ocorrências/Ambientes Atingidos]]),0)</f>
        <v>0</v>
      </c>
      <c r="BG450" s="83" t="str">
        <f t="shared" si="191"/>
        <v/>
      </c>
      <c r="BH450" s="82">
        <f>IFERROR(FIND("Mar",consulta_completa__11[[#This Row],[13 - Ocorrências/Ambientes Atingidos]]),0)</f>
        <v>0</v>
      </c>
      <c r="BI450" s="83" t="str">
        <f t="shared" si="192"/>
        <v/>
      </c>
      <c r="BJ450" s="82">
        <f>IFERROR(FIND("Praia",consulta_completa__11[[#This Row],[13 - Ocorrências/Ambientes Atingidos]]),0)</f>
        <v>0</v>
      </c>
      <c r="BK450" s="83" t="str">
        <f t="shared" si="193"/>
        <v/>
      </c>
      <c r="BL450" s="82">
        <f>IFERROR(FIND("Solo",consulta_completa__11[[#This Row],[13 - Ocorrências/Ambientes Atingidos]]),0)</f>
        <v>1</v>
      </c>
      <c r="BM450" s="83" t="str">
        <f t="shared" si="194"/>
        <v>X</v>
      </c>
      <c r="BN450" s="82">
        <f>IFERROR(FIND("Águas subterrâneas",consulta_completa__11[[#This Row],[13 - Ocorrências/Ambientes Atingidos]]),0)</f>
        <v>0</v>
      </c>
      <c r="BO450" s="83" t="str">
        <f t="shared" si="195"/>
        <v/>
      </c>
      <c r="BP450" s="82">
        <f>IFERROR(FIND("Atmosfera",consulta_completa__11[[#This Row],[13 - Ocorrências/Ambientes Atingidos]]),0)</f>
        <v>0</v>
      </c>
      <c r="BQ450" s="83" t="str">
        <f t="shared" si="196"/>
        <v/>
      </c>
      <c r="BR450" s="82">
        <f>IFERROR(FIND("Flora",consulta_completa__11[[#This Row],[13 - Ocorrências/Ambientes Atingidos]]),0)</f>
        <v>0</v>
      </c>
      <c r="BS450" s="83" t="str">
        <f t="shared" si="197"/>
        <v/>
      </c>
      <c r="BT450" s="82">
        <f>IFERROR(FIND("Fauna",consulta_completa__11[[#This Row],[13 - Ocorrências/Ambientes Atingidos]]),0)</f>
        <v>0</v>
      </c>
      <c r="BU450" s="83" t="str">
        <f t="shared" si="198"/>
        <v/>
      </c>
      <c r="BV450" s="82">
        <f>IFERROR(FIND("UC federal",consulta_completa__11[[#This Row],[13 - Ocorrências/Ambientes Atingidos]]),0)</f>
        <v>0</v>
      </c>
      <c r="BW450" s="83" t="str">
        <f t="shared" si="199"/>
        <v/>
      </c>
      <c r="BX450" s="82">
        <f>IFERROR(FIND("UC estadual/municipal",consulta_completa__11[[#This Row],[13 - Ocorrências/Ambientes Atingidos]]),0)</f>
        <v>0</v>
      </c>
      <c r="BY450" s="83" t="str">
        <f t="shared" si="200"/>
        <v/>
      </c>
      <c r="BZ450" s="82">
        <f>IFERROR(FIND("Outro(s)",consulta_completa__11[[#This Row],[13 - Ocorrências/Ambientes Atingidos]]),0)</f>
        <v>0</v>
      </c>
      <c r="CA450" s="83" t="str">
        <f t="shared" si="201"/>
        <v/>
      </c>
      <c r="CB450" s="82">
        <f>IFERROR(FIND("Sem dano",consulta_completa__11[[#This Row],[13 - Ocorrências/Ambientes Atingidos]]),0)</f>
        <v>0</v>
      </c>
      <c r="CC450" s="83" t="str">
        <f t="shared" si="202"/>
        <v/>
      </c>
      <c r="CD450" s="82" t="str">
        <f>IF(consulta_completa__11[[#This Row],[13 - Ocorrências/Ambientes Atingidos]]="","X","")</f>
        <v/>
      </c>
      <c r="CE450" s="84">
        <f>IFERROR(FIND("IBAMA",consulta_completa__11[[#This Row],[14 - Inst. Atuando no Local]]),0)</f>
        <v>0</v>
      </c>
      <c r="CF450" s="84" t="str">
        <f t="shared" si="203"/>
        <v/>
      </c>
      <c r="CG450" s="84">
        <f>IFERROR(FIND("OEMA",consulta_completa__11[[#This Row],[14 - Inst. Atuando no Local]]),0)</f>
        <v>0</v>
      </c>
      <c r="CH450" s="84" t="str">
        <f t="shared" si="204"/>
        <v/>
      </c>
      <c r="CI450" s="84">
        <f>IFERROR(FIND("DEFESA CIVIL",consulta_completa__11[[#This Row],[14 - Inst. Atuando no Local]]),0)</f>
        <v>0</v>
      </c>
      <c r="CJ450" s="84" t="str">
        <f t="shared" si="205"/>
        <v/>
      </c>
      <c r="CK450" s="84">
        <f>IFERROR(FIND("CORPO DE BOMBEIROS",consulta_completa__11[[#This Row],[14 - Inst. Atuando no Local]]),0)</f>
        <v>0</v>
      </c>
      <c r="CL450" s="84" t="str">
        <f t="shared" si="206"/>
        <v/>
      </c>
      <c r="CM450" s="84">
        <f>IFERROR(FIND("POLÍCIA RODOVIÁRIA",consulta_completa__11[[#This Row],[14 - Inst. Atuando no Local]]),0)</f>
        <v>0</v>
      </c>
      <c r="CN450" s="84" t="str">
        <f t="shared" si="207"/>
        <v/>
      </c>
      <c r="CO450" s="84">
        <f>IFERROR(FIND("POLÍCIA MILITAR",consulta_completa__11[[#This Row],[14 - Inst. Atuando no Local]]),0)</f>
        <v>0</v>
      </c>
      <c r="CP450" s="84" t="str">
        <f t="shared" si="208"/>
        <v/>
      </c>
      <c r="CQ450" s="84">
        <f>IFERROR(FIND("POLÍCIA CIVIL",consulta_completa__11[[#This Row],[14 - Inst. Atuando no Local]]),0)</f>
        <v>0</v>
      </c>
      <c r="CR450" s="84" t="str">
        <f t="shared" si="209"/>
        <v/>
      </c>
      <c r="CS450" s="84">
        <f>IFERROR(FIND("MARINHA DO BRASIL",consulta_completa__11[[#This Row],[14 - Inst. Atuando no Local]]),0)</f>
        <v>0</v>
      </c>
      <c r="CT450" s="84" t="str">
        <f t="shared" si="210"/>
        <v/>
      </c>
      <c r="CU450" s="84">
        <f>IFERROR(FIND("EMPRESA ESPECIALIZADA EM ATENDIMENTO",consulta_completa__11[[#This Row],[14 - Inst. Atuando no Local]]),0)</f>
        <v>0</v>
      </c>
      <c r="CV450" s="84" t="str">
        <f t="shared" si="211"/>
        <v/>
      </c>
      <c r="CW450" s="84">
        <f>IFERROR(FIND("IBAMA",consulta_completa__11[[#This Row],[14 - Inst. Atuando no Local]]),0)</f>
        <v>0</v>
      </c>
      <c r="CX450" s="84" t="str">
        <f t="shared" si="212"/>
        <v/>
      </c>
      <c r="CY450" s="84" t="str">
        <f>IF(consulta_completa__11[[#This Row],[14 - Inst. Atuando no Local]]="","X","")</f>
        <v/>
      </c>
      <c r="CZ450" s="84">
        <f>IFERROR(FIND("OUTRA (S)",consulta_completa__11[[#This Row],[14 - Inst. Atuando no Local]]),0)</f>
        <v>0</v>
      </c>
      <c r="DA450" s="84" t="str">
        <f t="shared" si="213"/>
        <v/>
      </c>
      <c r="DB450" s="35" t="str">
        <f t="shared" si="214"/>
        <v>Sim</v>
      </c>
      <c r="DC450" s="35" t="str">
        <f t="shared" si="215"/>
        <v>Não</v>
      </c>
      <c r="DD450" s="35" t="str">
        <f t="shared" si="216"/>
        <v>Sim</v>
      </c>
      <c r="DE450" s="87" t="str">
        <f t="shared" si="187"/>
        <v>Sem informação</v>
      </c>
    </row>
    <row r="451" spans="1:109">
      <c r="A451" s="14">
        <v>20257457650</v>
      </c>
      <c r="B451" s="1">
        <v>45841</v>
      </c>
      <c r="C451" t="s">
        <v>820</v>
      </c>
      <c r="D451" t="s">
        <v>343</v>
      </c>
      <c r="E451" t="s">
        <v>139</v>
      </c>
      <c r="F451" t="s">
        <v>112</v>
      </c>
      <c r="G451" t="s">
        <v>113</v>
      </c>
      <c r="H451" t="s">
        <v>114</v>
      </c>
      <c r="I451" t="s">
        <v>114</v>
      </c>
      <c r="J451" t="s">
        <v>113</v>
      </c>
      <c r="K451" t="s">
        <v>114</v>
      </c>
      <c r="L451" t="s">
        <v>114</v>
      </c>
      <c r="M451" t="s">
        <v>140</v>
      </c>
      <c r="N451" t="s">
        <v>141</v>
      </c>
      <c r="O451" t="s">
        <v>185</v>
      </c>
      <c r="P451" t="s">
        <v>142</v>
      </c>
      <c r="Q451" t="s">
        <v>122</v>
      </c>
      <c r="R451" t="s">
        <v>123</v>
      </c>
      <c r="S451" t="s">
        <v>113</v>
      </c>
      <c r="T451" t="s">
        <v>4157</v>
      </c>
      <c r="U451" t="s">
        <v>145</v>
      </c>
      <c r="V451" t="s">
        <v>4158</v>
      </c>
      <c r="Y451" t="b">
        <v>1</v>
      </c>
      <c r="Z451" t="s">
        <v>4159</v>
      </c>
      <c r="AA451" t="s">
        <v>113</v>
      </c>
      <c r="AB451" t="s">
        <v>4160</v>
      </c>
      <c r="AC451" t="s">
        <v>113</v>
      </c>
      <c r="AD451">
        <v>2</v>
      </c>
      <c r="AE451" t="s">
        <v>113</v>
      </c>
      <c r="AF451" t="s">
        <v>4161</v>
      </c>
      <c r="AG451" t="s">
        <v>4162</v>
      </c>
      <c r="AH451" t="s">
        <v>131</v>
      </c>
      <c r="AI451" t="s">
        <v>132</v>
      </c>
      <c r="AJ451" t="s">
        <v>131</v>
      </c>
      <c r="AK451" t="s">
        <v>4163</v>
      </c>
      <c r="AL451" t="s">
        <v>4164</v>
      </c>
      <c r="AM451" t="s">
        <v>153</v>
      </c>
      <c r="AN451" t="s">
        <v>154</v>
      </c>
      <c r="AO451" t="s">
        <v>155</v>
      </c>
      <c r="AP451">
        <v>6133161070</v>
      </c>
      <c r="AQ451" t="s">
        <v>156</v>
      </c>
      <c r="AR451" t="s">
        <v>113</v>
      </c>
      <c r="AS451" t="s">
        <v>113</v>
      </c>
      <c r="AT451" t="s">
        <v>4165</v>
      </c>
      <c r="AU451" t="s">
        <v>1172</v>
      </c>
      <c r="AV451">
        <v>6000000000</v>
      </c>
      <c r="AW451" t="s">
        <v>159</v>
      </c>
      <c r="AX451" s="82">
        <f>IFERROR(FIND("Óbitos/feridos",consulta_completa__11[[#This Row],[13 - Ocorrências/Ambientes Atingidos]]),0)</f>
        <v>0</v>
      </c>
      <c r="AY451" s="83" t="str">
        <f t="shared" ref="AY451:AY514" si="218">IF(AX451=0,"","X")</f>
        <v/>
      </c>
      <c r="AZ451" s="82">
        <f>IFERROR(FIND("População afetada/evacuada",consulta_completa__11[[#This Row],[13 - Ocorrências/Ambientes Atingidos]]),0)</f>
        <v>0</v>
      </c>
      <c r="BA451" s="82" t="str">
        <f t="shared" ref="BA451:BA514" si="219">IF(AZ451=0,"","X")</f>
        <v/>
      </c>
      <c r="BB451" s="82">
        <f>IFERROR(FIND("Suspensão de abastecimento de água",consulta_completa__11[[#This Row],[13 - Ocorrências/Ambientes Atingidos]]),0)</f>
        <v>0</v>
      </c>
      <c r="BC451" s="83" t="str">
        <f t="shared" si="217"/>
        <v/>
      </c>
      <c r="BD451" s="82">
        <f>IFERROR(FIND("Rio/córrego",consulta_completa__11[[#This Row],[13 - Ocorrências/Ambientes Atingidos]]),0)</f>
        <v>0</v>
      </c>
      <c r="BE451" s="83" t="str">
        <f t="shared" ref="BE451:BE514" si="220">IF(BD451=0,"","X")</f>
        <v/>
      </c>
      <c r="BF451" s="82">
        <f>IFERROR(FIND("Lago",consulta_completa__11[[#This Row],[13 - Ocorrências/Ambientes Atingidos]]),0)</f>
        <v>0</v>
      </c>
      <c r="BG451" s="83" t="str">
        <f t="shared" ref="BG451:BG514" si="221">IF(BF451=0,"","X")</f>
        <v/>
      </c>
      <c r="BH451" s="82">
        <f>IFERROR(FIND("Mar",consulta_completa__11[[#This Row],[13 - Ocorrências/Ambientes Atingidos]]),0)</f>
        <v>0</v>
      </c>
      <c r="BI451" s="83" t="str">
        <f t="shared" ref="BI451:BI514" si="222">IF(BH451=0,"","X")</f>
        <v/>
      </c>
      <c r="BJ451" s="82">
        <f>IFERROR(FIND("Praia",consulta_completa__11[[#This Row],[13 - Ocorrências/Ambientes Atingidos]]),0)</f>
        <v>0</v>
      </c>
      <c r="BK451" s="83" t="str">
        <f t="shared" ref="BK451:BK514" si="223">IF(BJ451=0,"","X")</f>
        <v/>
      </c>
      <c r="BL451" s="82">
        <f>IFERROR(FIND("Solo",consulta_completa__11[[#This Row],[13 - Ocorrências/Ambientes Atingidos]]),0)</f>
        <v>1</v>
      </c>
      <c r="BM451" s="83" t="str">
        <f t="shared" ref="BM451:BM514" si="224">IF(BL451=0,"","X")</f>
        <v>X</v>
      </c>
      <c r="BN451" s="82">
        <f>IFERROR(FIND("Águas subterrâneas",consulta_completa__11[[#This Row],[13 - Ocorrências/Ambientes Atingidos]]),0)</f>
        <v>0</v>
      </c>
      <c r="BO451" s="83" t="str">
        <f t="shared" ref="BO451:BO514" si="225">IF(BN451=0,"","X")</f>
        <v/>
      </c>
      <c r="BP451" s="82">
        <f>IFERROR(FIND("Atmosfera",consulta_completa__11[[#This Row],[13 - Ocorrências/Ambientes Atingidos]]),0)</f>
        <v>0</v>
      </c>
      <c r="BQ451" s="83" t="str">
        <f t="shared" ref="BQ451:BQ514" si="226">IF(BP451=0,"","X")</f>
        <v/>
      </c>
      <c r="BR451" s="82">
        <f>IFERROR(FIND("Flora",consulta_completa__11[[#This Row],[13 - Ocorrências/Ambientes Atingidos]]),0)</f>
        <v>0</v>
      </c>
      <c r="BS451" s="83" t="str">
        <f t="shared" ref="BS451:BS514" si="227">IF(BR451=0,"","X")</f>
        <v/>
      </c>
      <c r="BT451" s="82">
        <f>IFERROR(FIND("Fauna",consulta_completa__11[[#This Row],[13 - Ocorrências/Ambientes Atingidos]]),0)</f>
        <v>0</v>
      </c>
      <c r="BU451" s="83" t="str">
        <f t="shared" ref="BU451:BU514" si="228">IF(BT451=0,"","X")</f>
        <v/>
      </c>
      <c r="BV451" s="82">
        <f>IFERROR(FIND("UC federal",consulta_completa__11[[#This Row],[13 - Ocorrências/Ambientes Atingidos]]),0)</f>
        <v>0</v>
      </c>
      <c r="BW451" s="83" t="str">
        <f t="shared" ref="BW451:BW514" si="229">IF(BV451=0,"","X")</f>
        <v/>
      </c>
      <c r="BX451" s="82">
        <f>IFERROR(FIND("UC estadual/municipal",consulta_completa__11[[#This Row],[13 - Ocorrências/Ambientes Atingidos]]),0)</f>
        <v>0</v>
      </c>
      <c r="BY451" s="83" t="str">
        <f t="shared" ref="BY451:BY514" si="230">IF(BX451=0,"","X")</f>
        <v/>
      </c>
      <c r="BZ451" s="82">
        <f>IFERROR(FIND("Outro(s)",consulta_completa__11[[#This Row],[13 - Ocorrências/Ambientes Atingidos]]),0)</f>
        <v>0</v>
      </c>
      <c r="CA451" s="83" t="str">
        <f t="shared" ref="CA451:CA514" si="231">IF(BZ451=0,"","X")</f>
        <v/>
      </c>
      <c r="CB451" s="82">
        <f>IFERROR(FIND("Sem dano",consulta_completa__11[[#This Row],[13 - Ocorrências/Ambientes Atingidos]]),0)</f>
        <v>0</v>
      </c>
      <c r="CC451" s="83" t="str">
        <f t="shared" ref="CC451:CC514" si="232">IF(CB451=0,"","X")</f>
        <v/>
      </c>
      <c r="CD451" s="82" t="str">
        <f>IF(consulta_completa__11[[#This Row],[13 - Ocorrências/Ambientes Atingidos]]="","X","")</f>
        <v/>
      </c>
      <c r="CE451" s="84">
        <f>IFERROR(FIND("IBAMA",consulta_completa__11[[#This Row],[14 - Inst. Atuando no Local]]),0)</f>
        <v>0</v>
      </c>
      <c r="CF451" s="84" t="str">
        <f t="shared" ref="CF451:CF514" si="233">IF(CE451=0,"","X")</f>
        <v/>
      </c>
      <c r="CG451" s="84">
        <f>IFERROR(FIND("OEMA",consulta_completa__11[[#This Row],[14 - Inst. Atuando no Local]]),0)</f>
        <v>0</v>
      </c>
      <c r="CH451" s="84" t="str">
        <f t="shared" ref="CH451:CH514" si="234">IF(CG451=0,"","X")</f>
        <v/>
      </c>
      <c r="CI451" s="84">
        <f>IFERROR(FIND("DEFESA CIVIL",consulta_completa__11[[#This Row],[14 - Inst. Atuando no Local]]),0)</f>
        <v>0</v>
      </c>
      <c r="CJ451" s="84" t="str">
        <f t="shared" ref="CJ451:CJ514" si="235">IF(CI451=0,"","X")</f>
        <v/>
      </c>
      <c r="CK451" s="84">
        <f>IFERROR(FIND("CORPO DE BOMBEIROS",consulta_completa__11[[#This Row],[14 - Inst. Atuando no Local]]),0)</f>
        <v>0</v>
      </c>
      <c r="CL451" s="84" t="str">
        <f t="shared" ref="CL451:CL514" si="236">IF(CK451=0,"","X")</f>
        <v/>
      </c>
      <c r="CM451" s="84">
        <f>IFERROR(FIND("POLÍCIA RODOVIÁRIA",consulta_completa__11[[#This Row],[14 - Inst. Atuando no Local]]),0)</f>
        <v>0</v>
      </c>
      <c r="CN451" s="84" t="str">
        <f t="shared" ref="CN451:CN514" si="237">IF(CM451=0,"","X")</f>
        <v/>
      </c>
      <c r="CO451" s="84">
        <f>IFERROR(FIND("POLÍCIA MILITAR",consulta_completa__11[[#This Row],[14 - Inst. Atuando no Local]]),0)</f>
        <v>0</v>
      </c>
      <c r="CP451" s="84" t="str">
        <f t="shared" ref="CP451:CP514" si="238">IF(CO451=0,"","X")</f>
        <v/>
      </c>
      <c r="CQ451" s="84">
        <f>IFERROR(FIND("POLÍCIA CIVIL",consulta_completa__11[[#This Row],[14 - Inst. Atuando no Local]]),0)</f>
        <v>0</v>
      </c>
      <c r="CR451" s="84" t="str">
        <f t="shared" ref="CR451:CR514" si="239">IF(CQ451=0,"","X")</f>
        <v/>
      </c>
      <c r="CS451" s="84">
        <f>IFERROR(FIND("MARINHA DO BRASIL",consulta_completa__11[[#This Row],[14 - Inst. Atuando no Local]]),0)</f>
        <v>0</v>
      </c>
      <c r="CT451" s="84" t="str">
        <f t="shared" ref="CT451:CT514" si="240">IF(CS451=0,"","X")</f>
        <v/>
      </c>
      <c r="CU451" s="84">
        <f>IFERROR(FIND("EMPRESA ESPECIALIZADA EM ATENDIMENTO",consulta_completa__11[[#This Row],[14 - Inst. Atuando no Local]]),0)</f>
        <v>0</v>
      </c>
      <c r="CV451" s="84" t="str">
        <f t="shared" ref="CV451:CV514" si="241">IF(CU451=0,"","X")</f>
        <v/>
      </c>
      <c r="CW451" s="84">
        <f>IFERROR(FIND("IBAMA",consulta_completa__11[[#This Row],[14 - Inst. Atuando no Local]]),0)</f>
        <v>0</v>
      </c>
      <c r="CX451" s="84" t="str">
        <f t="shared" ref="CX451:CX514" si="242">IF(CW451=0,"","X")</f>
        <v/>
      </c>
      <c r="CY451" s="84" t="str">
        <f>IF(consulta_completa__11[[#This Row],[14 - Inst. Atuando no Local]]="","X","")</f>
        <v/>
      </c>
      <c r="CZ451" s="84">
        <f>IFERROR(FIND("OUTRA (S)",consulta_completa__11[[#This Row],[14 - Inst. Atuando no Local]]),0)</f>
        <v>0</v>
      </c>
      <c r="DA451" s="84" t="str">
        <f t="shared" ref="DA451:DA514" si="243">IF(CZ451=0,"","X")</f>
        <v/>
      </c>
      <c r="DB451" s="35" t="str">
        <f t="shared" ref="DB451:DB514" si="244">IF(AH$2="","",IF(AH$2="S","Sim",IF(AH$2="N","Não", IF(AH$2="I","Sem Informação"))))</f>
        <v>Sim</v>
      </c>
      <c r="DC451" s="35" t="str">
        <f t="shared" ref="DC451:DC514" si="245">IF(AI$2="","",IF(AI$2="S","Sim",IF(AI$2="N","Não", IF(AI$2="I","Sem Informação"))))</f>
        <v>Não</v>
      </c>
      <c r="DD451" s="35" t="str">
        <f t="shared" ref="DD451:DD514" si="246">IF(AJ$2="","",IF(AJ$2="S","Sim",IF(AJ$2="N","Não", IF(AJ$2="I","Sem Informação"))))</f>
        <v>Sim</v>
      </c>
      <c r="DE451" s="87" t="str">
        <f t="shared" si="187"/>
        <v>Estadual</v>
      </c>
    </row>
    <row r="452" spans="1:109">
      <c r="A452" s="14">
        <v>20257461214</v>
      </c>
      <c r="B452" s="1">
        <v>45841</v>
      </c>
      <c r="C452" t="s">
        <v>109</v>
      </c>
      <c r="D452" t="s">
        <v>161</v>
      </c>
      <c r="E452" t="s">
        <v>139</v>
      </c>
      <c r="F452" t="s">
        <v>112</v>
      </c>
      <c r="G452" t="s">
        <v>113</v>
      </c>
      <c r="H452" t="s">
        <v>114</v>
      </c>
      <c r="I452" t="s">
        <v>114</v>
      </c>
      <c r="J452" t="s">
        <v>1563</v>
      </c>
      <c r="K452" t="s">
        <v>2052</v>
      </c>
      <c r="L452" t="s">
        <v>117</v>
      </c>
      <c r="M452" t="s">
        <v>118</v>
      </c>
      <c r="N452" t="s">
        <v>119</v>
      </c>
      <c r="O452" t="s">
        <v>228</v>
      </c>
      <c r="P452" t="s">
        <v>142</v>
      </c>
      <c r="Q452" t="s">
        <v>122</v>
      </c>
      <c r="R452" t="s">
        <v>123</v>
      </c>
      <c r="S452" t="s">
        <v>124</v>
      </c>
      <c r="T452" t="s">
        <v>4166</v>
      </c>
      <c r="U452" t="s">
        <v>4167</v>
      </c>
      <c r="V452" t="s">
        <v>4168</v>
      </c>
      <c r="Z452" t="s">
        <v>409</v>
      </c>
      <c r="AA452" t="s">
        <v>113</v>
      </c>
      <c r="AB452" t="s">
        <v>206</v>
      </c>
      <c r="AC452" t="s">
        <v>130</v>
      </c>
      <c r="AD452">
        <v>1</v>
      </c>
      <c r="AE452" t="s">
        <v>113</v>
      </c>
      <c r="AF452" t="s">
        <v>113</v>
      </c>
      <c r="AG452" t="s">
        <v>113</v>
      </c>
      <c r="AH452" t="s">
        <v>131</v>
      </c>
      <c r="AI452" t="s">
        <v>132</v>
      </c>
      <c r="AJ452" t="s">
        <v>131</v>
      </c>
      <c r="AK452" t="s">
        <v>4169</v>
      </c>
      <c r="AL452" t="s">
        <v>4170</v>
      </c>
      <c r="AM452" t="s">
        <v>135</v>
      </c>
      <c r="AN452" t="s">
        <v>113</v>
      </c>
      <c r="AO452" t="s">
        <v>113</v>
      </c>
      <c r="AQ452" t="s">
        <v>136</v>
      </c>
      <c r="AR452" t="s">
        <v>113</v>
      </c>
      <c r="AS452" t="s">
        <v>113</v>
      </c>
      <c r="AT452" t="s">
        <v>4171</v>
      </c>
      <c r="AU452" t="s">
        <v>113</v>
      </c>
      <c r="AW452" t="s">
        <v>159</v>
      </c>
      <c r="AX452" s="82">
        <f>IFERROR(FIND("Óbitos/feridos",consulta_completa__11[[#This Row],[13 - Ocorrências/Ambientes Atingidos]]),0)</f>
        <v>0</v>
      </c>
      <c r="AY452" s="83" t="str">
        <f t="shared" si="218"/>
        <v/>
      </c>
      <c r="AZ452" s="82">
        <f>IFERROR(FIND("População afetada/evacuada",consulta_completa__11[[#This Row],[13 - Ocorrências/Ambientes Atingidos]]),0)</f>
        <v>0</v>
      </c>
      <c r="BA452" s="82" t="str">
        <f t="shared" si="219"/>
        <v/>
      </c>
      <c r="BB452" s="82">
        <f>IFERROR(FIND("Suspensão de abastecimento de água",consulta_completa__11[[#This Row],[13 - Ocorrências/Ambientes Atingidos]]),0)</f>
        <v>0</v>
      </c>
      <c r="BC452" s="83" t="str">
        <f t="shared" ref="BC452:BC515" si="247">IF(BB452=0,"","X")</f>
        <v/>
      </c>
      <c r="BD452" s="82">
        <f>IFERROR(FIND("Rio/córrego",consulta_completa__11[[#This Row],[13 - Ocorrências/Ambientes Atingidos]]),0)</f>
        <v>0</v>
      </c>
      <c r="BE452" s="83" t="str">
        <f t="shared" si="220"/>
        <v/>
      </c>
      <c r="BF452" s="82">
        <f>IFERROR(FIND("Lago",consulta_completa__11[[#This Row],[13 - Ocorrências/Ambientes Atingidos]]),0)</f>
        <v>0</v>
      </c>
      <c r="BG452" s="83" t="str">
        <f t="shared" si="221"/>
        <v/>
      </c>
      <c r="BH452" s="82">
        <f>IFERROR(FIND("Mar",consulta_completa__11[[#This Row],[13 - Ocorrências/Ambientes Atingidos]]),0)</f>
        <v>1</v>
      </c>
      <c r="BI452" s="83" t="str">
        <f t="shared" si="222"/>
        <v>X</v>
      </c>
      <c r="BJ452" s="82">
        <f>IFERROR(FIND("Praia",consulta_completa__11[[#This Row],[13 - Ocorrências/Ambientes Atingidos]]),0)</f>
        <v>0</v>
      </c>
      <c r="BK452" s="83" t="str">
        <f t="shared" si="223"/>
        <v/>
      </c>
      <c r="BL452" s="82">
        <f>IFERROR(FIND("Solo",consulta_completa__11[[#This Row],[13 - Ocorrências/Ambientes Atingidos]]),0)</f>
        <v>0</v>
      </c>
      <c r="BM452" s="83" t="str">
        <f t="shared" si="224"/>
        <v/>
      </c>
      <c r="BN452" s="82">
        <f>IFERROR(FIND("Águas subterrâneas",consulta_completa__11[[#This Row],[13 - Ocorrências/Ambientes Atingidos]]),0)</f>
        <v>0</v>
      </c>
      <c r="BO452" s="83" t="str">
        <f t="shared" si="225"/>
        <v/>
      </c>
      <c r="BP452" s="82">
        <f>IFERROR(FIND("Atmosfera",consulta_completa__11[[#This Row],[13 - Ocorrências/Ambientes Atingidos]]),0)</f>
        <v>0</v>
      </c>
      <c r="BQ452" s="83" t="str">
        <f t="shared" si="226"/>
        <v/>
      </c>
      <c r="BR452" s="82">
        <f>IFERROR(FIND("Flora",consulta_completa__11[[#This Row],[13 - Ocorrências/Ambientes Atingidos]]),0)</f>
        <v>0</v>
      </c>
      <c r="BS452" s="83" t="str">
        <f t="shared" si="227"/>
        <v/>
      </c>
      <c r="BT452" s="82">
        <f>IFERROR(FIND("Fauna",consulta_completa__11[[#This Row],[13 - Ocorrências/Ambientes Atingidos]]),0)</f>
        <v>0</v>
      </c>
      <c r="BU452" s="83" t="str">
        <f t="shared" si="228"/>
        <v/>
      </c>
      <c r="BV452" s="82">
        <f>IFERROR(FIND("UC federal",consulta_completa__11[[#This Row],[13 - Ocorrências/Ambientes Atingidos]]),0)</f>
        <v>0</v>
      </c>
      <c r="BW452" s="83" t="str">
        <f t="shared" si="229"/>
        <v/>
      </c>
      <c r="BX452" s="82">
        <f>IFERROR(FIND("UC estadual/municipal",consulta_completa__11[[#This Row],[13 - Ocorrências/Ambientes Atingidos]]),0)</f>
        <v>0</v>
      </c>
      <c r="BY452" s="83" t="str">
        <f t="shared" si="230"/>
        <v/>
      </c>
      <c r="BZ452" s="82">
        <f>IFERROR(FIND("Outro(s)",consulta_completa__11[[#This Row],[13 - Ocorrências/Ambientes Atingidos]]),0)</f>
        <v>0</v>
      </c>
      <c r="CA452" s="83" t="str">
        <f t="shared" si="231"/>
        <v/>
      </c>
      <c r="CB452" s="82">
        <f>IFERROR(FIND("Sem dano",consulta_completa__11[[#This Row],[13 - Ocorrências/Ambientes Atingidos]]),0)</f>
        <v>0</v>
      </c>
      <c r="CC452" s="83" t="str">
        <f t="shared" si="232"/>
        <v/>
      </c>
      <c r="CD452" s="82" t="str">
        <f>IF(consulta_completa__11[[#This Row],[13 - Ocorrências/Ambientes Atingidos]]="","X","")</f>
        <v/>
      </c>
      <c r="CE452" s="84">
        <f>IFERROR(FIND("IBAMA",consulta_completa__11[[#This Row],[14 - Inst. Atuando no Local]]),0)</f>
        <v>0</v>
      </c>
      <c r="CF452" s="84" t="str">
        <f t="shared" si="233"/>
        <v/>
      </c>
      <c r="CG452" s="84">
        <f>IFERROR(FIND("OEMA",consulta_completa__11[[#This Row],[14 - Inst. Atuando no Local]]),0)</f>
        <v>0</v>
      </c>
      <c r="CH452" s="84" t="str">
        <f t="shared" si="234"/>
        <v/>
      </c>
      <c r="CI452" s="84">
        <f>IFERROR(FIND("DEFESA CIVIL",consulta_completa__11[[#This Row],[14 - Inst. Atuando no Local]]),0)</f>
        <v>0</v>
      </c>
      <c r="CJ452" s="84" t="str">
        <f t="shared" si="235"/>
        <v/>
      </c>
      <c r="CK452" s="84">
        <f>IFERROR(FIND("CORPO DE BOMBEIROS",consulta_completa__11[[#This Row],[14 - Inst. Atuando no Local]]),0)</f>
        <v>0</v>
      </c>
      <c r="CL452" s="84" t="str">
        <f t="shared" si="236"/>
        <v/>
      </c>
      <c r="CM452" s="84">
        <f>IFERROR(FIND("POLÍCIA RODOVIÁRIA",consulta_completa__11[[#This Row],[14 - Inst. Atuando no Local]]),0)</f>
        <v>0</v>
      </c>
      <c r="CN452" s="84" t="str">
        <f t="shared" si="237"/>
        <v/>
      </c>
      <c r="CO452" s="84">
        <f>IFERROR(FIND("POLÍCIA MILITAR",consulta_completa__11[[#This Row],[14 - Inst. Atuando no Local]]),0)</f>
        <v>0</v>
      </c>
      <c r="CP452" s="84" t="str">
        <f t="shared" si="238"/>
        <v/>
      </c>
      <c r="CQ452" s="84">
        <f>IFERROR(FIND("POLÍCIA CIVIL",consulta_completa__11[[#This Row],[14 - Inst. Atuando no Local]]),0)</f>
        <v>0</v>
      </c>
      <c r="CR452" s="84" t="str">
        <f t="shared" si="239"/>
        <v/>
      </c>
      <c r="CS452" s="84">
        <f>IFERROR(FIND("MARINHA DO BRASIL",consulta_completa__11[[#This Row],[14 - Inst. Atuando no Local]]),0)</f>
        <v>0</v>
      </c>
      <c r="CT452" s="84" t="str">
        <f t="shared" si="240"/>
        <v/>
      </c>
      <c r="CU452" s="84">
        <f>IFERROR(FIND("EMPRESA ESPECIALIZADA EM ATENDIMENTO",consulta_completa__11[[#This Row],[14 - Inst. Atuando no Local]]),0)</f>
        <v>0</v>
      </c>
      <c r="CV452" s="84" t="str">
        <f t="shared" si="241"/>
        <v/>
      </c>
      <c r="CW452" s="84">
        <f>IFERROR(FIND("IBAMA",consulta_completa__11[[#This Row],[14 - Inst. Atuando no Local]]),0)</f>
        <v>0</v>
      </c>
      <c r="CX452" s="84" t="str">
        <f t="shared" si="242"/>
        <v/>
      </c>
      <c r="CY452" s="84" t="str">
        <f>IF(consulta_completa__11[[#This Row],[14 - Inst. Atuando no Local]]="","X","")</f>
        <v/>
      </c>
      <c r="CZ452" s="84">
        <f>IFERROR(FIND("OUTRA (S)",consulta_completa__11[[#This Row],[14 - Inst. Atuando no Local]]),0)</f>
        <v>0</v>
      </c>
      <c r="DA452" s="84" t="str">
        <f t="shared" si="243"/>
        <v/>
      </c>
      <c r="DB452" s="35" t="str">
        <f t="shared" si="244"/>
        <v>Sim</v>
      </c>
      <c r="DC452" s="35" t="str">
        <f t="shared" si="245"/>
        <v>Não</v>
      </c>
      <c r="DD452" s="35" t="str">
        <f t="shared" si="246"/>
        <v>Sim</v>
      </c>
      <c r="DE452" s="87" t="str">
        <f t="shared" ref="DE452:DE515" si="248">IF(AD452=1,"Federal",IF(AD452=2,"Estadual",IF(AD452=0,"Sem informação","")))</f>
        <v>Federal</v>
      </c>
    </row>
    <row r="453" spans="1:109">
      <c r="A453" s="14">
        <v>20257736035</v>
      </c>
      <c r="B453" s="1">
        <v>45841</v>
      </c>
      <c r="C453" t="s">
        <v>4172</v>
      </c>
      <c r="D453" t="s">
        <v>180</v>
      </c>
      <c r="E453" t="s">
        <v>488</v>
      </c>
      <c r="F453" t="s">
        <v>112</v>
      </c>
      <c r="G453" t="s">
        <v>311</v>
      </c>
      <c r="H453" t="s">
        <v>2034</v>
      </c>
      <c r="I453" t="s">
        <v>648</v>
      </c>
      <c r="J453" t="s">
        <v>113</v>
      </c>
      <c r="K453" t="s">
        <v>114</v>
      </c>
      <c r="L453" t="s">
        <v>114</v>
      </c>
      <c r="M453" t="s">
        <v>332</v>
      </c>
      <c r="N453" t="s">
        <v>333</v>
      </c>
      <c r="O453" t="s">
        <v>185</v>
      </c>
      <c r="P453" t="s">
        <v>142</v>
      </c>
      <c r="Q453" t="s">
        <v>122</v>
      </c>
      <c r="R453" t="s">
        <v>123</v>
      </c>
      <c r="S453" t="s">
        <v>113</v>
      </c>
      <c r="T453" t="s">
        <v>4173</v>
      </c>
      <c r="U453" t="s">
        <v>113</v>
      </c>
      <c r="V453" t="s">
        <v>4174</v>
      </c>
      <c r="Z453" t="s">
        <v>4175</v>
      </c>
      <c r="AA453" t="s">
        <v>113</v>
      </c>
      <c r="AB453" t="s">
        <v>4173</v>
      </c>
      <c r="AC453" t="s">
        <v>4176</v>
      </c>
      <c r="AD453">
        <v>1</v>
      </c>
      <c r="AE453" t="s">
        <v>4177</v>
      </c>
      <c r="AF453" t="s">
        <v>4178</v>
      </c>
      <c r="AG453" t="s">
        <v>113</v>
      </c>
      <c r="AH453" t="s">
        <v>131</v>
      </c>
      <c r="AI453" t="s">
        <v>132</v>
      </c>
      <c r="AJ453" t="s">
        <v>132</v>
      </c>
      <c r="AK453" t="s">
        <v>113</v>
      </c>
      <c r="AL453" t="s">
        <v>4179</v>
      </c>
      <c r="AM453" t="s">
        <v>153</v>
      </c>
      <c r="AN453" t="s">
        <v>154</v>
      </c>
      <c r="AO453" t="s">
        <v>155</v>
      </c>
      <c r="AP453">
        <v>6133161070</v>
      </c>
      <c r="AQ453" t="s">
        <v>156</v>
      </c>
      <c r="AR453" t="s">
        <v>113</v>
      </c>
      <c r="AS453" t="s">
        <v>113</v>
      </c>
      <c r="AT453" t="s">
        <v>4173</v>
      </c>
      <c r="AU453" t="s">
        <v>113</v>
      </c>
      <c r="AW453" t="s">
        <v>637</v>
      </c>
      <c r="AX453" s="82">
        <f>IFERROR(FIND("Óbitos/feridos",consulta_completa__11[[#This Row],[13 - Ocorrências/Ambientes Atingidos]]),0)</f>
        <v>0</v>
      </c>
      <c r="AY453" s="83" t="str">
        <f t="shared" si="218"/>
        <v/>
      </c>
      <c r="AZ453" s="82">
        <f>IFERROR(FIND("População afetada/evacuada",consulta_completa__11[[#This Row],[13 - Ocorrências/Ambientes Atingidos]]),0)</f>
        <v>0</v>
      </c>
      <c r="BA453" s="82" t="str">
        <f t="shared" si="219"/>
        <v/>
      </c>
      <c r="BB453" s="82">
        <f>IFERROR(FIND("Suspensão de abastecimento de água",consulta_completa__11[[#This Row],[13 - Ocorrências/Ambientes Atingidos]]),0)</f>
        <v>0</v>
      </c>
      <c r="BC453" s="83" t="str">
        <f t="shared" si="247"/>
        <v/>
      </c>
      <c r="BD453" s="82">
        <f>IFERROR(FIND("Rio/córrego",consulta_completa__11[[#This Row],[13 - Ocorrências/Ambientes Atingidos]]),0)</f>
        <v>1</v>
      </c>
      <c r="BE453" s="83" t="str">
        <f t="shared" si="220"/>
        <v>X</v>
      </c>
      <c r="BF453" s="82">
        <f>IFERROR(FIND("Lago",consulta_completa__11[[#This Row],[13 - Ocorrências/Ambientes Atingidos]]),0)</f>
        <v>0</v>
      </c>
      <c r="BG453" s="83" t="str">
        <f t="shared" si="221"/>
        <v/>
      </c>
      <c r="BH453" s="82">
        <f>IFERROR(FIND("Mar",consulta_completa__11[[#This Row],[13 - Ocorrências/Ambientes Atingidos]]),0)</f>
        <v>0</v>
      </c>
      <c r="BI453" s="83" t="str">
        <f t="shared" si="222"/>
        <v/>
      </c>
      <c r="BJ453" s="82">
        <f>IFERROR(FIND("Praia",consulta_completa__11[[#This Row],[13 - Ocorrências/Ambientes Atingidos]]),0)</f>
        <v>0</v>
      </c>
      <c r="BK453" s="83" t="str">
        <f t="shared" si="223"/>
        <v/>
      </c>
      <c r="BL453" s="82">
        <f>IFERROR(FIND("Solo",consulta_completa__11[[#This Row],[13 - Ocorrências/Ambientes Atingidos]]),0)</f>
        <v>0</v>
      </c>
      <c r="BM453" s="83" t="str">
        <f t="shared" si="224"/>
        <v/>
      </c>
      <c r="BN453" s="82">
        <f>IFERROR(FIND("Águas subterrâneas",consulta_completa__11[[#This Row],[13 - Ocorrências/Ambientes Atingidos]]),0)</f>
        <v>0</v>
      </c>
      <c r="BO453" s="83" t="str">
        <f t="shared" si="225"/>
        <v/>
      </c>
      <c r="BP453" s="82">
        <f>IFERROR(FIND("Atmosfera",consulta_completa__11[[#This Row],[13 - Ocorrências/Ambientes Atingidos]]),0)</f>
        <v>0</v>
      </c>
      <c r="BQ453" s="83" t="str">
        <f t="shared" si="226"/>
        <v/>
      </c>
      <c r="BR453" s="82">
        <f>IFERROR(FIND("Flora",consulta_completa__11[[#This Row],[13 - Ocorrências/Ambientes Atingidos]]),0)</f>
        <v>0</v>
      </c>
      <c r="BS453" s="83" t="str">
        <f t="shared" si="227"/>
        <v/>
      </c>
      <c r="BT453" s="82">
        <f>IFERROR(FIND("Fauna",consulta_completa__11[[#This Row],[13 - Ocorrências/Ambientes Atingidos]]),0)</f>
        <v>0</v>
      </c>
      <c r="BU453" s="83" t="str">
        <f t="shared" si="228"/>
        <v/>
      </c>
      <c r="BV453" s="82">
        <f>IFERROR(FIND("UC federal",consulta_completa__11[[#This Row],[13 - Ocorrências/Ambientes Atingidos]]),0)</f>
        <v>0</v>
      </c>
      <c r="BW453" s="83" t="str">
        <f t="shared" si="229"/>
        <v/>
      </c>
      <c r="BX453" s="82">
        <f>IFERROR(FIND("UC estadual/municipal",consulta_completa__11[[#This Row],[13 - Ocorrências/Ambientes Atingidos]]),0)</f>
        <v>0</v>
      </c>
      <c r="BY453" s="83" t="str">
        <f t="shared" si="230"/>
        <v/>
      </c>
      <c r="BZ453" s="82">
        <f>IFERROR(FIND("Outro(s)",consulta_completa__11[[#This Row],[13 - Ocorrências/Ambientes Atingidos]]),0)</f>
        <v>0</v>
      </c>
      <c r="CA453" s="83" t="str">
        <f t="shared" si="231"/>
        <v/>
      </c>
      <c r="CB453" s="82">
        <f>IFERROR(FIND("Sem dano",consulta_completa__11[[#This Row],[13 - Ocorrências/Ambientes Atingidos]]),0)</f>
        <v>0</v>
      </c>
      <c r="CC453" s="83" t="str">
        <f t="shared" si="232"/>
        <v/>
      </c>
      <c r="CD453" s="82" t="str">
        <f>IF(consulta_completa__11[[#This Row],[13 - Ocorrências/Ambientes Atingidos]]="","X","")</f>
        <v/>
      </c>
      <c r="CE453" s="84">
        <f>IFERROR(FIND("IBAMA",consulta_completa__11[[#This Row],[14 - Inst. Atuando no Local]]),0)</f>
        <v>0</v>
      </c>
      <c r="CF453" s="84" t="str">
        <f t="shared" si="233"/>
        <v/>
      </c>
      <c r="CG453" s="84">
        <f>IFERROR(FIND("OEMA",consulta_completa__11[[#This Row],[14 - Inst. Atuando no Local]]),0)</f>
        <v>0</v>
      </c>
      <c r="CH453" s="84" t="str">
        <f t="shared" si="234"/>
        <v/>
      </c>
      <c r="CI453" s="84">
        <f>IFERROR(FIND("DEFESA CIVIL",consulta_completa__11[[#This Row],[14 - Inst. Atuando no Local]]),0)</f>
        <v>0</v>
      </c>
      <c r="CJ453" s="84" t="str">
        <f t="shared" si="235"/>
        <v/>
      </c>
      <c r="CK453" s="84">
        <f>IFERROR(FIND("CORPO DE BOMBEIROS",consulta_completa__11[[#This Row],[14 - Inst. Atuando no Local]]),0)</f>
        <v>0</v>
      </c>
      <c r="CL453" s="84" t="str">
        <f t="shared" si="236"/>
        <v/>
      </c>
      <c r="CM453" s="84">
        <f>IFERROR(FIND("POLÍCIA RODOVIÁRIA",consulta_completa__11[[#This Row],[14 - Inst. Atuando no Local]]),0)</f>
        <v>0</v>
      </c>
      <c r="CN453" s="84" t="str">
        <f t="shared" si="237"/>
        <v/>
      </c>
      <c r="CO453" s="84">
        <f>IFERROR(FIND("POLÍCIA MILITAR",consulta_completa__11[[#This Row],[14 - Inst. Atuando no Local]]),0)</f>
        <v>0</v>
      </c>
      <c r="CP453" s="84" t="str">
        <f t="shared" si="238"/>
        <v/>
      </c>
      <c r="CQ453" s="84">
        <f>IFERROR(FIND("POLÍCIA CIVIL",consulta_completa__11[[#This Row],[14 - Inst. Atuando no Local]]),0)</f>
        <v>0</v>
      </c>
      <c r="CR453" s="84" t="str">
        <f t="shared" si="239"/>
        <v/>
      </c>
      <c r="CS453" s="84">
        <f>IFERROR(FIND("MARINHA DO BRASIL",consulta_completa__11[[#This Row],[14 - Inst. Atuando no Local]]),0)</f>
        <v>0</v>
      </c>
      <c r="CT453" s="84" t="str">
        <f t="shared" si="240"/>
        <v/>
      </c>
      <c r="CU453" s="84">
        <f>IFERROR(FIND("EMPRESA ESPECIALIZADA EM ATENDIMENTO",consulta_completa__11[[#This Row],[14 - Inst. Atuando no Local]]),0)</f>
        <v>0</v>
      </c>
      <c r="CV453" s="84" t="str">
        <f t="shared" si="241"/>
        <v/>
      </c>
      <c r="CW453" s="84">
        <f>IFERROR(FIND("IBAMA",consulta_completa__11[[#This Row],[14 - Inst. Atuando no Local]]),0)</f>
        <v>0</v>
      </c>
      <c r="CX453" s="84" t="str">
        <f t="shared" si="242"/>
        <v/>
      </c>
      <c r="CY453" s="84" t="str">
        <f>IF(consulta_completa__11[[#This Row],[14 - Inst. Atuando no Local]]="","X","")</f>
        <v/>
      </c>
      <c r="CZ453" s="84">
        <f>IFERROR(FIND("OUTRA (S)",consulta_completa__11[[#This Row],[14 - Inst. Atuando no Local]]),0)</f>
        <v>0</v>
      </c>
      <c r="DA453" s="84" t="str">
        <f t="shared" si="243"/>
        <v/>
      </c>
      <c r="DB453" s="35" t="str">
        <f t="shared" si="244"/>
        <v>Sim</v>
      </c>
      <c r="DC453" s="35" t="str">
        <f t="shared" si="245"/>
        <v>Não</v>
      </c>
      <c r="DD453" s="35" t="str">
        <f t="shared" si="246"/>
        <v>Sim</v>
      </c>
      <c r="DE453" s="87" t="str">
        <f t="shared" si="248"/>
        <v>Federal</v>
      </c>
    </row>
    <row r="454" spans="1:109">
      <c r="A454" s="14">
        <v>202571675601</v>
      </c>
      <c r="B454" s="1">
        <v>45841</v>
      </c>
      <c r="C454" t="s">
        <v>581</v>
      </c>
      <c r="D454" t="s">
        <v>254</v>
      </c>
      <c r="E454" t="s">
        <v>139</v>
      </c>
      <c r="F454" t="s">
        <v>112</v>
      </c>
      <c r="G454" t="s">
        <v>113</v>
      </c>
      <c r="H454" t="s">
        <v>114</v>
      </c>
      <c r="I454" t="s">
        <v>114</v>
      </c>
      <c r="J454" t="s">
        <v>441</v>
      </c>
      <c r="K454" t="s">
        <v>4180</v>
      </c>
      <c r="L454" t="s">
        <v>117</v>
      </c>
      <c r="M454" t="s">
        <v>140</v>
      </c>
      <c r="N454" t="s">
        <v>141</v>
      </c>
      <c r="O454" t="s">
        <v>185</v>
      </c>
      <c r="P454" t="s">
        <v>142</v>
      </c>
      <c r="Q454" t="s">
        <v>122</v>
      </c>
      <c r="R454" t="s">
        <v>123</v>
      </c>
      <c r="S454" t="s">
        <v>113</v>
      </c>
      <c r="T454" t="s">
        <v>4181</v>
      </c>
      <c r="U454" t="s">
        <v>145</v>
      </c>
      <c r="V454" t="s">
        <v>4182</v>
      </c>
      <c r="X454" t="b">
        <v>1</v>
      </c>
      <c r="Z454" t="s">
        <v>4183</v>
      </c>
      <c r="AA454" t="s">
        <v>4184</v>
      </c>
      <c r="AB454" t="s">
        <v>433</v>
      </c>
      <c r="AC454" t="s">
        <v>113</v>
      </c>
      <c r="AD454">
        <v>2</v>
      </c>
      <c r="AE454" t="s">
        <v>113</v>
      </c>
      <c r="AF454" t="s">
        <v>4161</v>
      </c>
      <c r="AG454" t="s">
        <v>4162</v>
      </c>
      <c r="AH454" t="s">
        <v>131</v>
      </c>
      <c r="AI454" t="s">
        <v>131</v>
      </c>
      <c r="AJ454" t="s">
        <v>131</v>
      </c>
      <c r="AK454" t="s">
        <v>4185</v>
      </c>
      <c r="AL454" t="s">
        <v>4186</v>
      </c>
      <c r="AM454" t="s">
        <v>153</v>
      </c>
      <c r="AN454" t="s">
        <v>154</v>
      </c>
      <c r="AO454" t="s">
        <v>155</v>
      </c>
      <c r="AP454">
        <v>6133161070</v>
      </c>
      <c r="AQ454" t="s">
        <v>156</v>
      </c>
      <c r="AR454" t="s">
        <v>113</v>
      </c>
      <c r="AS454" t="s">
        <v>113</v>
      </c>
      <c r="AT454" t="s">
        <v>4187</v>
      </c>
      <c r="AU454" t="s">
        <v>796</v>
      </c>
      <c r="AV454">
        <v>2600000000</v>
      </c>
      <c r="AW454" t="s">
        <v>159</v>
      </c>
      <c r="AX454" s="82">
        <f>IFERROR(FIND("Óbitos/feridos",consulta_completa__11[[#This Row],[13 - Ocorrências/Ambientes Atingidos]]),0)</f>
        <v>0</v>
      </c>
      <c r="AY454" s="83" t="str">
        <f t="shared" si="218"/>
        <v/>
      </c>
      <c r="AZ454" s="82">
        <f>IFERROR(FIND("População afetada/evacuada",consulta_completa__11[[#This Row],[13 - Ocorrências/Ambientes Atingidos]]),0)</f>
        <v>0</v>
      </c>
      <c r="BA454" s="82" t="str">
        <f t="shared" si="219"/>
        <v/>
      </c>
      <c r="BB454" s="82">
        <f>IFERROR(FIND("Suspensão de abastecimento de água",consulta_completa__11[[#This Row],[13 - Ocorrências/Ambientes Atingidos]]),0)</f>
        <v>0</v>
      </c>
      <c r="BC454" s="83" t="str">
        <f t="shared" si="247"/>
        <v/>
      </c>
      <c r="BD454" s="82">
        <f>IFERROR(FIND("Rio/córrego",consulta_completa__11[[#This Row],[13 - Ocorrências/Ambientes Atingidos]]),0)</f>
        <v>0</v>
      </c>
      <c r="BE454" s="83" t="str">
        <f t="shared" si="220"/>
        <v/>
      </c>
      <c r="BF454" s="82">
        <f>IFERROR(FIND("Lago",consulta_completa__11[[#This Row],[13 - Ocorrências/Ambientes Atingidos]]),0)</f>
        <v>0</v>
      </c>
      <c r="BG454" s="83" t="str">
        <f t="shared" si="221"/>
        <v/>
      </c>
      <c r="BH454" s="82">
        <f>IFERROR(FIND("Mar",consulta_completa__11[[#This Row],[13 - Ocorrências/Ambientes Atingidos]]),0)</f>
        <v>0</v>
      </c>
      <c r="BI454" s="83" t="str">
        <f t="shared" si="222"/>
        <v/>
      </c>
      <c r="BJ454" s="82">
        <f>IFERROR(FIND("Praia",consulta_completa__11[[#This Row],[13 - Ocorrências/Ambientes Atingidos]]),0)</f>
        <v>0</v>
      </c>
      <c r="BK454" s="83" t="str">
        <f t="shared" si="223"/>
        <v/>
      </c>
      <c r="BL454" s="82">
        <f>IFERROR(FIND("Solo",consulta_completa__11[[#This Row],[13 - Ocorrências/Ambientes Atingidos]]),0)</f>
        <v>1</v>
      </c>
      <c r="BM454" s="83" t="str">
        <f t="shared" si="224"/>
        <v>X</v>
      </c>
      <c r="BN454" s="82">
        <f>IFERROR(FIND("Águas subterrâneas",consulta_completa__11[[#This Row],[13 - Ocorrências/Ambientes Atingidos]]),0)</f>
        <v>0</v>
      </c>
      <c r="BO454" s="83" t="str">
        <f t="shared" si="225"/>
        <v/>
      </c>
      <c r="BP454" s="82">
        <f>IFERROR(FIND("Atmosfera",consulta_completa__11[[#This Row],[13 - Ocorrências/Ambientes Atingidos]]),0)</f>
        <v>0</v>
      </c>
      <c r="BQ454" s="83" t="str">
        <f t="shared" si="226"/>
        <v/>
      </c>
      <c r="BR454" s="82">
        <f>IFERROR(FIND("Flora",consulta_completa__11[[#This Row],[13 - Ocorrências/Ambientes Atingidos]]),0)</f>
        <v>0</v>
      </c>
      <c r="BS454" s="83" t="str">
        <f t="shared" si="227"/>
        <v/>
      </c>
      <c r="BT454" s="82">
        <f>IFERROR(FIND("Fauna",consulta_completa__11[[#This Row],[13 - Ocorrências/Ambientes Atingidos]]),0)</f>
        <v>0</v>
      </c>
      <c r="BU454" s="83" t="str">
        <f t="shared" si="228"/>
        <v/>
      </c>
      <c r="BV454" s="82">
        <f>IFERROR(FIND("UC federal",consulta_completa__11[[#This Row],[13 - Ocorrências/Ambientes Atingidos]]),0)</f>
        <v>0</v>
      </c>
      <c r="BW454" s="83" t="str">
        <f t="shared" si="229"/>
        <v/>
      </c>
      <c r="BX454" s="82">
        <f>IFERROR(FIND("UC estadual/municipal",consulta_completa__11[[#This Row],[13 - Ocorrências/Ambientes Atingidos]]),0)</f>
        <v>0</v>
      </c>
      <c r="BY454" s="83" t="str">
        <f t="shared" si="230"/>
        <v/>
      </c>
      <c r="BZ454" s="82">
        <f>IFERROR(FIND("Outro(s)",consulta_completa__11[[#This Row],[13 - Ocorrências/Ambientes Atingidos]]),0)</f>
        <v>0</v>
      </c>
      <c r="CA454" s="83" t="str">
        <f t="shared" si="231"/>
        <v/>
      </c>
      <c r="CB454" s="82">
        <f>IFERROR(FIND("Sem dano",consulta_completa__11[[#This Row],[13 - Ocorrências/Ambientes Atingidos]]),0)</f>
        <v>0</v>
      </c>
      <c r="CC454" s="83" t="str">
        <f t="shared" si="232"/>
        <v/>
      </c>
      <c r="CD454" s="82" t="str">
        <f>IF(consulta_completa__11[[#This Row],[13 - Ocorrências/Ambientes Atingidos]]="","X","")</f>
        <v/>
      </c>
      <c r="CE454" s="84">
        <f>IFERROR(FIND("IBAMA",consulta_completa__11[[#This Row],[14 - Inst. Atuando no Local]]),0)</f>
        <v>0</v>
      </c>
      <c r="CF454" s="84" t="str">
        <f t="shared" si="233"/>
        <v/>
      </c>
      <c r="CG454" s="84">
        <f>IFERROR(FIND("OEMA",consulta_completa__11[[#This Row],[14 - Inst. Atuando no Local]]),0)</f>
        <v>0</v>
      </c>
      <c r="CH454" s="84" t="str">
        <f t="shared" si="234"/>
        <v/>
      </c>
      <c r="CI454" s="84">
        <f>IFERROR(FIND("DEFESA CIVIL",consulta_completa__11[[#This Row],[14 - Inst. Atuando no Local]]),0)</f>
        <v>0</v>
      </c>
      <c r="CJ454" s="84" t="str">
        <f t="shared" si="235"/>
        <v/>
      </c>
      <c r="CK454" s="84">
        <f>IFERROR(FIND("CORPO DE BOMBEIROS",consulta_completa__11[[#This Row],[14 - Inst. Atuando no Local]]),0)</f>
        <v>0</v>
      </c>
      <c r="CL454" s="84" t="str">
        <f t="shared" si="236"/>
        <v/>
      </c>
      <c r="CM454" s="84">
        <f>IFERROR(FIND("POLÍCIA RODOVIÁRIA",consulta_completa__11[[#This Row],[14 - Inst. Atuando no Local]]),0)</f>
        <v>0</v>
      </c>
      <c r="CN454" s="84" t="str">
        <f t="shared" si="237"/>
        <v/>
      </c>
      <c r="CO454" s="84">
        <f>IFERROR(FIND("POLÍCIA MILITAR",consulta_completa__11[[#This Row],[14 - Inst. Atuando no Local]]),0)</f>
        <v>0</v>
      </c>
      <c r="CP454" s="84" t="str">
        <f t="shared" si="238"/>
        <v/>
      </c>
      <c r="CQ454" s="84">
        <f>IFERROR(FIND("POLÍCIA CIVIL",consulta_completa__11[[#This Row],[14 - Inst. Atuando no Local]]),0)</f>
        <v>0</v>
      </c>
      <c r="CR454" s="84" t="str">
        <f t="shared" si="239"/>
        <v/>
      </c>
      <c r="CS454" s="84">
        <f>IFERROR(FIND("MARINHA DO BRASIL",consulta_completa__11[[#This Row],[14 - Inst. Atuando no Local]]),0)</f>
        <v>0</v>
      </c>
      <c r="CT454" s="84" t="str">
        <f t="shared" si="240"/>
        <v/>
      </c>
      <c r="CU454" s="84">
        <f>IFERROR(FIND("EMPRESA ESPECIALIZADA EM ATENDIMENTO",consulta_completa__11[[#This Row],[14 - Inst. Atuando no Local]]),0)</f>
        <v>0</v>
      </c>
      <c r="CV454" s="84" t="str">
        <f t="shared" si="241"/>
        <v/>
      </c>
      <c r="CW454" s="84">
        <f>IFERROR(FIND("IBAMA",consulta_completa__11[[#This Row],[14 - Inst. Atuando no Local]]),0)</f>
        <v>0</v>
      </c>
      <c r="CX454" s="84" t="str">
        <f t="shared" si="242"/>
        <v/>
      </c>
      <c r="CY454" s="84" t="str">
        <f>IF(consulta_completa__11[[#This Row],[14 - Inst. Atuando no Local]]="","X","")</f>
        <v/>
      </c>
      <c r="CZ454" s="84">
        <f>IFERROR(FIND("OUTRA (S)",consulta_completa__11[[#This Row],[14 - Inst. Atuando no Local]]),0)</f>
        <v>0</v>
      </c>
      <c r="DA454" s="84" t="str">
        <f t="shared" si="243"/>
        <v/>
      </c>
      <c r="DB454" s="35" t="str">
        <f t="shared" si="244"/>
        <v>Sim</v>
      </c>
      <c r="DC454" s="35" t="str">
        <f t="shared" si="245"/>
        <v>Não</v>
      </c>
      <c r="DD454" s="35" t="str">
        <f t="shared" si="246"/>
        <v>Sim</v>
      </c>
      <c r="DE454" s="87" t="str">
        <f t="shared" si="248"/>
        <v>Estadual</v>
      </c>
    </row>
    <row r="455" spans="1:109">
      <c r="A455" s="14">
        <v>20257518015</v>
      </c>
      <c r="B455" s="1">
        <v>45842</v>
      </c>
      <c r="C455" t="s">
        <v>109</v>
      </c>
      <c r="D455" t="s">
        <v>110</v>
      </c>
      <c r="E455" t="s">
        <v>452</v>
      </c>
      <c r="F455" t="s">
        <v>112</v>
      </c>
      <c r="G455" t="s">
        <v>113</v>
      </c>
      <c r="H455" t="s">
        <v>114</v>
      </c>
      <c r="I455" t="s">
        <v>114</v>
      </c>
      <c r="J455" t="s">
        <v>115</v>
      </c>
      <c r="K455" t="s">
        <v>4188</v>
      </c>
      <c r="L455" t="s">
        <v>117</v>
      </c>
      <c r="M455" t="s">
        <v>118</v>
      </c>
      <c r="N455" t="s">
        <v>119</v>
      </c>
      <c r="O455" t="s">
        <v>239</v>
      </c>
      <c r="P455" t="s">
        <v>200</v>
      </c>
      <c r="Q455" t="s">
        <v>122</v>
      </c>
      <c r="R455" t="s">
        <v>123</v>
      </c>
      <c r="S455" t="s">
        <v>124</v>
      </c>
      <c r="T455" t="s">
        <v>4189</v>
      </c>
      <c r="U455" t="s">
        <v>4190</v>
      </c>
      <c r="V455" t="s">
        <v>4191</v>
      </c>
      <c r="W455" t="b">
        <v>1</v>
      </c>
      <c r="Z455" t="s">
        <v>4192</v>
      </c>
      <c r="AA455" t="s">
        <v>113</v>
      </c>
      <c r="AB455" t="s">
        <v>206</v>
      </c>
      <c r="AC455" t="s">
        <v>130</v>
      </c>
      <c r="AD455">
        <v>1</v>
      </c>
      <c r="AE455" t="s">
        <v>206</v>
      </c>
      <c r="AF455" t="s">
        <v>113</v>
      </c>
      <c r="AG455" t="s">
        <v>113</v>
      </c>
      <c r="AH455" t="s">
        <v>131</v>
      </c>
      <c r="AI455" t="s">
        <v>132</v>
      </c>
      <c r="AJ455" t="s">
        <v>131</v>
      </c>
      <c r="AK455" t="s">
        <v>4193</v>
      </c>
      <c r="AL455" t="s">
        <v>4194</v>
      </c>
      <c r="AM455" t="s">
        <v>135</v>
      </c>
      <c r="AN455" t="s">
        <v>113</v>
      </c>
      <c r="AO455" t="s">
        <v>113</v>
      </c>
      <c r="AQ455" t="s">
        <v>136</v>
      </c>
      <c r="AR455" t="s">
        <v>113</v>
      </c>
      <c r="AS455" t="s">
        <v>113</v>
      </c>
      <c r="AT455" t="s">
        <v>113</v>
      </c>
      <c r="AU455" t="s">
        <v>113</v>
      </c>
      <c r="AW455" t="s">
        <v>113</v>
      </c>
      <c r="AX455" s="82">
        <f>IFERROR(FIND("Óbitos/feridos",consulta_completa__11[[#This Row],[13 - Ocorrências/Ambientes Atingidos]]),0)</f>
        <v>0</v>
      </c>
      <c r="AY455" s="83" t="str">
        <f t="shared" si="218"/>
        <v/>
      </c>
      <c r="AZ455" s="82">
        <f>IFERROR(FIND("População afetada/evacuada",consulta_completa__11[[#This Row],[13 - Ocorrências/Ambientes Atingidos]]),0)</f>
        <v>0</v>
      </c>
      <c r="BA455" s="82" t="str">
        <f t="shared" si="219"/>
        <v/>
      </c>
      <c r="BB455" s="82">
        <f>IFERROR(FIND("Suspensão de abastecimento de água",consulta_completa__11[[#This Row],[13 - Ocorrências/Ambientes Atingidos]]),0)</f>
        <v>0</v>
      </c>
      <c r="BC455" s="83" t="str">
        <f t="shared" si="247"/>
        <v/>
      </c>
      <c r="BD455" s="82">
        <f>IFERROR(FIND("Rio/córrego",consulta_completa__11[[#This Row],[13 - Ocorrências/Ambientes Atingidos]]),0)</f>
        <v>0</v>
      </c>
      <c r="BE455" s="83" t="str">
        <f t="shared" si="220"/>
        <v/>
      </c>
      <c r="BF455" s="82">
        <f>IFERROR(FIND("Lago",consulta_completa__11[[#This Row],[13 - Ocorrências/Ambientes Atingidos]]),0)</f>
        <v>0</v>
      </c>
      <c r="BG455" s="83" t="str">
        <f t="shared" si="221"/>
        <v/>
      </c>
      <c r="BH455" s="82">
        <f>IFERROR(FIND("Mar",consulta_completa__11[[#This Row],[13 - Ocorrências/Ambientes Atingidos]]),0)</f>
        <v>1</v>
      </c>
      <c r="BI455" s="83" t="str">
        <f t="shared" si="222"/>
        <v>X</v>
      </c>
      <c r="BJ455" s="82">
        <f>IFERROR(FIND("Praia",consulta_completa__11[[#This Row],[13 - Ocorrências/Ambientes Atingidos]]),0)</f>
        <v>0</v>
      </c>
      <c r="BK455" s="83" t="str">
        <f t="shared" si="223"/>
        <v/>
      </c>
      <c r="BL455" s="82">
        <f>IFERROR(FIND("Solo",consulta_completa__11[[#This Row],[13 - Ocorrências/Ambientes Atingidos]]),0)</f>
        <v>0</v>
      </c>
      <c r="BM455" s="83" t="str">
        <f t="shared" si="224"/>
        <v/>
      </c>
      <c r="BN455" s="82">
        <f>IFERROR(FIND("Águas subterrâneas",consulta_completa__11[[#This Row],[13 - Ocorrências/Ambientes Atingidos]]),0)</f>
        <v>0</v>
      </c>
      <c r="BO455" s="83" t="str">
        <f t="shared" si="225"/>
        <v/>
      </c>
      <c r="BP455" s="82">
        <f>IFERROR(FIND("Atmosfera",consulta_completa__11[[#This Row],[13 - Ocorrências/Ambientes Atingidos]]),0)</f>
        <v>0</v>
      </c>
      <c r="BQ455" s="83" t="str">
        <f t="shared" si="226"/>
        <v/>
      </c>
      <c r="BR455" s="82">
        <f>IFERROR(FIND("Flora",consulta_completa__11[[#This Row],[13 - Ocorrências/Ambientes Atingidos]]),0)</f>
        <v>0</v>
      </c>
      <c r="BS455" s="83" t="str">
        <f t="shared" si="227"/>
        <v/>
      </c>
      <c r="BT455" s="82">
        <f>IFERROR(FIND("Fauna",consulta_completa__11[[#This Row],[13 - Ocorrências/Ambientes Atingidos]]),0)</f>
        <v>0</v>
      </c>
      <c r="BU455" s="83" t="str">
        <f t="shared" si="228"/>
        <v/>
      </c>
      <c r="BV455" s="82">
        <f>IFERROR(FIND("UC federal",consulta_completa__11[[#This Row],[13 - Ocorrências/Ambientes Atingidos]]),0)</f>
        <v>0</v>
      </c>
      <c r="BW455" s="83" t="str">
        <f t="shared" si="229"/>
        <v/>
      </c>
      <c r="BX455" s="82">
        <f>IFERROR(FIND("UC estadual/municipal",consulta_completa__11[[#This Row],[13 - Ocorrências/Ambientes Atingidos]]),0)</f>
        <v>0</v>
      </c>
      <c r="BY455" s="83" t="str">
        <f t="shared" si="230"/>
        <v/>
      </c>
      <c r="BZ455" s="82">
        <f>IFERROR(FIND("Outro(s)",consulta_completa__11[[#This Row],[13 - Ocorrências/Ambientes Atingidos]]),0)</f>
        <v>0</v>
      </c>
      <c r="CA455" s="83" t="str">
        <f t="shared" si="231"/>
        <v/>
      </c>
      <c r="CB455" s="82">
        <f>IFERROR(FIND("Sem dano",consulta_completa__11[[#This Row],[13 - Ocorrências/Ambientes Atingidos]]),0)</f>
        <v>0</v>
      </c>
      <c r="CC455" s="83" t="str">
        <f t="shared" si="232"/>
        <v/>
      </c>
      <c r="CD455" s="82" t="str">
        <f>IF(consulta_completa__11[[#This Row],[13 - Ocorrências/Ambientes Atingidos]]="","X","")</f>
        <v/>
      </c>
      <c r="CE455" s="84">
        <f>IFERROR(FIND("IBAMA",consulta_completa__11[[#This Row],[14 - Inst. Atuando no Local]]),0)</f>
        <v>0</v>
      </c>
      <c r="CF455" s="84" t="str">
        <f t="shared" si="233"/>
        <v/>
      </c>
      <c r="CG455" s="84">
        <f>IFERROR(FIND("OEMA",consulta_completa__11[[#This Row],[14 - Inst. Atuando no Local]]),0)</f>
        <v>0</v>
      </c>
      <c r="CH455" s="84" t="str">
        <f t="shared" si="234"/>
        <v/>
      </c>
      <c r="CI455" s="84">
        <f>IFERROR(FIND("DEFESA CIVIL",consulta_completa__11[[#This Row],[14 - Inst. Atuando no Local]]),0)</f>
        <v>0</v>
      </c>
      <c r="CJ455" s="84" t="str">
        <f t="shared" si="235"/>
        <v/>
      </c>
      <c r="CK455" s="84">
        <f>IFERROR(FIND("CORPO DE BOMBEIROS",consulta_completa__11[[#This Row],[14 - Inst. Atuando no Local]]),0)</f>
        <v>0</v>
      </c>
      <c r="CL455" s="84" t="str">
        <f t="shared" si="236"/>
        <v/>
      </c>
      <c r="CM455" s="84">
        <f>IFERROR(FIND("POLÍCIA RODOVIÁRIA",consulta_completa__11[[#This Row],[14 - Inst. Atuando no Local]]),0)</f>
        <v>0</v>
      </c>
      <c r="CN455" s="84" t="str">
        <f t="shared" si="237"/>
        <v/>
      </c>
      <c r="CO455" s="84">
        <f>IFERROR(FIND("POLÍCIA MILITAR",consulta_completa__11[[#This Row],[14 - Inst. Atuando no Local]]),0)</f>
        <v>0</v>
      </c>
      <c r="CP455" s="84" t="str">
        <f t="shared" si="238"/>
        <v/>
      </c>
      <c r="CQ455" s="84">
        <f>IFERROR(FIND("POLÍCIA CIVIL",consulta_completa__11[[#This Row],[14 - Inst. Atuando no Local]]),0)</f>
        <v>0</v>
      </c>
      <c r="CR455" s="84" t="str">
        <f t="shared" si="239"/>
        <v/>
      </c>
      <c r="CS455" s="84">
        <f>IFERROR(FIND("MARINHA DO BRASIL",consulta_completa__11[[#This Row],[14 - Inst. Atuando no Local]]),0)</f>
        <v>0</v>
      </c>
      <c r="CT455" s="84" t="str">
        <f t="shared" si="240"/>
        <v/>
      </c>
      <c r="CU455" s="84">
        <f>IFERROR(FIND("EMPRESA ESPECIALIZADA EM ATENDIMENTO",consulta_completa__11[[#This Row],[14 - Inst. Atuando no Local]]),0)</f>
        <v>0</v>
      </c>
      <c r="CV455" s="84" t="str">
        <f t="shared" si="241"/>
        <v/>
      </c>
      <c r="CW455" s="84">
        <f>IFERROR(FIND("IBAMA",consulta_completa__11[[#This Row],[14 - Inst. Atuando no Local]]),0)</f>
        <v>0</v>
      </c>
      <c r="CX455" s="84" t="str">
        <f t="shared" si="242"/>
        <v/>
      </c>
      <c r="CY455" s="84" t="str">
        <f>IF(consulta_completa__11[[#This Row],[14 - Inst. Atuando no Local]]="","X","")</f>
        <v/>
      </c>
      <c r="CZ455" s="84">
        <f>IFERROR(FIND("OUTRA (S)",consulta_completa__11[[#This Row],[14 - Inst. Atuando no Local]]),0)</f>
        <v>0</v>
      </c>
      <c r="DA455" s="84" t="str">
        <f t="shared" si="243"/>
        <v/>
      </c>
      <c r="DB455" s="35" t="str">
        <f t="shared" si="244"/>
        <v>Sim</v>
      </c>
      <c r="DC455" s="35" t="str">
        <f t="shared" si="245"/>
        <v>Não</v>
      </c>
      <c r="DD455" s="35" t="str">
        <f t="shared" si="246"/>
        <v>Sim</v>
      </c>
      <c r="DE455" s="87" t="str">
        <f t="shared" si="248"/>
        <v>Federal</v>
      </c>
    </row>
    <row r="456" spans="1:109">
      <c r="A456" s="14">
        <v>20257561222</v>
      </c>
      <c r="B456" s="1">
        <v>45842</v>
      </c>
      <c r="C456" t="s">
        <v>2975</v>
      </c>
      <c r="D456" t="s">
        <v>849</v>
      </c>
      <c r="E456" t="s">
        <v>162</v>
      </c>
      <c r="F456" t="s">
        <v>163</v>
      </c>
      <c r="G456" t="s">
        <v>113</v>
      </c>
      <c r="H456" t="s">
        <v>114</v>
      </c>
      <c r="I456" t="s">
        <v>114</v>
      </c>
      <c r="J456" t="s">
        <v>2882</v>
      </c>
      <c r="K456" t="s">
        <v>4195</v>
      </c>
      <c r="L456" t="s">
        <v>166</v>
      </c>
      <c r="M456" t="s">
        <v>140</v>
      </c>
      <c r="N456" t="s">
        <v>119</v>
      </c>
      <c r="O456" t="s">
        <v>239</v>
      </c>
      <c r="P456" t="s">
        <v>200</v>
      </c>
      <c r="Q456" t="s">
        <v>122</v>
      </c>
      <c r="R456" t="s">
        <v>123</v>
      </c>
      <c r="S456" t="s">
        <v>113</v>
      </c>
      <c r="T456" t="s">
        <v>4196</v>
      </c>
      <c r="U456" t="s">
        <v>4197</v>
      </c>
      <c r="V456" t="s">
        <v>4198</v>
      </c>
      <c r="X456" t="b">
        <v>1</v>
      </c>
      <c r="Z456" t="s">
        <v>4199</v>
      </c>
      <c r="AA456" t="s">
        <v>2982</v>
      </c>
      <c r="AB456" t="s">
        <v>867</v>
      </c>
      <c r="AC456" t="s">
        <v>868</v>
      </c>
      <c r="AD456">
        <v>1</v>
      </c>
      <c r="AE456" t="s">
        <v>4200</v>
      </c>
      <c r="AF456" t="s">
        <v>113</v>
      </c>
      <c r="AG456" t="s">
        <v>113</v>
      </c>
      <c r="AH456" t="s">
        <v>131</v>
      </c>
      <c r="AI456" t="s">
        <v>131</v>
      </c>
      <c r="AJ456" t="s">
        <v>132</v>
      </c>
      <c r="AK456" t="s">
        <v>113</v>
      </c>
      <c r="AL456" t="s">
        <v>4201</v>
      </c>
      <c r="AM456" t="s">
        <v>2984</v>
      </c>
      <c r="AN456" t="s">
        <v>2985</v>
      </c>
      <c r="AO456" t="s">
        <v>177</v>
      </c>
      <c r="AP456">
        <v>55991881168</v>
      </c>
      <c r="AQ456" t="s">
        <v>2986</v>
      </c>
      <c r="AR456" t="s">
        <v>113</v>
      </c>
      <c r="AS456" t="s">
        <v>113</v>
      </c>
      <c r="AT456" t="s">
        <v>113</v>
      </c>
      <c r="AU456" t="s">
        <v>113</v>
      </c>
      <c r="AW456" t="s">
        <v>113</v>
      </c>
      <c r="AX456" s="82">
        <f>IFERROR(FIND("Óbitos/feridos",consulta_completa__11[[#This Row],[13 - Ocorrências/Ambientes Atingidos]]),0)</f>
        <v>0</v>
      </c>
      <c r="AY456" s="83" t="str">
        <f t="shared" si="218"/>
        <v/>
      </c>
      <c r="AZ456" s="82">
        <f>IFERROR(FIND("População afetada/evacuada",consulta_completa__11[[#This Row],[13 - Ocorrências/Ambientes Atingidos]]),0)</f>
        <v>0</v>
      </c>
      <c r="BA456" s="82" t="str">
        <f t="shared" si="219"/>
        <v/>
      </c>
      <c r="BB456" s="82">
        <f>IFERROR(FIND("Suspensão de abastecimento de água",consulta_completa__11[[#This Row],[13 - Ocorrências/Ambientes Atingidos]]),0)</f>
        <v>0</v>
      </c>
      <c r="BC456" s="83" t="str">
        <f t="shared" si="247"/>
        <v/>
      </c>
      <c r="BD456" s="82">
        <f>IFERROR(FIND("Rio/córrego",consulta_completa__11[[#This Row],[13 - Ocorrências/Ambientes Atingidos]]),0)</f>
        <v>0</v>
      </c>
      <c r="BE456" s="83" t="str">
        <f t="shared" si="220"/>
        <v/>
      </c>
      <c r="BF456" s="82">
        <f>IFERROR(FIND("Lago",consulta_completa__11[[#This Row],[13 - Ocorrências/Ambientes Atingidos]]),0)</f>
        <v>0</v>
      </c>
      <c r="BG456" s="83" t="str">
        <f t="shared" si="221"/>
        <v/>
      </c>
      <c r="BH456" s="82">
        <f>IFERROR(FIND("Mar",consulta_completa__11[[#This Row],[13 - Ocorrências/Ambientes Atingidos]]),0)</f>
        <v>0</v>
      </c>
      <c r="BI456" s="83" t="str">
        <f t="shared" si="222"/>
        <v/>
      </c>
      <c r="BJ456" s="82">
        <f>IFERROR(FIND("Praia",consulta_completa__11[[#This Row],[13 - Ocorrências/Ambientes Atingidos]]),0)</f>
        <v>0</v>
      </c>
      <c r="BK456" s="83" t="str">
        <f t="shared" si="223"/>
        <v/>
      </c>
      <c r="BL456" s="82">
        <f>IFERROR(FIND("Solo",consulta_completa__11[[#This Row],[13 - Ocorrências/Ambientes Atingidos]]),0)</f>
        <v>1</v>
      </c>
      <c r="BM456" s="83" t="str">
        <f t="shared" si="224"/>
        <v>X</v>
      </c>
      <c r="BN456" s="82">
        <f>IFERROR(FIND("Águas subterrâneas",consulta_completa__11[[#This Row],[13 - Ocorrências/Ambientes Atingidos]]),0)</f>
        <v>0</v>
      </c>
      <c r="BO456" s="83" t="str">
        <f t="shared" si="225"/>
        <v/>
      </c>
      <c r="BP456" s="82">
        <f>IFERROR(FIND("Atmosfera",consulta_completa__11[[#This Row],[13 - Ocorrências/Ambientes Atingidos]]),0)</f>
        <v>0</v>
      </c>
      <c r="BQ456" s="83" t="str">
        <f t="shared" si="226"/>
        <v/>
      </c>
      <c r="BR456" s="82">
        <f>IFERROR(FIND("Flora",consulta_completa__11[[#This Row],[13 - Ocorrências/Ambientes Atingidos]]),0)</f>
        <v>0</v>
      </c>
      <c r="BS456" s="83" t="str">
        <f t="shared" si="227"/>
        <v/>
      </c>
      <c r="BT456" s="82">
        <f>IFERROR(FIND("Fauna",consulta_completa__11[[#This Row],[13 - Ocorrências/Ambientes Atingidos]]),0)</f>
        <v>0</v>
      </c>
      <c r="BU456" s="83" t="str">
        <f t="shared" si="228"/>
        <v/>
      </c>
      <c r="BV456" s="82">
        <f>IFERROR(FIND("UC federal",consulta_completa__11[[#This Row],[13 - Ocorrências/Ambientes Atingidos]]),0)</f>
        <v>0</v>
      </c>
      <c r="BW456" s="83" t="str">
        <f t="shared" si="229"/>
        <v/>
      </c>
      <c r="BX456" s="82">
        <f>IFERROR(FIND("UC estadual/municipal",consulta_completa__11[[#This Row],[13 - Ocorrências/Ambientes Atingidos]]),0)</f>
        <v>0</v>
      </c>
      <c r="BY456" s="83" t="str">
        <f t="shared" si="230"/>
        <v/>
      </c>
      <c r="BZ456" s="82">
        <f>IFERROR(FIND("Outro(s)",consulta_completa__11[[#This Row],[13 - Ocorrências/Ambientes Atingidos]]),0)</f>
        <v>0</v>
      </c>
      <c r="CA456" s="83" t="str">
        <f t="shared" si="231"/>
        <v/>
      </c>
      <c r="CB456" s="82">
        <f>IFERROR(FIND("Sem dano",consulta_completa__11[[#This Row],[13 - Ocorrências/Ambientes Atingidos]]),0)</f>
        <v>0</v>
      </c>
      <c r="CC456" s="83" t="str">
        <f t="shared" si="232"/>
        <v/>
      </c>
      <c r="CD456" s="82" t="str">
        <f>IF(consulta_completa__11[[#This Row],[13 - Ocorrências/Ambientes Atingidos]]="","X","")</f>
        <v/>
      </c>
      <c r="CE456" s="84">
        <f>IFERROR(FIND("IBAMA",consulta_completa__11[[#This Row],[14 - Inst. Atuando no Local]]),0)</f>
        <v>0</v>
      </c>
      <c r="CF456" s="84" t="str">
        <f t="shared" si="233"/>
        <v/>
      </c>
      <c r="CG456" s="84">
        <f>IFERROR(FIND("OEMA",consulta_completa__11[[#This Row],[14 - Inst. Atuando no Local]]),0)</f>
        <v>0</v>
      </c>
      <c r="CH456" s="84" t="str">
        <f t="shared" si="234"/>
        <v/>
      </c>
      <c r="CI456" s="84">
        <f>IFERROR(FIND("DEFESA CIVIL",consulta_completa__11[[#This Row],[14 - Inst. Atuando no Local]]),0)</f>
        <v>0</v>
      </c>
      <c r="CJ456" s="84" t="str">
        <f t="shared" si="235"/>
        <v/>
      </c>
      <c r="CK456" s="84">
        <f>IFERROR(FIND("CORPO DE BOMBEIROS",consulta_completa__11[[#This Row],[14 - Inst. Atuando no Local]]),0)</f>
        <v>0</v>
      </c>
      <c r="CL456" s="84" t="str">
        <f t="shared" si="236"/>
        <v/>
      </c>
      <c r="CM456" s="84">
        <f>IFERROR(FIND("POLÍCIA RODOVIÁRIA",consulta_completa__11[[#This Row],[14 - Inst. Atuando no Local]]),0)</f>
        <v>0</v>
      </c>
      <c r="CN456" s="84" t="str">
        <f t="shared" si="237"/>
        <v/>
      </c>
      <c r="CO456" s="84">
        <f>IFERROR(FIND("POLÍCIA MILITAR",consulta_completa__11[[#This Row],[14 - Inst. Atuando no Local]]),0)</f>
        <v>0</v>
      </c>
      <c r="CP456" s="84" t="str">
        <f t="shared" si="238"/>
        <v/>
      </c>
      <c r="CQ456" s="84">
        <f>IFERROR(FIND("POLÍCIA CIVIL",consulta_completa__11[[#This Row],[14 - Inst. Atuando no Local]]),0)</f>
        <v>0</v>
      </c>
      <c r="CR456" s="84" t="str">
        <f t="shared" si="239"/>
        <v/>
      </c>
      <c r="CS456" s="84">
        <f>IFERROR(FIND("MARINHA DO BRASIL",consulta_completa__11[[#This Row],[14 - Inst. Atuando no Local]]),0)</f>
        <v>0</v>
      </c>
      <c r="CT456" s="84" t="str">
        <f t="shared" si="240"/>
        <v/>
      </c>
      <c r="CU456" s="84">
        <f>IFERROR(FIND("EMPRESA ESPECIALIZADA EM ATENDIMENTO",consulta_completa__11[[#This Row],[14 - Inst. Atuando no Local]]),0)</f>
        <v>0</v>
      </c>
      <c r="CV456" s="84" t="str">
        <f t="shared" si="241"/>
        <v/>
      </c>
      <c r="CW456" s="84">
        <f>IFERROR(FIND("IBAMA",consulta_completa__11[[#This Row],[14 - Inst. Atuando no Local]]),0)</f>
        <v>0</v>
      </c>
      <c r="CX456" s="84" t="str">
        <f t="shared" si="242"/>
        <v/>
      </c>
      <c r="CY456" s="84" t="str">
        <f>IF(consulta_completa__11[[#This Row],[14 - Inst. Atuando no Local]]="","X","")</f>
        <v/>
      </c>
      <c r="CZ456" s="84">
        <f>IFERROR(FIND("OUTRA (S)",consulta_completa__11[[#This Row],[14 - Inst. Atuando no Local]]),0)</f>
        <v>0</v>
      </c>
      <c r="DA456" s="84" t="str">
        <f t="shared" si="243"/>
        <v/>
      </c>
      <c r="DB456" s="35" t="str">
        <f t="shared" si="244"/>
        <v>Sim</v>
      </c>
      <c r="DC456" s="35" t="str">
        <f t="shared" si="245"/>
        <v>Não</v>
      </c>
      <c r="DD456" s="35" t="str">
        <f t="shared" si="246"/>
        <v>Sim</v>
      </c>
      <c r="DE456" s="87" t="str">
        <f t="shared" si="248"/>
        <v>Federal</v>
      </c>
    </row>
    <row r="457" spans="1:109">
      <c r="A457" s="14">
        <v>20257628834</v>
      </c>
      <c r="B457" s="1">
        <v>45842</v>
      </c>
      <c r="C457" t="s">
        <v>109</v>
      </c>
      <c r="D457" t="s">
        <v>110</v>
      </c>
      <c r="E457" t="s">
        <v>111</v>
      </c>
      <c r="F457" t="s">
        <v>112</v>
      </c>
      <c r="G457" t="s">
        <v>113</v>
      </c>
      <c r="H457" t="s">
        <v>114</v>
      </c>
      <c r="I457" t="s">
        <v>114</v>
      </c>
      <c r="J457" t="s">
        <v>3941</v>
      </c>
      <c r="K457" t="s">
        <v>4202</v>
      </c>
      <c r="L457" t="s">
        <v>117</v>
      </c>
      <c r="M457" t="s">
        <v>118</v>
      </c>
      <c r="N457" t="s">
        <v>119</v>
      </c>
      <c r="O457" t="s">
        <v>239</v>
      </c>
      <c r="P457" t="s">
        <v>200</v>
      </c>
      <c r="Q457" t="s">
        <v>143</v>
      </c>
      <c r="R457" t="s">
        <v>123</v>
      </c>
      <c r="S457" t="s">
        <v>124</v>
      </c>
      <c r="T457" t="s">
        <v>4203</v>
      </c>
      <c r="U457" t="s">
        <v>4204</v>
      </c>
      <c r="V457" t="s">
        <v>4205</v>
      </c>
      <c r="W457" t="b">
        <v>1</v>
      </c>
      <c r="Z457" t="s">
        <v>409</v>
      </c>
      <c r="AA457" t="s">
        <v>113</v>
      </c>
      <c r="AB457" t="s">
        <v>1465</v>
      </c>
      <c r="AC457" t="s">
        <v>482</v>
      </c>
      <c r="AD457">
        <v>1</v>
      </c>
      <c r="AE457" t="s">
        <v>603</v>
      </c>
      <c r="AF457" t="s">
        <v>113</v>
      </c>
      <c r="AG457" t="s">
        <v>113</v>
      </c>
      <c r="AH457" t="s">
        <v>131</v>
      </c>
      <c r="AI457" t="s">
        <v>132</v>
      </c>
      <c r="AJ457" t="s">
        <v>131</v>
      </c>
      <c r="AK457" t="s">
        <v>4206</v>
      </c>
      <c r="AL457" t="s">
        <v>4207</v>
      </c>
      <c r="AM457" t="s">
        <v>485</v>
      </c>
      <c r="AN457" t="s">
        <v>113</v>
      </c>
      <c r="AO457" t="s">
        <v>113</v>
      </c>
      <c r="AQ457" t="s">
        <v>486</v>
      </c>
      <c r="AR457" t="s">
        <v>113</v>
      </c>
      <c r="AS457" t="s">
        <v>113</v>
      </c>
      <c r="AT457" t="s">
        <v>113</v>
      </c>
      <c r="AU457" t="s">
        <v>113</v>
      </c>
      <c r="AW457" t="s">
        <v>113</v>
      </c>
      <c r="AX457" s="82">
        <f>IFERROR(FIND("Óbitos/feridos",consulta_completa__11[[#This Row],[13 - Ocorrências/Ambientes Atingidos]]),0)</f>
        <v>0</v>
      </c>
      <c r="AY457" s="83" t="str">
        <f t="shared" si="218"/>
        <v/>
      </c>
      <c r="AZ457" s="82">
        <f>IFERROR(FIND("População afetada/evacuada",consulta_completa__11[[#This Row],[13 - Ocorrências/Ambientes Atingidos]]),0)</f>
        <v>0</v>
      </c>
      <c r="BA457" s="82" t="str">
        <f t="shared" si="219"/>
        <v/>
      </c>
      <c r="BB457" s="82">
        <f>IFERROR(FIND("Suspensão de abastecimento de água",consulta_completa__11[[#This Row],[13 - Ocorrências/Ambientes Atingidos]]),0)</f>
        <v>0</v>
      </c>
      <c r="BC457" s="83" t="str">
        <f t="shared" si="247"/>
        <v/>
      </c>
      <c r="BD457" s="82">
        <f>IFERROR(FIND("Rio/córrego",consulta_completa__11[[#This Row],[13 - Ocorrências/Ambientes Atingidos]]),0)</f>
        <v>0</v>
      </c>
      <c r="BE457" s="83" t="str">
        <f t="shared" si="220"/>
        <v/>
      </c>
      <c r="BF457" s="82">
        <f>IFERROR(FIND("Lago",consulta_completa__11[[#This Row],[13 - Ocorrências/Ambientes Atingidos]]),0)</f>
        <v>0</v>
      </c>
      <c r="BG457" s="83" t="str">
        <f t="shared" si="221"/>
        <v/>
      </c>
      <c r="BH457" s="82">
        <f>IFERROR(FIND("Mar",consulta_completa__11[[#This Row],[13 - Ocorrências/Ambientes Atingidos]]),0)</f>
        <v>1</v>
      </c>
      <c r="BI457" s="83" t="str">
        <f t="shared" si="222"/>
        <v>X</v>
      </c>
      <c r="BJ457" s="82">
        <f>IFERROR(FIND("Praia",consulta_completa__11[[#This Row],[13 - Ocorrências/Ambientes Atingidos]]),0)</f>
        <v>0</v>
      </c>
      <c r="BK457" s="83" t="str">
        <f t="shared" si="223"/>
        <v/>
      </c>
      <c r="BL457" s="82">
        <f>IFERROR(FIND("Solo",consulta_completa__11[[#This Row],[13 - Ocorrências/Ambientes Atingidos]]),0)</f>
        <v>0</v>
      </c>
      <c r="BM457" s="83" t="str">
        <f t="shared" si="224"/>
        <v/>
      </c>
      <c r="BN457" s="82">
        <f>IFERROR(FIND("Águas subterrâneas",consulta_completa__11[[#This Row],[13 - Ocorrências/Ambientes Atingidos]]),0)</f>
        <v>0</v>
      </c>
      <c r="BO457" s="83" t="str">
        <f t="shared" si="225"/>
        <v/>
      </c>
      <c r="BP457" s="82">
        <f>IFERROR(FIND("Atmosfera",consulta_completa__11[[#This Row],[13 - Ocorrências/Ambientes Atingidos]]),0)</f>
        <v>0</v>
      </c>
      <c r="BQ457" s="83" t="str">
        <f t="shared" si="226"/>
        <v/>
      </c>
      <c r="BR457" s="82">
        <f>IFERROR(FIND("Flora",consulta_completa__11[[#This Row],[13 - Ocorrências/Ambientes Atingidos]]),0)</f>
        <v>0</v>
      </c>
      <c r="BS457" s="83" t="str">
        <f t="shared" si="227"/>
        <v/>
      </c>
      <c r="BT457" s="82">
        <f>IFERROR(FIND("Fauna",consulta_completa__11[[#This Row],[13 - Ocorrências/Ambientes Atingidos]]),0)</f>
        <v>0</v>
      </c>
      <c r="BU457" s="83" t="str">
        <f t="shared" si="228"/>
        <v/>
      </c>
      <c r="BV457" s="82">
        <f>IFERROR(FIND("UC federal",consulta_completa__11[[#This Row],[13 - Ocorrências/Ambientes Atingidos]]),0)</f>
        <v>0</v>
      </c>
      <c r="BW457" s="83" t="str">
        <f t="shared" si="229"/>
        <v/>
      </c>
      <c r="BX457" s="82">
        <f>IFERROR(FIND("UC estadual/municipal",consulta_completa__11[[#This Row],[13 - Ocorrências/Ambientes Atingidos]]),0)</f>
        <v>0</v>
      </c>
      <c r="BY457" s="83" t="str">
        <f t="shared" si="230"/>
        <v/>
      </c>
      <c r="BZ457" s="82">
        <f>IFERROR(FIND("Outro(s)",consulta_completa__11[[#This Row],[13 - Ocorrências/Ambientes Atingidos]]),0)</f>
        <v>0</v>
      </c>
      <c r="CA457" s="83" t="str">
        <f t="shared" si="231"/>
        <v/>
      </c>
      <c r="CB457" s="82">
        <f>IFERROR(FIND("Sem dano",consulta_completa__11[[#This Row],[13 - Ocorrências/Ambientes Atingidos]]),0)</f>
        <v>0</v>
      </c>
      <c r="CC457" s="83" t="str">
        <f t="shared" si="232"/>
        <v/>
      </c>
      <c r="CD457" s="82" t="str">
        <f>IF(consulta_completa__11[[#This Row],[13 - Ocorrências/Ambientes Atingidos]]="","X","")</f>
        <v/>
      </c>
      <c r="CE457" s="84">
        <f>IFERROR(FIND("IBAMA",consulta_completa__11[[#This Row],[14 - Inst. Atuando no Local]]),0)</f>
        <v>0</v>
      </c>
      <c r="CF457" s="84" t="str">
        <f t="shared" si="233"/>
        <v/>
      </c>
      <c r="CG457" s="84">
        <f>IFERROR(FIND("OEMA",consulta_completa__11[[#This Row],[14 - Inst. Atuando no Local]]),0)</f>
        <v>0</v>
      </c>
      <c r="CH457" s="84" t="str">
        <f t="shared" si="234"/>
        <v/>
      </c>
      <c r="CI457" s="84">
        <f>IFERROR(FIND("DEFESA CIVIL",consulta_completa__11[[#This Row],[14 - Inst. Atuando no Local]]),0)</f>
        <v>0</v>
      </c>
      <c r="CJ457" s="84" t="str">
        <f t="shared" si="235"/>
        <v/>
      </c>
      <c r="CK457" s="84">
        <f>IFERROR(FIND("CORPO DE BOMBEIROS",consulta_completa__11[[#This Row],[14 - Inst. Atuando no Local]]),0)</f>
        <v>0</v>
      </c>
      <c r="CL457" s="84" t="str">
        <f t="shared" si="236"/>
        <v/>
      </c>
      <c r="CM457" s="84">
        <f>IFERROR(FIND("POLÍCIA RODOVIÁRIA",consulta_completa__11[[#This Row],[14 - Inst. Atuando no Local]]),0)</f>
        <v>0</v>
      </c>
      <c r="CN457" s="84" t="str">
        <f t="shared" si="237"/>
        <v/>
      </c>
      <c r="CO457" s="84">
        <f>IFERROR(FIND("POLÍCIA MILITAR",consulta_completa__11[[#This Row],[14 - Inst. Atuando no Local]]),0)</f>
        <v>0</v>
      </c>
      <c r="CP457" s="84" t="str">
        <f t="shared" si="238"/>
        <v/>
      </c>
      <c r="CQ457" s="84">
        <f>IFERROR(FIND("POLÍCIA CIVIL",consulta_completa__11[[#This Row],[14 - Inst. Atuando no Local]]),0)</f>
        <v>0</v>
      </c>
      <c r="CR457" s="84" t="str">
        <f t="shared" si="239"/>
        <v/>
      </c>
      <c r="CS457" s="84">
        <f>IFERROR(FIND("MARINHA DO BRASIL",consulta_completa__11[[#This Row],[14 - Inst. Atuando no Local]]),0)</f>
        <v>0</v>
      </c>
      <c r="CT457" s="84" t="str">
        <f t="shared" si="240"/>
        <v/>
      </c>
      <c r="CU457" s="84">
        <f>IFERROR(FIND("EMPRESA ESPECIALIZADA EM ATENDIMENTO",consulta_completa__11[[#This Row],[14 - Inst. Atuando no Local]]),0)</f>
        <v>0</v>
      </c>
      <c r="CV457" s="84" t="str">
        <f t="shared" si="241"/>
        <v/>
      </c>
      <c r="CW457" s="84">
        <f>IFERROR(FIND("IBAMA",consulta_completa__11[[#This Row],[14 - Inst. Atuando no Local]]),0)</f>
        <v>0</v>
      </c>
      <c r="CX457" s="84" t="str">
        <f t="shared" si="242"/>
        <v/>
      </c>
      <c r="CY457" s="84" t="str">
        <f>IF(consulta_completa__11[[#This Row],[14 - Inst. Atuando no Local]]="","X","")</f>
        <v/>
      </c>
      <c r="CZ457" s="84">
        <f>IFERROR(FIND("OUTRA (S)",consulta_completa__11[[#This Row],[14 - Inst. Atuando no Local]]),0)</f>
        <v>0</v>
      </c>
      <c r="DA457" s="84" t="str">
        <f t="shared" si="243"/>
        <v/>
      </c>
      <c r="DB457" s="35" t="str">
        <f t="shared" si="244"/>
        <v>Sim</v>
      </c>
      <c r="DC457" s="35" t="str">
        <f t="shared" si="245"/>
        <v>Não</v>
      </c>
      <c r="DD457" s="35" t="str">
        <f t="shared" si="246"/>
        <v>Sim</v>
      </c>
      <c r="DE457" s="87" t="str">
        <f t="shared" si="248"/>
        <v>Federal</v>
      </c>
    </row>
    <row r="458" spans="1:109">
      <c r="A458" s="14">
        <v>20257654000</v>
      </c>
      <c r="B458" s="1">
        <v>45842</v>
      </c>
      <c r="C458" t="s">
        <v>109</v>
      </c>
      <c r="D458" t="s">
        <v>110</v>
      </c>
      <c r="E458" t="s">
        <v>111</v>
      </c>
      <c r="F458" t="s">
        <v>112</v>
      </c>
      <c r="G458" t="s">
        <v>311</v>
      </c>
      <c r="H458" t="s">
        <v>1181</v>
      </c>
      <c r="I458" t="s">
        <v>117</v>
      </c>
      <c r="J458" t="s">
        <v>113</v>
      </c>
      <c r="K458" t="s">
        <v>114</v>
      </c>
      <c r="L458" t="s">
        <v>114</v>
      </c>
      <c r="M458" t="s">
        <v>118</v>
      </c>
      <c r="N458" t="s">
        <v>119</v>
      </c>
      <c r="O458" t="s">
        <v>239</v>
      </c>
      <c r="P458" t="s">
        <v>200</v>
      </c>
      <c r="Q458" t="s">
        <v>122</v>
      </c>
      <c r="R458" t="s">
        <v>123</v>
      </c>
      <c r="S458" t="s">
        <v>124</v>
      </c>
      <c r="T458" t="s">
        <v>4208</v>
      </c>
      <c r="U458" t="s">
        <v>113</v>
      </c>
      <c r="V458" t="s">
        <v>4209</v>
      </c>
      <c r="Z458" t="s">
        <v>4210</v>
      </c>
      <c r="AA458" t="s">
        <v>113</v>
      </c>
      <c r="AB458" t="s">
        <v>2369</v>
      </c>
      <c r="AC458" t="s">
        <v>130</v>
      </c>
      <c r="AD458">
        <v>1</v>
      </c>
      <c r="AE458" t="s">
        <v>603</v>
      </c>
      <c r="AF458" t="s">
        <v>113</v>
      </c>
      <c r="AG458" t="s">
        <v>113</v>
      </c>
      <c r="AH458" t="s">
        <v>131</v>
      </c>
      <c r="AI458" t="s">
        <v>132</v>
      </c>
      <c r="AJ458" t="s">
        <v>131</v>
      </c>
      <c r="AK458" t="s">
        <v>4211</v>
      </c>
      <c r="AL458" t="s">
        <v>4212</v>
      </c>
      <c r="AM458" t="s">
        <v>135</v>
      </c>
      <c r="AN458" t="s">
        <v>113</v>
      </c>
      <c r="AO458" t="s">
        <v>113</v>
      </c>
      <c r="AQ458" t="s">
        <v>136</v>
      </c>
      <c r="AR458" t="s">
        <v>113</v>
      </c>
      <c r="AS458" t="s">
        <v>113</v>
      </c>
      <c r="AT458" t="s">
        <v>4213</v>
      </c>
      <c r="AU458" t="s">
        <v>113</v>
      </c>
      <c r="AW458" t="s">
        <v>159</v>
      </c>
      <c r="AX458" s="82">
        <f>IFERROR(FIND("Óbitos/feridos",consulta_completa__11[[#This Row],[13 - Ocorrências/Ambientes Atingidos]]),0)</f>
        <v>0</v>
      </c>
      <c r="AY458" s="83" t="str">
        <f t="shared" si="218"/>
        <v/>
      </c>
      <c r="AZ458" s="82">
        <f>IFERROR(FIND("População afetada/evacuada",consulta_completa__11[[#This Row],[13 - Ocorrências/Ambientes Atingidos]]),0)</f>
        <v>0</v>
      </c>
      <c r="BA458" s="82" t="str">
        <f t="shared" si="219"/>
        <v/>
      </c>
      <c r="BB458" s="82">
        <f>IFERROR(FIND("Suspensão de abastecimento de água",consulta_completa__11[[#This Row],[13 - Ocorrências/Ambientes Atingidos]]),0)</f>
        <v>0</v>
      </c>
      <c r="BC458" s="83" t="str">
        <f t="shared" si="247"/>
        <v/>
      </c>
      <c r="BD458" s="82">
        <f>IFERROR(FIND("Rio/córrego",consulta_completa__11[[#This Row],[13 - Ocorrências/Ambientes Atingidos]]),0)</f>
        <v>0</v>
      </c>
      <c r="BE458" s="83" t="str">
        <f t="shared" si="220"/>
        <v/>
      </c>
      <c r="BF458" s="82">
        <f>IFERROR(FIND("Lago",consulta_completa__11[[#This Row],[13 - Ocorrências/Ambientes Atingidos]]),0)</f>
        <v>0</v>
      </c>
      <c r="BG458" s="83" t="str">
        <f t="shared" si="221"/>
        <v/>
      </c>
      <c r="BH458" s="82">
        <f>IFERROR(FIND("Mar",consulta_completa__11[[#This Row],[13 - Ocorrências/Ambientes Atingidos]]),0)</f>
        <v>1</v>
      </c>
      <c r="BI458" s="83" t="str">
        <f t="shared" si="222"/>
        <v>X</v>
      </c>
      <c r="BJ458" s="82">
        <f>IFERROR(FIND("Praia",consulta_completa__11[[#This Row],[13 - Ocorrências/Ambientes Atingidos]]),0)</f>
        <v>0</v>
      </c>
      <c r="BK458" s="83" t="str">
        <f t="shared" si="223"/>
        <v/>
      </c>
      <c r="BL458" s="82">
        <f>IFERROR(FIND("Solo",consulta_completa__11[[#This Row],[13 - Ocorrências/Ambientes Atingidos]]),0)</f>
        <v>0</v>
      </c>
      <c r="BM458" s="83" t="str">
        <f t="shared" si="224"/>
        <v/>
      </c>
      <c r="BN458" s="82">
        <f>IFERROR(FIND("Águas subterrâneas",consulta_completa__11[[#This Row],[13 - Ocorrências/Ambientes Atingidos]]),0)</f>
        <v>0</v>
      </c>
      <c r="BO458" s="83" t="str">
        <f t="shared" si="225"/>
        <v/>
      </c>
      <c r="BP458" s="82">
        <f>IFERROR(FIND("Atmosfera",consulta_completa__11[[#This Row],[13 - Ocorrências/Ambientes Atingidos]]),0)</f>
        <v>0</v>
      </c>
      <c r="BQ458" s="83" t="str">
        <f t="shared" si="226"/>
        <v/>
      </c>
      <c r="BR458" s="82">
        <f>IFERROR(FIND("Flora",consulta_completa__11[[#This Row],[13 - Ocorrências/Ambientes Atingidos]]),0)</f>
        <v>0</v>
      </c>
      <c r="BS458" s="83" t="str">
        <f t="shared" si="227"/>
        <v/>
      </c>
      <c r="BT458" s="82">
        <f>IFERROR(FIND("Fauna",consulta_completa__11[[#This Row],[13 - Ocorrências/Ambientes Atingidos]]),0)</f>
        <v>0</v>
      </c>
      <c r="BU458" s="83" t="str">
        <f t="shared" si="228"/>
        <v/>
      </c>
      <c r="BV458" s="82">
        <f>IFERROR(FIND("UC federal",consulta_completa__11[[#This Row],[13 - Ocorrências/Ambientes Atingidos]]),0)</f>
        <v>0</v>
      </c>
      <c r="BW458" s="83" t="str">
        <f t="shared" si="229"/>
        <v/>
      </c>
      <c r="BX458" s="82">
        <f>IFERROR(FIND("UC estadual/municipal",consulta_completa__11[[#This Row],[13 - Ocorrências/Ambientes Atingidos]]),0)</f>
        <v>0</v>
      </c>
      <c r="BY458" s="83" t="str">
        <f t="shared" si="230"/>
        <v/>
      </c>
      <c r="BZ458" s="82">
        <f>IFERROR(FIND("Outro(s)",consulta_completa__11[[#This Row],[13 - Ocorrências/Ambientes Atingidos]]),0)</f>
        <v>0</v>
      </c>
      <c r="CA458" s="83" t="str">
        <f t="shared" si="231"/>
        <v/>
      </c>
      <c r="CB458" s="82">
        <f>IFERROR(FIND("Sem dano",consulta_completa__11[[#This Row],[13 - Ocorrências/Ambientes Atingidos]]),0)</f>
        <v>0</v>
      </c>
      <c r="CC458" s="83" t="str">
        <f t="shared" si="232"/>
        <v/>
      </c>
      <c r="CD458" s="82" t="str">
        <f>IF(consulta_completa__11[[#This Row],[13 - Ocorrências/Ambientes Atingidos]]="","X","")</f>
        <v/>
      </c>
      <c r="CE458" s="84">
        <f>IFERROR(FIND("IBAMA",consulta_completa__11[[#This Row],[14 - Inst. Atuando no Local]]),0)</f>
        <v>0</v>
      </c>
      <c r="CF458" s="84" t="str">
        <f t="shared" si="233"/>
        <v/>
      </c>
      <c r="CG458" s="84">
        <f>IFERROR(FIND("OEMA",consulta_completa__11[[#This Row],[14 - Inst. Atuando no Local]]),0)</f>
        <v>0</v>
      </c>
      <c r="CH458" s="84" t="str">
        <f t="shared" si="234"/>
        <v/>
      </c>
      <c r="CI458" s="84">
        <f>IFERROR(FIND("DEFESA CIVIL",consulta_completa__11[[#This Row],[14 - Inst. Atuando no Local]]),0)</f>
        <v>0</v>
      </c>
      <c r="CJ458" s="84" t="str">
        <f t="shared" si="235"/>
        <v/>
      </c>
      <c r="CK458" s="84">
        <f>IFERROR(FIND("CORPO DE BOMBEIROS",consulta_completa__11[[#This Row],[14 - Inst. Atuando no Local]]),0)</f>
        <v>0</v>
      </c>
      <c r="CL458" s="84" t="str">
        <f t="shared" si="236"/>
        <v/>
      </c>
      <c r="CM458" s="84">
        <f>IFERROR(FIND("POLÍCIA RODOVIÁRIA",consulta_completa__11[[#This Row],[14 - Inst. Atuando no Local]]),0)</f>
        <v>0</v>
      </c>
      <c r="CN458" s="84" t="str">
        <f t="shared" si="237"/>
        <v/>
      </c>
      <c r="CO458" s="84">
        <f>IFERROR(FIND("POLÍCIA MILITAR",consulta_completa__11[[#This Row],[14 - Inst. Atuando no Local]]),0)</f>
        <v>0</v>
      </c>
      <c r="CP458" s="84" t="str">
        <f t="shared" si="238"/>
        <v/>
      </c>
      <c r="CQ458" s="84">
        <f>IFERROR(FIND("POLÍCIA CIVIL",consulta_completa__11[[#This Row],[14 - Inst. Atuando no Local]]),0)</f>
        <v>0</v>
      </c>
      <c r="CR458" s="84" t="str">
        <f t="shared" si="239"/>
        <v/>
      </c>
      <c r="CS458" s="84">
        <f>IFERROR(FIND("MARINHA DO BRASIL",consulta_completa__11[[#This Row],[14 - Inst. Atuando no Local]]),0)</f>
        <v>0</v>
      </c>
      <c r="CT458" s="84" t="str">
        <f t="shared" si="240"/>
        <v/>
      </c>
      <c r="CU458" s="84">
        <f>IFERROR(FIND("EMPRESA ESPECIALIZADA EM ATENDIMENTO",consulta_completa__11[[#This Row],[14 - Inst. Atuando no Local]]),0)</f>
        <v>0</v>
      </c>
      <c r="CV458" s="84" t="str">
        <f t="shared" si="241"/>
        <v/>
      </c>
      <c r="CW458" s="84">
        <f>IFERROR(FIND("IBAMA",consulta_completa__11[[#This Row],[14 - Inst. Atuando no Local]]),0)</f>
        <v>0</v>
      </c>
      <c r="CX458" s="84" t="str">
        <f t="shared" si="242"/>
        <v/>
      </c>
      <c r="CY458" s="84" t="str">
        <f>IF(consulta_completa__11[[#This Row],[14 - Inst. Atuando no Local]]="","X","")</f>
        <v/>
      </c>
      <c r="CZ458" s="84">
        <f>IFERROR(FIND("OUTRA (S)",consulta_completa__11[[#This Row],[14 - Inst. Atuando no Local]]),0)</f>
        <v>0</v>
      </c>
      <c r="DA458" s="84" t="str">
        <f t="shared" si="243"/>
        <v/>
      </c>
      <c r="DB458" s="35" t="str">
        <f t="shared" si="244"/>
        <v>Sim</v>
      </c>
      <c r="DC458" s="35" t="str">
        <f t="shared" si="245"/>
        <v>Não</v>
      </c>
      <c r="DD458" s="35" t="str">
        <f t="shared" si="246"/>
        <v>Sim</v>
      </c>
      <c r="DE458" s="87" t="str">
        <f t="shared" si="248"/>
        <v>Federal</v>
      </c>
    </row>
    <row r="459" spans="1:109">
      <c r="A459" s="14">
        <v>2025763630</v>
      </c>
      <c r="B459" s="1">
        <v>45843</v>
      </c>
      <c r="C459" t="s">
        <v>4214</v>
      </c>
      <c r="D459" t="s">
        <v>180</v>
      </c>
      <c r="E459" t="s">
        <v>286</v>
      </c>
      <c r="F459" t="s">
        <v>139</v>
      </c>
      <c r="G459" t="s">
        <v>113</v>
      </c>
      <c r="H459" t="s">
        <v>114</v>
      </c>
      <c r="I459" t="s">
        <v>114</v>
      </c>
      <c r="J459" t="s">
        <v>113</v>
      </c>
      <c r="K459" t="s">
        <v>114</v>
      </c>
      <c r="L459" t="s">
        <v>114</v>
      </c>
      <c r="M459" t="s">
        <v>810</v>
      </c>
      <c r="N459" t="s">
        <v>4215</v>
      </c>
      <c r="O459" t="s">
        <v>120</v>
      </c>
      <c r="P459" t="s">
        <v>229</v>
      </c>
      <c r="Q459" t="s">
        <v>230</v>
      </c>
      <c r="R459" t="s">
        <v>123</v>
      </c>
      <c r="S459" t="s">
        <v>113</v>
      </c>
      <c r="T459" t="s">
        <v>4216</v>
      </c>
      <c r="U459" t="s">
        <v>4217</v>
      </c>
      <c r="V459" t="s">
        <v>4218</v>
      </c>
      <c r="Z459" t="s">
        <v>4219</v>
      </c>
      <c r="AA459" t="s">
        <v>113</v>
      </c>
      <c r="AB459" t="s">
        <v>4220</v>
      </c>
      <c r="AC459" t="s">
        <v>4221</v>
      </c>
      <c r="AD459">
        <v>0</v>
      </c>
      <c r="AE459" t="s">
        <v>113</v>
      </c>
      <c r="AF459" t="s">
        <v>113</v>
      </c>
      <c r="AG459" t="s">
        <v>113</v>
      </c>
      <c r="AH459" t="s">
        <v>131</v>
      </c>
      <c r="AI459" t="s">
        <v>131</v>
      </c>
      <c r="AJ459" t="s">
        <v>131</v>
      </c>
      <c r="AK459" t="s">
        <v>4222</v>
      </c>
      <c r="AL459" t="s">
        <v>113</v>
      </c>
      <c r="AM459" t="s">
        <v>1702</v>
      </c>
      <c r="AN459" t="s">
        <v>3692</v>
      </c>
      <c r="AO459" t="s">
        <v>1703</v>
      </c>
      <c r="AP459">
        <v>11934123210</v>
      </c>
      <c r="AQ459" t="s">
        <v>1704</v>
      </c>
      <c r="AR459" t="s">
        <v>113</v>
      </c>
      <c r="AS459" t="s">
        <v>113</v>
      </c>
      <c r="AT459" t="s">
        <v>113</v>
      </c>
      <c r="AU459" t="s">
        <v>113</v>
      </c>
      <c r="AW459" t="s">
        <v>113</v>
      </c>
      <c r="AX459" s="82">
        <f>IFERROR(FIND("Óbitos/feridos",consulta_completa__11[[#This Row],[13 - Ocorrências/Ambientes Atingidos]]),0)</f>
        <v>0</v>
      </c>
      <c r="AY459" s="83" t="str">
        <f t="shared" si="218"/>
        <v/>
      </c>
      <c r="AZ459" s="82">
        <f>IFERROR(FIND("População afetada/evacuada",consulta_completa__11[[#This Row],[13 - Ocorrências/Ambientes Atingidos]]),0)</f>
        <v>0</v>
      </c>
      <c r="BA459" s="82" t="str">
        <f t="shared" si="219"/>
        <v/>
      </c>
      <c r="BB459" s="82">
        <f>IFERROR(FIND("Suspensão de abastecimento de água",consulta_completa__11[[#This Row],[13 - Ocorrências/Ambientes Atingidos]]),0)</f>
        <v>0</v>
      </c>
      <c r="BC459" s="83" t="str">
        <f t="shared" si="247"/>
        <v/>
      </c>
      <c r="BD459" s="82">
        <f>IFERROR(FIND("Rio/córrego",consulta_completa__11[[#This Row],[13 - Ocorrências/Ambientes Atingidos]]),0)</f>
        <v>1</v>
      </c>
      <c r="BE459" s="83" t="str">
        <f t="shared" si="220"/>
        <v>X</v>
      </c>
      <c r="BF459" s="82">
        <f>IFERROR(FIND("Lago",consulta_completa__11[[#This Row],[13 - Ocorrências/Ambientes Atingidos]]),0)</f>
        <v>0</v>
      </c>
      <c r="BG459" s="83" t="str">
        <f t="shared" si="221"/>
        <v/>
      </c>
      <c r="BH459" s="82">
        <f>IFERROR(FIND("Mar",consulta_completa__11[[#This Row],[13 - Ocorrências/Ambientes Atingidos]]),0)</f>
        <v>0</v>
      </c>
      <c r="BI459" s="83" t="str">
        <f t="shared" si="222"/>
        <v/>
      </c>
      <c r="BJ459" s="82">
        <f>IFERROR(FIND("Praia",consulta_completa__11[[#This Row],[13 - Ocorrências/Ambientes Atingidos]]),0)</f>
        <v>0</v>
      </c>
      <c r="BK459" s="83" t="str">
        <f t="shared" si="223"/>
        <v/>
      </c>
      <c r="BL459" s="82">
        <f>IFERROR(FIND("Solo",consulta_completa__11[[#This Row],[13 - Ocorrências/Ambientes Atingidos]]),0)</f>
        <v>14</v>
      </c>
      <c r="BM459" s="83" t="str">
        <f t="shared" si="224"/>
        <v>X</v>
      </c>
      <c r="BN459" s="82">
        <f>IFERROR(FIND("Águas subterrâneas",consulta_completa__11[[#This Row],[13 - Ocorrências/Ambientes Atingidos]]),0)</f>
        <v>0</v>
      </c>
      <c r="BO459" s="83" t="str">
        <f t="shared" si="225"/>
        <v/>
      </c>
      <c r="BP459" s="82">
        <f>IFERROR(FIND("Atmosfera",consulta_completa__11[[#This Row],[13 - Ocorrências/Ambientes Atingidos]]),0)</f>
        <v>0</v>
      </c>
      <c r="BQ459" s="83" t="str">
        <f t="shared" si="226"/>
        <v/>
      </c>
      <c r="BR459" s="82">
        <f>IFERROR(FIND("Flora",consulta_completa__11[[#This Row],[13 - Ocorrências/Ambientes Atingidos]]),0)</f>
        <v>0</v>
      </c>
      <c r="BS459" s="83" t="str">
        <f t="shared" si="227"/>
        <v/>
      </c>
      <c r="BT459" s="82">
        <f>IFERROR(FIND("Fauna",consulta_completa__11[[#This Row],[13 - Ocorrências/Ambientes Atingidos]]),0)</f>
        <v>0</v>
      </c>
      <c r="BU459" s="83" t="str">
        <f t="shared" si="228"/>
        <v/>
      </c>
      <c r="BV459" s="82">
        <f>IFERROR(FIND("UC federal",consulta_completa__11[[#This Row],[13 - Ocorrências/Ambientes Atingidos]]),0)</f>
        <v>0</v>
      </c>
      <c r="BW459" s="83" t="str">
        <f t="shared" si="229"/>
        <v/>
      </c>
      <c r="BX459" s="82">
        <f>IFERROR(FIND("UC estadual/municipal",consulta_completa__11[[#This Row],[13 - Ocorrências/Ambientes Atingidos]]),0)</f>
        <v>0</v>
      </c>
      <c r="BY459" s="83" t="str">
        <f t="shared" si="230"/>
        <v/>
      </c>
      <c r="BZ459" s="82">
        <f>IFERROR(FIND("Outro(s)",consulta_completa__11[[#This Row],[13 - Ocorrências/Ambientes Atingidos]]),0)</f>
        <v>0</v>
      </c>
      <c r="CA459" s="83" t="str">
        <f t="shared" si="231"/>
        <v/>
      </c>
      <c r="CB459" s="82">
        <f>IFERROR(FIND("Sem dano",consulta_completa__11[[#This Row],[13 - Ocorrências/Ambientes Atingidos]]),0)</f>
        <v>0</v>
      </c>
      <c r="CC459" s="83" t="str">
        <f t="shared" si="232"/>
        <v/>
      </c>
      <c r="CD459" s="82" t="str">
        <f>IF(consulta_completa__11[[#This Row],[13 - Ocorrências/Ambientes Atingidos]]="","X","")</f>
        <v/>
      </c>
      <c r="CE459" s="84">
        <f>IFERROR(FIND("IBAMA",consulta_completa__11[[#This Row],[14 - Inst. Atuando no Local]]),0)</f>
        <v>0</v>
      </c>
      <c r="CF459" s="84" t="str">
        <f t="shared" si="233"/>
        <v/>
      </c>
      <c r="CG459" s="84">
        <f>IFERROR(FIND("OEMA",consulta_completa__11[[#This Row],[14 - Inst. Atuando no Local]]),0)</f>
        <v>0</v>
      </c>
      <c r="CH459" s="84" t="str">
        <f t="shared" si="234"/>
        <v/>
      </c>
      <c r="CI459" s="84">
        <f>IFERROR(FIND("DEFESA CIVIL",consulta_completa__11[[#This Row],[14 - Inst. Atuando no Local]]),0)</f>
        <v>0</v>
      </c>
      <c r="CJ459" s="84" t="str">
        <f t="shared" si="235"/>
        <v/>
      </c>
      <c r="CK459" s="84">
        <f>IFERROR(FIND("CORPO DE BOMBEIROS",consulta_completa__11[[#This Row],[14 - Inst. Atuando no Local]]),0)</f>
        <v>0</v>
      </c>
      <c r="CL459" s="84" t="str">
        <f t="shared" si="236"/>
        <v/>
      </c>
      <c r="CM459" s="84">
        <f>IFERROR(FIND("POLÍCIA RODOVIÁRIA",consulta_completa__11[[#This Row],[14 - Inst. Atuando no Local]]),0)</f>
        <v>0</v>
      </c>
      <c r="CN459" s="84" t="str">
        <f t="shared" si="237"/>
        <v/>
      </c>
      <c r="CO459" s="84">
        <f>IFERROR(FIND("POLÍCIA MILITAR",consulta_completa__11[[#This Row],[14 - Inst. Atuando no Local]]),0)</f>
        <v>0</v>
      </c>
      <c r="CP459" s="84" t="str">
        <f t="shared" si="238"/>
        <v/>
      </c>
      <c r="CQ459" s="84">
        <f>IFERROR(FIND("POLÍCIA CIVIL",consulta_completa__11[[#This Row],[14 - Inst. Atuando no Local]]),0)</f>
        <v>0</v>
      </c>
      <c r="CR459" s="84" t="str">
        <f t="shared" si="239"/>
        <v/>
      </c>
      <c r="CS459" s="84">
        <f>IFERROR(FIND("MARINHA DO BRASIL",consulta_completa__11[[#This Row],[14 - Inst. Atuando no Local]]),0)</f>
        <v>0</v>
      </c>
      <c r="CT459" s="84" t="str">
        <f t="shared" si="240"/>
        <v/>
      </c>
      <c r="CU459" s="84">
        <f>IFERROR(FIND("EMPRESA ESPECIALIZADA EM ATENDIMENTO",consulta_completa__11[[#This Row],[14 - Inst. Atuando no Local]]),0)</f>
        <v>0</v>
      </c>
      <c r="CV459" s="84" t="str">
        <f t="shared" si="241"/>
        <v/>
      </c>
      <c r="CW459" s="84">
        <f>IFERROR(FIND("IBAMA",consulta_completa__11[[#This Row],[14 - Inst. Atuando no Local]]),0)</f>
        <v>0</v>
      </c>
      <c r="CX459" s="84" t="str">
        <f t="shared" si="242"/>
        <v/>
      </c>
      <c r="CY459" s="84" t="str">
        <f>IF(consulta_completa__11[[#This Row],[14 - Inst. Atuando no Local]]="","X","")</f>
        <v/>
      </c>
      <c r="CZ459" s="84">
        <f>IFERROR(FIND("OUTRA (S)",consulta_completa__11[[#This Row],[14 - Inst. Atuando no Local]]),0)</f>
        <v>0</v>
      </c>
      <c r="DA459" s="84" t="str">
        <f t="shared" si="243"/>
        <v/>
      </c>
      <c r="DB459" s="35" t="str">
        <f t="shared" si="244"/>
        <v>Sim</v>
      </c>
      <c r="DC459" s="35" t="str">
        <f t="shared" si="245"/>
        <v>Não</v>
      </c>
      <c r="DD459" s="35" t="str">
        <f t="shared" si="246"/>
        <v>Sim</v>
      </c>
      <c r="DE459" s="87" t="str">
        <f t="shared" si="248"/>
        <v>Sem informação</v>
      </c>
    </row>
    <row r="460" spans="1:109">
      <c r="A460" s="14">
        <v>20257618055</v>
      </c>
      <c r="B460" s="1">
        <v>45843</v>
      </c>
      <c r="C460" t="s">
        <v>109</v>
      </c>
      <c r="D460" t="s">
        <v>110</v>
      </c>
      <c r="E460" t="s">
        <v>452</v>
      </c>
      <c r="F460" t="s">
        <v>112</v>
      </c>
      <c r="G460" t="s">
        <v>113</v>
      </c>
      <c r="H460" t="s">
        <v>114</v>
      </c>
      <c r="I460" t="s">
        <v>114</v>
      </c>
      <c r="J460" t="s">
        <v>562</v>
      </c>
      <c r="K460" t="s">
        <v>1400</v>
      </c>
      <c r="L460" t="s">
        <v>117</v>
      </c>
      <c r="M460" t="s">
        <v>118</v>
      </c>
      <c r="N460" t="s">
        <v>119</v>
      </c>
      <c r="O460" t="s">
        <v>239</v>
      </c>
      <c r="P460" t="s">
        <v>229</v>
      </c>
      <c r="Q460" t="s">
        <v>143</v>
      </c>
      <c r="R460" t="s">
        <v>123</v>
      </c>
      <c r="S460" t="s">
        <v>201</v>
      </c>
      <c r="T460" t="s">
        <v>4223</v>
      </c>
      <c r="U460" t="s">
        <v>4224</v>
      </c>
      <c r="V460" t="s">
        <v>4225</v>
      </c>
      <c r="W460" t="b">
        <v>1</v>
      </c>
      <c r="Z460" t="s">
        <v>409</v>
      </c>
      <c r="AA460" t="s">
        <v>113</v>
      </c>
      <c r="AB460" t="s">
        <v>206</v>
      </c>
      <c r="AC460" t="s">
        <v>207</v>
      </c>
      <c r="AD460">
        <v>1</v>
      </c>
      <c r="AE460" t="s">
        <v>206</v>
      </c>
      <c r="AF460" t="s">
        <v>113</v>
      </c>
      <c r="AG460" t="s">
        <v>113</v>
      </c>
      <c r="AH460" t="s">
        <v>131</v>
      </c>
      <c r="AI460" t="s">
        <v>132</v>
      </c>
      <c r="AJ460" t="s">
        <v>131</v>
      </c>
      <c r="AK460" t="s">
        <v>4226</v>
      </c>
      <c r="AL460" t="s">
        <v>4227</v>
      </c>
      <c r="AM460" t="s">
        <v>210</v>
      </c>
      <c r="AN460" t="s">
        <v>113</v>
      </c>
      <c r="AO460" t="s">
        <v>113</v>
      </c>
      <c r="AQ460" t="s">
        <v>211</v>
      </c>
      <c r="AR460" t="s">
        <v>113</v>
      </c>
      <c r="AS460" t="s">
        <v>4228</v>
      </c>
      <c r="AT460" t="s">
        <v>113</v>
      </c>
      <c r="AU460" t="s">
        <v>113</v>
      </c>
      <c r="AW460" t="s">
        <v>159</v>
      </c>
      <c r="AX460" s="82">
        <f>IFERROR(FIND("Óbitos/feridos",consulta_completa__11[[#This Row],[13 - Ocorrências/Ambientes Atingidos]]),0)</f>
        <v>0</v>
      </c>
      <c r="AY460" s="83" t="str">
        <f t="shared" si="218"/>
        <v/>
      </c>
      <c r="AZ460" s="82">
        <f>IFERROR(FIND("População afetada/evacuada",consulta_completa__11[[#This Row],[13 - Ocorrências/Ambientes Atingidos]]),0)</f>
        <v>0</v>
      </c>
      <c r="BA460" s="82" t="str">
        <f t="shared" si="219"/>
        <v/>
      </c>
      <c r="BB460" s="82">
        <f>IFERROR(FIND("Suspensão de abastecimento de água",consulta_completa__11[[#This Row],[13 - Ocorrências/Ambientes Atingidos]]),0)</f>
        <v>0</v>
      </c>
      <c r="BC460" s="83" t="str">
        <f t="shared" si="247"/>
        <v/>
      </c>
      <c r="BD460" s="82">
        <f>IFERROR(FIND("Rio/córrego",consulta_completa__11[[#This Row],[13 - Ocorrências/Ambientes Atingidos]]),0)</f>
        <v>0</v>
      </c>
      <c r="BE460" s="83" t="str">
        <f t="shared" si="220"/>
        <v/>
      </c>
      <c r="BF460" s="82">
        <f>IFERROR(FIND("Lago",consulta_completa__11[[#This Row],[13 - Ocorrências/Ambientes Atingidos]]),0)</f>
        <v>0</v>
      </c>
      <c r="BG460" s="83" t="str">
        <f t="shared" si="221"/>
        <v/>
      </c>
      <c r="BH460" s="82">
        <f>IFERROR(FIND("Mar",consulta_completa__11[[#This Row],[13 - Ocorrências/Ambientes Atingidos]]),0)</f>
        <v>1</v>
      </c>
      <c r="BI460" s="83" t="str">
        <f t="shared" si="222"/>
        <v>X</v>
      </c>
      <c r="BJ460" s="82">
        <f>IFERROR(FIND("Praia",consulta_completa__11[[#This Row],[13 - Ocorrências/Ambientes Atingidos]]),0)</f>
        <v>0</v>
      </c>
      <c r="BK460" s="83" t="str">
        <f t="shared" si="223"/>
        <v/>
      </c>
      <c r="BL460" s="82">
        <f>IFERROR(FIND("Solo",consulta_completa__11[[#This Row],[13 - Ocorrências/Ambientes Atingidos]]),0)</f>
        <v>0</v>
      </c>
      <c r="BM460" s="83" t="str">
        <f t="shared" si="224"/>
        <v/>
      </c>
      <c r="BN460" s="82">
        <f>IFERROR(FIND("Águas subterrâneas",consulta_completa__11[[#This Row],[13 - Ocorrências/Ambientes Atingidos]]),0)</f>
        <v>0</v>
      </c>
      <c r="BO460" s="83" t="str">
        <f t="shared" si="225"/>
        <v/>
      </c>
      <c r="BP460" s="82">
        <f>IFERROR(FIND("Atmosfera",consulta_completa__11[[#This Row],[13 - Ocorrências/Ambientes Atingidos]]),0)</f>
        <v>0</v>
      </c>
      <c r="BQ460" s="83" t="str">
        <f t="shared" si="226"/>
        <v/>
      </c>
      <c r="BR460" s="82">
        <f>IFERROR(FIND("Flora",consulta_completa__11[[#This Row],[13 - Ocorrências/Ambientes Atingidos]]),0)</f>
        <v>0</v>
      </c>
      <c r="BS460" s="83" t="str">
        <f t="shared" si="227"/>
        <v/>
      </c>
      <c r="BT460" s="82">
        <f>IFERROR(FIND("Fauna",consulta_completa__11[[#This Row],[13 - Ocorrências/Ambientes Atingidos]]),0)</f>
        <v>0</v>
      </c>
      <c r="BU460" s="83" t="str">
        <f t="shared" si="228"/>
        <v/>
      </c>
      <c r="BV460" s="82">
        <f>IFERROR(FIND("UC federal",consulta_completa__11[[#This Row],[13 - Ocorrências/Ambientes Atingidos]]),0)</f>
        <v>0</v>
      </c>
      <c r="BW460" s="83" t="str">
        <f t="shared" si="229"/>
        <v/>
      </c>
      <c r="BX460" s="82">
        <f>IFERROR(FIND("UC estadual/municipal",consulta_completa__11[[#This Row],[13 - Ocorrências/Ambientes Atingidos]]),0)</f>
        <v>0</v>
      </c>
      <c r="BY460" s="83" t="str">
        <f t="shared" si="230"/>
        <v/>
      </c>
      <c r="BZ460" s="82">
        <f>IFERROR(FIND("Outro(s)",consulta_completa__11[[#This Row],[13 - Ocorrências/Ambientes Atingidos]]),0)</f>
        <v>0</v>
      </c>
      <c r="CA460" s="83" t="str">
        <f t="shared" si="231"/>
        <v/>
      </c>
      <c r="CB460" s="82">
        <f>IFERROR(FIND("Sem dano",consulta_completa__11[[#This Row],[13 - Ocorrências/Ambientes Atingidos]]),0)</f>
        <v>0</v>
      </c>
      <c r="CC460" s="83" t="str">
        <f t="shared" si="232"/>
        <v/>
      </c>
      <c r="CD460" s="82" t="str">
        <f>IF(consulta_completa__11[[#This Row],[13 - Ocorrências/Ambientes Atingidos]]="","X","")</f>
        <v/>
      </c>
      <c r="CE460" s="84">
        <f>IFERROR(FIND("IBAMA",consulta_completa__11[[#This Row],[14 - Inst. Atuando no Local]]),0)</f>
        <v>0</v>
      </c>
      <c r="CF460" s="84" t="str">
        <f t="shared" si="233"/>
        <v/>
      </c>
      <c r="CG460" s="84">
        <f>IFERROR(FIND("OEMA",consulta_completa__11[[#This Row],[14 - Inst. Atuando no Local]]),0)</f>
        <v>0</v>
      </c>
      <c r="CH460" s="84" t="str">
        <f t="shared" si="234"/>
        <v/>
      </c>
      <c r="CI460" s="84">
        <f>IFERROR(FIND("DEFESA CIVIL",consulta_completa__11[[#This Row],[14 - Inst. Atuando no Local]]),0)</f>
        <v>0</v>
      </c>
      <c r="CJ460" s="84" t="str">
        <f t="shared" si="235"/>
        <v/>
      </c>
      <c r="CK460" s="84">
        <f>IFERROR(FIND("CORPO DE BOMBEIROS",consulta_completa__11[[#This Row],[14 - Inst. Atuando no Local]]),0)</f>
        <v>0</v>
      </c>
      <c r="CL460" s="84" t="str">
        <f t="shared" si="236"/>
        <v/>
      </c>
      <c r="CM460" s="84">
        <f>IFERROR(FIND("POLÍCIA RODOVIÁRIA",consulta_completa__11[[#This Row],[14 - Inst. Atuando no Local]]),0)</f>
        <v>0</v>
      </c>
      <c r="CN460" s="84" t="str">
        <f t="shared" si="237"/>
        <v/>
      </c>
      <c r="CO460" s="84">
        <f>IFERROR(FIND("POLÍCIA MILITAR",consulta_completa__11[[#This Row],[14 - Inst. Atuando no Local]]),0)</f>
        <v>0</v>
      </c>
      <c r="CP460" s="84" t="str">
        <f t="shared" si="238"/>
        <v/>
      </c>
      <c r="CQ460" s="84">
        <f>IFERROR(FIND("POLÍCIA CIVIL",consulta_completa__11[[#This Row],[14 - Inst. Atuando no Local]]),0)</f>
        <v>0</v>
      </c>
      <c r="CR460" s="84" t="str">
        <f t="shared" si="239"/>
        <v/>
      </c>
      <c r="CS460" s="84">
        <f>IFERROR(FIND("MARINHA DO BRASIL",consulta_completa__11[[#This Row],[14 - Inst. Atuando no Local]]),0)</f>
        <v>0</v>
      </c>
      <c r="CT460" s="84" t="str">
        <f t="shared" si="240"/>
        <v/>
      </c>
      <c r="CU460" s="84">
        <f>IFERROR(FIND("EMPRESA ESPECIALIZADA EM ATENDIMENTO",consulta_completa__11[[#This Row],[14 - Inst. Atuando no Local]]),0)</f>
        <v>0</v>
      </c>
      <c r="CV460" s="84" t="str">
        <f t="shared" si="241"/>
        <v/>
      </c>
      <c r="CW460" s="84">
        <f>IFERROR(FIND("IBAMA",consulta_completa__11[[#This Row],[14 - Inst. Atuando no Local]]),0)</f>
        <v>0</v>
      </c>
      <c r="CX460" s="84" t="str">
        <f t="shared" si="242"/>
        <v/>
      </c>
      <c r="CY460" s="84" t="str">
        <f>IF(consulta_completa__11[[#This Row],[14 - Inst. Atuando no Local]]="","X","")</f>
        <v/>
      </c>
      <c r="CZ460" s="84">
        <f>IFERROR(FIND("OUTRA (S)",consulta_completa__11[[#This Row],[14 - Inst. Atuando no Local]]),0)</f>
        <v>0</v>
      </c>
      <c r="DA460" s="84" t="str">
        <f t="shared" si="243"/>
        <v/>
      </c>
      <c r="DB460" s="35" t="str">
        <f t="shared" si="244"/>
        <v>Sim</v>
      </c>
      <c r="DC460" s="35" t="str">
        <f t="shared" si="245"/>
        <v>Não</v>
      </c>
      <c r="DD460" s="35" t="str">
        <f t="shared" si="246"/>
        <v>Sim</v>
      </c>
      <c r="DE460" s="87" t="str">
        <f t="shared" si="248"/>
        <v>Federal</v>
      </c>
    </row>
    <row r="461" spans="1:109">
      <c r="A461" s="14">
        <v>20257832404</v>
      </c>
      <c r="B461" s="1">
        <v>45843</v>
      </c>
      <c r="C461" t="s">
        <v>3551</v>
      </c>
      <c r="D461" t="s">
        <v>998</v>
      </c>
      <c r="E461" t="s">
        <v>286</v>
      </c>
      <c r="F461" t="s">
        <v>1202</v>
      </c>
      <c r="G461" t="s">
        <v>4229</v>
      </c>
      <c r="H461" t="s">
        <v>4230</v>
      </c>
      <c r="I461" t="s">
        <v>1352</v>
      </c>
      <c r="J461" t="s">
        <v>113</v>
      </c>
      <c r="K461" t="s">
        <v>114</v>
      </c>
      <c r="L461" t="s">
        <v>114</v>
      </c>
      <c r="M461" t="s">
        <v>3488</v>
      </c>
      <c r="N461" t="s">
        <v>650</v>
      </c>
      <c r="O461" t="s">
        <v>120</v>
      </c>
      <c r="P461" t="s">
        <v>229</v>
      </c>
      <c r="Q461" t="s">
        <v>122</v>
      </c>
      <c r="R461" t="s">
        <v>123</v>
      </c>
      <c r="S461" t="s">
        <v>113</v>
      </c>
      <c r="T461" t="s">
        <v>4231</v>
      </c>
      <c r="U461" t="s">
        <v>4232</v>
      </c>
      <c r="V461" t="s">
        <v>113</v>
      </c>
      <c r="Z461" t="s">
        <v>291</v>
      </c>
      <c r="AA461" t="s">
        <v>4233</v>
      </c>
      <c r="AB461" t="s">
        <v>4234</v>
      </c>
      <c r="AC461" t="s">
        <v>4235</v>
      </c>
      <c r="AD461">
        <v>2</v>
      </c>
      <c r="AE461" t="s">
        <v>3655</v>
      </c>
      <c r="AF461" t="s">
        <v>113</v>
      </c>
      <c r="AG461" t="s">
        <v>113</v>
      </c>
      <c r="AH461" t="s">
        <v>131</v>
      </c>
      <c r="AI461" t="s">
        <v>131</v>
      </c>
      <c r="AJ461" t="s">
        <v>131</v>
      </c>
      <c r="AK461" t="s">
        <v>4236</v>
      </c>
      <c r="AL461" t="s">
        <v>113</v>
      </c>
      <c r="AM461" t="s">
        <v>692</v>
      </c>
      <c r="AN461" t="s">
        <v>693</v>
      </c>
      <c r="AO461" t="s">
        <v>1062</v>
      </c>
      <c r="AP461">
        <v>6236238900</v>
      </c>
      <c r="AQ461" t="s">
        <v>695</v>
      </c>
      <c r="AR461" t="s">
        <v>113</v>
      </c>
      <c r="AS461" t="s">
        <v>113</v>
      </c>
      <c r="AT461" t="s">
        <v>113</v>
      </c>
      <c r="AU461" t="s">
        <v>113</v>
      </c>
      <c r="AW461" t="s">
        <v>113</v>
      </c>
      <c r="AX461" s="82">
        <f>IFERROR(FIND("Óbitos/feridos",consulta_completa__11[[#This Row],[13 - Ocorrências/Ambientes Atingidos]]),0)</f>
        <v>0</v>
      </c>
      <c r="AY461" s="83" t="str">
        <f t="shared" si="218"/>
        <v/>
      </c>
      <c r="AZ461" s="82">
        <f>IFERROR(FIND("População afetada/evacuada",consulta_completa__11[[#This Row],[13 - Ocorrências/Ambientes Atingidos]]),0)</f>
        <v>0</v>
      </c>
      <c r="BA461" s="82" t="str">
        <f t="shared" si="219"/>
        <v/>
      </c>
      <c r="BB461" s="82">
        <f>IFERROR(FIND("Suspensão de abastecimento de água",consulta_completa__11[[#This Row],[13 - Ocorrências/Ambientes Atingidos]]),0)</f>
        <v>0</v>
      </c>
      <c r="BC461" s="83" t="str">
        <f t="shared" si="247"/>
        <v/>
      </c>
      <c r="BD461" s="82">
        <f>IFERROR(FIND("Rio/córrego",consulta_completa__11[[#This Row],[13 - Ocorrências/Ambientes Atingidos]]),0)</f>
        <v>0</v>
      </c>
      <c r="BE461" s="83" t="str">
        <f t="shared" si="220"/>
        <v/>
      </c>
      <c r="BF461" s="82">
        <f>IFERROR(FIND("Lago",consulta_completa__11[[#This Row],[13 - Ocorrências/Ambientes Atingidos]]),0)</f>
        <v>0</v>
      </c>
      <c r="BG461" s="83" t="str">
        <f t="shared" si="221"/>
        <v/>
      </c>
      <c r="BH461" s="82">
        <f>IFERROR(FIND("Mar",consulta_completa__11[[#This Row],[13 - Ocorrências/Ambientes Atingidos]]),0)</f>
        <v>0</v>
      </c>
      <c r="BI461" s="83" t="str">
        <f t="shared" si="222"/>
        <v/>
      </c>
      <c r="BJ461" s="82">
        <f>IFERROR(FIND("Praia",consulta_completa__11[[#This Row],[13 - Ocorrências/Ambientes Atingidos]]),0)</f>
        <v>0</v>
      </c>
      <c r="BK461" s="83" t="str">
        <f t="shared" si="223"/>
        <v/>
      </c>
      <c r="BL461" s="82">
        <f>IFERROR(FIND("Solo",consulta_completa__11[[#This Row],[13 - Ocorrências/Ambientes Atingidos]]),0)</f>
        <v>1</v>
      </c>
      <c r="BM461" s="83" t="str">
        <f t="shared" si="224"/>
        <v>X</v>
      </c>
      <c r="BN461" s="82">
        <f>IFERROR(FIND("Águas subterrâneas",consulta_completa__11[[#This Row],[13 - Ocorrências/Ambientes Atingidos]]),0)</f>
        <v>0</v>
      </c>
      <c r="BO461" s="83" t="str">
        <f t="shared" si="225"/>
        <v/>
      </c>
      <c r="BP461" s="82">
        <f>IFERROR(FIND("Atmosfera",consulta_completa__11[[#This Row],[13 - Ocorrências/Ambientes Atingidos]]),0)</f>
        <v>7</v>
      </c>
      <c r="BQ461" s="83" t="str">
        <f t="shared" si="226"/>
        <v>X</v>
      </c>
      <c r="BR461" s="82">
        <f>IFERROR(FIND("Flora",consulta_completa__11[[#This Row],[13 - Ocorrências/Ambientes Atingidos]]),0)</f>
        <v>18</v>
      </c>
      <c r="BS461" s="83" t="str">
        <f t="shared" si="227"/>
        <v>X</v>
      </c>
      <c r="BT461" s="82">
        <f>IFERROR(FIND("Fauna",consulta_completa__11[[#This Row],[13 - Ocorrências/Ambientes Atingidos]]),0)</f>
        <v>0</v>
      </c>
      <c r="BU461" s="83" t="str">
        <f t="shared" si="228"/>
        <v/>
      </c>
      <c r="BV461" s="82">
        <f>IFERROR(FIND("UC federal",consulta_completa__11[[#This Row],[13 - Ocorrências/Ambientes Atingidos]]),0)</f>
        <v>0</v>
      </c>
      <c r="BW461" s="83" t="str">
        <f t="shared" si="229"/>
        <v/>
      </c>
      <c r="BX461" s="82">
        <f>IFERROR(FIND("UC estadual/municipal",consulta_completa__11[[#This Row],[13 - Ocorrências/Ambientes Atingidos]]),0)</f>
        <v>0</v>
      </c>
      <c r="BY461" s="83" t="str">
        <f t="shared" si="230"/>
        <v/>
      </c>
      <c r="BZ461" s="82">
        <f>IFERROR(FIND("Outro(s)",consulta_completa__11[[#This Row],[13 - Ocorrências/Ambientes Atingidos]]),0)</f>
        <v>0</v>
      </c>
      <c r="CA461" s="83" t="str">
        <f t="shared" si="231"/>
        <v/>
      </c>
      <c r="CB461" s="82">
        <f>IFERROR(FIND("Sem dano",consulta_completa__11[[#This Row],[13 - Ocorrências/Ambientes Atingidos]]),0)</f>
        <v>0</v>
      </c>
      <c r="CC461" s="83" t="str">
        <f t="shared" si="232"/>
        <v/>
      </c>
      <c r="CD461" s="82" t="str">
        <f>IF(consulta_completa__11[[#This Row],[13 - Ocorrências/Ambientes Atingidos]]="","X","")</f>
        <v/>
      </c>
      <c r="CE461" s="84">
        <f>IFERROR(FIND("IBAMA",consulta_completa__11[[#This Row],[14 - Inst. Atuando no Local]]),0)</f>
        <v>0</v>
      </c>
      <c r="CF461" s="84" t="str">
        <f t="shared" si="233"/>
        <v/>
      </c>
      <c r="CG461" s="84">
        <f>IFERROR(FIND("OEMA",consulta_completa__11[[#This Row],[14 - Inst. Atuando no Local]]),0)</f>
        <v>0</v>
      </c>
      <c r="CH461" s="84" t="str">
        <f t="shared" si="234"/>
        <v/>
      </c>
      <c r="CI461" s="84">
        <f>IFERROR(FIND("DEFESA CIVIL",consulta_completa__11[[#This Row],[14 - Inst. Atuando no Local]]),0)</f>
        <v>0</v>
      </c>
      <c r="CJ461" s="84" t="str">
        <f t="shared" si="235"/>
        <v/>
      </c>
      <c r="CK461" s="84">
        <f>IFERROR(FIND("CORPO DE BOMBEIROS",consulta_completa__11[[#This Row],[14 - Inst. Atuando no Local]]),0)</f>
        <v>0</v>
      </c>
      <c r="CL461" s="84" t="str">
        <f t="shared" si="236"/>
        <v/>
      </c>
      <c r="CM461" s="84">
        <f>IFERROR(FIND("POLÍCIA RODOVIÁRIA",consulta_completa__11[[#This Row],[14 - Inst. Atuando no Local]]),0)</f>
        <v>0</v>
      </c>
      <c r="CN461" s="84" t="str">
        <f t="shared" si="237"/>
        <v/>
      </c>
      <c r="CO461" s="84">
        <f>IFERROR(FIND("POLÍCIA MILITAR",consulta_completa__11[[#This Row],[14 - Inst. Atuando no Local]]),0)</f>
        <v>0</v>
      </c>
      <c r="CP461" s="84" t="str">
        <f t="shared" si="238"/>
        <v/>
      </c>
      <c r="CQ461" s="84">
        <f>IFERROR(FIND("POLÍCIA CIVIL",consulta_completa__11[[#This Row],[14 - Inst. Atuando no Local]]),0)</f>
        <v>0</v>
      </c>
      <c r="CR461" s="84" t="str">
        <f t="shared" si="239"/>
        <v/>
      </c>
      <c r="CS461" s="84">
        <f>IFERROR(FIND("MARINHA DO BRASIL",consulta_completa__11[[#This Row],[14 - Inst. Atuando no Local]]),0)</f>
        <v>0</v>
      </c>
      <c r="CT461" s="84" t="str">
        <f t="shared" si="240"/>
        <v/>
      </c>
      <c r="CU461" s="84">
        <f>IFERROR(FIND("EMPRESA ESPECIALIZADA EM ATENDIMENTO",consulta_completa__11[[#This Row],[14 - Inst. Atuando no Local]]),0)</f>
        <v>0</v>
      </c>
      <c r="CV461" s="84" t="str">
        <f t="shared" si="241"/>
        <v/>
      </c>
      <c r="CW461" s="84">
        <f>IFERROR(FIND("IBAMA",consulta_completa__11[[#This Row],[14 - Inst. Atuando no Local]]),0)</f>
        <v>0</v>
      </c>
      <c r="CX461" s="84" t="str">
        <f t="shared" si="242"/>
        <v/>
      </c>
      <c r="CY461" s="84" t="str">
        <f>IF(consulta_completa__11[[#This Row],[14 - Inst. Atuando no Local]]="","X","")</f>
        <v/>
      </c>
      <c r="CZ461" s="84">
        <f>IFERROR(FIND("OUTRA (S)",consulta_completa__11[[#This Row],[14 - Inst. Atuando no Local]]),0)</f>
        <v>0</v>
      </c>
      <c r="DA461" s="84" t="str">
        <f t="shared" si="243"/>
        <v/>
      </c>
      <c r="DB461" s="35" t="str">
        <f t="shared" si="244"/>
        <v>Sim</v>
      </c>
      <c r="DC461" s="35" t="str">
        <f t="shared" si="245"/>
        <v>Não</v>
      </c>
      <c r="DD461" s="35" t="str">
        <f t="shared" si="246"/>
        <v>Sim</v>
      </c>
      <c r="DE461" s="87" t="str">
        <f t="shared" si="248"/>
        <v>Estadual</v>
      </c>
    </row>
    <row r="462" spans="1:109">
      <c r="A462" s="14">
        <v>2025785</v>
      </c>
      <c r="B462" s="1">
        <v>45844</v>
      </c>
      <c r="C462" t="s">
        <v>109</v>
      </c>
      <c r="D462" t="s">
        <v>110</v>
      </c>
      <c r="E462" t="s">
        <v>452</v>
      </c>
      <c r="F462" t="s">
        <v>112</v>
      </c>
      <c r="G462" t="s">
        <v>113</v>
      </c>
      <c r="H462" t="s">
        <v>114</v>
      </c>
      <c r="I462" t="s">
        <v>114</v>
      </c>
      <c r="J462" t="s">
        <v>975</v>
      </c>
      <c r="K462" t="s">
        <v>4237</v>
      </c>
      <c r="L462" t="s">
        <v>117</v>
      </c>
      <c r="M462" t="s">
        <v>118</v>
      </c>
      <c r="N462" t="s">
        <v>119</v>
      </c>
      <c r="O462" t="s">
        <v>228</v>
      </c>
      <c r="P462" t="s">
        <v>272</v>
      </c>
      <c r="Q462" t="s">
        <v>167</v>
      </c>
      <c r="R462" t="s">
        <v>123</v>
      </c>
      <c r="S462" t="s">
        <v>201</v>
      </c>
      <c r="T462" t="s">
        <v>4238</v>
      </c>
      <c r="U462" t="s">
        <v>4239</v>
      </c>
      <c r="V462" t="s">
        <v>4240</v>
      </c>
      <c r="Z462" t="s">
        <v>409</v>
      </c>
      <c r="AA462" t="s">
        <v>113</v>
      </c>
      <c r="AB462" t="s">
        <v>206</v>
      </c>
      <c r="AC462" t="s">
        <v>207</v>
      </c>
      <c r="AD462">
        <v>1</v>
      </c>
      <c r="AE462" t="s">
        <v>603</v>
      </c>
      <c r="AF462" t="s">
        <v>113</v>
      </c>
      <c r="AG462" t="s">
        <v>113</v>
      </c>
      <c r="AH462" t="s">
        <v>131</v>
      </c>
      <c r="AI462" t="s">
        <v>132</v>
      </c>
      <c r="AJ462" t="s">
        <v>131</v>
      </c>
      <c r="AK462" t="s">
        <v>4241</v>
      </c>
      <c r="AL462" t="s">
        <v>4242</v>
      </c>
      <c r="AM462" t="s">
        <v>210</v>
      </c>
      <c r="AN462" t="s">
        <v>113</v>
      </c>
      <c r="AO462" t="s">
        <v>113</v>
      </c>
      <c r="AQ462" t="s">
        <v>211</v>
      </c>
      <c r="AR462" t="s">
        <v>113</v>
      </c>
      <c r="AS462" t="s">
        <v>113</v>
      </c>
      <c r="AT462" t="s">
        <v>113</v>
      </c>
      <c r="AU462" t="s">
        <v>113</v>
      </c>
      <c r="AW462" t="s">
        <v>113</v>
      </c>
      <c r="AX462" s="82">
        <f>IFERROR(FIND("Óbitos/feridos",consulta_completa__11[[#This Row],[13 - Ocorrências/Ambientes Atingidos]]),0)</f>
        <v>0</v>
      </c>
      <c r="AY462" s="83" t="str">
        <f t="shared" si="218"/>
        <v/>
      </c>
      <c r="AZ462" s="82">
        <f>IFERROR(FIND("População afetada/evacuada",consulta_completa__11[[#This Row],[13 - Ocorrências/Ambientes Atingidos]]),0)</f>
        <v>0</v>
      </c>
      <c r="BA462" s="82" t="str">
        <f t="shared" si="219"/>
        <v/>
      </c>
      <c r="BB462" s="82">
        <f>IFERROR(FIND("Suspensão de abastecimento de água",consulta_completa__11[[#This Row],[13 - Ocorrências/Ambientes Atingidos]]),0)</f>
        <v>0</v>
      </c>
      <c r="BC462" s="83" t="str">
        <f t="shared" si="247"/>
        <v/>
      </c>
      <c r="BD462" s="82">
        <f>IFERROR(FIND("Rio/córrego",consulta_completa__11[[#This Row],[13 - Ocorrências/Ambientes Atingidos]]),0)</f>
        <v>0</v>
      </c>
      <c r="BE462" s="83" t="str">
        <f t="shared" si="220"/>
        <v/>
      </c>
      <c r="BF462" s="82">
        <f>IFERROR(FIND("Lago",consulta_completa__11[[#This Row],[13 - Ocorrências/Ambientes Atingidos]]),0)</f>
        <v>0</v>
      </c>
      <c r="BG462" s="83" t="str">
        <f t="shared" si="221"/>
        <v/>
      </c>
      <c r="BH462" s="82">
        <f>IFERROR(FIND("Mar",consulta_completa__11[[#This Row],[13 - Ocorrências/Ambientes Atingidos]]),0)</f>
        <v>1</v>
      </c>
      <c r="BI462" s="83" t="str">
        <f t="shared" si="222"/>
        <v>X</v>
      </c>
      <c r="BJ462" s="82">
        <f>IFERROR(FIND("Praia",consulta_completa__11[[#This Row],[13 - Ocorrências/Ambientes Atingidos]]),0)</f>
        <v>0</v>
      </c>
      <c r="BK462" s="83" t="str">
        <f t="shared" si="223"/>
        <v/>
      </c>
      <c r="BL462" s="82">
        <f>IFERROR(FIND("Solo",consulta_completa__11[[#This Row],[13 - Ocorrências/Ambientes Atingidos]]),0)</f>
        <v>0</v>
      </c>
      <c r="BM462" s="83" t="str">
        <f t="shared" si="224"/>
        <v/>
      </c>
      <c r="BN462" s="82">
        <f>IFERROR(FIND("Águas subterrâneas",consulta_completa__11[[#This Row],[13 - Ocorrências/Ambientes Atingidos]]),0)</f>
        <v>0</v>
      </c>
      <c r="BO462" s="83" t="str">
        <f t="shared" si="225"/>
        <v/>
      </c>
      <c r="BP462" s="82">
        <f>IFERROR(FIND("Atmosfera",consulta_completa__11[[#This Row],[13 - Ocorrências/Ambientes Atingidos]]),0)</f>
        <v>0</v>
      </c>
      <c r="BQ462" s="83" t="str">
        <f t="shared" si="226"/>
        <v/>
      </c>
      <c r="BR462" s="82">
        <f>IFERROR(FIND("Flora",consulta_completa__11[[#This Row],[13 - Ocorrências/Ambientes Atingidos]]),0)</f>
        <v>0</v>
      </c>
      <c r="BS462" s="83" t="str">
        <f t="shared" si="227"/>
        <v/>
      </c>
      <c r="BT462" s="82">
        <f>IFERROR(FIND("Fauna",consulta_completa__11[[#This Row],[13 - Ocorrências/Ambientes Atingidos]]),0)</f>
        <v>0</v>
      </c>
      <c r="BU462" s="83" t="str">
        <f t="shared" si="228"/>
        <v/>
      </c>
      <c r="BV462" s="82">
        <f>IFERROR(FIND("UC federal",consulta_completa__11[[#This Row],[13 - Ocorrências/Ambientes Atingidos]]),0)</f>
        <v>0</v>
      </c>
      <c r="BW462" s="83" t="str">
        <f t="shared" si="229"/>
        <v/>
      </c>
      <c r="BX462" s="82">
        <f>IFERROR(FIND("UC estadual/municipal",consulta_completa__11[[#This Row],[13 - Ocorrências/Ambientes Atingidos]]),0)</f>
        <v>0</v>
      </c>
      <c r="BY462" s="83" t="str">
        <f t="shared" si="230"/>
        <v/>
      </c>
      <c r="BZ462" s="82">
        <f>IFERROR(FIND("Outro(s)",consulta_completa__11[[#This Row],[13 - Ocorrências/Ambientes Atingidos]]),0)</f>
        <v>0</v>
      </c>
      <c r="CA462" s="83" t="str">
        <f t="shared" si="231"/>
        <v/>
      </c>
      <c r="CB462" s="82">
        <f>IFERROR(FIND("Sem dano",consulta_completa__11[[#This Row],[13 - Ocorrências/Ambientes Atingidos]]),0)</f>
        <v>0</v>
      </c>
      <c r="CC462" s="83" t="str">
        <f t="shared" si="232"/>
        <v/>
      </c>
      <c r="CD462" s="82" t="str">
        <f>IF(consulta_completa__11[[#This Row],[13 - Ocorrências/Ambientes Atingidos]]="","X","")</f>
        <v/>
      </c>
      <c r="CE462" s="84">
        <f>IFERROR(FIND("IBAMA",consulta_completa__11[[#This Row],[14 - Inst. Atuando no Local]]),0)</f>
        <v>0</v>
      </c>
      <c r="CF462" s="84" t="str">
        <f t="shared" si="233"/>
        <v/>
      </c>
      <c r="CG462" s="84">
        <f>IFERROR(FIND("OEMA",consulta_completa__11[[#This Row],[14 - Inst. Atuando no Local]]),0)</f>
        <v>0</v>
      </c>
      <c r="CH462" s="84" t="str">
        <f t="shared" si="234"/>
        <v/>
      </c>
      <c r="CI462" s="84">
        <f>IFERROR(FIND("DEFESA CIVIL",consulta_completa__11[[#This Row],[14 - Inst. Atuando no Local]]),0)</f>
        <v>0</v>
      </c>
      <c r="CJ462" s="84" t="str">
        <f t="shared" si="235"/>
        <v/>
      </c>
      <c r="CK462" s="84">
        <f>IFERROR(FIND("CORPO DE BOMBEIROS",consulta_completa__11[[#This Row],[14 - Inst. Atuando no Local]]),0)</f>
        <v>0</v>
      </c>
      <c r="CL462" s="84" t="str">
        <f t="shared" si="236"/>
        <v/>
      </c>
      <c r="CM462" s="84">
        <f>IFERROR(FIND("POLÍCIA RODOVIÁRIA",consulta_completa__11[[#This Row],[14 - Inst. Atuando no Local]]),0)</f>
        <v>0</v>
      </c>
      <c r="CN462" s="84" t="str">
        <f t="shared" si="237"/>
        <v/>
      </c>
      <c r="CO462" s="84">
        <f>IFERROR(FIND("POLÍCIA MILITAR",consulta_completa__11[[#This Row],[14 - Inst. Atuando no Local]]),0)</f>
        <v>0</v>
      </c>
      <c r="CP462" s="84" t="str">
        <f t="shared" si="238"/>
        <v/>
      </c>
      <c r="CQ462" s="84">
        <f>IFERROR(FIND("POLÍCIA CIVIL",consulta_completa__11[[#This Row],[14 - Inst. Atuando no Local]]),0)</f>
        <v>0</v>
      </c>
      <c r="CR462" s="84" t="str">
        <f t="shared" si="239"/>
        <v/>
      </c>
      <c r="CS462" s="84">
        <f>IFERROR(FIND("MARINHA DO BRASIL",consulta_completa__11[[#This Row],[14 - Inst. Atuando no Local]]),0)</f>
        <v>0</v>
      </c>
      <c r="CT462" s="84" t="str">
        <f t="shared" si="240"/>
        <v/>
      </c>
      <c r="CU462" s="84">
        <f>IFERROR(FIND("EMPRESA ESPECIALIZADA EM ATENDIMENTO",consulta_completa__11[[#This Row],[14 - Inst. Atuando no Local]]),0)</f>
        <v>0</v>
      </c>
      <c r="CV462" s="84" t="str">
        <f t="shared" si="241"/>
        <v/>
      </c>
      <c r="CW462" s="84">
        <f>IFERROR(FIND("IBAMA",consulta_completa__11[[#This Row],[14 - Inst. Atuando no Local]]),0)</f>
        <v>0</v>
      </c>
      <c r="CX462" s="84" t="str">
        <f t="shared" si="242"/>
        <v/>
      </c>
      <c r="CY462" s="84" t="str">
        <f>IF(consulta_completa__11[[#This Row],[14 - Inst. Atuando no Local]]="","X","")</f>
        <v/>
      </c>
      <c r="CZ462" s="84">
        <f>IFERROR(FIND("OUTRA (S)",consulta_completa__11[[#This Row],[14 - Inst. Atuando no Local]]),0)</f>
        <v>0</v>
      </c>
      <c r="DA462" s="84" t="str">
        <f t="shared" si="243"/>
        <v/>
      </c>
      <c r="DB462" s="35" t="str">
        <f t="shared" si="244"/>
        <v>Sim</v>
      </c>
      <c r="DC462" s="35" t="str">
        <f t="shared" si="245"/>
        <v>Não</v>
      </c>
      <c r="DD462" s="35" t="str">
        <f t="shared" si="246"/>
        <v>Sim</v>
      </c>
      <c r="DE462" s="87" t="str">
        <f t="shared" si="248"/>
        <v>Federal</v>
      </c>
    </row>
    <row r="463" spans="1:109">
      <c r="A463" s="14">
        <v>20257750410</v>
      </c>
      <c r="B463" s="1">
        <v>45844</v>
      </c>
      <c r="C463" t="s">
        <v>3965</v>
      </c>
      <c r="D463" t="s">
        <v>161</v>
      </c>
      <c r="E463" t="s">
        <v>162</v>
      </c>
      <c r="F463" t="s">
        <v>163</v>
      </c>
      <c r="G463" t="s">
        <v>113</v>
      </c>
      <c r="H463" t="s">
        <v>114</v>
      </c>
      <c r="I463" t="s">
        <v>114</v>
      </c>
      <c r="J463" t="s">
        <v>354</v>
      </c>
      <c r="K463" t="s">
        <v>763</v>
      </c>
      <c r="L463" t="s">
        <v>166</v>
      </c>
      <c r="M463" t="s">
        <v>113</v>
      </c>
      <c r="N463" t="s">
        <v>113</v>
      </c>
      <c r="O463" t="s">
        <v>239</v>
      </c>
      <c r="P463" t="s">
        <v>272</v>
      </c>
      <c r="Q463" t="s">
        <v>167</v>
      </c>
      <c r="R463" t="s">
        <v>123</v>
      </c>
      <c r="S463" t="s">
        <v>113</v>
      </c>
      <c r="T463" t="s">
        <v>4243</v>
      </c>
      <c r="U463" t="s">
        <v>4244</v>
      </c>
      <c r="V463" t="s">
        <v>4245</v>
      </c>
      <c r="Z463" t="s">
        <v>4246</v>
      </c>
      <c r="AA463" t="s">
        <v>113</v>
      </c>
      <c r="AB463" t="s">
        <v>358</v>
      </c>
      <c r="AC463" t="s">
        <v>173</v>
      </c>
      <c r="AD463">
        <v>1</v>
      </c>
      <c r="AE463" t="s">
        <v>113</v>
      </c>
      <c r="AF463" t="s">
        <v>113</v>
      </c>
      <c r="AG463" t="s">
        <v>113</v>
      </c>
      <c r="AH463" t="s">
        <v>131</v>
      </c>
      <c r="AI463" t="s">
        <v>131</v>
      </c>
      <c r="AJ463" t="s">
        <v>132</v>
      </c>
      <c r="AK463" t="s">
        <v>113</v>
      </c>
      <c r="AL463" t="s">
        <v>1346</v>
      </c>
      <c r="AM463" t="s">
        <v>1347</v>
      </c>
      <c r="AN463" t="s">
        <v>1345</v>
      </c>
      <c r="AO463" t="s">
        <v>177</v>
      </c>
      <c r="AP463">
        <v>16991797303</v>
      </c>
      <c r="AQ463" t="s">
        <v>1348</v>
      </c>
      <c r="AR463" t="s">
        <v>113</v>
      </c>
      <c r="AS463" t="s">
        <v>113</v>
      </c>
      <c r="AT463" t="s">
        <v>113</v>
      </c>
      <c r="AU463" t="s">
        <v>113</v>
      </c>
      <c r="AW463" t="s">
        <v>113</v>
      </c>
      <c r="AX463" s="82">
        <f>IFERROR(FIND("Óbitos/feridos",consulta_completa__11[[#This Row],[13 - Ocorrências/Ambientes Atingidos]]),0)</f>
        <v>0</v>
      </c>
      <c r="AY463" s="83" t="str">
        <f t="shared" si="218"/>
        <v/>
      </c>
      <c r="AZ463" s="82">
        <f>IFERROR(FIND("População afetada/evacuada",consulta_completa__11[[#This Row],[13 - Ocorrências/Ambientes Atingidos]]),0)</f>
        <v>0</v>
      </c>
      <c r="BA463" s="82" t="str">
        <f t="shared" si="219"/>
        <v/>
      </c>
      <c r="BB463" s="82">
        <f>IFERROR(FIND("Suspensão de abastecimento de água",consulta_completa__11[[#This Row],[13 - Ocorrências/Ambientes Atingidos]]),0)</f>
        <v>0</v>
      </c>
      <c r="BC463" s="83" t="str">
        <f t="shared" si="247"/>
        <v/>
      </c>
      <c r="BD463" s="82">
        <f>IFERROR(FIND("Rio/córrego",consulta_completa__11[[#This Row],[13 - Ocorrências/Ambientes Atingidos]]),0)</f>
        <v>0</v>
      </c>
      <c r="BE463" s="83" t="str">
        <f t="shared" si="220"/>
        <v/>
      </c>
      <c r="BF463" s="82">
        <f>IFERROR(FIND("Lago",consulta_completa__11[[#This Row],[13 - Ocorrências/Ambientes Atingidos]]),0)</f>
        <v>0</v>
      </c>
      <c r="BG463" s="83" t="str">
        <f t="shared" si="221"/>
        <v/>
      </c>
      <c r="BH463" s="82">
        <f>IFERROR(FIND("Mar",consulta_completa__11[[#This Row],[13 - Ocorrências/Ambientes Atingidos]]),0)</f>
        <v>0</v>
      </c>
      <c r="BI463" s="83" t="str">
        <f t="shared" si="222"/>
        <v/>
      </c>
      <c r="BJ463" s="82">
        <f>IFERROR(FIND("Praia",consulta_completa__11[[#This Row],[13 - Ocorrências/Ambientes Atingidos]]),0)</f>
        <v>0</v>
      </c>
      <c r="BK463" s="83" t="str">
        <f t="shared" si="223"/>
        <v/>
      </c>
      <c r="BL463" s="82">
        <f>IFERROR(FIND("Solo",consulta_completa__11[[#This Row],[13 - Ocorrências/Ambientes Atingidos]]),0)</f>
        <v>0</v>
      </c>
      <c r="BM463" s="83" t="str">
        <f t="shared" si="224"/>
        <v/>
      </c>
      <c r="BN463" s="82">
        <f>IFERROR(FIND("Águas subterrâneas",consulta_completa__11[[#This Row],[13 - Ocorrências/Ambientes Atingidos]]),0)</f>
        <v>0</v>
      </c>
      <c r="BO463" s="83" t="str">
        <f t="shared" si="225"/>
        <v/>
      </c>
      <c r="BP463" s="82">
        <f>IFERROR(FIND("Atmosfera",consulta_completa__11[[#This Row],[13 - Ocorrências/Ambientes Atingidos]]),0)</f>
        <v>0</v>
      </c>
      <c r="BQ463" s="83" t="str">
        <f t="shared" si="226"/>
        <v/>
      </c>
      <c r="BR463" s="82">
        <f>IFERROR(FIND("Flora",consulta_completa__11[[#This Row],[13 - Ocorrências/Ambientes Atingidos]]),0)</f>
        <v>0</v>
      </c>
      <c r="BS463" s="83" t="str">
        <f t="shared" si="227"/>
        <v/>
      </c>
      <c r="BT463" s="82">
        <f>IFERROR(FIND("Fauna",consulta_completa__11[[#This Row],[13 - Ocorrências/Ambientes Atingidos]]),0)</f>
        <v>0</v>
      </c>
      <c r="BU463" s="83" t="str">
        <f t="shared" si="228"/>
        <v/>
      </c>
      <c r="BV463" s="82">
        <f>IFERROR(FIND("UC federal",consulta_completa__11[[#This Row],[13 - Ocorrências/Ambientes Atingidos]]),0)</f>
        <v>0</v>
      </c>
      <c r="BW463" s="83" t="str">
        <f t="shared" si="229"/>
        <v/>
      </c>
      <c r="BX463" s="82">
        <f>IFERROR(FIND("UC estadual/municipal",consulta_completa__11[[#This Row],[13 - Ocorrências/Ambientes Atingidos]]),0)</f>
        <v>0</v>
      </c>
      <c r="BY463" s="83" t="str">
        <f t="shared" si="230"/>
        <v/>
      </c>
      <c r="BZ463" s="82">
        <f>IFERROR(FIND("Outro(s)",consulta_completa__11[[#This Row],[13 - Ocorrências/Ambientes Atingidos]]),0)</f>
        <v>0</v>
      </c>
      <c r="CA463" s="83" t="str">
        <f t="shared" si="231"/>
        <v/>
      </c>
      <c r="CB463" s="82">
        <f>IFERROR(FIND("Sem dano",consulta_completa__11[[#This Row],[13 - Ocorrências/Ambientes Atingidos]]),0)</f>
        <v>0</v>
      </c>
      <c r="CC463" s="83" t="str">
        <f t="shared" si="232"/>
        <v/>
      </c>
      <c r="CD463" s="82" t="str">
        <f>IF(consulta_completa__11[[#This Row],[13 - Ocorrências/Ambientes Atingidos]]="","X","")</f>
        <v>X</v>
      </c>
      <c r="CE463" s="84">
        <f>IFERROR(FIND("IBAMA",consulta_completa__11[[#This Row],[14 - Inst. Atuando no Local]]),0)</f>
        <v>0</v>
      </c>
      <c r="CF463" s="84" t="str">
        <f t="shared" si="233"/>
        <v/>
      </c>
      <c r="CG463" s="84">
        <f>IFERROR(FIND("OEMA",consulta_completa__11[[#This Row],[14 - Inst. Atuando no Local]]),0)</f>
        <v>0</v>
      </c>
      <c r="CH463" s="84" t="str">
        <f t="shared" si="234"/>
        <v/>
      </c>
      <c r="CI463" s="84">
        <f>IFERROR(FIND("DEFESA CIVIL",consulta_completa__11[[#This Row],[14 - Inst. Atuando no Local]]),0)</f>
        <v>0</v>
      </c>
      <c r="CJ463" s="84" t="str">
        <f t="shared" si="235"/>
        <v/>
      </c>
      <c r="CK463" s="84">
        <f>IFERROR(FIND("CORPO DE BOMBEIROS",consulta_completa__11[[#This Row],[14 - Inst. Atuando no Local]]),0)</f>
        <v>0</v>
      </c>
      <c r="CL463" s="84" t="str">
        <f t="shared" si="236"/>
        <v/>
      </c>
      <c r="CM463" s="84">
        <f>IFERROR(FIND("POLÍCIA RODOVIÁRIA",consulta_completa__11[[#This Row],[14 - Inst. Atuando no Local]]),0)</f>
        <v>0</v>
      </c>
      <c r="CN463" s="84" t="str">
        <f t="shared" si="237"/>
        <v/>
      </c>
      <c r="CO463" s="84">
        <f>IFERROR(FIND("POLÍCIA MILITAR",consulta_completa__11[[#This Row],[14 - Inst. Atuando no Local]]),0)</f>
        <v>0</v>
      </c>
      <c r="CP463" s="84" t="str">
        <f t="shared" si="238"/>
        <v/>
      </c>
      <c r="CQ463" s="84">
        <f>IFERROR(FIND("POLÍCIA CIVIL",consulta_completa__11[[#This Row],[14 - Inst. Atuando no Local]]),0)</f>
        <v>0</v>
      </c>
      <c r="CR463" s="84" t="str">
        <f t="shared" si="239"/>
        <v/>
      </c>
      <c r="CS463" s="84">
        <f>IFERROR(FIND("MARINHA DO BRASIL",consulta_completa__11[[#This Row],[14 - Inst. Atuando no Local]]),0)</f>
        <v>0</v>
      </c>
      <c r="CT463" s="84" t="str">
        <f t="shared" si="240"/>
        <v/>
      </c>
      <c r="CU463" s="84">
        <f>IFERROR(FIND("EMPRESA ESPECIALIZADA EM ATENDIMENTO",consulta_completa__11[[#This Row],[14 - Inst. Atuando no Local]]),0)</f>
        <v>0</v>
      </c>
      <c r="CV463" s="84" t="str">
        <f t="shared" si="241"/>
        <v/>
      </c>
      <c r="CW463" s="84">
        <f>IFERROR(FIND("IBAMA",consulta_completa__11[[#This Row],[14 - Inst. Atuando no Local]]),0)</f>
        <v>0</v>
      </c>
      <c r="CX463" s="84" t="str">
        <f t="shared" si="242"/>
        <v/>
      </c>
      <c r="CY463" s="84" t="str">
        <f>IF(consulta_completa__11[[#This Row],[14 - Inst. Atuando no Local]]="","X","")</f>
        <v>X</v>
      </c>
      <c r="CZ463" s="84">
        <f>IFERROR(FIND("OUTRA (S)",consulta_completa__11[[#This Row],[14 - Inst. Atuando no Local]]),0)</f>
        <v>0</v>
      </c>
      <c r="DA463" s="84" t="str">
        <f t="shared" si="243"/>
        <v/>
      </c>
      <c r="DB463" s="35" t="str">
        <f t="shared" si="244"/>
        <v>Sim</v>
      </c>
      <c r="DC463" s="35" t="str">
        <f t="shared" si="245"/>
        <v>Não</v>
      </c>
      <c r="DD463" s="35" t="str">
        <f t="shared" si="246"/>
        <v>Sim</v>
      </c>
      <c r="DE463" s="87" t="str">
        <f t="shared" si="248"/>
        <v>Federal</v>
      </c>
    </row>
    <row r="464" spans="1:109">
      <c r="A464" s="14">
        <v>20257764854</v>
      </c>
      <c r="B464" s="1">
        <v>45845</v>
      </c>
      <c r="C464" t="s">
        <v>109</v>
      </c>
      <c r="D464" t="s">
        <v>212</v>
      </c>
      <c r="E464" t="s">
        <v>452</v>
      </c>
      <c r="F464" t="s">
        <v>112</v>
      </c>
      <c r="G464" t="s">
        <v>113</v>
      </c>
      <c r="H464" t="s">
        <v>114</v>
      </c>
      <c r="I464" t="s">
        <v>114</v>
      </c>
      <c r="J464" t="s">
        <v>954</v>
      </c>
      <c r="K464" t="s">
        <v>4247</v>
      </c>
      <c r="L464" t="s">
        <v>117</v>
      </c>
      <c r="M464" t="s">
        <v>118</v>
      </c>
      <c r="N464" t="s">
        <v>113</v>
      </c>
      <c r="O464" t="s">
        <v>239</v>
      </c>
      <c r="P464" t="s">
        <v>299</v>
      </c>
      <c r="Q464" t="s">
        <v>230</v>
      </c>
      <c r="R464" t="s">
        <v>123</v>
      </c>
      <c r="S464" t="s">
        <v>201</v>
      </c>
      <c r="T464" t="s">
        <v>4248</v>
      </c>
      <c r="U464" t="s">
        <v>4249</v>
      </c>
      <c r="V464" t="s">
        <v>4250</v>
      </c>
      <c r="Z464" t="s">
        <v>4251</v>
      </c>
      <c r="AA464" t="s">
        <v>113</v>
      </c>
      <c r="AB464" t="s">
        <v>4252</v>
      </c>
      <c r="AC464" t="s">
        <v>983</v>
      </c>
      <c r="AD464">
        <v>1</v>
      </c>
      <c r="AE464" t="s">
        <v>113</v>
      </c>
      <c r="AF464" t="s">
        <v>113</v>
      </c>
      <c r="AG464" t="s">
        <v>113</v>
      </c>
      <c r="AH464" t="s">
        <v>131</v>
      </c>
      <c r="AI464" t="s">
        <v>132</v>
      </c>
      <c r="AJ464" t="s">
        <v>132</v>
      </c>
      <c r="AK464" t="s">
        <v>113</v>
      </c>
      <c r="AL464" t="s">
        <v>113</v>
      </c>
      <c r="AM464" t="s">
        <v>986</v>
      </c>
      <c r="AN464" t="s">
        <v>113</v>
      </c>
      <c r="AO464" t="s">
        <v>113</v>
      </c>
      <c r="AQ464" t="s">
        <v>989</v>
      </c>
      <c r="AR464" t="s">
        <v>113</v>
      </c>
      <c r="AS464" t="s">
        <v>113</v>
      </c>
      <c r="AT464" t="s">
        <v>113</v>
      </c>
      <c r="AU464" t="s">
        <v>113</v>
      </c>
      <c r="AW464" t="s">
        <v>113</v>
      </c>
      <c r="AX464" s="82">
        <f>IFERROR(FIND("Óbitos/feridos",consulta_completa__11[[#This Row],[13 - Ocorrências/Ambientes Atingidos]]),0)</f>
        <v>0</v>
      </c>
      <c r="AY464" s="83" t="str">
        <f t="shared" si="218"/>
        <v/>
      </c>
      <c r="AZ464" s="82">
        <f>IFERROR(FIND("População afetada/evacuada",consulta_completa__11[[#This Row],[13 - Ocorrências/Ambientes Atingidos]]),0)</f>
        <v>0</v>
      </c>
      <c r="BA464" s="82" t="str">
        <f t="shared" si="219"/>
        <v/>
      </c>
      <c r="BB464" s="82">
        <f>IFERROR(FIND("Suspensão de abastecimento de água",consulta_completa__11[[#This Row],[13 - Ocorrências/Ambientes Atingidos]]),0)</f>
        <v>0</v>
      </c>
      <c r="BC464" s="83" t="str">
        <f t="shared" si="247"/>
        <v/>
      </c>
      <c r="BD464" s="82">
        <f>IFERROR(FIND("Rio/córrego",consulta_completa__11[[#This Row],[13 - Ocorrências/Ambientes Atingidos]]),0)</f>
        <v>0</v>
      </c>
      <c r="BE464" s="83" t="str">
        <f t="shared" si="220"/>
        <v/>
      </c>
      <c r="BF464" s="82">
        <f>IFERROR(FIND("Lago",consulta_completa__11[[#This Row],[13 - Ocorrências/Ambientes Atingidos]]),0)</f>
        <v>0</v>
      </c>
      <c r="BG464" s="83" t="str">
        <f t="shared" si="221"/>
        <v/>
      </c>
      <c r="BH464" s="82">
        <f>IFERROR(FIND("Mar",consulta_completa__11[[#This Row],[13 - Ocorrências/Ambientes Atingidos]]),0)</f>
        <v>1</v>
      </c>
      <c r="BI464" s="83" t="str">
        <f t="shared" si="222"/>
        <v>X</v>
      </c>
      <c r="BJ464" s="82">
        <f>IFERROR(FIND("Praia",consulta_completa__11[[#This Row],[13 - Ocorrências/Ambientes Atingidos]]),0)</f>
        <v>0</v>
      </c>
      <c r="BK464" s="83" t="str">
        <f t="shared" si="223"/>
        <v/>
      </c>
      <c r="BL464" s="82">
        <f>IFERROR(FIND("Solo",consulta_completa__11[[#This Row],[13 - Ocorrências/Ambientes Atingidos]]),0)</f>
        <v>0</v>
      </c>
      <c r="BM464" s="83" t="str">
        <f t="shared" si="224"/>
        <v/>
      </c>
      <c r="BN464" s="82">
        <f>IFERROR(FIND("Águas subterrâneas",consulta_completa__11[[#This Row],[13 - Ocorrências/Ambientes Atingidos]]),0)</f>
        <v>0</v>
      </c>
      <c r="BO464" s="83" t="str">
        <f t="shared" si="225"/>
        <v/>
      </c>
      <c r="BP464" s="82">
        <f>IFERROR(FIND("Atmosfera",consulta_completa__11[[#This Row],[13 - Ocorrências/Ambientes Atingidos]]),0)</f>
        <v>0</v>
      </c>
      <c r="BQ464" s="83" t="str">
        <f t="shared" si="226"/>
        <v/>
      </c>
      <c r="BR464" s="82">
        <f>IFERROR(FIND("Flora",consulta_completa__11[[#This Row],[13 - Ocorrências/Ambientes Atingidos]]),0)</f>
        <v>0</v>
      </c>
      <c r="BS464" s="83" t="str">
        <f t="shared" si="227"/>
        <v/>
      </c>
      <c r="BT464" s="82">
        <f>IFERROR(FIND("Fauna",consulta_completa__11[[#This Row],[13 - Ocorrências/Ambientes Atingidos]]),0)</f>
        <v>0</v>
      </c>
      <c r="BU464" s="83" t="str">
        <f t="shared" si="228"/>
        <v/>
      </c>
      <c r="BV464" s="82">
        <f>IFERROR(FIND("UC federal",consulta_completa__11[[#This Row],[13 - Ocorrências/Ambientes Atingidos]]),0)</f>
        <v>0</v>
      </c>
      <c r="BW464" s="83" t="str">
        <f t="shared" si="229"/>
        <v/>
      </c>
      <c r="BX464" s="82">
        <f>IFERROR(FIND("UC estadual/municipal",consulta_completa__11[[#This Row],[13 - Ocorrências/Ambientes Atingidos]]),0)</f>
        <v>0</v>
      </c>
      <c r="BY464" s="83" t="str">
        <f t="shared" si="230"/>
        <v/>
      </c>
      <c r="BZ464" s="82">
        <f>IFERROR(FIND("Outro(s)",consulta_completa__11[[#This Row],[13 - Ocorrências/Ambientes Atingidos]]),0)</f>
        <v>0</v>
      </c>
      <c r="CA464" s="83" t="str">
        <f t="shared" si="231"/>
        <v/>
      </c>
      <c r="CB464" s="82">
        <f>IFERROR(FIND("Sem dano",consulta_completa__11[[#This Row],[13 - Ocorrências/Ambientes Atingidos]]),0)</f>
        <v>0</v>
      </c>
      <c r="CC464" s="83" t="str">
        <f t="shared" si="232"/>
        <v/>
      </c>
      <c r="CD464" s="82" t="str">
        <f>IF(consulta_completa__11[[#This Row],[13 - Ocorrências/Ambientes Atingidos]]="","X","")</f>
        <v/>
      </c>
      <c r="CE464" s="84">
        <f>IFERROR(FIND("IBAMA",consulta_completa__11[[#This Row],[14 - Inst. Atuando no Local]]),0)</f>
        <v>0</v>
      </c>
      <c r="CF464" s="84" t="str">
        <f t="shared" si="233"/>
        <v/>
      </c>
      <c r="CG464" s="84">
        <f>IFERROR(FIND("OEMA",consulta_completa__11[[#This Row],[14 - Inst. Atuando no Local]]),0)</f>
        <v>0</v>
      </c>
      <c r="CH464" s="84" t="str">
        <f t="shared" si="234"/>
        <v/>
      </c>
      <c r="CI464" s="84">
        <f>IFERROR(FIND("DEFESA CIVIL",consulta_completa__11[[#This Row],[14 - Inst. Atuando no Local]]),0)</f>
        <v>0</v>
      </c>
      <c r="CJ464" s="84" t="str">
        <f t="shared" si="235"/>
        <v/>
      </c>
      <c r="CK464" s="84">
        <f>IFERROR(FIND("CORPO DE BOMBEIROS",consulta_completa__11[[#This Row],[14 - Inst. Atuando no Local]]),0)</f>
        <v>0</v>
      </c>
      <c r="CL464" s="84" t="str">
        <f t="shared" si="236"/>
        <v/>
      </c>
      <c r="CM464" s="84">
        <f>IFERROR(FIND("POLÍCIA RODOVIÁRIA",consulta_completa__11[[#This Row],[14 - Inst. Atuando no Local]]),0)</f>
        <v>0</v>
      </c>
      <c r="CN464" s="84" t="str">
        <f t="shared" si="237"/>
        <v/>
      </c>
      <c r="CO464" s="84">
        <f>IFERROR(FIND("POLÍCIA MILITAR",consulta_completa__11[[#This Row],[14 - Inst. Atuando no Local]]),0)</f>
        <v>0</v>
      </c>
      <c r="CP464" s="84" t="str">
        <f t="shared" si="238"/>
        <v/>
      </c>
      <c r="CQ464" s="84">
        <f>IFERROR(FIND("POLÍCIA CIVIL",consulta_completa__11[[#This Row],[14 - Inst. Atuando no Local]]),0)</f>
        <v>0</v>
      </c>
      <c r="CR464" s="84" t="str">
        <f t="shared" si="239"/>
        <v/>
      </c>
      <c r="CS464" s="84">
        <f>IFERROR(FIND("MARINHA DO BRASIL",consulta_completa__11[[#This Row],[14 - Inst. Atuando no Local]]),0)</f>
        <v>0</v>
      </c>
      <c r="CT464" s="84" t="str">
        <f t="shared" si="240"/>
        <v/>
      </c>
      <c r="CU464" s="84">
        <f>IFERROR(FIND("EMPRESA ESPECIALIZADA EM ATENDIMENTO",consulta_completa__11[[#This Row],[14 - Inst. Atuando no Local]]),0)</f>
        <v>0</v>
      </c>
      <c r="CV464" s="84" t="str">
        <f t="shared" si="241"/>
        <v/>
      </c>
      <c r="CW464" s="84">
        <f>IFERROR(FIND("IBAMA",consulta_completa__11[[#This Row],[14 - Inst. Atuando no Local]]),0)</f>
        <v>0</v>
      </c>
      <c r="CX464" s="84" t="str">
        <f t="shared" si="242"/>
        <v/>
      </c>
      <c r="CY464" s="84" t="str">
        <f>IF(consulta_completa__11[[#This Row],[14 - Inst. Atuando no Local]]="","X","")</f>
        <v>X</v>
      </c>
      <c r="CZ464" s="84">
        <f>IFERROR(FIND("OUTRA (S)",consulta_completa__11[[#This Row],[14 - Inst. Atuando no Local]]),0)</f>
        <v>0</v>
      </c>
      <c r="DA464" s="84" t="str">
        <f t="shared" si="243"/>
        <v/>
      </c>
      <c r="DB464" s="35" t="str">
        <f t="shared" si="244"/>
        <v>Sim</v>
      </c>
      <c r="DC464" s="35" t="str">
        <f t="shared" si="245"/>
        <v>Não</v>
      </c>
      <c r="DD464" s="35" t="str">
        <f t="shared" si="246"/>
        <v>Sim</v>
      </c>
      <c r="DE464" s="87" t="str">
        <f t="shared" si="248"/>
        <v>Federal</v>
      </c>
    </row>
    <row r="465" spans="1:109">
      <c r="A465" s="14">
        <v>20257832435</v>
      </c>
      <c r="B465" s="1">
        <v>45845</v>
      </c>
      <c r="C465" t="s">
        <v>4253</v>
      </c>
      <c r="D465" t="s">
        <v>849</v>
      </c>
      <c r="E465" t="s">
        <v>320</v>
      </c>
      <c r="F465" t="s">
        <v>112</v>
      </c>
      <c r="G465" t="s">
        <v>113</v>
      </c>
      <c r="H465" t="s">
        <v>114</v>
      </c>
      <c r="I465" t="s">
        <v>114</v>
      </c>
      <c r="J465" t="s">
        <v>113</v>
      </c>
      <c r="K465" t="s">
        <v>114</v>
      </c>
      <c r="L465" t="s">
        <v>114</v>
      </c>
      <c r="M465" t="s">
        <v>4254</v>
      </c>
      <c r="N465" t="s">
        <v>271</v>
      </c>
      <c r="O465" t="s">
        <v>120</v>
      </c>
      <c r="P465" t="s">
        <v>299</v>
      </c>
      <c r="Q465" t="s">
        <v>143</v>
      </c>
      <c r="R465" t="s">
        <v>123</v>
      </c>
      <c r="S465" t="s">
        <v>113</v>
      </c>
      <c r="T465" t="s">
        <v>4255</v>
      </c>
      <c r="U465" t="s">
        <v>4256</v>
      </c>
      <c r="V465" t="s">
        <v>4257</v>
      </c>
      <c r="Z465" t="s">
        <v>4256</v>
      </c>
      <c r="AA465" t="s">
        <v>4258</v>
      </c>
      <c r="AB465" t="s">
        <v>4259</v>
      </c>
      <c r="AC465" t="s">
        <v>4260</v>
      </c>
      <c r="AD465">
        <v>1</v>
      </c>
      <c r="AE465" t="s">
        <v>4261</v>
      </c>
      <c r="AF465" t="s">
        <v>4262</v>
      </c>
      <c r="AG465" t="s">
        <v>4263</v>
      </c>
      <c r="AH465" t="s">
        <v>131</v>
      </c>
      <c r="AI465" t="s">
        <v>131</v>
      </c>
      <c r="AJ465" t="s">
        <v>131</v>
      </c>
      <c r="AK465" t="s">
        <v>4264</v>
      </c>
      <c r="AL465" t="s">
        <v>4264</v>
      </c>
      <c r="AM465" t="s">
        <v>4265</v>
      </c>
      <c r="AN465" t="s">
        <v>4266</v>
      </c>
      <c r="AO465" t="s">
        <v>4267</v>
      </c>
      <c r="AP465">
        <v>53984043534</v>
      </c>
      <c r="AQ465" t="s">
        <v>4268</v>
      </c>
      <c r="AR465" t="s">
        <v>113</v>
      </c>
      <c r="AS465" t="s">
        <v>4269</v>
      </c>
      <c r="AT465" t="s">
        <v>113</v>
      </c>
      <c r="AU465" t="s">
        <v>4270</v>
      </c>
      <c r="AV465">
        <v>2500000000</v>
      </c>
      <c r="AW465" t="s">
        <v>159</v>
      </c>
      <c r="AX465" s="82">
        <f>IFERROR(FIND("Óbitos/feridos",consulta_completa__11[[#This Row],[13 - Ocorrências/Ambientes Atingidos]]),0)</f>
        <v>0</v>
      </c>
      <c r="AY465" s="83" t="str">
        <f t="shared" si="218"/>
        <v/>
      </c>
      <c r="AZ465" s="82">
        <f>IFERROR(FIND("População afetada/evacuada",consulta_completa__11[[#This Row],[13 - Ocorrências/Ambientes Atingidos]]),0)</f>
        <v>0</v>
      </c>
      <c r="BA465" s="82" t="str">
        <f t="shared" si="219"/>
        <v/>
      </c>
      <c r="BB465" s="82">
        <f>IFERROR(FIND("Suspensão de abastecimento de água",consulta_completa__11[[#This Row],[13 - Ocorrências/Ambientes Atingidos]]),0)</f>
        <v>0</v>
      </c>
      <c r="BC465" s="83" t="str">
        <f t="shared" si="247"/>
        <v/>
      </c>
      <c r="BD465" s="82">
        <f>IFERROR(FIND("Rio/córrego",consulta_completa__11[[#This Row],[13 - Ocorrências/Ambientes Atingidos]]),0)</f>
        <v>0</v>
      </c>
      <c r="BE465" s="83" t="str">
        <f t="shared" si="220"/>
        <v/>
      </c>
      <c r="BF465" s="82">
        <f>IFERROR(FIND("Lago",consulta_completa__11[[#This Row],[13 - Ocorrências/Ambientes Atingidos]]),0)</f>
        <v>1</v>
      </c>
      <c r="BG465" s="83" t="str">
        <f t="shared" si="221"/>
        <v>X</v>
      </c>
      <c r="BH465" s="82">
        <f>IFERROR(FIND("Mar",consulta_completa__11[[#This Row],[13 - Ocorrências/Ambientes Atingidos]]),0)</f>
        <v>0</v>
      </c>
      <c r="BI465" s="83" t="str">
        <f t="shared" si="222"/>
        <v/>
      </c>
      <c r="BJ465" s="82">
        <f>IFERROR(FIND("Praia",consulta_completa__11[[#This Row],[13 - Ocorrências/Ambientes Atingidos]]),0)</f>
        <v>0</v>
      </c>
      <c r="BK465" s="83" t="str">
        <f t="shared" si="223"/>
        <v/>
      </c>
      <c r="BL465" s="82">
        <f>IFERROR(FIND("Solo",consulta_completa__11[[#This Row],[13 - Ocorrências/Ambientes Atingidos]]),0)</f>
        <v>0</v>
      </c>
      <c r="BM465" s="83" t="str">
        <f t="shared" si="224"/>
        <v/>
      </c>
      <c r="BN465" s="82">
        <f>IFERROR(FIND("Águas subterrâneas",consulta_completa__11[[#This Row],[13 - Ocorrências/Ambientes Atingidos]]),0)</f>
        <v>0</v>
      </c>
      <c r="BO465" s="83" t="str">
        <f t="shared" si="225"/>
        <v/>
      </c>
      <c r="BP465" s="82">
        <f>IFERROR(FIND("Atmosfera",consulta_completa__11[[#This Row],[13 - Ocorrências/Ambientes Atingidos]]),0)</f>
        <v>0</v>
      </c>
      <c r="BQ465" s="83" t="str">
        <f t="shared" si="226"/>
        <v/>
      </c>
      <c r="BR465" s="82">
        <f>IFERROR(FIND("Flora",consulta_completa__11[[#This Row],[13 - Ocorrências/Ambientes Atingidos]]),0)</f>
        <v>0</v>
      </c>
      <c r="BS465" s="83" t="str">
        <f t="shared" si="227"/>
        <v/>
      </c>
      <c r="BT465" s="82">
        <f>IFERROR(FIND("Fauna",consulta_completa__11[[#This Row],[13 - Ocorrências/Ambientes Atingidos]]),0)</f>
        <v>0</v>
      </c>
      <c r="BU465" s="83" t="str">
        <f t="shared" si="228"/>
        <v/>
      </c>
      <c r="BV465" s="82">
        <f>IFERROR(FIND("UC federal",consulta_completa__11[[#This Row],[13 - Ocorrências/Ambientes Atingidos]]),0)</f>
        <v>0</v>
      </c>
      <c r="BW465" s="83" t="str">
        <f t="shared" si="229"/>
        <v/>
      </c>
      <c r="BX465" s="82">
        <f>IFERROR(FIND("UC estadual/municipal",consulta_completa__11[[#This Row],[13 - Ocorrências/Ambientes Atingidos]]),0)</f>
        <v>0</v>
      </c>
      <c r="BY465" s="83" t="str">
        <f t="shared" si="230"/>
        <v/>
      </c>
      <c r="BZ465" s="82">
        <f>IFERROR(FIND("Outro(s)",consulta_completa__11[[#This Row],[13 - Ocorrências/Ambientes Atingidos]]),0)</f>
        <v>0</v>
      </c>
      <c r="CA465" s="83" t="str">
        <f t="shared" si="231"/>
        <v/>
      </c>
      <c r="CB465" s="82">
        <f>IFERROR(FIND("Sem dano",consulta_completa__11[[#This Row],[13 - Ocorrências/Ambientes Atingidos]]),0)</f>
        <v>0</v>
      </c>
      <c r="CC465" s="83" t="str">
        <f t="shared" si="232"/>
        <v/>
      </c>
      <c r="CD465" s="82" t="str">
        <f>IF(consulta_completa__11[[#This Row],[13 - Ocorrências/Ambientes Atingidos]]="","X","")</f>
        <v/>
      </c>
      <c r="CE465" s="84">
        <f>IFERROR(FIND("IBAMA",consulta_completa__11[[#This Row],[14 - Inst. Atuando no Local]]),0)</f>
        <v>0</v>
      </c>
      <c r="CF465" s="84" t="str">
        <f t="shared" si="233"/>
        <v/>
      </c>
      <c r="CG465" s="84">
        <f>IFERROR(FIND("OEMA",consulta_completa__11[[#This Row],[14 - Inst. Atuando no Local]]),0)</f>
        <v>0</v>
      </c>
      <c r="CH465" s="84" t="str">
        <f t="shared" si="234"/>
        <v/>
      </c>
      <c r="CI465" s="84">
        <f>IFERROR(FIND("DEFESA CIVIL",consulta_completa__11[[#This Row],[14 - Inst. Atuando no Local]]),0)</f>
        <v>0</v>
      </c>
      <c r="CJ465" s="84" t="str">
        <f t="shared" si="235"/>
        <v/>
      </c>
      <c r="CK465" s="84">
        <f>IFERROR(FIND("CORPO DE BOMBEIROS",consulta_completa__11[[#This Row],[14 - Inst. Atuando no Local]]),0)</f>
        <v>0</v>
      </c>
      <c r="CL465" s="84" t="str">
        <f t="shared" si="236"/>
        <v/>
      </c>
      <c r="CM465" s="84">
        <f>IFERROR(FIND("POLÍCIA RODOVIÁRIA",consulta_completa__11[[#This Row],[14 - Inst. Atuando no Local]]),0)</f>
        <v>0</v>
      </c>
      <c r="CN465" s="84" t="str">
        <f t="shared" si="237"/>
        <v/>
      </c>
      <c r="CO465" s="84">
        <f>IFERROR(FIND("POLÍCIA MILITAR",consulta_completa__11[[#This Row],[14 - Inst. Atuando no Local]]),0)</f>
        <v>0</v>
      </c>
      <c r="CP465" s="84" t="str">
        <f t="shared" si="238"/>
        <v/>
      </c>
      <c r="CQ465" s="84">
        <f>IFERROR(FIND("POLÍCIA CIVIL",consulta_completa__11[[#This Row],[14 - Inst. Atuando no Local]]),0)</f>
        <v>0</v>
      </c>
      <c r="CR465" s="84" t="str">
        <f t="shared" si="239"/>
        <v/>
      </c>
      <c r="CS465" s="84">
        <f>IFERROR(FIND("MARINHA DO BRASIL",consulta_completa__11[[#This Row],[14 - Inst. Atuando no Local]]),0)</f>
        <v>0</v>
      </c>
      <c r="CT465" s="84" t="str">
        <f t="shared" si="240"/>
        <v/>
      </c>
      <c r="CU465" s="84">
        <f>IFERROR(FIND("EMPRESA ESPECIALIZADA EM ATENDIMENTO",consulta_completa__11[[#This Row],[14 - Inst. Atuando no Local]]),0)</f>
        <v>0</v>
      </c>
      <c r="CV465" s="84" t="str">
        <f t="shared" si="241"/>
        <v/>
      </c>
      <c r="CW465" s="84">
        <f>IFERROR(FIND("IBAMA",consulta_completa__11[[#This Row],[14 - Inst. Atuando no Local]]),0)</f>
        <v>0</v>
      </c>
      <c r="CX465" s="84" t="str">
        <f t="shared" si="242"/>
        <v/>
      </c>
      <c r="CY465" s="84" t="str">
        <f>IF(consulta_completa__11[[#This Row],[14 - Inst. Atuando no Local]]="","X","")</f>
        <v/>
      </c>
      <c r="CZ465" s="84">
        <f>IFERROR(FIND("OUTRA (S)",consulta_completa__11[[#This Row],[14 - Inst. Atuando no Local]]),0)</f>
        <v>0</v>
      </c>
      <c r="DA465" s="84" t="str">
        <f t="shared" si="243"/>
        <v/>
      </c>
      <c r="DB465" s="35" t="str">
        <f t="shared" si="244"/>
        <v>Sim</v>
      </c>
      <c r="DC465" s="35" t="str">
        <f t="shared" si="245"/>
        <v>Não</v>
      </c>
      <c r="DD465" s="35" t="str">
        <f t="shared" si="246"/>
        <v>Sim</v>
      </c>
      <c r="DE465" s="87" t="str">
        <f t="shared" si="248"/>
        <v>Federal</v>
      </c>
    </row>
    <row r="466" spans="1:109">
      <c r="A466" s="14">
        <v>20257921623</v>
      </c>
      <c r="B466" s="1">
        <v>45845</v>
      </c>
      <c r="C466" t="s">
        <v>109</v>
      </c>
      <c r="D466" t="s">
        <v>110</v>
      </c>
      <c r="E466" t="s">
        <v>139</v>
      </c>
      <c r="F466" t="s">
        <v>112</v>
      </c>
      <c r="G466" t="s">
        <v>113</v>
      </c>
      <c r="H466" t="s">
        <v>114</v>
      </c>
      <c r="I466" t="s">
        <v>114</v>
      </c>
      <c r="J466" t="s">
        <v>115</v>
      </c>
      <c r="K466" t="s">
        <v>4271</v>
      </c>
      <c r="L466" t="s">
        <v>117</v>
      </c>
      <c r="M466" t="s">
        <v>118</v>
      </c>
      <c r="N466" t="s">
        <v>119</v>
      </c>
      <c r="O466" t="s">
        <v>239</v>
      </c>
      <c r="P466" t="s">
        <v>299</v>
      </c>
      <c r="Q466" t="s">
        <v>122</v>
      </c>
      <c r="R466" t="s">
        <v>123</v>
      </c>
      <c r="S466" t="s">
        <v>124</v>
      </c>
      <c r="T466" t="s">
        <v>4272</v>
      </c>
      <c r="U466" t="s">
        <v>4273</v>
      </c>
      <c r="V466" t="s">
        <v>4274</v>
      </c>
      <c r="Z466" t="s">
        <v>4275</v>
      </c>
      <c r="AA466" t="s">
        <v>113</v>
      </c>
      <c r="AB466" t="s">
        <v>1465</v>
      </c>
      <c r="AC466" t="s">
        <v>482</v>
      </c>
      <c r="AD466">
        <v>1</v>
      </c>
      <c r="AE466" t="s">
        <v>603</v>
      </c>
      <c r="AF466" t="s">
        <v>113</v>
      </c>
      <c r="AG466" t="s">
        <v>113</v>
      </c>
      <c r="AH466" t="s">
        <v>131</v>
      </c>
      <c r="AI466" t="s">
        <v>132</v>
      </c>
      <c r="AJ466" t="s">
        <v>131</v>
      </c>
      <c r="AK466" t="s">
        <v>4276</v>
      </c>
      <c r="AL466" t="s">
        <v>4277</v>
      </c>
      <c r="AM466" t="s">
        <v>485</v>
      </c>
      <c r="AN466" t="s">
        <v>113</v>
      </c>
      <c r="AO466" t="s">
        <v>113</v>
      </c>
      <c r="AQ466" t="s">
        <v>486</v>
      </c>
      <c r="AR466" t="s">
        <v>113</v>
      </c>
      <c r="AS466" t="s">
        <v>113</v>
      </c>
      <c r="AT466" t="s">
        <v>113</v>
      </c>
      <c r="AU466" t="s">
        <v>113</v>
      </c>
      <c r="AW466" t="s">
        <v>113</v>
      </c>
      <c r="AX466" s="82">
        <f>IFERROR(FIND("Óbitos/feridos",consulta_completa__11[[#This Row],[13 - Ocorrências/Ambientes Atingidos]]),0)</f>
        <v>0</v>
      </c>
      <c r="AY466" s="83" t="str">
        <f t="shared" si="218"/>
        <v/>
      </c>
      <c r="AZ466" s="82">
        <f>IFERROR(FIND("População afetada/evacuada",consulta_completa__11[[#This Row],[13 - Ocorrências/Ambientes Atingidos]]),0)</f>
        <v>0</v>
      </c>
      <c r="BA466" s="82" t="str">
        <f t="shared" si="219"/>
        <v/>
      </c>
      <c r="BB466" s="82">
        <f>IFERROR(FIND("Suspensão de abastecimento de água",consulta_completa__11[[#This Row],[13 - Ocorrências/Ambientes Atingidos]]),0)</f>
        <v>0</v>
      </c>
      <c r="BC466" s="83" t="str">
        <f t="shared" si="247"/>
        <v/>
      </c>
      <c r="BD466" s="82">
        <f>IFERROR(FIND("Rio/córrego",consulta_completa__11[[#This Row],[13 - Ocorrências/Ambientes Atingidos]]),0)</f>
        <v>0</v>
      </c>
      <c r="BE466" s="83" t="str">
        <f t="shared" si="220"/>
        <v/>
      </c>
      <c r="BF466" s="82">
        <f>IFERROR(FIND("Lago",consulta_completa__11[[#This Row],[13 - Ocorrências/Ambientes Atingidos]]),0)</f>
        <v>0</v>
      </c>
      <c r="BG466" s="83" t="str">
        <f t="shared" si="221"/>
        <v/>
      </c>
      <c r="BH466" s="82">
        <f>IFERROR(FIND("Mar",consulta_completa__11[[#This Row],[13 - Ocorrências/Ambientes Atingidos]]),0)</f>
        <v>1</v>
      </c>
      <c r="BI466" s="83" t="str">
        <f t="shared" si="222"/>
        <v>X</v>
      </c>
      <c r="BJ466" s="82">
        <f>IFERROR(FIND("Praia",consulta_completa__11[[#This Row],[13 - Ocorrências/Ambientes Atingidos]]),0)</f>
        <v>0</v>
      </c>
      <c r="BK466" s="83" t="str">
        <f t="shared" si="223"/>
        <v/>
      </c>
      <c r="BL466" s="82">
        <f>IFERROR(FIND("Solo",consulta_completa__11[[#This Row],[13 - Ocorrências/Ambientes Atingidos]]),0)</f>
        <v>0</v>
      </c>
      <c r="BM466" s="83" t="str">
        <f t="shared" si="224"/>
        <v/>
      </c>
      <c r="BN466" s="82">
        <f>IFERROR(FIND("Águas subterrâneas",consulta_completa__11[[#This Row],[13 - Ocorrências/Ambientes Atingidos]]),0)</f>
        <v>0</v>
      </c>
      <c r="BO466" s="83" t="str">
        <f t="shared" si="225"/>
        <v/>
      </c>
      <c r="BP466" s="82">
        <f>IFERROR(FIND("Atmosfera",consulta_completa__11[[#This Row],[13 - Ocorrências/Ambientes Atingidos]]),0)</f>
        <v>0</v>
      </c>
      <c r="BQ466" s="83" t="str">
        <f t="shared" si="226"/>
        <v/>
      </c>
      <c r="BR466" s="82">
        <f>IFERROR(FIND("Flora",consulta_completa__11[[#This Row],[13 - Ocorrências/Ambientes Atingidos]]),0)</f>
        <v>0</v>
      </c>
      <c r="BS466" s="83" t="str">
        <f t="shared" si="227"/>
        <v/>
      </c>
      <c r="BT466" s="82">
        <f>IFERROR(FIND("Fauna",consulta_completa__11[[#This Row],[13 - Ocorrências/Ambientes Atingidos]]),0)</f>
        <v>0</v>
      </c>
      <c r="BU466" s="83" t="str">
        <f t="shared" si="228"/>
        <v/>
      </c>
      <c r="BV466" s="82">
        <f>IFERROR(FIND("UC federal",consulta_completa__11[[#This Row],[13 - Ocorrências/Ambientes Atingidos]]),0)</f>
        <v>0</v>
      </c>
      <c r="BW466" s="83" t="str">
        <f t="shared" si="229"/>
        <v/>
      </c>
      <c r="BX466" s="82">
        <f>IFERROR(FIND("UC estadual/municipal",consulta_completa__11[[#This Row],[13 - Ocorrências/Ambientes Atingidos]]),0)</f>
        <v>0</v>
      </c>
      <c r="BY466" s="83" t="str">
        <f t="shared" si="230"/>
        <v/>
      </c>
      <c r="BZ466" s="82">
        <f>IFERROR(FIND("Outro(s)",consulta_completa__11[[#This Row],[13 - Ocorrências/Ambientes Atingidos]]),0)</f>
        <v>0</v>
      </c>
      <c r="CA466" s="83" t="str">
        <f t="shared" si="231"/>
        <v/>
      </c>
      <c r="CB466" s="82">
        <f>IFERROR(FIND("Sem dano",consulta_completa__11[[#This Row],[13 - Ocorrências/Ambientes Atingidos]]),0)</f>
        <v>0</v>
      </c>
      <c r="CC466" s="83" t="str">
        <f t="shared" si="232"/>
        <v/>
      </c>
      <c r="CD466" s="82" t="str">
        <f>IF(consulta_completa__11[[#This Row],[13 - Ocorrências/Ambientes Atingidos]]="","X","")</f>
        <v/>
      </c>
      <c r="CE466" s="84">
        <f>IFERROR(FIND("IBAMA",consulta_completa__11[[#This Row],[14 - Inst. Atuando no Local]]),0)</f>
        <v>0</v>
      </c>
      <c r="CF466" s="84" t="str">
        <f t="shared" si="233"/>
        <v/>
      </c>
      <c r="CG466" s="84">
        <f>IFERROR(FIND("OEMA",consulta_completa__11[[#This Row],[14 - Inst. Atuando no Local]]),0)</f>
        <v>0</v>
      </c>
      <c r="CH466" s="84" t="str">
        <f t="shared" si="234"/>
        <v/>
      </c>
      <c r="CI466" s="84">
        <f>IFERROR(FIND("DEFESA CIVIL",consulta_completa__11[[#This Row],[14 - Inst. Atuando no Local]]),0)</f>
        <v>0</v>
      </c>
      <c r="CJ466" s="84" t="str">
        <f t="shared" si="235"/>
        <v/>
      </c>
      <c r="CK466" s="84">
        <f>IFERROR(FIND("CORPO DE BOMBEIROS",consulta_completa__11[[#This Row],[14 - Inst. Atuando no Local]]),0)</f>
        <v>0</v>
      </c>
      <c r="CL466" s="84" t="str">
        <f t="shared" si="236"/>
        <v/>
      </c>
      <c r="CM466" s="84">
        <f>IFERROR(FIND("POLÍCIA RODOVIÁRIA",consulta_completa__11[[#This Row],[14 - Inst. Atuando no Local]]),0)</f>
        <v>0</v>
      </c>
      <c r="CN466" s="84" t="str">
        <f t="shared" si="237"/>
        <v/>
      </c>
      <c r="CO466" s="84">
        <f>IFERROR(FIND("POLÍCIA MILITAR",consulta_completa__11[[#This Row],[14 - Inst. Atuando no Local]]),0)</f>
        <v>0</v>
      </c>
      <c r="CP466" s="84" t="str">
        <f t="shared" si="238"/>
        <v/>
      </c>
      <c r="CQ466" s="84">
        <f>IFERROR(FIND("POLÍCIA CIVIL",consulta_completa__11[[#This Row],[14 - Inst. Atuando no Local]]),0)</f>
        <v>0</v>
      </c>
      <c r="CR466" s="84" t="str">
        <f t="shared" si="239"/>
        <v/>
      </c>
      <c r="CS466" s="84">
        <f>IFERROR(FIND("MARINHA DO BRASIL",consulta_completa__11[[#This Row],[14 - Inst. Atuando no Local]]),0)</f>
        <v>0</v>
      </c>
      <c r="CT466" s="84" t="str">
        <f t="shared" si="240"/>
        <v/>
      </c>
      <c r="CU466" s="84">
        <f>IFERROR(FIND("EMPRESA ESPECIALIZADA EM ATENDIMENTO",consulta_completa__11[[#This Row],[14 - Inst. Atuando no Local]]),0)</f>
        <v>0</v>
      </c>
      <c r="CV466" s="84" t="str">
        <f t="shared" si="241"/>
        <v/>
      </c>
      <c r="CW466" s="84">
        <f>IFERROR(FIND("IBAMA",consulta_completa__11[[#This Row],[14 - Inst. Atuando no Local]]),0)</f>
        <v>0</v>
      </c>
      <c r="CX466" s="84" t="str">
        <f t="shared" si="242"/>
        <v/>
      </c>
      <c r="CY466" s="84" t="str">
        <f>IF(consulta_completa__11[[#This Row],[14 - Inst. Atuando no Local]]="","X","")</f>
        <v/>
      </c>
      <c r="CZ466" s="84">
        <f>IFERROR(FIND("OUTRA (S)",consulta_completa__11[[#This Row],[14 - Inst. Atuando no Local]]),0)</f>
        <v>0</v>
      </c>
      <c r="DA466" s="84" t="str">
        <f t="shared" si="243"/>
        <v/>
      </c>
      <c r="DB466" s="35" t="str">
        <f t="shared" si="244"/>
        <v>Sim</v>
      </c>
      <c r="DC466" s="35" t="str">
        <f t="shared" si="245"/>
        <v>Não</v>
      </c>
      <c r="DD466" s="35" t="str">
        <f t="shared" si="246"/>
        <v>Sim</v>
      </c>
      <c r="DE466" s="87" t="str">
        <f t="shared" si="248"/>
        <v>Federal</v>
      </c>
    </row>
    <row r="467" spans="1:109">
      <c r="A467" s="14">
        <v>20257943217</v>
      </c>
      <c r="B467" s="1">
        <v>45845</v>
      </c>
      <c r="C467" t="s">
        <v>109</v>
      </c>
      <c r="D467" t="s">
        <v>110</v>
      </c>
      <c r="E467" t="s">
        <v>452</v>
      </c>
      <c r="F467" t="s">
        <v>139</v>
      </c>
      <c r="G467" t="s">
        <v>113</v>
      </c>
      <c r="H467" t="s">
        <v>114</v>
      </c>
      <c r="I467" t="s">
        <v>114</v>
      </c>
      <c r="J467" t="s">
        <v>113</v>
      </c>
      <c r="K467" t="s">
        <v>114</v>
      </c>
      <c r="L467" t="s">
        <v>114</v>
      </c>
      <c r="M467" t="s">
        <v>118</v>
      </c>
      <c r="N467" t="s">
        <v>119</v>
      </c>
      <c r="O467" t="s">
        <v>120</v>
      </c>
      <c r="P467" t="s">
        <v>299</v>
      </c>
      <c r="Q467" t="s">
        <v>122</v>
      </c>
      <c r="R467" t="s">
        <v>123</v>
      </c>
      <c r="S467" t="s">
        <v>201</v>
      </c>
      <c r="T467" t="s">
        <v>4278</v>
      </c>
      <c r="U467" t="s">
        <v>4009</v>
      </c>
      <c r="V467" t="s">
        <v>4279</v>
      </c>
      <c r="Z467" t="s">
        <v>2367</v>
      </c>
      <c r="AA467" t="s">
        <v>410</v>
      </c>
      <c r="AB467" t="s">
        <v>206</v>
      </c>
      <c r="AC467" t="s">
        <v>207</v>
      </c>
      <c r="AD467">
        <v>1</v>
      </c>
      <c r="AE467" t="s">
        <v>206</v>
      </c>
      <c r="AF467" t="s">
        <v>113</v>
      </c>
      <c r="AG467" t="s">
        <v>113</v>
      </c>
      <c r="AH467" t="s">
        <v>131</v>
      </c>
      <c r="AI467" t="s">
        <v>132</v>
      </c>
      <c r="AJ467" t="s">
        <v>131</v>
      </c>
      <c r="AK467" t="s">
        <v>4280</v>
      </c>
      <c r="AL467" t="s">
        <v>4281</v>
      </c>
      <c r="AM467" t="s">
        <v>210</v>
      </c>
      <c r="AN467" t="s">
        <v>113</v>
      </c>
      <c r="AO467" t="s">
        <v>113</v>
      </c>
      <c r="AQ467" t="s">
        <v>211</v>
      </c>
      <c r="AR467" t="s">
        <v>113</v>
      </c>
      <c r="AS467" t="s">
        <v>113</v>
      </c>
      <c r="AT467" t="s">
        <v>113</v>
      </c>
      <c r="AU467" t="s">
        <v>113</v>
      </c>
      <c r="AW467" t="s">
        <v>113</v>
      </c>
      <c r="AX467" s="82">
        <f>IFERROR(FIND("Óbitos/feridos",consulta_completa__11[[#This Row],[13 - Ocorrências/Ambientes Atingidos]]),0)</f>
        <v>0</v>
      </c>
      <c r="AY467" s="83" t="str">
        <f t="shared" si="218"/>
        <v/>
      </c>
      <c r="AZ467" s="82">
        <f>IFERROR(FIND("População afetada/evacuada",consulta_completa__11[[#This Row],[13 - Ocorrências/Ambientes Atingidos]]),0)</f>
        <v>0</v>
      </c>
      <c r="BA467" s="82" t="str">
        <f t="shared" si="219"/>
        <v/>
      </c>
      <c r="BB467" s="82">
        <f>IFERROR(FIND("Suspensão de abastecimento de água",consulta_completa__11[[#This Row],[13 - Ocorrências/Ambientes Atingidos]]),0)</f>
        <v>0</v>
      </c>
      <c r="BC467" s="83" t="str">
        <f t="shared" si="247"/>
        <v/>
      </c>
      <c r="BD467" s="82">
        <f>IFERROR(FIND("Rio/córrego",consulta_completa__11[[#This Row],[13 - Ocorrências/Ambientes Atingidos]]),0)</f>
        <v>0</v>
      </c>
      <c r="BE467" s="83" t="str">
        <f t="shared" si="220"/>
        <v/>
      </c>
      <c r="BF467" s="82">
        <f>IFERROR(FIND("Lago",consulta_completa__11[[#This Row],[13 - Ocorrências/Ambientes Atingidos]]),0)</f>
        <v>0</v>
      </c>
      <c r="BG467" s="83" t="str">
        <f t="shared" si="221"/>
        <v/>
      </c>
      <c r="BH467" s="82">
        <f>IFERROR(FIND("Mar",consulta_completa__11[[#This Row],[13 - Ocorrências/Ambientes Atingidos]]),0)</f>
        <v>1</v>
      </c>
      <c r="BI467" s="83" t="str">
        <f t="shared" si="222"/>
        <v>X</v>
      </c>
      <c r="BJ467" s="82">
        <f>IFERROR(FIND("Praia",consulta_completa__11[[#This Row],[13 - Ocorrências/Ambientes Atingidos]]),0)</f>
        <v>0</v>
      </c>
      <c r="BK467" s="83" t="str">
        <f t="shared" si="223"/>
        <v/>
      </c>
      <c r="BL467" s="82">
        <f>IFERROR(FIND("Solo",consulta_completa__11[[#This Row],[13 - Ocorrências/Ambientes Atingidos]]),0)</f>
        <v>0</v>
      </c>
      <c r="BM467" s="83" t="str">
        <f t="shared" si="224"/>
        <v/>
      </c>
      <c r="BN467" s="82">
        <f>IFERROR(FIND("Águas subterrâneas",consulta_completa__11[[#This Row],[13 - Ocorrências/Ambientes Atingidos]]),0)</f>
        <v>0</v>
      </c>
      <c r="BO467" s="83" t="str">
        <f t="shared" si="225"/>
        <v/>
      </c>
      <c r="BP467" s="82">
        <f>IFERROR(FIND("Atmosfera",consulta_completa__11[[#This Row],[13 - Ocorrências/Ambientes Atingidos]]),0)</f>
        <v>0</v>
      </c>
      <c r="BQ467" s="83" t="str">
        <f t="shared" si="226"/>
        <v/>
      </c>
      <c r="BR467" s="82">
        <f>IFERROR(FIND("Flora",consulta_completa__11[[#This Row],[13 - Ocorrências/Ambientes Atingidos]]),0)</f>
        <v>0</v>
      </c>
      <c r="BS467" s="83" t="str">
        <f t="shared" si="227"/>
        <v/>
      </c>
      <c r="BT467" s="82">
        <f>IFERROR(FIND("Fauna",consulta_completa__11[[#This Row],[13 - Ocorrências/Ambientes Atingidos]]),0)</f>
        <v>0</v>
      </c>
      <c r="BU467" s="83" t="str">
        <f t="shared" si="228"/>
        <v/>
      </c>
      <c r="BV467" s="82">
        <f>IFERROR(FIND("UC federal",consulta_completa__11[[#This Row],[13 - Ocorrências/Ambientes Atingidos]]),0)</f>
        <v>0</v>
      </c>
      <c r="BW467" s="83" t="str">
        <f t="shared" si="229"/>
        <v/>
      </c>
      <c r="BX467" s="82">
        <f>IFERROR(FIND("UC estadual/municipal",consulta_completa__11[[#This Row],[13 - Ocorrências/Ambientes Atingidos]]),0)</f>
        <v>0</v>
      </c>
      <c r="BY467" s="83" t="str">
        <f t="shared" si="230"/>
        <v/>
      </c>
      <c r="BZ467" s="82">
        <f>IFERROR(FIND("Outro(s)",consulta_completa__11[[#This Row],[13 - Ocorrências/Ambientes Atingidos]]),0)</f>
        <v>0</v>
      </c>
      <c r="CA467" s="83" t="str">
        <f t="shared" si="231"/>
        <v/>
      </c>
      <c r="CB467" s="82">
        <f>IFERROR(FIND("Sem dano",consulta_completa__11[[#This Row],[13 - Ocorrências/Ambientes Atingidos]]),0)</f>
        <v>0</v>
      </c>
      <c r="CC467" s="83" t="str">
        <f t="shared" si="232"/>
        <v/>
      </c>
      <c r="CD467" s="82" t="str">
        <f>IF(consulta_completa__11[[#This Row],[13 - Ocorrências/Ambientes Atingidos]]="","X","")</f>
        <v/>
      </c>
      <c r="CE467" s="84">
        <f>IFERROR(FIND("IBAMA",consulta_completa__11[[#This Row],[14 - Inst. Atuando no Local]]),0)</f>
        <v>0</v>
      </c>
      <c r="CF467" s="84" t="str">
        <f t="shared" si="233"/>
        <v/>
      </c>
      <c r="CG467" s="84">
        <f>IFERROR(FIND("OEMA",consulta_completa__11[[#This Row],[14 - Inst. Atuando no Local]]),0)</f>
        <v>0</v>
      </c>
      <c r="CH467" s="84" t="str">
        <f t="shared" si="234"/>
        <v/>
      </c>
      <c r="CI467" s="84">
        <f>IFERROR(FIND("DEFESA CIVIL",consulta_completa__11[[#This Row],[14 - Inst. Atuando no Local]]),0)</f>
        <v>0</v>
      </c>
      <c r="CJ467" s="84" t="str">
        <f t="shared" si="235"/>
        <v/>
      </c>
      <c r="CK467" s="84">
        <f>IFERROR(FIND("CORPO DE BOMBEIROS",consulta_completa__11[[#This Row],[14 - Inst. Atuando no Local]]),0)</f>
        <v>0</v>
      </c>
      <c r="CL467" s="84" t="str">
        <f t="shared" si="236"/>
        <v/>
      </c>
      <c r="CM467" s="84">
        <f>IFERROR(FIND("POLÍCIA RODOVIÁRIA",consulta_completa__11[[#This Row],[14 - Inst. Atuando no Local]]),0)</f>
        <v>0</v>
      </c>
      <c r="CN467" s="84" t="str">
        <f t="shared" si="237"/>
        <v/>
      </c>
      <c r="CO467" s="84">
        <f>IFERROR(FIND("POLÍCIA MILITAR",consulta_completa__11[[#This Row],[14 - Inst. Atuando no Local]]),0)</f>
        <v>0</v>
      </c>
      <c r="CP467" s="84" t="str">
        <f t="shared" si="238"/>
        <v/>
      </c>
      <c r="CQ467" s="84">
        <f>IFERROR(FIND("POLÍCIA CIVIL",consulta_completa__11[[#This Row],[14 - Inst. Atuando no Local]]),0)</f>
        <v>0</v>
      </c>
      <c r="CR467" s="84" t="str">
        <f t="shared" si="239"/>
        <v/>
      </c>
      <c r="CS467" s="84">
        <f>IFERROR(FIND("MARINHA DO BRASIL",consulta_completa__11[[#This Row],[14 - Inst. Atuando no Local]]),0)</f>
        <v>0</v>
      </c>
      <c r="CT467" s="84" t="str">
        <f t="shared" si="240"/>
        <v/>
      </c>
      <c r="CU467" s="84">
        <f>IFERROR(FIND("EMPRESA ESPECIALIZADA EM ATENDIMENTO",consulta_completa__11[[#This Row],[14 - Inst. Atuando no Local]]),0)</f>
        <v>0</v>
      </c>
      <c r="CV467" s="84" t="str">
        <f t="shared" si="241"/>
        <v/>
      </c>
      <c r="CW467" s="84">
        <f>IFERROR(FIND("IBAMA",consulta_completa__11[[#This Row],[14 - Inst. Atuando no Local]]),0)</f>
        <v>0</v>
      </c>
      <c r="CX467" s="84" t="str">
        <f t="shared" si="242"/>
        <v/>
      </c>
      <c r="CY467" s="84" t="str">
        <f>IF(consulta_completa__11[[#This Row],[14 - Inst. Atuando no Local]]="","X","")</f>
        <v/>
      </c>
      <c r="CZ467" s="84">
        <f>IFERROR(FIND("OUTRA (S)",consulta_completa__11[[#This Row],[14 - Inst. Atuando no Local]]),0)</f>
        <v>0</v>
      </c>
      <c r="DA467" s="84" t="str">
        <f t="shared" si="243"/>
        <v/>
      </c>
      <c r="DB467" s="35" t="str">
        <f t="shared" si="244"/>
        <v>Sim</v>
      </c>
      <c r="DC467" s="35" t="str">
        <f t="shared" si="245"/>
        <v>Não</v>
      </c>
      <c r="DD467" s="35" t="str">
        <f t="shared" si="246"/>
        <v>Sim</v>
      </c>
      <c r="DE467" s="87" t="str">
        <f t="shared" si="248"/>
        <v>Federal</v>
      </c>
    </row>
    <row r="468" spans="1:109">
      <c r="A468" s="14">
        <v>20257950429</v>
      </c>
      <c r="B468" s="1">
        <v>45845</v>
      </c>
      <c r="C468" t="s">
        <v>109</v>
      </c>
      <c r="D468" t="s">
        <v>212</v>
      </c>
      <c r="E468" t="s">
        <v>111</v>
      </c>
      <c r="F468" t="s">
        <v>112</v>
      </c>
      <c r="G468" t="s">
        <v>311</v>
      </c>
      <c r="H468" t="s">
        <v>4282</v>
      </c>
      <c r="I468" t="s">
        <v>117</v>
      </c>
      <c r="J468" t="s">
        <v>4283</v>
      </c>
      <c r="K468" t="s">
        <v>4284</v>
      </c>
      <c r="L468" t="s">
        <v>117</v>
      </c>
      <c r="M468" t="s">
        <v>118</v>
      </c>
      <c r="N468" t="s">
        <v>119</v>
      </c>
      <c r="O468" t="s">
        <v>239</v>
      </c>
      <c r="P468" t="s">
        <v>299</v>
      </c>
      <c r="Q468" t="s">
        <v>122</v>
      </c>
      <c r="R468" t="s">
        <v>123</v>
      </c>
      <c r="S468" t="s">
        <v>201</v>
      </c>
      <c r="T468" t="s">
        <v>4285</v>
      </c>
      <c r="U468" t="s">
        <v>4286</v>
      </c>
      <c r="V468" t="s">
        <v>4287</v>
      </c>
      <c r="Z468" t="s">
        <v>4288</v>
      </c>
      <c r="AA468" t="s">
        <v>4289</v>
      </c>
      <c r="AB468" t="s">
        <v>2919</v>
      </c>
      <c r="AC468" t="s">
        <v>2915</v>
      </c>
      <c r="AD468">
        <v>1</v>
      </c>
      <c r="AE468" t="s">
        <v>4290</v>
      </c>
      <c r="AF468" t="s">
        <v>113</v>
      </c>
      <c r="AG468" t="s">
        <v>113</v>
      </c>
      <c r="AH468" t="s">
        <v>131</v>
      </c>
      <c r="AI468" t="s">
        <v>132</v>
      </c>
      <c r="AJ468" t="s">
        <v>131</v>
      </c>
      <c r="AK468" t="s">
        <v>4291</v>
      </c>
      <c r="AL468" t="s">
        <v>4292</v>
      </c>
      <c r="AM468" t="s">
        <v>2919</v>
      </c>
      <c r="AN468" t="s">
        <v>2920</v>
      </c>
      <c r="AO468" t="s">
        <v>266</v>
      </c>
      <c r="AP468">
        <v>2139848176</v>
      </c>
      <c r="AQ468" t="s">
        <v>2921</v>
      </c>
      <c r="AR468" t="s">
        <v>113</v>
      </c>
      <c r="AS468" t="s">
        <v>113</v>
      </c>
      <c r="AT468" t="s">
        <v>2910</v>
      </c>
      <c r="AU468" t="s">
        <v>113</v>
      </c>
      <c r="AW468" t="s">
        <v>159</v>
      </c>
      <c r="AX468" s="82">
        <f>IFERROR(FIND("Óbitos/feridos",consulta_completa__11[[#This Row],[13 - Ocorrências/Ambientes Atingidos]]),0)</f>
        <v>0</v>
      </c>
      <c r="AY468" s="83" t="str">
        <f t="shared" si="218"/>
        <v/>
      </c>
      <c r="AZ468" s="82">
        <f>IFERROR(FIND("População afetada/evacuada",consulta_completa__11[[#This Row],[13 - Ocorrências/Ambientes Atingidos]]),0)</f>
        <v>0</v>
      </c>
      <c r="BA468" s="82" t="str">
        <f t="shared" si="219"/>
        <v/>
      </c>
      <c r="BB468" s="82">
        <f>IFERROR(FIND("Suspensão de abastecimento de água",consulta_completa__11[[#This Row],[13 - Ocorrências/Ambientes Atingidos]]),0)</f>
        <v>0</v>
      </c>
      <c r="BC468" s="83" t="str">
        <f t="shared" si="247"/>
        <v/>
      </c>
      <c r="BD468" s="82">
        <f>IFERROR(FIND("Rio/córrego",consulta_completa__11[[#This Row],[13 - Ocorrências/Ambientes Atingidos]]),0)</f>
        <v>0</v>
      </c>
      <c r="BE468" s="83" t="str">
        <f t="shared" si="220"/>
        <v/>
      </c>
      <c r="BF468" s="82">
        <f>IFERROR(FIND("Lago",consulta_completa__11[[#This Row],[13 - Ocorrências/Ambientes Atingidos]]),0)</f>
        <v>0</v>
      </c>
      <c r="BG468" s="83" t="str">
        <f t="shared" si="221"/>
        <v/>
      </c>
      <c r="BH468" s="82">
        <f>IFERROR(FIND("Mar",consulta_completa__11[[#This Row],[13 - Ocorrências/Ambientes Atingidos]]),0)</f>
        <v>1</v>
      </c>
      <c r="BI468" s="83" t="str">
        <f t="shared" si="222"/>
        <v>X</v>
      </c>
      <c r="BJ468" s="82">
        <f>IFERROR(FIND("Praia",consulta_completa__11[[#This Row],[13 - Ocorrências/Ambientes Atingidos]]),0)</f>
        <v>0</v>
      </c>
      <c r="BK468" s="83" t="str">
        <f t="shared" si="223"/>
        <v/>
      </c>
      <c r="BL468" s="82">
        <f>IFERROR(FIND("Solo",consulta_completa__11[[#This Row],[13 - Ocorrências/Ambientes Atingidos]]),0)</f>
        <v>0</v>
      </c>
      <c r="BM468" s="83" t="str">
        <f t="shared" si="224"/>
        <v/>
      </c>
      <c r="BN468" s="82">
        <f>IFERROR(FIND("Águas subterrâneas",consulta_completa__11[[#This Row],[13 - Ocorrências/Ambientes Atingidos]]),0)</f>
        <v>0</v>
      </c>
      <c r="BO468" s="83" t="str">
        <f t="shared" si="225"/>
        <v/>
      </c>
      <c r="BP468" s="82">
        <f>IFERROR(FIND("Atmosfera",consulta_completa__11[[#This Row],[13 - Ocorrências/Ambientes Atingidos]]),0)</f>
        <v>0</v>
      </c>
      <c r="BQ468" s="83" t="str">
        <f t="shared" si="226"/>
        <v/>
      </c>
      <c r="BR468" s="82">
        <f>IFERROR(FIND("Flora",consulta_completa__11[[#This Row],[13 - Ocorrências/Ambientes Atingidos]]),0)</f>
        <v>0</v>
      </c>
      <c r="BS468" s="83" t="str">
        <f t="shared" si="227"/>
        <v/>
      </c>
      <c r="BT468" s="82">
        <f>IFERROR(FIND("Fauna",consulta_completa__11[[#This Row],[13 - Ocorrências/Ambientes Atingidos]]),0)</f>
        <v>0</v>
      </c>
      <c r="BU468" s="83" t="str">
        <f t="shared" si="228"/>
        <v/>
      </c>
      <c r="BV468" s="82">
        <f>IFERROR(FIND("UC federal",consulta_completa__11[[#This Row],[13 - Ocorrências/Ambientes Atingidos]]),0)</f>
        <v>0</v>
      </c>
      <c r="BW468" s="83" t="str">
        <f t="shared" si="229"/>
        <v/>
      </c>
      <c r="BX468" s="82">
        <f>IFERROR(FIND("UC estadual/municipal",consulta_completa__11[[#This Row],[13 - Ocorrências/Ambientes Atingidos]]),0)</f>
        <v>0</v>
      </c>
      <c r="BY468" s="83" t="str">
        <f t="shared" si="230"/>
        <v/>
      </c>
      <c r="BZ468" s="82">
        <f>IFERROR(FIND("Outro(s)",consulta_completa__11[[#This Row],[13 - Ocorrências/Ambientes Atingidos]]),0)</f>
        <v>0</v>
      </c>
      <c r="CA468" s="83" t="str">
        <f t="shared" si="231"/>
        <v/>
      </c>
      <c r="CB468" s="82">
        <f>IFERROR(FIND("Sem dano",consulta_completa__11[[#This Row],[13 - Ocorrências/Ambientes Atingidos]]),0)</f>
        <v>0</v>
      </c>
      <c r="CC468" s="83" t="str">
        <f t="shared" si="232"/>
        <v/>
      </c>
      <c r="CD468" s="82" t="str">
        <f>IF(consulta_completa__11[[#This Row],[13 - Ocorrências/Ambientes Atingidos]]="","X","")</f>
        <v/>
      </c>
      <c r="CE468" s="84">
        <f>IFERROR(FIND("IBAMA",consulta_completa__11[[#This Row],[14 - Inst. Atuando no Local]]),0)</f>
        <v>0</v>
      </c>
      <c r="CF468" s="84" t="str">
        <f t="shared" si="233"/>
        <v/>
      </c>
      <c r="CG468" s="84">
        <f>IFERROR(FIND("OEMA",consulta_completa__11[[#This Row],[14 - Inst. Atuando no Local]]),0)</f>
        <v>0</v>
      </c>
      <c r="CH468" s="84" t="str">
        <f t="shared" si="234"/>
        <v/>
      </c>
      <c r="CI468" s="84">
        <f>IFERROR(FIND("DEFESA CIVIL",consulta_completa__11[[#This Row],[14 - Inst. Atuando no Local]]),0)</f>
        <v>0</v>
      </c>
      <c r="CJ468" s="84" t="str">
        <f t="shared" si="235"/>
        <v/>
      </c>
      <c r="CK468" s="84">
        <f>IFERROR(FIND("CORPO DE BOMBEIROS",consulta_completa__11[[#This Row],[14 - Inst. Atuando no Local]]),0)</f>
        <v>0</v>
      </c>
      <c r="CL468" s="84" t="str">
        <f t="shared" si="236"/>
        <v/>
      </c>
      <c r="CM468" s="84">
        <f>IFERROR(FIND("POLÍCIA RODOVIÁRIA",consulta_completa__11[[#This Row],[14 - Inst. Atuando no Local]]),0)</f>
        <v>0</v>
      </c>
      <c r="CN468" s="84" t="str">
        <f t="shared" si="237"/>
        <v/>
      </c>
      <c r="CO468" s="84">
        <f>IFERROR(FIND("POLÍCIA MILITAR",consulta_completa__11[[#This Row],[14 - Inst. Atuando no Local]]),0)</f>
        <v>0</v>
      </c>
      <c r="CP468" s="84" t="str">
        <f t="shared" si="238"/>
        <v/>
      </c>
      <c r="CQ468" s="84">
        <f>IFERROR(FIND("POLÍCIA CIVIL",consulta_completa__11[[#This Row],[14 - Inst. Atuando no Local]]),0)</f>
        <v>0</v>
      </c>
      <c r="CR468" s="84" t="str">
        <f t="shared" si="239"/>
        <v/>
      </c>
      <c r="CS468" s="84">
        <f>IFERROR(FIND("MARINHA DO BRASIL",consulta_completa__11[[#This Row],[14 - Inst. Atuando no Local]]),0)</f>
        <v>0</v>
      </c>
      <c r="CT468" s="84" t="str">
        <f t="shared" si="240"/>
        <v/>
      </c>
      <c r="CU468" s="84">
        <f>IFERROR(FIND("EMPRESA ESPECIALIZADA EM ATENDIMENTO",consulta_completa__11[[#This Row],[14 - Inst. Atuando no Local]]),0)</f>
        <v>0</v>
      </c>
      <c r="CV468" s="84" t="str">
        <f t="shared" si="241"/>
        <v/>
      </c>
      <c r="CW468" s="84">
        <f>IFERROR(FIND("IBAMA",consulta_completa__11[[#This Row],[14 - Inst. Atuando no Local]]),0)</f>
        <v>0</v>
      </c>
      <c r="CX468" s="84" t="str">
        <f t="shared" si="242"/>
        <v/>
      </c>
      <c r="CY468" s="84" t="str">
        <f>IF(consulta_completa__11[[#This Row],[14 - Inst. Atuando no Local]]="","X","")</f>
        <v/>
      </c>
      <c r="CZ468" s="84">
        <f>IFERROR(FIND("OUTRA (S)",consulta_completa__11[[#This Row],[14 - Inst. Atuando no Local]]),0)</f>
        <v>0</v>
      </c>
      <c r="DA468" s="84" t="str">
        <f t="shared" si="243"/>
        <v/>
      </c>
      <c r="DB468" s="35" t="str">
        <f t="shared" si="244"/>
        <v>Sim</v>
      </c>
      <c r="DC468" s="35" t="str">
        <f t="shared" si="245"/>
        <v>Não</v>
      </c>
      <c r="DD468" s="35" t="str">
        <f t="shared" si="246"/>
        <v>Sim</v>
      </c>
      <c r="DE468" s="87" t="str">
        <f t="shared" si="248"/>
        <v>Federal</v>
      </c>
    </row>
    <row r="469" spans="1:109">
      <c r="A469" s="14">
        <v>20257846825</v>
      </c>
      <c r="B469" s="1">
        <v>45846</v>
      </c>
      <c r="C469" t="s">
        <v>1865</v>
      </c>
      <c r="D469" t="s">
        <v>1813</v>
      </c>
      <c r="E469" t="s">
        <v>162</v>
      </c>
      <c r="F469" t="s">
        <v>112</v>
      </c>
      <c r="G469" t="s">
        <v>646</v>
      </c>
      <c r="H469" t="s">
        <v>4128</v>
      </c>
      <c r="I469" t="s">
        <v>648</v>
      </c>
      <c r="J469" t="s">
        <v>113</v>
      </c>
      <c r="K469" t="s">
        <v>114</v>
      </c>
      <c r="L469" t="s">
        <v>114</v>
      </c>
      <c r="M469" t="s">
        <v>140</v>
      </c>
      <c r="N469" t="s">
        <v>141</v>
      </c>
      <c r="O469" t="s">
        <v>239</v>
      </c>
      <c r="P469" t="s">
        <v>355</v>
      </c>
      <c r="Q469" t="s">
        <v>143</v>
      </c>
      <c r="R469" t="s">
        <v>123</v>
      </c>
      <c r="S469" t="s">
        <v>113</v>
      </c>
      <c r="T469" t="s">
        <v>4293</v>
      </c>
      <c r="U469" t="s">
        <v>4294</v>
      </c>
      <c r="V469" t="s">
        <v>4295</v>
      </c>
      <c r="X469" t="b">
        <v>1</v>
      </c>
      <c r="Z469" t="s">
        <v>4296</v>
      </c>
      <c r="AA469" t="s">
        <v>4297</v>
      </c>
      <c r="AB469" t="s">
        <v>4298</v>
      </c>
      <c r="AC469" t="s">
        <v>753</v>
      </c>
      <c r="AD469">
        <v>1</v>
      </c>
      <c r="AE469" t="s">
        <v>4299</v>
      </c>
      <c r="AF469" t="s">
        <v>4300</v>
      </c>
      <c r="AG469" t="s">
        <v>4301</v>
      </c>
      <c r="AH469" t="s">
        <v>131</v>
      </c>
      <c r="AI469" t="s">
        <v>131</v>
      </c>
      <c r="AJ469" t="s">
        <v>131</v>
      </c>
      <c r="AK469" t="s">
        <v>4302</v>
      </c>
      <c r="AL469" t="s">
        <v>4303</v>
      </c>
      <c r="AM469" t="s">
        <v>758</v>
      </c>
      <c r="AN469" t="s">
        <v>4304</v>
      </c>
      <c r="AO469" t="s">
        <v>4305</v>
      </c>
      <c r="AP469">
        <v>98986026718</v>
      </c>
      <c r="AQ469" t="s">
        <v>2033</v>
      </c>
      <c r="AR469" t="s">
        <v>113</v>
      </c>
      <c r="AS469" t="s">
        <v>113</v>
      </c>
      <c r="AT469" t="s">
        <v>113</v>
      </c>
      <c r="AU469" t="s">
        <v>113</v>
      </c>
      <c r="AW469" t="s">
        <v>113</v>
      </c>
      <c r="AX469" s="82">
        <f>IFERROR(FIND("Óbitos/feridos",consulta_completa__11[[#This Row],[13 - Ocorrências/Ambientes Atingidos]]),0)</f>
        <v>0</v>
      </c>
      <c r="AY469" s="83" t="str">
        <f t="shared" si="218"/>
        <v/>
      </c>
      <c r="AZ469" s="82">
        <f>IFERROR(FIND("População afetada/evacuada",consulta_completa__11[[#This Row],[13 - Ocorrências/Ambientes Atingidos]]),0)</f>
        <v>0</v>
      </c>
      <c r="BA469" s="82" t="str">
        <f t="shared" si="219"/>
        <v/>
      </c>
      <c r="BB469" s="82">
        <f>IFERROR(FIND("Suspensão de abastecimento de água",consulta_completa__11[[#This Row],[13 - Ocorrências/Ambientes Atingidos]]),0)</f>
        <v>0</v>
      </c>
      <c r="BC469" s="83" t="str">
        <f t="shared" si="247"/>
        <v/>
      </c>
      <c r="BD469" s="82">
        <f>IFERROR(FIND("Rio/córrego",consulta_completa__11[[#This Row],[13 - Ocorrências/Ambientes Atingidos]]),0)</f>
        <v>0</v>
      </c>
      <c r="BE469" s="83" t="str">
        <f t="shared" si="220"/>
        <v/>
      </c>
      <c r="BF469" s="82">
        <f>IFERROR(FIND("Lago",consulta_completa__11[[#This Row],[13 - Ocorrências/Ambientes Atingidos]]),0)</f>
        <v>0</v>
      </c>
      <c r="BG469" s="83" t="str">
        <f t="shared" si="221"/>
        <v/>
      </c>
      <c r="BH469" s="82">
        <f>IFERROR(FIND("Mar",consulta_completa__11[[#This Row],[13 - Ocorrências/Ambientes Atingidos]]),0)</f>
        <v>0</v>
      </c>
      <c r="BI469" s="83" t="str">
        <f t="shared" si="222"/>
        <v/>
      </c>
      <c r="BJ469" s="82">
        <f>IFERROR(FIND("Praia",consulta_completa__11[[#This Row],[13 - Ocorrências/Ambientes Atingidos]]),0)</f>
        <v>0</v>
      </c>
      <c r="BK469" s="83" t="str">
        <f t="shared" si="223"/>
        <v/>
      </c>
      <c r="BL469" s="82">
        <f>IFERROR(FIND("Solo",consulta_completa__11[[#This Row],[13 - Ocorrências/Ambientes Atingidos]]),0)</f>
        <v>1</v>
      </c>
      <c r="BM469" s="83" t="str">
        <f t="shared" si="224"/>
        <v>X</v>
      </c>
      <c r="BN469" s="82">
        <f>IFERROR(FIND("Águas subterrâneas",consulta_completa__11[[#This Row],[13 - Ocorrências/Ambientes Atingidos]]),0)</f>
        <v>0</v>
      </c>
      <c r="BO469" s="83" t="str">
        <f t="shared" si="225"/>
        <v/>
      </c>
      <c r="BP469" s="82">
        <f>IFERROR(FIND("Atmosfera",consulta_completa__11[[#This Row],[13 - Ocorrências/Ambientes Atingidos]]),0)</f>
        <v>0</v>
      </c>
      <c r="BQ469" s="83" t="str">
        <f t="shared" si="226"/>
        <v/>
      </c>
      <c r="BR469" s="82">
        <f>IFERROR(FIND("Flora",consulta_completa__11[[#This Row],[13 - Ocorrências/Ambientes Atingidos]]),0)</f>
        <v>0</v>
      </c>
      <c r="BS469" s="83" t="str">
        <f t="shared" si="227"/>
        <v/>
      </c>
      <c r="BT469" s="82">
        <f>IFERROR(FIND("Fauna",consulta_completa__11[[#This Row],[13 - Ocorrências/Ambientes Atingidos]]),0)</f>
        <v>0</v>
      </c>
      <c r="BU469" s="83" t="str">
        <f t="shared" si="228"/>
        <v/>
      </c>
      <c r="BV469" s="82">
        <f>IFERROR(FIND("UC federal",consulta_completa__11[[#This Row],[13 - Ocorrências/Ambientes Atingidos]]),0)</f>
        <v>0</v>
      </c>
      <c r="BW469" s="83" t="str">
        <f t="shared" si="229"/>
        <v/>
      </c>
      <c r="BX469" s="82">
        <f>IFERROR(FIND("UC estadual/municipal",consulta_completa__11[[#This Row],[13 - Ocorrências/Ambientes Atingidos]]),0)</f>
        <v>0</v>
      </c>
      <c r="BY469" s="83" t="str">
        <f t="shared" si="230"/>
        <v/>
      </c>
      <c r="BZ469" s="82">
        <f>IFERROR(FIND("Outro(s)",consulta_completa__11[[#This Row],[13 - Ocorrências/Ambientes Atingidos]]),0)</f>
        <v>0</v>
      </c>
      <c r="CA469" s="83" t="str">
        <f t="shared" si="231"/>
        <v/>
      </c>
      <c r="CB469" s="82">
        <f>IFERROR(FIND("Sem dano",consulta_completa__11[[#This Row],[13 - Ocorrências/Ambientes Atingidos]]),0)</f>
        <v>0</v>
      </c>
      <c r="CC469" s="83" t="str">
        <f t="shared" si="232"/>
        <v/>
      </c>
      <c r="CD469" s="82" t="str">
        <f>IF(consulta_completa__11[[#This Row],[13 - Ocorrências/Ambientes Atingidos]]="","X","")</f>
        <v/>
      </c>
      <c r="CE469" s="84">
        <f>IFERROR(FIND("IBAMA",consulta_completa__11[[#This Row],[14 - Inst. Atuando no Local]]),0)</f>
        <v>0</v>
      </c>
      <c r="CF469" s="84" t="str">
        <f t="shared" si="233"/>
        <v/>
      </c>
      <c r="CG469" s="84">
        <f>IFERROR(FIND("OEMA",consulta_completa__11[[#This Row],[14 - Inst. Atuando no Local]]),0)</f>
        <v>0</v>
      </c>
      <c r="CH469" s="84" t="str">
        <f t="shared" si="234"/>
        <v/>
      </c>
      <c r="CI469" s="84">
        <f>IFERROR(FIND("DEFESA CIVIL",consulta_completa__11[[#This Row],[14 - Inst. Atuando no Local]]),0)</f>
        <v>0</v>
      </c>
      <c r="CJ469" s="84" t="str">
        <f t="shared" si="235"/>
        <v/>
      </c>
      <c r="CK469" s="84">
        <f>IFERROR(FIND("CORPO DE BOMBEIROS",consulta_completa__11[[#This Row],[14 - Inst. Atuando no Local]]),0)</f>
        <v>0</v>
      </c>
      <c r="CL469" s="84" t="str">
        <f t="shared" si="236"/>
        <v/>
      </c>
      <c r="CM469" s="84">
        <f>IFERROR(FIND("POLÍCIA RODOVIÁRIA",consulta_completa__11[[#This Row],[14 - Inst. Atuando no Local]]),0)</f>
        <v>0</v>
      </c>
      <c r="CN469" s="84" t="str">
        <f t="shared" si="237"/>
        <v/>
      </c>
      <c r="CO469" s="84">
        <f>IFERROR(FIND("POLÍCIA MILITAR",consulta_completa__11[[#This Row],[14 - Inst. Atuando no Local]]),0)</f>
        <v>0</v>
      </c>
      <c r="CP469" s="84" t="str">
        <f t="shared" si="238"/>
        <v/>
      </c>
      <c r="CQ469" s="84">
        <f>IFERROR(FIND("POLÍCIA CIVIL",consulta_completa__11[[#This Row],[14 - Inst. Atuando no Local]]),0)</f>
        <v>0</v>
      </c>
      <c r="CR469" s="84" t="str">
        <f t="shared" si="239"/>
        <v/>
      </c>
      <c r="CS469" s="84">
        <f>IFERROR(FIND("MARINHA DO BRASIL",consulta_completa__11[[#This Row],[14 - Inst. Atuando no Local]]),0)</f>
        <v>0</v>
      </c>
      <c r="CT469" s="84" t="str">
        <f t="shared" si="240"/>
        <v/>
      </c>
      <c r="CU469" s="84">
        <f>IFERROR(FIND("EMPRESA ESPECIALIZADA EM ATENDIMENTO",consulta_completa__11[[#This Row],[14 - Inst. Atuando no Local]]),0)</f>
        <v>0</v>
      </c>
      <c r="CV469" s="84" t="str">
        <f t="shared" si="241"/>
        <v/>
      </c>
      <c r="CW469" s="84">
        <f>IFERROR(FIND("IBAMA",consulta_completa__11[[#This Row],[14 - Inst. Atuando no Local]]),0)</f>
        <v>0</v>
      </c>
      <c r="CX469" s="84" t="str">
        <f t="shared" si="242"/>
        <v/>
      </c>
      <c r="CY469" s="84" t="str">
        <f>IF(consulta_completa__11[[#This Row],[14 - Inst. Atuando no Local]]="","X","")</f>
        <v/>
      </c>
      <c r="CZ469" s="84">
        <f>IFERROR(FIND("OUTRA (S)",consulta_completa__11[[#This Row],[14 - Inst. Atuando no Local]]),0)</f>
        <v>0</v>
      </c>
      <c r="DA469" s="84" t="str">
        <f t="shared" si="243"/>
        <v/>
      </c>
      <c r="DB469" s="35" t="str">
        <f t="shared" si="244"/>
        <v>Sim</v>
      </c>
      <c r="DC469" s="35" t="str">
        <f t="shared" si="245"/>
        <v>Não</v>
      </c>
      <c r="DD469" s="35" t="str">
        <f t="shared" si="246"/>
        <v>Sim</v>
      </c>
      <c r="DE469" s="87" t="str">
        <f t="shared" si="248"/>
        <v>Federal</v>
      </c>
    </row>
    <row r="470" spans="1:109">
      <c r="A470" s="14">
        <v>20257872030</v>
      </c>
      <c r="B470" s="1">
        <v>45846</v>
      </c>
      <c r="C470" t="s">
        <v>109</v>
      </c>
      <c r="D470" t="s">
        <v>110</v>
      </c>
      <c r="E470" t="s">
        <v>452</v>
      </c>
      <c r="F470" t="s">
        <v>112</v>
      </c>
      <c r="G470" t="s">
        <v>113</v>
      </c>
      <c r="H470" t="s">
        <v>114</v>
      </c>
      <c r="I470" t="s">
        <v>114</v>
      </c>
      <c r="J470" t="s">
        <v>113</v>
      </c>
      <c r="K470" t="s">
        <v>114</v>
      </c>
      <c r="L470" t="s">
        <v>114</v>
      </c>
      <c r="M470" t="s">
        <v>118</v>
      </c>
      <c r="N470" t="s">
        <v>113</v>
      </c>
      <c r="O470" t="s">
        <v>239</v>
      </c>
      <c r="P470" t="s">
        <v>355</v>
      </c>
      <c r="Q470" t="s">
        <v>122</v>
      </c>
      <c r="R470" t="s">
        <v>123</v>
      </c>
      <c r="S470" t="s">
        <v>201</v>
      </c>
      <c r="T470" t="s">
        <v>4248</v>
      </c>
      <c r="U470" t="s">
        <v>4249</v>
      </c>
      <c r="V470" t="s">
        <v>4306</v>
      </c>
      <c r="W470" t="b">
        <v>1</v>
      </c>
      <c r="Z470" t="s">
        <v>4307</v>
      </c>
      <c r="AA470" t="s">
        <v>113</v>
      </c>
      <c r="AB470" t="s">
        <v>4308</v>
      </c>
      <c r="AC470" t="s">
        <v>983</v>
      </c>
      <c r="AD470">
        <v>1</v>
      </c>
      <c r="AE470" t="s">
        <v>113</v>
      </c>
      <c r="AF470" t="s">
        <v>113</v>
      </c>
      <c r="AG470" t="s">
        <v>113</v>
      </c>
      <c r="AH470" t="s">
        <v>131</v>
      </c>
      <c r="AI470" t="s">
        <v>132</v>
      </c>
      <c r="AJ470" t="s">
        <v>132</v>
      </c>
      <c r="AK470" t="s">
        <v>113</v>
      </c>
      <c r="AL470" t="s">
        <v>4309</v>
      </c>
      <c r="AM470" t="s">
        <v>986</v>
      </c>
      <c r="AN470" t="s">
        <v>113</v>
      </c>
      <c r="AO470" t="s">
        <v>113</v>
      </c>
      <c r="AQ470" t="s">
        <v>989</v>
      </c>
      <c r="AR470" t="s">
        <v>113</v>
      </c>
      <c r="AS470" t="s">
        <v>113</v>
      </c>
      <c r="AT470" t="s">
        <v>113</v>
      </c>
      <c r="AU470" t="s">
        <v>113</v>
      </c>
      <c r="AW470" t="s">
        <v>113</v>
      </c>
      <c r="AX470" s="82">
        <f>IFERROR(FIND("Óbitos/feridos",consulta_completa__11[[#This Row],[13 - Ocorrências/Ambientes Atingidos]]),0)</f>
        <v>0</v>
      </c>
      <c r="AY470" s="83" t="str">
        <f t="shared" si="218"/>
        <v/>
      </c>
      <c r="AZ470" s="82">
        <f>IFERROR(FIND("População afetada/evacuada",consulta_completa__11[[#This Row],[13 - Ocorrências/Ambientes Atingidos]]),0)</f>
        <v>0</v>
      </c>
      <c r="BA470" s="82" t="str">
        <f t="shared" si="219"/>
        <v/>
      </c>
      <c r="BB470" s="82">
        <f>IFERROR(FIND("Suspensão de abastecimento de água",consulta_completa__11[[#This Row],[13 - Ocorrências/Ambientes Atingidos]]),0)</f>
        <v>0</v>
      </c>
      <c r="BC470" s="83" t="str">
        <f t="shared" si="247"/>
        <v/>
      </c>
      <c r="BD470" s="82">
        <f>IFERROR(FIND("Rio/córrego",consulta_completa__11[[#This Row],[13 - Ocorrências/Ambientes Atingidos]]),0)</f>
        <v>0</v>
      </c>
      <c r="BE470" s="83" t="str">
        <f t="shared" si="220"/>
        <v/>
      </c>
      <c r="BF470" s="82">
        <f>IFERROR(FIND("Lago",consulta_completa__11[[#This Row],[13 - Ocorrências/Ambientes Atingidos]]),0)</f>
        <v>0</v>
      </c>
      <c r="BG470" s="83" t="str">
        <f t="shared" si="221"/>
        <v/>
      </c>
      <c r="BH470" s="82">
        <f>IFERROR(FIND("Mar",consulta_completa__11[[#This Row],[13 - Ocorrências/Ambientes Atingidos]]),0)</f>
        <v>1</v>
      </c>
      <c r="BI470" s="83" t="str">
        <f t="shared" si="222"/>
        <v>X</v>
      </c>
      <c r="BJ470" s="82">
        <f>IFERROR(FIND("Praia",consulta_completa__11[[#This Row],[13 - Ocorrências/Ambientes Atingidos]]),0)</f>
        <v>0</v>
      </c>
      <c r="BK470" s="83" t="str">
        <f t="shared" si="223"/>
        <v/>
      </c>
      <c r="BL470" s="82">
        <f>IFERROR(FIND("Solo",consulta_completa__11[[#This Row],[13 - Ocorrências/Ambientes Atingidos]]),0)</f>
        <v>0</v>
      </c>
      <c r="BM470" s="83" t="str">
        <f t="shared" si="224"/>
        <v/>
      </c>
      <c r="BN470" s="82">
        <f>IFERROR(FIND("Águas subterrâneas",consulta_completa__11[[#This Row],[13 - Ocorrências/Ambientes Atingidos]]),0)</f>
        <v>0</v>
      </c>
      <c r="BO470" s="83" t="str">
        <f t="shared" si="225"/>
        <v/>
      </c>
      <c r="BP470" s="82">
        <f>IFERROR(FIND("Atmosfera",consulta_completa__11[[#This Row],[13 - Ocorrências/Ambientes Atingidos]]),0)</f>
        <v>0</v>
      </c>
      <c r="BQ470" s="83" t="str">
        <f t="shared" si="226"/>
        <v/>
      </c>
      <c r="BR470" s="82">
        <f>IFERROR(FIND("Flora",consulta_completa__11[[#This Row],[13 - Ocorrências/Ambientes Atingidos]]),0)</f>
        <v>0</v>
      </c>
      <c r="BS470" s="83" t="str">
        <f t="shared" si="227"/>
        <v/>
      </c>
      <c r="BT470" s="82">
        <f>IFERROR(FIND("Fauna",consulta_completa__11[[#This Row],[13 - Ocorrências/Ambientes Atingidos]]),0)</f>
        <v>0</v>
      </c>
      <c r="BU470" s="83" t="str">
        <f t="shared" si="228"/>
        <v/>
      </c>
      <c r="BV470" s="82">
        <f>IFERROR(FIND("UC federal",consulta_completa__11[[#This Row],[13 - Ocorrências/Ambientes Atingidos]]),0)</f>
        <v>0</v>
      </c>
      <c r="BW470" s="83" t="str">
        <f t="shared" si="229"/>
        <v/>
      </c>
      <c r="BX470" s="82">
        <f>IFERROR(FIND("UC estadual/municipal",consulta_completa__11[[#This Row],[13 - Ocorrências/Ambientes Atingidos]]),0)</f>
        <v>0</v>
      </c>
      <c r="BY470" s="83" t="str">
        <f t="shared" si="230"/>
        <v/>
      </c>
      <c r="BZ470" s="82">
        <f>IFERROR(FIND("Outro(s)",consulta_completa__11[[#This Row],[13 - Ocorrências/Ambientes Atingidos]]),0)</f>
        <v>0</v>
      </c>
      <c r="CA470" s="83" t="str">
        <f t="shared" si="231"/>
        <v/>
      </c>
      <c r="CB470" s="82">
        <f>IFERROR(FIND("Sem dano",consulta_completa__11[[#This Row],[13 - Ocorrências/Ambientes Atingidos]]),0)</f>
        <v>0</v>
      </c>
      <c r="CC470" s="83" t="str">
        <f t="shared" si="232"/>
        <v/>
      </c>
      <c r="CD470" s="82" t="str">
        <f>IF(consulta_completa__11[[#This Row],[13 - Ocorrências/Ambientes Atingidos]]="","X","")</f>
        <v/>
      </c>
      <c r="CE470" s="84">
        <f>IFERROR(FIND("IBAMA",consulta_completa__11[[#This Row],[14 - Inst. Atuando no Local]]),0)</f>
        <v>0</v>
      </c>
      <c r="CF470" s="84" t="str">
        <f t="shared" si="233"/>
        <v/>
      </c>
      <c r="CG470" s="84">
        <f>IFERROR(FIND("OEMA",consulta_completa__11[[#This Row],[14 - Inst. Atuando no Local]]),0)</f>
        <v>0</v>
      </c>
      <c r="CH470" s="84" t="str">
        <f t="shared" si="234"/>
        <v/>
      </c>
      <c r="CI470" s="84">
        <f>IFERROR(FIND("DEFESA CIVIL",consulta_completa__11[[#This Row],[14 - Inst. Atuando no Local]]),0)</f>
        <v>0</v>
      </c>
      <c r="CJ470" s="84" t="str">
        <f t="shared" si="235"/>
        <v/>
      </c>
      <c r="CK470" s="84">
        <f>IFERROR(FIND("CORPO DE BOMBEIROS",consulta_completa__11[[#This Row],[14 - Inst. Atuando no Local]]),0)</f>
        <v>0</v>
      </c>
      <c r="CL470" s="84" t="str">
        <f t="shared" si="236"/>
        <v/>
      </c>
      <c r="CM470" s="84">
        <f>IFERROR(FIND("POLÍCIA RODOVIÁRIA",consulta_completa__11[[#This Row],[14 - Inst. Atuando no Local]]),0)</f>
        <v>0</v>
      </c>
      <c r="CN470" s="84" t="str">
        <f t="shared" si="237"/>
        <v/>
      </c>
      <c r="CO470" s="84">
        <f>IFERROR(FIND("POLÍCIA MILITAR",consulta_completa__11[[#This Row],[14 - Inst. Atuando no Local]]),0)</f>
        <v>0</v>
      </c>
      <c r="CP470" s="84" t="str">
        <f t="shared" si="238"/>
        <v/>
      </c>
      <c r="CQ470" s="84">
        <f>IFERROR(FIND("POLÍCIA CIVIL",consulta_completa__11[[#This Row],[14 - Inst. Atuando no Local]]),0)</f>
        <v>0</v>
      </c>
      <c r="CR470" s="84" t="str">
        <f t="shared" si="239"/>
        <v/>
      </c>
      <c r="CS470" s="84">
        <f>IFERROR(FIND("MARINHA DO BRASIL",consulta_completa__11[[#This Row],[14 - Inst. Atuando no Local]]),0)</f>
        <v>0</v>
      </c>
      <c r="CT470" s="84" t="str">
        <f t="shared" si="240"/>
        <v/>
      </c>
      <c r="CU470" s="84">
        <f>IFERROR(FIND("EMPRESA ESPECIALIZADA EM ATENDIMENTO",consulta_completa__11[[#This Row],[14 - Inst. Atuando no Local]]),0)</f>
        <v>0</v>
      </c>
      <c r="CV470" s="84" t="str">
        <f t="shared" si="241"/>
        <v/>
      </c>
      <c r="CW470" s="84">
        <f>IFERROR(FIND("IBAMA",consulta_completa__11[[#This Row],[14 - Inst. Atuando no Local]]),0)</f>
        <v>0</v>
      </c>
      <c r="CX470" s="84" t="str">
        <f t="shared" si="242"/>
        <v/>
      </c>
      <c r="CY470" s="84" t="str">
        <f>IF(consulta_completa__11[[#This Row],[14 - Inst. Atuando no Local]]="","X","")</f>
        <v>X</v>
      </c>
      <c r="CZ470" s="84">
        <f>IFERROR(FIND("OUTRA (S)",consulta_completa__11[[#This Row],[14 - Inst. Atuando no Local]]),0)</f>
        <v>0</v>
      </c>
      <c r="DA470" s="84" t="str">
        <f t="shared" si="243"/>
        <v/>
      </c>
      <c r="DB470" s="35" t="str">
        <f t="shared" si="244"/>
        <v>Sim</v>
      </c>
      <c r="DC470" s="35" t="str">
        <f t="shared" si="245"/>
        <v>Não</v>
      </c>
      <c r="DD470" s="35" t="str">
        <f t="shared" si="246"/>
        <v>Sim</v>
      </c>
      <c r="DE470" s="87" t="str">
        <f t="shared" si="248"/>
        <v>Federal</v>
      </c>
    </row>
    <row r="471" spans="1:109">
      <c r="A471" s="14">
        <v>202571032423</v>
      </c>
      <c r="B471" s="1">
        <v>45846</v>
      </c>
      <c r="C471" t="s">
        <v>238</v>
      </c>
      <c r="D471" t="s">
        <v>212</v>
      </c>
      <c r="E471" t="s">
        <v>111</v>
      </c>
      <c r="F471" t="s">
        <v>112</v>
      </c>
      <c r="G471" t="s">
        <v>2354</v>
      </c>
      <c r="H471" t="s">
        <v>4310</v>
      </c>
      <c r="I471" t="s">
        <v>117</v>
      </c>
      <c r="J471" t="s">
        <v>113</v>
      </c>
      <c r="K471" t="s">
        <v>114</v>
      </c>
      <c r="L471" t="s">
        <v>114</v>
      </c>
      <c r="M471" t="s">
        <v>118</v>
      </c>
      <c r="N471" t="s">
        <v>113</v>
      </c>
      <c r="O471" t="s">
        <v>239</v>
      </c>
      <c r="P471" t="s">
        <v>355</v>
      </c>
      <c r="Q471" t="s">
        <v>122</v>
      </c>
      <c r="R471" t="s">
        <v>123</v>
      </c>
      <c r="S471" t="s">
        <v>201</v>
      </c>
      <c r="T471" t="s">
        <v>240</v>
      </c>
      <c r="U471" t="s">
        <v>113</v>
      </c>
      <c r="V471" t="s">
        <v>4311</v>
      </c>
      <c r="Z471" t="s">
        <v>242</v>
      </c>
      <c r="AA471" t="s">
        <v>113</v>
      </c>
      <c r="AB471" t="s">
        <v>248</v>
      </c>
      <c r="AC471" t="s">
        <v>244</v>
      </c>
      <c r="AD471">
        <v>1</v>
      </c>
      <c r="AE471" t="s">
        <v>113</v>
      </c>
      <c r="AF471" t="s">
        <v>113</v>
      </c>
      <c r="AG471" t="s">
        <v>113</v>
      </c>
      <c r="AH471" t="s">
        <v>131</v>
      </c>
      <c r="AI471" t="s">
        <v>131</v>
      </c>
      <c r="AJ471" t="s">
        <v>131</v>
      </c>
      <c r="AK471" t="s">
        <v>4312</v>
      </c>
      <c r="AL471" t="s">
        <v>4313</v>
      </c>
      <c r="AM471" t="s">
        <v>247</v>
      </c>
      <c r="AN471" t="s">
        <v>1759</v>
      </c>
      <c r="AO471" t="s">
        <v>249</v>
      </c>
      <c r="AP471">
        <v>21998863038</v>
      </c>
      <c r="AQ471" t="s">
        <v>250</v>
      </c>
      <c r="AR471" t="s">
        <v>113</v>
      </c>
      <c r="AS471" t="s">
        <v>113</v>
      </c>
      <c r="AT471" t="s">
        <v>3097</v>
      </c>
      <c r="AU471" t="s">
        <v>113</v>
      </c>
      <c r="AW471" t="s">
        <v>159</v>
      </c>
      <c r="AX471" s="82">
        <f>IFERROR(FIND("Óbitos/feridos",consulta_completa__11[[#This Row],[13 - Ocorrências/Ambientes Atingidos]]),0)</f>
        <v>0</v>
      </c>
      <c r="AY471" s="83" t="str">
        <f t="shared" si="218"/>
        <v/>
      </c>
      <c r="AZ471" s="82">
        <f>IFERROR(FIND("População afetada/evacuada",consulta_completa__11[[#This Row],[13 - Ocorrências/Ambientes Atingidos]]),0)</f>
        <v>0</v>
      </c>
      <c r="BA471" s="82" t="str">
        <f t="shared" si="219"/>
        <v/>
      </c>
      <c r="BB471" s="82">
        <f>IFERROR(FIND("Suspensão de abastecimento de água",consulta_completa__11[[#This Row],[13 - Ocorrências/Ambientes Atingidos]]),0)</f>
        <v>0</v>
      </c>
      <c r="BC471" s="83" t="str">
        <f t="shared" si="247"/>
        <v/>
      </c>
      <c r="BD471" s="82">
        <f>IFERROR(FIND("Rio/córrego",consulta_completa__11[[#This Row],[13 - Ocorrências/Ambientes Atingidos]]),0)</f>
        <v>0</v>
      </c>
      <c r="BE471" s="83" t="str">
        <f t="shared" si="220"/>
        <v/>
      </c>
      <c r="BF471" s="82">
        <f>IFERROR(FIND("Lago",consulta_completa__11[[#This Row],[13 - Ocorrências/Ambientes Atingidos]]),0)</f>
        <v>0</v>
      </c>
      <c r="BG471" s="83" t="str">
        <f t="shared" si="221"/>
        <v/>
      </c>
      <c r="BH471" s="82">
        <f>IFERROR(FIND("Mar",consulta_completa__11[[#This Row],[13 - Ocorrências/Ambientes Atingidos]]),0)</f>
        <v>1</v>
      </c>
      <c r="BI471" s="83" t="str">
        <f t="shared" si="222"/>
        <v>X</v>
      </c>
      <c r="BJ471" s="82">
        <f>IFERROR(FIND("Praia",consulta_completa__11[[#This Row],[13 - Ocorrências/Ambientes Atingidos]]),0)</f>
        <v>0</v>
      </c>
      <c r="BK471" s="83" t="str">
        <f t="shared" si="223"/>
        <v/>
      </c>
      <c r="BL471" s="82">
        <f>IFERROR(FIND("Solo",consulta_completa__11[[#This Row],[13 - Ocorrências/Ambientes Atingidos]]),0)</f>
        <v>0</v>
      </c>
      <c r="BM471" s="83" t="str">
        <f t="shared" si="224"/>
        <v/>
      </c>
      <c r="BN471" s="82">
        <f>IFERROR(FIND("Águas subterrâneas",consulta_completa__11[[#This Row],[13 - Ocorrências/Ambientes Atingidos]]),0)</f>
        <v>0</v>
      </c>
      <c r="BO471" s="83" t="str">
        <f t="shared" si="225"/>
        <v/>
      </c>
      <c r="BP471" s="82">
        <f>IFERROR(FIND("Atmosfera",consulta_completa__11[[#This Row],[13 - Ocorrências/Ambientes Atingidos]]),0)</f>
        <v>0</v>
      </c>
      <c r="BQ471" s="83" t="str">
        <f t="shared" si="226"/>
        <v/>
      </c>
      <c r="BR471" s="82">
        <f>IFERROR(FIND("Flora",consulta_completa__11[[#This Row],[13 - Ocorrências/Ambientes Atingidos]]),0)</f>
        <v>0</v>
      </c>
      <c r="BS471" s="83" t="str">
        <f t="shared" si="227"/>
        <v/>
      </c>
      <c r="BT471" s="82">
        <f>IFERROR(FIND("Fauna",consulta_completa__11[[#This Row],[13 - Ocorrências/Ambientes Atingidos]]),0)</f>
        <v>0</v>
      </c>
      <c r="BU471" s="83" t="str">
        <f t="shared" si="228"/>
        <v/>
      </c>
      <c r="BV471" s="82">
        <f>IFERROR(FIND("UC federal",consulta_completa__11[[#This Row],[13 - Ocorrências/Ambientes Atingidos]]),0)</f>
        <v>0</v>
      </c>
      <c r="BW471" s="83" t="str">
        <f t="shared" si="229"/>
        <v/>
      </c>
      <c r="BX471" s="82">
        <f>IFERROR(FIND("UC estadual/municipal",consulta_completa__11[[#This Row],[13 - Ocorrências/Ambientes Atingidos]]),0)</f>
        <v>0</v>
      </c>
      <c r="BY471" s="83" t="str">
        <f t="shared" si="230"/>
        <v/>
      </c>
      <c r="BZ471" s="82">
        <f>IFERROR(FIND("Outro(s)",consulta_completa__11[[#This Row],[13 - Ocorrências/Ambientes Atingidos]]),0)</f>
        <v>0</v>
      </c>
      <c r="CA471" s="83" t="str">
        <f t="shared" si="231"/>
        <v/>
      </c>
      <c r="CB471" s="82">
        <f>IFERROR(FIND("Sem dano",consulta_completa__11[[#This Row],[13 - Ocorrências/Ambientes Atingidos]]),0)</f>
        <v>0</v>
      </c>
      <c r="CC471" s="83" t="str">
        <f t="shared" si="232"/>
        <v/>
      </c>
      <c r="CD471" s="82" t="str">
        <f>IF(consulta_completa__11[[#This Row],[13 - Ocorrências/Ambientes Atingidos]]="","X","")</f>
        <v/>
      </c>
      <c r="CE471" s="84">
        <f>IFERROR(FIND("IBAMA",consulta_completa__11[[#This Row],[14 - Inst. Atuando no Local]]),0)</f>
        <v>0</v>
      </c>
      <c r="CF471" s="84" t="str">
        <f t="shared" si="233"/>
        <v/>
      </c>
      <c r="CG471" s="84">
        <f>IFERROR(FIND("OEMA",consulta_completa__11[[#This Row],[14 - Inst. Atuando no Local]]),0)</f>
        <v>0</v>
      </c>
      <c r="CH471" s="84" t="str">
        <f t="shared" si="234"/>
        <v/>
      </c>
      <c r="CI471" s="84">
        <f>IFERROR(FIND("DEFESA CIVIL",consulta_completa__11[[#This Row],[14 - Inst. Atuando no Local]]),0)</f>
        <v>0</v>
      </c>
      <c r="CJ471" s="84" t="str">
        <f t="shared" si="235"/>
        <v/>
      </c>
      <c r="CK471" s="84">
        <f>IFERROR(FIND("CORPO DE BOMBEIROS",consulta_completa__11[[#This Row],[14 - Inst. Atuando no Local]]),0)</f>
        <v>0</v>
      </c>
      <c r="CL471" s="84" t="str">
        <f t="shared" si="236"/>
        <v/>
      </c>
      <c r="CM471" s="84">
        <f>IFERROR(FIND("POLÍCIA RODOVIÁRIA",consulta_completa__11[[#This Row],[14 - Inst. Atuando no Local]]),0)</f>
        <v>0</v>
      </c>
      <c r="CN471" s="84" t="str">
        <f t="shared" si="237"/>
        <v/>
      </c>
      <c r="CO471" s="84">
        <f>IFERROR(FIND("POLÍCIA MILITAR",consulta_completa__11[[#This Row],[14 - Inst. Atuando no Local]]),0)</f>
        <v>0</v>
      </c>
      <c r="CP471" s="84" t="str">
        <f t="shared" si="238"/>
        <v/>
      </c>
      <c r="CQ471" s="84">
        <f>IFERROR(FIND("POLÍCIA CIVIL",consulta_completa__11[[#This Row],[14 - Inst. Atuando no Local]]),0)</f>
        <v>0</v>
      </c>
      <c r="CR471" s="84" t="str">
        <f t="shared" si="239"/>
        <v/>
      </c>
      <c r="CS471" s="84">
        <f>IFERROR(FIND("MARINHA DO BRASIL",consulta_completa__11[[#This Row],[14 - Inst. Atuando no Local]]),0)</f>
        <v>0</v>
      </c>
      <c r="CT471" s="84" t="str">
        <f t="shared" si="240"/>
        <v/>
      </c>
      <c r="CU471" s="84">
        <f>IFERROR(FIND("EMPRESA ESPECIALIZADA EM ATENDIMENTO",consulta_completa__11[[#This Row],[14 - Inst. Atuando no Local]]),0)</f>
        <v>0</v>
      </c>
      <c r="CV471" s="84" t="str">
        <f t="shared" si="241"/>
        <v/>
      </c>
      <c r="CW471" s="84">
        <f>IFERROR(FIND("IBAMA",consulta_completa__11[[#This Row],[14 - Inst. Atuando no Local]]),0)</f>
        <v>0</v>
      </c>
      <c r="CX471" s="84" t="str">
        <f t="shared" si="242"/>
        <v/>
      </c>
      <c r="CY471" s="84" t="str">
        <f>IF(consulta_completa__11[[#This Row],[14 - Inst. Atuando no Local]]="","X","")</f>
        <v>X</v>
      </c>
      <c r="CZ471" s="84">
        <f>IFERROR(FIND("OUTRA (S)",consulta_completa__11[[#This Row],[14 - Inst. Atuando no Local]]),0)</f>
        <v>0</v>
      </c>
      <c r="DA471" s="84" t="str">
        <f t="shared" si="243"/>
        <v/>
      </c>
      <c r="DB471" s="35" t="str">
        <f t="shared" si="244"/>
        <v>Sim</v>
      </c>
      <c r="DC471" s="35" t="str">
        <f t="shared" si="245"/>
        <v>Não</v>
      </c>
      <c r="DD471" s="35" t="str">
        <f t="shared" si="246"/>
        <v>Sim</v>
      </c>
      <c r="DE471" s="87" t="str">
        <f t="shared" si="248"/>
        <v>Federal</v>
      </c>
    </row>
    <row r="472" spans="1:109">
      <c r="A472" s="14">
        <v>202571132449</v>
      </c>
      <c r="B472" s="1">
        <v>45846</v>
      </c>
      <c r="C472" t="s">
        <v>677</v>
      </c>
      <c r="D472" t="s">
        <v>180</v>
      </c>
      <c r="E472" t="s">
        <v>286</v>
      </c>
      <c r="F472" t="s">
        <v>1275</v>
      </c>
      <c r="G472" t="s">
        <v>4314</v>
      </c>
      <c r="H472" t="s">
        <v>113</v>
      </c>
      <c r="I472" t="s">
        <v>113</v>
      </c>
      <c r="J472" t="s">
        <v>113</v>
      </c>
      <c r="K472" t="s">
        <v>114</v>
      </c>
      <c r="L472" t="s">
        <v>114</v>
      </c>
      <c r="M472" t="s">
        <v>4315</v>
      </c>
      <c r="N472" t="s">
        <v>2139</v>
      </c>
      <c r="O472" t="s">
        <v>185</v>
      </c>
      <c r="P472" t="s">
        <v>355</v>
      </c>
      <c r="Q472" t="s">
        <v>122</v>
      </c>
      <c r="R472" t="s">
        <v>123</v>
      </c>
      <c r="S472" t="s">
        <v>113</v>
      </c>
      <c r="T472" t="s">
        <v>4316</v>
      </c>
      <c r="U472" t="s">
        <v>631</v>
      </c>
      <c r="V472" t="s">
        <v>4317</v>
      </c>
      <c r="Z472" t="s">
        <v>4318</v>
      </c>
      <c r="AA472" t="s">
        <v>4319</v>
      </c>
      <c r="AB472" t="s">
        <v>113</v>
      </c>
      <c r="AC472" t="s">
        <v>113</v>
      </c>
      <c r="AE472" t="s">
        <v>4320</v>
      </c>
      <c r="AF472" t="s">
        <v>113</v>
      </c>
      <c r="AG472" t="s">
        <v>113</v>
      </c>
      <c r="AH472" t="s">
        <v>131</v>
      </c>
      <c r="AI472" t="s">
        <v>132</v>
      </c>
      <c r="AJ472" t="s">
        <v>131</v>
      </c>
      <c r="AK472" t="s">
        <v>4321</v>
      </c>
      <c r="AL472" t="s">
        <v>4322</v>
      </c>
      <c r="AM472" t="s">
        <v>153</v>
      </c>
      <c r="AN472" t="s">
        <v>154</v>
      </c>
      <c r="AO472" t="s">
        <v>155</v>
      </c>
      <c r="AP472">
        <v>6133161070</v>
      </c>
      <c r="AQ472" t="s">
        <v>156</v>
      </c>
      <c r="AR472" t="s">
        <v>113</v>
      </c>
      <c r="AS472" t="s">
        <v>113</v>
      </c>
      <c r="AT472" t="s">
        <v>113</v>
      </c>
      <c r="AU472" t="s">
        <v>113</v>
      </c>
      <c r="AW472" t="s">
        <v>113</v>
      </c>
      <c r="AX472" s="82">
        <f>IFERROR(FIND("Óbitos/feridos",consulta_completa__11[[#This Row],[13 - Ocorrências/Ambientes Atingidos]]),0)</f>
        <v>0</v>
      </c>
      <c r="AY472" s="83" t="str">
        <f t="shared" si="218"/>
        <v/>
      </c>
      <c r="AZ472" s="82">
        <f>IFERROR(FIND("População afetada/evacuada",consulta_completa__11[[#This Row],[13 - Ocorrências/Ambientes Atingidos]]),0)</f>
        <v>0</v>
      </c>
      <c r="BA472" s="82" t="str">
        <f t="shared" si="219"/>
        <v/>
      </c>
      <c r="BB472" s="82">
        <f>IFERROR(FIND("Suspensão de abastecimento de água",consulta_completa__11[[#This Row],[13 - Ocorrências/Ambientes Atingidos]]),0)</f>
        <v>0</v>
      </c>
      <c r="BC472" s="83" t="str">
        <f t="shared" si="247"/>
        <v/>
      </c>
      <c r="BD472" s="82">
        <f>IFERROR(FIND("Rio/córrego",consulta_completa__11[[#This Row],[13 - Ocorrências/Ambientes Atingidos]]),0)</f>
        <v>0</v>
      </c>
      <c r="BE472" s="83" t="str">
        <f t="shared" si="220"/>
        <v/>
      </c>
      <c r="BF472" s="82">
        <f>IFERROR(FIND("Lago",consulta_completa__11[[#This Row],[13 - Ocorrências/Ambientes Atingidos]]),0)</f>
        <v>0</v>
      </c>
      <c r="BG472" s="83" t="str">
        <f t="shared" si="221"/>
        <v/>
      </c>
      <c r="BH472" s="82">
        <f>IFERROR(FIND("Mar",consulta_completa__11[[#This Row],[13 - Ocorrências/Ambientes Atingidos]]),0)</f>
        <v>0</v>
      </c>
      <c r="BI472" s="83" t="str">
        <f t="shared" si="222"/>
        <v/>
      </c>
      <c r="BJ472" s="82">
        <f>IFERROR(FIND("Praia",consulta_completa__11[[#This Row],[13 - Ocorrências/Ambientes Atingidos]]),0)</f>
        <v>0</v>
      </c>
      <c r="BK472" s="83" t="str">
        <f t="shared" si="223"/>
        <v/>
      </c>
      <c r="BL472" s="82">
        <f>IFERROR(FIND("Solo",consulta_completa__11[[#This Row],[13 - Ocorrências/Ambientes Atingidos]]),0)</f>
        <v>1</v>
      </c>
      <c r="BM472" s="83" t="str">
        <f t="shared" si="224"/>
        <v>X</v>
      </c>
      <c r="BN472" s="82">
        <f>IFERROR(FIND("Águas subterrâneas",consulta_completa__11[[#This Row],[13 - Ocorrências/Ambientes Atingidos]]),0)</f>
        <v>0</v>
      </c>
      <c r="BO472" s="83" t="str">
        <f t="shared" si="225"/>
        <v/>
      </c>
      <c r="BP472" s="82">
        <f>IFERROR(FIND("Atmosfera",consulta_completa__11[[#This Row],[13 - Ocorrências/Ambientes Atingidos]]),0)</f>
        <v>0</v>
      </c>
      <c r="BQ472" s="83" t="str">
        <f t="shared" si="226"/>
        <v/>
      </c>
      <c r="BR472" s="82">
        <f>IFERROR(FIND("Flora",consulta_completa__11[[#This Row],[13 - Ocorrências/Ambientes Atingidos]]),0)</f>
        <v>7</v>
      </c>
      <c r="BS472" s="83" t="str">
        <f t="shared" si="227"/>
        <v>X</v>
      </c>
      <c r="BT472" s="82">
        <f>IFERROR(FIND("Fauna",consulta_completa__11[[#This Row],[13 - Ocorrências/Ambientes Atingidos]]),0)</f>
        <v>0</v>
      </c>
      <c r="BU472" s="83" t="str">
        <f t="shared" si="228"/>
        <v/>
      </c>
      <c r="BV472" s="82">
        <f>IFERROR(FIND("UC federal",consulta_completa__11[[#This Row],[13 - Ocorrências/Ambientes Atingidos]]),0)</f>
        <v>0</v>
      </c>
      <c r="BW472" s="83" t="str">
        <f t="shared" si="229"/>
        <v/>
      </c>
      <c r="BX472" s="82">
        <f>IFERROR(FIND("UC estadual/municipal",consulta_completa__11[[#This Row],[13 - Ocorrências/Ambientes Atingidos]]),0)</f>
        <v>0</v>
      </c>
      <c r="BY472" s="83" t="str">
        <f t="shared" si="230"/>
        <v/>
      </c>
      <c r="BZ472" s="82">
        <f>IFERROR(FIND("Outro(s)",consulta_completa__11[[#This Row],[13 - Ocorrências/Ambientes Atingidos]]),0)</f>
        <v>14</v>
      </c>
      <c r="CA472" s="83" t="str">
        <f t="shared" si="231"/>
        <v>X</v>
      </c>
      <c r="CB472" s="82">
        <f>IFERROR(FIND("Sem dano",consulta_completa__11[[#This Row],[13 - Ocorrências/Ambientes Atingidos]]),0)</f>
        <v>0</v>
      </c>
      <c r="CC472" s="83" t="str">
        <f t="shared" si="232"/>
        <v/>
      </c>
      <c r="CD472" s="82" t="str">
        <f>IF(consulta_completa__11[[#This Row],[13 - Ocorrências/Ambientes Atingidos]]="","X","")</f>
        <v/>
      </c>
      <c r="CE472" s="84">
        <f>IFERROR(FIND("IBAMA",consulta_completa__11[[#This Row],[14 - Inst. Atuando no Local]]),0)</f>
        <v>0</v>
      </c>
      <c r="CF472" s="84" t="str">
        <f t="shared" si="233"/>
        <v/>
      </c>
      <c r="CG472" s="84">
        <f>IFERROR(FIND("OEMA",consulta_completa__11[[#This Row],[14 - Inst. Atuando no Local]]),0)</f>
        <v>0</v>
      </c>
      <c r="CH472" s="84" t="str">
        <f t="shared" si="234"/>
        <v/>
      </c>
      <c r="CI472" s="84">
        <f>IFERROR(FIND("DEFESA CIVIL",consulta_completa__11[[#This Row],[14 - Inst. Atuando no Local]]),0)</f>
        <v>0</v>
      </c>
      <c r="CJ472" s="84" t="str">
        <f t="shared" si="235"/>
        <v/>
      </c>
      <c r="CK472" s="84">
        <f>IFERROR(FIND("CORPO DE BOMBEIROS",consulta_completa__11[[#This Row],[14 - Inst. Atuando no Local]]),0)</f>
        <v>0</v>
      </c>
      <c r="CL472" s="84" t="str">
        <f t="shared" si="236"/>
        <v/>
      </c>
      <c r="CM472" s="84">
        <f>IFERROR(FIND("POLÍCIA RODOVIÁRIA",consulta_completa__11[[#This Row],[14 - Inst. Atuando no Local]]),0)</f>
        <v>0</v>
      </c>
      <c r="CN472" s="84" t="str">
        <f t="shared" si="237"/>
        <v/>
      </c>
      <c r="CO472" s="84">
        <f>IFERROR(FIND("POLÍCIA MILITAR",consulta_completa__11[[#This Row],[14 - Inst. Atuando no Local]]),0)</f>
        <v>0</v>
      </c>
      <c r="CP472" s="84" t="str">
        <f t="shared" si="238"/>
        <v/>
      </c>
      <c r="CQ472" s="84">
        <f>IFERROR(FIND("POLÍCIA CIVIL",consulta_completa__11[[#This Row],[14 - Inst. Atuando no Local]]),0)</f>
        <v>0</v>
      </c>
      <c r="CR472" s="84" t="str">
        <f t="shared" si="239"/>
        <v/>
      </c>
      <c r="CS472" s="84">
        <f>IFERROR(FIND("MARINHA DO BRASIL",consulta_completa__11[[#This Row],[14 - Inst. Atuando no Local]]),0)</f>
        <v>0</v>
      </c>
      <c r="CT472" s="84" t="str">
        <f t="shared" si="240"/>
        <v/>
      </c>
      <c r="CU472" s="84">
        <f>IFERROR(FIND("EMPRESA ESPECIALIZADA EM ATENDIMENTO",consulta_completa__11[[#This Row],[14 - Inst. Atuando no Local]]),0)</f>
        <v>0</v>
      </c>
      <c r="CV472" s="84" t="str">
        <f t="shared" si="241"/>
        <v/>
      </c>
      <c r="CW472" s="84">
        <f>IFERROR(FIND("IBAMA",consulta_completa__11[[#This Row],[14 - Inst. Atuando no Local]]),0)</f>
        <v>0</v>
      </c>
      <c r="CX472" s="84" t="str">
        <f t="shared" si="242"/>
        <v/>
      </c>
      <c r="CY472" s="84" t="str">
        <f>IF(consulta_completa__11[[#This Row],[14 - Inst. Atuando no Local]]="","X","")</f>
        <v/>
      </c>
      <c r="CZ472" s="84">
        <f>IFERROR(FIND("OUTRA (S)",consulta_completa__11[[#This Row],[14 - Inst. Atuando no Local]]),0)</f>
        <v>0</v>
      </c>
      <c r="DA472" s="84" t="str">
        <f t="shared" si="243"/>
        <v/>
      </c>
      <c r="DB472" s="35" t="str">
        <f t="shared" si="244"/>
        <v>Sim</v>
      </c>
      <c r="DC472" s="35" t="str">
        <f t="shared" si="245"/>
        <v>Não</v>
      </c>
      <c r="DD472" s="35" t="str">
        <f t="shared" si="246"/>
        <v>Sim</v>
      </c>
      <c r="DE472" s="87" t="str">
        <f t="shared" si="248"/>
        <v>Sem informação</v>
      </c>
    </row>
    <row r="473" spans="1:109">
      <c r="A473" s="14">
        <v>20257964843</v>
      </c>
      <c r="B473" s="1">
        <v>45847</v>
      </c>
      <c r="C473" t="s">
        <v>4323</v>
      </c>
      <c r="D473" t="s">
        <v>998</v>
      </c>
      <c r="E473" t="s">
        <v>286</v>
      </c>
      <c r="F473" t="s">
        <v>112</v>
      </c>
      <c r="G473" t="s">
        <v>4324</v>
      </c>
      <c r="H473" t="s">
        <v>113</v>
      </c>
      <c r="I473" t="s">
        <v>113</v>
      </c>
      <c r="J473" t="s">
        <v>113</v>
      </c>
      <c r="K473" t="s">
        <v>114</v>
      </c>
      <c r="L473" t="s">
        <v>114</v>
      </c>
      <c r="M473" t="s">
        <v>140</v>
      </c>
      <c r="N473" t="s">
        <v>184</v>
      </c>
      <c r="O473" t="s">
        <v>120</v>
      </c>
      <c r="P473" t="s">
        <v>121</v>
      </c>
      <c r="Q473" t="s">
        <v>122</v>
      </c>
      <c r="R473" t="s">
        <v>123</v>
      </c>
      <c r="S473" t="s">
        <v>113</v>
      </c>
      <c r="T473" t="s">
        <v>4325</v>
      </c>
      <c r="U473" t="s">
        <v>4326</v>
      </c>
      <c r="V473" t="s">
        <v>4327</v>
      </c>
      <c r="Z473" t="s">
        <v>4326</v>
      </c>
      <c r="AA473" t="s">
        <v>4327</v>
      </c>
      <c r="AB473" t="s">
        <v>4328</v>
      </c>
      <c r="AC473" t="s">
        <v>4329</v>
      </c>
      <c r="AD473">
        <v>0</v>
      </c>
      <c r="AE473" t="s">
        <v>4330</v>
      </c>
      <c r="AF473" t="s">
        <v>113</v>
      </c>
      <c r="AG473" t="s">
        <v>113</v>
      </c>
      <c r="AH473" t="s">
        <v>131</v>
      </c>
      <c r="AI473" t="s">
        <v>131</v>
      </c>
      <c r="AJ473" t="s">
        <v>132</v>
      </c>
      <c r="AK473" t="s">
        <v>113</v>
      </c>
      <c r="AL473" t="s">
        <v>113</v>
      </c>
      <c r="AM473" t="s">
        <v>692</v>
      </c>
      <c r="AN473" t="s">
        <v>1543</v>
      </c>
      <c r="AO473" t="s">
        <v>1544</v>
      </c>
      <c r="AP473">
        <v>6236238900</v>
      </c>
      <c r="AQ473" t="s">
        <v>695</v>
      </c>
      <c r="AR473" t="s">
        <v>113</v>
      </c>
      <c r="AS473" t="s">
        <v>113</v>
      </c>
      <c r="AT473" t="s">
        <v>113</v>
      </c>
      <c r="AU473" t="s">
        <v>113</v>
      </c>
      <c r="AW473" t="s">
        <v>113</v>
      </c>
      <c r="AX473" s="82">
        <f>IFERROR(FIND("Óbitos/feridos",consulta_completa__11[[#This Row],[13 - Ocorrências/Ambientes Atingidos]]),0)</f>
        <v>0</v>
      </c>
      <c r="AY473" s="83" t="str">
        <f t="shared" si="218"/>
        <v/>
      </c>
      <c r="AZ473" s="82">
        <f>IFERROR(FIND("População afetada/evacuada",consulta_completa__11[[#This Row],[13 - Ocorrências/Ambientes Atingidos]]),0)</f>
        <v>0</v>
      </c>
      <c r="BA473" s="82" t="str">
        <f t="shared" si="219"/>
        <v/>
      </c>
      <c r="BB473" s="82">
        <f>IFERROR(FIND("Suspensão de abastecimento de água",consulta_completa__11[[#This Row],[13 - Ocorrências/Ambientes Atingidos]]),0)</f>
        <v>0</v>
      </c>
      <c r="BC473" s="83" t="str">
        <f t="shared" si="247"/>
        <v/>
      </c>
      <c r="BD473" s="82">
        <f>IFERROR(FIND("Rio/córrego",consulta_completa__11[[#This Row],[13 - Ocorrências/Ambientes Atingidos]]),0)</f>
        <v>0</v>
      </c>
      <c r="BE473" s="83" t="str">
        <f t="shared" si="220"/>
        <v/>
      </c>
      <c r="BF473" s="82">
        <f>IFERROR(FIND("Lago",consulta_completa__11[[#This Row],[13 - Ocorrências/Ambientes Atingidos]]),0)</f>
        <v>0</v>
      </c>
      <c r="BG473" s="83" t="str">
        <f t="shared" si="221"/>
        <v/>
      </c>
      <c r="BH473" s="82">
        <f>IFERROR(FIND("Mar",consulta_completa__11[[#This Row],[13 - Ocorrências/Ambientes Atingidos]]),0)</f>
        <v>0</v>
      </c>
      <c r="BI473" s="83" t="str">
        <f t="shared" si="222"/>
        <v/>
      </c>
      <c r="BJ473" s="82">
        <f>IFERROR(FIND("Praia",consulta_completa__11[[#This Row],[13 - Ocorrências/Ambientes Atingidos]]),0)</f>
        <v>0</v>
      </c>
      <c r="BK473" s="83" t="str">
        <f t="shared" si="223"/>
        <v/>
      </c>
      <c r="BL473" s="82">
        <f>IFERROR(FIND("Solo",consulta_completa__11[[#This Row],[13 - Ocorrências/Ambientes Atingidos]]),0)</f>
        <v>1</v>
      </c>
      <c r="BM473" s="83" t="str">
        <f t="shared" si="224"/>
        <v>X</v>
      </c>
      <c r="BN473" s="82">
        <f>IFERROR(FIND("Águas subterrâneas",consulta_completa__11[[#This Row],[13 - Ocorrências/Ambientes Atingidos]]),0)</f>
        <v>0</v>
      </c>
      <c r="BO473" s="83" t="str">
        <f t="shared" si="225"/>
        <v/>
      </c>
      <c r="BP473" s="82">
        <f>IFERROR(FIND("Atmosfera",consulta_completa__11[[#This Row],[13 - Ocorrências/Ambientes Atingidos]]),0)</f>
        <v>0</v>
      </c>
      <c r="BQ473" s="83" t="str">
        <f t="shared" si="226"/>
        <v/>
      </c>
      <c r="BR473" s="82">
        <f>IFERROR(FIND("Flora",consulta_completa__11[[#This Row],[13 - Ocorrências/Ambientes Atingidos]]),0)</f>
        <v>0</v>
      </c>
      <c r="BS473" s="83" t="str">
        <f t="shared" si="227"/>
        <v/>
      </c>
      <c r="BT473" s="82">
        <f>IFERROR(FIND("Fauna",consulta_completa__11[[#This Row],[13 - Ocorrências/Ambientes Atingidos]]),0)</f>
        <v>0</v>
      </c>
      <c r="BU473" s="83" t="str">
        <f t="shared" si="228"/>
        <v/>
      </c>
      <c r="BV473" s="82">
        <f>IFERROR(FIND("UC federal",consulta_completa__11[[#This Row],[13 - Ocorrências/Ambientes Atingidos]]),0)</f>
        <v>0</v>
      </c>
      <c r="BW473" s="83" t="str">
        <f t="shared" si="229"/>
        <v/>
      </c>
      <c r="BX473" s="82">
        <f>IFERROR(FIND("UC estadual/municipal",consulta_completa__11[[#This Row],[13 - Ocorrências/Ambientes Atingidos]]),0)</f>
        <v>0</v>
      </c>
      <c r="BY473" s="83" t="str">
        <f t="shared" si="230"/>
        <v/>
      </c>
      <c r="BZ473" s="82">
        <f>IFERROR(FIND("Outro(s)",consulta_completa__11[[#This Row],[13 - Ocorrências/Ambientes Atingidos]]),0)</f>
        <v>0</v>
      </c>
      <c r="CA473" s="83" t="str">
        <f t="shared" si="231"/>
        <v/>
      </c>
      <c r="CB473" s="82">
        <f>IFERROR(FIND("Sem dano",consulta_completa__11[[#This Row],[13 - Ocorrências/Ambientes Atingidos]]),0)</f>
        <v>0</v>
      </c>
      <c r="CC473" s="83" t="str">
        <f t="shared" si="232"/>
        <v/>
      </c>
      <c r="CD473" s="82" t="str">
        <f>IF(consulta_completa__11[[#This Row],[13 - Ocorrências/Ambientes Atingidos]]="","X","")</f>
        <v/>
      </c>
      <c r="CE473" s="84">
        <f>IFERROR(FIND("IBAMA",consulta_completa__11[[#This Row],[14 - Inst. Atuando no Local]]),0)</f>
        <v>0</v>
      </c>
      <c r="CF473" s="84" t="str">
        <f t="shared" si="233"/>
        <v/>
      </c>
      <c r="CG473" s="84">
        <f>IFERROR(FIND("OEMA",consulta_completa__11[[#This Row],[14 - Inst. Atuando no Local]]),0)</f>
        <v>0</v>
      </c>
      <c r="CH473" s="84" t="str">
        <f t="shared" si="234"/>
        <v/>
      </c>
      <c r="CI473" s="84">
        <f>IFERROR(FIND("DEFESA CIVIL",consulta_completa__11[[#This Row],[14 - Inst. Atuando no Local]]),0)</f>
        <v>0</v>
      </c>
      <c r="CJ473" s="84" t="str">
        <f t="shared" si="235"/>
        <v/>
      </c>
      <c r="CK473" s="84">
        <f>IFERROR(FIND("CORPO DE BOMBEIROS",consulta_completa__11[[#This Row],[14 - Inst. Atuando no Local]]),0)</f>
        <v>0</v>
      </c>
      <c r="CL473" s="84" t="str">
        <f t="shared" si="236"/>
        <v/>
      </c>
      <c r="CM473" s="84">
        <f>IFERROR(FIND("POLÍCIA RODOVIÁRIA",consulta_completa__11[[#This Row],[14 - Inst. Atuando no Local]]),0)</f>
        <v>0</v>
      </c>
      <c r="CN473" s="84" t="str">
        <f t="shared" si="237"/>
        <v/>
      </c>
      <c r="CO473" s="84">
        <f>IFERROR(FIND("POLÍCIA MILITAR",consulta_completa__11[[#This Row],[14 - Inst. Atuando no Local]]),0)</f>
        <v>0</v>
      </c>
      <c r="CP473" s="84" t="str">
        <f t="shared" si="238"/>
        <v/>
      </c>
      <c r="CQ473" s="84">
        <f>IFERROR(FIND("POLÍCIA CIVIL",consulta_completa__11[[#This Row],[14 - Inst. Atuando no Local]]),0)</f>
        <v>0</v>
      </c>
      <c r="CR473" s="84" t="str">
        <f t="shared" si="239"/>
        <v/>
      </c>
      <c r="CS473" s="84">
        <f>IFERROR(FIND("MARINHA DO BRASIL",consulta_completa__11[[#This Row],[14 - Inst. Atuando no Local]]),0)</f>
        <v>0</v>
      </c>
      <c r="CT473" s="84" t="str">
        <f t="shared" si="240"/>
        <v/>
      </c>
      <c r="CU473" s="84">
        <f>IFERROR(FIND("EMPRESA ESPECIALIZADA EM ATENDIMENTO",consulta_completa__11[[#This Row],[14 - Inst. Atuando no Local]]),0)</f>
        <v>0</v>
      </c>
      <c r="CV473" s="84" t="str">
        <f t="shared" si="241"/>
        <v/>
      </c>
      <c r="CW473" s="84">
        <f>IFERROR(FIND("IBAMA",consulta_completa__11[[#This Row],[14 - Inst. Atuando no Local]]),0)</f>
        <v>0</v>
      </c>
      <c r="CX473" s="84" t="str">
        <f t="shared" si="242"/>
        <v/>
      </c>
      <c r="CY473" s="84" t="str">
        <f>IF(consulta_completa__11[[#This Row],[14 - Inst. Atuando no Local]]="","X","")</f>
        <v/>
      </c>
      <c r="CZ473" s="84">
        <f>IFERROR(FIND("OUTRA (S)",consulta_completa__11[[#This Row],[14 - Inst. Atuando no Local]]),0)</f>
        <v>0</v>
      </c>
      <c r="DA473" s="84" t="str">
        <f t="shared" si="243"/>
        <v/>
      </c>
      <c r="DB473" s="35" t="str">
        <f t="shared" si="244"/>
        <v>Sim</v>
      </c>
      <c r="DC473" s="35" t="str">
        <f t="shared" si="245"/>
        <v>Não</v>
      </c>
      <c r="DD473" s="35" t="str">
        <f t="shared" si="246"/>
        <v>Sim</v>
      </c>
      <c r="DE473" s="87" t="str">
        <f t="shared" si="248"/>
        <v>Sem informação</v>
      </c>
    </row>
    <row r="474" spans="1:109">
      <c r="A474" s="14">
        <v>202571028831</v>
      </c>
      <c r="B474" s="1">
        <v>45847</v>
      </c>
      <c r="C474" t="s">
        <v>160</v>
      </c>
      <c r="D474" t="s">
        <v>161</v>
      </c>
      <c r="E474" t="s">
        <v>162</v>
      </c>
      <c r="F474" t="s">
        <v>163</v>
      </c>
      <c r="G474" t="s">
        <v>113</v>
      </c>
      <c r="H474" t="s">
        <v>114</v>
      </c>
      <c r="I474" t="s">
        <v>114</v>
      </c>
      <c r="J474" t="s">
        <v>945</v>
      </c>
      <c r="K474" t="s">
        <v>1576</v>
      </c>
      <c r="L474" t="s">
        <v>166</v>
      </c>
      <c r="M474" t="s">
        <v>140</v>
      </c>
      <c r="N474" t="s">
        <v>119</v>
      </c>
      <c r="O474" t="s">
        <v>120</v>
      </c>
      <c r="P474" t="s">
        <v>121</v>
      </c>
      <c r="Q474" t="s">
        <v>167</v>
      </c>
      <c r="R474" t="s">
        <v>123</v>
      </c>
      <c r="S474" t="s">
        <v>113</v>
      </c>
      <c r="T474" t="s">
        <v>113</v>
      </c>
      <c r="U474" t="s">
        <v>4331</v>
      </c>
      <c r="V474" t="s">
        <v>4332</v>
      </c>
      <c r="Z474" t="s">
        <v>4333</v>
      </c>
      <c r="AA474" t="s">
        <v>3141</v>
      </c>
      <c r="AB474" t="s">
        <v>3142</v>
      </c>
      <c r="AC474" t="s">
        <v>173</v>
      </c>
      <c r="AD474">
        <v>1</v>
      </c>
      <c r="AE474" t="s">
        <v>3143</v>
      </c>
      <c r="AF474" t="s">
        <v>113</v>
      </c>
      <c r="AG474" t="s">
        <v>113</v>
      </c>
      <c r="AH474" t="s">
        <v>131</v>
      </c>
      <c r="AI474" t="s">
        <v>132</v>
      </c>
      <c r="AJ474" t="s">
        <v>131</v>
      </c>
      <c r="AK474" t="s">
        <v>3144</v>
      </c>
      <c r="AL474" t="s">
        <v>4334</v>
      </c>
      <c r="AM474" t="s">
        <v>2042</v>
      </c>
      <c r="AN474" t="s">
        <v>4335</v>
      </c>
      <c r="AO474" t="s">
        <v>225</v>
      </c>
      <c r="AP474">
        <v>41988207121</v>
      </c>
      <c r="AQ474" t="s">
        <v>178</v>
      </c>
      <c r="AR474" t="s">
        <v>113</v>
      </c>
      <c r="AS474" t="s">
        <v>113</v>
      </c>
      <c r="AT474" t="s">
        <v>113</v>
      </c>
      <c r="AU474" t="s">
        <v>113</v>
      </c>
      <c r="AW474" t="s">
        <v>113</v>
      </c>
      <c r="AX474" s="82">
        <f>IFERROR(FIND("Óbitos/feridos",consulta_completa__11[[#This Row],[13 - Ocorrências/Ambientes Atingidos]]),0)</f>
        <v>0</v>
      </c>
      <c r="AY474" s="83" t="str">
        <f t="shared" si="218"/>
        <v/>
      </c>
      <c r="AZ474" s="82">
        <f>IFERROR(FIND("População afetada/evacuada",consulta_completa__11[[#This Row],[13 - Ocorrências/Ambientes Atingidos]]),0)</f>
        <v>0</v>
      </c>
      <c r="BA474" s="82" t="str">
        <f t="shared" si="219"/>
        <v/>
      </c>
      <c r="BB474" s="82">
        <f>IFERROR(FIND("Suspensão de abastecimento de água",consulta_completa__11[[#This Row],[13 - Ocorrências/Ambientes Atingidos]]),0)</f>
        <v>0</v>
      </c>
      <c r="BC474" s="83" t="str">
        <f t="shared" si="247"/>
        <v/>
      </c>
      <c r="BD474" s="82">
        <f>IFERROR(FIND("Rio/córrego",consulta_completa__11[[#This Row],[13 - Ocorrências/Ambientes Atingidos]]),0)</f>
        <v>0</v>
      </c>
      <c r="BE474" s="83" t="str">
        <f t="shared" si="220"/>
        <v/>
      </c>
      <c r="BF474" s="82">
        <f>IFERROR(FIND("Lago",consulta_completa__11[[#This Row],[13 - Ocorrências/Ambientes Atingidos]]),0)</f>
        <v>0</v>
      </c>
      <c r="BG474" s="83" t="str">
        <f t="shared" si="221"/>
        <v/>
      </c>
      <c r="BH474" s="82">
        <f>IFERROR(FIND("Mar",consulta_completa__11[[#This Row],[13 - Ocorrências/Ambientes Atingidos]]),0)</f>
        <v>0</v>
      </c>
      <c r="BI474" s="83" t="str">
        <f t="shared" si="222"/>
        <v/>
      </c>
      <c r="BJ474" s="82">
        <f>IFERROR(FIND("Praia",consulta_completa__11[[#This Row],[13 - Ocorrências/Ambientes Atingidos]]),0)</f>
        <v>0</v>
      </c>
      <c r="BK474" s="83" t="str">
        <f t="shared" si="223"/>
        <v/>
      </c>
      <c r="BL474" s="82">
        <f>IFERROR(FIND("Solo",consulta_completa__11[[#This Row],[13 - Ocorrências/Ambientes Atingidos]]),0)</f>
        <v>1</v>
      </c>
      <c r="BM474" s="83" t="str">
        <f t="shared" si="224"/>
        <v>X</v>
      </c>
      <c r="BN474" s="82">
        <f>IFERROR(FIND("Águas subterrâneas",consulta_completa__11[[#This Row],[13 - Ocorrências/Ambientes Atingidos]]),0)</f>
        <v>0</v>
      </c>
      <c r="BO474" s="83" t="str">
        <f t="shared" si="225"/>
        <v/>
      </c>
      <c r="BP474" s="82">
        <f>IFERROR(FIND("Atmosfera",consulta_completa__11[[#This Row],[13 - Ocorrências/Ambientes Atingidos]]),0)</f>
        <v>0</v>
      </c>
      <c r="BQ474" s="83" t="str">
        <f t="shared" si="226"/>
        <v/>
      </c>
      <c r="BR474" s="82">
        <f>IFERROR(FIND("Flora",consulta_completa__11[[#This Row],[13 - Ocorrências/Ambientes Atingidos]]),0)</f>
        <v>0</v>
      </c>
      <c r="BS474" s="83" t="str">
        <f t="shared" si="227"/>
        <v/>
      </c>
      <c r="BT474" s="82">
        <f>IFERROR(FIND("Fauna",consulta_completa__11[[#This Row],[13 - Ocorrências/Ambientes Atingidos]]),0)</f>
        <v>0</v>
      </c>
      <c r="BU474" s="83" t="str">
        <f t="shared" si="228"/>
        <v/>
      </c>
      <c r="BV474" s="82">
        <f>IFERROR(FIND("UC federal",consulta_completa__11[[#This Row],[13 - Ocorrências/Ambientes Atingidos]]),0)</f>
        <v>0</v>
      </c>
      <c r="BW474" s="83" t="str">
        <f t="shared" si="229"/>
        <v/>
      </c>
      <c r="BX474" s="82">
        <f>IFERROR(FIND("UC estadual/municipal",consulta_completa__11[[#This Row],[13 - Ocorrências/Ambientes Atingidos]]),0)</f>
        <v>0</v>
      </c>
      <c r="BY474" s="83" t="str">
        <f t="shared" si="230"/>
        <v/>
      </c>
      <c r="BZ474" s="82">
        <f>IFERROR(FIND("Outro(s)",consulta_completa__11[[#This Row],[13 - Ocorrências/Ambientes Atingidos]]),0)</f>
        <v>0</v>
      </c>
      <c r="CA474" s="83" t="str">
        <f t="shared" si="231"/>
        <v/>
      </c>
      <c r="CB474" s="82">
        <f>IFERROR(FIND("Sem dano",consulta_completa__11[[#This Row],[13 - Ocorrências/Ambientes Atingidos]]),0)</f>
        <v>0</v>
      </c>
      <c r="CC474" s="83" t="str">
        <f t="shared" si="232"/>
        <v/>
      </c>
      <c r="CD474" s="82" t="str">
        <f>IF(consulta_completa__11[[#This Row],[13 - Ocorrências/Ambientes Atingidos]]="","X","")</f>
        <v/>
      </c>
      <c r="CE474" s="84">
        <f>IFERROR(FIND("IBAMA",consulta_completa__11[[#This Row],[14 - Inst. Atuando no Local]]),0)</f>
        <v>0</v>
      </c>
      <c r="CF474" s="84" t="str">
        <f t="shared" si="233"/>
        <v/>
      </c>
      <c r="CG474" s="84">
        <f>IFERROR(FIND("OEMA",consulta_completa__11[[#This Row],[14 - Inst. Atuando no Local]]),0)</f>
        <v>0</v>
      </c>
      <c r="CH474" s="84" t="str">
        <f t="shared" si="234"/>
        <v/>
      </c>
      <c r="CI474" s="84">
        <f>IFERROR(FIND("DEFESA CIVIL",consulta_completa__11[[#This Row],[14 - Inst. Atuando no Local]]),0)</f>
        <v>0</v>
      </c>
      <c r="CJ474" s="84" t="str">
        <f t="shared" si="235"/>
        <v/>
      </c>
      <c r="CK474" s="84">
        <f>IFERROR(FIND("CORPO DE BOMBEIROS",consulta_completa__11[[#This Row],[14 - Inst. Atuando no Local]]),0)</f>
        <v>0</v>
      </c>
      <c r="CL474" s="84" t="str">
        <f t="shared" si="236"/>
        <v/>
      </c>
      <c r="CM474" s="84">
        <f>IFERROR(FIND("POLÍCIA RODOVIÁRIA",consulta_completa__11[[#This Row],[14 - Inst. Atuando no Local]]),0)</f>
        <v>0</v>
      </c>
      <c r="CN474" s="84" t="str">
        <f t="shared" si="237"/>
        <v/>
      </c>
      <c r="CO474" s="84">
        <f>IFERROR(FIND("POLÍCIA MILITAR",consulta_completa__11[[#This Row],[14 - Inst. Atuando no Local]]),0)</f>
        <v>0</v>
      </c>
      <c r="CP474" s="84" t="str">
        <f t="shared" si="238"/>
        <v/>
      </c>
      <c r="CQ474" s="84">
        <f>IFERROR(FIND("POLÍCIA CIVIL",consulta_completa__11[[#This Row],[14 - Inst. Atuando no Local]]),0)</f>
        <v>0</v>
      </c>
      <c r="CR474" s="84" t="str">
        <f t="shared" si="239"/>
        <v/>
      </c>
      <c r="CS474" s="84">
        <f>IFERROR(FIND("MARINHA DO BRASIL",consulta_completa__11[[#This Row],[14 - Inst. Atuando no Local]]),0)</f>
        <v>0</v>
      </c>
      <c r="CT474" s="84" t="str">
        <f t="shared" si="240"/>
        <v/>
      </c>
      <c r="CU474" s="84">
        <f>IFERROR(FIND("EMPRESA ESPECIALIZADA EM ATENDIMENTO",consulta_completa__11[[#This Row],[14 - Inst. Atuando no Local]]),0)</f>
        <v>0</v>
      </c>
      <c r="CV474" s="84" t="str">
        <f t="shared" si="241"/>
        <v/>
      </c>
      <c r="CW474" s="84">
        <f>IFERROR(FIND("IBAMA",consulta_completa__11[[#This Row],[14 - Inst. Atuando no Local]]),0)</f>
        <v>0</v>
      </c>
      <c r="CX474" s="84" t="str">
        <f t="shared" si="242"/>
        <v/>
      </c>
      <c r="CY474" s="84" t="str">
        <f>IF(consulta_completa__11[[#This Row],[14 - Inst. Atuando no Local]]="","X","")</f>
        <v/>
      </c>
      <c r="CZ474" s="84">
        <f>IFERROR(FIND("OUTRA (S)",consulta_completa__11[[#This Row],[14 - Inst. Atuando no Local]]),0)</f>
        <v>0</v>
      </c>
      <c r="DA474" s="84" t="str">
        <f t="shared" si="243"/>
        <v/>
      </c>
      <c r="DB474" s="35" t="str">
        <f t="shared" si="244"/>
        <v>Sim</v>
      </c>
      <c r="DC474" s="35" t="str">
        <f t="shared" si="245"/>
        <v>Não</v>
      </c>
      <c r="DD474" s="35" t="str">
        <f t="shared" si="246"/>
        <v>Sim</v>
      </c>
      <c r="DE474" s="87" t="str">
        <f t="shared" si="248"/>
        <v>Federal</v>
      </c>
    </row>
    <row r="475" spans="1:109">
      <c r="A475" s="14">
        <v>202571054018</v>
      </c>
      <c r="B475" s="1">
        <v>45847</v>
      </c>
      <c r="C475" t="s">
        <v>373</v>
      </c>
      <c r="D475" t="s">
        <v>374</v>
      </c>
      <c r="E475" t="s">
        <v>139</v>
      </c>
      <c r="F475" t="s">
        <v>112</v>
      </c>
      <c r="G475" t="s">
        <v>113</v>
      </c>
      <c r="H475" t="s">
        <v>114</v>
      </c>
      <c r="I475" t="s">
        <v>114</v>
      </c>
      <c r="J475" t="s">
        <v>1151</v>
      </c>
      <c r="K475" t="s">
        <v>4336</v>
      </c>
      <c r="L475" t="s">
        <v>117</v>
      </c>
      <c r="M475" t="s">
        <v>140</v>
      </c>
      <c r="N475" t="s">
        <v>119</v>
      </c>
      <c r="O475" t="s">
        <v>239</v>
      </c>
      <c r="P475" t="s">
        <v>121</v>
      </c>
      <c r="Q475" t="s">
        <v>167</v>
      </c>
      <c r="R475" t="s">
        <v>123</v>
      </c>
      <c r="S475" t="s">
        <v>113</v>
      </c>
      <c r="T475" t="s">
        <v>4337</v>
      </c>
      <c r="U475" t="s">
        <v>4338</v>
      </c>
      <c r="V475" t="s">
        <v>4339</v>
      </c>
      <c r="Z475" t="s">
        <v>113</v>
      </c>
      <c r="AA475" t="s">
        <v>4340</v>
      </c>
      <c r="AB475" t="s">
        <v>4341</v>
      </c>
      <c r="AC475" t="s">
        <v>381</v>
      </c>
      <c r="AD475">
        <v>2</v>
      </c>
      <c r="AE475" t="s">
        <v>4342</v>
      </c>
      <c r="AF475" t="s">
        <v>113</v>
      </c>
      <c r="AG475" t="s">
        <v>113</v>
      </c>
      <c r="AH475" t="s">
        <v>131</v>
      </c>
      <c r="AI475" t="s">
        <v>132</v>
      </c>
      <c r="AJ475" t="s">
        <v>131</v>
      </c>
      <c r="AK475" t="s">
        <v>4343</v>
      </c>
      <c r="AL475" t="s">
        <v>4344</v>
      </c>
      <c r="AM475" t="s">
        <v>387</v>
      </c>
      <c r="AN475" t="s">
        <v>2503</v>
      </c>
      <c r="AO475" t="s">
        <v>2508</v>
      </c>
      <c r="AP475">
        <v>82998006713</v>
      </c>
      <c r="AQ475" t="s">
        <v>389</v>
      </c>
      <c r="AR475" t="s">
        <v>113</v>
      </c>
      <c r="AS475" t="s">
        <v>113</v>
      </c>
      <c r="AT475" t="s">
        <v>113</v>
      </c>
      <c r="AU475" t="s">
        <v>113</v>
      </c>
      <c r="AW475" t="s">
        <v>113</v>
      </c>
      <c r="AX475" s="82">
        <f>IFERROR(FIND("Óbitos/feridos",consulta_completa__11[[#This Row],[13 - Ocorrências/Ambientes Atingidos]]),0)</f>
        <v>0</v>
      </c>
      <c r="AY475" s="83" t="str">
        <f t="shared" si="218"/>
        <v/>
      </c>
      <c r="AZ475" s="82">
        <f>IFERROR(FIND("População afetada/evacuada",consulta_completa__11[[#This Row],[13 - Ocorrências/Ambientes Atingidos]]),0)</f>
        <v>0</v>
      </c>
      <c r="BA475" s="82" t="str">
        <f t="shared" si="219"/>
        <v/>
      </c>
      <c r="BB475" s="82">
        <f>IFERROR(FIND("Suspensão de abastecimento de água",consulta_completa__11[[#This Row],[13 - Ocorrências/Ambientes Atingidos]]),0)</f>
        <v>0</v>
      </c>
      <c r="BC475" s="83" t="str">
        <f t="shared" si="247"/>
        <v/>
      </c>
      <c r="BD475" s="82">
        <f>IFERROR(FIND("Rio/córrego",consulta_completa__11[[#This Row],[13 - Ocorrências/Ambientes Atingidos]]),0)</f>
        <v>0</v>
      </c>
      <c r="BE475" s="83" t="str">
        <f t="shared" si="220"/>
        <v/>
      </c>
      <c r="BF475" s="82">
        <f>IFERROR(FIND("Lago",consulta_completa__11[[#This Row],[13 - Ocorrências/Ambientes Atingidos]]),0)</f>
        <v>0</v>
      </c>
      <c r="BG475" s="83" t="str">
        <f t="shared" si="221"/>
        <v/>
      </c>
      <c r="BH475" s="82">
        <f>IFERROR(FIND("Mar",consulta_completa__11[[#This Row],[13 - Ocorrências/Ambientes Atingidos]]),0)</f>
        <v>0</v>
      </c>
      <c r="BI475" s="83" t="str">
        <f t="shared" si="222"/>
        <v/>
      </c>
      <c r="BJ475" s="82">
        <f>IFERROR(FIND("Praia",consulta_completa__11[[#This Row],[13 - Ocorrências/Ambientes Atingidos]]),0)</f>
        <v>0</v>
      </c>
      <c r="BK475" s="83" t="str">
        <f t="shared" si="223"/>
        <v/>
      </c>
      <c r="BL475" s="82">
        <f>IFERROR(FIND("Solo",consulta_completa__11[[#This Row],[13 - Ocorrências/Ambientes Atingidos]]),0)</f>
        <v>1</v>
      </c>
      <c r="BM475" s="83" t="str">
        <f t="shared" si="224"/>
        <v>X</v>
      </c>
      <c r="BN475" s="82">
        <f>IFERROR(FIND("Águas subterrâneas",consulta_completa__11[[#This Row],[13 - Ocorrências/Ambientes Atingidos]]),0)</f>
        <v>0</v>
      </c>
      <c r="BO475" s="83" t="str">
        <f t="shared" si="225"/>
        <v/>
      </c>
      <c r="BP475" s="82">
        <f>IFERROR(FIND("Atmosfera",consulta_completa__11[[#This Row],[13 - Ocorrências/Ambientes Atingidos]]),0)</f>
        <v>0</v>
      </c>
      <c r="BQ475" s="83" t="str">
        <f t="shared" si="226"/>
        <v/>
      </c>
      <c r="BR475" s="82">
        <f>IFERROR(FIND("Flora",consulta_completa__11[[#This Row],[13 - Ocorrências/Ambientes Atingidos]]),0)</f>
        <v>0</v>
      </c>
      <c r="BS475" s="83" t="str">
        <f t="shared" si="227"/>
        <v/>
      </c>
      <c r="BT475" s="82">
        <f>IFERROR(FIND("Fauna",consulta_completa__11[[#This Row],[13 - Ocorrências/Ambientes Atingidos]]),0)</f>
        <v>0</v>
      </c>
      <c r="BU475" s="83" t="str">
        <f t="shared" si="228"/>
        <v/>
      </c>
      <c r="BV475" s="82">
        <f>IFERROR(FIND("UC federal",consulta_completa__11[[#This Row],[13 - Ocorrências/Ambientes Atingidos]]),0)</f>
        <v>0</v>
      </c>
      <c r="BW475" s="83" t="str">
        <f t="shared" si="229"/>
        <v/>
      </c>
      <c r="BX475" s="82">
        <f>IFERROR(FIND("UC estadual/municipal",consulta_completa__11[[#This Row],[13 - Ocorrências/Ambientes Atingidos]]),0)</f>
        <v>0</v>
      </c>
      <c r="BY475" s="83" t="str">
        <f t="shared" si="230"/>
        <v/>
      </c>
      <c r="BZ475" s="82">
        <f>IFERROR(FIND("Outro(s)",consulta_completa__11[[#This Row],[13 - Ocorrências/Ambientes Atingidos]]),0)</f>
        <v>0</v>
      </c>
      <c r="CA475" s="83" t="str">
        <f t="shared" si="231"/>
        <v/>
      </c>
      <c r="CB475" s="82">
        <f>IFERROR(FIND("Sem dano",consulta_completa__11[[#This Row],[13 - Ocorrências/Ambientes Atingidos]]),0)</f>
        <v>0</v>
      </c>
      <c r="CC475" s="83" t="str">
        <f t="shared" si="232"/>
        <v/>
      </c>
      <c r="CD475" s="82" t="str">
        <f>IF(consulta_completa__11[[#This Row],[13 - Ocorrências/Ambientes Atingidos]]="","X","")</f>
        <v/>
      </c>
      <c r="CE475" s="84">
        <f>IFERROR(FIND("IBAMA",consulta_completa__11[[#This Row],[14 - Inst. Atuando no Local]]),0)</f>
        <v>0</v>
      </c>
      <c r="CF475" s="84" t="str">
        <f t="shared" si="233"/>
        <v/>
      </c>
      <c r="CG475" s="84">
        <f>IFERROR(FIND("OEMA",consulta_completa__11[[#This Row],[14 - Inst. Atuando no Local]]),0)</f>
        <v>0</v>
      </c>
      <c r="CH475" s="84" t="str">
        <f t="shared" si="234"/>
        <v/>
      </c>
      <c r="CI475" s="84">
        <f>IFERROR(FIND("DEFESA CIVIL",consulta_completa__11[[#This Row],[14 - Inst. Atuando no Local]]),0)</f>
        <v>0</v>
      </c>
      <c r="CJ475" s="84" t="str">
        <f t="shared" si="235"/>
        <v/>
      </c>
      <c r="CK475" s="84">
        <f>IFERROR(FIND("CORPO DE BOMBEIROS",consulta_completa__11[[#This Row],[14 - Inst. Atuando no Local]]),0)</f>
        <v>0</v>
      </c>
      <c r="CL475" s="84" t="str">
        <f t="shared" si="236"/>
        <v/>
      </c>
      <c r="CM475" s="84">
        <f>IFERROR(FIND("POLÍCIA RODOVIÁRIA",consulta_completa__11[[#This Row],[14 - Inst. Atuando no Local]]),0)</f>
        <v>0</v>
      </c>
      <c r="CN475" s="84" t="str">
        <f t="shared" si="237"/>
        <v/>
      </c>
      <c r="CO475" s="84">
        <f>IFERROR(FIND("POLÍCIA MILITAR",consulta_completa__11[[#This Row],[14 - Inst. Atuando no Local]]),0)</f>
        <v>0</v>
      </c>
      <c r="CP475" s="84" t="str">
        <f t="shared" si="238"/>
        <v/>
      </c>
      <c r="CQ475" s="84">
        <f>IFERROR(FIND("POLÍCIA CIVIL",consulta_completa__11[[#This Row],[14 - Inst. Atuando no Local]]),0)</f>
        <v>0</v>
      </c>
      <c r="CR475" s="84" t="str">
        <f t="shared" si="239"/>
        <v/>
      </c>
      <c r="CS475" s="84">
        <f>IFERROR(FIND("MARINHA DO BRASIL",consulta_completa__11[[#This Row],[14 - Inst. Atuando no Local]]),0)</f>
        <v>0</v>
      </c>
      <c r="CT475" s="84" t="str">
        <f t="shared" si="240"/>
        <v/>
      </c>
      <c r="CU475" s="84">
        <f>IFERROR(FIND("EMPRESA ESPECIALIZADA EM ATENDIMENTO",consulta_completa__11[[#This Row],[14 - Inst. Atuando no Local]]),0)</f>
        <v>0</v>
      </c>
      <c r="CV475" s="84" t="str">
        <f t="shared" si="241"/>
        <v/>
      </c>
      <c r="CW475" s="84">
        <f>IFERROR(FIND("IBAMA",consulta_completa__11[[#This Row],[14 - Inst. Atuando no Local]]),0)</f>
        <v>0</v>
      </c>
      <c r="CX475" s="84" t="str">
        <f t="shared" si="242"/>
        <v/>
      </c>
      <c r="CY475" s="84" t="str">
        <f>IF(consulta_completa__11[[#This Row],[14 - Inst. Atuando no Local]]="","X","")</f>
        <v/>
      </c>
      <c r="CZ475" s="84">
        <f>IFERROR(FIND("OUTRA (S)",consulta_completa__11[[#This Row],[14 - Inst. Atuando no Local]]),0)</f>
        <v>0</v>
      </c>
      <c r="DA475" s="84" t="str">
        <f t="shared" si="243"/>
        <v/>
      </c>
      <c r="DB475" s="35" t="str">
        <f t="shared" si="244"/>
        <v>Sim</v>
      </c>
      <c r="DC475" s="35" t="str">
        <f t="shared" si="245"/>
        <v>Não</v>
      </c>
      <c r="DD475" s="35" t="str">
        <f t="shared" si="246"/>
        <v>Sim</v>
      </c>
      <c r="DE475" s="87" t="str">
        <f t="shared" si="248"/>
        <v>Estadual</v>
      </c>
    </row>
    <row r="476" spans="1:109">
      <c r="A476" s="14">
        <v>202571154008</v>
      </c>
      <c r="B476" s="1">
        <v>45847</v>
      </c>
      <c r="C476" t="s">
        <v>4345</v>
      </c>
      <c r="D476" t="s">
        <v>180</v>
      </c>
      <c r="E476" t="s">
        <v>286</v>
      </c>
      <c r="F476" t="s">
        <v>112</v>
      </c>
      <c r="G476" t="s">
        <v>4346</v>
      </c>
      <c r="H476" t="s">
        <v>113</v>
      </c>
      <c r="I476" t="s">
        <v>113</v>
      </c>
      <c r="J476" t="s">
        <v>113</v>
      </c>
      <c r="K476" t="s">
        <v>114</v>
      </c>
      <c r="L476" t="s">
        <v>114</v>
      </c>
      <c r="M476" t="s">
        <v>140</v>
      </c>
      <c r="N476" t="s">
        <v>141</v>
      </c>
      <c r="O476" t="s">
        <v>185</v>
      </c>
      <c r="P476" t="s">
        <v>121</v>
      </c>
      <c r="Q476" t="s">
        <v>122</v>
      </c>
      <c r="R476" t="s">
        <v>123</v>
      </c>
      <c r="S476" t="s">
        <v>113</v>
      </c>
      <c r="T476" t="s">
        <v>4347</v>
      </c>
      <c r="U476" t="s">
        <v>631</v>
      </c>
      <c r="V476" t="s">
        <v>4348</v>
      </c>
      <c r="Y476" t="b">
        <v>1</v>
      </c>
      <c r="Z476" t="s">
        <v>633</v>
      </c>
      <c r="AA476" t="s">
        <v>113</v>
      </c>
      <c r="AB476" t="s">
        <v>113</v>
      </c>
      <c r="AC476" t="s">
        <v>113</v>
      </c>
      <c r="AE476" t="s">
        <v>4349</v>
      </c>
      <c r="AF476" t="s">
        <v>4350</v>
      </c>
      <c r="AG476" t="s">
        <v>113</v>
      </c>
      <c r="AH476" t="s">
        <v>131</v>
      </c>
      <c r="AI476" t="s">
        <v>131</v>
      </c>
      <c r="AJ476" t="s">
        <v>131</v>
      </c>
      <c r="AK476" t="s">
        <v>4351</v>
      </c>
      <c r="AL476" t="s">
        <v>4352</v>
      </c>
      <c r="AM476" t="s">
        <v>153</v>
      </c>
      <c r="AN476" t="s">
        <v>154</v>
      </c>
      <c r="AO476" t="s">
        <v>155</v>
      </c>
      <c r="AP476">
        <v>6133161070</v>
      </c>
      <c r="AQ476" t="s">
        <v>156</v>
      </c>
      <c r="AR476" t="s">
        <v>113</v>
      </c>
      <c r="AS476" t="s">
        <v>113</v>
      </c>
      <c r="AT476" t="s">
        <v>113</v>
      </c>
      <c r="AU476" t="s">
        <v>113</v>
      </c>
      <c r="AW476" t="s">
        <v>637</v>
      </c>
      <c r="AX476" s="82">
        <f>IFERROR(FIND("Óbitos/feridos",consulta_completa__11[[#This Row],[13 - Ocorrências/Ambientes Atingidos]]),0)</f>
        <v>0</v>
      </c>
      <c r="AY476" s="83" t="str">
        <f t="shared" si="218"/>
        <v/>
      </c>
      <c r="AZ476" s="82">
        <f>IFERROR(FIND("População afetada/evacuada",consulta_completa__11[[#This Row],[13 - Ocorrências/Ambientes Atingidos]]),0)</f>
        <v>0</v>
      </c>
      <c r="BA476" s="82" t="str">
        <f t="shared" si="219"/>
        <v/>
      </c>
      <c r="BB476" s="82">
        <f>IFERROR(FIND("Suspensão de abastecimento de água",consulta_completa__11[[#This Row],[13 - Ocorrências/Ambientes Atingidos]]),0)</f>
        <v>0</v>
      </c>
      <c r="BC476" s="83" t="str">
        <f t="shared" si="247"/>
        <v/>
      </c>
      <c r="BD476" s="82">
        <f>IFERROR(FIND("Rio/córrego",consulta_completa__11[[#This Row],[13 - Ocorrências/Ambientes Atingidos]]),0)</f>
        <v>0</v>
      </c>
      <c r="BE476" s="83" t="str">
        <f t="shared" si="220"/>
        <v/>
      </c>
      <c r="BF476" s="82">
        <f>IFERROR(FIND("Lago",consulta_completa__11[[#This Row],[13 - Ocorrências/Ambientes Atingidos]]),0)</f>
        <v>0</v>
      </c>
      <c r="BG476" s="83" t="str">
        <f t="shared" si="221"/>
        <v/>
      </c>
      <c r="BH476" s="82">
        <f>IFERROR(FIND("Mar",consulta_completa__11[[#This Row],[13 - Ocorrências/Ambientes Atingidos]]),0)</f>
        <v>0</v>
      </c>
      <c r="BI476" s="83" t="str">
        <f t="shared" si="222"/>
        <v/>
      </c>
      <c r="BJ476" s="82">
        <f>IFERROR(FIND("Praia",consulta_completa__11[[#This Row],[13 - Ocorrências/Ambientes Atingidos]]),0)</f>
        <v>0</v>
      </c>
      <c r="BK476" s="83" t="str">
        <f t="shared" si="223"/>
        <v/>
      </c>
      <c r="BL476" s="82">
        <f>IFERROR(FIND("Solo",consulta_completa__11[[#This Row],[13 - Ocorrências/Ambientes Atingidos]]),0)</f>
        <v>1</v>
      </c>
      <c r="BM476" s="83" t="str">
        <f t="shared" si="224"/>
        <v>X</v>
      </c>
      <c r="BN476" s="82">
        <f>IFERROR(FIND("Águas subterrâneas",consulta_completa__11[[#This Row],[13 - Ocorrências/Ambientes Atingidos]]),0)</f>
        <v>0</v>
      </c>
      <c r="BO476" s="83" t="str">
        <f t="shared" si="225"/>
        <v/>
      </c>
      <c r="BP476" s="82">
        <f>IFERROR(FIND("Atmosfera",consulta_completa__11[[#This Row],[13 - Ocorrências/Ambientes Atingidos]]),0)</f>
        <v>0</v>
      </c>
      <c r="BQ476" s="83" t="str">
        <f t="shared" si="226"/>
        <v/>
      </c>
      <c r="BR476" s="82">
        <f>IFERROR(FIND("Flora",consulta_completa__11[[#This Row],[13 - Ocorrências/Ambientes Atingidos]]),0)</f>
        <v>0</v>
      </c>
      <c r="BS476" s="83" t="str">
        <f t="shared" si="227"/>
        <v/>
      </c>
      <c r="BT476" s="82">
        <f>IFERROR(FIND("Fauna",consulta_completa__11[[#This Row],[13 - Ocorrências/Ambientes Atingidos]]),0)</f>
        <v>0</v>
      </c>
      <c r="BU476" s="83" t="str">
        <f t="shared" si="228"/>
        <v/>
      </c>
      <c r="BV476" s="82">
        <f>IFERROR(FIND("UC federal",consulta_completa__11[[#This Row],[13 - Ocorrências/Ambientes Atingidos]]),0)</f>
        <v>0</v>
      </c>
      <c r="BW476" s="83" t="str">
        <f t="shared" si="229"/>
        <v/>
      </c>
      <c r="BX476" s="82">
        <f>IFERROR(FIND("UC estadual/municipal",consulta_completa__11[[#This Row],[13 - Ocorrências/Ambientes Atingidos]]),0)</f>
        <v>0</v>
      </c>
      <c r="BY476" s="83" t="str">
        <f t="shared" si="230"/>
        <v/>
      </c>
      <c r="BZ476" s="82">
        <f>IFERROR(FIND("Outro(s)",consulta_completa__11[[#This Row],[13 - Ocorrências/Ambientes Atingidos]]),0)</f>
        <v>0</v>
      </c>
      <c r="CA476" s="83" t="str">
        <f t="shared" si="231"/>
        <v/>
      </c>
      <c r="CB476" s="82">
        <f>IFERROR(FIND("Sem dano",consulta_completa__11[[#This Row],[13 - Ocorrências/Ambientes Atingidos]]),0)</f>
        <v>0</v>
      </c>
      <c r="CC476" s="83" t="str">
        <f t="shared" si="232"/>
        <v/>
      </c>
      <c r="CD476" s="82" t="str">
        <f>IF(consulta_completa__11[[#This Row],[13 - Ocorrências/Ambientes Atingidos]]="","X","")</f>
        <v/>
      </c>
      <c r="CE476" s="84">
        <f>IFERROR(FIND("IBAMA",consulta_completa__11[[#This Row],[14 - Inst. Atuando no Local]]),0)</f>
        <v>0</v>
      </c>
      <c r="CF476" s="84" t="str">
        <f t="shared" si="233"/>
        <v/>
      </c>
      <c r="CG476" s="84">
        <f>IFERROR(FIND("OEMA",consulta_completa__11[[#This Row],[14 - Inst. Atuando no Local]]),0)</f>
        <v>0</v>
      </c>
      <c r="CH476" s="84" t="str">
        <f t="shared" si="234"/>
        <v/>
      </c>
      <c r="CI476" s="84">
        <f>IFERROR(FIND("DEFESA CIVIL",consulta_completa__11[[#This Row],[14 - Inst. Atuando no Local]]),0)</f>
        <v>0</v>
      </c>
      <c r="CJ476" s="84" t="str">
        <f t="shared" si="235"/>
        <v/>
      </c>
      <c r="CK476" s="84">
        <f>IFERROR(FIND("CORPO DE BOMBEIROS",consulta_completa__11[[#This Row],[14 - Inst. Atuando no Local]]),0)</f>
        <v>0</v>
      </c>
      <c r="CL476" s="84" t="str">
        <f t="shared" si="236"/>
        <v/>
      </c>
      <c r="CM476" s="84">
        <f>IFERROR(FIND("POLÍCIA RODOVIÁRIA",consulta_completa__11[[#This Row],[14 - Inst. Atuando no Local]]),0)</f>
        <v>0</v>
      </c>
      <c r="CN476" s="84" t="str">
        <f t="shared" si="237"/>
        <v/>
      </c>
      <c r="CO476" s="84">
        <f>IFERROR(FIND("POLÍCIA MILITAR",consulta_completa__11[[#This Row],[14 - Inst. Atuando no Local]]),0)</f>
        <v>0</v>
      </c>
      <c r="CP476" s="84" t="str">
        <f t="shared" si="238"/>
        <v/>
      </c>
      <c r="CQ476" s="84">
        <f>IFERROR(FIND("POLÍCIA CIVIL",consulta_completa__11[[#This Row],[14 - Inst. Atuando no Local]]),0)</f>
        <v>0</v>
      </c>
      <c r="CR476" s="84" t="str">
        <f t="shared" si="239"/>
        <v/>
      </c>
      <c r="CS476" s="84">
        <f>IFERROR(FIND("MARINHA DO BRASIL",consulta_completa__11[[#This Row],[14 - Inst. Atuando no Local]]),0)</f>
        <v>0</v>
      </c>
      <c r="CT476" s="84" t="str">
        <f t="shared" si="240"/>
        <v/>
      </c>
      <c r="CU476" s="84">
        <f>IFERROR(FIND("EMPRESA ESPECIALIZADA EM ATENDIMENTO",consulta_completa__11[[#This Row],[14 - Inst. Atuando no Local]]),0)</f>
        <v>0</v>
      </c>
      <c r="CV476" s="84" t="str">
        <f t="shared" si="241"/>
        <v/>
      </c>
      <c r="CW476" s="84">
        <f>IFERROR(FIND("IBAMA",consulta_completa__11[[#This Row],[14 - Inst. Atuando no Local]]),0)</f>
        <v>0</v>
      </c>
      <c r="CX476" s="84" t="str">
        <f t="shared" si="242"/>
        <v/>
      </c>
      <c r="CY476" s="84" t="str">
        <f>IF(consulta_completa__11[[#This Row],[14 - Inst. Atuando no Local]]="","X","")</f>
        <v/>
      </c>
      <c r="CZ476" s="84">
        <f>IFERROR(FIND("OUTRA (S)",consulta_completa__11[[#This Row],[14 - Inst. Atuando no Local]]),0)</f>
        <v>0</v>
      </c>
      <c r="DA476" s="84" t="str">
        <f t="shared" si="243"/>
        <v/>
      </c>
      <c r="DB476" s="35" t="str">
        <f t="shared" si="244"/>
        <v>Sim</v>
      </c>
      <c r="DC476" s="35" t="str">
        <f t="shared" si="245"/>
        <v>Não</v>
      </c>
      <c r="DD476" s="35" t="str">
        <f t="shared" si="246"/>
        <v>Sim</v>
      </c>
      <c r="DE476" s="87" t="str">
        <f t="shared" si="248"/>
        <v>Sem informação</v>
      </c>
    </row>
    <row r="477" spans="1:109">
      <c r="A477" s="14">
        <v>202571157645</v>
      </c>
      <c r="B477" s="1">
        <v>45847</v>
      </c>
      <c r="C477" t="s">
        <v>4353</v>
      </c>
      <c r="D477" t="s">
        <v>180</v>
      </c>
      <c r="E477" t="s">
        <v>286</v>
      </c>
      <c r="F477" t="s">
        <v>112</v>
      </c>
      <c r="G477" t="s">
        <v>839</v>
      </c>
      <c r="H477" t="s">
        <v>113</v>
      </c>
      <c r="I477" t="s">
        <v>113</v>
      </c>
      <c r="J477" t="s">
        <v>113</v>
      </c>
      <c r="K477" t="s">
        <v>114</v>
      </c>
      <c r="L477" t="s">
        <v>114</v>
      </c>
      <c r="M477" t="s">
        <v>140</v>
      </c>
      <c r="N477" t="s">
        <v>141</v>
      </c>
      <c r="O477" t="s">
        <v>113</v>
      </c>
      <c r="P477" t="s">
        <v>121</v>
      </c>
      <c r="Q477" t="s">
        <v>122</v>
      </c>
      <c r="R477" t="s">
        <v>123</v>
      </c>
      <c r="S477" t="s">
        <v>113</v>
      </c>
      <c r="T477" t="s">
        <v>4354</v>
      </c>
      <c r="U477" t="s">
        <v>631</v>
      </c>
      <c r="V477" t="s">
        <v>4355</v>
      </c>
      <c r="Y477" t="b">
        <v>1</v>
      </c>
      <c r="Z477" t="s">
        <v>633</v>
      </c>
      <c r="AA477" t="s">
        <v>113</v>
      </c>
      <c r="AB477" t="s">
        <v>113</v>
      </c>
      <c r="AC477" t="s">
        <v>113</v>
      </c>
      <c r="AE477" t="s">
        <v>113</v>
      </c>
      <c r="AF477" t="s">
        <v>4356</v>
      </c>
      <c r="AG477" t="s">
        <v>113</v>
      </c>
      <c r="AH477" t="s">
        <v>131</v>
      </c>
      <c r="AI477" t="s">
        <v>132</v>
      </c>
      <c r="AJ477" t="s">
        <v>131</v>
      </c>
      <c r="AK477" t="s">
        <v>4357</v>
      </c>
      <c r="AL477" t="s">
        <v>4358</v>
      </c>
      <c r="AM477" t="s">
        <v>153</v>
      </c>
      <c r="AN477" t="s">
        <v>154</v>
      </c>
      <c r="AO477" t="s">
        <v>155</v>
      </c>
      <c r="AP477">
        <v>6133161070</v>
      </c>
      <c r="AQ477" t="s">
        <v>156</v>
      </c>
      <c r="AR477" t="s">
        <v>113</v>
      </c>
      <c r="AS477" t="s">
        <v>113</v>
      </c>
      <c r="AT477" t="s">
        <v>113</v>
      </c>
      <c r="AU477" t="s">
        <v>113</v>
      </c>
      <c r="AW477" t="s">
        <v>637</v>
      </c>
      <c r="AX477" s="82">
        <f>IFERROR(FIND("Óbitos/feridos",consulta_completa__11[[#This Row],[13 - Ocorrências/Ambientes Atingidos]]),0)</f>
        <v>0</v>
      </c>
      <c r="AY477" s="83" t="str">
        <f t="shared" si="218"/>
        <v/>
      </c>
      <c r="AZ477" s="82">
        <f>IFERROR(FIND("População afetada/evacuada",consulta_completa__11[[#This Row],[13 - Ocorrências/Ambientes Atingidos]]),0)</f>
        <v>0</v>
      </c>
      <c r="BA477" s="82" t="str">
        <f t="shared" si="219"/>
        <v/>
      </c>
      <c r="BB477" s="82">
        <f>IFERROR(FIND("Suspensão de abastecimento de água",consulta_completa__11[[#This Row],[13 - Ocorrências/Ambientes Atingidos]]),0)</f>
        <v>0</v>
      </c>
      <c r="BC477" s="83" t="str">
        <f t="shared" si="247"/>
        <v/>
      </c>
      <c r="BD477" s="82">
        <f>IFERROR(FIND("Rio/córrego",consulta_completa__11[[#This Row],[13 - Ocorrências/Ambientes Atingidos]]),0)</f>
        <v>0</v>
      </c>
      <c r="BE477" s="83" t="str">
        <f t="shared" si="220"/>
        <v/>
      </c>
      <c r="BF477" s="82">
        <f>IFERROR(FIND("Lago",consulta_completa__11[[#This Row],[13 - Ocorrências/Ambientes Atingidos]]),0)</f>
        <v>0</v>
      </c>
      <c r="BG477" s="83" t="str">
        <f t="shared" si="221"/>
        <v/>
      </c>
      <c r="BH477" s="82">
        <f>IFERROR(FIND("Mar",consulta_completa__11[[#This Row],[13 - Ocorrências/Ambientes Atingidos]]),0)</f>
        <v>0</v>
      </c>
      <c r="BI477" s="83" t="str">
        <f t="shared" si="222"/>
        <v/>
      </c>
      <c r="BJ477" s="82">
        <f>IFERROR(FIND("Praia",consulta_completa__11[[#This Row],[13 - Ocorrências/Ambientes Atingidos]]),0)</f>
        <v>0</v>
      </c>
      <c r="BK477" s="83" t="str">
        <f t="shared" si="223"/>
        <v/>
      </c>
      <c r="BL477" s="82">
        <f>IFERROR(FIND("Solo",consulta_completa__11[[#This Row],[13 - Ocorrências/Ambientes Atingidos]]),0)</f>
        <v>1</v>
      </c>
      <c r="BM477" s="83" t="str">
        <f t="shared" si="224"/>
        <v>X</v>
      </c>
      <c r="BN477" s="82">
        <f>IFERROR(FIND("Águas subterrâneas",consulta_completa__11[[#This Row],[13 - Ocorrências/Ambientes Atingidos]]),0)</f>
        <v>0</v>
      </c>
      <c r="BO477" s="83" t="str">
        <f t="shared" si="225"/>
        <v/>
      </c>
      <c r="BP477" s="82">
        <f>IFERROR(FIND("Atmosfera",consulta_completa__11[[#This Row],[13 - Ocorrências/Ambientes Atingidos]]),0)</f>
        <v>0</v>
      </c>
      <c r="BQ477" s="83" t="str">
        <f t="shared" si="226"/>
        <v/>
      </c>
      <c r="BR477" s="82">
        <f>IFERROR(FIND("Flora",consulta_completa__11[[#This Row],[13 - Ocorrências/Ambientes Atingidos]]),0)</f>
        <v>0</v>
      </c>
      <c r="BS477" s="83" t="str">
        <f t="shared" si="227"/>
        <v/>
      </c>
      <c r="BT477" s="82">
        <f>IFERROR(FIND("Fauna",consulta_completa__11[[#This Row],[13 - Ocorrências/Ambientes Atingidos]]),0)</f>
        <v>0</v>
      </c>
      <c r="BU477" s="83" t="str">
        <f t="shared" si="228"/>
        <v/>
      </c>
      <c r="BV477" s="82">
        <f>IFERROR(FIND("UC federal",consulta_completa__11[[#This Row],[13 - Ocorrências/Ambientes Atingidos]]),0)</f>
        <v>0</v>
      </c>
      <c r="BW477" s="83" t="str">
        <f t="shared" si="229"/>
        <v/>
      </c>
      <c r="BX477" s="82">
        <f>IFERROR(FIND("UC estadual/municipal",consulta_completa__11[[#This Row],[13 - Ocorrências/Ambientes Atingidos]]),0)</f>
        <v>0</v>
      </c>
      <c r="BY477" s="83" t="str">
        <f t="shared" si="230"/>
        <v/>
      </c>
      <c r="BZ477" s="82">
        <f>IFERROR(FIND("Outro(s)",consulta_completa__11[[#This Row],[13 - Ocorrências/Ambientes Atingidos]]),0)</f>
        <v>0</v>
      </c>
      <c r="CA477" s="83" t="str">
        <f t="shared" si="231"/>
        <v/>
      </c>
      <c r="CB477" s="82">
        <f>IFERROR(FIND("Sem dano",consulta_completa__11[[#This Row],[13 - Ocorrências/Ambientes Atingidos]]),0)</f>
        <v>0</v>
      </c>
      <c r="CC477" s="83" t="str">
        <f t="shared" si="232"/>
        <v/>
      </c>
      <c r="CD477" s="82" t="str">
        <f>IF(consulta_completa__11[[#This Row],[13 - Ocorrências/Ambientes Atingidos]]="","X","")</f>
        <v/>
      </c>
      <c r="CE477" s="84">
        <f>IFERROR(FIND("IBAMA",consulta_completa__11[[#This Row],[14 - Inst. Atuando no Local]]),0)</f>
        <v>0</v>
      </c>
      <c r="CF477" s="84" t="str">
        <f t="shared" si="233"/>
        <v/>
      </c>
      <c r="CG477" s="84">
        <f>IFERROR(FIND("OEMA",consulta_completa__11[[#This Row],[14 - Inst. Atuando no Local]]),0)</f>
        <v>0</v>
      </c>
      <c r="CH477" s="84" t="str">
        <f t="shared" si="234"/>
        <v/>
      </c>
      <c r="CI477" s="84">
        <f>IFERROR(FIND("DEFESA CIVIL",consulta_completa__11[[#This Row],[14 - Inst. Atuando no Local]]),0)</f>
        <v>0</v>
      </c>
      <c r="CJ477" s="84" t="str">
        <f t="shared" si="235"/>
        <v/>
      </c>
      <c r="CK477" s="84">
        <f>IFERROR(FIND("CORPO DE BOMBEIROS",consulta_completa__11[[#This Row],[14 - Inst. Atuando no Local]]),0)</f>
        <v>0</v>
      </c>
      <c r="CL477" s="84" t="str">
        <f t="shared" si="236"/>
        <v/>
      </c>
      <c r="CM477" s="84">
        <f>IFERROR(FIND("POLÍCIA RODOVIÁRIA",consulta_completa__11[[#This Row],[14 - Inst. Atuando no Local]]),0)</f>
        <v>0</v>
      </c>
      <c r="CN477" s="84" t="str">
        <f t="shared" si="237"/>
        <v/>
      </c>
      <c r="CO477" s="84">
        <f>IFERROR(FIND("POLÍCIA MILITAR",consulta_completa__11[[#This Row],[14 - Inst. Atuando no Local]]),0)</f>
        <v>0</v>
      </c>
      <c r="CP477" s="84" t="str">
        <f t="shared" si="238"/>
        <v/>
      </c>
      <c r="CQ477" s="84">
        <f>IFERROR(FIND("POLÍCIA CIVIL",consulta_completa__11[[#This Row],[14 - Inst. Atuando no Local]]),0)</f>
        <v>0</v>
      </c>
      <c r="CR477" s="84" t="str">
        <f t="shared" si="239"/>
        <v/>
      </c>
      <c r="CS477" s="84">
        <f>IFERROR(FIND("MARINHA DO BRASIL",consulta_completa__11[[#This Row],[14 - Inst. Atuando no Local]]),0)</f>
        <v>0</v>
      </c>
      <c r="CT477" s="84" t="str">
        <f t="shared" si="240"/>
        <v/>
      </c>
      <c r="CU477" s="84">
        <f>IFERROR(FIND("EMPRESA ESPECIALIZADA EM ATENDIMENTO",consulta_completa__11[[#This Row],[14 - Inst. Atuando no Local]]),0)</f>
        <v>0</v>
      </c>
      <c r="CV477" s="84" t="str">
        <f t="shared" si="241"/>
        <v/>
      </c>
      <c r="CW477" s="84">
        <f>IFERROR(FIND("IBAMA",consulta_completa__11[[#This Row],[14 - Inst. Atuando no Local]]),0)</f>
        <v>0</v>
      </c>
      <c r="CX477" s="84" t="str">
        <f t="shared" si="242"/>
        <v/>
      </c>
      <c r="CY477" s="84" t="str">
        <f>IF(consulta_completa__11[[#This Row],[14 - Inst. Atuando no Local]]="","X","")</f>
        <v/>
      </c>
      <c r="CZ477" s="84">
        <f>IFERROR(FIND("OUTRA (S)",consulta_completa__11[[#This Row],[14 - Inst. Atuando no Local]]),0)</f>
        <v>0</v>
      </c>
      <c r="DA477" s="84" t="str">
        <f t="shared" si="243"/>
        <v/>
      </c>
      <c r="DB477" s="35" t="str">
        <f t="shared" si="244"/>
        <v>Sim</v>
      </c>
      <c r="DC477" s="35" t="str">
        <f t="shared" si="245"/>
        <v>Não</v>
      </c>
      <c r="DD477" s="35" t="str">
        <f t="shared" si="246"/>
        <v>Sim</v>
      </c>
      <c r="DE477" s="87" t="str">
        <f t="shared" si="248"/>
        <v>Sem informação</v>
      </c>
    </row>
    <row r="478" spans="1:109">
      <c r="A478" s="14">
        <v>202571032453</v>
      </c>
      <c r="B478" s="1">
        <v>45848</v>
      </c>
      <c r="C478" t="s">
        <v>2138</v>
      </c>
      <c r="D478" t="s">
        <v>451</v>
      </c>
      <c r="E478" t="s">
        <v>286</v>
      </c>
      <c r="F478" t="s">
        <v>1275</v>
      </c>
      <c r="G478" t="s">
        <v>311</v>
      </c>
      <c r="H478" t="s">
        <v>113</v>
      </c>
      <c r="I478" t="s">
        <v>113</v>
      </c>
      <c r="J478" t="s">
        <v>113</v>
      </c>
      <c r="K478" t="s">
        <v>114</v>
      </c>
      <c r="L478" t="s">
        <v>114</v>
      </c>
      <c r="M478" t="s">
        <v>140</v>
      </c>
      <c r="N478" t="s">
        <v>4359</v>
      </c>
      <c r="O478" t="s">
        <v>458</v>
      </c>
      <c r="P478" t="s">
        <v>142</v>
      </c>
      <c r="Q478" t="s">
        <v>143</v>
      </c>
      <c r="R478" t="s">
        <v>123</v>
      </c>
      <c r="S478" t="s">
        <v>113</v>
      </c>
      <c r="T478" t="s">
        <v>4360</v>
      </c>
      <c r="U478" t="s">
        <v>113</v>
      </c>
      <c r="V478" t="s">
        <v>4361</v>
      </c>
      <c r="Y478" t="b">
        <v>1</v>
      </c>
      <c r="Z478" t="s">
        <v>4362</v>
      </c>
      <c r="AA478" t="s">
        <v>4363</v>
      </c>
      <c r="AB478" t="s">
        <v>4364</v>
      </c>
      <c r="AC478" t="s">
        <v>4365</v>
      </c>
      <c r="AD478">
        <v>1</v>
      </c>
      <c r="AE478" t="s">
        <v>4366</v>
      </c>
      <c r="AF478" t="s">
        <v>113</v>
      </c>
      <c r="AG478" t="s">
        <v>113</v>
      </c>
      <c r="AH478" t="s">
        <v>194</v>
      </c>
      <c r="AI478" t="s">
        <v>132</v>
      </c>
      <c r="AJ478" t="s">
        <v>132</v>
      </c>
      <c r="AK478" t="s">
        <v>113</v>
      </c>
      <c r="AL478" t="s">
        <v>4367</v>
      </c>
      <c r="AM478" t="s">
        <v>153</v>
      </c>
      <c r="AN478" t="s">
        <v>154</v>
      </c>
      <c r="AO478" t="s">
        <v>155</v>
      </c>
      <c r="AP478">
        <v>6133161070</v>
      </c>
      <c r="AQ478" t="s">
        <v>156</v>
      </c>
      <c r="AR478" t="s">
        <v>113</v>
      </c>
      <c r="AS478" t="s">
        <v>113</v>
      </c>
      <c r="AT478" t="s">
        <v>113</v>
      </c>
      <c r="AU478" t="s">
        <v>113</v>
      </c>
      <c r="AW478" t="s">
        <v>113</v>
      </c>
      <c r="AX478" s="82">
        <f>IFERROR(FIND("Óbitos/feridos",consulta_completa__11[[#This Row],[13 - Ocorrências/Ambientes Atingidos]]),0)</f>
        <v>0</v>
      </c>
      <c r="AY478" s="83" t="str">
        <f t="shared" si="218"/>
        <v/>
      </c>
      <c r="AZ478" s="82">
        <f>IFERROR(FIND("População afetada/evacuada",consulta_completa__11[[#This Row],[13 - Ocorrências/Ambientes Atingidos]]),0)</f>
        <v>0</v>
      </c>
      <c r="BA478" s="82" t="str">
        <f t="shared" si="219"/>
        <v/>
      </c>
      <c r="BB478" s="82">
        <f>IFERROR(FIND("Suspensão de abastecimento de água",consulta_completa__11[[#This Row],[13 - Ocorrências/Ambientes Atingidos]]),0)</f>
        <v>0</v>
      </c>
      <c r="BC478" s="83" t="str">
        <f t="shared" si="247"/>
        <v/>
      </c>
      <c r="BD478" s="82">
        <f>IFERROR(FIND("Rio/córrego",consulta_completa__11[[#This Row],[13 - Ocorrências/Ambientes Atingidos]]),0)</f>
        <v>0</v>
      </c>
      <c r="BE478" s="83" t="str">
        <f t="shared" si="220"/>
        <v/>
      </c>
      <c r="BF478" s="82">
        <f>IFERROR(FIND("Lago",consulta_completa__11[[#This Row],[13 - Ocorrências/Ambientes Atingidos]]),0)</f>
        <v>0</v>
      </c>
      <c r="BG478" s="83" t="str">
        <f t="shared" si="221"/>
        <v/>
      </c>
      <c r="BH478" s="82">
        <f>IFERROR(FIND("Mar",consulta_completa__11[[#This Row],[13 - Ocorrências/Ambientes Atingidos]]),0)</f>
        <v>0</v>
      </c>
      <c r="BI478" s="83" t="str">
        <f t="shared" si="222"/>
        <v/>
      </c>
      <c r="BJ478" s="82">
        <f>IFERROR(FIND("Praia",consulta_completa__11[[#This Row],[13 - Ocorrências/Ambientes Atingidos]]),0)</f>
        <v>0</v>
      </c>
      <c r="BK478" s="83" t="str">
        <f t="shared" si="223"/>
        <v/>
      </c>
      <c r="BL478" s="82">
        <f>IFERROR(FIND("Solo",consulta_completa__11[[#This Row],[13 - Ocorrências/Ambientes Atingidos]]),0)</f>
        <v>1</v>
      </c>
      <c r="BM478" s="83" t="str">
        <f t="shared" si="224"/>
        <v>X</v>
      </c>
      <c r="BN478" s="82">
        <f>IFERROR(FIND("Águas subterrâneas",consulta_completa__11[[#This Row],[13 - Ocorrências/Ambientes Atingidos]]),0)</f>
        <v>0</v>
      </c>
      <c r="BO478" s="83" t="str">
        <f t="shared" si="225"/>
        <v/>
      </c>
      <c r="BP478" s="82">
        <f>IFERROR(FIND("Atmosfera",consulta_completa__11[[#This Row],[13 - Ocorrências/Ambientes Atingidos]]),0)</f>
        <v>0</v>
      </c>
      <c r="BQ478" s="83" t="str">
        <f t="shared" si="226"/>
        <v/>
      </c>
      <c r="BR478" s="82">
        <f>IFERROR(FIND("Flora",consulta_completa__11[[#This Row],[13 - Ocorrências/Ambientes Atingidos]]),0)</f>
        <v>0</v>
      </c>
      <c r="BS478" s="83" t="str">
        <f t="shared" si="227"/>
        <v/>
      </c>
      <c r="BT478" s="82">
        <f>IFERROR(FIND("Fauna",consulta_completa__11[[#This Row],[13 - Ocorrências/Ambientes Atingidos]]),0)</f>
        <v>0</v>
      </c>
      <c r="BU478" s="83" t="str">
        <f t="shared" si="228"/>
        <v/>
      </c>
      <c r="BV478" s="82">
        <f>IFERROR(FIND("UC federal",consulta_completa__11[[#This Row],[13 - Ocorrências/Ambientes Atingidos]]),0)</f>
        <v>0</v>
      </c>
      <c r="BW478" s="83" t="str">
        <f t="shared" si="229"/>
        <v/>
      </c>
      <c r="BX478" s="82">
        <f>IFERROR(FIND("UC estadual/municipal",consulta_completa__11[[#This Row],[13 - Ocorrências/Ambientes Atingidos]]),0)</f>
        <v>0</v>
      </c>
      <c r="BY478" s="83" t="str">
        <f t="shared" si="230"/>
        <v/>
      </c>
      <c r="BZ478" s="82">
        <f>IFERROR(FIND("Outro(s)",consulta_completa__11[[#This Row],[13 - Ocorrências/Ambientes Atingidos]]),0)</f>
        <v>0</v>
      </c>
      <c r="CA478" s="83" t="str">
        <f t="shared" si="231"/>
        <v/>
      </c>
      <c r="CB478" s="82">
        <f>IFERROR(FIND("Sem dano",consulta_completa__11[[#This Row],[13 - Ocorrências/Ambientes Atingidos]]),0)</f>
        <v>0</v>
      </c>
      <c r="CC478" s="83" t="str">
        <f t="shared" si="232"/>
        <v/>
      </c>
      <c r="CD478" s="82" t="str">
        <f>IF(consulta_completa__11[[#This Row],[13 - Ocorrências/Ambientes Atingidos]]="","X","")</f>
        <v/>
      </c>
      <c r="CE478" s="84">
        <f>IFERROR(FIND("IBAMA",consulta_completa__11[[#This Row],[14 - Inst. Atuando no Local]]),0)</f>
        <v>41</v>
      </c>
      <c r="CF478" s="84" t="str">
        <f t="shared" si="233"/>
        <v>X</v>
      </c>
      <c r="CG478" s="84">
        <f>IFERROR(FIND("OEMA",consulta_completa__11[[#This Row],[14 - Inst. Atuando no Local]]),0)</f>
        <v>0</v>
      </c>
      <c r="CH478" s="84" t="str">
        <f t="shared" si="234"/>
        <v/>
      </c>
      <c r="CI478" s="84">
        <f>IFERROR(FIND("DEFESA CIVIL",consulta_completa__11[[#This Row],[14 - Inst. Atuando no Local]]),0)</f>
        <v>0</v>
      </c>
      <c r="CJ478" s="84" t="str">
        <f t="shared" si="235"/>
        <v/>
      </c>
      <c r="CK478" s="84">
        <f>IFERROR(FIND("CORPO DE BOMBEIROS",consulta_completa__11[[#This Row],[14 - Inst. Atuando no Local]]),0)</f>
        <v>0</v>
      </c>
      <c r="CL478" s="84" t="str">
        <f t="shared" si="236"/>
        <v/>
      </c>
      <c r="CM478" s="84">
        <f>IFERROR(FIND("POLÍCIA RODOVIÁRIA",consulta_completa__11[[#This Row],[14 - Inst. Atuando no Local]]),0)</f>
        <v>0</v>
      </c>
      <c r="CN478" s="84" t="str">
        <f t="shared" si="237"/>
        <v/>
      </c>
      <c r="CO478" s="84">
        <f>IFERROR(FIND("POLÍCIA MILITAR",consulta_completa__11[[#This Row],[14 - Inst. Atuando no Local]]),0)</f>
        <v>0</v>
      </c>
      <c r="CP478" s="84" t="str">
        <f t="shared" si="238"/>
        <v/>
      </c>
      <c r="CQ478" s="84">
        <f>IFERROR(FIND("POLÍCIA CIVIL",consulta_completa__11[[#This Row],[14 - Inst. Atuando no Local]]),0)</f>
        <v>0</v>
      </c>
      <c r="CR478" s="84" t="str">
        <f t="shared" si="239"/>
        <v/>
      </c>
      <c r="CS478" s="84">
        <f>IFERROR(FIND("MARINHA DO BRASIL",consulta_completa__11[[#This Row],[14 - Inst. Atuando no Local]]),0)</f>
        <v>0</v>
      </c>
      <c r="CT478" s="84" t="str">
        <f t="shared" si="240"/>
        <v/>
      </c>
      <c r="CU478" s="84">
        <f>IFERROR(FIND("EMPRESA ESPECIALIZADA EM ATENDIMENTO",consulta_completa__11[[#This Row],[14 - Inst. Atuando no Local]]),0)</f>
        <v>0</v>
      </c>
      <c r="CV478" s="84" t="str">
        <f t="shared" si="241"/>
        <v/>
      </c>
      <c r="CW478" s="84">
        <f>IFERROR(FIND("IBAMA",consulta_completa__11[[#This Row],[14 - Inst. Atuando no Local]]),0)</f>
        <v>41</v>
      </c>
      <c r="CX478" s="84" t="str">
        <f t="shared" si="242"/>
        <v>X</v>
      </c>
      <c r="CY478" s="84" t="str">
        <f>IF(consulta_completa__11[[#This Row],[14 - Inst. Atuando no Local]]="","X","")</f>
        <v/>
      </c>
      <c r="CZ478" s="84">
        <f>IFERROR(FIND("OUTRA (S)",consulta_completa__11[[#This Row],[14 - Inst. Atuando no Local]]),0)</f>
        <v>0</v>
      </c>
      <c r="DA478" s="84" t="str">
        <f t="shared" si="243"/>
        <v/>
      </c>
      <c r="DB478" s="35" t="str">
        <f t="shared" si="244"/>
        <v>Sim</v>
      </c>
      <c r="DC478" s="35" t="str">
        <f t="shared" si="245"/>
        <v>Não</v>
      </c>
      <c r="DD478" s="35" t="str">
        <f t="shared" si="246"/>
        <v>Sim</v>
      </c>
      <c r="DE478" s="87" t="str">
        <f t="shared" si="248"/>
        <v>Federal</v>
      </c>
    </row>
    <row r="479" spans="1:109">
      <c r="A479" s="14">
        <v>202571036027</v>
      </c>
      <c r="B479" s="1">
        <v>45848</v>
      </c>
      <c r="C479" t="s">
        <v>4368</v>
      </c>
      <c r="D479" t="s">
        <v>998</v>
      </c>
      <c r="E479" t="s">
        <v>286</v>
      </c>
      <c r="F479" t="s">
        <v>1202</v>
      </c>
      <c r="G479" t="s">
        <v>4369</v>
      </c>
      <c r="H479" t="s">
        <v>113</v>
      </c>
      <c r="I479" t="s">
        <v>113</v>
      </c>
      <c r="J479" t="s">
        <v>113</v>
      </c>
      <c r="K479" t="s">
        <v>114</v>
      </c>
      <c r="L479" t="s">
        <v>114</v>
      </c>
      <c r="M479" t="s">
        <v>4370</v>
      </c>
      <c r="N479" t="s">
        <v>650</v>
      </c>
      <c r="O479" t="s">
        <v>120</v>
      </c>
      <c r="P479" t="s">
        <v>142</v>
      </c>
      <c r="Q479" t="s">
        <v>230</v>
      </c>
      <c r="R479" t="s">
        <v>123</v>
      </c>
      <c r="S479" t="s">
        <v>113</v>
      </c>
      <c r="T479" t="s">
        <v>4371</v>
      </c>
      <c r="U479" t="s">
        <v>4372</v>
      </c>
      <c r="V479" t="s">
        <v>4373</v>
      </c>
      <c r="Z479" t="s">
        <v>4372</v>
      </c>
      <c r="AA479" t="s">
        <v>4374</v>
      </c>
      <c r="AB479" t="s">
        <v>4375</v>
      </c>
      <c r="AC479" t="s">
        <v>113</v>
      </c>
      <c r="AD479">
        <v>0</v>
      </c>
      <c r="AE479" t="s">
        <v>4330</v>
      </c>
      <c r="AF479" t="s">
        <v>113</v>
      </c>
      <c r="AG479" t="s">
        <v>113</v>
      </c>
      <c r="AH479" t="s">
        <v>131</v>
      </c>
      <c r="AI479" t="s">
        <v>131</v>
      </c>
      <c r="AJ479" t="s">
        <v>132</v>
      </c>
      <c r="AK479" t="s">
        <v>113</v>
      </c>
      <c r="AL479" t="s">
        <v>4376</v>
      </c>
      <c r="AM479" t="s">
        <v>692</v>
      </c>
      <c r="AN479" t="s">
        <v>1543</v>
      </c>
      <c r="AO479" t="s">
        <v>1544</v>
      </c>
      <c r="AP479">
        <v>6236238900</v>
      </c>
      <c r="AQ479" t="s">
        <v>695</v>
      </c>
      <c r="AR479" t="s">
        <v>113</v>
      </c>
      <c r="AS479" t="s">
        <v>113</v>
      </c>
      <c r="AT479" t="s">
        <v>113</v>
      </c>
      <c r="AU479" t="s">
        <v>113</v>
      </c>
      <c r="AW479" t="s">
        <v>113</v>
      </c>
      <c r="AX479" s="82">
        <f>IFERROR(FIND("Óbitos/feridos",consulta_completa__11[[#This Row],[13 - Ocorrências/Ambientes Atingidos]]),0)</f>
        <v>1</v>
      </c>
      <c r="AY479" s="83" t="str">
        <f t="shared" si="218"/>
        <v>X</v>
      </c>
      <c r="AZ479" s="82">
        <f>IFERROR(FIND("População afetada/evacuada",consulta_completa__11[[#This Row],[13 - Ocorrências/Ambientes Atingidos]]),0)</f>
        <v>0</v>
      </c>
      <c r="BA479" s="82" t="str">
        <f t="shared" si="219"/>
        <v/>
      </c>
      <c r="BB479" s="82">
        <f>IFERROR(FIND("Suspensão de abastecimento de água",consulta_completa__11[[#This Row],[13 - Ocorrências/Ambientes Atingidos]]),0)</f>
        <v>0</v>
      </c>
      <c r="BC479" s="83" t="str">
        <f t="shared" si="247"/>
        <v/>
      </c>
      <c r="BD479" s="82">
        <f>IFERROR(FIND("Rio/córrego",consulta_completa__11[[#This Row],[13 - Ocorrências/Ambientes Atingidos]]),0)</f>
        <v>0</v>
      </c>
      <c r="BE479" s="83" t="str">
        <f t="shared" si="220"/>
        <v/>
      </c>
      <c r="BF479" s="82">
        <f>IFERROR(FIND("Lago",consulta_completa__11[[#This Row],[13 - Ocorrências/Ambientes Atingidos]]),0)</f>
        <v>0</v>
      </c>
      <c r="BG479" s="83" t="str">
        <f t="shared" si="221"/>
        <v/>
      </c>
      <c r="BH479" s="82">
        <f>IFERROR(FIND("Mar",consulta_completa__11[[#This Row],[13 - Ocorrências/Ambientes Atingidos]]),0)</f>
        <v>0</v>
      </c>
      <c r="BI479" s="83" t="str">
        <f t="shared" si="222"/>
        <v/>
      </c>
      <c r="BJ479" s="82">
        <f>IFERROR(FIND("Praia",consulta_completa__11[[#This Row],[13 - Ocorrências/Ambientes Atingidos]]),0)</f>
        <v>0</v>
      </c>
      <c r="BK479" s="83" t="str">
        <f t="shared" si="223"/>
        <v/>
      </c>
      <c r="BL479" s="82">
        <f>IFERROR(FIND("Solo",consulta_completa__11[[#This Row],[13 - Ocorrências/Ambientes Atingidos]]),0)</f>
        <v>17</v>
      </c>
      <c r="BM479" s="83" t="str">
        <f t="shared" si="224"/>
        <v>X</v>
      </c>
      <c r="BN479" s="82">
        <f>IFERROR(FIND("Águas subterrâneas",consulta_completa__11[[#This Row],[13 - Ocorrências/Ambientes Atingidos]]),0)</f>
        <v>0</v>
      </c>
      <c r="BO479" s="83" t="str">
        <f t="shared" si="225"/>
        <v/>
      </c>
      <c r="BP479" s="82">
        <f>IFERROR(FIND("Atmosfera",consulta_completa__11[[#This Row],[13 - Ocorrências/Ambientes Atingidos]]),0)</f>
        <v>23</v>
      </c>
      <c r="BQ479" s="83" t="str">
        <f t="shared" si="226"/>
        <v>X</v>
      </c>
      <c r="BR479" s="82">
        <f>IFERROR(FIND("Flora",consulta_completa__11[[#This Row],[13 - Ocorrências/Ambientes Atingidos]]),0)</f>
        <v>0</v>
      </c>
      <c r="BS479" s="83" t="str">
        <f t="shared" si="227"/>
        <v/>
      </c>
      <c r="BT479" s="82">
        <f>IFERROR(FIND("Fauna",consulta_completa__11[[#This Row],[13 - Ocorrências/Ambientes Atingidos]]),0)</f>
        <v>0</v>
      </c>
      <c r="BU479" s="83" t="str">
        <f t="shared" si="228"/>
        <v/>
      </c>
      <c r="BV479" s="82">
        <f>IFERROR(FIND("UC federal",consulta_completa__11[[#This Row],[13 - Ocorrências/Ambientes Atingidos]]),0)</f>
        <v>0</v>
      </c>
      <c r="BW479" s="83" t="str">
        <f t="shared" si="229"/>
        <v/>
      </c>
      <c r="BX479" s="82">
        <f>IFERROR(FIND("UC estadual/municipal",consulta_completa__11[[#This Row],[13 - Ocorrências/Ambientes Atingidos]]),0)</f>
        <v>0</v>
      </c>
      <c r="BY479" s="83" t="str">
        <f t="shared" si="230"/>
        <v/>
      </c>
      <c r="BZ479" s="82">
        <f>IFERROR(FIND("Outro(s)",consulta_completa__11[[#This Row],[13 - Ocorrências/Ambientes Atingidos]]),0)</f>
        <v>0</v>
      </c>
      <c r="CA479" s="83" t="str">
        <f t="shared" si="231"/>
        <v/>
      </c>
      <c r="CB479" s="82">
        <f>IFERROR(FIND("Sem dano",consulta_completa__11[[#This Row],[13 - Ocorrências/Ambientes Atingidos]]),0)</f>
        <v>0</v>
      </c>
      <c r="CC479" s="83" t="str">
        <f t="shared" si="232"/>
        <v/>
      </c>
      <c r="CD479" s="82" t="str">
        <f>IF(consulta_completa__11[[#This Row],[13 - Ocorrências/Ambientes Atingidos]]="","X","")</f>
        <v/>
      </c>
      <c r="CE479" s="84">
        <f>IFERROR(FIND("IBAMA",consulta_completa__11[[#This Row],[14 - Inst. Atuando no Local]]),0)</f>
        <v>0</v>
      </c>
      <c r="CF479" s="84" t="str">
        <f t="shared" si="233"/>
        <v/>
      </c>
      <c r="CG479" s="84">
        <f>IFERROR(FIND("OEMA",consulta_completa__11[[#This Row],[14 - Inst. Atuando no Local]]),0)</f>
        <v>0</v>
      </c>
      <c r="CH479" s="84" t="str">
        <f t="shared" si="234"/>
        <v/>
      </c>
      <c r="CI479" s="84">
        <f>IFERROR(FIND("DEFESA CIVIL",consulta_completa__11[[#This Row],[14 - Inst. Atuando no Local]]),0)</f>
        <v>0</v>
      </c>
      <c r="CJ479" s="84" t="str">
        <f t="shared" si="235"/>
        <v/>
      </c>
      <c r="CK479" s="84">
        <f>IFERROR(FIND("CORPO DE BOMBEIROS",consulta_completa__11[[#This Row],[14 - Inst. Atuando no Local]]),0)</f>
        <v>0</v>
      </c>
      <c r="CL479" s="84" t="str">
        <f t="shared" si="236"/>
        <v/>
      </c>
      <c r="CM479" s="84">
        <f>IFERROR(FIND("POLÍCIA RODOVIÁRIA",consulta_completa__11[[#This Row],[14 - Inst. Atuando no Local]]),0)</f>
        <v>0</v>
      </c>
      <c r="CN479" s="84" t="str">
        <f t="shared" si="237"/>
        <v/>
      </c>
      <c r="CO479" s="84">
        <f>IFERROR(FIND("POLÍCIA MILITAR",consulta_completa__11[[#This Row],[14 - Inst. Atuando no Local]]),0)</f>
        <v>0</v>
      </c>
      <c r="CP479" s="84" t="str">
        <f t="shared" si="238"/>
        <v/>
      </c>
      <c r="CQ479" s="84">
        <f>IFERROR(FIND("POLÍCIA CIVIL",consulta_completa__11[[#This Row],[14 - Inst. Atuando no Local]]),0)</f>
        <v>0</v>
      </c>
      <c r="CR479" s="84" t="str">
        <f t="shared" si="239"/>
        <v/>
      </c>
      <c r="CS479" s="84">
        <f>IFERROR(FIND("MARINHA DO BRASIL",consulta_completa__11[[#This Row],[14 - Inst. Atuando no Local]]),0)</f>
        <v>0</v>
      </c>
      <c r="CT479" s="84" t="str">
        <f t="shared" si="240"/>
        <v/>
      </c>
      <c r="CU479" s="84">
        <f>IFERROR(FIND("EMPRESA ESPECIALIZADA EM ATENDIMENTO",consulta_completa__11[[#This Row],[14 - Inst. Atuando no Local]]),0)</f>
        <v>0</v>
      </c>
      <c r="CV479" s="84" t="str">
        <f t="shared" si="241"/>
        <v/>
      </c>
      <c r="CW479" s="84">
        <f>IFERROR(FIND("IBAMA",consulta_completa__11[[#This Row],[14 - Inst. Atuando no Local]]),0)</f>
        <v>0</v>
      </c>
      <c r="CX479" s="84" t="str">
        <f t="shared" si="242"/>
        <v/>
      </c>
      <c r="CY479" s="84" t="str">
        <f>IF(consulta_completa__11[[#This Row],[14 - Inst. Atuando no Local]]="","X","")</f>
        <v/>
      </c>
      <c r="CZ479" s="84">
        <f>IFERROR(FIND("OUTRA (S)",consulta_completa__11[[#This Row],[14 - Inst. Atuando no Local]]),0)</f>
        <v>0</v>
      </c>
      <c r="DA479" s="84" t="str">
        <f t="shared" si="243"/>
        <v/>
      </c>
      <c r="DB479" s="35" t="str">
        <f t="shared" si="244"/>
        <v>Sim</v>
      </c>
      <c r="DC479" s="35" t="str">
        <f t="shared" si="245"/>
        <v>Não</v>
      </c>
      <c r="DD479" s="35" t="str">
        <f t="shared" si="246"/>
        <v>Sim</v>
      </c>
      <c r="DE479" s="87" t="str">
        <f t="shared" si="248"/>
        <v>Sem informação</v>
      </c>
    </row>
    <row r="480" spans="1:109">
      <c r="A480" s="14">
        <v>202571161221</v>
      </c>
      <c r="B480" s="1">
        <v>45848</v>
      </c>
      <c r="C480" t="s">
        <v>1064</v>
      </c>
      <c r="D480" t="s">
        <v>343</v>
      </c>
      <c r="E480" t="s">
        <v>139</v>
      </c>
      <c r="F480" t="s">
        <v>112</v>
      </c>
      <c r="G480" t="s">
        <v>113</v>
      </c>
      <c r="H480" t="s">
        <v>114</v>
      </c>
      <c r="I480" t="s">
        <v>114</v>
      </c>
      <c r="J480" t="s">
        <v>441</v>
      </c>
      <c r="K480" t="s">
        <v>4377</v>
      </c>
      <c r="L480" t="s">
        <v>117</v>
      </c>
      <c r="M480" t="s">
        <v>140</v>
      </c>
      <c r="N480" t="s">
        <v>141</v>
      </c>
      <c r="O480" t="s">
        <v>113</v>
      </c>
      <c r="P480" t="s">
        <v>142</v>
      </c>
      <c r="Q480" t="s">
        <v>230</v>
      </c>
      <c r="R480" t="s">
        <v>123</v>
      </c>
      <c r="S480" t="s">
        <v>113</v>
      </c>
      <c r="T480" t="s">
        <v>4378</v>
      </c>
      <c r="U480" t="s">
        <v>145</v>
      </c>
      <c r="V480" t="s">
        <v>4379</v>
      </c>
      <c r="Y480" t="b">
        <v>1</v>
      </c>
      <c r="Z480" t="s">
        <v>4380</v>
      </c>
      <c r="AA480" t="s">
        <v>113</v>
      </c>
      <c r="AB480" t="s">
        <v>1220</v>
      </c>
      <c r="AC480" t="s">
        <v>113</v>
      </c>
      <c r="AD480">
        <v>2</v>
      </c>
      <c r="AE480" t="s">
        <v>113</v>
      </c>
      <c r="AF480" t="s">
        <v>1071</v>
      </c>
      <c r="AG480" t="s">
        <v>825</v>
      </c>
      <c r="AH480" t="s">
        <v>131</v>
      </c>
      <c r="AI480" t="s">
        <v>132</v>
      </c>
      <c r="AJ480" t="s">
        <v>131</v>
      </c>
      <c r="AK480" t="s">
        <v>4381</v>
      </c>
      <c r="AL480" t="s">
        <v>4382</v>
      </c>
      <c r="AM480" t="s">
        <v>153</v>
      </c>
      <c r="AN480" t="s">
        <v>154</v>
      </c>
      <c r="AO480" t="s">
        <v>155</v>
      </c>
      <c r="AQ480" t="s">
        <v>156</v>
      </c>
      <c r="AR480" t="s">
        <v>113</v>
      </c>
      <c r="AS480" t="s">
        <v>113</v>
      </c>
      <c r="AT480" t="s">
        <v>4383</v>
      </c>
      <c r="AU480" t="s">
        <v>592</v>
      </c>
      <c r="AV480">
        <v>190000000</v>
      </c>
      <c r="AW480" t="s">
        <v>159</v>
      </c>
      <c r="AX480" s="82">
        <f>IFERROR(FIND("Óbitos/feridos",consulta_completa__11[[#This Row],[13 - Ocorrências/Ambientes Atingidos]]),0)</f>
        <v>0</v>
      </c>
      <c r="AY480" s="83" t="str">
        <f t="shared" si="218"/>
        <v/>
      </c>
      <c r="AZ480" s="82">
        <f>IFERROR(FIND("População afetada/evacuada",consulta_completa__11[[#This Row],[13 - Ocorrências/Ambientes Atingidos]]),0)</f>
        <v>0</v>
      </c>
      <c r="BA480" s="82" t="str">
        <f t="shared" si="219"/>
        <v/>
      </c>
      <c r="BB480" s="82">
        <f>IFERROR(FIND("Suspensão de abastecimento de água",consulta_completa__11[[#This Row],[13 - Ocorrências/Ambientes Atingidos]]),0)</f>
        <v>0</v>
      </c>
      <c r="BC480" s="83" t="str">
        <f t="shared" si="247"/>
        <v/>
      </c>
      <c r="BD480" s="82">
        <f>IFERROR(FIND("Rio/córrego",consulta_completa__11[[#This Row],[13 - Ocorrências/Ambientes Atingidos]]),0)</f>
        <v>0</v>
      </c>
      <c r="BE480" s="83" t="str">
        <f t="shared" si="220"/>
        <v/>
      </c>
      <c r="BF480" s="82">
        <f>IFERROR(FIND("Lago",consulta_completa__11[[#This Row],[13 - Ocorrências/Ambientes Atingidos]]),0)</f>
        <v>0</v>
      </c>
      <c r="BG480" s="83" t="str">
        <f t="shared" si="221"/>
        <v/>
      </c>
      <c r="BH480" s="82">
        <f>IFERROR(FIND("Mar",consulta_completa__11[[#This Row],[13 - Ocorrências/Ambientes Atingidos]]),0)</f>
        <v>0</v>
      </c>
      <c r="BI480" s="83" t="str">
        <f t="shared" si="222"/>
        <v/>
      </c>
      <c r="BJ480" s="82">
        <f>IFERROR(FIND("Praia",consulta_completa__11[[#This Row],[13 - Ocorrências/Ambientes Atingidos]]),0)</f>
        <v>0</v>
      </c>
      <c r="BK480" s="83" t="str">
        <f t="shared" si="223"/>
        <v/>
      </c>
      <c r="BL480" s="82">
        <f>IFERROR(FIND("Solo",consulta_completa__11[[#This Row],[13 - Ocorrências/Ambientes Atingidos]]),0)</f>
        <v>1</v>
      </c>
      <c r="BM480" s="83" t="str">
        <f t="shared" si="224"/>
        <v>X</v>
      </c>
      <c r="BN480" s="82">
        <f>IFERROR(FIND("Águas subterrâneas",consulta_completa__11[[#This Row],[13 - Ocorrências/Ambientes Atingidos]]),0)</f>
        <v>0</v>
      </c>
      <c r="BO480" s="83" t="str">
        <f t="shared" si="225"/>
        <v/>
      </c>
      <c r="BP480" s="82">
        <f>IFERROR(FIND("Atmosfera",consulta_completa__11[[#This Row],[13 - Ocorrências/Ambientes Atingidos]]),0)</f>
        <v>0</v>
      </c>
      <c r="BQ480" s="83" t="str">
        <f t="shared" si="226"/>
        <v/>
      </c>
      <c r="BR480" s="82">
        <f>IFERROR(FIND("Flora",consulta_completa__11[[#This Row],[13 - Ocorrências/Ambientes Atingidos]]),0)</f>
        <v>0</v>
      </c>
      <c r="BS480" s="83" t="str">
        <f t="shared" si="227"/>
        <v/>
      </c>
      <c r="BT480" s="82">
        <f>IFERROR(FIND("Fauna",consulta_completa__11[[#This Row],[13 - Ocorrências/Ambientes Atingidos]]),0)</f>
        <v>0</v>
      </c>
      <c r="BU480" s="83" t="str">
        <f t="shared" si="228"/>
        <v/>
      </c>
      <c r="BV480" s="82">
        <f>IFERROR(FIND("UC federal",consulta_completa__11[[#This Row],[13 - Ocorrências/Ambientes Atingidos]]),0)</f>
        <v>0</v>
      </c>
      <c r="BW480" s="83" t="str">
        <f t="shared" si="229"/>
        <v/>
      </c>
      <c r="BX480" s="82">
        <f>IFERROR(FIND("UC estadual/municipal",consulta_completa__11[[#This Row],[13 - Ocorrências/Ambientes Atingidos]]),0)</f>
        <v>0</v>
      </c>
      <c r="BY480" s="83" t="str">
        <f t="shared" si="230"/>
        <v/>
      </c>
      <c r="BZ480" s="82">
        <f>IFERROR(FIND("Outro(s)",consulta_completa__11[[#This Row],[13 - Ocorrências/Ambientes Atingidos]]),0)</f>
        <v>0</v>
      </c>
      <c r="CA480" s="83" t="str">
        <f t="shared" si="231"/>
        <v/>
      </c>
      <c r="CB480" s="82">
        <f>IFERROR(FIND("Sem dano",consulta_completa__11[[#This Row],[13 - Ocorrências/Ambientes Atingidos]]),0)</f>
        <v>0</v>
      </c>
      <c r="CC480" s="83" t="str">
        <f t="shared" si="232"/>
        <v/>
      </c>
      <c r="CD480" s="82" t="str">
        <f>IF(consulta_completa__11[[#This Row],[13 - Ocorrências/Ambientes Atingidos]]="","X","")</f>
        <v/>
      </c>
      <c r="CE480" s="84">
        <f>IFERROR(FIND("IBAMA",consulta_completa__11[[#This Row],[14 - Inst. Atuando no Local]]),0)</f>
        <v>0</v>
      </c>
      <c r="CF480" s="84" t="str">
        <f t="shared" si="233"/>
        <v/>
      </c>
      <c r="CG480" s="84">
        <f>IFERROR(FIND("OEMA",consulta_completa__11[[#This Row],[14 - Inst. Atuando no Local]]),0)</f>
        <v>0</v>
      </c>
      <c r="CH480" s="84" t="str">
        <f t="shared" si="234"/>
        <v/>
      </c>
      <c r="CI480" s="84">
        <f>IFERROR(FIND("DEFESA CIVIL",consulta_completa__11[[#This Row],[14 - Inst. Atuando no Local]]),0)</f>
        <v>0</v>
      </c>
      <c r="CJ480" s="84" t="str">
        <f t="shared" si="235"/>
        <v/>
      </c>
      <c r="CK480" s="84">
        <f>IFERROR(FIND("CORPO DE BOMBEIROS",consulta_completa__11[[#This Row],[14 - Inst. Atuando no Local]]),0)</f>
        <v>0</v>
      </c>
      <c r="CL480" s="84" t="str">
        <f t="shared" si="236"/>
        <v/>
      </c>
      <c r="CM480" s="84">
        <f>IFERROR(FIND("POLÍCIA RODOVIÁRIA",consulta_completa__11[[#This Row],[14 - Inst. Atuando no Local]]),0)</f>
        <v>0</v>
      </c>
      <c r="CN480" s="84" t="str">
        <f t="shared" si="237"/>
        <v/>
      </c>
      <c r="CO480" s="84">
        <f>IFERROR(FIND("POLÍCIA MILITAR",consulta_completa__11[[#This Row],[14 - Inst. Atuando no Local]]),0)</f>
        <v>0</v>
      </c>
      <c r="CP480" s="84" t="str">
        <f t="shared" si="238"/>
        <v/>
      </c>
      <c r="CQ480" s="84">
        <f>IFERROR(FIND("POLÍCIA CIVIL",consulta_completa__11[[#This Row],[14 - Inst. Atuando no Local]]),0)</f>
        <v>0</v>
      </c>
      <c r="CR480" s="84" t="str">
        <f t="shared" si="239"/>
        <v/>
      </c>
      <c r="CS480" s="84">
        <f>IFERROR(FIND("MARINHA DO BRASIL",consulta_completa__11[[#This Row],[14 - Inst. Atuando no Local]]),0)</f>
        <v>0</v>
      </c>
      <c r="CT480" s="84" t="str">
        <f t="shared" si="240"/>
        <v/>
      </c>
      <c r="CU480" s="84">
        <f>IFERROR(FIND("EMPRESA ESPECIALIZADA EM ATENDIMENTO",consulta_completa__11[[#This Row],[14 - Inst. Atuando no Local]]),0)</f>
        <v>0</v>
      </c>
      <c r="CV480" s="84" t="str">
        <f t="shared" si="241"/>
        <v/>
      </c>
      <c r="CW480" s="84">
        <f>IFERROR(FIND("IBAMA",consulta_completa__11[[#This Row],[14 - Inst. Atuando no Local]]),0)</f>
        <v>0</v>
      </c>
      <c r="CX480" s="84" t="str">
        <f t="shared" si="242"/>
        <v/>
      </c>
      <c r="CY480" s="84" t="str">
        <f>IF(consulta_completa__11[[#This Row],[14 - Inst. Atuando no Local]]="","X","")</f>
        <v/>
      </c>
      <c r="CZ480" s="84">
        <f>IFERROR(FIND("OUTRA (S)",consulta_completa__11[[#This Row],[14 - Inst. Atuando no Local]]),0)</f>
        <v>0</v>
      </c>
      <c r="DA480" s="84" t="str">
        <f t="shared" si="243"/>
        <v/>
      </c>
      <c r="DB480" s="35" t="str">
        <f t="shared" si="244"/>
        <v>Sim</v>
      </c>
      <c r="DC480" s="35" t="str">
        <f t="shared" si="245"/>
        <v>Não</v>
      </c>
      <c r="DD480" s="35" t="str">
        <f t="shared" si="246"/>
        <v>Sim</v>
      </c>
      <c r="DE480" s="87" t="str">
        <f t="shared" si="248"/>
        <v>Estadual</v>
      </c>
    </row>
    <row r="481" spans="1:109">
      <c r="A481" s="14">
        <v>202571454010</v>
      </c>
      <c r="B481" s="1">
        <v>45848</v>
      </c>
      <c r="C481" t="s">
        <v>238</v>
      </c>
      <c r="D481" t="s">
        <v>212</v>
      </c>
      <c r="E481" t="s">
        <v>111</v>
      </c>
      <c r="F481" t="s">
        <v>112</v>
      </c>
      <c r="G481" t="s">
        <v>113</v>
      </c>
      <c r="H481" t="s">
        <v>114</v>
      </c>
      <c r="I481" t="s">
        <v>114</v>
      </c>
      <c r="J481" t="s">
        <v>113</v>
      </c>
      <c r="K481" t="s">
        <v>114</v>
      </c>
      <c r="L481" t="s">
        <v>114</v>
      </c>
      <c r="M481" t="s">
        <v>118</v>
      </c>
      <c r="N481" t="s">
        <v>113</v>
      </c>
      <c r="O481" t="s">
        <v>239</v>
      </c>
      <c r="P481" t="s">
        <v>142</v>
      </c>
      <c r="Q481" t="s">
        <v>143</v>
      </c>
      <c r="R481" t="s">
        <v>123</v>
      </c>
      <c r="S481" t="s">
        <v>113</v>
      </c>
      <c r="T481" t="s">
        <v>240</v>
      </c>
      <c r="U481" t="s">
        <v>113</v>
      </c>
      <c r="V481" t="s">
        <v>4384</v>
      </c>
      <c r="X481" t="b">
        <v>1</v>
      </c>
      <c r="Z481" t="s">
        <v>242</v>
      </c>
      <c r="AA481" t="s">
        <v>113</v>
      </c>
      <c r="AB481" t="s">
        <v>1759</v>
      </c>
      <c r="AC481" t="s">
        <v>244</v>
      </c>
      <c r="AD481">
        <v>1</v>
      </c>
      <c r="AE481" t="s">
        <v>113</v>
      </c>
      <c r="AF481" t="s">
        <v>113</v>
      </c>
      <c r="AG481" t="s">
        <v>113</v>
      </c>
      <c r="AH481" t="s">
        <v>131</v>
      </c>
      <c r="AI481" t="s">
        <v>131</v>
      </c>
      <c r="AJ481" t="s">
        <v>131</v>
      </c>
      <c r="AK481" t="s">
        <v>4385</v>
      </c>
      <c r="AL481" t="s">
        <v>4386</v>
      </c>
      <c r="AM481" t="s">
        <v>247</v>
      </c>
      <c r="AN481" t="s">
        <v>247</v>
      </c>
      <c r="AO481" t="s">
        <v>624</v>
      </c>
      <c r="AP481">
        <v>21998863038</v>
      </c>
      <c r="AQ481" t="s">
        <v>250</v>
      </c>
      <c r="AR481" t="s">
        <v>113</v>
      </c>
      <c r="AS481" t="s">
        <v>113</v>
      </c>
      <c r="AT481" t="s">
        <v>3291</v>
      </c>
      <c r="AU481" t="s">
        <v>592</v>
      </c>
      <c r="AV481">
        <v>200000</v>
      </c>
      <c r="AW481" t="s">
        <v>159</v>
      </c>
      <c r="AX481" s="82">
        <f>IFERROR(FIND("Óbitos/feridos",consulta_completa__11[[#This Row],[13 - Ocorrências/Ambientes Atingidos]]),0)</f>
        <v>0</v>
      </c>
      <c r="AY481" s="83" t="str">
        <f t="shared" si="218"/>
        <v/>
      </c>
      <c r="AZ481" s="82">
        <f>IFERROR(FIND("População afetada/evacuada",consulta_completa__11[[#This Row],[13 - Ocorrências/Ambientes Atingidos]]),0)</f>
        <v>0</v>
      </c>
      <c r="BA481" s="82" t="str">
        <f t="shared" si="219"/>
        <v/>
      </c>
      <c r="BB481" s="82">
        <f>IFERROR(FIND("Suspensão de abastecimento de água",consulta_completa__11[[#This Row],[13 - Ocorrências/Ambientes Atingidos]]),0)</f>
        <v>0</v>
      </c>
      <c r="BC481" s="83" t="str">
        <f t="shared" si="247"/>
        <v/>
      </c>
      <c r="BD481" s="82">
        <f>IFERROR(FIND("Rio/córrego",consulta_completa__11[[#This Row],[13 - Ocorrências/Ambientes Atingidos]]),0)</f>
        <v>0</v>
      </c>
      <c r="BE481" s="83" t="str">
        <f t="shared" si="220"/>
        <v/>
      </c>
      <c r="BF481" s="82">
        <f>IFERROR(FIND("Lago",consulta_completa__11[[#This Row],[13 - Ocorrências/Ambientes Atingidos]]),0)</f>
        <v>0</v>
      </c>
      <c r="BG481" s="83" t="str">
        <f t="shared" si="221"/>
        <v/>
      </c>
      <c r="BH481" s="82">
        <f>IFERROR(FIND("Mar",consulta_completa__11[[#This Row],[13 - Ocorrências/Ambientes Atingidos]]),0)</f>
        <v>1</v>
      </c>
      <c r="BI481" s="83" t="str">
        <f t="shared" si="222"/>
        <v>X</v>
      </c>
      <c r="BJ481" s="82">
        <f>IFERROR(FIND("Praia",consulta_completa__11[[#This Row],[13 - Ocorrências/Ambientes Atingidos]]),0)</f>
        <v>0</v>
      </c>
      <c r="BK481" s="83" t="str">
        <f t="shared" si="223"/>
        <v/>
      </c>
      <c r="BL481" s="82">
        <f>IFERROR(FIND("Solo",consulta_completa__11[[#This Row],[13 - Ocorrências/Ambientes Atingidos]]),0)</f>
        <v>0</v>
      </c>
      <c r="BM481" s="83" t="str">
        <f t="shared" si="224"/>
        <v/>
      </c>
      <c r="BN481" s="82">
        <f>IFERROR(FIND("Águas subterrâneas",consulta_completa__11[[#This Row],[13 - Ocorrências/Ambientes Atingidos]]),0)</f>
        <v>0</v>
      </c>
      <c r="BO481" s="83" t="str">
        <f t="shared" si="225"/>
        <v/>
      </c>
      <c r="BP481" s="82">
        <f>IFERROR(FIND("Atmosfera",consulta_completa__11[[#This Row],[13 - Ocorrências/Ambientes Atingidos]]),0)</f>
        <v>0</v>
      </c>
      <c r="BQ481" s="83" t="str">
        <f t="shared" si="226"/>
        <v/>
      </c>
      <c r="BR481" s="82">
        <f>IFERROR(FIND("Flora",consulta_completa__11[[#This Row],[13 - Ocorrências/Ambientes Atingidos]]),0)</f>
        <v>0</v>
      </c>
      <c r="BS481" s="83" t="str">
        <f t="shared" si="227"/>
        <v/>
      </c>
      <c r="BT481" s="82">
        <f>IFERROR(FIND("Fauna",consulta_completa__11[[#This Row],[13 - Ocorrências/Ambientes Atingidos]]),0)</f>
        <v>0</v>
      </c>
      <c r="BU481" s="83" t="str">
        <f t="shared" si="228"/>
        <v/>
      </c>
      <c r="BV481" s="82">
        <f>IFERROR(FIND("UC federal",consulta_completa__11[[#This Row],[13 - Ocorrências/Ambientes Atingidos]]),0)</f>
        <v>0</v>
      </c>
      <c r="BW481" s="83" t="str">
        <f t="shared" si="229"/>
        <v/>
      </c>
      <c r="BX481" s="82">
        <f>IFERROR(FIND("UC estadual/municipal",consulta_completa__11[[#This Row],[13 - Ocorrências/Ambientes Atingidos]]),0)</f>
        <v>0</v>
      </c>
      <c r="BY481" s="83" t="str">
        <f t="shared" si="230"/>
        <v/>
      </c>
      <c r="BZ481" s="82">
        <f>IFERROR(FIND("Outro(s)",consulta_completa__11[[#This Row],[13 - Ocorrências/Ambientes Atingidos]]),0)</f>
        <v>0</v>
      </c>
      <c r="CA481" s="83" t="str">
        <f t="shared" si="231"/>
        <v/>
      </c>
      <c r="CB481" s="82">
        <f>IFERROR(FIND("Sem dano",consulta_completa__11[[#This Row],[13 - Ocorrências/Ambientes Atingidos]]),0)</f>
        <v>0</v>
      </c>
      <c r="CC481" s="83" t="str">
        <f t="shared" si="232"/>
        <v/>
      </c>
      <c r="CD481" s="82" t="str">
        <f>IF(consulta_completa__11[[#This Row],[13 - Ocorrências/Ambientes Atingidos]]="","X","")</f>
        <v/>
      </c>
      <c r="CE481" s="84">
        <f>IFERROR(FIND("IBAMA",consulta_completa__11[[#This Row],[14 - Inst. Atuando no Local]]),0)</f>
        <v>0</v>
      </c>
      <c r="CF481" s="84" t="str">
        <f t="shared" si="233"/>
        <v/>
      </c>
      <c r="CG481" s="84">
        <f>IFERROR(FIND("OEMA",consulta_completa__11[[#This Row],[14 - Inst. Atuando no Local]]),0)</f>
        <v>0</v>
      </c>
      <c r="CH481" s="84" t="str">
        <f t="shared" si="234"/>
        <v/>
      </c>
      <c r="CI481" s="84">
        <f>IFERROR(FIND("DEFESA CIVIL",consulta_completa__11[[#This Row],[14 - Inst. Atuando no Local]]),0)</f>
        <v>0</v>
      </c>
      <c r="CJ481" s="84" t="str">
        <f t="shared" si="235"/>
        <v/>
      </c>
      <c r="CK481" s="84">
        <f>IFERROR(FIND("CORPO DE BOMBEIROS",consulta_completa__11[[#This Row],[14 - Inst. Atuando no Local]]),0)</f>
        <v>0</v>
      </c>
      <c r="CL481" s="84" t="str">
        <f t="shared" si="236"/>
        <v/>
      </c>
      <c r="CM481" s="84">
        <f>IFERROR(FIND("POLÍCIA RODOVIÁRIA",consulta_completa__11[[#This Row],[14 - Inst. Atuando no Local]]),0)</f>
        <v>0</v>
      </c>
      <c r="CN481" s="84" t="str">
        <f t="shared" si="237"/>
        <v/>
      </c>
      <c r="CO481" s="84">
        <f>IFERROR(FIND("POLÍCIA MILITAR",consulta_completa__11[[#This Row],[14 - Inst. Atuando no Local]]),0)</f>
        <v>0</v>
      </c>
      <c r="CP481" s="84" t="str">
        <f t="shared" si="238"/>
        <v/>
      </c>
      <c r="CQ481" s="84">
        <f>IFERROR(FIND("POLÍCIA CIVIL",consulta_completa__11[[#This Row],[14 - Inst. Atuando no Local]]),0)</f>
        <v>0</v>
      </c>
      <c r="CR481" s="84" t="str">
        <f t="shared" si="239"/>
        <v/>
      </c>
      <c r="CS481" s="84">
        <f>IFERROR(FIND("MARINHA DO BRASIL",consulta_completa__11[[#This Row],[14 - Inst. Atuando no Local]]),0)</f>
        <v>0</v>
      </c>
      <c r="CT481" s="84" t="str">
        <f t="shared" si="240"/>
        <v/>
      </c>
      <c r="CU481" s="84">
        <f>IFERROR(FIND("EMPRESA ESPECIALIZADA EM ATENDIMENTO",consulta_completa__11[[#This Row],[14 - Inst. Atuando no Local]]),0)</f>
        <v>0</v>
      </c>
      <c r="CV481" s="84" t="str">
        <f t="shared" si="241"/>
        <v/>
      </c>
      <c r="CW481" s="84">
        <f>IFERROR(FIND("IBAMA",consulta_completa__11[[#This Row],[14 - Inst. Atuando no Local]]),0)</f>
        <v>0</v>
      </c>
      <c r="CX481" s="84" t="str">
        <f t="shared" si="242"/>
        <v/>
      </c>
      <c r="CY481" s="84" t="str">
        <f>IF(consulta_completa__11[[#This Row],[14 - Inst. Atuando no Local]]="","X","")</f>
        <v>X</v>
      </c>
      <c r="CZ481" s="84">
        <f>IFERROR(FIND("OUTRA (S)",consulta_completa__11[[#This Row],[14 - Inst. Atuando no Local]]),0)</f>
        <v>0</v>
      </c>
      <c r="DA481" s="84" t="str">
        <f t="shared" si="243"/>
        <v/>
      </c>
      <c r="DB481" s="35" t="str">
        <f t="shared" si="244"/>
        <v>Sim</v>
      </c>
      <c r="DC481" s="35" t="str">
        <f t="shared" si="245"/>
        <v>Não</v>
      </c>
      <c r="DD481" s="35" t="str">
        <f t="shared" si="246"/>
        <v>Sim</v>
      </c>
      <c r="DE481" s="87" t="str">
        <f t="shared" si="248"/>
        <v>Federal</v>
      </c>
    </row>
    <row r="482" spans="1:109">
      <c r="A482" s="14">
        <v>202571454047</v>
      </c>
      <c r="B482" s="1">
        <v>45848</v>
      </c>
      <c r="C482" t="s">
        <v>3586</v>
      </c>
      <c r="D482" t="s">
        <v>343</v>
      </c>
      <c r="E482" t="s">
        <v>139</v>
      </c>
      <c r="F482" t="s">
        <v>112</v>
      </c>
      <c r="G482" t="s">
        <v>113</v>
      </c>
      <c r="H482" t="s">
        <v>114</v>
      </c>
      <c r="I482" t="s">
        <v>114</v>
      </c>
      <c r="J482" t="s">
        <v>4387</v>
      </c>
      <c r="K482" t="s">
        <v>4388</v>
      </c>
      <c r="L482" t="s">
        <v>323</v>
      </c>
      <c r="M482" t="s">
        <v>140</v>
      </c>
      <c r="N482" t="s">
        <v>141</v>
      </c>
      <c r="O482" t="s">
        <v>185</v>
      </c>
      <c r="P482" t="s">
        <v>142</v>
      </c>
      <c r="Q482" t="s">
        <v>143</v>
      </c>
      <c r="R482" t="s">
        <v>123</v>
      </c>
      <c r="S482" t="s">
        <v>113</v>
      </c>
      <c r="T482" t="s">
        <v>4389</v>
      </c>
      <c r="U482" t="s">
        <v>145</v>
      </c>
      <c r="V482" t="s">
        <v>4390</v>
      </c>
      <c r="Z482" t="s">
        <v>431</v>
      </c>
      <c r="AA482" t="s">
        <v>113</v>
      </c>
      <c r="AB482" t="s">
        <v>4391</v>
      </c>
      <c r="AC482" t="s">
        <v>113</v>
      </c>
      <c r="AD482">
        <v>2</v>
      </c>
      <c r="AE482" t="s">
        <v>113</v>
      </c>
      <c r="AF482" t="s">
        <v>3298</v>
      </c>
      <c r="AG482" t="s">
        <v>3299</v>
      </c>
      <c r="AH482" t="s">
        <v>131</v>
      </c>
      <c r="AI482" t="s">
        <v>132</v>
      </c>
      <c r="AJ482" t="s">
        <v>131</v>
      </c>
      <c r="AK482" t="s">
        <v>351</v>
      </c>
      <c r="AL482" t="s">
        <v>4392</v>
      </c>
      <c r="AM482" t="s">
        <v>153</v>
      </c>
      <c r="AN482" t="s">
        <v>154</v>
      </c>
      <c r="AO482" t="s">
        <v>155</v>
      </c>
      <c r="AP482">
        <v>6133161070</v>
      </c>
      <c r="AQ482" t="s">
        <v>156</v>
      </c>
      <c r="AR482" t="s">
        <v>113</v>
      </c>
      <c r="AS482" t="s">
        <v>113</v>
      </c>
      <c r="AT482" t="s">
        <v>113</v>
      </c>
      <c r="AU482" t="s">
        <v>113</v>
      </c>
      <c r="AW482" t="s">
        <v>113</v>
      </c>
      <c r="AX482" s="82">
        <f>IFERROR(FIND("Óbitos/feridos",consulta_completa__11[[#This Row],[13 - Ocorrências/Ambientes Atingidos]]),0)</f>
        <v>0</v>
      </c>
      <c r="AY482" s="83" t="str">
        <f t="shared" si="218"/>
        <v/>
      </c>
      <c r="AZ482" s="82">
        <f>IFERROR(FIND("População afetada/evacuada",consulta_completa__11[[#This Row],[13 - Ocorrências/Ambientes Atingidos]]),0)</f>
        <v>0</v>
      </c>
      <c r="BA482" s="82" t="str">
        <f t="shared" si="219"/>
        <v/>
      </c>
      <c r="BB482" s="82">
        <f>IFERROR(FIND("Suspensão de abastecimento de água",consulta_completa__11[[#This Row],[13 - Ocorrências/Ambientes Atingidos]]),0)</f>
        <v>0</v>
      </c>
      <c r="BC482" s="83" t="str">
        <f t="shared" si="247"/>
        <v/>
      </c>
      <c r="BD482" s="82">
        <f>IFERROR(FIND("Rio/córrego",consulta_completa__11[[#This Row],[13 - Ocorrências/Ambientes Atingidos]]),0)</f>
        <v>0</v>
      </c>
      <c r="BE482" s="83" t="str">
        <f t="shared" si="220"/>
        <v/>
      </c>
      <c r="BF482" s="82">
        <f>IFERROR(FIND("Lago",consulta_completa__11[[#This Row],[13 - Ocorrências/Ambientes Atingidos]]),0)</f>
        <v>0</v>
      </c>
      <c r="BG482" s="83" t="str">
        <f t="shared" si="221"/>
        <v/>
      </c>
      <c r="BH482" s="82">
        <f>IFERROR(FIND("Mar",consulta_completa__11[[#This Row],[13 - Ocorrências/Ambientes Atingidos]]),0)</f>
        <v>0</v>
      </c>
      <c r="BI482" s="83" t="str">
        <f t="shared" si="222"/>
        <v/>
      </c>
      <c r="BJ482" s="82">
        <f>IFERROR(FIND("Praia",consulta_completa__11[[#This Row],[13 - Ocorrências/Ambientes Atingidos]]),0)</f>
        <v>0</v>
      </c>
      <c r="BK482" s="83" t="str">
        <f t="shared" si="223"/>
        <v/>
      </c>
      <c r="BL482" s="82">
        <f>IFERROR(FIND("Solo",consulta_completa__11[[#This Row],[13 - Ocorrências/Ambientes Atingidos]]),0)</f>
        <v>1</v>
      </c>
      <c r="BM482" s="83" t="str">
        <f t="shared" si="224"/>
        <v>X</v>
      </c>
      <c r="BN482" s="82">
        <f>IFERROR(FIND("Águas subterrâneas",consulta_completa__11[[#This Row],[13 - Ocorrências/Ambientes Atingidos]]),0)</f>
        <v>0</v>
      </c>
      <c r="BO482" s="83" t="str">
        <f t="shared" si="225"/>
        <v/>
      </c>
      <c r="BP482" s="82">
        <f>IFERROR(FIND("Atmosfera",consulta_completa__11[[#This Row],[13 - Ocorrências/Ambientes Atingidos]]),0)</f>
        <v>0</v>
      </c>
      <c r="BQ482" s="83" t="str">
        <f t="shared" si="226"/>
        <v/>
      </c>
      <c r="BR482" s="82">
        <f>IFERROR(FIND("Flora",consulta_completa__11[[#This Row],[13 - Ocorrências/Ambientes Atingidos]]),0)</f>
        <v>0</v>
      </c>
      <c r="BS482" s="83" t="str">
        <f t="shared" si="227"/>
        <v/>
      </c>
      <c r="BT482" s="82">
        <f>IFERROR(FIND("Fauna",consulta_completa__11[[#This Row],[13 - Ocorrências/Ambientes Atingidos]]),0)</f>
        <v>0</v>
      </c>
      <c r="BU482" s="83" t="str">
        <f t="shared" si="228"/>
        <v/>
      </c>
      <c r="BV482" s="82">
        <f>IFERROR(FIND("UC federal",consulta_completa__11[[#This Row],[13 - Ocorrências/Ambientes Atingidos]]),0)</f>
        <v>0</v>
      </c>
      <c r="BW482" s="83" t="str">
        <f t="shared" si="229"/>
        <v/>
      </c>
      <c r="BX482" s="82">
        <f>IFERROR(FIND("UC estadual/municipal",consulta_completa__11[[#This Row],[13 - Ocorrências/Ambientes Atingidos]]),0)</f>
        <v>0</v>
      </c>
      <c r="BY482" s="83" t="str">
        <f t="shared" si="230"/>
        <v/>
      </c>
      <c r="BZ482" s="82">
        <f>IFERROR(FIND("Outro(s)",consulta_completa__11[[#This Row],[13 - Ocorrências/Ambientes Atingidos]]),0)</f>
        <v>0</v>
      </c>
      <c r="CA482" s="83" t="str">
        <f t="shared" si="231"/>
        <v/>
      </c>
      <c r="CB482" s="82">
        <f>IFERROR(FIND("Sem dano",consulta_completa__11[[#This Row],[13 - Ocorrências/Ambientes Atingidos]]),0)</f>
        <v>0</v>
      </c>
      <c r="CC482" s="83" t="str">
        <f t="shared" si="232"/>
        <v/>
      </c>
      <c r="CD482" s="82" t="str">
        <f>IF(consulta_completa__11[[#This Row],[13 - Ocorrências/Ambientes Atingidos]]="","X","")</f>
        <v/>
      </c>
      <c r="CE482" s="84">
        <f>IFERROR(FIND("IBAMA",consulta_completa__11[[#This Row],[14 - Inst. Atuando no Local]]),0)</f>
        <v>0</v>
      </c>
      <c r="CF482" s="84" t="str">
        <f t="shared" si="233"/>
        <v/>
      </c>
      <c r="CG482" s="84">
        <f>IFERROR(FIND("OEMA",consulta_completa__11[[#This Row],[14 - Inst. Atuando no Local]]),0)</f>
        <v>0</v>
      </c>
      <c r="CH482" s="84" t="str">
        <f t="shared" si="234"/>
        <v/>
      </c>
      <c r="CI482" s="84">
        <f>IFERROR(FIND("DEFESA CIVIL",consulta_completa__11[[#This Row],[14 - Inst. Atuando no Local]]),0)</f>
        <v>0</v>
      </c>
      <c r="CJ482" s="84" t="str">
        <f t="shared" si="235"/>
        <v/>
      </c>
      <c r="CK482" s="84">
        <f>IFERROR(FIND("CORPO DE BOMBEIROS",consulta_completa__11[[#This Row],[14 - Inst. Atuando no Local]]),0)</f>
        <v>0</v>
      </c>
      <c r="CL482" s="84" t="str">
        <f t="shared" si="236"/>
        <v/>
      </c>
      <c r="CM482" s="84">
        <f>IFERROR(FIND("POLÍCIA RODOVIÁRIA",consulta_completa__11[[#This Row],[14 - Inst. Atuando no Local]]),0)</f>
        <v>0</v>
      </c>
      <c r="CN482" s="84" t="str">
        <f t="shared" si="237"/>
        <v/>
      </c>
      <c r="CO482" s="84">
        <f>IFERROR(FIND("POLÍCIA MILITAR",consulta_completa__11[[#This Row],[14 - Inst. Atuando no Local]]),0)</f>
        <v>0</v>
      </c>
      <c r="CP482" s="84" t="str">
        <f t="shared" si="238"/>
        <v/>
      </c>
      <c r="CQ482" s="84">
        <f>IFERROR(FIND("POLÍCIA CIVIL",consulta_completa__11[[#This Row],[14 - Inst. Atuando no Local]]),0)</f>
        <v>0</v>
      </c>
      <c r="CR482" s="84" t="str">
        <f t="shared" si="239"/>
        <v/>
      </c>
      <c r="CS482" s="84">
        <f>IFERROR(FIND("MARINHA DO BRASIL",consulta_completa__11[[#This Row],[14 - Inst. Atuando no Local]]),0)</f>
        <v>0</v>
      </c>
      <c r="CT482" s="84" t="str">
        <f t="shared" si="240"/>
        <v/>
      </c>
      <c r="CU482" s="84">
        <f>IFERROR(FIND("EMPRESA ESPECIALIZADA EM ATENDIMENTO",consulta_completa__11[[#This Row],[14 - Inst. Atuando no Local]]),0)</f>
        <v>0</v>
      </c>
      <c r="CV482" s="84" t="str">
        <f t="shared" si="241"/>
        <v/>
      </c>
      <c r="CW482" s="84">
        <f>IFERROR(FIND("IBAMA",consulta_completa__11[[#This Row],[14 - Inst. Atuando no Local]]),0)</f>
        <v>0</v>
      </c>
      <c r="CX482" s="84" t="str">
        <f t="shared" si="242"/>
        <v/>
      </c>
      <c r="CY482" s="84" t="str">
        <f>IF(consulta_completa__11[[#This Row],[14 - Inst. Atuando no Local]]="","X","")</f>
        <v/>
      </c>
      <c r="CZ482" s="84">
        <f>IFERROR(FIND("OUTRA (S)",consulta_completa__11[[#This Row],[14 - Inst. Atuando no Local]]),0)</f>
        <v>0</v>
      </c>
      <c r="DA482" s="84" t="str">
        <f t="shared" si="243"/>
        <v/>
      </c>
      <c r="DB482" s="35" t="str">
        <f t="shared" si="244"/>
        <v>Sim</v>
      </c>
      <c r="DC482" s="35" t="str">
        <f t="shared" si="245"/>
        <v>Não</v>
      </c>
      <c r="DD482" s="35" t="str">
        <f t="shared" si="246"/>
        <v>Sim</v>
      </c>
      <c r="DE482" s="87" t="str">
        <f t="shared" si="248"/>
        <v>Estadual</v>
      </c>
    </row>
    <row r="483" spans="1:109">
      <c r="A483" s="14">
        <v>202571554000</v>
      </c>
      <c r="B483" s="1">
        <v>45848</v>
      </c>
      <c r="C483" t="s">
        <v>677</v>
      </c>
      <c r="D483" t="s">
        <v>180</v>
      </c>
      <c r="E483" t="s">
        <v>286</v>
      </c>
      <c r="F483" t="s">
        <v>112</v>
      </c>
      <c r="G483" t="s">
        <v>1350</v>
      </c>
      <c r="H483" t="s">
        <v>113</v>
      </c>
      <c r="I483" t="s">
        <v>113</v>
      </c>
      <c r="J483" t="s">
        <v>113</v>
      </c>
      <c r="K483" t="s">
        <v>114</v>
      </c>
      <c r="L483" t="s">
        <v>114</v>
      </c>
      <c r="M483" t="s">
        <v>140</v>
      </c>
      <c r="N483" t="s">
        <v>141</v>
      </c>
      <c r="O483" t="s">
        <v>185</v>
      </c>
      <c r="P483" t="s">
        <v>142</v>
      </c>
      <c r="Q483" t="s">
        <v>143</v>
      </c>
      <c r="R483" t="s">
        <v>123</v>
      </c>
      <c r="S483" t="s">
        <v>113</v>
      </c>
      <c r="T483" t="s">
        <v>4393</v>
      </c>
      <c r="U483" t="s">
        <v>631</v>
      </c>
      <c r="V483" t="s">
        <v>4394</v>
      </c>
      <c r="Z483" t="s">
        <v>4395</v>
      </c>
      <c r="AA483" t="s">
        <v>113</v>
      </c>
      <c r="AB483" t="s">
        <v>113</v>
      </c>
      <c r="AC483" t="s">
        <v>113</v>
      </c>
      <c r="AE483" t="s">
        <v>4396</v>
      </c>
      <c r="AF483" t="s">
        <v>4397</v>
      </c>
      <c r="AG483" t="s">
        <v>113</v>
      </c>
      <c r="AH483" t="s">
        <v>131</v>
      </c>
      <c r="AI483" t="s">
        <v>131</v>
      </c>
      <c r="AJ483" t="s">
        <v>131</v>
      </c>
      <c r="AK483" t="s">
        <v>4398</v>
      </c>
      <c r="AL483" t="s">
        <v>4399</v>
      </c>
      <c r="AM483" t="s">
        <v>153</v>
      </c>
      <c r="AN483" t="s">
        <v>154</v>
      </c>
      <c r="AO483" t="s">
        <v>155</v>
      </c>
      <c r="AP483">
        <v>6133161070</v>
      </c>
      <c r="AQ483" t="s">
        <v>156</v>
      </c>
      <c r="AR483" t="s">
        <v>113</v>
      </c>
      <c r="AS483" t="s">
        <v>113</v>
      </c>
      <c r="AT483" t="s">
        <v>113</v>
      </c>
      <c r="AU483" t="s">
        <v>113</v>
      </c>
      <c r="AW483" t="s">
        <v>113</v>
      </c>
      <c r="AX483" s="82">
        <f>IFERROR(FIND("Óbitos/feridos",consulta_completa__11[[#This Row],[13 - Ocorrências/Ambientes Atingidos]]),0)</f>
        <v>0</v>
      </c>
      <c r="AY483" s="83" t="str">
        <f t="shared" si="218"/>
        <v/>
      </c>
      <c r="AZ483" s="82">
        <f>IFERROR(FIND("População afetada/evacuada",consulta_completa__11[[#This Row],[13 - Ocorrências/Ambientes Atingidos]]),0)</f>
        <v>0</v>
      </c>
      <c r="BA483" s="82" t="str">
        <f t="shared" si="219"/>
        <v/>
      </c>
      <c r="BB483" s="82">
        <f>IFERROR(FIND("Suspensão de abastecimento de água",consulta_completa__11[[#This Row],[13 - Ocorrências/Ambientes Atingidos]]),0)</f>
        <v>0</v>
      </c>
      <c r="BC483" s="83" t="str">
        <f t="shared" si="247"/>
        <v/>
      </c>
      <c r="BD483" s="82">
        <f>IFERROR(FIND("Rio/córrego",consulta_completa__11[[#This Row],[13 - Ocorrências/Ambientes Atingidos]]),0)</f>
        <v>0</v>
      </c>
      <c r="BE483" s="83" t="str">
        <f t="shared" si="220"/>
        <v/>
      </c>
      <c r="BF483" s="82">
        <f>IFERROR(FIND("Lago",consulta_completa__11[[#This Row],[13 - Ocorrências/Ambientes Atingidos]]),0)</f>
        <v>0</v>
      </c>
      <c r="BG483" s="83" t="str">
        <f t="shared" si="221"/>
        <v/>
      </c>
      <c r="BH483" s="82">
        <f>IFERROR(FIND("Mar",consulta_completa__11[[#This Row],[13 - Ocorrências/Ambientes Atingidos]]),0)</f>
        <v>0</v>
      </c>
      <c r="BI483" s="83" t="str">
        <f t="shared" si="222"/>
        <v/>
      </c>
      <c r="BJ483" s="82">
        <f>IFERROR(FIND("Praia",consulta_completa__11[[#This Row],[13 - Ocorrências/Ambientes Atingidos]]),0)</f>
        <v>0</v>
      </c>
      <c r="BK483" s="83" t="str">
        <f t="shared" si="223"/>
        <v/>
      </c>
      <c r="BL483" s="82">
        <f>IFERROR(FIND("Solo",consulta_completa__11[[#This Row],[13 - Ocorrências/Ambientes Atingidos]]),0)</f>
        <v>1</v>
      </c>
      <c r="BM483" s="83" t="str">
        <f t="shared" si="224"/>
        <v>X</v>
      </c>
      <c r="BN483" s="82">
        <f>IFERROR(FIND("Águas subterrâneas",consulta_completa__11[[#This Row],[13 - Ocorrências/Ambientes Atingidos]]),0)</f>
        <v>0</v>
      </c>
      <c r="BO483" s="83" t="str">
        <f t="shared" si="225"/>
        <v/>
      </c>
      <c r="BP483" s="82">
        <f>IFERROR(FIND("Atmosfera",consulta_completa__11[[#This Row],[13 - Ocorrências/Ambientes Atingidos]]),0)</f>
        <v>0</v>
      </c>
      <c r="BQ483" s="83" t="str">
        <f t="shared" si="226"/>
        <v/>
      </c>
      <c r="BR483" s="82">
        <f>IFERROR(FIND("Flora",consulta_completa__11[[#This Row],[13 - Ocorrências/Ambientes Atingidos]]),0)</f>
        <v>0</v>
      </c>
      <c r="BS483" s="83" t="str">
        <f t="shared" si="227"/>
        <v/>
      </c>
      <c r="BT483" s="82">
        <f>IFERROR(FIND("Fauna",consulta_completa__11[[#This Row],[13 - Ocorrências/Ambientes Atingidos]]),0)</f>
        <v>0</v>
      </c>
      <c r="BU483" s="83" t="str">
        <f t="shared" si="228"/>
        <v/>
      </c>
      <c r="BV483" s="82">
        <f>IFERROR(FIND("UC federal",consulta_completa__11[[#This Row],[13 - Ocorrências/Ambientes Atingidos]]),0)</f>
        <v>0</v>
      </c>
      <c r="BW483" s="83" t="str">
        <f t="shared" si="229"/>
        <v/>
      </c>
      <c r="BX483" s="82">
        <f>IFERROR(FIND("UC estadual/municipal",consulta_completa__11[[#This Row],[13 - Ocorrências/Ambientes Atingidos]]),0)</f>
        <v>0</v>
      </c>
      <c r="BY483" s="83" t="str">
        <f t="shared" si="230"/>
        <v/>
      </c>
      <c r="BZ483" s="82">
        <f>IFERROR(FIND("Outro(s)",consulta_completa__11[[#This Row],[13 - Ocorrências/Ambientes Atingidos]]),0)</f>
        <v>0</v>
      </c>
      <c r="CA483" s="83" t="str">
        <f t="shared" si="231"/>
        <v/>
      </c>
      <c r="CB483" s="82">
        <f>IFERROR(FIND("Sem dano",consulta_completa__11[[#This Row],[13 - Ocorrências/Ambientes Atingidos]]),0)</f>
        <v>0</v>
      </c>
      <c r="CC483" s="83" t="str">
        <f t="shared" si="232"/>
        <v/>
      </c>
      <c r="CD483" s="82" t="str">
        <f>IF(consulta_completa__11[[#This Row],[13 - Ocorrências/Ambientes Atingidos]]="","X","")</f>
        <v/>
      </c>
      <c r="CE483" s="84">
        <f>IFERROR(FIND("IBAMA",consulta_completa__11[[#This Row],[14 - Inst. Atuando no Local]]),0)</f>
        <v>0</v>
      </c>
      <c r="CF483" s="84" t="str">
        <f t="shared" si="233"/>
        <v/>
      </c>
      <c r="CG483" s="84">
        <f>IFERROR(FIND("OEMA",consulta_completa__11[[#This Row],[14 - Inst. Atuando no Local]]),0)</f>
        <v>0</v>
      </c>
      <c r="CH483" s="84" t="str">
        <f t="shared" si="234"/>
        <v/>
      </c>
      <c r="CI483" s="84">
        <f>IFERROR(FIND("DEFESA CIVIL",consulta_completa__11[[#This Row],[14 - Inst. Atuando no Local]]),0)</f>
        <v>0</v>
      </c>
      <c r="CJ483" s="84" t="str">
        <f t="shared" si="235"/>
        <v/>
      </c>
      <c r="CK483" s="84">
        <f>IFERROR(FIND("CORPO DE BOMBEIROS",consulta_completa__11[[#This Row],[14 - Inst. Atuando no Local]]),0)</f>
        <v>0</v>
      </c>
      <c r="CL483" s="84" t="str">
        <f t="shared" si="236"/>
        <v/>
      </c>
      <c r="CM483" s="84">
        <f>IFERROR(FIND("POLÍCIA RODOVIÁRIA",consulta_completa__11[[#This Row],[14 - Inst. Atuando no Local]]),0)</f>
        <v>0</v>
      </c>
      <c r="CN483" s="84" t="str">
        <f t="shared" si="237"/>
        <v/>
      </c>
      <c r="CO483" s="84">
        <f>IFERROR(FIND("POLÍCIA MILITAR",consulta_completa__11[[#This Row],[14 - Inst. Atuando no Local]]),0)</f>
        <v>0</v>
      </c>
      <c r="CP483" s="84" t="str">
        <f t="shared" si="238"/>
        <v/>
      </c>
      <c r="CQ483" s="84">
        <f>IFERROR(FIND("POLÍCIA CIVIL",consulta_completa__11[[#This Row],[14 - Inst. Atuando no Local]]),0)</f>
        <v>0</v>
      </c>
      <c r="CR483" s="84" t="str">
        <f t="shared" si="239"/>
        <v/>
      </c>
      <c r="CS483" s="84">
        <f>IFERROR(FIND("MARINHA DO BRASIL",consulta_completa__11[[#This Row],[14 - Inst. Atuando no Local]]),0)</f>
        <v>0</v>
      </c>
      <c r="CT483" s="84" t="str">
        <f t="shared" si="240"/>
        <v/>
      </c>
      <c r="CU483" s="84">
        <f>IFERROR(FIND("EMPRESA ESPECIALIZADA EM ATENDIMENTO",consulta_completa__11[[#This Row],[14 - Inst. Atuando no Local]]),0)</f>
        <v>0</v>
      </c>
      <c r="CV483" s="84" t="str">
        <f t="shared" si="241"/>
        <v/>
      </c>
      <c r="CW483" s="84">
        <f>IFERROR(FIND("IBAMA",consulta_completa__11[[#This Row],[14 - Inst. Atuando no Local]]),0)</f>
        <v>0</v>
      </c>
      <c r="CX483" s="84" t="str">
        <f t="shared" si="242"/>
        <v/>
      </c>
      <c r="CY483" s="84" t="str">
        <f>IF(consulta_completa__11[[#This Row],[14 - Inst. Atuando no Local]]="","X","")</f>
        <v/>
      </c>
      <c r="CZ483" s="84">
        <f>IFERROR(FIND("OUTRA (S)",consulta_completa__11[[#This Row],[14 - Inst. Atuando no Local]]),0)</f>
        <v>0</v>
      </c>
      <c r="DA483" s="84" t="str">
        <f t="shared" si="243"/>
        <v/>
      </c>
      <c r="DB483" s="35" t="str">
        <f t="shared" si="244"/>
        <v>Sim</v>
      </c>
      <c r="DC483" s="35" t="str">
        <f t="shared" si="245"/>
        <v>Não</v>
      </c>
      <c r="DD483" s="35" t="str">
        <f t="shared" si="246"/>
        <v>Sim</v>
      </c>
      <c r="DE483" s="87" t="str">
        <f t="shared" si="248"/>
        <v>Sem informação</v>
      </c>
    </row>
    <row r="484" spans="1:109">
      <c r="A484" s="14">
        <v>202571554048</v>
      </c>
      <c r="B484" s="1">
        <v>45848</v>
      </c>
      <c r="C484" t="s">
        <v>3656</v>
      </c>
      <c r="D484" t="s">
        <v>180</v>
      </c>
      <c r="E484" t="s">
        <v>286</v>
      </c>
      <c r="F484" t="s">
        <v>112</v>
      </c>
      <c r="G484" t="s">
        <v>113</v>
      </c>
      <c r="H484" t="s">
        <v>114</v>
      </c>
      <c r="I484" t="s">
        <v>114</v>
      </c>
      <c r="J484" t="s">
        <v>4400</v>
      </c>
      <c r="K484" t="s">
        <v>113</v>
      </c>
      <c r="L484" t="s">
        <v>113</v>
      </c>
      <c r="M484" t="s">
        <v>140</v>
      </c>
      <c r="N484" t="s">
        <v>141</v>
      </c>
      <c r="O484" t="s">
        <v>185</v>
      </c>
      <c r="P484" t="s">
        <v>142</v>
      </c>
      <c r="Q484" t="s">
        <v>143</v>
      </c>
      <c r="R484" t="s">
        <v>123</v>
      </c>
      <c r="S484" t="s">
        <v>113</v>
      </c>
      <c r="T484" t="s">
        <v>4401</v>
      </c>
      <c r="U484" t="s">
        <v>631</v>
      </c>
      <c r="V484" t="s">
        <v>4402</v>
      </c>
      <c r="Y484" t="b">
        <v>1</v>
      </c>
      <c r="Z484" t="s">
        <v>633</v>
      </c>
      <c r="AA484" t="s">
        <v>4403</v>
      </c>
      <c r="AB484" t="s">
        <v>113</v>
      </c>
      <c r="AC484" t="s">
        <v>113</v>
      </c>
      <c r="AE484" t="s">
        <v>113</v>
      </c>
      <c r="AF484" t="s">
        <v>4404</v>
      </c>
      <c r="AG484" t="s">
        <v>113</v>
      </c>
      <c r="AH484" t="s">
        <v>131</v>
      </c>
      <c r="AI484" t="s">
        <v>132</v>
      </c>
      <c r="AJ484" t="s">
        <v>131</v>
      </c>
      <c r="AK484" t="s">
        <v>4405</v>
      </c>
      <c r="AL484" t="s">
        <v>4406</v>
      </c>
      <c r="AM484" t="s">
        <v>153</v>
      </c>
      <c r="AN484" t="s">
        <v>154</v>
      </c>
      <c r="AO484" t="s">
        <v>155</v>
      </c>
      <c r="AP484">
        <v>6133161070</v>
      </c>
      <c r="AQ484" t="s">
        <v>156</v>
      </c>
      <c r="AR484" t="s">
        <v>113</v>
      </c>
      <c r="AS484" t="s">
        <v>113</v>
      </c>
      <c r="AT484" t="s">
        <v>113</v>
      </c>
      <c r="AU484" t="s">
        <v>113</v>
      </c>
      <c r="AW484" t="s">
        <v>113</v>
      </c>
      <c r="AX484" s="82">
        <f>IFERROR(FIND("Óbitos/feridos",consulta_completa__11[[#This Row],[13 - Ocorrências/Ambientes Atingidos]]),0)</f>
        <v>0</v>
      </c>
      <c r="AY484" s="83" t="str">
        <f t="shared" si="218"/>
        <v/>
      </c>
      <c r="AZ484" s="82">
        <f>IFERROR(FIND("População afetada/evacuada",consulta_completa__11[[#This Row],[13 - Ocorrências/Ambientes Atingidos]]),0)</f>
        <v>0</v>
      </c>
      <c r="BA484" s="82" t="str">
        <f t="shared" si="219"/>
        <v/>
      </c>
      <c r="BB484" s="82">
        <f>IFERROR(FIND("Suspensão de abastecimento de água",consulta_completa__11[[#This Row],[13 - Ocorrências/Ambientes Atingidos]]),0)</f>
        <v>0</v>
      </c>
      <c r="BC484" s="83" t="str">
        <f t="shared" si="247"/>
        <v/>
      </c>
      <c r="BD484" s="82">
        <f>IFERROR(FIND("Rio/córrego",consulta_completa__11[[#This Row],[13 - Ocorrências/Ambientes Atingidos]]),0)</f>
        <v>0</v>
      </c>
      <c r="BE484" s="83" t="str">
        <f t="shared" si="220"/>
        <v/>
      </c>
      <c r="BF484" s="82">
        <f>IFERROR(FIND("Lago",consulta_completa__11[[#This Row],[13 - Ocorrências/Ambientes Atingidos]]),0)</f>
        <v>0</v>
      </c>
      <c r="BG484" s="83" t="str">
        <f t="shared" si="221"/>
        <v/>
      </c>
      <c r="BH484" s="82">
        <f>IFERROR(FIND("Mar",consulta_completa__11[[#This Row],[13 - Ocorrências/Ambientes Atingidos]]),0)</f>
        <v>0</v>
      </c>
      <c r="BI484" s="83" t="str">
        <f t="shared" si="222"/>
        <v/>
      </c>
      <c r="BJ484" s="82">
        <f>IFERROR(FIND("Praia",consulta_completa__11[[#This Row],[13 - Ocorrências/Ambientes Atingidos]]),0)</f>
        <v>0</v>
      </c>
      <c r="BK484" s="83" t="str">
        <f t="shared" si="223"/>
        <v/>
      </c>
      <c r="BL484" s="82">
        <f>IFERROR(FIND("Solo",consulta_completa__11[[#This Row],[13 - Ocorrências/Ambientes Atingidos]]),0)</f>
        <v>1</v>
      </c>
      <c r="BM484" s="83" t="str">
        <f t="shared" si="224"/>
        <v>X</v>
      </c>
      <c r="BN484" s="82">
        <f>IFERROR(FIND("Águas subterrâneas",consulta_completa__11[[#This Row],[13 - Ocorrências/Ambientes Atingidos]]),0)</f>
        <v>0</v>
      </c>
      <c r="BO484" s="83" t="str">
        <f t="shared" si="225"/>
        <v/>
      </c>
      <c r="BP484" s="82">
        <f>IFERROR(FIND("Atmosfera",consulta_completa__11[[#This Row],[13 - Ocorrências/Ambientes Atingidos]]),0)</f>
        <v>0</v>
      </c>
      <c r="BQ484" s="83" t="str">
        <f t="shared" si="226"/>
        <v/>
      </c>
      <c r="BR484" s="82">
        <f>IFERROR(FIND("Flora",consulta_completa__11[[#This Row],[13 - Ocorrências/Ambientes Atingidos]]),0)</f>
        <v>0</v>
      </c>
      <c r="BS484" s="83" t="str">
        <f t="shared" si="227"/>
        <v/>
      </c>
      <c r="BT484" s="82">
        <f>IFERROR(FIND("Fauna",consulta_completa__11[[#This Row],[13 - Ocorrências/Ambientes Atingidos]]),0)</f>
        <v>0</v>
      </c>
      <c r="BU484" s="83" t="str">
        <f t="shared" si="228"/>
        <v/>
      </c>
      <c r="BV484" s="82">
        <f>IFERROR(FIND("UC federal",consulta_completa__11[[#This Row],[13 - Ocorrências/Ambientes Atingidos]]),0)</f>
        <v>0</v>
      </c>
      <c r="BW484" s="83" t="str">
        <f t="shared" si="229"/>
        <v/>
      </c>
      <c r="BX484" s="82">
        <f>IFERROR(FIND("UC estadual/municipal",consulta_completa__11[[#This Row],[13 - Ocorrências/Ambientes Atingidos]]),0)</f>
        <v>0</v>
      </c>
      <c r="BY484" s="83" t="str">
        <f t="shared" si="230"/>
        <v/>
      </c>
      <c r="BZ484" s="82">
        <f>IFERROR(FIND("Outro(s)",consulta_completa__11[[#This Row],[13 - Ocorrências/Ambientes Atingidos]]),0)</f>
        <v>0</v>
      </c>
      <c r="CA484" s="83" t="str">
        <f t="shared" si="231"/>
        <v/>
      </c>
      <c r="CB484" s="82">
        <f>IFERROR(FIND("Sem dano",consulta_completa__11[[#This Row],[13 - Ocorrências/Ambientes Atingidos]]),0)</f>
        <v>0</v>
      </c>
      <c r="CC484" s="83" t="str">
        <f t="shared" si="232"/>
        <v/>
      </c>
      <c r="CD484" s="82" t="str">
        <f>IF(consulta_completa__11[[#This Row],[13 - Ocorrências/Ambientes Atingidos]]="","X","")</f>
        <v/>
      </c>
      <c r="CE484" s="84">
        <f>IFERROR(FIND("IBAMA",consulta_completa__11[[#This Row],[14 - Inst. Atuando no Local]]),0)</f>
        <v>0</v>
      </c>
      <c r="CF484" s="84" t="str">
        <f t="shared" si="233"/>
        <v/>
      </c>
      <c r="CG484" s="84">
        <f>IFERROR(FIND("OEMA",consulta_completa__11[[#This Row],[14 - Inst. Atuando no Local]]),0)</f>
        <v>0</v>
      </c>
      <c r="CH484" s="84" t="str">
        <f t="shared" si="234"/>
        <v/>
      </c>
      <c r="CI484" s="84">
        <f>IFERROR(FIND("DEFESA CIVIL",consulta_completa__11[[#This Row],[14 - Inst. Atuando no Local]]),0)</f>
        <v>0</v>
      </c>
      <c r="CJ484" s="84" t="str">
        <f t="shared" si="235"/>
        <v/>
      </c>
      <c r="CK484" s="84">
        <f>IFERROR(FIND("CORPO DE BOMBEIROS",consulta_completa__11[[#This Row],[14 - Inst. Atuando no Local]]),0)</f>
        <v>0</v>
      </c>
      <c r="CL484" s="84" t="str">
        <f t="shared" si="236"/>
        <v/>
      </c>
      <c r="CM484" s="84">
        <f>IFERROR(FIND("POLÍCIA RODOVIÁRIA",consulta_completa__11[[#This Row],[14 - Inst. Atuando no Local]]),0)</f>
        <v>0</v>
      </c>
      <c r="CN484" s="84" t="str">
        <f t="shared" si="237"/>
        <v/>
      </c>
      <c r="CO484" s="84">
        <f>IFERROR(FIND("POLÍCIA MILITAR",consulta_completa__11[[#This Row],[14 - Inst. Atuando no Local]]),0)</f>
        <v>0</v>
      </c>
      <c r="CP484" s="84" t="str">
        <f t="shared" si="238"/>
        <v/>
      </c>
      <c r="CQ484" s="84">
        <f>IFERROR(FIND("POLÍCIA CIVIL",consulta_completa__11[[#This Row],[14 - Inst. Atuando no Local]]),0)</f>
        <v>0</v>
      </c>
      <c r="CR484" s="84" t="str">
        <f t="shared" si="239"/>
        <v/>
      </c>
      <c r="CS484" s="84">
        <f>IFERROR(FIND("MARINHA DO BRASIL",consulta_completa__11[[#This Row],[14 - Inst. Atuando no Local]]),0)</f>
        <v>0</v>
      </c>
      <c r="CT484" s="84" t="str">
        <f t="shared" si="240"/>
        <v/>
      </c>
      <c r="CU484" s="84">
        <f>IFERROR(FIND("EMPRESA ESPECIALIZADA EM ATENDIMENTO",consulta_completa__11[[#This Row],[14 - Inst. Atuando no Local]]),0)</f>
        <v>0</v>
      </c>
      <c r="CV484" s="84" t="str">
        <f t="shared" si="241"/>
        <v/>
      </c>
      <c r="CW484" s="84">
        <f>IFERROR(FIND("IBAMA",consulta_completa__11[[#This Row],[14 - Inst. Atuando no Local]]),0)</f>
        <v>0</v>
      </c>
      <c r="CX484" s="84" t="str">
        <f t="shared" si="242"/>
        <v/>
      </c>
      <c r="CY484" s="84" t="str">
        <f>IF(consulta_completa__11[[#This Row],[14 - Inst. Atuando no Local]]="","X","")</f>
        <v/>
      </c>
      <c r="CZ484" s="84">
        <f>IFERROR(FIND("OUTRA (S)",consulta_completa__11[[#This Row],[14 - Inst. Atuando no Local]]),0)</f>
        <v>0</v>
      </c>
      <c r="DA484" s="84" t="str">
        <f t="shared" si="243"/>
        <v/>
      </c>
      <c r="DB484" s="35" t="str">
        <f t="shared" si="244"/>
        <v>Sim</v>
      </c>
      <c r="DC484" s="35" t="str">
        <f t="shared" si="245"/>
        <v>Não</v>
      </c>
      <c r="DD484" s="35" t="str">
        <f t="shared" si="246"/>
        <v>Sim</v>
      </c>
      <c r="DE484" s="87" t="str">
        <f t="shared" si="248"/>
        <v>Sem informação</v>
      </c>
    </row>
    <row r="485" spans="1:109">
      <c r="A485" s="14">
        <v>202571232454</v>
      </c>
      <c r="B485" s="1">
        <v>45849</v>
      </c>
      <c r="C485" t="s">
        <v>4407</v>
      </c>
      <c r="D485" t="s">
        <v>161</v>
      </c>
      <c r="E485" t="s">
        <v>162</v>
      </c>
      <c r="F485" t="s">
        <v>112</v>
      </c>
      <c r="G485" t="s">
        <v>113</v>
      </c>
      <c r="H485" t="s">
        <v>114</v>
      </c>
      <c r="I485" t="s">
        <v>114</v>
      </c>
      <c r="J485" t="s">
        <v>4408</v>
      </c>
      <c r="K485" t="s">
        <v>1576</v>
      </c>
      <c r="L485" t="s">
        <v>648</v>
      </c>
      <c r="M485" t="s">
        <v>140</v>
      </c>
      <c r="N485" t="s">
        <v>141</v>
      </c>
      <c r="O485" t="s">
        <v>239</v>
      </c>
      <c r="P485" t="s">
        <v>200</v>
      </c>
      <c r="Q485" t="s">
        <v>143</v>
      </c>
      <c r="R485" t="s">
        <v>123</v>
      </c>
      <c r="S485" t="s">
        <v>113</v>
      </c>
      <c r="T485" t="s">
        <v>4409</v>
      </c>
      <c r="U485" t="s">
        <v>4410</v>
      </c>
      <c r="V485" t="s">
        <v>4411</v>
      </c>
      <c r="Z485" t="s">
        <v>4412</v>
      </c>
      <c r="AA485" t="s">
        <v>4005</v>
      </c>
      <c r="AB485" t="s">
        <v>358</v>
      </c>
      <c r="AC485" t="s">
        <v>173</v>
      </c>
      <c r="AD485">
        <v>1</v>
      </c>
      <c r="AE485" t="s">
        <v>4413</v>
      </c>
      <c r="AF485" t="s">
        <v>1347</v>
      </c>
      <c r="AG485" t="s">
        <v>4414</v>
      </c>
      <c r="AH485" t="s">
        <v>131</v>
      </c>
      <c r="AI485" t="s">
        <v>131</v>
      </c>
      <c r="AJ485" t="s">
        <v>132</v>
      </c>
      <c r="AK485" t="s">
        <v>113</v>
      </c>
      <c r="AL485" t="s">
        <v>1346</v>
      </c>
      <c r="AM485" t="s">
        <v>1347</v>
      </c>
      <c r="AN485" t="s">
        <v>358</v>
      </c>
      <c r="AO485" t="s">
        <v>177</v>
      </c>
      <c r="AP485">
        <v>16991797303</v>
      </c>
      <c r="AQ485" t="s">
        <v>1348</v>
      </c>
      <c r="AR485" t="s">
        <v>113</v>
      </c>
      <c r="AS485" t="s">
        <v>113</v>
      </c>
      <c r="AT485" t="s">
        <v>113</v>
      </c>
      <c r="AU485" t="s">
        <v>113</v>
      </c>
      <c r="AW485" t="s">
        <v>113</v>
      </c>
      <c r="AX485" s="82">
        <f>IFERROR(FIND("Óbitos/feridos",consulta_completa__11[[#This Row],[13 - Ocorrências/Ambientes Atingidos]]),0)</f>
        <v>0</v>
      </c>
      <c r="AY485" s="83" t="str">
        <f t="shared" si="218"/>
        <v/>
      </c>
      <c r="AZ485" s="82">
        <f>IFERROR(FIND("População afetada/evacuada",consulta_completa__11[[#This Row],[13 - Ocorrências/Ambientes Atingidos]]),0)</f>
        <v>0</v>
      </c>
      <c r="BA485" s="82" t="str">
        <f t="shared" si="219"/>
        <v/>
      </c>
      <c r="BB485" s="82">
        <f>IFERROR(FIND("Suspensão de abastecimento de água",consulta_completa__11[[#This Row],[13 - Ocorrências/Ambientes Atingidos]]),0)</f>
        <v>0</v>
      </c>
      <c r="BC485" s="83" t="str">
        <f t="shared" si="247"/>
        <v/>
      </c>
      <c r="BD485" s="82">
        <f>IFERROR(FIND("Rio/córrego",consulta_completa__11[[#This Row],[13 - Ocorrências/Ambientes Atingidos]]),0)</f>
        <v>0</v>
      </c>
      <c r="BE485" s="83" t="str">
        <f t="shared" si="220"/>
        <v/>
      </c>
      <c r="BF485" s="82">
        <f>IFERROR(FIND("Lago",consulta_completa__11[[#This Row],[13 - Ocorrências/Ambientes Atingidos]]),0)</f>
        <v>0</v>
      </c>
      <c r="BG485" s="83" t="str">
        <f t="shared" si="221"/>
        <v/>
      </c>
      <c r="BH485" s="82">
        <f>IFERROR(FIND("Mar",consulta_completa__11[[#This Row],[13 - Ocorrências/Ambientes Atingidos]]),0)</f>
        <v>0</v>
      </c>
      <c r="BI485" s="83" t="str">
        <f t="shared" si="222"/>
        <v/>
      </c>
      <c r="BJ485" s="82">
        <f>IFERROR(FIND("Praia",consulta_completa__11[[#This Row],[13 - Ocorrências/Ambientes Atingidos]]),0)</f>
        <v>0</v>
      </c>
      <c r="BK485" s="83" t="str">
        <f t="shared" si="223"/>
        <v/>
      </c>
      <c r="BL485" s="82">
        <f>IFERROR(FIND("Solo",consulta_completa__11[[#This Row],[13 - Ocorrências/Ambientes Atingidos]]),0)</f>
        <v>1</v>
      </c>
      <c r="BM485" s="83" t="str">
        <f t="shared" si="224"/>
        <v>X</v>
      </c>
      <c r="BN485" s="82">
        <f>IFERROR(FIND("Águas subterrâneas",consulta_completa__11[[#This Row],[13 - Ocorrências/Ambientes Atingidos]]),0)</f>
        <v>0</v>
      </c>
      <c r="BO485" s="83" t="str">
        <f t="shared" si="225"/>
        <v/>
      </c>
      <c r="BP485" s="82">
        <f>IFERROR(FIND("Atmosfera",consulta_completa__11[[#This Row],[13 - Ocorrências/Ambientes Atingidos]]),0)</f>
        <v>0</v>
      </c>
      <c r="BQ485" s="83" t="str">
        <f t="shared" si="226"/>
        <v/>
      </c>
      <c r="BR485" s="82">
        <f>IFERROR(FIND("Flora",consulta_completa__11[[#This Row],[13 - Ocorrências/Ambientes Atingidos]]),0)</f>
        <v>0</v>
      </c>
      <c r="BS485" s="83" t="str">
        <f t="shared" si="227"/>
        <v/>
      </c>
      <c r="BT485" s="82">
        <f>IFERROR(FIND("Fauna",consulta_completa__11[[#This Row],[13 - Ocorrências/Ambientes Atingidos]]),0)</f>
        <v>0</v>
      </c>
      <c r="BU485" s="83" t="str">
        <f t="shared" si="228"/>
        <v/>
      </c>
      <c r="BV485" s="82">
        <f>IFERROR(FIND("UC federal",consulta_completa__11[[#This Row],[13 - Ocorrências/Ambientes Atingidos]]),0)</f>
        <v>0</v>
      </c>
      <c r="BW485" s="83" t="str">
        <f t="shared" si="229"/>
        <v/>
      </c>
      <c r="BX485" s="82">
        <f>IFERROR(FIND("UC estadual/municipal",consulta_completa__11[[#This Row],[13 - Ocorrências/Ambientes Atingidos]]),0)</f>
        <v>0</v>
      </c>
      <c r="BY485" s="83" t="str">
        <f t="shared" si="230"/>
        <v/>
      </c>
      <c r="BZ485" s="82">
        <f>IFERROR(FIND("Outro(s)",consulta_completa__11[[#This Row],[13 - Ocorrências/Ambientes Atingidos]]),0)</f>
        <v>0</v>
      </c>
      <c r="CA485" s="83" t="str">
        <f t="shared" si="231"/>
        <v/>
      </c>
      <c r="CB485" s="82">
        <f>IFERROR(FIND("Sem dano",consulta_completa__11[[#This Row],[13 - Ocorrências/Ambientes Atingidos]]),0)</f>
        <v>0</v>
      </c>
      <c r="CC485" s="83" t="str">
        <f t="shared" si="232"/>
        <v/>
      </c>
      <c r="CD485" s="82" t="str">
        <f>IF(consulta_completa__11[[#This Row],[13 - Ocorrências/Ambientes Atingidos]]="","X","")</f>
        <v/>
      </c>
      <c r="CE485" s="84">
        <f>IFERROR(FIND("IBAMA",consulta_completa__11[[#This Row],[14 - Inst. Atuando no Local]]),0)</f>
        <v>0</v>
      </c>
      <c r="CF485" s="84" t="str">
        <f t="shared" si="233"/>
        <v/>
      </c>
      <c r="CG485" s="84">
        <f>IFERROR(FIND("OEMA",consulta_completa__11[[#This Row],[14 - Inst. Atuando no Local]]),0)</f>
        <v>0</v>
      </c>
      <c r="CH485" s="84" t="str">
        <f t="shared" si="234"/>
        <v/>
      </c>
      <c r="CI485" s="84">
        <f>IFERROR(FIND("DEFESA CIVIL",consulta_completa__11[[#This Row],[14 - Inst. Atuando no Local]]),0)</f>
        <v>0</v>
      </c>
      <c r="CJ485" s="84" t="str">
        <f t="shared" si="235"/>
        <v/>
      </c>
      <c r="CK485" s="84">
        <f>IFERROR(FIND("CORPO DE BOMBEIROS",consulta_completa__11[[#This Row],[14 - Inst. Atuando no Local]]),0)</f>
        <v>0</v>
      </c>
      <c r="CL485" s="84" t="str">
        <f t="shared" si="236"/>
        <v/>
      </c>
      <c r="CM485" s="84">
        <f>IFERROR(FIND("POLÍCIA RODOVIÁRIA",consulta_completa__11[[#This Row],[14 - Inst. Atuando no Local]]),0)</f>
        <v>0</v>
      </c>
      <c r="CN485" s="84" t="str">
        <f t="shared" si="237"/>
        <v/>
      </c>
      <c r="CO485" s="84">
        <f>IFERROR(FIND("POLÍCIA MILITAR",consulta_completa__11[[#This Row],[14 - Inst. Atuando no Local]]),0)</f>
        <v>0</v>
      </c>
      <c r="CP485" s="84" t="str">
        <f t="shared" si="238"/>
        <v/>
      </c>
      <c r="CQ485" s="84">
        <f>IFERROR(FIND("POLÍCIA CIVIL",consulta_completa__11[[#This Row],[14 - Inst. Atuando no Local]]),0)</f>
        <v>0</v>
      </c>
      <c r="CR485" s="84" t="str">
        <f t="shared" si="239"/>
        <v/>
      </c>
      <c r="CS485" s="84">
        <f>IFERROR(FIND("MARINHA DO BRASIL",consulta_completa__11[[#This Row],[14 - Inst. Atuando no Local]]),0)</f>
        <v>0</v>
      </c>
      <c r="CT485" s="84" t="str">
        <f t="shared" si="240"/>
        <v/>
      </c>
      <c r="CU485" s="84">
        <f>IFERROR(FIND("EMPRESA ESPECIALIZADA EM ATENDIMENTO",consulta_completa__11[[#This Row],[14 - Inst. Atuando no Local]]),0)</f>
        <v>0</v>
      </c>
      <c r="CV485" s="84" t="str">
        <f t="shared" si="241"/>
        <v/>
      </c>
      <c r="CW485" s="84">
        <f>IFERROR(FIND("IBAMA",consulta_completa__11[[#This Row],[14 - Inst. Atuando no Local]]),0)</f>
        <v>0</v>
      </c>
      <c r="CX485" s="84" t="str">
        <f t="shared" si="242"/>
        <v/>
      </c>
      <c r="CY485" s="84" t="str">
        <f>IF(consulta_completa__11[[#This Row],[14 - Inst. Atuando no Local]]="","X","")</f>
        <v/>
      </c>
      <c r="CZ485" s="84">
        <f>IFERROR(FIND("OUTRA (S)",consulta_completa__11[[#This Row],[14 - Inst. Atuando no Local]]),0)</f>
        <v>0</v>
      </c>
      <c r="DA485" s="84" t="str">
        <f t="shared" si="243"/>
        <v/>
      </c>
      <c r="DB485" s="35" t="str">
        <f t="shared" si="244"/>
        <v>Sim</v>
      </c>
      <c r="DC485" s="35" t="str">
        <f t="shared" si="245"/>
        <v>Não</v>
      </c>
      <c r="DD485" s="35" t="str">
        <f t="shared" si="246"/>
        <v>Sim</v>
      </c>
      <c r="DE485" s="87" t="str">
        <f t="shared" si="248"/>
        <v>Federal</v>
      </c>
    </row>
    <row r="486" spans="1:109">
      <c r="A486" s="14">
        <v>202571439601</v>
      </c>
      <c r="B486" s="1">
        <v>45849</v>
      </c>
      <c r="C486" t="s">
        <v>4415</v>
      </c>
      <c r="D486" t="s">
        <v>390</v>
      </c>
      <c r="E486" t="s">
        <v>139</v>
      </c>
      <c r="F486" t="s">
        <v>112</v>
      </c>
      <c r="G486" t="s">
        <v>113</v>
      </c>
      <c r="H486" t="s">
        <v>114</v>
      </c>
      <c r="I486" t="s">
        <v>114</v>
      </c>
      <c r="J486" t="s">
        <v>113</v>
      </c>
      <c r="K486" t="s">
        <v>114</v>
      </c>
      <c r="L486" t="s">
        <v>114</v>
      </c>
      <c r="M486" t="s">
        <v>113</v>
      </c>
      <c r="N486" t="s">
        <v>113</v>
      </c>
      <c r="O486" t="s">
        <v>4416</v>
      </c>
      <c r="P486" t="s">
        <v>200</v>
      </c>
      <c r="Q486" t="s">
        <v>143</v>
      </c>
      <c r="R486" t="s">
        <v>123</v>
      </c>
      <c r="S486" t="s">
        <v>113</v>
      </c>
      <c r="T486" t="s">
        <v>113</v>
      </c>
      <c r="U486" t="s">
        <v>113</v>
      </c>
      <c r="V486" t="s">
        <v>4417</v>
      </c>
      <c r="Z486" t="s">
        <v>113</v>
      </c>
      <c r="AA486" t="s">
        <v>113</v>
      </c>
      <c r="AB486" t="s">
        <v>113</v>
      </c>
      <c r="AC486" t="s">
        <v>113</v>
      </c>
      <c r="AE486" t="s">
        <v>113</v>
      </c>
      <c r="AF486" t="s">
        <v>113</v>
      </c>
      <c r="AG486" t="s">
        <v>113</v>
      </c>
      <c r="AH486" t="s">
        <v>113</v>
      </c>
      <c r="AI486" t="s">
        <v>132</v>
      </c>
      <c r="AJ486" t="s">
        <v>132</v>
      </c>
      <c r="AK486" t="s">
        <v>113</v>
      </c>
      <c r="AL486" t="s">
        <v>4418</v>
      </c>
      <c r="AM486" t="s">
        <v>153</v>
      </c>
      <c r="AN486" t="s">
        <v>154</v>
      </c>
      <c r="AO486" t="s">
        <v>4419</v>
      </c>
      <c r="AP486">
        <v>6133161070</v>
      </c>
      <c r="AQ486" t="s">
        <v>156</v>
      </c>
      <c r="AR486" t="s">
        <v>113</v>
      </c>
      <c r="AS486" t="s">
        <v>113</v>
      </c>
      <c r="AT486" t="s">
        <v>113</v>
      </c>
      <c r="AU486" t="s">
        <v>113</v>
      </c>
      <c r="AW486" t="s">
        <v>637</v>
      </c>
      <c r="AX486" s="82">
        <f>IFERROR(FIND("Óbitos/feridos",consulta_completa__11[[#This Row],[13 - Ocorrências/Ambientes Atingidos]]),0)</f>
        <v>0</v>
      </c>
      <c r="AY486" s="83" t="str">
        <f t="shared" si="218"/>
        <v/>
      </c>
      <c r="AZ486" s="82">
        <f>IFERROR(FIND("População afetada/evacuada",consulta_completa__11[[#This Row],[13 - Ocorrências/Ambientes Atingidos]]),0)</f>
        <v>0</v>
      </c>
      <c r="BA486" s="82" t="str">
        <f t="shared" si="219"/>
        <v/>
      </c>
      <c r="BB486" s="82">
        <f>IFERROR(FIND("Suspensão de abastecimento de água",consulta_completa__11[[#This Row],[13 - Ocorrências/Ambientes Atingidos]]),0)</f>
        <v>0</v>
      </c>
      <c r="BC486" s="83" t="str">
        <f t="shared" si="247"/>
        <v/>
      </c>
      <c r="BD486" s="82">
        <f>IFERROR(FIND("Rio/córrego",consulta_completa__11[[#This Row],[13 - Ocorrências/Ambientes Atingidos]]),0)</f>
        <v>0</v>
      </c>
      <c r="BE486" s="83" t="str">
        <f t="shared" si="220"/>
        <v/>
      </c>
      <c r="BF486" s="82">
        <f>IFERROR(FIND("Lago",consulta_completa__11[[#This Row],[13 - Ocorrências/Ambientes Atingidos]]),0)</f>
        <v>0</v>
      </c>
      <c r="BG486" s="83" t="str">
        <f t="shared" si="221"/>
        <v/>
      </c>
      <c r="BH486" s="82">
        <f>IFERROR(FIND("Mar",consulta_completa__11[[#This Row],[13 - Ocorrências/Ambientes Atingidos]]),0)</f>
        <v>0</v>
      </c>
      <c r="BI486" s="83" t="str">
        <f t="shared" si="222"/>
        <v/>
      </c>
      <c r="BJ486" s="82">
        <f>IFERROR(FIND("Praia",consulta_completa__11[[#This Row],[13 - Ocorrências/Ambientes Atingidos]]),0)</f>
        <v>0</v>
      </c>
      <c r="BK486" s="83" t="str">
        <f t="shared" si="223"/>
        <v/>
      </c>
      <c r="BL486" s="82">
        <f>IFERROR(FIND("Solo",consulta_completa__11[[#This Row],[13 - Ocorrências/Ambientes Atingidos]]),0)</f>
        <v>0</v>
      </c>
      <c r="BM486" s="83" t="str">
        <f t="shared" si="224"/>
        <v/>
      </c>
      <c r="BN486" s="82">
        <f>IFERROR(FIND("Águas subterrâneas",consulta_completa__11[[#This Row],[13 - Ocorrências/Ambientes Atingidos]]),0)</f>
        <v>0</v>
      </c>
      <c r="BO486" s="83" t="str">
        <f t="shared" si="225"/>
        <v/>
      </c>
      <c r="BP486" s="82">
        <f>IFERROR(FIND("Atmosfera",consulta_completa__11[[#This Row],[13 - Ocorrências/Ambientes Atingidos]]),0)</f>
        <v>0</v>
      </c>
      <c r="BQ486" s="83" t="str">
        <f t="shared" si="226"/>
        <v/>
      </c>
      <c r="BR486" s="82">
        <f>IFERROR(FIND("Flora",consulta_completa__11[[#This Row],[13 - Ocorrências/Ambientes Atingidos]]),0)</f>
        <v>0</v>
      </c>
      <c r="BS486" s="83" t="str">
        <f t="shared" si="227"/>
        <v/>
      </c>
      <c r="BT486" s="82">
        <f>IFERROR(FIND("Fauna",consulta_completa__11[[#This Row],[13 - Ocorrências/Ambientes Atingidos]]),0)</f>
        <v>0</v>
      </c>
      <c r="BU486" s="83" t="str">
        <f t="shared" si="228"/>
        <v/>
      </c>
      <c r="BV486" s="82">
        <f>IFERROR(FIND("UC federal",consulta_completa__11[[#This Row],[13 - Ocorrências/Ambientes Atingidos]]),0)</f>
        <v>0</v>
      </c>
      <c r="BW486" s="83" t="str">
        <f t="shared" si="229"/>
        <v/>
      </c>
      <c r="BX486" s="82">
        <f>IFERROR(FIND("UC estadual/municipal",consulta_completa__11[[#This Row],[13 - Ocorrências/Ambientes Atingidos]]),0)</f>
        <v>0</v>
      </c>
      <c r="BY486" s="83" t="str">
        <f t="shared" si="230"/>
        <v/>
      </c>
      <c r="BZ486" s="82">
        <f>IFERROR(FIND("Outro(s)",consulta_completa__11[[#This Row],[13 - Ocorrências/Ambientes Atingidos]]),0)</f>
        <v>0</v>
      </c>
      <c r="CA486" s="83" t="str">
        <f t="shared" si="231"/>
        <v/>
      </c>
      <c r="CB486" s="82">
        <f>IFERROR(FIND("Sem dano",consulta_completa__11[[#This Row],[13 - Ocorrências/Ambientes Atingidos]]),0)</f>
        <v>0</v>
      </c>
      <c r="CC486" s="83" t="str">
        <f t="shared" si="232"/>
        <v/>
      </c>
      <c r="CD486" s="82" t="str">
        <f>IF(consulta_completa__11[[#This Row],[13 - Ocorrências/Ambientes Atingidos]]="","X","")</f>
        <v>X</v>
      </c>
      <c r="CE486" s="84">
        <f>IFERROR(FIND("IBAMA",consulta_completa__11[[#This Row],[14 - Inst. Atuando no Local]]),0)</f>
        <v>0</v>
      </c>
      <c r="CF486" s="84" t="str">
        <f t="shared" si="233"/>
        <v/>
      </c>
      <c r="CG486" s="84">
        <f>IFERROR(FIND("OEMA",consulta_completa__11[[#This Row],[14 - Inst. Atuando no Local]]),0)</f>
        <v>0</v>
      </c>
      <c r="CH486" s="84" t="str">
        <f t="shared" si="234"/>
        <v/>
      </c>
      <c r="CI486" s="84">
        <f>IFERROR(FIND("DEFESA CIVIL",consulta_completa__11[[#This Row],[14 - Inst. Atuando no Local]]),0)</f>
        <v>0</v>
      </c>
      <c r="CJ486" s="84" t="str">
        <f t="shared" si="235"/>
        <v/>
      </c>
      <c r="CK486" s="84">
        <f>IFERROR(FIND("CORPO DE BOMBEIROS",consulta_completa__11[[#This Row],[14 - Inst. Atuando no Local]]),0)</f>
        <v>0</v>
      </c>
      <c r="CL486" s="84" t="str">
        <f t="shared" si="236"/>
        <v/>
      </c>
      <c r="CM486" s="84">
        <f>IFERROR(FIND("POLÍCIA RODOVIÁRIA",consulta_completa__11[[#This Row],[14 - Inst. Atuando no Local]]),0)</f>
        <v>0</v>
      </c>
      <c r="CN486" s="84" t="str">
        <f t="shared" si="237"/>
        <v/>
      </c>
      <c r="CO486" s="84">
        <f>IFERROR(FIND("POLÍCIA MILITAR",consulta_completa__11[[#This Row],[14 - Inst. Atuando no Local]]),0)</f>
        <v>0</v>
      </c>
      <c r="CP486" s="84" t="str">
        <f t="shared" si="238"/>
        <v/>
      </c>
      <c r="CQ486" s="84">
        <f>IFERROR(FIND("POLÍCIA CIVIL",consulta_completa__11[[#This Row],[14 - Inst. Atuando no Local]]),0)</f>
        <v>0</v>
      </c>
      <c r="CR486" s="84" t="str">
        <f t="shared" si="239"/>
        <v/>
      </c>
      <c r="CS486" s="84">
        <f>IFERROR(FIND("MARINHA DO BRASIL",consulta_completa__11[[#This Row],[14 - Inst. Atuando no Local]]),0)</f>
        <v>0</v>
      </c>
      <c r="CT486" s="84" t="str">
        <f t="shared" si="240"/>
        <v/>
      </c>
      <c r="CU486" s="84">
        <f>IFERROR(FIND("EMPRESA ESPECIALIZADA EM ATENDIMENTO",consulta_completa__11[[#This Row],[14 - Inst. Atuando no Local]]),0)</f>
        <v>0</v>
      </c>
      <c r="CV486" s="84" t="str">
        <f t="shared" si="241"/>
        <v/>
      </c>
      <c r="CW486" s="84">
        <f>IFERROR(FIND("IBAMA",consulta_completa__11[[#This Row],[14 - Inst. Atuando no Local]]),0)</f>
        <v>0</v>
      </c>
      <c r="CX486" s="84" t="str">
        <f t="shared" si="242"/>
        <v/>
      </c>
      <c r="CY486" s="84" t="str">
        <f>IF(consulta_completa__11[[#This Row],[14 - Inst. Atuando no Local]]="","X","")</f>
        <v>X</v>
      </c>
      <c r="CZ486" s="84">
        <f>IFERROR(FIND("OUTRA (S)",consulta_completa__11[[#This Row],[14 - Inst. Atuando no Local]]),0)</f>
        <v>0</v>
      </c>
      <c r="DA486" s="84" t="str">
        <f t="shared" si="243"/>
        <v/>
      </c>
      <c r="DB486" s="35" t="str">
        <f t="shared" si="244"/>
        <v>Sim</v>
      </c>
      <c r="DC486" s="35" t="str">
        <f t="shared" si="245"/>
        <v>Não</v>
      </c>
      <c r="DD486" s="35" t="str">
        <f t="shared" si="246"/>
        <v>Sim</v>
      </c>
      <c r="DE486" s="87" t="str">
        <f t="shared" si="248"/>
        <v>Sem informação</v>
      </c>
    </row>
    <row r="487" spans="1:109">
      <c r="A487" s="14">
        <v>202571257626</v>
      </c>
      <c r="B487" s="1">
        <v>45850</v>
      </c>
      <c r="C487" t="s">
        <v>4420</v>
      </c>
      <c r="D487" t="s">
        <v>161</v>
      </c>
      <c r="E487" t="s">
        <v>162</v>
      </c>
      <c r="F487" t="s">
        <v>112</v>
      </c>
      <c r="G487" t="s">
        <v>311</v>
      </c>
      <c r="H487" t="s">
        <v>673</v>
      </c>
      <c r="I487" t="s">
        <v>648</v>
      </c>
      <c r="J487" t="s">
        <v>113</v>
      </c>
      <c r="K487" t="s">
        <v>114</v>
      </c>
      <c r="L487" t="s">
        <v>114</v>
      </c>
      <c r="M487" t="s">
        <v>140</v>
      </c>
      <c r="N487" t="s">
        <v>141</v>
      </c>
      <c r="O487" t="s">
        <v>239</v>
      </c>
      <c r="P487" t="s">
        <v>229</v>
      </c>
      <c r="Q487" t="s">
        <v>122</v>
      </c>
      <c r="R487" t="s">
        <v>123</v>
      </c>
      <c r="S487" t="s">
        <v>113</v>
      </c>
      <c r="T487" t="s">
        <v>4421</v>
      </c>
      <c r="U487" t="s">
        <v>113</v>
      </c>
      <c r="V487" t="s">
        <v>4422</v>
      </c>
      <c r="Z487" t="s">
        <v>1496</v>
      </c>
      <c r="AA487" t="s">
        <v>113</v>
      </c>
      <c r="AB487" t="s">
        <v>358</v>
      </c>
      <c r="AC487" t="s">
        <v>173</v>
      </c>
      <c r="AD487">
        <v>1</v>
      </c>
      <c r="AE487" t="s">
        <v>113</v>
      </c>
      <c r="AF487" t="s">
        <v>360</v>
      </c>
      <c r="AG487" t="s">
        <v>361</v>
      </c>
      <c r="AH487" t="s">
        <v>131</v>
      </c>
      <c r="AI487" t="s">
        <v>131</v>
      </c>
      <c r="AJ487" t="s">
        <v>132</v>
      </c>
      <c r="AK487" t="s">
        <v>113</v>
      </c>
      <c r="AL487" t="s">
        <v>4423</v>
      </c>
      <c r="AM487" t="s">
        <v>362</v>
      </c>
      <c r="AN487" t="s">
        <v>358</v>
      </c>
      <c r="AO487" t="s">
        <v>363</v>
      </c>
      <c r="AP487">
        <v>11981320058</v>
      </c>
      <c r="AQ487" t="s">
        <v>364</v>
      </c>
      <c r="AR487" t="s">
        <v>113</v>
      </c>
      <c r="AS487" t="s">
        <v>113</v>
      </c>
      <c r="AT487" t="s">
        <v>113</v>
      </c>
      <c r="AU487" t="s">
        <v>113</v>
      </c>
      <c r="AW487" t="s">
        <v>113</v>
      </c>
      <c r="AX487" s="82">
        <f>IFERROR(FIND("Óbitos/feridos",consulta_completa__11[[#This Row],[13 - Ocorrências/Ambientes Atingidos]]),0)</f>
        <v>0</v>
      </c>
      <c r="AY487" s="83" t="str">
        <f t="shared" si="218"/>
        <v/>
      </c>
      <c r="AZ487" s="82">
        <f>IFERROR(FIND("População afetada/evacuada",consulta_completa__11[[#This Row],[13 - Ocorrências/Ambientes Atingidos]]),0)</f>
        <v>0</v>
      </c>
      <c r="BA487" s="82" t="str">
        <f t="shared" si="219"/>
        <v/>
      </c>
      <c r="BB487" s="82">
        <f>IFERROR(FIND("Suspensão de abastecimento de água",consulta_completa__11[[#This Row],[13 - Ocorrências/Ambientes Atingidos]]),0)</f>
        <v>0</v>
      </c>
      <c r="BC487" s="83" t="str">
        <f t="shared" si="247"/>
        <v/>
      </c>
      <c r="BD487" s="82">
        <f>IFERROR(FIND("Rio/córrego",consulta_completa__11[[#This Row],[13 - Ocorrências/Ambientes Atingidos]]),0)</f>
        <v>0</v>
      </c>
      <c r="BE487" s="83" t="str">
        <f t="shared" si="220"/>
        <v/>
      </c>
      <c r="BF487" s="82">
        <f>IFERROR(FIND("Lago",consulta_completa__11[[#This Row],[13 - Ocorrências/Ambientes Atingidos]]),0)</f>
        <v>0</v>
      </c>
      <c r="BG487" s="83" t="str">
        <f t="shared" si="221"/>
        <v/>
      </c>
      <c r="BH487" s="82">
        <f>IFERROR(FIND("Mar",consulta_completa__11[[#This Row],[13 - Ocorrências/Ambientes Atingidos]]),0)</f>
        <v>0</v>
      </c>
      <c r="BI487" s="83" t="str">
        <f t="shared" si="222"/>
        <v/>
      </c>
      <c r="BJ487" s="82">
        <f>IFERROR(FIND("Praia",consulta_completa__11[[#This Row],[13 - Ocorrências/Ambientes Atingidos]]),0)</f>
        <v>0</v>
      </c>
      <c r="BK487" s="83" t="str">
        <f t="shared" si="223"/>
        <v/>
      </c>
      <c r="BL487" s="82">
        <f>IFERROR(FIND("Solo",consulta_completa__11[[#This Row],[13 - Ocorrências/Ambientes Atingidos]]),0)</f>
        <v>1</v>
      </c>
      <c r="BM487" s="83" t="str">
        <f t="shared" si="224"/>
        <v>X</v>
      </c>
      <c r="BN487" s="82">
        <f>IFERROR(FIND("Águas subterrâneas",consulta_completa__11[[#This Row],[13 - Ocorrências/Ambientes Atingidos]]),0)</f>
        <v>0</v>
      </c>
      <c r="BO487" s="83" t="str">
        <f t="shared" si="225"/>
        <v/>
      </c>
      <c r="BP487" s="82">
        <f>IFERROR(FIND("Atmosfera",consulta_completa__11[[#This Row],[13 - Ocorrências/Ambientes Atingidos]]),0)</f>
        <v>0</v>
      </c>
      <c r="BQ487" s="83" t="str">
        <f t="shared" si="226"/>
        <v/>
      </c>
      <c r="BR487" s="82">
        <f>IFERROR(FIND("Flora",consulta_completa__11[[#This Row],[13 - Ocorrências/Ambientes Atingidos]]),0)</f>
        <v>0</v>
      </c>
      <c r="BS487" s="83" t="str">
        <f t="shared" si="227"/>
        <v/>
      </c>
      <c r="BT487" s="82">
        <f>IFERROR(FIND("Fauna",consulta_completa__11[[#This Row],[13 - Ocorrências/Ambientes Atingidos]]),0)</f>
        <v>0</v>
      </c>
      <c r="BU487" s="83" t="str">
        <f t="shared" si="228"/>
        <v/>
      </c>
      <c r="BV487" s="82">
        <f>IFERROR(FIND("UC federal",consulta_completa__11[[#This Row],[13 - Ocorrências/Ambientes Atingidos]]),0)</f>
        <v>0</v>
      </c>
      <c r="BW487" s="83" t="str">
        <f t="shared" si="229"/>
        <v/>
      </c>
      <c r="BX487" s="82">
        <f>IFERROR(FIND("UC estadual/municipal",consulta_completa__11[[#This Row],[13 - Ocorrências/Ambientes Atingidos]]),0)</f>
        <v>0</v>
      </c>
      <c r="BY487" s="83" t="str">
        <f t="shared" si="230"/>
        <v/>
      </c>
      <c r="BZ487" s="82">
        <f>IFERROR(FIND("Outro(s)",consulta_completa__11[[#This Row],[13 - Ocorrências/Ambientes Atingidos]]),0)</f>
        <v>0</v>
      </c>
      <c r="CA487" s="83" t="str">
        <f t="shared" si="231"/>
        <v/>
      </c>
      <c r="CB487" s="82">
        <f>IFERROR(FIND("Sem dano",consulta_completa__11[[#This Row],[13 - Ocorrências/Ambientes Atingidos]]),0)</f>
        <v>0</v>
      </c>
      <c r="CC487" s="83" t="str">
        <f t="shared" si="232"/>
        <v/>
      </c>
      <c r="CD487" s="82" t="str">
        <f>IF(consulta_completa__11[[#This Row],[13 - Ocorrências/Ambientes Atingidos]]="","X","")</f>
        <v/>
      </c>
      <c r="CE487" s="84">
        <f>IFERROR(FIND("IBAMA",consulta_completa__11[[#This Row],[14 - Inst. Atuando no Local]]),0)</f>
        <v>0</v>
      </c>
      <c r="CF487" s="84" t="str">
        <f t="shared" si="233"/>
        <v/>
      </c>
      <c r="CG487" s="84">
        <f>IFERROR(FIND("OEMA",consulta_completa__11[[#This Row],[14 - Inst. Atuando no Local]]),0)</f>
        <v>0</v>
      </c>
      <c r="CH487" s="84" t="str">
        <f t="shared" si="234"/>
        <v/>
      </c>
      <c r="CI487" s="84">
        <f>IFERROR(FIND("DEFESA CIVIL",consulta_completa__11[[#This Row],[14 - Inst. Atuando no Local]]),0)</f>
        <v>0</v>
      </c>
      <c r="CJ487" s="84" t="str">
        <f t="shared" si="235"/>
        <v/>
      </c>
      <c r="CK487" s="84">
        <f>IFERROR(FIND("CORPO DE BOMBEIROS",consulta_completa__11[[#This Row],[14 - Inst. Atuando no Local]]),0)</f>
        <v>0</v>
      </c>
      <c r="CL487" s="84" t="str">
        <f t="shared" si="236"/>
        <v/>
      </c>
      <c r="CM487" s="84">
        <f>IFERROR(FIND("POLÍCIA RODOVIÁRIA",consulta_completa__11[[#This Row],[14 - Inst. Atuando no Local]]),0)</f>
        <v>0</v>
      </c>
      <c r="CN487" s="84" t="str">
        <f t="shared" si="237"/>
        <v/>
      </c>
      <c r="CO487" s="84">
        <f>IFERROR(FIND("POLÍCIA MILITAR",consulta_completa__11[[#This Row],[14 - Inst. Atuando no Local]]),0)</f>
        <v>0</v>
      </c>
      <c r="CP487" s="84" t="str">
        <f t="shared" si="238"/>
        <v/>
      </c>
      <c r="CQ487" s="84">
        <f>IFERROR(FIND("POLÍCIA CIVIL",consulta_completa__11[[#This Row],[14 - Inst. Atuando no Local]]),0)</f>
        <v>0</v>
      </c>
      <c r="CR487" s="84" t="str">
        <f t="shared" si="239"/>
        <v/>
      </c>
      <c r="CS487" s="84">
        <f>IFERROR(FIND("MARINHA DO BRASIL",consulta_completa__11[[#This Row],[14 - Inst. Atuando no Local]]),0)</f>
        <v>0</v>
      </c>
      <c r="CT487" s="84" t="str">
        <f t="shared" si="240"/>
        <v/>
      </c>
      <c r="CU487" s="84">
        <f>IFERROR(FIND("EMPRESA ESPECIALIZADA EM ATENDIMENTO",consulta_completa__11[[#This Row],[14 - Inst. Atuando no Local]]),0)</f>
        <v>0</v>
      </c>
      <c r="CV487" s="84" t="str">
        <f t="shared" si="241"/>
        <v/>
      </c>
      <c r="CW487" s="84">
        <f>IFERROR(FIND("IBAMA",consulta_completa__11[[#This Row],[14 - Inst. Atuando no Local]]),0)</f>
        <v>0</v>
      </c>
      <c r="CX487" s="84" t="str">
        <f t="shared" si="242"/>
        <v/>
      </c>
      <c r="CY487" s="84" t="str">
        <f>IF(consulta_completa__11[[#This Row],[14 - Inst. Atuando no Local]]="","X","")</f>
        <v/>
      </c>
      <c r="CZ487" s="84">
        <f>IFERROR(FIND("OUTRA (S)",consulta_completa__11[[#This Row],[14 - Inst. Atuando no Local]]),0)</f>
        <v>0</v>
      </c>
      <c r="DA487" s="84" t="str">
        <f t="shared" si="243"/>
        <v/>
      </c>
      <c r="DB487" s="35" t="str">
        <f t="shared" si="244"/>
        <v>Sim</v>
      </c>
      <c r="DC487" s="35" t="str">
        <f t="shared" si="245"/>
        <v>Não</v>
      </c>
      <c r="DD487" s="35" t="str">
        <f t="shared" si="246"/>
        <v>Sim</v>
      </c>
      <c r="DE487" s="87" t="str">
        <f t="shared" si="248"/>
        <v>Federal</v>
      </c>
    </row>
    <row r="488" spans="1:109">
      <c r="A488" s="14">
        <v>202571275647</v>
      </c>
      <c r="B488" s="1">
        <v>45850</v>
      </c>
      <c r="C488" t="s">
        <v>3979</v>
      </c>
      <c r="D488" t="s">
        <v>830</v>
      </c>
      <c r="E488" t="s">
        <v>162</v>
      </c>
      <c r="F488" t="s">
        <v>1202</v>
      </c>
      <c r="G488" t="s">
        <v>113</v>
      </c>
      <c r="H488" t="s">
        <v>114</v>
      </c>
      <c r="I488" t="s">
        <v>114</v>
      </c>
      <c r="J488" t="s">
        <v>113</v>
      </c>
      <c r="K488" t="s">
        <v>114</v>
      </c>
      <c r="L488" t="s">
        <v>114</v>
      </c>
      <c r="M488" t="s">
        <v>3169</v>
      </c>
      <c r="N488" t="s">
        <v>141</v>
      </c>
      <c r="O488" t="s">
        <v>239</v>
      </c>
      <c r="P488" t="s">
        <v>229</v>
      </c>
      <c r="Q488" t="s">
        <v>122</v>
      </c>
      <c r="R488" t="s">
        <v>123</v>
      </c>
      <c r="S488" t="s">
        <v>113</v>
      </c>
      <c r="T488" t="s">
        <v>4424</v>
      </c>
      <c r="U488" t="s">
        <v>4425</v>
      </c>
      <c r="V488" t="s">
        <v>4426</v>
      </c>
      <c r="X488" t="b">
        <v>1</v>
      </c>
      <c r="Z488" t="s">
        <v>4427</v>
      </c>
      <c r="AA488" t="s">
        <v>140</v>
      </c>
      <c r="AB488" t="s">
        <v>4428</v>
      </c>
      <c r="AC488" t="s">
        <v>868</v>
      </c>
      <c r="AD488">
        <v>1</v>
      </c>
      <c r="AE488" t="s">
        <v>113</v>
      </c>
      <c r="AF488" t="s">
        <v>4429</v>
      </c>
      <c r="AG488" t="s">
        <v>4430</v>
      </c>
      <c r="AH488" t="s">
        <v>131</v>
      </c>
      <c r="AI488" t="s">
        <v>131</v>
      </c>
      <c r="AJ488" t="s">
        <v>132</v>
      </c>
      <c r="AK488" t="s">
        <v>113</v>
      </c>
      <c r="AL488" t="s">
        <v>4431</v>
      </c>
      <c r="AM488" t="s">
        <v>4432</v>
      </c>
      <c r="AN488" t="s">
        <v>4433</v>
      </c>
      <c r="AO488" t="s">
        <v>177</v>
      </c>
      <c r="AP488">
        <v>41987527420</v>
      </c>
      <c r="AQ488" t="s">
        <v>4434</v>
      </c>
      <c r="AR488" t="s">
        <v>113</v>
      </c>
      <c r="AS488" t="s">
        <v>113</v>
      </c>
      <c r="AT488" t="s">
        <v>113</v>
      </c>
      <c r="AU488" t="s">
        <v>113</v>
      </c>
      <c r="AW488" t="s">
        <v>113</v>
      </c>
      <c r="AX488" s="82">
        <f>IFERROR(FIND("Óbitos/feridos",consulta_completa__11[[#This Row],[13 - Ocorrências/Ambientes Atingidos]]),0)</f>
        <v>0</v>
      </c>
      <c r="AY488" s="83" t="str">
        <f t="shared" si="218"/>
        <v/>
      </c>
      <c r="AZ488" s="82">
        <f>IFERROR(FIND("População afetada/evacuada",consulta_completa__11[[#This Row],[13 - Ocorrências/Ambientes Atingidos]]),0)</f>
        <v>0</v>
      </c>
      <c r="BA488" s="82" t="str">
        <f t="shared" si="219"/>
        <v/>
      </c>
      <c r="BB488" s="82">
        <f>IFERROR(FIND("Suspensão de abastecimento de água",consulta_completa__11[[#This Row],[13 - Ocorrências/Ambientes Atingidos]]),0)</f>
        <v>0</v>
      </c>
      <c r="BC488" s="83" t="str">
        <f t="shared" si="247"/>
        <v/>
      </c>
      <c r="BD488" s="82">
        <f>IFERROR(FIND("Rio/córrego",consulta_completa__11[[#This Row],[13 - Ocorrências/Ambientes Atingidos]]),0)</f>
        <v>0</v>
      </c>
      <c r="BE488" s="83" t="str">
        <f t="shared" si="220"/>
        <v/>
      </c>
      <c r="BF488" s="82">
        <f>IFERROR(FIND("Lago",consulta_completa__11[[#This Row],[13 - Ocorrências/Ambientes Atingidos]]),0)</f>
        <v>0</v>
      </c>
      <c r="BG488" s="83" t="str">
        <f t="shared" si="221"/>
        <v/>
      </c>
      <c r="BH488" s="82">
        <f>IFERROR(FIND("Mar",consulta_completa__11[[#This Row],[13 - Ocorrências/Ambientes Atingidos]]),0)</f>
        <v>0</v>
      </c>
      <c r="BI488" s="83" t="str">
        <f t="shared" si="222"/>
        <v/>
      </c>
      <c r="BJ488" s="82">
        <f>IFERROR(FIND("Praia",consulta_completa__11[[#This Row],[13 - Ocorrências/Ambientes Atingidos]]),0)</f>
        <v>0</v>
      </c>
      <c r="BK488" s="83" t="str">
        <f t="shared" si="223"/>
        <v/>
      </c>
      <c r="BL488" s="82">
        <f>IFERROR(FIND("Solo",consulta_completa__11[[#This Row],[13 - Ocorrências/Ambientes Atingidos]]),0)</f>
        <v>1</v>
      </c>
      <c r="BM488" s="83" t="str">
        <f t="shared" si="224"/>
        <v>X</v>
      </c>
      <c r="BN488" s="82">
        <f>IFERROR(FIND("Águas subterrâneas",consulta_completa__11[[#This Row],[13 - Ocorrências/Ambientes Atingidos]]),0)</f>
        <v>0</v>
      </c>
      <c r="BO488" s="83" t="str">
        <f t="shared" si="225"/>
        <v/>
      </c>
      <c r="BP488" s="82">
        <f>IFERROR(FIND("Atmosfera",consulta_completa__11[[#This Row],[13 - Ocorrências/Ambientes Atingidos]]),0)</f>
        <v>7</v>
      </c>
      <c r="BQ488" s="83" t="str">
        <f t="shared" si="226"/>
        <v>X</v>
      </c>
      <c r="BR488" s="82">
        <f>IFERROR(FIND("Flora",consulta_completa__11[[#This Row],[13 - Ocorrências/Ambientes Atingidos]]),0)</f>
        <v>0</v>
      </c>
      <c r="BS488" s="83" t="str">
        <f t="shared" si="227"/>
        <v/>
      </c>
      <c r="BT488" s="82">
        <f>IFERROR(FIND("Fauna",consulta_completa__11[[#This Row],[13 - Ocorrências/Ambientes Atingidos]]),0)</f>
        <v>0</v>
      </c>
      <c r="BU488" s="83" t="str">
        <f t="shared" si="228"/>
        <v/>
      </c>
      <c r="BV488" s="82">
        <f>IFERROR(FIND("UC federal",consulta_completa__11[[#This Row],[13 - Ocorrências/Ambientes Atingidos]]),0)</f>
        <v>0</v>
      </c>
      <c r="BW488" s="83" t="str">
        <f t="shared" si="229"/>
        <v/>
      </c>
      <c r="BX488" s="82">
        <f>IFERROR(FIND("UC estadual/municipal",consulta_completa__11[[#This Row],[13 - Ocorrências/Ambientes Atingidos]]),0)</f>
        <v>0</v>
      </c>
      <c r="BY488" s="83" t="str">
        <f t="shared" si="230"/>
        <v/>
      </c>
      <c r="BZ488" s="82">
        <f>IFERROR(FIND("Outro(s)",consulta_completa__11[[#This Row],[13 - Ocorrências/Ambientes Atingidos]]),0)</f>
        <v>0</v>
      </c>
      <c r="CA488" s="83" t="str">
        <f t="shared" si="231"/>
        <v/>
      </c>
      <c r="CB488" s="82">
        <f>IFERROR(FIND("Sem dano",consulta_completa__11[[#This Row],[13 - Ocorrências/Ambientes Atingidos]]),0)</f>
        <v>0</v>
      </c>
      <c r="CC488" s="83" t="str">
        <f t="shared" si="232"/>
        <v/>
      </c>
      <c r="CD488" s="82" t="str">
        <f>IF(consulta_completa__11[[#This Row],[13 - Ocorrências/Ambientes Atingidos]]="","X","")</f>
        <v/>
      </c>
      <c r="CE488" s="84">
        <f>IFERROR(FIND("IBAMA",consulta_completa__11[[#This Row],[14 - Inst. Atuando no Local]]),0)</f>
        <v>0</v>
      </c>
      <c r="CF488" s="84" t="str">
        <f t="shared" si="233"/>
        <v/>
      </c>
      <c r="CG488" s="84">
        <f>IFERROR(FIND("OEMA",consulta_completa__11[[#This Row],[14 - Inst. Atuando no Local]]),0)</f>
        <v>0</v>
      </c>
      <c r="CH488" s="84" t="str">
        <f t="shared" si="234"/>
        <v/>
      </c>
      <c r="CI488" s="84">
        <f>IFERROR(FIND("DEFESA CIVIL",consulta_completa__11[[#This Row],[14 - Inst. Atuando no Local]]),0)</f>
        <v>0</v>
      </c>
      <c r="CJ488" s="84" t="str">
        <f t="shared" si="235"/>
        <v/>
      </c>
      <c r="CK488" s="84">
        <f>IFERROR(FIND("CORPO DE BOMBEIROS",consulta_completa__11[[#This Row],[14 - Inst. Atuando no Local]]),0)</f>
        <v>0</v>
      </c>
      <c r="CL488" s="84" t="str">
        <f t="shared" si="236"/>
        <v/>
      </c>
      <c r="CM488" s="84">
        <f>IFERROR(FIND("POLÍCIA RODOVIÁRIA",consulta_completa__11[[#This Row],[14 - Inst. Atuando no Local]]),0)</f>
        <v>0</v>
      </c>
      <c r="CN488" s="84" t="str">
        <f t="shared" si="237"/>
        <v/>
      </c>
      <c r="CO488" s="84">
        <f>IFERROR(FIND("POLÍCIA MILITAR",consulta_completa__11[[#This Row],[14 - Inst. Atuando no Local]]),0)</f>
        <v>0</v>
      </c>
      <c r="CP488" s="84" t="str">
        <f t="shared" si="238"/>
        <v/>
      </c>
      <c r="CQ488" s="84">
        <f>IFERROR(FIND("POLÍCIA CIVIL",consulta_completa__11[[#This Row],[14 - Inst. Atuando no Local]]),0)</f>
        <v>0</v>
      </c>
      <c r="CR488" s="84" t="str">
        <f t="shared" si="239"/>
        <v/>
      </c>
      <c r="CS488" s="84">
        <f>IFERROR(FIND("MARINHA DO BRASIL",consulta_completa__11[[#This Row],[14 - Inst. Atuando no Local]]),0)</f>
        <v>0</v>
      </c>
      <c r="CT488" s="84" t="str">
        <f t="shared" si="240"/>
        <v/>
      </c>
      <c r="CU488" s="84">
        <f>IFERROR(FIND("EMPRESA ESPECIALIZADA EM ATENDIMENTO",consulta_completa__11[[#This Row],[14 - Inst. Atuando no Local]]),0)</f>
        <v>0</v>
      </c>
      <c r="CV488" s="84" t="str">
        <f t="shared" si="241"/>
        <v/>
      </c>
      <c r="CW488" s="84">
        <f>IFERROR(FIND("IBAMA",consulta_completa__11[[#This Row],[14 - Inst. Atuando no Local]]),0)</f>
        <v>0</v>
      </c>
      <c r="CX488" s="84" t="str">
        <f t="shared" si="242"/>
        <v/>
      </c>
      <c r="CY488" s="84" t="str">
        <f>IF(consulta_completa__11[[#This Row],[14 - Inst. Atuando no Local]]="","X","")</f>
        <v/>
      </c>
      <c r="CZ488" s="84">
        <f>IFERROR(FIND("OUTRA (S)",consulta_completa__11[[#This Row],[14 - Inst. Atuando no Local]]),0)</f>
        <v>0</v>
      </c>
      <c r="DA488" s="84" t="str">
        <f t="shared" si="243"/>
        <v/>
      </c>
      <c r="DB488" s="35" t="str">
        <f t="shared" si="244"/>
        <v>Sim</v>
      </c>
      <c r="DC488" s="35" t="str">
        <f t="shared" si="245"/>
        <v>Não</v>
      </c>
      <c r="DD488" s="35" t="str">
        <f t="shared" si="246"/>
        <v>Sim</v>
      </c>
      <c r="DE488" s="87" t="str">
        <f t="shared" si="248"/>
        <v>Federal</v>
      </c>
    </row>
    <row r="489" spans="1:109">
      <c r="A489" s="14">
        <v>202571328811</v>
      </c>
      <c r="B489" s="1">
        <v>45850</v>
      </c>
      <c r="C489" t="s">
        <v>4435</v>
      </c>
      <c r="D489" t="s">
        <v>161</v>
      </c>
      <c r="E489" t="s">
        <v>162</v>
      </c>
      <c r="F489" t="s">
        <v>163</v>
      </c>
      <c r="G489" t="s">
        <v>113</v>
      </c>
      <c r="H489" t="s">
        <v>114</v>
      </c>
      <c r="I489" t="s">
        <v>114</v>
      </c>
      <c r="J489" t="s">
        <v>1492</v>
      </c>
      <c r="K489" t="s">
        <v>840</v>
      </c>
      <c r="L489" t="s">
        <v>166</v>
      </c>
      <c r="M489" t="s">
        <v>140</v>
      </c>
      <c r="N489" t="s">
        <v>141</v>
      </c>
      <c r="O489" t="s">
        <v>239</v>
      </c>
      <c r="P489" t="s">
        <v>229</v>
      </c>
      <c r="Q489" t="s">
        <v>167</v>
      </c>
      <c r="R489" t="s">
        <v>123</v>
      </c>
      <c r="S489" t="s">
        <v>113</v>
      </c>
      <c r="T489" t="s">
        <v>4436</v>
      </c>
      <c r="U489" t="s">
        <v>113</v>
      </c>
      <c r="V489" t="s">
        <v>113</v>
      </c>
      <c r="Z489" t="s">
        <v>4437</v>
      </c>
      <c r="AA489" t="s">
        <v>113</v>
      </c>
      <c r="AB489" t="s">
        <v>358</v>
      </c>
      <c r="AC489" t="s">
        <v>173</v>
      </c>
      <c r="AD489">
        <v>1</v>
      </c>
      <c r="AE489" t="s">
        <v>113</v>
      </c>
      <c r="AF489" t="s">
        <v>360</v>
      </c>
      <c r="AG489" t="s">
        <v>361</v>
      </c>
      <c r="AH489" t="s">
        <v>131</v>
      </c>
      <c r="AI489" t="s">
        <v>131</v>
      </c>
      <c r="AJ489" t="s">
        <v>132</v>
      </c>
      <c r="AK489" t="s">
        <v>113</v>
      </c>
      <c r="AL489" t="s">
        <v>113</v>
      </c>
      <c r="AM489" t="s">
        <v>362</v>
      </c>
      <c r="AN489" t="s">
        <v>358</v>
      </c>
      <c r="AO489" t="s">
        <v>363</v>
      </c>
      <c r="AP489">
        <v>11981320058</v>
      </c>
      <c r="AQ489" t="s">
        <v>364</v>
      </c>
      <c r="AR489" t="s">
        <v>113</v>
      </c>
      <c r="AS489" t="s">
        <v>113</v>
      </c>
      <c r="AT489" t="s">
        <v>113</v>
      </c>
      <c r="AU489" t="s">
        <v>113</v>
      </c>
      <c r="AW489" t="s">
        <v>113</v>
      </c>
      <c r="AX489" s="82">
        <f>IFERROR(FIND("Óbitos/feridos",consulta_completa__11[[#This Row],[13 - Ocorrências/Ambientes Atingidos]]),0)</f>
        <v>0</v>
      </c>
      <c r="AY489" s="83" t="str">
        <f t="shared" si="218"/>
        <v/>
      </c>
      <c r="AZ489" s="82">
        <f>IFERROR(FIND("População afetada/evacuada",consulta_completa__11[[#This Row],[13 - Ocorrências/Ambientes Atingidos]]),0)</f>
        <v>0</v>
      </c>
      <c r="BA489" s="82" t="str">
        <f t="shared" si="219"/>
        <v/>
      </c>
      <c r="BB489" s="82">
        <f>IFERROR(FIND("Suspensão de abastecimento de água",consulta_completa__11[[#This Row],[13 - Ocorrências/Ambientes Atingidos]]),0)</f>
        <v>0</v>
      </c>
      <c r="BC489" s="83" t="str">
        <f t="shared" si="247"/>
        <v/>
      </c>
      <c r="BD489" s="82">
        <f>IFERROR(FIND("Rio/córrego",consulta_completa__11[[#This Row],[13 - Ocorrências/Ambientes Atingidos]]),0)</f>
        <v>0</v>
      </c>
      <c r="BE489" s="83" t="str">
        <f t="shared" si="220"/>
        <v/>
      </c>
      <c r="BF489" s="82">
        <f>IFERROR(FIND("Lago",consulta_completa__11[[#This Row],[13 - Ocorrências/Ambientes Atingidos]]),0)</f>
        <v>0</v>
      </c>
      <c r="BG489" s="83" t="str">
        <f t="shared" si="221"/>
        <v/>
      </c>
      <c r="BH489" s="82">
        <f>IFERROR(FIND("Mar",consulta_completa__11[[#This Row],[13 - Ocorrências/Ambientes Atingidos]]),0)</f>
        <v>0</v>
      </c>
      <c r="BI489" s="83" t="str">
        <f t="shared" si="222"/>
        <v/>
      </c>
      <c r="BJ489" s="82">
        <f>IFERROR(FIND("Praia",consulta_completa__11[[#This Row],[13 - Ocorrências/Ambientes Atingidos]]),0)</f>
        <v>0</v>
      </c>
      <c r="BK489" s="83" t="str">
        <f t="shared" si="223"/>
        <v/>
      </c>
      <c r="BL489" s="82">
        <f>IFERROR(FIND("Solo",consulta_completa__11[[#This Row],[13 - Ocorrências/Ambientes Atingidos]]),0)</f>
        <v>1</v>
      </c>
      <c r="BM489" s="83" t="str">
        <f t="shared" si="224"/>
        <v>X</v>
      </c>
      <c r="BN489" s="82">
        <f>IFERROR(FIND("Águas subterrâneas",consulta_completa__11[[#This Row],[13 - Ocorrências/Ambientes Atingidos]]),0)</f>
        <v>0</v>
      </c>
      <c r="BO489" s="83" t="str">
        <f t="shared" si="225"/>
        <v/>
      </c>
      <c r="BP489" s="82">
        <f>IFERROR(FIND("Atmosfera",consulta_completa__11[[#This Row],[13 - Ocorrências/Ambientes Atingidos]]),0)</f>
        <v>0</v>
      </c>
      <c r="BQ489" s="83" t="str">
        <f t="shared" si="226"/>
        <v/>
      </c>
      <c r="BR489" s="82">
        <f>IFERROR(FIND("Flora",consulta_completa__11[[#This Row],[13 - Ocorrências/Ambientes Atingidos]]),0)</f>
        <v>0</v>
      </c>
      <c r="BS489" s="83" t="str">
        <f t="shared" si="227"/>
        <v/>
      </c>
      <c r="BT489" s="82">
        <f>IFERROR(FIND("Fauna",consulta_completa__11[[#This Row],[13 - Ocorrências/Ambientes Atingidos]]),0)</f>
        <v>0</v>
      </c>
      <c r="BU489" s="83" t="str">
        <f t="shared" si="228"/>
        <v/>
      </c>
      <c r="BV489" s="82">
        <f>IFERROR(FIND("UC federal",consulta_completa__11[[#This Row],[13 - Ocorrências/Ambientes Atingidos]]),0)</f>
        <v>0</v>
      </c>
      <c r="BW489" s="83" t="str">
        <f t="shared" si="229"/>
        <v/>
      </c>
      <c r="BX489" s="82">
        <f>IFERROR(FIND("UC estadual/municipal",consulta_completa__11[[#This Row],[13 - Ocorrências/Ambientes Atingidos]]),0)</f>
        <v>0</v>
      </c>
      <c r="BY489" s="83" t="str">
        <f t="shared" si="230"/>
        <v/>
      </c>
      <c r="BZ489" s="82">
        <f>IFERROR(FIND("Outro(s)",consulta_completa__11[[#This Row],[13 - Ocorrências/Ambientes Atingidos]]),0)</f>
        <v>0</v>
      </c>
      <c r="CA489" s="83" t="str">
        <f t="shared" si="231"/>
        <v/>
      </c>
      <c r="CB489" s="82">
        <f>IFERROR(FIND("Sem dano",consulta_completa__11[[#This Row],[13 - Ocorrências/Ambientes Atingidos]]),0)</f>
        <v>0</v>
      </c>
      <c r="CC489" s="83" t="str">
        <f t="shared" si="232"/>
        <v/>
      </c>
      <c r="CD489" s="82" t="str">
        <f>IF(consulta_completa__11[[#This Row],[13 - Ocorrências/Ambientes Atingidos]]="","X","")</f>
        <v/>
      </c>
      <c r="CE489" s="84">
        <f>IFERROR(FIND("IBAMA",consulta_completa__11[[#This Row],[14 - Inst. Atuando no Local]]),0)</f>
        <v>0</v>
      </c>
      <c r="CF489" s="84" t="str">
        <f t="shared" si="233"/>
        <v/>
      </c>
      <c r="CG489" s="84">
        <f>IFERROR(FIND("OEMA",consulta_completa__11[[#This Row],[14 - Inst. Atuando no Local]]),0)</f>
        <v>0</v>
      </c>
      <c r="CH489" s="84" t="str">
        <f t="shared" si="234"/>
        <v/>
      </c>
      <c r="CI489" s="84">
        <f>IFERROR(FIND("DEFESA CIVIL",consulta_completa__11[[#This Row],[14 - Inst. Atuando no Local]]),0)</f>
        <v>0</v>
      </c>
      <c r="CJ489" s="84" t="str">
        <f t="shared" si="235"/>
        <v/>
      </c>
      <c r="CK489" s="84">
        <f>IFERROR(FIND("CORPO DE BOMBEIROS",consulta_completa__11[[#This Row],[14 - Inst. Atuando no Local]]),0)</f>
        <v>0</v>
      </c>
      <c r="CL489" s="84" t="str">
        <f t="shared" si="236"/>
        <v/>
      </c>
      <c r="CM489" s="84">
        <f>IFERROR(FIND("POLÍCIA RODOVIÁRIA",consulta_completa__11[[#This Row],[14 - Inst. Atuando no Local]]),0)</f>
        <v>0</v>
      </c>
      <c r="CN489" s="84" t="str">
        <f t="shared" si="237"/>
        <v/>
      </c>
      <c r="CO489" s="84">
        <f>IFERROR(FIND("POLÍCIA MILITAR",consulta_completa__11[[#This Row],[14 - Inst. Atuando no Local]]),0)</f>
        <v>0</v>
      </c>
      <c r="CP489" s="84" t="str">
        <f t="shared" si="238"/>
        <v/>
      </c>
      <c r="CQ489" s="84">
        <f>IFERROR(FIND("POLÍCIA CIVIL",consulta_completa__11[[#This Row],[14 - Inst. Atuando no Local]]),0)</f>
        <v>0</v>
      </c>
      <c r="CR489" s="84" t="str">
        <f t="shared" si="239"/>
        <v/>
      </c>
      <c r="CS489" s="84">
        <f>IFERROR(FIND("MARINHA DO BRASIL",consulta_completa__11[[#This Row],[14 - Inst. Atuando no Local]]),0)</f>
        <v>0</v>
      </c>
      <c r="CT489" s="84" t="str">
        <f t="shared" si="240"/>
        <v/>
      </c>
      <c r="CU489" s="84">
        <f>IFERROR(FIND("EMPRESA ESPECIALIZADA EM ATENDIMENTO",consulta_completa__11[[#This Row],[14 - Inst. Atuando no Local]]),0)</f>
        <v>0</v>
      </c>
      <c r="CV489" s="84" t="str">
        <f t="shared" si="241"/>
        <v/>
      </c>
      <c r="CW489" s="84">
        <f>IFERROR(FIND("IBAMA",consulta_completa__11[[#This Row],[14 - Inst. Atuando no Local]]),0)</f>
        <v>0</v>
      </c>
      <c r="CX489" s="84" t="str">
        <f t="shared" si="242"/>
        <v/>
      </c>
      <c r="CY489" s="84" t="str">
        <f>IF(consulta_completa__11[[#This Row],[14 - Inst. Atuando no Local]]="","X","")</f>
        <v/>
      </c>
      <c r="CZ489" s="84">
        <f>IFERROR(FIND("OUTRA (S)",consulta_completa__11[[#This Row],[14 - Inst. Atuando no Local]]),0)</f>
        <v>0</v>
      </c>
      <c r="DA489" s="84" t="str">
        <f t="shared" si="243"/>
        <v/>
      </c>
      <c r="DB489" s="35" t="str">
        <f t="shared" si="244"/>
        <v>Sim</v>
      </c>
      <c r="DC489" s="35" t="str">
        <f t="shared" si="245"/>
        <v>Não</v>
      </c>
      <c r="DD489" s="35" t="str">
        <f t="shared" si="246"/>
        <v>Sim</v>
      </c>
      <c r="DE489" s="87" t="str">
        <f t="shared" si="248"/>
        <v>Federal</v>
      </c>
    </row>
    <row r="490" spans="1:109">
      <c r="A490" s="14">
        <v>202571364850</v>
      </c>
      <c r="B490" s="1">
        <v>45850</v>
      </c>
      <c r="C490" t="s">
        <v>109</v>
      </c>
      <c r="D490" t="s">
        <v>161</v>
      </c>
      <c r="E490" t="s">
        <v>452</v>
      </c>
      <c r="F490" t="s">
        <v>112</v>
      </c>
      <c r="G490" t="s">
        <v>113</v>
      </c>
      <c r="H490" t="s">
        <v>114</v>
      </c>
      <c r="I490" t="s">
        <v>114</v>
      </c>
      <c r="J490" t="s">
        <v>1399</v>
      </c>
      <c r="K490" t="s">
        <v>1249</v>
      </c>
      <c r="L490" t="s">
        <v>117</v>
      </c>
      <c r="M490" t="s">
        <v>118</v>
      </c>
      <c r="N490" t="s">
        <v>119</v>
      </c>
      <c r="O490" t="s">
        <v>239</v>
      </c>
      <c r="P490" t="s">
        <v>229</v>
      </c>
      <c r="Q490" t="s">
        <v>167</v>
      </c>
      <c r="R490" t="s">
        <v>123</v>
      </c>
      <c r="S490" t="s">
        <v>124</v>
      </c>
      <c r="T490" t="s">
        <v>2989</v>
      </c>
      <c r="U490" t="s">
        <v>4438</v>
      </c>
      <c r="V490" t="s">
        <v>4439</v>
      </c>
      <c r="Z490" t="s">
        <v>4440</v>
      </c>
      <c r="AA490" t="s">
        <v>567</v>
      </c>
      <c r="AB490" t="s">
        <v>206</v>
      </c>
      <c r="AC490" t="s">
        <v>130</v>
      </c>
      <c r="AD490">
        <v>1</v>
      </c>
      <c r="AE490" t="s">
        <v>668</v>
      </c>
      <c r="AF490" t="s">
        <v>113</v>
      </c>
      <c r="AG490" t="s">
        <v>113</v>
      </c>
      <c r="AH490" t="s">
        <v>131</v>
      </c>
      <c r="AI490" t="s">
        <v>132</v>
      </c>
      <c r="AJ490" t="s">
        <v>131</v>
      </c>
      <c r="AK490" t="s">
        <v>4441</v>
      </c>
      <c r="AL490" t="s">
        <v>4442</v>
      </c>
      <c r="AM490" t="s">
        <v>135</v>
      </c>
      <c r="AN490" t="s">
        <v>2103</v>
      </c>
      <c r="AO490" t="s">
        <v>4044</v>
      </c>
      <c r="AP490">
        <v>2732951305</v>
      </c>
      <c r="AQ490" t="s">
        <v>136</v>
      </c>
      <c r="AR490" t="s">
        <v>113</v>
      </c>
      <c r="AS490" t="s">
        <v>113</v>
      </c>
      <c r="AT490" t="s">
        <v>113</v>
      </c>
      <c r="AU490" t="s">
        <v>113</v>
      </c>
      <c r="AW490" t="s">
        <v>113</v>
      </c>
      <c r="AX490" s="82">
        <f>IFERROR(FIND("Óbitos/feridos",consulta_completa__11[[#This Row],[13 - Ocorrências/Ambientes Atingidos]]),0)</f>
        <v>0</v>
      </c>
      <c r="AY490" s="83" t="str">
        <f t="shared" si="218"/>
        <v/>
      </c>
      <c r="AZ490" s="82">
        <f>IFERROR(FIND("População afetada/evacuada",consulta_completa__11[[#This Row],[13 - Ocorrências/Ambientes Atingidos]]),0)</f>
        <v>0</v>
      </c>
      <c r="BA490" s="82" t="str">
        <f t="shared" si="219"/>
        <v/>
      </c>
      <c r="BB490" s="82">
        <f>IFERROR(FIND("Suspensão de abastecimento de água",consulta_completa__11[[#This Row],[13 - Ocorrências/Ambientes Atingidos]]),0)</f>
        <v>0</v>
      </c>
      <c r="BC490" s="83" t="str">
        <f t="shared" si="247"/>
        <v/>
      </c>
      <c r="BD490" s="82">
        <f>IFERROR(FIND("Rio/córrego",consulta_completa__11[[#This Row],[13 - Ocorrências/Ambientes Atingidos]]),0)</f>
        <v>0</v>
      </c>
      <c r="BE490" s="83" t="str">
        <f t="shared" si="220"/>
        <v/>
      </c>
      <c r="BF490" s="82">
        <f>IFERROR(FIND("Lago",consulta_completa__11[[#This Row],[13 - Ocorrências/Ambientes Atingidos]]),0)</f>
        <v>0</v>
      </c>
      <c r="BG490" s="83" t="str">
        <f t="shared" si="221"/>
        <v/>
      </c>
      <c r="BH490" s="82">
        <f>IFERROR(FIND("Mar",consulta_completa__11[[#This Row],[13 - Ocorrências/Ambientes Atingidos]]),0)</f>
        <v>1</v>
      </c>
      <c r="BI490" s="83" t="str">
        <f t="shared" si="222"/>
        <v>X</v>
      </c>
      <c r="BJ490" s="82">
        <f>IFERROR(FIND("Praia",consulta_completa__11[[#This Row],[13 - Ocorrências/Ambientes Atingidos]]),0)</f>
        <v>0</v>
      </c>
      <c r="BK490" s="83" t="str">
        <f t="shared" si="223"/>
        <v/>
      </c>
      <c r="BL490" s="82">
        <f>IFERROR(FIND("Solo",consulta_completa__11[[#This Row],[13 - Ocorrências/Ambientes Atingidos]]),0)</f>
        <v>0</v>
      </c>
      <c r="BM490" s="83" t="str">
        <f t="shared" si="224"/>
        <v/>
      </c>
      <c r="BN490" s="82">
        <f>IFERROR(FIND("Águas subterrâneas",consulta_completa__11[[#This Row],[13 - Ocorrências/Ambientes Atingidos]]),0)</f>
        <v>0</v>
      </c>
      <c r="BO490" s="83" t="str">
        <f t="shared" si="225"/>
        <v/>
      </c>
      <c r="BP490" s="82">
        <f>IFERROR(FIND("Atmosfera",consulta_completa__11[[#This Row],[13 - Ocorrências/Ambientes Atingidos]]),0)</f>
        <v>0</v>
      </c>
      <c r="BQ490" s="83" t="str">
        <f t="shared" si="226"/>
        <v/>
      </c>
      <c r="BR490" s="82">
        <f>IFERROR(FIND("Flora",consulta_completa__11[[#This Row],[13 - Ocorrências/Ambientes Atingidos]]),0)</f>
        <v>0</v>
      </c>
      <c r="BS490" s="83" t="str">
        <f t="shared" si="227"/>
        <v/>
      </c>
      <c r="BT490" s="82">
        <f>IFERROR(FIND("Fauna",consulta_completa__11[[#This Row],[13 - Ocorrências/Ambientes Atingidos]]),0)</f>
        <v>0</v>
      </c>
      <c r="BU490" s="83" t="str">
        <f t="shared" si="228"/>
        <v/>
      </c>
      <c r="BV490" s="82">
        <f>IFERROR(FIND("UC federal",consulta_completa__11[[#This Row],[13 - Ocorrências/Ambientes Atingidos]]),0)</f>
        <v>0</v>
      </c>
      <c r="BW490" s="83" t="str">
        <f t="shared" si="229"/>
        <v/>
      </c>
      <c r="BX490" s="82">
        <f>IFERROR(FIND("UC estadual/municipal",consulta_completa__11[[#This Row],[13 - Ocorrências/Ambientes Atingidos]]),0)</f>
        <v>0</v>
      </c>
      <c r="BY490" s="83" t="str">
        <f t="shared" si="230"/>
        <v/>
      </c>
      <c r="BZ490" s="82">
        <f>IFERROR(FIND("Outro(s)",consulta_completa__11[[#This Row],[13 - Ocorrências/Ambientes Atingidos]]),0)</f>
        <v>0</v>
      </c>
      <c r="CA490" s="83" t="str">
        <f t="shared" si="231"/>
        <v/>
      </c>
      <c r="CB490" s="82">
        <f>IFERROR(FIND("Sem dano",consulta_completa__11[[#This Row],[13 - Ocorrências/Ambientes Atingidos]]),0)</f>
        <v>0</v>
      </c>
      <c r="CC490" s="83" t="str">
        <f t="shared" si="232"/>
        <v/>
      </c>
      <c r="CD490" s="82" t="str">
        <f>IF(consulta_completa__11[[#This Row],[13 - Ocorrências/Ambientes Atingidos]]="","X","")</f>
        <v/>
      </c>
      <c r="CE490" s="84">
        <f>IFERROR(FIND("IBAMA",consulta_completa__11[[#This Row],[14 - Inst. Atuando no Local]]),0)</f>
        <v>0</v>
      </c>
      <c r="CF490" s="84" t="str">
        <f t="shared" si="233"/>
        <v/>
      </c>
      <c r="CG490" s="84">
        <f>IFERROR(FIND("OEMA",consulta_completa__11[[#This Row],[14 - Inst. Atuando no Local]]),0)</f>
        <v>0</v>
      </c>
      <c r="CH490" s="84" t="str">
        <f t="shared" si="234"/>
        <v/>
      </c>
      <c r="CI490" s="84">
        <f>IFERROR(FIND("DEFESA CIVIL",consulta_completa__11[[#This Row],[14 - Inst. Atuando no Local]]),0)</f>
        <v>0</v>
      </c>
      <c r="CJ490" s="84" t="str">
        <f t="shared" si="235"/>
        <v/>
      </c>
      <c r="CK490" s="84">
        <f>IFERROR(FIND("CORPO DE BOMBEIROS",consulta_completa__11[[#This Row],[14 - Inst. Atuando no Local]]),0)</f>
        <v>0</v>
      </c>
      <c r="CL490" s="84" t="str">
        <f t="shared" si="236"/>
        <v/>
      </c>
      <c r="CM490" s="84">
        <f>IFERROR(FIND("POLÍCIA RODOVIÁRIA",consulta_completa__11[[#This Row],[14 - Inst. Atuando no Local]]),0)</f>
        <v>0</v>
      </c>
      <c r="CN490" s="84" t="str">
        <f t="shared" si="237"/>
        <v/>
      </c>
      <c r="CO490" s="84">
        <f>IFERROR(FIND("POLÍCIA MILITAR",consulta_completa__11[[#This Row],[14 - Inst. Atuando no Local]]),0)</f>
        <v>0</v>
      </c>
      <c r="CP490" s="84" t="str">
        <f t="shared" si="238"/>
        <v/>
      </c>
      <c r="CQ490" s="84">
        <f>IFERROR(FIND("POLÍCIA CIVIL",consulta_completa__11[[#This Row],[14 - Inst. Atuando no Local]]),0)</f>
        <v>0</v>
      </c>
      <c r="CR490" s="84" t="str">
        <f t="shared" si="239"/>
        <v/>
      </c>
      <c r="CS490" s="84">
        <f>IFERROR(FIND("MARINHA DO BRASIL",consulta_completa__11[[#This Row],[14 - Inst. Atuando no Local]]),0)</f>
        <v>0</v>
      </c>
      <c r="CT490" s="84" t="str">
        <f t="shared" si="240"/>
        <v/>
      </c>
      <c r="CU490" s="84">
        <f>IFERROR(FIND("EMPRESA ESPECIALIZADA EM ATENDIMENTO",consulta_completa__11[[#This Row],[14 - Inst. Atuando no Local]]),0)</f>
        <v>0</v>
      </c>
      <c r="CV490" s="84" t="str">
        <f t="shared" si="241"/>
        <v/>
      </c>
      <c r="CW490" s="84">
        <f>IFERROR(FIND("IBAMA",consulta_completa__11[[#This Row],[14 - Inst. Atuando no Local]]),0)</f>
        <v>0</v>
      </c>
      <c r="CX490" s="84" t="str">
        <f t="shared" si="242"/>
        <v/>
      </c>
      <c r="CY490" s="84" t="str">
        <f>IF(consulta_completa__11[[#This Row],[14 - Inst. Atuando no Local]]="","X","")</f>
        <v/>
      </c>
      <c r="CZ490" s="84">
        <f>IFERROR(FIND("OUTRA (S)",consulta_completa__11[[#This Row],[14 - Inst. Atuando no Local]]),0)</f>
        <v>0</v>
      </c>
      <c r="DA490" s="84" t="str">
        <f t="shared" si="243"/>
        <v/>
      </c>
      <c r="DB490" s="35" t="str">
        <f t="shared" si="244"/>
        <v>Sim</v>
      </c>
      <c r="DC490" s="35" t="str">
        <f t="shared" si="245"/>
        <v>Não</v>
      </c>
      <c r="DD490" s="35" t="str">
        <f t="shared" si="246"/>
        <v>Sim</v>
      </c>
      <c r="DE490" s="87" t="str">
        <f t="shared" si="248"/>
        <v>Federal</v>
      </c>
    </row>
    <row r="491" spans="1:109">
      <c r="A491" s="14">
        <v>202571432413</v>
      </c>
      <c r="B491" s="1">
        <v>45851</v>
      </c>
      <c r="C491" t="s">
        <v>4443</v>
      </c>
      <c r="D491" t="s">
        <v>746</v>
      </c>
      <c r="E491" t="s">
        <v>286</v>
      </c>
      <c r="F491" t="s">
        <v>112</v>
      </c>
      <c r="G491" t="s">
        <v>113</v>
      </c>
      <c r="H491" t="s">
        <v>114</v>
      </c>
      <c r="I491" t="s">
        <v>114</v>
      </c>
      <c r="J491" t="s">
        <v>113</v>
      </c>
      <c r="K491" t="s">
        <v>114</v>
      </c>
      <c r="L491" t="s">
        <v>114</v>
      </c>
      <c r="M491" t="s">
        <v>140</v>
      </c>
      <c r="N491" t="s">
        <v>141</v>
      </c>
      <c r="O491" t="s">
        <v>120</v>
      </c>
      <c r="P491" t="s">
        <v>272</v>
      </c>
      <c r="Q491" t="s">
        <v>230</v>
      </c>
      <c r="R491" t="s">
        <v>123</v>
      </c>
      <c r="S491" t="s">
        <v>113</v>
      </c>
      <c r="T491" t="s">
        <v>4444</v>
      </c>
      <c r="U491" t="s">
        <v>113</v>
      </c>
      <c r="V491" t="s">
        <v>113</v>
      </c>
      <c r="Z491" t="s">
        <v>4445</v>
      </c>
      <c r="AA491" t="s">
        <v>113</v>
      </c>
      <c r="AB491" t="s">
        <v>4446</v>
      </c>
      <c r="AC491" t="s">
        <v>4447</v>
      </c>
      <c r="AD491">
        <v>0</v>
      </c>
      <c r="AE491" t="s">
        <v>4448</v>
      </c>
      <c r="AF491" t="s">
        <v>113</v>
      </c>
      <c r="AG491" t="s">
        <v>113</v>
      </c>
      <c r="AH491" t="s">
        <v>194</v>
      </c>
      <c r="AI491" t="s">
        <v>132</v>
      </c>
      <c r="AJ491" t="s">
        <v>131</v>
      </c>
      <c r="AK491" t="s">
        <v>4449</v>
      </c>
      <c r="AL491" t="s">
        <v>4450</v>
      </c>
      <c r="AM491" t="s">
        <v>1553</v>
      </c>
      <c r="AN491" t="s">
        <v>1555</v>
      </c>
      <c r="AO491" t="s">
        <v>1606</v>
      </c>
      <c r="AP491">
        <v>66981380860</v>
      </c>
      <c r="AQ491" t="s">
        <v>1556</v>
      </c>
      <c r="AR491" t="s">
        <v>113</v>
      </c>
      <c r="AS491" t="s">
        <v>113</v>
      </c>
      <c r="AT491" t="s">
        <v>113</v>
      </c>
      <c r="AU491" t="s">
        <v>113</v>
      </c>
      <c r="AW491" t="s">
        <v>113</v>
      </c>
      <c r="AX491" s="82">
        <f>IFERROR(FIND("Óbitos/feridos",consulta_completa__11[[#This Row],[13 - Ocorrências/Ambientes Atingidos]]),0)</f>
        <v>0</v>
      </c>
      <c r="AY491" s="83" t="str">
        <f t="shared" si="218"/>
        <v/>
      </c>
      <c r="AZ491" s="82">
        <f>IFERROR(FIND("População afetada/evacuada",consulta_completa__11[[#This Row],[13 - Ocorrências/Ambientes Atingidos]]),0)</f>
        <v>0</v>
      </c>
      <c r="BA491" s="82" t="str">
        <f t="shared" si="219"/>
        <v/>
      </c>
      <c r="BB491" s="82">
        <f>IFERROR(FIND("Suspensão de abastecimento de água",consulta_completa__11[[#This Row],[13 - Ocorrências/Ambientes Atingidos]]),0)</f>
        <v>0</v>
      </c>
      <c r="BC491" s="83" t="str">
        <f t="shared" si="247"/>
        <v/>
      </c>
      <c r="BD491" s="82">
        <f>IFERROR(FIND("Rio/córrego",consulta_completa__11[[#This Row],[13 - Ocorrências/Ambientes Atingidos]]),0)</f>
        <v>0</v>
      </c>
      <c r="BE491" s="83" t="str">
        <f t="shared" si="220"/>
        <v/>
      </c>
      <c r="BF491" s="82">
        <f>IFERROR(FIND("Lago",consulta_completa__11[[#This Row],[13 - Ocorrências/Ambientes Atingidos]]),0)</f>
        <v>0</v>
      </c>
      <c r="BG491" s="83" t="str">
        <f t="shared" si="221"/>
        <v/>
      </c>
      <c r="BH491" s="82">
        <f>IFERROR(FIND("Mar",consulta_completa__11[[#This Row],[13 - Ocorrências/Ambientes Atingidos]]),0)</f>
        <v>0</v>
      </c>
      <c r="BI491" s="83" t="str">
        <f t="shared" si="222"/>
        <v/>
      </c>
      <c r="BJ491" s="82">
        <f>IFERROR(FIND("Praia",consulta_completa__11[[#This Row],[13 - Ocorrências/Ambientes Atingidos]]),0)</f>
        <v>0</v>
      </c>
      <c r="BK491" s="83" t="str">
        <f t="shared" si="223"/>
        <v/>
      </c>
      <c r="BL491" s="82">
        <f>IFERROR(FIND("Solo",consulta_completa__11[[#This Row],[13 - Ocorrências/Ambientes Atingidos]]),0)</f>
        <v>1</v>
      </c>
      <c r="BM491" s="83" t="str">
        <f t="shared" si="224"/>
        <v>X</v>
      </c>
      <c r="BN491" s="82">
        <f>IFERROR(FIND("Águas subterrâneas",consulta_completa__11[[#This Row],[13 - Ocorrências/Ambientes Atingidos]]),0)</f>
        <v>0</v>
      </c>
      <c r="BO491" s="83" t="str">
        <f t="shared" si="225"/>
        <v/>
      </c>
      <c r="BP491" s="82">
        <f>IFERROR(FIND("Atmosfera",consulta_completa__11[[#This Row],[13 - Ocorrências/Ambientes Atingidos]]),0)</f>
        <v>0</v>
      </c>
      <c r="BQ491" s="83" t="str">
        <f t="shared" si="226"/>
        <v/>
      </c>
      <c r="BR491" s="82">
        <f>IFERROR(FIND("Flora",consulta_completa__11[[#This Row],[13 - Ocorrências/Ambientes Atingidos]]),0)</f>
        <v>0</v>
      </c>
      <c r="BS491" s="83" t="str">
        <f t="shared" si="227"/>
        <v/>
      </c>
      <c r="BT491" s="82">
        <f>IFERROR(FIND("Fauna",consulta_completa__11[[#This Row],[13 - Ocorrências/Ambientes Atingidos]]),0)</f>
        <v>0</v>
      </c>
      <c r="BU491" s="83" t="str">
        <f t="shared" si="228"/>
        <v/>
      </c>
      <c r="BV491" s="82">
        <f>IFERROR(FIND("UC federal",consulta_completa__11[[#This Row],[13 - Ocorrências/Ambientes Atingidos]]),0)</f>
        <v>0</v>
      </c>
      <c r="BW491" s="83" t="str">
        <f t="shared" si="229"/>
        <v/>
      </c>
      <c r="BX491" s="82">
        <f>IFERROR(FIND("UC estadual/municipal",consulta_completa__11[[#This Row],[13 - Ocorrências/Ambientes Atingidos]]),0)</f>
        <v>0</v>
      </c>
      <c r="BY491" s="83" t="str">
        <f t="shared" si="230"/>
        <v/>
      </c>
      <c r="BZ491" s="82">
        <f>IFERROR(FIND("Outro(s)",consulta_completa__11[[#This Row],[13 - Ocorrências/Ambientes Atingidos]]),0)</f>
        <v>0</v>
      </c>
      <c r="CA491" s="83" t="str">
        <f t="shared" si="231"/>
        <v/>
      </c>
      <c r="CB491" s="82">
        <f>IFERROR(FIND("Sem dano",consulta_completa__11[[#This Row],[13 - Ocorrências/Ambientes Atingidos]]),0)</f>
        <v>0</v>
      </c>
      <c r="CC491" s="83" t="str">
        <f t="shared" si="232"/>
        <v/>
      </c>
      <c r="CD491" s="82" t="str">
        <f>IF(consulta_completa__11[[#This Row],[13 - Ocorrências/Ambientes Atingidos]]="","X","")</f>
        <v/>
      </c>
      <c r="CE491" s="84">
        <f>IFERROR(FIND("IBAMA",consulta_completa__11[[#This Row],[14 - Inst. Atuando no Local]]),0)</f>
        <v>0</v>
      </c>
      <c r="CF491" s="84" t="str">
        <f t="shared" si="233"/>
        <v/>
      </c>
      <c r="CG491" s="84">
        <f>IFERROR(FIND("OEMA",consulta_completa__11[[#This Row],[14 - Inst. Atuando no Local]]),0)</f>
        <v>0</v>
      </c>
      <c r="CH491" s="84" t="str">
        <f t="shared" si="234"/>
        <v/>
      </c>
      <c r="CI491" s="84">
        <f>IFERROR(FIND("DEFESA CIVIL",consulta_completa__11[[#This Row],[14 - Inst. Atuando no Local]]),0)</f>
        <v>0</v>
      </c>
      <c r="CJ491" s="84" t="str">
        <f t="shared" si="235"/>
        <v/>
      </c>
      <c r="CK491" s="84">
        <f>IFERROR(FIND("CORPO DE BOMBEIROS",consulta_completa__11[[#This Row],[14 - Inst. Atuando no Local]]),0)</f>
        <v>0</v>
      </c>
      <c r="CL491" s="84" t="str">
        <f t="shared" si="236"/>
        <v/>
      </c>
      <c r="CM491" s="84">
        <f>IFERROR(FIND("POLÍCIA RODOVIÁRIA",consulta_completa__11[[#This Row],[14 - Inst. Atuando no Local]]),0)</f>
        <v>0</v>
      </c>
      <c r="CN491" s="84" t="str">
        <f t="shared" si="237"/>
        <v/>
      </c>
      <c r="CO491" s="84">
        <f>IFERROR(FIND("POLÍCIA MILITAR",consulta_completa__11[[#This Row],[14 - Inst. Atuando no Local]]),0)</f>
        <v>0</v>
      </c>
      <c r="CP491" s="84" t="str">
        <f t="shared" si="238"/>
        <v/>
      </c>
      <c r="CQ491" s="84">
        <f>IFERROR(FIND("POLÍCIA CIVIL",consulta_completa__11[[#This Row],[14 - Inst. Atuando no Local]]),0)</f>
        <v>0</v>
      </c>
      <c r="CR491" s="84" t="str">
        <f t="shared" si="239"/>
        <v/>
      </c>
      <c r="CS491" s="84">
        <f>IFERROR(FIND("MARINHA DO BRASIL",consulta_completa__11[[#This Row],[14 - Inst. Atuando no Local]]),0)</f>
        <v>0</v>
      </c>
      <c r="CT491" s="84" t="str">
        <f t="shared" si="240"/>
        <v/>
      </c>
      <c r="CU491" s="84">
        <f>IFERROR(FIND("EMPRESA ESPECIALIZADA EM ATENDIMENTO",consulta_completa__11[[#This Row],[14 - Inst. Atuando no Local]]),0)</f>
        <v>0</v>
      </c>
      <c r="CV491" s="84" t="str">
        <f t="shared" si="241"/>
        <v/>
      </c>
      <c r="CW491" s="84">
        <f>IFERROR(FIND("IBAMA",consulta_completa__11[[#This Row],[14 - Inst. Atuando no Local]]),0)</f>
        <v>0</v>
      </c>
      <c r="CX491" s="84" t="str">
        <f t="shared" si="242"/>
        <v/>
      </c>
      <c r="CY491" s="84" t="str">
        <f>IF(consulta_completa__11[[#This Row],[14 - Inst. Atuando no Local]]="","X","")</f>
        <v/>
      </c>
      <c r="CZ491" s="84">
        <f>IFERROR(FIND("OUTRA (S)",consulta_completa__11[[#This Row],[14 - Inst. Atuando no Local]]),0)</f>
        <v>0</v>
      </c>
      <c r="DA491" s="84" t="str">
        <f t="shared" si="243"/>
        <v/>
      </c>
      <c r="DB491" s="35" t="str">
        <f t="shared" si="244"/>
        <v>Sim</v>
      </c>
      <c r="DC491" s="35" t="str">
        <f t="shared" si="245"/>
        <v>Não</v>
      </c>
      <c r="DD491" s="35" t="str">
        <f t="shared" si="246"/>
        <v>Sim</v>
      </c>
      <c r="DE491" s="87" t="str">
        <f t="shared" si="248"/>
        <v>Sem informação</v>
      </c>
    </row>
    <row r="492" spans="1:109">
      <c r="A492" s="14">
        <v>202571536038</v>
      </c>
      <c r="B492" s="1">
        <v>45851</v>
      </c>
      <c r="C492" t="s">
        <v>4451</v>
      </c>
      <c r="D492" t="s">
        <v>212</v>
      </c>
      <c r="E492" t="s">
        <v>139</v>
      </c>
      <c r="F492" t="s">
        <v>112</v>
      </c>
      <c r="G492" t="s">
        <v>113</v>
      </c>
      <c r="H492" t="s">
        <v>114</v>
      </c>
      <c r="I492" t="s">
        <v>114</v>
      </c>
      <c r="J492" t="s">
        <v>113</v>
      </c>
      <c r="K492" t="s">
        <v>114</v>
      </c>
      <c r="L492" t="s">
        <v>114</v>
      </c>
      <c r="M492" t="s">
        <v>4452</v>
      </c>
      <c r="N492" t="s">
        <v>141</v>
      </c>
      <c r="O492" t="s">
        <v>120</v>
      </c>
      <c r="P492" t="s">
        <v>272</v>
      </c>
      <c r="Q492" t="s">
        <v>143</v>
      </c>
      <c r="R492" t="s">
        <v>123</v>
      </c>
      <c r="S492" t="s">
        <v>113</v>
      </c>
      <c r="T492" t="s">
        <v>4453</v>
      </c>
      <c r="U492" t="s">
        <v>4454</v>
      </c>
      <c r="V492" t="s">
        <v>4455</v>
      </c>
      <c r="Z492" t="s">
        <v>113</v>
      </c>
      <c r="AA492" t="s">
        <v>4456</v>
      </c>
      <c r="AB492" t="s">
        <v>113</v>
      </c>
      <c r="AC492" t="s">
        <v>113</v>
      </c>
      <c r="AE492" t="s">
        <v>113</v>
      </c>
      <c r="AF492" t="s">
        <v>4457</v>
      </c>
      <c r="AG492" t="s">
        <v>113</v>
      </c>
      <c r="AH492" t="s">
        <v>194</v>
      </c>
      <c r="AI492" t="s">
        <v>131</v>
      </c>
      <c r="AJ492" t="s">
        <v>132</v>
      </c>
      <c r="AK492" t="s">
        <v>113</v>
      </c>
      <c r="AL492" t="s">
        <v>4458</v>
      </c>
      <c r="AM492" t="s">
        <v>153</v>
      </c>
      <c r="AN492" t="s">
        <v>154</v>
      </c>
      <c r="AO492" t="s">
        <v>155</v>
      </c>
      <c r="AP492">
        <v>6133161070</v>
      </c>
      <c r="AQ492" t="s">
        <v>156</v>
      </c>
      <c r="AR492" t="s">
        <v>113</v>
      </c>
      <c r="AS492" t="s">
        <v>113</v>
      </c>
      <c r="AT492" t="s">
        <v>113</v>
      </c>
      <c r="AU492" t="s">
        <v>113</v>
      </c>
      <c r="AW492" t="s">
        <v>637</v>
      </c>
      <c r="AX492" s="82">
        <f>IFERROR(FIND("Óbitos/feridos",consulta_completa__11[[#This Row],[13 - Ocorrências/Ambientes Atingidos]]),0)</f>
        <v>0</v>
      </c>
      <c r="AY492" s="83" t="str">
        <f t="shared" si="218"/>
        <v/>
      </c>
      <c r="AZ492" s="82">
        <f>IFERROR(FIND("População afetada/evacuada",consulta_completa__11[[#This Row],[13 - Ocorrências/Ambientes Atingidos]]),0)</f>
        <v>0</v>
      </c>
      <c r="BA492" s="82" t="str">
        <f t="shared" si="219"/>
        <v/>
      </c>
      <c r="BB492" s="82">
        <f>IFERROR(FIND("Suspensão de abastecimento de água",consulta_completa__11[[#This Row],[13 - Ocorrências/Ambientes Atingidos]]),0)</f>
        <v>0</v>
      </c>
      <c r="BC492" s="83" t="str">
        <f t="shared" si="247"/>
        <v/>
      </c>
      <c r="BD492" s="82">
        <f>IFERROR(FIND("Rio/córrego",consulta_completa__11[[#This Row],[13 - Ocorrências/Ambientes Atingidos]]),0)</f>
        <v>0</v>
      </c>
      <c r="BE492" s="83" t="str">
        <f t="shared" si="220"/>
        <v/>
      </c>
      <c r="BF492" s="82">
        <f>IFERROR(FIND("Lago",consulta_completa__11[[#This Row],[13 - Ocorrências/Ambientes Atingidos]]),0)</f>
        <v>0</v>
      </c>
      <c r="BG492" s="83" t="str">
        <f t="shared" si="221"/>
        <v/>
      </c>
      <c r="BH492" s="82">
        <f>IFERROR(FIND("Mar",consulta_completa__11[[#This Row],[13 - Ocorrências/Ambientes Atingidos]]),0)</f>
        <v>0</v>
      </c>
      <c r="BI492" s="83" t="str">
        <f t="shared" si="222"/>
        <v/>
      </c>
      <c r="BJ492" s="82">
        <f>IFERROR(FIND("Praia",consulta_completa__11[[#This Row],[13 - Ocorrências/Ambientes Atingidos]]),0)</f>
        <v>0</v>
      </c>
      <c r="BK492" s="83" t="str">
        <f t="shared" si="223"/>
        <v/>
      </c>
      <c r="BL492" s="82">
        <f>IFERROR(FIND("Solo",consulta_completa__11[[#This Row],[13 - Ocorrências/Ambientes Atingidos]]),0)</f>
        <v>0</v>
      </c>
      <c r="BM492" s="83" t="str">
        <f t="shared" si="224"/>
        <v/>
      </c>
      <c r="BN492" s="82">
        <f>IFERROR(FIND("Águas subterrâneas",consulta_completa__11[[#This Row],[13 - Ocorrências/Ambientes Atingidos]]),0)</f>
        <v>0</v>
      </c>
      <c r="BO492" s="83" t="str">
        <f t="shared" si="225"/>
        <v/>
      </c>
      <c r="BP492" s="82">
        <f>IFERROR(FIND("Atmosfera",consulta_completa__11[[#This Row],[13 - Ocorrências/Ambientes Atingidos]]),0)</f>
        <v>0</v>
      </c>
      <c r="BQ492" s="83" t="str">
        <f t="shared" si="226"/>
        <v/>
      </c>
      <c r="BR492" s="82">
        <f>IFERROR(FIND("Flora",consulta_completa__11[[#This Row],[13 - Ocorrências/Ambientes Atingidos]]),0)</f>
        <v>0</v>
      </c>
      <c r="BS492" s="83" t="str">
        <f t="shared" si="227"/>
        <v/>
      </c>
      <c r="BT492" s="82">
        <f>IFERROR(FIND("Fauna",consulta_completa__11[[#This Row],[13 - Ocorrências/Ambientes Atingidos]]),0)</f>
        <v>1</v>
      </c>
      <c r="BU492" s="83" t="str">
        <f t="shared" si="228"/>
        <v>X</v>
      </c>
      <c r="BV492" s="82">
        <f>IFERROR(FIND("UC federal",consulta_completa__11[[#This Row],[13 - Ocorrências/Ambientes Atingidos]]),0)</f>
        <v>0</v>
      </c>
      <c r="BW492" s="83" t="str">
        <f t="shared" si="229"/>
        <v/>
      </c>
      <c r="BX492" s="82">
        <f>IFERROR(FIND("UC estadual/municipal",consulta_completa__11[[#This Row],[13 - Ocorrências/Ambientes Atingidos]]),0)</f>
        <v>0</v>
      </c>
      <c r="BY492" s="83" t="str">
        <f t="shared" si="230"/>
        <v/>
      </c>
      <c r="BZ492" s="82">
        <f>IFERROR(FIND("Outro(s)",consulta_completa__11[[#This Row],[13 - Ocorrências/Ambientes Atingidos]]),0)</f>
        <v>0</v>
      </c>
      <c r="CA492" s="83" t="str">
        <f t="shared" si="231"/>
        <v/>
      </c>
      <c r="CB492" s="82">
        <f>IFERROR(FIND("Sem dano",consulta_completa__11[[#This Row],[13 - Ocorrências/Ambientes Atingidos]]),0)</f>
        <v>0</v>
      </c>
      <c r="CC492" s="83" t="str">
        <f t="shared" si="232"/>
        <v/>
      </c>
      <c r="CD492" s="82" t="str">
        <f>IF(consulta_completa__11[[#This Row],[13 - Ocorrências/Ambientes Atingidos]]="","X","")</f>
        <v/>
      </c>
      <c r="CE492" s="84">
        <f>IFERROR(FIND("IBAMA",consulta_completa__11[[#This Row],[14 - Inst. Atuando no Local]]),0)</f>
        <v>0</v>
      </c>
      <c r="CF492" s="84" t="str">
        <f t="shared" si="233"/>
        <v/>
      </c>
      <c r="CG492" s="84">
        <f>IFERROR(FIND("OEMA",consulta_completa__11[[#This Row],[14 - Inst. Atuando no Local]]),0)</f>
        <v>0</v>
      </c>
      <c r="CH492" s="84" t="str">
        <f t="shared" si="234"/>
        <v/>
      </c>
      <c r="CI492" s="84">
        <f>IFERROR(FIND("DEFESA CIVIL",consulta_completa__11[[#This Row],[14 - Inst. Atuando no Local]]),0)</f>
        <v>0</v>
      </c>
      <c r="CJ492" s="84" t="str">
        <f t="shared" si="235"/>
        <v/>
      </c>
      <c r="CK492" s="84">
        <f>IFERROR(FIND("CORPO DE BOMBEIROS",consulta_completa__11[[#This Row],[14 - Inst. Atuando no Local]]),0)</f>
        <v>0</v>
      </c>
      <c r="CL492" s="84" t="str">
        <f t="shared" si="236"/>
        <v/>
      </c>
      <c r="CM492" s="84">
        <f>IFERROR(FIND("POLÍCIA RODOVIÁRIA",consulta_completa__11[[#This Row],[14 - Inst. Atuando no Local]]),0)</f>
        <v>0</v>
      </c>
      <c r="CN492" s="84" t="str">
        <f t="shared" si="237"/>
        <v/>
      </c>
      <c r="CO492" s="84">
        <f>IFERROR(FIND("POLÍCIA MILITAR",consulta_completa__11[[#This Row],[14 - Inst. Atuando no Local]]),0)</f>
        <v>0</v>
      </c>
      <c r="CP492" s="84" t="str">
        <f t="shared" si="238"/>
        <v/>
      </c>
      <c r="CQ492" s="84">
        <f>IFERROR(FIND("POLÍCIA CIVIL",consulta_completa__11[[#This Row],[14 - Inst. Atuando no Local]]),0)</f>
        <v>0</v>
      </c>
      <c r="CR492" s="84" t="str">
        <f t="shared" si="239"/>
        <v/>
      </c>
      <c r="CS492" s="84">
        <f>IFERROR(FIND("MARINHA DO BRASIL",consulta_completa__11[[#This Row],[14 - Inst. Atuando no Local]]),0)</f>
        <v>0</v>
      </c>
      <c r="CT492" s="84" t="str">
        <f t="shared" si="240"/>
        <v/>
      </c>
      <c r="CU492" s="84">
        <f>IFERROR(FIND("EMPRESA ESPECIALIZADA EM ATENDIMENTO",consulta_completa__11[[#This Row],[14 - Inst. Atuando no Local]]),0)</f>
        <v>0</v>
      </c>
      <c r="CV492" s="84" t="str">
        <f t="shared" si="241"/>
        <v/>
      </c>
      <c r="CW492" s="84">
        <f>IFERROR(FIND("IBAMA",consulta_completa__11[[#This Row],[14 - Inst. Atuando no Local]]),0)</f>
        <v>0</v>
      </c>
      <c r="CX492" s="84" t="str">
        <f t="shared" si="242"/>
        <v/>
      </c>
      <c r="CY492" s="84" t="str">
        <f>IF(consulta_completa__11[[#This Row],[14 - Inst. Atuando no Local]]="","X","")</f>
        <v/>
      </c>
      <c r="CZ492" s="84">
        <f>IFERROR(FIND("OUTRA (S)",consulta_completa__11[[#This Row],[14 - Inst. Atuando no Local]]),0)</f>
        <v>0</v>
      </c>
      <c r="DA492" s="84" t="str">
        <f t="shared" si="243"/>
        <v/>
      </c>
      <c r="DB492" s="35" t="str">
        <f t="shared" si="244"/>
        <v>Sim</v>
      </c>
      <c r="DC492" s="35" t="str">
        <f t="shared" si="245"/>
        <v>Não</v>
      </c>
      <c r="DD492" s="35" t="str">
        <f t="shared" si="246"/>
        <v>Sim</v>
      </c>
      <c r="DE492" s="87" t="str">
        <f t="shared" si="248"/>
        <v>Sem informação</v>
      </c>
    </row>
    <row r="493" spans="1:109">
      <c r="A493" s="14">
        <v>202571550429</v>
      </c>
      <c r="B493" s="1">
        <v>45852</v>
      </c>
      <c r="C493" t="s">
        <v>3365</v>
      </c>
      <c r="D493" t="s">
        <v>212</v>
      </c>
      <c r="E493" t="s">
        <v>286</v>
      </c>
      <c r="F493" t="s">
        <v>163</v>
      </c>
      <c r="G493" t="s">
        <v>3407</v>
      </c>
      <c r="H493" t="s">
        <v>4459</v>
      </c>
      <c r="I493" t="s">
        <v>1352</v>
      </c>
      <c r="J493" t="s">
        <v>113</v>
      </c>
      <c r="K493" t="s">
        <v>114</v>
      </c>
      <c r="L493" t="s">
        <v>114</v>
      </c>
      <c r="M493" t="s">
        <v>140</v>
      </c>
      <c r="N493" t="s">
        <v>4460</v>
      </c>
      <c r="O493" t="s">
        <v>239</v>
      </c>
      <c r="P493" t="s">
        <v>299</v>
      </c>
      <c r="Q493" t="s">
        <v>122</v>
      </c>
      <c r="R493" t="s">
        <v>123</v>
      </c>
      <c r="S493" t="s">
        <v>113</v>
      </c>
      <c r="T493" t="s">
        <v>4461</v>
      </c>
      <c r="U493" t="s">
        <v>113</v>
      </c>
      <c r="V493" t="s">
        <v>4462</v>
      </c>
      <c r="Z493" t="s">
        <v>4463</v>
      </c>
      <c r="AA493" t="s">
        <v>4464</v>
      </c>
      <c r="AB493" t="s">
        <v>4465</v>
      </c>
      <c r="AC493" t="s">
        <v>4466</v>
      </c>
      <c r="AD493">
        <v>0</v>
      </c>
      <c r="AE493" t="s">
        <v>4467</v>
      </c>
      <c r="AF493" t="s">
        <v>4468</v>
      </c>
      <c r="AG493" t="s">
        <v>4469</v>
      </c>
      <c r="AH493" t="s">
        <v>131</v>
      </c>
      <c r="AI493" t="s">
        <v>132</v>
      </c>
      <c r="AJ493" t="s">
        <v>132</v>
      </c>
      <c r="AK493" t="s">
        <v>113</v>
      </c>
      <c r="AL493" t="s">
        <v>4470</v>
      </c>
      <c r="AM493" t="s">
        <v>4471</v>
      </c>
      <c r="AN493" t="s">
        <v>4472</v>
      </c>
      <c r="AO493" t="s">
        <v>4473</v>
      </c>
      <c r="AP493">
        <v>21967817779</v>
      </c>
      <c r="AQ493" t="s">
        <v>4474</v>
      </c>
      <c r="AR493" t="s">
        <v>113</v>
      </c>
      <c r="AS493" t="s">
        <v>113</v>
      </c>
      <c r="AT493" t="s">
        <v>113</v>
      </c>
      <c r="AU493" t="s">
        <v>113</v>
      </c>
      <c r="AW493" t="s">
        <v>113</v>
      </c>
      <c r="AX493" s="82">
        <f>IFERROR(FIND("Óbitos/feridos",consulta_completa__11[[#This Row],[13 - Ocorrências/Ambientes Atingidos]]),0)</f>
        <v>0</v>
      </c>
      <c r="AY493" s="83" t="str">
        <f t="shared" si="218"/>
        <v/>
      </c>
      <c r="AZ493" s="82">
        <f>IFERROR(FIND("População afetada/evacuada",consulta_completa__11[[#This Row],[13 - Ocorrências/Ambientes Atingidos]]),0)</f>
        <v>0</v>
      </c>
      <c r="BA493" s="82" t="str">
        <f t="shared" si="219"/>
        <v/>
      </c>
      <c r="BB493" s="82">
        <f>IFERROR(FIND("Suspensão de abastecimento de água",consulta_completa__11[[#This Row],[13 - Ocorrências/Ambientes Atingidos]]),0)</f>
        <v>0</v>
      </c>
      <c r="BC493" s="83" t="str">
        <f t="shared" si="247"/>
        <v/>
      </c>
      <c r="BD493" s="82">
        <f>IFERROR(FIND("Rio/córrego",consulta_completa__11[[#This Row],[13 - Ocorrências/Ambientes Atingidos]]),0)</f>
        <v>0</v>
      </c>
      <c r="BE493" s="83" t="str">
        <f t="shared" si="220"/>
        <v/>
      </c>
      <c r="BF493" s="82">
        <f>IFERROR(FIND("Lago",consulta_completa__11[[#This Row],[13 - Ocorrências/Ambientes Atingidos]]),0)</f>
        <v>0</v>
      </c>
      <c r="BG493" s="83" t="str">
        <f t="shared" si="221"/>
        <v/>
      </c>
      <c r="BH493" s="82">
        <f>IFERROR(FIND("Mar",consulta_completa__11[[#This Row],[13 - Ocorrências/Ambientes Atingidos]]),0)</f>
        <v>0</v>
      </c>
      <c r="BI493" s="83" t="str">
        <f t="shared" si="222"/>
        <v/>
      </c>
      <c r="BJ493" s="82">
        <f>IFERROR(FIND("Praia",consulta_completa__11[[#This Row],[13 - Ocorrências/Ambientes Atingidos]]),0)</f>
        <v>0</v>
      </c>
      <c r="BK493" s="83" t="str">
        <f t="shared" si="223"/>
        <v/>
      </c>
      <c r="BL493" s="82">
        <f>IFERROR(FIND("Solo",consulta_completa__11[[#This Row],[13 - Ocorrências/Ambientes Atingidos]]),0)</f>
        <v>1</v>
      </c>
      <c r="BM493" s="83" t="str">
        <f t="shared" si="224"/>
        <v>X</v>
      </c>
      <c r="BN493" s="82">
        <f>IFERROR(FIND("Águas subterrâneas",consulta_completa__11[[#This Row],[13 - Ocorrências/Ambientes Atingidos]]),0)</f>
        <v>0</v>
      </c>
      <c r="BO493" s="83" t="str">
        <f t="shared" si="225"/>
        <v/>
      </c>
      <c r="BP493" s="82">
        <f>IFERROR(FIND("Atmosfera",consulta_completa__11[[#This Row],[13 - Ocorrências/Ambientes Atingidos]]),0)</f>
        <v>0</v>
      </c>
      <c r="BQ493" s="83" t="str">
        <f t="shared" si="226"/>
        <v/>
      </c>
      <c r="BR493" s="82">
        <f>IFERROR(FIND("Flora",consulta_completa__11[[#This Row],[13 - Ocorrências/Ambientes Atingidos]]),0)</f>
        <v>0</v>
      </c>
      <c r="BS493" s="83" t="str">
        <f t="shared" si="227"/>
        <v/>
      </c>
      <c r="BT493" s="82">
        <f>IFERROR(FIND("Fauna",consulta_completa__11[[#This Row],[13 - Ocorrências/Ambientes Atingidos]]),0)</f>
        <v>0</v>
      </c>
      <c r="BU493" s="83" t="str">
        <f t="shared" si="228"/>
        <v/>
      </c>
      <c r="BV493" s="82">
        <f>IFERROR(FIND("UC federal",consulta_completa__11[[#This Row],[13 - Ocorrências/Ambientes Atingidos]]),0)</f>
        <v>0</v>
      </c>
      <c r="BW493" s="83" t="str">
        <f t="shared" si="229"/>
        <v/>
      </c>
      <c r="BX493" s="82">
        <f>IFERROR(FIND("UC estadual/municipal",consulta_completa__11[[#This Row],[13 - Ocorrências/Ambientes Atingidos]]),0)</f>
        <v>0</v>
      </c>
      <c r="BY493" s="83" t="str">
        <f t="shared" si="230"/>
        <v/>
      </c>
      <c r="BZ493" s="82">
        <f>IFERROR(FIND("Outro(s)",consulta_completa__11[[#This Row],[13 - Ocorrências/Ambientes Atingidos]]),0)</f>
        <v>0</v>
      </c>
      <c r="CA493" s="83" t="str">
        <f t="shared" si="231"/>
        <v/>
      </c>
      <c r="CB493" s="82">
        <f>IFERROR(FIND("Sem dano",consulta_completa__11[[#This Row],[13 - Ocorrências/Ambientes Atingidos]]),0)</f>
        <v>0</v>
      </c>
      <c r="CC493" s="83" t="str">
        <f t="shared" si="232"/>
        <v/>
      </c>
      <c r="CD493" s="82" t="str">
        <f>IF(consulta_completa__11[[#This Row],[13 - Ocorrências/Ambientes Atingidos]]="","X","")</f>
        <v/>
      </c>
      <c r="CE493" s="84">
        <f>IFERROR(FIND("IBAMA",consulta_completa__11[[#This Row],[14 - Inst. Atuando no Local]]),0)</f>
        <v>0</v>
      </c>
      <c r="CF493" s="84" t="str">
        <f t="shared" si="233"/>
        <v/>
      </c>
      <c r="CG493" s="84">
        <f>IFERROR(FIND("OEMA",consulta_completa__11[[#This Row],[14 - Inst. Atuando no Local]]),0)</f>
        <v>0</v>
      </c>
      <c r="CH493" s="84" t="str">
        <f t="shared" si="234"/>
        <v/>
      </c>
      <c r="CI493" s="84">
        <f>IFERROR(FIND("DEFESA CIVIL",consulta_completa__11[[#This Row],[14 - Inst. Atuando no Local]]),0)</f>
        <v>0</v>
      </c>
      <c r="CJ493" s="84" t="str">
        <f t="shared" si="235"/>
        <v/>
      </c>
      <c r="CK493" s="84">
        <f>IFERROR(FIND("CORPO DE BOMBEIROS",consulta_completa__11[[#This Row],[14 - Inst. Atuando no Local]]),0)</f>
        <v>0</v>
      </c>
      <c r="CL493" s="84" t="str">
        <f t="shared" si="236"/>
        <v/>
      </c>
      <c r="CM493" s="84">
        <f>IFERROR(FIND("POLÍCIA RODOVIÁRIA",consulta_completa__11[[#This Row],[14 - Inst. Atuando no Local]]),0)</f>
        <v>0</v>
      </c>
      <c r="CN493" s="84" t="str">
        <f t="shared" si="237"/>
        <v/>
      </c>
      <c r="CO493" s="84">
        <f>IFERROR(FIND("POLÍCIA MILITAR",consulta_completa__11[[#This Row],[14 - Inst. Atuando no Local]]),0)</f>
        <v>0</v>
      </c>
      <c r="CP493" s="84" t="str">
        <f t="shared" si="238"/>
        <v/>
      </c>
      <c r="CQ493" s="84">
        <f>IFERROR(FIND("POLÍCIA CIVIL",consulta_completa__11[[#This Row],[14 - Inst. Atuando no Local]]),0)</f>
        <v>0</v>
      </c>
      <c r="CR493" s="84" t="str">
        <f t="shared" si="239"/>
        <v/>
      </c>
      <c r="CS493" s="84">
        <f>IFERROR(FIND("MARINHA DO BRASIL",consulta_completa__11[[#This Row],[14 - Inst. Atuando no Local]]),0)</f>
        <v>0</v>
      </c>
      <c r="CT493" s="84" t="str">
        <f t="shared" si="240"/>
        <v/>
      </c>
      <c r="CU493" s="84">
        <f>IFERROR(FIND("EMPRESA ESPECIALIZADA EM ATENDIMENTO",consulta_completa__11[[#This Row],[14 - Inst. Atuando no Local]]),0)</f>
        <v>0</v>
      </c>
      <c r="CV493" s="84" t="str">
        <f t="shared" si="241"/>
        <v/>
      </c>
      <c r="CW493" s="84">
        <f>IFERROR(FIND("IBAMA",consulta_completa__11[[#This Row],[14 - Inst. Atuando no Local]]),0)</f>
        <v>0</v>
      </c>
      <c r="CX493" s="84" t="str">
        <f t="shared" si="242"/>
        <v/>
      </c>
      <c r="CY493" s="84" t="str">
        <f>IF(consulta_completa__11[[#This Row],[14 - Inst. Atuando no Local]]="","X","")</f>
        <v/>
      </c>
      <c r="CZ493" s="84">
        <f>IFERROR(FIND("OUTRA (S)",consulta_completa__11[[#This Row],[14 - Inst. Atuando no Local]]),0)</f>
        <v>0</v>
      </c>
      <c r="DA493" s="84" t="str">
        <f t="shared" si="243"/>
        <v/>
      </c>
      <c r="DB493" s="35" t="str">
        <f t="shared" si="244"/>
        <v>Sim</v>
      </c>
      <c r="DC493" s="35" t="str">
        <f t="shared" si="245"/>
        <v>Não</v>
      </c>
      <c r="DD493" s="35" t="str">
        <f t="shared" si="246"/>
        <v>Sim</v>
      </c>
      <c r="DE493" s="87" t="str">
        <f t="shared" si="248"/>
        <v>Sem informação</v>
      </c>
    </row>
    <row r="494" spans="1:109">
      <c r="A494" s="14">
        <v>202571636015</v>
      </c>
      <c r="B494" s="1">
        <v>45852</v>
      </c>
      <c r="C494" t="s">
        <v>4475</v>
      </c>
      <c r="D494" t="s">
        <v>390</v>
      </c>
      <c r="E494" t="s">
        <v>139</v>
      </c>
      <c r="F494" t="s">
        <v>112</v>
      </c>
      <c r="G494" t="s">
        <v>113</v>
      </c>
      <c r="H494" t="s">
        <v>114</v>
      </c>
      <c r="I494" t="s">
        <v>114</v>
      </c>
      <c r="J494" t="s">
        <v>441</v>
      </c>
      <c r="K494" t="s">
        <v>4476</v>
      </c>
      <c r="L494" t="s">
        <v>117</v>
      </c>
      <c r="M494" t="s">
        <v>140</v>
      </c>
      <c r="N494" t="s">
        <v>141</v>
      </c>
      <c r="O494" t="s">
        <v>113</v>
      </c>
      <c r="P494" t="s">
        <v>299</v>
      </c>
      <c r="Q494" t="s">
        <v>143</v>
      </c>
      <c r="R494" t="s">
        <v>123</v>
      </c>
      <c r="S494" t="s">
        <v>113</v>
      </c>
      <c r="T494" t="s">
        <v>4477</v>
      </c>
      <c r="U494" t="s">
        <v>145</v>
      </c>
      <c r="V494" t="s">
        <v>4478</v>
      </c>
      <c r="Z494" t="s">
        <v>259</v>
      </c>
      <c r="AA494" t="s">
        <v>113</v>
      </c>
      <c r="AB494" t="s">
        <v>4479</v>
      </c>
      <c r="AC494" t="s">
        <v>113</v>
      </c>
      <c r="AD494">
        <v>2</v>
      </c>
      <c r="AE494" t="s">
        <v>113</v>
      </c>
      <c r="AF494" t="s">
        <v>3387</v>
      </c>
      <c r="AG494" t="s">
        <v>4480</v>
      </c>
      <c r="AH494" t="s">
        <v>131</v>
      </c>
      <c r="AI494" t="s">
        <v>131</v>
      </c>
      <c r="AJ494" t="s">
        <v>131</v>
      </c>
      <c r="AK494" t="s">
        <v>4481</v>
      </c>
      <c r="AL494" t="s">
        <v>4482</v>
      </c>
      <c r="AM494" t="s">
        <v>153</v>
      </c>
      <c r="AN494" t="s">
        <v>154</v>
      </c>
      <c r="AO494" t="s">
        <v>155</v>
      </c>
      <c r="AP494">
        <v>6133161070</v>
      </c>
      <c r="AQ494" t="s">
        <v>156</v>
      </c>
      <c r="AR494" t="s">
        <v>113</v>
      </c>
      <c r="AS494" t="s">
        <v>113</v>
      </c>
      <c r="AT494" t="s">
        <v>4483</v>
      </c>
      <c r="AU494" t="s">
        <v>796</v>
      </c>
      <c r="AV494">
        <v>36700000000</v>
      </c>
      <c r="AW494" t="s">
        <v>159</v>
      </c>
      <c r="AX494" s="82">
        <f>IFERROR(FIND("Óbitos/feridos",consulta_completa__11[[#This Row],[13 - Ocorrências/Ambientes Atingidos]]),0)</f>
        <v>0</v>
      </c>
      <c r="AY494" s="83" t="str">
        <f t="shared" si="218"/>
        <v/>
      </c>
      <c r="AZ494" s="82">
        <f>IFERROR(FIND("População afetada/evacuada",consulta_completa__11[[#This Row],[13 - Ocorrências/Ambientes Atingidos]]),0)</f>
        <v>0</v>
      </c>
      <c r="BA494" s="82" t="str">
        <f t="shared" si="219"/>
        <v/>
      </c>
      <c r="BB494" s="82">
        <f>IFERROR(FIND("Suspensão de abastecimento de água",consulta_completa__11[[#This Row],[13 - Ocorrências/Ambientes Atingidos]]),0)</f>
        <v>0</v>
      </c>
      <c r="BC494" s="83" t="str">
        <f t="shared" si="247"/>
        <v/>
      </c>
      <c r="BD494" s="82">
        <f>IFERROR(FIND("Rio/córrego",consulta_completa__11[[#This Row],[13 - Ocorrências/Ambientes Atingidos]]),0)</f>
        <v>0</v>
      </c>
      <c r="BE494" s="83" t="str">
        <f t="shared" si="220"/>
        <v/>
      </c>
      <c r="BF494" s="82">
        <f>IFERROR(FIND("Lago",consulta_completa__11[[#This Row],[13 - Ocorrências/Ambientes Atingidos]]),0)</f>
        <v>0</v>
      </c>
      <c r="BG494" s="83" t="str">
        <f t="shared" si="221"/>
        <v/>
      </c>
      <c r="BH494" s="82">
        <f>IFERROR(FIND("Mar",consulta_completa__11[[#This Row],[13 - Ocorrências/Ambientes Atingidos]]),0)</f>
        <v>0</v>
      </c>
      <c r="BI494" s="83" t="str">
        <f t="shared" si="222"/>
        <v/>
      </c>
      <c r="BJ494" s="82">
        <f>IFERROR(FIND("Praia",consulta_completa__11[[#This Row],[13 - Ocorrências/Ambientes Atingidos]]),0)</f>
        <v>0</v>
      </c>
      <c r="BK494" s="83" t="str">
        <f t="shared" si="223"/>
        <v/>
      </c>
      <c r="BL494" s="82">
        <f>IFERROR(FIND("Solo",consulta_completa__11[[#This Row],[13 - Ocorrências/Ambientes Atingidos]]),0)</f>
        <v>1</v>
      </c>
      <c r="BM494" s="83" t="str">
        <f t="shared" si="224"/>
        <v>X</v>
      </c>
      <c r="BN494" s="82">
        <f>IFERROR(FIND("Águas subterrâneas",consulta_completa__11[[#This Row],[13 - Ocorrências/Ambientes Atingidos]]),0)</f>
        <v>0</v>
      </c>
      <c r="BO494" s="83" t="str">
        <f t="shared" si="225"/>
        <v/>
      </c>
      <c r="BP494" s="82">
        <f>IFERROR(FIND("Atmosfera",consulta_completa__11[[#This Row],[13 - Ocorrências/Ambientes Atingidos]]),0)</f>
        <v>0</v>
      </c>
      <c r="BQ494" s="83" t="str">
        <f t="shared" si="226"/>
        <v/>
      </c>
      <c r="BR494" s="82">
        <f>IFERROR(FIND("Flora",consulta_completa__11[[#This Row],[13 - Ocorrências/Ambientes Atingidos]]),0)</f>
        <v>0</v>
      </c>
      <c r="BS494" s="83" t="str">
        <f t="shared" si="227"/>
        <v/>
      </c>
      <c r="BT494" s="82">
        <f>IFERROR(FIND("Fauna",consulta_completa__11[[#This Row],[13 - Ocorrências/Ambientes Atingidos]]),0)</f>
        <v>0</v>
      </c>
      <c r="BU494" s="83" t="str">
        <f t="shared" si="228"/>
        <v/>
      </c>
      <c r="BV494" s="82">
        <f>IFERROR(FIND("UC federal",consulta_completa__11[[#This Row],[13 - Ocorrências/Ambientes Atingidos]]),0)</f>
        <v>0</v>
      </c>
      <c r="BW494" s="83" t="str">
        <f t="shared" si="229"/>
        <v/>
      </c>
      <c r="BX494" s="82">
        <f>IFERROR(FIND("UC estadual/municipal",consulta_completa__11[[#This Row],[13 - Ocorrências/Ambientes Atingidos]]),0)</f>
        <v>0</v>
      </c>
      <c r="BY494" s="83" t="str">
        <f t="shared" si="230"/>
        <v/>
      </c>
      <c r="BZ494" s="82">
        <f>IFERROR(FIND("Outro(s)",consulta_completa__11[[#This Row],[13 - Ocorrências/Ambientes Atingidos]]),0)</f>
        <v>0</v>
      </c>
      <c r="CA494" s="83" t="str">
        <f t="shared" si="231"/>
        <v/>
      </c>
      <c r="CB494" s="82">
        <f>IFERROR(FIND("Sem dano",consulta_completa__11[[#This Row],[13 - Ocorrências/Ambientes Atingidos]]),0)</f>
        <v>0</v>
      </c>
      <c r="CC494" s="83" t="str">
        <f t="shared" si="232"/>
        <v/>
      </c>
      <c r="CD494" s="82" t="str">
        <f>IF(consulta_completa__11[[#This Row],[13 - Ocorrências/Ambientes Atingidos]]="","X","")</f>
        <v/>
      </c>
      <c r="CE494" s="84">
        <f>IFERROR(FIND("IBAMA",consulta_completa__11[[#This Row],[14 - Inst. Atuando no Local]]),0)</f>
        <v>0</v>
      </c>
      <c r="CF494" s="84" t="str">
        <f t="shared" si="233"/>
        <v/>
      </c>
      <c r="CG494" s="84">
        <f>IFERROR(FIND("OEMA",consulta_completa__11[[#This Row],[14 - Inst. Atuando no Local]]),0)</f>
        <v>0</v>
      </c>
      <c r="CH494" s="84" t="str">
        <f t="shared" si="234"/>
        <v/>
      </c>
      <c r="CI494" s="84">
        <f>IFERROR(FIND("DEFESA CIVIL",consulta_completa__11[[#This Row],[14 - Inst. Atuando no Local]]),0)</f>
        <v>0</v>
      </c>
      <c r="CJ494" s="84" t="str">
        <f t="shared" si="235"/>
        <v/>
      </c>
      <c r="CK494" s="84">
        <f>IFERROR(FIND("CORPO DE BOMBEIROS",consulta_completa__11[[#This Row],[14 - Inst. Atuando no Local]]),0)</f>
        <v>0</v>
      </c>
      <c r="CL494" s="84" t="str">
        <f t="shared" si="236"/>
        <v/>
      </c>
      <c r="CM494" s="84">
        <f>IFERROR(FIND("POLÍCIA RODOVIÁRIA",consulta_completa__11[[#This Row],[14 - Inst. Atuando no Local]]),0)</f>
        <v>0</v>
      </c>
      <c r="CN494" s="84" t="str">
        <f t="shared" si="237"/>
        <v/>
      </c>
      <c r="CO494" s="84">
        <f>IFERROR(FIND("POLÍCIA MILITAR",consulta_completa__11[[#This Row],[14 - Inst. Atuando no Local]]),0)</f>
        <v>0</v>
      </c>
      <c r="CP494" s="84" t="str">
        <f t="shared" si="238"/>
        <v/>
      </c>
      <c r="CQ494" s="84">
        <f>IFERROR(FIND("POLÍCIA CIVIL",consulta_completa__11[[#This Row],[14 - Inst. Atuando no Local]]),0)</f>
        <v>0</v>
      </c>
      <c r="CR494" s="84" t="str">
        <f t="shared" si="239"/>
        <v/>
      </c>
      <c r="CS494" s="84">
        <f>IFERROR(FIND("MARINHA DO BRASIL",consulta_completa__11[[#This Row],[14 - Inst. Atuando no Local]]),0)</f>
        <v>0</v>
      </c>
      <c r="CT494" s="84" t="str">
        <f t="shared" si="240"/>
        <v/>
      </c>
      <c r="CU494" s="84">
        <f>IFERROR(FIND("EMPRESA ESPECIALIZADA EM ATENDIMENTO",consulta_completa__11[[#This Row],[14 - Inst. Atuando no Local]]),0)</f>
        <v>0</v>
      </c>
      <c r="CV494" s="84" t="str">
        <f t="shared" si="241"/>
        <v/>
      </c>
      <c r="CW494" s="84">
        <f>IFERROR(FIND("IBAMA",consulta_completa__11[[#This Row],[14 - Inst. Atuando no Local]]),0)</f>
        <v>0</v>
      </c>
      <c r="CX494" s="84" t="str">
        <f t="shared" si="242"/>
        <v/>
      </c>
      <c r="CY494" s="84" t="str">
        <f>IF(consulta_completa__11[[#This Row],[14 - Inst. Atuando no Local]]="","X","")</f>
        <v/>
      </c>
      <c r="CZ494" s="84">
        <f>IFERROR(FIND("OUTRA (S)",consulta_completa__11[[#This Row],[14 - Inst. Atuando no Local]]),0)</f>
        <v>0</v>
      </c>
      <c r="DA494" s="84" t="str">
        <f t="shared" si="243"/>
        <v/>
      </c>
      <c r="DB494" s="35" t="str">
        <f t="shared" si="244"/>
        <v>Sim</v>
      </c>
      <c r="DC494" s="35" t="str">
        <f t="shared" si="245"/>
        <v>Não</v>
      </c>
      <c r="DD494" s="35" t="str">
        <f t="shared" si="246"/>
        <v>Sim</v>
      </c>
      <c r="DE494" s="87" t="str">
        <f t="shared" si="248"/>
        <v>Estadual</v>
      </c>
    </row>
    <row r="495" spans="1:109">
      <c r="A495" s="14">
        <v>202571557631</v>
      </c>
      <c r="B495" s="1">
        <v>45853</v>
      </c>
      <c r="C495" t="s">
        <v>4484</v>
      </c>
      <c r="D495" t="s">
        <v>645</v>
      </c>
      <c r="E495" t="s">
        <v>162</v>
      </c>
      <c r="F495" t="s">
        <v>139</v>
      </c>
      <c r="G495" t="s">
        <v>113</v>
      </c>
      <c r="H495" t="s">
        <v>114</v>
      </c>
      <c r="I495" t="s">
        <v>114</v>
      </c>
      <c r="J495" t="s">
        <v>113</v>
      </c>
      <c r="K495" t="s">
        <v>114</v>
      </c>
      <c r="L495" t="s">
        <v>114</v>
      </c>
      <c r="M495" t="s">
        <v>140</v>
      </c>
      <c r="N495" t="s">
        <v>119</v>
      </c>
      <c r="O495" t="s">
        <v>120</v>
      </c>
      <c r="P495" t="s">
        <v>355</v>
      </c>
      <c r="Q495" t="s">
        <v>122</v>
      </c>
      <c r="R495" t="s">
        <v>123</v>
      </c>
      <c r="S495" t="s">
        <v>113</v>
      </c>
      <c r="T495" t="s">
        <v>4485</v>
      </c>
      <c r="U495" t="s">
        <v>4410</v>
      </c>
      <c r="V495" t="s">
        <v>113</v>
      </c>
      <c r="Z495" t="s">
        <v>4486</v>
      </c>
      <c r="AA495" t="s">
        <v>113</v>
      </c>
      <c r="AB495" t="s">
        <v>4487</v>
      </c>
      <c r="AC495" t="s">
        <v>113</v>
      </c>
      <c r="AD495">
        <v>0</v>
      </c>
      <c r="AE495" t="s">
        <v>113</v>
      </c>
      <c r="AF495" t="s">
        <v>4488</v>
      </c>
      <c r="AG495" t="s">
        <v>4489</v>
      </c>
      <c r="AH495" t="s">
        <v>131</v>
      </c>
      <c r="AI495" t="s">
        <v>132</v>
      </c>
      <c r="AJ495" t="s">
        <v>132</v>
      </c>
      <c r="AK495" t="s">
        <v>113</v>
      </c>
      <c r="AL495" t="s">
        <v>4490</v>
      </c>
      <c r="AM495" t="s">
        <v>4491</v>
      </c>
      <c r="AN495" t="s">
        <v>4487</v>
      </c>
      <c r="AO495" t="s">
        <v>225</v>
      </c>
      <c r="AP495">
        <v>41988304777</v>
      </c>
      <c r="AQ495" t="s">
        <v>4492</v>
      </c>
      <c r="AR495" t="s">
        <v>113</v>
      </c>
      <c r="AS495" t="s">
        <v>113</v>
      </c>
      <c r="AT495" t="s">
        <v>113</v>
      </c>
      <c r="AU495" t="s">
        <v>113</v>
      </c>
      <c r="AW495" t="s">
        <v>113</v>
      </c>
      <c r="AX495" s="82">
        <f>IFERROR(FIND("Óbitos/feridos",consulta_completa__11[[#This Row],[13 - Ocorrências/Ambientes Atingidos]]),0)</f>
        <v>0</v>
      </c>
      <c r="AY495" s="83" t="str">
        <f t="shared" si="218"/>
        <v/>
      </c>
      <c r="AZ495" s="82">
        <f>IFERROR(FIND("População afetada/evacuada",consulta_completa__11[[#This Row],[13 - Ocorrências/Ambientes Atingidos]]),0)</f>
        <v>0</v>
      </c>
      <c r="BA495" s="82" t="str">
        <f t="shared" si="219"/>
        <v/>
      </c>
      <c r="BB495" s="82">
        <f>IFERROR(FIND("Suspensão de abastecimento de água",consulta_completa__11[[#This Row],[13 - Ocorrências/Ambientes Atingidos]]),0)</f>
        <v>0</v>
      </c>
      <c r="BC495" s="83" t="str">
        <f t="shared" si="247"/>
        <v/>
      </c>
      <c r="BD495" s="82">
        <f>IFERROR(FIND("Rio/córrego",consulta_completa__11[[#This Row],[13 - Ocorrências/Ambientes Atingidos]]),0)</f>
        <v>0</v>
      </c>
      <c r="BE495" s="83" t="str">
        <f t="shared" si="220"/>
        <v/>
      </c>
      <c r="BF495" s="82">
        <f>IFERROR(FIND("Lago",consulta_completa__11[[#This Row],[13 - Ocorrências/Ambientes Atingidos]]),0)</f>
        <v>0</v>
      </c>
      <c r="BG495" s="83" t="str">
        <f t="shared" si="221"/>
        <v/>
      </c>
      <c r="BH495" s="82">
        <f>IFERROR(FIND("Mar",consulta_completa__11[[#This Row],[13 - Ocorrências/Ambientes Atingidos]]),0)</f>
        <v>0</v>
      </c>
      <c r="BI495" s="83" t="str">
        <f t="shared" si="222"/>
        <v/>
      </c>
      <c r="BJ495" s="82">
        <f>IFERROR(FIND("Praia",consulta_completa__11[[#This Row],[13 - Ocorrências/Ambientes Atingidos]]),0)</f>
        <v>0</v>
      </c>
      <c r="BK495" s="83" t="str">
        <f t="shared" si="223"/>
        <v/>
      </c>
      <c r="BL495" s="82">
        <f>IFERROR(FIND("Solo",consulta_completa__11[[#This Row],[13 - Ocorrências/Ambientes Atingidos]]),0)</f>
        <v>1</v>
      </c>
      <c r="BM495" s="83" t="str">
        <f t="shared" si="224"/>
        <v>X</v>
      </c>
      <c r="BN495" s="82">
        <f>IFERROR(FIND("Águas subterrâneas",consulta_completa__11[[#This Row],[13 - Ocorrências/Ambientes Atingidos]]),0)</f>
        <v>0</v>
      </c>
      <c r="BO495" s="83" t="str">
        <f t="shared" si="225"/>
        <v/>
      </c>
      <c r="BP495" s="82">
        <f>IFERROR(FIND("Atmosfera",consulta_completa__11[[#This Row],[13 - Ocorrências/Ambientes Atingidos]]),0)</f>
        <v>0</v>
      </c>
      <c r="BQ495" s="83" t="str">
        <f t="shared" si="226"/>
        <v/>
      </c>
      <c r="BR495" s="82">
        <f>IFERROR(FIND("Flora",consulta_completa__11[[#This Row],[13 - Ocorrências/Ambientes Atingidos]]),0)</f>
        <v>0</v>
      </c>
      <c r="BS495" s="83" t="str">
        <f t="shared" si="227"/>
        <v/>
      </c>
      <c r="BT495" s="82">
        <f>IFERROR(FIND("Fauna",consulta_completa__11[[#This Row],[13 - Ocorrências/Ambientes Atingidos]]),0)</f>
        <v>0</v>
      </c>
      <c r="BU495" s="83" t="str">
        <f t="shared" si="228"/>
        <v/>
      </c>
      <c r="BV495" s="82">
        <f>IFERROR(FIND("UC federal",consulta_completa__11[[#This Row],[13 - Ocorrências/Ambientes Atingidos]]),0)</f>
        <v>0</v>
      </c>
      <c r="BW495" s="83" t="str">
        <f t="shared" si="229"/>
        <v/>
      </c>
      <c r="BX495" s="82">
        <f>IFERROR(FIND("UC estadual/municipal",consulta_completa__11[[#This Row],[13 - Ocorrências/Ambientes Atingidos]]),0)</f>
        <v>0</v>
      </c>
      <c r="BY495" s="83" t="str">
        <f t="shared" si="230"/>
        <v/>
      </c>
      <c r="BZ495" s="82">
        <f>IFERROR(FIND("Outro(s)",consulta_completa__11[[#This Row],[13 - Ocorrências/Ambientes Atingidos]]),0)</f>
        <v>0</v>
      </c>
      <c r="CA495" s="83" t="str">
        <f t="shared" si="231"/>
        <v/>
      </c>
      <c r="CB495" s="82">
        <f>IFERROR(FIND("Sem dano",consulta_completa__11[[#This Row],[13 - Ocorrências/Ambientes Atingidos]]),0)</f>
        <v>0</v>
      </c>
      <c r="CC495" s="83" t="str">
        <f t="shared" si="232"/>
        <v/>
      </c>
      <c r="CD495" s="82" t="str">
        <f>IF(consulta_completa__11[[#This Row],[13 - Ocorrências/Ambientes Atingidos]]="","X","")</f>
        <v/>
      </c>
      <c r="CE495" s="84">
        <f>IFERROR(FIND("IBAMA",consulta_completa__11[[#This Row],[14 - Inst. Atuando no Local]]),0)</f>
        <v>0</v>
      </c>
      <c r="CF495" s="84" t="str">
        <f t="shared" si="233"/>
        <v/>
      </c>
      <c r="CG495" s="84">
        <f>IFERROR(FIND("OEMA",consulta_completa__11[[#This Row],[14 - Inst. Atuando no Local]]),0)</f>
        <v>0</v>
      </c>
      <c r="CH495" s="84" t="str">
        <f t="shared" si="234"/>
        <v/>
      </c>
      <c r="CI495" s="84">
        <f>IFERROR(FIND("DEFESA CIVIL",consulta_completa__11[[#This Row],[14 - Inst. Atuando no Local]]),0)</f>
        <v>0</v>
      </c>
      <c r="CJ495" s="84" t="str">
        <f t="shared" si="235"/>
        <v/>
      </c>
      <c r="CK495" s="84">
        <f>IFERROR(FIND("CORPO DE BOMBEIROS",consulta_completa__11[[#This Row],[14 - Inst. Atuando no Local]]),0)</f>
        <v>0</v>
      </c>
      <c r="CL495" s="84" t="str">
        <f t="shared" si="236"/>
        <v/>
      </c>
      <c r="CM495" s="84">
        <f>IFERROR(FIND("POLÍCIA RODOVIÁRIA",consulta_completa__11[[#This Row],[14 - Inst. Atuando no Local]]),0)</f>
        <v>0</v>
      </c>
      <c r="CN495" s="84" t="str">
        <f t="shared" si="237"/>
        <v/>
      </c>
      <c r="CO495" s="84">
        <f>IFERROR(FIND("POLÍCIA MILITAR",consulta_completa__11[[#This Row],[14 - Inst. Atuando no Local]]),0)</f>
        <v>0</v>
      </c>
      <c r="CP495" s="84" t="str">
        <f t="shared" si="238"/>
        <v/>
      </c>
      <c r="CQ495" s="84">
        <f>IFERROR(FIND("POLÍCIA CIVIL",consulta_completa__11[[#This Row],[14 - Inst. Atuando no Local]]),0)</f>
        <v>0</v>
      </c>
      <c r="CR495" s="84" t="str">
        <f t="shared" si="239"/>
        <v/>
      </c>
      <c r="CS495" s="84">
        <f>IFERROR(FIND("MARINHA DO BRASIL",consulta_completa__11[[#This Row],[14 - Inst. Atuando no Local]]),0)</f>
        <v>0</v>
      </c>
      <c r="CT495" s="84" t="str">
        <f t="shared" si="240"/>
        <v/>
      </c>
      <c r="CU495" s="84">
        <f>IFERROR(FIND("EMPRESA ESPECIALIZADA EM ATENDIMENTO",consulta_completa__11[[#This Row],[14 - Inst. Atuando no Local]]),0)</f>
        <v>0</v>
      </c>
      <c r="CV495" s="84" t="str">
        <f t="shared" si="241"/>
        <v/>
      </c>
      <c r="CW495" s="84">
        <f>IFERROR(FIND("IBAMA",consulta_completa__11[[#This Row],[14 - Inst. Atuando no Local]]),0)</f>
        <v>0</v>
      </c>
      <c r="CX495" s="84" t="str">
        <f t="shared" si="242"/>
        <v/>
      </c>
      <c r="CY495" s="84" t="str">
        <f>IF(consulta_completa__11[[#This Row],[14 - Inst. Atuando no Local]]="","X","")</f>
        <v/>
      </c>
      <c r="CZ495" s="84">
        <f>IFERROR(FIND("OUTRA (S)",consulta_completa__11[[#This Row],[14 - Inst. Atuando no Local]]),0)</f>
        <v>0</v>
      </c>
      <c r="DA495" s="84" t="str">
        <f t="shared" si="243"/>
        <v/>
      </c>
      <c r="DB495" s="35" t="str">
        <f t="shared" si="244"/>
        <v>Sim</v>
      </c>
      <c r="DC495" s="35" t="str">
        <f t="shared" si="245"/>
        <v>Não</v>
      </c>
      <c r="DD495" s="35" t="str">
        <f t="shared" si="246"/>
        <v>Sim</v>
      </c>
      <c r="DE495" s="87" t="str">
        <f t="shared" si="248"/>
        <v>Sem informação</v>
      </c>
    </row>
    <row r="496" spans="1:109">
      <c r="A496" s="14">
        <v>202571861230</v>
      </c>
      <c r="B496" s="1">
        <v>45853</v>
      </c>
      <c r="C496" t="s">
        <v>2887</v>
      </c>
      <c r="D496" t="s">
        <v>180</v>
      </c>
      <c r="E496" t="s">
        <v>286</v>
      </c>
      <c r="F496" t="s">
        <v>112</v>
      </c>
      <c r="G496" t="s">
        <v>113</v>
      </c>
      <c r="H496" t="s">
        <v>114</v>
      </c>
      <c r="I496" t="s">
        <v>114</v>
      </c>
      <c r="J496" t="s">
        <v>113</v>
      </c>
      <c r="K496" t="s">
        <v>114</v>
      </c>
      <c r="L496" t="s">
        <v>114</v>
      </c>
      <c r="M496" t="s">
        <v>140</v>
      </c>
      <c r="N496" t="s">
        <v>2139</v>
      </c>
      <c r="O496" t="s">
        <v>185</v>
      </c>
      <c r="P496" t="s">
        <v>355</v>
      </c>
      <c r="Q496" t="s">
        <v>143</v>
      </c>
      <c r="R496" t="s">
        <v>123</v>
      </c>
      <c r="S496" t="s">
        <v>113</v>
      </c>
      <c r="T496" t="s">
        <v>4493</v>
      </c>
      <c r="U496" t="s">
        <v>113</v>
      </c>
      <c r="V496" t="s">
        <v>4494</v>
      </c>
      <c r="Z496" t="s">
        <v>633</v>
      </c>
      <c r="AA496" t="s">
        <v>113</v>
      </c>
      <c r="AB496" t="s">
        <v>4495</v>
      </c>
      <c r="AC496" t="s">
        <v>113</v>
      </c>
      <c r="AD496">
        <v>0</v>
      </c>
      <c r="AE496" t="s">
        <v>113</v>
      </c>
      <c r="AF496" t="s">
        <v>4496</v>
      </c>
      <c r="AG496" t="s">
        <v>113</v>
      </c>
      <c r="AH496" t="s">
        <v>113</v>
      </c>
      <c r="AI496" t="s">
        <v>132</v>
      </c>
      <c r="AJ496" t="s">
        <v>132</v>
      </c>
      <c r="AK496" t="s">
        <v>113</v>
      </c>
      <c r="AL496" t="s">
        <v>4497</v>
      </c>
      <c r="AM496" t="s">
        <v>153</v>
      </c>
      <c r="AN496" t="s">
        <v>154</v>
      </c>
      <c r="AO496" t="s">
        <v>155</v>
      </c>
      <c r="AP496">
        <v>6133161070</v>
      </c>
      <c r="AQ496" t="s">
        <v>156</v>
      </c>
      <c r="AR496" t="s">
        <v>113</v>
      </c>
      <c r="AS496" t="s">
        <v>113</v>
      </c>
      <c r="AT496" t="s">
        <v>113</v>
      </c>
      <c r="AU496" t="s">
        <v>113</v>
      </c>
      <c r="AW496" t="s">
        <v>113</v>
      </c>
      <c r="AX496" s="82">
        <f>IFERROR(FIND("Óbitos/feridos",consulta_completa__11[[#This Row],[13 - Ocorrências/Ambientes Atingidos]]),0)</f>
        <v>0</v>
      </c>
      <c r="AY496" s="83" t="str">
        <f t="shared" si="218"/>
        <v/>
      </c>
      <c r="AZ496" s="82">
        <f>IFERROR(FIND("População afetada/evacuada",consulta_completa__11[[#This Row],[13 - Ocorrências/Ambientes Atingidos]]),0)</f>
        <v>0</v>
      </c>
      <c r="BA496" s="82" t="str">
        <f t="shared" si="219"/>
        <v/>
      </c>
      <c r="BB496" s="82">
        <f>IFERROR(FIND("Suspensão de abastecimento de água",consulta_completa__11[[#This Row],[13 - Ocorrências/Ambientes Atingidos]]),0)</f>
        <v>0</v>
      </c>
      <c r="BC496" s="83" t="str">
        <f t="shared" si="247"/>
        <v/>
      </c>
      <c r="BD496" s="82">
        <f>IFERROR(FIND("Rio/córrego",consulta_completa__11[[#This Row],[13 - Ocorrências/Ambientes Atingidos]]),0)</f>
        <v>0</v>
      </c>
      <c r="BE496" s="83" t="str">
        <f t="shared" si="220"/>
        <v/>
      </c>
      <c r="BF496" s="82">
        <f>IFERROR(FIND("Lago",consulta_completa__11[[#This Row],[13 - Ocorrências/Ambientes Atingidos]]),0)</f>
        <v>0</v>
      </c>
      <c r="BG496" s="83" t="str">
        <f t="shared" si="221"/>
        <v/>
      </c>
      <c r="BH496" s="82">
        <f>IFERROR(FIND("Mar",consulta_completa__11[[#This Row],[13 - Ocorrências/Ambientes Atingidos]]),0)</f>
        <v>0</v>
      </c>
      <c r="BI496" s="83" t="str">
        <f t="shared" si="222"/>
        <v/>
      </c>
      <c r="BJ496" s="82">
        <f>IFERROR(FIND("Praia",consulta_completa__11[[#This Row],[13 - Ocorrências/Ambientes Atingidos]]),0)</f>
        <v>0</v>
      </c>
      <c r="BK496" s="83" t="str">
        <f t="shared" si="223"/>
        <v/>
      </c>
      <c r="BL496" s="82">
        <f>IFERROR(FIND("Solo",consulta_completa__11[[#This Row],[13 - Ocorrências/Ambientes Atingidos]]),0)</f>
        <v>1</v>
      </c>
      <c r="BM496" s="83" t="str">
        <f t="shared" si="224"/>
        <v>X</v>
      </c>
      <c r="BN496" s="82">
        <f>IFERROR(FIND("Águas subterrâneas",consulta_completa__11[[#This Row],[13 - Ocorrências/Ambientes Atingidos]]),0)</f>
        <v>0</v>
      </c>
      <c r="BO496" s="83" t="str">
        <f t="shared" si="225"/>
        <v/>
      </c>
      <c r="BP496" s="82">
        <f>IFERROR(FIND("Atmosfera",consulta_completa__11[[#This Row],[13 - Ocorrências/Ambientes Atingidos]]),0)</f>
        <v>0</v>
      </c>
      <c r="BQ496" s="83" t="str">
        <f t="shared" si="226"/>
        <v/>
      </c>
      <c r="BR496" s="82">
        <f>IFERROR(FIND("Flora",consulta_completa__11[[#This Row],[13 - Ocorrências/Ambientes Atingidos]]),0)</f>
        <v>0</v>
      </c>
      <c r="BS496" s="83" t="str">
        <f t="shared" si="227"/>
        <v/>
      </c>
      <c r="BT496" s="82">
        <f>IFERROR(FIND("Fauna",consulta_completa__11[[#This Row],[13 - Ocorrências/Ambientes Atingidos]]),0)</f>
        <v>0</v>
      </c>
      <c r="BU496" s="83" t="str">
        <f t="shared" si="228"/>
        <v/>
      </c>
      <c r="BV496" s="82">
        <f>IFERROR(FIND("UC federal",consulta_completa__11[[#This Row],[13 - Ocorrências/Ambientes Atingidos]]),0)</f>
        <v>0</v>
      </c>
      <c r="BW496" s="83" t="str">
        <f t="shared" si="229"/>
        <v/>
      </c>
      <c r="BX496" s="82">
        <f>IFERROR(FIND("UC estadual/municipal",consulta_completa__11[[#This Row],[13 - Ocorrências/Ambientes Atingidos]]),0)</f>
        <v>0</v>
      </c>
      <c r="BY496" s="83" t="str">
        <f t="shared" si="230"/>
        <v/>
      </c>
      <c r="BZ496" s="82">
        <f>IFERROR(FIND("Outro(s)",consulta_completa__11[[#This Row],[13 - Ocorrências/Ambientes Atingidos]]),0)</f>
        <v>0</v>
      </c>
      <c r="CA496" s="83" t="str">
        <f t="shared" si="231"/>
        <v/>
      </c>
      <c r="CB496" s="82">
        <f>IFERROR(FIND("Sem dano",consulta_completa__11[[#This Row],[13 - Ocorrências/Ambientes Atingidos]]),0)</f>
        <v>0</v>
      </c>
      <c r="CC496" s="83" t="str">
        <f t="shared" si="232"/>
        <v/>
      </c>
      <c r="CD496" s="82" t="str">
        <f>IF(consulta_completa__11[[#This Row],[13 - Ocorrências/Ambientes Atingidos]]="","X","")</f>
        <v/>
      </c>
      <c r="CE496" s="84">
        <f>IFERROR(FIND("IBAMA",consulta_completa__11[[#This Row],[14 - Inst. Atuando no Local]]),0)</f>
        <v>0</v>
      </c>
      <c r="CF496" s="84" t="str">
        <f t="shared" si="233"/>
        <v/>
      </c>
      <c r="CG496" s="84">
        <f>IFERROR(FIND("OEMA",consulta_completa__11[[#This Row],[14 - Inst. Atuando no Local]]),0)</f>
        <v>0</v>
      </c>
      <c r="CH496" s="84" t="str">
        <f t="shared" si="234"/>
        <v/>
      </c>
      <c r="CI496" s="84">
        <f>IFERROR(FIND("DEFESA CIVIL",consulta_completa__11[[#This Row],[14 - Inst. Atuando no Local]]),0)</f>
        <v>0</v>
      </c>
      <c r="CJ496" s="84" t="str">
        <f t="shared" si="235"/>
        <v/>
      </c>
      <c r="CK496" s="84">
        <f>IFERROR(FIND("CORPO DE BOMBEIROS",consulta_completa__11[[#This Row],[14 - Inst. Atuando no Local]]),0)</f>
        <v>0</v>
      </c>
      <c r="CL496" s="84" t="str">
        <f t="shared" si="236"/>
        <v/>
      </c>
      <c r="CM496" s="84">
        <f>IFERROR(FIND("POLÍCIA RODOVIÁRIA",consulta_completa__11[[#This Row],[14 - Inst. Atuando no Local]]),0)</f>
        <v>0</v>
      </c>
      <c r="CN496" s="84" t="str">
        <f t="shared" si="237"/>
        <v/>
      </c>
      <c r="CO496" s="84">
        <f>IFERROR(FIND("POLÍCIA MILITAR",consulta_completa__11[[#This Row],[14 - Inst. Atuando no Local]]),0)</f>
        <v>0</v>
      </c>
      <c r="CP496" s="84" t="str">
        <f t="shared" si="238"/>
        <v/>
      </c>
      <c r="CQ496" s="84">
        <f>IFERROR(FIND("POLÍCIA CIVIL",consulta_completa__11[[#This Row],[14 - Inst. Atuando no Local]]),0)</f>
        <v>0</v>
      </c>
      <c r="CR496" s="84" t="str">
        <f t="shared" si="239"/>
        <v/>
      </c>
      <c r="CS496" s="84">
        <f>IFERROR(FIND("MARINHA DO BRASIL",consulta_completa__11[[#This Row],[14 - Inst. Atuando no Local]]),0)</f>
        <v>0</v>
      </c>
      <c r="CT496" s="84" t="str">
        <f t="shared" si="240"/>
        <v/>
      </c>
      <c r="CU496" s="84">
        <f>IFERROR(FIND("EMPRESA ESPECIALIZADA EM ATENDIMENTO",consulta_completa__11[[#This Row],[14 - Inst. Atuando no Local]]),0)</f>
        <v>0</v>
      </c>
      <c r="CV496" s="84" t="str">
        <f t="shared" si="241"/>
        <v/>
      </c>
      <c r="CW496" s="84">
        <f>IFERROR(FIND("IBAMA",consulta_completa__11[[#This Row],[14 - Inst. Atuando no Local]]),0)</f>
        <v>0</v>
      </c>
      <c r="CX496" s="84" t="str">
        <f t="shared" si="242"/>
        <v/>
      </c>
      <c r="CY496" s="84" t="str">
        <f>IF(consulta_completa__11[[#This Row],[14 - Inst. Atuando no Local]]="","X","")</f>
        <v/>
      </c>
      <c r="CZ496" s="84">
        <f>IFERROR(FIND("OUTRA (S)",consulta_completa__11[[#This Row],[14 - Inst. Atuando no Local]]),0)</f>
        <v>0</v>
      </c>
      <c r="DA496" s="84" t="str">
        <f t="shared" si="243"/>
        <v/>
      </c>
      <c r="DB496" s="35" t="str">
        <f t="shared" si="244"/>
        <v>Sim</v>
      </c>
      <c r="DC496" s="35" t="str">
        <f t="shared" si="245"/>
        <v>Não</v>
      </c>
      <c r="DD496" s="35" t="str">
        <f t="shared" si="246"/>
        <v>Sim</v>
      </c>
      <c r="DE496" s="87" t="str">
        <f t="shared" si="248"/>
        <v>Sem informação</v>
      </c>
    </row>
    <row r="497" spans="1:109">
      <c r="A497" s="14">
        <v>202571632408</v>
      </c>
      <c r="B497" s="1">
        <v>45854</v>
      </c>
      <c r="C497" t="s">
        <v>1583</v>
      </c>
      <c r="D497" t="s">
        <v>180</v>
      </c>
      <c r="E497" t="s">
        <v>286</v>
      </c>
      <c r="F497" t="s">
        <v>163</v>
      </c>
      <c r="G497" t="s">
        <v>113</v>
      </c>
      <c r="H497" t="s">
        <v>114</v>
      </c>
      <c r="I497" t="s">
        <v>114</v>
      </c>
      <c r="J497" t="s">
        <v>4498</v>
      </c>
      <c r="K497" t="s">
        <v>1099</v>
      </c>
      <c r="L497" t="s">
        <v>166</v>
      </c>
      <c r="M497" t="s">
        <v>629</v>
      </c>
      <c r="N497" t="s">
        <v>119</v>
      </c>
      <c r="O497" t="s">
        <v>120</v>
      </c>
      <c r="P497" t="s">
        <v>121</v>
      </c>
      <c r="Q497" t="s">
        <v>143</v>
      </c>
      <c r="R497" t="s">
        <v>123</v>
      </c>
      <c r="S497" t="s">
        <v>113</v>
      </c>
      <c r="T497" t="s">
        <v>4499</v>
      </c>
      <c r="U497" t="s">
        <v>4500</v>
      </c>
      <c r="V497" t="s">
        <v>4501</v>
      </c>
      <c r="W497" t="b">
        <v>1</v>
      </c>
      <c r="Z497" t="s">
        <v>113</v>
      </c>
      <c r="AA497" t="s">
        <v>4502</v>
      </c>
      <c r="AB497" t="s">
        <v>4503</v>
      </c>
      <c r="AC497" t="s">
        <v>4504</v>
      </c>
      <c r="AD497">
        <v>0</v>
      </c>
      <c r="AE497" t="s">
        <v>4095</v>
      </c>
      <c r="AF497" t="s">
        <v>4096</v>
      </c>
      <c r="AG497" t="s">
        <v>4505</v>
      </c>
      <c r="AH497" t="s">
        <v>131</v>
      </c>
      <c r="AI497" t="s">
        <v>132</v>
      </c>
      <c r="AJ497" t="s">
        <v>132</v>
      </c>
      <c r="AK497" t="s">
        <v>113</v>
      </c>
      <c r="AL497" t="s">
        <v>4506</v>
      </c>
      <c r="AM497" t="s">
        <v>1592</v>
      </c>
      <c r="AN497" t="s">
        <v>1592</v>
      </c>
      <c r="AO497" t="s">
        <v>4507</v>
      </c>
      <c r="AP497">
        <v>31995232231</v>
      </c>
      <c r="AQ497" t="s">
        <v>1594</v>
      </c>
      <c r="AR497" t="s">
        <v>113</v>
      </c>
      <c r="AS497" t="s">
        <v>113</v>
      </c>
      <c r="AT497" t="s">
        <v>113</v>
      </c>
      <c r="AU497" t="s">
        <v>113</v>
      </c>
      <c r="AW497" t="s">
        <v>113</v>
      </c>
      <c r="AX497" s="82">
        <f>IFERROR(FIND("Óbitos/feridos",consulta_completa__11[[#This Row],[13 - Ocorrências/Ambientes Atingidos]]),0)</f>
        <v>0</v>
      </c>
      <c r="AY497" s="83" t="str">
        <f t="shared" si="218"/>
        <v/>
      </c>
      <c r="AZ497" s="82">
        <f>IFERROR(FIND("População afetada/evacuada",consulta_completa__11[[#This Row],[13 - Ocorrências/Ambientes Atingidos]]),0)</f>
        <v>0</v>
      </c>
      <c r="BA497" s="82" t="str">
        <f t="shared" si="219"/>
        <v/>
      </c>
      <c r="BB497" s="82">
        <f>IFERROR(FIND("Suspensão de abastecimento de água",consulta_completa__11[[#This Row],[13 - Ocorrências/Ambientes Atingidos]]),0)</f>
        <v>0</v>
      </c>
      <c r="BC497" s="83" t="str">
        <f t="shared" si="247"/>
        <v/>
      </c>
      <c r="BD497" s="82">
        <f>IFERROR(FIND("Rio/córrego",consulta_completa__11[[#This Row],[13 - Ocorrências/Ambientes Atingidos]]),0)</f>
        <v>0</v>
      </c>
      <c r="BE497" s="83" t="str">
        <f t="shared" si="220"/>
        <v/>
      </c>
      <c r="BF497" s="82">
        <f>IFERROR(FIND("Lago",consulta_completa__11[[#This Row],[13 - Ocorrências/Ambientes Atingidos]]),0)</f>
        <v>0</v>
      </c>
      <c r="BG497" s="83" t="str">
        <f t="shared" si="221"/>
        <v/>
      </c>
      <c r="BH497" s="82">
        <f>IFERROR(FIND("Mar",consulta_completa__11[[#This Row],[13 - Ocorrências/Ambientes Atingidos]]),0)</f>
        <v>0</v>
      </c>
      <c r="BI497" s="83" t="str">
        <f t="shared" si="222"/>
        <v/>
      </c>
      <c r="BJ497" s="82">
        <f>IFERROR(FIND("Praia",consulta_completa__11[[#This Row],[13 - Ocorrências/Ambientes Atingidos]]),0)</f>
        <v>0</v>
      </c>
      <c r="BK497" s="83" t="str">
        <f t="shared" si="223"/>
        <v/>
      </c>
      <c r="BL497" s="82">
        <f>IFERROR(FIND("Solo",consulta_completa__11[[#This Row],[13 - Ocorrências/Ambientes Atingidos]]),0)</f>
        <v>1</v>
      </c>
      <c r="BM497" s="83" t="str">
        <f t="shared" si="224"/>
        <v>X</v>
      </c>
      <c r="BN497" s="82">
        <f>IFERROR(FIND("Águas subterrâneas",consulta_completa__11[[#This Row],[13 - Ocorrências/Ambientes Atingidos]]),0)</f>
        <v>0</v>
      </c>
      <c r="BO497" s="83" t="str">
        <f t="shared" si="225"/>
        <v/>
      </c>
      <c r="BP497" s="82">
        <f>IFERROR(FIND("Atmosfera",consulta_completa__11[[#This Row],[13 - Ocorrências/Ambientes Atingidos]]),0)</f>
        <v>0</v>
      </c>
      <c r="BQ497" s="83" t="str">
        <f t="shared" si="226"/>
        <v/>
      </c>
      <c r="BR497" s="82">
        <f>IFERROR(FIND("Flora",consulta_completa__11[[#This Row],[13 - Ocorrências/Ambientes Atingidos]]),0)</f>
        <v>7</v>
      </c>
      <c r="BS497" s="83" t="str">
        <f t="shared" si="227"/>
        <v>X</v>
      </c>
      <c r="BT497" s="82">
        <f>IFERROR(FIND("Fauna",consulta_completa__11[[#This Row],[13 - Ocorrências/Ambientes Atingidos]]),0)</f>
        <v>0</v>
      </c>
      <c r="BU497" s="83" t="str">
        <f t="shared" si="228"/>
        <v/>
      </c>
      <c r="BV497" s="82">
        <f>IFERROR(FIND("UC federal",consulta_completa__11[[#This Row],[13 - Ocorrências/Ambientes Atingidos]]),0)</f>
        <v>0</v>
      </c>
      <c r="BW497" s="83" t="str">
        <f t="shared" si="229"/>
        <v/>
      </c>
      <c r="BX497" s="82">
        <f>IFERROR(FIND("UC estadual/municipal",consulta_completa__11[[#This Row],[13 - Ocorrências/Ambientes Atingidos]]),0)</f>
        <v>0</v>
      </c>
      <c r="BY497" s="83" t="str">
        <f t="shared" si="230"/>
        <v/>
      </c>
      <c r="BZ497" s="82">
        <f>IFERROR(FIND("Outro(s)",consulta_completa__11[[#This Row],[13 - Ocorrências/Ambientes Atingidos]]),0)</f>
        <v>0</v>
      </c>
      <c r="CA497" s="83" t="str">
        <f t="shared" si="231"/>
        <v/>
      </c>
      <c r="CB497" s="82">
        <f>IFERROR(FIND("Sem dano",consulta_completa__11[[#This Row],[13 - Ocorrências/Ambientes Atingidos]]),0)</f>
        <v>0</v>
      </c>
      <c r="CC497" s="83" t="str">
        <f t="shared" si="232"/>
        <v/>
      </c>
      <c r="CD497" s="82" t="str">
        <f>IF(consulta_completa__11[[#This Row],[13 - Ocorrências/Ambientes Atingidos]]="","X","")</f>
        <v/>
      </c>
      <c r="CE497" s="84">
        <f>IFERROR(FIND("IBAMA",consulta_completa__11[[#This Row],[14 - Inst. Atuando no Local]]),0)</f>
        <v>0</v>
      </c>
      <c r="CF497" s="84" t="str">
        <f t="shared" si="233"/>
        <v/>
      </c>
      <c r="CG497" s="84">
        <f>IFERROR(FIND("OEMA",consulta_completa__11[[#This Row],[14 - Inst. Atuando no Local]]),0)</f>
        <v>0</v>
      </c>
      <c r="CH497" s="84" t="str">
        <f t="shared" si="234"/>
        <v/>
      </c>
      <c r="CI497" s="84">
        <f>IFERROR(FIND("DEFESA CIVIL",consulta_completa__11[[#This Row],[14 - Inst. Atuando no Local]]),0)</f>
        <v>0</v>
      </c>
      <c r="CJ497" s="84" t="str">
        <f t="shared" si="235"/>
        <v/>
      </c>
      <c r="CK497" s="84">
        <f>IFERROR(FIND("CORPO DE BOMBEIROS",consulta_completa__11[[#This Row],[14 - Inst. Atuando no Local]]),0)</f>
        <v>0</v>
      </c>
      <c r="CL497" s="84" t="str">
        <f t="shared" si="236"/>
        <v/>
      </c>
      <c r="CM497" s="84">
        <f>IFERROR(FIND("POLÍCIA RODOVIÁRIA",consulta_completa__11[[#This Row],[14 - Inst. Atuando no Local]]),0)</f>
        <v>0</v>
      </c>
      <c r="CN497" s="84" t="str">
        <f t="shared" si="237"/>
        <v/>
      </c>
      <c r="CO497" s="84">
        <f>IFERROR(FIND("POLÍCIA MILITAR",consulta_completa__11[[#This Row],[14 - Inst. Atuando no Local]]),0)</f>
        <v>0</v>
      </c>
      <c r="CP497" s="84" t="str">
        <f t="shared" si="238"/>
        <v/>
      </c>
      <c r="CQ497" s="84">
        <f>IFERROR(FIND("POLÍCIA CIVIL",consulta_completa__11[[#This Row],[14 - Inst. Atuando no Local]]),0)</f>
        <v>0</v>
      </c>
      <c r="CR497" s="84" t="str">
        <f t="shared" si="239"/>
        <v/>
      </c>
      <c r="CS497" s="84">
        <f>IFERROR(FIND("MARINHA DO BRASIL",consulta_completa__11[[#This Row],[14 - Inst. Atuando no Local]]),0)</f>
        <v>0</v>
      </c>
      <c r="CT497" s="84" t="str">
        <f t="shared" si="240"/>
        <v/>
      </c>
      <c r="CU497" s="84">
        <f>IFERROR(FIND("EMPRESA ESPECIALIZADA EM ATENDIMENTO",consulta_completa__11[[#This Row],[14 - Inst. Atuando no Local]]),0)</f>
        <v>0</v>
      </c>
      <c r="CV497" s="84" t="str">
        <f t="shared" si="241"/>
        <v/>
      </c>
      <c r="CW497" s="84">
        <f>IFERROR(FIND("IBAMA",consulta_completa__11[[#This Row],[14 - Inst. Atuando no Local]]),0)</f>
        <v>0</v>
      </c>
      <c r="CX497" s="84" t="str">
        <f t="shared" si="242"/>
        <v/>
      </c>
      <c r="CY497" s="84" t="str">
        <f>IF(consulta_completa__11[[#This Row],[14 - Inst. Atuando no Local]]="","X","")</f>
        <v/>
      </c>
      <c r="CZ497" s="84">
        <f>IFERROR(FIND("OUTRA (S)",consulta_completa__11[[#This Row],[14 - Inst. Atuando no Local]]),0)</f>
        <v>0</v>
      </c>
      <c r="DA497" s="84" t="str">
        <f t="shared" si="243"/>
        <v/>
      </c>
      <c r="DB497" s="35" t="str">
        <f t="shared" si="244"/>
        <v>Sim</v>
      </c>
      <c r="DC497" s="35" t="str">
        <f t="shared" si="245"/>
        <v>Não</v>
      </c>
      <c r="DD497" s="35" t="str">
        <f t="shared" si="246"/>
        <v>Sim</v>
      </c>
      <c r="DE497" s="87" t="str">
        <f t="shared" si="248"/>
        <v>Sem informação</v>
      </c>
    </row>
    <row r="498" spans="1:109">
      <c r="A498" s="14">
        <v>202572157655</v>
      </c>
      <c r="B498" s="1">
        <v>45854</v>
      </c>
      <c r="C498" t="s">
        <v>4508</v>
      </c>
      <c r="D498" t="s">
        <v>180</v>
      </c>
      <c r="E498" t="s">
        <v>286</v>
      </c>
      <c r="F498" t="s">
        <v>112</v>
      </c>
      <c r="G498" t="s">
        <v>113</v>
      </c>
      <c r="H498" t="s">
        <v>114</v>
      </c>
      <c r="I498" t="s">
        <v>114</v>
      </c>
      <c r="J498" t="s">
        <v>4509</v>
      </c>
      <c r="K498" t="s">
        <v>113</v>
      </c>
      <c r="L498" t="s">
        <v>113</v>
      </c>
      <c r="M498" t="s">
        <v>810</v>
      </c>
      <c r="N498" t="s">
        <v>113</v>
      </c>
      <c r="O498" t="s">
        <v>185</v>
      </c>
      <c r="P498" t="s">
        <v>121</v>
      </c>
      <c r="Q498" t="s">
        <v>167</v>
      </c>
      <c r="R498" t="s">
        <v>123</v>
      </c>
      <c r="S498" t="s">
        <v>113</v>
      </c>
      <c r="T498" t="s">
        <v>4510</v>
      </c>
      <c r="U498" t="s">
        <v>291</v>
      </c>
      <c r="V498" t="s">
        <v>4511</v>
      </c>
      <c r="Z498" t="s">
        <v>3041</v>
      </c>
      <c r="AA498" t="s">
        <v>4512</v>
      </c>
      <c r="AB498" t="s">
        <v>113</v>
      </c>
      <c r="AC498" t="s">
        <v>113</v>
      </c>
      <c r="AE498" t="s">
        <v>113</v>
      </c>
      <c r="AF498" t="s">
        <v>113</v>
      </c>
      <c r="AG498" t="s">
        <v>113</v>
      </c>
      <c r="AH498" t="s">
        <v>113</v>
      </c>
      <c r="AI498" t="s">
        <v>132</v>
      </c>
      <c r="AJ498" t="s">
        <v>132</v>
      </c>
      <c r="AK498" t="s">
        <v>113</v>
      </c>
      <c r="AL498" t="s">
        <v>4513</v>
      </c>
      <c r="AM498" t="s">
        <v>153</v>
      </c>
      <c r="AN498" t="s">
        <v>154</v>
      </c>
      <c r="AO498" t="s">
        <v>155</v>
      </c>
      <c r="AP498">
        <v>6133161070</v>
      </c>
      <c r="AQ498" t="s">
        <v>156</v>
      </c>
      <c r="AR498" t="s">
        <v>113</v>
      </c>
      <c r="AS498" t="s">
        <v>113</v>
      </c>
      <c r="AT498" t="s">
        <v>113</v>
      </c>
      <c r="AU498" t="s">
        <v>113</v>
      </c>
      <c r="AW498" t="s">
        <v>113</v>
      </c>
      <c r="AX498" s="82">
        <f>IFERROR(FIND("Óbitos/feridos",consulta_completa__11[[#This Row],[13 - Ocorrências/Ambientes Atingidos]]),0)</f>
        <v>0</v>
      </c>
      <c r="AY498" s="83" t="str">
        <f t="shared" si="218"/>
        <v/>
      </c>
      <c r="AZ498" s="82">
        <f>IFERROR(FIND("População afetada/evacuada",consulta_completa__11[[#This Row],[13 - Ocorrências/Ambientes Atingidos]]),0)</f>
        <v>0</v>
      </c>
      <c r="BA498" s="82" t="str">
        <f t="shared" si="219"/>
        <v/>
      </c>
      <c r="BB498" s="82">
        <f>IFERROR(FIND("Suspensão de abastecimento de água",consulta_completa__11[[#This Row],[13 - Ocorrências/Ambientes Atingidos]]),0)</f>
        <v>0</v>
      </c>
      <c r="BC498" s="83" t="str">
        <f t="shared" si="247"/>
        <v/>
      </c>
      <c r="BD498" s="82">
        <f>IFERROR(FIND("Rio/córrego",consulta_completa__11[[#This Row],[13 - Ocorrências/Ambientes Atingidos]]),0)</f>
        <v>1</v>
      </c>
      <c r="BE498" s="83" t="str">
        <f t="shared" si="220"/>
        <v>X</v>
      </c>
      <c r="BF498" s="82">
        <f>IFERROR(FIND("Lago",consulta_completa__11[[#This Row],[13 - Ocorrências/Ambientes Atingidos]]),0)</f>
        <v>0</v>
      </c>
      <c r="BG498" s="83" t="str">
        <f t="shared" si="221"/>
        <v/>
      </c>
      <c r="BH498" s="82">
        <f>IFERROR(FIND("Mar",consulta_completa__11[[#This Row],[13 - Ocorrências/Ambientes Atingidos]]),0)</f>
        <v>0</v>
      </c>
      <c r="BI498" s="83" t="str">
        <f t="shared" si="222"/>
        <v/>
      </c>
      <c r="BJ498" s="82">
        <f>IFERROR(FIND("Praia",consulta_completa__11[[#This Row],[13 - Ocorrências/Ambientes Atingidos]]),0)</f>
        <v>0</v>
      </c>
      <c r="BK498" s="83" t="str">
        <f t="shared" si="223"/>
        <v/>
      </c>
      <c r="BL498" s="82">
        <f>IFERROR(FIND("Solo",consulta_completa__11[[#This Row],[13 - Ocorrências/Ambientes Atingidos]]),0)</f>
        <v>14</v>
      </c>
      <c r="BM498" s="83" t="str">
        <f t="shared" si="224"/>
        <v>X</v>
      </c>
      <c r="BN498" s="82">
        <f>IFERROR(FIND("Águas subterrâneas",consulta_completa__11[[#This Row],[13 - Ocorrências/Ambientes Atingidos]]),0)</f>
        <v>0</v>
      </c>
      <c r="BO498" s="83" t="str">
        <f t="shared" si="225"/>
        <v/>
      </c>
      <c r="BP498" s="82">
        <f>IFERROR(FIND("Atmosfera",consulta_completa__11[[#This Row],[13 - Ocorrências/Ambientes Atingidos]]),0)</f>
        <v>0</v>
      </c>
      <c r="BQ498" s="83" t="str">
        <f t="shared" si="226"/>
        <v/>
      </c>
      <c r="BR498" s="82">
        <f>IFERROR(FIND("Flora",consulta_completa__11[[#This Row],[13 - Ocorrências/Ambientes Atingidos]]),0)</f>
        <v>0</v>
      </c>
      <c r="BS498" s="83" t="str">
        <f t="shared" si="227"/>
        <v/>
      </c>
      <c r="BT498" s="82">
        <f>IFERROR(FIND("Fauna",consulta_completa__11[[#This Row],[13 - Ocorrências/Ambientes Atingidos]]),0)</f>
        <v>0</v>
      </c>
      <c r="BU498" s="83" t="str">
        <f t="shared" si="228"/>
        <v/>
      </c>
      <c r="BV498" s="82">
        <f>IFERROR(FIND("UC federal",consulta_completa__11[[#This Row],[13 - Ocorrências/Ambientes Atingidos]]),0)</f>
        <v>0</v>
      </c>
      <c r="BW498" s="83" t="str">
        <f t="shared" si="229"/>
        <v/>
      </c>
      <c r="BX498" s="82">
        <f>IFERROR(FIND("UC estadual/municipal",consulta_completa__11[[#This Row],[13 - Ocorrências/Ambientes Atingidos]]),0)</f>
        <v>0</v>
      </c>
      <c r="BY498" s="83" t="str">
        <f t="shared" si="230"/>
        <v/>
      </c>
      <c r="BZ498" s="82">
        <f>IFERROR(FIND("Outro(s)",consulta_completa__11[[#This Row],[13 - Ocorrências/Ambientes Atingidos]]),0)</f>
        <v>0</v>
      </c>
      <c r="CA498" s="83" t="str">
        <f t="shared" si="231"/>
        <v/>
      </c>
      <c r="CB498" s="82">
        <f>IFERROR(FIND("Sem dano",consulta_completa__11[[#This Row],[13 - Ocorrências/Ambientes Atingidos]]),0)</f>
        <v>0</v>
      </c>
      <c r="CC498" s="83" t="str">
        <f t="shared" si="232"/>
        <v/>
      </c>
      <c r="CD498" s="82" t="str">
        <f>IF(consulta_completa__11[[#This Row],[13 - Ocorrências/Ambientes Atingidos]]="","X","")</f>
        <v/>
      </c>
      <c r="CE498" s="84">
        <f>IFERROR(FIND("IBAMA",consulta_completa__11[[#This Row],[14 - Inst. Atuando no Local]]),0)</f>
        <v>0</v>
      </c>
      <c r="CF498" s="84" t="str">
        <f t="shared" si="233"/>
        <v/>
      </c>
      <c r="CG498" s="84">
        <f>IFERROR(FIND("OEMA",consulta_completa__11[[#This Row],[14 - Inst. Atuando no Local]]),0)</f>
        <v>0</v>
      </c>
      <c r="CH498" s="84" t="str">
        <f t="shared" si="234"/>
        <v/>
      </c>
      <c r="CI498" s="84">
        <f>IFERROR(FIND("DEFESA CIVIL",consulta_completa__11[[#This Row],[14 - Inst. Atuando no Local]]),0)</f>
        <v>0</v>
      </c>
      <c r="CJ498" s="84" t="str">
        <f t="shared" si="235"/>
        <v/>
      </c>
      <c r="CK498" s="84">
        <f>IFERROR(FIND("CORPO DE BOMBEIROS",consulta_completa__11[[#This Row],[14 - Inst. Atuando no Local]]),0)</f>
        <v>0</v>
      </c>
      <c r="CL498" s="84" t="str">
        <f t="shared" si="236"/>
        <v/>
      </c>
      <c r="CM498" s="84">
        <f>IFERROR(FIND("POLÍCIA RODOVIÁRIA",consulta_completa__11[[#This Row],[14 - Inst. Atuando no Local]]),0)</f>
        <v>0</v>
      </c>
      <c r="CN498" s="84" t="str">
        <f t="shared" si="237"/>
        <v/>
      </c>
      <c r="CO498" s="84">
        <f>IFERROR(FIND("POLÍCIA MILITAR",consulta_completa__11[[#This Row],[14 - Inst. Atuando no Local]]),0)</f>
        <v>0</v>
      </c>
      <c r="CP498" s="84" t="str">
        <f t="shared" si="238"/>
        <v/>
      </c>
      <c r="CQ498" s="84">
        <f>IFERROR(FIND("POLÍCIA CIVIL",consulta_completa__11[[#This Row],[14 - Inst. Atuando no Local]]),0)</f>
        <v>0</v>
      </c>
      <c r="CR498" s="84" t="str">
        <f t="shared" si="239"/>
        <v/>
      </c>
      <c r="CS498" s="84">
        <f>IFERROR(FIND("MARINHA DO BRASIL",consulta_completa__11[[#This Row],[14 - Inst. Atuando no Local]]),0)</f>
        <v>0</v>
      </c>
      <c r="CT498" s="84" t="str">
        <f t="shared" si="240"/>
        <v/>
      </c>
      <c r="CU498" s="84">
        <f>IFERROR(FIND("EMPRESA ESPECIALIZADA EM ATENDIMENTO",consulta_completa__11[[#This Row],[14 - Inst. Atuando no Local]]),0)</f>
        <v>0</v>
      </c>
      <c r="CV498" s="84" t="str">
        <f t="shared" si="241"/>
        <v/>
      </c>
      <c r="CW498" s="84">
        <f>IFERROR(FIND("IBAMA",consulta_completa__11[[#This Row],[14 - Inst. Atuando no Local]]),0)</f>
        <v>0</v>
      </c>
      <c r="CX498" s="84" t="str">
        <f t="shared" si="242"/>
        <v/>
      </c>
      <c r="CY498" s="84" t="str">
        <f>IF(consulta_completa__11[[#This Row],[14 - Inst. Atuando no Local]]="","X","")</f>
        <v>X</v>
      </c>
      <c r="CZ498" s="84">
        <f>IFERROR(FIND("OUTRA (S)",consulta_completa__11[[#This Row],[14 - Inst. Atuando no Local]]),0)</f>
        <v>0</v>
      </c>
      <c r="DA498" s="84" t="str">
        <f t="shared" si="243"/>
        <v/>
      </c>
      <c r="DB498" s="35" t="str">
        <f t="shared" si="244"/>
        <v>Sim</v>
      </c>
      <c r="DC498" s="35" t="str">
        <f t="shared" si="245"/>
        <v>Não</v>
      </c>
      <c r="DD498" s="35" t="str">
        <f t="shared" si="246"/>
        <v>Sim</v>
      </c>
      <c r="DE498" s="87" t="str">
        <f t="shared" si="248"/>
        <v>Sem informação</v>
      </c>
    </row>
    <row r="499" spans="1:109">
      <c r="A499" s="14">
        <v>202571736054</v>
      </c>
      <c r="B499" s="1">
        <v>45855</v>
      </c>
      <c r="C499" t="s">
        <v>3780</v>
      </c>
      <c r="D499" t="s">
        <v>180</v>
      </c>
      <c r="E499" t="s">
        <v>1470</v>
      </c>
      <c r="F499" t="s">
        <v>139</v>
      </c>
      <c r="G499" t="s">
        <v>885</v>
      </c>
      <c r="H499" t="s">
        <v>113</v>
      </c>
      <c r="I499" t="s">
        <v>113</v>
      </c>
      <c r="J499" t="s">
        <v>113</v>
      </c>
      <c r="K499" t="s">
        <v>114</v>
      </c>
      <c r="L499" t="s">
        <v>114</v>
      </c>
      <c r="M499" t="s">
        <v>139</v>
      </c>
      <c r="N499" t="s">
        <v>119</v>
      </c>
      <c r="O499" t="s">
        <v>239</v>
      </c>
      <c r="P499" t="s">
        <v>142</v>
      </c>
      <c r="Q499" t="s">
        <v>143</v>
      </c>
      <c r="R499" t="s">
        <v>123</v>
      </c>
      <c r="S499" t="s">
        <v>113</v>
      </c>
      <c r="T499" t="s">
        <v>113</v>
      </c>
      <c r="U499" t="s">
        <v>4514</v>
      </c>
      <c r="V499" t="s">
        <v>2446</v>
      </c>
      <c r="Z499" t="s">
        <v>4515</v>
      </c>
      <c r="AA499" t="s">
        <v>4516</v>
      </c>
      <c r="AB499" t="s">
        <v>1474</v>
      </c>
      <c r="AC499" t="s">
        <v>1475</v>
      </c>
      <c r="AD499">
        <v>1</v>
      </c>
      <c r="AE499" t="s">
        <v>2448</v>
      </c>
      <c r="AF499" t="s">
        <v>2449</v>
      </c>
      <c r="AG499" t="s">
        <v>2450</v>
      </c>
      <c r="AH499" t="s">
        <v>131</v>
      </c>
      <c r="AI499" t="s">
        <v>131</v>
      </c>
      <c r="AJ499" t="s">
        <v>131</v>
      </c>
      <c r="AK499" t="s">
        <v>4517</v>
      </c>
      <c r="AL499" t="s">
        <v>4518</v>
      </c>
      <c r="AM499" t="s">
        <v>1480</v>
      </c>
      <c r="AN499" t="s">
        <v>113</v>
      </c>
      <c r="AO499" t="s">
        <v>113</v>
      </c>
      <c r="AQ499" t="s">
        <v>1481</v>
      </c>
      <c r="AR499" t="s">
        <v>113</v>
      </c>
      <c r="AS499" t="s">
        <v>113</v>
      </c>
      <c r="AT499" t="s">
        <v>2452</v>
      </c>
      <c r="AU499" t="s">
        <v>2453</v>
      </c>
      <c r="AW499" t="s">
        <v>637</v>
      </c>
      <c r="AX499" s="82">
        <f>IFERROR(FIND("Óbitos/feridos",consulta_completa__11[[#This Row],[13 - Ocorrências/Ambientes Atingidos]]),0)</f>
        <v>0</v>
      </c>
      <c r="AY499" s="83" t="str">
        <f t="shared" si="218"/>
        <v/>
      </c>
      <c r="AZ499" s="82">
        <f>IFERROR(FIND("População afetada/evacuada",consulta_completa__11[[#This Row],[13 - Ocorrências/Ambientes Atingidos]]),0)</f>
        <v>0</v>
      </c>
      <c r="BA499" s="82" t="str">
        <f t="shared" si="219"/>
        <v/>
      </c>
      <c r="BB499" s="82">
        <f>IFERROR(FIND("Suspensão de abastecimento de água",consulta_completa__11[[#This Row],[13 - Ocorrências/Ambientes Atingidos]]),0)</f>
        <v>0</v>
      </c>
      <c r="BC499" s="83" t="str">
        <f t="shared" si="247"/>
        <v/>
      </c>
      <c r="BD499" s="82">
        <f>IFERROR(FIND("Rio/córrego",consulta_completa__11[[#This Row],[13 - Ocorrências/Ambientes Atingidos]]),0)</f>
        <v>0</v>
      </c>
      <c r="BE499" s="83" t="str">
        <f t="shared" si="220"/>
        <v/>
      </c>
      <c r="BF499" s="82">
        <f>IFERROR(FIND("Lago",consulta_completa__11[[#This Row],[13 - Ocorrências/Ambientes Atingidos]]),0)</f>
        <v>0</v>
      </c>
      <c r="BG499" s="83" t="str">
        <f t="shared" si="221"/>
        <v/>
      </c>
      <c r="BH499" s="82">
        <f>IFERROR(FIND("Mar",consulta_completa__11[[#This Row],[13 - Ocorrências/Ambientes Atingidos]]),0)</f>
        <v>0</v>
      </c>
      <c r="BI499" s="83" t="str">
        <f t="shared" si="222"/>
        <v/>
      </c>
      <c r="BJ499" s="82">
        <f>IFERROR(FIND("Praia",consulta_completa__11[[#This Row],[13 - Ocorrências/Ambientes Atingidos]]),0)</f>
        <v>0</v>
      </c>
      <c r="BK499" s="83" t="str">
        <f t="shared" si="223"/>
        <v/>
      </c>
      <c r="BL499" s="82">
        <f>IFERROR(FIND("Solo",consulta_completa__11[[#This Row],[13 - Ocorrências/Ambientes Atingidos]]),0)</f>
        <v>0</v>
      </c>
      <c r="BM499" s="83" t="str">
        <f t="shared" si="224"/>
        <v/>
      </c>
      <c r="BN499" s="82">
        <f>IFERROR(FIND("Águas subterrâneas",consulta_completa__11[[#This Row],[13 - Ocorrências/Ambientes Atingidos]]),0)</f>
        <v>0</v>
      </c>
      <c r="BO499" s="83" t="str">
        <f t="shared" si="225"/>
        <v/>
      </c>
      <c r="BP499" s="82">
        <f>IFERROR(FIND("Atmosfera",consulta_completa__11[[#This Row],[13 - Ocorrências/Ambientes Atingidos]]),0)</f>
        <v>0</v>
      </c>
      <c r="BQ499" s="83" t="str">
        <f t="shared" si="226"/>
        <v/>
      </c>
      <c r="BR499" s="82">
        <f>IFERROR(FIND("Flora",consulta_completa__11[[#This Row],[13 - Ocorrências/Ambientes Atingidos]]),0)</f>
        <v>0</v>
      </c>
      <c r="BS499" s="83" t="str">
        <f t="shared" si="227"/>
        <v/>
      </c>
      <c r="BT499" s="82">
        <f>IFERROR(FIND("Fauna",consulta_completa__11[[#This Row],[13 - Ocorrências/Ambientes Atingidos]]),0)</f>
        <v>0</v>
      </c>
      <c r="BU499" s="83" t="str">
        <f t="shared" si="228"/>
        <v/>
      </c>
      <c r="BV499" s="82">
        <f>IFERROR(FIND("UC federal",consulta_completa__11[[#This Row],[13 - Ocorrências/Ambientes Atingidos]]),0)</f>
        <v>0</v>
      </c>
      <c r="BW499" s="83" t="str">
        <f t="shared" si="229"/>
        <v/>
      </c>
      <c r="BX499" s="82">
        <f>IFERROR(FIND("UC estadual/municipal",consulta_completa__11[[#This Row],[13 - Ocorrências/Ambientes Atingidos]]),0)</f>
        <v>0</v>
      </c>
      <c r="BY499" s="83" t="str">
        <f t="shared" si="230"/>
        <v/>
      </c>
      <c r="BZ499" s="82">
        <f>IFERROR(FIND("Outro(s)",consulta_completa__11[[#This Row],[13 - Ocorrências/Ambientes Atingidos]]),0)</f>
        <v>1</v>
      </c>
      <c r="CA499" s="83" t="str">
        <f t="shared" si="231"/>
        <v>X</v>
      </c>
      <c r="CB499" s="82">
        <f>IFERROR(FIND("Sem dano",consulta_completa__11[[#This Row],[13 - Ocorrências/Ambientes Atingidos]]),0)</f>
        <v>0</v>
      </c>
      <c r="CC499" s="83" t="str">
        <f t="shared" si="232"/>
        <v/>
      </c>
      <c r="CD499" s="82" t="str">
        <f>IF(consulta_completa__11[[#This Row],[13 - Ocorrências/Ambientes Atingidos]]="","X","")</f>
        <v/>
      </c>
      <c r="CE499" s="84">
        <f>IFERROR(FIND("IBAMA",consulta_completa__11[[#This Row],[14 - Inst. Atuando no Local]]),0)</f>
        <v>0</v>
      </c>
      <c r="CF499" s="84" t="str">
        <f t="shared" si="233"/>
        <v/>
      </c>
      <c r="CG499" s="84">
        <f>IFERROR(FIND("OEMA",consulta_completa__11[[#This Row],[14 - Inst. Atuando no Local]]),0)</f>
        <v>0</v>
      </c>
      <c r="CH499" s="84" t="str">
        <f t="shared" si="234"/>
        <v/>
      </c>
      <c r="CI499" s="84">
        <f>IFERROR(FIND("DEFESA CIVIL",consulta_completa__11[[#This Row],[14 - Inst. Atuando no Local]]),0)</f>
        <v>0</v>
      </c>
      <c r="CJ499" s="84" t="str">
        <f t="shared" si="235"/>
        <v/>
      </c>
      <c r="CK499" s="84">
        <f>IFERROR(FIND("CORPO DE BOMBEIROS",consulta_completa__11[[#This Row],[14 - Inst. Atuando no Local]]),0)</f>
        <v>0</v>
      </c>
      <c r="CL499" s="84" t="str">
        <f t="shared" si="236"/>
        <v/>
      </c>
      <c r="CM499" s="84">
        <f>IFERROR(FIND("POLÍCIA RODOVIÁRIA",consulta_completa__11[[#This Row],[14 - Inst. Atuando no Local]]),0)</f>
        <v>0</v>
      </c>
      <c r="CN499" s="84" t="str">
        <f t="shared" si="237"/>
        <v/>
      </c>
      <c r="CO499" s="84">
        <f>IFERROR(FIND("POLÍCIA MILITAR",consulta_completa__11[[#This Row],[14 - Inst. Atuando no Local]]),0)</f>
        <v>0</v>
      </c>
      <c r="CP499" s="84" t="str">
        <f t="shared" si="238"/>
        <v/>
      </c>
      <c r="CQ499" s="84">
        <f>IFERROR(FIND("POLÍCIA CIVIL",consulta_completa__11[[#This Row],[14 - Inst. Atuando no Local]]),0)</f>
        <v>0</v>
      </c>
      <c r="CR499" s="84" t="str">
        <f t="shared" si="239"/>
        <v/>
      </c>
      <c r="CS499" s="84">
        <f>IFERROR(FIND("MARINHA DO BRASIL",consulta_completa__11[[#This Row],[14 - Inst. Atuando no Local]]),0)</f>
        <v>0</v>
      </c>
      <c r="CT499" s="84" t="str">
        <f t="shared" si="240"/>
        <v/>
      </c>
      <c r="CU499" s="84">
        <f>IFERROR(FIND("EMPRESA ESPECIALIZADA EM ATENDIMENTO",consulta_completa__11[[#This Row],[14 - Inst. Atuando no Local]]),0)</f>
        <v>0</v>
      </c>
      <c r="CV499" s="84" t="str">
        <f t="shared" si="241"/>
        <v/>
      </c>
      <c r="CW499" s="84">
        <f>IFERROR(FIND("IBAMA",consulta_completa__11[[#This Row],[14 - Inst. Atuando no Local]]),0)</f>
        <v>0</v>
      </c>
      <c r="CX499" s="84" t="str">
        <f t="shared" si="242"/>
        <v/>
      </c>
      <c r="CY499" s="84" t="str">
        <f>IF(consulta_completa__11[[#This Row],[14 - Inst. Atuando no Local]]="","X","")</f>
        <v/>
      </c>
      <c r="CZ499" s="84">
        <f>IFERROR(FIND("OUTRA (S)",consulta_completa__11[[#This Row],[14 - Inst. Atuando no Local]]),0)</f>
        <v>0</v>
      </c>
      <c r="DA499" s="84" t="str">
        <f t="shared" si="243"/>
        <v/>
      </c>
      <c r="DB499" s="35" t="str">
        <f t="shared" si="244"/>
        <v>Sim</v>
      </c>
      <c r="DC499" s="35" t="str">
        <f t="shared" si="245"/>
        <v>Não</v>
      </c>
      <c r="DD499" s="35" t="str">
        <f t="shared" si="246"/>
        <v>Sim</v>
      </c>
      <c r="DE499" s="87" t="str">
        <f t="shared" si="248"/>
        <v>Federal</v>
      </c>
    </row>
    <row r="500" spans="1:109">
      <c r="A500" s="14">
        <v>202571846822</v>
      </c>
      <c r="B500" s="1">
        <v>45855</v>
      </c>
      <c r="C500" t="s">
        <v>109</v>
      </c>
      <c r="D500" t="s">
        <v>110</v>
      </c>
      <c r="E500" t="s">
        <v>139</v>
      </c>
      <c r="F500" t="s">
        <v>112</v>
      </c>
      <c r="G500" t="s">
        <v>113</v>
      </c>
      <c r="H500" t="s">
        <v>114</v>
      </c>
      <c r="I500" t="s">
        <v>114</v>
      </c>
      <c r="J500" t="s">
        <v>321</v>
      </c>
      <c r="K500" t="s">
        <v>4519</v>
      </c>
      <c r="L500" t="s">
        <v>323</v>
      </c>
      <c r="M500" t="s">
        <v>118</v>
      </c>
      <c r="N500" t="s">
        <v>119</v>
      </c>
      <c r="O500" t="s">
        <v>228</v>
      </c>
      <c r="P500" t="s">
        <v>142</v>
      </c>
      <c r="Q500" t="s">
        <v>230</v>
      </c>
      <c r="R500" t="s">
        <v>123</v>
      </c>
      <c r="S500" t="s">
        <v>201</v>
      </c>
      <c r="T500" t="s">
        <v>4520</v>
      </c>
      <c r="U500" t="s">
        <v>4521</v>
      </c>
      <c r="V500" t="s">
        <v>4522</v>
      </c>
      <c r="Z500" t="s">
        <v>4523</v>
      </c>
      <c r="AA500" t="s">
        <v>113</v>
      </c>
      <c r="AB500" t="s">
        <v>206</v>
      </c>
      <c r="AC500" t="s">
        <v>207</v>
      </c>
      <c r="AD500">
        <v>1</v>
      </c>
      <c r="AE500" t="s">
        <v>206</v>
      </c>
      <c r="AF500" t="s">
        <v>113</v>
      </c>
      <c r="AG500" t="s">
        <v>113</v>
      </c>
      <c r="AH500" t="s">
        <v>131</v>
      </c>
      <c r="AI500" t="s">
        <v>132</v>
      </c>
      <c r="AJ500" t="s">
        <v>131</v>
      </c>
      <c r="AK500" t="s">
        <v>4524</v>
      </c>
      <c r="AL500" t="s">
        <v>4525</v>
      </c>
      <c r="AM500" t="s">
        <v>210</v>
      </c>
      <c r="AN500" t="s">
        <v>113</v>
      </c>
      <c r="AO500" t="s">
        <v>113</v>
      </c>
      <c r="AQ500" t="s">
        <v>211</v>
      </c>
      <c r="AR500" t="s">
        <v>113</v>
      </c>
      <c r="AS500" t="s">
        <v>113</v>
      </c>
      <c r="AT500" t="s">
        <v>113</v>
      </c>
      <c r="AU500" t="s">
        <v>113</v>
      </c>
      <c r="AW500" t="s">
        <v>113</v>
      </c>
      <c r="AX500" s="82">
        <f>IFERROR(FIND("Óbitos/feridos",consulta_completa__11[[#This Row],[13 - Ocorrências/Ambientes Atingidos]]),0)</f>
        <v>0</v>
      </c>
      <c r="AY500" s="83" t="str">
        <f t="shared" si="218"/>
        <v/>
      </c>
      <c r="AZ500" s="82">
        <f>IFERROR(FIND("População afetada/evacuada",consulta_completa__11[[#This Row],[13 - Ocorrências/Ambientes Atingidos]]),0)</f>
        <v>0</v>
      </c>
      <c r="BA500" s="82" t="str">
        <f t="shared" si="219"/>
        <v/>
      </c>
      <c r="BB500" s="82">
        <f>IFERROR(FIND("Suspensão de abastecimento de água",consulta_completa__11[[#This Row],[13 - Ocorrências/Ambientes Atingidos]]),0)</f>
        <v>0</v>
      </c>
      <c r="BC500" s="83" t="str">
        <f t="shared" si="247"/>
        <v/>
      </c>
      <c r="BD500" s="82">
        <f>IFERROR(FIND("Rio/córrego",consulta_completa__11[[#This Row],[13 - Ocorrências/Ambientes Atingidos]]),0)</f>
        <v>0</v>
      </c>
      <c r="BE500" s="83" t="str">
        <f t="shared" si="220"/>
        <v/>
      </c>
      <c r="BF500" s="82">
        <f>IFERROR(FIND("Lago",consulta_completa__11[[#This Row],[13 - Ocorrências/Ambientes Atingidos]]),0)</f>
        <v>0</v>
      </c>
      <c r="BG500" s="83" t="str">
        <f t="shared" si="221"/>
        <v/>
      </c>
      <c r="BH500" s="82">
        <f>IFERROR(FIND("Mar",consulta_completa__11[[#This Row],[13 - Ocorrências/Ambientes Atingidos]]),0)</f>
        <v>1</v>
      </c>
      <c r="BI500" s="83" t="str">
        <f t="shared" si="222"/>
        <v>X</v>
      </c>
      <c r="BJ500" s="82">
        <f>IFERROR(FIND("Praia",consulta_completa__11[[#This Row],[13 - Ocorrências/Ambientes Atingidos]]),0)</f>
        <v>0</v>
      </c>
      <c r="BK500" s="83" t="str">
        <f t="shared" si="223"/>
        <v/>
      </c>
      <c r="BL500" s="82">
        <f>IFERROR(FIND("Solo",consulta_completa__11[[#This Row],[13 - Ocorrências/Ambientes Atingidos]]),0)</f>
        <v>0</v>
      </c>
      <c r="BM500" s="83" t="str">
        <f t="shared" si="224"/>
        <v/>
      </c>
      <c r="BN500" s="82">
        <f>IFERROR(FIND("Águas subterrâneas",consulta_completa__11[[#This Row],[13 - Ocorrências/Ambientes Atingidos]]),0)</f>
        <v>0</v>
      </c>
      <c r="BO500" s="83" t="str">
        <f t="shared" si="225"/>
        <v/>
      </c>
      <c r="BP500" s="82">
        <f>IFERROR(FIND("Atmosfera",consulta_completa__11[[#This Row],[13 - Ocorrências/Ambientes Atingidos]]),0)</f>
        <v>0</v>
      </c>
      <c r="BQ500" s="83" t="str">
        <f t="shared" si="226"/>
        <v/>
      </c>
      <c r="BR500" s="82">
        <f>IFERROR(FIND("Flora",consulta_completa__11[[#This Row],[13 - Ocorrências/Ambientes Atingidos]]),0)</f>
        <v>0</v>
      </c>
      <c r="BS500" s="83" t="str">
        <f t="shared" si="227"/>
        <v/>
      </c>
      <c r="BT500" s="82">
        <f>IFERROR(FIND("Fauna",consulta_completa__11[[#This Row],[13 - Ocorrências/Ambientes Atingidos]]),0)</f>
        <v>0</v>
      </c>
      <c r="BU500" s="83" t="str">
        <f t="shared" si="228"/>
        <v/>
      </c>
      <c r="BV500" s="82">
        <f>IFERROR(FIND("UC federal",consulta_completa__11[[#This Row],[13 - Ocorrências/Ambientes Atingidos]]),0)</f>
        <v>0</v>
      </c>
      <c r="BW500" s="83" t="str">
        <f t="shared" si="229"/>
        <v/>
      </c>
      <c r="BX500" s="82">
        <f>IFERROR(FIND("UC estadual/municipal",consulta_completa__11[[#This Row],[13 - Ocorrências/Ambientes Atingidos]]),0)</f>
        <v>0</v>
      </c>
      <c r="BY500" s="83" t="str">
        <f t="shared" si="230"/>
        <v/>
      </c>
      <c r="BZ500" s="82">
        <f>IFERROR(FIND("Outro(s)",consulta_completa__11[[#This Row],[13 - Ocorrências/Ambientes Atingidos]]),0)</f>
        <v>0</v>
      </c>
      <c r="CA500" s="83" t="str">
        <f t="shared" si="231"/>
        <v/>
      </c>
      <c r="CB500" s="82">
        <f>IFERROR(FIND("Sem dano",consulta_completa__11[[#This Row],[13 - Ocorrências/Ambientes Atingidos]]),0)</f>
        <v>0</v>
      </c>
      <c r="CC500" s="83" t="str">
        <f t="shared" si="232"/>
        <v/>
      </c>
      <c r="CD500" s="82" t="str">
        <f>IF(consulta_completa__11[[#This Row],[13 - Ocorrências/Ambientes Atingidos]]="","X","")</f>
        <v/>
      </c>
      <c r="CE500" s="84">
        <f>IFERROR(FIND("IBAMA",consulta_completa__11[[#This Row],[14 - Inst. Atuando no Local]]),0)</f>
        <v>0</v>
      </c>
      <c r="CF500" s="84" t="str">
        <f t="shared" si="233"/>
        <v/>
      </c>
      <c r="CG500" s="84">
        <f>IFERROR(FIND("OEMA",consulta_completa__11[[#This Row],[14 - Inst. Atuando no Local]]),0)</f>
        <v>0</v>
      </c>
      <c r="CH500" s="84" t="str">
        <f t="shared" si="234"/>
        <v/>
      </c>
      <c r="CI500" s="84">
        <f>IFERROR(FIND("DEFESA CIVIL",consulta_completa__11[[#This Row],[14 - Inst. Atuando no Local]]),0)</f>
        <v>0</v>
      </c>
      <c r="CJ500" s="84" t="str">
        <f t="shared" si="235"/>
        <v/>
      </c>
      <c r="CK500" s="84">
        <f>IFERROR(FIND("CORPO DE BOMBEIROS",consulta_completa__11[[#This Row],[14 - Inst. Atuando no Local]]),0)</f>
        <v>0</v>
      </c>
      <c r="CL500" s="84" t="str">
        <f t="shared" si="236"/>
        <v/>
      </c>
      <c r="CM500" s="84">
        <f>IFERROR(FIND("POLÍCIA RODOVIÁRIA",consulta_completa__11[[#This Row],[14 - Inst. Atuando no Local]]),0)</f>
        <v>0</v>
      </c>
      <c r="CN500" s="84" t="str">
        <f t="shared" si="237"/>
        <v/>
      </c>
      <c r="CO500" s="84">
        <f>IFERROR(FIND("POLÍCIA MILITAR",consulta_completa__11[[#This Row],[14 - Inst. Atuando no Local]]),0)</f>
        <v>0</v>
      </c>
      <c r="CP500" s="84" t="str">
        <f t="shared" si="238"/>
        <v/>
      </c>
      <c r="CQ500" s="84">
        <f>IFERROR(FIND("POLÍCIA CIVIL",consulta_completa__11[[#This Row],[14 - Inst. Atuando no Local]]),0)</f>
        <v>0</v>
      </c>
      <c r="CR500" s="84" t="str">
        <f t="shared" si="239"/>
        <v/>
      </c>
      <c r="CS500" s="84">
        <f>IFERROR(FIND("MARINHA DO BRASIL",consulta_completa__11[[#This Row],[14 - Inst. Atuando no Local]]),0)</f>
        <v>0</v>
      </c>
      <c r="CT500" s="84" t="str">
        <f t="shared" si="240"/>
        <v/>
      </c>
      <c r="CU500" s="84">
        <f>IFERROR(FIND("EMPRESA ESPECIALIZADA EM ATENDIMENTO",consulta_completa__11[[#This Row],[14 - Inst. Atuando no Local]]),0)</f>
        <v>0</v>
      </c>
      <c r="CV500" s="84" t="str">
        <f t="shared" si="241"/>
        <v/>
      </c>
      <c r="CW500" s="84">
        <f>IFERROR(FIND("IBAMA",consulta_completa__11[[#This Row],[14 - Inst. Atuando no Local]]),0)</f>
        <v>0</v>
      </c>
      <c r="CX500" s="84" t="str">
        <f t="shared" si="242"/>
        <v/>
      </c>
      <c r="CY500" s="84" t="str">
        <f>IF(consulta_completa__11[[#This Row],[14 - Inst. Atuando no Local]]="","X","")</f>
        <v/>
      </c>
      <c r="CZ500" s="84">
        <f>IFERROR(FIND("OUTRA (S)",consulta_completa__11[[#This Row],[14 - Inst. Atuando no Local]]),0)</f>
        <v>0</v>
      </c>
      <c r="DA500" s="84" t="str">
        <f t="shared" si="243"/>
        <v/>
      </c>
      <c r="DB500" s="35" t="str">
        <f t="shared" si="244"/>
        <v>Sim</v>
      </c>
      <c r="DC500" s="35" t="str">
        <f t="shared" si="245"/>
        <v>Não</v>
      </c>
      <c r="DD500" s="35" t="str">
        <f t="shared" si="246"/>
        <v>Sim</v>
      </c>
      <c r="DE500" s="87" t="str">
        <f t="shared" si="248"/>
        <v>Federal</v>
      </c>
    </row>
    <row r="501" spans="1:109">
      <c r="A501" s="14">
        <v>202571850443</v>
      </c>
      <c r="B501" s="1">
        <v>45855</v>
      </c>
      <c r="C501" t="s">
        <v>4526</v>
      </c>
      <c r="D501" t="s">
        <v>998</v>
      </c>
      <c r="E501" t="s">
        <v>113</v>
      </c>
      <c r="F501" t="s">
        <v>113</v>
      </c>
      <c r="G501" t="s">
        <v>113</v>
      </c>
      <c r="H501" t="s">
        <v>114</v>
      </c>
      <c r="I501" t="s">
        <v>114</v>
      </c>
      <c r="J501" t="s">
        <v>365</v>
      </c>
      <c r="K501" t="s">
        <v>4527</v>
      </c>
      <c r="L501" t="s">
        <v>166</v>
      </c>
      <c r="M501" t="s">
        <v>2612</v>
      </c>
      <c r="N501" t="s">
        <v>265</v>
      </c>
      <c r="O501" t="s">
        <v>239</v>
      </c>
      <c r="P501" t="s">
        <v>142</v>
      </c>
      <c r="Q501" t="s">
        <v>143</v>
      </c>
      <c r="R501" t="s">
        <v>123</v>
      </c>
      <c r="S501" t="s">
        <v>113</v>
      </c>
      <c r="T501" t="s">
        <v>4528</v>
      </c>
      <c r="U501" t="s">
        <v>113</v>
      </c>
      <c r="V501" t="s">
        <v>113</v>
      </c>
      <c r="Z501" t="s">
        <v>4529</v>
      </c>
      <c r="AA501" t="s">
        <v>113</v>
      </c>
      <c r="AB501" t="s">
        <v>113</v>
      </c>
      <c r="AC501" t="s">
        <v>113</v>
      </c>
      <c r="AE501" t="s">
        <v>113</v>
      </c>
      <c r="AF501" t="s">
        <v>113</v>
      </c>
      <c r="AG501" t="s">
        <v>113</v>
      </c>
      <c r="AH501" t="s">
        <v>194</v>
      </c>
      <c r="AI501" t="s">
        <v>132</v>
      </c>
      <c r="AJ501" t="s">
        <v>132</v>
      </c>
      <c r="AK501" t="s">
        <v>113</v>
      </c>
      <c r="AL501" t="s">
        <v>4530</v>
      </c>
      <c r="AM501" t="s">
        <v>3063</v>
      </c>
      <c r="AN501" t="s">
        <v>4531</v>
      </c>
      <c r="AO501" t="s">
        <v>4532</v>
      </c>
      <c r="AP501">
        <v>64999198961</v>
      </c>
      <c r="AQ501" t="s">
        <v>3068</v>
      </c>
      <c r="AR501" t="s">
        <v>113</v>
      </c>
      <c r="AS501" t="s">
        <v>113</v>
      </c>
      <c r="AT501" t="s">
        <v>113</v>
      </c>
      <c r="AU501" t="s">
        <v>113</v>
      </c>
      <c r="AW501" t="s">
        <v>113</v>
      </c>
      <c r="AX501" s="82">
        <f>IFERROR(FIND("Óbitos/feridos",consulta_completa__11[[#This Row],[13 - Ocorrências/Ambientes Atingidos]]),0)</f>
        <v>0</v>
      </c>
      <c r="AY501" s="83" t="str">
        <f t="shared" si="218"/>
        <v/>
      </c>
      <c r="AZ501" s="82">
        <f>IFERROR(FIND("População afetada/evacuada",consulta_completa__11[[#This Row],[13 - Ocorrências/Ambientes Atingidos]]),0)</f>
        <v>0</v>
      </c>
      <c r="BA501" s="82" t="str">
        <f t="shared" si="219"/>
        <v/>
      </c>
      <c r="BB501" s="82">
        <f>IFERROR(FIND("Suspensão de abastecimento de água",consulta_completa__11[[#This Row],[13 - Ocorrências/Ambientes Atingidos]]),0)</f>
        <v>0</v>
      </c>
      <c r="BC501" s="83" t="str">
        <f t="shared" si="247"/>
        <v/>
      </c>
      <c r="BD501" s="82">
        <f>IFERROR(FIND("Rio/córrego",consulta_completa__11[[#This Row],[13 - Ocorrências/Ambientes Atingidos]]),0)</f>
        <v>0</v>
      </c>
      <c r="BE501" s="83" t="str">
        <f t="shared" si="220"/>
        <v/>
      </c>
      <c r="BF501" s="82">
        <f>IFERROR(FIND("Lago",consulta_completa__11[[#This Row],[13 - Ocorrências/Ambientes Atingidos]]),0)</f>
        <v>0</v>
      </c>
      <c r="BG501" s="83" t="str">
        <f t="shared" si="221"/>
        <v/>
      </c>
      <c r="BH501" s="82">
        <f>IFERROR(FIND("Mar",consulta_completa__11[[#This Row],[13 - Ocorrências/Ambientes Atingidos]]),0)</f>
        <v>0</v>
      </c>
      <c r="BI501" s="83" t="str">
        <f t="shared" si="222"/>
        <v/>
      </c>
      <c r="BJ501" s="82">
        <f>IFERROR(FIND("Praia",consulta_completa__11[[#This Row],[13 - Ocorrências/Ambientes Atingidos]]),0)</f>
        <v>0</v>
      </c>
      <c r="BK501" s="83" t="str">
        <f t="shared" si="223"/>
        <v/>
      </c>
      <c r="BL501" s="82">
        <f>IFERROR(FIND("Solo",consulta_completa__11[[#This Row],[13 - Ocorrências/Ambientes Atingidos]]),0)</f>
        <v>1</v>
      </c>
      <c r="BM501" s="83" t="str">
        <f t="shared" si="224"/>
        <v>X</v>
      </c>
      <c r="BN501" s="82">
        <f>IFERROR(FIND("Águas subterrâneas",consulta_completa__11[[#This Row],[13 - Ocorrências/Ambientes Atingidos]]),0)</f>
        <v>0</v>
      </c>
      <c r="BO501" s="83" t="str">
        <f t="shared" si="225"/>
        <v/>
      </c>
      <c r="BP501" s="82">
        <f>IFERROR(FIND("Atmosfera",consulta_completa__11[[#This Row],[13 - Ocorrências/Ambientes Atingidos]]),0)</f>
        <v>0</v>
      </c>
      <c r="BQ501" s="83" t="str">
        <f t="shared" si="226"/>
        <v/>
      </c>
      <c r="BR501" s="82">
        <f>IFERROR(FIND("Flora",consulta_completa__11[[#This Row],[13 - Ocorrências/Ambientes Atingidos]]),0)</f>
        <v>0</v>
      </c>
      <c r="BS501" s="83" t="str">
        <f t="shared" si="227"/>
        <v/>
      </c>
      <c r="BT501" s="82">
        <f>IFERROR(FIND("Fauna",consulta_completa__11[[#This Row],[13 - Ocorrências/Ambientes Atingidos]]),0)</f>
        <v>0</v>
      </c>
      <c r="BU501" s="83" t="str">
        <f t="shared" si="228"/>
        <v/>
      </c>
      <c r="BV501" s="82">
        <f>IFERROR(FIND("UC federal",consulta_completa__11[[#This Row],[13 - Ocorrências/Ambientes Atingidos]]),0)</f>
        <v>0</v>
      </c>
      <c r="BW501" s="83" t="str">
        <f t="shared" si="229"/>
        <v/>
      </c>
      <c r="BX501" s="82">
        <f>IFERROR(FIND("UC estadual/municipal",consulta_completa__11[[#This Row],[13 - Ocorrências/Ambientes Atingidos]]),0)</f>
        <v>0</v>
      </c>
      <c r="BY501" s="83" t="str">
        <f t="shared" si="230"/>
        <v/>
      </c>
      <c r="BZ501" s="82">
        <f>IFERROR(FIND("Outro(s)",consulta_completa__11[[#This Row],[13 - Ocorrências/Ambientes Atingidos]]),0)</f>
        <v>0</v>
      </c>
      <c r="CA501" s="83" t="str">
        <f t="shared" si="231"/>
        <v/>
      </c>
      <c r="CB501" s="82">
        <f>IFERROR(FIND("Sem dano",consulta_completa__11[[#This Row],[13 - Ocorrências/Ambientes Atingidos]]),0)</f>
        <v>0</v>
      </c>
      <c r="CC501" s="83" t="str">
        <f t="shared" si="232"/>
        <v/>
      </c>
      <c r="CD501" s="82" t="str">
        <f>IF(consulta_completa__11[[#This Row],[13 - Ocorrências/Ambientes Atingidos]]="","X","")</f>
        <v/>
      </c>
      <c r="CE501" s="84">
        <f>IFERROR(FIND("IBAMA",consulta_completa__11[[#This Row],[14 - Inst. Atuando no Local]]),0)</f>
        <v>1</v>
      </c>
      <c r="CF501" s="84" t="str">
        <f t="shared" si="233"/>
        <v>X</v>
      </c>
      <c r="CG501" s="84">
        <f>IFERROR(FIND("OEMA",consulta_completa__11[[#This Row],[14 - Inst. Atuando no Local]]),0)</f>
        <v>0</v>
      </c>
      <c r="CH501" s="84" t="str">
        <f t="shared" si="234"/>
        <v/>
      </c>
      <c r="CI501" s="84">
        <f>IFERROR(FIND("DEFESA CIVIL",consulta_completa__11[[#This Row],[14 - Inst. Atuando no Local]]),0)</f>
        <v>0</v>
      </c>
      <c r="CJ501" s="84" t="str">
        <f t="shared" si="235"/>
        <v/>
      </c>
      <c r="CK501" s="84">
        <f>IFERROR(FIND("CORPO DE BOMBEIROS",consulta_completa__11[[#This Row],[14 - Inst. Atuando no Local]]),0)</f>
        <v>0</v>
      </c>
      <c r="CL501" s="84" t="str">
        <f t="shared" si="236"/>
        <v/>
      </c>
      <c r="CM501" s="84">
        <f>IFERROR(FIND("POLÍCIA RODOVIÁRIA",consulta_completa__11[[#This Row],[14 - Inst. Atuando no Local]]),0)</f>
        <v>0</v>
      </c>
      <c r="CN501" s="84" t="str">
        <f t="shared" si="237"/>
        <v/>
      </c>
      <c r="CO501" s="84">
        <f>IFERROR(FIND("POLÍCIA MILITAR",consulta_completa__11[[#This Row],[14 - Inst. Atuando no Local]]),0)</f>
        <v>0</v>
      </c>
      <c r="CP501" s="84" t="str">
        <f t="shared" si="238"/>
        <v/>
      </c>
      <c r="CQ501" s="84">
        <f>IFERROR(FIND("POLÍCIA CIVIL",consulta_completa__11[[#This Row],[14 - Inst. Atuando no Local]]),0)</f>
        <v>0</v>
      </c>
      <c r="CR501" s="84" t="str">
        <f t="shared" si="239"/>
        <v/>
      </c>
      <c r="CS501" s="84">
        <f>IFERROR(FIND("MARINHA DO BRASIL",consulta_completa__11[[#This Row],[14 - Inst. Atuando no Local]]),0)</f>
        <v>0</v>
      </c>
      <c r="CT501" s="84" t="str">
        <f t="shared" si="240"/>
        <v/>
      </c>
      <c r="CU501" s="84">
        <f>IFERROR(FIND("EMPRESA ESPECIALIZADA EM ATENDIMENTO",consulta_completa__11[[#This Row],[14 - Inst. Atuando no Local]]),0)</f>
        <v>0</v>
      </c>
      <c r="CV501" s="84" t="str">
        <f t="shared" si="241"/>
        <v/>
      </c>
      <c r="CW501" s="84">
        <f>IFERROR(FIND("IBAMA",consulta_completa__11[[#This Row],[14 - Inst. Atuando no Local]]),0)</f>
        <v>1</v>
      </c>
      <c r="CX501" s="84" t="str">
        <f t="shared" si="242"/>
        <v>X</v>
      </c>
      <c r="CY501" s="84" t="str">
        <f>IF(consulta_completa__11[[#This Row],[14 - Inst. Atuando no Local]]="","X","")</f>
        <v/>
      </c>
      <c r="CZ501" s="84">
        <f>IFERROR(FIND("OUTRA (S)",consulta_completa__11[[#This Row],[14 - Inst. Atuando no Local]]),0)</f>
        <v>0</v>
      </c>
      <c r="DA501" s="84" t="str">
        <f t="shared" si="243"/>
        <v/>
      </c>
      <c r="DB501" s="35" t="str">
        <f t="shared" si="244"/>
        <v>Sim</v>
      </c>
      <c r="DC501" s="35" t="str">
        <f t="shared" si="245"/>
        <v>Não</v>
      </c>
      <c r="DD501" s="35" t="str">
        <f t="shared" si="246"/>
        <v>Sim</v>
      </c>
      <c r="DE501" s="87" t="str">
        <f t="shared" si="248"/>
        <v>Sem informação</v>
      </c>
    </row>
    <row r="502" spans="1:109">
      <c r="A502" s="14">
        <v>202571857629</v>
      </c>
      <c r="B502" s="1">
        <v>45855</v>
      </c>
      <c r="C502" t="s">
        <v>109</v>
      </c>
      <c r="D502" t="s">
        <v>110</v>
      </c>
      <c r="E502" t="s">
        <v>452</v>
      </c>
      <c r="F502" t="s">
        <v>112</v>
      </c>
      <c r="G502" t="s">
        <v>113</v>
      </c>
      <c r="H502" t="s">
        <v>114</v>
      </c>
      <c r="I502" t="s">
        <v>114</v>
      </c>
      <c r="J502" t="s">
        <v>954</v>
      </c>
      <c r="K502" t="s">
        <v>4533</v>
      </c>
      <c r="L502" t="s">
        <v>117</v>
      </c>
      <c r="M502" t="s">
        <v>118</v>
      </c>
      <c r="N502" t="s">
        <v>119</v>
      </c>
      <c r="O502" t="s">
        <v>239</v>
      </c>
      <c r="P502" t="s">
        <v>142</v>
      </c>
      <c r="Q502" t="s">
        <v>167</v>
      </c>
      <c r="R502" t="s">
        <v>123</v>
      </c>
      <c r="S502" t="s">
        <v>201</v>
      </c>
      <c r="T502" t="s">
        <v>2839</v>
      </c>
      <c r="U502" t="s">
        <v>4534</v>
      </c>
      <c r="V502" t="s">
        <v>4535</v>
      </c>
      <c r="W502" t="b">
        <v>1</v>
      </c>
      <c r="Z502" t="s">
        <v>4536</v>
      </c>
      <c r="AA502" t="s">
        <v>2843</v>
      </c>
      <c r="AB502" t="s">
        <v>2818</v>
      </c>
      <c r="AC502" t="s">
        <v>2819</v>
      </c>
      <c r="AD502">
        <v>1</v>
      </c>
      <c r="AE502" t="s">
        <v>4537</v>
      </c>
      <c r="AF502" t="s">
        <v>113</v>
      </c>
      <c r="AG502" t="s">
        <v>113</v>
      </c>
      <c r="AH502" t="s">
        <v>131</v>
      </c>
      <c r="AI502" t="s">
        <v>131</v>
      </c>
      <c r="AJ502" t="s">
        <v>132</v>
      </c>
      <c r="AK502" t="s">
        <v>113</v>
      </c>
      <c r="AL502" t="s">
        <v>4538</v>
      </c>
      <c r="AM502" t="s">
        <v>986</v>
      </c>
      <c r="AN502" t="s">
        <v>2847</v>
      </c>
      <c r="AO502" t="s">
        <v>2824</v>
      </c>
      <c r="AP502">
        <v>21983738118</v>
      </c>
      <c r="AQ502" t="s">
        <v>989</v>
      </c>
      <c r="AR502" t="s">
        <v>113</v>
      </c>
      <c r="AS502" t="s">
        <v>4539</v>
      </c>
      <c r="AT502" t="s">
        <v>113</v>
      </c>
      <c r="AU502" t="s">
        <v>954</v>
      </c>
      <c r="AV502">
        <v>613000000</v>
      </c>
      <c r="AW502" t="s">
        <v>159</v>
      </c>
      <c r="AX502" s="82">
        <f>IFERROR(FIND("Óbitos/feridos",consulta_completa__11[[#This Row],[13 - Ocorrências/Ambientes Atingidos]]),0)</f>
        <v>0</v>
      </c>
      <c r="AY502" s="83" t="str">
        <f t="shared" si="218"/>
        <v/>
      </c>
      <c r="AZ502" s="82">
        <f>IFERROR(FIND("População afetada/evacuada",consulta_completa__11[[#This Row],[13 - Ocorrências/Ambientes Atingidos]]),0)</f>
        <v>0</v>
      </c>
      <c r="BA502" s="82" t="str">
        <f t="shared" si="219"/>
        <v/>
      </c>
      <c r="BB502" s="82">
        <f>IFERROR(FIND("Suspensão de abastecimento de água",consulta_completa__11[[#This Row],[13 - Ocorrências/Ambientes Atingidos]]),0)</f>
        <v>0</v>
      </c>
      <c r="BC502" s="83" t="str">
        <f t="shared" si="247"/>
        <v/>
      </c>
      <c r="BD502" s="82">
        <f>IFERROR(FIND("Rio/córrego",consulta_completa__11[[#This Row],[13 - Ocorrências/Ambientes Atingidos]]),0)</f>
        <v>0</v>
      </c>
      <c r="BE502" s="83" t="str">
        <f t="shared" si="220"/>
        <v/>
      </c>
      <c r="BF502" s="82">
        <f>IFERROR(FIND("Lago",consulta_completa__11[[#This Row],[13 - Ocorrências/Ambientes Atingidos]]),0)</f>
        <v>0</v>
      </c>
      <c r="BG502" s="83" t="str">
        <f t="shared" si="221"/>
        <v/>
      </c>
      <c r="BH502" s="82">
        <f>IFERROR(FIND("Mar",consulta_completa__11[[#This Row],[13 - Ocorrências/Ambientes Atingidos]]),0)</f>
        <v>1</v>
      </c>
      <c r="BI502" s="83" t="str">
        <f t="shared" si="222"/>
        <v>X</v>
      </c>
      <c r="BJ502" s="82">
        <f>IFERROR(FIND("Praia",consulta_completa__11[[#This Row],[13 - Ocorrências/Ambientes Atingidos]]),0)</f>
        <v>0</v>
      </c>
      <c r="BK502" s="83" t="str">
        <f t="shared" si="223"/>
        <v/>
      </c>
      <c r="BL502" s="82">
        <f>IFERROR(FIND("Solo",consulta_completa__11[[#This Row],[13 - Ocorrências/Ambientes Atingidos]]),0)</f>
        <v>0</v>
      </c>
      <c r="BM502" s="83" t="str">
        <f t="shared" si="224"/>
        <v/>
      </c>
      <c r="BN502" s="82">
        <f>IFERROR(FIND("Águas subterrâneas",consulta_completa__11[[#This Row],[13 - Ocorrências/Ambientes Atingidos]]),0)</f>
        <v>0</v>
      </c>
      <c r="BO502" s="83" t="str">
        <f t="shared" si="225"/>
        <v/>
      </c>
      <c r="BP502" s="82">
        <f>IFERROR(FIND("Atmosfera",consulta_completa__11[[#This Row],[13 - Ocorrências/Ambientes Atingidos]]),0)</f>
        <v>0</v>
      </c>
      <c r="BQ502" s="83" t="str">
        <f t="shared" si="226"/>
        <v/>
      </c>
      <c r="BR502" s="82">
        <f>IFERROR(FIND("Flora",consulta_completa__11[[#This Row],[13 - Ocorrências/Ambientes Atingidos]]),0)</f>
        <v>0</v>
      </c>
      <c r="BS502" s="83" t="str">
        <f t="shared" si="227"/>
        <v/>
      </c>
      <c r="BT502" s="82">
        <f>IFERROR(FIND("Fauna",consulta_completa__11[[#This Row],[13 - Ocorrências/Ambientes Atingidos]]),0)</f>
        <v>0</v>
      </c>
      <c r="BU502" s="83" t="str">
        <f t="shared" si="228"/>
        <v/>
      </c>
      <c r="BV502" s="82">
        <f>IFERROR(FIND("UC federal",consulta_completa__11[[#This Row],[13 - Ocorrências/Ambientes Atingidos]]),0)</f>
        <v>0</v>
      </c>
      <c r="BW502" s="83" t="str">
        <f t="shared" si="229"/>
        <v/>
      </c>
      <c r="BX502" s="82">
        <f>IFERROR(FIND("UC estadual/municipal",consulta_completa__11[[#This Row],[13 - Ocorrências/Ambientes Atingidos]]),0)</f>
        <v>0</v>
      </c>
      <c r="BY502" s="83" t="str">
        <f t="shared" si="230"/>
        <v/>
      </c>
      <c r="BZ502" s="82">
        <f>IFERROR(FIND("Outro(s)",consulta_completa__11[[#This Row],[13 - Ocorrências/Ambientes Atingidos]]),0)</f>
        <v>0</v>
      </c>
      <c r="CA502" s="83" t="str">
        <f t="shared" si="231"/>
        <v/>
      </c>
      <c r="CB502" s="82">
        <f>IFERROR(FIND("Sem dano",consulta_completa__11[[#This Row],[13 - Ocorrências/Ambientes Atingidos]]),0)</f>
        <v>0</v>
      </c>
      <c r="CC502" s="83" t="str">
        <f t="shared" si="232"/>
        <v/>
      </c>
      <c r="CD502" s="82" t="str">
        <f>IF(consulta_completa__11[[#This Row],[13 - Ocorrências/Ambientes Atingidos]]="","X","")</f>
        <v/>
      </c>
      <c r="CE502" s="84">
        <f>IFERROR(FIND("IBAMA",consulta_completa__11[[#This Row],[14 - Inst. Atuando no Local]]),0)</f>
        <v>0</v>
      </c>
      <c r="CF502" s="84" t="str">
        <f t="shared" si="233"/>
        <v/>
      </c>
      <c r="CG502" s="84">
        <f>IFERROR(FIND("OEMA",consulta_completa__11[[#This Row],[14 - Inst. Atuando no Local]]),0)</f>
        <v>0</v>
      </c>
      <c r="CH502" s="84" t="str">
        <f t="shared" si="234"/>
        <v/>
      </c>
      <c r="CI502" s="84">
        <f>IFERROR(FIND("DEFESA CIVIL",consulta_completa__11[[#This Row],[14 - Inst. Atuando no Local]]),0)</f>
        <v>0</v>
      </c>
      <c r="CJ502" s="84" t="str">
        <f t="shared" si="235"/>
        <v/>
      </c>
      <c r="CK502" s="84">
        <f>IFERROR(FIND("CORPO DE BOMBEIROS",consulta_completa__11[[#This Row],[14 - Inst. Atuando no Local]]),0)</f>
        <v>0</v>
      </c>
      <c r="CL502" s="84" t="str">
        <f t="shared" si="236"/>
        <v/>
      </c>
      <c r="CM502" s="84">
        <f>IFERROR(FIND("POLÍCIA RODOVIÁRIA",consulta_completa__11[[#This Row],[14 - Inst. Atuando no Local]]),0)</f>
        <v>0</v>
      </c>
      <c r="CN502" s="84" t="str">
        <f t="shared" si="237"/>
        <v/>
      </c>
      <c r="CO502" s="84">
        <f>IFERROR(FIND("POLÍCIA MILITAR",consulta_completa__11[[#This Row],[14 - Inst. Atuando no Local]]),0)</f>
        <v>0</v>
      </c>
      <c r="CP502" s="84" t="str">
        <f t="shared" si="238"/>
        <v/>
      </c>
      <c r="CQ502" s="84">
        <f>IFERROR(FIND("POLÍCIA CIVIL",consulta_completa__11[[#This Row],[14 - Inst. Atuando no Local]]),0)</f>
        <v>0</v>
      </c>
      <c r="CR502" s="84" t="str">
        <f t="shared" si="239"/>
        <v/>
      </c>
      <c r="CS502" s="84">
        <f>IFERROR(FIND("MARINHA DO BRASIL",consulta_completa__11[[#This Row],[14 - Inst. Atuando no Local]]),0)</f>
        <v>0</v>
      </c>
      <c r="CT502" s="84" t="str">
        <f t="shared" si="240"/>
        <v/>
      </c>
      <c r="CU502" s="84">
        <f>IFERROR(FIND("EMPRESA ESPECIALIZADA EM ATENDIMENTO",consulta_completa__11[[#This Row],[14 - Inst. Atuando no Local]]),0)</f>
        <v>0</v>
      </c>
      <c r="CV502" s="84" t="str">
        <f t="shared" si="241"/>
        <v/>
      </c>
      <c r="CW502" s="84">
        <f>IFERROR(FIND("IBAMA",consulta_completa__11[[#This Row],[14 - Inst. Atuando no Local]]),0)</f>
        <v>0</v>
      </c>
      <c r="CX502" s="84" t="str">
        <f t="shared" si="242"/>
        <v/>
      </c>
      <c r="CY502" s="84" t="str">
        <f>IF(consulta_completa__11[[#This Row],[14 - Inst. Atuando no Local]]="","X","")</f>
        <v/>
      </c>
      <c r="CZ502" s="84">
        <f>IFERROR(FIND("OUTRA (S)",consulta_completa__11[[#This Row],[14 - Inst. Atuando no Local]]),0)</f>
        <v>0</v>
      </c>
      <c r="DA502" s="84" t="str">
        <f t="shared" si="243"/>
        <v/>
      </c>
      <c r="DB502" s="35" t="str">
        <f t="shared" si="244"/>
        <v>Sim</v>
      </c>
      <c r="DC502" s="35" t="str">
        <f t="shared" si="245"/>
        <v>Não</v>
      </c>
      <c r="DD502" s="35" t="str">
        <f t="shared" si="246"/>
        <v>Sim</v>
      </c>
      <c r="DE502" s="87" t="str">
        <f t="shared" si="248"/>
        <v>Federal</v>
      </c>
    </row>
    <row r="503" spans="1:109">
      <c r="A503" s="14">
        <v>202572128850</v>
      </c>
      <c r="B503" s="1">
        <v>45855</v>
      </c>
      <c r="C503" t="s">
        <v>238</v>
      </c>
      <c r="D503" t="s">
        <v>212</v>
      </c>
      <c r="E503" t="s">
        <v>111</v>
      </c>
      <c r="F503" t="s">
        <v>112</v>
      </c>
      <c r="G503" t="s">
        <v>113</v>
      </c>
      <c r="H503" t="s">
        <v>114</v>
      </c>
      <c r="I503" t="s">
        <v>114</v>
      </c>
      <c r="J503" t="s">
        <v>113</v>
      </c>
      <c r="K503" t="s">
        <v>114</v>
      </c>
      <c r="L503" t="s">
        <v>114</v>
      </c>
      <c r="M503" t="s">
        <v>118</v>
      </c>
      <c r="N503" t="s">
        <v>113</v>
      </c>
      <c r="O503" t="s">
        <v>239</v>
      </c>
      <c r="P503" t="s">
        <v>142</v>
      </c>
      <c r="Q503" t="s">
        <v>143</v>
      </c>
      <c r="R503" t="s">
        <v>123</v>
      </c>
      <c r="S503" t="s">
        <v>201</v>
      </c>
      <c r="T503" t="s">
        <v>4540</v>
      </c>
      <c r="U503" t="s">
        <v>4541</v>
      </c>
      <c r="V503" t="s">
        <v>4542</v>
      </c>
      <c r="W503" t="b">
        <v>1</v>
      </c>
      <c r="Z503" t="s">
        <v>242</v>
      </c>
      <c r="AA503" t="s">
        <v>4541</v>
      </c>
      <c r="AB503" t="s">
        <v>248</v>
      </c>
      <c r="AC503" t="s">
        <v>244</v>
      </c>
      <c r="AD503">
        <v>1</v>
      </c>
      <c r="AE503" t="s">
        <v>113</v>
      </c>
      <c r="AF503" t="s">
        <v>113</v>
      </c>
      <c r="AG503" t="s">
        <v>113</v>
      </c>
      <c r="AH503" t="s">
        <v>131</v>
      </c>
      <c r="AI503" t="s">
        <v>131</v>
      </c>
      <c r="AJ503" t="s">
        <v>131</v>
      </c>
      <c r="AK503" t="s">
        <v>4543</v>
      </c>
      <c r="AL503" t="s">
        <v>4544</v>
      </c>
      <c r="AM503" t="s">
        <v>247</v>
      </c>
      <c r="AN503" t="s">
        <v>248</v>
      </c>
      <c r="AO503" t="s">
        <v>4545</v>
      </c>
      <c r="AP503">
        <v>21998863038</v>
      </c>
      <c r="AQ503" t="s">
        <v>250</v>
      </c>
      <c r="AR503" t="s">
        <v>113</v>
      </c>
      <c r="AS503" t="s">
        <v>2307</v>
      </c>
      <c r="AT503" t="s">
        <v>113</v>
      </c>
      <c r="AU503" t="s">
        <v>3483</v>
      </c>
      <c r="AV503">
        <v>192000</v>
      </c>
      <c r="AW503" t="s">
        <v>159</v>
      </c>
      <c r="AX503" s="82">
        <f>IFERROR(FIND("Óbitos/feridos",consulta_completa__11[[#This Row],[13 - Ocorrências/Ambientes Atingidos]]),0)</f>
        <v>0</v>
      </c>
      <c r="AY503" s="83" t="str">
        <f t="shared" si="218"/>
        <v/>
      </c>
      <c r="AZ503" s="82">
        <f>IFERROR(FIND("População afetada/evacuada",consulta_completa__11[[#This Row],[13 - Ocorrências/Ambientes Atingidos]]),0)</f>
        <v>0</v>
      </c>
      <c r="BA503" s="82" t="str">
        <f t="shared" si="219"/>
        <v/>
      </c>
      <c r="BB503" s="82">
        <f>IFERROR(FIND("Suspensão de abastecimento de água",consulta_completa__11[[#This Row],[13 - Ocorrências/Ambientes Atingidos]]),0)</f>
        <v>0</v>
      </c>
      <c r="BC503" s="83" t="str">
        <f t="shared" si="247"/>
        <v/>
      </c>
      <c r="BD503" s="82">
        <f>IFERROR(FIND("Rio/córrego",consulta_completa__11[[#This Row],[13 - Ocorrências/Ambientes Atingidos]]),0)</f>
        <v>0</v>
      </c>
      <c r="BE503" s="83" t="str">
        <f t="shared" si="220"/>
        <v/>
      </c>
      <c r="BF503" s="82">
        <f>IFERROR(FIND("Lago",consulta_completa__11[[#This Row],[13 - Ocorrências/Ambientes Atingidos]]),0)</f>
        <v>0</v>
      </c>
      <c r="BG503" s="83" t="str">
        <f t="shared" si="221"/>
        <v/>
      </c>
      <c r="BH503" s="82">
        <f>IFERROR(FIND("Mar",consulta_completa__11[[#This Row],[13 - Ocorrências/Ambientes Atingidos]]),0)</f>
        <v>1</v>
      </c>
      <c r="BI503" s="83" t="str">
        <f t="shared" si="222"/>
        <v>X</v>
      </c>
      <c r="BJ503" s="82">
        <f>IFERROR(FIND("Praia",consulta_completa__11[[#This Row],[13 - Ocorrências/Ambientes Atingidos]]),0)</f>
        <v>0</v>
      </c>
      <c r="BK503" s="83" t="str">
        <f t="shared" si="223"/>
        <v/>
      </c>
      <c r="BL503" s="82">
        <f>IFERROR(FIND("Solo",consulta_completa__11[[#This Row],[13 - Ocorrências/Ambientes Atingidos]]),0)</f>
        <v>0</v>
      </c>
      <c r="BM503" s="83" t="str">
        <f t="shared" si="224"/>
        <v/>
      </c>
      <c r="BN503" s="82">
        <f>IFERROR(FIND("Águas subterrâneas",consulta_completa__11[[#This Row],[13 - Ocorrências/Ambientes Atingidos]]),0)</f>
        <v>0</v>
      </c>
      <c r="BO503" s="83" t="str">
        <f t="shared" si="225"/>
        <v/>
      </c>
      <c r="BP503" s="82">
        <f>IFERROR(FIND("Atmosfera",consulta_completa__11[[#This Row],[13 - Ocorrências/Ambientes Atingidos]]),0)</f>
        <v>0</v>
      </c>
      <c r="BQ503" s="83" t="str">
        <f t="shared" si="226"/>
        <v/>
      </c>
      <c r="BR503" s="82">
        <f>IFERROR(FIND("Flora",consulta_completa__11[[#This Row],[13 - Ocorrências/Ambientes Atingidos]]),0)</f>
        <v>0</v>
      </c>
      <c r="BS503" s="83" t="str">
        <f t="shared" si="227"/>
        <v/>
      </c>
      <c r="BT503" s="82">
        <f>IFERROR(FIND("Fauna",consulta_completa__11[[#This Row],[13 - Ocorrências/Ambientes Atingidos]]),0)</f>
        <v>0</v>
      </c>
      <c r="BU503" s="83" t="str">
        <f t="shared" si="228"/>
        <v/>
      </c>
      <c r="BV503" s="82">
        <f>IFERROR(FIND("UC federal",consulta_completa__11[[#This Row],[13 - Ocorrências/Ambientes Atingidos]]),0)</f>
        <v>0</v>
      </c>
      <c r="BW503" s="83" t="str">
        <f t="shared" si="229"/>
        <v/>
      </c>
      <c r="BX503" s="82">
        <f>IFERROR(FIND("UC estadual/municipal",consulta_completa__11[[#This Row],[13 - Ocorrências/Ambientes Atingidos]]),0)</f>
        <v>0</v>
      </c>
      <c r="BY503" s="83" t="str">
        <f t="shared" si="230"/>
        <v/>
      </c>
      <c r="BZ503" s="82">
        <f>IFERROR(FIND("Outro(s)",consulta_completa__11[[#This Row],[13 - Ocorrências/Ambientes Atingidos]]),0)</f>
        <v>0</v>
      </c>
      <c r="CA503" s="83" t="str">
        <f t="shared" si="231"/>
        <v/>
      </c>
      <c r="CB503" s="82">
        <f>IFERROR(FIND("Sem dano",consulta_completa__11[[#This Row],[13 - Ocorrências/Ambientes Atingidos]]),0)</f>
        <v>0</v>
      </c>
      <c r="CC503" s="83" t="str">
        <f t="shared" si="232"/>
        <v/>
      </c>
      <c r="CD503" s="82" t="str">
        <f>IF(consulta_completa__11[[#This Row],[13 - Ocorrências/Ambientes Atingidos]]="","X","")</f>
        <v/>
      </c>
      <c r="CE503" s="84">
        <f>IFERROR(FIND("IBAMA",consulta_completa__11[[#This Row],[14 - Inst. Atuando no Local]]),0)</f>
        <v>0</v>
      </c>
      <c r="CF503" s="84" t="str">
        <f t="shared" si="233"/>
        <v/>
      </c>
      <c r="CG503" s="84">
        <f>IFERROR(FIND("OEMA",consulta_completa__11[[#This Row],[14 - Inst. Atuando no Local]]),0)</f>
        <v>0</v>
      </c>
      <c r="CH503" s="84" t="str">
        <f t="shared" si="234"/>
        <v/>
      </c>
      <c r="CI503" s="84">
        <f>IFERROR(FIND("DEFESA CIVIL",consulta_completa__11[[#This Row],[14 - Inst. Atuando no Local]]),0)</f>
        <v>0</v>
      </c>
      <c r="CJ503" s="84" t="str">
        <f t="shared" si="235"/>
        <v/>
      </c>
      <c r="CK503" s="84">
        <f>IFERROR(FIND("CORPO DE BOMBEIROS",consulta_completa__11[[#This Row],[14 - Inst. Atuando no Local]]),0)</f>
        <v>0</v>
      </c>
      <c r="CL503" s="84" t="str">
        <f t="shared" si="236"/>
        <v/>
      </c>
      <c r="CM503" s="84">
        <f>IFERROR(FIND("POLÍCIA RODOVIÁRIA",consulta_completa__11[[#This Row],[14 - Inst. Atuando no Local]]),0)</f>
        <v>0</v>
      </c>
      <c r="CN503" s="84" t="str">
        <f t="shared" si="237"/>
        <v/>
      </c>
      <c r="CO503" s="84">
        <f>IFERROR(FIND("POLÍCIA MILITAR",consulta_completa__11[[#This Row],[14 - Inst. Atuando no Local]]),0)</f>
        <v>0</v>
      </c>
      <c r="CP503" s="84" t="str">
        <f t="shared" si="238"/>
        <v/>
      </c>
      <c r="CQ503" s="84">
        <f>IFERROR(FIND("POLÍCIA CIVIL",consulta_completa__11[[#This Row],[14 - Inst. Atuando no Local]]),0)</f>
        <v>0</v>
      </c>
      <c r="CR503" s="84" t="str">
        <f t="shared" si="239"/>
        <v/>
      </c>
      <c r="CS503" s="84">
        <f>IFERROR(FIND("MARINHA DO BRASIL",consulta_completa__11[[#This Row],[14 - Inst. Atuando no Local]]),0)</f>
        <v>0</v>
      </c>
      <c r="CT503" s="84" t="str">
        <f t="shared" si="240"/>
        <v/>
      </c>
      <c r="CU503" s="84">
        <f>IFERROR(FIND("EMPRESA ESPECIALIZADA EM ATENDIMENTO",consulta_completa__11[[#This Row],[14 - Inst. Atuando no Local]]),0)</f>
        <v>0</v>
      </c>
      <c r="CV503" s="84" t="str">
        <f t="shared" si="241"/>
        <v/>
      </c>
      <c r="CW503" s="84">
        <f>IFERROR(FIND("IBAMA",consulta_completa__11[[#This Row],[14 - Inst. Atuando no Local]]),0)</f>
        <v>0</v>
      </c>
      <c r="CX503" s="84" t="str">
        <f t="shared" si="242"/>
        <v/>
      </c>
      <c r="CY503" s="84" t="str">
        <f>IF(consulta_completa__11[[#This Row],[14 - Inst. Atuando no Local]]="","X","")</f>
        <v>X</v>
      </c>
      <c r="CZ503" s="84">
        <f>IFERROR(FIND("OUTRA (S)",consulta_completa__11[[#This Row],[14 - Inst. Atuando no Local]]),0)</f>
        <v>0</v>
      </c>
      <c r="DA503" s="84" t="str">
        <f t="shared" si="243"/>
        <v/>
      </c>
      <c r="DB503" s="35" t="str">
        <f t="shared" si="244"/>
        <v>Sim</v>
      </c>
      <c r="DC503" s="35" t="str">
        <f t="shared" si="245"/>
        <v>Não</v>
      </c>
      <c r="DD503" s="35" t="str">
        <f t="shared" si="246"/>
        <v>Sim</v>
      </c>
      <c r="DE503" s="87" t="str">
        <f t="shared" si="248"/>
        <v>Federal</v>
      </c>
    </row>
    <row r="504" spans="1:109">
      <c r="A504" s="14">
        <v>20258636020</v>
      </c>
      <c r="B504" s="1">
        <v>45856</v>
      </c>
      <c r="C504" t="s">
        <v>4546</v>
      </c>
      <c r="D504" t="s">
        <v>849</v>
      </c>
      <c r="E504" t="s">
        <v>286</v>
      </c>
      <c r="F504" t="s">
        <v>112</v>
      </c>
      <c r="G504" t="s">
        <v>3303</v>
      </c>
      <c r="H504" t="s">
        <v>4547</v>
      </c>
      <c r="I504" t="s">
        <v>648</v>
      </c>
      <c r="J504" t="s">
        <v>113</v>
      </c>
      <c r="K504" t="s">
        <v>114</v>
      </c>
      <c r="L504" t="s">
        <v>114</v>
      </c>
      <c r="M504" t="s">
        <v>140</v>
      </c>
      <c r="N504" t="s">
        <v>141</v>
      </c>
      <c r="O504" t="s">
        <v>113</v>
      </c>
      <c r="P504" t="s">
        <v>200</v>
      </c>
      <c r="Q504" t="s">
        <v>230</v>
      </c>
      <c r="R504" t="s">
        <v>123</v>
      </c>
      <c r="S504" t="s">
        <v>113</v>
      </c>
      <c r="T504" t="s">
        <v>4548</v>
      </c>
      <c r="U504" t="s">
        <v>113</v>
      </c>
      <c r="V504" t="s">
        <v>113</v>
      </c>
      <c r="Z504" t="s">
        <v>4549</v>
      </c>
      <c r="AA504" t="s">
        <v>113</v>
      </c>
      <c r="AB504" t="s">
        <v>4550</v>
      </c>
      <c r="AC504" t="s">
        <v>4551</v>
      </c>
      <c r="AD504">
        <v>1</v>
      </c>
      <c r="AE504" t="s">
        <v>4552</v>
      </c>
      <c r="AF504" t="s">
        <v>113</v>
      </c>
      <c r="AG504" t="s">
        <v>113</v>
      </c>
      <c r="AH504" t="s">
        <v>131</v>
      </c>
      <c r="AI504" t="s">
        <v>132</v>
      </c>
      <c r="AJ504" t="s">
        <v>132</v>
      </c>
      <c r="AK504" t="s">
        <v>113</v>
      </c>
      <c r="AL504" t="s">
        <v>4553</v>
      </c>
      <c r="AM504" t="s">
        <v>859</v>
      </c>
      <c r="AN504" t="s">
        <v>113</v>
      </c>
      <c r="AO504" t="s">
        <v>113</v>
      </c>
      <c r="AQ504" t="s">
        <v>4554</v>
      </c>
      <c r="AR504" t="s">
        <v>113</v>
      </c>
      <c r="AS504" t="s">
        <v>113</v>
      </c>
      <c r="AT504" t="s">
        <v>113</v>
      </c>
      <c r="AU504" t="s">
        <v>113</v>
      </c>
      <c r="AW504" t="s">
        <v>113</v>
      </c>
      <c r="AX504" s="82">
        <f>IFERROR(FIND("Óbitos/feridos",consulta_completa__11[[#This Row],[13 - Ocorrências/Ambientes Atingidos]]),0)</f>
        <v>0</v>
      </c>
      <c r="AY504" s="83" t="str">
        <f t="shared" si="218"/>
        <v/>
      </c>
      <c r="AZ504" s="82">
        <f>IFERROR(FIND("População afetada/evacuada",consulta_completa__11[[#This Row],[13 - Ocorrências/Ambientes Atingidos]]),0)</f>
        <v>0</v>
      </c>
      <c r="BA504" s="82" t="str">
        <f t="shared" si="219"/>
        <v/>
      </c>
      <c r="BB504" s="82">
        <f>IFERROR(FIND("Suspensão de abastecimento de água",consulta_completa__11[[#This Row],[13 - Ocorrências/Ambientes Atingidos]]),0)</f>
        <v>0</v>
      </c>
      <c r="BC504" s="83" t="str">
        <f t="shared" si="247"/>
        <v/>
      </c>
      <c r="BD504" s="82">
        <f>IFERROR(FIND("Rio/córrego",consulta_completa__11[[#This Row],[13 - Ocorrências/Ambientes Atingidos]]),0)</f>
        <v>0</v>
      </c>
      <c r="BE504" s="83" t="str">
        <f t="shared" si="220"/>
        <v/>
      </c>
      <c r="BF504" s="82">
        <f>IFERROR(FIND("Lago",consulta_completa__11[[#This Row],[13 - Ocorrências/Ambientes Atingidos]]),0)</f>
        <v>0</v>
      </c>
      <c r="BG504" s="83" t="str">
        <f t="shared" si="221"/>
        <v/>
      </c>
      <c r="BH504" s="82">
        <f>IFERROR(FIND("Mar",consulta_completa__11[[#This Row],[13 - Ocorrências/Ambientes Atingidos]]),0)</f>
        <v>0</v>
      </c>
      <c r="BI504" s="83" t="str">
        <f t="shared" si="222"/>
        <v/>
      </c>
      <c r="BJ504" s="82">
        <f>IFERROR(FIND("Praia",consulta_completa__11[[#This Row],[13 - Ocorrências/Ambientes Atingidos]]),0)</f>
        <v>0</v>
      </c>
      <c r="BK504" s="83" t="str">
        <f t="shared" si="223"/>
        <v/>
      </c>
      <c r="BL504" s="82">
        <f>IFERROR(FIND("Solo",consulta_completa__11[[#This Row],[13 - Ocorrências/Ambientes Atingidos]]),0)</f>
        <v>1</v>
      </c>
      <c r="BM504" s="83" t="str">
        <f t="shared" si="224"/>
        <v>X</v>
      </c>
      <c r="BN504" s="82">
        <f>IFERROR(FIND("Águas subterrâneas",consulta_completa__11[[#This Row],[13 - Ocorrências/Ambientes Atingidos]]),0)</f>
        <v>0</v>
      </c>
      <c r="BO504" s="83" t="str">
        <f t="shared" si="225"/>
        <v/>
      </c>
      <c r="BP504" s="82">
        <f>IFERROR(FIND("Atmosfera",consulta_completa__11[[#This Row],[13 - Ocorrências/Ambientes Atingidos]]),0)</f>
        <v>0</v>
      </c>
      <c r="BQ504" s="83" t="str">
        <f t="shared" si="226"/>
        <v/>
      </c>
      <c r="BR504" s="82">
        <f>IFERROR(FIND("Flora",consulta_completa__11[[#This Row],[13 - Ocorrências/Ambientes Atingidos]]),0)</f>
        <v>0</v>
      </c>
      <c r="BS504" s="83" t="str">
        <f t="shared" si="227"/>
        <v/>
      </c>
      <c r="BT504" s="82">
        <f>IFERROR(FIND("Fauna",consulta_completa__11[[#This Row],[13 - Ocorrências/Ambientes Atingidos]]),0)</f>
        <v>0</v>
      </c>
      <c r="BU504" s="83" t="str">
        <f t="shared" si="228"/>
        <v/>
      </c>
      <c r="BV504" s="82">
        <f>IFERROR(FIND("UC federal",consulta_completa__11[[#This Row],[13 - Ocorrências/Ambientes Atingidos]]),0)</f>
        <v>0</v>
      </c>
      <c r="BW504" s="83" t="str">
        <f t="shared" si="229"/>
        <v/>
      </c>
      <c r="BX504" s="82">
        <f>IFERROR(FIND("UC estadual/municipal",consulta_completa__11[[#This Row],[13 - Ocorrências/Ambientes Atingidos]]),0)</f>
        <v>0</v>
      </c>
      <c r="BY504" s="83" t="str">
        <f t="shared" si="230"/>
        <v/>
      </c>
      <c r="BZ504" s="82">
        <f>IFERROR(FIND("Outro(s)",consulta_completa__11[[#This Row],[13 - Ocorrências/Ambientes Atingidos]]),0)</f>
        <v>0</v>
      </c>
      <c r="CA504" s="83" t="str">
        <f t="shared" si="231"/>
        <v/>
      </c>
      <c r="CB504" s="82">
        <f>IFERROR(FIND("Sem dano",consulta_completa__11[[#This Row],[13 - Ocorrências/Ambientes Atingidos]]),0)</f>
        <v>0</v>
      </c>
      <c r="CC504" s="83" t="str">
        <f t="shared" si="232"/>
        <v/>
      </c>
      <c r="CD504" s="82" t="str">
        <f>IF(consulta_completa__11[[#This Row],[13 - Ocorrências/Ambientes Atingidos]]="","X","")</f>
        <v/>
      </c>
      <c r="CE504" s="84">
        <f>IFERROR(FIND("IBAMA",consulta_completa__11[[#This Row],[14 - Inst. Atuando no Local]]),0)</f>
        <v>0</v>
      </c>
      <c r="CF504" s="84" t="str">
        <f t="shared" si="233"/>
        <v/>
      </c>
      <c r="CG504" s="84">
        <f>IFERROR(FIND("OEMA",consulta_completa__11[[#This Row],[14 - Inst. Atuando no Local]]),0)</f>
        <v>0</v>
      </c>
      <c r="CH504" s="84" t="str">
        <f t="shared" si="234"/>
        <v/>
      </c>
      <c r="CI504" s="84">
        <f>IFERROR(FIND("DEFESA CIVIL",consulta_completa__11[[#This Row],[14 - Inst. Atuando no Local]]),0)</f>
        <v>0</v>
      </c>
      <c r="CJ504" s="84" t="str">
        <f t="shared" si="235"/>
        <v/>
      </c>
      <c r="CK504" s="84">
        <f>IFERROR(FIND("CORPO DE BOMBEIROS",consulta_completa__11[[#This Row],[14 - Inst. Atuando no Local]]),0)</f>
        <v>0</v>
      </c>
      <c r="CL504" s="84" t="str">
        <f t="shared" si="236"/>
        <v/>
      </c>
      <c r="CM504" s="84">
        <f>IFERROR(FIND("POLÍCIA RODOVIÁRIA",consulta_completa__11[[#This Row],[14 - Inst. Atuando no Local]]),0)</f>
        <v>0</v>
      </c>
      <c r="CN504" s="84" t="str">
        <f t="shared" si="237"/>
        <v/>
      </c>
      <c r="CO504" s="84">
        <f>IFERROR(FIND("POLÍCIA MILITAR",consulta_completa__11[[#This Row],[14 - Inst. Atuando no Local]]),0)</f>
        <v>0</v>
      </c>
      <c r="CP504" s="84" t="str">
        <f t="shared" si="238"/>
        <v/>
      </c>
      <c r="CQ504" s="84">
        <f>IFERROR(FIND("POLÍCIA CIVIL",consulta_completa__11[[#This Row],[14 - Inst. Atuando no Local]]),0)</f>
        <v>0</v>
      </c>
      <c r="CR504" s="84" t="str">
        <f t="shared" si="239"/>
        <v/>
      </c>
      <c r="CS504" s="84">
        <f>IFERROR(FIND("MARINHA DO BRASIL",consulta_completa__11[[#This Row],[14 - Inst. Atuando no Local]]),0)</f>
        <v>0</v>
      </c>
      <c r="CT504" s="84" t="str">
        <f t="shared" si="240"/>
        <v/>
      </c>
      <c r="CU504" s="84">
        <f>IFERROR(FIND("EMPRESA ESPECIALIZADA EM ATENDIMENTO",consulta_completa__11[[#This Row],[14 - Inst. Atuando no Local]]),0)</f>
        <v>0</v>
      </c>
      <c r="CV504" s="84" t="str">
        <f t="shared" si="241"/>
        <v/>
      </c>
      <c r="CW504" s="84">
        <f>IFERROR(FIND("IBAMA",consulta_completa__11[[#This Row],[14 - Inst. Atuando no Local]]),0)</f>
        <v>0</v>
      </c>
      <c r="CX504" s="84" t="str">
        <f t="shared" si="242"/>
        <v/>
      </c>
      <c r="CY504" s="84" t="str">
        <f>IF(consulta_completa__11[[#This Row],[14 - Inst. Atuando no Local]]="","X","")</f>
        <v/>
      </c>
      <c r="CZ504" s="84">
        <f>IFERROR(FIND("OUTRA (S)",consulta_completa__11[[#This Row],[14 - Inst. Atuando no Local]]),0)</f>
        <v>0</v>
      </c>
      <c r="DA504" s="84" t="str">
        <f t="shared" si="243"/>
        <v/>
      </c>
      <c r="DB504" s="35" t="str">
        <f t="shared" si="244"/>
        <v>Sim</v>
      </c>
      <c r="DC504" s="35" t="str">
        <f t="shared" si="245"/>
        <v>Não</v>
      </c>
      <c r="DD504" s="35" t="str">
        <f t="shared" si="246"/>
        <v>Sim</v>
      </c>
      <c r="DE504" s="87" t="str">
        <f t="shared" si="248"/>
        <v>Federal</v>
      </c>
    </row>
    <row r="505" spans="1:109">
      <c r="A505" s="14">
        <v>202571846853</v>
      </c>
      <c r="B505" s="1">
        <v>45856</v>
      </c>
      <c r="C505" t="s">
        <v>4555</v>
      </c>
      <c r="D505" t="s">
        <v>849</v>
      </c>
      <c r="E505" t="s">
        <v>286</v>
      </c>
      <c r="F505" t="s">
        <v>112</v>
      </c>
      <c r="G505" t="s">
        <v>839</v>
      </c>
      <c r="H505" t="s">
        <v>113</v>
      </c>
      <c r="I505" t="s">
        <v>113</v>
      </c>
      <c r="J505" t="s">
        <v>113</v>
      </c>
      <c r="K505" t="s">
        <v>114</v>
      </c>
      <c r="L505" t="s">
        <v>114</v>
      </c>
      <c r="M505" t="s">
        <v>140</v>
      </c>
      <c r="N505" t="s">
        <v>185</v>
      </c>
      <c r="O505" t="s">
        <v>120</v>
      </c>
      <c r="P505" t="s">
        <v>200</v>
      </c>
      <c r="Q505" t="s">
        <v>230</v>
      </c>
      <c r="R505" t="s">
        <v>123</v>
      </c>
      <c r="S505" t="s">
        <v>113</v>
      </c>
      <c r="T505" t="s">
        <v>4556</v>
      </c>
      <c r="U505" t="s">
        <v>631</v>
      </c>
      <c r="V505" t="s">
        <v>4557</v>
      </c>
      <c r="Z505" t="s">
        <v>633</v>
      </c>
      <c r="AA505" t="s">
        <v>113</v>
      </c>
      <c r="AB505" t="s">
        <v>113</v>
      </c>
      <c r="AC505" t="s">
        <v>113</v>
      </c>
      <c r="AE505" t="s">
        <v>4558</v>
      </c>
      <c r="AF505" t="s">
        <v>4559</v>
      </c>
      <c r="AG505" t="s">
        <v>4560</v>
      </c>
      <c r="AH505" t="s">
        <v>131</v>
      </c>
      <c r="AI505" t="s">
        <v>132</v>
      </c>
      <c r="AJ505" t="s">
        <v>131</v>
      </c>
      <c r="AK505" t="s">
        <v>4561</v>
      </c>
      <c r="AL505" t="s">
        <v>4562</v>
      </c>
      <c r="AM505" t="s">
        <v>153</v>
      </c>
      <c r="AN505" t="s">
        <v>154</v>
      </c>
      <c r="AO505" t="s">
        <v>155</v>
      </c>
      <c r="AP505">
        <v>6133161070</v>
      </c>
      <c r="AQ505" t="s">
        <v>156</v>
      </c>
      <c r="AR505" t="s">
        <v>113</v>
      </c>
      <c r="AS505" t="s">
        <v>113</v>
      </c>
      <c r="AT505" t="s">
        <v>113</v>
      </c>
      <c r="AU505" t="s">
        <v>113</v>
      </c>
      <c r="AW505" t="s">
        <v>113</v>
      </c>
      <c r="AX505" s="82">
        <f>IFERROR(FIND("Óbitos/feridos",consulta_completa__11[[#This Row],[13 - Ocorrências/Ambientes Atingidos]]),0)</f>
        <v>0</v>
      </c>
      <c r="AY505" s="83" t="str">
        <f t="shared" si="218"/>
        <v/>
      </c>
      <c r="AZ505" s="82">
        <f>IFERROR(FIND("População afetada/evacuada",consulta_completa__11[[#This Row],[13 - Ocorrências/Ambientes Atingidos]]),0)</f>
        <v>0</v>
      </c>
      <c r="BA505" s="82" t="str">
        <f t="shared" si="219"/>
        <v/>
      </c>
      <c r="BB505" s="82">
        <f>IFERROR(FIND("Suspensão de abastecimento de água",consulta_completa__11[[#This Row],[13 - Ocorrências/Ambientes Atingidos]]),0)</f>
        <v>0</v>
      </c>
      <c r="BC505" s="83" t="str">
        <f t="shared" si="247"/>
        <v/>
      </c>
      <c r="BD505" s="82">
        <f>IFERROR(FIND("Rio/córrego",consulta_completa__11[[#This Row],[13 - Ocorrências/Ambientes Atingidos]]),0)</f>
        <v>0</v>
      </c>
      <c r="BE505" s="83" t="str">
        <f t="shared" si="220"/>
        <v/>
      </c>
      <c r="BF505" s="82">
        <f>IFERROR(FIND("Lago",consulta_completa__11[[#This Row],[13 - Ocorrências/Ambientes Atingidos]]),0)</f>
        <v>0</v>
      </c>
      <c r="BG505" s="83" t="str">
        <f t="shared" si="221"/>
        <v/>
      </c>
      <c r="BH505" s="82">
        <f>IFERROR(FIND("Mar",consulta_completa__11[[#This Row],[13 - Ocorrências/Ambientes Atingidos]]),0)</f>
        <v>0</v>
      </c>
      <c r="BI505" s="83" t="str">
        <f t="shared" si="222"/>
        <v/>
      </c>
      <c r="BJ505" s="82">
        <f>IFERROR(FIND("Praia",consulta_completa__11[[#This Row],[13 - Ocorrências/Ambientes Atingidos]]),0)</f>
        <v>0</v>
      </c>
      <c r="BK505" s="83" t="str">
        <f t="shared" si="223"/>
        <v/>
      </c>
      <c r="BL505" s="82">
        <f>IFERROR(FIND("Solo",consulta_completa__11[[#This Row],[13 - Ocorrências/Ambientes Atingidos]]),0)</f>
        <v>1</v>
      </c>
      <c r="BM505" s="83" t="str">
        <f t="shared" si="224"/>
        <v>X</v>
      </c>
      <c r="BN505" s="82">
        <f>IFERROR(FIND("Águas subterrâneas",consulta_completa__11[[#This Row],[13 - Ocorrências/Ambientes Atingidos]]),0)</f>
        <v>0</v>
      </c>
      <c r="BO505" s="83" t="str">
        <f t="shared" si="225"/>
        <v/>
      </c>
      <c r="BP505" s="82">
        <f>IFERROR(FIND("Atmosfera",consulta_completa__11[[#This Row],[13 - Ocorrências/Ambientes Atingidos]]),0)</f>
        <v>0</v>
      </c>
      <c r="BQ505" s="83" t="str">
        <f t="shared" si="226"/>
        <v/>
      </c>
      <c r="BR505" s="82">
        <f>IFERROR(FIND("Flora",consulta_completa__11[[#This Row],[13 - Ocorrências/Ambientes Atingidos]]),0)</f>
        <v>0</v>
      </c>
      <c r="BS505" s="83" t="str">
        <f t="shared" si="227"/>
        <v/>
      </c>
      <c r="BT505" s="82">
        <f>IFERROR(FIND("Fauna",consulta_completa__11[[#This Row],[13 - Ocorrências/Ambientes Atingidos]]),0)</f>
        <v>0</v>
      </c>
      <c r="BU505" s="83" t="str">
        <f t="shared" si="228"/>
        <v/>
      </c>
      <c r="BV505" s="82">
        <f>IFERROR(FIND("UC federal",consulta_completa__11[[#This Row],[13 - Ocorrências/Ambientes Atingidos]]),0)</f>
        <v>0</v>
      </c>
      <c r="BW505" s="83" t="str">
        <f t="shared" si="229"/>
        <v/>
      </c>
      <c r="BX505" s="82">
        <f>IFERROR(FIND("UC estadual/municipal",consulta_completa__11[[#This Row],[13 - Ocorrências/Ambientes Atingidos]]),0)</f>
        <v>0</v>
      </c>
      <c r="BY505" s="83" t="str">
        <f t="shared" si="230"/>
        <v/>
      </c>
      <c r="BZ505" s="82">
        <f>IFERROR(FIND("Outro(s)",consulta_completa__11[[#This Row],[13 - Ocorrências/Ambientes Atingidos]]),0)</f>
        <v>0</v>
      </c>
      <c r="CA505" s="83" t="str">
        <f t="shared" si="231"/>
        <v/>
      </c>
      <c r="CB505" s="82">
        <f>IFERROR(FIND("Sem dano",consulta_completa__11[[#This Row],[13 - Ocorrências/Ambientes Atingidos]]),0)</f>
        <v>0</v>
      </c>
      <c r="CC505" s="83" t="str">
        <f t="shared" si="232"/>
        <v/>
      </c>
      <c r="CD505" s="82" t="str">
        <f>IF(consulta_completa__11[[#This Row],[13 - Ocorrências/Ambientes Atingidos]]="","X","")</f>
        <v/>
      </c>
      <c r="CE505" s="84">
        <f>IFERROR(FIND("IBAMA",consulta_completa__11[[#This Row],[14 - Inst. Atuando no Local]]),0)</f>
        <v>0</v>
      </c>
      <c r="CF505" s="84" t="str">
        <f t="shared" si="233"/>
        <v/>
      </c>
      <c r="CG505" s="84">
        <f>IFERROR(FIND("OEMA",consulta_completa__11[[#This Row],[14 - Inst. Atuando no Local]]),0)</f>
        <v>0</v>
      </c>
      <c r="CH505" s="84" t="str">
        <f t="shared" si="234"/>
        <v/>
      </c>
      <c r="CI505" s="84">
        <f>IFERROR(FIND("DEFESA CIVIL",consulta_completa__11[[#This Row],[14 - Inst. Atuando no Local]]),0)</f>
        <v>0</v>
      </c>
      <c r="CJ505" s="84" t="str">
        <f t="shared" si="235"/>
        <v/>
      </c>
      <c r="CK505" s="84">
        <f>IFERROR(FIND("CORPO DE BOMBEIROS",consulta_completa__11[[#This Row],[14 - Inst. Atuando no Local]]),0)</f>
        <v>0</v>
      </c>
      <c r="CL505" s="84" t="str">
        <f t="shared" si="236"/>
        <v/>
      </c>
      <c r="CM505" s="84">
        <f>IFERROR(FIND("POLÍCIA RODOVIÁRIA",consulta_completa__11[[#This Row],[14 - Inst. Atuando no Local]]),0)</f>
        <v>0</v>
      </c>
      <c r="CN505" s="84" t="str">
        <f t="shared" si="237"/>
        <v/>
      </c>
      <c r="CO505" s="84">
        <f>IFERROR(FIND("POLÍCIA MILITAR",consulta_completa__11[[#This Row],[14 - Inst. Atuando no Local]]),0)</f>
        <v>0</v>
      </c>
      <c r="CP505" s="84" t="str">
        <f t="shared" si="238"/>
        <v/>
      </c>
      <c r="CQ505" s="84">
        <f>IFERROR(FIND("POLÍCIA CIVIL",consulta_completa__11[[#This Row],[14 - Inst. Atuando no Local]]),0)</f>
        <v>0</v>
      </c>
      <c r="CR505" s="84" t="str">
        <f t="shared" si="239"/>
        <v/>
      </c>
      <c r="CS505" s="84">
        <f>IFERROR(FIND("MARINHA DO BRASIL",consulta_completa__11[[#This Row],[14 - Inst. Atuando no Local]]),0)</f>
        <v>0</v>
      </c>
      <c r="CT505" s="84" t="str">
        <f t="shared" si="240"/>
        <v/>
      </c>
      <c r="CU505" s="84">
        <f>IFERROR(FIND("EMPRESA ESPECIALIZADA EM ATENDIMENTO",consulta_completa__11[[#This Row],[14 - Inst. Atuando no Local]]),0)</f>
        <v>0</v>
      </c>
      <c r="CV505" s="84" t="str">
        <f t="shared" si="241"/>
        <v/>
      </c>
      <c r="CW505" s="84">
        <f>IFERROR(FIND("IBAMA",consulta_completa__11[[#This Row],[14 - Inst. Atuando no Local]]),0)</f>
        <v>0</v>
      </c>
      <c r="CX505" s="84" t="str">
        <f t="shared" si="242"/>
        <v/>
      </c>
      <c r="CY505" s="84" t="str">
        <f>IF(consulta_completa__11[[#This Row],[14 - Inst. Atuando no Local]]="","X","")</f>
        <v/>
      </c>
      <c r="CZ505" s="84">
        <f>IFERROR(FIND("OUTRA (S)",consulta_completa__11[[#This Row],[14 - Inst. Atuando no Local]]),0)</f>
        <v>0</v>
      </c>
      <c r="DA505" s="84" t="str">
        <f t="shared" si="243"/>
        <v/>
      </c>
      <c r="DB505" s="35" t="str">
        <f t="shared" si="244"/>
        <v>Sim</v>
      </c>
      <c r="DC505" s="35" t="str">
        <f t="shared" si="245"/>
        <v>Não</v>
      </c>
      <c r="DD505" s="35" t="str">
        <f t="shared" si="246"/>
        <v>Sim</v>
      </c>
      <c r="DE505" s="87" t="str">
        <f t="shared" si="248"/>
        <v>Sem informação</v>
      </c>
    </row>
    <row r="506" spans="1:109">
      <c r="A506" s="14">
        <v>202571964807</v>
      </c>
      <c r="B506" s="1">
        <v>45856</v>
      </c>
      <c r="C506" t="s">
        <v>4563</v>
      </c>
      <c r="D506" t="s">
        <v>746</v>
      </c>
      <c r="E506" t="s">
        <v>286</v>
      </c>
      <c r="F506" t="s">
        <v>112</v>
      </c>
      <c r="G506" t="s">
        <v>113</v>
      </c>
      <c r="H506" t="s">
        <v>114</v>
      </c>
      <c r="I506" t="s">
        <v>114</v>
      </c>
      <c r="J506" t="s">
        <v>4564</v>
      </c>
      <c r="K506" t="s">
        <v>113</v>
      </c>
      <c r="L506" t="s">
        <v>117</v>
      </c>
      <c r="M506" t="s">
        <v>140</v>
      </c>
      <c r="N506" t="s">
        <v>141</v>
      </c>
      <c r="O506" t="s">
        <v>120</v>
      </c>
      <c r="P506" t="s">
        <v>200</v>
      </c>
      <c r="Q506" t="s">
        <v>167</v>
      </c>
      <c r="R506" t="s">
        <v>123</v>
      </c>
      <c r="S506" t="s">
        <v>113</v>
      </c>
      <c r="T506" t="s">
        <v>4565</v>
      </c>
      <c r="U506" t="s">
        <v>113</v>
      </c>
      <c r="V506" t="s">
        <v>113</v>
      </c>
      <c r="Z506" t="s">
        <v>4566</v>
      </c>
      <c r="AA506" t="s">
        <v>113</v>
      </c>
      <c r="AB506" t="s">
        <v>4567</v>
      </c>
      <c r="AC506" t="s">
        <v>4568</v>
      </c>
      <c r="AD506">
        <v>0</v>
      </c>
      <c r="AE506" t="s">
        <v>4569</v>
      </c>
      <c r="AF506" t="s">
        <v>4570</v>
      </c>
      <c r="AG506" t="s">
        <v>4571</v>
      </c>
      <c r="AH506" t="s">
        <v>113</v>
      </c>
      <c r="AI506" t="s">
        <v>132</v>
      </c>
      <c r="AJ506" t="s">
        <v>132</v>
      </c>
      <c r="AK506" t="s">
        <v>113</v>
      </c>
      <c r="AL506" t="s">
        <v>113</v>
      </c>
      <c r="AM506" t="s">
        <v>1553</v>
      </c>
      <c r="AN506" t="s">
        <v>1555</v>
      </c>
      <c r="AO506" t="s">
        <v>1554</v>
      </c>
      <c r="AP506">
        <v>66981380860</v>
      </c>
      <c r="AQ506" t="s">
        <v>1556</v>
      </c>
      <c r="AR506" t="s">
        <v>113</v>
      </c>
      <c r="AS506" t="s">
        <v>113</v>
      </c>
      <c r="AT506" t="s">
        <v>113</v>
      </c>
      <c r="AU506" t="s">
        <v>113</v>
      </c>
      <c r="AW506" t="s">
        <v>113</v>
      </c>
      <c r="AX506" s="82">
        <f>IFERROR(FIND("Óbitos/feridos",consulta_completa__11[[#This Row],[13 - Ocorrências/Ambientes Atingidos]]),0)</f>
        <v>0</v>
      </c>
      <c r="AY506" s="83" t="str">
        <f t="shared" si="218"/>
        <v/>
      </c>
      <c r="AZ506" s="82">
        <f>IFERROR(FIND("População afetada/evacuada",consulta_completa__11[[#This Row],[13 - Ocorrências/Ambientes Atingidos]]),0)</f>
        <v>0</v>
      </c>
      <c r="BA506" s="82" t="str">
        <f t="shared" si="219"/>
        <v/>
      </c>
      <c r="BB506" s="82">
        <f>IFERROR(FIND("Suspensão de abastecimento de água",consulta_completa__11[[#This Row],[13 - Ocorrências/Ambientes Atingidos]]),0)</f>
        <v>0</v>
      </c>
      <c r="BC506" s="83" t="str">
        <f t="shared" si="247"/>
        <v/>
      </c>
      <c r="BD506" s="82">
        <f>IFERROR(FIND("Rio/córrego",consulta_completa__11[[#This Row],[13 - Ocorrências/Ambientes Atingidos]]),0)</f>
        <v>0</v>
      </c>
      <c r="BE506" s="83" t="str">
        <f t="shared" si="220"/>
        <v/>
      </c>
      <c r="BF506" s="82">
        <f>IFERROR(FIND("Lago",consulta_completa__11[[#This Row],[13 - Ocorrências/Ambientes Atingidos]]),0)</f>
        <v>0</v>
      </c>
      <c r="BG506" s="83" t="str">
        <f t="shared" si="221"/>
        <v/>
      </c>
      <c r="BH506" s="82">
        <f>IFERROR(FIND("Mar",consulta_completa__11[[#This Row],[13 - Ocorrências/Ambientes Atingidos]]),0)</f>
        <v>0</v>
      </c>
      <c r="BI506" s="83" t="str">
        <f t="shared" si="222"/>
        <v/>
      </c>
      <c r="BJ506" s="82">
        <f>IFERROR(FIND("Praia",consulta_completa__11[[#This Row],[13 - Ocorrências/Ambientes Atingidos]]),0)</f>
        <v>0</v>
      </c>
      <c r="BK506" s="83" t="str">
        <f t="shared" si="223"/>
        <v/>
      </c>
      <c r="BL506" s="82">
        <f>IFERROR(FIND("Solo",consulta_completa__11[[#This Row],[13 - Ocorrências/Ambientes Atingidos]]),0)</f>
        <v>1</v>
      </c>
      <c r="BM506" s="83" t="str">
        <f t="shared" si="224"/>
        <v>X</v>
      </c>
      <c r="BN506" s="82">
        <f>IFERROR(FIND("Águas subterrâneas",consulta_completa__11[[#This Row],[13 - Ocorrências/Ambientes Atingidos]]),0)</f>
        <v>0</v>
      </c>
      <c r="BO506" s="83" t="str">
        <f t="shared" si="225"/>
        <v/>
      </c>
      <c r="BP506" s="82">
        <f>IFERROR(FIND("Atmosfera",consulta_completa__11[[#This Row],[13 - Ocorrências/Ambientes Atingidos]]),0)</f>
        <v>0</v>
      </c>
      <c r="BQ506" s="83" t="str">
        <f t="shared" si="226"/>
        <v/>
      </c>
      <c r="BR506" s="82">
        <f>IFERROR(FIND("Flora",consulta_completa__11[[#This Row],[13 - Ocorrências/Ambientes Atingidos]]),0)</f>
        <v>0</v>
      </c>
      <c r="BS506" s="83" t="str">
        <f t="shared" si="227"/>
        <v/>
      </c>
      <c r="BT506" s="82">
        <f>IFERROR(FIND("Fauna",consulta_completa__11[[#This Row],[13 - Ocorrências/Ambientes Atingidos]]),0)</f>
        <v>0</v>
      </c>
      <c r="BU506" s="83" t="str">
        <f t="shared" si="228"/>
        <v/>
      </c>
      <c r="BV506" s="82">
        <f>IFERROR(FIND("UC federal",consulta_completa__11[[#This Row],[13 - Ocorrências/Ambientes Atingidos]]),0)</f>
        <v>0</v>
      </c>
      <c r="BW506" s="83" t="str">
        <f t="shared" si="229"/>
        <v/>
      </c>
      <c r="BX506" s="82">
        <f>IFERROR(FIND("UC estadual/municipal",consulta_completa__11[[#This Row],[13 - Ocorrências/Ambientes Atingidos]]),0)</f>
        <v>0</v>
      </c>
      <c r="BY506" s="83" t="str">
        <f t="shared" si="230"/>
        <v/>
      </c>
      <c r="BZ506" s="82">
        <f>IFERROR(FIND("Outro(s)",consulta_completa__11[[#This Row],[13 - Ocorrências/Ambientes Atingidos]]),0)</f>
        <v>0</v>
      </c>
      <c r="CA506" s="83" t="str">
        <f t="shared" si="231"/>
        <v/>
      </c>
      <c r="CB506" s="82">
        <f>IFERROR(FIND("Sem dano",consulta_completa__11[[#This Row],[13 - Ocorrências/Ambientes Atingidos]]),0)</f>
        <v>0</v>
      </c>
      <c r="CC506" s="83" t="str">
        <f t="shared" si="232"/>
        <v/>
      </c>
      <c r="CD506" s="82" t="str">
        <f>IF(consulta_completa__11[[#This Row],[13 - Ocorrências/Ambientes Atingidos]]="","X","")</f>
        <v/>
      </c>
      <c r="CE506" s="84">
        <f>IFERROR(FIND("IBAMA",consulta_completa__11[[#This Row],[14 - Inst. Atuando no Local]]),0)</f>
        <v>0</v>
      </c>
      <c r="CF506" s="84" t="str">
        <f t="shared" si="233"/>
        <v/>
      </c>
      <c r="CG506" s="84">
        <f>IFERROR(FIND("OEMA",consulta_completa__11[[#This Row],[14 - Inst. Atuando no Local]]),0)</f>
        <v>0</v>
      </c>
      <c r="CH506" s="84" t="str">
        <f t="shared" si="234"/>
        <v/>
      </c>
      <c r="CI506" s="84">
        <f>IFERROR(FIND("DEFESA CIVIL",consulta_completa__11[[#This Row],[14 - Inst. Atuando no Local]]),0)</f>
        <v>0</v>
      </c>
      <c r="CJ506" s="84" t="str">
        <f t="shared" si="235"/>
        <v/>
      </c>
      <c r="CK506" s="84">
        <f>IFERROR(FIND("CORPO DE BOMBEIROS",consulta_completa__11[[#This Row],[14 - Inst. Atuando no Local]]),0)</f>
        <v>0</v>
      </c>
      <c r="CL506" s="84" t="str">
        <f t="shared" si="236"/>
        <v/>
      </c>
      <c r="CM506" s="84">
        <f>IFERROR(FIND("POLÍCIA RODOVIÁRIA",consulta_completa__11[[#This Row],[14 - Inst. Atuando no Local]]),0)</f>
        <v>0</v>
      </c>
      <c r="CN506" s="84" t="str">
        <f t="shared" si="237"/>
        <v/>
      </c>
      <c r="CO506" s="84">
        <f>IFERROR(FIND("POLÍCIA MILITAR",consulta_completa__11[[#This Row],[14 - Inst. Atuando no Local]]),0)</f>
        <v>0</v>
      </c>
      <c r="CP506" s="84" t="str">
        <f t="shared" si="238"/>
        <v/>
      </c>
      <c r="CQ506" s="84">
        <f>IFERROR(FIND("POLÍCIA CIVIL",consulta_completa__11[[#This Row],[14 - Inst. Atuando no Local]]),0)</f>
        <v>0</v>
      </c>
      <c r="CR506" s="84" t="str">
        <f t="shared" si="239"/>
        <v/>
      </c>
      <c r="CS506" s="84">
        <f>IFERROR(FIND("MARINHA DO BRASIL",consulta_completa__11[[#This Row],[14 - Inst. Atuando no Local]]),0)</f>
        <v>0</v>
      </c>
      <c r="CT506" s="84" t="str">
        <f t="shared" si="240"/>
        <v/>
      </c>
      <c r="CU506" s="84">
        <f>IFERROR(FIND("EMPRESA ESPECIALIZADA EM ATENDIMENTO",consulta_completa__11[[#This Row],[14 - Inst. Atuando no Local]]),0)</f>
        <v>0</v>
      </c>
      <c r="CV506" s="84" t="str">
        <f t="shared" si="241"/>
        <v/>
      </c>
      <c r="CW506" s="84">
        <f>IFERROR(FIND("IBAMA",consulta_completa__11[[#This Row],[14 - Inst. Atuando no Local]]),0)</f>
        <v>0</v>
      </c>
      <c r="CX506" s="84" t="str">
        <f t="shared" si="242"/>
        <v/>
      </c>
      <c r="CY506" s="84" t="str">
        <f>IF(consulta_completa__11[[#This Row],[14 - Inst. Atuando no Local]]="","X","")</f>
        <v/>
      </c>
      <c r="CZ506" s="84">
        <f>IFERROR(FIND("OUTRA (S)",consulta_completa__11[[#This Row],[14 - Inst. Atuando no Local]]),0)</f>
        <v>0</v>
      </c>
      <c r="DA506" s="84" t="str">
        <f t="shared" si="243"/>
        <v/>
      </c>
      <c r="DB506" s="35" t="str">
        <f t="shared" si="244"/>
        <v>Sim</v>
      </c>
      <c r="DC506" s="35" t="str">
        <f t="shared" si="245"/>
        <v>Não</v>
      </c>
      <c r="DD506" s="35" t="str">
        <f t="shared" si="246"/>
        <v>Sim</v>
      </c>
      <c r="DE506" s="87" t="str">
        <f t="shared" si="248"/>
        <v>Sem informação</v>
      </c>
    </row>
    <row r="507" spans="1:109">
      <c r="A507" s="14">
        <v>202573054021</v>
      </c>
      <c r="B507" s="1">
        <v>45856</v>
      </c>
      <c r="C507" t="s">
        <v>4572</v>
      </c>
      <c r="D507" t="s">
        <v>180</v>
      </c>
      <c r="E507" t="s">
        <v>139</v>
      </c>
      <c r="F507" t="s">
        <v>163</v>
      </c>
      <c r="G507" t="s">
        <v>113</v>
      </c>
      <c r="H507" t="s">
        <v>114</v>
      </c>
      <c r="I507" t="s">
        <v>114</v>
      </c>
      <c r="J507" t="s">
        <v>4573</v>
      </c>
      <c r="K507" t="s">
        <v>113</v>
      </c>
      <c r="L507" t="s">
        <v>113</v>
      </c>
      <c r="M507" t="s">
        <v>332</v>
      </c>
      <c r="N507" t="s">
        <v>141</v>
      </c>
      <c r="O507" t="s">
        <v>113</v>
      </c>
      <c r="P507" t="s">
        <v>200</v>
      </c>
      <c r="Q507" t="s">
        <v>122</v>
      </c>
      <c r="R507" t="s">
        <v>123</v>
      </c>
      <c r="S507" t="s">
        <v>113</v>
      </c>
      <c r="T507" t="s">
        <v>4574</v>
      </c>
      <c r="U507" t="s">
        <v>4575</v>
      </c>
      <c r="V507" t="s">
        <v>4576</v>
      </c>
      <c r="Y507" t="b">
        <v>1</v>
      </c>
      <c r="Z507" t="s">
        <v>4577</v>
      </c>
      <c r="AA507" t="s">
        <v>4578</v>
      </c>
      <c r="AB507" t="s">
        <v>113</v>
      </c>
      <c r="AC507" t="s">
        <v>113</v>
      </c>
      <c r="AE507" t="s">
        <v>113</v>
      </c>
      <c r="AF507" t="s">
        <v>4579</v>
      </c>
      <c r="AG507" t="s">
        <v>113</v>
      </c>
      <c r="AH507" t="s">
        <v>131</v>
      </c>
      <c r="AI507" t="s">
        <v>132</v>
      </c>
      <c r="AJ507" t="s">
        <v>131</v>
      </c>
      <c r="AK507" t="s">
        <v>4580</v>
      </c>
      <c r="AL507" t="s">
        <v>4581</v>
      </c>
      <c r="AM507" t="s">
        <v>153</v>
      </c>
      <c r="AN507" t="s">
        <v>154</v>
      </c>
      <c r="AO507" t="s">
        <v>155</v>
      </c>
      <c r="AP507">
        <v>6133161070</v>
      </c>
      <c r="AQ507" t="s">
        <v>156</v>
      </c>
      <c r="AR507" t="s">
        <v>113</v>
      </c>
      <c r="AS507" t="s">
        <v>113</v>
      </c>
      <c r="AT507" t="s">
        <v>113</v>
      </c>
      <c r="AU507" t="s">
        <v>113</v>
      </c>
      <c r="AW507" t="s">
        <v>113</v>
      </c>
      <c r="AX507" s="82">
        <f>IFERROR(FIND("Óbitos/feridos",consulta_completa__11[[#This Row],[13 - Ocorrências/Ambientes Atingidos]]),0)</f>
        <v>0</v>
      </c>
      <c r="AY507" s="83" t="str">
        <f t="shared" si="218"/>
        <v/>
      </c>
      <c r="AZ507" s="82">
        <f>IFERROR(FIND("População afetada/evacuada",consulta_completa__11[[#This Row],[13 - Ocorrências/Ambientes Atingidos]]),0)</f>
        <v>0</v>
      </c>
      <c r="BA507" s="82" t="str">
        <f t="shared" si="219"/>
        <v/>
      </c>
      <c r="BB507" s="82">
        <f>IFERROR(FIND("Suspensão de abastecimento de água",consulta_completa__11[[#This Row],[13 - Ocorrências/Ambientes Atingidos]]),0)</f>
        <v>0</v>
      </c>
      <c r="BC507" s="83" t="str">
        <f t="shared" si="247"/>
        <v/>
      </c>
      <c r="BD507" s="82">
        <f>IFERROR(FIND("Rio/córrego",consulta_completa__11[[#This Row],[13 - Ocorrências/Ambientes Atingidos]]),0)</f>
        <v>1</v>
      </c>
      <c r="BE507" s="83" t="str">
        <f t="shared" si="220"/>
        <v>X</v>
      </c>
      <c r="BF507" s="82">
        <f>IFERROR(FIND("Lago",consulta_completa__11[[#This Row],[13 - Ocorrências/Ambientes Atingidos]]),0)</f>
        <v>0</v>
      </c>
      <c r="BG507" s="83" t="str">
        <f t="shared" si="221"/>
        <v/>
      </c>
      <c r="BH507" s="82">
        <f>IFERROR(FIND("Mar",consulta_completa__11[[#This Row],[13 - Ocorrências/Ambientes Atingidos]]),0)</f>
        <v>0</v>
      </c>
      <c r="BI507" s="83" t="str">
        <f t="shared" si="222"/>
        <v/>
      </c>
      <c r="BJ507" s="82">
        <f>IFERROR(FIND("Praia",consulta_completa__11[[#This Row],[13 - Ocorrências/Ambientes Atingidos]]),0)</f>
        <v>0</v>
      </c>
      <c r="BK507" s="83" t="str">
        <f t="shared" si="223"/>
        <v/>
      </c>
      <c r="BL507" s="82">
        <f>IFERROR(FIND("Solo",consulta_completa__11[[#This Row],[13 - Ocorrências/Ambientes Atingidos]]),0)</f>
        <v>0</v>
      </c>
      <c r="BM507" s="83" t="str">
        <f t="shared" si="224"/>
        <v/>
      </c>
      <c r="BN507" s="82">
        <f>IFERROR(FIND("Águas subterrâneas",consulta_completa__11[[#This Row],[13 - Ocorrências/Ambientes Atingidos]]),0)</f>
        <v>0</v>
      </c>
      <c r="BO507" s="83" t="str">
        <f t="shared" si="225"/>
        <v/>
      </c>
      <c r="BP507" s="82">
        <f>IFERROR(FIND("Atmosfera",consulta_completa__11[[#This Row],[13 - Ocorrências/Ambientes Atingidos]]),0)</f>
        <v>0</v>
      </c>
      <c r="BQ507" s="83" t="str">
        <f t="shared" si="226"/>
        <v/>
      </c>
      <c r="BR507" s="82">
        <f>IFERROR(FIND("Flora",consulta_completa__11[[#This Row],[13 - Ocorrências/Ambientes Atingidos]]),0)</f>
        <v>0</v>
      </c>
      <c r="BS507" s="83" t="str">
        <f t="shared" si="227"/>
        <v/>
      </c>
      <c r="BT507" s="82">
        <f>IFERROR(FIND("Fauna",consulta_completa__11[[#This Row],[13 - Ocorrências/Ambientes Atingidos]]),0)</f>
        <v>0</v>
      </c>
      <c r="BU507" s="83" t="str">
        <f t="shared" si="228"/>
        <v/>
      </c>
      <c r="BV507" s="82">
        <f>IFERROR(FIND("UC federal",consulta_completa__11[[#This Row],[13 - Ocorrências/Ambientes Atingidos]]),0)</f>
        <v>0</v>
      </c>
      <c r="BW507" s="83" t="str">
        <f t="shared" si="229"/>
        <v/>
      </c>
      <c r="BX507" s="82">
        <f>IFERROR(FIND("UC estadual/municipal",consulta_completa__11[[#This Row],[13 - Ocorrências/Ambientes Atingidos]]),0)</f>
        <v>0</v>
      </c>
      <c r="BY507" s="83" t="str">
        <f t="shared" si="230"/>
        <v/>
      </c>
      <c r="BZ507" s="82">
        <f>IFERROR(FIND("Outro(s)",consulta_completa__11[[#This Row],[13 - Ocorrências/Ambientes Atingidos]]),0)</f>
        <v>0</v>
      </c>
      <c r="CA507" s="83" t="str">
        <f t="shared" si="231"/>
        <v/>
      </c>
      <c r="CB507" s="82">
        <f>IFERROR(FIND("Sem dano",consulta_completa__11[[#This Row],[13 - Ocorrências/Ambientes Atingidos]]),0)</f>
        <v>0</v>
      </c>
      <c r="CC507" s="83" t="str">
        <f t="shared" si="232"/>
        <v/>
      </c>
      <c r="CD507" s="82" t="str">
        <f>IF(consulta_completa__11[[#This Row],[13 - Ocorrências/Ambientes Atingidos]]="","X","")</f>
        <v/>
      </c>
      <c r="CE507" s="84">
        <f>IFERROR(FIND("IBAMA",consulta_completa__11[[#This Row],[14 - Inst. Atuando no Local]]),0)</f>
        <v>0</v>
      </c>
      <c r="CF507" s="84" t="str">
        <f t="shared" si="233"/>
        <v/>
      </c>
      <c r="CG507" s="84">
        <f>IFERROR(FIND("OEMA",consulta_completa__11[[#This Row],[14 - Inst. Atuando no Local]]),0)</f>
        <v>0</v>
      </c>
      <c r="CH507" s="84" t="str">
        <f t="shared" si="234"/>
        <v/>
      </c>
      <c r="CI507" s="84">
        <f>IFERROR(FIND("DEFESA CIVIL",consulta_completa__11[[#This Row],[14 - Inst. Atuando no Local]]),0)</f>
        <v>0</v>
      </c>
      <c r="CJ507" s="84" t="str">
        <f t="shared" si="235"/>
        <v/>
      </c>
      <c r="CK507" s="84">
        <f>IFERROR(FIND("CORPO DE BOMBEIROS",consulta_completa__11[[#This Row],[14 - Inst. Atuando no Local]]),0)</f>
        <v>0</v>
      </c>
      <c r="CL507" s="84" t="str">
        <f t="shared" si="236"/>
        <v/>
      </c>
      <c r="CM507" s="84">
        <f>IFERROR(FIND("POLÍCIA RODOVIÁRIA",consulta_completa__11[[#This Row],[14 - Inst. Atuando no Local]]),0)</f>
        <v>0</v>
      </c>
      <c r="CN507" s="84" t="str">
        <f t="shared" si="237"/>
        <v/>
      </c>
      <c r="CO507" s="84">
        <f>IFERROR(FIND("POLÍCIA MILITAR",consulta_completa__11[[#This Row],[14 - Inst. Atuando no Local]]),0)</f>
        <v>0</v>
      </c>
      <c r="CP507" s="84" t="str">
        <f t="shared" si="238"/>
        <v/>
      </c>
      <c r="CQ507" s="84">
        <f>IFERROR(FIND("POLÍCIA CIVIL",consulta_completa__11[[#This Row],[14 - Inst. Atuando no Local]]),0)</f>
        <v>0</v>
      </c>
      <c r="CR507" s="84" t="str">
        <f t="shared" si="239"/>
        <v/>
      </c>
      <c r="CS507" s="84">
        <f>IFERROR(FIND("MARINHA DO BRASIL",consulta_completa__11[[#This Row],[14 - Inst. Atuando no Local]]),0)</f>
        <v>0</v>
      </c>
      <c r="CT507" s="84" t="str">
        <f t="shared" si="240"/>
        <v/>
      </c>
      <c r="CU507" s="84">
        <f>IFERROR(FIND("EMPRESA ESPECIALIZADA EM ATENDIMENTO",consulta_completa__11[[#This Row],[14 - Inst. Atuando no Local]]),0)</f>
        <v>0</v>
      </c>
      <c r="CV507" s="84" t="str">
        <f t="shared" si="241"/>
        <v/>
      </c>
      <c r="CW507" s="84">
        <f>IFERROR(FIND("IBAMA",consulta_completa__11[[#This Row],[14 - Inst. Atuando no Local]]),0)</f>
        <v>0</v>
      </c>
      <c r="CX507" s="84" t="str">
        <f t="shared" si="242"/>
        <v/>
      </c>
      <c r="CY507" s="84" t="str">
        <f>IF(consulta_completa__11[[#This Row],[14 - Inst. Atuando no Local]]="","X","")</f>
        <v/>
      </c>
      <c r="CZ507" s="84">
        <f>IFERROR(FIND("OUTRA (S)",consulta_completa__11[[#This Row],[14 - Inst. Atuando no Local]]),0)</f>
        <v>0</v>
      </c>
      <c r="DA507" s="84" t="str">
        <f t="shared" si="243"/>
        <v/>
      </c>
      <c r="DB507" s="35" t="str">
        <f t="shared" si="244"/>
        <v>Sim</v>
      </c>
      <c r="DC507" s="35" t="str">
        <f t="shared" si="245"/>
        <v>Não</v>
      </c>
      <c r="DD507" s="35" t="str">
        <f t="shared" si="246"/>
        <v>Sim</v>
      </c>
      <c r="DE507" s="87" t="str">
        <f t="shared" si="248"/>
        <v>Sem informação</v>
      </c>
    </row>
    <row r="508" spans="1:109">
      <c r="A508" s="14">
        <v>202571954005</v>
      </c>
      <c r="B508" s="1">
        <v>45857</v>
      </c>
      <c r="C508" t="s">
        <v>4582</v>
      </c>
      <c r="D508" t="s">
        <v>830</v>
      </c>
      <c r="E508" t="s">
        <v>286</v>
      </c>
      <c r="F508" t="s">
        <v>4583</v>
      </c>
      <c r="G508" t="s">
        <v>839</v>
      </c>
      <c r="H508" t="s">
        <v>4584</v>
      </c>
      <c r="I508" t="s">
        <v>648</v>
      </c>
      <c r="J508" t="s">
        <v>4585</v>
      </c>
      <c r="K508" t="s">
        <v>4586</v>
      </c>
      <c r="L508" t="s">
        <v>1352</v>
      </c>
      <c r="M508" t="s">
        <v>140</v>
      </c>
      <c r="N508" t="s">
        <v>2139</v>
      </c>
      <c r="O508" t="s">
        <v>120</v>
      </c>
      <c r="P508" t="s">
        <v>229</v>
      </c>
      <c r="Q508" t="s">
        <v>143</v>
      </c>
      <c r="R508" t="s">
        <v>123</v>
      </c>
      <c r="S508" t="s">
        <v>113</v>
      </c>
      <c r="T508" t="s">
        <v>4587</v>
      </c>
      <c r="U508" t="s">
        <v>4588</v>
      </c>
      <c r="V508" t="s">
        <v>4589</v>
      </c>
      <c r="Z508" t="s">
        <v>4590</v>
      </c>
      <c r="AA508" t="s">
        <v>4591</v>
      </c>
      <c r="AB508" t="s">
        <v>4592</v>
      </c>
      <c r="AC508" t="s">
        <v>4593</v>
      </c>
      <c r="AD508">
        <v>0</v>
      </c>
      <c r="AE508" t="s">
        <v>4594</v>
      </c>
      <c r="AF508" t="s">
        <v>113</v>
      </c>
      <c r="AG508" t="s">
        <v>113</v>
      </c>
      <c r="AH508" t="s">
        <v>131</v>
      </c>
      <c r="AI508" t="s">
        <v>131</v>
      </c>
      <c r="AJ508" t="s">
        <v>131</v>
      </c>
      <c r="AK508" t="s">
        <v>4595</v>
      </c>
      <c r="AL508" t="s">
        <v>113</v>
      </c>
      <c r="AM508" t="s">
        <v>4596</v>
      </c>
      <c r="AN508" t="s">
        <v>4597</v>
      </c>
      <c r="AO508" t="s">
        <v>4598</v>
      </c>
      <c r="AP508">
        <v>67998717777</v>
      </c>
      <c r="AQ508" t="s">
        <v>4599</v>
      </c>
      <c r="AR508" t="s">
        <v>113</v>
      </c>
      <c r="AS508" t="s">
        <v>113</v>
      </c>
      <c r="AT508" t="s">
        <v>113</v>
      </c>
      <c r="AU508" t="s">
        <v>113</v>
      </c>
      <c r="AW508" t="s">
        <v>113</v>
      </c>
      <c r="AX508" s="82">
        <f>IFERROR(FIND("Óbitos/feridos",consulta_completa__11[[#This Row],[13 - Ocorrências/Ambientes Atingidos]]),0)</f>
        <v>0</v>
      </c>
      <c r="AY508" s="83" t="str">
        <f t="shared" si="218"/>
        <v/>
      </c>
      <c r="AZ508" s="82">
        <f>IFERROR(FIND("População afetada/evacuada",consulta_completa__11[[#This Row],[13 - Ocorrências/Ambientes Atingidos]]),0)</f>
        <v>0</v>
      </c>
      <c r="BA508" s="82" t="str">
        <f t="shared" si="219"/>
        <v/>
      </c>
      <c r="BB508" s="82">
        <f>IFERROR(FIND("Suspensão de abastecimento de água",consulta_completa__11[[#This Row],[13 - Ocorrências/Ambientes Atingidos]]),0)</f>
        <v>0</v>
      </c>
      <c r="BC508" s="83" t="str">
        <f t="shared" si="247"/>
        <v/>
      </c>
      <c r="BD508" s="82">
        <f>IFERROR(FIND("Rio/córrego",consulta_completa__11[[#This Row],[13 - Ocorrências/Ambientes Atingidos]]),0)</f>
        <v>0</v>
      </c>
      <c r="BE508" s="83" t="str">
        <f t="shared" si="220"/>
        <v/>
      </c>
      <c r="BF508" s="82">
        <f>IFERROR(FIND("Lago",consulta_completa__11[[#This Row],[13 - Ocorrências/Ambientes Atingidos]]),0)</f>
        <v>0</v>
      </c>
      <c r="BG508" s="83" t="str">
        <f t="shared" si="221"/>
        <v/>
      </c>
      <c r="BH508" s="82">
        <f>IFERROR(FIND("Mar",consulta_completa__11[[#This Row],[13 - Ocorrências/Ambientes Atingidos]]),0)</f>
        <v>0</v>
      </c>
      <c r="BI508" s="83" t="str">
        <f t="shared" si="222"/>
        <v/>
      </c>
      <c r="BJ508" s="82">
        <f>IFERROR(FIND("Praia",consulta_completa__11[[#This Row],[13 - Ocorrências/Ambientes Atingidos]]),0)</f>
        <v>0</v>
      </c>
      <c r="BK508" s="83" t="str">
        <f t="shared" si="223"/>
        <v/>
      </c>
      <c r="BL508" s="82">
        <f>IFERROR(FIND("Solo",consulta_completa__11[[#This Row],[13 - Ocorrências/Ambientes Atingidos]]),0)</f>
        <v>1</v>
      </c>
      <c r="BM508" s="83" t="str">
        <f t="shared" si="224"/>
        <v>X</v>
      </c>
      <c r="BN508" s="82">
        <f>IFERROR(FIND("Águas subterrâneas",consulta_completa__11[[#This Row],[13 - Ocorrências/Ambientes Atingidos]]),0)</f>
        <v>0</v>
      </c>
      <c r="BO508" s="83" t="str">
        <f t="shared" si="225"/>
        <v/>
      </c>
      <c r="BP508" s="82">
        <f>IFERROR(FIND("Atmosfera",consulta_completa__11[[#This Row],[13 - Ocorrências/Ambientes Atingidos]]),0)</f>
        <v>0</v>
      </c>
      <c r="BQ508" s="83" t="str">
        <f t="shared" si="226"/>
        <v/>
      </c>
      <c r="BR508" s="82">
        <f>IFERROR(FIND("Flora",consulta_completa__11[[#This Row],[13 - Ocorrências/Ambientes Atingidos]]),0)</f>
        <v>0</v>
      </c>
      <c r="BS508" s="83" t="str">
        <f t="shared" si="227"/>
        <v/>
      </c>
      <c r="BT508" s="82">
        <f>IFERROR(FIND("Fauna",consulta_completa__11[[#This Row],[13 - Ocorrências/Ambientes Atingidos]]),0)</f>
        <v>0</v>
      </c>
      <c r="BU508" s="83" t="str">
        <f t="shared" si="228"/>
        <v/>
      </c>
      <c r="BV508" s="82">
        <f>IFERROR(FIND("UC federal",consulta_completa__11[[#This Row],[13 - Ocorrências/Ambientes Atingidos]]),0)</f>
        <v>0</v>
      </c>
      <c r="BW508" s="83" t="str">
        <f t="shared" si="229"/>
        <v/>
      </c>
      <c r="BX508" s="82">
        <f>IFERROR(FIND("UC estadual/municipal",consulta_completa__11[[#This Row],[13 - Ocorrências/Ambientes Atingidos]]),0)</f>
        <v>0</v>
      </c>
      <c r="BY508" s="83" t="str">
        <f t="shared" si="230"/>
        <v/>
      </c>
      <c r="BZ508" s="82">
        <f>IFERROR(FIND("Outro(s)",consulta_completa__11[[#This Row],[13 - Ocorrências/Ambientes Atingidos]]),0)</f>
        <v>0</v>
      </c>
      <c r="CA508" s="83" t="str">
        <f t="shared" si="231"/>
        <v/>
      </c>
      <c r="CB508" s="82">
        <f>IFERROR(FIND("Sem dano",consulta_completa__11[[#This Row],[13 - Ocorrências/Ambientes Atingidos]]),0)</f>
        <v>0</v>
      </c>
      <c r="CC508" s="83" t="str">
        <f t="shared" si="232"/>
        <v/>
      </c>
      <c r="CD508" s="82" t="str">
        <f>IF(consulta_completa__11[[#This Row],[13 - Ocorrências/Ambientes Atingidos]]="","X","")</f>
        <v/>
      </c>
      <c r="CE508" s="84">
        <f>IFERROR(FIND("IBAMA",consulta_completa__11[[#This Row],[14 - Inst. Atuando no Local]]),0)</f>
        <v>0</v>
      </c>
      <c r="CF508" s="84" t="str">
        <f t="shared" si="233"/>
        <v/>
      </c>
      <c r="CG508" s="84">
        <f>IFERROR(FIND("OEMA",consulta_completa__11[[#This Row],[14 - Inst. Atuando no Local]]),0)</f>
        <v>0</v>
      </c>
      <c r="CH508" s="84" t="str">
        <f t="shared" si="234"/>
        <v/>
      </c>
      <c r="CI508" s="84">
        <f>IFERROR(FIND("DEFESA CIVIL",consulta_completa__11[[#This Row],[14 - Inst. Atuando no Local]]),0)</f>
        <v>0</v>
      </c>
      <c r="CJ508" s="84" t="str">
        <f t="shared" si="235"/>
        <v/>
      </c>
      <c r="CK508" s="84">
        <f>IFERROR(FIND("CORPO DE BOMBEIROS",consulta_completa__11[[#This Row],[14 - Inst. Atuando no Local]]),0)</f>
        <v>0</v>
      </c>
      <c r="CL508" s="84" t="str">
        <f t="shared" si="236"/>
        <v/>
      </c>
      <c r="CM508" s="84">
        <f>IFERROR(FIND("POLÍCIA RODOVIÁRIA",consulta_completa__11[[#This Row],[14 - Inst. Atuando no Local]]),0)</f>
        <v>0</v>
      </c>
      <c r="CN508" s="84" t="str">
        <f t="shared" si="237"/>
        <v/>
      </c>
      <c r="CO508" s="84">
        <f>IFERROR(FIND("POLÍCIA MILITAR",consulta_completa__11[[#This Row],[14 - Inst. Atuando no Local]]),0)</f>
        <v>0</v>
      </c>
      <c r="CP508" s="84" t="str">
        <f t="shared" si="238"/>
        <v/>
      </c>
      <c r="CQ508" s="84">
        <f>IFERROR(FIND("POLÍCIA CIVIL",consulta_completa__11[[#This Row],[14 - Inst. Atuando no Local]]),0)</f>
        <v>0</v>
      </c>
      <c r="CR508" s="84" t="str">
        <f t="shared" si="239"/>
        <v/>
      </c>
      <c r="CS508" s="84">
        <f>IFERROR(FIND("MARINHA DO BRASIL",consulta_completa__11[[#This Row],[14 - Inst. Atuando no Local]]),0)</f>
        <v>0</v>
      </c>
      <c r="CT508" s="84" t="str">
        <f t="shared" si="240"/>
        <v/>
      </c>
      <c r="CU508" s="84">
        <f>IFERROR(FIND("EMPRESA ESPECIALIZADA EM ATENDIMENTO",consulta_completa__11[[#This Row],[14 - Inst. Atuando no Local]]),0)</f>
        <v>0</v>
      </c>
      <c r="CV508" s="84" t="str">
        <f t="shared" si="241"/>
        <v/>
      </c>
      <c r="CW508" s="84">
        <f>IFERROR(FIND("IBAMA",consulta_completa__11[[#This Row],[14 - Inst. Atuando no Local]]),0)</f>
        <v>0</v>
      </c>
      <c r="CX508" s="84" t="str">
        <f t="shared" si="242"/>
        <v/>
      </c>
      <c r="CY508" s="84" t="str">
        <f>IF(consulta_completa__11[[#This Row],[14 - Inst. Atuando no Local]]="","X","")</f>
        <v/>
      </c>
      <c r="CZ508" s="84">
        <f>IFERROR(FIND("OUTRA (S)",consulta_completa__11[[#This Row],[14 - Inst. Atuando no Local]]),0)</f>
        <v>0</v>
      </c>
      <c r="DA508" s="84" t="str">
        <f t="shared" si="243"/>
        <v/>
      </c>
      <c r="DB508" s="35" t="str">
        <f t="shared" si="244"/>
        <v>Sim</v>
      </c>
      <c r="DC508" s="35" t="str">
        <f t="shared" si="245"/>
        <v>Não</v>
      </c>
      <c r="DD508" s="35" t="str">
        <f t="shared" si="246"/>
        <v>Sim</v>
      </c>
      <c r="DE508" s="87" t="str">
        <f t="shared" si="248"/>
        <v>Sem informação</v>
      </c>
    </row>
    <row r="509" spans="1:109">
      <c r="A509" s="14">
        <v>202572036000</v>
      </c>
      <c r="B509" s="1">
        <v>45857</v>
      </c>
      <c r="C509" t="s">
        <v>4600</v>
      </c>
      <c r="D509" t="s">
        <v>1546</v>
      </c>
      <c r="E509" t="s">
        <v>286</v>
      </c>
      <c r="F509" t="s">
        <v>4601</v>
      </c>
      <c r="G509" t="s">
        <v>646</v>
      </c>
      <c r="H509" t="s">
        <v>875</v>
      </c>
      <c r="I509" t="s">
        <v>648</v>
      </c>
      <c r="J509" t="s">
        <v>113</v>
      </c>
      <c r="K509" t="s">
        <v>114</v>
      </c>
      <c r="L509" t="s">
        <v>114</v>
      </c>
      <c r="M509" t="s">
        <v>4602</v>
      </c>
      <c r="N509" t="s">
        <v>2184</v>
      </c>
      <c r="O509" t="s">
        <v>120</v>
      </c>
      <c r="P509" t="s">
        <v>229</v>
      </c>
      <c r="Q509" t="s">
        <v>143</v>
      </c>
      <c r="R509" t="s">
        <v>123</v>
      </c>
      <c r="S509" t="s">
        <v>113</v>
      </c>
      <c r="T509" t="s">
        <v>4603</v>
      </c>
      <c r="U509" t="s">
        <v>113</v>
      </c>
      <c r="V509" t="s">
        <v>113</v>
      </c>
      <c r="Z509" t="s">
        <v>4604</v>
      </c>
      <c r="AA509" t="s">
        <v>113</v>
      </c>
      <c r="AB509" t="s">
        <v>4605</v>
      </c>
      <c r="AC509" t="s">
        <v>4606</v>
      </c>
      <c r="AD509">
        <v>0</v>
      </c>
      <c r="AE509" t="s">
        <v>113</v>
      </c>
      <c r="AF509" t="s">
        <v>113</v>
      </c>
      <c r="AG509" t="s">
        <v>113</v>
      </c>
      <c r="AH509" t="s">
        <v>113</v>
      </c>
      <c r="AI509" t="s">
        <v>132</v>
      </c>
      <c r="AJ509" t="s">
        <v>132</v>
      </c>
      <c r="AK509" t="s">
        <v>113</v>
      </c>
      <c r="AL509" t="s">
        <v>113</v>
      </c>
      <c r="AM509" t="s">
        <v>1553</v>
      </c>
      <c r="AN509" t="s">
        <v>4607</v>
      </c>
      <c r="AO509" t="s">
        <v>1554</v>
      </c>
      <c r="AP509">
        <v>66981380860</v>
      </c>
      <c r="AQ509" t="s">
        <v>1556</v>
      </c>
      <c r="AR509" t="s">
        <v>113</v>
      </c>
      <c r="AS509" t="s">
        <v>113</v>
      </c>
      <c r="AT509" t="s">
        <v>113</v>
      </c>
      <c r="AU509" t="s">
        <v>113</v>
      </c>
      <c r="AW509" t="s">
        <v>113</v>
      </c>
      <c r="AX509" s="82">
        <f>IFERROR(FIND("Óbitos/feridos",consulta_completa__11[[#This Row],[13 - Ocorrências/Ambientes Atingidos]]),0)</f>
        <v>0</v>
      </c>
      <c r="AY509" s="83" t="str">
        <f t="shared" si="218"/>
        <v/>
      </c>
      <c r="AZ509" s="82">
        <f>IFERROR(FIND("População afetada/evacuada",consulta_completa__11[[#This Row],[13 - Ocorrências/Ambientes Atingidos]]),0)</f>
        <v>0</v>
      </c>
      <c r="BA509" s="82" t="str">
        <f t="shared" si="219"/>
        <v/>
      </c>
      <c r="BB509" s="82">
        <f>IFERROR(FIND("Suspensão de abastecimento de água",consulta_completa__11[[#This Row],[13 - Ocorrências/Ambientes Atingidos]]),0)</f>
        <v>0</v>
      </c>
      <c r="BC509" s="83" t="str">
        <f t="shared" si="247"/>
        <v/>
      </c>
      <c r="BD509" s="82">
        <f>IFERROR(FIND("Rio/córrego",consulta_completa__11[[#This Row],[13 - Ocorrências/Ambientes Atingidos]]),0)</f>
        <v>1</v>
      </c>
      <c r="BE509" s="83" t="str">
        <f t="shared" si="220"/>
        <v>X</v>
      </c>
      <c r="BF509" s="82">
        <f>IFERROR(FIND("Lago",consulta_completa__11[[#This Row],[13 - Ocorrências/Ambientes Atingidos]]),0)</f>
        <v>14</v>
      </c>
      <c r="BG509" s="83" t="str">
        <f t="shared" si="221"/>
        <v>X</v>
      </c>
      <c r="BH509" s="82">
        <f>IFERROR(FIND("Mar",consulta_completa__11[[#This Row],[13 - Ocorrências/Ambientes Atingidos]]),0)</f>
        <v>0</v>
      </c>
      <c r="BI509" s="83" t="str">
        <f t="shared" si="222"/>
        <v/>
      </c>
      <c r="BJ509" s="82">
        <f>IFERROR(FIND("Praia",consulta_completa__11[[#This Row],[13 - Ocorrências/Ambientes Atingidos]]),0)</f>
        <v>0</v>
      </c>
      <c r="BK509" s="83" t="str">
        <f t="shared" si="223"/>
        <v/>
      </c>
      <c r="BL509" s="82">
        <f>IFERROR(FIND("Solo",consulta_completa__11[[#This Row],[13 - Ocorrências/Ambientes Atingidos]]),0)</f>
        <v>20</v>
      </c>
      <c r="BM509" s="83" t="str">
        <f t="shared" si="224"/>
        <v>X</v>
      </c>
      <c r="BN509" s="82">
        <f>IFERROR(FIND("Águas subterrâneas",consulta_completa__11[[#This Row],[13 - Ocorrências/Ambientes Atingidos]]),0)</f>
        <v>0</v>
      </c>
      <c r="BO509" s="83" t="str">
        <f t="shared" si="225"/>
        <v/>
      </c>
      <c r="BP509" s="82">
        <f>IFERROR(FIND("Atmosfera",consulta_completa__11[[#This Row],[13 - Ocorrências/Ambientes Atingidos]]),0)</f>
        <v>0</v>
      </c>
      <c r="BQ509" s="83" t="str">
        <f t="shared" si="226"/>
        <v/>
      </c>
      <c r="BR509" s="82">
        <f>IFERROR(FIND("Flora",consulta_completa__11[[#This Row],[13 - Ocorrências/Ambientes Atingidos]]),0)</f>
        <v>0</v>
      </c>
      <c r="BS509" s="83" t="str">
        <f t="shared" si="227"/>
        <v/>
      </c>
      <c r="BT509" s="82">
        <f>IFERROR(FIND("Fauna",consulta_completa__11[[#This Row],[13 - Ocorrências/Ambientes Atingidos]]),0)</f>
        <v>0</v>
      </c>
      <c r="BU509" s="83" t="str">
        <f t="shared" si="228"/>
        <v/>
      </c>
      <c r="BV509" s="82">
        <f>IFERROR(FIND("UC federal",consulta_completa__11[[#This Row],[13 - Ocorrências/Ambientes Atingidos]]),0)</f>
        <v>0</v>
      </c>
      <c r="BW509" s="83" t="str">
        <f t="shared" si="229"/>
        <v/>
      </c>
      <c r="BX509" s="82">
        <f>IFERROR(FIND("UC estadual/municipal",consulta_completa__11[[#This Row],[13 - Ocorrências/Ambientes Atingidos]]),0)</f>
        <v>0</v>
      </c>
      <c r="BY509" s="83" t="str">
        <f t="shared" si="230"/>
        <v/>
      </c>
      <c r="BZ509" s="82">
        <f>IFERROR(FIND("Outro(s)",consulta_completa__11[[#This Row],[13 - Ocorrências/Ambientes Atingidos]]),0)</f>
        <v>0</v>
      </c>
      <c r="CA509" s="83" t="str">
        <f t="shared" si="231"/>
        <v/>
      </c>
      <c r="CB509" s="82">
        <f>IFERROR(FIND("Sem dano",consulta_completa__11[[#This Row],[13 - Ocorrências/Ambientes Atingidos]]),0)</f>
        <v>0</v>
      </c>
      <c r="CC509" s="83" t="str">
        <f t="shared" si="232"/>
        <v/>
      </c>
      <c r="CD509" s="82" t="str">
        <f>IF(consulta_completa__11[[#This Row],[13 - Ocorrências/Ambientes Atingidos]]="","X","")</f>
        <v/>
      </c>
      <c r="CE509" s="84">
        <f>IFERROR(FIND("IBAMA",consulta_completa__11[[#This Row],[14 - Inst. Atuando no Local]]),0)</f>
        <v>0</v>
      </c>
      <c r="CF509" s="84" t="str">
        <f t="shared" si="233"/>
        <v/>
      </c>
      <c r="CG509" s="84">
        <f>IFERROR(FIND("OEMA",consulta_completa__11[[#This Row],[14 - Inst. Atuando no Local]]),0)</f>
        <v>0</v>
      </c>
      <c r="CH509" s="84" t="str">
        <f t="shared" si="234"/>
        <v/>
      </c>
      <c r="CI509" s="84">
        <f>IFERROR(FIND("DEFESA CIVIL",consulta_completa__11[[#This Row],[14 - Inst. Atuando no Local]]),0)</f>
        <v>0</v>
      </c>
      <c r="CJ509" s="84" t="str">
        <f t="shared" si="235"/>
        <v/>
      </c>
      <c r="CK509" s="84">
        <f>IFERROR(FIND("CORPO DE BOMBEIROS",consulta_completa__11[[#This Row],[14 - Inst. Atuando no Local]]),0)</f>
        <v>0</v>
      </c>
      <c r="CL509" s="84" t="str">
        <f t="shared" si="236"/>
        <v/>
      </c>
      <c r="CM509" s="84">
        <f>IFERROR(FIND("POLÍCIA RODOVIÁRIA",consulta_completa__11[[#This Row],[14 - Inst. Atuando no Local]]),0)</f>
        <v>0</v>
      </c>
      <c r="CN509" s="84" t="str">
        <f t="shared" si="237"/>
        <v/>
      </c>
      <c r="CO509" s="84">
        <f>IFERROR(FIND("POLÍCIA MILITAR",consulta_completa__11[[#This Row],[14 - Inst. Atuando no Local]]),0)</f>
        <v>0</v>
      </c>
      <c r="CP509" s="84" t="str">
        <f t="shared" si="238"/>
        <v/>
      </c>
      <c r="CQ509" s="84">
        <f>IFERROR(FIND("POLÍCIA CIVIL",consulta_completa__11[[#This Row],[14 - Inst. Atuando no Local]]),0)</f>
        <v>0</v>
      </c>
      <c r="CR509" s="84" t="str">
        <f t="shared" si="239"/>
        <v/>
      </c>
      <c r="CS509" s="84">
        <f>IFERROR(FIND("MARINHA DO BRASIL",consulta_completa__11[[#This Row],[14 - Inst. Atuando no Local]]),0)</f>
        <v>0</v>
      </c>
      <c r="CT509" s="84" t="str">
        <f t="shared" si="240"/>
        <v/>
      </c>
      <c r="CU509" s="84">
        <f>IFERROR(FIND("EMPRESA ESPECIALIZADA EM ATENDIMENTO",consulta_completa__11[[#This Row],[14 - Inst. Atuando no Local]]),0)</f>
        <v>0</v>
      </c>
      <c r="CV509" s="84" t="str">
        <f t="shared" si="241"/>
        <v/>
      </c>
      <c r="CW509" s="84">
        <f>IFERROR(FIND("IBAMA",consulta_completa__11[[#This Row],[14 - Inst. Atuando no Local]]),0)</f>
        <v>0</v>
      </c>
      <c r="CX509" s="84" t="str">
        <f t="shared" si="242"/>
        <v/>
      </c>
      <c r="CY509" s="84" t="str">
        <f>IF(consulta_completa__11[[#This Row],[14 - Inst. Atuando no Local]]="","X","")</f>
        <v/>
      </c>
      <c r="CZ509" s="84">
        <f>IFERROR(FIND("OUTRA (S)",consulta_completa__11[[#This Row],[14 - Inst. Atuando no Local]]),0)</f>
        <v>0</v>
      </c>
      <c r="DA509" s="84" t="str">
        <f t="shared" si="243"/>
        <v/>
      </c>
      <c r="DB509" s="35" t="str">
        <f t="shared" si="244"/>
        <v>Sim</v>
      </c>
      <c r="DC509" s="35" t="str">
        <f t="shared" si="245"/>
        <v>Não</v>
      </c>
      <c r="DD509" s="35" t="str">
        <f t="shared" si="246"/>
        <v>Sim</v>
      </c>
      <c r="DE509" s="87" t="str">
        <f t="shared" si="248"/>
        <v>Sem informação</v>
      </c>
    </row>
    <row r="510" spans="1:109">
      <c r="A510" s="14">
        <v>202572139617</v>
      </c>
      <c r="B510" s="1">
        <v>45857</v>
      </c>
      <c r="C510" t="s">
        <v>160</v>
      </c>
      <c r="D510" t="s">
        <v>161</v>
      </c>
      <c r="E510" t="s">
        <v>162</v>
      </c>
      <c r="F510" t="s">
        <v>163</v>
      </c>
      <c r="G510" t="s">
        <v>113</v>
      </c>
      <c r="H510" t="s">
        <v>114</v>
      </c>
      <c r="I510" t="s">
        <v>114</v>
      </c>
      <c r="J510" t="s">
        <v>365</v>
      </c>
      <c r="K510" t="s">
        <v>1173</v>
      </c>
      <c r="L510" t="s">
        <v>166</v>
      </c>
      <c r="M510" t="s">
        <v>140</v>
      </c>
      <c r="N510" t="s">
        <v>119</v>
      </c>
      <c r="O510" t="s">
        <v>120</v>
      </c>
      <c r="P510" t="s">
        <v>229</v>
      </c>
      <c r="Q510" t="s">
        <v>167</v>
      </c>
      <c r="R510" t="s">
        <v>123</v>
      </c>
      <c r="S510" t="s">
        <v>113</v>
      </c>
      <c r="T510" t="s">
        <v>113</v>
      </c>
      <c r="U510" t="s">
        <v>4608</v>
      </c>
      <c r="V510" t="s">
        <v>4609</v>
      </c>
      <c r="Z510" t="s">
        <v>4610</v>
      </c>
      <c r="AA510" t="s">
        <v>370</v>
      </c>
      <c r="AB510" t="s">
        <v>172</v>
      </c>
      <c r="AC510" t="s">
        <v>173</v>
      </c>
      <c r="AD510">
        <v>1</v>
      </c>
      <c r="AE510" t="s">
        <v>371</v>
      </c>
      <c r="AF510" t="s">
        <v>113</v>
      </c>
      <c r="AG510" t="s">
        <v>113</v>
      </c>
      <c r="AH510" t="s">
        <v>131</v>
      </c>
      <c r="AI510" t="s">
        <v>132</v>
      </c>
      <c r="AJ510" t="s">
        <v>131</v>
      </c>
      <c r="AK510" t="s">
        <v>372</v>
      </c>
      <c r="AL510" t="s">
        <v>4611</v>
      </c>
      <c r="AM510" t="s">
        <v>2042</v>
      </c>
      <c r="AN510" t="s">
        <v>172</v>
      </c>
      <c r="AO510" t="s">
        <v>225</v>
      </c>
      <c r="AP510">
        <v>41988207121</v>
      </c>
      <c r="AQ510" t="s">
        <v>178</v>
      </c>
      <c r="AR510" t="s">
        <v>113</v>
      </c>
      <c r="AS510" t="s">
        <v>113</v>
      </c>
      <c r="AT510" t="s">
        <v>113</v>
      </c>
      <c r="AU510" t="s">
        <v>113</v>
      </c>
      <c r="AW510" t="s">
        <v>113</v>
      </c>
      <c r="AX510" s="82">
        <f>IFERROR(FIND("Óbitos/feridos",consulta_completa__11[[#This Row],[13 - Ocorrências/Ambientes Atingidos]]),0)</f>
        <v>0</v>
      </c>
      <c r="AY510" s="83" t="str">
        <f t="shared" si="218"/>
        <v/>
      </c>
      <c r="AZ510" s="82">
        <f>IFERROR(FIND("População afetada/evacuada",consulta_completa__11[[#This Row],[13 - Ocorrências/Ambientes Atingidos]]),0)</f>
        <v>0</v>
      </c>
      <c r="BA510" s="82" t="str">
        <f t="shared" si="219"/>
        <v/>
      </c>
      <c r="BB510" s="82">
        <f>IFERROR(FIND("Suspensão de abastecimento de água",consulta_completa__11[[#This Row],[13 - Ocorrências/Ambientes Atingidos]]),0)</f>
        <v>0</v>
      </c>
      <c r="BC510" s="83" t="str">
        <f t="shared" si="247"/>
        <v/>
      </c>
      <c r="BD510" s="82">
        <f>IFERROR(FIND("Rio/córrego",consulta_completa__11[[#This Row],[13 - Ocorrências/Ambientes Atingidos]]),0)</f>
        <v>0</v>
      </c>
      <c r="BE510" s="83" t="str">
        <f t="shared" si="220"/>
        <v/>
      </c>
      <c r="BF510" s="82">
        <f>IFERROR(FIND("Lago",consulta_completa__11[[#This Row],[13 - Ocorrências/Ambientes Atingidos]]),0)</f>
        <v>0</v>
      </c>
      <c r="BG510" s="83" t="str">
        <f t="shared" si="221"/>
        <v/>
      </c>
      <c r="BH510" s="82">
        <f>IFERROR(FIND("Mar",consulta_completa__11[[#This Row],[13 - Ocorrências/Ambientes Atingidos]]),0)</f>
        <v>0</v>
      </c>
      <c r="BI510" s="83" t="str">
        <f t="shared" si="222"/>
        <v/>
      </c>
      <c r="BJ510" s="82">
        <f>IFERROR(FIND("Praia",consulta_completa__11[[#This Row],[13 - Ocorrências/Ambientes Atingidos]]),0)</f>
        <v>0</v>
      </c>
      <c r="BK510" s="83" t="str">
        <f t="shared" si="223"/>
        <v/>
      </c>
      <c r="BL510" s="82">
        <f>IFERROR(FIND("Solo",consulta_completa__11[[#This Row],[13 - Ocorrências/Ambientes Atingidos]]),0)</f>
        <v>1</v>
      </c>
      <c r="BM510" s="83" t="str">
        <f t="shared" si="224"/>
        <v>X</v>
      </c>
      <c r="BN510" s="82">
        <f>IFERROR(FIND("Águas subterrâneas",consulta_completa__11[[#This Row],[13 - Ocorrências/Ambientes Atingidos]]),0)</f>
        <v>0</v>
      </c>
      <c r="BO510" s="83" t="str">
        <f t="shared" si="225"/>
        <v/>
      </c>
      <c r="BP510" s="82">
        <f>IFERROR(FIND("Atmosfera",consulta_completa__11[[#This Row],[13 - Ocorrências/Ambientes Atingidos]]),0)</f>
        <v>0</v>
      </c>
      <c r="BQ510" s="83" t="str">
        <f t="shared" si="226"/>
        <v/>
      </c>
      <c r="BR510" s="82">
        <f>IFERROR(FIND("Flora",consulta_completa__11[[#This Row],[13 - Ocorrências/Ambientes Atingidos]]),0)</f>
        <v>0</v>
      </c>
      <c r="BS510" s="83" t="str">
        <f t="shared" si="227"/>
        <v/>
      </c>
      <c r="BT510" s="82">
        <f>IFERROR(FIND("Fauna",consulta_completa__11[[#This Row],[13 - Ocorrências/Ambientes Atingidos]]),0)</f>
        <v>0</v>
      </c>
      <c r="BU510" s="83" t="str">
        <f t="shared" si="228"/>
        <v/>
      </c>
      <c r="BV510" s="82">
        <f>IFERROR(FIND("UC federal",consulta_completa__11[[#This Row],[13 - Ocorrências/Ambientes Atingidos]]),0)</f>
        <v>0</v>
      </c>
      <c r="BW510" s="83" t="str">
        <f t="shared" si="229"/>
        <v/>
      </c>
      <c r="BX510" s="82">
        <f>IFERROR(FIND("UC estadual/municipal",consulta_completa__11[[#This Row],[13 - Ocorrências/Ambientes Atingidos]]),0)</f>
        <v>0</v>
      </c>
      <c r="BY510" s="83" t="str">
        <f t="shared" si="230"/>
        <v/>
      </c>
      <c r="BZ510" s="82">
        <f>IFERROR(FIND("Outro(s)",consulta_completa__11[[#This Row],[13 - Ocorrências/Ambientes Atingidos]]),0)</f>
        <v>0</v>
      </c>
      <c r="CA510" s="83" t="str">
        <f t="shared" si="231"/>
        <v/>
      </c>
      <c r="CB510" s="82">
        <f>IFERROR(FIND("Sem dano",consulta_completa__11[[#This Row],[13 - Ocorrências/Ambientes Atingidos]]),0)</f>
        <v>0</v>
      </c>
      <c r="CC510" s="83" t="str">
        <f t="shared" si="232"/>
        <v/>
      </c>
      <c r="CD510" s="82" t="str">
        <f>IF(consulta_completa__11[[#This Row],[13 - Ocorrências/Ambientes Atingidos]]="","X","")</f>
        <v/>
      </c>
      <c r="CE510" s="84">
        <f>IFERROR(FIND("IBAMA",consulta_completa__11[[#This Row],[14 - Inst. Atuando no Local]]),0)</f>
        <v>0</v>
      </c>
      <c r="CF510" s="84" t="str">
        <f t="shared" si="233"/>
        <v/>
      </c>
      <c r="CG510" s="84">
        <f>IFERROR(FIND("OEMA",consulta_completa__11[[#This Row],[14 - Inst. Atuando no Local]]),0)</f>
        <v>0</v>
      </c>
      <c r="CH510" s="84" t="str">
        <f t="shared" si="234"/>
        <v/>
      </c>
      <c r="CI510" s="84">
        <f>IFERROR(FIND("DEFESA CIVIL",consulta_completa__11[[#This Row],[14 - Inst. Atuando no Local]]),0)</f>
        <v>0</v>
      </c>
      <c r="CJ510" s="84" t="str">
        <f t="shared" si="235"/>
        <v/>
      </c>
      <c r="CK510" s="84">
        <f>IFERROR(FIND("CORPO DE BOMBEIROS",consulta_completa__11[[#This Row],[14 - Inst. Atuando no Local]]),0)</f>
        <v>0</v>
      </c>
      <c r="CL510" s="84" t="str">
        <f t="shared" si="236"/>
        <v/>
      </c>
      <c r="CM510" s="84">
        <f>IFERROR(FIND("POLÍCIA RODOVIÁRIA",consulta_completa__11[[#This Row],[14 - Inst. Atuando no Local]]),0)</f>
        <v>0</v>
      </c>
      <c r="CN510" s="84" t="str">
        <f t="shared" si="237"/>
        <v/>
      </c>
      <c r="CO510" s="84">
        <f>IFERROR(FIND("POLÍCIA MILITAR",consulta_completa__11[[#This Row],[14 - Inst. Atuando no Local]]),0)</f>
        <v>0</v>
      </c>
      <c r="CP510" s="84" t="str">
        <f t="shared" si="238"/>
        <v/>
      </c>
      <c r="CQ510" s="84">
        <f>IFERROR(FIND("POLÍCIA CIVIL",consulta_completa__11[[#This Row],[14 - Inst. Atuando no Local]]),0)</f>
        <v>0</v>
      </c>
      <c r="CR510" s="84" t="str">
        <f t="shared" si="239"/>
        <v/>
      </c>
      <c r="CS510" s="84">
        <f>IFERROR(FIND("MARINHA DO BRASIL",consulta_completa__11[[#This Row],[14 - Inst. Atuando no Local]]),0)</f>
        <v>0</v>
      </c>
      <c r="CT510" s="84" t="str">
        <f t="shared" si="240"/>
        <v/>
      </c>
      <c r="CU510" s="84">
        <f>IFERROR(FIND("EMPRESA ESPECIALIZADA EM ATENDIMENTO",consulta_completa__11[[#This Row],[14 - Inst. Atuando no Local]]),0)</f>
        <v>0</v>
      </c>
      <c r="CV510" s="84" t="str">
        <f t="shared" si="241"/>
        <v/>
      </c>
      <c r="CW510" s="84">
        <f>IFERROR(FIND("IBAMA",consulta_completa__11[[#This Row],[14 - Inst. Atuando no Local]]),0)</f>
        <v>0</v>
      </c>
      <c r="CX510" s="84" t="str">
        <f t="shared" si="242"/>
        <v/>
      </c>
      <c r="CY510" s="84" t="str">
        <f>IF(consulta_completa__11[[#This Row],[14 - Inst. Atuando no Local]]="","X","")</f>
        <v/>
      </c>
      <c r="CZ510" s="84">
        <f>IFERROR(FIND("OUTRA (S)",consulta_completa__11[[#This Row],[14 - Inst. Atuando no Local]]),0)</f>
        <v>0</v>
      </c>
      <c r="DA510" s="84" t="str">
        <f t="shared" si="243"/>
        <v/>
      </c>
      <c r="DB510" s="35" t="str">
        <f t="shared" si="244"/>
        <v>Sim</v>
      </c>
      <c r="DC510" s="35" t="str">
        <f t="shared" si="245"/>
        <v>Não</v>
      </c>
      <c r="DD510" s="35" t="str">
        <f t="shared" si="246"/>
        <v>Sim</v>
      </c>
      <c r="DE510" s="87" t="str">
        <f t="shared" si="248"/>
        <v>Federal</v>
      </c>
    </row>
    <row r="511" spans="1:109">
      <c r="A511" s="14">
        <v>202572150422</v>
      </c>
      <c r="B511" s="1">
        <v>45857</v>
      </c>
      <c r="C511" t="s">
        <v>109</v>
      </c>
      <c r="D511" t="s">
        <v>161</v>
      </c>
      <c r="E511" t="s">
        <v>111</v>
      </c>
      <c r="F511" t="s">
        <v>112</v>
      </c>
      <c r="G511" t="s">
        <v>439</v>
      </c>
      <c r="H511" t="s">
        <v>4612</v>
      </c>
      <c r="I511" t="s">
        <v>117</v>
      </c>
      <c r="J511" t="s">
        <v>113</v>
      </c>
      <c r="K511" t="s">
        <v>114</v>
      </c>
      <c r="L511" t="s">
        <v>114</v>
      </c>
      <c r="M511" t="s">
        <v>118</v>
      </c>
      <c r="N511" t="s">
        <v>119</v>
      </c>
      <c r="O511" t="s">
        <v>239</v>
      </c>
      <c r="P511" t="s">
        <v>229</v>
      </c>
      <c r="Q511" t="s">
        <v>122</v>
      </c>
      <c r="R511" t="s">
        <v>123</v>
      </c>
      <c r="S511" t="s">
        <v>124</v>
      </c>
      <c r="T511" t="s">
        <v>4203</v>
      </c>
      <c r="U511" t="s">
        <v>113</v>
      </c>
      <c r="V511" t="s">
        <v>4613</v>
      </c>
      <c r="Z511" t="s">
        <v>4614</v>
      </c>
      <c r="AA511" t="s">
        <v>113</v>
      </c>
      <c r="AB511" t="s">
        <v>1465</v>
      </c>
      <c r="AC511" t="s">
        <v>482</v>
      </c>
      <c r="AD511">
        <v>1</v>
      </c>
      <c r="AE511" t="s">
        <v>603</v>
      </c>
      <c r="AF511" t="s">
        <v>113</v>
      </c>
      <c r="AG511" t="s">
        <v>113</v>
      </c>
      <c r="AH511" t="s">
        <v>131</v>
      </c>
      <c r="AI511" t="s">
        <v>131</v>
      </c>
      <c r="AJ511" t="s">
        <v>131</v>
      </c>
      <c r="AK511" t="s">
        <v>4615</v>
      </c>
      <c r="AL511" t="s">
        <v>4616</v>
      </c>
      <c r="AM511" t="s">
        <v>485</v>
      </c>
      <c r="AN511" t="s">
        <v>113</v>
      </c>
      <c r="AO511" t="s">
        <v>113</v>
      </c>
      <c r="AQ511" t="s">
        <v>486</v>
      </c>
      <c r="AR511" t="s">
        <v>113</v>
      </c>
      <c r="AS511" t="s">
        <v>113</v>
      </c>
      <c r="AT511" t="s">
        <v>4617</v>
      </c>
      <c r="AU511" t="s">
        <v>113</v>
      </c>
      <c r="AW511" t="s">
        <v>159</v>
      </c>
      <c r="AX511" s="82">
        <f>IFERROR(FIND("Óbitos/feridos",consulta_completa__11[[#This Row],[13 - Ocorrências/Ambientes Atingidos]]),0)</f>
        <v>0</v>
      </c>
      <c r="AY511" s="83" t="str">
        <f t="shared" si="218"/>
        <v/>
      </c>
      <c r="AZ511" s="82">
        <f>IFERROR(FIND("População afetada/evacuada",consulta_completa__11[[#This Row],[13 - Ocorrências/Ambientes Atingidos]]),0)</f>
        <v>0</v>
      </c>
      <c r="BA511" s="82" t="str">
        <f t="shared" si="219"/>
        <v/>
      </c>
      <c r="BB511" s="82">
        <f>IFERROR(FIND("Suspensão de abastecimento de água",consulta_completa__11[[#This Row],[13 - Ocorrências/Ambientes Atingidos]]),0)</f>
        <v>0</v>
      </c>
      <c r="BC511" s="83" t="str">
        <f t="shared" si="247"/>
        <v/>
      </c>
      <c r="BD511" s="82">
        <f>IFERROR(FIND("Rio/córrego",consulta_completa__11[[#This Row],[13 - Ocorrências/Ambientes Atingidos]]),0)</f>
        <v>0</v>
      </c>
      <c r="BE511" s="83" t="str">
        <f t="shared" si="220"/>
        <v/>
      </c>
      <c r="BF511" s="82">
        <f>IFERROR(FIND("Lago",consulta_completa__11[[#This Row],[13 - Ocorrências/Ambientes Atingidos]]),0)</f>
        <v>0</v>
      </c>
      <c r="BG511" s="83" t="str">
        <f t="shared" si="221"/>
        <v/>
      </c>
      <c r="BH511" s="82">
        <f>IFERROR(FIND("Mar",consulta_completa__11[[#This Row],[13 - Ocorrências/Ambientes Atingidos]]),0)</f>
        <v>1</v>
      </c>
      <c r="BI511" s="83" t="str">
        <f t="shared" si="222"/>
        <v>X</v>
      </c>
      <c r="BJ511" s="82">
        <f>IFERROR(FIND("Praia",consulta_completa__11[[#This Row],[13 - Ocorrências/Ambientes Atingidos]]),0)</f>
        <v>0</v>
      </c>
      <c r="BK511" s="83" t="str">
        <f t="shared" si="223"/>
        <v/>
      </c>
      <c r="BL511" s="82">
        <f>IFERROR(FIND("Solo",consulta_completa__11[[#This Row],[13 - Ocorrências/Ambientes Atingidos]]),0)</f>
        <v>0</v>
      </c>
      <c r="BM511" s="83" t="str">
        <f t="shared" si="224"/>
        <v/>
      </c>
      <c r="BN511" s="82">
        <f>IFERROR(FIND("Águas subterrâneas",consulta_completa__11[[#This Row],[13 - Ocorrências/Ambientes Atingidos]]),0)</f>
        <v>0</v>
      </c>
      <c r="BO511" s="83" t="str">
        <f t="shared" si="225"/>
        <v/>
      </c>
      <c r="BP511" s="82">
        <f>IFERROR(FIND("Atmosfera",consulta_completa__11[[#This Row],[13 - Ocorrências/Ambientes Atingidos]]),0)</f>
        <v>0</v>
      </c>
      <c r="BQ511" s="83" t="str">
        <f t="shared" si="226"/>
        <v/>
      </c>
      <c r="BR511" s="82">
        <f>IFERROR(FIND("Flora",consulta_completa__11[[#This Row],[13 - Ocorrências/Ambientes Atingidos]]),0)</f>
        <v>0</v>
      </c>
      <c r="BS511" s="83" t="str">
        <f t="shared" si="227"/>
        <v/>
      </c>
      <c r="BT511" s="82">
        <f>IFERROR(FIND("Fauna",consulta_completa__11[[#This Row],[13 - Ocorrências/Ambientes Atingidos]]),0)</f>
        <v>0</v>
      </c>
      <c r="BU511" s="83" t="str">
        <f t="shared" si="228"/>
        <v/>
      </c>
      <c r="BV511" s="82">
        <f>IFERROR(FIND("UC federal",consulta_completa__11[[#This Row],[13 - Ocorrências/Ambientes Atingidos]]),0)</f>
        <v>0</v>
      </c>
      <c r="BW511" s="83" t="str">
        <f t="shared" si="229"/>
        <v/>
      </c>
      <c r="BX511" s="82">
        <f>IFERROR(FIND("UC estadual/municipal",consulta_completa__11[[#This Row],[13 - Ocorrências/Ambientes Atingidos]]),0)</f>
        <v>0</v>
      </c>
      <c r="BY511" s="83" t="str">
        <f t="shared" si="230"/>
        <v/>
      </c>
      <c r="BZ511" s="82">
        <f>IFERROR(FIND("Outro(s)",consulta_completa__11[[#This Row],[13 - Ocorrências/Ambientes Atingidos]]),0)</f>
        <v>0</v>
      </c>
      <c r="CA511" s="83" t="str">
        <f t="shared" si="231"/>
        <v/>
      </c>
      <c r="CB511" s="82">
        <f>IFERROR(FIND("Sem dano",consulta_completa__11[[#This Row],[13 - Ocorrências/Ambientes Atingidos]]),0)</f>
        <v>0</v>
      </c>
      <c r="CC511" s="83" t="str">
        <f t="shared" si="232"/>
        <v/>
      </c>
      <c r="CD511" s="82" t="str">
        <f>IF(consulta_completa__11[[#This Row],[13 - Ocorrências/Ambientes Atingidos]]="","X","")</f>
        <v/>
      </c>
      <c r="CE511" s="84">
        <f>IFERROR(FIND("IBAMA",consulta_completa__11[[#This Row],[14 - Inst. Atuando no Local]]),0)</f>
        <v>0</v>
      </c>
      <c r="CF511" s="84" t="str">
        <f t="shared" si="233"/>
        <v/>
      </c>
      <c r="CG511" s="84">
        <f>IFERROR(FIND("OEMA",consulta_completa__11[[#This Row],[14 - Inst. Atuando no Local]]),0)</f>
        <v>0</v>
      </c>
      <c r="CH511" s="84" t="str">
        <f t="shared" si="234"/>
        <v/>
      </c>
      <c r="CI511" s="84">
        <f>IFERROR(FIND("DEFESA CIVIL",consulta_completa__11[[#This Row],[14 - Inst. Atuando no Local]]),0)</f>
        <v>0</v>
      </c>
      <c r="CJ511" s="84" t="str">
        <f t="shared" si="235"/>
        <v/>
      </c>
      <c r="CK511" s="84">
        <f>IFERROR(FIND("CORPO DE BOMBEIROS",consulta_completa__11[[#This Row],[14 - Inst. Atuando no Local]]),0)</f>
        <v>0</v>
      </c>
      <c r="CL511" s="84" t="str">
        <f t="shared" si="236"/>
        <v/>
      </c>
      <c r="CM511" s="84">
        <f>IFERROR(FIND("POLÍCIA RODOVIÁRIA",consulta_completa__11[[#This Row],[14 - Inst. Atuando no Local]]),0)</f>
        <v>0</v>
      </c>
      <c r="CN511" s="84" t="str">
        <f t="shared" si="237"/>
        <v/>
      </c>
      <c r="CO511" s="84">
        <f>IFERROR(FIND("POLÍCIA MILITAR",consulta_completa__11[[#This Row],[14 - Inst. Atuando no Local]]),0)</f>
        <v>0</v>
      </c>
      <c r="CP511" s="84" t="str">
        <f t="shared" si="238"/>
        <v/>
      </c>
      <c r="CQ511" s="84">
        <f>IFERROR(FIND("POLÍCIA CIVIL",consulta_completa__11[[#This Row],[14 - Inst. Atuando no Local]]),0)</f>
        <v>0</v>
      </c>
      <c r="CR511" s="84" t="str">
        <f t="shared" si="239"/>
        <v/>
      </c>
      <c r="CS511" s="84">
        <f>IFERROR(FIND("MARINHA DO BRASIL",consulta_completa__11[[#This Row],[14 - Inst. Atuando no Local]]),0)</f>
        <v>0</v>
      </c>
      <c r="CT511" s="84" t="str">
        <f t="shared" si="240"/>
        <v/>
      </c>
      <c r="CU511" s="84">
        <f>IFERROR(FIND("EMPRESA ESPECIALIZADA EM ATENDIMENTO",consulta_completa__11[[#This Row],[14 - Inst. Atuando no Local]]),0)</f>
        <v>0</v>
      </c>
      <c r="CV511" s="84" t="str">
        <f t="shared" si="241"/>
        <v/>
      </c>
      <c r="CW511" s="84">
        <f>IFERROR(FIND("IBAMA",consulta_completa__11[[#This Row],[14 - Inst. Atuando no Local]]),0)</f>
        <v>0</v>
      </c>
      <c r="CX511" s="84" t="str">
        <f t="shared" si="242"/>
        <v/>
      </c>
      <c r="CY511" s="84" t="str">
        <f>IF(consulta_completa__11[[#This Row],[14 - Inst. Atuando no Local]]="","X","")</f>
        <v/>
      </c>
      <c r="CZ511" s="84">
        <f>IFERROR(FIND("OUTRA (S)",consulta_completa__11[[#This Row],[14 - Inst. Atuando no Local]]),0)</f>
        <v>0</v>
      </c>
      <c r="DA511" s="84" t="str">
        <f t="shared" si="243"/>
        <v/>
      </c>
      <c r="DB511" s="35" t="str">
        <f t="shared" si="244"/>
        <v>Sim</v>
      </c>
      <c r="DC511" s="35" t="str">
        <f t="shared" si="245"/>
        <v>Não</v>
      </c>
      <c r="DD511" s="35" t="str">
        <f t="shared" si="246"/>
        <v>Sim</v>
      </c>
      <c r="DE511" s="87" t="str">
        <f t="shared" si="248"/>
        <v>Federal</v>
      </c>
    </row>
    <row r="512" spans="1:109">
      <c r="A512" s="14">
        <v>202572118059</v>
      </c>
      <c r="B512" s="1">
        <v>45858</v>
      </c>
      <c r="C512" t="s">
        <v>109</v>
      </c>
      <c r="D512" t="s">
        <v>110</v>
      </c>
      <c r="E512" t="s">
        <v>452</v>
      </c>
      <c r="F512" t="s">
        <v>112</v>
      </c>
      <c r="G512" t="s">
        <v>113</v>
      </c>
      <c r="H512" t="s">
        <v>114</v>
      </c>
      <c r="I512" t="s">
        <v>114</v>
      </c>
      <c r="J512" t="s">
        <v>954</v>
      </c>
      <c r="K512" t="s">
        <v>3434</v>
      </c>
      <c r="L512" t="s">
        <v>117</v>
      </c>
      <c r="M512" t="s">
        <v>118</v>
      </c>
      <c r="N512" t="s">
        <v>119</v>
      </c>
      <c r="O512" t="s">
        <v>228</v>
      </c>
      <c r="P512" t="s">
        <v>272</v>
      </c>
      <c r="Q512" t="s">
        <v>167</v>
      </c>
      <c r="R512" t="s">
        <v>123</v>
      </c>
      <c r="S512" t="s">
        <v>124</v>
      </c>
      <c r="T512" t="s">
        <v>4618</v>
      </c>
      <c r="U512" t="s">
        <v>4619</v>
      </c>
      <c r="V512" t="s">
        <v>4620</v>
      </c>
      <c r="Z512" t="s">
        <v>4621</v>
      </c>
      <c r="AA512" t="s">
        <v>113</v>
      </c>
      <c r="AB512" t="s">
        <v>206</v>
      </c>
      <c r="AC512" t="s">
        <v>130</v>
      </c>
      <c r="AD512">
        <v>1</v>
      </c>
      <c r="AE512" t="s">
        <v>4622</v>
      </c>
      <c r="AF512" t="s">
        <v>113</v>
      </c>
      <c r="AG512" t="s">
        <v>113</v>
      </c>
      <c r="AH512" t="s">
        <v>131</v>
      </c>
      <c r="AI512" t="s">
        <v>132</v>
      </c>
      <c r="AJ512" t="s">
        <v>131</v>
      </c>
      <c r="AK512" t="s">
        <v>4623</v>
      </c>
      <c r="AL512" t="s">
        <v>4624</v>
      </c>
      <c r="AM512" t="s">
        <v>135</v>
      </c>
      <c r="AN512" t="s">
        <v>113</v>
      </c>
      <c r="AO512" t="s">
        <v>113</v>
      </c>
      <c r="AQ512" t="s">
        <v>136</v>
      </c>
      <c r="AR512" t="s">
        <v>113</v>
      </c>
      <c r="AS512" t="s">
        <v>113</v>
      </c>
      <c r="AT512" t="s">
        <v>113</v>
      </c>
      <c r="AU512" t="s">
        <v>113</v>
      </c>
      <c r="AW512" t="s">
        <v>113</v>
      </c>
      <c r="AX512" s="82">
        <f>IFERROR(FIND("Óbitos/feridos",consulta_completa__11[[#This Row],[13 - Ocorrências/Ambientes Atingidos]]),0)</f>
        <v>0</v>
      </c>
      <c r="AY512" s="83" t="str">
        <f t="shared" si="218"/>
        <v/>
      </c>
      <c r="AZ512" s="82">
        <f>IFERROR(FIND("População afetada/evacuada",consulta_completa__11[[#This Row],[13 - Ocorrências/Ambientes Atingidos]]),0)</f>
        <v>0</v>
      </c>
      <c r="BA512" s="82" t="str">
        <f t="shared" si="219"/>
        <v/>
      </c>
      <c r="BB512" s="82">
        <f>IFERROR(FIND("Suspensão de abastecimento de água",consulta_completa__11[[#This Row],[13 - Ocorrências/Ambientes Atingidos]]),0)</f>
        <v>0</v>
      </c>
      <c r="BC512" s="83" t="str">
        <f t="shared" si="247"/>
        <v/>
      </c>
      <c r="BD512" s="82">
        <f>IFERROR(FIND("Rio/córrego",consulta_completa__11[[#This Row],[13 - Ocorrências/Ambientes Atingidos]]),0)</f>
        <v>0</v>
      </c>
      <c r="BE512" s="83" t="str">
        <f t="shared" si="220"/>
        <v/>
      </c>
      <c r="BF512" s="82">
        <f>IFERROR(FIND("Lago",consulta_completa__11[[#This Row],[13 - Ocorrências/Ambientes Atingidos]]),0)</f>
        <v>0</v>
      </c>
      <c r="BG512" s="83" t="str">
        <f t="shared" si="221"/>
        <v/>
      </c>
      <c r="BH512" s="82">
        <f>IFERROR(FIND("Mar",consulta_completa__11[[#This Row],[13 - Ocorrências/Ambientes Atingidos]]),0)</f>
        <v>1</v>
      </c>
      <c r="BI512" s="83" t="str">
        <f t="shared" si="222"/>
        <v>X</v>
      </c>
      <c r="BJ512" s="82">
        <f>IFERROR(FIND("Praia",consulta_completa__11[[#This Row],[13 - Ocorrências/Ambientes Atingidos]]),0)</f>
        <v>0</v>
      </c>
      <c r="BK512" s="83" t="str">
        <f t="shared" si="223"/>
        <v/>
      </c>
      <c r="BL512" s="82">
        <f>IFERROR(FIND("Solo",consulta_completa__11[[#This Row],[13 - Ocorrências/Ambientes Atingidos]]),0)</f>
        <v>0</v>
      </c>
      <c r="BM512" s="83" t="str">
        <f t="shared" si="224"/>
        <v/>
      </c>
      <c r="BN512" s="82">
        <f>IFERROR(FIND("Águas subterrâneas",consulta_completa__11[[#This Row],[13 - Ocorrências/Ambientes Atingidos]]),0)</f>
        <v>0</v>
      </c>
      <c r="BO512" s="83" t="str">
        <f t="shared" si="225"/>
        <v/>
      </c>
      <c r="BP512" s="82">
        <f>IFERROR(FIND("Atmosfera",consulta_completa__11[[#This Row],[13 - Ocorrências/Ambientes Atingidos]]),0)</f>
        <v>0</v>
      </c>
      <c r="BQ512" s="83" t="str">
        <f t="shared" si="226"/>
        <v/>
      </c>
      <c r="BR512" s="82">
        <f>IFERROR(FIND("Flora",consulta_completa__11[[#This Row],[13 - Ocorrências/Ambientes Atingidos]]),0)</f>
        <v>0</v>
      </c>
      <c r="BS512" s="83" t="str">
        <f t="shared" si="227"/>
        <v/>
      </c>
      <c r="BT512" s="82">
        <f>IFERROR(FIND("Fauna",consulta_completa__11[[#This Row],[13 - Ocorrências/Ambientes Atingidos]]),0)</f>
        <v>0</v>
      </c>
      <c r="BU512" s="83" t="str">
        <f t="shared" si="228"/>
        <v/>
      </c>
      <c r="BV512" s="82">
        <f>IFERROR(FIND("UC federal",consulta_completa__11[[#This Row],[13 - Ocorrências/Ambientes Atingidos]]),0)</f>
        <v>0</v>
      </c>
      <c r="BW512" s="83" t="str">
        <f t="shared" si="229"/>
        <v/>
      </c>
      <c r="BX512" s="82">
        <f>IFERROR(FIND("UC estadual/municipal",consulta_completa__11[[#This Row],[13 - Ocorrências/Ambientes Atingidos]]),0)</f>
        <v>0</v>
      </c>
      <c r="BY512" s="83" t="str">
        <f t="shared" si="230"/>
        <v/>
      </c>
      <c r="BZ512" s="82">
        <f>IFERROR(FIND("Outro(s)",consulta_completa__11[[#This Row],[13 - Ocorrências/Ambientes Atingidos]]),0)</f>
        <v>0</v>
      </c>
      <c r="CA512" s="83" t="str">
        <f t="shared" si="231"/>
        <v/>
      </c>
      <c r="CB512" s="82">
        <f>IFERROR(FIND("Sem dano",consulta_completa__11[[#This Row],[13 - Ocorrências/Ambientes Atingidos]]),0)</f>
        <v>0</v>
      </c>
      <c r="CC512" s="83" t="str">
        <f t="shared" si="232"/>
        <v/>
      </c>
      <c r="CD512" s="82" t="str">
        <f>IF(consulta_completa__11[[#This Row],[13 - Ocorrências/Ambientes Atingidos]]="","X","")</f>
        <v/>
      </c>
      <c r="CE512" s="84">
        <f>IFERROR(FIND("IBAMA",consulta_completa__11[[#This Row],[14 - Inst. Atuando no Local]]),0)</f>
        <v>0</v>
      </c>
      <c r="CF512" s="84" t="str">
        <f t="shared" si="233"/>
        <v/>
      </c>
      <c r="CG512" s="84">
        <f>IFERROR(FIND("OEMA",consulta_completa__11[[#This Row],[14 - Inst. Atuando no Local]]),0)</f>
        <v>0</v>
      </c>
      <c r="CH512" s="84" t="str">
        <f t="shared" si="234"/>
        <v/>
      </c>
      <c r="CI512" s="84">
        <f>IFERROR(FIND("DEFESA CIVIL",consulta_completa__11[[#This Row],[14 - Inst. Atuando no Local]]),0)</f>
        <v>0</v>
      </c>
      <c r="CJ512" s="84" t="str">
        <f t="shared" si="235"/>
        <v/>
      </c>
      <c r="CK512" s="84">
        <f>IFERROR(FIND("CORPO DE BOMBEIROS",consulta_completa__11[[#This Row],[14 - Inst. Atuando no Local]]),0)</f>
        <v>0</v>
      </c>
      <c r="CL512" s="84" t="str">
        <f t="shared" si="236"/>
        <v/>
      </c>
      <c r="CM512" s="84">
        <f>IFERROR(FIND("POLÍCIA RODOVIÁRIA",consulta_completa__11[[#This Row],[14 - Inst. Atuando no Local]]),0)</f>
        <v>0</v>
      </c>
      <c r="CN512" s="84" t="str">
        <f t="shared" si="237"/>
        <v/>
      </c>
      <c r="CO512" s="84">
        <f>IFERROR(FIND("POLÍCIA MILITAR",consulta_completa__11[[#This Row],[14 - Inst. Atuando no Local]]),0)</f>
        <v>0</v>
      </c>
      <c r="CP512" s="84" t="str">
        <f t="shared" si="238"/>
        <v/>
      </c>
      <c r="CQ512" s="84">
        <f>IFERROR(FIND("POLÍCIA CIVIL",consulta_completa__11[[#This Row],[14 - Inst. Atuando no Local]]),0)</f>
        <v>0</v>
      </c>
      <c r="CR512" s="84" t="str">
        <f t="shared" si="239"/>
        <v/>
      </c>
      <c r="CS512" s="84">
        <f>IFERROR(FIND("MARINHA DO BRASIL",consulta_completa__11[[#This Row],[14 - Inst. Atuando no Local]]),0)</f>
        <v>0</v>
      </c>
      <c r="CT512" s="84" t="str">
        <f t="shared" si="240"/>
        <v/>
      </c>
      <c r="CU512" s="84">
        <f>IFERROR(FIND("EMPRESA ESPECIALIZADA EM ATENDIMENTO",consulta_completa__11[[#This Row],[14 - Inst. Atuando no Local]]),0)</f>
        <v>0</v>
      </c>
      <c r="CV512" s="84" t="str">
        <f t="shared" si="241"/>
        <v/>
      </c>
      <c r="CW512" s="84">
        <f>IFERROR(FIND("IBAMA",consulta_completa__11[[#This Row],[14 - Inst. Atuando no Local]]),0)</f>
        <v>0</v>
      </c>
      <c r="CX512" s="84" t="str">
        <f t="shared" si="242"/>
        <v/>
      </c>
      <c r="CY512" s="84" t="str">
        <f>IF(consulta_completa__11[[#This Row],[14 - Inst. Atuando no Local]]="","X","")</f>
        <v/>
      </c>
      <c r="CZ512" s="84">
        <f>IFERROR(FIND("OUTRA (S)",consulta_completa__11[[#This Row],[14 - Inst. Atuando no Local]]),0)</f>
        <v>0</v>
      </c>
      <c r="DA512" s="84" t="str">
        <f t="shared" si="243"/>
        <v/>
      </c>
      <c r="DB512" s="35" t="str">
        <f t="shared" si="244"/>
        <v>Sim</v>
      </c>
      <c r="DC512" s="35" t="str">
        <f t="shared" si="245"/>
        <v>Não</v>
      </c>
      <c r="DD512" s="35" t="str">
        <f t="shared" si="246"/>
        <v>Sim</v>
      </c>
      <c r="DE512" s="87" t="str">
        <f t="shared" si="248"/>
        <v>Federal</v>
      </c>
    </row>
    <row r="513" spans="1:109">
      <c r="A513" s="14">
        <v>202581350401</v>
      </c>
      <c r="B513" s="1">
        <v>45858</v>
      </c>
      <c r="C513" t="s">
        <v>3029</v>
      </c>
      <c r="D513" t="s">
        <v>180</v>
      </c>
      <c r="E513" t="s">
        <v>286</v>
      </c>
      <c r="F513" t="s">
        <v>163</v>
      </c>
      <c r="G513" t="s">
        <v>113</v>
      </c>
      <c r="H513" t="s">
        <v>114</v>
      </c>
      <c r="I513" t="s">
        <v>114</v>
      </c>
      <c r="J513" t="s">
        <v>113</v>
      </c>
      <c r="K513" t="s">
        <v>114</v>
      </c>
      <c r="L513" t="s">
        <v>114</v>
      </c>
      <c r="M513" t="s">
        <v>140</v>
      </c>
      <c r="N513" t="s">
        <v>1803</v>
      </c>
      <c r="O513" t="s">
        <v>113</v>
      </c>
      <c r="P513" t="s">
        <v>272</v>
      </c>
      <c r="Q513" t="s">
        <v>167</v>
      </c>
      <c r="R513" t="s">
        <v>123</v>
      </c>
      <c r="S513" t="s">
        <v>113</v>
      </c>
      <c r="T513" t="s">
        <v>4625</v>
      </c>
      <c r="U513" t="s">
        <v>113</v>
      </c>
      <c r="V513" t="s">
        <v>113</v>
      </c>
      <c r="Z513" t="s">
        <v>4626</v>
      </c>
      <c r="AA513" t="s">
        <v>113</v>
      </c>
      <c r="AB513" t="s">
        <v>4627</v>
      </c>
      <c r="AC513" t="s">
        <v>4628</v>
      </c>
      <c r="AD513">
        <v>0</v>
      </c>
      <c r="AE513" t="s">
        <v>113</v>
      </c>
      <c r="AF513" t="s">
        <v>113</v>
      </c>
      <c r="AG513" t="s">
        <v>113</v>
      </c>
      <c r="AH513" t="s">
        <v>131</v>
      </c>
      <c r="AI513" t="s">
        <v>132</v>
      </c>
      <c r="AJ513" t="s">
        <v>131</v>
      </c>
      <c r="AK513" t="s">
        <v>4629</v>
      </c>
      <c r="AL513" t="s">
        <v>4630</v>
      </c>
      <c r="AM513" t="s">
        <v>153</v>
      </c>
      <c r="AN513" t="s">
        <v>154</v>
      </c>
      <c r="AO513" t="s">
        <v>155</v>
      </c>
      <c r="AP513">
        <v>6133161070</v>
      </c>
      <c r="AQ513" t="s">
        <v>156</v>
      </c>
      <c r="AR513" t="s">
        <v>113</v>
      </c>
      <c r="AS513" t="s">
        <v>113</v>
      </c>
      <c r="AT513" t="s">
        <v>113</v>
      </c>
      <c r="AU513" t="s">
        <v>113</v>
      </c>
      <c r="AW513" t="s">
        <v>113</v>
      </c>
      <c r="AX513" s="82">
        <f>IFERROR(FIND("Óbitos/feridos",consulta_completa__11[[#This Row],[13 - Ocorrências/Ambientes Atingidos]]),0)</f>
        <v>0</v>
      </c>
      <c r="AY513" s="83" t="str">
        <f t="shared" si="218"/>
        <v/>
      </c>
      <c r="AZ513" s="82">
        <f>IFERROR(FIND("População afetada/evacuada",consulta_completa__11[[#This Row],[13 - Ocorrências/Ambientes Atingidos]]),0)</f>
        <v>0</v>
      </c>
      <c r="BA513" s="82" t="str">
        <f t="shared" si="219"/>
        <v/>
      </c>
      <c r="BB513" s="82">
        <f>IFERROR(FIND("Suspensão de abastecimento de água",consulta_completa__11[[#This Row],[13 - Ocorrências/Ambientes Atingidos]]),0)</f>
        <v>0</v>
      </c>
      <c r="BC513" s="83" t="str">
        <f t="shared" si="247"/>
        <v/>
      </c>
      <c r="BD513" s="82">
        <f>IFERROR(FIND("Rio/córrego",consulta_completa__11[[#This Row],[13 - Ocorrências/Ambientes Atingidos]]),0)</f>
        <v>0</v>
      </c>
      <c r="BE513" s="83" t="str">
        <f t="shared" si="220"/>
        <v/>
      </c>
      <c r="BF513" s="82">
        <f>IFERROR(FIND("Lago",consulta_completa__11[[#This Row],[13 - Ocorrências/Ambientes Atingidos]]),0)</f>
        <v>0</v>
      </c>
      <c r="BG513" s="83" t="str">
        <f t="shared" si="221"/>
        <v/>
      </c>
      <c r="BH513" s="82">
        <f>IFERROR(FIND("Mar",consulta_completa__11[[#This Row],[13 - Ocorrências/Ambientes Atingidos]]),0)</f>
        <v>0</v>
      </c>
      <c r="BI513" s="83" t="str">
        <f t="shared" si="222"/>
        <v/>
      </c>
      <c r="BJ513" s="82">
        <f>IFERROR(FIND("Praia",consulta_completa__11[[#This Row],[13 - Ocorrências/Ambientes Atingidos]]),0)</f>
        <v>0</v>
      </c>
      <c r="BK513" s="83" t="str">
        <f t="shared" si="223"/>
        <v/>
      </c>
      <c r="BL513" s="82">
        <f>IFERROR(FIND("Solo",consulta_completa__11[[#This Row],[13 - Ocorrências/Ambientes Atingidos]]),0)</f>
        <v>1</v>
      </c>
      <c r="BM513" s="83" t="str">
        <f t="shared" si="224"/>
        <v>X</v>
      </c>
      <c r="BN513" s="82">
        <f>IFERROR(FIND("Águas subterrâneas",consulta_completa__11[[#This Row],[13 - Ocorrências/Ambientes Atingidos]]),0)</f>
        <v>0</v>
      </c>
      <c r="BO513" s="83" t="str">
        <f t="shared" si="225"/>
        <v/>
      </c>
      <c r="BP513" s="82">
        <f>IFERROR(FIND("Atmosfera",consulta_completa__11[[#This Row],[13 - Ocorrências/Ambientes Atingidos]]),0)</f>
        <v>0</v>
      </c>
      <c r="BQ513" s="83" t="str">
        <f t="shared" si="226"/>
        <v/>
      </c>
      <c r="BR513" s="82">
        <f>IFERROR(FIND("Flora",consulta_completa__11[[#This Row],[13 - Ocorrências/Ambientes Atingidos]]),0)</f>
        <v>0</v>
      </c>
      <c r="BS513" s="83" t="str">
        <f t="shared" si="227"/>
        <v/>
      </c>
      <c r="BT513" s="82">
        <f>IFERROR(FIND("Fauna",consulta_completa__11[[#This Row],[13 - Ocorrências/Ambientes Atingidos]]),0)</f>
        <v>0</v>
      </c>
      <c r="BU513" s="83" t="str">
        <f t="shared" si="228"/>
        <v/>
      </c>
      <c r="BV513" s="82">
        <f>IFERROR(FIND("UC federal",consulta_completa__11[[#This Row],[13 - Ocorrências/Ambientes Atingidos]]),0)</f>
        <v>0</v>
      </c>
      <c r="BW513" s="83" t="str">
        <f t="shared" si="229"/>
        <v/>
      </c>
      <c r="BX513" s="82">
        <f>IFERROR(FIND("UC estadual/municipal",consulta_completa__11[[#This Row],[13 - Ocorrências/Ambientes Atingidos]]),0)</f>
        <v>0</v>
      </c>
      <c r="BY513" s="83" t="str">
        <f t="shared" si="230"/>
        <v/>
      </c>
      <c r="BZ513" s="82">
        <f>IFERROR(FIND("Outro(s)",consulta_completa__11[[#This Row],[13 - Ocorrências/Ambientes Atingidos]]),0)</f>
        <v>0</v>
      </c>
      <c r="CA513" s="83" t="str">
        <f t="shared" si="231"/>
        <v/>
      </c>
      <c r="CB513" s="82">
        <f>IFERROR(FIND("Sem dano",consulta_completa__11[[#This Row],[13 - Ocorrências/Ambientes Atingidos]]),0)</f>
        <v>0</v>
      </c>
      <c r="CC513" s="83" t="str">
        <f t="shared" si="232"/>
        <v/>
      </c>
      <c r="CD513" s="82" t="str">
        <f>IF(consulta_completa__11[[#This Row],[13 - Ocorrências/Ambientes Atingidos]]="","X","")</f>
        <v/>
      </c>
      <c r="CE513" s="84">
        <f>IFERROR(FIND("IBAMA",consulta_completa__11[[#This Row],[14 - Inst. Atuando no Local]]),0)</f>
        <v>21</v>
      </c>
      <c r="CF513" s="84" t="str">
        <f t="shared" si="233"/>
        <v>X</v>
      </c>
      <c r="CG513" s="84">
        <f>IFERROR(FIND("OEMA",consulta_completa__11[[#This Row],[14 - Inst. Atuando no Local]]),0)</f>
        <v>0</v>
      </c>
      <c r="CH513" s="84" t="str">
        <f t="shared" si="234"/>
        <v/>
      </c>
      <c r="CI513" s="84">
        <f>IFERROR(FIND("DEFESA CIVIL",consulta_completa__11[[#This Row],[14 - Inst. Atuando no Local]]),0)</f>
        <v>0</v>
      </c>
      <c r="CJ513" s="84" t="str">
        <f t="shared" si="235"/>
        <v/>
      </c>
      <c r="CK513" s="84">
        <f>IFERROR(FIND("CORPO DE BOMBEIROS",consulta_completa__11[[#This Row],[14 - Inst. Atuando no Local]]),0)</f>
        <v>0</v>
      </c>
      <c r="CL513" s="84" t="str">
        <f t="shared" si="236"/>
        <v/>
      </c>
      <c r="CM513" s="84">
        <f>IFERROR(FIND("POLÍCIA RODOVIÁRIA",consulta_completa__11[[#This Row],[14 - Inst. Atuando no Local]]),0)</f>
        <v>0</v>
      </c>
      <c r="CN513" s="84" t="str">
        <f t="shared" si="237"/>
        <v/>
      </c>
      <c r="CO513" s="84">
        <f>IFERROR(FIND("POLÍCIA MILITAR",consulta_completa__11[[#This Row],[14 - Inst. Atuando no Local]]),0)</f>
        <v>0</v>
      </c>
      <c r="CP513" s="84" t="str">
        <f t="shared" si="238"/>
        <v/>
      </c>
      <c r="CQ513" s="84">
        <f>IFERROR(FIND("POLÍCIA CIVIL",consulta_completa__11[[#This Row],[14 - Inst. Atuando no Local]]),0)</f>
        <v>0</v>
      </c>
      <c r="CR513" s="84" t="str">
        <f t="shared" si="239"/>
        <v/>
      </c>
      <c r="CS513" s="84">
        <f>IFERROR(FIND("MARINHA DO BRASIL",consulta_completa__11[[#This Row],[14 - Inst. Atuando no Local]]),0)</f>
        <v>0</v>
      </c>
      <c r="CT513" s="84" t="str">
        <f t="shared" si="240"/>
        <v/>
      </c>
      <c r="CU513" s="84">
        <f>IFERROR(FIND("EMPRESA ESPECIALIZADA EM ATENDIMENTO",consulta_completa__11[[#This Row],[14 - Inst. Atuando no Local]]),0)</f>
        <v>0</v>
      </c>
      <c r="CV513" s="84" t="str">
        <f t="shared" si="241"/>
        <v/>
      </c>
      <c r="CW513" s="84">
        <f>IFERROR(FIND("IBAMA",consulta_completa__11[[#This Row],[14 - Inst. Atuando no Local]]),0)</f>
        <v>21</v>
      </c>
      <c r="CX513" s="84" t="str">
        <f t="shared" si="242"/>
        <v>X</v>
      </c>
      <c r="CY513" s="84" t="str">
        <f>IF(consulta_completa__11[[#This Row],[14 - Inst. Atuando no Local]]="","X","")</f>
        <v/>
      </c>
      <c r="CZ513" s="84">
        <f>IFERROR(FIND("OUTRA (S)",consulta_completa__11[[#This Row],[14 - Inst. Atuando no Local]]),0)</f>
        <v>0</v>
      </c>
      <c r="DA513" s="84" t="str">
        <f t="shared" si="243"/>
        <v/>
      </c>
      <c r="DB513" s="35" t="str">
        <f t="shared" si="244"/>
        <v>Sim</v>
      </c>
      <c r="DC513" s="35" t="str">
        <f t="shared" si="245"/>
        <v>Não</v>
      </c>
      <c r="DD513" s="35" t="str">
        <f t="shared" si="246"/>
        <v>Sim</v>
      </c>
      <c r="DE513" s="87" t="str">
        <f t="shared" si="248"/>
        <v>Sem informação</v>
      </c>
    </row>
    <row r="514" spans="1:109">
      <c r="A514" s="14">
        <v>202572136030</v>
      </c>
      <c r="B514" s="1">
        <v>45859</v>
      </c>
      <c r="C514" t="s">
        <v>4631</v>
      </c>
      <c r="D514" t="s">
        <v>161</v>
      </c>
      <c r="E514" t="s">
        <v>162</v>
      </c>
      <c r="F514" t="s">
        <v>163</v>
      </c>
      <c r="G514" t="s">
        <v>113</v>
      </c>
      <c r="H514" t="s">
        <v>114</v>
      </c>
      <c r="I514" t="s">
        <v>114</v>
      </c>
      <c r="J514" t="s">
        <v>354</v>
      </c>
      <c r="K514" t="s">
        <v>113</v>
      </c>
      <c r="L514" t="s">
        <v>113</v>
      </c>
      <c r="M514" t="s">
        <v>140</v>
      </c>
      <c r="N514" t="s">
        <v>119</v>
      </c>
      <c r="O514" t="s">
        <v>120</v>
      </c>
      <c r="P514" t="s">
        <v>299</v>
      </c>
      <c r="Q514" t="s">
        <v>143</v>
      </c>
      <c r="R514" t="s">
        <v>123</v>
      </c>
      <c r="S514" t="s">
        <v>113</v>
      </c>
      <c r="T514" t="s">
        <v>113</v>
      </c>
      <c r="U514" t="s">
        <v>4632</v>
      </c>
      <c r="V514" t="s">
        <v>4633</v>
      </c>
      <c r="Z514" t="s">
        <v>113</v>
      </c>
      <c r="AA514" t="s">
        <v>370</v>
      </c>
      <c r="AB514" t="s">
        <v>172</v>
      </c>
      <c r="AC514" t="s">
        <v>173</v>
      </c>
      <c r="AD514">
        <v>1</v>
      </c>
      <c r="AE514" t="s">
        <v>174</v>
      </c>
      <c r="AF514" t="s">
        <v>113</v>
      </c>
      <c r="AG514" t="s">
        <v>113</v>
      </c>
      <c r="AH514" t="s">
        <v>131</v>
      </c>
      <c r="AI514" t="s">
        <v>132</v>
      </c>
      <c r="AJ514" t="s">
        <v>131</v>
      </c>
      <c r="AK514" t="s">
        <v>224</v>
      </c>
      <c r="AL514" t="s">
        <v>4634</v>
      </c>
      <c r="AM514" t="s">
        <v>2042</v>
      </c>
      <c r="AN514" t="s">
        <v>172</v>
      </c>
      <c r="AO514" t="s">
        <v>225</v>
      </c>
      <c r="AP514">
        <v>41988207121</v>
      </c>
      <c r="AQ514" t="s">
        <v>178</v>
      </c>
      <c r="AR514" t="s">
        <v>113</v>
      </c>
      <c r="AS514" t="s">
        <v>113</v>
      </c>
      <c r="AT514" t="s">
        <v>113</v>
      </c>
      <c r="AU514" t="s">
        <v>113</v>
      </c>
      <c r="AW514" t="s">
        <v>113</v>
      </c>
      <c r="AX514" s="82">
        <f>IFERROR(FIND("Óbitos/feridos",consulta_completa__11[[#This Row],[13 - Ocorrências/Ambientes Atingidos]]),0)</f>
        <v>0</v>
      </c>
      <c r="AY514" s="83" t="str">
        <f t="shared" si="218"/>
        <v/>
      </c>
      <c r="AZ514" s="82">
        <f>IFERROR(FIND("População afetada/evacuada",consulta_completa__11[[#This Row],[13 - Ocorrências/Ambientes Atingidos]]),0)</f>
        <v>0</v>
      </c>
      <c r="BA514" s="82" t="str">
        <f t="shared" si="219"/>
        <v/>
      </c>
      <c r="BB514" s="82">
        <f>IFERROR(FIND("Suspensão de abastecimento de água",consulta_completa__11[[#This Row],[13 - Ocorrências/Ambientes Atingidos]]),0)</f>
        <v>0</v>
      </c>
      <c r="BC514" s="83" t="str">
        <f t="shared" si="247"/>
        <v/>
      </c>
      <c r="BD514" s="82">
        <f>IFERROR(FIND("Rio/córrego",consulta_completa__11[[#This Row],[13 - Ocorrências/Ambientes Atingidos]]),0)</f>
        <v>0</v>
      </c>
      <c r="BE514" s="83" t="str">
        <f t="shared" si="220"/>
        <v/>
      </c>
      <c r="BF514" s="82">
        <f>IFERROR(FIND("Lago",consulta_completa__11[[#This Row],[13 - Ocorrências/Ambientes Atingidos]]),0)</f>
        <v>0</v>
      </c>
      <c r="BG514" s="83" t="str">
        <f t="shared" si="221"/>
        <v/>
      </c>
      <c r="BH514" s="82">
        <f>IFERROR(FIND("Mar",consulta_completa__11[[#This Row],[13 - Ocorrências/Ambientes Atingidos]]),0)</f>
        <v>0</v>
      </c>
      <c r="BI514" s="83" t="str">
        <f t="shared" si="222"/>
        <v/>
      </c>
      <c r="BJ514" s="82">
        <f>IFERROR(FIND("Praia",consulta_completa__11[[#This Row],[13 - Ocorrências/Ambientes Atingidos]]),0)</f>
        <v>0</v>
      </c>
      <c r="BK514" s="83" t="str">
        <f t="shared" si="223"/>
        <v/>
      </c>
      <c r="BL514" s="82">
        <f>IFERROR(FIND("Solo",consulta_completa__11[[#This Row],[13 - Ocorrências/Ambientes Atingidos]]),0)</f>
        <v>1</v>
      </c>
      <c r="BM514" s="83" t="str">
        <f t="shared" si="224"/>
        <v>X</v>
      </c>
      <c r="BN514" s="82">
        <f>IFERROR(FIND("Águas subterrâneas",consulta_completa__11[[#This Row],[13 - Ocorrências/Ambientes Atingidos]]),0)</f>
        <v>0</v>
      </c>
      <c r="BO514" s="83" t="str">
        <f t="shared" si="225"/>
        <v/>
      </c>
      <c r="BP514" s="82">
        <f>IFERROR(FIND("Atmosfera",consulta_completa__11[[#This Row],[13 - Ocorrências/Ambientes Atingidos]]),0)</f>
        <v>0</v>
      </c>
      <c r="BQ514" s="83" t="str">
        <f t="shared" si="226"/>
        <v/>
      </c>
      <c r="BR514" s="82">
        <f>IFERROR(FIND("Flora",consulta_completa__11[[#This Row],[13 - Ocorrências/Ambientes Atingidos]]),0)</f>
        <v>0</v>
      </c>
      <c r="BS514" s="83" t="str">
        <f t="shared" si="227"/>
        <v/>
      </c>
      <c r="BT514" s="82">
        <f>IFERROR(FIND("Fauna",consulta_completa__11[[#This Row],[13 - Ocorrências/Ambientes Atingidos]]),0)</f>
        <v>0</v>
      </c>
      <c r="BU514" s="83" t="str">
        <f t="shared" si="228"/>
        <v/>
      </c>
      <c r="BV514" s="82">
        <f>IFERROR(FIND("UC federal",consulta_completa__11[[#This Row],[13 - Ocorrências/Ambientes Atingidos]]),0)</f>
        <v>0</v>
      </c>
      <c r="BW514" s="83" t="str">
        <f t="shared" si="229"/>
        <v/>
      </c>
      <c r="BX514" s="82">
        <f>IFERROR(FIND("UC estadual/municipal",consulta_completa__11[[#This Row],[13 - Ocorrências/Ambientes Atingidos]]),0)</f>
        <v>0</v>
      </c>
      <c r="BY514" s="83" t="str">
        <f t="shared" si="230"/>
        <v/>
      </c>
      <c r="BZ514" s="82">
        <f>IFERROR(FIND("Outro(s)",consulta_completa__11[[#This Row],[13 - Ocorrências/Ambientes Atingidos]]),0)</f>
        <v>0</v>
      </c>
      <c r="CA514" s="83" t="str">
        <f t="shared" si="231"/>
        <v/>
      </c>
      <c r="CB514" s="82">
        <f>IFERROR(FIND("Sem dano",consulta_completa__11[[#This Row],[13 - Ocorrências/Ambientes Atingidos]]),0)</f>
        <v>0</v>
      </c>
      <c r="CC514" s="83" t="str">
        <f t="shared" si="232"/>
        <v/>
      </c>
      <c r="CD514" s="82" t="str">
        <f>IF(consulta_completa__11[[#This Row],[13 - Ocorrências/Ambientes Atingidos]]="","X","")</f>
        <v/>
      </c>
      <c r="CE514" s="84">
        <f>IFERROR(FIND("IBAMA",consulta_completa__11[[#This Row],[14 - Inst. Atuando no Local]]),0)</f>
        <v>0</v>
      </c>
      <c r="CF514" s="84" t="str">
        <f t="shared" si="233"/>
        <v/>
      </c>
      <c r="CG514" s="84">
        <f>IFERROR(FIND("OEMA",consulta_completa__11[[#This Row],[14 - Inst. Atuando no Local]]),0)</f>
        <v>0</v>
      </c>
      <c r="CH514" s="84" t="str">
        <f t="shared" si="234"/>
        <v/>
      </c>
      <c r="CI514" s="84">
        <f>IFERROR(FIND("DEFESA CIVIL",consulta_completa__11[[#This Row],[14 - Inst. Atuando no Local]]),0)</f>
        <v>0</v>
      </c>
      <c r="CJ514" s="84" t="str">
        <f t="shared" si="235"/>
        <v/>
      </c>
      <c r="CK514" s="84">
        <f>IFERROR(FIND("CORPO DE BOMBEIROS",consulta_completa__11[[#This Row],[14 - Inst. Atuando no Local]]),0)</f>
        <v>0</v>
      </c>
      <c r="CL514" s="84" t="str">
        <f t="shared" si="236"/>
        <v/>
      </c>
      <c r="CM514" s="84">
        <f>IFERROR(FIND("POLÍCIA RODOVIÁRIA",consulta_completa__11[[#This Row],[14 - Inst. Atuando no Local]]),0)</f>
        <v>0</v>
      </c>
      <c r="CN514" s="84" t="str">
        <f t="shared" si="237"/>
        <v/>
      </c>
      <c r="CO514" s="84">
        <f>IFERROR(FIND("POLÍCIA MILITAR",consulta_completa__11[[#This Row],[14 - Inst. Atuando no Local]]),0)</f>
        <v>0</v>
      </c>
      <c r="CP514" s="84" t="str">
        <f t="shared" si="238"/>
        <v/>
      </c>
      <c r="CQ514" s="84">
        <f>IFERROR(FIND("POLÍCIA CIVIL",consulta_completa__11[[#This Row],[14 - Inst. Atuando no Local]]),0)</f>
        <v>0</v>
      </c>
      <c r="CR514" s="84" t="str">
        <f t="shared" si="239"/>
        <v/>
      </c>
      <c r="CS514" s="84">
        <f>IFERROR(FIND("MARINHA DO BRASIL",consulta_completa__11[[#This Row],[14 - Inst. Atuando no Local]]),0)</f>
        <v>0</v>
      </c>
      <c r="CT514" s="84" t="str">
        <f t="shared" si="240"/>
        <v/>
      </c>
      <c r="CU514" s="84">
        <f>IFERROR(FIND("EMPRESA ESPECIALIZADA EM ATENDIMENTO",consulta_completa__11[[#This Row],[14 - Inst. Atuando no Local]]),0)</f>
        <v>0</v>
      </c>
      <c r="CV514" s="84" t="str">
        <f t="shared" si="241"/>
        <v/>
      </c>
      <c r="CW514" s="84">
        <f>IFERROR(FIND("IBAMA",consulta_completa__11[[#This Row],[14 - Inst. Atuando no Local]]),0)</f>
        <v>0</v>
      </c>
      <c r="CX514" s="84" t="str">
        <f t="shared" si="242"/>
        <v/>
      </c>
      <c r="CY514" s="84" t="str">
        <f>IF(consulta_completa__11[[#This Row],[14 - Inst. Atuando no Local]]="","X","")</f>
        <v/>
      </c>
      <c r="CZ514" s="84">
        <f>IFERROR(FIND("OUTRA (S)",consulta_completa__11[[#This Row],[14 - Inst. Atuando no Local]]),0)</f>
        <v>0</v>
      </c>
      <c r="DA514" s="84" t="str">
        <f t="shared" si="243"/>
        <v/>
      </c>
      <c r="DB514" s="35" t="str">
        <f t="shared" si="244"/>
        <v>Sim</v>
      </c>
      <c r="DC514" s="35" t="str">
        <f t="shared" si="245"/>
        <v>Não</v>
      </c>
      <c r="DD514" s="35" t="str">
        <f t="shared" si="246"/>
        <v>Sim</v>
      </c>
      <c r="DE514" s="87" t="str">
        <f t="shared" si="248"/>
        <v>Federal</v>
      </c>
    </row>
    <row r="515" spans="1:109">
      <c r="A515" s="14">
        <v>202572157647</v>
      </c>
      <c r="B515" s="1">
        <v>45859</v>
      </c>
      <c r="C515" t="s">
        <v>109</v>
      </c>
      <c r="D515" t="s">
        <v>212</v>
      </c>
      <c r="E515" t="s">
        <v>452</v>
      </c>
      <c r="F515" t="s">
        <v>112</v>
      </c>
      <c r="G515" t="s">
        <v>113</v>
      </c>
      <c r="H515" t="s">
        <v>114</v>
      </c>
      <c r="I515" t="s">
        <v>114</v>
      </c>
      <c r="J515" t="s">
        <v>954</v>
      </c>
      <c r="K515" t="s">
        <v>4635</v>
      </c>
      <c r="L515" t="s">
        <v>117</v>
      </c>
      <c r="M515" t="s">
        <v>118</v>
      </c>
      <c r="N515" t="s">
        <v>119</v>
      </c>
      <c r="O515" t="s">
        <v>239</v>
      </c>
      <c r="P515" t="s">
        <v>299</v>
      </c>
      <c r="Q515" t="s">
        <v>230</v>
      </c>
      <c r="R515" t="s">
        <v>123</v>
      </c>
      <c r="S515" t="s">
        <v>201</v>
      </c>
      <c r="T515" t="s">
        <v>2839</v>
      </c>
      <c r="U515" t="s">
        <v>4534</v>
      </c>
      <c r="V515" t="s">
        <v>4636</v>
      </c>
      <c r="W515" t="b">
        <v>1</v>
      </c>
      <c r="Z515" t="s">
        <v>4637</v>
      </c>
      <c r="AA515" t="s">
        <v>4638</v>
      </c>
      <c r="AB515" t="s">
        <v>2818</v>
      </c>
      <c r="AC515" t="s">
        <v>2819</v>
      </c>
      <c r="AD515">
        <v>1</v>
      </c>
      <c r="AE515" t="s">
        <v>4537</v>
      </c>
      <c r="AF515" t="s">
        <v>113</v>
      </c>
      <c r="AG515" t="s">
        <v>113</v>
      </c>
      <c r="AH515" t="s">
        <v>131</v>
      </c>
      <c r="AI515" t="s">
        <v>131</v>
      </c>
      <c r="AJ515" t="s">
        <v>132</v>
      </c>
      <c r="AK515" t="s">
        <v>113</v>
      </c>
      <c r="AL515" t="s">
        <v>4639</v>
      </c>
      <c r="AM515" t="s">
        <v>986</v>
      </c>
      <c r="AN515" t="s">
        <v>2847</v>
      </c>
      <c r="AO515" t="s">
        <v>2824</v>
      </c>
      <c r="AP515">
        <v>21983738118</v>
      </c>
      <c r="AQ515" t="s">
        <v>989</v>
      </c>
      <c r="AR515" t="s">
        <v>113</v>
      </c>
      <c r="AS515" t="s">
        <v>4539</v>
      </c>
      <c r="AT515" t="s">
        <v>113</v>
      </c>
      <c r="AU515" t="s">
        <v>954</v>
      </c>
      <c r="AV515">
        <v>1770000000</v>
      </c>
      <c r="AW515" t="s">
        <v>159</v>
      </c>
      <c r="AX515" s="82">
        <f>IFERROR(FIND("Óbitos/feridos",consulta_completa__11[[#This Row],[13 - Ocorrências/Ambientes Atingidos]]),0)</f>
        <v>0</v>
      </c>
      <c r="AY515" s="83" t="str">
        <f t="shared" ref="AY515:AY578" si="249">IF(AX515=0,"","X")</f>
        <v/>
      </c>
      <c r="AZ515" s="82">
        <f>IFERROR(FIND("População afetada/evacuada",consulta_completa__11[[#This Row],[13 - Ocorrências/Ambientes Atingidos]]),0)</f>
        <v>0</v>
      </c>
      <c r="BA515" s="82" t="str">
        <f t="shared" ref="BA515:BA578" si="250">IF(AZ515=0,"","X")</f>
        <v/>
      </c>
      <c r="BB515" s="82">
        <f>IFERROR(FIND("Suspensão de abastecimento de água",consulta_completa__11[[#This Row],[13 - Ocorrências/Ambientes Atingidos]]),0)</f>
        <v>0</v>
      </c>
      <c r="BC515" s="83" t="str">
        <f t="shared" si="247"/>
        <v/>
      </c>
      <c r="BD515" s="82">
        <f>IFERROR(FIND("Rio/córrego",consulta_completa__11[[#This Row],[13 - Ocorrências/Ambientes Atingidos]]),0)</f>
        <v>0</v>
      </c>
      <c r="BE515" s="83" t="str">
        <f t="shared" ref="BE515:BE578" si="251">IF(BD515=0,"","X")</f>
        <v/>
      </c>
      <c r="BF515" s="82">
        <f>IFERROR(FIND("Lago",consulta_completa__11[[#This Row],[13 - Ocorrências/Ambientes Atingidos]]),0)</f>
        <v>0</v>
      </c>
      <c r="BG515" s="83" t="str">
        <f t="shared" ref="BG515:BG578" si="252">IF(BF515=0,"","X")</f>
        <v/>
      </c>
      <c r="BH515" s="82">
        <f>IFERROR(FIND("Mar",consulta_completa__11[[#This Row],[13 - Ocorrências/Ambientes Atingidos]]),0)</f>
        <v>1</v>
      </c>
      <c r="BI515" s="83" t="str">
        <f t="shared" ref="BI515:BI578" si="253">IF(BH515=0,"","X")</f>
        <v>X</v>
      </c>
      <c r="BJ515" s="82">
        <f>IFERROR(FIND("Praia",consulta_completa__11[[#This Row],[13 - Ocorrências/Ambientes Atingidos]]),0)</f>
        <v>0</v>
      </c>
      <c r="BK515" s="83" t="str">
        <f t="shared" ref="BK515:BK578" si="254">IF(BJ515=0,"","X")</f>
        <v/>
      </c>
      <c r="BL515" s="82">
        <f>IFERROR(FIND("Solo",consulta_completa__11[[#This Row],[13 - Ocorrências/Ambientes Atingidos]]),0)</f>
        <v>0</v>
      </c>
      <c r="BM515" s="83" t="str">
        <f t="shared" ref="BM515:BM578" si="255">IF(BL515=0,"","X")</f>
        <v/>
      </c>
      <c r="BN515" s="82">
        <f>IFERROR(FIND("Águas subterrâneas",consulta_completa__11[[#This Row],[13 - Ocorrências/Ambientes Atingidos]]),0)</f>
        <v>0</v>
      </c>
      <c r="BO515" s="83" t="str">
        <f t="shared" ref="BO515:BO578" si="256">IF(BN515=0,"","X")</f>
        <v/>
      </c>
      <c r="BP515" s="82">
        <f>IFERROR(FIND("Atmosfera",consulta_completa__11[[#This Row],[13 - Ocorrências/Ambientes Atingidos]]),0)</f>
        <v>0</v>
      </c>
      <c r="BQ515" s="83" t="str">
        <f t="shared" ref="BQ515:BQ578" si="257">IF(BP515=0,"","X")</f>
        <v/>
      </c>
      <c r="BR515" s="82">
        <f>IFERROR(FIND("Flora",consulta_completa__11[[#This Row],[13 - Ocorrências/Ambientes Atingidos]]),0)</f>
        <v>0</v>
      </c>
      <c r="BS515" s="83" t="str">
        <f t="shared" ref="BS515:BS578" si="258">IF(BR515=0,"","X")</f>
        <v/>
      </c>
      <c r="BT515" s="82">
        <f>IFERROR(FIND("Fauna",consulta_completa__11[[#This Row],[13 - Ocorrências/Ambientes Atingidos]]),0)</f>
        <v>0</v>
      </c>
      <c r="BU515" s="83" t="str">
        <f t="shared" ref="BU515:BU578" si="259">IF(BT515=0,"","X")</f>
        <v/>
      </c>
      <c r="BV515" s="82">
        <f>IFERROR(FIND("UC federal",consulta_completa__11[[#This Row],[13 - Ocorrências/Ambientes Atingidos]]),0)</f>
        <v>0</v>
      </c>
      <c r="BW515" s="83" t="str">
        <f t="shared" ref="BW515:BW578" si="260">IF(BV515=0,"","X")</f>
        <v/>
      </c>
      <c r="BX515" s="82">
        <f>IFERROR(FIND("UC estadual/municipal",consulta_completa__11[[#This Row],[13 - Ocorrências/Ambientes Atingidos]]),0)</f>
        <v>0</v>
      </c>
      <c r="BY515" s="83" t="str">
        <f t="shared" ref="BY515:BY578" si="261">IF(BX515=0,"","X")</f>
        <v/>
      </c>
      <c r="BZ515" s="82">
        <f>IFERROR(FIND("Outro(s)",consulta_completa__11[[#This Row],[13 - Ocorrências/Ambientes Atingidos]]),0)</f>
        <v>0</v>
      </c>
      <c r="CA515" s="83" t="str">
        <f t="shared" ref="CA515:CA578" si="262">IF(BZ515=0,"","X")</f>
        <v/>
      </c>
      <c r="CB515" s="82">
        <f>IFERROR(FIND("Sem dano",consulta_completa__11[[#This Row],[13 - Ocorrências/Ambientes Atingidos]]),0)</f>
        <v>0</v>
      </c>
      <c r="CC515" s="83" t="str">
        <f t="shared" ref="CC515:CC578" si="263">IF(CB515=0,"","X")</f>
        <v/>
      </c>
      <c r="CD515" s="82" t="str">
        <f>IF(consulta_completa__11[[#This Row],[13 - Ocorrências/Ambientes Atingidos]]="","X","")</f>
        <v/>
      </c>
      <c r="CE515" s="84">
        <f>IFERROR(FIND("IBAMA",consulta_completa__11[[#This Row],[14 - Inst. Atuando no Local]]),0)</f>
        <v>0</v>
      </c>
      <c r="CF515" s="84" t="str">
        <f t="shared" ref="CF515:CF578" si="264">IF(CE515=0,"","X")</f>
        <v/>
      </c>
      <c r="CG515" s="84">
        <f>IFERROR(FIND("OEMA",consulta_completa__11[[#This Row],[14 - Inst. Atuando no Local]]),0)</f>
        <v>0</v>
      </c>
      <c r="CH515" s="84" t="str">
        <f t="shared" ref="CH515:CH578" si="265">IF(CG515=0,"","X")</f>
        <v/>
      </c>
      <c r="CI515" s="84">
        <f>IFERROR(FIND("DEFESA CIVIL",consulta_completa__11[[#This Row],[14 - Inst. Atuando no Local]]),0)</f>
        <v>0</v>
      </c>
      <c r="CJ515" s="84" t="str">
        <f t="shared" ref="CJ515:CJ578" si="266">IF(CI515=0,"","X")</f>
        <v/>
      </c>
      <c r="CK515" s="84">
        <f>IFERROR(FIND("CORPO DE BOMBEIROS",consulta_completa__11[[#This Row],[14 - Inst. Atuando no Local]]),0)</f>
        <v>0</v>
      </c>
      <c r="CL515" s="84" t="str">
        <f t="shared" ref="CL515:CL578" si="267">IF(CK515=0,"","X")</f>
        <v/>
      </c>
      <c r="CM515" s="84">
        <f>IFERROR(FIND("POLÍCIA RODOVIÁRIA",consulta_completa__11[[#This Row],[14 - Inst. Atuando no Local]]),0)</f>
        <v>0</v>
      </c>
      <c r="CN515" s="84" t="str">
        <f t="shared" ref="CN515:CN578" si="268">IF(CM515=0,"","X")</f>
        <v/>
      </c>
      <c r="CO515" s="84">
        <f>IFERROR(FIND("POLÍCIA MILITAR",consulta_completa__11[[#This Row],[14 - Inst. Atuando no Local]]),0)</f>
        <v>0</v>
      </c>
      <c r="CP515" s="84" t="str">
        <f t="shared" ref="CP515:CP578" si="269">IF(CO515=0,"","X")</f>
        <v/>
      </c>
      <c r="CQ515" s="84">
        <f>IFERROR(FIND("POLÍCIA CIVIL",consulta_completa__11[[#This Row],[14 - Inst. Atuando no Local]]),0)</f>
        <v>0</v>
      </c>
      <c r="CR515" s="84" t="str">
        <f t="shared" ref="CR515:CR578" si="270">IF(CQ515=0,"","X")</f>
        <v/>
      </c>
      <c r="CS515" s="84">
        <f>IFERROR(FIND("MARINHA DO BRASIL",consulta_completa__11[[#This Row],[14 - Inst. Atuando no Local]]),0)</f>
        <v>0</v>
      </c>
      <c r="CT515" s="84" t="str">
        <f t="shared" ref="CT515:CT578" si="271">IF(CS515=0,"","X")</f>
        <v/>
      </c>
      <c r="CU515" s="84">
        <f>IFERROR(FIND("EMPRESA ESPECIALIZADA EM ATENDIMENTO",consulta_completa__11[[#This Row],[14 - Inst. Atuando no Local]]),0)</f>
        <v>0</v>
      </c>
      <c r="CV515" s="84" t="str">
        <f t="shared" ref="CV515:CV578" si="272">IF(CU515=0,"","X")</f>
        <v/>
      </c>
      <c r="CW515" s="84">
        <f>IFERROR(FIND("IBAMA",consulta_completa__11[[#This Row],[14 - Inst. Atuando no Local]]),0)</f>
        <v>0</v>
      </c>
      <c r="CX515" s="84" t="str">
        <f t="shared" ref="CX515:CX578" si="273">IF(CW515=0,"","X")</f>
        <v/>
      </c>
      <c r="CY515" s="84" t="str">
        <f>IF(consulta_completa__11[[#This Row],[14 - Inst. Atuando no Local]]="","X","")</f>
        <v/>
      </c>
      <c r="CZ515" s="84">
        <f>IFERROR(FIND("OUTRA (S)",consulta_completa__11[[#This Row],[14 - Inst. Atuando no Local]]),0)</f>
        <v>0</v>
      </c>
      <c r="DA515" s="84" t="str">
        <f t="shared" ref="DA515:DA578" si="274">IF(CZ515=0,"","X")</f>
        <v/>
      </c>
      <c r="DB515" s="35" t="str">
        <f t="shared" ref="DB515:DB578" si="275">IF(AH$2="","",IF(AH$2="S","Sim",IF(AH$2="N","Não", IF(AH$2="I","Sem Informação"))))</f>
        <v>Sim</v>
      </c>
      <c r="DC515" s="35" t="str">
        <f t="shared" ref="DC515:DC578" si="276">IF(AI$2="","",IF(AI$2="S","Sim",IF(AI$2="N","Não", IF(AI$2="I","Sem Informação"))))</f>
        <v>Não</v>
      </c>
      <c r="DD515" s="35" t="str">
        <f t="shared" ref="DD515:DD578" si="277">IF(AJ$2="","",IF(AJ$2="S","Sim",IF(AJ$2="N","Não", IF(AJ$2="I","Sem Informação"))))</f>
        <v>Sim</v>
      </c>
      <c r="DE515" s="87" t="str">
        <f t="shared" si="248"/>
        <v>Federal</v>
      </c>
    </row>
    <row r="516" spans="1:109">
      <c r="A516" s="14">
        <v>202572246803</v>
      </c>
      <c r="B516" s="1">
        <v>45859</v>
      </c>
      <c r="C516" t="s">
        <v>608</v>
      </c>
      <c r="D516" t="s">
        <v>609</v>
      </c>
      <c r="E516" t="s">
        <v>139</v>
      </c>
      <c r="F516" t="s">
        <v>112</v>
      </c>
      <c r="G516" t="s">
        <v>113</v>
      </c>
      <c r="H516" t="s">
        <v>114</v>
      </c>
      <c r="I516" t="s">
        <v>114</v>
      </c>
      <c r="J516" t="s">
        <v>4640</v>
      </c>
      <c r="K516" t="s">
        <v>4641</v>
      </c>
      <c r="L516" t="s">
        <v>323</v>
      </c>
      <c r="M516" t="s">
        <v>140</v>
      </c>
      <c r="N516" t="s">
        <v>141</v>
      </c>
      <c r="O516" t="s">
        <v>113</v>
      </c>
      <c r="P516" t="s">
        <v>299</v>
      </c>
      <c r="Q516" t="s">
        <v>143</v>
      </c>
      <c r="R516" t="s">
        <v>123</v>
      </c>
      <c r="S516" t="s">
        <v>113</v>
      </c>
      <c r="T516" t="s">
        <v>4642</v>
      </c>
      <c r="U516" t="s">
        <v>145</v>
      </c>
      <c r="V516" t="s">
        <v>4643</v>
      </c>
      <c r="Z516" t="s">
        <v>4644</v>
      </c>
      <c r="AA516" t="s">
        <v>113</v>
      </c>
      <c r="AB516" t="s">
        <v>613</v>
      </c>
      <c r="AC516" t="s">
        <v>113</v>
      </c>
      <c r="AD516">
        <v>0</v>
      </c>
      <c r="AE516" t="s">
        <v>113</v>
      </c>
      <c r="AF516" t="s">
        <v>3732</v>
      </c>
      <c r="AG516" t="s">
        <v>3733</v>
      </c>
      <c r="AH516" t="s">
        <v>131</v>
      </c>
      <c r="AI516" t="s">
        <v>131</v>
      </c>
      <c r="AJ516" t="s">
        <v>131</v>
      </c>
      <c r="AK516" t="s">
        <v>4645</v>
      </c>
      <c r="AL516" t="s">
        <v>4646</v>
      </c>
      <c r="AM516" t="s">
        <v>153</v>
      </c>
      <c r="AN516" t="s">
        <v>154</v>
      </c>
      <c r="AO516" t="s">
        <v>155</v>
      </c>
      <c r="AP516">
        <v>6133161070</v>
      </c>
      <c r="AQ516" t="s">
        <v>156</v>
      </c>
      <c r="AR516" t="s">
        <v>113</v>
      </c>
      <c r="AS516" t="s">
        <v>113</v>
      </c>
      <c r="AT516" t="s">
        <v>113</v>
      </c>
      <c r="AU516" t="s">
        <v>113</v>
      </c>
      <c r="AW516" t="s">
        <v>113</v>
      </c>
      <c r="AX516" s="82">
        <f>IFERROR(FIND("Óbitos/feridos",consulta_completa__11[[#This Row],[13 - Ocorrências/Ambientes Atingidos]]),0)</f>
        <v>0</v>
      </c>
      <c r="AY516" s="83" t="str">
        <f t="shared" si="249"/>
        <v/>
      </c>
      <c r="AZ516" s="82">
        <f>IFERROR(FIND("População afetada/evacuada",consulta_completa__11[[#This Row],[13 - Ocorrências/Ambientes Atingidos]]),0)</f>
        <v>0</v>
      </c>
      <c r="BA516" s="82" t="str">
        <f t="shared" si="250"/>
        <v/>
      </c>
      <c r="BB516" s="82">
        <f>IFERROR(FIND("Suspensão de abastecimento de água",consulta_completa__11[[#This Row],[13 - Ocorrências/Ambientes Atingidos]]),0)</f>
        <v>0</v>
      </c>
      <c r="BC516" s="83" t="str">
        <f t="shared" ref="BC516:BC579" si="278">IF(BB516=0,"","X")</f>
        <v/>
      </c>
      <c r="BD516" s="82">
        <f>IFERROR(FIND("Rio/córrego",consulta_completa__11[[#This Row],[13 - Ocorrências/Ambientes Atingidos]]),0)</f>
        <v>0</v>
      </c>
      <c r="BE516" s="83" t="str">
        <f t="shared" si="251"/>
        <v/>
      </c>
      <c r="BF516" s="82">
        <f>IFERROR(FIND("Lago",consulta_completa__11[[#This Row],[13 - Ocorrências/Ambientes Atingidos]]),0)</f>
        <v>0</v>
      </c>
      <c r="BG516" s="83" t="str">
        <f t="shared" si="252"/>
        <v/>
      </c>
      <c r="BH516" s="82">
        <f>IFERROR(FIND("Mar",consulta_completa__11[[#This Row],[13 - Ocorrências/Ambientes Atingidos]]),0)</f>
        <v>0</v>
      </c>
      <c r="BI516" s="83" t="str">
        <f t="shared" si="253"/>
        <v/>
      </c>
      <c r="BJ516" s="82">
        <f>IFERROR(FIND("Praia",consulta_completa__11[[#This Row],[13 - Ocorrências/Ambientes Atingidos]]),0)</f>
        <v>0</v>
      </c>
      <c r="BK516" s="83" t="str">
        <f t="shared" si="254"/>
        <v/>
      </c>
      <c r="BL516" s="82">
        <f>IFERROR(FIND("Solo",consulta_completa__11[[#This Row],[13 - Ocorrências/Ambientes Atingidos]]),0)</f>
        <v>1</v>
      </c>
      <c r="BM516" s="83" t="str">
        <f t="shared" si="255"/>
        <v>X</v>
      </c>
      <c r="BN516" s="82">
        <f>IFERROR(FIND("Águas subterrâneas",consulta_completa__11[[#This Row],[13 - Ocorrências/Ambientes Atingidos]]),0)</f>
        <v>0</v>
      </c>
      <c r="BO516" s="83" t="str">
        <f t="shared" si="256"/>
        <v/>
      </c>
      <c r="BP516" s="82">
        <f>IFERROR(FIND("Atmosfera",consulta_completa__11[[#This Row],[13 - Ocorrências/Ambientes Atingidos]]),0)</f>
        <v>0</v>
      </c>
      <c r="BQ516" s="83" t="str">
        <f t="shared" si="257"/>
        <v/>
      </c>
      <c r="BR516" s="82">
        <f>IFERROR(FIND("Flora",consulta_completa__11[[#This Row],[13 - Ocorrências/Ambientes Atingidos]]),0)</f>
        <v>0</v>
      </c>
      <c r="BS516" s="83" t="str">
        <f t="shared" si="258"/>
        <v/>
      </c>
      <c r="BT516" s="82">
        <f>IFERROR(FIND("Fauna",consulta_completa__11[[#This Row],[13 - Ocorrências/Ambientes Atingidos]]),0)</f>
        <v>0</v>
      </c>
      <c r="BU516" s="83" t="str">
        <f t="shared" si="259"/>
        <v/>
      </c>
      <c r="BV516" s="82">
        <f>IFERROR(FIND("UC federal",consulta_completa__11[[#This Row],[13 - Ocorrências/Ambientes Atingidos]]),0)</f>
        <v>0</v>
      </c>
      <c r="BW516" s="83" t="str">
        <f t="shared" si="260"/>
        <v/>
      </c>
      <c r="BX516" s="82">
        <f>IFERROR(FIND("UC estadual/municipal",consulta_completa__11[[#This Row],[13 - Ocorrências/Ambientes Atingidos]]),0)</f>
        <v>0</v>
      </c>
      <c r="BY516" s="83" t="str">
        <f t="shared" si="261"/>
        <v/>
      </c>
      <c r="BZ516" s="82">
        <f>IFERROR(FIND("Outro(s)",consulta_completa__11[[#This Row],[13 - Ocorrências/Ambientes Atingidos]]),0)</f>
        <v>0</v>
      </c>
      <c r="CA516" s="83" t="str">
        <f t="shared" si="262"/>
        <v/>
      </c>
      <c r="CB516" s="82">
        <f>IFERROR(FIND("Sem dano",consulta_completa__11[[#This Row],[13 - Ocorrências/Ambientes Atingidos]]),0)</f>
        <v>0</v>
      </c>
      <c r="CC516" s="83" t="str">
        <f t="shared" si="263"/>
        <v/>
      </c>
      <c r="CD516" s="82" t="str">
        <f>IF(consulta_completa__11[[#This Row],[13 - Ocorrências/Ambientes Atingidos]]="","X","")</f>
        <v/>
      </c>
      <c r="CE516" s="84">
        <f>IFERROR(FIND("IBAMA",consulta_completa__11[[#This Row],[14 - Inst. Atuando no Local]]),0)</f>
        <v>0</v>
      </c>
      <c r="CF516" s="84" t="str">
        <f t="shared" si="264"/>
        <v/>
      </c>
      <c r="CG516" s="84">
        <f>IFERROR(FIND("OEMA",consulta_completa__11[[#This Row],[14 - Inst. Atuando no Local]]),0)</f>
        <v>0</v>
      </c>
      <c r="CH516" s="84" t="str">
        <f t="shared" si="265"/>
        <v/>
      </c>
      <c r="CI516" s="84">
        <f>IFERROR(FIND("DEFESA CIVIL",consulta_completa__11[[#This Row],[14 - Inst. Atuando no Local]]),0)</f>
        <v>0</v>
      </c>
      <c r="CJ516" s="84" t="str">
        <f t="shared" si="266"/>
        <v/>
      </c>
      <c r="CK516" s="84">
        <f>IFERROR(FIND("CORPO DE BOMBEIROS",consulta_completa__11[[#This Row],[14 - Inst. Atuando no Local]]),0)</f>
        <v>0</v>
      </c>
      <c r="CL516" s="84" t="str">
        <f t="shared" si="267"/>
        <v/>
      </c>
      <c r="CM516" s="84">
        <f>IFERROR(FIND("POLÍCIA RODOVIÁRIA",consulta_completa__11[[#This Row],[14 - Inst. Atuando no Local]]),0)</f>
        <v>0</v>
      </c>
      <c r="CN516" s="84" t="str">
        <f t="shared" si="268"/>
        <v/>
      </c>
      <c r="CO516" s="84">
        <f>IFERROR(FIND("POLÍCIA MILITAR",consulta_completa__11[[#This Row],[14 - Inst. Atuando no Local]]),0)</f>
        <v>0</v>
      </c>
      <c r="CP516" s="84" t="str">
        <f t="shared" si="269"/>
        <v/>
      </c>
      <c r="CQ516" s="84">
        <f>IFERROR(FIND("POLÍCIA CIVIL",consulta_completa__11[[#This Row],[14 - Inst. Atuando no Local]]),0)</f>
        <v>0</v>
      </c>
      <c r="CR516" s="84" t="str">
        <f t="shared" si="270"/>
        <v/>
      </c>
      <c r="CS516" s="84">
        <f>IFERROR(FIND("MARINHA DO BRASIL",consulta_completa__11[[#This Row],[14 - Inst. Atuando no Local]]),0)</f>
        <v>0</v>
      </c>
      <c r="CT516" s="84" t="str">
        <f t="shared" si="271"/>
        <v/>
      </c>
      <c r="CU516" s="84">
        <f>IFERROR(FIND("EMPRESA ESPECIALIZADA EM ATENDIMENTO",consulta_completa__11[[#This Row],[14 - Inst. Atuando no Local]]),0)</f>
        <v>0</v>
      </c>
      <c r="CV516" s="84" t="str">
        <f t="shared" si="272"/>
        <v/>
      </c>
      <c r="CW516" s="84">
        <f>IFERROR(FIND("IBAMA",consulta_completa__11[[#This Row],[14 - Inst. Atuando no Local]]),0)</f>
        <v>0</v>
      </c>
      <c r="CX516" s="84" t="str">
        <f t="shared" si="273"/>
        <v/>
      </c>
      <c r="CY516" s="84" t="str">
        <f>IF(consulta_completa__11[[#This Row],[14 - Inst. Atuando no Local]]="","X","")</f>
        <v/>
      </c>
      <c r="CZ516" s="84">
        <f>IFERROR(FIND("OUTRA (S)",consulta_completa__11[[#This Row],[14 - Inst. Atuando no Local]]),0)</f>
        <v>0</v>
      </c>
      <c r="DA516" s="84" t="str">
        <f t="shared" si="274"/>
        <v/>
      </c>
      <c r="DB516" s="35" t="str">
        <f t="shared" si="275"/>
        <v>Sim</v>
      </c>
      <c r="DC516" s="35" t="str">
        <f t="shared" si="276"/>
        <v>Não</v>
      </c>
      <c r="DD516" s="35" t="str">
        <f t="shared" si="277"/>
        <v>Sim</v>
      </c>
      <c r="DE516" s="87" t="str">
        <f t="shared" ref="DE516:DE579" si="279">IF(AD516=1,"Federal",IF(AD516=2,"Estadual",IF(AD516=0,"Sem informação","")))</f>
        <v>Sem informação</v>
      </c>
    </row>
    <row r="517" spans="1:109">
      <c r="A517" s="14">
        <v>202572254028</v>
      </c>
      <c r="B517" s="1">
        <v>45859</v>
      </c>
      <c r="C517" t="s">
        <v>4647</v>
      </c>
      <c r="D517" t="s">
        <v>161</v>
      </c>
      <c r="E517" t="s">
        <v>162</v>
      </c>
      <c r="F517" t="s">
        <v>163</v>
      </c>
      <c r="G517" t="s">
        <v>113</v>
      </c>
      <c r="H517" t="s">
        <v>114</v>
      </c>
      <c r="I517" t="s">
        <v>114</v>
      </c>
      <c r="J517" t="s">
        <v>3440</v>
      </c>
      <c r="K517" t="s">
        <v>113</v>
      </c>
      <c r="L517" t="s">
        <v>113</v>
      </c>
      <c r="M517" t="s">
        <v>140</v>
      </c>
      <c r="N517" t="s">
        <v>141</v>
      </c>
      <c r="O517" t="s">
        <v>113</v>
      </c>
      <c r="P517" t="s">
        <v>299</v>
      </c>
      <c r="Q517" t="s">
        <v>167</v>
      </c>
      <c r="R517" t="s">
        <v>123</v>
      </c>
      <c r="S517" t="s">
        <v>113</v>
      </c>
      <c r="T517" t="s">
        <v>4648</v>
      </c>
      <c r="U517" t="s">
        <v>113</v>
      </c>
      <c r="V517" t="s">
        <v>4649</v>
      </c>
      <c r="Z517" t="s">
        <v>4650</v>
      </c>
      <c r="AA517" t="s">
        <v>113</v>
      </c>
      <c r="AB517" t="s">
        <v>4651</v>
      </c>
      <c r="AC517" t="s">
        <v>113</v>
      </c>
      <c r="AD517">
        <v>1</v>
      </c>
      <c r="AE517" t="s">
        <v>113</v>
      </c>
      <c r="AF517" t="s">
        <v>113</v>
      </c>
      <c r="AG517" t="s">
        <v>113</v>
      </c>
      <c r="AH517" t="s">
        <v>113</v>
      </c>
      <c r="AI517" t="s">
        <v>132</v>
      </c>
      <c r="AJ517" t="s">
        <v>132</v>
      </c>
      <c r="AK517" t="s">
        <v>113</v>
      </c>
      <c r="AL517" t="s">
        <v>4652</v>
      </c>
      <c r="AM517" t="s">
        <v>153</v>
      </c>
      <c r="AN517" t="s">
        <v>154</v>
      </c>
      <c r="AO517" t="s">
        <v>155</v>
      </c>
      <c r="AP517">
        <v>6133161070</v>
      </c>
      <c r="AQ517" t="s">
        <v>156</v>
      </c>
      <c r="AR517" t="s">
        <v>113</v>
      </c>
      <c r="AS517" t="s">
        <v>113</v>
      </c>
      <c r="AT517" t="s">
        <v>113</v>
      </c>
      <c r="AU517" t="s">
        <v>113</v>
      </c>
      <c r="AW517" t="s">
        <v>113</v>
      </c>
      <c r="AX517" s="82">
        <f>IFERROR(FIND("Óbitos/feridos",consulta_completa__11[[#This Row],[13 - Ocorrências/Ambientes Atingidos]]),0)</f>
        <v>0</v>
      </c>
      <c r="AY517" s="83" t="str">
        <f t="shared" si="249"/>
        <v/>
      </c>
      <c r="AZ517" s="82">
        <f>IFERROR(FIND("População afetada/evacuada",consulta_completa__11[[#This Row],[13 - Ocorrências/Ambientes Atingidos]]),0)</f>
        <v>0</v>
      </c>
      <c r="BA517" s="82" t="str">
        <f t="shared" si="250"/>
        <v/>
      </c>
      <c r="BB517" s="82">
        <f>IFERROR(FIND("Suspensão de abastecimento de água",consulta_completa__11[[#This Row],[13 - Ocorrências/Ambientes Atingidos]]),0)</f>
        <v>0</v>
      </c>
      <c r="BC517" s="83" t="str">
        <f t="shared" si="278"/>
        <v/>
      </c>
      <c r="BD517" s="82">
        <f>IFERROR(FIND("Rio/córrego",consulta_completa__11[[#This Row],[13 - Ocorrências/Ambientes Atingidos]]),0)</f>
        <v>0</v>
      </c>
      <c r="BE517" s="83" t="str">
        <f t="shared" si="251"/>
        <v/>
      </c>
      <c r="BF517" s="82">
        <f>IFERROR(FIND("Lago",consulta_completa__11[[#This Row],[13 - Ocorrências/Ambientes Atingidos]]),0)</f>
        <v>0</v>
      </c>
      <c r="BG517" s="83" t="str">
        <f t="shared" si="252"/>
        <v/>
      </c>
      <c r="BH517" s="82">
        <f>IFERROR(FIND("Mar",consulta_completa__11[[#This Row],[13 - Ocorrências/Ambientes Atingidos]]),0)</f>
        <v>0</v>
      </c>
      <c r="BI517" s="83" t="str">
        <f t="shared" si="253"/>
        <v/>
      </c>
      <c r="BJ517" s="82">
        <f>IFERROR(FIND("Praia",consulta_completa__11[[#This Row],[13 - Ocorrências/Ambientes Atingidos]]),0)</f>
        <v>0</v>
      </c>
      <c r="BK517" s="83" t="str">
        <f t="shared" si="254"/>
        <v/>
      </c>
      <c r="BL517" s="82">
        <f>IFERROR(FIND("Solo",consulta_completa__11[[#This Row],[13 - Ocorrências/Ambientes Atingidos]]),0)</f>
        <v>1</v>
      </c>
      <c r="BM517" s="83" t="str">
        <f t="shared" si="255"/>
        <v>X</v>
      </c>
      <c r="BN517" s="82">
        <f>IFERROR(FIND("Águas subterrâneas",consulta_completa__11[[#This Row],[13 - Ocorrências/Ambientes Atingidos]]),0)</f>
        <v>0</v>
      </c>
      <c r="BO517" s="83" t="str">
        <f t="shared" si="256"/>
        <v/>
      </c>
      <c r="BP517" s="82">
        <f>IFERROR(FIND("Atmosfera",consulta_completa__11[[#This Row],[13 - Ocorrências/Ambientes Atingidos]]),0)</f>
        <v>0</v>
      </c>
      <c r="BQ517" s="83" t="str">
        <f t="shared" si="257"/>
        <v/>
      </c>
      <c r="BR517" s="82">
        <f>IFERROR(FIND("Flora",consulta_completa__11[[#This Row],[13 - Ocorrências/Ambientes Atingidos]]),0)</f>
        <v>0</v>
      </c>
      <c r="BS517" s="83" t="str">
        <f t="shared" si="258"/>
        <v/>
      </c>
      <c r="BT517" s="82">
        <f>IFERROR(FIND("Fauna",consulta_completa__11[[#This Row],[13 - Ocorrências/Ambientes Atingidos]]),0)</f>
        <v>0</v>
      </c>
      <c r="BU517" s="83" t="str">
        <f t="shared" si="259"/>
        <v/>
      </c>
      <c r="BV517" s="82">
        <f>IFERROR(FIND("UC federal",consulta_completa__11[[#This Row],[13 - Ocorrências/Ambientes Atingidos]]),0)</f>
        <v>0</v>
      </c>
      <c r="BW517" s="83" t="str">
        <f t="shared" si="260"/>
        <v/>
      </c>
      <c r="BX517" s="82">
        <f>IFERROR(FIND("UC estadual/municipal",consulta_completa__11[[#This Row],[13 - Ocorrências/Ambientes Atingidos]]),0)</f>
        <v>0</v>
      </c>
      <c r="BY517" s="83" t="str">
        <f t="shared" si="261"/>
        <v/>
      </c>
      <c r="BZ517" s="82">
        <f>IFERROR(FIND("Outro(s)",consulta_completa__11[[#This Row],[13 - Ocorrências/Ambientes Atingidos]]),0)</f>
        <v>0</v>
      </c>
      <c r="CA517" s="83" t="str">
        <f t="shared" si="262"/>
        <v/>
      </c>
      <c r="CB517" s="82">
        <f>IFERROR(FIND("Sem dano",consulta_completa__11[[#This Row],[13 - Ocorrências/Ambientes Atingidos]]),0)</f>
        <v>0</v>
      </c>
      <c r="CC517" s="83" t="str">
        <f t="shared" si="263"/>
        <v/>
      </c>
      <c r="CD517" s="82" t="str">
        <f>IF(consulta_completa__11[[#This Row],[13 - Ocorrências/Ambientes Atingidos]]="","X","")</f>
        <v/>
      </c>
      <c r="CE517" s="84">
        <f>IFERROR(FIND("IBAMA",consulta_completa__11[[#This Row],[14 - Inst. Atuando no Local]]),0)</f>
        <v>0</v>
      </c>
      <c r="CF517" s="84" t="str">
        <f t="shared" si="264"/>
        <v/>
      </c>
      <c r="CG517" s="84">
        <f>IFERROR(FIND("OEMA",consulta_completa__11[[#This Row],[14 - Inst. Atuando no Local]]),0)</f>
        <v>0</v>
      </c>
      <c r="CH517" s="84" t="str">
        <f t="shared" si="265"/>
        <v/>
      </c>
      <c r="CI517" s="84">
        <f>IFERROR(FIND("DEFESA CIVIL",consulta_completa__11[[#This Row],[14 - Inst. Atuando no Local]]),0)</f>
        <v>0</v>
      </c>
      <c r="CJ517" s="84" t="str">
        <f t="shared" si="266"/>
        <v/>
      </c>
      <c r="CK517" s="84">
        <f>IFERROR(FIND("CORPO DE BOMBEIROS",consulta_completa__11[[#This Row],[14 - Inst. Atuando no Local]]),0)</f>
        <v>0</v>
      </c>
      <c r="CL517" s="84" t="str">
        <f t="shared" si="267"/>
        <v/>
      </c>
      <c r="CM517" s="84">
        <f>IFERROR(FIND("POLÍCIA RODOVIÁRIA",consulta_completa__11[[#This Row],[14 - Inst. Atuando no Local]]),0)</f>
        <v>0</v>
      </c>
      <c r="CN517" s="84" t="str">
        <f t="shared" si="268"/>
        <v/>
      </c>
      <c r="CO517" s="84">
        <f>IFERROR(FIND("POLÍCIA MILITAR",consulta_completa__11[[#This Row],[14 - Inst. Atuando no Local]]),0)</f>
        <v>0</v>
      </c>
      <c r="CP517" s="84" t="str">
        <f t="shared" si="269"/>
        <v/>
      </c>
      <c r="CQ517" s="84">
        <f>IFERROR(FIND("POLÍCIA CIVIL",consulta_completa__11[[#This Row],[14 - Inst. Atuando no Local]]),0)</f>
        <v>0</v>
      </c>
      <c r="CR517" s="84" t="str">
        <f t="shared" si="270"/>
        <v/>
      </c>
      <c r="CS517" s="84">
        <f>IFERROR(FIND("MARINHA DO BRASIL",consulta_completa__11[[#This Row],[14 - Inst. Atuando no Local]]),0)</f>
        <v>0</v>
      </c>
      <c r="CT517" s="84" t="str">
        <f t="shared" si="271"/>
        <v/>
      </c>
      <c r="CU517" s="84">
        <f>IFERROR(FIND("EMPRESA ESPECIALIZADA EM ATENDIMENTO",consulta_completa__11[[#This Row],[14 - Inst. Atuando no Local]]),0)</f>
        <v>0</v>
      </c>
      <c r="CV517" s="84" t="str">
        <f t="shared" si="272"/>
        <v/>
      </c>
      <c r="CW517" s="84">
        <f>IFERROR(FIND("IBAMA",consulta_completa__11[[#This Row],[14 - Inst. Atuando no Local]]),0)</f>
        <v>0</v>
      </c>
      <c r="CX517" s="84" t="str">
        <f t="shared" si="273"/>
        <v/>
      </c>
      <c r="CY517" s="84" t="str">
        <f>IF(consulta_completa__11[[#This Row],[14 - Inst. Atuando no Local]]="","X","")</f>
        <v/>
      </c>
      <c r="CZ517" s="84">
        <f>IFERROR(FIND("OUTRA (S)",consulta_completa__11[[#This Row],[14 - Inst. Atuando no Local]]),0)</f>
        <v>0</v>
      </c>
      <c r="DA517" s="84" t="str">
        <f t="shared" si="274"/>
        <v/>
      </c>
      <c r="DB517" s="35" t="str">
        <f t="shared" si="275"/>
        <v>Sim</v>
      </c>
      <c r="DC517" s="35" t="str">
        <f t="shared" si="276"/>
        <v>Não</v>
      </c>
      <c r="DD517" s="35" t="str">
        <f t="shared" si="277"/>
        <v>Sim</v>
      </c>
      <c r="DE517" s="87" t="str">
        <f t="shared" si="279"/>
        <v>Federal</v>
      </c>
    </row>
    <row r="518" spans="1:109">
      <c r="A518" s="14">
        <v>202572346805</v>
      </c>
      <c r="B518" s="1">
        <v>45859</v>
      </c>
      <c r="C518" t="s">
        <v>4653</v>
      </c>
      <c r="D518" t="s">
        <v>161</v>
      </c>
      <c r="E518" t="s">
        <v>162</v>
      </c>
      <c r="F518" t="s">
        <v>139</v>
      </c>
      <c r="G518" t="s">
        <v>113</v>
      </c>
      <c r="H518" t="s">
        <v>114</v>
      </c>
      <c r="I518" t="s">
        <v>114</v>
      </c>
      <c r="J518" t="s">
        <v>113</v>
      </c>
      <c r="K518" t="s">
        <v>114</v>
      </c>
      <c r="L518" t="s">
        <v>114</v>
      </c>
      <c r="M518" t="s">
        <v>140</v>
      </c>
      <c r="N518" t="s">
        <v>141</v>
      </c>
      <c r="O518" t="s">
        <v>239</v>
      </c>
      <c r="P518" t="s">
        <v>299</v>
      </c>
      <c r="Q518" t="s">
        <v>167</v>
      </c>
      <c r="R518" t="s">
        <v>123</v>
      </c>
      <c r="S518" t="s">
        <v>113</v>
      </c>
      <c r="T518" t="s">
        <v>4654</v>
      </c>
      <c r="U518" t="s">
        <v>4655</v>
      </c>
      <c r="V518" t="s">
        <v>113</v>
      </c>
      <c r="X518" t="b">
        <v>1</v>
      </c>
      <c r="Z518" t="s">
        <v>113</v>
      </c>
      <c r="AA518" t="s">
        <v>113</v>
      </c>
      <c r="AB518" t="s">
        <v>3003</v>
      </c>
      <c r="AC518" t="s">
        <v>3004</v>
      </c>
      <c r="AD518">
        <v>0</v>
      </c>
      <c r="AE518" t="s">
        <v>4656</v>
      </c>
      <c r="AF518" t="s">
        <v>3009</v>
      </c>
      <c r="AG518" t="s">
        <v>4657</v>
      </c>
      <c r="AH518" t="s">
        <v>131</v>
      </c>
      <c r="AI518" t="s">
        <v>131</v>
      </c>
      <c r="AJ518" t="s">
        <v>132</v>
      </c>
      <c r="AK518" t="s">
        <v>113</v>
      </c>
      <c r="AL518" t="s">
        <v>4658</v>
      </c>
      <c r="AM518" t="s">
        <v>4659</v>
      </c>
      <c r="AN518" t="s">
        <v>3009</v>
      </c>
      <c r="AO518" t="s">
        <v>3010</v>
      </c>
      <c r="AP518">
        <v>11974630583</v>
      </c>
      <c r="AQ518" t="s">
        <v>284</v>
      </c>
      <c r="AR518" t="s">
        <v>113</v>
      </c>
      <c r="AS518" t="s">
        <v>113</v>
      </c>
      <c r="AT518" t="s">
        <v>113</v>
      </c>
      <c r="AU518" t="s">
        <v>113</v>
      </c>
      <c r="AW518" t="s">
        <v>113</v>
      </c>
      <c r="AX518" s="82">
        <f>IFERROR(FIND("Óbitos/feridos",consulta_completa__11[[#This Row],[13 - Ocorrências/Ambientes Atingidos]]),0)</f>
        <v>0</v>
      </c>
      <c r="AY518" s="83" t="str">
        <f t="shared" si="249"/>
        <v/>
      </c>
      <c r="AZ518" s="82">
        <f>IFERROR(FIND("População afetada/evacuada",consulta_completa__11[[#This Row],[13 - Ocorrências/Ambientes Atingidos]]),0)</f>
        <v>0</v>
      </c>
      <c r="BA518" s="82" t="str">
        <f t="shared" si="250"/>
        <v/>
      </c>
      <c r="BB518" s="82">
        <f>IFERROR(FIND("Suspensão de abastecimento de água",consulta_completa__11[[#This Row],[13 - Ocorrências/Ambientes Atingidos]]),0)</f>
        <v>0</v>
      </c>
      <c r="BC518" s="83" t="str">
        <f t="shared" si="278"/>
        <v/>
      </c>
      <c r="BD518" s="82">
        <f>IFERROR(FIND("Rio/córrego",consulta_completa__11[[#This Row],[13 - Ocorrências/Ambientes Atingidos]]),0)</f>
        <v>0</v>
      </c>
      <c r="BE518" s="83" t="str">
        <f t="shared" si="251"/>
        <v/>
      </c>
      <c r="BF518" s="82">
        <f>IFERROR(FIND("Lago",consulta_completa__11[[#This Row],[13 - Ocorrências/Ambientes Atingidos]]),0)</f>
        <v>0</v>
      </c>
      <c r="BG518" s="83" t="str">
        <f t="shared" si="252"/>
        <v/>
      </c>
      <c r="BH518" s="82">
        <f>IFERROR(FIND("Mar",consulta_completa__11[[#This Row],[13 - Ocorrências/Ambientes Atingidos]]),0)</f>
        <v>0</v>
      </c>
      <c r="BI518" s="83" t="str">
        <f t="shared" si="253"/>
        <v/>
      </c>
      <c r="BJ518" s="82">
        <f>IFERROR(FIND("Praia",consulta_completa__11[[#This Row],[13 - Ocorrências/Ambientes Atingidos]]),0)</f>
        <v>0</v>
      </c>
      <c r="BK518" s="83" t="str">
        <f t="shared" si="254"/>
        <v/>
      </c>
      <c r="BL518" s="82">
        <f>IFERROR(FIND("Solo",consulta_completa__11[[#This Row],[13 - Ocorrências/Ambientes Atingidos]]),0)</f>
        <v>1</v>
      </c>
      <c r="BM518" s="83" t="str">
        <f t="shared" si="255"/>
        <v>X</v>
      </c>
      <c r="BN518" s="82">
        <f>IFERROR(FIND("Águas subterrâneas",consulta_completa__11[[#This Row],[13 - Ocorrências/Ambientes Atingidos]]),0)</f>
        <v>0</v>
      </c>
      <c r="BO518" s="83" t="str">
        <f t="shared" si="256"/>
        <v/>
      </c>
      <c r="BP518" s="82">
        <f>IFERROR(FIND("Atmosfera",consulta_completa__11[[#This Row],[13 - Ocorrências/Ambientes Atingidos]]),0)</f>
        <v>0</v>
      </c>
      <c r="BQ518" s="83" t="str">
        <f t="shared" si="257"/>
        <v/>
      </c>
      <c r="BR518" s="82">
        <f>IFERROR(FIND("Flora",consulta_completa__11[[#This Row],[13 - Ocorrências/Ambientes Atingidos]]),0)</f>
        <v>0</v>
      </c>
      <c r="BS518" s="83" t="str">
        <f t="shared" si="258"/>
        <v/>
      </c>
      <c r="BT518" s="82">
        <f>IFERROR(FIND("Fauna",consulta_completa__11[[#This Row],[13 - Ocorrências/Ambientes Atingidos]]),0)</f>
        <v>0</v>
      </c>
      <c r="BU518" s="83" t="str">
        <f t="shared" si="259"/>
        <v/>
      </c>
      <c r="BV518" s="82">
        <f>IFERROR(FIND("UC federal",consulta_completa__11[[#This Row],[13 - Ocorrências/Ambientes Atingidos]]),0)</f>
        <v>0</v>
      </c>
      <c r="BW518" s="83" t="str">
        <f t="shared" si="260"/>
        <v/>
      </c>
      <c r="BX518" s="82">
        <f>IFERROR(FIND("UC estadual/municipal",consulta_completa__11[[#This Row],[13 - Ocorrências/Ambientes Atingidos]]),0)</f>
        <v>0</v>
      </c>
      <c r="BY518" s="83" t="str">
        <f t="shared" si="261"/>
        <v/>
      </c>
      <c r="BZ518" s="82">
        <f>IFERROR(FIND("Outro(s)",consulta_completa__11[[#This Row],[13 - Ocorrências/Ambientes Atingidos]]),0)</f>
        <v>0</v>
      </c>
      <c r="CA518" s="83" t="str">
        <f t="shared" si="262"/>
        <v/>
      </c>
      <c r="CB518" s="82">
        <f>IFERROR(FIND("Sem dano",consulta_completa__11[[#This Row],[13 - Ocorrências/Ambientes Atingidos]]),0)</f>
        <v>0</v>
      </c>
      <c r="CC518" s="83" t="str">
        <f t="shared" si="263"/>
        <v/>
      </c>
      <c r="CD518" s="82" t="str">
        <f>IF(consulta_completa__11[[#This Row],[13 - Ocorrências/Ambientes Atingidos]]="","X","")</f>
        <v/>
      </c>
      <c r="CE518" s="84">
        <f>IFERROR(FIND("IBAMA",consulta_completa__11[[#This Row],[14 - Inst. Atuando no Local]]),0)</f>
        <v>0</v>
      </c>
      <c r="CF518" s="84" t="str">
        <f t="shared" si="264"/>
        <v/>
      </c>
      <c r="CG518" s="84">
        <f>IFERROR(FIND("OEMA",consulta_completa__11[[#This Row],[14 - Inst. Atuando no Local]]),0)</f>
        <v>0</v>
      </c>
      <c r="CH518" s="84" t="str">
        <f t="shared" si="265"/>
        <v/>
      </c>
      <c r="CI518" s="84">
        <f>IFERROR(FIND("DEFESA CIVIL",consulta_completa__11[[#This Row],[14 - Inst. Atuando no Local]]),0)</f>
        <v>0</v>
      </c>
      <c r="CJ518" s="84" t="str">
        <f t="shared" si="266"/>
        <v/>
      </c>
      <c r="CK518" s="84">
        <f>IFERROR(FIND("CORPO DE BOMBEIROS",consulta_completa__11[[#This Row],[14 - Inst. Atuando no Local]]),0)</f>
        <v>0</v>
      </c>
      <c r="CL518" s="84" t="str">
        <f t="shared" si="267"/>
        <v/>
      </c>
      <c r="CM518" s="84">
        <f>IFERROR(FIND("POLÍCIA RODOVIÁRIA",consulta_completa__11[[#This Row],[14 - Inst. Atuando no Local]]),0)</f>
        <v>0</v>
      </c>
      <c r="CN518" s="84" t="str">
        <f t="shared" si="268"/>
        <v/>
      </c>
      <c r="CO518" s="84">
        <f>IFERROR(FIND("POLÍCIA MILITAR",consulta_completa__11[[#This Row],[14 - Inst. Atuando no Local]]),0)</f>
        <v>0</v>
      </c>
      <c r="CP518" s="84" t="str">
        <f t="shared" si="269"/>
        <v/>
      </c>
      <c r="CQ518" s="84">
        <f>IFERROR(FIND("POLÍCIA CIVIL",consulta_completa__11[[#This Row],[14 - Inst. Atuando no Local]]),0)</f>
        <v>0</v>
      </c>
      <c r="CR518" s="84" t="str">
        <f t="shared" si="270"/>
        <v/>
      </c>
      <c r="CS518" s="84">
        <f>IFERROR(FIND("MARINHA DO BRASIL",consulta_completa__11[[#This Row],[14 - Inst. Atuando no Local]]),0)</f>
        <v>0</v>
      </c>
      <c r="CT518" s="84" t="str">
        <f t="shared" si="271"/>
        <v/>
      </c>
      <c r="CU518" s="84">
        <f>IFERROR(FIND("EMPRESA ESPECIALIZADA EM ATENDIMENTO",consulta_completa__11[[#This Row],[14 - Inst. Atuando no Local]]),0)</f>
        <v>0</v>
      </c>
      <c r="CV518" s="84" t="str">
        <f t="shared" si="272"/>
        <v/>
      </c>
      <c r="CW518" s="84">
        <f>IFERROR(FIND("IBAMA",consulta_completa__11[[#This Row],[14 - Inst. Atuando no Local]]),0)</f>
        <v>0</v>
      </c>
      <c r="CX518" s="84" t="str">
        <f t="shared" si="273"/>
        <v/>
      </c>
      <c r="CY518" s="84" t="str">
        <f>IF(consulta_completa__11[[#This Row],[14 - Inst. Atuando no Local]]="","X","")</f>
        <v/>
      </c>
      <c r="CZ518" s="84">
        <f>IFERROR(FIND("OUTRA (S)",consulta_completa__11[[#This Row],[14 - Inst. Atuando no Local]]),0)</f>
        <v>0</v>
      </c>
      <c r="DA518" s="84" t="str">
        <f t="shared" si="274"/>
        <v/>
      </c>
      <c r="DB518" s="35" t="str">
        <f t="shared" si="275"/>
        <v>Sim</v>
      </c>
      <c r="DC518" s="35" t="str">
        <f t="shared" si="276"/>
        <v>Não</v>
      </c>
      <c r="DD518" s="35" t="str">
        <f t="shared" si="277"/>
        <v>Sim</v>
      </c>
      <c r="DE518" s="87" t="str">
        <f t="shared" si="279"/>
        <v>Sem informação</v>
      </c>
    </row>
    <row r="519" spans="1:109">
      <c r="A519" s="14">
        <v>202572357606</v>
      </c>
      <c r="B519" s="1">
        <v>45859</v>
      </c>
      <c r="C519" t="s">
        <v>109</v>
      </c>
      <c r="D519" t="s">
        <v>110</v>
      </c>
      <c r="E519" t="s">
        <v>139</v>
      </c>
      <c r="F519" t="s">
        <v>112</v>
      </c>
      <c r="G519" t="s">
        <v>113</v>
      </c>
      <c r="H519" t="s">
        <v>114</v>
      </c>
      <c r="I519" t="s">
        <v>114</v>
      </c>
      <c r="J519" t="s">
        <v>4660</v>
      </c>
      <c r="K519" t="s">
        <v>4661</v>
      </c>
      <c r="L519" t="s">
        <v>323</v>
      </c>
      <c r="M519" t="s">
        <v>118</v>
      </c>
      <c r="N519" t="s">
        <v>119</v>
      </c>
      <c r="O519" t="s">
        <v>120</v>
      </c>
      <c r="P519" t="s">
        <v>299</v>
      </c>
      <c r="Q519" t="s">
        <v>167</v>
      </c>
      <c r="R519" t="s">
        <v>123</v>
      </c>
      <c r="S519" t="s">
        <v>124</v>
      </c>
      <c r="T519" t="s">
        <v>4662</v>
      </c>
      <c r="U519" t="s">
        <v>4662</v>
      </c>
      <c r="V519" t="s">
        <v>4663</v>
      </c>
      <c r="Z519" t="s">
        <v>4664</v>
      </c>
      <c r="AA519" t="s">
        <v>113</v>
      </c>
      <c r="AB519" t="s">
        <v>206</v>
      </c>
      <c r="AC519" t="s">
        <v>130</v>
      </c>
      <c r="AD519">
        <v>1</v>
      </c>
      <c r="AE519" t="s">
        <v>206</v>
      </c>
      <c r="AF519" t="s">
        <v>113</v>
      </c>
      <c r="AG519" t="s">
        <v>113</v>
      </c>
      <c r="AH519" t="s">
        <v>131</v>
      </c>
      <c r="AI519" t="s">
        <v>132</v>
      </c>
      <c r="AJ519" t="s">
        <v>131</v>
      </c>
      <c r="AK519" t="s">
        <v>4665</v>
      </c>
      <c r="AL519" t="s">
        <v>4666</v>
      </c>
      <c r="AM519" t="s">
        <v>135</v>
      </c>
      <c r="AN519" t="s">
        <v>113</v>
      </c>
      <c r="AO519" t="s">
        <v>113</v>
      </c>
      <c r="AQ519" t="s">
        <v>136</v>
      </c>
      <c r="AR519" t="s">
        <v>113</v>
      </c>
      <c r="AS519" t="s">
        <v>113</v>
      </c>
      <c r="AT519" t="s">
        <v>113</v>
      </c>
      <c r="AU519" t="s">
        <v>113</v>
      </c>
      <c r="AW519" t="s">
        <v>113</v>
      </c>
      <c r="AX519" s="82">
        <f>IFERROR(FIND("Óbitos/feridos",consulta_completa__11[[#This Row],[13 - Ocorrências/Ambientes Atingidos]]),0)</f>
        <v>0</v>
      </c>
      <c r="AY519" s="83" t="str">
        <f t="shared" si="249"/>
        <v/>
      </c>
      <c r="AZ519" s="82">
        <f>IFERROR(FIND("População afetada/evacuada",consulta_completa__11[[#This Row],[13 - Ocorrências/Ambientes Atingidos]]),0)</f>
        <v>0</v>
      </c>
      <c r="BA519" s="82" t="str">
        <f t="shared" si="250"/>
        <v/>
      </c>
      <c r="BB519" s="82">
        <f>IFERROR(FIND("Suspensão de abastecimento de água",consulta_completa__11[[#This Row],[13 - Ocorrências/Ambientes Atingidos]]),0)</f>
        <v>0</v>
      </c>
      <c r="BC519" s="83" t="str">
        <f t="shared" si="278"/>
        <v/>
      </c>
      <c r="BD519" s="82">
        <f>IFERROR(FIND("Rio/córrego",consulta_completa__11[[#This Row],[13 - Ocorrências/Ambientes Atingidos]]),0)</f>
        <v>0</v>
      </c>
      <c r="BE519" s="83" t="str">
        <f t="shared" si="251"/>
        <v/>
      </c>
      <c r="BF519" s="82">
        <f>IFERROR(FIND("Lago",consulta_completa__11[[#This Row],[13 - Ocorrências/Ambientes Atingidos]]),0)</f>
        <v>0</v>
      </c>
      <c r="BG519" s="83" t="str">
        <f t="shared" si="252"/>
        <v/>
      </c>
      <c r="BH519" s="82">
        <f>IFERROR(FIND("Mar",consulta_completa__11[[#This Row],[13 - Ocorrências/Ambientes Atingidos]]),0)</f>
        <v>1</v>
      </c>
      <c r="BI519" s="83" t="str">
        <f t="shared" si="253"/>
        <v>X</v>
      </c>
      <c r="BJ519" s="82">
        <f>IFERROR(FIND("Praia",consulta_completa__11[[#This Row],[13 - Ocorrências/Ambientes Atingidos]]),0)</f>
        <v>0</v>
      </c>
      <c r="BK519" s="83" t="str">
        <f t="shared" si="254"/>
        <v/>
      </c>
      <c r="BL519" s="82">
        <f>IFERROR(FIND("Solo",consulta_completa__11[[#This Row],[13 - Ocorrências/Ambientes Atingidos]]),0)</f>
        <v>0</v>
      </c>
      <c r="BM519" s="83" t="str">
        <f t="shared" si="255"/>
        <v/>
      </c>
      <c r="BN519" s="82">
        <f>IFERROR(FIND("Águas subterrâneas",consulta_completa__11[[#This Row],[13 - Ocorrências/Ambientes Atingidos]]),0)</f>
        <v>0</v>
      </c>
      <c r="BO519" s="83" t="str">
        <f t="shared" si="256"/>
        <v/>
      </c>
      <c r="BP519" s="82">
        <f>IFERROR(FIND("Atmosfera",consulta_completa__11[[#This Row],[13 - Ocorrências/Ambientes Atingidos]]),0)</f>
        <v>0</v>
      </c>
      <c r="BQ519" s="83" t="str">
        <f t="shared" si="257"/>
        <v/>
      </c>
      <c r="BR519" s="82">
        <f>IFERROR(FIND("Flora",consulta_completa__11[[#This Row],[13 - Ocorrências/Ambientes Atingidos]]),0)</f>
        <v>0</v>
      </c>
      <c r="BS519" s="83" t="str">
        <f t="shared" si="258"/>
        <v/>
      </c>
      <c r="BT519" s="82">
        <f>IFERROR(FIND("Fauna",consulta_completa__11[[#This Row],[13 - Ocorrências/Ambientes Atingidos]]),0)</f>
        <v>0</v>
      </c>
      <c r="BU519" s="83" t="str">
        <f t="shared" si="259"/>
        <v/>
      </c>
      <c r="BV519" s="82">
        <f>IFERROR(FIND("UC federal",consulta_completa__11[[#This Row],[13 - Ocorrências/Ambientes Atingidos]]),0)</f>
        <v>0</v>
      </c>
      <c r="BW519" s="83" t="str">
        <f t="shared" si="260"/>
        <v/>
      </c>
      <c r="BX519" s="82">
        <f>IFERROR(FIND("UC estadual/municipal",consulta_completa__11[[#This Row],[13 - Ocorrências/Ambientes Atingidos]]),0)</f>
        <v>0</v>
      </c>
      <c r="BY519" s="83" t="str">
        <f t="shared" si="261"/>
        <v/>
      </c>
      <c r="BZ519" s="82">
        <f>IFERROR(FIND("Outro(s)",consulta_completa__11[[#This Row],[13 - Ocorrências/Ambientes Atingidos]]),0)</f>
        <v>0</v>
      </c>
      <c r="CA519" s="83" t="str">
        <f t="shared" si="262"/>
        <v/>
      </c>
      <c r="CB519" s="82">
        <f>IFERROR(FIND("Sem dano",consulta_completa__11[[#This Row],[13 - Ocorrências/Ambientes Atingidos]]),0)</f>
        <v>0</v>
      </c>
      <c r="CC519" s="83" t="str">
        <f t="shared" si="263"/>
        <v/>
      </c>
      <c r="CD519" s="82" t="str">
        <f>IF(consulta_completa__11[[#This Row],[13 - Ocorrências/Ambientes Atingidos]]="","X","")</f>
        <v/>
      </c>
      <c r="CE519" s="84">
        <f>IFERROR(FIND("IBAMA",consulta_completa__11[[#This Row],[14 - Inst. Atuando no Local]]),0)</f>
        <v>0</v>
      </c>
      <c r="CF519" s="84" t="str">
        <f t="shared" si="264"/>
        <v/>
      </c>
      <c r="CG519" s="84">
        <f>IFERROR(FIND("OEMA",consulta_completa__11[[#This Row],[14 - Inst. Atuando no Local]]),0)</f>
        <v>0</v>
      </c>
      <c r="CH519" s="84" t="str">
        <f t="shared" si="265"/>
        <v/>
      </c>
      <c r="CI519" s="84">
        <f>IFERROR(FIND("DEFESA CIVIL",consulta_completa__11[[#This Row],[14 - Inst. Atuando no Local]]),0)</f>
        <v>0</v>
      </c>
      <c r="CJ519" s="84" t="str">
        <f t="shared" si="266"/>
        <v/>
      </c>
      <c r="CK519" s="84">
        <f>IFERROR(FIND("CORPO DE BOMBEIROS",consulta_completa__11[[#This Row],[14 - Inst. Atuando no Local]]),0)</f>
        <v>0</v>
      </c>
      <c r="CL519" s="84" t="str">
        <f t="shared" si="267"/>
        <v/>
      </c>
      <c r="CM519" s="84">
        <f>IFERROR(FIND("POLÍCIA RODOVIÁRIA",consulta_completa__11[[#This Row],[14 - Inst. Atuando no Local]]),0)</f>
        <v>0</v>
      </c>
      <c r="CN519" s="84" t="str">
        <f t="shared" si="268"/>
        <v/>
      </c>
      <c r="CO519" s="84">
        <f>IFERROR(FIND("POLÍCIA MILITAR",consulta_completa__11[[#This Row],[14 - Inst. Atuando no Local]]),0)</f>
        <v>0</v>
      </c>
      <c r="CP519" s="84" t="str">
        <f t="shared" si="269"/>
        <v/>
      </c>
      <c r="CQ519" s="84">
        <f>IFERROR(FIND("POLÍCIA CIVIL",consulta_completa__11[[#This Row],[14 - Inst. Atuando no Local]]),0)</f>
        <v>0</v>
      </c>
      <c r="CR519" s="84" t="str">
        <f t="shared" si="270"/>
        <v/>
      </c>
      <c r="CS519" s="84">
        <f>IFERROR(FIND("MARINHA DO BRASIL",consulta_completa__11[[#This Row],[14 - Inst. Atuando no Local]]),0)</f>
        <v>0</v>
      </c>
      <c r="CT519" s="84" t="str">
        <f t="shared" si="271"/>
        <v/>
      </c>
      <c r="CU519" s="84">
        <f>IFERROR(FIND("EMPRESA ESPECIALIZADA EM ATENDIMENTO",consulta_completa__11[[#This Row],[14 - Inst. Atuando no Local]]),0)</f>
        <v>0</v>
      </c>
      <c r="CV519" s="84" t="str">
        <f t="shared" si="272"/>
        <v/>
      </c>
      <c r="CW519" s="84">
        <f>IFERROR(FIND("IBAMA",consulta_completa__11[[#This Row],[14 - Inst. Atuando no Local]]),0)</f>
        <v>0</v>
      </c>
      <c r="CX519" s="84" t="str">
        <f t="shared" si="273"/>
        <v/>
      </c>
      <c r="CY519" s="84" t="str">
        <f>IF(consulta_completa__11[[#This Row],[14 - Inst. Atuando no Local]]="","X","")</f>
        <v/>
      </c>
      <c r="CZ519" s="84">
        <f>IFERROR(FIND("OUTRA (S)",consulta_completa__11[[#This Row],[14 - Inst. Atuando no Local]]),0)</f>
        <v>0</v>
      </c>
      <c r="DA519" s="84" t="str">
        <f t="shared" si="274"/>
        <v/>
      </c>
      <c r="DB519" s="35" t="str">
        <f t="shared" si="275"/>
        <v>Sim</v>
      </c>
      <c r="DC519" s="35" t="str">
        <f t="shared" si="276"/>
        <v>Não</v>
      </c>
      <c r="DD519" s="35" t="str">
        <f t="shared" si="277"/>
        <v>Sim</v>
      </c>
      <c r="DE519" s="87" t="str">
        <f t="shared" si="279"/>
        <v>Federal</v>
      </c>
    </row>
    <row r="520" spans="1:109">
      <c r="A520" s="14">
        <v>202572246825</v>
      </c>
      <c r="B520" s="1">
        <v>45860</v>
      </c>
      <c r="C520" t="s">
        <v>1865</v>
      </c>
      <c r="D520" t="s">
        <v>1813</v>
      </c>
      <c r="E520" t="s">
        <v>320</v>
      </c>
      <c r="F520" t="s">
        <v>163</v>
      </c>
      <c r="G520" t="s">
        <v>113</v>
      </c>
      <c r="H520" t="s">
        <v>114</v>
      </c>
      <c r="I520" t="s">
        <v>114</v>
      </c>
      <c r="J520" t="s">
        <v>113</v>
      </c>
      <c r="K520" t="s">
        <v>114</v>
      </c>
      <c r="L520" t="s">
        <v>114</v>
      </c>
      <c r="M520" t="s">
        <v>118</v>
      </c>
      <c r="N520" t="s">
        <v>141</v>
      </c>
      <c r="O520" t="s">
        <v>239</v>
      </c>
      <c r="P520" t="s">
        <v>355</v>
      </c>
      <c r="Q520" t="s">
        <v>143</v>
      </c>
      <c r="R520" t="s">
        <v>123</v>
      </c>
      <c r="S520" t="s">
        <v>113</v>
      </c>
      <c r="T520" t="s">
        <v>4667</v>
      </c>
      <c r="U520" t="s">
        <v>4668</v>
      </c>
      <c r="V520" t="s">
        <v>4669</v>
      </c>
      <c r="X520" t="b">
        <v>1</v>
      </c>
      <c r="Z520" t="s">
        <v>4670</v>
      </c>
      <c r="AA520" t="s">
        <v>4671</v>
      </c>
      <c r="AB520" t="s">
        <v>2025</v>
      </c>
      <c r="AC520" t="s">
        <v>4672</v>
      </c>
      <c r="AD520">
        <v>1</v>
      </c>
      <c r="AE520" t="s">
        <v>4673</v>
      </c>
      <c r="AF520" t="s">
        <v>4674</v>
      </c>
      <c r="AG520" t="s">
        <v>4675</v>
      </c>
      <c r="AH520" t="s">
        <v>131</v>
      </c>
      <c r="AI520" t="s">
        <v>131</v>
      </c>
      <c r="AJ520" t="s">
        <v>132</v>
      </c>
      <c r="AK520" t="s">
        <v>113</v>
      </c>
      <c r="AL520" t="s">
        <v>4670</v>
      </c>
      <c r="AM520" t="s">
        <v>752</v>
      </c>
      <c r="AN520" t="s">
        <v>4676</v>
      </c>
      <c r="AO520" t="s">
        <v>4677</v>
      </c>
      <c r="AP520">
        <v>98986026718</v>
      </c>
      <c r="AQ520" t="s">
        <v>2033</v>
      </c>
      <c r="AR520" t="s">
        <v>113</v>
      </c>
      <c r="AS520" t="s">
        <v>113</v>
      </c>
      <c r="AT520" t="s">
        <v>113</v>
      </c>
      <c r="AU520" t="s">
        <v>113</v>
      </c>
      <c r="AW520" t="s">
        <v>113</v>
      </c>
      <c r="AX520" s="82">
        <f>IFERROR(FIND("Óbitos/feridos",consulta_completa__11[[#This Row],[13 - Ocorrências/Ambientes Atingidos]]),0)</f>
        <v>0</v>
      </c>
      <c r="AY520" s="83" t="str">
        <f t="shared" si="249"/>
        <v/>
      </c>
      <c r="AZ520" s="82">
        <f>IFERROR(FIND("População afetada/evacuada",consulta_completa__11[[#This Row],[13 - Ocorrências/Ambientes Atingidos]]),0)</f>
        <v>0</v>
      </c>
      <c r="BA520" s="82" t="str">
        <f t="shared" si="250"/>
        <v/>
      </c>
      <c r="BB520" s="82">
        <f>IFERROR(FIND("Suspensão de abastecimento de água",consulta_completa__11[[#This Row],[13 - Ocorrências/Ambientes Atingidos]]),0)</f>
        <v>0</v>
      </c>
      <c r="BC520" s="83" t="str">
        <f t="shared" si="278"/>
        <v/>
      </c>
      <c r="BD520" s="82">
        <f>IFERROR(FIND("Rio/córrego",consulta_completa__11[[#This Row],[13 - Ocorrências/Ambientes Atingidos]]),0)</f>
        <v>0</v>
      </c>
      <c r="BE520" s="83" t="str">
        <f t="shared" si="251"/>
        <v/>
      </c>
      <c r="BF520" s="82">
        <f>IFERROR(FIND("Lago",consulta_completa__11[[#This Row],[13 - Ocorrências/Ambientes Atingidos]]),0)</f>
        <v>0</v>
      </c>
      <c r="BG520" s="83" t="str">
        <f t="shared" si="252"/>
        <v/>
      </c>
      <c r="BH520" s="82">
        <f>IFERROR(FIND("Mar",consulta_completa__11[[#This Row],[13 - Ocorrências/Ambientes Atingidos]]),0)</f>
        <v>1</v>
      </c>
      <c r="BI520" s="83" t="str">
        <f t="shared" si="253"/>
        <v>X</v>
      </c>
      <c r="BJ520" s="82">
        <f>IFERROR(FIND("Praia",consulta_completa__11[[#This Row],[13 - Ocorrências/Ambientes Atingidos]]),0)</f>
        <v>0</v>
      </c>
      <c r="BK520" s="83" t="str">
        <f t="shared" si="254"/>
        <v/>
      </c>
      <c r="BL520" s="82">
        <f>IFERROR(FIND("Solo",consulta_completa__11[[#This Row],[13 - Ocorrências/Ambientes Atingidos]]),0)</f>
        <v>0</v>
      </c>
      <c r="BM520" s="83" t="str">
        <f t="shared" si="255"/>
        <v/>
      </c>
      <c r="BN520" s="82">
        <f>IFERROR(FIND("Águas subterrâneas",consulta_completa__11[[#This Row],[13 - Ocorrências/Ambientes Atingidos]]),0)</f>
        <v>0</v>
      </c>
      <c r="BO520" s="83" t="str">
        <f t="shared" si="256"/>
        <v/>
      </c>
      <c r="BP520" s="82">
        <f>IFERROR(FIND("Atmosfera",consulta_completa__11[[#This Row],[13 - Ocorrências/Ambientes Atingidos]]),0)</f>
        <v>0</v>
      </c>
      <c r="BQ520" s="83" t="str">
        <f t="shared" si="257"/>
        <v/>
      </c>
      <c r="BR520" s="82">
        <f>IFERROR(FIND("Flora",consulta_completa__11[[#This Row],[13 - Ocorrências/Ambientes Atingidos]]),0)</f>
        <v>0</v>
      </c>
      <c r="BS520" s="83" t="str">
        <f t="shared" si="258"/>
        <v/>
      </c>
      <c r="BT520" s="82">
        <f>IFERROR(FIND("Fauna",consulta_completa__11[[#This Row],[13 - Ocorrências/Ambientes Atingidos]]),0)</f>
        <v>0</v>
      </c>
      <c r="BU520" s="83" t="str">
        <f t="shared" si="259"/>
        <v/>
      </c>
      <c r="BV520" s="82">
        <f>IFERROR(FIND("UC federal",consulta_completa__11[[#This Row],[13 - Ocorrências/Ambientes Atingidos]]),0)</f>
        <v>0</v>
      </c>
      <c r="BW520" s="83" t="str">
        <f t="shared" si="260"/>
        <v/>
      </c>
      <c r="BX520" s="82">
        <f>IFERROR(FIND("UC estadual/municipal",consulta_completa__11[[#This Row],[13 - Ocorrências/Ambientes Atingidos]]),0)</f>
        <v>0</v>
      </c>
      <c r="BY520" s="83" t="str">
        <f t="shared" si="261"/>
        <v/>
      </c>
      <c r="BZ520" s="82">
        <f>IFERROR(FIND("Outro(s)",consulta_completa__11[[#This Row],[13 - Ocorrências/Ambientes Atingidos]]),0)</f>
        <v>0</v>
      </c>
      <c r="CA520" s="83" t="str">
        <f t="shared" si="262"/>
        <v/>
      </c>
      <c r="CB520" s="82">
        <f>IFERROR(FIND("Sem dano",consulta_completa__11[[#This Row],[13 - Ocorrências/Ambientes Atingidos]]),0)</f>
        <v>0</v>
      </c>
      <c r="CC520" s="83" t="str">
        <f t="shared" si="263"/>
        <v/>
      </c>
      <c r="CD520" s="82" t="str">
        <f>IF(consulta_completa__11[[#This Row],[13 - Ocorrências/Ambientes Atingidos]]="","X","")</f>
        <v/>
      </c>
      <c r="CE520" s="84">
        <f>IFERROR(FIND("IBAMA",consulta_completa__11[[#This Row],[14 - Inst. Atuando no Local]]),0)</f>
        <v>0</v>
      </c>
      <c r="CF520" s="84" t="str">
        <f t="shared" si="264"/>
        <v/>
      </c>
      <c r="CG520" s="84">
        <f>IFERROR(FIND("OEMA",consulta_completa__11[[#This Row],[14 - Inst. Atuando no Local]]),0)</f>
        <v>0</v>
      </c>
      <c r="CH520" s="84" t="str">
        <f t="shared" si="265"/>
        <v/>
      </c>
      <c r="CI520" s="84">
        <f>IFERROR(FIND("DEFESA CIVIL",consulta_completa__11[[#This Row],[14 - Inst. Atuando no Local]]),0)</f>
        <v>0</v>
      </c>
      <c r="CJ520" s="84" t="str">
        <f t="shared" si="266"/>
        <v/>
      </c>
      <c r="CK520" s="84">
        <f>IFERROR(FIND("CORPO DE BOMBEIROS",consulta_completa__11[[#This Row],[14 - Inst. Atuando no Local]]),0)</f>
        <v>0</v>
      </c>
      <c r="CL520" s="84" t="str">
        <f t="shared" si="267"/>
        <v/>
      </c>
      <c r="CM520" s="84">
        <f>IFERROR(FIND("POLÍCIA RODOVIÁRIA",consulta_completa__11[[#This Row],[14 - Inst. Atuando no Local]]),0)</f>
        <v>0</v>
      </c>
      <c r="CN520" s="84" t="str">
        <f t="shared" si="268"/>
        <v/>
      </c>
      <c r="CO520" s="84">
        <f>IFERROR(FIND("POLÍCIA MILITAR",consulta_completa__11[[#This Row],[14 - Inst. Atuando no Local]]),0)</f>
        <v>0</v>
      </c>
      <c r="CP520" s="84" t="str">
        <f t="shared" si="269"/>
        <v/>
      </c>
      <c r="CQ520" s="84">
        <f>IFERROR(FIND("POLÍCIA CIVIL",consulta_completa__11[[#This Row],[14 - Inst. Atuando no Local]]),0)</f>
        <v>0</v>
      </c>
      <c r="CR520" s="84" t="str">
        <f t="shared" si="270"/>
        <v/>
      </c>
      <c r="CS520" s="84">
        <f>IFERROR(FIND("MARINHA DO BRASIL",consulta_completa__11[[#This Row],[14 - Inst. Atuando no Local]]),0)</f>
        <v>0</v>
      </c>
      <c r="CT520" s="84" t="str">
        <f t="shared" si="271"/>
        <v/>
      </c>
      <c r="CU520" s="84">
        <f>IFERROR(FIND("EMPRESA ESPECIALIZADA EM ATENDIMENTO",consulta_completa__11[[#This Row],[14 - Inst. Atuando no Local]]),0)</f>
        <v>0</v>
      </c>
      <c r="CV520" s="84" t="str">
        <f t="shared" si="272"/>
        <v/>
      </c>
      <c r="CW520" s="84">
        <f>IFERROR(FIND("IBAMA",consulta_completa__11[[#This Row],[14 - Inst. Atuando no Local]]),0)</f>
        <v>0</v>
      </c>
      <c r="CX520" s="84" t="str">
        <f t="shared" si="273"/>
        <v/>
      </c>
      <c r="CY520" s="84" t="str">
        <f>IF(consulta_completa__11[[#This Row],[14 - Inst. Atuando no Local]]="","X","")</f>
        <v/>
      </c>
      <c r="CZ520" s="84">
        <f>IFERROR(FIND("OUTRA (S)",consulta_completa__11[[#This Row],[14 - Inst. Atuando no Local]]),0)</f>
        <v>0</v>
      </c>
      <c r="DA520" s="84" t="str">
        <f t="shared" si="274"/>
        <v/>
      </c>
      <c r="DB520" s="35" t="str">
        <f t="shared" si="275"/>
        <v>Sim</v>
      </c>
      <c r="DC520" s="35" t="str">
        <f t="shared" si="276"/>
        <v>Não</v>
      </c>
      <c r="DD520" s="35" t="str">
        <f t="shared" si="277"/>
        <v>Sim</v>
      </c>
      <c r="DE520" s="87" t="str">
        <f t="shared" si="279"/>
        <v>Federal</v>
      </c>
    </row>
    <row r="521" spans="1:109">
      <c r="A521" s="14">
        <v>202572250413</v>
      </c>
      <c r="B521" s="1">
        <v>45860</v>
      </c>
      <c r="C521" t="s">
        <v>109</v>
      </c>
      <c r="D521" t="s">
        <v>110</v>
      </c>
      <c r="E521" t="s">
        <v>452</v>
      </c>
      <c r="F521" t="s">
        <v>112</v>
      </c>
      <c r="G521" t="s">
        <v>113</v>
      </c>
      <c r="H521" t="s">
        <v>114</v>
      </c>
      <c r="I521" t="s">
        <v>114</v>
      </c>
      <c r="J521" t="s">
        <v>954</v>
      </c>
      <c r="K521" t="s">
        <v>4678</v>
      </c>
      <c r="L521" t="s">
        <v>117</v>
      </c>
      <c r="M521" t="s">
        <v>118</v>
      </c>
      <c r="N521" t="s">
        <v>119</v>
      </c>
      <c r="O521" t="s">
        <v>239</v>
      </c>
      <c r="P521" t="s">
        <v>355</v>
      </c>
      <c r="Q521" t="s">
        <v>230</v>
      </c>
      <c r="R521" t="s">
        <v>123</v>
      </c>
      <c r="S521" t="s">
        <v>201</v>
      </c>
      <c r="T521" t="s">
        <v>2839</v>
      </c>
      <c r="U521" t="s">
        <v>4534</v>
      </c>
      <c r="V521" t="s">
        <v>4679</v>
      </c>
      <c r="W521" t="b">
        <v>1</v>
      </c>
      <c r="Z521" t="s">
        <v>4680</v>
      </c>
      <c r="AA521" t="s">
        <v>4638</v>
      </c>
      <c r="AB521" t="s">
        <v>2818</v>
      </c>
      <c r="AC521" t="s">
        <v>2819</v>
      </c>
      <c r="AD521">
        <v>1</v>
      </c>
      <c r="AE521" t="s">
        <v>4537</v>
      </c>
      <c r="AF521" t="s">
        <v>113</v>
      </c>
      <c r="AG521" t="s">
        <v>113</v>
      </c>
      <c r="AH521" t="s">
        <v>131</v>
      </c>
      <c r="AI521" t="s">
        <v>131</v>
      </c>
      <c r="AJ521" t="s">
        <v>132</v>
      </c>
      <c r="AK521" t="s">
        <v>113</v>
      </c>
      <c r="AL521" t="s">
        <v>4681</v>
      </c>
      <c r="AM521" t="s">
        <v>986</v>
      </c>
      <c r="AN521" t="s">
        <v>2847</v>
      </c>
      <c r="AO521" t="s">
        <v>2824</v>
      </c>
      <c r="AP521">
        <v>21983738118</v>
      </c>
      <c r="AQ521" t="s">
        <v>989</v>
      </c>
      <c r="AR521" t="s">
        <v>113</v>
      </c>
      <c r="AS521" t="s">
        <v>4539</v>
      </c>
      <c r="AT521" t="s">
        <v>113</v>
      </c>
      <c r="AU521" t="s">
        <v>954</v>
      </c>
      <c r="AV521">
        <v>4470000</v>
      </c>
      <c r="AW521" t="s">
        <v>113</v>
      </c>
      <c r="AX521" s="82">
        <f>IFERROR(FIND("Óbitos/feridos",consulta_completa__11[[#This Row],[13 - Ocorrências/Ambientes Atingidos]]),0)</f>
        <v>0</v>
      </c>
      <c r="AY521" s="83" t="str">
        <f t="shared" si="249"/>
        <v/>
      </c>
      <c r="AZ521" s="82">
        <f>IFERROR(FIND("População afetada/evacuada",consulta_completa__11[[#This Row],[13 - Ocorrências/Ambientes Atingidos]]),0)</f>
        <v>0</v>
      </c>
      <c r="BA521" s="82" t="str">
        <f t="shared" si="250"/>
        <v/>
      </c>
      <c r="BB521" s="82">
        <f>IFERROR(FIND("Suspensão de abastecimento de água",consulta_completa__11[[#This Row],[13 - Ocorrências/Ambientes Atingidos]]),0)</f>
        <v>0</v>
      </c>
      <c r="BC521" s="83" t="str">
        <f t="shared" si="278"/>
        <v/>
      </c>
      <c r="BD521" s="82">
        <f>IFERROR(FIND("Rio/córrego",consulta_completa__11[[#This Row],[13 - Ocorrências/Ambientes Atingidos]]),0)</f>
        <v>0</v>
      </c>
      <c r="BE521" s="83" t="str">
        <f t="shared" si="251"/>
        <v/>
      </c>
      <c r="BF521" s="82">
        <f>IFERROR(FIND("Lago",consulta_completa__11[[#This Row],[13 - Ocorrências/Ambientes Atingidos]]),0)</f>
        <v>0</v>
      </c>
      <c r="BG521" s="83" t="str">
        <f t="shared" si="252"/>
        <v/>
      </c>
      <c r="BH521" s="82">
        <f>IFERROR(FIND("Mar",consulta_completa__11[[#This Row],[13 - Ocorrências/Ambientes Atingidos]]),0)</f>
        <v>1</v>
      </c>
      <c r="BI521" s="83" t="str">
        <f t="shared" si="253"/>
        <v>X</v>
      </c>
      <c r="BJ521" s="82">
        <f>IFERROR(FIND("Praia",consulta_completa__11[[#This Row],[13 - Ocorrências/Ambientes Atingidos]]),0)</f>
        <v>0</v>
      </c>
      <c r="BK521" s="83" t="str">
        <f t="shared" si="254"/>
        <v/>
      </c>
      <c r="BL521" s="82">
        <f>IFERROR(FIND("Solo",consulta_completa__11[[#This Row],[13 - Ocorrências/Ambientes Atingidos]]),0)</f>
        <v>0</v>
      </c>
      <c r="BM521" s="83" t="str">
        <f t="shared" si="255"/>
        <v/>
      </c>
      <c r="BN521" s="82">
        <f>IFERROR(FIND("Águas subterrâneas",consulta_completa__11[[#This Row],[13 - Ocorrências/Ambientes Atingidos]]),0)</f>
        <v>0</v>
      </c>
      <c r="BO521" s="83" t="str">
        <f t="shared" si="256"/>
        <v/>
      </c>
      <c r="BP521" s="82">
        <f>IFERROR(FIND("Atmosfera",consulta_completa__11[[#This Row],[13 - Ocorrências/Ambientes Atingidos]]),0)</f>
        <v>0</v>
      </c>
      <c r="BQ521" s="83" t="str">
        <f t="shared" si="257"/>
        <v/>
      </c>
      <c r="BR521" s="82">
        <f>IFERROR(FIND("Flora",consulta_completa__11[[#This Row],[13 - Ocorrências/Ambientes Atingidos]]),0)</f>
        <v>0</v>
      </c>
      <c r="BS521" s="83" t="str">
        <f t="shared" si="258"/>
        <v/>
      </c>
      <c r="BT521" s="82">
        <f>IFERROR(FIND("Fauna",consulta_completa__11[[#This Row],[13 - Ocorrências/Ambientes Atingidos]]),0)</f>
        <v>0</v>
      </c>
      <c r="BU521" s="83" t="str">
        <f t="shared" si="259"/>
        <v/>
      </c>
      <c r="BV521" s="82">
        <f>IFERROR(FIND("UC federal",consulta_completa__11[[#This Row],[13 - Ocorrências/Ambientes Atingidos]]),0)</f>
        <v>0</v>
      </c>
      <c r="BW521" s="83" t="str">
        <f t="shared" si="260"/>
        <v/>
      </c>
      <c r="BX521" s="82">
        <f>IFERROR(FIND("UC estadual/municipal",consulta_completa__11[[#This Row],[13 - Ocorrências/Ambientes Atingidos]]),0)</f>
        <v>0</v>
      </c>
      <c r="BY521" s="83" t="str">
        <f t="shared" si="261"/>
        <v/>
      </c>
      <c r="BZ521" s="82">
        <f>IFERROR(FIND("Outro(s)",consulta_completa__11[[#This Row],[13 - Ocorrências/Ambientes Atingidos]]),0)</f>
        <v>0</v>
      </c>
      <c r="CA521" s="83" t="str">
        <f t="shared" si="262"/>
        <v/>
      </c>
      <c r="CB521" s="82">
        <f>IFERROR(FIND("Sem dano",consulta_completa__11[[#This Row],[13 - Ocorrências/Ambientes Atingidos]]),0)</f>
        <v>0</v>
      </c>
      <c r="CC521" s="83" t="str">
        <f t="shared" si="263"/>
        <v/>
      </c>
      <c r="CD521" s="82" t="str">
        <f>IF(consulta_completa__11[[#This Row],[13 - Ocorrências/Ambientes Atingidos]]="","X","")</f>
        <v/>
      </c>
      <c r="CE521" s="84">
        <f>IFERROR(FIND("IBAMA",consulta_completa__11[[#This Row],[14 - Inst. Atuando no Local]]),0)</f>
        <v>0</v>
      </c>
      <c r="CF521" s="84" t="str">
        <f t="shared" si="264"/>
        <v/>
      </c>
      <c r="CG521" s="84">
        <f>IFERROR(FIND("OEMA",consulta_completa__11[[#This Row],[14 - Inst. Atuando no Local]]),0)</f>
        <v>0</v>
      </c>
      <c r="CH521" s="84" t="str">
        <f t="shared" si="265"/>
        <v/>
      </c>
      <c r="CI521" s="84">
        <f>IFERROR(FIND("DEFESA CIVIL",consulta_completa__11[[#This Row],[14 - Inst. Atuando no Local]]),0)</f>
        <v>0</v>
      </c>
      <c r="CJ521" s="84" t="str">
        <f t="shared" si="266"/>
        <v/>
      </c>
      <c r="CK521" s="84">
        <f>IFERROR(FIND("CORPO DE BOMBEIROS",consulta_completa__11[[#This Row],[14 - Inst. Atuando no Local]]),0)</f>
        <v>0</v>
      </c>
      <c r="CL521" s="84" t="str">
        <f t="shared" si="267"/>
        <v/>
      </c>
      <c r="CM521" s="84">
        <f>IFERROR(FIND("POLÍCIA RODOVIÁRIA",consulta_completa__11[[#This Row],[14 - Inst. Atuando no Local]]),0)</f>
        <v>0</v>
      </c>
      <c r="CN521" s="84" t="str">
        <f t="shared" si="268"/>
        <v/>
      </c>
      <c r="CO521" s="84">
        <f>IFERROR(FIND("POLÍCIA MILITAR",consulta_completa__11[[#This Row],[14 - Inst. Atuando no Local]]),0)</f>
        <v>0</v>
      </c>
      <c r="CP521" s="84" t="str">
        <f t="shared" si="269"/>
        <v/>
      </c>
      <c r="CQ521" s="84">
        <f>IFERROR(FIND("POLÍCIA CIVIL",consulta_completa__11[[#This Row],[14 - Inst. Atuando no Local]]),0)</f>
        <v>0</v>
      </c>
      <c r="CR521" s="84" t="str">
        <f t="shared" si="270"/>
        <v/>
      </c>
      <c r="CS521" s="84">
        <f>IFERROR(FIND("MARINHA DO BRASIL",consulta_completa__11[[#This Row],[14 - Inst. Atuando no Local]]),0)</f>
        <v>0</v>
      </c>
      <c r="CT521" s="84" t="str">
        <f t="shared" si="271"/>
        <v/>
      </c>
      <c r="CU521" s="84">
        <f>IFERROR(FIND("EMPRESA ESPECIALIZADA EM ATENDIMENTO",consulta_completa__11[[#This Row],[14 - Inst. Atuando no Local]]),0)</f>
        <v>0</v>
      </c>
      <c r="CV521" s="84" t="str">
        <f t="shared" si="272"/>
        <v/>
      </c>
      <c r="CW521" s="84">
        <f>IFERROR(FIND("IBAMA",consulta_completa__11[[#This Row],[14 - Inst. Atuando no Local]]),0)</f>
        <v>0</v>
      </c>
      <c r="CX521" s="84" t="str">
        <f t="shared" si="273"/>
        <v/>
      </c>
      <c r="CY521" s="84" t="str">
        <f>IF(consulta_completa__11[[#This Row],[14 - Inst. Atuando no Local]]="","X","")</f>
        <v/>
      </c>
      <c r="CZ521" s="84">
        <f>IFERROR(FIND("OUTRA (S)",consulta_completa__11[[#This Row],[14 - Inst. Atuando no Local]]),0)</f>
        <v>0</v>
      </c>
      <c r="DA521" s="84" t="str">
        <f t="shared" si="274"/>
        <v/>
      </c>
      <c r="DB521" s="35" t="str">
        <f t="shared" si="275"/>
        <v>Sim</v>
      </c>
      <c r="DC521" s="35" t="str">
        <f t="shared" si="276"/>
        <v>Não</v>
      </c>
      <c r="DD521" s="35" t="str">
        <f t="shared" si="277"/>
        <v>Sim</v>
      </c>
      <c r="DE521" s="87" t="str">
        <f t="shared" si="279"/>
        <v>Federal</v>
      </c>
    </row>
    <row r="522" spans="1:109">
      <c r="A522" s="14">
        <v>202572436050</v>
      </c>
      <c r="B522" s="1">
        <v>45860</v>
      </c>
      <c r="C522" t="s">
        <v>109</v>
      </c>
      <c r="D522" t="s">
        <v>110</v>
      </c>
      <c r="E522" t="s">
        <v>139</v>
      </c>
      <c r="F522" t="s">
        <v>112</v>
      </c>
      <c r="G522" t="s">
        <v>113</v>
      </c>
      <c r="H522" t="s">
        <v>114</v>
      </c>
      <c r="I522" t="s">
        <v>114</v>
      </c>
      <c r="J522" t="s">
        <v>226</v>
      </c>
      <c r="K522" t="s">
        <v>4682</v>
      </c>
      <c r="L522" t="s">
        <v>117</v>
      </c>
      <c r="M522" t="s">
        <v>118</v>
      </c>
      <c r="N522" t="s">
        <v>119</v>
      </c>
      <c r="O522" t="s">
        <v>120</v>
      </c>
      <c r="P522" t="s">
        <v>355</v>
      </c>
      <c r="Q522" t="s">
        <v>122</v>
      </c>
      <c r="R522" t="s">
        <v>123</v>
      </c>
      <c r="S522" t="s">
        <v>124</v>
      </c>
      <c r="T522" t="s">
        <v>3435</v>
      </c>
      <c r="U522" t="s">
        <v>2309</v>
      </c>
      <c r="V522" t="s">
        <v>4683</v>
      </c>
      <c r="Z522" t="s">
        <v>3449</v>
      </c>
      <c r="AA522" t="s">
        <v>113</v>
      </c>
      <c r="AB522" t="s">
        <v>206</v>
      </c>
      <c r="AC522" t="s">
        <v>482</v>
      </c>
      <c r="AD522">
        <v>1</v>
      </c>
      <c r="AE522" t="s">
        <v>206</v>
      </c>
      <c r="AF522" t="s">
        <v>113</v>
      </c>
      <c r="AG522" t="s">
        <v>113</v>
      </c>
      <c r="AH522" t="s">
        <v>131</v>
      </c>
      <c r="AI522" t="s">
        <v>132</v>
      </c>
      <c r="AJ522" t="s">
        <v>131</v>
      </c>
      <c r="AK522" t="s">
        <v>4684</v>
      </c>
      <c r="AL522" t="s">
        <v>4685</v>
      </c>
      <c r="AM522" t="s">
        <v>485</v>
      </c>
      <c r="AN522" t="s">
        <v>113</v>
      </c>
      <c r="AO522" t="s">
        <v>113</v>
      </c>
      <c r="AQ522" t="s">
        <v>486</v>
      </c>
      <c r="AR522" t="s">
        <v>113</v>
      </c>
      <c r="AS522" t="s">
        <v>113</v>
      </c>
      <c r="AT522" t="s">
        <v>113</v>
      </c>
      <c r="AU522" t="s">
        <v>113</v>
      </c>
      <c r="AW522" t="s">
        <v>113</v>
      </c>
      <c r="AX522" s="82">
        <f>IFERROR(FIND("Óbitos/feridos",consulta_completa__11[[#This Row],[13 - Ocorrências/Ambientes Atingidos]]),0)</f>
        <v>0</v>
      </c>
      <c r="AY522" s="83" t="str">
        <f t="shared" si="249"/>
        <v/>
      </c>
      <c r="AZ522" s="82">
        <f>IFERROR(FIND("População afetada/evacuada",consulta_completa__11[[#This Row],[13 - Ocorrências/Ambientes Atingidos]]),0)</f>
        <v>0</v>
      </c>
      <c r="BA522" s="82" t="str">
        <f t="shared" si="250"/>
        <v/>
      </c>
      <c r="BB522" s="82">
        <f>IFERROR(FIND("Suspensão de abastecimento de água",consulta_completa__11[[#This Row],[13 - Ocorrências/Ambientes Atingidos]]),0)</f>
        <v>0</v>
      </c>
      <c r="BC522" s="83" t="str">
        <f t="shared" si="278"/>
        <v/>
      </c>
      <c r="BD522" s="82">
        <f>IFERROR(FIND("Rio/córrego",consulta_completa__11[[#This Row],[13 - Ocorrências/Ambientes Atingidos]]),0)</f>
        <v>0</v>
      </c>
      <c r="BE522" s="83" t="str">
        <f t="shared" si="251"/>
        <v/>
      </c>
      <c r="BF522" s="82">
        <f>IFERROR(FIND("Lago",consulta_completa__11[[#This Row],[13 - Ocorrências/Ambientes Atingidos]]),0)</f>
        <v>0</v>
      </c>
      <c r="BG522" s="83" t="str">
        <f t="shared" si="252"/>
        <v/>
      </c>
      <c r="BH522" s="82">
        <f>IFERROR(FIND("Mar",consulta_completa__11[[#This Row],[13 - Ocorrências/Ambientes Atingidos]]),0)</f>
        <v>1</v>
      </c>
      <c r="BI522" s="83" t="str">
        <f t="shared" si="253"/>
        <v>X</v>
      </c>
      <c r="BJ522" s="82">
        <f>IFERROR(FIND("Praia",consulta_completa__11[[#This Row],[13 - Ocorrências/Ambientes Atingidos]]),0)</f>
        <v>0</v>
      </c>
      <c r="BK522" s="83" t="str">
        <f t="shared" si="254"/>
        <v/>
      </c>
      <c r="BL522" s="82">
        <f>IFERROR(FIND("Solo",consulta_completa__11[[#This Row],[13 - Ocorrências/Ambientes Atingidos]]),0)</f>
        <v>0</v>
      </c>
      <c r="BM522" s="83" t="str">
        <f t="shared" si="255"/>
        <v/>
      </c>
      <c r="BN522" s="82">
        <f>IFERROR(FIND("Águas subterrâneas",consulta_completa__11[[#This Row],[13 - Ocorrências/Ambientes Atingidos]]),0)</f>
        <v>0</v>
      </c>
      <c r="BO522" s="83" t="str">
        <f t="shared" si="256"/>
        <v/>
      </c>
      <c r="BP522" s="82">
        <f>IFERROR(FIND("Atmosfera",consulta_completa__11[[#This Row],[13 - Ocorrências/Ambientes Atingidos]]),0)</f>
        <v>0</v>
      </c>
      <c r="BQ522" s="83" t="str">
        <f t="shared" si="257"/>
        <v/>
      </c>
      <c r="BR522" s="82">
        <f>IFERROR(FIND("Flora",consulta_completa__11[[#This Row],[13 - Ocorrências/Ambientes Atingidos]]),0)</f>
        <v>0</v>
      </c>
      <c r="BS522" s="83" t="str">
        <f t="shared" si="258"/>
        <v/>
      </c>
      <c r="BT522" s="82">
        <f>IFERROR(FIND("Fauna",consulta_completa__11[[#This Row],[13 - Ocorrências/Ambientes Atingidos]]),0)</f>
        <v>0</v>
      </c>
      <c r="BU522" s="83" t="str">
        <f t="shared" si="259"/>
        <v/>
      </c>
      <c r="BV522" s="82">
        <f>IFERROR(FIND("UC federal",consulta_completa__11[[#This Row],[13 - Ocorrências/Ambientes Atingidos]]),0)</f>
        <v>0</v>
      </c>
      <c r="BW522" s="83" t="str">
        <f t="shared" si="260"/>
        <v/>
      </c>
      <c r="BX522" s="82">
        <f>IFERROR(FIND("UC estadual/municipal",consulta_completa__11[[#This Row],[13 - Ocorrências/Ambientes Atingidos]]),0)</f>
        <v>0</v>
      </c>
      <c r="BY522" s="83" t="str">
        <f t="shared" si="261"/>
        <v/>
      </c>
      <c r="BZ522" s="82">
        <f>IFERROR(FIND("Outro(s)",consulta_completa__11[[#This Row],[13 - Ocorrências/Ambientes Atingidos]]),0)</f>
        <v>0</v>
      </c>
      <c r="CA522" s="83" t="str">
        <f t="shared" si="262"/>
        <v/>
      </c>
      <c r="CB522" s="82">
        <f>IFERROR(FIND("Sem dano",consulta_completa__11[[#This Row],[13 - Ocorrências/Ambientes Atingidos]]),0)</f>
        <v>0</v>
      </c>
      <c r="CC522" s="83" t="str">
        <f t="shared" si="263"/>
        <v/>
      </c>
      <c r="CD522" s="82" t="str">
        <f>IF(consulta_completa__11[[#This Row],[13 - Ocorrências/Ambientes Atingidos]]="","X","")</f>
        <v/>
      </c>
      <c r="CE522" s="84">
        <f>IFERROR(FIND("IBAMA",consulta_completa__11[[#This Row],[14 - Inst. Atuando no Local]]),0)</f>
        <v>0</v>
      </c>
      <c r="CF522" s="84" t="str">
        <f t="shared" si="264"/>
        <v/>
      </c>
      <c r="CG522" s="84">
        <f>IFERROR(FIND("OEMA",consulta_completa__11[[#This Row],[14 - Inst. Atuando no Local]]),0)</f>
        <v>0</v>
      </c>
      <c r="CH522" s="84" t="str">
        <f t="shared" si="265"/>
        <v/>
      </c>
      <c r="CI522" s="84">
        <f>IFERROR(FIND("DEFESA CIVIL",consulta_completa__11[[#This Row],[14 - Inst. Atuando no Local]]),0)</f>
        <v>0</v>
      </c>
      <c r="CJ522" s="84" t="str">
        <f t="shared" si="266"/>
        <v/>
      </c>
      <c r="CK522" s="84">
        <f>IFERROR(FIND("CORPO DE BOMBEIROS",consulta_completa__11[[#This Row],[14 - Inst. Atuando no Local]]),0)</f>
        <v>0</v>
      </c>
      <c r="CL522" s="84" t="str">
        <f t="shared" si="267"/>
        <v/>
      </c>
      <c r="CM522" s="84">
        <f>IFERROR(FIND("POLÍCIA RODOVIÁRIA",consulta_completa__11[[#This Row],[14 - Inst. Atuando no Local]]),0)</f>
        <v>0</v>
      </c>
      <c r="CN522" s="84" t="str">
        <f t="shared" si="268"/>
        <v/>
      </c>
      <c r="CO522" s="84">
        <f>IFERROR(FIND("POLÍCIA MILITAR",consulta_completa__11[[#This Row],[14 - Inst. Atuando no Local]]),0)</f>
        <v>0</v>
      </c>
      <c r="CP522" s="84" t="str">
        <f t="shared" si="269"/>
        <v/>
      </c>
      <c r="CQ522" s="84">
        <f>IFERROR(FIND("POLÍCIA CIVIL",consulta_completa__11[[#This Row],[14 - Inst. Atuando no Local]]),0)</f>
        <v>0</v>
      </c>
      <c r="CR522" s="84" t="str">
        <f t="shared" si="270"/>
        <v/>
      </c>
      <c r="CS522" s="84">
        <f>IFERROR(FIND("MARINHA DO BRASIL",consulta_completa__11[[#This Row],[14 - Inst. Atuando no Local]]),0)</f>
        <v>0</v>
      </c>
      <c r="CT522" s="84" t="str">
        <f t="shared" si="271"/>
        <v/>
      </c>
      <c r="CU522" s="84">
        <f>IFERROR(FIND("EMPRESA ESPECIALIZADA EM ATENDIMENTO",consulta_completa__11[[#This Row],[14 - Inst. Atuando no Local]]),0)</f>
        <v>0</v>
      </c>
      <c r="CV522" s="84" t="str">
        <f t="shared" si="272"/>
        <v/>
      </c>
      <c r="CW522" s="84">
        <f>IFERROR(FIND("IBAMA",consulta_completa__11[[#This Row],[14 - Inst. Atuando no Local]]),0)</f>
        <v>0</v>
      </c>
      <c r="CX522" s="84" t="str">
        <f t="shared" si="273"/>
        <v/>
      </c>
      <c r="CY522" s="84" t="str">
        <f>IF(consulta_completa__11[[#This Row],[14 - Inst. Atuando no Local]]="","X","")</f>
        <v/>
      </c>
      <c r="CZ522" s="84">
        <f>IFERROR(FIND("OUTRA (S)",consulta_completa__11[[#This Row],[14 - Inst. Atuando no Local]]),0)</f>
        <v>0</v>
      </c>
      <c r="DA522" s="84" t="str">
        <f t="shared" si="274"/>
        <v/>
      </c>
      <c r="DB522" s="35" t="str">
        <f t="shared" si="275"/>
        <v>Sim</v>
      </c>
      <c r="DC522" s="35" t="str">
        <f t="shared" si="276"/>
        <v>Não</v>
      </c>
      <c r="DD522" s="35" t="str">
        <f t="shared" si="277"/>
        <v>Sim</v>
      </c>
      <c r="DE522" s="87" t="str">
        <f t="shared" si="279"/>
        <v>Federal</v>
      </c>
    </row>
    <row r="523" spans="1:109">
      <c r="A523" s="14">
        <v>202572368432</v>
      </c>
      <c r="B523" s="1">
        <v>45861</v>
      </c>
      <c r="C523" t="s">
        <v>353</v>
      </c>
      <c r="D523" t="s">
        <v>161</v>
      </c>
      <c r="E523" t="s">
        <v>162</v>
      </c>
      <c r="F523" t="s">
        <v>163</v>
      </c>
      <c r="G523" t="s">
        <v>113</v>
      </c>
      <c r="H523" t="s">
        <v>114</v>
      </c>
      <c r="I523" t="s">
        <v>114</v>
      </c>
      <c r="J523" t="s">
        <v>365</v>
      </c>
      <c r="K523" t="s">
        <v>840</v>
      </c>
      <c r="L523" t="s">
        <v>166</v>
      </c>
      <c r="M523" t="s">
        <v>140</v>
      </c>
      <c r="N523" t="s">
        <v>113</v>
      </c>
      <c r="O523" t="s">
        <v>239</v>
      </c>
      <c r="P523" t="s">
        <v>121</v>
      </c>
      <c r="Q523" t="s">
        <v>143</v>
      </c>
      <c r="R523" t="s">
        <v>123</v>
      </c>
      <c r="S523" t="s">
        <v>113</v>
      </c>
      <c r="T523" t="s">
        <v>4686</v>
      </c>
      <c r="U523" t="s">
        <v>4687</v>
      </c>
      <c r="V523" t="s">
        <v>4688</v>
      </c>
      <c r="Z523" t="s">
        <v>4689</v>
      </c>
      <c r="AA523" t="s">
        <v>4690</v>
      </c>
      <c r="AB523" t="s">
        <v>4691</v>
      </c>
      <c r="AC523" t="s">
        <v>173</v>
      </c>
      <c r="AD523">
        <v>1</v>
      </c>
      <c r="AE523" t="s">
        <v>113</v>
      </c>
      <c r="AF523" t="s">
        <v>113</v>
      </c>
      <c r="AG523" t="s">
        <v>113</v>
      </c>
      <c r="AH523" t="s">
        <v>131</v>
      </c>
      <c r="AI523" t="s">
        <v>131</v>
      </c>
      <c r="AJ523" t="s">
        <v>132</v>
      </c>
      <c r="AK523" t="s">
        <v>113</v>
      </c>
      <c r="AL523" t="s">
        <v>1346</v>
      </c>
      <c r="AM523" t="s">
        <v>1347</v>
      </c>
      <c r="AN523" t="s">
        <v>358</v>
      </c>
      <c r="AO523" t="s">
        <v>177</v>
      </c>
      <c r="AP523">
        <v>16991797303</v>
      </c>
      <c r="AQ523" t="s">
        <v>1348</v>
      </c>
      <c r="AR523" t="s">
        <v>113</v>
      </c>
      <c r="AS523" t="s">
        <v>113</v>
      </c>
      <c r="AT523" t="s">
        <v>113</v>
      </c>
      <c r="AU523" t="s">
        <v>113</v>
      </c>
      <c r="AW523" t="s">
        <v>113</v>
      </c>
      <c r="AX523" s="82">
        <f>IFERROR(FIND("Óbitos/feridos",consulta_completa__11[[#This Row],[13 - Ocorrências/Ambientes Atingidos]]),0)</f>
        <v>0</v>
      </c>
      <c r="AY523" s="83" t="str">
        <f t="shared" si="249"/>
        <v/>
      </c>
      <c r="AZ523" s="82">
        <f>IFERROR(FIND("População afetada/evacuada",consulta_completa__11[[#This Row],[13 - Ocorrências/Ambientes Atingidos]]),0)</f>
        <v>0</v>
      </c>
      <c r="BA523" s="82" t="str">
        <f t="shared" si="250"/>
        <v/>
      </c>
      <c r="BB523" s="82">
        <f>IFERROR(FIND("Suspensão de abastecimento de água",consulta_completa__11[[#This Row],[13 - Ocorrências/Ambientes Atingidos]]),0)</f>
        <v>0</v>
      </c>
      <c r="BC523" s="83" t="str">
        <f t="shared" si="278"/>
        <v/>
      </c>
      <c r="BD523" s="82">
        <f>IFERROR(FIND("Rio/córrego",consulta_completa__11[[#This Row],[13 - Ocorrências/Ambientes Atingidos]]),0)</f>
        <v>0</v>
      </c>
      <c r="BE523" s="83" t="str">
        <f t="shared" si="251"/>
        <v/>
      </c>
      <c r="BF523" s="82">
        <f>IFERROR(FIND("Lago",consulta_completa__11[[#This Row],[13 - Ocorrências/Ambientes Atingidos]]),0)</f>
        <v>0</v>
      </c>
      <c r="BG523" s="83" t="str">
        <f t="shared" si="252"/>
        <v/>
      </c>
      <c r="BH523" s="82">
        <f>IFERROR(FIND("Mar",consulta_completa__11[[#This Row],[13 - Ocorrências/Ambientes Atingidos]]),0)</f>
        <v>0</v>
      </c>
      <c r="BI523" s="83" t="str">
        <f t="shared" si="253"/>
        <v/>
      </c>
      <c r="BJ523" s="82">
        <f>IFERROR(FIND("Praia",consulta_completa__11[[#This Row],[13 - Ocorrências/Ambientes Atingidos]]),0)</f>
        <v>0</v>
      </c>
      <c r="BK523" s="83" t="str">
        <f t="shared" si="254"/>
        <v/>
      </c>
      <c r="BL523" s="82">
        <f>IFERROR(FIND("Solo",consulta_completa__11[[#This Row],[13 - Ocorrências/Ambientes Atingidos]]),0)</f>
        <v>1</v>
      </c>
      <c r="BM523" s="83" t="str">
        <f t="shared" si="255"/>
        <v>X</v>
      </c>
      <c r="BN523" s="82">
        <f>IFERROR(FIND("Águas subterrâneas",consulta_completa__11[[#This Row],[13 - Ocorrências/Ambientes Atingidos]]),0)</f>
        <v>0</v>
      </c>
      <c r="BO523" s="83" t="str">
        <f t="shared" si="256"/>
        <v/>
      </c>
      <c r="BP523" s="82">
        <f>IFERROR(FIND("Atmosfera",consulta_completa__11[[#This Row],[13 - Ocorrências/Ambientes Atingidos]]),0)</f>
        <v>0</v>
      </c>
      <c r="BQ523" s="83" t="str">
        <f t="shared" si="257"/>
        <v/>
      </c>
      <c r="BR523" s="82">
        <f>IFERROR(FIND("Flora",consulta_completa__11[[#This Row],[13 - Ocorrências/Ambientes Atingidos]]),0)</f>
        <v>0</v>
      </c>
      <c r="BS523" s="83" t="str">
        <f t="shared" si="258"/>
        <v/>
      </c>
      <c r="BT523" s="82">
        <f>IFERROR(FIND("Fauna",consulta_completa__11[[#This Row],[13 - Ocorrências/Ambientes Atingidos]]),0)</f>
        <v>0</v>
      </c>
      <c r="BU523" s="83" t="str">
        <f t="shared" si="259"/>
        <v/>
      </c>
      <c r="BV523" s="82">
        <f>IFERROR(FIND("UC federal",consulta_completa__11[[#This Row],[13 - Ocorrências/Ambientes Atingidos]]),0)</f>
        <v>0</v>
      </c>
      <c r="BW523" s="83" t="str">
        <f t="shared" si="260"/>
        <v/>
      </c>
      <c r="BX523" s="82">
        <f>IFERROR(FIND("UC estadual/municipal",consulta_completa__11[[#This Row],[13 - Ocorrências/Ambientes Atingidos]]),0)</f>
        <v>0</v>
      </c>
      <c r="BY523" s="83" t="str">
        <f t="shared" si="261"/>
        <v/>
      </c>
      <c r="BZ523" s="82">
        <f>IFERROR(FIND("Outro(s)",consulta_completa__11[[#This Row],[13 - Ocorrências/Ambientes Atingidos]]),0)</f>
        <v>0</v>
      </c>
      <c r="CA523" s="83" t="str">
        <f t="shared" si="262"/>
        <v/>
      </c>
      <c r="CB523" s="82">
        <f>IFERROR(FIND("Sem dano",consulta_completa__11[[#This Row],[13 - Ocorrências/Ambientes Atingidos]]),0)</f>
        <v>0</v>
      </c>
      <c r="CC523" s="83" t="str">
        <f t="shared" si="263"/>
        <v/>
      </c>
      <c r="CD523" s="82" t="str">
        <f>IF(consulta_completa__11[[#This Row],[13 - Ocorrências/Ambientes Atingidos]]="","X","")</f>
        <v/>
      </c>
      <c r="CE523" s="84">
        <f>IFERROR(FIND("IBAMA",consulta_completa__11[[#This Row],[14 - Inst. Atuando no Local]]),0)</f>
        <v>0</v>
      </c>
      <c r="CF523" s="84" t="str">
        <f t="shared" si="264"/>
        <v/>
      </c>
      <c r="CG523" s="84">
        <f>IFERROR(FIND("OEMA",consulta_completa__11[[#This Row],[14 - Inst. Atuando no Local]]),0)</f>
        <v>0</v>
      </c>
      <c r="CH523" s="84" t="str">
        <f t="shared" si="265"/>
        <v/>
      </c>
      <c r="CI523" s="84">
        <f>IFERROR(FIND("DEFESA CIVIL",consulta_completa__11[[#This Row],[14 - Inst. Atuando no Local]]),0)</f>
        <v>0</v>
      </c>
      <c r="CJ523" s="84" t="str">
        <f t="shared" si="266"/>
        <v/>
      </c>
      <c r="CK523" s="84">
        <f>IFERROR(FIND("CORPO DE BOMBEIROS",consulta_completa__11[[#This Row],[14 - Inst. Atuando no Local]]),0)</f>
        <v>0</v>
      </c>
      <c r="CL523" s="84" t="str">
        <f t="shared" si="267"/>
        <v/>
      </c>
      <c r="CM523" s="84">
        <f>IFERROR(FIND("POLÍCIA RODOVIÁRIA",consulta_completa__11[[#This Row],[14 - Inst. Atuando no Local]]),0)</f>
        <v>0</v>
      </c>
      <c r="CN523" s="84" t="str">
        <f t="shared" si="268"/>
        <v/>
      </c>
      <c r="CO523" s="84">
        <f>IFERROR(FIND("POLÍCIA MILITAR",consulta_completa__11[[#This Row],[14 - Inst. Atuando no Local]]),0)</f>
        <v>0</v>
      </c>
      <c r="CP523" s="84" t="str">
        <f t="shared" si="269"/>
        <v/>
      </c>
      <c r="CQ523" s="84">
        <f>IFERROR(FIND("POLÍCIA CIVIL",consulta_completa__11[[#This Row],[14 - Inst. Atuando no Local]]),0)</f>
        <v>0</v>
      </c>
      <c r="CR523" s="84" t="str">
        <f t="shared" si="270"/>
        <v/>
      </c>
      <c r="CS523" s="84">
        <f>IFERROR(FIND("MARINHA DO BRASIL",consulta_completa__11[[#This Row],[14 - Inst. Atuando no Local]]),0)</f>
        <v>0</v>
      </c>
      <c r="CT523" s="84" t="str">
        <f t="shared" si="271"/>
        <v/>
      </c>
      <c r="CU523" s="84">
        <f>IFERROR(FIND("EMPRESA ESPECIALIZADA EM ATENDIMENTO",consulta_completa__11[[#This Row],[14 - Inst. Atuando no Local]]),0)</f>
        <v>0</v>
      </c>
      <c r="CV523" s="84" t="str">
        <f t="shared" si="272"/>
        <v/>
      </c>
      <c r="CW523" s="84">
        <f>IFERROR(FIND("IBAMA",consulta_completa__11[[#This Row],[14 - Inst. Atuando no Local]]),0)</f>
        <v>0</v>
      </c>
      <c r="CX523" s="84" t="str">
        <f t="shared" si="273"/>
        <v/>
      </c>
      <c r="CY523" s="84" t="str">
        <f>IF(consulta_completa__11[[#This Row],[14 - Inst. Atuando no Local]]="","X","")</f>
        <v>X</v>
      </c>
      <c r="CZ523" s="84">
        <f>IFERROR(FIND("OUTRA (S)",consulta_completa__11[[#This Row],[14 - Inst. Atuando no Local]]),0)</f>
        <v>0</v>
      </c>
      <c r="DA523" s="84" t="str">
        <f t="shared" si="274"/>
        <v/>
      </c>
      <c r="DB523" s="35" t="str">
        <f t="shared" si="275"/>
        <v>Sim</v>
      </c>
      <c r="DC523" s="35" t="str">
        <f t="shared" si="276"/>
        <v>Não</v>
      </c>
      <c r="DD523" s="35" t="str">
        <f t="shared" si="277"/>
        <v>Sim</v>
      </c>
      <c r="DE523" s="87" t="str">
        <f t="shared" si="279"/>
        <v>Federal</v>
      </c>
    </row>
    <row r="524" spans="1:109">
      <c r="A524" s="14">
        <v>202572418050</v>
      </c>
      <c r="B524" s="1">
        <v>45861</v>
      </c>
      <c r="C524" t="s">
        <v>109</v>
      </c>
      <c r="D524" t="s">
        <v>110</v>
      </c>
      <c r="E524" t="s">
        <v>452</v>
      </c>
      <c r="F524" t="s">
        <v>112</v>
      </c>
      <c r="G524" t="s">
        <v>113</v>
      </c>
      <c r="H524" t="s">
        <v>114</v>
      </c>
      <c r="I524" t="s">
        <v>114</v>
      </c>
      <c r="J524" t="s">
        <v>954</v>
      </c>
      <c r="K524" t="s">
        <v>4692</v>
      </c>
      <c r="L524" t="s">
        <v>117</v>
      </c>
      <c r="M524" t="s">
        <v>118</v>
      </c>
      <c r="N524" t="s">
        <v>119</v>
      </c>
      <c r="O524" t="s">
        <v>239</v>
      </c>
      <c r="P524" t="s">
        <v>121</v>
      </c>
      <c r="Q524" t="s">
        <v>167</v>
      </c>
      <c r="R524" t="s">
        <v>123</v>
      </c>
      <c r="S524" t="s">
        <v>124</v>
      </c>
      <c r="T524" t="s">
        <v>3429</v>
      </c>
      <c r="U524" t="s">
        <v>4693</v>
      </c>
      <c r="V524" t="s">
        <v>4694</v>
      </c>
      <c r="Z524" t="s">
        <v>409</v>
      </c>
      <c r="AA524" t="s">
        <v>113</v>
      </c>
      <c r="AB524" t="s">
        <v>1465</v>
      </c>
      <c r="AC524" t="s">
        <v>130</v>
      </c>
      <c r="AD524">
        <v>1</v>
      </c>
      <c r="AE524" t="s">
        <v>603</v>
      </c>
      <c r="AF524" t="s">
        <v>113</v>
      </c>
      <c r="AG524" t="s">
        <v>113</v>
      </c>
      <c r="AH524" t="s">
        <v>131</v>
      </c>
      <c r="AI524" t="s">
        <v>132</v>
      </c>
      <c r="AJ524" t="s">
        <v>131</v>
      </c>
      <c r="AK524" t="s">
        <v>4695</v>
      </c>
      <c r="AL524" t="s">
        <v>4696</v>
      </c>
      <c r="AM524" t="s">
        <v>135</v>
      </c>
      <c r="AN524" t="s">
        <v>113</v>
      </c>
      <c r="AO524" t="s">
        <v>113</v>
      </c>
      <c r="AQ524" t="s">
        <v>136</v>
      </c>
      <c r="AR524" t="s">
        <v>113</v>
      </c>
      <c r="AS524" t="s">
        <v>113</v>
      </c>
      <c r="AT524" t="s">
        <v>113</v>
      </c>
      <c r="AU524" t="s">
        <v>113</v>
      </c>
      <c r="AW524" t="s">
        <v>113</v>
      </c>
      <c r="AX524" s="82">
        <f>IFERROR(FIND("Óbitos/feridos",consulta_completa__11[[#This Row],[13 - Ocorrências/Ambientes Atingidos]]),0)</f>
        <v>0</v>
      </c>
      <c r="AY524" s="83" t="str">
        <f t="shared" si="249"/>
        <v/>
      </c>
      <c r="AZ524" s="82">
        <f>IFERROR(FIND("População afetada/evacuada",consulta_completa__11[[#This Row],[13 - Ocorrências/Ambientes Atingidos]]),0)</f>
        <v>0</v>
      </c>
      <c r="BA524" s="82" t="str">
        <f t="shared" si="250"/>
        <v/>
      </c>
      <c r="BB524" s="82">
        <f>IFERROR(FIND("Suspensão de abastecimento de água",consulta_completa__11[[#This Row],[13 - Ocorrências/Ambientes Atingidos]]),0)</f>
        <v>0</v>
      </c>
      <c r="BC524" s="83" t="str">
        <f t="shared" si="278"/>
        <v/>
      </c>
      <c r="BD524" s="82">
        <f>IFERROR(FIND("Rio/córrego",consulta_completa__11[[#This Row],[13 - Ocorrências/Ambientes Atingidos]]),0)</f>
        <v>0</v>
      </c>
      <c r="BE524" s="83" t="str">
        <f t="shared" si="251"/>
        <v/>
      </c>
      <c r="BF524" s="82">
        <f>IFERROR(FIND("Lago",consulta_completa__11[[#This Row],[13 - Ocorrências/Ambientes Atingidos]]),0)</f>
        <v>0</v>
      </c>
      <c r="BG524" s="83" t="str">
        <f t="shared" si="252"/>
        <v/>
      </c>
      <c r="BH524" s="82">
        <f>IFERROR(FIND("Mar",consulta_completa__11[[#This Row],[13 - Ocorrências/Ambientes Atingidos]]),0)</f>
        <v>1</v>
      </c>
      <c r="BI524" s="83" t="str">
        <f t="shared" si="253"/>
        <v>X</v>
      </c>
      <c r="BJ524" s="82">
        <f>IFERROR(FIND("Praia",consulta_completa__11[[#This Row],[13 - Ocorrências/Ambientes Atingidos]]),0)</f>
        <v>0</v>
      </c>
      <c r="BK524" s="83" t="str">
        <f t="shared" si="254"/>
        <v/>
      </c>
      <c r="BL524" s="82">
        <f>IFERROR(FIND("Solo",consulta_completa__11[[#This Row],[13 - Ocorrências/Ambientes Atingidos]]),0)</f>
        <v>0</v>
      </c>
      <c r="BM524" s="83" t="str">
        <f t="shared" si="255"/>
        <v/>
      </c>
      <c r="BN524" s="82">
        <f>IFERROR(FIND("Águas subterrâneas",consulta_completa__11[[#This Row],[13 - Ocorrências/Ambientes Atingidos]]),0)</f>
        <v>0</v>
      </c>
      <c r="BO524" s="83" t="str">
        <f t="shared" si="256"/>
        <v/>
      </c>
      <c r="BP524" s="82">
        <f>IFERROR(FIND("Atmosfera",consulta_completa__11[[#This Row],[13 - Ocorrências/Ambientes Atingidos]]),0)</f>
        <v>0</v>
      </c>
      <c r="BQ524" s="83" t="str">
        <f t="shared" si="257"/>
        <v/>
      </c>
      <c r="BR524" s="82">
        <f>IFERROR(FIND("Flora",consulta_completa__11[[#This Row],[13 - Ocorrências/Ambientes Atingidos]]),0)</f>
        <v>0</v>
      </c>
      <c r="BS524" s="83" t="str">
        <f t="shared" si="258"/>
        <v/>
      </c>
      <c r="BT524" s="82">
        <f>IFERROR(FIND("Fauna",consulta_completa__11[[#This Row],[13 - Ocorrências/Ambientes Atingidos]]),0)</f>
        <v>0</v>
      </c>
      <c r="BU524" s="83" t="str">
        <f t="shared" si="259"/>
        <v/>
      </c>
      <c r="BV524" s="82">
        <f>IFERROR(FIND("UC federal",consulta_completa__11[[#This Row],[13 - Ocorrências/Ambientes Atingidos]]),0)</f>
        <v>0</v>
      </c>
      <c r="BW524" s="83" t="str">
        <f t="shared" si="260"/>
        <v/>
      </c>
      <c r="BX524" s="82">
        <f>IFERROR(FIND("UC estadual/municipal",consulta_completa__11[[#This Row],[13 - Ocorrências/Ambientes Atingidos]]),0)</f>
        <v>0</v>
      </c>
      <c r="BY524" s="83" t="str">
        <f t="shared" si="261"/>
        <v/>
      </c>
      <c r="BZ524" s="82">
        <f>IFERROR(FIND("Outro(s)",consulta_completa__11[[#This Row],[13 - Ocorrências/Ambientes Atingidos]]),0)</f>
        <v>0</v>
      </c>
      <c r="CA524" s="83" t="str">
        <f t="shared" si="262"/>
        <v/>
      </c>
      <c r="CB524" s="82">
        <f>IFERROR(FIND("Sem dano",consulta_completa__11[[#This Row],[13 - Ocorrências/Ambientes Atingidos]]),0)</f>
        <v>0</v>
      </c>
      <c r="CC524" s="83" t="str">
        <f t="shared" si="263"/>
        <v/>
      </c>
      <c r="CD524" s="82" t="str">
        <f>IF(consulta_completa__11[[#This Row],[13 - Ocorrências/Ambientes Atingidos]]="","X","")</f>
        <v/>
      </c>
      <c r="CE524" s="84">
        <f>IFERROR(FIND("IBAMA",consulta_completa__11[[#This Row],[14 - Inst. Atuando no Local]]),0)</f>
        <v>0</v>
      </c>
      <c r="CF524" s="84" t="str">
        <f t="shared" si="264"/>
        <v/>
      </c>
      <c r="CG524" s="84">
        <f>IFERROR(FIND("OEMA",consulta_completa__11[[#This Row],[14 - Inst. Atuando no Local]]),0)</f>
        <v>0</v>
      </c>
      <c r="CH524" s="84" t="str">
        <f t="shared" si="265"/>
        <v/>
      </c>
      <c r="CI524" s="84">
        <f>IFERROR(FIND("DEFESA CIVIL",consulta_completa__11[[#This Row],[14 - Inst. Atuando no Local]]),0)</f>
        <v>0</v>
      </c>
      <c r="CJ524" s="84" t="str">
        <f t="shared" si="266"/>
        <v/>
      </c>
      <c r="CK524" s="84">
        <f>IFERROR(FIND("CORPO DE BOMBEIROS",consulta_completa__11[[#This Row],[14 - Inst. Atuando no Local]]),0)</f>
        <v>0</v>
      </c>
      <c r="CL524" s="84" t="str">
        <f t="shared" si="267"/>
        <v/>
      </c>
      <c r="CM524" s="84">
        <f>IFERROR(FIND("POLÍCIA RODOVIÁRIA",consulta_completa__11[[#This Row],[14 - Inst. Atuando no Local]]),0)</f>
        <v>0</v>
      </c>
      <c r="CN524" s="84" t="str">
        <f t="shared" si="268"/>
        <v/>
      </c>
      <c r="CO524" s="84">
        <f>IFERROR(FIND("POLÍCIA MILITAR",consulta_completa__11[[#This Row],[14 - Inst. Atuando no Local]]),0)</f>
        <v>0</v>
      </c>
      <c r="CP524" s="84" t="str">
        <f t="shared" si="269"/>
        <v/>
      </c>
      <c r="CQ524" s="84">
        <f>IFERROR(FIND("POLÍCIA CIVIL",consulta_completa__11[[#This Row],[14 - Inst. Atuando no Local]]),0)</f>
        <v>0</v>
      </c>
      <c r="CR524" s="84" t="str">
        <f t="shared" si="270"/>
        <v/>
      </c>
      <c r="CS524" s="84">
        <f>IFERROR(FIND("MARINHA DO BRASIL",consulta_completa__11[[#This Row],[14 - Inst. Atuando no Local]]),0)</f>
        <v>0</v>
      </c>
      <c r="CT524" s="84" t="str">
        <f t="shared" si="271"/>
        <v/>
      </c>
      <c r="CU524" s="84">
        <f>IFERROR(FIND("EMPRESA ESPECIALIZADA EM ATENDIMENTO",consulta_completa__11[[#This Row],[14 - Inst. Atuando no Local]]),0)</f>
        <v>0</v>
      </c>
      <c r="CV524" s="84" t="str">
        <f t="shared" si="272"/>
        <v/>
      </c>
      <c r="CW524" s="84">
        <f>IFERROR(FIND("IBAMA",consulta_completa__11[[#This Row],[14 - Inst. Atuando no Local]]),0)</f>
        <v>0</v>
      </c>
      <c r="CX524" s="84" t="str">
        <f t="shared" si="273"/>
        <v/>
      </c>
      <c r="CY524" s="84" t="str">
        <f>IF(consulta_completa__11[[#This Row],[14 - Inst. Atuando no Local]]="","X","")</f>
        <v/>
      </c>
      <c r="CZ524" s="84">
        <f>IFERROR(FIND("OUTRA (S)",consulta_completa__11[[#This Row],[14 - Inst. Atuando no Local]]),0)</f>
        <v>0</v>
      </c>
      <c r="DA524" s="84" t="str">
        <f t="shared" si="274"/>
        <v/>
      </c>
      <c r="DB524" s="35" t="str">
        <f t="shared" si="275"/>
        <v>Sim</v>
      </c>
      <c r="DC524" s="35" t="str">
        <f t="shared" si="276"/>
        <v>Não</v>
      </c>
      <c r="DD524" s="35" t="str">
        <f t="shared" si="277"/>
        <v>Sim</v>
      </c>
      <c r="DE524" s="87" t="str">
        <f t="shared" si="279"/>
        <v>Federal</v>
      </c>
    </row>
    <row r="525" spans="1:109">
      <c r="A525" s="14">
        <v>202573150443</v>
      </c>
      <c r="B525" s="1">
        <v>45861</v>
      </c>
      <c r="C525" t="s">
        <v>3029</v>
      </c>
      <c r="D525" t="s">
        <v>180</v>
      </c>
      <c r="E525" t="s">
        <v>488</v>
      </c>
      <c r="F525" t="s">
        <v>139</v>
      </c>
      <c r="G525" t="s">
        <v>113</v>
      </c>
      <c r="H525" t="s">
        <v>114</v>
      </c>
      <c r="I525" t="s">
        <v>114</v>
      </c>
      <c r="J525" t="s">
        <v>4697</v>
      </c>
      <c r="K525" t="s">
        <v>113</v>
      </c>
      <c r="L525" t="s">
        <v>113</v>
      </c>
      <c r="M525" t="s">
        <v>139</v>
      </c>
      <c r="N525" t="s">
        <v>113</v>
      </c>
      <c r="O525" t="s">
        <v>4698</v>
      </c>
      <c r="P525" t="s">
        <v>121</v>
      </c>
      <c r="Q525" t="s">
        <v>122</v>
      </c>
      <c r="R525" t="s">
        <v>123</v>
      </c>
      <c r="S525" t="s">
        <v>113</v>
      </c>
      <c r="T525" t="s">
        <v>4699</v>
      </c>
      <c r="U525" t="s">
        <v>113</v>
      </c>
      <c r="V525" t="s">
        <v>4700</v>
      </c>
      <c r="Y525" t="b">
        <v>1</v>
      </c>
      <c r="Z525" t="s">
        <v>4701</v>
      </c>
      <c r="AA525" t="s">
        <v>4702</v>
      </c>
      <c r="AB525" t="s">
        <v>4703</v>
      </c>
      <c r="AC525" t="s">
        <v>113</v>
      </c>
      <c r="AD525">
        <v>2</v>
      </c>
      <c r="AE525" t="s">
        <v>113</v>
      </c>
      <c r="AF525" t="s">
        <v>113</v>
      </c>
      <c r="AG525" t="s">
        <v>113</v>
      </c>
      <c r="AH525" t="s">
        <v>113</v>
      </c>
      <c r="AI525" t="s">
        <v>132</v>
      </c>
      <c r="AJ525" t="s">
        <v>132</v>
      </c>
      <c r="AK525" t="s">
        <v>113</v>
      </c>
      <c r="AL525" t="s">
        <v>113</v>
      </c>
      <c r="AM525" t="s">
        <v>153</v>
      </c>
      <c r="AN525" t="s">
        <v>113</v>
      </c>
      <c r="AO525" t="s">
        <v>113</v>
      </c>
      <c r="AQ525" t="s">
        <v>156</v>
      </c>
      <c r="AR525" t="s">
        <v>113</v>
      </c>
      <c r="AS525" t="s">
        <v>113</v>
      </c>
      <c r="AT525" t="s">
        <v>113</v>
      </c>
      <c r="AU525" t="s">
        <v>113</v>
      </c>
      <c r="AW525" t="s">
        <v>113</v>
      </c>
      <c r="AX525" s="82">
        <f>IFERROR(FIND("Óbitos/feridos",consulta_completa__11[[#This Row],[13 - Ocorrências/Ambientes Atingidos]]),0)</f>
        <v>0</v>
      </c>
      <c r="AY525" s="83" t="str">
        <f t="shared" si="249"/>
        <v/>
      </c>
      <c r="AZ525" s="82">
        <f>IFERROR(FIND("População afetada/evacuada",consulta_completa__11[[#This Row],[13 - Ocorrências/Ambientes Atingidos]]),0)</f>
        <v>0</v>
      </c>
      <c r="BA525" s="82" t="str">
        <f t="shared" si="250"/>
        <v/>
      </c>
      <c r="BB525" s="82">
        <f>IFERROR(FIND("Suspensão de abastecimento de água",consulta_completa__11[[#This Row],[13 - Ocorrências/Ambientes Atingidos]]),0)</f>
        <v>0</v>
      </c>
      <c r="BC525" s="83" t="str">
        <f t="shared" si="278"/>
        <v/>
      </c>
      <c r="BD525" s="82">
        <f>IFERROR(FIND("Rio/córrego",consulta_completa__11[[#This Row],[13 - Ocorrências/Ambientes Atingidos]]),0)</f>
        <v>0</v>
      </c>
      <c r="BE525" s="83" t="str">
        <f t="shared" si="251"/>
        <v/>
      </c>
      <c r="BF525" s="82">
        <f>IFERROR(FIND("Lago",consulta_completa__11[[#This Row],[13 - Ocorrências/Ambientes Atingidos]]),0)</f>
        <v>0</v>
      </c>
      <c r="BG525" s="83" t="str">
        <f t="shared" si="252"/>
        <v/>
      </c>
      <c r="BH525" s="82">
        <f>IFERROR(FIND("Mar",consulta_completa__11[[#This Row],[13 - Ocorrências/Ambientes Atingidos]]),0)</f>
        <v>0</v>
      </c>
      <c r="BI525" s="83" t="str">
        <f t="shared" si="253"/>
        <v/>
      </c>
      <c r="BJ525" s="82">
        <f>IFERROR(FIND("Praia",consulta_completa__11[[#This Row],[13 - Ocorrências/Ambientes Atingidos]]),0)</f>
        <v>0</v>
      </c>
      <c r="BK525" s="83" t="str">
        <f t="shared" si="254"/>
        <v/>
      </c>
      <c r="BL525" s="82">
        <f>IFERROR(FIND("Solo",consulta_completa__11[[#This Row],[13 - Ocorrências/Ambientes Atingidos]]),0)</f>
        <v>0</v>
      </c>
      <c r="BM525" s="83" t="str">
        <f t="shared" si="255"/>
        <v/>
      </c>
      <c r="BN525" s="82">
        <f>IFERROR(FIND("Águas subterrâneas",consulta_completa__11[[#This Row],[13 - Ocorrências/Ambientes Atingidos]]),0)</f>
        <v>0</v>
      </c>
      <c r="BO525" s="83" t="str">
        <f t="shared" si="256"/>
        <v/>
      </c>
      <c r="BP525" s="82">
        <f>IFERROR(FIND("Atmosfera",consulta_completa__11[[#This Row],[13 - Ocorrências/Ambientes Atingidos]]),0)</f>
        <v>0</v>
      </c>
      <c r="BQ525" s="83" t="str">
        <f t="shared" si="257"/>
        <v/>
      </c>
      <c r="BR525" s="82">
        <f>IFERROR(FIND("Flora",consulta_completa__11[[#This Row],[13 - Ocorrências/Ambientes Atingidos]]),0)</f>
        <v>0</v>
      </c>
      <c r="BS525" s="83" t="str">
        <f t="shared" si="258"/>
        <v/>
      </c>
      <c r="BT525" s="82">
        <f>IFERROR(FIND("Fauna",consulta_completa__11[[#This Row],[13 - Ocorrências/Ambientes Atingidos]]),0)</f>
        <v>0</v>
      </c>
      <c r="BU525" s="83" t="str">
        <f t="shared" si="259"/>
        <v/>
      </c>
      <c r="BV525" s="82">
        <f>IFERROR(FIND("UC federal",consulta_completa__11[[#This Row],[13 - Ocorrências/Ambientes Atingidos]]),0)</f>
        <v>0</v>
      </c>
      <c r="BW525" s="83" t="str">
        <f t="shared" si="260"/>
        <v/>
      </c>
      <c r="BX525" s="82">
        <f>IFERROR(FIND("UC estadual/municipal",consulta_completa__11[[#This Row],[13 - Ocorrências/Ambientes Atingidos]]),0)</f>
        <v>0</v>
      </c>
      <c r="BY525" s="83" t="str">
        <f t="shared" si="261"/>
        <v/>
      </c>
      <c r="BZ525" s="82">
        <f>IFERROR(FIND("Outro(s)",consulta_completa__11[[#This Row],[13 - Ocorrências/Ambientes Atingidos]]),0)</f>
        <v>1</v>
      </c>
      <c r="CA525" s="83" t="str">
        <f t="shared" si="262"/>
        <v>X</v>
      </c>
      <c r="CB525" s="82">
        <f>IFERROR(FIND("Sem dano",consulta_completa__11[[#This Row],[13 - Ocorrências/Ambientes Atingidos]]),0)</f>
        <v>0</v>
      </c>
      <c r="CC525" s="83" t="str">
        <f t="shared" si="263"/>
        <v/>
      </c>
      <c r="CD525" s="82" t="str">
        <f>IF(consulta_completa__11[[#This Row],[13 - Ocorrências/Ambientes Atingidos]]="","X","")</f>
        <v/>
      </c>
      <c r="CE525" s="84">
        <f>IFERROR(FIND("IBAMA",consulta_completa__11[[#This Row],[14 - Inst. Atuando no Local]]),0)</f>
        <v>0</v>
      </c>
      <c r="CF525" s="84" t="str">
        <f t="shared" si="264"/>
        <v/>
      </c>
      <c r="CG525" s="84">
        <f>IFERROR(FIND("OEMA",consulta_completa__11[[#This Row],[14 - Inst. Atuando no Local]]),0)</f>
        <v>0</v>
      </c>
      <c r="CH525" s="84" t="str">
        <f t="shared" si="265"/>
        <v/>
      </c>
      <c r="CI525" s="84">
        <f>IFERROR(FIND("DEFESA CIVIL",consulta_completa__11[[#This Row],[14 - Inst. Atuando no Local]]),0)</f>
        <v>0</v>
      </c>
      <c r="CJ525" s="84" t="str">
        <f t="shared" si="266"/>
        <v/>
      </c>
      <c r="CK525" s="84">
        <f>IFERROR(FIND("CORPO DE BOMBEIROS",consulta_completa__11[[#This Row],[14 - Inst. Atuando no Local]]),0)</f>
        <v>0</v>
      </c>
      <c r="CL525" s="84" t="str">
        <f t="shared" si="267"/>
        <v/>
      </c>
      <c r="CM525" s="84">
        <f>IFERROR(FIND("POLÍCIA RODOVIÁRIA",consulta_completa__11[[#This Row],[14 - Inst. Atuando no Local]]),0)</f>
        <v>0</v>
      </c>
      <c r="CN525" s="84" t="str">
        <f t="shared" si="268"/>
        <v/>
      </c>
      <c r="CO525" s="84">
        <f>IFERROR(FIND("POLÍCIA MILITAR",consulta_completa__11[[#This Row],[14 - Inst. Atuando no Local]]),0)</f>
        <v>0</v>
      </c>
      <c r="CP525" s="84" t="str">
        <f t="shared" si="269"/>
        <v/>
      </c>
      <c r="CQ525" s="84">
        <f>IFERROR(FIND("POLÍCIA CIVIL",consulta_completa__11[[#This Row],[14 - Inst. Atuando no Local]]),0)</f>
        <v>0</v>
      </c>
      <c r="CR525" s="84" t="str">
        <f t="shared" si="270"/>
        <v/>
      </c>
      <c r="CS525" s="84">
        <f>IFERROR(FIND("MARINHA DO BRASIL",consulta_completa__11[[#This Row],[14 - Inst. Atuando no Local]]),0)</f>
        <v>0</v>
      </c>
      <c r="CT525" s="84" t="str">
        <f t="shared" si="271"/>
        <v/>
      </c>
      <c r="CU525" s="84">
        <f>IFERROR(FIND("EMPRESA ESPECIALIZADA EM ATENDIMENTO",consulta_completa__11[[#This Row],[14 - Inst. Atuando no Local]]),0)</f>
        <v>0</v>
      </c>
      <c r="CV525" s="84" t="str">
        <f t="shared" si="272"/>
        <v/>
      </c>
      <c r="CW525" s="84">
        <f>IFERROR(FIND("IBAMA",consulta_completa__11[[#This Row],[14 - Inst. Atuando no Local]]),0)</f>
        <v>0</v>
      </c>
      <c r="CX525" s="84" t="str">
        <f t="shared" si="273"/>
        <v/>
      </c>
      <c r="CY525" s="84" t="str">
        <f>IF(consulta_completa__11[[#This Row],[14 - Inst. Atuando no Local]]="","X","")</f>
        <v>X</v>
      </c>
      <c r="CZ525" s="84">
        <f>IFERROR(FIND("OUTRA (S)",consulta_completa__11[[#This Row],[14 - Inst. Atuando no Local]]),0)</f>
        <v>0</v>
      </c>
      <c r="DA525" s="84" t="str">
        <f t="shared" si="274"/>
        <v/>
      </c>
      <c r="DB525" s="35" t="str">
        <f t="shared" si="275"/>
        <v>Sim</v>
      </c>
      <c r="DC525" s="35" t="str">
        <f t="shared" si="276"/>
        <v>Não</v>
      </c>
      <c r="DD525" s="35" t="str">
        <f t="shared" si="277"/>
        <v>Sim</v>
      </c>
      <c r="DE525" s="87" t="str">
        <f t="shared" si="279"/>
        <v>Estadual</v>
      </c>
    </row>
    <row r="526" spans="1:109">
      <c r="A526" s="14">
        <v>202572457625</v>
      </c>
      <c r="B526" s="1">
        <v>45862</v>
      </c>
      <c r="C526" t="s">
        <v>4704</v>
      </c>
      <c r="D526" t="s">
        <v>212</v>
      </c>
      <c r="E526" t="s">
        <v>286</v>
      </c>
      <c r="F526" t="s">
        <v>453</v>
      </c>
      <c r="G526" t="s">
        <v>4705</v>
      </c>
      <c r="H526" t="s">
        <v>4706</v>
      </c>
      <c r="I526" t="s">
        <v>3230</v>
      </c>
      <c r="J526" t="s">
        <v>113</v>
      </c>
      <c r="K526" t="s">
        <v>114</v>
      </c>
      <c r="L526" t="s">
        <v>114</v>
      </c>
      <c r="M526" t="s">
        <v>139</v>
      </c>
      <c r="N526" t="s">
        <v>811</v>
      </c>
      <c r="O526" t="s">
        <v>239</v>
      </c>
      <c r="P526" t="s">
        <v>142</v>
      </c>
      <c r="Q526" t="s">
        <v>143</v>
      </c>
      <c r="R526" t="s">
        <v>123</v>
      </c>
      <c r="S526" t="s">
        <v>113</v>
      </c>
      <c r="T526" t="s">
        <v>4707</v>
      </c>
      <c r="U526" t="s">
        <v>113</v>
      </c>
      <c r="V526" t="s">
        <v>113</v>
      </c>
      <c r="Z526" t="s">
        <v>1672</v>
      </c>
      <c r="AA526" t="s">
        <v>4708</v>
      </c>
      <c r="AB526" t="s">
        <v>4709</v>
      </c>
      <c r="AC526" t="s">
        <v>4710</v>
      </c>
      <c r="AD526">
        <v>0</v>
      </c>
      <c r="AE526" t="s">
        <v>113</v>
      </c>
      <c r="AF526" t="s">
        <v>113</v>
      </c>
      <c r="AG526" t="s">
        <v>113</v>
      </c>
      <c r="AH526" t="s">
        <v>131</v>
      </c>
      <c r="AI526" t="s">
        <v>131</v>
      </c>
      <c r="AJ526" t="s">
        <v>131</v>
      </c>
      <c r="AK526" t="s">
        <v>4711</v>
      </c>
      <c r="AL526" t="s">
        <v>113</v>
      </c>
      <c r="AM526" t="s">
        <v>1673</v>
      </c>
      <c r="AN526" t="s">
        <v>113</v>
      </c>
      <c r="AO526" t="s">
        <v>4712</v>
      </c>
      <c r="AP526">
        <v>21998491289</v>
      </c>
      <c r="AQ526" t="s">
        <v>1675</v>
      </c>
      <c r="AR526" t="s">
        <v>113</v>
      </c>
      <c r="AS526" t="s">
        <v>113</v>
      </c>
      <c r="AT526" t="s">
        <v>113</v>
      </c>
      <c r="AU526" t="s">
        <v>113</v>
      </c>
      <c r="AW526" t="s">
        <v>113</v>
      </c>
      <c r="AX526" s="82">
        <f>IFERROR(FIND("Óbitos/feridos",consulta_completa__11[[#This Row],[13 - Ocorrências/Ambientes Atingidos]]),0)</f>
        <v>0</v>
      </c>
      <c r="AY526" s="83" t="str">
        <f t="shared" si="249"/>
        <v/>
      </c>
      <c r="AZ526" s="82">
        <f>IFERROR(FIND("População afetada/evacuada",consulta_completa__11[[#This Row],[13 - Ocorrências/Ambientes Atingidos]]),0)</f>
        <v>0</v>
      </c>
      <c r="BA526" s="82" t="str">
        <f t="shared" si="250"/>
        <v/>
      </c>
      <c r="BB526" s="82">
        <f>IFERROR(FIND("Suspensão de abastecimento de água",consulta_completa__11[[#This Row],[13 - Ocorrências/Ambientes Atingidos]]),0)</f>
        <v>0</v>
      </c>
      <c r="BC526" s="83" t="str">
        <f t="shared" si="278"/>
        <v/>
      </c>
      <c r="BD526" s="82">
        <f>IFERROR(FIND("Rio/córrego",consulta_completa__11[[#This Row],[13 - Ocorrências/Ambientes Atingidos]]),0)</f>
        <v>0</v>
      </c>
      <c r="BE526" s="83" t="str">
        <f t="shared" si="251"/>
        <v/>
      </c>
      <c r="BF526" s="82">
        <f>IFERROR(FIND("Lago",consulta_completa__11[[#This Row],[13 - Ocorrências/Ambientes Atingidos]]),0)</f>
        <v>0</v>
      </c>
      <c r="BG526" s="83" t="str">
        <f t="shared" si="252"/>
        <v/>
      </c>
      <c r="BH526" s="82">
        <f>IFERROR(FIND("Mar",consulta_completa__11[[#This Row],[13 - Ocorrências/Ambientes Atingidos]]),0)</f>
        <v>0</v>
      </c>
      <c r="BI526" s="83" t="str">
        <f t="shared" si="253"/>
        <v/>
      </c>
      <c r="BJ526" s="82">
        <f>IFERROR(FIND("Praia",consulta_completa__11[[#This Row],[13 - Ocorrências/Ambientes Atingidos]]),0)</f>
        <v>0</v>
      </c>
      <c r="BK526" s="83" t="str">
        <f t="shared" si="254"/>
        <v/>
      </c>
      <c r="BL526" s="82">
        <f>IFERROR(FIND("Solo",consulta_completa__11[[#This Row],[13 - Ocorrências/Ambientes Atingidos]]),0)</f>
        <v>0</v>
      </c>
      <c r="BM526" s="83" t="str">
        <f t="shared" si="255"/>
        <v/>
      </c>
      <c r="BN526" s="82">
        <f>IFERROR(FIND("Águas subterrâneas",consulta_completa__11[[#This Row],[13 - Ocorrências/Ambientes Atingidos]]),0)</f>
        <v>0</v>
      </c>
      <c r="BO526" s="83" t="str">
        <f t="shared" si="256"/>
        <v/>
      </c>
      <c r="BP526" s="82">
        <f>IFERROR(FIND("Atmosfera",consulta_completa__11[[#This Row],[13 - Ocorrências/Ambientes Atingidos]]),0)</f>
        <v>0</v>
      </c>
      <c r="BQ526" s="83" t="str">
        <f t="shared" si="257"/>
        <v/>
      </c>
      <c r="BR526" s="82">
        <f>IFERROR(FIND("Flora",consulta_completa__11[[#This Row],[13 - Ocorrências/Ambientes Atingidos]]),0)</f>
        <v>0</v>
      </c>
      <c r="BS526" s="83" t="str">
        <f t="shared" si="258"/>
        <v/>
      </c>
      <c r="BT526" s="82">
        <f>IFERROR(FIND("Fauna",consulta_completa__11[[#This Row],[13 - Ocorrências/Ambientes Atingidos]]),0)</f>
        <v>0</v>
      </c>
      <c r="BU526" s="83" t="str">
        <f t="shared" si="259"/>
        <v/>
      </c>
      <c r="BV526" s="82">
        <f>IFERROR(FIND("UC federal",consulta_completa__11[[#This Row],[13 - Ocorrências/Ambientes Atingidos]]),0)</f>
        <v>0</v>
      </c>
      <c r="BW526" s="83" t="str">
        <f t="shared" si="260"/>
        <v/>
      </c>
      <c r="BX526" s="82">
        <f>IFERROR(FIND("UC estadual/municipal",consulta_completa__11[[#This Row],[13 - Ocorrências/Ambientes Atingidos]]),0)</f>
        <v>0</v>
      </c>
      <c r="BY526" s="83" t="str">
        <f t="shared" si="261"/>
        <v/>
      </c>
      <c r="BZ526" s="82">
        <f>IFERROR(FIND("Outro(s)",consulta_completa__11[[#This Row],[13 - Ocorrências/Ambientes Atingidos]]),0)</f>
        <v>1</v>
      </c>
      <c r="CA526" s="83" t="str">
        <f t="shared" si="262"/>
        <v>X</v>
      </c>
      <c r="CB526" s="82">
        <f>IFERROR(FIND("Sem dano",consulta_completa__11[[#This Row],[13 - Ocorrências/Ambientes Atingidos]]),0)</f>
        <v>0</v>
      </c>
      <c r="CC526" s="83" t="str">
        <f t="shared" si="263"/>
        <v/>
      </c>
      <c r="CD526" s="82" t="str">
        <f>IF(consulta_completa__11[[#This Row],[13 - Ocorrências/Ambientes Atingidos]]="","X","")</f>
        <v/>
      </c>
      <c r="CE526" s="84">
        <f>IFERROR(FIND("IBAMA",consulta_completa__11[[#This Row],[14 - Inst. Atuando no Local]]),0)</f>
        <v>0</v>
      </c>
      <c r="CF526" s="84" t="str">
        <f t="shared" si="264"/>
        <v/>
      </c>
      <c r="CG526" s="84">
        <f>IFERROR(FIND("OEMA",consulta_completa__11[[#This Row],[14 - Inst. Atuando no Local]]),0)</f>
        <v>0</v>
      </c>
      <c r="CH526" s="84" t="str">
        <f t="shared" si="265"/>
        <v/>
      </c>
      <c r="CI526" s="84">
        <f>IFERROR(FIND("DEFESA CIVIL",consulta_completa__11[[#This Row],[14 - Inst. Atuando no Local]]),0)</f>
        <v>0</v>
      </c>
      <c r="CJ526" s="84" t="str">
        <f t="shared" si="266"/>
        <v/>
      </c>
      <c r="CK526" s="84">
        <f>IFERROR(FIND("CORPO DE BOMBEIROS",consulta_completa__11[[#This Row],[14 - Inst. Atuando no Local]]),0)</f>
        <v>0</v>
      </c>
      <c r="CL526" s="84" t="str">
        <f t="shared" si="267"/>
        <v/>
      </c>
      <c r="CM526" s="84">
        <f>IFERROR(FIND("POLÍCIA RODOVIÁRIA",consulta_completa__11[[#This Row],[14 - Inst. Atuando no Local]]),0)</f>
        <v>0</v>
      </c>
      <c r="CN526" s="84" t="str">
        <f t="shared" si="268"/>
        <v/>
      </c>
      <c r="CO526" s="84">
        <f>IFERROR(FIND("POLÍCIA MILITAR",consulta_completa__11[[#This Row],[14 - Inst. Atuando no Local]]),0)</f>
        <v>0</v>
      </c>
      <c r="CP526" s="84" t="str">
        <f t="shared" si="269"/>
        <v/>
      </c>
      <c r="CQ526" s="84">
        <f>IFERROR(FIND("POLÍCIA CIVIL",consulta_completa__11[[#This Row],[14 - Inst. Atuando no Local]]),0)</f>
        <v>0</v>
      </c>
      <c r="CR526" s="84" t="str">
        <f t="shared" si="270"/>
        <v/>
      </c>
      <c r="CS526" s="84">
        <f>IFERROR(FIND("MARINHA DO BRASIL",consulta_completa__11[[#This Row],[14 - Inst. Atuando no Local]]),0)</f>
        <v>0</v>
      </c>
      <c r="CT526" s="84" t="str">
        <f t="shared" si="271"/>
        <v/>
      </c>
      <c r="CU526" s="84">
        <f>IFERROR(FIND("EMPRESA ESPECIALIZADA EM ATENDIMENTO",consulta_completa__11[[#This Row],[14 - Inst. Atuando no Local]]),0)</f>
        <v>0</v>
      </c>
      <c r="CV526" s="84" t="str">
        <f t="shared" si="272"/>
        <v/>
      </c>
      <c r="CW526" s="84">
        <f>IFERROR(FIND("IBAMA",consulta_completa__11[[#This Row],[14 - Inst. Atuando no Local]]),0)</f>
        <v>0</v>
      </c>
      <c r="CX526" s="84" t="str">
        <f t="shared" si="273"/>
        <v/>
      </c>
      <c r="CY526" s="84" t="str">
        <f>IF(consulta_completa__11[[#This Row],[14 - Inst. Atuando no Local]]="","X","")</f>
        <v/>
      </c>
      <c r="CZ526" s="84">
        <f>IFERROR(FIND("OUTRA (S)",consulta_completa__11[[#This Row],[14 - Inst. Atuando no Local]]),0)</f>
        <v>0</v>
      </c>
      <c r="DA526" s="84" t="str">
        <f t="shared" si="274"/>
        <v/>
      </c>
      <c r="DB526" s="35" t="str">
        <f t="shared" si="275"/>
        <v>Sim</v>
      </c>
      <c r="DC526" s="35" t="str">
        <f t="shared" si="276"/>
        <v>Não</v>
      </c>
      <c r="DD526" s="35" t="str">
        <f t="shared" si="277"/>
        <v>Sim</v>
      </c>
      <c r="DE526" s="87" t="str">
        <f t="shared" si="279"/>
        <v>Sem informação</v>
      </c>
    </row>
    <row r="527" spans="1:109">
      <c r="A527" s="14">
        <v>202572510832</v>
      </c>
      <c r="B527" s="1">
        <v>45862</v>
      </c>
      <c r="C527" t="s">
        <v>109</v>
      </c>
      <c r="D527" t="s">
        <v>110</v>
      </c>
      <c r="E527" t="s">
        <v>452</v>
      </c>
      <c r="F527" t="s">
        <v>112</v>
      </c>
      <c r="G527" t="s">
        <v>113</v>
      </c>
      <c r="H527" t="s">
        <v>114</v>
      </c>
      <c r="I527" t="s">
        <v>114</v>
      </c>
      <c r="J527" t="s">
        <v>115</v>
      </c>
      <c r="K527" t="s">
        <v>563</v>
      </c>
      <c r="L527" t="s">
        <v>117</v>
      </c>
      <c r="M527" t="s">
        <v>118</v>
      </c>
      <c r="N527" t="s">
        <v>119</v>
      </c>
      <c r="O527" t="s">
        <v>239</v>
      </c>
      <c r="P527" t="s">
        <v>142</v>
      </c>
      <c r="Q527" t="s">
        <v>230</v>
      </c>
      <c r="R527" t="s">
        <v>123</v>
      </c>
      <c r="S527" t="s">
        <v>124</v>
      </c>
      <c r="T527" t="s">
        <v>2763</v>
      </c>
      <c r="U527" t="s">
        <v>3960</v>
      </c>
      <c r="V527" t="s">
        <v>4713</v>
      </c>
      <c r="Z527" t="s">
        <v>4714</v>
      </c>
      <c r="AA527" t="s">
        <v>113</v>
      </c>
      <c r="AB527" t="s">
        <v>1465</v>
      </c>
      <c r="AC527" t="s">
        <v>130</v>
      </c>
      <c r="AD527">
        <v>1</v>
      </c>
      <c r="AE527" t="s">
        <v>603</v>
      </c>
      <c r="AF527" t="s">
        <v>113</v>
      </c>
      <c r="AG527" t="s">
        <v>113</v>
      </c>
      <c r="AH527" t="s">
        <v>131</v>
      </c>
      <c r="AI527" t="s">
        <v>132</v>
      </c>
      <c r="AJ527" t="s">
        <v>131</v>
      </c>
      <c r="AK527" t="s">
        <v>4715</v>
      </c>
      <c r="AL527" t="s">
        <v>4716</v>
      </c>
      <c r="AM527" t="s">
        <v>135</v>
      </c>
      <c r="AN527" t="s">
        <v>113</v>
      </c>
      <c r="AO527" t="s">
        <v>113</v>
      </c>
      <c r="AQ527" t="s">
        <v>136</v>
      </c>
      <c r="AR527" t="s">
        <v>113</v>
      </c>
      <c r="AS527" t="s">
        <v>113</v>
      </c>
      <c r="AT527" t="s">
        <v>113</v>
      </c>
      <c r="AU527" t="s">
        <v>113</v>
      </c>
      <c r="AW527" t="s">
        <v>113</v>
      </c>
      <c r="AX527" s="82">
        <f>IFERROR(FIND("Óbitos/feridos",consulta_completa__11[[#This Row],[13 - Ocorrências/Ambientes Atingidos]]),0)</f>
        <v>0</v>
      </c>
      <c r="AY527" s="83" t="str">
        <f t="shared" si="249"/>
        <v/>
      </c>
      <c r="AZ527" s="82">
        <f>IFERROR(FIND("População afetada/evacuada",consulta_completa__11[[#This Row],[13 - Ocorrências/Ambientes Atingidos]]),0)</f>
        <v>0</v>
      </c>
      <c r="BA527" s="82" t="str">
        <f t="shared" si="250"/>
        <v/>
      </c>
      <c r="BB527" s="82">
        <f>IFERROR(FIND("Suspensão de abastecimento de água",consulta_completa__11[[#This Row],[13 - Ocorrências/Ambientes Atingidos]]),0)</f>
        <v>0</v>
      </c>
      <c r="BC527" s="83" t="str">
        <f t="shared" si="278"/>
        <v/>
      </c>
      <c r="BD527" s="82">
        <f>IFERROR(FIND("Rio/córrego",consulta_completa__11[[#This Row],[13 - Ocorrências/Ambientes Atingidos]]),0)</f>
        <v>0</v>
      </c>
      <c r="BE527" s="83" t="str">
        <f t="shared" si="251"/>
        <v/>
      </c>
      <c r="BF527" s="82">
        <f>IFERROR(FIND("Lago",consulta_completa__11[[#This Row],[13 - Ocorrências/Ambientes Atingidos]]),0)</f>
        <v>0</v>
      </c>
      <c r="BG527" s="83" t="str">
        <f t="shared" si="252"/>
        <v/>
      </c>
      <c r="BH527" s="82">
        <f>IFERROR(FIND("Mar",consulta_completa__11[[#This Row],[13 - Ocorrências/Ambientes Atingidos]]),0)</f>
        <v>1</v>
      </c>
      <c r="BI527" s="83" t="str">
        <f t="shared" si="253"/>
        <v>X</v>
      </c>
      <c r="BJ527" s="82">
        <f>IFERROR(FIND("Praia",consulta_completa__11[[#This Row],[13 - Ocorrências/Ambientes Atingidos]]),0)</f>
        <v>0</v>
      </c>
      <c r="BK527" s="83" t="str">
        <f t="shared" si="254"/>
        <v/>
      </c>
      <c r="BL527" s="82">
        <f>IFERROR(FIND("Solo",consulta_completa__11[[#This Row],[13 - Ocorrências/Ambientes Atingidos]]),0)</f>
        <v>0</v>
      </c>
      <c r="BM527" s="83" t="str">
        <f t="shared" si="255"/>
        <v/>
      </c>
      <c r="BN527" s="82">
        <f>IFERROR(FIND("Águas subterrâneas",consulta_completa__11[[#This Row],[13 - Ocorrências/Ambientes Atingidos]]),0)</f>
        <v>0</v>
      </c>
      <c r="BO527" s="83" t="str">
        <f t="shared" si="256"/>
        <v/>
      </c>
      <c r="BP527" s="82">
        <f>IFERROR(FIND("Atmosfera",consulta_completa__11[[#This Row],[13 - Ocorrências/Ambientes Atingidos]]),0)</f>
        <v>0</v>
      </c>
      <c r="BQ527" s="83" t="str">
        <f t="shared" si="257"/>
        <v/>
      </c>
      <c r="BR527" s="82">
        <f>IFERROR(FIND("Flora",consulta_completa__11[[#This Row],[13 - Ocorrências/Ambientes Atingidos]]),0)</f>
        <v>0</v>
      </c>
      <c r="BS527" s="83" t="str">
        <f t="shared" si="258"/>
        <v/>
      </c>
      <c r="BT527" s="82">
        <f>IFERROR(FIND("Fauna",consulta_completa__11[[#This Row],[13 - Ocorrências/Ambientes Atingidos]]),0)</f>
        <v>0</v>
      </c>
      <c r="BU527" s="83" t="str">
        <f t="shared" si="259"/>
        <v/>
      </c>
      <c r="BV527" s="82">
        <f>IFERROR(FIND("UC federal",consulta_completa__11[[#This Row],[13 - Ocorrências/Ambientes Atingidos]]),0)</f>
        <v>0</v>
      </c>
      <c r="BW527" s="83" t="str">
        <f t="shared" si="260"/>
        <v/>
      </c>
      <c r="BX527" s="82">
        <f>IFERROR(FIND("UC estadual/municipal",consulta_completa__11[[#This Row],[13 - Ocorrências/Ambientes Atingidos]]),0)</f>
        <v>0</v>
      </c>
      <c r="BY527" s="83" t="str">
        <f t="shared" si="261"/>
        <v/>
      </c>
      <c r="BZ527" s="82">
        <f>IFERROR(FIND("Outro(s)",consulta_completa__11[[#This Row],[13 - Ocorrências/Ambientes Atingidos]]),0)</f>
        <v>0</v>
      </c>
      <c r="CA527" s="83" t="str">
        <f t="shared" si="262"/>
        <v/>
      </c>
      <c r="CB527" s="82">
        <f>IFERROR(FIND("Sem dano",consulta_completa__11[[#This Row],[13 - Ocorrências/Ambientes Atingidos]]),0)</f>
        <v>0</v>
      </c>
      <c r="CC527" s="83" t="str">
        <f t="shared" si="263"/>
        <v/>
      </c>
      <c r="CD527" s="82" t="str">
        <f>IF(consulta_completa__11[[#This Row],[13 - Ocorrências/Ambientes Atingidos]]="","X","")</f>
        <v/>
      </c>
      <c r="CE527" s="84">
        <f>IFERROR(FIND("IBAMA",consulta_completa__11[[#This Row],[14 - Inst. Atuando no Local]]),0)</f>
        <v>0</v>
      </c>
      <c r="CF527" s="84" t="str">
        <f t="shared" si="264"/>
        <v/>
      </c>
      <c r="CG527" s="84">
        <f>IFERROR(FIND("OEMA",consulta_completa__11[[#This Row],[14 - Inst. Atuando no Local]]),0)</f>
        <v>0</v>
      </c>
      <c r="CH527" s="84" t="str">
        <f t="shared" si="265"/>
        <v/>
      </c>
      <c r="CI527" s="84">
        <f>IFERROR(FIND("DEFESA CIVIL",consulta_completa__11[[#This Row],[14 - Inst. Atuando no Local]]),0)</f>
        <v>0</v>
      </c>
      <c r="CJ527" s="84" t="str">
        <f t="shared" si="266"/>
        <v/>
      </c>
      <c r="CK527" s="84">
        <f>IFERROR(FIND("CORPO DE BOMBEIROS",consulta_completa__11[[#This Row],[14 - Inst. Atuando no Local]]),0)</f>
        <v>0</v>
      </c>
      <c r="CL527" s="84" t="str">
        <f t="shared" si="267"/>
        <v/>
      </c>
      <c r="CM527" s="84">
        <f>IFERROR(FIND("POLÍCIA RODOVIÁRIA",consulta_completa__11[[#This Row],[14 - Inst. Atuando no Local]]),0)</f>
        <v>0</v>
      </c>
      <c r="CN527" s="84" t="str">
        <f t="shared" si="268"/>
        <v/>
      </c>
      <c r="CO527" s="84">
        <f>IFERROR(FIND("POLÍCIA MILITAR",consulta_completa__11[[#This Row],[14 - Inst. Atuando no Local]]),0)</f>
        <v>0</v>
      </c>
      <c r="CP527" s="84" t="str">
        <f t="shared" si="269"/>
        <v/>
      </c>
      <c r="CQ527" s="84">
        <f>IFERROR(FIND("POLÍCIA CIVIL",consulta_completa__11[[#This Row],[14 - Inst. Atuando no Local]]),0)</f>
        <v>0</v>
      </c>
      <c r="CR527" s="84" t="str">
        <f t="shared" si="270"/>
        <v/>
      </c>
      <c r="CS527" s="84">
        <f>IFERROR(FIND("MARINHA DO BRASIL",consulta_completa__11[[#This Row],[14 - Inst. Atuando no Local]]),0)</f>
        <v>0</v>
      </c>
      <c r="CT527" s="84" t="str">
        <f t="shared" si="271"/>
        <v/>
      </c>
      <c r="CU527" s="84">
        <f>IFERROR(FIND("EMPRESA ESPECIALIZADA EM ATENDIMENTO",consulta_completa__11[[#This Row],[14 - Inst. Atuando no Local]]),0)</f>
        <v>0</v>
      </c>
      <c r="CV527" s="84" t="str">
        <f t="shared" si="272"/>
        <v/>
      </c>
      <c r="CW527" s="84">
        <f>IFERROR(FIND("IBAMA",consulta_completa__11[[#This Row],[14 - Inst. Atuando no Local]]),0)</f>
        <v>0</v>
      </c>
      <c r="CX527" s="84" t="str">
        <f t="shared" si="273"/>
        <v/>
      </c>
      <c r="CY527" s="84" t="str">
        <f>IF(consulta_completa__11[[#This Row],[14 - Inst. Atuando no Local]]="","X","")</f>
        <v/>
      </c>
      <c r="CZ527" s="84">
        <f>IFERROR(FIND("OUTRA (S)",consulta_completa__11[[#This Row],[14 - Inst. Atuando no Local]]),0)</f>
        <v>0</v>
      </c>
      <c r="DA527" s="84" t="str">
        <f t="shared" si="274"/>
        <v/>
      </c>
      <c r="DB527" s="35" t="str">
        <f t="shared" si="275"/>
        <v>Sim</v>
      </c>
      <c r="DC527" s="35" t="str">
        <f t="shared" si="276"/>
        <v>Não</v>
      </c>
      <c r="DD527" s="35" t="str">
        <f t="shared" si="277"/>
        <v>Sim</v>
      </c>
      <c r="DE527" s="87" t="str">
        <f t="shared" si="279"/>
        <v>Federal</v>
      </c>
    </row>
    <row r="528" spans="1:109">
      <c r="A528" s="14">
        <v>202572557654</v>
      </c>
      <c r="B528" s="1">
        <v>45862</v>
      </c>
      <c r="C528" t="s">
        <v>608</v>
      </c>
      <c r="D528" t="s">
        <v>609</v>
      </c>
      <c r="E528" t="s">
        <v>139</v>
      </c>
      <c r="F528" t="s">
        <v>112</v>
      </c>
      <c r="G528" t="s">
        <v>113</v>
      </c>
      <c r="H528" t="s">
        <v>114</v>
      </c>
      <c r="I528" t="s">
        <v>114</v>
      </c>
      <c r="J528" t="s">
        <v>255</v>
      </c>
      <c r="K528" t="s">
        <v>955</v>
      </c>
      <c r="L528" t="s">
        <v>117</v>
      </c>
      <c r="M528" t="s">
        <v>140</v>
      </c>
      <c r="N528" t="s">
        <v>141</v>
      </c>
      <c r="O528" t="s">
        <v>185</v>
      </c>
      <c r="P528" t="s">
        <v>142</v>
      </c>
      <c r="Q528" t="s">
        <v>122</v>
      </c>
      <c r="R528" t="s">
        <v>123</v>
      </c>
      <c r="S528" t="s">
        <v>113</v>
      </c>
      <c r="T528" t="s">
        <v>4717</v>
      </c>
      <c r="U528" t="s">
        <v>145</v>
      </c>
      <c r="V528" t="s">
        <v>4718</v>
      </c>
      <c r="Z528" t="s">
        <v>259</v>
      </c>
      <c r="AA528" t="s">
        <v>113</v>
      </c>
      <c r="AB528" t="s">
        <v>613</v>
      </c>
      <c r="AC528" t="s">
        <v>113</v>
      </c>
      <c r="AD528">
        <v>2</v>
      </c>
      <c r="AE528" t="s">
        <v>113</v>
      </c>
      <c r="AF528" t="s">
        <v>4719</v>
      </c>
      <c r="AG528" t="s">
        <v>3733</v>
      </c>
      <c r="AH528" t="s">
        <v>131</v>
      </c>
      <c r="AI528" t="s">
        <v>132</v>
      </c>
      <c r="AJ528" t="s">
        <v>131</v>
      </c>
      <c r="AK528" t="s">
        <v>2625</v>
      </c>
      <c r="AL528" t="s">
        <v>4720</v>
      </c>
      <c r="AM528" t="s">
        <v>153</v>
      </c>
      <c r="AN528" t="s">
        <v>154</v>
      </c>
      <c r="AO528" t="s">
        <v>155</v>
      </c>
      <c r="AP528">
        <v>6133161070</v>
      </c>
      <c r="AQ528" t="s">
        <v>156</v>
      </c>
      <c r="AR528" t="s">
        <v>113</v>
      </c>
      <c r="AS528" t="s">
        <v>113</v>
      </c>
      <c r="AT528" t="s">
        <v>113</v>
      </c>
      <c r="AU528" t="s">
        <v>113</v>
      </c>
      <c r="AW528" t="s">
        <v>113</v>
      </c>
      <c r="AX528" s="82">
        <f>IFERROR(FIND("Óbitos/feridos",consulta_completa__11[[#This Row],[13 - Ocorrências/Ambientes Atingidos]]),0)</f>
        <v>0</v>
      </c>
      <c r="AY528" s="83" t="str">
        <f t="shared" si="249"/>
        <v/>
      </c>
      <c r="AZ528" s="82">
        <f>IFERROR(FIND("População afetada/evacuada",consulta_completa__11[[#This Row],[13 - Ocorrências/Ambientes Atingidos]]),0)</f>
        <v>0</v>
      </c>
      <c r="BA528" s="82" t="str">
        <f t="shared" si="250"/>
        <v/>
      </c>
      <c r="BB528" s="82">
        <f>IFERROR(FIND("Suspensão de abastecimento de água",consulta_completa__11[[#This Row],[13 - Ocorrências/Ambientes Atingidos]]),0)</f>
        <v>0</v>
      </c>
      <c r="BC528" s="83" t="str">
        <f t="shared" si="278"/>
        <v/>
      </c>
      <c r="BD528" s="82">
        <f>IFERROR(FIND("Rio/córrego",consulta_completa__11[[#This Row],[13 - Ocorrências/Ambientes Atingidos]]),0)</f>
        <v>0</v>
      </c>
      <c r="BE528" s="83" t="str">
        <f t="shared" si="251"/>
        <v/>
      </c>
      <c r="BF528" s="82">
        <f>IFERROR(FIND("Lago",consulta_completa__11[[#This Row],[13 - Ocorrências/Ambientes Atingidos]]),0)</f>
        <v>0</v>
      </c>
      <c r="BG528" s="83" t="str">
        <f t="shared" si="252"/>
        <v/>
      </c>
      <c r="BH528" s="82">
        <f>IFERROR(FIND("Mar",consulta_completa__11[[#This Row],[13 - Ocorrências/Ambientes Atingidos]]),0)</f>
        <v>0</v>
      </c>
      <c r="BI528" s="83" t="str">
        <f t="shared" si="253"/>
        <v/>
      </c>
      <c r="BJ528" s="82">
        <f>IFERROR(FIND("Praia",consulta_completa__11[[#This Row],[13 - Ocorrências/Ambientes Atingidos]]),0)</f>
        <v>0</v>
      </c>
      <c r="BK528" s="83" t="str">
        <f t="shared" si="254"/>
        <v/>
      </c>
      <c r="BL528" s="82">
        <f>IFERROR(FIND("Solo",consulta_completa__11[[#This Row],[13 - Ocorrências/Ambientes Atingidos]]),0)</f>
        <v>1</v>
      </c>
      <c r="BM528" s="83" t="str">
        <f t="shared" si="255"/>
        <v>X</v>
      </c>
      <c r="BN528" s="82">
        <f>IFERROR(FIND("Águas subterrâneas",consulta_completa__11[[#This Row],[13 - Ocorrências/Ambientes Atingidos]]),0)</f>
        <v>0</v>
      </c>
      <c r="BO528" s="83" t="str">
        <f t="shared" si="256"/>
        <v/>
      </c>
      <c r="BP528" s="82">
        <f>IFERROR(FIND("Atmosfera",consulta_completa__11[[#This Row],[13 - Ocorrências/Ambientes Atingidos]]),0)</f>
        <v>0</v>
      </c>
      <c r="BQ528" s="83" t="str">
        <f t="shared" si="257"/>
        <v/>
      </c>
      <c r="BR528" s="82">
        <f>IFERROR(FIND("Flora",consulta_completa__11[[#This Row],[13 - Ocorrências/Ambientes Atingidos]]),0)</f>
        <v>0</v>
      </c>
      <c r="BS528" s="83" t="str">
        <f t="shared" si="258"/>
        <v/>
      </c>
      <c r="BT528" s="82">
        <f>IFERROR(FIND("Fauna",consulta_completa__11[[#This Row],[13 - Ocorrências/Ambientes Atingidos]]),0)</f>
        <v>0</v>
      </c>
      <c r="BU528" s="83" t="str">
        <f t="shared" si="259"/>
        <v/>
      </c>
      <c r="BV528" s="82">
        <f>IFERROR(FIND("UC federal",consulta_completa__11[[#This Row],[13 - Ocorrências/Ambientes Atingidos]]),0)</f>
        <v>0</v>
      </c>
      <c r="BW528" s="83" t="str">
        <f t="shared" si="260"/>
        <v/>
      </c>
      <c r="BX528" s="82">
        <f>IFERROR(FIND("UC estadual/municipal",consulta_completa__11[[#This Row],[13 - Ocorrências/Ambientes Atingidos]]),0)</f>
        <v>0</v>
      </c>
      <c r="BY528" s="83" t="str">
        <f t="shared" si="261"/>
        <v/>
      </c>
      <c r="BZ528" s="82">
        <f>IFERROR(FIND("Outro(s)",consulta_completa__11[[#This Row],[13 - Ocorrências/Ambientes Atingidos]]),0)</f>
        <v>0</v>
      </c>
      <c r="CA528" s="83" t="str">
        <f t="shared" si="262"/>
        <v/>
      </c>
      <c r="CB528" s="82">
        <f>IFERROR(FIND("Sem dano",consulta_completa__11[[#This Row],[13 - Ocorrências/Ambientes Atingidos]]),0)</f>
        <v>0</v>
      </c>
      <c r="CC528" s="83" t="str">
        <f t="shared" si="263"/>
        <v/>
      </c>
      <c r="CD528" s="82" t="str">
        <f>IF(consulta_completa__11[[#This Row],[13 - Ocorrências/Ambientes Atingidos]]="","X","")</f>
        <v/>
      </c>
      <c r="CE528" s="84">
        <f>IFERROR(FIND("IBAMA",consulta_completa__11[[#This Row],[14 - Inst. Atuando no Local]]),0)</f>
        <v>0</v>
      </c>
      <c r="CF528" s="84" t="str">
        <f t="shared" si="264"/>
        <v/>
      </c>
      <c r="CG528" s="84">
        <f>IFERROR(FIND("OEMA",consulta_completa__11[[#This Row],[14 - Inst. Atuando no Local]]),0)</f>
        <v>0</v>
      </c>
      <c r="CH528" s="84" t="str">
        <f t="shared" si="265"/>
        <v/>
      </c>
      <c r="CI528" s="84">
        <f>IFERROR(FIND("DEFESA CIVIL",consulta_completa__11[[#This Row],[14 - Inst. Atuando no Local]]),0)</f>
        <v>0</v>
      </c>
      <c r="CJ528" s="84" t="str">
        <f t="shared" si="266"/>
        <v/>
      </c>
      <c r="CK528" s="84">
        <f>IFERROR(FIND("CORPO DE BOMBEIROS",consulta_completa__11[[#This Row],[14 - Inst. Atuando no Local]]),0)</f>
        <v>0</v>
      </c>
      <c r="CL528" s="84" t="str">
        <f t="shared" si="267"/>
        <v/>
      </c>
      <c r="CM528" s="84">
        <f>IFERROR(FIND("POLÍCIA RODOVIÁRIA",consulta_completa__11[[#This Row],[14 - Inst. Atuando no Local]]),0)</f>
        <v>0</v>
      </c>
      <c r="CN528" s="84" t="str">
        <f t="shared" si="268"/>
        <v/>
      </c>
      <c r="CO528" s="84">
        <f>IFERROR(FIND("POLÍCIA MILITAR",consulta_completa__11[[#This Row],[14 - Inst. Atuando no Local]]),0)</f>
        <v>0</v>
      </c>
      <c r="CP528" s="84" t="str">
        <f t="shared" si="269"/>
        <v/>
      </c>
      <c r="CQ528" s="84">
        <f>IFERROR(FIND("POLÍCIA CIVIL",consulta_completa__11[[#This Row],[14 - Inst. Atuando no Local]]),0)</f>
        <v>0</v>
      </c>
      <c r="CR528" s="84" t="str">
        <f t="shared" si="270"/>
        <v/>
      </c>
      <c r="CS528" s="84">
        <f>IFERROR(FIND("MARINHA DO BRASIL",consulta_completa__11[[#This Row],[14 - Inst. Atuando no Local]]),0)</f>
        <v>0</v>
      </c>
      <c r="CT528" s="84" t="str">
        <f t="shared" si="271"/>
        <v/>
      </c>
      <c r="CU528" s="84">
        <f>IFERROR(FIND("EMPRESA ESPECIALIZADA EM ATENDIMENTO",consulta_completa__11[[#This Row],[14 - Inst. Atuando no Local]]),0)</f>
        <v>0</v>
      </c>
      <c r="CV528" s="84" t="str">
        <f t="shared" si="272"/>
        <v/>
      </c>
      <c r="CW528" s="84">
        <f>IFERROR(FIND("IBAMA",consulta_completa__11[[#This Row],[14 - Inst. Atuando no Local]]),0)</f>
        <v>0</v>
      </c>
      <c r="CX528" s="84" t="str">
        <f t="shared" si="273"/>
        <v/>
      </c>
      <c r="CY528" s="84" t="str">
        <f>IF(consulta_completa__11[[#This Row],[14 - Inst. Atuando no Local]]="","X","")</f>
        <v/>
      </c>
      <c r="CZ528" s="84">
        <f>IFERROR(FIND("OUTRA (S)",consulta_completa__11[[#This Row],[14 - Inst. Atuando no Local]]),0)</f>
        <v>0</v>
      </c>
      <c r="DA528" s="84" t="str">
        <f t="shared" si="274"/>
        <v/>
      </c>
      <c r="DB528" s="35" t="str">
        <f t="shared" si="275"/>
        <v>Sim</v>
      </c>
      <c r="DC528" s="35" t="str">
        <f t="shared" si="276"/>
        <v>Não</v>
      </c>
      <c r="DD528" s="35" t="str">
        <f t="shared" si="277"/>
        <v>Sim</v>
      </c>
      <c r="DE528" s="87" t="str">
        <f t="shared" si="279"/>
        <v>Estadual</v>
      </c>
    </row>
    <row r="529" spans="1:109">
      <c r="A529" s="14">
        <v>202572575645</v>
      </c>
      <c r="B529" s="1">
        <v>45862</v>
      </c>
      <c r="C529" t="s">
        <v>109</v>
      </c>
      <c r="D529" t="s">
        <v>110</v>
      </c>
      <c r="E529" t="s">
        <v>111</v>
      </c>
      <c r="F529" t="s">
        <v>139</v>
      </c>
      <c r="G529" t="s">
        <v>113</v>
      </c>
      <c r="H529" t="s">
        <v>114</v>
      </c>
      <c r="I529" t="s">
        <v>114</v>
      </c>
      <c r="J529" t="s">
        <v>113</v>
      </c>
      <c r="K529" t="s">
        <v>114</v>
      </c>
      <c r="L529" t="s">
        <v>114</v>
      </c>
      <c r="M529" t="s">
        <v>118</v>
      </c>
      <c r="N529" t="s">
        <v>119</v>
      </c>
      <c r="O529" t="s">
        <v>239</v>
      </c>
      <c r="P529" t="s">
        <v>142</v>
      </c>
      <c r="Q529" t="s">
        <v>122</v>
      </c>
      <c r="R529" t="s">
        <v>123</v>
      </c>
      <c r="S529" t="s">
        <v>201</v>
      </c>
      <c r="T529" t="s">
        <v>4721</v>
      </c>
      <c r="U529" t="s">
        <v>4722</v>
      </c>
      <c r="V529" t="s">
        <v>4723</v>
      </c>
      <c r="Z529" t="s">
        <v>409</v>
      </c>
      <c r="AA529" t="s">
        <v>113</v>
      </c>
      <c r="AB529" t="s">
        <v>1465</v>
      </c>
      <c r="AC529" t="s">
        <v>399</v>
      </c>
      <c r="AD529">
        <v>1</v>
      </c>
      <c r="AE529" t="s">
        <v>603</v>
      </c>
      <c r="AF529" t="s">
        <v>113</v>
      </c>
      <c r="AG529" t="s">
        <v>113</v>
      </c>
      <c r="AH529" t="s">
        <v>131</v>
      </c>
      <c r="AI529" t="s">
        <v>131</v>
      </c>
      <c r="AJ529" t="s">
        <v>131</v>
      </c>
      <c r="AK529" t="s">
        <v>4724</v>
      </c>
      <c r="AL529" t="s">
        <v>4725</v>
      </c>
      <c r="AM529" t="s">
        <v>402</v>
      </c>
      <c r="AN529" t="s">
        <v>113</v>
      </c>
      <c r="AO529" t="s">
        <v>113</v>
      </c>
      <c r="AQ529" t="s">
        <v>211</v>
      </c>
      <c r="AR529" t="s">
        <v>113</v>
      </c>
      <c r="AS529" t="s">
        <v>113</v>
      </c>
      <c r="AT529" t="s">
        <v>113</v>
      </c>
      <c r="AU529" t="s">
        <v>113</v>
      </c>
      <c r="AW529" t="s">
        <v>113</v>
      </c>
      <c r="AX529" s="82">
        <f>IFERROR(FIND("Óbitos/feridos",consulta_completa__11[[#This Row],[13 - Ocorrências/Ambientes Atingidos]]),0)</f>
        <v>0</v>
      </c>
      <c r="AY529" s="83" t="str">
        <f t="shared" si="249"/>
        <v/>
      </c>
      <c r="AZ529" s="82">
        <f>IFERROR(FIND("População afetada/evacuada",consulta_completa__11[[#This Row],[13 - Ocorrências/Ambientes Atingidos]]),0)</f>
        <v>0</v>
      </c>
      <c r="BA529" s="82" t="str">
        <f t="shared" si="250"/>
        <v/>
      </c>
      <c r="BB529" s="82">
        <f>IFERROR(FIND("Suspensão de abastecimento de água",consulta_completa__11[[#This Row],[13 - Ocorrências/Ambientes Atingidos]]),0)</f>
        <v>0</v>
      </c>
      <c r="BC529" s="83" t="str">
        <f t="shared" si="278"/>
        <v/>
      </c>
      <c r="BD529" s="82">
        <f>IFERROR(FIND("Rio/córrego",consulta_completa__11[[#This Row],[13 - Ocorrências/Ambientes Atingidos]]),0)</f>
        <v>0</v>
      </c>
      <c r="BE529" s="83" t="str">
        <f t="shared" si="251"/>
        <v/>
      </c>
      <c r="BF529" s="82">
        <f>IFERROR(FIND("Lago",consulta_completa__11[[#This Row],[13 - Ocorrências/Ambientes Atingidos]]),0)</f>
        <v>0</v>
      </c>
      <c r="BG529" s="83" t="str">
        <f t="shared" si="252"/>
        <v/>
      </c>
      <c r="BH529" s="82">
        <f>IFERROR(FIND("Mar",consulta_completa__11[[#This Row],[13 - Ocorrências/Ambientes Atingidos]]),0)</f>
        <v>1</v>
      </c>
      <c r="BI529" s="83" t="str">
        <f t="shared" si="253"/>
        <v>X</v>
      </c>
      <c r="BJ529" s="82">
        <f>IFERROR(FIND("Praia",consulta_completa__11[[#This Row],[13 - Ocorrências/Ambientes Atingidos]]),0)</f>
        <v>0</v>
      </c>
      <c r="BK529" s="83" t="str">
        <f t="shared" si="254"/>
        <v/>
      </c>
      <c r="BL529" s="82">
        <f>IFERROR(FIND("Solo",consulta_completa__11[[#This Row],[13 - Ocorrências/Ambientes Atingidos]]),0)</f>
        <v>0</v>
      </c>
      <c r="BM529" s="83" t="str">
        <f t="shared" si="255"/>
        <v/>
      </c>
      <c r="BN529" s="82">
        <f>IFERROR(FIND("Águas subterrâneas",consulta_completa__11[[#This Row],[13 - Ocorrências/Ambientes Atingidos]]),0)</f>
        <v>0</v>
      </c>
      <c r="BO529" s="83" t="str">
        <f t="shared" si="256"/>
        <v/>
      </c>
      <c r="BP529" s="82">
        <f>IFERROR(FIND("Atmosfera",consulta_completa__11[[#This Row],[13 - Ocorrências/Ambientes Atingidos]]),0)</f>
        <v>0</v>
      </c>
      <c r="BQ529" s="83" t="str">
        <f t="shared" si="257"/>
        <v/>
      </c>
      <c r="BR529" s="82">
        <f>IFERROR(FIND("Flora",consulta_completa__11[[#This Row],[13 - Ocorrências/Ambientes Atingidos]]),0)</f>
        <v>0</v>
      </c>
      <c r="BS529" s="83" t="str">
        <f t="shared" si="258"/>
        <v/>
      </c>
      <c r="BT529" s="82">
        <f>IFERROR(FIND("Fauna",consulta_completa__11[[#This Row],[13 - Ocorrências/Ambientes Atingidos]]),0)</f>
        <v>0</v>
      </c>
      <c r="BU529" s="83" t="str">
        <f t="shared" si="259"/>
        <v/>
      </c>
      <c r="BV529" s="82">
        <f>IFERROR(FIND("UC federal",consulta_completa__11[[#This Row],[13 - Ocorrências/Ambientes Atingidos]]),0)</f>
        <v>0</v>
      </c>
      <c r="BW529" s="83" t="str">
        <f t="shared" si="260"/>
        <v/>
      </c>
      <c r="BX529" s="82">
        <f>IFERROR(FIND("UC estadual/municipal",consulta_completa__11[[#This Row],[13 - Ocorrências/Ambientes Atingidos]]),0)</f>
        <v>0</v>
      </c>
      <c r="BY529" s="83" t="str">
        <f t="shared" si="261"/>
        <v/>
      </c>
      <c r="BZ529" s="82">
        <f>IFERROR(FIND("Outro(s)",consulta_completa__11[[#This Row],[13 - Ocorrências/Ambientes Atingidos]]),0)</f>
        <v>0</v>
      </c>
      <c r="CA529" s="83" t="str">
        <f t="shared" si="262"/>
        <v/>
      </c>
      <c r="CB529" s="82">
        <f>IFERROR(FIND("Sem dano",consulta_completa__11[[#This Row],[13 - Ocorrências/Ambientes Atingidos]]),0)</f>
        <v>0</v>
      </c>
      <c r="CC529" s="83" t="str">
        <f t="shared" si="263"/>
        <v/>
      </c>
      <c r="CD529" s="82" t="str">
        <f>IF(consulta_completa__11[[#This Row],[13 - Ocorrências/Ambientes Atingidos]]="","X","")</f>
        <v/>
      </c>
      <c r="CE529" s="84">
        <f>IFERROR(FIND("IBAMA",consulta_completa__11[[#This Row],[14 - Inst. Atuando no Local]]),0)</f>
        <v>0</v>
      </c>
      <c r="CF529" s="84" t="str">
        <f t="shared" si="264"/>
        <v/>
      </c>
      <c r="CG529" s="84">
        <f>IFERROR(FIND("OEMA",consulta_completa__11[[#This Row],[14 - Inst. Atuando no Local]]),0)</f>
        <v>0</v>
      </c>
      <c r="CH529" s="84" t="str">
        <f t="shared" si="265"/>
        <v/>
      </c>
      <c r="CI529" s="84">
        <f>IFERROR(FIND("DEFESA CIVIL",consulta_completa__11[[#This Row],[14 - Inst. Atuando no Local]]),0)</f>
        <v>0</v>
      </c>
      <c r="CJ529" s="84" t="str">
        <f t="shared" si="266"/>
        <v/>
      </c>
      <c r="CK529" s="84">
        <f>IFERROR(FIND("CORPO DE BOMBEIROS",consulta_completa__11[[#This Row],[14 - Inst. Atuando no Local]]),0)</f>
        <v>0</v>
      </c>
      <c r="CL529" s="84" t="str">
        <f t="shared" si="267"/>
        <v/>
      </c>
      <c r="CM529" s="84">
        <f>IFERROR(FIND("POLÍCIA RODOVIÁRIA",consulta_completa__11[[#This Row],[14 - Inst. Atuando no Local]]),0)</f>
        <v>0</v>
      </c>
      <c r="CN529" s="84" t="str">
        <f t="shared" si="268"/>
        <v/>
      </c>
      <c r="CO529" s="84">
        <f>IFERROR(FIND("POLÍCIA MILITAR",consulta_completa__11[[#This Row],[14 - Inst. Atuando no Local]]),0)</f>
        <v>0</v>
      </c>
      <c r="CP529" s="84" t="str">
        <f t="shared" si="269"/>
        <v/>
      </c>
      <c r="CQ529" s="84">
        <f>IFERROR(FIND("POLÍCIA CIVIL",consulta_completa__11[[#This Row],[14 - Inst. Atuando no Local]]),0)</f>
        <v>0</v>
      </c>
      <c r="CR529" s="84" t="str">
        <f t="shared" si="270"/>
        <v/>
      </c>
      <c r="CS529" s="84">
        <f>IFERROR(FIND("MARINHA DO BRASIL",consulta_completa__11[[#This Row],[14 - Inst. Atuando no Local]]),0)</f>
        <v>0</v>
      </c>
      <c r="CT529" s="84" t="str">
        <f t="shared" si="271"/>
        <v/>
      </c>
      <c r="CU529" s="84">
        <f>IFERROR(FIND("EMPRESA ESPECIALIZADA EM ATENDIMENTO",consulta_completa__11[[#This Row],[14 - Inst. Atuando no Local]]),0)</f>
        <v>0</v>
      </c>
      <c r="CV529" s="84" t="str">
        <f t="shared" si="272"/>
        <v/>
      </c>
      <c r="CW529" s="84">
        <f>IFERROR(FIND("IBAMA",consulta_completa__11[[#This Row],[14 - Inst. Atuando no Local]]),0)</f>
        <v>0</v>
      </c>
      <c r="CX529" s="84" t="str">
        <f t="shared" si="273"/>
        <v/>
      </c>
      <c r="CY529" s="84" t="str">
        <f>IF(consulta_completa__11[[#This Row],[14 - Inst. Atuando no Local]]="","X","")</f>
        <v/>
      </c>
      <c r="CZ529" s="84">
        <f>IFERROR(FIND("OUTRA (S)",consulta_completa__11[[#This Row],[14 - Inst. Atuando no Local]]),0)</f>
        <v>0</v>
      </c>
      <c r="DA529" s="84" t="str">
        <f t="shared" si="274"/>
        <v/>
      </c>
      <c r="DB529" s="35" t="str">
        <f t="shared" si="275"/>
        <v>Sim</v>
      </c>
      <c r="DC529" s="35" t="str">
        <f t="shared" si="276"/>
        <v>Não</v>
      </c>
      <c r="DD529" s="35" t="str">
        <f t="shared" si="277"/>
        <v>Sim</v>
      </c>
      <c r="DE529" s="87" t="str">
        <f t="shared" si="279"/>
        <v>Federal</v>
      </c>
    </row>
    <row r="530" spans="1:109">
      <c r="A530" s="14">
        <v>202573050455</v>
      </c>
      <c r="B530" s="1">
        <v>45862</v>
      </c>
      <c r="C530" t="s">
        <v>1827</v>
      </c>
      <c r="D530" t="s">
        <v>180</v>
      </c>
      <c r="E530" t="s">
        <v>286</v>
      </c>
      <c r="F530" t="s">
        <v>112</v>
      </c>
      <c r="G530" t="s">
        <v>113</v>
      </c>
      <c r="H530" t="s">
        <v>114</v>
      </c>
      <c r="I530" t="s">
        <v>114</v>
      </c>
      <c r="J530" t="s">
        <v>4726</v>
      </c>
      <c r="K530" t="s">
        <v>113</v>
      </c>
      <c r="L530" t="s">
        <v>113</v>
      </c>
      <c r="M530" t="s">
        <v>1227</v>
      </c>
      <c r="N530" t="s">
        <v>141</v>
      </c>
      <c r="O530" t="s">
        <v>185</v>
      </c>
      <c r="P530" t="s">
        <v>142</v>
      </c>
      <c r="Q530" t="s">
        <v>122</v>
      </c>
      <c r="R530" t="s">
        <v>123</v>
      </c>
      <c r="S530" t="s">
        <v>113</v>
      </c>
      <c r="T530" t="s">
        <v>4727</v>
      </c>
      <c r="U530" t="s">
        <v>631</v>
      </c>
      <c r="V530" t="s">
        <v>4728</v>
      </c>
      <c r="Y530" t="b">
        <v>1</v>
      </c>
      <c r="Z530" t="s">
        <v>4729</v>
      </c>
      <c r="AA530" t="s">
        <v>4730</v>
      </c>
      <c r="AB530" t="s">
        <v>113</v>
      </c>
      <c r="AC530" t="s">
        <v>113</v>
      </c>
      <c r="AE530" t="s">
        <v>113</v>
      </c>
      <c r="AF530" t="s">
        <v>4731</v>
      </c>
      <c r="AG530" t="s">
        <v>113</v>
      </c>
      <c r="AH530" t="s">
        <v>131</v>
      </c>
      <c r="AI530" t="s">
        <v>132</v>
      </c>
      <c r="AJ530" t="s">
        <v>131</v>
      </c>
      <c r="AK530" t="s">
        <v>4732</v>
      </c>
      <c r="AL530" t="s">
        <v>4733</v>
      </c>
      <c r="AM530" t="s">
        <v>153</v>
      </c>
      <c r="AN530" t="s">
        <v>154</v>
      </c>
      <c r="AO530" t="s">
        <v>155</v>
      </c>
      <c r="AP530">
        <v>6133161070</v>
      </c>
      <c r="AQ530" t="s">
        <v>156</v>
      </c>
      <c r="AR530" t="s">
        <v>113</v>
      </c>
      <c r="AS530" t="s">
        <v>113</v>
      </c>
      <c r="AT530" t="s">
        <v>113</v>
      </c>
      <c r="AU530" t="s">
        <v>113</v>
      </c>
      <c r="AW530" t="s">
        <v>113</v>
      </c>
      <c r="AX530" s="82">
        <f>IFERROR(FIND("Óbitos/feridos",consulta_completa__11[[#This Row],[13 - Ocorrências/Ambientes Atingidos]]),0)</f>
        <v>0</v>
      </c>
      <c r="AY530" s="83" t="str">
        <f t="shared" si="249"/>
        <v/>
      </c>
      <c r="AZ530" s="82">
        <f>IFERROR(FIND("População afetada/evacuada",consulta_completa__11[[#This Row],[13 - Ocorrências/Ambientes Atingidos]]),0)</f>
        <v>0</v>
      </c>
      <c r="BA530" s="82" t="str">
        <f t="shared" si="250"/>
        <v/>
      </c>
      <c r="BB530" s="82">
        <f>IFERROR(FIND("Suspensão de abastecimento de água",consulta_completa__11[[#This Row],[13 - Ocorrências/Ambientes Atingidos]]),0)</f>
        <v>0</v>
      </c>
      <c r="BC530" s="83" t="str">
        <f t="shared" si="278"/>
        <v/>
      </c>
      <c r="BD530" s="82">
        <f>IFERROR(FIND("Rio/córrego",consulta_completa__11[[#This Row],[13 - Ocorrências/Ambientes Atingidos]]),0)</f>
        <v>0</v>
      </c>
      <c r="BE530" s="83" t="str">
        <f t="shared" si="251"/>
        <v/>
      </c>
      <c r="BF530" s="82">
        <f>IFERROR(FIND("Lago",consulta_completa__11[[#This Row],[13 - Ocorrências/Ambientes Atingidos]]),0)</f>
        <v>0</v>
      </c>
      <c r="BG530" s="83" t="str">
        <f t="shared" si="252"/>
        <v/>
      </c>
      <c r="BH530" s="82">
        <f>IFERROR(FIND("Mar",consulta_completa__11[[#This Row],[13 - Ocorrências/Ambientes Atingidos]]),0)</f>
        <v>0</v>
      </c>
      <c r="BI530" s="83" t="str">
        <f t="shared" si="253"/>
        <v/>
      </c>
      <c r="BJ530" s="82">
        <f>IFERROR(FIND("Praia",consulta_completa__11[[#This Row],[13 - Ocorrências/Ambientes Atingidos]]),0)</f>
        <v>0</v>
      </c>
      <c r="BK530" s="83" t="str">
        <f t="shared" si="254"/>
        <v/>
      </c>
      <c r="BL530" s="82">
        <f>IFERROR(FIND("Solo",consulta_completa__11[[#This Row],[13 - Ocorrências/Ambientes Atingidos]]),0)</f>
        <v>1</v>
      </c>
      <c r="BM530" s="83" t="str">
        <f t="shared" si="255"/>
        <v>X</v>
      </c>
      <c r="BN530" s="82">
        <f>IFERROR(FIND("Águas subterrâneas",consulta_completa__11[[#This Row],[13 - Ocorrências/Ambientes Atingidos]]),0)</f>
        <v>0</v>
      </c>
      <c r="BO530" s="83" t="str">
        <f t="shared" si="256"/>
        <v/>
      </c>
      <c r="BP530" s="82">
        <f>IFERROR(FIND("Atmosfera",consulta_completa__11[[#This Row],[13 - Ocorrências/Ambientes Atingidos]]),0)</f>
        <v>0</v>
      </c>
      <c r="BQ530" s="83" t="str">
        <f t="shared" si="257"/>
        <v/>
      </c>
      <c r="BR530" s="82">
        <f>IFERROR(FIND("Flora",consulta_completa__11[[#This Row],[13 - Ocorrências/Ambientes Atingidos]]),0)</f>
        <v>0</v>
      </c>
      <c r="BS530" s="83" t="str">
        <f t="shared" si="258"/>
        <v/>
      </c>
      <c r="BT530" s="82">
        <f>IFERROR(FIND("Fauna",consulta_completa__11[[#This Row],[13 - Ocorrências/Ambientes Atingidos]]),0)</f>
        <v>0</v>
      </c>
      <c r="BU530" s="83" t="str">
        <f t="shared" si="259"/>
        <v/>
      </c>
      <c r="BV530" s="82">
        <f>IFERROR(FIND("UC federal",consulta_completa__11[[#This Row],[13 - Ocorrências/Ambientes Atingidos]]),0)</f>
        <v>0</v>
      </c>
      <c r="BW530" s="83" t="str">
        <f t="shared" si="260"/>
        <v/>
      </c>
      <c r="BX530" s="82">
        <f>IFERROR(FIND("UC estadual/municipal",consulta_completa__11[[#This Row],[13 - Ocorrências/Ambientes Atingidos]]),0)</f>
        <v>0</v>
      </c>
      <c r="BY530" s="83" t="str">
        <f t="shared" si="261"/>
        <v/>
      </c>
      <c r="BZ530" s="82">
        <f>IFERROR(FIND("Outro(s)",consulta_completa__11[[#This Row],[13 - Ocorrências/Ambientes Atingidos]]),0)</f>
        <v>7</v>
      </c>
      <c r="CA530" s="83" t="str">
        <f t="shared" si="262"/>
        <v>X</v>
      </c>
      <c r="CB530" s="82">
        <f>IFERROR(FIND("Sem dano",consulta_completa__11[[#This Row],[13 - Ocorrências/Ambientes Atingidos]]),0)</f>
        <v>0</v>
      </c>
      <c r="CC530" s="83" t="str">
        <f t="shared" si="263"/>
        <v/>
      </c>
      <c r="CD530" s="82" t="str">
        <f>IF(consulta_completa__11[[#This Row],[13 - Ocorrências/Ambientes Atingidos]]="","X","")</f>
        <v/>
      </c>
      <c r="CE530" s="84">
        <f>IFERROR(FIND("IBAMA",consulta_completa__11[[#This Row],[14 - Inst. Atuando no Local]]),0)</f>
        <v>0</v>
      </c>
      <c r="CF530" s="84" t="str">
        <f t="shared" si="264"/>
        <v/>
      </c>
      <c r="CG530" s="84">
        <f>IFERROR(FIND("OEMA",consulta_completa__11[[#This Row],[14 - Inst. Atuando no Local]]),0)</f>
        <v>0</v>
      </c>
      <c r="CH530" s="84" t="str">
        <f t="shared" si="265"/>
        <v/>
      </c>
      <c r="CI530" s="84">
        <f>IFERROR(FIND("DEFESA CIVIL",consulta_completa__11[[#This Row],[14 - Inst. Atuando no Local]]),0)</f>
        <v>0</v>
      </c>
      <c r="CJ530" s="84" t="str">
        <f t="shared" si="266"/>
        <v/>
      </c>
      <c r="CK530" s="84">
        <f>IFERROR(FIND("CORPO DE BOMBEIROS",consulta_completa__11[[#This Row],[14 - Inst. Atuando no Local]]),0)</f>
        <v>0</v>
      </c>
      <c r="CL530" s="84" t="str">
        <f t="shared" si="267"/>
        <v/>
      </c>
      <c r="CM530" s="84">
        <f>IFERROR(FIND("POLÍCIA RODOVIÁRIA",consulta_completa__11[[#This Row],[14 - Inst. Atuando no Local]]),0)</f>
        <v>0</v>
      </c>
      <c r="CN530" s="84" t="str">
        <f t="shared" si="268"/>
        <v/>
      </c>
      <c r="CO530" s="84">
        <f>IFERROR(FIND("POLÍCIA MILITAR",consulta_completa__11[[#This Row],[14 - Inst. Atuando no Local]]),0)</f>
        <v>0</v>
      </c>
      <c r="CP530" s="84" t="str">
        <f t="shared" si="269"/>
        <v/>
      </c>
      <c r="CQ530" s="84">
        <f>IFERROR(FIND("POLÍCIA CIVIL",consulta_completa__11[[#This Row],[14 - Inst. Atuando no Local]]),0)</f>
        <v>0</v>
      </c>
      <c r="CR530" s="84" t="str">
        <f t="shared" si="270"/>
        <v/>
      </c>
      <c r="CS530" s="84">
        <f>IFERROR(FIND("MARINHA DO BRASIL",consulta_completa__11[[#This Row],[14 - Inst. Atuando no Local]]),0)</f>
        <v>0</v>
      </c>
      <c r="CT530" s="84" t="str">
        <f t="shared" si="271"/>
        <v/>
      </c>
      <c r="CU530" s="84">
        <f>IFERROR(FIND("EMPRESA ESPECIALIZADA EM ATENDIMENTO",consulta_completa__11[[#This Row],[14 - Inst. Atuando no Local]]),0)</f>
        <v>0</v>
      </c>
      <c r="CV530" s="84" t="str">
        <f t="shared" si="272"/>
        <v/>
      </c>
      <c r="CW530" s="84">
        <f>IFERROR(FIND("IBAMA",consulta_completa__11[[#This Row],[14 - Inst. Atuando no Local]]),0)</f>
        <v>0</v>
      </c>
      <c r="CX530" s="84" t="str">
        <f t="shared" si="273"/>
        <v/>
      </c>
      <c r="CY530" s="84" t="str">
        <f>IF(consulta_completa__11[[#This Row],[14 - Inst. Atuando no Local]]="","X","")</f>
        <v/>
      </c>
      <c r="CZ530" s="84">
        <f>IFERROR(FIND("OUTRA (S)",consulta_completa__11[[#This Row],[14 - Inst. Atuando no Local]]),0)</f>
        <v>0</v>
      </c>
      <c r="DA530" s="84" t="str">
        <f t="shared" si="274"/>
        <v/>
      </c>
      <c r="DB530" s="35" t="str">
        <f t="shared" si="275"/>
        <v>Sim</v>
      </c>
      <c r="DC530" s="35" t="str">
        <f t="shared" si="276"/>
        <v>Não</v>
      </c>
      <c r="DD530" s="35" t="str">
        <f t="shared" si="277"/>
        <v>Sim</v>
      </c>
      <c r="DE530" s="87" t="str">
        <f t="shared" si="279"/>
        <v>Sem informação</v>
      </c>
    </row>
    <row r="531" spans="1:109">
      <c r="A531" s="14">
        <v>202573057602</v>
      </c>
      <c r="B531" s="1">
        <v>45862</v>
      </c>
      <c r="C531" t="s">
        <v>179</v>
      </c>
      <c r="D531" t="s">
        <v>180</v>
      </c>
      <c r="E531" t="s">
        <v>139</v>
      </c>
      <c r="F531" t="s">
        <v>112</v>
      </c>
      <c r="G531" t="s">
        <v>113</v>
      </c>
      <c r="H531" t="s">
        <v>114</v>
      </c>
      <c r="I531" t="s">
        <v>114</v>
      </c>
      <c r="J531" t="s">
        <v>1941</v>
      </c>
      <c r="K531" t="s">
        <v>840</v>
      </c>
      <c r="L531" t="s">
        <v>648</v>
      </c>
      <c r="M531" t="s">
        <v>140</v>
      </c>
      <c r="N531" t="s">
        <v>119</v>
      </c>
      <c r="O531" t="s">
        <v>185</v>
      </c>
      <c r="P531" t="s">
        <v>142</v>
      </c>
      <c r="Q531" t="s">
        <v>122</v>
      </c>
      <c r="R531" t="s">
        <v>123</v>
      </c>
      <c r="S531" t="s">
        <v>113</v>
      </c>
      <c r="T531" t="s">
        <v>4734</v>
      </c>
      <c r="U531" t="s">
        <v>113</v>
      </c>
      <c r="V531" t="s">
        <v>4735</v>
      </c>
      <c r="Y531" t="b">
        <v>1</v>
      </c>
      <c r="Z531" t="s">
        <v>4736</v>
      </c>
      <c r="AA531" t="s">
        <v>4737</v>
      </c>
      <c r="AB531" t="s">
        <v>2874</v>
      </c>
      <c r="AC531" t="s">
        <v>113</v>
      </c>
      <c r="AD531">
        <v>2</v>
      </c>
      <c r="AE531" t="s">
        <v>113</v>
      </c>
      <c r="AF531" t="s">
        <v>4738</v>
      </c>
      <c r="AG531" t="s">
        <v>113</v>
      </c>
      <c r="AH531" t="s">
        <v>113</v>
      </c>
      <c r="AI531" t="s">
        <v>132</v>
      </c>
      <c r="AJ531" t="s">
        <v>132</v>
      </c>
      <c r="AK531" t="s">
        <v>113</v>
      </c>
      <c r="AL531" t="s">
        <v>4739</v>
      </c>
      <c r="AM531" t="s">
        <v>153</v>
      </c>
      <c r="AN531" t="s">
        <v>154</v>
      </c>
      <c r="AO531" t="s">
        <v>155</v>
      </c>
      <c r="AP531">
        <v>6133161070</v>
      </c>
      <c r="AQ531" t="s">
        <v>156</v>
      </c>
      <c r="AR531" t="s">
        <v>113</v>
      </c>
      <c r="AS531" t="s">
        <v>113</v>
      </c>
      <c r="AT531" t="s">
        <v>4740</v>
      </c>
      <c r="AU531" t="s">
        <v>113</v>
      </c>
      <c r="AW531" t="s">
        <v>637</v>
      </c>
      <c r="AX531" s="82">
        <f>IFERROR(FIND("Óbitos/feridos",consulta_completa__11[[#This Row],[13 - Ocorrências/Ambientes Atingidos]]),0)</f>
        <v>0</v>
      </c>
      <c r="AY531" s="83" t="str">
        <f t="shared" si="249"/>
        <v/>
      </c>
      <c r="AZ531" s="82">
        <f>IFERROR(FIND("População afetada/evacuada",consulta_completa__11[[#This Row],[13 - Ocorrências/Ambientes Atingidos]]),0)</f>
        <v>0</v>
      </c>
      <c r="BA531" s="82" t="str">
        <f t="shared" si="250"/>
        <v/>
      </c>
      <c r="BB531" s="82">
        <f>IFERROR(FIND("Suspensão de abastecimento de água",consulta_completa__11[[#This Row],[13 - Ocorrências/Ambientes Atingidos]]),0)</f>
        <v>0</v>
      </c>
      <c r="BC531" s="83" t="str">
        <f t="shared" si="278"/>
        <v/>
      </c>
      <c r="BD531" s="82">
        <f>IFERROR(FIND("Rio/córrego",consulta_completa__11[[#This Row],[13 - Ocorrências/Ambientes Atingidos]]),0)</f>
        <v>0</v>
      </c>
      <c r="BE531" s="83" t="str">
        <f t="shared" si="251"/>
        <v/>
      </c>
      <c r="BF531" s="82">
        <f>IFERROR(FIND("Lago",consulta_completa__11[[#This Row],[13 - Ocorrências/Ambientes Atingidos]]),0)</f>
        <v>0</v>
      </c>
      <c r="BG531" s="83" t="str">
        <f t="shared" si="252"/>
        <v/>
      </c>
      <c r="BH531" s="82">
        <f>IFERROR(FIND("Mar",consulta_completa__11[[#This Row],[13 - Ocorrências/Ambientes Atingidos]]),0)</f>
        <v>0</v>
      </c>
      <c r="BI531" s="83" t="str">
        <f t="shared" si="253"/>
        <v/>
      </c>
      <c r="BJ531" s="82">
        <f>IFERROR(FIND("Praia",consulta_completa__11[[#This Row],[13 - Ocorrências/Ambientes Atingidos]]),0)</f>
        <v>0</v>
      </c>
      <c r="BK531" s="83" t="str">
        <f t="shared" si="254"/>
        <v/>
      </c>
      <c r="BL531" s="82">
        <f>IFERROR(FIND("Solo",consulta_completa__11[[#This Row],[13 - Ocorrências/Ambientes Atingidos]]),0)</f>
        <v>1</v>
      </c>
      <c r="BM531" s="83" t="str">
        <f t="shared" si="255"/>
        <v>X</v>
      </c>
      <c r="BN531" s="82">
        <f>IFERROR(FIND("Águas subterrâneas",consulta_completa__11[[#This Row],[13 - Ocorrências/Ambientes Atingidos]]),0)</f>
        <v>0</v>
      </c>
      <c r="BO531" s="83" t="str">
        <f t="shared" si="256"/>
        <v/>
      </c>
      <c r="BP531" s="82">
        <f>IFERROR(FIND("Atmosfera",consulta_completa__11[[#This Row],[13 - Ocorrências/Ambientes Atingidos]]),0)</f>
        <v>0</v>
      </c>
      <c r="BQ531" s="83" t="str">
        <f t="shared" si="257"/>
        <v/>
      </c>
      <c r="BR531" s="82">
        <f>IFERROR(FIND("Flora",consulta_completa__11[[#This Row],[13 - Ocorrências/Ambientes Atingidos]]),0)</f>
        <v>0</v>
      </c>
      <c r="BS531" s="83" t="str">
        <f t="shared" si="258"/>
        <v/>
      </c>
      <c r="BT531" s="82">
        <f>IFERROR(FIND("Fauna",consulta_completa__11[[#This Row],[13 - Ocorrências/Ambientes Atingidos]]),0)</f>
        <v>0</v>
      </c>
      <c r="BU531" s="83" t="str">
        <f t="shared" si="259"/>
        <v/>
      </c>
      <c r="BV531" s="82">
        <f>IFERROR(FIND("UC federal",consulta_completa__11[[#This Row],[13 - Ocorrências/Ambientes Atingidos]]),0)</f>
        <v>0</v>
      </c>
      <c r="BW531" s="83" t="str">
        <f t="shared" si="260"/>
        <v/>
      </c>
      <c r="BX531" s="82">
        <f>IFERROR(FIND("UC estadual/municipal",consulta_completa__11[[#This Row],[13 - Ocorrências/Ambientes Atingidos]]),0)</f>
        <v>0</v>
      </c>
      <c r="BY531" s="83" t="str">
        <f t="shared" si="261"/>
        <v/>
      </c>
      <c r="BZ531" s="82">
        <f>IFERROR(FIND("Outro(s)",consulta_completa__11[[#This Row],[13 - Ocorrências/Ambientes Atingidos]]),0)</f>
        <v>0</v>
      </c>
      <c r="CA531" s="83" t="str">
        <f t="shared" si="262"/>
        <v/>
      </c>
      <c r="CB531" s="82">
        <f>IFERROR(FIND("Sem dano",consulta_completa__11[[#This Row],[13 - Ocorrências/Ambientes Atingidos]]),0)</f>
        <v>0</v>
      </c>
      <c r="CC531" s="83" t="str">
        <f t="shared" si="263"/>
        <v/>
      </c>
      <c r="CD531" s="82" t="str">
        <f>IF(consulta_completa__11[[#This Row],[13 - Ocorrências/Ambientes Atingidos]]="","X","")</f>
        <v/>
      </c>
      <c r="CE531" s="84">
        <f>IFERROR(FIND("IBAMA",consulta_completa__11[[#This Row],[14 - Inst. Atuando no Local]]),0)</f>
        <v>0</v>
      </c>
      <c r="CF531" s="84" t="str">
        <f t="shared" si="264"/>
        <v/>
      </c>
      <c r="CG531" s="84">
        <f>IFERROR(FIND("OEMA",consulta_completa__11[[#This Row],[14 - Inst. Atuando no Local]]),0)</f>
        <v>0</v>
      </c>
      <c r="CH531" s="84" t="str">
        <f t="shared" si="265"/>
        <v/>
      </c>
      <c r="CI531" s="84">
        <f>IFERROR(FIND("DEFESA CIVIL",consulta_completa__11[[#This Row],[14 - Inst. Atuando no Local]]),0)</f>
        <v>0</v>
      </c>
      <c r="CJ531" s="84" t="str">
        <f t="shared" si="266"/>
        <v/>
      </c>
      <c r="CK531" s="84">
        <f>IFERROR(FIND("CORPO DE BOMBEIROS",consulta_completa__11[[#This Row],[14 - Inst. Atuando no Local]]),0)</f>
        <v>0</v>
      </c>
      <c r="CL531" s="84" t="str">
        <f t="shared" si="267"/>
        <v/>
      </c>
      <c r="CM531" s="84">
        <f>IFERROR(FIND("POLÍCIA RODOVIÁRIA",consulta_completa__11[[#This Row],[14 - Inst. Atuando no Local]]),0)</f>
        <v>0</v>
      </c>
      <c r="CN531" s="84" t="str">
        <f t="shared" si="268"/>
        <v/>
      </c>
      <c r="CO531" s="84">
        <f>IFERROR(FIND("POLÍCIA MILITAR",consulta_completa__11[[#This Row],[14 - Inst. Atuando no Local]]),0)</f>
        <v>0</v>
      </c>
      <c r="CP531" s="84" t="str">
        <f t="shared" si="269"/>
        <v/>
      </c>
      <c r="CQ531" s="84">
        <f>IFERROR(FIND("POLÍCIA CIVIL",consulta_completa__11[[#This Row],[14 - Inst. Atuando no Local]]),0)</f>
        <v>0</v>
      </c>
      <c r="CR531" s="84" t="str">
        <f t="shared" si="270"/>
        <v/>
      </c>
      <c r="CS531" s="84">
        <f>IFERROR(FIND("MARINHA DO BRASIL",consulta_completa__11[[#This Row],[14 - Inst. Atuando no Local]]),0)</f>
        <v>0</v>
      </c>
      <c r="CT531" s="84" t="str">
        <f t="shared" si="271"/>
        <v/>
      </c>
      <c r="CU531" s="84">
        <f>IFERROR(FIND("EMPRESA ESPECIALIZADA EM ATENDIMENTO",consulta_completa__11[[#This Row],[14 - Inst. Atuando no Local]]),0)</f>
        <v>0</v>
      </c>
      <c r="CV531" s="84" t="str">
        <f t="shared" si="272"/>
        <v/>
      </c>
      <c r="CW531" s="84">
        <f>IFERROR(FIND("IBAMA",consulta_completa__11[[#This Row],[14 - Inst. Atuando no Local]]),0)</f>
        <v>0</v>
      </c>
      <c r="CX531" s="84" t="str">
        <f t="shared" si="273"/>
        <v/>
      </c>
      <c r="CY531" s="84" t="str">
        <f>IF(consulta_completa__11[[#This Row],[14 - Inst. Atuando no Local]]="","X","")</f>
        <v/>
      </c>
      <c r="CZ531" s="84">
        <f>IFERROR(FIND("OUTRA (S)",consulta_completa__11[[#This Row],[14 - Inst. Atuando no Local]]),0)</f>
        <v>0</v>
      </c>
      <c r="DA531" s="84" t="str">
        <f t="shared" si="274"/>
        <v/>
      </c>
      <c r="DB531" s="35" t="str">
        <f t="shared" si="275"/>
        <v>Sim</v>
      </c>
      <c r="DC531" s="35" t="str">
        <f t="shared" si="276"/>
        <v>Não</v>
      </c>
      <c r="DD531" s="35" t="str">
        <f t="shared" si="277"/>
        <v>Sim</v>
      </c>
      <c r="DE531" s="87" t="str">
        <f t="shared" si="279"/>
        <v>Estadual</v>
      </c>
    </row>
    <row r="532" spans="1:109">
      <c r="A532" s="14">
        <v>202572539640</v>
      </c>
      <c r="B532" s="1">
        <v>45863</v>
      </c>
      <c r="C532" t="s">
        <v>671</v>
      </c>
      <c r="D532" t="s">
        <v>672</v>
      </c>
      <c r="E532" t="s">
        <v>162</v>
      </c>
      <c r="F532" t="s">
        <v>163</v>
      </c>
      <c r="G532" t="s">
        <v>113</v>
      </c>
      <c r="H532" t="s">
        <v>114</v>
      </c>
      <c r="I532" t="s">
        <v>114</v>
      </c>
      <c r="J532" t="s">
        <v>365</v>
      </c>
      <c r="K532" t="s">
        <v>1493</v>
      </c>
      <c r="L532" t="s">
        <v>166</v>
      </c>
      <c r="M532" t="s">
        <v>140</v>
      </c>
      <c r="N532" t="s">
        <v>119</v>
      </c>
      <c r="O532" t="s">
        <v>113</v>
      </c>
      <c r="P532" t="s">
        <v>200</v>
      </c>
      <c r="Q532" t="s">
        <v>143</v>
      </c>
      <c r="R532" t="s">
        <v>123</v>
      </c>
      <c r="S532" t="s">
        <v>113</v>
      </c>
      <c r="T532" t="s">
        <v>113</v>
      </c>
      <c r="U532" t="s">
        <v>4741</v>
      </c>
      <c r="V532" t="s">
        <v>4742</v>
      </c>
      <c r="Z532" t="s">
        <v>1854</v>
      </c>
      <c r="AA532" t="s">
        <v>370</v>
      </c>
      <c r="AB532" t="s">
        <v>172</v>
      </c>
      <c r="AC532" t="s">
        <v>173</v>
      </c>
      <c r="AD532">
        <v>1</v>
      </c>
      <c r="AE532" t="s">
        <v>174</v>
      </c>
      <c r="AF532" t="s">
        <v>113</v>
      </c>
      <c r="AG532" t="s">
        <v>113</v>
      </c>
      <c r="AH532" t="s">
        <v>131</v>
      </c>
      <c r="AI532" t="s">
        <v>132</v>
      </c>
      <c r="AJ532" t="s">
        <v>131</v>
      </c>
      <c r="AK532" t="s">
        <v>1502</v>
      </c>
      <c r="AL532" t="s">
        <v>113</v>
      </c>
      <c r="AM532" t="s">
        <v>2042</v>
      </c>
      <c r="AN532" t="s">
        <v>172</v>
      </c>
      <c r="AO532" t="s">
        <v>225</v>
      </c>
      <c r="AP532">
        <v>41988207121</v>
      </c>
      <c r="AQ532" t="s">
        <v>178</v>
      </c>
      <c r="AR532" t="s">
        <v>113</v>
      </c>
      <c r="AS532" t="s">
        <v>113</v>
      </c>
      <c r="AT532" t="s">
        <v>113</v>
      </c>
      <c r="AU532" t="s">
        <v>113</v>
      </c>
      <c r="AW532" t="s">
        <v>113</v>
      </c>
      <c r="AX532" s="82">
        <f>IFERROR(FIND("Óbitos/feridos",consulta_completa__11[[#This Row],[13 - Ocorrências/Ambientes Atingidos]]),0)</f>
        <v>0</v>
      </c>
      <c r="AY532" s="83" t="str">
        <f t="shared" si="249"/>
        <v/>
      </c>
      <c r="AZ532" s="82">
        <f>IFERROR(FIND("População afetada/evacuada",consulta_completa__11[[#This Row],[13 - Ocorrências/Ambientes Atingidos]]),0)</f>
        <v>0</v>
      </c>
      <c r="BA532" s="82" t="str">
        <f t="shared" si="250"/>
        <v/>
      </c>
      <c r="BB532" s="82">
        <f>IFERROR(FIND("Suspensão de abastecimento de água",consulta_completa__11[[#This Row],[13 - Ocorrências/Ambientes Atingidos]]),0)</f>
        <v>0</v>
      </c>
      <c r="BC532" s="83" t="str">
        <f t="shared" si="278"/>
        <v/>
      </c>
      <c r="BD532" s="82">
        <f>IFERROR(FIND("Rio/córrego",consulta_completa__11[[#This Row],[13 - Ocorrências/Ambientes Atingidos]]),0)</f>
        <v>0</v>
      </c>
      <c r="BE532" s="83" t="str">
        <f t="shared" si="251"/>
        <v/>
      </c>
      <c r="BF532" s="82">
        <f>IFERROR(FIND("Lago",consulta_completa__11[[#This Row],[13 - Ocorrências/Ambientes Atingidos]]),0)</f>
        <v>0</v>
      </c>
      <c r="BG532" s="83" t="str">
        <f t="shared" si="252"/>
        <v/>
      </c>
      <c r="BH532" s="82">
        <f>IFERROR(FIND("Mar",consulta_completa__11[[#This Row],[13 - Ocorrências/Ambientes Atingidos]]),0)</f>
        <v>0</v>
      </c>
      <c r="BI532" s="83" t="str">
        <f t="shared" si="253"/>
        <v/>
      </c>
      <c r="BJ532" s="82">
        <f>IFERROR(FIND("Praia",consulta_completa__11[[#This Row],[13 - Ocorrências/Ambientes Atingidos]]),0)</f>
        <v>0</v>
      </c>
      <c r="BK532" s="83" t="str">
        <f t="shared" si="254"/>
        <v/>
      </c>
      <c r="BL532" s="82">
        <f>IFERROR(FIND("Solo",consulta_completa__11[[#This Row],[13 - Ocorrências/Ambientes Atingidos]]),0)</f>
        <v>1</v>
      </c>
      <c r="BM532" s="83" t="str">
        <f t="shared" si="255"/>
        <v>X</v>
      </c>
      <c r="BN532" s="82">
        <f>IFERROR(FIND("Águas subterrâneas",consulta_completa__11[[#This Row],[13 - Ocorrências/Ambientes Atingidos]]),0)</f>
        <v>0</v>
      </c>
      <c r="BO532" s="83" t="str">
        <f t="shared" si="256"/>
        <v/>
      </c>
      <c r="BP532" s="82">
        <f>IFERROR(FIND("Atmosfera",consulta_completa__11[[#This Row],[13 - Ocorrências/Ambientes Atingidos]]),0)</f>
        <v>0</v>
      </c>
      <c r="BQ532" s="83" t="str">
        <f t="shared" si="257"/>
        <v/>
      </c>
      <c r="BR532" s="82">
        <f>IFERROR(FIND("Flora",consulta_completa__11[[#This Row],[13 - Ocorrências/Ambientes Atingidos]]),0)</f>
        <v>0</v>
      </c>
      <c r="BS532" s="83" t="str">
        <f t="shared" si="258"/>
        <v/>
      </c>
      <c r="BT532" s="82">
        <f>IFERROR(FIND("Fauna",consulta_completa__11[[#This Row],[13 - Ocorrências/Ambientes Atingidos]]),0)</f>
        <v>0</v>
      </c>
      <c r="BU532" s="83" t="str">
        <f t="shared" si="259"/>
        <v/>
      </c>
      <c r="BV532" s="82">
        <f>IFERROR(FIND("UC federal",consulta_completa__11[[#This Row],[13 - Ocorrências/Ambientes Atingidos]]),0)</f>
        <v>0</v>
      </c>
      <c r="BW532" s="83" t="str">
        <f t="shared" si="260"/>
        <v/>
      </c>
      <c r="BX532" s="82">
        <f>IFERROR(FIND("UC estadual/municipal",consulta_completa__11[[#This Row],[13 - Ocorrências/Ambientes Atingidos]]),0)</f>
        <v>0</v>
      </c>
      <c r="BY532" s="83" t="str">
        <f t="shared" si="261"/>
        <v/>
      </c>
      <c r="BZ532" s="82">
        <f>IFERROR(FIND("Outro(s)",consulta_completa__11[[#This Row],[13 - Ocorrências/Ambientes Atingidos]]),0)</f>
        <v>0</v>
      </c>
      <c r="CA532" s="83" t="str">
        <f t="shared" si="262"/>
        <v/>
      </c>
      <c r="CB532" s="82">
        <f>IFERROR(FIND("Sem dano",consulta_completa__11[[#This Row],[13 - Ocorrências/Ambientes Atingidos]]),0)</f>
        <v>0</v>
      </c>
      <c r="CC532" s="83" t="str">
        <f t="shared" si="263"/>
        <v/>
      </c>
      <c r="CD532" s="82" t="str">
        <f>IF(consulta_completa__11[[#This Row],[13 - Ocorrências/Ambientes Atingidos]]="","X","")</f>
        <v/>
      </c>
      <c r="CE532" s="84">
        <f>IFERROR(FIND("IBAMA",consulta_completa__11[[#This Row],[14 - Inst. Atuando no Local]]),0)</f>
        <v>0</v>
      </c>
      <c r="CF532" s="84" t="str">
        <f t="shared" si="264"/>
        <v/>
      </c>
      <c r="CG532" s="84">
        <f>IFERROR(FIND("OEMA",consulta_completa__11[[#This Row],[14 - Inst. Atuando no Local]]),0)</f>
        <v>0</v>
      </c>
      <c r="CH532" s="84" t="str">
        <f t="shared" si="265"/>
        <v/>
      </c>
      <c r="CI532" s="84">
        <f>IFERROR(FIND("DEFESA CIVIL",consulta_completa__11[[#This Row],[14 - Inst. Atuando no Local]]),0)</f>
        <v>0</v>
      </c>
      <c r="CJ532" s="84" t="str">
        <f t="shared" si="266"/>
        <v/>
      </c>
      <c r="CK532" s="84">
        <f>IFERROR(FIND("CORPO DE BOMBEIROS",consulta_completa__11[[#This Row],[14 - Inst. Atuando no Local]]),0)</f>
        <v>0</v>
      </c>
      <c r="CL532" s="84" t="str">
        <f t="shared" si="267"/>
        <v/>
      </c>
      <c r="CM532" s="84">
        <f>IFERROR(FIND("POLÍCIA RODOVIÁRIA",consulta_completa__11[[#This Row],[14 - Inst. Atuando no Local]]),0)</f>
        <v>0</v>
      </c>
      <c r="CN532" s="84" t="str">
        <f t="shared" si="268"/>
        <v/>
      </c>
      <c r="CO532" s="84">
        <f>IFERROR(FIND("POLÍCIA MILITAR",consulta_completa__11[[#This Row],[14 - Inst. Atuando no Local]]),0)</f>
        <v>0</v>
      </c>
      <c r="CP532" s="84" t="str">
        <f t="shared" si="269"/>
        <v/>
      </c>
      <c r="CQ532" s="84">
        <f>IFERROR(FIND("POLÍCIA CIVIL",consulta_completa__11[[#This Row],[14 - Inst. Atuando no Local]]),0)</f>
        <v>0</v>
      </c>
      <c r="CR532" s="84" t="str">
        <f t="shared" si="270"/>
        <v/>
      </c>
      <c r="CS532" s="84">
        <f>IFERROR(FIND("MARINHA DO BRASIL",consulta_completa__11[[#This Row],[14 - Inst. Atuando no Local]]),0)</f>
        <v>0</v>
      </c>
      <c r="CT532" s="84" t="str">
        <f t="shared" si="271"/>
        <v/>
      </c>
      <c r="CU532" s="84">
        <f>IFERROR(FIND("EMPRESA ESPECIALIZADA EM ATENDIMENTO",consulta_completa__11[[#This Row],[14 - Inst. Atuando no Local]]),0)</f>
        <v>0</v>
      </c>
      <c r="CV532" s="84" t="str">
        <f t="shared" si="272"/>
        <v/>
      </c>
      <c r="CW532" s="84">
        <f>IFERROR(FIND("IBAMA",consulta_completa__11[[#This Row],[14 - Inst. Atuando no Local]]),0)</f>
        <v>0</v>
      </c>
      <c r="CX532" s="84" t="str">
        <f t="shared" si="273"/>
        <v/>
      </c>
      <c r="CY532" s="84" t="str">
        <f>IF(consulta_completa__11[[#This Row],[14 - Inst. Atuando no Local]]="","X","")</f>
        <v/>
      </c>
      <c r="CZ532" s="84">
        <f>IFERROR(FIND("OUTRA (S)",consulta_completa__11[[#This Row],[14 - Inst. Atuando no Local]]),0)</f>
        <v>0</v>
      </c>
      <c r="DA532" s="84" t="str">
        <f t="shared" si="274"/>
        <v/>
      </c>
      <c r="DB532" s="35" t="str">
        <f t="shared" si="275"/>
        <v>Sim</v>
      </c>
      <c r="DC532" s="35" t="str">
        <f t="shared" si="276"/>
        <v>Não</v>
      </c>
      <c r="DD532" s="35" t="str">
        <f t="shared" si="277"/>
        <v>Sim</v>
      </c>
      <c r="DE532" s="87" t="str">
        <f t="shared" si="279"/>
        <v>Federal</v>
      </c>
    </row>
    <row r="533" spans="1:109">
      <c r="A533" s="14">
        <v>202572550413</v>
      </c>
      <c r="B533" s="1">
        <v>45863</v>
      </c>
      <c r="C533" t="s">
        <v>109</v>
      </c>
      <c r="D533" t="s">
        <v>110</v>
      </c>
      <c r="E533" t="s">
        <v>111</v>
      </c>
      <c r="F533" t="s">
        <v>112</v>
      </c>
      <c r="G533" t="s">
        <v>113</v>
      </c>
      <c r="H533" t="s">
        <v>114</v>
      </c>
      <c r="I533" t="s">
        <v>114</v>
      </c>
      <c r="J533" t="s">
        <v>113</v>
      </c>
      <c r="K533" t="s">
        <v>114</v>
      </c>
      <c r="L533" t="s">
        <v>114</v>
      </c>
      <c r="M533" t="s">
        <v>118</v>
      </c>
      <c r="N533" t="s">
        <v>119</v>
      </c>
      <c r="O533" t="s">
        <v>239</v>
      </c>
      <c r="P533" t="s">
        <v>200</v>
      </c>
      <c r="Q533" t="s">
        <v>143</v>
      </c>
      <c r="R533" t="s">
        <v>123</v>
      </c>
      <c r="S533" t="s">
        <v>201</v>
      </c>
      <c r="T533" t="s">
        <v>2839</v>
      </c>
      <c r="U533" t="s">
        <v>4743</v>
      </c>
      <c r="V533" t="s">
        <v>4744</v>
      </c>
      <c r="W533" t="b">
        <v>1</v>
      </c>
      <c r="Z533" t="s">
        <v>4745</v>
      </c>
      <c r="AA533" t="s">
        <v>2843</v>
      </c>
      <c r="AB533" t="s">
        <v>982</v>
      </c>
      <c r="AC533" t="s">
        <v>983</v>
      </c>
      <c r="AD533">
        <v>1</v>
      </c>
      <c r="AE533" t="s">
        <v>4746</v>
      </c>
      <c r="AF533" t="s">
        <v>113</v>
      </c>
      <c r="AG533" t="s">
        <v>113</v>
      </c>
      <c r="AH533" t="s">
        <v>131</v>
      </c>
      <c r="AI533" t="s">
        <v>131</v>
      </c>
      <c r="AJ533" t="s">
        <v>131</v>
      </c>
      <c r="AK533" t="s">
        <v>4747</v>
      </c>
      <c r="AL533" t="s">
        <v>4748</v>
      </c>
      <c r="AM533" t="s">
        <v>986</v>
      </c>
      <c r="AN533" t="s">
        <v>4749</v>
      </c>
      <c r="AO533" t="s">
        <v>4750</v>
      </c>
      <c r="AP533">
        <v>21991236405</v>
      </c>
      <c r="AQ533" t="s">
        <v>989</v>
      </c>
      <c r="AR533" t="s">
        <v>113</v>
      </c>
      <c r="AS533" t="s">
        <v>113</v>
      </c>
      <c r="AT533" t="s">
        <v>4751</v>
      </c>
      <c r="AU533" t="s">
        <v>4752</v>
      </c>
      <c r="AV533">
        <v>160000</v>
      </c>
      <c r="AW533" t="s">
        <v>159</v>
      </c>
      <c r="AX533" s="82">
        <f>IFERROR(FIND("Óbitos/feridos",consulta_completa__11[[#This Row],[13 - Ocorrências/Ambientes Atingidos]]),0)</f>
        <v>0</v>
      </c>
      <c r="AY533" s="83" t="str">
        <f t="shared" si="249"/>
        <v/>
      </c>
      <c r="AZ533" s="82">
        <f>IFERROR(FIND("População afetada/evacuada",consulta_completa__11[[#This Row],[13 - Ocorrências/Ambientes Atingidos]]),0)</f>
        <v>0</v>
      </c>
      <c r="BA533" s="82" t="str">
        <f t="shared" si="250"/>
        <v/>
      </c>
      <c r="BB533" s="82">
        <f>IFERROR(FIND("Suspensão de abastecimento de água",consulta_completa__11[[#This Row],[13 - Ocorrências/Ambientes Atingidos]]),0)</f>
        <v>0</v>
      </c>
      <c r="BC533" s="83" t="str">
        <f t="shared" si="278"/>
        <v/>
      </c>
      <c r="BD533" s="82">
        <f>IFERROR(FIND("Rio/córrego",consulta_completa__11[[#This Row],[13 - Ocorrências/Ambientes Atingidos]]),0)</f>
        <v>0</v>
      </c>
      <c r="BE533" s="83" t="str">
        <f t="shared" si="251"/>
        <v/>
      </c>
      <c r="BF533" s="82">
        <f>IFERROR(FIND("Lago",consulta_completa__11[[#This Row],[13 - Ocorrências/Ambientes Atingidos]]),0)</f>
        <v>0</v>
      </c>
      <c r="BG533" s="83" t="str">
        <f t="shared" si="252"/>
        <v/>
      </c>
      <c r="BH533" s="82">
        <f>IFERROR(FIND("Mar",consulta_completa__11[[#This Row],[13 - Ocorrências/Ambientes Atingidos]]),0)</f>
        <v>1</v>
      </c>
      <c r="BI533" s="83" t="str">
        <f t="shared" si="253"/>
        <v>X</v>
      </c>
      <c r="BJ533" s="82">
        <f>IFERROR(FIND("Praia",consulta_completa__11[[#This Row],[13 - Ocorrências/Ambientes Atingidos]]),0)</f>
        <v>0</v>
      </c>
      <c r="BK533" s="83" t="str">
        <f t="shared" si="254"/>
        <v/>
      </c>
      <c r="BL533" s="82">
        <f>IFERROR(FIND("Solo",consulta_completa__11[[#This Row],[13 - Ocorrências/Ambientes Atingidos]]),0)</f>
        <v>0</v>
      </c>
      <c r="BM533" s="83" t="str">
        <f t="shared" si="255"/>
        <v/>
      </c>
      <c r="BN533" s="82">
        <f>IFERROR(FIND("Águas subterrâneas",consulta_completa__11[[#This Row],[13 - Ocorrências/Ambientes Atingidos]]),0)</f>
        <v>0</v>
      </c>
      <c r="BO533" s="83" t="str">
        <f t="shared" si="256"/>
        <v/>
      </c>
      <c r="BP533" s="82">
        <f>IFERROR(FIND("Atmosfera",consulta_completa__11[[#This Row],[13 - Ocorrências/Ambientes Atingidos]]),0)</f>
        <v>0</v>
      </c>
      <c r="BQ533" s="83" t="str">
        <f t="shared" si="257"/>
        <v/>
      </c>
      <c r="BR533" s="82">
        <f>IFERROR(FIND("Flora",consulta_completa__11[[#This Row],[13 - Ocorrências/Ambientes Atingidos]]),0)</f>
        <v>0</v>
      </c>
      <c r="BS533" s="83" t="str">
        <f t="shared" si="258"/>
        <v/>
      </c>
      <c r="BT533" s="82">
        <f>IFERROR(FIND("Fauna",consulta_completa__11[[#This Row],[13 - Ocorrências/Ambientes Atingidos]]),0)</f>
        <v>0</v>
      </c>
      <c r="BU533" s="83" t="str">
        <f t="shared" si="259"/>
        <v/>
      </c>
      <c r="BV533" s="82">
        <f>IFERROR(FIND("UC federal",consulta_completa__11[[#This Row],[13 - Ocorrências/Ambientes Atingidos]]),0)</f>
        <v>0</v>
      </c>
      <c r="BW533" s="83" t="str">
        <f t="shared" si="260"/>
        <v/>
      </c>
      <c r="BX533" s="82">
        <f>IFERROR(FIND("UC estadual/municipal",consulta_completa__11[[#This Row],[13 - Ocorrências/Ambientes Atingidos]]),0)</f>
        <v>0</v>
      </c>
      <c r="BY533" s="83" t="str">
        <f t="shared" si="261"/>
        <v/>
      </c>
      <c r="BZ533" s="82">
        <f>IFERROR(FIND("Outro(s)",consulta_completa__11[[#This Row],[13 - Ocorrências/Ambientes Atingidos]]),0)</f>
        <v>0</v>
      </c>
      <c r="CA533" s="83" t="str">
        <f t="shared" si="262"/>
        <v/>
      </c>
      <c r="CB533" s="82">
        <f>IFERROR(FIND("Sem dano",consulta_completa__11[[#This Row],[13 - Ocorrências/Ambientes Atingidos]]),0)</f>
        <v>0</v>
      </c>
      <c r="CC533" s="83" t="str">
        <f t="shared" si="263"/>
        <v/>
      </c>
      <c r="CD533" s="82" t="str">
        <f>IF(consulta_completa__11[[#This Row],[13 - Ocorrências/Ambientes Atingidos]]="","X","")</f>
        <v/>
      </c>
      <c r="CE533" s="84">
        <f>IFERROR(FIND("IBAMA",consulta_completa__11[[#This Row],[14 - Inst. Atuando no Local]]),0)</f>
        <v>0</v>
      </c>
      <c r="CF533" s="84" t="str">
        <f t="shared" si="264"/>
        <v/>
      </c>
      <c r="CG533" s="84">
        <f>IFERROR(FIND("OEMA",consulta_completa__11[[#This Row],[14 - Inst. Atuando no Local]]),0)</f>
        <v>0</v>
      </c>
      <c r="CH533" s="84" t="str">
        <f t="shared" si="265"/>
        <v/>
      </c>
      <c r="CI533" s="84">
        <f>IFERROR(FIND("DEFESA CIVIL",consulta_completa__11[[#This Row],[14 - Inst. Atuando no Local]]),0)</f>
        <v>0</v>
      </c>
      <c r="CJ533" s="84" t="str">
        <f t="shared" si="266"/>
        <v/>
      </c>
      <c r="CK533" s="84">
        <f>IFERROR(FIND("CORPO DE BOMBEIROS",consulta_completa__11[[#This Row],[14 - Inst. Atuando no Local]]),0)</f>
        <v>0</v>
      </c>
      <c r="CL533" s="84" t="str">
        <f t="shared" si="267"/>
        <v/>
      </c>
      <c r="CM533" s="84">
        <f>IFERROR(FIND("POLÍCIA RODOVIÁRIA",consulta_completa__11[[#This Row],[14 - Inst. Atuando no Local]]),0)</f>
        <v>0</v>
      </c>
      <c r="CN533" s="84" t="str">
        <f t="shared" si="268"/>
        <v/>
      </c>
      <c r="CO533" s="84">
        <f>IFERROR(FIND("POLÍCIA MILITAR",consulta_completa__11[[#This Row],[14 - Inst. Atuando no Local]]),0)</f>
        <v>0</v>
      </c>
      <c r="CP533" s="84" t="str">
        <f t="shared" si="269"/>
        <v/>
      </c>
      <c r="CQ533" s="84">
        <f>IFERROR(FIND("POLÍCIA CIVIL",consulta_completa__11[[#This Row],[14 - Inst. Atuando no Local]]),0)</f>
        <v>0</v>
      </c>
      <c r="CR533" s="84" t="str">
        <f t="shared" si="270"/>
        <v/>
      </c>
      <c r="CS533" s="84">
        <f>IFERROR(FIND("MARINHA DO BRASIL",consulta_completa__11[[#This Row],[14 - Inst. Atuando no Local]]),0)</f>
        <v>0</v>
      </c>
      <c r="CT533" s="84" t="str">
        <f t="shared" si="271"/>
        <v/>
      </c>
      <c r="CU533" s="84">
        <f>IFERROR(FIND("EMPRESA ESPECIALIZADA EM ATENDIMENTO",consulta_completa__11[[#This Row],[14 - Inst. Atuando no Local]]),0)</f>
        <v>0</v>
      </c>
      <c r="CV533" s="84" t="str">
        <f t="shared" si="272"/>
        <v/>
      </c>
      <c r="CW533" s="84">
        <f>IFERROR(FIND("IBAMA",consulta_completa__11[[#This Row],[14 - Inst. Atuando no Local]]),0)</f>
        <v>0</v>
      </c>
      <c r="CX533" s="84" t="str">
        <f t="shared" si="273"/>
        <v/>
      </c>
      <c r="CY533" s="84" t="str">
        <f>IF(consulta_completa__11[[#This Row],[14 - Inst. Atuando no Local]]="","X","")</f>
        <v/>
      </c>
      <c r="CZ533" s="84">
        <f>IFERROR(FIND("OUTRA (S)",consulta_completa__11[[#This Row],[14 - Inst. Atuando no Local]]),0)</f>
        <v>0</v>
      </c>
      <c r="DA533" s="84" t="str">
        <f t="shared" si="274"/>
        <v/>
      </c>
      <c r="DB533" s="35" t="str">
        <f t="shared" si="275"/>
        <v>Sim</v>
      </c>
      <c r="DC533" s="35" t="str">
        <f t="shared" si="276"/>
        <v>Não</v>
      </c>
      <c r="DD533" s="35" t="str">
        <f t="shared" si="277"/>
        <v>Sim</v>
      </c>
      <c r="DE533" s="87" t="str">
        <f t="shared" si="279"/>
        <v>Federal</v>
      </c>
    </row>
    <row r="534" spans="1:109">
      <c r="A534" s="14">
        <v>202572582832</v>
      </c>
      <c r="B534" s="1">
        <v>45863</v>
      </c>
      <c r="C534" t="s">
        <v>238</v>
      </c>
      <c r="D534" t="s">
        <v>212</v>
      </c>
      <c r="E534" t="s">
        <v>452</v>
      </c>
      <c r="F534" t="s">
        <v>112</v>
      </c>
      <c r="G534" t="s">
        <v>113</v>
      </c>
      <c r="H534" t="s">
        <v>114</v>
      </c>
      <c r="I534" t="s">
        <v>114</v>
      </c>
      <c r="J534" t="s">
        <v>115</v>
      </c>
      <c r="K534" t="s">
        <v>1014</v>
      </c>
      <c r="L534" t="s">
        <v>117</v>
      </c>
      <c r="M534" t="s">
        <v>118</v>
      </c>
      <c r="N534" t="s">
        <v>119</v>
      </c>
      <c r="O534" t="s">
        <v>239</v>
      </c>
      <c r="P534" t="s">
        <v>200</v>
      </c>
      <c r="Q534" t="s">
        <v>122</v>
      </c>
      <c r="R534" t="s">
        <v>123</v>
      </c>
      <c r="S534" t="s">
        <v>113</v>
      </c>
      <c r="T534" t="s">
        <v>4753</v>
      </c>
      <c r="U534" t="s">
        <v>4754</v>
      </c>
      <c r="V534" t="s">
        <v>4755</v>
      </c>
      <c r="Z534" t="s">
        <v>4756</v>
      </c>
      <c r="AA534" t="s">
        <v>113</v>
      </c>
      <c r="AB534" t="s">
        <v>1465</v>
      </c>
      <c r="AC534" t="s">
        <v>207</v>
      </c>
      <c r="AD534">
        <v>1</v>
      </c>
      <c r="AE534" t="s">
        <v>603</v>
      </c>
      <c r="AF534" t="s">
        <v>113</v>
      </c>
      <c r="AG534" t="s">
        <v>113</v>
      </c>
      <c r="AH534" t="s">
        <v>131</v>
      </c>
      <c r="AI534" t="s">
        <v>132</v>
      </c>
      <c r="AJ534" t="s">
        <v>131</v>
      </c>
      <c r="AK534" t="s">
        <v>4757</v>
      </c>
      <c r="AL534" t="s">
        <v>4758</v>
      </c>
      <c r="AM534" t="s">
        <v>210</v>
      </c>
      <c r="AN534" t="s">
        <v>113</v>
      </c>
      <c r="AO534" t="s">
        <v>113</v>
      </c>
      <c r="AQ534" t="s">
        <v>211</v>
      </c>
      <c r="AR534" t="s">
        <v>113</v>
      </c>
      <c r="AS534" t="s">
        <v>113</v>
      </c>
      <c r="AT534" t="s">
        <v>113</v>
      </c>
      <c r="AU534" t="s">
        <v>113</v>
      </c>
      <c r="AW534" t="s">
        <v>113</v>
      </c>
      <c r="AX534" s="82">
        <f>IFERROR(FIND("Óbitos/feridos",consulta_completa__11[[#This Row],[13 - Ocorrências/Ambientes Atingidos]]),0)</f>
        <v>0</v>
      </c>
      <c r="AY534" s="83" t="str">
        <f t="shared" si="249"/>
        <v/>
      </c>
      <c r="AZ534" s="82">
        <f>IFERROR(FIND("População afetada/evacuada",consulta_completa__11[[#This Row],[13 - Ocorrências/Ambientes Atingidos]]),0)</f>
        <v>0</v>
      </c>
      <c r="BA534" s="82" t="str">
        <f t="shared" si="250"/>
        <v/>
      </c>
      <c r="BB534" s="82">
        <f>IFERROR(FIND("Suspensão de abastecimento de água",consulta_completa__11[[#This Row],[13 - Ocorrências/Ambientes Atingidos]]),0)</f>
        <v>0</v>
      </c>
      <c r="BC534" s="83" t="str">
        <f t="shared" si="278"/>
        <v/>
      </c>
      <c r="BD534" s="82">
        <f>IFERROR(FIND("Rio/córrego",consulta_completa__11[[#This Row],[13 - Ocorrências/Ambientes Atingidos]]),0)</f>
        <v>0</v>
      </c>
      <c r="BE534" s="83" t="str">
        <f t="shared" si="251"/>
        <v/>
      </c>
      <c r="BF534" s="82">
        <f>IFERROR(FIND("Lago",consulta_completa__11[[#This Row],[13 - Ocorrências/Ambientes Atingidos]]),0)</f>
        <v>0</v>
      </c>
      <c r="BG534" s="83" t="str">
        <f t="shared" si="252"/>
        <v/>
      </c>
      <c r="BH534" s="82">
        <f>IFERROR(FIND("Mar",consulta_completa__11[[#This Row],[13 - Ocorrências/Ambientes Atingidos]]),0)</f>
        <v>1</v>
      </c>
      <c r="BI534" s="83" t="str">
        <f t="shared" si="253"/>
        <v>X</v>
      </c>
      <c r="BJ534" s="82">
        <f>IFERROR(FIND("Praia",consulta_completa__11[[#This Row],[13 - Ocorrências/Ambientes Atingidos]]),0)</f>
        <v>0</v>
      </c>
      <c r="BK534" s="83" t="str">
        <f t="shared" si="254"/>
        <v/>
      </c>
      <c r="BL534" s="82">
        <f>IFERROR(FIND("Solo",consulta_completa__11[[#This Row],[13 - Ocorrências/Ambientes Atingidos]]),0)</f>
        <v>0</v>
      </c>
      <c r="BM534" s="83" t="str">
        <f t="shared" si="255"/>
        <v/>
      </c>
      <c r="BN534" s="82">
        <f>IFERROR(FIND("Águas subterrâneas",consulta_completa__11[[#This Row],[13 - Ocorrências/Ambientes Atingidos]]),0)</f>
        <v>0</v>
      </c>
      <c r="BO534" s="83" t="str">
        <f t="shared" si="256"/>
        <v/>
      </c>
      <c r="BP534" s="82">
        <f>IFERROR(FIND("Atmosfera",consulta_completa__11[[#This Row],[13 - Ocorrências/Ambientes Atingidos]]),0)</f>
        <v>0</v>
      </c>
      <c r="BQ534" s="83" t="str">
        <f t="shared" si="257"/>
        <v/>
      </c>
      <c r="BR534" s="82">
        <f>IFERROR(FIND("Flora",consulta_completa__11[[#This Row],[13 - Ocorrências/Ambientes Atingidos]]),0)</f>
        <v>0</v>
      </c>
      <c r="BS534" s="83" t="str">
        <f t="shared" si="258"/>
        <v/>
      </c>
      <c r="BT534" s="82">
        <f>IFERROR(FIND("Fauna",consulta_completa__11[[#This Row],[13 - Ocorrências/Ambientes Atingidos]]),0)</f>
        <v>0</v>
      </c>
      <c r="BU534" s="83" t="str">
        <f t="shared" si="259"/>
        <v/>
      </c>
      <c r="BV534" s="82">
        <f>IFERROR(FIND("UC federal",consulta_completa__11[[#This Row],[13 - Ocorrências/Ambientes Atingidos]]),0)</f>
        <v>0</v>
      </c>
      <c r="BW534" s="83" t="str">
        <f t="shared" si="260"/>
        <v/>
      </c>
      <c r="BX534" s="82">
        <f>IFERROR(FIND("UC estadual/municipal",consulta_completa__11[[#This Row],[13 - Ocorrências/Ambientes Atingidos]]),0)</f>
        <v>0</v>
      </c>
      <c r="BY534" s="83" t="str">
        <f t="shared" si="261"/>
        <v/>
      </c>
      <c r="BZ534" s="82">
        <f>IFERROR(FIND("Outro(s)",consulta_completa__11[[#This Row],[13 - Ocorrências/Ambientes Atingidos]]),0)</f>
        <v>0</v>
      </c>
      <c r="CA534" s="83" t="str">
        <f t="shared" si="262"/>
        <v/>
      </c>
      <c r="CB534" s="82">
        <f>IFERROR(FIND("Sem dano",consulta_completa__11[[#This Row],[13 - Ocorrências/Ambientes Atingidos]]),0)</f>
        <v>0</v>
      </c>
      <c r="CC534" s="83" t="str">
        <f t="shared" si="263"/>
        <v/>
      </c>
      <c r="CD534" s="82" t="str">
        <f>IF(consulta_completa__11[[#This Row],[13 - Ocorrências/Ambientes Atingidos]]="","X","")</f>
        <v/>
      </c>
      <c r="CE534" s="84">
        <f>IFERROR(FIND("IBAMA",consulta_completa__11[[#This Row],[14 - Inst. Atuando no Local]]),0)</f>
        <v>0</v>
      </c>
      <c r="CF534" s="84" t="str">
        <f t="shared" si="264"/>
        <v/>
      </c>
      <c r="CG534" s="84">
        <f>IFERROR(FIND("OEMA",consulta_completa__11[[#This Row],[14 - Inst. Atuando no Local]]),0)</f>
        <v>0</v>
      </c>
      <c r="CH534" s="84" t="str">
        <f t="shared" si="265"/>
        <v/>
      </c>
      <c r="CI534" s="84">
        <f>IFERROR(FIND("DEFESA CIVIL",consulta_completa__11[[#This Row],[14 - Inst. Atuando no Local]]),0)</f>
        <v>0</v>
      </c>
      <c r="CJ534" s="84" t="str">
        <f t="shared" si="266"/>
        <v/>
      </c>
      <c r="CK534" s="84">
        <f>IFERROR(FIND("CORPO DE BOMBEIROS",consulta_completa__11[[#This Row],[14 - Inst. Atuando no Local]]),0)</f>
        <v>0</v>
      </c>
      <c r="CL534" s="84" t="str">
        <f t="shared" si="267"/>
        <v/>
      </c>
      <c r="CM534" s="84">
        <f>IFERROR(FIND("POLÍCIA RODOVIÁRIA",consulta_completa__11[[#This Row],[14 - Inst. Atuando no Local]]),0)</f>
        <v>0</v>
      </c>
      <c r="CN534" s="84" t="str">
        <f t="shared" si="268"/>
        <v/>
      </c>
      <c r="CO534" s="84">
        <f>IFERROR(FIND("POLÍCIA MILITAR",consulta_completa__11[[#This Row],[14 - Inst. Atuando no Local]]),0)</f>
        <v>0</v>
      </c>
      <c r="CP534" s="84" t="str">
        <f t="shared" si="269"/>
        <v/>
      </c>
      <c r="CQ534" s="84">
        <f>IFERROR(FIND("POLÍCIA CIVIL",consulta_completa__11[[#This Row],[14 - Inst. Atuando no Local]]),0)</f>
        <v>0</v>
      </c>
      <c r="CR534" s="84" t="str">
        <f t="shared" si="270"/>
        <v/>
      </c>
      <c r="CS534" s="84">
        <f>IFERROR(FIND("MARINHA DO BRASIL",consulta_completa__11[[#This Row],[14 - Inst. Atuando no Local]]),0)</f>
        <v>0</v>
      </c>
      <c r="CT534" s="84" t="str">
        <f t="shared" si="271"/>
        <v/>
      </c>
      <c r="CU534" s="84">
        <f>IFERROR(FIND("EMPRESA ESPECIALIZADA EM ATENDIMENTO",consulta_completa__11[[#This Row],[14 - Inst. Atuando no Local]]),0)</f>
        <v>0</v>
      </c>
      <c r="CV534" s="84" t="str">
        <f t="shared" si="272"/>
        <v/>
      </c>
      <c r="CW534" s="84">
        <f>IFERROR(FIND("IBAMA",consulta_completa__11[[#This Row],[14 - Inst. Atuando no Local]]),0)</f>
        <v>0</v>
      </c>
      <c r="CX534" s="84" t="str">
        <f t="shared" si="273"/>
        <v/>
      </c>
      <c r="CY534" s="84" t="str">
        <f>IF(consulta_completa__11[[#This Row],[14 - Inst. Atuando no Local]]="","X","")</f>
        <v/>
      </c>
      <c r="CZ534" s="84">
        <f>IFERROR(FIND("OUTRA (S)",consulta_completa__11[[#This Row],[14 - Inst. Atuando no Local]]),0)</f>
        <v>0</v>
      </c>
      <c r="DA534" s="84" t="str">
        <f t="shared" si="274"/>
        <v/>
      </c>
      <c r="DB534" s="35" t="str">
        <f t="shared" si="275"/>
        <v>Sim</v>
      </c>
      <c r="DC534" s="35" t="str">
        <f t="shared" si="276"/>
        <v>Não</v>
      </c>
      <c r="DD534" s="35" t="str">
        <f t="shared" si="277"/>
        <v>Sim</v>
      </c>
      <c r="DE534" s="87" t="str">
        <f t="shared" si="279"/>
        <v>Federal</v>
      </c>
    </row>
    <row r="535" spans="1:109">
      <c r="A535" s="14">
        <v>202573050419</v>
      </c>
      <c r="B535" s="1">
        <v>45863</v>
      </c>
      <c r="C535" t="s">
        <v>2678</v>
      </c>
      <c r="D535" t="s">
        <v>180</v>
      </c>
      <c r="E535" t="s">
        <v>1470</v>
      </c>
      <c r="F535" t="s">
        <v>182</v>
      </c>
      <c r="G535" t="s">
        <v>4759</v>
      </c>
      <c r="H535" t="s">
        <v>113</v>
      </c>
      <c r="I535" t="s">
        <v>113</v>
      </c>
      <c r="J535" t="s">
        <v>113</v>
      </c>
      <c r="K535" t="s">
        <v>114</v>
      </c>
      <c r="L535" t="s">
        <v>114</v>
      </c>
      <c r="M535" t="s">
        <v>1912</v>
      </c>
      <c r="N535" t="s">
        <v>141</v>
      </c>
      <c r="O535" t="s">
        <v>185</v>
      </c>
      <c r="P535" t="s">
        <v>200</v>
      </c>
      <c r="Q535" t="s">
        <v>122</v>
      </c>
      <c r="R535" t="s">
        <v>123</v>
      </c>
      <c r="S535" t="s">
        <v>113</v>
      </c>
      <c r="T535" t="s">
        <v>4760</v>
      </c>
      <c r="U535" t="s">
        <v>3807</v>
      </c>
      <c r="V535" t="s">
        <v>4761</v>
      </c>
      <c r="Z535" t="s">
        <v>4762</v>
      </c>
      <c r="AA535" t="s">
        <v>113</v>
      </c>
      <c r="AB535" t="s">
        <v>880</v>
      </c>
      <c r="AC535" t="s">
        <v>113</v>
      </c>
      <c r="AD535">
        <v>2</v>
      </c>
      <c r="AE535" t="s">
        <v>113</v>
      </c>
      <c r="AF535" t="s">
        <v>4763</v>
      </c>
      <c r="AG535" t="s">
        <v>113</v>
      </c>
      <c r="AH535" t="s">
        <v>131</v>
      </c>
      <c r="AI535" t="s">
        <v>132</v>
      </c>
      <c r="AJ535" t="s">
        <v>131</v>
      </c>
      <c r="AK535" t="s">
        <v>4764</v>
      </c>
      <c r="AL535" t="s">
        <v>4765</v>
      </c>
      <c r="AM535" t="s">
        <v>153</v>
      </c>
      <c r="AN535" t="s">
        <v>154</v>
      </c>
      <c r="AO535" t="s">
        <v>155</v>
      </c>
      <c r="AP535">
        <v>6133161070</v>
      </c>
      <c r="AQ535" t="s">
        <v>156</v>
      </c>
      <c r="AR535" t="s">
        <v>113</v>
      </c>
      <c r="AS535" t="s">
        <v>113</v>
      </c>
      <c r="AT535" t="s">
        <v>113</v>
      </c>
      <c r="AU535" t="s">
        <v>113</v>
      </c>
      <c r="AW535" t="s">
        <v>637</v>
      </c>
      <c r="AX535" s="82">
        <f>IFERROR(FIND("Óbitos/feridos",consulta_completa__11[[#This Row],[13 - Ocorrências/Ambientes Atingidos]]),0)</f>
        <v>0</v>
      </c>
      <c r="AY535" s="83" t="str">
        <f t="shared" si="249"/>
        <v/>
      </c>
      <c r="AZ535" s="82">
        <f>IFERROR(FIND("População afetada/evacuada",consulta_completa__11[[#This Row],[13 - Ocorrências/Ambientes Atingidos]]),0)</f>
        <v>0</v>
      </c>
      <c r="BA535" s="82" t="str">
        <f t="shared" si="250"/>
        <v/>
      </c>
      <c r="BB535" s="82">
        <f>IFERROR(FIND("Suspensão de abastecimento de água",consulta_completa__11[[#This Row],[13 - Ocorrências/Ambientes Atingidos]]),0)</f>
        <v>0</v>
      </c>
      <c r="BC535" s="83" t="str">
        <f t="shared" si="278"/>
        <v/>
      </c>
      <c r="BD535" s="82">
        <f>IFERROR(FIND("Rio/córrego",consulta_completa__11[[#This Row],[13 - Ocorrências/Ambientes Atingidos]]),0)</f>
        <v>0</v>
      </c>
      <c r="BE535" s="83" t="str">
        <f t="shared" si="251"/>
        <v/>
      </c>
      <c r="BF535" s="82">
        <f>IFERROR(FIND("Lago",consulta_completa__11[[#This Row],[13 - Ocorrências/Ambientes Atingidos]]),0)</f>
        <v>0</v>
      </c>
      <c r="BG535" s="83" t="str">
        <f t="shared" si="252"/>
        <v/>
      </c>
      <c r="BH535" s="82">
        <f>IFERROR(FIND("Mar",consulta_completa__11[[#This Row],[13 - Ocorrências/Ambientes Atingidos]]),0)</f>
        <v>0</v>
      </c>
      <c r="BI535" s="83" t="str">
        <f t="shared" si="253"/>
        <v/>
      </c>
      <c r="BJ535" s="82">
        <f>IFERROR(FIND("Praia",consulta_completa__11[[#This Row],[13 - Ocorrências/Ambientes Atingidos]]),0)</f>
        <v>0</v>
      </c>
      <c r="BK535" s="83" t="str">
        <f t="shared" si="254"/>
        <v/>
      </c>
      <c r="BL535" s="82">
        <f>IFERROR(FIND("Solo",consulta_completa__11[[#This Row],[13 - Ocorrências/Ambientes Atingidos]]),0)</f>
        <v>0</v>
      </c>
      <c r="BM535" s="83" t="str">
        <f t="shared" si="255"/>
        <v/>
      </c>
      <c r="BN535" s="82">
        <f>IFERROR(FIND("Águas subterrâneas",consulta_completa__11[[#This Row],[13 - Ocorrências/Ambientes Atingidos]]),0)</f>
        <v>0</v>
      </c>
      <c r="BO535" s="83" t="str">
        <f t="shared" si="256"/>
        <v/>
      </c>
      <c r="BP535" s="82">
        <f>IFERROR(FIND("Atmosfera",consulta_completa__11[[#This Row],[13 - Ocorrências/Ambientes Atingidos]]),0)</f>
        <v>1</v>
      </c>
      <c r="BQ535" s="83" t="str">
        <f t="shared" si="257"/>
        <v>X</v>
      </c>
      <c r="BR535" s="82">
        <f>IFERROR(FIND("Flora",consulta_completa__11[[#This Row],[13 - Ocorrências/Ambientes Atingidos]]),0)</f>
        <v>0</v>
      </c>
      <c r="BS535" s="83" t="str">
        <f t="shared" si="258"/>
        <v/>
      </c>
      <c r="BT535" s="82">
        <f>IFERROR(FIND("Fauna",consulta_completa__11[[#This Row],[13 - Ocorrências/Ambientes Atingidos]]),0)</f>
        <v>0</v>
      </c>
      <c r="BU535" s="83" t="str">
        <f t="shared" si="259"/>
        <v/>
      </c>
      <c r="BV535" s="82">
        <f>IFERROR(FIND("UC federal",consulta_completa__11[[#This Row],[13 - Ocorrências/Ambientes Atingidos]]),0)</f>
        <v>0</v>
      </c>
      <c r="BW535" s="83" t="str">
        <f t="shared" si="260"/>
        <v/>
      </c>
      <c r="BX535" s="82">
        <f>IFERROR(FIND("UC estadual/municipal",consulta_completa__11[[#This Row],[13 - Ocorrências/Ambientes Atingidos]]),0)</f>
        <v>0</v>
      </c>
      <c r="BY535" s="83" t="str">
        <f t="shared" si="261"/>
        <v/>
      </c>
      <c r="BZ535" s="82">
        <f>IFERROR(FIND("Outro(s)",consulta_completa__11[[#This Row],[13 - Ocorrências/Ambientes Atingidos]]),0)</f>
        <v>0</v>
      </c>
      <c r="CA535" s="83" t="str">
        <f t="shared" si="262"/>
        <v/>
      </c>
      <c r="CB535" s="82">
        <f>IFERROR(FIND("Sem dano",consulta_completa__11[[#This Row],[13 - Ocorrências/Ambientes Atingidos]]),0)</f>
        <v>0</v>
      </c>
      <c r="CC535" s="83" t="str">
        <f t="shared" si="263"/>
        <v/>
      </c>
      <c r="CD535" s="82" t="str">
        <f>IF(consulta_completa__11[[#This Row],[13 - Ocorrências/Ambientes Atingidos]]="","X","")</f>
        <v/>
      </c>
      <c r="CE535" s="84">
        <f>IFERROR(FIND("IBAMA",consulta_completa__11[[#This Row],[14 - Inst. Atuando no Local]]),0)</f>
        <v>0</v>
      </c>
      <c r="CF535" s="84" t="str">
        <f t="shared" si="264"/>
        <v/>
      </c>
      <c r="CG535" s="84">
        <f>IFERROR(FIND("OEMA",consulta_completa__11[[#This Row],[14 - Inst. Atuando no Local]]),0)</f>
        <v>0</v>
      </c>
      <c r="CH535" s="84" t="str">
        <f t="shared" si="265"/>
        <v/>
      </c>
      <c r="CI535" s="84">
        <f>IFERROR(FIND("DEFESA CIVIL",consulta_completa__11[[#This Row],[14 - Inst. Atuando no Local]]),0)</f>
        <v>0</v>
      </c>
      <c r="CJ535" s="84" t="str">
        <f t="shared" si="266"/>
        <v/>
      </c>
      <c r="CK535" s="84">
        <f>IFERROR(FIND("CORPO DE BOMBEIROS",consulta_completa__11[[#This Row],[14 - Inst. Atuando no Local]]),0)</f>
        <v>0</v>
      </c>
      <c r="CL535" s="84" t="str">
        <f t="shared" si="267"/>
        <v/>
      </c>
      <c r="CM535" s="84">
        <f>IFERROR(FIND("POLÍCIA RODOVIÁRIA",consulta_completa__11[[#This Row],[14 - Inst. Atuando no Local]]),0)</f>
        <v>0</v>
      </c>
      <c r="CN535" s="84" t="str">
        <f t="shared" si="268"/>
        <v/>
      </c>
      <c r="CO535" s="84">
        <f>IFERROR(FIND("POLÍCIA MILITAR",consulta_completa__11[[#This Row],[14 - Inst. Atuando no Local]]),0)</f>
        <v>0</v>
      </c>
      <c r="CP535" s="84" t="str">
        <f t="shared" si="269"/>
        <v/>
      </c>
      <c r="CQ535" s="84">
        <f>IFERROR(FIND("POLÍCIA CIVIL",consulta_completa__11[[#This Row],[14 - Inst. Atuando no Local]]),0)</f>
        <v>0</v>
      </c>
      <c r="CR535" s="84" t="str">
        <f t="shared" si="270"/>
        <v/>
      </c>
      <c r="CS535" s="84">
        <f>IFERROR(FIND("MARINHA DO BRASIL",consulta_completa__11[[#This Row],[14 - Inst. Atuando no Local]]),0)</f>
        <v>0</v>
      </c>
      <c r="CT535" s="84" t="str">
        <f t="shared" si="271"/>
        <v/>
      </c>
      <c r="CU535" s="84">
        <f>IFERROR(FIND("EMPRESA ESPECIALIZADA EM ATENDIMENTO",consulta_completa__11[[#This Row],[14 - Inst. Atuando no Local]]),0)</f>
        <v>0</v>
      </c>
      <c r="CV535" s="84" t="str">
        <f t="shared" si="272"/>
        <v/>
      </c>
      <c r="CW535" s="84">
        <f>IFERROR(FIND("IBAMA",consulta_completa__11[[#This Row],[14 - Inst. Atuando no Local]]),0)</f>
        <v>0</v>
      </c>
      <c r="CX535" s="84" t="str">
        <f t="shared" si="273"/>
        <v/>
      </c>
      <c r="CY535" s="84" t="str">
        <f>IF(consulta_completa__11[[#This Row],[14 - Inst. Atuando no Local]]="","X","")</f>
        <v/>
      </c>
      <c r="CZ535" s="84">
        <f>IFERROR(FIND("OUTRA (S)",consulta_completa__11[[#This Row],[14 - Inst. Atuando no Local]]),0)</f>
        <v>0</v>
      </c>
      <c r="DA535" s="84" t="str">
        <f t="shared" si="274"/>
        <v/>
      </c>
      <c r="DB535" s="35" t="str">
        <f t="shared" si="275"/>
        <v>Sim</v>
      </c>
      <c r="DC535" s="35" t="str">
        <f t="shared" si="276"/>
        <v>Não</v>
      </c>
      <c r="DD535" s="35" t="str">
        <f t="shared" si="277"/>
        <v>Sim</v>
      </c>
      <c r="DE535" s="87" t="str">
        <f t="shared" si="279"/>
        <v>Estadual</v>
      </c>
    </row>
    <row r="536" spans="1:109">
      <c r="A536" s="14">
        <v>202572661217</v>
      </c>
      <c r="B536" s="1">
        <v>45864</v>
      </c>
      <c r="C536" t="s">
        <v>109</v>
      </c>
      <c r="D536" t="s">
        <v>212</v>
      </c>
      <c r="E536" t="s">
        <v>452</v>
      </c>
      <c r="F536" t="s">
        <v>112</v>
      </c>
      <c r="G536" t="s">
        <v>113</v>
      </c>
      <c r="H536" t="s">
        <v>114</v>
      </c>
      <c r="I536" t="s">
        <v>114</v>
      </c>
      <c r="J536" t="s">
        <v>4766</v>
      </c>
      <c r="K536" t="s">
        <v>990</v>
      </c>
      <c r="L536" t="s">
        <v>648</v>
      </c>
      <c r="M536" t="s">
        <v>118</v>
      </c>
      <c r="N536" t="s">
        <v>113</v>
      </c>
      <c r="O536" t="s">
        <v>239</v>
      </c>
      <c r="P536" t="s">
        <v>229</v>
      </c>
      <c r="Q536" t="s">
        <v>122</v>
      </c>
      <c r="R536" t="s">
        <v>123</v>
      </c>
      <c r="S536" t="s">
        <v>124</v>
      </c>
      <c r="T536" t="s">
        <v>4767</v>
      </c>
      <c r="U536" t="s">
        <v>4768</v>
      </c>
      <c r="V536" t="s">
        <v>4769</v>
      </c>
      <c r="W536" t="b">
        <v>1</v>
      </c>
      <c r="X536" t="b">
        <v>1</v>
      </c>
      <c r="Z536" t="s">
        <v>4770</v>
      </c>
      <c r="AA536" t="s">
        <v>4771</v>
      </c>
      <c r="AB536" t="s">
        <v>4772</v>
      </c>
      <c r="AC536" t="s">
        <v>4773</v>
      </c>
      <c r="AD536">
        <v>1</v>
      </c>
      <c r="AE536" t="s">
        <v>113</v>
      </c>
      <c r="AF536" t="s">
        <v>113</v>
      </c>
      <c r="AG536" t="s">
        <v>113</v>
      </c>
      <c r="AH536" t="s">
        <v>131</v>
      </c>
      <c r="AI536" t="s">
        <v>132</v>
      </c>
      <c r="AJ536" t="s">
        <v>131</v>
      </c>
      <c r="AK536" t="s">
        <v>4774</v>
      </c>
      <c r="AL536" t="s">
        <v>4775</v>
      </c>
      <c r="AM536" t="s">
        <v>4776</v>
      </c>
      <c r="AN536" t="s">
        <v>4777</v>
      </c>
      <c r="AO536" t="s">
        <v>4778</v>
      </c>
      <c r="AP536">
        <v>21996122854</v>
      </c>
      <c r="AQ536" t="s">
        <v>4779</v>
      </c>
      <c r="AR536" t="s">
        <v>113</v>
      </c>
      <c r="AS536" t="s">
        <v>113</v>
      </c>
      <c r="AT536" t="s">
        <v>113</v>
      </c>
      <c r="AU536" t="s">
        <v>113</v>
      </c>
      <c r="AW536" t="s">
        <v>113</v>
      </c>
      <c r="AX536" s="82">
        <f>IFERROR(FIND("Óbitos/feridos",consulta_completa__11[[#This Row],[13 - Ocorrências/Ambientes Atingidos]]),0)</f>
        <v>0</v>
      </c>
      <c r="AY536" s="83" t="str">
        <f t="shared" si="249"/>
        <v/>
      </c>
      <c r="AZ536" s="82">
        <f>IFERROR(FIND("População afetada/evacuada",consulta_completa__11[[#This Row],[13 - Ocorrências/Ambientes Atingidos]]),0)</f>
        <v>0</v>
      </c>
      <c r="BA536" s="82" t="str">
        <f t="shared" si="250"/>
        <v/>
      </c>
      <c r="BB536" s="82">
        <f>IFERROR(FIND("Suspensão de abastecimento de água",consulta_completa__11[[#This Row],[13 - Ocorrências/Ambientes Atingidos]]),0)</f>
        <v>0</v>
      </c>
      <c r="BC536" s="83" t="str">
        <f t="shared" si="278"/>
        <v/>
      </c>
      <c r="BD536" s="82">
        <f>IFERROR(FIND("Rio/córrego",consulta_completa__11[[#This Row],[13 - Ocorrências/Ambientes Atingidos]]),0)</f>
        <v>0</v>
      </c>
      <c r="BE536" s="83" t="str">
        <f t="shared" si="251"/>
        <v/>
      </c>
      <c r="BF536" s="82">
        <f>IFERROR(FIND("Lago",consulta_completa__11[[#This Row],[13 - Ocorrências/Ambientes Atingidos]]),0)</f>
        <v>0</v>
      </c>
      <c r="BG536" s="83" t="str">
        <f t="shared" si="252"/>
        <v/>
      </c>
      <c r="BH536" s="82">
        <f>IFERROR(FIND("Mar",consulta_completa__11[[#This Row],[13 - Ocorrências/Ambientes Atingidos]]),0)</f>
        <v>1</v>
      </c>
      <c r="BI536" s="83" t="str">
        <f t="shared" si="253"/>
        <v>X</v>
      </c>
      <c r="BJ536" s="82">
        <f>IFERROR(FIND("Praia",consulta_completa__11[[#This Row],[13 - Ocorrências/Ambientes Atingidos]]),0)</f>
        <v>0</v>
      </c>
      <c r="BK536" s="83" t="str">
        <f t="shared" si="254"/>
        <v/>
      </c>
      <c r="BL536" s="82">
        <f>IFERROR(FIND("Solo",consulta_completa__11[[#This Row],[13 - Ocorrências/Ambientes Atingidos]]),0)</f>
        <v>0</v>
      </c>
      <c r="BM536" s="83" t="str">
        <f t="shared" si="255"/>
        <v/>
      </c>
      <c r="BN536" s="82">
        <f>IFERROR(FIND("Águas subterrâneas",consulta_completa__11[[#This Row],[13 - Ocorrências/Ambientes Atingidos]]),0)</f>
        <v>0</v>
      </c>
      <c r="BO536" s="83" t="str">
        <f t="shared" si="256"/>
        <v/>
      </c>
      <c r="BP536" s="82">
        <f>IFERROR(FIND("Atmosfera",consulta_completa__11[[#This Row],[13 - Ocorrências/Ambientes Atingidos]]),0)</f>
        <v>0</v>
      </c>
      <c r="BQ536" s="83" t="str">
        <f t="shared" si="257"/>
        <v/>
      </c>
      <c r="BR536" s="82">
        <f>IFERROR(FIND("Flora",consulta_completa__11[[#This Row],[13 - Ocorrências/Ambientes Atingidos]]),0)</f>
        <v>0</v>
      </c>
      <c r="BS536" s="83" t="str">
        <f t="shared" si="258"/>
        <v/>
      </c>
      <c r="BT536" s="82">
        <f>IFERROR(FIND("Fauna",consulta_completa__11[[#This Row],[13 - Ocorrências/Ambientes Atingidos]]),0)</f>
        <v>0</v>
      </c>
      <c r="BU536" s="83" t="str">
        <f t="shared" si="259"/>
        <v/>
      </c>
      <c r="BV536" s="82">
        <f>IFERROR(FIND("UC federal",consulta_completa__11[[#This Row],[13 - Ocorrências/Ambientes Atingidos]]),0)</f>
        <v>0</v>
      </c>
      <c r="BW536" s="83" t="str">
        <f t="shared" si="260"/>
        <v/>
      </c>
      <c r="BX536" s="82">
        <f>IFERROR(FIND("UC estadual/municipal",consulta_completa__11[[#This Row],[13 - Ocorrências/Ambientes Atingidos]]),0)</f>
        <v>0</v>
      </c>
      <c r="BY536" s="83" t="str">
        <f t="shared" si="261"/>
        <v/>
      </c>
      <c r="BZ536" s="82">
        <f>IFERROR(FIND("Outro(s)",consulta_completa__11[[#This Row],[13 - Ocorrências/Ambientes Atingidos]]),0)</f>
        <v>0</v>
      </c>
      <c r="CA536" s="83" t="str">
        <f t="shared" si="262"/>
        <v/>
      </c>
      <c r="CB536" s="82">
        <f>IFERROR(FIND("Sem dano",consulta_completa__11[[#This Row],[13 - Ocorrências/Ambientes Atingidos]]),0)</f>
        <v>0</v>
      </c>
      <c r="CC536" s="83" t="str">
        <f t="shared" si="263"/>
        <v/>
      </c>
      <c r="CD536" s="82" t="str">
        <f>IF(consulta_completa__11[[#This Row],[13 - Ocorrências/Ambientes Atingidos]]="","X","")</f>
        <v/>
      </c>
      <c r="CE536" s="84">
        <f>IFERROR(FIND("IBAMA",consulta_completa__11[[#This Row],[14 - Inst. Atuando no Local]]),0)</f>
        <v>0</v>
      </c>
      <c r="CF536" s="84" t="str">
        <f t="shared" si="264"/>
        <v/>
      </c>
      <c r="CG536" s="84">
        <f>IFERROR(FIND("OEMA",consulta_completa__11[[#This Row],[14 - Inst. Atuando no Local]]),0)</f>
        <v>0</v>
      </c>
      <c r="CH536" s="84" t="str">
        <f t="shared" si="265"/>
        <v/>
      </c>
      <c r="CI536" s="84">
        <f>IFERROR(FIND("DEFESA CIVIL",consulta_completa__11[[#This Row],[14 - Inst. Atuando no Local]]),0)</f>
        <v>0</v>
      </c>
      <c r="CJ536" s="84" t="str">
        <f t="shared" si="266"/>
        <v/>
      </c>
      <c r="CK536" s="84">
        <f>IFERROR(FIND("CORPO DE BOMBEIROS",consulta_completa__11[[#This Row],[14 - Inst. Atuando no Local]]),0)</f>
        <v>0</v>
      </c>
      <c r="CL536" s="84" t="str">
        <f t="shared" si="267"/>
        <v/>
      </c>
      <c r="CM536" s="84">
        <f>IFERROR(FIND("POLÍCIA RODOVIÁRIA",consulta_completa__11[[#This Row],[14 - Inst. Atuando no Local]]),0)</f>
        <v>0</v>
      </c>
      <c r="CN536" s="84" t="str">
        <f t="shared" si="268"/>
        <v/>
      </c>
      <c r="CO536" s="84">
        <f>IFERROR(FIND("POLÍCIA MILITAR",consulta_completa__11[[#This Row],[14 - Inst. Atuando no Local]]),0)</f>
        <v>0</v>
      </c>
      <c r="CP536" s="84" t="str">
        <f t="shared" si="269"/>
        <v/>
      </c>
      <c r="CQ536" s="84">
        <f>IFERROR(FIND("POLÍCIA CIVIL",consulta_completa__11[[#This Row],[14 - Inst. Atuando no Local]]),0)</f>
        <v>0</v>
      </c>
      <c r="CR536" s="84" t="str">
        <f t="shared" si="270"/>
        <v/>
      </c>
      <c r="CS536" s="84">
        <f>IFERROR(FIND("MARINHA DO BRASIL",consulta_completa__11[[#This Row],[14 - Inst. Atuando no Local]]),0)</f>
        <v>0</v>
      </c>
      <c r="CT536" s="84" t="str">
        <f t="shared" si="271"/>
        <v/>
      </c>
      <c r="CU536" s="84">
        <f>IFERROR(FIND("EMPRESA ESPECIALIZADA EM ATENDIMENTO",consulta_completa__11[[#This Row],[14 - Inst. Atuando no Local]]),0)</f>
        <v>0</v>
      </c>
      <c r="CV536" s="84" t="str">
        <f t="shared" si="272"/>
        <v/>
      </c>
      <c r="CW536" s="84">
        <f>IFERROR(FIND("IBAMA",consulta_completa__11[[#This Row],[14 - Inst. Atuando no Local]]),0)</f>
        <v>0</v>
      </c>
      <c r="CX536" s="84" t="str">
        <f t="shared" si="273"/>
        <v/>
      </c>
      <c r="CY536" s="84" t="str">
        <f>IF(consulta_completa__11[[#This Row],[14 - Inst. Atuando no Local]]="","X","")</f>
        <v>X</v>
      </c>
      <c r="CZ536" s="84">
        <f>IFERROR(FIND("OUTRA (S)",consulta_completa__11[[#This Row],[14 - Inst. Atuando no Local]]),0)</f>
        <v>0</v>
      </c>
      <c r="DA536" s="84" t="str">
        <f t="shared" si="274"/>
        <v/>
      </c>
      <c r="DB536" s="35" t="str">
        <f t="shared" si="275"/>
        <v>Sim</v>
      </c>
      <c r="DC536" s="35" t="str">
        <f t="shared" si="276"/>
        <v>Não</v>
      </c>
      <c r="DD536" s="35" t="str">
        <f t="shared" si="277"/>
        <v>Sim</v>
      </c>
      <c r="DE536" s="87" t="str">
        <f t="shared" si="279"/>
        <v>Federal</v>
      </c>
    </row>
    <row r="537" spans="1:109">
      <c r="A537" s="14">
        <v>202572732407</v>
      </c>
      <c r="B537" s="1">
        <v>45864</v>
      </c>
      <c r="C537" t="s">
        <v>3273</v>
      </c>
      <c r="D537" t="s">
        <v>830</v>
      </c>
      <c r="E537" t="s">
        <v>286</v>
      </c>
      <c r="F537" t="s">
        <v>112</v>
      </c>
      <c r="G537" t="s">
        <v>113</v>
      </c>
      <c r="H537" t="s">
        <v>114</v>
      </c>
      <c r="I537" t="s">
        <v>114</v>
      </c>
      <c r="J537" t="s">
        <v>4780</v>
      </c>
      <c r="K537" t="s">
        <v>2956</v>
      </c>
      <c r="L537" t="s">
        <v>1352</v>
      </c>
      <c r="M537" t="s">
        <v>649</v>
      </c>
      <c r="N537" t="s">
        <v>4781</v>
      </c>
      <c r="O537" t="s">
        <v>113</v>
      </c>
      <c r="P537" t="s">
        <v>229</v>
      </c>
      <c r="Q537" t="s">
        <v>122</v>
      </c>
      <c r="R537" t="s">
        <v>123</v>
      </c>
      <c r="S537" t="s">
        <v>113</v>
      </c>
      <c r="T537" t="s">
        <v>4782</v>
      </c>
      <c r="U537" t="s">
        <v>113</v>
      </c>
      <c r="V537" t="s">
        <v>113</v>
      </c>
      <c r="Z537" t="s">
        <v>4783</v>
      </c>
      <c r="AA537" t="s">
        <v>4784</v>
      </c>
      <c r="AB537" t="s">
        <v>4785</v>
      </c>
      <c r="AC537" t="s">
        <v>4786</v>
      </c>
      <c r="AD537">
        <v>0</v>
      </c>
      <c r="AE537" t="s">
        <v>113</v>
      </c>
      <c r="AF537" t="s">
        <v>113</v>
      </c>
      <c r="AG537" t="s">
        <v>113</v>
      </c>
      <c r="AH537" t="s">
        <v>131</v>
      </c>
      <c r="AI537" t="s">
        <v>132</v>
      </c>
      <c r="AJ537" t="s">
        <v>132</v>
      </c>
      <c r="AK537" t="s">
        <v>113</v>
      </c>
      <c r="AL537" t="s">
        <v>113</v>
      </c>
      <c r="AM537" t="s">
        <v>1289</v>
      </c>
      <c r="AN537" t="s">
        <v>113</v>
      </c>
      <c r="AO537" t="s">
        <v>113</v>
      </c>
      <c r="AQ537" t="s">
        <v>1292</v>
      </c>
      <c r="AR537" t="s">
        <v>113</v>
      </c>
      <c r="AS537" t="s">
        <v>113</v>
      </c>
      <c r="AT537" t="s">
        <v>113</v>
      </c>
      <c r="AU537" t="s">
        <v>113</v>
      </c>
      <c r="AW537" t="s">
        <v>113</v>
      </c>
      <c r="AX537" s="82">
        <f>IFERROR(FIND("Óbitos/feridos",consulta_completa__11[[#This Row],[13 - Ocorrências/Ambientes Atingidos]]),0)</f>
        <v>1</v>
      </c>
      <c r="AY537" s="83" t="str">
        <f t="shared" si="249"/>
        <v>X</v>
      </c>
      <c r="AZ537" s="82">
        <f>IFERROR(FIND("População afetada/evacuada",consulta_completa__11[[#This Row],[13 - Ocorrências/Ambientes Atingidos]]),0)</f>
        <v>0</v>
      </c>
      <c r="BA537" s="82" t="str">
        <f t="shared" si="250"/>
        <v/>
      </c>
      <c r="BB537" s="82">
        <f>IFERROR(FIND("Suspensão de abastecimento de água",consulta_completa__11[[#This Row],[13 - Ocorrências/Ambientes Atingidos]]),0)</f>
        <v>0</v>
      </c>
      <c r="BC537" s="83" t="str">
        <f t="shared" si="278"/>
        <v/>
      </c>
      <c r="BD537" s="82">
        <f>IFERROR(FIND("Rio/córrego",consulta_completa__11[[#This Row],[13 - Ocorrências/Ambientes Atingidos]]),0)</f>
        <v>17</v>
      </c>
      <c r="BE537" s="83" t="str">
        <f t="shared" si="251"/>
        <v>X</v>
      </c>
      <c r="BF537" s="82">
        <f>IFERROR(FIND("Lago",consulta_completa__11[[#This Row],[13 - Ocorrências/Ambientes Atingidos]]),0)</f>
        <v>0</v>
      </c>
      <c r="BG537" s="83" t="str">
        <f t="shared" si="252"/>
        <v/>
      </c>
      <c r="BH537" s="82">
        <f>IFERROR(FIND("Mar",consulta_completa__11[[#This Row],[13 - Ocorrências/Ambientes Atingidos]]),0)</f>
        <v>0</v>
      </c>
      <c r="BI537" s="83" t="str">
        <f t="shared" si="253"/>
        <v/>
      </c>
      <c r="BJ537" s="82">
        <f>IFERROR(FIND("Praia",consulta_completa__11[[#This Row],[13 - Ocorrências/Ambientes Atingidos]]),0)</f>
        <v>0</v>
      </c>
      <c r="BK537" s="83" t="str">
        <f t="shared" si="254"/>
        <v/>
      </c>
      <c r="BL537" s="82">
        <f>IFERROR(FIND("Solo",consulta_completa__11[[#This Row],[13 - Ocorrências/Ambientes Atingidos]]),0)</f>
        <v>30</v>
      </c>
      <c r="BM537" s="83" t="str">
        <f t="shared" si="255"/>
        <v>X</v>
      </c>
      <c r="BN537" s="82">
        <f>IFERROR(FIND("Águas subterrâneas",consulta_completa__11[[#This Row],[13 - Ocorrências/Ambientes Atingidos]]),0)</f>
        <v>0</v>
      </c>
      <c r="BO537" s="83" t="str">
        <f t="shared" si="256"/>
        <v/>
      </c>
      <c r="BP537" s="82">
        <f>IFERROR(FIND("Atmosfera",consulta_completa__11[[#This Row],[13 - Ocorrências/Ambientes Atingidos]]),0)</f>
        <v>0</v>
      </c>
      <c r="BQ537" s="83" t="str">
        <f t="shared" si="257"/>
        <v/>
      </c>
      <c r="BR537" s="82">
        <f>IFERROR(FIND("Flora",consulta_completa__11[[#This Row],[13 - Ocorrências/Ambientes Atingidos]]),0)</f>
        <v>0</v>
      </c>
      <c r="BS537" s="83" t="str">
        <f t="shared" si="258"/>
        <v/>
      </c>
      <c r="BT537" s="82">
        <f>IFERROR(FIND("Fauna",consulta_completa__11[[#This Row],[13 - Ocorrências/Ambientes Atingidos]]),0)</f>
        <v>0</v>
      </c>
      <c r="BU537" s="83" t="str">
        <f t="shared" si="259"/>
        <v/>
      </c>
      <c r="BV537" s="82">
        <f>IFERROR(FIND("UC federal",consulta_completa__11[[#This Row],[13 - Ocorrências/Ambientes Atingidos]]),0)</f>
        <v>0</v>
      </c>
      <c r="BW537" s="83" t="str">
        <f t="shared" si="260"/>
        <v/>
      </c>
      <c r="BX537" s="82">
        <f>IFERROR(FIND("UC estadual/municipal",consulta_completa__11[[#This Row],[13 - Ocorrências/Ambientes Atingidos]]),0)</f>
        <v>0</v>
      </c>
      <c r="BY537" s="83" t="str">
        <f t="shared" si="261"/>
        <v/>
      </c>
      <c r="BZ537" s="82">
        <f>IFERROR(FIND("Outro(s)",consulta_completa__11[[#This Row],[13 - Ocorrências/Ambientes Atingidos]]),0)</f>
        <v>0</v>
      </c>
      <c r="CA537" s="83" t="str">
        <f t="shared" si="262"/>
        <v/>
      </c>
      <c r="CB537" s="82">
        <f>IFERROR(FIND("Sem dano",consulta_completa__11[[#This Row],[13 - Ocorrências/Ambientes Atingidos]]),0)</f>
        <v>0</v>
      </c>
      <c r="CC537" s="83" t="str">
        <f t="shared" si="263"/>
        <v/>
      </c>
      <c r="CD537" s="82" t="str">
        <f>IF(consulta_completa__11[[#This Row],[13 - Ocorrências/Ambientes Atingidos]]="","X","")</f>
        <v/>
      </c>
      <c r="CE537" s="84">
        <f>IFERROR(FIND("IBAMA",consulta_completa__11[[#This Row],[14 - Inst. Atuando no Local]]),0)</f>
        <v>0</v>
      </c>
      <c r="CF537" s="84" t="str">
        <f t="shared" si="264"/>
        <v/>
      </c>
      <c r="CG537" s="84">
        <f>IFERROR(FIND("OEMA",consulta_completa__11[[#This Row],[14 - Inst. Atuando no Local]]),0)</f>
        <v>0</v>
      </c>
      <c r="CH537" s="84" t="str">
        <f t="shared" si="265"/>
        <v/>
      </c>
      <c r="CI537" s="84">
        <f>IFERROR(FIND("DEFESA CIVIL",consulta_completa__11[[#This Row],[14 - Inst. Atuando no Local]]),0)</f>
        <v>0</v>
      </c>
      <c r="CJ537" s="84" t="str">
        <f t="shared" si="266"/>
        <v/>
      </c>
      <c r="CK537" s="84">
        <f>IFERROR(FIND("CORPO DE BOMBEIROS",consulta_completa__11[[#This Row],[14 - Inst. Atuando no Local]]),0)</f>
        <v>0</v>
      </c>
      <c r="CL537" s="84" t="str">
        <f t="shared" si="267"/>
        <v/>
      </c>
      <c r="CM537" s="84">
        <f>IFERROR(FIND("POLÍCIA RODOVIÁRIA",consulta_completa__11[[#This Row],[14 - Inst. Atuando no Local]]),0)</f>
        <v>0</v>
      </c>
      <c r="CN537" s="84" t="str">
        <f t="shared" si="268"/>
        <v/>
      </c>
      <c r="CO537" s="84">
        <f>IFERROR(FIND("POLÍCIA MILITAR",consulta_completa__11[[#This Row],[14 - Inst. Atuando no Local]]),0)</f>
        <v>0</v>
      </c>
      <c r="CP537" s="84" t="str">
        <f t="shared" si="269"/>
        <v/>
      </c>
      <c r="CQ537" s="84">
        <f>IFERROR(FIND("POLÍCIA CIVIL",consulta_completa__11[[#This Row],[14 - Inst. Atuando no Local]]),0)</f>
        <v>0</v>
      </c>
      <c r="CR537" s="84" t="str">
        <f t="shared" si="270"/>
        <v/>
      </c>
      <c r="CS537" s="84">
        <f>IFERROR(FIND("MARINHA DO BRASIL",consulta_completa__11[[#This Row],[14 - Inst. Atuando no Local]]),0)</f>
        <v>0</v>
      </c>
      <c r="CT537" s="84" t="str">
        <f t="shared" si="271"/>
        <v/>
      </c>
      <c r="CU537" s="84">
        <f>IFERROR(FIND("EMPRESA ESPECIALIZADA EM ATENDIMENTO",consulta_completa__11[[#This Row],[14 - Inst. Atuando no Local]]),0)</f>
        <v>0</v>
      </c>
      <c r="CV537" s="84" t="str">
        <f t="shared" si="272"/>
        <v/>
      </c>
      <c r="CW537" s="84">
        <f>IFERROR(FIND("IBAMA",consulta_completa__11[[#This Row],[14 - Inst. Atuando no Local]]),0)</f>
        <v>0</v>
      </c>
      <c r="CX537" s="84" t="str">
        <f t="shared" si="273"/>
        <v/>
      </c>
      <c r="CY537" s="84" t="str">
        <f>IF(consulta_completa__11[[#This Row],[14 - Inst. Atuando no Local]]="","X","")</f>
        <v/>
      </c>
      <c r="CZ537" s="84">
        <f>IFERROR(FIND("OUTRA (S)",consulta_completa__11[[#This Row],[14 - Inst. Atuando no Local]]),0)</f>
        <v>0</v>
      </c>
      <c r="DA537" s="84" t="str">
        <f t="shared" si="274"/>
        <v/>
      </c>
      <c r="DB537" s="35" t="str">
        <f t="shared" si="275"/>
        <v>Sim</v>
      </c>
      <c r="DC537" s="35" t="str">
        <f t="shared" si="276"/>
        <v>Não</v>
      </c>
      <c r="DD537" s="35" t="str">
        <f t="shared" si="277"/>
        <v>Sim</v>
      </c>
      <c r="DE537" s="87" t="str">
        <f t="shared" si="279"/>
        <v>Sem informação</v>
      </c>
    </row>
    <row r="538" spans="1:109">
      <c r="A538" s="14">
        <v>202572736014</v>
      </c>
      <c r="B538" s="1">
        <v>45864</v>
      </c>
      <c r="C538" t="s">
        <v>4787</v>
      </c>
      <c r="D538" t="s">
        <v>180</v>
      </c>
      <c r="E538" t="s">
        <v>286</v>
      </c>
      <c r="F538" t="s">
        <v>453</v>
      </c>
      <c r="G538" t="s">
        <v>113</v>
      </c>
      <c r="H538" t="s">
        <v>114</v>
      </c>
      <c r="I538" t="s">
        <v>114</v>
      </c>
      <c r="J538" t="s">
        <v>2051</v>
      </c>
      <c r="K538" t="s">
        <v>840</v>
      </c>
      <c r="L538" t="s">
        <v>648</v>
      </c>
      <c r="M538" t="s">
        <v>297</v>
      </c>
      <c r="N538" t="s">
        <v>1353</v>
      </c>
      <c r="O538" t="s">
        <v>239</v>
      </c>
      <c r="P538" t="s">
        <v>229</v>
      </c>
      <c r="Q538" t="s">
        <v>167</v>
      </c>
      <c r="R538" t="s">
        <v>123</v>
      </c>
      <c r="S538" t="s">
        <v>113</v>
      </c>
      <c r="T538" t="s">
        <v>4788</v>
      </c>
      <c r="U538" t="s">
        <v>113</v>
      </c>
      <c r="V538" t="s">
        <v>113</v>
      </c>
      <c r="Z538" t="s">
        <v>1672</v>
      </c>
      <c r="AA538" t="s">
        <v>4789</v>
      </c>
      <c r="AB538" t="s">
        <v>4790</v>
      </c>
      <c r="AC538" t="s">
        <v>4791</v>
      </c>
      <c r="AD538">
        <v>0</v>
      </c>
      <c r="AE538" t="s">
        <v>4792</v>
      </c>
      <c r="AF538" t="s">
        <v>4793</v>
      </c>
      <c r="AG538" t="s">
        <v>4794</v>
      </c>
      <c r="AH538" t="s">
        <v>131</v>
      </c>
      <c r="AI538" t="s">
        <v>131</v>
      </c>
      <c r="AJ538" t="s">
        <v>131</v>
      </c>
      <c r="AK538" t="s">
        <v>4795</v>
      </c>
      <c r="AL538" t="s">
        <v>4796</v>
      </c>
      <c r="AM538" t="s">
        <v>1673</v>
      </c>
      <c r="AN538" t="s">
        <v>113</v>
      </c>
      <c r="AO538" t="s">
        <v>4712</v>
      </c>
      <c r="AP538">
        <v>21998491289</v>
      </c>
      <c r="AQ538" t="s">
        <v>1675</v>
      </c>
      <c r="AR538" t="s">
        <v>113</v>
      </c>
      <c r="AS538" t="s">
        <v>113</v>
      </c>
      <c r="AT538" t="s">
        <v>113</v>
      </c>
      <c r="AU538" t="s">
        <v>113</v>
      </c>
      <c r="AW538" t="s">
        <v>113</v>
      </c>
      <c r="AX538" s="82">
        <f>IFERROR(FIND("Óbitos/feridos",consulta_completa__11[[#This Row],[13 - Ocorrências/Ambientes Atingidos]]),0)</f>
        <v>1</v>
      </c>
      <c r="AY538" s="83" t="str">
        <f t="shared" si="249"/>
        <v>X</v>
      </c>
      <c r="AZ538" s="82">
        <f>IFERROR(FIND("População afetada/evacuada",consulta_completa__11[[#This Row],[13 - Ocorrências/Ambientes Atingidos]]),0)</f>
        <v>0</v>
      </c>
      <c r="BA538" s="82" t="str">
        <f t="shared" si="250"/>
        <v/>
      </c>
      <c r="BB538" s="82">
        <f>IFERROR(FIND("Suspensão de abastecimento de água",consulta_completa__11[[#This Row],[13 - Ocorrências/Ambientes Atingidos]]),0)</f>
        <v>0</v>
      </c>
      <c r="BC538" s="83" t="str">
        <f t="shared" si="278"/>
        <v/>
      </c>
      <c r="BD538" s="82">
        <f>IFERROR(FIND("Rio/córrego",consulta_completa__11[[#This Row],[13 - Ocorrências/Ambientes Atingidos]]),0)</f>
        <v>0</v>
      </c>
      <c r="BE538" s="83" t="str">
        <f t="shared" si="251"/>
        <v/>
      </c>
      <c r="BF538" s="82">
        <f>IFERROR(FIND("Lago",consulta_completa__11[[#This Row],[13 - Ocorrências/Ambientes Atingidos]]),0)</f>
        <v>0</v>
      </c>
      <c r="BG538" s="83" t="str">
        <f t="shared" si="252"/>
        <v/>
      </c>
      <c r="BH538" s="82">
        <f>IFERROR(FIND("Mar",consulta_completa__11[[#This Row],[13 - Ocorrências/Ambientes Atingidos]]),0)</f>
        <v>0</v>
      </c>
      <c r="BI538" s="83" t="str">
        <f t="shared" si="253"/>
        <v/>
      </c>
      <c r="BJ538" s="82">
        <f>IFERROR(FIND("Praia",consulta_completa__11[[#This Row],[13 - Ocorrências/Ambientes Atingidos]]),0)</f>
        <v>0</v>
      </c>
      <c r="BK538" s="83" t="str">
        <f t="shared" si="254"/>
        <v/>
      </c>
      <c r="BL538" s="82">
        <f>IFERROR(FIND("Solo",consulta_completa__11[[#This Row],[13 - Ocorrências/Ambientes Atingidos]]),0)</f>
        <v>17</v>
      </c>
      <c r="BM538" s="83" t="str">
        <f t="shared" si="255"/>
        <v>X</v>
      </c>
      <c r="BN538" s="82">
        <f>IFERROR(FIND("Águas subterrâneas",consulta_completa__11[[#This Row],[13 - Ocorrências/Ambientes Atingidos]]),0)</f>
        <v>0</v>
      </c>
      <c r="BO538" s="83" t="str">
        <f t="shared" si="256"/>
        <v/>
      </c>
      <c r="BP538" s="82">
        <f>IFERROR(FIND("Atmosfera",consulta_completa__11[[#This Row],[13 - Ocorrências/Ambientes Atingidos]]),0)</f>
        <v>0</v>
      </c>
      <c r="BQ538" s="83" t="str">
        <f t="shared" si="257"/>
        <v/>
      </c>
      <c r="BR538" s="82">
        <f>IFERROR(FIND("Flora",consulta_completa__11[[#This Row],[13 - Ocorrências/Ambientes Atingidos]]),0)</f>
        <v>0</v>
      </c>
      <c r="BS538" s="83" t="str">
        <f t="shared" si="258"/>
        <v/>
      </c>
      <c r="BT538" s="82">
        <f>IFERROR(FIND("Fauna",consulta_completa__11[[#This Row],[13 - Ocorrências/Ambientes Atingidos]]),0)</f>
        <v>0</v>
      </c>
      <c r="BU538" s="83" t="str">
        <f t="shared" si="259"/>
        <v/>
      </c>
      <c r="BV538" s="82">
        <f>IFERROR(FIND("UC federal",consulta_completa__11[[#This Row],[13 - Ocorrências/Ambientes Atingidos]]),0)</f>
        <v>0</v>
      </c>
      <c r="BW538" s="83" t="str">
        <f t="shared" si="260"/>
        <v/>
      </c>
      <c r="BX538" s="82">
        <f>IFERROR(FIND("UC estadual/municipal",consulta_completa__11[[#This Row],[13 - Ocorrências/Ambientes Atingidos]]),0)</f>
        <v>0</v>
      </c>
      <c r="BY538" s="83" t="str">
        <f t="shared" si="261"/>
        <v/>
      </c>
      <c r="BZ538" s="82">
        <f>IFERROR(FIND("Outro(s)",consulta_completa__11[[#This Row],[13 - Ocorrências/Ambientes Atingidos]]),0)</f>
        <v>0</v>
      </c>
      <c r="CA538" s="83" t="str">
        <f t="shared" si="262"/>
        <v/>
      </c>
      <c r="CB538" s="82">
        <f>IFERROR(FIND("Sem dano",consulta_completa__11[[#This Row],[13 - Ocorrências/Ambientes Atingidos]]),0)</f>
        <v>0</v>
      </c>
      <c r="CC538" s="83" t="str">
        <f t="shared" si="263"/>
        <v/>
      </c>
      <c r="CD538" s="82" t="str">
        <f>IF(consulta_completa__11[[#This Row],[13 - Ocorrências/Ambientes Atingidos]]="","X","")</f>
        <v/>
      </c>
      <c r="CE538" s="84">
        <f>IFERROR(FIND("IBAMA",consulta_completa__11[[#This Row],[14 - Inst. Atuando no Local]]),0)</f>
        <v>0</v>
      </c>
      <c r="CF538" s="84" t="str">
        <f t="shared" si="264"/>
        <v/>
      </c>
      <c r="CG538" s="84">
        <f>IFERROR(FIND("OEMA",consulta_completa__11[[#This Row],[14 - Inst. Atuando no Local]]),0)</f>
        <v>0</v>
      </c>
      <c r="CH538" s="84" t="str">
        <f t="shared" si="265"/>
        <v/>
      </c>
      <c r="CI538" s="84">
        <f>IFERROR(FIND("DEFESA CIVIL",consulta_completa__11[[#This Row],[14 - Inst. Atuando no Local]]),0)</f>
        <v>0</v>
      </c>
      <c r="CJ538" s="84" t="str">
        <f t="shared" si="266"/>
        <v/>
      </c>
      <c r="CK538" s="84">
        <f>IFERROR(FIND("CORPO DE BOMBEIROS",consulta_completa__11[[#This Row],[14 - Inst. Atuando no Local]]),0)</f>
        <v>0</v>
      </c>
      <c r="CL538" s="84" t="str">
        <f t="shared" si="267"/>
        <v/>
      </c>
      <c r="CM538" s="84">
        <f>IFERROR(FIND("POLÍCIA RODOVIÁRIA",consulta_completa__11[[#This Row],[14 - Inst. Atuando no Local]]),0)</f>
        <v>0</v>
      </c>
      <c r="CN538" s="84" t="str">
        <f t="shared" si="268"/>
        <v/>
      </c>
      <c r="CO538" s="84">
        <f>IFERROR(FIND("POLÍCIA MILITAR",consulta_completa__11[[#This Row],[14 - Inst. Atuando no Local]]),0)</f>
        <v>0</v>
      </c>
      <c r="CP538" s="84" t="str">
        <f t="shared" si="269"/>
        <v/>
      </c>
      <c r="CQ538" s="84">
        <f>IFERROR(FIND("POLÍCIA CIVIL",consulta_completa__11[[#This Row],[14 - Inst. Atuando no Local]]),0)</f>
        <v>0</v>
      </c>
      <c r="CR538" s="84" t="str">
        <f t="shared" si="270"/>
        <v/>
      </c>
      <c r="CS538" s="84">
        <f>IFERROR(FIND("MARINHA DO BRASIL",consulta_completa__11[[#This Row],[14 - Inst. Atuando no Local]]),0)</f>
        <v>0</v>
      </c>
      <c r="CT538" s="84" t="str">
        <f t="shared" si="271"/>
        <v/>
      </c>
      <c r="CU538" s="84">
        <f>IFERROR(FIND("EMPRESA ESPECIALIZADA EM ATENDIMENTO",consulta_completa__11[[#This Row],[14 - Inst. Atuando no Local]]),0)</f>
        <v>0</v>
      </c>
      <c r="CV538" s="84" t="str">
        <f t="shared" si="272"/>
        <v/>
      </c>
      <c r="CW538" s="84">
        <f>IFERROR(FIND("IBAMA",consulta_completa__11[[#This Row],[14 - Inst. Atuando no Local]]),0)</f>
        <v>0</v>
      </c>
      <c r="CX538" s="84" t="str">
        <f t="shared" si="273"/>
        <v/>
      </c>
      <c r="CY538" s="84" t="str">
        <f>IF(consulta_completa__11[[#This Row],[14 - Inst. Atuando no Local]]="","X","")</f>
        <v/>
      </c>
      <c r="CZ538" s="84">
        <f>IFERROR(FIND("OUTRA (S)",consulta_completa__11[[#This Row],[14 - Inst. Atuando no Local]]),0)</f>
        <v>0</v>
      </c>
      <c r="DA538" s="84" t="str">
        <f t="shared" si="274"/>
        <v/>
      </c>
      <c r="DB538" s="35" t="str">
        <f t="shared" si="275"/>
        <v>Sim</v>
      </c>
      <c r="DC538" s="35" t="str">
        <f t="shared" si="276"/>
        <v>Não</v>
      </c>
      <c r="DD538" s="35" t="str">
        <f t="shared" si="277"/>
        <v>Sim</v>
      </c>
      <c r="DE538" s="87" t="str">
        <f t="shared" si="279"/>
        <v>Sem informação</v>
      </c>
    </row>
    <row r="539" spans="1:109">
      <c r="A539" s="14">
        <v>202572754050</v>
      </c>
      <c r="B539" s="1">
        <v>45864</v>
      </c>
      <c r="C539" t="s">
        <v>3561</v>
      </c>
      <c r="D539" t="s">
        <v>180</v>
      </c>
      <c r="E539" t="s">
        <v>286</v>
      </c>
      <c r="F539" t="s">
        <v>912</v>
      </c>
      <c r="G539" t="s">
        <v>113</v>
      </c>
      <c r="H539" t="s">
        <v>114</v>
      </c>
      <c r="I539" t="s">
        <v>114</v>
      </c>
      <c r="J539" t="s">
        <v>594</v>
      </c>
      <c r="K539" t="s">
        <v>4797</v>
      </c>
      <c r="L539" t="s">
        <v>166</v>
      </c>
      <c r="M539" t="s">
        <v>140</v>
      </c>
      <c r="N539" t="s">
        <v>141</v>
      </c>
      <c r="O539" t="s">
        <v>120</v>
      </c>
      <c r="P539" t="s">
        <v>229</v>
      </c>
      <c r="Q539" t="s">
        <v>143</v>
      </c>
      <c r="R539" t="s">
        <v>123</v>
      </c>
      <c r="S539" t="s">
        <v>113</v>
      </c>
      <c r="T539" t="s">
        <v>4798</v>
      </c>
      <c r="U539" t="s">
        <v>4799</v>
      </c>
      <c r="V539" t="s">
        <v>4800</v>
      </c>
      <c r="Z539" t="s">
        <v>4801</v>
      </c>
      <c r="AA539" t="s">
        <v>4802</v>
      </c>
      <c r="AB539" t="s">
        <v>4803</v>
      </c>
      <c r="AC539" t="s">
        <v>4804</v>
      </c>
      <c r="AD539">
        <v>0</v>
      </c>
      <c r="AE539" t="s">
        <v>4805</v>
      </c>
      <c r="AF539" t="s">
        <v>4806</v>
      </c>
      <c r="AG539" t="s">
        <v>4807</v>
      </c>
      <c r="AH539" t="s">
        <v>131</v>
      </c>
      <c r="AI539" t="s">
        <v>131</v>
      </c>
      <c r="AJ539" t="s">
        <v>131</v>
      </c>
      <c r="AK539" t="s">
        <v>4808</v>
      </c>
      <c r="AL539" t="s">
        <v>4809</v>
      </c>
      <c r="AM539" t="s">
        <v>1270</v>
      </c>
      <c r="AN539" t="s">
        <v>1271</v>
      </c>
      <c r="AO539" t="s">
        <v>1811</v>
      </c>
      <c r="AP539">
        <v>11934123210</v>
      </c>
      <c r="AQ539" t="s">
        <v>1704</v>
      </c>
      <c r="AR539" t="s">
        <v>113</v>
      </c>
      <c r="AS539" t="s">
        <v>113</v>
      </c>
      <c r="AT539" t="s">
        <v>113</v>
      </c>
      <c r="AU539" t="s">
        <v>113</v>
      </c>
      <c r="AW539" t="s">
        <v>113</v>
      </c>
      <c r="AX539" s="82">
        <f>IFERROR(FIND("Óbitos/feridos",consulta_completa__11[[#This Row],[13 - Ocorrências/Ambientes Atingidos]]),0)</f>
        <v>0</v>
      </c>
      <c r="AY539" s="83" t="str">
        <f t="shared" si="249"/>
        <v/>
      </c>
      <c r="AZ539" s="82">
        <f>IFERROR(FIND("População afetada/evacuada",consulta_completa__11[[#This Row],[13 - Ocorrências/Ambientes Atingidos]]),0)</f>
        <v>0</v>
      </c>
      <c r="BA539" s="82" t="str">
        <f t="shared" si="250"/>
        <v/>
      </c>
      <c r="BB539" s="82">
        <f>IFERROR(FIND("Suspensão de abastecimento de água",consulta_completa__11[[#This Row],[13 - Ocorrências/Ambientes Atingidos]]),0)</f>
        <v>0</v>
      </c>
      <c r="BC539" s="83" t="str">
        <f t="shared" si="278"/>
        <v/>
      </c>
      <c r="BD539" s="82">
        <f>IFERROR(FIND("Rio/córrego",consulta_completa__11[[#This Row],[13 - Ocorrências/Ambientes Atingidos]]),0)</f>
        <v>0</v>
      </c>
      <c r="BE539" s="83" t="str">
        <f t="shared" si="251"/>
        <v/>
      </c>
      <c r="BF539" s="82">
        <f>IFERROR(FIND("Lago",consulta_completa__11[[#This Row],[13 - Ocorrências/Ambientes Atingidos]]),0)</f>
        <v>0</v>
      </c>
      <c r="BG539" s="83" t="str">
        <f t="shared" si="252"/>
        <v/>
      </c>
      <c r="BH539" s="82">
        <f>IFERROR(FIND("Mar",consulta_completa__11[[#This Row],[13 - Ocorrências/Ambientes Atingidos]]),0)</f>
        <v>0</v>
      </c>
      <c r="BI539" s="83" t="str">
        <f t="shared" si="253"/>
        <v/>
      </c>
      <c r="BJ539" s="82">
        <f>IFERROR(FIND("Praia",consulta_completa__11[[#This Row],[13 - Ocorrências/Ambientes Atingidos]]),0)</f>
        <v>0</v>
      </c>
      <c r="BK539" s="83" t="str">
        <f t="shared" si="254"/>
        <v/>
      </c>
      <c r="BL539" s="82">
        <f>IFERROR(FIND("Solo",consulta_completa__11[[#This Row],[13 - Ocorrências/Ambientes Atingidos]]),0)</f>
        <v>1</v>
      </c>
      <c r="BM539" s="83" t="str">
        <f t="shared" si="255"/>
        <v>X</v>
      </c>
      <c r="BN539" s="82">
        <f>IFERROR(FIND("Águas subterrâneas",consulta_completa__11[[#This Row],[13 - Ocorrências/Ambientes Atingidos]]),0)</f>
        <v>0</v>
      </c>
      <c r="BO539" s="83" t="str">
        <f t="shared" si="256"/>
        <v/>
      </c>
      <c r="BP539" s="82">
        <f>IFERROR(FIND("Atmosfera",consulta_completa__11[[#This Row],[13 - Ocorrências/Ambientes Atingidos]]),0)</f>
        <v>0</v>
      </c>
      <c r="BQ539" s="83" t="str">
        <f t="shared" si="257"/>
        <v/>
      </c>
      <c r="BR539" s="82">
        <f>IFERROR(FIND("Flora",consulta_completa__11[[#This Row],[13 - Ocorrências/Ambientes Atingidos]]),0)</f>
        <v>0</v>
      </c>
      <c r="BS539" s="83" t="str">
        <f t="shared" si="258"/>
        <v/>
      </c>
      <c r="BT539" s="82">
        <f>IFERROR(FIND("Fauna",consulta_completa__11[[#This Row],[13 - Ocorrências/Ambientes Atingidos]]),0)</f>
        <v>0</v>
      </c>
      <c r="BU539" s="83" t="str">
        <f t="shared" si="259"/>
        <v/>
      </c>
      <c r="BV539" s="82">
        <f>IFERROR(FIND("UC federal",consulta_completa__11[[#This Row],[13 - Ocorrências/Ambientes Atingidos]]),0)</f>
        <v>0</v>
      </c>
      <c r="BW539" s="83" t="str">
        <f t="shared" si="260"/>
        <v/>
      </c>
      <c r="BX539" s="82">
        <f>IFERROR(FIND("UC estadual/municipal",consulta_completa__11[[#This Row],[13 - Ocorrências/Ambientes Atingidos]]),0)</f>
        <v>0</v>
      </c>
      <c r="BY539" s="83" t="str">
        <f t="shared" si="261"/>
        <v/>
      </c>
      <c r="BZ539" s="82">
        <f>IFERROR(FIND("Outro(s)",consulta_completa__11[[#This Row],[13 - Ocorrências/Ambientes Atingidos]]),0)</f>
        <v>0</v>
      </c>
      <c r="CA539" s="83" t="str">
        <f t="shared" si="262"/>
        <v/>
      </c>
      <c r="CB539" s="82">
        <f>IFERROR(FIND("Sem dano",consulta_completa__11[[#This Row],[13 - Ocorrências/Ambientes Atingidos]]),0)</f>
        <v>0</v>
      </c>
      <c r="CC539" s="83" t="str">
        <f t="shared" si="263"/>
        <v/>
      </c>
      <c r="CD539" s="82" t="str">
        <f>IF(consulta_completa__11[[#This Row],[13 - Ocorrências/Ambientes Atingidos]]="","X","")</f>
        <v/>
      </c>
      <c r="CE539" s="84">
        <f>IFERROR(FIND("IBAMA",consulta_completa__11[[#This Row],[14 - Inst. Atuando no Local]]),0)</f>
        <v>0</v>
      </c>
      <c r="CF539" s="84" t="str">
        <f t="shared" si="264"/>
        <v/>
      </c>
      <c r="CG539" s="84">
        <f>IFERROR(FIND("OEMA",consulta_completa__11[[#This Row],[14 - Inst. Atuando no Local]]),0)</f>
        <v>0</v>
      </c>
      <c r="CH539" s="84" t="str">
        <f t="shared" si="265"/>
        <v/>
      </c>
      <c r="CI539" s="84">
        <f>IFERROR(FIND("DEFESA CIVIL",consulta_completa__11[[#This Row],[14 - Inst. Atuando no Local]]),0)</f>
        <v>0</v>
      </c>
      <c r="CJ539" s="84" t="str">
        <f t="shared" si="266"/>
        <v/>
      </c>
      <c r="CK539" s="84">
        <f>IFERROR(FIND("CORPO DE BOMBEIROS",consulta_completa__11[[#This Row],[14 - Inst. Atuando no Local]]),0)</f>
        <v>0</v>
      </c>
      <c r="CL539" s="84" t="str">
        <f t="shared" si="267"/>
        <v/>
      </c>
      <c r="CM539" s="84">
        <f>IFERROR(FIND("POLÍCIA RODOVIÁRIA",consulta_completa__11[[#This Row],[14 - Inst. Atuando no Local]]),0)</f>
        <v>0</v>
      </c>
      <c r="CN539" s="84" t="str">
        <f t="shared" si="268"/>
        <v/>
      </c>
      <c r="CO539" s="84">
        <f>IFERROR(FIND("POLÍCIA MILITAR",consulta_completa__11[[#This Row],[14 - Inst. Atuando no Local]]),0)</f>
        <v>0</v>
      </c>
      <c r="CP539" s="84" t="str">
        <f t="shared" si="269"/>
        <v/>
      </c>
      <c r="CQ539" s="84">
        <f>IFERROR(FIND("POLÍCIA CIVIL",consulta_completa__11[[#This Row],[14 - Inst. Atuando no Local]]),0)</f>
        <v>0</v>
      </c>
      <c r="CR539" s="84" t="str">
        <f t="shared" si="270"/>
        <v/>
      </c>
      <c r="CS539" s="84">
        <f>IFERROR(FIND("MARINHA DO BRASIL",consulta_completa__11[[#This Row],[14 - Inst. Atuando no Local]]),0)</f>
        <v>0</v>
      </c>
      <c r="CT539" s="84" t="str">
        <f t="shared" si="271"/>
        <v/>
      </c>
      <c r="CU539" s="84">
        <f>IFERROR(FIND("EMPRESA ESPECIALIZADA EM ATENDIMENTO",consulta_completa__11[[#This Row],[14 - Inst. Atuando no Local]]),0)</f>
        <v>0</v>
      </c>
      <c r="CV539" s="84" t="str">
        <f t="shared" si="272"/>
        <v/>
      </c>
      <c r="CW539" s="84">
        <f>IFERROR(FIND("IBAMA",consulta_completa__11[[#This Row],[14 - Inst. Atuando no Local]]),0)</f>
        <v>0</v>
      </c>
      <c r="CX539" s="84" t="str">
        <f t="shared" si="273"/>
        <v/>
      </c>
      <c r="CY539" s="84" t="str">
        <f>IF(consulta_completa__11[[#This Row],[14 - Inst. Atuando no Local]]="","X","")</f>
        <v/>
      </c>
      <c r="CZ539" s="84">
        <f>IFERROR(FIND("OUTRA (S)",consulta_completa__11[[#This Row],[14 - Inst. Atuando no Local]]),0)</f>
        <v>0</v>
      </c>
      <c r="DA539" s="84" t="str">
        <f t="shared" si="274"/>
        <v/>
      </c>
      <c r="DB539" s="35" t="str">
        <f t="shared" si="275"/>
        <v>Sim</v>
      </c>
      <c r="DC539" s="35" t="str">
        <f t="shared" si="276"/>
        <v>Não</v>
      </c>
      <c r="DD539" s="35" t="str">
        <f t="shared" si="277"/>
        <v>Sim</v>
      </c>
      <c r="DE539" s="87" t="str">
        <f t="shared" si="279"/>
        <v>Sem informação</v>
      </c>
    </row>
    <row r="540" spans="1:109">
      <c r="A540" s="14">
        <v>202572764851</v>
      </c>
      <c r="B540" s="1">
        <v>45864</v>
      </c>
      <c r="C540" t="s">
        <v>4810</v>
      </c>
      <c r="D540" t="s">
        <v>180</v>
      </c>
      <c r="E540" t="s">
        <v>286</v>
      </c>
      <c r="F540" t="s">
        <v>912</v>
      </c>
      <c r="G540" t="s">
        <v>113</v>
      </c>
      <c r="H540" t="s">
        <v>114</v>
      </c>
      <c r="I540" t="s">
        <v>114</v>
      </c>
      <c r="J540" t="s">
        <v>4811</v>
      </c>
      <c r="K540" t="s">
        <v>4812</v>
      </c>
      <c r="L540" t="s">
        <v>4813</v>
      </c>
      <c r="M540" t="s">
        <v>140</v>
      </c>
      <c r="N540" t="s">
        <v>119</v>
      </c>
      <c r="O540" t="s">
        <v>120</v>
      </c>
      <c r="P540" t="s">
        <v>229</v>
      </c>
      <c r="Q540" t="s">
        <v>122</v>
      </c>
      <c r="R540" t="s">
        <v>123</v>
      </c>
      <c r="S540" t="s">
        <v>113</v>
      </c>
      <c r="T540" t="s">
        <v>4814</v>
      </c>
      <c r="U540" t="s">
        <v>4815</v>
      </c>
      <c r="V540" t="s">
        <v>4816</v>
      </c>
      <c r="Z540" t="s">
        <v>4817</v>
      </c>
      <c r="AA540" t="s">
        <v>4818</v>
      </c>
      <c r="AB540" t="s">
        <v>4819</v>
      </c>
      <c r="AC540" t="s">
        <v>4820</v>
      </c>
      <c r="AD540">
        <v>0</v>
      </c>
      <c r="AE540" t="s">
        <v>4821</v>
      </c>
      <c r="AF540" t="s">
        <v>4822</v>
      </c>
      <c r="AG540" t="s">
        <v>4823</v>
      </c>
      <c r="AH540" t="s">
        <v>131</v>
      </c>
      <c r="AI540" t="s">
        <v>131</v>
      </c>
      <c r="AJ540" t="s">
        <v>131</v>
      </c>
      <c r="AK540" t="s">
        <v>4824</v>
      </c>
      <c r="AL540" t="s">
        <v>4825</v>
      </c>
      <c r="AM540" t="s">
        <v>1702</v>
      </c>
      <c r="AN540" t="s">
        <v>1271</v>
      </c>
      <c r="AO540" t="s">
        <v>1811</v>
      </c>
      <c r="AP540">
        <v>11934123210</v>
      </c>
      <c r="AQ540" t="s">
        <v>1704</v>
      </c>
      <c r="AR540" t="s">
        <v>113</v>
      </c>
      <c r="AS540" t="s">
        <v>113</v>
      </c>
      <c r="AT540" t="s">
        <v>113</v>
      </c>
      <c r="AU540" t="s">
        <v>113</v>
      </c>
      <c r="AW540" t="s">
        <v>113</v>
      </c>
      <c r="AX540" s="82">
        <f>IFERROR(FIND("Óbitos/feridos",consulta_completa__11[[#This Row],[13 - Ocorrências/Ambientes Atingidos]]),0)</f>
        <v>0</v>
      </c>
      <c r="AY540" s="83" t="str">
        <f t="shared" si="249"/>
        <v/>
      </c>
      <c r="AZ540" s="82">
        <f>IFERROR(FIND("População afetada/evacuada",consulta_completa__11[[#This Row],[13 - Ocorrências/Ambientes Atingidos]]),0)</f>
        <v>0</v>
      </c>
      <c r="BA540" s="82" t="str">
        <f t="shared" si="250"/>
        <v/>
      </c>
      <c r="BB540" s="82">
        <f>IFERROR(FIND("Suspensão de abastecimento de água",consulta_completa__11[[#This Row],[13 - Ocorrências/Ambientes Atingidos]]),0)</f>
        <v>0</v>
      </c>
      <c r="BC540" s="83" t="str">
        <f t="shared" si="278"/>
        <v/>
      </c>
      <c r="BD540" s="82">
        <f>IFERROR(FIND("Rio/córrego",consulta_completa__11[[#This Row],[13 - Ocorrências/Ambientes Atingidos]]),0)</f>
        <v>0</v>
      </c>
      <c r="BE540" s="83" t="str">
        <f t="shared" si="251"/>
        <v/>
      </c>
      <c r="BF540" s="82">
        <f>IFERROR(FIND("Lago",consulta_completa__11[[#This Row],[13 - Ocorrências/Ambientes Atingidos]]),0)</f>
        <v>0</v>
      </c>
      <c r="BG540" s="83" t="str">
        <f t="shared" si="252"/>
        <v/>
      </c>
      <c r="BH540" s="82">
        <f>IFERROR(FIND("Mar",consulta_completa__11[[#This Row],[13 - Ocorrências/Ambientes Atingidos]]),0)</f>
        <v>0</v>
      </c>
      <c r="BI540" s="83" t="str">
        <f t="shared" si="253"/>
        <v/>
      </c>
      <c r="BJ540" s="82">
        <f>IFERROR(FIND("Praia",consulta_completa__11[[#This Row],[13 - Ocorrências/Ambientes Atingidos]]),0)</f>
        <v>0</v>
      </c>
      <c r="BK540" s="83" t="str">
        <f t="shared" si="254"/>
        <v/>
      </c>
      <c r="BL540" s="82">
        <f>IFERROR(FIND("Solo",consulta_completa__11[[#This Row],[13 - Ocorrências/Ambientes Atingidos]]),0)</f>
        <v>1</v>
      </c>
      <c r="BM540" s="83" t="str">
        <f t="shared" si="255"/>
        <v>X</v>
      </c>
      <c r="BN540" s="82">
        <f>IFERROR(FIND("Águas subterrâneas",consulta_completa__11[[#This Row],[13 - Ocorrências/Ambientes Atingidos]]),0)</f>
        <v>0</v>
      </c>
      <c r="BO540" s="83" t="str">
        <f t="shared" si="256"/>
        <v/>
      </c>
      <c r="BP540" s="82">
        <f>IFERROR(FIND("Atmosfera",consulta_completa__11[[#This Row],[13 - Ocorrências/Ambientes Atingidos]]),0)</f>
        <v>0</v>
      </c>
      <c r="BQ540" s="83" t="str">
        <f t="shared" si="257"/>
        <v/>
      </c>
      <c r="BR540" s="82">
        <f>IFERROR(FIND("Flora",consulta_completa__11[[#This Row],[13 - Ocorrências/Ambientes Atingidos]]),0)</f>
        <v>0</v>
      </c>
      <c r="BS540" s="83" t="str">
        <f t="shared" si="258"/>
        <v/>
      </c>
      <c r="BT540" s="82">
        <f>IFERROR(FIND("Fauna",consulta_completa__11[[#This Row],[13 - Ocorrências/Ambientes Atingidos]]),0)</f>
        <v>0</v>
      </c>
      <c r="BU540" s="83" t="str">
        <f t="shared" si="259"/>
        <v/>
      </c>
      <c r="BV540" s="82">
        <f>IFERROR(FIND("UC federal",consulta_completa__11[[#This Row],[13 - Ocorrências/Ambientes Atingidos]]),0)</f>
        <v>0</v>
      </c>
      <c r="BW540" s="83" t="str">
        <f t="shared" si="260"/>
        <v/>
      </c>
      <c r="BX540" s="82">
        <f>IFERROR(FIND("UC estadual/municipal",consulta_completa__11[[#This Row],[13 - Ocorrências/Ambientes Atingidos]]),0)</f>
        <v>0</v>
      </c>
      <c r="BY540" s="83" t="str">
        <f t="shared" si="261"/>
        <v/>
      </c>
      <c r="BZ540" s="82">
        <f>IFERROR(FIND("Outro(s)",consulta_completa__11[[#This Row],[13 - Ocorrências/Ambientes Atingidos]]),0)</f>
        <v>0</v>
      </c>
      <c r="CA540" s="83" t="str">
        <f t="shared" si="262"/>
        <v/>
      </c>
      <c r="CB540" s="82">
        <f>IFERROR(FIND("Sem dano",consulta_completa__11[[#This Row],[13 - Ocorrências/Ambientes Atingidos]]),0)</f>
        <v>0</v>
      </c>
      <c r="CC540" s="83" t="str">
        <f t="shared" si="263"/>
        <v/>
      </c>
      <c r="CD540" s="82" t="str">
        <f>IF(consulta_completa__11[[#This Row],[13 - Ocorrências/Ambientes Atingidos]]="","X","")</f>
        <v/>
      </c>
      <c r="CE540" s="84">
        <f>IFERROR(FIND("IBAMA",consulta_completa__11[[#This Row],[14 - Inst. Atuando no Local]]),0)</f>
        <v>0</v>
      </c>
      <c r="CF540" s="84" t="str">
        <f t="shared" si="264"/>
        <v/>
      </c>
      <c r="CG540" s="84">
        <f>IFERROR(FIND("OEMA",consulta_completa__11[[#This Row],[14 - Inst. Atuando no Local]]),0)</f>
        <v>0</v>
      </c>
      <c r="CH540" s="84" t="str">
        <f t="shared" si="265"/>
        <v/>
      </c>
      <c r="CI540" s="84">
        <f>IFERROR(FIND("DEFESA CIVIL",consulta_completa__11[[#This Row],[14 - Inst. Atuando no Local]]),0)</f>
        <v>0</v>
      </c>
      <c r="CJ540" s="84" t="str">
        <f t="shared" si="266"/>
        <v/>
      </c>
      <c r="CK540" s="84">
        <f>IFERROR(FIND("CORPO DE BOMBEIROS",consulta_completa__11[[#This Row],[14 - Inst. Atuando no Local]]),0)</f>
        <v>0</v>
      </c>
      <c r="CL540" s="84" t="str">
        <f t="shared" si="267"/>
        <v/>
      </c>
      <c r="CM540" s="84">
        <f>IFERROR(FIND("POLÍCIA RODOVIÁRIA",consulta_completa__11[[#This Row],[14 - Inst. Atuando no Local]]),0)</f>
        <v>0</v>
      </c>
      <c r="CN540" s="84" t="str">
        <f t="shared" si="268"/>
        <v/>
      </c>
      <c r="CO540" s="84">
        <f>IFERROR(FIND("POLÍCIA MILITAR",consulta_completa__11[[#This Row],[14 - Inst. Atuando no Local]]),0)</f>
        <v>0</v>
      </c>
      <c r="CP540" s="84" t="str">
        <f t="shared" si="269"/>
        <v/>
      </c>
      <c r="CQ540" s="84">
        <f>IFERROR(FIND("POLÍCIA CIVIL",consulta_completa__11[[#This Row],[14 - Inst. Atuando no Local]]),0)</f>
        <v>0</v>
      </c>
      <c r="CR540" s="84" t="str">
        <f t="shared" si="270"/>
        <v/>
      </c>
      <c r="CS540" s="84">
        <f>IFERROR(FIND("MARINHA DO BRASIL",consulta_completa__11[[#This Row],[14 - Inst. Atuando no Local]]),0)</f>
        <v>0</v>
      </c>
      <c r="CT540" s="84" t="str">
        <f t="shared" si="271"/>
        <v/>
      </c>
      <c r="CU540" s="84">
        <f>IFERROR(FIND("EMPRESA ESPECIALIZADA EM ATENDIMENTO",consulta_completa__11[[#This Row],[14 - Inst. Atuando no Local]]),0)</f>
        <v>0</v>
      </c>
      <c r="CV540" s="84" t="str">
        <f t="shared" si="272"/>
        <v/>
      </c>
      <c r="CW540" s="84">
        <f>IFERROR(FIND("IBAMA",consulta_completa__11[[#This Row],[14 - Inst. Atuando no Local]]),0)</f>
        <v>0</v>
      </c>
      <c r="CX540" s="84" t="str">
        <f t="shared" si="273"/>
        <v/>
      </c>
      <c r="CY540" s="84" t="str">
        <f>IF(consulta_completa__11[[#This Row],[14 - Inst. Atuando no Local]]="","X","")</f>
        <v/>
      </c>
      <c r="CZ540" s="84">
        <f>IFERROR(FIND("OUTRA (S)",consulta_completa__11[[#This Row],[14 - Inst. Atuando no Local]]),0)</f>
        <v>0</v>
      </c>
      <c r="DA540" s="84" t="str">
        <f t="shared" si="274"/>
        <v/>
      </c>
      <c r="DB540" s="35" t="str">
        <f t="shared" si="275"/>
        <v>Sim</v>
      </c>
      <c r="DC540" s="35" t="str">
        <f t="shared" si="276"/>
        <v>Não</v>
      </c>
      <c r="DD540" s="35" t="str">
        <f t="shared" si="277"/>
        <v>Sim</v>
      </c>
      <c r="DE540" s="87" t="str">
        <f t="shared" si="279"/>
        <v>Sem informação</v>
      </c>
    </row>
    <row r="541" spans="1:109">
      <c r="A541" s="14">
        <v>202572829</v>
      </c>
      <c r="B541" s="1">
        <v>45865</v>
      </c>
      <c r="C541" t="s">
        <v>109</v>
      </c>
      <c r="D541" t="s">
        <v>110</v>
      </c>
      <c r="E541" t="s">
        <v>452</v>
      </c>
      <c r="F541" t="s">
        <v>112</v>
      </c>
      <c r="G541" t="s">
        <v>113</v>
      </c>
      <c r="H541" t="s">
        <v>114</v>
      </c>
      <c r="I541" t="s">
        <v>114</v>
      </c>
      <c r="J541" t="s">
        <v>514</v>
      </c>
      <c r="K541" t="s">
        <v>4826</v>
      </c>
      <c r="L541" t="s">
        <v>117</v>
      </c>
      <c r="M541" t="s">
        <v>118</v>
      </c>
      <c r="N541" t="s">
        <v>119</v>
      </c>
      <c r="O541" t="s">
        <v>239</v>
      </c>
      <c r="P541" t="s">
        <v>272</v>
      </c>
      <c r="Q541" t="s">
        <v>122</v>
      </c>
      <c r="R541" t="s">
        <v>123</v>
      </c>
      <c r="S541" t="s">
        <v>124</v>
      </c>
      <c r="T541" t="s">
        <v>4827</v>
      </c>
      <c r="U541" t="s">
        <v>4828</v>
      </c>
      <c r="V541" t="s">
        <v>4829</v>
      </c>
      <c r="Z541" t="s">
        <v>4830</v>
      </c>
      <c r="AA541" t="s">
        <v>113</v>
      </c>
      <c r="AB541" t="s">
        <v>206</v>
      </c>
      <c r="AC541" t="s">
        <v>482</v>
      </c>
      <c r="AD541">
        <v>1</v>
      </c>
      <c r="AE541" t="s">
        <v>206</v>
      </c>
      <c r="AF541" t="s">
        <v>113</v>
      </c>
      <c r="AG541" t="s">
        <v>113</v>
      </c>
      <c r="AH541" t="s">
        <v>131</v>
      </c>
      <c r="AI541" t="s">
        <v>132</v>
      </c>
      <c r="AJ541" t="s">
        <v>131</v>
      </c>
      <c r="AK541" t="s">
        <v>4831</v>
      </c>
      <c r="AL541" t="s">
        <v>4832</v>
      </c>
      <c r="AM541" t="s">
        <v>485</v>
      </c>
      <c r="AN541" t="s">
        <v>113</v>
      </c>
      <c r="AO541" t="s">
        <v>113</v>
      </c>
      <c r="AQ541" t="s">
        <v>486</v>
      </c>
      <c r="AR541" t="s">
        <v>113</v>
      </c>
      <c r="AS541" t="s">
        <v>113</v>
      </c>
      <c r="AT541" t="s">
        <v>113</v>
      </c>
      <c r="AU541" t="s">
        <v>113</v>
      </c>
      <c r="AW541" t="s">
        <v>113</v>
      </c>
      <c r="AX541" s="82">
        <f>IFERROR(FIND("Óbitos/feridos",consulta_completa__11[[#This Row],[13 - Ocorrências/Ambientes Atingidos]]),0)</f>
        <v>0</v>
      </c>
      <c r="AY541" s="83" t="str">
        <f t="shared" si="249"/>
        <v/>
      </c>
      <c r="AZ541" s="82">
        <f>IFERROR(FIND("População afetada/evacuada",consulta_completa__11[[#This Row],[13 - Ocorrências/Ambientes Atingidos]]),0)</f>
        <v>0</v>
      </c>
      <c r="BA541" s="82" t="str">
        <f t="shared" si="250"/>
        <v/>
      </c>
      <c r="BB541" s="82">
        <f>IFERROR(FIND("Suspensão de abastecimento de água",consulta_completa__11[[#This Row],[13 - Ocorrências/Ambientes Atingidos]]),0)</f>
        <v>0</v>
      </c>
      <c r="BC541" s="83" t="str">
        <f t="shared" si="278"/>
        <v/>
      </c>
      <c r="BD541" s="82">
        <f>IFERROR(FIND("Rio/córrego",consulta_completa__11[[#This Row],[13 - Ocorrências/Ambientes Atingidos]]),0)</f>
        <v>0</v>
      </c>
      <c r="BE541" s="83" t="str">
        <f t="shared" si="251"/>
        <v/>
      </c>
      <c r="BF541" s="82">
        <f>IFERROR(FIND("Lago",consulta_completa__11[[#This Row],[13 - Ocorrências/Ambientes Atingidos]]),0)</f>
        <v>0</v>
      </c>
      <c r="BG541" s="83" t="str">
        <f t="shared" si="252"/>
        <v/>
      </c>
      <c r="BH541" s="82">
        <f>IFERROR(FIND("Mar",consulta_completa__11[[#This Row],[13 - Ocorrências/Ambientes Atingidos]]),0)</f>
        <v>1</v>
      </c>
      <c r="BI541" s="83" t="str">
        <f t="shared" si="253"/>
        <v>X</v>
      </c>
      <c r="BJ541" s="82">
        <f>IFERROR(FIND("Praia",consulta_completa__11[[#This Row],[13 - Ocorrências/Ambientes Atingidos]]),0)</f>
        <v>0</v>
      </c>
      <c r="BK541" s="83" t="str">
        <f t="shared" si="254"/>
        <v/>
      </c>
      <c r="BL541" s="82">
        <f>IFERROR(FIND("Solo",consulta_completa__11[[#This Row],[13 - Ocorrências/Ambientes Atingidos]]),0)</f>
        <v>0</v>
      </c>
      <c r="BM541" s="83" t="str">
        <f t="shared" si="255"/>
        <v/>
      </c>
      <c r="BN541" s="82">
        <f>IFERROR(FIND("Águas subterrâneas",consulta_completa__11[[#This Row],[13 - Ocorrências/Ambientes Atingidos]]),0)</f>
        <v>0</v>
      </c>
      <c r="BO541" s="83" t="str">
        <f t="shared" si="256"/>
        <v/>
      </c>
      <c r="BP541" s="82">
        <f>IFERROR(FIND("Atmosfera",consulta_completa__11[[#This Row],[13 - Ocorrências/Ambientes Atingidos]]),0)</f>
        <v>0</v>
      </c>
      <c r="BQ541" s="83" t="str">
        <f t="shared" si="257"/>
        <v/>
      </c>
      <c r="BR541" s="82">
        <f>IFERROR(FIND("Flora",consulta_completa__11[[#This Row],[13 - Ocorrências/Ambientes Atingidos]]),0)</f>
        <v>0</v>
      </c>
      <c r="BS541" s="83" t="str">
        <f t="shared" si="258"/>
        <v/>
      </c>
      <c r="BT541" s="82">
        <f>IFERROR(FIND("Fauna",consulta_completa__11[[#This Row],[13 - Ocorrências/Ambientes Atingidos]]),0)</f>
        <v>0</v>
      </c>
      <c r="BU541" s="83" t="str">
        <f t="shared" si="259"/>
        <v/>
      </c>
      <c r="BV541" s="82">
        <f>IFERROR(FIND("UC federal",consulta_completa__11[[#This Row],[13 - Ocorrências/Ambientes Atingidos]]),0)</f>
        <v>0</v>
      </c>
      <c r="BW541" s="83" t="str">
        <f t="shared" si="260"/>
        <v/>
      </c>
      <c r="BX541" s="82">
        <f>IFERROR(FIND("UC estadual/municipal",consulta_completa__11[[#This Row],[13 - Ocorrências/Ambientes Atingidos]]),0)</f>
        <v>0</v>
      </c>
      <c r="BY541" s="83" t="str">
        <f t="shared" si="261"/>
        <v/>
      </c>
      <c r="BZ541" s="82">
        <f>IFERROR(FIND("Outro(s)",consulta_completa__11[[#This Row],[13 - Ocorrências/Ambientes Atingidos]]),0)</f>
        <v>0</v>
      </c>
      <c r="CA541" s="83" t="str">
        <f t="shared" si="262"/>
        <v/>
      </c>
      <c r="CB541" s="82">
        <f>IFERROR(FIND("Sem dano",consulta_completa__11[[#This Row],[13 - Ocorrências/Ambientes Atingidos]]),0)</f>
        <v>0</v>
      </c>
      <c r="CC541" s="83" t="str">
        <f t="shared" si="263"/>
        <v/>
      </c>
      <c r="CD541" s="82" t="str">
        <f>IF(consulta_completa__11[[#This Row],[13 - Ocorrências/Ambientes Atingidos]]="","X","")</f>
        <v/>
      </c>
      <c r="CE541" s="84">
        <f>IFERROR(FIND("IBAMA",consulta_completa__11[[#This Row],[14 - Inst. Atuando no Local]]),0)</f>
        <v>0</v>
      </c>
      <c r="CF541" s="84" t="str">
        <f t="shared" si="264"/>
        <v/>
      </c>
      <c r="CG541" s="84">
        <f>IFERROR(FIND("OEMA",consulta_completa__11[[#This Row],[14 - Inst. Atuando no Local]]),0)</f>
        <v>0</v>
      </c>
      <c r="CH541" s="84" t="str">
        <f t="shared" si="265"/>
        <v/>
      </c>
      <c r="CI541" s="84">
        <f>IFERROR(FIND("DEFESA CIVIL",consulta_completa__11[[#This Row],[14 - Inst. Atuando no Local]]),0)</f>
        <v>0</v>
      </c>
      <c r="CJ541" s="84" t="str">
        <f t="shared" si="266"/>
        <v/>
      </c>
      <c r="CK541" s="84">
        <f>IFERROR(FIND("CORPO DE BOMBEIROS",consulta_completa__11[[#This Row],[14 - Inst. Atuando no Local]]),0)</f>
        <v>0</v>
      </c>
      <c r="CL541" s="84" t="str">
        <f t="shared" si="267"/>
        <v/>
      </c>
      <c r="CM541" s="84">
        <f>IFERROR(FIND("POLÍCIA RODOVIÁRIA",consulta_completa__11[[#This Row],[14 - Inst. Atuando no Local]]),0)</f>
        <v>0</v>
      </c>
      <c r="CN541" s="84" t="str">
        <f t="shared" si="268"/>
        <v/>
      </c>
      <c r="CO541" s="84">
        <f>IFERROR(FIND("POLÍCIA MILITAR",consulta_completa__11[[#This Row],[14 - Inst. Atuando no Local]]),0)</f>
        <v>0</v>
      </c>
      <c r="CP541" s="84" t="str">
        <f t="shared" si="269"/>
        <v/>
      </c>
      <c r="CQ541" s="84">
        <f>IFERROR(FIND("POLÍCIA CIVIL",consulta_completa__11[[#This Row],[14 - Inst. Atuando no Local]]),0)</f>
        <v>0</v>
      </c>
      <c r="CR541" s="84" t="str">
        <f t="shared" si="270"/>
        <v/>
      </c>
      <c r="CS541" s="84">
        <f>IFERROR(FIND("MARINHA DO BRASIL",consulta_completa__11[[#This Row],[14 - Inst. Atuando no Local]]),0)</f>
        <v>0</v>
      </c>
      <c r="CT541" s="84" t="str">
        <f t="shared" si="271"/>
        <v/>
      </c>
      <c r="CU541" s="84">
        <f>IFERROR(FIND("EMPRESA ESPECIALIZADA EM ATENDIMENTO",consulta_completa__11[[#This Row],[14 - Inst. Atuando no Local]]),0)</f>
        <v>0</v>
      </c>
      <c r="CV541" s="84" t="str">
        <f t="shared" si="272"/>
        <v/>
      </c>
      <c r="CW541" s="84">
        <f>IFERROR(FIND("IBAMA",consulta_completa__11[[#This Row],[14 - Inst. Atuando no Local]]),0)</f>
        <v>0</v>
      </c>
      <c r="CX541" s="84" t="str">
        <f t="shared" si="273"/>
        <v/>
      </c>
      <c r="CY541" s="84" t="str">
        <f>IF(consulta_completa__11[[#This Row],[14 - Inst. Atuando no Local]]="","X","")</f>
        <v/>
      </c>
      <c r="CZ541" s="84">
        <f>IFERROR(FIND("OUTRA (S)",consulta_completa__11[[#This Row],[14 - Inst. Atuando no Local]]),0)</f>
        <v>0</v>
      </c>
      <c r="DA541" s="84" t="str">
        <f t="shared" si="274"/>
        <v/>
      </c>
      <c r="DB541" s="35" t="str">
        <f t="shared" si="275"/>
        <v>Sim</v>
      </c>
      <c r="DC541" s="35" t="str">
        <f t="shared" si="276"/>
        <v>Não</v>
      </c>
      <c r="DD541" s="35" t="str">
        <f t="shared" si="277"/>
        <v>Sim</v>
      </c>
      <c r="DE541" s="87" t="str">
        <f t="shared" si="279"/>
        <v>Federal</v>
      </c>
    </row>
    <row r="542" spans="1:109">
      <c r="A542" s="14">
        <v>20258150433</v>
      </c>
      <c r="B542" s="1">
        <v>45865</v>
      </c>
      <c r="C542" t="s">
        <v>109</v>
      </c>
      <c r="D542" t="s">
        <v>110</v>
      </c>
      <c r="E542" t="s">
        <v>452</v>
      </c>
      <c r="F542" t="s">
        <v>112</v>
      </c>
      <c r="G542" t="s">
        <v>113</v>
      </c>
      <c r="H542" t="s">
        <v>114</v>
      </c>
      <c r="I542" t="s">
        <v>114</v>
      </c>
      <c r="J542" t="s">
        <v>4833</v>
      </c>
      <c r="K542" t="s">
        <v>4834</v>
      </c>
      <c r="L542" t="s">
        <v>648</v>
      </c>
      <c r="M542" t="s">
        <v>456</v>
      </c>
      <c r="N542" t="s">
        <v>141</v>
      </c>
      <c r="O542" t="s">
        <v>120</v>
      </c>
      <c r="P542" t="s">
        <v>272</v>
      </c>
      <c r="Q542" t="s">
        <v>122</v>
      </c>
      <c r="R542" t="s">
        <v>123</v>
      </c>
      <c r="S542" t="s">
        <v>124</v>
      </c>
      <c r="T542" t="s">
        <v>4835</v>
      </c>
      <c r="U542" t="s">
        <v>113</v>
      </c>
      <c r="V542" t="s">
        <v>4836</v>
      </c>
      <c r="Y542" t="b">
        <v>1</v>
      </c>
      <c r="Z542" t="s">
        <v>4837</v>
      </c>
      <c r="AA542" t="s">
        <v>113</v>
      </c>
      <c r="AB542" t="s">
        <v>4838</v>
      </c>
      <c r="AC542" t="s">
        <v>113</v>
      </c>
      <c r="AD542">
        <v>0</v>
      </c>
      <c r="AE542" t="s">
        <v>113</v>
      </c>
      <c r="AF542" t="s">
        <v>113</v>
      </c>
      <c r="AG542" t="s">
        <v>113</v>
      </c>
      <c r="AH542" t="s">
        <v>131</v>
      </c>
      <c r="AI542" t="s">
        <v>132</v>
      </c>
      <c r="AJ542" t="s">
        <v>131</v>
      </c>
      <c r="AK542" t="s">
        <v>4839</v>
      </c>
      <c r="AL542" t="s">
        <v>4840</v>
      </c>
      <c r="AM542" t="s">
        <v>153</v>
      </c>
      <c r="AN542" t="s">
        <v>154</v>
      </c>
      <c r="AO542" t="s">
        <v>155</v>
      </c>
      <c r="AP542">
        <v>6133161070</v>
      </c>
      <c r="AQ542" t="s">
        <v>156</v>
      </c>
      <c r="AR542" t="s">
        <v>113</v>
      </c>
      <c r="AS542" t="s">
        <v>113</v>
      </c>
      <c r="AT542" t="s">
        <v>113</v>
      </c>
      <c r="AU542" t="s">
        <v>113</v>
      </c>
      <c r="AW542" t="s">
        <v>159</v>
      </c>
      <c r="AX542" s="82">
        <f>IFERROR(FIND("Óbitos/feridos",consulta_completa__11[[#This Row],[13 - Ocorrências/Ambientes Atingidos]]),0)</f>
        <v>0</v>
      </c>
      <c r="AY542" s="83" t="str">
        <f t="shared" si="249"/>
        <v/>
      </c>
      <c r="AZ542" s="82">
        <f>IFERROR(FIND("População afetada/evacuada",consulta_completa__11[[#This Row],[13 - Ocorrências/Ambientes Atingidos]]),0)</f>
        <v>0</v>
      </c>
      <c r="BA542" s="82" t="str">
        <f t="shared" si="250"/>
        <v/>
      </c>
      <c r="BB542" s="82">
        <f>IFERROR(FIND("Suspensão de abastecimento de água",consulta_completa__11[[#This Row],[13 - Ocorrências/Ambientes Atingidos]]),0)</f>
        <v>0</v>
      </c>
      <c r="BC542" s="83" t="str">
        <f t="shared" si="278"/>
        <v/>
      </c>
      <c r="BD542" s="82">
        <f>IFERROR(FIND("Rio/córrego",consulta_completa__11[[#This Row],[13 - Ocorrências/Ambientes Atingidos]]),0)</f>
        <v>0</v>
      </c>
      <c r="BE542" s="83" t="str">
        <f t="shared" si="251"/>
        <v/>
      </c>
      <c r="BF542" s="82">
        <f>IFERROR(FIND("Lago",consulta_completa__11[[#This Row],[13 - Ocorrências/Ambientes Atingidos]]),0)</f>
        <v>0</v>
      </c>
      <c r="BG542" s="83" t="str">
        <f t="shared" si="252"/>
        <v/>
      </c>
      <c r="BH542" s="82">
        <f>IFERROR(FIND("Mar",consulta_completa__11[[#This Row],[13 - Ocorrências/Ambientes Atingidos]]),0)</f>
        <v>0</v>
      </c>
      <c r="BI542" s="83" t="str">
        <f t="shared" si="253"/>
        <v/>
      </c>
      <c r="BJ542" s="82">
        <f>IFERROR(FIND("Praia",consulta_completa__11[[#This Row],[13 - Ocorrências/Ambientes Atingidos]]),0)</f>
        <v>1</v>
      </c>
      <c r="BK542" s="83" t="str">
        <f t="shared" si="254"/>
        <v>X</v>
      </c>
      <c r="BL542" s="82">
        <f>IFERROR(FIND("Solo",consulta_completa__11[[#This Row],[13 - Ocorrências/Ambientes Atingidos]]),0)</f>
        <v>0</v>
      </c>
      <c r="BM542" s="83" t="str">
        <f t="shared" si="255"/>
        <v/>
      </c>
      <c r="BN542" s="82">
        <f>IFERROR(FIND("Águas subterrâneas",consulta_completa__11[[#This Row],[13 - Ocorrências/Ambientes Atingidos]]),0)</f>
        <v>0</v>
      </c>
      <c r="BO542" s="83" t="str">
        <f t="shared" si="256"/>
        <v/>
      </c>
      <c r="BP542" s="82">
        <f>IFERROR(FIND("Atmosfera",consulta_completa__11[[#This Row],[13 - Ocorrências/Ambientes Atingidos]]),0)</f>
        <v>0</v>
      </c>
      <c r="BQ542" s="83" t="str">
        <f t="shared" si="257"/>
        <v/>
      </c>
      <c r="BR542" s="82">
        <f>IFERROR(FIND("Flora",consulta_completa__11[[#This Row],[13 - Ocorrências/Ambientes Atingidos]]),0)</f>
        <v>0</v>
      </c>
      <c r="BS542" s="83" t="str">
        <f t="shared" si="258"/>
        <v/>
      </c>
      <c r="BT542" s="82">
        <f>IFERROR(FIND("Fauna",consulta_completa__11[[#This Row],[13 - Ocorrências/Ambientes Atingidos]]),0)</f>
        <v>0</v>
      </c>
      <c r="BU542" s="83" t="str">
        <f t="shared" si="259"/>
        <v/>
      </c>
      <c r="BV542" s="82">
        <f>IFERROR(FIND("UC federal",consulta_completa__11[[#This Row],[13 - Ocorrências/Ambientes Atingidos]]),0)</f>
        <v>0</v>
      </c>
      <c r="BW542" s="83" t="str">
        <f t="shared" si="260"/>
        <v/>
      </c>
      <c r="BX542" s="82">
        <f>IFERROR(FIND("UC estadual/municipal",consulta_completa__11[[#This Row],[13 - Ocorrências/Ambientes Atingidos]]),0)</f>
        <v>0</v>
      </c>
      <c r="BY542" s="83" t="str">
        <f t="shared" si="261"/>
        <v/>
      </c>
      <c r="BZ542" s="82">
        <f>IFERROR(FIND("Outro(s)",consulta_completa__11[[#This Row],[13 - Ocorrências/Ambientes Atingidos]]),0)</f>
        <v>0</v>
      </c>
      <c r="CA542" s="83" t="str">
        <f t="shared" si="262"/>
        <v/>
      </c>
      <c r="CB542" s="82">
        <f>IFERROR(FIND("Sem dano",consulta_completa__11[[#This Row],[13 - Ocorrências/Ambientes Atingidos]]),0)</f>
        <v>0</v>
      </c>
      <c r="CC542" s="83" t="str">
        <f t="shared" si="263"/>
        <v/>
      </c>
      <c r="CD542" s="82" t="str">
        <f>IF(consulta_completa__11[[#This Row],[13 - Ocorrências/Ambientes Atingidos]]="","X","")</f>
        <v/>
      </c>
      <c r="CE542" s="84">
        <f>IFERROR(FIND("IBAMA",consulta_completa__11[[#This Row],[14 - Inst. Atuando no Local]]),0)</f>
        <v>0</v>
      </c>
      <c r="CF542" s="84" t="str">
        <f t="shared" si="264"/>
        <v/>
      </c>
      <c r="CG542" s="84">
        <f>IFERROR(FIND("OEMA",consulta_completa__11[[#This Row],[14 - Inst. Atuando no Local]]),0)</f>
        <v>0</v>
      </c>
      <c r="CH542" s="84" t="str">
        <f t="shared" si="265"/>
        <v/>
      </c>
      <c r="CI542" s="84">
        <f>IFERROR(FIND("DEFESA CIVIL",consulta_completa__11[[#This Row],[14 - Inst. Atuando no Local]]),0)</f>
        <v>0</v>
      </c>
      <c r="CJ542" s="84" t="str">
        <f t="shared" si="266"/>
        <v/>
      </c>
      <c r="CK542" s="84">
        <f>IFERROR(FIND("CORPO DE BOMBEIROS",consulta_completa__11[[#This Row],[14 - Inst. Atuando no Local]]),0)</f>
        <v>0</v>
      </c>
      <c r="CL542" s="84" t="str">
        <f t="shared" si="267"/>
        <v/>
      </c>
      <c r="CM542" s="84">
        <f>IFERROR(FIND("POLÍCIA RODOVIÁRIA",consulta_completa__11[[#This Row],[14 - Inst. Atuando no Local]]),0)</f>
        <v>0</v>
      </c>
      <c r="CN542" s="84" t="str">
        <f t="shared" si="268"/>
        <v/>
      </c>
      <c r="CO542" s="84">
        <f>IFERROR(FIND("POLÍCIA MILITAR",consulta_completa__11[[#This Row],[14 - Inst. Atuando no Local]]),0)</f>
        <v>0</v>
      </c>
      <c r="CP542" s="84" t="str">
        <f t="shared" si="269"/>
        <v/>
      </c>
      <c r="CQ542" s="84">
        <f>IFERROR(FIND("POLÍCIA CIVIL",consulta_completa__11[[#This Row],[14 - Inst. Atuando no Local]]),0)</f>
        <v>0</v>
      </c>
      <c r="CR542" s="84" t="str">
        <f t="shared" si="270"/>
        <v/>
      </c>
      <c r="CS542" s="84">
        <f>IFERROR(FIND("MARINHA DO BRASIL",consulta_completa__11[[#This Row],[14 - Inst. Atuando no Local]]),0)</f>
        <v>0</v>
      </c>
      <c r="CT542" s="84" t="str">
        <f t="shared" si="271"/>
        <v/>
      </c>
      <c r="CU542" s="84">
        <f>IFERROR(FIND("EMPRESA ESPECIALIZADA EM ATENDIMENTO",consulta_completa__11[[#This Row],[14 - Inst. Atuando no Local]]),0)</f>
        <v>0</v>
      </c>
      <c r="CV542" s="84" t="str">
        <f t="shared" si="272"/>
        <v/>
      </c>
      <c r="CW542" s="84">
        <f>IFERROR(FIND("IBAMA",consulta_completa__11[[#This Row],[14 - Inst. Atuando no Local]]),0)</f>
        <v>0</v>
      </c>
      <c r="CX542" s="84" t="str">
        <f t="shared" si="273"/>
        <v/>
      </c>
      <c r="CY542" s="84" t="str">
        <f>IF(consulta_completa__11[[#This Row],[14 - Inst. Atuando no Local]]="","X","")</f>
        <v/>
      </c>
      <c r="CZ542" s="84">
        <f>IFERROR(FIND("OUTRA (S)",consulta_completa__11[[#This Row],[14 - Inst. Atuando no Local]]),0)</f>
        <v>0</v>
      </c>
      <c r="DA542" s="84" t="str">
        <f t="shared" si="274"/>
        <v/>
      </c>
      <c r="DB542" s="35" t="str">
        <f t="shared" si="275"/>
        <v>Sim</v>
      </c>
      <c r="DC542" s="35" t="str">
        <f t="shared" si="276"/>
        <v>Não</v>
      </c>
      <c r="DD542" s="35" t="str">
        <f t="shared" si="277"/>
        <v>Sim</v>
      </c>
      <c r="DE542" s="87" t="str">
        <f t="shared" si="279"/>
        <v>Sem informação</v>
      </c>
    </row>
    <row r="543" spans="1:109">
      <c r="A543" s="14">
        <v>202572854009</v>
      </c>
      <c r="B543" s="1">
        <v>45865</v>
      </c>
      <c r="C543" t="s">
        <v>2631</v>
      </c>
      <c r="D543" t="s">
        <v>2632</v>
      </c>
      <c r="E543" t="s">
        <v>320</v>
      </c>
      <c r="F543" t="s">
        <v>1275</v>
      </c>
      <c r="G543" t="s">
        <v>696</v>
      </c>
      <c r="H543" t="s">
        <v>4841</v>
      </c>
      <c r="I543" t="s">
        <v>648</v>
      </c>
      <c r="J543" t="s">
        <v>113</v>
      </c>
      <c r="K543" t="s">
        <v>114</v>
      </c>
      <c r="L543" t="s">
        <v>114</v>
      </c>
      <c r="M543" t="s">
        <v>140</v>
      </c>
      <c r="N543" t="s">
        <v>141</v>
      </c>
      <c r="O543" t="s">
        <v>239</v>
      </c>
      <c r="P543" t="s">
        <v>272</v>
      </c>
      <c r="Q543" t="s">
        <v>143</v>
      </c>
      <c r="R543" t="s">
        <v>123</v>
      </c>
      <c r="S543" t="s">
        <v>113</v>
      </c>
      <c r="T543" t="s">
        <v>4842</v>
      </c>
      <c r="U543" t="s">
        <v>4843</v>
      </c>
      <c r="V543" t="s">
        <v>4844</v>
      </c>
      <c r="Z543" t="s">
        <v>409</v>
      </c>
      <c r="AA543" t="s">
        <v>4845</v>
      </c>
      <c r="AB543" t="s">
        <v>4846</v>
      </c>
      <c r="AC543" t="s">
        <v>4847</v>
      </c>
      <c r="AD543">
        <v>1</v>
      </c>
      <c r="AE543" t="s">
        <v>4848</v>
      </c>
      <c r="AF543" t="s">
        <v>4849</v>
      </c>
      <c r="AG543" t="s">
        <v>4850</v>
      </c>
      <c r="AH543" t="s">
        <v>131</v>
      </c>
      <c r="AI543" t="s">
        <v>131</v>
      </c>
      <c r="AJ543" t="s">
        <v>132</v>
      </c>
      <c r="AK543" t="s">
        <v>113</v>
      </c>
      <c r="AL543" t="s">
        <v>4851</v>
      </c>
      <c r="AM543" t="s">
        <v>4852</v>
      </c>
      <c r="AN543" t="s">
        <v>4846</v>
      </c>
      <c r="AO543" t="s">
        <v>1062</v>
      </c>
      <c r="AP543">
        <v>85987097739</v>
      </c>
      <c r="AQ543" t="s">
        <v>4853</v>
      </c>
      <c r="AR543" t="s">
        <v>113</v>
      </c>
      <c r="AS543" t="s">
        <v>113</v>
      </c>
      <c r="AT543" t="s">
        <v>113</v>
      </c>
      <c r="AU543" t="s">
        <v>113</v>
      </c>
      <c r="AW543" t="s">
        <v>113</v>
      </c>
      <c r="AX543" s="82">
        <f>IFERROR(FIND("Óbitos/feridos",consulta_completa__11[[#This Row],[13 - Ocorrências/Ambientes Atingidos]]),0)</f>
        <v>0</v>
      </c>
      <c r="AY543" s="83" t="str">
        <f t="shared" si="249"/>
        <v/>
      </c>
      <c r="AZ543" s="82">
        <f>IFERROR(FIND("População afetada/evacuada",consulta_completa__11[[#This Row],[13 - Ocorrências/Ambientes Atingidos]]),0)</f>
        <v>0</v>
      </c>
      <c r="BA543" s="82" t="str">
        <f t="shared" si="250"/>
        <v/>
      </c>
      <c r="BB543" s="82">
        <f>IFERROR(FIND("Suspensão de abastecimento de água",consulta_completa__11[[#This Row],[13 - Ocorrências/Ambientes Atingidos]]),0)</f>
        <v>0</v>
      </c>
      <c r="BC543" s="83" t="str">
        <f t="shared" si="278"/>
        <v/>
      </c>
      <c r="BD543" s="82">
        <f>IFERROR(FIND("Rio/córrego",consulta_completa__11[[#This Row],[13 - Ocorrências/Ambientes Atingidos]]),0)</f>
        <v>0</v>
      </c>
      <c r="BE543" s="83" t="str">
        <f t="shared" si="251"/>
        <v/>
      </c>
      <c r="BF543" s="82">
        <f>IFERROR(FIND("Lago",consulta_completa__11[[#This Row],[13 - Ocorrências/Ambientes Atingidos]]),0)</f>
        <v>0</v>
      </c>
      <c r="BG543" s="83" t="str">
        <f t="shared" si="252"/>
        <v/>
      </c>
      <c r="BH543" s="82">
        <f>IFERROR(FIND("Mar",consulta_completa__11[[#This Row],[13 - Ocorrências/Ambientes Atingidos]]),0)</f>
        <v>0</v>
      </c>
      <c r="BI543" s="83" t="str">
        <f t="shared" si="253"/>
        <v/>
      </c>
      <c r="BJ543" s="82">
        <f>IFERROR(FIND("Praia",consulta_completa__11[[#This Row],[13 - Ocorrências/Ambientes Atingidos]]),0)</f>
        <v>0</v>
      </c>
      <c r="BK543" s="83" t="str">
        <f t="shared" si="254"/>
        <v/>
      </c>
      <c r="BL543" s="82">
        <f>IFERROR(FIND("Solo",consulta_completa__11[[#This Row],[13 - Ocorrências/Ambientes Atingidos]]),0)</f>
        <v>1</v>
      </c>
      <c r="BM543" s="83" t="str">
        <f t="shared" si="255"/>
        <v>X</v>
      </c>
      <c r="BN543" s="82">
        <f>IFERROR(FIND("Águas subterrâneas",consulta_completa__11[[#This Row],[13 - Ocorrências/Ambientes Atingidos]]),0)</f>
        <v>0</v>
      </c>
      <c r="BO543" s="83" t="str">
        <f t="shared" si="256"/>
        <v/>
      </c>
      <c r="BP543" s="82">
        <f>IFERROR(FIND("Atmosfera",consulta_completa__11[[#This Row],[13 - Ocorrências/Ambientes Atingidos]]),0)</f>
        <v>0</v>
      </c>
      <c r="BQ543" s="83" t="str">
        <f t="shared" si="257"/>
        <v/>
      </c>
      <c r="BR543" s="82">
        <f>IFERROR(FIND("Flora",consulta_completa__11[[#This Row],[13 - Ocorrências/Ambientes Atingidos]]),0)</f>
        <v>0</v>
      </c>
      <c r="BS543" s="83" t="str">
        <f t="shared" si="258"/>
        <v/>
      </c>
      <c r="BT543" s="82">
        <f>IFERROR(FIND("Fauna",consulta_completa__11[[#This Row],[13 - Ocorrências/Ambientes Atingidos]]),0)</f>
        <v>0</v>
      </c>
      <c r="BU543" s="83" t="str">
        <f t="shared" si="259"/>
        <v/>
      </c>
      <c r="BV543" s="82">
        <f>IFERROR(FIND("UC federal",consulta_completa__11[[#This Row],[13 - Ocorrências/Ambientes Atingidos]]),0)</f>
        <v>0</v>
      </c>
      <c r="BW543" s="83" t="str">
        <f t="shared" si="260"/>
        <v/>
      </c>
      <c r="BX543" s="82">
        <f>IFERROR(FIND("UC estadual/municipal",consulta_completa__11[[#This Row],[13 - Ocorrências/Ambientes Atingidos]]),0)</f>
        <v>0</v>
      </c>
      <c r="BY543" s="83" t="str">
        <f t="shared" si="261"/>
        <v/>
      </c>
      <c r="BZ543" s="82">
        <f>IFERROR(FIND("Outro(s)",consulta_completa__11[[#This Row],[13 - Ocorrências/Ambientes Atingidos]]),0)</f>
        <v>0</v>
      </c>
      <c r="CA543" s="83" t="str">
        <f t="shared" si="262"/>
        <v/>
      </c>
      <c r="CB543" s="82">
        <f>IFERROR(FIND("Sem dano",consulta_completa__11[[#This Row],[13 - Ocorrências/Ambientes Atingidos]]),0)</f>
        <v>0</v>
      </c>
      <c r="CC543" s="83" t="str">
        <f t="shared" si="263"/>
        <v/>
      </c>
      <c r="CD543" s="82" t="str">
        <f>IF(consulta_completa__11[[#This Row],[13 - Ocorrências/Ambientes Atingidos]]="","X","")</f>
        <v/>
      </c>
      <c r="CE543" s="84">
        <f>IFERROR(FIND("IBAMA",consulta_completa__11[[#This Row],[14 - Inst. Atuando no Local]]),0)</f>
        <v>0</v>
      </c>
      <c r="CF543" s="84" t="str">
        <f t="shared" si="264"/>
        <v/>
      </c>
      <c r="CG543" s="84">
        <f>IFERROR(FIND("OEMA",consulta_completa__11[[#This Row],[14 - Inst. Atuando no Local]]),0)</f>
        <v>0</v>
      </c>
      <c r="CH543" s="84" t="str">
        <f t="shared" si="265"/>
        <v/>
      </c>
      <c r="CI543" s="84">
        <f>IFERROR(FIND("DEFESA CIVIL",consulta_completa__11[[#This Row],[14 - Inst. Atuando no Local]]),0)</f>
        <v>0</v>
      </c>
      <c r="CJ543" s="84" t="str">
        <f t="shared" si="266"/>
        <v/>
      </c>
      <c r="CK543" s="84">
        <f>IFERROR(FIND("CORPO DE BOMBEIROS",consulta_completa__11[[#This Row],[14 - Inst. Atuando no Local]]),0)</f>
        <v>0</v>
      </c>
      <c r="CL543" s="84" t="str">
        <f t="shared" si="267"/>
        <v/>
      </c>
      <c r="CM543" s="84">
        <f>IFERROR(FIND("POLÍCIA RODOVIÁRIA",consulta_completa__11[[#This Row],[14 - Inst. Atuando no Local]]),0)</f>
        <v>0</v>
      </c>
      <c r="CN543" s="84" t="str">
        <f t="shared" si="268"/>
        <v/>
      </c>
      <c r="CO543" s="84">
        <f>IFERROR(FIND("POLÍCIA MILITAR",consulta_completa__11[[#This Row],[14 - Inst. Atuando no Local]]),0)</f>
        <v>0</v>
      </c>
      <c r="CP543" s="84" t="str">
        <f t="shared" si="269"/>
        <v/>
      </c>
      <c r="CQ543" s="84">
        <f>IFERROR(FIND("POLÍCIA CIVIL",consulta_completa__11[[#This Row],[14 - Inst. Atuando no Local]]),0)</f>
        <v>0</v>
      </c>
      <c r="CR543" s="84" t="str">
        <f t="shared" si="270"/>
        <v/>
      </c>
      <c r="CS543" s="84">
        <f>IFERROR(FIND("MARINHA DO BRASIL",consulta_completa__11[[#This Row],[14 - Inst. Atuando no Local]]),0)</f>
        <v>0</v>
      </c>
      <c r="CT543" s="84" t="str">
        <f t="shared" si="271"/>
        <v/>
      </c>
      <c r="CU543" s="84">
        <f>IFERROR(FIND("EMPRESA ESPECIALIZADA EM ATENDIMENTO",consulta_completa__11[[#This Row],[14 - Inst. Atuando no Local]]),0)</f>
        <v>0</v>
      </c>
      <c r="CV543" s="84" t="str">
        <f t="shared" si="272"/>
        <v/>
      </c>
      <c r="CW543" s="84">
        <f>IFERROR(FIND("IBAMA",consulta_completa__11[[#This Row],[14 - Inst. Atuando no Local]]),0)</f>
        <v>0</v>
      </c>
      <c r="CX543" s="84" t="str">
        <f t="shared" si="273"/>
        <v/>
      </c>
      <c r="CY543" s="84" t="str">
        <f>IF(consulta_completa__11[[#This Row],[14 - Inst. Atuando no Local]]="","X","")</f>
        <v/>
      </c>
      <c r="CZ543" s="84">
        <f>IFERROR(FIND("OUTRA (S)",consulta_completa__11[[#This Row],[14 - Inst. Atuando no Local]]),0)</f>
        <v>0</v>
      </c>
      <c r="DA543" s="84" t="str">
        <f t="shared" si="274"/>
        <v/>
      </c>
      <c r="DB543" s="35" t="str">
        <f t="shared" si="275"/>
        <v>Sim</v>
      </c>
      <c r="DC543" s="35" t="str">
        <f t="shared" si="276"/>
        <v>Não</v>
      </c>
      <c r="DD543" s="35" t="str">
        <f t="shared" si="277"/>
        <v>Sim</v>
      </c>
      <c r="DE543" s="87" t="str">
        <f t="shared" si="279"/>
        <v>Federal</v>
      </c>
    </row>
    <row r="544" spans="1:109">
      <c r="A544" s="14">
        <v>202572939646</v>
      </c>
      <c r="B544" s="1">
        <v>45865</v>
      </c>
      <c r="C544" t="s">
        <v>109</v>
      </c>
      <c r="D544" t="s">
        <v>110</v>
      </c>
      <c r="E544" t="s">
        <v>139</v>
      </c>
      <c r="F544" t="s">
        <v>112</v>
      </c>
      <c r="G544" t="s">
        <v>311</v>
      </c>
      <c r="H544" t="s">
        <v>4854</v>
      </c>
      <c r="I544" t="s">
        <v>117</v>
      </c>
      <c r="J544" t="s">
        <v>252</v>
      </c>
      <c r="K544" t="s">
        <v>4855</v>
      </c>
      <c r="L544" t="s">
        <v>117</v>
      </c>
      <c r="M544" t="s">
        <v>118</v>
      </c>
      <c r="N544" t="s">
        <v>119</v>
      </c>
      <c r="O544" t="s">
        <v>120</v>
      </c>
      <c r="P544" t="s">
        <v>272</v>
      </c>
      <c r="Q544" t="s">
        <v>143</v>
      </c>
      <c r="R544" t="s">
        <v>123</v>
      </c>
      <c r="S544" t="s">
        <v>1780</v>
      </c>
      <c r="T544" t="s">
        <v>4856</v>
      </c>
      <c r="U544" t="s">
        <v>4857</v>
      </c>
      <c r="V544" t="s">
        <v>4858</v>
      </c>
      <c r="X544" t="b">
        <v>1</v>
      </c>
      <c r="Z544" t="s">
        <v>409</v>
      </c>
      <c r="AA544" t="s">
        <v>113</v>
      </c>
      <c r="AB544" t="s">
        <v>206</v>
      </c>
      <c r="AC544" t="s">
        <v>1785</v>
      </c>
      <c r="AD544">
        <v>1</v>
      </c>
      <c r="AE544" t="s">
        <v>206</v>
      </c>
      <c r="AF544" t="s">
        <v>113</v>
      </c>
      <c r="AG544" t="s">
        <v>113</v>
      </c>
      <c r="AH544" t="s">
        <v>131</v>
      </c>
      <c r="AI544" t="s">
        <v>132</v>
      </c>
      <c r="AJ544" t="s">
        <v>131</v>
      </c>
      <c r="AK544" t="s">
        <v>4859</v>
      </c>
      <c r="AL544" t="s">
        <v>4860</v>
      </c>
      <c r="AM544" t="s">
        <v>1788</v>
      </c>
      <c r="AN544" t="s">
        <v>113</v>
      </c>
      <c r="AO544" t="s">
        <v>113</v>
      </c>
      <c r="AQ544" t="s">
        <v>1789</v>
      </c>
      <c r="AR544" t="s">
        <v>113</v>
      </c>
      <c r="AS544" t="s">
        <v>113</v>
      </c>
      <c r="AT544" t="s">
        <v>4861</v>
      </c>
      <c r="AU544" t="s">
        <v>113</v>
      </c>
      <c r="AW544" t="s">
        <v>159</v>
      </c>
      <c r="AX544" s="82">
        <f>IFERROR(FIND("Óbitos/feridos",consulta_completa__11[[#This Row],[13 - Ocorrências/Ambientes Atingidos]]),0)</f>
        <v>0</v>
      </c>
      <c r="AY544" s="83" t="str">
        <f t="shared" si="249"/>
        <v/>
      </c>
      <c r="AZ544" s="82">
        <f>IFERROR(FIND("População afetada/evacuada",consulta_completa__11[[#This Row],[13 - Ocorrências/Ambientes Atingidos]]),0)</f>
        <v>0</v>
      </c>
      <c r="BA544" s="82" t="str">
        <f t="shared" si="250"/>
        <v/>
      </c>
      <c r="BB544" s="82">
        <f>IFERROR(FIND("Suspensão de abastecimento de água",consulta_completa__11[[#This Row],[13 - Ocorrências/Ambientes Atingidos]]),0)</f>
        <v>0</v>
      </c>
      <c r="BC544" s="83" t="str">
        <f t="shared" si="278"/>
        <v/>
      </c>
      <c r="BD544" s="82">
        <f>IFERROR(FIND("Rio/córrego",consulta_completa__11[[#This Row],[13 - Ocorrências/Ambientes Atingidos]]),0)</f>
        <v>0</v>
      </c>
      <c r="BE544" s="83" t="str">
        <f t="shared" si="251"/>
        <v/>
      </c>
      <c r="BF544" s="82">
        <f>IFERROR(FIND("Lago",consulta_completa__11[[#This Row],[13 - Ocorrências/Ambientes Atingidos]]),0)</f>
        <v>0</v>
      </c>
      <c r="BG544" s="83" t="str">
        <f t="shared" si="252"/>
        <v/>
      </c>
      <c r="BH544" s="82">
        <f>IFERROR(FIND("Mar",consulta_completa__11[[#This Row],[13 - Ocorrências/Ambientes Atingidos]]),0)</f>
        <v>1</v>
      </c>
      <c r="BI544" s="83" t="str">
        <f t="shared" si="253"/>
        <v>X</v>
      </c>
      <c r="BJ544" s="82">
        <f>IFERROR(FIND("Praia",consulta_completa__11[[#This Row],[13 - Ocorrências/Ambientes Atingidos]]),0)</f>
        <v>0</v>
      </c>
      <c r="BK544" s="83" t="str">
        <f t="shared" si="254"/>
        <v/>
      </c>
      <c r="BL544" s="82">
        <f>IFERROR(FIND("Solo",consulta_completa__11[[#This Row],[13 - Ocorrências/Ambientes Atingidos]]),0)</f>
        <v>0</v>
      </c>
      <c r="BM544" s="83" t="str">
        <f t="shared" si="255"/>
        <v/>
      </c>
      <c r="BN544" s="82">
        <f>IFERROR(FIND("Águas subterrâneas",consulta_completa__11[[#This Row],[13 - Ocorrências/Ambientes Atingidos]]),0)</f>
        <v>0</v>
      </c>
      <c r="BO544" s="83" t="str">
        <f t="shared" si="256"/>
        <v/>
      </c>
      <c r="BP544" s="82">
        <f>IFERROR(FIND("Atmosfera",consulta_completa__11[[#This Row],[13 - Ocorrências/Ambientes Atingidos]]),0)</f>
        <v>0</v>
      </c>
      <c r="BQ544" s="83" t="str">
        <f t="shared" si="257"/>
        <v/>
      </c>
      <c r="BR544" s="82">
        <f>IFERROR(FIND("Flora",consulta_completa__11[[#This Row],[13 - Ocorrências/Ambientes Atingidos]]),0)</f>
        <v>0</v>
      </c>
      <c r="BS544" s="83" t="str">
        <f t="shared" si="258"/>
        <v/>
      </c>
      <c r="BT544" s="82">
        <f>IFERROR(FIND("Fauna",consulta_completa__11[[#This Row],[13 - Ocorrências/Ambientes Atingidos]]),0)</f>
        <v>0</v>
      </c>
      <c r="BU544" s="83" t="str">
        <f t="shared" si="259"/>
        <v/>
      </c>
      <c r="BV544" s="82">
        <f>IFERROR(FIND("UC federal",consulta_completa__11[[#This Row],[13 - Ocorrências/Ambientes Atingidos]]),0)</f>
        <v>0</v>
      </c>
      <c r="BW544" s="83" t="str">
        <f t="shared" si="260"/>
        <v/>
      </c>
      <c r="BX544" s="82">
        <f>IFERROR(FIND("UC estadual/municipal",consulta_completa__11[[#This Row],[13 - Ocorrências/Ambientes Atingidos]]),0)</f>
        <v>0</v>
      </c>
      <c r="BY544" s="83" t="str">
        <f t="shared" si="261"/>
        <v/>
      </c>
      <c r="BZ544" s="82">
        <f>IFERROR(FIND("Outro(s)",consulta_completa__11[[#This Row],[13 - Ocorrências/Ambientes Atingidos]]),0)</f>
        <v>0</v>
      </c>
      <c r="CA544" s="83" t="str">
        <f t="shared" si="262"/>
        <v/>
      </c>
      <c r="CB544" s="82">
        <f>IFERROR(FIND("Sem dano",consulta_completa__11[[#This Row],[13 - Ocorrências/Ambientes Atingidos]]),0)</f>
        <v>0</v>
      </c>
      <c r="CC544" s="83" t="str">
        <f t="shared" si="263"/>
        <v/>
      </c>
      <c r="CD544" s="82" t="str">
        <f>IF(consulta_completa__11[[#This Row],[13 - Ocorrências/Ambientes Atingidos]]="","X","")</f>
        <v/>
      </c>
      <c r="CE544" s="84">
        <f>IFERROR(FIND("IBAMA",consulta_completa__11[[#This Row],[14 - Inst. Atuando no Local]]),0)</f>
        <v>0</v>
      </c>
      <c r="CF544" s="84" t="str">
        <f t="shared" si="264"/>
        <v/>
      </c>
      <c r="CG544" s="84">
        <f>IFERROR(FIND("OEMA",consulta_completa__11[[#This Row],[14 - Inst. Atuando no Local]]),0)</f>
        <v>0</v>
      </c>
      <c r="CH544" s="84" t="str">
        <f t="shared" si="265"/>
        <v/>
      </c>
      <c r="CI544" s="84">
        <f>IFERROR(FIND("DEFESA CIVIL",consulta_completa__11[[#This Row],[14 - Inst. Atuando no Local]]),0)</f>
        <v>0</v>
      </c>
      <c r="CJ544" s="84" t="str">
        <f t="shared" si="266"/>
        <v/>
      </c>
      <c r="CK544" s="84">
        <f>IFERROR(FIND("CORPO DE BOMBEIROS",consulta_completa__11[[#This Row],[14 - Inst. Atuando no Local]]),0)</f>
        <v>0</v>
      </c>
      <c r="CL544" s="84" t="str">
        <f t="shared" si="267"/>
        <v/>
      </c>
      <c r="CM544" s="84">
        <f>IFERROR(FIND("POLÍCIA RODOVIÁRIA",consulta_completa__11[[#This Row],[14 - Inst. Atuando no Local]]),0)</f>
        <v>0</v>
      </c>
      <c r="CN544" s="84" t="str">
        <f t="shared" si="268"/>
        <v/>
      </c>
      <c r="CO544" s="84">
        <f>IFERROR(FIND("POLÍCIA MILITAR",consulta_completa__11[[#This Row],[14 - Inst. Atuando no Local]]),0)</f>
        <v>0</v>
      </c>
      <c r="CP544" s="84" t="str">
        <f t="shared" si="269"/>
        <v/>
      </c>
      <c r="CQ544" s="84">
        <f>IFERROR(FIND("POLÍCIA CIVIL",consulta_completa__11[[#This Row],[14 - Inst. Atuando no Local]]),0)</f>
        <v>0</v>
      </c>
      <c r="CR544" s="84" t="str">
        <f t="shared" si="270"/>
        <v/>
      </c>
      <c r="CS544" s="84">
        <f>IFERROR(FIND("MARINHA DO BRASIL",consulta_completa__11[[#This Row],[14 - Inst. Atuando no Local]]),0)</f>
        <v>0</v>
      </c>
      <c r="CT544" s="84" t="str">
        <f t="shared" si="271"/>
        <v/>
      </c>
      <c r="CU544" s="84">
        <f>IFERROR(FIND("EMPRESA ESPECIALIZADA EM ATENDIMENTO",consulta_completa__11[[#This Row],[14 - Inst. Atuando no Local]]),0)</f>
        <v>0</v>
      </c>
      <c r="CV544" s="84" t="str">
        <f t="shared" si="272"/>
        <v/>
      </c>
      <c r="CW544" s="84">
        <f>IFERROR(FIND("IBAMA",consulta_completa__11[[#This Row],[14 - Inst. Atuando no Local]]),0)</f>
        <v>0</v>
      </c>
      <c r="CX544" s="84" t="str">
        <f t="shared" si="273"/>
        <v/>
      </c>
      <c r="CY544" s="84" t="str">
        <f>IF(consulta_completa__11[[#This Row],[14 - Inst. Atuando no Local]]="","X","")</f>
        <v/>
      </c>
      <c r="CZ544" s="84">
        <f>IFERROR(FIND("OUTRA (S)",consulta_completa__11[[#This Row],[14 - Inst. Atuando no Local]]),0)</f>
        <v>0</v>
      </c>
      <c r="DA544" s="84" t="str">
        <f t="shared" si="274"/>
        <v/>
      </c>
      <c r="DB544" s="35" t="str">
        <f t="shared" si="275"/>
        <v>Sim</v>
      </c>
      <c r="DC544" s="35" t="str">
        <f t="shared" si="276"/>
        <v>Não</v>
      </c>
      <c r="DD544" s="35" t="str">
        <f t="shared" si="277"/>
        <v>Sim</v>
      </c>
      <c r="DE544" s="87" t="str">
        <f t="shared" si="279"/>
        <v>Federal</v>
      </c>
    </row>
    <row r="545" spans="1:109">
      <c r="A545" s="14">
        <v>202572950422</v>
      </c>
      <c r="B545" s="1">
        <v>45867</v>
      </c>
      <c r="C545" t="s">
        <v>4862</v>
      </c>
      <c r="D545" t="s">
        <v>161</v>
      </c>
      <c r="E545" t="s">
        <v>1470</v>
      </c>
      <c r="F545" t="s">
        <v>139</v>
      </c>
      <c r="G545" t="s">
        <v>4863</v>
      </c>
      <c r="H545" t="s">
        <v>113</v>
      </c>
      <c r="I545" t="s">
        <v>648</v>
      </c>
      <c r="J545" t="s">
        <v>113</v>
      </c>
      <c r="K545" t="s">
        <v>114</v>
      </c>
      <c r="L545" t="s">
        <v>114</v>
      </c>
      <c r="M545" t="s">
        <v>139</v>
      </c>
      <c r="N545" t="s">
        <v>119</v>
      </c>
      <c r="O545" t="s">
        <v>239</v>
      </c>
      <c r="P545" t="s">
        <v>355</v>
      </c>
      <c r="Q545" t="s">
        <v>143</v>
      </c>
      <c r="R545" t="s">
        <v>123</v>
      </c>
      <c r="S545" t="s">
        <v>113</v>
      </c>
      <c r="T545" t="s">
        <v>113</v>
      </c>
      <c r="U545" t="s">
        <v>4864</v>
      </c>
      <c r="V545" t="s">
        <v>4865</v>
      </c>
      <c r="Z545" t="s">
        <v>4866</v>
      </c>
      <c r="AA545" t="s">
        <v>1728</v>
      </c>
      <c r="AB545" t="s">
        <v>1474</v>
      </c>
      <c r="AC545" t="s">
        <v>1475</v>
      </c>
      <c r="AD545">
        <v>1</v>
      </c>
      <c r="AE545" t="s">
        <v>2448</v>
      </c>
      <c r="AF545" t="s">
        <v>2449</v>
      </c>
      <c r="AG545" t="s">
        <v>2450</v>
      </c>
      <c r="AH545" t="s">
        <v>131</v>
      </c>
      <c r="AI545" t="s">
        <v>131</v>
      </c>
      <c r="AJ545" t="s">
        <v>131</v>
      </c>
      <c r="AK545" t="s">
        <v>2451</v>
      </c>
      <c r="AL545" t="s">
        <v>4867</v>
      </c>
      <c r="AM545" t="s">
        <v>1480</v>
      </c>
      <c r="AN545" t="s">
        <v>113</v>
      </c>
      <c r="AO545" t="s">
        <v>113</v>
      </c>
      <c r="AQ545" t="s">
        <v>1481</v>
      </c>
      <c r="AR545" t="s">
        <v>113</v>
      </c>
      <c r="AS545" t="s">
        <v>113</v>
      </c>
      <c r="AT545" t="s">
        <v>4868</v>
      </c>
      <c r="AU545" t="s">
        <v>4869</v>
      </c>
      <c r="AW545" t="s">
        <v>637</v>
      </c>
      <c r="AX545" s="82">
        <f>IFERROR(FIND("Óbitos/feridos",consulta_completa__11[[#This Row],[13 - Ocorrências/Ambientes Atingidos]]),0)</f>
        <v>0</v>
      </c>
      <c r="AY545" s="83" t="str">
        <f t="shared" si="249"/>
        <v/>
      </c>
      <c r="AZ545" s="82">
        <f>IFERROR(FIND("População afetada/evacuada",consulta_completa__11[[#This Row],[13 - Ocorrências/Ambientes Atingidos]]),0)</f>
        <v>0</v>
      </c>
      <c r="BA545" s="82" t="str">
        <f t="shared" si="250"/>
        <v/>
      </c>
      <c r="BB545" s="82">
        <f>IFERROR(FIND("Suspensão de abastecimento de água",consulta_completa__11[[#This Row],[13 - Ocorrências/Ambientes Atingidos]]),0)</f>
        <v>0</v>
      </c>
      <c r="BC545" s="83" t="str">
        <f t="shared" si="278"/>
        <v/>
      </c>
      <c r="BD545" s="82">
        <f>IFERROR(FIND("Rio/córrego",consulta_completa__11[[#This Row],[13 - Ocorrências/Ambientes Atingidos]]),0)</f>
        <v>0</v>
      </c>
      <c r="BE545" s="83" t="str">
        <f t="shared" si="251"/>
        <v/>
      </c>
      <c r="BF545" s="82">
        <f>IFERROR(FIND("Lago",consulta_completa__11[[#This Row],[13 - Ocorrências/Ambientes Atingidos]]),0)</f>
        <v>0</v>
      </c>
      <c r="BG545" s="83" t="str">
        <f t="shared" si="252"/>
        <v/>
      </c>
      <c r="BH545" s="82">
        <f>IFERROR(FIND("Mar",consulta_completa__11[[#This Row],[13 - Ocorrências/Ambientes Atingidos]]),0)</f>
        <v>0</v>
      </c>
      <c r="BI545" s="83" t="str">
        <f t="shared" si="253"/>
        <v/>
      </c>
      <c r="BJ545" s="82">
        <f>IFERROR(FIND("Praia",consulta_completa__11[[#This Row],[13 - Ocorrências/Ambientes Atingidos]]),0)</f>
        <v>0</v>
      </c>
      <c r="BK545" s="83" t="str">
        <f t="shared" si="254"/>
        <v/>
      </c>
      <c r="BL545" s="82">
        <f>IFERROR(FIND("Solo",consulta_completa__11[[#This Row],[13 - Ocorrências/Ambientes Atingidos]]),0)</f>
        <v>0</v>
      </c>
      <c r="BM545" s="83" t="str">
        <f t="shared" si="255"/>
        <v/>
      </c>
      <c r="BN545" s="82">
        <f>IFERROR(FIND("Águas subterrâneas",consulta_completa__11[[#This Row],[13 - Ocorrências/Ambientes Atingidos]]),0)</f>
        <v>0</v>
      </c>
      <c r="BO545" s="83" t="str">
        <f t="shared" si="256"/>
        <v/>
      </c>
      <c r="BP545" s="82">
        <f>IFERROR(FIND("Atmosfera",consulta_completa__11[[#This Row],[13 - Ocorrências/Ambientes Atingidos]]),0)</f>
        <v>0</v>
      </c>
      <c r="BQ545" s="83" t="str">
        <f t="shared" si="257"/>
        <v/>
      </c>
      <c r="BR545" s="82">
        <f>IFERROR(FIND("Flora",consulta_completa__11[[#This Row],[13 - Ocorrências/Ambientes Atingidos]]),0)</f>
        <v>0</v>
      </c>
      <c r="BS545" s="83" t="str">
        <f t="shared" si="258"/>
        <v/>
      </c>
      <c r="BT545" s="82">
        <f>IFERROR(FIND("Fauna",consulta_completa__11[[#This Row],[13 - Ocorrências/Ambientes Atingidos]]),0)</f>
        <v>0</v>
      </c>
      <c r="BU545" s="83" t="str">
        <f t="shared" si="259"/>
        <v/>
      </c>
      <c r="BV545" s="82">
        <f>IFERROR(FIND("UC federal",consulta_completa__11[[#This Row],[13 - Ocorrências/Ambientes Atingidos]]),0)</f>
        <v>0</v>
      </c>
      <c r="BW545" s="83" t="str">
        <f t="shared" si="260"/>
        <v/>
      </c>
      <c r="BX545" s="82">
        <f>IFERROR(FIND("UC estadual/municipal",consulta_completa__11[[#This Row],[13 - Ocorrências/Ambientes Atingidos]]),0)</f>
        <v>0</v>
      </c>
      <c r="BY545" s="83" t="str">
        <f t="shared" si="261"/>
        <v/>
      </c>
      <c r="BZ545" s="82">
        <f>IFERROR(FIND("Outro(s)",consulta_completa__11[[#This Row],[13 - Ocorrências/Ambientes Atingidos]]),0)</f>
        <v>1</v>
      </c>
      <c r="CA545" s="83" t="str">
        <f t="shared" si="262"/>
        <v>X</v>
      </c>
      <c r="CB545" s="82">
        <f>IFERROR(FIND("Sem dano",consulta_completa__11[[#This Row],[13 - Ocorrências/Ambientes Atingidos]]),0)</f>
        <v>0</v>
      </c>
      <c r="CC545" s="83" t="str">
        <f t="shared" si="263"/>
        <v/>
      </c>
      <c r="CD545" s="82" t="str">
        <f>IF(consulta_completa__11[[#This Row],[13 - Ocorrências/Ambientes Atingidos]]="","X","")</f>
        <v/>
      </c>
      <c r="CE545" s="84">
        <f>IFERROR(FIND("IBAMA",consulta_completa__11[[#This Row],[14 - Inst. Atuando no Local]]),0)</f>
        <v>0</v>
      </c>
      <c r="CF545" s="84" t="str">
        <f t="shared" si="264"/>
        <v/>
      </c>
      <c r="CG545" s="84">
        <f>IFERROR(FIND("OEMA",consulta_completa__11[[#This Row],[14 - Inst. Atuando no Local]]),0)</f>
        <v>0</v>
      </c>
      <c r="CH545" s="84" t="str">
        <f t="shared" si="265"/>
        <v/>
      </c>
      <c r="CI545" s="84">
        <f>IFERROR(FIND("DEFESA CIVIL",consulta_completa__11[[#This Row],[14 - Inst. Atuando no Local]]),0)</f>
        <v>0</v>
      </c>
      <c r="CJ545" s="84" t="str">
        <f t="shared" si="266"/>
        <v/>
      </c>
      <c r="CK545" s="84">
        <f>IFERROR(FIND("CORPO DE BOMBEIROS",consulta_completa__11[[#This Row],[14 - Inst. Atuando no Local]]),0)</f>
        <v>0</v>
      </c>
      <c r="CL545" s="84" t="str">
        <f t="shared" si="267"/>
        <v/>
      </c>
      <c r="CM545" s="84">
        <f>IFERROR(FIND("POLÍCIA RODOVIÁRIA",consulta_completa__11[[#This Row],[14 - Inst. Atuando no Local]]),0)</f>
        <v>0</v>
      </c>
      <c r="CN545" s="84" t="str">
        <f t="shared" si="268"/>
        <v/>
      </c>
      <c r="CO545" s="84">
        <f>IFERROR(FIND("POLÍCIA MILITAR",consulta_completa__11[[#This Row],[14 - Inst. Atuando no Local]]),0)</f>
        <v>0</v>
      </c>
      <c r="CP545" s="84" t="str">
        <f t="shared" si="269"/>
        <v/>
      </c>
      <c r="CQ545" s="84">
        <f>IFERROR(FIND("POLÍCIA CIVIL",consulta_completa__11[[#This Row],[14 - Inst. Atuando no Local]]),0)</f>
        <v>0</v>
      </c>
      <c r="CR545" s="84" t="str">
        <f t="shared" si="270"/>
        <v/>
      </c>
      <c r="CS545" s="84">
        <f>IFERROR(FIND("MARINHA DO BRASIL",consulta_completa__11[[#This Row],[14 - Inst. Atuando no Local]]),0)</f>
        <v>0</v>
      </c>
      <c r="CT545" s="84" t="str">
        <f t="shared" si="271"/>
        <v/>
      </c>
      <c r="CU545" s="84">
        <f>IFERROR(FIND("EMPRESA ESPECIALIZADA EM ATENDIMENTO",consulta_completa__11[[#This Row],[14 - Inst. Atuando no Local]]),0)</f>
        <v>0</v>
      </c>
      <c r="CV545" s="84" t="str">
        <f t="shared" si="272"/>
        <v/>
      </c>
      <c r="CW545" s="84">
        <f>IFERROR(FIND("IBAMA",consulta_completa__11[[#This Row],[14 - Inst. Atuando no Local]]),0)</f>
        <v>0</v>
      </c>
      <c r="CX545" s="84" t="str">
        <f t="shared" si="273"/>
        <v/>
      </c>
      <c r="CY545" s="84" t="str">
        <f>IF(consulta_completa__11[[#This Row],[14 - Inst. Atuando no Local]]="","X","")</f>
        <v/>
      </c>
      <c r="CZ545" s="84">
        <f>IFERROR(FIND("OUTRA (S)",consulta_completa__11[[#This Row],[14 - Inst. Atuando no Local]]),0)</f>
        <v>0</v>
      </c>
      <c r="DA545" s="84" t="str">
        <f t="shared" si="274"/>
        <v/>
      </c>
      <c r="DB545" s="35" t="str">
        <f t="shared" si="275"/>
        <v>Sim</v>
      </c>
      <c r="DC545" s="35" t="str">
        <f t="shared" si="276"/>
        <v>Não</v>
      </c>
      <c r="DD545" s="35" t="str">
        <f t="shared" si="277"/>
        <v>Sim</v>
      </c>
      <c r="DE545" s="87" t="str">
        <f t="shared" si="279"/>
        <v>Federal</v>
      </c>
    </row>
    <row r="546" spans="1:109">
      <c r="A546" s="14">
        <v>202572954052</v>
      </c>
      <c r="B546" s="1">
        <v>45867</v>
      </c>
      <c r="C546" t="s">
        <v>1366</v>
      </c>
      <c r="D546" t="s">
        <v>254</v>
      </c>
      <c r="E546" t="s">
        <v>181</v>
      </c>
      <c r="F546" t="s">
        <v>112</v>
      </c>
      <c r="G546" t="s">
        <v>311</v>
      </c>
      <c r="H546" t="s">
        <v>2556</v>
      </c>
      <c r="I546" t="s">
        <v>648</v>
      </c>
      <c r="J546" t="s">
        <v>113</v>
      </c>
      <c r="K546" t="s">
        <v>114</v>
      </c>
      <c r="L546" t="s">
        <v>114</v>
      </c>
      <c r="M546" t="s">
        <v>140</v>
      </c>
      <c r="N546" t="s">
        <v>119</v>
      </c>
      <c r="O546" t="s">
        <v>120</v>
      </c>
      <c r="P546" t="s">
        <v>355</v>
      </c>
      <c r="Q546" t="s">
        <v>143</v>
      </c>
      <c r="R546" t="s">
        <v>123</v>
      </c>
      <c r="S546" t="s">
        <v>113</v>
      </c>
      <c r="T546" t="s">
        <v>1421</v>
      </c>
      <c r="U546" t="s">
        <v>4870</v>
      </c>
      <c r="V546" t="s">
        <v>4871</v>
      </c>
      <c r="Z546" t="s">
        <v>4872</v>
      </c>
      <c r="AA546" t="s">
        <v>4873</v>
      </c>
      <c r="AB546" t="s">
        <v>1426</v>
      </c>
      <c r="AC546" t="s">
        <v>1372</v>
      </c>
      <c r="AD546">
        <v>1</v>
      </c>
      <c r="AE546" t="s">
        <v>1373</v>
      </c>
      <c r="AF546" t="s">
        <v>1427</v>
      </c>
      <c r="AG546" t="s">
        <v>1428</v>
      </c>
      <c r="AH546" t="s">
        <v>131</v>
      </c>
      <c r="AI546" t="s">
        <v>132</v>
      </c>
      <c r="AJ546" t="s">
        <v>131</v>
      </c>
      <c r="AK546" t="s">
        <v>4874</v>
      </c>
      <c r="AL546" t="s">
        <v>3578</v>
      </c>
      <c r="AM546" t="s">
        <v>1377</v>
      </c>
      <c r="AN546" t="s">
        <v>1431</v>
      </c>
      <c r="AO546" t="s">
        <v>1432</v>
      </c>
      <c r="AP546">
        <v>7734544744</v>
      </c>
      <c r="AQ546" t="s">
        <v>1379</v>
      </c>
      <c r="AR546" t="s">
        <v>113</v>
      </c>
      <c r="AS546" t="s">
        <v>113</v>
      </c>
      <c r="AT546" t="s">
        <v>113</v>
      </c>
      <c r="AU546" t="s">
        <v>113</v>
      </c>
      <c r="AW546" t="s">
        <v>113</v>
      </c>
      <c r="AX546" s="82">
        <f>IFERROR(FIND("Óbitos/feridos",consulta_completa__11[[#This Row],[13 - Ocorrências/Ambientes Atingidos]]),0)</f>
        <v>0</v>
      </c>
      <c r="AY546" s="83" t="str">
        <f t="shared" si="249"/>
        <v/>
      </c>
      <c r="AZ546" s="82">
        <f>IFERROR(FIND("População afetada/evacuada",consulta_completa__11[[#This Row],[13 - Ocorrências/Ambientes Atingidos]]),0)</f>
        <v>0</v>
      </c>
      <c r="BA546" s="82" t="str">
        <f t="shared" si="250"/>
        <v/>
      </c>
      <c r="BB546" s="82">
        <f>IFERROR(FIND("Suspensão de abastecimento de água",consulta_completa__11[[#This Row],[13 - Ocorrências/Ambientes Atingidos]]),0)</f>
        <v>0</v>
      </c>
      <c r="BC546" s="83" t="str">
        <f t="shared" si="278"/>
        <v/>
      </c>
      <c r="BD546" s="82">
        <f>IFERROR(FIND("Rio/córrego",consulta_completa__11[[#This Row],[13 - Ocorrências/Ambientes Atingidos]]),0)</f>
        <v>0</v>
      </c>
      <c r="BE546" s="83" t="str">
        <f t="shared" si="251"/>
        <v/>
      </c>
      <c r="BF546" s="82">
        <f>IFERROR(FIND("Lago",consulta_completa__11[[#This Row],[13 - Ocorrências/Ambientes Atingidos]]),0)</f>
        <v>0</v>
      </c>
      <c r="BG546" s="83" t="str">
        <f t="shared" si="252"/>
        <v/>
      </c>
      <c r="BH546" s="82">
        <f>IFERROR(FIND("Mar",consulta_completa__11[[#This Row],[13 - Ocorrências/Ambientes Atingidos]]),0)</f>
        <v>0</v>
      </c>
      <c r="BI546" s="83" t="str">
        <f t="shared" si="253"/>
        <v/>
      </c>
      <c r="BJ546" s="82">
        <f>IFERROR(FIND("Praia",consulta_completa__11[[#This Row],[13 - Ocorrências/Ambientes Atingidos]]),0)</f>
        <v>0</v>
      </c>
      <c r="BK546" s="83" t="str">
        <f t="shared" si="254"/>
        <v/>
      </c>
      <c r="BL546" s="82">
        <f>IFERROR(FIND("Solo",consulta_completa__11[[#This Row],[13 - Ocorrências/Ambientes Atingidos]]),0)</f>
        <v>1</v>
      </c>
      <c r="BM546" s="83" t="str">
        <f t="shared" si="255"/>
        <v>X</v>
      </c>
      <c r="BN546" s="82">
        <f>IFERROR(FIND("Águas subterrâneas",consulta_completa__11[[#This Row],[13 - Ocorrências/Ambientes Atingidos]]),0)</f>
        <v>0</v>
      </c>
      <c r="BO546" s="83" t="str">
        <f t="shared" si="256"/>
        <v/>
      </c>
      <c r="BP546" s="82">
        <f>IFERROR(FIND("Atmosfera",consulta_completa__11[[#This Row],[13 - Ocorrências/Ambientes Atingidos]]),0)</f>
        <v>0</v>
      </c>
      <c r="BQ546" s="83" t="str">
        <f t="shared" si="257"/>
        <v/>
      </c>
      <c r="BR546" s="82">
        <f>IFERROR(FIND("Flora",consulta_completa__11[[#This Row],[13 - Ocorrências/Ambientes Atingidos]]),0)</f>
        <v>0</v>
      </c>
      <c r="BS546" s="83" t="str">
        <f t="shared" si="258"/>
        <v/>
      </c>
      <c r="BT546" s="82">
        <f>IFERROR(FIND("Fauna",consulta_completa__11[[#This Row],[13 - Ocorrências/Ambientes Atingidos]]),0)</f>
        <v>0</v>
      </c>
      <c r="BU546" s="83" t="str">
        <f t="shared" si="259"/>
        <v/>
      </c>
      <c r="BV546" s="82">
        <f>IFERROR(FIND("UC federal",consulta_completa__11[[#This Row],[13 - Ocorrências/Ambientes Atingidos]]),0)</f>
        <v>0</v>
      </c>
      <c r="BW546" s="83" t="str">
        <f t="shared" si="260"/>
        <v/>
      </c>
      <c r="BX546" s="82">
        <f>IFERROR(FIND("UC estadual/municipal",consulta_completa__11[[#This Row],[13 - Ocorrências/Ambientes Atingidos]]),0)</f>
        <v>0</v>
      </c>
      <c r="BY546" s="83" t="str">
        <f t="shared" si="261"/>
        <v/>
      </c>
      <c r="BZ546" s="82">
        <f>IFERROR(FIND("Outro(s)",consulta_completa__11[[#This Row],[13 - Ocorrências/Ambientes Atingidos]]),0)</f>
        <v>0</v>
      </c>
      <c r="CA546" s="83" t="str">
        <f t="shared" si="262"/>
        <v/>
      </c>
      <c r="CB546" s="82">
        <f>IFERROR(FIND("Sem dano",consulta_completa__11[[#This Row],[13 - Ocorrências/Ambientes Atingidos]]),0)</f>
        <v>0</v>
      </c>
      <c r="CC546" s="83" t="str">
        <f t="shared" si="263"/>
        <v/>
      </c>
      <c r="CD546" s="82" t="str">
        <f>IF(consulta_completa__11[[#This Row],[13 - Ocorrências/Ambientes Atingidos]]="","X","")</f>
        <v/>
      </c>
      <c r="CE546" s="84">
        <f>IFERROR(FIND("IBAMA",consulta_completa__11[[#This Row],[14 - Inst. Atuando no Local]]),0)</f>
        <v>0</v>
      </c>
      <c r="CF546" s="84" t="str">
        <f t="shared" si="264"/>
        <v/>
      </c>
      <c r="CG546" s="84">
        <f>IFERROR(FIND("OEMA",consulta_completa__11[[#This Row],[14 - Inst. Atuando no Local]]),0)</f>
        <v>0</v>
      </c>
      <c r="CH546" s="84" t="str">
        <f t="shared" si="265"/>
        <v/>
      </c>
      <c r="CI546" s="84">
        <f>IFERROR(FIND("DEFESA CIVIL",consulta_completa__11[[#This Row],[14 - Inst. Atuando no Local]]),0)</f>
        <v>0</v>
      </c>
      <c r="CJ546" s="84" t="str">
        <f t="shared" si="266"/>
        <v/>
      </c>
      <c r="CK546" s="84">
        <f>IFERROR(FIND("CORPO DE BOMBEIROS",consulta_completa__11[[#This Row],[14 - Inst. Atuando no Local]]),0)</f>
        <v>0</v>
      </c>
      <c r="CL546" s="84" t="str">
        <f t="shared" si="267"/>
        <v/>
      </c>
      <c r="CM546" s="84">
        <f>IFERROR(FIND("POLÍCIA RODOVIÁRIA",consulta_completa__11[[#This Row],[14 - Inst. Atuando no Local]]),0)</f>
        <v>0</v>
      </c>
      <c r="CN546" s="84" t="str">
        <f t="shared" si="268"/>
        <v/>
      </c>
      <c r="CO546" s="84">
        <f>IFERROR(FIND("POLÍCIA MILITAR",consulta_completa__11[[#This Row],[14 - Inst. Atuando no Local]]),0)</f>
        <v>0</v>
      </c>
      <c r="CP546" s="84" t="str">
        <f t="shared" si="269"/>
        <v/>
      </c>
      <c r="CQ546" s="84">
        <f>IFERROR(FIND("POLÍCIA CIVIL",consulta_completa__11[[#This Row],[14 - Inst. Atuando no Local]]),0)</f>
        <v>0</v>
      </c>
      <c r="CR546" s="84" t="str">
        <f t="shared" si="270"/>
        <v/>
      </c>
      <c r="CS546" s="84">
        <f>IFERROR(FIND("MARINHA DO BRASIL",consulta_completa__11[[#This Row],[14 - Inst. Atuando no Local]]),0)</f>
        <v>0</v>
      </c>
      <c r="CT546" s="84" t="str">
        <f t="shared" si="271"/>
        <v/>
      </c>
      <c r="CU546" s="84">
        <f>IFERROR(FIND("EMPRESA ESPECIALIZADA EM ATENDIMENTO",consulta_completa__11[[#This Row],[14 - Inst. Atuando no Local]]),0)</f>
        <v>0</v>
      </c>
      <c r="CV546" s="84" t="str">
        <f t="shared" si="272"/>
        <v/>
      </c>
      <c r="CW546" s="84">
        <f>IFERROR(FIND("IBAMA",consulta_completa__11[[#This Row],[14 - Inst. Atuando no Local]]),0)</f>
        <v>0</v>
      </c>
      <c r="CX546" s="84" t="str">
        <f t="shared" si="273"/>
        <v/>
      </c>
      <c r="CY546" s="84" t="str">
        <f>IF(consulta_completa__11[[#This Row],[14 - Inst. Atuando no Local]]="","X","")</f>
        <v/>
      </c>
      <c r="CZ546" s="84">
        <f>IFERROR(FIND("OUTRA (S)",consulta_completa__11[[#This Row],[14 - Inst. Atuando no Local]]),0)</f>
        <v>0</v>
      </c>
      <c r="DA546" s="84" t="str">
        <f t="shared" si="274"/>
        <v/>
      </c>
      <c r="DB546" s="35" t="str">
        <f t="shared" si="275"/>
        <v>Sim</v>
      </c>
      <c r="DC546" s="35" t="str">
        <f t="shared" si="276"/>
        <v>Não</v>
      </c>
      <c r="DD546" s="35" t="str">
        <f t="shared" si="277"/>
        <v>Sim</v>
      </c>
      <c r="DE546" s="87" t="str">
        <f t="shared" si="279"/>
        <v>Federal</v>
      </c>
    </row>
    <row r="547" spans="1:109">
      <c r="A547" s="14">
        <v>202573054025</v>
      </c>
      <c r="B547" s="1">
        <v>45867</v>
      </c>
      <c r="C547" t="s">
        <v>2590</v>
      </c>
      <c r="D547" t="s">
        <v>161</v>
      </c>
      <c r="E547" t="s">
        <v>162</v>
      </c>
      <c r="F547" t="s">
        <v>163</v>
      </c>
      <c r="G547" t="s">
        <v>113</v>
      </c>
      <c r="H547" t="s">
        <v>114</v>
      </c>
      <c r="I547" t="s">
        <v>114</v>
      </c>
      <c r="J547" t="s">
        <v>3999</v>
      </c>
      <c r="K547" t="s">
        <v>113</v>
      </c>
      <c r="L547" t="s">
        <v>113</v>
      </c>
      <c r="M547" t="s">
        <v>140</v>
      </c>
      <c r="N547" t="s">
        <v>119</v>
      </c>
      <c r="O547" t="s">
        <v>113</v>
      </c>
      <c r="P547" t="s">
        <v>355</v>
      </c>
      <c r="Q547" t="s">
        <v>167</v>
      </c>
      <c r="R547" t="s">
        <v>123</v>
      </c>
      <c r="S547" t="s">
        <v>113</v>
      </c>
      <c r="T547" t="s">
        <v>113</v>
      </c>
      <c r="U547" t="s">
        <v>4875</v>
      </c>
      <c r="V547" t="s">
        <v>4876</v>
      </c>
      <c r="Z547" t="s">
        <v>4877</v>
      </c>
      <c r="AA547" t="s">
        <v>1626</v>
      </c>
      <c r="AB547" t="s">
        <v>172</v>
      </c>
      <c r="AC547" t="s">
        <v>173</v>
      </c>
      <c r="AD547">
        <v>1</v>
      </c>
      <c r="AE547" t="s">
        <v>371</v>
      </c>
      <c r="AF547" t="s">
        <v>113</v>
      </c>
      <c r="AG547" t="s">
        <v>113</v>
      </c>
      <c r="AH547" t="s">
        <v>131</v>
      </c>
      <c r="AI547" t="s">
        <v>132</v>
      </c>
      <c r="AJ547" t="s">
        <v>131</v>
      </c>
      <c r="AK547" t="s">
        <v>372</v>
      </c>
      <c r="AL547" t="s">
        <v>4878</v>
      </c>
      <c r="AM547" t="s">
        <v>2042</v>
      </c>
      <c r="AN547" t="s">
        <v>172</v>
      </c>
      <c r="AO547" t="s">
        <v>225</v>
      </c>
      <c r="AP547">
        <v>41988207121</v>
      </c>
      <c r="AQ547" t="s">
        <v>178</v>
      </c>
      <c r="AR547" t="s">
        <v>113</v>
      </c>
      <c r="AS547" t="s">
        <v>113</v>
      </c>
      <c r="AT547" t="s">
        <v>113</v>
      </c>
      <c r="AU547" t="s">
        <v>113</v>
      </c>
      <c r="AW547" t="s">
        <v>113</v>
      </c>
      <c r="AX547" s="82">
        <f>IFERROR(FIND("Óbitos/feridos",consulta_completa__11[[#This Row],[13 - Ocorrências/Ambientes Atingidos]]),0)</f>
        <v>0</v>
      </c>
      <c r="AY547" s="83" t="str">
        <f t="shared" si="249"/>
        <v/>
      </c>
      <c r="AZ547" s="82">
        <f>IFERROR(FIND("População afetada/evacuada",consulta_completa__11[[#This Row],[13 - Ocorrências/Ambientes Atingidos]]),0)</f>
        <v>0</v>
      </c>
      <c r="BA547" s="82" t="str">
        <f t="shared" si="250"/>
        <v/>
      </c>
      <c r="BB547" s="82">
        <f>IFERROR(FIND("Suspensão de abastecimento de água",consulta_completa__11[[#This Row],[13 - Ocorrências/Ambientes Atingidos]]),0)</f>
        <v>0</v>
      </c>
      <c r="BC547" s="83" t="str">
        <f t="shared" si="278"/>
        <v/>
      </c>
      <c r="BD547" s="82">
        <f>IFERROR(FIND("Rio/córrego",consulta_completa__11[[#This Row],[13 - Ocorrências/Ambientes Atingidos]]),0)</f>
        <v>0</v>
      </c>
      <c r="BE547" s="83" t="str">
        <f t="shared" si="251"/>
        <v/>
      </c>
      <c r="BF547" s="82">
        <f>IFERROR(FIND("Lago",consulta_completa__11[[#This Row],[13 - Ocorrências/Ambientes Atingidos]]),0)</f>
        <v>0</v>
      </c>
      <c r="BG547" s="83" t="str">
        <f t="shared" si="252"/>
        <v/>
      </c>
      <c r="BH547" s="82">
        <f>IFERROR(FIND("Mar",consulta_completa__11[[#This Row],[13 - Ocorrências/Ambientes Atingidos]]),0)</f>
        <v>0</v>
      </c>
      <c r="BI547" s="83" t="str">
        <f t="shared" si="253"/>
        <v/>
      </c>
      <c r="BJ547" s="82">
        <f>IFERROR(FIND("Praia",consulta_completa__11[[#This Row],[13 - Ocorrências/Ambientes Atingidos]]),0)</f>
        <v>0</v>
      </c>
      <c r="BK547" s="83" t="str">
        <f t="shared" si="254"/>
        <v/>
      </c>
      <c r="BL547" s="82">
        <f>IFERROR(FIND("Solo",consulta_completa__11[[#This Row],[13 - Ocorrências/Ambientes Atingidos]]),0)</f>
        <v>1</v>
      </c>
      <c r="BM547" s="83" t="str">
        <f t="shared" si="255"/>
        <v>X</v>
      </c>
      <c r="BN547" s="82">
        <f>IFERROR(FIND("Águas subterrâneas",consulta_completa__11[[#This Row],[13 - Ocorrências/Ambientes Atingidos]]),0)</f>
        <v>0</v>
      </c>
      <c r="BO547" s="83" t="str">
        <f t="shared" si="256"/>
        <v/>
      </c>
      <c r="BP547" s="82">
        <f>IFERROR(FIND("Atmosfera",consulta_completa__11[[#This Row],[13 - Ocorrências/Ambientes Atingidos]]),0)</f>
        <v>0</v>
      </c>
      <c r="BQ547" s="83" t="str">
        <f t="shared" si="257"/>
        <v/>
      </c>
      <c r="BR547" s="82">
        <f>IFERROR(FIND("Flora",consulta_completa__11[[#This Row],[13 - Ocorrências/Ambientes Atingidos]]),0)</f>
        <v>0</v>
      </c>
      <c r="BS547" s="83" t="str">
        <f t="shared" si="258"/>
        <v/>
      </c>
      <c r="BT547" s="82">
        <f>IFERROR(FIND("Fauna",consulta_completa__11[[#This Row],[13 - Ocorrências/Ambientes Atingidos]]),0)</f>
        <v>0</v>
      </c>
      <c r="BU547" s="83" t="str">
        <f t="shared" si="259"/>
        <v/>
      </c>
      <c r="BV547" s="82">
        <f>IFERROR(FIND("UC federal",consulta_completa__11[[#This Row],[13 - Ocorrências/Ambientes Atingidos]]),0)</f>
        <v>0</v>
      </c>
      <c r="BW547" s="83" t="str">
        <f t="shared" si="260"/>
        <v/>
      </c>
      <c r="BX547" s="82">
        <f>IFERROR(FIND("UC estadual/municipal",consulta_completa__11[[#This Row],[13 - Ocorrências/Ambientes Atingidos]]),0)</f>
        <v>0</v>
      </c>
      <c r="BY547" s="83" t="str">
        <f t="shared" si="261"/>
        <v/>
      </c>
      <c r="BZ547" s="82">
        <f>IFERROR(FIND("Outro(s)",consulta_completa__11[[#This Row],[13 - Ocorrências/Ambientes Atingidos]]),0)</f>
        <v>0</v>
      </c>
      <c r="CA547" s="83" t="str">
        <f t="shared" si="262"/>
        <v/>
      </c>
      <c r="CB547" s="82">
        <f>IFERROR(FIND("Sem dano",consulta_completa__11[[#This Row],[13 - Ocorrências/Ambientes Atingidos]]),0)</f>
        <v>0</v>
      </c>
      <c r="CC547" s="83" t="str">
        <f t="shared" si="263"/>
        <v/>
      </c>
      <c r="CD547" s="82" t="str">
        <f>IF(consulta_completa__11[[#This Row],[13 - Ocorrências/Ambientes Atingidos]]="","X","")</f>
        <v/>
      </c>
      <c r="CE547" s="84">
        <f>IFERROR(FIND("IBAMA",consulta_completa__11[[#This Row],[14 - Inst. Atuando no Local]]),0)</f>
        <v>0</v>
      </c>
      <c r="CF547" s="84" t="str">
        <f t="shared" si="264"/>
        <v/>
      </c>
      <c r="CG547" s="84">
        <f>IFERROR(FIND("OEMA",consulta_completa__11[[#This Row],[14 - Inst. Atuando no Local]]),0)</f>
        <v>0</v>
      </c>
      <c r="CH547" s="84" t="str">
        <f t="shared" si="265"/>
        <v/>
      </c>
      <c r="CI547" s="84">
        <f>IFERROR(FIND("DEFESA CIVIL",consulta_completa__11[[#This Row],[14 - Inst. Atuando no Local]]),0)</f>
        <v>0</v>
      </c>
      <c r="CJ547" s="84" t="str">
        <f t="shared" si="266"/>
        <v/>
      </c>
      <c r="CK547" s="84">
        <f>IFERROR(FIND("CORPO DE BOMBEIROS",consulta_completa__11[[#This Row],[14 - Inst. Atuando no Local]]),0)</f>
        <v>0</v>
      </c>
      <c r="CL547" s="84" t="str">
        <f t="shared" si="267"/>
        <v/>
      </c>
      <c r="CM547" s="84">
        <f>IFERROR(FIND("POLÍCIA RODOVIÁRIA",consulta_completa__11[[#This Row],[14 - Inst. Atuando no Local]]),0)</f>
        <v>0</v>
      </c>
      <c r="CN547" s="84" t="str">
        <f t="shared" si="268"/>
        <v/>
      </c>
      <c r="CO547" s="84">
        <f>IFERROR(FIND("POLÍCIA MILITAR",consulta_completa__11[[#This Row],[14 - Inst. Atuando no Local]]),0)</f>
        <v>0</v>
      </c>
      <c r="CP547" s="84" t="str">
        <f t="shared" si="269"/>
        <v/>
      </c>
      <c r="CQ547" s="84">
        <f>IFERROR(FIND("POLÍCIA CIVIL",consulta_completa__11[[#This Row],[14 - Inst. Atuando no Local]]),0)</f>
        <v>0</v>
      </c>
      <c r="CR547" s="84" t="str">
        <f t="shared" si="270"/>
        <v/>
      </c>
      <c r="CS547" s="84">
        <f>IFERROR(FIND("MARINHA DO BRASIL",consulta_completa__11[[#This Row],[14 - Inst. Atuando no Local]]),0)</f>
        <v>0</v>
      </c>
      <c r="CT547" s="84" t="str">
        <f t="shared" si="271"/>
        <v/>
      </c>
      <c r="CU547" s="84">
        <f>IFERROR(FIND("EMPRESA ESPECIALIZADA EM ATENDIMENTO",consulta_completa__11[[#This Row],[14 - Inst. Atuando no Local]]),0)</f>
        <v>0</v>
      </c>
      <c r="CV547" s="84" t="str">
        <f t="shared" si="272"/>
        <v/>
      </c>
      <c r="CW547" s="84">
        <f>IFERROR(FIND("IBAMA",consulta_completa__11[[#This Row],[14 - Inst. Atuando no Local]]),0)</f>
        <v>0</v>
      </c>
      <c r="CX547" s="84" t="str">
        <f t="shared" si="273"/>
        <v/>
      </c>
      <c r="CY547" s="84" t="str">
        <f>IF(consulta_completa__11[[#This Row],[14 - Inst. Atuando no Local]]="","X","")</f>
        <v/>
      </c>
      <c r="CZ547" s="84">
        <f>IFERROR(FIND("OUTRA (S)",consulta_completa__11[[#This Row],[14 - Inst. Atuando no Local]]),0)</f>
        <v>0</v>
      </c>
      <c r="DA547" s="84" t="str">
        <f t="shared" si="274"/>
        <v/>
      </c>
      <c r="DB547" s="35" t="str">
        <f t="shared" si="275"/>
        <v>Sim</v>
      </c>
      <c r="DC547" s="35" t="str">
        <f t="shared" si="276"/>
        <v>Não</v>
      </c>
      <c r="DD547" s="35" t="str">
        <f t="shared" si="277"/>
        <v>Sim</v>
      </c>
      <c r="DE547" s="87" t="str">
        <f t="shared" si="279"/>
        <v>Federal</v>
      </c>
    </row>
    <row r="548" spans="1:109">
      <c r="A548" s="14">
        <v>202573050409</v>
      </c>
      <c r="B548" s="1">
        <v>45868</v>
      </c>
      <c r="C548" t="s">
        <v>4136</v>
      </c>
      <c r="D548" t="s">
        <v>161</v>
      </c>
      <c r="E548" t="s">
        <v>162</v>
      </c>
      <c r="F548" t="s">
        <v>163</v>
      </c>
      <c r="G548" t="s">
        <v>113</v>
      </c>
      <c r="H548" t="s">
        <v>114</v>
      </c>
      <c r="I548" t="s">
        <v>114</v>
      </c>
      <c r="J548" t="s">
        <v>365</v>
      </c>
      <c r="K548" t="s">
        <v>4879</v>
      </c>
      <c r="L548" t="s">
        <v>166</v>
      </c>
      <c r="M548" t="s">
        <v>140</v>
      </c>
      <c r="N548" t="s">
        <v>113</v>
      </c>
      <c r="O548" t="s">
        <v>239</v>
      </c>
      <c r="P548" t="s">
        <v>121</v>
      </c>
      <c r="Q548" t="s">
        <v>122</v>
      </c>
      <c r="R548" t="s">
        <v>123</v>
      </c>
      <c r="S548" t="s">
        <v>113</v>
      </c>
      <c r="T548" t="s">
        <v>4880</v>
      </c>
      <c r="U548" t="s">
        <v>4881</v>
      </c>
      <c r="V548" t="s">
        <v>4882</v>
      </c>
      <c r="Z548" t="s">
        <v>4883</v>
      </c>
      <c r="AA548" t="s">
        <v>1341</v>
      </c>
      <c r="AB548" t="s">
        <v>4884</v>
      </c>
      <c r="AC548" t="s">
        <v>173</v>
      </c>
      <c r="AD548">
        <v>1</v>
      </c>
      <c r="AE548" t="s">
        <v>113</v>
      </c>
      <c r="AF548" t="s">
        <v>113</v>
      </c>
      <c r="AG548" t="s">
        <v>113</v>
      </c>
      <c r="AH548" t="s">
        <v>131</v>
      </c>
      <c r="AI548" t="s">
        <v>131</v>
      </c>
      <c r="AJ548" t="s">
        <v>132</v>
      </c>
      <c r="AK548" t="s">
        <v>113</v>
      </c>
      <c r="AL548" t="s">
        <v>1346</v>
      </c>
      <c r="AM548" t="s">
        <v>1347</v>
      </c>
      <c r="AN548" t="s">
        <v>4884</v>
      </c>
      <c r="AO548" t="s">
        <v>177</v>
      </c>
      <c r="AP548">
        <v>16997171002</v>
      </c>
      <c r="AQ548" t="s">
        <v>1348</v>
      </c>
      <c r="AR548" t="s">
        <v>113</v>
      </c>
      <c r="AS548" t="s">
        <v>113</v>
      </c>
      <c r="AT548" t="s">
        <v>113</v>
      </c>
      <c r="AU548" t="s">
        <v>113</v>
      </c>
      <c r="AW548" t="s">
        <v>113</v>
      </c>
      <c r="AX548" s="82">
        <f>IFERROR(FIND("Óbitos/feridos",consulta_completa__11[[#This Row],[13 - Ocorrências/Ambientes Atingidos]]),0)</f>
        <v>0</v>
      </c>
      <c r="AY548" s="83" t="str">
        <f t="shared" si="249"/>
        <v/>
      </c>
      <c r="AZ548" s="82">
        <f>IFERROR(FIND("População afetada/evacuada",consulta_completa__11[[#This Row],[13 - Ocorrências/Ambientes Atingidos]]),0)</f>
        <v>0</v>
      </c>
      <c r="BA548" s="82" t="str">
        <f t="shared" si="250"/>
        <v/>
      </c>
      <c r="BB548" s="82">
        <f>IFERROR(FIND("Suspensão de abastecimento de água",consulta_completa__11[[#This Row],[13 - Ocorrências/Ambientes Atingidos]]),0)</f>
        <v>0</v>
      </c>
      <c r="BC548" s="83" t="str">
        <f t="shared" si="278"/>
        <v/>
      </c>
      <c r="BD548" s="82">
        <f>IFERROR(FIND("Rio/córrego",consulta_completa__11[[#This Row],[13 - Ocorrências/Ambientes Atingidos]]),0)</f>
        <v>0</v>
      </c>
      <c r="BE548" s="83" t="str">
        <f t="shared" si="251"/>
        <v/>
      </c>
      <c r="BF548" s="82">
        <f>IFERROR(FIND("Lago",consulta_completa__11[[#This Row],[13 - Ocorrências/Ambientes Atingidos]]),0)</f>
        <v>0</v>
      </c>
      <c r="BG548" s="83" t="str">
        <f t="shared" si="252"/>
        <v/>
      </c>
      <c r="BH548" s="82">
        <f>IFERROR(FIND("Mar",consulta_completa__11[[#This Row],[13 - Ocorrências/Ambientes Atingidos]]),0)</f>
        <v>0</v>
      </c>
      <c r="BI548" s="83" t="str">
        <f t="shared" si="253"/>
        <v/>
      </c>
      <c r="BJ548" s="82">
        <f>IFERROR(FIND("Praia",consulta_completa__11[[#This Row],[13 - Ocorrências/Ambientes Atingidos]]),0)</f>
        <v>0</v>
      </c>
      <c r="BK548" s="83" t="str">
        <f t="shared" si="254"/>
        <v/>
      </c>
      <c r="BL548" s="82">
        <f>IFERROR(FIND("Solo",consulta_completa__11[[#This Row],[13 - Ocorrências/Ambientes Atingidos]]),0)</f>
        <v>1</v>
      </c>
      <c r="BM548" s="83" t="str">
        <f t="shared" si="255"/>
        <v>X</v>
      </c>
      <c r="BN548" s="82">
        <f>IFERROR(FIND("Águas subterrâneas",consulta_completa__11[[#This Row],[13 - Ocorrências/Ambientes Atingidos]]),0)</f>
        <v>0</v>
      </c>
      <c r="BO548" s="83" t="str">
        <f t="shared" si="256"/>
        <v/>
      </c>
      <c r="BP548" s="82">
        <f>IFERROR(FIND("Atmosfera",consulta_completa__11[[#This Row],[13 - Ocorrências/Ambientes Atingidos]]),0)</f>
        <v>0</v>
      </c>
      <c r="BQ548" s="83" t="str">
        <f t="shared" si="257"/>
        <v/>
      </c>
      <c r="BR548" s="82">
        <f>IFERROR(FIND("Flora",consulta_completa__11[[#This Row],[13 - Ocorrências/Ambientes Atingidos]]),0)</f>
        <v>0</v>
      </c>
      <c r="BS548" s="83" t="str">
        <f t="shared" si="258"/>
        <v/>
      </c>
      <c r="BT548" s="82">
        <f>IFERROR(FIND("Fauna",consulta_completa__11[[#This Row],[13 - Ocorrências/Ambientes Atingidos]]),0)</f>
        <v>0</v>
      </c>
      <c r="BU548" s="83" t="str">
        <f t="shared" si="259"/>
        <v/>
      </c>
      <c r="BV548" s="82">
        <f>IFERROR(FIND("UC federal",consulta_completa__11[[#This Row],[13 - Ocorrências/Ambientes Atingidos]]),0)</f>
        <v>0</v>
      </c>
      <c r="BW548" s="83" t="str">
        <f t="shared" si="260"/>
        <v/>
      </c>
      <c r="BX548" s="82">
        <f>IFERROR(FIND("UC estadual/municipal",consulta_completa__11[[#This Row],[13 - Ocorrências/Ambientes Atingidos]]),0)</f>
        <v>0</v>
      </c>
      <c r="BY548" s="83" t="str">
        <f t="shared" si="261"/>
        <v/>
      </c>
      <c r="BZ548" s="82">
        <f>IFERROR(FIND("Outro(s)",consulta_completa__11[[#This Row],[13 - Ocorrências/Ambientes Atingidos]]),0)</f>
        <v>0</v>
      </c>
      <c r="CA548" s="83" t="str">
        <f t="shared" si="262"/>
        <v/>
      </c>
      <c r="CB548" s="82">
        <f>IFERROR(FIND("Sem dano",consulta_completa__11[[#This Row],[13 - Ocorrências/Ambientes Atingidos]]),0)</f>
        <v>0</v>
      </c>
      <c r="CC548" s="83" t="str">
        <f t="shared" si="263"/>
        <v/>
      </c>
      <c r="CD548" s="82" t="str">
        <f>IF(consulta_completa__11[[#This Row],[13 - Ocorrências/Ambientes Atingidos]]="","X","")</f>
        <v/>
      </c>
      <c r="CE548" s="84">
        <f>IFERROR(FIND("IBAMA",consulta_completa__11[[#This Row],[14 - Inst. Atuando no Local]]),0)</f>
        <v>0</v>
      </c>
      <c r="CF548" s="84" t="str">
        <f t="shared" si="264"/>
        <v/>
      </c>
      <c r="CG548" s="84">
        <f>IFERROR(FIND("OEMA",consulta_completa__11[[#This Row],[14 - Inst. Atuando no Local]]),0)</f>
        <v>0</v>
      </c>
      <c r="CH548" s="84" t="str">
        <f t="shared" si="265"/>
        <v/>
      </c>
      <c r="CI548" s="84">
        <f>IFERROR(FIND("DEFESA CIVIL",consulta_completa__11[[#This Row],[14 - Inst. Atuando no Local]]),0)</f>
        <v>0</v>
      </c>
      <c r="CJ548" s="84" t="str">
        <f t="shared" si="266"/>
        <v/>
      </c>
      <c r="CK548" s="84">
        <f>IFERROR(FIND("CORPO DE BOMBEIROS",consulta_completa__11[[#This Row],[14 - Inst. Atuando no Local]]),0)</f>
        <v>0</v>
      </c>
      <c r="CL548" s="84" t="str">
        <f t="shared" si="267"/>
        <v/>
      </c>
      <c r="CM548" s="84">
        <f>IFERROR(FIND("POLÍCIA RODOVIÁRIA",consulta_completa__11[[#This Row],[14 - Inst. Atuando no Local]]),0)</f>
        <v>0</v>
      </c>
      <c r="CN548" s="84" t="str">
        <f t="shared" si="268"/>
        <v/>
      </c>
      <c r="CO548" s="84">
        <f>IFERROR(FIND("POLÍCIA MILITAR",consulta_completa__11[[#This Row],[14 - Inst. Atuando no Local]]),0)</f>
        <v>0</v>
      </c>
      <c r="CP548" s="84" t="str">
        <f t="shared" si="269"/>
        <v/>
      </c>
      <c r="CQ548" s="84">
        <f>IFERROR(FIND("POLÍCIA CIVIL",consulta_completa__11[[#This Row],[14 - Inst. Atuando no Local]]),0)</f>
        <v>0</v>
      </c>
      <c r="CR548" s="84" t="str">
        <f t="shared" si="270"/>
        <v/>
      </c>
      <c r="CS548" s="84">
        <f>IFERROR(FIND("MARINHA DO BRASIL",consulta_completa__11[[#This Row],[14 - Inst. Atuando no Local]]),0)</f>
        <v>0</v>
      </c>
      <c r="CT548" s="84" t="str">
        <f t="shared" si="271"/>
        <v/>
      </c>
      <c r="CU548" s="84">
        <f>IFERROR(FIND("EMPRESA ESPECIALIZADA EM ATENDIMENTO",consulta_completa__11[[#This Row],[14 - Inst. Atuando no Local]]),0)</f>
        <v>0</v>
      </c>
      <c r="CV548" s="84" t="str">
        <f t="shared" si="272"/>
        <v/>
      </c>
      <c r="CW548" s="84">
        <f>IFERROR(FIND("IBAMA",consulta_completa__11[[#This Row],[14 - Inst. Atuando no Local]]),0)</f>
        <v>0</v>
      </c>
      <c r="CX548" s="84" t="str">
        <f t="shared" si="273"/>
        <v/>
      </c>
      <c r="CY548" s="84" t="str">
        <f>IF(consulta_completa__11[[#This Row],[14 - Inst. Atuando no Local]]="","X","")</f>
        <v>X</v>
      </c>
      <c r="CZ548" s="84">
        <f>IFERROR(FIND("OUTRA (S)",consulta_completa__11[[#This Row],[14 - Inst. Atuando no Local]]),0)</f>
        <v>0</v>
      </c>
      <c r="DA548" s="84" t="str">
        <f t="shared" si="274"/>
        <v/>
      </c>
      <c r="DB548" s="35" t="str">
        <f t="shared" si="275"/>
        <v>Sim</v>
      </c>
      <c r="DC548" s="35" t="str">
        <f t="shared" si="276"/>
        <v>Não</v>
      </c>
      <c r="DD548" s="35" t="str">
        <f t="shared" si="277"/>
        <v>Sim</v>
      </c>
      <c r="DE548" s="87" t="str">
        <f t="shared" si="279"/>
        <v>Federal</v>
      </c>
    </row>
    <row r="549" spans="1:109">
      <c r="A549" s="14">
        <v>202573050415</v>
      </c>
      <c r="B549" s="1">
        <v>45868</v>
      </c>
      <c r="C549" t="s">
        <v>4631</v>
      </c>
      <c r="D549" t="s">
        <v>161</v>
      </c>
      <c r="E549" t="s">
        <v>162</v>
      </c>
      <c r="F549" t="s">
        <v>163</v>
      </c>
      <c r="G549" t="s">
        <v>113</v>
      </c>
      <c r="H549" t="s">
        <v>114</v>
      </c>
      <c r="I549" t="s">
        <v>114</v>
      </c>
      <c r="J549" t="s">
        <v>354</v>
      </c>
      <c r="K549" t="s">
        <v>113</v>
      </c>
      <c r="L549" t="s">
        <v>113</v>
      </c>
      <c r="M549" t="s">
        <v>140</v>
      </c>
      <c r="N549" t="s">
        <v>119</v>
      </c>
      <c r="O549" t="s">
        <v>120</v>
      </c>
      <c r="P549" t="s">
        <v>121</v>
      </c>
      <c r="Q549" t="s">
        <v>143</v>
      </c>
      <c r="R549" t="s">
        <v>123</v>
      </c>
      <c r="S549" t="s">
        <v>113</v>
      </c>
      <c r="T549" t="s">
        <v>113</v>
      </c>
      <c r="U549" t="s">
        <v>4885</v>
      </c>
      <c r="V549" t="s">
        <v>4886</v>
      </c>
      <c r="Z549" t="s">
        <v>4885</v>
      </c>
      <c r="AA549" t="s">
        <v>1626</v>
      </c>
      <c r="AB549" t="s">
        <v>172</v>
      </c>
      <c r="AC549" t="s">
        <v>173</v>
      </c>
      <c r="AD549">
        <v>1</v>
      </c>
      <c r="AE549" t="s">
        <v>174</v>
      </c>
      <c r="AF549" t="s">
        <v>113</v>
      </c>
      <c r="AG549" t="s">
        <v>113</v>
      </c>
      <c r="AH549" t="s">
        <v>131</v>
      </c>
      <c r="AI549" t="s">
        <v>132</v>
      </c>
      <c r="AJ549" t="s">
        <v>131</v>
      </c>
      <c r="AK549" t="s">
        <v>2998</v>
      </c>
      <c r="AL549" t="s">
        <v>4887</v>
      </c>
      <c r="AM549" t="s">
        <v>2042</v>
      </c>
      <c r="AN549" t="s">
        <v>172</v>
      </c>
      <c r="AO549" t="s">
        <v>225</v>
      </c>
      <c r="AP549">
        <v>41988207121</v>
      </c>
      <c r="AQ549" t="s">
        <v>178</v>
      </c>
      <c r="AR549" t="s">
        <v>113</v>
      </c>
      <c r="AS549" t="s">
        <v>113</v>
      </c>
      <c r="AT549" t="s">
        <v>113</v>
      </c>
      <c r="AU549" t="s">
        <v>113</v>
      </c>
      <c r="AW549" t="s">
        <v>113</v>
      </c>
      <c r="AX549" s="82">
        <f>IFERROR(FIND("Óbitos/feridos",consulta_completa__11[[#This Row],[13 - Ocorrências/Ambientes Atingidos]]),0)</f>
        <v>0</v>
      </c>
      <c r="AY549" s="83" t="str">
        <f t="shared" si="249"/>
        <v/>
      </c>
      <c r="AZ549" s="82">
        <f>IFERROR(FIND("População afetada/evacuada",consulta_completa__11[[#This Row],[13 - Ocorrências/Ambientes Atingidos]]),0)</f>
        <v>0</v>
      </c>
      <c r="BA549" s="82" t="str">
        <f t="shared" si="250"/>
        <v/>
      </c>
      <c r="BB549" s="82">
        <f>IFERROR(FIND("Suspensão de abastecimento de água",consulta_completa__11[[#This Row],[13 - Ocorrências/Ambientes Atingidos]]),0)</f>
        <v>0</v>
      </c>
      <c r="BC549" s="83" t="str">
        <f t="shared" si="278"/>
        <v/>
      </c>
      <c r="BD549" s="82">
        <f>IFERROR(FIND("Rio/córrego",consulta_completa__11[[#This Row],[13 - Ocorrências/Ambientes Atingidos]]),0)</f>
        <v>0</v>
      </c>
      <c r="BE549" s="83" t="str">
        <f t="shared" si="251"/>
        <v/>
      </c>
      <c r="BF549" s="82">
        <f>IFERROR(FIND("Lago",consulta_completa__11[[#This Row],[13 - Ocorrências/Ambientes Atingidos]]),0)</f>
        <v>0</v>
      </c>
      <c r="BG549" s="83" t="str">
        <f t="shared" si="252"/>
        <v/>
      </c>
      <c r="BH549" s="82">
        <f>IFERROR(FIND("Mar",consulta_completa__11[[#This Row],[13 - Ocorrências/Ambientes Atingidos]]),0)</f>
        <v>0</v>
      </c>
      <c r="BI549" s="83" t="str">
        <f t="shared" si="253"/>
        <v/>
      </c>
      <c r="BJ549" s="82">
        <f>IFERROR(FIND("Praia",consulta_completa__11[[#This Row],[13 - Ocorrências/Ambientes Atingidos]]),0)</f>
        <v>0</v>
      </c>
      <c r="BK549" s="83" t="str">
        <f t="shared" si="254"/>
        <v/>
      </c>
      <c r="BL549" s="82">
        <f>IFERROR(FIND("Solo",consulta_completa__11[[#This Row],[13 - Ocorrências/Ambientes Atingidos]]),0)</f>
        <v>1</v>
      </c>
      <c r="BM549" s="83" t="str">
        <f t="shared" si="255"/>
        <v>X</v>
      </c>
      <c r="BN549" s="82">
        <f>IFERROR(FIND("Águas subterrâneas",consulta_completa__11[[#This Row],[13 - Ocorrências/Ambientes Atingidos]]),0)</f>
        <v>0</v>
      </c>
      <c r="BO549" s="83" t="str">
        <f t="shared" si="256"/>
        <v/>
      </c>
      <c r="BP549" s="82">
        <f>IFERROR(FIND("Atmosfera",consulta_completa__11[[#This Row],[13 - Ocorrências/Ambientes Atingidos]]),0)</f>
        <v>0</v>
      </c>
      <c r="BQ549" s="83" t="str">
        <f t="shared" si="257"/>
        <v/>
      </c>
      <c r="BR549" s="82">
        <f>IFERROR(FIND("Flora",consulta_completa__11[[#This Row],[13 - Ocorrências/Ambientes Atingidos]]),0)</f>
        <v>0</v>
      </c>
      <c r="BS549" s="83" t="str">
        <f t="shared" si="258"/>
        <v/>
      </c>
      <c r="BT549" s="82">
        <f>IFERROR(FIND("Fauna",consulta_completa__11[[#This Row],[13 - Ocorrências/Ambientes Atingidos]]),0)</f>
        <v>0</v>
      </c>
      <c r="BU549" s="83" t="str">
        <f t="shared" si="259"/>
        <v/>
      </c>
      <c r="BV549" s="82">
        <f>IFERROR(FIND("UC federal",consulta_completa__11[[#This Row],[13 - Ocorrências/Ambientes Atingidos]]),0)</f>
        <v>0</v>
      </c>
      <c r="BW549" s="83" t="str">
        <f t="shared" si="260"/>
        <v/>
      </c>
      <c r="BX549" s="82">
        <f>IFERROR(FIND("UC estadual/municipal",consulta_completa__11[[#This Row],[13 - Ocorrências/Ambientes Atingidos]]),0)</f>
        <v>0</v>
      </c>
      <c r="BY549" s="83" t="str">
        <f t="shared" si="261"/>
        <v/>
      </c>
      <c r="BZ549" s="82">
        <f>IFERROR(FIND("Outro(s)",consulta_completa__11[[#This Row],[13 - Ocorrências/Ambientes Atingidos]]),0)</f>
        <v>0</v>
      </c>
      <c r="CA549" s="83" t="str">
        <f t="shared" si="262"/>
        <v/>
      </c>
      <c r="CB549" s="82">
        <f>IFERROR(FIND("Sem dano",consulta_completa__11[[#This Row],[13 - Ocorrências/Ambientes Atingidos]]),0)</f>
        <v>0</v>
      </c>
      <c r="CC549" s="83" t="str">
        <f t="shared" si="263"/>
        <v/>
      </c>
      <c r="CD549" s="82" t="str">
        <f>IF(consulta_completa__11[[#This Row],[13 - Ocorrências/Ambientes Atingidos]]="","X","")</f>
        <v/>
      </c>
      <c r="CE549" s="84">
        <f>IFERROR(FIND("IBAMA",consulta_completa__11[[#This Row],[14 - Inst. Atuando no Local]]),0)</f>
        <v>0</v>
      </c>
      <c r="CF549" s="84" t="str">
        <f t="shared" si="264"/>
        <v/>
      </c>
      <c r="CG549" s="84">
        <f>IFERROR(FIND("OEMA",consulta_completa__11[[#This Row],[14 - Inst. Atuando no Local]]),0)</f>
        <v>0</v>
      </c>
      <c r="CH549" s="84" t="str">
        <f t="shared" si="265"/>
        <v/>
      </c>
      <c r="CI549" s="84">
        <f>IFERROR(FIND("DEFESA CIVIL",consulta_completa__11[[#This Row],[14 - Inst. Atuando no Local]]),0)</f>
        <v>0</v>
      </c>
      <c r="CJ549" s="84" t="str">
        <f t="shared" si="266"/>
        <v/>
      </c>
      <c r="CK549" s="84">
        <f>IFERROR(FIND("CORPO DE BOMBEIROS",consulta_completa__11[[#This Row],[14 - Inst. Atuando no Local]]),0)</f>
        <v>0</v>
      </c>
      <c r="CL549" s="84" t="str">
        <f t="shared" si="267"/>
        <v/>
      </c>
      <c r="CM549" s="84">
        <f>IFERROR(FIND("POLÍCIA RODOVIÁRIA",consulta_completa__11[[#This Row],[14 - Inst. Atuando no Local]]),0)</f>
        <v>0</v>
      </c>
      <c r="CN549" s="84" t="str">
        <f t="shared" si="268"/>
        <v/>
      </c>
      <c r="CO549" s="84">
        <f>IFERROR(FIND("POLÍCIA MILITAR",consulta_completa__11[[#This Row],[14 - Inst. Atuando no Local]]),0)</f>
        <v>0</v>
      </c>
      <c r="CP549" s="84" t="str">
        <f t="shared" si="269"/>
        <v/>
      </c>
      <c r="CQ549" s="84">
        <f>IFERROR(FIND("POLÍCIA CIVIL",consulta_completa__11[[#This Row],[14 - Inst. Atuando no Local]]),0)</f>
        <v>0</v>
      </c>
      <c r="CR549" s="84" t="str">
        <f t="shared" si="270"/>
        <v/>
      </c>
      <c r="CS549" s="84">
        <f>IFERROR(FIND("MARINHA DO BRASIL",consulta_completa__11[[#This Row],[14 - Inst. Atuando no Local]]),0)</f>
        <v>0</v>
      </c>
      <c r="CT549" s="84" t="str">
        <f t="shared" si="271"/>
        <v/>
      </c>
      <c r="CU549" s="84">
        <f>IFERROR(FIND("EMPRESA ESPECIALIZADA EM ATENDIMENTO",consulta_completa__11[[#This Row],[14 - Inst. Atuando no Local]]),0)</f>
        <v>0</v>
      </c>
      <c r="CV549" s="84" t="str">
        <f t="shared" si="272"/>
        <v/>
      </c>
      <c r="CW549" s="84">
        <f>IFERROR(FIND("IBAMA",consulta_completa__11[[#This Row],[14 - Inst. Atuando no Local]]),0)</f>
        <v>0</v>
      </c>
      <c r="CX549" s="84" t="str">
        <f t="shared" si="273"/>
        <v/>
      </c>
      <c r="CY549" s="84" t="str">
        <f>IF(consulta_completa__11[[#This Row],[14 - Inst. Atuando no Local]]="","X","")</f>
        <v/>
      </c>
      <c r="CZ549" s="84">
        <f>IFERROR(FIND("OUTRA (S)",consulta_completa__11[[#This Row],[14 - Inst. Atuando no Local]]),0)</f>
        <v>0</v>
      </c>
      <c r="DA549" s="84" t="str">
        <f t="shared" si="274"/>
        <v/>
      </c>
      <c r="DB549" s="35" t="str">
        <f t="shared" si="275"/>
        <v>Sim</v>
      </c>
      <c r="DC549" s="35" t="str">
        <f t="shared" si="276"/>
        <v>Não</v>
      </c>
      <c r="DD549" s="35" t="str">
        <f t="shared" si="277"/>
        <v>Sim</v>
      </c>
      <c r="DE549" s="87" t="str">
        <f t="shared" si="279"/>
        <v>Federal</v>
      </c>
    </row>
    <row r="550" spans="1:109">
      <c r="A550" s="14">
        <v>202573182843</v>
      </c>
      <c r="B550" s="1">
        <v>45868</v>
      </c>
      <c r="C550" t="s">
        <v>109</v>
      </c>
      <c r="D550" t="s">
        <v>161</v>
      </c>
      <c r="E550" t="s">
        <v>452</v>
      </c>
      <c r="F550" t="s">
        <v>112</v>
      </c>
      <c r="G550" t="s">
        <v>113</v>
      </c>
      <c r="H550" t="s">
        <v>114</v>
      </c>
      <c r="I550" t="s">
        <v>114</v>
      </c>
      <c r="J550" t="s">
        <v>2935</v>
      </c>
      <c r="K550" t="s">
        <v>4888</v>
      </c>
      <c r="L550" t="s">
        <v>323</v>
      </c>
      <c r="M550" t="s">
        <v>118</v>
      </c>
      <c r="N550" t="s">
        <v>119</v>
      </c>
      <c r="O550" t="s">
        <v>239</v>
      </c>
      <c r="P550" t="s">
        <v>121</v>
      </c>
      <c r="Q550" t="s">
        <v>122</v>
      </c>
      <c r="R550" t="s">
        <v>123</v>
      </c>
      <c r="S550" t="s">
        <v>113</v>
      </c>
      <c r="T550" t="s">
        <v>1631</v>
      </c>
      <c r="U550" t="s">
        <v>4889</v>
      </c>
      <c r="V550" t="s">
        <v>4890</v>
      </c>
      <c r="Z550" t="s">
        <v>3116</v>
      </c>
      <c r="AA550" t="s">
        <v>113</v>
      </c>
      <c r="AB550" t="s">
        <v>206</v>
      </c>
      <c r="AC550" t="s">
        <v>482</v>
      </c>
      <c r="AD550">
        <v>1</v>
      </c>
      <c r="AE550" t="s">
        <v>568</v>
      </c>
      <c r="AF550" t="s">
        <v>113</v>
      </c>
      <c r="AG550" t="s">
        <v>113</v>
      </c>
      <c r="AH550" t="s">
        <v>131</v>
      </c>
      <c r="AI550" t="s">
        <v>132</v>
      </c>
      <c r="AJ550" t="s">
        <v>131</v>
      </c>
      <c r="AK550" t="s">
        <v>4891</v>
      </c>
      <c r="AL550" t="s">
        <v>4892</v>
      </c>
      <c r="AM550" t="s">
        <v>485</v>
      </c>
      <c r="AN550" t="s">
        <v>2388</v>
      </c>
      <c r="AO550" t="s">
        <v>4044</v>
      </c>
      <c r="AQ550" t="s">
        <v>486</v>
      </c>
      <c r="AR550" t="s">
        <v>113</v>
      </c>
      <c r="AS550" t="s">
        <v>113</v>
      </c>
      <c r="AT550" t="s">
        <v>4893</v>
      </c>
      <c r="AU550" t="s">
        <v>113</v>
      </c>
      <c r="AW550" t="s">
        <v>159</v>
      </c>
      <c r="AX550" s="82">
        <f>IFERROR(FIND("Óbitos/feridos",consulta_completa__11[[#This Row],[13 - Ocorrências/Ambientes Atingidos]]),0)</f>
        <v>0</v>
      </c>
      <c r="AY550" s="83" t="str">
        <f t="shared" si="249"/>
        <v/>
      </c>
      <c r="AZ550" s="82">
        <f>IFERROR(FIND("População afetada/evacuada",consulta_completa__11[[#This Row],[13 - Ocorrências/Ambientes Atingidos]]),0)</f>
        <v>0</v>
      </c>
      <c r="BA550" s="82" t="str">
        <f t="shared" si="250"/>
        <v/>
      </c>
      <c r="BB550" s="82">
        <f>IFERROR(FIND("Suspensão de abastecimento de água",consulta_completa__11[[#This Row],[13 - Ocorrências/Ambientes Atingidos]]),0)</f>
        <v>0</v>
      </c>
      <c r="BC550" s="83" t="str">
        <f t="shared" si="278"/>
        <v/>
      </c>
      <c r="BD550" s="82">
        <f>IFERROR(FIND("Rio/córrego",consulta_completa__11[[#This Row],[13 - Ocorrências/Ambientes Atingidos]]),0)</f>
        <v>0</v>
      </c>
      <c r="BE550" s="83" t="str">
        <f t="shared" si="251"/>
        <v/>
      </c>
      <c r="BF550" s="82">
        <f>IFERROR(FIND("Lago",consulta_completa__11[[#This Row],[13 - Ocorrências/Ambientes Atingidos]]),0)</f>
        <v>0</v>
      </c>
      <c r="BG550" s="83" t="str">
        <f t="shared" si="252"/>
        <v/>
      </c>
      <c r="BH550" s="82">
        <f>IFERROR(FIND("Mar",consulta_completa__11[[#This Row],[13 - Ocorrências/Ambientes Atingidos]]),0)</f>
        <v>1</v>
      </c>
      <c r="BI550" s="83" t="str">
        <f t="shared" si="253"/>
        <v>X</v>
      </c>
      <c r="BJ550" s="82">
        <f>IFERROR(FIND("Praia",consulta_completa__11[[#This Row],[13 - Ocorrências/Ambientes Atingidos]]),0)</f>
        <v>0</v>
      </c>
      <c r="BK550" s="83" t="str">
        <f t="shared" si="254"/>
        <v/>
      </c>
      <c r="BL550" s="82">
        <f>IFERROR(FIND("Solo",consulta_completa__11[[#This Row],[13 - Ocorrências/Ambientes Atingidos]]),0)</f>
        <v>0</v>
      </c>
      <c r="BM550" s="83" t="str">
        <f t="shared" si="255"/>
        <v/>
      </c>
      <c r="BN550" s="82">
        <f>IFERROR(FIND("Águas subterrâneas",consulta_completa__11[[#This Row],[13 - Ocorrências/Ambientes Atingidos]]),0)</f>
        <v>0</v>
      </c>
      <c r="BO550" s="83" t="str">
        <f t="shared" si="256"/>
        <v/>
      </c>
      <c r="BP550" s="82">
        <f>IFERROR(FIND("Atmosfera",consulta_completa__11[[#This Row],[13 - Ocorrências/Ambientes Atingidos]]),0)</f>
        <v>0</v>
      </c>
      <c r="BQ550" s="83" t="str">
        <f t="shared" si="257"/>
        <v/>
      </c>
      <c r="BR550" s="82">
        <f>IFERROR(FIND("Flora",consulta_completa__11[[#This Row],[13 - Ocorrências/Ambientes Atingidos]]),0)</f>
        <v>0</v>
      </c>
      <c r="BS550" s="83" t="str">
        <f t="shared" si="258"/>
        <v/>
      </c>
      <c r="BT550" s="82">
        <f>IFERROR(FIND("Fauna",consulta_completa__11[[#This Row],[13 - Ocorrências/Ambientes Atingidos]]),0)</f>
        <v>0</v>
      </c>
      <c r="BU550" s="83" t="str">
        <f t="shared" si="259"/>
        <v/>
      </c>
      <c r="BV550" s="82">
        <f>IFERROR(FIND("UC federal",consulta_completa__11[[#This Row],[13 - Ocorrências/Ambientes Atingidos]]),0)</f>
        <v>0</v>
      </c>
      <c r="BW550" s="83" t="str">
        <f t="shared" si="260"/>
        <v/>
      </c>
      <c r="BX550" s="82">
        <f>IFERROR(FIND("UC estadual/municipal",consulta_completa__11[[#This Row],[13 - Ocorrências/Ambientes Atingidos]]),0)</f>
        <v>0</v>
      </c>
      <c r="BY550" s="83" t="str">
        <f t="shared" si="261"/>
        <v/>
      </c>
      <c r="BZ550" s="82">
        <f>IFERROR(FIND("Outro(s)",consulta_completa__11[[#This Row],[13 - Ocorrências/Ambientes Atingidos]]),0)</f>
        <v>0</v>
      </c>
      <c r="CA550" s="83" t="str">
        <f t="shared" si="262"/>
        <v/>
      </c>
      <c r="CB550" s="82">
        <f>IFERROR(FIND("Sem dano",consulta_completa__11[[#This Row],[13 - Ocorrências/Ambientes Atingidos]]),0)</f>
        <v>0</v>
      </c>
      <c r="CC550" s="83" t="str">
        <f t="shared" si="263"/>
        <v/>
      </c>
      <c r="CD550" s="82" t="str">
        <f>IF(consulta_completa__11[[#This Row],[13 - Ocorrências/Ambientes Atingidos]]="","X","")</f>
        <v/>
      </c>
      <c r="CE550" s="84">
        <f>IFERROR(FIND("IBAMA",consulta_completa__11[[#This Row],[14 - Inst. Atuando no Local]]),0)</f>
        <v>0</v>
      </c>
      <c r="CF550" s="84" t="str">
        <f t="shared" si="264"/>
        <v/>
      </c>
      <c r="CG550" s="84">
        <f>IFERROR(FIND("OEMA",consulta_completa__11[[#This Row],[14 - Inst. Atuando no Local]]),0)</f>
        <v>0</v>
      </c>
      <c r="CH550" s="84" t="str">
        <f t="shared" si="265"/>
        <v/>
      </c>
      <c r="CI550" s="84">
        <f>IFERROR(FIND("DEFESA CIVIL",consulta_completa__11[[#This Row],[14 - Inst. Atuando no Local]]),0)</f>
        <v>0</v>
      </c>
      <c r="CJ550" s="84" t="str">
        <f t="shared" si="266"/>
        <v/>
      </c>
      <c r="CK550" s="84">
        <f>IFERROR(FIND("CORPO DE BOMBEIROS",consulta_completa__11[[#This Row],[14 - Inst. Atuando no Local]]),0)</f>
        <v>0</v>
      </c>
      <c r="CL550" s="84" t="str">
        <f t="shared" si="267"/>
        <v/>
      </c>
      <c r="CM550" s="84">
        <f>IFERROR(FIND("POLÍCIA RODOVIÁRIA",consulta_completa__11[[#This Row],[14 - Inst. Atuando no Local]]),0)</f>
        <v>0</v>
      </c>
      <c r="CN550" s="84" t="str">
        <f t="shared" si="268"/>
        <v/>
      </c>
      <c r="CO550" s="84">
        <f>IFERROR(FIND("POLÍCIA MILITAR",consulta_completa__11[[#This Row],[14 - Inst. Atuando no Local]]),0)</f>
        <v>0</v>
      </c>
      <c r="CP550" s="84" t="str">
        <f t="shared" si="269"/>
        <v/>
      </c>
      <c r="CQ550" s="84">
        <f>IFERROR(FIND("POLÍCIA CIVIL",consulta_completa__11[[#This Row],[14 - Inst. Atuando no Local]]),0)</f>
        <v>0</v>
      </c>
      <c r="CR550" s="84" t="str">
        <f t="shared" si="270"/>
        <v/>
      </c>
      <c r="CS550" s="84">
        <f>IFERROR(FIND("MARINHA DO BRASIL",consulta_completa__11[[#This Row],[14 - Inst. Atuando no Local]]),0)</f>
        <v>0</v>
      </c>
      <c r="CT550" s="84" t="str">
        <f t="shared" si="271"/>
        <v/>
      </c>
      <c r="CU550" s="84">
        <f>IFERROR(FIND("EMPRESA ESPECIALIZADA EM ATENDIMENTO",consulta_completa__11[[#This Row],[14 - Inst. Atuando no Local]]),0)</f>
        <v>0</v>
      </c>
      <c r="CV550" s="84" t="str">
        <f t="shared" si="272"/>
        <v/>
      </c>
      <c r="CW550" s="84">
        <f>IFERROR(FIND("IBAMA",consulta_completa__11[[#This Row],[14 - Inst. Atuando no Local]]),0)</f>
        <v>0</v>
      </c>
      <c r="CX550" s="84" t="str">
        <f t="shared" si="273"/>
        <v/>
      </c>
      <c r="CY550" s="84" t="str">
        <f>IF(consulta_completa__11[[#This Row],[14 - Inst. Atuando no Local]]="","X","")</f>
        <v/>
      </c>
      <c r="CZ550" s="84">
        <f>IFERROR(FIND("OUTRA (S)",consulta_completa__11[[#This Row],[14 - Inst. Atuando no Local]]),0)</f>
        <v>0</v>
      </c>
      <c r="DA550" s="84" t="str">
        <f t="shared" si="274"/>
        <v/>
      </c>
      <c r="DB550" s="35" t="str">
        <f t="shared" si="275"/>
        <v>Sim</v>
      </c>
      <c r="DC550" s="35" t="str">
        <f t="shared" si="276"/>
        <v>Não</v>
      </c>
      <c r="DD550" s="35" t="str">
        <f t="shared" si="277"/>
        <v>Sim</v>
      </c>
      <c r="DE550" s="87" t="str">
        <f t="shared" si="279"/>
        <v>Federal</v>
      </c>
    </row>
    <row r="551" spans="1:109">
      <c r="A551" s="14">
        <v>2025817217</v>
      </c>
      <c r="B551" s="1">
        <v>45869</v>
      </c>
      <c r="C551" t="s">
        <v>1583</v>
      </c>
      <c r="D551" t="s">
        <v>180</v>
      </c>
      <c r="E551" t="s">
        <v>286</v>
      </c>
      <c r="F551" t="s">
        <v>1202</v>
      </c>
      <c r="G551" t="s">
        <v>1845</v>
      </c>
      <c r="H551" t="s">
        <v>4894</v>
      </c>
      <c r="I551" t="s">
        <v>166</v>
      </c>
      <c r="J551" t="s">
        <v>113</v>
      </c>
      <c r="K551" t="s">
        <v>114</v>
      </c>
      <c r="L551" t="s">
        <v>114</v>
      </c>
      <c r="M551" t="s">
        <v>140</v>
      </c>
      <c r="N551" t="s">
        <v>2139</v>
      </c>
      <c r="O551" t="s">
        <v>120</v>
      </c>
      <c r="P551" t="s">
        <v>142</v>
      </c>
      <c r="Q551" t="s">
        <v>167</v>
      </c>
      <c r="R551" t="s">
        <v>123</v>
      </c>
      <c r="S551" t="s">
        <v>113</v>
      </c>
      <c r="T551" t="s">
        <v>4895</v>
      </c>
      <c r="U551" t="s">
        <v>113</v>
      </c>
      <c r="V551" t="s">
        <v>113</v>
      </c>
      <c r="Z551" t="s">
        <v>4896</v>
      </c>
      <c r="AA551" t="s">
        <v>113</v>
      </c>
      <c r="AB551" t="s">
        <v>4897</v>
      </c>
      <c r="AC551" t="s">
        <v>4898</v>
      </c>
      <c r="AD551">
        <v>0</v>
      </c>
      <c r="AE551" t="s">
        <v>4899</v>
      </c>
      <c r="AF551" t="s">
        <v>113</v>
      </c>
      <c r="AG551" t="s">
        <v>113</v>
      </c>
      <c r="AH551" t="s">
        <v>131</v>
      </c>
      <c r="AI551" t="s">
        <v>131</v>
      </c>
      <c r="AJ551" t="s">
        <v>132</v>
      </c>
      <c r="AK551" t="s">
        <v>113</v>
      </c>
      <c r="AL551" t="s">
        <v>4900</v>
      </c>
      <c r="AM551" t="s">
        <v>1592</v>
      </c>
      <c r="AN551" t="s">
        <v>4095</v>
      </c>
      <c r="AO551" t="s">
        <v>4096</v>
      </c>
      <c r="AP551">
        <v>31995232231</v>
      </c>
      <c r="AQ551" t="s">
        <v>1594</v>
      </c>
      <c r="AR551" t="s">
        <v>113</v>
      </c>
      <c r="AS551" t="s">
        <v>113</v>
      </c>
      <c r="AT551" t="s">
        <v>113</v>
      </c>
      <c r="AU551" t="s">
        <v>113</v>
      </c>
      <c r="AW551" t="s">
        <v>113</v>
      </c>
      <c r="AX551" s="82">
        <f>IFERROR(FIND("Óbitos/feridos",consulta_completa__11[[#This Row],[13 - Ocorrências/Ambientes Atingidos]]),0)</f>
        <v>0</v>
      </c>
      <c r="AY551" s="83" t="str">
        <f t="shared" si="249"/>
        <v/>
      </c>
      <c r="AZ551" s="82">
        <f>IFERROR(FIND("População afetada/evacuada",consulta_completa__11[[#This Row],[13 - Ocorrências/Ambientes Atingidos]]),0)</f>
        <v>0</v>
      </c>
      <c r="BA551" s="82" t="str">
        <f t="shared" si="250"/>
        <v/>
      </c>
      <c r="BB551" s="82">
        <f>IFERROR(FIND("Suspensão de abastecimento de água",consulta_completa__11[[#This Row],[13 - Ocorrências/Ambientes Atingidos]]),0)</f>
        <v>0</v>
      </c>
      <c r="BC551" s="83" t="str">
        <f t="shared" si="278"/>
        <v/>
      </c>
      <c r="BD551" s="82">
        <f>IFERROR(FIND("Rio/córrego",consulta_completa__11[[#This Row],[13 - Ocorrências/Ambientes Atingidos]]),0)</f>
        <v>0</v>
      </c>
      <c r="BE551" s="83" t="str">
        <f t="shared" si="251"/>
        <v/>
      </c>
      <c r="BF551" s="82">
        <f>IFERROR(FIND("Lago",consulta_completa__11[[#This Row],[13 - Ocorrências/Ambientes Atingidos]]),0)</f>
        <v>0</v>
      </c>
      <c r="BG551" s="83" t="str">
        <f t="shared" si="252"/>
        <v/>
      </c>
      <c r="BH551" s="82">
        <f>IFERROR(FIND("Mar",consulta_completa__11[[#This Row],[13 - Ocorrências/Ambientes Atingidos]]),0)</f>
        <v>0</v>
      </c>
      <c r="BI551" s="83" t="str">
        <f t="shared" si="253"/>
        <v/>
      </c>
      <c r="BJ551" s="82">
        <f>IFERROR(FIND("Praia",consulta_completa__11[[#This Row],[13 - Ocorrências/Ambientes Atingidos]]),0)</f>
        <v>0</v>
      </c>
      <c r="BK551" s="83" t="str">
        <f t="shared" si="254"/>
        <v/>
      </c>
      <c r="BL551" s="82">
        <f>IFERROR(FIND("Solo",consulta_completa__11[[#This Row],[13 - Ocorrências/Ambientes Atingidos]]),0)</f>
        <v>1</v>
      </c>
      <c r="BM551" s="83" t="str">
        <f t="shared" si="255"/>
        <v>X</v>
      </c>
      <c r="BN551" s="82">
        <f>IFERROR(FIND("Águas subterrâneas",consulta_completa__11[[#This Row],[13 - Ocorrências/Ambientes Atingidos]]),0)</f>
        <v>0</v>
      </c>
      <c r="BO551" s="83" t="str">
        <f t="shared" si="256"/>
        <v/>
      </c>
      <c r="BP551" s="82">
        <f>IFERROR(FIND("Atmosfera",consulta_completa__11[[#This Row],[13 - Ocorrências/Ambientes Atingidos]]),0)</f>
        <v>0</v>
      </c>
      <c r="BQ551" s="83" t="str">
        <f t="shared" si="257"/>
        <v/>
      </c>
      <c r="BR551" s="82">
        <f>IFERROR(FIND("Flora",consulta_completa__11[[#This Row],[13 - Ocorrências/Ambientes Atingidos]]),0)</f>
        <v>0</v>
      </c>
      <c r="BS551" s="83" t="str">
        <f t="shared" si="258"/>
        <v/>
      </c>
      <c r="BT551" s="82">
        <f>IFERROR(FIND("Fauna",consulta_completa__11[[#This Row],[13 - Ocorrências/Ambientes Atingidos]]),0)</f>
        <v>0</v>
      </c>
      <c r="BU551" s="83" t="str">
        <f t="shared" si="259"/>
        <v/>
      </c>
      <c r="BV551" s="82">
        <f>IFERROR(FIND("UC federal",consulta_completa__11[[#This Row],[13 - Ocorrências/Ambientes Atingidos]]),0)</f>
        <v>0</v>
      </c>
      <c r="BW551" s="83" t="str">
        <f t="shared" si="260"/>
        <v/>
      </c>
      <c r="BX551" s="82">
        <f>IFERROR(FIND("UC estadual/municipal",consulta_completa__11[[#This Row],[13 - Ocorrências/Ambientes Atingidos]]),0)</f>
        <v>0</v>
      </c>
      <c r="BY551" s="83" t="str">
        <f t="shared" si="261"/>
        <v/>
      </c>
      <c r="BZ551" s="82">
        <f>IFERROR(FIND("Outro(s)",consulta_completa__11[[#This Row],[13 - Ocorrências/Ambientes Atingidos]]),0)</f>
        <v>0</v>
      </c>
      <c r="CA551" s="83" t="str">
        <f t="shared" si="262"/>
        <v/>
      </c>
      <c r="CB551" s="82">
        <f>IFERROR(FIND("Sem dano",consulta_completa__11[[#This Row],[13 - Ocorrências/Ambientes Atingidos]]),0)</f>
        <v>0</v>
      </c>
      <c r="CC551" s="83" t="str">
        <f t="shared" si="263"/>
        <v/>
      </c>
      <c r="CD551" s="82" t="str">
        <f>IF(consulta_completa__11[[#This Row],[13 - Ocorrências/Ambientes Atingidos]]="","X","")</f>
        <v/>
      </c>
      <c r="CE551" s="84">
        <f>IFERROR(FIND("IBAMA",consulta_completa__11[[#This Row],[14 - Inst. Atuando no Local]]),0)</f>
        <v>0</v>
      </c>
      <c r="CF551" s="84" t="str">
        <f t="shared" si="264"/>
        <v/>
      </c>
      <c r="CG551" s="84">
        <f>IFERROR(FIND("OEMA",consulta_completa__11[[#This Row],[14 - Inst. Atuando no Local]]),0)</f>
        <v>0</v>
      </c>
      <c r="CH551" s="84" t="str">
        <f t="shared" si="265"/>
        <v/>
      </c>
      <c r="CI551" s="84">
        <f>IFERROR(FIND("DEFESA CIVIL",consulta_completa__11[[#This Row],[14 - Inst. Atuando no Local]]),0)</f>
        <v>0</v>
      </c>
      <c r="CJ551" s="84" t="str">
        <f t="shared" si="266"/>
        <v/>
      </c>
      <c r="CK551" s="84">
        <f>IFERROR(FIND("CORPO DE BOMBEIROS",consulta_completa__11[[#This Row],[14 - Inst. Atuando no Local]]),0)</f>
        <v>0</v>
      </c>
      <c r="CL551" s="84" t="str">
        <f t="shared" si="267"/>
        <v/>
      </c>
      <c r="CM551" s="84">
        <f>IFERROR(FIND("POLÍCIA RODOVIÁRIA",consulta_completa__11[[#This Row],[14 - Inst. Atuando no Local]]),0)</f>
        <v>0</v>
      </c>
      <c r="CN551" s="84" t="str">
        <f t="shared" si="268"/>
        <v/>
      </c>
      <c r="CO551" s="84">
        <f>IFERROR(FIND("POLÍCIA MILITAR",consulta_completa__11[[#This Row],[14 - Inst. Atuando no Local]]),0)</f>
        <v>0</v>
      </c>
      <c r="CP551" s="84" t="str">
        <f t="shared" si="269"/>
        <v/>
      </c>
      <c r="CQ551" s="84">
        <f>IFERROR(FIND("POLÍCIA CIVIL",consulta_completa__11[[#This Row],[14 - Inst. Atuando no Local]]),0)</f>
        <v>0</v>
      </c>
      <c r="CR551" s="84" t="str">
        <f t="shared" si="270"/>
        <v/>
      </c>
      <c r="CS551" s="84">
        <f>IFERROR(FIND("MARINHA DO BRASIL",consulta_completa__11[[#This Row],[14 - Inst. Atuando no Local]]),0)</f>
        <v>0</v>
      </c>
      <c r="CT551" s="84" t="str">
        <f t="shared" si="271"/>
        <v/>
      </c>
      <c r="CU551" s="84">
        <f>IFERROR(FIND("EMPRESA ESPECIALIZADA EM ATENDIMENTO",consulta_completa__11[[#This Row],[14 - Inst. Atuando no Local]]),0)</f>
        <v>0</v>
      </c>
      <c r="CV551" s="84" t="str">
        <f t="shared" si="272"/>
        <v/>
      </c>
      <c r="CW551" s="84">
        <f>IFERROR(FIND("IBAMA",consulta_completa__11[[#This Row],[14 - Inst. Atuando no Local]]),0)</f>
        <v>0</v>
      </c>
      <c r="CX551" s="84" t="str">
        <f t="shared" si="273"/>
        <v/>
      </c>
      <c r="CY551" s="84" t="str">
        <f>IF(consulta_completa__11[[#This Row],[14 - Inst. Atuando no Local]]="","X","")</f>
        <v/>
      </c>
      <c r="CZ551" s="84">
        <f>IFERROR(FIND("OUTRA (S)",consulta_completa__11[[#This Row],[14 - Inst. Atuando no Local]]),0)</f>
        <v>0</v>
      </c>
      <c r="DA551" s="84" t="str">
        <f t="shared" si="274"/>
        <v/>
      </c>
      <c r="DB551" s="35" t="str">
        <f t="shared" si="275"/>
        <v>Sim</v>
      </c>
      <c r="DC551" s="35" t="str">
        <f t="shared" si="276"/>
        <v>Não</v>
      </c>
      <c r="DD551" s="35" t="str">
        <f t="shared" si="277"/>
        <v>Sim</v>
      </c>
      <c r="DE551" s="87" t="str">
        <f t="shared" si="279"/>
        <v>Sem informação</v>
      </c>
    </row>
    <row r="552" spans="1:109">
      <c r="A552" s="14">
        <v>20258650411</v>
      </c>
      <c r="B552" s="1">
        <v>45869</v>
      </c>
      <c r="C552" t="s">
        <v>4901</v>
      </c>
      <c r="D552" t="s">
        <v>180</v>
      </c>
      <c r="E552" t="s">
        <v>286</v>
      </c>
      <c r="F552" t="s">
        <v>1275</v>
      </c>
      <c r="G552" t="s">
        <v>113</v>
      </c>
      <c r="H552" t="s">
        <v>114</v>
      </c>
      <c r="I552" t="s">
        <v>114</v>
      </c>
      <c r="J552" t="s">
        <v>4902</v>
      </c>
      <c r="K552" t="s">
        <v>113</v>
      </c>
      <c r="L552" t="s">
        <v>113</v>
      </c>
      <c r="M552" t="s">
        <v>1227</v>
      </c>
      <c r="N552" t="s">
        <v>141</v>
      </c>
      <c r="O552" t="s">
        <v>185</v>
      </c>
      <c r="P552" t="s">
        <v>142</v>
      </c>
      <c r="Q552" t="s">
        <v>143</v>
      </c>
      <c r="R552" t="s">
        <v>123</v>
      </c>
      <c r="S552" t="s">
        <v>113</v>
      </c>
      <c r="T552" t="s">
        <v>4903</v>
      </c>
      <c r="U552" t="s">
        <v>966</v>
      </c>
      <c r="V552" t="s">
        <v>4904</v>
      </c>
      <c r="Y552" t="b">
        <v>1</v>
      </c>
      <c r="Z552" t="s">
        <v>3041</v>
      </c>
      <c r="AA552" t="s">
        <v>4905</v>
      </c>
      <c r="AB552" t="s">
        <v>113</v>
      </c>
      <c r="AC552" t="s">
        <v>113</v>
      </c>
      <c r="AE552" t="s">
        <v>113</v>
      </c>
      <c r="AF552" t="s">
        <v>4906</v>
      </c>
      <c r="AG552" t="s">
        <v>113</v>
      </c>
      <c r="AH552" t="s">
        <v>113</v>
      </c>
      <c r="AI552" t="s">
        <v>132</v>
      </c>
      <c r="AJ552" t="s">
        <v>132</v>
      </c>
      <c r="AK552" t="s">
        <v>113</v>
      </c>
      <c r="AL552" t="s">
        <v>4907</v>
      </c>
      <c r="AM552" t="s">
        <v>153</v>
      </c>
      <c r="AN552" t="s">
        <v>154</v>
      </c>
      <c r="AO552" t="s">
        <v>155</v>
      </c>
      <c r="AP552">
        <v>6133161070</v>
      </c>
      <c r="AQ552" t="s">
        <v>156</v>
      </c>
      <c r="AR552" t="s">
        <v>113</v>
      </c>
      <c r="AS552" t="s">
        <v>113</v>
      </c>
      <c r="AT552" t="s">
        <v>113</v>
      </c>
      <c r="AU552" t="s">
        <v>113</v>
      </c>
      <c r="AW552" t="s">
        <v>113</v>
      </c>
      <c r="AX552" s="82">
        <f>IFERROR(FIND("Óbitos/feridos",consulta_completa__11[[#This Row],[13 - Ocorrências/Ambientes Atingidos]]),0)</f>
        <v>0</v>
      </c>
      <c r="AY552" s="83" t="str">
        <f t="shared" si="249"/>
        <v/>
      </c>
      <c r="AZ552" s="82">
        <f>IFERROR(FIND("População afetada/evacuada",consulta_completa__11[[#This Row],[13 - Ocorrências/Ambientes Atingidos]]),0)</f>
        <v>0</v>
      </c>
      <c r="BA552" s="82" t="str">
        <f t="shared" si="250"/>
        <v/>
      </c>
      <c r="BB552" s="82">
        <f>IFERROR(FIND("Suspensão de abastecimento de água",consulta_completa__11[[#This Row],[13 - Ocorrências/Ambientes Atingidos]]),0)</f>
        <v>0</v>
      </c>
      <c r="BC552" s="83" t="str">
        <f t="shared" si="278"/>
        <v/>
      </c>
      <c r="BD552" s="82">
        <f>IFERROR(FIND("Rio/córrego",consulta_completa__11[[#This Row],[13 - Ocorrências/Ambientes Atingidos]]),0)</f>
        <v>0</v>
      </c>
      <c r="BE552" s="83" t="str">
        <f t="shared" si="251"/>
        <v/>
      </c>
      <c r="BF552" s="82">
        <f>IFERROR(FIND("Lago",consulta_completa__11[[#This Row],[13 - Ocorrências/Ambientes Atingidos]]),0)</f>
        <v>0</v>
      </c>
      <c r="BG552" s="83" t="str">
        <f t="shared" si="252"/>
        <v/>
      </c>
      <c r="BH552" s="82">
        <f>IFERROR(FIND("Mar",consulta_completa__11[[#This Row],[13 - Ocorrências/Ambientes Atingidos]]),0)</f>
        <v>0</v>
      </c>
      <c r="BI552" s="83" t="str">
        <f t="shared" si="253"/>
        <v/>
      </c>
      <c r="BJ552" s="82">
        <f>IFERROR(FIND("Praia",consulta_completa__11[[#This Row],[13 - Ocorrências/Ambientes Atingidos]]),0)</f>
        <v>0</v>
      </c>
      <c r="BK552" s="83" t="str">
        <f t="shared" si="254"/>
        <v/>
      </c>
      <c r="BL552" s="82">
        <f>IFERROR(FIND("Solo",consulta_completa__11[[#This Row],[13 - Ocorrências/Ambientes Atingidos]]),0)</f>
        <v>1</v>
      </c>
      <c r="BM552" s="83" t="str">
        <f t="shared" si="255"/>
        <v>X</v>
      </c>
      <c r="BN552" s="82">
        <f>IFERROR(FIND("Águas subterrâneas",consulta_completa__11[[#This Row],[13 - Ocorrências/Ambientes Atingidos]]),0)</f>
        <v>0</v>
      </c>
      <c r="BO552" s="83" t="str">
        <f t="shared" si="256"/>
        <v/>
      </c>
      <c r="BP552" s="82">
        <f>IFERROR(FIND("Atmosfera",consulta_completa__11[[#This Row],[13 - Ocorrências/Ambientes Atingidos]]),0)</f>
        <v>0</v>
      </c>
      <c r="BQ552" s="83" t="str">
        <f t="shared" si="257"/>
        <v/>
      </c>
      <c r="BR552" s="82">
        <f>IFERROR(FIND("Flora",consulta_completa__11[[#This Row],[13 - Ocorrências/Ambientes Atingidos]]),0)</f>
        <v>0</v>
      </c>
      <c r="BS552" s="83" t="str">
        <f t="shared" si="258"/>
        <v/>
      </c>
      <c r="BT552" s="82">
        <f>IFERROR(FIND("Fauna",consulta_completa__11[[#This Row],[13 - Ocorrências/Ambientes Atingidos]]),0)</f>
        <v>0</v>
      </c>
      <c r="BU552" s="83" t="str">
        <f t="shared" si="259"/>
        <v/>
      </c>
      <c r="BV552" s="82">
        <f>IFERROR(FIND("UC federal",consulta_completa__11[[#This Row],[13 - Ocorrências/Ambientes Atingidos]]),0)</f>
        <v>0</v>
      </c>
      <c r="BW552" s="83" t="str">
        <f t="shared" si="260"/>
        <v/>
      </c>
      <c r="BX552" s="82">
        <f>IFERROR(FIND("UC estadual/municipal",consulta_completa__11[[#This Row],[13 - Ocorrências/Ambientes Atingidos]]),0)</f>
        <v>0</v>
      </c>
      <c r="BY552" s="83" t="str">
        <f t="shared" si="261"/>
        <v/>
      </c>
      <c r="BZ552" s="82">
        <f>IFERROR(FIND("Outro(s)",consulta_completa__11[[#This Row],[13 - Ocorrências/Ambientes Atingidos]]),0)</f>
        <v>7</v>
      </c>
      <c r="CA552" s="83" t="str">
        <f t="shared" si="262"/>
        <v>X</v>
      </c>
      <c r="CB552" s="82">
        <f>IFERROR(FIND("Sem dano",consulta_completa__11[[#This Row],[13 - Ocorrências/Ambientes Atingidos]]),0)</f>
        <v>0</v>
      </c>
      <c r="CC552" s="83" t="str">
        <f t="shared" si="263"/>
        <v/>
      </c>
      <c r="CD552" s="82" t="str">
        <f>IF(consulta_completa__11[[#This Row],[13 - Ocorrências/Ambientes Atingidos]]="","X","")</f>
        <v/>
      </c>
      <c r="CE552" s="84">
        <f>IFERROR(FIND("IBAMA",consulta_completa__11[[#This Row],[14 - Inst. Atuando no Local]]),0)</f>
        <v>0</v>
      </c>
      <c r="CF552" s="84" t="str">
        <f t="shared" si="264"/>
        <v/>
      </c>
      <c r="CG552" s="84">
        <f>IFERROR(FIND("OEMA",consulta_completa__11[[#This Row],[14 - Inst. Atuando no Local]]),0)</f>
        <v>0</v>
      </c>
      <c r="CH552" s="84" t="str">
        <f t="shared" si="265"/>
        <v/>
      </c>
      <c r="CI552" s="84">
        <f>IFERROR(FIND("DEFESA CIVIL",consulta_completa__11[[#This Row],[14 - Inst. Atuando no Local]]),0)</f>
        <v>0</v>
      </c>
      <c r="CJ552" s="84" t="str">
        <f t="shared" si="266"/>
        <v/>
      </c>
      <c r="CK552" s="84">
        <f>IFERROR(FIND("CORPO DE BOMBEIROS",consulta_completa__11[[#This Row],[14 - Inst. Atuando no Local]]),0)</f>
        <v>0</v>
      </c>
      <c r="CL552" s="84" t="str">
        <f t="shared" si="267"/>
        <v/>
      </c>
      <c r="CM552" s="84">
        <f>IFERROR(FIND("POLÍCIA RODOVIÁRIA",consulta_completa__11[[#This Row],[14 - Inst. Atuando no Local]]),0)</f>
        <v>0</v>
      </c>
      <c r="CN552" s="84" t="str">
        <f t="shared" si="268"/>
        <v/>
      </c>
      <c r="CO552" s="84">
        <f>IFERROR(FIND("POLÍCIA MILITAR",consulta_completa__11[[#This Row],[14 - Inst. Atuando no Local]]),0)</f>
        <v>0</v>
      </c>
      <c r="CP552" s="84" t="str">
        <f t="shared" si="269"/>
        <v/>
      </c>
      <c r="CQ552" s="84">
        <f>IFERROR(FIND("POLÍCIA CIVIL",consulta_completa__11[[#This Row],[14 - Inst. Atuando no Local]]),0)</f>
        <v>0</v>
      </c>
      <c r="CR552" s="84" t="str">
        <f t="shared" si="270"/>
        <v/>
      </c>
      <c r="CS552" s="84">
        <f>IFERROR(FIND("MARINHA DO BRASIL",consulta_completa__11[[#This Row],[14 - Inst. Atuando no Local]]),0)</f>
        <v>0</v>
      </c>
      <c r="CT552" s="84" t="str">
        <f t="shared" si="271"/>
        <v/>
      </c>
      <c r="CU552" s="84">
        <f>IFERROR(FIND("EMPRESA ESPECIALIZADA EM ATENDIMENTO",consulta_completa__11[[#This Row],[14 - Inst. Atuando no Local]]),0)</f>
        <v>0</v>
      </c>
      <c r="CV552" s="84" t="str">
        <f t="shared" si="272"/>
        <v/>
      </c>
      <c r="CW552" s="84">
        <f>IFERROR(FIND("IBAMA",consulta_completa__11[[#This Row],[14 - Inst. Atuando no Local]]),0)</f>
        <v>0</v>
      </c>
      <c r="CX552" s="84" t="str">
        <f t="shared" si="273"/>
        <v/>
      </c>
      <c r="CY552" s="84" t="str">
        <f>IF(consulta_completa__11[[#This Row],[14 - Inst. Atuando no Local]]="","X","")</f>
        <v/>
      </c>
      <c r="CZ552" s="84">
        <f>IFERROR(FIND("OUTRA (S)",consulta_completa__11[[#This Row],[14 - Inst. Atuando no Local]]),0)</f>
        <v>0</v>
      </c>
      <c r="DA552" s="84" t="str">
        <f t="shared" si="274"/>
        <v/>
      </c>
      <c r="DB552" s="35" t="str">
        <f t="shared" si="275"/>
        <v>Sim</v>
      </c>
      <c r="DC552" s="35" t="str">
        <f t="shared" si="276"/>
        <v>Não</v>
      </c>
      <c r="DD552" s="35" t="str">
        <f t="shared" si="277"/>
        <v>Sim</v>
      </c>
      <c r="DE552" s="87" t="str">
        <f t="shared" si="279"/>
        <v>Sem informação</v>
      </c>
    </row>
    <row r="553" spans="1:109">
      <c r="A553" s="14">
        <v>202573164829</v>
      </c>
      <c r="B553" s="1">
        <v>45869</v>
      </c>
      <c r="C553" t="s">
        <v>4908</v>
      </c>
      <c r="D553" t="s">
        <v>830</v>
      </c>
      <c r="E553" t="s">
        <v>286</v>
      </c>
      <c r="F553" t="s">
        <v>139</v>
      </c>
      <c r="G553" t="s">
        <v>3119</v>
      </c>
      <c r="H553" t="s">
        <v>4909</v>
      </c>
      <c r="I553" t="s">
        <v>1352</v>
      </c>
      <c r="J553" t="s">
        <v>113</v>
      </c>
      <c r="K553" t="s">
        <v>114</v>
      </c>
      <c r="L553" t="s">
        <v>114</v>
      </c>
      <c r="M553" t="s">
        <v>139</v>
      </c>
      <c r="N553" t="s">
        <v>2139</v>
      </c>
      <c r="O553" t="s">
        <v>113</v>
      </c>
      <c r="P553" t="s">
        <v>142</v>
      </c>
      <c r="Q553" t="s">
        <v>143</v>
      </c>
      <c r="R553" t="s">
        <v>123</v>
      </c>
      <c r="S553" t="s">
        <v>113</v>
      </c>
      <c r="T553" t="s">
        <v>4910</v>
      </c>
      <c r="U553" t="s">
        <v>4911</v>
      </c>
      <c r="V553" t="s">
        <v>4912</v>
      </c>
      <c r="Z553" t="s">
        <v>4913</v>
      </c>
      <c r="AA553" t="s">
        <v>4914</v>
      </c>
      <c r="AB553" t="s">
        <v>4915</v>
      </c>
      <c r="AC553" t="s">
        <v>4916</v>
      </c>
      <c r="AD553">
        <v>0</v>
      </c>
      <c r="AE553" t="s">
        <v>3987</v>
      </c>
      <c r="AF553" t="s">
        <v>113</v>
      </c>
      <c r="AG553" t="s">
        <v>113</v>
      </c>
      <c r="AH553" t="s">
        <v>194</v>
      </c>
      <c r="AI553" t="s">
        <v>132</v>
      </c>
      <c r="AJ553" t="s">
        <v>132</v>
      </c>
      <c r="AK553" t="s">
        <v>113</v>
      </c>
      <c r="AL553" t="s">
        <v>4917</v>
      </c>
      <c r="AM553" t="s">
        <v>3988</v>
      </c>
      <c r="AN553" t="s">
        <v>4597</v>
      </c>
      <c r="AO553" t="s">
        <v>3990</v>
      </c>
      <c r="AP553">
        <v>43998076786</v>
      </c>
      <c r="AQ553" t="s">
        <v>3991</v>
      </c>
      <c r="AR553" t="s">
        <v>113</v>
      </c>
      <c r="AS553" t="s">
        <v>113</v>
      </c>
      <c r="AT553" t="s">
        <v>113</v>
      </c>
      <c r="AU553" t="s">
        <v>113</v>
      </c>
      <c r="AW553" t="s">
        <v>113</v>
      </c>
      <c r="AX553" s="82">
        <f>IFERROR(FIND("Óbitos/feridos",consulta_completa__11[[#This Row],[13 - Ocorrências/Ambientes Atingidos]]),0)</f>
        <v>0</v>
      </c>
      <c r="AY553" s="83" t="str">
        <f t="shared" si="249"/>
        <v/>
      </c>
      <c r="AZ553" s="82">
        <f>IFERROR(FIND("População afetada/evacuada",consulta_completa__11[[#This Row],[13 - Ocorrências/Ambientes Atingidos]]),0)</f>
        <v>0</v>
      </c>
      <c r="BA553" s="82" t="str">
        <f t="shared" si="250"/>
        <v/>
      </c>
      <c r="BB553" s="82">
        <f>IFERROR(FIND("Suspensão de abastecimento de água",consulta_completa__11[[#This Row],[13 - Ocorrências/Ambientes Atingidos]]),0)</f>
        <v>0</v>
      </c>
      <c r="BC553" s="83" t="str">
        <f t="shared" si="278"/>
        <v/>
      </c>
      <c r="BD553" s="82">
        <f>IFERROR(FIND("Rio/córrego",consulta_completa__11[[#This Row],[13 - Ocorrências/Ambientes Atingidos]]),0)</f>
        <v>0</v>
      </c>
      <c r="BE553" s="83" t="str">
        <f t="shared" si="251"/>
        <v/>
      </c>
      <c r="BF553" s="82">
        <f>IFERROR(FIND("Lago",consulta_completa__11[[#This Row],[13 - Ocorrências/Ambientes Atingidos]]),0)</f>
        <v>0</v>
      </c>
      <c r="BG553" s="83" t="str">
        <f t="shared" si="252"/>
        <v/>
      </c>
      <c r="BH553" s="82">
        <f>IFERROR(FIND("Mar",consulta_completa__11[[#This Row],[13 - Ocorrências/Ambientes Atingidos]]),0)</f>
        <v>0</v>
      </c>
      <c r="BI553" s="83" t="str">
        <f t="shared" si="253"/>
        <v/>
      </c>
      <c r="BJ553" s="82">
        <f>IFERROR(FIND("Praia",consulta_completa__11[[#This Row],[13 - Ocorrências/Ambientes Atingidos]]),0)</f>
        <v>0</v>
      </c>
      <c r="BK553" s="83" t="str">
        <f t="shared" si="254"/>
        <v/>
      </c>
      <c r="BL553" s="82">
        <f>IFERROR(FIND("Solo",consulta_completa__11[[#This Row],[13 - Ocorrências/Ambientes Atingidos]]),0)</f>
        <v>0</v>
      </c>
      <c r="BM553" s="83" t="str">
        <f t="shared" si="255"/>
        <v/>
      </c>
      <c r="BN553" s="82">
        <f>IFERROR(FIND("Águas subterrâneas",consulta_completa__11[[#This Row],[13 - Ocorrências/Ambientes Atingidos]]),0)</f>
        <v>0</v>
      </c>
      <c r="BO553" s="83" t="str">
        <f t="shared" si="256"/>
        <v/>
      </c>
      <c r="BP553" s="82">
        <f>IFERROR(FIND("Atmosfera",consulta_completa__11[[#This Row],[13 - Ocorrências/Ambientes Atingidos]]),0)</f>
        <v>0</v>
      </c>
      <c r="BQ553" s="83" t="str">
        <f t="shared" si="257"/>
        <v/>
      </c>
      <c r="BR553" s="82">
        <f>IFERROR(FIND("Flora",consulta_completa__11[[#This Row],[13 - Ocorrências/Ambientes Atingidos]]),0)</f>
        <v>0</v>
      </c>
      <c r="BS553" s="83" t="str">
        <f t="shared" si="258"/>
        <v/>
      </c>
      <c r="BT553" s="82">
        <f>IFERROR(FIND("Fauna",consulta_completa__11[[#This Row],[13 - Ocorrências/Ambientes Atingidos]]),0)</f>
        <v>0</v>
      </c>
      <c r="BU553" s="83" t="str">
        <f t="shared" si="259"/>
        <v/>
      </c>
      <c r="BV553" s="82">
        <f>IFERROR(FIND("UC federal",consulta_completa__11[[#This Row],[13 - Ocorrências/Ambientes Atingidos]]),0)</f>
        <v>0</v>
      </c>
      <c r="BW553" s="83" t="str">
        <f t="shared" si="260"/>
        <v/>
      </c>
      <c r="BX553" s="82">
        <f>IFERROR(FIND("UC estadual/municipal",consulta_completa__11[[#This Row],[13 - Ocorrências/Ambientes Atingidos]]),0)</f>
        <v>0</v>
      </c>
      <c r="BY553" s="83" t="str">
        <f t="shared" si="261"/>
        <v/>
      </c>
      <c r="BZ553" s="82">
        <f>IFERROR(FIND("Outro(s)",consulta_completa__11[[#This Row],[13 - Ocorrências/Ambientes Atingidos]]),0)</f>
        <v>1</v>
      </c>
      <c r="CA553" s="83" t="str">
        <f t="shared" si="262"/>
        <v>X</v>
      </c>
      <c r="CB553" s="82">
        <f>IFERROR(FIND("Sem dano",consulta_completa__11[[#This Row],[13 - Ocorrências/Ambientes Atingidos]]),0)</f>
        <v>0</v>
      </c>
      <c r="CC553" s="83" t="str">
        <f t="shared" si="263"/>
        <v/>
      </c>
      <c r="CD553" s="82" t="str">
        <f>IF(consulta_completa__11[[#This Row],[13 - Ocorrências/Ambientes Atingidos]]="","X","")</f>
        <v/>
      </c>
      <c r="CE553" s="84">
        <f>IFERROR(FIND("IBAMA",consulta_completa__11[[#This Row],[14 - Inst. Atuando no Local]]),0)</f>
        <v>0</v>
      </c>
      <c r="CF553" s="84" t="str">
        <f t="shared" si="264"/>
        <v/>
      </c>
      <c r="CG553" s="84">
        <f>IFERROR(FIND("OEMA",consulta_completa__11[[#This Row],[14 - Inst. Atuando no Local]]),0)</f>
        <v>0</v>
      </c>
      <c r="CH553" s="84" t="str">
        <f t="shared" si="265"/>
        <v/>
      </c>
      <c r="CI553" s="84">
        <f>IFERROR(FIND("DEFESA CIVIL",consulta_completa__11[[#This Row],[14 - Inst. Atuando no Local]]),0)</f>
        <v>0</v>
      </c>
      <c r="CJ553" s="84" t="str">
        <f t="shared" si="266"/>
        <v/>
      </c>
      <c r="CK553" s="84">
        <f>IFERROR(FIND("CORPO DE BOMBEIROS",consulta_completa__11[[#This Row],[14 - Inst. Atuando no Local]]),0)</f>
        <v>0</v>
      </c>
      <c r="CL553" s="84" t="str">
        <f t="shared" si="267"/>
        <v/>
      </c>
      <c r="CM553" s="84">
        <f>IFERROR(FIND("POLÍCIA RODOVIÁRIA",consulta_completa__11[[#This Row],[14 - Inst. Atuando no Local]]),0)</f>
        <v>0</v>
      </c>
      <c r="CN553" s="84" t="str">
        <f t="shared" si="268"/>
        <v/>
      </c>
      <c r="CO553" s="84">
        <f>IFERROR(FIND("POLÍCIA MILITAR",consulta_completa__11[[#This Row],[14 - Inst. Atuando no Local]]),0)</f>
        <v>0</v>
      </c>
      <c r="CP553" s="84" t="str">
        <f t="shared" si="269"/>
        <v/>
      </c>
      <c r="CQ553" s="84">
        <f>IFERROR(FIND("POLÍCIA CIVIL",consulta_completa__11[[#This Row],[14 - Inst. Atuando no Local]]),0)</f>
        <v>0</v>
      </c>
      <c r="CR553" s="84" t="str">
        <f t="shared" si="270"/>
        <v/>
      </c>
      <c r="CS553" s="84">
        <f>IFERROR(FIND("MARINHA DO BRASIL",consulta_completa__11[[#This Row],[14 - Inst. Atuando no Local]]),0)</f>
        <v>0</v>
      </c>
      <c r="CT553" s="84" t="str">
        <f t="shared" si="271"/>
        <v/>
      </c>
      <c r="CU553" s="84">
        <f>IFERROR(FIND("EMPRESA ESPECIALIZADA EM ATENDIMENTO",consulta_completa__11[[#This Row],[14 - Inst. Atuando no Local]]),0)</f>
        <v>0</v>
      </c>
      <c r="CV553" s="84" t="str">
        <f t="shared" si="272"/>
        <v/>
      </c>
      <c r="CW553" s="84">
        <f>IFERROR(FIND("IBAMA",consulta_completa__11[[#This Row],[14 - Inst. Atuando no Local]]),0)</f>
        <v>0</v>
      </c>
      <c r="CX553" s="84" t="str">
        <f t="shared" si="273"/>
        <v/>
      </c>
      <c r="CY553" s="84" t="str">
        <f>IF(consulta_completa__11[[#This Row],[14 - Inst. Atuando no Local]]="","X","")</f>
        <v/>
      </c>
      <c r="CZ553" s="84">
        <f>IFERROR(FIND("OUTRA (S)",consulta_completa__11[[#This Row],[14 - Inst. Atuando no Local]]),0)</f>
        <v>0</v>
      </c>
      <c r="DA553" s="84" t="str">
        <f t="shared" si="274"/>
        <v/>
      </c>
      <c r="DB553" s="35" t="str">
        <f t="shared" si="275"/>
        <v>Sim</v>
      </c>
      <c r="DC553" s="35" t="str">
        <f t="shared" si="276"/>
        <v>Não</v>
      </c>
      <c r="DD553" s="35" t="str">
        <f t="shared" si="277"/>
        <v>Sim</v>
      </c>
      <c r="DE553" s="87" t="str">
        <f t="shared" si="279"/>
        <v>Sem informação</v>
      </c>
    </row>
    <row r="554" spans="1:109">
      <c r="A554" s="14">
        <v>20258157623</v>
      </c>
      <c r="B554" s="1">
        <v>45870</v>
      </c>
      <c r="C554" t="s">
        <v>4918</v>
      </c>
      <c r="D554" t="s">
        <v>212</v>
      </c>
      <c r="E554" t="s">
        <v>452</v>
      </c>
      <c r="F554" t="s">
        <v>112</v>
      </c>
      <c r="G554" t="s">
        <v>113</v>
      </c>
      <c r="H554" t="s">
        <v>114</v>
      </c>
      <c r="I554" t="s">
        <v>114</v>
      </c>
      <c r="J554" t="s">
        <v>4919</v>
      </c>
      <c r="K554" t="s">
        <v>840</v>
      </c>
      <c r="L554" t="s">
        <v>648</v>
      </c>
      <c r="M554" t="s">
        <v>118</v>
      </c>
      <c r="N554" t="s">
        <v>141</v>
      </c>
      <c r="O554" t="s">
        <v>239</v>
      </c>
      <c r="P554" t="s">
        <v>200</v>
      </c>
      <c r="Q554" t="s">
        <v>230</v>
      </c>
      <c r="R554" t="s">
        <v>123</v>
      </c>
      <c r="S554" t="s">
        <v>113</v>
      </c>
      <c r="T554" t="s">
        <v>4920</v>
      </c>
      <c r="U554" t="s">
        <v>113</v>
      </c>
      <c r="V554" t="s">
        <v>4921</v>
      </c>
      <c r="Y554" t="b">
        <v>1</v>
      </c>
      <c r="Z554" t="s">
        <v>4922</v>
      </c>
      <c r="AA554" t="s">
        <v>113</v>
      </c>
      <c r="AB554" t="s">
        <v>4923</v>
      </c>
      <c r="AC554" t="s">
        <v>113</v>
      </c>
      <c r="AD554">
        <v>0</v>
      </c>
      <c r="AE554" t="s">
        <v>4924</v>
      </c>
      <c r="AF554" t="s">
        <v>4925</v>
      </c>
      <c r="AG554" t="s">
        <v>113</v>
      </c>
      <c r="AH554" t="s">
        <v>113</v>
      </c>
      <c r="AI554" t="s">
        <v>132</v>
      </c>
      <c r="AJ554" t="s">
        <v>132</v>
      </c>
      <c r="AK554" t="s">
        <v>113</v>
      </c>
      <c r="AL554" t="s">
        <v>4926</v>
      </c>
      <c r="AM554" t="s">
        <v>153</v>
      </c>
      <c r="AN554" t="s">
        <v>154</v>
      </c>
      <c r="AO554" t="s">
        <v>155</v>
      </c>
      <c r="AP554">
        <v>6133161070</v>
      </c>
      <c r="AQ554" t="s">
        <v>156</v>
      </c>
      <c r="AR554" t="s">
        <v>113</v>
      </c>
      <c r="AS554" t="s">
        <v>113</v>
      </c>
      <c r="AT554" t="s">
        <v>4927</v>
      </c>
      <c r="AU554" t="s">
        <v>113</v>
      </c>
      <c r="AW554" t="s">
        <v>637</v>
      </c>
      <c r="AX554" s="82">
        <f>IFERROR(FIND("Óbitos/feridos",consulta_completa__11[[#This Row],[13 - Ocorrências/Ambientes Atingidos]]),0)</f>
        <v>0</v>
      </c>
      <c r="AY554" s="83" t="str">
        <f t="shared" si="249"/>
        <v/>
      </c>
      <c r="AZ554" s="82">
        <f>IFERROR(FIND("População afetada/evacuada",consulta_completa__11[[#This Row],[13 - Ocorrências/Ambientes Atingidos]]),0)</f>
        <v>0</v>
      </c>
      <c r="BA554" s="82" t="str">
        <f t="shared" si="250"/>
        <v/>
      </c>
      <c r="BB554" s="82">
        <f>IFERROR(FIND("Suspensão de abastecimento de água",consulta_completa__11[[#This Row],[13 - Ocorrências/Ambientes Atingidos]]),0)</f>
        <v>0</v>
      </c>
      <c r="BC554" s="83" t="str">
        <f t="shared" si="278"/>
        <v/>
      </c>
      <c r="BD554" s="82">
        <f>IFERROR(FIND("Rio/córrego",consulta_completa__11[[#This Row],[13 - Ocorrências/Ambientes Atingidos]]),0)</f>
        <v>0</v>
      </c>
      <c r="BE554" s="83" t="str">
        <f t="shared" si="251"/>
        <v/>
      </c>
      <c r="BF554" s="82">
        <f>IFERROR(FIND("Lago",consulta_completa__11[[#This Row],[13 - Ocorrências/Ambientes Atingidos]]),0)</f>
        <v>0</v>
      </c>
      <c r="BG554" s="83" t="str">
        <f t="shared" si="252"/>
        <v/>
      </c>
      <c r="BH554" s="82">
        <f>IFERROR(FIND("Mar",consulta_completa__11[[#This Row],[13 - Ocorrências/Ambientes Atingidos]]),0)</f>
        <v>1</v>
      </c>
      <c r="BI554" s="83" t="str">
        <f t="shared" si="253"/>
        <v>X</v>
      </c>
      <c r="BJ554" s="82">
        <f>IFERROR(FIND("Praia",consulta_completa__11[[#This Row],[13 - Ocorrências/Ambientes Atingidos]]),0)</f>
        <v>0</v>
      </c>
      <c r="BK554" s="83" t="str">
        <f t="shared" si="254"/>
        <v/>
      </c>
      <c r="BL554" s="82">
        <f>IFERROR(FIND("Solo",consulta_completa__11[[#This Row],[13 - Ocorrências/Ambientes Atingidos]]),0)</f>
        <v>0</v>
      </c>
      <c r="BM554" s="83" t="str">
        <f t="shared" si="255"/>
        <v/>
      </c>
      <c r="BN554" s="82">
        <f>IFERROR(FIND("Águas subterrâneas",consulta_completa__11[[#This Row],[13 - Ocorrências/Ambientes Atingidos]]),0)</f>
        <v>0</v>
      </c>
      <c r="BO554" s="83" t="str">
        <f t="shared" si="256"/>
        <v/>
      </c>
      <c r="BP554" s="82">
        <f>IFERROR(FIND("Atmosfera",consulta_completa__11[[#This Row],[13 - Ocorrências/Ambientes Atingidos]]),0)</f>
        <v>0</v>
      </c>
      <c r="BQ554" s="83" t="str">
        <f t="shared" si="257"/>
        <v/>
      </c>
      <c r="BR554" s="82">
        <f>IFERROR(FIND("Flora",consulta_completa__11[[#This Row],[13 - Ocorrências/Ambientes Atingidos]]),0)</f>
        <v>0</v>
      </c>
      <c r="BS554" s="83" t="str">
        <f t="shared" si="258"/>
        <v/>
      </c>
      <c r="BT554" s="82">
        <f>IFERROR(FIND("Fauna",consulta_completa__11[[#This Row],[13 - Ocorrências/Ambientes Atingidos]]),0)</f>
        <v>0</v>
      </c>
      <c r="BU554" s="83" t="str">
        <f t="shared" si="259"/>
        <v/>
      </c>
      <c r="BV554" s="82">
        <f>IFERROR(FIND("UC federal",consulta_completa__11[[#This Row],[13 - Ocorrências/Ambientes Atingidos]]),0)</f>
        <v>0</v>
      </c>
      <c r="BW554" s="83" t="str">
        <f t="shared" si="260"/>
        <v/>
      </c>
      <c r="BX554" s="82">
        <f>IFERROR(FIND("UC estadual/municipal",consulta_completa__11[[#This Row],[13 - Ocorrências/Ambientes Atingidos]]),0)</f>
        <v>0</v>
      </c>
      <c r="BY554" s="83" t="str">
        <f t="shared" si="261"/>
        <v/>
      </c>
      <c r="BZ554" s="82">
        <f>IFERROR(FIND("Outro(s)",consulta_completa__11[[#This Row],[13 - Ocorrências/Ambientes Atingidos]]),0)</f>
        <v>0</v>
      </c>
      <c r="CA554" s="83" t="str">
        <f t="shared" si="262"/>
        <v/>
      </c>
      <c r="CB554" s="82">
        <f>IFERROR(FIND("Sem dano",consulta_completa__11[[#This Row],[13 - Ocorrências/Ambientes Atingidos]]),0)</f>
        <v>0</v>
      </c>
      <c r="CC554" s="83" t="str">
        <f t="shared" si="263"/>
        <v/>
      </c>
      <c r="CD554" s="82" t="str">
        <f>IF(consulta_completa__11[[#This Row],[13 - Ocorrências/Ambientes Atingidos]]="","X","")</f>
        <v/>
      </c>
      <c r="CE554" s="84">
        <f>IFERROR(FIND("IBAMA",consulta_completa__11[[#This Row],[14 - Inst. Atuando no Local]]),0)</f>
        <v>0</v>
      </c>
      <c r="CF554" s="84" t="str">
        <f t="shared" si="264"/>
        <v/>
      </c>
      <c r="CG554" s="84">
        <f>IFERROR(FIND("OEMA",consulta_completa__11[[#This Row],[14 - Inst. Atuando no Local]]),0)</f>
        <v>0</v>
      </c>
      <c r="CH554" s="84" t="str">
        <f t="shared" si="265"/>
        <v/>
      </c>
      <c r="CI554" s="84">
        <f>IFERROR(FIND("DEFESA CIVIL",consulta_completa__11[[#This Row],[14 - Inst. Atuando no Local]]),0)</f>
        <v>0</v>
      </c>
      <c r="CJ554" s="84" t="str">
        <f t="shared" si="266"/>
        <v/>
      </c>
      <c r="CK554" s="84">
        <f>IFERROR(FIND("CORPO DE BOMBEIROS",consulta_completa__11[[#This Row],[14 - Inst. Atuando no Local]]),0)</f>
        <v>0</v>
      </c>
      <c r="CL554" s="84" t="str">
        <f t="shared" si="267"/>
        <v/>
      </c>
      <c r="CM554" s="84">
        <f>IFERROR(FIND("POLÍCIA RODOVIÁRIA",consulta_completa__11[[#This Row],[14 - Inst. Atuando no Local]]),0)</f>
        <v>0</v>
      </c>
      <c r="CN554" s="84" t="str">
        <f t="shared" si="268"/>
        <v/>
      </c>
      <c r="CO554" s="84">
        <f>IFERROR(FIND("POLÍCIA MILITAR",consulta_completa__11[[#This Row],[14 - Inst. Atuando no Local]]),0)</f>
        <v>0</v>
      </c>
      <c r="CP554" s="84" t="str">
        <f t="shared" si="269"/>
        <v/>
      </c>
      <c r="CQ554" s="84">
        <f>IFERROR(FIND("POLÍCIA CIVIL",consulta_completa__11[[#This Row],[14 - Inst. Atuando no Local]]),0)</f>
        <v>0</v>
      </c>
      <c r="CR554" s="84" t="str">
        <f t="shared" si="270"/>
        <v/>
      </c>
      <c r="CS554" s="84">
        <f>IFERROR(FIND("MARINHA DO BRASIL",consulta_completa__11[[#This Row],[14 - Inst. Atuando no Local]]),0)</f>
        <v>0</v>
      </c>
      <c r="CT554" s="84" t="str">
        <f t="shared" si="271"/>
        <v/>
      </c>
      <c r="CU554" s="84">
        <f>IFERROR(FIND("EMPRESA ESPECIALIZADA EM ATENDIMENTO",consulta_completa__11[[#This Row],[14 - Inst. Atuando no Local]]),0)</f>
        <v>0</v>
      </c>
      <c r="CV554" s="84" t="str">
        <f t="shared" si="272"/>
        <v/>
      </c>
      <c r="CW554" s="84">
        <f>IFERROR(FIND("IBAMA",consulta_completa__11[[#This Row],[14 - Inst. Atuando no Local]]),0)</f>
        <v>0</v>
      </c>
      <c r="CX554" s="84" t="str">
        <f t="shared" si="273"/>
        <v/>
      </c>
      <c r="CY554" s="84" t="str">
        <f>IF(consulta_completa__11[[#This Row],[14 - Inst. Atuando no Local]]="","X","")</f>
        <v/>
      </c>
      <c r="CZ554" s="84">
        <f>IFERROR(FIND("OUTRA (S)",consulta_completa__11[[#This Row],[14 - Inst. Atuando no Local]]),0)</f>
        <v>0</v>
      </c>
      <c r="DA554" s="84" t="str">
        <f t="shared" si="274"/>
        <v/>
      </c>
      <c r="DB554" s="35" t="str">
        <f t="shared" si="275"/>
        <v>Sim</v>
      </c>
      <c r="DC554" s="35" t="str">
        <f t="shared" si="276"/>
        <v>Não</v>
      </c>
      <c r="DD554" s="35" t="str">
        <f t="shared" si="277"/>
        <v>Sim</v>
      </c>
      <c r="DE554" s="87" t="str">
        <f t="shared" si="279"/>
        <v>Sem informação</v>
      </c>
    </row>
    <row r="555" spans="1:109">
      <c r="A555" s="14">
        <v>20258243245</v>
      </c>
      <c r="B555" s="1">
        <v>45870</v>
      </c>
      <c r="C555" t="s">
        <v>4136</v>
      </c>
      <c r="D555" t="s">
        <v>161</v>
      </c>
      <c r="E555" t="s">
        <v>162</v>
      </c>
      <c r="F555" t="s">
        <v>163</v>
      </c>
      <c r="G555" t="s">
        <v>113</v>
      </c>
      <c r="H555" t="s">
        <v>114</v>
      </c>
      <c r="I555" t="s">
        <v>114</v>
      </c>
      <c r="J555" t="s">
        <v>354</v>
      </c>
      <c r="K555" t="s">
        <v>113</v>
      </c>
      <c r="L555" t="s">
        <v>113</v>
      </c>
      <c r="M555" t="s">
        <v>140</v>
      </c>
      <c r="N555" t="s">
        <v>113</v>
      </c>
      <c r="O555" t="s">
        <v>239</v>
      </c>
      <c r="P555" t="s">
        <v>200</v>
      </c>
      <c r="Q555" t="s">
        <v>167</v>
      </c>
      <c r="R555" t="s">
        <v>123</v>
      </c>
      <c r="S555" t="s">
        <v>113</v>
      </c>
      <c r="T555" t="s">
        <v>4928</v>
      </c>
      <c r="U555" t="s">
        <v>4929</v>
      </c>
      <c r="V555" t="s">
        <v>4930</v>
      </c>
      <c r="Z555" t="s">
        <v>4931</v>
      </c>
      <c r="AA555" t="s">
        <v>1341</v>
      </c>
      <c r="AB555" t="s">
        <v>1345</v>
      </c>
      <c r="AC555" t="s">
        <v>173</v>
      </c>
      <c r="AD555">
        <v>1</v>
      </c>
      <c r="AE555" t="s">
        <v>113</v>
      </c>
      <c r="AF555" t="s">
        <v>113</v>
      </c>
      <c r="AG555" t="s">
        <v>113</v>
      </c>
      <c r="AH555" t="s">
        <v>131</v>
      </c>
      <c r="AI555" t="s">
        <v>131</v>
      </c>
      <c r="AJ555" t="s">
        <v>132</v>
      </c>
      <c r="AK555" t="s">
        <v>113</v>
      </c>
      <c r="AL555" t="s">
        <v>1346</v>
      </c>
      <c r="AM555" t="s">
        <v>1347</v>
      </c>
      <c r="AN555" t="s">
        <v>1345</v>
      </c>
      <c r="AO555" t="s">
        <v>177</v>
      </c>
      <c r="AP555">
        <v>16991797303</v>
      </c>
      <c r="AQ555" t="s">
        <v>1348</v>
      </c>
      <c r="AR555" t="s">
        <v>113</v>
      </c>
      <c r="AS555" t="s">
        <v>113</v>
      </c>
      <c r="AT555" t="s">
        <v>113</v>
      </c>
      <c r="AU555" t="s">
        <v>113</v>
      </c>
      <c r="AW555" t="s">
        <v>113</v>
      </c>
      <c r="AX555" s="82">
        <f>IFERROR(FIND("Óbitos/feridos",consulta_completa__11[[#This Row],[13 - Ocorrências/Ambientes Atingidos]]),0)</f>
        <v>0</v>
      </c>
      <c r="AY555" s="83" t="str">
        <f t="shared" si="249"/>
        <v/>
      </c>
      <c r="AZ555" s="82">
        <f>IFERROR(FIND("População afetada/evacuada",consulta_completa__11[[#This Row],[13 - Ocorrências/Ambientes Atingidos]]),0)</f>
        <v>0</v>
      </c>
      <c r="BA555" s="82" t="str">
        <f t="shared" si="250"/>
        <v/>
      </c>
      <c r="BB555" s="82">
        <f>IFERROR(FIND("Suspensão de abastecimento de água",consulta_completa__11[[#This Row],[13 - Ocorrências/Ambientes Atingidos]]),0)</f>
        <v>0</v>
      </c>
      <c r="BC555" s="83" t="str">
        <f t="shared" si="278"/>
        <v/>
      </c>
      <c r="BD555" s="82">
        <f>IFERROR(FIND("Rio/córrego",consulta_completa__11[[#This Row],[13 - Ocorrências/Ambientes Atingidos]]),0)</f>
        <v>0</v>
      </c>
      <c r="BE555" s="83" t="str">
        <f t="shared" si="251"/>
        <v/>
      </c>
      <c r="BF555" s="82">
        <f>IFERROR(FIND("Lago",consulta_completa__11[[#This Row],[13 - Ocorrências/Ambientes Atingidos]]),0)</f>
        <v>0</v>
      </c>
      <c r="BG555" s="83" t="str">
        <f t="shared" si="252"/>
        <v/>
      </c>
      <c r="BH555" s="82">
        <f>IFERROR(FIND("Mar",consulta_completa__11[[#This Row],[13 - Ocorrências/Ambientes Atingidos]]),0)</f>
        <v>0</v>
      </c>
      <c r="BI555" s="83" t="str">
        <f t="shared" si="253"/>
        <v/>
      </c>
      <c r="BJ555" s="82">
        <f>IFERROR(FIND("Praia",consulta_completa__11[[#This Row],[13 - Ocorrências/Ambientes Atingidos]]),0)</f>
        <v>0</v>
      </c>
      <c r="BK555" s="83" t="str">
        <f t="shared" si="254"/>
        <v/>
      </c>
      <c r="BL555" s="82">
        <f>IFERROR(FIND("Solo",consulta_completa__11[[#This Row],[13 - Ocorrências/Ambientes Atingidos]]),0)</f>
        <v>1</v>
      </c>
      <c r="BM555" s="83" t="str">
        <f t="shared" si="255"/>
        <v>X</v>
      </c>
      <c r="BN555" s="82">
        <f>IFERROR(FIND("Águas subterrâneas",consulta_completa__11[[#This Row],[13 - Ocorrências/Ambientes Atingidos]]),0)</f>
        <v>0</v>
      </c>
      <c r="BO555" s="83" t="str">
        <f t="shared" si="256"/>
        <v/>
      </c>
      <c r="BP555" s="82">
        <f>IFERROR(FIND("Atmosfera",consulta_completa__11[[#This Row],[13 - Ocorrências/Ambientes Atingidos]]),0)</f>
        <v>0</v>
      </c>
      <c r="BQ555" s="83" t="str">
        <f t="shared" si="257"/>
        <v/>
      </c>
      <c r="BR555" s="82">
        <f>IFERROR(FIND("Flora",consulta_completa__11[[#This Row],[13 - Ocorrências/Ambientes Atingidos]]),0)</f>
        <v>0</v>
      </c>
      <c r="BS555" s="83" t="str">
        <f t="shared" si="258"/>
        <v/>
      </c>
      <c r="BT555" s="82">
        <f>IFERROR(FIND("Fauna",consulta_completa__11[[#This Row],[13 - Ocorrências/Ambientes Atingidos]]),0)</f>
        <v>0</v>
      </c>
      <c r="BU555" s="83" t="str">
        <f t="shared" si="259"/>
        <v/>
      </c>
      <c r="BV555" s="82">
        <f>IFERROR(FIND("UC federal",consulta_completa__11[[#This Row],[13 - Ocorrências/Ambientes Atingidos]]),0)</f>
        <v>0</v>
      </c>
      <c r="BW555" s="83" t="str">
        <f t="shared" si="260"/>
        <v/>
      </c>
      <c r="BX555" s="82">
        <f>IFERROR(FIND("UC estadual/municipal",consulta_completa__11[[#This Row],[13 - Ocorrências/Ambientes Atingidos]]),0)</f>
        <v>0</v>
      </c>
      <c r="BY555" s="83" t="str">
        <f t="shared" si="261"/>
        <v/>
      </c>
      <c r="BZ555" s="82">
        <f>IFERROR(FIND("Outro(s)",consulta_completa__11[[#This Row],[13 - Ocorrências/Ambientes Atingidos]]),0)</f>
        <v>0</v>
      </c>
      <c r="CA555" s="83" t="str">
        <f t="shared" si="262"/>
        <v/>
      </c>
      <c r="CB555" s="82">
        <f>IFERROR(FIND("Sem dano",consulta_completa__11[[#This Row],[13 - Ocorrências/Ambientes Atingidos]]),0)</f>
        <v>0</v>
      </c>
      <c r="CC555" s="83" t="str">
        <f t="shared" si="263"/>
        <v/>
      </c>
      <c r="CD555" s="82" t="str">
        <f>IF(consulta_completa__11[[#This Row],[13 - Ocorrências/Ambientes Atingidos]]="","X","")</f>
        <v/>
      </c>
      <c r="CE555" s="84">
        <f>IFERROR(FIND("IBAMA",consulta_completa__11[[#This Row],[14 - Inst. Atuando no Local]]),0)</f>
        <v>0</v>
      </c>
      <c r="CF555" s="84" t="str">
        <f t="shared" si="264"/>
        <v/>
      </c>
      <c r="CG555" s="84">
        <f>IFERROR(FIND("OEMA",consulta_completa__11[[#This Row],[14 - Inst. Atuando no Local]]),0)</f>
        <v>0</v>
      </c>
      <c r="CH555" s="84" t="str">
        <f t="shared" si="265"/>
        <v/>
      </c>
      <c r="CI555" s="84">
        <f>IFERROR(FIND("DEFESA CIVIL",consulta_completa__11[[#This Row],[14 - Inst. Atuando no Local]]),0)</f>
        <v>0</v>
      </c>
      <c r="CJ555" s="84" t="str">
        <f t="shared" si="266"/>
        <v/>
      </c>
      <c r="CK555" s="84">
        <f>IFERROR(FIND("CORPO DE BOMBEIROS",consulta_completa__11[[#This Row],[14 - Inst. Atuando no Local]]),0)</f>
        <v>0</v>
      </c>
      <c r="CL555" s="84" t="str">
        <f t="shared" si="267"/>
        <v/>
      </c>
      <c r="CM555" s="84">
        <f>IFERROR(FIND("POLÍCIA RODOVIÁRIA",consulta_completa__11[[#This Row],[14 - Inst. Atuando no Local]]),0)</f>
        <v>0</v>
      </c>
      <c r="CN555" s="84" t="str">
        <f t="shared" si="268"/>
        <v/>
      </c>
      <c r="CO555" s="84">
        <f>IFERROR(FIND("POLÍCIA MILITAR",consulta_completa__11[[#This Row],[14 - Inst. Atuando no Local]]),0)</f>
        <v>0</v>
      </c>
      <c r="CP555" s="84" t="str">
        <f t="shared" si="269"/>
        <v/>
      </c>
      <c r="CQ555" s="84">
        <f>IFERROR(FIND("POLÍCIA CIVIL",consulta_completa__11[[#This Row],[14 - Inst. Atuando no Local]]),0)</f>
        <v>0</v>
      </c>
      <c r="CR555" s="84" t="str">
        <f t="shared" si="270"/>
        <v/>
      </c>
      <c r="CS555" s="84">
        <f>IFERROR(FIND("MARINHA DO BRASIL",consulta_completa__11[[#This Row],[14 - Inst. Atuando no Local]]),0)</f>
        <v>0</v>
      </c>
      <c r="CT555" s="84" t="str">
        <f t="shared" si="271"/>
        <v/>
      </c>
      <c r="CU555" s="84">
        <f>IFERROR(FIND("EMPRESA ESPECIALIZADA EM ATENDIMENTO",consulta_completa__11[[#This Row],[14 - Inst. Atuando no Local]]),0)</f>
        <v>0</v>
      </c>
      <c r="CV555" s="84" t="str">
        <f t="shared" si="272"/>
        <v/>
      </c>
      <c r="CW555" s="84">
        <f>IFERROR(FIND("IBAMA",consulta_completa__11[[#This Row],[14 - Inst. Atuando no Local]]),0)</f>
        <v>0</v>
      </c>
      <c r="CX555" s="84" t="str">
        <f t="shared" si="273"/>
        <v/>
      </c>
      <c r="CY555" s="84" t="str">
        <f>IF(consulta_completa__11[[#This Row],[14 - Inst. Atuando no Local]]="","X","")</f>
        <v>X</v>
      </c>
      <c r="CZ555" s="84">
        <f>IFERROR(FIND("OUTRA (S)",consulta_completa__11[[#This Row],[14 - Inst. Atuando no Local]]),0)</f>
        <v>0</v>
      </c>
      <c r="DA555" s="84" t="str">
        <f t="shared" si="274"/>
        <v/>
      </c>
      <c r="DB555" s="35" t="str">
        <f t="shared" si="275"/>
        <v>Sim</v>
      </c>
      <c r="DC555" s="35" t="str">
        <f t="shared" si="276"/>
        <v>Não</v>
      </c>
      <c r="DD555" s="35" t="str">
        <f t="shared" si="277"/>
        <v>Sim</v>
      </c>
      <c r="DE555" s="87" t="str">
        <f t="shared" si="279"/>
        <v>Federal</v>
      </c>
    </row>
    <row r="556" spans="1:109">
      <c r="A556" s="14">
        <v>20258439603</v>
      </c>
      <c r="B556" s="1">
        <v>45870</v>
      </c>
      <c r="C556" t="s">
        <v>1366</v>
      </c>
      <c r="D556" t="s">
        <v>254</v>
      </c>
      <c r="E556" t="s">
        <v>181</v>
      </c>
      <c r="F556" t="s">
        <v>112</v>
      </c>
      <c r="G556" t="s">
        <v>1367</v>
      </c>
      <c r="H556" t="s">
        <v>673</v>
      </c>
      <c r="I556" t="s">
        <v>648</v>
      </c>
      <c r="J556" t="s">
        <v>113</v>
      </c>
      <c r="K556" t="s">
        <v>114</v>
      </c>
      <c r="L556" t="s">
        <v>114</v>
      </c>
      <c r="M556" t="s">
        <v>139</v>
      </c>
      <c r="N556" t="s">
        <v>119</v>
      </c>
      <c r="O556" t="s">
        <v>120</v>
      </c>
      <c r="P556" t="s">
        <v>200</v>
      </c>
      <c r="Q556" t="s">
        <v>143</v>
      </c>
      <c r="R556" t="s">
        <v>123</v>
      </c>
      <c r="S556" t="s">
        <v>113</v>
      </c>
      <c r="T556" t="s">
        <v>1421</v>
      </c>
      <c r="U556" t="s">
        <v>4932</v>
      </c>
      <c r="V556" t="s">
        <v>4933</v>
      </c>
      <c r="Z556" t="s">
        <v>4934</v>
      </c>
      <c r="AA556" t="s">
        <v>2512</v>
      </c>
      <c r="AB556" t="s">
        <v>1426</v>
      </c>
      <c r="AC556" t="s">
        <v>1372</v>
      </c>
      <c r="AD556">
        <v>1</v>
      </c>
      <c r="AE556" t="s">
        <v>2514</v>
      </c>
      <c r="AF556" t="s">
        <v>1427</v>
      </c>
      <c r="AG556" t="s">
        <v>1428</v>
      </c>
      <c r="AH556" t="s">
        <v>131</v>
      </c>
      <c r="AI556" t="s">
        <v>132</v>
      </c>
      <c r="AJ556" t="s">
        <v>131</v>
      </c>
      <c r="AK556" t="s">
        <v>4935</v>
      </c>
      <c r="AL556" t="s">
        <v>4936</v>
      </c>
      <c r="AM556" t="s">
        <v>1377</v>
      </c>
      <c r="AN556" t="s">
        <v>1431</v>
      </c>
      <c r="AO556" t="s">
        <v>1432</v>
      </c>
      <c r="AP556">
        <v>7734544744</v>
      </c>
      <c r="AQ556" t="s">
        <v>1379</v>
      </c>
      <c r="AR556" t="s">
        <v>113</v>
      </c>
      <c r="AS556" t="s">
        <v>113</v>
      </c>
      <c r="AT556" t="s">
        <v>113</v>
      </c>
      <c r="AU556" t="s">
        <v>113</v>
      </c>
      <c r="AW556" t="s">
        <v>113</v>
      </c>
      <c r="AX556" s="82">
        <f>IFERROR(FIND("Óbitos/feridos",consulta_completa__11[[#This Row],[13 - Ocorrências/Ambientes Atingidos]]),0)</f>
        <v>0</v>
      </c>
      <c r="AY556" s="83" t="str">
        <f t="shared" si="249"/>
        <v/>
      </c>
      <c r="AZ556" s="82">
        <f>IFERROR(FIND("População afetada/evacuada",consulta_completa__11[[#This Row],[13 - Ocorrências/Ambientes Atingidos]]),0)</f>
        <v>0</v>
      </c>
      <c r="BA556" s="82" t="str">
        <f t="shared" si="250"/>
        <v/>
      </c>
      <c r="BB556" s="82">
        <f>IFERROR(FIND("Suspensão de abastecimento de água",consulta_completa__11[[#This Row],[13 - Ocorrências/Ambientes Atingidos]]),0)</f>
        <v>0</v>
      </c>
      <c r="BC556" s="83" t="str">
        <f t="shared" si="278"/>
        <v/>
      </c>
      <c r="BD556" s="82">
        <f>IFERROR(FIND("Rio/córrego",consulta_completa__11[[#This Row],[13 - Ocorrências/Ambientes Atingidos]]),0)</f>
        <v>0</v>
      </c>
      <c r="BE556" s="83" t="str">
        <f t="shared" si="251"/>
        <v/>
      </c>
      <c r="BF556" s="82">
        <f>IFERROR(FIND("Lago",consulta_completa__11[[#This Row],[13 - Ocorrências/Ambientes Atingidos]]),0)</f>
        <v>0</v>
      </c>
      <c r="BG556" s="83" t="str">
        <f t="shared" si="252"/>
        <v/>
      </c>
      <c r="BH556" s="82">
        <f>IFERROR(FIND("Mar",consulta_completa__11[[#This Row],[13 - Ocorrências/Ambientes Atingidos]]),0)</f>
        <v>0</v>
      </c>
      <c r="BI556" s="83" t="str">
        <f t="shared" si="253"/>
        <v/>
      </c>
      <c r="BJ556" s="82">
        <f>IFERROR(FIND("Praia",consulta_completa__11[[#This Row],[13 - Ocorrências/Ambientes Atingidos]]),0)</f>
        <v>0</v>
      </c>
      <c r="BK556" s="83" t="str">
        <f t="shared" si="254"/>
        <v/>
      </c>
      <c r="BL556" s="82">
        <f>IFERROR(FIND("Solo",consulta_completa__11[[#This Row],[13 - Ocorrências/Ambientes Atingidos]]),0)</f>
        <v>0</v>
      </c>
      <c r="BM556" s="83" t="str">
        <f t="shared" si="255"/>
        <v/>
      </c>
      <c r="BN556" s="82">
        <f>IFERROR(FIND("Águas subterrâneas",consulta_completa__11[[#This Row],[13 - Ocorrências/Ambientes Atingidos]]),0)</f>
        <v>0</v>
      </c>
      <c r="BO556" s="83" t="str">
        <f t="shared" si="256"/>
        <v/>
      </c>
      <c r="BP556" s="82">
        <f>IFERROR(FIND("Atmosfera",consulta_completa__11[[#This Row],[13 - Ocorrências/Ambientes Atingidos]]),0)</f>
        <v>0</v>
      </c>
      <c r="BQ556" s="83" t="str">
        <f t="shared" si="257"/>
        <v/>
      </c>
      <c r="BR556" s="82">
        <f>IFERROR(FIND("Flora",consulta_completa__11[[#This Row],[13 - Ocorrências/Ambientes Atingidos]]),0)</f>
        <v>0</v>
      </c>
      <c r="BS556" s="83" t="str">
        <f t="shared" si="258"/>
        <v/>
      </c>
      <c r="BT556" s="82">
        <f>IFERROR(FIND("Fauna",consulta_completa__11[[#This Row],[13 - Ocorrências/Ambientes Atingidos]]),0)</f>
        <v>0</v>
      </c>
      <c r="BU556" s="83" t="str">
        <f t="shared" si="259"/>
        <v/>
      </c>
      <c r="BV556" s="82">
        <f>IFERROR(FIND("UC federal",consulta_completa__11[[#This Row],[13 - Ocorrências/Ambientes Atingidos]]),0)</f>
        <v>0</v>
      </c>
      <c r="BW556" s="83" t="str">
        <f t="shared" si="260"/>
        <v/>
      </c>
      <c r="BX556" s="82">
        <f>IFERROR(FIND("UC estadual/municipal",consulta_completa__11[[#This Row],[13 - Ocorrências/Ambientes Atingidos]]),0)</f>
        <v>0</v>
      </c>
      <c r="BY556" s="83" t="str">
        <f t="shared" si="261"/>
        <v/>
      </c>
      <c r="BZ556" s="82">
        <f>IFERROR(FIND("Outro(s)",consulta_completa__11[[#This Row],[13 - Ocorrências/Ambientes Atingidos]]),0)</f>
        <v>1</v>
      </c>
      <c r="CA556" s="83" t="str">
        <f t="shared" si="262"/>
        <v>X</v>
      </c>
      <c r="CB556" s="82">
        <f>IFERROR(FIND("Sem dano",consulta_completa__11[[#This Row],[13 - Ocorrências/Ambientes Atingidos]]),0)</f>
        <v>0</v>
      </c>
      <c r="CC556" s="83" t="str">
        <f t="shared" si="263"/>
        <v/>
      </c>
      <c r="CD556" s="82" t="str">
        <f>IF(consulta_completa__11[[#This Row],[13 - Ocorrências/Ambientes Atingidos]]="","X","")</f>
        <v/>
      </c>
      <c r="CE556" s="84">
        <f>IFERROR(FIND("IBAMA",consulta_completa__11[[#This Row],[14 - Inst. Atuando no Local]]),0)</f>
        <v>0</v>
      </c>
      <c r="CF556" s="84" t="str">
        <f t="shared" si="264"/>
        <v/>
      </c>
      <c r="CG556" s="84">
        <f>IFERROR(FIND("OEMA",consulta_completa__11[[#This Row],[14 - Inst. Atuando no Local]]),0)</f>
        <v>0</v>
      </c>
      <c r="CH556" s="84" t="str">
        <f t="shared" si="265"/>
        <v/>
      </c>
      <c r="CI556" s="84">
        <f>IFERROR(FIND("DEFESA CIVIL",consulta_completa__11[[#This Row],[14 - Inst. Atuando no Local]]),0)</f>
        <v>0</v>
      </c>
      <c r="CJ556" s="84" t="str">
        <f t="shared" si="266"/>
        <v/>
      </c>
      <c r="CK556" s="84">
        <f>IFERROR(FIND("CORPO DE BOMBEIROS",consulta_completa__11[[#This Row],[14 - Inst. Atuando no Local]]),0)</f>
        <v>0</v>
      </c>
      <c r="CL556" s="84" t="str">
        <f t="shared" si="267"/>
        <v/>
      </c>
      <c r="CM556" s="84">
        <f>IFERROR(FIND("POLÍCIA RODOVIÁRIA",consulta_completa__11[[#This Row],[14 - Inst. Atuando no Local]]),0)</f>
        <v>0</v>
      </c>
      <c r="CN556" s="84" t="str">
        <f t="shared" si="268"/>
        <v/>
      </c>
      <c r="CO556" s="84">
        <f>IFERROR(FIND("POLÍCIA MILITAR",consulta_completa__11[[#This Row],[14 - Inst. Atuando no Local]]),0)</f>
        <v>0</v>
      </c>
      <c r="CP556" s="84" t="str">
        <f t="shared" si="269"/>
        <v/>
      </c>
      <c r="CQ556" s="84">
        <f>IFERROR(FIND("POLÍCIA CIVIL",consulta_completa__11[[#This Row],[14 - Inst. Atuando no Local]]),0)</f>
        <v>0</v>
      </c>
      <c r="CR556" s="84" t="str">
        <f t="shared" si="270"/>
        <v/>
      </c>
      <c r="CS556" s="84">
        <f>IFERROR(FIND("MARINHA DO BRASIL",consulta_completa__11[[#This Row],[14 - Inst. Atuando no Local]]),0)</f>
        <v>0</v>
      </c>
      <c r="CT556" s="84" t="str">
        <f t="shared" si="271"/>
        <v/>
      </c>
      <c r="CU556" s="84">
        <f>IFERROR(FIND("EMPRESA ESPECIALIZADA EM ATENDIMENTO",consulta_completa__11[[#This Row],[14 - Inst. Atuando no Local]]),0)</f>
        <v>0</v>
      </c>
      <c r="CV556" s="84" t="str">
        <f t="shared" si="272"/>
        <v/>
      </c>
      <c r="CW556" s="84">
        <f>IFERROR(FIND("IBAMA",consulta_completa__11[[#This Row],[14 - Inst. Atuando no Local]]),0)</f>
        <v>0</v>
      </c>
      <c r="CX556" s="84" t="str">
        <f t="shared" si="273"/>
        <v/>
      </c>
      <c r="CY556" s="84" t="str">
        <f>IF(consulta_completa__11[[#This Row],[14 - Inst. Atuando no Local]]="","X","")</f>
        <v/>
      </c>
      <c r="CZ556" s="84">
        <f>IFERROR(FIND("OUTRA (S)",consulta_completa__11[[#This Row],[14 - Inst. Atuando no Local]]),0)</f>
        <v>0</v>
      </c>
      <c r="DA556" s="84" t="str">
        <f t="shared" si="274"/>
        <v/>
      </c>
      <c r="DB556" s="35" t="str">
        <f t="shared" si="275"/>
        <v>Sim</v>
      </c>
      <c r="DC556" s="35" t="str">
        <f t="shared" si="276"/>
        <v>Não</v>
      </c>
      <c r="DD556" s="35" t="str">
        <f t="shared" si="277"/>
        <v>Sim</v>
      </c>
      <c r="DE556" s="87" t="str">
        <f t="shared" si="279"/>
        <v>Federal</v>
      </c>
    </row>
    <row r="557" spans="1:109">
      <c r="A557" s="14">
        <v>2025843646</v>
      </c>
      <c r="B557" s="1">
        <v>45871</v>
      </c>
      <c r="C557" t="s">
        <v>109</v>
      </c>
      <c r="D557" t="s">
        <v>212</v>
      </c>
      <c r="E557" t="s">
        <v>452</v>
      </c>
      <c r="F557" t="s">
        <v>112</v>
      </c>
      <c r="G557" t="s">
        <v>113</v>
      </c>
      <c r="H557" t="s">
        <v>114</v>
      </c>
      <c r="I557" t="s">
        <v>114</v>
      </c>
      <c r="J557" t="s">
        <v>1399</v>
      </c>
      <c r="K557" t="s">
        <v>4937</v>
      </c>
      <c r="L557" t="s">
        <v>117</v>
      </c>
      <c r="M557" t="s">
        <v>118</v>
      </c>
      <c r="N557" t="s">
        <v>141</v>
      </c>
      <c r="O557" t="s">
        <v>239</v>
      </c>
      <c r="P557" t="s">
        <v>229</v>
      </c>
      <c r="Q557" t="s">
        <v>122</v>
      </c>
      <c r="R557" t="s">
        <v>123</v>
      </c>
      <c r="S557" t="s">
        <v>201</v>
      </c>
      <c r="T557" t="s">
        <v>4938</v>
      </c>
      <c r="U557" t="s">
        <v>4939</v>
      </c>
      <c r="V557" t="s">
        <v>4940</v>
      </c>
      <c r="Z557" t="s">
        <v>4941</v>
      </c>
      <c r="AA557" t="s">
        <v>113</v>
      </c>
      <c r="AB557" t="s">
        <v>206</v>
      </c>
      <c r="AC557" t="s">
        <v>207</v>
      </c>
      <c r="AD557">
        <v>1</v>
      </c>
      <c r="AE557" t="s">
        <v>206</v>
      </c>
      <c r="AF557" t="s">
        <v>113</v>
      </c>
      <c r="AG557" t="s">
        <v>113</v>
      </c>
      <c r="AH557" t="s">
        <v>131</v>
      </c>
      <c r="AI557" t="s">
        <v>132</v>
      </c>
      <c r="AJ557" t="s">
        <v>131</v>
      </c>
      <c r="AK557" t="s">
        <v>4942</v>
      </c>
      <c r="AL557" t="s">
        <v>4943</v>
      </c>
      <c r="AM557" t="s">
        <v>210</v>
      </c>
      <c r="AN557" t="s">
        <v>113</v>
      </c>
      <c r="AO557" t="s">
        <v>113</v>
      </c>
      <c r="AQ557" t="s">
        <v>211</v>
      </c>
      <c r="AR557" t="s">
        <v>113</v>
      </c>
      <c r="AS557" t="s">
        <v>4944</v>
      </c>
      <c r="AT557" t="s">
        <v>113</v>
      </c>
      <c r="AU557" t="s">
        <v>1399</v>
      </c>
      <c r="AV557">
        <v>45000</v>
      </c>
      <c r="AW557" t="s">
        <v>159</v>
      </c>
      <c r="AX557" s="82">
        <f>IFERROR(FIND("Óbitos/feridos",consulta_completa__11[[#This Row],[13 - Ocorrências/Ambientes Atingidos]]),0)</f>
        <v>0</v>
      </c>
      <c r="AY557" s="83" t="str">
        <f t="shared" si="249"/>
        <v/>
      </c>
      <c r="AZ557" s="82">
        <f>IFERROR(FIND("População afetada/evacuada",consulta_completa__11[[#This Row],[13 - Ocorrências/Ambientes Atingidos]]),0)</f>
        <v>0</v>
      </c>
      <c r="BA557" s="82" t="str">
        <f t="shared" si="250"/>
        <v/>
      </c>
      <c r="BB557" s="82">
        <f>IFERROR(FIND("Suspensão de abastecimento de água",consulta_completa__11[[#This Row],[13 - Ocorrências/Ambientes Atingidos]]),0)</f>
        <v>0</v>
      </c>
      <c r="BC557" s="83" t="str">
        <f t="shared" si="278"/>
        <v/>
      </c>
      <c r="BD557" s="82">
        <f>IFERROR(FIND("Rio/córrego",consulta_completa__11[[#This Row],[13 - Ocorrências/Ambientes Atingidos]]),0)</f>
        <v>0</v>
      </c>
      <c r="BE557" s="83" t="str">
        <f t="shared" si="251"/>
        <v/>
      </c>
      <c r="BF557" s="82">
        <f>IFERROR(FIND("Lago",consulta_completa__11[[#This Row],[13 - Ocorrências/Ambientes Atingidos]]),0)</f>
        <v>0</v>
      </c>
      <c r="BG557" s="83" t="str">
        <f t="shared" si="252"/>
        <v/>
      </c>
      <c r="BH557" s="82">
        <f>IFERROR(FIND("Mar",consulta_completa__11[[#This Row],[13 - Ocorrências/Ambientes Atingidos]]),0)</f>
        <v>1</v>
      </c>
      <c r="BI557" s="83" t="str">
        <f t="shared" si="253"/>
        <v>X</v>
      </c>
      <c r="BJ557" s="82">
        <f>IFERROR(FIND("Praia",consulta_completa__11[[#This Row],[13 - Ocorrências/Ambientes Atingidos]]),0)</f>
        <v>0</v>
      </c>
      <c r="BK557" s="83" t="str">
        <f t="shared" si="254"/>
        <v/>
      </c>
      <c r="BL557" s="82">
        <f>IFERROR(FIND("Solo",consulta_completa__11[[#This Row],[13 - Ocorrências/Ambientes Atingidos]]),0)</f>
        <v>0</v>
      </c>
      <c r="BM557" s="83" t="str">
        <f t="shared" si="255"/>
        <v/>
      </c>
      <c r="BN557" s="82">
        <f>IFERROR(FIND("Águas subterrâneas",consulta_completa__11[[#This Row],[13 - Ocorrências/Ambientes Atingidos]]),0)</f>
        <v>0</v>
      </c>
      <c r="BO557" s="83" t="str">
        <f t="shared" si="256"/>
        <v/>
      </c>
      <c r="BP557" s="82">
        <f>IFERROR(FIND("Atmosfera",consulta_completa__11[[#This Row],[13 - Ocorrências/Ambientes Atingidos]]),0)</f>
        <v>0</v>
      </c>
      <c r="BQ557" s="83" t="str">
        <f t="shared" si="257"/>
        <v/>
      </c>
      <c r="BR557" s="82">
        <f>IFERROR(FIND("Flora",consulta_completa__11[[#This Row],[13 - Ocorrências/Ambientes Atingidos]]),0)</f>
        <v>0</v>
      </c>
      <c r="BS557" s="83" t="str">
        <f t="shared" si="258"/>
        <v/>
      </c>
      <c r="BT557" s="82">
        <f>IFERROR(FIND("Fauna",consulta_completa__11[[#This Row],[13 - Ocorrências/Ambientes Atingidos]]),0)</f>
        <v>0</v>
      </c>
      <c r="BU557" s="83" t="str">
        <f t="shared" si="259"/>
        <v/>
      </c>
      <c r="BV557" s="82">
        <f>IFERROR(FIND("UC federal",consulta_completa__11[[#This Row],[13 - Ocorrências/Ambientes Atingidos]]),0)</f>
        <v>0</v>
      </c>
      <c r="BW557" s="83" t="str">
        <f t="shared" si="260"/>
        <v/>
      </c>
      <c r="BX557" s="82">
        <f>IFERROR(FIND("UC estadual/municipal",consulta_completa__11[[#This Row],[13 - Ocorrências/Ambientes Atingidos]]),0)</f>
        <v>0</v>
      </c>
      <c r="BY557" s="83" t="str">
        <f t="shared" si="261"/>
        <v/>
      </c>
      <c r="BZ557" s="82">
        <f>IFERROR(FIND("Outro(s)",consulta_completa__11[[#This Row],[13 - Ocorrências/Ambientes Atingidos]]),0)</f>
        <v>0</v>
      </c>
      <c r="CA557" s="83" t="str">
        <f t="shared" si="262"/>
        <v/>
      </c>
      <c r="CB557" s="82">
        <f>IFERROR(FIND("Sem dano",consulta_completa__11[[#This Row],[13 - Ocorrências/Ambientes Atingidos]]),0)</f>
        <v>0</v>
      </c>
      <c r="CC557" s="83" t="str">
        <f t="shared" si="263"/>
        <v/>
      </c>
      <c r="CD557" s="82" t="str">
        <f>IF(consulta_completa__11[[#This Row],[13 - Ocorrências/Ambientes Atingidos]]="","X","")</f>
        <v/>
      </c>
      <c r="CE557" s="84">
        <f>IFERROR(FIND("IBAMA",consulta_completa__11[[#This Row],[14 - Inst. Atuando no Local]]),0)</f>
        <v>0</v>
      </c>
      <c r="CF557" s="84" t="str">
        <f t="shared" si="264"/>
        <v/>
      </c>
      <c r="CG557" s="84">
        <f>IFERROR(FIND("OEMA",consulta_completa__11[[#This Row],[14 - Inst. Atuando no Local]]),0)</f>
        <v>0</v>
      </c>
      <c r="CH557" s="84" t="str">
        <f t="shared" si="265"/>
        <v/>
      </c>
      <c r="CI557" s="84">
        <f>IFERROR(FIND("DEFESA CIVIL",consulta_completa__11[[#This Row],[14 - Inst. Atuando no Local]]),0)</f>
        <v>0</v>
      </c>
      <c r="CJ557" s="84" t="str">
        <f t="shared" si="266"/>
        <v/>
      </c>
      <c r="CK557" s="84">
        <f>IFERROR(FIND("CORPO DE BOMBEIROS",consulta_completa__11[[#This Row],[14 - Inst. Atuando no Local]]),0)</f>
        <v>0</v>
      </c>
      <c r="CL557" s="84" t="str">
        <f t="shared" si="267"/>
        <v/>
      </c>
      <c r="CM557" s="84">
        <f>IFERROR(FIND("POLÍCIA RODOVIÁRIA",consulta_completa__11[[#This Row],[14 - Inst. Atuando no Local]]),0)</f>
        <v>0</v>
      </c>
      <c r="CN557" s="84" t="str">
        <f t="shared" si="268"/>
        <v/>
      </c>
      <c r="CO557" s="84">
        <f>IFERROR(FIND("POLÍCIA MILITAR",consulta_completa__11[[#This Row],[14 - Inst. Atuando no Local]]),0)</f>
        <v>0</v>
      </c>
      <c r="CP557" s="84" t="str">
        <f t="shared" si="269"/>
        <v/>
      </c>
      <c r="CQ557" s="84">
        <f>IFERROR(FIND("POLÍCIA CIVIL",consulta_completa__11[[#This Row],[14 - Inst. Atuando no Local]]),0)</f>
        <v>0</v>
      </c>
      <c r="CR557" s="84" t="str">
        <f t="shared" si="270"/>
        <v/>
      </c>
      <c r="CS557" s="84">
        <f>IFERROR(FIND("MARINHA DO BRASIL",consulta_completa__11[[#This Row],[14 - Inst. Atuando no Local]]),0)</f>
        <v>0</v>
      </c>
      <c r="CT557" s="84" t="str">
        <f t="shared" si="271"/>
        <v/>
      </c>
      <c r="CU557" s="84">
        <f>IFERROR(FIND("EMPRESA ESPECIALIZADA EM ATENDIMENTO",consulta_completa__11[[#This Row],[14 - Inst. Atuando no Local]]),0)</f>
        <v>0</v>
      </c>
      <c r="CV557" s="84" t="str">
        <f t="shared" si="272"/>
        <v/>
      </c>
      <c r="CW557" s="84">
        <f>IFERROR(FIND("IBAMA",consulta_completa__11[[#This Row],[14 - Inst. Atuando no Local]]),0)</f>
        <v>0</v>
      </c>
      <c r="CX557" s="84" t="str">
        <f t="shared" si="273"/>
        <v/>
      </c>
      <c r="CY557" s="84" t="str">
        <f>IF(consulta_completa__11[[#This Row],[14 - Inst. Atuando no Local]]="","X","")</f>
        <v/>
      </c>
      <c r="CZ557" s="84">
        <f>IFERROR(FIND("OUTRA (S)",consulta_completa__11[[#This Row],[14 - Inst. Atuando no Local]]),0)</f>
        <v>0</v>
      </c>
      <c r="DA557" s="84" t="str">
        <f t="shared" si="274"/>
        <v/>
      </c>
      <c r="DB557" s="35" t="str">
        <f t="shared" si="275"/>
        <v>Sim</v>
      </c>
      <c r="DC557" s="35" t="str">
        <f t="shared" si="276"/>
        <v>Não</v>
      </c>
      <c r="DD557" s="35" t="str">
        <f t="shared" si="277"/>
        <v>Sim</v>
      </c>
      <c r="DE557" s="87" t="str">
        <f t="shared" si="279"/>
        <v>Federal</v>
      </c>
    </row>
    <row r="558" spans="1:109">
      <c r="A558" s="14">
        <v>20258239629</v>
      </c>
      <c r="B558" s="1">
        <v>45871</v>
      </c>
      <c r="C558" t="s">
        <v>2902</v>
      </c>
      <c r="D558" t="s">
        <v>161</v>
      </c>
      <c r="E558" t="s">
        <v>1470</v>
      </c>
      <c r="F558" t="s">
        <v>4583</v>
      </c>
      <c r="G558" t="s">
        <v>311</v>
      </c>
      <c r="H558" t="s">
        <v>113</v>
      </c>
      <c r="I558" t="s">
        <v>113</v>
      </c>
      <c r="J558" t="s">
        <v>113</v>
      </c>
      <c r="K558" t="s">
        <v>114</v>
      </c>
      <c r="L558" t="s">
        <v>114</v>
      </c>
      <c r="M558" t="s">
        <v>140</v>
      </c>
      <c r="N558" t="s">
        <v>141</v>
      </c>
      <c r="O558" t="s">
        <v>239</v>
      </c>
      <c r="P558" t="s">
        <v>229</v>
      </c>
      <c r="Q558" t="s">
        <v>143</v>
      </c>
      <c r="R558" t="s">
        <v>123</v>
      </c>
      <c r="S558" t="s">
        <v>113</v>
      </c>
      <c r="T558" t="s">
        <v>4945</v>
      </c>
      <c r="U558" t="s">
        <v>4945</v>
      </c>
      <c r="V558" t="s">
        <v>2446</v>
      </c>
      <c r="Z558" t="s">
        <v>4946</v>
      </c>
      <c r="AA558" t="s">
        <v>1728</v>
      </c>
      <c r="AB558" t="s">
        <v>1474</v>
      </c>
      <c r="AC558" t="s">
        <v>1475</v>
      </c>
      <c r="AD558">
        <v>1</v>
      </c>
      <c r="AE558" t="s">
        <v>4947</v>
      </c>
      <c r="AF558" t="s">
        <v>2449</v>
      </c>
      <c r="AG558" t="s">
        <v>2450</v>
      </c>
      <c r="AH558" t="s">
        <v>131</v>
      </c>
      <c r="AI558" t="s">
        <v>131</v>
      </c>
      <c r="AJ558" t="s">
        <v>131</v>
      </c>
      <c r="AK558" t="s">
        <v>2451</v>
      </c>
      <c r="AL558" t="s">
        <v>113</v>
      </c>
      <c r="AM558" t="s">
        <v>1480</v>
      </c>
      <c r="AN558" t="s">
        <v>113</v>
      </c>
      <c r="AO558" t="s">
        <v>113</v>
      </c>
      <c r="AQ558" t="s">
        <v>1481</v>
      </c>
      <c r="AR558" t="s">
        <v>113</v>
      </c>
      <c r="AS558" t="s">
        <v>113</v>
      </c>
      <c r="AT558" t="s">
        <v>2452</v>
      </c>
      <c r="AU558" t="s">
        <v>113</v>
      </c>
      <c r="AW558" t="s">
        <v>637</v>
      </c>
      <c r="AX558" s="82">
        <f>IFERROR(FIND("Óbitos/feridos",consulta_completa__11[[#This Row],[13 - Ocorrências/Ambientes Atingidos]]),0)</f>
        <v>0</v>
      </c>
      <c r="AY558" s="83" t="str">
        <f t="shared" si="249"/>
        <v/>
      </c>
      <c r="AZ558" s="82">
        <f>IFERROR(FIND("População afetada/evacuada",consulta_completa__11[[#This Row],[13 - Ocorrências/Ambientes Atingidos]]),0)</f>
        <v>0</v>
      </c>
      <c r="BA558" s="82" t="str">
        <f t="shared" si="250"/>
        <v/>
      </c>
      <c r="BB558" s="82">
        <f>IFERROR(FIND("Suspensão de abastecimento de água",consulta_completa__11[[#This Row],[13 - Ocorrências/Ambientes Atingidos]]),0)</f>
        <v>0</v>
      </c>
      <c r="BC558" s="83" t="str">
        <f t="shared" si="278"/>
        <v/>
      </c>
      <c r="BD558" s="82">
        <f>IFERROR(FIND("Rio/córrego",consulta_completa__11[[#This Row],[13 - Ocorrências/Ambientes Atingidos]]),0)</f>
        <v>0</v>
      </c>
      <c r="BE558" s="83" t="str">
        <f t="shared" si="251"/>
        <v/>
      </c>
      <c r="BF558" s="82">
        <f>IFERROR(FIND("Lago",consulta_completa__11[[#This Row],[13 - Ocorrências/Ambientes Atingidos]]),0)</f>
        <v>0</v>
      </c>
      <c r="BG558" s="83" t="str">
        <f t="shared" si="252"/>
        <v/>
      </c>
      <c r="BH558" s="82">
        <f>IFERROR(FIND("Mar",consulta_completa__11[[#This Row],[13 - Ocorrências/Ambientes Atingidos]]),0)</f>
        <v>0</v>
      </c>
      <c r="BI558" s="83" t="str">
        <f t="shared" si="253"/>
        <v/>
      </c>
      <c r="BJ558" s="82">
        <f>IFERROR(FIND("Praia",consulta_completa__11[[#This Row],[13 - Ocorrências/Ambientes Atingidos]]),0)</f>
        <v>0</v>
      </c>
      <c r="BK558" s="83" t="str">
        <f t="shared" si="254"/>
        <v/>
      </c>
      <c r="BL558" s="82">
        <f>IFERROR(FIND("Solo",consulta_completa__11[[#This Row],[13 - Ocorrências/Ambientes Atingidos]]),0)</f>
        <v>1</v>
      </c>
      <c r="BM558" s="83" t="str">
        <f t="shared" si="255"/>
        <v>X</v>
      </c>
      <c r="BN558" s="82">
        <f>IFERROR(FIND("Águas subterrâneas",consulta_completa__11[[#This Row],[13 - Ocorrências/Ambientes Atingidos]]),0)</f>
        <v>0</v>
      </c>
      <c r="BO558" s="83" t="str">
        <f t="shared" si="256"/>
        <v/>
      </c>
      <c r="BP558" s="82">
        <f>IFERROR(FIND("Atmosfera",consulta_completa__11[[#This Row],[13 - Ocorrências/Ambientes Atingidos]]),0)</f>
        <v>0</v>
      </c>
      <c r="BQ558" s="83" t="str">
        <f t="shared" si="257"/>
        <v/>
      </c>
      <c r="BR558" s="82">
        <f>IFERROR(FIND("Flora",consulta_completa__11[[#This Row],[13 - Ocorrências/Ambientes Atingidos]]),0)</f>
        <v>0</v>
      </c>
      <c r="BS558" s="83" t="str">
        <f t="shared" si="258"/>
        <v/>
      </c>
      <c r="BT558" s="82">
        <f>IFERROR(FIND("Fauna",consulta_completa__11[[#This Row],[13 - Ocorrências/Ambientes Atingidos]]),0)</f>
        <v>0</v>
      </c>
      <c r="BU558" s="83" t="str">
        <f t="shared" si="259"/>
        <v/>
      </c>
      <c r="BV558" s="82">
        <f>IFERROR(FIND("UC federal",consulta_completa__11[[#This Row],[13 - Ocorrências/Ambientes Atingidos]]),0)</f>
        <v>0</v>
      </c>
      <c r="BW558" s="83" t="str">
        <f t="shared" si="260"/>
        <v/>
      </c>
      <c r="BX558" s="82">
        <f>IFERROR(FIND("UC estadual/municipal",consulta_completa__11[[#This Row],[13 - Ocorrências/Ambientes Atingidos]]),0)</f>
        <v>0</v>
      </c>
      <c r="BY558" s="83" t="str">
        <f t="shared" si="261"/>
        <v/>
      </c>
      <c r="BZ558" s="82">
        <f>IFERROR(FIND("Outro(s)",consulta_completa__11[[#This Row],[13 - Ocorrências/Ambientes Atingidos]]),0)</f>
        <v>0</v>
      </c>
      <c r="CA558" s="83" t="str">
        <f t="shared" si="262"/>
        <v/>
      </c>
      <c r="CB558" s="82">
        <f>IFERROR(FIND("Sem dano",consulta_completa__11[[#This Row],[13 - Ocorrências/Ambientes Atingidos]]),0)</f>
        <v>0</v>
      </c>
      <c r="CC558" s="83" t="str">
        <f t="shared" si="263"/>
        <v/>
      </c>
      <c r="CD558" s="82" t="str">
        <f>IF(consulta_completa__11[[#This Row],[13 - Ocorrências/Ambientes Atingidos]]="","X","")</f>
        <v/>
      </c>
      <c r="CE558" s="84">
        <f>IFERROR(FIND("IBAMA",consulta_completa__11[[#This Row],[14 - Inst. Atuando no Local]]),0)</f>
        <v>0</v>
      </c>
      <c r="CF558" s="84" t="str">
        <f t="shared" si="264"/>
        <v/>
      </c>
      <c r="CG558" s="84">
        <f>IFERROR(FIND("OEMA",consulta_completa__11[[#This Row],[14 - Inst. Atuando no Local]]),0)</f>
        <v>0</v>
      </c>
      <c r="CH558" s="84" t="str">
        <f t="shared" si="265"/>
        <v/>
      </c>
      <c r="CI558" s="84">
        <f>IFERROR(FIND("DEFESA CIVIL",consulta_completa__11[[#This Row],[14 - Inst. Atuando no Local]]),0)</f>
        <v>0</v>
      </c>
      <c r="CJ558" s="84" t="str">
        <f t="shared" si="266"/>
        <v/>
      </c>
      <c r="CK558" s="84">
        <f>IFERROR(FIND("CORPO DE BOMBEIROS",consulta_completa__11[[#This Row],[14 - Inst. Atuando no Local]]),0)</f>
        <v>0</v>
      </c>
      <c r="CL558" s="84" t="str">
        <f t="shared" si="267"/>
        <v/>
      </c>
      <c r="CM558" s="84">
        <f>IFERROR(FIND("POLÍCIA RODOVIÁRIA",consulta_completa__11[[#This Row],[14 - Inst. Atuando no Local]]),0)</f>
        <v>0</v>
      </c>
      <c r="CN558" s="84" t="str">
        <f t="shared" si="268"/>
        <v/>
      </c>
      <c r="CO558" s="84">
        <f>IFERROR(FIND("POLÍCIA MILITAR",consulta_completa__11[[#This Row],[14 - Inst. Atuando no Local]]),0)</f>
        <v>0</v>
      </c>
      <c r="CP558" s="84" t="str">
        <f t="shared" si="269"/>
        <v/>
      </c>
      <c r="CQ558" s="84">
        <f>IFERROR(FIND("POLÍCIA CIVIL",consulta_completa__11[[#This Row],[14 - Inst. Atuando no Local]]),0)</f>
        <v>0</v>
      </c>
      <c r="CR558" s="84" t="str">
        <f t="shared" si="270"/>
        <v/>
      </c>
      <c r="CS558" s="84">
        <f>IFERROR(FIND("MARINHA DO BRASIL",consulta_completa__11[[#This Row],[14 - Inst. Atuando no Local]]),0)</f>
        <v>0</v>
      </c>
      <c r="CT558" s="84" t="str">
        <f t="shared" si="271"/>
        <v/>
      </c>
      <c r="CU558" s="84">
        <f>IFERROR(FIND("EMPRESA ESPECIALIZADA EM ATENDIMENTO",consulta_completa__11[[#This Row],[14 - Inst. Atuando no Local]]),0)</f>
        <v>0</v>
      </c>
      <c r="CV558" s="84" t="str">
        <f t="shared" si="272"/>
        <v/>
      </c>
      <c r="CW558" s="84">
        <f>IFERROR(FIND("IBAMA",consulta_completa__11[[#This Row],[14 - Inst. Atuando no Local]]),0)</f>
        <v>0</v>
      </c>
      <c r="CX558" s="84" t="str">
        <f t="shared" si="273"/>
        <v/>
      </c>
      <c r="CY558" s="84" t="str">
        <f>IF(consulta_completa__11[[#This Row],[14 - Inst. Atuando no Local]]="","X","")</f>
        <v/>
      </c>
      <c r="CZ558" s="84">
        <f>IFERROR(FIND("OUTRA (S)",consulta_completa__11[[#This Row],[14 - Inst. Atuando no Local]]),0)</f>
        <v>0</v>
      </c>
      <c r="DA558" s="84" t="str">
        <f t="shared" si="274"/>
        <v/>
      </c>
      <c r="DB558" s="35" t="str">
        <f t="shared" si="275"/>
        <v>Sim</v>
      </c>
      <c r="DC558" s="35" t="str">
        <f t="shared" si="276"/>
        <v>Não</v>
      </c>
      <c r="DD558" s="35" t="str">
        <f t="shared" si="277"/>
        <v>Sim</v>
      </c>
      <c r="DE558" s="87" t="str">
        <f t="shared" si="279"/>
        <v>Federal</v>
      </c>
    </row>
    <row r="559" spans="1:109">
      <c r="A559" s="14">
        <v>20258657616</v>
      </c>
      <c r="B559" s="1">
        <v>45871</v>
      </c>
      <c r="C559" t="s">
        <v>4948</v>
      </c>
      <c r="D559" t="s">
        <v>180</v>
      </c>
      <c r="E559" t="s">
        <v>286</v>
      </c>
      <c r="F559" t="s">
        <v>112</v>
      </c>
      <c r="G559" t="s">
        <v>4949</v>
      </c>
      <c r="H559" t="s">
        <v>113</v>
      </c>
      <c r="I559" t="s">
        <v>113</v>
      </c>
      <c r="J559" t="s">
        <v>113</v>
      </c>
      <c r="K559" t="s">
        <v>114</v>
      </c>
      <c r="L559" t="s">
        <v>114</v>
      </c>
      <c r="M559" t="s">
        <v>4950</v>
      </c>
      <c r="N559" t="s">
        <v>2139</v>
      </c>
      <c r="O559" t="s">
        <v>185</v>
      </c>
      <c r="P559" t="s">
        <v>229</v>
      </c>
      <c r="Q559" t="s">
        <v>167</v>
      </c>
      <c r="R559" t="s">
        <v>123</v>
      </c>
      <c r="S559" t="s">
        <v>113</v>
      </c>
      <c r="T559" t="s">
        <v>4951</v>
      </c>
      <c r="U559" t="s">
        <v>113</v>
      </c>
      <c r="V559" t="s">
        <v>4952</v>
      </c>
      <c r="Z559" t="s">
        <v>4953</v>
      </c>
      <c r="AA559" t="s">
        <v>4954</v>
      </c>
      <c r="AB559" t="s">
        <v>113</v>
      </c>
      <c r="AC559" t="s">
        <v>113</v>
      </c>
      <c r="AE559" t="s">
        <v>4955</v>
      </c>
      <c r="AF559" t="s">
        <v>4956</v>
      </c>
      <c r="AG559" t="s">
        <v>113</v>
      </c>
      <c r="AH559" t="s">
        <v>113</v>
      </c>
      <c r="AI559" t="s">
        <v>132</v>
      </c>
      <c r="AJ559" t="s">
        <v>132</v>
      </c>
      <c r="AK559" t="s">
        <v>113</v>
      </c>
      <c r="AL559" t="s">
        <v>4957</v>
      </c>
      <c r="AM559" t="s">
        <v>153</v>
      </c>
      <c r="AN559" t="s">
        <v>154</v>
      </c>
      <c r="AO559" t="s">
        <v>155</v>
      </c>
      <c r="AP559">
        <v>6133161070</v>
      </c>
      <c r="AQ559" t="s">
        <v>156</v>
      </c>
      <c r="AR559" t="s">
        <v>113</v>
      </c>
      <c r="AS559" t="s">
        <v>113</v>
      </c>
      <c r="AT559" t="s">
        <v>113</v>
      </c>
      <c r="AU559" t="s">
        <v>113</v>
      </c>
      <c r="AW559" t="s">
        <v>113</v>
      </c>
      <c r="AX559" s="82">
        <f>IFERROR(FIND("Óbitos/feridos",consulta_completa__11[[#This Row],[13 - Ocorrências/Ambientes Atingidos]]),0)</f>
        <v>1</v>
      </c>
      <c r="AY559" s="83" t="str">
        <f t="shared" si="249"/>
        <v>X</v>
      </c>
      <c r="AZ559" s="82">
        <f>IFERROR(FIND("População afetada/evacuada",consulta_completa__11[[#This Row],[13 - Ocorrências/Ambientes Atingidos]]),0)</f>
        <v>0</v>
      </c>
      <c r="BA559" s="82" t="str">
        <f t="shared" si="250"/>
        <v/>
      </c>
      <c r="BB559" s="82">
        <f>IFERROR(FIND("Suspensão de abastecimento de água",consulta_completa__11[[#This Row],[13 - Ocorrências/Ambientes Atingidos]]),0)</f>
        <v>0</v>
      </c>
      <c r="BC559" s="83" t="str">
        <f t="shared" si="278"/>
        <v/>
      </c>
      <c r="BD559" s="82">
        <f>IFERROR(FIND("Rio/córrego",consulta_completa__11[[#This Row],[13 - Ocorrências/Ambientes Atingidos]]),0)</f>
        <v>0</v>
      </c>
      <c r="BE559" s="83" t="str">
        <f t="shared" si="251"/>
        <v/>
      </c>
      <c r="BF559" s="82">
        <f>IFERROR(FIND("Lago",consulta_completa__11[[#This Row],[13 - Ocorrências/Ambientes Atingidos]]),0)</f>
        <v>0</v>
      </c>
      <c r="BG559" s="83" t="str">
        <f t="shared" si="252"/>
        <v/>
      </c>
      <c r="BH559" s="82">
        <f>IFERROR(FIND("Mar",consulta_completa__11[[#This Row],[13 - Ocorrências/Ambientes Atingidos]]),0)</f>
        <v>0</v>
      </c>
      <c r="BI559" s="83" t="str">
        <f t="shared" si="253"/>
        <v/>
      </c>
      <c r="BJ559" s="82">
        <f>IFERROR(FIND("Praia",consulta_completa__11[[#This Row],[13 - Ocorrências/Ambientes Atingidos]]),0)</f>
        <v>0</v>
      </c>
      <c r="BK559" s="83" t="str">
        <f t="shared" si="254"/>
        <v/>
      </c>
      <c r="BL559" s="82">
        <f>IFERROR(FIND("Solo",consulta_completa__11[[#This Row],[13 - Ocorrências/Ambientes Atingidos]]),0)</f>
        <v>17</v>
      </c>
      <c r="BM559" s="83" t="str">
        <f t="shared" si="255"/>
        <v>X</v>
      </c>
      <c r="BN559" s="82">
        <f>IFERROR(FIND("Águas subterrâneas",consulta_completa__11[[#This Row],[13 - Ocorrências/Ambientes Atingidos]]),0)</f>
        <v>0</v>
      </c>
      <c r="BO559" s="83" t="str">
        <f t="shared" si="256"/>
        <v/>
      </c>
      <c r="BP559" s="82">
        <f>IFERROR(FIND("Atmosfera",consulta_completa__11[[#This Row],[13 - Ocorrências/Ambientes Atingidos]]),0)</f>
        <v>0</v>
      </c>
      <c r="BQ559" s="83" t="str">
        <f t="shared" si="257"/>
        <v/>
      </c>
      <c r="BR559" s="82">
        <f>IFERROR(FIND("Flora",consulta_completa__11[[#This Row],[13 - Ocorrências/Ambientes Atingidos]]),0)</f>
        <v>23</v>
      </c>
      <c r="BS559" s="83" t="str">
        <f t="shared" si="258"/>
        <v>X</v>
      </c>
      <c r="BT559" s="82">
        <f>IFERROR(FIND("Fauna",consulta_completa__11[[#This Row],[13 - Ocorrências/Ambientes Atingidos]]),0)</f>
        <v>0</v>
      </c>
      <c r="BU559" s="83" t="str">
        <f t="shared" si="259"/>
        <v/>
      </c>
      <c r="BV559" s="82">
        <f>IFERROR(FIND("UC federal",consulta_completa__11[[#This Row],[13 - Ocorrências/Ambientes Atingidos]]),0)</f>
        <v>0</v>
      </c>
      <c r="BW559" s="83" t="str">
        <f t="shared" si="260"/>
        <v/>
      </c>
      <c r="BX559" s="82">
        <f>IFERROR(FIND("UC estadual/municipal",consulta_completa__11[[#This Row],[13 - Ocorrências/Ambientes Atingidos]]),0)</f>
        <v>0</v>
      </c>
      <c r="BY559" s="83" t="str">
        <f t="shared" si="261"/>
        <v/>
      </c>
      <c r="BZ559" s="82">
        <f>IFERROR(FIND("Outro(s)",consulta_completa__11[[#This Row],[13 - Ocorrências/Ambientes Atingidos]]),0)</f>
        <v>0</v>
      </c>
      <c r="CA559" s="83" t="str">
        <f t="shared" si="262"/>
        <v/>
      </c>
      <c r="CB559" s="82">
        <f>IFERROR(FIND("Sem dano",consulta_completa__11[[#This Row],[13 - Ocorrências/Ambientes Atingidos]]),0)</f>
        <v>0</v>
      </c>
      <c r="CC559" s="83" t="str">
        <f t="shared" si="263"/>
        <v/>
      </c>
      <c r="CD559" s="82" t="str">
        <f>IF(consulta_completa__11[[#This Row],[13 - Ocorrências/Ambientes Atingidos]]="","X","")</f>
        <v/>
      </c>
      <c r="CE559" s="84">
        <f>IFERROR(FIND("IBAMA",consulta_completa__11[[#This Row],[14 - Inst. Atuando no Local]]),0)</f>
        <v>0</v>
      </c>
      <c r="CF559" s="84" t="str">
        <f t="shared" si="264"/>
        <v/>
      </c>
      <c r="CG559" s="84">
        <f>IFERROR(FIND("OEMA",consulta_completa__11[[#This Row],[14 - Inst. Atuando no Local]]),0)</f>
        <v>0</v>
      </c>
      <c r="CH559" s="84" t="str">
        <f t="shared" si="265"/>
        <v/>
      </c>
      <c r="CI559" s="84">
        <f>IFERROR(FIND("DEFESA CIVIL",consulta_completa__11[[#This Row],[14 - Inst. Atuando no Local]]),0)</f>
        <v>0</v>
      </c>
      <c r="CJ559" s="84" t="str">
        <f t="shared" si="266"/>
        <v/>
      </c>
      <c r="CK559" s="84">
        <f>IFERROR(FIND("CORPO DE BOMBEIROS",consulta_completa__11[[#This Row],[14 - Inst. Atuando no Local]]),0)</f>
        <v>0</v>
      </c>
      <c r="CL559" s="84" t="str">
        <f t="shared" si="267"/>
        <v/>
      </c>
      <c r="CM559" s="84">
        <f>IFERROR(FIND("POLÍCIA RODOVIÁRIA",consulta_completa__11[[#This Row],[14 - Inst. Atuando no Local]]),0)</f>
        <v>0</v>
      </c>
      <c r="CN559" s="84" t="str">
        <f t="shared" si="268"/>
        <v/>
      </c>
      <c r="CO559" s="84">
        <f>IFERROR(FIND("POLÍCIA MILITAR",consulta_completa__11[[#This Row],[14 - Inst. Atuando no Local]]),0)</f>
        <v>0</v>
      </c>
      <c r="CP559" s="84" t="str">
        <f t="shared" si="269"/>
        <v/>
      </c>
      <c r="CQ559" s="84">
        <f>IFERROR(FIND("POLÍCIA CIVIL",consulta_completa__11[[#This Row],[14 - Inst. Atuando no Local]]),0)</f>
        <v>0</v>
      </c>
      <c r="CR559" s="84" t="str">
        <f t="shared" si="270"/>
        <v/>
      </c>
      <c r="CS559" s="84">
        <f>IFERROR(FIND("MARINHA DO BRASIL",consulta_completa__11[[#This Row],[14 - Inst. Atuando no Local]]),0)</f>
        <v>0</v>
      </c>
      <c r="CT559" s="84" t="str">
        <f t="shared" si="271"/>
        <v/>
      </c>
      <c r="CU559" s="84">
        <f>IFERROR(FIND("EMPRESA ESPECIALIZADA EM ATENDIMENTO",consulta_completa__11[[#This Row],[14 - Inst. Atuando no Local]]),0)</f>
        <v>0</v>
      </c>
      <c r="CV559" s="84" t="str">
        <f t="shared" si="272"/>
        <v/>
      </c>
      <c r="CW559" s="84">
        <f>IFERROR(FIND("IBAMA",consulta_completa__11[[#This Row],[14 - Inst. Atuando no Local]]),0)</f>
        <v>0</v>
      </c>
      <c r="CX559" s="84" t="str">
        <f t="shared" si="273"/>
        <v/>
      </c>
      <c r="CY559" s="84" t="str">
        <f>IF(consulta_completa__11[[#This Row],[14 - Inst. Atuando no Local]]="","X","")</f>
        <v/>
      </c>
      <c r="CZ559" s="84">
        <f>IFERROR(FIND("OUTRA (S)",consulta_completa__11[[#This Row],[14 - Inst. Atuando no Local]]),0)</f>
        <v>0</v>
      </c>
      <c r="DA559" s="84" t="str">
        <f t="shared" si="274"/>
        <v/>
      </c>
      <c r="DB559" s="35" t="str">
        <f t="shared" si="275"/>
        <v>Sim</v>
      </c>
      <c r="DC559" s="35" t="str">
        <f t="shared" si="276"/>
        <v>Não</v>
      </c>
      <c r="DD559" s="35" t="str">
        <f t="shared" si="277"/>
        <v>Sim</v>
      </c>
      <c r="DE559" s="87" t="str">
        <f t="shared" si="279"/>
        <v>Sem informação</v>
      </c>
    </row>
    <row r="560" spans="1:109">
      <c r="A560" s="14">
        <v>20258425218</v>
      </c>
      <c r="B560" s="1">
        <v>45872</v>
      </c>
      <c r="C560" t="s">
        <v>2089</v>
      </c>
      <c r="D560" t="s">
        <v>212</v>
      </c>
      <c r="E560" t="s">
        <v>320</v>
      </c>
      <c r="F560" t="s">
        <v>112</v>
      </c>
      <c r="G560" t="s">
        <v>113</v>
      </c>
      <c r="H560" t="s">
        <v>114</v>
      </c>
      <c r="I560" t="s">
        <v>114</v>
      </c>
      <c r="J560" t="s">
        <v>3060</v>
      </c>
      <c r="K560" t="s">
        <v>531</v>
      </c>
      <c r="L560" t="s">
        <v>117</v>
      </c>
      <c r="M560" t="s">
        <v>118</v>
      </c>
      <c r="N560" t="s">
        <v>119</v>
      </c>
      <c r="O560" t="s">
        <v>120</v>
      </c>
      <c r="P560" t="s">
        <v>272</v>
      </c>
      <c r="Q560" t="s">
        <v>122</v>
      </c>
      <c r="R560" t="s">
        <v>123</v>
      </c>
      <c r="S560" t="s">
        <v>113</v>
      </c>
      <c r="T560" t="s">
        <v>4958</v>
      </c>
      <c r="U560" t="s">
        <v>4959</v>
      </c>
      <c r="V560" t="s">
        <v>4960</v>
      </c>
      <c r="Z560" t="s">
        <v>4961</v>
      </c>
      <c r="AA560" t="s">
        <v>113</v>
      </c>
      <c r="AB560" t="s">
        <v>206</v>
      </c>
      <c r="AC560" t="s">
        <v>262</v>
      </c>
      <c r="AD560">
        <v>1</v>
      </c>
      <c r="AE560" t="s">
        <v>206</v>
      </c>
      <c r="AF560" t="s">
        <v>113</v>
      </c>
      <c r="AG560" t="s">
        <v>113</v>
      </c>
      <c r="AH560" t="s">
        <v>131</v>
      </c>
      <c r="AI560" t="s">
        <v>132</v>
      </c>
      <c r="AJ560" t="s">
        <v>131</v>
      </c>
      <c r="AK560" t="s">
        <v>4962</v>
      </c>
      <c r="AL560" t="s">
        <v>4963</v>
      </c>
      <c r="AM560" t="s">
        <v>210</v>
      </c>
      <c r="AN560" t="s">
        <v>113</v>
      </c>
      <c r="AO560" t="s">
        <v>113</v>
      </c>
      <c r="AQ560" t="s">
        <v>211</v>
      </c>
      <c r="AR560" t="s">
        <v>113</v>
      </c>
      <c r="AS560" t="s">
        <v>4964</v>
      </c>
      <c r="AT560" t="s">
        <v>113</v>
      </c>
      <c r="AU560" t="s">
        <v>3060</v>
      </c>
      <c r="AV560">
        <v>5000000</v>
      </c>
      <c r="AW560" t="s">
        <v>159</v>
      </c>
      <c r="AX560" s="82">
        <f>IFERROR(FIND("Óbitos/feridos",consulta_completa__11[[#This Row],[13 - Ocorrências/Ambientes Atingidos]]),0)</f>
        <v>0</v>
      </c>
      <c r="AY560" s="83" t="str">
        <f t="shared" si="249"/>
        <v/>
      </c>
      <c r="AZ560" s="82">
        <f>IFERROR(FIND("População afetada/evacuada",consulta_completa__11[[#This Row],[13 - Ocorrências/Ambientes Atingidos]]),0)</f>
        <v>0</v>
      </c>
      <c r="BA560" s="82" t="str">
        <f t="shared" si="250"/>
        <v/>
      </c>
      <c r="BB560" s="82">
        <f>IFERROR(FIND("Suspensão de abastecimento de água",consulta_completa__11[[#This Row],[13 - Ocorrências/Ambientes Atingidos]]),0)</f>
        <v>0</v>
      </c>
      <c r="BC560" s="83" t="str">
        <f t="shared" si="278"/>
        <v/>
      </c>
      <c r="BD560" s="82">
        <f>IFERROR(FIND("Rio/córrego",consulta_completa__11[[#This Row],[13 - Ocorrências/Ambientes Atingidos]]),0)</f>
        <v>0</v>
      </c>
      <c r="BE560" s="83" t="str">
        <f t="shared" si="251"/>
        <v/>
      </c>
      <c r="BF560" s="82">
        <f>IFERROR(FIND("Lago",consulta_completa__11[[#This Row],[13 - Ocorrências/Ambientes Atingidos]]),0)</f>
        <v>0</v>
      </c>
      <c r="BG560" s="83" t="str">
        <f t="shared" si="252"/>
        <v/>
      </c>
      <c r="BH560" s="82">
        <f>IFERROR(FIND("Mar",consulta_completa__11[[#This Row],[13 - Ocorrências/Ambientes Atingidos]]),0)</f>
        <v>1</v>
      </c>
      <c r="BI560" s="83" t="str">
        <f t="shared" si="253"/>
        <v>X</v>
      </c>
      <c r="BJ560" s="82">
        <f>IFERROR(FIND("Praia",consulta_completa__11[[#This Row],[13 - Ocorrências/Ambientes Atingidos]]),0)</f>
        <v>0</v>
      </c>
      <c r="BK560" s="83" t="str">
        <f t="shared" si="254"/>
        <v/>
      </c>
      <c r="BL560" s="82">
        <f>IFERROR(FIND("Solo",consulta_completa__11[[#This Row],[13 - Ocorrências/Ambientes Atingidos]]),0)</f>
        <v>0</v>
      </c>
      <c r="BM560" s="83" t="str">
        <f t="shared" si="255"/>
        <v/>
      </c>
      <c r="BN560" s="82">
        <f>IFERROR(FIND("Águas subterrâneas",consulta_completa__11[[#This Row],[13 - Ocorrências/Ambientes Atingidos]]),0)</f>
        <v>0</v>
      </c>
      <c r="BO560" s="83" t="str">
        <f t="shared" si="256"/>
        <v/>
      </c>
      <c r="BP560" s="82">
        <f>IFERROR(FIND("Atmosfera",consulta_completa__11[[#This Row],[13 - Ocorrências/Ambientes Atingidos]]),0)</f>
        <v>0</v>
      </c>
      <c r="BQ560" s="83" t="str">
        <f t="shared" si="257"/>
        <v/>
      </c>
      <c r="BR560" s="82">
        <f>IFERROR(FIND("Flora",consulta_completa__11[[#This Row],[13 - Ocorrências/Ambientes Atingidos]]),0)</f>
        <v>0</v>
      </c>
      <c r="BS560" s="83" t="str">
        <f t="shared" si="258"/>
        <v/>
      </c>
      <c r="BT560" s="82">
        <f>IFERROR(FIND("Fauna",consulta_completa__11[[#This Row],[13 - Ocorrências/Ambientes Atingidos]]),0)</f>
        <v>0</v>
      </c>
      <c r="BU560" s="83" t="str">
        <f t="shared" si="259"/>
        <v/>
      </c>
      <c r="BV560" s="82">
        <f>IFERROR(FIND("UC federal",consulta_completa__11[[#This Row],[13 - Ocorrências/Ambientes Atingidos]]),0)</f>
        <v>0</v>
      </c>
      <c r="BW560" s="83" t="str">
        <f t="shared" si="260"/>
        <v/>
      </c>
      <c r="BX560" s="82">
        <f>IFERROR(FIND("UC estadual/municipal",consulta_completa__11[[#This Row],[13 - Ocorrências/Ambientes Atingidos]]),0)</f>
        <v>0</v>
      </c>
      <c r="BY560" s="83" t="str">
        <f t="shared" si="261"/>
        <v/>
      </c>
      <c r="BZ560" s="82">
        <f>IFERROR(FIND("Outro(s)",consulta_completa__11[[#This Row],[13 - Ocorrências/Ambientes Atingidos]]),0)</f>
        <v>0</v>
      </c>
      <c r="CA560" s="83" t="str">
        <f t="shared" si="262"/>
        <v/>
      </c>
      <c r="CB560" s="82">
        <f>IFERROR(FIND("Sem dano",consulta_completa__11[[#This Row],[13 - Ocorrências/Ambientes Atingidos]]),0)</f>
        <v>0</v>
      </c>
      <c r="CC560" s="83" t="str">
        <f t="shared" si="263"/>
        <v/>
      </c>
      <c r="CD560" s="82" t="str">
        <f>IF(consulta_completa__11[[#This Row],[13 - Ocorrências/Ambientes Atingidos]]="","X","")</f>
        <v/>
      </c>
      <c r="CE560" s="84">
        <f>IFERROR(FIND("IBAMA",consulta_completa__11[[#This Row],[14 - Inst. Atuando no Local]]),0)</f>
        <v>0</v>
      </c>
      <c r="CF560" s="84" t="str">
        <f t="shared" si="264"/>
        <v/>
      </c>
      <c r="CG560" s="84">
        <f>IFERROR(FIND("OEMA",consulta_completa__11[[#This Row],[14 - Inst. Atuando no Local]]),0)</f>
        <v>0</v>
      </c>
      <c r="CH560" s="84" t="str">
        <f t="shared" si="265"/>
        <v/>
      </c>
      <c r="CI560" s="84">
        <f>IFERROR(FIND("DEFESA CIVIL",consulta_completa__11[[#This Row],[14 - Inst. Atuando no Local]]),0)</f>
        <v>0</v>
      </c>
      <c r="CJ560" s="84" t="str">
        <f t="shared" si="266"/>
        <v/>
      </c>
      <c r="CK560" s="84">
        <f>IFERROR(FIND("CORPO DE BOMBEIROS",consulta_completa__11[[#This Row],[14 - Inst. Atuando no Local]]),0)</f>
        <v>0</v>
      </c>
      <c r="CL560" s="84" t="str">
        <f t="shared" si="267"/>
        <v/>
      </c>
      <c r="CM560" s="84">
        <f>IFERROR(FIND("POLÍCIA RODOVIÁRIA",consulta_completa__11[[#This Row],[14 - Inst. Atuando no Local]]),0)</f>
        <v>0</v>
      </c>
      <c r="CN560" s="84" t="str">
        <f t="shared" si="268"/>
        <v/>
      </c>
      <c r="CO560" s="84">
        <f>IFERROR(FIND("POLÍCIA MILITAR",consulta_completa__11[[#This Row],[14 - Inst. Atuando no Local]]),0)</f>
        <v>0</v>
      </c>
      <c r="CP560" s="84" t="str">
        <f t="shared" si="269"/>
        <v/>
      </c>
      <c r="CQ560" s="84">
        <f>IFERROR(FIND("POLÍCIA CIVIL",consulta_completa__11[[#This Row],[14 - Inst. Atuando no Local]]),0)</f>
        <v>0</v>
      </c>
      <c r="CR560" s="84" t="str">
        <f t="shared" si="270"/>
        <v/>
      </c>
      <c r="CS560" s="84">
        <f>IFERROR(FIND("MARINHA DO BRASIL",consulta_completa__11[[#This Row],[14 - Inst. Atuando no Local]]),0)</f>
        <v>0</v>
      </c>
      <c r="CT560" s="84" t="str">
        <f t="shared" si="271"/>
        <v/>
      </c>
      <c r="CU560" s="84">
        <f>IFERROR(FIND("EMPRESA ESPECIALIZADA EM ATENDIMENTO",consulta_completa__11[[#This Row],[14 - Inst. Atuando no Local]]),0)</f>
        <v>0</v>
      </c>
      <c r="CV560" s="84" t="str">
        <f t="shared" si="272"/>
        <v/>
      </c>
      <c r="CW560" s="84">
        <f>IFERROR(FIND("IBAMA",consulta_completa__11[[#This Row],[14 - Inst. Atuando no Local]]),0)</f>
        <v>0</v>
      </c>
      <c r="CX560" s="84" t="str">
        <f t="shared" si="273"/>
        <v/>
      </c>
      <c r="CY560" s="84" t="str">
        <f>IF(consulta_completa__11[[#This Row],[14 - Inst. Atuando no Local]]="","X","")</f>
        <v/>
      </c>
      <c r="CZ560" s="84">
        <f>IFERROR(FIND("OUTRA (S)",consulta_completa__11[[#This Row],[14 - Inst. Atuando no Local]]),0)</f>
        <v>0</v>
      </c>
      <c r="DA560" s="84" t="str">
        <f t="shared" si="274"/>
        <v/>
      </c>
      <c r="DB560" s="35" t="str">
        <f t="shared" si="275"/>
        <v>Sim</v>
      </c>
      <c r="DC560" s="35" t="str">
        <f t="shared" si="276"/>
        <v>Não</v>
      </c>
      <c r="DD560" s="35" t="str">
        <f t="shared" si="277"/>
        <v>Sim</v>
      </c>
      <c r="DE560" s="87" t="str">
        <f t="shared" si="279"/>
        <v>Federal</v>
      </c>
    </row>
    <row r="561" spans="1:109">
      <c r="A561" s="14">
        <v>20258436017</v>
      </c>
      <c r="B561" s="1">
        <v>45872</v>
      </c>
      <c r="C561" t="s">
        <v>1366</v>
      </c>
      <c r="D561" t="s">
        <v>254</v>
      </c>
      <c r="E561" t="s">
        <v>181</v>
      </c>
      <c r="F561" t="s">
        <v>112</v>
      </c>
      <c r="G561" t="s">
        <v>1367</v>
      </c>
      <c r="H561" t="s">
        <v>1329</v>
      </c>
      <c r="I561" t="s">
        <v>648</v>
      </c>
      <c r="J561" t="s">
        <v>113</v>
      </c>
      <c r="K561" t="s">
        <v>114</v>
      </c>
      <c r="L561" t="s">
        <v>114</v>
      </c>
      <c r="M561" t="s">
        <v>139</v>
      </c>
      <c r="N561" t="s">
        <v>271</v>
      </c>
      <c r="O561" t="s">
        <v>239</v>
      </c>
      <c r="P561" t="s">
        <v>272</v>
      </c>
      <c r="Q561" t="s">
        <v>167</v>
      </c>
      <c r="R561" t="s">
        <v>123</v>
      </c>
      <c r="S561" t="s">
        <v>113</v>
      </c>
      <c r="T561" t="s">
        <v>1421</v>
      </c>
      <c r="U561" t="s">
        <v>4965</v>
      </c>
      <c r="V561" t="s">
        <v>4966</v>
      </c>
      <c r="Z561" t="s">
        <v>4967</v>
      </c>
      <c r="AA561" t="s">
        <v>4968</v>
      </c>
      <c r="AB561" t="s">
        <v>1426</v>
      </c>
      <c r="AC561" t="s">
        <v>1372</v>
      </c>
      <c r="AD561">
        <v>1</v>
      </c>
      <c r="AE561" t="s">
        <v>2514</v>
      </c>
      <c r="AF561" t="s">
        <v>113</v>
      </c>
      <c r="AG561" t="s">
        <v>113</v>
      </c>
      <c r="AH561" t="s">
        <v>131</v>
      </c>
      <c r="AI561" t="s">
        <v>132</v>
      </c>
      <c r="AJ561" t="s">
        <v>131</v>
      </c>
      <c r="AK561" t="s">
        <v>4969</v>
      </c>
      <c r="AL561" t="s">
        <v>3578</v>
      </c>
      <c r="AM561" t="s">
        <v>1377</v>
      </c>
      <c r="AN561" t="s">
        <v>1431</v>
      </c>
      <c r="AO561" t="s">
        <v>1432</v>
      </c>
      <c r="AP561">
        <v>7734544741</v>
      </c>
      <c r="AQ561" t="s">
        <v>1379</v>
      </c>
      <c r="AR561" t="s">
        <v>113</v>
      </c>
      <c r="AS561" t="s">
        <v>113</v>
      </c>
      <c r="AT561" t="s">
        <v>113</v>
      </c>
      <c r="AU561" t="s">
        <v>113</v>
      </c>
      <c r="AW561" t="s">
        <v>113</v>
      </c>
      <c r="AX561" s="82">
        <f>IFERROR(FIND("Óbitos/feridos",consulta_completa__11[[#This Row],[13 - Ocorrências/Ambientes Atingidos]]),0)</f>
        <v>0</v>
      </c>
      <c r="AY561" s="83" t="str">
        <f t="shared" si="249"/>
        <v/>
      </c>
      <c r="AZ561" s="82">
        <f>IFERROR(FIND("População afetada/evacuada",consulta_completa__11[[#This Row],[13 - Ocorrências/Ambientes Atingidos]]),0)</f>
        <v>0</v>
      </c>
      <c r="BA561" s="82" t="str">
        <f t="shared" si="250"/>
        <v/>
      </c>
      <c r="BB561" s="82">
        <f>IFERROR(FIND("Suspensão de abastecimento de água",consulta_completa__11[[#This Row],[13 - Ocorrências/Ambientes Atingidos]]),0)</f>
        <v>0</v>
      </c>
      <c r="BC561" s="83" t="str">
        <f t="shared" si="278"/>
        <v/>
      </c>
      <c r="BD561" s="82">
        <f>IFERROR(FIND("Rio/córrego",consulta_completa__11[[#This Row],[13 - Ocorrências/Ambientes Atingidos]]),0)</f>
        <v>0</v>
      </c>
      <c r="BE561" s="83" t="str">
        <f t="shared" si="251"/>
        <v/>
      </c>
      <c r="BF561" s="82">
        <f>IFERROR(FIND("Lago",consulta_completa__11[[#This Row],[13 - Ocorrências/Ambientes Atingidos]]),0)</f>
        <v>0</v>
      </c>
      <c r="BG561" s="83" t="str">
        <f t="shared" si="252"/>
        <v/>
      </c>
      <c r="BH561" s="82">
        <f>IFERROR(FIND("Mar",consulta_completa__11[[#This Row],[13 - Ocorrências/Ambientes Atingidos]]),0)</f>
        <v>0</v>
      </c>
      <c r="BI561" s="83" t="str">
        <f t="shared" si="253"/>
        <v/>
      </c>
      <c r="BJ561" s="82">
        <f>IFERROR(FIND("Praia",consulta_completa__11[[#This Row],[13 - Ocorrências/Ambientes Atingidos]]),0)</f>
        <v>0</v>
      </c>
      <c r="BK561" s="83" t="str">
        <f t="shared" si="254"/>
        <v/>
      </c>
      <c r="BL561" s="82">
        <f>IFERROR(FIND("Solo",consulta_completa__11[[#This Row],[13 - Ocorrências/Ambientes Atingidos]]),0)</f>
        <v>0</v>
      </c>
      <c r="BM561" s="83" t="str">
        <f t="shared" si="255"/>
        <v/>
      </c>
      <c r="BN561" s="82">
        <f>IFERROR(FIND("Águas subterrâneas",consulta_completa__11[[#This Row],[13 - Ocorrências/Ambientes Atingidos]]),0)</f>
        <v>0</v>
      </c>
      <c r="BO561" s="83" t="str">
        <f t="shared" si="256"/>
        <v/>
      </c>
      <c r="BP561" s="82">
        <f>IFERROR(FIND("Atmosfera",consulta_completa__11[[#This Row],[13 - Ocorrências/Ambientes Atingidos]]),0)</f>
        <v>0</v>
      </c>
      <c r="BQ561" s="83" t="str">
        <f t="shared" si="257"/>
        <v/>
      </c>
      <c r="BR561" s="82">
        <f>IFERROR(FIND("Flora",consulta_completa__11[[#This Row],[13 - Ocorrências/Ambientes Atingidos]]),0)</f>
        <v>0</v>
      </c>
      <c r="BS561" s="83" t="str">
        <f t="shared" si="258"/>
        <v/>
      </c>
      <c r="BT561" s="82">
        <f>IFERROR(FIND("Fauna",consulta_completa__11[[#This Row],[13 - Ocorrências/Ambientes Atingidos]]),0)</f>
        <v>0</v>
      </c>
      <c r="BU561" s="83" t="str">
        <f t="shared" si="259"/>
        <v/>
      </c>
      <c r="BV561" s="82">
        <f>IFERROR(FIND("UC federal",consulta_completa__11[[#This Row],[13 - Ocorrências/Ambientes Atingidos]]),0)</f>
        <v>0</v>
      </c>
      <c r="BW561" s="83" t="str">
        <f t="shared" si="260"/>
        <v/>
      </c>
      <c r="BX561" s="82">
        <f>IFERROR(FIND("UC estadual/municipal",consulta_completa__11[[#This Row],[13 - Ocorrências/Ambientes Atingidos]]),0)</f>
        <v>0</v>
      </c>
      <c r="BY561" s="83" t="str">
        <f t="shared" si="261"/>
        <v/>
      </c>
      <c r="BZ561" s="82">
        <f>IFERROR(FIND("Outro(s)",consulta_completa__11[[#This Row],[13 - Ocorrências/Ambientes Atingidos]]),0)</f>
        <v>1</v>
      </c>
      <c r="CA561" s="83" t="str">
        <f t="shared" si="262"/>
        <v>X</v>
      </c>
      <c r="CB561" s="82">
        <f>IFERROR(FIND("Sem dano",consulta_completa__11[[#This Row],[13 - Ocorrências/Ambientes Atingidos]]),0)</f>
        <v>0</v>
      </c>
      <c r="CC561" s="83" t="str">
        <f t="shared" si="263"/>
        <v/>
      </c>
      <c r="CD561" s="82" t="str">
        <f>IF(consulta_completa__11[[#This Row],[13 - Ocorrências/Ambientes Atingidos]]="","X","")</f>
        <v/>
      </c>
      <c r="CE561" s="84">
        <f>IFERROR(FIND("IBAMA",consulta_completa__11[[#This Row],[14 - Inst. Atuando no Local]]),0)</f>
        <v>0</v>
      </c>
      <c r="CF561" s="84" t="str">
        <f t="shared" si="264"/>
        <v/>
      </c>
      <c r="CG561" s="84">
        <f>IFERROR(FIND("OEMA",consulta_completa__11[[#This Row],[14 - Inst. Atuando no Local]]),0)</f>
        <v>0</v>
      </c>
      <c r="CH561" s="84" t="str">
        <f t="shared" si="265"/>
        <v/>
      </c>
      <c r="CI561" s="84">
        <f>IFERROR(FIND("DEFESA CIVIL",consulta_completa__11[[#This Row],[14 - Inst. Atuando no Local]]),0)</f>
        <v>0</v>
      </c>
      <c r="CJ561" s="84" t="str">
        <f t="shared" si="266"/>
        <v/>
      </c>
      <c r="CK561" s="84">
        <f>IFERROR(FIND("CORPO DE BOMBEIROS",consulta_completa__11[[#This Row],[14 - Inst. Atuando no Local]]),0)</f>
        <v>0</v>
      </c>
      <c r="CL561" s="84" t="str">
        <f t="shared" si="267"/>
        <v/>
      </c>
      <c r="CM561" s="84">
        <f>IFERROR(FIND("POLÍCIA RODOVIÁRIA",consulta_completa__11[[#This Row],[14 - Inst. Atuando no Local]]),0)</f>
        <v>0</v>
      </c>
      <c r="CN561" s="84" t="str">
        <f t="shared" si="268"/>
        <v/>
      </c>
      <c r="CO561" s="84">
        <f>IFERROR(FIND("POLÍCIA MILITAR",consulta_completa__11[[#This Row],[14 - Inst. Atuando no Local]]),0)</f>
        <v>0</v>
      </c>
      <c r="CP561" s="84" t="str">
        <f t="shared" si="269"/>
        <v/>
      </c>
      <c r="CQ561" s="84">
        <f>IFERROR(FIND("POLÍCIA CIVIL",consulta_completa__11[[#This Row],[14 - Inst. Atuando no Local]]),0)</f>
        <v>0</v>
      </c>
      <c r="CR561" s="84" t="str">
        <f t="shared" si="270"/>
        <v/>
      </c>
      <c r="CS561" s="84">
        <f>IFERROR(FIND("MARINHA DO BRASIL",consulta_completa__11[[#This Row],[14 - Inst. Atuando no Local]]),0)</f>
        <v>0</v>
      </c>
      <c r="CT561" s="84" t="str">
        <f t="shared" si="271"/>
        <v/>
      </c>
      <c r="CU561" s="84">
        <f>IFERROR(FIND("EMPRESA ESPECIALIZADA EM ATENDIMENTO",consulta_completa__11[[#This Row],[14 - Inst. Atuando no Local]]),0)</f>
        <v>0</v>
      </c>
      <c r="CV561" s="84" t="str">
        <f t="shared" si="272"/>
        <v/>
      </c>
      <c r="CW561" s="84">
        <f>IFERROR(FIND("IBAMA",consulta_completa__11[[#This Row],[14 - Inst. Atuando no Local]]),0)</f>
        <v>0</v>
      </c>
      <c r="CX561" s="84" t="str">
        <f t="shared" si="273"/>
        <v/>
      </c>
      <c r="CY561" s="84" t="str">
        <f>IF(consulta_completa__11[[#This Row],[14 - Inst. Atuando no Local]]="","X","")</f>
        <v/>
      </c>
      <c r="CZ561" s="84">
        <f>IFERROR(FIND("OUTRA (S)",consulta_completa__11[[#This Row],[14 - Inst. Atuando no Local]]),0)</f>
        <v>0</v>
      </c>
      <c r="DA561" s="84" t="str">
        <f t="shared" si="274"/>
        <v/>
      </c>
      <c r="DB561" s="35" t="str">
        <f t="shared" si="275"/>
        <v>Sim</v>
      </c>
      <c r="DC561" s="35" t="str">
        <f t="shared" si="276"/>
        <v>Não</v>
      </c>
      <c r="DD561" s="35" t="str">
        <f t="shared" si="277"/>
        <v>Sim</v>
      </c>
      <c r="DE561" s="87" t="str">
        <f t="shared" si="279"/>
        <v>Federal</v>
      </c>
    </row>
    <row r="562" spans="1:109">
      <c r="A562" s="14">
        <v>20258454044</v>
      </c>
      <c r="B562" s="1">
        <v>45872</v>
      </c>
      <c r="C562" t="s">
        <v>671</v>
      </c>
      <c r="D562" t="s">
        <v>672</v>
      </c>
      <c r="E562" t="s">
        <v>162</v>
      </c>
      <c r="F562" t="s">
        <v>163</v>
      </c>
      <c r="G562" t="s">
        <v>113</v>
      </c>
      <c r="H562" t="s">
        <v>114</v>
      </c>
      <c r="I562" t="s">
        <v>114</v>
      </c>
      <c r="J562" t="s">
        <v>4137</v>
      </c>
      <c r="K562" t="s">
        <v>113</v>
      </c>
      <c r="L562" t="s">
        <v>113</v>
      </c>
      <c r="M562" t="s">
        <v>140</v>
      </c>
      <c r="N562" t="s">
        <v>119</v>
      </c>
      <c r="O562" t="s">
        <v>239</v>
      </c>
      <c r="P562" t="s">
        <v>272</v>
      </c>
      <c r="Q562" t="s">
        <v>122</v>
      </c>
      <c r="R562" t="s">
        <v>123</v>
      </c>
      <c r="S562" t="s">
        <v>113</v>
      </c>
      <c r="T562" t="s">
        <v>113</v>
      </c>
      <c r="U562" t="s">
        <v>2194</v>
      </c>
      <c r="V562" t="s">
        <v>2737</v>
      </c>
      <c r="Z562" t="s">
        <v>1625</v>
      </c>
      <c r="AA562" t="s">
        <v>1626</v>
      </c>
      <c r="AB562" t="s">
        <v>172</v>
      </c>
      <c r="AC562" t="s">
        <v>173</v>
      </c>
      <c r="AD562">
        <v>1</v>
      </c>
      <c r="AE562" t="s">
        <v>2884</v>
      </c>
      <c r="AF562" t="s">
        <v>113</v>
      </c>
      <c r="AG562" t="s">
        <v>113</v>
      </c>
      <c r="AH562" t="s">
        <v>131</v>
      </c>
      <c r="AI562" t="s">
        <v>132</v>
      </c>
      <c r="AJ562" t="s">
        <v>131</v>
      </c>
      <c r="AK562" t="s">
        <v>2739</v>
      </c>
      <c r="AL562" t="s">
        <v>113</v>
      </c>
      <c r="AM562" t="s">
        <v>2042</v>
      </c>
      <c r="AN562" t="s">
        <v>1629</v>
      </c>
      <c r="AO562" t="s">
        <v>225</v>
      </c>
      <c r="AP562">
        <v>41988207121</v>
      </c>
      <c r="AQ562" t="s">
        <v>178</v>
      </c>
      <c r="AR562" t="s">
        <v>113</v>
      </c>
      <c r="AS562" t="s">
        <v>113</v>
      </c>
      <c r="AT562" t="s">
        <v>113</v>
      </c>
      <c r="AU562" t="s">
        <v>113</v>
      </c>
      <c r="AW562" t="s">
        <v>113</v>
      </c>
      <c r="AX562" s="82">
        <f>IFERROR(FIND("Óbitos/feridos",consulta_completa__11[[#This Row],[13 - Ocorrências/Ambientes Atingidos]]),0)</f>
        <v>0</v>
      </c>
      <c r="AY562" s="83" t="str">
        <f t="shared" si="249"/>
        <v/>
      </c>
      <c r="AZ562" s="82">
        <f>IFERROR(FIND("População afetada/evacuada",consulta_completa__11[[#This Row],[13 - Ocorrências/Ambientes Atingidos]]),0)</f>
        <v>0</v>
      </c>
      <c r="BA562" s="82" t="str">
        <f t="shared" si="250"/>
        <v/>
      </c>
      <c r="BB562" s="82">
        <f>IFERROR(FIND("Suspensão de abastecimento de água",consulta_completa__11[[#This Row],[13 - Ocorrências/Ambientes Atingidos]]),0)</f>
        <v>0</v>
      </c>
      <c r="BC562" s="83" t="str">
        <f t="shared" si="278"/>
        <v/>
      </c>
      <c r="BD562" s="82">
        <f>IFERROR(FIND("Rio/córrego",consulta_completa__11[[#This Row],[13 - Ocorrências/Ambientes Atingidos]]),0)</f>
        <v>0</v>
      </c>
      <c r="BE562" s="83" t="str">
        <f t="shared" si="251"/>
        <v/>
      </c>
      <c r="BF562" s="82">
        <f>IFERROR(FIND("Lago",consulta_completa__11[[#This Row],[13 - Ocorrências/Ambientes Atingidos]]),0)</f>
        <v>0</v>
      </c>
      <c r="BG562" s="83" t="str">
        <f t="shared" si="252"/>
        <v/>
      </c>
      <c r="BH562" s="82">
        <f>IFERROR(FIND("Mar",consulta_completa__11[[#This Row],[13 - Ocorrências/Ambientes Atingidos]]),0)</f>
        <v>0</v>
      </c>
      <c r="BI562" s="83" t="str">
        <f t="shared" si="253"/>
        <v/>
      </c>
      <c r="BJ562" s="82">
        <f>IFERROR(FIND("Praia",consulta_completa__11[[#This Row],[13 - Ocorrências/Ambientes Atingidos]]),0)</f>
        <v>0</v>
      </c>
      <c r="BK562" s="83" t="str">
        <f t="shared" si="254"/>
        <v/>
      </c>
      <c r="BL562" s="82">
        <f>IFERROR(FIND("Solo",consulta_completa__11[[#This Row],[13 - Ocorrências/Ambientes Atingidos]]),0)</f>
        <v>1</v>
      </c>
      <c r="BM562" s="83" t="str">
        <f t="shared" si="255"/>
        <v>X</v>
      </c>
      <c r="BN562" s="82">
        <f>IFERROR(FIND("Águas subterrâneas",consulta_completa__11[[#This Row],[13 - Ocorrências/Ambientes Atingidos]]),0)</f>
        <v>0</v>
      </c>
      <c r="BO562" s="83" t="str">
        <f t="shared" si="256"/>
        <v/>
      </c>
      <c r="BP562" s="82">
        <f>IFERROR(FIND("Atmosfera",consulta_completa__11[[#This Row],[13 - Ocorrências/Ambientes Atingidos]]),0)</f>
        <v>0</v>
      </c>
      <c r="BQ562" s="83" t="str">
        <f t="shared" si="257"/>
        <v/>
      </c>
      <c r="BR562" s="82">
        <f>IFERROR(FIND("Flora",consulta_completa__11[[#This Row],[13 - Ocorrências/Ambientes Atingidos]]),0)</f>
        <v>0</v>
      </c>
      <c r="BS562" s="83" t="str">
        <f t="shared" si="258"/>
        <v/>
      </c>
      <c r="BT562" s="82">
        <f>IFERROR(FIND("Fauna",consulta_completa__11[[#This Row],[13 - Ocorrências/Ambientes Atingidos]]),0)</f>
        <v>0</v>
      </c>
      <c r="BU562" s="83" t="str">
        <f t="shared" si="259"/>
        <v/>
      </c>
      <c r="BV562" s="82">
        <f>IFERROR(FIND("UC federal",consulta_completa__11[[#This Row],[13 - Ocorrências/Ambientes Atingidos]]),0)</f>
        <v>0</v>
      </c>
      <c r="BW562" s="83" t="str">
        <f t="shared" si="260"/>
        <v/>
      </c>
      <c r="BX562" s="82">
        <f>IFERROR(FIND("UC estadual/municipal",consulta_completa__11[[#This Row],[13 - Ocorrências/Ambientes Atingidos]]),0)</f>
        <v>0</v>
      </c>
      <c r="BY562" s="83" t="str">
        <f t="shared" si="261"/>
        <v/>
      </c>
      <c r="BZ562" s="82">
        <f>IFERROR(FIND("Outro(s)",consulta_completa__11[[#This Row],[13 - Ocorrências/Ambientes Atingidos]]),0)</f>
        <v>0</v>
      </c>
      <c r="CA562" s="83" t="str">
        <f t="shared" si="262"/>
        <v/>
      </c>
      <c r="CB562" s="82">
        <f>IFERROR(FIND("Sem dano",consulta_completa__11[[#This Row],[13 - Ocorrências/Ambientes Atingidos]]),0)</f>
        <v>0</v>
      </c>
      <c r="CC562" s="83" t="str">
        <f t="shared" si="263"/>
        <v/>
      </c>
      <c r="CD562" s="82" t="str">
        <f>IF(consulta_completa__11[[#This Row],[13 - Ocorrências/Ambientes Atingidos]]="","X","")</f>
        <v/>
      </c>
      <c r="CE562" s="84">
        <f>IFERROR(FIND("IBAMA",consulta_completa__11[[#This Row],[14 - Inst. Atuando no Local]]),0)</f>
        <v>0</v>
      </c>
      <c r="CF562" s="84" t="str">
        <f t="shared" si="264"/>
        <v/>
      </c>
      <c r="CG562" s="84">
        <f>IFERROR(FIND("OEMA",consulta_completa__11[[#This Row],[14 - Inst. Atuando no Local]]),0)</f>
        <v>0</v>
      </c>
      <c r="CH562" s="84" t="str">
        <f t="shared" si="265"/>
        <v/>
      </c>
      <c r="CI562" s="84">
        <f>IFERROR(FIND("DEFESA CIVIL",consulta_completa__11[[#This Row],[14 - Inst. Atuando no Local]]),0)</f>
        <v>0</v>
      </c>
      <c r="CJ562" s="84" t="str">
        <f t="shared" si="266"/>
        <v/>
      </c>
      <c r="CK562" s="84">
        <f>IFERROR(FIND("CORPO DE BOMBEIROS",consulta_completa__11[[#This Row],[14 - Inst. Atuando no Local]]),0)</f>
        <v>0</v>
      </c>
      <c r="CL562" s="84" t="str">
        <f t="shared" si="267"/>
        <v/>
      </c>
      <c r="CM562" s="84">
        <f>IFERROR(FIND("POLÍCIA RODOVIÁRIA",consulta_completa__11[[#This Row],[14 - Inst. Atuando no Local]]),0)</f>
        <v>0</v>
      </c>
      <c r="CN562" s="84" t="str">
        <f t="shared" si="268"/>
        <v/>
      </c>
      <c r="CO562" s="84">
        <f>IFERROR(FIND("POLÍCIA MILITAR",consulta_completa__11[[#This Row],[14 - Inst. Atuando no Local]]),0)</f>
        <v>0</v>
      </c>
      <c r="CP562" s="84" t="str">
        <f t="shared" si="269"/>
        <v/>
      </c>
      <c r="CQ562" s="84">
        <f>IFERROR(FIND("POLÍCIA CIVIL",consulta_completa__11[[#This Row],[14 - Inst. Atuando no Local]]),0)</f>
        <v>0</v>
      </c>
      <c r="CR562" s="84" t="str">
        <f t="shared" si="270"/>
        <v/>
      </c>
      <c r="CS562" s="84">
        <f>IFERROR(FIND("MARINHA DO BRASIL",consulta_completa__11[[#This Row],[14 - Inst. Atuando no Local]]),0)</f>
        <v>0</v>
      </c>
      <c r="CT562" s="84" t="str">
        <f t="shared" si="271"/>
        <v/>
      </c>
      <c r="CU562" s="84">
        <f>IFERROR(FIND("EMPRESA ESPECIALIZADA EM ATENDIMENTO",consulta_completa__11[[#This Row],[14 - Inst. Atuando no Local]]),0)</f>
        <v>0</v>
      </c>
      <c r="CV562" s="84" t="str">
        <f t="shared" si="272"/>
        <v/>
      </c>
      <c r="CW562" s="84">
        <f>IFERROR(FIND("IBAMA",consulta_completa__11[[#This Row],[14 - Inst. Atuando no Local]]),0)</f>
        <v>0</v>
      </c>
      <c r="CX562" s="84" t="str">
        <f t="shared" si="273"/>
        <v/>
      </c>
      <c r="CY562" s="84" t="str">
        <f>IF(consulta_completa__11[[#This Row],[14 - Inst. Atuando no Local]]="","X","")</f>
        <v/>
      </c>
      <c r="CZ562" s="84">
        <f>IFERROR(FIND("OUTRA (S)",consulta_completa__11[[#This Row],[14 - Inst. Atuando no Local]]),0)</f>
        <v>0</v>
      </c>
      <c r="DA562" s="84" t="str">
        <f t="shared" si="274"/>
        <v/>
      </c>
      <c r="DB562" s="35" t="str">
        <f t="shared" si="275"/>
        <v>Sim</v>
      </c>
      <c r="DC562" s="35" t="str">
        <f t="shared" si="276"/>
        <v>Não</v>
      </c>
      <c r="DD562" s="35" t="str">
        <f t="shared" si="277"/>
        <v>Sim</v>
      </c>
      <c r="DE562" s="87" t="str">
        <f t="shared" si="279"/>
        <v>Federal</v>
      </c>
    </row>
    <row r="563" spans="1:109">
      <c r="A563" s="14">
        <v>20258461242</v>
      </c>
      <c r="B563" s="1">
        <v>45873</v>
      </c>
      <c r="C563" t="s">
        <v>4970</v>
      </c>
      <c r="D563" t="s">
        <v>1546</v>
      </c>
      <c r="E563" t="s">
        <v>162</v>
      </c>
      <c r="F563" t="s">
        <v>163</v>
      </c>
      <c r="G563" t="s">
        <v>113</v>
      </c>
      <c r="H563" t="s">
        <v>114</v>
      </c>
      <c r="I563" t="s">
        <v>114</v>
      </c>
      <c r="J563" t="s">
        <v>4971</v>
      </c>
      <c r="K563" t="s">
        <v>113</v>
      </c>
      <c r="L563" t="s">
        <v>113</v>
      </c>
      <c r="M563" t="s">
        <v>113</v>
      </c>
      <c r="N563" t="s">
        <v>113</v>
      </c>
      <c r="O563" t="s">
        <v>239</v>
      </c>
      <c r="P563" t="s">
        <v>299</v>
      </c>
      <c r="Q563" t="s">
        <v>143</v>
      </c>
      <c r="R563" t="s">
        <v>123</v>
      </c>
      <c r="S563" t="s">
        <v>113</v>
      </c>
      <c r="T563" t="s">
        <v>4972</v>
      </c>
      <c r="U563" t="s">
        <v>4973</v>
      </c>
      <c r="V563" t="s">
        <v>4973</v>
      </c>
      <c r="Z563" t="s">
        <v>4974</v>
      </c>
      <c r="AA563" t="s">
        <v>113</v>
      </c>
      <c r="AB563" t="s">
        <v>4975</v>
      </c>
      <c r="AC563" t="s">
        <v>4976</v>
      </c>
      <c r="AD563">
        <v>1</v>
      </c>
      <c r="AE563" t="s">
        <v>113</v>
      </c>
      <c r="AF563" t="s">
        <v>113</v>
      </c>
      <c r="AG563" t="s">
        <v>113</v>
      </c>
      <c r="AH563" t="s">
        <v>131</v>
      </c>
      <c r="AI563" t="s">
        <v>131</v>
      </c>
      <c r="AJ563" t="s">
        <v>132</v>
      </c>
      <c r="AK563" t="s">
        <v>113</v>
      </c>
      <c r="AL563" t="s">
        <v>4977</v>
      </c>
      <c r="AM563" t="s">
        <v>4978</v>
      </c>
      <c r="AN563" t="s">
        <v>4487</v>
      </c>
      <c r="AO563" t="s">
        <v>225</v>
      </c>
      <c r="AP563">
        <v>41988304777</v>
      </c>
      <c r="AQ563" t="s">
        <v>4492</v>
      </c>
      <c r="AR563" t="s">
        <v>113</v>
      </c>
      <c r="AS563" t="s">
        <v>113</v>
      </c>
      <c r="AT563" t="s">
        <v>113</v>
      </c>
      <c r="AU563" t="s">
        <v>113</v>
      </c>
      <c r="AW563" t="s">
        <v>113</v>
      </c>
      <c r="AX563" s="82">
        <f>IFERROR(FIND("Óbitos/feridos",consulta_completa__11[[#This Row],[13 - Ocorrências/Ambientes Atingidos]]),0)</f>
        <v>0</v>
      </c>
      <c r="AY563" s="83" t="str">
        <f t="shared" si="249"/>
        <v/>
      </c>
      <c r="AZ563" s="82">
        <f>IFERROR(FIND("População afetada/evacuada",consulta_completa__11[[#This Row],[13 - Ocorrências/Ambientes Atingidos]]),0)</f>
        <v>0</v>
      </c>
      <c r="BA563" s="82" t="str">
        <f t="shared" si="250"/>
        <v/>
      </c>
      <c r="BB563" s="82">
        <f>IFERROR(FIND("Suspensão de abastecimento de água",consulta_completa__11[[#This Row],[13 - Ocorrências/Ambientes Atingidos]]),0)</f>
        <v>0</v>
      </c>
      <c r="BC563" s="83" t="str">
        <f t="shared" si="278"/>
        <v/>
      </c>
      <c r="BD563" s="82">
        <f>IFERROR(FIND("Rio/córrego",consulta_completa__11[[#This Row],[13 - Ocorrências/Ambientes Atingidos]]),0)</f>
        <v>0</v>
      </c>
      <c r="BE563" s="83" t="str">
        <f t="shared" si="251"/>
        <v/>
      </c>
      <c r="BF563" s="82">
        <f>IFERROR(FIND("Lago",consulta_completa__11[[#This Row],[13 - Ocorrências/Ambientes Atingidos]]),0)</f>
        <v>0</v>
      </c>
      <c r="BG563" s="83" t="str">
        <f t="shared" si="252"/>
        <v/>
      </c>
      <c r="BH563" s="82">
        <f>IFERROR(FIND("Mar",consulta_completa__11[[#This Row],[13 - Ocorrências/Ambientes Atingidos]]),0)</f>
        <v>0</v>
      </c>
      <c r="BI563" s="83" t="str">
        <f t="shared" si="253"/>
        <v/>
      </c>
      <c r="BJ563" s="82">
        <f>IFERROR(FIND("Praia",consulta_completa__11[[#This Row],[13 - Ocorrências/Ambientes Atingidos]]),0)</f>
        <v>0</v>
      </c>
      <c r="BK563" s="83" t="str">
        <f t="shared" si="254"/>
        <v/>
      </c>
      <c r="BL563" s="82">
        <f>IFERROR(FIND("Solo",consulta_completa__11[[#This Row],[13 - Ocorrências/Ambientes Atingidos]]),0)</f>
        <v>0</v>
      </c>
      <c r="BM563" s="83" t="str">
        <f t="shared" si="255"/>
        <v/>
      </c>
      <c r="BN563" s="82">
        <f>IFERROR(FIND("Águas subterrâneas",consulta_completa__11[[#This Row],[13 - Ocorrências/Ambientes Atingidos]]),0)</f>
        <v>0</v>
      </c>
      <c r="BO563" s="83" t="str">
        <f t="shared" si="256"/>
        <v/>
      </c>
      <c r="BP563" s="82">
        <f>IFERROR(FIND("Atmosfera",consulta_completa__11[[#This Row],[13 - Ocorrências/Ambientes Atingidos]]),0)</f>
        <v>0</v>
      </c>
      <c r="BQ563" s="83" t="str">
        <f t="shared" si="257"/>
        <v/>
      </c>
      <c r="BR563" s="82">
        <f>IFERROR(FIND("Flora",consulta_completa__11[[#This Row],[13 - Ocorrências/Ambientes Atingidos]]),0)</f>
        <v>0</v>
      </c>
      <c r="BS563" s="83" t="str">
        <f t="shared" si="258"/>
        <v/>
      </c>
      <c r="BT563" s="82">
        <f>IFERROR(FIND("Fauna",consulta_completa__11[[#This Row],[13 - Ocorrências/Ambientes Atingidos]]),0)</f>
        <v>0</v>
      </c>
      <c r="BU563" s="83" t="str">
        <f t="shared" si="259"/>
        <v/>
      </c>
      <c r="BV563" s="82">
        <f>IFERROR(FIND("UC federal",consulta_completa__11[[#This Row],[13 - Ocorrências/Ambientes Atingidos]]),0)</f>
        <v>0</v>
      </c>
      <c r="BW563" s="83" t="str">
        <f t="shared" si="260"/>
        <v/>
      </c>
      <c r="BX563" s="82">
        <f>IFERROR(FIND("UC estadual/municipal",consulta_completa__11[[#This Row],[13 - Ocorrências/Ambientes Atingidos]]),0)</f>
        <v>0</v>
      </c>
      <c r="BY563" s="83" t="str">
        <f t="shared" si="261"/>
        <v/>
      </c>
      <c r="BZ563" s="82">
        <f>IFERROR(FIND("Outro(s)",consulta_completa__11[[#This Row],[13 - Ocorrências/Ambientes Atingidos]]),0)</f>
        <v>0</v>
      </c>
      <c r="CA563" s="83" t="str">
        <f t="shared" si="262"/>
        <v/>
      </c>
      <c r="CB563" s="82">
        <f>IFERROR(FIND("Sem dano",consulta_completa__11[[#This Row],[13 - Ocorrências/Ambientes Atingidos]]),0)</f>
        <v>0</v>
      </c>
      <c r="CC563" s="83" t="str">
        <f t="shared" si="263"/>
        <v/>
      </c>
      <c r="CD563" s="82" t="str">
        <f>IF(consulta_completa__11[[#This Row],[13 - Ocorrências/Ambientes Atingidos]]="","X","")</f>
        <v>X</v>
      </c>
      <c r="CE563" s="84">
        <f>IFERROR(FIND("IBAMA",consulta_completa__11[[#This Row],[14 - Inst. Atuando no Local]]),0)</f>
        <v>0</v>
      </c>
      <c r="CF563" s="84" t="str">
        <f t="shared" si="264"/>
        <v/>
      </c>
      <c r="CG563" s="84">
        <f>IFERROR(FIND("OEMA",consulta_completa__11[[#This Row],[14 - Inst. Atuando no Local]]),0)</f>
        <v>0</v>
      </c>
      <c r="CH563" s="84" t="str">
        <f t="shared" si="265"/>
        <v/>
      </c>
      <c r="CI563" s="84">
        <f>IFERROR(FIND("DEFESA CIVIL",consulta_completa__11[[#This Row],[14 - Inst. Atuando no Local]]),0)</f>
        <v>0</v>
      </c>
      <c r="CJ563" s="84" t="str">
        <f t="shared" si="266"/>
        <v/>
      </c>
      <c r="CK563" s="84">
        <f>IFERROR(FIND("CORPO DE BOMBEIROS",consulta_completa__11[[#This Row],[14 - Inst. Atuando no Local]]),0)</f>
        <v>0</v>
      </c>
      <c r="CL563" s="84" t="str">
        <f t="shared" si="267"/>
        <v/>
      </c>
      <c r="CM563" s="84">
        <f>IFERROR(FIND("POLÍCIA RODOVIÁRIA",consulta_completa__11[[#This Row],[14 - Inst. Atuando no Local]]),0)</f>
        <v>0</v>
      </c>
      <c r="CN563" s="84" t="str">
        <f t="shared" si="268"/>
        <v/>
      </c>
      <c r="CO563" s="84">
        <f>IFERROR(FIND("POLÍCIA MILITAR",consulta_completa__11[[#This Row],[14 - Inst. Atuando no Local]]),0)</f>
        <v>0</v>
      </c>
      <c r="CP563" s="84" t="str">
        <f t="shared" si="269"/>
        <v/>
      </c>
      <c r="CQ563" s="84">
        <f>IFERROR(FIND("POLÍCIA CIVIL",consulta_completa__11[[#This Row],[14 - Inst. Atuando no Local]]),0)</f>
        <v>0</v>
      </c>
      <c r="CR563" s="84" t="str">
        <f t="shared" si="270"/>
        <v/>
      </c>
      <c r="CS563" s="84">
        <f>IFERROR(FIND("MARINHA DO BRASIL",consulta_completa__11[[#This Row],[14 - Inst. Atuando no Local]]),0)</f>
        <v>0</v>
      </c>
      <c r="CT563" s="84" t="str">
        <f t="shared" si="271"/>
        <v/>
      </c>
      <c r="CU563" s="84">
        <f>IFERROR(FIND("EMPRESA ESPECIALIZADA EM ATENDIMENTO",consulta_completa__11[[#This Row],[14 - Inst. Atuando no Local]]),0)</f>
        <v>0</v>
      </c>
      <c r="CV563" s="84" t="str">
        <f t="shared" si="272"/>
        <v/>
      </c>
      <c r="CW563" s="84">
        <f>IFERROR(FIND("IBAMA",consulta_completa__11[[#This Row],[14 - Inst. Atuando no Local]]),0)</f>
        <v>0</v>
      </c>
      <c r="CX563" s="84" t="str">
        <f t="shared" si="273"/>
        <v/>
      </c>
      <c r="CY563" s="84" t="str">
        <f>IF(consulta_completa__11[[#This Row],[14 - Inst. Atuando no Local]]="","X","")</f>
        <v>X</v>
      </c>
      <c r="CZ563" s="84">
        <f>IFERROR(FIND("OUTRA (S)",consulta_completa__11[[#This Row],[14 - Inst. Atuando no Local]]),0)</f>
        <v>0</v>
      </c>
      <c r="DA563" s="84" t="str">
        <f t="shared" si="274"/>
        <v/>
      </c>
      <c r="DB563" s="35" t="str">
        <f t="shared" si="275"/>
        <v>Sim</v>
      </c>
      <c r="DC563" s="35" t="str">
        <f t="shared" si="276"/>
        <v>Não</v>
      </c>
      <c r="DD563" s="35" t="str">
        <f t="shared" si="277"/>
        <v>Sim</v>
      </c>
      <c r="DE563" s="87" t="str">
        <f t="shared" si="279"/>
        <v>Federal</v>
      </c>
    </row>
    <row r="564" spans="1:109">
      <c r="A564" s="14">
        <v>20258539645</v>
      </c>
      <c r="B564" s="1">
        <v>45873</v>
      </c>
      <c r="C564" t="s">
        <v>4979</v>
      </c>
      <c r="D564" t="s">
        <v>830</v>
      </c>
      <c r="E564" t="s">
        <v>286</v>
      </c>
      <c r="F564" t="s">
        <v>112</v>
      </c>
      <c r="G564" t="s">
        <v>113</v>
      </c>
      <c r="H564" t="s">
        <v>114</v>
      </c>
      <c r="I564" t="s">
        <v>114</v>
      </c>
      <c r="J564" t="s">
        <v>113</v>
      </c>
      <c r="K564" t="s">
        <v>114</v>
      </c>
      <c r="L564" t="s">
        <v>114</v>
      </c>
      <c r="M564" t="s">
        <v>886</v>
      </c>
      <c r="N564" t="s">
        <v>4980</v>
      </c>
      <c r="O564" t="s">
        <v>113</v>
      </c>
      <c r="P564" t="s">
        <v>299</v>
      </c>
      <c r="Q564" t="s">
        <v>122</v>
      </c>
      <c r="R564" t="s">
        <v>123</v>
      </c>
      <c r="S564" t="s">
        <v>113</v>
      </c>
      <c r="T564" t="s">
        <v>4981</v>
      </c>
      <c r="U564" t="s">
        <v>4982</v>
      </c>
      <c r="V564" t="s">
        <v>4983</v>
      </c>
      <c r="Z564" t="s">
        <v>4984</v>
      </c>
      <c r="AA564" t="s">
        <v>4985</v>
      </c>
      <c r="AB564" t="s">
        <v>4986</v>
      </c>
      <c r="AC564" t="s">
        <v>4987</v>
      </c>
      <c r="AD564">
        <v>1</v>
      </c>
      <c r="AE564" t="s">
        <v>4988</v>
      </c>
      <c r="AF564" t="s">
        <v>113</v>
      </c>
      <c r="AG564" t="s">
        <v>113</v>
      </c>
      <c r="AH564" t="s">
        <v>131</v>
      </c>
      <c r="AI564" t="s">
        <v>132</v>
      </c>
      <c r="AJ564" t="s">
        <v>132</v>
      </c>
      <c r="AK564" t="s">
        <v>113</v>
      </c>
      <c r="AL564" t="s">
        <v>113</v>
      </c>
      <c r="AM564" t="s">
        <v>3988</v>
      </c>
      <c r="AN564" t="s">
        <v>4597</v>
      </c>
      <c r="AO564" t="s">
        <v>4989</v>
      </c>
      <c r="AP564">
        <v>43998076786</v>
      </c>
      <c r="AQ564" t="s">
        <v>3991</v>
      </c>
      <c r="AR564" t="s">
        <v>113</v>
      </c>
      <c r="AS564" t="s">
        <v>113</v>
      </c>
      <c r="AT564" t="s">
        <v>113</v>
      </c>
      <c r="AU564" t="s">
        <v>113</v>
      </c>
      <c r="AW564" t="s">
        <v>113</v>
      </c>
      <c r="AX564" s="82">
        <f>IFERROR(FIND("Óbitos/feridos",consulta_completa__11[[#This Row],[13 - Ocorrências/Ambientes Atingidos]]),0)</f>
        <v>1</v>
      </c>
      <c r="AY564" s="83" t="str">
        <f t="shared" si="249"/>
        <v>X</v>
      </c>
      <c r="AZ564" s="82">
        <f>IFERROR(FIND("População afetada/evacuada",consulta_completa__11[[#This Row],[13 - Ocorrências/Ambientes Atingidos]]),0)</f>
        <v>0</v>
      </c>
      <c r="BA564" s="82" t="str">
        <f t="shared" si="250"/>
        <v/>
      </c>
      <c r="BB564" s="82">
        <f>IFERROR(FIND("Suspensão de abastecimento de água",consulta_completa__11[[#This Row],[13 - Ocorrências/Ambientes Atingidos]]),0)</f>
        <v>0</v>
      </c>
      <c r="BC564" s="83" t="str">
        <f t="shared" si="278"/>
        <v/>
      </c>
      <c r="BD564" s="82">
        <f>IFERROR(FIND("Rio/córrego",consulta_completa__11[[#This Row],[13 - Ocorrências/Ambientes Atingidos]]),0)</f>
        <v>0</v>
      </c>
      <c r="BE564" s="83" t="str">
        <f t="shared" si="251"/>
        <v/>
      </c>
      <c r="BF564" s="82">
        <f>IFERROR(FIND("Lago",consulta_completa__11[[#This Row],[13 - Ocorrências/Ambientes Atingidos]]),0)</f>
        <v>0</v>
      </c>
      <c r="BG564" s="83" t="str">
        <f t="shared" si="252"/>
        <v/>
      </c>
      <c r="BH564" s="82">
        <f>IFERROR(FIND("Mar",consulta_completa__11[[#This Row],[13 - Ocorrências/Ambientes Atingidos]]),0)</f>
        <v>0</v>
      </c>
      <c r="BI564" s="83" t="str">
        <f t="shared" si="253"/>
        <v/>
      </c>
      <c r="BJ564" s="82">
        <f>IFERROR(FIND("Praia",consulta_completa__11[[#This Row],[13 - Ocorrências/Ambientes Atingidos]]),0)</f>
        <v>0</v>
      </c>
      <c r="BK564" s="83" t="str">
        <f t="shared" si="254"/>
        <v/>
      </c>
      <c r="BL564" s="82">
        <f>IFERROR(FIND("Solo",consulta_completa__11[[#This Row],[13 - Ocorrências/Ambientes Atingidos]]),0)</f>
        <v>0</v>
      </c>
      <c r="BM564" s="83" t="str">
        <f t="shared" si="255"/>
        <v/>
      </c>
      <c r="BN564" s="82">
        <f>IFERROR(FIND("Águas subterrâneas",consulta_completa__11[[#This Row],[13 - Ocorrências/Ambientes Atingidos]]),0)</f>
        <v>0</v>
      </c>
      <c r="BO564" s="83" t="str">
        <f t="shared" si="256"/>
        <v/>
      </c>
      <c r="BP564" s="82">
        <f>IFERROR(FIND("Atmosfera",consulta_completa__11[[#This Row],[13 - Ocorrências/Ambientes Atingidos]]),0)</f>
        <v>0</v>
      </c>
      <c r="BQ564" s="83" t="str">
        <f t="shared" si="257"/>
        <v/>
      </c>
      <c r="BR564" s="82">
        <f>IFERROR(FIND("Flora",consulta_completa__11[[#This Row],[13 - Ocorrências/Ambientes Atingidos]]),0)</f>
        <v>0</v>
      </c>
      <c r="BS564" s="83" t="str">
        <f t="shared" si="258"/>
        <v/>
      </c>
      <c r="BT564" s="82">
        <f>IFERROR(FIND("Fauna",consulta_completa__11[[#This Row],[13 - Ocorrências/Ambientes Atingidos]]),0)</f>
        <v>0</v>
      </c>
      <c r="BU564" s="83" t="str">
        <f t="shared" si="259"/>
        <v/>
      </c>
      <c r="BV564" s="82">
        <f>IFERROR(FIND("UC federal",consulta_completa__11[[#This Row],[13 - Ocorrências/Ambientes Atingidos]]),0)</f>
        <v>0</v>
      </c>
      <c r="BW564" s="83" t="str">
        <f t="shared" si="260"/>
        <v/>
      </c>
      <c r="BX564" s="82">
        <f>IFERROR(FIND("UC estadual/municipal",consulta_completa__11[[#This Row],[13 - Ocorrências/Ambientes Atingidos]]),0)</f>
        <v>0</v>
      </c>
      <c r="BY564" s="83" t="str">
        <f t="shared" si="261"/>
        <v/>
      </c>
      <c r="BZ564" s="82">
        <f>IFERROR(FIND("Outro(s)",consulta_completa__11[[#This Row],[13 - Ocorrências/Ambientes Atingidos]]),0)</f>
        <v>0</v>
      </c>
      <c r="CA564" s="83" t="str">
        <f t="shared" si="262"/>
        <v/>
      </c>
      <c r="CB564" s="82">
        <f>IFERROR(FIND("Sem dano",consulta_completa__11[[#This Row],[13 - Ocorrências/Ambientes Atingidos]]),0)</f>
        <v>0</v>
      </c>
      <c r="CC564" s="83" t="str">
        <f t="shared" si="263"/>
        <v/>
      </c>
      <c r="CD564" s="82" t="str">
        <f>IF(consulta_completa__11[[#This Row],[13 - Ocorrências/Ambientes Atingidos]]="","X","")</f>
        <v/>
      </c>
      <c r="CE564" s="84">
        <f>IFERROR(FIND("IBAMA",consulta_completa__11[[#This Row],[14 - Inst. Atuando no Local]]),0)</f>
        <v>0</v>
      </c>
      <c r="CF564" s="84" t="str">
        <f t="shared" si="264"/>
        <v/>
      </c>
      <c r="CG564" s="84">
        <f>IFERROR(FIND("OEMA",consulta_completa__11[[#This Row],[14 - Inst. Atuando no Local]]),0)</f>
        <v>0</v>
      </c>
      <c r="CH564" s="84" t="str">
        <f t="shared" si="265"/>
        <v/>
      </c>
      <c r="CI564" s="84">
        <f>IFERROR(FIND("DEFESA CIVIL",consulta_completa__11[[#This Row],[14 - Inst. Atuando no Local]]),0)</f>
        <v>0</v>
      </c>
      <c r="CJ564" s="84" t="str">
        <f t="shared" si="266"/>
        <v/>
      </c>
      <c r="CK564" s="84">
        <f>IFERROR(FIND("CORPO DE BOMBEIROS",consulta_completa__11[[#This Row],[14 - Inst. Atuando no Local]]),0)</f>
        <v>0</v>
      </c>
      <c r="CL564" s="84" t="str">
        <f t="shared" si="267"/>
        <v/>
      </c>
      <c r="CM564" s="84">
        <f>IFERROR(FIND("POLÍCIA RODOVIÁRIA",consulta_completa__11[[#This Row],[14 - Inst. Atuando no Local]]),0)</f>
        <v>0</v>
      </c>
      <c r="CN564" s="84" t="str">
        <f t="shared" si="268"/>
        <v/>
      </c>
      <c r="CO564" s="84">
        <f>IFERROR(FIND("POLÍCIA MILITAR",consulta_completa__11[[#This Row],[14 - Inst. Atuando no Local]]),0)</f>
        <v>0</v>
      </c>
      <c r="CP564" s="84" t="str">
        <f t="shared" si="269"/>
        <v/>
      </c>
      <c r="CQ564" s="84">
        <f>IFERROR(FIND("POLÍCIA CIVIL",consulta_completa__11[[#This Row],[14 - Inst. Atuando no Local]]),0)</f>
        <v>0</v>
      </c>
      <c r="CR564" s="84" t="str">
        <f t="shared" si="270"/>
        <v/>
      </c>
      <c r="CS564" s="84">
        <f>IFERROR(FIND("MARINHA DO BRASIL",consulta_completa__11[[#This Row],[14 - Inst. Atuando no Local]]),0)</f>
        <v>0</v>
      </c>
      <c r="CT564" s="84" t="str">
        <f t="shared" si="271"/>
        <v/>
      </c>
      <c r="CU564" s="84">
        <f>IFERROR(FIND("EMPRESA ESPECIALIZADA EM ATENDIMENTO",consulta_completa__11[[#This Row],[14 - Inst. Atuando no Local]]),0)</f>
        <v>0</v>
      </c>
      <c r="CV564" s="84" t="str">
        <f t="shared" si="272"/>
        <v/>
      </c>
      <c r="CW564" s="84">
        <f>IFERROR(FIND("IBAMA",consulta_completa__11[[#This Row],[14 - Inst. Atuando no Local]]),0)</f>
        <v>0</v>
      </c>
      <c r="CX564" s="84" t="str">
        <f t="shared" si="273"/>
        <v/>
      </c>
      <c r="CY564" s="84" t="str">
        <f>IF(consulta_completa__11[[#This Row],[14 - Inst. Atuando no Local]]="","X","")</f>
        <v/>
      </c>
      <c r="CZ564" s="84">
        <f>IFERROR(FIND("OUTRA (S)",consulta_completa__11[[#This Row],[14 - Inst. Atuando no Local]]),0)</f>
        <v>0</v>
      </c>
      <c r="DA564" s="84" t="str">
        <f t="shared" si="274"/>
        <v/>
      </c>
      <c r="DB564" s="35" t="str">
        <f t="shared" si="275"/>
        <v>Sim</v>
      </c>
      <c r="DC564" s="35" t="str">
        <f t="shared" si="276"/>
        <v>Não</v>
      </c>
      <c r="DD564" s="35" t="str">
        <f t="shared" si="277"/>
        <v>Sim</v>
      </c>
      <c r="DE564" s="87" t="str">
        <f t="shared" si="279"/>
        <v>Federal</v>
      </c>
    </row>
    <row r="565" spans="1:109">
      <c r="A565" s="14">
        <v>20258761217</v>
      </c>
      <c r="B565" s="1">
        <v>45873</v>
      </c>
      <c r="C565" t="s">
        <v>4990</v>
      </c>
      <c r="D565" t="s">
        <v>180</v>
      </c>
      <c r="E565" t="s">
        <v>286</v>
      </c>
      <c r="F565" t="s">
        <v>112</v>
      </c>
      <c r="G565" t="s">
        <v>4991</v>
      </c>
      <c r="H565" t="s">
        <v>113</v>
      </c>
      <c r="I565" t="s">
        <v>113</v>
      </c>
      <c r="J565" t="s">
        <v>113</v>
      </c>
      <c r="K565" t="s">
        <v>114</v>
      </c>
      <c r="L565" t="s">
        <v>114</v>
      </c>
      <c r="M565" t="s">
        <v>810</v>
      </c>
      <c r="N565" t="s">
        <v>141</v>
      </c>
      <c r="O565" t="s">
        <v>185</v>
      </c>
      <c r="P565" t="s">
        <v>299</v>
      </c>
      <c r="Q565" t="s">
        <v>122</v>
      </c>
      <c r="R565" t="s">
        <v>123</v>
      </c>
      <c r="S565" t="s">
        <v>113</v>
      </c>
      <c r="T565" t="s">
        <v>4992</v>
      </c>
      <c r="U565" t="s">
        <v>631</v>
      </c>
      <c r="V565" t="s">
        <v>4993</v>
      </c>
      <c r="X565" t="b">
        <v>1</v>
      </c>
      <c r="Z565" t="s">
        <v>4994</v>
      </c>
      <c r="AA565" t="s">
        <v>4995</v>
      </c>
      <c r="AB565" t="s">
        <v>113</v>
      </c>
      <c r="AC565" t="s">
        <v>113</v>
      </c>
      <c r="AE565" t="s">
        <v>4996</v>
      </c>
      <c r="AF565" t="s">
        <v>1560</v>
      </c>
      <c r="AG565" t="s">
        <v>113</v>
      </c>
      <c r="AH565" t="s">
        <v>131</v>
      </c>
      <c r="AI565" t="s">
        <v>132</v>
      </c>
      <c r="AJ565" t="s">
        <v>132</v>
      </c>
      <c r="AK565" t="s">
        <v>113</v>
      </c>
      <c r="AL565" t="s">
        <v>4997</v>
      </c>
      <c r="AM565" t="s">
        <v>153</v>
      </c>
      <c r="AN565" t="s">
        <v>154</v>
      </c>
      <c r="AO565" t="s">
        <v>155</v>
      </c>
      <c r="AP565">
        <v>6133161070</v>
      </c>
      <c r="AQ565" t="s">
        <v>156</v>
      </c>
      <c r="AR565" t="s">
        <v>113</v>
      </c>
      <c r="AS565" t="s">
        <v>113</v>
      </c>
      <c r="AT565" t="s">
        <v>113</v>
      </c>
      <c r="AU565" t="s">
        <v>113</v>
      </c>
      <c r="AW565" t="s">
        <v>113</v>
      </c>
      <c r="AX565" s="82">
        <f>IFERROR(FIND("Óbitos/feridos",consulta_completa__11[[#This Row],[13 - Ocorrências/Ambientes Atingidos]]),0)</f>
        <v>0</v>
      </c>
      <c r="AY565" s="83" t="str">
        <f t="shared" si="249"/>
        <v/>
      </c>
      <c r="AZ565" s="82">
        <f>IFERROR(FIND("População afetada/evacuada",consulta_completa__11[[#This Row],[13 - Ocorrências/Ambientes Atingidos]]),0)</f>
        <v>0</v>
      </c>
      <c r="BA565" s="82" t="str">
        <f t="shared" si="250"/>
        <v/>
      </c>
      <c r="BB565" s="82">
        <f>IFERROR(FIND("Suspensão de abastecimento de água",consulta_completa__11[[#This Row],[13 - Ocorrências/Ambientes Atingidos]]),0)</f>
        <v>0</v>
      </c>
      <c r="BC565" s="83" t="str">
        <f t="shared" si="278"/>
        <v/>
      </c>
      <c r="BD565" s="82">
        <f>IFERROR(FIND("Rio/córrego",consulta_completa__11[[#This Row],[13 - Ocorrências/Ambientes Atingidos]]),0)</f>
        <v>1</v>
      </c>
      <c r="BE565" s="83" t="str">
        <f t="shared" si="251"/>
        <v>X</v>
      </c>
      <c r="BF565" s="82">
        <f>IFERROR(FIND("Lago",consulta_completa__11[[#This Row],[13 - Ocorrências/Ambientes Atingidos]]),0)</f>
        <v>0</v>
      </c>
      <c r="BG565" s="83" t="str">
        <f t="shared" si="252"/>
        <v/>
      </c>
      <c r="BH565" s="82">
        <f>IFERROR(FIND("Mar",consulta_completa__11[[#This Row],[13 - Ocorrências/Ambientes Atingidos]]),0)</f>
        <v>0</v>
      </c>
      <c r="BI565" s="83" t="str">
        <f t="shared" si="253"/>
        <v/>
      </c>
      <c r="BJ565" s="82">
        <f>IFERROR(FIND("Praia",consulta_completa__11[[#This Row],[13 - Ocorrências/Ambientes Atingidos]]),0)</f>
        <v>0</v>
      </c>
      <c r="BK565" s="83" t="str">
        <f t="shared" si="254"/>
        <v/>
      </c>
      <c r="BL565" s="82">
        <f>IFERROR(FIND("Solo",consulta_completa__11[[#This Row],[13 - Ocorrências/Ambientes Atingidos]]),0)</f>
        <v>14</v>
      </c>
      <c r="BM565" s="83" t="str">
        <f t="shared" si="255"/>
        <v>X</v>
      </c>
      <c r="BN565" s="82">
        <f>IFERROR(FIND("Águas subterrâneas",consulta_completa__11[[#This Row],[13 - Ocorrências/Ambientes Atingidos]]),0)</f>
        <v>0</v>
      </c>
      <c r="BO565" s="83" t="str">
        <f t="shared" si="256"/>
        <v/>
      </c>
      <c r="BP565" s="82">
        <f>IFERROR(FIND("Atmosfera",consulta_completa__11[[#This Row],[13 - Ocorrências/Ambientes Atingidos]]),0)</f>
        <v>0</v>
      </c>
      <c r="BQ565" s="83" t="str">
        <f t="shared" si="257"/>
        <v/>
      </c>
      <c r="BR565" s="82">
        <f>IFERROR(FIND("Flora",consulta_completa__11[[#This Row],[13 - Ocorrências/Ambientes Atingidos]]),0)</f>
        <v>0</v>
      </c>
      <c r="BS565" s="83" t="str">
        <f t="shared" si="258"/>
        <v/>
      </c>
      <c r="BT565" s="82">
        <f>IFERROR(FIND("Fauna",consulta_completa__11[[#This Row],[13 - Ocorrências/Ambientes Atingidos]]),0)</f>
        <v>0</v>
      </c>
      <c r="BU565" s="83" t="str">
        <f t="shared" si="259"/>
        <v/>
      </c>
      <c r="BV565" s="82">
        <f>IFERROR(FIND("UC federal",consulta_completa__11[[#This Row],[13 - Ocorrências/Ambientes Atingidos]]),0)</f>
        <v>0</v>
      </c>
      <c r="BW565" s="83" t="str">
        <f t="shared" si="260"/>
        <v/>
      </c>
      <c r="BX565" s="82">
        <f>IFERROR(FIND("UC estadual/municipal",consulta_completa__11[[#This Row],[13 - Ocorrências/Ambientes Atingidos]]),0)</f>
        <v>0</v>
      </c>
      <c r="BY565" s="83" t="str">
        <f t="shared" si="261"/>
        <v/>
      </c>
      <c r="BZ565" s="82">
        <f>IFERROR(FIND("Outro(s)",consulta_completa__11[[#This Row],[13 - Ocorrências/Ambientes Atingidos]]),0)</f>
        <v>0</v>
      </c>
      <c r="CA565" s="83" t="str">
        <f t="shared" si="262"/>
        <v/>
      </c>
      <c r="CB565" s="82">
        <f>IFERROR(FIND("Sem dano",consulta_completa__11[[#This Row],[13 - Ocorrências/Ambientes Atingidos]]),0)</f>
        <v>0</v>
      </c>
      <c r="CC565" s="83" t="str">
        <f t="shared" si="263"/>
        <v/>
      </c>
      <c r="CD565" s="82" t="str">
        <f>IF(consulta_completa__11[[#This Row],[13 - Ocorrências/Ambientes Atingidos]]="","X","")</f>
        <v/>
      </c>
      <c r="CE565" s="84">
        <f>IFERROR(FIND("IBAMA",consulta_completa__11[[#This Row],[14 - Inst. Atuando no Local]]),0)</f>
        <v>0</v>
      </c>
      <c r="CF565" s="84" t="str">
        <f t="shared" si="264"/>
        <v/>
      </c>
      <c r="CG565" s="84">
        <f>IFERROR(FIND("OEMA",consulta_completa__11[[#This Row],[14 - Inst. Atuando no Local]]),0)</f>
        <v>0</v>
      </c>
      <c r="CH565" s="84" t="str">
        <f t="shared" si="265"/>
        <v/>
      </c>
      <c r="CI565" s="84">
        <f>IFERROR(FIND("DEFESA CIVIL",consulta_completa__11[[#This Row],[14 - Inst. Atuando no Local]]),0)</f>
        <v>0</v>
      </c>
      <c r="CJ565" s="84" t="str">
        <f t="shared" si="266"/>
        <v/>
      </c>
      <c r="CK565" s="84">
        <f>IFERROR(FIND("CORPO DE BOMBEIROS",consulta_completa__11[[#This Row],[14 - Inst. Atuando no Local]]),0)</f>
        <v>0</v>
      </c>
      <c r="CL565" s="84" t="str">
        <f t="shared" si="267"/>
        <v/>
      </c>
      <c r="CM565" s="84">
        <f>IFERROR(FIND("POLÍCIA RODOVIÁRIA",consulta_completa__11[[#This Row],[14 - Inst. Atuando no Local]]),0)</f>
        <v>0</v>
      </c>
      <c r="CN565" s="84" t="str">
        <f t="shared" si="268"/>
        <v/>
      </c>
      <c r="CO565" s="84">
        <f>IFERROR(FIND("POLÍCIA MILITAR",consulta_completa__11[[#This Row],[14 - Inst. Atuando no Local]]),0)</f>
        <v>0</v>
      </c>
      <c r="CP565" s="84" t="str">
        <f t="shared" si="269"/>
        <v/>
      </c>
      <c r="CQ565" s="84">
        <f>IFERROR(FIND("POLÍCIA CIVIL",consulta_completa__11[[#This Row],[14 - Inst. Atuando no Local]]),0)</f>
        <v>0</v>
      </c>
      <c r="CR565" s="84" t="str">
        <f t="shared" si="270"/>
        <v/>
      </c>
      <c r="CS565" s="84">
        <f>IFERROR(FIND("MARINHA DO BRASIL",consulta_completa__11[[#This Row],[14 - Inst. Atuando no Local]]),0)</f>
        <v>0</v>
      </c>
      <c r="CT565" s="84" t="str">
        <f t="shared" si="271"/>
        <v/>
      </c>
      <c r="CU565" s="84">
        <f>IFERROR(FIND("EMPRESA ESPECIALIZADA EM ATENDIMENTO",consulta_completa__11[[#This Row],[14 - Inst. Atuando no Local]]),0)</f>
        <v>0</v>
      </c>
      <c r="CV565" s="84" t="str">
        <f t="shared" si="272"/>
        <v/>
      </c>
      <c r="CW565" s="84">
        <f>IFERROR(FIND("IBAMA",consulta_completa__11[[#This Row],[14 - Inst. Atuando no Local]]),0)</f>
        <v>0</v>
      </c>
      <c r="CX565" s="84" t="str">
        <f t="shared" si="273"/>
        <v/>
      </c>
      <c r="CY565" s="84" t="str">
        <f>IF(consulta_completa__11[[#This Row],[14 - Inst. Atuando no Local]]="","X","")</f>
        <v/>
      </c>
      <c r="CZ565" s="84">
        <f>IFERROR(FIND("OUTRA (S)",consulta_completa__11[[#This Row],[14 - Inst. Atuando no Local]]),0)</f>
        <v>0</v>
      </c>
      <c r="DA565" s="84" t="str">
        <f t="shared" si="274"/>
        <v/>
      </c>
      <c r="DB565" s="35" t="str">
        <f t="shared" si="275"/>
        <v>Sim</v>
      </c>
      <c r="DC565" s="35" t="str">
        <f t="shared" si="276"/>
        <v>Não</v>
      </c>
      <c r="DD565" s="35" t="str">
        <f t="shared" si="277"/>
        <v>Sim</v>
      </c>
      <c r="DE565" s="87" t="str">
        <f t="shared" si="279"/>
        <v>Sem informação</v>
      </c>
    </row>
    <row r="566" spans="1:109">
      <c r="A566" s="14">
        <v>2025877253</v>
      </c>
      <c r="B566" s="1">
        <v>45874</v>
      </c>
      <c r="C566" t="s">
        <v>109</v>
      </c>
      <c r="D566" t="s">
        <v>212</v>
      </c>
      <c r="E566" t="s">
        <v>111</v>
      </c>
      <c r="F566" t="s">
        <v>112</v>
      </c>
      <c r="G566" t="s">
        <v>113</v>
      </c>
      <c r="H566" t="s">
        <v>114</v>
      </c>
      <c r="I566" t="s">
        <v>114</v>
      </c>
      <c r="J566" t="s">
        <v>4408</v>
      </c>
      <c r="K566" t="s">
        <v>213</v>
      </c>
      <c r="L566" t="s">
        <v>117</v>
      </c>
      <c r="M566" t="s">
        <v>118</v>
      </c>
      <c r="N566" t="s">
        <v>119</v>
      </c>
      <c r="O566" t="s">
        <v>228</v>
      </c>
      <c r="P566" t="s">
        <v>355</v>
      </c>
      <c r="Q566" t="s">
        <v>122</v>
      </c>
      <c r="R566" t="s">
        <v>123</v>
      </c>
      <c r="S566" t="s">
        <v>201</v>
      </c>
      <c r="T566" t="s">
        <v>4998</v>
      </c>
      <c r="U566" t="s">
        <v>4999</v>
      </c>
      <c r="V566" t="s">
        <v>5000</v>
      </c>
      <c r="Z566" t="s">
        <v>5001</v>
      </c>
      <c r="AA566" t="s">
        <v>113</v>
      </c>
      <c r="AB566" t="s">
        <v>206</v>
      </c>
      <c r="AC566" t="s">
        <v>207</v>
      </c>
      <c r="AD566">
        <v>1</v>
      </c>
      <c r="AE566" t="s">
        <v>206</v>
      </c>
      <c r="AF566" t="s">
        <v>113</v>
      </c>
      <c r="AG566" t="s">
        <v>113</v>
      </c>
      <c r="AH566" t="s">
        <v>131</v>
      </c>
      <c r="AI566" t="s">
        <v>131</v>
      </c>
      <c r="AJ566" t="s">
        <v>131</v>
      </c>
      <c r="AK566" t="s">
        <v>5002</v>
      </c>
      <c r="AL566" t="s">
        <v>5003</v>
      </c>
      <c r="AM566" t="s">
        <v>210</v>
      </c>
      <c r="AN566" t="s">
        <v>113</v>
      </c>
      <c r="AO566" t="s">
        <v>113</v>
      </c>
      <c r="AQ566" t="s">
        <v>211</v>
      </c>
      <c r="AR566" t="s">
        <v>113</v>
      </c>
      <c r="AS566" t="s">
        <v>113</v>
      </c>
      <c r="AT566" t="s">
        <v>5004</v>
      </c>
      <c r="AU566" t="s">
        <v>113</v>
      </c>
      <c r="AW566" t="s">
        <v>159</v>
      </c>
      <c r="AX566" s="82">
        <f>IFERROR(FIND("Óbitos/feridos",consulta_completa__11[[#This Row],[13 - Ocorrências/Ambientes Atingidos]]),0)</f>
        <v>0</v>
      </c>
      <c r="AY566" s="83" t="str">
        <f t="shared" si="249"/>
        <v/>
      </c>
      <c r="AZ566" s="82">
        <f>IFERROR(FIND("População afetada/evacuada",consulta_completa__11[[#This Row],[13 - Ocorrências/Ambientes Atingidos]]),0)</f>
        <v>0</v>
      </c>
      <c r="BA566" s="82" t="str">
        <f t="shared" si="250"/>
        <v/>
      </c>
      <c r="BB566" s="82">
        <f>IFERROR(FIND("Suspensão de abastecimento de água",consulta_completa__11[[#This Row],[13 - Ocorrências/Ambientes Atingidos]]),0)</f>
        <v>0</v>
      </c>
      <c r="BC566" s="83" t="str">
        <f t="shared" si="278"/>
        <v/>
      </c>
      <c r="BD566" s="82">
        <f>IFERROR(FIND("Rio/córrego",consulta_completa__11[[#This Row],[13 - Ocorrências/Ambientes Atingidos]]),0)</f>
        <v>0</v>
      </c>
      <c r="BE566" s="83" t="str">
        <f t="shared" si="251"/>
        <v/>
      </c>
      <c r="BF566" s="82">
        <f>IFERROR(FIND("Lago",consulta_completa__11[[#This Row],[13 - Ocorrências/Ambientes Atingidos]]),0)</f>
        <v>0</v>
      </c>
      <c r="BG566" s="83" t="str">
        <f t="shared" si="252"/>
        <v/>
      </c>
      <c r="BH566" s="82">
        <f>IFERROR(FIND("Mar",consulta_completa__11[[#This Row],[13 - Ocorrências/Ambientes Atingidos]]),0)</f>
        <v>1</v>
      </c>
      <c r="BI566" s="83" t="str">
        <f t="shared" si="253"/>
        <v>X</v>
      </c>
      <c r="BJ566" s="82">
        <f>IFERROR(FIND("Praia",consulta_completa__11[[#This Row],[13 - Ocorrências/Ambientes Atingidos]]),0)</f>
        <v>0</v>
      </c>
      <c r="BK566" s="83" t="str">
        <f t="shared" si="254"/>
        <v/>
      </c>
      <c r="BL566" s="82">
        <f>IFERROR(FIND("Solo",consulta_completa__11[[#This Row],[13 - Ocorrências/Ambientes Atingidos]]),0)</f>
        <v>0</v>
      </c>
      <c r="BM566" s="83" t="str">
        <f t="shared" si="255"/>
        <v/>
      </c>
      <c r="BN566" s="82">
        <f>IFERROR(FIND("Águas subterrâneas",consulta_completa__11[[#This Row],[13 - Ocorrências/Ambientes Atingidos]]),0)</f>
        <v>0</v>
      </c>
      <c r="BO566" s="83" t="str">
        <f t="shared" si="256"/>
        <v/>
      </c>
      <c r="BP566" s="82">
        <f>IFERROR(FIND("Atmosfera",consulta_completa__11[[#This Row],[13 - Ocorrências/Ambientes Atingidos]]),0)</f>
        <v>0</v>
      </c>
      <c r="BQ566" s="83" t="str">
        <f t="shared" si="257"/>
        <v/>
      </c>
      <c r="BR566" s="82">
        <f>IFERROR(FIND("Flora",consulta_completa__11[[#This Row],[13 - Ocorrências/Ambientes Atingidos]]),0)</f>
        <v>0</v>
      </c>
      <c r="BS566" s="83" t="str">
        <f t="shared" si="258"/>
        <v/>
      </c>
      <c r="BT566" s="82">
        <f>IFERROR(FIND("Fauna",consulta_completa__11[[#This Row],[13 - Ocorrências/Ambientes Atingidos]]),0)</f>
        <v>0</v>
      </c>
      <c r="BU566" s="83" t="str">
        <f t="shared" si="259"/>
        <v/>
      </c>
      <c r="BV566" s="82">
        <f>IFERROR(FIND("UC federal",consulta_completa__11[[#This Row],[13 - Ocorrências/Ambientes Atingidos]]),0)</f>
        <v>0</v>
      </c>
      <c r="BW566" s="83" t="str">
        <f t="shared" si="260"/>
        <v/>
      </c>
      <c r="BX566" s="82">
        <f>IFERROR(FIND("UC estadual/municipal",consulta_completa__11[[#This Row],[13 - Ocorrências/Ambientes Atingidos]]),0)</f>
        <v>0</v>
      </c>
      <c r="BY566" s="83" t="str">
        <f t="shared" si="261"/>
        <v/>
      </c>
      <c r="BZ566" s="82">
        <f>IFERROR(FIND("Outro(s)",consulta_completa__11[[#This Row],[13 - Ocorrências/Ambientes Atingidos]]),0)</f>
        <v>0</v>
      </c>
      <c r="CA566" s="83" t="str">
        <f t="shared" si="262"/>
        <v/>
      </c>
      <c r="CB566" s="82">
        <f>IFERROR(FIND("Sem dano",consulta_completa__11[[#This Row],[13 - Ocorrências/Ambientes Atingidos]]),0)</f>
        <v>0</v>
      </c>
      <c r="CC566" s="83" t="str">
        <f t="shared" si="263"/>
        <v/>
      </c>
      <c r="CD566" s="82" t="str">
        <f>IF(consulta_completa__11[[#This Row],[13 - Ocorrências/Ambientes Atingidos]]="","X","")</f>
        <v/>
      </c>
      <c r="CE566" s="84">
        <f>IFERROR(FIND("IBAMA",consulta_completa__11[[#This Row],[14 - Inst. Atuando no Local]]),0)</f>
        <v>0</v>
      </c>
      <c r="CF566" s="84" t="str">
        <f t="shared" si="264"/>
        <v/>
      </c>
      <c r="CG566" s="84">
        <f>IFERROR(FIND("OEMA",consulta_completa__11[[#This Row],[14 - Inst. Atuando no Local]]),0)</f>
        <v>0</v>
      </c>
      <c r="CH566" s="84" t="str">
        <f t="shared" si="265"/>
        <v/>
      </c>
      <c r="CI566" s="84">
        <f>IFERROR(FIND("DEFESA CIVIL",consulta_completa__11[[#This Row],[14 - Inst. Atuando no Local]]),0)</f>
        <v>0</v>
      </c>
      <c r="CJ566" s="84" t="str">
        <f t="shared" si="266"/>
        <v/>
      </c>
      <c r="CK566" s="84">
        <f>IFERROR(FIND("CORPO DE BOMBEIROS",consulta_completa__11[[#This Row],[14 - Inst. Atuando no Local]]),0)</f>
        <v>0</v>
      </c>
      <c r="CL566" s="84" t="str">
        <f t="shared" si="267"/>
        <v/>
      </c>
      <c r="CM566" s="84">
        <f>IFERROR(FIND("POLÍCIA RODOVIÁRIA",consulta_completa__11[[#This Row],[14 - Inst. Atuando no Local]]),0)</f>
        <v>0</v>
      </c>
      <c r="CN566" s="84" t="str">
        <f t="shared" si="268"/>
        <v/>
      </c>
      <c r="CO566" s="84">
        <f>IFERROR(FIND("POLÍCIA MILITAR",consulta_completa__11[[#This Row],[14 - Inst. Atuando no Local]]),0)</f>
        <v>0</v>
      </c>
      <c r="CP566" s="84" t="str">
        <f t="shared" si="269"/>
        <v/>
      </c>
      <c r="CQ566" s="84">
        <f>IFERROR(FIND("POLÍCIA CIVIL",consulta_completa__11[[#This Row],[14 - Inst. Atuando no Local]]),0)</f>
        <v>0</v>
      </c>
      <c r="CR566" s="84" t="str">
        <f t="shared" si="270"/>
        <v/>
      </c>
      <c r="CS566" s="84">
        <f>IFERROR(FIND("MARINHA DO BRASIL",consulta_completa__11[[#This Row],[14 - Inst. Atuando no Local]]),0)</f>
        <v>0</v>
      </c>
      <c r="CT566" s="84" t="str">
        <f t="shared" si="271"/>
        <v/>
      </c>
      <c r="CU566" s="84">
        <f>IFERROR(FIND("EMPRESA ESPECIALIZADA EM ATENDIMENTO",consulta_completa__11[[#This Row],[14 - Inst. Atuando no Local]]),0)</f>
        <v>0</v>
      </c>
      <c r="CV566" s="84" t="str">
        <f t="shared" si="272"/>
        <v/>
      </c>
      <c r="CW566" s="84">
        <f>IFERROR(FIND("IBAMA",consulta_completa__11[[#This Row],[14 - Inst. Atuando no Local]]),0)</f>
        <v>0</v>
      </c>
      <c r="CX566" s="84" t="str">
        <f t="shared" si="273"/>
        <v/>
      </c>
      <c r="CY566" s="84" t="str">
        <f>IF(consulta_completa__11[[#This Row],[14 - Inst. Atuando no Local]]="","X","")</f>
        <v/>
      </c>
      <c r="CZ566" s="84">
        <f>IFERROR(FIND("OUTRA (S)",consulta_completa__11[[#This Row],[14 - Inst. Atuando no Local]]),0)</f>
        <v>0</v>
      </c>
      <c r="DA566" s="84" t="str">
        <f t="shared" si="274"/>
        <v/>
      </c>
      <c r="DB566" s="35" t="str">
        <f t="shared" si="275"/>
        <v>Sim</v>
      </c>
      <c r="DC566" s="35" t="str">
        <f t="shared" si="276"/>
        <v>Não</v>
      </c>
      <c r="DD566" s="35" t="str">
        <f t="shared" si="277"/>
        <v>Sim</v>
      </c>
      <c r="DE566" s="87" t="str">
        <f t="shared" si="279"/>
        <v>Federal</v>
      </c>
    </row>
    <row r="567" spans="1:109">
      <c r="A567" s="14">
        <v>20258532442</v>
      </c>
      <c r="B567" s="1">
        <v>45874</v>
      </c>
      <c r="C567" t="s">
        <v>5005</v>
      </c>
      <c r="D567" t="s">
        <v>180</v>
      </c>
      <c r="E567" t="s">
        <v>286</v>
      </c>
      <c r="F567" t="s">
        <v>1275</v>
      </c>
      <c r="G567" t="s">
        <v>1328</v>
      </c>
      <c r="H567" t="s">
        <v>256</v>
      </c>
      <c r="I567" t="s">
        <v>166</v>
      </c>
      <c r="J567" t="s">
        <v>113</v>
      </c>
      <c r="K567" t="s">
        <v>114</v>
      </c>
      <c r="L567" t="s">
        <v>114</v>
      </c>
      <c r="M567" t="s">
        <v>5006</v>
      </c>
      <c r="N567" t="s">
        <v>113</v>
      </c>
      <c r="O567" t="s">
        <v>120</v>
      </c>
      <c r="P567" t="s">
        <v>355</v>
      </c>
      <c r="Q567" t="s">
        <v>143</v>
      </c>
      <c r="R567" t="s">
        <v>123</v>
      </c>
      <c r="S567" t="s">
        <v>113</v>
      </c>
      <c r="T567" t="s">
        <v>5007</v>
      </c>
      <c r="U567" t="s">
        <v>5007</v>
      </c>
      <c r="V567" t="s">
        <v>5008</v>
      </c>
      <c r="Z567" t="s">
        <v>113</v>
      </c>
      <c r="AA567" t="s">
        <v>5009</v>
      </c>
      <c r="AB567" t="s">
        <v>113</v>
      </c>
      <c r="AC567" t="s">
        <v>113</v>
      </c>
      <c r="AE567" t="s">
        <v>113</v>
      </c>
      <c r="AF567" t="s">
        <v>113</v>
      </c>
      <c r="AG567" t="s">
        <v>113</v>
      </c>
      <c r="AH567" t="s">
        <v>131</v>
      </c>
      <c r="AI567" t="s">
        <v>132</v>
      </c>
      <c r="AJ567" t="s">
        <v>132</v>
      </c>
      <c r="AK567" t="s">
        <v>113</v>
      </c>
      <c r="AL567" t="s">
        <v>113</v>
      </c>
      <c r="AM567" t="s">
        <v>1592</v>
      </c>
      <c r="AN567" t="s">
        <v>1592</v>
      </c>
      <c r="AO567" t="s">
        <v>4507</v>
      </c>
      <c r="AP567">
        <v>31995232231</v>
      </c>
      <c r="AQ567" t="s">
        <v>1594</v>
      </c>
      <c r="AR567" t="s">
        <v>113</v>
      </c>
      <c r="AS567" t="s">
        <v>113</v>
      </c>
      <c r="AT567" t="s">
        <v>113</v>
      </c>
      <c r="AU567" t="s">
        <v>113</v>
      </c>
      <c r="AW567" t="s">
        <v>113</v>
      </c>
      <c r="AX567" s="82">
        <f>IFERROR(FIND("Óbitos/feridos",consulta_completa__11[[#This Row],[13 - Ocorrências/Ambientes Atingidos]]),0)</f>
        <v>1</v>
      </c>
      <c r="AY567" s="83" t="str">
        <f t="shared" si="249"/>
        <v>X</v>
      </c>
      <c r="AZ567" s="82">
        <f>IFERROR(FIND("População afetada/evacuada",consulta_completa__11[[#This Row],[13 - Ocorrências/Ambientes Atingidos]]),0)</f>
        <v>0</v>
      </c>
      <c r="BA567" s="82" t="str">
        <f t="shared" si="250"/>
        <v/>
      </c>
      <c r="BB567" s="82">
        <f>IFERROR(FIND("Suspensão de abastecimento de água",consulta_completa__11[[#This Row],[13 - Ocorrências/Ambientes Atingidos]]),0)</f>
        <v>0</v>
      </c>
      <c r="BC567" s="83" t="str">
        <f t="shared" si="278"/>
        <v/>
      </c>
      <c r="BD567" s="82">
        <f>IFERROR(FIND("Rio/córrego",consulta_completa__11[[#This Row],[13 - Ocorrências/Ambientes Atingidos]]),0)</f>
        <v>0</v>
      </c>
      <c r="BE567" s="83" t="str">
        <f t="shared" si="251"/>
        <v/>
      </c>
      <c r="BF567" s="82">
        <f>IFERROR(FIND("Lago",consulta_completa__11[[#This Row],[13 - Ocorrências/Ambientes Atingidos]]),0)</f>
        <v>0</v>
      </c>
      <c r="BG567" s="83" t="str">
        <f t="shared" si="252"/>
        <v/>
      </c>
      <c r="BH567" s="82">
        <f>IFERROR(FIND("Mar",consulta_completa__11[[#This Row],[13 - Ocorrências/Ambientes Atingidos]]),0)</f>
        <v>0</v>
      </c>
      <c r="BI567" s="83" t="str">
        <f t="shared" si="253"/>
        <v/>
      </c>
      <c r="BJ567" s="82">
        <f>IFERROR(FIND("Praia",consulta_completa__11[[#This Row],[13 - Ocorrências/Ambientes Atingidos]]),0)</f>
        <v>0</v>
      </c>
      <c r="BK567" s="83" t="str">
        <f t="shared" si="254"/>
        <v/>
      </c>
      <c r="BL567" s="82">
        <f>IFERROR(FIND("Solo",consulta_completa__11[[#This Row],[13 - Ocorrências/Ambientes Atingidos]]),0)</f>
        <v>33</v>
      </c>
      <c r="BM567" s="83" t="str">
        <f t="shared" si="255"/>
        <v>X</v>
      </c>
      <c r="BN567" s="82">
        <f>IFERROR(FIND("Águas subterrâneas",consulta_completa__11[[#This Row],[13 - Ocorrências/Ambientes Atingidos]]),0)</f>
        <v>0</v>
      </c>
      <c r="BO567" s="83" t="str">
        <f t="shared" si="256"/>
        <v/>
      </c>
      <c r="BP567" s="82">
        <f>IFERROR(FIND("Atmosfera",consulta_completa__11[[#This Row],[13 - Ocorrências/Ambientes Atingidos]]),0)</f>
        <v>0</v>
      </c>
      <c r="BQ567" s="83" t="str">
        <f t="shared" si="257"/>
        <v/>
      </c>
      <c r="BR567" s="82">
        <f>IFERROR(FIND("Flora",consulta_completa__11[[#This Row],[13 - Ocorrências/Ambientes Atingidos]]),0)</f>
        <v>45</v>
      </c>
      <c r="BS567" s="83" t="str">
        <f t="shared" si="258"/>
        <v>X</v>
      </c>
      <c r="BT567" s="82">
        <f>IFERROR(FIND("Fauna",consulta_completa__11[[#This Row],[13 - Ocorrências/Ambientes Atingidos]]),0)</f>
        <v>0</v>
      </c>
      <c r="BU567" s="83" t="str">
        <f t="shared" si="259"/>
        <v/>
      </c>
      <c r="BV567" s="82">
        <f>IFERROR(FIND("UC federal",consulta_completa__11[[#This Row],[13 - Ocorrências/Ambientes Atingidos]]),0)</f>
        <v>0</v>
      </c>
      <c r="BW567" s="83" t="str">
        <f t="shared" si="260"/>
        <v/>
      </c>
      <c r="BX567" s="82">
        <f>IFERROR(FIND("UC estadual/municipal",consulta_completa__11[[#This Row],[13 - Ocorrências/Ambientes Atingidos]]),0)</f>
        <v>0</v>
      </c>
      <c r="BY567" s="83" t="str">
        <f t="shared" si="261"/>
        <v/>
      </c>
      <c r="BZ567" s="82">
        <f>IFERROR(FIND("Outro(s)",consulta_completa__11[[#This Row],[13 - Ocorrências/Ambientes Atingidos]]),0)</f>
        <v>0</v>
      </c>
      <c r="CA567" s="83" t="str">
        <f t="shared" si="262"/>
        <v/>
      </c>
      <c r="CB567" s="82">
        <f>IFERROR(FIND("Sem dano",consulta_completa__11[[#This Row],[13 - Ocorrências/Ambientes Atingidos]]),0)</f>
        <v>0</v>
      </c>
      <c r="CC567" s="83" t="str">
        <f t="shared" si="263"/>
        <v/>
      </c>
      <c r="CD567" s="82" t="str">
        <f>IF(consulta_completa__11[[#This Row],[13 - Ocorrências/Ambientes Atingidos]]="","X","")</f>
        <v/>
      </c>
      <c r="CE567" s="84">
        <f>IFERROR(FIND("IBAMA",consulta_completa__11[[#This Row],[14 - Inst. Atuando no Local]]),0)</f>
        <v>0</v>
      </c>
      <c r="CF567" s="84" t="str">
        <f t="shared" si="264"/>
        <v/>
      </c>
      <c r="CG567" s="84">
        <f>IFERROR(FIND("OEMA",consulta_completa__11[[#This Row],[14 - Inst. Atuando no Local]]),0)</f>
        <v>0</v>
      </c>
      <c r="CH567" s="84" t="str">
        <f t="shared" si="265"/>
        <v/>
      </c>
      <c r="CI567" s="84">
        <f>IFERROR(FIND("DEFESA CIVIL",consulta_completa__11[[#This Row],[14 - Inst. Atuando no Local]]),0)</f>
        <v>0</v>
      </c>
      <c r="CJ567" s="84" t="str">
        <f t="shared" si="266"/>
        <v/>
      </c>
      <c r="CK567" s="84">
        <f>IFERROR(FIND("CORPO DE BOMBEIROS",consulta_completa__11[[#This Row],[14 - Inst. Atuando no Local]]),0)</f>
        <v>0</v>
      </c>
      <c r="CL567" s="84" t="str">
        <f t="shared" si="267"/>
        <v/>
      </c>
      <c r="CM567" s="84">
        <f>IFERROR(FIND("POLÍCIA RODOVIÁRIA",consulta_completa__11[[#This Row],[14 - Inst. Atuando no Local]]),0)</f>
        <v>0</v>
      </c>
      <c r="CN567" s="84" t="str">
        <f t="shared" si="268"/>
        <v/>
      </c>
      <c r="CO567" s="84">
        <f>IFERROR(FIND("POLÍCIA MILITAR",consulta_completa__11[[#This Row],[14 - Inst. Atuando no Local]]),0)</f>
        <v>0</v>
      </c>
      <c r="CP567" s="84" t="str">
        <f t="shared" si="269"/>
        <v/>
      </c>
      <c r="CQ567" s="84">
        <f>IFERROR(FIND("POLÍCIA CIVIL",consulta_completa__11[[#This Row],[14 - Inst. Atuando no Local]]),0)</f>
        <v>0</v>
      </c>
      <c r="CR567" s="84" t="str">
        <f t="shared" si="270"/>
        <v/>
      </c>
      <c r="CS567" s="84">
        <f>IFERROR(FIND("MARINHA DO BRASIL",consulta_completa__11[[#This Row],[14 - Inst. Atuando no Local]]),0)</f>
        <v>0</v>
      </c>
      <c r="CT567" s="84" t="str">
        <f t="shared" si="271"/>
        <v/>
      </c>
      <c r="CU567" s="84">
        <f>IFERROR(FIND("EMPRESA ESPECIALIZADA EM ATENDIMENTO",consulta_completa__11[[#This Row],[14 - Inst. Atuando no Local]]),0)</f>
        <v>0</v>
      </c>
      <c r="CV567" s="84" t="str">
        <f t="shared" si="272"/>
        <v/>
      </c>
      <c r="CW567" s="84">
        <f>IFERROR(FIND("IBAMA",consulta_completa__11[[#This Row],[14 - Inst. Atuando no Local]]),0)</f>
        <v>0</v>
      </c>
      <c r="CX567" s="84" t="str">
        <f t="shared" si="273"/>
        <v/>
      </c>
      <c r="CY567" s="84" t="str">
        <f>IF(consulta_completa__11[[#This Row],[14 - Inst. Atuando no Local]]="","X","")</f>
        <v>X</v>
      </c>
      <c r="CZ567" s="84">
        <f>IFERROR(FIND("OUTRA (S)",consulta_completa__11[[#This Row],[14 - Inst. Atuando no Local]]),0)</f>
        <v>0</v>
      </c>
      <c r="DA567" s="84" t="str">
        <f t="shared" si="274"/>
        <v/>
      </c>
      <c r="DB567" s="35" t="str">
        <f t="shared" si="275"/>
        <v>Sim</v>
      </c>
      <c r="DC567" s="35" t="str">
        <f t="shared" si="276"/>
        <v>Não</v>
      </c>
      <c r="DD567" s="35" t="str">
        <f t="shared" si="277"/>
        <v>Sim</v>
      </c>
      <c r="DE567" s="87" t="str">
        <f t="shared" si="279"/>
        <v>Sem informação</v>
      </c>
    </row>
    <row r="568" spans="1:109">
      <c r="A568" s="14">
        <v>20258557626</v>
      </c>
      <c r="B568" s="1">
        <v>45874</v>
      </c>
      <c r="C568" t="s">
        <v>4435</v>
      </c>
      <c r="D568" t="s">
        <v>161</v>
      </c>
      <c r="E568" t="s">
        <v>162</v>
      </c>
      <c r="F568" t="s">
        <v>163</v>
      </c>
      <c r="G568" t="s">
        <v>113</v>
      </c>
      <c r="H568" t="s">
        <v>114</v>
      </c>
      <c r="I568" t="s">
        <v>114</v>
      </c>
      <c r="J568" t="s">
        <v>3440</v>
      </c>
      <c r="K568" t="s">
        <v>113</v>
      </c>
      <c r="L568" t="s">
        <v>113</v>
      </c>
      <c r="M568" t="s">
        <v>140</v>
      </c>
      <c r="N568" t="s">
        <v>113</v>
      </c>
      <c r="O568" t="s">
        <v>239</v>
      </c>
      <c r="P568" t="s">
        <v>355</v>
      </c>
      <c r="Q568" t="s">
        <v>122</v>
      </c>
      <c r="R568" t="s">
        <v>123</v>
      </c>
      <c r="S568" t="s">
        <v>113</v>
      </c>
      <c r="T568" t="s">
        <v>5010</v>
      </c>
      <c r="U568" t="s">
        <v>5011</v>
      </c>
      <c r="V568" t="s">
        <v>5012</v>
      </c>
      <c r="Z568" t="s">
        <v>5013</v>
      </c>
      <c r="AA568" t="s">
        <v>1341</v>
      </c>
      <c r="AB568" t="s">
        <v>1345</v>
      </c>
      <c r="AC568" t="s">
        <v>173</v>
      </c>
      <c r="AD568">
        <v>1</v>
      </c>
      <c r="AE568" t="s">
        <v>113</v>
      </c>
      <c r="AF568" t="s">
        <v>113</v>
      </c>
      <c r="AG568" t="s">
        <v>113</v>
      </c>
      <c r="AH568" t="s">
        <v>131</v>
      </c>
      <c r="AI568" t="s">
        <v>131</v>
      </c>
      <c r="AJ568" t="s">
        <v>132</v>
      </c>
      <c r="AK568" t="s">
        <v>113</v>
      </c>
      <c r="AL568" t="s">
        <v>5014</v>
      </c>
      <c r="AM568" t="s">
        <v>1347</v>
      </c>
      <c r="AN568" t="s">
        <v>358</v>
      </c>
      <c r="AO568" t="s">
        <v>177</v>
      </c>
      <c r="AP568">
        <v>16991797303</v>
      </c>
      <c r="AQ568" t="s">
        <v>1348</v>
      </c>
      <c r="AR568" t="s">
        <v>113</v>
      </c>
      <c r="AS568" t="s">
        <v>113</v>
      </c>
      <c r="AT568" t="s">
        <v>113</v>
      </c>
      <c r="AU568" t="s">
        <v>113</v>
      </c>
      <c r="AW568" t="s">
        <v>113</v>
      </c>
      <c r="AX568" s="82">
        <f>IFERROR(FIND("Óbitos/feridos",consulta_completa__11[[#This Row],[13 - Ocorrências/Ambientes Atingidos]]),0)</f>
        <v>0</v>
      </c>
      <c r="AY568" s="83" t="str">
        <f t="shared" si="249"/>
        <v/>
      </c>
      <c r="AZ568" s="82">
        <f>IFERROR(FIND("População afetada/evacuada",consulta_completa__11[[#This Row],[13 - Ocorrências/Ambientes Atingidos]]),0)</f>
        <v>0</v>
      </c>
      <c r="BA568" s="82" t="str">
        <f t="shared" si="250"/>
        <v/>
      </c>
      <c r="BB568" s="82">
        <f>IFERROR(FIND("Suspensão de abastecimento de água",consulta_completa__11[[#This Row],[13 - Ocorrências/Ambientes Atingidos]]),0)</f>
        <v>0</v>
      </c>
      <c r="BC568" s="83" t="str">
        <f t="shared" si="278"/>
        <v/>
      </c>
      <c r="BD568" s="82">
        <f>IFERROR(FIND("Rio/córrego",consulta_completa__11[[#This Row],[13 - Ocorrências/Ambientes Atingidos]]),0)</f>
        <v>0</v>
      </c>
      <c r="BE568" s="83" t="str">
        <f t="shared" si="251"/>
        <v/>
      </c>
      <c r="BF568" s="82">
        <f>IFERROR(FIND("Lago",consulta_completa__11[[#This Row],[13 - Ocorrências/Ambientes Atingidos]]),0)</f>
        <v>0</v>
      </c>
      <c r="BG568" s="83" t="str">
        <f t="shared" si="252"/>
        <v/>
      </c>
      <c r="BH568" s="82">
        <f>IFERROR(FIND("Mar",consulta_completa__11[[#This Row],[13 - Ocorrências/Ambientes Atingidos]]),0)</f>
        <v>0</v>
      </c>
      <c r="BI568" s="83" t="str">
        <f t="shared" si="253"/>
        <v/>
      </c>
      <c r="BJ568" s="82">
        <f>IFERROR(FIND("Praia",consulta_completa__11[[#This Row],[13 - Ocorrências/Ambientes Atingidos]]),0)</f>
        <v>0</v>
      </c>
      <c r="BK568" s="83" t="str">
        <f t="shared" si="254"/>
        <v/>
      </c>
      <c r="BL568" s="82">
        <f>IFERROR(FIND("Solo",consulta_completa__11[[#This Row],[13 - Ocorrências/Ambientes Atingidos]]),0)</f>
        <v>1</v>
      </c>
      <c r="BM568" s="83" t="str">
        <f t="shared" si="255"/>
        <v>X</v>
      </c>
      <c r="BN568" s="82">
        <f>IFERROR(FIND("Águas subterrâneas",consulta_completa__11[[#This Row],[13 - Ocorrências/Ambientes Atingidos]]),0)</f>
        <v>0</v>
      </c>
      <c r="BO568" s="83" t="str">
        <f t="shared" si="256"/>
        <v/>
      </c>
      <c r="BP568" s="82">
        <f>IFERROR(FIND("Atmosfera",consulta_completa__11[[#This Row],[13 - Ocorrências/Ambientes Atingidos]]),0)</f>
        <v>0</v>
      </c>
      <c r="BQ568" s="83" t="str">
        <f t="shared" si="257"/>
        <v/>
      </c>
      <c r="BR568" s="82">
        <f>IFERROR(FIND("Flora",consulta_completa__11[[#This Row],[13 - Ocorrências/Ambientes Atingidos]]),0)</f>
        <v>0</v>
      </c>
      <c r="BS568" s="83" t="str">
        <f t="shared" si="258"/>
        <v/>
      </c>
      <c r="BT568" s="82">
        <f>IFERROR(FIND("Fauna",consulta_completa__11[[#This Row],[13 - Ocorrências/Ambientes Atingidos]]),0)</f>
        <v>0</v>
      </c>
      <c r="BU568" s="83" t="str">
        <f t="shared" si="259"/>
        <v/>
      </c>
      <c r="BV568" s="82">
        <f>IFERROR(FIND("UC federal",consulta_completa__11[[#This Row],[13 - Ocorrências/Ambientes Atingidos]]),0)</f>
        <v>0</v>
      </c>
      <c r="BW568" s="83" t="str">
        <f t="shared" si="260"/>
        <v/>
      </c>
      <c r="BX568" s="82">
        <f>IFERROR(FIND("UC estadual/municipal",consulta_completa__11[[#This Row],[13 - Ocorrências/Ambientes Atingidos]]),0)</f>
        <v>0</v>
      </c>
      <c r="BY568" s="83" t="str">
        <f t="shared" si="261"/>
        <v/>
      </c>
      <c r="BZ568" s="82">
        <f>IFERROR(FIND("Outro(s)",consulta_completa__11[[#This Row],[13 - Ocorrências/Ambientes Atingidos]]),0)</f>
        <v>0</v>
      </c>
      <c r="CA568" s="83" t="str">
        <f t="shared" si="262"/>
        <v/>
      </c>
      <c r="CB568" s="82">
        <f>IFERROR(FIND("Sem dano",consulta_completa__11[[#This Row],[13 - Ocorrências/Ambientes Atingidos]]),0)</f>
        <v>0</v>
      </c>
      <c r="CC568" s="83" t="str">
        <f t="shared" si="263"/>
        <v/>
      </c>
      <c r="CD568" s="82" t="str">
        <f>IF(consulta_completa__11[[#This Row],[13 - Ocorrências/Ambientes Atingidos]]="","X","")</f>
        <v/>
      </c>
      <c r="CE568" s="84">
        <f>IFERROR(FIND("IBAMA",consulta_completa__11[[#This Row],[14 - Inst. Atuando no Local]]),0)</f>
        <v>0</v>
      </c>
      <c r="CF568" s="84" t="str">
        <f t="shared" si="264"/>
        <v/>
      </c>
      <c r="CG568" s="84">
        <f>IFERROR(FIND("OEMA",consulta_completa__11[[#This Row],[14 - Inst. Atuando no Local]]),0)</f>
        <v>0</v>
      </c>
      <c r="CH568" s="84" t="str">
        <f t="shared" si="265"/>
        <v/>
      </c>
      <c r="CI568" s="84">
        <f>IFERROR(FIND("DEFESA CIVIL",consulta_completa__11[[#This Row],[14 - Inst. Atuando no Local]]),0)</f>
        <v>0</v>
      </c>
      <c r="CJ568" s="84" t="str">
        <f t="shared" si="266"/>
        <v/>
      </c>
      <c r="CK568" s="84">
        <f>IFERROR(FIND("CORPO DE BOMBEIROS",consulta_completa__11[[#This Row],[14 - Inst. Atuando no Local]]),0)</f>
        <v>0</v>
      </c>
      <c r="CL568" s="84" t="str">
        <f t="shared" si="267"/>
        <v/>
      </c>
      <c r="CM568" s="84">
        <f>IFERROR(FIND("POLÍCIA RODOVIÁRIA",consulta_completa__11[[#This Row],[14 - Inst. Atuando no Local]]),0)</f>
        <v>0</v>
      </c>
      <c r="CN568" s="84" t="str">
        <f t="shared" si="268"/>
        <v/>
      </c>
      <c r="CO568" s="84">
        <f>IFERROR(FIND("POLÍCIA MILITAR",consulta_completa__11[[#This Row],[14 - Inst. Atuando no Local]]),0)</f>
        <v>0</v>
      </c>
      <c r="CP568" s="84" t="str">
        <f t="shared" si="269"/>
        <v/>
      </c>
      <c r="CQ568" s="84">
        <f>IFERROR(FIND("POLÍCIA CIVIL",consulta_completa__11[[#This Row],[14 - Inst. Atuando no Local]]),0)</f>
        <v>0</v>
      </c>
      <c r="CR568" s="84" t="str">
        <f t="shared" si="270"/>
        <v/>
      </c>
      <c r="CS568" s="84">
        <f>IFERROR(FIND("MARINHA DO BRASIL",consulta_completa__11[[#This Row],[14 - Inst. Atuando no Local]]),0)</f>
        <v>0</v>
      </c>
      <c r="CT568" s="84" t="str">
        <f t="shared" si="271"/>
        <v/>
      </c>
      <c r="CU568" s="84">
        <f>IFERROR(FIND("EMPRESA ESPECIALIZADA EM ATENDIMENTO",consulta_completa__11[[#This Row],[14 - Inst. Atuando no Local]]),0)</f>
        <v>0</v>
      </c>
      <c r="CV568" s="84" t="str">
        <f t="shared" si="272"/>
        <v/>
      </c>
      <c r="CW568" s="84">
        <f>IFERROR(FIND("IBAMA",consulta_completa__11[[#This Row],[14 - Inst. Atuando no Local]]),0)</f>
        <v>0</v>
      </c>
      <c r="CX568" s="84" t="str">
        <f t="shared" si="273"/>
        <v/>
      </c>
      <c r="CY568" s="84" t="str">
        <f>IF(consulta_completa__11[[#This Row],[14 - Inst. Atuando no Local]]="","X","")</f>
        <v>X</v>
      </c>
      <c r="CZ568" s="84">
        <f>IFERROR(FIND("OUTRA (S)",consulta_completa__11[[#This Row],[14 - Inst. Atuando no Local]]),0)</f>
        <v>0</v>
      </c>
      <c r="DA568" s="84" t="str">
        <f t="shared" si="274"/>
        <v/>
      </c>
      <c r="DB568" s="35" t="str">
        <f t="shared" si="275"/>
        <v>Sim</v>
      </c>
      <c r="DC568" s="35" t="str">
        <f t="shared" si="276"/>
        <v>Não</v>
      </c>
      <c r="DD568" s="35" t="str">
        <f t="shared" si="277"/>
        <v>Sim</v>
      </c>
      <c r="DE568" s="87" t="str">
        <f t="shared" si="279"/>
        <v>Federal</v>
      </c>
    </row>
    <row r="569" spans="1:109">
      <c r="A569" s="14">
        <v>20258568435</v>
      </c>
      <c r="B569" s="1">
        <v>45874</v>
      </c>
      <c r="C569" t="s">
        <v>109</v>
      </c>
      <c r="D569" t="s">
        <v>212</v>
      </c>
      <c r="E569" t="s">
        <v>111</v>
      </c>
      <c r="F569" t="s">
        <v>112</v>
      </c>
      <c r="G569" t="s">
        <v>113</v>
      </c>
      <c r="H569" t="s">
        <v>114</v>
      </c>
      <c r="I569" t="s">
        <v>114</v>
      </c>
      <c r="J569" t="s">
        <v>113</v>
      </c>
      <c r="K569" t="s">
        <v>114</v>
      </c>
      <c r="L569" t="s">
        <v>114</v>
      </c>
      <c r="M569" t="s">
        <v>118</v>
      </c>
      <c r="N569" t="s">
        <v>141</v>
      </c>
      <c r="O569" t="s">
        <v>239</v>
      </c>
      <c r="P569" t="s">
        <v>355</v>
      </c>
      <c r="Q569" t="s">
        <v>122</v>
      </c>
      <c r="R569" t="s">
        <v>123</v>
      </c>
      <c r="S569" t="s">
        <v>201</v>
      </c>
      <c r="T569" t="s">
        <v>113</v>
      </c>
      <c r="U569" t="s">
        <v>5015</v>
      </c>
      <c r="V569" t="s">
        <v>113</v>
      </c>
      <c r="X569" t="b">
        <v>1</v>
      </c>
      <c r="Z569" t="s">
        <v>242</v>
      </c>
      <c r="AA569" t="s">
        <v>113</v>
      </c>
      <c r="AB569" t="s">
        <v>5016</v>
      </c>
      <c r="AC569" t="s">
        <v>2131</v>
      </c>
      <c r="AD569">
        <v>1</v>
      </c>
      <c r="AE569" t="s">
        <v>113</v>
      </c>
      <c r="AF569" t="s">
        <v>113</v>
      </c>
      <c r="AG569" t="s">
        <v>113</v>
      </c>
      <c r="AH569" t="s">
        <v>131</v>
      </c>
      <c r="AI569" t="s">
        <v>131</v>
      </c>
      <c r="AJ569" t="s">
        <v>131</v>
      </c>
      <c r="AK569" t="s">
        <v>5017</v>
      </c>
      <c r="AL569" t="s">
        <v>5018</v>
      </c>
      <c r="AM569" t="s">
        <v>2134</v>
      </c>
      <c r="AN569" t="s">
        <v>113</v>
      </c>
      <c r="AO569" t="s">
        <v>113</v>
      </c>
      <c r="AQ569" t="s">
        <v>2136</v>
      </c>
      <c r="AR569" t="s">
        <v>113</v>
      </c>
      <c r="AS569" t="s">
        <v>113</v>
      </c>
      <c r="AT569" t="s">
        <v>5019</v>
      </c>
      <c r="AU569" t="s">
        <v>3483</v>
      </c>
      <c r="AV569">
        <v>1280000000</v>
      </c>
      <c r="AW569" t="s">
        <v>159</v>
      </c>
      <c r="AX569" s="82">
        <f>IFERROR(FIND("Óbitos/feridos",consulta_completa__11[[#This Row],[13 - Ocorrências/Ambientes Atingidos]]),0)</f>
        <v>0</v>
      </c>
      <c r="AY569" s="83" t="str">
        <f t="shared" si="249"/>
        <v/>
      </c>
      <c r="AZ569" s="82">
        <f>IFERROR(FIND("População afetada/evacuada",consulta_completa__11[[#This Row],[13 - Ocorrências/Ambientes Atingidos]]),0)</f>
        <v>0</v>
      </c>
      <c r="BA569" s="82" t="str">
        <f t="shared" si="250"/>
        <v/>
      </c>
      <c r="BB569" s="82">
        <f>IFERROR(FIND("Suspensão de abastecimento de água",consulta_completa__11[[#This Row],[13 - Ocorrências/Ambientes Atingidos]]),0)</f>
        <v>0</v>
      </c>
      <c r="BC569" s="83" t="str">
        <f t="shared" si="278"/>
        <v/>
      </c>
      <c r="BD569" s="82">
        <f>IFERROR(FIND("Rio/córrego",consulta_completa__11[[#This Row],[13 - Ocorrências/Ambientes Atingidos]]),0)</f>
        <v>0</v>
      </c>
      <c r="BE569" s="83" t="str">
        <f t="shared" si="251"/>
        <v/>
      </c>
      <c r="BF569" s="82">
        <f>IFERROR(FIND("Lago",consulta_completa__11[[#This Row],[13 - Ocorrências/Ambientes Atingidos]]),0)</f>
        <v>0</v>
      </c>
      <c r="BG569" s="83" t="str">
        <f t="shared" si="252"/>
        <v/>
      </c>
      <c r="BH569" s="82">
        <f>IFERROR(FIND("Mar",consulta_completa__11[[#This Row],[13 - Ocorrências/Ambientes Atingidos]]),0)</f>
        <v>1</v>
      </c>
      <c r="BI569" s="83" t="str">
        <f t="shared" si="253"/>
        <v>X</v>
      </c>
      <c r="BJ569" s="82">
        <f>IFERROR(FIND("Praia",consulta_completa__11[[#This Row],[13 - Ocorrências/Ambientes Atingidos]]),0)</f>
        <v>0</v>
      </c>
      <c r="BK569" s="83" t="str">
        <f t="shared" si="254"/>
        <v/>
      </c>
      <c r="BL569" s="82">
        <f>IFERROR(FIND("Solo",consulta_completa__11[[#This Row],[13 - Ocorrências/Ambientes Atingidos]]),0)</f>
        <v>0</v>
      </c>
      <c r="BM569" s="83" t="str">
        <f t="shared" si="255"/>
        <v/>
      </c>
      <c r="BN569" s="82">
        <f>IFERROR(FIND("Águas subterrâneas",consulta_completa__11[[#This Row],[13 - Ocorrências/Ambientes Atingidos]]),0)</f>
        <v>0</v>
      </c>
      <c r="BO569" s="83" t="str">
        <f t="shared" si="256"/>
        <v/>
      </c>
      <c r="BP569" s="82">
        <f>IFERROR(FIND("Atmosfera",consulta_completa__11[[#This Row],[13 - Ocorrências/Ambientes Atingidos]]),0)</f>
        <v>0</v>
      </c>
      <c r="BQ569" s="83" t="str">
        <f t="shared" si="257"/>
        <v/>
      </c>
      <c r="BR569" s="82">
        <f>IFERROR(FIND("Flora",consulta_completa__11[[#This Row],[13 - Ocorrências/Ambientes Atingidos]]),0)</f>
        <v>0</v>
      </c>
      <c r="BS569" s="83" t="str">
        <f t="shared" si="258"/>
        <v/>
      </c>
      <c r="BT569" s="82">
        <f>IFERROR(FIND("Fauna",consulta_completa__11[[#This Row],[13 - Ocorrências/Ambientes Atingidos]]),0)</f>
        <v>0</v>
      </c>
      <c r="BU569" s="83" t="str">
        <f t="shared" si="259"/>
        <v/>
      </c>
      <c r="BV569" s="82">
        <f>IFERROR(FIND("UC federal",consulta_completa__11[[#This Row],[13 - Ocorrências/Ambientes Atingidos]]),0)</f>
        <v>0</v>
      </c>
      <c r="BW569" s="83" t="str">
        <f t="shared" si="260"/>
        <v/>
      </c>
      <c r="BX569" s="82">
        <f>IFERROR(FIND("UC estadual/municipal",consulta_completa__11[[#This Row],[13 - Ocorrências/Ambientes Atingidos]]),0)</f>
        <v>0</v>
      </c>
      <c r="BY569" s="83" t="str">
        <f t="shared" si="261"/>
        <v/>
      </c>
      <c r="BZ569" s="82">
        <f>IFERROR(FIND("Outro(s)",consulta_completa__11[[#This Row],[13 - Ocorrências/Ambientes Atingidos]]),0)</f>
        <v>0</v>
      </c>
      <c r="CA569" s="83" t="str">
        <f t="shared" si="262"/>
        <v/>
      </c>
      <c r="CB569" s="82">
        <f>IFERROR(FIND("Sem dano",consulta_completa__11[[#This Row],[13 - Ocorrências/Ambientes Atingidos]]),0)</f>
        <v>0</v>
      </c>
      <c r="CC569" s="83" t="str">
        <f t="shared" si="263"/>
        <v/>
      </c>
      <c r="CD569" s="82" t="str">
        <f>IF(consulta_completa__11[[#This Row],[13 - Ocorrências/Ambientes Atingidos]]="","X","")</f>
        <v/>
      </c>
      <c r="CE569" s="84">
        <f>IFERROR(FIND("IBAMA",consulta_completa__11[[#This Row],[14 - Inst. Atuando no Local]]),0)</f>
        <v>0</v>
      </c>
      <c r="CF569" s="84" t="str">
        <f t="shared" si="264"/>
        <v/>
      </c>
      <c r="CG569" s="84">
        <f>IFERROR(FIND("OEMA",consulta_completa__11[[#This Row],[14 - Inst. Atuando no Local]]),0)</f>
        <v>0</v>
      </c>
      <c r="CH569" s="84" t="str">
        <f t="shared" si="265"/>
        <v/>
      </c>
      <c r="CI569" s="84">
        <f>IFERROR(FIND("DEFESA CIVIL",consulta_completa__11[[#This Row],[14 - Inst. Atuando no Local]]),0)</f>
        <v>0</v>
      </c>
      <c r="CJ569" s="84" t="str">
        <f t="shared" si="266"/>
        <v/>
      </c>
      <c r="CK569" s="84">
        <f>IFERROR(FIND("CORPO DE BOMBEIROS",consulta_completa__11[[#This Row],[14 - Inst. Atuando no Local]]),0)</f>
        <v>0</v>
      </c>
      <c r="CL569" s="84" t="str">
        <f t="shared" si="267"/>
        <v/>
      </c>
      <c r="CM569" s="84">
        <f>IFERROR(FIND("POLÍCIA RODOVIÁRIA",consulta_completa__11[[#This Row],[14 - Inst. Atuando no Local]]),0)</f>
        <v>0</v>
      </c>
      <c r="CN569" s="84" t="str">
        <f t="shared" si="268"/>
        <v/>
      </c>
      <c r="CO569" s="84">
        <f>IFERROR(FIND("POLÍCIA MILITAR",consulta_completa__11[[#This Row],[14 - Inst. Atuando no Local]]),0)</f>
        <v>0</v>
      </c>
      <c r="CP569" s="84" t="str">
        <f t="shared" si="269"/>
        <v/>
      </c>
      <c r="CQ569" s="84">
        <f>IFERROR(FIND("POLÍCIA CIVIL",consulta_completa__11[[#This Row],[14 - Inst. Atuando no Local]]),0)</f>
        <v>0</v>
      </c>
      <c r="CR569" s="84" t="str">
        <f t="shared" si="270"/>
        <v/>
      </c>
      <c r="CS569" s="84">
        <f>IFERROR(FIND("MARINHA DO BRASIL",consulta_completa__11[[#This Row],[14 - Inst. Atuando no Local]]),0)</f>
        <v>0</v>
      </c>
      <c r="CT569" s="84" t="str">
        <f t="shared" si="271"/>
        <v/>
      </c>
      <c r="CU569" s="84">
        <f>IFERROR(FIND("EMPRESA ESPECIALIZADA EM ATENDIMENTO",consulta_completa__11[[#This Row],[14 - Inst. Atuando no Local]]),0)</f>
        <v>0</v>
      </c>
      <c r="CV569" s="84" t="str">
        <f t="shared" si="272"/>
        <v/>
      </c>
      <c r="CW569" s="84">
        <f>IFERROR(FIND("IBAMA",consulta_completa__11[[#This Row],[14 - Inst. Atuando no Local]]),0)</f>
        <v>0</v>
      </c>
      <c r="CX569" s="84" t="str">
        <f t="shared" si="273"/>
        <v/>
      </c>
      <c r="CY569" s="84" t="str">
        <f>IF(consulta_completa__11[[#This Row],[14 - Inst. Atuando no Local]]="","X","")</f>
        <v/>
      </c>
      <c r="CZ569" s="84">
        <f>IFERROR(FIND("OUTRA (S)",consulta_completa__11[[#This Row],[14 - Inst. Atuando no Local]]),0)</f>
        <v>0</v>
      </c>
      <c r="DA569" s="84" t="str">
        <f t="shared" si="274"/>
        <v/>
      </c>
      <c r="DB569" s="35" t="str">
        <f t="shared" si="275"/>
        <v>Sim</v>
      </c>
      <c r="DC569" s="35" t="str">
        <f t="shared" si="276"/>
        <v>Não</v>
      </c>
      <c r="DD569" s="35" t="str">
        <f t="shared" si="277"/>
        <v>Sim</v>
      </c>
      <c r="DE569" s="87" t="str">
        <f t="shared" si="279"/>
        <v>Federal</v>
      </c>
    </row>
    <row r="570" spans="1:109">
      <c r="A570" s="14">
        <v>20258664847</v>
      </c>
      <c r="B570" s="1">
        <v>45874</v>
      </c>
      <c r="C570" t="s">
        <v>109</v>
      </c>
      <c r="D570" t="s">
        <v>212</v>
      </c>
      <c r="E570" t="s">
        <v>452</v>
      </c>
      <c r="F570" t="s">
        <v>112</v>
      </c>
      <c r="G570" t="s">
        <v>439</v>
      </c>
      <c r="H570" t="s">
        <v>5020</v>
      </c>
      <c r="I570" t="s">
        <v>117</v>
      </c>
      <c r="J570" t="s">
        <v>113</v>
      </c>
      <c r="K570" t="s">
        <v>114</v>
      </c>
      <c r="L570" t="s">
        <v>114</v>
      </c>
      <c r="M570" t="s">
        <v>118</v>
      </c>
      <c r="N570" t="s">
        <v>119</v>
      </c>
      <c r="O570" t="s">
        <v>239</v>
      </c>
      <c r="P570" t="s">
        <v>355</v>
      </c>
      <c r="Q570" t="s">
        <v>143</v>
      </c>
      <c r="R570" t="s">
        <v>123</v>
      </c>
      <c r="S570" t="s">
        <v>201</v>
      </c>
      <c r="T570" t="s">
        <v>3930</v>
      </c>
      <c r="U570" t="s">
        <v>113</v>
      </c>
      <c r="V570" t="s">
        <v>5021</v>
      </c>
      <c r="Z570" t="s">
        <v>5022</v>
      </c>
      <c r="AA570" t="s">
        <v>113</v>
      </c>
      <c r="AB570" t="s">
        <v>1465</v>
      </c>
      <c r="AC570" t="s">
        <v>207</v>
      </c>
      <c r="AD570">
        <v>1</v>
      </c>
      <c r="AE570" t="s">
        <v>603</v>
      </c>
      <c r="AF570" t="s">
        <v>113</v>
      </c>
      <c r="AG570" t="s">
        <v>113</v>
      </c>
      <c r="AH570" t="s">
        <v>131</v>
      </c>
      <c r="AI570" t="s">
        <v>131</v>
      </c>
      <c r="AJ570" t="s">
        <v>131</v>
      </c>
      <c r="AK570" t="s">
        <v>5023</v>
      </c>
      <c r="AL570" t="s">
        <v>5024</v>
      </c>
      <c r="AM570" t="s">
        <v>210</v>
      </c>
      <c r="AN570" t="s">
        <v>113</v>
      </c>
      <c r="AO570" t="s">
        <v>113</v>
      </c>
      <c r="AQ570" t="s">
        <v>211</v>
      </c>
      <c r="AR570" t="s">
        <v>113</v>
      </c>
      <c r="AS570" t="s">
        <v>5025</v>
      </c>
      <c r="AT570" t="s">
        <v>113</v>
      </c>
      <c r="AU570" t="s">
        <v>113</v>
      </c>
      <c r="AW570" t="s">
        <v>159</v>
      </c>
      <c r="AX570" s="82">
        <f>IFERROR(FIND("Óbitos/feridos",consulta_completa__11[[#This Row],[13 - Ocorrências/Ambientes Atingidos]]),0)</f>
        <v>0</v>
      </c>
      <c r="AY570" s="83" t="str">
        <f t="shared" si="249"/>
        <v/>
      </c>
      <c r="AZ570" s="82">
        <f>IFERROR(FIND("População afetada/evacuada",consulta_completa__11[[#This Row],[13 - Ocorrências/Ambientes Atingidos]]),0)</f>
        <v>0</v>
      </c>
      <c r="BA570" s="82" t="str">
        <f t="shared" si="250"/>
        <v/>
      </c>
      <c r="BB570" s="82">
        <f>IFERROR(FIND("Suspensão de abastecimento de água",consulta_completa__11[[#This Row],[13 - Ocorrências/Ambientes Atingidos]]),0)</f>
        <v>0</v>
      </c>
      <c r="BC570" s="83" t="str">
        <f t="shared" si="278"/>
        <v/>
      </c>
      <c r="BD570" s="82">
        <f>IFERROR(FIND("Rio/córrego",consulta_completa__11[[#This Row],[13 - Ocorrências/Ambientes Atingidos]]),0)</f>
        <v>0</v>
      </c>
      <c r="BE570" s="83" t="str">
        <f t="shared" si="251"/>
        <v/>
      </c>
      <c r="BF570" s="82">
        <f>IFERROR(FIND("Lago",consulta_completa__11[[#This Row],[13 - Ocorrências/Ambientes Atingidos]]),0)</f>
        <v>0</v>
      </c>
      <c r="BG570" s="83" t="str">
        <f t="shared" si="252"/>
        <v/>
      </c>
      <c r="BH570" s="82">
        <f>IFERROR(FIND("Mar",consulta_completa__11[[#This Row],[13 - Ocorrências/Ambientes Atingidos]]),0)</f>
        <v>1</v>
      </c>
      <c r="BI570" s="83" t="str">
        <f t="shared" si="253"/>
        <v>X</v>
      </c>
      <c r="BJ570" s="82">
        <f>IFERROR(FIND("Praia",consulta_completa__11[[#This Row],[13 - Ocorrências/Ambientes Atingidos]]),0)</f>
        <v>0</v>
      </c>
      <c r="BK570" s="83" t="str">
        <f t="shared" si="254"/>
        <v/>
      </c>
      <c r="BL570" s="82">
        <f>IFERROR(FIND("Solo",consulta_completa__11[[#This Row],[13 - Ocorrências/Ambientes Atingidos]]),0)</f>
        <v>0</v>
      </c>
      <c r="BM570" s="83" t="str">
        <f t="shared" si="255"/>
        <v/>
      </c>
      <c r="BN570" s="82">
        <f>IFERROR(FIND("Águas subterrâneas",consulta_completa__11[[#This Row],[13 - Ocorrências/Ambientes Atingidos]]),0)</f>
        <v>0</v>
      </c>
      <c r="BO570" s="83" t="str">
        <f t="shared" si="256"/>
        <v/>
      </c>
      <c r="BP570" s="82">
        <f>IFERROR(FIND("Atmosfera",consulta_completa__11[[#This Row],[13 - Ocorrências/Ambientes Atingidos]]),0)</f>
        <v>0</v>
      </c>
      <c r="BQ570" s="83" t="str">
        <f t="shared" si="257"/>
        <v/>
      </c>
      <c r="BR570" s="82">
        <f>IFERROR(FIND("Flora",consulta_completa__11[[#This Row],[13 - Ocorrências/Ambientes Atingidos]]),0)</f>
        <v>0</v>
      </c>
      <c r="BS570" s="83" t="str">
        <f t="shared" si="258"/>
        <v/>
      </c>
      <c r="BT570" s="82">
        <f>IFERROR(FIND("Fauna",consulta_completa__11[[#This Row],[13 - Ocorrências/Ambientes Atingidos]]),0)</f>
        <v>0</v>
      </c>
      <c r="BU570" s="83" t="str">
        <f t="shared" si="259"/>
        <v/>
      </c>
      <c r="BV570" s="82">
        <f>IFERROR(FIND("UC federal",consulta_completa__11[[#This Row],[13 - Ocorrências/Ambientes Atingidos]]),0)</f>
        <v>0</v>
      </c>
      <c r="BW570" s="83" t="str">
        <f t="shared" si="260"/>
        <v/>
      </c>
      <c r="BX570" s="82">
        <f>IFERROR(FIND("UC estadual/municipal",consulta_completa__11[[#This Row],[13 - Ocorrências/Ambientes Atingidos]]),0)</f>
        <v>0</v>
      </c>
      <c r="BY570" s="83" t="str">
        <f t="shared" si="261"/>
        <v/>
      </c>
      <c r="BZ570" s="82">
        <f>IFERROR(FIND("Outro(s)",consulta_completa__11[[#This Row],[13 - Ocorrências/Ambientes Atingidos]]),0)</f>
        <v>0</v>
      </c>
      <c r="CA570" s="83" t="str">
        <f t="shared" si="262"/>
        <v/>
      </c>
      <c r="CB570" s="82">
        <f>IFERROR(FIND("Sem dano",consulta_completa__11[[#This Row],[13 - Ocorrências/Ambientes Atingidos]]),0)</f>
        <v>0</v>
      </c>
      <c r="CC570" s="83" t="str">
        <f t="shared" si="263"/>
        <v/>
      </c>
      <c r="CD570" s="82" t="str">
        <f>IF(consulta_completa__11[[#This Row],[13 - Ocorrências/Ambientes Atingidos]]="","X","")</f>
        <v/>
      </c>
      <c r="CE570" s="84">
        <f>IFERROR(FIND("IBAMA",consulta_completa__11[[#This Row],[14 - Inst. Atuando no Local]]),0)</f>
        <v>0</v>
      </c>
      <c r="CF570" s="84" t="str">
        <f t="shared" si="264"/>
        <v/>
      </c>
      <c r="CG570" s="84">
        <f>IFERROR(FIND("OEMA",consulta_completa__11[[#This Row],[14 - Inst. Atuando no Local]]),0)</f>
        <v>0</v>
      </c>
      <c r="CH570" s="84" t="str">
        <f t="shared" si="265"/>
        <v/>
      </c>
      <c r="CI570" s="84">
        <f>IFERROR(FIND("DEFESA CIVIL",consulta_completa__11[[#This Row],[14 - Inst. Atuando no Local]]),0)</f>
        <v>0</v>
      </c>
      <c r="CJ570" s="84" t="str">
        <f t="shared" si="266"/>
        <v/>
      </c>
      <c r="CK570" s="84">
        <f>IFERROR(FIND("CORPO DE BOMBEIROS",consulta_completa__11[[#This Row],[14 - Inst. Atuando no Local]]),0)</f>
        <v>0</v>
      </c>
      <c r="CL570" s="84" t="str">
        <f t="shared" si="267"/>
        <v/>
      </c>
      <c r="CM570" s="84">
        <f>IFERROR(FIND("POLÍCIA RODOVIÁRIA",consulta_completa__11[[#This Row],[14 - Inst. Atuando no Local]]),0)</f>
        <v>0</v>
      </c>
      <c r="CN570" s="84" t="str">
        <f t="shared" si="268"/>
        <v/>
      </c>
      <c r="CO570" s="84">
        <f>IFERROR(FIND("POLÍCIA MILITAR",consulta_completa__11[[#This Row],[14 - Inst. Atuando no Local]]),0)</f>
        <v>0</v>
      </c>
      <c r="CP570" s="84" t="str">
        <f t="shared" si="269"/>
        <v/>
      </c>
      <c r="CQ570" s="84">
        <f>IFERROR(FIND("POLÍCIA CIVIL",consulta_completa__11[[#This Row],[14 - Inst. Atuando no Local]]),0)</f>
        <v>0</v>
      </c>
      <c r="CR570" s="84" t="str">
        <f t="shared" si="270"/>
        <v/>
      </c>
      <c r="CS570" s="84">
        <f>IFERROR(FIND("MARINHA DO BRASIL",consulta_completa__11[[#This Row],[14 - Inst. Atuando no Local]]),0)</f>
        <v>0</v>
      </c>
      <c r="CT570" s="84" t="str">
        <f t="shared" si="271"/>
        <v/>
      </c>
      <c r="CU570" s="84">
        <f>IFERROR(FIND("EMPRESA ESPECIALIZADA EM ATENDIMENTO",consulta_completa__11[[#This Row],[14 - Inst. Atuando no Local]]),0)</f>
        <v>0</v>
      </c>
      <c r="CV570" s="84" t="str">
        <f t="shared" si="272"/>
        <v/>
      </c>
      <c r="CW570" s="84">
        <f>IFERROR(FIND("IBAMA",consulta_completa__11[[#This Row],[14 - Inst. Atuando no Local]]),0)</f>
        <v>0</v>
      </c>
      <c r="CX570" s="84" t="str">
        <f t="shared" si="273"/>
        <v/>
      </c>
      <c r="CY570" s="84" t="str">
        <f>IF(consulta_completa__11[[#This Row],[14 - Inst. Atuando no Local]]="","X","")</f>
        <v/>
      </c>
      <c r="CZ570" s="84">
        <f>IFERROR(FIND("OUTRA (S)",consulta_completa__11[[#This Row],[14 - Inst. Atuando no Local]]),0)</f>
        <v>0</v>
      </c>
      <c r="DA570" s="84" t="str">
        <f t="shared" si="274"/>
        <v/>
      </c>
      <c r="DB570" s="35" t="str">
        <f t="shared" si="275"/>
        <v>Sim</v>
      </c>
      <c r="DC570" s="35" t="str">
        <f t="shared" si="276"/>
        <v>Não</v>
      </c>
      <c r="DD570" s="35" t="str">
        <f t="shared" si="277"/>
        <v>Sim</v>
      </c>
      <c r="DE570" s="87" t="str">
        <f t="shared" si="279"/>
        <v>Federal</v>
      </c>
    </row>
    <row r="571" spans="1:109">
      <c r="A571" s="14">
        <v>20258764805</v>
      </c>
      <c r="B571" s="1">
        <v>45874</v>
      </c>
      <c r="C571" t="s">
        <v>1827</v>
      </c>
      <c r="D571" t="s">
        <v>180</v>
      </c>
      <c r="E571" t="s">
        <v>286</v>
      </c>
      <c r="F571" t="s">
        <v>163</v>
      </c>
      <c r="G571" t="s">
        <v>1845</v>
      </c>
      <c r="H571" t="s">
        <v>113</v>
      </c>
      <c r="I571" t="s">
        <v>113</v>
      </c>
      <c r="J571" t="s">
        <v>113</v>
      </c>
      <c r="K571" t="s">
        <v>114</v>
      </c>
      <c r="L571" t="s">
        <v>114</v>
      </c>
      <c r="M571" t="s">
        <v>140</v>
      </c>
      <c r="N571" t="s">
        <v>141</v>
      </c>
      <c r="O571" t="s">
        <v>185</v>
      </c>
      <c r="P571" t="s">
        <v>355</v>
      </c>
      <c r="Q571" t="s">
        <v>167</v>
      </c>
      <c r="R571" t="s">
        <v>123</v>
      </c>
      <c r="S571" t="s">
        <v>113</v>
      </c>
      <c r="T571" t="s">
        <v>5026</v>
      </c>
      <c r="U571" t="s">
        <v>631</v>
      </c>
      <c r="V571" t="s">
        <v>5027</v>
      </c>
      <c r="X571" t="b">
        <v>1</v>
      </c>
      <c r="Z571" t="s">
        <v>3410</v>
      </c>
      <c r="AA571" t="s">
        <v>5028</v>
      </c>
      <c r="AB571" t="s">
        <v>113</v>
      </c>
      <c r="AC571" t="s">
        <v>113</v>
      </c>
      <c r="AE571" t="s">
        <v>113</v>
      </c>
      <c r="AF571" t="s">
        <v>5029</v>
      </c>
      <c r="AG571" t="s">
        <v>113</v>
      </c>
      <c r="AH571" t="s">
        <v>113</v>
      </c>
      <c r="AI571" t="s">
        <v>132</v>
      </c>
      <c r="AJ571" t="s">
        <v>132</v>
      </c>
      <c r="AK571" t="s">
        <v>113</v>
      </c>
      <c r="AL571" t="s">
        <v>5030</v>
      </c>
      <c r="AM571" t="s">
        <v>153</v>
      </c>
      <c r="AN571" t="s">
        <v>154</v>
      </c>
      <c r="AO571" t="s">
        <v>155</v>
      </c>
      <c r="AP571">
        <v>6133161070</v>
      </c>
      <c r="AQ571" t="s">
        <v>156</v>
      </c>
      <c r="AR571" t="s">
        <v>113</v>
      </c>
      <c r="AS571" t="s">
        <v>113</v>
      </c>
      <c r="AT571" t="s">
        <v>113</v>
      </c>
      <c r="AU571" t="s">
        <v>113</v>
      </c>
      <c r="AW571" t="s">
        <v>113</v>
      </c>
      <c r="AX571" s="82">
        <f>IFERROR(FIND("Óbitos/feridos",consulta_completa__11[[#This Row],[13 - Ocorrências/Ambientes Atingidos]]),0)</f>
        <v>0</v>
      </c>
      <c r="AY571" s="83" t="str">
        <f t="shared" si="249"/>
        <v/>
      </c>
      <c r="AZ571" s="82">
        <f>IFERROR(FIND("População afetada/evacuada",consulta_completa__11[[#This Row],[13 - Ocorrências/Ambientes Atingidos]]),0)</f>
        <v>0</v>
      </c>
      <c r="BA571" s="82" t="str">
        <f t="shared" si="250"/>
        <v/>
      </c>
      <c r="BB571" s="82">
        <f>IFERROR(FIND("Suspensão de abastecimento de água",consulta_completa__11[[#This Row],[13 - Ocorrências/Ambientes Atingidos]]),0)</f>
        <v>0</v>
      </c>
      <c r="BC571" s="83" t="str">
        <f t="shared" si="278"/>
        <v/>
      </c>
      <c r="BD571" s="82">
        <f>IFERROR(FIND("Rio/córrego",consulta_completa__11[[#This Row],[13 - Ocorrências/Ambientes Atingidos]]),0)</f>
        <v>0</v>
      </c>
      <c r="BE571" s="83" t="str">
        <f t="shared" si="251"/>
        <v/>
      </c>
      <c r="BF571" s="82">
        <f>IFERROR(FIND("Lago",consulta_completa__11[[#This Row],[13 - Ocorrências/Ambientes Atingidos]]),0)</f>
        <v>0</v>
      </c>
      <c r="BG571" s="83" t="str">
        <f t="shared" si="252"/>
        <v/>
      </c>
      <c r="BH571" s="82">
        <f>IFERROR(FIND("Mar",consulta_completa__11[[#This Row],[13 - Ocorrências/Ambientes Atingidos]]),0)</f>
        <v>0</v>
      </c>
      <c r="BI571" s="83" t="str">
        <f t="shared" si="253"/>
        <v/>
      </c>
      <c r="BJ571" s="82">
        <f>IFERROR(FIND("Praia",consulta_completa__11[[#This Row],[13 - Ocorrências/Ambientes Atingidos]]),0)</f>
        <v>0</v>
      </c>
      <c r="BK571" s="83" t="str">
        <f t="shared" si="254"/>
        <v/>
      </c>
      <c r="BL571" s="82">
        <f>IFERROR(FIND("Solo",consulta_completa__11[[#This Row],[13 - Ocorrências/Ambientes Atingidos]]),0)</f>
        <v>1</v>
      </c>
      <c r="BM571" s="83" t="str">
        <f t="shared" si="255"/>
        <v>X</v>
      </c>
      <c r="BN571" s="82">
        <f>IFERROR(FIND("Águas subterrâneas",consulta_completa__11[[#This Row],[13 - Ocorrências/Ambientes Atingidos]]),0)</f>
        <v>0</v>
      </c>
      <c r="BO571" s="83" t="str">
        <f t="shared" si="256"/>
        <v/>
      </c>
      <c r="BP571" s="82">
        <f>IFERROR(FIND("Atmosfera",consulta_completa__11[[#This Row],[13 - Ocorrências/Ambientes Atingidos]]),0)</f>
        <v>0</v>
      </c>
      <c r="BQ571" s="83" t="str">
        <f t="shared" si="257"/>
        <v/>
      </c>
      <c r="BR571" s="82">
        <f>IFERROR(FIND("Flora",consulta_completa__11[[#This Row],[13 - Ocorrências/Ambientes Atingidos]]),0)</f>
        <v>0</v>
      </c>
      <c r="BS571" s="83" t="str">
        <f t="shared" si="258"/>
        <v/>
      </c>
      <c r="BT571" s="82">
        <f>IFERROR(FIND("Fauna",consulta_completa__11[[#This Row],[13 - Ocorrências/Ambientes Atingidos]]),0)</f>
        <v>0</v>
      </c>
      <c r="BU571" s="83" t="str">
        <f t="shared" si="259"/>
        <v/>
      </c>
      <c r="BV571" s="82">
        <f>IFERROR(FIND("UC federal",consulta_completa__11[[#This Row],[13 - Ocorrências/Ambientes Atingidos]]),0)</f>
        <v>0</v>
      </c>
      <c r="BW571" s="83" t="str">
        <f t="shared" si="260"/>
        <v/>
      </c>
      <c r="BX571" s="82">
        <f>IFERROR(FIND("UC estadual/municipal",consulta_completa__11[[#This Row],[13 - Ocorrências/Ambientes Atingidos]]),0)</f>
        <v>0</v>
      </c>
      <c r="BY571" s="83" t="str">
        <f t="shared" si="261"/>
        <v/>
      </c>
      <c r="BZ571" s="82">
        <f>IFERROR(FIND("Outro(s)",consulta_completa__11[[#This Row],[13 - Ocorrências/Ambientes Atingidos]]),0)</f>
        <v>0</v>
      </c>
      <c r="CA571" s="83" t="str">
        <f t="shared" si="262"/>
        <v/>
      </c>
      <c r="CB571" s="82">
        <f>IFERROR(FIND("Sem dano",consulta_completa__11[[#This Row],[13 - Ocorrências/Ambientes Atingidos]]),0)</f>
        <v>0</v>
      </c>
      <c r="CC571" s="83" t="str">
        <f t="shared" si="263"/>
        <v/>
      </c>
      <c r="CD571" s="82" t="str">
        <f>IF(consulta_completa__11[[#This Row],[13 - Ocorrências/Ambientes Atingidos]]="","X","")</f>
        <v/>
      </c>
      <c r="CE571" s="84">
        <f>IFERROR(FIND("IBAMA",consulta_completa__11[[#This Row],[14 - Inst. Atuando no Local]]),0)</f>
        <v>0</v>
      </c>
      <c r="CF571" s="84" t="str">
        <f t="shared" si="264"/>
        <v/>
      </c>
      <c r="CG571" s="84">
        <f>IFERROR(FIND("OEMA",consulta_completa__11[[#This Row],[14 - Inst. Atuando no Local]]),0)</f>
        <v>0</v>
      </c>
      <c r="CH571" s="84" t="str">
        <f t="shared" si="265"/>
        <v/>
      </c>
      <c r="CI571" s="84">
        <f>IFERROR(FIND("DEFESA CIVIL",consulta_completa__11[[#This Row],[14 - Inst. Atuando no Local]]),0)</f>
        <v>0</v>
      </c>
      <c r="CJ571" s="84" t="str">
        <f t="shared" si="266"/>
        <v/>
      </c>
      <c r="CK571" s="84">
        <f>IFERROR(FIND("CORPO DE BOMBEIROS",consulta_completa__11[[#This Row],[14 - Inst. Atuando no Local]]),0)</f>
        <v>0</v>
      </c>
      <c r="CL571" s="84" t="str">
        <f t="shared" si="267"/>
        <v/>
      </c>
      <c r="CM571" s="84">
        <f>IFERROR(FIND("POLÍCIA RODOVIÁRIA",consulta_completa__11[[#This Row],[14 - Inst. Atuando no Local]]),0)</f>
        <v>0</v>
      </c>
      <c r="CN571" s="84" t="str">
        <f t="shared" si="268"/>
        <v/>
      </c>
      <c r="CO571" s="84">
        <f>IFERROR(FIND("POLÍCIA MILITAR",consulta_completa__11[[#This Row],[14 - Inst. Atuando no Local]]),0)</f>
        <v>0</v>
      </c>
      <c r="CP571" s="84" t="str">
        <f t="shared" si="269"/>
        <v/>
      </c>
      <c r="CQ571" s="84">
        <f>IFERROR(FIND("POLÍCIA CIVIL",consulta_completa__11[[#This Row],[14 - Inst. Atuando no Local]]),0)</f>
        <v>0</v>
      </c>
      <c r="CR571" s="84" t="str">
        <f t="shared" si="270"/>
        <v/>
      </c>
      <c r="CS571" s="84">
        <f>IFERROR(FIND("MARINHA DO BRASIL",consulta_completa__11[[#This Row],[14 - Inst. Atuando no Local]]),0)</f>
        <v>0</v>
      </c>
      <c r="CT571" s="84" t="str">
        <f t="shared" si="271"/>
        <v/>
      </c>
      <c r="CU571" s="84">
        <f>IFERROR(FIND("EMPRESA ESPECIALIZADA EM ATENDIMENTO",consulta_completa__11[[#This Row],[14 - Inst. Atuando no Local]]),0)</f>
        <v>0</v>
      </c>
      <c r="CV571" s="84" t="str">
        <f t="shared" si="272"/>
        <v/>
      </c>
      <c r="CW571" s="84">
        <f>IFERROR(FIND("IBAMA",consulta_completa__11[[#This Row],[14 - Inst. Atuando no Local]]),0)</f>
        <v>0</v>
      </c>
      <c r="CX571" s="84" t="str">
        <f t="shared" si="273"/>
        <v/>
      </c>
      <c r="CY571" s="84" t="str">
        <f>IF(consulta_completa__11[[#This Row],[14 - Inst. Atuando no Local]]="","X","")</f>
        <v/>
      </c>
      <c r="CZ571" s="84">
        <f>IFERROR(FIND("OUTRA (S)",consulta_completa__11[[#This Row],[14 - Inst. Atuando no Local]]),0)</f>
        <v>0</v>
      </c>
      <c r="DA571" s="84" t="str">
        <f t="shared" si="274"/>
        <v/>
      </c>
      <c r="DB571" s="35" t="str">
        <f t="shared" si="275"/>
        <v>Sim</v>
      </c>
      <c r="DC571" s="35" t="str">
        <f t="shared" si="276"/>
        <v>Não</v>
      </c>
      <c r="DD571" s="35" t="str">
        <f t="shared" si="277"/>
        <v>Sim</v>
      </c>
      <c r="DE571" s="87" t="str">
        <f t="shared" si="279"/>
        <v>Sem informação</v>
      </c>
    </row>
    <row r="572" spans="1:109">
      <c r="A572" s="14">
        <v>20258782822</v>
      </c>
      <c r="B572" s="1">
        <v>45874</v>
      </c>
      <c r="C572" t="s">
        <v>109</v>
      </c>
      <c r="D572" t="s">
        <v>161</v>
      </c>
      <c r="E572" t="s">
        <v>111</v>
      </c>
      <c r="F572" t="s">
        <v>112</v>
      </c>
      <c r="G572" t="s">
        <v>113</v>
      </c>
      <c r="H572" t="s">
        <v>114</v>
      </c>
      <c r="I572" t="s">
        <v>114</v>
      </c>
      <c r="J572" t="s">
        <v>1310</v>
      </c>
      <c r="K572" t="s">
        <v>5031</v>
      </c>
      <c r="L572" t="s">
        <v>323</v>
      </c>
      <c r="M572" t="s">
        <v>118</v>
      </c>
      <c r="N572" t="s">
        <v>119</v>
      </c>
      <c r="O572" t="s">
        <v>239</v>
      </c>
      <c r="P572" t="s">
        <v>355</v>
      </c>
      <c r="Q572" t="s">
        <v>122</v>
      </c>
      <c r="R572" t="s">
        <v>123</v>
      </c>
      <c r="S572" t="s">
        <v>124</v>
      </c>
      <c r="T572" t="s">
        <v>4208</v>
      </c>
      <c r="U572" t="s">
        <v>5032</v>
      </c>
      <c r="V572" t="s">
        <v>5033</v>
      </c>
      <c r="Z572" t="s">
        <v>409</v>
      </c>
      <c r="AA572" t="s">
        <v>113</v>
      </c>
      <c r="AB572" t="s">
        <v>1465</v>
      </c>
      <c r="AC572" t="s">
        <v>130</v>
      </c>
      <c r="AD572">
        <v>1</v>
      </c>
      <c r="AE572" t="s">
        <v>603</v>
      </c>
      <c r="AF572" t="s">
        <v>113</v>
      </c>
      <c r="AG572" t="s">
        <v>113</v>
      </c>
      <c r="AH572" t="s">
        <v>131</v>
      </c>
      <c r="AI572" t="s">
        <v>132</v>
      </c>
      <c r="AJ572" t="s">
        <v>131</v>
      </c>
      <c r="AK572" t="s">
        <v>5034</v>
      </c>
      <c r="AL572" t="s">
        <v>5035</v>
      </c>
      <c r="AM572" t="s">
        <v>135</v>
      </c>
      <c r="AN572" t="s">
        <v>113</v>
      </c>
      <c r="AO572" t="s">
        <v>113</v>
      </c>
      <c r="AQ572" t="s">
        <v>136</v>
      </c>
      <c r="AR572" t="s">
        <v>113</v>
      </c>
      <c r="AS572" t="s">
        <v>113</v>
      </c>
      <c r="AT572" t="s">
        <v>113</v>
      </c>
      <c r="AU572" t="s">
        <v>113</v>
      </c>
      <c r="AW572" t="s">
        <v>113</v>
      </c>
      <c r="AX572" s="82">
        <f>IFERROR(FIND("Óbitos/feridos",consulta_completa__11[[#This Row],[13 - Ocorrências/Ambientes Atingidos]]),0)</f>
        <v>0</v>
      </c>
      <c r="AY572" s="83" t="str">
        <f t="shared" si="249"/>
        <v/>
      </c>
      <c r="AZ572" s="82">
        <f>IFERROR(FIND("População afetada/evacuada",consulta_completa__11[[#This Row],[13 - Ocorrências/Ambientes Atingidos]]),0)</f>
        <v>0</v>
      </c>
      <c r="BA572" s="82" t="str">
        <f t="shared" si="250"/>
        <v/>
      </c>
      <c r="BB572" s="82">
        <f>IFERROR(FIND("Suspensão de abastecimento de água",consulta_completa__11[[#This Row],[13 - Ocorrências/Ambientes Atingidos]]),0)</f>
        <v>0</v>
      </c>
      <c r="BC572" s="83" t="str">
        <f t="shared" si="278"/>
        <v/>
      </c>
      <c r="BD572" s="82">
        <f>IFERROR(FIND("Rio/córrego",consulta_completa__11[[#This Row],[13 - Ocorrências/Ambientes Atingidos]]),0)</f>
        <v>0</v>
      </c>
      <c r="BE572" s="83" t="str">
        <f t="shared" si="251"/>
        <v/>
      </c>
      <c r="BF572" s="82">
        <f>IFERROR(FIND("Lago",consulta_completa__11[[#This Row],[13 - Ocorrências/Ambientes Atingidos]]),0)</f>
        <v>0</v>
      </c>
      <c r="BG572" s="83" t="str">
        <f t="shared" si="252"/>
        <v/>
      </c>
      <c r="BH572" s="82">
        <f>IFERROR(FIND("Mar",consulta_completa__11[[#This Row],[13 - Ocorrências/Ambientes Atingidos]]),0)</f>
        <v>1</v>
      </c>
      <c r="BI572" s="83" t="str">
        <f t="shared" si="253"/>
        <v>X</v>
      </c>
      <c r="BJ572" s="82">
        <f>IFERROR(FIND("Praia",consulta_completa__11[[#This Row],[13 - Ocorrências/Ambientes Atingidos]]),0)</f>
        <v>0</v>
      </c>
      <c r="BK572" s="83" t="str">
        <f t="shared" si="254"/>
        <v/>
      </c>
      <c r="BL572" s="82">
        <f>IFERROR(FIND("Solo",consulta_completa__11[[#This Row],[13 - Ocorrências/Ambientes Atingidos]]),0)</f>
        <v>0</v>
      </c>
      <c r="BM572" s="83" t="str">
        <f t="shared" si="255"/>
        <v/>
      </c>
      <c r="BN572" s="82">
        <f>IFERROR(FIND("Águas subterrâneas",consulta_completa__11[[#This Row],[13 - Ocorrências/Ambientes Atingidos]]),0)</f>
        <v>0</v>
      </c>
      <c r="BO572" s="83" t="str">
        <f t="shared" si="256"/>
        <v/>
      </c>
      <c r="BP572" s="82">
        <f>IFERROR(FIND("Atmosfera",consulta_completa__11[[#This Row],[13 - Ocorrências/Ambientes Atingidos]]),0)</f>
        <v>0</v>
      </c>
      <c r="BQ572" s="83" t="str">
        <f t="shared" si="257"/>
        <v/>
      </c>
      <c r="BR572" s="82">
        <f>IFERROR(FIND("Flora",consulta_completa__11[[#This Row],[13 - Ocorrências/Ambientes Atingidos]]),0)</f>
        <v>0</v>
      </c>
      <c r="BS572" s="83" t="str">
        <f t="shared" si="258"/>
        <v/>
      </c>
      <c r="BT572" s="82">
        <f>IFERROR(FIND("Fauna",consulta_completa__11[[#This Row],[13 - Ocorrências/Ambientes Atingidos]]),0)</f>
        <v>0</v>
      </c>
      <c r="BU572" s="83" t="str">
        <f t="shared" si="259"/>
        <v/>
      </c>
      <c r="BV572" s="82">
        <f>IFERROR(FIND("UC federal",consulta_completa__11[[#This Row],[13 - Ocorrências/Ambientes Atingidos]]),0)</f>
        <v>0</v>
      </c>
      <c r="BW572" s="83" t="str">
        <f t="shared" si="260"/>
        <v/>
      </c>
      <c r="BX572" s="82">
        <f>IFERROR(FIND("UC estadual/municipal",consulta_completa__11[[#This Row],[13 - Ocorrências/Ambientes Atingidos]]),0)</f>
        <v>0</v>
      </c>
      <c r="BY572" s="83" t="str">
        <f t="shared" si="261"/>
        <v/>
      </c>
      <c r="BZ572" s="82">
        <f>IFERROR(FIND("Outro(s)",consulta_completa__11[[#This Row],[13 - Ocorrências/Ambientes Atingidos]]),0)</f>
        <v>0</v>
      </c>
      <c r="CA572" s="83" t="str">
        <f t="shared" si="262"/>
        <v/>
      </c>
      <c r="CB572" s="82">
        <f>IFERROR(FIND("Sem dano",consulta_completa__11[[#This Row],[13 - Ocorrências/Ambientes Atingidos]]),0)</f>
        <v>0</v>
      </c>
      <c r="CC572" s="83" t="str">
        <f t="shared" si="263"/>
        <v/>
      </c>
      <c r="CD572" s="82" t="str">
        <f>IF(consulta_completa__11[[#This Row],[13 - Ocorrências/Ambientes Atingidos]]="","X","")</f>
        <v/>
      </c>
      <c r="CE572" s="84">
        <f>IFERROR(FIND("IBAMA",consulta_completa__11[[#This Row],[14 - Inst. Atuando no Local]]),0)</f>
        <v>0</v>
      </c>
      <c r="CF572" s="84" t="str">
        <f t="shared" si="264"/>
        <v/>
      </c>
      <c r="CG572" s="84">
        <f>IFERROR(FIND("OEMA",consulta_completa__11[[#This Row],[14 - Inst. Atuando no Local]]),0)</f>
        <v>0</v>
      </c>
      <c r="CH572" s="84" t="str">
        <f t="shared" si="265"/>
        <v/>
      </c>
      <c r="CI572" s="84">
        <f>IFERROR(FIND("DEFESA CIVIL",consulta_completa__11[[#This Row],[14 - Inst. Atuando no Local]]),0)</f>
        <v>0</v>
      </c>
      <c r="CJ572" s="84" t="str">
        <f t="shared" si="266"/>
        <v/>
      </c>
      <c r="CK572" s="84">
        <f>IFERROR(FIND("CORPO DE BOMBEIROS",consulta_completa__11[[#This Row],[14 - Inst. Atuando no Local]]),0)</f>
        <v>0</v>
      </c>
      <c r="CL572" s="84" t="str">
        <f t="shared" si="267"/>
        <v/>
      </c>
      <c r="CM572" s="84">
        <f>IFERROR(FIND("POLÍCIA RODOVIÁRIA",consulta_completa__11[[#This Row],[14 - Inst. Atuando no Local]]),0)</f>
        <v>0</v>
      </c>
      <c r="CN572" s="84" t="str">
        <f t="shared" si="268"/>
        <v/>
      </c>
      <c r="CO572" s="84">
        <f>IFERROR(FIND("POLÍCIA MILITAR",consulta_completa__11[[#This Row],[14 - Inst. Atuando no Local]]),0)</f>
        <v>0</v>
      </c>
      <c r="CP572" s="84" t="str">
        <f t="shared" si="269"/>
        <v/>
      </c>
      <c r="CQ572" s="84">
        <f>IFERROR(FIND("POLÍCIA CIVIL",consulta_completa__11[[#This Row],[14 - Inst. Atuando no Local]]),0)</f>
        <v>0</v>
      </c>
      <c r="CR572" s="84" t="str">
        <f t="shared" si="270"/>
        <v/>
      </c>
      <c r="CS572" s="84">
        <f>IFERROR(FIND("MARINHA DO BRASIL",consulta_completa__11[[#This Row],[14 - Inst. Atuando no Local]]),0)</f>
        <v>0</v>
      </c>
      <c r="CT572" s="84" t="str">
        <f t="shared" si="271"/>
        <v/>
      </c>
      <c r="CU572" s="84">
        <f>IFERROR(FIND("EMPRESA ESPECIALIZADA EM ATENDIMENTO",consulta_completa__11[[#This Row],[14 - Inst. Atuando no Local]]),0)</f>
        <v>0</v>
      </c>
      <c r="CV572" s="84" t="str">
        <f t="shared" si="272"/>
        <v/>
      </c>
      <c r="CW572" s="84">
        <f>IFERROR(FIND("IBAMA",consulta_completa__11[[#This Row],[14 - Inst. Atuando no Local]]),0)</f>
        <v>0</v>
      </c>
      <c r="CX572" s="84" t="str">
        <f t="shared" si="273"/>
        <v/>
      </c>
      <c r="CY572" s="84" t="str">
        <f>IF(consulta_completa__11[[#This Row],[14 - Inst. Atuando no Local]]="","X","")</f>
        <v/>
      </c>
      <c r="CZ572" s="84">
        <f>IFERROR(FIND("OUTRA (S)",consulta_completa__11[[#This Row],[14 - Inst. Atuando no Local]]),0)</f>
        <v>0</v>
      </c>
      <c r="DA572" s="84" t="str">
        <f t="shared" si="274"/>
        <v/>
      </c>
      <c r="DB572" s="35" t="str">
        <f t="shared" si="275"/>
        <v>Sim</v>
      </c>
      <c r="DC572" s="35" t="str">
        <f t="shared" si="276"/>
        <v>Não</v>
      </c>
      <c r="DD572" s="35" t="str">
        <f t="shared" si="277"/>
        <v>Sim</v>
      </c>
      <c r="DE572" s="87" t="str">
        <f t="shared" si="279"/>
        <v>Federal</v>
      </c>
    </row>
    <row r="573" spans="1:109">
      <c r="A573" s="14">
        <v>20258668458</v>
      </c>
      <c r="B573" s="1">
        <v>45875</v>
      </c>
      <c r="C573" t="s">
        <v>109</v>
      </c>
      <c r="D573" t="s">
        <v>212</v>
      </c>
      <c r="E573" t="s">
        <v>111</v>
      </c>
      <c r="F573" t="s">
        <v>112</v>
      </c>
      <c r="G573" t="s">
        <v>311</v>
      </c>
      <c r="H573" t="s">
        <v>5036</v>
      </c>
      <c r="I573" t="s">
        <v>117</v>
      </c>
      <c r="J573" t="s">
        <v>113</v>
      </c>
      <c r="K573" t="s">
        <v>114</v>
      </c>
      <c r="L573" t="s">
        <v>114</v>
      </c>
      <c r="M573" t="s">
        <v>118</v>
      </c>
      <c r="N573" t="s">
        <v>119</v>
      </c>
      <c r="O573" t="s">
        <v>239</v>
      </c>
      <c r="P573" t="s">
        <v>121</v>
      </c>
      <c r="Q573" t="s">
        <v>143</v>
      </c>
      <c r="R573" t="s">
        <v>123</v>
      </c>
      <c r="S573" t="s">
        <v>201</v>
      </c>
      <c r="T573" t="s">
        <v>5037</v>
      </c>
      <c r="U573" t="s">
        <v>113</v>
      </c>
      <c r="V573" t="s">
        <v>5038</v>
      </c>
      <c r="Z573" t="s">
        <v>5039</v>
      </c>
      <c r="AA573" t="s">
        <v>113</v>
      </c>
      <c r="AB573" t="s">
        <v>1465</v>
      </c>
      <c r="AC573" t="s">
        <v>399</v>
      </c>
      <c r="AD573">
        <v>1</v>
      </c>
      <c r="AE573" t="s">
        <v>603</v>
      </c>
      <c r="AF573" t="s">
        <v>113</v>
      </c>
      <c r="AG573" t="s">
        <v>113</v>
      </c>
      <c r="AH573" t="s">
        <v>131</v>
      </c>
      <c r="AI573" t="s">
        <v>131</v>
      </c>
      <c r="AJ573" t="s">
        <v>131</v>
      </c>
      <c r="AK573" t="s">
        <v>5040</v>
      </c>
      <c r="AL573" t="s">
        <v>5041</v>
      </c>
      <c r="AM573" t="s">
        <v>402</v>
      </c>
      <c r="AN573" t="s">
        <v>113</v>
      </c>
      <c r="AO573" t="s">
        <v>113</v>
      </c>
      <c r="AQ573" t="s">
        <v>211</v>
      </c>
      <c r="AR573" t="s">
        <v>113</v>
      </c>
      <c r="AS573" t="s">
        <v>113</v>
      </c>
      <c r="AT573" t="s">
        <v>5042</v>
      </c>
      <c r="AU573" t="s">
        <v>113</v>
      </c>
      <c r="AW573" t="s">
        <v>159</v>
      </c>
      <c r="AX573" s="82">
        <f>IFERROR(FIND("Óbitos/feridos",consulta_completa__11[[#This Row],[13 - Ocorrências/Ambientes Atingidos]]),0)</f>
        <v>0</v>
      </c>
      <c r="AY573" s="83" t="str">
        <f t="shared" si="249"/>
        <v/>
      </c>
      <c r="AZ573" s="82">
        <f>IFERROR(FIND("População afetada/evacuada",consulta_completa__11[[#This Row],[13 - Ocorrências/Ambientes Atingidos]]),0)</f>
        <v>0</v>
      </c>
      <c r="BA573" s="82" t="str">
        <f t="shared" si="250"/>
        <v/>
      </c>
      <c r="BB573" s="82">
        <f>IFERROR(FIND("Suspensão de abastecimento de água",consulta_completa__11[[#This Row],[13 - Ocorrências/Ambientes Atingidos]]),0)</f>
        <v>0</v>
      </c>
      <c r="BC573" s="83" t="str">
        <f t="shared" si="278"/>
        <v/>
      </c>
      <c r="BD573" s="82">
        <f>IFERROR(FIND("Rio/córrego",consulta_completa__11[[#This Row],[13 - Ocorrências/Ambientes Atingidos]]),0)</f>
        <v>0</v>
      </c>
      <c r="BE573" s="83" t="str">
        <f t="shared" si="251"/>
        <v/>
      </c>
      <c r="BF573" s="82">
        <f>IFERROR(FIND("Lago",consulta_completa__11[[#This Row],[13 - Ocorrências/Ambientes Atingidos]]),0)</f>
        <v>0</v>
      </c>
      <c r="BG573" s="83" t="str">
        <f t="shared" si="252"/>
        <v/>
      </c>
      <c r="BH573" s="82">
        <f>IFERROR(FIND("Mar",consulta_completa__11[[#This Row],[13 - Ocorrências/Ambientes Atingidos]]),0)</f>
        <v>1</v>
      </c>
      <c r="BI573" s="83" t="str">
        <f t="shared" si="253"/>
        <v>X</v>
      </c>
      <c r="BJ573" s="82">
        <f>IFERROR(FIND("Praia",consulta_completa__11[[#This Row],[13 - Ocorrências/Ambientes Atingidos]]),0)</f>
        <v>0</v>
      </c>
      <c r="BK573" s="83" t="str">
        <f t="shared" si="254"/>
        <v/>
      </c>
      <c r="BL573" s="82">
        <f>IFERROR(FIND("Solo",consulta_completa__11[[#This Row],[13 - Ocorrências/Ambientes Atingidos]]),0)</f>
        <v>0</v>
      </c>
      <c r="BM573" s="83" t="str">
        <f t="shared" si="255"/>
        <v/>
      </c>
      <c r="BN573" s="82">
        <f>IFERROR(FIND("Águas subterrâneas",consulta_completa__11[[#This Row],[13 - Ocorrências/Ambientes Atingidos]]),0)</f>
        <v>0</v>
      </c>
      <c r="BO573" s="83" t="str">
        <f t="shared" si="256"/>
        <v/>
      </c>
      <c r="BP573" s="82">
        <f>IFERROR(FIND("Atmosfera",consulta_completa__11[[#This Row],[13 - Ocorrências/Ambientes Atingidos]]),0)</f>
        <v>0</v>
      </c>
      <c r="BQ573" s="83" t="str">
        <f t="shared" si="257"/>
        <v/>
      </c>
      <c r="BR573" s="82">
        <f>IFERROR(FIND("Flora",consulta_completa__11[[#This Row],[13 - Ocorrências/Ambientes Atingidos]]),0)</f>
        <v>0</v>
      </c>
      <c r="BS573" s="83" t="str">
        <f t="shared" si="258"/>
        <v/>
      </c>
      <c r="BT573" s="82">
        <f>IFERROR(FIND("Fauna",consulta_completa__11[[#This Row],[13 - Ocorrências/Ambientes Atingidos]]),0)</f>
        <v>0</v>
      </c>
      <c r="BU573" s="83" t="str">
        <f t="shared" si="259"/>
        <v/>
      </c>
      <c r="BV573" s="82">
        <f>IFERROR(FIND("UC federal",consulta_completa__11[[#This Row],[13 - Ocorrências/Ambientes Atingidos]]),0)</f>
        <v>0</v>
      </c>
      <c r="BW573" s="83" t="str">
        <f t="shared" si="260"/>
        <v/>
      </c>
      <c r="BX573" s="82">
        <f>IFERROR(FIND("UC estadual/municipal",consulta_completa__11[[#This Row],[13 - Ocorrências/Ambientes Atingidos]]),0)</f>
        <v>0</v>
      </c>
      <c r="BY573" s="83" t="str">
        <f t="shared" si="261"/>
        <v/>
      </c>
      <c r="BZ573" s="82">
        <f>IFERROR(FIND("Outro(s)",consulta_completa__11[[#This Row],[13 - Ocorrências/Ambientes Atingidos]]),0)</f>
        <v>0</v>
      </c>
      <c r="CA573" s="83" t="str">
        <f t="shared" si="262"/>
        <v/>
      </c>
      <c r="CB573" s="82">
        <f>IFERROR(FIND("Sem dano",consulta_completa__11[[#This Row],[13 - Ocorrências/Ambientes Atingidos]]),0)</f>
        <v>0</v>
      </c>
      <c r="CC573" s="83" t="str">
        <f t="shared" si="263"/>
        <v/>
      </c>
      <c r="CD573" s="82" t="str">
        <f>IF(consulta_completa__11[[#This Row],[13 - Ocorrências/Ambientes Atingidos]]="","X","")</f>
        <v/>
      </c>
      <c r="CE573" s="84">
        <f>IFERROR(FIND("IBAMA",consulta_completa__11[[#This Row],[14 - Inst. Atuando no Local]]),0)</f>
        <v>0</v>
      </c>
      <c r="CF573" s="84" t="str">
        <f t="shared" si="264"/>
        <v/>
      </c>
      <c r="CG573" s="84">
        <f>IFERROR(FIND("OEMA",consulta_completa__11[[#This Row],[14 - Inst. Atuando no Local]]),0)</f>
        <v>0</v>
      </c>
      <c r="CH573" s="84" t="str">
        <f t="shared" si="265"/>
        <v/>
      </c>
      <c r="CI573" s="84">
        <f>IFERROR(FIND("DEFESA CIVIL",consulta_completa__11[[#This Row],[14 - Inst. Atuando no Local]]),0)</f>
        <v>0</v>
      </c>
      <c r="CJ573" s="84" t="str">
        <f t="shared" si="266"/>
        <v/>
      </c>
      <c r="CK573" s="84">
        <f>IFERROR(FIND("CORPO DE BOMBEIROS",consulta_completa__11[[#This Row],[14 - Inst. Atuando no Local]]),0)</f>
        <v>0</v>
      </c>
      <c r="CL573" s="84" t="str">
        <f t="shared" si="267"/>
        <v/>
      </c>
      <c r="CM573" s="84">
        <f>IFERROR(FIND("POLÍCIA RODOVIÁRIA",consulta_completa__11[[#This Row],[14 - Inst. Atuando no Local]]),0)</f>
        <v>0</v>
      </c>
      <c r="CN573" s="84" t="str">
        <f t="shared" si="268"/>
        <v/>
      </c>
      <c r="CO573" s="84">
        <f>IFERROR(FIND("POLÍCIA MILITAR",consulta_completa__11[[#This Row],[14 - Inst. Atuando no Local]]),0)</f>
        <v>0</v>
      </c>
      <c r="CP573" s="84" t="str">
        <f t="shared" si="269"/>
        <v/>
      </c>
      <c r="CQ573" s="84">
        <f>IFERROR(FIND("POLÍCIA CIVIL",consulta_completa__11[[#This Row],[14 - Inst. Atuando no Local]]),0)</f>
        <v>0</v>
      </c>
      <c r="CR573" s="84" t="str">
        <f t="shared" si="270"/>
        <v/>
      </c>
      <c r="CS573" s="84">
        <f>IFERROR(FIND("MARINHA DO BRASIL",consulta_completa__11[[#This Row],[14 - Inst. Atuando no Local]]),0)</f>
        <v>0</v>
      </c>
      <c r="CT573" s="84" t="str">
        <f t="shared" si="271"/>
        <v/>
      </c>
      <c r="CU573" s="84">
        <f>IFERROR(FIND("EMPRESA ESPECIALIZADA EM ATENDIMENTO",consulta_completa__11[[#This Row],[14 - Inst. Atuando no Local]]),0)</f>
        <v>0</v>
      </c>
      <c r="CV573" s="84" t="str">
        <f t="shared" si="272"/>
        <v/>
      </c>
      <c r="CW573" s="84">
        <f>IFERROR(FIND("IBAMA",consulta_completa__11[[#This Row],[14 - Inst. Atuando no Local]]),0)</f>
        <v>0</v>
      </c>
      <c r="CX573" s="84" t="str">
        <f t="shared" si="273"/>
        <v/>
      </c>
      <c r="CY573" s="84" t="str">
        <f>IF(consulta_completa__11[[#This Row],[14 - Inst. Atuando no Local]]="","X","")</f>
        <v/>
      </c>
      <c r="CZ573" s="84">
        <f>IFERROR(FIND("OUTRA (S)",consulta_completa__11[[#This Row],[14 - Inst. Atuando no Local]]),0)</f>
        <v>0</v>
      </c>
      <c r="DA573" s="84" t="str">
        <f t="shared" si="274"/>
        <v/>
      </c>
      <c r="DB573" s="35" t="str">
        <f t="shared" si="275"/>
        <v>Sim</v>
      </c>
      <c r="DC573" s="35" t="str">
        <f t="shared" si="276"/>
        <v>Não</v>
      </c>
      <c r="DD573" s="35" t="str">
        <f t="shared" si="277"/>
        <v>Sim</v>
      </c>
      <c r="DE573" s="87" t="str">
        <f t="shared" si="279"/>
        <v>Federal</v>
      </c>
    </row>
    <row r="574" spans="1:109">
      <c r="A574" s="14">
        <v>20258739623</v>
      </c>
      <c r="B574" s="1">
        <v>45875</v>
      </c>
      <c r="C574" t="s">
        <v>238</v>
      </c>
      <c r="D574" t="s">
        <v>212</v>
      </c>
      <c r="E574" t="s">
        <v>111</v>
      </c>
      <c r="F574" t="s">
        <v>163</v>
      </c>
      <c r="G574" t="s">
        <v>113</v>
      </c>
      <c r="H574" t="s">
        <v>114</v>
      </c>
      <c r="I574" t="s">
        <v>114</v>
      </c>
      <c r="J574" t="s">
        <v>113</v>
      </c>
      <c r="K574" t="s">
        <v>114</v>
      </c>
      <c r="L574" t="s">
        <v>114</v>
      </c>
      <c r="M574" t="s">
        <v>118</v>
      </c>
      <c r="N574" t="s">
        <v>113</v>
      </c>
      <c r="O574" t="s">
        <v>239</v>
      </c>
      <c r="P574" t="s">
        <v>121</v>
      </c>
      <c r="Q574" t="s">
        <v>143</v>
      </c>
      <c r="R574" t="s">
        <v>123</v>
      </c>
      <c r="S574" t="s">
        <v>201</v>
      </c>
      <c r="T574" t="s">
        <v>5043</v>
      </c>
      <c r="U574" t="s">
        <v>5044</v>
      </c>
      <c r="V574" t="s">
        <v>5045</v>
      </c>
      <c r="W574" t="b">
        <v>1</v>
      </c>
      <c r="Z574" t="s">
        <v>409</v>
      </c>
      <c r="AA574" t="s">
        <v>5044</v>
      </c>
      <c r="AB574" t="s">
        <v>248</v>
      </c>
      <c r="AC574" t="s">
        <v>244</v>
      </c>
      <c r="AD574">
        <v>1</v>
      </c>
      <c r="AE574" t="s">
        <v>113</v>
      </c>
      <c r="AF574" t="s">
        <v>113</v>
      </c>
      <c r="AG574" t="s">
        <v>113</v>
      </c>
      <c r="AH574" t="s">
        <v>131</v>
      </c>
      <c r="AI574" t="s">
        <v>131</v>
      </c>
      <c r="AJ574" t="s">
        <v>131</v>
      </c>
      <c r="AK574" t="s">
        <v>5046</v>
      </c>
      <c r="AL574" t="s">
        <v>5047</v>
      </c>
      <c r="AM574" t="s">
        <v>247</v>
      </c>
      <c r="AN574" t="s">
        <v>5048</v>
      </c>
      <c r="AO574" t="s">
        <v>4545</v>
      </c>
      <c r="AP574">
        <v>21998863038</v>
      </c>
      <c r="AQ574" t="s">
        <v>250</v>
      </c>
      <c r="AR574" t="s">
        <v>113</v>
      </c>
      <c r="AS574" t="s">
        <v>113</v>
      </c>
      <c r="AT574" t="s">
        <v>2307</v>
      </c>
      <c r="AU574" t="s">
        <v>592</v>
      </c>
      <c r="AV574">
        <v>126000</v>
      </c>
      <c r="AW574" t="s">
        <v>159</v>
      </c>
      <c r="AX574" s="82">
        <f>IFERROR(FIND("Óbitos/feridos",consulta_completa__11[[#This Row],[13 - Ocorrências/Ambientes Atingidos]]),0)</f>
        <v>0</v>
      </c>
      <c r="AY574" s="83" t="str">
        <f t="shared" si="249"/>
        <v/>
      </c>
      <c r="AZ574" s="82">
        <f>IFERROR(FIND("População afetada/evacuada",consulta_completa__11[[#This Row],[13 - Ocorrências/Ambientes Atingidos]]),0)</f>
        <v>0</v>
      </c>
      <c r="BA574" s="82" t="str">
        <f t="shared" si="250"/>
        <v/>
      </c>
      <c r="BB574" s="82">
        <f>IFERROR(FIND("Suspensão de abastecimento de água",consulta_completa__11[[#This Row],[13 - Ocorrências/Ambientes Atingidos]]),0)</f>
        <v>0</v>
      </c>
      <c r="BC574" s="83" t="str">
        <f t="shared" si="278"/>
        <v/>
      </c>
      <c r="BD574" s="82">
        <f>IFERROR(FIND("Rio/córrego",consulta_completa__11[[#This Row],[13 - Ocorrências/Ambientes Atingidos]]),0)</f>
        <v>0</v>
      </c>
      <c r="BE574" s="83" t="str">
        <f t="shared" si="251"/>
        <v/>
      </c>
      <c r="BF574" s="82">
        <f>IFERROR(FIND("Lago",consulta_completa__11[[#This Row],[13 - Ocorrências/Ambientes Atingidos]]),0)</f>
        <v>0</v>
      </c>
      <c r="BG574" s="83" t="str">
        <f t="shared" si="252"/>
        <v/>
      </c>
      <c r="BH574" s="82">
        <f>IFERROR(FIND("Mar",consulta_completa__11[[#This Row],[13 - Ocorrências/Ambientes Atingidos]]),0)</f>
        <v>1</v>
      </c>
      <c r="BI574" s="83" t="str">
        <f t="shared" si="253"/>
        <v>X</v>
      </c>
      <c r="BJ574" s="82">
        <f>IFERROR(FIND("Praia",consulta_completa__11[[#This Row],[13 - Ocorrências/Ambientes Atingidos]]),0)</f>
        <v>0</v>
      </c>
      <c r="BK574" s="83" t="str">
        <f t="shared" si="254"/>
        <v/>
      </c>
      <c r="BL574" s="82">
        <f>IFERROR(FIND("Solo",consulta_completa__11[[#This Row],[13 - Ocorrências/Ambientes Atingidos]]),0)</f>
        <v>0</v>
      </c>
      <c r="BM574" s="83" t="str">
        <f t="shared" si="255"/>
        <v/>
      </c>
      <c r="BN574" s="82">
        <f>IFERROR(FIND("Águas subterrâneas",consulta_completa__11[[#This Row],[13 - Ocorrências/Ambientes Atingidos]]),0)</f>
        <v>0</v>
      </c>
      <c r="BO574" s="83" t="str">
        <f t="shared" si="256"/>
        <v/>
      </c>
      <c r="BP574" s="82">
        <f>IFERROR(FIND("Atmosfera",consulta_completa__11[[#This Row],[13 - Ocorrências/Ambientes Atingidos]]),0)</f>
        <v>0</v>
      </c>
      <c r="BQ574" s="83" t="str">
        <f t="shared" si="257"/>
        <v/>
      </c>
      <c r="BR574" s="82">
        <f>IFERROR(FIND("Flora",consulta_completa__11[[#This Row],[13 - Ocorrências/Ambientes Atingidos]]),0)</f>
        <v>0</v>
      </c>
      <c r="BS574" s="83" t="str">
        <f t="shared" si="258"/>
        <v/>
      </c>
      <c r="BT574" s="82">
        <f>IFERROR(FIND("Fauna",consulta_completa__11[[#This Row],[13 - Ocorrências/Ambientes Atingidos]]),0)</f>
        <v>0</v>
      </c>
      <c r="BU574" s="83" t="str">
        <f t="shared" si="259"/>
        <v/>
      </c>
      <c r="BV574" s="82">
        <f>IFERROR(FIND("UC federal",consulta_completa__11[[#This Row],[13 - Ocorrências/Ambientes Atingidos]]),0)</f>
        <v>0</v>
      </c>
      <c r="BW574" s="83" t="str">
        <f t="shared" si="260"/>
        <v/>
      </c>
      <c r="BX574" s="82">
        <f>IFERROR(FIND("UC estadual/municipal",consulta_completa__11[[#This Row],[13 - Ocorrências/Ambientes Atingidos]]),0)</f>
        <v>0</v>
      </c>
      <c r="BY574" s="83" t="str">
        <f t="shared" si="261"/>
        <v/>
      </c>
      <c r="BZ574" s="82">
        <f>IFERROR(FIND("Outro(s)",consulta_completa__11[[#This Row],[13 - Ocorrências/Ambientes Atingidos]]),0)</f>
        <v>0</v>
      </c>
      <c r="CA574" s="83" t="str">
        <f t="shared" si="262"/>
        <v/>
      </c>
      <c r="CB574" s="82">
        <f>IFERROR(FIND("Sem dano",consulta_completa__11[[#This Row],[13 - Ocorrências/Ambientes Atingidos]]),0)</f>
        <v>0</v>
      </c>
      <c r="CC574" s="83" t="str">
        <f t="shared" si="263"/>
        <v/>
      </c>
      <c r="CD574" s="82" t="str">
        <f>IF(consulta_completa__11[[#This Row],[13 - Ocorrências/Ambientes Atingidos]]="","X","")</f>
        <v/>
      </c>
      <c r="CE574" s="84">
        <f>IFERROR(FIND("IBAMA",consulta_completa__11[[#This Row],[14 - Inst. Atuando no Local]]),0)</f>
        <v>0</v>
      </c>
      <c r="CF574" s="84" t="str">
        <f t="shared" si="264"/>
        <v/>
      </c>
      <c r="CG574" s="84">
        <f>IFERROR(FIND("OEMA",consulta_completa__11[[#This Row],[14 - Inst. Atuando no Local]]),0)</f>
        <v>0</v>
      </c>
      <c r="CH574" s="84" t="str">
        <f t="shared" si="265"/>
        <v/>
      </c>
      <c r="CI574" s="84">
        <f>IFERROR(FIND("DEFESA CIVIL",consulta_completa__11[[#This Row],[14 - Inst. Atuando no Local]]),0)</f>
        <v>0</v>
      </c>
      <c r="CJ574" s="84" t="str">
        <f t="shared" si="266"/>
        <v/>
      </c>
      <c r="CK574" s="84">
        <f>IFERROR(FIND("CORPO DE BOMBEIROS",consulta_completa__11[[#This Row],[14 - Inst. Atuando no Local]]),0)</f>
        <v>0</v>
      </c>
      <c r="CL574" s="84" t="str">
        <f t="shared" si="267"/>
        <v/>
      </c>
      <c r="CM574" s="84">
        <f>IFERROR(FIND("POLÍCIA RODOVIÁRIA",consulta_completa__11[[#This Row],[14 - Inst. Atuando no Local]]),0)</f>
        <v>0</v>
      </c>
      <c r="CN574" s="84" t="str">
        <f t="shared" si="268"/>
        <v/>
      </c>
      <c r="CO574" s="84">
        <f>IFERROR(FIND("POLÍCIA MILITAR",consulta_completa__11[[#This Row],[14 - Inst. Atuando no Local]]),0)</f>
        <v>0</v>
      </c>
      <c r="CP574" s="84" t="str">
        <f t="shared" si="269"/>
        <v/>
      </c>
      <c r="CQ574" s="84">
        <f>IFERROR(FIND("POLÍCIA CIVIL",consulta_completa__11[[#This Row],[14 - Inst. Atuando no Local]]),0)</f>
        <v>0</v>
      </c>
      <c r="CR574" s="84" t="str">
        <f t="shared" si="270"/>
        <v/>
      </c>
      <c r="CS574" s="84">
        <f>IFERROR(FIND("MARINHA DO BRASIL",consulta_completa__11[[#This Row],[14 - Inst. Atuando no Local]]),0)</f>
        <v>0</v>
      </c>
      <c r="CT574" s="84" t="str">
        <f t="shared" si="271"/>
        <v/>
      </c>
      <c r="CU574" s="84">
        <f>IFERROR(FIND("EMPRESA ESPECIALIZADA EM ATENDIMENTO",consulta_completa__11[[#This Row],[14 - Inst. Atuando no Local]]),0)</f>
        <v>0</v>
      </c>
      <c r="CV574" s="84" t="str">
        <f t="shared" si="272"/>
        <v/>
      </c>
      <c r="CW574" s="84">
        <f>IFERROR(FIND("IBAMA",consulta_completa__11[[#This Row],[14 - Inst. Atuando no Local]]),0)</f>
        <v>0</v>
      </c>
      <c r="CX574" s="84" t="str">
        <f t="shared" si="273"/>
        <v/>
      </c>
      <c r="CY574" s="84" t="str">
        <f>IF(consulta_completa__11[[#This Row],[14 - Inst. Atuando no Local]]="","X","")</f>
        <v>X</v>
      </c>
      <c r="CZ574" s="84">
        <f>IFERROR(FIND("OUTRA (S)",consulta_completa__11[[#This Row],[14 - Inst. Atuando no Local]]),0)</f>
        <v>0</v>
      </c>
      <c r="DA574" s="84" t="str">
        <f t="shared" si="274"/>
        <v/>
      </c>
      <c r="DB574" s="35" t="str">
        <f t="shared" si="275"/>
        <v>Sim</v>
      </c>
      <c r="DC574" s="35" t="str">
        <f t="shared" si="276"/>
        <v>Não</v>
      </c>
      <c r="DD574" s="35" t="str">
        <f t="shared" si="277"/>
        <v>Sim</v>
      </c>
      <c r="DE574" s="87" t="str">
        <f t="shared" si="279"/>
        <v>Federal</v>
      </c>
    </row>
    <row r="575" spans="1:109">
      <c r="A575" s="14">
        <v>20258736052</v>
      </c>
      <c r="B575" s="1">
        <v>45876</v>
      </c>
      <c r="C575" t="s">
        <v>5049</v>
      </c>
      <c r="D575" t="s">
        <v>180</v>
      </c>
      <c r="E575" t="s">
        <v>286</v>
      </c>
      <c r="F575" t="s">
        <v>163</v>
      </c>
      <c r="G575" t="s">
        <v>5050</v>
      </c>
      <c r="H575" t="s">
        <v>5051</v>
      </c>
      <c r="I575" t="s">
        <v>166</v>
      </c>
      <c r="J575" t="s">
        <v>113</v>
      </c>
      <c r="K575" t="s">
        <v>114</v>
      </c>
      <c r="L575" t="s">
        <v>114</v>
      </c>
      <c r="M575" t="s">
        <v>140</v>
      </c>
      <c r="N575" t="s">
        <v>1505</v>
      </c>
      <c r="O575" t="s">
        <v>239</v>
      </c>
      <c r="P575" t="s">
        <v>142</v>
      </c>
      <c r="Q575" t="s">
        <v>230</v>
      </c>
      <c r="R575" t="s">
        <v>123</v>
      </c>
      <c r="S575" t="s">
        <v>113</v>
      </c>
      <c r="T575" t="s">
        <v>5052</v>
      </c>
      <c r="U575" t="s">
        <v>5052</v>
      </c>
      <c r="V575" t="s">
        <v>5053</v>
      </c>
      <c r="Z575" t="s">
        <v>5054</v>
      </c>
      <c r="AA575" t="s">
        <v>5055</v>
      </c>
      <c r="AB575" t="s">
        <v>5056</v>
      </c>
      <c r="AC575" t="s">
        <v>5057</v>
      </c>
      <c r="AD575">
        <v>2</v>
      </c>
      <c r="AE575" t="s">
        <v>770</v>
      </c>
      <c r="AF575" t="s">
        <v>5058</v>
      </c>
      <c r="AG575" t="s">
        <v>3571</v>
      </c>
      <c r="AH575" t="s">
        <v>131</v>
      </c>
      <c r="AI575" t="s">
        <v>132</v>
      </c>
      <c r="AJ575" t="s">
        <v>132</v>
      </c>
      <c r="AK575" t="s">
        <v>113</v>
      </c>
      <c r="AL575" t="s">
        <v>113</v>
      </c>
      <c r="AM575" t="s">
        <v>5059</v>
      </c>
      <c r="AN575" t="s">
        <v>5060</v>
      </c>
      <c r="AO575" t="s">
        <v>5061</v>
      </c>
      <c r="AP575">
        <v>6233798166</v>
      </c>
      <c r="AQ575" t="s">
        <v>5062</v>
      </c>
      <c r="AR575" t="s">
        <v>113</v>
      </c>
      <c r="AS575" t="s">
        <v>113</v>
      </c>
      <c r="AT575" t="s">
        <v>113</v>
      </c>
      <c r="AU575" t="s">
        <v>113</v>
      </c>
      <c r="AW575" t="s">
        <v>113</v>
      </c>
      <c r="AX575" s="82">
        <f>IFERROR(FIND("Óbitos/feridos",consulta_completa__11[[#This Row],[13 - Ocorrências/Ambientes Atingidos]]),0)</f>
        <v>0</v>
      </c>
      <c r="AY575" s="83" t="str">
        <f t="shared" si="249"/>
        <v/>
      </c>
      <c r="AZ575" s="82">
        <f>IFERROR(FIND("População afetada/evacuada",consulta_completa__11[[#This Row],[13 - Ocorrências/Ambientes Atingidos]]),0)</f>
        <v>0</v>
      </c>
      <c r="BA575" s="82" t="str">
        <f t="shared" si="250"/>
        <v/>
      </c>
      <c r="BB575" s="82">
        <f>IFERROR(FIND("Suspensão de abastecimento de água",consulta_completa__11[[#This Row],[13 - Ocorrências/Ambientes Atingidos]]),0)</f>
        <v>0</v>
      </c>
      <c r="BC575" s="83" t="str">
        <f t="shared" si="278"/>
        <v/>
      </c>
      <c r="BD575" s="82">
        <f>IFERROR(FIND("Rio/córrego",consulta_completa__11[[#This Row],[13 - Ocorrências/Ambientes Atingidos]]),0)</f>
        <v>0</v>
      </c>
      <c r="BE575" s="83" t="str">
        <f t="shared" si="251"/>
        <v/>
      </c>
      <c r="BF575" s="82">
        <f>IFERROR(FIND("Lago",consulta_completa__11[[#This Row],[13 - Ocorrências/Ambientes Atingidos]]),0)</f>
        <v>0</v>
      </c>
      <c r="BG575" s="83" t="str">
        <f t="shared" si="252"/>
        <v/>
      </c>
      <c r="BH575" s="82">
        <f>IFERROR(FIND("Mar",consulta_completa__11[[#This Row],[13 - Ocorrências/Ambientes Atingidos]]),0)</f>
        <v>0</v>
      </c>
      <c r="BI575" s="83" t="str">
        <f t="shared" si="253"/>
        <v/>
      </c>
      <c r="BJ575" s="82">
        <f>IFERROR(FIND("Praia",consulta_completa__11[[#This Row],[13 - Ocorrências/Ambientes Atingidos]]),0)</f>
        <v>0</v>
      </c>
      <c r="BK575" s="83" t="str">
        <f t="shared" si="254"/>
        <v/>
      </c>
      <c r="BL575" s="82">
        <f>IFERROR(FIND("Solo",consulta_completa__11[[#This Row],[13 - Ocorrências/Ambientes Atingidos]]),0)</f>
        <v>1</v>
      </c>
      <c r="BM575" s="83" t="str">
        <f t="shared" si="255"/>
        <v>X</v>
      </c>
      <c r="BN575" s="82">
        <f>IFERROR(FIND("Águas subterrâneas",consulta_completa__11[[#This Row],[13 - Ocorrências/Ambientes Atingidos]]),0)</f>
        <v>0</v>
      </c>
      <c r="BO575" s="83" t="str">
        <f t="shared" si="256"/>
        <v/>
      </c>
      <c r="BP575" s="82">
        <f>IFERROR(FIND("Atmosfera",consulta_completa__11[[#This Row],[13 - Ocorrências/Ambientes Atingidos]]),0)</f>
        <v>0</v>
      </c>
      <c r="BQ575" s="83" t="str">
        <f t="shared" si="257"/>
        <v/>
      </c>
      <c r="BR575" s="82">
        <f>IFERROR(FIND("Flora",consulta_completa__11[[#This Row],[13 - Ocorrências/Ambientes Atingidos]]),0)</f>
        <v>0</v>
      </c>
      <c r="BS575" s="83" t="str">
        <f t="shared" si="258"/>
        <v/>
      </c>
      <c r="BT575" s="82">
        <f>IFERROR(FIND("Fauna",consulta_completa__11[[#This Row],[13 - Ocorrências/Ambientes Atingidos]]),0)</f>
        <v>0</v>
      </c>
      <c r="BU575" s="83" t="str">
        <f t="shared" si="259"/>
        <v/>
      </c>
      <c r="BV575" s="82">
        <f>IFERROR(FIND("UC federal",consulta_completa__11[[#This Row],[13 - Ocorrências/Ambientes Atingidos]]),0)</f>
        <v>0</v>
      </c>
      <c r="BW575" s="83" t="str">
        <f t="shared" si="260"/>
        <v/>
      </c>
      <c r="BX575" s="82">
        <f>IFERROR(FIND("UC estadual/municipal",consulta_completa__11[[#This Row],[13 - Ocorrências/Ambientes Atingidos]]),0)</f>
        <v>0</v>
      </c>
      <c r="BY575" s="83" t="str">
        <f t="shared" si="261"/>
        <v/>
      </c>
      <c r="BZ575" s="82">
        <f>IFERROR(FIND("Outro(s)",consulta_completa__11[[#This Row],[13 - Ocorrências/Ambientes Atingidos]]),0)</f>
        <v>0</v>
      </c>
      <c r="CA575" s="83" t="str">
        <f t="shared" si="262"/>
        <v/>
      </c>
      <c r="CB575" s="82">
        <f>IFERROR(FIND("Sem dano",consulta_completa__11[[#This Row],[13 - Ocorrências/Ambientes Atingidos]]),0)</f>
        <v>0</v>
      </c>
      <c r="CC575" s="83" t="str">
        <f t="shared" si="263"/>
        <v/>
      </c>
      <c r="CD575" s="82" t="str">
        <f>IF(consulta_completa__11[[#This Row],[13 - Ocorrências/Ambientes Atingidos]]="","X","")</f>
        <v/>
      </c>
      <c r="CE575" s="84">
        <f>IFERROR(FIND("IBAMA",consulta_completa__11[[#This Row],[14 - Inst. Atuando no Local]]),0)</f>
        <v>0</v>
      </c>
      <c r="CF575" s="84" t="str">
        <f t="shared" si="264"/>
        <v/>
      </c>
      <c r="CG575" s="84">
        <f>IFERROR(FIND("OEMA",consulta_completa__11[[#This Row],[14 - Inst. Atuando no Local]]),0)</f>
        <v>0</v>
      </c>
      <c r="CH575" s="84" t="str">
        <f t="shared" si="265"/>
        <v/>
      </c>
      <c r="CI575" s="84">
        <f>IFERROR(FIND("DEFESA CIVIL",consulta_completa__11[[#This Row],[14 - Inst. Atuando no Local]]),0)</f>
        <v>0</v>
      </c>
      <c r="CJ575" s="84" t="str">
        <f t="shared" si="266"/>
        <v/>
      </c>
      <c r="CK575" s="84">
        <f>IFERROR(FIND("CORPO DE BOMBEIROS",consulta_completa__11[[#This Row],[14 - Inst. Atuando no Local]]),0)</f>
        <v>0</v>
      </c>
      <c r="CL575" s="84" t="str">
        <f t="shared" si="267"/>
        <v/>
      </c>
      <c r="CM575" s="84">
        <f>IFERROR(FIND("POLÍCIA RODOVIÁRIA",consulta_completa__11[[#This Row],[14 - Inst. Atuando no Local]]),0)</f>
        <v>0</v>
      </c>
      <c r="CN575" s="84" t="str">
        <f t="shared" si="268"/>
        <v/>
      </c>
      <c r="CO575" s="84">
        <f>IFERROR(FIND("POLÍCIA MILITAR",consulta_completa__11[[#This Row],[14 - Inst. Atuando no Local]]),0)</f>
        <v>0</v>
      </c>
      <c r="CP575" s="84" t="str">
        <f t="shared" si="269"/>
        <v/>
      </c>
      <c r="CQ575" s="84">
        <f>IFERROR(FIND("POLÍCIA CIVIL",consulta_completa__11[[#This Row],[14 - Inst. Atuando no Local]]),0)</f>
        <v>0</v>
      </c>
      <c r="CR575" s="84" t="str">
        <f t="shared" si="270"/>
        <v/>
      </c>
      <c r="CS575" s="84">
        <f>IFERROR(FIND("MARINHA DO BRASIL",consulta_completa__11[[#This Row],[14 - Inst. Atuando no Local]]),0)</f>
        <v>0</v>
      </c>
      <c r="CT575" s="84" t="str">
        <f t="shared" si="271"/>
        <v/>
      </c>
      <c r="CU575" s="84">
        <f>IFERROR(FIND("EMPRESA ESPECIALIZADA EM ATENDIMENTO",consulta_completa__11[[#This Row],[14 - Inst. Atuando no Local]]),0)</f>
        <v>0</v>
      </c>
      <c r="CV575" s="84" t="str">
        <f t="shared" si="272"/>
        <v/>
      </c>
      <c r="CW575" s="84">
        <f>IFERROR(FIND("IBAMA",consulta_completa__11[[#This Row],[14 - Inst. Atuando no Local]]),0)</f>
        <v>0</v>
      </c>
      <c r="CX575" s="84" t="str">
        <f t="shared" si="273"/>
        <v/>
      </c>
      <c r="CY575" s="84" t="str">
        <f>IF(consulta_completa__11[[#This Row],[14 - Inst. Atuando no Local]]="","X","")</f>
        <v/>
      </c>
      <c r="CZ575" s="84">
        <f>IFERROR(FIND("OUTRA (S)",consulta_completa__11[[#This Row],[14 - Inst. Atuando no Local]]),0)</f>
        <v>0</v>
      </c>
      <c r="DA575" s="84" t="str">
        <f t="shared" si="274"/>
        <v/>
      </c>
      <c r="DB575" s="35" t="str">
        <f t="shared" si="275"/>
        <v>Sim</v>
      </c>
      <c r="DC575" s="35" t="str">
        <f t="shared" si="276"/>
        <v>Não</v>
      </c>
      <c r="DD575" s="35" t="str">
        <f t="shared" si="277"/>
        <v>Sim</v>
      </c>
      <c r="DE575" s="87" t="str">
        <f t="shared" si="279"/>
        <v>Estadual</v>
      </c>
    </row>
    <row r="576" spans="1:109">
      <c r="A576" s="14">
        <v>20258743251</v>
      </c>
      <c r="B576" s="1">
        <v>45876</v>
      </c>
      <c r="C576" t="s">
        <v>2497</v>
      </c>
      <c r="D576" t="s">
        <v>374</v>
      </c>
      <c r="E576" t="s">
        <v>111</v>
      </c>
      <c r="F576" t="s">
        <v>112</v>
      </c>
      <c r="G576" t="s">
        <v>113</v>
      </c>
      <c r="H576" t="s">
        <v>114</v>
      </c>
      <c r="I576" t="s">
        <v>114</v>
      </c>
      <c r="J576" t="s">
        <v>5063</v>
      </c>
      <c r="K576" t="s">
        <v>5064</v>
      </c>
      <c r="L576" t="s">
        <v>117</v>
      </c>
      <c r="M576" t="s">
        <v>140</v>
      </c>
      <c r="N576" t="s">
        <v>141</v>
      </c>
      <c r="O576" t="s">
        <v>239</v>
      </c>
      <c r="P576" t="s">
        <v>142</v>
      </c>
      <c r="Q576" t="s">
        <v>143</v>
      </c>
      <c r="R576" t="s">
        <v>123</v>
      </c>
      <c r="S576" t="s">
        <v>113</v>
      </c>
      <c r="T576" t="s">
        <v>5065</v>
      </c>
      <c r="U576" t="s">
        <v>5066</v>
      </c>
      <c r="V576" t="s">
        <v>5067</v>
      </c>
      <c r="Z576" t="s">
        <v>5068</v>
      </c>
      <c r="AA576" t="s">
        <v>5069</v>
      </c>
      <c r="AB576" t="s">
        <v>380</v>
      </c>
      <c r="AC576" t="s">
        <v>2504</v>
      </c>
      <c r="AD576">
        <v>2</v>
      </c>
      <c r="AE576" t="s">
        <v>5070</v>
      </c>
      <c r="AF576" t="s">
        <v>113</v>
      </c>
      <c r="AG576" t="s">
        <v>113</v>
      </c>
      <c r="AH576" t="s">
        <v>131</v>
      </c>
      <c r="AI576" t="s">
        <v>132</v>
      </c>
      <c r="AJ576" t="s">
        <v>131</v>
      </c>
      <c r="AK576" t="s">
        <v>5071</v>
      </c>
      <c r="AL576" t="s">
        <v>5072</v>
      </c>
      <c r="AM576" t="s">
        <v>387</v>
      </c>
      <c r="AN576" t="s">
        <v>380</v>
      </c>
      <c r="AO576" t="s">
        <v>4027</v>
      </c>
      <c r="AP576">
        <v>82998006713</v>
      </c>
      <c r="AQ576" t="s">
        <v>389</v>
      </c>
      <c r="AR576" t="s">
        <v>113</v>
      </c>
      <c r="AS576" t="s">
        <v>113</v>
      </c>
      <c r="AT576" t="s">
        <v>113</v>
      </c>
      <c r="AU576" t="s">
        <v>113</v>
      </c>
      <c r="AW576" t="s">
        <v>113</v>
      </c>
      <c r="AX576" s="82">
        <f>IFERROR(FIND("Óbitos/feridos",consulta_completa__11[[#This Row],[13 - Ocorrências/Ambientes Atingidos]]),0)</f>
        <v>0</v>
      </c>
      <c r="AY576" s="83" t="str">
        <f t="shared" si="249"/>
        <v/>
      </c>
      <c r="AZ576" s="82">
        <f>IFERROR(FIND("População afetada/evacuada",consulta_completa__11[[#This Row],[13 - Ocorrências/Ambientes Atingidos]]),0)</f>
        <v>0</v>
      </c>
      <c r="BA576" s="82" t="str">
        <f t="shared" si="250"/>
        <v/>
      </c>
      <c r="BB576" s="82">
        <f>IFERROR(FIND("Suspensão de abastecimento de água",consulta_completa__11[[#This Row],[13 - Ocorrências/Ambientes Atingidos]]),0)</f>
        <v>0</v>
      </c>
      <c r="BC576" s="83" t="str">
        <f t="shared" si="278"/>
        <v/>
      </c>
      <c r="BD576" s="82">
        <f>IFERROR(FIND("Rio/córrego",consulta_completa__11[[#This Row],[13 - Ocorrências/Ambientes Atingidos]]),0)</f>
        <v>0</v>
      </c>
      <c r="BE576" s="83" t="str">
        <f t="shared" si="251"/>
        <v/>
      </c>
      <c r="BF576" s="82">
        <f>IFERROR(FIND("Lago",consulta_completa__11[[#This Row],[13 - Ocorrências/Ambientes Atingidos]]),0)</f>
        <v>0</v>
      </c>
      <c r="BG576" s="83" t="str">
        <f t="shared" si="252"/>
        <v/>
      </c>
      <c r="BH576" s="82">
        <f>IFERROR(FIND("Mar",consulta_completa__11[[#This Row],[13 - Ocorrências/Ambientes Atingidos]]),0)</f>
        <v>0</v>
      </c>
      <c r="BI576" s="83" t="str">
        <f t="shared" si="253"/>
        <v/>
      </c>
      <c r="BJ576" s="82">
        <f>IFERROR(FIND("Praia",consulta_completa__11[[#This Row],[13 - Ocorrências/Ambientes Atingidos]]),0)</f>
        <v>0</v>
      </c>
      <c r="BK576" s="83" t="str">
        <f t="shared" si="254"/>
        <v/>
      </c>
      <c r="BL576" s="82">
        <f>IFERROR(FIND("Solo",consulta_completa__11[[#This Row],[13 - Ocorrências/Ambientes Atingidos]]),0)</f>
        <v>1</v>
      </c>
      <c r="BM576" s="83" t="str">
        <f t="shared" si="255"/>
        <v>X</v>
      </c>
      <c r="BN576" s="82">
        <f>IFERROR(FIND("Águas subterrâneas",consulta_completa__11[[#This Row],[13 - Ocorrências/Ambientes Atingidos]]),0)</f>
        <v>0</v>
      </c>
      <c r="BO576" s="83" t="str">
        <f t="shared" si="256"/>
        <v/>
      </c>
      <c r="BP576" s="82">
        <f>IFERROR(FIND("Atmosfera",consulta_completa__11[[#This Row],[13 - Ocorrências/Ambientes Atingidos]]),0)</f>
        <v>0</v>
      </c>
      <c r="BQ576" s="83" t="str">
        <f t="shared" si="257"/>
        <v/>
      </c>
      <c r="BR576" s="82">
        <f>IFERROR(FIND("Flora",consulta_completa__11[[#This Row],[13 - Ocorrências/Ambientes Atingidos]]),0)</f>
        <v>0</v>
      </c>
      <c r="BS576" s="83" t="str">
        <f t="shared" si="258"/>
        <v/>
      </c>
      <c r="BT576" s="82">
        <f>IFERROR(FIND("Fauna",consulta_completa__11[[#This Row],[13 - Ocorrências/Ambientes Atingidos]]),0)</f>
        <v>0</v>
      </c>
      <c r="BU576" s="83" t="str">
        <f t="shared" si="259"/>
        <v/>
      </c>
      <c r="BV576" s="82">
        <f>IFERROR(FIND("UC federal",consulta_completa__11[[#This Row],[13 - Ocorrências/Ambientes Atingidos]]),0)</f>
        <v>0</v>
      </c>
      <c r="BW576" s="83" t="str">
        <f t="shared" si="260"/>
        <v/>
      </c>
      <c r="BX576" s="82">
        <f>IFERROR(FIND("UC estadual/municipal",consulta_completa__11[[#This Row],[13 - Ocorrências/Ambientes Atingidos]]),0)</f>
        <v>0</v>
      </c>
      <c r="BY576" s="83" t="str">
        <f t="shared" si="261"/>
        <v/>
      </c>
      <c r="BZ576" s="82">
        <f>IFERROR(FIND("Outro(s)",consulta_completa__11[[#This Row],[13 - Ocorrências/Ambientes Atingidos]]),0)</f>
        <v>0</v>
      </c>
      <c r="CA576" s="83" t="str">
        <f t="shared" si="262"/>
        <v/>
      </c>
      <c r="CB576" s="82">
        <f>IFERROR(FIND("Sem dano",consulta_completa__11[[#This Row],[13 - Ocorrências/Ambientes Atingidos]]),0)</f>
        <v>0</v>
      </c>
      <c r="CC576" s="83" t="str">
        <f t="shared" si="263"/>
        <v/>
      </c>
      <c r="CD576" s="82" t="str">
        <f>IF(consulta_completa__11[[#This Row],[13 - Ocorrências/Ambientes Atingidos]]="","X","")</f>
        <v/>
      </c>
      <c r="CE576" s="84">
        <f>IFERROR(FIND("IBAMA",consulta_completa__11[[#This Row],[14 - Inst. Atuando no Local]]),0)</f>
        <v>0</v>
      </c>
      <c r="CF576" s="84" t="str">
        <f t="shared" si="264"/>
        <v/>
      </c>
      <c r="CG576" s="84">
        <f>IFERROR(FIND("OEMA",consulta_completa__11[[#This Row],[14 - Inst. Atuando no Local]]),0)</f>
        <v>0</v>
      </c>
      <c r="CH576" s="84" t="str">
        <f t="shared" si="265"/>
        <v/>
      </c>
      <c r="CI576" s="84">
        <f>IFERROR(FIND("DEFESA CIVIL",consulta_completa__11[[#This Row],[14 - Inst. Atuando no Local]]),0)</f>
        <v>0</v>
      </c>
      <c r="CJ576" s="84" t="str">
        <f t="shared" si="266"/>
        <v/>
      </c>
      <c r="CK576" s="84">
        <f>IFERROR(FIND("CORPO DE BOMBEIROS",consulta_completa__11[[#This Row],[14 - Inst. Atuando no Local]]),0)</f>
        <v>0</v>
      </c>
      <c r="CL576" s="84" t="str">
        <f t="shared" si="267"/>
        <v/>
      </c>
      <c r="CM576" s="84">
        <f>IFERROR(FIND("POLÍCIA RODOVIÁRIA",consulta_completa__11[[#This Row],[14 - Inst. Atuando no Local]]),0)</f>
        <v>0</v>
      </c>
      <c r="CN576" s="84" t="str">
        <f t="shared" si="268"/>
        <v/>
      </c>
      <c r="CO576" s="84">
        <f>IFERROR(FIND("POLÍCIA MILITAR",consulta_completa__11[[#This Row],[14 - Inst. Atuando no Local]]),0)</f>
        <v>0</v>
      </c>
      <c r="CP576" s="84" t="str">
        <f t="shared" si="269"/>
        <v/>
      </c>
      <c r="CQ576" s="84">
        <f>IFERROR(FIND("POLÍCIA CIVIL",consulta_completa__11[[#This Row],[14 - Inst. Atuando no Local]]),0)</f>
        <v>0</v>
      </c>
      <c r="CR576" s="84" t="str">
        <f t="shared" si="270"/>
        <v/>
      </c>
      <c r="CS576" s="84">
        <f>IFERROR(FIND("MARINHA DO BRASIL",consulta_completa__11[[#This Row],[14 - Inst. Atuando no Local]]),0)</f>
        <v>0</v>
      </c>
      <c r="CT576" s="84" t="str">
        <f t="shared" si="271"/>
        <v/>
      </c>
      <c r="CU576" s="84">
        <f>IFERROR(FIND("EMPRESA ESPECIALIZADA EM ATENDIMENTO",consulta_completa__11[[#This Row],[14 - Inst. Atuando no Local]]),0)</f>
        <v>0</v>
      </c>
      <c r="CV576" s="84" t="str">
        <f t="shared" si="272"/>
        <v/>
      </c>
      <c r="CW576" s="84">
        <f>IFERROR(FIND("IBAMA",consulta_completa__11[[#This Row],[14 - Inst. Atuando no Local]]),0)</f>
        <v>0</v>
      </c>
      <c r="CX576" s="84" t="str">
        <f t="shared" si="273"/>
        <v/>
      </c>
      <c r="CY576" s="84" t="str">
        <f>IF(consulta_completa__11[[#This Row],[14 - Inst. Atuando no Local]]="","X","")</f>
        <v/>
      </c>
      <c r="CZ576" s="84">
        <f>IFERROR(FIND("OUTRA (S)",consulta_completa__11[[#This Row],[14 - Inst. Atuando no Local]]),0)</f>
        <v>0</v>
      </c>
      <c r="DA576" s="84" t="str">
        <f t="shared" si="274"/>
        <v/>
      </c>
      <c r="DB576" s="35" t="str">
        <f t="shared" si="275"/>
        <v>Sim</v>
      </c>
      <c r="DC576" s="35" t="str">
        <f t="shared" si="276"/>
        <v>Não</v>
      </c>
      <c r="DD576" s="35" t="str">
        <f t="shared" si="277"/>
        <v>Sim</v>
      </c>
      <c r="DE576" s="87" t="str">
        <f t="shared" si="279"/>
        <v>Estadual</v>
      </c>
    </row>
    <row r="577" spans="1:109">
      <c r="A577" s="14">
        <v>20258946859</v>
      </c>
      <c r="B577" s="1">
        <v>45876</v>
      </c>
      <c r="C577" t="s">
        <v>109</v>
      </c>
      <c r="D577" t="s">
        <v>110</v>
      </c>
      <c r="E577" t="s">
        <v>139</v>
      </c>
      <c r="F577" t="s">
        <v>112</v>
      </c>
      <c r="G577" t="s">
        <v>113</v>
      </c>
      <c r="H577" t="s">
        <v>114</v>
      </c>
      <c r="I577" t="s">
        <v>114</v>
      </c>
      <c r="J577" t="s">
        <v>5073</v>
      </c>
      <c r="K577" t="s">
        <v>5074</v>
      </c>
      <c r="L577" t="s">
        <v>323</v>
      </c>
      <c r="M577" t="s">
        <v>118</v>
      </c>
      <c r="N577" t="s">
        <v>119</v>
      </c>
      <c r="O577" t="s">
        <v>120</v>
      </c>
      <c r="P577" t="s">
        <v>142</v>
      </c>
      <c r="Q577" t="s">
        <v>167</v>
      </c>
      <c r="R577" t="s">
        <v>123</v>
      </c>
      <c r="S577" t="s">
        <v>113</v>
      </c>
      <c r="T577" t="s">
        <v>5075</v>
      </c>
      <c r="U577" t="s">
        <v>5075</v>
      </c>
      <c r="V577" t="s">
        <v>5076</v>
      </c>
      <c r="Z577" t="s">
        <v>242</v>
      </c>
      <c r="AA577" t="s">
        <v>410</v>
      </c>
      <c r="AB577" t="s">
        <v>206</v>
      </c>
      <c r="AC577" t="s">
        <v>207</v>
      </c>
      <c r="AD577">
        <v>1</v>
      </c>
      <c r="AE577" t="s">
        <v>206</v>
      </c>
      <c r="AF577" t="s">
        <v>113</v>
      </c>
      <c r="AG577" t="s">
        <v>113</v>
      </c>
      <c r="AH577" t="s">
        <v>131</v>
      </c>
      <c r="AI577" t="s">
        <v>132</v>
      </c>
      <c r="AJ577" t="s">
        <v>131</v>
      </c>
      <c r="AK577" t="s">
        <v>5077</v>
      </c>
      <c r="AL577" t="s">
        <v>5078</v>
      </c>
      <c r="AM577" t="s">
        <v>210</v>
      </c>
      <c r="AN577" t="s">
        <v>113</v>
      </c>
      <c r="AO577" t="s">
        <v>113</v>
      </c>
      <c r="AQ577" t="s">
        <v>211</v>
      </c>
      <c r="AR577" t="s">
        <v>113</v>
      </c>
      <c r="AS577" t="s">
        <v>113</v>
      </c>
      <c r="AT577" t="s">
        <v>113</v>
      </c>
      <c r="AU577" t="s">
        <v>113</v>
      </c>
      <c r="AW577" t="s">
        <v>113</v>
      </c>
      <c r="AX577" s="82">
        <f>IFERROR(FIND("Óbitos/feridos",consulta_completa__11[[#This Row],[13 - Ocorrências/Ambientes Atingidos]]),0)</f>
        <v>0</v>
      </c>
      <c r="AY577" s="83" t="str">
        <f t="shared" si="249"/>
        <v/>
      </c>
      <c r="AZ577" s="82">
        <f>IFERROR(FIND("População afetada/evacuada",consulta_completa__11[[#This Row],[13 - Ocorrências/Ambientes Atingidos]]),0)</f>
        <v>0</v>
      </c>
      <c r="BA577" s="82" t="str">
        <f t="shared" si="250"/>
        <v/>
      </c>
      <c r="BB577" s="82">
        <f>IFERROR(FIND("Suspensão de abastecimento de água",consulta_completa__11[[#This Row],[13 - Ocorrências/Ambientes Atingidos]]),0)</f>
        <v>0</v>
      </c>
      <c r="BC577" s="83" t="str">
        <f t="shared" si="278"/>
        <v/>
      </c>
      <c r="BD577" s="82">
        <f>IFERROR(FIND("Rio/córrego",consulta_completa__11[[#This Row],[13 - Ocorrências/Ambientes Atingidos]]),0)</f>
        <v>0</v>
      </c>
      <c r="BE577" s="83" t="str">
        <f t="shared" si="251"/>
        <v/>
      </c>
      <c r="BF577" s="82">
        <f>IFERROR(FIND("Lago",consulta_completa__11[[#This Row],[13 - Ocorrências/Ambientes Atingidos]]),0)</f>
        <v>0</v>
      </c>
      <c r="BG577" s="83" t="str">
        <f t="shared" si="252"/>
        <v/>
      </c>
      <c r="BH577" s="82">
        <f>IFERROR(FIND("Mar",consulta_completa__11[[#This Row],[13 - Ocorrências/Ambientes Atingidos]]),0)</f>
        <v>1</v>
      </c>
      <c r="BI577" s="83" t="str">
        <f t="shared" si="253"/>
        <v>X</v>
      </c>
      <c r="BJ577" s="82">
        <f>IFERROR(FIND("Praia",consulta_completa__11[[#This Row],[13 - Ocorrências/Ambientes Atingidos]]),0)</f>
        <v>0</v>
      </c>
      <c r="BK577" s="83" t="str">
        <f t="shared" si="254"/>
        <v/>
      </c>
      <c r="BL577" s="82">
        <f>IFERROR(FIND("Solo",consulta_completa__11[[#This Row],[13 - Ocorrências/Ambientes Atingidos]]),0)</f>
        <v>0</v>
      </c>
      <c r="BM577" s="83" t="str">
        <f t="shared" si="255"/>
        <v/>
      </c>
      <c r="BN577" s="82">
        <f>IFERROR(FIND("Águas subterrâneas",consulta_completa__11[[#This Row],[13 - Ocorrências/Ambientes Atingidos]]),0)</f>
        <v>0</v>
      </c>
      <c r="BO577" s="83" t="str">
        <f t="shared" si="256"/>
        <v/>
      </c>
      <c r="BP577" s="82">
        <f>IFERROR(FIND("Atmosfera",consulta_completa__11[[#This Row],[13 - Ocorrências/Ambientes Atingidos]]),0)</f>
        <v>0</v>
      </c>
      <c r="BQ577" s="83" t="str">
        <f t="shared" si="257"/>
        <v/>
      </c>
      <c r="BR577" s="82">
        <f>IFERROR(FIND("Flora",consulta_completa__11[[#This Row],[13 - Ocorrências/Ambientes Atingidos]]),0)</f>
        <v>0</v>
      </c>
      <c r="BS577" s="83" t="str">
        <f t="shared" si="258"/>
        <v/>
      </c>
      <c r="BT577" s="82">
        <f>IFERROR(FIND("Fauna",consulta_completa__11[[#This Row],[13 - Ocorrências/Ambientes Atingidos]]),0)</f>
        <v>0</v>
      </c>
      <c r="BU577" s="83" t="str">
        <f t="shared" si="259"/>
        <v/>
      </c>
      <c r="BV577" s="82">
        <f>IFERROR(FIND("UC federal",consulta_completa__11[[#This Row],[13 - Ocorrências/Ambientes Atingidos]]),0)</f>
        <v>0</v>
      </c>
      <c r="BW577" s="83" t="str">
        <f t="shared" si="260"/>
        <v/>
      </c>
      <c r="BX577" s="82">
        <f>IFERROR(FIND("UC estadual/municipal",consulta_completa__11[[#This Row],[13 - Ocorrências/Ambientes Atingidos]]),0)</f>
        <v>0</v>
      </c>
      <c r="BY577" s="83" t="str">
        <f t="shared" si="261"/>
        <v/>
      </c>
      <c r="BZ577" s="82">
        <f>IFERROR(FIND("Outro(s)",consulta_completa__11[[#This Row],[13 - Ocorrências/Ambientes Atingidos]]),0)</f>
        <v>0</v>
      </c>
      <c r="CA577" s="83" t="str">
        <f t="shared" si="262"/>
        <v/>
      </c>
      <c r="CB577" s="82">
        <f>IFERROR(FIND("Sem dano",consulta_completa__11[[#This Row],[13 - Ocorrências/Ambientes Atingidos]]),0)</f>
        <v>0</v>
      </c>
      <c r="CC577" s="83" t="str">
        <f t="shared" si="263"/>
        <v/>
      </c>
      <c r="CD577" s="82" t="str">
        <f>IF(consulta_completa__11[[#This Row],[13 - Ocorrências/Ambientes Atingidos]]="","X","")</f>
        <v/>
      </c>
      <c r="CE577" s="84">
        <f>IFERROR(FIND("IBAMA",consulta_completa__11[[#This Row],[14 - Inst. Atuando no Local]]),0)</f>
        <v>0</v>
      </c>
      <c r="CF577" s="84" t="str">
        <f t="shared" si="264"/>
        <v/>
      </c>
      <c r="CG577" s="84">
        <f>IFERROR(FIND("OEMA",consulta_completa__11[[#This Row],[14 - Inst. Atuando no Local]]),0)</f>
        <v>0</v>
      </c>
      <c r="CH577" s="84" t="str">
        <f t="shared" si="265"/>
        <v/>
      </c>
      <c r="CI577" s="84">
        <f>IFERROR(FIND("DEFESA CIVIL",consulta_completa__11[[#This Row],[14 - Inst. Atuando no Local]]),0)</f>
        <v>0</v>
      </c>
      <c r="CJ577" s="84" t="str">
        <f t="shared" si="266"/>
        <v/>
      </c>
      <c r="CK577" s="84">
        <f>IFERROR(FIND("CORPO DE BOMBEIROS",consulta_completa__11[[#This Row],[14 - Inst. Atuando no Local]]),0)</f>
        <v>0</v>
      </c>
      <c r="CL577" s="84" t="str">
        <f t="shared" si="267"/>
        <v/>
      </c>
      <c r="CM577" s="84">
        <f>IFERROR(FIND("POLÍCIA RODOVIÁRIA",consulta_completa__11[[#This Row],[14 - Inst. Atuando no Local]]),0)</f>
        <v>0</v>
      </c>
      <c r="CN577" s="84" t="str">
        <f t="shared" si="268"/>
        <v/>
      </c>
      <c r="CO577" s="84">
        <f>IFERROR(FIND("POLÍCIA MILITAR",consulta_completa__11[[#This Row],[14 - Inst. Atuando no Local]]),0)</f>
        <v>0</v>
      </c>
      <c r="CP577" s="84" t="str">
        <f t="shared" si="269"/>
        <v/>
      </c>
      <c r="CQ577" s="84">
        <f>IFERROR(FIND("POLÍCIA CIVIL",consulta_completa__11[[#This Row],[14 - Inst. Atuando no Local]]),0)</f>
        <v>0</v>
      </c>
      <c r="CR577" s="84" t="str">
        <f t="shared" si="270"/>
        <v/>
      </c>
      <c r="CS577" s="84">
        <f>IFERROR(FIND("MARINHA DO BRASIL",consulta_completa__11[[#This Row],[14 - Inst. Atuando no Local]]),0)</f>
        <v>0</v>
      </c>
      <c r="CT577" s="84" t="str">
        <f t="shared" si="271"/>
        <v/>
      </c>
      <c r="CU577" s="84">
        <f>IFERROR(FIND("EMPRESA ESPECIALIZADA EM ATENDIMENTO",consulta_completa__11[[#This Row],[14 - Inst. Atuando no Local]]),0)</f>
        <v>0</v>
      </c>
      <c r="CV577" s="84" t="str">
        <f t="shared" si="272"/>
        <v/>
      </c>
      <c r="CW577" s="84">
        <f>IFERROR(FIND("IBAMA",consulta_completa__11[[#This Row],[14 - Inst. Atuando no Local]]),0)</f>
        <v>0</v>
      </c>
      <c r="CX577" s="84" t="str">
        <f t="shared" si="273"/>
        <v/>
      </c>
      <c r="CY577" s="84" t="str">
        <f>IF(consulta_completa__11[[#This Row],[14 - Inst. Atuando no Local]]="","X","")</f>
        <v/>
      </c>
      <c r="CZ577" s="84">
        <f>IFERROR(FIND("OUTRA (S)",consulta_completa__11[[#This Row],[14 - Inst. Atuando no Local]]),0)</f>
        <v>0</v>
      </c>
      <c r="DA577" s="84" t="str">
        <f t="shared" si="274"/>
        <v/>
      </c>
      <c r="DB577" s="35" t="str">
        <f t="shared" si="275"/>
        <v>Sim</v>
      </c>
      <c r="DC577" s="35" t="str">
        <f t="shared" si="276"/>
        <v>Não</v>
      </c>
      <c r="DD577" s="35" t="str">
        <f t="shared" si="277"/>
        <v>Sim</v>
      </c>
      <c r="DE577" s="87" t="str">
        <f t="shared" si="279"/>
        <v>Federal</v>
      </c>
    </row>
    <row r="578" spans="1:109">
      <c r="A578" s="14">
        <v>202581154044</v>
      </c>
      <c r="B578" s="1">
        <v>45878</v>
      </c>
      <c r="C578" t="s">
        <v>745</v>
      </c>
      <c r="D578" t="s">
        <v>746</v>
      </c>
      <c r="E578" t="s">
        <v>139</v>
      </c>
      <c r="F578" t="s">
        <v>139</v>
      </c>
      <c r="G578" t="s">
        <v>113</v>
      </c>
      <c r="H578" t="s">
        <v>114</v>
      </c>
      <c r="I578" t="s">
        <v>114</v>
      </c>
      <c r="J578" t="s">
        <v>113</v>
      </c>
      <c r="K578" t="s">
        <v>114</v>
      </c>
      <c r="L578" t="s">
        <v>114</v>
      </c>
      <c r="M578" t="s">
        <v>629</v>
      </c>
      <c r="N578" t="s">
        <v>119</v>
      </c>
      <c r="O578" t="s">
        <v>120</v>
      </c>
      <c r="P578" t="s">
        <v>229</v>
      </c>
      <c r="Q578" t="s">
        <v>122</v>
      </c>
      <c r="R578" t="s">
        <v>123</v>
      </c>
      <c r="S578" t="s">
        <v>113</v>
      </c>
      <c r="T578" t="s">
        <v>2022</v>
      </c>
      <c r="U578" t="s">
        <v>5079</v>
      </c>
      <c r="V578" t="s">
        <v>5080</v>
      </c>
      <c r="X578" t="b">
        <v>1</v>
      </c>
      <c r="Z578" t="s">
        <v>5081</v>
      </c>
      <c r="AA578" t="s">
        <v>5082</v>
      </c>
      <c r="AB578" t="s">
        <v>3886</v>
      </c>
      <c r="AC578" t="s">
        <v>2026</v>
      </c>
      <c r="AD578">
        <v>1</v>
      </c>
      <c r="AE578" t="s">
        <v>5083</v>
      </c>
      <c r="AF578" t="s">
        <v>5084</v>
      </c>
      <c r="AG578" t="s">
        <v>5085</v>
      </c>
      <c r="AH578" t="s">
        <v>131</v>
      </c>
      <c r="AI578" t="s">
        <v>131</v>
      </c>
      <c r="AJ578" t="s">
        <v>132</v>
      </c>
      <c r="AK578" t="s">
        <v>113</v>
      </c>
      <c r="AL578" t="s">
        <v>5086</v>
      </c>
      <c r="AM578" t="s">
        <v>2031</v>
      </c>
      <c r="AN578" t="s">
        <v>5087</v>
      </c>
      <c r="AO578" t="s">
        <v>5088</v>
      </c>
      <c r="AP578">
        <v>98986026718</v>
      </c>
      <c r="AQ578" t="s">
        <v>2033</v>
      </c>
      <c r="AR578" t="s">
        <v>113</v>
      </c>
      <c r="AS578" t="s">
        <v>113</v>
      </c>
      <c r="AT578" t="s">
        <v>113</v>
      </c>
      <c r="AU578" t="s">
        <v>113</v>
      </c>
      <c r="AW578" t="s">
        <v>113</v>
      </c>
      <c r="AX578" s="82">
        <f>IFERROR(FIND("Óbitos/feridos",consulta_completa__11[[#This Row],[13 - Ocorrências/Ambientes Atingidos]]),0)</f>
        <v>0</v>
      </c>
      <c r="AY578" s="83" t="str">
        <f t="shared" si="249"/>
        <v/>
      </c>
      <c r="AZ578" s="82">
        <f>IFERROR(FIND("População afetada/evacuada",consulta_completa__11[[#This Row],[13 - Ocorrências/Ambientes Atingidos]]),0)</f>
        <v>0</v>
      </c>
      <c r="BA578" s="82" t="str">
        <f t="shared" si="250"/>
        <v/>
      </c>
      <c r="BB578" s="82">
        <f>IFERROR(FIND("Suspensão de abastecimento de água",consulta_completa__11[[#This Row],[13 - Ocorrências/Ambientes Atingidos]]),0)</f>
        <v>0</v>
      </c>
      <c r="BC578" s="83" t="str">
        <f t="shared" si="278"/>
        <v/>
      </c>
      <c r="BD578" s="82">
        <f>IFERROR(FIND("Rio/córrego",consulta_completa__11[[#This Row],[13 - Ocorrências/Ambientes Atingidos]]),0)</f>
        <v>0</v>
      </c>
      <c r="BE578" s="83" t="str">
        <f t="shared" si="251"/>
        <v/>
      </c>
      <c r="BF578" s="82">
        <f>IFERROR(FIND("Lago",consulta_completa__11[[#This Row],[13 - Ocorrências/Ambientes Atingidos]]),0)</f>
        <v>0</v>
      </c>
      <c r="BG578" s="83" t="str">
        <f t="shared" si="252"/>
        <v/>
      </c>
      <c r="BH578" s="82">
        <f>IFERROR(FIND("Mar",consulta_completa__11[[#This Row],[13 - Ocorrências/Ambientes Atingidos]]),0)</f>
        <v>0</v>
      </c>
      <c r="BI578" s="83" t="str">
        <f t="shared" si="253"/>
        <v/>
      </c>
      <c r="BJ578" s="82">
        <f>IFERROR(FIND("Praia",consulta_completa__11[[#This Row],[13 - Ocorrências/Ambientes Atingidos]]),0)</f>
        <v>0</v>
      </c>
      <c r="BK578" s="83" t="str">
        <f t="shared" si="254"/>
        <v/>
      </c>
      <c r="BL578" s="82">
        <f>IFERROR(FIND("Solo",consulta_completa__11[[#This Row],[13 - Ocorrências/Ambientes Atingidos]]),0)</f>
        <v>1</v>
      </c>
      <c r="BM578" s="83" t="str">
        <f t="shared" si="255"/>
        <v>X</v>
      </c>
      <c r="BN578" s="82">
        <f>IFERROR(FIND("Águas subterrâneas",consulta_completa__11[[#This Row],[13 - Ocorrências/Ambientes Atingidos]]),0)</f>
        <v>0</v>
      </c>
      <c r="BO578" s="83" t="str">
        <f t="shared" si="256"/>
        <v/>
      </c>
      <c r="BP578" s="82">
        <f>IFERROR(FIND("Atmosfera",consulta_completa__11[[#This Row],[13 - Ocorrências/Ambientes Atingidos]]),0)</f>
        <v>0</v>
      </c>
      <c r="BQ578" s="83" t="str">
        <f t="shared" si="257"/>
        <v/>
      </c>
      <c r="BR578" s="82">
        <f>IFERROR(FIND("Flora",consulta_completa__11[[#This Row],[13 - Ocorrências/Ambientes Atingidos]]),0)</f>
        <v>7</v>
      </c>
      <c r="BS578" s="83" t="str">
        <f t="shared" si="258"/>
        <v>X</v>
      </c>
      <c r="BT578" s="82">
        <f>IFERROR(FIND("Fauna",consulta_completa__11[[#This Row],[13 - Ocorrências/Ambientes Atingidos]]),0)</f>
        <v>0</v>
      </c>
      <c r="BU578" s="83" t="str">
        <f t="shared" si="259"/>
        <v/>
      </c>
      <c r="BV578" s="82">
        <f>IFERROR(FIND("UC federal",consulta_completa__11[[#This Row],[13 - Ocorrências/Ambientes Atingidos]]),0)</f>
        <v>0</v>
      </c>
      <c r="BW578" s="83" t="str">
        <f t="shared" si="260"/>
        <v/>
      </c>
      <c r="BX578" s="82">
        <f>IFERROR(FIND("UC estadual/municipal",consulta_completa__11[[#This Row],[13 - Ocorrências/Ambientes Atingidos]]),0)</f>
        <v>0</v>
      </c>
      <c r="BY578" s="83" t="str">
        <f t="shared" si="261"/>
        <v/>
      </c>
      <c r="BZ578" s="82">
        <f>IFERROR(FIND("Outro(s)",consulta_completa__11[[#This Row],[13 - Ocorrências/Ambientes Atingidos]]),0)</f>
        <v>0</v>
      </c>
      <c r="CA578" s="83" t="str">
        <f t="shared" si="262"/>
        <v/>
      </c>
      <c r="CB578" s="82">
        <f>IFERROR(FIND("Sem dano",consulta_completa__11[[#This Row],[13 - Ocorrências/Ambientes Atingidos]]),0)</f>
        <v>0</v>
      </c>
      <c r="CC578" s="83" t="str">
        <f t="shared" si="263"/>
        <v/>
      </c>
      <c r="CD578" s="82" t="str">
        <f>IF(consulta_completa__11[[#This Row],[13 - Ocorrências/Ambientes Atingidos]]="","X","")</f>
        <v/>
      </c>
      <c r="CE578" s="84">
        <f>IFERROR(FIND("IBAMA",consulta_completa__11[[#This Row],[14 - Inst. Atuando no Local]]),0)</f>
        <v>0</v>
      </c>
      <c r="CF578" s="84" t="str">
        <f t="shared" si="264"/>
        <v/>
      </c>
      <c r="CG578" s="84">
        <f>IFERROR(FIND("OEMA",consulta_completa__11[[#This Row],[14 - Inst. Atuando no Local]]),0)</f>
        <v>0</v>
      </c>
      <c r="CH578" s="84" t="str">
        <f t="shared" si="265"/>
        <v/>
      </c>
      <c r="CI578" s="84">
        <f>IFERROR(FIND("DEFESA CIVIL",consulta_completa__11[[#This Row],[14 - Inst. Atuando no Local]]),0)</f>
        <v>0</v>
      </c>
      <c r="CJ578" s="84" t="str">
        <f t="shared" si="266"/>
        <v/>
      </c>
      <c r="CK578" s="84">
        <f>IFERROR(FIND("CORPO DE BOMBEIROS",consulta_completa__11[[#This Row],[14 - Inst. Atuando no Local]]),0)</f>
        <v>0</v>
      </c>
      <c r="CL578" s="84" t="str">
        <f t="shared" si="267"/>
        <v/>
      </c>
      <c r="CM578" s="84">
        <f>IFERROR(FIND("POLÍCIA RODOVIÁRIA",consulta_completa__11[[#This Row],[14 - Inst. Atuando no Local]]),0)</f>
        <v>0</v>
      </c>
      <c r="CN578" s="84" t="str">
        <f t="shared" si="268"/>
        <v/>
      </c>
      <c r="CO578" s="84">
        <f>IFERROR(FIND("POLÍCIA MILITAR",consulta_completa__11[[#This Row],[14 - Inst. Atuando no Local]]),0)</f>
        <v>0</v>
      </c>
      <c r="CP578" s="84" t="str">
        <f t="shared" si="269"/>
        <v/>
      </c>
      <c r="CQ578" s="84">
        <f>IFERROR(FIND("POLÍCIA CIVIL",consulta_completa__11[[#This Row],[14 - Inst. Atuando no Local]]),0)</f>
        <v>0</v>
      </c>
      <c r="CR578" s="84" t="str">
        <f t="shared" si="270"/>
        <v/>
      </c>
      <c r="CS578" s="84">
        <f>IFERROR(FIND("MARINHA DO BRASIL",consulta_completa__11[[#This Row],[14 - Inst. Atuando no Local]]),0)</f>
        <v>0</v>
      </c>
      <c r="CT578" s="84" t="str">
        <f t="shared" si="271"/>
        <v/>
      </c>
      <c r="CU578" s="84">
        <f>IFERROR(FIND("EMPRESA ESPECIALIZADA EM ATENDIMENTO",consulta_completa__11[[#This Row],[14 - Inst. Atuando no Local]]),0)</f>
        <v>0</v>
      </c>
      <c r="CV578" s="84" t="str">
        <f t="shared" si="272"/>
        <v/>
      </c>
      <c r="CW578" s="84">
        <f>IFERROR(FIND("IBAMA",consulta_completa__11[[#This Row],[14 - Inst. Atuando no Local]]),0)</f>
        <v>0</v>
      </c>
      <c r="CX578" s="84" t="str">
        <f t="shared" si="273"/>
        <v/>
      </c>
      <c r="CY578" s="84" t="str">
        <f>IF(consulta_completa__11[[#This Row],[14 - Inst. Atuando no Local]]="","X","")</f>
        <v/>
      </c>
      <c r="CZ578" s="84">
        <f>IFERROR(FIND("OUTRA (S)",consulta_completa__11[[#This Row],[14 - Inst. Atuando no Local]]),0)</f>
        <v>0</v>
      </c>
      <c r="DA578" s="84" t="str">
        <f t="shared" si="274"/>
        <v/>
      </c>
      <c r="DB578" s="35" t="str">
        <f t="shared" si="275"/>
        <v>Sim</v>
      </c>
      <c r="DC578" s="35" t="str">
        <f t="shared" si="276"/>
        <v>Não</v>
      </c>
      <c r="DD578" s="35" t="str">
        <f t="shared" si="277"/>
        <v>Sim</v>
      </c>
      <c r="DE578" s="87" t="str">
        <f t="shared" si="279"/>
        <v>Federal</v>
      </c>
    </row>
    <row r="579" spans="1:109">
      <c r="A579" s="14">
        <v>202581372044</v>
      </c>
      <c r="B579" s="1">
        <v>45878</v>
      </c>
      <c r="C579" t="s">
        <v>238</v>
      </c>
      <c r="D579" t="s">
        <v>212</v>
      </c>
      <c r="E579" t="s">
        <v>111</v>
      </c>
      <c r="F579" t="s">
        <v>112</v>
      </c>
      <c r="G579" t="s">
        <v>113</v>
      </c>
      <c r="H579" t="s">
        <v>114</v>
      </c>
      <c r="I579" t="s">
        <v>114</v>
      </c>
      <c r="J579" t="s">
        <v>113</v>
      </c>
      <c r="K579" t="s">
        <v>114</v>
      </c>
      <c r="L579" t="s">
        <v>114</v>
      </c>
      <c r="M579" t="s">
        <v>118</v>
      </c>
      <c r="N579" t="s">
        <v>113</v>
      </c>
      <c r="O579" t="s">
        <v>239</v>
      </c>
      <c r="P579" t="s">
        <v>229</v>
      </c>
      <c r="Q579" t="s">
        <v>143</v>
      </c>
      <c r="R579" t="s">
        <v>123</v>
      </c>
      <c r="S579" t="s">
        <v>201</v>
      </c>
      <c r="T579" t="s">
        <v>240</v>
      </c>
      <c r="U579" t="s">
        <v>113</v>
      </c>
      <c r="V579" t="s">
        <v>5089</v>
      </c>
      <c r="Y579" t="b">
        <v>1</v>
      </c>
      <c r="Z579" t="s">
        <v>242</v>
      </c>
      <c r="AA579" t="s">
        <v>5090</v>
      </c>
      <c r="AB579" t="s">
        <v>3605</v>
      </c>
      <c r="AC579" t="s">
        <v>244</v>
      </c>
      <c r="AD579">
        <v>1</v>
      </c>
      <c r="AE579" t="s">
        <v>113</v>
      </c>
      <c r="AF579" t="s">
        <v>113</v>
      </c>
      <c r="AG579" t="s">
        <v>113</v>
      </c>
      <c r="AH579" t="s">
        <v>131</v>
      </c>
      <c r="AI579" t="s">
        <v>131</v>
      </c>
      <c r="AJ579" t="s">
        <v>131</v>
      </c>
      <c r="AK579" t="s">
        <v>5091</v>
      </c>
      <c r="AL579" t="s">
        <v>5092</v>
      </c>
      <c r="AM579" t="s">
        <v>247</v>
      </c>
      <c r="AN579" t="s">
        <v>3605</v>
      </c>
      <c r="AO579" t="s">
        <v>249</v>
      </c>
      <c r="AP579">
        <v>21998863038</v>
      </c>
      <c r="AQ579" t="s">
        <v>250</v>
      </c>
      <c r="AR579" t="s">
        <v>113</v>
      </c>
      <c r="AS579" t="s">
        <v>113</v>
      </c>
      <c r="AT579" t="s">
        <v>2392</v>
      </c>
      <c r="AU579" t="s">
        <v>592</v>
      </c>
      <c r="AV579">
        <v>180000</v>
      </c>
      <c r="AW579" t="s">
        <v>159</v>
      </c>
      <c r="AX579" s="82">
        <f>IFERROR(FIND("Óbitos/feridos",consulta_completa__11[[#This Row],[13 - Ocorrências/Ambientes Atingidos]]),0)</f>
        <v>0</v>
      </c>
      <c r="AY579" s="83" t="str">
        <f t="shared" ref="AY579:AY642" si="280">IF(AX579=0,"","X")</f>
        <v/>
      </c>
      <c r="AZ579" s="82">
        <f>IFERROR(FIND("População afetada/evacuada",consulta_completa__11[[#This Row],[13 - Ocorrências/Ambientes Atingidos]]),0)</f>
        <v>0</v>
      </c>
      <c r="BA579" s="82" t="str">
        <f t="shared" ref="BA579:BA642" si="281">IF(AZ579=0,"","X")</f>
        <v/>
      </c>
      <c r="BB579" s="82">
        <f>IFERROR(FIND("Suspensão de abastecimento de água",consulta_completa__11[[#This Row],[13 - Ocorrências/Ambientes Atingidos]]),0)</f>
        <v>0</v>
      </c>
      <c r="BC579" s="83" t="str">
        <f t="shared" si="278"/>
        <v/>
      </c>
      <c r="BD579" s="82">
        <f>IFERROR(FIND("Rio/córrego",consulta_completa__11[[#This Row],[13 - Ocorrências/Ambientes Atingidos]]),0)</f>
        <v>0</v>
      </c>
      <c r="BE579" s="83" t="str">
        <f t="shared" ref="BE579:BE642" si="282">IF(BD579=0,"","X")</f>
        <v/>
      </c>
      <c r="BF579" s="82">
        <f>IFERROR(FIND("Lago",consulta_completa__11[[#This Row],[13 - Ocorrências/Ambientes Atingidos]]),0)</f>
        <v>0</v>
      </c>
      <c r="BG579" s="83" t="str">
        <f t="shared" ref="BG579:BG642" si="283">IF(BF579=0,"","X")</f>
        <v/>
      </c>
      <c r="BH579" s="82">
        <f>IFERROR(FIND("Mar",consulta_completa__11[[#This Row],[13 - Ocorrências/Ambientes Atingidos]]),0)</f>
        <v>1</v>
      </c>
      <c r="BI579" s="83" t="str">
        <f t="shared" ref="BI579:BI642" si="284">IF(BH579=0,"","X")</f>
        <v>X</v>
      </c>
      <c r="BJ579" s="82">
        <f>IFERROR(FIND("Praia",consulta_completa__11[[#This Row],[13 - Ocorrências/Ambientes Atingidos]]),0)</f>
        <v>0</v>
      </c>
      <c r="BK579" s="83" t="str">
        <f t="shared" ref="BK579:BK642" si="285">IF(BJ579=0,"","X")</f>
        <v/>
      </c>
      <c r="BL579" s="82">
        <f>IFERROR(FIND("Solo",consulta_completa__11[[#This Row],[13 - Ocorrências/Ambientes Atingidos]]),0)</f>
        <v>0</v>
      </c>
      <c r="BM579" s="83" t="str">
        <f t="shared" ref="BM579:BM642" si="286">IF(BL579=0,"","X")</f>
        <v/>
      </c>
      <c r="BN579" s="82">
        <f>IFERROR(FIND("Águas subterrâneas",consulta_completa__11[[#This Row],[13 - Ocorrências/Ambientes Atingidos]]),0)</f>
        <v>0</v>
      </c>
      <c r="BO579" s="83" t="str">
        <f t="shared" ref="BO579:BO642" si="287">IF(BN579=0,"","X")</f>
        <v/>
      </c>
      <c r="BP579" s="82">
        <f>IFERROR(FIND("Atmosfera",consulta_completa__11[[#This Row],[13 - Ocorrências/Ambientes Atingidos]]),0)</f>
        <v>0</v>
      </c>
      <c r="BQ579" s="83" t="str">
        <f t="shared" ref="BQ579:BQ642" si="288">IF(BP579=0,"","X")</f>
        <v/>
      </c>
      <c r="BR579" s="82">
        <f>IFERROR(FIND("Flora",consulta_completa__11[[#This Row],[13 - Ocorrências/Ambientes Atingidos]]),0)</f>
        <v>0</v>
      </c>
      <c r="BS579" s="83" t="str">
        <f t="shared" ref="BS579:BS642" si="289">IF(BR579=0,"","X")</f>
        <v/>
      </c>
      <c r="BT579" s="82">
        <f>IFERROR(FIND("Fauna",consulta_completa__11[[#This Row],[13 - Ocorrências/Ambientes Atingidos]]),0)</f>
        <v>0</v>
      </c>
      <c r="BU579" s="83" t="str">
        <f t="shared" ref="BU579:BU642" si="290">IF(BT579=0,"","X")</f>
        <v/>
      </c>
      <c r="BV579" s="82">
        <f>IFERROR(FIND("UC federal",consulta_completa__11[[#This Row],[13 - Ocorrências/Ambientes Atingidos]]),0)</f>
        <v>0</v>
      </c>
      <c r="BW579" s="83" t="str">
        <f t="shared" ref="BW579:BW642" si="291">IF(BV579=0,"","X")</f>
        <v/>
      </c>
      <c r="BX579" s="82">
        <f>IFERROR(FIND("UC estadual/municipal",consulta_completa__11[[#This Row],[13 - Ocorrências/Ambientes Atingidos]]),0)</f>
        <v>0</v>
      </c>
      <c r="BY579" s="83" t="str">
        <f t="shared" ref="BY579:BY642" si="292">IF(BX579=0,"","X")</f>
        <v/>
      </c>
      <c r="BZ579" s="82">
        <f>IFERROR(FIND("Outro(s)",consulta_completa__11[[#This Row],[13 - Ocorrências/Ambientes Atingidos]]),0)</f>
        <v>0</v>
      </c>
      <c r="CA579" s="83" t="str">
        <f t="shared" ref="CA579:CA642" si="293">IF(BZ579=0,"","X")</f>
        <v/>
      </c>
      <c r="CB579" s="82">
        <f>IFERROR(FIND("Sem dano",consulta_completa__11[[#This Row],[13 - Ocorrências/Ambientes Atingidos]]),0)</f>
        <v>0</v>
      </c>
      <c r="CC579" s="83" t="str">
        <f t="shared" ref="CC579:CC642" si="294">IF(CB579=0,"","X")</f>
        <v/>
      </c>
      <c r="CD579" s="82" t="str">
        <f>IF(consulta_completa__11[[#This Row],[13 - Ocorrências/Ambientes Atingidos]]="","X","")</f>
        <v/>
      </c>
      <c r="CE579" s="84">
        <f>IFERROR(FIND("IBAMA",consulta_completa__11[[#This Row],[14 - Inst. Atuando no Local]]),0)</f>
        <v>0</v>
      </c>
      <c r="CF579" s="84" t="str">
        <f t="shared" ref="CF579:CF642" si="295">IF(CE579=0,"","X")</f>
        <v/>
      </c>
      <c r="CG579" s="84">
        <f>IFERROR(FIND("OEMA",consulta_completa__11[[#This Row],[14 - Inst. Atuando no Local]]),0)</f>
        <v>0</v>
      </c>
      <c r="CH579" s="84" t="str">
        <f t="shared" ref="CH579:CH642" si="296">IF(CG579=0,"","X")</f>
        <v/>
      </c>
      <c r="CI579" s="84">
        <f>IFERROR(FIND("DEFESA CIVIL",consulta_completa__11[[#This Row],[14 - Inst. Atuando no Local]]),0)</f>
        <v>0</v>
      </c>
      <c r="CJ579" s="84" t="str">
        <f t="shared" ref="CJ579:CJ642" si="297">IF(CI579=0,"","X")</f>
        <v/>
      </c>
      <c r="CK579" s="84">
        <f>IFERROR(FIND("CORPO DE BOMBEIROS",consulta_completa__11[[#This Row],[14 - Inst. Atuando no Local]]),0)</f>
        <v>0</v>
      </c>
      <c r="CL579" s="84" t="str">
        <f t="shared" ref="CL579:CL642" si="298">IF(CK579=0,"","X")</f>
        <v/>
      </c>
      <c r="CM579" s="84">
        <f>IFERROR(FIND("POLÍCIA RODOVIÁRIA",consulta_completa__11[[#This Row],[14 - Inst. Atuando no Local]]),0)</f>
        <v>0</v>
      </c>
      <c r="CN579" s="84" t="str">
        <f t="shared" ref="CN579:CN642" si="299">IF(CM579=0,"","X")</f>
        <v/>
      </c>
      <c r="CO579" s="84">
        <f>IFERROR(FIND("POLÍCIA MILITAR",consulta_completa__11[[#This Row],[14 - Inst. Atuando no Local]]),0)</f>
        <v>0</v>
      </c>
      <c r="CP579" s="84" t="str">
        <f t="shared" ref="CP579:CP642" si="300">IF(CO579=0,"","X")</f>
        <v/>
      </c>
      <c r="CQ579" s="84">
        <f>IFERROR(FIND("POLÍCIA CIVIL",consulta_completa__11[[#This Row],[14 - Inst. Atuando no Local]]),0)</f>
        <v>0</v>
      </c>
      <c r="CR579" s="84" t="str">
        <f t="shared" ref="CR579:CR642" si="301">IF(CQ579=0,"","X")</f>
        <v/>
      </c>
      <c r="CS579" s="84">
        <f>IFERROR(FIND("MARINHA DO BRASIL",consulta_completa__11[[#This Row],[14 - Inst. Atuando no Local]]),0)</f>
        <v>0</v>
      </c>
      <c r="CT579" s="84" t="str">
        <f t="shared" ref="CT579:CT642" si="302">IF(CS579=0,"","X")</f>
        <v/>
      </c>
      <c r="CU579" s="84">
        <f>IFERROR(FIND("EMPRESA ESPECIALIZADA EM ATENDIMENTO",consulta_completa__11[[#This Row],[14 - Inst. Atuando no Local]]),0)</f>
        <v>0</v>
      </c>
      <c r="CV579" s="84" t="str">
        <f t="shared" ref="CV579:CV642" si="303">IF(CU579=0,"","X")</f>
        <v/>
      </c>
      <c r="CW579" s="84">
        <f>IFERROR(FIND("IBAMA",consulta_completa__11[[#This Row],[14 - Inst. Atuando no Local]]),0)</f>
        <v>0</v>
      </c>
      <c r="CX579" s="84" t="str">
        <f t="shared" ref="CX579:CX642" si="304">IF(CW579=0,"","X")</f>
        <v/>
      </c>
      <c r="CY579" s="84" t="str">
        <f>IF(consulta_completa__11[[#This Row],[14 - Inst. Atuando no Local]]="","X","")</f>
        <v>X</v>
      </c>
      <c r="CZ579" s="84">
        <f>IFERROR(FIND("OUTRA (S)",consulta_completa__11[[#This Row],[14 - Inst. Atuando no Local]]),0)</f>
        <v>0</v>
      </c>
      <c r="DA579" s="84" t="str">
        <f t="shared" ref="DA579:DA642" si="305">IF(CZ579=0,"","X")</f>
        <v/>
      </c>
      <c r="DB579" s="35" t="str">
        <f t="shared" ref="DB579:DB642" si="306">IF(AH$2="","",IF(AH$2="S","Sim",IF(AH$2="N","Não", IF(AH$2="I","Sem Informação"))))</f>
        <v>Sim</v>
      </c>
      <c r="DC579" s="35" t="str">
        <f t="shared" ref="DC579:DC642" si="307">IF(AI$2="","",IF(AI$2="S","Sim",IF(AI$2="N","Não", IF(AI$2="I","Sem Informação"))))</f>
        <v>Não</v>
      </c>
      <c r="DD579" s="35" t="str">
        <f t="shared" ref="DD579:DD642" si="308">IF(AJ$2="","",IF(AJ$2="S","Sim",IF(AJ$2="N","Não", IF(AJ$2="I","Sem Informação"))))</f>
        <v>Sim</v>
      </c>
      <c r="DE579" s="87" t="str">
        <f t="shared" si="279"/>
        <v>Federal</v>
      </c>
    </row>
    <row r="580" spans="1:109">
      <c r="A580" s="14">
        <v>202581082807</v>
      </c>
      <c r="B580" s="1">
        <v>45879</v>
      </c>
      <c r="C580" t="s">
        <v>109</v>
      </c>
      <c r="D580" t="s">
        <v>110</v>
      </c>
      <c r="E580" t="s">
        <v>139</v>
      </c>
      <c r="F580" t="s">
        <v>112</v>
      </c>
      <c r="G580" t="s">
        <v>113</v>
      </c>
      <c r="H580" t="s">
        <v>114</v>
      </c>
      <c r="I580" t="s">
        <v>114</v>
      </c>
      <c r="J580" t="s">
        <v>5073</v>
      </c>
      <c r="K580" t="s">
        <v>5093</v>
      </c>
      <c r="L580" t="s">
        <v>323</v>
      </c>
      <c r="M580" t="s">
        <v>118</v>
      </c>
      <c r="N580" t="s">
        <v>119</v>
      </c>
      <c r="O580" t="s">
        <v>120</v>
      </c>
      <c r="P580" t="s">
        <v>272</v>
      </c>
      <c r="Q580" t="s">
        <v>230</v>
      </c>
      <c r="R580" t="s">
        <v>123</v>
      </c>
      <c r="S580" t="s">
        <v>201</v>
      </c>
      <c r="T580" t="s">
        <v>5094</v>
      </c>
      <c r="U580" t="s">
        <v>5095</v>
      </c>
      <c r="V580" t="s">
        <v>5096</v>
      </c>
      <c r="Z580" t="s">
        <v>5097</v>
      </c>
      <c r="AA580" t="s">
        <v>410</v>
      </c>
      <c r="AB580" t="s">
        <v>206</v>
      </c>
      <c r="AC580" t="s">
        <v>399</v>
      </c>
      <c r="AD580">
        <v>1</v>
      </c>
      <c r="AE580" t="s">
        <v>206</v>
      </c>
      <c r="AF580" t="s">
        <v>113</v>
      </c>
      <c r="AG580" t="s">
        <v>113</v>
      </c>
      <c r="AH580" t="s">
        <v>131</v>
      </c>
      <c r="AI580" t="s">
        <v>132</v>
      </c>
      <c r="AJ580" t="s">
        <v>131</v>
      </c>
      <c r="AK580" t="s">
        <v>5098</v>
      </c>
      <c r="AL580" t="s">
        <v>5099</v>
      </c>
      <c r="AM580" t="s">
        <v>402</v>
      </c>
      <c r="AN580" t="s">
        <v>113</v>
      </c>
      <c r="AO580" t="s">
        <v>113</v>
      </c>
      <c r="AQ580" t="s">
        <v>211</v>
      </c>
      <c r="AR580" t="s">
        <v>113</v>
      </c>
      <c r="AS580" t="s">
        <v>113</v>
      </c>
      <c r="AT580" t="s">
        <v>113</v>
      </c>
      <c r="AU580" t="s">
        <v>113</v>
      </c>
      <c r="AW580" t="s">
        <v>113</v>
      </c>
      <c r="AX580" s="82">
        <f>IFERROR(FIND("Óbitos/feridos",consulta_completa__11[[#This Row],[13 - Ocorrências/Ambientes Atingidos]]),0)</f>
        <v>0</v>
      </c>
      <c r="AY580" s="83" t="str">
        <f t="shared" si="280"/>
        <v/>
      </c>
      <c r="AZ580" s="82">
        <f>IFERROR(FIND("População afetada/evacuada",consulta_completa__11[[#This Row],[13 - Ocorrências/Ambientes Atingidos]]),0)</f>
        <v>0</v>
      </c>
      <c r="BA580" s="82" t="str">
        <f t="shared" si="281"/>
        <v/>
      </c>
      <c r="BB580" s="82">
        <f>IFERROR(FIND("Suspensão de abastecimento de água",consulta_completa__11[[#This Row],[13 - Ocorrências/Ambientes Atingidos]]),0)</f>
        <v>0</v>
      </c>
      <c r="BC580" s="83" t="str">
        <f t="shared" ref="BC580:BC643" si="309">IF(BB580=0,"","X")</f>
        <v/>
      </c>
      <c r="BD580" s="82">
        <f>IFERROR(FIND("Rio/córrego",consulta_completa__11[[#This Row],[13 - Ocorrências/Ambientes Atingidos]]),0)</f>
        <v>0</v>
      </c>
      <c r="BE580" s="83" t="str">
        <f t="shared" si="282"/>
        <v/>
      </c>
      <c r="BF580" s="82">
        <f>IFERROR(FIND("Lago",consulta_completa__11[[#This Row],[13 - Ocorrências/Ambientes Atingidos]]),0)</f>
        <v>0</v>
      </c>
      <c r="BG580" s="83" t="str">
        <f t="shared" si="283"/>
        <v/>
      </c>
      <c r="BH580" s="82">
        <f>IFERROR(FIND("Mar",consulta_completa__11[[#This Row],[13 - Ocorrências/Ambientes Atingidos]]),0)</f>
        <v>1</v>
      </c>
      <c r="BI580" s="83" t="str">
        <f t="shared" si="284"/>
        <v>X</v>
      </c>
      <c r="BJ580" s="82">
        <f>IFERROR(FIND("Praia",consulta_completa__11[[#This Row],[13 - Ocorrências/Ambientes Atingidos]]),0)</f>
        <v>0</v>
      </c>
      <c r="BK580" s="83" t="str">
        <f t="shared" si="285"/>
        <v/>
      </c>
      <c r="BL580" s="82">
        <f>IFERROR(FIND("Solo",consulta_completa__11[[#This Row],[13 - Ocorrências/Ambientes Atingidos]]),0)</f>
        <v>0</v>
      </c>
      <c r="BM580" s="83" t="str">
        <f t="shared" si="286"/>
        <v/>
      </c>
      <c r="BN580" s="82">
        <f>IFERROR(FIND("Águas subterrâneas",consulta_completa__11[[#This Row],[13 - Ocorrências/Ambientes Atingidos]]),0)</f>
        <v>0</v>
      </c>
      <c r="BO580" s="83" t="str">
        <f t="shared" si="287"/>
        <v/>
      </c>
      <c r="BP580" s="82">
        <f>IFERROR(FIND("Atmosfera",consulta_completa__11[[#This Row],[13 - Ocorrências/Ambientes Atingidos]]),0)</f>
        <v>0</v>
      </c>
      <c r="BQ580" s="83" t="str">
        <f t="shared" si="288"/>
        <v/>
      </c>
      <c r="BR580" s="82">
        <f>IFERROR(FIND("Flora",consulta_completa__11[[#This Row],[13 - Ocorrências/Ambientes Atingidos]]),0)</f>
        <v>0</v>
      </c>
      <c r="BS580" s="83" t="str">
        <f t="shared" si="289"/>
        <v/>
      </c>
      <c r="BT580" s="82">
        <f>IFERROR(FIND("Fauna",consulta_completa__11[[#This Row],[13 - Ocorrências/Ambientes Atingidos]]),0)</f>
        <v>0</v>
      </c>
      <c r="BU580" s="83" t="str">
        <f t="shared" si="290"/>
        <v/>
      </c>
      <c r="BV580" s="82">
        <f>IFERROR(FIND("UC federal",consulta_completa__11[[#This Row],[13 - Ocorrências/Ambientes Atingidos]]),0)</f>
        <v>0</v>
      </c>
      <c r="BW580" s="83" t="str">
        <f t="shared" si="291"/>
        <v/>
      </c>
      <c r="BX580" s="82">
        <f>IFERROR(FIND("UC estadual/municipal",consulta_completa__11[[#This Row],[13 - Ocorrências/Ambientes Atingidos]]),0)</f>
        <v>0</v>
      </c>
      <c r="BY580" s="83" t="str">
        <f t="shared" si="292"/>
        <v/>
      </c>
      <c r="BZ580" s="82">
        <f>IFERROR(FIND("Outro(s)",consulta_completa__11[[#This Row],[13 - Ocorrências/Ambientes Atingidos]]),0)</f>
        <v>0</v>
      </c>
      <c r="CA580" s="83" t="str">
        <f t="shared" si="293"/>
        <v/>
      </c>
      <c r="CB580" s="82">
        <f>IFERROR(FIND("Sem dano",consulta_completa__11[[#This Row],[13 - Ocorrências/Ambientes Atingidos]]),0)</f>
        <v>0</v>
      </c>
      <c r="CC580" s="83" t="str">
        <f t="shared" si="294"/>
        <v/>
      </c>
      <c r="CD580" s="82" t="str">
        <f>IF(consulta_completa__11[[#This Row],[13 - Ocorrências/Ambientes Atingidos]]="","X","")</f>
        <v/>
      </c>
      <c r="CE580" s="84">
        <f>IFERROR(FIND("IBAMA",consulta_completa__11[[#This Row],[14 - Inst. Atuando no Local]]),0)</f>
        <v>0</v>
      </c>
      <c r="CF580" s="84" t="str">
        <f t="shared" si="295"/>
        <v/>
      </c>
      <c r="CG580" s="84">
        <f>IFERROR(FIND("OEMA",consulta_completa__11[[#This Row],[14 - Inst. Atuando no Local]]),0)</f>
        <v>0</v>
      </c>
      <c r="CH580" s="84" t="str">
        <f t="shared" si="296"/>
        <v/>
      </c>
      <c r="CI580" s="84">
        <f>IFERROR(FIND("DEFESA CIVIL",consulta_completa__11[[#This Row],[14 - Inst. Atuando no Local]]),0)</f>
        <v>0</v>
      </c>
      <c r="CJ580" s="84" t="str">
        <f t="shared" si="297"/>
        <v/>
      </c>
      <c r="CK580" s="84">
        <f>IFERROR(FIND("CORPO DE BOMBEIROS",consulta_completa__11[[#This Row],[14 - Inst. Atuando no Local]]),0)</f>
        <v>0</v>
      </c>
      <c r="CL580" s="84" t="str">
        <f t="shared" si="298"/>
        <v/>
      </c>
      <c r="CM580" s="84">
        <f>IFERROR(FIND("POLÍCIA RODOVIÁRIA",consulta_completa__11[[#This Row],[14 - Inst. Atuando no Local]]),0)</f>
        <v>0</v>
      </c>
      <c r="CN580" s="84" t="str">
        <f t="shared" si="299"/>
        <v/>
      </c>
      <c r="CO580" s="84">
        <f>IFERROR(FIND("POLÍCIA MILITAR",consulta_completa__11[[#This Row],[14 - Inst. Atuando no Local]]),0)</f>
        <v>0</v>
      </c>
      <c r="CP580" s="84" t="str">
        <f t="shared" si="300"/>
        <v/>
      </c>
      <c r="CQ580" s="84">
        <f>IFERROR(FIND("POLÍCIA CIVIL",consulta_completa__11[[#This Row],[14 - Inst. Atuando no Local]]),0)</f>
        <v>0</v>
      </c>
      <c r="CR580" s="84" t="str">
        <f t="shared" si="301"/>
        <v/>
      </c>
      <c r="CS580" s="84">
        <f>IFERROR(FIND("MARINHA DO BRASIL",consulta_completa__11[[#This Row],[14 - Inst. Atuando no Local]]),0)</f>
        <v>0</v>
      </c>
      <c r="CT580" s="84" t="str">
        <f t="shared" si="302"/>
        <v/>
      </c>
      <c r="CU580" s="84">
        <f>IFERROR(FIND("EMPRESA ESPECIALIZADA EM ATENDIMENTO",consulta_completa__11[[#This Row],[14 - Inst. Atuando no Local]]),0)</f>
        <v>0</v>
      </c>
      <c r="CV580" s="84" t="str">
        <f t="shared" si="303"/>
        <v/>
      </c>
      <c r="CW580" s="84">
        <f>IFERROR(FIND("IBAMA",consulta_completa__11[[#This Row],[14 - Inst. Atuando no Local]]),0)</f>
        <v>0</v>
      </c>
      <c r="CX580" s="84" t="str">
        <f t="shared" si="304"/>
        <v/>
      </c>
      <c r="CY580" s="84" t="str">
        <f>IF(consulta_completa__11[[#This Row],[14 - Inst. Atuando no Local]]="","X","")</f>
        <v/>
      </c>
      <c r="CZ580" s="84">
        <f>IFERROR(FIND("OUTRA (S)",consulta_completa__11[[#This Row],[14 - Inst. Atuando no Local]]),0)</f>
        <v>0</v>
      </c>
      <c r="DA580" s="84" t="str">
        <f t="shared" si="305"/>
        <v/>
      </c>
      <c r="DB580" s="35" t="str">
        <f t="shared" si="306"/>
        <v>Sim</v>
      </c>
      <c r="DC580" s="35" t="str">
        <f t="shared" si="307"/>
        <v>Não</v>
      </c>
      <c r="DD580" s="35" t="str">
        <f t="shared" si="308"/>
        <v>Sim</v>
      </c>
      <c r="DE580" s="87" t="str">
        <f t="shared" ref="DE580:DE644" si="310">IF(AD580=1,"Federal",IF(AD580=2,"Estadual",IF(AD580=0,"Sem informação","")))</f>
        <v>Federal</v>
      </c>
    </row>
    <row r="581" spans="1:109">
      <c r="A581" s="14">
        <v>202581246825</v>
      </c>
      <c r="B581" s="1">
        <v>45880</v>
      </c>
      <c r="C581" t="s">
        <v>5100</v>
      </c>
      <c r="D581" t="s">
        <v>180</v>
      </c>
      <c r="E581" t="s">
        <v>162</v>
      </c>
      <c r="F581" t="s">
        <v>112</v>
      </c>
      <c r="G581" t="s">
        <v>113</v>
      </c>
      <c r="H581" t="s">
        <v>114</v>
      </c>
      <c r="I581" t="s">
        <v>114</v>
      </c>
      <c r="J581" t="s">
        <v>113</v>
      </c>
      <c r="K581" t="s">
        <v>114</v>
      </c>
      <c r="L581" t="s">
        <v>114</v>
      </c>
      <c r="M581" t="s">
        <v>140</v>
      </c>
      <c r="N581" t="s">
        <v>141</v>
      </c>
      <c r="O581" t="s">
        <v>239</v>
      </c>
      <c r="P581" t="s">
        <v>299</v>
      </c>
      <c r="Q581" t="s">
        <v>143</v>
      </c>
      <c r="R581" t="s">
        <v>123</v>
      </c>
      <c r="S581" t="s">
        <v>113</v>
      </c>
      <c r="T581" t="s">
        <v>5101</v>
      </c>
      <c r="U581" t="s">
        <v>113</v>
      </c>
      <c r="V581" t="s">
        <v>5102</v>
      </c>
      <c r="X581" t="b">
        <v>1</v>
      </c>
      <c r="Z581" t="s">
        <v>113</v>
      </c>
      <c r="AA581" t="s">
        <v>113</v>
      </c>
      <c r="AB581" t="s">
        <v>5103</v>
      </c>
      <c r="AC581" t="s">
        <v>113</v>
      </c>
      <c r="AD581">
        <v>1</v>
      </c>
      <c r="AE581" t="s">
        <v>5104</v>
      </c>
      <c r="AF581" t="s">
        <v>5105</v>
      </c>
      <c r="AG581" t="s">
        <v>5106</v>
      </c>
      <c r="AH581" t="s">
        <v>113</v>
      </c>
      <c r="AI581" t="s">
        <v>132</v>
      </c>
      <c r="AJ581" t="s">
        <v>132</v>
      </c>
      <c r="AK581" t="s">
        <v>113</v>
      </c>
      <c r="AL581" t="s">
        <v>5107</v>
      </c>
      <c r="AM581" t="s">
        <v>153</v>
      </c>
      <c r="AN581" t="s">
        <v>154</v>
      </c>
      <c r="AO581" t="s">
        <v>155</v>
      </c>
      <c r="AP581">
        <v>6133161070</v>
      </c>
      <c r="AQ581" t="s">
        <v>156</v>
      </c>
      <c r="AR581" t="s">
        <v>113</v>
      </c>
      <c r="AS581" t="s">
        <v>113</v>
      </c>
      <c r="AT581" t="s">
        <v>113</v>
      </c>
      <c r="AU581" t="s">
        <v>3966</v>
      </c>
      <c r="AW581" t="s">
        <v>637</v>
      </c>
      <c r="AX581" s="82">
        <f>IFERROR(FIND("Óbitos/feridos",consulta_completa__11[[#This Row],[13 - Ocorrências/Ambientes Atingidos]]),0)</f>
        <v>0</v>
      </c>
      <c r="AY581" s="83" t="str">
        <f t="shared" si="280"/>
        <v/>
      </c>
      <c r="AZ581" s="82">
        <f>IFERROR(FIND("População afetada/evacuada",consulta_completa__11[[#This Row],[13 - Ocorrências/Ambientes Atingidos]]),0)</f>
        <v>0</v>
      </c>
      <c r="BA581" s="82" t="str">
        <f t="shared" si="281"/>
        <v/>
      </c>
      <c r="BB581" s="82">
        <f>IFERROR(FIND("Suspensão de abastecimento de água",consulta_completa__11[[#This Row],[13 - Ocorrências/Ambientes Atingidos]]),0)</f>
        <v>0</v>
      </c>
      <c r="BC581" s="83" t="str">
        <f t="shared" si="309"/>
        <v/>
      </c>
      <c r="BD581" s="82">
        <f>IFERROR(FIND("Rio/córrego",consulta_completa__11[[#This Row],[13 - Ocorrências/Ambientes Atingidos]]),0)</f>
        <v>0</v>
      </c>
      <c r="BE581" s="83" t="str">
        <f t="shared" si="282"/>
        <v/>
      </c>
      <c r="BF581" s="82">
        <f>IFERROR(FIND("Lago",consulta_completa__11[[#This Row],[13 - Ocorrências/Ambientes Atingidos]]),0)</f>
        <v>0</v>
      </c>
      <c r="BG581" s="83" t="str">
        <f t="shared" si="283"/>
        <v/>
      </c>
      <c r="BH581" s="82">
        <f>IFERROR(FIND("Mar",consulta_completa__11[[#This Row],[13 - Ocorrências/Ambientes Atingidos]]),0)</f>
        <v>0</v>
      </c>
      <c r="BI581" s="83" t="str">
        <f t="shared" si="284"/>
        <v/>
      </c>
      <c r="BJ581" s="82">
        <f>IFERROR(FIND("Praia",consulta_completa__11[[#This Row],[13 - Ocorrências/Ambientes Atingidos]]),0)</f>
        <v>0</v>
      </c>
      <c r="BK581" s="83" t="str">
        <f t="shared" si="285"/>
        <v/>
      </c>
      <c r="BL581" s="82">
        <f>IFERROR(FIND("Solo",consulta_completa__11[[#This Row],[13 - Ocorrências/Ambientes Atingidos]]),0)</f>
        <v>1</v>
      </c>
      <c r="BM581" s="83" t="str">
        <f t="shared" si="286"/>
        <v>X</v>
      </c>
      <c r="BN581" s="82">
        <f>IFERROR(FIND("Águas subterrâneas",consulta_completa__11[[#This Row],[13 - Ocorrências/Ambientes Atingidos]]),0)</f>
        <v>0</v>
      </c>
      <c r="BO581" s="83" t="str">
        <f t="shared" si="287"/>
        <v/>
      </c>
      <c r="BP581" s="82">
        <f>IFERROR(FIND("Atmosfera",consulta_completa__11[[#This Row],[13 - Ocorrências/Ambientes Atingidos]]),0)</f>
        <v>0</v>
      </c>
      <c r="BQ581" s="83" t="str">
        <f t="shared" si="288"/>
        <v/>
      </c>
      <c r="BR581" s="82">
        <f>IFERROR(FIND("Flora",consulta_completa__11[[#This Row],[13 - Ocorrências/Ambientes Atingidos]]),0)</f>
        <v>0</v>
      </c>
      <c r="BS581" s="83" t="str">
        <f t="shared" si="289"/>
        <v/>
      </c>
      <c r="BT581" s="82">
        <f>IFERROR(FIND("Fauna",consulta_completa__11[[#This Row],[13 - Ocorrências/Ambientes Atingidos]]),0)</f>
        <v>0</v>
      </c>
      <c r="BU581" s="83" t="str">
        <f t="shared" si="290"/>
        <v/>
      </c>
      <c r="BV581" s="82">
        <f>IFERROR(FIND("UC federal",consulta_completa__11[[#This Row],[13 - Ocorrências/Ambientes Atingidos]]),0)</f>
        <v>0</v>
      </c>
      <c r="BW581" s="83" t="str">
        <f t="shared" si="291"/>
        <v/>
      </c>
      <c r="BX581" s="82">
        <f>IFERROR(FIND("UC estadual/municipal",consulta_completa__11[[#This Row],[13 - Ocorrências/Ambientes Atingidos]]),0)</f>
        <v>0</v>
      </c>
      <c r="BY581" s="83" t="str">
        <f t="shared" si="292"/>
        <v/>
      </c>
      <c r="BZ581" s="82">
        <f>IFERROR(FIND("Outro(s)",consulta_completa__11[[#This Row],[13 - Ocorrências/Ambientes Atingidos]]),0)</f>
        <v>0</v>
      </c>
      <c r="CA581" s="83" t="str">
        <f t="shared" si="293"/>
        <v/>
      </c>
      <c r="CB581" s="82">
        <f>IFERROR(FIND("Sem dano",consulta_completa__11[[#This Row],[13 - Ocorrências/Ambientes Atingidos]]),0)</f>
        <v>0</v>
      </c>
      <c r="CC581" s="83" t="str">
        <f t="shared" si="294"/>
        <v/>
      </c>
      <c r="CD581" s="82" t="str">
        <f>IF(consulta_completa__11[[#This Row],[13 - Ocorrências/Ambientes Atingidos]]="","X","")</f>
        <v/>
      </c>
      <c r="CE581" s="84">
        <f>IFERROR(FIND("IBAMA",consulta_completa__11[[#This Row],[14 - Inst. Atuando no Local]]),0)</f>
        <v>0</v>
      </c>
      <c r="CF581" s="84" t="str">
        <f t="shared" si="295"/>
        <v/>
      </c>
      <c r="CG581" s="84">
        <f>IFERROR(FIND("OEMA",consulta_completa__11[[#This Row],[14 - Inst. Atuando no Local]]),0)</f>
        <v>0</v>
      </c>
      <c r="CH581" s="84" t="str">
        <f t="shared" si="296"/>
        <v/>
      </c>
      <c r="CI581" s="84">
        <f>IFERROR(FIND("DEFESA CIVIL",consulta_completa__11[[#This Row],[14 - Inst. Atuando no Local]]),0)</f>
        <v>0</v>
      </c>
      <c r="CJ581" s="84" t="str">
        <f t="shared" si="297"/>
        <v/>
      </c>
      <c r="CK581" s="84">
        <f>IFERROR(FIND("CORPO DE BOMBEIROS",consulta_completa__11[[#This Row],[14 - Inst. Atuando no Local]]),0)</f>
        <v>0</v>
      </c>
      <c r="CL581" s="84" t="str">
        <f t="shared" si="298"/>
        <v/>
      </c>
      <c r="CM581" s="84">
        <f>IFERROR(FIND("POLÍCIA RODOVIÁRIA",consulta_completa__11[[#This Row],[14 - Inst. Atuando no Local]]),0)</f>
        <v>0</v>
      </c>
      <c r="CN581" s="84" t="str">
        <f t="shared" si="299"/>
        <v/>
      </c>
      <c r="CO581" s="84">
        <f>IFERROR(FIND("POLÍCIA MILITAR",consulta_completa__11[[#This Row],[14 - Inst. Atuando no Local]]),0)</f>
        <v>0</v>
      </c>
      <c r="CP581" s="84" t="str">
        <f t="shared" si="300"/>
        <v/>
      </c>
      <c r="CQ581" s="84">
        <f>IFERROR(FIND("POLÍCIA CIVIL",consulta_completa__11[[#This Row],[14 - Inst. Atuando no Local]]),0)</f>
        <v>0</v>
      </c>
      <c r="CR581" s="84" t="str">
        <f t="shared" si="301"/>
        <v/>
      </c>
      <c r="CS581" s="84">
        <f>IFERROR(FIND("MARINHA DO BRASIL",consulta_completa__11[[#This Row],[14 - Inst. Atuando no Local]]),0)</f>
        <v>0</v>
      </c>
      <c r="CT581" s="84" t="str">
        <f t="shared" si="302"/>
        <v/>
      </c>
      <c r="CU581" s="84">
        <f>IFERROR(FIND("EMPRESA ESPECIALIZADA EM ATENDIMENTO",consulta_completa__11[[#This Row],[14 - Inst. Atuando no Local]]),0)</f>
        <v>0</v>
      </c>
      <c r="CV581" s="84" t="str">
        <f t="shared" si="303"/>
        <v/>
      </c>
      <c r="CW581" s="84">
        <f>IFERROR(FIND("IBAMA",consulta_completa__11[[#This Row],[14 - Inst. Atuando no Local]]),0)</f>
        <v>0</v>
      </c>
      <c r="CX581" s="84" t="str">
        <f t="shared" si="304"/>
        <v/>
      </c>
      <c r="CY581" s="84" t="str">
        <f>IF(consulta_completa__11[[#This Row],[14 - Inst. Atuando no Local]]="","X","")</f>
        <v/>
      </c>
      <c r="CZ581" s="84">
        <f>IFERROR(FIND("OUTRA (S)",consulta_completa__11[[#This Row],[14 - Inst. Atuando no Local]]),0)</f>
        <v>0</v>
      </c>
      <c r="DA581" s="84" t="str">
        <f t="shared" si="305"/>
        <v/>
      </c>
      <c r="DB581" s="35" t="str">
        <f t="shared" si="306"/>
        <v>Sim</v>
      </c>
      <c r="DC581" s="35" t="str">
        <f t="shared" si="307"/>
        <v>Não</v>
      </c>
      <c r="DD581" s="35" t="str">
        <f t="shared" si="308"/>
        <v>Sim</v>
      </c>
      <c r="DE581" s="87" t="str">
        <f t="shared" si="310"/>
        <v>Federal</v>
      </c>
    </row>
    <row r="582" spans="1:109">
      <c r="A582" s="14">
        <v>202581268424</v>
      </c>
      <c r="B582" s="1">
        <v>45880</v>
      </c>
      <c r="C582" t="s">
        <v>5108</v>
      </c>
      <c r="D582" t="s">
        <v>998</v>
      </c>
      <c r="E582" t="s">
        <v>162</v>
      </c>
      <c r="F582" t="s">
        <v>1202</v>
      </c>
      <c r="G582" t="s">
        <v>113</v>
      </c>
      <c r="H582" t="s">
        <v>114</v>
      </c>
      <c r="I582" t="s">
        <v>114</v>
      </c>
      <c r="J582" t="s">
        <v>113</v>
      </c>
      <c r="K582" t="s">
        <v>114</v>
      </c>
      <c r="L582" t="s">
        <v>114</v>
      </c>
      <c r="M582" t="s">
        <v>140</v>
      </c>
      <c r="N582" t="s">
        <v>2139</v>
      </c>
      <c r="O582" t="s">
        <v>239</v>
      </c>
      <c r="P582" t="s">
        <v>299</v>
      </c>
      <c r="Q582" t="s">
        <v>122</v>
      </c>
      <c r="R582" t="s">
        <v>123</v>
      </c>
      <c r="S582" t="s">
        <v>113</v>
      </c>
      <c r="T582" t="s">
        <v>5109</v>
      </c>
      <c r="U582" t="s">
        <v>5110</v>
      </c>
      <c r="V582" t="s">
        <v>5111</v>
      </c>
      <c r="X582" t="b">
        <v>1</v>
      </c>
      <c r="Z582" t="s">
        <v>113</v>
      </c>
      <c r="AA582" t="s">
        <v>5111</v>
      </c>
      <c r="AB582" t="s">
        <v>3003</v>
      </c>
      <c r="AC582" t="s">
        <v>5112</v>
      </c>
      <c r="AD582">
        <v>1</v>
      </c>
      <c r="AE582" t="s">
        <v>5113</v>
      </c>
      <c r="AF582" t="s">
        <v>3009</v>
      </c>
      <c r="AG582" t="s">
        <v>4657</v>
      </c>
      <c r="AH582" t="s">
        <v>131</v>
      </c>
      <c r="AI582" t="s">
        <v>132</v>
      </c>
      <c r="AJ582" t="s">
        <v>131</v>
      </c>
      <c r="AK582" t="s">
        <v>5113</v>
      </c>
      <c r="AL582" t="s">
        <v>5114</v>
      </c>
      <c r="AM582" t="s">
        <v>5115</v>
      </c>
      <c r="AN582" t="s">
        <v>3009</v>
      </c>
      <c r="AO582" t="s">
        <v>3010</v>
      </c>
      <c r="AP582">
        <v>11974630583</v>
      </c>
      <c r="AQ582" t="s">
        <v>284</v>
      </c>
      <c r="AR582" t="s">
        <v>113</v>
      </c>
      <c r="AS582" t="s">
        <v>113</v>
      </c>
      <c r="AT582" t="s">
        <v>113</v>
      </c>
      <c r="AU582" t="s">
        <v>113</v>
      </c>
      <c r="AW582" t="s">
        <v>113</v>
      </c>
      <c r="AX582" s="82">
        <f>IFERROR(FIND("Óbitos/feridos",consulta_completa__11[[#This Row],[13 - Ocorrências/Ambientes Atingidos]]),0)</f>
        <v>0</v>
      </c>
      <c r="AY582" s="83" t="str">
        <f t="shared" si="280"/>
        <v/>
      </c>
      <c r="AZ582" s="82">
        <f>IFERROR(FIND("População afetada/evacuada",consulta_completa__11[[#This Row],[13 - Ocorrências/Ambientes Atingidos]]),0)</f>
        <v>0</v>
      </c>
      <c r="BA582" s="82" t="str">
        <f t="shared" si="281"/>
        <v/>
      </c>
      <c r="BB582" s="82">
        <f>IFERROR(FIND("Suspensão de abastecimento de água",consulta_completa__11[[#This Row],[13 - Ocorrências/Ambientes Atingidos]]),0)</f>
        <v>0</v>
      </c>
      <c r="BC582" s="83" t="str">
        <f t="shared" si="309"/>
        <v/>
      </c>
      <c r="BD582" s="82">
        <f>IFERROR(FIND("Rio/córrego",consulta_completa__11[[#This Row],[13 - Ocorrências/Ambientes Atingidos]]),0)</f>
        <v>0</v>
      </c>
      <c r="BE582" s="83" t="str">
        <f t="shared" si="282"/>
        <v/>
      </c>
      <c r="BF582" s="82">
        <f>IFERROR(FIND("Lago",consulta_completa__11[[#This Row],[13 - Ocorrências/Ambientes Atingidos]]),0)</f>
        <v>0</v>
      </c>
      <c r="BG582" s="83" t="str">
        <f t="shared" si="283"/>
        <v/>
      </c>
      <c r="BH582" s="82">
        <f>IFERROR(FIND("Mar",consulta_completa__11[[#This Row],[13 - Ocorrências/Ambientes Atingidos]]),0)</f>
        <v>0</v>
      </c>
      <c r="BI582" s="83" t="str">
        <f t="shared" si="284"/>
        <v/>
      </c>
      <c r="BJ582" s="82">
        <f>IFERROR(FIND("Praia",consulta_completa__11[[#This Row],[13 - Ocorrências/Ambientes Atingidos]]),0)</f>
        <v>0</v>
      </c>
      <c r="BK582" s="83" t="str">
        <f t="shared" si="285"/>
        <v/>
      </c>
      <c r="BL582" s="82">
        <f>IFERROR(FIND("Solo",consulta_completa__11[[#This Row],[13 - Ocorrências/Ambientes Atingidos]]),0)</f>
        <v>1</v>
      </c>
      <c r="BM582" s="83" t="str">
        <f t="shared" si="286"/>
        <v>X</v>
      </c>
      <c r="BN582" s="82">
        <f>IFERROR(FIND("Águas subterrâneas",consulta_completa__11[[#This Row],[13 - Ocorrências/Ambientes Atingidos]]),0)</f>
        <v>0</v>
      </c>
      <c r="BO582" s="83" t="str">
        <f t="shared" si="287"/>
        <v/>
      </c>
      <c r="BP582" s="82">
        <f>IFERROR(FIND("Atmosfera",consulta_completa__11[[#This Row],[13 - Ocorrências/Ambientes Atingidos]]),0)</f>
        <v>0</v>
      </c>
      <c r="BQ582" s="83" t="str">
        <f t="shared" si="288"/>
        <v/>
      </c>
      <c r="BR582" s="82">
        <f>IFERROR(FIND("Flora",consulta_completa__11[[#This Row],[13 - Ocorrências/Ambientes Atingidos]]),0)</f>
        <v>0</v>
      </c>
      <c r="BS582" s="83" t="str">
        <f t="shared" si="289"/>
        <v/>
      </c>
      <c r="BT582" s="82">
        <f>IFERROR(FIND("Fauna",consulta_completa__11[[#This Row],[13 - Ocorrências/Ambientes Atingidos]]),0)</f>
        <v>0</v>
      </c>
      <c r="BU582" s="83" t="str">
        <f t="shared" si="290"/>
        <v/>
      </c>
      <c r="BV582" s="82">
        <f>IFERROR(FIND("UC federal",consulta_completa__11[[#This Row],[13 - Ocorrências/Ambientes Atingidos]]),0)</f>
        <v>0</v>
      </c>
      <c r="BW582" s="83" t="str">
        <f t="shared" si="291"/>
        <v/>
      </c>
      <c r="BX582" s="82">
        <f>IFERROR(FIND("UC estadual/municipal",consulta_completa__11[[#This Row],[13 - Ocorrências/Ambientes Atingidos]]),0)</f>
        <v>0</v>
      </c>
      <c r="BY582" s="83" t="str">
        <f t="shared" si="292"/>
        <v/>
      </c>
      <c r="BZ582" s="82">
        <f>IFERROR(FIND("Outro(s)",consulta_completa__11[[#This Row],[13 - Ocorrências/Ambientes Atingidos]]),0)</f>
        <v>0</v>
      </c>
      <c r="CA582" s="83" t="str">
        <f t="shared" si="293"/>
        <v/>
      </c>
      <c r="CB582" s="82">
        <f>IFERROR(FIND("Sem dano",consulta_completa__11[[#This Row],[13 - Ocorrências/Ambientes Atingidos]]),0)</f>
        <v>0</v>
      </c>
      <c r="CC582" s="83" t="str">
        <f t="shared" si="294"/>
        <v/>
      </c>
      <c r="CD582" s="82" t="str">
        <f>IF(consulta_completa__11[[#This Row],[13 - Ocorrências/Ambientes Atingidos]]="","X","")</f>
        <v/>
      </c>
      <c r="CE582" s="84">
        <f>IFERROR(FIND("IBAMA",consulta_completa__11[[#This Row],[14 - Inst. Atuando no Local]]),0)</f>
        <v>0</v>
      </c>
      <c r="CF582" s="84" t="str">
        <f t="shared" si="295"/>
        <v/>
      </c>
      <c r="CG582" s="84">
        <f>IFERROR(FIND("OEMA",consulta_completa__11[[#This Row],[14 - Inst. Atuando no Local]]),0)</f>
        <v>0</v>
      </c>
      <c r="CH582" s="84" t="str">
        <f t="shared" si="296"/>
        <v/>
      </c>
      <c r="CI582" s="84">
        <f>IFERROR(FIND("DEFESA CIVIL",consulta_completa__11[[#This Row],[14 - Inst. Atuando no Local]]),0)</f>
        <v>0</v>
      </c>
      <c r="CJ582" s="84" t="str">
        <f t="shared" si="297"/>
        <v/>
      </c>
      <c r="CK582" s="84">
        <f>IFERROR(FIND("CORPO DE BOMBEIROS",consulta_completa__11[[#This Row],[14 - Inst. Atuando no Local]]),0)</f>
        <v>0</v>
      </c>
      <c r="CL582" s="84" t="str">
        <f t="shared" si="298"/>
        <v/>
      </c>
      <c r="CM582" s="84">
        <f>IFERROR(FIND("POLÍCIA RODOVIÁRIA",consulta_completa__11[[#This Row],[14 - Inst. Atuando no Local]]),0)</f>
        <v>0</v>
      </c>
      <c r="CN582" s="84" t="str">
        <f t="shared" si="299"/>
        <v/>
      </c>
      <c r="CO582" s="84">
        <f>IFERROR(FIND("POLÍCIA MILITAR",consulta_completa__11[[#This Row],[14 - Inst. Atuando no Local]]),0)</f>
        <v>0</v>
      </c>
      <c r="CP582" s="84" t="str">
        <f t="shared" si="300"/>
        <v/>
      </c>
      <c r="CQ582" s="84">
        <f>IFERROR(FIND("POLÍCIA CIVIL",consulta_completa__11[[#This Row],[14 - Inst. Atuando no Local]]),0)</f>
        <v>0</v>
      </c>
      <c r="CR582" s="84" t="str">
        <f t="shared" si="301"/>
        <v/>
      </c>
      <c r="CS582" s="84">
        <f>IFERROR(FIND("MARINHA DO BRASIL",consulta_completa__11[[#This Row],[14 - Inst. Atuando no Local]]),0)</f>
        <v>0</v>
      </c>
      <c r="CT582" s="84" t="str">
        <f t="shared" si="302"/>
        <v/>
      </c>
      <c r="CU582" s="84">
        <f>IFERROR(FIND("EMPRESA ESPECIALIZADA EM ATENDIMENTO",consulta_completa__11[[#This Row],[14 - Inst. Atuando no Local]]),0)</f>
        <v>0</v>
      </c>
      <c r="CV582" s="84" t="str">
        <f t="shared" si="303"/>
        <v/>
      </c>
      <c r="CW582" s="84">
        <f>IFERROR(FIND("IBAMA",consulta_completa__11[[#This Row],[14 - Inst. Atuando no Local]]),0)</f>
        <v>0</v>
      </c>
      <c r="CX582" s="84" t="str">
        <f t="shared" si="304"/>
        <v/>
      </c>
      <c r="CY582" s="84" t="str">
        <f>IF(consulta_completa__11[[#This Row],[14 - Inst. Atuando no Local]]="","X","")</f>
        <v/>
      </c>
      <c r="CZ582" s="84">
        <f>IFERROR(FIND("OUTRA (S)",consulta_completa__11[[#This Row],[14 - Inst. Atuando no Local]]),0)</f>
        <v>0</v>
      </c>
      <c r="DA582" s="84" t="str">
        <f t="shared" si="305"/>
        <v/>
      </c>
      <c r="DB582" s="35" t="str">
        <f t="shared" si="306"/>
        <v>Sim</v>
      </c>
      <c r="DC582" s="35" t="str">
        <f t="shared" si="307"/>
        <v>Não</v>
      </c>
      <c r="DD582" s="35" t="str">
        <f t="shared" si="308"/>
        <v>Sim</v>
      </c>
      <c r="DE582" s="87" t="str">
        <f t="shared" si="310"/>
        <v>Federal</v>
      </c>
    </row>
    <row r="583" spans="1:109">
      <c r="A583" s="14">
        <v>202581364811</v>
      </c>
      <c r="B583" s="1">
        <v>45880</v>
      </c>
      <c r="C583" t="s">
        <v>4990</v>
      </c>
      <c r="D583" t="s">
        <v>180</v>
      </c>
      <c r="E583" t="s">
        <v>286</v>
      </c>
      <c r="F583" t="s">
        <v>112</v>
      </c>
      <c r="G583" t="s">
        <v>5116</v>
      </c>
      <c r="H583" t="s">
        <v>113</v>
      </c>
      <c r="I583" t="s">
        <v>113</v>
      </c>
      <c r="J583" t="s">
        <v>113</v>
      </c>
      <c r="K583" t="s">
        <v>114</v>
      </c>
      <c r="L583" t="s">
        <v>114</v>
      </c>
      <c r="M583" t="s">
        <v>140</v>
      </c>
      <c r="N583" t="s">
        <v>5117</v>
      </c>
      <c r="O583" t="s">
        <v>185</v>
      </c>
      <c r="P583" t="s">
        <v>299</v>
      </c>
      <c r="Q583" t="s">
        <v>122</v>
      </c>
      <c r="R583" t="s">
        <v>123</v>
      </c>
      <c r="S583" t="s">
        <v>113</v>
      </c>
      <c r="T583" t="s">
        <v>5118</v>
      </c>
      <c r="U583" t="s">
        <v>966</v>
      </c>
      <c r="V583" t="s">
        <v>5119</v>
      </c>
      <c r="Z583" t="s">
        <v>633</v>
      </c>
      <c r="AA583" t="s">
        <v>113</v>
      </c>
      <c r="AB583" t="s">
        <v>5120</v>
      </c>
      <c r="AC583" t="s">
        <v>113</v>
      </c>
      <c r="AD583">
        <v>0</v>
      </c>
      <c r="AE583" t="s">
        <v>5121</v>
      </c>
      <c r="AF583" t="s">
        <v>5122</v>
      </c>
      <c r="AG583" t="s">
        <v>113</v>
      </c>
      <c r="AH583" t="s">
        <v>131</v>
      </c>
      <c r="AI583" t="s">
        <v>132</v>
      </c>
      <c r="AJ583" t="s">
        <v>131</v>
      </c>
      <c r="AK583" t="s">
        <v>5123</v>
      </c>
      <c r="AL583" t="s">
        <v>5124</v>
      </c>
      <c r="AM583" t="s">
        <v>153</v>
      </c>
      <c r="AN583" t="s">
        <v>154</v>
      </c>
      <c r="AO583" t="s">
        <v>155</v>
      </c>
      <c r="AP583">
        <v>6133161070</v>
      </c>
      <c r="AQ583" t="s">
        <v>156</v>
      </c>
      <c r="AR583" t="s">
        <v>113</v>
      </c>
      <c r="AS583" t="s">
        <v>113</v>
      </c>
      <c r="AT583" t="s">
        <v>113</v>
      </c>
      <c r="AU583" t="s">
        <v>113</v>
      </c>
      <c r="AW583" t="s">
        <v>113</v>
      </c>
      <c r="AX583" s="82">
        <f>IFERROR(FIND("Óbitos/feridos",consulta_completa__11[[#This Row],[13 - Ocorrências/Ambientes Atingidos]]),0)</f>
        <v>0</v>
      </c>
      <c r="AY583" s="83" t="str">
        <f t="shared" si="280"/>
        <v/>
      </c>
      <c r="AZ583" s="82">
        <f>IFERROR(FIND("População afetada/evacuada",consulta_completa__11[[#This Row],[13 - Ocorrências/Ambientes Atingidos]]),0)</f>
        <v>0</v>
      </c>
      <c r="BA583" s="82" t="str">
        <f t="shared" si="281"/>
        <v/>
      </c>
      <c r="BB583" s="82">
        <f>IFERROR(FIND("Suspensão de abastecimento de água",consulta_completa__11[[#This Row],[13 - Ocorrências/Ambientes Atingidos]]),0)</f>
        <v>0</v>
      </c>
      <c r="BC583" s="83" t="str">
        <f t="shared" si="309"/>
        <v/>
      </c>
      <c r="BD583" s="82">
        <f>IFERROR(FIND("Rio/córrego",consulta_completa__11[[#This Row],[13 - Ocorrências/Ambientes Atingidos]]),0)</f>
        <v>0</v>
      </c>
      <c r="BE583" s="83" t="str">
        <f t="shared" si="282"/>
        <v/>
      </c>
      <c r="BF583" s="82">
        <f>IFERROR(FIND("Lago",consulta_completa__11[[#This Row],[13 - Ocorrências/Ambientes Atingidos]]),0)</f>
        <v>0</v>
      </c>
      <c r="BG583" s="83" t="str">
        <f t="shared" si="283"/>
        <v/>
      </c>
      <c r="BH583" s="82">
        <f>IFERROR(FIND("Mar",consulta_completa__11[[#This Row],[13 - Ocorrências/Ambientes Atingidos]]),0)</f>
        <v>0</v>
      </c>
      <c r="BI583" s="83" t="str">
        <f t="shared" si="284"/>
        <v/>
      </c>
      <c r="BJ583" s="82">
        <f>IFERROR(FIND("Praia",consulta_completa__11[[#This Row],[13 - Ocorrências/Ambientes Atingidos]]),0)</f>
        <v>0</v>
      </c>
      <c r="BK583" s="83" t="str">
        <f t="shared" si="285"/>
        <v/>
      </c>
      <c r="BL583" s="82">
        <f>IFERROR(FIND("Solo",consulta_completa__11[[#This Row],[13 - Ocorrências/Ambientes Atingidos]]),0)</f>
        <v>1</v>
      </c>
      <c r="BM583" s="83" t="str">
        <f t="shared" si="286"/>
        <v>X</v>
      </c>
      <c r="BN583" s="82">
        <f>IFERROR(FIND("Águas subterrâneas",consulta_completa__11[[#This Row],[13 - Ocorrências/Ambientes Atingidos]]),0)</f>
        <v>0</v>
      </c>
      <c r="BO583" s="83" t="str">
        <f t="shared" si="287"/>
        <v/>
      </c>
      <c r="BP583" s="82">
        <f>IFERROR(FIND("Atmosfera",consulta_completa__11[[#This Row],[13 - Ocorrências/Ambientes Atingidos]]),0)</f>
        <v>0</v>
      </c>
      <c r="BQ583" s="83" t="str">
        <f t="shared" si="288"/>
        <v/>
      </c>
      <c r="BR583" s="82">
        <f>IFERROR(FIND("Flora",consulta_completa__11[[#This Row],[13 - Ocorrências/Ambientes Atingidos]]),0)</f>
        <v>0</v>
      </c>
      <c r="BS583" s="83" t="str">
        <f t="shared" si="289"/>
        <v/>
      </c>
      <c r="BT583" s="82">
        <f>IFERROR(FIND("Fauna",consulta_completa__11[[#This Row],[13 - Ocorrências/Ambientes Atingidos]]),0)</f>
        <v>0</v>
      </c>
      <c r="BU583" s="83" t="str">
        <f t="shared" si="290"/>
        <v/>
      </c>
      <c r="BV583" s="82">
        <f>IFERROR(FIND("UC federal",consulta_completa__11[[#This Row],[13 - Ocorrências/Ambientes Atingidos]]),0)</f>
        <v>0</v>
      </c>
      <c r="BW583" s="83" t="str">
        <f t="shared" si="291"/>
        <v/>
      </c>
      <c r="BX583" s="82">
        <f>IFERROR(FIND("UC estadual/municipal",consulta_completa__11[[#This Row],[13 - Ocorrências/Ambientes Atingidos]]),0)</f>
        <v>0</v>
      </c>
      <c r="BY583" s="83" t="str">
        <f t="shared" si="292"/>
        <v/>
      </c>
      <c r="BZ583" s="82">
        <f>IFERROR(FIND("Outro(s)",consulta_completa__11[[#This Row],[13 - Ocorrências/Ambientes Atingidos]]),0)</f>
        <v>0</v>
      </c>
      <c r="CA583" s="83" t="str">
        <f t="shared" si="293"/>
        <v/>
      </c>
      <c r="CB583" s="82">
        <f>IFERROR(FIND("Sem dano",consulta_completa__11[[#This Row],[13 - Ocorrências/Ambientes Atingidos]]),0)</f>
        <v>0</v>
      </c>
      <c r="CC583" s="83" t="str">
        <f t="shared" si="294"/>
        <v/>
      </c>
      <c r="CD583" s="82" t="str">
        <f>IF(consulta_completa__11[[#This Row],[13 - Ocorrências/Ambientes Atingidos]]="","X","")</f>
        <v/>
      </c>
      <c r="CE583" s="84">
        <f>IFERROR(FIND("IBAMA",consulta_completa__11[[#This Row],[14 - Inst. Atuando no Local]]),0)</f>
        <v>0</v>
      </c>
      <c r="CF583" s="84" t="str">
        <f t="shared" si="295"/>
        <v/>
      </c>
      <c r="CG583" s="84">
        <f>IFERROR(FIND("OEMA",consulta_completa__11[[#This Row],[14 - Inst. Atuando no Local]]),0)</f>
        <v>0</v>
      </c>
      <c r="CH583" s="84" t="str">
        <f t="shared" si="296"/>
        <v/>
      </c>
      <c r="CI583" s="84">
        <f>IFERROR(FIND("DEFESA CIVIL",consulta_completa__11[[#This Row],[14 - Inst. Atuando no Local]]),0)</f>
        <v>0</v>
      </c>
      <c r="CJ583" s="84" t="str">
        <f t="shared" si="297"/>
        <v/>
      </c>
      <c r="CK583" s="84">
        <f>IFERROR(FIND("CORPO DE BOMBEIROS",consulta_completa__11[[#This Row],[14 - Inst. Atuando no Local]]),0)</f>
        <v>0</v>
      </c>
      <c r="CL583" s="84" t="str">
        <f t="shared" si="298"/>
        <v/>
      </c>
      <c r="CM583" s="84">
        <f>IFERROR(FIND("POLÍCIA RODOVIÁRIA",consulta_completa__11[[#This Row],[14 - Inst. Atuando no Local]]),0)</f>
        <v>0</v>
      </c>
      <c r="CN583" s="84" t="str">
        <f t="shared" si="299"/>
        <v/>
      </c>
      <c r="CO583" s="84">
        <f>IFERROR(FIND("POLÍCIA MILITAR",consulta_completa__11[[#This Row],[14 - Inst. Atuando no Local]]),0)</f>
        <v>0</v>
      </c>
      <c r="CP583" s="84" t="str">
        <f t="shared" si="300"/>
        <v/>
      </c>
      <c r="CQ583" s="84">
        <f>IFERROR(FIND("POLÍCIA CIVIL",consulta_completa__11[[#This Row],[14 - Inst. Atuando no Local]]),0)</f>
        <v>0</v>
      </c>
      <c r="CR583" s="84" t="str">
        <f t="shared" si="301"/>
        <v/>
      </c>
      <c r="CS583" s="84">
        <f>IFERROR(FIND("MARINHA DO BRASIL",consulta_completa__11[[#This Row],[14 - Inst. Atuando no Local]]),0)</f>
        <v>0</v>
      </c>
      <c r="CT583" s="84" t="str">
        <f t="shared" si="302"/>
        <v/>
      </c>
      <c r="CU583" s="84">
        <f>IFERROR(FIND("EMPRESA ESPECIALIZADA EM ATENDIMENTO",consulta_completa__11[[#This Row],[14 - Inst. Atuando no Local]]),0)</f>
        <v>0</v>
      </c>
      <c r="CV583" s="84" t="str">
        <f t="shared" si="303"/>
        <v/>
      </c>
      <c r="CW583" s="84">
        <f>IFERROR(FIND("IBAMA",consulta_completa__11[[#This Row],[14 - Inst. Atuando no Local]]),0)</f>
        <v>0</v>
      </c>
      <c r="CX583" s="84" t="str">
        <f t="shared" si="304"/>
        <v/>
      </c>
      <c r="CY583" s="84" t="str">
        <f>IF(consulta_completa__11[[#This Row],[14 - Inst. Atuando no Local]]="","X","")</f>
        <v/>
      </c>
      <c r="CZ583" s="84">
        <f>IFERROR(FIND("OUTRA (S)",consulta_completa__11[[#This Row],[14 - Inst. Atuando no Local]]),0)</f>
        <v>0</v>
      </c>
      <c r="DA583" s="84" t="str">
        <f t="shared" si="305"/>
        <v/>
      </c>
      <c r="DB583" s="35" t="str">
        <f t="shared" si="306"/>
        <v>Sim</v>
      </c>
      <c r="DC583" s="35" t="str">
        <f t="shared" si="307"/>
        <v>Não</v>
      </c>
      <c r="DD583" s="35" t="str">
        <f t="shared" si="308"/>
        <v>Sim</v>
      </c>
      <c r="DE583" s="87" t="str">
        <f t="shared" si="310"/>
        <v>Sem informação</v>
      </c>
    </row>
    <row r="584" spans="1:109">
      <c r="A584" s="14">
        <v>202581972008</v>
      </c>
      <c r="B584" s="1">
        <v>45880</v>
      </c>
      <c r="C584" t="s">
        <v>5100</v>
      </c>
      <c r="D584" t="s">
        <v>180</v>
      </c>
      <c r="E584" t="s">
        <v>162</v>
      </c>
      <c r="F584" t="s">
        <v>112</v>
      </c>
      <c r="G584" t="s">
        <v>113</v>
      </c>
      <c r="H584" t="s">
        <v>114</v>
      </c>
      <c r="I584" t="s">
        <v>114</v>
      </c>
      <c r="J584" t="s">
        <v>5125</v>
      </c>
      <c r="K584" t="s">
        <v>1420</v>
      </c>
      <c r="L584" t="s">
        <v>648</v>
      </c>
      <c r="M584" t="s">
        <v>5126</v>
      </c>
      <c r="N584" t="s">
        <v>141</v>
      </c>
      <c r="O584" t="s">
        <v>185</v>
      </c>
      <c r="P584" t="s">
        <v>299</v>
      </c>
      <c r="Q584" t="s">
        <v>143</v>
      </c>
      <c r="R584" t="s">
        <v>123</v>
      </c>
      <c r="S584" t="s">
        <v>113</v>
      </c>
      <c r="T584" t="s">
        <v>5127</v>
      </c>
      <c r="U584" t="s">
        <v>5128</v>
      </c>
      <c r="V584" t="s">
        <v>5129</v>
      </c>
      <c r="X584" t="b">
        <v>1</v>
      </c>
      <c r="Z584" t="s">
        <v>5130</v>
      </c>
      <c r="AA584" t="s">
        <v>5131</v>
      </c>
      <c r="AB584" t="s">
        <v>5132</v>
      </c>
      <c r="AC584" t="s">
        <v>113</v>
      </c>
      <c r="AD584">
        <v>0</v>
      </c>
      <c r="AE584" t="s">
        <v>5133</v>
      </c>
      <c r="AF584" t="s">
        <v>113</v>
      </c>
      <c r="AG584" t="s">
        <v>113</v>
      </c>
      <c r="AH584" t="s">
        <v>113</v>
      </c>
      <c r="AI584" t="s">
        <v>132</v>
      </c>
      <c r="AJ584" t="s">
        <v>132</v>
      </c>
      <c r="AK584" t="s">
        <v>113</v>
      </c>
      <c r="AL584" t="s">
        <v>5134</v>
      </c>
      <c r="AM584" t="s">
        <v>153</v>
      </c>
      <c r="AN584" t="s">
        <v>154</v>
      </c>
      <c r="AO584" t="s">
        <v>155</v>
      </c>
      <c r="AP584">
        <v>6133161070</v>
      </c>
      <c r="AQ584" t="s">
        <v>156</v>
      </c>
      <c r="AR584" t="s">
        <v>113</v>
      </c>
      <c r="AS584" t="s">
        <v>113</v>
      </c>
      <c r="AT584" t="s">
        <v>113</v>
      </c>
      <c r="AU584" t="s">
        <v>113</v>
      </c>
      <c r="AW584" t="s">
        <v>113</v>
      </c>
      <c r="AX584" s="82">
        <f>IFERROR(FIND("Óbitos/feridos",consulta_completa__11[[#This Row],[13 - Ocorrências/Ambientes Atingidos]]),0)</f>
        <v>0</v>
      </c>
      <c r="AY584" s="83" t="str">
        <f t="shared" si="280"/>
        <v/>
      </c>
      <c r="AZ584" s="82">
        <f>IFERROR(FIND("População afetada/evacuada",consulta_completa__11[[#This Row],[13 - Ocorrências/Ambientes Atingidos]]),0)</f>
        <v>0</v>
      </c>
      <c r="BA584" s="82" t="str">
        <f t="shared" si="281"/>
        <v/>
      </c>
      <c r="BB584" s="82">
        <f>IFERROR(FIND("Suspensão de abastecimento de água",consulta_completa__11[[#This Row],[13 - Ocorrências/Ambientes Atingidos]]),0)</f>
        <v>0</v>
      </c>
      <c r="BC584" s="83" t="str">
        <f t="shared" si="309"/>
        <v/>
      </c>
      <c r="BD584" s="82">
        <f>IFERROR(FIND("Rio/córrego",consulta_completa__11[[#This Row],[13 - Ocorrências/Ambientes Atingidos]]),0)</f>
        <v>0</v>
      </c>
      <c r="BE584" s="83" t="str">
        <f t="shared" si="282"/>
        <v/>
      </c>
      <c r="BF584" s="82">
        <f>IFERROR(FIND("Lago",consulta_completa__11[[#This Row],[13 - Ocorrências/Ambientes Atingidos]]),0)</f>
        <v>0</v>
      </c>
      <c r="BG584" s="83" t="str">
        <f t="shared" si="283"/>
        <v/>
      </c>
      <c r="BH584" s="82">
        <f>IFERROR(FIND("Mar",consulta_completa__11[[#This Row],[13 - Ocorrências/Ambientes Atingidos]]),0)</f>
        <v>0</v>
      </c>
      <c r="BI584" s="83" t="str">
        <f t="shared" si="284"/>
        <v/>
      </c>
      <c r="BJ584" s="82">
        <f>IFERROR(FIND("Praia",consulta_completa__11[[#This Row],[13 - Ocorrências/Ambientes Atingidos]]),0)</f>
        <v>0</v>
      </c>
      <c r="BK584" s="83" t="str">
        <f t="shared" si="285"/>
        <v/>
      </c>
      <c r="BL584" s="82">
        <f>IFERROR(FIND("Solo",consulta_completa__11[[#This Row],[13 - Ocorrências/Ambientes Atingidos]]),0)</f>
        <v>1</v>
      </c>
      <c r="BM584" s="83" t="str">
        <f t="shared" si="286"/>
        <v>X</v>
      </c>
      <c r="BN584" s="82">
        <f>IFERROR(FIND("Águas subterrâneas",consulta_completa__11[[#This Row],[13 - Ocorrências/Ambientes Atingidos]]),0)</f>
        <v>0</v>
      </c>
      <c r="BO584" s="83" t="str">
        <f t="shared" si="287"/>
        <v/>
      </c>
      <c r="BP584" s="82">
        <f>IFERROR(FIND("Atmosfera",consulta_completa__11[[#This Row],[13 - Ocorrências/Ambientes Atingidos]]),0)</f>
        <v>0</v>
      </c>
      <c r="BQ584" s="83" t="str">
        <f t="shared" si="288"/>
        <v/>
      </c>
      <c r="BR584" s="82">
        <f>IFERROR(FIND("Flora",consulta_completa__11[[#This Row],[13 - Ocorrências/Ambientes Atingidos]]),0)</f>
        <v>0</v>
      </c>
      <c r="BS584" s="83" t="str">
        <f t="shared" si="289"/>
        <v/>
      </c>
      <c r="BT584" s="82">
        <f>IFERROR(FIND("Fauna",consulta_completa__11[[#This Row],[13 - Ocorrências/Ambientes Atingidos]]),0)</f>
        <v>7</v>
      </c>
      <c r="BU584" s="83" t="str">
        <f t="shared" si="290"/>
        <v>X</v>
      </c>
      <c r="BV584" s="82">
        <f>IFERROR(FIND("UC federal",consulta_completa__11[[#This Row],[13 - Ocorrências/Ambientes Atingidos]]),0)</f>
        <v>0</v>
      </c>
      <c r="BW584" s="83" t="str">
        <f t="shared" si="291"/>
        <v/>
      </c>
      <c r="BX584" s="82">
        <f>IFERROR(FIND("UC estadual/municipal",consulta_completa__11[[#This Row],[13 - Ocorrências/Ambientes Atingidos]]),0)</f>
        <v>0</v>
      </c>
      <c r="BY584" s="83" t="str">
        <f t="shared" si="292"/>
        <v/>
      </c>
      <c r="BZ584" s="82">
        <f>IFERROR(FIND("Outro(s)",consulta_completa__11[[#This Row],[13 - Ocorrências/Ambientes Atingidos]]),0)</f>
        <v>0</v>
      </c>
      <c r="CA584" s="83" t="str">
        <f t="shared" si="293"/>
        <v/>
      </c>
      <c r="CB584" s="82">
        <f>IFERROR(FIND("Sem dano",consulta_completa__11[[#This Row],[13 - Ocorrências/Ambientes Atingidos]]),0)</f>
        <v>0</v>
      </c>
      <c r="CC584" s="83" t="str">
        <f t="shared" si="294"/>
        <v/>
      </c>
      <c r="CD584" s="82" t="str">
        <f>IF(consulta_completa__11[[#This Row],[13 - Ocorrências/Ambientes Atingidos]]="","X","")</f>
        <v/>
      </c>
      <c r="CE584" s="84">
        <f>IFERROR(FIND("IBAMA",consulta_completa__11[[#This Row],[14 - Inst. Atuando no Local]]),0)</f>
        <v>0</v>
      </c>
      <c r="CF584" s="84" t="str">
        <f t="shared" si="295"/>
        <v/>
      </c>
      <c r="CG584" s="84">
        <f>IFERROR(FIND("OEMA",consulta_completa__11[[#This Row],[14 - Inst. Atuando no Local]]),0)</f>
        <v>0</v>
      </c>
      <c r="CH584" s="84" t="str">
        <f t="shared" si="296"/>
        <v/>
      </c>
      <c r="CI584" s="84">
        <f>IFERROR(FIND("DEFESA CIVIL",consulta_completa__11[[#This Row],[14 - Inst. Atuando no Local]]),0)</f>
        <v>0</v>
      </c>
      <c r="CJ584" s="84" t="str">
        <f t="shared" si="297"/>
        <v/>
      </c>
      <c r="CK584" s="84">
        <f>IFERROR(FIND("CORPO DE BOMBEIROS",consulta_completa__11[[#This Row],[14 - Inst. Atuando no Local]]),0)</f>
        <v>0</v>
      </c>
      <c r="CL584" s="84" t="str">
        <f t="shared" si="298"/>
        <v/>
      </c>
      <c r="CM584" s="84">
        <f>IFERROR(FIND("POLÍCIA RODOVIÁRIA",consulta_completa__11[[#This Row],[14 - Inst. Atuando no Local]]),0)</f>
        <v>0</v>
      </c>
      <c r="CN584" s="84" t="str">
        <f t="shared" si="299"/>
        <v/>
      </c>
      <c r="CO584" s="84">
        <f>IFERROR(FIND("POLÍCIA MILITAR",consulta_completa__11[[#This Row],[14 - Inst. Atuando no Local]]),0)</f>
        <v>0</v>
      </c>
      <c r="CP584" s="84" t="str">
        <f t="shared" si="300"/>
        <v/>
      </c>
      <c r="CQ584" s="84">
        <f>IFERROR(FIND("POLÍCIA CIVIL",consulta_completa__11[[#This Row],[14 - Inst. Atuando no Local]]),0)</f>
        <v>0</v>
      </c>
      <c r="CR584" s="84" t="str">
        <f t="shared" si="301"/>
        <v/>
      </c>
      <c r="CS584" s="84">
        <f>IFERROR(FIND("MARINHA DO BRASIL",consulta_completa__11[[#This Row],[14 - Inst. Atuando no Local]]),0)</f>
        <v>0</v>
      </c>
      <c r="CT584" s="84" t="str">
        <f t="shared" si="302"/>
        <v/>
      </c>
      <c r="CU584" s="84">
        <f>IFERROR(FIND("EMPRESA ESPECIALIZADA EM ATENDIMENTO",consulta_completa__11[[#This Row],[14 - Inst. Atuando no Local]]),0)</f>
        <v>0</v>
      </c>
      <c r="CV584" s="84" t="str">
        <f t="shared" si="303"/>
        <v/>
      </c>
      <c r="CW584" s="84">
        <f>IFERROR(FIND("IBAMA",consulta_completa__11[[#This Row],[14 - Inst. Atuando no Local]]),0)</f>
        <v>0</v>
      </c>
      <c r="CX584" s="84" t="str">
        <f t="shared" si="304"/>
        <v/>
      </c>
      <c r="CY584" s="84" t="str">
        <f>IF(consulta_completa__11[[#This Row],[14 - Inst. Atuando no Local]]="","X","")</f>
        <v/>
      </c>
      <c r="CZ584" s="84">
        <f>IFERROR(FIND("OUTRA (S)",consulta_completa__11[[#This Row],[14 - Inst. Atuando no Local]]),0)</f>
        <v>0</v>
      </c>
      <c r="DA584" s="84" t="str">
        <f t="shared" si="305"/>
        <v/>
      </c>
      <c r="DB584" s="35" t="str">
        <f t="shared" si="306"/>
        <v>Sim</v>
      </c>
      <c r="DC584" s="35" t="str">
        <f t="shared" si="307"/>
        <v>Não</v>
      </c>
      <c r="DD584" s="35" t="str">
        <f t="shared" si="308"/>
        <v>Sim</v>
      </c>
      <c r="DE584" s="87" t="str">
        <f t="shared" si="310"/>
        <v>Sem informação</v>
      </c>
    </row>
    <row r="585" spans="1:109">
      <c r="A585" s="14">
        <v>202581275631</v>
      </c>
      <c r="B585" s="1">
        <v>45881</v>
      </c>
      <c r="C585" t="s">
        <v>109</v>
      </c>
      <c r="D585" t="s">
        <v>110</v>
      </c>
      <c r="E585" t="s">
        <v>452</v>
      </c>
      <c r="F585" t="s">
        <v>112</v>
      </c>
      <c r="G585" t="s">
        <v>113</v>
      </c>
      <c r="H585" t="s">
        <v>114</v>
      </c>
      <c r="I585" t="s">
        <v>114</v>
      </c>
      <c r="J585" t="s">
        <v>514</v>
      </c>
      <c r="K585" t="s">
        <v>5135</v>
      </c>
      <c r="L585" t="s">
        <v>117</v>
      </c>
      <c r="M585" t="s">
        <v>118</v>
      </c>
      <c r="N585" t="s">
        <v>119</v>
      </c>
      <c r="O585" t="s">
        <v>120</v>
      </c>
      <c r="P585" t="s">
        <v>355</v>
      </c>
      <c r="Q585" t="s">
        <v>143</v>
      </c>
      <c r="R585" t="s">
        <v>123</v>
      </c>
      <c r="S585" t="s">
        <v>124</v>
      </c>
      <c r="T585" t="s">
        <v>516</v>
      </c>
      <c r="U585" t="s">
        <v>5136</v>
      </c>
      <c r="V585" t="s">
        <v>5137</v>
      </c>
      <c r="Z585" t="s">
        <v>5138</v>
      </c>
      <c r="AA585" t="s">
        <v>113</v>
      </c>
      <c r="AB585" t="s">
        <v>5139</v>
      </c>
      <c r="AC585" t="s">
        <v>130</v>
      </c>
      <c r="AD585">
        <v>1</v>
      </c>
      <c r="AE585" t="s">
        <v>206</v>
      </c>
      <c r="AF585" t="s">
        <v>113</v>
      </c>
      <c r="AG585" t="s">
        <v>113</v>
      </c>
      <c r="AH585" t="s">
        <v>131</v>
      </c>
      <c r="AI585" t="s">
        <v>132</v>
      </c>
      <c r="AJ585" t="s">
        <v>131</v>
      </c>
      <c r="AK585" t="s">
        <v>5140</v>
      </c>
      <c r="AL585" t="s">
        <v>5141</v>
      </c>
      <c r="AM585" t="s">
        <v>135</v>
      </c>
      <c r="AN585" t="s">
        <v>113</v>
      </c>
      <c r="AO585" t="s">
        <v>113</v>
      </c>
      <c r="AQ585" t="s">
        <v>136</v>
      </c>
      <c r="AR585" t="s">
        <v>113</v>
      </c>
      <c r="AS585" t="s">
        <v>113</v>
      </c>
      <c r="AT585" t="s">
        <v>113</v>
      </c>
      <c r="AU585" t="s">
        <v>113</v>
      </c>
      <c r="AW585" t="s">
        <v>113</v>
      </c>
      <c r="AX585" s="82">
        <f>IFERROR(FIND("Óbitos/feridos",consulta_completa__11[[#This Row],[13 - Ocorrências/Ambientes Atingidos]]),0)</f>
        <v>0</v>
      </c>
      <c r="AY585" s="83" t="str">
        <f t="shared" si="280"/>
        <v/>
      </c>
      <c r="AZ585" s="82">
        <f>IFERROR(FIND("População afetada/evacuada",consulta_completa__11[[#This Row],[13 - Ocorrências/Ambientes Atingidos]]),0)</f>
        <v>0</v>
      </c>
      <c r="BA585" s="82" t="str">
        <f t="shared" si="281"/>
        <v/>
      </c>
      <c r="BB585" s="82">
        <f>IFERROR(FIND("Suspensão de abastecimento de água",consulta_completa__11[[#This Row],[13 - Ocorrências/Ambientes Atingidos]]),0)</f>
        <v>0</v>
      </c>
      <c r="BC585" s="83" t="str">
        <f t="shared" si="309"/>
        <v/>
      </c>
      <c r="BD585" s="82">
        <f>IFERROR(FIND("Rio/córrego",consulta_completa__11[[#This Row],[13 - Ocorrências/Ambientes Atingidos]]),0)</f>
        <v>0</v>
      </c>
      <c r="BE585" s="83" t="str">
        <f t="shared" si="282"/>
        <v/>
      </c>
      <c r="BF585" s="82">
        <f>IFERROR(FIND("Lago",consulta_completa__11[[#This Row],[13 - Ocorrências/Ambientes Atingidos]]),0)</f>
        <v>0</v>
      </c>
      <c r="BG585" s="83" t="str">
        <f t="shared" si="283"/>
        <v/>
      </c>
      <c r="BH585" s="82">
        <f>IFERROR(FIND("Mar",consulta_completa__11[[#This Row],[13 - Ocorrências/Ambientes Atingidos]]),0)</f>
        <v>1</v>
      </c>
      <c r="BI585" s="83" t="str">
        <f t="shared" si="284"/>
        <v>X</v>
      </c>
      <c r="BJ585" s="82">
        <f>IFERROR(FIND("Praia",consulta_completa__11[[#This Row],[13 - Ocorrências/Ambientes Atingidos]]),0)</f>
        <v>0</v>
      </c>
      <c r="BK585" s="83" t="str">
        <f t="shared" si="285"/>
        <v/>
      </c>
      <c r="BL585" s="82">
        <f>IFERROR(FIND("Solo",consulta_completa__11[[#This Row],[13 - Ocorrências/Ambientes Atingidos]]),0)</f>
        <v>0</v>
      </c>
      <c r="BM585" s="83" t="str">
        <f t="shared" si="286"/>
        <v/>
      </c>
      <c r="BN585" s="82">
        <f>IFERROR(FIND("Águas subterrâneas",consulta_completa__11[[#This Row],[13 - Ocorrências/Ambientes Atingidos]]),0)</f>
        <v>0</v>
      </c>
      <c r="BO585" s="83" t="str">
        <f t="shared" si="287"/>
        <v/>
      </c>
      <c r="BP585" s="82">
        <f>IFERROR(FIND("Atmosfera",consulta_completa__11[[#This Row],[13 - Ocorrências/Ambientes Atingidos]]),0)</f>
        <v>0</v>
      </c>
      <c r="BQ585" s="83" t="str">
        <f t="shared" si="288"/>
        <v/>
      </c>
      <c r="BR585" s="82">
        <f>IFERROR(FIND("Flora",consulta_completa__11[[#This Row],[13 - Ocorrências/Ambientes Atingidos]]),0)</f>
        <v>0</v>
      </c>
      <c r="BS585" s="83" t="str">
        <f t="shared" si="289"/>
        <v/>
      </c>
      <c r="BT585" s="82">
        <f>IFERROR(FIND("Fauna",consulta_completa__11[[#This Row],[13 - Ocorrências/Ambientes Atingidos]]),0)</f>
        <v>0</v>
      </c>
      <c r="BU585" s="83" t="str">
        <f t="shared" si="290"/>
        <v/>
      </c>
      <c r="BV585" s="82">
        <f>IFERROR(FIND("UC federal",consulta_completa__11[[#This Row],[13 - Ocorrências/Ambientes Atingidos]]),0)</f>
        <v>0</v>
      </c>
      <c r="BW585" s="83" t="str">
        <f t="shared" si="291"/>
        <v/>
      </c>
      <c r="BX585" s="82">
        <f>IFERROR(FIND("UC estadual/municipal",consulta_completa__11[[#This Row],[13 - Ocorrências/Ambientes Atingidos]]),0)</f>
        <v>0</v>
      </c>
      <c r="BY585" s="83" t="str">
        <f t="shared" si="292"/>
        <v/>
      </c>
      <c r="BZ585" s="82">
        <f>IFERROR(FIND("Outro(s)",consulta_completa__11[[#This Row],[13 - Ocorrências/Ambientes Atingidos]]),0)</f>
        <v>0</v>
      </c>
      <c r="CA585" s="83" t="str">
        <f t="shared" si="293"/>
        <v/>
      </c>
      <c r="CB585" s="82">
        <f>IFERROR(FIND("Sem dano",consulta_completa__11[[#This Row],[13 - Ocorrências/Ambientes Atingidos]]),0)</f>
        <v>0</v>
      </c>
      <c r="CC585" s="83" t="str">
        <f t="shared" si="294"/>
        <v/>
      </c>
      <c r="CD585" s="82" t="str">
        <f>IF(consulta_completa__11[[#This Row],[13 - Ocorrências/Ambientes Atingidos]]="","X","")</f>
        <v/>
      </c>
      <c r="CE585" s="84">
        <f>IFERROR(FIND("IBAMA",consulta_completa__11[[#This Row],[14 - Inst. Atuando no Local]]),0)</f>
        <v>0</v>
      </c>
      <c r="CF585" s="84" t="str">
        <f t="shared" si="295"/>
        <v/>
      </c>
      <c r="CG585" s="84">
        <f>IFERROR(FIND("OEMA",consulta_completa__11[[#This Row],[14 - Inst. Atuando no Local]]),0)</f>
        <v>0</v>
      </c>
      <c r="CH585" s="84" t="str">
        <f t="shared" si="296"/>
        <v/>
      </c>
      <c r="CI585" s="84">
        <f>IFERROR(FIND("DEFESA CIVIL",consulta_completa__11[[#This Row],[14 - Inst. Atuando no Local]]),0)</f>
        <v>0</v>
      </c>
      <c r="CJ585" s="84" t="str">
        <f t="shared" si="297"/>
        <v/>
      </c>
      <c r="CK585" s="84">
        <f>IFERROR(FIND("CORPO DE BOMBEIROS",consulta_completa__11[[#This Row],[14 - Inst. Atuando no Local]]),0)</f>
        <v>0</v>
      </c>
      <c r="CL585" s="84" t="str">
        <f t="shared" si="298"/>
        <v/>
      </c>
      <c r="CM585" s="84">
        <f>IFERROR(FIND("POLÍCIA RODOVIÁRIA",consulta_completa__11[[#This Row],[14 - Inst. Atuando no Local]]),0)</f>
        <v>0</v>
      </c>
      <c r="CN585" s="84" t="str">
        <f t="shared" si="299"/>
        <v/>
      </c>
      <c r="CO585" s="84">
        <f>IFERROR(FIND("POLÍCIA MILITAR",consulta_completa__11[[#This Row],[14 - Inst. Atuando no Local]]),0)</f>
        <v>0</v>
      </c>
      <c r="CP585" s="84" t="str">
        <f t="shared" si="300"/>
        <v/>
      </c>
      <c r="CQ585" s="84">
        <f>IFERROR(FIND("POLÍCIA CIVIL",consulta_completa__11[[#This Row],[14 - Inst. Atuando no Local]]),0)</f>
        <v>0</v>
      </c>
      <c r="CR585" s="84" t="str">
        <f t="shared" si="301"/>
        <v/>
      </c>
      <c r="CS585" s="84">
        <f>IFERROR(FIND("MARINHA DO BRASIL",consulta_completa__11[[#This Row],[14 - Inst. Atuando no Local]]),0)</f>
        <v>0</v>
      </c>
      <c r="CT585" s="84" t="str">
        <f t="shared" si="302"/>
        <v/>
      </c>
      <c r="CU585" s="84">
        <f>IFERROR(FIND("EMPRESA ESPECIALIZADA EM ATENDIMENTO",consulta_completa__11[[#This Row],[14 - Inst. Atuando no Local]]),0)</f>
        <v>0</v>
      </c>
      <c r="CV585" s="84" t="str">
        <f t="shared" si="303"/>
        <v/>
      </c>
      <c r="CW585" s="84">
        <f>IFERROR(FIND("IBAMA",consulta_completa__11[[#This Row],[14 - Inst. Atuando no Local]]),0)</f>
        <v>0</v>
      </c>
      <c r="CX585" s="84" t="str">
        <f t="shared" si="304"/>
        <v/>
      </c>
      <c r="CY585" s="84" t="str">
        <f>IF(consulta_completa__11[[#This Row],[14 - Inst. Atuando no Local]]="","X","")</f>
        <v/>
      </c>
      <c r="CZ585" s="84">
        <f>IFERROR(FIND("OUTRA (S)",consulta_completa__11[[#This Row],[14 - Inst. Atuando no Local]]),0)</f>
        <v>0</v>
      </c>
      <c r="DA585" s="84" t="str">
        <f t="shared" si="305"/>
        <v/>
      </c>
      <c r="DB585" s="35" t="str">
        <f t="shared" si="306"/>
        <v>Sim</v>
      </c>
      <c r="DC585" s="35" t="str">
        <f t="shared" si="307"/>
        <v>Não</v>
      </c>
      <c r="DD585" s="35" t="str">
        <f t="shared" si="308"/>
        <v>Sim</v>
      </c>
      <c r="DE585" s="87" t="str">
        <f t="shared" si="310"/>
        <v>Federal</v>
      </c>
    </row>
    <row r="586" spans="1:109">
      <c r="A586" s="14">
        <v>202581375642</v>
      </c>
      <c r="B586" s="1">
        <v>45881</v>
      </c>
      <c r="C586" t="s">
        <v>109</v>
      </c>
      <c r="D586" t="s">
        <v>110</v>
      </c>
      <c r="E586" t="s">
        <v>452</v>
      </c>
      <c r="F586" t="s">
        <v>112</v>
      </c>
      <c r="G586" t="s">
        <v>113</v>
      </c>
      <c r="H586" t="s">
        <v>114</v>
      </c>
      <c r="I586" t="s">
        <v>114</v>
      </c>
      <c r="J586" t="s">
        <v>2935</v>
      </c>
      <c r="K586" t="s">
        <v>5142</v>
      </c>
      <c r="L586" t="s">
        <v>323</v>
      </c>
      <c r="M586" t="s">
        <v>118</v>
      </c>
      <c r="N586" t="s">
        <v>119</v>
      </c>
      <c r="O586" t="s">
        <v>239</v>
      </c>
      <c r="P586" t="s">
        <v>355</v>
      </c>
      <c r="Q586" t="s">
        <v>143</v>
      </c>
      <c r="R586" t="s">
        <v>123</v>
      </c>
      <c r="S586" t="s">
        <v>113</v>
      </c>
      <c r="T586" t="s">
        <v>600</v>
      </c>
      <c r="U586" t="s">
        <v>5143</v>
      </c>
      <c r="V586" t="s">
        <v>5144</v>
      </c>
      <c r="Z586" t="s">
        <v>409</v>
      </c>
      <c r="AA586" t="s">
        <v>113</v>
      </c>
      <c r="AB586" t="s">
        <v>206</v>
      </c>
      <c r="AC586" t="s">
        <v>207</v>
      </c>
      <c r="AD586">
        <v>1</v>
      </c>
      <c r="AE586" t="s">
        <v>668</v>
      </c>
      <c r="AF586" t="s">
        <v>113</v>
      </c>
      <c r="AG586" t="s">
        <v>113</v>
      </c>
      <c r="AH586" t="s">
        <v>131</v>
      </c>
      <c r="AI586" t="s">
        <v>132</v>
      </c>
      <c r="AJ586" t="s">
        <v>131</v>
      </c>
      <c r="AK586" t="s">
        <v>5145</v>
      </c>
      <c r="AL586" t="s">
        <v>5146</v>
      </c>
      <c r="AM586" t="s">
        <v>210</v>
      </c>
      <c r="AN586" t="s">
        <v>206</v>
      </c>
      <c r="AO586" t="s">
        <v>4044</v>
      </c>
      <c r="AP586">
        <v>2732951305</v>
      </c>
      <c r="AQ586" t="s">
        <v>211</v>
      </c>
      <c r="AR586" t="s">
        <v>113</v>
      </c>
      <c r="AS586" t="s">
        <v>5147</v>
      </c>
      <c r="AT586" t="s">
        <v>113</v>
      </c>
      <c r="AU586" t="s">
        <v>113</v>
      </c>
      <c r="AW586" t="s">
        <v>159</v>
      </c>
      <c r="AX586" s="82">
        <f>IFERROR(FIND("Óbitos/feridos",consulta_completa__11[[#This Row],[13 - Ocorrências/Ambientes Atingidos]]),0)</f>
        <v>0</v>
      </c>
      <c r="AY586" s="83" t="str">
        <f t="shared" si="280"/>
        <v/>
      </c>
      <c r="AZ586" s="82">
        <f>IFERROR(FIND("População afetada/evacuada",consulta_completa__11[[#This Row],[13 - Ocorrências/Ambientes Atingidos]]),0)</f>
        <v>0</v>
      </c>
      <c r="BA586" s="82" t="str">
        <f t="shared" si="281"/>
        <v/>
      </c>
      <c r="BB586" s="82">
        <f>IFERROR(FIND("Suspensão de abastecimento de água",consulta_completa__11[[#This Row],[13 - Ocorrências/Ambientes Atingidos]]),0)</f>
        <v>0</v>
      </c>
      <c r="BC586" s="83" t="str">
        <f t="shared" si="309"/>
        <v/>
      </c>
      <c r="BD586" s="82">
        <f>IFERROR(FIND("Rio/córrego",consulta_completa__11[[#This Row],[13 - Ocorrências/Ambientes Atingidos]]),0)</f>
        <v>0</v>
      </c>
      <c r="BE586" s="83" t="str">
        <f t="shared" si="282"/>
        <v/>
      </c>
      <c r="BF586" s="82">
        <f>IFERROR(FIND("Lago",consulta_completa__11[[#This Row],[13 - Ocorrências/Ambientes Atingidos]]),0)</f>
        <v>0</v>
      </c>
      <c r="BG586" s="83" t="str">
        <f t="shared" si="283"/>
        <v/>
      </c>
      <c r="BH586" s="82">
        <f>IFERROR(FIND("Mar",consulta_completa__11[[#This Row],[13 - Ocorrências/Ambientes Atingidos]]),0)</f>
        <v>1</v>
      </c>
      <c r="BI586" s="83" t="str">
        <f t="shared" si="284"/>
        <v>X</v>
      </c>
      <c r="BJ586" s="82">
        <f>IFERROR(FIND("Praia",consulta_completa__11[[#This Row],[13 - Ocorrências/Ambientes Atingidos]]),0)</f>
        <v>0</v>
      </c>
      <c r="BK586" s="83" t="str">
        <f t="shared" si="285"/>
        <v/>
      </c>
      <c r="BL586" s="82">
        <f>IFERROR(FIND("Solo",consulta_completa__11[[#This Row],[13 - Ocorrências/Ambientes Atingidos]]),0)</f>
        <v>0</v>
      </c>
      <c r="BM586" s="83" t="str">
        <f t="shared" si="286"/>
        <v/>
      </c>
      <c r="BN586" s="82">
        <f>IFERROR(FIND("Águas subterrâneas",consulta_completa__11[[#This Row],[13 - Ocorrências/Ambientes Atingidos]]),0)</f>
        <v>0</v>
      </c>
      <c r="BO586" s="83" t="str">
        <f t="shared" si="287"/>
        <v/>
      </c>
      <c r="BP586" s="82">
        <f>IFERROR(FIND("Atmosfera",consulta_completa__11[[#This Row],[13 - Ocorrências/Ambientes Atingidos]]),0)</f>
        <v>0</v>
      </c>
      <c r="BQ586" s="83" t="str">
        <f t="shared" si="288"/>
        <v/>
      </c>
      <c r="BR586" s="82">
        <f>IFERROR(FIND("Flora",consulta_completa__11[[#This Row],[13 - Ocorrências/Ambientes Atingidos]]),0)</f>
        <v>0</v>
      </c>
      <c r="BS586" s="83" t="str">
        <f t="shared" si="289"/>
        <v/>
      </c>
      <c r="BT586" s="82">
        <f>IFERROR(FIND("Fauna",consulta_completa__11[[#This Row],[13 - Ocorrências/Ambientes Atingidos]]),0)</f>
        <v>0</v>
      </c>
      <c r="BU586" s="83" t="str">
        <f t="shared" si="290"/>
        <v/>
      </c>
      <c r="BV586" s="82">
        <f>IFERROR(FIND("UC federal",consulta_completa__11[[#This Row],[13 - Ocorrências/Ambientes Atingidos]]),0)</f>
        <v>0</v>
      </c>
      <c r="BW586" s="83" t="str">
        <f t="shared" si="291"/>
        <v/>
      </c>
      <c r="BX586" s="82">
        <f>IFERROR(FIND("UC estadual/municipal",consulta_completa__11[[#This Row],[13 - Ocorrências/Ambientes Atingidos]]),0)</f>
        <v>0</v>
      </c>
      <c r="BY586" s="83" t="str">
        <f t="shared" si="292"/>
        <v/>
      </c>
      <c r="BZ586" s="82">
        <f>IFERROR(FIND("Outro(s)",consulta_completa__11[[#This Row],[13 - Ocorrências/Ambientes Atingidos]]),0)</f>
        <v>0</v>
      </c>
      <c r="CA586" s="83" t="str">
        <f t="shared" si="293"/>
        <v/>
      </c>
      <c r="CB586" s="82">
        <f>IFERROR(FIND("Sem dano",consulta_completa__11[[#This Row],[13 - Ocorrências/Ambientes Atingidos]]),0)</f>
        <v>0</v>
      </c>
      <c r="CC586" s="83" t="str">
        <f t="shared" si="294"/>
        <v/>
      </c>
      <c r="CD586" s="82" t="str">
        <f>IF(consulta_completa__11[[#This Row],[13 - Ocorrências/Ambientes Atingidos]]="","X","")</f>
        <v/>
      </c>
      <c r="CE586" s="84">
        <f>IFERROR(FIND("IBAMA",consulta_completa__11[[#This Row],[14 - Inst. Atuando no Local]]),0)</f>
        <v>0</v>
      </c>
      <c r="CF586" s="84" t="str">
        <f t="shared" si="295"/>
        <v/>
      </c>
      <c r="CG586" s="84">
        <f>IFERROR(FIND("OEMA",consulta_completa__11[[#This Row],[14 - Inst. Atuando no Local]]),0)</f>
        <v>0</v>
      </c>
      <c r="CH586" s="84" t="str">
        <f t="shared" si="296"/>
        <v/>
      </c>
      <c r="CI586" s="84">
        <f>IFERROR(FIND("DEFESA CIVIL",consulta_completa__11[[#This Row],[14 - Inst. Atuando no Local]]),0)</f>
        <v>0</v>
      </c>
      <c r="CJ586" s="84" t="str">
        <f t="shared" si="297"/>
        <v/>
      </c>
      <c r="CK586" s="84">
        <f>IFERROR(FIND("CORPO DE BOMBEIROS",consulta_completa__11[[#This Row],[14 - Inst. Atuando no Local]]),0)</f>
        <v>0</v>
      </c>
      <c r="CL586" s="84" t="str">
        <f t="shared" si="298"/>
        <v/>
      </c>
      <c r="CM586" s="84">
        <f>IFERROR(FIND("POLÍCIA RODOVIÁRIA",consulta_completa__11[[#This Row],[14 - Inst. Atuando no Local]]),0)</f>
        <v>0</v>
      </c>
      <c r="CN586" s="84" t="str">
        <f t="shared" si="299"/>
        <v/>
      </c>
      <c r="CO586" s="84">
        <f>IFERROR(FIND("POLÍCIA MILITAR",consulta_completa__11[[#This Row],[14 - Inst. Atuando no Local]]),0)</f>
        <v>0</v>
      </c>
      <c r="CP586" s="84" t="str">
        <f t="shared" si="300"/>
        <v/>
      </c>
      <c r="CQ586" s="84">
        <f>IFERROR(FIND("POLÍCIA CIVIL",consulta_completa__11[[#This Row],[14 - Inst. Atuando no Local]]),0)</f>
        <v>0</v>
      </c>
      <c r="CR586" s="84" t="str">
        <f t="shared" si="301"/>
        <v/>
      </c>
      <c r="CS586" s="84">
        <f>IFERROR(FIND("MARINHA DO BRASIL",consulta_completa__11[[#This Row],[14 - Inst. Atuando no Local]]),0)</f>
        <v>0</v>
      </c>
      <c r="CT586" s="84" t="str">
        <f t="shared" si="302"/>
        <v/>
      </c>
      <c r="CU586" s="84">
        <f>IFERROR(FIND("EMPRESA ESPECIALIZADA EM ATENDIMENTO",consulta_completa__11[[#This Row],[14 - Inst. Atuando no Local]]),0)</f>
        <v>0</v>
      </c>
      <c r="CV586" s="84" t="str">
        <f t="shared" si="303"/>
        <v/>
      </c>
      <c r="CW586" s="84">
        <f>IFERROR(FIND("IBAMA",consulta_completa__11[[#This Row],[14 - Inst. Atuando no Local]]),0)</f>
        <v>0</v>
      </c>
      <c r="CX586" s="84" t="str">
        <f t="shared" si="304"/>
        <v/>
      </c>
      <c r="CY586" s="84" t="str">
        <f>IF(consulta_completa__11[[#This Row],[14 - Inst. Atuando no Local]]="","X","")</f>
        <v/>
      </c>
      <c r="CZ586" s="84">
        <f>IFERROR(FIND("OUTRA (S)",consulta_completa__11[[#This Row],[14 - Inst. Atuando no Local]]),0)</f>
        <v>0</v>
      </c>
      <c r="DA586" s="84" t="str">
        <f t="shared" si="305"/>
        <v/>
      </c>
      <c r="DB586" s="35" t="str">
        <f t="shared" si="306"/>
        <v>Sim</v>
      </c>
      <c r="DC586" s="35" t="str">
        <f t="shared" si="307"/>
        <v>Não</v>
      </c>
      <c r="DD586" s="35" t="str">
        <f t="shared" si="308"/>
        <v>Sim</v>
      </c>
      <c r="DE586" s="87" t="str">
        <f t="shared" si="310"/>
        <v>Federal</v>
      </c>
    </row>
    <row r="587" spans="1:109">
      <c r="A587" s="14">
        <v>202581457610</v>
      </c>
      <c r="B587" s="1">
        <v>45881</v>
      </c>
      <c r="C587" t="s">
        <v>5148</v>
      </c>
      <c r="D587" t="s">
        <v>343</v>
      </c>
      <c r="E587" t="s">
        <v>113</v>
      </c>
      <c r="F587" t="s">
        <v>139</v>
      </c>
      <c r="G587" t="s">
        <v>113</v>
      </c>
      <c r="H587" t="s">
        <v>114</v>
      </c>
      <c r="I587" t="s">
        <v>114</v>
      </c>
      <c r="J587" t="s">
        <v>113</v>
      </c>
      <c r="K587" t="s">
        <v>114</v>
      </c>
      <c r="L587" t="s">
        <v>114</v>
      </c>
      <c r="M587" t="s">
        <v>2314</v>
      </c>
      <c r="N587" t="s">
        <v>119</v>
      </c>
      <c r="O587" t="s">
        <v>239</v>
      </c>
      <c r="P587" t="s">
        <v>355</v>
      </c>
      <c r="Q587" t="s">
        <v>122</v>
      </c>
      <c r="R587" t="s">
        <v>123</v>
      </c>
      <c r="S587" t="s">
        <v>113</v>
      </c>
      <c r="T587" t="s">
        <v>5149</v>
      </c>
      <c r="U587" t="s">
        <v>113</v>
      </c>
      <c r="V587" t="s">
        <v>5150</v>
      </c>
      <c r="Z587" t="s">
        <v>5151</v>
      </c>
      <c r="AA587" t="s">
        <v>113</v>
      </c>
      <c r="AB587" t="s">
        <v>113</v>
      </c>
      <c r="AC587" t="s">
        <v>113</v>
      </c>
      <c r="AE587" t="s">
        <v>5152</v>
      </c>
      <c r="AF587" t="s">
        <v>113</v>
      </c>
      <c r="AG587" t="s">
        <v>113</v>
      </c>
      <c r="AH587" t="s">
        <v>194</v>
      </c>
      <c r="AI587" t="s">
        <v>132</v>
      </c>
      <c r="AJ587" t="s">
        <v>132</v>
      </c>
      <c r="AK587" t="s">
        <v>113</v>
      </c>
      <c r="AL587" t="s">
        <v>5150</v>
      </c>
      <c r="AM587" t="s">
        <v>5153</v>
      </c>
      <c r="AN587" t="s">
        <v>113</v>
      </c>
      <c r="AO587" t="s">
        <v>113</v>
      </c>
      <c r="AQ587" t="s">
        <v>5154</v>
      </c>
      <c r="AR587" t="s">
        <v>113</v>
      </c>
      <c r="AS587" t="s">
        <v>113</v>
      </c>
      <c r="AT587" t="s">
        <v>113</v>
      </c>
      <c r="AU587" t="s">
        <v>113</v>
      </c>
      <c r="AW587" t="s">
        <v>113</v>
      </c>
      <c r="AX587" s="82">
        <f>IFERROR(FIND("Óbitos/feridos",consulta_completa__11[[#This Row],[13 - Ocorrências/Ambientes Atingidos]]),0)</f>
        <v>0</v>
      </c>
      <c r="AY587" s="83" t="str">
        <f t="shared" si="280"/>
        <v/>
      </c>
      <c r="AZ587" s="82">
        <f>IFERROR(FIND("População afetada/evacuada",consulta_completa__11[[#This Row],[13 - Ocorrências/Ambientes Atingidos]]),0)</f>
        <v>0</v>
      </c>
      <c r="BA587" s="82" t="str">
        <f t="shared" si="281"/>
        <v/>
      </c>
      <c r="BB587" s="82">
        <f>IFERROR(FIND("Suspensão de abastecimento de água",consulta_completa__11[[#This Row],[13 - Ocorrências/Ambientes Atingidos]]),0)</f>
        <v>0</v>
      </c>
      <c r="BC587" s="83" t="str">
        <f t="shared" si="309"/>
        <v/>
      </c>
      <c r="BD587" s="82">
        <f>IFERROR(FIND("Rio/córrego",consulta_completa__11[[#This Row],[13 - Ocorrências/Ambientes Atingidos]]),0)</f>
        <v>0</v>
      </c>
      <c r="BE587" s="83" t="str">
        <f t="shared" si="282"/>
        <v/>
      </c>
      <c r="BF587" s="82">
        <f>IFERROR(FIND("Lago",consulta_completa__11[[#This Row],[13 - Ocorrências/Ambientes Atingidos]]),0)</f>
        <v>0</v>
      </c>
      <c r="BG587" s="83" t="str">
        <f t="shared" si="283"/>
        <v/>
      </c>
      <c r="BH587" s="82">
        <f>IFERROR(FIND("Mar",consulta_completa__11[[#This Row],[13 - Ocorrências/Ambientes Atingidos]]),0)</f>
        <v>1</v>
      </c>
      <c r="BI587" s="83" t="str">
        <f t="shared" si="284"/>
        <v>X</v>
      </c>
      <c r="BJ587" s="82">
        <f>IFERROR(FIND("Praia",consulta_completa__11[[#This Row],[13 - Ocorrências/Ambientes Atingidos]]),0)</f>
        <v>0</v>
      </c>
      <c r="BK587" s="83" t="str">
        <f t="shared" si="285"/>
        <v/>
      </c>
      <c r="BL587" s="82">
        <f>IFERROR(FIND("Solo",consulta_completa__11[[#This Row],[13 - Ocorrências/Ambientes Atingidos]]),0)</f>
        <v>0</v>
      </c>
      <c r="BM587" s="83" t="str">
        <f t="shared" si="286"/>
        <v/>
      </c>
      <c r="BN587" s="82">
        <f>IFERROR(FIND("Águas subterrâneas",consulta_completa__11[[#This Row],[13 - Ocorrências/Ambientes Atingidos]]),0)</f>
        <v>0</v>
      </c>
      <c r="BO587" s="83" t="str">
        <f t="shared" si="287"/>
        <v/>
      </c>
      <c r="BP587" s="82">
        <f>IFERROR(FIND("Atmosfera",consulta_completa__11[[#This Row],[13 - Ocorrências/Ambientes Atingidos]]),0)</f>
        <v>0</v>
      </c>
      <c r="BQ587" s="83" t="str">
        <f t="shared" si="288"/>
        <v/>
      </c>
      <c r="BR587" s="82">
        <f>IFERROR(FIND("Flora",consulta_completa__11[[#This Row],[13 - Ocorrências/Ambientes Atingidos]]),0)</f>
        <v>0</v>
      </c>
      <c r="BS587" s="83" t="str">
        <f t="shared" si="289"/>
        <v/>
      </c>
      <c r="BT587" s="82">
        <f>IFERROR(FIND("Fauna",consulta_completa__11[[#This Row],[13 - Ocorrências/Ambientes Atingidos]]),0)</f>
        <v>0</v>
      </c>
      <c r="BU587" s="83" t="str">
        <f t="shared" si="290"/>
        <v/>
      </c>
      <c r="BV587" s="82">
        <f>IFERROR(FIND("UC federal",consulta_completa__11[[#This Row],[13 - Ocorrências/Ambientes Atingidos]]),0)</f>
        <v>0</v>
      </c>
      <c r="BW587" s="83" t="str">
        <f t="shared" si="291"/>
        <v/>
      </c>
      <c r="BX587" s="82">
        <f>IFERROR(FIND("UC estadual/municipal",consulta_completa__11[[#This Row],[13 - Ocorrências/Ambientes Atingidos]]),0)</f>
        <v>0</v>
      </c>
      <c r="BY587" s="83" t="str">
        <f t="shared" si="292"/>
        <v/>
      </c>
      <c r="BZ587" s="82">
        <f>IFERROR(FIND("Outro(s)",consulta_completa__11[[#This Row],[13 - Ocorrências/Ambientes Atingidos]]),0)</f>
        <v>0</v>
      </c>
      <c r="CA587" s="83" t="str">
        <f t="shared" si="293"/>
        <v/>
      </c>
      <c r="CB587" s="82">
        <f>IFERROR(FIND("Sem dano",consulta_completa__11[[#This Row],[13 - Ocorrências/Ambientes Atingidos]]),0)</f>
        <v>0</v>
      </c>
      <c r="CC587" s="83" t="str">
        <f t="shared" si="294"/>
        <v/>
      </c>
      <c r="CD587" s="82" t="str">
        <f>IF(consulta_completa__11[[#This Row],[13 - Ocorrências/Ambientes Atingidos]]="","X","")</f>
        <v/>
      </c>
      <c r="CE587" s="84">
        <f>IFERROR(FIND("IBAMA",consulta_completa__11[[#This Row],[14 - Inst. Atuando no Local]]),0)</f>
        <v>0</v>
      </c>
      <c r="CF587" s="84" t="str">
        <f t="shared" si="295"/>
        <v/>
      </c>
      <c r="CG587" s="84">
        <f>IFERROR(FIND("OEMA",consulta_completa__11[[#This Row],[14 - Inst. Atuando no Local]]),0)</f>
        <v>0</v>
      </c>
      <c r="CH587" s="84" t="str">
        <f t="shared" si="296"/>
        <v/>
      </c>
      <c r="CI587" s="84">
        <f>IFERROR(FIND("DEFESA CIVIL",consulta_completa__11[[#This Row],[14 - Inst. Atuando no Local]]),0)</f>
        <v>0</v>
      </c>
      <c r="CJ587" s="84" t="str">
        <f t="shared" si="297"/>
        <v/>
      </c>
      <c r="CK587" s="84">
        <f>IFERROR(FIND("CORPO DE BOMBEIROS",consulta_completa__11[[#This Row],[14 - Inst. Atuando no Local]]),0)</f>
        <v>0</v>
      </c>
      <c r="CL587" s="84" t="str">
        <f t="shared" si="298"/>
        <v/>
      </c>
      <c r="CM587" s="84">
        <f>IFERROR(FIND("POLÍCIA RODOVIÁRIA",consulta_completa__11[[#This Row],[14 - Inst. Atuando no Local]]),0)</f>
        <v>0</v>
      </c>
      <c r="CN587" s="84" t="str">
        <f t="shared" si="299"/>
        <v/>
      </c>
      <c r="CO587" s="84">
        <f>IFERROR(FIND("POLÍCIA MILITAR",consulta_completa__11[[#This Row],[14 - Inst. Atuando no Local]]),0)</f>
        <v>0</v>
      </c>
      <c r="CP587" s="84" t="str">
        <f t="shared" si="300"/>
        <v/>
      </c>
      <c r="CQ587" s="84">
        <f>IFERROR(FIND("POLÍCIA CIVIL",consulta_completa__11[[#This Row],[14 - Inst. Atuando no Local]]),0)</f>
        <v>0</v>
      </c>
      <c r="CR587" s="84" t="str">
        <f t="shared" si="301"/>
        <v/>
      </c>
      <c r="CS587" s="84">
        <f>IFERROR(FIND("MARINHA DO BRASIL",consulta_completa__11[[#This Row],[14 - Inst. Atuando no Local]]),0)</f>
        <v>0</v>
      </c>
      <c r="CT587" s="84" t="str">
        <f t="shared" si="302"/>
        <v/>
      </c>
      <c r="CU587" s="84">
        <f>IFERROR(FIND("EMPRESA ESPECIALIZADA EM ATENDIMENTO",consulta_completa__11[[#This Row],[14 - Inst. Atuando no Local]]),0)</f>
        <v>0</v>
      </c>
      <c r="CV587" s="84" t="str">
        <f t="shared" si="303"/>
        <v/>
      </c>
      <c r="CW587" s="84">
        <f>IFERROR(FIND("IBAMA",consulta_completa__11[[#This Row],[14 - Inst. Atuando no Local]]),0)</f>
        <v>0</v>
      </c>
      <c r="CX587" s="84" t="str">
        <f t="shared" si="304"/>
        <v/>
      </c>
      <c r="CY587" s="84" t="str">
        <f>IF(consulta_completa__11[[#This Row],[14 - Inst. Atuando no Local]]="","X","")</f>
        <v/>
      </c>
      <c r="CZ587" s="84">
        <f>IFERROR(FIND("OUTRA (S)",consulta_completa__11[[#This Row],[14 - Inst. Atuando no Local]]),0)</f>
        <v>0</v>
      </c>
      <c r="DA587" s="84" t="str">
        <f t="shared" si="305"/>
        <v/>
      </c>
      <c r="DB587" s="35" t="str">
        <f t="shared" si="306"/>
        <v>Sim</v>
      </c>
      <c r="DC587" s="35" t="str">
        <f t="shared" si="307"/>
        <v>Não</v>
      </c>
      <c r="DD587" s="35" t="str">
        <f t="shared" si="308"/>
        <v>Sim</v>
      </c>
      <c r="DE587" s="87" t="str">
        <f t="shared" si="310"/>
        <v>Sem informação</v>
      </c>
    </row>
    <row r="588" spans="1:109">
      <c r="A588" s="14">
        <v>202581546805</v>
      </c>
      <c r="B588" s="1">
        <v>45881</v>
      </c>
      <c r="C588" t="s">
        <v>179</v>
      </c>
      <c r="D588" t="s">
        <v>180</v>
      </c>
      <c r="E588" t="s">
        <v>286</v>
      </c>
      <c r="F588" t="s">
        <v>5155</v>
      </c>
      <c r="G588" t="s">
        <v>113</v>
      </c>
      <c r="H588" t="s">
        <v>114</v>
      </c>
      <c r="I588" t="s">
        <v>114</v>
      </c>
      <c r="J588" t="s">
        <v>113</v>
      </c>
      <c r="K588" t="s">
        <v>114</v>
      </c>
      <c r="L588" t="s">
        <v>114</v>
      </c>
      <c r="M588" t="s">
        <v>139</v>
      </c>
      <c r="N588" t="s">
        <v>2139</v>
      </c>
      <c r="O588" t="s">
        <v>185</v>
      </c>
      <c r="P588" t="s">
        <v>355</v>
      </c>
      <c r="Q588" t="s">
        <v>143</v>
      </c>
      <c r="R588" t="s">
        <v>123</v>
      </c>
      <c r="S588" t="s">
        <v>113</v>
      </c>
      <c r="T588" t="s">
        <v>5156</v>
      </c>
      <c r="U588" t="s">
        <v>5157</v>
      </c>
      <c r="V588" t="s">
        <v>5158</v>
      </c>
      <c r="Z588" t="s">
        <v>5158</v>
      </c>
      <c r="AA588" t="s">
        <v>5159</v>
      </c>
      <c r="AB588" t="s">
        <v>5160</v>
      </c>
      <c r="AC588" t="s">
        <v>5161</v>
      </c>
      <c r="AD588">
        <v>0</v>
      </c>
      <c r="AE588" t="s">
        <v>113</v>
      </c>
      <c r="AF588" t="s">
        <v>5162</v>
      </c>
      <c r="AG588" t="s">
        <v>113</v>
      </c>
      <c r="AH588" t="s">
        <v>194</v>
      </c>
      <c r="AI588" t="s">
        <v>132</v>
      </c>
      <c r="AJ588" t="s">
        <v>132</v>
      </c>
      <c r="AK588" t="s">
        <v>113</v>
      </c>
      <c r="AL588" t="s">
        <v>113</v>
      </c>
      <c r="AM588" t="s">
        <v>5153</v>
      </c>
      <c r="AN588" t="s">
        <v>113</v>
      </c>
      <c r="AO588" t="s">
        <v>113</v>
      </c>
      <c r="AQ588" t="s">
        <v>5154</v>
      </c>
      <c r="AR588" t="s">
        <v>113</v>
      </c>
      <c r="AS588" t="s">
        <v>113</v>
      </c>
      <c r="AT588" t="s">
        <v>113</v>
      </c>
      <c r="AU588" t="s">
        <v>113</v>
      </c>
      <c r="AW588" t="s">
        <v>113</v>
      </c>
      <c r="AX588" s="82">
        <f>IFERROR(FIND("Óbitos/feridos",consulta_completa__11[[#This Row],[13 - Ocorrências/Ambientes Atingidos]]),0)</f>
        <v>0</v>
      </c>
      <c r="AY588" s="83" t="str">
        <f t="shared" si="280"/>
        <v/>
      </c>
      <c r="AZ588" s="82">
        <f>IFERROR(FIND("População afetada/evacuada",consulta_completa__11[[#This Row],[13 - Ocorrências/Ambientes Atingidos]]),0)</f>
        <v>0</v>
      </c>
      <c r="BA588" s="82" t="str">
        <f t="shared" si="281"/>
        <v/>
      </c>
      <c r="BB588" s="82">
        <f>IFERROR(FIND("Suspensão de abastecimento de água",consulta_completa__11[[#This Row],[13 - Ocorrências/Ambientes Atingidos]]),0)</f>
        <v>0</v>
      </c>
      <c r="BC588" s="83" t="str">
        <f t="shared" si="309"/>
        <v/>
      </c>
      <c r="BD588" s="82">
        <f>IFERROR(FIND("Rio/córrego",consulta_completa__11[[#This Row],[13 - Ocorrências/Ambientes Atingidos]]),0)</f>
        <v>0</v>
      </c>
      <c r="BE588" s="83" t="str">
        <f t="shared" si="282"/>
        <v/>
      </c>
      <c r="BF588" s="82">
        <f>IFERROR(FIND("Lago",consulta_completa__11[[#This Row],[13 - Ocorrências/Ambientes Atingidos]]),0)</f>
        <v>0</v>
      </c>
      <c r="BG588" s="83" t="str">
        <f t="shared" si="283"/>
        <v/>
      </c>
      <c r="BH588" s="82">
        <f>IFERROR(FIND("Mar",consulta_completa__11[[#This Row],[13 - Ocorrências/Ambientes Atingidos]]),0)</f>
        <v>0</v>
      </c>
      <c r="BI588" s="83" t="str">
        <f t="shared" si="284"/>
        <v/>
      </c>
      <c r="BJ588" s="82">
        <f>IFERROR(FIND("Praia",consulta_completa__11[[#This Row],[13 - Ocorrências/Ambientes Atingidos]]),0)</f>
        <v>0</v>
      </c>
      <c r="BK588" s="83" t="str">
        <f t="shared" si="285"/>
        <v/>
      </c>
      <c r="BL588" s="82">
        <f>IFERROR(FIND("Solo",consulta_completa__11[[#This Row],[13 - Ocorrências/Ambientes Atingidos]]),0)</f>
        <v>0</v>
      </c>
      <c r="BM588" s="83" t="str">
        <f t="shared" si="286"/>
        <v/>
      </c>
      <c r="BN588" s="82">
        <f>IFERROR(FIND("Águas subterrâneas",consulta_completa__11[[#This Row],[13 - Ocorrências/Ambientes Atingidos]]),0)</f>
        <v>0</v>
      </c>
      <c r="BO588" s="83" t="str">
        <f t="shared" si="287"/>
        <v/>
      </c>
      <c r="BP588" s="82">
        <f>IFERROR(FIND("Atmosfera",consulta_completa__11[[#This Row],[13 - Ocorrências/Ambientes Atingidos]]),0)</f>
        <v>0</v>
      </c>
      <c r="BQ588" s="83" t="str">
        <f t="shared" si="288"/>
        <v/>
      </c>
      <c r="BR588" s="82">
        <f>IFERROR(FIND("Flora",consulta_completa__11[[#This Row],[13 - Ocorrências/Ambientes Atingidos]]),0)</f>
        <v>0</v>
      </c>
      <c r="BS588" s="83" t="str">
        <f t="shared" si="289"/>
        <v/>
      </c>
      <c r="BT588" s="82">
        <f>IFERROR(FIND("Fauna",consulta_completa__11[[#This Row],[13 - Ocorrências/Ambientes Atingidos]]),0)</f>
        <v>0</v>
      </c>
      <c r="BU588" s="83" t="str">
        <f t="shared" si="290"/>
        <v/>
      </c>
      <c r="BV588" s="82">
        <f>IFERROR(FIND("UC federal",consulta_completa__11[[#This Row],[13 - Ocorrências/Ambientes Atingidos]]),0)</f>
        <v>0</v>
      </c>
      <c r="BW588" s="83" t="str">
        <f t="shared" si="291"/>
        <v/>
      </c>
      <c r="BX588" s="82">
        <f>IFERROR(FIND("UC estadual/municipal",consulta_completa__11[[#This Row],[13 - Ocorrências/Ambientes Atingidos]]),0)</f>
        <v>0</v>
      </c>
      <c r="BY588" s="83" t="str">
        <f t="shared" si="292"/>
        <v/>
      </c>
      <c r="BZ588" s="82">
        <f>IFERROR(FIND("Outro(s)",consulta_completa__11[[#This Row],[13 - Ocorrências/Ambientes Atingidos]]),0)</f>
        <v>1</v>
      </c>
      <c r="CA588" s="83" t="str">
        <f t="shared" si="293"/>
        <v>X</v>
      </c>
      <c r="CB588" s="82">
        <f>IFERROR(FIND("Sem dano",consulta_completa__11[[#This Row],[13 - Ocorrências/Ambientes Atingidos]]),0)</f>
        <v>0</v>
      </c>
      <c r="CC588" s="83" t="str">
        <f t="shared" si="294"/>
        <v/>
      </c>
      <c r="CD588" s="82" t="str">
        <f>IF(consulta_completa__11[[#This Row],[13 - Ocorrências/Ambientes Atingidos]]="","X","")</f>
        <v/>
      </c>
      <c r="CE588" s="84">
        <f>IFERROR(FIND("IBAMA",consulta_completa__11[[#This Row],[14 - Inst. Atuando no Local]]),0)</f>
        <v>0</v>
      </c>
      <c r="CF588" s="84" t="str">
        <f t="shared" si="295"/>
        <v/>
      </c>
      <c r="CG588" s="84">
        <f>IFERROR(FIND("OEMA",consulta_completa__11[[#This Row],[14 - Inst. Atuando no Local]]),0)</f>
        <v>0</v>
      </c>
      <c r="CH588" s="84" t="str">
        <f t="shared" si="296"/>
        <v/>
      </c>
      <c r="CI588" s="84">
        <f>IFERROR(FIND("DEFESA CIVIL",consulta_completa__11[[#This Row],[14 - Inst. Atuando no Local]]),0)</f>
        <v>0</v>
      </c>
      <c r="CJ588" s="84" t="str">
        <f t="shared" si="297"/>
        <v/>
      </c>
      <c r="CK588" s="84">
        <f>IFERROR(FIND("CORPO DE BOMBEIROS",consulta_completa__11[[#This Row],[14 - Inst. Atuando no Local]]),0)</f>
        <v>0</v>
      </c>
      <c r="CL588" s="84" t="str">
        <f t="shared" si="298"/>
        <v/>
      </c>
      <c r="CM588" s="84">
        <f>IFERROR(FIND("POLÍCIA RODOVIÁRIA",consulta_completa__11[[#This Row],[14 - Inst. Atuando no Local]]),0)</f>
        <v>0</v>
      </c>
      <c r="CN588" s="84" t="str">
        <f t="shared" si="299"/>
        <v/>
      </c>
      <c r="CO588" s="84">
        <f>IFERROR(FIND("POLÍCIA MILITAR",consulta_completa__11[[#This Row],[14 - Inst. Atuando no Local]]),0)</f>
        <v>0</v>
      </c>
      <c r="CP588" s="84" t="str">
        <f t="shared" si="300"/>
        <v/>
      </c>
      <c r="CQ588" s="84">
        <f>IFERROR(FIND("POLÍCIA CIVIL",consulta_completa__11[[#This Row],[14 - Inst. Atuando no Local]]),0)</f>
        <v>0</v>
      </c>
      <c r="CR588" s="84" t="str">
        <f t="shared" si="301"/>
        <v/>
      </c>
      <c r="CS588" s="84">
        <f>IFERROR(FIND("MARINHA DO BRASIL",consulta_completa__11[[#This Row],[14 - Inst. Atuando no Local]]),0)</f>
        <v>0</v>
      </c>
      <c r="CT588" s="84" t="str">
        <f t="shared" si="302"/>
        <v/>
      </c>
      <c r="CU588" s="84">
        <f>IFERROR(FIND("EMPRESA ESPECIALIZADA EM ATENDIMENTO",consulta_completa__11[[#This Row],[14 - Inst. Atuando no Local]]),0)</f>
        <v>0</v>
      </c>
      <c r="CV588" s="84" t="str">
        <f t="shared" si="303"/>
        <v/>
      </c>
      <c r="CW588" s="84">
        <f>IFERROR(FIND("IBAMA",consulta_completa__11[[#This Row],[14 - Inst. Atuando no Local]]),0)</f>
        <v>0</v>
      </c>
      <c r="CX588" s="84" t="str">
        <f t="shared" si="304"/>
        <v/>
      </c>
      <c r="CY588" s="84" t="str">
        <f>IF(consulta_completa__11[[#This Row],[14 - Inst. Atuando no Local]]="","X","")</f>
        <v/>
      </c>
      <c r="CZ588" s="84">
        <f>IFERROR(FIND("OUTRA (S)",consulta_completa__11[[#This Row],[14 - Inst. Atuando no Local]]),0)</f>
        <v>0</v>
      </c>
      <c r="DA588" s="84" t="str">
        <f t="shared" si="305"/>
        <v/>
      </c>
      <c r="DB588" s="35" t="str">
        <f t="shared" si="306"/>
        <v>Sim</v>
      </c>
      <c r="DC588" s="35" t="str">
        <f t="shared" si="307"/>
        <v>Não</v>
      </c>
      <c r="DD588" s="35" t="str">
        <f t="shared" si="308"/>
        <v>Sim</v>
      </c>
      <c r="DE588" s="87" t="str">
        <f t="shared" si="310"/>
        <v>Sem informação</v>
      </c>
    </row>
    <row r="589" spans="1:109">
      <c r="A589" s="14">
        <v>202581357655</v>
      </c>
      <c r="B589" s="1">
        <v>45882</v>
      </c>
      <c r="C589" t="s">
        <v>5163</v>
      </c>
      <c r="D589" t="s">
        <v>161</v>
      </c>
      <c r="E589" t="s">
        <v>286</v>
      </c>
      <c r="F589" t="s">
        <v>112</v>
      </c>
      <c r="G589" t="s">
        <v>646</v>
      </c>
      <c r="H589" t="s">
        <v>113</v>
      </c>
      <c r="I589" t="s">
        <v>113</v>
      </c>
      <c r="J589" t="s">
        <v>113</v>
      </c>
      <c r="K589" t="s">
        <v>114</v>
      </c>
      <c r="L589" t="s">
        <v>114</v>
      </c>
      <c r="M589" t="s">
        <v>810</v>
      </c>
      <c r="N589" t="s">
        <v>1505</v>
      </c>
      <c r="O589" t="s">
        <v>120</v>
      </c>
      <c r="P589" t="s">
        <v>121</v>
      </c>
      <c r="Q589" t="s">
        <v>122</v>
      </c>
      <c r="R589" t="s">
        <v>123</v>
      </c>
      <c r="S589" t="s">
        <v>113</v>
      </c>
      <c r="T589" t="s">
        <v>5164</v>
      </c>
      <c r="U589" t="s">
        <v>113</v>
      </c>
      <c r="V589" t="s">
        <v>113</v>
      </c>
      <c r="Z589" t="s">
        <v>5165</v>
      </c>
      <c r="AA589" t="s">
        <v>113</v>
      </c>
      <c r="AB589" t="s">
        <v>5166</v>
      </c>
      <c r="AC589" t="s">
        <v>5167</v>
      </c>
      <c r="AD589">
        <v>0</v>
      </c>
      <c r="AE589" t="s">
        <v>5168</v>
      </c>
      <c r="AF589" t="s">
        <v>5166</v>
      </c>
      <c r="AG589" t="s">
        <v>5169</v>
      </c>
      <c r="AH589" t="s">
        <v>131</v>
      </c>
      <c r="AI589" t="s">
        <v>131</v>
      </c>
      <c r="AJ589" t="s">
        <v>131</v>
      </c>
      <c r="AK589" t="s">
        <v>5170</v>
      </c>
      <c r="AL589" t="s">
        <v>5171</v>
      </c>
      <c r="AM589" t="s">
        <v>113</v>
      </c>
      <c r="AN589" t="s">
        <v>113</v>
      </c>
      <c r="AO589" t="s">
        <v>113</v>
      </c>
      <c r="AQ589" t="s">
        <v>113</v>
      </c>
      <c r="AR589" t="s">
        <v>113</v>
      </c>
      <c r="AS589" t="s">
        <v>113</v>
      </c>
      <c r="AT589" t="s">
        <v>113</v>
      </c>
      <c r="AU589" t="s">
        <v>113</v>
      </c>
      <c r="AW589" t="s">
        <v>113</v>
      </c>
      <c r="AX589" s="82">
        <f>IFERROR(FIND("Óbitos/feridos",consulta_completa__11[[#This Row],[13 - Ocorrências/Ambientes Atingidos]]),0)</f>
        <v>0</v>
      </c>
      <c r="AY589" s="83" t="str">
        <f t="shared" si="280"/>
        <v/>
      </c>
      <c r="AZ589" s="82">
        <f>IFERROR(FIND("População afetada/evacuada",consulta_completa__11[[#This Row],[13 - Ocorrências/Ambientes Atingidos]]),0)</f>
        <v>0</v>
      </c>
      <c r="BA589" s="82" t="str">
        <f t="shared" si="281"/>
        <v/>
      </c>
      <c r="BB589" s="82">
        <f>IFERROR(FIND("Suspensão de abastecimento de água",consulta_completa__11[[#This Row],[13 - Ocorrências/Ambientes Atingidos]]),0)</f>
        <v>0</v>
      </c>
      <c r="BC589" s="83" t="str">
        <f t="shared" si="309"/>
        <v/>
      </c>
      <c r="BD589" s="82">
        <f>IFERROR(FIND("Rio/córrego",consulta_completa__11[[#This Row],[13 - Ocorrências/Ambientes Atingidos]]),0)</f>
        <v>1</v>
      </c>
      <c r="BE589" s="83" t="str">
        <f t="shared" si="282"/>
        <v>X</v>
      </c>
      <c r="BF589" s="82">
        <f>IFERROR(FIND("Lago",consulta_completa__11[[#This Row],[13 - Ocorrências/Ambientes Atingidos]]),0)</f>
        <v>0</v>
      </c>
      <c r="BG589" s="83" t="str">
        <f t="shared" si="283"/>
        <v/>
      </c>
      <c r="BH589" s="82">
        <f>IFERROR(FIND("Mar",consulta_completa__11[[#This Row],[13 - Ocorrências/Ambientes Atingidos]]),0)</f>
        <v>0</v>
      </c>
      <c r="BI589" s="83" t="str">
        <f t="shared" si="284"/>
        <v/>
      </c>
      <c r="BJ589" s="82">
        <f>IFERROR(FIND("Praia",consulta_completa__11[[#This Row],[13 - Ocorrências/Ambientes Atingidos]]),0)</f>
        <v>0</v>
      </c>
      <c r="BK589" s="83" t="str">
        <f t="shared" si="285"/>
        <v/>
      </c>
      <c r="BL589" s="82">
        <f>IFERROR(FIND("Solo",consulta_completa__11[[#This Row],[13 - Ocorrências/Ambientes Atingidos]]),0)</f>
        <v>14</v>
      </c>
      <c r="BM589" s="83" t="str">
        <f t="shared" si="286"/>
        <v>X</v>
      </c>
      <c r="BN589" s="82">
        <f>IFERROR(FIND("Águas subterrâneas",consulta_completa__11[[#This Row],[13 - Ocorrências/Ambientes Atingidos]]),0)</f>
        <v>0</v>
      </c>
      <c r="BO589" s="83" t="str">
        <f t="shared" si="287"/>
        <v/>
      </c>
      <c r="BP589" s="82">
        <f>IFERROR(FIND("Atmosfera",consulta_completa__11[[#This Row],[13 - Ocorrências/Ambientes Atingidos]]),0)</f>
        <v>0</v>
      </c>
      <c r="BQ589" s="83" t="str">
        <f t="shared" si="288"/>
        <v/>
      </c>
      <c r="BR589" s="82">
        <f>IFERROR(FIND("Flora",consulta_completa__11[[#This Row],[13 - Ocorrências/Ambientes Atingidos]]),0)</f>
        <v>0</v>
      </c>
      <c r="BS589" s="83" t="str">
        <f t="shared" si="289"/>
        <v/>
      </c>
      <c r="BT589" s="82">
        <f>IFERROR(FIND("Fauna",consulta_completa__11[[#This Row],[13 - Ocorrências/Ambientes Atingidos]]),0)</f>
        <v>0</v>
      </c>
      <c r="BU589" s="83" t="str">
        <f t="shared" si="290"/>
        <v/>
      </c>
      <c r="BV589" s="82">
        <f>IFERROR(FIND("UC federal",consulta_completa__11[[#This Row],[13 - Ocorrências/Ambientes Atingidos]]),0)</f>
        <v>0</v>
      </c>
      <c r="BW589" s="83" t="str">
        <f t="shared" si="291"/>
        <v/>
      </c>
      <c r="BX589" s="82">
        <f>IFERROR(FIND("UC estadual/municipal",consulta_completa__11[[#This Row],[13 - Ocorrências/Ambientes Atingidos]]),0)</f>
        <v>0</v>
      </c>
      <c r="BY589" s="83" t="str">
        <f t="shared" si="292"/>
        <v/>
      </c>
      <c r="BZ589" s="82">
        <f>IFERROR(FIND("Outro(s)",consulta_completa__11[[#This Row],[13 - Ocorrências/Ambientes Atingidos]]),0)</f>
        <v>0</v>
      </c>
      <c r="CA589" s="83" t="str">
        <f t="shared" si="293"/>
        <v/>
      </c>
      <c r="CB589" s="82">
        <f>IFERROR(FIND("Sem dano",consulta_completa__11[[#This Row],[13 - Ocorrências/Ambientes Atingidos]]),0)</f>
        <v>0</v>
      </c>
      <c r="CC589" s="83" t="str">
        <f t="shared" si="294"/>
        <v/>
      </c>
      <c r="CD589" s="82" t="str">
        <f>IF(consulta_completa__11[[#This Row],[13 - Ocorrências/Ambientes Atingidos]]="","X","")</f>
        <v/>
      </c>
      <c r="CE589" s="84">
        <f>IFERROR(FIND("IBAMA",consulta_completa__11[[#This Row],[14 - Inst. Atuando no Local]]),0)</f>
        <v>0</v>
      </c>
      <c r="CF589" s="84" t="str">
        <f t="shared" si="295"/>
        <v/>
      </c>
      <c r="CG589" s="84">
        <f>IFERROR(FIND("OEMA",consulta_completa__11[[#This Row],[14 - Inst. Atuando no Local]]),0)</f>
        <v>0</v>
      </c>
      <c r="CH589" s="84" t="str">
        <f t="shared" si="296"/>
        <v/>
      </c>
      <c r="CI589" s="84">
        <f>IFERROR(FIND("DEFESA CIVIL",consulta_completa__11[[#This Row],[14 - Inst. Atuando no Local]]),0)</f>
        <v>0</v>
      </c>
      <c r="CJ589" s="84" t="str">
        <f t="shared" si="297"/>
        <v/>
      </c>
      <c r="CK589" s="84">
        <f>IFERROR(FIND("CORPO DE BOMBEIROS",consulta_completa__11[[#This Row],[14 - Inst. Atuando no Local]]),0)</f>
        <v>0</v>
      </c>
      <c r="CL589" s="84" t="str">
        <f t="shared" si="298"/>
        <v/>
      </c>
      <c r="CM589" s="84">
        <f>IFERROR(FIND("POLÍCIA RODOVIÁRIA",consulta_completa__11[[#This Row],[14 - Inst. Atuando no Local]]),0)</f>
        <v>0</v>
      </c>
      <c r="CN589" s="84" t="str">
        <f t="shared" si="299"/>
        <v/>
      </c>
      <c r="CO589" s="84">
        <f>IFERROR(FIND("POLÍCIA MILITAR",consulta_completa__11[[#This Row],[14 - Inst. Atuando no Local]]),0)</f>
        <v>0</v>
      </c>
      <c r="CP589" s="84" t="str">
        <f t="shared" si="300"/>
        <v/>
      </c>
      <c r="CQ589" s="84">
        <f>IFERROR(FIND("POLÍCIA CIVIL",consulta_completa__11[[#This Row],[14 - Inst. Atuando no Local]]),0)</f>
        <v>0</v>
      </c>
      <c r="CR589" s="84" t="str">
        <f t="shared" si="301"/>
        <v/>
      </c>
      <c r="CS589" s="84">
        <f>IFERROR(FIND("MARINHA DO BRASIL",consulta_completa__11[[#This Row],[14 - Inst. Atuando no Local]]),0)</f>
        <v>0</v>
      </c>
      <c r="CT589" s="84" t="str">
        <f t="shared" si="302"/>
        <v/>
      </c>
      <c r="CU589" s="84">
        <f>IFERROR(FIND("EMPRESA ESPECIALIZADA EM ATENDIMENTO",consulta_completa__11[[#This Row],[14 - Inst. Atuando no Local]]),0)</f>
        <v>0</v>
      </c>
      <c r="CV589" s="84" t="str">
        <f t="shared" si="303"/>
        <v/>
      </c>
      <c r="CW589" s="84">
        <f>IFERROR(FIND("IBAMA",consulta_completa__11[[#This Row],[14 - Inst. Atuando no Local]]),0)</f>
        <v>0</v>
      </c>
      <c r="CX589" s="84" t="str">
        <f t="shared" si="304"/>
        <v/>
      </c>
      <c r="CY589" s="84" t="str">
        <f>IF(consulta_completa__11[[#This Row],[14 - Inst. Atuando no Local]]="","X","")</f>
        <v/>
      </c>
      <c r="CZ589" s="84">
        <f>IFERROR(FIND("OUTRA (S)",consulta_completa__11[[#This Row],[14 - Inst. Atuando no Local]]),0)</f>
        <v>0</v>
      </c>
      <c r="DA589" s="84" t="str">
        <f t="shared" si="305"/>
        <v/>
      </c>
      <c r="DB589" s="35" t="str">
        <f t="shared" si="306"/>
        <v>Sim</v>
      </c>
      <c r="DC589" s="35" t="str">
        <f t="shared" si="307"/>
        <v>Não</v>
      </c>
      <c r="DD589" s="35" t="str">
        <f t="shared" si="308"/>
        <v>Sim</v>
      </c>
      <c r="DE589" s="87" t="str">
        <f t="shared" si="310"/>
        <v>Sem informação</v>
      </c>
    </row>
    <row r="590" spans="1:109">
      <c r="A590" s="14">
        <v>202581450431</v>
      </c>
      <c r="B590" s="1">
        <v>45882</v>
      </c>
      <c r="C590" t="s">
        <v>4253</v>
      </c>
      <c r="D590" t="s">
        <v>849</v>
      </c>
      <c r="E590" t="s">
        <v>5172</v>
      </c>
      <c r="F590" t="s">
        <v>163</v>
      </c>
      <c r="G590" t="s">
        <v>113</v>
      </c>
      <c r="H590" t="s">
        <v>114</v>
      </c>
      <c r="I590" t="s">
        <v>114</v>
      </c>
      <c r="J590" t="s">
        <v>2882</v>
      </c>
      <c r="K590" t="s">
        <v>5173</v>
      </c>
      <c r="L590" t="s">
        <v>166</v>
      </c>
      <c r="M590" t="s">
        <v>140</v>
      </c>
      <c r="N590" t="s">
        <v>119</v>
      </c>
      <c r="O590" t="s">
        <v>239</v>
      </c>
      <c r="P590" t="s">
        <v>121</v>
      </c>
      <c r="Q590" t="s">
        <v>230</v>
      </c>
      <c r="R590" t="s">
        <v>123</v>
      </c>
      <c r="S590" t="s">
        <v>113</v>
      </c>
      <c r="T590" t="s">
        <v>5174</v>
      </c>
      <c r="U590" t="s">
        <v>5175</v>
      </c>
      <c r="V590" t="s">
        <v>5176</v>
      </c>
      <c r="Z590" t="s">
        <v>5175</v>
      </c>
      <c r="AA590" t="s">
        <v>113</v>
      </c>
      <c r="AB590" t="s">
        <v>867</v>
      </c>
      <c r="AC590" t="s">
        <v>868</v>
      </c>
      <c r="AD590">
        <v>1</v>
      </c>
      <c r="AE590" t="s">
        <v>5177</v>
      </c>
      <c r="AF590" t="s">
        <v>113</v>
      </c>
      <c r="AG590" t="s">
        <v>113</v>
      </c>
      <c r="AH590" t="s">
        <v>131</v>
      </c>
      <c r="AI590" t="s">
        <v>131</v>
      </c>
      <c r="AJ590" t="s">
        <v>132</v>
      </c>
      <c r="AK590" t="s">
        <v>113</v>
      </c>
      <c r="AL590" t="s">
        <v>5178</v>
      </c>
      <c r="AM590" t="s">
        <v>2984</v>
      </c>
      <c r="AN590" t="s">
        <v>2985</v>
      </c>
      <c r="AO590" t="s">
        <v>177</v>
      </c>
      <c r="AP590">
        <v>55991881168</v>
      </c>
      <c r="AQ590" t="s">
        <v>2986</v>
      </c>
      <c r="AR590" t="s">
        <v>113</v>
      </c>
      <c r="AS590" t="s">
        <v>113</v>
      </c>
      <c r="AT590" t="s">
        <v>113</v>
      </c>
      <c r="AU590" t="s">
        <v>113</v>
      </c>
      <c r="AW590" t="s">
        <v>113</v>
      </c>
      <c r="AX590" s="82">
        <f>IFERROR(FIND("Óbitos/feridos",consulta_completa__11[[#This Row],[13 - Ocorrências/Ambientes Atingidos]]),0)</f>
        <v>0</v>
      </c>
      <c r="AY590" s="83" t="str">
        <f t="shared" si="280"/>
        <v/>
      </c>
      <c r="AZ590" s="82">
        <f>IFERROR(FIND("População afetada/evacuada",consulta_completa__11[[#This Row],[13 - Ocorrências/Ambientes Atingidos]]),0)</f>
        <v>0</v>
      </c>
      <c r="BA590" s="82" t="str">
        <f t="shared" si="281"/>
        <v/>
      </c>
      <c r="BB590" s="82">
        <f>IFERROR(FIND("Suspensão de abastecimento de água",consulta_completa__11[[#This Row],[13 - Ocorrências/Ambientes Atingidos]]),0)</f>
        <v>0</v>
      </c>
      <c r="BC590" s="83" t="str">
        <f t="shared" si="309"/>
        <v/>
      </c>
      <c r="BD590" s="82">
        <f>IFERROR(FIND("Rio/córrego",consulta_completa__11[[#This Row],[13 - Ocorrências/Ambientes Atingidos]]),0)</f>
        <v>0</v>
      </c>
      <c r="BE590" s="83" t="str">
        <f t="shared" si="282"/>
        <v/>
      </c>
      <c r="BF590" s="82">
        <f>IFERROR(FIND("Lago",consulta_completa__11[[#This Row],[13 - Ocorrências/Ambientes Atingidos]]),0)</f>
        <v>0</v>
      </c>
      <c r="BG590" s="83" t="str">
        <f t="shared" si="283"/>
        <v/>
      </c>
      <c r="BH590" s="82">
        <f>IFERROR(FIND("Mar",consulta_completa__11[[#This Row],[13 - Ocorrências/Ambientes Atingidos]]),0)</f>
        <v>0</v>
      </c>
      <c r="BI590" s="83" t="str">
        <f t="shared" si="284"/>
        <v/>
      </c>
      <c r="BJ590" s="82">
        <f>IFERROR(FIND("Praia",consulta_completa__11[[#This Row],[13 - Ocorrências/Ambientes Atingidos]]),0)</f>
        <v>0</v>
      </c>
      <c r="BK590" s="83" t="str">
        <f t="shared" si="285"/>
        <v/>
      </c>
      <c r="BL590" s="82">
        <f>IFERROR(FIND("Solo",consulta_completa__11[[#This Row],[13 - Ocorrências/Ambientes Atingidos]]),0)</f>
        <v>1</v>
      </c>
      <c r="BM590" s="83" t="str">
        <f t="shared" si="286"/>
        <v>X</v>
      </c>
      <c r="BN590" s="82">
        <f>IFERROR(FIND("Águas subterrâneas",consulta_completa__11[[#This Row],[13 - Ocorrências/Ambientes Atingidos]]),0)</f>
        <v>0</v>
      </c>
      <c r="BO590" s="83" t="str">
        <f t="shared" si="287"/>
        <v/>
      </c>
      <c r="BP590" s="82">
        <f>IFERROR(FIND("Atmosfera",consulta_completa__11[[#This Row],[13 - Ocorrências/Ambientes Atingidos]]),0)</f>
        <v>0</v>
      </c>
      <c r="BQ590" s="83" t="str">
        <f t="shared" si="288"/>
        <v/>
      </c>
      <c r="BR590" s="82">
        <f>IFERROR(FIND("Flora",consulta_completa__11[[#This Row],[13 - Ocorrências/Ambientes Atingidos]]),0)</f>
        <v>0</v>
      </c>
      <c r="BS590" s="83" t="str">
        <f t="shared" si="289"/>
        <v/>
      </c>
      <c r="BT590" s="82">
        <f>IFERROR(FIND("Fauna",consulta_completa__11[[#This Row],[13 - Ocorrências/Ambientes Atingidos]]),0)</f>
        <v>0</v>
      </c>
      <c r="BU590" s="83" t="str">
        <f t="shared" si="290"/>
        <v/>
      </c>
      <c r="BV590" s="82">
        <f>IFERROR(FIND("UC federal",consulta_completa__11[[#This Row],[13 - Ocorrências/Ambientes Atingidos]]),0)</f>
        <v>0</v>
      </c>
      <c r="BW590" s="83" t="str">
        <f t="shared" si="291"/>
        <v/>
      </c>
      <c r="BX590" s="82">
        <f>IFERROR(FIND("UC estadual/municipal",consulta_completa__11[[#This Row],[13 - Ocorrências/Ambientes Atingidos]]),0)</f>
        <v>0</v>
      </c>
      <c r="BY590" s="83" t="str">
        <f t="shared" si="292"/>
        <v/>
      </c>
      <c r="BZ590" s="82">
        <f>IFERROR(FIND("Outro(s)",consulta_completa__11[[#This Row],[13 - Ocorrências/Ambientes Atingidos]]),0)</f>
        <v>0</v>
      </c>
      <c r="CA590" s="83" t="str">
        <f t="shared" si="293"/>
        <v/>
      </c>
      <c r="CB590" s="82">
        <f>IFERROR(FIND("Sem dano",consulta_completa__11[[#This Row],[13 - Ocorrências/Ambientes Atingidos]]),0)</f>
        <v>0</v>
      </c>
      <c r="CC590" s="83" t="str">
        <f t="shared" si="294"/>
        <v/>
      </c>
      <c r="CD590" s="82" t="str">
        <f>IF(consulta_completa__11[[#This Row],[13 - Ocorrências/Ambientes Atingidos]]="","X","")</f>
        <v/>
      </c>
      <c r="CE590" s="84">
        <f>IFERROR(FIND("IBAMA",consulta_completa__11[[#This Row],[14 - Inst. Atuando no Local]]),0)</f>
        <v>0</v>
      </c>
      <c r="CF590" s="84" t="str">
        <f t="shared" si="295"/>
        <v/>
      </c>
      <c r="CG590" s="84">
        <f>IFERROR(FIND("OEMA",consulta_completa__11[[#This Row],[14 - Inst. Atuando no Local]]),0)</f>
        <v>0</v>
      </c>
      <c r="CH590" s="84" t="str">
        <f t="shared" si="296"/>
        <v/>
      </c>
      <c r="CI590" s="84">
        <f>IFERROR(FIND("DEFESA CIVIL",consulta_completa__11[[#This Row],[14 - Inst. Atuando no Local]]),0)</f>
        <v>0</v>
      </c>
      <c r="CJ590" s="84" t="str">
        <f t="shared" si="297"/>
        <v/>
      </c>
      <c r="CK590" s="84">
        <f>IFERROR(FIND("CORPO DE BOMBEIROS",consulta_completa__11[[#This Row],[14 - Inst. Atuando no Local]]),0)</f>
        <v>0</v>
      </c>
      <c r="CL590" s="84" t="str">
        <f t="shared" si="298"/>
        <v/>
      </c>
      <c r="CM590" s="84">
        <f>IFERROR(FIND("POLÍCIA RODOVIÁRIA",consulta_completa__11[[#This Row],[14 - Inst. Atuando no Local]]),0)</f>
        <v>0</v>
      </c>
      <c r="CN590" s="84" t="str">
        <f t="shared" si="299"/>
        <v/>
      </c>
      <c r="CO590" s="84">
        <f>IFERROR(FIND("POLÍCIA MILITAR",consulta_completa__11[[#This Row],[14 - Inst. Atuando no Local]]),0)</f>
        <v>0</v>
      </c>
      <c r="CP590" s="84" t="str">
        <f t="shared" si="300"/>
        <v/>
      </c>
      <c r="CQ590" s="84">
        <f>IFERROR(FIND("POLÍCIA CIVIL",consulta_completa__11[[#This Row],[14 - Inst. Atuando no Local]]),0)</f>
        <v>0</v>
      </c>
      <c r="CR590" s="84" t="str">
        <f t="shared" si="301"/>
        <v/>
      </c>
      <c r="CS590" s="84">
        <f>IFERROR(FIND("MARINHA DO BRASIL",consulta_completa__11[[#This Row],[14 - Inst. Atuando no Local]]),0)</f>
        <v>0</v>
      </c>
      <c r="CT590" s="84" t="str">
        <f t="shared" si="302"/>
        <v/>
      </c>
      <c r="CU590" s="84">
        <f>IFERROR(FIND("EMPRESA ESPECIALIZADA EM ATENDIMENTO",consulta_completa__11[[#This Row],[14 - Inst. Atuando no Local]]),0)</f>
        <v>0</v>
      </c>
      <c r="CV590" s="84" t="str">
        <f t="shared" si="303"/>
        <v/>
      </c>
      <c r="CW590" s="84">
        <f>IFERROR(FIND("IBAMA",consulta_completa__11[[#This Row],[14 - Inst. Atuando no Local]]),0)</f>
        <v>0</v>
      </c>
      <c r="CX590" s="84" t="str">
        <f t="shared" si="304"/>
        <v/>
      </c>
      <c r="CY590" s="84" t="str">
        <f>IF(consulta_completa__11[[#This Row],[14 - Inst. Atuando no Local]]="","X","")</f>
        <v/>
      </c>
      <c r="CZ590" s="84">
        <f>IFERROR(FIND("OUTRA (S)",consulta_completa__11[[#This Row],[14 - Inst. Atuando no Local]]),0)</f>
        <v>0</v>
      </c>
      <c r="DA590" s="84" t="str">
        <f t="shared" si="305"/>
        <v/>
      </c>
      <c r="DB590" s="35" t="str">
        <f t="shared" si="306"/>
        <v>Sim</v>
      </c>
      <c r="DC590" s="35" t="str">
        <f t="shared" si="307"/>
        <v>Não</v>
      </c>
      <c r="DD590" s="35" t="str">
        <f t="shared" si="308"/>
        <v>Sim</v>
      </c>
      <c r="DE590" s="87" t="str">
        <f t="shared" si="310"/>
        <v>Federal</v>
      </c>
    </row>
    <row r="591" spans="1:109">
      <c r="A591" s="14">
        <v>202581454021</v>
      </c>
      <c r="B591" s="1">
        <v>45882</v>
      </c>
      <c r="C591" t="s">
        <v>3392</v>
      </c>
      <c r="D591" t="s">
        <v>212</v>
      </c>
      <c r="E591" t="s">
        <v>139</v>
      </c>
      <c r="F591" t="s">
        <v>139</v>
      </c>
      <c r="G591" t="s">
        <v>113</v>
      </c>
      <c r="H591" t="s">
        <v>114</v>
      </c>
      <c r="I591" t="s">
        <v>114</v>
      </c>
      <c r="J591" t="s">
        <v>113</v>
      </c>
      <c r="K591" t="s">
        <v>114</v>
      </c>
      <c r="L591" t="s">
        <v>114</v>
      </c>
      <c r="M591" t="s">
        <v>2314</v>
      </c>
      <c r="N591" t="s">
        <v>119</v>
      </c>
      <c r="O591" t="s">
        <v>239</v>
      </c>
      <c r="P591" t="s">
        <v>121</v>
      </c>
      <c r="Q591" t="s">
        <v>122</v>
      </c>
      <c r="R591" t="s">
        <v>123</v>
      </c>
      <c r="S591" t="s">
        <v>113</v>
      </c>
      <c r="T591" t="s">
        <v>5179</v>
      </c>
      <c r="U591" t="s">
        <v>5180</v>
      </c>
      <c r="V591" t="s">
        <v>5181</v>
      </c>
      <c r="Z591" t="s">
        <v>5182</v>
      </c>
      <c r="AA591" t="s">
        <v>5183</v>
      </c>
      <c r="AB591" t="s">
        <v>113</v>
      </c>
      <c r="AC591" t="s">
        <v>113</v>
      </c>
      <c r="AE591" t="s">
        <v>5184</v>
      </c>
      <c r="AF591" t="s">
        <v>5185</v>
      </c>
      <c r="AG591" t="s">
        <v>5186</v>
      </c>
      <c r="AH591" t="s">
        <v>131</v>
      </c>
      <c r="AI591" t="s">
        <v>131</v>
      </c>
      <c r="AJ591" t="s">
        <v>132</v>
      </c>
      <c r="AK591" t="s">
        <v>113</v>
      </c>
      <c r="AL591" t="s">
        <v>5187</v>
      </c>
      <c r="AM591" t="s">
        <v>5153</v>
      </c>
      <c r="AN591" t="s">
        <v>113</v>
      </c>
      <c r="AO591" t="s">
        <v>113</v>
      </c>
      <c r="AQ591" t="s">
        <v>5154</v>
      </c>
      <c r="AR591" t="s">
        <v>113</v>
      </c>
      <c r="AS591" t="s">
        <v>113</v>
      </c>
      <c r="AT591" t="s">
        <v>113</v>
      </c>
      <c r="AU591" t="s">
        <v>113</v>
      </c>
      <c r="AW591" t="s">
        <v>113</v>
      </c>
      <c r="AX591" s="82">
        <f>IFERROR(FIND("Óbitos/feridos",consulta_completa__11[[#This Row],[13 - Ocorrências/Ambientes Atingidos]]),0)</f>
        <v>0</v>
      </c>
      <c r="AY591" s="83" t="str">
        <f t="shared" si="280"/>
        <v/>
      </c>
      <c r="AZ591" s="82">
        <f>IFERROR(FIND("População afetada/evacuada",consulta_completa__11[[#This Row],[13 - Ocorrências/Ambientes Atingidos]]),0)</f>
        <v>0</v>
      </c>
      <c r="BA591" s="82" t="str">
        <f t="shared" si="281"/>
        <v/>
      </c>
      <c r="BB591" s="82">
        <f>IFERROR(FIND("Suspensão de abastecimento de água",consulta_completa__11[[#This Row],[13 - Ocorrências/Ambientes Atingidos]]),0)</f>
        <v>0</v>
      </c>
      <c r="BC591" s="83" t="str">
        <f t="shared" si="309"/>
        <v/>
      </c>
      <c r="BD591" s="82">
        <f>IFERROR(FIND("Rio/córrego",consulta_completa__11[[#This Row],[13 - Ocorrências/Ambientes Atingidos]]),0)</f>
        <v>0</v>
      </c>
      <c r="BE591" s="83" t="str">
        <f t="shared" si="282"/>
        <v/>
      </c>
      <c r="BF591" s="82">
        <f>IFERROR(FIND("Lago",consulta_completa__11[[#This Row],[13 - Ocorrências/Ambientes Atingidos]]),0)</f>
        <v>0</v>
      </c>
      <c r="BG591" s="83" t="str">
        <f t="shared" si="283"/>
        <v/>
      </c>
      <c r="BH591" s="82">
        <f>IFERROR(FIND("Mar",consulta_completa__11[[#This Row],[13 - Ocorrências/Ambientes Atingidos]]),0)</f>
        <v>1</v>
      </c>
      <c r="BI591" s="83" t="str">
        <f t="shared" si="284"/>
        <v>X</v>
      </c>
      <c r="BJ591" s="82">
        <f>IFERROR(FIND("Praia",consulta_completa__11[[#This Row],[13 - Ocorrências/Ambientes Atingidos]]),0)</f>
        <v>0</v>
      </c>
      <c r="BK591" s="83" t="str">
        <f t="shared" si="285"/>
        <v/>
      </c>
      <c r="BL591" s="82">
        <f>IFERROR(FIND("Solo",consulta_completa__11[[#This Row],[13 - Ocorrências/Ambientes Atingidos]]),0)</f>
        <v>0</v>
      </c>
      <c r="BM591" s="83" t="str">
        <f t="shared" si="286"/>
        <v/>
      </c>
      <c r="BN591" s="82">
        <f>IFERROR(FIND("Águas subterrâneas",consulta_completa__11[[#This Row],[13 - Ocorrências/Ambientes Atingidos]]),0)</f>
        <v>0</v>
      </c>
      <c r="BO591" s="83" t="str">
        <f t="shared" si="287"/>
        <v/>
      </c>
      <c r="BP591" s="82">
        <f>IFERROR(FIND("Atmosfera",consulta_completa__11[[#This Row],[13 - Ocorrências/Ambientes Atingidos]]),0)</f>
        <v>0</v>
      </c>
      <c r="BQ591" s="83" t="str">
        <f t="shared" si="288"/>
        <v/>
      </c>
      <c r="BR591" s="82">
        <f>IFERROR(FIND("Flora",consulta_completa__11[[#This Row],[13 - Ocorrências/Ambientes Atingidos]]),0)</f>
        <v>0</v>
      </c>
      <c r="BS591" s="83" t="str">
        <f t="shared" si="289"/>
        <v/>
      </c>
      <c r="BT591" s="82">
        <f>IFERROR(FIND("Fauna",consulta_completa__11[[#This Row],[13 - Ocorrências/Ambientes Atingidos]]),0)</f>
        <v>0</v>
      </c>
      <c r="BU591" s="83" t="str">
        <f t="shared" si="290"/>
        <v/>
      </c>
      <c r="BV591" s="82">
        <f>IFERROR(FIND("UC federal",consulta_completa__11[[#This Row],[13 - Ocorrências/Ambientes Atingidos]]),0)</f>
        <v>0</v>
      </c>
      <c r="BW591" s="83" t="str">
        <f t="shared" si="291"/>
        <v/>
      </c>
      <c r="BX591" s="82">
        <f>IFERROR(FIND("UC estadual/municipal",consulta_completa__11[[#This Row],[13 - Ocorrências/Ambientes Atingidos]]),0)</f>
        <v>0</v>
      </c>
      <c r="BY591" s="83" t="str">
        <f t="shared" si="292"/>
        <v/>
      </c>
      <c r="BZ591" s="82">
        <f>IFERROR(FIND("Outro(s)",consulta_completa__11[[#This Row],[13 - Ocorrências/Ambientes Atingidos]]),0)</f>
        <v>0</v>
      </c>
      <c r="CA591" s="83" t="str">
        <f t="shared" si="293"/>
        <v/>
      </c>
      <c r="CB591" s="82">
        <f>IFERROR(FIND("Sem dano",consulta_completa__11[[#This Row],[13 - Ocorrências/Ambientes Atingidos]]),0)</f>
        <v>0</v>
      </c>
      <c r="CC591" s="83" t="str">
        <f t="shared" si="294"/>
        <v/>
      </c>
      <c r="CD591" s="82" t="str">
        <f>IF(consulta_completa__11[[#This Row],[13 - Ocorrências/Ambientes Atingidos]]="","X","")</f>
        <v/>
      </c>
      <c r="CE591" s="84">
        <f>IFERROR(FIND("IBAMA",consulta_completa__11[[#This Row],[14 - Inst. Atuando no Local]]),0)</f>
        <v>0</v>
      </c>
      <c r="CF591" s="84" t="str">
        <f t="shared" si="295"/>
        <v/>
      </c>
      <c r="CG591" s="84">
        <f>IFERROR(FIND("OEMA",consulta_completa__11[[#This Row],[14 - Inst. Atuando no Local]]),0)</f>
        <v>0</v>
      </c>
      <c r="CH591" s="84" t="str">
        <f t="shared" si="296"/>
        <v/>
      </c>
      <c r="CI591" s="84">
        <f>IFERROR(FIND("DEFESA CIVIL",consulta_completa__11[[#This Row],[14 - Inst. Atuando no Local]]),0)</f>
        <v>0</v>
      </c>
      <c r="CJ591" s="84" t="str">
        <f t="shared" si="297"/>
        <v/>
      </c>
      <c r="CK591" s="84">
        <f>IFERROR(FIND("CORPO DE BOMBEIROS",consulta_completa__11[[#This Row],[14 - Inst. Atuando no Local]]),0)</f>
        <v>0</v>
      </c>
      <c r="CL591" s="84" t="str">
        <f t="shared" si="298"/>
        <v/>
      </c>
      <c r="CM591" s="84">
        <f>IFERROR(FIND("POLÍCIA RODOVIÁRIA",consulta_completa__11[[#This Row],[14 - Inst. Atuando no Local]]),0)</f>
        <v>0</v>
      </c>
      <c r="CN591" s="84" t="str">
        <f t="shared" si="299"/>
        <v/>
      </c>
      <c r="CO591" s="84">
        <f>IFERROR(FIND("POLÍCIA MILITAR",consulta_completa__11[[#This Row],[14 - Inst. Atuando no Local]]),0)</f>
        <v>0</v>
      </c>
      <c r="CP591" s="84" t="str">
        <f t="shared" si="300"/>
        <v/>
      </c>
      <c r="CQ591" s="84">
        <f>IFERROR(FIND("POLÍCIA CIVIL",consulta_completa__11[[#This Row],[14 - Inst. Atuando no Local]]),0)</f>
        <v>0</v>
      </c>
      <c r="CR591" s="84" t="str">
        <f t="shared" si="301"/>
        <v/>
      </c>
      <c r="CS591" s="84">
        <f>IFERROR(FIND("MARINHA DO BRASIL",consulta_completa__11[[#This Row],[14 - Inst. Atuando no Local]]),0)</f>
        <v>0</v>
      </c>
      <c r="CT591" s="84" t="str">
        <f t="shared" si="302"/>
        <v/>
      </c>
      <c r="CU591" s="84">
        <f>IFERROR(FIND("EMPRESA ESPECIALIZADA EM ATENDIMENTO",consulta_completa__11[[#This Row],[14 - Inst. Atuando no Local]]),0)</f>
        <v>0</v>
      </c>
      <c r="CV591" s="84" t="str">
        <f t="shared" si="303"/>
        <v/>
      </c>
      <c r="CW591" s="84">
        <f>IFERROR(FIND("IBAMA",consulta_completa__11[[#This Row],[14 - Inst. Atuando no Local]]),0)</f>
        <v>0</v>
      </c>
      <c r="CX591" s="84" t="str">
        <f t="shared" si="304"/>
        <v/>
      </c>
      <c r="CY591" s="84" t="str">
        <f>IF(consulta_completa__11[[#This Row],[14 - Inst. Atuando no Local]]="","X","")</f>
        <v/>
      </c>
      <c r="CZ591" s="84">
        <f>IFERROR(FIND("OUTRA (S)",consulta_completa__11[[#This Row],[14 - Inst. Atuando no Local]]),0)</f>
        <v>0</v>
      </c>
      <c r="DA591" s="84" t="str">
        <f t="shared" si="305"/>
        <v/>
      </c>
      <c r="DB591" s="35" t="str">
        <f t="shared" si="306"/>
        <v>Sim</v>
      </c>
      <c r="DC591" s="35" t="str">
        <f t="shared" si="307"/>
        <v>Não</v>
      </c>
      <c r="DD591" s="35" t="str">
        <f t="shared" si="308"/>
        <v>Sim</v>
      </c>
      <c r="DE591" s="87" t="str">
        <f t="shared" si="310"/>
        <v>Sem informação</v>
      </c>
    </row>
    <row r="592" spans="1:109">
      <c r="A592" s="14">
        <v>202581468444</v>
      </c>
      <c r="B592" s="1">
        <v>45882</v>
      </c>
      <c r="C592" t="s">
        <v>109</v>
      </c>
      <c r="D592" t="s">
        <v>110</v>
      </c>
      <c r="E592" t="s">
        <v>452</v>
      </c>
      <c r="F592" t="s">
        <v>112</v>
      </c>
      <c r="G592" t="s">
        <v>113</v>
      </c>
      <c r="H592" t="s">
        <v>114</v>
      </c>
      <c r="I592" t="s">
        <v>114</v>
      </c>
      <c r="J592" t="s">
        <v>226</v>
      </c>
      <c r="K592" t="s">
        <v>5188</v>
      </c>
      <c r="L592" t="s">
        <v>117</v>
      </c>
      <c r="M592" t="s">
        <v>118</v>
      </c>
      <c r="N592" t="s">
        <v>119</v>
      </c>
      <c r="O592" t="s">
        <v>239</v>
      </c>
      <c r="P592" t="s">
        <v>121</v>
      </c>
      <c r="Q592" t="s">
        <v>143</v>
      </c>
      <c r="R592" t="s">
        <v>123</v>
      </c>
      <c r="S592" t="s">
        <v>113</v>
      </c>
      <c r="T592" t="s">
        <v>600</v>
      </c>
      <c r="U592" t="s">
        <v>5189</v>
      </c>
      <c r="V592" t="s">
        <v>5190</v>
      </c>
      <c r="Z592" t="s">
        <v>409</v>
      </c>
      <c r="AA592" t="s">
        <v>113</v>
      </c>
      <c r="AB592" t="s">
        <v>206</v>
      </c>
      <c r="AC592" t="s">
        <v>207</v>
      </c>
      <c r="AD592">
        <v>1</v>
      </c>
      <c r="AE592" t="s">
        <v>668</v>
      </c>
      <c r="AF592" t="s">
        <v>113</v>
      </c>
      <c r="AG592" t="s">
        <v>113</v>
      </c>
      <c r="AH592" t="s">
        <v>131</v>
      </c>
      <c r="AI592" t="s">
        <v>132</v>
      </c>
      <c r="AJ592" t="s">
        <v>131</v>
      </c>
      <c r="AK592" t="s">
        <v>5191</v>
      </c>
      <c r="AL592" t="s">
        <v>5192</v>
      </c>
      <c r="AM592" t="s">
        <v>210</v>
      </c>
      <c r="AN592" t="s">
        <v>2388</v>
      </c>
      <c r="AO592" t="s">
        <v>4044</v>
      </c>
      <c r="AP592">
        <v>2732951305</v>
      </c>
      <c r="AQ592" t="s">
        <v>211</v>
      </c>
      <c r="AR592" t="s">
        <v>113</v>
      </c>
      <c r="AS592" t="s">
        <v>5193</v>
      </c>
      <c r="AT592" t="s">
        <v>113</v>
      </c>
      <c r="AU592" t="s">
        <v>113</v>
      </c>
      <c r="AW592" t="s">
        <v>159</v>
      </c>
      <c r="AX592" s="82">
        <f>IFERROR(FIND("Óbitos/feridos",consulta_completa__11[[#This Row],[13 - Ocorrências/Ambientes Atingidos]]),0)</f>
        <v>0</v>
      </c>
      <c r="AY592" s="83" t="str">
        <f t="shared" si="280"/>
        <v/>
      </c>
      <c r="AZ592" s="82">
        <f>IFERROR(FIND("População afetada/evacuada",consulta_completa__11[[#This Row],[13 - Ocorrências/Ambientes Atingidos]]),0)</f>
        <v>0</v>
      </c>
      <c r="BA592" s="82" t="str">
        <f t="shared" si="281"/>
        <v/>
      </c>
      <c r="BB592" s="82">
        <f>IFERROR(FIND("Suspensão de abastecimento de água",consulta_completa__11[[#This Row],[13 - Ocorrências/Ambientes Atingidos]]),0)</f>
        <v>0</v>
      </c>
      <c r="BC592" s="83" t="str">
        <f t="shared" si="309"/>
        <v/>
      </c>
      <c r="BD592" s="82">
        <f>IFERROR(FIND("Rio/córrego",consulta_completa__11[[#This Row],[13 - Ocorrências/Ambientes Atingidos]]),0)</f>
        <v>0</v>
      </c>
      <c r="BE592" s="83" t="str">
        <f t="shared" si="282"/>
        <v/>
      </c>
      <c r="BF592" s="82">
        <f>IFERROR(FIND("Lago",consulta_completa__11[[#This Row],[13 - Ocorrências/Ambientes Atingidos]]),0)</f>
        <v>0</v>
      </c>
      <c r="BG592" s="83" t="str">
        <f t="shared" si="283"/>
        <v/>
      </c>
      <c r="BH592" s="82">
        <f>IFERROR(FIND("Mar",consulta_completa__11[[#This Row],[13 - Ocorrências/Ambientes Atingidos]]),0)</f>
        <v>1</v>
      </c>
      <c r="BI592" s="83" t="str">
        <f t="shared" si="284"/>
        <v>X</v>
      </c>
      <c r="BJ592" s="82">
        <f>IFERROR(FIND("Praia",consulta_completa__11[[#This Row],[13 - Ocorrências/Ambientes Atingidos]]),0)</f>
        <v>0</v>
      </c>
      <c r="BK592" s="83" t="str">
        <f t="shared" si="285"/>
        <v/>
      </c>
      <c r="BL592" s="82">
        <f>IFERROR(FIND("Solo",consulta_completa__11[[#This Row],[13 - Ocorrências/Ambientes Atingidos]]),0)</f>
        <v>0</v>
      </c>
      <c r="BM592" s="83" t="str">
        <f t="shared" si="286"/>
        <v/>
      </c>
      <c r="BN592" s="82">
        <f>IFERROR(FIND("Águas subterrâneas",consulta_completa__11[[#This Row],[13 - Ocorrências/Ambientes Atingidos]]),0)</f>
        <v>0</v>
      </c>
      <c r="BO592" s="83" t="str">
        <f t="shared" si="287"/>
        <v/>
      </c>
      <c r="BP592" s="82">
        <f>IFERROR(FIND("Atmosfera",consulta_completa__11[[#This Row],[13 - Ocorrências/Ambientes Atingidos]]),0)</f>
        <v>0</v>
      </c>
      <c r="BQ592" s="83" t="str">
        <f t="shared" si="288"/>
        <v/>
      </c>
      <c r="BR592" s="82">
        <f>IFERROR(FIND("Flora",consulta_completa__11[[#This Row],[13 - Ocorrências/Ambientes Atingidos]]),0)</f>
        <v>0</v>
      </c>
      <c r="BS592" s="83" t="str">
        <f t="shared" si="289"/>
        <v/>
      </c>
      <c r="BT592" s="82">
        <f>IFERROR(FIND("Fauna",consulta_completa__11[[#This Row],[13 - Ocorrências/Ambientes Atingidos]]),0)</f>
        <v>0</v>
      </c>
      <c r="BU592" s="83" t="str">
        <f t="shared" si="290"/>
        <v/>
      </c>
      <c r="BV592" s="82">
        <f>IFERROR(FIND("UC federal",consulta_completa__11[[#This Row],[13 - Ocorrências/Ambientes Atingidos]]),0)</f>
        <v>0</v>
      </c>
      <c r="BW592" s="83" t="str">
        <f t="shared" si="291"/>
        <v/>
      </c>
      <c r="BX592" s="82">
        <f>IFERROR(FIND("UC estadual/municipal",consulta_completa__11[[#This Row],[13 - Ocorrências/Ambientes Atingidos]]),0)</f>
        <v>0</v>
      </c>
      <c r="BY592" s="83" t="str">
        <f t="shared" si="292"/>
        <v/>
      </c>
      <c r="BZ592" s="82">
        <f>IFERROR(FIND("Outro(s)",consulta_completa__11[[#This Row],[13 - Ocorrências/Ambientes Atingidos]]),0)</f>
        <v>0</v>
      </c>
      <c r="CA592" s="83" t="str">
        <f t="shared" si="293"/>
        <v/>
      </c>
      <c r="CB592" s="82">
        <f>IFERROR(FIND("Sem dano",consulta_completa__11[[#This Row],[13 - Ocorrências/Ambientes Atingidos]]),0)</f>
        <v>0</v>
      </c>
      <c r="CC592" s="83" t="str">
        <f t="shared" si="294"/>
        <v/>
      </c>
      <c r="CD592" s="82" t="str">
        <f>IF(consulta_completa__11[[#This Row],[13 - Ocorrências/Ambientes Atingidos]]="","X","")</f>
        <v/>
      </c>
      <c r="CE592" s="84">
        <f>IFERROR(FIND("IBAMA",consulta_completa__11[[#This Row],[14 - Inst. Atuando no Local]]),0)</f>
        <v>0</v>
      </c>
      <c r="CF592" s="84" t="str">
        <f t="shared" si="295"/>
        <v/>
      </c>
      <c r="CG592" s="84">
        <f>IFERROR(FIND("OEMA",consulta_completa__11[[#This Row],[14 - Inst. Atuando no Local]]),0)</f>
        <v>0</v>
      </c>
      <c r="CH592" s="84" t="str">
        <f t="shared" si="296"/>
        <v/>
      </c>
      <c r="CI592" s="84">
        <f>IFERROR(FIND("DEFESA CIVIL",consulta_completa__11[[#This Row],[14 - Inst. Atuando no Local]]),0)</f>
        <v>0</v>
      </c>
      <c r="CJ592" s="84" t="str">
        <f t="shared" si="297"/>
        <v/>
      </c>
      <c r="CK592" s="84">
        <f>IFERROR(FIND("CORPO DE BOMBEIROS",consulta_completa__11[[#This Row],[14 - Inst. Atuando no Local]]),0)</f>
        <v>0</v>
      </c>
      <c r="CL592" s="84" t="str">
        <f t="shared" si="298"/>
        <v/>
      </c>
      <c r="CM592" s="84">
        <f>IFERROR(FIND("POLÍCIA RODOVIÁRIA",consulta_completa__11[[#This Row],[14 - Inst. Atuando no Local]]),0)</f>
        <v>0</v>
      </c>
      <c r="CN592" s="84" t="str">
        <f t="shared" si="299"/>
        <v/>
      </c>
      <c r="CO592" s="84">
        <f>IFERROR(FIND("POLÍCIA MILITAR",consulta_completa__11[[#This Row],[14 - Inst. Atuando no Local]]),0)</f>
        <v>0</v>
      </c>
      <c r="CP592" s="84" t="str">
        <f t="shared" si="300"/>
        <v/>
      </c>
      <c r="CQ592" s="84">
        <f>IFERROR(FIND("POLÍCIA CIVIL",consulta_completa__11[[#This Row],[14 - Inst. Atuando no Local]]),0)</f>
        <v>0</v>
      </c>
      <c r="CR592" s="84" t="str">
        <f t="shared" si="301"/>
        <v/>
      </c>
      <c r="CS592" s="84">
        <f>IFERROR(FIND("MARINHA DO BRASIL",consulta_completa__11[[#This Row],[14 - Inst. Atuando no Local]]),0)</f>
        <v>0</v>
      </c>
      <c r="CT592" s="84" t="str">
        <f t="shared" si="302"/>
        <v/>
      </c>
      <c r="CU592" s="84">
        <f>IFERROR(FIND("EMPRESA ESPECIALIZADA EM ATENDIMENTO",consulta_completa__11[[#This Row],[14 - Inst. Atuando no Local]]),0)</f>
        <v>0</v>
      </c>
      <c r="CV592" s="84" t="str">
        <f t="shared" si="303"/>
        <v/>
      </c>
      <c r="CW592" s="84">
        <f>IFERROR(FIND("IBAMA",consulta_completa__11[[#This Row],[14 - Inst. Atuando no Local]]),0)</f>
        <v>0</v>
      </c>
      <c r="CX592" s="84" t="str">
        <f t="shared" si="304"/>
        <v/>
      </c>
      <c r="CY592" s="84" t="str">
        <f>IF(consulta_completa__11[[#This Row],[14 - Inst. Atuando no Local]]="","X","")</f>
        <v/>
      </c>
      <c r="CZ592" s="84">
        <f>IFERROR(FIND("OUTRA (S)",consulta_completa__11[[#This Row],[14 - Inst. Atuando no Local]]),0)</f>
        <v>0</v>
      </c>
      <c r="DA592" s="84" t="str">
        <f t="shared" si="305"/>
        <v/>
      </c>
      <c r="DB592" s="35" t="str">
        <f t="shared" si="306"/>
        <v>Sim</v>
      </c>
      <c r="DC592" s="35" t="str">
        <f t="shared" si="307"/>
        <v>Não</v>
      </c>
      <c r="DD592" s="35" t="str">
        <f t="shared" si="308"/>
        <v>Sim</v>
      </c>
      <c r="DE592" s="87" t="str">
        <f t="shared" si="310"/>
        <v>Federal</v>
      </c>
    </row>
    <row r="593" spans="1:109">
      <c r="A593" s="14">
        <v>20259328819</v>
      </c>
      <c r="B593" s="1">
        <v>45883</v>
      </c>
      <c r="C593" t="s">
        <v>5194</v>
      </c>
      <c r="D593" t="s">
        <v>180</v>
      </c>
      <c r="E593" t="s">
        <v>286</v>
      </c>
      <c r="F593" t="s">
        <v>1275</v>
      </c>
      <c r="G593" t="s">
        <v>5195</v>
      </c>
      <c r="H593" t="s">
        <v>5196</v>
      </c>
      <c r="I593" t="s">
        <v>1815</v>
      </c>
      <c r="J593" t="s">
        <v>113</v>
      </c>
      <c r="K593" t="s">
        <v>114</v>
      </c>
      <c r="L593" t="s">
        <v>114</v>
      </c>
      <c r="M593" t="s">
        <v>140</v>
      </c>
      <c r="N593" t="s">
        <v>2139</v>
      </c>
      <c r="O593" t="s">
        <v>239</v>
      </c>
      <c r="P593" t="s">
        <v>142</v>
      </c>
      <c r="Q593" t="s">
        <v>230</v>
      </c>
      <c r="R593" t="s">
        <v>123</v>
      </c>
      <c r="S593" t="s">
        <v>113</v>
      </c>
      <c r="T593" t="s">
        <v>5197</v>
      </c>
      <c r="U593" t="s">
        <v>5198</v>
      </c>
      <c r="V593" t="s">
        <v>5199</v>
      </c>
      <c r="Z593" t="s">
        <v>5199</v>
      </c>
      <c r="AA593" t="s">
        <v>5200</v>
      </c>
      <c r="AB593" t="s">
        <v>5201</v>
      </c>
      <c r="AC593" t="s">
        <v>5202</v>
      </c>
      <c r="AD593">
        <v>2</v>
      </c>
      <c r="AE593" t="s">
        <v>5203</v>
      </c>
      <c r="AF593" t="s">
        <v>113</v>
      </c>
      <c r="AG593" t="s">
        <v>113</v>
      </c>
      <c r="AH593" t="s">
        <v>131</v>
      </c>
      <c r="AI593" t="s">
        <v>131</v>
      </c>
      <c r="AJ593" t="s">
        <v>131</v>
      </c>
      <c r="AK593" t="s">
        <v>5204</v>
      </c>
      <c r="AL593" t="s">
        <v>5205</v>
      </c>
      <c r="AM593" t="s">
        <v>5206</v>
      </c>
      <c r="AN593" t="s">
        <v>5206</v>
      </c>
      <c r="AO593" t="s">
        <v>5207</v>
      </c>
      <c r="AP593">
        <v>3598594987</v>
      </c>
      <c r="AQ593" t="s">
        <v>5208</v>
      </c>
      <c r="AR593" t="s">
        <v>113</v>
      </c>
      <c r="AS593" t="s">
        <v>113</v>
      </c>
      <c r="AT593" t="s">
        <v>113</v>
      </c>
      <c r="AU593" t="s">
        <v>113</v>
      </c>
      <c r="AW593" t="s">
        <v>113</v>
      </c>
      <c r="AX593" s="82">
        <f>IFERROR(FIND("Óbitos/feridos",consulta_completa__11[[#This Row],[13 - Ocorrências/Ambientes Atingidos]]),0)</f>
        <v>0</v>
      </c>
      <c r="AY593" s="83" t="str">
        <f t="shared" si="280"/>
        <v/>
      </c>
      <c r="AZ593" s="82">
        <f>IFERROR(FIND("População afetada/evacuada",consulta_completa__11[[#This Row],[13 - Ocorrências/Ambientes Atingidos]]),0)</f>
        <v>0</v>
      </c>
      <c r="BA593" s="82" t="str">
        <f t="shared" si="281"/>
        <v/>
      </c>
      <c r="BB593" s="82">
        <f>IFERROR(FIND("Suspensão de abastecimento de água",consulta_completa__11[[#This Row],[13 - Ocorrências/Ambientes Atingidos]]),0)</f>
        <v>0</v>
      </c>
      <c r="BC593" s="83" t="str">
        <f t="shared" si="309"/>
        <v/>
      </c>
      <c r="BD593" s="82">
        <f>IFERROR(FIND("Rio/córrego",consulta_completa__11[[#This Row],[13 - Ocorrências/Ambientes Atingidos]]),0)</f>
        <v>0</v>
      </c>
      <c r="BE593" s="83" t="str">
        <f t="shared" si="282"/>
        <v/>
      </c>
      <c r="BF593" s="82">
        <f>IFERROR(FIND("Lago",consulta_completa__11[[#This Row],[13 - Ocorrências/Ambientes Atingidos]]),0)</f>
        <v>0</v>
      </c>
      <c r="BG593" s="83" t="str">
        <f t="shared" si="283"/>
        <v/>
      </c>
      <c r="BH593" s="82">
        <f>IFERROR(FIND("Mar",consulta_completa__11[[#This Row],[13 - Ocorrências/Ambientes Atingidos]]),0)</f>
        <v>0</v>
      </c>
      <c r="BI593" s="83" t="str">
        <f t="shared" si="284"/>
        <v/>
      </c>
      <c r="BJ593" s="82">
        <f>IFERROR(FIND("Praia",consulta_completa__11[[#This Row],[13 - Ocorrências/Ambientes Atingidos]]),0)</f>
        <v>0</v>
      </c>
      <c r="BK593" s="83" t="str">
        <f t="shared" si="285"/>
        <v/>
      </c>
      <c r="BL593" s="82">
        <f>IFERROR(FIND("Solo",consulta_completa__11[[#This Row],[13 - Ocorrências/Ambientes Atingidos]]),0)</f>
        <v>1</v>
      </c>
      <c r="BM593" s="83" t="str">
        <f t="shared" si="286"/>
        <v>X</v>
      </c>
      <c r="BN593" s="82">
        <f>IFERROR(FIND("Águas subterrâneas",consulta_completa__11[[#This Row],[13 - Ocorrências/Ambientes Atingidos]]),0)</f>
        <v>0</v>
      </c>
      <c r="BO593" s="83" t="str">
        <f t="shared" si="287"/>
        <v/>
      </c>
      <c r="BP593" s="82">
        <f>IFERROR(FIND("Atmosfera",consulta_completa__11[[#This Row],[13 - Ocorrências/Ambientes Atingidos]]),0)</f>
        <v>0</v>
      </c>
      <c r="BQ593" s="83" t="str">
        <f t="shared" si="288"/>
        <v/>
      </c>
      <c r="BR593" s="82">
        <f>IFERROR(FIND("Flora",consulta_completa__11[[#This Row],[13 - Ocorrências/Ambientes Atingidos]]),0)</f>
        <v>0</v>
      </c>
      <c r="BS593" s="83" t="str">
        <f t="shared" si="289"/>
        <v/>
      </c>
      <c r="BT593" s="82">
        <f>IFERROR(FIND("Fauna",consulta_completa__11[[#This Row],[13 - Ocorrências/Ambientes Atingidos]]),0)</f>
        <v>0</v>
      </c>
      <c r="BU593" s="83" t="str">
        <f t="shared" si="290"/>
        <v/>
      </c>
      <c r="BV593" s="82">
        <f>IFERROR(FIND("UC federal",consulta_completa__11[[#This Row],[13 - Ocorrências/Ambientes Atingidos]]),0)</f>
        <v>0</v>
      </c>
      <c r="BW593" s="83" t="str">
        <f t="shared" si="291"/>
        <v/>
      </c>
      <c r="BX593" s="82">
        <f>IFERROR(FIND("UC estadual/municipal",consulta_completa__11[[#This Row],[13 - Ocorrências/Ambientes Atingidos]]),0)</f>
        <v>0</v>
      </c>
      <c r="BY593" s="83" t="str">
        <f t="shared" si="292"/>
        <v/>
      </c>
      <c r="BZ593" s="82">
        <f>IFERROR(FIND("Outro(s)",consulta_completa__11[[#This Row],[13 - Ocorrências/Ambientes Atingidos]]),0)</f>
        <v>0</v>
      </c>
      <c r="CA593" s="83" t="str">
        <f t="shared" si="293"/>
        <v/>
      </c>
      <c r="CB593" s="82">
        <f>IFERROR(FIND("Sem dano",consulta_completa__11[[#This Row],[13 - Ocorrências/Ambientes Atingidos]]),0)</f>
        <v>0</v>
      </c>
      <c r="CC593" s="83" t="str">
        <f t="shared" si="294"/>
        <v/>
      </c>
      <c r="CD593" s="82" t="str">
        <f>IF(consulta_completa__11[[#This Row],[13 - Ocorrências/Ambientes Atingidos]]="","X","")</f>
        <v/>
      </c>
      <c r="CE593" s="84">
        <f>IFERROR(FIND("IBAMA",consulta_completa__11[[#This Row],[14 - Inst. Atuando no Local]]),0)</f>
        <v>0</v>
      </c>
      <c r="CF593" s="84" t="str">
        <f t="shared" si="295"/>
        <v/>
      </c>
      <c r="CG593" s="84">
        <f>IFERROR(FIND("OEMA",consulta_completa__11[[#This Row],[14 - Inst. Atuando no Local]]),0)</f>
        <v>0</v>
      </c>
      <c r="CH593" s="84" t="str">
        <f t="shared" si="296"/>
        <v/>
      </c>
      <c r="CI593" s="84">
        <f>IFERROR(FIND("DEFESA CIVIL",consulta_completa__11[[#This Row],[14 - Inst. Atuando no Local]]),0)</f>
        <v>0</v>
      </c>
      <c r="CJ593" s="84" t="str">
        <f t="shared" si="297"/>
        <v/>
      </c>
      <c r="CK593" s="84">
        <f>IFERROR(FIND("CORPO DE BOMBEIROS",consulta_completa__11[[#This Row],[14 - Inst. Atuando no Local]]),0)</f>
        <v>0</v>
      </c>
      <c r="CL593" s="84" t="str">
        <f t="shared" si="298"/>
        <v/>
      </c>
      <c r="CM593" s="84">
        <f>IFERROR(FIND("POLÍCIA RODOVIÁRIA",consulta_completa__11[[#This Row],[14 - Inst. Atuando no Local]]),0)</f>
        <v>0</v>
      </c>
      <c r="CN593" s="84" t="str">
        <f t="shared" si="299"/>
        <v/>
      </c>
      <c r="CO593" s="84">
        <f>IFERROR(FIND("POLÍCIA MILITAR",consulta_completa__11[[#This Row],[14 - Inst. Atuando no Local]]),0)</f>
        <v>0</v>
      </c>
      <c r="CP593" s="84" t="str">
        <f t="shared" si="300"/>
        <v/>
      </c>
      <c r="CQ593" s="84">
        <f>IFERROR(FIND("POLÍCIA CIVIL",consulta_completa__11[[#This Row],[14 - Inst. Atuando no Local]]),0)</f>
        <v>0</v>
      </c>
      <c r="CR593" s="84" t="str">
        <f t="shared" si="301"/>
        <v/>
      </c>
      <c r="CS593" s="84">
        <f>IFERROR(FIND("MARINHA DO BRASIL",consulta_completa__11[[#This Row],[14 - Inst. Atuando no Local]]),0)</f>
        <v>0</v>
      </c>
      <c r="CT593" s="84" t="str">
        <f t="shared" si="302"/>
        <v/>
      </c>
      <c r="CU593" s="84">
        <f>IFERROR(FIND("EMPRESA ESPECIALIZADA EM ATENDIMENTO",consulta_completa__11[[#This Row],[14 - Inst. Atuando no Local]]),0)</f>
        <v>0</v>
      </c>
      <c r="CV593" s="84" t="str">
        <f t="shared" si="303"/>
        <v/>
      </c>
      <c r="CW593" s="84">
        <f>IFERROR(FIND("IBAMA",consulta_completa__11[[#This Row],[14 - Inst. Atuando no Local]]),0)</f>
        <v>0</v>
      </c>
      <c r="CX593" s="84" t="str">
        <f t="shared" si="304"/>
        <v/>
      </c>
      <c r="CY593" s="84" t="str">
        <f>IF(consulta_completa__11[[#This Row],[14 - Inst. Atuando no Local]]="","X","")</f>
        <v/>
      </c>
      <c r="CZ593" s="84">
        <f>IFERROR(FIND("OUTRA (S)",consulta_completa__11[[#This Row],[14 - Inst. Atuando no Local]]),0)</f>
        <v>0</v>
      </c>
      <c r="DA593" s="84" t="str">
        <f t="shared" si="305"/>
        <v/>
      </c>
      <c r="DB593" s="35" t="str">
        <f t="shared" si="306"/>
        <v>Sim</v>
      </c>
      <c r="DC593" s="35" t="str">
        <f t="shared" si="307"/>
        <v>Não</v>
      </c>
      <c r="DD593" s="35" t="str">
        <f t="shared" si="308"/>
        <v>Sim</v>
      </c>
      <c r="DE593" s="87" t="str">
        <f t="shared" si="310"/>
        <v>Estadual</v>
      </c>
    </row>
    <row r="594" spans="1:109">
      <c r="A594" s="14">
        <v>202581525239</v>
      </c>
      <c r="B594" s="1">
        <v>45883</v>
      </c>
      <c r="C594" t="s">
        <v>373</v>
      </c>
      <c r="D594" t="s">
        <v>374</v>
      </c>
      <c r="E594" t="s">
        <v>139</v>
      </c>
      <c r="F594" t="s">
        <v>112</v>
      </c>
      <c r="G594" t="s">
        <v>113</v>
      </c>
      <c r="H594" t="s">
        <v>114</v>
      </c>
      <c r="I594" t="s">
        <v>114</v>
      </c>
      <c r="J594" t="s">
        <v>255</v>
      </c>
      <c r="K594" t="s">
        <v>5209</v>
      </c>
      <c r="L594" t="s">
        <v>117</v>
      </c>
      <c r="M594" t="s">
        <v>140</v>
      </c>
      <c r="N594" t="s">
        <v>119</v>
      </c>
      <c r="O594" t="s">
        <v>239</v>
      </c>
      <c r="P594" t="s">
        <v>142</v>
      </c>
      <c r="Q594" t="s">
        <v>143</v>
      </c>
      <c r="R594" t="s">
        <v>123</v>
      </c>
      <c r="S594" t="s">
        <v>113</v>
      </c>
      <c r="T594" t="s">
        <v>5210</v>
      </c>
      <c r="U594" t="s">
        <v>5211</v>
      </c>
      <c r="V594" t="s">
        <v>5212</v>
      </c>
      <c r="Z594" t="s">
        <v>5213</v>
      </c>
      <c r="AA594" t="s">
        <v>5214</v>
      </c>
      <c r="AB594" t="s">
        <v>380</v>
      </c>
      <c r="AC594" t="s">
        <v>381</v>
      </c>
      <c r="AD594">
        <v>2</v>
      </c>
      <c r="AE594" t="s">
        <v>5215</v>
      </c>
      <c r="AF594" t="s">
        <v>113</v>
      </c>
      <c r="AG594" t="s">
        <v>113</v>
      </c>
      <c r="AH594" t="s">
        <v>131</v>
      </c>
      <c r="AI594" t="s">
        <v>132</v>
      </c>
      <c r="AJ594" t="s">
        <v>131</v>
      </c>
      <c r="AK594" t="s">
        <v>5216</v>
      </c>
      <c r="AL594" t="s">
        <v>5217</v>
      </c>
      <c r="AM594" t="s">
        <v>387</v>
      </c>
      <c r="AN594" t="s">
        <v>380</v>
      </c>
      <c r="AO594" t="s">
        <v>4027</v>
      </c>
      <c r="AP594">
        <v>82998006713</v>
      </c>
      <c r="AQ594" t="s">
        <v>389</v>
      </c>
      <c r="AR594" t="s">
        <v>113</v>
      </c>
      <c r="AS594" t="s">
        <v>113</v>
      </c>
      <c r="AT594" t="s">
        <v>113</v>
      </c>
      <c r="AU594" t="s">
        <v>113</v>
      </c>
      <c r="AW594" t="s">
        <v>113</v>
      </c>
      <c r="AX594" s="82">
        <f>IFERROR(FIND("Óbitos/feridos",consulta_completa__11[[#This Row],[13 - Ocorrências/Ambientes Atingidos]]),0)</f>
        <v>0</v>
      </c>
      <c r="AY594" s="83" t="str">
        <f t="shared" si="280"/>
        <v/>
      </c>
      <c r="AZ594" s="82">
        <f>IFERROR(FIND("População afetada/evacuada",consulta_completa__11[[#This Row],[13 - Ocorrências/Ambientes Atingidos]]),0)</f>
        <v>0</v>
      </c>
      <c r="BA594" s="82" t="str">
        <f t="shared" si="281"/>
        <v/>
      </c>
      <c r="BB594" s="82">
        <f>IFERROR(FIND("Suspensão de abastecimento de água",consulta_completa__11[[#This Row],[13 - Ocorrências/Ambientes Atingidos]]),0)</f>
        <v>0</v>
      </c>
      <c r="BC594" s="83" t="str">
        <f t="shared" si="309"/>
        <v/>
      </c>
      <c r="BD594" s="82">
        <f>IFERROR(FIND("Rio/córrego",consulta_completa__11[[#This Row],[13 - Ocorrências/Ambientes Atingidos]]),0)</f>
        <v>0</v>
      </c>
      <c r="BE594" s="83" t="str">
        <f t="shared" si="282"/>
        <v/>
      </c>
      <c r="BF594" s="82">
        <f>IFERROR(FIND("Lago",consulta_completa__11[[#This Row],[13 - Ocorrências/Ambientes Atingidos]]),0)</f>
        <v>0</v>
      </c>
      <c r="BG594" s="83" t="str">
        <f t="shared" si="283"/>
        <v/>
      </c>
      <c r="BH594" s="82">
        <f>IFERROR(FIND("Mar",consulta_completa__11[[#This Row],[13 - Ocorrências/Ambientes Atingidos]]),0)</f>
        <v>0</v>
      </c>
      <c r="BI594" s="83" t="str">
        <f t="shared" si="284"/>
        <v/>
      </c>
      <c r="BJ594" s="82">
        <f>IFERROR(FIND("Praia",consulta_completa__11[[#This Row],[13 - Ocorrências/Ambientes Atingidos]]),0)</f>
        <v>0</v>
      </c>
      <c r="BK594" s="83" t="str">
        <f t="shared" si="285"/>
        <v/>
      </c>
      <c r="BL594" s="82">
        <f>IFERROR(FIND("Solo",consulta_completa__11[[#This Row],[13 - Ocorrências/Ambientes Atingidos]]),0)</f>
        <v>1</v>
      </c>
      <c r="BM594" s="83" t="str">
        <f t="shared" si="286"/>
        <v>X</v>
      </c>
      <c r="BN594" s="82">
        <f>IFERROR(FIND("Águas subterrâneas",consulta_completa__11[[#This Row],[13 - Ocorrências/Ambientes Atingidos]]),0)</f>
        <v>0</v>
      </c>
      <c r="BO594" s="83" t="str">
        <f t="shared" si="287"/>
        <v/>
      </c>
      <c r="BP594" s="82">
        <f>IFERROR(FIND("Atmosfera",consulta_completa__11[[#This Row],[13 - Ocorrências/Ambientes Atingidos]]),0)</f>
        <v>0</v>
      </c>
      <c r="BQ594" s="83" t="str">
        <f t="shared" si="288"/>
        <v/>
      </c>
      <c r="BR594" s="82">
        <f>IFERROR(FIND("Flora",consulta_completa__11[[#This Row],[13 - Ocorrências/Ambientes Atingidos]]),0)</f>
        <v>0</v>
      </c>
      <c r="BS594" s="83" t="str">
        <f t="shared" si="289"/>
        <v/>
      </c>
      <c r="BT594" s="82">
        <f>IFERROR(FIND("Fauna",consulta_completa__11[[#This Row],[13 - Ocorrências/Ambientes Atingidos]]),0)</f>
        <v>0</v>
      </c>
      <c r="BU594" s="83" t="str">
        <f t="shared" si="290"/>
        <v/>
      </c>
      <c r="BV594" s="82">
        <f>IFERROR(FIND("UC federal",consulta_completa__11[[#This Row],[13 - Ocorrências/Ambientes Atingidos]]),0)</f>
        <v>0</v>
      </c>
      <c r="BW594" s="83" t="str">
        <f t="shared" si="291"/>
        <v/>
      </c>
      <c r="BX594" s="82">
        <f>IFERROR(FIND("UC estadual/municipal",consulta_completa__11[[#This Row],[13 - Ocorrências/Ambientes Atingidos]]),0)</f>
        <v>0</v>
      </c>
      <c r="BY594" s="83" t="str">
        <f t="shared" si="292"/>
        <v/>
      </c>
      <c r="BZ594" s="82">
        <f>IFERROR(FIND("Outro(s)",consulta_completa__11[[#This Row],[13 - Ocorrências/Ambientes Atingidos]]),0)</f>
        <v>0</v>
      </c>
      <c r="CA594" s="83" t="str">
        <f t="shared" si="293"/>
        <v/>
      </c>
      <c r="CB594" s="82">
        <f>IFERROR(FIND("Sem dano",consulta_completa__11[[#This Row],[13 - Ocorrências/Ambientes Atingidos]]),0)</f>
        <v>0</v>
      </c>
      <c r="CC594" s="83" t="str">
        <f t="shared" si="294"/>
        <v/>
      </c>
      <c r="CD594" s="82" t="str">
        <f>IF(consulta_completa__11[[#This Row],[13 - Ocorrências/Ambientes Atingidos]]="","X","")</f>
        <v/>
      </c>
      <c r="CE594" s="84">
        <f>IFERROR(FIND("IBAMA",consulta_completa__11[[#This Row],[14 - Inst. Atuando no Local]]),0)</f>
        <v>0</v>
      </c>
      <c r="CF594" s="84" t="str">
        <f t="shared" si="295"/>
        <v/>
      </c>
      <c r="CG594" s="84">
        <f>IFERROR(FIND("OEMA",consulta_completa__11[[#This Row],[14 - Inst. Atuando no Local]]),0)</f>
        <v>0</v>
      </c>
      <c r="CH594" s="84" t="str">
        <f t="shared" si="296"/>
        <v/>
      </c>
      <c r="CI594" s="84">
        <f>IFERROR(FIND("DEFESA CIVIL",consulta_completa__11[[#This Row],[14 - Inst. Atuando no Local]]),0)</f>
        <v>0</v>
      </c>
      <c r="CJ594" s="84" t="str">
        <f t="shared" si="297"/>
        <v/>
      </c>
      <c r="CK594" s="84">
        <f>IFERROR(FIND("CORPO DE BOMBEIROS",consulta_completa__11[[#This Row],[14 - Inst. Atuando no Local]]),0)</f>
        <v>0</v>
      </c>
      <c r="CL594" s="84" t="str">
        <f t="shared" si="298"/>
        <v/>
      </c>
      <c r="CM594" s="84">
        <f>IFERROR(FIND("POLÍCIA RODOVIÁRIA",consulta_completa__11[[#This Row],[14 - Inst. Atuando no Local]]),0)</f>
        <v>0</v>
      </c>
      <c r="CN594" s="84" t="str">
        <f t="shared" si="299"/>
        <v/>
      </c>
      <c r="CO594" s="84">
        <f>IFERROR(FIND("POLÍCIA MILITAR",consulta_completa__11[[#This Row],[14 - Inst. Atuando no Local]]),0)</f>
        <v>0</v>
      </c>
      <c r="CP594" s="84" t="str">
        <f t="shared" si="300"/>
        <v/>
      </c>
      <c r="CQ594" s="84">
        <f>IFERROR(FIND("POLÍCIA CIVIL",consulta_completa__11[[#This Row],[14 - Inst. Atuando no Local]]),0)</f>
        <v>0</v>
      </c>
      <c r="CR594" s="84" t="str">
        <f t="shared" si="301"/>
        <v/>
      </c>
      <c r="CS594" s="84">
        <f>IFERROR(FIND("MARINHA DO BRASIL",consulta_completa__11[[#This Row],[14 - Inst. Atuando no Local]]),0)</f>
        <v>0</v>
      </c>
      <c r="CT594" s="84" t="str">
        <f t="shared" si="302"/>
        <v/>
      </c>
      <c r="CU594" s="84">
        <f>IFERROR(FIND("EMPRESA ESPECIALIZADA EM ATENDIMENTO",consulta_completa__11[[#This Row],[14 - Inst. Atuando no Local]]),0)</f>
        <v>0</v>
      </c>
      <c r="CV594" s="84" t="str">
        <f t="shared" si="303"/>
        <v/>
      </c>
      <c r="CW594" s="84">
        <f>IFERROR(FIND("IBAMA",consulta_completa__11[[#This Row],[14 - Inst. Atuando no Local]]),0)</f>
        <v>0</v>
      </c>
      <c r="CX594" s="84" t="str">
        <f t="shared" si="304"/>
        <v/>
      </c>
      <c r="CY594" s="84" t="str">
        <f>IF(consulta_completa__11[[#This Row],[14 - Inst. Atuando no Local]]="","X","")</f>
        <v/>
      </c>
      <c r="CZ594" s="84">
        <f>IFERROR(FIND("OUTRA (S)",consulta_completa__11[[#This Row],[14 - Inst. Atuando no Local]]),0)</f>
        <v>0</v>
      </c>
      <c r="DA594" s="84" t="str">
        <f t="shared" si="305"/>
        <v/>
      </c>
      <c r="DB594" s="35" t="str">
        <f t="shared" si="306"/>
        <v>Sim</v>
      </c>
      <c r="DC594" s="35" t="str">
        <f t="shared" si="307"/>
        <v>Não</v>
      </c>
      <c r="DD594" s="35" t="str">
        <f t="shared" si="308"/>
        <v>Sim</v>
      </c>
      <c r="DE594" s="87" t="str">
        <f t="shared" si="310"/>
        <v>Estadual</v>
      </c>
    </row>
    <row r="595" spans="1:109">
      <c r="A595" s="14">
        <v>202581975654</v>
      </c>
      <c r="B595" s="1">
        <v>45883</v>
      </c>
      <c r="C595" t="s">
        <v>179</v>
      </c>
      <c r="D595" t="s">
        <v>180</v>
      </c>
      <c r="E595" t="s">
        <v>286</v>
      </c>
      <c r="F595" t="s">
        <v>112</v>
      </c>
      <c r="G595" t="s">
        <v>646</v>
      </c>
      <c r="H595" t="s">
        <v>113</v>
      </c>
      <c r="I595" t="s">
        <v>113</v>
      </c>
      <c r="J595" t="s">
        <v>113</v>
      </c>
      <c r="K595" t="s">
        <v>114</v>
      </c>
      <c r="L595" t="s">
        <v>114</v>
      </c>
      <c r="M595" t="s">
        <v>5218</v>
      </c>
      <c r="N595" t="s">
        <v>141</v>
      </c>
      <c r="O595" t="s">
        <v>185</v>
      </c>
      <c r="P595" t="s">
        <v>142</v>
      </c>
      <c r="Q595" t="s">
        <v>143</v>
      </c>
      <c r="R595" t="s">
        <v>123</v>
      </c>
      <c r="S595" t="s">
        <v>113</v>
      </c>
      <c r="T595" t="s">
        <v>5219</v>
      </c>
      <c r="U595" t="s">
        <v>291</v>
      </c>
      <c r="V595" t="s">
        <v>5220</v>
      </c>
      <c r="Z595" t="s">
        <v>113</v>
      </c>
      <c r="AA595" t="s">
        <v>5221</v>
      </c>
      <c r="AB595" t="s">
        <v>113</v>
      </c>
      <c r="AC595" t="s">
        <v>113</v>
      </c>
      <c r="AE595" t="s">
        <v>5222</v>
      </c>
      <c r="AF595" t="s">
        <v>5223</v>
      </c>
      <c r="AG595" t="s">
        <v>113</v>
      </c>
      <c r="AH595" t="s">
        <v>131</v>
      </c>
      <c r="AI595" t="s">
        <v>131</v>
      </c>
      <c r="AJ595" t="s">
        <v>131</v>
      </c>
      <c r="AK595" t="s">
        <v>5224</v>
      </c>
      <c r="AL595" t="s">
        <v>5225</v>
      </c>
      <c r="AM595" t="s">
        <v>153</v>
      </c>
      <c r="AN595" t="s">
        <v>154</v>
      </c>
      <c r="AO595" t="s">
        <v>155</v>
      </c>
      <c r="AP595">
        <v>6133161070</v>
      </c>
      <c r="AQ595" t="s">
        <v>156</v>
      </c>
      <c r="AR595" t="s">
        <v>113</v>
      </c>
      <c r="AS595" t="s">
        <v>113</v>
      </c>
      <c r="AT595" t="s">
        <v>113</v>
      </c>
      <c r="AU595" t="s">
        <v>113</v>
      </c>
      <c r="AW595" t="s">
        <v>113</v>
      </c>
      <c r="AX595" s="82">
        <f>IFERROR(FIND("Óbitos/feridos",consulta_completa__11[[#This Row],[13 - Ocorrências/Ambientes Atingidos]]),0)</f>
        <v>0</v>
      </c>
      <c r="AY595" s="83" t="str">
        <f t="shared" si="280"/>
        <v/>
      </c>
      <c r="AZ595" s="82">
        <f>IFERROR(FIND("População afetada/evacuada",consulta_completa__11[[#This Row],[13 - Ocorrências/Ambientes Atingidos]]),0)</f>
        <v>0</v>
      </c>
      <c r="BA595" s="82" t="str">
        <f t="shared" si="281"/>
        <v/>
      </c>
      <c r="BB595" s="82">
        <f>IFERROR(FIND("Suspensão de abastecimento de água",consulta_completa__11[[#This Row],[13 - Ocorrências/Ambientes Atingidos]]),0)</f>
        <v>0</v>
      </c>
      <c r="BC595" s="83" t="str">
        <f t="shared" si="309"/>
        <v/>
      </c>
      <c r="BD595" s="82">
        <f>IFERROR(FIND("Rio/córrego",consulta_completa__11[[#This Row],[13 - Ocorrências/Ambientes Atingidos]]),0)</f>
        <v>1</v>
      </c>
      <c r="BE595" s="83" t="str">
        <f t="shared" si="282"/>
        <v>X</v>
      </c>
      <c r="BF595" s="82">
        <f>IFERROR(FIND("Lago",consulta_completa__11[[#This Row],[13 - Ocorrências/Ambientes Atingidos]]),0)</f>
        <v>0</v>
      </c>
      <c r="BG595" s="83" t="str">
        <f t="shared" si="283"/>
        <v/>
      </c>
      <c r="BH595" s="82">
        <f>IFERROR(FIND("Mar",consulta_completa__11[[#This Row],[13 - Ocorrências/Ambientes Atingidos]]),0)</f>
        <v>0</v>
      </c>
      <c r="BI595" s="83" t="str">
        <f t="shared" si="284"/>
        <v/>
      </c>
      <c r="BJ595" s="82">
        <f>IFERROR(FIND("Praia",consulta_completa__11[[#This Row],[13 - Ocorrências/Ambientes Atingidos]]),0)</f>
        <v>0</v>
      </c>
      <c r="BK595" s="83" t="str">
        <f t="shared" si="285"/>
        <v/>
      </c>
      <c r="BL595" s="82">
        <f>IFERROR(FIND("Solo",consulta_completa__11[[#This Row],[13 - Ocorrências/Ambientes Atingidos]]),0)</f>
        <v>14</v>
      </c>
      <c r="BM595" s="83" t="str">
        <f t="shared" si="286"/>
        <v>X</v>
      </c>
      <c r="BN595" s="82">
        <f>IFERROR(FIND("Águas subterrâneas",consulta_completa__11[[#This Row],[13 - Ocorrências/Ambientes Atingidos]]),0)</f>
        <v>0</v>
      </c>
      <c r="BO595" s="83" t="str">
        <f t="shared" si="287"/>
        <v/>
      </c>
      <c r="BP595" s="82">
        <f>IFERROR(FIND("Atmosfera",consulta_completa__11[[#This Row],[13 - Ocorrências/Ambientes Atingidos]]),0)</f>
        <v>0</v>
      </c>
      <c r="BQ595" s="83" t="str">
        <f t="shared" si="288"/>
        <v/>
      </c>
      <c r="BR595" s="82">
        <f>IFERROR(FIND("Flora",consulta_completa__11[[#This Row],[13 - Ocorrências/Ambientes Atingidos]]),0)</f>
        <v>0</v>
      </c>
      <c r="BS595" s="83" t="str">
        <f t="shared" si="289"/>
        <v/>
      </c>
      <c r="BT595" s="82">
        <f>IFERROR(FIND("Fauna",consulta_completa__11[[#This Row],[13 - Ocorrências/Ambientes Atingidos]]),0)</f>
        <v>0</v>
      </c>
      <c r="BU595" s="83" t="str">
        <f t="shared" si="290"/>
        <v/>
      </c>
      <c r="BV595" s="82">
        <f>IFERROR(FIND("UC federal",consulta_completa__11[[#This Row],[13 - Ocorrências/Ambientes Atingidos]]),0)</f>
        <v>0</v>
      </c>
      <c r="BW595" s="83" t="str">
        <f t="shared" si="291"/>
        <v/>
      </c>
      <c r="BX595" s="82">
        <f>IFERROR(FIND("UC estadual/municipal",consulta_completa__11[[#This Row],[13 - Ocorrências/Ambientes Atingidos]]),0)</f>
        <v>0</v>
      </c>
      <c r="BY595" s="83" t="str">
        <f t="shared" si="292"/>
        <v/>
      </c>
      <c r="BZ595" s="82">
        <f>IFERROR(FIND("Outro(s)",consulta_completa__11[[#This Row],[13 - Ocorrências/Ambientes Atingidos]]),0)</f>
        <v>20</v>
      </c>
      <c r="CA595" s="83" t="str">
        <f t="shared" si="293"/>
        <v>X</v>
      </c>
      <c r="CB595" s="82">
        <f>IFERROR(FIND("Sem dano",consulta_completa__11[[#This Row],[13 - Ocorrências/Ambientes Atingidos]]),0)</f>
        <v>0</v>
      </c>
      <c r="CC595" s="83" t="str">
        <f t="shared" si="294"/>
        <v/>
      </c>
      <c r="CD595" s="82" t="str">
        <f>IF(consulta_completa__11[[#This Row],[13 - Ocorrências/Ambientes Atingidos]]="","X","")</f>
        <v/>
      </c>
      <c r="CE595" s="84">
        <f>IFERROR(FIND("IBAMA",consulta_completa__11[[#This Row],[14 - Inst. Atuando no Local]]),0)</f>
        <v>0</v>
      </c>
      <c r="CF595" s="84" t="str">
        <f t="shared" si="295"/>
        <v/>
      </c>
      <c r="CG595" s="84">
        <f>IFERROR(FIND("OEMA",consulta_completa__11[[#This Row],[14 - Inst. Atuando no Local]]),0)</f>
        <v>0</v>
      </c>
      <c r="CH595" s="84" t="str">
        <f t="shared" si="296"/>
        <v/>
      </c>
      <c r="CI595" s="84">
        <f>IFERROR(FIND("DEFESA CIVIL",consulta_completa__11[[#This Row],[14 - Inst. Atuando no Local]]),0)</f>
        <v>0</v>
      </c>
      <c r="CJ595" s="84" t="str">
        <f t="shared" si="297"/>
        <v/>
      </c>
      <c r="CK595" s="84">
        <f>IFERROR(FIND("CORPO DE BOMBEIROS",consulta_completa__11[[#This Row],[14 - Inst. Atuando no Local]]),0)</f>
        <v>0</v>
      </c>
      <c r="CL595" s="84" t="str">
        <f t="shared" si="298"/>
        <v/>
      </c>
      <c r="CM595" s="84">
        <f>IFERROR(FIND("POLÍCIA RODOVIÁRIA",consulta_completa__11[[#This Row],[14 - Inst. Atuando no Local]]),0)</f>
        <v>0</v>
      </c>
      <c r="CN595" s="84" t="str">
        <f t="shared" si="299"/>
        <v/>
      </c>
      <c r="CO595" s="84">
        <f>IFERROR(FIND("POLÍCIA MILITAR",consulta_completa__11[[#This Row],[14 - Inst. Atuando no Local]]),0)</f>
        <v>0</v>
      </c>
      <c r="CP595" s="84" t="str">
        <f t="shared" si="300"/>
        <v/>
      </c>
      <c r="CQ595" s="84">
        <f>IFERROR(FIND("POLÍCIA CIVIL",consulta_completa__11[[#This Row],[14 - Inst. Atuando no Local]]),0)</f>
        <v>0</v>
      </c>
      <c r="CR595" s="84" t="str">
        <f t="shared" si="301"/>
        <v/>
      </c>
      <c r="CS595" s="84">
        <f>IFERROR(FIND("MARINHA DO BRASIL",consulta_completa__11[[#This Row],[14 - Inst. Atuando no Local]]),0)</f>
        <v>0</v>
      </c>
      <c r="CT595" s="84" t="str">
        <f t="shared" si="302"/>
        <v/>
      </c>
      <c r="CU595" s="84">
        <f>IFERROR(FIND("EMPRESA ESPECIALIZADA EM ATENDIMENTO",consulta_completa__11[[#This Row],[14 - Inst. Atuando no Local]]),0)</f>
        <v>0</v>
      </c>
      <c r="CV595" s="84" t="str">
        <f t="shared" si="303"/>
        <v/>
      </c>
      <c r="CW595" s="84">
        <f>IFERROR(FIND("IBAMA",consulta_completa__11[[#This Row],[14 - Inst. Atuando no Local]]),0)</f>
        <v>0</v>
      </c>
      <c r="CX595" s="84" t="str">
        <f t="shared" si="304"/>
        <v/>
      </c>
      <c r="CY595" s="84" t="str">
        <f>IF(consulta_completa__11[[#This Row],[14 - Inst. Atuando no Local]]="","X","")</f>
        <v/>
      </c>
      <c r="CZ595" s="84">
        <f>IFERROR(FIND("OUTRA (S)",consulta_completa__11[[#This Row],[14 - Inst. Atuando no Local]]),0)</f>
        <v>0</v>
      </c>
      <c r="DA595" s="84" t="str">
        <f t="shared" si="305"/>
        <v/>
      </c>
      <c r="DB595" s="35" t="str">
        <f t="shared" si="306"/>
        <v>Sim</v>
      </c>
      <c r="DC595" s="35" t="str">
        <f t="shared" si="307"/>
        <v>Não</v>
      </c>
      <c r="DD595" s="35" t="str">
        <f t="shared" si="308"/>
        <v>Sim</v>
      </c>
      <c r="DE595" s="87" t="str">
        <f t="shared" si="310"/>
        <v>Sem informação</v>
      </c>
    </row>
    <row r="596" spans="1:109">
      <c r="A596" s="14">
        <v>202581668446</v>
      </c>
      <c r="B596" s="1">
        <v>45884</v>
      </c>
      <c r="C596" t="s">
        <v>109</v>
      </c>
      <c r="D596" t="s">
        <v>110</v>
      </c>
      <c r="E596" t="s">
        <v>452</v>
      </c>
      <c r="F596" t="s">
        <v>112</v>
      </c>
      <c r="G596" t="s">
        <v>113</v>
      </c>
      <c r="H596" t="s">
        <v>114</v>
      </c>
      <c r="I596" t="s">
        <v>114</v>
      </c>
      <c r="J596" t="s">
        <v>1399</v>
      </c>
      <c r="K596" t="s">
        <v>4121</v>
      </c>
      <c r="L596" t="s">
        <v>117</v>
      </c>
      <c r="M596" t="s">
        <v>118</v>
      </c>
      <c r="N596" t="s">
        <v>119</v>
      </c>
      <c r="O596" t="s">
        <v>228</v>
      </c>
      <c r="P596" t="s">
        <v>200</v>
      </c>
      <c r="Q596" t="s">
        <v>122</v>
      </c>
      <c r="R596" t="s">
        <v>123</v>
      </c>
      <c r="S596" t="s">
        <v>124</v>
      </c>
      <c r="T596" t="s">
        <v>5226</v>
      </c>
      <c r="U596" t="s">
        <v>5227</v>
      </c>
      <c r="V596" t="s">
        <v>5228</v>
      </c>
      <c r="W596" t="b">
        <v>1</v>
      </c>
      <c r="Z596" t="s">
        <v>5229</v>
      </c>
      <c r="AA596" t="s">
        <v>113</v>
      </c>
      <c r="AB596" t="s">
        <v>206</v>
      </c>
      <c r="AC596" t="s">
        <v>130</v>
      </c>
      <c r="AD596">
        <v>1</v>
      </c>
      <c r="AE596" t="s">
        <v>206</v>
      </c>
      <c r="AF596" t="s">
        <v>113</v>
      </c>
      <c r="AG596" t="s">
        <v>113</v>
      </c>
      <c r="AH596" t="s">
        <v>131</v>
      </c>
      <c r="AI596" t="s">
        <v>132</v>
      </c>
      <c r="AJ596" t="s">
        <v>131</v>
      </c>
      <c r="AK596" t="s">
        <v>5230</v>
      </c>
      <c r="AL596" t="s">
        <v>5231</v>
      </c>
      <c r="AM596" t="s">
        <v>135</v>
      </c>
      <c r="AN596" t="s">
        <v>113</v>
      </c>
      <c r="AO596" t="s">
        <v>113</v>
      </c>
      <c r="AQ596" t="s">
        <v>136</v>
      </c>
      <c r="AR596" t="s">
        <v>113</v>
      </c>
      <c r="AS596" t="s">
        <v>113</v>
      </c>
      <c r="AT596" t="s">
        <v>113</v>
      </c>
      <c r="AU596" t="s">
        <v>113</v>
      </c>
      <c r="AW596" t="s">
        <v>113</v>
      </c>
      <c r="AX596" s="82">
        <f>IFERROR(FIND("Óbitos/feridos",consulta_completa__11[[#This Row],[13 - Ocorrências/Ambientes Atingidos]]),0)</f>
        <v>0</v>
      </c>
      <c r="AY596" s="83" t="str">
        <f t="shared" si="280"/>
        <v/>
      </c>
      <c r="AZ596" s="82">
        <f>IFERROR(FIND("População afetada/evacuada",consulta_completa__11[[#This Row],[13 - Ocorrências/Ambientes Atingidos]]),0)</f>
        <v>0</v>
      </c>
      <c r="BA596" s="82" t="str">
        <f t="shared" si="281"/>
        <v/>
      </c>
      <c r="BB596" s="82">
        <f>IFERROR(FIND("Suspensão de abastecimento de água",consulta_completa__11[[#This Row],[13 - Ocorrências/Ambientes Atingidos]]),0)</f>
        <v>0</v>
      </c>
      <c r="BC596" s="83" t="str">
        <f t="shared" si="309"/>
        <v/>
      </c>
      <c r="BD596" s="82">
        <f>IFERROR(FIND("Rio/córrego",consulta_completa__11[[#This Row],[13 - Ocorrências/Ambientes Atingidos]]),0)</f>
        <v>0</v>
      </c>
      <c r="BE596" s="83" t="str">
        <f t="shared" si="282"/>
        <v/>
      </c>
      <c r="BF596" s="82">
        <f>IFERROR(FIND("Lago",consulta_completa__11[[#This Row],[13 - Ocorrências/Ambientes Atingidos]]),0)</f>
        <v>0</v>
      </c>
      <c r="BG596" s="83" t="str">
        <f t="shared" si="283"/>
        <v/>
      </c>
      <c r="BH596" s="82">
        <f>IFERROR(FIND("Mar",consulta_completa__11[[#This Row],[13 - Ocorrências/Ambientes Atingidos]]),0)</f>
        <v>1</v>
      </c>
      <c r="BI596" s="83" t="str">
        <f t="shared" si="284"/>
        <v>X</v>
      </c>
      <c r="BJ596" s="82">
        <f>IFERROR(FIND("Praia",consulta_completa__11[[#This Row],[13 - Ocorrências/Ambientes Atingidos]]),0)</f>
        <v>0</v>
      </c>
      <c r="BK596" s="83" t="str">
        <f t="shared" si="285"/>
        <v/>
      </c>
      <c r="BL596" s="82">
        <f>IFERROR(FIND("Solo",consulta_completa__11[[#This Row],[13 - Ocorrências/Ambientes Atingidos]]),0)</f>
        <v>0</v>
      </c>
      <c r="BM596" s="83" t="str">
        <f t="shared" si="286"/>
        <v/>
      </c>
      <c r="BN596" s="82">
        <f>IFERROR(FIND("Águas subterrâneas",consulta_completa__11[[#This Row],[13 - Ocorrências/Ambientes Atingidos]]),0)</f>
        <v>0</v>
      </c>
      <c r="BO596" s="83" t="str">
        <f t="shared" si="287"/>
        <v/>
      </c>
      <c r="BP596" s="82">
        <f>IFERROR(FIND("Atmosfera",consulta_completa__11[[#This Row],[13 - Ocorrências/Ambientes Atingidos]]),0)</f>
        <v>0</v>
      </c>
      <c r="BQ596" s="83" t="str">
        <f t="shared" si="288"/>
        <v/>
      </c>
      <c r="BR596" s="82">
        <f>IFERROR(FIND("Flora",consulta_completa__11[[#This Row],[13 - Ocorrências/Ambientes Atingidos]]),0)</f>
        <v>0</v>
      </c>
      <c r="BS596" s="83" t="str">
        <f t="shared" si="289"/>
        <v/>
      </c>
      <c r="BT596" s="82">
        <f>IFERROR(FIND("Fauna",consulta_completa__11[[#This Row],[13 - Ocorrências/Ambientes Atingidos]]),0)</f>
        <v>0</v>
      </c>
      <c r="BU596" s="83" t="str">
        <f t="shared" si="290"/>
        <v/>
      </c>
      <c r="BV596" s="82">
        <f>IFERROR(FIND("UC federal",consulta_completa__11[[#This Row],[13 - Ocorrências/Ambientes Atingidos]]),0)</f>
        <v>0</v>
      </c>
      <c r="BW596" s="83" t="str">
        <f t="shared" si="291"/>
        <v/>
      </c>
      <c r="BX596" s="82">
        <f>IFERROR(FIND("UC estadual/municipal",consulta_completa__11[[#This Row],[13 - Ocorrências/Ambientes Atingidos]]),0)</f>
        <v>0</v>
      </c>
      <c r="BY596" s="83" t="str">
        <f t="shared" si="292"/>
        <v/>
      </c>
      <c r="BZ596" s="82">
        <f>IFERROR(FIND("Outro(s)",consulta_completa__11[[#This Row],[13 - Ocorrências/Ambientes Atingidos]]),0)</f>
        <v>0</v>
      </c>
      <c r="CA596" s="83" t="str">
        <f t="shared" si="293"/>
        <v/>
      </c>
      <c r="CB596" s="82">
        <f>IFERROR(FIND("Sem dano",consulta_completa__11[[#This Row],[13 - Ocorrências/Ambientes Atingidos]]),0)</f>
        <v>0</v>
      </c>
      <c r="CC596" s="83" t="str">
        <f t="shared" si="294"/>
        <v/>
      </c>
      <c r="CD596" s="82" t="str">
        <f>IF(consulta_completa__11[[#This Row],[13 - Ocorrências/Ambientes Atingidos]]="","X","")</f>
        <v/>
      </c>
      <c r="CE596" s="84">
        <f>IFERROR(FIND("IBAMA",consulta_completa__11[[#This Row],[14 - Inst. Atuando no Local]]),0)</f>
        <v>0</v>
      </c>
      <c r="CF596" s="84" t="str">
        <f t="shared" si="295"/>
        <v/>
      </c>
      <c r="CG596" s="84">
        <f>IFERROR(FIND("OEMA",consulta_completa__11[[#This Row],[14 - Inst. Atuando no Local]]),0)</f>
        <v>0</v>
      </c>
      <c r="CH596" s="84" t="str">
        <f t="shared" si="296"/>
        <v/>
      </c>
      <c r="CI596" s="84">
        <f>IFERROR(FIND("DEFESA CIVIL",consulta_completa__11[[#This Row],[14 - Inst. Atuando no Local]]),0)</f>
        <v>0</v>
      </c>
      <c r="CJ596" s="84" t="str">
        <f t="shared" si="297"/>
        <v/>
      </c>
      <c r="CK596" s="84">
        <f>IFERROR(FIND("CORPO DE BOMBEIROS",consulta_completa__11[[#This Row],[14 - Inst. Atuando no Local]]),0)</f>
        <v>0</v>
      </c>
      <c r="CL596" s="84" t="str">
        <f t="shared" si="298"/>
        <v/>
      </c>
      <c r="CM596" s="84">
        <f>IFERROR(FIND("POLÍCIA RODOVIÁRIA",consulta_completa__11[[#This Row],[14 - Inst. Atuando no Local]]),0)</f>
        <v>0</v>
      </c>
      <c r="CN596" s="84" t="str">
        <f t="shared" si="299"/>
        <v/>
      </c>
      <c r="CO596" s="84">
        <f>IFERROR(FIND("POLÍCIA MILITAR",consulta_completa__11[[#This Row],[14 - Inst. Atuando no Local]]),0)</f>
        <v>0</v>
      </c>
      <c r="CP596" s="84" t="str">
        <f t="shared" si="300"/>
        <v/>
      </c>
      <c r="CQ596" s="84">
        <f>IFERROR(FIND("POLÍCIA CIVIL",consulta_completa__11[[#This Row],[14 - Inst. Atuando no Local]]),0)</f>
        <v>0</v>
      </c>
      <c r="CR596" s="84" t="str">
        <f t="shared" si="301"/>
        <v/>
      </c>
      <c r="CS596" s="84">
        <f>IFERROR(FIND("MARINHA DO BRASIL",consulta_completa__11[[#This Row],[14 - Inst. Atuando no Local]]),0)</f>
        <v>0</v>
      </c>
      <c r="CT596" s="84" t="str">
        <f t="shared" si="302"/>
        <v/>
      </c>
      <c r="CU596" s="84">
        <f>IFERROR(FIND("EMPRESA ESPECIALIZADA EM ATENDIMENTO",consulta_completa__11[[#This Row],[14 - Inst. Atuando no Local]]),0)</f>
        <v>0</v>
      </c>
      <c r="CV596" s="84" t="str">
        <f t="shared" si="303"/>
        <v/>
      </c>
      <c r="CW596" s="84">
        <f>IFERROR(FIND("IBAMA",consulta_completa__11[[#This Row],[14 - Inst. Atuando no Local]]),0)</f>
        <v>0</v>
      </c>
      <c r="CX596" s="84" t="str">
        <f t="shared" si="304"/>
        <v/>
      </c>
      <c r="CY596" s="84" t="str">
        <f>IF(consulta_completa__11[[#This Row],[14 - Inst. Atuando no Local]]="","X","")</f>
        <v/>
      </c>
      <c r="CZ596" s="84">
        <f>IFERROR(FIND("OUTRA (S)",consulta_completa__11[[#This Row],[14 - Inst. Atuando no Local]]),0)</f>
        <v>0</v>
      </c>
      <c r="DA596" s="84" t="str">
        <f t="shared" si="305"/>
        <v/>
      </c>
      <c r="DB596" s="35" t="str">
        <f t="shared" si="306"/>
        <v>Sim</v>
      </c>
      <c r="DC596" s="35" t="str">
        <f t="shared" si="307"/>
        <v>Não</v>
      </c>
      <c r="DD596" s="35" t="str">
        <f t="shared" si="308"/>
        <v>Sim</v>
      </c>
      <c r="DE596" s="87" t="str">
        <f t="shared" si="310"/>
        <v>Federal</v>
      </c>
    </row>
    <row r="597" spans="1:109">
      <c r="A597" s="14">
        <v>202581850408</v>
      </c>
      <c r="B597" s="1">
        <v>45884</v>
      </c>
      <c r="C597" t="s">
        <v>5232</v>
      </c>
      <c r="D597" t="s">
        <v>161</v>
      </c>
      <c r="E597" t="s">
        <v>286</v>
      </c>
      <c r="F597" t="s">
        <v>112</v>
      </c>
      <c r="G597" t="s">
        <v>113</v>
      </c>
      <c r="H597" t="s">
        <v>114</v>
      </c>
      <c r="I597" t="s">
        <v>114</v>
      </c>
      <c r="J597" t="s">
        <v>113</v>
      </c>
      <c r="K597" t="s">
        <v>114</v>
      </c>
      <c r="L597" t="s">
        <v>114</v>
      </c>
      <c r="M597" t="s">
        <v>5233</v>
      </c>
      <c r="N597" t="s">
        <v>1598</v>
      </c>
      <c r="O597" t="s">
        <v>120</v>
      </c>
      <c r="P597" t="s">
        <v>200</v>
      </c>
      <c r="Q597" t="s">
        <v>143</v>
      </c>
      <c r="R597" t="s">
        <v>123</v>
      </c>
      <c r="S597" t="s">
        <v>113</v>
      </c>
      <c r="T597" t="s">
        <v>5234</v>
      </c>
      <c r="U597" t="s">
        <v>5235</v>
      </c>
      <c r="V597" t="s">
        <v>5236</v>
      </c>
      <c r="Z597" t="s">
        <v>5237</v>
      </c>
      <c r="AA597" t="s">
        <v>5238</v>
      </c>
      <c r="AB597" t="s">
        <v>5239</v>
      </c>
      <c r="AC597" t="s">
        <v>2951</v>
      </c>
      <c r="AD597">
        <v>0</v>
      </c>
      <c r="AE597" t="s">
        <v>113</v>
      </c>
      <c r="AF597" t="s">
        <v>5240</v>
      </c>
      <c r="AG597" t="s">
        <v>5241</v>
      </c>
      <c r="AH597" t="s">
        <v>131</v>
      </c>
      <c r="AI597" t="s">
        <v>131</v>
      </c>
      <c r="AJ597" t="s">
        <v>132</v>
      </c>
      <c r="AK597" t="s">
        <v>113</v>
      </c>
      <c r="AL597" t="s">
        <v>5242</v>
      </c>
      <c r="AM597" t="s">
        <v>5243</v>
      </c>
      <c r="AN597" t="s">
        <v>5244</v>
      </c>
      <c r="AO597" t="s">
        <v>5244</v>
      </c>
      <c r="AP597">
        <v>11964305095</v>
      </c>
      <c r="AQ597" t="s">
        <v>5245</v>
      </c>
      <c r="AR597" t="s">
        <v>113</v>
      </c>
      <c r="AS597" t="s">
        <v>113</v>
      </c>
      <c r="AT597" t="s">
        <v>113</v>
      </c>
      <c r="AU597" t="s">
        <v>113</v>
      </c>
      <c r="AW597" t="s">
        <v>113</v>
      </c>
      <c r="AX597" s="82">
        <f>IFERROR(FIND("Óbitos/feridos",consulta_completa__11[[#This Row],[13 - Ocorrências/Ambientes Atingidos]]),0)</f>
        <v>1</v>
      </c>
      <c r="AY597" s="83" t="str">
        <f t="shared" si="280"/>
        <v>X</v>
      </c>
      <c r="AZ597" s="82">
        <f>IFERROR(FIND("População afetada/evacuada",consulta_completa__11[[#This Row],[13 - Ocorrências/Ambientes Atingidos]]),0)</f>
        <v>0</v>
      </c>
      <c r="BA597" s="82" t="str">
        <f t="shared" si="281"/>
        <v/>
      </c>
      <c r="BB597" s="82">
        <f>IFERROR(FIND("Suspensão de abastecimento de água",consulta_completa__11[[#This Row],[13 - Ocorrências/Ambientes Atingidos]]),0)</f>
        <v>0</v>
      </c>
      <c r="BC597" s="83" t="str">
        <f t="shared" si="309"/>
        <v/>
      </c>
      <c r="BD597" s="82">
        <f>IFERROR(FIND("Rio/córrego",consulta_completa__11[[#This Row],[13 - Ocorrências/Ambientes Atingidos]]),0)</f>
        <v>17</v>
      </c>
      <c r="BE597" s="83" t="str">
        <f t="shared" si="282"/>
        <v>X</v>
      </c>
      <c r="BF597" s="82">
        <f>IFERROR(FIND("Lago",consulta_completa__11[[#This Row],[13 - Ocorrências/Ambientes Atingidos]]),0)</f>
        <v>0</v>
      </c>
      <c r="BG597" s="83" t="str">
        <f t="shared" si="283"/>
        <v/>
      </c>
      <c r="BH597" s="82">
        <f>IFERROR(FIND("Mar",consulta_completa__11[[#This Row],[13 - Ocorrências/Ambientes Atingidos]]),0)</f>
        <v>0</v>
      </c>
      <c r="BI597" s="83" t="str">
        <f t="shared" si="284"/>
        <v/>
      </c>
      <c r="BJ597" s="82">
        <f>IFERROR(FIND("Praia",consulta_completa__11[[#This Row],[13 - Ocorrências/Ambientes Atingidos]]),0)</f>
        <v>0</v>
      </c>
      <c r="BK597" s="83" t="str">
        <f t="shared" si="285"/>
        <v/>
      </c>
      <c r="BL597" s="82">
        <f>IFERROR(FIND("Solo",consulta_completa__11[[#This Row],[13 - Ocorrências/Ambientes Atingidos]]),0)</f>
        <v>0</v>
      </c>
      <c r="BM597" s="83" t="str">
        <f t="shared" si="286"/>
        <v/>
      </c>
      <c r="BN597" s="82">
        <f>IFERROR(FIND("Águas subterrâneas",consulta_completa__11[[#This Row],[13 - Ocorrências/Ambientes Atingidos]]),0)</f>
        <v>0</v>
      </c>
      <c r="BO597" s="83" t="str">
        <f t="shared" si="287"/>
        <v/>
      </c>
      <c r="BP597" s="82">
        <f>IFERROR(FIND("Atmosfera",consulta_completa__11[[#This Row],[13 - Ocorrências/Ambientes Atingidos]]),0)</f>
        <v>0</v>
      </c>
      <c r="BQ597" s="83" t="str">
        <f t="shared" si="288"/>
        <v/>
      </c>
      <c r="BR597" s="82">
        <f>IFERROR(FIND("Flora",consulta_completa__11[[#This Row],[13 - Ocorrências/Ambientes Atingidos]]),0)</f>
        <v>30</v>
      </c>
      <c r="BS597" s="83" t="str">
        <f t="shared" si="289"/>
        <v>X</v>
      </c>
      <c r="BT597" s="82">
        <f>IFERROR(FIND("Fauna",consulta_completa__11[[#This Row],[13 - Ocorrências/Ambientes Atingidos]]),0)</f>
        <v>0</v>
      </c>
      <c r="BU597" s="83" t="str">
        <f t="shared" si="290"/>
        <v/>
      </c>
      <c r="BV597" s="82">
        <f>IFERROR(FIND("UC federal",consulta_completa__11[[#This Row],[13 - Ocorrências/Ambientes Atingidos]]),0)</f>
        <v>0</v>
      </c>
      <c r="BW597" s="83" t="str">
        <f t="shared" si="291"/>
        <v/>
      </c>
      <c r="BX597" s="82">
        <f>IFERROR(FIND("UC estadual/municipal",consulta_completa__11[[#This Row],[13 - Ocorrências/Ambientes Atingidos]]),0)</f>
        <v>0</v>
      </c>
      <c r="BY597" s="83" t="str">
        <f t="shared" si="292"/>
        <v/>
      </c>
      <c r="BZ597" s="82">
        <f>IFERROR(FIND("Outro(s)",consulta_completa__11[[#This Row],[13 - Ocorrências/Ambientes Atingidos]]),0)</f>
        <v>0</v>
      </c>
      <c r="CA597" s="83" t="str">
        <f t="shared" si="293"/>
        <v/>
      </c>
      <c r="CB597" s="82">
        <f>IFERROR(FIND("Sem dano",consulta_completa__11[[#This Row],[13 - Ocorrências/Ambientes Atingidos]]),0)</f>
        <v>0</v>
      </c>
      <c r="CC597" s="83" t="str">
        <f t="shared" si="294"/>
        <v/>
      </c>
      <c r="CD597" s="82" t="str">
        <f>IF(consulta_completa__11[[#This Row],[13 - Ocorrências/Ambientes Atingidos]]="","X","")</f>
        <v/>
      </c>
      <c r="CE597" s="84">
        <f>IFERROR(FIND("IBAMA",consulta_completa__11[[#This Row],[14 - Inst. Atuando no Local]]),0)</f>
        <v>0</v>
      </c>
      <c r="CF597" s="84" t="str">
        <f t="shared" si="295"/>
        <v/>
      </c>
      <c r="CG597" s="84">
        <f>IFERROR(FIND("OEMA",consulta_completa__11[[#This Row],[14 - Inst. Atuando no Local]]),0)</f>
        <v>0</v>
      </c>
      <c r="CH597" s="84" t="str">
        <f t="shared" si="296"/>
        <v/>
      </c>
      <c r="CI597" s="84">
        <f>IFERROR(FIND("DEFESA CIVIL",consulta_completa__11[[#This Row],[14 - Inst. Atuando no Local]]),0)</f>
        <v>0</v>
      </c>
      <c r="CJ597" s="84" t="str">
        <f t="shared" si="297"/>
        <v/>
      </c>
      <c r="CK597" s="84">
        <f>IFERROR(FIND("CORPO DE BOMBEIROS",consulta_completa__11[[#This Row],[14 - Inst. Atuando no Local]]),0)</f>
        <v>0</v>
      </c>
      <c r="CL597" s="84" t="str">
        <f t="shared" si="298"/>
        <v/>
      </c>
      <c r="CM597" s="84">
        <f>IFERROR(FIND("POLÍCIA RODOVIÁRIA",consulta_completa__11[[#This Row],[14 - Inst. Atuando no Local]]),0)</f>
        <v>0</v>
      </c>
      <c r="CN597" s="84" t="str">
        <f t="shared" si="299"/>
        <v/>
      </c>
      <c r="CO597" s="84">
        <f>IFERROR(FIND("POLÍCIA MILITAR",consulta_completa__11[[#This Row],[14 - Inst. Atuando no Local]]),0)</f>
        <v>0</v>
      </c>
      <c r="CP597" s="84" t="str">
        <f t="shared" si="300"/>
        <v/>
      </c>
      <c r="CQ597" s="84">
        <f>IFERROR(FIND("POLÍCIA CIVIL",consulta_completa__11[[#This Row],[14 - Inst. Atuando no Local]]),0)</f>
        <v>0</v>
      </c>
      <c r="CR597" s="84" t="str">
        <f t="shared" si="301"/>
        <v/>
      </c>
      <c r="CS597" s="84">
        <f>IFERROR(FIND("MARINHA DO BRASIL",consulta_completa__11[[#This Row],[14 - Inst. Atuando no Local]]),0)</f>
        <v>0</v>
      </c>
      <c r="CT597" s="84" t="str">
        <f t="shared" si="302"/>
        <v/>
      </c>
      <c r="CU597" s="84">
        <f>IFERROR(FIND("EMPRESA ESPECIALIZADA EM ATENDIMENTO",consulta_completa__11[[#This Row],[14 - Inst. Atuando no Local]]),0)</f>
        <v>0</v>
      </c>
      <c r="CV597" s="84" t="str">
        <f t="shared" si="303"/>
        <v/>
      </c>
      <c r="CW597" s="84">
        <f>IFERROR(FIND("IBAMA",consulta_completa__11[[#This Row],[14 - Inst. Atuando no Local]]),0)</f>
        <v>0</v>
      </c>
      <c r="CX597" s="84" t="str">
        <f t="shared" si="304"/>
        <v/>
      </c>
      <c r="CY597" s="84" t="str">
        <f>IF(consulta_completa__11[[#This Row],[14 - Inst. Atuando no Local]]="","X","")</f>
        <v/>
      </c>
      <c r="CZ597" s="84">
        <f>IFERROR(FIND("OUTRA (S)",consulta_completa__11[[#This Row],[14 - Inst. Atuando no Local]]),0)</f>
        <v>0</v>
      </c>
      <c r="DA597" s="84" t="str">
        <f t="shared" si="305"/>
        <v/>
      </c>
      <c r="DB597" s="35" t="str">
        <f t="shared" si="306"/>
        <v>Sim</v>
      </c>
      <c r="DC597" s="35" t="str">
        <f t="shared" si="307"/>
        <v>Não</v>
      </c>
      <c r="DD597" s="35" t="str">
        <f t="shared" si="308"/>
        <v>Sim</v>
      </c>
      <c r="DE597" s="87" t="str">
        <f t="shared" si="310"/>
        <v>Sem informação</v>
      </c>
    </row>
    <row r="598" spans="1:109">
      <c r="A598" s="14">
        <v>202581636054</v>
      </c>
      <c r="B598" s="1">
        <v>45885</v>
      </c>
      <c r="C598" t="s">
        <v>5246</v>
      </c>
      <c r="D598" t="s">
        <v>645</v>
      </c>
      <c r="E598" t="s">
        <v>162</v>
      </c>
      <c r="F598" t="s">
        <v>139</v>
      </c>
      <c r="G598" t="s">
        <v>113</v>
      </c>
      <c r="H598" t="s">
        <v>114</v>
      </c>
      <c r="I598" t="s">
        <v>114</v>
      </c>
      <c r="J598" t="s">
        <v>113</v>
      </c>
      <c r="K598" t="s">
        <v>114</v>
      </c>
      <c r="L598" t="s">
        <v>114</v>
      </c>
      <c r="M598" t="s">
        <v>139</v>
      </c>
      <c r="N598" t="s">
        <v>141</v>
      </c>
      <c r="O598" t="s">
        <v>120</v>
      </c>
      <c r="P598" t="s">
        <v>229</v>
      </c>
      <c r="Q598" t="s">
        <v>230</v>
      </c>
      <c r="R598" t="s">
        <v>123</v>
      </c>
      <c r="S598" t="s">
        <v>113</v>
      </c>
      <c r="T598" t="s">
        <v>5247</v>
      </c>
      <c r="U598" t="s">
        <v>4973</v>
      </c>
      <c r="V598" t="s">
        <v>4973</v>
      </c>
      <c r="Z598" t="s">
        <v>4974</v>
      </c>
      <c r="AA598" t="s">
        <v>5248</v>
      </c>
      <c r="AB598" t="s">
        <v>4975</v>
      </c>
      <c r="AC598" t="s">
        <v>4976</v>
      </c>
      <c r="AD598">
        <v>1</v>
      </c>
      <c r="AE598" t="s">
        <v>4133</v>
      </c>
      <c r="AF598" t="s">
        <v>113</v>
      </c>
      <c r="AG598" t="s">
        <v>113</v>
      </c>
      <c r="AH598" t="s">
        <v>131</v>
      </c>
      <c r="AI598" t="s">
        <v>131</v>
      </c>
      <c r="AJ598" t="s">
        <v>132</v>
      </c>
      <c r="AK598" t="s">
        <v>113</v>
      </c>
      <c r="AL598" t="s">
        <v>4977</v>
      </c>
      <c r="AM598" t="s">
        <v>4978</v>
      </c>
      <c r="AN598" t="s">
        <v>5249</v>
      </c>
      <c r="AO598" t="s">
        <v>225</v>
      </c>
      <c r="AP598">
        <v>41988304777</v>
      </c>
      <c r="AQ598" t="s">
        <v>4492</v>
      </c>
      <c r="AR598" t="s">
        <v>113</v>
      </c>
      <c r="AS598" t="s">
        <v>113</v>
      </c>
      <c r="AT598" t="s">
        <v>113</v>
      </c>
      <c r="AU598" t="s">
        <v>113</v>
      </c>
      <c r="AW598" t="s">
        <v>113</v>
      </c>
      <c r="AX598" s="82">
        <f>IFERROR(FIND("Óbitos/feridos",consulta_completa__11[[#This Row],[13 - Ocorrências/Ambientes Atingidos]]),0)</f>
        <v>0</v>
      </c>
      <c r="AY598" s="83" t="str">
        <f t="shared" si="280"/>
        <v/>
      </c>
      <c r="AZ598" s="82">
        <f>IFERROR(FIND("População afetada/evacuada",consulta_completa__11[[#This Row],[13 - Ocorrências/Ambientes Atingidos]]),0)</f>
        <v>0</v>
      </c>
      <c r="BA598" s="82" t="str">
        <f t="shared" si="281"/>
        <v/>
      </c>
      <c r="BB598" s="82">
        <f>IFERROR(FIND("Suspensão de abastecimento de água",consulta_completa__11[[#This Row],[13 - Ocorrências/Ambientes Atingidos]]),0)</f>
        <v>0</v>
      </c>
      <c r="BC598" s="83" t="str">
        <f t="shared" si="309"/>
        <v/>
      </c>
      <c r="BD598" s="82">
        <f>IFERROR(FIND("Rio/córrego",consulta_completa__11[[#This Row],[13 - Ocorrências/Ambientes Atingidos]]),0)</f>
        <v>0</v>
      </c>
      <c r="BE598" s="83" t="str">
        <f t="shared" si="282"/>
        <v/>
      </c>
      <c r="BF598" s="82">
        <f>IFERROR(FIND("Lago",consulta_completa__11[[#This Row],[13 - Ocorrências/Ambientes Atingidos]]),0)</f>
        <v>0</v>
      </c>
      <c r="BG598" s="83" t="str">
        <f t="shared" si="283"/>
        <v/>
      </c>
      <c r="BH598" s="82">
        <f>IFERROR(FIND("Mar",consulta_completa__11[[#This Row],[13 - Ocorrências/Ambientes Atingidos]]),0)</f>
        <v>0</v>
      </c>
      <c r="BI598" s="83" t="str">
        <f t="shared" si="284"/>
        <v/>
      </c>
      <c r="BJ598" s="82">
        <f>IFERROR(FIND("Praia",consulta_completa__11[[#This Row],[13 - Ocorrências/Ambientes Atingidos]]),0)</f>
        <v>0</v>
      </c>
      <c r="BK598" s="83" t="str">
        <f t="shared" si="285"/>
        <v/>
      </c>
      <c r="BL598" s="82">
        <f>IFERROR(FIND("Solo",consulta_completa__11[[#This Row],[13 - Ocorrências/Ambientes Atingidos]]),0)</f>
        <v>0</v>
      </c>
      <c r="BM598" s="83" t="str">
        <f t="shared" si="286"/>
        <v/>
      </c>
      <c r="BN598" s="82">
        <f>IFERROR(FIND("Águas subterrâneas",consulta_completa__11[[#This Row],[13 - Ocorrências/Ambientes Atingidos]]),0)</f>
        <v>0</v>
      </c>
      <c r="BO598" s="83" t="str">
        <f t="shared" si="287"/>
        <v/>
      </c>
      <c r="BP598" s="82">
        <f>IFERROR(FIND("Atmosfera",consulta_completa__11[[#This Row],[13 - Ocorrências/Ambientes Atingidos]]),0)</f>
        <v>0</v>
      </c>
      <c r="BQ598" s="83" t="str">
        <f t="shared" si="288"/>
        <v/>
      </c>
      <c r="BR598" s="82">
        <f>IFERROR(FIND("Flora",consulta_completa__11[[#This Row],[13 - Ocorrências/Ambientes Atingidos]]),0)</f>
        <v>0</v>
      </c>
      <c r="BS598" s="83" t="str">
        <f t="shared" si="289"/>
        <v/>
      </c>
      <c r="BT598" s="82">
        <f>IFERROR(FIND("Fauna",consulta_completa__11[[#This Row],[13 - Ocorrências/Ambientes Atingidos]]),0)</f>
        <v>0</v>
      </c>
      <c r="BU598" s="83" t="str">
        <f t="shared" si="290"/>
        <v/>
      </c>
      <c r="BV598" s="82">
        <f>IFERROR(FIND("UC federal",consulta_completa__11[[#This Row],[13 - Ocorrências/Ambientes Atingidos]]),0)</f>
        <v>0</v>
      </c>
      <c r="BW598" s="83" t="str">
        <f t="shared" si="291"/>
        <v/>
      </c>
      <c r="BX598" s="82">
        <f>IFERROR(FIND("UC estadual/municipal",consulta_completa__11[[#This Row],[13 - Ocorrências/Ambientes Atingidos]]),0)</f>
        <v>0</v>
      </c>
      <c r="BY598" s="83" t="str">
        <f t="shared" si="292"/>
        <v/>
      </c>
      <c r="BZ598" s="82">
        <f>IFERROR(FIND("Outro(s)",consulta_completa__11[[#This Row],[13 - Ocorrências/Ambientes Atingidos]]),0)</f>
        <v>1</v>
      </c>
      <c r="CA598" s="83" t="str">
        <f t="shared" si="293"/>
        <v>X</v>
      </c>
      <c r="CB598" s="82">
        <f>IFERROR(FIND("Sem dano",consulta_completa__11[[#This Row],[13 - Ocorrências/Ambientes Atingidos]]),0)</f>
        <v>0</v>
      </c>
      <c r="CC598" s="83" t="str">
        <f t="shared" si="294"/>
        <v/>
      </c>
      <c r="CD598" s="82" t="str">
        <f>IF(consulta_completa__11[[#This Row],[13 - Ocorrências/Ambientes Atingidos]]="","X","")</f>
        <v/>
      </c>
      <c r="CE598" s="84">
        <f>IFERROR(FIND("IBAMA",consulta_completa__11[[#This Row],[14 - Inst. Atuando no Local]]),0)</f>
        <v>0</v>
      </c>
      <c r="CF598" s="84" t="str">
        <f t="shared" si="295"/>
        <v/>
      </c>
      <c r="CG598" s="84">
        <f>IFERROR(FIND("OEMA",consulta_completa__11[[#This Row],[14 - Inst. Atuando no Local]]),0)</f>
        <v>0</v>
      </c>
      <c r="CH598" s="84" t="str">
        <f t="shared" si="296"/>
        <v/>
      </c>
      <c r="CI598" s="84">
        <f>IFERROR(FIND("DEFESA CIVIL",consulta_completa__11[[#This Row],[14 - Inst. Atuando no Local]]),0)</f>
        <v>0</v>
      </c>
      <c r="CJ598" s="84" t="str">
        <f t="shared" si="297"/>
        <v/>
      </c>
      <c r="CK598" s="84">
        <f>IFERROR(FIND("CORPO DE BOMBEIROS",consulta_completa__11[[#This Row],[14 - Inst. Atuando no Local]]),0)</f>
        <v>0</v>
      </c>
      <c r="CL598" s="84" t="str">
        <f t="shared" si="298"/>
        <v/>
      </c>
      <c r="CM598" s="84">
        <f>IFERROR(FIND("POLÍCIA RODOVIÁRIA",consulta_completa__11[[#This Row],[14 - Inst. Atuando no Local]]),0)</f>
        <v>0</v>
      </c>
      <c r="CN598" s="84" t="str">
        <f t="shared" si="299"/>
        <v/>
      </c>
      <c r="CO598" s="84">
        <f>IFERROR(FIND("POLÍCIA MILITAR",consulta_completa__11[[#This Row],[14 - Inst. Atuando no Local]]),0)</f>
        <v>0</v>
      </c>
      <c r="CP598" s="84" t="str">
        <f t="shared" si="300"/>
        <v/>
      </c>
      <c r="CQ598" s="84">
        <f>IFERROR(FIND("POLÍCIA CIVIL",consulta_completa__11[[#This Row],[14 - Inst. Atuando no Local]]),0)</f>
        <v>0</v>
      </c>
      <c r="CR598" s="84" t="str">
        <f t="shared" si="301"/>
        <v/>
      </c>
      <c r="CS598" s="84">
        <f>IFERROR(FIND("MARINHA DO BRASIL",consulta_completa__11[[#This Row],[14 - Inst. Atuando no Local]]),0)</f>
        <v>0</v>
      </c>
      <c r="CT598" s="84" t="str">
        <f t="shared" si="302"/>
        <v/>
      </c>
      <c r="CU598" s="84">
        <f>IFERROR(FIND("EMPRESA ESPECIALIZADA EM ATENDIMENTO",consulta_completa__11[[#This Row],[14 - Inst. Atuando no Local]]),0)</f>
        <v>0</v>
      </c>
      <c r="CV598" s="84" t="str">
        <f t="shared" si="303"/>
        <v/>
      </c>
      <c r="CW598" s="84">
        <f>IFERROR(FIND("IBAMA",consulta_completa__11[[#This Row],[14 - Inst. Atuando no Local]]),0)</f>
        <v>0</v>
      </c>
      <c r="CX598" s="84" t="str">
        <f t="shared" si="304"/>
        <v/>
      </c>
      <c r="CY598" s="84" t="str">
        <f>IF(consulta_completa__11[[#This Row],[14 - Inst. Atuando no Local]]="","X","")</f>
        <v/>
      </c>
      <c r="CZ598" s="84">
        <f>IFERROR(FIND("OUTRA (S)",consulta_completa__11[[#This Row],[14 - Inst. Atuando no Local]]),0)</f>
        <v>0</v>
      </c>
      <c r="DA598" s="84" t="str">
        <f t="shared" si="305"/>
        <v/>
      </c>
      <c r="DB598" s="35" t="str">
        <f t="shared" si="306"/>
        <v>Sim</v>
      </c>
      <c r="DC598" s="35" t="str">
        <f t="shared" si="307"/>
        <v>Não</v>
      </c>
      <c r="DD598" s="35" t="str">
        <f t="shared" si="308"/>
        <v>Sim</v>
      </c>
      <c r="DE598" s="87" t="str">
        <f t="shared" si="310"/>
        <v>Federal</v>
      </c>
    </row>
    <row r="599" spans="1:109">
      <c r="A599" s="14">
        <v>202581654044</v>
      </c>
      <c r="B599" s="1">
        <v>45885</v>
      </c>
      <c r="C599" t="s">
        <v>1617</v>
      </c>
      <c r="D599" t="s">
        <v>374</v>
      </c>
      <c r="E599" t="s">
        <v>139</v>
      </c>
      <c r="F599" t="s">
        <v>112</v>
      </c>
      <c r="G599" t="s">
        <v>439</v>
      </c>
      <c r="H599" t="s">
        <v>2908</v>
      </c>
      <c r="I599" t="s">
        <v>117</v>
      </c>
      <c r="J599" t="s">
        <v>113</v>
      </c>
      <c r="K599" t="s">
        <v>114</v>
      </c>
      <c r="L599" t="s">
        <v>114</v>
      </c>
      <c r="M599" t="s">
        <v>113</v>
      </c>
      <c r="N599" t="s">
        <v>119</v>
      </c>
      <c r="O599" t="s">
        <v>120</v>
      </c>
      <c r="P599" t="s">
        <v>229</v>
      </c>
      <c r="Q599" t="s">
        <v>230</v>
      </c>
      <c r="R599" t="s">
        <v>123</v>
      </c>
      <c r="S599" t="s">
        <v>113</v>
      </c>
      <c r="T599" t="s">
        <v>5250</v>
      </c>
      <c r="U599" t="s">
        <v>5251</v>
      </c>
      <c r="V599" t="s">
        <v>113</v>
      </c>
      <c r="Z599" t="s">
        <v>5252</v>
      </c>
      <c r="AA599" t="s">
        <v>113</v>
      </c>
      <c r="AB599" t="s">
        <v>5253</v>
      </c>
      <c r="AC599" t="s">
        <v>113</v>
      </c>
      <c r="AD599">
        <v>2</v>
      </c>
      <c r="AE599" t="s">
        <v>113</v>
      </c>
      <c r="AF599" t="s">
        <v>113</v>
      </c>
      <c r="AG599" t="s">
        <v>113</v>
      </c>
      <c r="AH599" t="s">
        <v>131</v>
      </c>
      <c r="AI599" t="s">
        <v>132</v>
      </c>
      <c r="AJ599" t="s">
        <v>131</v>
      </c>
      <c r="AK599" t="s">
        <v>5254</v>
      </c>
      <c r="AL599" t="s">
        <v>113</v>
      </c>
      <c r="AM599" t="s">
        <v>2344</v>
      </c>
      <c r="AN599" t="s">
        <v>113</v>
      </c>
      <c r="AO599" t="s">
        <v>113</v>
      </c>
      <c r="AQ599" t="s">
        <v>2345</v>
      </c>
      <c r="AR599" t="s">
        <v>113</v>
      </c>
      <c r="AS599" t="s">
        <v>113</v>
      </c>
      <c r="AT599" t="s">
        <v>113</v>
      </c>
      <c r="AU599" t="s">
        <v>113</v>
      </c>
      <c r="AW599" t="s">
        <v>113</v>
      </c>
      <c r="AX599" s="82">
        <f>IFERROR(FIND("Óbitos/feridos",consulta_completa__11[[#This Row],[13 - Ocorrências/Ambientes Atingidos]]),0)</f>
        <v>0</v>
      </c>
      <c r="AY599" s="83" t="str">
        <f t="shared" si="280"/>
        <v/>
      </c>
      <c r="AZ599" s="82">
        <f>IFERROR(FIND("População afetada/evacuada",consulta_completa__11[[#This Row],[13 - Ocorrências/Ambientes Atingidos]]),0)</f>
        <v>0</v>
      </c>
      <c r="BA599" s="82" t="str">
        <f t="shared" si="281"/>
        <v/>
      </c>
      <c r="BB599" s="82">
        <f>IFERROR(FIND("Suspensão de abastecimento de água",consulta_completa__11[[#This Row],[13 - Ocorrências/Ambientes Atingidos]]),0)</f>
        <v>0</v>
      </c>
      <c r="BC599" s="83" t="str">
        <f t="shared" si="309"/>
        <v/>
      </c>
      <c r="BD599" s="82">
        <f>IFERROR(FIND("Rio/córrego",consulta_completa__11[[#This Row],[13 - Ocorrências/Ambientes Atingidos]]),0)</f>
        <v>0</v>
      </c>
      <c r="BE599" s="83" t="str">
        <f t="shared" si="282"/>
        <v/>
      </c>
      <c r="BF599" s="82">
        <f>IFERROR(FIND("Lago",consulta_completa__11[[#This Row],[13 - Ocorrências/Ambientes Atingidos]]),0)</f>
        <v>0</v>
      </c>
      <c r="BG599" s="83" t="str">
        <f t="shared" si="283"/>
        <v/>
      </c>
      <c r="BH599" s="82">
        <f>IFERROR(FIND("Mar",consulta_completa__11[[#This Row],[13 - Ocorrências/Ambientes Atingidos]]),0)</f>
        <v>0</v>
      </c>
      <c r="BI599" s="83" t="str">
        <f t="shared" si="284"/>
        <v/>
      </c>
      <c r="BJ599" s="82">
        <f>IFERROR(FIND("Praia",consulta_completa__11[[#This Row],[13 - Ocorrências/Ambientes Atingidos]]),0)</f>
        <v>0</v>
      </c>
      <c r="BK599" s="83" t="str">
        <f t="shared" si="285"/>
        <v/>
      </c>
      <c r="BL599" s="82">
        <f>IFERROR(FIND("Solo",consulta_completa__11[[#This Row],[13 - Ocorrências/Ambientes Atingidos]]),0)</f>
        <v>0</v>
      </c>
      <c r="BM599" s="83" t="str">
        <f t="shared" si="286"/>
        <v/>
      </c>
      <c r="BN599" s="82">
        <f>IFERROR(FIND("Águas subterrâneas",consulta_completa__11[[#This Row],[13 - Ocorrências/Ambientes Atingidos]]),0)</f>
        <v>0</v>
      </c>
      <c r="BO599" s="83" t="str">
        <f t="shared" si="287"/>
        <v/>
      </c>
      <c r="BP599" s="82">
        <f>IFERROR(FIND("Atmosfera",consulta_completa__11[[#This Row],[13 - Ocorrências/Ambientes Atingidos]]),0)</f>
        <v>0</v>
      </c>
      <c r="BQ599" s="83" t="str">
        <f t="shared" si="288"/>
        <v/>
      </c>
      <c r="BR599" s="82">
        <f>IFERROR(FIND("Flora",consulta_completa__11[[#This Row],[13 - Ocorrências/Ambientes Atingidos]]),0)</f>
        <v>0</v>
      </c>
      <c r="BS599" s="83" t="str">
        <f t="shared" si="289"/>
        <v/>
      </c>
      <c r="BT599" s="82">
        <f>IFERROR(FIND("Fauna",consulta_completa__11[[#This Row],[13 - Ocorrências/Ambientes Atingidos]]),0)</f>
        <v>0</v>
      </c>
      <c r="BU599" s="83" t="str">
        <f t="shared" si="290"/>
        <v/>
      </c>
      <c r="BV599" s="82">
        <f>IFERROR(FIND("UC federal",consulta_completa__11[[#This Row],[13 - Ocorrências/Ambientes Atingidos]]),0)</f>
        <v>0</v>
      </c>
      <c r="BW599" s="83" t="str">
        <f t="shared" si="291"/>
        <v/>
      </c>
      <c r="BX599" s="82">
        <f>IFERROR(FIND("UC estadual/municipal",consulta_completa__11[[#This Row],[13 - Ocorrências/Ambientes Atingidos]]),0)</f>
        <v>0</v>
      </c>
      <c r="BY599" s="83" t="str">
        <f t="shared" si="292"/>
        <v/>
      </c>
      <c r="BZ599" s="82">
        <f>IFERROR(FIND("Outro(s)",consulta_completa__11[[#This Row],[13 - Ocorrências/Ambientes Atingidos]]),0)</f>
        <v>0</v>
      </c>
      <c r="CA599" s="83" t="str">
        <f t="shared" si="293"/>
        <v/>
      </c>
      <c r="CB599" s="82">
        <f>IFERROR(FIND("Sem dano",consulta_completa__11[[#This Row],[13 - Ocorrências/Ambientes Atingidos]]),0)</f>
        <v>0</v>
      </c>
      <c r="CC599" s="83" t="str">
        <f t="shared" si="294"/>
        <v/>
      </c>
      <c r="CD599" s="82" t="str">
        <f>IF(consulta_completa__11[[#This Row],[13 - Ocorrências/Ambientes Atingidos]]="","X","")</f>
        <v>X</v>
      </c>
      <c r="CE599" s="84">
        <f>IFERROR(FIND("IBAMA",consulta_completa__11[[#This Row],[14 - Inst. Atuando no Local]]),0)</f>
        <v>0</v>
      </c>
      <c r="CF599" s="84" t="str">
        <f t="shared" si="295"/>
        <v/>
      </c>
      <c r="CG599" s="84">
        <f>IFERROR(FIND("OEMA",consulta_completa__11[[#This Row],[14 - Inst. Atuando no Local]]),0)</f>
        <v>0</v>
      </c>
      <c r="CH599" s="84" t="str">
        <f t="shared" si="296"/>
        <v/>
      </c>
      <c r="CI599" s="84">
        <f>IFERROR(FIND("DEFESA CIVIL",consulta_completa__11[[#This Row],[14 - Inst. Atuando no Local]]),0)</f>
        <v>0</v>
      </c>
      <c r="CJ599" s="84" t="str">
        <f t="shared" si="297"/>
        <v/>
      </c>
      <c r="CK599" s="84">
        <f>IFERROR(FIND("CORPO DE BOMBEIROS",consulta_completa__11[[#This Row],[14 - Inst. Atuando no Local]]),0)</f>
        <v>0</v>
      </c>
      <c r="CL599" s="84" t="str">
        <f t="shared" si="298"/>
        <v/>
      </c>
      <c r="CM599" s="84">
        <f>IFERROR(FIND("POLÍCIA RODOVIÁRIA",consulta_completa__11[[#This Row],[14 - Inst. Atuando no Local]]),0)</f>
        <v>0</v>
      </c>
      <c r="CN599" s="84" t="str">
        <f t="shared" si="299"/>
        <v/>
      </c>
      <c r="CO599" s="84">
        <f>IFERROR(FIND("POLÍCIA MILITAR",consulta_completa__11[[#This Row],[14 - Inst. Atuando no Local]]),0)</f>
        <v>0</v>
      </c>
      <c r="CP599" s="84" t="str">
        <f t="shared" si="300"/>
        <v/>
      </c>
      <c r="CQ599" s="84">
        <f>IFERROR(FIND("POLÍCIA CIVIL",consulta_completa__11[[#This Row],[14 - Inst. Atuando no Local]]),0)</f>
        <v>0</v>
      </c>
      <c r="CR599" s="84" t="str">
        <f t="shared" si="301"/>
        <v/>
      </c>
      <c r="CS599" s="84">
        <f>IFERROR(FIND("MARINHA DO BRASIL",consulta_completa__11[[#This Row],[14 - Inst. Atuando no Local]]),0)</f>
        <v>0</v>
      </c>
      <c r="CT599" s="84" t="str">
        <f t="shared" si="302"/>
        <v/>
      </c>
      <c r="CU599" s="84">
        <f>IFERROR(FIND("EMPRESA ESPECIALIZADA EM ATENDIMENTO",consulta_completa__11[[#This Row],[14 - Inst. Atuando no Local]]),0)</f>
        <v>0</v>
      </c>
      <c r="CV599" s="84" t="str">
        <f t="shared" si="303"/>
        <v/>
      </c>
      <c r="CW599" s="84">
        <f>IFERROR(FIND("IBAMA",consulta_completa__11[[#This Row],[14 - Inst. Atuando no Local]]),0)</f>
        <v>0</v>
      </c>
      <c r="CX599" s="84" t="str">
        <f t="shared" si="304"/>
        <v/>
      </c>
      <c r="CY599" s="84" t="str">
        <f>IF(consulta_completa__11[[#This Row],[14 - Inst. Atuando no Local]]="","X","")</f>
        <v/>
      </c>
      <c r="CZ599" s="84">
        <f>IFERROR(FIND("OUTRA (S)",consulta_completa__11[[#This Row],[14 - Inst. Atuando no Local]]),0)</f>
        <v>0</v>
      </c>
      <c r="DA599" s="84" t="str">
        <f t="shared" si="305"/>
        <v/>
      </c>
      <c r="DB599" s="35" t="str">
        <f t="shared" si="306"/>
        <v>Sim</v>
      </c>
      <c r="DC599" s="35" t="str">
        <f t="shared" si="307"/>
        <v>Não</v>
      </c>
      <c r="DD599" s="35" t="str">
        <f t="shared" si="308"/>
        <v>Sim</v>
      </c>
      <c r="DE599" s="87" t="str">
        <f t="shared" si="310"/>
        <v>Estadual</v>
      </c>
    </row>
    <row r="600" spans="1:109">
      <c r="A600" s="14">
        <v>202581664855</v>
      </c>
      <c r="B600" s="1">
        <v>45885</v>
      </c>
      <c r="C600" t="s">
        <v>109</v>
      </c>
      <c r="D600" t="s">
        <v>110</v>
      </c>
      <c r="E600" t="s">
        <v>452</v>
      </c>
      <c r="F600" t="s">
        <v>112</v>
      </c>
      <c r="G600" t="s">
        <v>113</v>
      </c>
      <c r="H600" t="s">
        <v>114</v>
      </c>
      <c r="I600" t="s">
        <v>114</v>
      </c>
      <c r="J600" t="s">
        <v>975</v>
      </c>
      <c r="K600" t="s">
        <v>213</v>
      </c>
      <c r="L600" t="s">
        <v>117</v>
      </c>
      <c r="M600" t="s">
        <v>118</v>
      </c>
      <c r="N600" t="s">
        <v>119</v>
      </c>
      <c r="O600" t="s">
        <v>228</v>
      </c>
      <c r="P600" t="s">
        <v>229</v>
      </c>
      <c r="Q600" t="s">
        <v>230</v>
      </c>
      <c r="R600" t="s">
        <v>123</v>
      </c>
      <c r="S600" t="s">
        <v>124</v>
      </c>
      <c r="T600" t="s">
        <v>5255</v>
      </c>
      <c r="U600" t="s">
        <v>5256</v>
      </c>
      <c r="V600" t="s">
        <v>5257</v>
      </c>
      <c r="W600" t="b">
        <v>1</v>
      </c>
      <c r="Z600" t="s">
        <v>5258</v>
      </c>
      <c r="AA600" t="s">
        <v>113</v>
      </c>
      <c r="AB600" t="s">
        <v>206</v>
      </c>
      <c r="AC600" t="s">
        <v>130</v>
      </c>
      <c r="AD600">
        <v>1</v>
      </c>
      <c r="AE600" t="s">
        <v>603</v>
      </c>
      <c r="AF600" t="s">
        <v>113</v>
      </c>
      <c r="AG600" t="s">
        <v>113</v>
      </c>
      <c r="AH600" t="s">
        <v>131</v>
      </c>
      <c r="AI600" t="s">
        <v>132</v>
      </c>
      <c r="AJ600" t="s">
        <v>131</v>
      </c>
      <c r="AK600" t="s">
        <v>5259</v>
      </c>
      <c r="AL600" t="s">
        <v>5260</v>
      </c>
      <c r="AM600" t="s">
        <v>135</v>
      </c>
      <c r="AN600" t="s">
        <v>113</v>
      </c>
      <c r="AO600" t="s">
        <v>113</v>
      </c>
      <c r="AQ600" t="s">
        <v>136</v>
      </c>
      <c r="AR600" t="s">
        <v>113</v>
      </c>
      <c r="AS600" t="s">
        <v>113</v>
      </c>
      <c r="AT600" t="s">
        <v>113</v>
      </c>
      <c r="AU600" t="s">
        <v>113</v>
      </c>
      <c r="AW600" t="s">
        <v>113</v>
      </c>
      <c r="AX600" s="82">
        <f>IFERROR(FIND("Óbitos/feridos",consulta_completa__11[[#This Row],[13 - Ocorrências/Ambientes Atingidos]]),0)</f>
        <v>0</v>
      </c>
      <c r="AY600" s="83" t="str">
        <f t="shared" si="280"/>
        <v/>
      </c>
      <c r="AZ600" s="82">
        <f>IFERROR(FIND("População afetada/evacuada",consulta_completa__11[[#This Row],[13 - Ocorrências/Ambientes Atingidos]]),0)</f>
        <v>0</v>
      </c>
      <c r="BA600" s="82" t="str">
        <f t="shared" si="281"/>
        <v/>
      </c>
      <c r="BB600" s="82">
        <f>IFERROR(FIND("Suspensão de abastecimento de água",consulta_completa__11[[#This Row],[13 - Ocorrências/Ambientes Atingidos]]),0)</f>
        <v>0</v>
      </c>
      <c r="BC600" s="83" t="str">
        <f t="shared" si="309"/>
        <v/>
      </c>
      <c r="BD600" s="82">
        <f>IFERROR(FIND("Rio/córrego",consulta_completa__11[[#This Row],[13 - Ocorrências/Ambientes Atingidos]]),0)</f>
        <v>0</v>
      </c>
      <c r="BE600" s="83" t="str">
        <f t="shared" si="282"/>
        <v/>
      </c>
      <c r="BF600" s="82">
        <f>IFERROR(FIND("Lago",consulta_completa__11[[#This Row],[13 - Ocorrências/Ambientes Atingidos]]),0)</f>
        <v>0</v>
      </c>
      <c r="BG600" s="83" t="str">
        <f t="shared" si="283"/>
        <v/>
      </c>
      <c r="BH600" s="82">
        <f>IFERROR(FIND("Mar",consulta_completa__11[[#This Row],[13 - Ocorrências/Ambientes Atingidos]]),0)</f>
        <v>1</v>
      </c>
      <c r="BI600" s="83" t="str">
        <f t="shared" si="284"/>
        <v>X</v>
      </c>
      <c r="BJ600" s="82">
        <f>IFERROR(FIND("Praia",consulta_completa__11[[#This Row],[13 - Ocorrências/Ambientes Atingidos]]),0)</f>
        <v>0</v>
      </c>
      <c r="BK600" s="83" t="str">
        <f t="shared" si="285"/>
        <v/>
      </c>
      <c r="BL600" s="82">
        <f>IFERROR(FIND("Solo",consulta_completa__11[[#This Row],[13 - Ocorrências/Ambientes Atingidos]]),0)</f>
        <v>0</v>
      </c>
      <c r="BM600" s="83" t="str">
        <f t="shared" si="286"/>
        <v/>
      </c>
      <c r="BN600" s="82">
        <f>IFERROR(FIND("Águas subterrâneas",consulta_completa__11[[#This Row],[13 - Ocorrências/Ambientes Atingidos]]),0)</f>
        <v>0</v>
      </c>
      <c r="BO600" s="83" t="str">
        <f t="shared" si="287"/>
        <v/>
      </c>
      <c r="BP600" s="82">
        <f>IFERROR(FIND("Atmosfera",consulta_completa__11[[#This Row],[13 - Ocorrências/Ambientes Atingidos]]),0)</f>
        <v>0</v>
      </c>
      <c r="BQ600" s="83" t="str">
        <f t="shared" si="288"/>
        <v/>
      </c>
      <c r="BR600" s="82">
        <f>IFERROR(FIND("Flora",consulta_completa__11[[#This Row],[13 - Ocorrências/Ambientes Atingidos]]),0)</f>
        <v>0</v>
      </c>
      <c r="BS600" s="83" t="str">
        <f t="shared" si="289"/>
        <v/>
      </c>
      <c r="BT600" s="82">
        <f>IFERROR(FIND("Fauna",consulta_completa__11[[#This Row],[13 - Ocorrências/Ambientes Atingidos]]),0)</f>
        <v>0</v>
      </c>
      <c r="BU600" s="83" t="str">
        <f t="shared" si="290"/>
        <v/>
      </c>
      <c r="BV600" s="82">
        <f>IFERROR(FIND("UC federal",consulta_completa__11[[#This Row],[13 - Ocorrências/Ambientes Atingidos]]),0)</f>
        <v>0</v>
      </c>
      <c r="BW600" s="83" t="str">
        <f t="shared" si="291"/>
        <v/>
      </c>
      <c r="BX600" s="82">
        <f>IFERROR(FIND("UC estadual/municipal",consulta_completa__11[[#This Row],[13 - Ocorrências/Ambientes Atingidos]]),0)</f>
        <v>0</v>
      </c>
      <c r="BY600" s="83" t="str">
        <f t="shared" si="292"/>
        <v/>
      </c>
      <c r="BZ600" s="82">
        <f>IFERROR(FIND("Outro(s)",consulta_completa__11[[#This Row],[13 - Ocorrências/Ambientes Atingidos]]),0)</f>
        <v>0</v>
      </c>
      <c r="CA600" s="83" t="str">
        <f t="shared" si="293"/>
        <v/>
      </c>
      <c r="CB600" s="82">
        <f>IFERROR(FIND("Sem dano",consulta_completa__11[[#This Row],[13 - Ocorrências/Ambientes Atingidos]]),0)</f>
        <v>0</v>
      </c>
      <c r="CC600" s="83" t="str">
        <f t="shared" si="294"/>
        <v/>
      </c>
      <c r="CD600" s="82" t="str">
        <f>IF(consulta_completa__11[[#This Row],[13 - Ocorrências/Ambientes Atingidos]]="","X","")</f>
        <v/>
      </c>
      <c r="CE600" s="84">
        <f>IFERROR(FIND("IBAMA",consulta_completa__11[[#This Row],[14 - Inst. Atuando no Local]]),0)</f>
        <v>0</v>
      </c>
      <c r="CF600" s="84" t="str">
        <f t="shared" si="295"/>
        <v/>
      </c>
      <c r="CG600" s="84">
        <f>IFERROR(FIND("OEMA",consulta_completa__11[[#This Row],[14 - Inst. Atuando no Local]]),0)</f>
        <v>0</v>
      </c>
      <c r="CH600" s="84" t="str">
        <f t="shared" si="296"/>
        <v/>
      </c>
      <c r="CI600" s="84">
        <f>IFERROR(FIND("DEFESA CIVIL",consulta_completa__11[[#This Row],[14 - Inst. Atuando no Local]]),0)</f>
        <v>0</v>
      </c>
      <c r="CJ600" s="84" t="str">
        <f t="shared" si="297"/>
        <v/>
      </c>
      <c r="CK600" s="84">
        <f>IFERROR(FIND("CORPO DE BOMBEIROS",consulta_completa__11[[#This Row],[14 - Inst. Atuando no Local]]),0)</f>
        <v>0</v>
      </c>
      <c r="CL600" s="84" t="str">
        <f t="shared" si="298"/>
        <v/>
      </c>
      <c r="CM600" s="84">
        <f>IFERROR(FIND("POLÍCIA RODOVIÁRIA",consulta_completa__11[[#This Row],[14 - Inst. Atuando no Local]]),0)</f>
        <v>0</v>
      </c>
      <c r="CN600" s="84" t="str">
        <f t="shared" si="299"/>
        <v/>
      </c>
      <c r="CO600" s="84">
        <f>IFERROR(FIND("POLÍCIA MILITAR",consulta_completa__11[[#This Row],[14 - Inst. Atuando no Local]]),0)</f>
        <v>0</v>
      </c>
      <c r="CP600" s="84" t="str">
        <f t="shared" si="300"/>
        <v/>
      </c>
      <c r="CQ600" s="84">
        <f>IFERROR(FIND("POLÍCIA CIVIL",consulta_completa__11[[#This Row],[14 - Inst. Atuando no Local]]),0)</f>
        <v>0</v>
      </c>
      <c r="CR600" s="84" t="str">
        <f t="shared" si="301"/>
        <v/>
      </c>
      <c r="CS600" s="84">
        <f>IFERROR(FIND("MARINHA DO BRASIL",consulta_completa__11[[#This Row],[14 - Inst. Atuando no Local]]),0)</f>
        <v>0</v>
      </c>
      <c r="CT600" s="84" t="str">
        <f t="shared" si="302"/>
        <v/>
      </c>
      <c r="CU600" s="84">
        <f>IFERROR(FIND("EMPRESA ESPECIALIZADA EM ATENDIMENTO",consulta_completa__11[[#This Row],[14 - Inst. Atuando no Local]]),0)</f>
        <v>0</v>
      </c>
      <c r="CV600" s="84" t="str">
        <f t="shared" si="303"/>
        <v/>
      </c>
      <c r="CW600" s="84">
        <f>IFERROR(FIND("IBAMA",consulta_completa__11[[#This Row],[14 - Inst. Atuando no Local]]),0)</f>
        <v>0</v>
      </c>
      <c r="CX600" s="84" t="str">
        <f t="shared" si="304"/>
        <v/>
      </c>
      <c r="CY600" s="84" t="str">
        <f>IF(consulta_completa__11[[#This Row],[14 - Inst. Atuando no Local]]="","X","")</f>
        <v/>
      </c>
      <c r="CZ600" s="84">
        <f>IFERROR(FIND("OUTRA (S)",consulta_completa__11[[#This Row],[14 - Inst. Atuando no Local]]),0)</f>
        <v>0</v>
      </c>
      <c r="DA600" s="84" t="str">
        <f t="shared" si="305"/>
        <v/>
      </c>
      <c r="DB600" s="35" t="str">
        <f t="shared" si="306"/>
        <v>Sim</v>
      </c>
      <c r="DC600" s="35" t="str">
        <f t="shared" si="307"/>
        <v>Não</v>
      </c>
      <c r="DD600" s="35" t="str">
        <f t="shared" si="308"/>
        <v>Sim</v>
      </c>
      <c r="DE600" s="87" t="str">
        <f t="shared" si="310"/>
        <v>Federal</v>
      </c>
    </row>
    <row r="601" spans="1:109">
      <c r="A601" s="14">
        <v>202581754009</v>
      </c>
      <c r="B601" s="1">
        <v>45886</v>
      </c>
      <c r="C601" t="s">
        <v>5261</v>
      </c>
      <c r="D601" t="s">
        <v>645</v>
      </c>
      <c r="E601" t="s">
        <v>286</v>
      </c>
      <c r="F601" t="s">
        <v>112</v>
      </c>
      <c r="G601" t="s">
        <v>113</v>
      </c>
      <c r="H601" t="s">
        <v>114</v>
      </c>
      <c r="I601" t="s">
        <v>114</v>
      </c>
      <c r="J601" t="s">
        <v>113</v>
      </c>
      <c r="K601" t="s">
        <v>114</v>
      </c>
      <c r="L601" t="s">
        <v>114</v>
      </c>
      <c r="M601" t="s">
        <v>810</v>
      </c>
      <c r="N601" t="s">
        <v>5262</v>
      </c>
      <c r="O601" t="s">
        <v>120</v>
      </c>
      <c r="P601" t="s">
        <v>272</v>
      </c>
      <c r="Q601" t="s">
        <v>122</v>
      </c>
      <c r="R601" t="s">
        <v>123</v>
      </c>
      <c r="S601" t="s">
        <v>113</v>
      </c>
      <c r="T601" t="s">
        <v>5263</v>
      </c>
      <c r="U601" t="s">
        <v>5264</v>
      </c>
      <c r="V601" t="s">
        <v>5265</v>
      </c>
      <c r="Z601" t="s">
        <v>5266</v>
      </c>
      <c r="AA601" t="s">
        <v>5267</v>
      </c>
      <c r="AB601" t="s">
        <v>5268</v>
      </c>
      <c r="AC601" t="s">
        <v>5269</v>
      </c>
      <c r="AD601">
        <v>0</v>
      </c>
      <c r="AE601" t="s">
        <v>5270</v>
      </c>
      <c r="AF601" t="s">
        <v>5271</v>
      </c>
      <c r="AG601" t="s">
        <v>660</v>
      </c>
      <c r="AH601" t="s">
        <v>131</v>
      </c>
      <c r="AI601" t="s">
        <v>131</v>
      </c>
      <c r="AJ601" t="s">
        <v>132</v>
      </c>
      <c r="AK601" t="s">
        <v>113</v>
      </c>
      <c r="AL601" t="s">
        <v>5272</v>
      </c>
      <c r="AM601" t="s">
        <v>5273</v>
      </c>
      <c r="AN601" t="s">
        <v>5274</v>
      </c>
      <c r="AO601" t="s">
        <v>283</v>
      </c>
      <c r="AP601">
        <v>6733579174</v>
      </c>
      <c r="AQ601" t="s">
        <v>5275</v>
      </c>
      <c r="AR601" t="s">
        <v>113</v>
      </c>
      <c r="AS601" t="s">
        <v>113</v>
      </c>
      <c r="AT601" t="s">
        <v>113</v>
      </c>
      <c r="AU601" t="s">
        <v>113</v>
      </c>
      <c r="AW601" t="s">
        <v>113</v>
      </c>
      <c r="AX601" s="82">
        <f>IFERROR(FIND("Óbitos/feridos",consulta_completa__11[[#This Row],[13 - Ocorrências/Ambientes Atingidos]]),0)</f>
        <v>0</v>
      </c>
      <c r="AY601" s="83" t="str">
        <f t="shared" si="280"/>
        <v/>
      </c>
      <c r="AZ601" s="82">
        <f>IFERROR(FIND("População afetada/evacuada",consulta_completa__11[[#This Row],[13 - Ocorrências/Ambientes Atingidos]]),0)</f>
        <v>0</v>
      </c>
      <c r="BA601" s="82" t="str">
        <f t="shared" si="281"/>
        <v/>
      </c>
      <c r="BB601" s="82">
        <f>IFERROR(FIND("Suspensão de abastecimento de água",consulta_completa__11[[#This Row],[13 - Ocorrências/Ambientes Atingidos]]),0)</f>
        <v>0</v>
      </c>
      <c r="BC601" s="83" t="str">
        <f t="shared" si="309"/>
        <v/>
      </c>
      <c r="BD601" s="82">
        <f>IFERROR(FIND("Rio/córrego",consulta_completa__11[[#This Row],[13 - Ocorrências/Ambientes Atingidos]]),0)</f>
        <v>1</v>
      </c>
      <c r="BE601" s="83" t="str">
        <f t="shared" si="282"/>
        <v>X</v>
      </c>
      <c r="BF601" s="82">
        <f>IFERROR(FIND("Lago",consulta_completa__11[[#This Row],[13 - Ocorrências/Ambientes Atingidos]]),0)</f>
        <v>0</v>
      </c>
      <c r="BG601" s="83" t="str">
        <f t="shared" si="283"/>
        <v/>
      </c>
      <c r="BH601" s="82">
        <f>IFERROR(FIND("Mar",consulta_completa__11[[#This Row],[13 - Ocorrências/Ambientes Atingidos]]),0)</f>
        <v>0</v>
      </c>
      <c r="BI601" s="83" t="str">
        <f t="shared" si="284"/>
        <v/>
      </c>
      <c r="BJ601" s="82">
        <f>IFERROR(FIND("Praia",consulta_completa__11[[#This Row],[13 - Ocorrências/Ambientes Atingidos]]),0)</f>
        <v>0</v>
      </c>
      <c r="BK601" s="83" t="str">
        <f t="shared" si="285"/>
        <v/>
      </c>
      <c r="BL601" s="82">
        <f>IFERROR(FIND("Solo",consulta_completa__11[[#This Row],[13 - Ocorrências/Ambientes Atingidos]]),0)</f>
        <v>14</v>
      </c>
      <c r="BM601" s="83" t="str">
        <f t="shared" si="286"/>
        <v>X</v>
      </c>
      <c r="BN601" s="82">
        <f>IFERROR(FIND("Águas subterrâneas",consulta_completa__11[[#This Row],[13 - Ocorrências/Ambientes Atingidos]]),0)</f>
        <v>0</v>
      </c>
      <c r="BO601" s="83" t="str">
        <f t="shared" si="287"/>
        <v/>
      </c>
      <c r="BP601" s="82">
        <f>IFERROR(FIND("Atmosfera",consulta_completa__11[[#This Row],[13 - Ocorrências/Ambientes Atingidos]]),0)</f>
        <v>0</v>
      </c>
      <c r="BQ601" s="83" t="str">
        <f t="shared" si="288"/>
        <v/>
      </c>
      <c r="BR601" s="82">
        <f>IFERROR(FIND("Flora",consulta_completa__11[[#This Row],[13 - Ocorrências/Ambientes Atingidos]]),0)</f>
        <v>0</v>
      </c>
      <c r="BS601" s="83" t="str">
        <f t="shared" si="289"/>
        <v/>
      </c>
      <c r="BT601" s="82">
        <f>IFERROR(FIND("Fauna",consulta_completa__11[[#This Row],[13 - Ocorrências/Ambientes Atingidos]]),0)</f>
        <v>0</v>
      </c>
      <c r="BU601" s="83" t="str">
        <f t="shared" si="290"/>
        <v/>
      </c>
      <c r="BV601" s="82">
        <f>IFERROR(FIND("UC federal",consulta_completa__11[[#This Row],[13 - Ocorrências/Ambientes Atingidos]]),0)</f>
        <v>0</v>
      </c>
      <c r="BW601" s="83" t="str">
        <f t="shared" si="291"/>
        <v/>
      </c>
      <c r="BX601" s="82">
        <f>IFERROR(FIND("UC estadual/municipal",consulta_completa__11[[#This Row],[13 - Ocorrências/Ambientes Atingidos]]),0)</f>
        <v>0</v>
      </c>
      <c r="BY601" s="83" t="str">
        <f t="shared" si="292"/>
        <v/>
      </c>
      <c r="BZ601" s="82">
        <f>IFERROR(FIND("Outro(s)",consulta_completa__11[[#This Row],[13 - Ocorrências/Ambientes Atingidos]]),0)</f>
        <v>0</v>
      </c>
      <c r="CA601" s="83" t="str">
        <f t="shared" si="293"/>
        <v/>
      </c>
      <c r="CB601" s="82">
        <f>IFERROR(FIND("Sem dano",consulta_completa__11[[#This Row],[13 - Ocorrências/Ambientes Atingidos]]),0)</f>
        <v>0</v>
      </c>
      <c r="CC601" s="83" t="str">
        <f t="shared" si="294"/>
        <v/>
      </c>
      <c r="CD601" s="82" t="str">
        <f>IF(consulta_completa__11[[#This Row],[13 - Ocorrências/Ambientes Atingidos]]="","X","")</f>
        <v/>
      </c>
      <c r="CE601" s="84">
        <f>IFERROR(FIND("IBAMA",consulta_completa__11[[#This Row],[14 - Inst. Atuando no Local]]),0)</f>
        <v>0</v>
      </c>
      <c r="CF601" s="84" t="str">
        <f t="shared" si="295"/>
        <v/>
      </c>
      <c r="CG601" s="84">
        <f>IFERROR(FIND("OEMA",consulta_completa__11[[#This Row],[14 - Inst. Atuando no Local]]),0)</f>
        <v>0</v>
      </c>
      <c r="CH601" s="84" t="str">
        <f t="shared" si="296"/>
        <v/>
      </c>
      <c r="CI601" s="84">
        <f>IFERROR(FIND("DEFESA CIVIL",consulta_completa__11[[#This Row],[14 - Inst. Atuando no Local]]),0)</f>
        <v>0</v>
      </c>
      <c r="CJ601" s="84" t="str">
        <f t="shared" si="297"/>
        <v/>
      </c>
      <c r="CK601" s="84">
        <f>IFERROR(FIND("CORPO DE BOMBEIROS",consulta_completa__11[[#This Row],[14 - Inst. Atuando no Local]]),0)</f>
        <v>0</v>
      </c>
      <c r="CL601" s="84" t="str">
        <f t="shared" si="298"/>
        <v/>
      </c>
      <c r="CM601" s="84">
        <f>IFERROR(FIND("POLÍCIA RODOVIÁRIA",consulta_completa__11[[#This Row],[14 - Inst. Atuando no Local]]),0)</f>
        <v>0</v>
      </c>
      <c r="CN601" s="84" t="str">
        <f t="shared" si="299"/>
        <v/>
      </c>
      <c r="CO601" s="84">
        <f>IFERROR(FIND("POLÍCIA MILITAR",consulta_completa__11[[#This Row],[14 - Inst. Atuando no Local]]),0)</f>
        <v>0</v>
      </c>
      <c r="CP601" s="84" t="str">
        <f t="shared" si="300"/>
        <v/>
      </c>
      <c r="CQ601" s="84">
        <f>IFERROR(FIND("POLÍCIA CIVIL",consulta_completa__11[[#This Row],[14 - Inst. Atuando no Local]]),0)</f>
        <v>0</v>
      </c>
      <c r="CR601" s="84" t="str">
        <f t="shared" si="301"/>
        <v/>
      </c>
      <c r="CS601" s="84">
        <f>IFERROR(FIND("MARINHA DO BRASIL",consulta_completa__11[[#This Row],[14 - Inst. Atuando no Local]]),0)</f>
        <v>0</v>
      </c>
      <c r="CT601" s="84" t="str">
        <f t="shared" si="302"/>
        <v/>
      </c>
      <c r="CU601" s="84">
        <f>IFERROR(FIND("EMPRESA ESPECIALIZADA EM ATENDIMENTO",consulta_completa__11[[#This Row],[14 - Inst. Atuando no Local]]),0)</f>
        <v>0</v>
      </c>
      <c r="CV601" s="84" t="str">
        <f t="shared" si="303"/>
        <v/>
      </c>
      <c r="CW601" s="84">
        <f>IFERROR(FIND("IBAMA",consulta_completa__11[[#This Row],[14 - Inst. Atuando no Local]]),0)</f>
        <v>0</v>
      </c>
      <c r="CX601" s="84" t="str">
        <f t="shared" si="304"/>
        <v/>
      </c>
      <c r="CY601" s="84" t="str">
        <f>IF(consulta_completa__11[[#This Row],[14 - Inst. Atuando no Local]]="","X","")</f>
        <v/>
      </c>
      <c r="CZ601" s="84">
        <f>IFERROR(FIND("OUTRA (S)",consulta_completa__11[[#This Row],[14 - Inst. Atuando no Local]]),0)</f>
        <v>0</v>
      </c>
      <c r="DA601" s="84" t="str">
        <f t="shared" si="305"/>
        <v/>
      </c>
      <c r="DB601" s="35" t="str">
        <f t="shared" si="306"/>
        <v>Sim</v>
      </c>
      <c r="DC601" s="35" t="str">
        <f t="shared" si="307"/>
        <v>Não</v>
      </c>
      <c r="DD601" s="35" t="str">
        <f t="shared" si="308"/>
        <v>Sim</v>
      </c>
      <c r="DE601" s="87" t="str">
        <f t="shared" si="310"/>
        <v>Sem informação</v>
      </c>
    </row>
    <row r="602" spans="1:109">
      <c r="A602" s="14">
        <v>202582650443</v>
      </c>
      <c r="B602" s="1">
        <v>45886</v>
      </c>
      <c r="C602" t="s">
        <v>5276</v>
      </c>
      <c r="D602" t="s">
        <v>212</v>
      </c>
      <c r="E602" t="s">
        <v>181</v>
      </c>
      <c r="F602" t="s">
        <v>182</v>
      </c>
      <c r="G602" t="s">
        <v>5277</v>
      </c>
      <c r="H602" t="s">
        <v>5278</v>
      </c>
      <c r="I602" t="s">
        <v>1352</v>
      </c>
      <c r="J602" t="s">
        <v>113</v>
      </c>
      <c r="K602" t="s">
        <v>114</v>
      </c>
      <c r="L602" t="s">
        <v>114</v>
      </c>
      <c r="M602" t="s">
        <v>139</v>
      </c>
      <c r="N602" t="s">
        <v>119</v>
      </c>
      <c r="O602" t="s">
        <v>239</v>
      </c>
      <c r="P602" t="s">
        <v>272</v>
      </c>
      <c r="Q602" t="s">
        <v>143</v>
      </c>
      <c r="R602" t="s">
        <v>123</v>
      </c>
      <c r="S602" t="s">
        <v>113</v>
      </c>
      <c r="T602" t="s">
        <v>5279</v>
      </c>
      <c r="U602" t="s">
        <v>5280</v>
      </c>
      <c r="V602" t="s">
        <v>5281</v>
      </c>
      <c r="Z602" t="s">
        <v>5282</v>
      </c>
      <c r="AA602" t="s">
        <v>5283</v>
      </c>
      <c r="AB602" t="s">
        <v>5284</v>
      </c>
      <c r="AC602" t="s">
        <v>5285</v>
      </c>
      <c r="AD602">
        <v>1</v>
      </c>
      <c r="AE602" t="s">
        <v>5286</v>
      </c>
      <c r="AF602" t="s">
        <v>5284</v>
      </c>
      <c r="AG602" t="s">
        <v>5287</v>
      </c>
      <c r="AH602" t="s">
        <v>131</v>
      </c>
      <c r="AI602" t="s">
        <v>132</v>
      </c>
      <c r="AJ602" t="s">
        <v>131</v>
      </c>
      <c r="AK602" t="s">
        <v>5288</v>
      </c>
      <c r="AL602" t="s">
        <v>5289</v>
      </c>
      <c r="AM602" t="s">
        <v>5290</v>
      </c>
      <c r="AN602" t="s">
        <v>5291</v>
      </c>
      <c r="AO602" t="s">
        <v>5292</v>
      </c>
      <c r="AP602">
        <v>2433218235</v>
      </c>
      <c r="AQ602" t="s">
        <v>5293</v>
      </c>
      <c r="AR602" t="s">
        <v>113</v>
      </c>
      <c r="AS602" t="s">
        <v>113</v>
      </c>
      <c r="AT602" t="s">
        <v>113</v>
      </c>
      <c r="AU602" t="s">
        <v>113</v>
      </c>
      <c r="AW602" t="s">
        <v>113</v>
      </c>
      <c r="AX602" s="82">
        <f>IFERROR(FIND("Óbitos/feridos",consulta_completa__11[[#This Row],[13 - Ocorrências/Ambientes Atingidos]]),0)</f>
        <v>0</v>
      </c>
      <c r="AY602" s="83" t="str">
        <f t="shared" si="280"/>
        <v/>
      </c>
      <c r="AZ602" s="82">
        <f>IFERROR(FIND("População afetada/evacuada",consulta_completa__11[[#This Row],[13 - Ocorrências/Ambientes Atingidos]]),0)</f>
        <v>0</v>
      </c>
      <c r="BA602" s="82" t="str">
        <f t="shared" si="281"/>
        <v/>
      </c>
      <c r="BB602" s="82">
        <f>IFERROR(FIND("Suspensão de abastecimento de água",consulta_completa__11[[#This Row],[13 - Ocorrências/Ambientes Atingidos]]),0)</f>
        <v>0</v>
      </c>
      <c r="BC602" s="83" t="str">
        <f t="shared" si="309"/>
        <v/>
      </c>
      <c r="BD602" s="82">
        <f>IFERROR(FIND("Rio/córrego",consulta_completa__11[[#This Row],[13 - Ocorrências/Ambientes Atingidos]]),0)</f>
        <v>0</v>
      </c>
      <c r="BE602" s="83" t="str">
        <f t="shared" si="282"/>
        <v/>
      </c>
      <c r="BF602" s="82">
        <f>IFERROR(FIND("Lago",consulta_completa__11[[#This Row],[13 - Ocorrências/Ambientes Atingidos]]),0)</f>
        <v>0</v>
      </c>
      <c r="BG602" s="83" t="str">
        <f t="shared" si="283"/>
        <v/>
      </c>
      <c r="BH602" s="82">
        <f>IFERROR(FIND("Mar",consulta_completa__11[[#This Row],[13 - Ocorrências/Ambientes Atingidos]]),0)</f>
        <v>0</v>
      </c>
      <c r="BI602" s="83" t="str">
        <f t="shared" si="284"/>
        <v/>
      </c>
      <c r="BJ602" s="82">
        <f>IFERROR(FIND("Praia",consulta_completa__11[[#This Row],[13 - Ocorrências/Ambientes Atingidos]]),0)</f>
        <v>0</v>
      </c>
      <c r="BK602" s="83" t="str">
        <f t="shared" si="285"/>
        <v/>
      </c>
      <c r="BL602" s="82">
        <f>IFERROR(FIND("Solo",consulta_completa__11[[#This Row],[13 - Ocorrências/Ambientes Atingidos]]),0)</f>
        <v>0</v>
      </c>
      <c r="BM602" s="83" t="str">
        <f t="shared" si="286"/>
        <v/>
      </c>
      <c r="BN602" s="82">
        <f>IFERROR(FIND("Águas subterrâneas",consulta_completa__11[[#This Row],[13 - Ocorrências/Ambientes Atingidos]]),0)</f>
        <v>0</v>
      </c>
      <c r="BO602" s="83" t="str">
        <f t="shared" si="287"/>
        <v/>
      </c>
      <c r="BP602" s="82">
        <f>IFERROR(FIND("Atmosfera",consulta_completa__11[[#This Row],[13 - Ocorrências/Ambientes Atingidos]]),0)</f>
        <v>0</v>
      </c>
      <c r="BQ602" s="83" t="str">
        <f t="shared" si="288"/>
        <v/>
      </c>
      <c r="BR602" s="82">
        <f>IFERROR(FIND("Flora",consulta_completa__11[[#This Row],[13 - Ocorrências/Ambientes Atingidos]]),0)</f>
        <v>0</v>
      </c>
      <c r="BS602" s="83" t="str">
        <f t="shared" si="289"/>
        <v/>
      </c>
      <c r="BT602" s="82">
        <f>IFERROR(FIND("Fauna",consulta_completa__11[[#This Row],[13 - Ocorrências/Ambientes Atingidos]]),0)</f>
        <v>0</v>
      </c>
      <c r="BU602" s="83" t="str">
        <f t="shared" si="290"/>
        <v/>
      </c>
      <c r="BV602" s="82">
        <f>IFERROR(FIND("UC federal",consulta_completa__11[[#This Row],[13 - Ocorrências/Ambientes Atingidos]]),0)</f>
        <v>0</v>
      </c>
      <c r="BW602" s="83" t="str">
        <f t="shared" si="291"/>
        <v/>
      </c>
      <c r="BX602" s="82">
        <f>IFERROR(FIND("UC estadual/municipal",consulta_completa__11[[#This Row],[13 - Ocorrências/Ambientes Atingidos]]),0)</f>
        <v>0</v>
      </c>
      <c r="BY602" s="83" t="str">
        <f t="shared" si="292"/>
        <v/>
      </c>
      <c r="BZ602" s="82">
        <f>IFERROR(FIND("Outro(s)",consulta_completa__11[[#This Row],[13 - Ocorrências/Ambientes Atingidos]]),0)</f>
        <v>1</v>
      </c>
      <c r="CA602" s="83" t="str">
        <f t="shared" si="293"/>
        <v>X</v>
      </c>
      <c r="CB602" s="82">
        <f>IFERROR(FIND("Sem dano",consulta_completa__11[[#This Row],[13 - Ocorrências/Ambientes Atingidos]]),0)</f>
        <v>0</v>
      </c>
      <c r="CC602" s="83" t="str">
        <f t="shared" si="294"/>
        <v/>
      </c>
      <c r="CD602" s="82" t="str">
        <f>IF(consulta_completa__11[[#This Row],[13 - Ocorrências/Ambientes Atingidos]]="","X","")</f>
        <v/>
      </c>
      <c r="CE602" s="84">
        <f>IFERROR(FIND("IBAMA",consulta_completa__11[[#This Row],[14 - Inst. Atuando no Local]]),0)</f>
        <v>0</v>
      </c>
      <c r="CF602" s="84" t="str">
        <f t="shared" si="295"/>
        <v/>
      </c>
      <c r="CG602" s="84">
        <f>IFERROR(FIND("OEMA",consulta_completa__11[[#This Row],[14 - Inst. Atuando no Local]]),0)</f>
        <v>0</v>
      </c>
      <c r="CH602" s="84" t="str">
        <f t="shared" si="296"/>
        <v/>
      </c>
      <c r="CI602" s="84">
        <f>IFERROR(FIND("DEFESA CIVIL",consulta_completa__11[[#This Row],[14 - Inst. Atuando no Local]]),0)</f>
        <v>0</v>
      </c>
      <c r="CJ602" s="84" t="str">
        <f t="shared" si="297"/>
        <v/>
      </c>
      <c r="CK602" s="84">
        <f>IFERROR(FIND("CORPO DE BOMBEIROS",consulta_completa__11[[#This Row],[14 - Inst. Atuando no Local]]),0)</f>
        <v>0</v>
      </c>
      <c r="CL602" s="84" t="str">
        <f t="shared" si="298"/>
        <v/>
      </c>
      <c r="CM602" s="84">
        <f>IFERROR(FIND("POLÍCIA RODOVIÁRIA",consulta_completa__11[[#This Row],[14 - Inst. Atuando no Local]]),0)</f>
        <v>0</v>
      </c>
      <c r="CN602" s="84" t="str">
        <f t="shared" si="299"/>
        <v/>
      </c>
      <c r="CO602" s="84">
        <f>IFERROR(FIND("POLÍCIA MILITAR",consulta_completa__11[[#This Row],[14 - Inst. Atuando no Local]]),0)</f>
        <v>0</v>
      </c>
      <c r="CP602" s="84" t="str">
        <f t="shared" si="300"/>
        <v/>
      </c>
      <c r="CQ602" s="84">
        <f>IFERROR(FIND("POLÍCIA CIVIL",consulta_completa__11[[#This Row],[14 - Inst. Atuando no Local]]),0)</f>
        <v>0</v>
      </c>
      <c r="CR602" s="84" t="str">
        <f t="shared" si="301"/>
        <v/>
      </c>
      <c r="CS602" s="84">
        <f>IFERROR(FIND("MARINHA DO BRASIL",consulta_completa__11[[#This Row],[14 - Inst. Atuando no Local]]),0)</f>
        <v>0</v>
      </c>
      <c r="CT602" s="84" t="str">
        <f t="shared" si="302"/>
        <v/>
      </c>
      <c r="CU602" s="84">
        <f>IFERROR(FIND("EMPRESA ESPECIALIZADA EM ATENDIMENTO",consulta_completa__11[[#This Row],[14 - Inst. Atuando no Local]]),0)</f>
        <v>0</v>
      </c>
      <c r="CV602" s="84" t="str">
        <f t="shared" si="303"/>
        <v/>
      </c>
      <c r="CW602" s="84">
        <f>IFERROR(FIND("IBAMA",consulta_completa__11[[#This Row],[14 - Inst. Atuando no Local]]),0)</f>
        <v>0</v>
      </c>
      <c r="CX602" s="84" t="str">
        <f t="shared" si="304"/>
        <v/>
      </c>
      <c r="CY602" s="84" t="str">
        <f>IF(consulta_completa__11[[#This Row],[14 - Inst. Atuando no Local]]="","X","")</f>
        <v/>
      </c>
      <c r="CZ602" s="84">
        <f>IFERROR(FIND("OUTRA (S)",consulta_completa__11[[#This Row],[14 - Inst. Atuando no Local]]),0)</f>
        <v>0</v>
      </c>
      <c r="DA602" s="84" t="str">
        <f t="shared" si="305"/>
        <v/>
      </c>
      <c r="DB602" s="35" t="str">
        <f t="shared" si="306"/>
        <v>Sim</v>
      </c>
      <c r="DC602" s="35" t="str">
        <f t="shared" si="307"/>
        <v>Não</v>
      </c>
      <c r="DD602" s="35" t="str">
        <f t="shared" si="308"/>
        <v>Sim</v>
      </c>
      <c r="DE602" s="87" t="str">
        <f t="shared" si="310"/>
        <v>Federal</v>
      </c>
    </row>
    <row r="603" spans="1:109">
      <c r="A603" s="14">
        <v>202581828829</v>
      </c>
      <c r="B603" s="1">
        <v>45887</v>
      </c>
      <c r="C603" t="s">
        <v>5294</v>
      </c>
      <c r="D603" t="s">
        <v>998</v>
      </c>
      <c r="E603" t="s">
        <v>1470</v>
      </c>
      <c r="F603" t="s">
        <v>139</v>
      </c>
      <c r="G603" t="s">
        <v>311</v>
      </c>
      <c r="H603" t="s">
        <v>113</v>
      </c>
      <c r="I603" t="s">
        <v>113</v>
      </c>
      <c r="J603" t="s">
        <v>113</v>
      </c>
      <c r="K603" t="s">
        <v>114</v>
      </c>
      <c r="L603" t="s">
        <v>114</v>
      </c>
      <c r="M603" t="s">
        <v>139</v>
      </c>
      <c r="N603" t="s">
        <v>119</v>
      </c>
      <c r="O603" t="s">
        <v>239</v>
      </c>
      <c r="P603" t="s">
        <v>299</v>
      </c>
      <c r="Q603" t="s">
        <v>143</v>
      </c>
      <c r="R603" t="s">
        <v>123</v>
      </c>
      <c r="S603" t="s">
        <v>113</v>
      </c>
      <c r="T603" t="s">
        <v>113</v>
      </c>
      <c r="U603" t="s">
        <v>5295</v>
      </c>
      <c r="V603" t="s">
        <v>4865</v>
      </c>
      <c r="Z603" t="s">
        <v>5296</v>
      </c>
      <c r="AA603" t="s">
        <v>1728</v>
      </c>
      <c r="AB603" t="s">
        <v>1474</v>
      </c>
      <c r="AC603" t="s">
        <v>1475</v>
      </c>
      <c r="AD603">
        <v>1</v>
      </c>
      <c r="AE603" t="s">
        <v>2448</v>
      </c>
      <c r="AF603" t="s">
        <v>2449</v>
      </c>
      <c r="AG603" t="s">
        <v>2450</v>
      </c>
      <c r="AH603" t="s">
        <v>131</v>
      </c>
      <c r="AI603" t="s">
        <v>131</v>
      </c>
      <c r="AJ603" t="s">
        <v>131</v>
      </c>
      <c r="AK603" t="s">
        <v>5297</v>
      </c>
      <c r="AL603" t="s">
        <v>113</v>
      </c>
      <c r="AM603" t="s">
        <v>1480</v>
      </c>
      <c r="AN603" t="s">
        <v>113</v>
      </c>
      <c r="AO603" t="s">
        <v>113</v>
      </c>
      <c r="AQ603" t="s">
        <v>1481</v>
      </c>
      <c r="AR603" t="s">
        <v>113</v>
      </c>
      <c r="AS603" t="s">
        <v>113</v>
      </c>
      <c r="AT603" t="s">
        <v>5298</v>
      </c>
      <c r="AU603" t="s">
        <v>2906</v>
      </c>
      <c r="AW603" t="s">
        <v>637</v>
      </c>
      <c r="AX603" s="82">
        <f>IFERROR(FIND("Óbitos/feridos",consulta_completa__11[[#This Row],[13 - Ocorrências/Ambientes Atingidos]]),0)</f>
        <v>0</v>
      </c>
      <c r="AY603" s="83" t="str">
        <f t="shared" si="280"/>
        <v/>
      </c>
      <c r="AZ603" s="82">
        <f>IFERROR(FIND("População afetada/evacuada",consulta_completa__11[[#This Row],[13 - Ocorrências/Ambientes Atingidos]]),0)</f>
        <v>0</v>
      </c>
      <c r="BA603" s="82" t="str">
        <f t="shared" si="281"/>
        <v/>
      </c>
      <c r="BB603" s="82">
        <f>IFERROR(FIND("Suspensão de abastecimento de água",consulta_completa__11[[#This Row],[13 - Ocorrências/Ambientes Atingidos]]),0)</f>
        <v>0</v>
      </c>
      <c r="BC603" s="83" t="str">
        <f t="shared" si="309"/>
        <v/>
      </c>
      <c r="BD603" s="82">
        <f>IFERROR(FIND("Rio/córrego",consulta_completa__11[[#This Row],[13 - Ocorrências/Ambientes Atingidos]]),0)</f>
        <v>0</v>
      </c>
      <c r="BE603" s="83" t="str">
        <f t="shared" si="282"/>
        <v/>
      </c>
      <c r="BF603" s="82">
        <f>IFERROR(FIND("Lago",consulta_completa__11[[#This Row],[13 - Ocorrências/Ambientes Atingidos]]),0)</f>
        <v>0</v>
      </c>
      <c r="BG603" s="83" t="str">
        <f t="shared" si="283"/>
        <v/>
      </c>
      <c r="BH603" s="82">
        <f>IFERROR(FIND("Mar",consulta_completa__11[[#This Row],[13 - Ocorrências/Ambientes Atingidos]]),0)</f>
        <v>0</v>
      </c>
      <c r="BI603" s="83" t="str">
        <f t="shared" si="284"/>
        <v/>
      </c>
      <c r="BJ603" s="82">
        <f>IFERROR(FIND("Praia",consulta_completa__11[[#This Row],[13 - Ocorrências/Ambientes Atingidos]]),0)</f>
        <v>0</v>
      </c>
      <c r="BK603" s="83" t="str">
        <f t="shared" si="285"/>
        <v/>
      </c>
      <c r="BL603" s="82">
        <f>IFERROR(FIND("Solo",consulta_completa__11[[#This Row],[13 - Ocorrências/Ambientes Atingidos]]),0)</f>
        <v>0</v>
      </c>
      <c r="BM603" s="83" t="str">
        <f t="shared" si="286"/>
        <v/>
      </c>
      <c r="BN603" s="82">
        <f>IFERROR(FIND("Águas subterrâneas",consulta_completa__11[[#This Row],[13 - Ocorrências/Ambientes Atingidos]]),0)</f>
        <v>0</v>
      </c>
      <c r="BO603" s="83" t="str">
        <f t="shared" si="287"/>
        <v/>
      </c>
      <c r="BP603" s="82">
        <f>IFERROR(FIND("Atmosfera",consulta_completa__11[[#This Row],[13 - Ocorrências/Ambientes Atingidos]]),0)</f>
        <v>0</v>
      </c>
      <c r="BQ603" s="83" t="str">
        <f t="shared" si="288"/>
        <v/>
      </c>
      <c r="BR603" s="82">
        <f>IFERROR(FIND("Flora",consulta_completa__11[[#This Row],[13 - Ocorrências/Ambientes Atingidos]]),0)</f>
        <v>0</v>
      </c>
      <c r="BS603" s="83" t="str">
        <f t="shared" si="289"/>
        <v/>
      </c>
      <c r="BT603" s="82">
        <f>IFERROR(FIND("Fauna",consulta_completa__11[[#This Row],[13 - Ocorrências/Ambientes Atingidos]]),0)</f>
        <v>0</v>
      </c>
      <c r="BU603" s="83" t="str">
        <f t="shared" si="290"/>
        <v/>
      </c>
      <c r="BV603" s="82">
        <f>IFERROR(FIND("UC federal",consulta_completa__11[[#This Row],[13 - Ocorrências/Ambientes Atingidos]]),0)</f>
        <v>0</v>
      </c>
      <c r="BW603" s="83" t="str">
        <f t="shared" si="291"/>
        <v/>
      </c>
      <c r="BX603" s="82">
        <f>IFERROR(FIND("UC estadual/municipal",consulta_completa__11[[#This Row],[13 - Ocorrências/Ambientes Atingidos]]),0)</f>
        <v>0</v>
      </c>
      <c r="BY603" s="83" t="str">
        <f t="shared" si="292"/>
        <v/>
      </c>
      <c r="BZ603" s="82">
        <f>IFERROR(FIND("Outro(s)",consulta_completa__11[[#This Row],[13 - Ocorrências/Ambientes Atingidos]]),0)</f>
        <v>1</v>
      </c>
      <c r="CA603" s="83" t="str">
        <f t="shared" si="293"/>
        <v>X</v>
      </c>
      <c r="CB603" s="82">
        <f>IFERROR(FIND("Sem dano",consulta_completa__11[[#This Row],[13 - Ocorrências/Ambientes Atingidos]]),0)</f>
        <v>0</v>
      </c>
      <c r="CC603" s="83" t="str">
        <f t="shared" si="294"/>
        <v/>
      </c>
      <c r="CD603" s="82" t="str">
        <f>IF(consulta_completa__11[[#This Row],[13 - Ocorrências/Ambientes Atingidos]]="","X","")</f>
        <v/>
      </c>
      <c r="CE603" s="84">
        <f>IFERROR(FIND("IBAMA",consulta_completa__11[[#This Row],[14 - Inst. Atuando no Local]]),0)</f>
        <v>0</v>
      </c>
      <c r="CF603" s="84" t="str">
        <f t="shared" si="295"/>
        <v/>
      </c>
      <c r="CG603" s="84">
        <f>IFERROR(FIND("OEMA",consulta_completa__11[[#This Row],[14 - Inst. Atuando no Local]]),0)</f>
        <v>0</v>
      </c>
      <c r="CH603" s="84" t="str">
        <f t="shared" si="296"/>
        <v/>
      </c>
      <c r="CI603" s="84">
        <f>IFERROR(FIND("DEFESA CIVIL",consulta_completa__11[[#This Row],[14 - Inst. Atuando no Local]]),0)</f>
        <v>0</v>
      </c>
      <c r="CJ603" s="84" t="str">
        <f t="shared" si="297"/>
        <v/>
      </c>
      <c r="CK603" s="84">
        <f>IFERROR(FIND("CORPO DE BOMBEIROS",consulta_completa__11[[#This Row],[14 - Inst. Atuando no Local]]),0)</f>
        <v>0</v>
      </c>
      <c r="CL603" s="84" t="str">
        <f t="shared" si="298"/>
        <v/>
      </c>
      <c r="CM603" s="84">
        <f>IFERROR(FIND("POLÍCIA RODOVIÁRIA",consulta_completa__11[[#This Row],[14 - Inst. Atuando no Local]]),0)</f>
        <v>0</v>
      </c>
      <c r="CN603" s="84" t="str">
        <f t="shared" si="299"/>
        <v/>
      </c>
      <c r="CO603" s="84">
        <f>IFERROR(FIND("POLÍCIA MILITAR",consulta_completa__11[[#This Row],[14 - Inst. Atuando no Local]]),0)</f>
        <v>0</v>
      </c>
      <c r="CP603" s="84" t="str">
        <f t="shared" si="300"/>
        <v/>
      </c>
      <c r="CQ603" s="84">
        <f>IFERROR(FIND("POLÍCIA CIVIL",consulta_completa__11[[#This Row],[14 - Inst. Atuando no Local]]),0)</f>
        <v>0</v>
      </c>
      <c r="CR603" s="84" t="str">
        <f t="shared" si="301"/>
        <v/>
      </c>
      <c r="CS603" s="84">
        <f>IFERROR(FIND("MARINHA DO BRASIL",consulta_completa__11[[#This Row],[14 - Inst. Atuando no Local]]),0)</f>
        <v>0</v>
      </c>
      <c r="CT603" s="84" t="str">
        <f t="shared" si="302"/>
        <v/>
      </c>
      <c r="CU603" s="84">
        <f>IFERROR(FIND("EMPRESA ESPECIALIZADA EM ATENDIMENTO",consulta_completa__11[[#This Row],[14 - Inst. Atuando no Local]]),0)</f>
        <v>0</v>
      </c>
      <c r="CV603" s="84" t="str">
        <f t="shared" si="303"/>
        <v/>
      </c>
      <c r="CW603" s="84">
        <f>IFERROR(FIND("IBAMA",consulta_completa__11[[#This Row],[14 - Inst. Atuando no Local]]),0)</f>
        <v>0</v>
      </c>
      <c r="CX603" s="84" t="str">
        <f t="shared" si="304"/>
        <v/>
      </c>
      <c r="CY603" s="84" t="str">
        <f>IF(consulta_completa__11[[#This Row],[14 - Inst. Atuando no Local]]="","X","")</f>
        <v/>
      </c>
      <c r="CZ603" s="84">
        <f>IFERROR(FIND("OUTRA (S)",consulta_completa__11[[#This Row],[14 - Inst. Atuando no Local]]),0)</f>
        <v>0</v>
      </c>
      <c r="DA603" s="84" t="str">
        <f t="shared" si="305"/>
        <v/>
      </c>
      <c r="DB603" s="35" t="str">
        <f t="shared" si="306"/>
        <v>Sim</v>
      </c>
      <c r="DC603" s="35" t="str">
        <f t="shared" si="307"/>
        <v>Não</v>
      </c>
      <c r="DD603" s="35" t="str">
        <f t="shared" si="308"/>
        <v>Sim</v>
      </c>
      <c r="DE603" s="87" t="str">
        <f t="shared" si="310"/>
        <v>Federal</v>
      </c>
    </row>
    <row r="604" spans="1:109">
      <c r="A604" s="14">
        <v>202581836034</v>
      </c>
      <c r="B604" s="1">
        <v>45887</v>
      </c>
      <c r="C604" t="s">
        <v>5005</v>
      </c>
      <c r="D604" t="s">
        <v>180</v>
      </c>
      <c r="E604" t="s">
        <v>286</v>
      </c>
      <c r="F604" t="s">
        <v>5299</v>
      </c>
      <c r="G604" t="s">
        <v>113</v>
      </c>
      <c r="H604" t="s">
        <v>114</v>
      </c>
      <c r="I604" t="s">
        <v>114</v>
      </c>
      <c r="J604" t="s">
        <v>5300</v>
      </c>
      <c r="K604" t="s">
        <v>256</v>
      </c>
      <c r="L604" t="s">
        <v>166</v>
      </c>
      <c r="M604" t="s">
        <v>113</v>
      </c>
      <c r="N604" t="s">
        <v>650</v>
      </c>
      <c r="O604" t="s">
        <v>239</v>
      </c>
      <c r="P604" t="s">
        <v>299</v>
      </c>
      <c r="Q604" t="s">
        <v>143</v>
      </c>
      <c r="R604" t="s">
        <v>123</v>
      </c>
      <c r="S604" t="s">
        <v>113</v>
      </c>
      <c r="T604" t="s">
        <v>5301</v>
      </c>
      <c r="U604" t="s">
        <v>5302</v>
      </c>
      <c r="V604" t="s">
        <v>5303</v>
      </c>
      <c r="Z604" t="s">
        <v>5304</v>
      </c>
      <c r="AA604" t="s">
        <v>113</v>
      </c>
      <c r="AB604" t="s">
        <v>5305</v>
      </c>
      <c r="AC604" t="s">
        <v>5306</v>
      </c>
      <c r="AD604">
        <v>0</v>
      </c>
      <c r="AE604" t="s">
        <v>5307</v>
      </c>
      <c r="AF604" t="s">
        <v>5308</v>
      </c>
      <c r="AG604" t="s">
        <v>5309</v>
      </c>
      <c r="AH604" t="s">
        <v>131</v>
      </c>
      <c r="AI604" t="s">
        <v>132</v>
      </c>
      <c r="AJ604" t="s">
        <v>132</v>
      </c>
      <c r="AK604" t="s">
        <v>113</v>
      </c>
      <c r="AL604" t="s">
        <v>5310</v>
      </c>
      <c r="AM604" t="s">
        <v>1592</v>
      </c>
      <c r="AN604" t="s">
        <v>1592</v>
      </c>
      <c r="AO604" t="s">
        <v>4507</v>
      </c>
      <c r="AP604">
        <v>31995232231</v>
      </c>
      <c r="AQ604" t="s">
        <v>1594</v>
      </c>
      <c r="AR604" t="s">
        <v>113</v>
      </c>
      <c r="AS604" t="s">
        <v>113</v>
      </c>
      <c r="AT604" t="s">
        <v>113</v>
      </c>
      <c r="AU604" t="s">
        <v>113</v>
      </c>
      <c r="AW604" t="s">
        <v>113</v>
      </c>
      <c r="AX604" s="82">
        <f>IFERROR(FIND("Óbitos/feridos",consulta_completa__11[[#This Row],[13 - Ocorrências/Ambientes Atingidos]]),0)</f>
        <v>0</v>
      </c>
      <c r="AY604" s="83" t="str">
        <f t="shared" si="280"/>
        <v/>
      </c>
      <c r="AZ604" s="82">
        <f>IFERROR(FIND("População afetada/evacuada",consulta_completa__11[[#This Row],[13 - Ocorrências/Ambientes Atingidos]]),0)</f>
        <v>0</v>
      </c>
      <c r="BA604" s="82" t="str">
        <f t="shared" si="281"/>
        <v/>
      </c>
      <c r="BB604" s="82">
        <f>IFERROR(FIND("Suspensão de abastecimento de água",consulta_completa__11[[#This Row],[13 - Ocorrências/Ambientes Atingidos]]),0)</f>
        <v>0</v>
      </c>
      <c r="BC604" s="83" t="str">
        <f t="shared" si="309"/>
        <v/>
      </c>
      <c r="BD604" s="82">
        <f>IFERROR(FIND("Rio/córrego",consulta_completa__11[[#This Row],[13 - Ocorrências/Ambientes Atingidos]]),0)</f>
        <v>0</v>
      </c>
      <c r="BE604" s="83" t="str">
        <f t="shared" si="282"/>
        <v/>
      </c>
      <c r="BF604" s="82">
        <f>IFERROR(FIND("Lago",consulta_completa__11[[#This Row],[13 - Ocorrências/Ambientes Atingidos]]),0)</f>
        <v>0</v>
      </c>
      <c r="BG604" s="83" t="str">
        <f t="shared" si="283"/>
        <v/>
      </c>
      <c r="BH604" s="82">
        <f>IFERROR(FIND("Mar",consulta_completa__11[[#This Row],[13 - Ocorrências/Ambientes Atingidos]]),0)</f>
        <v>0</v>
      </c>
      <c r="BI604" s="83" t="str">
        <f t="shared" si="284"/>
        <v/>
      </c>
      <c r="BJ604" s="82">
        <f>IFERROR(FIND("Praia",consulta_completa__11[[#This Row],[13 - Ocorrências/Ambientes Atingidos]]),0)</f>
        <v>0</v>
      </c>
      <c r="BK604" s="83" t="str">
        <f t="shared" si="285"/>
        <v/>
      </c>
      <c r="BL604" s="82">
        <f>IFERROR(FIND("Solo",consulta_completa__11[[#This Row],[13 - Ocorrências/Ambientes Atingidos]]),0)</f>
        <v>0</v>
      </c>
      <c r="BM604" s="83" t="str">
        <f t="shared" si="286"/>
        <v/>
      </c>
      <c r="BN604" s="82">
        <f>IFERROR(FIND("Águas subterrâneas",consulta_completa__11[[#This Row],[13 - Ocorrências/Ambientes Atingidos]]),0)</f>
        <v>0</v>
      </c>
      <c r="BO604" s="83" t="str">
        <f t="shared" si="287"/>
        <v/>
      </c>
      <c r="BP604" s="82">
        <f>IFERROR(FIND("Atmosfera",consulta_completa__11[[#This Row],[13 - Ocorrências/Ambientes Atingidos]]),0)</f>
        <v>0</v>
      </c>
      <c r="BQ604" s="83" t="str">
        <f t="shared" si="288"/>
        <v/>
      </c>
      <c r="BR604" s="82">
        <f>IFERROR(FIND("Flora",consulta_completa__11[[#This Row],[13 - Ocorrências/Ambientes Atingidos]]),0)</f>
        <v>0</v>
      </c>
      <c r="BS604" s="83" t="str">
        <f t="shared" si="289"/>
        <v/>
      </c>
      <c r="BT604" s="82">
        <f>IFERROR(FIND("Fauna",consulta_completa__11[[#This Row],[13 - Ocorrências/Ambientes Atingidos]]),0)</f>
        <v>0</v>
      </c>
      <c r="BU604" s="83" t="str">
        <f t="shared" si="290"/>
        <v/>
      </c>
      <c r="BV604" s="82">
        <f>IFERROR(FIND("UC federal",consulta_completa__11[[#This Row],[13 - Ocorrências/Ambientes Atingidos]]),0)</f>
        <v>0</v>
      </c>
      <c r="BW604" s="83" t="str">
        <f t="shared" si="291"/>
        <v/>
      </c>
      <c r="BX604" s="82">
        <f>IFERROR(FIND("UC estadual/municipal",consulta_completa__11[[#This Row],[13 - Ocorrências/Ambientes Atingidos]]),0)</f>
        <v>0</v>
      </c>
      <c r="BY604" s="83" t="str">
        <f t="shared" si="292"/>
        <v/>
      </c>
      <c r="BZ604" s="82">
        <f>IFERROR(FIND("Outro(s)",consulta_completa__11[[#This Row],[13 - Ocorrências/Ambientes Atingidos]]),0)</f>
        <v>0</v>
      </c>
      <c r="CA604" s="83" t="str">
        <f t="shared" si="293"/>
        <v/>
      </c>
      <c r="CB604" s="82">
        <f>IFERROR(FIND("Sem dano",consulta_completa__11[[#This Row],[13 - Ocorrências/Ambientes Atingidos]]),0)</f>
        <v>0</v>
      </c>
      <c r="CC604" s="83" t="str">
        <f t="shared" si="294"/>
        <v/>
      </c>
      <c r="CD604" s="82" t="str">
        <f>IF(consulta_completa__11[[#This Row],[13 - Ocorrências/Ambientes Atingidos]]="","X","")</f>
        <v>X</v>
      </c>
      <c r="CE604" s="84">
        <f>IFERROR(FIND("IBAMA",consulta_completa__11[[#This Row],[14 - Inst. Atuando no Local]]),0)</f>
        <v>0</v>
      </c>
      <c r="CF604" s="84" t="str">
        <f t="shared" si="295"/>
        <v/>
      </c>
      <c r="CG604" s="84">
        <f>IFERROR(FIND("OEMA",consulta_completa__11[[#This Row],[14 - Inst. Atuando no Local]]),0)</f>
        <v>0</v>
      </c>
      <c r="CH604" s="84" t="str">
        <f t="shared" si="296"/>
        <v/>
      </c>
      <c r="CI604" s="84">
        <f>IFERROR(FIND("DEFESA CIVIL",consulta_completa__11[[#This Row],[14 - Inst. Atuando no Local]]),0)</f>
        <v>0</v>
      </c>
      <c r="CJ604" s="84" t="str">
        <f t="shared" si="297"/>
        <v/>
      </c>
      <c r="CK604" s="84">
        <f>IFERROR(FIND("CORPO DE BOMBEIROS",consulta_completa__11[[#This Row],[14 - Inst. Atuando no Local]]),0)</f>
        <v>0</v>
      </c>
      <c r="CL604" s="84" t="str">
        <f t="shared" si="298"/>
        <v/>
      </c>
      <c r="CM604" s="84">
        <f>IFERROR(FIND("POLÍCIA RODOVIÁRIA",consulta_completa__11[[#This Row],[14 - Inst. Atuando no Local]]),0)</f>
        <v>0</v>
      </c>
      <c r="CN604" s="84" t="str">
        <f t="shared" si="299"/>
        <v/>
      </c>
      <c r="CO604" s="84">
        <f>IFERROR(FIND("POLÍCIA MILITAR",consulta_completa__11[[#This Row],[14 - Inst. Atuando no Local]]),0)</f>
        <v>0</v>
      </c>
      <c r="CP604" s="84" t="str">
        <f t="shared" si="300"/>
        <v/>
      </c>
      <c r="CQ604" s="84">
        <f>IFERROR(FIND("POLÍCIA CIVIL",consulta_completa__11[[#This Row],[14 - Inst. Atuando no Local]]),0)</f>
        <v>0</v>
      </c>
      <c r="CR604" s="84" t="str">
        <f t="shared" si="301"/>
        <v/>
      </c>
      <c r="CS604" s="84">
        <f>IFERROR(FIND("MARINHA DO BRASIL",consulta_completa__11[[#This Row],[14 - Inst. Atuando no Local]]),0)</f>
        <v>0</v>
      </c>
      <c r="CT604" s="84" t="str">
        <f t="shared" si="302"/>
        <v/>
      </c>
      <c r="CU604" s="84">
        <f>IFERROR(FIND("EMPRESA ESPECIALIZADA EM ATENDIMENTO",consulta_completa__11[[#This Row],[14 - Inst. Atuando no Local]]),0)</f>
        <v>0</v>
      </c>
      <c r="CV604" s="84" t="str">
        <f t="shared" si="303"/>
        <v/>
      </c>
      <c r="CW604" s="84">
        <f>IFERROR(FIND("IBAMA",consulta_completa__11[[#This Row],[14 - Inst. Atuando no Local]]),0)</f>
        <v>0</v>
      </c>
      <c r="CX604" s="84" t="str">
        <f t="shared" si="304"/>
        <v/>
      </c>
      <c r="CY604" s="84" t="str">
        <f>IF(consulta_completa__11[[#This Row],[14 - Inst. Atuando no Local]]="","X","")</f>
        <v/>
      </c>
      <c r="CZ604" s="84">
        <f>IFERROR(FIND("OUTRA (S)",consulta_completa__11[[#This Row],[14 - Inst. Atuando no Local]]),0)</f>
        <v>0</v>
      </c>
      <c r="DA604" s="84" t="str">
        <f t="shared" si="305"/>
        <v/>
      </c>
      <c r="DB604" s="35" t="str">
        <f t="shared" si="306"/>
        <v>Sim</v>
      </c>
      <c r="DC604" s="35" t="str">
        <f t="shared" si="307"/>
        <v>Não</v>
      </c>
      <c r="DD604" s="35" t="str">
        <f t="shared" si="308"/>
        <v>Sim</v>
      </c>
      <c r="DE604" s="87" t="str">
        <f t="shared" si="310"/>
        <v>Sem informação</v>
      </c>
    </row>
    <row r="605" spans="1:109">
      <c r="A605" s="14">
        <v>202581943210</v>
      </c>
      <c r="B605" s="1">
        <v>45887</v>
      </c>
      <c r="C605" t="s">
        <v>109</v>
      </c>
      <c r="D605" t="s">
        <v>110</v>
      </c>
      <c r="E605" t="s">
        <v>111</v>
      </c>
      <c r="F605" t="s">
        <v>112</v>
      </c>
      <c r="G605" t="s">
        <v>311</v>
      </c>
      <c r="H605" t="s">
        <v>5311</v>
      </c>
      <c r="I605" t="s">
        <v>117</v>
      </c>
      <c r="J605" t="s">
        <v>113</v>
      </c>
      <c r="K605" t="s">
        <v>114</v>
      </c>
      <c r="L605" t="s">
        <v>114</v>
      </c>
      <c r="M605" t="s">
        <v>118</v>
      </c>
      <c r="N605" t="s">
        <v>119</v>
      </c>
      <c r="O605" t="s">
        <v>239</v>
      </c>
      <c r="P605" t="s">
        <v>299</v>
      </c>
      <c r="Q605" t="s">
        <v>143</v>
      </c>
      <c r="R605" t="s">
        <v>123</v>
      </c>
      <c r="S605" t="s">
        <v>201</v>
      </c>
      <c r="T605" t="s">
        <v>5312</v>
      </c>
      <c r="U605" t="s">
        <v>113</v>
      </c>
      <c r="V605" t="s">
        <v>5313</v>
      </c>
      <c r="Z605" t="s">
        <v>5314</v>
      </c>
      <c r="AA605" t="s">
        <v>113</v>
      </c>
      <c r="AB605" t="s">
        <v>1465</v>
      </c>
      <c r="AC605" t="s">
        <v>399</v>
      </c>
      <c r="AD605">
        <v>1</v>
      </c>
      <c r="AE605" t="s">
        <v>603</v>
      </c>
      <c r="AF605" t="s">
        <v>113</v>
      </c>
      <c r="AG605" t="s">
        <v>113</v>
      </c>
      <c r="AH605" t="s">
        <v>131</v>
      </c>
      <c r="AI605" t="s">
        <v>132</v>
      </c>
      <c r="AJ605" t="s">
        <v>131</v>
      </c>
      <c r="AK605" t="s">
        <v>5315</v>
      </c>
      <c r="AL605" t="s">
        <v>5316</v>
      </c>
      <c r="AM605" t="s">
        <v>402</v>
      </c>
      <c r="AN605" t="s">
        <v>113</v>
      </c>
      <c r="AO605" t="s">
        <v>113</v>
      </c>
      <c r="AQ605" t="s">
        <v>211</v>
      </c>
      <c r="AR605" t="s">
        <v>113</v>
      </c>
      <c r="AS605" t="s">
        <v>113</v>
      </c>
      <c r="AT605" t="s">
        <v>5317</v>
      </c>
      <c r="AU605" t="s">
        <v>113</v>
      </c>
      <c r="AW605" t="s">
        <v>159</v>
      </c>
      <c r="AX605" s="82">
        <f>IFERROR(FIND("Óbitos/feridos",consulta_completa__11[[#This Row],[13 - Ocorrências/Ambientes Atingidos]]),0)</f>
        <v>0</v>
      </c>
      <c r="AY605" s="83" t="str">
        <f t="shared" si="280"/>
        <v/>
      </c>
      <c r="AZ605" s="82">
        <f>IFERROR(FIND("População afetada/evacuada",consulta_completa__11[[#This Row],[13 - Ocorrências/Ambientes Atingidos]]),0)</f>
        <v>0</v>
      </c>
      <c r="BA605" s="82" t="str">
        <f t="shared" si="281"/>
        <v/>
      </c>
      <c r="BB605" s="82">
        <f>IFERROR(FIND("Suspensão de abastecimento de água",consulta_completa__11[[#This Row],[13 - Ocorrências/Ambientes Atingidos]]),0)</f>
        <v>0</v>
      </c>
      <c r="BC605" s="83" t="str">
        <f t="shared" si="309"/>
        <v/>
      </c>
      <c r="BD605" s="82">
        <f>IFERROR(FIND("Rio/córrego",consulta_completa__11[[#This Row],[13 - Ocorrências/Ambientes Atingidos]]),0)</f>
        <v>0</v>
      </c>
      <c r="BE605" s="83" t="str">
        <f t="shared" si="282"/>
        <v/>
      </c>
      <c r="BF605" s="82">
        <f>IFERROR(FIND("Lago",consulta_completa__11[[#This Row],[13 - Ocorrências/Ambientes Atingidos]]),0)</f>
        <v>0</v>
      </c>
      <c r="BG605" s="83" t="str">
        <f t="shared" si="283"/>
        <v/>
      </c>
      <c r="BH605" s="82">
        <f>IFERROR(FIND("Mar",consulta_completa__11[[#This Row],[13 - Ocorrências/Ambientes Atingidos]]),0)</f>
        <v>1</v>
      </c>
      <c r="BI605" s="83" t="str">
        <f t="shared" si="284"/>
        <v>X</v>
      </c>
      <c r="BJ605" s="82">
        <f>IFERROR(FIND("Praia",consulta_completa__11[[#This Row],[13 - Ocorrências/Ambientes Atingidos]]),0)</f>
        <v>0</v>
      </c>
      <c r="BK605" s="83" t="str">
        <f t="shared" si="285"/>
        <v/>
      </c>
      <c r="BL605" s="82">
        <f>IFERROR(FIND("Solo",consulta_completa__11[[#This Row],[13 - Ocorrências/Ambientes Atingidos]]),0)</f>
        <v>0</v>
      </c>
      <c r="BM605" s="83" t="str">
        <f t="shared" si="286"/>
        <v/>
      </c>
      <c r="BN605" s="82">
        <f>IFERROR(FIND("Águas subterrâneas",consulta_completa__11[[#This Row],[13 - Ocorrências/Ambientes Atingidos]]),0)</f>
        <v>0</v>
      </c>
      <c r="BO605" s="83" t="str">
        <f t="shared" si="287"/>
        <v/>
      </c>
      <c r="BP605" s="82">
        <f>IFERROR(FIND("Atmosfera",consulta_completa__11[[#This Row],[13 - Ocorrências/Ambientes Atingidos]]),0)</f>
        <v>0</v>
      </c>
      <c r="BQ605" s="83" t="str">
        <f t="shared" si="288"/>
        <v/>
      </c>
      <c r="BR605" s="82">
        <f>IFERROR(FIND("Flora",consulta_completa__11[[#This Row],[13 - Ocorrências/Ambientes Atingidos]]),0)</f>
        <v>0</v>
      </c>
      <c r="BS605" s="83" t="str">
        <f t="shared" si="289"/>
        <v/>
      </c>
      <c r="BT605" s="82">
        <f>IFERROR(FIND("Fauna",consulta_completa__11[[#This Row],[13 - Ocorrências/Ambientes Atingidos]]),0)</f>
        <v>0</v>
      </c>
      <c r="BU605" s="83" t="str">
        <f t="shared" si="290"/>
        <v/>
      </c>
      <c r="BV605" s="82">
        <f>IFERROR(FIND("UC federal",consulta_completa__11[[#This Row],[13 - Ocorrências/Ambientes Atingidos]]),0)</f>
        <v>0</v>
      </c>
      <c r="BW605" s="83" t="str">
        <f t="shared" si="291"/>
        <v/>
      </c>
      <c r="BX605" s="82">
        <f>IFERROR(FIND("UC estadual/municipal",consulta_completa__11[[#This Row],[13 - Ocorrências/Ambientes Atingidos]]),0)</f>
        <v>0</v>
      </c>
      <c r="BY605" s="83" t="str">
        <f t="shared" si="292"/>
        <v/>
      </c>
      <c r="BZ605" s="82">
        <f>IFERROR(FIND("Outro(s)",consulta_completa__11[[#This Row],[13 - Ocorrências/Ambientes Atingidos]]),0)</f>
        <v>0</v>
      </c>
      <c r="CA605" s="83" t="str">
        <f t="shared" si="293"/>
        <v/>
      </c>
      <c r="CB605" s="82">
        <f>IFERROR(FIND("Sem dano",consulta_completa__11[[#This Row],[13 - Ocorrências/Ambientes Atingidos]]),0)</f>
        <v>0</v>
      </c>
      <c r="CC605" s="83" t="str">
        <f t="shared" si="294"/>
        <v/>
      </c>
      <c r="CD605" s="82" t="str">
        <f>IF(consulta_completa__11[[#This Row],[13 - Ocorrências/Ambientes Atingidos]]="","X","")</f>
        <v/>
      </c>
      <c r="CE605" s="84">
        <f>IFERROR(FIND("IBAMA",consulta_completa__11[[#This Row],[14 - Inst. Atuando no Local]]),0)</f>
        <v>0</v>
      </c>
      <c r="CF605" s="84" t="str">
        <f t="shared" si="295"/>
        <v/>
      </c>
      <c r="CG605" s="84">
        <f>IFERROR(FIND("OEMA",consulta_completa__11[[#This Row],[14 - Inst. Atuando no Local]]),0)</f>
        <v>0</v>
      </c>
      <c r="CH605" s="84" t="str">
        <f t="shared" si="296"/>
        <v/>
      </c>
      <c r="CI605" s="84">
        <f>IFERROR(FIND("DEFESA CIVIL",consulta_completa__11[[#This Row],[14 - Inst. Atuando no Local]]),0)</f>
        <v>0</v>
      </c>
      <c r="CJ605" s="84" t="str">
        <f t="shared" si="297"/>
        <v/>
      </c>
      <c r="CK605" s="84">
        <f>IFERROR(FIND("CORPO DE BOMBEIROS",consulta_completa__11[[#This Row],[14 - Inst. Atuando no Local]]),0)</f>
        <v>0</v>
      </c>
      <c r="CL605" s="84" t="str">
        <f t="shared" si="298"/>
        <v/>
      </c>
      <c r="CM605" s="84">
        <f>IFERROR(FIND("POLÍCIA RODOVIÁRIA",consulta_completa__11[[#This Row],[14 - Inst. Atuando no Local]]),0)</f>
        <v>0</v>
      </c>
      <c r="CN605" s="84" t="str">
        <f t="shared" si="299"/>
        <v/>
      </c>
      <c r="CO605" s="84">
        <f>IFERROR(FIND("POLÍCIA MILITAR",consulta_completa__11[[#This Row],[14 - Inst. Atuando no Local]]),0)</f>
        <v>0</v>
      </c>
      <c r="CP605" s="84" t="str">
        <f t="shared" si="300"/>
        <v/>
      </c>
      <c r="CQ605" s="84">
        <f>IFERROR(FIND("POLÍCIA CIVIL",consulta_completa__11[[#This Row],[14 - Inst. Atuando no Local]]),0)</f>
        <v>0</v>
      </c>
      <c r="CR605" s="84" t="str">
        <f t="shared" si="301"/>
        <v/>
      </c>
      <c r="CS605" s="84">
        <f>IFERROR(FIND("MARINHA DO BRASIL",consulta_completa__11[[#This Row],[14 - Inst. Atuando no Local]]),0)</f>
        <v>0</v>
      </c>
      <c r="CT605" s="84" t="str">
        <f t="shared" si="302"/>
        <v/>
      </c>
      <c r="CU605" s="84">
        <f>IFERROR(FIND("EMPRESA ESPECIALIZADA EM ATENDIMENTO",consulta_completa__11[[#This Row],[14 - Inst. Atuando no Local]]),0)</f>
        <v>0</v>
      </c>
      <c r="CV605" s="84" t="str">
        <f t="shared" si="303"/>
        <v/>
      </c>
      <c r="CW605" s="84">
        <f>IFERROR(FIND("IBAMA",consulta_completa__11[[#This Row],[14 - Inst. Atuando no Local]]),0)</f>
        <v>0</v>
      </c>
      <c r="CX605" s="84" t="str">
        <f t="shared" si="304"/>
        <v/>
      </c>
      <c r="CY605" s="84" t="str">
        <f>IF(consulta_completa__11[[#This Row],[14 - Inst. Atuando no Local]]="","X","")</f>
        <v/>
      </c>
      <c r="CZ605" s="84">
        <f>IFERROR(FIND("OUTRA (S)",consulta_completa__11[[#This Row],[14 - Inst. Atuando no Local]]),0)</f>
        <v>0</v>
      </c>
      <c r="DA605" s="84" t="str">
        <f t="shared" si="305"/>
        <v/>
      </c>
      <c r="DB605" s="35" t="str">
        <f t="shared" si="306"/>
        <v>Sim</v>
      </c>
      <c r="DC605" s="35" t="str">
        <f t="shared" si="307"/>
        <v>Não</v>
      </c>
      <c r="DD605" s="35" t="str">
        <f t="shared" si="308"/>
        <v>Sim</v>
      </c>
      <c r="DE605" s="87" t="str">
        <f t="shared" si="310"/>
        <v>Federal</v>
      </c>
    </row>
    <row r="606" spans="1:109">
      <c r="A606" s="14">
        <v>202581954041</v>
      </c>
      <c r="B606" s="1">
        <v>45887</v>
      </c>
      <c r="C606" t="s">
        <v>160</v>
      </c>
      <c r="D606" t="s">
        <v>161</v>
      </c>
      <c r="E606" t="s">
        <v>162</v>
      </c>
      <c r="F606" t="s">
        <v>163</v>
      </c>
      <c r="G606" t="s">
        <v>113</v>
      </c>
      <c r="H606" t="s">
        <v>114</v>
      </c>
      <c r="I606" t="s">
        <v>114</v>
      </c>
      <c r="J606" t="s">
        <v>365</v>
      </c>
      <c r="K606" t="s">
        <v>113</v>
      </c>
      <c r="L606" t="s">
        <v>113</v>
      </c>
      <c r="M606" t="s">
        <v>140</v>
      </c>
      <c r="N606" t="s">
        <v>119</v>
      </c>
      <c r="O606" t="s">
        <v>120</v>
      </c>
      <c r="P606" t="s">
        <v>299</v>
      </c>
      <c r="Q606" t="s">
        <v>167</v>
      </c>
      <c r="R606" t="s">
        <v>123</v>
      </c>
      <c r="S606" t="s">
        <v>113</v>
      </c>
      <c r="T606" t="s">
        <v>113</v>
      </c>
      <c r="U606" t="s">
        <v>5318</v>
      </c>
      <c r="V606" t="s">
        <v>5319</v>
      </c>
      <c r="Z606" t="s">
        <v>676</v>
      </c>
      <c r="AA606" t="s">
        <v>5320</v>
      </c>
      <c r="AB606" t="s">
        <v>172</v>
      </c>
      <c r="AC606" t="s">
        <v>173</v>
      </c>
      <c r="AD606">
        <v>1</v>
      </c>
      <c r="AE606" t="s">
        <v>5321</v>
      </c>
      <c r="AF606" t="s">
        <v>113</v>
      </c>
      <c r="AG606" t="s">
        <v>113</v>
      </c>
      <c r="AH606" t="s">
        <v>131</v>
      </c>
      <c r="AI606" t="s">
        <v>132</v>
      </c>
      <c r="AJ606" t="s">
        <v>131</v>
      </c>
      <c r="AK606" t="s">
        <v>372</v>
      </c>
      <c r="AL606" t="s">
        <v>5322</v>
      </c>
      <c r="AM606" t="s">
        <v>2042</v>
      </c>
      <c r="AN606" t="s">
        <v>172</v>
      </c>
      <c r="AO606" t="s">
        <v>225</v>
      </c>
      <c r="AP606">
        <v>41988207121</v>
      </c>
      <c r="AQ606" t="s">
        <v>178</v>
      </c>
      <c r="AR606" t="s">
        <v>113</v>
      </c>
      <c r="AS606" t="s">
        <v>113</v>
      </c>
      <c r="AT606" t="s">
        <v>113</v>
      </c>
      <c r="AU606" t="s">
        <v>113</v>
      </c>
      <c r="AW606" t="s">
        <v>113</v>
      </c>
      <c r="AX606" s="82">
        <f>IFERROR(FIND("Óbitos/feridos",consulta_completa__11[[#This Row],[13 - Ocorrências/Ambientes Atingidos]]),0)</f>
        <v>0</v>
      </c>
      <c r="AY606" s="83" t="str">
        <f t="shared" si="280"/>
        <v/>
      </c>
      <c r="AZ606" s="82">
        <f>IFERROR(FIND("População afetada/evacuada",consulta_completa__11[[#This Row],[13 - Ocorrências/Ambientes Atingidos]]),0)</f>
        <v>0</v>
      </c>
      <c r="BA606" s="82" t="str">
        <f t="shared" si="281"/>
        <v/>
      </c>
      <c r="BB606" s="82">
        <f>IFERROR(FIND("Suspensão de abastecimento de água",consulta_completa__11[[#This Row],[13 - Ocorrências/Ambientes Atingidos]]),0)</f>
        <v>0</v>
      </c>
      <c r="BC606" s="83" t="str">
        <f t="shared" si="309"/>
        <v/>
      </c>
      <c r="BD606" s="82">
        <f>IFERROR(FIND("Rio/córrego",consulta_completa__11[[#This Row],[13 - Ocorrências/Ambientes Atingidos]]),0)</f>
        <v>0</v>
      </c>
      <c r="BE606" s="83" t="str">
        <f t="shared" si="282"/>
        <v/>
      </c>
      <c r="BF606" s="82">
        <f>IFERROR(FIND("Lago",consulta_completa__11[[#This Row],[13 - Ocorrências/Ambientes Atingidos]]),0)</f>
        <v>0</v>
      </c>
      <c r="BG606" s="83" t="str">
        <f t="shared" si="283"/>
        <v/>
      </c>
      <c r="BH606" s="82">
        <f>IFERROR(FIND("Mar",consulta_completa__11[[#This Row],[13 - Ocorrências/Ambientes Atingidos]]),0)</f>
        <v>0</v>
      </c>
      <c r="BI606" s="83" t="str">
        <f t="shared" si="284"/>
        <v/>
      </c>
      <c r="BJ606" s="82">
        <f>IFERROR(FIND("Praia",consulta_completa__11[[#This Row],[13 - Ocorrências/Ambientes Atingidos]]),0)</f>
        <v>0</v>
      </c>
      <c r="BK606" s="83" t="str">
        <f t="shared" si="285"/>
        <v/>
      </c>
      <c r="BL606" s="82">
        <f>IFERROR(FIND("Solo",consulta_completa__11[[#This Row],[13 - Ocorrências/Ambientes Atingidos]]),0)</f>
        <v>1</v>
      </c>
      <c r="BM606" s="83" t="str">
        <f t="shared" si="286"/>
        <v>X</v>
      </c>
      <c r="BN606" s="82">
        <f>IFERROR(FIND("Águas subterrâneas",consulta_completa__11[[#This Row],[13 - Ocorrências/Ambientes Atingidos]]),0)</f>
        <v>0</v>
      </c>
      <c r="BO606" s="83" t="str">
        <f t="shared" si="287"/>
        <v/>
      </c>
      <c r="BP606" s="82">
        <f>IFERROR(FIND("Atmosfera",consulta_completa__11[[#This Row],[13 - Ocorrências/Ambientes Atingidos]]),0)</f>
        <v>0</v>
      </c>
      <c r="BQ606" s="83" t="str">
        <f t="shared" si="288"/>
        <v/>
      </c>
      <c r="BR606" s="82">
        <f>IFERROR(FIND("Flora",consulta_completa__11[[#This Row],[13 - Ocorrências/Ambientes Atingidos]]),0)</f>
        <v>0</v>
      </c>
      <c r="BS606" s="83" t="str">
        <f t="shared" si="289"/>
        <v/>
      </c>
      <c r="BT606" s="82">
        <f>IFERROR(FIND("Fauna",consulta_completa__11[[#This Row],[13 - Ocorrências/Ambientes Atingidos]]),0)</f>
        <v>0</v>
      </c>
      <c r="BU606" s="83" t="str">
        <f t="shared" si="290"/>
        <v/>
      </c>
      <c r="BV606" s="82">
        <f>IFERROR(FIND("UC federal",consulta_completa__11[[#This Row],[13 - Ocorrências/Ambientes Atingidos]]),0)</f>
        <v>0</v>
      </c>
      <c r="BW606" s="83" t="str">
        <f t="shared" si="291"/>
        <v/>
      </c>
      <c r="BX606" s="82">
        <f>IFERROR(FIND("UC estadual/municipal",consulta_completa__11[[#This Row],[13 - Ocorrências/Ambientes Atingidos]]),0)</f>
        <v>0</v>
      </c>
      <c r="BY606" s="83" t="str">
        <f t="shared" si="292"/>
        <v/>
      </c>
      <c r="BZ606" s="82">
        <f>IFERROR(FIND("Outro(s)",consulta_completa__11[[#This Row],[13 - Ocorrências/Ambientes Atingidos]]),0)</f>
        <v>0</v>
      </c>
      <c r="CA606" s="83" t="str">
        <f t="shared" si="293"/>
        <v/>
      </c>
      <c r="CB606" s="82">
        <f>IFERROR(FIND("Sem dano",consulta_completa__11[[#This Row],[13 - Ocorrências/Ambientes Atingidos]]),0)</f>
        <v>0</v>
      </c>
      <c r="CC606" s="83" t="str">
        <f t="shared" si="294"/>
        <v/>
      </c>
      <c r="CD606" s="82" t="str">
        <f>IF(consulta_completa__11[[#This Row],[13 - Ocorrências/Ambientes Atingidos]]="","X","")</f>
        <v/>
      </c>
      <c r="CE606" s="84">
        <f>IFERROR(FIND("IBAMA",consulta_completa__11[[#This Row],[14 - Inst. Atuando no Local]]),0)</f>
        <v>0</v>
      </c>
      <c r="CF606" s="84" t="str">
        <f t="shared" si="295"/>
        <v/>
      </c>
      <c r="CG606" s="84">
        <f>IFERROR(FIND("OEMA",consulta_completa__11[[#This Row],[14 - Inst. Atuando no Local]]),0)</f>
        <v>0</v>
      </c>
      <c r="CH606" s="84" t="str">
        <f t="shared" si="296"/>
        <v/>
      </c>
      <c r="CI606" s="84">
        <f>IFERROR(FIND("DEFESA CIVIL",consulta_completa__11[[#This Row],[14 - Inst. Atuando no Local]]),0)</f>
        <v>0</v>
      </c>
      <c r="CJ606" s="84" t="str">
        <f t="shared" si="297"/>
        <v/>
      </c>
      <c r="CK606" s="84">
        <f>IFERROR(FIND("CORPO DE BOMBEIROS",consulta_completa__11[[#This Row],[14 - Inst. Atuando no Local]]),0)</f>
        <v>0</v>
      </c>
      <c r="CL606" s="84" t="str">
        <f t="shared" si="298"/>
        <v/>
      </c>
      <c r="CM606" s="84">
        <f>IFERROR(FIND("POLÍCIA RODOVIÁRIA",consulta_completa__11[[#This Row],[14 - Inst. Atuando no Local]]),0)</f>
        <v>0</v>
      </c>
      <c r="CN606" s="84" t="str">
        <f t="shared" si="299"/>
        <v/>
      </c>
      <c r="CO606" s="84">
        <f>IFERROR(FIND("POLÍCIA MILITAR",consulta_completa__11[[#This Row],[14 - Inst. Atuando no Local]]),0)</f>
        <v>0</v>
      </c>
      <c r="CP606" s="84" t="str">
        <f t="shared" si="300"/>
        <v/>
      </c>
      <c r="CQ606" s="84">
        <f>IFERROR(FIND("POLÍCIA CIVIL",consulta_completa__11[[#This Row],[14 - Inst. Atuando no Local]]),0)</f>
        <v>0</v>
      </c>
      <c r="CR606" s="84" t="str">
        <f t="shared" si="301"/>
        <v/>
      </c>
      <c r="CS606" s="84">
        <f>IFERROR(FIND("MARINHA DO BRASIL",consulta_completa__11[[#This Row],[14 - Inst. Atuando no Local]]),0)</f>
        <v>0</v>
      </c>
      <c r="CT606" s="84" t="str">
        <f t="shared" si="302"/>
        <v/>
      </c>
      <c r="CU606" s="84">
        <f>IFERROR(FIND("EMPRESA ESPECIALIZADA EM ATENDIMENTO",consulta_completa__11[[#This Row],[14 - Inst. Atuando no Local]]),0)</f>
        <v>0</v>
      </c>
      <c r="CV606" s="84" t="str">
        <f t="shared" si="303"/>
        <v/>
      </c>
      <c r="CW606" s="84">
        <f>IFERROR(FIND("IBAMA",consulta_completa__11[[#This Row],[14 - Inst. Atuando no Local]]),0)</f>
        <v>0</v>
      </c>
      <c r="CX606" s="84" t="str">
        <f t="shared" si="304"/>
        <v/>
      </c>
      <c r="CY606" s="84" t="str">
        <f>IF(consulta_completa__11[[#This Row],[14 - Inst. Atuando no Local]]="","X","")</f>
        <v/>
      </c>
      <c r="CZ606" s="84">
        <f>IFERROR(FIND("OUTRA (S)",consulta_completa__11[[#This Row],[14 - Inst. Atuando no Local]]),0)</f>
        <v>0</v>
      </c>
      <c r="DA606" s="84" t="str">
        <f t="shared" si="305"/>
        <v/>
      </c>
      <c r="DB606" s="35" t="str">
        <f t="shared" si="306"/>
        <v>Sim</v>
      </c>
      <c r="DC606" s="35" t="str">
        <f t="shared" si="307"/>
        <v>Não</v>
      </c>
      <c r="DD606" s="35" t="str">
        <f t="shared" si="308"/>
        <v>Sim</v>
      </c>
      <c r="DE606" s="87" t="str">
        <f t="shared" si="310"/>
        <v>Federal</v>
      </c>
    </row>
    <row r="607" spans="1:109">
      <c r="A607" s="14">
        <v>202581979224</v>
      </c>
      <c r="B607" s="1">
        <v>45887</v>
      </c>
      <c r="C607" t="s">
        <v>109</v>
      </c>
      <c r="D607" t="s">
        <v>110</v>
      </c>
      <c r="E607" t="s">
        <v>403</v>
      </c>
      <c r="F607" t="s">
        <v>4583</v>
      </c>
      <c r="G607" t="s">
        <v>113</v>
      </c>
      <c r="H607" t="s">
        <v>114</v>
      </c>
      <c r="I607" t="s">
        <v>114</v>
      </c>
      <c r="J607" t="s">
        <v>252</v>
      </c>
      <c r="K607" t="s">
        <v>719</v>
      </c>
      <c r="L607" t="s">
        <v>117</v>
      </c>
      <c r="M607" t="s">
        <v>118</v>
      </c>
      <c r="N607" t="s">
        <v>119</v>
      </c>
      <c r="O607" t="s">
        <v>228</v>
      </c>
      <c r="P607" t="s">
        <v>299</v>
      </c>
      <c r="Q607" t="s">
        <v>143</v>
      </c>
      <c r="R607" t="s">
        <v>123</v>
      </c>
      <c r="S607" t="s">
        <v>201</v>
      </c>
      <c r="T607" t="s">
        <v>5323</v>
      </c>
      <c r="U607" t="s">
        <v>5324</v>
      </c>
      <c r="V607" t="s">
        <v>5325</v>
      </c>
      <c r="Z607" t="s">
        <v>409</v>
      </c>
      <c r="AA607" t="s">
        <v>113</v>
      </c>
      <c r="AB607" t="s">
        <v>206</v>
      </c>
      <c r="AC607" t="s">
        <v>399</v>
      </c>
      <c r="AD607">
        <v>1</v>
      </c>
      <c r="AE607" t="s">
        <v>206</v>
      </c>
      <c r="AF607" t="s">
        <v>113</v>
      </c>
      <c r="AG607" t="s">
        <v>113</v>
      </c>
      <c r="AH607" t="s">
        <v>131</v>
      </c>
      <c r="AI607" t="s">
        <v>132</v>
      </c>
      <c r="AJ607" t="s">
        <v>131</v>
      </c>
      <c r="AK607" t="s">
        <v>5326</v>
      </c>
      <c r="AL607" t="s">
        <v>5327</v>
      </c>
      <c r="AM607" t="s">
        <v>402</v>
      </c>
      <c r="AN607" t="s">
        <v>113</v>
      </c>
      <c r="AO607" t="s">
        <v>113</v>
      </c>
      <c r="AQ607" t="s">
        <v>211</v>
      </c>
      <c r="AR607" t="s">
        <v>113</v>
      </c>
      <c r="AS607" t="s">
        <v>113</v>
      </c>
      <c r="AT607" t="s">
        <v>5328</v>
      </c>
      <c r="AU607" t="s">
        <v>113</v>
      </c>
      <c r="AW607" t="s">
        <v>159</v>
      </c>
      <c r="AX607" s="82">
        <f>IFERROR(FIND("Óbitos/feridos",consulta_completa__11[[#This Row],[13 - Ocorrências/Ambientes Atingidos]]),0)</f>
        <v>0</v>
      </c>
      <c r="AY607" s="83" t="str">
        <f t="shared" si="280"/>
        <v/>
      </c>
      <c r="AZ607" s="82">
        <f>IFERROR(FIND("População afetada/evacuada",consulta_completa__11[[#This Row],[13 - Ocorrências/Ambientes Atingidos]]),0)</f>
        <v>0</v>
      </c>
      <c r="BA607" s="82" t="str">
        <f t="shared" si="281"/>
        <v/>
      </c>
      <c r="BB607" s="82">
        <f>IFERROR(FIND("Suspensão de abastecimento de água",consulta_completa__11[[#This Row],[13 - Ocorrências/Ambientes Atingidos]]),0)</f>
        <v>0</v>
      </c>
      <c r="BC607" s="83" t="str">
        <f t="shared" si="309"/>
        <v/>
      </c>
      <c r="BD607" s="82">
        <f>IFERROR(FIND("Rio/córrego",consulta_completa__11[[#This Row],[13 - Ocorrências/Ambientes Atingidos]]),0)</f>
        <v>0</v>
      </c>
      <c r="BE607" s="83" t="str">
        <f t="shared" si="282"/>
        <v/>
      </c>
      <c r="BF607" s="82">
        <f>IFERROR(FIND("Lago",consulta_completa__11[[#This Row],[13 - Ocorrências/Ambientes Atingidos]]),0)</f>
        <v>0</v>
      </c>
      <c r="BG607" s="83" t="str">
        <f t="shared" si="283"/>
        <v/>
      </c>
      <c r="BH607" s="82">
        <f>IFERROR(FIND("Mar",consulta_completa__11[[#This Row],[13 - Ocorrências/Ambientes Atingidos]]),0)</f>
        <v>1</v>
      </c>
      <c r="BI607" s="83" t="str">
        <f t="shared" si="284"/>
        <v>X</v>
      </c>
      <c r="BJ607" s="82">
        <f>IFERROR(FIND("Praia",consulta_completa__11[[#This Row],[13 - Ocorrências/Ambientes Atingidos]]),0)</f>
        <v>0</v>
      </c>
      <c r="BK607" s="83" t="str">
        <f t="shared" si="285"/>
        <v/>
      </c>
      <c r="BL607" s="82">
        <f>IFERROR(FIND("Solo",consulta_completa__11[[#This Row],[13 - Ocorrências/Ambientes Atingidos]]),0)</f>
        <v>0</v>
      </c>
      <c r="BM607" s="83" t="str">
        <f t="shared" si="286"/>
        <v/>
      </c>
      <c r="BN607" s="82">
        <f>IFERROR(FIND("Águas subterrâneas",consulta_completa__11[[#This Row],[13 - Ocorrências/Ambientes Atingidos]]),0)</f>
        <v>0</v>
      </c>
      <c r="BO607" s="83" t="str">
        <f t="shared" si="287"/>
        <v/>
      </c>
      <c r="BP607" s="82">
        <f>IFERROR(FIND("Atmosfera",consulta_completa__11[[#This Row],[13 - Ocorrências/Ambientes Atingidos]]),0)</f>
        <v>0</v>
      </c>
      <c r="BQ607" s="83" t="str">
        <f t="shared" si="288"/>
        <v/>
      </c>
      <c r="BR607" s="82">
        <f>IFERROR(FIND("Flora",consulta_completa__11[[#This Row],[13 - Ocorrências/Ambientes Atingidos]]),0)</f>
        <v>0</v>
      </c>
      <c r="BS607" s="83" t="str">
        <f t="shared" si="289"/>
        <v/>
      </c>
      <c r="BT607" s="82">
        <f>IFERROR(FIND("Fauna",consulta_completa__11[[#This Row],[13 - Ocorrências/Ambientes Atingidos]]),0)</f>
        <v>0</v>
      </c>
      <c r="BU607" s="83" t="str">
        <f t="shared" si="290"/>
        <v/>
      </c>
      <c r="BV607" s="82">
        <f>IFERROR(FIND("UC federal",consulta_completa__11[[#This Row],[13 - Ocorrências/Ambientes Atingidos]]),0)</f>
        <v>0</v>
      </c>
      <c r="BW607" s="83" t="str">
        <f t="shared" si="291"/>
        <v/>
      </c>
      <c r="BX607" s="82">
        <f>IFERROR(FIND("UC estadual/municipal",consulta_completa__11[[#This Row],[13 - Ocorrências/Ambientes Atingidos]]),0)</f>
        <v>0</v>
      </c>
      <c r="BY607" s="83" t="str">
        <f t="shared" si="292"/>
        <v/>
      </c>
      <c r="BZ607" s="82">
        <f>IFERROR(FIND("Outro(s)",consulta_completa__11[[#This Row],[13 - Ocorrências/Ambientes Atingidos]]),0)</f>
        <v>0</v>
      </c>
      <c r="CA607" s="83" t="str">
        <f t="shared" si="293"/>
        <v/>
      </c>
      <c r="CB607" s="82">
        <f>IFERROR(FIND("Sem dano",consulta_completa__11[[#This Row],[13 - Ocorrências/Ambientes Atingidos]]),0)</f>
        <v>0</v>
      </c>
      <c r="CC607" s="83" t="str">
        <f t="shared" si="294"/>
        <v/>
      </c>
      <c r="CD607" s="82" t="str">
        <f>IF(consulta_completa__11[[#This Row],[13 - Ocorrências/Ambientes Atingidos]]="","X","")</f>
        <v/>
      </c>
      <c r="CE607" s="84">
        <f>IFERROR(FIND("IBAMA",consulta_completa__11[[#This Row],[14 - Inst. Atuando no Local]]),0)</f>
        <v>0</v>
      </c>
      <c r="CF607" s="84" t="str">
        <f t="shared" si="295"/>
        <v/>
      </c>
      <c r="CG607" s="84">
        <f>IFERROR(FIND("OEMA",consulta_completa__11[[#This Row],[14 - Inst. Atuando no Local]]),0)</f>
        <v>0</v>
      </c>
      <c r="CH607" s="84" t="str">
        <f t="shared" si="296"/>
        <v/>
      </c>
      <c r="CI607" s="84">
        <f>IFERROR(FIND("DEFESA CIVIL",consulta_completa__11[[#This Row],[14 - Inst. Atuando no Local]]),0)</f>
        <v>0</v>
      </c>
      <c r="CJ607" s="84" t="str">
        <f t="shared" si="297"/>
        <v/>
      </c>
      <c r="CK607" s="84">
        <f>IFERROR(FIND("CORPO DE BOMBEIROS",consulta_completa__11[[#This Row],[14 - Inst. Atuando no Local]]),0)</f>
        <v>0</v>
      </c>
      <c r="CL607" s="84" t="str">
        <f t="shared" si="298"/>
        <v/>
      </c>
      <c r="CM607" s="84">
        <f>IFERROR(FIND("POLÍCIA RODOVIÁRIA",consulta_completa__11[[#This Row],[14 - Inst. Atuando no Local]]),0)</f>
        <v>0</v>
      </c>
      <c r="CN607" s="84" t="str">
        <f t="shared" si="299"/>
        <v/>
      </c>
      <c r="CO607" s="84">
        <f>IFERROR(FIND("POLÍCIA MILITAR",consulta_completa__11[[#This Row],[14 - Inst. Atuando no Local]]),0)</f>
        <v>0</v>
      </c>
      <c r="CP607" s="84" t="str">
        <f t="shared" si="300"/>
        <v/>
      </c>
      <c r="CQ607" s="84">
        <f>IFERROR(FIND("POLÍCIA CIVIL",consulta_completa__11[[#This Row],[14 - Inst. Atuando no Local]]),0)</f>
        <v>0</v>
      </c>
      <c r="CR607" s="84" t="str">
        <f t="shared" si="301"/>
        <v/>
      </c>
      <c r="CS607" s="84">
        <f>IFERROR(FIND("MARINHA DO BRASIL",consulta_completa__11[[#This Row],[14 - Inst. Atuando no Local]]),0)</f>
        <v>0</v>
      </c>
      <c r="CT607" s="84" t="str">
        <f t="shared" si="302"/>
        <v/>
      </c>
      <c r="CU607" s="84">
        <f>IFERROR(FIND("EMPRESA ESPECIALIZADA EM ATENDIMENTO",consulta_completa__11[[#This Row],[14 - Inst. Atuando no Local]]),0)</f>
        <v>0</v>
      </c>
      <c r="CV607" s="84" t="str">
        <f t="shared" si="303"/>
        <v/>
      </c>
      <c r="CW607" s="84">
        <f>IFERROR(FIND("IBAMA",consulta_completa__11[[#This Row],[14 - Inst. Atuando no Local]]),0)</f>
        <v>0</v>
      </c>
      <c r="CX607" s="84" t="str">
        <f t="shared" si="304"/>
        <v/>
      </c>
      <c r="CY607" s="84" t="str">
        <f>IF(consulta_completa__11[[#This Row],[14 - Inst. Atuando no Local]]="","X","")</f>
        <v/>
      </c>
      <c r="CZ607" s="84">
        <f>IFERROR(FIND("OUTRA (S)",consulta_completa__11[[#This Row],[14 - Inst. Atuando no Local]]),0)</f>
        <v>0</v>
      </c>
      <c r="DA607" s="84" t="str">
        <f t="shared" si="305"/>
        <v/>
      </c>
      <c r="DB607" s="35" t="str">
        <f t="shared" si="306"/>
        <v>Sim</v>
      </c>
      <c r="DC607" s="35" t="str">
        <f t="shared" si="307"/>
        <v>Não</v>
      </c>
      <c r="DD607" s="35" t="str">
        <f t="shared" si="308"/>
        <v>Sim</v>
      </c>
      <c r="DE607" s="87" t="str">
        <f t="shared" si="310"/>
        <v>Federal</v>
      </c>
    </row>
    <row r="608" spans="1:109">
      <c r="A608" s="14">
        <v>202582032458</v>
      </c>
      <c r="B608" s="1">
        <v>45887</v>
      </c>
      <c r="C608" t="s">
        <v>5329</v>
      </c>
      <c r="D608" t="s">
        <v>343</v>
      </c>
      <c r="E608" t="s">
        <v>139</v>
      </c>
      <c r="F608" t="s">
        <v>139</v>
      </c>
      <c r="G608" t="s">
        <v>113</v>
      </c>
      <c r="H608" t="s">
        <v>114</v>
      </c>
      <c r="I608" t="s">
        <v>114</v>
      </c>
      <c r="J608" t="s">
        <v>255</v>
      </c>
      <c r="K608" t="s">
        <v>697</v>
      </c>
      <c r="L608" t="s">
        <v>117</v>
      </c>
      <c r="M608" t="s">
        <v>139</v>
      </c>
      <c r="N608" t="s">
        <v>113</v>
      </c>
      <c r="O608" t="s">
        <v>239</v>
      </c>
      <c r="P608" t="s">
        <v>299</v>
      </c>
      <c r="Q608" t="s">
        <v>143</v>
      </c>
      <c r="R608" t="s">
        <v>123</v>
      </c>
      <c r="S608" t="s">
        <v>113</v>
      </c>
      <c r="T608" t="s">
        <v>5330</v>
      </c>
      <c r="U608" t="s">
        <v>5331</v>
      </c>
      <c r="V608" t="s">
        <v>255</v>
      </c>
      <c r="Z608" t="s">
        <v>259</v>
      </c>
      <c r="AA608" t="s">
        <v>5332</v>
      </c>
      <c r="AB608" t="s">
        <v>433</v>
      </c>
      <c r="AC608" t="s">
        <v>434</v>
      </c>
      <c r="AD608">
        <v>0</v>
      </c>
      <c r="AE608" t="s">
        <v>113</v>
      </c>
      <c r="AF608" t="s">
        <v>113</v>
      </c>
      <c r="AG608" t="s">
        <v>113</v>
      </c>
      <c r="AH608" t="s">
        <v>194</v>
      </c>
      <c r="AI608" t="s">
        <v>132</v>
      </c>
      <c r="AJ608" t="s">
        <v>132</v>
      </c>
      <c r="AK608" t="s">
        <v>113</v>
      </c>
      <c r="AL608" t="s">
        <v>5333</v>
      </c>
      <c r="AM608" t="s">
        <v>5334</v>
      </c>
      <c r="AN608" t="s">
        <v>265</v>
      </c>
      <c r="AO608" t="s">
        <v>5335</v>
      </c>
      <c r="AP608">
        <v>6133161070</v>
      </c>
      <c r="AQ608" t="s">
        <v>5336</v>
      </c>
      <c r="AR608" t="s">
        <v>113</v>
      </c>
      <c r="AS608" t="s">
        <v>113</v>
      </c>
      <c r="AT608" t="s">
        <v>5337</v>
      </c>
      <c r="AU608" t="s">
        <v>113</v>
      </c>
      <c r="AW608" t="s">
        <v>159</v>
      </c>
      <c r="AX608" s="82">
        <f>IFERROR(FIND("Óbitos/feridos",consulta_completa__11[[#This Row],[13 - Ocorrências/Ambientes Atingidos]]),0)</f>
        <v>0</v>
      </c>
      <c r="AY608" s="83" t="str">
        <f t="shared" si="280"/>
        <v/>
      </c>
      <c r="AZ608" s="82">
        <f>IFERROR(FIND("População afetada/evacuada",consulta_completa__11[[#This Row],[13 - Ocorrências/Ambientes Atingidos]]),0)</f>
        <v>0</v>
      </c>
      <c r="BA608" s="82" t="str">
        <f t="shared" si="281"/>
        <v/>
      </c>
      <c r="BB608" s="82">
        <f>IFERROR(FIND("Suspensão de abastecimento de água",consulta_completa__11[[#This Row],[13 - Ocorrências/Ambientes Atingidos]]),0)</f>
        <v>0</v>
      </c>
      <c r="BC608" s="83" t="str">
        <f t="shared" si="309"/>
        <v/>
      </c>
      <c r="BD608" s="82">
        <f>IFERROR(FIND("Rio/córrego",consulta_completa__11[[#This Row],[13 - Ocorrências/Ambientes Atingidos]]),0)</f>
        <v>0</v>
      </c>
      <c r="BE608" s="83" t="str">
        <f t="shared" si="282"/>
        <v/>
      </c>
      <c r="BF608" s="82">
        <f>IFERROR(FIND("Lago",consulta_completa__11[[#This Row],[13 - Ocorrências/Ambientes Atingidos]]),0)</f>
        <v>0</v>
      </c>
      <c r="BG608" s="83" t="str">
        <f t="shared" si="283"/>
        <v/>
      </c>
      <c r="BH608" s="82">
        <f>IFERROR(FIND("Mar",consulta_completa__11[[#This Row],[13 - Ocorrências/Ambientes Atingidos]]),0)</f>
        <v>0</v>
      </c>
      <c r="BI608" s="83" t="str">
        <f t="shared" si="284"/>
        <v/>
      </c>
      <c r="BJ608" s="82">
        <f>IFERROR(FIND("Praia",consulta_completa__11[[#This Row],[13 - Ocorrências/Ambientes Atingidos]]),0)</f>
        <v>0</v>
      </c>
      <c r="BK608" s="83" t="str">
        <f t="shared" si="285"/>
        <v/>
      </c>
      <c r="BL608" s="82">
        <f>IFERROR(FIND("Solo",consulta_completa__11[[#This Row],[13 - Ocorrências/Ambientes Atingidos]]),0)</f>
        <v>0</v>
      </c>
      <c r="BM608" s="83" t="str">
        <f t="shared" si="286"/>
        <v/>
      </c>
      <c r="BN608" s="82">
        <f>IFERROR(FIND("Águas subterrâneas",consulta_completa__11[[#This Row],[13 - Ocorrências/Ambientes Atingidos]]),0)</f>
        <v>0</v>
      </c>
      <c r="BO608" s="83" t="str">
        <f t="shared" si="287"/>
        <v/>
      </c>
      <c r="BP608" s="82">
        <f>IFERROR(FIND("Atmosfera",consulta_completa__11[[#This Row],[13 - Ocorrências/Ambientes Atingidos]]),0)</f>
        <v>0</v>
      </c>
      <c r="BQ608" s="83" t="str">
        <f t="shared" si="288"/>
        <v/>
      </c>
      <c r="BR608" s="82">
        <f>IFERROR(FIND("Flora",consulta_completa__11[[#This Row],[13 - Ocorrências/Ambientes Atingidos]]),0)</f>
        <v>0</v>
      </c>
      <c r="BS608" s="83" t="str">
        <f t="shared" si="289"/>
        <v/>
      </c>
      <c r="BT608" s="82">
        <f>IFERROR(FIND("Fauna",consulta_completa__11[[#This Row],[13 - Ocorrências/Ambientes Atingidos]]),0)</f>
        <v>0</v>
      </c>
      <c r="BU608" s="83" t="str">
        <f t="shared" si="290"/>
        <v/>
      </c>
      <c r="BV608" s="82">
        <f>IFERROR(FIND("UC federal",consulta_completa__11[[#This Row],[13 - Ocorrências/Ambientes Atingidos]]),0)</f>
        <v>0</v>
      </c>
      <c r="BW608" s="83" t="str">
        <f t="shared" si="291"/>
        <v/>
      </c>
      <c r="BX608" s="82">
        <f>IFERROR(FIND("UC estadual/municipal",consulta_completa__11[[#This Row],[13 - Ocorrências/Ambientes Atingidos]]),0)</f>
        <v>0</v>
      </c>
      <c r="BY608" s="83" t="str">
        <f t="shared" si="292"/>
        <v/>
      </c>
      <c r="BZ608" s="82">
        <f>IFERROR(FIND("Outro(s)",consulta_completa__11[[#This Row],[13 - Ocorrências/Ambientes Atingidos]]),0)</f>
        <v>1</v>
      </c>
      <c r="CA608" s="83" t="str">
        <f t="shared" si="293"/>
        <v>X</v>
      </c>
      <c r="CB608" s="82">
        <f>IFERROR(FIND("Sem dano",consulta_completa__11[[#This Row],[13 - Ocorrências/Ambientes Atingidos]]),0)</f>
        <v>0</v>
      </c>
      <c r="CC608" s="83" t="str">
        <f t="shared" si="294"/>
        <v/>
      </c>
      <c r="CD608" s="82" t="str">
        <f>IF(consulta_completa__11[[#This Row],[13 - Ocorrências/Ambientes Atingidos]]="","X","")</f>
        <v/>
      </c>
      <c r="CE608" s="84">
        <f>IFERROR(FIND("IBAMA",consulta_completa__11[[#This Row],[14 - Inst. Atuando no Local]]),0)</f>
        <v>0</v>
      </c>
      <c r="CF608" s="84" t="str">
        <f t="shared" si="295"/>
        <v/>
      </c>
      <c r="CG608" s="84">
        <f>IFERROR(FIND("OEMA",consulta_completa__11[[#This Row],[14 - Inst. Atuando no Local]]),0)</f>
        <v>0</v>
      </c>
      <c r="CH608" s="84" t="str">
        <f t="shared" si="296"/>
        <v/>
      </c>
      <c r="CI608" s="84">
        <f>IFERROR(FIND("DEFESA CIVIL",consulta_completa__11[[#This Row],[14 - Inst. Atuando no Local]]),0)</f>
        <v>0</v>
      </c>
      <c r="CJ608" s="84" t="str">
        <f t="shared" si="297"/>
        <v/>
      </c>
      <c r="CK608" s="84">
        <f>IFERROR(FIND("CORPO DE BOMBEIROS",consulta_completa__11[[#This Row],[14 - Inst. Atuando no Local]]),0)</f>
        <v>0</v>
      </c>
      <c r="CL608" s="84" t="str">
        <f t="shared" si="298"/>
        <v/>
      </c>
      <c r="CM608" s="84">
        <f>IFERROR(FIND("POLÍCIA RODOVIÁRIA",consulta_completa__11[[#This Row],[14 - Inst. Atuando no Local]]),0)</f>
        <v>0</v>
      </c>
      <c r="CN608" s="84" t="str">
        <f t="shared" si="299"/>
        <v/>
      </c>
      <c r="CO608" s="84">
        <f>IFERROR(FIND("POLÍCIA MILITAR",consulta_completa__11[[#This Row],[14 - Inst. Atuando no Local]]),0)</f>
        <v>0</v>
      </c>
      <c r="CP608" s="84" t="str">
        <f t="shared" si="300"/>
        <v/>
      </c>
      <c r="CQ608" s="84">
        <f>IFERROR(FIND("POLÍCIA CIVIL",consulta_completa__11[[#This Row],[14 - Inst. Atuando no Local]]),0)</f>
        <v>0</v>
      </c>
      <c r="CR608" s="84" t="str">
        <f t="shared" si="301"/>
        <v/>
      </c>
      <c r="CS608" s="84">
        <f>IFERROR(FIND("MARINHA DO BRASIL",consulta_completa__11[[#This Row],[14 - Inst. Atuando no Local]]),0)</f>
        <v>0</v>
      </c>
      <c r="CT608" s="84" t="str">
        <f t="shared" si="302"/>
        <v/>
      </c>
      <c r="CU608" s="84">
        <f>IFERROR(FIND("EMPRESA ESPECIALIZADA EM ATENDIMENTO",consulta_completa__11[[#This Row],[14 - Inst. Atuando no Local]]),0)</f>
        <v>0</v>
      </c>
      <c r="CV608" s="84" t="str">
        <f t="shared" si="303"/>
        <v/>
      </c>
      <c r="CW608" s="84">
        <f>IFERROR(FIND("IBAMA",consulta_completa__11[[#This Row],[14 - Inst. Atuando no Local]]),0)</f>
        <v>0</v>
      </c>
      <c r="CX608" s="84" t="str">
        <f t="shared" si="304"/>
        <v/>
      </c>
      <c r="CY608" s="84" t="str">
        <f>IF(consulta_completa__11[[#This Row],[14 - Inst. Atuando no Local]]="","X","")</f>
        <v>X</v>
      </c>
      <c r="CZ608" s="84">
        <f>IFERROR(FIND("OUTRA (S)",consulta_completa__11[[#This Row],[14 - Inst. Atuando no Local]]),0)</f>
        <v>0</v>
      </c>
      <c r="DA608" s="84" t="str">
        <f t="shared" si="305"/>
        <v/>
      </c>
      <c r="DB608" s="35" t="str">
        <f t="shared" si="306"/>
        <v>Sim</v>
      </c>
      <c r="DC608" s="35" t="str">
        <f t="shared" si="307"/>
        <v>Não</v>
      </c>
      <c r="DD608" s="35" t="str">
        <f t="shared" si="308"/>
        <v>Sim</v>
      </c>
      <c r="DE608" s="87" t="str">
        <f t="shared" si="310"/>
        <v>Sem informação</v>
      </c>
    </row>
    <row r="609" spans="1:109">
      <c r="A609" s="14">
        <v>202582132446</v>
      </c>
      <c r="B609" s="1">
        <v>45889</v>
      </c>
      <c r="C609" t="s">
        <v>5338</v>
      </c>
      <c r="D609" t="s">
        <v>998</v>
      </c>
      <c r="E609" t="s">
        <v>286</v>
      </c>
      <c r="F609" t="s">
        <v>139</v>
      </c>
      <c r="G609" t="s">
        <v>839</v>
      </c>
      <c r="H609" t="s">
        <v>5339</v>
      </c>
      <c r="I609" t="s">
        <v>2475</v>
      </c>
      <c r="J609" t="s">
        <v>113</v>
      </c>
      <c r="K609" t="s">
        <v>114</v>
      </c>
      <c r="L609" t="s">
        <v>114</v>
      </c>
      <c r="M609" t="s">
        <v>1227</v>
      </c>
      <c r="N609" t="s">
        <v>119</v>
      </c>
      <c r="O609" t="s">
        <v>120</v>
      </c>
      <c r="P609" t="s">
        <v>121</v>
      </c>
      <c r="Q609" t="s">
        <v>122</v>
      </c>
      <c r="R609" t="s">
        <v>123</v>
      </c>
      <c r="S609" t="s">
        <v>113</v>
      </c>
      <c r="T609" t="s">
        <v>5340</v>
      </c>
      <c r="U609" t="s">
        <v>5341</v>
      </c>
      <c r="V609" t="s">
        <v>5342</v>
      </c>
      <c r="Z609" t="s">
        <v>5343</v>
      </c>
      <c r="AA609" t="s">
        <v>5344</v>
      </c>
      <c r="AB609" t="s">
        <v>5345</v>
      </c>
      <c r="AC609" t="s">
        <v>5346</v>
      </c>
      <c r="AD609">
        <v>0</v>
      </c>
      <c r="AE609" t="s">
        <v>4330</v>
      </c>
      <c r="AF609" t="s">
        <v>113</v>
      </c>
      <c r="AG609" t="s">
        <v>113</v>
      </c>
      <c r="AH609" t="s">
        <v>131</v>
      </c>
      <c r="AI609" t="s">
        <v>131</v>
      </c>
      <c r="AJ609" t="s">
        <v>132</v>
      </c>
      <c r="AK609" t="s">
        <v>113</v>
      </c>
      <c r="AL609" t="s">
        <v>113</v>
      </c>
      <c r="AM609" t="s">
        <v>692</v>
      </c>
      <c r="AN609" t="s">
        <v>1543</v>
      </c>
      <c r="AO609" t="s">
        <v>1544</v>
      </c>
      <c r="AP609">
        <v>6236238900</v>
      </c>
      <c r="AQ609" t="s">
        <v>695</v>
      </c>
      <c r="AR609" t="s">
        <v>113</v>
      </c>
      <c r="AS609" t="s">
        <v>113</v>
      </c>
      <c r="AT609" t="s">
        <v>113</v>
      </c>
      <c r="AU609" t="s">
        <v>113</v>
      </c>
      <c r="AW609" t="s">
        <v>113</v>
      </c>
      <c r="AX609" s="82">
        <f>IFERROR(FIND("Óbitos/feridos",consulta_completa__11[[#This Row],[13 - Ocorrências/Ambientes Atingidos]]),0)</f>
        <v>0</v>
      </c>
      <c r="AY609" s="83" t="str">
        <f t="shared" si="280"/>
        <v/>
      </c>
      <c r="AZ609" s="82">
        <f>IFERROR(FIND("População afetada/evacuada",consulta_completa__11[[#This Row],[13 - Ocorrências/Ambientes Atingidos]]),0)</f>
        <v>0</v>
      </c>
      <c r="BA609" s="82" t="str">
        <f t="shared" si="281"/>
        <v/>
      </c>
      <c r="BB609" s="82">
        <f>IFERROR(FIND("Suspensão de abastecimento de água",consulta_completa__11[[#This Row],[13 - Ocorrências/Ambientes Atingidos]]),0)</f>
        <v>0</v>
      </c>
      <c r="BC609" s="83" t="str">
        <f t="shared" si="309"/>
        <v/>
      </c>
      <c r="BD609" s="82">
        <f>IFERROR(FIND("Rio/córrego",consulta_completa__11[[#This Row],[13 - Ocorrências/Ambientes Atingidos]]),0)</f>
        <v>0</v>
      </c>
      <c r="BE609" s="83" t="str">
        <f t="shared" si="282"/>
        <v/>
      </c>
      <c r="BF609" s="82">
        <f>IFERROR(FIND("Lago",consulta_completa__11[[#This Row],[13 - Ocorrências/Ambientes Atingidos]]),0)</f>
        <v>0</v>
      </c>
      <c r="BG609" s="83" t="str">
        <f t="shared" si="283"/>
        <v/>
      </c>
      <c r="BH609" s="82">
        <f>IFERROR(FIND("Mar",consulta_completa__11[[#This Row],[13 - Ocorrências/Ambientes Atingidos]]),0)</f>
        <v>0</v>
      </c>
      <c r="BI609" s="83" t="str">
        <f t="shared" si="284"/>
        <v/>
      </c>
      <c r="BJ609" s="82">
        <f>IFERROR(FIND("Praia",consulta_completa__11[[#This Row],[13 - Ocorrências/Ambientes Atingidos]]),0)</f>
        <v>0</v>
      </c>
      <c r="BK609" s="83" t="str">
        <f t="shared" si="285"/>
        <v/>
      </c>
      <c r="BL609" s="82">
        <f>IFERROR(FIND("Solo",consulta_completa__11[[#This Row],[13 - Ocorrências/Ambientes Atingidos]]),0)</f>
        <v>1</v>
      </c>
      <c r="BM609" s="83" t="str">
        <f t="shared" si="286"/>
        <v>X</v>
      </c>
      <c r="BN609" s="82">
        <f>IFERROR(FIND("Águas subterrâneas",consulta_completa__11[[#This Row],[13 - Ocorrências/Ambientes Atingidos]]),0)</f>
        <v>0</v>
      </c>
      <c r="BO609" s="83" t="str">
        <f t="shared" si="287"/>
        <v/>
      </c>
      <c r="BP609" s="82">
        <f>IFERROR(FIND("Atmosfera",consulta_completa__11[[#This Row],[13 - Ocorrências/Ambientes Atingidos]]),0)</f>
        <v>0</v>
      </c>
      <c r="BQ609" s="83" t="str">
        <f t="shared" si="288"/>
        <v/>
      </c>
      <c r="BR609" s="82">
        <f>IFERROR(FIND("Flora",consulta_completa__11[[#This Row],[13 - Ocorrências/Ambientes Atingidos]]),0)</f>
        <v>0</v>
      </c>
      <c r="BS609" s="83" t="str">
        <f t="shared" si="289"/>
        <v/>
      </c>
      <c r="BT609" s="82">
        <f>IFERROR(FIND("Fauna",consulta_completa__11[[#This Row],[13 - Ocorrências/Ambientes Atingidos]]),0)</f>
        <v>0</v>
      </c>
      <c r="BU609" s="83" t="str">
        <f t="shared" si="290"/>
        <v/>
      </c>
      <c r="BV609" s="82">
        <f>IFERROR(FIND("UC federal",consulta_completa__11[[#This Row],[13 - Ocorrências/Ambientes Atingidos]]),0)</f>
        <v>0</v>
      </c>
      <c r="BW609" s="83" t="str">
        <f t="shared" si="291"/>
        <v/>
      </c>
      <c r="BX609" s="82">
        <f>IFERROR(FIND("UC estadual/municipal",consulta_completa__11[[#This Row],[13 - Ocorrências/Ambientes Atingidos]]),0)</f>
        <v>0</v>
      </c>
      <c r="BY609" s="83" t="str">
        <f t="shared" si="292"/>
        <v/>
      </c>
      <c r="BZ609" s="82">
        <f>IFERROR(FIND("Outro(s)",consulta_completa__11[[#This Row],[13 - Ocorrências/Ambientes Atingidos]]),0)</f>
        <v>7</v>
      </c>
      <c r="CA609" s="83" t="str">
        <f t="shared" si="293"/>
        <v>X</v>
      </c>
      <c r="CB609" s="82">
        <f>IFERROR(FIND("Sem dano",consulta_completa__11[[#This Row],[13 - Ocorrências/Ambientes Atingidos]]),0)</f>
        <v>0</v>
      </c>
      <c r="CC609" s="83" t="str">
        <f t="shared" si="294"/>
        <v/>
      </c>
      <c r="CD609" s="82" t="str">
        <f>IF(consulta_completa__11[[#This Row],[13 - Ocorrências/Ambientes Atingidos]]="","X","")</f>
        <v/>
      </c>
      <c r="CE609" s="84">
        <f>IFERROR(FIND("IBAMA",consulta_completa__11[[#This Row],[14 - Inst. Atuando no Local]]),0)</f>
        <v>0</v>
      </c>
      <c r="CF609" s="84" t="str">
        <f t="shared" si="295"/>
        <v/>
      </c>
      <c r="CG609" s="84">
        <f>IFERROR(FIND("OEMA",consulta_completa__11[[#This Row],[14 - Inst. Atuando no Local]]),0)</f>
        <v>0</v>
      </c>
      <c r="CH609" s="84" t="str">
        <f t="shared" si="296"/>
        <v/>
      </c>
      <c r="CI609" s="84">
        <f>IFERROR(FIND("DEFESA CIVIL",consulta_completa__11[[#This Row],[14 - Inst. Atuando no Local]]),0)</f>
        <v>0</v>
      </c>
      <c r="CJ609" s="84" t="str">
        <f t="shared" si="297"/>
        <v/>
      </c>
      <c r="CK609" s="84">
        <f>IFERROR(FIND("CORPO DE BOMBEIROS",consulta_completa__11[[#This Row],[14 - Inst. Atuando no Local]]),0)</f>
        <v>0</v>
      </c>
      <c r="CL609" s="84" t="str">
        <f t="shared" si="298"/>
        <v/>
      </c>
      <c r="CM609" s="84">
        <f>IFERROR(FIND("POLÍCIA RODOVIÁRIA",consulta_completa__11[[#This Row],[14 - Inst. Atuando no Local]]),0)</f>
        <v>0</v>
      </c>
      <c r="CN609" s="84" t="str">
        <f t="shared" si="299"/>
        <v/>
      </c>
      <c r="CO609" s="84">
        <f>IFERROR(FIND("POLÍCIA MILITAR",consulta_completa__11[[#This Row],[14 - Inst. Atuando no Local]]),0)</f>
        <v>0</v>
      </c>
      <c r="CP609" s="84" t="str">
        <f t="shared" si="300"/>
        <v/>
      </c>
      <c r="CQ609" s="84">
        <f>IFERROR(FIND("POLÍCIA CIVIL",consulta_completa__11[[#This Row],[14 - Inst. Atuando no Local]]),0)</f>
        <v>0</v>
      </c>
      <c r="CR609" s="84" t="str">
        <f t="shared" si="301"/>
        <v/>
      </c>
      <c r="CS609" s="84">
        <f>IFERROR(FIND("MARINHA DO BRASIL",consulta_completa__11[[#This Row],[14 - Inst. Atuando no Local]]),0)</f>
        <v>0</v>
      </c>
      <c r="CT609" s="84" t="str">
        <f t="shared" si="302"/>
        <v/>
      </c>
      <c r="CU609" s="84">
        <f>IFERROR(FIND("EMPRESA ESPECIALIZADA EM ATENDIMENTO",consulta_completa__11[[#This Row],[14 - Inst. Atuando no Local]]),0)</f>
        <v>0</v>
      </c>
      <c r="CV609" s="84" t="str">
        <f t="shared" si="303"/>
        <v/>
      </c>
      <c r="CW609" s="84">
        <f>IFERROR(FIND("IBAMA",consulta_completa__11[[#This Row],[14 - Inst. Atuando no Local]]),0)</f>
        <v>0</v>
      </c>
      <c r="CX609" s="84" t="str">
        <f t="shared" si="304"/>
        <v/>
      </c>
      <c r="CY609" s="84" t="str">
        <f>IF(consulta_completa__11[[#This Row],[14 - Inst. Atuando no Local]]="","X","")</f>
        <v/>
      </c>
      <c r="CZ609" s="84">
        <f>IFERROR(FIND("OUTRA (S)",consulta_completa__11[[#This Row],[14 - Inst. Atuando no Local]]),0)</f>
        <v>0</v>
      </c>
      <c r="DA609" s="84" t="str">
        <f t="shared" si="305"/>
        <v/>
      </c>
      <c r="DB609" s="35" t="str">
        <f t="shared" si="306"/>
        <v>Sim</v>
      </c>
      <c r="DC609" s="35" t="str">
        <f t="shared" si="307"/>
        <v>Não</v>
      </c>
      <c r="DD609" s="35" t="str">
        <f t="shared" si="308"/>
        <v>Sim</v>
      </c>
      <c r="DE609" s="87" t="str">
        <f t="shared" si="310"/>
        <v>Sem informação</v>
      </c>
    </row>
    <row r="610" spans="1:109">
      <c r="A610" s="14">
        <v>202582246827</v>
      </c>
      <c r="B610" s="1">
        <v>45890</v>
      </c>
      <c r="C610" t="s">
        <v>4435</v>
      </c>
      <c r="D610" t="s">
        <v>161</v>
      </c>
      <c r="E610" t="s">
        <v>162</v>
      </c>
      <c r="F610" t="s">
        <v>163</v>
      </c>
      <c r="G610" t="s">
        <v>113</v>
      </c>
      <c r="H610" t="s">
        <v>114</v>
      </c>
      <c r="I610" t="s">
        <v>114</v>
      </c>
      <c r="J610" t="s">
        <v>365</v>
      </c>
      <c r="K610" t="s">
        <v>5347</v>
      </c>
      <c r="L610" t="s">
        <v>166</v>
      </c>
      <c r="M610" t="s">
        <v>140</v>
      </c>
      <c r="N610" t="s">
        <v>141</v>
      </c>
      <c r="O610" t="s">
        <v>239</v>
      </c>
      <c r="P610" t="s">
        <v>142</v>
      </c>
      <c r="Q610" t="s">
        <v>167</v>
      </c>
      <c r="R610" t="s">
        <v>123</v>
      </c>
      <c r="S610" t="s">
        <v>113</v>
      </c>
      <c r="T610" t="s">
        <v>5348</v>
      </c>
      <c r="U610" t="s">
        <v>113</v>
      </c>
      <c r="V610" t="s">
        <v>113</v>
      </c>
      <c r="Z610" t="s">
        <v>5349</v>
      </c>
      <c r="AA610" t="s">
        <v>113</v>
      </c>
      <c r="AB610" t="s">
        <v>358</v>
      </c>
      <c r="AC610" t="s">
        <v>113</v>
      </c>
      <c r="AD610">
        <v>1</v>
      </c>
      <c r="AE610" t="s">
        <v>5350</v>
      </c>
      <c r="AF610" t="s">
        <v>360</v>
      </c>
      <c r="AG610" t="s">
        <v>361</v>
      </c>
      <c r="AH610" t="s">
        <v>131</v>
      </c>
      <c r="AI610" t="s">
        <v>132</v>
      </c>
      <c r="AJ610" t="s">
        <v>132</v>
      </c>
      <c r="AK610" t="s">
        <v>113</v>
      </c>
      <c r="AL610" t="s">
        <v>5351</v>
      </c>
      <c r="AM610" t="s">
        <v>362</v>
      </c>
      <c r="AN610" t="s">
        <v>358</v>
      </c>
      <c r="AO610" t="s">
        <v>363</v>
      </c>
      <c r="AP610">
        <v>11981320058</v>
      </c>
      <c r="AQ610" t="s">
        <v>364</v>
      </c>
      <c r="AR610" t="s">
        <v>113</v>
      </c>
      <c r="AS610" t="s">
        <v>113</v>
      </c>
      <c r="AT610" t="s">
        <v>113</v>
      </c>
      <c r="AU610" t="s">
        <v>113</v>
      </c>
      <c r="AW610" t="s">
        <v>113</v>
      </c>
      <c r="AX610" s="82">
        <f>IFERROR(FIND("Óbitos/feridos",consulta_completa__11[[#This Row],[13 - Ocorrências/Ambientes Atingidos]]),0)</f>
        <v>0</v>
      </c>
      <c r="AY610" s="83" t="str">
        <f t="shared" si="280"/>
        <v/>
      </c>
      <c r="AZ610" s="82">
        <f>IFERROR(FIND("População afetada/evacuada",consulta_completa__11[[#This Row],[13 - Ocorrências/Ambientes Atingidos]]),0)</f>
        <v>0</v>
      </c>
      <c r="BA610" s="82" t="str">
        <f t="shared" si="281"/>
        <v/>
      </c>
      <c r="BB610" s="82">
        <f>IFERROR(FIND("Suspensão de abastecimento de água",consulta_completa__11[[#This Row],[13 - Ocorrências/Ambientes Atingidos]]),0)</f>
        <v>0</v>
      </c>
      <c r="BC610" s="83" t="str">
        <f t="shared" si="309"/>
        <v/>
      </c>
      <c r="BD610" s="82">
        <f>IFERROR(FIND("Rio/córrego",consulta_completa__11[[#This Row],[13 - Ocorrências/Ambientes Atingidos]]),0)</f>
        <v>0</v>
      </c>
      <c r="BE610" s="83" t="str">
        <f t="shared" si="282"/>
        <v/>
      </c>
      <c r="BF610" s="82">
        <f>IFERROR(FIND("Lago",consulta_completa__11[[#This Row],[13 - Ocorrências/Ambientes Atingidos]]),0)</f>
        <v>0</v>
      </c>
      <c r="BG610" s="83" t="str">
        <f t="shared" si="283"/>
        <v/>
      </c>
      <c r="BH610" s="82">
        <f>IFERROR(FIND("Mar",consulta_completa__11[[#This Row],[13 - Ocorrências/Ambientes Atingidos]]),0)</f>
        <v>0</v>
      </c>
      <c r="BI610" s="83" t="str">
        <f t="shared" si="284"/>
        <v/>
      </c>
      <c r="BJ610" s="82">
        <f>IFERROR(FIND("Praia",consulta_completa__11[[#This Row],[13 - Ocorrências/Ambientes Atingidos]]),0)</f>
        <v>0</v>
      </c>
      <c r="BK610" s="83" t="str">
        <f t="shared" si="285"/>
        <v/>
      </c>
      <c r="BL610" s="82">
        <f>IFERROR(FIND("Solo",consulta_completa__11[[#This Row],[13 - Ocorrências/Ambientes Atingidos]]),0)</f>
        <v>1</v>
      </c>
      <c r="BM610" s="83" t="str">
        <f t="shared" si="286"/>
        <v>X</v>
      </c>
      <c r="BN610" s="82">
        <f>IFERROR(FIND("Águas subterrâneas",consulta_completa__11[[#This Row],[13 - Ocorrências/Ambientes Atingidos]]),0)</f>
        <v>0</v>
      </c>
      <c r="BO610" s="83" t="str">
        <f t="shared" si="287"/>
        <v/>
      </c>
      <c r="BP610" s="82">
        <f>IFERROR(FIND("Atmosfera",consulta_completa__11[[#This Row],[13 - Ocorrências/Ambientes Atingidos]]),0)</f>
        <v>0</v>
      </c>
      <c r="BQ610" s="83" t="str">
        <f t="shared" si="288"/>
        <v/>
      </c>
      <c r="BR610" s="82">
        <f>IFERROR(FIND("Flora",consulta_completa__11[[#This Row],[13 - Ocorrências/Ambientes Atingidos]]),0)</f>
        <v>0</v>
      </c>
      <c r="BS610" s="83" t="str">
        <f t="shared" si="289"/>
        <v/>
      </c>
      <c r="BT610" s="82">
        <f>IFERROR(FIND("Fauna",consulta_completa__11[[#This Row],[13 - Ocorrências/Ambientes Atingidos]]),0)</f>
        <v>0</v>
      </c>
      <c r="BU610" s="83" t="str">
        <f t="shared" si="290"/>
        <v/>
      </c>
      <c r="BV610" s="82">
        <f>IFERROR(FIND("UC federal",consulta_completa__11[[#This Row],[13 - Ocorrências/Ambientes Atingidos]]),0)</f>
        <v>0</v>
      </c>
      <c r="BW610" s="83" t="str">
        <f t="shared" si="291"/>
        <v/>
      </c>
      <c r="BX610" s="82">
        <f>IFERROR(FIND("UC estadual/municipal",consulta_completa__11[[#This Row],[13 - Ocorrências/Ambientes Atingidos]]),0)</f>
        <v>0</v>
      </c>
      <c r="BY610" s="83" t="str">
        <f t="shared" si="292"/>
        <v/>
      </c>
      <c r="BZ610" s="82">
        <f>IFERROR(FIND("Outro(s)",consulta_completa__11[[#This Row],[13 - Ocorrências/Ambientes Atingidos]]),0)</f>
        <v>0</v>
      </c>
      <c r="CA610" s="83" t="str">
        <f t="shared" si="293"/>
        <v/>
      </c>
      <c r="CB610" s="82">
        <f>IFERROR(FIND("Sem dano",consulta_completa__11[[#This Row],[13 - Ocorrências/Ambientes Atingidos]]),0)</f>
        <v>0</v>
      </c>
      <c r="CC610" s="83" t="str">
        <f t="shared" si="294"/>
        <v/>
      </c>
      <c r="CD610" s="82" t="str">
        <f>IF(consulta_completa__11[[#This Row],[13 - Ocorrências/Ambientes Atingidos]]="","X","")</f>
        <v/>
      </c>
      <c r="CE610" s="84">
        <f>IFERROR(FIND("IBAMA",consulta_completa__11[[#This Row],[14 - Inst. Atuando no Local]]),0)</f>
        <v>0</v>
      </c>
      <c r="CF610" s="84" t="str">
        <f t="shared" si="295"/>
        <v/>
      </c>
      <c r="CG610" s="84">
        <f>IFERROR(FIND("OEMA",consulta_completa__11[[#This Row],[14 - Inst. Atuando no Local]]),0)</f>
        <v>0</v>
      </c>
      <c r="CH610" s="84" t="str">
        <f t="shared" si="296"/>
        <v/>
      </c>
      <c r="CI610" s="84">
        <f>IFERROR(FIND("DEFESA CIVIL",consulta_completa__11[[#This Row],[14 - Inst. Atuando no Local]]),0)</f>
        <v>0</v>
      </c>
      <c r="CJ610" s="84" t="str">
        <f t="shared" si="297"/>
        <v/>
      </c>
      <c r="CK610" s="84">
        <f>IFERROR(FIND("CORPO DE BOMBEIROS",consulta_completa__11[[#This Row],[14 - Inst. Atuando no Local]]),0)</f>
        <v>0</v>
      </c>
      <c r="CL610" s="84" t="str">
        <f t="shared" si="298"/>
        <v/>
      </c>
      <c r="CM610" s="84">
        <f>IFERROR(FIND("POLÍCIA RODOVIÁRIA",consulta_completa__11[[#This Row],[14 - Inst. Atuando no Local]]),0)</f>
        <v>0</v>
      </c>
      <c r="CN610" s="84" t="str">
        <f t="shared" si="299"/>
        <v/>
      </c>
      <c r="CO610" s="84">
        <f>IFERROR(FIND("POLÍCIA MILITAR",consulta_completa__11[[#This Row],[14 - Inst. Atuando no Local]]),0)</f>
        <v>0</v>
      </c>
      <c r="CP610" s="84" t="str">
        <f t="shared" si="300"/>
        <v/>
      </c>
      <c r="CQ610" s="84">
        <f>IFERROR(FIND("POLÍCIA CIVIL",consulta_completa__11[[#This Row],[14 - Inst. Atuando no Local]]),0)</f>
        <v>0</v>
      </c>
      <c r="CR610" s="84" t="str">
        <f t="shared" si="301"/>
        <v/>
      </c>
      <c r="CS610" s="84">
        <f>IFERROR(FIND("MARINHA DO BRASIL",consulta_completa__11[[#This Row],[14 - Inst. Atuando no Local]]),0)</f>
        <v>0</v>
      </c>
      <c r="CT610" s="84" t="str">
        <f t="shared" si="302"/>
        <v/>
      </c>
      <c r="CU610" s="84">
        <f>IFERROR(FIND("EMPRESA ESPECIALIZADA EM ATENDIMENTO",consulta_completa__11[[#This Row],[14 - Inst. Atuando no Local]]),0)</f>
        <v>0</v>
      </c>
      <c r="CV610" s="84" t="str">
        <f t="shared" si="303"/>
        <v/>
      </c>
      <c r="CW610" s="84">
        <f>IFERROR(FIND("IBAMA",consulta_completa__11[[#This Row],[14 - Inst. Atuando no Local]]),0)</f>
        <v>0</v>
      </c>
      <c r="CX610" s="84" t="str">
        <f t="shared" si="304"/>
        <v/>
      </c>
      <c r="CY610" s="84" t="str">
        <f>IF(consulta_completa__11[[#This Row],[14 - Inst. Atuando no Local]]="","X","")</f>
        <v/>
      </c>
      <c r="CZ610" s="84">
        <f>IFERROR(FIND("OUTRA (S)",consulta_completa__11[[#This Row],[14 - Inst. Atuando no Local]]),0)</f>
        <v>0</v>
      </c>
      <c r="DA610" s="84" t="str">
        <f t="shared" si="305"/>
        <v/>
      </c>
      <c r="DB610" s="35" t="str">
        <f t="shared" si="306"/>
        <v>Sim</v>
      </c>
      <c r="DC610" s="35" t="str">
        <f t="shared" si="307"/>
        <v>Não</v>
      </c>
      <c r="DD610" s="35" t="str">
        <f t="shared" si="308"/>
        <v>Sim</v>
      </c>
      <c r="DE610" s="87" t="str">
        <f t="shared" si="310"/>
        <v>Federal</v>
      </c>
    </row>
    <row r="611" spans="1:109">
      <c r="A611" s="14">
        <v>202582528809</v>
      </c>
      <c r="B611" s="1">
        <v>45890</v>
      </c>
      <c r="C611" t="s">
        <v>608</v>
      </c>
      <c r="D611" t="s">
        <v>609</v>
      </c>
      <c r="E611" t="s">
        <v>139</v>
      </c>
      <c r="F611" t="s">
        <v>112</v>
      </c>
      <c r="G611" t="s">
        <v>113</v>
      </c>
      <c r="H611" t="s">
        <v>114</v>
      </c>
      <c r="I611" t="s">
        <v>114</v>
      </c>
      <c r="J611" t="s">
        <v>255</v>
      </c>
      <c r="K611" t="s">
        <v>5352</v>
      </c>
      <c r="L611" t="s">
        <v>117</v>
      </c>
      <c r="M611" t="s">
        <v>113</v>
      </c>
      <c r="N611" t="s">
        <v>119</v>
      </c>
      <c r="O611" t="s">
        <v>120</v>
      </c>
      <c r="P611" t="s">
        <v>142</v>
      </c>
      <c r="Q611" t="s">
        <v>167</v>
      </c>
      <c r="R611" t="s">
        <v>123</v>
      </c>
      <c r="S611" t="s">
        <v>113</v>
      </c>
      <c r="T611" t="s">
        <v>5353</v>
      </c>
      <c r="U611" t="s">
        <v>145</v>
      </c>
      <c r="V611" t="s">
        <v>113</v>
      </c>
      <c r="Y611" t="b">
        <v>1</v>
      </c>
      <c r="Z611" t="s">
        <v>5354</v>
      </c>
      <c r="AA611" t="s">
        <v>113</v>
      </c>
      <c r="AB611" t="s">
        <v>5355</v>
      </c>
      <c r="AC611" t="s">
        <v>725</v>
      </c>
      <c r="AD611">
        <v>2</v>
      </c>
      <c r="AE611" t="s">
        <v>5356</v>
      </c>
      <c r="AF611" t="s">
        <v>3732</v>
      </c>
      <c r="AG611" t="s">
        <v>3733</v>
      </c>
      <c r="AH611" t="s">
        <v>131</v>
      </c>
      <c r="AI611" t="s">
        <v>131</v>
      </c>
      <c r="AJ611" t="s">
        <v>131</v>
      </c>
      <c r="AK611" t="s">
        <v>5357</v>
      </c>
      <c r="AL611" t="s">
        <v>5358</v>
      </c>
      <c r="AM611" t="s">
        <v>5359</v>
      </c>
      <c r="AN611" t="s">
        <v>265</v>
      </c>
      <c r="AO611" t="s">
        <v>5360</v>
      </c>
      <c r="AQ611" t="s">
        <v>5361</v>
      </c>
      <c r="AR611" t="s">
        <v>113</v>
      </c>
      <c r="AS611" t="s">
        <v>113</v>
      </c>
      <c r="AT611" t="s">
        <v>113</v>
      </c>
      <c r="AU611" t="s">
        <v>113</v>
      </c>
      <c r="AW611" t="s">
        <v>113</v>
      </c>
      <c r="AX611" s="82">
        <f>IFERROR(FIND("Óbitos/feridos",consulta_completa__11[[#This Row],[13 - Ocorrências/Ambientes Atingidos]]),0)</f>
        <v>0</v>
      </c>
      <c r="AY611" s="83" t="str">
        <f t="shared" si="280"/>
        <v/>
      </c>
      <c r="AZ611" s="82">
        <f>IFERROR(FIND("População afetada/evacuada",consulta_completa__11[[#This Row],[13 - Ocorrências/Ambientes Atingidos]]),0)</f>
        <v>0</v>
      </c>
      <c r="BA611" s="82" t="str">
        <f t="shared" si="281"/>
        <v/>
      </c>
      <c r="BB611" s="82">
        <f>IFERROR(FIND("Suspensão de abastecimento de água",consulta_completa__11[[#This Row],[13 - Ocorrências/Ambientes Atingidos]]),0)</f>
        <v>0</v>
      </c>
      <c r="BC611" s="83" t="str">
        <f t="shared" si="309"/>
        <v/>
      </c>
      <c r="BD611" s="82">
        <f>IFERROR(FIND("Rio/córrego",consulta_completa__11[[#This Row],[13 - Ocorrências/Ambientes Atingidos]]),0)</f>
        <v>0</v>
      </c>
      <c r="BE611" s="83" t="str">
        <f t="shared" si="282"/>
        <v/>
      </c>
      <c r="BF611" s="82">
        <f>IFERROR(FIND("Lago",consulta_completa__11[[#This Row],[13 - Ocorrências/Ambientes Atingidos]]),0)</f>
        <v>0</v>
      </c>
      <c r="BG611" s="83" t="str">
        <f t="shared" si="283"/>
        <v/>
      </c>
      <c r="BH611" s="82">
        <f>IFERROR(FIND("Mar",consulta_completa__11[[#This Row],[13 - Ocorrências/Ambientes Atingidos]]),0)</f>
        <v>0</v>
      </c>
      <c r="BI611" s="83" t="str">
        <f t="shared" si="284"/>
        <v/>
      </c>
      <c r="BJ611" s="82">
        <f>IFERROR(FIND("Praia",consulta_completa__11[[#This Row],[13 - Ocorrências/Ambientes Atingidos]]),0)</f>
        <v>0</v>
      </c>
      <c r="BK611" s="83" t="str">
        <f t="shared" si="285"/>
        <v/>
      </c>
      <c r="BL611" s="82">
        <f>IFERROR(FIND("Solo",consulta_completa__11[[#This Row],[13 - Ocorrências/Ambientes Atingidos]]),0)</f>
        <v>0</v>
      </c>
      <c r="BM611" s="83" t="str">
        <f t="shared" si="286"/>
        <v/>
      </c>
      <c r="BN611" s="82">
        <f>IFERROR(FIND("Águas subterrâneas",consulta_completa__11[[#This Row],[13 - Ocorrências/Ambientes Atingidos]]),0)</f>
        <v>0</v>
      </c>
      <c r="BO611" s="83" t="str">
        <f t="shared" si="287"/>
        <v/>
      </c>
      <c r="BP611" s="82">
        <f>IFERROR(FIND("Atmosfera",consulta_completa__11[[#This Row],[13 - Ocorrências/Ambientes Atingidos]]),0)</f>
        <v>0</v>
      </c>
      <c r="BQ611" s="83" t="str">
        <f t="shared" si="288"/>
        <v/>
      </c>
      <c r="BR611" s="82">
        <f>IFERROR(FIND("Flora",consulta_completa__11[[#This Row],[13 - Ocorrências/Ambientes Atingidos]]),0)</f>
        <v>0</v>
      </c>
      <c r="BS611" s="83" t="str">
        <f t="shared" si="289"/>
        <v/>
      </c>
      <c r="BT611" s="82">
        <f>IFERROR(FIND("Fauna",consulta_completa__11[[#This Row],[13 - Ocorrências/Ambientes Atingidos]]),0)</f>
        <v>0</v>
      </c>
      <c r="BU611" s="83" t="str">
        <f t="shared" si="290"/>
        <v/>
      </c>
      <c r="BV611" s="82">
        <f>IFERROR(FIND("UC federal",consulta_completa__11[[#This Row],[13 - Ocorrências/Ambientes Atingidos]]),0)</f>
        <v>0</v>
      </c>
      <c r="BW611" s="83" t="str">
        <f t="shared" si="291"/>
        <v/>
      </c>
      <c r="BX611" s="82">
        <f>IFERROR(FIND("UC estadual/municipal",consulta_completa__11[[#This Row],[13 - Ocorrências/Ambientes Atingidos]]),0)</f>
        <v>0</v>
      </c>
      <c r="BY611" s="83" t="str">
        <f t="shared" si="292"/>
        <v/>
      </c>
      <c r="BZ611" s="82">
        <f>IFERROR(FIND("Outro(s)",consulta_completa__11[[#This Row],[13 - Ocorrências/Ambientes Atingidos]]),0)</f>
        <v>0</v>
      </c>
      <c r="CA611" s="83" t="str">
        <f t="shared" si="293"/>
        <v/>
      </c>
      <c r="CB611" s="82">
        <f>IFERROR(FIND("Sem dano",consulta_completa__11[[#This Row],[13 - Ocorrências/Ambientes Atingidos]]),0)</f>
        <v>0</v>
      </c>
      <c r="CC611" s="83" t="str">
        <f t="shared" si="294"/>
        <v/>
      </c>
      <c r="CD611" s="82" t="str">
        <f>IF(consulta_completa__11[[#This Row],[13 - Ocorrências/Ambientes Atingidos]]="","X","")</f>
        <v>X</v>
      </c>
      <c r="CE611" s="84">
        <f>IFERROR(FIND("IBAMA",consulta_completa__11[[#This Row],[14 - Inst. Atuando no Local]]),0)</f>
        <v>0</v>
      </c>
      <c r="CF611" s="84" t="str">
        <f t="shared" si="295"/>
        <v/>
      </c>
      <c r="CG611" s="84">
        <f>IFERROR(FIND("OEMA",consulta_completa__11[[#This Row],[14 - Inst. Atuando no Local]]),0)</f>
        <v>0</v>
      </c>
      <c r="CH611" s="84" t="str">
        <f t="shared" si="296"/>
        <v/>
      </c>
      <c r="CI611" s="84">
        <f>IFERROR(FIND("DEFESA CIVIL",consulta_completa__11[[#This Row],[14 - Inst. Atuando no Local]]),0)</f>
        <v>0</v>
      </c>
      <c r="CJ611" s="84" t="str">
        <f t="shared" si="297"/>
        <v/>
      </c>
      <c r="CK611" s="84">
        <f>IFERROR(FIND("CORPO DE BOMBEIROS",consulta_completa__11[[#This Row],[14 - Inst. Atuando no Local]]),0)</f>
        <v>0</v>
      </c>
      <c r="CL611" s="84" t="str">
        <f t="shared" si="298"/>
        <v/>
      </c>
      <c r="CM611" s="84">
        <f>IFERROR(FIND("POLÍCIA RODOVIÁRIA",consulta_completa__11[[#This Row],[14 - Inst. Atuando no Local]]),0)</f>
        <v>0</v>
      </c>
      <c r="CN611" s="84" t="str">
        <f t="shared" si="299"/>
        <v/>
      </c>
      <c r="CO611" s="84">
        <f>IFERROR(FIND("POLÍCIA MILITAR",consulta_completa__11[[#This Row],[14 - Inst. Atuando no Local]]),0)</f>
        <v>0</v>
      </c>
      <c r="CP611" s="84" t="str">
        <f t="shared" si="300"/>
        <v/>
      </c>
      <c r="CQ611" s="84">
        <f>IFERROR(FIND("POLÍCIA CIVIL",consulta_completa__11[[#This Row],[14 - Inst. Atuando no Local]]),0)</f>
        <v>0</v>
      </c>
      <c r="CR611" s="84" t="str">
        <f t="shared" si="301"/>
        <v/>
      </c>
      <c r="CS611" s="84">
        <f>IFERROR(FIND("MARINHA DO BRASIL",consulta_completa__11[[#This Row],[14 - Inst. Atuando no Local]]),0)</f>
        <v>0</v>
      </c>
      <c r="CT611" s="84" t="str">
        <f t="shared" si="302"/>
        <v/>
      </c>
      <c r="CU611" s="84">
        <f>IFERROR(FIND("EMPRESA ESPECIALIZADA EM ATENDIMENTO",consulta_completa__11[[#This Row],[14 - Inst. Atuando no Local]]),0)</f>
        <v>0</v>
      </c>
      <c r="CV611" s="84" t="str">
        <f t="shared" si="303"/>
        <v/>
      </c>
      <c r="CW611" s="84">
        <f>IFERROR(FIND("IBAMA",consulta_completa__11[[#This Row],[14 - Inst. Atuando no Local]]),0)</f>
        <v>0</v>
      </c>
      <c r="CX611" s="84" t="str">
        <f t="shared" si="304"/>
        <v/>
      </c>
      <c r="CY611" s="84" t="str">
        <f>IF(consulta_completa__11[[#This Row],[14 - Inst. Atuando no Local]]="","X","")</f>
        <v/>
      </c>
      <c r="CZ611" s="84">
        <f>IFERROR(FIND("OUTRA (S)",consulta_completa__11[[#This Row],[14 - Inst. Atuando no Local]]),0)</f>
        <v>0</v>
      </c>
      <c r="DA611" s="84" t="str">
        <f t="shared" si="305"/>
        <v/>
      </c>
      <c r="DB611" s="35" t="str">
        <f t="shared" si="306"/>
        <v>Sim</v>
      </c>
      <c r="DC611" s="35" t="str">
        <f t="shared" si="307"/>
        <v>Não</v>
      </c>
      <c r="DD611" s="35" t="str">
        <f t="shared" si="308"/>
        <v>Sim</v>
      </c>
      <c r="DE611" s="87" t="str">
        <f t="shared" si="310"/>
        <v>Estadual</v>
      </c>
    </row>
    <row r="612" spans="1:109">
      <c r="A612" s="14">
        <v>202582225250</v>
      </c>
      <c r="B612" s="1">
        <v>45891</v>
      </c>
      <c r="C612" t="s">
        <v>5362</v>
      </c>
      <c r="D612" t="s">
        <v>254</v>
      </c>
      <c r="E612" t="s">
        <v>286</v>
      </c>
      <c r="F612" t="s">
        <v>112</v>
      </c>
      <c r="G612" t="s">
        <v>902</v>
      </c>
      <c r="H612" t="s">
        <v>875</v>
      </c>
      <c r="I612" t="s">
        <v>648</v>
      </c>
      <c r="J612" t="s">
        <v>113</v>
      </c>
      <c r="K612" t="s">
        <v>114</v>
      </c>
      <c r="L612" t="s">
        <v>114</v>
      </c>
      <c r="M612" t="s">
        <v>5363</v>
      </c>
      <c r="N612" t="s">
        <v>2184</v>
      </c>
      <c r="O612" t="s">
        <v>120</v>
      </c>
      <c r="P612" t="s">
        <v>200</v>
      </c>
      <c r="Q612" t="s">
        <v>143</v>
      </c>
      <c r="R612" t="s">
        <v>123</v>
      </c>
      <c r="S612" t="s">
        <v>113</v>
      </c>
      <c r="T612" t="s">
        <v>5364</v>
      </c>
      <c r="U612" t="s">
        <v>113</v>
      </c>
      <c r="V612" t="s">
        <v>113</v>
      </c>
      <c r="Z612" t="s">
        <v>5365</v>
      </c>
      <c r="AA612" t="s">
        <v>113</v>
      </c>
      <c r="AB612" t="s">
        <v>5366</v>
      </c>
      <c r="AC612" t="s">
        <v>5367</v>
      </c>
      <c r="AD612">
        <v>0</v>
      </c>
      <c r="AE612" t="s">
        <v>5368</v>
      </c>
      <c r="AF612" t="s">
        <v>5369</v>
      </c>
      <c r="AG612" t="s">
        <v>5370</v>
      </c>
      <c r="AH612" t="s">
        <v>194</v>
      </c>
      <c r="AI612" t="s">
        <v>132</v>
      </c>
      <c r="AJ612" t="s">
        <v>132</v>
      </c>
      <c r="AK612" t="s">
        <v>113</v>
      </c>
      <c r="AL612" t="s">
        <v>5371</v>
      </c>
      <c r="AM612" t="s">
        <v>5372</v>
      </c>
      <c r="AN612" t="s">
        <v>5373</v>
      </c>
      <c r="AO612" t="s">
        <v>5374</v>
      </c>
      <c r="AP612">
        <v>75982914509</v>
      </c>
      <c r="AQ612" t="s">
        <v>113</v>
      </c>
      <c r="AR612" t="s">
        <v>113</v>
      </c>
      <c r="AS612" t="s">
        <v>113</v>
      </c>
      <c r="AT612" t="s">
        <v>113</v>
      </c>
      <c r="AU612" t="s">
        <v>113</v>
      </c>
      <c r="AW612" t="s">
        <v>113</v>
      </c>
      <c r="AX612" s="82">
        <f>IFERROR(FIND("Óbitos/feridos",consulta_completa__11[[#This Row],[13 - Ocorrências/Ambientes Atingidos]]),0)</f>
        <v>1</v>
      </c>
      <c r="AY612" s="83" t="str">
        <f t="shared" si="280"/>
        <v>X</v>
      </c>
      <c r="AZ612" s="82">
        <f>IFERROR(FIND("População afetada/evacuada",consulta_completa__11[[#This Row],[13 - Ocorrências/Ambientes Atingidos]]),0)</f>
        <v>0</v>
      </c>
      <c r="BA612" s="82" t="str">
        <f t="shared" si="281"/>
        <v/>
      </c>
      <c r="BB612" s="82">
        <f>IFERROR(FIND("Suspensão de abastecimento de água",consulta_completa__11[[#This Row],[13 - Ocorrências/Ambientes Atingidos]]),0)</f>
        <v>0</v>
      </c>
      <c r="BC612" s="83" t="str">
        <f t="shared" si="309"/>
        <v/>
      </c>
      <c r="BD612" s="82">
        <f>IFERROR(FIND("Rio/córrego",consulta_completa__11[[#This Row],[13 - Ocorrências/Ambientes Atingidos]]),0)</f>
        <v>0</v>
      </c>
      <c r="BE612" s="83" t="str">
        <f t="shared" si="282"/>
        <v/>
      </c>
      <c r="BF612" s="82">
        <f>IFERROR(FIND("Lago",consulta_completa__11[[#This Row],[13 - Ocorrências/Ambientes Atingidos]]),0)</f>
        <v>0</v>
      </c>
      <c r="BG612" s="83" t="str">
        <f t="shared" si="283"/>
        <v/>
      </c>
      <c r="BH612" s="82">
        <f>IFERROR(FIND("Mar",consulta_completa__11[[#This Row],[13 - Ocorrências/Ambientes Atingidos]]),0)</f>
        <v>0</v>
      </c>
      <c r="BI612" s="83" t="str">
        <f t="shared" si="284"/>
        <v/>
      </c>
      <c r="BJ612" s="82">
        <f>IFERROR(FIND("Praia",consulta_completa__11[[#This Row],[13 - Ocorrências/Ambientes Atingidos]]),0)</f>
        <v>0</v>
      </c>
      <c r="BK612" s="83" t="str">
        <f t="shared" si="285"/>
        <v/>
      </c>
      <c r="BL612" s="82">
        <f>IFERROR(FIND("Solo",consulta_completa__11[[#This Row],[13 - Ocorrências/Ambientes Atingidos]]),0)</f>
        <v>17</v>
      </c>
      <c r="BM612" s="83" t="str">
        <f t="shared" si="286"/>
        <v>X</v>
      </c>
      <c r="BN612" s="82">
        <f>IFERROR(FIND("Águas subterrâneas",consulta_completa__11[[#This Row],[13 - Ocorrências/Ambientes Atingidos]]),0)</f>
        <v>0</v>
      </c>
      <c r="BO612" s="83" t="str">
        <f t="shared" si="287"/>
        <v/>
      </c>
      <c r="BP612" s="82">
        <f>IFERROR(FIND("Atmosfera",consulta_completa__11[[#This Row],[13 - Ocorrências/Ambientes Atingidos]]),0)</f>
        <v>0</v>
      </c>
      <c r="BQ612" s="83" t="str">
        <f t="shared" si="288"/>
        <v/>
      </c>
      <c r="BR612" s="82">
        <f>IFERROR(FIND("Flora",consulta_completa__11[[#This Row],[13 - Ocorrências/Ambientes Atingidos]]),0)</f>
        <v>0</v>
      </c>
      <c r="BS612" s="83" t="str">
        <f t="shared" si="289"/>
        <v/>
      </c>
      <c r="BT612" s="82">
        <f>IFERROR(FIND("Fauna",consulta_completa__11[[#This Row],[13 - Ocorrências/Ambientes Atingidos]]),0)</f>
        <v>0</v>
      </c>
      <c r="BU612" s="83" t="str">
        <f t="shared" si="290"/>
        <v/>
      </c>
      <c r="BV612" s="82">
        <f>IFERROR(FIND("UC federal",consulta_completa__11[[#This Row],[13 - Ocorrências/Ambientes Atingidos]]),0)</f>
        <v>0</v>
      </c>
      <c r="BW612" s="83" t="str">
        <f t="shared" si="291"/>
        <v/>
      </c>
      <c r="BX612" s="82">
        <f>IFERROR(FIND("UC estadual/municipal",consulta_completa__11[[#This Row],[13 - Ocorrências/Ambientes Atingidos]]),0)</f>
        <v>0</v>
      </c>
      <c r="BY612" s="83" t="str">
        <f t="shared" si="292"/>
        <v/>
      </c>
      <c r="BZ612" s="82">
        <f>IFERROR(FIND("Outro(s)",consulta_completa__11[[#This Row],[13 - Ocorrências/Ambientes Atingidos]]),0)</f>
        <v>0</v>
      </c>
      <c r="CA612" s="83" t="str">
        <f t="shared" si="293"/>
        <v/>
      </c>
      <c r="CB612" s="82">
        <f>IFERROR(FIND("Sem dano",consulta_completa__11[[#This Row],[13 - Ocorrências/Ambientes Atingidos]]),0)</f>
        <v>0</v>
      </c>
      <c r="CC612" s="83" t="str">
        <f t="shared" si="294"/>
        <v/>
      </c>
      <c r="CD612" s="82" t="str">
        <f>IF(consulta_completa__11[[#This Row],[13 - Ocorrências/Ambientes Atingidos]]="","X","")</f>
        <v/>
      </c>
      <c r="CE612" s="84">
        <f>IFERROR(FIND("IBAMA",consulta_completa__11[[#This Row],[14 - Inst. Atuando no Local]]),0)</f>
        <v>0</v>
      </c>
      <c r="CF612" s="84" t="str">
        <f t="shared" si="295"/>
        <v/>
      </c>
      <c r="CG612" s="84">
        <f>IFERROR(FIND("OEMA",consulta_completa__11[[#This Row],[14 - Inst. Atuando no Local]]),0)</f>
        <v>0</v>
      </c>
      <c r="CH612" s="84" t="str">
        <f t="shared" si="296"/>
        <v/>
      </c>
      <c r="CI612" s="84">
        <f>IFERROR(FIND("DEFESA CIVIL",consulta_completa__11[[#This Row],[14 - Inst. Atuando no Local]]),0)</f>
        <v>0</v>
      </c>
      <c r="CJ612" s="84" t="str">
        <f t="shared" si="297"/>
        <v/>
      </c>
      <c r="CK612" s="84">
        <f>IFERROR(FIND("CORPO DE BOMBEIROS",consulta_completa__11[[#This Row],[14 - Inst. Atuando no Local]]),0)</f>
        <v>0</v>
      </c>
      <c r="CL612" s="84" t="str">
        <f t="shared" si="298"/>
        <v/>
      </c>
      <c r="CM612" s="84">
        <f>IFERROR(FIND("POLÍCIA RODOVIÁRIA",consulta_completa__11[[#This Row],[14 - Inst. Atuando no Local]]),0)</f>
        <v>0</v>
      </c>
      <c r="CN612" s="84" t="str">
        <f t="shared" si="299"/>
        <v/>
      </c>
      <c r="CO612" s="84">
        <f>IFERROR(FIND("POLÍCIA MILITAR",consulta_completa__11[[#This Row],[14 - Inst. Atuando no Local]]),0)</f>
        <v>0</v>
      </c>
      <c r="CP612" s="84" t="str">
        <f t="shared" si="300"/>
        <v/>
      </c>
      <c r="CQ612" s="84">
        <f>IFERROR(FIND("POLÍCIA CIVIL",consulta_completa__11[[#This Row],[14 - Inst. Atuando no Local]]),0)</f>
        <v>0</v>
      </c>
      <c r="CR612" s="84" t="str">
        <f t="shared" si="301"/>
        <v/>
      </c>
      <c r="CS612" s="84">
        <f>IFERROR(FIND("MARINHA DO BRASIL",consulta_completa__11[[#This Row],[14 - Inst. Atuando no Local]]),0)</f>
        <v>0</v>
      </c>
      <c r="CT612" s="84" t="str">
        <f t="shared" si="302"/>
        <v/>
      </c>
      <c r="CU612" s="84">
        <f>IFERROR(FIND("EMPRESA ESPECIALIZADA EM ATENDIMENTO",consulta_completa__11[[#This Row],[14 - Inst. Atuando no Local]]),0)</f>
        <v>0</v>
      </c>
      <c r="CV612" s="84" t="str">
        <f t="shared" si="303"/>
        <v/>
      </c>
      <c r="CW612" s="84">
        <f>IFERROR(FIND("IBAMA",consulta_completa__11[[#This Row],[14 - Inst. Atuando no Local]]),0)</f>
        <v>0</v>
      </c>
      <c r="CX612" s="84" t="str">
        <f t="shared" si="304"/>
        <v/>
      </c>
      <c r="CY612" s="84" t="str">
        <f>IF(consulta_completa__11[[#This Row],[14 - Inst. Atuando no Local]]="","X","")</f>
        <v/>
      </c>
      <c r="CZ612" s="84">
        <f>IFERROR(FIND("OUTRA (S)",consulta_completa__11[[#This Row],[14 - Inst. Atuando no Local]]),0)</f>
        <v>0</v>
      </c>
      <c r="DA612" s="84" t="str">
        <f t="shared" si="305"/>
        <v/>
      </c>
      <c r="DB612" s="35" t="str">
        <f t="shared" si="306"/>
        <v>Sim</v>
      </c>
      <c r="DC612" s="35" t="str">
        <f t="shared" si="307"/>
        <v>Não</v>
      </c>
      <c r="DD612" s="35" t="str">
        <f t="shared" si="308"/>
        <v>Sim</v>
      </c>
      <c r="DE612" s="87" t="str">
        <f t="shared" si="310"/>
        <v>Sem informação</v>
      </c>
    </row>
    <row r="613" spans="1:109">
      <c r="A613" s="14">
        <v>202582232417</v>
      </c>
      <c r="B613" s="1">
        <v>45891</v>
      </c>
      <c r="C613" t="s">
        <v>2717</v>
      </c>
      <c r="D613" t="s">
        <v>180</v>
      </c>
      <c r="E613" t="s">
        <v>286</v>
      </c>
      <c r="F613" t="s">
        <v>139</v>
      </c>
      <c r="G613" t="s">
        <v>1328</v>
      </c>
      <c r="H613" t="s">
        <v>5375</v>
      </c>
      <c r="I613" t="s">
        <v>648</v>
      </c>
      <c r="J613" t="s">
        <v>113</v>
      </c>
      <c r="K613" t="s">
        <v>114</v>
      </c>
      <c r="L613" t="s">
        <v>114</v>
      </c>
      <c r="M613" t="s">
        <v>139</v>
      </c>
      <c r="N613" t="s">
        <v>650</v>
      </c>
      <c r="O613" t="s">
        <v>120</v>
      </c>
      <c r="P613" t="s">
        <v>200</v>
      </c>
      <c r="Q613" t="s">
        <v>230</v>
      </c>
      <c r="R613" t="s">
        <v>123</v>
      </c>
      <c r="S613" t="s">
        <v>113</v>
      </c>
      <c r="T613" t="s">
        <v>5376</v>
      </c>
      <c r="U613" t="s">
        <v>5377</v>
      </c>
      <c r="V613" t="s">
        <v>5378</v>
      </c>
      <c r="Z613" t="s">
        <v>5379</v>
      </c>
      <c r="AA613" t="s">
        <v>5380</v>
      </c>
      <c r="AB613" t="s">
        <v>5381</v>
      </c>
      <c r="AC613" t="s">
        <v>5382</v>
      </c>
      <c r="AD613">
        <v>0</v>
      </c>
      <c r="AE613" t="s">
        <v>5383</v>
      </c>
      <c r="AF613" t="s">
        <v>5384</v>
      </c>
      <c r="AG613" t="s">
        <v>5385</v>
      </c>
      <c r="AH613" t="s">
        <v>131</v>
      </c>
      <c r="AI613" t="s">
        <v>131</v>
      </c>
      <c r="AJ613" t="s">
        <v>132</v>
      </c>
      <c r="AK613" t="s">
        <v>113</v>
      </c>
      <c r="AL613" t="s">
        <v>5386</v>
      </c>
      <c r="AM613" t="s">
        <v>692</v>
      </c>
      <c r="AN613" t="s">
        <v>1543</v>
      </c>
      <c r="AO613" t="s">
        <v>1544</v>
      </c>
      <c r="AP613">
        <v>6236238900</v>
      </c>
      <c r="AQ613" t="s">
        <v>695</v>
      </c>
      <c r="AR613" t="s">
        <v>113</v>
      </c>
      <c r="AS613" t="s">
        <v>113</v>
      </c>
      <c r="AT613" t="s">
        <v>113</v>
      </c>
      <c r="AU613" t="s">
        <v>113</v>
      </c>
      <c r="AW613" t="s">
        <v>113</v>
      </c>
      <c r="AX613" s="82">
        <f>IFERROR(FIND("Óbitos/feridos",consulta_completa__11[[#This Row],[13 - Ocorrências/Ambientes Atingidos]]),0)</f>
        <v>0</v>
      </c>
      <c r="AY613" s="83" t="str">
        <f t="shared" si="280"/>
        <v/>
      </c>
      <c r="AZ613" s="82">
        <f>IFERROR(FIND("População afetada/evacuada",consulta_completa__11[[#This Row],[13 - Ocorrências/Ambientes Atingidos]]),0)</f>
        <v>0</v>
      </c>
      <c r="BA613" s="82" t="str">
        <f t="shared" si="281"/>
        <v/>
      </c>
      <c r="BB613" s="82">
        <f>IFERROR(FIND("Suspensão de abastecimento de água",consulta_completa__11[[#This Row],[13 - Ocorrências/Ambientes Atingidos]]),0)</f>
        <v>0</v>
      </c>
      <c r="BC613" s="83" t="str">
        <f t="shared" si="309"/>
        <v/>
      </c>
      <c r="BD613" s="82">
        <f>IFERROR(FIND("Rio/córrego",consulta_completa__11[[#This Row],[13 - Ocorrências/Ambientes Atingidos]]),0)</f>
        <v>0</v>
      </c>
      <c r="BE613" s="83" t="str">
        <f t="shared" si="282"/>
        <v/>
      </c>
      <c r="BF613" s="82">
        <f>IFERROR(FIND("Lago",consulta_completa__11[[#This Row],[13 - Ocorrências/Ambientes Atingidos]]),0)</f>
        <v>0</v>
      </c>
      <c r="BG613" s="83" t="str">
        <f t="shared" si="283"/>
        <v/>
      </c>
      <c r="BH613" s="82">
        <f>IFERROR(FIND("Mar",consulta_completa__11[[#This Row],[13 - Ocorrências/Ambientes Atingidos]]),0)</f>
        <v>0</v>
      </c>
      <c r="BI613" s="83" t="str">
        <f t="shared" si="284"/>
        <v/>
      </c>
      <c r="BJ613" s="82">
        <f>IFERROR(FIND("Praia",consulta_completa__11[[#This Row],[13 - Ocorrências/Ambientes Atingidos]]),0)</f>
        <v>0</v>
      </c>
      <c r="BK613" s="83" t="str">
        <f t="shared" si="285"/>
        <v/>
      </c>
      <c r="BL613" s="82">
        <f>IFERROR(FIND("Solo",consulta_completa__11[[#This Row],[13 - Ocorrências/Ambientes Atingidos]]),0)</f>
        <v>0</v>
      </c>
      <c r="BM613" s="83" t="str">
        <f t="shared" si="286"/>
        <v/>
      </c>
      <c r="BN613" s="82">
        <f>IFERROR(FIND("Águas subterrâneas",consulta_completa__11[[#This Row],[13 - Ocorrências/Ambientes Atingidos]]),0)</f>
        <v>0</v>
      </c>
      <c r="BO613" s="83" t="str">
        <f t="shared" si="287"/>
        <v/>
      </c>
      <c r="BP613" s="82">
        <f>IFERROR(FIND("Atmosfera",consulta_completa__11[[#This Row],[13 - Ocorrências/Ambientes Atingidos]]),0)</f>
        <v>0</v>
      </c>
      <c r="BQ613" s="83" t="str">
        <f t="shared" si="288"/>
        <v/>
      </c>
      <c r="BR613" s="82">
        <f>IFERROR(FIND("Flora",consulta_completa__11[[#This Row],[13 - Ocorrências/Ambientes Atingidos]]),0)</f>
        <v>0</v>
      </c>
      <c r="BS613" s="83" t="str">
        <f t="shared" si="289"/>
        <v/>
      </c>
      <c r="BT613" s="82">
        <f>IFERROR(FIND("Fauna",consulta_completa__11[[#This Row],[13 - Ocorrências/Ambientes Atingidos]]),0)</f>
        <v>0</v>
      </c>
      <c r="BU613" s="83" t="str">
        <f t="shared" si="290"/>
        <v/>
      </c>
      <c r="BV613" s="82">
        <f>IFERROR(FIND("UC federal",consulta_completa__11[[#This Row],[13 - Ocorrências/Ambientes Atingidos]]),0)</f>
        <v>0</v>
      </c>
      <c r="BW613" s="83" t="str">
        <f t="shared" si="291"/>
        <v/>
      </c>
      <c r="BX613" s="82">
        <f>IFERROR(FIND("UC estadual/municipal",consulta_completa__11[[#This Row],[13 - Ocorrências/Ambientes Atingidos]]),0)</f>
        <v>0</v>
      </c>
      <c r="BY613" s="83" t="str">
        <f t="shared" si="292"/>
        <v/>
      </c>
      <c r="BZ613" s="82">
        <f>IFERROR(FIND("Outro(s)",consulta_completa__11[[#This Row],[13 - Ocorrências/Ambientes Atingidos]]),0)</f>
        <v>1</v>
      </c>
      <c r="CA613" s="83" t="str">
        <f t="shared" si="293"/>
        <v>X</v>
      </c>
      <c r="CB613" s="82">
        <f>IFERROR(FIND("Sem dano",consulta_completa__11[[#This Row],[13 - Ocorrências/Ambientes Atingidos]]),0)</f>
        <v>0</v>
      </c>
      <c r="CC613" s="83" t="str">
        <f t="shared" si="294"/>
        <v/>
      </c>
      <c r="CD613" s="82" t="str">
        <f>IF(consulta_completa__11[[#This Row],[13 - Ocorrências/Ambientes Atingidos]]="","X","")</f>
        <v/>
      </c>
      <c r="CE613" s="84">
        <f>IFERROR(FIND("IBAMA",consulta_completa__11[[#This Row],[14 - Inst. Atuando no Local]]),0)</f>
        <v>0</v>
      </c>
      <c r="CF613" s="84" t="str">
        <f t="shared" si="295"/>
        <v/>
      </c>
      <c r="CG613" s="84">
        <f>IFERROR(FIND("OEMA",consulta_completa__11[[#This Row],[14 - Inst. Atuando no Local]]),0)</f>
        <v>0</v>
      </c>
      <c r="CH613" s="84" t="str">
        <f t="shared" si="296"/>
        <v/>
      </c>
      <c r="CI613" s="84">
        <f>IFERROR(FIND("DEFESA CIVIL",consulta_completa__11[[#This Row],[14 - Inst. Atuando no Local]]),0)</f>
        <v>0</v>
      </c>
      <c r="CJ613" s="84" t="str">
        <f t="shared" si="297"/>
        <v/>
      </c>
      <c r="CK613" s="84">
        <f>IFERROR(FIND("CORPO DE BOMBEIROS",consulta_completa__11[[#This Row],[14 - Inst. Atuando no Local]]),0)</f>
        <v>0</v>
      </c>
      <c r="CL613" s="84" t="str">
        <f t="shared" si="298"/>
        <v/>
      </c>
      <c r="CM613" s="84">
        <f>IFERROR(FIND("POLÍCIA RODOVIÁRIA",consulta_completa__11[[#This Row],[14 - Inst. Atuando no Local]]),0)</f>
        <v>0</v>
      </c>
      <c r="CN613" s="84" t="str">
        <f t="shared" si="299"/>
        <v/>
      </c>
      <c r="CO613" s="84">
        <f>IFERROR(FIND("POLÍCIA MILITAR",consulta_completa__11[[#This Row],[14 - Inst. Atuando no Local]]),0)</f>
        <v>0</v>
      </c>
      <c r="CP613" s="84" t="str">
        <f t="shared" si="300"/>
        <v/>
      </c>
      <c r="CQ613" s="84">
        <f>IFERROR(FIND("POLÍCIA CIVIL",consulta_completa__11[[#This Row],[14 - Inst. Atuando no Local]]),0)</f>
        <v>0</v>
      </c>
      <c r="CR613" s="84" t="str">
        <f t="shared" si="301"/>
        <v/>
      </c>
      <c r="CS613" s="84">
        <f>IFERROR(FIND("MARINHA DO BRASIL",consulta_completa__11[[#This Row],[14 - Inst. Atuando no Local]]),0)</f>
        <v>0</v>
      </c>
      <c r="CT613" s="84" t="str">
        <f t="shared" si="302"/>
        <v/>
      </c>
      <c r="CU613" s="84">
        <f>IFERROR(FIND("EMPRESA ESPECIALIZADA EM ATENDIMENTO",consulta_completa__11[[#This Row],[14 - Inst. Atuando no Local]]),0)</f>
        <v>0</v>
      </c>
      <c r="CV613" s="84" t="str">
        <f t="shared" si="303"/>
        <v/>
      </c>
      <c r="CW613" s="84">
        <f>IFERROR(FIND("IBAMA",consulta_completa__11[[#This Row],[14 - Inst. Atuando no Local]]),0)</f>
        <v>0</v>
      </c>
      <c r="CX613" s="84" t="str">
        <f t="shared" si="304"/>
        <v/>
      </c>
      <c r="CY613" s="84" t="str">
        <f>IF(consulta_completa__11[[#This Row],[14 - Inst. Atuando no Local]]="","X","")</f>
        <v/>
      </c>
      <c r="CZ613" s="84">
        <f>IFERROR(FIND("OUTRA (S)",consulta_completa__11[[#This Row],[14 - Inst. Atuando no Local]]),0)</f>
        <v>0</v>
      </c>
      <c r="DA613" s="84" t="str">
        <f t="shared" si="305"/>
        <v/>
      </c>
      <c r="DB613" s="35" t="str">
        <f t="shared" si="306"/>
        <v>Sim</v>
      </c>
      <c r="DC613" s="35" t="str">
        <f t="shared" si="307"/>
        <v>Não</v>
      </c>
      <c r="DD613" s="35" t="str">
        <f t="shared" si="308"/>
        <v>Sim</v>
      </c>
      <c r="DE613" s="87" t="str">
        <f t="shared" si="310"/>
        <v>Sem informação</v>
      </c>
    </row>
    <row r="614" spans="1:109">
      <c r="A614" s="14">
        <v>202582250427</v>
      </c>
      <c r="B614" s="1">
        <v>45891</v>
      </c>
      <c r="C614" t="s">
        <v>1097</v>
      </c>
      <c r="D614" t="s">
        <v>180</v>
      </c>
      <c r="E614" t="s">
        <v>286</v>
      </c>
      <c r="F614" t="s">
        <v>112</v>
      </c>
      <c r="G614" t="s">
        <v>5387</v>
      </c>
      <c r="H614" t="s">
        <v>1867</v>
      </c>
      <c r="I614" t="s">
        <v>166</v>
      </c>
      <c r="J614" t="s">
        <v>113</v>
      </c>
      <c r="K614" t="s">
        <v>114</v>
      </c>
      <c r="L614" t="s">
        <v>114</v>
      </c>
      <c r="M614" t="s">
        <v>139</v>
      </c>
      <c r="N614" t="s">
        <v>119</v>
      </c>
      <c r="O614" t="s">
        <v>113</v>
      </c>
      <c r="P614" t="s">
        <v>200</v>
      </c>
      <c r="Q614" t="s">
        <v>122</v>
      </c>
      <c r="R614" t="s">
        <v>123</v>
      </c>
      <c r="S614" t="s">
        <v>113</v>
      </c>
      <c r="T614" t="s">
        <v>5388</v>
      </c>
      <c r="U614" t="s">
        <v>113</v>
      </c>
      <c r="V614" t="s">
        <v>113</v>
      </c>
      <c r="Z614" t="s">
        <v>5389</v>
      </c>
      <c r="AA614" t="s">
        <v>113</v>
      </c>
      <c r="AB614" t="s">
        <v>5390</v>
      </c>
      <c r="AC614" t="s">
        <v>5391</v>
      </c>
      <c r="AD614">
        <v>0</v>
      </c>
      <c r="AE614" t="s">
        <v>5392</v>
      </c>
      <c r="AF614" t="s">
        <v>113</v>
      </c>
      <c r="AG614" t="s">
        <v>113</v>
      </c>
      <c r="AH614" t="s">
        <v>131</v>
      </c>
      <c r="AI614" t="s">
        <v>131</v>
      </c>
      <c r="AJ614" t="s">
        <v>131</v>
      </c>
      <c r="AK614" t="s">
        <v>5393</v>
      </c>
      <c r="AL614" t="s">
        <v>5394</v>
      </c>
      <c r="AM614" t="s">
        <v>113</v>
      </c>
      <c r="AN614" t="s">
        <v>113</v>
      </c>
      <c r="AO614" t="s">
        <v>113</v>
      </c>
      <c r="AQ614" t="s">
        <v>113</v>
      </c>
      <c r="AR614" t="s">
        <v>113</v>
      </c>
      <c r="AS614" t="s">
        <v>113</v>
      </c>
      <c r="AT614" t="s">
        <v>113</v>
      </c>
      <c r="AU614" t="s">
        <v>113</v>
      </c>
      <c r="AW614" t="s">
        <v>113</v>
      </c>
      <c r="AX614" s="82">
        <f>IFERROR(FIND("Óbitos/feridos",consulta_completa__11[[#This Row],[13 - Ocorrências/Ambientes Atingidos]]),0)</f>
        <v>0</v>
      </c>
      <c r="AY614" s="83" t="str">
        <f t="shared" si="280"/>
        <v/>
      </c>
      <c r="AZ614" s="82">
        <f>IFERROR(FIND("População afetada/evacuada",consulta_completa__11[[#This Row],[13 - Ocorrências/Ambientes Atingidos]]),0)</f>
        <v>0</v>
      </c>
      <c r="BA614" s="82" t="str">
        <f t="shared" si="281"/>
        <v/>
      </c>
      <c r="BB614" s="82">
        <f>IFERROR(FIND("Suspensão de abastecimento de água",consulta_completa__11[[#This Row],[13 - Ocorrências/Ambientes Atingidos]]),0)</f>
        <v>0</v>
      </c>
      <c r="BC614" s="83" t="str">
        <f t="shared" si="309"/>
        <v/>
      </c>
      <c r="BD614" s="82">
        <f>IFERROR(FIND("Rio/córrego",consulta_completa__11[[#This Row],[13 - Ocorrências/Ambientes Atingidos]]),0)</f>
        <v>0</v>
      </c>
      <c r="BE614" s="83" t="str">
        <f t="shared" si="282"/>
        <v/>
      </c>
      <c r="BF614" s="82">
        <f>IFERROR(FIND("Lago",consulta_completa__11[[#This Row],[13 - Ocorrências/Ambientes Atingidos]]),0)</f>
        <v>0</v>
      </c>
      <c r="BG614" s="83" t="str">
        <f t="shared" si="283"/>
        <v/>
      </c>
      <c r="BH614" s="82">
        <f>IFERROR(FIND("Mar",consulta_completa__11[[#This Row],[13 - Ocorrências/Ambientes Atingidos]]),0)</f>
        <v>0</v>
      </c>
      <c r="BI614" s="83" t="str">
        <f t="shared" si="284"/>
        <v/>
      </c>
      <c r="BJ614" s="82">
        <f>IFERROR(FIND("Praia",consulta_completa__11[[#This Row],[13 - Ocorrências/Ambientes Atingidos]]),0)</f>
        <v>0</v>
      </c>
      <c r="BK614" s="83" t="str">
        <f t="shared" si="285"/>
        <v/>
      </c>
      <c r="BL614" s="82">
        <f>IFERROR(FIND("Solo",consulta_completa__11[[#This Row],[13 - Ocorrências/Ambientes Atingidos]]),0)</f>
        <v>0</v>
      </c>
      <c r="BM614" s="83" t="str">
        <f t="shared" si="286"/>
        <v/>
      </c>
      <c r="BN614" s="82">
        <f>IFERROR(FIND("Águas subterrâneas",consulta_completa__11[[#This Row],[13 - Ocorrências/Ambientes Atingidos]]),0)</f>
        <v>0</v>
      </c>
      <c r="BO614" s="83" t="str">
        <f t="shared" si="287"/>
        <v/>
      </c>
      <c r="BP614" s="82">
        <f>IFERROR(FIND("Atmosfera",consulta_completa__11[[#This Row],[13 - Ocorrências/Ambientes Atingidos]]),0)</f>
        <v>0</v>
      </c>
      <c r="BQ614" s="83" t="str">
        <f t="shared" si="288"/>
        <v/>
      </c>
      <c r="BR614" s="82">
        <f>IFERROR(FIND("Flora",consulta_completa__11[[#This Row],[13 - Ocorrências/Ambientes Atingidos]]),0)</f>
        <v>0</v>
      </c>
      <c r="BS614" s="83" t="str">
        <f t="shared" si="289"/>
        <v/>
      </c>
      <c r="BT614" s="82">
        <f>IFERROR(FIND("Fauna",consulta_completa__11[[#This Row],[13 - Ocorrências/Ambientes Atingidos]]),0)</f>
        <v>0</v>
      </c>
      <c r="BU614" s="83" t="str">
        <f t="shared" si="290"/>
        <v/>
      </c>
      <c r="BV614" s="82">
        <f>IFERROR(FIND("UC federal",consulta_completa__11[[#This Row],[13 - Ocorrências/Ambientes Atingidos]]),0)</f>
        <v>0</v>
      </c>
      <c r="BW614" s="83" t="str">
        <f t="shared" si="291"/>
        <v/>
      </c>
      <c r="BX614" s="82">
        <f>IFERROR(FIND("UC estadual/municipal",consulta_completa__11[[#This Row],[13 - Ocorrências/Ambientes Atingidos]]),0)</f>
        <v>0</v>
      </c>
      <c r="BY614" s="83" t="str">
        <f t="shared" si="292"/>
        <v/>
      </c>
      <c r="BZ614" s="82">
        <f>IFERROR(FIND("Outro(s)",consulta_completa__11[[#This Row],[13 - Ocorrências/Ambientes Atingidos]]),0)</f>
        <v>1</v>
      </c>
      <c r="CA614" s="83" t="str">
        <f t="shared" si="293"/>
        <v>X</v>
      </c>
      <c r="CB614" s="82">
        <f>IFERROR(FIND("Sem dano",consulta_completa__11[[#This Row],[13 - Ocorrências/Ambientes Atingidos]]),0)</f>
        <v>0</v>
      </c>
      <c r="CC614" s="83" t="str">
        <f t="shared" si="294"/>
        <v/>
      </c>
      <c r="CD614" s="82" t="str">
        <f>IF(consulta_completa__11[[#This Row],[13 - Ocorrências/Ambientes Atingidos]]="","X","")</f>
        <v/>
      </c>
      <c r="CE614" s="84">
        <f>IFERROR(FIND("IBAMA",consulta_completa__11[[#This Row],[14 - Inst. Atuando no Local]]),0)</f>
        <v>0</v>
      </c>
      <c r="CF614" s="84" t="str">
        <f t="shared" si="295"/>
        <v/>
      </c>
      <c r="CG614" s="84">
        <f>IFERROR(FIND("OEMA",consulta_completa__11[[#This Row],[14 - Inst. Atuando no Local]]),0)</f>
        <v>0</v>
      </c>
      <c r="CH614" s="84" t="str">
        <f t="shared" si="296"/>
        <v/>
      </c>
      <c r="CI614" s="84">
        <f>IFERROR(FIND("DEFESA CIVIL",consulta_completa__11[[#This Row],[14 - Inst. Atuando no Local]]),0)</f>
        <v>0</v>
      </c>
      <c r="CJ614" s="84" t="str">
        <f t="shared" si="297"/>
        <v/>
      </c>
      <c r="CK614" s="84">
        <f>IFERROR(FIND("CORPO DE BOMBEIROS",consulta_completa__11[[#This Row],[14 - Inst. Atuando no Local]]),0)</f>
        <v>0</v>
      </c>
      <c r="CL614" s="84" t="str">
        <f t="shared" si="298"/>
        <v/>
      </c>
      <c r="CM614" s="84">
        <f>IFERROR(FIND("POLÍCIA RODOVIÁRIA",consulta_completa__11[[#This Row],[14 - Inst. Atuando no Local]]),0)</f>
        <v>0</v>
      </c>
      <c r="CN614" s="84" t="str">
        <f t="shared" si="299"/>
        <v/>
      </c>
      <c r="CO614" s="84">
        <f>IFERROR(FIND("POLÍCIA MILITAR",consulta_completa__11[[#This Row],[14 - Inst. Atuando no Local]]),0)</f>
        <v>0</v>
      </c>
      <c r="CP614" s="84" t="str">
        <f t="shared" si="300"/>
        <v/>
      </c>
      <c r="CQ614" s="84">
        <f>IFERROR(FIND("POLÍCIA CIVIL",consulta_completa__11[[#This Row],[14 - Inst. Atuando no Local]]),0)</f>
        <v>0</v>
      </c>
      <c r="CR614" s="84" t="str">
        <f t="shared" si="301"/>
        <v/>
      </c>
      <c r="CS614" s="84">
        <f>IFERROR(FIND("MARINHA DO BRASIL",consulta_completa__11[[#This Row],[14 - Inst. Atuando no Local]]),0)</f>
        <v>0</v>
      </c>
      <c r="CT614" s="84" t="str">
        <f t="shared" si="302"/>
        <v/>
      </c>
      <c r="CU614" s="84">
        <f>IFERROR(FIND("EMPRESA ESPECIALIZADA EM ATENDIMENTO",consulta_completa__11[[#This Row],[14 - Inst. Atuando no Local]]),0)</f>
        <v>0</v>
      </c>
      <c r="CV614" s="84" t="str">
        <f t="shared" si="303"/>
        <v/>
      </c>
      <c r="CW614" s="84">
        <f>IFERROR(FIND("IBAMA",consulta_completa__11[[#This Row],[14 - Inst. Atuando no Local]]),0)</f>
        <v>0</v>
      </c>
      <c r="CX614" s="84" t="str">
        <f t="shared" si="304"/>
        <v/>
      </c>
      <c r="CY614" s="84" t="str">
        <f>IF(consulta_completa__11[[#This Row],[14 - Inst. Atuando no Local]]="","X","")</f>
        <v/>
      </c>
      <c r="CZ614" s="84">
        <f>IFERROR(FIND("OUTRA (S)",consulta_completa__11[[#This Row],[14 - Inst. Atuando no Local]]),0)</f>
        <v>0</v>
      </c>
      <c r="DA614" s="84" t="str">
        <f t="shared" si="305"/>
        <v/>
      </c>
      <c r="DB614" s="35" t="str">
        <f t="shared" si="306"/>
        <v>Sim</v>
      </c>
      <c r="DC614" s="35" t="str">
        <f t="shared" si="307"/>
        <v>Não</v>
      </c>
      <c r="DD614" s="35" t="str">
        <f t="shared" si="308"/>
        <v>Sim</v>
      </c>
      <c r="DE614" s="87" t="str">
        <f t="shared" si="310"/>
        <v>Sem informação</v>
      </c>
    </row>
    <row r="615" spans="1:109">
      <c r="A615" s="14">
        <v>202582350454</v>
      </c>
      <c r="B615" s="1">
        <v>45892</v>
      </c>
      <c r="C615" t="s">
        <v>3029</v>
      </c>
      <c r="D615" t="s">
        <v>180</v>
      </c>
      <c r="E615" t="s">
        <v>286</v>
      </c>
      <c r="F615" t="s">
        <v>912</v>
      </c>
      <c r="G615" t="s">
        <v>113</v>
      </c>
      <c r="H615" t="s">
        <v>114</v>
      </c>
      <c r="I615" t="s">
        <v>114</v>
      </c>
      <c r="J615" t="s">
        <v>113</v>
      </c>
      <c r="K615" t="s">
        <v>114</v>
      </c>
      <c r="L615" t="s">
        <v>114</v>
      </c>
      <c r="M615" t="s">
        <v>140</v>
      </c>
      <c r="N615" t="s">
        <v>119</v>
      </c>
      <c r="O615" t="s">
        <v>113</v>
      </c>
      <c r="P615" t="s">
        <v>229</v>
      </c>
      <c r="Q615" t="s">
        <v>122</v>
      </c>
      <c r="R615" t="s">
        <v>123</v>
      </c>
      <c r="S615" t="s">
        <v>113</v>
      </c>
      <c r="T615" t="s">
        <v>5395</v>
      </c>
      <c r="U615" t="s">
        <v>4216</v>
      </c>
      <c r="V615" t="s">
        <v>113</v>
      </c>
      <c r="Y615" t="b">
        <v>1</v>
      </c>
      <c r="Z615" t="s">
        <v>5396</v>
      </c>
      <c r="AA615" t="s">
        <v>113</v>
      </c>
      <c r="AB615" t="s">
        <v>5397</v>
      </c>
      <c r="AC615" t="s">
        <v>5398</v>
      </c>
      <c r="AD615">
        <v>0</v>
      </c>
      <c r="AE615" t="s">
        <v>5399</v>
      </c>
      <c r="AF615" t="s">
        <v>113</v>
      </c>
      <c r="AG615" t="s">
        <v>113</v>
      </c>
      <c r="AH615" t="s">
        <v>131</v>
      </c>
      <c r="AI615" t="s">
        <v>131</v>
      </c>
      <c r="AJ615" t="s">
        <v>131</v>
      </c>
      <c r="AK615" t="s">
        <v>5400</v>
      </c>
      <c r="AL615" t="s">
        <v>113</v>
      </c>
      <c r="AM615" t="s">
        <v>113</v>
      </c>
      <c r="AN615" t="s">
        <v>113</v>
      </c>
      <c r="AO615" t="s">
        <v>113</v>
      </c>
      <c r="AQ615" t="s">
        <v>113</v>
      </c>
      <c r="AR615" t="s">
        <v>113</v>
      </c>
      <c r="AS615" t="s">
        <v>113</v>
      </c>
      <c r="AT615" t="s">
        <v>113</v>
      </c>
      <c r="AU615" t="s">
        <v>113</v>
      </c>
      <c r="AW615" t="s">
        <v>113</v>
      </c>
      <c r="AX615" s="82">
        <f>IFERROR(FIND("Óbitos/feridos",consulta_completa__11[[#This Row],[13 - Ocorrências/Ambientes Atingidos]]),0)</f>
        <v>0</v>
      </c>
      <c r="AY615" s="83" t="str">
        <f t="shared" si="280"/>
        <v/>
      </c>
      <c r="AZ615" s="82">
        <f>IFERROR(FIND("População afetada/evacuada",consulta_completa__11[[#This Row],[13 - Ocorrências/Ambientes Atingidos]]),0)</f>
        <v>0</v>
      </c>
      <c r="BA615" s="82" t="str">
        <f t="shared" si="281"/>
        <v/>
      </c>
      <c r="BB615" s="82">
        <f>IFERROR(FIND("Suspensão de abastecimento de água",consulta_completa__11[[#This Row],[13 - Ocorrências/Ambientes Atingidos]]),0)</f>
        <v>0</v>
      </c>
      <c r="BC615" s="83" t="str">
        <f t="shared" si="309"/>
        <v/>
      </c>
      <c r="BD615" s="82">
        <f>IFERROR(FIND("Rio/córrego",consulta_completa__11[[#This Row],[13 - Ocorrências/Ambientes Atingidos]]),0)</f>
        <v>0</v>
      </c>
      <c r="BE615" s="83" t="str">
        <f t="shared" si="282"/>
        <v/>
      </c>
      <c r="BF615" s="82">
        <f>IFERROR(FIND("Lago",consulta_completa__11[[#This Row],[13 - Ocorrências/Ambientes Atingidos]]),0)</f>
        <v>0</v>
      </c>
      <c r="BG615" s="83" t="str">
        <f t="shared" si="283"/>
        <v/>
      </c>
      <c r="BH615" s="82">
        <f>IFERROR(FIND("Mar",consulta_completa__11[[#This Row],[13 - Ocorrências/Ambientes Atingidos]]),0)</f>
        <v>0</v>
      </c>
      <c r="BI615" s="83" t="str">
        <f t="shared" si="284"/>
        <v/>
      </c>
      <c r="BJ615" s="82">
        <f>IFERROR(FIND("Praia",consulta_completa__11[[#This Row],[13 - Ocorrências/Ambientes Atingidos]]),0)</f>
        <v>0</v>
      </c>
      <c r="BK615" s="83" t="str">
        <f t="shared" si="285"/>
        <v/>
      </c>
      <c r="BL615" s="82">
        <f>IFERROR(FIND("Solo",consulta_completa__11[[#This Row],[13 - Ocorrências/Ambientes Atingidos]]),0)</f>
        <v>1</v>
      </c>
      <c r="BM615" s="83" t="str">
        <f t="shared" si="286"/>
        <v>X</v>
      </c>
      <c r="BN615" s="82">
        <f>IFERROR(FIND("Águas subterrâneas",consulta_completa__11[[#This Row],[13 - Ocorrências/Ambientes Atingidos]]),0)</f>
        <v>0</v>
      </c>
      <c r="BO615" s="83" t="str">
        <f t="shared" si="287"/>
        <v/>
      </c>
      <c r="BP615" s="82">
        <f>IFERROR(FIND("Atmosfera",consulta_completa__11[[#This Row],[13 - Ocorrências/Ambientes Atingidos]]),0)</f>
        <v>0</v>
      </c>
      <c r="BQ615" s="83" t="str">
        <f t="shared" si="288"/>
        <v/>
      </c>
      <c r="BR615" s="82">
        <f>IFERROR(FIND("Flora",consulta_completa__11[[#This Row],[13 - Ocorrências/Ambientes Atingidos]]),0)</f>
        <v>0</v>
      </c>
      <c r="BS615" s="83" t="str">
        <f t="shared" si="289"/>
        <v/>
      </c>
      <c r="BT615" s="82">
        <f>IFERROR(FIND("Fauna",consulta_completa__11[[#This Row],[13 - Ocorrências/Ambientes Atingidos]]),0)</f>
        <v>0</v>
      </c>
      <c r="BU615" s="83" t="str">
        <f t="shared" si="290"/>
        <v/>
      </c>
      <c r="BV615" s="82">
        <f>IFERROR(FIND("UC federal",consulta_completa__11[[#This Row],[13 - Ocorrências/Ambientes Atingidos]]),0)</f>
        <v>0</v>
      </c>
      <c r="BW615" s="83" t="str">
        <f t="shared" si="291"/>
        <v/>
      </c>
      <c r="BX615" s="82">
        <f>IFERROR(FIND("UC estadual/municipal",consulta_completa__11[[#This Row],[13 - Ocorrências/Ambientes Atingidos]]),0)</f>
        <v>0</v>
      </c>
      <c r="BY615" s="83" t="str">
        <f t="shared" si="292"/>
        <v/>
      </c>
      <c r="BZ615" s="82">
        <f>IFERROR(FIND("Outro(s)",consulta_completa__11[[#This Row],[13 - Ocorrências/Ambientes Atingidos]]),0)</f>
        <v>0</v>
      </c>
      <c r="CA615" s="83" t="str">
        <f t="shared" si="293"/>
        <v/>
      </c>
      <c r="CB615" s="82">
        <f>IFERROR(FIND("Sem dano",consulta_completa__11[[#This Row],[13 - Ocorrências/Ambientes Atingidos]]),0)</f>
        <v>0</v>
      </c>
      <c r="CC615" s="83" t="str">
        <f t="shared" si="294"/>
        <v/>
      </c>
      <c r="CD615" s="82" t="str">
        <f>IF(consulta_completa__11[[#This Row],[13 - Ocorrências/Ambientes Atingidos]]="","X","")</f>
        <v/>
      </c>
      <c r="CE615" s="84">
        <f>IFERROR(FIND("IBAMA",consulta_completa__11[[#This Row],[14 - Inst. Atuando no Local]]),0)</f>
        <v>0</v>
      </c>
      <c r="CF615" s="84" t="str">
        <f t="shared" si="295"/>
        <v/>
      </c>
      <c r="CG615" s="84">
        <f>IFERROR(FIND("OEMA",consulta_completa__11[[#This Row],[14 - Inst. Atuando no Local]]),0)</f>
        <v>0</v>
      </c>
      <c r="CH615" s="84" t="str">
        <f t="shared" si="296"/>
        <v/>
      </c>
      <c r="CI615" s="84">
        <f>IFERROR(FIND("DEFESA CIVIL",consulta_completa__11[[#This Row],[14 - Inst. Atuando no Local]]),0)</f>
        <v>0</v>
      </c>
      <c r="CJ615" s="84" t="str">
        <f t="shared" si="297"/>
        <v/>
      </c>
      <c r="CK615" s="84">
        <f>IFERROR(FIND("CORPO DE BOMBEIROS",consulta_completa__11[[#This Row],[14 - Inst. Atuando no Local]]),0)</f>
        <v>0</v>
      </c>
      <c r="CL615" s="84" t="str">
        <f t="shared" si="298"/>
        <v/>
      </c>
      <c r="CM615" s="84">
        <f>IFERROR(FIND("POLÍCIA RODOVIÁRIA",consulta_completa__11[[#This Row],[14 - Inst. Atuando no Local]]),0)</f>
        <v>0</v>
      </c>
      <c r="CN615" s="84" t="str">
        <f t="shared" si="299"/>
        <v/>
      </c>
      <c r="CO615" s="84">
        <f>IFERROR(FIND("POLÍCIA MILITAR",consulta_completa__11[[#This Row],[14 - Inst. Atuando no Local]]),0)</f>
        <v>0</v>
      </c>
      <c r="CP615" s="84" t="str">
        <f t="shared" si="300"/>
        <v/>
      </c>
      <c r="CQ615" s="84">
        <f>IFERROR(FIND("POLÍCIA CIVIL",consulta_completa__11[[#This Row],[14 - Inst. Atuando no Local]]),0)</f>
        <v>0</v>
      </c>
      <c r="CR615" s="84" t="str">
        <f t="shared" si="301"/>
        <v/>
      </c>
      <c r="CS615" s="84">
        <f>IFERROR(FIND("MARINHA DO BRASIL",consulta_completa__11[[#This Row],[14 - Inst. Atuando no Local]]),0)</f>
        <v>0</v>
      </c>
      <c r="CT615" s="84" t="str">
        <f t="shared" si="302"/>
        <v/>
      </c>
      <c r="CU615" s="84">
        <f>IFERROR(FIND("EMPRESA ESPECIALIZADA EM ATENDIMENTO",consulta_completa__11[[#This Row],[14 - Inst. Atuando no Local]]),0)</f>
        <v>0</v>
      </c>
      <c r="CV615" s="84" t="str">
        <f t="shared" si="303"/>
        <v/>
      </c>
      <c r="CW615" s="84">
        <f>IFERROR(FIND("IBAMA",consulta_completa__11[[#This Row],[14 - Inst. Atuando no Local]]),0)</f>
        <v>0</v>
      </c>
      <c r="CX615" s="84" t="str">
        <f t="shared" si="304"/>
        <v/>
      </c>
      <c r="CY615" s="84" t="str">
        <f>IF(consulta_completa__11[[#This Row],[14 - Inst. Atuando no Local]]="","X","")</f>
        <v/>
      </c>
      <c r="CZ615" s="84">
        <f>IFERROR(FIND("OUTRA (S)",consulta_completa__11[[#This Row],[14 - Inst. Atuando no Local]]),0)</f>
        <v>0</v>
      </c>
      <c r="DA615" s="84" t="str">
        <f t="shared" si="305"/>
        <v/>
      </c>
      <c r="DB615" s="35" t="str">
        <f t="shared" si="306"/>
        <v>Sim</v>
      </c>
      <c r="DC615" s="35" t="str">
        <f t="shared" si="307"/>
        <v>Não</v>
      </c>
      <c r="DD615" s="35" t="str">
        <f t="shared" si="308"/>
        <v>Sim</v>
      </c>
      <c r="DE615" s="87" t="str">
        <f t="shared" si="310"/>
        <v>Sem informação</v>
      </c>
    </row>
    <row r="616" spans="1:109">
      <c r="A616" s="14">
        <v>202582372022</v>
      </c>
      <c r="B616" s="1">
        <v>45892</v>
      </c>
      <c r="C616" t="s">
        <v>5401</v>
      </c>
      <c r="D616" t="s">
        <v>180</v>
      </c>
      <c r="E616" t="s">
        <v>286</v>
      </c>
      <c r="F616" t="s">
        <v>912</v>
      </c>
      <c r="G616" t="s">
        <v>113</v>
      </c>
      <c r="H616" t="s">
        <v>114</v>
      </c>
      <c r="I616" t="s">
        <v>114</v>
      </c>
      <c r="J616" t="s">
        <v>5402</v>
      </c>
      <c r="K616" t="s">
        <v>113</v>
      </c>
      <c r="L616" t="s">
        <v>117</v>
      </c>
      <c r="M616" t="s">
        <v>2612</v>
      </c>
      <c r="N616" t="s">
        <v>119</v>
      </c>
      <c r="O616" t="s">
        <v>120</v>
      </c>
      <c r="P616" t="s">
        <v>229</v>
      </c>
      <c r="Q616" t="s">
        <v>122</v>
      </c>
      <c r="R616" t="s">
        <v>123</v>
      </c>
      <c r="S616" t="s">
        <v>113</v>
      </c>
      <c r="T616" t="s">
        <v>5403</v>
      </c>
      <c r="U616" t="s">
        <v>113</v>
      </c>
      <c r="V616" t="s">
        <v>113</v>
      </c>
      <c r="W616" t="b">
        <v>1</v>
      </c>
      <c r="Z616" t="s">
        <v>5404</v>
      </c>
      <c r="AA616" t="s">
        <v>113</v>
      </c>
      <c r="AB616" t="s">
        <v>113</v>
      </c>
      <c r="AC616" t="s">
        <v>113</v>
      </c>
      <c r="AE616" t="s">
        <v>5405</v>
      </c>
      <c r="AF616" t="s">
        <v>113</v>
      </c>
      <c r="AG616" t="s">
        <v>113</v>
      </c>
      <c r="AH616" t="s">
        <v>131</v>
      </c>
      <c r="AI616" t="s">
        <v>131</v>
      </c>
      <c r="AJ616" t="s">
        <v>131</v>
      </c>
      <c r="AK616" t="s">
        <v>5406</v>
      </c>
      <c r="AL616" t="s">
        <v>113</v>
      </c>
      <c r="AM616" t="s">
        <v>113</v>
      </c>
      <c r="AN616" t="s">
        <v>113</v>
      </c>
      <c r="AO616" t="s">
        <v>113</v>
      </c>
      <c r="AQ616" t="s">
        <v>113</v>
      </c>
      <c r="AR616" t="s">
        <v>113</v>
      </c>
      <c r="AS616" t="s">
        <v>113</v>
      </c>
      <c r="AT616" t="s">
        <v>113</v>
      </c>
      <c r="AU616" t="s">
        <v>113</v>
      </c>
      <c r="AW616" t="s">
        <v>113</v>
      </c>
      <c r="AX616" s="82">
        <f>IFERROR(FIND("Óbitos/feridos",consulta_completa__11[[#This Row],[13 - Ocorrências/Ambientes Atingidos]]),0)</f>
        <v>0</v>
      </c>
      <c r="AY616" s="83" t="str">
        <f t="shared" si="280"/>
        <v/>
      </c>
      <c r="AZ616" s="82">
        <f>IFERROR(FIND("População afetada/evacuada",consulta_completa__11[[#This Row],[13 - Ocorrências/Ambientes Atingidos]]),0)</f>
        <v>0</v>
      </c>
      <c r="BA616" s="82" t="str">
        <f t="shared" si="281"/>
        <v/>
      </c>
      <c r="BB616" s="82">
        <f>IFERROR(FIND("Suspensão de abastecimento de água",consulta_completa__11[[#This Row],[13 - Ocorrências/Ambientes Atingidos]]),0)</f>
        <v>0</v>
      </c>
      <c r="BC616" s="83" t="str">
        <f t="shared" si="309"/>
        <v/>
      </c>
      <c r="BD616" s="82">
        <f>IFERROR(FIND("Rio/córrego",consulta_completa__11[[#This Row],[13 - Ocorrências/Ambientes Atingidos]]),0)</f>
        <v>0</v>
      </c>
      <c r="BE616" s="83" t="str">
        <f t="shared" si="282"/>
        <v/>
      </c>
      <c r="BF616" s="82">
        <f>IFERROR(FIND("Lago",consulta_completa__11[[#This Row],[13 - Ocorrências/Ambientes Atingidos]]),0)</f>
        <v>0</v>
      </c>
      <c r="BG616" s="83" t="str">
        <f t="shared" si="283"/>
        <v/>
      </c>
      <c r="BH616" s="82">
        <f>IFERROR(FIND("Mar",consulta_completa__11[[#This Row],[13 - Ocorrências/Ambientes Atingidos]]),0)</f>
        <v>0</v>
      </c>
      <c r="BI616" s="83" t="str">
        <f t="shared" si="284"/>
        <v/>
      </c>
      <c r="BJ616" s="82">
        <f>IFERROR(FIND("Praia",consulta_completa__11[[#This Row],[13 - Ocorrências/Ambientes Atingidos]]),0)</f>
        <v>0</v>
      </c>
      <c r="BK616" s="83" t="str">
        <f t="shared" si="285"/>
        <v/>
      </c>
      <c r="BL616" s="82">
        <f>IFERROR(FIND("Solo",consulta_completa__11[[#This Row],[13 - Ocorrências/Ambientes Atingidos]]),0)</f>
        <v>1</v>
      </c>
      <c r="BM616" s="83" t="str">
        <f t="shared" si="286"/>
        <v>X</v>
      </c>
      <c r="BN616" s="82">
        <f>IFERROR(FIND("Águas subterrâneas",consulta_completa__11[[#This Row],[13 - Ocorrências/Ambientes Atingidos]]),0)</f>
        <v>0</v>
      </c>
      <c r="BO616" s="83" t="str">
        <f t="shared" si="287"/>
        <v/>
      </c>
      <c r="BP616" s="82">
        <f>IFERROR(FIND("Atmosfera",consulta_completa__11[[#This Row],[13 - Ocorrências/Ambientes Atingidos]]),0)</f>
        <v>0</v>
      </c>
      <c r="BQ616" s="83" t="str">
        <f t="shared" si="288"/>
        <v/>
      </c>
      <c r="BR616" s="82">
        <f>IFERROR(FIND("Flora",consulta_completa__11[[#This Row],[13 - Ocorrências/Ambientes Atingidos]]),0)</f>
        <v>0</v>
      </c>
      <c r="BS616" s="83" t="str">
        <f t="shared" si="289"/>
        <v/>
      </c>
      <c r="BT616" s="82">
        <f>IFERROR(FIND("Fauna",consulta_completa__11[[#This Row],[13 - Ocorrências/Ambientes Atingidos]]),0)</f>
        <v>0</v>
      </c>
      <c r="BU616" s="83" t="str">
        <f t="shared" si="290"/>
        <v/>
      </c>
      <c r="BV616" s="82">
        <f>IFERROR(FIND("UC federal",consulta_completa__11[[#This Row],[13 - Ocorrências/Ambientes Atingidos]]),0)</f>
        <v>0</v>
      </c>
      <c r="BW616" s="83" t="str">
        <f t="shared" si="291"/>
        <v/>
      </c>
      <c r="BX616" s="82">
        <f>IFERROR(FIND("UC estadual/municipal",consulta_completa__11[[#This Row],[13 - Ocorrências/Ambientes Atingidos]]),0)</f>
        <v>0</v>
      </c>
      <c r="BY616" s="83" t="str">
        <f t="shared" si="292"/>
        <v/>
      </c>
      <c r="BZ616" s="82">
        <f>IFERROR(FIND("Outro(s)",consulta_completa__11[[#This Row],[13 - Ocorrências/Ambientes Atingidos]]),0)</f>
        <v>0</v>
      </c>
      <c r="CA616" s="83" t="str">
        <f t="shared" si="293"/>
        <v/>
      </c>
      <c r="CB616" s="82">
        <f>IFERROR(FIND("Sem dano",consulta_completa__11[[#This Row],[13 - Ocorrências/Ambientes Atingidos]]),0)</f>
        <v>0</v>
      </c>
      <c r="CC616" s="83" t="str">
        <f t="shared" si="294"/>
        <v/>
      </c>
      <c r="CD616" s="82" t="str">
        <f>IF(consulta_completa__11[[#This Row],[13 - Ocorrências/Ambientes Atingidos]]="","X","")</f>
        <v/>
      </c>
      <c r="CE616" s="84">
        <f>IFERROR(FIND("IBAMA",consulta_completa__11[[#This Row],[14 - Inst. Atuando no Local]]),0)</f>
        <v>0</v>
      </c>
      <c r="CF616" s="84" t="str">
        <f t="shared" si="295"/>
        <v/>
      </c>
      <c r="CG616" s="84">
        <f>IFERROR(FIND("OEMA",consulta_completa__11[[#This Row],[14 - Inst. Atuando no Local]]),0)</f>
        <v>0</v>
      </c>
      <c r="CH616" s="84" t="str">
        <f t="shared" si="296"/>
        <v/>
      </c>
      <c r="CI616" s="84">
        <f>IFERROR(FIND("DEFESA CIVIL",consulta_completa__11[[#This Row],[14 - Inst. Atuando no Local]]),0)</f>
        <v>0</v>
      </c>
      <c r="CJ616" s="84" t="str">
        <f t="shared" si="297"/>
        <v/>
      </c>
      <c r="CK616" s="84">
        <f>IFERROR(FIND("CORPO DE BOMBEIROS",consulta_completa__11[[#This Row],[14 - Inst. Atuando no Local]]),0)</f>
        <v>0</v>
      </c>
      <c r="CL616" s="84" t="str">
        <f t="shared" si="298"/>
        <v/>
      </c>
      <c r="CM616" s="84">
        <f>IFERROR(FIND("POLÍCIA RODOVIÁRIA",consulta_completa__11[[#This Row],[14 - Inst. Atuando no Local]]),0)</f>
        <v>0</v>
      </c>
      <c r="CN616" s="84" t="str">
        <f t="shared" si="299"/>
        <v/>
      </c>
      <c r="CO616" s="84">
        <f>IFERROR(FIND("POLÍCIA MILITAR",consulta_completa__11[[#This Row],[14 - Inst. Atuando no Local]]),0)</f>
        <v>0</v>
      </c>
      <c r="CP616" s="84" t="str">
        <f t="shared" si="300"/>
        <v/>
      </c>
      <c r="CQ616" s="84">
        <f>IFERROR(FIND("POLÍCIA CIVIL",consulta_completa__11[[#This Row],[14 - Inst. Atuando no Local]]),0)</f>
        <v>0</v>
      </c>
      <c r="CR616" s="84" t="str">
        <f t="shared" si="301"/>
        <v/>
      </c>
      <c r="CS616" s="84">
        <f>IFERROR(FIND("MARINHA DO BRASIL",consulta_completa__11[[#This Row],[14 - Inst. Atuando no Local]]),0)</f>
        <v>0</v>
      </c>
      <c r="CT616" s="84" t="str">
        <f t="shared" si="302"/>
        <v/>
      </c>
      <c r="CU616" s="84">
        <f>IFERROR(FIND("EMPRESA ESPECIALIZADA EM ATENDIMENTO",consulta_completa__11[[#This Row],[14 - Inst. Atuando no Local]]),0)</f>
        <v>0</v>
      </c>
      <c r="CV616" s="84" t="str">
        <f t="shared" si="303"/>
        <v/>
      </c>
      <c r="CW616" s="84">
        <f>IFERROR(FIND("IBAMA",consulta_completa__11[[#This Row],[14 - Inst. Atuando no Local]]),0)</f>
        <v>0</v>
      </c>
      <c r="CX616" s="84" t="str">
        <f t="shared" si="304"/>
        <v/>
      </c>
      <c r="CY616" s="84" t="str">
        <f>IF(consulta_completa__11[[#This Row],[14 - Inst. Atuando no Local]]="","X","")</f>
        <v/>
      </c>
      <c r="CZ616" s="84">
        <f>IFERROR(FIND("OUTRA (S)",consulta_completa__11[[#This Row],[14 - Inst. Atuando no Local]]),0)</f>
        <v>0</v>
      </c>
      <c r="DA616" s="84" t="str">
        <f t="shared" si="305"/>
        <v/>
      </c>
      <c r="DB616" s="35" t="str">
        <f t="shared" si="306"/>
        <v>Sim</v>
      </c>
      <c r="DC616" s="35" t="str">
        <f t="shared" si="307"/>
        <v>Não</v>
      </c>
      <c r="DD616" s="35" t="str">
        <f t="shared" si="308"/>
        <v>Sim</v>
      </c>
      <c r="DE616" s="87" t="str">
        <f t="shared" si="310"/>
        <v>Sem informação</v>
      </c>
    </row>
    <row r="617" spans="1:109">
      <c r="A617" s="14">
        <v>202582446845</v>
      </c>
      <c r="B617" s="1">
        <v>45892</v>
      </c>
      <c r="C617" t="s">
        <v>1884</v>
      </c>
      <c r="D617" t="s">
        <v>161</v>
      </c>
      <c r="E617" t="s">
        <v>5407</v>
      </c>
      <c r="F617" t="s">
        <v>112</v>
      </c>
      <c r="G617" t="s">
        <v>113</v>
      </c>
      <c r="H617" t="s">
        <v>114</v>
      </c>
      <c r="I617" t="s">
        <v>114</v>
      </c>
      <c r="J617" t="s">
        <v>113</v>
      </c>
      <c r="K617" t="s">
        <v>114</v>
      </c>
      <c r="L617" t="s">
        <v>114</v>
      </c>
      <c r="M617" t="s">
        <v>2314</v>
      </c>
      <c r="N617" t="s">
        <v>141</v>
      </c>
      <c r="O617" t="s">
        <v>120</v>
      </c>
      <c r="P617" t="s">
        <v>229</v>
      </c>
      <c r="Q617" t="s">
        <v>167</v>
      </c>
      <c r="R617" t="s">
        <v>123</v>
      </c>
      <c r="S617" t="s">
        <v>113</v>
      </c>
      <c r="T617" t="s">
        <v>5408</v>
      </c>
      <c r="U617" t="s">
        <v>5409</v>
      </c>
      <c r="V617" t="s">
        <v>113</v>
      </c>
      <c r="Z617" t="s">
        <v>5410</v>
      </c>
      <c r="AA617" t="s">
        <v>113</v>
      </c>
      <c r="AB617" t="s">
        <v>113</v>
      </c>
      <c r="AC617" t="s">
        <v>113</v>
      </c>
      <c r="AE617" t="s">
        <v>5411</v>
      </c>
      <c r="AF617" t="s">
        <v>5412</v>
      </c>
      <c r="AG617" t="s">
        <v>5413</v>
      </c>
      <c r="AH617" t="s">
        <v>131</v>
      </c>
      <c r="AI617" t="s">
        <v>131</v>
      </c>
      <c r="AJ617" t="s">
        <v>132</v>
      </c>
      <c r="AK617" t="s">
        <v>113</v>
      </c>
      <c r="AL617" t="s">
        <v>5414</v>
      </c>
      <c r="AM617" t="s">
        <v>5415</v>
      </c>
      <c r="AN617" t="s">
        <v>2175</v>
      </c>
      <c r="AO617" t="s">
        <v>5416</v>
      </c>
      <c r="AP617">
        <v>13988806599</v>
      </c>
      <c r="AQ617" t="s">
        <v>5417</v>
      </c>
      <c r="AR617" t="s">
        <v>113</v>
      </c>
      <c r="AS617" t="s">
        <v>113</v>
      </c>
      <c r="AT617" t="s">
        <v>113</v>
      </c>
      <c r="AU617" t="s">
        <v>113</v>
      </c>
      <c r="AW617" t="s">
        <v>469</v>
      </c>
      <c r="AX617" s="82">
        <f>IFERROR(FIND("Óbitos/feridos",consulta_completa__11[[#This Row],[13 - Ocorrências/Ambientes Atingidos]]),0)</f>
        <v>0</v>
      </c>
      <c r="AY617" s="83" t="str">
        <f t="shared" si="280"/>
        <v/>
      </c>
      <c r="AZ617" s="82">
        <f>IFERROR(FIND("População afetada/evacuada",consulta_completa__11[[#This Row],[13 - Ocorrências/Ambientes Atingidos]]),0)</f>
        <v>0</v>
      </c>
      <c r="BA617" s="82" t="str">
        <f t="shared" si="281"/>
        <v/>
      </c>
      <c r="BB617" s="82">
        <f>IFERROR(FIND("Suspensão de abastecimento de água",consulta_completa__11[[#This Row],[13 - Ocorrências/Ambientes Atingidos]]),0)</f>
        <v>0</v>
      </c>
      <c r="BC617" s="83" t="str">
        <f t="shared" si="309"/>
        <v/>
      </c>
      <c r="BD617" s="82">
        <f>IFERROR(FIND("Rio/córrego",consulta_completa__11[[#This Row],[13 - Ocorrências/Ambientes Atingidos]]),0)</f>
        <v>0</v>
      </c>
      <c r="BE617" s="83" t="str">
        <f t="shared" si="282"/>
        <v/>
      </c>
      <c r="BF617" s="82">
        <f>IFERROR(FIND("Lago",consulta_completa__11[[#This Row],[13 - Ocorrências/Ambientes Atingidos]]),0)</f>
        <v>0</v>
      </c>
      <c r="BG617" s="83" t="str">
        <f t="shared" si="283"/>
        <v/>
      </c>
      <c r="BH617" s="82">
        <f>IFERROR(FIND("Mar",consulta_completa__11[[#This Row],[13 - Ocorrências/Ambientes Atingidos]]),0)</f>
        <v>1</v>
      </c>
      <c r="BI617" s="83" t="str">
        <f t="shared" si="284"/>
        <v>X</v>
      </c>
      <c r="BJ617" s="82">
        <f>IFERROR(FIND("Praia",consulta_completa__11[[#This Row],[13 - Ocorrências/Ambientes Atingidos]]),0)</f>
        <v>0</v>
      </c>
      <c r="BK617" s="83" t="str">
        <f t="shared" si="285"/>
        <v/>
      </c>
      <c r="BL617" s="82">
        <f>IFERROR(FIND("Solo",consulta_completa__11[[#This Row],[13 - Ocorrências/Ambientes Atingidos]]),0)</f>
        <v>0</v>
      </c>
      <c r="BM617" s="83" t="str">
        <f t="shared" si="286"/>
        <v/>
      </c>
      <c r="BN617" s="82">
        <f>IFERROR(FIND("Águas subterrâneas",consulta_completa__11[[#This Row],[13 - Ocorrências/Ambientes Atingidos]]),0)</f>
        <v>0</v>
      </c>
      <c r="BO617" s="83" t="str">
        <f t="shared" si="287"/>
        <v/>
      </c>
      <c r="BP617" s="82">
        <f>IFERROR(FIND("Atmosfera",consulta_completa__11[[#This Row],[13 - Ocorrências/Ambientes Atingidos]]),0)</f>
        <v>0</v>
      </c>
      <c r="BQ617" s="83" t="str">
        <f t="shared" si="288"/>
        <v/>
      </c>
      <c r="BR617" s="82">
        <f>IFERROR(FIND("Flora",consulta_completa__11[[#This Row],[13 - Ocorrências/Ambientes Atingidos]]),0)</f>
        <v>0</v>
      </c>
      <c r="BS617" s="83" t="str">
        <f t="shared" si="289"/>
        <v/>
      </c>
      <c r="BT617" s="82">
        <f>IFERROR(FIND("Fauna",consulta_completa__11[[#This Row],[13 - Ocorrências/Ambientes Atingidos]]),0)</f>
        <v>0</v>
      </c>
      <c r="BU617" s="83" t="str">
        <f t="shared" si="290"/>
        <v/>
      </c>
      <c r="BV617" s="82">
        <f>IFERROR(FIND("UC federal",consulta_completa__11[[#This Row],[13 - Ocorrências/Ambientes Atingidos]]),0)</f>
        <v>0</v>
      </c>
      <c r="BW617" s="83" t="str">
        <f t="shared" si="291"/>
        <v/>
      </c>
      <c r="BX617" s="82">
        <f>IFERROR(FIND("UC estadual/municipal",consulta_completa__11[[#This Row],[13 - Ocorrências/Ambientes Atingidos]]),0)</f>
        <v>0</v>
      </c>
      <c r="BY617" s="83" t="str">
        <f t="shared" si="292"/>
        <v/>
      </c>
      <c r="BZ617" s="82">
        <f>IFERROR(FIND("Outro(s)",consulta_completa__11[[#This Row],[13 - Ocorrências/Ambientes Atingidos]]),0)</f>
        <v>0</v>
      </c>
      <c r="CA617" s="83" t="str">
        <f t="shared" si="293"/>
        <v/>
      </c>
      <c r="CB617" s="82">
        <f>IFERROR(FIND("Sem dano",consulta_completa__11[[#This Row],[13 - Ocorrências/Ambientes Atingidos]]),0)</f>
        <v>0</v>
      </c>
      <c r="CC617" s="83" t="str">
        <f t="shared" si="294"/>
        <v/>
      </c>
      <c r="CD617" s="82" t="str">
        <f>IF(consulta_completa__11[[#This Row],[13 - Ocorrências/Ambientes Atingidos]]="","X","")</f>
        <v/>
      </c>
      <c r="CE617" s="84">
        <f>IFERROR(FIND("IBAMA",consulta_completa__11[[#This Row],[14 - Inst. Atuando no Local]]),0)</f>
        <v>0</v>
      </c>
      <c r="CF617" s="84" t="str">
        <f t="shared" si="295"/>
        <v/>
      </c>
      <c r="CG617" s="84">
        <f>IFERROR(FIND("OEMA",consulta_completa__11[[#This Row],[14 - Inst. Atuando no Local]]),0)</f>
        <v>0</v>
      </c>
      <c r="CH617" s="84" t="str">
        <f t="shared" si="296"/>
        <v/>
      </c>
      <c r="CI617" s="84">
        <f>IFERROR(FIND("DEFESA CIVIL",consulta_completa__11[[#This Row],[14 - Inst. Atuando no Local]]),0)</f>
        <v>0</v>
      </c>
      <c r="CJ617" s="84" t="str">
        <f t="shared" si="297"/>
        <v/>
      </c>
      <c r="CK617" s="84">
        <f>IFERROR(FIND("CORPO DE BOMBEIROS",consulta_completa__11[[#This Row],[14 - Inst. Atuando no Local]]),0)</f>
        <v>0</v>
      </c>
      <c r="CL617" s="84" t="str">
        <f t="shared" si="298"/>
        <v/>
      </c>
      <c r="CM617" s="84">
        <f>IFERROR(FIND("POLÍCIA RODOVIÁRIA",consulta_completa__11[[#This Row],[14 - Inst. Atuando no Local]]),0)</f>
        <v>0</v>
      </c>
      <c r="CN617" s="84" t="str">
        <f t="shared" si="299"/>
        <v/>
      </c>
      <c r="CO617" s="84">
        <f>IFERROR(FIND("POLÍCIA MILITAR",consulta_completa__11[[#This Row],[14 - Inst. Atuando no Local]]),0)</f>
        <v>0</v>
      </c>
      <c r="CP617" s="84" t="str">
        <f t="shared" si="300"/>
        <v/>
      </c>
      <c r="CQ617" s="84">
        <f>IFERROR(FIND("POLÍCIA CIVIL",consulta_completa__11[[#This Row],[14 - Inst. Atuando no Local]]),0)</f>
        <v>0</v>
      </c>
      <c r="CR617" s="84" t="str">
        <f t="shared" si="301"/>
        <v/>
      </c>
      <c r="CS617" s="84">
        <f>IFERROR(FIND("MARINHA DO BRASIL",consulta_completa__11[[#This Row],[14 - Inst. Atuando no Local]]),0)</f>
        <v>0</v>
      </c>
      <c r="CT617" s="84" t="str">
        <f t="shared" si="302"/>
        <v/>
      </c>
      <c r="CU617" s="84">
        <f>IFERROR(FIND("EMPRESA ESPECIALIZADA EM ATENDIMENTO",consulta_completa__11[[#This Row],[14 - Inst. Atuando no Local]]),0)</f>
        <v>0</v>
      </c>
      <c r="CV617" s="84" t="str">
        <f t="shared" si="303"/>
        <v/>
      </c>
      <c r="CW617" s="84">
        <f>IFERROR(FIND("IBAMA",consulta_completa__11[[#This Row],[14 - Inst. Atuando no Local]]),0)</f>
        <v>0</v>
      </c>
      <c r="CX617" s="84" t="str">
        <f t="shared" si="304"/>
        <v/>
      </c>
      <c r="CY617" s="84" t="str">
        <f>IF(consulta_completa__11[[#This Row],[14 - Inst. Atuando no Local]]="","X","")</f>
        <v/>
      </c>
      <c r="CZ617" s="84">
        <f>IFERROR(FIND("OUTRA (S)",consulta_completa__11[[#This Row],[14 - Inst. Atuando no Local]]),0)</f>
        <v>0</v>
      </c>
      <c r="DA617" s="84" t="str">
        <f t="shared" si="305"/>
        <v/>
      </c>
      <c r="DB617" s="35" t="str">
        <f t="shared" si="306"/>
        <v>Sim</v>
      </c>
      <c r="DC617" s="35" t="str">
        <f t="shared" si="307"/>
        <v>Não</v>
      </c>
      <c r="DD617" s="35" t="str">
        <f t="shared" si="308"/>
        <v>Sim</v>
      </c>
      <c r="DE617" s="87" t="str">
        <f t="shared" si="310"/>
        <v>Sem informação</v>
      </c>
    </row>
    <row r="618" spans="1:109">
      <c r="A618" s="14">
        <v>202582550450</v>
      </c>
      <c r="B618" s="1">
        <v>45892</v>
      </c>
      <c r="C618" t="s">
        <v>1186</v>
      </c>
      <c r="D618" t="s">
        <v>212</v>
      </c>
      <c r="E618" t="s">
        <v>111</v>
      </c>
      <c r="F618" t="s">
        <v>112</v>
      </c>
      <c r="G618" t="s">
        <v>113</v>
      </c>
      <c r="H618" t="s">
        <v>114</v>
      </c>
      <c r="I618" t="s">
        <v>114</v>
      </c>
      <c r="J618" t="s">
        <v>113</v>
      </c>
      <c r="K618" t="s">
        <v>114</v>
      </c>
      <c r="L618" t="s">
        <v>114</v>
      </c>
      <c r="M618" t="s">
        <v>118</v>
      </c>
      <c r="N618" t="s">
        <v>113</v>
      </c>
      <c r="O618" t="s">
        <v>239</v>
      </c>
      <c r="P618" t="s">
        <v>229</v>
      </c>
      <c r="Q618" t="s">
        <v>122</v>
      </c>
      <c r="R618" t="s">
        <v>123</v>
      </c>
      <c r="S618" t="s">
        <v>201</v>
      </c>
      <c r="T618" t="s">
        <v>5418</v>
      </c>
      <c r="U618" t="s">
        <v>5419</v>
      </c>
      <c r="V618" t="s">
        <v>5420</v>
      </c>
      <c r="Y618" t="b">
        <v>1</v>
      </c>
      <c r="Z618" t="s">
        <v>242</v>
      </c>
      <c r="AA618" t="s">
        <v>5421</v>
      </c>
      <c r="AB618" t="s">
        <v>3605</v>
      </c>
      <c r="AC618" t="s">
        <v>244</v>
      </c>
      <c r="AD618">
        <v>1</v>
      </c>
      <c r="AE618" t="s">
        <v>113</v>
      </c>
      <c r="AF618" t="s">
        <v>113</v>
      </c>
      <c r="AG618" t="s">
        <v>113</v>
      </c>
      <c r="AH618" t="s">
        <v>131</v>
      </c>
      <c r="AI618" t="s">
        <v>131</v>
      </c>
      <c r="AJ618" t="s">
        <v>131</v>
      </c>
      <c r="AK618" t="s">
        <v>5422</v>
      </c>
      <c r="AL618" t="s">
        <v>5421</v>
      </c>
      <c r="AM618" t="s">
        <v>247</v>
      </c>
      <c r="AN618" t="s">
        <v>3605</v>
      </c>
      <c r="AO618" t="s">
        <v>249</v>
      </c>
      <c r="AP618">
        <v>21998863038</v>
      </c>
      <c r="AQ618" t="s">
        <v>250</v>
      </c>
      <c r="AR618" t="s">
        <v>113</v>
      </c>
      <c r="AS618" t="s">
        <v>113</v>
      </c>
      <c r="AT618" t="s">
        <v>5423</v>
      </c>
      <c r="AU618" t="s">
        <v>592</v>
      </c>
      <c r="AV618">
        <v>30000000</v>
      </c>
      <c r="AW618" t="s">
        <v>159</v>
      </c>
      <c r="AX618" s="82">
        <f>IFERROR(FIND("Óbitos/feridos",consulta_completa__11[[#This Row],[13 - Ocorrências/Ambientes Atingidos]]),0)</f>
        <v>0</v>
      </c>
      <c r="AY618" s="83" t="str">
        <f t="shared" si="280"/>
        <v/>
      </c>
      <c r="AZ618" s="82">
        <f>IFERROR(FIND("População afetada/evacuada",consulta_completa__11[[#This Row],[13 - Ocorrências/Ambientes Atingidos]]),0)</f>
        <v>0</v>
      </c>
      <c r="BA618" s="82" t="str">
        <f t="shared" si="281"/>
        <v/>
      </c>
      <c r="BB618" s="82">
        <f>IFERROR(FIND("Suspensão de abastecimento de água",consulta_completa__11[[#This Row],[13 - Ocorrências/Ambientes Atingidos]]),0)</f>
        <v>0</v>
      </c>
      <c r="BC618" s="83" t="str">
        <f t="shared" si="309"/>
        <v/>
      </c>
      <c r="BD618" s="82">
        <f>IFERROR(FIND("Rio/córrego",consulta_completa__11[[#This Row],[13 - Ocorrências/Ambientes Atingidos]]),0)</f>
        <v>0</v>
      </c>
      <c r="BE618" s="83" t="str">
        <f t="shared" si="282"/>
        <v/>
      </c>
      <c r="BF618" s="82">
        <f>IFERROR(FIND("Lago",consulta_completa__11[[#This Row],[13 - Ocorrências/Ambientes Atingidos]]),0)</f>
        <v>0</v>
      </c>
      <c r="BG618" s="83" t="str">
        <f t="shared" si="283"/>
        <v/>
      </c>
      <c r="BH618" s="82">
        <f>IFERROR(FIND("Mar",consulta_completa__11[[#This Row],[13 - Ocorrências/Ambientes Atingidos]]),0)</f>
        <v>1</v>
      </c>
      <c r="BI618" s="83" t="str">
        <f t="shared" si="284"/>
        <v>X</v>
      </c>
      <c r="BJ618" s="82">
        <f>IFERROR(FIND("Praia",consulta_completa__11[[#This Row],[13 - Ocorrências/Ambientes Atingidos]]),0)</f>
        <v>0</v>
      </c>
      <c r="BK618" s="83" t="str">
        <f t="shared" si="285"/>
        <v/>
      </c>
      <c r="BL618" s="82">
        <f>IFERROR(FIND("Solo",consulta_completa__11[[#This Row],[13 - Ocorrências/Ambientes Atingidos]]),0)</f>
        <v>0</v>
      </c>
      <c r="BM618" s="83" t="str">
        <f t="shared" si="286"/>
        <v/>
      </c>
      <c r="BN618" s="82">
        <f>IFERROR(FIND("Águas subterrâneas",consulta_completa__11[[#This Row],[13 - Ocorrências/Ambientes Atingidos]]),0)</f>
        <v>0</v>
      </c>
      <c r="BO618" s="83" t="str">
        <f t="shared" si="287"/>
        <v/>
      </c>
      <c r="BP618" s="82">
        <f>IFERROR(FIND("Atmosfera",consulta_completa__11[[#This Row],[13 - Ocorrências/Ambientes Atingidos]]),0)</f>
        <v>0</v>
      </c>
      <c r="BQ618" s="83" t="str">
        <f t="shared" si="288"/>
        <v/>
      </c>
      <c r="BR618" s="82">
        <f>IFERROR(FIND("Flora",consulta_completa__11[[#This Row],[13 - Ocorrências/Ambientes Atingidos]]),0)</f>
        <v>0</v>
      </c>
      <c r="BS618" s="83" t="str">
        <f t="shared" si="289"/>
        <v/>
      </c>
      <c r="BT618" s="82">
        <f>IFERROR(FIND("Fauna",consulta_completa__11[[#This Row],[13 - Ocorrências/Ambientes Atingidos]]),0)</f>
        <v>0</v>
      </c>
      <c r="BU618" s="83" t="str">
        <f t="shared" si="290"/>
        <v/>
      </c>
      <c r="BV618" s="82">
        <f>IFERROR(FIND("UC federal",consulta_completa__11[[#This Row],[13 - Ocorrências/Ambientes Atingidos]]),0)</f>
        <v>0</v>
      </c>
      <c r="BW618" s="83" t="str">
        <f t="shared" si="291"/>
        <v/>
      </c>
      <c r="BX618" s="82">
        <f>IFERROR(FIND("UC estadual/municipal",consulta_completa__11[[#This Row],[13 - Ocorrências/Ambientes Atingidos]]),0)</f>
        <v>0</v>
      </c>
      <c r="BY618" s="83" t="str">
        <f t="shared" si="292"/>
        <v/>
      </c>
      <c r="BZ618" s="82">
        <f>IFERROR(FIND("Outro(s)",consulta_completa__11[[#This Row],[13 - Ocorrências/Ambientes Atingidos]]),0)</f>
        <v>0</v>
      </c>
      <c r="CA618" s="83" t="str">
        <f t="shared" si="293"/>
        <v/>
      </c>
      <c r="CB618" s="82">
        <f>IFERROR(FIND("Sem dano",consulta_completa__11[[#This Row],[13 - Ocorrências/Ambientes Atingidos]]),0)</f>
        <v>0</v>
      </c>
      <c r="CC618" s="83" t="str">
        <f t="shared" si="294"/>
        <v/>
      </c>
      <c r="CD618" s="82" t="str">
        <f>IF(consulta_completa__11[[#This Row],[13 - Ocorrências/Ambientes Atingidos]]="","X","")</f>
        <v/>
      </c>
      <c r="CE618" s="84">
        <f>IFERROR(FIND("IBAMA",consulta_completa__11[[#This Row],[14 - Inst. Atuando no Local]]),0)</f>
        <v>0</v>
      </c>
      <c r="CF618" s="84" t="str">
        <f t="shared" si="295"/>
        <v/>
      </c>
      <c r="CG618" s="84">
        <f>IFERROR(FIND("OEMA",consulta_completa__11[[#This Row],[14 - Inst. Atuando no Local]]),0)</f>
        <v>0</v>
      </c>
      <c r="CH618" s="84" t="str">
        <f t="shared" si="296"/>
        <v/>
      </c>
      <c r="CI618" s="84">
        <f>IFERROR(FIND("DEFESA CIVIL",consulta_completa__11[[#This Row],[14 - Inst. Atuando no Local]]),0)</f>
        <v>0</v>
      </c>
      <c r="CJ618" s="84" t="str">
        <f t="shared" si="297"/>
        <v/>
      </c>
      <c r="CK618" s="84">
        <f>IFERROR(FIND("CORPO DE BOMBEIROS",consulta_completa__11[[#This Row],[14 - Inst. Atuando no Local]]),0)</f>
        <v>0</v>
      </c>
      <c r="CL618" s="84" t="str">
        <f t="shared" si="298"/>
        <v/>
      </c>
      <c r="CM618" s="84">
        <f>IFERROR(FIND("POLÍCIA RODOVIÁRIA",consulta_completa__11[[#This Row],[14 - Inst. Atuando no Local]]),0)</f>
        <v>0</v>
      </c>
      <c r="CN618" s="84" t="str">
        <f t="shared" si="299"/>
        <v/>
      </c>
      <c r="CO618" s="84">
        <f>IFERROR(FIND("POLÍCIA MILITAR",consulta_completa__11[[#This Row],[14 - Inst. Atuando no Local]]),0)</f>
        <v>0</v>
      </c>
      <c r="CP618" s="84" t="str">
        <f t="shared" si="300"/>
        <v/>
      </c>
      <c r="CQ618" s="84">
        <f>IFERROR(FIND("POLÍCIA CIVIL",consulta_completa__11[[#This Row],[14 - Inst. Atuando no Local]]),0)</f>
        <v>0</v>
      </c>
      <c r="CR618" s="84" t="str">
        <f t="shared" si="301"/>
        <v/>
      </c>
      <c r="CS618" s="84">
        <f>IFERROR(FIND("MARINHA DO BRASIL",consulta_completa__11[[#This Row],[14 - Inst. Atuando no Local]]),0)</f>
        <v>0</v>
      </c>
      <c r="CT618" s="84" t="str">
        <f t="shared" si="302"/>
        <v/>
      </c>
      <c r="CU618" s="84">
        <f>IFERROR(FIND("EMPRESA ESPECIALIZADA EM ATENDIMENTO",consulta_completa__11[[#This Row],[14 - Inst. Atuando no Local]]),0)</f>
        <v>0</v>
      </c>
      <c r="CV618" s="84" t="str">
        <f t="shared" si="303"/>
        <v/>
      </c>
      <c r="CW618" s="84">
        <f>IFERROR(FIND("IBAMA",consulta_completa__11[[#This Row],[14 - Inst. Atuando no Local]]),0)</f>
        <v>0</v>
      </c>
      <c r="CX618" s="84" t="str">
        <f t="shared" si="304"/>
        <v/>
      </c>
      <c r="CY618" s="84" t="str">
        <f>IF(consulta_completa__11[[#This Row],[14 - Inst. Atuando no Local]]="","X","")</f>
        <v>X</v>
      </c>
      <c r="CZ618" s="84">
        <f>IFERROR(FIND("OUTRA (S)",consulta_completa__11[[#This Row],[14 - Inst. Atuando no Local]]),0)</f>
        <v>0</v>
      </c>
      <c r="DA618" s="84" t="str">
        <f t="shared" si="305"/>
        <v/>
      </c>
      <c r="DB618" s="35" t="str">
        <f t="shared" si="306"/>
        <v>Sim</v>
      </c>
      <c r="DC618" s="35" t="str">
        <f t="shared" si="307"/>
        <v>Não</v>
      </c>
      <c r="DD618" s="35" t="str">
        <f t="shared" si="308"/>
        <v>Sim</v>
      </c>
      <c r="DE618" s="87" t="str">
        <f t="shared" si="310"/>
        <v>Federal</v>
      </c>
    </row>
    <row r="619" spans="1:109">
      <c r="A619" s="14">
        <v>202582572043</v>
      </c>
      <c r="B619" s="1">
        <v>45892</v>
      </c>
      <c r="C619" t="s">
        <v>5424</v>
      </c>
      <c r="D619" t="s">
        <v>180</v>
      </c>
      <c r="E619" t="s">
        <v>286</v>
      </c>
      <c r="F619" t="s">
        <v>112</v>
      </c>
      <c r="G619" t="s">
        <v>113</v>
      </c>
      <c r="H619" t="s">
        <v>114</v>
      </c>
      <c r="I619" t="s">
        <v>114</v>
      </c>
      <c r="J619" t="s">
        <v>3966</v>
      </c>
      <c r="K619" t="s">
        <v>256</v>
      </c>
      <c r="L619" t="s">
        <v>113</v>
      </c>
      <c r="M619" t="s">
        <v>140</v>
      </c>
      <c r="N619" t="s">
        <v>141</v>
      </c>
      <c r="O619" t="s">
        <v>185</v>
      </c>
      <c r="P619" t="s">
        <v>229</v>
      </c>
      <c r="Q619" t="s">
        <v>143</v>
      </c>
      <c r="R619" t="s">
        <v>123</v>
      </c>
      <c r="S619" t="s">
        <v>113</v>
      </c>
      <c r="T619" t="s">
        <v>5425</v>
      </c>
      <c r="U619" t="s">
        <v>113</v>
      </c>
      <c r="V619" t="s">
        <v>113</v>
      </c>
      <c r="Z619" t="s">
        <v>5426</v>
      </c>
      <c r="AA619" t="s">
        <v>5427</v>
      </c>
      <c r="AB619" t="s">
        <v>113</v>
      </c>
      <c r="AC619" t="s">
        <v>113</v>
      </c>
      <c r="AE619" t="s">
        <v>5428</v>
      </c>
      <c r="AF619" t="s">
        <v>113</v>
      </c>
      <c r="AG619" t="s">
        <v>113</v>
      </c>
      <c r="AH619" t="s">
        <v>194</v>
      </c>
      <c r="AI619" t="s">
        <v>132</v>
      </c>
      <c r="AJ619" t="s">
        <v>132</v>
      </c>
      <c r="AK619" t="s">
        <v>113</v>
      </c>
      <c r="AL619" t="s">
        <v>5429</v>
      </c>
      <c r="AM619" t="s">
        <v>2267</v>
      </c>
      <c r="AN619" t="s">
        <v>265</v>
      </c>
      <c r="AO619" t="s">
        <v>266</v>
      </c>
      <c r="AQ619" t="s">
        <v>2268</v>
      </c>
      <c r="AR619" t="s">
        <v>113</v>
      </c>
      <c r="AS619" t="s">
        <v>113</v>
      </c>
      <c r="AT619" t="s">
        <v>113</v>
      </c>
      <c r="AU619" t="s">
        <v>113</v>
      </c>
      <c r="AW619" t="s">
        <v>113</v>
      </c>
      <c r="AX619" s="82">
        <f>IFERROR(FIND("Óbitos/feridos",consulta_completa__11[[#This Row],[13 - Ocorrências/Ambientes Atingidos]]),0)</f>
        <v>0</v>
      </c>
      <c r="AY619" s="83" t="str">
        <f t="shared" si="280"/>
        <v/>
      </c>
      <c r="AZ619" s="82">
        <f>IFERROR(FIND("População afetada/evacuada",consulta_completa__11[[#This Row],[13 - Ocorrências/Ambientes Atingidos]]),0)</f>
        <v>0</v>
      </c>
      <c r="BA619" s="82" t="str">
        <f t="shared" si="281"/>
        <v/>
      </c>
      <c r="BB619" s="82">
        <f>IFERROR(FIND("Suspensão de abastecimento de água",consulta_completa__11[[#This Row],[13 - Ocorrências/Ambientes Atingidos]]),0)</f>
        <v>0</v>
      </c>
      <c r="BC619" s="83" t="str">
        <f t="shared" si="309"/>
        <v/>
      </c>
      <c r="BD619" s="82">
        <f>IFERROR(FIND("Rio/córrego",consulta_completa__11[[#This Row],[13 - Ocorrências/Ambientes Atingidos]]),0)</f>
        <v>0</v>
      </c>
      <c r="BE619" s="83" t="str">
        <f t="shared" si="282"/>
        <v/>
      </c>
      <c r="BF619" s="82">
        <f>IFERROR(FIND("Lago",consulta_completa__11[[#This Row],[13 - Ocorrências/Ambientes Atingidos]]),0)</f>
        <v>0</v>
      </c>
      <c r="BG619" s="83" t="str">
        <f t="shared" si="283"/>
        <v/>
      </c>
      <c r="BH619" s="82">
        <f>IFERROR(FIND("Mar",consulta_completa__11[[#This Row],[13 - Ocorrências/Ambientes Atingidos]]),0)</f>
        <v>0</v>
      </c>
      <c r="BI619" s="83" t="str">
        <f t="shared" si="284"/>
        <v/>
      </c>
      <c r="BJ619" s="82">
        <f>IFERROR(FIND("Praia",consulta_completa__11[[#This Row],[13 - Ocorrências/Ambientes Atingidos]]),0)</f>
        <v>0</v>
      </c>
      <c r="BK619" s="83" t="str">
        <f t="shared" si="285"/>
        <v/>
      </c>
      <c r="BL619" s="82">
        <f>IFERROR(FIND("Solo",consulta_completa__11[[#This Row],[13 - Ocorrências/Ambientes Atingidos]]),0)</f>
        <v>1</v>
      </c>
      <c r="BM619" s="83" t="str">
        <f t="shared" si="286"/>
        <v>X</v>
      </c>
      <c r="BN619" s="82">
        <f>IFERROR(FIND("Águas subterrâneas",consulta_completa__11[[#This Row],[13 - Ocorrências/Ambientes Atingidos]]),0)</f>
        <v>0</v>
      </c>
      <c r="BO619" s="83" t="str">
        <f t="shared" si="287"/>
        <v/>
      </c>
      <c r="BP619" s="82">
        <f>IFERROR(FIND("Atmosfera",consulta_completa__11[[#This Row],[13 - Ocorrências/Ambientes Atingidos]]),0)</f>
        <v>0</v>
      </c>
      <c r="BQ619" s="83" t="str">
        <f t="shared" si="288"/>
        <v/>
      </c>
      <c r="BR619" s="82">
        <f>IFERROR(FIND("Flora",consulta_completa__11[[#This Row],[13 - Ocorrências/Ambientes Atingidos]]),0)</f>
        <v>0</v>
      </c>
      <c r="BS619" s="83" t="str">
        <f t="shared" si="289"/>
        <v/>
      </c>
      <c r="BT619" s="82">
        <f>IFERROR(FIND("Fauna",consulta_completa__11[[#This Row],[13 - Ocorrências/Ambientes Atingidos]]),0)</f>
        <v>0</v>
      </c>
      <c r="BU619" s="83" t="str">
        <f t="shared" si="290"/>
        <v/>
      </c>
      <c r="BV619" s="82">
        <f>IFERROR(FIND("UC federal",consulta_completa__11[[#This Row],[13 - Ocorrências/Ambientes Atingidos]]),0)</f>
        <v>0</v>
      </c>
      <c r="BW619" s="83" t="str">
        <f t="shared" si="291"/>
        <v/>
      </c>
      <c r="BX619" s="82">
        <f>IFERROR(FIND("UC estadual/municipal",consulta_completa__11[[#This Row],[13 - Ocorrências/Ambientes Atingidos]]),0)</f>
        <v>0</v>
      </c>
      <c r="BY619" s="83" t="str">
        <f t="shared" si="292"/>
        <v/>
      </c>
      <c r="BZ619" s="82">
        <f>IFERROR(FIND("Outro(s)",consulta_completa__11[[#This Row],[13 - Ocorrências/Ambientes Atingidos]]),0)</f>
        <v>0</v>
      </c>
      <c r="CA619" s="83" t="str">
        <f t="shared" si="293"/>
        <v/>
      </c>
      <c r="CB619" s="82">
        <f>IFERROR(FIND("Sem dano",consulta_completa__11[[#This Row],[13 - Ocorrências/Ambientes Atingidos]]),0)</f>
        <v>0</v>
      </c>
      <c r="CC619" s="83" t="str">
        <f t="shared" si="294"/>
        <v/>
      </c>
      <c r="CD619" s="82" t="str">
        <f>IF(consulta_completa__11[[#This Row],[13 - Ocorrências/Ambientes Atingidos]]="","X","")</f>
        <v/>
      </c>
      <c r="CE619" s="84">
        <f>IFERROR(FIND("IBAMA",consulta_completa__11[[#This Row],[14 - Inst. Atuando no Local]]),0)</f>
        <v>0</v>
      </c>
      <c r="CF619" s="84" t="str">
        <f t="shared" si="295"/>
        <v/>
      </c>
      <c r="CG619" s="84">
        <f>IFERROR(FIND("OEMA",consulta_completa__11[[#This Row],[14 - Inst. Atuando no Local]]),0)</f>
        <v>0</v>
      </c>
      <c r="CH619" s="84" t="str">
        <f t="shared" si="296"/>
        <v/>
      </c>
      <c r="CI619" s="84">
        <f>IFERROR(FIND("DEFESA CIVIL",consulta_completa__11[[#This Row],[14 - Inst. Atuando no Local]]),0)</f>
        <v>0</v>
      </c>
      <c r="CJ619" s="84" t="str">
        <f t="shared" si="297"/>
        <v/>
      </c>
      <c r="CK619" s="84">
        <f>IFERROR(FIND("CORPO DE BOMBEIROS",consulta_completa__11[[#This Row],[14 - Inst. Atuando no Local]]),0)</f>
        <v>0</v>
      </c>
      <c r="CL619" s="84" t="str">
        <f t="shared" si="298"/>
        <v/>
      </c>
      <c r="CM619" s="84">
        <f>IFERROR(FIND("POLÍCIA RODOVIÁRIA",consulta_completa__11[[#This Row],[14 - Inst. Atuando no Local]]),0)</f>
        <v>0</v>
      </c>
      <c r="CN619" s="84" t="str">
        <f t="shared" si="299"/>
        <v/>
      </c>
      <c r="CO619" s="84">
        <f>IFERROR(FIND("POLÍCIA MILITAR",consulta_completa__11[[#This Row],[14 - Inst. Atuando no Local]]),0)</f>
        <v>0</v>
      </c>
      <c r="CP619" s="84" t="str">
        <f t="shared" si="300"/>
        <v/>
      </c>
      <c r="CQ619" s="84">
        <f>IFERROR(FIND("POLÍCIA CIVIL",consulta_completa__11[[#This Row],[14 - Inst. Atuando no Local]]),0)</f>
        <v>0</v>
      </c>
      <c r="CR619" s="84" t="str">
        <f t="shared" si="301"/>
        <v/>
      </c>
      <c r="CS619" s="84">
        <f>IFERROR(FIND("MARINHA DO BRASIL",consulta_completa__11[[#This Row],[14 - Inst. Atuando no Local]]),0)</f>
        <v>0</v>
      </c>
      <c r="CT619" s="84" t="str">
        <f t="shared" si="302"/>
        <v/>
      </c>
      <c r="CU619" s="84">
        <f>IFERROR(FIND("EMPRESA ESPECIALIZADA EM ATENDIMENTO",consulta_completa__11[[#This Row],[14 - Inst. Atuando no Local]]),0)</f>
        <v>0</v>
      </c>
      <c r="CV619" s="84" t="str">
        <f t="shared" si="303"/>
        <v/>
      </c>
      <c r="CW619" s="84">
        <f>IFERROR(FIND("IBAMA",consulta_completa__11[[#This Row],[14 - Inst. Atuando no Local]]),0)</f>
        <v>0</v>
      </c>
      <c r="CX619" s="84" t="str">
        <f t="shared" si="304"/>
        <v/>
      </c>
      <c r="CY619" s="84" t="str">
        <f>IF(consulta_completa__11[[#This Row],[14 - Inst. Atuando no Local]]="","X","")</f>
        <v/>
      </c>
      <c r="CZ619" s="84">
        <f>IFERROR(FIND("OUTRA (S)",consulta_completa__11[[#This Row],[14 - Inst. Atuando no Local]]),0)</f>
        <v>0</v>
      </c>
      <c r="DA619" s="84" t="str">
        <f t="shared" si="305"/>
        <v/>
      </c>
      <c r="DB619" s="35" t="str">
        <f t="shared" si="306"/>
        <v>Sim</v>
      </c>
      <c r="DC619" s="35" t="str">
        <f t="shared" si="307"/>
        <v>Não</v>
      </c>
      <c r="DD619" s="35" t="str">
        <f t="shared" si="308"/>
        <v>Sim</v>
      </c>
      <c r="DE619" s="87" t="str">
        <f t="shared" si="310"/>
        <v>Sem informação</v>
      </c>
    </row>
    <row r="620" spans="1:109">
      <c r="A620" s="14">
        <v>202582575647</v>
      </c>
      <c r="B620" s="1">
        <v>45893</v>
      </c>
      <c r="C620" t="s">
        <v>109</v>
      </c>
      <c r="D620" t="s">
        <v>110</v>
      </c>
      <c r="E620" t="s">
        <v>403</v>
      </c>
      <c r="F620" t="s">
        <v>112</v>
      </c>
      <c r="G620" t="s">
        <v>113</v>
      </c>
      <c r="H620" t="s">
        <v>114</v>
      </c>
      <c r="I620" t="s">
        <v>114</v>
      </c>
      <c r="J620" t="s">
        <v>1151</v>
      </c>
      <c r="K620" t="s">
        <v>3428</v>
      </c>
      <c r="L620" t="s">
        <v>117</v>
      </c>
      <c r="M620" t="s">
        <v>118</v>
      </c>
      <c r="N620" t="s">
        <v>119</v>
      </c>
      <c r="O620" t="s">
        <v>239</v>
      </c>
      <c r="P620" t="s">
        <v>272</v>
      </c>
      <c r="Q620" t="s">
        <v>143</v>
      </c>
      <c r="R620" t="s">
        <v>123</v>
      </c>
      <c r="S620" t="s">
        <v>124</v>
      </c>
      <c r="T620" t="s">
        <v>5430</v>
      </c>
      <c r="U620" t="s">
        <v>5431</v>
      </c>
      <c r="V620" t="s">
        <v>5432</v>
      </c>
      <c r="Z620" t="s">
        <v>409</v>
      </c>
      <c r="AA620" t="s">
        <v>113</v>
      </c>
      <c r="AB620" t="s">
        <v>5433</v>
      </c>
      <c r="AC620" t="s">
        <v>130</v>
      </c>
      <c r="AD620">
        <v>1</v>
      </c>
      <c r="AE620" t="s">
        <v>568</v>
      </c>
      <c r="AF620" t="s">
        <v>113</v>
      </c>
      <c r="AG620" t="s">
        <v>113</v>
      </c>
      <c r="AH620" t="s">
        <v>131</v>
      </c>
      <c r="AI620" t="s">
        <v>132</v>
      </c>
      <c r="AJ620" t="s">
        <v>131</v>
      </c>
      <c r="AK620" t="s">
        <v>5434</v>
      </c>
      <c r="AL620" t="s">
        <v>5435</v>
      </c>
      <c r="AM620" t="s">
        <v>135</v>
      </c>
      <c r="AN620" t="s">
        <v>5436</v>
      </c>
      <c r="AO620" t="s">
        <v>5437</v>
      </c>
      <c r="AP620">
        <v>2732951305</v>
      </c>
      <c r="AQ620" t="s">
        <v>136</v>
      </c>
      <c r="AR620" t="s">
        <v>113</v>
      </c>
      <c r="AS620" t="s">
        <v>113</v>
      </c>
      <c r="AT620" t="s">
        <v>5438</v>
      </c>
      <c r="AU620" t="s">
        <v>113</v>
      </c>
      <c r="AW620" t="s">
        <v>4031</v>
      </c>
      <c r="AX620" s="82">
        <f>IFERROR(FIND("Óbitos/feridos",consulta_completa__11[[#This Row],[13 - Ocorrências/Ambientes Atingidos]]),0)</f>
        <v>0</v>
      </c>
      <c r="AY620" s="83" t="str">
        <f t="shared" si="280"/>
        <v/>
      </c>
      <c r="AZ620" s="82">
        <f>IFERROR(FIND("População afetada/evacuada",consulta_completa__11[[#This Row],[13 - Ocorrências/Ambientes Atingidos]]),0)</f>
        <v>0</v>
      </c>
      <c r="BA620" s="82" t="str">
        <f t="shared" si="281"/>
        <v/>
      </c>
      <c r="BB620" s="82">
        <f>IFERROR(FIND("Suspensão de abastecimento de água",consulta_completa__11[[#This Row],[13 - Ocorrências/Ambientes Atingidos]]),0)</f>
        <v>0</v>
      </c>
      <c r="BC620" s="83" t="str">
        <f t="shared" si="309"/>
        <v/>
      </c>
      <c r="BD620" s="82">
        <f>IFERROR(FIND("Rio/córrego",consulta_completa__11[[#This Row],[13 - Ocorrências/Ambientes Atingidos]]),0)</f>
        <v>0</v>
      </c>
      <c r="BE620" s="83" t="str">
        <f t="shared" si="282"/>
        <v/>
      </c>
      <c r="BF620" s="82">
        <f>IFERROR(FIND("Lago",consulta_completa__11[[#This Row],[13 - Ocorrências/Ambientes Atingidos]]),0)</f>
        <v>0</v>
      </c>
      <c r="BG620" s="83" t="str">
        <f t="shared" si="283"/>
        <v/>
      </c>
      <c r="BH620" s="82">
        <f>IFERROR(FIND("Mar",consulta_completa__11[[#This Row],[13 - Ocorrências/Ambientes Atingidos]]),0)</f>
        <v>1</v>
      </c>
      <c r="BI620" s="83" t="str">
        <f t="shared" si="284"/>
        <v>X</v>
      </c>
      <c r="BJ620" s="82">
        <f>IFERROR(FIND("Praia",consulta_completa__11[[#This Row],[13 - Ocorrências/Ambientes Atingidos]]),0)</f>
        <v>0</v>
      </c>
      <c r="BK620" s="83" t="str">
        <f t="shared" si="285"/>
        <v/>
      </c>
      <c r="BL620" s="82">
        <f>IFERROR(FIND("Solo",consulta_completa__11[[#This Row],[13 - Ocorrências/Ambientes Atingidos]]),0)</f>
        <v>0</v>
      </c>
      <c r="BM620" s="83" t="str">
        <f t="shared" si="286"/>
        <v/>
      </c>
      <c r="BN620" s="82">
        <f>IFERROR(FIND("Águas subterrâneas",consulta_completa__11[[#This Row],[13 - Ocorrências/Ambientes Atingidos]]),0)</f>
        <v>0</v>
      </c>
      <c r="BO620" s="83" t="str">
        <f t="shared" si="287"/>
        <v/>
      </c>
      <c r="BP620" s="82">
        <f>IFERROR(FIND("Atmosfera",consulta_completa__11[[#This Row],[13 - Ocorrências/Ambientes Atingidos]]),0)</f>
        <v>0</v>
      </c>
      <c r="BQ620" s="83" t="str">
        <f t="shared" si="288"/>
        <v/>
      </c>
      <c r="BR620" s="82">
        <f>IFERROR(FIND("Flora",consulta_completa__11[[#This Row],[13 - Ocorrências/Ambientes Atingidos]]),0)</f>
        <v>0</v>
      </c>
      <c r="BS620" s="83" t="str">
        <f t="shared" si="289"/>
        <v/>
      </c>
      <c r="BT620" s="82">
        <f>IFERROR(FIND("Fauna",consulta_completa__11[[#This Row],[13 - Ocorrências/Ambientes Atingidos]]),0)</f>
        <v>0</v>
      </c>
      <c r="BU620" s="83" t="str">
        <f t="shared" si="290"/>
        <v/>
      </c>
      <c r="BV620" s="82">
        <f>IFERROR(FIND("UC federal",consulta_completa__11[[#This Row],[13 - Ocorrências/Ambientes Atingidos]]),0)</f>
        <v>0</v>
      </c>
      <c r="BW620" s="83" t="str">
        <f t="shared" si="291"/>
        <v/>
      </c>
      <c r="BX620" s="82">
        <f>IFERROR(FIND("UC estadual/municipal",consulta_completa__11[[#This Row],[13 - Ocorrências/Ambientes Atingidos]]),0)</f>
        <v>0</v>
      </c>
      <c r="BY620" s="83" t="str">
        <f t="shared" si="292"/>
        <v/>
      </c>
      <c r="BZ620" s="82">
        <f>IFERROR(FIND("Outro(s)",consulta_completa__11[[#This Row],[13 - Ocorrências/Ambientes Atingidos]]),0)</f>
        <v>0</v>
      </c>
      <c r="CA620" s="83" t="str">
        <f t="shared" si="293"/>
        <v/>
      </c>
      <c r="CB620" s="82">
        <f>IFERROR(FIND("Sem dano",consulta_completa__11[[#This Row],[13 - Ocorrências/Ambientes Atingidos]]),0)</f>
        <v>0</v>
      </c>
      <c r="CC620" s="83" t="str">
        <f t="shared" si="294"/>
        <v/>
      </c>
      <c r="CD620" s="82" t="str">
        <f>IF(consulta_completa__11[[#This Row],[13 - Ocorrências/Ambientes Atingidos]]="","X","")</f>
        <v/>
      </c>
      <c r="CE620" s="84">
        <f>IFERROR(FIND("IBAMA",consulta_completa__11[[#This Row],[14 - Inst. Atuando no Local]]),0)</f>
        <v>0</v>
      </c>
      <c r="CF620" s="84" t="str">
        <f t="shared" si="295"/>
        <v/>
      </c>
      <c r="CG620" s="84">
        <f>IFERROR(FIND("OEMA",consulta_completa__11[[#This Row],[14 - Inst. Atuando no Local]]),0)</f>
        <v>0</v>
      </c>
      <c r="CH620" s="84" t="str">
        <f t="shared" si="296"/>
        <v/>
      </c>
      <c r="CI620" s="84">
        <f>IFERROR(FIND("DEFESA CIVIL",consulta_completa__11[[#This Row],[14 - Inst. Atuando no Local]]),0)</f>
        <v>0</v>
      </c>
      <c r="CJ620" s="84" t="str">
        <f t="shared" si="297"/>
        <v/>
      </c>
      <c r="CK620" s="84">
        <f>IFERROR(FIND("CORPO DE BOMBEIROS",consulta_completa__11[[#This Row],[14 - Inst. Atuando no Local]]),0)</f>
        <v>0</v>
      </c>
      <c r="CL620" s="84" t="str">
        <f t="shared" si="298"/>
        <v/>
      </c>
      <c r="CM620" s="84">
        <f>IFERROR(FIND("POLÍCIA RODOVIÁRIA",consulta_completa__11[[#This Row],[14 - Inst. Atuando no Local]]),0)</f>
        <v>0</v>
      </c>
      <c r="CN620" s="84" t="str">
        <f t="shared" si="299"/>
        <v/>
      </c>
      <c r="CO620" s="84">
        <f>IFERROR(FIND("POLÍCIA MILITAR",consulta_completa__11[[#This Row],[14 - Inst. Atuando no Local]]),0)</f>
        <v>0</v>
      </c>
      <c r="CP620" s="84" t="str">
        <f t="shared" si="300"/>
        <v/>
      </c>
      <c r="CQ620" s="84">
        <f>IFERROR(FIND("POLÍCIA CIVIL",consulta_completa__11[[#This Row],[14 - Inst. Atuando no Local]]),0)</f>
        <v>0</v>
      </c>
      <c r="CR620" s="84" t="str">
        <f t="shared" si="301"/>
        <v/>
      </c>
      <c r="CS620" s="84">
        <f>IFERROR(FIND("MARINHA DO BRASIL",consulta_completa__11[[#This Row],[14 - Inst. Atuando no Local]]),0)</f>
        <v>0</v>
      </c>
      <c r="CT620" s="84" t="str">
        <f t="shared" si="302"/>
        <v/>
      </c>
      <c r="CU620" s="84">
        <f>IFERROR(FIND("EMPRESA ESPECIALIZADA EM ATENDIMENTO",consulta_completa__11[[#This Row],[14 - Inst. Atuando no Local]]),0)</f>
        <v>0</v>
      </c>
      <c r="CV620" s="84" t="str">
        <f t="shared" si="303"/>
        <v/>
      </c>
      <c r="CW620" s="84">
        <f>IFERROR(FIND("IBAMA",consulta_completa__11[[#This Row],[14 - Inst. Atuando no Local]]),0)</f>
        <v>0</v>
      </c>
      <c r="CX620" s="84" t="str">
        <f t="shared" si="304"/>
        <v/>
      </c>
      <c r="CY620" s="84" t="str">
        <f>IF(consulta_completa__11[[#This Row],[14 - Inst. Atuando no Local]]="","X","")</f>
        <v/>
      </c>
      <c r="CZ620" s="84">
        <f>IFERROR(FIND("OUTRA (S)",consulta_completa__11[[#This Row],[14 - Inst. Atuando no Local]]),0)</f>
        <v>0</v>
      </c>
      <c r="DA620" s="84" t="str">
        <f t="shared" si="305"/>
        <v/>
      </c>
      <c r="DB620" s="35" t="str">
        <f t="shared" si="306"/>
        <v>Sim</v>
      </c>
      <c r="DC620" s="35" t="str">
        <f t="shared" si="307"/>
        <v>Não</v>
      </c>
      <c r="DD620" s="35" t="str">
        <f t="shared" si="308"/>
        <v>Sim</v>
      </c>
      <c r="DE620" s="87" t="str">
        <f t="shared" si="310"/>
        <v>Federal</v>
      </c>
    </row>
    <row r="621" spans="1:109">
      <c r="A621" s="14">
        <v>202582572035</v>
      </c>
      <c r="B621" s="1">
        <v>45894</v>
      </c>
      <c r="C621" t="s">
        <v>5439</v>
      </c>
      <c r="D621" t="s">
        <v>180</v>
      </c>
      <c r="E621" t="s">
        <v>286</v>
      </c>
      <c r="F621" t="s">
        <v>112</v>
      </c>
      <c r="G621" t="s">
        <v>113</v>
      </c>
      <c r="H621" t="s">
        <v>114</v>
      </c>
      <c r="I621" t="s">
        <v>114</v>
      </c>
      <c r="J621" t="s">
        <v>5440</v>
      </c>
      <c r="K621" t="s">
        <v>2034</v>
      </c>
      <c r="L621" t="s">
        <v>648</v>
      </c>
      <c r="M621" t="s">
        <v>1227</v>
      </c>
      <c r="N621" t="s">
        <v>141</v>
      </c>
      <c r="O621" t="s">
        <v>185</v>
      </c>
      <c r="P621" t="s">
        <v>299</v>
      </c>
      <c r="Q621" t="s">
        <v>143</v>
      </c>
      <c r="R621" t="s">
        <v>123</v>
      </c>
      <c r="S621" t="s">
        <v>113</v>
      </c>
      <c r="T621" t="s">
        <v>5441</v>
      </c>
      <c r="U621" t="s">
        <v>5441</v>
      </c>
      <c r="V621" t="s">
        <v>113</v>
      </c>
      <c r="Z621" t="s">
        <v>5442</v>
      </c>
      <c r="AA621" t="s">
        <v>5443</v>
      </c>
      <c r="AB621" t="s">
        <v>113</v>
      </c>
      <c r="AC621" t="s">
        <v>113</v>
      </c>
      <c r="AE621" t="s">
        <v>5444</v>
      </c>
      <c r="AF621" t="s">
        <v>113</v>
      </c>
      <c r="AG621" t="s">
        <v>113</v>
      </c>
      <c r="AH621" t="s">
        <v>194</v>
      </c>
      <c r="AI621" t="s">
        <v>132</v>
      </c>
      <c r="AJ621" t="s">
        <v>132</v>
      </c>
      <c r="AK621" t="s">
        <v>113</v>
      </c>
      <c r="AL621" t="s">
        <v>113</v>
      </c>
      <c r="AM621" t="s">
        <v>2267</v>
      </c>
      <c r="AN621" t="s">
        <v>154</v>
      </c>
      <c r="AO621" t="s">
        <v>5445</v>
      </c>
      <c r="AQ621" t="s">
        <v>2268</v>
      </c>
      <c r="AR621" t="s">
        <v>113</v>
      </c>
      <c r="AS621" t="s">
        <v>113</v>
      </c>
      <c r="AT621" t="s">
        <v>113</v>
      </c>
      <c r="AU621" t="s">
        <v>113</v>
      </c>
      <c r="AW621" t="s">
        <v>113</v>
      </c>
      <c r="AX621" s="82">
        <f>IFERROR(FIND("Óbitos/feridos",consulta_completa__11[[#This Row],[13 - Ocorrências/Ambientes Atingidos]]),0)</f>
        <v>0</v>
      </c>
      <c r="AY621" s="83" t="str">
        <f t="shared" si="280"/>
        <v/>
      </c>
      <c r="AZ621" s="82">
        <f>IFERROR(FIND("População afetada/evacuada",consulta_completa__11[[#This Row],[13 - Ocorrências/Ambientes Atingidos]]),0)</f>
        <v>0</v>
      </c>
      <c r="BA621" s="82" t="str">
        <f t="shared" si="281"/>
        <v/>
      </c>
      <c r="BB621" s="82">
        <f>IFERROR(FIND("Suspensão de abastecimento de água",consulta_completa__11[[#This Row],[13 - Ocorrências/Ambientes Atingidos]]),0)</f>
        <v>0</v>
      </c>
      <c r="BC621" s="83" t="str">
        <f t="shared" si="309"/>
        <v/>
      </c>
      <c r="BD621" s="82">
        <f>IFERROR(FIND("Rio/córrego",consulta_completa__11[[#This Row],[13 - Ocorrências/Ambientes Atingidos]]),0)</f>
        <v>0</v>
      </c>
      <c r="BE621" s="83" t="str">
        <f t="shared" si="282"/>
        <v/>
      </c>
      <c r="BF621" s="82">
        <f>IFERROR(FIND("Lago",consulta_completa__11[[#This Row],[13 - Ocorrências/Ambientes Atingidos]]),0)</f>
        <v>0</v>
      </c>
      <c r="BG621" s="83" t="str">
        <f t="shared" si="283"/>
        <v/>
      </c>
      <c r="BH621" s="82">
        <f>IFERROR(FIND("Mar",consulta_completa__11[[#This Row],[13 - Ocorrências/Ambientes Atingidos]]),0)</f>
        <v>0</v>
      </c>
      <c r="BI621" s="83" t="str">
        <f t="shared" si="284"/>
        <v/>
      </c>
      <c r="BJ621" s="82">
        <f>IFERROR(FIND("Praia",consulta_completa__11[[#This Row],[13 - Ocorrências/Ambientes Atingidos]]),0)</f>
        <v>0</v>
      </c>
      <c r="BK621" s="83" t="str">
        <f t="shared" si="285"/>
        <v/>
      </c>
      <c r="BL621" s="82">
        <f>IFERROR(FIND("Solo",consulta_completa__11[[#This Row],[13 - Ocorrências/Ambientes Atingidos]]),0)</f>
        <v>1</v>
      </c>
      <c r="BM621" s="83" t="str">
        <f t="shared" si="286"/>
        <v>X</v>
      </c>
      <c r="BN621" s="82">
        <f>IFERROR(FIND("Águas subterrâneas",consulta_completa__11[[#This Row],[13 - Ocorrências/Ambientes Atingidos]]),0)</f>
        <v>0</v>
      </c>
      <c r="BO621" s="83" t="str">
        <f t="shared" si="287"/>
        <v/>
      </c>
      <c r="BP621" s="82">
        <f>IFERROR(FIND("Atmosfera",consulta_completa__11[[#This Row],[13 - Ocorrências/Ambientes Atingidos]]),0)</f>
        <v>0</v>
      </c>
      <c r="BQ621" s="83" t="str">
        <f t="shared" si="288"/>
        <v/>
      </c>
      <c r="BR621" s="82">
        <f>IFERROR(FIND("Flora",consulta_completa__11[[#This Row],[13 - Ocorrências/Ambientes Atingidos]]),0)</f>
        <v>0</v>
      </c>
      <c r="BS621" s="83" t="str">
        <f t="shared" si="289"/>
        <v/>
      </c>
      <c r="BT621" s="82">
        <f>IFERROR(FIND("Fauna",consulta_completa__11[[#This Row],[13 - Ocorrências/Ambientes Atingidos]]),0)</f>
        <v>0</v>
      </c>
      <c r="BU621" s="83" t="str">
        <f t="shared" si="290"/>
        <v/>
      </c>
      <c r="BV621" s="82">
        <f>IFERROR(FIND("UC federal",consulta_completa__11[[#This Row],[13 - Ocorrências/Ambientes Atingidos]]),0)</f>
        <v>0</v>
      </c>
      <c r="BW621" s="83" t="str">
        <f t="shared" si="291"/>
        <v/>
      </c>
      <c r="BX621" s="82">
        <f>IFERROR(FIND("UC estadual/municipal",consulta_completa__11[[#This Row],[13 - Ocorrências/Ambientes Atingidos]]),0)</f>
        <v>0</v>
      </c>
      <c r="BY621" s="83" t="str">
        <f t="shared" si="292"/>
        <v/>
      </c>
      <c r="BZ621" s="82">
        <f>IFERROR(FIND("Outro(s)",consulta_completa__11[[#This Row],[13 - Ocorrências/Ambientes Atingidos]]),0)</f>
        <v>7</v>
      </c>
      <c r="CA621" s="83" t="str">
        <f t="shared" si="293"/>
        <v>X</v>
      </c>
      <c r="CB621" s="82">
        <f>IFERROR(FIND("Sem dano",consulta_completa__11[[#This Row],[13 - Ocorrências/Ambientes Atingidos]]),0)</f>
        <v>0</v>
      </c>
      <c r="CC621" s="83" t="str">
        <f t="shared" si="294"/>
        <v/>
      </c>
      <c r="CD621" s="82" t="str">
        <f>IF(consulta_completa__11[[#This Row],[13 - Ocorrências/Ambientes Atingidos]]="","X","")</f>
        <v/>
      </c>
      <c r="CE621" s="84">
        <f>IFERROR(FIND("IBAMA",consulta_completa__11[[#This Row],[14 - Inst. Atuando no Local]]),0)</f>
        <v>0</v>
      </c>
      <c r="CF621" s="84" t="str">
        <f t="shared" si="295"/>
        <v/>
      </c>
      <c r="CG621" s="84">
        <f>IFERROR(FIND("OEMA",consulta_completa__11[[#This Row],[14 - Inst. Atuando no Local]]),0)</f>
        <v>0</v>
      </c>
      <c r="CH621" s="84" t="str">
        <f t="shared" si="296"/>
        <v/>
      </c>
      <c r="CI621" s="84">
        <f>IFERROR(FIND("DEFESA CIVIL",consulta_completa__11[[#This Row],[14 - Inst. Atuando no Local]]),0)</f>
        <v>0</v>
      </c>
      <c r="CJ621" s="84" t="str">
        <f t="shared" si="297"/>
        <v/>
      </c>
      <c r="CK621" s="84">
        <f>IFERROR(FIND("CORPO DE BOMBEIROS",consulta_completa__11[[#This Row],[14 - Inst. Atuando no Local]]),0)</f>
        <v>0</v>
      </c>
      <c r="CL621" s="84" t="str">
        <f t="shared" si="298"/>
        <v/>
      </c>
      <c r="CM621" s="84">
        <f>IFERROR(FIND("POLÍCIA RODOVIÁRIA",consulta_completa__11[[#This Row],[14 - Inst. Atuando no Local]]),0)</f>
        <v>0</v>
      </c>
      <c r="CN621" s="84" t="str">
        <f t="shared" si="299"/>
        <v/>
      </c>
      <c r="CO621" s="84">
        <f>IFERROR(FIND("POLÍCIA MILITAR",consulta_completa__11[[#This Row],[14 - Inst. Atuando no Local]]),0)</f>
        <v>0</v>
      </c>
      <c r="CP621" s="84" t="str">
        <f t="shared" si="300"/>
        <v/>
      </c>
      <c r="CQ621" s="84">
        <f>IFERROR(FIND("POLÍCIA CIVIL",consulta_completa__11[[#This Row],[14 - Inst. Atuando no Local]]),0)</f>
        <v>0</v>
      </c>
      <c r="CR621" s="84" t="str">
        <f t="shared" si="301"/>
        <v/>
      </c>
      <c r="CS621" s="84">
        <f>IFERROR(FIND("MARINHA DO BRASIL",consulta_completa__11[[#This Row],[14 - Inst. Atuando no Local]]),0)</f>
        <v>0</v>
      </c>
      <c r="CT621" s="84" t="str">
        <f t="shared" si="302"/>
        <v/>
      </c>
      <c r="CU621" s="84">
        <f>IFERROR(FIND("EMPRESA ESPECIALIZADA EM ATENDIMENTO",consulta_completa__11[[#This Row],[14 - Inst. Atuando no Local]]),0)</f>
        <v>0</v>
      </c>
      <c r="CV621" s="84" t="str">
        <f t="shared" si="303"/>
        <v/>
      </c>
      <c r="CW621" s="84">
        <f>IFERROR(FIND("IBAMA",consulta_completa__11[[#This Row],[14 - Inst. Atuando no Local]]),0)</f>
        <v>0</v>
      </c>
      <c r="CX621" s="84" t="str">
        <f t="shared" si="304"/>
        <v/>
      </c>
      <c r="CY621" s="84" t="str">
        <f>IF(consulta_completa__11[[#This Row],[14 - Inst. Atuando no Local]]="","X","")</f>
        <v/>
      </c>
      <c r="CZ621" s="84">
        <f>IFERROR(FIND("OUTRA (S)",consulta_completa__11[[#This Row],[14 - Inst. Atuando no Local]]),0)</f>
        <v>0</v>
      </c>
      <c r="DA621" s="84" t="str">
        <f t="shared" si="305"/>
        <v/>
      </c>
      <c r="DB621" s="35" t="str">
        <f t="shared" si="306"/>
        <v>Sim</v>
      </c>
      <c r="DC621" s="35" t="str">
        <f t="shared" si="307"/>
        <v>Não</v>
      </c>
      <c r="DD621" s="35" t="str">
        <f t="shared" si="308"/>
        <v>Sim</v>
      </c>
      <c r="DE621" s="87" t="str">
        <f t="shared" si="310"/>
        <v>Sem informação</v>
      </c>
    </row>
    <row r="622" spans="1:109">
      <c r="A622" s="14">
        <v>202582661256</v>
      </c>
      <c r="B622" s="1">
        <v>45894</v>
      </c>
      <c r="C622" t="s">
        <v>109</v>
      </c>
      <c r="D622" t="s">
        <v>212</v>
      </c>
      <c r="E622" t="s">
        <v>403</v>
      </c>
      <c r="F622" t="s">
        <v>112</v>
      </c>
      <c r="G622" t="s">
        <v>113</v>
      </c>
      <c r="H622" t="s">
        <v>114</v>
      </c>
      <c r="I622" t="s">
        <v>114</v>
      </c>
      <c r="J622" t="s">
        <v>5446</v>
      </c>
      <c r="K622" t="s">
        <v>5447</v>
      </c>
      <c r="L622" t="s">
        <v>323</v>
      </c>
      <c r="M622" t="s">
        <v>118</v>
      </c>
      <c r="N622" t="s">
        <v>119</v>
      </c>
      <c r="O622" t="s">
        <v>239</v>
      </c>
      <c r="P622" t="s">
        <v>299</v>
      </c>
      <c r="Q622" t="s">
        <v>230</v>
      </c>
      <c r="R622" t="s">
        <v>123</v>
      </c>
      <c r="S622" t="s">
        <v>201</v>
      </c>
      <c r="T622" t="s">
        <v>5143</v>
      </c>
      <c r="U622" t="s">
        <v>5143</v>
      </c>
      <c r="V622" t="s">
        <v>5448</v>
      </c>
      <c r="Z622" t="s">
        <v>5449</v>
      </c>
      <c r="AA622" t="s">
        <v>113</v>
      </c>
      <c r="AB622" t="s">
        <v>206</v>
      </c>
      <c r="AC622" t="s">
        <v>207</v>
      </c>
      <c r="AD622">
        <v>1</v>
      </c>
      <c r="AE622" t="s">
        <v>206</v>
      </c>
      <c r="AF622" t="s">
        <v>113</v>
      </c>
      <c r="AG622" t="s">
        <v>113</v>
      </c>
      <c r="AH622" t="s">
        <v>131</v>
      </c>
      <c r="AI622" t="s">
        <v>132</v>
      </c>
      <c r="AJ622" t="s">
        <v>131</v>
      </c>
      <c r="AK622" t="s">
        <v>5450</v>
      </c>
      <c r="AL622" t="s">
        <v>5451</v>
      </c>
      <c r="AM622" t="s">
        <v>210</v>
      </c>
      <c r="AN622" t="s">
        <v>113</v>
      </c>
      <c r="AO622" t="s">
        <v>113</v>
      </c>
      <c r="AQ622" t="s">
        <v>211</v>
      </c>
      <c r="AR622" t="s">
        <v>113</v>
      </c>
      <c r="AS622" t="s">
        <v>113</v>
      </c>
      <c r="AT622" t="s">
        <v>113</v>
      </c>
      <c r="AU622" t="s">
        <v>113</v>
      </c>
      <c r="AW622" t="s">
        <v>113</v>
      </c>
      <c r="AX622" s="82">
        <f>IFERROR(FIND("Óbitos/feridos",consulta_completa__11[[#This Row],[13 - Ocorrências/Ambientes Atingidos]]),0)</f>
        <v>0</v>
      </c>
      <c r="AY622" s="83" t="str">
        <f t="shared" si="280"/>
        <v/>
      </c>
      <c r="AZ622" s="82">
        <f>IFERROR(FIND("População afetada/evacuada",consulta_completa__11[[#This Row],[13 - Ocorrências/Ambientes Atingidos]]),0)</f>
        <v>0</v>
      </c>
      <c r="BA622" s="82" t="str">
        <f t="shared" si="281"/>
        <v/>
      </c>
      <c r="BB622" s="82">
        <f>IFERROR(FIND("Suspensão de abastecimento de água",consulta_completa__11[[#This Row],[13 - Ocorrências/Ambientes Atingidos]]),0)</f>
        <v>0</v>
      </c>
      <c r="BC622" s="83" t="str">
        <f t="shared" si="309"/>
        <v/>
      </c>
      <c r="BD622" s="82">
        <f>IFERROR(FIND("Rio/córrego",consulta_completa__11[[#This Row],[13 - Ocorrências/Ambientes Atingidos]]),0)</f>
        <v>0</v>
      </c>
      <c r="BE622" s="83" t="str">
        <f t="shared" si="282"/>
        <v/>
      </c>
      <c r="BF622" s="82">
        <f>IFERROR(FIND("Lago",consulta_completa__11[[#This Row],[13 - Ocorrências/Ambientes Atingidos]]),0)</f>
        <v>0</v>
      </c>
      <c r="BG622" s="83" t="str">
        <f t="shared" si="283"/>
        <v/>
      </c>
      <c r="BH622" s="82">
        <f>IFERROR(FIND("Mar",consulta_completa__11[[#This Row],[13 - Ocorrências/Ambientes Atingidos]]),0)</f>
        <v>1</v>
      </c>
      <c r="BI622" s="83" t="str">
        <f t="shared" si="284"/>
        <v>X</v>
      </c>
      <c r="BJ622" s="82">
        <f>IFERROR(FIND("Praia",consulta_completa__11[[#This Row],[13 - Ocorrências/Ambientes Atingidos]]),0)</f>
        <v>0</v>
      </c>
      <c r="BK622" s="83" t="str">
        <f t="shared" si="285"/>
        <v/>
      </c>
      <c r="BL622" s="82">
        <f>IFERROR(FIND("Solo",consulta_completa__11[[#This Row],[13 - Ocorrências/Ambientes Atingidos]]),0)</f>
        <v>0</v>
      </c>
      <c r="BM622" s="83" t="str">
        <f t="shared" si="286"/>
        <v/>
      </c>
      <c r="BN622" s="82">
        <f>IFERROR(FIND("Águas subterrâneas",consulta_completa__11[[#This Row],[13 - Ocorrências/Ambientes Atingidos]]),0)</f>
        <v>0</v>
      </c>
      <c r="BO622" s="83" t="str">
        <f t="shared" si="287"/>
        <v/>
      </c>
      <c r="BP622" s="82">
        <f>IFERROR(FIND("Atmosfera",consulta_completa__11[[#This Row],[13 - Ocorrências/Ambientes Atingidos]]),0)</f>
        <v>0</v>
      </c>
      <c r="BQ622" s="83" t="str">
        <f t="shared" si="288"/>
        <v/>
      </c>
      <c r="BR622" s="82">
        <f>IFERROR(FIND("Flora",consulta_completa__11[[#This Row],[13 - Ocorrências/Ambientes Atingidos]]),0)</f>
        <v>0</v>
      </c>
      <c r="BS622" s="83" t="str">
        <f t="shared" si="289"/>
        <v/>
      </c>
      <c r="BT622" s="82">
        <f>IFERROR(FIND("Fauna",consulta_completa__11[[#This Row],[13 - Ocorrências/Ambientes Atingidos]]),0)</f>
        <v>0</v>
      </c>
      <c r="BU622" s="83" t="str">
        <f t="shared" si="290"/>
        <v/>
      </c>
      <c r="BV622" s="82">
        <f>IFERROR(FIND("UC federal",consulta_completa__11[[#This Row],[13 - Ocorrências/Ambientes Atingidos]]),0)</f>
        <v>0</v>
      </c>
      <c r="BW622" s="83" t="str">
        <f t="shared" si="291"/>
        <v/>
      </c>
      <c r="BX622" s="82">
        <f>IFERROR(FIND("UC estadual/municipal",consulta_completa__11[[#This Row],[13 - Ocorrências/Ambientes Atingidos]]),0)</f>
        <v>0</v>
      </c>
      <c r="BY622" s="83" t="str">
        <f t="shared" si="292"/>
        <v/>
      </c>
      <c r="BZ622" s="82">
        <f>IFERROR(FIND("Outro(s)",consulta_completa__11[[#This Row],[13 - Ocorrências/Ambientes Atingidos]]),0)</f>
        <v>0</v>
      </c>
      <c r="CA622" s="83" t="str">
        <f t="shared" si="293"/>
        <v/>
      </c>
      <c r="CB622" s="82">
        <f>IFERROR(FIND("Sem dano",consulta_completa__11[[#This Row],[13 - Ocorrências/Ambientes Atingidos]]),0)</f>
        <v>0</v>
      </c>
      <c r="CC622" s="83" t="str">
        <f t="shared" si="294"/>
        <v/>
      </c>
      <c r="CD622" s="82" t="str">
        <f>IF(consulta_completa__11[[#This Row],[13 - Ocorrências/Ambientes Atingidos]]="","X","")</f>
        <v/>
      </c>
      <c r="CE622" s="84">
        <f>IFERROR(FIND("IBAMA",consulta_completa__11[[#This Row],[14 - Inst. Atuando no Local]]),0)</f>
        <v>0</v>
      </c>
      <c r="CF622" s="84" t="str">
        <f t="shared" si="295"/>
        <v/>
      </c>
      <c r="CG622" s="84">
        <f>IFERROR(FIND("OEMA",consulta_completa__11[[#This Row],[14 - Inst. Atuando no Local]]),0)</f>
        <v>0</v>
      </c>
      <c r="CH622" s="84" t="str">
        <f t="shared" si="296"/>
        <v/>
      </c>
      <c r="CI622" s="84">
        <f>IFERROR(FIND("DEFESA CIVIL",consulta_completa__11[[#This Row],[14 - Inst. Atuando no Local]]),0)</f>
        <v>0</v>
      </c>
      <c r="CJ622" s="84" t="str">
        <f t="shared" si="297"/>
        <v/>
      </c>
      <c r="CK622" s="84">
        <f>IFERROR(FIND("CORPO DE BOMBEIROS",consulta_completa__11[[#This Row],[14 - Inst. Atuando no Local]]),0)</f>
        <v>0</v>
      </c>
      <c r="CL622" s="84" t="str">
        <f t="shared" si="298"/>
        <v/>
      </c>
      <c r="CM622" s="84">
        <f>IFERROR(FIND("POLÍCIA RODOVIÁRIA",consulta_completa__11[[#This Row],[14 - Inst. Atuando no Local]]),0)</f>
        <v>0</v>
      </c>
      <c r="CN622" s="84" t="str">
        <f t="shared" si="299"/>
        <v/>
      </c>
      <c r="CO622" s="84">
        <f>IFERROR(FIND("POLÍCIA MILITAR",consulta_completa__11[[#This Row],[14 - Inst. Atuando no Local]]),0)</f>
        <v>0</v>
      </c>
      <c r="CP622" s="84" t="str">
        <f t="shared" si="300"/>
        <v/>
      </c>
      <c r="CQ622" s="84">
        <f>IFERROR(FIND("POLÍCIA CIVIL",consulta_completa__11[[#This Row],[14 - Inst. Atuando no Local]]),0)</f>
        <v>0</v>
      </c>
      <c r="CR622" s="84" t="str">
        <f t="shared" si="301"/>
        <v/>
      </c>
      <c r="CS622" s="84">
        <f>IFERROR(FIND("MARINHA DO BRASIL",consulta_completa__11[[#This Row],[14 - Inst. Atuando no Local]]),0)</f>
        <v>0</v>
      </c>
      <c r="CT622" s="84" t="str">
        <f t="shared" si="302"/>
        <v/>
      </c>
      <c r="CU622" s="84">
        <f>IFERROR(FIND("EMPRESA ESPECIALIZADA EM ATENDIMENTO",consulta_completa__11[[#This Row],[14 - Inst. Atuando no Local]]),0)</f>
        <v>0</v>
      </c>
      <c r="CV622" s="84" t="str">
        <f t="shared" si="303"/>
        <v/>
      </c>
      <c r="CW622" s="84">
        <f>IFERROR(FIND("IBAMA",consulta_completa__11[[#This Row],[14 - Inst. Atuando no Local]]),0)</f>
        <v>0</v>
      </c>
      <c r="CX622" s="84" t="str">
        <f t="shared" si="304"/>
        <v/>
      </c>
      <c r="CY622" s="84" t="str">
        <f>IF(consulta_completa__11[[#This Row],[14 - Inst. Atuando no Local]]="","X","")</f>
        <v/>
      </c>
      <c r="CZ622" s="84">
        <f>IFERROR(FIND("OUTRA (S)",consulta_completa__11[[#This Row],[14 - Inst. Atuando no Local]]),0)</f>
        <v>0</v>
      </c>
      <c r="DA622" s="84" t="str">
        <f t="shared" si="305"/>
        <v/>
      </c>
      <c r="DB622" s="35" t="str">
        <f t="shared" si="306"/>
        <v>Sim</v>
      </c>
      <c r="DC622" s="35" t="str">
        <f t="shared" si="307"/>
        <v>Não</v>
      </c>
      <c r="DD622" s="35" t="str">
        <f t="shared" si="308"/>
        <v>Sim</v>
      </c>
      <c r="DE622" s="87" t="str">
        <f t="shared" si="310"/>
        <v>Federal</v>
      </c>
    </row>
    <row r="623" spans="1:109">
      <c r="A623" s="14">
        <v>202582761228</v>
      </c>
      <c r="B623" s="1">
        <v>45894</v>
      </c>
      <c r="C623" t="s">
        <v>5452</v>
      </c>
      <c r="D623" t="s">
        <v>180</v>
      </c>
      <c r="E623" t="s">
        <v>286</v>
      </c>
      <c r="F623" t="s">
        <v>112</v>
      </c>
      <c r="G623" t="s">
        <v>5453</v>
      </c>
      <c r="H623" t="s">
        <v>113</v>
      </c>
      <c r="I623" t="s">
        <v>648</v>
      </c>
      <c r="J623" t="s">
        <v>113</v>
      </c>
      <c r="K623" t="s">
        <v>114</v>
      </c>
      <c r="L623" t="s">
        <v>114</v>
      </c>
      <c r="M623" t="s">
        <v>140</v>
      </c>
      <c r="N623" t="s">
        <v>141</v>
      </c>
      <c r="O623" t="s">
        <v>185</v>
      </c>
      <c r="P623" t="s">
        <v>299</v>
      </c>
      <c r="Q623" t="s">
        <v>143</v>
      </c>
      <c r="R623" t="s">
        <v>123</v>
      </c>
      <c r="S623" t="s">
        <v>113</v>
      </c>
      <c r="T623" t="s">
        <v>5454</v>
      </c>
      <c r="U623" t="s">
        <v>113</v>
      </c>
      <c r="V623" t="s">
        <v>113</v>
      </c>
      <c r="Z623" t="s">
        <v>5455</v>
      </c>
      <c r="AA623" t="s">
        <v>113</v>
      </c>
      <c r="AB623" t="s">
        <v>113</v>
      </c>
      <c r="AC623" t="s">
        <v>113</v>
      </c>
      <c r="AE623" t="s">
        <v>5456</v>
      </c>
      <c r="AF623" t="s">
        <v>113</v>
      </c>
      <c r="AG623" t="s">
        <v>113</v>
      </c>
      <c r="AH623" t="s">
        <v>194</v>
      </c>
      <c r="AI623" t="s">
        <v>132</v>
      </c>
      <c r="AJ623" t="s">
        <v>132</v>
      </c>
      <c r="AK623" t="s">
        <v>113</v>
      </c>
      <c r="AL623" t="s">
        <v>5457</v>
      </c>
      <c r="AM623" t="s">
        <v>2267</v>
      </c>
      <c r="AN623" t="s">
        <v>154</v>
      </c>
      <c r="AO623" t="s">
        <v>5445</v>
      </c>
      <c r="AQ623" t="s">
        <v>2268</v>
      </c>
      <c r="AR623" t="s">
        <v>113</v>
      </c>
      <c r="AS623" t="s">
        <v>113</v>
      </c>
      <c r="AT623" t="s">
        <v>113</v>
      </c>
      <c r="AU623" t="s">
        <v>113</v>
      </c>
      <c r="AW623" t="s">
        <v>113</v>
      </c>
      <c r="AX623" s="82">
        <f>IFERROR(FIND("Óbitos/feridos",consulta_completa__11[[#This Row],[13 - Ocorrências/Ambientes Atingidos]]),0)</f>
        <v>0</v>
      </c>
      <c r="AY623" s="83" t="str">
        <f t="shared" si="280"/>
        <v/>
      </c>
      <c r="AZ623" s="82">
        <f>IFERROR(FIND("População afetada/evacuada",consulta_completa__11[[#This Row],[13 - Ocorrências/Ambientes Atingidos]]),0)</f>
        <v>0</v>
      </c>
      <c r="BA623" s="82" t="str">
        <f t="shared" si="281"/>
        <v/>
      </c>
      <c r="BB623" s="82">
        <f>IFERROR(FIND("Suspensão de abastecimento de água",consulta_completa__11[[#This Row],[13 - Ocorrências/Ambientes Atingidos]]),0)</f>
        <v>0</v>
      </c>
      <c r="BC623" s="83" t="str">
        <f t="shared" si="309"/>
        <v/>
      </c>
      <c r="BD623" s="82">
        <f>IFERROR(FIND("Rio/córrego",consulta_completa__11[[#This Row],[13 - Ocorrências/Ambientes Atingidos]]),0)</f>
        <v>0</v>
      </c>
      <c r="BE623" s="83" t="str">
        <f t="shared" si="282"/>
        <v/>
      </c>
      <c r="BF623" s="82">
        <f>IFERROR(FIND("Lago",consulta_completa__11[[#This Row],[13 - Ocorrências/Ambientes Atingidos]]),0)</f>
        <v>0</v>
      </c>
      <c r="BG623" s="83" t="str">
        <f t="shared" si="283"/>
        <v/>
      </c>
      <c r="BH623" s="82">
        <f>IFERROR(FIND("Mar",consulta_completa__11[[#This Row],[13 - Ocorrências/Ambientes Atingidos]]),0)</f>
        <v>0</v>
      </c>
      <c r="BI623" s="83" t="str">
        <f t="shared" si="284"/>
        <v/>
      </c>
      <c r="BJ623" s="82">
        <f>IFERROR(FIND("Praia",consulta_completa__11[[#This Row],[13 - Ocorrências/Ambientes Atingidos]]),0)</f>
        <v>0</v>
      </c>
      <c r="BK623" s="83" t="str">
        <f t="shared" si="285"/>
        <v/>
      </c>
      <c r="BL623" s="82">
        <f>IFERROR(FIND("Solo",consulta_completa__11[[#This Row],[13 - Ocorrências/Ambientes Atingidos]]),0)</f>
        <v>1</v>
      </c>
      <c r="BM623" s="83" t="str">
        <f t="shared" si="286"/>
        <v>X</v>
      </c>
      <c r="BN623" s="82">
        <f>IFERROR(FIND("Águas subterrâneas",consulta_completa__11[[#This Row],[13 - Ocorrências/Ambientes Atingidos]]),0)</f>
        <v>0</v>
      </c>
      <c r="BO623" s="83" t="str">
        <f t="shared" si="287"/>
        <v/>
      </c>
      <c r="BP623" s="82">
        <f>IFERROR(FIND("Atmosfera",consulta_completa__11[[#This Row],[13 - Ocorrências/Ambientes Atingidos]]),0)</f>
        <v>0</v>
      </c>
      <c r="BQ623" s="83" t="str">
        <f t="shared" si="288"/>
        <v/>
      </c>
      <c r="BR623" s="82">
        <f>IFERROR(FIND("Flora",consulta_completa__11[[#This Row],[13 - Ocorrências/Ambientes Atingidos]]),0)</f>
        <v>0</v>
      </c>
      <c r="BS623" s="83" t="str">
        <f t="shared" si="289"/>
        <v/>
      </c>
      <c r="BT623" s="82">
        <f>IFERROR(FIND("Fauna",consulta_completa__11[[#This Row],[13 - Ocorrências/Ambientes Atingidos]]),0)</f>
        <v>0</v>
      </c>
      <c r="BU623" s="83" t="str">
        <f t="shared" si="290"/>
        <v/>
      </c>
      <c r="BV623" s="82">
        <f>IFERROR(FIND("UC federal",consulta_completa__11[[#This Row],[13 - Ocorrências/Ambientes Atingidos]]),0)</f>
        <v>0</v>
      </c>
      <c r="BW623" s="83" t="str">
        <f t="shared" si="291"/>
        <v/>
      </c>
      <c r="BX623" s="82">
        <f>IFERROR(FIND("UC estadual/municipal",consulta_completa__11[[#This Row],[13 - Ocorrências/Ambientes Atingidos]]),0)</f>
        <v>0</v>
      </c>
      <c r="BY623" s="83" t="str">
        <f t="shared" si="292"/>
        <v/>
      </c>
      <c r="BZ623" s="82">
        <f>IFERROR(FIND("Outro(s)",consulta_completa__11[[#This Row],[13 - Ocorrências/Ambientes Atingidos]]),0)</f>
        <v>0</v>
      </c>
      <c r="CA623" s="83" t="str">
        <f t="shared" si="293"/>
        <v/>
      </c>
      <c r="CB623" s="82">
        <f>IFERROR(FIND("Sem dano",consulta_completa__11[[#This Row],[13 - Ocorrências/Ambientes Atingidos]]),0)</f>
        <v>0</v>
      </c>
      <c r="CC623" s="83" t="str">
        <f t="shared" si="294"/>
        <v/>
      </c>
      <c r="CD623" s="82" t="str">
        <f>IF(consulta_completa__11[[#This Row],[13 - Ocorrências/Ambientes Atingidos]]="","X","")</f>
        <v/>
      </c>
      <c r="CE623" s="84">
        <f>IFERROR(FIND("IBAMA",consulta_completa__11[[#This Row],[14 - Inst. Atuando no Local]]),0)</f>
        <v>0</v>
      </c>
      <c r="CF623" s="84" t="str">
        <f t="shared" si="295"/>
        <v/>
      </c>
      <c r="CG623" s="84">
        <f>IFERROR(FIND("OEMA",consulta_completa__11[[#This Row],[14 - Inst. Atuando no Local]]),0)</f>
        <v>0</v>
      </c>
      <c r="CH623" s="84" t="str">
        <f t="shared" si="296"/>
        <v/>
      </c>
      <c r="CI623" s="84">
        <f>IFERROR(FIND("DEFESA CIVIL",consulta_completa__11[[#This Row],[14 - Inst. Atuando no Local]]),0)</f>
        <v>0</v>
      </c>
      <c r="CJ623" s="84" t="str">
        <f t="shared" si="297"/>
        <v/>
      </c>
      <c r="CK623" s="84">
        <f>IFERROR(FIND("CORPO DE BOMBEIROS",consulta_completa__11[[#This Row],[14 - Inst. Atuando no Local]]),0)</f>
        <v>0</v>
      </c>
      <c r="CL623" s="84" t="str">
        <f t="shared" si="298"/>
        <v/>
      </c>
      <c r="CM623" s="84">
        <f>IFERROR(FIND("POLÍCIA RODOVIÁRIA",consulta_completa__11[[#This Row],[14 - Inst. Atuando no Local]]),0)</f>
        <v>0</v>
      </c>
      <c r="CN623" s="84" t="str">
        <f t="shared" si="299"/>
        <v/>
      </c>
      <c r="CO623" s="84">
        <f>IFERROR(FIND("POLÍCIA MILITAR",consulta_completa__11[[#This Row],[14 - Inst. Atuando no Local]]),0)</f>
        <v>0</v>
      </c>
      <c r="CP623" s="84" t="str">
        <f t="shared" si="300"/>
        <v/>
      </c>
      <c r="CQ623" s="84">
        <f>IFERROR(FIND("POLÍCIA CIVIL",consulta_completa__11[[#This Row],[14 - Inst. Atuando no Local]]),0)</f>
        <v>0</v>
      </c>
      <c r="CR623" s="84" t="str">
        <f t="shared" si="301"/>
        <v/>
      </c>
      <c r="CS623" s="84">
        <f>IFERROR(FIND("MARINHA DO BRASIL",consulta_completa__11[[#This Row],[14 - Inst. Atuando no Local]]),0)</f>
        <v>0</v>
      </c>
      <c r="CT623" s="84" t="str">
        <f t="shared" si="302"/>
        <v/>
      </c>
      <c r="CU623" s="84">
        <f>IFERROR(FIND("EMPRESA ESPECIALIZADA EM ATENDIMENTO",consulta_completa__11[[#This Row],[14 - Inst. Atuando no Local]]),0)</f>
        <v>0</v>
      </c>
      <c r="CV623" s="84" t="str">
        <f t="shared" si="303"/>
        <v/>
      </c>
      <c r="CW623" s="84">
        <f>IFERROR(FIND("IBAMA",consulta_completa__11[[#This Row],[14 - Inst. Atuando no Local]]),0)</f>
        <v>0</v>
      </c>
      <c r="CX623" s="84" t="str">
        <f t="shared" si="304"/>
        <v/>
      </c>
      <c r="CY623" s="84" t="str">
        <f>IF(consulta_completa__11[[#This Row],[14 - Inst. Atuando no Local]]="","X","")</f>
        <v/>
      </c>
      <c r="CZ623" s="84">
        <f>IFERROR(FIND("OUTRA (S)",consulta_completa__11[[#This Row],[14 - Inst. Atuando no Local]]),0)</f>
        <v>0</v>
      </c>
      <c r="DA623" s="84" t="str">
        <f t="shared" si="305"/>
        <v/>
      </c>
      <c r="DB623" s="35" t="str">
        <f t="shared" si="306"/>
        <v>Sim</v>
      </c>
      <c r="DC623" s="35" t="str">
        <f t="shared" si="307"/>
        <v>Não</v>
      </c>
      <c r="DD623" s="35" t="str">
        <f t="shared" si="308"/>
        <v>Sim</v>
      </c>
      <c r="DE623" s="87" t="str">
        <f t="shared" si="310"/>
        <v>Sem informação</v>
      </c>
    </row>
    <row r="624" spans="1:109">
      <c r="A624" s="14">
        <v>202582764853</v>
      </c>
      <c r="B624" s="1">
        <v>45894</v>
      </c>
      <c r="C624" t="s">
        <v>2059</v>
      </c>
      <c r="D624" t="s">
        <v>609</v>
      </c>
      <c r="E624" t="s">
        <v>139</v>
      </c>
      <c r="F624" t="s">
        <v>112</v>
      </c>
      <c r="G624" t="s">
        <v>113</v>
      </c>
      <c r="H624" t="s">
        <v>114</v>
      </c>
      <c r="I624" t="s">
        <v>114</v>
      </c>
      <c r="J624" t="s">
        <v>2260</v>
      </c>
      <c r="K624" t="s">
        <v>5458</v>
      </c>
      <c r="L624" t="s">
        <v>117</v>
      </c>
      <c r="M624" t="s">
        <v>140</v>
      </c>
      <c r="N624" t="s">
        <v>113</v>
      </c>
      <c r="O624" t="s">
        <v>239</v>
      </c>
      <c r="P624" t="s">
        <v>299</v>
      </c>
      <c r="Q624" t="s">
        <v>122</v>
      </c>
      <c r="R624" t="s">
        <v>123</v>
      </c>
      <c r="S624" t="s">
        <v>113</v>
      </c>
      <c r="T624" t="s">
        <v>5459</v>
      </c>
      <c r="U624" t="s">
        <v>5460</v>
      </c>
      <c r="V624" t="s">
        <v>113</v>
      </c>
      <c r="Z624" t="s">
        <v>5461</v>
      </c>
      <c r="AA624" t="s">
        <v>113</v>
      </c>
      <c r="AB624" t="s">
        <v>724</v>
      </c>
      <c r="AC624" t="s">
        <v>725</v>
      </c>
      <c r="AD624">
        <v>0</v>
      </c>
      <c r="AE624" t="s">
        <v>113</v>
      </c>
      <c r="AF624" t="s">
        <v>113</v>
      </c>
      <c r="AG624" t="s">
        <v>113</v>
      </c>
      <c r="AH624" t="s">
        <v>131</v>
      </c>
      <c r="AI624" t="s">
        <v>132</v>
      </c>
      <c r="AJ624" t="s">
        <v>131</v>
      </c>
      <c r="AK624" t="s">
        <v>5462</v>
      </c>
      <c r="AL624" t="s">
        <v>5463</v>
      </c>
      <c r="AM624" t="s">
        <v>2267</v>
      </c>
      <c r="AN624" t="s">
        <v>154</v>
      </c>
      <c r="AO624" t="s">
        <v>266</v>
      </c>
      <c r="AQ624" t="s">
        <v>2268</v>
      </c>
      <c r="AR624" t="s">
        <v>113</v>
      </c>
      <c r="AS624" t="s">
        <v>113</v>
      </c>
      <c r="AT624" t="s">
        <v>113</v>
      </c>
      <c r="AU624" t="s">
        <v>113</v>
      </c>
      <c r="AW624" t="s">
        <v>113</v>
      </c>
      <c r="AX624" s="82">
        <f>IFERROR(FIND("Óbitos/feridos",consulta_completa__11[[#This Row],[13 - Ocorrências/Ambientes Atingidos]]),0)</f>
        <v>0</v>
      </c>
      <c r="AY624" s="83" t="str">
        <f t="shared" si="280"/>
        <v/>
      </c>
      <c r="AZ624" s="82">
        <f>IFERROR(FIND("População afetada/evacuada",consulta_completa__11[[#This Row],[13 - Ocorrências/Ambientes Atingidos]]),0)</f>
        <v>0</v>
      </c>
      <c r="BA624" s="82" t="str">
        <f t="shared" si="281"/>
        <v/>
      </c>
      <c r="BB624" s="82">
        <f>IFERROR(FIND("Suspensão de abastecimento de água",consulta_completa__11[[#This Row],[13 - Ocorrências/Ambientes Atingidos]]),0)</f>
        <v>0</v>
      </c>
      <c r="BC624" s="83" t="str">
        <f t="shared" si="309"/>
        <v/>
      </c>
      <c r="BD624" s="82">
        <f>IFERROR(FIND("Rio/córrego",consulta_completa__11[[#This Row],[13 - Ocorrências/Ambientes Atingidos]]),0)</f>
        <v>0</v>
      </c>
      <c r="BE624" s="83" t="str">
        <f t="shared" si="282"/>
        <v/>
      </c>
      <c r="BF624" s="82">
        <f>IFERROR(FIND("Lago",consulta_completa__11[[#This Row],[13 - Ocorrências/Ambientes Atingidos]]),0)</f>
        <v>0</v>
      </c>
      <c r="BG624" s="83" t="str">
        <f t="shared" si="283"/>
        <v/>
      </c>
      <c r="BH624" s="82">
        <f>IFERROR(FIND("Mar",consulta_completa__11[[#This Row],[13 - Ocorrências/Ambientes Atingidos]]),0)</f>
        <v>0</v>
      </c>
      <c r="BI624" s="83" t="str">
        <f t="shared" si="284"/>
        <v/>
      </c>
      <c r="BJ624" s="82">
        <f>IFERROR(FIND("Praia",consulta_completa__11[[#This Row],[13 - Ocorrências/Ambientes Atingidos]]),0)</f>
        <v>0</v>
      </c>
      <c r="BK624" s="83" t="str">
        <f t="shared" si="285"/>
        <v/>
      </c>
      <c r="BL624" s="82">
        <f>IFERROR(FIND("Solo",consulta_completa__11[[#This Row],[13 - Ocorrências/Ambientes Atingidos]]),0)</f>
        <v>1</v>
      </c>
      <c r="BM624" s="83" t="str">
        <f t="shared" si="286"/>
        <v>X</v>
      </c>
      <c r="BN624" s="82">
        <f>IFERROR(FIND("Águas subterrâneas",consulta_completa__11[[#This Row],[13 - Ocorrências/Ambientes Atingidos]]),0)</f>
        <v>0</v>
      </c>
      <c r="BO624" s="83" t="str">
        <f t="shared" si="287"/>
        <v/>
      </c>
      <c r="BP624" s="82">
        <f>IFERROR(FIND("Atmosfera",consulta_completa__11[[#This Row],[13 - Ocorrências/Ambientes Atingidos]]),0)</f>
        <v>0</v>
      </c>
      <c r="BQ624" s="83" t="str">
        <f t="shared" si="288"/>
        <v/>
      </c>
      <c r="BR624" s="82">
        <f>IFERROR(FIND("Flora",consulta_completa__11[[#This Row],[13 - Ocorrências/Ambientes Atingidos]]),0)</f>
        <v>0</v>
      </c>
      <c r="BS624" s="83" t="str">
        <f t="shared" si="289"/>
        <v/>
      </c>
      <c r="BT624" s="82">
        <f>IFERROR(FIND("Fauna",consulta_completa__11[[#This Row],[13 - Ocorrências/Ambientes Atingidos]]),0)</f>
        <v>0</v>
      </c>
      <c r="BU624" s="83" t="str">
        <f t="shared" si="290"/>
        <v/>
      </c>
      <c r="BV624" s="82">
        <f>IFERROR(FIND("UC federal",consulta_completa__11[[#This Row],[13 - Ocorrências/Ambientes Atingidos]]),0)</f>
        <v>0</v>
      </c>
      <c r="BW624" s="83" t="str">
        <f t="shared" si="291"/>
        <v/>
      </c>
      <c r="BX624" s="82">
        <f>IFERROR(FIND("UC estadual/municipal",consulta_completa__11[[#This Row],[13 - Ocorrências/Ambientes Atingidos]]),0)</f>
        <v>0</v>
      </c>
      <c r="BY624" s="83" t="str">
        <f t="shared" si="292"/>
        <v/>
      </c>
      <c r="BZ624" s="82">
        <f>IFERROR(FIND("Outro(s)",consulta_completa__11[[#This Row],[13 - Ocorrências/Ambientes Atingidos]]),0)</f>
        <v>0</v>
      </c>
      <c r="CA624" s="83" t="str">
        <f t="shared" si="293"/>
        <v/>
      </c>
      <c r="CB624" s="82">
        <f>IFERROR(FIND("Sem dano",consulta_completa__11[[#This Row],[13 - Ocorrências/Ambientes Atingidos]]),0)</f>
        <v>0</v>
      </c>
      <c r="CC624" s="83" t="str">
        <f t="shared" si="294"/>
        <v/>
      </c>
      <c r="CD624" s="82" t="str">
        <f>IF(consulta_completa__11[[#This Row],[13 - Ocorrências/Ambientes Atingidos]]="","X","")</f>
        <v/>
      </c>
      <c r="CE624" s="84">
        <f>IFERROR(FIND("IBAMA",consulta_completa__11[[#This Row],[14 - Inst. Atuando no Local]]),0)</f>
        <v>0</v>
      </c>
      <c r="CF624" s="84" t="str">
        <f t="shared" si="295"/>
        <v/>
      </c>
      <c r="CG624" s="84">
        <f>IFERROR(FIND("OEMA",consulta_completa__11[[#This Row],[14 - Inst. Atuando no Local]]),0)</f>
        <v>0</v>
      </c>
      <c r="CH624" s="84" t="str">
        <f t="shared" si="296"/>
        <v/>
      </c>
      <c r="CI624" s="84">
        <f>IFERROR(FIND("DEFESA CIVIL",consulta_completa__11[[#This Row],[14 - Inst. Atuando no Local]]),0)</f>
        <v>0</v>
      </c>
      <c r="CJ624" s="84" t="str">
        <f t="shared" si="297"/>
        <v/>
      </c>
      <c r="CK624" s="84">
        <f>IFERROR(FIND("CORPO DE BOMBEIROS",consulta_completa__11[[#This Row],[14 - Inst. Atuando no Local]]),0)</f>
        <v>0</v>
      </c>
      <c r="CL624" s="84" t="str">
        <f t="shared" si="298"/>
        <v/>
      </c>
      <c r="CM624" s="84">
        <f>IFERROR(FIND("POLÍCIA RODOVIÁRIA",consulta_completa__11[[#This Row],[14 - Inst. Atuando no Local]]),0)</f>
        <v>0</v>
      </c>
      <c r="CN624" s="84" t="str">
        <f t="shared" si="299"/>
        <v/>
      </c>
      <c r="CO624" s="84">
        <f>IFERROR(FIND("POLÍCIA MILITAR",consulta_completa__11[[#This Row],[14 - Inst. Atuando no Local]]),0)</f>
        <v>0</v>
      </c>
      <c r="CP624" s="84" t="str">
        <f t="shared" si="300"/>
        <v/>
      </c>
      <c r="CQ624" s="84">
        <f>IFERROR(FIND("POLÍCIA CIVIL",consulta_completa__11[[#This Row],[14 - Inst. Atuando no Local]]),0)</f>
        <v>0</v>
      </c>
      <c r="CR624" s="84" t="str">
        <f t="shared" si="301"/>
        <v/>
      </c>
      <c r="CS624" s="84">
        <f>IFERROR(FIND("MARINHA DO BRASIL",consulta_completa__11[[#This Row],[14 - Inst. Atuando no Local]]),0)</f>
        <v>0</v>
      </c>
      <c r="CT624" s="84" t="str">
        <f t="shared" si="302"/>
        <v/>
      </c>
      <c r="CU624" s="84">
        <f>IFERROR(FIND("EMPRESA ESPECIALIZADA EM ATENDIMENTO",consulta_completa__11[[#This Row],[14 - Inst. Atuando no Local]]),0)</f>
        <v>0</v>
      </c>
      <c r="CV624" s="84" t="str">
        <f t="shared" si="303"/>
        <v/>
      </c>
      <c r="CW624" s="84">
        <f>IFERROR(FIND("IBAMA",consulta_completa__11[[#This Row],[14 - Inst. Atuando no Local]]),0)</f>
        <v>0</v>
      </c>
      <c r="CX624" s="84" t="str">
        <f t="shared" si="304"/>
        <v/>
      </c>
      <c r="CY624" s="84" t="str">
        <f>IF(consulta_completa__11[[#This Row],[14 - Inst. Atuando no Local]]="","X","")</f>
        <v>X</v>
      </c>
      <c r="CZ624" s="84">
        <f>IFERROR(FIND("OUTRA (S)",consulta_completa__11[[#This Row],[14 - Inst. Atuando no Local]]),0)</f>
        <v>0</v>
      </c>
      <c r="DA624" s="84" t="str">
        <f t="shared" si="305"/>
        <v/>
      </c>
      <c r="DB624" s="35" t="str">
        <f t="shared" si="306"/>
        <v>Sim</v>
      </c>
      <c r="DC624" s="35" t="str">
        <f t="shared" si="307"/>
        <v>Não</v>
      </c>
      <c r="DD624" s="35" t="str">
        <f t="shared" si="308"/>
        <v>Sim</v>
      </c>
      <c r="DE624" s="87" t="str">
        <f t="shared" si="310"/>
        <v>Sem informação</v>
      </c>
    </row>
    <row r="625" spans="1:109">
      <c r="A625" s="14">
        <v>202582818028</v>
      </c>
      <c r="B625" s="1">
        <v>45895</v>
      </c>
      <c r="C625" t="s">
        <v>109</v>
      </c>
      <c r="D625" t="s">
        <v>110</v>
      </c>
      <c r="E625" t="s">
        <v>403</v>
      </c>
      <c r="F625" t="s">
        <v>112</v>
      </c>
      <c r="G625" t="s">
        <v>113</v>
      </c>
      <c r="H625" t="s">
        <v>114</v>
      </c>
      <c r="I625" t="s">
        <v>114</v>
      </c>
      <c r="J625" t="s">
        <v>2935</v>
      </c>
      <c r="K625" t="s">
        <v>5464</v>
      </c>
      <c r="L625" t="s">
        <v>323</v>
      </c>
      <c r="M625" t="s">
        <v>118</v>
      </c>
      <c r="N625" t="s">
        <v>119</v>
      </c>
      <c r="O625" t="s">
        <v>239</v>
      </c>
      <c r="P625" t="s">
        <v>355</v>
      </c>
      <c r="Q625" t="s">
        <v>167</v>
      </c>
      <c r="R625" t="s">
        <v>123</v>
      </c>
      <c r="S625" t="s">
        <v>113</v>
      </c>
      <c r="T625" t="s">
        <v>1631</v>
      </c>
      <c r="U625" t="s">
        <v>5465</v>
      </c>
      <c r="V625" t="s">
        <v>5466</v>
      </c>
      <c r="Z625" t="s">
        <v>5467</v>
      </c>
      <c r="AA625" t="s">
        <v>113</v>
      </c>
      <c r="AB625" t="s">
        <v>206</v>
      </c>
      <c r="AC625" t="s">
        <v>130</v>
      </c>
      <c r="AD625">
        <v>1</v>
      </c>
      <c r="AE625" t="s">
        <v>668</v>
      </c>
      <c r="AF625" t="s">
        <v>113</v>
      </c>
      <c r="AG625" t="s">
        <v>113</v>
      </c>
      <c r="AH625" t="s">
        <v>131</v>
      </c>
      <c r="AI625" t="s">
        <v>132</v>
      </c>
      <c r="AJ625" t="s">
        <v>131</v>
      </c>
      <c r="AK625" t="s">
        <v>5468</v>
      </c>
      <c r="AL625" t="s">
        <v>5469</v>
      </c>
      <c r="AM625" t="s">
        <v>135</v>
      </c>
      <c r="AN625" t="s">
        <v>206</v>
      </c>
      <c r="AO625" t="s">
        <v>4044</v>
      </c>
      <c r="AP625">
        <v>2732951305</v>
      </c>
      <c r="AQ625" t="s">
        <v>136</v>
      </c>
      <c r="AR625" t="s">
        <v>113</v>
      </c>
      <c r="AS625" t="s">
        <v>113</v>
      </c>
      <c r="AT625" t="s">
        <v>5470</v>
      </c>
      <c r="AU625" t="s">
        <v>113</v>
      </c>
      <c r="AW625" t="s">
        <v>159</v>
      </c>
      <c r="AX625" s="82">
        <f>IFERROR(FIND("Óbitos/feridos",consulta_completa__11[[#This Row],[13 - Ocorrências/Ambientes Atingidos]]),0)</f>
        <v>0</v>
      </c>
      <c r="AY625" s="83" t="str">
        <f t="shared" si="280"/>
        <v/>
      </c>
      <c r="AZ625" s="82">
        <f>IFERROR(FIND("População afetada/evacuada",consulta_completa__11[[#This Row],[13 - Ocorrências/Ambientes Atingidos]]),0)</f>
        <v>0</v>
      </c>
      <c r="BA625" s="82" t="str">
        <f t="shared" si="281"/>
        <v/>
      </c>
      <c r="BB625" s="82">
        <f>IFERROR(FIND("Suspensão de abastecimento de água",consulta_completa__11[[#This Row],[13 - Ocorrências/Ambientes Atingidos]]),0)</f>
        <v>0</v>
      </c>
      <c r="BC625" s="83" t="str">
        <f t="shared" si="309"/>
        <v/>
      </c>
      <c r="BD625" s="82">
        <f>IFERROR(FIND("Rio/córrego",consulta_completa__11[[#This Row],[13 - Ocorrências/Ambientes Atingidos]]),0)</f>
        <v>0</v>
      </c>
      <c r="BE625" s="83" t="str">
        <f t="shared" si="282"/>
        <v/>
      </c>
      <c r="BF625" s="82">
        <f>IFERROR(FIND("Lago",consulta_completa__11[[#This Row],[13 - Ocorrências/Ambientes Atingidos]]),0)</f>
        <v>0</v>
      </c>
      <c r="BG625" s="83" t="str">
        <f t="shared" si="283"/>
        <v/>
      </c>
      <c r="BH625" s="82">
        <f>IFERROR(FIND("Mar",consulta_completa__11[[#This Row],[13 - Ocorrências/Ambientes Atingidos]]),0)</f>
        <v>1</v>
      </c>
      <c r="BI625" s="83" t="str">
        <f t="shared" si="284"/>
        <v>X</v>
      </c>
      <c r="BJ625" s="82">
        <f>IFERROR(FIND("Praia",consulta_completa__11[[#This Row],[13 - Ocorrências/Ambientes Atingidos]]),0)</f>
        <v>0</v>
      </c>
      <c r="BK625" s="83" t="str">
        <f t="shared" si="285"/>
        <v/>
      </c>
      <c r="BL625" s="82">
        <f>IFERROR(FIND("Solo",consulta_completa__11[[#This Row],[13 - Ocorrências/Ambientes Atingidos]]),0)</f>
        <v>0</v>
      </c>
      <c r="BM625" s="83" t="str">
        <f t="shared" si="286"/>
        <v/>
      </c>
      <c r="BN625" s="82">
        <f>IFERROR(FIND("Águas subterrâneas",consulta_completa__11[[#This Row],[13 - Ocorrências/Ambientes Atingidos]]),0)</f>
        <v>0</v>
      </c>
      <c r="BO625" s="83" t="str">
        <f t="shared" si="287"/>
        <v/>
      </c>
      <c r="BP625" s="82">
        <f>IFERROR(FIND("Atmosfera",consulta_completa__11[[#This Row],[13 - Ocorrências/Ambientes Atingidos]]),0)</f>
        <v>0</v>
      </c>
      <c r="BQ625" s="83" t="str">
        <f t="shared" si="288"/>
        <v/>
      </c>
      <c r="BR625" s="82">
        <f>IFERROR(FIND("Flora",consulta_completa__11[[#This Row],[13 - Ocorrências/Ambientes Atingidos]]),0)</f>
        <v>0</v>
      </c>
      <c r="BS625" s="83" t="str">
        <f t="shared" si="289"/>
        <v/>
      </c>
      <c r="BT625" s="82">
        <f>IFERROR(FIND("Fauna",consulta_completa__11[[#This Row],[13 - Ocorrências/Ambientes Atingidos]]),0)</f>
        <v>0</v>
      </c>
      <c r="BU625" s="83" t="str">
        <f t="shared" si="290"/>
        <v/>
      </c>
      <c r="BV625" s="82">
        <f>IFERROR(FIND("UC federal",consulta_completa__11[[#This Row],[13 - Ocorrências/Ambientes Atingidos]]),0)</f>
        <v>0</v>
      </c>
      <c r="BW625" s="83" t="str">
        <f t="shared" si="291"/>
        <v/>
      </c>
      <c r="BX625" s="82">
        <f>IFERROR(FIND("UC estadual/municipal",consulta_completa__11[[#This Row],[13 - Ocorrências/Ambientes Atingidos]]),0)</f>
        <v>0</v>
      </c>
      <c r="BY625" s="83" t="str">
        <f t="shared" si="292"/>
        <v/>
      </c>
      <c r="BZ625" s="82">
        <f>IFERROR(FIND("Outro(s)",consulta_completa__11[[#This Row],[13 - Ocorrências/Ambientes Atingidos]]),0)</f>
        <v>0</v>
      </c>
      <c r="CA625" s="83" t="str">
        <f t="shared" si="293"/>
        <v/>
      </c>
      <c r="CB625" s="82">
        <f>IFERROR(FIND("Sem dano",consulta_completa__11[[#This Row],[13 - Ocorrências/Ambientes Atingidos]]),0)</f>
        <v>0</v>
      </c>
      <c r="CC625" s="83" t="str">
        <f t="shared" si="294"/>
        <v/>
      </c>
      <c r="CD625" s="82" t="str">
        <f>IF(consulta_completa__11[[#This Row],[13 - Ocorrências/Ambientes Atingidos]]="","X","")</f>
        <v/>
      </c>
      <c r="CE625" s="84">
        <f>IFERROR(FIND("IBAMA",consulta_completa__11[[#This Row],[14 - Inst. Atuando no Local]]),0)</f>
        <v>0</v>
      </c>
      <c r="CF625" s="84" t="str">
        <f t="shared" si="295"/>
        <v/>
      </c>
      <c r="CG625" s="84">
        <f>IFERROR(FIND("OEMA",consulta_completa__11[[#This Row],[14 - Inst. Atuando no Local]]),0)</f>
        <v>0</v>
      </c>
      <c r="CH625" s="84" t="str">
        <f t="shared" si="296"/>
        <v/>
      </c>
      <c r="CI625" s="84">
        <f>IFERROR(FIND("DEFESA CIVIL",consulta_completa__11[[#This Row],[14 - Inst. Atuando no Local]]),0)</f>
        <v>0</v>
      </c>
      <c r="CJ625" s="84" t="str">
        <f t="shared" si="297"/>
        <v/>
      </c>
      <c r="CK625" s="84">
        <f>IFERROR(FIND("CORPO DE BOMBEIROS",consulta_completa__11[[#This Row],[14 - Inst. Atuando no Local]]),0)</f>
        <v>0</v>
      </c>
      <c r="CL625" s="84" t="str">
        <f t="shared" si="298"/>
        <v/>
      </c>
      <c r="CM625" s="84">
        <f>IFERROR(FIND("POLÍCIA RODOVIÁRIA",consulta_completa__11[[#This Row],[14 - Inst. Atuando no Local]]),0)</f>
        <v>0</v>
      </c>
      <c r="CN625" s="84" t="str">
        <f t="shared" si="299"/>
        <v/>
      </c>
      <c r="CO625" s="84">
        <f>IFERROR(FIND("POLÍCIA MILITAR",consulta_completa__11[[#This Row],[14 - Inst. Atuando no Local]]),0)</f>
        <v>0</v>
      </c>
      <c r="CP625" s="84" t="str">
        <f t="shared" si="300"/>
        <v/>
      </c>
      <c r="CQ625" s="84">
        <f>IFERROR(FIND("POLÍCIA CIVIL",consulta_completa__11[[#This Row],[14 - Inst. Atuando no Local]]),0)</f>
        <v>0</v>
      </c>
      <c r="CR625" s="84" t="str">
        <f t="shared" si="301"/>
        <v/>
      </c>
      <c r="CS625" s="84">
        <f>IFERROR(FIND("MARINHA DO BRASIL",consulta_completa__11[[#This Row],[14 - Inst. Atuando no Local]]),0)</f>
        <v>0</v>
      </c>
      <c r="CT625" s="84" t="str">
        <f t="shared" si="302"/>
        <v/>
      </c>
      <c r="CU625" s="84">
        <f>IFERROR(FIND("EMPRESA ESPECIALIZADA EM ATENDIMENTO",consulta_completa__11[[#This Row],[14 - Inst. Atuando no Local]]),0)</f>
        <v>0</v>
      </c>
      <c r="CV625" s="84" t="str">
        <f t="shared" si="303"/>
        <v/>
      </c>
      <c r="CW625" s="84">
        <f>IFERROR(FIND("IBAMA",consulta_completa__11[[#This Row],[14 - Inst. Atuando no Local]]),0)</f>
        <v>0</v>
      </c>
      <c r="CX625" s="84" t="str">
        <f t="shared" si="304"/>
        <v/>
      </c>
      <c r="CY625" s="84" t="str">
        <f>IF(consulta_completa__11[[#This Row],[14 - Inst. Atuando no Local]]="","X","")</f>
        <v/>
      </c>
      <c r="CZ625" s="84">
        <f>IFERROR(FIND("OUTRA (S)",consulta_completa__11[[#This Row],[14 - Inst. Atuando no Local]]),0)</f>
        <v>0</v>
      </c>
      <c r="DA625" s="84" t="str">
        <f t="shared" si="305"/>
        <v/>
      </c>
      <c r="DB625" s="35" t="str">
        <f t="shared" si="306"/>
        <v>Sim</v>
      </c>
      <c r="DC625" s="35" t="str">
        <f t="shared" si="307"/>
        <v>Não</v>
      </c>
      <c r="DD625" s="35" t="str">
        <f t="shared" si="308"/>
        <v>Sim</v>
      </c>
      <c r="DE625" s="87" t="str">
        <f t="shared" si="310"/>
        <v>Federal</v>
      </c>
    </row>
    <row r="626" spans="1:109">
      <c r="A626" s="14">
        <v>202582861224</v>
      </c>
      <c r="B626" s="1">
        <v>45895</v>
      </c>
      <c r="C626" t="s">
        <v>884</v>
      </c>
      <c r="D626" t="s">
        <v>161</v>
      </c>
      <c r="E626" t="s">
        <v>286</v>
      </c>
      <c r="F626" t="s">
        <v>112</v>
      </c>
      <c r="G626" t="s">
        <v>113</v>
      </c>
      <c r="H626" t="s">
        <v>114</v>
      </c>
      <c r="I626" t="s">
        <v>114</v>
      </c>
      <c r="J626" t="s">
        <v>113</v>
      </c>
      <c r="K626" t="s">
        <v>114</v>
      </c>
      <c r="L626" t="s">
        <v>114</v>
      </c>
      <c r="M626" t="s">
        <v>139</v>
      </c>
      <c r="N626" t="s">
        <v>1505</v>
      </c>
      <c r="O626" t="s">
        <v>239</v>
      </c>
      <c r="P626" t="s">
        <v>355</v>
      </c>
      <c r="Q626" t="s">
        <v>167</v>
      </c>
      <c r="R626" t="s">
        <v>123</v>
      </c>
      <c r="S626" t="s">
        <v>113</v>
      </c>
      <c r="T626" t="s">
        <v>5471</v>
      </c>
      <c r="U626" t="s">
        <v>5472</v>
      </c>
      <c r="V626" t="s">
        <v>5473</v>
      </c>
      <c r="Y626" t="b">
        <v>1</v>
      </c>
      <c r="Z626" t="s">
        <v>5474</v>
      </c>
      <c r="AA626" t="s">
        <v>5475</v>
      </c>
      <c r="AB626" t="s">
        <v>5476</v>
      </c>
      <c r="AC626" t="s">
        <v>5477</v>
      </c>
      <c r="AD626">
        <v>0</v>
      </c>
      <c r="AE626" t="s">
        <v>5478</v>
      </c>
      <c r="AF626" t="s">
        <v>113</v>
      </c>
      <c r="AG626" t="s">
        <v>113</v>
      </c>
      <c r="AH626" t="s">
        <v>131</v>
      </c>
      <c r="AI626" t="s">
        <v>131</v>
      </c>
      <c r="AJ626" t="s">
        <v>132</v>
      </c>
      <c r="AK626" t="s">
        <v>113</v>
      </c>
      <c r="AL626" t="s">
        <v>113</v>
      </c>
      <c r="AM626" t="s">
        <v>309</v>
      </c>
      <c r="AN626" t="s">
        <v>5479</v>
      </c>
      <c r="AO626" t="s">
        <v>5480</v>
      </c>
      <c r="AP626">
        <v>11996223273</v>
      </c>
      <c r="AQ626" t="s">
        <v>5481</v>
      </c>
      <c r="AR626" t="s">
        <v>113</v>
      </c>
      <c r="AS626" t="s">
        <v>113</v>
      </c>
      <c r="AT626" t="s">
        <v>113</v>
      </c>
      <c r="AU626" t="s">
        <v>113</v>
      </c>
      <c r="AW626" t="s">
        <v>113</v>
      </c>
      <c r="AX626" s="82">
        <f>IFERROR(FIND("Óbitos/feridos",consulta_completa__11[[#This Row],[13 - Ocorrências/Ambientes Atingidos]]),0)</f>
        <v>0</v>
      </c>
      <c r="AY626" s="83" t="str">
        <f t="shared" si="280"/>
        <v/>
      </c>
      <c r="AZ626" s="82">
        <f>IFERROR(FIND("População afetada/evacuada",consulta_completa__11[[#This Row],[13 - Ocorrências/Ambientes Atingidos]]),0)</f>
        <v>0</v>
      </c>
      <c r="BA626" s="82" t="str">
        <f t="shared" si="281"/>
        <v/>
      </c>
      <c r="BB626" s="82">
        <f>IFERROR(FIND("Suspensão de abastecimento de água",consulta_completa__11[[#This Row],[13 - Ocorrências/Ambientes Atingidos]]),0)</f>
        <v>0</v>
      </c>
      <c r="BC626" s="83" t="str">
        <f t="shared" si="309"/>
        <v/>
      </c>
      <c r="BD626" s="82">
        <f>IFERROR(FIND("Rio/córrego",consulta_completa__11[[#This Row],[13 - Ocorrências/Ambientes Atingidos]]),0)</f>
        <v>0</v>
      </c>
      <c r="BE626" s="83" t="str">
        <f t="shared" si="282"/>
        <v/>
      </c>
      <c r="BF626" s="82">
        <f>IFERROR(FIND("Lago",consulta_completa__11[[#This Row],[13 - Ocorrências/Ambientes Atingidos]]),0)</f>
        <v>0</v>
      </c>
      <c r="BG626" s="83" t="str">
        <f t="shared" si="283"/>
        <v/>
      </c>
      <c r="BH626" s="82">
        <f>IFERROR(FIND("Mar",consulta_completa__11[[#This Row],[13 - Ocorrências/Ambientes Atingidos]]),0)</f>
        <v>0</v>
      </c>
      <c r="BI626" s="83" t="str">
        <f t="shared" si="284"/>
        <v/>
      </c>
      <c r="BJ626" s="82">
        <f>IFERROR(FIND("Praia",consulta_completa__11[[#This Row],[13 - Ocorrências/Ambientes Atingidos]]),0)</f>
        <v>0</v>
      </c>
      <c r="BK626" s="83" t="str">
        <f t="shared" si="285"/>
        <v/>
      </c>
      <c r="BL626" s="82">
        <f>IFERROR(FIND("Solo",consulta_completa__11[[#This Row],[13 - Ocorrências/Ambientes Atingidos]]),0)</f>
        <v>0</v>
      </c>
      <c r="BM626" s="83" t="str">
        <f t="shared" si="286"/>
        <v/>
      </c>
      <c r="BN626" s="82">
        <f>IFERROR(FIND("Águas subterrâneas",consulta_completa__11[[#This Row],[13 - Ocorrências/Ambientes Atingidos]]),0)</f>
        <v>0</v>
      </c>
      <c r="BO626" s="83" t="str">
        <f t="shared" si="287"/>
        <v/>
      </c>
      <c r="BP626" s="82">
        <f>IFERROR(FIND("Atmosfera",consulta_completa__11[[#This Row],[13 - Ocorrências/Ambientes Atingidos]]),0)</f>
        <v>0</v>
      </c>
      <c r="BQ626" s="83" t="str">
        <f t="shared" si="288"/>
        <v/>
      </c>
      <c r="BR626" s="82">
        <f>IFERROR(FIND("Flora",consulta_completa__11[[#This Row],[13 - Ocorrências/Ambientes Atingidos]]),0)</f>
        <v>0</v>
      </c>
      <c r="BS626" s="83" t="str">
        <f t="shared" si="289"/>
        <v/>
      </c>
      <c r="BT626" s="82">
        <f>IFERROR(FIND("Fauna",consulta_completa__11[[#This Row],[13 - Ocorrências/Ambientes Atingidos]]),0)</f>
        <v>0</v>
      </c>
      <c r="BU626" s="83" t="str">
        <f t="shared" si="290"/>
        <v/>
      </c>
      <c r="BV626" s="82">
        <f>IFERROR(FIND("UC federal",consulta_completa__11[[#This Row],[13 - Ocorrências/Ambientes Atingidos]]),0)</f>
        <v>0</v>
      </c>
      <c r="BW626" s="83" t="str">
        <f t="shared" si="291"/>
        <v/>
      </c>
      <c r="BX626" s="82">
        <f>IFERROR(FIND("UC estadual/municipal",consulta_completa__11[[#This Row],[13 - Ocorrências/Ambientes Atingidos]]),0)</f>
        <v>0</v>
      </c>
      <c r="BY626" s="83" t="str">
        <f t="shared" si="292"/>
        <v/>
      </c>
      <c r="BZ626" s="82">
        <f>IFERROR(FIND("Outro(s)",consulta_completa__11[[#This Row],[13 - Ocorrências/Ambientes Atingidos]]),0)</f>
        <v>1</v>
      </c>
      <c r="CA626" s="83" t="str">
        <f t="shared" si="293"/>
        <v>X</v>
      </c>
      <c r="CB626" s="82">
        <f>IFERROR(FIND("Sem dano",consulta_completa__11[[#This Row],[13 - Ocorrências/Ambientes Atingidos]]),0)</f>
        <v>0</v>
      </c>
      <c r="CC626" s="83" t="str">
        <f t="shared" si="294"/>
        <v/>
      </c>
      <c r="CD626" s="82" t="str">
        <f>IF(consulta_completa__11[[#This Row],[13 - Ocorrências/Ambientes Atingidos]]="","X","")</f>
        <v/>
      </c>
      <c r="CE626" s="84">
        <f>IFERROR(FIND("IBAMA",consulta_completa__11[[#This Row],[14 - Inst. Atuando no Local]]),0)</f>
        <v>0</v>
      </c>
      <c r="CF626" s="84" t="str">
        <f t="shared" si="295"/>
        <v/>
      </c>
      <c r="CG626" s="84">
        <f>IFERROR(FIND("OEMA",consulta_completa__11[[#This Row],[14 - Inst. Atuando no Local]]),0)</f>
        <v>0</v>
      </c>
      <c r="CH626" s="84" t="str">
        <f t="shared" si="296"/>
        <v/>
      </c>
      <c r="CI626" s="84">
        <f>IFERROR(FIND("DEFESA CIVIL",consulta_completa__11[[#This Row],[14 - Inst. Atuando no Local]]),0)</f>
        <v>0</v>
      </c>
      <c r="CJ626" s="84" t="str">
        <f t="shared" si="297"/>
        <v/>
      </c>
      <c r="CK626" s="84">
        <f>IFERROR(FIND("CORPO DE BOMBEIROS",consulta_completa__11[[#This Row],[14 - Inst. Atuando no Local]]),0)</f>
        <v>0</v>
      </c>
      <c r="CL626" s="84" t="str">
        <f t="shared" si="298"/>
        <v/>
      </c>
      <c r="CM626" s="84">
        <f>IFERROR(FIND("POLÍCIA RODOVIÁRIA",consulta_completa__11[[#This Row],[14 - Inst. Atuando no Local]]),0)</f>
        <v>0</v>
      </c>
      <c r="CN626" s="84" t="str">
        <f t="shared" si="299"/>
        <v/>
      </c>
      <c r="CO626" s="84">
        <f>IFERROR(FIND("POLÍCIA MILITAR",consulta_completa__11[[#This Row],[14 - Inst. Atuando no Local]]),0)</f>
        <v>0</v>
      </c>
      <c r="CP626" s="84" t="str">
        <f t="shared" si="300"/>
        <v/>
      </c>
      <c r="CQ626" s="84">
        <f>IFERROR(FIND("POLÍCIA CIVIL",consulta_completa__11[[#This Row],[14 - Inst. Atuando no Local]]),0)</f>
        <v>0</v>
      </c>
      <c r="CR626" s="84" t="str">
        <f t="shared" si="301"/>
        <v/>
      </c>
      <c r="CS626" s="84">
        <f>IFERROR(FIND("MARINHA DO BRASIL",consulta_completa__11[[#This Row],[14 - Inst. Atuando no Local]]),0)</f>
        <v>0</v>
      </c>
      <c r="CT626" s="84" t="str">
        <f t="shared" si="302"/>
        <v/>
      </c>
      <c r="CU626" s="84">
        <f>IFERROR(FIND("EMPRESA ESPECIALIZADA EM ATENDIMENTO",consulta_completa__11[[#This Row],[14 - Inst. Atuando no Local]]),0)</f>
        <v>0</v>
      </c>
      <c r="CV626" s="84" t="str">
        <f t="shared" si="303"/>
        <v/>
      </c>
      <c r="CW626" s="84">
        <f>IFERROR(FIND("IBAMA",consulta_completa__11[[#This Row],[14 - Inst. Atuando no Local]]),0)</f>
        <v>0</v>
      </c>
      <c r="CX626" s="84" t="str">
        <f t="shared" si="304"/>
        <v/>
      </c>
      <c r="CY626" s="84" t="str">
        <f>IF(consulta_completa__11[[#This Row],[14 - Inst. Atuando no Local]]="","X","")</f>
        <v/>
      </c>
      <c r="CZ626" s="84">
        <f>IFERROR(FIND("OUTRA (S)",consulta_completa__11[[#This Row],[14 - Inst. Atuando no Local]]),0)</f>
        <v>0</v>
      </c>
      <c r="DA626" s="84" t="str">
        <f t="shared" si="305"/>
        <v/>
      </c>
      <c r="DB626" s="35" t="str">
        <f t="shared" si="306"/>
        <v>Sim</v>
      </c>
      <c r="DC626" s="35" t="str">
        <f t="shared" si="307"/>
        <v>Não</v>
      </c>
      <c r="DD626" s="35" t="str">
        <f t="shared" si="308"/>
        <v>Sim</v>
      </c>
      <c r="DE626" s="87" t="str">
        <f t="shared" si="310"/>
        <v>Sem informação</v>
      </c>
    </row>
    <row r="627" spans="1:109">
      <c r="A627" s="14">
        <v>202582946855</v>
      </c>
      <c r="B627" s="1">
        <v>45895</v>
      </c>
      <c r="C627" t="s">
        <v>5482</v>
      </c>
      <c r="D627" t="s">
        <v>609</v>
      </c>
      <c r="E627" t="s">
        <v>139</v>
      </c>
      <c r="F627" t="s">
        <v>112</v>
      </c>
      <c r="G627" t="s">
        <v>113</v>
      </c>
      <c r="H627" t="s">
        <v>114</v>
      </c>
      <c r="I627" t="s">
        <v>114</v>
      </c>
      <c r="J627" t="s">
        <v>797</v>
      </c>
      <c r="K627" t="s">
        <v>5483</v>
      </c>
      <c r="L627" t="s">
        <v>117</v>
      </c>
      <c r="M627" t="s">
        <v>140</v>
      </c>
      <c r="N627" t="s">
        <v>141</v>
      </c>
      <c r="O627" t="s">
        <v>239</v>
      </c>
      <c r="P627" t="s">
        <v>355</v>
      </c>
      <c r="Q627" t="s">
        <v>122</v>
      </c>
      <c r="R627" t="s">
        <v>123</v>
      </c>
      <c r="S627" t="s">
        <v>113</v>
      </c>
      <c r="T627" t="s">
        <v>113</v>
      </c>
      <c r="U627" t="s">
        <v>1610</v>
      </c>
      <c r="V627" t="s">
        <v>5484</v>
      </c>
      <c r="Z627" t="s">
        <v>5485</v>
      </c>
      <c r="AA627" t="s">
        <v>113</v>
      </c>
      <c r="AB627" t="s">
        <v>613</v>
      </c>
      <c r="AC627" t="s">
        <v>113</v>
      </c>
      <c r="AD627">
        <v>2</v>
      </c>
      <c r="AE627" t="s">
        <v>113</v>
      </c>
      <c r="AF627" t="s">
        <v>5486</v>
      </c>
      <c r="AG627" t="s">
        <v>3733</v>
      </c>
      <c r="AH627" t="s">
        <v>131</v>
      </c>
      <c r="AI627" t="s">
        <v>132</v>
      </c>
      <c r="AJ627" t="s">
        <v>131</v>
      </c>
      <c r="AK627" t="s">
        <v>5487</v>
      </c>
      <c r="AL627" t="s">
        <v>5488</v>
      </c>
      <c r="AM627" t="s">
        <v>153</v>
      </c>
      <c r="AN627" t="s">
        <v>154</v>
      </c>
      <c r="AO627" t="s">
        <v>155</v>
      </c>
      <c r="AP627">
        <v>6133161070</v>
      </c>
      <c r="AQ627" t="s">
        <v>156</v>
      </c>
      <c r="AR627" t="s">
        <v>113</v>
      </c>
      <c r="AS627" t="s">
        <v>113</v>
      </c>
      <c r="AT627" t="s">
        <v>5489</v>
      </c>
      <c r="AU627" t="s">
        <v>592</v>
      </c>
      <c r="AV627">
        <v>669000000</v>
      </c>
      <c r="AW627" t="s">
        <v>159</v>
      </c>
      <c r="AX627" s="82">
        <f>IFERROR(FIND("Óbitos/feridos",consulta_completa__11[[#This Row],[13 - Ocorrências/Ambientes Atingidos]]),0)</f>
        <v>0</v>
      </c>
      <c r="AY627" s="83" t="str">
        <f t="shared" si="280"/>
        <v/>
      </c>
      <c r="AZ627" s="82">
        <f>IFERROR(FIND("População afetada/evacuada",consulta_completa__11[[#This Row],[13 - Ocorrências/Ambientes Atingidos]]),0)</f>
        <v>0</v>
      </c>
      <c r="BA627" s="82" t="str">
        <f t="shared" si="281"/>
        <v/>
      </c>
      <c r="BB627" s="82">
        <f>IFERROR(FIND("Suspensão de abastecimento de água",consulta_completa__11[[#This Row],[13 - Ocorrências/Ambientes Atingidos]]),0)</f>
        <v>0</v>
      </c>
      <c r="BC627" s="83" t="str">
        <f t="shared" si="309"/>
        <v/>
      </c>
      <c r="BD627" s="82">
        <f>IFERROR(FIND("Rio/córrego",consulta_completa__11[[#This Row],[13 - Ocorrências/Ambientes Atingidos]]),0)</f>
        <v>0</v>
      </c>
      <c r="BE627" s="83" t="str">
        <f t="shared" si="282"/>
        <v/>
      </c>
      <c r="BF627" s="82">
        <f>IFERROR(FIND("Lago",consulta_completa__11[[#This Row],[13 - Ocorrências/Ambientes Atingidos]]),0)</f>
        <v>0</v>
      </c>
      <c r="BG627" s="83" t="str">
        <f t="shared" si="283"/>
        <v/>
      </c>
      <c r="BH627" s="82">
        <f>IFERROR(FIND("Mar",consulta_completa__11[[#This Row],[13 - Ocorrências/Ambientes Atingidos]]),0)</f>
        <v>0</v>
      </c>
      <c r="BI627" s="83" t="str">
        <f t="shared" si="284"/>
        <v/>
      </c>
      <c r="BJ627" s="82">
        <f>IFERROR(FIND("Praia",consulta_completa__11[[#This Row],[13 - Ocorrências/Ambientes Atingidos]]),0)</f>
        <v>0</v>
      </c>
      <c r="BK627" s="83" t="str">
        <f t="shared" si="285"/>
        <v/>
      </c>
      <c r="BL627" s="82">
        <f>IFERROR(FIND("Solo",consulta_completa__11[[#This Row],[13 - Ocorrências/Ambientes Atingidos]]),0)</f>
        <v>1</v>
      </c>
      <c r="BM627" s="83" t="str">
        <f t="shared" si="286"/>
        <v>X</v>
      </c>
      <c r="BN627" s="82">
        <f>IFERROR(FIND("Águas subterrâneas",consulta_completa__11[[#This Row],[13 - Ocorrências/Ambientes Atingidos]]),0)</f>
        <v>0</v>
      </c>
      <c r="BO627" s="83" t="str">
        <f t="shared" si="287"/>
        <v/>
      </c>
      <c r="BP627" s="82">
        <f>IFERROR(FIND("Atmosfera",consulta_completa__11[[#This Row],[13 - Ocorrências/Ambientes Atingidos]]),0)</f>
        <v>0</v>
      </c>
      <c r="BQ627" s="83" t="str">
        <f t="shared" si="288"/>
        <v/>
      </c>
      <c r="BR627" s="82">
        <f>IFERROR(FIND("Flora",consulta_completa__11[[#This Row],[13 - Ocorrências/Ambientes Atingidos]]),0)</f>
        <v>0</v>
      </c>
      <c r="BS627" s="83" t="str">
        <f t="shared" si="289"/>
        <v/>
      </c>
      <c r="BT627" s="82">
        <f>IFERROR(FIND("Fauna",consulta_completa__11[[#This Row],[13 - Ocorrências/Ambientes Atingidos]]),0)</f>
        <v>0</v>
      </c>
      <c r="BU627" s="83" t="str">
        <f t="shared" si="290"/>
        <v/>
      </c>
      <c r="BV627" s="82">
        <f>IFERROR(FIND("UC federal",consulta_completa__11[[#This Row],[13 - Ocorrências/Ambientes Atingidos]]),0)</f>
        <v>0</v>
      </c>
      <c r="BW627" s="83" t="str">
        <f t="shared" si="291"/>
        <v/>
      </c>
      <c r="BX627" s="82">
        <f>IFERROR(FIND("UC estadual/municipal",consulta_completa__11[[#This Row],[13 - Ocorrências/Ambientes Atingidos]]),0)</f>
        <v>0</v>
      </c>
      <c r="BY627" s="83" t="str">
        <f t="shared" si="292"/>
        <v/>
      </c>
      <c r="BZ627" s="82">
        <f>IFERROR(FIND("Outro(s)",consulta_completa__11[[#This Row],[13 - Ocorrências/Ambientes Atingidos]]),0)</f>
        <v>0</v>
      </c>
      <c r="CA627" s="83" t="str">
        <f t="shared" si="293"/>
        <v/>
      </c>
      <c r="CB627" s="82">
        <f>IFERROR(FIND("Sem dano",consulta_completa__11[[#This Row],[13 - Ocorrências/Ambientes Atingidos]]),0)</f>
        <v>0</v>
      </c>
      <c r="CC627" s="83" t="str">
        <f t="shared" si="294"/>
        <v/>
      </c>
      <c r="CD627" s="82" t="str">
        <f>IF(consulta_completa__11[[#This Row],[13 - Ocorrências/Ambientes Atingidos]]="","X","")</f>
        <v/>
      </c>
      <c r="CE627" s="84">
        <f>IFERROR(FIND("IBAMA",consulta_completa__11[[#This Row],[14 - Inst. Atuando no Local]]),0)</f>
        <v>0</v>
      </c>
      <c r="CF627" s="84" t="str">
        <f t="shared" si="295"/>
        <v/>
      </c>
      <c r="CG627" s="84">
        <f>IFERROR(FIND("OEMA",consulta_completa__11[[#This Row],[14 - Inst. Atuando no Local]]),0)</f>
        <v>0</v>
      </c>
      <c r="CH627" s="84" t="str">
        <f t="shared" si="296"/>
        <v/>
      </c>
      <c r="CI627" s="84">
        <f>IFERROR(FIND("DEFESA CIVIL",consulta_completa__11[[#This Row],[14 - Inst. Atuando no Local]]),0)</f>
        <v>0</v>
      </c>
      <c r="CJ627" s="84" t="str">
        <f t="shared" si="297"/>
        <v/>
      </c>
      <c r="CK627" s="84">
        <f>IFERROR(FIND("CORPO DE BOMBEIROS",consulta_completa__11[[#This Row],[14 - Inst. Atuando no Local]]),0)</f>
        <v>0</v>
      </c>
      <c r="CL627" s="84" t="str">
        <f t="shared" si="298"/>
        <v/>
      </c>
      <c r="CM627" s="84">
        <f>IFERROR(FIND("POLÍCIA RODOVIÁRIA",consulta_completa__11[[#This Row],[14 - Inst. Atuando no Local]]),0)</f>
        <v>0</v>
      </c>
      <c r="CN627" s="84" t="str">
        <f t="shared" si="299"/>
        <v/>
      </c>
      <c r="CO627" s="84">
        <f>IFERROR(FIND("POLÍCIA MILITAR",consulta_completa__11[[#This Row],[14 - Inst. Atuando no Local]]),0)</f>
        <v>0</v>
      </c>
      <c r="CP627" s="84" t="str">
        <f t="shared" si="300"/>
        <v/>
      </c>
      <c r="CQ627" s="84">
        <f>IFERROR(FIND("POLÍCIA CIVIL",consulta_completa__11[[#This Row],[14 - Inst. Atuando no Local]]),0)</f>
        <v>0</v>
      </c>
      <c r="CR627" s="84" t="str">
        <f t="shared" si="301"/>
        <v/>
      </c>
      <c r="CS627" s="84">
        <f>IFERROR(FIND("MARINHA DO BRASIL",consulta_completa__11[[#This Row],[14 - Inst. Atuando no Local]]),0)</f>
        <v>0</v>
      </c>
      <c r="CT627" s="84" t="str">
        <f t="shared" si="302"/>
        <v/>
      </c>
      <c r="CU627" s="84">
        <f>IFERROR(FIND("EMPRESA ESPECIALIZADA EM ATENDIMENTO",consulta_completa__11[[#This Row],[14 - Inst. Atuando no Local]]),0)</f>
        <v>0</v>
      </c>
      <c r="CV627" s="84" t="str">
        <f t="shared" si="303"/>
        <v/>
      </c>
      <c r="CW627" s="84">
        <f>IFERROR(FIND("IBAMA",consulta_completa__11[[#This Row],[14 - Inst. Atuando no Local]]),0)</f>
        <v>0</v>
      </c>
      <c r="CX627" s="84" t="str">
        <f t="shared" si="304"/>
        <v/>
      </c>
      <c r="CY627" s="84" t="str">
        <f>IF(consulta_completa__11[[#This Row],[14 - Inst. Atuando no Local]]="","X","")</f>
        <v/>
      </c>
      <c r="CZ627" s="84">
        <f>IFERROR(FIND("OUTRA (S)",consulta_completa__11[[#This Row],[14 - Inst. Atuando no Local]]),0)</f>
        <v>0</v>
      </c>
      <c r="DA627" s="84" t="str">
        <f t="shared" si="305"/>
        <v/>
      </c>
      <c r="DB627" s="35" t="str">
        <f t="shared" si="306"/>
        <v>Sim</v>
      </c>
      <c r="DC627" s="35" t="str">
        <f t="shared" si="307"/>
        <v>Não</v>
      </c>
      <c r="DD627" s="35" t="str">
        <f t="shared" si="308"/>
        <v>Sim</v>
      </c>
      <c r="DE627" s="87" t="str">
        <f t="shared" si="310"/>
        <v>Estadual</v>
      </c>
    </row>
    <row r="628" spans="1:109">
      <c r="A628" s="14">
        <v>202582739644</v>
      </c>
      <c r="B628" s="1">
        <v>45896</v>
      </c>
      <c r="C628" t="s">
        <v>5490</v>
      </c>
      <c r="D628" t="s">
        <v>180</v>
      </c>
      <c r="E628" t="s">
        <v>1470</v>
      </c>
      <c r="F628" t="s">
        <v>4583</v>
      </c>
      <c r="G628" t="s">
        <v>113</v>
      </c>
      <c r="H628" t="s">
        <v>114</v>
      </c>
      <c r="I628" t="s">
        <v>114</v>
      </c>
      <c r="J628" t="s">
        <v>113</v>
      </c>
      <c r="K628" t="s">
        <v>114</v>
      </c>
      <c r="L628" t="s">
        <v>114</v>
      </c>
      <c r="M628" t="s">
        <v>140</v>
      </c>
      <c r="N628" t="s">
        <v>119</v>
      </c>
      <c r="O628" t="s">
        <v>239</v>
      </c>
      <c r="P628" t="s">
        <v>121</v>
      </c>
      <c r="Q628" t="s">
        <v>143</v>
      </c>
      <c r="R628" t="s">
        <v>123</v>
      </c>
      <c r="S628" t="s">
        <v>113</v>
      </c>
      <c r="T628" t="s">
        <v>5491</v>
      </c>
      <c r="U628" t="s">
        <v>5491</v>
      </c>
      <c r="V628" t="s">
        <v>5492</v>
      </c>
      <c r="Z628" t="s">
        <v>5493</v>
      </c>
      <c r="AA628" t="s">
        <v>5494</v>
      </c>
      <c r="AB628" t="s">
        <v>1474</v>
      </c>
      <c r="AC628" t="s">
        <v>1475</v>
      </c>
      <c r="AD628">
        <v>1</v>
      </c>
      <c r="AE628" t="s">
        <v>5495</v>
      </c>
      <c r="AF628" t="s">
        <v>113</v>
      </c>
      <c r="AG628" t="s">
        <v>113</v>
      </c>
      <c r="AH628" t="s">
        <v>131</v>
      </c>
      <c r="AI628" t="s">
        <v>131</v>
      </c>
      <c r="AJ628" t="s">
        <v>132</v>
      </c>
      <c r="AK628" t="s">
        <v>113</v>
      </c>
      <c r="AL628" t="s">
        <v>5496</v>
      </c>
      <c r="AM628" t="s">
        <v>5497</v>
      </c>
      <c r="AN628" t="s">
        <v>1480</v>
      </c>
      <c r="AO628" t="s">
        <v>5498</v>
      </c>
      <c r="AP628">
        <v>11996199918</v>
      </c>
      <c r="AQ628" t="s">
        <v>1481</v>
      </c>
      <c r="AR628" t="s">
        <v>113</v>
      </c>
      <c r="AS628" t="s">
        <v>113</v>
      </c>
      <c r="AT628" t="s">
        <v>113</v>
      </c>
      <c r="AU628" t="s">
        <v>113</v>
      </c>
      <c r="AW628" t="s">
        <v>113</v>
      </c>
      <c r="AX628" s="82">
        <f>IFERROR(FIND("Óbitos/feridos",consulta_completa__11[[#This Row],[13 - Ocorrências/Ambientes Atingidos]]),0)</f>
        <v>0</v>
      </c>
      <c r="AY628" s="83" t="str">
        <f t="shared" si="280"/>
        <v/>
      </c>
      <c r="AZ628" s="82">
        <f>IFERROR(FIND("População afetada/evacuada",consulta_completa__11[[#This Row],[13 - Ocorrências/Ambientes Atingidos]]),0)</f>
        <v>0</v>
      </c>
      <c r="BA628" s="82" t="str">
        <f t="shared" si="281"/>
        <v/>
      </c>
      <c r="BB628" s="82">
        <f>IFERROR(FIND("Suspensão de abastecimento de água",consulta_completa__11[[#This Row],[13 - Ocorrências/Ambientes Atingidos]]),0)</f>
        <v>0</v>
      </c>
      <c r="BC628" s="83" t="str">
        <f t="shared" si="309"/>
        <v/>
      </c>
      <c r="BD628" s="82">
        <f>IFERROR(FIND("Rio/córrego",consulta_completa__11[[#This Row],[13 - Ocorrências/Ambientes Atingidos]]),0)</f>
        <v>0</v>
      </c>
      <c r="BE628" s="83" t="str">
        <f t="shared" si="282"/>
        <v/>
      </c>
      <c r="BF628" s="82">
        <f>IFERROR(FIND("Lago",consulta_completa__11[[#This Row],[13 - Ocorrências/Ambientes Atingidos]]),0)</f>
        <v>0</v>
      </c>
      <c r="BG628" s="83" t="str">
        <f t="shared" si="283"/>
        <v/>
      </c>
      <c r="BH628" s="82">
        <f>IFERROR(FIND("Mar",consulta_completa__11[[#This Row],[13 - Ocorrências/Ambientes Atingidos]]),0)</f>
        <v>0</v>
      </c>
      <c r="BI628" s="83" t="str">
        <f t="shared" si="284"/>
        <v/>
      </c>
      <c r="BJ628" s="82">
        <f>IFERROR(FIND("Praia",consulta_completa__11[[#This Row],[13 - Ocorrências/Ambientes Atingidos]]),0)</f>
        <v>0</v>
      </c>
      <c r="BK628" s="83" t="str">
        <f t="shared" si="285"/>
        <v/>
      </c>
      <c r="BL628" s="82">
        <f>IFERROR(FIND("Solo",consulta_completa__11[[#This Row],[13 - Ocorrências/Ambientes Atingidos]]),0)</f>
        <v>1</v>
      </c>
      <c r="BM628" s="83" t="str">
        <f t="shared" si="286"/>
        <v>X</v>
      </c>
      <c r="BN628" s="82">
        <f>IFERROR(FIND("Águas subterrâneas",consulta_completa__11[[#This Row],[13 - Ocorrências/Ambientes Atingidos]]),0)</f>
        <v>0</v>
      </c>
      <c r="BO628" s="83" t="str">
        <f t="shared" si="287"/>
        <v/>
      </c>
      <c r="BP628" s="82">
        <f>IFERROR(FIND("Atmosfera",consulta_completa__11[[#This Row],[13 - Ocorrências/Ambientes Atingidos]]),0)</f>
        <v>0</v>
      </c>
      <c r="BQ628" s="83" t="str">
        <f t="shared" si="288"/>
        <v/>
      </c>
      <c r="BR628" s="82">
        <f>IFERROR(FIND("Flora",consulta_completa__11[[#This Row],[13 - Ocorrências/Ambientes Atingidos]]),0)</f>
        <v>0</v>
      </c>
      <c r="BS628" s="83" t="str">
        <f t="shared" si="289"/>
        <v/>
      </c>
      <c r="BT628" s="82">
        <f>IFERROR(FIND("Fauna",consulta_completa__11[[#This Row],[13 - Ocorrências/Ambientes Atingidos]]),0)</f>
        <v>0</v>
      </c>
      <c r="BU628" s="83" t="str">
        <f t="shared" si="290"/>
        <v/>
      </c>
      <c r="BV628" s="82">
        <f>IFERROR(FIND("UC federal",consulta_completa__11[[#This Row],[13 - Ocorrências/Ambientes Atingidos]]),0)</f>
        <v>0</v>
      </c>
      <c r="BW628" s="83" t="str">
        <f t="shared" si="291"/>
        <v/>
      </c>
      <c r="BX628" s="82">
        <f>IFERROR(FIND("UC estadual/municipal",consulta_completa__11[[#This Row],[13 - Ocorrências/Ambientes Atingidos]]),0)</f>
        <v>0</v>
      </c>
      <c r="BY628" s="83" t="str">
        <f t="shared" si="292"/>
        <v/>
      </c>
      <c r="BZ628" s="82">
        <f>IFERROR(FIND("Outro(s)",consulta_completa__11[[#This Row],[13 - Ocorrências/Ambientes Atingidos]]),0)</f>
        <v>0</v>
      </c>
      <c r="CA628" s="83" t="str">
        <f t="shared" si="293"/>
        <v/>
      </c>
      <c r="CB628" s="82">
        <f>IFERROR(FIND("Sem dano",consulta_completa__11[[#This Row],[13 - Ocorrências/Ambientes Atingidos]]),0)</f>
        <v>0</v>
      </c>
      <c r="CC628" s="83" t="str">
        <f t="shared" si="294"/>
        <v/>
      </c>
      <c r="CD628" s="82" t="str">
        <f>IF(consulta_completa__11[[#This Row],[13 - Ocorrências/Ambientes Atingidos]]="","X","")</f>
        <v/>
      </c>
      <c r="CE628" s="84">
        <f>IFERROR(FIND("IBAMA",consulta_completa__11[[#This Row],[14 - Inst. Atuando no Local]]),0)</f>
        <v>0</v>
      </c>
      <c r="CF628" s="84" t="str">
        <f t="shared" si="295"/>
        <v/>
      </c>
      <c r="CG628" s="84">
        <f>IFERROR(FIND("OEMA",consulta_completa__11[[#This Row],[14 - Inst. Atuando no Local]]),0)</f>
        <v>0</v>
      </c>
      <c r="CH628" s="84" t="str">
        <f t="shared" si="296"/>
        <v/>
      </c>
      <c r="CI628" s="84">
        <f>IFERROR(FIND("DEFESA CIVIL",consulta_completa__11[[#This Row],[14 - Inst. Atuando no Local]]),0)</f>
        <v>0</v>
      </c>
      <c r="CJ628" s="84" t="str">
        <f t="shared" si="297"/>
        <v/>
      </c>
      <c r="CK628" s="84">
        <f>IFERROR(FIND("CORPO DE BOMBEIROS",consulta_completa__11[[#This Row],[14 - Inst. Atuando no Local]]),0)</f>
        <v>0</v>
      </c>
      <c r="CL628" s="84" t="str">
        <f t="shared" si="298"/>
        <v/>
      </c>
      <c r="CM628" s="84">
        <f>IFERROR(FIND("POLÍCIA RODOVIÁRIA",consulta_completa__11[[#This Row],[14 - Inst. Atuando no Local]]),0)</f>
        <v>0</v>
      </c>
      <c r="CN628" s="84" t="str">
        <f t="shared" si="299"/>
        <v/>
      </c>
      <c r="CO628" s="84">
        <f>IFERROR(FIND("POLÍCIA MILITAR",consulta_completa__11[[#This Row],[14 - Inst. Atuando no Local]]),0)</f>
        <v>0</v>
      </c>
      <c r="CP628" s="84" t="str">
        <f t="shared" si="300"/>
        <v/>
      </c>
      <c r="CQ628" s="84">
        <f>IFERROR(FIND("POLÍCIA CIVIL",consulta_completa__11[[#This Row],[14 - Inst. Atuando no Local]]),0)</f>
        <v>0</v>
      </c>
      <c r="CR628" s="84" t="str">
        <f t="shared" si="301"/>
        <v/>
      </c>
      <c r="CS628" s="84">
        <f>IFERROR(FIND("MARINHA DO BRASIL",consulta_completa__11[[#This Row],[14 - Inst. Atuando no Local]]),0)</f>
        <v>0</v>
      </c>
      <c r="CT628" s="84" t="str">
        <f t="shared" si="302"/>
        <v/>
      </c>
      <c r="CU628" s="84">
        <f>IFERROR(FIND("EMPRESA ESPECIALIZADA EM ATENDIMENTO",consulta_completa__11[[#This Row],[14 - Inst. Atuando no Local]]),0)</f>
        <v>0</v>
      </c>
      <c r="CV628" s="84" t="str">
        <f t="shared" si="303"/>
        <v/>
      </c>
      <c r="CW628" s="84">
        <f>IFERROR(FIND("IBAMA",consulta_completa__11[[#This Row],[14 - Inst. Atuando no Local]]),0)</f>
        <v>0</v>
      </c>
      <c r="CX628" s="84" t="str">
        <f t="shared" si="304"/>
        <v/>
      </c>
      <c r="CY628" s="84" t="str">
        <f>IF(consulta_completa__11[[#This Row],[14 - Inst. Atuando no Local]]="","X","")</f>
        <v/>
      </c>
      <c r="CZ628" s="84">
        <f>IFERROR(FIND("OUTRA (S)",consulta_completa__11[[#This Row],[14 - Inst. Atuando no Local]]),0)</f>
        <v>0</v>
      </c>
      <c r="DA628" s="84" t="str">
        <f t="shared" si="305"/>
        <v/>
      </c>
      <c r="DB628" s="35" t="str">
        <f t="shared" si="306"/>
        <v>Sim</v>
      </c>
      <c r="DC628" s="35" t="str">
        <f t="shared" si="307"/>
        <v>Não</v>
      </c>
      <c r="DD628" s="35" t="str">
        <f t="shared" si="308"/>
        <v>Sim</v>
      </c>
      <c r="DE628" s="87" t="str">
        <f t="shared" si="310"/>
        <v>Federal</v>
      </c>
    </row>
    <row r="629" spans="1:109">
      <c r="A629" s="14">
        <v>202582836004</v>
      </c>
      <c r="B629" s="1">
        <v>45896</v>
      </c>
      <c r="C629" t="s">
        <v>5499</v>
      </c>
      <c r="D629" t="s">
        <v>451</v>
      </c>
      <c r="E629" t="s">
        <v>286</v>
      </c>
      <c r="F629" t="s">
        <v>112</v>
      </c>
      <c r="G629" t="s">
        <v>489</v>
      </c>
      <c r="H629" t="s">
        <v>113</v>
      </c>
      <c r="I629" t="s">
        <v>113</v>
      </c>
      <c r="J629" t="s">
        <v>113</v>
      </c>
      <c r="K629" t="s">
        <v>114</v>
      </c>
      <c r="L629" t="s">
        <v>114</v>
      </c>
      <c r="M629" t="s">
        <v>139</v>
      </c>
      <c r="N629" t="s">
        <v>141</v>
      </c>
      <c r="O629" t="s">
        <v>120</v>
      </c>
      <c r="P629" t="s">
        <v>121</v>
      </c>
      <c r="Q629" t="s">
        <v>167</v>
      </c>
      <c r="R629" t="s">
        <v>123</v>
      </c>
      <c r="S629" t="s">
        <v>113</v>
      </c>
      <c r="T629" t="s">
        <v>5500</v>
      </c>
      <c r="U629" t="s">
        <v>5501</v>
      </c>
      <c r="V629" t="s">
        <v>113</v>
      </c>
      <c r="Z629" t="s">
        <v>5502</v>
      </c>
      <c r="AA629" t="s">
        <v>5503</v>
      </c>
      <c r="AB629" t="s">
        <v>5504</v>
      </c>
      <c r="AC629" t="s">
        <v>5505</v>
      </c>
      <c r="AD629">
        <v>0</v>
      </c>
      <c r="AE629" t="s">
        <v>5506</v>
      </c>
      <c r="AF629" t="s">
        <v>113</v>
      </c>
      <c r="AG629" t="s">
        <v>113</v>
      </c>
      <c r="AH629" t="s">
        <v>194</v>
      </c>
      <c r="AI629" t="s">
        <v>132</v>
      </c>
      <c r="AJ629" t="s">
        <v>132</v>
      </c>
      <c r="AK629" t="s">
        <v>113</v>
      </c>
      <c r="AL629" t="s">
        <v>5507</v>
      </c>
      <c r="AM629" t="s">
        <v>2267</v>
      </c>
      <c r="AN629" t="s">
        <v>113</v>
      </c>
      <c r="AO629" t="s">
        <v>113</v>
      </c>
      <c r="AQ629" t="s">
        <v>2268</v>
      </c>
      <c r="AR629" t="s">
        <v>113</v>
      </c>
      <c r="AS629" t="s">
        <v>113</v>
      </c>
      <c r="AT629" t="s">
        <v>113</v>
      </c>
      <c r="AU629" t="s">
        <v>113</v>
      </c>
      <c r="AW629" t="s">
        <v>113</v>
      </c>
      <c r="AX629" s="82">
        <f>IFERROR(FIND("Óbitos/feridos",consulta_completa__11[[#This Row],[13 - Ocorrências/Ambientes Atingidos]]),0)</f>
        <v>0</v>
      </c>
      <c r="AY629" s="83" t="str">
        <f t="shared" si="280"/>
        <v/>
      </c>
      <c r="AZ629" s="82">
        <f>IFERROR(FIND("População afetada/evacuada",consulta_completa__11[[#This Row],[13 - Ocorrências/Ambientes Atingidos]]),0)</f>
        <v>0</v>
      </c>
      <c r="BA629" s="82" t="str">
        <f t="shared" si="281"/>
        <v/>
      </c>
      <c r="BB629" s="82">
        <f>IFERROR(FIND("Suspensão de abastecimento de água",consulta_completa__11[[#This Row],[13 - Ocorrências/Ambientes Atingidos]]),0)</f>
        <v>0</v>
      </c>
      <c r="BC629" s="83" t="str">
        <f t="shared" si="309"/>
        <v/>
      </c>
      <c r="BD629" s="82">
        <f>IFERROR(FIND("Rio/córrego",consulta_completa__11[[#This Row],[13 - Ocorrências/Ambientes Atingidos]]),0)</f>
        <v>0</v>
      </c>
      <c r="BE629" s="83" t="str">
        <f t="shared" si="282"/>
        <v/>
      </c>
      <c r="BF629" s="82">
        <f>IFERROR(FIND("Lago",consulta_completa__11[[#This Row],[13 - Ocorrências/Ambientes Atingidos]]),0)</f>
        <v>0</v>
      </c>
      <c r="BG629" s="83" t="str">
        <f t="shared" si="283"/>
        <v/>
      </c>
      <c r="BH629" s="82">
        <f>IFERROR(FIND("Mar",consulta_completa__11[[#This Row],[13 - Ocorrências/Ambientes Atingidos]]),0)</f>
        <v>0</v>
      </c>
      <c r="BI629" s="83" t="str">
        <f t="shared" si="284"/>
        <v/>
      </c>
      <c r="BJ629" s="82">
        <f>IFERROR(FIND("Praia",consulta_completa__11[[#This Row],[13 - Ocorrências/Ambientes Atingidos]]),0)</f>
        <v>0</v>
      </c>
      <c r="BK629" s="83" t="str">
        <f t="shared" si="285"/>
        <v/>
      </c>
      <c r="BL629" s="82">
        <f>IFERROR(FIND("Solo",consulta_completa__11[[#This Row],[13 - Ocorrências/Ambientes Atingidos]]),0)</f>
        <v>0</v>
      </c>
      <c r="BM629" s="83" t="str">
        <f t="shared" si="286"/>
        <v/>
      </c>
      <c r="BN629" s="82">
        <f>IFERROR(FIND("Águas subterrâneas",consulta_completa__11[[#This Row],[13 - Ocorrências/Ambientes Atingidos]]),0)</f>
        <v>0</v>
      </c>
      <c r="BO629" s="83" t="str">
        <f t="shared" si="287"/>
        <v/>
      </c>
      <c r="BP629" s="82">
        <f>IFERROR(FIND("Atmosfera",consulta_completa__11[[#This Row],[13 - Ocorrências/Ambientes Atingidos]]),0)</f>
        <v>0</v>
      </c>
      <c r="BQ629" s="83" t="str">
        <f t="shared" si="288"/>
        <v/>
      </c>
      <c r="BR629" s="82">
        <f>IFERROR(FIND("Flora",consulta_completa__11[[#This Row],[13 - Ocorrências/Ambientes Atingidos]]),0)</f>
        <v>0</v>
      </c>
      <c r="BS629" s="83" t="str">
        <f t="shared" si="289"/>
        <v/>
      </c>
      <c r="BT629" s="82">
        <f>IFERROR(FIND("Fauna",consulta_completa__11[[#This Row],[13 - Ocorrências/Ambientes Atingidos]]),0)</f>
        <v>0</v>
      </c>
      <c r="BU629" s="83" t="str">
        <f t="shared" si="290"/>
        <v/>
      </c>
      <c r="BV629" s="82">
        <f>IFERROR(FIND("UC federal",consulta_completa__11[[#This Row],[13 - Ocorrências/Ambientes Atingidos]]),0)</f>
        <v>0</v>
      </c>
      <c r="BW629" s="83" t="str">
        <f t="shared" si="291"/>
        <v/>
      </c>
      <c r="BX629" s="82">
        <f>IFERROR(FIND("UC estadual/municipal",consulta_completa__11[[#This Row],[13 - Ocorrências/Ambientes Atingidos]]),0)</f>
        <v>0</v>
      </c>
      <c r="BY629" s="83" t="str">
        <f t="shared" si="292"/>
        <v/>
      </c>
      <c r="BZ629" s="82">
        <f>IFERROR(FIND("Outro(s)",consulta_completa__11[[#This Row],[13 - Ocorrências/Ambientes Atingidos]]),0)</f>
        <v>1</v>
      </c>
      <c r="CA629" s="83" t="str">
        <f t="shared" si="293"/>
        <v>X</v>
      </c>
      <c r="CB629" s="82">
        <f>IFERROR(FIND("Sem dano",consulta_completa__11[[#This Row],[13 - Ocorrências/Ambientes Atingidos]]),0)</f>
        <v>0</v>
      </c>
      <c r="CC629" s="83" t="str">
        <f t="shared" si="294"/>
        <v/>
      </c>
      <c r="CD629" s="82" t="str">
        <f>IF(consulta_completa__11[[#This Row],[13 - Ocorrências/Ambientes Atingidos]]="","X","")</f>
        <v/>
      </c>
      <c r="CE629" s="84">
        <f>IFERROR(FIND("IBAMA",consulta_completa__11[[#This Row],[14 - Inst. Atuando no Local]]),0)</f>
        <v>0</v>
      </c>
      <c r="CF629" s="84" t="str">
        <f t="shared" si="295"/>
        <v/>
      </c>
      <c r="CG629" s="84">
        <f>IFERROR(FIND("OEMA",consulta_completa__11[[#This Row],[14 - Inst. Atuando no Local]]),0)</f>
        <v>0</v>
      </c>
      <c r="CH629" s="84" t="str">
        <f t="shared" si="296"/>
        <v/>
      </c>
      <c r="CI629" s="84">
        <f>IFERROR(FIND("DEFESA CIVIL",consulta_completa__11[[#This Row],[14 - Inst. Atuando no Local]]),0)</f>
        <v>0</v>
      </c>
      <c r="CJ629" s="84" t="str">
        <f t="shared" si="297"/>
        <v/>
      </c>
      <c r="CK629" s="84">
        <f>IFERROR(FIND("CORPO DE BOMBEIROS",consulta_completa__11[[#This Row],[14 - Inst. Atuando no Local]]),0)</f>
        <v>0</v>
      </c>
      <c r="CL629" s="84" t="str">
        <f t="shared" si="298"/>
        <v/>
      </c>
      <c r="CM629" s="84">
        <f>IFERROR(FIND("POLÍCIA RODOVIÁRIA",consulta_completa__11[[#This Row],[14 - Inst. Atuando no Local]]),0)</f>
        <v>0</v>
      </c>
      <c r="CN629" s="84" t="str">
        <f t="shared" si="299"/>
        <v/>
      </c>
      <c r="CO629" s="84">
        <f>IFERROR(FIND("POLÍCIA MILITAR",consulta_completa__11[[#This Row],[14 - Inst. Atuando no Local]]),0)</f>
        <v>0</v>
      </c>
      <c r="CP629" s="84" t="str">
        <f t="shared" si="300"/>
        <v/>
      </c>
      <c r="CQ629" s="84">
        <f>IFERROR(FIND("POLÍCIA CIVIL",consulta_completa__11[[#This Row],[14 - Inst. Atuando no Local]]),0)</f>
        <v>0</v>
      </c>
      <c r="CR629" s="84" t="str">
        <f t="shared" si="301"/>
        <v/>
      </c>
      <c r="CS629" s="84">
        <f>IFERROR(FIND("MARINHA DO BRASIL",consulta_completa__11[[#This Row],[14 - Inst. Atuando no Local]]),0)</f>
        <v>0</v>
      </c>
      <c r="CT629" s="84" t="str">
        <f t="shared" si="302"/>
        <v/>
      </c>
      <c r="CU629" s="84">
        <f>IFERROR(FIND("EMPRESA ESPECIALIZADA EM ATENDIMENTO",consulta_completa__11[[#This Row],[14 - Inst. Atuando no Local]]),0)</f>
        <v>0</v>
      </c>
      <c r="CV629" s="84" t="str">
        <f t="shared" si="303"/>
        <v/>
      </c>
      <c r="CW629" s="84">
        <f>IFERROR(FIND("IBAMA",consulta_completa__11[[#This Row],[14 - Inst. Atuando no Local]]),0)</f>
        <v>0</v>
      </c>
      <c r="CX629" s="84" t="str">
        <f t="shared" si="304"/>
        <v/>
      </c>
      <c r="CY629" s="84" t="str">
        <f>IF(consulta_completa__11[[#This Row],[14 - Inst. Atuando no Local]]="","X","")</f>
        <v/>
      </c>
      <c r="CZ629" s="84">
        <f>IFERROR(FIND("OUTRA (S)",consulta_completa__11[[#This Row],[14 - Inst. Atuando no Local]]),0)</f>
        <v>0</v>
      </c>
      <c r="DA629" s="84" t="str">
        <f t="shared" si="305"/>
        <v/>
      </c>
      <c r="DB629" s="35" t="str">
        <f t="shared" si="306"/>
        <v>Sim</v>
      </c>
      <c r="DC629" s="35" t="str">
        <f t="shared" si="307"/>
        <v>Não</v>
      </c>
      <c r="DD629" s="35" t="str">
        <f t="shared" si="308"/>
        <v>Sim</v>
      </c>
      <c r="DE629" s="87" t="str">
        <f t="shared" si="310"/>
        <v>Sem informação</v>
      </c>
    </row>
    <row r="630" spans="1:109">
      <c r="A630" s="14">
        <v>202582936036</v>
      </c>
      <c r="B630" s="1">
        <v>45896</v>
      </c>
      <c r="C630" t="s">
        <v>109</v>
      </c>
      <c r="D630" t="s">
        <v>110</v>
      </c>
      <c r="E630" t="s">
        <v>403</v>
      </c>
      <c r="F630" t="s">
        <v>112</v>
      </c>
      <c r="G630" t="s">
        <v>311</v>
      </c>
      <c r="H630" t="s">
        <v>5508</v>
      </c>
      <c r="I630" t="s">
        <v>648</v>
      </c>
      <c r="J630" t="s">
        <v>113</v>
      </c>
      <c r="K630" t="s">
        <v>114</v>
      </c>
      <c r="L630" t="s">
        <v>114</v>
      </c>
      <c r="M630" t="s">
        <v>118</v>
      </c>
      <c r="N630" t="s">
        <v>119</v>
      </c>
      <c r="O630" t="s">
        <v>228</v>
      </c>
      <c r="P630" t="s">
        <v>121</v>
      </c>
      <c r="Q630" t="s">
        <v>143</v>
      </c>
      <c r="R630" t="s">
        <v>123</v>
      </c>
      <c r="S630" t="s">
        <v>124</v>
      </c>
      <c r="T630" t="s">
        <v>5509</v>
      </c>
      <c r="U630" t="s">
        <v>5510</v>
      </c>
      <c r="V630" t="s">
        <v>5511</v>
      </c>
      <c r="Z630" t="s">
        <v>5512</v>
      </c>
      <c r="AA630" t="s">
        <v>113</v>
      </c>
      <c r="AB630" t="s">
        <v>206</v>
      </c>
      <c r="AC630" t="s">
        <v>482</v>
      </c>
      <c r="AD630">
        <v>1</v>
      </c>
      <c r="AE630" t="s">
        <v>206</v>
      </c>
      <c r="AF630" t="s">
        <v>113</v>
      </c>
      <c r="AG630" t="s">
        <v>113</v>
      </c>
      <c r="AH630" t="s">
        <v>131</v>
      </c>
      <c r="AI630" t="s">
        <v>131</v>
      </c>
      <c r="AJ630" t="s">
        <v>131</v>
      </c>
      <c r="AK630" t="s">
        <v>5513</v>
      </c>
      <c r="AL630" t="s">
        <v>113</v>
      </c>
      <c r="AM630" t="s">
        <v>485</v>
      </c>
      <c r="AN630" t="s">
        <v>113</v>
      </c>
      <c r="AO630" t="s">
        <v>113</v>
      </c>
      <c r="AQ630" t="s">
        <v>486</v>
      </c>
      <c r="AR630" t="s">
        <v>113</v>
      </c>
      <c r="AS630" t="s">
        <v>113</v>
      </c>
      <c r="AT630" t="s">
        <v>5514</v>
      </c>
      <c r="AU630" t="s">
        <v>113</v>
      </c>
      <c r="AW630" t="s">
        <v>159</v>
      </c>
      <c r="AX630" s="82">
        <f>IFERROR(FIND("Óbitos/feridos",consulta_completa__11[[#This Row],[13 - Ocorrências/Ambientes Atingidos]]),0)</f>
        <v>0</v>
      </c>
      <c r="AY630" s="83" t="str">
        <f t="shared" si="280"/>
        <v/>
      </c>
      <c r="AZ630" s="82">
        <f>IFERROR(FIND("População afetada/evacuada",consulta_completa__11[[#This Row],[13 - Ocorrências/Ambientes Atingidos]]),0)</f>
        <v>0</v>
      </c>
      <c r="BA630" s="82" t="str">
        <f t="shared" si="281"/>
        <v/>
      </c>
      <c r="BB630" s="82">
        <f>IFERROR(FIND("Suspensão de abastecimento de água",consulta_completa__11[[#This Row],[13 - Ocorrências/Ambientes Atingidos]]),0)</f>
        <v>0</v>
      </c>
      <c r="BC630" s="83" t="str">
        <f t="shared" si="309"/>
        <v/>
      </c>
      <c r="BD630" s="82">
        <f>IFERROR(FIND("Rio/córrego",consulta_completa__11[[#This Row],[13 - Ocorrências/Ambientes Atingidos]]),0)</f>
        <v>0</v>
      </c>
      <c r="BE630" s="83" t="str">
        <f t="shared" si="282"/>
        <v/>
      </c>
      <c r="BF630" s="82">
        <f>IFERROR(FIND("Lago",consulta_completa__11[[#This Row],[13 - Ocorrências/Ambientes Atingidos]]),0)</f>
        <v>0</v>
      </c>
      <c r="BG630" s="83" t="str">
        <f t="shared" si="283"/>
        <v/>
      </c>
      <c r="BH630" s="82">
        <f>IFERROR(FIND("Mar",consulta_completa__11[[#This Row],[13 - Ocorrências/Ambientes Atingidos]]),0)</f>
        <v>1</v>
      </c>
      <c r="BI630" s="83" t="str">
        <f t="shared" si="284"/>
        <v>X</v>
      </c>
      <c r="BJ630" s="82">
        <f>IFERROR(FIND("Praia",consulta_completa__11[[#This Row],[13 - Ocorrências/Ambientes Atingidos]]),0)</f>
        <v>0</v>
      </c>
      <c r="BK630" s="83" t="str">
        <f t="shared" si="285"/>
        <v/>
      </c>
      <c r="BL630" s="82">
        <f>IFERROR(FIND("Solo",consulta_completa__11[[#This Row],[13 - Ocorrências/Ambientes Atingidos]]),0)</f>
        <v>0</v>
      </c>
      <c r="BM630" s="83" t="str">
        <f t="shared" si="286"/>
        <v/>
      </c>
      <c r="BN630" s="82">
        <f>IFERROR(FIND("Águas subterrâneas",consulta_completa__11[[#This Row],[13 - Ocorrências/Ambientes Atingidos]]),0)</f>
        <v>0</v>
      </c>
      <c r="BO630" s="83" t="str">
        <f t="shared" si="287"/>
        <v/>
      </c>
      <c r="BP630" s="82">
        <f>IFERROR(FIND("Atmosfera",consulta_completa__11[[#This Row],[13 - Ocorrências/Ambientes Atingidos]]),0)</f>
        <v>0</v>
      </c>
      <c r="BQ630" s="83" t="str">
        <f t="shared" si="288"/>
        <v/>
      </c>
      <c r="BR630" s="82">
        <f>IFERROR(FIND("Flora",consulta_completa__11[[#This Row],[13 - Ocorrências/Ambientes Atingidos]]),0)</f>
        <v>0</v>
      </c>
      <c r="BS630" s="83" t="str">
        <f t="shared" si="289"/>
        <v/>
      </c>
      <c r="BT630" s="82">
        <f>IFERROR(FIND("Fauna",consulta_completa__11[[#This Row],[13 - Ocorrências/Ambientes Atingidos]]),0)</f>
        <v>0</v>
      </c>
      <c r="BU630" s="83" t="str">
        <f t="shared" si="290"/>
        <v/>
      </c>
      <c r="BV630" s="82">
        <f>IFERROR(FIND("UC federal",consulta_completa__11[[#This Row],[13 - Ocorrências/Ambientes Atingidos]]),0)</f>
        <v>0</v>
      </c>
      <c r="BW630" s="83" t="str">
        <f t="shared" si="291"/>
        <v/>
      </c>
      <c r="BX630" s="82">
        <f>IFERROR(FIND("UC estadual/municipal",consulta_completa__11[[#This Row],[13 - Ocorrências/Ambientes Atingidos]]),0)</f>
        <v>0</v>
      </c>
      <c r="BY630" s="83" t="str">
        <f t="shared" si="292"/>
        <v/>
      </c>
      <c r="BZ630" s="82">
        <f>IFERROR(FIND("Outro(s)",consulta_completa__11[[#This Row],[13 - Ocorrências/Ambientes Atingidos]]),0)</f>
        <v>0</v>
      </c>
      <c r="CA630" s="83" t="str">
        <f t="shared" si="293"/>
        <v/>
      </c>
      <c r="CB630" s="82">
        <f>IFERROR(FIND("Sem dano",consulta_completa__11[[#This Row],[13 - Ocorrências/Ambientes Atingidos]]),0)</f>
        <v>0</v>
      </c>
      <c r="CC630" s="83" t="str">
        <f t="shared" si="294"/>
        <v/>
      </c>
      <c r="CD630" s="82" t="str">
        <f>IF(consulta_completa__11[[#This Row],[13 - Ocorrências/Ambientes Atingidos]]="","X","")</f>
        <v/>
      </c>
      <c r="CE630" s="84">
        <f>IFERROR(FIND("IBAMA",consulta_completa__11[[#This Row],[14 - Inst. Atuando no Local]]),0)</f>
        <v>0</v>
      </c>
      <c r="CF630" s="84" t="str">
        <f t="shared" si="295"/>
        <v/>
      </c>
      <c r="CG630" s="84">
        <f>IFERROR(FIND("OEMA",consulta_completa__11[[#This Row],[14 - Inst. Atuando no Local]]),0)</f>
        <v>0</v>
      </c>
      <c r="CH630" s="84" t="str">
        <f t="shared" si="296"/>
        <v/>
      </c>
      <c r="CI630" s="84">
        <f>IFERROR(FIND("DEFESA CIVIL",consulta_completa__11[[#This Row],[14 - Inst. Atuando no Local]]),0)</f>
        <v>0</v>
      </c>
      <c r="CJ630" s="84" t="str">
        <f t="shared" si="297"/>
        <v/>
      </c>
      <c r="CK630" s="84">
        <f>IFERROR(FIND("CORPO DE BOMBEIROS",consulta_completa__11[[#This Row],[14 - Inst. Atuando no Local]]),0)</f>
        <v>0</v>
      </c>
      <c r="CL630" s="84" t="str">
        <f t="shared" si="298"/>
        <v/>
      </c>
      <c r="CM630" s="84">
        <f>IFERROR(FIND("POLÍCIA RODOVIÁRIA",consulta_completa__11[[#This Row],[14 - Inst. Atuando no Local]]),0)</f>
        <v>0</v>
      </c>
      <c r="CN630" s="84" t="str">
        <f t="shared" si="299"/>
        <v/>
      </c>
      <c r="CO630" s="84">
        <f>IFERROR(FIND("POLÍCIA MILITAR",consulta_completa__11[[#This Row],[14 - Inst. Atuando no Local]]),0)</f>
        <v>0</v>
      </c>
      <c r="CP630" s="84" t="str">
        <f t="shared" si="300"/>
        <v/>
      </c>
      <c r="CQ630" s="84">
        <f>IFERROR(FIND("POLÍCIA CIVIL",consulta_completa__11[[#This Row],[14 - Inst. Atuando no Local]]),0)</f>
        <v>0</v>
      </c>
      <c r="CR630" s="84" t="str">
        <f t="shared" si="301"/>
        <v/>
      </c>
      <c r="CS630" s="84">
        <f>IFERROR(FIND("MARINHA DO BRASIL",consulta_completa__11[[#This Row],[14 - Inst. Atuando no Local]]),0)</f>
        <v>0</v>
      </c>
      <c r="CT630" s="84" t="str">
        <f t="shared" si="302"/>
        <v/>
      </c>
      <c r="CU630" s="84">
        <f>IFERROR(FIND("EMPRESA ESPECIALIZADA EM ATENDIMENTO",consulta_completa__11[[#This Row],[14 - Inst. Atuando no Local]]),0)</f>
        <v>0</v>
      </c>
      <c r="CV630" s="84" t="str">
        <f t="shared" si="303"/>
        <v/>
      </c>
      <c r="CW630" s="84">
        <f>IFERROR(FIND("IBAMA",consulta_completa__11[[#This Row],[14 - Inst. Atuando no Local]]),0)</f>
        <v>0</v>
      </c>
      <c r="CX630" s="84" t="str">
        <f t="shared" si="304"/>
        <v/>
      </c>
      <c r="CY630" s="84" t="str">
        <f>IF(consulta_completa__11[[#This Row],[14 - Inst. Atuando no Local]]="","X","")</f>
        <v/>
      </c>
      <c r="CZ630" s="84">
        <f>IFERROR(FIND("OUTRA (S)",consulta_completa__11[[#This Row],[14 - Inst. Atuando no Local]]),0)</f>
        <v>0</v>
      </c>
      <c r="DA630" s="84" t="str">
        <f t="shared" si="305"/>
        <v/>
      </c>
      <c r="DB630" s="35" t="str">
        <f t="shared" si="306"/>
        <v>Sim</v>
      </c>
      <c r="DC630" s="35" t="str">
        <f t="shared" si="307"/>
        <v>Não</v>
      </c>
      <c r="DD630" s="35" t="str">
        <f t="shared" si="308"/>
        <v>Sim</v>
      </c>
      <c r="DE630" s="87" t="str">
        <f t="shared" si="310"/>
        <v>Federal</v>
      </c>
    </row>
    <row r="631" spans="1:109">
      <c r="A631" s="14">
        <v>202582839655</v>
      </c>
      <c r="B631" s="1">
        <v>45897</v>
      </c>
      <c r="C631" t="s">
        <v>109</v>
      </c>
      <c r="D631" t="s">
        <v>161</v>
      </c>
      <c r="E631" t="s">
        <v>452</v>
      </c>
      <c r="F631" t="s">
        <v>112</v>
      </c>
      <c r="G631" t="s">
        <v>113</v>
      </c>
      <c r="H631" t="s">
        <v>114</v>
      </c>
      <c r="I631" t="s">
        <v>114</v>
      </c>
      <c r="J631" t="s">
        <v>514</v>
      </c>
      <c r="K631" t="s">
        <v>5515</v>
      </c>
      <c r="L631" t="s">
        <v>648</v>
      </c>
      <c r="M631" t="s">
        <v>118</v>
      </c>
      <c r="N631" t="s">
        <v>141</v>
      </c>
      <c r="O631" t="s">
        <v>239</v>
      </c>
      <c r="P631" t="s">
        <v>142</v>
      </c>
      <c r="Q631" t="s">
        <v>230</v>
      </c>
      <c r="R631" t="s">
        <v>123</v>
      </c>
      <c r="S631" t="s">
        <v>124</v>
      </c>
      <c r="T631" t="s">
        <v>4767</v>
      </c>
      <c r="U631" t="s">
        <v>4768</v>
      </c>
      <c r="V631" t="s">
        <v>5516</v>
      </c>
      <c r="W631" t="b">
        <v>1</v>
      </c>
      <c r="Z631" t="s">
        <v>5517</v>
      </c>
      <c r="AA631" t="s">
        <v>5518</v>
      </c>
      <c r="AB631" t="s">
        <v>5519</v>
      </c>
      <c r="AC631" t="s">
        <v>4773</v>
      </c>
      <c r="AD631">
        <v>1</v>
      </c>
      <c r="AE631" t="s">
        <v>5520</v>
      </c>
      <c r="AF631" t="s">
        <v>113</v>
      </c>
      <c r="AG631" t="s">
        <v>113</v>
      </c>
      <c r="AH631" t="s">
        <v>131</v>
      </c>
      <c r="AI631" t="s">
        <v>132</v>
      </c>
      <c r="AJ631" t="s">
        <v>131</v>
      </c>
      <c r="AK631" t="s">
        <v>5521</v>
      </c>
      <c r="AL631" t="s">
        <v>5522</v>
      </c>
      <c r="AM631" t="s">
        <v>5523</v>
      </c>
      <c r="AN631" t="s">
        <v>4777</v>
      </c>
      <c r="AO631" t="s">
        <v>5524</v>
      </c>
      <c r="AP631">
        <v>21971541428</v>
      </c>
      <c r="AQ631" t="s">
        <v>5525</v>
      </c>
      <c r="AR631" t="s">
        <v>113</v>
      </c>
      <c r="AS631" t="s">
        <v>5526</v>
      </c>
      <c r="AT631" t="s">
        <v>113</v>
      </c>
      <c r="AU631" t="s">
        <v>113</v>
      </c>
      <c r="AW631" t="s">
        <v>159</v>
      </c>
      <c r="AX631" s="82">
        <f>IFERROR(FIND("Óbitos/feridos",consulta_completa__11[[#This Row],[13 - Ocorrências/Ambientes Atingidos]]),0)</f>
        <v>0</v>
      </c>
      <c r="AY631" s="83" t="str">
        <f t="shared" si="280"/>
        <v/>
      </c>
      <c r="AZ631" s="82">
        <f>IFERROR(FIND("População afetada/evacuada",consulta_completa__11[[#This Row],[13 - Ocorrências/Ambientes Atingidos]]),0)</f>
        <v>0</v>
      </c>
      <c r="BA631" s="82" t="str">
        <f t="shared" si="281"/>
        <v/>
      </c>
      <c r="BB631" s="82">
        <f>IFERROR(FIND("Suspensão de abastecimento de água",consulta_completa__11[[#This Row],[13 - Ocorrências/Ambientes Atingidos]]),0)</f>
        <v>0</v>
      </c>
      <c r="BC631" s="83" t="str">
        <f t="shared" si="309"/>
        <v/>
      </c>
      <c r="BD631" s="82">
        <f>IFERROR(FIND("Rio/córrego",consulta_completa__11[[#This Row],[13 - Ocorrências/Ambientes Atingidos]]),0)</f>
        <v>0</v>
      </c>
      <c r="BE631" s="83" t="str">
        <f t="shared" si="282"/>
        <v/>
      </c>
      <c r="BF631" s="82">
        <f>IFERROR(FIND("Lago",consulta_completa__11[[#This Row],[13 - Ocorrências/Ambientes Atingidos]]),0)</f>
        <v>0</v>
      </c>
      <c r="BG631" s="83" t="str">
        <f t="shared" si="283"/>
        <v/>
      </c>
      <c r="BH631" s="82">
        <f>IFERROR(FIND("Mar",consulta_completa__11[[#This Row],[13 - Ocorrências/Ambientes Atingidos]]),0)</f>
        <v>1</v>
      </c>
      <c r="BI631" s="83" t="str">
        <f t="shared" si="284"/>
        <v>X</v>
      </c>
      <c r="BJ631" s="82">
        <f>IFERROR(FIND("Praia",consulta_completa__11[[#This Row],[13 - Ocorrências/Ambientes Atingidos]]),0)</f>
        <v>0</v>
      </c>
      <c r="BK631" s="83" t="str">
        <f t="shared" si="285"/>
        <v/>
      </c>
      <c r="BL631" s="82">
        <f>IFERROR(FIND("Solo",consulta_completa__11[[#This Row],[13 - Ocorrências/Ambientes Atingidos]]),0)</f>
        <v>0</v>
      </c>
      <c r="BM631" s="83" t="str">
        <f t="shared" si="286"/>
        <v/>
      </c>
      <c r="BN631" s="82">
        <f>IFERROR(FIND("Águas subterrâneas",consulta_completa__11[[#This Row],[13 - Ocorrências/Ambientes Atingidos]]),0)</f>
        <v>0</v>
      </c>
      <c r="BO631" s="83" t="str">
        <f t="shared" si="287"/>
        <v/>
      </c>
      <c r="BP631" s="82">
        <f>IFERROR(FIND("Atmosfera",consulta_completa__11[[#This Row],[13 - Ocorrências/Ambientes Atingidos]]),0)</f>
        <v>0</v>
      </c>
      <c r="BQ631" s="83" t="str">
        <f t="shared" si="288"/>
        <v/>
      </c>
      <c r="BR631" s="82">
        <f>IFERROR(FIND("Flora",consulta_completa__11[[#This Row],[13 - Ocorrências/Ambientes Atingidos]]),0)</f>
        <v>0</v>
      </c>
      <c r="BS631" s="83" t="str">
        <f t="shared" si="289"/>
        <v/>
      </c>
      <c r="BT631" s="82">
        <f>IFERROR(FIND("Fauna",consulta_completa__11[[#This Row],[13 - Ocorrências/Ambientes Atingidos]]),0)</f>
        <v>0</v>
      </c>
      <c r="BU631" s="83" t="str">
        <f t="shared" si="290"/>
        <v/>
      </c>
      <c r="BV631" s="82">
        <f>IFERROR(FIND("UC federal",consulta_completa__11[[#This Row],[13 - Ocorrências/Ambientes Atingidos]]),0)</f>
        <v>0</v>
      </c>
      <c r="BW631" s="83" t="str">
        <f t="shared" si="291"/>
        <v/>
      </c>
      <c r="BX631" s="82">
        <f>IFERROR(FIND("UC estadual/municipal",consulta_completa__11[[#This Row],[13 - Ocorrências/Ambientes Atingidos]]),0)</f>
        <v>0</v>
      </c>
      <c r="BY631" s="83" t="str">
        <f t="shared" si="292"/>
        <v/>
      </c>
      <c r="BZ631" s="82">
        <f>IFERROR(FIND("Outro(s)",consulta_completa__11[[#This Row],[13 - Ocorrências/Ambientes Atingidos]]),0)</f>
        <v>0</v>
      </c>
      <c r="CA631" s="83" t="str">
        <f t="shared" si="293"/>
        <v/>
      </c>
      <c r="CB631" s="82">
        <f>IFERROR(FIND("Sem dano",consulta_completa__11[[#This Row],[13 - Ocorrências/Ambientes Atingidos]]),0)</f>
        <v>0</v>
      </c>
      <c r="CC631" s="83" t="str">
        <f t="shared" si="294"/>
        <v/>
      </c>
      <c r="CD631" s="82" t="str">
        <f>IF(consulta_completa__11[[#This Row],[13 - Ocorrências/Ambientes Atingidos]]="","X","")</f>
        <v/>
      </c>
      <c r="CE631" s="84">
        <f>IFERROR(FIND("IBAMA",consulta_completa__11[[#This Row],[14 - Inst. Atuando no Local]]),0)</f>
        <v>0</v>
      </c>
      <c r="CF631" s="84" t="str">
        <f t="shared" si="295"/>
        <v/>
      </c>
      <c r="CG631" s="84">
        <f>IFERROR(FIND("OEMA",consulta_completa__11[[#This Row],[14 - Inst. Atuando no Local]]),0)</f>
        <v>0</v>
      </c>
      <c r="CH631" s="84" t="str">
        <f t="shared" si="296"/>
        <v/>
      </c>
      <c r="CI631" s="84">
        <f>IFERROR(FIND("DEFESA CIVIL",consulta_completa__11[[#This Row],[14 - Inst. Atuando no Local]]),0)</f>
        <v>0</v>
      </c>
      <c r="CJ631" s="84" t="str">
        <f t="shared" si="297"/>
        <v/>
      </c>
      <c r="CK631" s="84">
        <f>IFERROR(FIND("CORPO DE BOMBEIROS",consulta_completa__11[[#This Row],[14 - Inst. Atuando no Local]]),0)</f>
        <v>0</v>
      </c>
      <c r="CL631" s="84" t="str">
        <f t="shared" si="298"/>
        <v/>
      </c>
      <c r="CM631" s="84">
        <f>IFERROR(FIND("POLÍCIA RODOVIÁRIA",consulta_completa__11[[#This Row],[14 - Inst. Atuando no Local]]),0)</f>
        <v>0</v>
      </c>
      <c r="CN631" s="84" t="str">
        <f t="shared" si="299"/>
        <v/>
      </c>
      <c r="CO631" s="84">
        <f>IFERROR(FIND("POLÍCIA MILITAR",consulta_completa__11[[#This Row],[14 - Inst. Atuando no Local]]),0)</f>
        <v>0</v>
      </c>
      <c r="CP631" s="84" t="str">
        <f t="shared" si="300"/>
        <v/>
      </c>
      <c r="CQ631" s="84">
        <f>IFERROR(FIND("POLÍCIA CIVIL",consulta_completa__11[[#This Row],[14 - Inst. Atuando no Local]]),0)</f>
        <v>0</v>
      </c>
      <c r="CR631" s="84" t="str">
        <f t="shared" si="301"/>
        <v/>
      </c>
      <c r="CS631" s="84">
        <f>IFERROR(FIND("MARINHA DO BRASIL",consulta_completa__11[[#This Row],[14 - Inst. Atuando no Local]]),0)</f>
        <v>0</v>
      </c>
      <c r="CT631" s="84" t="str">
        <f t="shared" si="302"/>
        <v/>
      </c>
      <c r="CU631" s="84">
        <f>IFERROR(FIND("EMPRESA ESPECIALIZADA EM ATENDIMENTO",consulta_completa__11[[#This Row],[14 - Inst. Atuando no Local]]),0)</f>
        <v>0</v>
      </c>
      <c r="CV631" s="84" t="str">
        <f t="shared" si="303"/>
        <v/>
      </c>
      <c r="CW631" s="84">
        <f>IFERROR(FIND("IBAMA",consulta_completa__11[[#This Row],[14 - Inst. Atuando no Local]]),0)</f>
        <v>0</v>
      </c>
      <c r="CX631" s="84" t="str">
        <f t="shared" si="304"/>
        <v/>
      </c>
      <c r="CY631" s="84" t="str">
        <f>IF(consulta_completa__11[[#This Row],[14 - Inst. Atuando no Local]]="","X","")</f>
        <v/>
      </c>
      <c r="CZ631" s="84">
        <f>IFERROR(FIND("OUTRA (S)",consulta_completa__11[[#This Row],[14 - Inst. Atuando no Local]]),0)</f>
        <v>0</v>
      </c>
      <c r="DA631" s="84" t="str">
        <f t="shared" si="305"/>
        <v/>
      </c>
      <c r="DB631" s="35" t="str">
        <f t="shared" si="306"/>
        <v>Sim</v>
      </c>
      <c r="DC631" s="35" t="str">
        <f t="shared" si="307"/>
        <v>Não</v>
      </c>
      <c r="DD631" s="35" t="str">
        <f t="shared" si="308"/>
        <v>Sim</v>
      </c>
      <c r="DE631" s="87" t="str">
        <f t="shared" si="310"/>
        <v>Federal</v>
      </c>
    </row>
    <row r="632" spans="1:109">
      <c r="A632" s="14">
        <v>202582864806</v>
      </c>
      <c r="B632" s="1">
        <v>45897</v>
      </c>
      <c r="C632" t="s">
        <v>3635</v>
      </c>
      <c r="D632" t="s">
        <v>180</v>
      </c>
      <c r="E632" t="s">
        <v>162</v>
      </c>
      <c r="F632" t="s">
        <v>1202</v>
      </c>
      <c r="G632" t="s">
        <v>113</v>
      </c>
      <c r="H632" t="s">
        <v>114</v>
      </c>
      <c r="I632" t="s">
        <v>114</v>
      </c>
      <c r="J632" t="s">
        <v>113</v>
      </c>
      <c r="K632" t="s">
        <v>114</v>
      </c>
      <c r="L632" t="s">
        <v>114</v>
      </c>
      <c r="M632" t="s">
        <v>1045</v>
      </c>
      <c r="N632" t="s">
        <v>2139</v>
      </c>
      <c r="O632" t="s">
        <v>239</v>
      </c>
      <c r="P632" t="s">
        <v>142</v>
      </c>
      <c r="Q632" t="s">
        <v>143</v>
      </c>
      <c r="R632" t="s">
        <v>123</v>
      </c>
      <c r="S632" t="s">
        <v>113</v>
      </c>
      <c r="T632" t="s">
        <v>5527</v>
      </c>
      <c r="U632" t="s">
        <v>5528</v>
      </c>
      <c r="V632" t="s">
        <v>5529</v>
      </c>
      <c r="X632" t="b">
        <v>1</v>
      </c>
      <c r="Z632" t="s">
        <v>113</v>
      </c>
      <c r="AA632" t="s">
        <v>5530</v>
      </c>
      <c r="AB632" t="s">
        <v>5531</v>
      </c>
      <c r="AC632" t="s">
        <v>276</v>
      </c>
      <c r="AD632">
        <v>1</v>
      </c>
      <c r="AE632" t="s">
        <v>5532</v>
      </c>
      <c r="AF632" t="s">
        <v>2462</v>
      </c>
      <c r="AG632" t="s">
        <v>2463</v>
      </c>
      <c r="AH632" t="s">
        <v>131</v>
      </c>
      <c r="AI632" t="s">
        <v>132</v>
      </c>
      <c r="AJ632" t="s">
        <v>131</v>
      </c>
      <c r="AK632" t="s">
        <v>5532</v>
      </c>
      <c r="AL632" t="s">
        <v>5533</v>
      </c>
      <c r="AM632" t="s">
        <v>281</v>
      </c>
      <c r="AN632" t="s">
        <v>2460</v>
      </c>
      <c r="AO632" t="s">
        <v>2426</v>
      </c>
      <c r="AP632">
        <v>35988044459</v>
      </c>
      <c r="AQ632" t="s">
        <v>284</v>
      </c>
      <c r="AR632" t="s">
        <v>113</v>
      </c>
      <c r="AS632" t="s">
        <v>113</v>
      </c>
      <c r="AT632" t="s">
        <v>113</v>
      </c>
      <c r="AU632" t="s">
        <v>113</v>
      </c>
      <c r="AW632" t="s">
        <v>113</v>
      </c>
      <c r="AX632" s="82">
        <f>IFERROR(FIND("Óbitos/feridos",consulta_completa__11[[#This Row],[13 - Ocorrências/Ambientes Atingidos]]),0)</f>
        <v>0</v>
      </c>
      <c r="AY632" s="83" t="str">
        <f t="shared" si="280"/>
        <v/>
      </c>
      <c r="AZ632" s="82">
        <f>IFERROR(FIND("População afetada/evacuada",consulta_completa__11[[#This Row],[13 - Ocorrências/Ambientes Atingidos]]),0)</f>
        <v>0</v>
      </c>
      <c r="BA632" s="82" t="str">
        <f t="shared" si="281"/>
        <v/>
      </c>
      <c r="BB632" s="82">
        <f>IFERROR(FIND("Suspensão de abastecimento de água",consulta_completa__11[[#This Row],[13 - Ocorrências/Ambientes Atingidos]]),0)</f>
        <v>0</v>
      </c>
      <c r="BC632" s="83" t="str">
        <f t="shared" si="309"/>
        <v/>
      </c>
      <c r="BD632" s="82">
        <f>IFERROR(FIND("Rio/córrego",consulta_completa__11[[#This Row],[13 - Ocorrências/Ambientes Atingidos]]),0)</f>
        <v>0</v>
      </c>
      <c r="BE632" s="83" t="str">
        <f t="shared" si="282"/>
        <v/>
      </c>
      <c r="BF632" s="82">
        <f>IFERROR(FIND("Lago",consulta_completa__11[[#This Row],[13 - Ocorrências/Ambientes Atingidos]]),0)</f>
        <v>0</v>
      </c>
      <c r="BG632" s="83" t="str">
        <f t="shared" si="283"/>
        <v/>
      </c>
      <c r="BH632" s="82">
        <f>IFERROR(FIND("Mar",consulta_completa__11[[#This Row],[13 - Ocorrências/Ambientes Atingidos]]),0)</f>
        <v>0</v>
      </c>
      <c r="BI632" s="83" t="str">
        <f t="shared" si="284"/>
        <v/>
      </c>
      <c r="BJ632" s="82">
        <f>IFERROR(FIND("Praia",consulta_completa__11[[#This Row],[13 - Ocorrências/Ambientes Atingidos]]),0)</f>
        <v>0</v>
      </c>
      <c r="BK632" s="83" t="str">
        <f t="shared" si="285"/>
        <v/>
      </c>
      <c r="BL632" s="82">
        <f>IFERROR(FIND("Solo",consulta_completa__11[[#This Row],[13 - Ocorrências/Ambientes Atingidos]]),0)</f>
        <v>0</v>
      </c>
      <c r="BM632" s="83" t="str">
        <f t="shared" si="286"/>
        <v/>
      </c>
      <c r="BN632" s="82">
        <f>IFERROR(FIND("Águas subterrâneas",consulta_completa__11[[#This Row],[13 - Ocorrências/Ambientes Atingidos]]),0)</f>
        <v>0</v>
      </c>
      <c r="BO632" s="83" t="str">
        <f t="shared" si="287"/>
        <v/>
      </c>
      <c r="BP632" s="82">
        <f>IFERROR(FIND("Atmosfera",consulta_completa__11[[#This Row],[13 - Ocorrências/Ambientes Atingidos]]),0)</f>
        <v>0</v>
      </c>
      <c r="BQ632" s="83" t="str">
        <f t="shared" si="288"/>
        <v/>
      </c>
      <c r="BR632" s="82">
        <f>IFERROR(FIND("Flora",consulta_completa__11[[#This Row],[13 - Ocorrências/Ambientes Atingidos]]),0)</f>
        <v>1</v>
      </c>
      <c r="BS632" s="83" t="str">
        <f t="shared" si="289"/>
        <v>X</v>
      </c>
      <c r="BT632" s="82">
        <f>IFERROR(FIND("Fauna",consulta_completa__11[[#This Row],[13 - Ocorrências/Ambientes Atingidos]]),0)</f>
        <v>0</v>
      </c>
      <c r="BU632" s="83" t="str">
        <f t="shared" si="290"/>
        <v/>
      </c>
      <c r="BV632" s="82">
        <f>IFERROR(FIND("UC federal",consulta_completa__11[[#This Row],[13 - Ocorrências/Ambientes Atingidos]]),0)</f>
        <v>0</v>
      </c>
      <c r="BW632" s="83" t="str">
        <f t="shared" si="291"/>
        <v/>
      </c>
      <c r="BX632" s="82">
        <f>IFERROR(FIND("UC estadual/municipal",consulta_completa__11[[#This Row],[13 - Ocorrências/Ambientes Atingidos]]),0)</f>
        <v>0</v>
      </c>
      <c r="BY632" s="83" t="str">
        <f t="shared" si="292"/>
        <v/>
      </c>
      <c r="BZ632" s="82">
        <f>IFERROR(FIND("Outro(s)",consulta_completa__11[[#This Row],[13 - Ocorrências/Ambientes Atingidos]]),0)</f>
        <v>0</v>
      </c>
      <c r="CA632" s="83" t="str">
        <f t="shared" si="293"/>
        <v/>
      </c>
      <c r="CB632" s="82">
        <f>IFERROR(FIND("Sem dano",consulta_completa__11[[#This Row],[13 - Ocorrências/Ambientes Atingidos]]),0)</f>
        <v>0</v>
      </c>
      <c r="CC632" s="83" t="str">
        <f t="shared" si="294"/>
        <v/>
      </c>
      <c r="CD632" s="82" t="str">
        <f>IF(consulta_completa__11[[#This Row],[13 - Ocorrências/Ambientes Atingidos]]="","X","")</f>
        <v/>
      </c>
      <c r="CE632" s="84">
        <f>IFERROR(FIND("IBAMA",consulta_completa__11[[#This Row],[14 - Inst. Atuando no Local]]),0)</f>
        <v>0</v>
      </c>
      <c r="CF632" s="84" t="str">
        <f t="shared" si="295"/>
        <v/>
      </c>
      <c r="CG632" s="84">
        <f>IFERROR(FIND("OEMA",consulta_completa__11[[#This Row],[14 - Inst. Atuando no Local]]),0)</f>
        <v>0</v>
      </c>
      <c r="CH632" s="84" t="str">
        <f t="shared" si="296"/>
        <v/>
      </c>
      <c r="CI632" s="84">
        <f>IFERROR(FIND("DEFESA CIVIL",consulta_completa__11[[#This Row],[14 - Inst. Atuando no Local]]),0)</f>
        <v>0</v>
      </c>
      <c r="CJ632" s="84" t="str">
        <f t="shared" si="297"/>
        <v/>
      </c>
      <c r="CK632" s="84">
        <f>IFERROR(FIND("CORPO DE BOMBEIROS",consulta_completa__11[[#This Row],[14 - Inst. Atuando no Local]]),0)</f>
        <v>0</v>
      </c>
      <c r="CL632" s="84" t="str">
        <f t="shared" si="298"/>
        <v/>
      </c>
      <c r="CM632" s="84">
        <f>IFERROR(FIND("POLÍCIA RODOVIÁRIA",consulta_completa__11[[#This Row],[14 - Inst. Atuando no Local]]),0)</f>
        <v>0</v>
      </c>
      <c r="CN632" s="84" t="str">
        <f t="shared" si="299"/>
        <v/>
      </c>
      <c r="CO632" s="84">
        <f>IFERROR(FIND("POLÍCIA MILITAR",consulta_completa__11[[#This Row],[14 - Inst. Atuando no Local]]),0)</f>
        <v>0</v>
      </c>
      <c r="CP632" s="84" t="str">
        <f t="shared" si="300"/>
        <v/>
      </c>
      <c r="CQ632" s="84">
        <f>IFERROR(FIND("POLÍCIA CIVIL",consulta_completa__11[[#This Row],[14 - Inst. Atuando no Local]]),0)</f>
        <v>0</v>
      </c>
      <c r="CR632" s="84" t="str">
        <f t="shared" si="301"/>
        <v/>
      </c>
      <c r="CS632" s="84">
        <f>IFERROR(FIND("MARINHA DO BRASIL",consulta_completa__11[[#This Row],[14 - Inst. Atuando no Local]]),0)</f>
        <v>0</v>
      </c>
      <c r="CT632" s="84" t="str">
        <f t="shared" si="302"/>
        <v/>
      </c>
      <c r="CU632" s="84">
        <f>IFERROR(FIND("EMPRESA ESPECIALIZADA EM ATENDIMENTO",consulta_completa__11[[#This Row],[14 - Inst. Atuando no Local]]),0)</f>
        <v>0</v>
      </c>
      <c r="CV632" s="84" t="str">
        <f t="shared" si="303"/>
        <v/>
      </c>
      <c r="CW632" s="84">
        <f>IFERROR(FIND("IBAMA",consulta_completa__11[[#This Row],[14 - Inst. Atuando no Local]]),0)</f>
        <v>0</v>
      </c>
      <c r="CX632" s="84" t="str">
        <f t="shared" si="304"/>
        <v/>
      </c>
      <c r="CY632" s="84" t="str">
        <f>IF(consulta_completa__11[[#This Row],[14 - Inst. Atuando no Local]]="","X","")</f>
        <v/>
      </c>
      <c r="CZ632" s="84">
        <f>IFERROR(FIND("OUTRA (S)",consulta_completa__11[[#This Row],[14 - Inst. Atuando no Local]]),0)</f>
        <v>0</v>
      </c>
      <c r="DA632" s="84" t="str">
        <f t="shared" si="305"/>
        <v/>
      </c>
      <c r="DB632" s="35" t="str">
        <f t="shared" si="306"/>
        <v>Sim</v>
      </c>
      <c r="DC632" s="35" t="str">
        <f t="shared" si="307"/>
        <v>Não</v>
      </c>
      <c r="DD632" s="35" t="str">
        <f t="shared" si="308"/>
        <v>Sim</v>
      </c>
      <c r="DE632" s="87" t="str">
        <f t="shared" si="310"/>
        <v>Federal</v>
      </c>
    </row>
    <row r="633" spans="1:109">
      <c r="A633" s="14">
        <v>202582946809</v>
      </c>
      <c r="B633" s="1">
        <v>45897</v>
      </c>
      <c r="C633" t="s">
        <v>109</v>
      </c>
      <c r="D633" t="s">
        <v>110</v>
      </c>
      <c r="E633" t="s">
        <v>111</v>
      </c>
      <c r="F633" t="s">
        <v>112</v>
      </c>
      <c r="G633" t="s">
        <v>113</v>
      </c>
      <c r="H633" t="s">
        <v>114</v>
      </c>
      <c r="I633" t="s">
        <v>114</v>
      </c>
      <c r="J633" t="s">
        <v>404</v>
      </c>
      <c r="K633" t="s">
        <v>5534</v>
      </c>
      <c r="L633" t="s">
        <v>117</v>
      </c>
      <c r="M633" t="s">
        <v>118</v>
      </c>
      <c r="N633" t="s">
        <v>119</v>
      </c>
      <c r="O633" t="s">
        <v>239</v>
      </c>
      <c r="P633" t="s">
        <v>142</v>
      </c>
      <c r="Q633" t="s">
        <v>122</v>
      </c>
      <c r="R633" t="s">
        <v>123</v>
      </c>
      <c r="S633" t="s">
        <v>201</v>
      </c>
      <c r="T633" t="s">
        <v>5535</v>
      </c>
      <c r="U633" t="s">
        <v>5536</v>
      </c>
      <c r="V633" t="s">
        <v>5537</v>
      </c>
      <c r="W633" t="b">
        <v>1</v>
      </c>
      <c r="Z633" t="s">
        <v>5538</v>
      </c>
      <c r="AA633" t="s">
        <v>600</v>
      </c>
      <c r="AB633" t="s">
        <v>5539</v>
      </c>
      <c r="AC633" t="s">
        <v>1091</v>
      </c>
      <c r="AD633">
        <v>1</v>
      </c>
      <c r="AE633" t="s">
        <v>5356</v>
      </c>
      <c r="AF633" t="s">
        <v>113</v>
      </c>
      <c r="AG633" t="s">
        <v>113</v>
      </c>
      <c r="AH633" t="s">
        <v>131</v>
      </c>
      <c r="AI633" t="s">
        <v>131</v>
      </c>
      <c r="AJ633" t="s">
        <v>131</v>
      </c>
      <c r="AK633" t="s">
        <v>5540</v>
      </c>
      <c r="AL633" t="s">
        <v>113</v>
      </c>
      <c r="AM633" t="s">
        <v>5541</v>
      </c>
      <c r="AN633" t="s">
        <v>2322</v>
      </c>
      <c r="AO633" t="s">
        <v>5542</v>
      </c>
      <c r="AQ633" t="s">
        <v>5543</v>
      </c>
      <c r="AR633" t="s">
        <v>113</v>
      </c>
      <c r="AS633" t="s">
        <v>113</v>
      </c>
      <c r="AT633" t="s">
        <v>113</v>
      </c>
      <c r="AU633" t="s">
        <v>113</v>
      </c>
      <c r="AW633" t="s">
        <v>113</v>
      </c>
      <c r="AX633" s="82">
        <f>IFERROR(FIND("Óbitos/feridos",consulta_completa__11[[#This Row],[13 - Ocorrências/Ambientes Atingidos]]),0)</f>
        <v>0</v>
      </c>
      <c r="AY633" s="83" t="str">
        <f t="shared" si="280"/>
        <v/>
      </c>
      <c r="AZ633" s="82">
        <f>IFERROR(FIND("População afetada/evacuada",consulta_completa__11[[#This Row],[13 - Ocorrências/Ambientes Atingidos]]),0)</f>
        <v>0</v>
      </c>
      <c r="BA633" s="82" t="str">
        <f t="shared" si="281"/>
        <v/>
      </c>
      <c r="BB633" s="82">
        <f>IFERROR(FIND("Suspensão de abastecimento de água",consulta_completa__11[[#This Row],[13 - Ocorrências/Ambientes Atingidos]]),0)</f>
        <v>0</v>
      </c>
      <c r="BC633" s="83" t="str">
        <f t="shared" si="309"/>
        <v/>
      </c>
      <c r="BD633" s="82">
        <f>IFERROR(FIND("Rio/córrego",consulta_completa__11[[#This Row],[13 - Ocorrências/Ambientes Atingidos]]),0)</f>
        <v>0</v>
      </c>
      <c r="BE633" s="83" t="str">
        <f t="shared" si="282"/>
        <v/>
      </c>
      <c r="BF633" s="82">
        <f>IFERROR(FIND("Lago",consulta_completa__11[[#This Row],[13 - Ocorrências/Ambientes Atingidos]]),0)</f>
        <v>0</v>
      </c>
      <c r="BG633" s="83" t="str">
        <f t="shared" si="283"/>
        <v/>
      </c>
      <c r="BH633" s="82">
        <f>IFERROR(FIND("Mar",consulta_completa__11[[#This Row],[13 - Ocorrências/Ambientes Atingidos]]),0)</f>
        <v>1</v>
      </c>
      <c r="BI633" s="83" t="str">
        <f t="shared" si="284"/>
        <v>X</v>
      </c>
      <c r="BJ633" s="82">
        <f>IFERROR(FIND("Praia",consulta_completa__11[[#This Row],[13 - Ocorrências/Ambientes Atingidos]]),0)</f>
        <v>0</v>
      </c>
      <c r="BK633" s="83" t="str">
        <f t="shared" si="285"/>
        <v/>
      </c>
      <c r="BL633" s="82">
        <f>IFERROR(FIND("Solo",consulta_completa__11[[#This Row],[13 - Ocorrências/Ambientes Atingidos]]),0)</f>
        <v>0</v>
      </c>
      <c r="BM633" s="83" t="str">
        <f t="shared" si="286"/>
        <v/>
      </c>
      <c r="BN633" s="82">
        <f>IFERROR(FIND("Águas subterrâneas",consulta_completa__11[[#This Row],[13 - Ocorrências/Ambientes Atingidos]]),0)</f>
        <v>0</v>
      </c>
      <c r="BO633" s="83" t="str">
        <f t="shared" si="287"/>
        <v/>
      </c>
      <c r="BP633" s="82">
        <f>IFERROR(FIND("Atmosfera",consulta_completa__11[[#This Row],[13 - Ocorrências/Ambientes Atingidos]]),0)</f>
        <v>0</v>
      </c>
      <c r="BQ633" s="83" t="str">
        <f t="shared" si="288"/>
        <v/>
      </c>
      <c r="BR633" s="82">
        <f>IFERROR(FIND("Flora",consulta_completa__11[[#This Row],[13 - Ocorrências/Ambientes Atingidos]]),0)</f>
        <v>0</v>
      </c>
      <c r="BS633" s="83" t="str">
        <f t="shared" si="289"/>
        <v/>
      </c>
      <c r="BT633" s="82">
        <f>IFERROR(FIND("Fauna",consulta_completa__11[[#This Row],[13 - Ocorrências/Ambientes Atingidos]]),0)</f>
        <v>0</v>
      </c>
      <c r="BU633" s="83" t="str">
        <f t="shared" si="290"/>
        <v/>
      </c>
      <c r="BV633" s="82">
        <f>IFERROR(FIND("UC federal",consulta_completa__11[[#This Row],[13 - Ocorrências/Ambientes Atingidos]]),0)</f>
        <v>0</v>
      </c>
      <c r="BW633" s="83" t="str">
        <f t="shared" si="291"/>
        <v/>
      </c>
      <c r="BX633" s="82">
        <f>IFERROR(FIND("UC estadual/municipal",consulta_completa__11[[#This Row],[13 - Ocorrências/Ambientes Atingidos]]),0)</f>
        <v>0</v>
      </c>
      <c r="BY633" s="83" t="str">
        <f t="shared" si="292"/>
        <v/>
      </c>
      <c r="BZ633" s="82">
        <f>IFERROR(FIND("Outro(s)",consulta_completa__11[[#This Row],[13 - Ocorrências/Ambientes Atingidos]]),0)</f>
        <v>0</v>
      </c>
      <c r="CA633" s="83" t="str">
        <f t="shared" si="293"/>
        <v/>
      </c>
      <c r="CB633" s="82">
        <f>IFERROR(FIND("Sem dano",consulta_completa__11[[#This Row],[13 - Ocorrências/Ambientes Atingidos]]),0)</f>
        <v>0</v>
      </c>
      <c r="CC633" s="83" t="str">
        <f t="shared" si="294"/>
        <v/>
      </c>
      <c r="CD633" s="82" t="str">
        <f>IF(consulta_completa__11[[#This Row],[13 - Ocorrências/Ambientes Atingidos]]="","X","")</f>
        <v/>
      </c>
      <c r="CE633" s="84">
        <f>IFERROR(FIND("IBAMA",consulta_completa__11[[#This Row],[14 - Inst. Atuando no Local]]),0)</f>
        <v>0</v>
      </c>
      <c r="CF633" s="84" t="str">
        <f t="shared" si="295"/>
        <v/>
      </c>
      <c r="CG633" s="84">
        <f>IFERROR(FIND("OEMA",consulta_completa__11[[#This Row],[14 - Inst. Atuando no Local]]),0)</f>
        <v>0</v>
      </c>
      <c r="CH633" s="84" t="str">
        <f t="shared" si="296"/>
        <v/>
      </c>
      <c r="CI633" s="84">
        <f>IFERROR(FIND("DEFESA CIVIL",consulta_completa__11[[#This Row],[14 - Inst. Atuando no Local]]),0)</f>
        <v>0</v>
      </c>
      <c r="CJ633" s="84" t="str">
        <f t="shared" si="297"/>
        <v/>
      </c>
      <c r="CK633" s="84">
        <f>IFERROR(FIND("CORPO DE BOMBEIROS",consulta_completa__11[[#This Row],[14 - Inst. Atuando no Local]]),0)</f>
        <v>0</v>
      </c>
      <c r="CL633" s="84" t="str">
        <f t="shared" si="298"/>
        <v/>
      </c>
      <c r="CM633" s="84">
        <f>IFERROR(FIND("POLÍCIA RODOVIÁRIA",consulta_completa__11[[#This Row],[14 - Inst. Atuando no Local]]),0)</f>
        <v>0</v>
      </c>
      <c r="CN633" s="84" t="str">
        <f t="shared" si="299"/>
        <v/>
      </c>
      <c r="CO633" s="84">
        <f>IFERROR(FIND("POLÍCIA MILITAR",consulta_completa__11[[#This Row],[14 - Inst. Atuando no Local]]),0)</f>
        <v>0</v>
      </c>
      <c r="CP633" s="84" t="str">
        <f t="shared" si="300"/>
        <v/>
      </c>
      <c r="CQ633" s="84">
        <f>IFERROR(FIND("POLÍCIA CIVIL",consulta_completa__11[[#This Row],[14 - Inst. Atuando no Local]]),0)</f>
        <v>0</v>
      </c>
      <c r="CR633" s="84" t="str">
        <f t="shared" si="301"/>
        <v/>
      </c>
      <c r="CS633" s="84">
        <f>IFERROR(FIND("MARINHA DO BRASIL",consulta_completa__11[[#This Row],[14 - Inst. Atuando no Local]]),0)</f>
        <v>0</v>
      </c>
      <c r="CT633" s="84" t="str">
        <f t="shared" si="302"/>
        <v/>
      </c>
      <c r="CU633" s="84">
        <f>IFERROR(FIND("EMPRESA ESPECIALIZADA EM ATENDIMENTO",consulta_completa__11[[#This Row],[14 - Inst. Atuando no Local]]),0)</f>
        <v>0</v>
      </c>
      <c r="CV633" s="84" t="str">
        <f t="shared" si="303"/>
        <v/>
      </c>
      <c r="CW633" s="84">
        <f>IFERROR(FIND("IBAMA",consulta_completa__11[[#This Row],[14 - Inst. Atuando no Local]]),0)</f>
        <v>0</v>
      </c>
      <c r="CX633" s="84" t="str">
        <f t="shared" si="304"/>
        <v/>
      </c>
      <c r="CY633" s="84" t="str">
        <f>IF(consulta_completa__11[[#This Row],[14 - Inst. Atuando no Local]]="","X","")</f>
        <v/>
      </c>
      <c r="CZ633" s="84">
        <f>IFERROR(FIND("OUTRA (S)",consulta_completa__11[[#This Row],[14 - Inst. Atuando no Local]]),0)</f>
        <v>0</v>
      </c>
      <c r="DA633" s="84" t="str">
        <f t="shared" si="305"/>
        <v/>
      </c>
      <c r="DB633" s="35" t="str">
        <f t="shared" si="306"/>
        <v>Sim</v>
      </c>
      <c r="DC633" s="35" t="str">
        <f t="shared" si="307"/>
        <v>Não</v>
      </c>
      <c r="DD633" s="35" t="str">
        <f t="shared" si="308"/>
        <v>Sim</v>
      </c>
      <c r="DE633" s="87" t="str">
        <f t="shared" si="310"/>
        <v>Federal</v>
      </c>
    </row>
    <row r="634" spans="1:109">
      <c r="A634" s="14">
        <v>20259132421</v>
      </c>
      <c r="B634" s="1">
        <v>45898</v>
      </c>
      <c r="C634" t="s">
        <v>3649</v>
      </c>
      <c r="D634" t="s">
        <v>998</v>
      </c>
      <c r="E634" t="s">
        <v>286</v>
      </c>
      <c r="F634" t="s">
        <v>139</v>
      </c>
      <c r="G634" t="s">
        <v>4229</v>
      </c>
      <c r="H634" t="s">
        <v>113</v>
      </c>
      <c r="I634" t="s">
        <v>113</v>
      </c>
      <c r="J634" t="s">
        <v>113</v>
      </c>
      <c r="K634" t="s">
        <v>114</v>
      </c>
      <c r="L634" t="s">
        <v>114</v>
      </c>
      <c r="M634" t="s">
        <v>5544</v>
      </c>
      <c r="N634" t="s">
        <v>1505</v>
      </c>
      <c r="O634" t="s">
        <v>120</v>
      </c>
      <c r="P634" t="s">
        <v>200</v>
      </c>
      <c r="Q634" t="s">
        <v>122</v>
      </c>
      <c r="R634" t="s">
        <v>123</v>
      </c>
      <c r="S634" t="s">
        <v>113</v>
      </c>
      <c r="T634" t="s">
        <v>5545</v>
      </c>
      <c r="U634" t="s">
        <v>5546</v>
      </c>
      <c r="V634" t="s">
        <v>5547</v>
      </c>
      <c r="Z634" t="s">
        <v>5546</v>
      </c>
      <c r="AA634" t="s">
        <v>5546</v>
      </c>
      <c r="AB634" t="s">
        <v>113</v>
      </c>
      <c r="AC634" t="s">
        <v>113</v>
      </c>
      <c r="AE634" t="s">
        <v>4330</v>
      </c>
      <c r="AF634" t="s">
        <v>113</v>
      </c>
      <c r="AG634" t="s">
        <v>113</v>
      </c>
      <c r="AH634" t="s">
        <v>131</v>
      </c>
      <c r="AI634" t="s">
        <v>131</v>
      </c>
      <c r="AJ634" t="s">
        <v>132</v>
      </c>
      <c r="AK634" t="s">
        <v>113</v>
      </c>
      <c r="AL634" t="s">
        <v>5548</v>
      </c>
      <c r="AM634" t="s">
        <v>692</v>
      </c>
      <c r="AN634" t="s">
        <v>1543</v>
      </c>
      <c r="AO634" t="s">
        <v>1544</v>
      </c>
      <c r="AP634">
        <v>6236238900</v>
      </c>
      <c r="AQ634" t="s">
        <v>695</v>
      </c>
      <c r="AR634" t="s">
        <v>113</v>
      </c>
      <c r="AS634" t="s">
        <v>113</v>
      </c>
      <c r="AT634" t="s">
        <v>113</v>
      </c>
      <c r="AU634" t="s">
        <v>113</v>
      </c>
      <c r="AW634" t="s">
        <v>113</v>
      </c>
      <c r="AX634" s="82">
        <f>IFERROR(FIND("Óbitos/feridos",consulta_completa__11[[#This Row],[13 - Ocorrências/Ambientes Atingidos]]),0)</f>
        <v>0</v>
      </c>
      <c r="AY634" s="83" t="str">
        <f t="shared" si="280"/>
        <v/>
      </c>
      <c r="AZ634" s="82">
        <f>IFERROR(FIND("População afetada/evacuada",consulta_completa__11[[#This Row],[13 - Ocorrências/Ambientes Atingidos]]),0)</f>
        <v>0</v>
      </c>
      <c r="BA634" s="82" t="str">
        <f t="shared" si="281"/>
        <v/>
      </c>
      <c r="BB634" s="82">
        <f>IFERROR(FIND("Suspensão de abastecimento de água",consulta_completa__11[[#This Row],[13 - Ocorrências/Ambientes Atingidos]]),0)</f>
        <v>0</v>
      </c>
      <c r="BC634" s="83" t="str">
        <f t="shared" si="309"/>
        <v/>
      </c>
      <c r="BD634" s="82">
        <f>IFERROR(FIND("Rio/córrego",consulta_completa__11[[#This Row],[13 - Ocorrências/Ambientes Atingidos]]),0)</f>
        <v>0</v>
      </c>
      <c r="BE634" s="83" t="str">
        <f t="shared" si="282"/>
        <v/>
      </c>
      <c r="BF634" s="82">
        <f>IFERROR(FIND("Lago",consulta_completa__11[[#This Row],[13 - Ocorrências/Ambientes Atingidos]]),0)</f>
        <v>0</v>
      </c>
      <c r="BG634" s="83" t="str">
        <f t="shared" si="283"/>
        <v/>
      </c>
      <c r="BH634" s="82">
        <f>IFERROR(FIND("Mar",consulta_completa__11[[#This Row],[13 - Ocorrências/Ambientes Atingidos]]),0)</f>
        <v>0</v>
      </c>
      <c r="BI634" s="83" t="str">
        <f t="shared" si="284"/>
        <v/>
      </c>
      <c r="BJ634" s="82">
        <f>IFERROR(FIND("Praia",consulta_completa__11[[#This Row],[13 - Ocorrências/Ambientes Atingidos]]),0)</f>
        <v>0</v>
      </c>
      <c r="BK634" s="83" t="str">
        <f t="shared" si="285"/>
        <v/>
      </c>
      <c r="BL634" s="82">
        <f>IFERROR(FIND("Solo",consulta_completa__11[[#This Row],[13 - Ocorrências/Ambientes Atingidos]]),0)</f>
        <v>1</v>
      </c>
      <c r="BM634" s="83" t="str">
        <f t="shared" si="286"/>
        <v>X</v>
      </c>
      <c r="BN634" s="82">
        <f>IFERROR(FIND("Águas subterrâneas",consulta_completa__11[[#This Row],[13 - Ocorrências/Ambientes Atingidos]]),0)</f>
        <v>0</v>
      </c>
      <c r="BO634" s="83" t="str">
        <f t="shared" si="287"/>
        <v/>
      </c>
      <c r="BP634" s="82">
        <f>IFERROR(FIND("Atmosfera",consulta_completa__11[[#This Row],[13 - Ocorrências/Ambientes Atingidos]]),0)</f>
        <v>0</v>
      </c>
      <c r="BQ634" s="83" t="str">
        <f t="shared" si="288"/>
        <v/>
      </c>
      <c r="BR634" s="82">
        <f>IFERROR(FIND("Flora",consulta_completa__11[[#This Row],[13 - Ocorrências/Ambientes Atingidos]]),0)</f>
        <v>13</v>
      </c>
      <c r="BS634" s="83" t="str">
        <f t="shared" si="289"/>
        <v>X</v>
      </c>
      <c r="BT634" s="82">
        <f>IFERROR(FIND("Fauna",consulta_completa__11[[#This Row],[13 - Ocorrências/Ambientes Atingidos]]),0)</f>
        <v>0</v>
      </c>
      <c r="BU634" s="83" t="str">
        <f t="shared" si="290"/>
        <v/>
      </c>
      <c r="BV634" s="82">
        <f>IFERROR(FIND("UC federal",consulta_completa__11[[#This Row],[13 - Ocorrências/Ambientes Atingidos]]),0)</f>
        <v>0</v>
      </c>
      <c r="BW634" s="83" t="str">
        <f t="shared" si="291"/>
        <v/>
      </c>
      <c r="BX634" s="82">
        <f>IFERROR(FIND("UC estadual/municipal",consulta_completa__11[[#This Row],[13 - Ocorrências/Ambientes Atingidos]]),0)</f>
        <v>0</v>
      </c>
      <c r="BY634" s="83" t="str">
        <f t="shared" si="292"/>
        <v/>
      </c>
      <c r="BZ634" s="82">
        <f>IFERROR(FIND("Outro(s)",consulta_completa__11[[#This Row],[13 - Ocorrências/Ambientes Atingidos]]),0)</f>
        <v>0</v>
      </c>
      <c r="CA634" s="83" t="str">
        <f t="shared" si="293"/>
        <v/>
      </c>
      <c r="CB634" s="82">
        <f>IFERROR(FIND("Sem dano",consulta_completa__11[[#This Row],[13 - Ocorrências/Ambientes Atingidos]]),0)</f>
        <v>0</v>
      </c>
      <c r="CC634" s="83" t="str">
        <f t="shared" si="294"/>
        <v/>
      </c>
      <c r="CD634" s="82" t="str">
        <f>IF(consulta_completa__11[[#This Row],[13 - Ocorrências/Ambientes Atingidos]]="","X","")</f>
        <v/>
      </c>
      <c r="CE634" s="84">
        <f>IFERROR(FIND("IBAMA",consulta_completa__11[[#This Row],[14 - Inst. Atuando no Local]]),0)</f>
        <v>0</v>
      </c>
      <c r="CF634" s="84" t="str">
        <f t="shared" si="295"/>
        <v/>
      </c>
      <c r="CG634" s="84">
        <f>IFERROR(FIND("OEMA",consulta_completa__11[[#This Row],[14 - Inst. Atuando no Local]]),0)</f>
        <v>0</v>
      </c>
      <c r="CH634" s="84" t="str">
        <f t="shared" si="296"/>
        <v/>
      </c>
      <c r="CI634" s="84">
        <f>IFERROR(FIND("DEFESA CIVIL",consulta_completa__11[[#This Row],[14 - Inst. Atuando no Local]]),0)</f>
        <v>0</v>
      </c>
      <c r="CJ634" s="84" t="str">
        <f t="shared" si="297"/>
        <v/>
      </c>
      <c r="CK634" s="84">
        <f>IFERROR(FIND("CORPO DE BOMBEIROS",consulta_completa__11[[#This Row],[14 - Inst. Atuando no Local]]),0)</f>
        <v>0</v>
      </c>
      <c r="CL634" s="84" t="str">
        <f t="shared" si="298"/>
        <v/>
      </c>
      <c r="CM634" s="84">
        <f>IFERROR(FIND("POLÍCIA RODOVIÁRIA",consulta_completa__11[[#This Row],[14 - Inst. Atuando no Local]]),0)</f>
        <v>0</v>
      </c>
      <c r="CN634" s="84" t="str">
        <f t="shared" si="299"/>
        <v/>
      </c>
      <c r="CO634" s="84">
        <f>IFERROR(FIND("POLÍCIA MILITAR",consulta_completa__11[[#This Row],[14 - Inst. Atuando no Local]]),0)</f>
        <v>0</v>
      </c>
      <c r="CP634" s="84" t="str">
        <f t="shared" si="300"/>
        <v/>
      </c>
      <c r="CQ634" s="84">
        <f>IFERROR(FIND("POLÍCIA CIVIL",consulta_completa__11[[#This Row],[14 - Inst. Atuando no Local]]),0)</f>
        <v>0</v>
      </c>
      <c r="CR634" s="84" t="str">
        <f t="shared" si="301"/>
        <v/>
      </c>
      <c r="CS634" s="84">
        <f>IFERROR(FIND("MARINHA DO BRASIL",consulta_completa__11[[#This Row],[14 - Inst. Atuando no Local]]),0)</f>
        <v>0</v>
      </c>
      <c r="CT634" s="84" t="str">
        <f t="shared" si="302"/>
        <v/>
      </c>
      <c r="CU634" s="84">
        <f>IFERROR(FIND("EMPRESA ESPECIALIZADA EM ATENDIMENTO",consulta_completa__11[[#This Row],[14 - Inst. Atuando no Local]]),0)</f>
        <v>0</v>
      </c>
      <c r="CV634" s="84" t="str">
        <f t="shared" si="303"/>
        <v/>
      </c>
      <c r="CW634" s="84">
        <f>IFERROR(FIND("IBAMA",consulta_completa__11[[#This Row],[14 - Inst. Atuando no Local]]),0)</f>
        <v>0</v>
      </c>
      <c r="CX634" s="84" t="str">
        <f t="shared" si="304"/>
        <v/>
      </c>
      <c r="CY634" s="84" t="str">
        <f>IF(consulta_completa__11[[#This Row],[14 - Inst. Atuando no Local]]="","X","")</f>
        <v/>
      </c>
      <c r="CZ634" s="84">
        <f>IFERROR(FIND("OUTRA (S)",consulta_completa__11[[#This Row],[14 - Inst. Atuando no Local]]),0)</f>
        <v>0</v>
      </c>
      <c r="DA634" s="84" t="str">
        <f t="shared" si="305"/>
        <v/>
      </c>
      <c r="DB634" s="35" t="str">
        <f t="shared" si="306"/>
        <v>Sim</v>
      </c>
      <c r="DC634" s="35" t="str">
        <f t="shared" si="307"/>
        <v>Não</v>
      </c>
      <c r="DD634" s="35" t="str">
        <f t="shared" si="308"/>
        <v>Sim</v>
      </c>
      <c r="DE634" s="87" t="str">
        <f t="shared" si="310"/>
        <v>Sem informação</v>
      </c>
    </row>
    <row r="635" spans="1:109">
      <c r="A635" s="14">
        <v>20259228838</v>
      </c>
      <c r="B635" s="1">
        <v>45898</v>
      </c>
      <c r="C635" t="s">
        <v>5549</v>
      </c>
      <c r="D635" t="s">
        <v>180</v>
      </c>
      <c r="E635" t="s">
        <v>181</v>
      </c>
      <c r="F635" t="s">
        <v>139</v>
      </c>
      <c r="G635" t="s">
        <v>113</v>
      </c>
      <c r="H635" t="s">
        <v>114</v>
      </c>
      <c r="I635" t="s">
        <v>114</v>
      </c>
      <c r="J635" t="s">
        <v>1791</v>
      </c>
      <c r="K635" t="s">
        <v>113</v>
      </c>
      <c r="L635" t="s">
        <v>113</v>
      </c>
      <c r="M635" t="s">
        <v>332</v>
      </c>
      <c r="N635" t="s">
        <v>185</v>
      </c>
      <c r="O635" t="s">
        <v>185</v>
      </c>
      <c r="P635" t="s">
        <v>200</v>
      </c>
      <c r="Q635" t="s">
        <v>143</v>
      </c>
      <c r="R635" t="s">
        <v>123</v>
      </c>
      <c r="S635" t="s">
        <v>113</v>
      </c>
      <c r="T635" t="s">
        <v>5550</v>
      </c>
      <c r="U635" t="s">
        <v>5551</v>
      </c>
      <c r="V635" t="s">
        <v>5552</v>
      </c>
      <c r="Z635" t="s">
        <v>113</v>
      </c>
      <c r="AA635" t="s">
        <v>5553</v>
      </c>
      <c r="AB635" t="s">
        <v>5554</v>
      </c>
      <c r="AC635" t="s">
        <v>113</v>
      </c>
      <c r="AD635">
        <v>0</v>
      </c>
      <c r="AE635" t="s">
        <v>5555</v>
      </c>
      <c r="AF635" t="s">
        <v>5556</v>
      </c>
      <c r="AG635" t="s">
        <v>113</v>
      </c>
      <c r="AH635" t="s">
        <v>194</v>
      </c>
      <c r="AI635" t="s">
        <v>132</v>
      </c>
      <c r="AJ635" t="s">
        <v>131</v>
      </c>
      <c r="AK635" t="s">
        <v>5557</v>
      </c>
      <c r="AL635" t="s">
        <v>5558</v>
      </c>
      <c r="AM635" t="s">
        <v>5559</v>
      </c>
      <c r="AN635" t="s">
        <v>265</v>
      </c>
      <c r="AO635" t="s">
        <v>266</v>
      </c>
      <c r="AQ635" t="s">
        <v>5560</v>
      </c>
      <c r="AR635" t="s">
        <v>113</v>
      </c>
      <c r="AS635" t="s">
        <v>113</v>
      </c>
      <c r="AT635" t="s">
        <v>113</v>
      </c>
      <c r="AU635" t="s">
        <v>113</v>
      </c>
      <c r="AW635" t="s">
        <v>113</v>
      </c>
      <c r="AX635" s="82">
        <f>IFERROR(FIND("Óbitos/feridos",consulta_completa__11[[#This Row],[13 - Ocorrências/Ambientes Atingidos]]),0)</f>
        <v>0</v>
      </c>
      <c r="AY635" s="83" t="str">
        <f t="shared" si="280"/>
        <v/>
      </c>
      <c r="AZ635" s="82">
        <f>IFERROR(FIND("População afetada/evacuada",consulta_completa__11[[#This Row],[13 - Ocorrências/Ambientes Atingidos]]),0)</f>
        <v>0</v>
      </c>
      <c r="BA635" s="82" t="str">
        <f t="shared" si="281"/>
        <v/>
      </c>
      <c r="BB635" s="82">
        <f>IFERROR(FIND("Suspensão de abastecimento de água",consulta_completa__11[[#This Row],[13 - Ocorrências/Ambientes Atingidos]]),0)</f>
        <v>0</v>
      </c>
      <c r="BC635" s="83" t="str">
        <f t="shared" si="309"/>
        <v/>
      </c>
      <c r="BD635" s="82">
        <f>IFERROR(FIND("Rio/córrego",consulta_completa__11[[#This Row],[13 - Ocorrências/Ambientes Atingidos]]),0)</f>
        <v>1</v>
      </c>
      <c r="BE635" s="83" t="str">
        <f t="shared" si="282"/>
        <v>X</v>
      </c>
      <c r="BF635" s="82">
        <f>IFERROR(FIND("Lago",consulta_completa__11[[#This Row],[13 - Ocorrências/Ambientes Atingidos]]),0)</f>
        <v>0</v>
      </c>
      <c r="BG635" s="83" t="str">
        <f t="shared" si="283"/>
        <v/>
      </c>
      <c r="BH635" s="82">
        <f>IFERROR(FIND("Mar",consulta_completa__11[[#This Row],[13 - Ocorrências/Ambientes Atingidos]]),0)</f>
        <v>0</v>
      </c>
      <c r="BI635" s="83" t="str">
        <f t="shared" si="284"/>
        <v/>
      </c>
      <c r="BJ635" s="82">
        <f>IFERROR(FIND("Praia",consulta_completa__11[[#This Row],[13 - Ocorrências/Ambientes Atingidos]]),0)</f>
        <v>0</v>
      </c>
      <c r="BK635" s="83" t="str">
        <f t="shared" si="285"/>
        <v/>
      </c>
      <c r="BL635" s="82">
        <f>IFERROR(FIND("Solo",consulta_completa__11[[#This Row],[13 - Ocorrências/Ambientes Atingidos]]),0)</f>
        <v>0</v>
      </c>
      <c r="BM635" s="83" t="str">
        <f t="shared" si="286"/>
        <v/>
      </c>
      <c r="BN635" s="82">
        <f>IFERROR(FIND("Águas subterrâneas",consulta_completa__11[[#This Row],[13 - Ocorrências/Ambientes Atingidos]]),0)</f>
        <v>0</v>
      </c>
      <c r="BO635" s="83" t="str">
        <f t="shared" si="287"/>
        <v/>
      </c>
      <c r="BP635" s="82">
        <f>IFERROR(FIND("Atmosfera",consulta_completa__11[[#This Row],[13 - Ocorrências/Ambientes Atingidos]]),0)</f>
        <v>0</v>
      </c>
      <c r="BQ635" s="83" t="str">
        <f t="shared" si="288"/>
        <v/>
      </c>
      <c r="BR635" s="82">
        <f>IFERROR(FIND("Flora",consulta_completa__11[[#This Row],[13 - Ocorrências/Ambientes Atingidos]]),0)</f>
        <v>0</v>
      </c>
      <c r="BS635" s="83" t="str">
        <f t="shared" si="289"/>
        <v/>
      </c>
      <c r="BT635" s="82">
        <f>IFERROR(FIND("Fauna",consulta_completa__11[[#This Row],[13 - Ocorrências/Ambientes Atingidos]]),0)</f>
        <v>0</v>
      </c>
      <c r="BU635" s="83" t="str">
        <f t="shared" si="290"/>
        <v/>
      </c>
      <c r="BV635" s="82">
        <f>IFERROR(FIND("UC federal",consulta_completa__11[[#This Row],[13 - Ocorrências/Ambientes Atingidos]]),0)</f>
        <v>0</v>
      </c>
      <c r="BW635" s="83" t="str">
        <f t="shared" si="291"/>
        <v/>
      </c>
      <c r="BX635" s="82">
        <f>IFERROR(FIND("UC estadual/municipal",consulta_completa__11[[#This Row],[13 - Ocorrências/Ambientes Atingidos]]),0)</f>
        <v>0</v>
      </c>
      <c r="BY635" s="83" t="str">
        <f t="shared" si="292"/>
        <v/>
      </c>
      <c r="BZ635" s="82">
        <f>IFERROR(FIND("Outro(s)",consulta_completa__11[[#This Row],[13 - Ocorrências/Ambientes Atingidos]]),0)</f>
        <v>0</v>
      </c>
      <c r="CA635" s="83" t="str">
        <f t="shared" si="293"/>
        <v/>
      </c>
      <c r="CB635" s="82">
        <f>IFERROR(FIND("Sem dano",consulta_completa__11[[#This Row],[13 - Ocorrências/Ambientes Atingidos]]),0)</f>
        <v>0</v>
      </c>
      <c r="CC635" s="83" t="str">
        <f t="shared" si="294"/>
        <v/>
      </c>
      <c r="CD635" s="82" t="str">
        <f>IF(consulta_completa__11[[#This Row],[13 - Ocorrências/Ambientes Atingidos]]="","X","")</f>
        <v/>
      </c>
      <c r="CE635" s="84">
        <f>IFERROR(FIND("IBAMA",consulta_completa__11[[#This Row],[14 - Inst. Atuando no Local]]),0)</f>
        <v>0</v>
      </c>
      <c r="CF635" s="84" t="str">
        <f t="shared" si="295"/>
        <v/>
      </c>
      <c r="CG635" s="84">
        <f>IFERROR(FIND("OEMA",consulta_completa__11[[#This Row],[14 - Inst. Atuando no Local]]),0)</f>
        <v>0</v>
      </c>
      <c r="CH635" s="84" t="str">
        <f t="shared" si="296"/>
        <v/>
      </c>
      <c r="CI635" s="84">
        <f>IFERROR(FIND("DEFESA CIVIL",consulta_completa__11[[#This Row],[14 - Inst. Atuando no Local]]),0)</f>
        <v>0</v>
      </c>
      <c r="CJ635" s="84" t="str">
        <f t="shared" si="297"/>
        <v/>
      </c>
      <c r="CK635" s="84">
        <f>IFERROR(FIND("CORPO DE BOMBEIROS",consulta_completa__11[[#This Row],[14 - Inst. Atuando no Local]]),0)</f>
        <v>0</v>
      </c>
      <c r="CL635" s="84" t="str">
        <f t="shared" si="298"/>
        <v/>
      </c>
      <c r="CM635" s="84">
        <f>IFERROR(FIND("POLÍCIA RODOVIÁRIA",consulta_completa__11[[#This Row],[14 - Inst. Atuando no Local]]),0)</f>
        <v>0</v>
      </c>
      <c r="CN635" s="84" t="str">
        <f t="shared" si="299"/>
        <v/>
      </c>
      <c r="CO635" s="84">
        <f>IFERROR(FIND("POLÍCIA MILITAR",consulta_completa__11[[#This Row],[14 - Inst. Atuando no Local]]),0)</f>
        <v>0</v>
      </c>
      <c r="CP635" s="84" t="str">
        <f t="shared" si="300"/>
        <v/>
      </c>
      <c r="CQ635" s="84">
        <f>IFERROR(FIND("POLÍCIA CIVIL",consulta_completa__11[[#This Row],[14 - Inst. Atuando no Local]]),0)</f>
        <v>0</v>
      </c>
      <c r="CR635" s="84" t="str">
        <f t="shared" si="301"/>
        <v/>
      </c>
      <c r="CS635" s="84">
        <f>IFERROR(FIND("MARINHA DO BRASIL",consulta_completa__11[[#This Row],[14 - Inst. Atuando no Local]]),0)</f>
        <v>0</v>
      </c>
      <c r="CT635" s="84" t="str">
        <f t="shared" si="302"/>
        <v/>
      </c>
      <c r="CU635" s="84">
        <f>IFERROR(FIND("EMPRESA ESPECIALIZADA EM ATENDIMENTO",consulta_completa__11[[#This Row],[14 - Inst. Atuando no Local]]),0)</f>
        <v>0</v>
      </c>
      <c r="CV635" s="84" t="str">
        <f t="shared" si="303"/>
        <v/>
      </c>
      <c r="CW635" s="84">
        <f>IFERROR(FIND("IBAMA",consulta_completa__11[[#This Row],[14 - Inst. Atuando no Local]]),0)</f>
        <v>0</v>
      </c>
      <c r="CX635" s="84" t="str">
        <f t="shared" si="304"/>
        <v/>
      </c>
      <c r="CY635" s="84" t="str">
        <f>IF(consulta_completa__11[[#This Row],[14 - Inst. Atuando no Local]]="","X","")</f>
        <v/>
      </c>
      <c r="CZ635" s="84">
        <f>IFERROR(FIND("OUTRA (S)",consulta_completa__11[[#This Row],[14 - Inst. Atuando no Local]]),0)</f>
        <v>0</v>
      </c>
      <c r="DA635" s="84" t="str">
        <f t="shared" si="305"/>
        <v/>
      </c>
      <c r="DB635" s="35" t="str">
        <f t="shared" si="306"/>
        <v>Sim</v>
      </c>
      <c r="DC635" s="35" t="str">
        <f t="shared" si="307"/>
        <v>Não</v>
      </c>
      <c r="DD635" s="35" t="str">
        <f t="shared" si="308"/>
        <v>Sim</v>
      </c>
      <c r="DE635" s="87" t="str">
        <f t="shared" si="310"/>
        <v>Sem informação</v>
      </c>
    </row>
    <row r="636" spans="1:109">
      <c r="A636" s="14">
        <v>202582954012</v>
      </c>
      <c r="B636" s="1">
        <v>45898</v>
      </c>
      <c r="C636" t="s">
        <v>581</v>
      </c>
      <c r="D636" t="s">
        <v>254</v>
      </c>
      <c r="E636" t="s">
        <v>1470</v>
      </c>
      <c r="F636" t="s">
        <v>112</v>
      </c>
      <c r="G636" t="s">
        <v>2354</v>
      </c>
      <c r="H636" t="s">
        <v>5561</v>
      </c>
      <c r="I636" t="s">
        <v>117</v>
      </c>
      <c r="J636" t="s">
        <v>1065</v>
      </c>
      <c r="K636" t="s">
        <v>5562</v>
      </c>
      <c r="L636" t="s">
        <v>117</v>
      </c>
      <c r="M636" t="s">
        <v>140</v>
      </c>
      <c r="N636" t="s">
        <v>141</v>
      </c>
      <c r="O636" t="s">
        <v>239</v>
      </c>
      <c r="P636" t="s">
        <v>200</v>
      </c>
      <c r="Q636" t="s">
        <v>143</v>
      </c>
      <c r="R636" t="s">
        <v>123</v>
      </c>
      <c r="S636" t="s">
        <v>113</v>
      </c>
      <c r="T636" t="s">
        <v>5563</v>
      </c>
      <c r="U636" t="s">
        <v>5564</v>
      </c>
      <c r="V636" t="s">
        <v>5565</v>
      </c>
      <c r="Z636" t="s">
        <v>113</v>
      </c>
      <c r="AA636" t="s">
        <v>5565</v>
      </c>
      <c r="AB636" t="s">
        <v>113</v>
      </c>
      <c r="AC636" t="s">
        <v>113</v>
      </c>
      <c r="AE636" t="s">
        <v>5566</v>
      </c>
      <c r="AF636" t="s">
        <v>113</v>
      </c>
      <c r="AG636" t="s">
        <v>113</v>
      </c>
      <c r="AH636" t="s">
        <v>194</v>
      </c>
      <c r="AI636" t="s">
        <v>132</v>
      </c>
      <c r="AJ636" t="s">
        <v>131</v>
      </c>
      <c r="AK636" t="s">
        <v>5567</v>
      </c>
      <c r="AL636" t="s">
        <v>5568</v>
      </c>
      <c r="AM636" t="s">
        <v>2566</v>
      </c>
      <c r="AN636" t="s">
        <v>265</v>
      </c>
      <c r="AO636" t="s">
        <v>2619</v>
      </c>
      <c r="AP636">
        <v>6133161070</v>
      </c>
      <c r="AQ636" t="s">
        <v>2568</v>
      </c>
      <c r="AR636" t="s">
        <v>113</v>
      </c>
      <c r="AS636" t="s">
        <v>113</v>
      </c>
      <c r="AT636" t="s">
        <v>5569</v>
      </c>
      <c r="AU636" t="s">
        <v>2270</v>
      </c>
      <c r="AV636">
        <v>7000000000</v>
      </c>
      <c r="AW636" t="s">
        <v>159</v>
      </c>
      <c r="AX636" s="82">
        <f>IFERROR(FIND("Óbitos/feridos",consulta_completa__11[[#This Row],[13 - Ocorrências/Ambientes Atingidos]]),0)</f>
        <v>0</v>
      </c>
      <c r="AY636" s="83" t="str">
        <f t="shared" si="280"/>
        <v/>
      </c>
      <c r="AZ636" s="82">
        <f>IFERROR(FIND("População afetada/evacuada",consulta_completa__11[[#This Row],[13 - Ocorrências/Ambientes Atingidos]]),0)</f>
        <v>0</v>
      </c>
      <c r="BA636" s="82" t="str">
        <f t="shared" si="281"/>
        <v/>
      </c>
      <c r="BB636" s="82">
        <f>IFERROR(FIND("Suspensão de abastecimento de água",consulta_completa__11[[#This Row],[13 - Ocorrências/Ambientes Atingidos]]),0)</f>
        <v>0</v>
      </c>
      <c r="BC636" s="83" t="str">
        <f t="shared" si="309"/>
        <v/>
      </c>
      <c r="BD636" s="82">
        <f>IFERROR(FIND("Rio/córrego",consulta_completa__11[[#This Row],[13 - Ocorrências/Ambientes Atingidos]]),0)</f>
        <v>0</v>
      </c>
      <c r="BE636" s="83" t="str">
        <f t="shared" si="282"/>
        <v/>
      </c>
      <c r="BF636" s="82">
        <f>IFERROR(FIND("Lago",consulta_completa__11[[#This Row],[13 - Ocorrências/Ambientes Atingidos]]),0)</f>
        <v>0</v>
      </c>
      <c r="BG636" s="83" t="str">
        <f t="shared" si="283"/>
        <v/>
      </c>
      <c r="BH636" s="82">
        <f>IFERROR(FIND("Mar",consulta_completa__11[[#This Row],[13 - Ocorrências/Ambientes Atingidos]]),0)</f>
        <v>0</v>
      </c>
      <c r="BI636" s="83" t="str">
        <f t="shared" si="284"/>
        <v/>
      </c>
      <c r="BJ636" s="82">
        <f>IFERROR(FIND("Praia",consulta_completa__11[[#This Row],[13 - Ocorrências/Ambientes Atingidos]]),0)</f>
        <v>0</v>
      </c>
      <c r="BK636" s="83" t="str">
        <f t="shared" si="285"/>
        <v/>
      </c>
      <c r="BL636" s="82">
        <f>IFERROR(FIND("Solo",consulta_completa__11[[#This Row],[13 - Ocorrências/Ambientes Atingidos]]),0)</f>
        <v>1</v>
      </c>
      <c r="BM636" s="83" t="str">
        <f t="shared" si="286"/>
        <v>X</v>
      </c>
      <c r="BN636" s="82">
        <f>IFERROR(FIND("Águas subterrâneas",consulta_completa__11[[#This Row],[13 - Ocorrências/Ambientes Atingidos]]),0)</f>
        <v>0</v>
      </c>
      <c r="BO636" s="83" t="str">
        <f t="shared" si="287"/>
        <v/>
      </c>
      <c r="BP636" s="82">
        <f>IFERROR(FIND("Atmosfera",consulta_completa__11[[#This Row],[13 - Ocorrências/Ambientes Atingidos]]),0)</f>
        <v>0</v>
      </c>
      <c r="BQ636" s="83" t="str">
        <f t="shared" si="288"/>
        <v/>
      </c>
      <c r="BR636" s="82">
        <f>IFERROR(FIND("Flora",consulta_completa__11[[#This Row],[13 - Ocorrências/Ambientes Atingidos]]),0)</f>
        <v>0</v>
      </c>
      <c r="BS636" s="83" t="str">
        <f t="shared" si="289"/>
        <v/>
      </c>
      <c r="BT636" s="82">
        <f>IFERROR(FIND("Fauna",consulta_completa__11[[#This Row],[13 - Ocorrências/Ambientes Atingidos]]),0)</f>
        <v>0</v>
      </c>
      <c r="BU636" s="83" t="str">
        <f t="shared" si="290"/>
        <v/>
      </c>
      <c r="BV636" s="82">
        <f>IFERROR(FIND("UC federal",consulta_completa__11[[#This Row],[13 - Ocorrências/Ambientes Atingidos]]),0)</f>
        <v>0</v>
      </c>
      <c r="BW636" s="83" t="str">
        <f t="shared" si="291"/>
        <v/>
      </c>
      <c r="BX636" s="82">
        <f>IFERROR(FIND("UC estadual/municipal",consulta_completa__11[[#This Row],[13 - Ocorrências/Ambientes Atingidos]]),0)</f>
        <v>0</v>
      </c>
      <c r="BY636" s="83" t="str">
        <f t="shared" si="292"/>
        <v/>
      </c>
      <c r="BZ636" s="82">
        <f>IFERROR(FIND("Outro(s)",consulta_completa__11[[#This Row],[13 - Ocorrências/Ambientes Atingidos]]),0)</f>
        <v>0</v>
      </c>
      <c r="CA636" s="83" t="str">
        <f t="shared" si="293"/>
        <v/>
      </c>
      <c r="CB636" s="82">
        <f>IFERROR(FIND("Sem dano",consulta_completa__11[[#This Row],[13 - Ocorrências/Ambientes Atingidos]]),0)</f>
        <v>0</v>
      </c>
      <c r="CC636" s="83" t="str">
        <f t="shared" si="294"/>
        <v/>
      </c>
      <c r="CD636" s="82" t="str">
        <f>IF(consulta_completa__11[[#This Row],[13 - Ocorrências/Ambientes Atingidos]]="","X","")</f>
        <v/>
      </c>
      <c r="CE636" s="84">
        <f>IFERROR(FIND("IBAMA",consulta_completa__11[[#This Row],[14 - Inst. Atuando no Local]]),0)</f>
        <v>0</v>
      </c>
      <c r="CF636" s="84" t="str">
        <f t="shared" si="295"/>
        <v/>
      </c>
      <c r="CG636" s="84">
        <f>IFERROR(FIND("OEMA",consulta_completa__11[[#This Row],[14 - Inst. Atuando no Local]]),0)</f>
        <v>0</v>
      </c>
      <c r="CH636" s="84" t="str">
        <f t="shared" si="296"/>
        <v/>
      </c>
      <c r="CI636" s="84">
        <f>IFERROR(FIND("DEFESA CIVIL",consulta_completa__11[[#This Row],[14 - Inst. Atuando no Local]]),0)</f>
        <v>0</v>
      </c>
      <c r="CJ636" s="84" t="str">
        <f t="shared" si="297"/>
        <v/>
      </c>
      <c r="CK636" s="84">
        <f>IFERROR(FIND("CORPO DE BOMBEIROS",consulta_completa__11[[#This Row],[14 - Inst. Atuando no Local]]),0)</f>
        <v>0</v>
      </c>
      <c r="CL636" s="84" t="str">
        <f t="shared" si="298"/>
        <v/>
      </c>
      <c r="CM636" s="84">
        <f>IFERROR(FIND("POLÍCIA RODOVIÁRIA",consulta_completa__11[[#This Row],[14 - Inst. Atuando no Local]]),0)</f>
        <v>0</v>
      </c>
      <c r="CN636" s="84" t="str">
        <f t="shared" si="299"/>
        <v/>
      </c>
      <c r="CO636" s="84">
        <f>IFERROR(FIND("POLÍCIA MILITAR",consulta_completa__11[[#This Row],[14 - Inst. Atuando no Local]]),0)</f>
        <v>0</v>
      </c>
      <c r="CP636" s="84" t="str">
        <f t="shared" si="300"/>
        <v/>
      </c>
      <c r="CQ636" s="84">
        <f>IFERROR(FIND("POLÍCIA CIVIL",consulta_completa__11[[#This Row],[14 - Inst. Atuando no Local]]),0)</f>
        <v>0</v>
      </c>
      <c r="CR636" s="84" t="str">
        <f t="shared" si="301"/>
        <v/>
      </c>
      <c r="CS636" s="84">
        <f>IFERROR(FIND("MARINHA DO BRASIL",consulta_completa__11[[#This Row],[14 - Inst. Atuando no Local]]),0)</f>
        <v>0</v>
      </c>
      <c r="CT636" s="84" t="str">
        <f t="shared" si="302"/>
        <v/>
      </c>
      <c r="CU636" s="84">
        <f>IFERROR(FIND("EMPRESA ESPECIALIZADA EM ATENDIMENTO",consulta_completa__11[[#This Row],[14 - Inst. Atuando no Local]]),0)</f>
        <v>0</v>
      </c>
      <c r="CV636" s="84" t="str">
        <f t="shared" si="303"/>
        <v/>
      </c>
      <c r="CW636" s="84">
        <f>IFERROR(FIND("IBAMA",consulta_completa__11[[#This Row],[14 - Inst. Atuando no Local]]),0)</f>
        <v>0</v>
      </c>
      <c r="CX636" s="84" t="str">
        <f t="shared" si="304"/>
        <v/>
      </c>
      <c r="CY636" s="84" t="str">
        <f>IF(consulta_completa__11[[#This Row],[14 - Inst. Atuando no Local]]="","X","")</f>
        <v/>
      </c>
      <c r="CZ636" s="84">
        <f>IFERROR(FIND("OUTRA (S)",consulta_completa__11[[#This Row],[14 - Inst. Atuando no Local]]),0)</f>
        <v>0</v>
      </c>
      <c r="DA636" s="84" t="str">
        <f t="shared" si="305"/>
        <v/>
      </c>
      <c r="DB636" s="35" t="str">
        <f t="shared" si="306"/>
        <v>Sim</v>
      </c>
      <c r="DC636" s="35" t="str">
        <f t="shared" si="307"/>
        <v>Não</v>
      </c>
      <c r="DD636" s="35" t="str">
        <f t="shared" si="308"/>
        <v>Sim</v>
      </c>
      <c r="DE636" s="87" t="str">
        <f t="shared" si="310"/>
        <v>Sem informação</v>
      </c>
    </row>
    <row r="637" spans="1:109">
      <c r="A637" s="14">
        <v>202582954015</v>
      </c>
      <c r="B637" s="1">
        <v>45898</v>
      </c>
      <c r="C637" t="s">
        <v>5194</v>
      </c>
      <c r="D637" t="s">
        <v>180</v>
      </c>
      <c r="E637" t="s">
        <v>286</v>
      </c>
      <c r="F637" t="s">
        <v>112</v>
      </c>
      <c r="G637" t="s">
        <v>5116</v>
      </c>
      <c r="H637" t="s">
        <v>113</v>
      </c>
      <c r="I637" t="s">
        <v>113</v>
      </c>
      <c r="J637" t="s">
        <v>113</v>
      </c>
      <c r="K637" t="s">
        <v>114</v>
      </c>
      <c r="L637" t="s">
        <v>114</v>
      </c>
      <c r="M637" t="s">
        <v>140</v>
      </c>
      <c r="N637" t="s">
        <v>141</v>
      </c>
      <c r="O637" t="s">
        <v>239</v>
      </c>
      <c r="P637" t="s">
        <v>200</v>
      </c>
      <c r="Q637" t="s">
        <v>143</v>
      </c>
      <c r="R637" t="s">
        <v>123</v>
      </c>
      <c r="S637" t="s">
        <v>113</v>
      </c>
      <c r="T637" t="s">
        <v>5570</v>
      </c>
      <c r="U637" t="s">
        <v>113</v>
      </c>
      <c r="V637" t="s">
        <v>113</v>
      </c>
      <c r="Z637" t="s">
        <v>5571</v>
      </c>
      <c r="AA637" t="s">
        <v>5572</v>
      </c>
      <c r="AB637" t="s">
        <v>5573</v>
      </c>
      <c r="AC637" t="s">
        <v>5574</v>
      </c>
      <c r="AD637">
        <v>1</v>
      </c>
      <c r="AE637" t="s">
        <v>5575</v>
      </c>
      <c r="AF637" t="s">
        <v>113</v>
      </c>
      <c r="AG637" t="s">
        <v>113</v>
      </c>
      <c r="AH637" t="s">
        <v>194</v>
      </c>
      <c r="AI637" t="s">
        <v>132</v>
      </c>
      <c r="AJ637" t="s">
        <v>131</v>
      </c>
      <c r="AK637" t="s">
        <v>5576</v>
      </c>
      <c r="AL637" t="s">
        <v>5577</v>
      </c>
      <c r="AM637" t="s">
        <v>2566</v>
      </c>
      <c r="AN637" t="s">
        <v>265</v>
      </c>
      <c r="AO637" t="s">
        <v>2619</v>
      </c>
      <c r="AP637">
        <v>6133161070</v>
      </c>
      <c r="AQ637" t="s">
        <v>2568</v>
      </c>
      <c r="AR637" t="s">
        <v>113</v>
      </c>
      <c r="AS637" t="s">
        <v>113</v>
      </c>
      <c r="AT637" t="s">
        <v>113</v>
      </c>
      <c r="AU637" t="s">
        <v>113</v>
      </c>
      <c r="AW637" t="s">
        <v>113</v>
      </c>
      <c r="AX637" s="82">
        <f>IFERROR(FIND("Óbitos/feridos",consulta_completa__11[[#This Row],[13 - Ocorrências/Ambientes Atingidos]]),0)</f>
        <v>0</v>
      </c>
      <c r="AY637" s="83" t="str">
        <f t="shared" si="280"/>
        <v/>
      </c>
      <c r="AZ637" s="82">
        <f>IFERROR(FIND("População afetada/evacuada",consulta_completa__11[[#This Row],[13 - Ocorrências/Ambientes Atingidos]]),0)</f>
        <v>0</v>
      </c>
      <c r="BA637" s="82" t="str">
        <f t="shared" si="281"/>
        <v/>
      </c>
      <c r="BB637" s="82">
        <f>IFERROR(FIND("Suspensão de abastecimento de água",consulta_completa__11[[#This Row],[13 - Ocorrências/Ambientes Atingidos]]),0)</f>
        <v>0</v>
      </c>
      <c r="BC637" s="83" t="str">
        <f t="shared" si="309"/>
        <v/>
      </c>
      <c r="BD637" s="82">
        <f>IFERROR(FIND("Rio/córrego",consulta_completa__11[[#This Row],[13 - Ocorrências/Ambientes Atingidos]]),0)</f>
        <v>0</v>
      </c>
      <c r="BE637" s="83" t="str">
        <f t="shared" si="282"/>
        <v/>
      </c>
      <c r="BF637" s="82">
        <f>IFERROR(FIND("Lago",consulta_completa__11[[#This Row],[13 - Ocorrências/Ambientes Atingidos]]),0)</f>
        <v>0</v>
      </c>
      <c r="BG637" s="83" t="str">
        <f t="shared" si="283"/>
        <v/>
      </c>
      <c r="BH637" s="82">
        <f>IFERROR(FIND("Mar",consulta_completa__11[[#This Row],[13 - Ocorrências/Ambientes Atingidos]]),0)</f>
        <v>0</v>
      </c>
      <c r="BI637" s="83" t="str">
        <f t="shared" si="284"/>
        <v/>
      </c>
      <c r="BJ637" s="82">
        <f>IFERROR(FIND("Praia",consulta_completa__11[[#This Row],[13 - Ocorrências/Ambientes Atingidos]]),0)</f>
        <v>0</v>
      </c>
      <c r="BK637" s="83" t="str">
        <f t="shared" si="285"/>
        <v/>
      </c>
      <c r="BL637" s="82">
        <f>IFERROR(FIND("Solo",consulta_completa__11[[#This Row],[13 - Ocorrências/Ambientes Atingidos]]),0)</f>
        <v>1</v>
      </c>
      <c r="BM637" s="83" t="str">
        <f t="shared" si="286"/>
        <v>X</v>
      </c>
      <c r="BN637" s="82">
        <f>IFERROR(FIND("Águas subterrâneas",consulta_completa__11[[#This Row],[13 - Ocorrências/Ambientes Atingidos]]),0)</f>
        <v>0</v>
      </c>
      <c r="BO637" s="83" t="str">
        <f t="shared" si="287"/>
        <v/>
      </c>
      <c r="BP637" s="82">
        <f>IFERROR(FIND("Atmosfera",consulta_completa__11[[#This Row],[13 - Ocorrências/Ambientes Atingidos]]),0)</f>
        <v>0</v>
      </c>
      <c r="BQ637" s="83" t="str">
        <f t="shared" si="288"/>
        <v/>
      </c>
      <c r="BR637" s="82">
        <f>IFERROR(FIND("Flora",consulta_completa__11[[#This Row],[13 - Ocorrências/Ambientes Atingidos]]),0)</f>
        <v>0</v>
      </c>
      <c r="BS637" s="83" t="str">
        <f t="shared" si="289"/>
        <v/>
      </c>
      <c r="BT637" s="82">
        <f>IFERROR(FIND("Fauna",consulta_completa__11[[#This Row],[13 - Ocorrências/Ambientes Atingidos]]),0)</f>
        <v>0</v>
      </c>
      <c r="BU637" s="83" t="str">
        <f t="shared" si="290"/>
        <v/>
      </c>
      <c r="BV637" s="82">
        <f>IFERROR(FIND("UC federal",consulta_completa__11[[#This Row],[13 - Ocorrências/Ambientes Atingidos]]),0)</f>
        <v>0</v>
      </c>
      <c r="BW637" s="83" t="str">
        <f t="shared" si="291"/>
        <v/>
      </c>
      <c r="BX637" s="82">
        <f>IFERROR(FIND("UC estadual/municipal",consulta_completa__11[[#This Row],[13 - Ocorrências/Ambientes Atingidos]]),0)</f>
        <v>0</v>
      </c>
      <c r="BY637" s="83" t="str">
        <f t="shared" si="292"/>
        <v/>
      </c>
      <c r="BZ637" s="82">
        <f>IFERROR(FIND("Outro(s)",consulta_completa__11[[#This Row],[13 - Ocorrências/Ambientes Atingidos]]),0)</f>
        <v>0</v>
      </c>
      <c r="CA637" s="83" t="str">
        <f t="shared" si="293"/>
        <v/>
      </c>
      <c r="CB637" s="82">
        <f>IFERROR(FIND("Sem dano",consulta_completa__11[[#This Row],[13 - Ocorrências/Ambientes Atingidos]]),0)</f>
        <v>0</v>
      </c>
      <c r="CC637" s="83" t="str">
        <f t="shared" si="294"/>
        <v/>
      </c>
      <c r="CD637" s="82" t="str">
        <f>IF(consulta_completa__11[[#This Row],[13 - Ocorrências/Ambientes Atingidos]]="","X","")</f>
        <v/>
      </c>
      <c r="CE637" s="84">
        <f>IFERROR(FIND("IBAMA",consulta_completa__11[[#This Row],[14 - Inst. Atuando no Local]]),0)</f>
        <v>0</v>
      </c>
      <c r="CF637" s="84" t="str">
        <f t="shared" si="295"/>
        <v/>
      </c>
      <c r="CG637" s="84">
        <f>IFERROR(FIND("OEMA",consulta_completa__11[[#This Row],[14 - Inst. Atuando no Local]]),0)</f>
        <v>0</v>
      </c>
      <c r="CH637" s="84" t="str">
        <f t="shared" si="296"/>
        <v/>
      </c>
      <c r="CI637" s="84">
        <f>IFERROR(FIND("DEFESA CIVIL",consulta_completa__11[[#This Row],[14 - Inst. Atuando no Local]]),0)</f>
        <v>0</v>
      </c>
      <c r="CJ637" s="84" t="str">
        <f t="shared" si="297"/>
        <v/>
      </c>
      <c r="CK637" s="84">
        <f>IFERROR(FIND("CORPO DE BOMBEIROS",consulta_completa__11[[#This Row],[14 - Inst. Atuando no Local]]),0)</f>
        <v>0</v>
      </c>
      <c r="CL637" s="84" t="str">
        <f t="shared" si="298"/>
        <v/>
      </c>
      <c r="CM637" s="84">
        <f>IFERROR(FIND("POLÍCIA RODOVIÁRIA",consulta_completa__11[[#This Row],[14 - Inst. Atuando no Local]]),0)</f>
        <v>0</v>
      </c>
      <c r="CN637" s="84" t="str">
        <f t="shared" si="299"/>
        <v/>
      </c>
      <c r="CO637" s="84">
        <f>IFERROR(FIND("POLÍCIA MILITAR",consulta_completa__11[[#This Row],[14 - Inst. Atuando no Local]]),0)</f>
        <v>0</v>
      </c>
      <c r="CP637" s="84" t="str">
        <f t="shared" si="300"/>
        <v/>
      </c>
      <c r="CQ637" s="84">
        <f>IFERROR(FIND("POLÍCIA CIVIL",consulta_completa__11[[#This Row],[14 - Inst. Atuando no Local]]),0)</f>
        <v>0</v>
      </c>
      <c r="CR637" s="84" t="str">
        <f t="shared" si="301"/>
        <v/>
      </c>
      <c r="CS637" s="84">
        <f>IFERROR(FIND("MARINHA DO BRASIL",consulta_completa__11[[#This Row],[14 - Inst. Atuando no Local]]),0)</f>
        <v>0</v>
      </c>
      <c r="CT637" s="84" t="str">
        <f t="shared" si="302"/>
        <v/>
      </c>
      <c r="CU637" s="84">
        <f>IFERROR(FIND("EMPRESA ESPECIALIZADA EM ATENDIMENTO",consulta_completa__11[[#This Row],[14 - Inst. Atuando no Local]]),0)</f>
        <v>0</v>
      </c>
      <c r="CV637" s="84" t="str">
        <f t="shared" si="303"/>
        <v/>
      </c>
      <c r="CW637" s="84">
        <f>IFERROR(FIND("IBAMA",consulta_completa__11[[#This Row],[14 - Inst. Atuando no Local]]),0)</f>
        <v>0</v>
      </c>
      <c r="CX637" s="84" t="str">
        <f t="shared" si="304"/>
        <v/>
      </c>
      <c r="CY637" s="84" t="str">
        <f>IF(consulta_completa__11[[#This Row],[14 - Inst. Atuando no Local]]="","X","")</f>
        <v/>
      </c>
      <c r="CZ637" s="84">
        <f>IFERROR(FIND("OUTRA (S)",consulta_completa__11[[#This Row],[14 - Inst. Atuando no Local]]),0)</f>
        <v>0</v>
      </c>
      <c r="DA637" s="84" t="str">
        <f t="shared" si="305"/>
        <v/>
      </c>
      <c r="DB637" s="35" t="str">
        <f t="shared" si="306"/>
        <v>Sim</v>
      </c>
      <c r="DC637" s="35" t="str">
        <f t="shared" si="307"/>
        <v>Não</v>
      </c>
      <c r="DD637" s="35" t="str">
        <f t="shared" si="308"/>
        <v>Sim</v>
      </c>
      <c r="DE637" s="87" t="str">
        <f t="shared" si="310"/>
        <v>Federal</v>
      </c>
    </row>
    <row r="638" spans="1:109">
      <c r="A638" s="14">
        <v>202583018050</v>
      </c>
      <c r="B638" s="1">
        <v>45898</v>
      </c>
      <c r="C638" t="s">
        <v>109</v>
      </c>
      <c r="D638" t="s">
        <v>110</v>
      </c>
      <c r="E638" t="s">
        <v>139</v>
      </c>
      <c r="F638" t="s">
        <v>112</v>
      </c>
      <c r="G638" t="s">
        <v>113</v>
      </c>
      <c r="H638" t="s">
        <v>114</v>
      </c>
      <c r="I638" t="s">
        <v>114</v>
      </c>
      <c r="J638" t="s">
        <v>514</v>
      </c>
      <c r="K638" t="s">
        <v>116</v>
      </c>
      <c r="L638" t="s">
        <v>117</v>
      </c>
      <c r="M638" t="s">
        <v>118</v>
      </c>
      <c r="N638" t="s">
        <v>119</v>
      </c>
      <c r="O638" t="s">
        <v>120</v>
      </c>
      <c r="P638" t="s">
        <v>200</v>
      </c>
      <c r="Q638" t="s">
        <v>230</v>
      </c>
      <c r="R638" t="s">
        <v>123</v>
      </c>
      <c r="S638" t="s">
        <v>124</v>
      </c>
      <c r="T638" t="s">
        <v>5578</v>
      </c>
      <c r="U638" t="s">
        <v>5579</v>
      </c>
      <c r="V638" t="s">
        <v>5580</v>
      </c>
      <c r="Z638" t="s">
        <v>5581</v>
      </c>
      <c r="AA638" t="s">
        <v>410</v>
      </c>
      <c r="AB638" t="s">
        <v>206</v>
      </c>
      <c r="AC638" t="s">
        <v>130</v>
      </c>
      <c r="AD638">
        <v>1</v>
      </c>
      <c r="AE638" t="s">
        <v>206</v>
      </c>
      <c r="AF638" t="s">
        <v>113</v>
      </c>
      <c r="AG638" t="s">
        <v>113</v>
      </c>
      <c r="AH638" t="s">
        <v>131</v>
      </c>
      <c r="AI638" t="s">
        <v>132</v>
      </c>
      <c r="AJ638" t="s">
        <v>131</v>
      </c>
      <c r="AK638" t="s">
        <v>5582</v>
      </c>
      <c r="AL638" t="s">
        <v>5583</v>
      </c>
      <c r="AM638" t="s">
        <v>135</v>
      </c>
      <c r="AN638" t="s">
        <v>113</v>
      </c>
      <c r="AO638" t="s">
        <v>113</v>
      </c>
      <c r="AQ638" t="s">
        <v>136</v>
      </c>
      <c r="AR638" t="s">
        <v>113</v>
      </c>
      <c r="AS638" t="s">
        <v>113</v>
      </c>
      <c r="AT638" t="s">
        <v>113</v>
      </c>
      <c r="AU638" t="s">
        <v>113</v>
      </c>
      <c r="AW638" t="s">
        <v>113</v>
      </c>
      <c r="AX638" s="82">
        <f>IFERROR(FIND("Óbitos/feridos",consulta_completa__11[[#This Row],[13 - Ocorrências/Ambientes Atingidos]]),0)</f>
        <v>0</v>
      </c>
      <c r="AY638" s="83" t="str">
        <f t="shared" si="280"/>
        <v/>
      </c>
      <c r="AZ638" s="82">
        <f>IFERROR(FIND("População afetada/evacuada",consulta_completa__11[[#This Row],[13 - Ocorrências/Ambientes Atingidos]]),0)</f>
        <v>0</v>
      </c>
      <c r="BA638" s="82" t="str">
        <f t="shared" si="281"/>
        <v/>
      </c>
      <c r="BB638" s="82">
        <f>IFERROR(FIND("Suspensão de abastecimento de água",consulta_completa__11[[#This Row],[13 - Ocorrências/Ambientes Atingidos]]),0)</f>
        <v>0</v>
      </c>
      <c r="BC638" s="83" t="str">
        <f t="shared" si="309"/>
        <v/>
      </c>
      <c r="BD638" s="82">
        <f>IFERROR(FIND("Rio/córrego",consulta_completa__11[[#This Row],[13 - Ocorrências/Ambientes Atingidos]]),0)</f>
        <v>0</v>
      </c>
      <c r="BE638" s="83" t="str">
        <f t="shared" si="282"/>
        <v/>
      </c>
      <c r="BF638" s="82">
        <f>IFERROR(FIND("Lago",consulta_completa__11[[#This Row],[13 - Ocorrências/Ambientes Atingidos]]),0)</f>
        <v>0</v>
      </c>
      <c r="BG638" s="83" t="str">
        <f t="shared" si="283"/>
        <v/>
      </c>
      <c r="BH638" s="82">
        <f>IFERROR(FIND("Mar",consulta_completa__11[[#This Row],[13 - Ocorrências/Ambientes Atingidos]]),0)</f>
        <v>1</v>
      </c>
      <c r="BI638" s="83" t="str">
        <f t="shared" si="284"/>
        <v>X</v>
      </c>
      <c r="BJ638" s="82">
        <f>IFERROR(FIND("Praia",consulta_completa__11[[#This Row],[13 - Ocorrências/Ambientes Atingidos]]),0)</f>
        <v>0</v>
      </c>
      <c r="BK638" s="83" t="str">
        <f t="shared" si="285"/>
        <v/>
      </c>
      <c r="BL638" s="82">
        <f>IFERROR(FIND("Solo",consulta_completa__11[[#This Row],[13 - Ocorrências/Ambientes Atingidos]]),0)</f>
        <v>0</v>
      </c>
      <c r="BM638" s="83" t="str">
        <f t="shared" si="286"/>
        <v/>
      </c>
      <c r="BN638" s="82">
        <f>IFERROR(FIND("Águas subterrâneas",consulta_completa__11[[#This Row],[13 - Ocorrências/Ambientes Atingidos]]),0)</f>
        <v>0</v>
      </c>
      <c r="BO638" s="83" t="str">
        <f t="shared" si="287"/>
        <v/>
      </c>
      <c r="BP638" s="82">
        <f>IFERROR(FIND("Atmosfera",consulta_completa__11[[#This Row],[13 - Ocorrências/Ambientes Atingidos]]),0)</f>
        <v>0</v>
      </c>
      <c r="BQ638" s="83" t="str">
        <f t="shared" si="288"/>
        <v/>
      </c>
      <c r="BR638" s="82">
        <f>IFERROR(FIND("Flora",consulta_completa__11[[#This Row],[13 - Ocorrências/Ambientes Atingidos]]),0)</f>
        <v>0</v>
      </c>
      <c r="BS638" s="83" t="str">
        <f t="shared" si="289"/>
        <v/>
      </c>
      <c r="BT638" s="82">
        <f>IFERROR(FIND("Fauna",consulta_completa__11[[#This Row],[13 - Ocorrências/Ambientes Atingidos]]),0)</f>
        <v>0</v>
      </c>
      <c r="BU638" s="83" t="str">
        <f t="shared" si="290"/>
        <v/>
      </c>
      <c r="BV638" s="82">
        <f>IFERROR(FIND("UC federal",consulta_completa__11[[#This Row],[13 - Ocorrências/Ambientes Atingidos]]),0)</f>
        <v>0</v>
      </c>
      <c r="BW638" s="83" t="str">
        <f t="shared" si="291"/>
        <v/>
      </c>
      <c r="BX638" s="82">
        <f>IFERROR(FIND("UC estadual/municipal",consulta_completa__11[[#This Row],[13 - Ocorrências/Ambientes Atingidos]]),0)</f>
        <v>0</v>
      </c>
      <c r="BY638" s="83" t="str">
        <f t="shared" si="292"/>
        <v/>
      </c>
      <c r="BZ638" s="82">
        <f>IFERROR(FIND("Outro(s)",consulta_completa__11[[#This Row],[13 - Ocorrências/Ambientes Atingidos]]),0)</f>
        <v>0</v>
      </c>
      <c r="CA638" s="83" t="str">
        <f t="shared" si="293"/>
        <v/>
      </c>
      <c r="CB638" s="82">
        <f>IFERROR(FIND("Sem dano",consulta_completa__11[[#This Row],[13 - Ocorrências/Ambientes Atingidos]]),0)</f>
        <v>0</v>
      </c>
      <c r="CC638" s="83" t="str">
        <f t="shared" si="294"/>
        <v/>
      </c>
      <c r="CD638" s="82" t="str">
        <f>IF(consulta_completa__11[[#This Row],[13 - Ocorrências/Ambientes Atingidos]]="","X","")</f>
        <v/>
      </c>
      <c r="CE638" s="84">
        <f>IFERROR(FIND("IBAMA",consulta_completa__11[[#This Row],[14 - Inst. Atuando no Local]]),0)</f>
        <v>0</v>
      </c>
      <c r="CF638" s="84" t="str">
        <f t="shared" si="295"/>
        <v/>
      </c>
      <c r="CG638" s="84">
        <f>IFERROR(FIND("OEMA",consulta_completa__11[[#This Row],[14 - Inst. Atuando no Local]]),0)</f>
        <v>0</v>
      </c>
      <c r="CH638" s="84" t="str">
        <f t="shared" si="296"/>
        <v/>
      </c>
      <c r="CI638" s="84">
        <f>IFERROR(FIND("DEFESA CIVIL",consulta_completa__11[[#This Row],[14 - Inst. Atuando no Local]]),0)</f>
        <v>0</v>
      </c>
      <c r="CJ638" s="84" t="str">
        <f t="shared" si="297"/>
        <v/>
      </c>
      <c r="CK638" s="84">
        <f>IFERROR(FIND("CORPO DE BOMBEIROS",consulta_completa__11[[#This Row],[14 - Inst. Atuando no Local]]),0)</f>
        <v>0</v>
      </c>
      <c r="CL638" s="84" t="str">
        <f t="shared" si="298"/>
        <v/>
      </c>
      <c r="CM638" s="84">
        <f>IFERROR(FIND("POLÍCIA RODOVIÁRIA",consulta_completa__11[[#This Row],[14 - Inst. Atuando no Local]]),0)</f>
        <v>0</v>
      </c>
      <c r="CN638" s="84" t="str">
        <f t="shared" si="299"/>
        <v/>
      </c>
      <c r="CO638" s="84">
        <f>IFERROR(FIND("POLÍCIA MILITAR",consulta_completa__11[[#This Row],[14 - Inst. Atuando no Local]]),0)</f>
        <v>0</v>
      </c>
      <c r="CP638" s="84" t="str">
        <f t="shared" si="300"/>
        <v/>
      </c>
      <c r="CQ638" s="84">
        <f>IFERROR(FIND("POLÍCIA CIVIL",consulta_completa__11[[#This Row],[14 - Inst. Atuando no Local]]),0)</f>
        <v>0</v>
      </c>
      <c r="CR638" s="84" t="str">
        <f t="shared" si="301"/>
        <v/>
      </c>
      <c r="CS638" s="84">
        <f>IFERROR(FIND("MARINHA DO BRASIL",consulta_completa__11[[#This Row],[14 - Inst. Atuando no Local]]),0)</f>
        <v>0</v>
      </c>
      <c r="CT638" s="84" t="str">
        <f t="shared" si="302"/>
        <v/>
      </c>
      <c r="CU638" s="84">
        <f>IFERROR(FIND("EMPRESA ESPECIALIZADA EM ATENDIMENTO",consulta_completa__11[[#This Row],[14 - Inst. Atuando no Local]]),0)</f>
        <v>0</v>
      </c>
      <c r="CV638" s="84" t="str">
        <f t="shared" si="303"/>
        <v/>
      </c>
      <c r="CW638" s="84">
        <f>IFERROR(FIND("IBAMA",consulta_completa__11[[#This Row],[14 - Inst. Atuando no Local]]),0)</f>
        <v>0</v>
      </c>
      <c r="CX638" s="84" t="str">
        <f t="shared" si="304"/>
        <v/>
      </c>
      <c r="CY638" s="84" t="str">
        <f>IF(consulta_completa__11[[#This Row],[14 - Inst. Atuando no Local]]="","X","")</f>
        <v/>
      </c>
      <c r="CZ638" s="84">
        <f>IFERROR(FIND("OUTRA (S)",consulta_completa__11[[#This Row],[14 - Inst. Atuando no Local]]),0)</f>
        <v>0</v>
      </c>
      <c r="DA638" s="84" t="str">
        <f t="shared" si="305"/>
        <v/>
      </c>
      <c r="DB638" s="35" t="str">
        <f t="shared" si="306"/>
        <v>Sim</v>
      </c>
      <c r="DC638" s="35" t="str">
        <f t="shared" si="307"/>
        <v>Não</v>
      </c>
      <c r="DD638" s="35" t="str">
        <f t="shared" si="308"/>
        <v>Sim</v>
      </c>
      <c r="DE638" s="87" t="str">
        <f t="shared" si="310"/>
        <v>Federal</v>
      </c>
    </row>
    <row r="639" spans="1:109">
      <c r="A639" s="14">
        <v>202583032438</v>
      </c>
      <c r="B639" s="1">
        <v>45898</v>
      </c>
      <c r="C639" t="s">
        <v>109</v>
      </c>
      <c r="D639" t="s">
        <v>110</v>
      </c>
      <c r="E639" t="s">
        <v>111</v>
      </c>
      <c r="F639" t="s">
        <v>112</v>
      </c>
      <c r="G639" t="s">
        <v>113</v>
      </c>
      <c r="H639" t="s">
        <v>114</v>
      </c>
      <c r="I639" t="s">
        <v>114</v>
      </c>
      <c r="J639" t="s">
        <v>5584</v>
      </c>
      <c r="K639" t="s">
        <v>1249</v>
      </c>
      <c r="L639" t="s">
        <v>117</v>
      </c>
      <c r="M639" t="s">
        <v>118</v>
      </c>
      <c r="N639" t="s">
        <v>113</v>
      </c>
      <c r="O639" t="s">
        <v>239</v>
      </c>
      <c r="P639" t="s">
        <v>200</v>
      </c>
      <c r="Q639" t="s">
        <v>122</v>
      </c>
      <c r="R639" t="s">
        <v>123</v>
      </c>
      <c r="S639" t="s">
        <v>201</v>
      </c>
      <c r="T639" t="s">
        <v>5585</v>
      </c>
      <c r="U639" t="s">
        <v>113</v>
      </c>
      <c r="V639" t="s">
        <v>5586</v>
      </c>
      <c r="Z639" t="s">
        <v>5587</v>
      </c>
      <c r="AA639" t="s">
        <v>113</v>
      </c>
      <c r="AB639" t="s">
        <v>1445</v>
      </c>
      <c r="AC639" t="s">
        <v>983</v>
      </c>
      <c r="AD639">
        <v>1</v>
      </c>
      <c r="AE639" t="s">
        <v>113</v>
      </c>
      <c r="AF639" t="s">
        <v>113</v>
      </c>
      <c r="AG639" t="s">
        <v>113</v>
      </c>
      <c r="AH639" t="s">
        <v>131</v>
      </c>
      <c r="AI639" t="s">
        <v>131</v>
      </c>
      <c r="AJ639" t="s">
        <v>132</v>
      </c>
      <c r="AK639" t="s">
        <v>113</v>
      </c>
      <c r="AL639" t="s">
        <v>5588</v>
      </c>
      <c r="AM639" t="s">
        <v>986</v>
      </c>
      <c r="AN639" t="s">
        <v>113</v>
      </c>
      <c r="AO639" t="s">
        <v>113</v>
      </c>
      <c r="AQ639" t="s">
        <v>989</v>
      </c>
      <c r="AR639" t="s">
        <v>113</v>
      </c>
      <c r="AS639" t="s">
        <v>113</v>
      </c>
      <c r="AT639" t="s">
        <v>5585</v>
      </c>
      <c r="AU639" t="s">
        <v>113</v>
      </c>
      <c r="AW639" t="s">
        <v>159</v>
      </c>
      <c r="AX639" s="82">
        <f>IFERROR(FIND("Óbitos/feridos",consulta_completa__11[[#This Row],[13 - Ocorrências/Ambientes Atingidos]]),0)</f>
        <v>0</v>
      </c>
      <c r="AY639" s="83" t="str">
        <f t="shared" si="280"/>
        <v/>
      </c>
      <c r="AZ639" s="82">
        <f>IFERROR(FIND("População afetada/evacuada",consulta_completa__11[[#This Row],[13 - Ocorrências/Ambientes Atingidos]]),0)</f>
        <v>0</v>
      </c>
      <c r="BA639" s="82" t="str">
        <f t="shared" si="281"/>
        <v/>
      </c>
      <c r="BB639" s="82">
        <f>IFERROR(FIND("Suspensão de abastecimento de água",consulta_completa__11[[#This Row],[13 - Ocorrências/Ambientes Atingidos]]),0)</f>
        <v>0</v>
      </c>
      <c r="BC639" s="83" t="str">
        <f t="shared" si="309"/>
        <v/>
      </c>
      <c r="BD639" s="82">
        <f>IFERROR(FIND("Rio/córrego",consulta_completa__11[[#This Row],[13 - Ocorrências/Ambientes Atingidos]]),0)</f>
        <v>0</v>
      </c>
      <c r="BE639" s="83" t="str">
        <f t="shared" si="282"/>
        <v/>
      </c>
      <c r="BF639" s="82">
        <f>IFERROR(FIND("Lago",consulta_completa__11[[#This Row],[13 - Ocorrências/Ambientes Atingidos]]),0)</f>
        <v>0</v>
      </c>
      <c r="BG639" s="83" t="str">
        <f t="shared" si="283"/>
        <v/>
      </c>
      <c r="BH639" s="82">
        <f>IFERROR(FIND("Mar",consulta_completa__11[[#This Row],[13 - Ocorrências/Ambientes Atingidos]]),0)</f>
        <v>1</v>
      </c>
      <c r="BI639" s="83" t="str">
        <f t="shared" si="284"/>
        <v>X</v>
      </c>
      <c r="BJ639" s="82">
        <f>IFERROR(FIND("Praia",consulta_completa__11[[#This Row],[13 - Ocorrências/Ambientes Atingidos]]),0)</f>
        <v>0</v>
      </c>
      <c r="BK639" s="83" t="str">
        <f t="shared" si="285"/>
        <v/>
      </c>
      <c r="BL639" s="82">
        <f>IFERROR(FIND("Solo",consulta_completa__11[[#This Row],[13 - Ocorrências/Ambientes Atingidos]]),0)</f>
        <v>0</v>
      </c>
      <c r="BM639" s="83" t="str">
        <f t="shared" si="286"/>
        <v/>
      </c>
      <c r="BN639" s="82">
        <f>IFERROR(FIND("Águas subterrâneas",consulta_completa__11[[#This Row],[13 - Ocorrências/Ambientes Atingidos]]),0)</f>
        <v>0</v>
      </c>
      <c r="BO639" s="83" t="str">
        <f t="shared" si="287"/>
        <v/>
      </c>
      <c r="BP639" s="82">
        <f>IFERROR(FIND("Atmosfera",consulta_completa__11[[#This Row],[13 - Ocorrências/Ambientes Atingidos]]),0)</f>
        <v>0</v>
      </c>
      <c r="BQ639" s="83" t="str">
        <f t="shared" si="288"/>
        <v/>
      </c>
      <c r="BR639" s="82">
        <f>IFERROR(FIND("Flora",consulta_completa__11[[#This Row],[13 - Ocorrências/Ambientes Atingidos]]),0)</f>
        <v>0</v>
      </c>
      <c r="BS639" s="83" t="str">
        <f t="shared" si="289"/>
        <v/>
      </c>
      <c r="BT639" s="82">
        <f>IFERROR(FIND("Fauna",consulta_completa__11[[#This Row],[13 - Ocorrências/Ambientes Atingidos]]),0)</f>
        <v>0</v>
      </c>
      <c r="BU639" s="83" t="str">
        <f t="shared" si="290"/>
        <v/>
      </c>
      <c r="BV639" s="82">
        <f>IFERROR(FIND("UC federal",consulta_completa__11[[#This Row],[13 - Ocorrências/Ambientes Atingidos]]),0)</f>
        <v>0</v>
      </c>
      <c r="BW639" s="83" t="str">
        <f t="shared" si="291"/>
        <v/>
      </c>
      <c r="BX639" s="82">
        <f>IFERROR(FIND("UC estadual/municipal",consulta_completa__11[[#This Row],[13 - Ocorrências/Ambientes Atingidos]]),0)</f>
        <v>0</v>
      </c>
      <c r="BY639" s="83" t="str">
        <f t="shared" si="292"/>
        <v/>
      </c>
      <c r="BZ639" s="82">
        <f>IFERROR(FIND("Outro(s)",consulta_completa__11[[#This Row],[13 - Ocorrências/Ambientes Atingidos]]),0)</f>
        <v>0</v>
      </c>
      <c r="CA639" s="83" t="str">
        <f t="shared" si="293"/>
        <v/>
      </c>
      <c r="CB639" s="82">
        <f>IFERROR(FIND("Sem dano",consulta_completa__11[[#This Row],[13 - Ocorrências/Ambientes Atingidos]]),0)</f>
        <v>0</v>
      </c>
      <c r="CC639" s="83" t="str">
        <f t="shared" si="294"/>
        <v/>
      </c>
      <c r="CD639" s="82" t="str">
        <f>IF(consulta_completa__11[[#This Row],[13 - Ocorrências/Ambientes Atingidos]]="","X","")</f>
        <v/>
      </c>
      <c r="CE639" s="84">
        <f>IFERROR(FIND("IBAMA",consulta_completa__11[[#This Row],[14 - Inst. Atuando no Local]]),0)</f>
        <v>0</v>
      </c>
      <c r="CF639" s="84" t="str">
        <f t="shared" si="295"/>
        <v/>
      </c>
      <c r="CG639" s="84">
        <f>IFERROR(FIND("OEMA",consulta_completa__11[[#This Row],[14 - Inst. Atuando no Local]]),0)</f>
        <v>0</v>
      </c>
      <c r="CH639" s="84" t="str">
        <f t="shared" si="296"/>
        <v/>
      </c>
      <c r="CI639" s="84">
        <f>IFERROR(FIND("DEFESA CIVIL",consulta_completa__11[[#This Row],[14 - Inst. Atuando no Local]]),0)</f>
        <v>0</v>
      </c>
      <c r="CJ639" s="84" t="str">
        <f t="shared" si="297"/>
        <v/>
      </c>
      <c r="CK639" s="84">
        <f>IFERROR(FIND("CORPO DE BOMBEIROS",consulta_completa__11[[#This Row],[14 - Inst. Atuando no Local]]),0)</f>
        <v>0</v>
      </c>
      <c r="CL639" s="84" t="str">
        <f t="shared" si="298"/>
        <v/>
      </c>
      <c r="CM639" s="84">
        <f>IFERROR(FIND("POLÍCIA RODOVIÁRIA",consulta_completa__11[[#This Row],[14 - Inst. Atuando no Local]]),0)</f>
        <v>0</v>
      </c>
      <c r="CN639" s="84" t="str">
        <f t="shared" si="299"/>
        <v/>
      </c>
      <c r="CO639" s="84">
        <f>IFERROR(FIND("POLÍCIA MILITAR",consulta_completa__11[[#This Row],[14 - Inst. Atuando no Local]]),0)</f>
        <v>0</v>
      </c>
      <c r="CP639" s="84" t="str">
        <f t="shared" si="300"/>
        <v/>
      </c>
      <c r="CQ639" s="84">
        <f>IFERROR(FIND("POLÍCIA CIVIL",consulta_completa__11[[#This Row],[14 - Inst. Atuando no Local]]),0)</f>
        <v>0</v>
      </c>
      <c r="CR639" s="84" t="str">
        <f t="shared" si="301"/>
        <v/>
      </c>
      <c r="CS639" s="84">
        <f>IFERROR(FIND("MARINHA DO BRASIL",consulta_completa__11[[#This Row],[14 - Inst. Atuando no Local]]),0)</f>
        <v>0</v>
      </c>
      <c r="CT639" s="84" t="str">
        <f t="shared" si="302"/>
        <v/>
      </c>
      <c r="CU639" s="84">
        <f>IFERROR(FIND("EMPRESA ESPECIALIZADA EM ATENDIMENTO",consulta_completa__11[[#This Row],[14 - Inst. Atuando no Local]]),0)</f>
        <v>0</v>
      </c>
      <c r="CV639" s="84" t="str">
        <f t="shared" si="303"/>
        <v/>
      </c>
      <c r="CW639" s="84">
        <f>IFERROR(FIND("IBAMA",consulta_completa__11[[#This Row],[14 - Inst. Atuando no Local]]),0)</f>
        <v>0</v>
      </c>
      <c r="CX639" s="84" t="str">
        <f t="shared" si="304"/>
        <v/>
      </c>
      <c r="CY639" s="84" t="str">
        <f>IF(consulta_completa__11[[#This Row],[14 - Inst. Atuando no Local]]="","X","")</f>
        <v>X</v>
      </c>
      <c r="CZ639" s="84">
        <f>IFERROR(FIND("OUTRA (S)",consulta_completa__11[[#This Row],[14 - Inst. Atuando no Local]]),0)</f>
        <v>0</v>
      </c>
      <c r="DA639" s="84" t="str">
        <f t="shared" si="305"/>
        <v/>
      </c>
      <c r="DB639" s="35" t="str">
        <f t="shared" si="306"/>
        <v>Sim</v>
      </c>
      <c r="DC639" s="35" t="str">
        <f t="shared" si="307"/>
        <v>Não</v>
      </c>
      <c r="DD639" s="35" t="str">
        <f t="shared" si="308"/>
        <v>Sim</v>
      </c>
      <c r="DE639" s="87" t="str">
        <f t="shared" si="310"/>
        <v>Federal</v>
      </c>
    </row>
    <row r="640" spans="1:109">
      <c r="A640" s="14">
        <v>20258317256</v>
      </c>
      <c r="B640" s="1">
        <v>45899</v>
      </c>
      <c r="C640" t="s">
        <v>3164</v>
      </c>
      <c r="D640" t="s">
        <v>180</v>
      </c>
      <c r="E640" t="s">
        <v>286</v>
      </c>
      <c r="F640" t="s">
        <v>1677</v>
      </c>
      <c r="G640" t="s">
        <v>113</v>
      </c>
      <c r="H640" t="s">
        <v>114</v>
      </c>
      <c r="I640" t="s">
        <v>114</v>
      </c>
      <c r="J640" t="s">
        <v>4509</v>
      </c>
      <c r="K640" t="s">
        <v>4547</v>
      </c>
      <c r="L640" t="s">
        <v>1352</v>
      </c>
      <c r="M640" t="s">
        <v>140</v>
      </c>
      <c r="N640" t="s">
        <v>852</v>
      </c>
      <c r="O640" t="s">
        <v>239</v>
      </c>
      <c r="P640" t="s">
        <v>229</v>
      </c>
      <c r="Q640" t="s">
        <v>122</v>
      </c>
      <c r="R640" t="s">
        <v>123</v>
      </c>
      <c r="S640" t="s">
        <v>113</v>
      </c>
      <c r="T640" t="s">
        <v>5589</v>
      </c>
      <c r="U640" t="s">
        <v>5590</v>
      </c>
      <c r="V640" t="s">
        <v>5591</v>
      </c>
      <c r="Z640" t="s">
        <v>5592</v>
      </c>
      <c r="AA640" t="s">
        <v>5593</v>
      </c>
      <c r="AB640" t="s">
        <v>5594</v>
      </c>
      <c r="AC640" t="s">
        <v>5595</v>
      </c>
      <c r="AD640">
        <v>0</v>
      </c>
      <c r="AE640" t="s">
        <v>5596</v>
      </c>
      <c r="AF640" t="s">
        <v>5597</v>
      </c>
      <c r="AG640" t="s">
        <v>5598</v>
      </c>
      <c r="AH640" t="s">
        <v>131</v>
      </c>
      <c r="AI640" t="s">
        <v>132</v>
      </c>
      <c r="AJ640" t="s">
        <v>131</v>
      </c>
      <c r="AK640" t="s">
        <v>5599</v>
      </c>
      <c r="AL640" t="s">
        <v>5600</v>
      </c>
      <c r="AM640" t="s">
        <v>5601</v>
      </c>
      <c r="AN640" t="s">
        <v>1271</v>
      </c>
      <c r="AO640" t="s">
        <v>1703</v>
      </c>
      <c r="AP640">
        <v>11934123210</v>
      </c>
      <c r="AQ640" t="s">
        <v>5602</v>
      </c>
      <c r="AR640" t="s">
        <v>113</v>
      </c>
      <c r="AS640" t="s">
        <v>113</v>
      </c>
      <c r="AT640" t="s">
        <v>113</v>
      </c>
      <c r="AU640" t="s">
        <v>113</v>
      </c>
      <c r="AW640" t="s">
        <v>113</v>
      </c>
      <c r="AX640" s="82">
        <f>IFERROR(FIND("Óbitos/feridos",consulta_completa__11[[#This Row],[13 - Ocorrências/Ambientes Atingidos]]),0)</f>
        <v>0</v>
      </c>
      <c r="AY640" s="83" t="str">
        <f t="shared" si="280"/>
        <v/>
      </c>
      <c r="AZ640" s="82">
        <f>IFERROR(FIND("População afetada/evacuada",consulta_completa__11[[#This Row],[13 - Ocorrências/Ambientes Atingidos]]),0)</f>
        <v>0</v>
      </c>
      <c r="BA640" s="82" t="str">
        <f t="shared" si="281"/>
        <v/>
      </c>
      <c r="BB640" s="82">
        <f>IFERROR(FIND("Suspensão de abastecimento de água",consulta_completa__11[[#This Row],[13 - Ocorrências/Ambientes Atingidos]]),0)</f>
        <v>0</v>
      </c>
      <c r="BC640" s="83" t="str">
        <f t="shared" si="309"/>
        <v/>
      </c>
      <c r="BD640" s="82">
        <f>IFERROR(FIND("Rio/córrego",consulta_completa__11[[#This Row],[13 - Ocorrências/Ambientes Atingidos]]),0)</f>
        <v>0</v>
      </c>
      <c r="BE640" s="83" t="str">
        <f t="shared" si="282"/>
        <v/>
      </c>
      <c r="BF640" s="82">
        <f>IFERROR(FIND("Lago",consulta_completa__11[[#This Row],[13 - Ocorrências/Ambientes Atingidos]]),0)</f>
        <v>0</v>
      </c>
      <c r="BG640" s="83" t="str">
        <f t="shared" si="283"/>
        <v/>
      </c>
      <c r="BH640" s="82">
        <f>IFERROR(FIND("Mar",consulta_completa__11[[#This Row],[13 - Ocorrências/Ambientes Atingidos]]),0)</f>
        <v>0</v>
      </c>
      <c r="BI640" s="83" t="str">
        <f t="shared" si="284"/>
        <v/>
      </c>
      <c r="BJ640" s="82">
        <f>IFERROR(FIND("Praia",consulta_completa__11[[#This Row],[13 - Ocorrências/Ambientes Atingidos]]),0)</f>
        <v>0</v>
      </c>
      <c r="BK640" s="83" t="str">
        <f t="shared" si="285"/>
        <v/>
      </c>
      <c r="BL640" s="82">
        <f>IFERROR(FIND("Solo",consulta_completa__11[[#This Row],[13 - Ocorrências/Ambientes Atingidos]]),0)</f>
        <v>1</v>
      </c>
      <c r="BM640" s="83" t="str">
        <f t="shared" si="286"/>
        <v>X</v>
      </c>
      <c r="BN640" s="82">
        <f>IFERROR(FIND("Águas subterrâneas",consulta_completa__11[[#This Row],[13 - Ocorrências/Ambientes Atingidos]]),0)</f>
        <v>0</v>
      </c>
      <c r="BO640" s="83" t="str">
        <f t="shared" si="287"/>
        <v/>
      </c>
      <c r="BP640" s="82">
        <f>IFERROR(FIND("Atmosfera",consulta_completa__11[[#This Row],[13 - Ocorrências/Ambientes Atingidos]]),0)</f>
        <v>0</v>
      </c>
      <c r="BQ640" s="83" t="str">
        <f t="shared" si="288"/>
        <v/>
      </c>
      <c r="BR640" s="82">
        <f>IFERROR(FIND("Flora",consulta_completa__11[[#This Row],[13 - Ocorrências/Ambientes Atingidos]]),0)</f>
        <v>0</v>
      </c>
      <c r="BS640" s="83" t="str">
        <f t="shared" si="289"/>
        <v/>
      </c>
      <c r="BT640" s="82">
        <f>IFERROR(FIND("Fauna",consulta_completa__11[[#This Row],[13 - Ocorrências/Ambientes Atingidos]]),0)</f>
        <v>0</v>
      </c>
      <c r="BU640" s="83" t="str">
        <f t="shared" si="290"/>
        <v/>
      </c>
      <c r="BV640" s="82">
        <f>IFERROR(FIND("UC federal",consulta_completa__11[[#This Row],[13 - Ocorrências/Ambientes Atingidos]]),0)</f>
        <v>0</v>
      </c>
      <c r="BW640" s="83" t="str">
        <f t="shared" si="291"/>
        <v/>
      </c>
      <c r="BX640" s="82">
        <f>IFERROR(FIND("UC estadual/municipal",consulta_completa__11[[#This Row],[13 - Ocorrências/Ambientes Atingidos]]),0)</f>
        <v>0</v>
      </c>
      <c r="BY640" s="83" t="str">
        <f t="shared" si="292"/>
        <v/>
      </c>
      <c r="BZ640" s="82">
        <f>IFERROR(FIND("Outro(s)",consulta_completa__11[[#This Row],[13 - Ocorrências/Ambientes Atingidos]]),0)</f>
        <v>0</v>
      </c>
      <c r="CA640" s="83" t="str">
        <f t="shared" si="293"/>
        <v/>
      </c>
      <c r="CB640" s="82">
        <f>IFERROR(FIND("Sem dano",consulta_completa__11[[#This Row],[13 - Ocorrências/Ambientes Atingidos]]),0)</f>
        <v>0</v>
      </c>
      <c r="CC640" s="83" t="str">
        <f t="shared" si="294"/>
        <v/>
      </c>
      <c r="CD640" s="82" t="str">
        <f>IF(consulta_completa__11[[#This Row],[13 - Ocorrências/Ambientes Atingidos]]="","X","")</f>
        <v/>
      </c>
      <c r="CE640" s="84">
        <f>IFERROR(FIND("IBAMA",consulta_completa__11[[#This Row],[14 - Inst. Atuando no Local]]),0)</f>
        <v>0</v>
      </c>
      <c r="CF640" s="84" t="str">
        <f t="shared" si="295"/>
        <v/>
      </c>
      <c r="CG640" s="84">
        <f>IFERROR(FIND("OEMA",consulta_completa__11[[#This Row],[14 - Inst. Atuando no Local]]),0)</f>
        <v>0</v>
      </c>
      <c r="CH640" s="84" t="str">
        <f t="shared" si="296"/>
        <v/>
      </c>
      <c r="CI640" s="84">
        <f>IFERROR(FIND("DEFESA CIVIL",consulta_completa__11[[#This Row],[14 - Inst. Atuando no Local]]),0)</f>
        <v>0</v>
      </c>
      <c r="CJ640" s="84" t="str">
        <f t="shared" si="297"/>
        <v/>
      </c>
      <c r="CK640" s="84">
        <f>IFERROR(FIND("CORPO DE BOMBEIROS",consulta_completa__11[[#This Row],[14 - Inst. Atuando no Local]]),0)</f>
        <v>0</v>
      </c>
      <c r="CL640" s="84" t="str">
        <f t="shared" si="298"/>
        <v/>
      </c>
      <c r="CM640" s="84">
        <f>IFERROR(FIND("POLÍCIA RODOVIÁRIA",consulta_completa__11[[#This Row],[14 - Inst. Atuando no Local]]),0)</f>
        <v>0</v>
      </c>
      <c r="CN640" s="84" t="str">
        <f t="shared" si="299"/>
        <v/>
      </c>
      <c r="CO640" s="84">
        <f>IFERROR(FIND("POLÍCIA MILITAR",consulta_completa__11[[#This Row],[14 - Inst. Atuando no Local]]),0)</f>
        <v>0</v>
      </c>
      <c r="CP640" s="84" t="str">
        <f t="shared" si="300"/>
        <v/>
      </c>
      <c r="CQ640" s="84">
        <f>IFERROR(FIND("POLÍCIA CIVIL",consulta_completa__11[[#This Row],[14 - Inst. Atuando no Local]]),0)</f>
        <v>0</v>
      </c>
      <c r="CR640" s="84" t="str">
        <f t="shared" si="301"/>
        <v/>
      </c>
      <c r="CS640" s="84">
        <f>IFERROR(FIND("MARINHA DO BRASIL",consulta_completa__11[[#This Row],[14 - Inst. Atuando no Local]]),0)</f>
        <v>0</v>
      </c>
      <c r="CT640" s="84" t="str">
        <f t="shared" si="302"/>
        <v/>
      </c>
      <c r="CU640" s="84">
        <f>IFERROR(FIND("EMPRESA ESPECIALIZADA EM ATENDIMENTO",consulta_completa__11[[#This Row],[14 - Inst. Atuando no Local]]),0)</f>
        <v>0</v>
      </c>
      <c r="CV640" s="84" t="str">
        <f t="shared" si="303"/>
        <v/>
      </c>
      <c r="CW640" s="84">
        <f>IFERROR(FIND("IBAMA",consulta_completa__11[[#This Row],[14 - Inst. Atuando no Local]]),0)</f>
        <v>0</v>
      </c>
      <c r="CX640" s="84" t="str">
        <f t="shared" si="304"/>
        <v/>
      </c>
      <c r="CY640" s="84" t="str">
        <f>IF(consulta_completa__11[[#This Row],[14 - Inst. Atuando no Local]]="","X","")</f>
        <v/>
      </c>
      <c r="CZ640" s="84">
        <f>IFERROR(FIND("OUTRA (S)",consulta_completa__11[[#This Row],[14 - Inst. Atuando no Local]]),0)</f>
        <v>0</v>
      </c>
      <c r="DA640" s="84" t="str">
        <f t="shared" si="305"/>
        <v/>
      </c>
      <c r="DB640" s="35" t="str">
        <f t="shared" si="306"/>
        <v>Sim</v>
      </c>
      <c r="DC640" s="35" t="str">
        <f t="shared" si="307"/>
        <v>Não</v>
      </c>
      <c r="DD640" s="35" t="str">
        <f t="shared" si="308"/>
        <v>Sim</v>
      </c>
      <c r="DE640" s="87" t="str">
        <f>IF(AD640=1,"Federal",IF(AD640=2,"Estadual",IF(AD640=0,"Sem informação","")))</f>
        <v>Sem informação</v>
      </c>
    </row>
    <row r="641" spans="1:109">
      <c r="A641" s="14">
        <v>202583072025</v>
      </c>
      <c r="B641" s="1">
        <v>45899</v>
      </c>
      <c r="C641" t="s">
        <v>109</v>
      </c>
      <c r="D641" t="s">
        <v>110</v>
      </c>
      <c r="E641" t="s">
        <v>111</v>
      </c>
      <c r="F641" t="s">
        <v>112</v>
      </c>
      <c r="G641" t="s">
        <v>113</v>
      </c>
      <c r="H641" t="s">
        <v>114</v>
      </c>
      <c r="I641" t="s">
        <v>114</v>
      </c>
      <c r="J641" t="s">
        <v>252</v>
      </c>
      <c r="K641" t="s">
        <v>3434</v>
      </c>
      <c r="L641" t="s">
        <v>117</v>
      </c>
      <c r="M641" t="s">
        <v>118</v>
      </c>
      <c r="N641" t="s">
        <v>119</v>
      </c>
      <c r="O641" t="s">
        <v>120</v>
      </c>
      <c r="P641" t="s">
        <v>229</v>
      </c>
      <c r="Q641" t="s">
        <v>230</v>
      </c>
      <c r="R641" t="s">
        <v>123</v>
      </c>
      <c r="S641" t="s">
        <v>201</v>
      </c>
      <c r="T641" t="s">
        <v>5603</v>
      </c>
      <c r="U641" t="s">
        <v>5042</v>
      </c>
      <c r="V641" t="s">
        <v>5604</v>
      </c>
      <c r="Z641" t="s">
        <v>5605</v>
      </c>
      <c r="AA641" t="s">
        <v>410</v>
      </c>
      <c r="AB641" t="s">
        <v>206</v>
      </c>
      <c r="AC641" t="s">
        <v>399</v>
      </c>
      <c r="AD641">
        <v>1</v>
      </c>
      <c r="AE641" t="s">
        <v>206</v>
      </c>
      <c r="AF641" t="s">
        <v>113</v>
      </c>
      <c r="AG641" t="s">
        <v>113</v>
      </c>
      <c r="AH641" t="s">
        <v>131</v>
      </c>
      <c r="AI641" t="s">
        <v>132</v>
      </c>
      <c r="AJ641" t="s">
        <v>131</v>
      </c>
      <c r="AK641" t="s">
        <v>5606</v>
      </c>
      <c r="AL641" t="s">
        <v>5607</v>
      </c>
      <c r="AM641" t="s">
        <v>402</v>
      </c>
      <c r="AN641" t="s">
        <v>113</v>
      </c>
      <c r="AO641" t="s">
        <v>113</v>
      </c>
      <c r="AQ641" t="s">
        <v>211</v>
      </c>
      <c r="AR641" t="s">
        <v>113</v>
      </c>
      <c r="AS641" t="s">
        <v>113</v>
      </c>
      <c r="AT641" t="s">
        <v>113</v>
      </c>
      <c r="AU641" t="s">
        <v>113</v>
      </c>
      <c r="AW641" t="s">
        <v>113</v>
      </c>
      <c r="AX641" s="82">
        <f>IFERROR(FIND("Óbitos/feridos",consulta_completa__11[[#This Row],[13 - Ocorrências/Ambientes Atingidos]]),0)</f>
        <v>0</v>
      </c>
      <c r="AY641" s="83" t="str">
        <f t="shared" si="280"/>
        <v/>
      </c>
      <c r="AZ641" s="82">
        <f>IFERROR(FIND("População afetada/evacuada",consulta_completa__11[[#This Row],[13 - Ocorrências/Ambientes Atingidos]]),0)</f>
        <v>0</v>
      </c>
      <c r="BA641" s="82" t="str">
        <f t="shared" si="281"/>
        <v/>
      </c>
      <c r="BB641" s="82">
        <f>IFERROR(FIND("Suspensão de abastecimento de água",consulta_completa__11[[#This Row],[13 - Ocorrências/Ambientes Atingidos]]),0)</f>
        <v>0</v>
      </c>
      <c r="BC641" s="83" t="str">
        <f t="shared" si="309"/>
        <v/>
      </c>
      <c r="BD641" s="82">
        <f>IFERROR(FIND("Rio/córrego",consulta_completa__11[[#This Row],[13 - Ocorrências/Ambientes Atingidos]]),0)</f>
        <v>0</v>
      </c>
      <c r="BE641" s="83" t="str">
        <f t="shared" si="282"/>
        <v/>
      </c>
      <c r="BF641" s="82">
        <f>IFERROR(FIND("Lago",consulta_completa__11[[#This Row],[13 - Ocorrências/Ambientes Atingidos]]),0)</f>
        <v>0</v>
      </c>
      <c r="BG641" s="83" t="str">
        <f t="shared" si="283"/>
        <v/>
      </c>
      <c r="BH641" s="82">
        <f>IFERROR(FIND("Mar",consulta_completa__11[[#This Row],[13 - Ocorrências/Ambientes Atingidos]]),0)</f>
        <v>1</v>
      </c>
      <c r="BI641" s="83" t="str">
        <f t="shared" si="284"/>
        <v>X</v>
      </c>
      <c r="BJ641" s="82">
        <f>IFERROR(FIND("Praia",consulta_completa__11[[#This Row],[13 - Ocorrências/Ambientes Atingidos]]),0)</f>
        <v>0</v>
      </c>
      <c r="BK641" s="83" t="str">
        <f t="shared" si="285"/>
        <v/>
      </c>
      <c r="BL641" s="82">
        <f>IFERROR(FIND("Solo",consulta_completa__11[[#This Row],[13 - Ocorrências/Ambientes Atingidos]]),0)</f>
        <v>0</v>
      </c>
      <c r="BM641" s="83" t="str">
        <f t="shared" si="286"/>
        <v/>
      </c>
      <c r="BN641" s="82">
        <f>IFERROR(FIND("Águas subterrâneas",consulta_completa__11[[#This Row],[13 - Ocorrências/Ambientes Atingidos]]),0)</f>
        <v>0</v>
      </c>
      <c r="BO641" s="83" t="str">
        <f t="shared" si="287"/>
        <v/>
      </c>
      <c r="BP641" s="82">
        <f>IFERROR(FIND("Atmosfera",consulta_completa__11[[#This Row],[13 - Ocorrências/Ambientes Atingidos]]),0)</f>
        <v>0</v>
      </c>
      <c r="BQ641" s="83" t="str">
        <f t="shared" si="288"/>
        <v/>
      </c>
      <c r="BR641" s="82">
        <f>IFERROR(FIND("Flora",consulta_completa__11[[#This Row],[13 - Ocorrências/Ambientes Atingidos]]),0)</f>
        <v>0</v>
      </c>
      <c r="BS641" s="83" t="str">
        <f t="shared" si="289"/>
        <v/>
      </c>
      <c r="BT641" s="82">
        <f>IFERROR(FIND("Fauna",consulta_completa__11[[#This Row],[13 - Ocorrências/Ambientes Atingidos]]),0)</f>
        <v>0</v>
      </c>
      <c r="BU641" s="83" t="str">
        <f t="shared" si="290"/>
        <v/>
      </c>
      <c r="BV641" s="82">
        <f>IFERROR(FIND("UC federal",consulta_completa__11[[#This Row],[13 - Ocorrências/Ambientes Atingidos]]),0)</f>
        <v>0</v>
      </c>
      <c r="BW641" s="83" t="str">
        <f t="shared" si="291"/>
        <v/>
      </c>
      <c r="BX641" s="82">
        <f>IFERROR(FIND("UC estadual/municipal",consulta_completa__11[[#This Row],[13 - Ocorrências/Ambientes Atingidos]]),0)</f>
        <v>0</v>
      </c>
      <c r="BY641" s="83" t="str">
        <f t="shared" si="292"/>
        <v/>
      </c>
      <c r="BZ641" s="82">
        <f>IFERROR(FIND("Outro(s)",consulta_completa__11[[#This Row],[13 - Ocorrências/Ambientes Atingidos]]),0)</f>
        <v>0</v>
      </c>
      <c r="CA641" s="83" t="str">
        <f t="shared" si="293"/>
        <v/>
      </c>
      <c r="CB641" s="82">
        <f>IFERROR(FIND("Sem dano",consulta_completa__11[[#This Row],[13 - Ocorrências/Ambientes Atingidos]]),0)</f>
        <v>0</v>
      </c>
      <c r="CC641" s="83" t="str">
        <f t="shared" si="294"/>
        <v/>
      </c>
      <c r="CD641" s="82" t="str">
        <f>IF(consulta_completa__11[[#This Row],[13 - Ocorrências/Ambientes Atingidos]]="","X","")</f>
        <v/>
      </c>
      <c r="CE641" s="84">
        <f>IFERROR(FIND("IBAMA",consulta_completa__11[[#This Row],[14 - Inst. Atuando no Local]]),0)</f>
        <v>0</v>
      </c>
      <c r="CF641" s="84" t="str">
        <f t="shared" si="295"/>
        <v/>
      </c>
      <c r="CG641" s="84">
        <f>IFERROR(FIND("OEMA",consulta_completa__11[[#This Row],[14 - Inst. Atuando no Local]]),0)</f>
        <v>0</v>
      </c>
      <c r="CH641" s="84" t="str">
        <f t="shared" si="296"/>
        <v/>
      </c>
      <c r="CI641" s="84">
        <f>IFERROR(FIND("DEFESA CIVIL",consulta_completa__11[[#This Row],[14 - Inst. Atuando no Local]]),0)</f>
        <v>0</v>
      </c>
      <c r="CJ641" s="84" t="str">
        <f t="shared" si="297"/>
        <v/>
      </c>
      <c r="CK641" s="84">
        <f>IFERROR(FIND("CORPO DE BOMBEIROS",consulta_completa__11[[#This Row],[14 - Inst. Atuando no Local]]),0)</f>
        <v>0</v>
      </c>
      <c r="CL641" s="84" t="str">
        <f t="shared" si="298"/>
        <v/>
      </c>
      <c r="CM641" s="84">
        <f>IFERROR(FIND("POLÍCIA RODOVIÁRIA",consulta_completa__11[[#This Row],[14 - Inst. Atuando no Local]]),0)</f>
        <v>0</v>
      </c>
      <c r="CN641" s="84" t="str">
        <f t="shared" si="299"/>
        <v/>
      </c>
      <c r="CO641" s="84">
        <f>IFERROR(FIND("POLÍCIA MILITAR",consulta_completa__11[[#This Row],[14 - Inst. Atuando no Local]]),0)</f>
        <v>0</v>
      </c>
      <c r="CP641" s="84" t="str">
        <f t="shared" si="300"/>
        <v/>
      </c>
      <c r="CQ641" s="84">
        <f>IFERROR(FIND("POLÍCIA CIVIL",consulta_completa__11[[#This Row],[14 - Inst. Atuando no Local]]),0)</f>
        <v>0</v>
      </c>
      <c r="CR641" s="84" t="str">
        <f t="shared" si="301"/>
        <v/>
      </c>
      <c r="CS641" s="84">
        <f>IFERROR(FIND("MARINHA DO BRASIL",consulta_completa__11[[#This Row],[14 - Inst. Atuando no Local]]),0)</f>
        <v>0</v>
      </c>
      <c r="CT641" s="84" t="str">
        <f t="shared" si="302"/>
        <v/>
      </c>
      <c r="CU641" s="84">
        <f>IFERROR(FIND("EMPRESA ESPECIALIZADA EM ATENDIMENTO",consulta_completa__11[[#This Row],[14 - Inst. Atuando no Local]]),0)</f>
        <v>0</v>
      </c>
      <c r="CV641" s="84" t="str">
        <f t="shared" si="303"/>
        <v/>
      </c>
      <c r="CW641" s="84">
        <f>IFERROR(FIND("IBAMA",consulta_completa__11[[#This Row],[14 - Inst. Atuando no Local]]),0)</f>
        <v>0</v>
      </c>
      <c r="CX641" s="84" t="str">
        <f t="shared" si="304"/>
        <v/>
      </c>
      <c r="CY641" s="84" t="str">
        <f>IF(consulta_completa__11[[#This Row],[14 - Inst. Atuando no Local]]="","X","")</f>
        <v/>
      </c>
      <c r="CZ641" s="84">
        <f>IFERROR(FIND("OUTRA (S)",consulta_completa__11[[#This Row],[14 - Inst. Atuando no Local]]),0)</f>
        <v>0</v>
      </c>
      <c r="DA641" s="84" t="str">
        <f t="shared" si="305"/>
        <v/>
      </c>
      <c r="DB641" s="35" t="str">
        <f t="shared" si="306"/>
        <v>Sim</v>
      </c>
      <c r="DC641" s="35" t="str">
        <f t="shared" si="307"/>
        <v>Não</v>
      </c>
      <c r="DD641" s="35" t="str">
        <f t="shared" si="308"/>
        <v>Sim</v>
      </c>
      <c r="DE641" s="87" t="str">
        <f t="shared" si="310"/>
        <v>Federal</v>
      </c>
    </row>
    <row r="642" spans="1:109">
      <c r="A642" s="14">
        <v>202583082845</v>
      </c>
      <c r="B642" s="1">
        <v>45899</v>
      </c>
      <c r="C642" t="s">
        <v>109</v>
      </c>
      <c r="D642" t="s">
        <v>110</v>
      </c>
      <c r="E642" t="s">
        <v>139</v>
      </c>
      <c r="F642" t="s">
        <v>112</v>
      </c>
      <c r="G642" t="s">
        <v>113</v>
      </c>
      <c r="H642" t="s">
        <v>114</v>
      </c>
      <c r="I642" t="s">
        <v>114</v>
      </c>
      <c r="J642" t="s">
        <v>4660</v>
      </c>
      <c r="K642" t="s">
        <v>5608</v>
      </c>
      <c r="L642" t="s">
        <v>323</v>
      </c>
      <c r="M642" t="s">
        <v>118</v>
      </c>
      <c r="N642" t="s">
        <v>119</v>
      </c>
      <c r="O642" t="s">
        <v>120</v>
      </c>
      <c r="P642" t="s">
        <v>229</v>
      </c>
      <c r="Q642" t="s">
        <v>143</v>
      </c>
      <c r="R642" t="s">
        <v>123</v>
      </c>
      <c r="S642" t="s">
        <v>201</v>
      </c>
      <c r="T642" t="s">
        <v>5609</v>
      </c>
      <c r="U642" t="s">
        <v>5610</v>
      </c>
      <c r="V642" t="s">
        <v>5611</v>
      </c>
      <c r="Z642" t="s">
        <v>5612</v>
      </c>
      <c r="AA642" t="s">
        <v>410</v>
      </c>
      <c r="AB642" t="s">
        <v>206</v>
      </c>
      <c r="AC642" t="s">
        <v>207</v>
      </c>
      <c r="AD642">
        <v>1</v>
      </c>
      <c r="AE642" t="s">
        <v>206</v>
      </c>
      <c r="AF642" t="s">
        <v>113</v>
      </c>
      <c r="AG642" t="s">
        <v>113</v>
      </c>
      <c r="AH642" t="s">
        <v>131</v>
      </c>
      <c r="AI642" t="s">
        <v>132</v>
      </c>
      <c r="AJ642" t="s">
        <v>131</v>
      </c>
      <c r="AK642" t="s">
        <v>5613</v>
      </c>
      <c r="AL642" t="s">
        <v>5614</v>
      </c>
      <c r="AM642" t="s">
        <v>210</v>
      </c>
      <c r="AN642" t="s">
        <v>113</v>
      </c>
      <c r="AO642" t="s">
        <v>113</v>
      </c>
      <c r="AQ642" t="s">
        <v>211</v>
      </c>
      <c r="AR642" t="s">
        <v>113</v>
      </c>
      <c r="AS642" t="s">
        <v>113</v>
      </c>
      <c r="AT642" t="s">
        <v>113</v>
      </c>
      <c r="AU642" t="s">
        <v>113</v>
      </c>
      <c r="AW642" t="s">
        <v>113</v>
      </c>
      <c r="AX642" s="82">
        <f>IFERROR(FIND("Óbitos/feridos",consulta_completa__11[[#This Row],[13 - Ocorrências/Ambientes Atingidos]]),0)</f>
        <v>0</v>
      </c>
      <c r="AY642" s="83" t="str">
        <f t="shared" si="280"/>
        <v/>
      </c>
      <c r="AZ642" s="82">
        <f>IFERROR(FIND("População afetada/evacuada",consulta_completa__11[[#This Row],[13 - Ocorrências/Ambientes Atingidos]]),0)</f>
        <v>0</v>
      </c>
      <c r="BA642" s="82" t="str">
        <f t="shared" si="281"/>
        <v/>
      </c>
      <c r="BB642" s="82">
        <f>IFERROR(FIND("Suspensão de abastecimento de água",consulta_completa__11[[#This Row],[13 - Ocorrências/Ambientes Atingidos]]),0)</f>
        <v>0</v>
      </c>
      <c r="BC642" s="83" t="str">
        <f t="shared" si="309"/>
        <v/>
      </c>
      <c r="BD642" s="82">
        <f>IFERROR(FIND("Rio/córrego",consulta_completa__11[[#This Row],[13 - Ocorrências/Ambientes Atingidos]]),0)</f>
        <v>0</v>
      </c>
      <c r="BE642" s="83" t="str">
        <f t="shared" si="282"/>
        <v/>
      </c>
      <c r="BF642" s="82">
        <f>IFERROR(FIND("Lago",consulta_completa__11[[#This Row],[13 - Ocorrências/Ambientes Atingidos]]),0)</f>
        <v>0</v>
      </c>
      <c r="BG642" s="83" t="str">
        <f t="shared" si="283"/>
        <v/>
      </c>
      <c r="BH642" s="82">
        <f>IFERROR(FIND("Mar",consulta_completa__11[[#This Row],[13 - Ocorrências/Ambientes Atingidos]]),0)</f>
        <v>1</v>
      </c>
      <c r="BI642" s="83" t="str">
        <f t="shared" si="284"/>
        <v>X</v>
      </c>
      <c r="BJ642" s="82">
        <f>IFERROR(FIND("Praia",consulta_completa__11[[#This Row],[13 - Ocorrências/Ambientes Atingidos]]),0)</f>
        <v>0</v>
      </c>
      <c r="BK642" s="83" t="str">
        <f t="shared" si="285"/>
        <v/>
      </c>
      <c r="BL642" s="82">
        <f>IFERROR(FIND("Solo",consulta_completa__11[[#This Row],[13 - Ocorrências/Ambientes Atingidos]]),0)</f>
        <v>0</v>
      </c>
      <c r="BM642" s="83" t="str">
        <f t="shared" si="286"/>
        <v/>
      </c>
      <c r="BN642" s="82">
        <f>IFERROR(FIND("Águas subterrâneas",consulta_completa__11[[#This Row],[13 - Ocorrências/Ambientes Atingidos]]),0)</f>
        <v>0</v>
      </c>
      <c r="BO642" s="83" t="str">
        <f t="shared" si="287"/>
        <v/>
      </c>
      <c r="BP642" s="82">
        <f>IFERROR(FIND("Atmosfera",consulta_completa__11[[#This Row],[13 - Ocorrências/Ambientes Atingidos]]),0)</f>
        <v>0</v>
      </c>
      <c r="BQ642" s="83" t="str">
        <f t="shared" si="288"/>
        <v/>
      </c>
      <c r="BR642" s="82">
        <f>IFERROR(FIND("Flora",consulta_completa__11[[#This Row],[13 - Ocorrências/Ambientes Atingidos]]),0)</f>
        <v>0</v>
      </c>
      <c r="BS642" s="83" t="str">
        <f t="shared" si="289"/>
        <v/>
      </c>
      <c r="BT642" s="82">
        <f>IFERROR(FIND("Fauna",consulta_completa__11[[#This Row],[13 - Ocorrências/Ambientes Atingidos]]),0)</f>
        <v>0</v>
      </c>
      <c r="BU642" s="83" t="str">
        <f t="shared" si="290"/>
        <v/>
      </c>
      <c r="BV642" s="82">
        <f>IFERROR(FIND("UC federal",consulta_completa__11[[#This Row],[13 - Ocorrências/Ambientes Atingidos]]),0)</f>
        <v>0</v>
      </c>
      <c r="BW642" s="83" t="str">
        <f t="shared" si="291"/>
        <v/>
      </c>
      <c r="BX642" s="82">
        <f>IFERROR(FIND("UC estadual/municipal",consulta_completa__11[[#This Row],[13 - Ocorrências/Ambientes Atingidos]]),0)</f>
        <v>0</v>
      </c>
      <c r="BY642" s="83" t="str">
        <f t="shared" si="292"/>
        <v/>
      </c>
      <c r="BZ642" s="82">
        <f>IFERROR(FIND("Outro(s)",consulta_completa__11[[#This Row],[13 - Ocorrências/Ambientes Atingidos]]),0)</f>
        <v>0</v>
      </c>
      <c r="CA642" s="83" t="str">
        <f t="shared" si="293"/>
        <v/>
      </c>
      <c r="CB642" s="82">
        <f>IFERROR(FIND("Sem dano",consulta_completa__11[[#This Row],[13 - Ocorrências/Ambientes Atingidos]]),0)</f>
        <v>0</v>
      </c>
      <c r="CC642" s="83" t="str">
        <f t="shared" si="294"/>
        <v/>
      </c>
      <c r="CD642" s="82" t="str">
        <f>IF(consulta_completa__11[[#This Row],[13 - Ocorrências/Ambientes Atingidos]]="","X","")</f>
        <v/>
      </c>
      <c r="CE642" s="84">
        <f>IFERROR(FIND("IBAMA",consulta_completa__11[[#This Row],[14 - Inst. Atuando no Local]]),0)</f>
        <v>0</v>
      </c>
      <c r="CF642" s="84" t="str">
        <f t="shared" si="295"/>
        <v/>
      </c>
      <c r="CG642" s="84">
        <f>IFERROR(FIND("OEMA",consulta_completa__11[[#This Row],[14 - Inst. Atuando no Local]]),0)</f>
        <v>0</v>
      </c>
      <c r="CH642" s="84" t="str">
        <f t="shared" si="296"/>
        <v/>
      </c>
      <c r="CI642" s="84">
        <f>IFERROR(FIND("DEFESA CIVIL",consulta_completa__11[[#This Row],[14 - Inst. Atuando no Local]]),0)</f>
        <v>0</v>
      </c>
      <c r="CJ642" s="84" t="str">
        <f t="shared" si="297"/>
        <v/>
      </c>
      <c r="CK642" s="84">
        <f>IFERROR(FIND("CORPO DE BOMBEIROS",consulta_completa__11[[#This Row],[14 - Inst. Atuando no Local]]),0)</f>
        <v>0</v>
      </c>
      <c r="CL642" s="84" t="str">
        <f t="shared" si="298"/>
        <v/>
      </c>
      <c r="CM642" s="84">
        <f>IFERROR(FIND("POLÍCIA RODOVIÁRIA",consulta_completa__11[[#This Row],[14 - Inst. Atuando no Local]]),0)</f>
        <v>0</v>
      </c>
      <c r="CN642" s="84" t="str">
        <f t="shared" si="299"/>
        <v/>
      </c>
      <c r="CO642" s="84">
        <f>IFERROR(FIND("POLÍCIA MILITAR",consulta_completa__11[[#This Row],[14 - Inst. Atuando no Local]]),0)</f>
        <v>0</v>
      </c>
      <c r="CP642" s="84" t="str">
        <f t="shared" si="300"/>
        <v/>
      </c>
      <c r="CQ642" s="84">
        <f>IFERROR(FIND("POLÍCIA CIVIL",consulta_completa__11[[#This Row],[14 - Inst. Atuando no Local]]),0)</f>
        <v>0</v>
      </c>
      <c r="CR642" s="84" t="str">
        <f t="shared" si="301"/>
        <v/>
      </c>
      <c r="CS642" s="84">
        <f>IFERROR(FIND("MARINHA DO BRASIL",consulta_completa__11[[#This Row],[14 - Inst. Atuando no Local]]),0)</f>
        <v>0</v>
      </c>
      <c r="CT642" s="84" t="str">
        <f t="shared" si="302"/>
        <v/>
      </c>
      <c r="CU642" s="84">
        <f>IFERROR(FIND("EMPRESA ESPECIALIZADA EM ATENDIMENTO",consulta_completa__11[[#This Row],[14 - Inst. Atuando no Local]]),0)</f>
        <v>0</v>
      </c>
      <c r="CV642" s="84" t="str">
        <f t="shared" si="303"/>
        <v/>
      </c>
      <c r="CW642" s="84">
        <f>IFERROR(FIND("IBAMA",consulta_completa__11[[#This Row],[14 - Inst. Atuando no Local]]),0)</f>
        <v>0</v>
      </c>
      <c r="CX642" s="84" t="str">
        <f t="shared" si="304"/>
        <v/>
      </c>
      <c r="CY642" s="84" t="str">
        <f>IF(consulta_completa__11[[#This Row],[14 - Inst. Atuando no Local]]="","X","")</f>
        <v/>
      </c>
      <c r="CZ642" s="84">
        <f>IFERROR(FIND("OUTRA (S)",consulta_completa__11[[#This Row],[14 - Inst. Atuando no Local]]),0)</f>
        <v>0</v>
      </c>
      <c r="DA642" s="84" t="str">
        <f t="shared" si="305"/>
        <v/>
      </c>
      <c r="DB642" s="35" t="str">
        <f t="shared" si="306"/>
        <v>Sim</v>
      </c>
      <c r="DC642" s="35" t="str">
        <f t="shared" si="307"/>
        <v>Não</v>
      </c>
      <c r="DD642" s="35" t="str">
        <f t="shared" si="308"/>
        <v>Sim</v>
      </c>
      <c r="DE642" s="87" t="str">
        <f t="shared" si="310"/>
        <v>Federal</v>
      </c>
    </row>
    <row r="643" spans="1:109">
      <c r="A643" s="14">
        <v>202583182849</v>
      </c>
      <c r="B643" s="1">
        <v>45900</v>
      </c>
      <c r="C643" t="s">
        <v>109</v>
      </c>
      <c r="D643" t="s">
        <v>212</v>
      </c>
      <c r="E643" t="s">
        <v>111</v>
      </c>
      <c r="F643" t="s">
        <v>112</v>
      </c>
      <c r="G643" t="s">
        <v>113</v>
      </c>
      <c r="H643" t="s">
        <v>114</v>
      </c>
      <c r="I643" t="s">
        <v>114</v>
      </c>
      <c r="J643" t="s">
        <v>2043</v>
      </c>
      <c r="K643" t="s">
        <v>5615</v>
      </c>
      <c r="L643" t="s">
        <v>117</v>
      </c>
      <c r="M643" t="s">
        <v>118</v>
      </c>
      <c r="N643" t="s">
        <v>113</v>
      </c>
      <c r="O643" t="s">
        <v>228</v>
      </c>
      <c r="P643" t="s">
        <v>272</v>
      </c>
      <c r="Q643" t="s">
        <v>143</v>
      </c>
      <c r="R643" t="s">
        <v>123</v>
      </c>
      <c r="S643" t="s">
        <v>201</v>
      </c>
      <c r="T643" t="s">
        <v>5616</v>
      </c>
      <c r="U643" t="s">
        <v>5617</v>
      </c>
      <c r="V643" t="s">
        <v>5618</v>
      </c>
      <c r="Z643" t="s">
        <v>5619</v>
      </c>
      <c r="AA643" t="s">
        <v>113</v>
      </c>
      <c r="AB643" t="s">
        <v>206</v>
      </c>
      <c r="AC643" t="s">
        <v>399</v>
      </c>
      <c r="AD643">
        <v>1</v>
      </c>
      <c r="AE643" t="s">
        <v>113</v>
      </c>
      <c r="AF643" t="s">
        <v>113</v>
      </c>
      <c r="AG643" t="s">
        <v>113</v>
      </c>
      <c r="AH643" t="s">
        <v>131</v>
      </c>
      <c r="AI643" t="s">
        <v>131</v>
      </c>
      <c r="AJ643" t="s">
        <v>131</v>
      </c>
      <c r="AK643" t="s">
        <v>5620</v>
      </c>
      <c r="AL643" t="s">
        <v>5621</v>
      </c>
      <c r="AM643" t="s">
        <v>402</v>
      </c>
      <c r="AN643" t="s">
        <v>113</v>
      </c>
      <c r="AO643" t="s">
        <v>113</v>
      </c>
      <c r="AQ643" t="s">
        <v>211</v>
      </c>
      <c r="AR643" t="s">
        <v>113</v>
      </c>
      <c r="AS643" t="s">
        <v>113</v>
      </c>
      <c r="AT643" t="s">
        <v>5622</v>
      </c>
      <c r="AU643" t="s">
        <v>113</v>
      </c>
      <c r="AW643" t="s">
        <v>159</v>
      </c>
      <c r="AX643" s="82">
        <f>IFERROR(FIND("Óbitos/feridos",consulta_completa__11[[#This Row],[13 - Ocorrências/Ambientes Atingidos]]),0)</f>
        <v>0</v>
      </c>
      <c r="AY643" s="83" t="str">
        <f t="shared" ref="AY643:AY706" si="311">IF(AX643=0,"","X")</f>
        <v/>
      </c>
      <c r="AZ643" s="82">
        <f>IFERROR(FIND("População afetada/evacuada",consulta_completa__11[[#This Row],[13 - Ocorrências/Ambientes Atingidos]]),0)</f>
        <v>0</v>
      </c>
      <c r="BA643" s="82" t="str">
        <f t="shared" ref="BA643:BA706" si="312">IF(AZ643=0,"","X")</f>
        <v/>
      </c>
      <c r="BB643" s="82">
        <f>IFERROR(FIND("Suspensão de abastecimento de água",consulta_completa__11[[#This Row],[13 - Ocorrências/Ambientes Atingidos]]),0)</f>
        <v>0</v>
      </c>
      <c r="BC643" s="83" t="str">
        <f t="shared" si="309"/>
        <v/>
      </c>
      <c r="BD643" s="82">
        <f>IFERROR(FIND("Rio/córrego",consulta_completa__11[[#This Row],[13 - Ocorrências/Ambientes Atingidos]]),0)</f>
        <v>0</v>
      </c>
      <c r="BE643" s="83" t="str">
        <f t="shared" ref="BE643:BE706" si="313">IF(BD643=0,"","X")</f>
        <v/>
      </c>
      <c r="BF643" s="82">
        <f>IFERROR(FIND("Lago",consulta_completa__11[[#This Row],[13 - Ocorrências/Ambientes Atingidos]]),0)</f>
        <v>0</v>
      </c>
      <c r="BG643" s="83" t="str">
        <f t="shared" ref="BG643:BG706" si="314">IF(BF643=0,"","X")</f>
        <v/>
      </c>
      <c r="BH643" s="82">
        <f>IFERROR(FIND("Mar",consulta_completa__11[[#This Row],[13 - Ocorrências/Ambientes Atingidos]]),0)</f>
        <v>1</v>
      </c>
      <c r="BI643" s="83" t="str">
        <f t="shared" ref="BI643:BI706" si="315">IF(BH643=0,"","X")</f>
        <v>X</v>
      </c>
      <c r="BJ643" s="82">
        <f>IFERROR(FIND("Praia",consulta_completa__11[[#This Row],[13 - Ocorrências/Ambientes Atingidos]]),0)</f>
        <v>0</v>
      </c>
      <c r="BK643" s="83" t="str">
        <f t="shared" ref="BK643:BK706" si="316">IF(BJ643=0,"","X")</f>
        <v/>
      </c>
      <c r="BL643" s="82">
        <f>IFERROR(FIND("Solo",consulta_completa__11[[#This Row],[13 - Ocorrências/Ambientes Atingidos]]),0)</f>
        <v>0</v>
      </c>
      <c r="BM643" s="83" t="str">
        <f t="shared" ref="BM643:BM706" si="317">IF(BL643=0,"","X")</f>
        <v/>
      </c>
      <c r="BN643" s="82">
        <f>IFERROR(FIND("Águas subterrâneas",consulta_completa__11[[#This Row],[13 - Ocorrências/Ambientes Atingidos]]),0)</f>
        <v>0</v>
      </c>
      <c r="BO643" s="83" t="str">
        <f t="shared" ref="BO643:BO706" si="318">IF(BN643=0,"","X")</f>
        <v/>
      </c>
      <c r="BP643" s="82">
        <f>IFERROR(FIND("Atmosfera",consulta_completa__11[[#This Row],[13 - Ocorrências/Ambientes Atingidos]]),0)</f>
        <v>0</v>
      </c>
      <c r="BQ643" s="83" t="str">
        <f t="shared" ref="BQ643:BQ706" si="319">IF(BP643=0,"","X")</f>
        <v/>
      </c>
      <c r="BR643" s="82">
        <f>IFERROR(FIND("Flora",consulta_completa__11[[#This Row],[13 - Ocorrências/Ambientes Atingidos]]),0)</f>
        <v>0</v>
      </c>
      <c r="BS643" s="83" t="str">
        <f t="shared" ref="BS643:BS706" si="320">IF(BR643=0,"","X")</f>
        <v/>
      </c>
      <c r="BT643" s="82">
        <f>IFERROR(FIND("Fauna",consulta_completa__11[[#This Row],[13 - Ocorrências/Ambientes Atingidos]]),0)</f>
        <v>0</v>
      </c>
      <c r="BU643" s="83" t="str">
        <f t="shared" ref="BU643:BU706" si="321">IF(BT643=0,"","X")</f>
        <v/>
      </c>
      <c r="BV643" s="82">
        <f>IFERROR(FIND("UC federal",consulta_completa__11[[#This Row],[13 - Ocorrências/Ambientes Atingidos]]),0)</f>
        <v>0</v>
      </c>
      <c r="BW643" s="83" t="str">
        <f t="shared" ref="BW643:BW706" si="322">IF(BV643=0,"","X")</f>
        <v/>
      </c>
      <c r="BX643" s="82">
        <f>IFERROR(FIND("UC estadual/municipal",consulta_completa__11[[#This Row],[13 - Ocorrências/Ambientes Atingidos]]),0)</f>
        <v>0</v>
      </c>
      <c r="BY643" s="83" t="str">
        <f t="shared" ref="BY643:BY706" si="323">IF(BX643=0,"","X")</f>
        <v/>
      </c>
      <c r="BZ643" s="82">
        <f>IFERROR(FIND("Outro(s)",consulta_completa__11[[#This Row],[13 - Ocorrências/Ambientes Atingidos]]),0)</f>
        <v>0</v>
      </c>
      <c r="CA643" s="83" t="str">
        <f t="shared" ref="CA643:CA706" si="324">IF(BZ643=0,"","X")</f>
        <v/>
      </c>
      <c r="CB643" s="82">
        <f>IFERROR(FIND("Sem dano",consulta_completa__11[[#This Row],[13 - Ocorrências/Ambientes Atingidos]]),0)</f>
        <v>0</v>
      </c>
      <c r="CC643" s="83" t="str">
        <f t="shared" ref="CC643:CC706" si="325">IF(CB643=0,"","X")</f>
        <v/>
      </c>
      <c r="CD643" s="82" t="str">
        <f>IF(consulta_completa__11[[#This Row],[13 - Ocorrências/Ambientes Atingidos]]="","X","")</f>
        <v/>
      </c>
      <c r="CE643" s="84">
        <f>IFERROR(FIND("IBAMA",consulta_completa__11[[#This Row],[14 - Inst. Atuando no Local]]),0)</f>
        <v>0</v>
      </c>
      <c r="CF643" s="84" t="str">
        <f t="shared" ref="CF643:CF706" si="326">IF(CE643=0,"","X")</f>
        <v/>
      </c>
      <c r="CG643" s="84">
        <f>IFERROR(FIND("OEMA",consulta_completa__11[[#This Row],[14 - Inst. Atuando no Local]]),0)</f>
        <v>0</v>
      </c>
      <c r="CH643" s="84" t="str">
        <f t="shared" ref="CH643:CH706" si="327">IF(CG643=0,"","X")</f>
        <v/>
      </c>
      <c r="CI643" s="84">
        <f>IFERROR(FIND("DEFESA CIVIL",consulta_completa__11[[#This Row],[14 - Inst. Atuando no Local]]),0)</f>
        <v>0</v>
      </c>
      <c r="CJ643" s="84" t="str">
        <f t="shared" ref="CJ643:CJ706" si="328">IF(CI643=0,"","X")</f>
        <v/>
      </c>
      <c r="CK643" s="84">
        <f>IFERROR(FIND("CORPO DE BOMBEIROS",consulta_completa__11[[#This Row],[14 - Inst. Atuando no Local]]),0)</f>
        <v>0</v>
      </c>
      <c r="CL643" s="84" t="str">
        <f t="shared" ref="CL643:CL706" si="329">IF(CK643=0,"","X")</f>
        <v/>
      </c>
      <c r="CM643" s="84">
        <f>IFERROR(FIND("POLÍCIA RODOVIÁRIA",consulta_completa__11[[#This Row],[14 - Inst. Atuando no Local]]),0)</f>
        <v>0</v>
      </c>
      <c r="CN643" s="84" t="str">
        <f t="shared" ref="CN643:CN706" si="330">IF(CM643=0,"","X")</f>
        <v/>
      </c>
      <c r="CO643" s="84">
        <f>IFERROR(FIND("POLÍCIA MILITAR",consulta_completa__11[[#This Row],[14 - Inst. Atuando no Local]]),0)</f>
        <v>0</v>
      </c>
      <c r="CP643" s="84" t="str">
        <f t="shared" ref="CP643:CP706" si="331">IF(CO643=0,"","X")</f>
        <v/>
      </c>
      <c r="CQ643" s="84">
        <f>IFERROR(FIND("POLÍCIA CIVIL",consulta_completa__11[[#This Row],[14 - Inst. Atuando no Local]]),0)</f>
        <v>0</v>
      </c>
      <c r="CR643" s="84" t="str">
        <f t="shared" ref="CR643:CR706" si="332">IF(CQ643=0,"","X")</f>
        <v/>
      </c>
      <c r="CS643" s="84">
        <f>IFERROR(FIND("MARINHA DO BRASIL",consulta_completa__11[[#This Row],[14 - Inst. Atuando no Local]]),0)</f>
        <v>0</v>
      </c>
      <c r="CT643" s="84" t="str">
        <f t="shared" ref="CT643:CT706" si="333">IF(CS643=0,"","X")</f>
        <v/>
      </c>
      <c r="CU643" s="84">
        <f>IFERROR(FIND("EMPRESA ESPECIALIZADA EM ATENDIMENTO",consulta_completa__11[[#This Row],[14 - Inst. Atuando no Local]]),0)</f>
        <v>0</v>
      </c>
      <c r="CV643" s="84" t="str">
        <f t="shared" ref="CV643:CV706" si="334">IF(CU643=0,"","X")</f>
        <v/>
      </c>
      <c r="CW643" s="84">
        <f>IFERROR(FIND("IBAMA",consulta_completa__11[[#This Row],[14 - Inst. Atuando no Local]]),0)</f>
        <v>0</v>
      </c>
      <c r="CX643" s="84" t="str">
        <f t="shared" ref="CX643:CX706" si="335">IF(CW643=0,"","X")</f>
        <v/>
      </c>
      <c r="CY643" s="84" t="str">
        <f>IF(consulta_completa__11[[#This Row],[14 - Inst. Atuando no Local]]="","X","")</f>
        <v>X</v>
      </c>
      <c r="CZ643" s="84">
        <f>IFERROR(FIND("OUTRA (S)",consulta_completa__11[[#This Row],[14 - Inst. Atuando no Local]]),0)</f>
        <v>0</v>
      </c>
      <c r="DA643" s="84" t="str">
        <f t="shared" ref="DA643:DA706" si="336">IF(CZ643=0,"","X")</f>
        <v/>
      </c>
      <c r="DB643" s="35" t="str">
        <f t="shared" ref="DB643:DB706" si="337">IF(AH$2="","",IF(AH$2="S","Sim",IF(AH$2="N","Não", IF(AH$2="I","Sem Informação"))))</f>
        <v>Sim</v>
      </c>
      <c r="DC643" s="35" t="str">
        <f t="shared" ref="DC643:DC706" si="338">IF(AI$2="","",IF(AI$2="S","Sim",IF(AI$2="N","Não", IF(AI$2="I","Sem Informação"))))</f>
        <v>Não</v>
      </c>
      <c r="DD643" s="35" t="str">
        <f t="shared" ref="DD643:DD706" si="339">IF(AJ$2="","",IF(AJ$2="S","Sim",IF(AJ$2="N","Não", IF(AJ$2="I","Sem Informação"))))</f>
        <v>Sim</v>
      </c>
      <c r="DE643" s="87" t="str">
        <f t="shared" si="310"/>
        <v>Federal</v>
      </c>
    </row>
    <row r="644" spans="1:109">
      <c r="A644" s="14">
        <v>202591664839</v>
      </c>
      <c r="B644" s="1">
        <v>45901</v>
      </c>
      <c r="C644" t="s">
        <v>5623</v>
      </c>
      <c r="D644" t="s">
        <v>5624</v>
      </c>
      <c r="E644" t="s">
        <v>452</v>
      </c>
      <c r="F644" t="s">
        <v>112</v>
      </c>
      <c r="G644" t="s">
        <v>113</v>
      </c>
      <c r="H644" t="s">
        <v>114</v>
      </c>
      <c r="I644" t="s">
        <v>114</v>
      </c>
      <c r="J644" t="s">
        <v>113</v>
      </c>
      <c r="K644" t="s">
        <v>114</v>
      </c>
      <c r="L644" t="s">
        <v>114</v>
      </c>
      <c r="M644" t="s">
        <v>5625</v>
      </c>
      <c r="N644" t="s">
        <v>185</v>
      </c>
      <c r="O644" t="s">
        <v>5626</v>
      </c>
      <c r="P644" t="s">
        <v>299</v>
      </c>
      <c r="Q644" t="s">
        <v>167</v>
      </c>
      <c r="R644" t="s">
        <v>123</v>
      </c>
      <c r="S644" t="s">
        <v>113</v>
      </c>
      <c r="T644" t="s">
        <v>5627</v>
      </c>
      <c r="U644" t="s">
        <v>5628</v>
      </c>
      <c r="V644" t="s">
        <v>5629</v>
      </c>
      <c r="Y644" t="b">
        <v>1</v>
      </c>
      <c r="Z644" t="s">
        <v>5630</v>
      </c>
      <c r="AA644" t="s">
        <v>5631</v>
      </c>
      <c r="AB644" t="s">
        <v>113</v>
      </c>
      <c r="AC644" t="s">
        <v>113</v>
      </c>
      <c r="AE644" t="s">
        <v>5632</v>
      </c>
      <c r="AF644" t="s">
        <v>5633</v>
      </c>
      <c r="AG644" t="s">
        <v>5634</v>
      </c>
      <c r="AH644" t="s">
        <v>113</v>
      </c>
      <c r="AI644" t="s">
        <v>132</v>
      </c>
      <c r="AJ644" t="s">
        <v>132</v>
      </c>
      <c r="AK644" t="s">
        <v>113</v>
      </c>
      <c r="AL644" t="s">
        <v>5635</v>
      </c>
      <c r="AM644" t="s">
        <v>5636</v>
      </c>
      <c r="AN644" t="s">
        <v>5637</v>
      </c>
      <c r="AO644" t="s">
        <v>266</v>
      </c>
      <c r="AP644">
        <v>68992141374</v>
      </c>
      <c r="AQ644" t="s">
        <v>5638</v>
      </c>
      <c r="AR644" t="s">
        <v>113</v>
      </c>
      <c r="AS644" t="s">
        <v>5639</v>
      </c>
      <c r="AT644" t="s">
        <v>113</v>
      </c>
      <c r="AU644" t="s">
        <v>5640</v>
      </c>
      <c r="AW644" t="s">
        <v>469</v>
      </c>
      <c r="AX644" s="82">
        <f>IFERROR(FIND("Óbitos/feridos",consulta_completa__11[[#This Row],[13 - Ocorrências/Ambientes Atingidos]]),0)</f>
        <v>0</v>
      </c>
      <c r="AY644" s="83" t="str">
        <f t="shared" si="311"/>
        <v/>
      </c>
      <c r="AZ644" s="82">
        <f>IFERROR(FIND("População afetada/evacuada",consulta_completa__11[[#This Row],[13 - Ocorrências/Ambientes Atingidos]]),0)</f>
        <v>0</v>
      </c>
      <c r="BA644" s="82" t="str">
        <f t="shared" si="312"/>
        <v/>
      </c>
      <c r="BB644" s="82">
        <f>IFERROR(FIND("Suspensão de abastecimento de água",consulta_completa__11[[#This Row],[13 - Ocorrências/Ambientes Atingidos]]),0)</f>
        <v>0</v>
      </c>
      <c r="BC644" s="83" t="str">
        <f t="shared" ref="BC644:BC707" si="340">IF(BB644=0,"","X")</f>
        <v/>
      </c>
      <c r="BD644" s="82">
        <f>IFERROR(FIND("Rio/córrego",consulta_completa__11[[#This Row],[13 - Ocorrências/Ambientes Atingidos]]),0)</f>
        <v>0</v>
      </c>
      <c r="BE644" s="83" t="str">
        <f t="shared" si="313"/>
        <v/>
      </c>
      <c r="BF644" s="82">
        <f>IFERROR(FIND("Lago",consulta_completa__11[[#This Row],[13 - Ocorrências/Ambientes Atingidos]]),0)</f>
        <v>1</v>
      </c>
      <c r="BG644" s="83" t="str">
        <f t="shared" si="314"/>
        <v>X</v>
      </c>
      <c r="BH644" s="82">
        <f>IFERROR(FIND("Mar",consulta_completa__11[[#This Row],[13 - Ocorrências/Ambientes Atingidos]]),0)</f>
        <v>0</v>
      </c>
      <c r="BI644" s="83" t="str">
        <f t="shared" si="315"/>
        <v/>
      </c>
      <c r="BJ644" s="82">
        <f>IFERROR(FIND("Praia",consulta_completa__11[[#This Row],[13 - Ocorrências/Ambientes Atingidos]]),0)</f>
        <v>0</v>
      </c>
      <c r="BK644" s="83" t="str">
        <f t="shared" si="316"/>
        <v/>
      </c>
      <c r="BL644" s="82">
        <f>IFERROR(FIND("Solo",consulta_completa__11[[#This Row],[13 - Ocorrências/Ambientes Atingidos]]),0)</f>
        <v>0</v>
      </c>
      <c r="BM644" s="83" t="str">
        <f t="shared" si="317"/>
        <v/>
      </c>
      <c r="BN644" s="82">
        <f>IFERROR(FIND("Águas subterrâneas",consulta_completa__11[[#This Row],[13 - Ocorrências/Ambientes Atingidos]]),0)</f>
        <v>0</v>
      </c>
      <c r="BO644" s="83" t="str">
        <f t="shared" si="318"/>
        <v/>
      </c>
      <c r="BP644" s="82">
        <f>IFERROR(FIND("Atmosfera",consulta_completa__11[[#This Row],[13 - Ocorrências/Ambientes Atingidos]]),0)</f>
        <v>0</v>
      </c>
      <c r="BQ644" s="83" t="str">
        <f t="shared" si="319"/>
        <v/>
      </c>
      <c r="BR644" s="82">
        <f>IFERROR(FIND("Flora",consulta_completa__11[[#This Row],[13 - Ocorrências/Ambientes Atingidos]]),0)</f>
        <v>0</v>
      </c>
      <c r="BS644" s="83" t="str">
        <f t="shared" si="320"/>
        <v/>
      </c>
      <c r="BT644" s="82">
        <f>IFERROR(FIND("Fauna",consulta_completa__11[[#This Row],[13 - Ocorrências/Ambientes Atingidos]]),0)</f>
        <v>0</v>
      </c>
      <c r="BU644" s="83" t="str">
        <f t="shared" si="321"/>
        <v/>
      </c>
      <c r="BV644" s="82">
        <f>IFERROR(FIND("UC federal",consulta_completa__11[[#This Row],[13 - Ocorrências/Ambientes Atingidos]]),0)</f>
        <v>0</v>
      </c>
      <c r="BW644" s="83" t="str">
        <f t="shared" si="322"/>
        <v/>
      </c>
      <c r="BX644" s="82">
        <f>IFERROR(FIND("UC estadual/municipal",consulta_completa__11[[#This Row],[13 - Ocorrências/Ambientes Atingidos]]),0)</f>
        <v>0</v>
      </c>
      <c r="BY644" s="83" t="str">
        <f t="shared" si="323"/>
        <v/>
      </c>
      <c r="BZ644" s="82">
        <f>IFERROR(FIND("Outro(s)",consulta_completa__11[[#This Row],[13 - Ocorrências/Ambientes Atingidos]]),0)</f>
        <v>0</v>
      </c>
      <c r="CA644" s="83" t="str">
        <f t="shared" si="324"/>
        <v/>
      </c>
      <c r="CB644" s="82">
        <f>IFERROR(FIND("Sem dano",consulta_completa__11[[#This Row],[13 - Ocorrências/Ambientes Atingidos]]),0)</f>
        <v>0</v>
      </c>
      <c r="CC644" s="83" t="str">
        <f t="shared" si="325"/>
        <v/>
      </c>
      <c r="CD644" s="82" t="str">
        <f>IF(consulta_completa__11[[#This Row],[13 - Ocorrências/Ambientes Atingidos]]="","X","")</f>
        <v/>
      </c>
      <c r="CE644" s="84">
        <f>IFERROR(FIND("IBAMA",consulta_completa__11[[#This Row],[14 - Inst. Atuando no Local]]),0)</f>
        <v>0</v>
      </c>
      <c r="CF644" s="84" t="str">
        <f t="shared" si="326"/>
        <v/>
      </c>
      <c r="CG644" s="84">
        <f>IFERROR(FIND("OEMA",consulta_completa__11[[#This Row],[14 - Inst. Atuando no Local]]),0)</f>
        <v>0</v>
      </c>
      <c r="CH644" s="84" t="str">
        <f t="shared" si="327"/>
        <v/>
      </c>
      <c r="CI644" s="84">
        <f>IFERROR(FIND("DEFESA CIVIL",consulta_completa__11[[#This Row],[14 - Inst. Atuando no Local]]),0)</f>
        <v>0</v>
      </c>
      <c r="CJ644" s="84" t="str">
        <f t="shared" si="328"/>
        <v/>
      </c>
      <c r="CK644" s="84">
        <f>IFERROR(FIND("CORPO DE BOMBEIROS",consulta_completa__11[[#This Row],[14 - Inst. Atuando no Local]]),0)</f>
        <v>0</v>
      </c>
      <c r="CL644" s="84" t="str">
        <f t="shared" si="329"/>
        <v/>
      </c>
      <c r="CM644" s="84">
        <f>IFERROR(FIND("POLÍCIA RODOVIÁRIA",consulta_completa__11[[#This Row],[14 - Inst. Atuando no Local]]),0)</f>
        <v>0</v>
      </c>
      <c r="CN644" s="84" t="str">
        <f t="shared" si="330"/>
        <v/>
      </c>
      <c r="CO644" s="84">
        <f>IFERROR(FIND("POLÍCIA MILITAR",consulta_completa__11[[#This Row],[14 - Inst. Atuando no Local]]),0)</f>
        <v>0</v>
      </c>
      <c r="CP644" s="84" t="str">
        <f t="shared" si="331"/>
        <v/>
      </c>
      <c r="CQ644" s="84">
        <f>IFERROR(FIND("POLÍCIA CIVIL",consulta_completa__11[[#This Row],[14 - Inst. Atuando no Local]]),0)</f>
        <v>0</v>
      </c>
      <c r="CR644" s="84" t="str">
        <f t="shared" si="332"/>
        <v/>
      </c>
      <c r="CS644" s="84">
        <f>IFERROR(FIND("MARINHA DO BRASIL",consulta_completa__11[[#This Row],[14 - Inst. Atuando no Local]]),0)</f>
        <v>0</v>
      </c>
      <c r="CT644" s="84" t="str">
        <f t="shared" si="333"/>
        <v/>
      </c>
      <c r="CU644" s="84">
        <f>IFERROR(FIND("EMPRESA ESPECIALIZADA EM ATENDIMENTO",consulta_completa__11[[#This Row],[14 - Inst. Atuando no Local]]),0)</f>
        <v>0</v>
      </c>
      <c r="CV644" s="84" t="str">
        <f t="shared" si="334"/>
        <v/>
      </c>
      <c r="CW644" s="84">
        <f>IFERROR(FIND("IBAMA",consulta_completa__11[[#This Row],[14 - Inst. Atuando no Local]]),0)</f>
        <v>0</v>
      </c>
      <c r="CX644" s="84" t="str">
        <f t="shared" si="335"/>
        <v/>
      </c>
      <c r="CY644" s="84" t="str">
        <f>IF(consulta_completa__11[[#This Row],[14 - Inst. Atuando no Local]]="","X","")</f>
        <v/>
      </c>
      <c r="CZ644" s="84">
        <f>IFERROR(FIND("OUTRA (S)",consulta_completa__11[[#This Row],[14 - Inst. Atuando no Local]]),0)</f>
        <v>0</v>
      </c>
      <c r="DA644" s="84" t="str">
        <f t="shared" si="336"/>
        <v/>
      </c>
      <c r="DB644" s="35" t="str">
        <f t="shared" si="337"/>
        <v>Sim</v>
      </c>
      <c r="DC644" s="35" t="str">
        <f t="shared" si="338"/>
        <v>Não</v>
      </c>
      <c r="DD644" s="35" t="str">
        <f t="shared" si="339"/>
        <v>Sim</v>
      </c>
      <c r="DE644" s="87" t="str">
        <f t="shared" si="310"/>
        <v>Sem informação</v>
      </c>
    </row>
    <row r="645" spans="1:109">
      <c r="A645" s="14">
        <v>20259261228</v>
      </c>
      <c r="B645" s="1">
        <v>45902</v>
      </c>
      <c r="C645" t="s">
        <v>5641</v>
      </c>
      <c r="D645" t="s">
        <v>838</v>
      </c>
      <c r="E645" t="s">
        <v>162</v>
      </c>
      <c r="F645" t="s">
        <v>163</v>
      </c>
      <c r="G645" t="s">
        <v>113</v>
      </c>
      <c r="H645" t="s">
        <v>114</v>
      </c>
      <c r="I645" t="s">
        <v>114</v>
      </c>
      <c r="J645" t="s">
        <v>354</v>
      </c>
      <c r="K645" t="s">
        <v>113</v>
      </c>
      <c r="L645" t="s">
        <v>113</v>
      </c>
      <c r="M645" t="s">
        <v>140</v>
      </c>
      <c r="N645" t="s">
        <v>141</v>
      </c>
      <c r="O645" t="s">
        <v>239</v>
      </c>
      <c r="P645" t="s">
        <v>355</v>
      </c>
      <c r="Q645" t="s">
        <v>143</v>
      </c>
      <c r="R645" t="s">
        <v>123</v>
      </c>
      <c r="S645" t="s">
        <v>113</v>
      </c>
      <c r="T645" t="s">
        <v>113</v>
      </c>
      <c r="U645" t="s">
        <v>113</v>
      </c>
      <c r="V645" t="s">
        <v>113</v>
      </c>
      <c r="Z645" t="s">
        <v>5642</v>
      </c>
      <c r="AA645" t="s">
        <v>113</v>
      </c>
      <c r="AB645" t="s">
        <v>867</v>
      </c>
      <c r="AC645" t="s">
        <v>868</v>
      </c>
      <c r="AD645">
        <v>1</v>
      </c>
      <c r="AE645" t="s">
        <v>113</v>
      </c>
      <c r="AF645" t="s">
        <v>113</v>
      </c>
      <c r="AG645" t="s">
        <v>113</v>
      </c>
      <c r="AH645" t="s">
        <v>131</v>
      </c>
      <c r="AI645" t="s">
        <v>131</v>
      </c>
      <c r="AJ645" t="s">
        <v>131</v>
      </c>
      <c r="AK645" t="s">
        <v>5643</v>
      </c>
      <c r="AL645" t="s">
        <v>5644</v>
      </c>
      <c r="AM645" t="s">
        <v>5645</v>
      </c>
      <c r="AN645" t="s">
        <v>867</v>
      </c>
      <c r="AO645" t="s">
        <v>225</v>
      </c>
      <c r="AP645">
        <v>41988549949</v>
      </c>
      <c r="AQ645" t="s">
        <v>872</v>
      </c>
      <c r="AR645" t="s">
        <v>113</v>
      </c>
      <c r="AS645" t="s">
        <v>113</v>
      </c>
      <c r="AT645" t="s">
        <v>113</v>
      </c>
      <c r="AU645" t="s">
        <v>113</v>
      </c>
      <c r="AW645" t="s">
        <v>113</v>
      </c>
      <c r="AX645" s="82">
        <f>IFERROR(FIND("Óbitos/feridos",consulta_completa__11[[#This Row],[13 - Ocorrências/Ambientes Atingidos]]),0)</f>
        <v>0</v>
      </c>
      <c r="AY645" s="83" t="str">
        <f t="shared" si="311"/>
        <v/>
      </c>
      <c r="AZ645" s="82">
        <f>IFERROR(FIND("População afetada/evacuada",consulta_completa__11[[#This Row],[13 - Ocorrências/Ambientes Atingidos]]),0)</f>
        <v>0</v>
      </c>
      <c r="BA645" s="82" t="str">
        <f t="shared" si="312"/>
        <v/>
      </c>
      <c r="BB645" s="82">
        <f>IFERROR(FIND("Suspensão de abastecimento de água",consulta_completa__11[[#This Row],[13 - Ocorrências/Ambientes Atingidos]]),0)</f>
        <v>0</v>
      </c>
      <c r="BC645" s="83" t="str">
        <f t="shared" si="340"/>
        <v/>
      </c>
      <c r="BD645" s="82">
        <f>IFERROR(FIND("Rio/córrego",consulta_completa__11[[#This Row],[13 - Ocorrências/Ambientes Atingidos]]),0)</f>
        <v>0</v>
      </c>
      <c r="BE645" s="83" t="str">
        <f t="shared" si="313"/>
        <v/>
      </c>
      <c r="BF645" s="82">
        <f>IFERROR(FIND("Lago",consulta_completa__11[[#This Row],[13 - Ocorrências/Ambientes Atingidos]]),0)</f>
        <v>0</v>
      </c>
      <c r="BG645" s="83" t="str">
        <f t="shared" si="314"/>
        <v/>
      </c>
      <c r="BH645" s="82">
        <f>IFERROR(FIND("Mar",consulta_completa__11[[#This Row],[13 - Ocorrências/Ambientes Atingidos]]),0)</f>
        <v>0</v>
      </c>
      <c r="BI645" s="83" t="str">
        <f t="shared" si="315"/>
        <v/>
      </c>
      <c r="BJ645" s="82">
        <f>IFERROR(FIND("Praia",consulta_completa__11[[#This Row],[13 - Ocorrências/Ambientes Atingidos]]),0)</f>
        <v>0</v>
      </c>
      <c r="BK645" s="83" t="str">
        <f t="shared" si="316"/>
        <v/>
      </c>
      <c r="BL645" s="82">
        <f>IFERROR(FIND("Solo",consulta_completa__11[[#This Row],[13 - Ocorrências/Ambientes Atingidos]]),0)</f>
        <v>1</v>
      </c>
      <c r="BM645" s="83" t="str">
        <f t="shared" si="317"/>
        <v>X</v>
      </c>
      <c r="BN645" s="82">
        <f>IFERROR(FIND("Águas subterrâneas",consulta_completa__11[[#This Row],[13 - Ocorrências/Ambientes Atingidos]]),0)</f>
        <v>0</v>
      </c>
      <c r="BO645" s="83" t="str">
        <f t="shared" si="318"/>
        <v/>
      </c>
      <c r="BP645" s="82">
        <f>IFERROR(FIND("Atmosfera",consulta_completa__11[[#This Row],[13 - Ocorrências/Ambientes Atingidos]]),0)</f>
        <v>0</v>
      </c>
      <c r="BQ645" s="83" t="str">
        <f t="shared" si="319"/>
        <v/>
      </c>
      <c r="BR645" s="82">
        <f>IFERROR(FIND("Flora",consulta_completa__11[[#This Row],[13 - Ocorrências/Ambientes Atingidos]]),0)</f>
        <v>0</v>
      </c>
      <c r="BS645" s="83" t="str">
        <f t="shared" si="320"/>
        <v/>
      </c>
      <c r="BT645" s="82">
        <f>IFERROR(FIND("Fauna",consulta_completa__11[[#This Row],[13 - Ocorrências/Ambientes Atingidos]]),0)</f>
        <v>0</v>
      </c>
      <c r="BU645" s="83" t="str">
        <f t="shared" si="321"/>
        <v/>
      </c>
      <c r="BV645" s="82">
        <f>IFERROR(FIND("UC federal",consulta_completa__11[[#This Row],[13 - Ocorrências/Ambientes Atingidos]]),0)</f>
        <v>0</v>
      </c>
      <c r="BW645" s="83" t="str">
        <f t="shared" si="322"/>
        <v/>
      </c>
      <c r="BX645" s="82">
        <f>IFERROR(FIND("UC estadual/municipal",consulta_completa__11[[#This Row],[13 - Ocorrências/Ambientes Atingidos]]),0)</f>
        <v>0</v>
      </c>
      <c r="BY645" s="83" t="str">
        <f t="shared" si="323"/>
        <v/>
      </c>
      <c r="BZ645" s="82">
        <f>IFERROR(FIND("Outro(s)",consulta_completa__11[[#This Row],[13 - Ocorrências/Ambientes Atingidos]]),0)</f>
        <v>0</v>
      </c>
      <c r="CA645" s="83" t="str">
        <f t="shared" si="324"/>
        <v/>
      </c>
      <c r="CB645" s="82">
        <f>IFERROR(FIND("Sem dano",consulta_completa__11[[#This Row],[13 - Ocorrências/Ambientes Atingidos]]),0)</f>
        <v>0</v>
      </c>
      <c r="CC645" s="83" t="str">
        <f t="shared" si="325"/>
        <v/>
      </c>
      <c r="CD645" s="82" t="str">
        <f>IF(consulta_completa__11[[#This Row],[13 - Ocorrências/Ambientes Atingidos]]="","X","")</f>
        <v/>
      </c>
      <c r="CE645" s="84">
        <f>IFERROR(FIND("IBAMA",consulta_completa__11[[#This Row],[14 - Inst. Atuando no Local]]),0)</f>
        <v>0</v>
      </c>
      <c r="CF645" s="84" t="str">
        <f t="shared" si="326"/>
        <v/>
      </c>
      <c r="CG645" s="84">
        <f>IFERROR(FIND("OEMA",consulta_completa__11[[#This Row],[14 - Inst. Atuando no Local]]),0)</f>
        <v>0</v>
      </c>
      <c r="CH645" s="84" t="str">
        <f t="shared" si="327"/>
        <v/>
      </c>
      <c r="CI645" s="84">
        <f>IFERROR(FIND("DEFESA CIVIL",consulta_completa__11[[#This Row],[14 - Inst. Atuando no Local]]),0)</f>
        <v>0</v>
      </c>
      <c r="CJ645" s="84" t="str">
        <f t="shared" si="328"/>
        <v/>
      </c>
      <c r="CK645" s="84">
        <f>IFERROR(FIND("CORPO DE BOMBEIROS",consulta_completa__11[[#This Row],[14 - Inst. Atuando no Local]]),0)</f>
        <v>0</v>
      </c>
      <c r="CL645" s="84" t="str">
        <f t="shared" si="329"/>
        <v/>
      </c>
      <c r="CM645" s="84">
        <f>IFERROR(FIND("POLÍCIA RODOVIÁRIA",consulta_completa__11[[#This Row],[14 - Inst. Atuando no Local]]),0)</f>
        <v>0</v>
      </c>
      <c r="CN645" s="84" t="str">
        <f t="shared" si="330"/>
        <v/>
      </c>
      <c r="CO645" s="84">
        <f>IFERROR(FIND("POLÍCIA MILITAR",consulta_completa__11[[#This Row],[14 - Inst. Atuando no Local]]),0)</f>
        <v>0</v>
      </c>
      <c r="CP645" s="84" t="str">
        <f t="shared" si="331"/>
        <v/>
      </c>
      <c r="CQ645" s="84">
        <f>IFERROR(FIND("POLÍCIA CIVIL",consulta_completa__11[[#This Row],[14 - Inst. Atuando no Local]]),0)</f>
        <v>0</v>
      </c>
      <c r="CR645" s="84" t="str">
        <f t="shared" si="332"/>
        <v/>
      </c>
      <c r="CS645" s="84">
        <f>IFERROR(FIND("MARINHA DO BRASIL",consulta_completa__11[[#This Row],[14 - Inst. Atuando no Local]]),0)</f>
        <v>0</v>
      </c>
      <c r="CT645" s="84" t="str">
        <f t="shared" si="333"/>
        <v/>
      </c>
      <c r="CU645" s="84">
        <f>IFERROR(FIND("EMPRESA ESPECIALIZADA EM ATENDIMENTO",consulta_completa__11[[#This Row],[14 - Inst. Atuando no Local]]),0)</f>
        <v>0</v>
      </c>
      <c r="CV645" s="84" t="str">
        <f t="shared" si="334"/>
        <v/>
      </c>
      <c r="CW645" s="84">
        <f>IFERROR(FIND("IBAMA",consulta_completa__11[[#This Row],[14 - Inst. Atuando no Local]]),0)</f>
        <v>0</v>
      </c>
      <c r="CX645" s="84" t="str">
        <f t="shared" si="335"/>
        <v/>
      </c>
      <c r="CY645" s="84" t="str">
        <f>IF(consulta_completa__11[[#This Row],[14 - Inst. Atuando no Local]]="","X","")</f>
        <v/>
      </c>
      <c r="CZ645" s="84">
        <f>IFERROR(FIND("OUTRA (S)",consulta_completa__11[[#This Row],[14 - Inst. Atuando no Local]]),0)</f>
        <v>0</v>
      </c>
      <c r="DA645" s="84" t="str">
        <f t="shared" si="336"/>
        <v/>
      </c>
      <c r="DB645" s="35" t="str">
        <f t="shared" si="337"/>
        <v>Sim</v>
      </c>
      <c r="DC645" s="35" t="str">
        <f t="shared" si="338"/>
        <v>Não</v>
      </c>
      <c r="DD645" s="35" t="str">
        <f t="shared" si="339"/>
        <v>Sim</v>
      </c>
      <c r="DE645" s="87" t="str">
        <f t="shared" ref="DE645:DE675" si="341">IF(AD645=1,"Federal",IF(AD645=2,"Estadual",IF(AD645=0,"Sem informação","")))</f>
        <v>Federal</v>
      </c>
    </row>
    <row r="646" spans="1:109">
      <c r="A646" s="14">
        <v>20259328853</v>
      </c>
      <c r="B646" s="1">
        <v>45902</v>
      </c>
      <c r="C646" t="s">
        <v>4323</v>
      </c>
      <c r="D646" t="s">
        <v>998</v>
      </c>
      <c r="E646" t="s">
        <v>286</v>
      </c>
      <c r="F646" t="s">
        <v>139</v>
      </c>
      <c r="G646" t="s">
        <v>1328</v>
      </c>
      <c r="H646" t="s">
        <v>5646</v>
      </c>
      <c r="I646" t="s">
        <v>166</v>
      </c>
      <c r="J646" t="s">
        <v>113</v>
      </c>
      <c r="K646" t="s">
        <v>114</v>
      </c>
      <c r="L646" t="s">
        <v>114</v>
      </c>
      <c r="M646" t="s">
        <v>139</v>
      </c>
      <c r="N646" t="s">
        <v>119</v>
      </c>
      <c r="O646" t="s">
        <v>120</v>
      </c>
      <c r="P646" t="s">
        <v>355</v>
      </c>
      <c r="Q646" t="s">
        <v>167</v>
      </c>
      <c r="R646" t="s">
        <v>123</v>
      </c>
      <c r="S646" t="s">
        <v>113</v>
      </c>
      <c r="T646" t="s">
        <v>5647</v>
      </c>
      <c r="U646" t="s">
        <v>5648</v>
      </c>
      <c r="V646" t="s">
        <v>5649</v>
      </c>
      <c r="Z646" t="s">
        <v>5648</v>
      </c>
      <c r="AA646" t="s">
        <v>5650</v>
      </c>
      <c r="AB646" t="s">
        <v>5651</v>
      </c>
      <c r="AC646" t="s">
        <v>5652</v>
      </c>
      <c r="AD646">
        <v>0</v>
      </c>
      <c r="AE646" t="s">
        <v>4330</v>
      </c>
      <c r="AF646" t="s">
        <v>113</v>
      </c>
      <c r="AG646" t="s">
        <v>113</v>
      </c>
      <c r="AH646" t="s">
        <v>113</v>
      </c>
      <c r="AI646" t="s">
        <v>132</v>
      </c>
      <c r="AJ646" t="s">
        <v>132</v>
      </c>
      <c r="AK646" t="s">
        <v>113</v>
      </c>
      <c r="AL646" t="s">
        <v>5653</v>
      </c>
      <c r="AM646" t="s">
        <v>692</v>
      </c>
      <c r="AN646" t="s">
        <v>1543</v>
      </c>
      <c r="AO646" t="s">
        <v>1544</v>
      </c>
      <c r="AP646">
        <v>6236238900</v>
      </c>
      <c r="AQ646" t="s">
        <v>695</v>
      </c>
      <c r="AR646" t="s">
        <v>113</v>
      </c>
      <c r="AS646" t="s">
        <v>113</v>
      </c>
      <c r="AT646" t="s">
        <v>113</v>
      </c>
      <c r="AU646" t="s">
        <v>113</v>
      </c>
      <c r="AW646" t="s">
        <v>113</v>
      </c>
      <c r="AX646" s="82">
        <f>IFERROR(FIND("Óbitos/feridos",consulta_completa__11[[#This Row],[13 - Ocorrências/Ambientes Atingidos]]),0)</f>
        <v>0</v>
      </c>
      <c r="AY646" s="83" t="str">
        <f t="shared" si="311"/>
        <v/>
      </c>
      <c r="AZ646" s="82">
        <f>IFERROR(FIND("População afetada/evacuada",consulta_completa__11[[#This Row],[13 - Ocorrências/Ambientes Atingidos]]),0)</f>
        <v>0</v>
      </c>
      <c r="BA646" s="82" t="str">
        <f t="shared" si="312"/>
        <v/>
      </c>
      <c r="BB646" s="82">
        <f>IFERROR(FIND("Suspensão de abastecimento de água",consulta_completa__11[[#This Row],[13 - Ocorrências/Ambientes Atingidos]]),0)</f>
        <v>0</v>
      </c>
      <c r="BC646" s="83" t="str">
        <f t="shared" si="340"/>
        <v/>
      </c>
      <c r="BD646" s="82">
        <f>IFERROR(FIND("Rio/córrego",consulta_completa__11[[#This Row],[13 - Ocorrências/Ambientes Atingidos]]),0)</f>
        <v>0</v>
      </c>
      <c r="BE646" s="83" t="str">
        <f t="shared" si="313"/>
        <v/>
      </c>
      <c r="BF646" s="82">
        <f>IFERROR(FIND("Lago",consulta_completa__11[[#This Row],[13 - Ocorrências/Ambientes Atingidos]]),0)</f>
        <v>0</v>
      </c>
      <c r="BG646" s="83" t="str">
        <f t="shared" si="314"/>
        <v/>
      </c>
      <c r="BH646" s="82">
        <f>IFERROR(FIND("Mar",consulta_completa__11[[#This Row],[13 - Ocorrências/Ambientes Atingidos]]),0)</f>
        <v>0</v>
      </c>
      <c r="BI646" s="83" t="str">
        <f t="shared" si="315"/>
        <v/>
      </c>
      <c r="BJ646" s="82">
        <f>IFERROR(FIND("Praia",consulta_completa__11[[#This Row],[13 - Ocorrências/Ambientes Atingidos]]),0)</f>
        <v>0</v>
      </c>
      <c r="BK646" s="83" t="str">
        <f t="shared" si="316"/>
        <v/>
      </c>
      <c r="BL646" s="82">
        <f>IFERROR(FIND("Solo",consulta_completa__11[[#This Row],[13 - Ocorrências/Ambientes Atingidos]]),0)</f>
        <v>0</v>
      </c>
      <c r="BM646" s="83" t="str">
        <f t="shared" si="317"/>
        <v/>
      </c>
      <c r="BN646" s="82">
        <f>IFERROR(FIND("Águas subterrâneas",consulta_completa__11[[#This Row],[13 - Ocorrências/Ambientes Atingidos]]),0)</f>
        <v>0</v>
      </c>
      <c r="BO646" s="83" t="str">
        <f t="shared" si="318"/>
        <v/>
      </c>
      <c r="BP646" s="82">
        <f>IFERROR(FIND("Atmosfera",consulta_completa__11[[#This Row],[13 - Ocorrências/Ambientes Atingidos]]),0)</f>
        <v>0</v>
      </c>
      <c r="BQ646" s="83" t="str">
        <f t="shared" si="319"/>
        <v/>
      </c>
      <c r="BR646" s="82">
        <f>IFERROR(FIND("Flora",consulta_completa__11[[#This Row],[13 - Ocorrências/Ambientes Atingidos]]),0)</f>
        <v>0</v>
      </c>
      <c r="BS646" s="83" t="str">
        <f t="shared" si="320"/>
        <v/>
      </c>
      <c r="BT646" s="82">
        <f>IFERROR(FIND("Fauna",consulta_completa__11[[#This Row],[13 - Ocorrências/Ambientes Atingidos]]),0)</f>
        <v>0</v>
      </c>
      <c r="BU646" s="83" t="str">
        <f t="shared" si="321"/>
        <v/>
      </c>
      <c r="BV646" s="82">
        <f>IFERROR(FIND("UC federal",consulta_completa__11[[#This Row],[13 - Ocorrências/Ambientes Atingidos]]),0)</f>
        <v>0</v>
      </c>
      <c r="BW646" s="83" t="str">
        <f t="shared" si="322"/>
        <v/>
      </c>
      <c r="BX646" s="82">
        <f>IFERROR(FIND("UC estadual/municipal",consulta_completa__11[[#This Row],[13 - Ocorrências/Ambientes Atingidos]]),0)</f>
        <v>0</v>
      </c>
      <c r="BY646" s="83" t="str">
        <f t="shared" si="323"/>
        <v/>
      </c>
      <c r="BZ646" s="82">
        <f>IFERROR(FIND("Outro(s)",consulta_completa__11[[#This Row],[13 - Ocorrências/Ambientes Atingidos]]),0)</f>
        <v>1</v>
      </c>
      <c r="CA646" s="83" t="str">
        <f t="shared" si="324"/>
        <v>X</v>
      </c>
      <c r="CB646" s="82">
        <f>IFERROR(FIND("Sem dano",consulta_completa__11[[#This Row],[13 - Ocorrências/Ambientes Atingidos]]),0)</f>
        <v>0</v>
      </c>
      <c r="CC646" s="83" t="str">
        <f t="shared" si="325"/>
        <v/>
      </c>
      <c r="CD646" s="82" t="str">
        <f>IF(consulta_completa__11[[#This Row],[13 - Ocorrências/Ambientes Atingidos]]="","X","")</f>
        <v/>
      </c>
      <c r="CE646" s="84">
        <f>IFERROR(FIND("IBAMA",consulta_completa__11[[#This Row],[14 - Inst. Atuando no Local]]),0)</f>
        <v>0</v>
      </c>
      <c r="CF646" s="84" t="str">
        <f t="shared" si="326"/>
        <v/>
      </c>
      <c r="CG646" s="84">
        <f>IFERROR(FIND("OEMA",consulta_completa__11[[#This Row],[14 - Inst. Atuando no Local]]),0)</f>
        <v>0</v>
      </c>
      <c r="CH646" s="84" t="str">
        <f t="shared" si="327"/>
        <v/>
      </c>
      <c r="CI646" s="84">
        <f>IFERROR(FIND("DEFESA CIVIL",consulta_completa__11[[#This Row],[14 - Inst. Atuando no Local]]),0)</f>
        <v>0</v>
      </c>
      <c r="CJ646" s="84" t="str">
        <f t="shared" si="328"/>
        <v/>
      </c>
      <c r="CK646" s="84">
        <f>IFERROR(FIND("CORPO DE BOMBEIROS",consulta_completa__11[[#This Row],[14 - Inst. Atuando no Local]]),0)</f>
        <v>0</v>
      </c>
      <c r="CL646" s="84" t="str">
        <f t="shared" si="329"/>
        <v/>
      </c>
      <c r="CM646" s="84">
        <f>IFERROR(FIND("POLÍCIA RODOVIÁRIA",consulta_completa__11[[#This Row],[14 - Inst. Atuando no Local]]),0)</f>
        <v>0</v>
      </c>
      <c r="CN646" s="84" t="str">
        <f t="shared" si="330"/>
        <v/>
      </c>
      <c r="CO646" s="84">
        <f>IFERROR(FIND("POLÍCIA MILITAR",consulta_completa__11[[#This Row],[14 - Inst. Atuando no Local]]),0)</f>
        <v>0</v>
      </c>
      <c r="CP646" s="84" t="str">
        <f t="shared" si="331"/>
        <v/>
      </c>
      <c r="CQ646" s="84">
        <f>IFERROR(FIND("POLÍCIA CIVIL",consulta_completa__11[[#This Row],[14 - Inst. Atuando no Local]]),0)</f>
        <v>0</v>
      </c>
      <c r="CR646" s="84" t="str">
        <f t="shared" si="332"/>
        <v/>
      </c>
      <c r="CS646" s="84">
        <f>IFERROR(FIND("MARINHA DO BRASIL",consulta_completa__11[[#This Row],[14 - Inst. Atuando no Local]]),0)</f>
        <v>0</v>
      </c>
      <c r="CT646" s="84" t="str">
        <f t="shared" si="333"/>
        <v/>
      </c>
      <c r="CU646" s="84">
        <f>IFERROR(FIND("EMPRESA ESPECIALIZADA EM ATENDIMENTO",consulta_completa__11[[#This Row],[14 - Inst. Atuando no Local]]),0)</f>
        <v>0</v>
      </c>
      <c r="CV646" s="84" t="str">
        <f t="shared" si="334"/>
        <v/>
      </c>
      <c r="CW646" s="84">
        <f>IFERROR(FIND("IBAMA",consulta_completa__11[[#This Row],[14 - Inst. Atuando no Local]]),0)</f>
        <v>0</v>
      </c>
      <c r="CX646" s="84" t="str">
        <f t="shared" si="335"/>
        <v/>
      </c>
      <c r="CY646" s="84" t="str">
        <f>IF(consulta_completa__11[[#This Row],[14 - Inst. Atuando no Local]]="","X","")</f>
        <v/>
      </c>
      <c r="CZ646" s="84">
        <f>IFERROR(FIND("OUTRA (S)",consulta_completa__11[[#This Row],[14 - Inst. Atuando no Local]]),0)</f>
        <v>0</v>
      </c>
      <c r="DA646" s="84" t="str">
        <f t="shared" si="336"/>
        <v/>
      </c>
      <c r="DB646" s="35" t="str">
        <f t="shared" si="337"/>
        <v>Sim</v>
      </c>
      <c r="DC646" s="35" t="str">
        <f t="shared" si="338"/>
        <v>Não</v>
      </c>
      <c r="DD646" s="35" t="str">
        <f t="shared" si="339"/>
        <v>Sim</v>
      </c>
      <c r="DE646" s="87" t="str">
        <f t="shared" si="341"/>
        <v>Sem informação</v>
      </c>
    </row>
    <row r="647" spans="1:109">
      <c r="A647" s="14">
        <v>20259461240</v>
      </c>
      <c r="B647" s="1">
        <v>45903</v>
      </c>
      <c r="C647" t="s">
        <v>109</v>
      </c>
      <c r="D647" t="s">
        <v>110</v>
      </c>
      <c r="E647" t="s">
        <v>139</v>
      </c>
      <c r="F647" t="s">
        <v>112</v>
      </c>
      <c r="G647" t="s">
        <v>113</v>
      </c>
      <c r="H647" t="s">
        <v>114</v>
      </c>
      <c r="I647" t="s">
        <v>114</v>
      </c>
      <c r="J647" t="s">
        <v>514</v>
      </c>
      <c r="K647" t="s">
        <v>5188</v>
      </c>
      <c r="L647" t="s">
        <v>117</v>
      </c>
      <c r="M647" t="s">
        <v>118</v>
      </c>
      <c r="N647" t="s">
        <v>119</v>
      </c>
      <c r="O647" t="s">
        <v>120</v>
      </c>
      <c r="P647" t="s">
        <v>121</v>
      </c>
      <c r="Q647" t="s">
        <v>167</v>
      </c>
      <c r="R647" t="s">
        <v>123</v>
      </c>
      <c r="S647" t="s">
        <v>201</v>
      </c>
      <c r="T647" t="s">
        <v>5654</v>
      </c>
      <c r="U647" t="s">
        <v>5655</v>
      </c>
      <c r="V647" t="s">
        <v>5656</v>
      </c>
      <c r="Z647" t="s">
        <v>242</v>
      </c>
      <c r="AA647" t="s">
        <v>113</v>
      </c>
      <c r="AB647" t="s">
        <v>206</v>
      </c>
      <c r="AC647" t="s">
        <v>399</v>
      </c>
      <c r="AD647">
        <v>1</v>
      </c>
      <c r="AE647" t="s">
        <v>206</v>
      </c>
      <c r="AF647" t="s">
        <v>113</v>
      </c>
      <c r="AG647" t="s">
        <v>113</v>
      </c>
      <c r="AH647" t="s">
        <v>131</v>
      </c>
      <c r="AI647" t="s">
        <v>132</v>
      </c>
      <c r="AJ647" t="s">
        <v>131</v>
      </c>
      <c r="AK647" t="s">
        <v>5657</v>
      </c>
      <c r="AL647" t="s">
        <v>5658</v>
      </c>
      <c r="AM647" t="s">
        <v>402</v>
      </c>
      <c r="AN647" t="s">
        <v>113</v>
      </c>
      <c r="AO647" t="s">
        <v>113</v>
      </c>
      <c r="AQ647" t="s">
        <v>211</v>
      </c>
      <c r="AR647" t="s">
        <v>113</v>
      </c>
      <c r="AS647" t="s">
        <v>113</v>
      </c>
      <c r="AT647" t="s">
        <v>113</v>
      </c>
      <c r="AU647" t="s">
        <v>113</v>
      </c>
      <c r="AW647" t="s">
        <v>113</v>
      </c>
      <c r="AX647" s="82">
        <f>IFERROR(FIND("Óbitos/feridos",consulta_completa__11[[#This Row],[13 - Ocorrências/Ambientes Atingidos]]),0)</f>
        <v>0</v>
      </c>
      <c r="AY647" s="83" t="str">
        <f t="shared" si="311"/>
        <v/>
      </c>
      <c r="AZ647" s="82">
        <f>IFERROR(FIND("População afetada/evacuada",consulta_completa__11[[#This Row],[13 - Ocorrências/Ambientes Atingidos]]),0)</f>
        <v>0</v>
      </c>
      <c r="BA647" s="82" t="str">
        <f t="shared" si="312"/>
        <v/>
      </c>
      <c r="BB647" s="82">
        <f>IFERROR(FIND("Suspensão de abastecimento de água",consulta_completa__11[[#This Row],[13 - Ocorrências/Ambientes Atingidos]]),0)</f>
        <v>0</v>
      </c>
      <c r="BC647" s="83" t="str">
        <f t="shared" si="340"/>
        <v/>
      </c>
      <c r="BD647" s="82">
        <f>IFERROR(FIND("Rio/córrego",consulta_completa__11[[#This Row],[13 - Ocorrências/Ambientes Atingidos]]),0)</f>
        <v>0</v>
      </c>
      <c r="BE647" s="83" t="str">
        <f t="shared" si="313"/>
        <v/>
      </c>
      <c r="BF647" s="82">
        <f>IFERROR(FIND("Lago",consulta_completa__11[[#This Row],[13 - Ocorrências/Ambientes Atingidos]]),0)</f>
        <v>0</v>
      </c>
      <c r="BG647" s="83" t="str">
        <f t="shared" si="314"/>
        <v/>
      </c>
      <c r="BH647" s="82">
        <f>IFERROR(FIND("Mar",consulta_completa__11[[#This Row],[13 - Ocorrências/Ambientes Atingidos]]),0)</f>
        <v>1</v>
      </c>
      <c r="BI647" s="83" t="str">
        <f t="shared" si="315"/>
        <v>X</v>
      </c>
      <c r="BJ647" s="82">
        <f>IFERROR(FIND("Praia",consulta_completa__11[[#This Row],[13 - Ocorrências/Ambientes Atingidos]]),0)</f>
        <v>0</v>
      </c>
      <c r="BK647" s="83" t="str">
        <f t="shared" si="316"/>
        <v/>
      </c>
      <c r="BL647" s="82">
        <f>IFERROR(FIND("Solo",consulta_completa__11[[#This Row],[13 - Ocorrências/Ambientes Atingidos]]),0)</f>
        <v>0</v>
      </c>
      <c r="BM647" s="83" t="str">
        <f t="shared" si="317"/>
        <v/>
      </c>
      <c r="BN647" s="82">
        <f>IFERROR(FIND("Águas subterrâneas",consulta_completa__11[[#This Row],[13 - Ocorrências/Ambientes Atingidos]]),0)</f>
        <v>0</v>
      </c>
      <c r="BO647" s="83" t="str">
        <f t="shared" si="318"/>
        <v/>
      </c>
      <c r="BP647" s="82">
        <f>IFERROR(FIND("Atmosfera",consulta_completa__11[[#This Row],[13 - Ocorrências/Ambientes Atingidos]]),0)</f>
        <v>0</v>
      </c>
      <c r="BQ647" s="83" t="str">
        <f t="shared" si="319"/>
        <v/>
      </c>
      <c r="BR647" s="82">
        <f>IFERROR(FIND("Flora",consulta_completa__11[[#This Row],[13 - Ocorrências/Ambientes Atingidos]]),0)</f>
        <v>0</v>
      </c>
      <c r="BS647" s="83" t="str">
        <f t="shared" si="320"/>
        <v/>
      </c>
      <c r="BT647" s="82">
        <f>IFERROR(FIND("Fauna",consulta_completa__11[[#This Row],[13 - Ocorrências/Ambientes Atingidos]]),0)</f>
        <v>0</v>
      </c>
      <c r="BU647" s="83" t="str">
        <f t="shared" si="321"/>
        <v/>
      </c>
      <c r="BV647" s="82">
        <f>IFERROR(FIND("UC federal",consulta_completa__11[[#This Row],[13 - Ocorrências/Ambientes Atingidos]]),0)</f>
        <v>0</v>
      </c>
      <c r="BW647" s="83" t="str">
        <f t="shared" si="322"/>
        <v/>
      </c>
      <c r="BX647" s="82">
        <f>IFERROR(FIND("UC estadual/municipal",consulta_completa__11[[#This Row],[13 - Ocorrências/Ambientes Atingidos]]),0)</f>
        <v>0</v>
      </c>
      <c r="BY647" s="83" t="str">
        <f t="shared" si="323"/>
        <v/>
      </c>
      <c r="BZ647" s="82">
        <f>IFERROR(FIND("Outro(s)",consulta_completa__11[[#This Row],[13 - Ocorrências/Ambientes Atingidos]]),0)</f>
        <v>0</v>
      </c>
      <c r="CA647" s="83" t="str">
        <f t="shared" si="324"/>
        <v/>
      </c>
      <c r="CB647" s="82">
        <f>IFERROR(FIND("Sem dano",consulta_completa__11[[#This Row],[13 - Ocorrências/Ambientes Atingidos]]),0)</f>
        <v>0</v>
      </c>
      <c r="CC647" s="83" t="str">
        <f t="shared" si="325"/>
        <v/>
      </c>
      <c r="CD647" s="82" t="str">
        <f>IF(consulta_completa__11[[#This Row],[13 - Ocorrências/Ambientes Atingidos]]="","X","")</f>
        <v/>
      </c>
      <c r="CE647" s="84">
        <f>IFERROR(FIND("IBAMA",consulta_completa__11[[#This Row],[14 - Inst. Atuando no Local]]),0)</f>
        <v>0</v>
      </c>
      <c r="CF647" s="84" t="str">
        <f t="shared" si="326"/>
        <v/>
      </c>
      <c r="CG647" s="84">
        <f>IFERROR(FIND("OEMA",consulta_completa__11[[#This Row],[14 - Inst. Atuando no Local]]),0)</f>
        <v>0</v>
      </c>
      <c r="CH647" s="84" t="str">
        <f t="shared" si="327"/>
        <v/>
      </c>
      <c r="CI647" s="84">
        <f>IFERROR(FIND("DEFESA CIVIL",consulta_completa__11[[#This Row],[14 - Inst. Atuando no Local]]),0)</f>
        <v>0</v>
      </c>
      <c r="CJ647" s="84" t="str">
        <f t="shared" si="328"/>
        <v/>
      </c>
      <c r="CK647" s="84">
        <f>IFERROR(FIND("CORPO DE BOMBEIROS",consulta_completa__11[[#This Row],[14 - Inst. Atuando no Local]]),0)</f>
        <v>0</v>
      </c>
      <c r="CL647" s="84" t="str">
        <f t="shared" si="329"/>
        <v/>
      </c>
      <c r="CM647" s="84">
        <f>IFERROR(FIND("POLÍCIA RODOVIÁRIA",consulta_completa__11[[#This Row],[14 - Inst. Atuando no Local]]),0)</f>
        <v>0</v>
      </c>
      <c r="CN647" s="84" t="str">
        <f t="shared" si="330"/>
        <v/>
      </c>
      <c r="CO647" s="84">
        <f>IFERROR(FIND("POLÍCIA MILITAR",consulta_completa__11[[#This Row],[14 - Inst. Atuando no Local]]),0)</f>
        <v>0</v>
      </c>
      <c r="CP647" s="84" t="str">
        <f t="shared" si="331"/>
        <v/>
      </c>
      <c r="CQ647" s="84">
        <f>IFERROR(FIND("POLÍCIA CIVIL",consulta_completa__11[[#This Row],[14 - Inst. Atuando no Local]]),0)</f>
        <v>0</v>
      </c>
      <c r="CR647" s="84" t="str">
        <f t="shared" si="332"/>
        <v/>
      </c>
      <c r="CS647" s="84">
        <f>IFERROR(FIND("MARINHA DO BRASIL",consulta_completa__11[[#This Row],[14 - Inst. Atuando no Local]]),0)</f>
        <v>0</v>
      </c>
      <c r="CT647" s="84" t="str">
        <f t="shared" si="333"/>
        <v/>
      </c>
      <c r="CU647" s="84">
        <f>IFERROR(FIND("EMPRESA ESPECIALIZADA EM ATENDIMENTO",consulta_completa__11[[#This Row],[14 - Inst. Atuando no Local]]),0)</f>
        <v>0</v>
      </c>
      <c r="CV647" s="84" t="str">
        <f t="shared" si="334"/>
        <v/>
      </c>
      <c r="CW647" s="84">
        <f>IFERROR(FIND("IBAMA",consulta_completa__11[[#This Row],[14 - Inst. Atuando no Local]]),0)</f>
        <v>0</v>
      </c>
      <c r="CX647" s="84" t="str">
        <f t="shared" si="335"/>
        <v/>
      </c>
      <c r="CY647" s="84" t="str">
        <f>IF(consulta_completa__11[[#This Row],[14 - Inst. Atuando no Local]]="","X","")</f>
        <v/>
      </c>
      <c r="CZ647" s="84">
        <f>IFERROR(FIND("OUTRA (S)",consulta_completa__11[[#This Row],[14 - Inst. Atuando no Local]]),0)</f>
        <v>0</v>
      </c>
      <c r="DA647" s="84" t="str">
        <f t="shared" si="336"/>
        <v/>
      </c>
      <c r="DB647" s="35" t="str">
        <f t="shared" si="337"/>
        <v>Sim</v>
      </c>
      <c r="DC647" s="35" t="str">
        <f t="shared" si="338"/>
        <v>Não</v>
      </c>
      <c r="DD647" s="35" t="str">
        <f t="shared" si="339"/>
        <v>Sim</v>
      </c>
      <c r="DE647" s="87" t="str">
        <f t="shared" si="341"/>
        <v>Federal</v>
      </c>
    </row>
    <row r="648" spans="1:109">
      <c r="A648" s="14">
        <v>20259475647</v>
      </c>
      <c r="B648" s="1">
        <v>45904</v>
      </c>
      <c r="C648" t="s">
        <v>5659</v>
      </c>
      <c r="D648" t="s">
        <v>1813</v>
      </c>
      <c r="E648" t="s">
        <v>162</v>
      </c>
      <c r="F648" t="s">
        <v>1202</v>
      </c>
      <c r="G648" t="s">
        <v>113</v>
      </c>
      <c r="H648" t="s">
        <v>114</v>
      </c>
      <c r="I648" t="s">
        <v>114</v>
      </c>
      <c r="J648" t="s">
        <v>113</v>
      </c>
      <c r="K648" t="s">
        <v>114</v>
      </c>
      <c r="L648" t="s">
        <v>114</v>
      </c>
      <c r="M648" t="s">
        <v>140</v>
      </c>
      <c r="N648" t="s">
        <v>811</v>
      </c>
      <c r="O648" t="s">
        <v>239</v>
      </c>
      <c r="P648" t="s">
        <v>142</v>
      </c>
      <c r="Q648" t="s">
        <v>122</v>
      </c>
      <c r="R648" t="s">
        <v>123</v>
      </c>
      <c r="S648" t="s">
        <v>113</v>
      </c>
      <c r="T648" t="s">
        <v>5660</v>
      </c>
      <c r="U648" t="s">
        <v>5661</v>
      </c>
      <c r="V648" t="s">
        <v>5661</v>
      </c>
      <c r="X648" t="b">
        <v>1</v>
      </c>
      <c r="Z648" t="s">
        <v>5661</v>
      </c>
      <c r="AA648" t="s">
        <v>113</v>
      </c>
      <c r="AB648" t="s">
        <v>758</v>
      </c>
      <c r="AC648" t="s">
        <v>753</v>
      </c>
      <c r="AD648">
        <v>1</v>
      </c>
      <c r="AE648" t="s">
        <v>5662</v>
      </c>
      <c r="AF648" t="s">
        <v>5663</v>
      </c>
      <c r="AG648" t="s">
        <v>5664</v>
      </c>
      <c r="AH648" t="s">
        <v>131</v>
      </c>
      <c r="AI648" t="s">
        <v>132</v>
      </c>
      <c r="AJ648" t="s">
        <v>132</v>
      </c>
      <c r="AK648" t="s">
        <v>113</v>
      </c>
      <c r="AL648" t="s">
        <v>5665</v>
      </c>
      <c r="AM648" t="s">
        <v>758</v>
      </c>
      <c r="AN648" t="s">
        <v>758</v>
      </c>
      <c r="AO648" t="s">
        <v>4473</v>
      </c>
      <c r="AP648">
        <v>98986026718</v>
      </c>
      <c r="AQ648" t="s">
        <v>2033</v>
      </c>
      <c r="AR648" t="s">
        <v>113</v>
      </c>
      <c r="AS648" t="s">
        <v>113</v>
      </c>
      <c r="AT648" t="s">
        <v>113</v>
      </c>
      <c r="AU648" t="s">
        <v>113</v>
      </c>
      <c r="AW648" t="s">
        <v>113</v>
      </c>
      <c r="AX648" s="82">
        <f>IFERROR(FIND("Óbitos/feridos",consulta_completa__11[[#This Row],[13 - Ocorrências/Ambientes Atingidos]]),0)</f>
        <v>0</v>
      </c>
      <c r="AY648" s="83" t="str">
        <f t="shared" si="311"/>
        <v/>
      </c>
      <c r="AZ648" s="82">
        <f>IFERROR(FIND("População afetada/evacuada",consulta_completa__11[[#This Row],[13 - Ocorrências/Ambientes Atingidos]]),0)</f>
        <v>0</v>
      </c>
      <c r="BA648" s="82" t="str">
        <f t="shared" si="312"/>
        <v/>
      </c>
      <c r="BB648" s="82">
        <f>IFERROR(FIND("Suspensão de abastecimento de água",consulta_completa__11[[#This Row],[13 - Ocorrências/Ambientes Atingidos]]),0)</f>
        <v>0</v>
      </c>
      <c r="BC648" s="83" t="str">
        <f t="shared" si="340"/>
        <v/>
      </c>
      <c r="BD648" s="82">
        <f>IFERROR(FIND("Rio/córrego",consulta_completa__11[[#This Row],[13 - Ocorrências/Ambientes Atingidos]]),0)</f>
        <v>0</v>
      </c>
      <c r="BE648" s="83" t="str">
        <f t="shared" si="313"/>
        <v/>
      </c>
      <c r="BF648" s="82">
        <f>IFERROR(FIND("Lago",consulta_completa__11[[#This Row],[13 - Ocorrências/Ambientes Atingidos]]),0)</f>
        <v>0</v>
      </c>
      <c r="BG648" s="83" t="str">
        <f t="shared" si="314"/>
        <v/>
      </c>
      <c r="BH648" s="82">
        <f>IFERROR(FIND("Mar",consulta_completa__11[[#This Row],[13 - Ocorrências/Ambientes Atingidos]]),0)</f>
        <v>0</v>
      </c>
      <c r="BI648" s="83" t="str">
        <f t="shared" si="315"/>
        <v/>
      </c>
      <c r="BJ648" s="82">
        <f>IFERROR(FIND("Praia",consulta_completa__11[[#This Row],[13 - Ocorrências/Ambientes Atingidos]]),0)</f>
        <v>0</v>
      </c>
      <c r="BK648" s="83" t="str">
        <f t="shared" si="316"/>
        <v/>
      </c>
      <c r="BL648" s="82">
        <f>IFERROR(FIND("Solo",consulta_completa__11[[#This Row],[13 - Ocorrências/Ambientes Atingidos]]),0)</f>
        <v>1</v>
      </c>
      <c r="BM648" s="83" t="str">
        <f t="shared" si="317"/>
        <v>X</v>
      </c>
      <c r="BN648" s="82">
        <f>IFERROR(FIND("Águas subterrâneas",consulta_completa__11[[#This Row],[13 - Ocorrências/Ambientes Atingidos]]),0)</f>
        <v>0</v>
      </c>
      <c r="BO648" s="83" t="str">
        <f t="shared" si="318"/>
        <v/>
      </c>
      <c r="BP648" s="82">
        <f>IFERROR(FIND("Atmosfera",consulta_completa__11[[#This Row],[13 - Ocorrências/Ambientes Atingidos]]),0)</f>
        <v>0</v>
      </c>
      <c r="BQ648" s="83" t="str">
        <f t="shared" si="319"/>
        <v/>
      </c>
      <c r="BR648" s="82">
        <f>IFERROR(FIND("Flora",consulta_completa__11[[#This Row],[13 - Ocorrências/Ambientes Atingidos]]),0)</f>
        <v>0</v>
      </c>
      <c r="BS648" s="83" t="str">
        <f t="shared" si="320"/>
        <v/>
      </c>
      <c r="BT648" s="82">
        <f>IFERROR(FIND("Fauna",consulta_completa__11[[#This Row],[13 - Ocorrências/Ambientes Atingidos]]),0)</f>
        <v>0</v>
      </c>
      <c r="BU648" s="83" t="str">
        <f t="shared" si="321"/>
        <v/>
      </c>
      <c r="BV648" s="82">
        <f>IFERROR(FIND("UC federal",consulta_completa__11[[#This Row],[13 - Ocorrências/Ambientes Atingidos]]),0)</f>
        <v>0</v>
      </c>
      <c r="BW648" s="83" t="str">
        <f t="shared" si="322"/>
        <v/>
      </c>
      <c r="BX648" s="82">
        <f>IFERROR(FIND("UC estadual/municipal",consulta_completa__11[[#This Row],[13 - Ocorrências/Ambientes Atingidos]]),0)</f>
        <v>0</v>
      </c>
      <c r="BY648" s="83" t="str">
        <f t="shared" si="323"/>
        <v/>
      </c>
      <c r="BZ648" s="82">
        <f>IFERROR(FIND("Outro(s)",consulta_completa__11[[#This Row],[13 - Ocorrências/Ambientes Atingidos]]),0)</f>
        <v>0</v>
      </c>
      <c r="CA648" s="83" t="str">
        <f t="shared" si="324"/>
        <v/>
      </c>
      <c r="CB648" s="82">
        <f>IFERROR(FIND("Sem dano",consulta_completa__11[[#This Row],[13 - Ocorrências/Ambientes Atingidos]]),0)</f>
        <v>0</v>
      </c>
      <c r="CC648" s="83" t="str">
        <f t="shared" si="325"/>
        <v/>
      </c>
      <c r="CD648" s="82" t="str">
        <f>IF(consulta_completa__11[[#This Row],[13 - Ocorrências/Ambientes Atingidos]]="","X","")</f>
        <v/>
      </c>
      <c r="CE648" s="84">
        <f>IFERROR(FIND("IBAMA",consulta_completa__11[[#This Row],[14 - Inst. Atuando no Local]]),0)</f>
        <v>0</v>
      </c>
      <c r="CF648" s="84" t="str">
        <f t="shared" si="326"/>
        <v/>
      </c>
      <c r="CG648" s="84">
        <f>IFERROR(FIND("OEMA",consulta_completa__11[[#This Row],[14 - Inst. Atuando no Local]]),0)</f>
        <v>0</v>
      </c>
      <c r="CH648" s="84" t="str">
        <f t="shared" si="327"/>
        <v/>
      </c>
      <c r="CI648" s="84">
        <f>IFERROR(FIND("DEFESA CIVIL",consulta_completa__11[[#This Row],[14 - Inst. Atuando no Local]]),0)</f>
        <v>0</v>
      </c>
      <c r="CJ648" s="84" t="str">
        <f t="shared" si="328"/>
        <v/>
      </c>
      <c r="CK648" s="84">
        <f>IFERROR(FIND("CORPO DE BOMBEIROS",consulta_completa__11[[#This Row],[14 - Inst. Atuando no Local]]),0)</f>
        <v>0</v>
      </c>
      <c r="CL648" s="84" t="str">
        <f t="shared" si="329"/>
        <v/>
      </c>
      <c r="CM648" s="84">
        <f>IFERROR(FIND("POLÍCIA RODOVIÁRIA",consulta_completa__11[[#This Row],[14 - Inst. Atuando no Local]]),0)</f>
        <v>0</v>
      </c>
      <c r="CN648" s="84" t="str">
        <f t="shared" si="330"/>
        <v/>
      </c>
      <c r="CO648" s="84">
        <f>IFERROR(FIND("POLÍCIA MILITAR",consulta_completa__11[[#This Row],[14 - Inst. Atuando no Local]]),0)</f>
        <v>0</v>
      </c>
      <c r="CP648" s="84" t="str">
        <f t="shared" si="331"/>
        <v/>
      </c>
      <c r="CQ648" s="84">
        <f>IFERROR(FIND("POLÍCIA CIVIL",consulta_completa__11[[#This Row],[14 - Inst. Atuando no Local]]),0)</f>
        <v>0</v>
      </c>
      <c r="CR648" s="84" t="str">
        <f t="shared" si="332"/>
        <v/>
      </c>
      <c r="CS648" s="84">
        <f>IFERROR(FIND("MARINHA DO BRASIL",consulta_completa__11[[#This Row],[14 - Inst. Atuando no Local]]),0)</f>
        <v>0</v>
      </c>
      <c r="CT648" s="84" t="str">
        <f t="shared" si="333"/>
        <v/>
      </c>
      <c r="CU648" s="84">
        <f>IFERROR(FIND("EMPRESA ESPECIALIZADA EM ATENDIMENTO",consulta_completa__11[[#This Row],[14 - Inst. Atuando no Local]]),0)</f>
        <v>0</v>
      </c>
      <c r="CV648" s="84" t="str">
        <f t="shared" si="334"/>
        <v/>
      </c>
      <c r="CW648" s="84">
        <f>IFERROR(FIND("IBAMA",consulta_completa__11[[#This Row],[14 - Inst. Atuando no Local]]),0)</f>
        <v>0</v>
      </c>
      <c r="CX648" s="84" t="str">
        <f t="shared" si="335"/>
        <v/>
      </c>
      <c r="CY648" s="84" t="str">
        <f>IF(consulta_completa__11[[#This Row],[14 - Inst. Atuando no Local]]="","X","")</f>
        <v/>
      </c>
      <c r="CZ648" s="84">
        <f>IFERROR(FIND("OUTRA (S)",consulta_completa__11[[#This Row],[14 - Inst. Atuando no Local]]),0)</f>
        <v>0</v>
      </c>
      <c r="DA648" s="84" t="str">
        <f t="shared" si="336"/>
        <v/>
      </c>
      <c r="DB648" s="35" t="str">
        <f t="shared" si="337"/>
        <v>Sim</v>
      </c>
      <c r="DC648" s="35" t="str">
        <f t="shared" si="338"/>
        <v>Não</v>
      </c>
      <c r="DD648" s="35" t="str">
        <f t="shared" si="339"/>
        <v>Sim</v>
      </c>
      <c r="DE648" s="87" t="str">
        <f t="shared" si="341"/>
        <v>Federal</v>
      </c>
    </row>
    <row r="649" spans="1:109">
      <c r="A649" s="14">
        <v>20259518037</v>
      </c>
      <c r="B649" s="1">
        <v>45904</v>
      </c>
      <c r="C649" t="s">
        <v>109</v>
      </c>
      <c r="D649" t="s">
        <v>110</v>
      </c>
      <c r="E649" t="s">
        <v>139</v>
      </c>
      <c r="F649" t="s">
        <v>112</v>
      </c>
      <c r="G649" t="s">
        <v>113</v>
      </c>
      <c r="H649" t="s">
        <v>114</v>
      </c>
      <c r="I649" t="s">
        <v>114</v>
      </c>
      <c r="J649" t="s">
        <v>2578</v>
      </c>
      <c r="K649" t="s">
        <v>5666</v>
      </c>
      <c r="L649" t="s">
        <v>117</v>
      </c>
      <c r="M649" t="s">
        <v>118</v>
      </c>
      <c r="N649" t="s">
        <v>119</v>
      </c>
      <c r="O649" t="s">
        <v>120</v>
      </c>
      <c r="P649" t="s">
        <v>142</v>
      </c>
      <c r="Q649" t="s">
        <v>230</v>
      </c>
      <c r="R649" t="s">
        <v>123</v>
      </c>
      <c r="S649" t="s">
        <v>124</v>
      </c>
      <c r="T649" t="s">
        <v>5667</v>
      </c>
      <c r="U649" t="s">
        <v>5668</v>
      </c>
      <c r="V649" t="s">
        <v>5669</v>
      </c>
      <c r="Z649" t="s">
        <v>409</v>
      </c>
      <c r="AA649" t="s">
        <v>5670</v>
      </c>
      <c r="AB649" t="s">
        <v>206</v>
      </c>
      <c r="AC649" t="s">
        <v>5671</v>
      </c>
      <c r="AD649">
        <v>1</v>
      </c>
      <c r="AE649" t="s">
        <v>206</v>
      </c>
      <c r="AF649" t="s">
        <v>113</v>
      </c>
      <c r="AG649" t="s">
        <v>113</v>
      </c>
      <c r="AH649" t="s">
        <v>131</v>
      </c>
      <c r="AI649" t="s">
        <v>132</v>
      </c>
      <c r="AJ649" t="s">
        <v>131</v>
      </c>
      <c r="AK649" t="s">
        <v>5672</v>
      </c>
      <c r="AL649" t="s">
        <v>5673</v>
      </c>
      <c r="AM649" t="s">
        <v>135</v>
      </c>
      <c r="AN649" t="s">
        <v>113</v>
      </c>
      <c r="AO649" t="s">
        <v>113</v>
      </c>
      <c r="AQ649" t="s">
        <v>136</v>
      </c>
      <c r="AR649" t="s">
        <v>113</v>
      </c>
      <c r="AS649" t="s">
        <v>113</v>
      </c>
      <c r="AT649" t="s">
        <v>113</v>
      </c>
      <c r="AU649" t="s">
        <v>113</v>
      </c>
      <c r="AW649" t="s">
        <v>113</v>
      </c>
      <c r="AX649" s="82">
        <f>IFERROR(FIND("Óbitos/feridos",consulta_completa__11[[#This Row],[13 - Ocorrências/Ambientes Atingidos]]),0)</f>
        <v>0</v>
      </c>
      <c r="AY649" s="83" t="str">
        <f t="shared" si="311"/>
        <v/>
      </c>
      <c r="AZ649" s="82">
        <f>IFERROR(FIND("População afetada/evacuada",consulta_completa__11[[#This Row],[13 - Ocorrências/Ambientes Atingidos]]),0)</f>
        <v>0</v>
      </c>
      <c r="BA649" s="82" t="str">
        <f t="shared" si="312"/>
        <v/>
      </c>
      <c r="BB649" s="82">
        <f>IFERROR(FIND("Suspensão de abastecimento de água",consulta_completa__11[[#This Row],[13 - Ocorrências/Ambientes Atingidos]]),0)</f>
        <v>0</v>
      </c>
      <c r="BC649" s="83" t="str">
        <f t="shared" si="340"/>
        <v/>
      </c>
      <c r="BD649" s="82">
        <f>IFERROR(FIND("Rio/córrego",consulta_completa__11[[#This Row],[13 - Ocorrências/Ambientes Atingidos]]),0)</f>
        <v>0</v>
      </c>
      <c r="BE649" s="83" t="str">
        <f t="shared" si="313"/>
        <v/>
      </c>
      <c r="BF649" s="82">
        <f>IFERROR(FIND("Lago",consulta_completa__11[[#This Row],[13 - Ocorrências/Ambientes Atingidos]]),0)</f>
        <v>0</v>
      </c>
      <c r="BG649" s="83" t="str">
        <f t="shared" si="314"/>
        <v/>
      </c>
      <c r="BH649" s="82">
        <f>IFERROR(FIND("Mar",consulta_completa__11[[#This Row],[13 - Ocorrências/Ambientes Atingidos]]),0)</f>
        <v>1</v>
      </c>
      <c r="BI649" s="83" t="str">
        <f t="shared" si="315"/>
        <v>X</v>
      </c>
      <c r="BJ649" s="82">
        <f>IFERROR(FIND("Praia",consulta_completa__11[[#This Row],[13 - Ocorrências/Ambientes Atingidos]]),0)</f>
        <v>0</v>
      </c>
      <c r="BK649" s="83" t="str">
        <f t="shared" si="316"/>
        <v/>
      </c>
      <c r="BL649" s="82">
        <f>IFERROR(FIND("Solo",consulta_completa__11[[#This Row],[13 - Ocorrências/Ambientes Atingidos]]),0)</f>
        <v>0</v>
      </c>
      <c r="BM649" s="83" t="str">
        <f t="shared" si="317"/>
        <v/>
      </c>
      <c r="BN649" s="82">
        <f>IFERROR(FIND("Águas subterrâneas",consulta_completa__11[[#This Row],[13 - Ocorrências/Ambientes Atingidos]]),0)</f>
        <v>0</v>
      </c>
      <c r="BO649" s="83" t="str">
        <f t="shared" si="318"/>
        <v/>
      </c>
      <c r="BP649" s="82">
        <f>IFERROR(FIND("Atmosfera",consulta_completa__11[[#This Row],[13 - Ocorrências/Ambientes Atingidos]]),0)</f>
        <v>0</v>
      </c>
      <c r="BQ649" s="83" t="str">
        <f t="shared" si="319"/>
        <v/>
      </c>
      <c r="BR649" s="82">
        <f>IFERROR(FIND("Flora",consulta_completa__11[[#This Row],[13 - Ocorrências/Ambientes Atingidos]]),0)</f>
        <v>0</v>
      </c>
      <c r="BS649" s="83" t="str">
        <f t="shared" si="320"/>
        <v/>
      </c>
      <c r="BT649" s="82">
        <f>IFERROR(FIND("Fauna",consulta_completa__11[[#This Row],[13 - Ocorrências/Ambientes Atingidos]]),0)</f>
        <v>0</v>
      </c>
      <c r="BU649" s="83" t="str">
        <f t="shared" si="321"/>
        <v/>
      </c>
      <c r="BV649" s="82">
        <f>IFERROR(FIND("UC federal",consulta_completa__11[[#This Row],[13 - Ocorrências/Ambientes Atingidos]]),0)</f>
        <v>0</v>
      </c>
      <c r="BW649" s="83" t="str">
        <f t="shared" si="322"/>
        <v/>
      </c>
      <c r="BX649" s="82">
        <f>IFERROR(FIND("UC estadual/municipal",consulta_completa__11[[#This Row],[13 - Ocorrências/Ambientes Atingidos]]),0)</f>
        <v>0</v>
      </c>
      <c r="BY649" s="83" t="str">
        <f t="shared" si="323"/>
        <v/>
      </c>
      <c r="BZ649" s="82">
        <f>IFERROR(FIND("Outro(s)",consulta_completa__11[[#This Row],[13 - Ocorrências/Ambientes Atingidos]]),0)</f>
        <v>0</v>
      </c>
      <c r="CA649" s="83" t="str">
        <f t="shared" si="324"/>
        <v/>
      </c>
      <c r="CB649" s="82">
        <f>IFERROR(FIND("Sem dano",consulta_completa__11[[#This Row],[13 - Ocorrências/Ambientes Atingidos]]),0)</f>
        <v>0</v>
      </c>
      <c r="CC649" s="83" t="str">
        <f t="shared" si="325"/>
        <v/>
      </c>
      <c r="CD649" s="82" t="str">
        <f>IF(consulta_completa__11[[#This Row],[13 - Ocorrências/Ambientes Atingidos]]="","X","")</f>
        <v/>
      </c>
      <c r="CE649" s="84">
        <f>IFERROR(FIND("IBAMA",consulta_completa__11[[#This Row],[14 - Inst. Atuando no Local]]),0)</f>
        <v>0</v>
      </c>
      <c r="CF649" s="84" t="str">
        <f t="shared" si="326"/>
        <v/>
      </c>
      <c r="CG649" s="84">
        <f>IFERROR(FIND("OEMA",consulta_completa__11[[#This Row],[14 - Inst. Atuando no Local]]),0)</f>
        <v>0</v>
      </c>
      <c r="CH649" s="84" t="str">
        <f t="shared" si="327"/>
        <v/>
      </c>
      <c r="CI649" s="84">
        <f>IFERROR(FIND("DEFESA CIVIL",consulta_completa__11[[#This Row],[14 - Inst. Atuando no Local]]),0)</f>
        <v>0</v>
      </c>
      <c r="CJ649" s="84" t="str">
        <f t="shared" si="328"/>
        <v/>
      </c>
      <c r="CK649" s="84">
        <f>IFERROR(FIND("CORPO DE BOMBEIROS",consulta_completa__11[[#This Row],[14 - Inst. Atuando no Local]]),0)</f>
        <v>0</v>
      </c>
      <c r="CL649" s="84" t="str">
        <f t="shared" si="329"/>
        <v/>
      </c>
      <c r="CM649" s="84">
        <f>IFERROR(FIND("POLÍCIA RODOVIÁRIA",consulta_completa__11[[#This Row],[14 - Inst. Atuando no Local]]),0)</f>
        <v>0</v>
      </c>
      <c r="CN649" s="84" t="str">
        <f t="shared" si="330"/>
        <v/>
      </c>
      <c r="CO649" s="84">
        <f>IFERROR(FIND("POLÍCIA MILITAR",consulta_completa__11[[#This Row],[14 - Inst. Atuando no Local]]),0)</f>
        <v>0</v>
      </c>
      <c r="CP649" s="84" t="str">
        <f t="shared" si="331"/>
        <v/>
      </c>
      <c r="CQ649" s="84">
        <f>IFERROR(FIND("POLÍCIA CIVIL",consulta_completa__11[[#This Row],[14 - Inst. Atuando no Local]]),0)</f>
        <v>0</v>
      </c>
      <c r="CR649" s="84" t="str">
        <f t="shared" si="332"/>
        <v/>
      </c>
      <c r="CS649" s="84">
        <f>IFERROR(FIND("MARINHA DO BRASIL",consulta_completa__11[[#This Row],[14 - Inst. Atuando no Local]]),0)</f>
        <v>0</v>
      </c>
      <c r="CT649" s="84" t="str">
        <f t="shared" si="333"/>
        <v/>
      </c>
      <c r="CU649" s="84">
        <f>IFERROR(FIND("EMPRESA ESPECIALIZADA EM ATENDIMENTO",consulta_completa__11[[#This Row],[14 - Inst. Atuando no Local]]),0)</f>
        <v>0</v>
      </c>
      <c r="CV649" s="84" t="str">
        <f t="shared" si="334"/>
        <v/>
      </c>
      <c r="CW649" s="84">
        <f>IFERROR(FIND("IBAMA",consulta_completa__11[[#This Row],[14 - Inst. Atuando no Local]]),0)</f>
        <v>0</v>
      </c>
      <c r="CX649" s="84" t="str">
        <f t="shared" si="335"/>
        <v/>
      </c>
      <c r="CY649" s="84" t="str">
        <f>IF(consulta_completa__11[[#This Row],[14 - Inst. Atuando no Local]]="","X","")</f>
        <v/>
      </c>
      <c r="CZ649" s="84">
        <f>IFERROR(FIND("OUTRA (S)",consulta_completa__11[[#This Row],[14 - Inst. Atuando no Local]]),0)</f>
        <v>0</v>
      </c>
      <c r="DA649" s="84" t="str">
        <f t="shared" si="336"/>
        <v/>
      </c>
      <c r="DB649" s="35" t="str">
        <f t="shared" si="337"/>
        <v>Sim</v>
      </c>
      <c r="DC649" s="35" t="str">
        <f t="shared" si="338"/>
        <v>Não</v>
      </c>
      <c r="DD649" s="35" t="str">
        <f t="shared" si="339"/>
        <v>Sim</v>
      </c>
      <c r="DE649" s="87" t="str">
        <f t="shared" si="341"/>
        <v>Federal</v>
      </c>
    </row>
    <row r="650" spans="1:109">
      <c r="A650" s="14">
        <v>20259850451</v>
      </c>
      <c r="B650" s="1">
        <v>45904</v>
      </c>
      <c r="C650" t="s">
        <v>5674</v>
      </c>
      <c r="D650" t="s">
        <v>1546</v>
      </c>
      <c r="E650" t="s">
        <v>286</v>
      </c>
      <c r="F650" t="s">
        <v>112</v>
      </c>
      <c r="G650" t="s">
        <v>646</v>
      </c>
      <c r="H650" t="s">
        <v>1932</v>
      </c>
      <c r="I650" t="s">
        <v>648</v>
      </c>
      <c r="J650" t="s">
        <v>113</v>
      </c>
      <c r="K650" t="s">
        <v>114</v>
      </c>
      <c r="L650" t="s">
        <v>114</v>
      </c>
      <c r="M650" t="s">
        <v>5675</v>
      </c>
      <c r="N650" t="s">
        <v>5676</v>
      </c>
      <c r="O650" t="s">
        <v>458</v>
      </c>
      <c r="P650" t="s">
        <v>142</v>
      </c>
      <c r="Q650" t="s">
        <v>122</v>
      </c>
      <c r="R650" t="s">
        <v>123</v>
      </c>
      <c r="S650" t="s">
        <v>113</v>
      </c>
      <c r="T650" t="s">
        <v>5677</v>
      </c>
      <c r="U650" t="s">
        <v>5678</v>
      </c>
      <c r="V650" t="s">
        <v>5679</v>
      </c>
      <c r="Z650" t="s">
        <v>5679</v>
      </c>
      <c r="AA650" t="s">
        <v>5680</v>
      </c>
      <c r="AB650" t="s">
        <v>5681</v>
      </c>
      <c r="AC650" t="s">
        <v>5682</v>
      </c>
      <c r="AD650">
        <v>0</v>
      </c>
      <c r="AE650" t="s">
        <v>5683</v>
      </c>
      <c r="AF650" t="s">
        <v>5684</v>
      </c>
      <c r="AG650" t="s">
        <v>5685</v>
      </c>
      <c r="AH650" t="s">
        <v>131</v>
      </c>
      <c r="AI650" t="s">
        <v>132</v>
      </c>
      <c r="AJ650" t="s">
        <v>131</v>
      </c>
      <c r="AK650" t="s">
        <v>5686</v>
      </c>
      <c r="AL650" t="s">
        <v>5687</v>
      </c>
      <c r="AM650" t="s">
        <v>5688</v>
      </c>
      <c r="AN650" t="s">
        <v>5689</v>
      </c>
      <c r="AO650" t="s">
        <v>5690</v>
      </c>
      <c r="AP650">
        <v>65999769528</v>
      </c>
      <c r="AQ650" t="s">
        <v>5691</v>
      </c>
      <c r="AR650" t="s">
        <v>113</v>
      </c>
      <c r="AS650" t="s">
        <v>113</v>
      </c>
      <c r="AT650" t="s">
        <v>113</v>
      </c>
      <c r="AU650" t="s">
        <v>113</v>
      </c>
      <c r="AW650" t="s">
        <v>637</v>
      </c>
      <c r="AX650" s="82">
        <f>IFERROR(FIND("Óbitos/feridos",consulta_completa__11[[#This Row],[13 - Ocorrências/Ambientes Atingidos]]),0)</f>
        <v>1</v>
      </c>
      <c r="AY650" s="83" t="str">
        <f t="shared" si="311"/>
        <v>X</v>
      </c>
      <c r="AZ650" s="82">
        <f>IFERROR(FIND("População afetada/evacuada",consulta_completa__11[[#This Row],[13 - Ocorrências/Ambientes Atingidos]]),0)</f>
        <v>0</v>
      </c>
      <c r="BA650" s="82" t="str">
        <f t="shared" si="312"/>
        <v/>
      </c>
      <c r="BB650" s="82">
        <f>IFERROR(FIND("Suspensão de abastecimento de água",consulta_completa__11[[#This Row],[13 - Ocorrências/Ambientes Atingidos]]),0)</f>
        <v>0</v>
      </c>
      <c r="BC650" s="83" t="str">
        <f t="shared" si="340"/>
        <v/>
      </c>
      <c r="BD650" s="82">
        <f>IFERROR(FIND("Rio/córrego",consulta_completa__11[[#This Row],[13 - Ocorrências/Ambientes Atingidos]]),0)</f>
        <v>17</v>
      </c>
      <c r="BE650" s="83" t="str">
        <f t="shared" si="313"/>
        <v>X</v>
      </c>
      <c r="BF650" s="82">
        <f>IFERROR(FIND("Lago",consulta_completa__11[[#This Row],[13 - Ocorrências/Ambientes Atingidos]]),0)</f>
        <v>30</v>
      </c>
      <c r="BG650" s="83" t="str">
        <f t="shared" si="314"/>
        <v>X</v>
      </c>
      <c r="BH650" s="82">
        <f>IFERROR(FIND("Mar",consulta_completa__11[[#This Row],[13 - Ocorrências/Ambientes Atingidos]]),0)</f>
        <v>0</v>
      </c>
      <c r="BI650" s="83" t="str">
        <f t="shared" si="315"/>
        <v/>
      </c>
      <c r="BJ650" s="82">
        <f>IFERROR(FIND("Praia",consulta_completa__11[[#This Row],[13 - Ocorrências/Ambientes Atingidos]]),0)</f>
        <v>0</v>
      </c>
      <c r="BK650" s="83" t="str">
        <f t="shared" si="316"/>
        <v/>
      </c>
      <c r="BL650" s="82">
        <f>IFERROR(FIND("Solo",consulta_completa__11[[#This Row],[13 - Ocorrências/Ambientes Atingidos]]),0)</f>
        <v>0</v>
      </c>
      <c r="BM650" s="83" t="str">
        <f t="shared" si="317"/>
        <v/>
      </c>
      <c r="BN650" s="82">
        <f>IFERROR(FIND("Águas subterrâneas",consulta_completa__11[[#This Row],[13 - Ocorrências/Ambientes Atingidos]]),0)</f>
        <v>0</v>
      </c>
      <c r="BO650" s="83" t="str">
        <f t="shared" si="318"/>
        <v/>
      </c>
      <c r="BP650" s="82">
        <f>IFERROR(FIND("Atmosfera",consulta_completa__11[[#This Row],[13 - Ocorrências/Ambientes Atingidos]]),0)</f>
        <v>0</v>
      </c>
      <c r="BQ650" s="83" t="str">
        <f t="shared" si="319"/>
        <v/>
      </c>
      <c r="BR650" s="82">
        <f>IFERROR(FIND("Flora",consulta_completa__11[[#This Row],[13 - Ocorrências/Ambientes Atingidos]]),0)</f>
        <v>0</v>
      </c>
      <c r="BS650" s="83" t="str">
        <f t="shared" si="320"/>
        <v/>
      </c>
      <c r="BT650" s="82">
        <f>IFERROR(FIND("Fauna",consulta_completa__11[[#This Row],[13 - Ocorrências/Ambientes Atingidos]]),0)</f>
        <v>0</v>
      </c>
      <c r="BU650" s="83" t="str">
        <f t="shared" si="321"/>
        <v/>
      </c>
      <c r="BV650" s="82">
        <f>IFERROR(FIND("UC federal",consulta_completa__11[[#This Row],[13 - Ocorrências/Ambientes Atingidos]]),0)</f>
        <v>0</v>
      </c>
      <c r="BW650" s="83" t="str">
        <f t="shared" si="322"/>
        <v/>
      </c>
      <c r="BX650" s="82">
        <f>IFERROR(FIND("UC estadual/municipal",consulta_completa__11[[#This Row],[13 - Ocorrências/Ambientes Atingidos]]),0)</f>
        <v>0</v>
      </c>
      <c r="BY650" s="83" t="str">
        <f t="shared" si="323"/>
        <v/>
      </c>
      <c r="BZ650" s="82">
        <f>IFERROR(FIND("Outro(s)",consulta_completa__11[[#This Row],[13 - Ocorrências/Ambientes Atingidos]]),0)</f>
        <v>36</v>
      </c>
      <c r="CA650" s="83" t="str">
        <f t="shared" si="324"/>
        <v>X</v>
      </c>
      <c r="CB650" s="82">
        <f>IFERROR(FIND("Sem dano",consulta_completa__11[[#This Row],[13 - Ocorrências/Ambientes Atingidos]]),0)</f>
        <v>0</v>
      </c>
      <c r="CC650" s="83" t="str">
        <f t="shared" si="325"/>
        <v/>
      </c>
      <c r="CD650" s="82" t="str">
        <f>IF(consulta_completa__11[[#This Row],[13 - Ocorrências/Ambientes Atingidos]]="","X","")</f>
        <v/>
      </c>
      <c r="CE650" s="84">
        <f>IFERROR(FIND("IBAMA",consulta_completa__11[[#This Row],[14 - Inst. Atuando no Local]]),0)</f>
        <v>116</v>
      </c>
      <c r="CF650" s="84" t="str">
        <f t="shared" si="326"/>
        <v>X</v>
      </c>
      <c r="CG650" s="84">
        <f>IFERROR(FIND("OEMA",consulta_completa__11[[#This Row],[14 - Inst. Atuando no Local]]),0)</f>
        <v>0</v>
      </c>
      <c r="CH650" s="84" t="str">
        <f t="shared" si="327"/>
        <v/>
      </c>
      <c r="CI650" s="84">
        <f>IFERROR(FIND("DEFESA CIVIL",consulta_completa__11[[#This Row],[14 - Inst. Atuando no Local]]),0)</f>
        <v>0</v>
      </c>
      <c r="CJ650" s="84" t="str">
        <f t="shared" si="328"/>
        <v/>
      </c>
      <c r="CK650" s="84">
        <f>IFERROR(FIND("CORPO DE BOMBEIROS",consulta_completa__11[[#This Row],[14 - Inst. Atuando no Local]]),0)</f>
        <v>0</v>
      </c>
      <c r="CL650" s="84" t="str">
        <f t="shared" si="329"/>
        <v/>
      </c>
      <c r="CM650" s="84">
        <f>IFERROR(FIND("POLÍCIA RODOVIÁRIA",consulta_completa__11[[#This Row],[14 - Inst. Atuando no Local]]),0)</f>
        <v>0</v>
      </c>
      <c r="CN650" s="84" t="str">
        <f t="shared" si="330"/>
        <v/>
      </c>
      <c r="CO650" s="84">
        <f>IFERROR(FIND("POLÍCIA MILITAR",consulta_completa__11[[#This Row],[14 - Inst. Atuando no Local]]),0)</f>
        <v>0</v>
      </c>
      <c r="CP650" s="84" t="str">
        <f t="shared" si="331"/>
        <v/>
      </c>
      <c r="CQ650" s="84">
        <f>IFERROR(FIND("POLÍCIA CIVIL",consulta_completa__11[[#This Row],[14 - Inst. Atuando no Local]]),0)</f>
        <v>0</v>
      </c>
      <c r="CR650" s="84" t="str">
        <f t="shared" si="332"/>
        <v/>
      </c>
      <c r="CS650" s="84">
        <f>IFERROR(FIND("MARINHA DO BRASIL",consulta_completa__11[[#This Row],[14 - Inst. Atuando no Local]]),0)</f>
        <v>0</v>
      </c>
      <c r="CT650" s="84" t="str">
        <f t="shared" si="333"/>
        <v/>
      </c>
      <c r="CU650" s="84">
        <f>IFERROR(FIND("EMPRESA ESPECIALIZADA EM ATENDIMENTO",consulta_completa__11[[#This Row],[14 - Inst. Atuando no Local]]),0)</f>
        <v>0</v>
      </c>
      <c r="CV650" s="84" t="str">
        <f t="shared" si="334"/>
        <v/>
      </c>
      <c r="CW650" s="84">
        <f>IFERROR(FIND("IBAMA",consulta_completa__11[[#This Row],[14 - Inst. Atuando no Local]]),0)</f>
        <v>116</v>
      </c>
      <c r="CX650" s="84" t="str">
        <f t="shared" si="335"/>
        <v>X</v>
      </c>
      <c r="CY650" s="84" t="str">
        <f>IF(consulta_completa__11[[#This Row],[14 - Inst. Atuando no Local]]="","X","")</f>
        <v/>
      </c>
      <c r="CZ650" s="84">
        <f>IFERROR(FIND("OUTRA (S)",consulta_completa__11[[#This Row],[14 - Inst. Atuando no Local]]),0)</f>
        <v>0</v>
      </c>
      <c r="DA650" s="84" t="str">
        <f t="shared" si="336"/>
        <v/>
      </c>
      <c r="DB650" s="35" t="str">
        <f t="shared" si="337"/>
        <v>Sim</v>
      </c>
      <c r="DC650" s="35" t="str">
        <f t="shared" si="338"/>
        <v>Não</v>
      </c>
      <c r="DD650" s="35" t="str">
        <f t="shared" si="339"/>
        <v>Sim</v>
      </c>
      <c r="DE650" s="87" t="str">
        <f t="shared" si="341"/>
        <v>Sem informação</v>
      </c>
    </row>
    <row r="651" spans="1:109">
      <c r="A651" s="14">
        <v>20259675616</v>
      </c>
      <c r="B651" s="1">
        <v>45905</v>
      </c>
      <c r="C651" t="s">
        <v>1097</v>
      </c>
      <c r="D651" t="s">
        <v>180</v>
      </c>
      <c r="E651" t="s">
        <v>286</v>
      </c>
      <c r="F651" t="s">
        <v>112</v>
      </c>
      <c r="G651" t="s">
        <v>113</v>
      </c>
      <c r="H651" t="s">
        <v>114</v>
      </c>
      <c r="I651" t="s">
        <v>114</v>
      </c>
      <c r="J651" t="s">
        <v>113</v>
      </c>
      <c r="K651" t="s">
        <v>114</v>
      </c>
      <c r="L651" t="s">
        <v>114</v>
      </c>
      <c r="M651" t="s">
        <v>140</v>
      </c>
      <c r="N651" t="s">
        <v>119</v>
      </c>
      <c r="O651" t="s">
        <v>239</v>
      </c>
      <c r="P651" t="s">
        <v>200</v>
      </c>
      <c r="Q651" t="s">
        <v>122</v>
      </c>
      <c r="R651" t="s">
        <v>123</v>
      </c>
      <c r="S651" t="s">
        <v>113</v>
      </c>
      <c r="T651" t="s">
        <v>5692</v>
      </c>
      <c r="U651" t="s">
        <v>5693</v>
      </c>
      <c r="V651" t="s">
        <v>5694</v>
      </c>
      <c r="W651" t="b">
        <v>1</v>
      </c>
      <c r="Z651" t="s">
        <v>5695</v>
      </c>
      <c r="AA651" t="s">
        <v>5696</v>
      </c>
      <c r="AB651" t="s">
        <v>5697</v>
      </c>
      <c r="AC651" t="s">
        <v>5698</v>
      </c>
      <c r="AD651">
        <v>0</v>
      </c>
      <c r="AE651" t="s">
        <v>5699</v>
      </c>
      <c r="AF651" t="s">
        <v>5700</v>
      </c>
      <c r="AG651" t="s">
        <v>5701</v>
      </c>
      <c r="AH651" t="s">
        <v>194</v>
      </c>
      <c r="AI651" t="s">
        <v>131</v>
      </c>
      <c r="AJ651" t="s">
        <v>132</v>
      </c>
      <c r="AK651" t="s">
        <v>113</v>
      </c>
      <c r="AL651" t="s">
        <v>113</v>
      </c>
      <c r="AM651" t="s">
        <v>1271</v>
      </c>
      <c r="AN651" t="s">
        <v>1271</v>
      </c>
      <c r="AO651" t="s">
        <v>5702</v>
      </c>
      <c r="AP651">
        <v>35344496600</v>
      </c>
      <c r="AQ651" t="s">
        <v>113</v>
      </c>
      <c r="AR651" t="s">
        <v>113</v>
      </c>
      <c r="AS651" t="s">
        <v>113</v>
      </c>
      <c r="AT651" t="s">
        <v>113</v>
      </c>
      <c r="AU651" t="s">
        <v>113</v>
      </c>
      <c r="AW651" t="s">
        <v>113</v>
      </c>
      <c r="AX651" s="82">
        <f>IFERROR(FIND("Óbitos/feridos",consulta_completa__11[[#This Row],[13 - Ocorrências/Ambientes Atingidos]]),0)</f>
        <v>0</v>
      </c>
      <c r="AY651" s="83" t="str">
        <f t="shared" si="311"/>
        <v/>
      </c>
      <c r="AZ651" s="82">
        <f>IFERROR(FIND("População afetada/evacuada",consulta_completa__11[[#This Row],[13 - Ocorrências/Ambientes Atingidos]]),0)</f>
        <v>0</v>
      </c>
      <c r="BA651" s="82" t="str">
        <f t="shared" si="312"/>
        <v/>
      </c>
      <c r="BB651" s="82">
        <f>IFERROR(FIND("Suspensão de abastecimento de água",consulta_completa__11[[#This Row],[13 - Ocorrências/Ambientes Atingidos]]),0)</f>
        <v>0</v>
      </c>
      <c r="BC651" s="83" t="str">
        <f t="shared" si="340"/>
        <v/>
      </c>
      <c r="BD651" s="82">
        <f>IFERROR(FIND("Rio/córrego",consulta_completa__11[[#This Row],[13 - Ocorrências/Ambientes Atingidos]]),0)</f>
        <v>0</v>
      </c>
      <c r="BE651" s="83" t="str">
        <f t="shared" si="313"/>
        <v/>
      </c>
      <c r="BF651" s="82">
        <f>IFERROR(FIND("Lago",consulta_completa__11[[#This Row],[13 - Ocorrências/Ambientes Atingidos]]),0)</f>
        <v>0</v>
      </c>
      <c r="BG651" s="83" t="str">
        <f t="shared" si="314"/>
        <v/>
      </c>
      <c r="BH651" s="82">
        <f>IFERROR(FIND("Mar",consulta_completa__11[[#This Row],[13 - Ocorrências/Ambientes Atingidos]]),0)</f>
        <v>0</v>
      </c>
      <c r="BI651" s="83" t="str">
        <f t="shared" si="315"/>
        <v/>
      </c>
      <c r="BJ651" s="82">
        <f>IFERROR(FIND("Praia",consulta_completa__11[[#This Row],[13 - Ocorrências/Ambientes Atingidos]]),0)</f>
        <v>0</v>
      </c>
      <c r="BK651" s="83" t="str">
        <f t="shared" si="316"/>
        <v/>
      </c>
      <c r="BL651" s="82">
        <f>IFERROR(FIND("Solo",consulta_completa__11[[#This Row],[13 - Ocorrências/Ambientes Atingidos]]),0)</f>
        <v>1</v>
      </c>
      <c r="BM651" s="83" t="str">
        <f t="shared" si="317"/>
        <v>X</v>
      </c>
      <c r="BN651" s="82">
        <f>IFERROR(FIND("Águas subterrâneas",consulta_completa__11[[#This Row],[13 - Ocorrências/Ambientes Atingidos]]),0)</f>
        <v>0</v>
      </c>
      <c r="BO651" s="83" t="str">
        <f t="shared" si="318"/>
        <v/>
      </c>
      <c r="BP651" s="82">
        <f>IFERROR(FIND("Atmosfera",consulta_completa__11[[#This Row],[13 - Ocorrências/Ambientes Atingidos]]),0)</f>
        <v>0</v>
      </c>
      <c r="BQ651" s="83" t="str">
        <f t="shared" si="319"/>
        <v/>
      </c>
      <c r="BR651" s="82">
        <f>IFERROR(FIND("Flora",consulta_completa__11[[#This Row],[13 - Ocorrências/Ambientes Atingidos]]),0)</f>
        <v>0</v>
      </c>
      <c r="BS651" s="83" t="str">
        <f t="shared" si="320"/>
        <v/>
      </c>
      <c r="BT651" s="82">
        <f>IFERROR(FIND("Fauna",consulta_completa__11[[#This Row],[13 - Ocorrências/Ambientes Atingidos]]),0)</f>
        <v>0</v>
      </c>
      <c r="BU651" s="83" t="str">
        <f t="shared" si="321"/>
        <v/>
      </c>
      <c r="BV651" s="82">
        <f>IFERROR(FIND("UC federal",consulta_completa__11[[#This Row],[13 - Ocorrências/Ambientes Atingidos]]),0)</f>
        <v>0</v>
      </c>
      <c r="BW651" s="83" t="str">
        <f t="shared" si="322"/>
        <v/>
      </c>
      <c r="BX651" s="82">
        <f>IFERROR(FIND("UC estadual/municipal",consulta_completa__11[[#This Row],[13 - Ocorrências/Ambientes Atingidos]]),0)</f>
        <v>0</v>
      </c>
      <c r="BY651" s="83" t="str">
        <f t="shared" si="323"/>
        <v/>
      </c>
      <c r="BZ651" s="82">
        <f>IFERROR(FIND("Outro(s)",consulta_completa__11[[#This Row],[13 - Ocorrências/Ambientes Atingidos]]),0)</f>
        <v>0</v>
      </c>
      <c r="CA651" s="83" t="str">
        <f t="shared" si="324"/>
        <v/>
      </c>
      <c r="CB651" s="82">
        <f>IFERROR(FIND("Sem dano",consulta_completa__11[[#This Row],[13 - Ocorrências/Ambientes Atingidos]]),0)</f>
        <v>0</v>
      </c>
      <c r="CC651" s="83" t="str">
        <f t="shared" si="325"/>
        <v/>
      </c>
      <c r="CD651" s="82" t="str">
        <f>IF(consulta_completa__11[[#This Row],[13 - Ocorrências/Ambientes Atingidos]]="","X","")</f>
        <v/>
      </c>
      <c r="CE651" s="84">
        <f>IFERROR(FIND("IBAMA",consulta_completa__11[[#This Row],[14 - Inst. Atuando no Local]]),0)</f>
        <v>0</v>
      </c>
      <c r="CF651" s="84" t="str">
        <f t="shared" si="326"/>
        <v/>
      </c>
      <c r="CG651" s="84">
        <f>IFERROR(FIND("OEMA",consulta_completa__11[[#This Row],[14 - Inst. Atuando no Local]]),0)</f>
        <v>0</v>
      </c>
      <c r="CH651" s="84" t="str">
        <f t="shared" si="327"/>
        <v/>
      </c>
      <c r="CI651" s="84">
        <f>IFERROR(FIND("DEFESA CIVIL",consulta_completa__11[[#This Row],[14 - Inst. Atuando no Local]]),0)</f>
        <v>0</v>
      </c>
      <c r="CJ651" s="84" t="str">
        <f t="shared" si="328"/>
        <v/>
      </c>
      <c r="CK651" s="84">
        <f>IFERROR(FIND("CORPO DE BOMBEIROS",consulta_completa__11[[#This Row],[14 - Inst. Atuando no Local]]),0)</f>
        <v>0</v>
      </c>
      <c r="CL651" s="84" t="str">
        <f t="shared" si="329"/>
        <v/>
      </c>
      <c r="CM651" s="84">
        <f>IFERROR(FIND("POLÍCIA RODOVIÁRIA",consulta_completa__11[[#This Row],[14 - Inst. Atuando no Local]]),0)</f>
        <v>0</v>
      </c>
      <c r="CN651" s="84" t="str">
        <f t="shared" si="330"/>
        <v/>
      </c>
      <c r="CO651" s="84">
        <f>IFERROR(FIND("POLÍCIA MILITAR",consulta_completa__11[[#This Row],[14 - Inst. Atuando no Local]]),0)</f>
        <v>0</v>
      </c>
      <c r="CP651" s="84" t="str">
        <f t="shared" si="331"/>
        <v/>
      </c>
      <c r="CQ651" s="84">
        <f>IFERROR(FIND("POLÍCIA CIVIL",consulta_completa__11[[#This Row],[14 - Inst. Atuando no Local]]),0)</f>
        <v>0</v>
      </c>
      <c r="CR651" s="84" t="str">
        <f t="shared" si="332"/>
        <v/>
      </c>
      <c r="CS651" s="84">
        <f>IFERROR(FIND("MARINHA DO BRASIL",consulta_completa__11[[#This Row],[14 - Inst. Atuando no Local]]),0)</f>
        <v>0</v>
      </c>
      <c r="CT651" s="84" t="str">
        <f t="shared" si="333"/>
        <v/>
      </c>
      <c r="CU651" s="84">
        <f>IFERROR(FIND("EMPRESA ESPECIALIZADA EM ATENDIMENTO",consulta_completa__11[[#This Row],[14 - Inst. Atuando no Local]]),0)</f>
        <v>0</v>
      </c>
      <c r="CV651" s="84" t="str">
        <f t="shared" si="334"/>
        <v/>
      </c>
      <c r="CW651" s="84">
        <f>IFERROR(FIND("IBAMA",consulta_completa__11[[#This Row],[14 - Inst. Atuando no Local]]),0)</f>
        <v>0</v>
      </c>
      <c r="CX651" s="84" t="str">
        <f t="shared" si="335"/>
        <v/>
      </c>
      <c r="CY651" s="84" t="str">
        <f>IF(consulta_completa__11[[#This Row],[14 - Inst. Atuando no Local]]="","X","")</f>
        <v/>
      </c>
      <c r="CZ651" s="84">
        <f>IFERROR(FIND("OUTRA (S)",consulta_completa__11[[#This Row],[14 - Inst. Atuando no Local]]),0)</f>
        <v>0</v>
      </c>
      <c r="DA651" s="84" t="str">
        <f t="shared" si="336"/>
        <v/>
      </c>
      <c r="DB651" s="35" t="str">
        <f t="shared" si="337"/>
        <v>Sim</v>
      </c>
      <c r="DC651" s="35" t="str">
        <f t="shared" si="338"/>
        <v>Não</v>
      </c>
      <c r="DD651" s="35" t="str">
        <f t="shared" si="339"/>
        <v>Sim</v>
      </c>
      <c r="DE651" s="87" t="str">
        <f t="shared" si="341"/>
        <v>Sem informação</v>
      </c>
    </row>
    <row r="652" spans="1:109">
      <c r="A652" s="14">
        <v>20259936041</v>
      </c>
      <c r="B652" s="1">
        <v>45905</v>
      </c>
      <c r="C652" t="s">
        <v>5703</v>
      </c>
      <c r="D652" t="s">
        <v>998</v>
      </c>
      <c r="E652" t="s">
        <v>286</v>
      </c>
      <c r="F652" t="s">
        <v>1275</v>
      </c>
      <c r="G652" t="s">
        <v>5704</v>
      </c>
      <c r="H652" t="s">
        <v>3698</v>
      </c>
      <c r="I652" t="s">
        <v>648</v>
      </c>
      <c r="J652" t="s">
        <v>113</v>
      </c>
      <c r="K652" t="s">
        <v>114</v>
      </c>
      <c r="L652" t="s">
        <v>114</v>
      </c>
      <c r="M652" t="s">
        <v>4950</v>
      </c>
      <c r="N652" t="s">
        <v>5705</v>
      </c>
      <c r="O652" t="s">
        <v>120</v>
      </c>
      <c r="P652" t="s">
        <v>200</v>
      </c>
      <c r="Q652" t="s">
        <v>122</v>
      </c>
      <c r="R652" t="s">
        <v>123</v>
      </c>
      <c r="S652" t="s">
        <v>113</v>
      </c>
      <c r="T652" t="s">
        <v>5706</v>
      </c>
      <c r="U652" t="s">
        <v>5707</v>
      </c>
      <c r="V652" t="s">
        <v>5708</v>
      </c>
      <c r="Z652" t="s">
        <v>5709</v>
      </c>
      <c r="AA652" t="s">
        <v>5710</v>
      </c>
      <c r="AB652" t="s">
        <v>686</v>
      </c>
      <c r="AC652" t="s">
        <v>5711</v>
      </c>
      <c r="AD652">
        <v>1</v>
      </c>
      <c r="AE652" t="s">
        <v>113</v>
      </c>
      <c r="AF652" t="s">
        <v>113</v>
      </c>
      <c r="AG652" t="s">
        <v>113</v>
      </c>
      <c r="AH652" t="s">
        <v>113</v>
      </c>
      <c r="AI652" t="s">
        <v>132</v>
      </c>
      <c r="AJ652" t="s">
        <v>132</v>
      </c>
      <c r="AK652" t="s">
        <v>113</v>
      </c>
      <c r="AL652" t="s">
        <v>5712</v>
      </c>
      <c r="AM652" t="s">
        <v>2566</v>
      </c>
      <c r="AN652" t="s">
        <v>265</v>
      </c>
      <c r="AO652" t="s">
        <v>2619</v>
      </c>
      <c r="AP652">
        <v>61981575541</v>
      </c>
      <c r="AQ652" t="s">
        <v>2568</v>
      </c>
      <c r="AR652" t="s">
        <v>113</v>
      </c>
      <c r="AS652" t="s">
        <v>113</v>
      </c>
      <c r="AT652" t="s">
        <v>113</v>
      </c>
      <c r="AU652" t="s">
        <v>113</v>
      </c>
      <c r="AW652" t="s">
        <v>113</v>
      </c>
      <c r="AX652" s="82">
        <f>IFERROR(FIND("Óbitos/feridos",consulta_completa__11[[#This Row],[13 - Ocorrências/Ambientes Atingidos]]),0)</f>
        <v>1</v>
      </c>
      <c r="AY652" s="83" t="str">
        <f t="shared" si="311"/>
        <v>X</v>
      </c>
      <c r="AZ652" s="82">
        <f>IFERROR(FIND("População afetada/evacuada",consulta_completa__11[[#This Row],[13 - Ocorrências/Ambientes Atingidos]]),0)</f>
        <v>0</v>
      </c>
      <c r="BA652" s="82" t="str">
        <f t="shared" si="312"/>
        <v/>
      </c>
      <c r="BB652" s="82">
        <f>IFERROR(FIND("Suspensão de abastecimento de água",consulta_completa__11[[#This Row],[13 - Ocorrências/Ambientes Atingidos]]),0)</f>
        <v>0</v>
      </c>
      <c r="BC652" s="83" t="str">
        <f t="shared" si="340"/>
        <v/>
      </c>
      <c r="BD652" s="82">
        <f>IFERROR(FIND("Rio/córrego",consulta_completa__11[[#This Row],[13 - Ocorrências/Ambientes Atingidos]]),0)</f>
        <v>0</v>
      </c>
      <c r="BE652" s="83" t="str">
        <f t="shared" si="313"/>
        <v/>
      </c>
      <c r="BF652" s="82">
        <f>IFERROR(FIND("Lago",consulta_completa__11[[#This Row],[13 - Ocorrências/Ambientes Atingidos]]),0)</f>
        <v>0</v>
      </c>
      <c r="BG652" s="83" t="str">
        <f t="shared" si="314"/>
        <v/>
      </c>
      <c r="BH652" s="82">
        <f>IFERROR(FIND("Mar",consulta_completa__11[[#This Row],[13 - Ocorrências/Ambientes Atingidos]]),0)</f>
        <v>0</v>
      </c>
      <c r="BI652" s="83" t="str">
        <f t="shared" si="315"/>
        <v/>
      </c>
      <c r="BJ652" s="82">
        <f>IFERROR(FIND("Praia",consulta_completa__11[[#This Row],[13 - Ocorrências/Ambientes Atingidos]]),0)</f>
        <v>0</v>
      </c>
      <c r="BK652" s="83" t="str">
        <f t="shared" si="316"/>
        <v/>
      </c>
      <c r="BL652" s="82">
        <f>IFERROR(FIND("Solo",consulta_completa__11[[#This Row],[13 - Ocorrências/Ambientes Atingidos]]),0)</f>
        <v>17</v>
      </c>
      <c r="BM652" s="83" t="str">
        <f t="shared" si="317"/>
        <v>X</v>
      </c>
      <c r="BN652" s="82">
        <f>IFERROR(FIND("Águas subterrâneas",consulta_completa__11[[#This Row],[13 - Ocorrências/Ambientes Atingidos]]),0)</f>
        <v>0</v>
      </c>
      <c r="BO652" s="83" t="str">
        <f t="shared" si="318"/>
        <v/>
      </c>
      <c r="BP652" s="82">
        <f>IFERROR(FIND("Atmosfera",consulta_completa__11[[#This Row],[13 - Ocorrências/Ambientes Atingidos]]),0)</f>
        <v>0</v>
      </c>
      <c r="BQ652" s="83" t="str">
        <f t="shared" si="319"/>
        <v/>
      </c>
      <c r="BR652" s="82">
        <f>IFERROR(FIND("Flora",consulta_completa__11[[#This Row],[13 - Ocorrências/Ambientes Atingidos]]),0)</f>
        <v>23</v>
      </c>
      <c r="BS652" s="83" t="str">
        <f t="shared" si="320"/>
        <v>X</v>
      </c>
      <c r="BT652" s="82">
        <f>IFERROR(FIND("Fauna",consulta_completa__11[[#This Row],[13 - Ocorrências/Ambientes Atingidos]]),0)</f>
        <v>0</v>
      </c>
      <c r="BU652" s="83" t="str">
        <f t="shared" si="321"/>
        <v/>
      </c>
      <c r="BV652" s="82">
        <f>IFERROR(FIND("UC federal",consulta_completa__11[[#This Row],[13 - Ocorrências/Ambientes Atingidos]]),0)</f>
        <v>0</v>
      </c>
      <c r="BW652" s="83" t="str">
        <f t="shared" si="322"/>
        <v/>
      </c>
      <c r="BX652" s="82">
        <f>IFERROR(FIND("UC estadual/municipal",consulta_completa__11[[#This Row],[13 - Ocorrências/Ambientes Atingidos]]),0)</f>
        <v>0</v>
      </c>
      <c r="BY652" s="83" t="str">
        <f t="shared" si="323"/>
        <v/>
      </c>
      <c r="BZ652" s="82">
        <f>IFERROR(FIND("Outro(s)",consulta_completa__11[[#This Row],[13 - Ocorrências/Ambientes Atingidos]]),0)</f>
        <v>0</v>
      </c>
      <c r="CA652" s="83" t="str">
        <f t="shared" si="324"/>
        <v/>
      </c>
      <c r="CB652" s="82">
        <f>IFERROR(FIND("Sem dano",consulta_completa__11[[#This Row],[13 - Ocorrências/Ambientes Atingidos]]),0)</f>
        <v>0</v>
      </c>
      <c r="CC652" s="83" t="str">
        <f t="shared" si="325"/>
        <v/>
      </c>
      <c r="CD652" s="82" t="str">
        <f>IF(consulta_completa__11[[#This Row],[13 - Ocorrências/Ambientes Atingidos]]="","X","")</f>
        <v/>
      </c>
      <c r="CE652" s="84">
        <f>IFERROR(FIND("IBAMA",consulta_completa__11[[#This Row],[14 - Inst. Atuando no Local]]),0)</f>
        <v>80</v>
      </c>
      <c r="CF652" s="84" t="str">
        <f t="shared" si="326"/>
        <v>X</v>
      </c>
      <c r="CG652" s="84">
        <f>IFERROR(FIND("OEMA",consulta_completa__11[[#This Row],[14 - Inst. Atuando no Local]]),0)</f>
        <v>0</v>
      </c>
      <c r="CH652" s="84" t="str">
        <f t="shared" si="327"/>
        <v/>
      </c>
      <c r="CI652" s="84">
        <f>IFERROR(FIND("DEFESA CIVIL",consulta_completa__11[[#This Row],[14 - Inst. Atuando no Local]]),0)</f>
        <v>0</v>
      </c>
      <c r="CJ652" s="84" t="str">
        <f t="shared" si="328"/>
        <v/>
      </c>
      <c r="CK652" s="84">
        <f>IFERROR(FIND("CORPO DE BOMBEIROS",consulta_completa__11[[#This Row],[14 - Inst. Atuando no Local]]),0)</f>
        <v>0</v>
      </c>
      <c r="CL652" s="84" t="str">
        <f t="shared" si="329"/>
        <v/>
      </c>
      <c r="CM652" s="84">
        <f>IFERROR(FIND("POLÍCIA RODOVIÁRIA",consulta_completa__11[[#This Row],[14 - Inst. Atuando no Local]]),0)</f>
        <v>0</v>
      </c>
      <c r="CN652" s="84" t="str">
        <f t="shared" si="330"/>
        <v/>
      </c>
      <c r="CO652" s="84">
        <f>IFERROR(FIND("POLÍCIA MILITAR",consulta_completa__11[[#This Row],[14 - Inst. Atuando no Local]]),0)</f>
        <v>0</v>
      </c>
      <c r="CP652" s="84" t="str">
        <f t="shared" si="331"/>
        <v/>
      </c>
      <c r="CQ652" s="84">
        <f>IFERROR(FIND("POLÍCIA CIVIL",consulta_completa__11[[#This Row],[14 - Inst. Atuando no Local]]),0)</f>
        <v>0</v>
      </c>
      <c r="CR652" s="84" t="str">
        <f t="shared" si="332"/>
        <v/>
      </c>
      <c r="CS652" s="84">
        <f>IFERROR(FIND("MARINHA DO BRASIL",consulta_completa__11[[#This Row],[14 - Inst. Atuando no Local]]),0)</f>
        <v>0</v>
      </c>
      <c r="CT652" s="84" t="str">
        <f t="shared" si="333"/>
        <v/>
      </c>
      <c r="CU652" s="84">
        <f>IFERROR(FIND("EMPRESA ESPECIALIZADA EM ATENDIMENTO",consulta_completa__11[[#This Row],[14 - Inst. Atuando no Local]]),0)</f>
        <v>0</v>
      </c>
      <c r="CV652" s="84" t="str">
        <f t="shared" si="334"/>
        <v/>
      </c>
      <c r="CW652" s="84">
        <f>IFERROR(FIND("IBAMA",consulta_completa__11[[#This Row],[14 - Inst. Atuando no Local]]),0)</f>
        <v>80</v>
      </c>
      <c r="CX652" s="84" t="str">
        <f t="shared" si="335"/>
        <v>X</v>
      </c>
      <c r="CY652" s="84" t="str">
        <f>IF(consulta_completa__11[[#This Row],[14 - Inst. Atuando no Local]]="","X","")</f>
        <v/>
      </c>
      <c r="CZ652" s="84">
        <f>IFERROR(FIND("OUTRA (S)",consulta_completa__11[[#This Row],[14 - Inst. Atuando no Local]]),0)</f>
        <v>0</v>
      </c>
      <c r="DA652" s="84" t="str">
        <f t="shared" si="336"/>
        <v/>
      </c>
      <c r="DB652" s="35" t="str">
        <f t="shared" si="337"/>
        <v>Sim</v>
      </c>
      <c r="DC652" s="35" t="str">
        <f t="shared" si="338"/>
        <v>Não</v>
      </c>
      <c r="DD652" s="35" t="str">
        <f t="shared" si="339"/>
        <v>Sim</v>
      </c>
      <c r="DE652" s="87" t="str">
        <f t="shared" si="341"/>
        <v>Federal</v>
      </c>
    </row>
    <row r="653" spans="1:109">
      <c r="A653" s="14">
        <v>20259732410</v>
      </c>
      <c r="B653" s="1">
        <v>45906</v>
      </c>
      <c r="C653" t="s">
        <v>1366</v>
      </c>
      <c r="D653" t="s">
        <v>254</v>
      </c>
      <c r="E653" t="s">
        <v>181</v>
      </c>
      <c r="F653" t="s">
        <v>112</v>
      </c>
      <c r="G653" t="s">
        <v>1367</v>
      </c>
      <c r="H653" t="s">
        <v>840</v>
      </c>
      <c r="I653" t="s">
        <v>648</v>
      </c>
      <c r="J653" t="s">
        <v>113</v>
      </c>
      <c r="K653" t="s">
        <v>114</v>
      </c>
      <c r="L653" t="s">
        <v>114</v>
      </c>
      <c r="M653" t="s">
        <v>140</v>
      </c>
      <c r="N653" t="s">
        <v>119</v>
      </c>
      <c r="O653" t="s">
        <v>239</v>
      </c>
      <c r="P653" t="s">
        <v>229</v>
      </c>
      <c r="Q653" t="s">
        <v>122</v>
      </c>
      <c r="R653" t="s">
        <v>123</v>
      </c>
      <c r="S653" t="s">
        <v>113</v>
      </c>
      <c r="T653" t="s">
        <v>4077</v>
      </c>
      <c r="U653" t="s">
        <v>5713</v>
      </c>
      <c r="V653" t="s">
        <v>5714</v>
      </c>
      <c r="Z653" t="s">
        <v>5715</v>
      </c>
      <c r="AA653" t="s">
        <v>5716</v>
      </c>
      <c r="AB653" t="s">
        <v>1426</v>
      </c>
      <c r="AC653" t="s">
        <v>1372</v>
      </c>
      <c r="AD653">
        <v>1</v>
      </c>
      <c r="AE653" t="s">
        <v>5717</v>
      </c>
      <c r="AF653" t="s">
        <v>1427</v>
      </c>
      <c r="AG653" t="s">
        <v>1375</v>
      </c>
      <c r="AH653" t="s">
        <v>131</v>
      </c>
      <c r="AI653" t="s">
        <v>131</v>
      </c>
      <c r="AJ653" t="s">
        <v>131</v>
      </c>
      <c r="AK653" t="s">
        <v>5718</v>
      </c>
      <c r="AL653" t="s">
        <v>5719</v>
      </c>
      <c r="AM653" t="s">
        <v>1377</v>
      </c>
      <c r="AN653" t="s">
        <v>1378</v>
      </c>
      <c r="AO653" t="s">
        <v>1095</v>
      </c>
      <c r="AP653">
        <v>7734544913</v>
      </c>
      <c r="AQ653" t="s">
        <v>1379</v>
      </c>
      <c r="AR653" t="s">
        <v>113</v>
      </c>
      <c r="AS653" t="s">
        <v>113</v>
      </c>
      <c r="AT653" t="s">
        <v>113</v>
      </c>
      <c r="AU653" t="s">
        <v>113</v>
      </c>
      <c r="AW653" t="s">
        <v>113</v>
      </c>
      <c r="AX653" s="82">
        <f>IFERROR(FIND("Óbitos/feridos",consulta_completa__11[[#This Row],[13 - Ocorrências/Ambientes Atingidos]]),0)</f>
        <v>0</v>
      </c>
      <c r="AY653" s="83" t="str">
        <f t="shared" si="311"/>
        <v/>
      </c>
      <c r="AZ653" s="82">
        <f>IFERROR(FIND("População afetada/evacuada",consulta_completa__11[[#This Row],[13 - Ocorrências/Ambientes Atingidos]]),0)</f>
        <v>0</v>
      </c>
      <c r="BA653" s="82" t="str">
        <f t="shared" si="312"/>
        <v/>
      </c>
      <c r="BB653" s="82">
        <f>IFERROR(FIND("Suspensão de abastecimento de água",consulta_completa__11[[#This Row],[13 - Ocorrências/Ambientes Atingidos]]),0)</f>
        <v>0</v>
      </c>
      <c r="BC653" s="83" t="str">
        <f t="shared" si="340"/>
        <v/>
      </c>
      <c r="BD653" s="82">
        <f>IFERROR(FIND("Rio/córrego",consulta_completa__11[[#This Row],[13 - Ocorrências/Ambientes Atingidos]]),0)</f>
        <v>0</v>
      </c>
      <c r="BE653" s="83" t="str">
        <f t="shared" si="313"/>
        <v/>
      </c>
      <c r="BF653" s="82">
        <f>IFERROR(FIND("Lago",consulta_completa__11[[#This Row],[13 - Ocorrências/Ambientes Atingidos]]),0)</f>
        <v>0</v>
      </c>
      <c r="BG653" s="83" t="str">
        <f t="shared" si="314"/>
        <v/>
      </c>
      <c r="BH653" s="82">
        <f>IFERROR(FIND("Mar",consulta_completa__11[[#This Row],[13 - Ocorrências/Ambientes Atingidos]]),0)</f>
        <v>0</v>
      </c>
      <c r="BI653" s="83" t="str">
        <f t="shared" si="315"/>
        <v/>
      </c>
      <c r="BJ653" s="82">
        <f>IFERROR(FIND("Praia",consulta_completa__11[[#This Row],[13 - Ocorrências/Ambientes Atingidos]]),0)</f>
        <v>0</v>
      </c>
      <c r="BK653" s="83" t="str">
        <f t="shared" si="316"/>
        <v/>
      </c>
      <c r="BL653" s="82">
        <f>IFERROR(FIND("Solo",consulta_completa__11[[#This Row],[13 - Ocorrências/Ambientes Atingidos]]),0)</f>
        <v>1</v>
      </c>
      <c r="BM653" s="83" t="str">
        <f t="shared" si="317"/>
        <v>X</v>
      </c>
      <c r="BN653" s="82">
        <f>IFERROR(FIND("Águas subterrâneas",consulta_completa__11[[#This Row],[13 - Ocorrências/Ambientes Atingidos]]),0)</f>
        <v>0</v>
      </c>
      <c r="BO653" s="83" t="str">
        <f t="shared" si="318"/>
        <v/>
      </c>
      <c r="BP653" s="82">
        <f>IFERROR(FIND("Atmosfera",consulta_completa__11[[#This Row],[13 - Ocorrências/Ambientes Atingidos]]),0)</f>
        <v>0</v>
      </c>
      <c r="BQ653" s="83" t="str">
        <f t="shared" si="319"/>
        <v/>
      </c>
      <c r="BR653" s="82">
        <f>IFERROR(FIND("Flora",consulta_completa__11[[#This Row],[13 - Ocorrências/Ambientes Atingidos]]),0)</f>
        <v>0</v>
      </c>
      <c r="BS653" s="83" t="str">
        <f t="shared" si="320"/>
        <v/>
      </c>
      <c r="BT653" s="82">
        <f>IFERROR(FIND("Fauna",consulta_completa__11[[#This Row],[13 - Ocorrências/Ambientes Atingidos]]),0)</f>
        <v>0</v>
      </c>
      <c r="BU653" s="83" t="str">
        <f t="shared" si="321"/>
        <v/>
      </c>
      <c r="BV653" s="82">
        <f>IFERROR(FIND("UC federal",consulta_completa__11[[#This Row],[13 - Ocorrências/Ambientes Atingidos]]),0)</f>
        <v>0</v>
      </c>
      <c r="BW653" s="83" t="str">
        <f t="shared" si="322"/>
        <v/>
      </c>
      <c r="BX653" s="82">
        <f>IFERROR(FIND("UC estadual/municipal",consulta_completa__11[[#This Row],[13 - Ocorrências/Ambientes Atingidos]]),0)</f>
        <v>0</v>
      </c>
      <c r="BY653" s="83" t="str">
        <f t="shared" si="323"/>
        <v/>
      </c>
      <c r="BZ653" s="82">
        <f>IFERROR(FIND("Outro(s)",consulta_completa__11[[#This Row],[13 - Ocorrências/Ambientes Atingidos]]),0)</f>
        <v>0</v>
      </c>
      <c r="CA653" s="83" t="str">
        <f t="shared" si="324"/>
        <v/>
      </c>
      <c r="CB653" s="82">
        <f>IFERROR(FIND("Sem dano",consulta_completa__11[[#This Row],[13 - Ocorrências/Ambientes Atingidos]]),0)</f>
        <v>0</v>
      </c>
      <c r="CC653" s="83" t="str">
        <f t="shared" si="325"/>
        <v/>
      </c>
      <c r="CD653" s="82" t="str">
        <f>IF(consulta_completa__11[[#This Row],[13 - Ocorrências/Ambientes Atingidos]]="","X","")</f>
        <v/>
      </c>
      <c r="CE653" s="84">
        <f>IFERROR(FIND("IBAMA",consulta_completa__11[[#This Row],[14 - Inst. Atuando no Local]]),0)</f>
        <v>0</v>
      </c>
      <c r="CF653" s="84" t="str">
        <f t="shared" si="326"/>
        <v/>
      </c>
      <c r="CG653" s="84">
        <f>IFERROR(FIND("OEMA",consulta_completa__11[[#This Row],[14 - Inst. Atuando no Local]]),0)</f>
        <v>0</v>
      </c>
      <c r="CH653" s="84" t="str">
        <f t="shared" si="327"/>
        <v/>
      </c>
      <c r="CI653" s="84">
        <f>IFERROR(FIND("DEFESA CIVIL",consulta_completa__11[[#This Row],[14 - Inst. Atuando no Local]]),0)</f>
        <v>0</v>
      </c>
      <c r="CJ653" s="84" t="str">
        <f t="shared" si="328"/>
        <v/>
      </c>
      <c r="CK653" s="84">
        <f>IFERROR(FIND("CORPO DE BOMBEIROS",consulta_completa__11[[#This Row],[14 - Inst. Atuando no Local]]),0)</f>
        <v>0</v>
      </c>
      <c r="CL653" s="84" t="str">
        <f t="shared" si="329"/>
        <v/>
      </c>
      <c r="CM653" s="84">
        <f>IFERROR(FIND("POLÍCIA RODOVIÁRIA",consulta_completa__11[[#This Row],[14 - Inst. Atuando no Local]]),0)</f>
        <v>0</v>
      </c>
      <c r="CN653" s="84" t="str">
        <f t="shared" si="330"/>
        <v/>
      </c>
      <c r="CO653" s="84">
        <f>IFERROR(FIND("POLÍCIA MILITAR",consulta_completa__11[[#This Row],[14 - Inst. Atuando no Local]]),0)</f>
        <v>0</v>
      </c>
      <c r="CP653" s="84" t="str">
        <f t="shared" si="331"/>
        <v/>
      </c>
      <c r="CQ653" s="84">
        <f>IFERROR(FIND("POLÍCIA CIVIL",consulta_completa__11[[#This Row],[14 - Inst. Atuando no Local]]),0)</f>
        <v>0</v>
      </c>
      <c r="CR653" s="84" t="str">
        <f t="shared" si="332"/>
        <v/>
      </c>
      <c r="CS653" s="84">
        <f>IFERROR(FIND("MARINHA DO BRASIL",consulta_completa__11[[#This Row],[14 - Inst. Atuando no Local]]),0)</f>
        <v>0</v>
      </c>
      <c r="CT653" s="84" t="str">
        <f t="shared" si="333"/>
        <v/>
      </c>
      <c r="CU653" s="84">
        <f>IFERROR(FIND("EMPRESA ESPECIALIZADA EM ATENDIMENTO",consulta_completa__11[[#This Row],[14 - Inst. Atuando no Local]]),0)</f>
        <v>0</v>
      </c>
      <c r="CV653" s="84" t="str">
        <f t="shared" si="334"/>
        <v/>
      </c>
      <c r="CW653" s="84">
        <f>IFERROR(FIND("IBAMA",consulta_completa__11[[#This Row],[14 - Inst. Atuando no Local]]),0)</f>
        <v>0</v>
      </c>
      <c r="CX653" s="84" t="str">
        <f t="shared" si="335"/>
        <v/>
      </c>
      <c r="CY653" s="84" t="str">
        <f>IF(consulta_completa__11[[#This Row],[14 - Inst. Atuando no Local]]="","X","")</f>
        <v/>
      </c>
      <c r="CZ653" s="84">
        <f>IFERROR(FIND("OUTRA (S)",consulta_completa__11[[#This Row],[14 - Inst. Atuando no Local]]),0)</f>
        <v>0</v>
      </c>
      <c r="DA653" s="84" t="str">
        <f t="shared" si="336"/>
        <v/>
      </c>
      <c r="DB653" s="35" t="str">
        <f t="shared" si="337"/>
        <v>Sim</v>
      </c>
      <c r="DC653" s="35" t="str">
        <f t="shared" si="338"/>
        <v>Não</v>
      </c>
      <c r="DD653" s="35" t="str">
        <f t="shared" si="339"/>
        <v>Sim</v>
      </c>
      <c r="DE653" s="87" t="str">
        <f t="shared" si="341"/>
        <v>Federal</v>
      </c>
    </row>
    <row r="654" spans="1:109">
      <c r="A654" s="14">
        <v>20259739618</v>
      </c>
      <c r="B654" s="1">
        <v>45906</v>
      </c>
      <c r="C654" t="s">
        <v>5720</v>
      </c>
      <c r="D654" t="s">
        <v>161</v>
      </c>
      <c r="E654" t="s">
        <v>162</v>
      </c>
      <c r="F654" t="s">
        <v>1202</v>
      </c>
      <c r="G654" t="s">
        <v>113</v>
      </c>
      <c r="H654" t="s">
        <v>114</v>
      </c>
      <c r="I654" t="s">
        <v>114</v>
      </c>
      <c r="J654" t="s">
        <v>113</v>
      </c>
      <c r="K654" t="s">
        <v>114</v>
      </c>
      <c r="L654" t="s">
        <v>114</v>
      </c>
      <c r="M654" t="s">
        <v>113</v>
      </c>
      <c r="N654" t="s">
        <v>2139</v>
      </c>
      <c r="O654" t="s">
        <v>120</v>
      </c>
      <c r="P654" t="s">
        <v>229</v>
      </c>
      <c r="Q654" t="s">
        <v>167</v>
      </c>
      <c r="R654" t="s">
        <v>123</v>
      </c>
      <c r="S654" t="s">
        <v>113</v>
      </c>
      <c r="T654" t="s">
        <v>5721</v>
      </c>
      <c r="U654" t="s">
        <v>5722</v>
      </c>
      <c r="V654" t="s">
        <v>5111</v>
      </c>
      <c r="X654" t="b">
        <v>1</v>
      </c>
      <c r="Z654" t="s">
        <v>113</v>
      </c>
      <c r="AA654" t="s">
        <v>113</v>
      </c>
      <c r="AB654" t="s">
        <v>113</v>
      </c>
      <c r="AC654" t="s">
        <v>113</v>
      </c>
      <c r="AE654" t="s">
        <v>113</v>
      </c>
      <c r="AF654" t="s">
        <v>5723</v>
      </c>
      <c r="AG654" t="s">
        <v>4657</v>
      </c>
      <c r="AH654" t="s">
        <v>113</v>
      </c>
      <c r="AI654" t="s">
        <v>132</v>
      </c>
      <c r="AJ654" t="s">
        <v>132</v>
      </c>
      <c r="AK654" t="s">
        <v>113</v>
      </c>
      <c r="AL654" t="s">
        <v>113</v>
      </c>
      <c r="AM654" t="s">
        <v>4659</v>
      </c>
      <c r="AN654" t="s">
        <v>5723</v>
      </c>
      <c r="AO654" t="s">
        <v>5724</v>
      </c>
      <c r="AP654">
        <v>11974630583</v>
      </c>
      <c r="AQ654" t="s">
        <v>284</v>
      </c>
      <c r="AR654" t="s">
        <v>113</v>
      </c>
      <c r="AS654" t="s">
        <v>113</v>
      </c>
      <c r="AT654" t="s">
        <v>113</v>
      </c>
      <c r="AU654" t="s">
        <v>113</v>
      </c>
      <c r="AW654" t="s">
        <v>113</v>
      </c>
      <c r="AX654" s="82">
        <f>IFERROR(FIND("Óbitos/feridos",consulta_completa__11[[#This Row],[13 - Ocorrências/Ambientes Atingidos]]),0)</f>
        <v>0</v>
      </c>
      <c r="AY654" s="83" t="str">
        <f t="shared" si="311"/>
        <v/>
      </c>
      <c r="AZ654" s="82">
        <f>IFERROR(FIND("População afetada/evacuada",consulta_completa__11[[#This Row],[13 - Ocorrências/Ambientes Atingidos]]),0)</f>
        <v>0</v>
      </c>
      <c r="BA654" s="82" t="str">
        <f t="shared" si="312"/>
        <v/>
      </c>
      <c r="BB654" s="82">
        <f>IFERROR(FIND("Suspensão de abastecimento de água",consulta_completa__11[[#This Row],[13 - Ocorrências/Ambientes Atingidos]]),0)</f>
        <v>0</v>
      </c>
      <c r="BC654" s="83" t="str">
        <f t="shared" si="340"/>
        <v/>
      </c>
      <c r="BD654" s="82">
        <f>IFERROR(FIND("Rio/córrego",consulta_completa__11[[#This Row],[13 - Ocorrências/Ambientes Atingidos]]),0)</f>
        <v>0</v>
      </c>
      <c r="BE654" s="83" t="str">
        <f t="shared" si="313"/>
        <v/>
      </c>
      <c r="BF654" s="82">
        <f>IFERROR(FIND("Lago",consulta_completa__11[[#This Row],[13 - Ocorrências/Ambientes Atingidos]]),0)</f>
        <v>0</v>
      </c>
      <c r="BG654" s="83" t="str">
        <f t="shared" si="314"/>
        <v/>
      </c>
      <c r="BH654" s="82">
        <f>IFERROR(FIND("Mar",consulta_completa__11[[#This Row],[13 - Ocorrências/Ambientes Atingidos]]),0)</f>
        <v>0</v>
      </c>
      <c r="BI654" s="83" t="str">
        <f t="shared" si="315"/>
        <v/>
      </c>
      <c r="BJ654" s="82">
        <f>IFERROR(FIND("Praia",consulta_completa__11[[#This Row],[13 - Ocorrências/Ambientes Atingidos]]),0)</f>
        <v>0</v>
      </c>
      <c r="BK654" s="83" t="str">
        <f t="shared" si="316"/>
        <v/>
      </c>
      <c r="BL654" s="82">
        <f>IFERROR(FIND("Solo",consulta_completa__11[[#This Row],[13 - Ocorrências/Ambientes Atingidos]]),0)</f>
        <v>0</v>
      </c>
      <c r="BM654" s="83" t="str">
        <f t="shared" si="317"/>
        <v/>
      </c>
      <c r="BN654" s="82">
        <f>IFERROR(FIND("Águas subterrâneas",consulta_completa__11[[#This Row],[13 - Ocorrências/Ambientes Atingidos]]),0)</f>
        <v>0</v>
      </c>
      <c r="BO654" s="83" t="str">
        <f t="shared" si="318"/>
        <v/>
      </c>
      <c r="BP654" s="82">
        <f>IFERROR(FIND("Atmosfera",consulta_completa__11[[#This Row],[13 - Ocorrências/Ambientes Atingidos]]),0)</f>
        <v>0</v>
      </c>
      <c r="BQ654" s="83" t="str">
        <f t="shared" si="319"/>
        <v/>
      </c>
      <c r="BR654" s="82">
        <f>IFERROR(FIND("Flora",consulta_completa__11[[#This Row],[13 - Ocorrências/Ambientes Atingidos]]),0)</f>
        <v>0</v>
      </c>
      <c r="BS654" s="83" t="str">
        <f t="shared" si="320"/>
        <v/>
      </c>
      <c r="BT654" s="82">
        <f>IFERROR(FIND("Fauna",consulta_completa__11[[#This Row],[13 - Ocorrências/Ambientes Atingidos]]),0)</f>
        <v>0</v>
      </c>
      <c r="BU654" s="83" t="str">
        <f t="shared" si="321"/>
        <v/>
      </c>
      <c r="BV654" s="82">
        <f>IFERROR(FIND("UC federal",consulta_completa__11[[#This Row],[13 - Ocorrências/Ambientes Atingidos]]),0)</f>
        <v>0</v>
      </c>
      <c r="BW654" s="83" t="str">
        <f t="shared" si="322"/>
        <v/>
      </c>
      <c r="BX654" s="82">
        <f>IFERROR(FIND("UC estadual/municipal",consulta_completa__11[[#This Row],[13 - Ocorrências/Ambientes Atingidos]]),0)</f>
        <v>0</v>
      </c>
      <c r="BY654" s="83" t="str">
        <f t="shared" si="323"/>
        <v/>
      </c>
      <c r="BZ654" s="82">
        <f>IFERROR(FIND("Outro(s)",consulta_completa__11[[#This Row],[13 - Ocorrências/Ambientes Atingidos]]),0)</f>
        <v>0</v>
      </c>
      <c r="CA654" s="83" t="str">
        <f t="shared" si="324"/>
        <v/>
      </c>
      <c r="CB654" s="82">
        <f>IFERROR(FIND("Sem dano",consulta_completa__11[[#This Row],[13 - Ocorrências/Ambientes Atingidos]]),0)</f>
        <v>0</v>
      </c>
      <c r="CC654" s="83" t="str">
        <f t="shared" si="325"/>
        <v/>
      </c>
      <c r="CD654" s="82" t="str">
        <f>IF(consulta_completa__11[[#This Row],[13 - Ocorrências/Ambientes Atingidos]]="","X","")</f>
        <v>X</v>
      </c>
      <c r="CE654" s="84">
        <f>IFERROR(FIND("IBAMA",consulta_completa__11[[#This Row],[14 - Inst. Atuando no Local]]),0)</f>
        <v>0</v>
      </c>
      <c r="CF654" s="84" t="str">
        <f t="shared" si="326"/>
        <v/>
      </c>
      <c r="CG654" s="84">
        <f>IFERROR(FIND("OEMA",consulta_completa__11[[#This Row],[14 - Inst. Atuando no Local]]),0)</f>
        <v>0</v>
      </c>
      <c r="CH654" s="84" t="str">
        <f t="shared" si="327"/>
        <v/>
      </c>
      <c r="CI654" s="84">
        <f>IFERROR(FIND("DEFESA CIVIL",consulta_completa__11[[#This Row],[14 - Inst. Atuando no Local]]),0)</f>
        <v>0</v>
      </c>
      <c r="CJ654" s="84" t="str">
        <f t="shared" si="328"/>
        <v/>
      </c>
      <c r="CK654" s="84">
        <f>IFERROR(FIND("CORPO DE BOMBEIROS",consulta_completa__11[[#This Row],[14 - Inst. Atuando no Local]]),0)</f>
        <v>0</v>
      </c>
      <c r="CL654" s="84" t="str">
        <f t="shared" si="329"/>
        <v/>
      </c>
      <c r="CM654" s="84">
        <f>IFERROR(FIND("POLÍCIA RODOVIÁRIA",consulta_completa__11[[#This Row],[14 - Inst. Atuando no Local]]),0)</f>
        <v>0</v>
      </c>
      <c r="CN654" s="84" t="str">
        <f t="shared" si="330"/>
        <v/>
      </c>
      <c r="CO654" s="84">
        <f>IFERROR(FIND("POLÍCIA MILITAR",consulta_completa__11[[#This Row],[14 - Inst. Atuando no Local]]),0)</f>
        <v>0</v>
      </c>
      <c r="CP654" s="84" t="str">
        <f t="shared" si="331"/>
        <v/>
      </c>
      <c r="CQ654" s="84">
        <f>IFERROR(FIND("POLÍCIA CIVIL",consulta_completa__11[[#This Row],[14 - Inst. Atuando no Local]]),0)</f>
        <v>0</v>
      </c>
      <c r="CR654" s="84" t="str">
        <f t="shared" si="332"/>
        <v/>
      </c>
      <c r="CS654" s="84">
        <f>IFERROR(FIND("MARINHA DO BRASIL",consulta_completa__11[[#This Row],[14 - Inst. Atuando no Local]]),0)</f>
        <v>0</v>
      </c>
      <c r="CT654" s="84" t="str">
        <f t="shared" si="333"/>
        <v/>
      </c>
      <c r="CU654" s="84">
        <f>IFERROR(FIND("EMPRESA ESPECIALIZADA EM ATENDIMENTO",consulta_completa__11[[#This Row],[14 - Inst. Atuando no Local]]),0)</f>
        <v>0</v>
      </c>
      <c r="CV654" s="84" t="str">
        <f t="shared" si="334"/>
        <v/>
      </c>
      <c r="CW654" s="84">
        <f>IFERROR(FIND("IBAMA",consulta_completa__11[[#This Row],[14 - Inst. Atuando no Local]]),0)</f>
        <v>0</v>
      </c>
      <c r="CX654" s="84" t="str">
        <f t="shared" si="335"/>
        <v/>
      </c>
      <c r="CY654" s="84" t="str">
        <f>IF(consulta_completa__11[[#This Row],[14 - Inst. Atuando no Local]]="","X","")</f>
        <v/>
      </c>
      <c r="CZ654" s="84">
        <f>IFERROR(FIND("OUTRA (S)",consulta_completa__11[[#This Row],[14 - Inst. Atuando no Local]]),0)</f>
        <v>0</v>
      </c>
      <c r="DA654" s="84" t="str">
        <f t="shared" si="336"/>
        <v/>
      </c>
      <c r="DB654" s="35" t="str">
        <f t="shared" si="337"/>
        <v>Sim</v>
      </c>
      <c r="DC654" s="35" t="str">
        <f t="shared" si="338"/>
        <v>Não</v>
      </c>
      <c r="DD654" s="35" t="str">
        <f t="shared" si="339"/>
        <v>Sim</v>
      </c>
      <c r="DE654" s="87" t="str">
        <f t="shared" si="341"/>
        <v>Sem informação</v>
      </c>
    </row>
    <row r="655" spans="1:109">
      <c r="A655" s="14">
        <v>20259761252</v>
      </c>
      <c r="B655" s="1">
        <v>45907</v>
      </c>
      <c r="C655" t="s">
        <v>109</v>
      </c>
      <c r="D655" t="s">
        <v>110</v>
      </c>
      <c r="E655" t="s">
        <v>111</v>
      </c>
      <c r="F655" t="s">
        <v>112</v>
      </c>
      <c r="G655" t="s">
        <v>439</v>
      </c>
      <c r="H655" t="s">
        <v>5725</v>
      </c>
      <c r="I655" t="s">
        <v>117</v>
      </c>
      <c r="J655" t="s">
        <v>113</v>
      </c>
      <c r="K655" t="s">
        <v>114</v>
      </c>
      <c r="L655" t="s">
        <v>114</v>
      </c>
      <c r="M655" t="s">
        <v>118</v>
      </c>
      <c r="N655" t="s">
        <v>119</v>
      </c>
      <c r="O655" t="s">
        <v>239</v>
      </c>
      <c r="P655" t="s">
        <v>272</v>
      </c>
      <c r="Q655" t="s">
        <v>143</v>
      </c>
      <c r="R655" t="s">
        <v>123</v>
      </c>
      <c r="S655" t="s">
        <v>201</v>
      </c>
      <c r="T655" t="s">
        <v>5726</v>
      </c>
      <c r="U655" t="s">
        <v>113</v>
      </c>
      <c r="V655" t="s">
        <v>5727</v>
      </c>
      <c r="Z655" t="s">
        <v>409</v>
      </c>
      <c r="AA655" t="s">
        <v>113</v>
      </c>
      <c r="AB655" t="s">
        <v>1465</v>
      </c>
      <c r="AC655" t="s">
        <v>207</v>
      </c>
      <c r="AD655">
        <v>1</v>
      </c>
      <c r="AE655" t="s">
        <v>603</v>
      </c>
      <c r="AF655" t="s">
        <v>113</v>
      </c>
      <c r="AG655" t="s">
        <v>113</v>
      </c>
      <c r="AH655" t="s">
        <v>131</v>
      </c>
      <c r="AI655" t="s">
        <v>131</v>
      </c>
      <c r="AJ655" t="s">
        <v>131</v>
      </c>
      <c r="AK655" t="s">
        <v>5728</v>
      </c>
      <c r="AL655" t="s">
        <v>5729</v>
      </c>
      <c r="AM655" t="s">
        <v>210</v>
      </c>
      <c r="AN655" t="s">
        <v>113</v>
      </c>
      <c r="AO655" t="s">
        <v>113</v>
      </c>
      <c r="AQ655" t="s">
        <v>211</v>
      </c>
      <c r="AR655" t="s">
        <v>113</v>
      </c>
      <c r="AS655" t="s">
        <v>113</v>
      </c>
      <c r="AT655" t="s">
        <v>5730</v>
      </c>
      <c r="AU655" t="s">
        <v>113</v>
      </c>
      <c r="AW655" t="s">
        <v>159</v>
      </c>
      <c r="AX655" s="82">
        <f>IFERROR(FIND("Óbitos/feridos",consulta_completa__11[[#This Row],[13 - Ocorrências/Ambientes Atingidos]]),0)</f>
        <v>0</v>
      </c>
      <c r="AY655" s="83" t="str">
        <f t="shared" si="311"/>
        <v/>
      </c>
      <c r="AZ655" s="82">
        <f>IFERROR(FIND("População afetada/evacuada",consulta_completa__11[[#This Row],[13 - Ocorrências/Ambientes Atingidos]]),0)</f>
        <v>0</v>
      </c>
      <c r="BA655" s="82" t="str">
        <f t="shared" si="312"/>
        <v/>
      </c>
      <c r="BB655" s="82">
        <f>IFERROR(FIND("Suspensão de abastecimento de água",consulta_completa__11[[#This Row],[13 - Ocorrências/Ambientes Atingidos]]),0)</f>
        <v>0</v>
      </c>
      <c r="BC655" s="83" t="str">
        <f t="shared" si="340"/>
        <v/>
      </c>
      <c r="BD655" s="82">
        <f>IFERROR(FIND("Rio/córrego",consulta_completa__11[[#This Row],[13 - Ocorrências/Ambientes Atingidos]]),0)</f>
        <v>0</v>
      </c>
      <c r="BE655" s="83" t="str">
        <f t="shared" si="313"/>
        <v/>
      </c>
      <c r="BF655" s="82">
        <f>IFERROR(FIND("Lago",consulta_completa__11[[#This Row],[13 - Ocorrências/Ambientes Atingidos]]),0)</f>
        <v>0</v>
      </c>
      <c r="BG655" s="83" t="str">
        <f t="shared" si="314"/>
        <v/>
      </c>
      <c r="BH655" s="82">
        <f>IFERROR(FIND("Mar",consulta_completa__11[[#This Row],[13 - Ocorrências/Ambientes Atingidos]]),0)</f>
        <v>1</v>
      </c>
      <c r="BI655" s="83" t="str">
        <f t="shared" si="315"/>
        <v>X</v>
      </c>
      <c r="BJ655" s="82">
        <f>IFERROR(FIND("Praia",consulta_completa__11[[#This Row],[13 - Ocorrências/Ambientes Atingidos]]),0)</f>
        <v>0</v>
      </c>
      <c r="BK655" s="83" t="str">
        <f t="shared" si="316"/>
        <v/>
      </c>
      <c r="BL655" s="82">
        <f>IFERROR(FIND("Solo",consulta_completa__11[[#This Row],[13 - Ocorrências/Ambientes Atingidos]]),0)</f>
        <v>0</v>
      </c>
      <c r="BM655" s="83" t="str">
        <f t="shared" si="317"/>
        <v/>
      </c>
      <c r="BN655" s="82">
        <f>IFERROR(FIND("Águas subterrâneas",consulta_completa__11[[#This Row],[13 - Ocorrências/Ambientes Atingidos]]),0)</f>
        <v>0</v>
      </c>
      <c r="BO655" s="83" t="str">
        <f t="shared" si="318"/>
        <v/>
      </c>
      <c r="BP655" s="82">
        <f>IFERROR(FIND("Atmosfera",consulta_completa__11[[#This Row],[13 - Ocorrências/Ambientes Atingidos]]),0)</f>
        <v>0</v>
      </c>
      <c r="BQ655" s="83" t="str">
        <f t="shared" si="319"/>
        <v/>
      </c>
      <c r="BR655" s="82">
        <f>IFERROR(FIND("Flora",consulta_completa__11[[#This Row],[13 - Ocorrências/Ambientes Atingidos]]),0)</f>
        <v>0</v>
      </c>
      <c r="BS655" s="83" t="str">
        <f t="shared" si="320"/>
        <v/>
      </c>
      <c r="BT655" s="82">
        <f>IFERROR(FIND("Fauna",consulta_completa__11[[#This Row],[13 - Ocorrências/Ambientes Atingidos]]),0)</f>
        <v>0</v>
      </c>
      <c r="BU655" s="83" t="str">
        <f t="shared" si="321"/>
        <v/>
      </c>
      <c r="BV655" s="82">
        <f>IFERROR(FIND("UC federal",consulta_completa__11[[#This Row],[13 - Ocorrências/Ambientes Atingidos]]),0)</f>
        <v>0</v>
      </c>
      <c r="BW655" s="83" t="str">
        <f t="shared" si="322"/>
        <v/>
      </c>
      <c r="BX655" s="82">
        <f>IFERROR(FIND("UC estadual/municipal",consulta_completa__11[[#This Row],[13 - Ocorrências/Ambientes Atingidos]]),0)</f>
        <v>0</v>
      </c>
      <c r="BY655" s="83" t="str">
        <f t="shared" si="323"/>
        <v/>
      </c>
      <c r="BZ655" s="82">
        <f>IFERROR(FIND("Outro(s)",consulta_completa__11[[#This Row],[13 - Ocorrências/Ambientes Atingidos]]),0)</f>
        <v>0</v>
      </c>
      <c r="CA655" s="83" t="str">
        <f t="shared" si="324"/>
        <v/>
      </c>
      <c r="CB655" s="82">
        <f>IFERROR(FIND("Sem dano",consulta_completa__11[[#This Row],[13 - Ocorrências/Ambientes Atingidos]]),0)</f>
        <v>0</v>
      </c>
      <c r="CC655" s="83" t="str">
        <f t="shared" si="325"/>
        <v/>
      </c>
      <c r="CD655" s="82" t="str">
        <f>IF(consulta_completa__11[[#This Row],[13 - Ocorrências/Ambientes Atingidos]]="","X","")</f>
        <v/>
      </c>
      <c r="CE655" s="84">
        <f>IFERROR(FIND("IBAMA",consulta_completa__11[[#This Row],[14 - Inst. Atuando no Local]]),0)</f>
        <v>0</v>
      </c>
      <c r="CF655" s="84" t="str">
        <f t="shared" si="326"/>
        <v/>
      </c>
      <c r="CG655" s="84">
        <f>IFERROR(FIND("OEMA",consulta_completa__11[[#This Row],[14 - Inst. Atuando no Local]]),0)</f>
        <v>0</v>
      </c>
      <c r="CH655" s="84" t="str">
        <f t="shared" si="327"/>
        <v/>
      </c>
      <c r="CI655" s="84">
        <f>IFERROR(FIND("DEFESA CIVIL",consulta_completa__11[[#This Row],[14 - Inst. Atuando no Local]]),0)</f>
        <v>0</v>
      </c>
      <c r="CJ655" s="84" t="str">
        <f t="shared" si="328"/>
        <v/>
      </c>
      <c r="CK655" s="84">
        <f>IFERROR(FIND("CORPO DE BOMBEIROS",consulta_completa__11[[#This Row],[14 - Inst. Atuando no Local]]),0)</f>
        <v>0</v>
      </c>
      <c r="CL655" s="84" t="str">
        <f t="shared" si="329"/>
        <v/>
      </c>
      <c r="CM655" s="84">
        <f>IFERROR(FIND("POLÍCIA RODOVIÁRIA",consulta_completa__11[[#This Row],[14 - Inst. Atuando no Local]]),0)</f>
        <v>0</v>
      </c>
      <c r="CN655" s="84" t="str">
        <f t="shared" si="330"/>
        <v/>
      </c>
      <c r="CO655" s="84">
        <f>IFERROR(FIND("POLÍCIA MILITAR",consulta_completa__11[[#This Row],[14 - Inst. Atuando no Local]]),0)</f>
        <v>0</v>
      </c>
      <c r="CP655" s="84" t="str">
        <f t="shared" si="331"/>
        <v/>
      </c>
      <c r="CQ655" s="84">
        <f>IFERROR(FIND("POLÍCIA CIVIL",consulta_completa__11[[#This Row],[14 - Inst. Atuando no Local]]),0)</f>
        <v>0</v>
      </c>
      <c r="CR655" s="84" t="str">
        <f t="shared" si="332"/>
        <v/>
      </c>
      <c r="CS655" s="84">
        <f>IFERROR(FIND("MARINHA DO BRASIL",consulta_completa__11[[#This Row],[14 - Inst. Atuando no Local]]),0)</f>
        <v>0</v>
      </c>
      <c r="CT655" s="84" t="str">
        <f t="shared" si="333"/>
        <v/>
      </c>
      <c r="CU655" s="84">
        <f>IFERROR(FIND("EMPRESA ESPECIALIZADA EM ATENDIMENTO",consulta_completa__11[[#This Row],[14 - Inst. Atuando no Local]]),0)</f>
        <v>0</v>
      </c>
      <c r="CV655" s="84" t="str">
        <f t="shared" si="334"/>
        <v/>
      </c>
      <c r="CW655" s="84">
        <f>IFERROR(FIND("IBAMA",consulta_completa__11[[#This Row],[14 - Inst. Atuando no Local]]),0)</f>
        <v>0</v>
      </c>
      <c r="CX655" s="84" t="str">
        <f t="shared" si="335"/>
        <v/>
      </c>
      <c r="CY655" s="84" t="str">
        <f>IF(consulta_completa__11[[#This Row],[14 - Inst. Atuando no Local]]="","X","")</f>
        <v/>
      </c>
      <c r="CZ655" s="84">
        <f>IFERROR(FIND("OUTRA (S)",consulta_completa__11[[#This Row],[14 - Inst. Atuando no Local]]),0)</f>
        <v>0</v>
      </c>
      <c r="DA655" s="84" t="str">
        <f t="shared" si="336"/>
        <v/>
      </c>
      <c r="DB655" s="35" t="str">
        <f t="shared" si="337"/>
        <v>Sim</v>
      </c>
      <c r="DC655" s="35" t="str">
        <f t="shared" si="338"/>
        <v>Não</v>
      </c>
      <c r="DD655" s="35" t="str">
        <f t="shared" si="339"/>
        <v>Sim</v>
      </c>
      <c r="DE655" s="87" t="str">
        <f t="shared" si="341"/>
        <v>Federal</v>
      </c>
    </row>
    <row r="656" spans="1:109">
      <c r="A656" s="14">
        <v>20259957620</v>
      </c>
      <c r="B656" s="1">
        <v>45907</v>
      </c>
      <c r="C656" t="s">
        <v>5731</v>
      </c>
      <c r="D656" t="s">
        <v>180</v>
      </c>
      <c r="E656" t="s">
        <v>286</v>
      </c>
      <c r="F656" t="s">
        <v>453</v>
      </c>
      <c r="G656" t="s">
        <v>113</v>
      </c>
      <c r="H656" t="s">
        <v>114</v>
      </c>
      <c r="I656" t="s">
        <v>114</v>
      </c>
      <c r="J656" t="s">
        <v>3966</v>
      </c>
      <c r="K656" t="s">
        <v>113</v>
      </c>
      <c r="L656" t="s">
        <v>113</v>
      </c>
      <c r="M656" t="s">
        <v>1597</v>
      </c>
      <c r="N656" t="s">
        <v>141</v>
      </c>
      <c r="O656" t="s">
        <v>113</v>
      </c>
      <c r="P656" t="s">
        <v>272</v>
      </c>
      <c r="Q656" t="s">
        <v>143</v>
      </c>
      <c r="R656" t="s">
        <v>123</v>
      </c>
      <c r="S656" t="s">
        <v>113</v>
      </c>
      <c r="T656" t="s">
        <v>5732</v>
      </c>
      <c r="U656" t="s">
        <v>5733</v>
      </c>
      <c r="V656" t="s">
        <v>5734</v>
      </c>
      <c r="Z656" t="s">
        <v>113</v>
      </c>
      <c r="AA656" t="s">
        <v>5735</v>
      </c>
      <c r="AB656" t="s">
        <v>113</v>
      </c>
      <c r="AC656" t="s">
        <v>113</v>
      </c>
      <c r="AE656" t="s">
        <v>2412</v>
      </c>
      <c r="AF656" t="s">
        <v>113</v>
      </c>
      <c r="AG656" t="s">
        <v>113</v>
      </c>
      <c r="AH656" t="s">
        <v>194</v>
      </c>
      <c r="AI656" t="s">
        <v>132</v>
      </c>
      <c r="AJ656" t="s">
        <v>131</v>
      </c>
      <c r="AK656" t="s">
        <v>5736</v>
      </c>
      <c r="AL656" t="s">
        <v>5737</v>
      </c>
      <c r="AM656" t="s">
        <v>2566</v>
      </c>
      <c r="AN656" t="s">
        <v>154</v>
      </c>
      <c r="AO656" t="s">
        <v>2619</v>
      </c>
      <c r="AP656">
        <v>6133161070</v>
      </c>
      <c r="AQ656" t="s">
        <v>2568</v>
      </c>
      <c r="AR656" t="s">
        <v>113</v>
      </c>
      <c r="AS656" t="s">
        <v>113</v>
      </c>
      <c r="AT656" t="s">
        <v>113</v>
      </c>
      <c r="AU656" t="s">
        <v>113</v>
      </c>
      <c r="AW656" t="s">
        <v>113</v>
      </c>
      <c r="AX656" s="82">
        <f>IFERROR(FIND("Óbitos/feridos",consulta_completa__11[[#This Row],[13 - Ocorrências/Ambientes Atingidos]]),0)</f>
        <v>0</v>
      </c>
      <c r="AY656" s="83" t="str">
        <f t="shared" si="311"/>
        <v/>
      </c>
      <c r="AZ656" s="82">
        <f>IFERROR(FIND("População afetada/evacuada",consulta_completa__11[[#This Row],[13 - Ocorrências/Ambientes Atingidos]]),0)</f>
        <v>0</v>
      </c>
      <c r="BA656" s="82" t="str">
        <f t="shared" si="312"/>
        <v/>
      </c>
      <c r="BB656" s="82">
        <f>IFERROR(FIND("Suspensão de abastecimento de água",consulta_completa__11[[#This Row],[13 - Ocorrências/Ambientes Atingidos]]),0)</f>
        <v>1</v>
      </c>
      <c r="BC656" s="83" t="str">
        <f t="shared" si="340"/>
        <v>X</v>
      </c>
      <c r="BD656" s="82">
        <f>IFERROR(FIND("Rio/córrego",consulta_completa__11[[#This Row],[13 - Ocorrências/Ambientes Atingidos]]),0)</f>
        <v>37</v>
      </c>
      <c r="BE656" s="83" t="str">
        <f t="shared" si="313"/>
        <v>X</v>
      </c>
      <c r="BF656" s="82">
        <f>IFERROR(FIND("Lago",consulta_completa__11[[#This Row],[13 - Ocorrências/Ambientes Atingidos]]),0)</f>
        <v>0</v>
      </c>
      <c r="BG656" s="83" t="str">
        <f t="shared" si="314"/>
        <v/>
      </c>
      <c r="BH656" s="82">
        <f>IFERROR(FIND("Mar",consulta_completa__11[[#This Row],[13 - Ocorrências/Ambientes Atingidos]]),0)</f>
        <v>0</v>
      </c>
      <c r="BI656" s="83" t="str">
        <f t="shared" si="315"/>
        <v/>
      </c>
      <c r="BJ656" s="82">
        <f>IFERROR(FIND("Praia",consulta_completa__11[[#This Row],[13 - Ocorrências/Ambientes Atingidos]]),0)</f>
        <v>0</v>
      </c>
      <c r="BK656" s="83" t="str">
        <f t="shared" si="316"/>
        <v/>
      </c>
      <c r="BL656" s="82">
        <f>IFERROR(FIND("Solo",consulta_completa__11[[#This Row],[13 - Ocorrências/Ambientes Atingidos]]),0)</f>
        <v>50</v>
      </c>
      <c r="BM656" s="83" t="str">
        <f t="shared" si="317"/>
        <v>X</v>
      </c>
      <c r="BN656" s="82">
        <f>IFERROR(FIND("Águas subterrâneas",consulta_completa__11[[#This Row],[13 - Ocorrências/Ambientes Atingidos]]),0)</f>
        <v>0</v>
      </c>
      <c r="BO656" s="83" t="str">
        <f t="shared" si="318"/>
        <v/>
      </c>
      <c r="BP656" s="82">
        <f>IFERROR(FIND("Atmosfera",consulta_completa__11[[#This Row],[13 - Ocorrências/Ambientes Atingidos]]),0)</f>
        <v>0</v>
      </c>
      <c r="BQ656" s="83" t="str">
        <f t="shared" si="319"/>
        <v/>
      </c>
      <c r="BR656" s="82">
        <f>IFERROR(FIND("Flora",consulta_completa__11[[#This Row],[13 - Ocorrências/Ambientes Atingidos]]),0)</f>
        <v>0</v>
      </c>
      <c r="BS656" s="83" t="str">
        <f t="shared" si="320"/>
        <v/>
      </c>
      <c r="BT656" s="82">
        <f>IFERROR(FIND("Fauna",consulta_completa__11[[#This Row],[13 - Ocorrências/Ambientes Atingidos]]),0)</f>
        <v>0</v>
      </c>
      <c r="BU656" s="83" t="str">
        <f t="shared" si="321"/>
        <v/>
      </c>
      <c r="BV656" s="82">
        <f>IFERROR(FIND("UC federal",consulta_completa__11[[#This Row],[13 - Ocorrências/Ambientes Atingidos]]),0)</f>
        <v>0</v>
      </c>
      <c r="BW656" s="83" t="str">
        <f t="shared" si="322"/>
        <v/>
      </c>
      <c r="BX656" s="82">
        <f>IFERROR(FIND("UC estadual/municipal",consulta_completa__11[[#This Row],[13 - Ocorrências/Ambientes Atingidos]]),0)</f>
        <v>0</v>
      </c>
      <c r="BY656" s="83" t="str">
        <f t="shared" si="323"/>
        <v/>
      </c>
      <c r="BZ656" s="82">
        <f>IFERROR(FIND("Outro(s)",consulta_completa__11[[#This Row],[13 - Ocorrências/Ambientes Atingidos]]),0)</f>
        <v>0</v>
      </c>
      <c r="CA656" s="83" t="str">
        <f t="shared" si="324"/>
        <v/>
      </c>
      <c r="CB656" s="82">
        <f>IFERROR(FIND("Sem dano",consulta_completa__11[[#This Row],[13 - Ocorrências/Ambientes Atingidos]]),0)</f>
        <v>0</v>
      </c>
      <c r="CC656" s="83" t="str">
        <f t="shared" si="325"/>
        <v/>
      </c>
      <c r="CD656" s="82" t="str">
        <f>IF(consulta_completa__11[[#This Row],[13 - Ocorrências/Ambientes Atingidos]]="","X","")</f>
        <v/>
      </c>
      <c r="CE656" s="84">
        <f>IFERROR(FIND("IBAMA",consulta_completa__11[[#This Row],[14 - Inst. Atuando no Local]]),0)</f>
        <v>0</v>
      </c>
      <c r="CF656" s="84" t="str">
        <f t="shared" si="326"/>
        <v/>
      </c>
      <c r="CG656" s="84">
        <f>IFERROR(FIND("OEMA",consulta_completa__11[[#This Row],[14 - Inst. Atuando no Local]]),0)</f>
        <v>0</v>
      </c>
      <c r="CH656" s="84" t="str">
        <f t="shared" si="327"/>
        <v/>
      </c>
      <c r="CI656" s="84">
        <f>IFERROR(FIND("DEFESA CIVIL",consulta_completa__11[[#This Row],[14 - Inst. Atuando no Local]]),0)</f>
        <v>0</v>
      </c>
      <c r="CJ656" s="84" t="str">
        <f t="shared" si="328"/>
        <v/>
      </c>
      <c r="CK656" s="84">
        <f>IFERROR(FIND("CORPO DE BOMBEIROS",consulta_completa__11[[#This Row],[14 - Inst. Atuando no Local]]),0)</f>
        <v>0</v>
      </c>
      <c r="CL656" s="84" t="str">
        <f t="shared" si="329"/>
        <v/>
      </c>
      <c r="CM656" s="84">
        <f>IFERROR(FIND("POLÍCIA RODOVIÁRIA",consulta_completa__11[[#This Row],[14 - Inst. Atuando no Local]]),0)</f>
        <v>0</v>
      </c>
      <c r="CN656" s="84" t="str">
        <f t="shared" si="330"/>
        <v/>
      </c>
      <c r="CO656" s="84">
        <f>IFERROR(FIND("POLÍCIA MILITAR",consulta_completa__11[[#This Row],[14 - Inst. Atuando no Local]]),0)</f>
        <v>0</v>
      </c>
      <c r="CP656" s="84" t="str">
        <f t="shared" si="331"/>
        <v/>
      </c>
      <c r="CQ656" s="84">
        <f>IFERROR(FIND("POLÍCIA CIVIL",consulta_completa__11[[#This Row],[14 - Inst. Atuando no Local]]),0)</f>
        <v>0</v>
      </c>
      <c r="CR656" s="84" t="str">
        <f t="shared" si="332"/>
        <v/>
      </c>
      <c r="CS656" s="84">
        <f>IFERROR(FIND("MARINHA DO BRASIL",consulta_completa__11[[#This Row],[14 - Inst. Atuando no Local]]),0)</f>
        <v>0</v>
      </c>
      <c r="CT656" s="84" t="str">
        <f t="shared" si="333"/>
        <v/>
      </c>
      <c r="CU656" s="84">
        <f>IFERROR(FIND("EMPRESA ESPECIALIZADA EM ATENDIMENTO",consulta_completa__11[[#This Row],[14 - Inst. Atuando no Local]]),0)</f>
        <v>0</v>
      </c>
      <c r="CV656" s="84" t="str">
        <f t="shared" si="334"/>
        <v/>
      </c>
      <c r="CW656" s="84">
        <f>IFERROR(FIND("IBAMA",consulta_completa__11[[#This Row],[14 - Inst. Atuando no Local]]),0)</f>
        <v>0</v>
      </c>
      <c r="CX656" s="84" t="str">
        <f t="shared" si="335"/>
        <v/>
      </c>
      <c r="CY656" s="84" t="str">
        <f>IF(consulta_completa__11[[#This Row],[14 - Inst. Atuando no Local]]="","X","")</f>
        <v/>
      </c>
      <c r="CZ656" s="84">
        <f>IFERROR(FIND("OUTRA (S)",consulta_completa__11[[#This Row],[14 - Inst. Atuando no Local]]),0)</f>
        <v>0</v>
      </c>
      <c r="DA656" s="84" t="str">
        <f t="shared" si="336"/>
        <v/>
      </c>
      <c r="DB656" s="35" t="str">
        <f t="shared" si="337"/>
        <v>Sim</v>
      </c>
      <c r="DC656" s="35" t="str">
        <f t="shared" si="338"/>
        <v>Não</v>
      </c>
      <c r="DD656" s="35" t="str">
        <f t="shared" si="339"/>
        <v>Sim</v>
      </c>
      <c r="DE656" s="87" t="str">
        <f t="shared" si="341"/>
        <v>Sem informação</v>
      </c>
    </row>
    <row r="657" spans="1:109">
      <c r="A657" s="14">
        <v>20259861222</v>
      </c>
      <c r="B657" s="1">
        <v>45908</v>
      </c>
      <c r="C657" t="s">
        <v>5738</v>
      </c>
      <c r="D657" t="s">
        <v>3595</v>
      </c>
      <c r="E657" t="s">
        <v>320</v>
      </c>
      <c r="F657" t="s">
        <v>1202</v>
      </c>
      <c r="G657" t="s">
        <v>113</v>
      </c>
      <c r="H657" t="s">
        <v>114</v>
      </c>
      <c r="I657" t="s">
        <v>114</v>
      </c>
      <c r="J657" t="s">
        <v>113</v>
      </c>
      <c r="K657" t="s">
        <v>114</v>
      </c>
      <c r="L657" t="s">
        <v>114</v>
      </c>
      <c r="M657" t="s">
        <v>629</v>
      </c>
      <c r="N657" t="s">
        <v>113</v>
      </c>
      <c r="O657" t="s">
        <v>120</v>
      </c>
      <c r="P657" t="s">
        <v>299</v>
      </c>
      <c r="Q657" t="s">
        <v>143</v>
      </c>
      <c r="R657" t="s">
        <v>123</v>
      </c>
      <c r="S657" t="s">
        <v>113</v>
      </c>
      <c r="T657" t="s">
        <v>5739</v>
      </c>
      <c r="U657" t="s">
        <v>5740</v>
      </c>
      <c r="V657" t="s">
        <v>5741</v>
      </c>
      <c r="X657" t="b">
        <v>1</v>
      </c>
      <c r="Z657" t="s">
        <v>5742</v>
      </c>
      <c r="AA657" t="s">
        <v>5743</v>
      </c>
      <c r="AB657" t="s">
        <v>5744</v>
      </c>
      <c r="AC657" t="s">
        <v>113</v>
      </c>
      <c r="AD657">
        <v>1</v>
      </c>
      <c r="AE657" t="s">
        <v>113</v>
      </c>
      <c r="AF657" t="s">
        <v>113</v>
      </c>
      <c r="AG657" t="s">
        <v>113</v>
      </c>
      <c r="AH657" t="s">
        <v>131</v>
      </c>
      <c r="AI657" t="s">
        <v>132</v>
      </c>
      <c r="AJ657" t="s">
        <v>131</v>
      </c>
      <c r="AK657" t="s">
        <v>5745</v>
      </c>
      <c r="AL657" t="s">
        <v>5746</v>
      </c>
      <c r="AM657" t="s">
        <v>5747</v>
      </c>
      <c r="AN657" t="s">
        <v>5744</v>
      </c>
      <c r="AO657" t="s">
        <v>5748</v>
      </c>
      <c r="AP657">
        <v>35988179537</v>
      </c>
      <c r="AQ657" t="s">
        <v>284</v>
      </c>
      <c r="AR657" t="s">
        <v>113</v>
      </c>
      <c r="AS657" t="s">
        <v>113</v>
      </c>
      <c r="AT657" t="s">
        <v>113</v>
      </c>
      <c r="AU657" t="s">
        <v>113</v>
      </c>
      <c r="AW657" t="s">
        <v>113</v>
      </c>
      <c r="AX657" s="82">
        <f>IFERROR(FIND("Óbitos/feridos",consulta_completa__11[[#This Row],[13 - Ocorrências/Ambientes Atingidos]]),0)</f>
        <v>0</v>
      </c>
      <c r="AY657" s="83" t="str">
        <f t="shared" si="311"/>
        <v/>
      </c>
      <c r="AZ657" s="82">
        <f>IFERROR(FIND("População afetada/evacuada",consulta_completa__11[[#This Row],[13 - Ocorrências/Ambientes Atingidos]]),0)</f>
        <v>0</v>
      </c>
      <c r="BA657" s="82" t="str">
        <f t="shared" si="312"/>
        <v/>
      </c>
      <c r="BB657" s="82">
        <f>IFERROR(FIND("Suspensão de abastecimento de água",consulta_completa__11[[#This Row],[13 - Ocorrências/Ambientes Atingidos]]),0)</f>
        <v>0</v>
      </c>
      <c r="BC657" s="83" t="str">
        <f t="shared" si="340"/>
        <v/>
      </c>
      <c r="BD657" s="82">
        <f>IFERROR(FIND("Rio/córrego",consulta_completa__11[[#This Row],[13 - Ocorrências/Ambientes Atingidos]]),0)</f>
        <v>0</v>
      </c>
      <c r="BE657" s="83" t="str">
        <f t="shared" si="313"/>
        <v/>
      </c>
      <c r="BF657" s="82">
        <f>IFERROR(FIND("Lago",consulta_completa__11[[#This Row],[13 - Ocorrências/Ambientes Atingidos]]),0)</f>
        <v>0</v>
      </c>
      <c r="BG657" s="83" t="str">
        <f t="shared" si="314"/>
        <v/>
      </c>
      <c r="BH657" s="82">
        <f>IFERROR(FIND("Mar",consulta_completa__11[[#This Row],[13 - Ocorrências/Ambientes Atingidos]]),0)</f>
        <v>0</v>
      </c>
      <c r="BI657" s="83" t="str">
        <f t="shared" si="315"/>
        <v/>
      </c>
      <c r="BJ657" s="82">
        <f>IFERROR(FIND("Praia",consulta_completa__11[[#This Row],[13 - Ocorrências/Ambientes Atingidos]]),0)</f>
        <v>0</v>
      </c>
      <c r="BK657" s="83" t="str">
        <f t="shared" si="316"/>
        <v/>
      </c>
      <c r="BL657" s="82">
        <f>IFERROR(FIND("Solo",consulta_completa__11[[#This Row],[13 - Ocorrências/Ambientes Atingidos]]),0)</f>
        <v>1</v>
      </c>
      <c r="BM657" s="83" t="str">
        <f t="shared" si="317"/>
        <v>X</v>
      </c>
      <c r="BN657" s="82">
        <f>IFERROR(FIND("Águas subterrâneas",consulta_completa__11[[#This Row],[13 - Ocorrências/Ambientes Atingidos]]),0)</f>
        <v>0</v>
      </c>
      <c r="BO657" s="83" t="str">
        <f t="shared" si="318"/>
        <v/>
      </c>
      <c r="BP657" s="82">
        <f>IFERROR(FIND("Atmosfera",consulta_completa__11[[#This Row],[13 - Ocorrências/Ambientes Atingidos]]),0)</f>
        <v>0</v>
      </c>
      <c r="BQ657" s="83" t="str">
        <f t="shared" si="319"/>
        <v/>
      </c>
      <c r="BR657" s="82">
        <f>IFERROR(FIND("Flora",consulta_completa__11[[#This Row],[13 - Ocorrências/Ambientes Atingidos]]),0)</f>
        <v>7</v>
      </c>
      <c r="BS657" s="83" t="str">
        <f t="shared" si="320"/>
        <v>X</v>
      </c>
      <c r="BT657" s="82">
        <f>IFERROR(FIND("Fauna",consulta_completa__11[[#This Row],[13 - Ocorrências/Ambientes Atingidos]]),0)</f>
        <v>0</v>
      </c>
      <c r="BU657" s="83" t="str">
        <f t="shared" si="321"/>
        <v/>
      </c>
      <c r="BV657" s="82">
        <f>IFERROR(FIND("UC federal",consulta_completa__11[[#This Row],[13 - Ocorrências/Ambientes Atingidos]]),0)</f>
        <v>0</v>
      </c>
      <c r="BW657" s="83" t="str">
        <f t="shared" si="322"/>
        <v/>
      </c>
      <c r="BX657" s="82">
        <f>IFERROR(FIND("UC estadual/municipal",consulta_completa__11[[#This Row],[13 - Ocorrências/Ambientes Atingidos]]),0)</f>
        <v>0</v>
      </c>
      <c r="BY657" s="83" t="str">
        <f t="shared" si="323"/>
        <v/>
      </c>
      <c r="BZ657" s="82">
        <f>IFERROR(FIND("Outro(s)",consulta_completa__11[[#This Row],[13 - Ocorrências/Ambientes Atingidos]]),0)</f>
        <v>0</v>
      </c>
      <c r="CA657" s="83" t="str">
        <f t="shared" si="324"/>
        <v/>
      </c>
      <c r="CB657" s="82">
        <f>IFERROR(FIND("Sem dano",consulta_completa__11[[#This Row],[13 - Ocorrências/Ambientes Atingidos]]),0)</f>
        <v>0</v>
      </c>
      <c r="CC657" s="83" t="str">
        <f t="shared" si="325"/>
        <v/>
      </c>
      <c r="CD657" s="82" t="str">
        <f>IF(consulta_completa__11[[#This Row],[13 - Ocorrências/Ambientes Atingidos]]="","X","")</f>
        <v/>
      </c>
      <c r="CE657" s="84">
        <f>IFERROR(FIND("IBAMA",consulta_completa__11[[#This Row],[14 - Inst. Atuando no Local]]),0)</f>
        <v>0</v>
      </c>
      <c r="CF657" s="84" t="str">
        <f t="shared" si="326"/>
        <v/>
      </c>
      <c r="CG657" s="84">
        <f>IFERROR(FIND("OEMA",consulta_completa__11[[#This Row],[14 - Inst. Atuando no Local]]),0)</f>
        <v>0</v>
      </c>
      <c r="CH657" s="84" t="str">
        <f t="shared" si="327"/>
        <v/>
      </c>
      <c r="CI657" s="84">
        <f>IFERROR(FIND("DEFESA CIVIL",consulta_completa__11[[#This Row],[14 - Inst. Atuando no Local]]),0)</f>
        <v>0</v>
      </c>
      <c r="CJ657" s="84" t="str">
        <f t="shared" si="328"/>
        <v/>
      </c>
      <c r="CK657" s="84">
        <f>IFERROR(FIND("CORPO DE BOMBEIROS",consulta_completa__11[[#This Row],[14 - Inst. Atuando no Local]]),0)</f>
        <v>0</v>
      </c>
      <c r="CL657" s="84" t="str">
        <f t="shared" si="329"/>
        <v/>
      </c>
      <c r="CM657" s="84">
        <f>IFERROR(FIND("POLÍCIA RODOVIÁRIA",consulta_completa__11[[#This Row],[14 - Inst. Atuando no Local]]),0)</f>
        <v>0</v>
      </c>
      <c r="CN657" s="84" t="str">
        <f t="shared" si="330"/>
        <v/>
      </c>
      <c r="CO657" s="84">
        <f>IFERROR(FIND("POLÍCIA MILITAR",consulta_completa__11[[#This Row],[14 - Inst. Atuando no Local]]),0)</f>
        <v>0</v>
      </c>
      <c r="CP657" s="84" t="str">
        <f t="shared" si="331"/>
        <v/>
      </c>
      <c r="CQ657" s="84">
        <f>IFERROR(FIND("POLÍCIA CIVIL",consulta_completa__11[[#This Row],[14 - Inst. Atuando no Local]]),0)</f>
        <v>0</v>
      </c>
      <c r="CR657" s="84" t="str">
        <f t="shared" si="332"/>
        <v/>
      </c>
      <c r="CS657" s="84">
        <f>IFERROR(FIND("MARINHA DO BRASIL",consulta_completa__11[[#This Row],[14 - Inst. Atuando no Local]]),0)</f>
        <v>0</v>
      </c>
      <c r="CT657" s="84" t="str">
        <f t="shared" si="333"/>
        <v/>
      </c>
      <c r="CU657" s="84">
        <f>IFERROR(FIND("EMPRESA ESPECIALIZADA EM ATENDIMENTO",consulta_completa__11[[#This Row],[14 - Inst. Atuando no Local]]),0)</f>
        <v>0</v>
      </c>
      <c r="CV657" s="84" t="str">
        <f t="shared" si="334"/>
        <v/>
      </c>
      <c r="CW657" s="84">
        <f>IFERROR(FIND("IBAMA",consulta_completa__11[[#This Row],[14 - Inst. Atuando no Local]]),0)</f>
        <v>0</v>
      </c>
      <c r="CX657" s="84" t="str">
        <f t="shared" si="335"/>
        <v/>
      </c>
      <c r="CY657" s="84" t="str">
        <f>IF(consulta_completa__11[[#This Row],[14 - Inst. Atuando no Local]]="","X","")</f>
        <v>X</v>
      </c>
      <c r="CZ657" s="84">
        <f>IFERROR(FIND("OUTRA (S)",consulta_completa__11[[#This Row],[14 - Inst. Atuando no Local]]),0)</f>
        <v>0</v>
      </c>
      <c r="DA657" s="84" t="str">
        <f t="shared" si="336"/>
        <v/>
      </c>
      <c r="DB657" s="35" t="str">
        <f t="shared" si="337"/>
        <v>Sim</v>
      </c>
      <c r="DC657" s="35" t="str">
        <f t="shared" si="338"/>
        <v>Não</v>
      </c>
      <c r="DD657" s="35" t="str">
        <f t="shared" si="339"/>
        <v>Sim</v>
      </c>
      <c r="DE657" s="87" t="str">
        <f t="shared" si="341"/>
        <v>Federal</v>
      </c>
    </row>
    <row r="658" spans="1:109">
      <c r="A658" s="14">
        <v>20259879228</v>
      </c>
      <c r="B658" s="1">
        <v>45908</v>
      </c>
      <c r="C658" t="s">
        <v>5749</v>
      </c>
      <c r="D658" t="s">
        <v>180</v>
      </c>
      <c r="E658" t="s">
        <v>162</v>
      </c>
      <c r="F658" t="s">
        <v>163</v>
      </c>
      <c r="G658" t="s">
        <v>113</v>
      </c>
      <c r="H658" t="s">
        <v>114</v>
      </c>
      <c r="I658" t="s">
        <v>114</v>
      </c>
      <c r="J658" t="s">
        <v>1492</v>
      </c>
      <c r="K658" t="s">
        <v>113</v>
      </c>
      <c r="L658" t="s">
        <v>113</v>
      </c>
      <c r="M658" t="s">
        <v>140</v>
      </c>
      <c r="N658" t="s">
        <v>119</v>
      </c>
      <c r="O658" t="s">
        <v>239</v>
      </c>
      <c r="P658" t="s">
        <v>299</v>
      </c>
      <c r="Q658" t="s">
        <v>167</v>
      </c>
      <c r="R658" t="s">
        <v>123</v>
      </c>
      <c r="S658" t="s">
        <v>113</v>
      </c>
      <c r="T658" t="s">
        <v>5750</v>
      </c>
      <c r="U658" t="s">
        <v>5751</v>
      </c>
      <c r="V658" t="s">
        <v>5752</v>
      </c>
      <c r="Z658" t="s">
        <v>113</v>
      </c>
      <c r="AA658" t="s">
        <v>113</v>
      </c>
      <c r="AB658" t="s">
        <v>2460</v>
      </c>
      <c r="AC658" t="s">
        <v>276</v>
      </c>
      <c r="AD658">
        <v>1</v>
      </c>
      <c r="AE658" t="s">
        <v>3796</v>
      </c>
      <c r="AF658" t="s">
        <v>5753</v>
      </c>
      <c r="AG658" t="s">
        <v>5754</v>
      </c>
      <c r="AH658" t="s">
        <v>131</v>
      </c>
      <c r="AI658" t="s">
        <v>131</v>
      </c>
      <c r="AJ658" t="s">
        <v>132</v>
      </c>
      <c r="AK658" t="s">
        <v>113</v>
      </c>
      <c r="AL658" t="s">
        <v>5755</v>
      </c>
      <c r="AM658" t="s">
        <v>281</v>
      </c>
      <c r="AN658" t="s">
        <v>282</v>
      </c>
      <c r="AO658" t="s">
        <v>283</v>
      </c>
      <c r="AP658">
        <v>31982725614</v>
      </c>
      <c r="AQ658" t="s">
        <v>284</v>
      </c>
      <c r="AR658" t="s">
        <v>113</v>
      </c>
      <c r="AS658" t="s">
        <v>113</v>
      </c>
      <c r="AT658" t="s">
        <v>113</v>
      </c>
      <c r="AU658" t="s">
        <v>113</v>
      </c>
      <c r="AW658" t="s">
        <v>113</v>
      </c>
      <c r="AX658" s="82">
        <f>IFERROR(FIND("Óbitos/feridos",consulta_completa__11[[#This Row],[13 - Ocorrências/Ambientes Atingidos]]),0)</f>
        <v>0</v>
      </c>
      <c r="AY658" s="83" t="str">
        <f t="shared" si="311"/>
        <v/>
      </c>
      <c r="AZ658" s="82">
        <f>IFERROR(FIND("População afetada/evacuada",consulta_completa__11[[#This Row],[13 - Ocorrências/Ambientes Atingidos]]),0)</f>
        <v>0</v>
      </c>
      <c r="BA658" s="82" t="str">
        <f t="shared" si="312"/>
        <v/>
      </c>
      <c r="BB658" s="82">
        <f>IFERROR(FIND("Suspensão de abastecimento de água",consulta_completa__11[[#This Row],[13 - Ocorrências/Ambientes Atingidos]]),0)</f>
        <v>0</v>
      </c>
      <c r="BC658" s="83" t="str">
        <f t="shared" si="340"/>
        <v/>
      </c>
      <c r="BD658" s="82">
        <f>IFERROR(FIND("Rio/córrego",consulta_completa__11[[#This Row],[13 - Ocorrências/Ambientes Atingidos]]),0)</f>
        <v>0</v>
      </c>
      <c r="BE658" s="83" t="str">
        <f t="shared" si="313"/>
        <v/>
      </c>
      <c r="BF658" s="82">
        <f>IFERROR(FIND("Lago",consulta_completa__11[[#This Row],[13 - Ocorrências/Ambientes Atingidos]]),0)</f>
        <v>0</v>
      </c>
      <c r="BG658" s="83" t="str">
        <f t="shared" si="314"/>
        <v/>
      </c>
      <c r="BH658" s="82">
        <f>IFERROR(FIND("Mar",consulta_completa__11[[#This Row],[13 - Ocorrências/Ambientes Atingidos]]),0)</f>
        <v>0</v>
      </c>
      <c r="BI658" s="83" t="str">
        <f t="shared" si="315"/>
        <v/>
      </c>
      <c r="BJ658" s="82">
        <f>IFERROR(FIND("Praia",consulta_completa__11[[#This Row],[13 - Ocorrências/Ambientes Atingidos]]),0)</f>
        <v>0</v>
      </c>
      <c r="BK658" s="83" t="str">
        <f t="shared" si="316"/>
        <v/>
      </c>
      <c r="BL658" s="82">
        <f>IFERROR(FIND("Solo",consulta_completa__11[[#This Row],[13 - Ocorrências/Ambientes Atingidos]]),0)</f>
        <v>1</v>
      </c>
      <c r="BM658" s="83" t="str">
        <f t="shared" si="317"/>
        <v>X</v>
      </c>
      <c r="BN658" s="82">
        <f>IFERROR(FIND("Águas subterrâneas",consulta_completa__11[[#This Row],[13 - Ocorrências/Ambientes Atingidos]]),0)</f>
        <v>0</v>
      </c>
      <c r="BO658" s="83" t="str">
        <f t="shared" si="318"/>
        <v/>
      </c>
      <c r="BP658" s="82">
        <f>IFERROR(FIND("Atmosfera",consulta_completa__11[[#This Row],[13 - Ocorrências/Ambientes Atingidos]]),0)</f>
        <v>0</v>
      </c>
      <c r="BQ658" s="83" t="str">
        <f t="shared" si="319"/>
        <v/>
      </c>
      <c r="BR658" s="82">
        <f>IFERROR(FIND("Flora",consulta_completa__11[[#This Row],[13 - Ocorrências/Ambientes Atingidos]]),0)</f>
        <v>0</v>
      </c>
      <c r="BS658" s="83" t="str">
        <f t="shared" si="320"/>
        <v/>
      </c>
      <c r="BT658" s="82">
        <f>IFERROR(FIND("Fauna",consulta_completa__11[[#This Row],[13 - Ocorrências/Ambientes Atingidos]]),0)</f>
        <v>0</v>
      </c>
      <c r="BU658" s="83" t="str">
        <f t="shared" si="321"/>
        <v/>
      </c>
      <c r="BV658" s="82">
        <f>IFERROR(FIND("UC federal",consulta_completa__11[[#This Row],[13 - Ocorrências/Ambientes Atingidos]]),0)</f>
        <v>0</v>
      </c>
      <c r="BW658" s="83" t="str">
        <f t="shared" si="322"/>
        <v/>
      </c>
      <c r="BX658" s="82">
        <f>IFERROR(FIND("UC estadual/municipal",consulta_completa__11[[#This Row],[13 - Ocorrências/Ambientes Atingidos]]),0)</f>
        <v>0</v>
      </c>
      <c r="BY658" s="83" t="str">
        <f t="shared" si="323"/>
        <v/>
      </c>
      <c r="BZ658" s="82">
        <f>IFERROR(FIND("Outro(s)",consulta_completa__11[[#This Row],[13 - Ocorrências/Ambientes Atingidos]]),0)</f>
        <v>0</v>
      </c>
      <c r="CA658" s="83" t="str">
        <f t="shared" si="324"/>
        <v/>
      </c>
      <c r="CB658" s="82">
        <f>IFERROR(FIND("Sem dano",consulta_completa__11[[#This Row],[13 - Ocorrências/Ambientes Atingidos]]),0)</f>
        <v>0</v>
      </c>
      <c r="CC658" s="83" t="str">
        <f t="shared" si="325"/>
        <v/>
      </c>
      <c r="CD658" s="82" t="str">
        <f>IF(consulta_completa__11[[#This Row],[13 - Ocorrências/Ambientes Atingidos]]="","X","")</f>
        <v/>
      </c>
      <c r="CE658" s="84">
        <f>IFERROR(FIND("IBAMA",consulta_completa__11[[#This Row],[14 - Inst. Atuando no Local]]),0)</f>
        <v>0</v>
      </c>
      <c r="CF658" s="84" t="str">
        <f t="shared" si="326"/>
        <v/>
      </c>
      <c r="CG658" s="84">
        <f>IFERROR(FIND("OEMA",consulta_completa__11[[#This Row],[14 - Inst. Atuando no Local]]),0)</f>
        <v>0</v>
      </c>
      <c r="CH658" s="84" t="str">
        <f t="shared" si="327"/>
        <v/>
      </c>
      <c r="CI658" s="84">
        <f>IFERROR(FIND("DEFESA CIVIL",consulta_completa__11[[#This Row],[14 - Inst. Atuando no Local]]),0)</f>
        <v>0</v>
      </c>
      <c r="CJ658" s="84" t="str">
        <f t="shared" si="328"/>
        <v/>
      </c>
      <c r="CK658" s="84">
        <f>IFERROR(FIND("CORPO DE BOMBEIROS",consulta_completa__11[[#This Row],[14 - Inst. Atuando no Local]]),0)</f>
        <v>0</v>
      </c>
      <c r="CL658" s="84" t="str">
        <f t="shared" si="329"/>
        <v/>
      </c>
      <c r="CM658" s="84">
        <f>IFERROR(FIND("POLÍCIA RODOVIÁRIA",consulta_completa__11[[#This Row],[14 - Inst. Atuando no Local]]),0)</f>
        <v>0</v>
      </c>
      <c r="CN658" s="84" t="str">
        <f t="shared" si="330"/>
        <v/>
      </c>
      <c r="CO658" s="84">
        <f>IFERROR(FIND("POLÍCIA MILITAR",consulta_completa__11[[#This Row],[14 - Inst. Atuando no Local]]),0)</f>
        <v>0</v>
      </c>
      <c r="CP658" s="84" t="str">
        <f t="shared" si="331"/>
        <v/>
      </c>
      <c r="CQ658" s="84">
        <f>IFERROR(FIND("POLÍCIA CIVIL",consulta_completa__11[[#This Row],[14 - Inst. Atuando no Local]]),0)</f>
        <v>0</v>
      </c>
      <c r="CR658" s="84" t="str">
        <f t="shared" si="332"/>
        <v/>
      </c>
      <c r="CS658" s="84">
        <f>IFERROR(FIND("MARINHA DO BRASIL",consulta_completa__11[[#This Row],[14 - Inst. Atuando no Local]]),0)</f>
        <v>0</v>
      </c>
      <c r="CT658" s="84" t="str">
        <f t="shared" si="333"/>
        <v/>
      </c>
      <c r="CU658" s="84">
        <f>IFERROR(FIND("EMPRESA ESPECIALIZADA EM ATENDIMENTO",consulta_completa__11[[#This Row],[14 - Inst. Atuando no Local]]),0)</f>
        <v>0</v>
      </c>
      <c r="CV658" s="84" t="str">
        <f t="shared" si="334"/>
        <v/>
      </c>
      <c r="CW658" s="84">
        <f>IFERROR(FIND("IBAMA",consulta_completa__11[[#This Row],[14 - Inst. Atuando no Local]]),0)</f>
        <v>0</v>
      </c>
      <c r="CX658" s="84" t="str">
        <f t="shared" si="335"/>
        <v/>
      </c>
      <c r="CY658" s="84" t="str">
        <f>IF(consulta_completa__11[[#This Row],[14 - Inst. Atuando no Local]]="","X","")</f>
        <v/>
      </c>
      <c r="CZ658" s="84">
        <f>IFERROR(FIND("OUTRA (S)",consulta_completa__11[[#This Row],[14 - Inst. Atuando no Local]]),0)</f>
        <v>0</v>
      </c>
      <c r="DA658" s="84" t="str">
        <f t="shared" si="336"/>
        <v/>
      </c>
      <c r="DB658" s="35" t="str">
        <f t="shared" si="337"/>
        <v>Sim</v>
      </c>
      <c r="DC658" s="35" t="str">
        <f t="shared" si="338"/>
        <v>Não</v>
      </c>
      <c r="DD658" s="35" t="str">
        <f t="shared" si="339"/>
        <v>Sim</v>
      </c>
      <c r="DE658" s="87" t="str">
        <f t="shared" si="341"/>
        <v>Federal</v>
      </c>
    </row>
    <row r="659" spans="1:109">
      <c r="A659" s="14">
        <v>20259928809</v>
      </c>
      <c r="B659" s="1">
        <v>45908</v>
      </c>
      <c r="C659" t="s">
        <v>777</v>
      </c>
      <c r="D659" t="s">
        <v>161</v>
      </c>
      <c r="E659" t="s">
        <v>286</v>
      </c>
      <c r="F659" t="s">
        <v>112</v>
      </c>
      <c r="G659" t="s">
        <v>646</v>
      </c>
      <c r="H659" t="s">
        <v>647</v>
      </c>
      <c r="I659" t="s">
        <v>648</v>
      </c>
      <c r="J659" t="s">
        <v>113</v>
      </c>
      <c r="K659" t="s">
        <v>114</v>
      </c>
      <c r="L659" t="s">
        <v>114</v>
      </c>
      <c r="M659" t="s">
        <v>140</v>
      </c>
      <c r="N659" t="s">
        <v>185</v>
      </c>
      <c r="O659" t="s">
        <v>120</v>
      </c>
      <c r="P659" t="s">
        <v>299</v>
      </c>
      <c r="Q659" t="s">
        <v>167</v>
      </c>
      <c r="R659" t="s">
        <v>123</v>
      </c>
      <c r="S659" t="s">
        <v>113</v>
      </c>
      <c r="T659" t="s">
        <v>5756</v>
      </c>
      <c r="U659" t="s">
        <v>5757</v>
      </c>
      <c r="V659" t="s">
        <v>5757</v>
      </c>
      <c r="Z659" t="s">
        <v>5758</v>
      </c>
      <c r="AA659" t="s">
        <v>5759</v>
      </c>
      <c r="AB659" t="s">
        <v>5760</v>
      </c>
      <c r="AC659" t="s">
        <v>113</v>
      </c>
      <c r="AD659">
        <v>0</v>
      </c>
      <c r="AE659" t="s">
        <v>3622</v>
      </c>
      <c r="AF659" t="s">
        <v>113</v>
      </c>
      <c r="AG659" t="s">
        <v>113</v>
      </c>
      <c r="AH659" t="s">
        <v>131</v>
      </c>
      <c r="AI659" t="s">
        <v>132</v>
      </c>
      <c r="AJ659" t="s">
        <v>131</v>
      </c>
      <c r="AK659" t="s">
        <v>5761</v>
      </c>
      <c r="AL659" t="s">
        <v>5762</v>
      </c>
      <c r="AM659" t="s">
        <v>787</v>
      </c>
      <c r="AN659" t="s">
        <v>787</v>
      </c>
      <c r="AO659" t="s">
        <v>5763</v>
      </c>
      <c r="AP659">
        <v>14350015858</v>
      </c>
      <c r="AQ659" t="s">
        <v>789</v>
      </c>
      <c r="AR659" t="s">
        <v>113</v>
      </c>
      <c r="AS659" t="s">
        <v>113</v>
      </c>
      <c r="AT659" t="s">
        <v>113</v>
      </c>
      <c r="AU659" t="s">
        <v>113</v>
      </c>
      <c r="AW659" t="s">
        <v>113</v>
      </c>
      <c r="AX659" s="82">
        <f>IFERROR(FIND("Óbitos/feridos",consulta_completa__11[[#This Row],[13 - Ocorrências/Ambientes Atingidos]]),0)</f>
        <v>0</v>
      </c>
      <c r="AY659" s="83" t="str">
        <f t="shared" si="311"/>
        <v/>
      </c>
      <c r="AZ659" s="82">
        <f>IFERROR(FIND("População afetada/evacuada",consulta_completa__11[[#This Row],[13 - Ocorrências/Ambientes Atingidos]]),0)</f>
        <v>0</v>
      </c>
      <c r="BA659" s="82" t="str">
        <f t="shared" si="312"/>
        <v/>
      </c>
      <c r="BB659" s="82">
        <f>IFERROR(FIND("Suspensão de abastecimento de água",consulta_completa__11[[#This Row],[13 - Ocorrências/Ambientes Atingidos]]),0)</f>
        <v>0</v>
      </c>
      <c r="BC659" s="83" t="str">
        <f t="shared" si="340"/>
        <v/>
      </c>
      <c r="BD659" s="82">
        <f>IFERROR(FIND("Rio/córrego",consulta_completa__11[[#This Row],[13 - Ocorrências/Ambientes Atingidos]]),0)</f>
        <v>0</v>
      </c>
      <c r="BE659" s="83" t="str">
        <f t="shared" si="313"/>
        <v/>
      </c>
      <c r="BF659" s="82">
        <f>IFERROR(FIND("Lago",consulta_completa__11[[#This Row],[13 - Ocorrências/Ambientes Atingidos]]),0)</f>
        <v>0</v>
      </c>
      <c r="BG659" s="83" t="str">
        <f t="shared" si="314"/>
        <v/>
      </c>
      <c r="BH659" s="82">
        <f>IFERROR(FIND("Mar",consulta_completa__11[[#This Row],[13 - Ocorrências/Ambientes Atingidos]]),0)</f>
        <v>0</v>
      </c>
      <c r="BI659" s="83" t="str">
        <f t="shared" si="315"/>
        <v/>
      </c>
      <c r="BJ659" s="82">
        <f>IFERROR(FIND("Praia",consulta_completa__11[[#This Row],[13 - Ocorrências/Ambientes Atingidos]]),0)</f>
        <v>0</v>
      </c>
      <c r="BK659" s="83" t="str">
        <f t="shared" si="316"/>
        <v/>
      </c>
      <c r="BL659" s="82">
        <f>IFERROR(FIND("Solo",consulta_completa__11[[#This Row],[13 - Ocorrências/Ambientes Atingidos]]),0)</f>
        <v>1</v>
      </c>
      <c r="BM659" s="83" t="str">
        <f t="shared" si="317"/>
        <v>X</v>
      </c>
      <c r="BN659" s="82">
        <f>IFERROR(FIND("Águas subterrâneas",consulta_completa__11[[#This Row],[13 - Ocorrências/Ambientes Atingidos]]),0)</f>
        <v>0</v>
      </c>
      <c r="BO659" s="83" t="str">
        <f t="shared" si="318"/>
        <v/>
      </c>
      <c r="BP659" s="82">
        <f>IFERROR(FIND("Atmosfera",consulta_completa__11[[#This Row],[13 - Ocorrências/Ambientes Atingidos]]),0)</f>
        <v>0</v>
      </c>
      <c r="BQ659" s="83" t="str">
        <f t="shared" si="319"/>
        <v/>
      </c>
      <c r="BR659" s="82">
        <f>IFERROR(FIND("Flora",consulta_completa__11[[#This Row],[13 - Ocorrências/Ambientes Atingidos]]),0)</f>
        <v>0</v>
      </c>
      <c r="BS659" s="83" t="str">
        <f t="shared" si="320"/>
        <v/>
      </c>
      <c r="BT659" s="82">
        <f>IFERROR(FIND("Fauna",consulta_completa__11[[#This Row],[13 - Ocorrências/Ambientes Atingidos]]),0)</f>
        <v>0</v>
      </c>
      <c r="BU659" s="83" t="str">
        <f t="shared" si="321"/>
        <v/>
      </c>
      <c r="BV659" s="82">
        <f>IFERROR(FIND("UC federal",consulta_completa__11[[#This Row],[13 - Ocorrências/Ambientes Atingidos]]),0)</f>
        <v>0</v>
      </c>
      <c r="BW659" s="83" t="str">
        <f t="shared" si="322"/>
        <v/>
      </c>
      <c r="BX659" s="82">
        <f>IFERROR(FIND("UC estadual/municipal",consulta_completa__11[[#This Row],[13 - Ocorrências/Ambientes Atingidos]]),0)</f>
        <v>0</v>
      </c>
      <c r="BY659" s="83" t="str">
        <f t="shared" si="323"/>
        <v/>
      </c>
      <c r="BZ659" s="82">
        <f>IFERROR(FIND("Outro(s)",consulta_completa__11[[#This Row],[13 - Ocorrências/Ambientes Atingidos]]),0)</f>
        <v>0</v>
      </c>
      <c r="CA659" s="83" t="str">
        <f t="shared" si="324"/>
        <v/>
      </c>
      <c r="CB659" s="82">
        <f>IFERROR(FIND("Sem dano",consulta_completa__11[[#This Row],[13 - Ocorrências/Ambientes Atingidos]]),0)</f>
        <v>0</v>
      </c>
      <c r="CC659" s="83" t="str">
        <f t="shared" si="325"/>
        <v/>
      </c>
      <c r="CD659" s="82" t="str">
        <f>IF(consulta_completa__11[[#This Row],[13 - Ocorrências/Ambientes Atingidos]]="","X","")</f>
        <v/>
      </c>
      <c r="CE659" s="84">
        <f>IFERROR(FIND("IBAMA",consulta_completa__11[[#This Row],[14 - Inst. Atuando no Local]]),0)</f>
        <v>0</v>
      </c>
      <c r="CF659" s="84" t="str">
        <f t="shared" si="326"/>
        <v/>
      </c>
      <c r="CG659" s="84">
        <f>IFERROR(FIND("OEMA",consulta_completa__11[[#This Row],[14 - Inst. Atuando no Local]]),0)</f>
        <v>0</v>
      </c>
      <c r="CH659" s="84" t="str">
        <f t="shared" si="327"/>
        <v/>
      </c>
      <c r="CI659" s="84">
        <f>IFERROR(FIND("DEFESA CIVIL",consulta_completa__11[[#This Row],[14 - Inst. Atuando no Local]]),0)</f>
        <v>0</v>
      </c>
      <c r="CJ659" s="84" t="str">
        <f t="shared" si="328"/>
        <v/>
      </c>
      <c r="CK659" s="84">
        <f>IFERROR(FIND("CORPO DE BOMBEIROS",consulta_completa__11[[#This Row],[14 - Inst. Atuando no Local]]),0)</f>
        <v>0</v>
      </c>
      <c r="CL659" s="84" t="str">
        <f t="shared" si="329"/>
        <v/>
      </c>
      <c r="CM659" s="84">
        <f>IFERROR(FIND("POLÍCIA RODOVIÁRIA",consulta_completa__11[[#This Row],[14 - Inst. Atuando no Local]]),0)</f>
        <v>0</v>
      </c>
      <c r="CN659" s="84" t="str">
        <f t="shared" si="330"/>
        <v/>
      </c>
      <c r="CO659" s="84">
        <f>IFERROR(FIND("POLÍCIA MILITAR",consulta_completa__11[[#This Row],[14 - Inst. Atuando no Local]]),0)</f>
        <v>0</v>
      </c>
      <c r="CP659" s="84" t="str">
        <f t="shared" si="331"/>
        <v/>
      </c>
      <c r="CQ659" s="84">
        <f>IFERROR(FIND("POLÍCIA CIVIL",consulta_completa__11[[#This Row],[14 - Inst. Atuando no Local]]),0)</f>
        <v>0</v>
      </c>
      <c r="CR659" s="84" t="str">
        <f t="shared" si="332"/>
        <v/>
      </c>
      <c r="CS659" s="84">
        <f>IFERROR(FIND("MARINHA DO BRASIL",consulta_completa__11[[#This Row],[14 - Inst. Atuando no Local]]),0)</f>
        <v>0</v>
      </c>
      <c r="CT659" s="84" t="str">
        <f t="shared" si="333"/>
        <v/>
      </c>
      <c r="CU659" s="84">
        <f>IFERROR(FIND("EMPRESA ESPECIALIZADA EM ATENDIMENTO",consulta_completa__11[[#This Row],[14 - Inst. Atuando no Local]]),0)</f>
        <v>0</v>
      </c>
      <c r="CV659" s="84" t="str">
        <f t="shared" si="334"/>
        <v/>
      </c>
      <c r="CW659" s="84">
        <f>IFERROR(FIND("IBAMA",consulta_completa__11[[#This Row],[14 - Inst. Atuando no Local]]),0)</f>
        <v>0</v>
      </c>
      <c r="CX659" s="84" t="str">
        <f t="shared" si="335"/>
        <v/>
      </c>
      <c r="CY659" s="84" t="str">
        <f>IF(consulta_completa__11[[#This Row],[14 - Inst. Atuando no Local]]="","X","")</f>
        <v/>
      </c>
      <c r="CZ659" s="84">
        <f>IFERROR(FIND("OUTRA (S)",consulta_completa__11[[#This Row],[14 - Inst. Atuando no Local]]),0)</f>
        <v>0</v>
      </c>
      <c r="DA659" s="84" t="str">
        <f t="shared" si="336"/>
        <v/>
      </c>
      <c r="DB659" s="35" t="str">
        <f t="shared" si="337"/>
        <v>Sim</v>
      </c>
      <c r="DC659" s="35" t="str">
        <f t="shared" si="338"/>
        <v>Não</v>
      </c>
      <c r="DD659" s="35" t="str">
        <f t="shared" si="339"/>
        <v>Sim</v>
      </c>
      <c r="DE659" s="87" t="str">
        <f t="shared" si="341"/>
        <v>Sem informação</v>
      </c>
    </row>
    <row r="660" spans="1:109">
      <c r="A660" s="14">
        <v>202591046828</v>
      </c>
      <c r="B660" s="1">
        <v>45908</v>
      </c>
      <c r="C660" t="s">
        <v>608</v>
      </c>
      <c r="D660" t="s">
        <v>609</v>
      </c>
      <c r="E660" t="s">
        <v>139</v>
      </c>
      <c r="F660" t="s">
        <v>112</v>
      </c>
      <c r="G660" t="s">
        <v>113</v>
      </c>
      <c r="H660" t="s">
        <v>114</v>
      </c>
      <c r="I660" t="s">
        <v>114</v>
      </c>
      <c r="J660" t="s">
        <v>5764</v>
      </c>
      <c r="K660" t="s">
        <v>5765</v>
      </c>
      <c r="L660" t="s">
        <v>117</v>
      </c>
      <c r="M660" t="s">
        <v>140</v>
      </c>
      <c r="N660" t="s">
        <v>141</v>
      </c>
      <c r="O660" t="s">
        <v>239</v>
      </c>
      <c r="P660" t="s">
        <v>299</v>
      </c>
      <c r="Q660" t="s">
        <v>122</v>
      </c>
      <c r="R660" t="s">
        <v>123</v>
      </c>
      <c r="S660" t="s">
        <v>113</v>
      </c>
      <c r="T660" t="s">
        <v>5766</v>
      </c>
      <c r="U660" t="s">
        <v>5767</v>
      </c>
      <c r="V660" t="s">
        <v>5768</v>
      </c>
      <c r="Z660" t="s">
        <v>5769</v>
      </c>
      <c r="AA660" t="s">
        <v>5770</v>
      </c>
      <c r="AB660" t="s">
        <v>5355</v>
      </c>
      <c r="AC660" t="s">
        <v>113</v>
      </c>
      <c r="AD660">
        <v>0</v>
      </c>
      <c r="AE660" t="s">
        <v>5771</v>
      </c>
      <c r="AF660" t="s">
        <v>113</v>
      </c>
      <c r="AG660" t="s">
        <v>113</v>
      </c>
      <c r="AH660" t="s">
        <v>131</v>
      </c>
      <c r="AI660" t="s">
        <v>131</v>
      </c>
      <c r="AJ660" t="s">
        <v>131</v>
      </c>
      <c r="AK660" t="s">
        <v>5772</v>
      </c>
      <c r="AL660" t="s">
        <v>5773</v>
      </c>
      <c r="AM660" t="s">
        <v>2566</v>
      </c>
      <c r="AN660" t="s">
        <v>154</v>
      </c>
      <c r="AO660" t="s">
        <v>2619</v>
      </c>
      <c r="AP660">
        <v>6133161070</v>
      </c>
      <c r="AQ660" t="s">
        <v>2568</v>
      </c>
      <c r="AR660" t="s">
        <v>113</v>
      </c>
      <c r="AS660" t="s">
        <v>113</v>
      </c>
      <c r="AT660" t="s">
        <v>5774</v>
      </c>
      <c r="AU660" t="s">
        <v>1903</v>
      </c>
      <c r="AV660">
        <v>6860000000</v>
      </c>
      <c r="AW660" t="s">
        <v>159</v>
      </c>
      <c r="AX660" s="82">
        <f>IFERROR(FIND("Óbitos/feridos",consulta_completa__11[[#This Row],[13 - Ocorrências/Ambientes Atingidos]]),0)</f>
        <v>0</v>
      </c>
      <c r="AY660" s="83" t="str">
        <f t="shared" si="311"/>
        <v/>
      </c>
      <c r="AZ660" s="82">
        <f>IFERROR(FIND("População afetada/evacuada",consulta_completa__11[[#This Row],[13 - Ocorrências/Ambientes Atingidos]]),0)</f>
        <v>0</v>
      </c>
      <c r="BA660" s="82" t="str">
        <f t="shared" si="312"/>
        <v/>
      </c>
      <c r="BB660" s="82">
        <f>IFERROR(FIND("Suspensão de abastecimento de água",consulta_completa__11[[#This Row],[13 - Ocorrências/Ambientes Atingidos]]),0)</f>
        <v>0</v>
      </c>
      <c r="BC660" s="83" t="str">
        <f t="shared" si="340"/>
        <v/>
      </c>
      <c r="BD660" s="82">
        <f>IFERROR(FIND("Rio/córrego",consulta_completa__11[[#This Row],[13 - Ocorrências/Ambientes Atingidos]]),0)</f>
        <v>0</v>
      </c>
      <c r="BE660" s="83" t="str">
        <f t="shared" si="313"/>
        <v/>
      </c>
      <c r="BF660" s="82">
        <f>IFERROR(FIND("Lago",consulta_completa__11[[#This Row],[13 - Ocorrências/Ambientes Atingidos]]),0)</f>
        <v>0</v>
      </c>
      <c r="BG660" s="83" t="str">
        <f t="shared" si="314"/>
        <v/>
      </c>
      <c r="BH660" s="82">
        <f>IFERROR(FIND("Mar",consulta_completa__11[[#This Row],[13 - Ocorrências/Ambientes Atingidos]]),0)</f>
        <v>0</v>
      </c>
      <c r="BI660" s="83" t="str">
        <f t="shared" si="315"/>
        <v/>
      </c>
      <c r="BJ660" s="82">
        <f>IFERROR(FIND("Praia",consulta_completa__11[[#This Row],[13 - Ocorrências/Ambientes Atingidos]]),0)</f>
        <v>0</v>
      </c>
      <c r="BK660" s="83" t="str">
        <f t="shared" si="316"/>
        <v/>
      </c>
      <c r="BL660" s="82">
        <f>IFERROR(FIND("Solo",consulta_completa__11[[#This Row],[13 - Ocorrências/Ambientes Atingidos]]),0)</f>
        <v>1</v>
      </c>
      <c r="BM660" s="83" t="str">
        <f t="shared" si="317"/>
        <v>X</v>
      </c>
      <c r="BN660" s="82">
        <f>IFERROR(FIND("Águas subterrâneas",consulta_completa__11[[#This Row],[13 - Ocorrências/Ambientes Atingidos]]),0)</f>
        <v>0</v>
      </c>
      <c r="BO660" s="83" t="str">
        <f t="shared" si="318"/>
        <v/>
      </c>
      <c r="BP660" s="82">
        <f>IFERROR(FIND("Atmosfera",consulta_completa__11[[#This Row],[13 - Ocorrências/Ambientes Atingidos]]),0)</f>
        <v>0</v>
      </c>
      <c r="BQ660" s="83" t="str">
        <f t="shared" si="319"/>
        <v/>
      </c>
      <c r="BR660" s="82">
        <f>IFERROR(FIND("Flora",consulta_completa__11[[#This Row],[13 - Ocorrências/Ambientes Atingidos]]),0)</f>
        <v>0</v>
      </c>
      <c r="BS660" s="83" t="str">
        <f t="shared" si="320"/>
        <v/>
      </c>
      <c r="BT660" s="82">
        <f>IFERROR(FIND("Fauna",consulta_completa__11[[#This Row],[13 - Ocorrências/Ambientes Atingidos]]),0)</f>
        <v>0</v>
      </c>
      <c r="BU660" s="83" t="str">
        <f t="shared" si="321"/>
        <v/>
      </c>
      <c r="BV660" s="82">
        <f>IFERROR(FIND("UC federal",consulta_completa__11[[#This Row],[13 - Ocorrências/Ambientes Atingidos]]),0)</f>
        <v>0</v>
      </c>
      <c r="BW660" s="83" t="str">
        <f t="shared" si="322"/>
        <v/>
      </c>
      <c r="BX660" s="82">
        <f>IFERROR(FIND("UC estadual/municipal",consulta_completa__11[[#This Row],[13 - Ocorrências/Ambientes Atingidos]]),0)</f>
        <v>0</v>
      </c>
      <c r="BY660" s="83" t="str">
        <f t="shared" si="323"/>
        <v/>
      </c>
      <c r="BZ660" s="82">
        <f>IFERROR(FIND("Outro(s)",consulta_completa__11[[#This Row],[13 - Ocorrências/Ambientes Atingidos]]),0)</f>
        <v>0</v>
      </c>
      <c r="CA660" s="83" t="str">
        <f t="shared" si="324"/>
        <v/>
      </c>
      <c r="CB660" s="82">
        <f>IFERROR(FIND("Sem dano",consulta_completa__11[[#This Row],[13 - Ocorrências/Ambientes Atingidos]]),0)</f>
        <v>0</v>
      </c>
      <c r="CC660" s="83" t="str">
        <f t="shared" si="325"/>
        <v/>
      </c>
      <c r="CD660" s="82" t="str">
        <f>IF(consulta_completa__11[[#This Row],[13 - Ocorrências/Ambientes Atingidos]]="","X","")</f>
        <v/>
      </c>
      <c r="CE660" s="84">
        <f>IFERROR(FIND("IBAMA",consulta_completa__11[[#This Row],[14 - Inst. Atuando no Local]]),0)</f>
        <v>0</v>
      </c>
      <c r="CF660" s="84" t="str">
        <f t="shared" si="326"/>
        <v/>
      </c>
      <c r="CG660" s="84">
        <f>IFERROR(FIND("OEMA",consulta_completa__11[[#This Row],[14 - Inst. Atuando no Local]]),0)</f>
        <v>0</v>
      </c>
      <c r="CH660" s="84" t="str">
        <f t="shared" si="327"/>
        <v/>
      </c>
      <c r="CI660" s="84">
        <f>IFERROR(FIND("DEFESA CIVIL",consulta_completa__11[[#This Row],[14 - Inst. Atuando no Local]]),0)</f>
        <v>0</v>
      </c>
      <c r="CJ660" s="84" t="str">
        <f t="shared" si="328"/>
        <v/>
      </c>
      <c r="CK660" s="84">
        <f>IFERROR(FIND("CORPO DE BOMBEIROS",consulta_completa__11[[#This Row],[14 - Inst. Atuando no Local]]),0)</f>
        <v>0</v>
      </c>
      <c r="CL660" s="84" t="str">
        <f t="shared" si="329"/>
        <v/>
      </c>
      <c r="CM660" s="84">
        <f>IFERROR(FIND("POLÍCIA RODOVIÁRIA",consulta_completa__11[[#This Row],[14 - Inst. Atuando no Local]]),0)</f>
        <v>0</v>
      </c>
      <c r="CN660" s="84" t="str">
        <f t="shared" si="330"/>
        <v/>
      </c>
      <c r="CO660" s="84">
        <f>IFERROR(FIND("POLÍCIA MILITAR",consulta_completa__11[[#This Row],[14 - Inst. Atuando no Local]]),0)</f>
        <v>0</v>
      </c>
      <c r="CP660" s="84" t="str">
        <f t="shared" si="331"/>
        <v/>
      </c>
      <c r="CQ660" s="84">
        <f>IFERROR(FIND("POLÍCIA CIVIL",consulta_completa__11[[#This Row],[14 - Inst. Atuando no Local]]),0)</f>
        <v>0</v>
      </c>
      <c r="CR660" s="84" t="str">
        <f t="shared" si="332"/>
        <v/>
      </c>
      <c r="CS660" s="84">
        <f>IFERROR(FIND("MARINHA DO BRASIL",consulta_completa__11[[#This Row],[14 - Inst. Atuando no Local]]),0)</f>
        <v>0</v>
      </c>
      <c r="CT660" s="84" t="str">
        <f t="shared" si="333"/>
        <v/>
      </c>
      <c r="CU660" s="84">
        <f>IFERROR(FIND("EMPRESA ESPECIALIZADA EM ATENDIMENTO",consulta_completa__11[[#This Row],[14 - Inst. Atuando no Local]]),0)</f>
        <v>0</v>
      </c>
      <c r="CV660" s="84" t="str">
        <f t="shared" si="334"/>
        <v/>
      </c>
      <c r="CW660" s="84">
        <f>IFERROR(FIND("IBAMA",consulta_completa__11[[#This Row],[14 - Inst. Atuando no Local]]),0)</f>
        <v>0</v>
      </c>
      <c r="CX660" s="84" t="str">
        <f t="shared" si="335"/>
        <v/>
      </c>
      <c r="CY660" s="84" t="str">
        <f>IF(consulta_completa__11[[#This Row],[14 - Inst. Atuando no Local]]="","X","")</f>
        <v/>
      </c>
      <c r="CZ660" s="84">
        <f>IFERROR(FIND("OUTRA (S)",consulta_completa__11[[#This Row],[14 - Inst. Atuando no Local]]),0)</f>
        <v>0</v>
      </c>
      <c r="DA660" s="84" t="str">
        <f t="shared" si="336"/>
        <v/>
      </c>
      <c r="DB660" s="35" t="str">
        <f t="shared" si="337"/>
        <v>Sim</v>
      </c>
      <c r="DC660" s="35" t="str">
        <f t="shared" si="338"/>
        <v>Não</v>
      </c>
      <c r="DD660" s="35" t="str">
        <f t="shared" si="339"/>
        <v>Sim</v>
      </c>
      <c r="DE660" s="87" t="str">
        <f t="shared" si="341"/>
        <v>Sem informação</v>
      </c>
    </row>
    <row r="661" spans="1:109">
      <c r="A661" s="14">
        <v>202591061212</v>
      </c>
      <c r="B661" s="1">
        <v>45908</v>
      </c>
      <c r="C661" t="s">
        <v>109</v>
      </c>
      <c r="D661" t="s">
        <v>110</v>
      </c>
      <c r="E661" t="s">
        <v>452</v>
      </c>
      <c r="F661" t="s">
        <v>112</v>
      </c>
      <c r="G661" t="s">
        <v>113</v>
      </c>
      <c r="H661" t="s">
        <v>114</v>
      </c>
      <c r="I661" t="s">
        <v>114</v>
      </c>
      <c r="J661" t="s">
        <v>2380</v>
      </c>
      <c r="K661" t="s">
        <v>5775</v>
      </c>
      <c r="L661" t="s">
        <v>323</v>
      </c>
      <c r="M661" t="s">
        <v>118</v>
      </c>
      <c r="N661" t="s">
        <v>119</v>
      </c>
      <c r="O661" t="s">
        <v>239</v>
      </c>
      <c r="P661" t="s">
        <v>299</v>
      </c>
      <c r="Q661" t="s">
        <v>167</v>
      </c>
      <c r="R661" t="s">
        <v>123</v>
      </c>
      <c r="S661" t="s">
        <v>124</v>
      </c>
      <c r="T661" t="s">
        <v>5776</v>
      </c>
      <c r="U661" t="s">
        <v>5777</v>
      </c>
      <c r="V661" t="s">
        <v>5778</v>
      </c>
      <c r="Z661" t="s">
        <v>409</v>
      </c>
      <c r="AA661" t="s">
        <v>5779</v>
      </c>
      <c r="AB661" t="s">
        <v>206</v>
      </c>
      <c r="AC661" t="s">
        <v>130</v>
      </c>
      <c r="AD661">
        <v>1</v>
      </c>
      <c r="AE661" t="s">
        <v>568</v>
      </c>
      <c r="AF661" t="s">
        <v>113</v>
      </c>
      <c r="AG661" t="s">
        <v>113</v>
      </c>
      <c r="AH661" t="s">
        <v>131</v>
      </c>
      <c r="AI661" t="s">
        <v>132</v>
      </c>
      <c r="AJ661" t="s">
        <v>131</v>
      </c>
      <c r="AK661" t="s">
        <v>5780</v>
      </c>
      <c r="AL661" t="s">
        <v>5781</v>
      </c>
      <c r="AM661" t="s">
        <v>135</v>
      </c>
      <c r="AN661" t="s">
        <v>2388</v>
      </c>
      <c r="AO661" t="s">
        <v>5782</v>
      </c>
      <c r="AP661">
        <v>2732951305</v>
      </c>
      <c r="AQ661" t="s">
        <v>136</v>
      </c>
      <c r="AR661" t="s">
        <v>113</v>
      </c>
      <c r="AS661" t="s">
        <v>5783</v>
      </c>
      <c r="AT661" t="s">
        <v>113</v>
      </c>
      <c r="AU661" t="s">
        <v>113</v>
      </c>
      <c r="AW661" t="s">
        <v>159</v>
      </c>
      <c r="AX661" s="82">
        <f>IFERROR(FIND("Óbitos/feridos",consulta_completa__11[[#This Row],[13 - Ocorrências/Ambientes Atingidos]]),0)</f>
        <v>0</v>
      </c>
      <c r="AY661" s="83" t="str">
        <f t="shared" si="311"/>
        <v/>
      </c>
      <c r="AZ661" s="82">
        <f>IFERROR(FIND("População afetada/evacuada",consulta_completa__11[[#This Row],[13 - Ocorrências/Ambientes Atingidos]]),0)</f>
        <v>0</v>
      </c>
      <c r="BA661" s="82" t="str">
        <f t="shared" si="312"/>
        <v/>
      </c>
      <c r="BB661" s="82">
        <f>IFERROR(FIND("Suspensão de abastecimento de água",consulta_completa__11[[#This Row],[13 - Ocorrências/Ambientes Atingidos]]),0)</f>
        <v>0</v>
      </c>
      <c r="BC661" s="83" t="str">
        <f t="shared" si="340"/>
        <v/>
      </c>
      <c r="BD661" s="82">
        <f>IFERROR(FIND("Rio/córrego",consulta_completa__11[[#This Row],[13 - Ocorrências/Ambientes Atingidos]]),0)</f>
        <v>0</v>
      </c>
      <c r="BE661" s="83" t="str">
        <f t="shared" si="313"/>
        <v/>
      </c>
      <c r="BF661" s="82">
        <f>IFERROR(FIND("Lago",consulta_completa__11[[#This Row],[13 - Ocorrências/Ambientes Atingidos]]),0)</f>
        <v>0</v>
      </c>
      <c r="BG661" s="83" t="str">
        <f t="shared" si="314"/>
        <v/>
      </c>
      <c r="BH661" s="82">
        <f>IFERROR(FIND("Mar",consulta_completa__11[[#This Row],[13 - Ocorrências/Ambientes Atingidos]]),0)</f>
        <v>1</v>
      </c>
      <c r="BI661" s="83" t="str">
        <f t="shared" si="315"/>
        <v>X</v>
      </c>
      <c r="BJ661" s="82">
        <f>IFERROR(FIND("Praia",consulta_completa__11[[#This Row],[13 - Ocorrências/Ambientes Atingidos]]),0)</f>
        <v>0</v>
      </c>
      <c r="BK661" s="83" t="str">
        <f t="shared" si="316"/>
        <v/>
      </c>
      <c r="BL661" s="82">
        <f>IFERROR(FIND("Solo",consulta_completa__11[[#This Row],[13 - Ocorrências/Ambientes Atingidos]]),0)</f>
        <v>0</v>
      </c>
      <c r="BM661" s="83" t="str">
        <f t="shared" si="317"/>
        <v/>
      </c>
      <c r="BN661" s="82">
        <f>IFERROR(FIND("Águas subterrâneas",consulta_completa__11[[#This Row],[13 - Ocorrências/Ambientes Atingidos]]),0)</f>
        <v>0</v>
      </c>
      <c r="BO661" s="83" t="str">
        <f t="shared" si="318"/>
        <v/>
      </c>
      <c r="BP661" s="82">
        <f>IFERROR(FIND("Atmosfera",consulta_completa__11[[#This Row],[13 - Ocorrências/Ambientes Atingidos]]),0)</f>
        <v>0</v>
      </c>
      <c r="BQ661" s="83" t="str">
        <f t="shared" si="319"/>
        <v/>
      </c>
      <c r="BR661" s="82">
        <f>IFERROR(FIND("Flora",consulta_completa__11[[#This Row],[13 - Ocorrências/Ambientes Atingidos]]),0)</f>
        <v>0</v>
      </c>
      <c r="BS661" s="83" t="str">
        <f t="shared" si="320"/>
        <v/>
      </c>
      <c r="BT661" s="82">
        <f>IFERROR(FIND("Fauna",consulta_completa__11[[#This Row],[13 - Ocorrências/Ambientes Atingidos]]),0)</f>
        <v>0</v>
      </c>
      <c r="BU661" s="83" t="str">
        <f t="shared" si="321"/>
        <v/>
      </c>
      <c r="BV661" s="82">
        <f>IFERROR(FIND("UC federal",consulta_completa__11[[#This Row],[13 - Ocorrências/Ambientes Atingidos]]),0)</f>
        <v>0</v>
      </c>
      <c r="BW661" s="83" t="str">
        <f t="shared" si="322"/>
        <v/>
      </c>
      <c r="BX661" s="82">
        <f>IFERROR(FIND("UC estadual/municipal",consulta_completa__11[[#This Row],[13 - Ocorrências/Ambientes Atingidos]]),0)</f>
        <v>0</v>
      </c>
      <c r="BY661" s="83" t="str">
        <f t="shared" si="323"/>
        <v/>
      </c>
      <c r="BZ661" s="82">
        <f>IFERROR(FIND("Outro(s)",consulta_completa__11[[#This Row],[13 - Ocorrências/Ambientes Atingidos]]),0)</f>
        <v>0</v>
      </c>
      <c r="CA661" s="83" t="str">
        <f t="shared" si="324"/>
        <v/>
      </c>
      <c r="CB661" s="82">
        <f>IFERROR(FIND("Sem dano",consulta_completa__11[[#This Row],[13 - Ocorrências/Ambientes Atingidos]]),0)</f>
        <v>0</v>
      </c>
      <c r="CC661" s="83" t="str">
        <f t="shared" si="325"/>
        <v/>
      </c>
      <c r="CD661" s="82" t="str">
        <f>IF(consulta_completa__11[[#This Row],[13 - Ocorrências/Ambientes Atingidos]]="","X","")</f>
        <v/>
      </c>
      <c r="CE661" s="84">
        <f>IFERROR(FIND("IBAMA",consulta_completa__11[[#This Row],[14 - Inst. Atuando no Local]]),0)</f>
        <v>0</v>
      </c>
      <c r="CF661" s="84" t="str">
        <f t="shared" si="326"/>
        <v/>
      </c>
      <c r="CG661" s="84">
        <f>IFERROR(FIND("OEMA",consulta_completa__11[[#This Row],[14 - Inst. Atuando no Local]]),0)</f>
        <v>0</v>
      </c>
      <c r="CH661" s="84" t="str">
        <f t="shared" si="327"/>
        <v/>
      </c>
      <c r="CI661" s="84">
        <f>IFERROR(FIND("DEFESA CIVIL",consulta_completa__11[[#This Row],[14 - Inst. Atuando no Local]]),0)</f>
        <v>0</v>
      </c>
      <c r="CJ661" s="84" t="str">
        <f t="shared" si="328"/>
        <v/>
      </c>
      <c r="CK661" s="84">
        <f>IFERROR(FIND("CORPO DE BOMBEIROS",consulta_completa__11[[#This Row],[14 - Inst. Atuando no Local]]),0)</f>
        <v>0</v>
      </c>
      <c r="CL661" s="84" t="str">
        <f t="shared" si="329"/>
        <v/>
      </c>
      <c r="CM661" s="84">
        <f>IFERROR(FIND("POLÍCIA RODOVIÁRIA",consulta_completa__11[[#This Row],[14 - Inst. Atuando no Local]]),0)</f>
        <v>0</v>
      </c>
      <c r="CN661" s="84" t="str">
        <f t="shared" si="330"/>
        <v/>
      </c>
      <c r="CO661" s="84">
        <f>IFERROR(FIND("POLÍCIA MILITAR",consulta_completa__11[[#This Row],[14 - Inst. Atuando no Local]]),0)</f>
        <v>0</v>
      </c>
      <c r="CP661" s="84" t="str">
        <f t="shared" si="331"/>
        <v/>
      </c>
      <c r="CQ661" s="84">
        <f>IFERROR(FIND("POLÍCIA CIVIL",consulta_completa__11[[#This Row],[14 - Inst. Atuando no Local]]),0)</f>
        <v>0</v>
      </c>
      <c r="CR661" s="84" t="str">
        <f t="shared" si="332"/>
        <v/>
      </c>
      <c r="CS661" s="84">
        <f>IFERROR(FIND("MARINHA DO BRASIL",consulta_completa__11[[#This Row],[14 - Inst. Atuando no Local]]),0)</f>
        <v>0</v>
      </c>
      <c r="CT661" s="84" t="str">
        <f t="shared" si="333"/>
        <v/>
      </c>
      <c r="CU661" s="84">
        <f>IFERROR(FIND("EMPRESA ESPECIALIZADA EM ATENDIMENTO",consulta_completa__11[[#This Row],[14 - Inst. Atuando no Local]]),0)</f>
        <v>0</v>
      </c>
      <c r="CV661" s="84" t="str">
        <f t="shared" si="334"/>
        <v/>
      </c>
      <c r="CW661" s="84">
        <f>IFERROR(FIND("IBAMA",consulta_completa__11[[#This Row],[14 - Inst. Atuando no Local]]),0)</f>
        <v>0</v>
      </c>
      <c r="CX661" s="84" t="str">
        <f t="shared" si="335"/>
        <v/>
      </c>
      <c r="CY661" s="84" t="str">
        <f>IF(consulta_completa__11[[#This Row],[14 - Inst. Atuando no Local]]="","X","")</f>
        <v/>
      </c>
      <c r="CZ661" s="84">
        <f>IFERROR(FIND("OUTRA (S)",consulta_completa__11[[#This Row],[14 - Inst. Atuando no Local]]),0)</f>
        <v>0</v>
      </c>
      <c r="DA661" s="84" t="str">
        <f t="shared" si="336"/>
        <v/>
      </c>
      <c r="DB661" s="35" t="str">
        <f t="shared" si="337"/>
        <v>Sim</v>
      </c>
      <c r="DC661" s="35" t="str">
        <f t="shared" si="338"/>
        <v>Não</v>
      </c>
      <c r="DD661" s="35" t="str">
        <f t="shared" si="339"/>
        <v>Sim</v>
      </c>
      <c r="DE661" s="87" t="str">
        <f t="shared" si="341"/>
        <v>Federal</v>
      </c>
    </row>
    <row r="662" spans="1:109">
      <c r="A662" s="14">
        <v>202591250405</v>
      </c>
      <c r="B662" s="1">
        <v>45908</v>
      </c>
      <c r="C662" t="s">
        <v>5784</v>
      </c>
      <c r="D662" t="s">
        <v>180</v>
      </c>
      <c r="E662" t="s">
        <v>181</v>
      </c>
      <c r="F662" t="s">
        <v>112</v>
      </c>
      <c r="G662" t="s">
        <v>113</v>
      </c>
      <c r="H662" t="s">
        <v>114</v>
      </c>
      <c r="I662" t="s">
        <v>114</v>
      </c>
      <c r="J662" t="s">
        <v>5785</v>
      </c>
      <c r="K662" t="s">
        <v>113</v>
      </c>
      <c r="L662" t="s">
        <v>113</v>
      </c>
      <c r="M662" t="s">
        <v>140</v>
      </c>
      <c r="N662" t="s">
        <v>141</v>
      </c>
      <c r="O662" t="s">
        <v>5786</v>
      </c>
      <c r="P662" t="s">
        <v>299</v>
      </c>
      <c r="Q662" t="s">
        <v>143</v>
      </c>
      <c r="R662" t="s">
        <v>123</v>
      </c>
      <c r="S662" t="s">
        <v>113</v>
      </c>
      <c r="T662" t="s">
        <v>5787</v>
      </c>
      <c r="U662" t="s">
        <v>5788</v>
      </c>
      <c r="V662" t="s">
        <v>5789</v>
      </c>
      <c r="Z662" t="s">
        <v>5790</v>
      </c>
      <c r="AA662" t="s">
        <v>113</v>
      </c>
      <c r="AB662" t="s">
        <v>5791</v>
      </c>
      <c r="AC662" t="s">
        <v>113</v>
      </c>
      <c r="AD662">
        <v>1</v>
      </c>
      <c r="AE662" t="s">
        <v>5792</v>
      </c>
      <c r="AF662" t="s">
        <v>113</v>
      </c>
      <c r="AG662" t="s">
        <v>113</v>
      </c>
      <c r="AH662" t="s">
        <v>194</v>
      </c>
      <c r="AI662" t="s">
        <v>132</v>
      </c>
      <c r="AJ662" t="s">
        <v>131</v>
      </c>
      <c r="AK662" t="s">
        <v>5793</v>
      </c>
      <c r="AL662" t="s">
        <v>5794</v>
      </c>
      <c r="AM662" t="s">
        <v>2566</v>
      </c>
      <c r="AN662" t="s">
        <v>265</v>
      </c>
      <c r="AO662" t="s">
        <v>2619</v>
      </c>
      <c r="AP662">
        <v>6133161070</v>
      </c>
      <c r="AQ662" t="s">
        <v>2568</v>
      </c>
      <c r="AR662" t="s">
        <v>113</v>
      </c>
      <c r="AS662" t="s">
        <v>113</v>
      </c>
      <c r="AT662" t="s">
        <v>113</v>
      </c>
      <c r="AU662" t="s">
        <v>113</v>
      </c>
      <c r="AW662" t="s">
        <v>113</v>
      </c>
      <c r="AX662" s="82">
        <f>IFERROR(FIND("Óbitos/feridos",consulta_completa__11[[#This Row],[13 - Ocorrências/Ambientes Atingidos]]),0)</f>
        <v>0</v>
      </c>
      <c r="AY662" s="83" t="str">
        <f t="shared" si="311"/>
        <v/>
      </c>
      <c r="AZ662" s="82">
        <f>IFERROR(FIND("População afetada/evacuada",consulta_completa__11[[#This Row],[13 - Ocorrências/Ambientes Atingidos]]),0)</f>
        <v>0</v>
      </c>
      <c r="BA662" s="82" t="str">
        <f t="shared" si="312"/>
        <v/>
      </c>
      <c r="BB662" s="82">
        <f>IFERROR(FIND("Suspensão de abastecimento de água",consulta_completa__11[[#This Row],[13 - Ocorrências/Ambientes Atingidos]]),0)</f>
        <v>0</v>
      </c>
      <c r="BC662" s="83" t="str">
        <f t="shared" si="340"/>
        <v/>
      </c>
      <c r="BD662" s="82">
        <f>IFERROR(FIND("Rio/córrego",consulta_completa__11[[#This Row],[13 - Ocorrências/Ambientes Atingidos]]),0)</f>
        <v>0</v>
      </c>
      <c r="BE662" s="83" t="str">
        <f t="shared" si="313"/>
        <v/>
      </c>
      <c r="BF662" s="82">
        <f>IFERROR(FIND("Lago",consulta_completa__11[[#This Row],[13 - Ocorrências/Ambientes Atingidos]]),0)</f>
        <v>0</v>
      </c>
      <c r="BG662" s="83" t="str">
        <f t="shared" si="314"/>
        <v/>
      </c>
      <c r="BH662" s="82">
        <f>IFERROR(FIND("Mar",consulta_completa__11[[#This Row],[13 - Ocorrências/Ambientes Atingidos]]),0)</f>
        <v>0</v>
      </c>
      <c r="BI662" s="83" t="str">
        <f t="shared" si="315"/>
        <v/>
      </c>
      <c r="BJ662" s="82">
        <f>IFERROR(FIND("Praia",consulta_completa__11[[#This Row],[13 - Ocorrências/Ambientes Atingidos]]),0)</f>
        <v>0</v>
      </c>
      <c r="BK662" s="83" t="str">
        <f t="shared" si="316"/>
        <v/>
      </c>
      <c r="BL662" s="82">
        <f>IFERROR(FIND("Solo",consulta_completa__11[[#This Row],[13 - Ocorrências/Ambientes Atingidos]]),0)</f>
        <v>1</v>
      </c>
      <c r="BM662" s="83" t="str">
        <f t="shared" si="317"/>
        <v>X</v>
      </c>
      <c r="BN662" s="82">
        <f>IFERROR(FIND("Águas subterrâneas",consulta_completa__11[[#This Row],[13 - Ocorrências/Ambientes Atingidos]]),0)</f>
        <v>0</v>
      </c>
      <c r="BO662" s="83" t="str">
        <f t="shared" si="318"/>
        <v/>
      </c>
      <c r="BP662" s="82">
        <f>IFERROR(FIND("Atmosfera",consulta_completa__11[[#This Row],[13 - Ocorrências/Ambientes Atingidos]]),0)</f>
        <v>0</v>
      </c>
      <c r="BQ662" s="83" t="str">
        <f t="shared" si="319"/>
        <v/>
      </c>
      <c r="BR662" s="82">
        <f>IFERROR(FIND("Flora",consulta_completa__11[[#This Row],[13 - Ocorrências/Ambientes Atingidos]]),0)</f>
        <v>0</v>
      </c>
      <c r="BS662" s="83" t="str">
        <f t="shared" si="320"/>
        <v/>
      </c>
      <c r="BT662" s="82">
        <f>IFERROR(FIND("Fauna",consulta_completa__11[[#This Row],[13 - Ocorrências/Ambientes Atingidos]]),0)</f>
        <v>0</v>
      </c>
      <c r="BU662" s="83" t="str">
        <f t="shared" si="321"/>
        <v/>
      </c>
      <c r="BV662" s="82">
        <f>IFERROR(FIND("UC federal",consulta_completa__11[[#This Row],[13 - Ocorrências/Ambientes Atingidos]]),0)</f>
        <v>0</v>
      </c>
      <c r="BW662" s="83" t="str">
        <f t="shared" si="322"/>
        <v/>
      </c>
      <c r="BX662" s="82">
        <f>IFERROR(FIND("UC estadual/municipal",consulta_completa__11[[#This Row],[13 - Ocorrências/Ambientes Atingidos]]),0)</f>
        <v>0</v>
      </c>
      <c r="BY662" s="83" t="str">
        <f t="shared" si="323"/>
        <v/>
      </c>
      <c r="BZ662" s="82">
        <f>IFERROR(FIND("Outro(s)",consulta_completa__11[[#This Row],[13 - Ocorrências/Ambientes Atingidos]]),0)</f>
        <v>0</v>
      </c>
      <c r="CA662" s="83" t="str">
        <f t="shared" si="324"/>
        <v/>
      </c>
      <c r="CB662" s="82">
        <f>IFERROR(FIND("Sem dano",consulta_completa__11[[#This Row],[13 - Ocorrências/Ambientes Atingidos]]),0)</f>
        <v>0</v>
      </c>
      <c r="CC662" s="83" t="str">
        <f t="shared" si="325"/>
        <v/>
      </c>
      <c r="CD662" s="82" t="str">
        <f>IF(consulta_completa__11[[#This Row],[13 - Ocorrências/Ambientes Atingidos]]="","X","")</f>
        <v/>
      </c>
      <c r="CE662" s="84">
        <f>IFERROR(FIND("IBAMA",consulta_completa__11[[#This Row],[14 - Inst. Atuando no Local]]),0)</f>
        <v>0</v>
      </c>
      <c r="CF662" s="84" t="str">
        <f t="shared" si="326"/>
        <v/>
      </c>
      <c r="CG662" s="84">
        <f>IFERROR(FIND("OEMA",consulta_completa__11[[#This Row],[14 - Inst. Atuando no Local]]),0)</f>
        <v>0</v>
      </c>
      <c r="CH662" s="84" t="str">
        <f t="shared" si="327"/>
        <v/>
      </c>
      <c r="CI662" s="84">
        <f>IFERROR(FIND("DEFESA CIVIL",consulta_completa__11[[#This Row],[14 - Inst. Atuando no Local]]),0)</f>
        <v>0</v>
      </c>
      <c r="CJ662" s="84" t="str">
        <f t="shared" si="328"/>
        <v/>
      </c>
      <c r="CK662" s="84">
        <f>IFERROR(FIND("CORPO DE BOMBEIROS",consulta_completa__11[[#This Row],[14 - Inst. Atuando no Local]]),0)</f>
        <v>0</v>
      </c>
      <c r="CL662" s="84" t="str">
        <f t="shared" si="329"/>
        <v/>
      </c>
      <c r="CM662" s="84">
        <f>IFERROR(FIND("POLÍCIA RODOVIÁRIA",consulta_completa__11[[#This Row],[14 - Inst. Atuando no Local]]),0)</f>
        <v>0</v>
      </c>
      <c r="CN662" s="84" t="str">
        <f t="shared" si="330"/>
        <v/>
      </c>
      <c r="CO662" s="84">
        <f>IFERROR(FIND("POLÍCIA MILITAR",consulta_completa__11[[#This Row],[14 - Inst. Atuando no Local]]),0)</f>
        <v>0</v>
      </c>
      <c r="CP662" s="84" t="str">
        <f t="shared" si="331"/>
        <v/>
      </c>
      <c r="CQ662" s="84">
        <f>IFERROR(FIND("POLÍCIA CIVIL",consulta_completa__11[[#This Row],[14 - Inst. Atuando no Local]]),0)</f>
        <v>0</v>
      </c>
      <c r="CR662" s="84" t="str">
        <f t="shared" si="332"/>
        <v/>
      </c>
      <c r="CS662" s="84">
        <f>IFERROR(FIND("MARINHA DO BRASIL",consulta_completa__11[[#This Row],[14 - Inst. Atuando no Local]]),0)</f>
        <v>0</v>
      </c>
      <c r="CT662" s="84" t="str">
        <f t="shared" si="333"/>
        <v/>
      </c>
      <c r="CU662" s="84">
        <f>IFERROR(FIND("EMPRESA ESPECIALIZADA EM ATENDIMENTO",consulta_completa__11[[#This Row],[14 - Inst. Atuando no Local]]),0)</f>
        <v>0</v>
      </c>
      <c r="CV662" s="84" t="str">
        <f t="shared" si="334"/>
        <v/>
      </c>
      <c r="CW662" s="84">
        <f>IFERROR(FIND("IBAMA",consulta_completa__11[[#This Row],[14 - Inst. Atuando no Local]]),0)</f>
        <v>0</v>
      </c>
      <c r="CX662" s="84" t="str">
        <f t="shared" si="335"/>
        <v/>
      </c>
      <c r="CY662" s="84" t="str">
        <f>IF(consulta_completa__11[[#This Row],[14 - Inst. Atuando no Local]]="","X","")</f>
        <v/>
      </c>
      <c r="CZ662" s="84">
        <f>IFERROR(FIND("OUTRA (S)",consulta_completa__11[[#This Row],[14 - Inst. Atuando no Local]]),0)</f>
        <v>0</v>
      </c>
      <c r="DA662" s="84" t="str">
        <f t="shared" si="336"/>
        <v/>
      </c>
      <c r="DB662" s="35" t="str">
        <f t="shared" si="337"/>
        <v>Sim</v>
      </c>
      <c r="DC662" s="35" t="str">
        <f t="shared" si="338"/>
        <v>Não</v>
      </c>
      <c r="DD662" s="35" t="str">
        <f t="shared" si="339"/>
        <v>Sim</v>
      </c>
      <c r="DE662" s="87" t="str">
        <f t="shared" si="341"/>
        <v>Federal</v>
      </c>
    </row>
    <row r="663" spans="1:109">
      <c r="A663" s="14">
        <v>202591250421</v>
      </c>
      <c r="B663" s="1">
        <v>45908</v>
      </c>
      <c r="C663" t="s">
        <v>179</v>
      </c>
      <c r="D663" t="s">
        <v>180</v>
      </c>
      <c r="E663" t="s">
        <v>286</v>
      </c>
      <c r="F663" t="s">
        <v>112</v>
      </c>
      <c r="G663" t="s">
        <v>113</v>
      </c>
      <c r="H663" t="s">
        <v>114</v>
      </c>
      <c r="I663" t="s">
        <v>114</v>
      </c>
      <c r="J663" t="s">
        <v>5785</v>
      </c>
      <c r="K663" t="s">
        <v>875</v>
      </c>
      <c r="L663" t="s">
        <v>648</v>
      </c>
      <c r="M663" t="s">
        <v>810</v>
      </c>
      <c r="N663" t="s">
        <v>113</v>
      </c>
      <c r="O663" t="s">
        <v>2537</v>
      </c>
      <c r="P663" t="s">
        <v>299</v>
      </c>
      <c r="Q663" t="s">
        <v>122</v>
      </c>
      <c r="R663" t="s">
        <v>123</v>
      </c>
      <c r="S663" t="s">
        <v>113</v>
      </c>
      <c r="T663" t="s">
        <v>5795</v>
      </c>
      <c r="U663" t="s">
        <v>5796</v>
      </c>
      <c r="V663" t="s">
        <v>5797</v>
      </c>
      <c r="Z663" t="s">
        <v>5798</v>
      </c>
      <c r="AA663" t="s">
        <v>5799</v>
      </c>
      <c r="AB663" t="s">
        <v>113</v>
      </c>
      <c r="AC663" t="s">
        <v>113</v>
      </c>
      <c r="AE663" t="s">
        <v>113</v>
      </c>
      <c r="AF663" t="s">
        <v>113</v>
      </c>
      <c r="AG663" t="s">
        <v>113</v>
      </c>
      <c r="AH663" t="s">
        <v>113</v>
      </c>
      <c r="AI663" t="s">
        <v>132</v>
      </c>
      <c r="AJ663" t="s">
        <v>132</v>
      </c>
      <c r="AK663" t="s">
        <v>113</v>
      </c>
      <c r="AL663" t="s">
        <v>5800</v>
      </c>
      <c r="AM663" t="s">
        <v>2566</v>
      </c>
      <c r="AN663" t="s">
        <v>265</v>
      </c>
      <c r="AO663" t="s">
        <v>5801</v>
      </c>
      <c r="AP663">
        <v>6133161070</v>
      </c>
      <c r="AQ663" t="s">
        <v>2568</v>
      </c>
      <c r="AR663" t="s">
        <v>113</v>
      </c>
      <c r="AS663" t="s">
        <v>113</v>
      </c>
      <c r="AT663" t="s">
        <v>113</v>
      </c>
      <c r="AU663" t="s">
        <v>113</v>
      </c>
      <c r="AW663" t="s">
        <v>113</v>
      </c>
      <c r="AX663" s="82">
        <f>IFERROR(FIND("Óbitos/feridos",consulta_completa__11[[#This Row],[13 - Ocorrências/Ambientes Atingidos]]),0)</f>
        <v>0</v>
      </c>
      <c r="AY663" s="83" t="str">
        <f t="shared" si="311"/>
        <v/>
      </c>
      <c r="AZ663" s="82">
        <f>IFERROR(FIND("População afetada/evacuada",consulta_completa__11[[#This Row],[13 - Ocorrências/Ambientes Atingidos]]),0)</f>
        <v>0</v>
      </c>
      <c r="BA663" s="82" t="str">
        <f t="shared" si="312"/>
        <v/>
      </c>
      <c r="BB663" s="82">
        <f>IFERROR(FIND("Suspensão de abastecimento de água",consulta_completa__11[[#This Row],[13 - Ocorrências/Ambientes Atingidos]]),0)</f>
        <v>0</v>
      </c>
      <c r="BC663" s="83" t="str">
        <f t="shared" si="340"/>
        <v/>
      </c>
      <c r="BD663" s="82">
        <f>IFERROR(FIND("Rio/córrego",consulta_completa__11[[#This Row],[13 - Ocorrências/Ambientes Atingidos]]),0)</f>
        <v>1</v>
      </c>
      <c r="BE663" s="83" t="str">
        <f t="shared" si="313"/>
        <v>X</v>
      </c>
      <c r="BF663" s="82">
        <f>IFERROR(FIND("Lago",consulta_completa__11[[#This Row],[13 - Ocorrências/Ambientes Atingidos]]),0)</f>
        <v>0</v>
      </c>
      <c r="BG663" s="83" t="str">
        <f t="shared" si="314"/>
        <v/>
      </c>
      <c r="BH663" s="82">
        <f>IFERROR(FIND("Mar",consulta_completa__11[[#This Row],[13 - Ocorrências/Ambientes Atingidos]]),0)</f>
        <v>0</v>
      </c>
      <c r="BI663" s="83" t="str">
        <f t="shared" si="315"/>
        <v/>
      </c>
      <c r="BJ663" s="82">
        <f>IFERROR(FIND("Praia",consulta_completa__11[[#This Row],[13 - Ocorrências/Ambientes Atingidos]]),0)</f>
        <v>0</v>
      </c>
      <c r="BK663" s="83" t="str">
        <f t="shared" si="316"/>
        <v/>
      </c>
      <c r="BL663" s="82">
        <f>IFERROR(FIND("Solo",consulta_completa__11[[#This Row],[13 - Ocorrências/Ambientes Atingidos]]),0)</f>
        <v>14</v>
      </c>
      <c r="BM663" s="83" t="str">
        <f t="shared" si="317"/>
        <v>X</v>
      </c>
      <c r="BN663" s="82">
        <f>IFERROR(FIND("Águas subterrâneas",consulta_completa__11[[#This Row],[13 - Ocorrências/Ambientes Atingidos]]),0)</f>
        <v>0</v>
      </c>
      <c r="BO663" s="83" t="str">
        <f t="shared" si="318"/>
        <v/>
      </c>
      <c r="BP663" s="82">
        <f>IFERROR(FIND("Atmosfera",consulta_completa__11[[#This Row],[13 - Ocorrências/Ambientes Atingidos]]),0)</f>
        <v>0</v>
      </c>
      <c r="BQ663" s="83" t="str">
        <f t="shared" si="319"/>
        <v/>
      </c>
      <c r="BR663" s="82">
        <f>IFERROR(FIND("Flora",consulta_completa__11[[#This Row],[13 - Ocorrências/Ambientes Atingidos]]),0)</f>
        <v>0</v>
      </c>
      <c r="BS663" s="83" t="str">
        <f t="shared" si="320"/>
        <v/>
      </c>
      <c r="BT663" s="82">
        <f>IFERROR(FIND("Fauna",consulta_completa__11[[#This Row],[13 - Ocorrências/Ambientes Atingidos]]),0)</f>
        <v>0</v>
      </c>
      <c r="BU663" s="83" t="str">
        <f t="shared" si="321"/>
        <v/>
      </c>
      <c r="BV663" s="82">
        <f>IFERROR(FIND("UC federal",consulta_completa__11[[#This Row],[13 - Ocorrências/Ambientes Atingidos]]),0)</f>
        <v>0</v>
      </c>
      <c r="BW663" s="83" t="str">
        <f t="shared" si="322"/>
        <v/>
      </c>
      <c r="BX663" s="82">
        <f>IFERROR(FIND("UC estadual/municipal",consulta_completa__11[[#This Row],[13 - Ocorrências/Ambientes Atingidos]]),0)</f>
        <v>0</v>
      </c>
      <c r="BY663" s="83" t="str">
        <f t="shared" si="323"/>
        <v/>
      </c>
      <c r="BZ663" s="82">
        <f>IFERROR(FIND("Outro(s)",consulta_completa__11[[#This Row],[13 - Ocorrências/Ambientes Atingidos]]),0)</f>
        <v>0</v>
      </c>
      <c r="CA663" s="83" t="str">
        <f t="shared" si="324"/>
        <v/>
      </c>
      <c r="CB663" s="82">
        <f>IFERROR(FIND("Sem dano",consulta_completa__11[[#This Row],[13 - Ocorrências/Ambientes Atingidos]]),0)</f>
        <v>0</v>
      </c>
      <c r="CC663" s="83" t="str">
        <f t="shared" si="325"/>
        <v/>
      </c>
      <c r="CD663" s="82" t="str">
        <f>IF(consulta_completa__11[[#This Row],[13 - Ocorrências/Ambientes Atingidos]]="","X","")</f>
        <v/>
      </c>
      <c r="CE663" s="84">
        <f>IFERROR(FIND("IBAMA",consulta_completa__11[[#This Row],[14 - Inst. Atuando no Local]]),0)</f>
        <v>0</v>
      </c>
      <c r="CF663" s="84" t="str">
        <f t="shared" si="326"/>
        <v/>
      </c>
      <c r="CG663" s="84">
        <f>IFERROR(FIND("OEMA",consulta_completa__11[[#This Row],[14 - Inst. Atuando no Local]]),0)</f>
        <v>0</v>
      </c>
      <c r="CH663" s="84" t="str">
        <f t="shared" si="327"/>
        <v/>
      </c>
      <c r="CI663" s="84">
        <f>IFERROR(FIND("DEFESA CIVIL",consulta_completa__11[[#This Row],[14 - Inst. Atuando no Local]]),0)</f>
        <v>0</v>
      </c>
      <c r="CJ663" s="84" t="str">
        <f t="shared" si="328"/>
        <v/>
      </c>
      <c r="CK663" s="84">
        <f>IFERROR(FIND("CORPO DE BOMBEIROS",consulta_completa__11[[#This Row],[14 - Inst. Atuando no Local]]),0)</f>
        <v>0</v>
      </c>
      <c r="CL663" s="84" t="str">
        <f t="shared" si="329"/>
        <v/>
      </c>
      <c r="CM663" s="84">
        <f>IFERROR(FIND("POLÍCIA RODOVIÁRIA",consulta_completa__11[[#This Row],[14 - Inst. Atuando no Local]]),0)</f>
        <v>0</v>
      </c>
      <c r="CN663" s="84" t="str">
        <f t="shared" si="330"/>
        <v/>
      </c>
      <c r="CO663" s="84">
        <f>IFERROR(FIND("POLÍCIA MILITAR",consulta_completa__11[[#This Row],[14 - Inst. Atuando no Local]]),0)</f>
        <v>0</v>
      </c>
      <c r="CP663" s="84" t="str">
        <f t="shared" si="331"/>
        <v/>
      </c>
      <c r="CQ663" s="84">
        <f>IFERROR(FIND("POLÍCIA CIVIL",consulta_completa__11[[#This Row],[14 - Inst. Atuando no Local]]),0)</f>
        <v>0</v>
      </c>
      <c r="CR663" s="84" t="str">
        <f t="shared" si="332"/>
        <v/>
      </c>
      <c r="CS663" s="84">
        <f>IFERROR(FIND("MARINHA DO BRASIL",consulta_completa__11[[#This Row],[14 - Inst. Atuando no Local]]),0)</f>
        <v>0</v>
      </c>
      <c r="CT663" s="84" t="str">
        <f t="shared" si="333"/>
        <v/>
      </c>
      <c r="CU663" s="84">
        <f>IFERROR(FIND("EMPRESA ESPECIALIZADA EM ATENDIMENTO",consulta_completa__11[[#This Row],[14 - Inst. Atuando no Local]]),0)</f>
        <v>0</v>
      </c>
      <c r="CV663" s="84" t="str">
        <f t="shared" si="334"/>
        <v/>
      </c>
      <c r="CW663" s="84">
        <f>IFERROR(FIND("IBAMA",consulta_completa__11[[#This Row],[14 - Inst. Atuando no Local]]),0)</f>
        <v>0</v>
      </c>
      <c r="CX663" s="84" t="str">
        <f t="shared" si="335"/>
        <v/>
      </c>
      <c r="CY663" s="84" t="str">
        <f>IF(consulta_completa__11[[#This Row],[14 - Inst. Atuando no Local]]="","X","")</f>
        <v>X</v>
      </c>
      <c r="CZ663" s="84">
        <f>IFERROR(FIND("OUTRA (S)",consulta_completa__11[[#This Row],[14 - Inst. Atuando no Local]]),0)</f>
        <v>0</v>
      </c>
      <c r="DA663" s="84" t="str">
        <f t="shared" si="336"/>
        <v/>
      </c>
      <c r="DB663" s="35" t="str">
        <f t="shared" si="337"/>
        <v>Sim</v>
      </c>
      <c r="DC663" s="35" t="str">
        <f t="shared" si="338"/>
        <v>Não</v>
      </c>
      <c r="DD663" s="35" t="str">
        <f t="shared" si="339"/>
        <v>Sim</v>
      </c>
      <c r="DE663" s="87" t="str">
        <f t="shared" si="341"/>
        <v>Sem informação</v>
      </c>
    </row>
    <row r="664" spans="1:109">
      <c r="A664" s="14">
        <v>20259972040</v>
      </c>
      <c r="B664" s="1">
        <v>45909</v>
      </c>
      <c r="C664" t="s">
        <v>109</v>
      </c>
      <c r="D664" t="s">
        <v>110</v>
      </c>
      <c r="E664" t="s">
        <v>111</v>
      </c>
      <c r="F664" t="s">
        <v>112</v>
      </c>
      <c r="G664" t="s">
        <v>113</v>
      </c>
      <c r="H664" t="s">
        <v>114</v>
      </c>
      <c r="I664" t="s">
        <v>114</v>
      </c>
      <c r="J664" t="s">
        <v>1714</v>
      </c>
      <c r="K664" t="s">
        <v>5802</v>
      </c>
      <c r="L664" t="s">
        <v>117</v>
      </c>
      <c r="M664" t="s">
        <v>118</v>
      </c>
      <c r="N664" t="s">
        <v>119</v>
      </c>
      <c r="O664" t="s">
        <v>239</v>
      </c>
      <c r="P664" t="s">
        <v>355</v>
      </c>
      <c r="Q664" t="s">
        <v>143</v>
      </c>
      <c r="R664" t="s">
        <v>123</v>
      </c>
      <c r="S664" t="s">
        <v>201</v>
      </c>
      <c r="T664" t="s">
        <v>5803</v>
      </c>
      <c r="U664" t="s">
        <v>5804</v>
      </c>
      <c r="V664" t="s">
        <v>113</v>
      </c>
      <c r="Z664" t="s">
        <v>242</v>
      </c>
      <c r="AA664" t="s">
        <v>113</v>
      </c>
      <c r="AB664" t="s">
        <v>5016</v>
      </c>
      <c r="AC664" t="s">
        <v>2131</v>
      </c>
      <c r="AD664">
        <v>1</v>
      </c>
      <c r="AE664" t="s">
        <v>113</v>
      </c>
      <c r="AF664" t="s">
        <v>113</v>
      </c>
      <c r="AG664" t="s">
        <v>113</v>
      </c>
      <c r="AH664" t="s">
        <v>131</v>
      </c>
      <c r="AI664" t="s">
        <v>132</v>
      </c>
      <c r="AJ664" t="s">
        <v>131</v>
      </c>
      <c r="AK664" t="s">
        <v>5805</v>
      </c>
      <c r="AL664" t="s">
        <v>5806</v>
      </c>
      <c r="AM664" t="s">
        <v>2134</v>
      </c>
      <c r="AN664" t="s">
        <v>113</v>
      </c>
      <c r="AO664" t="s">
        <v>113</v>
      </c>
      <c r="AQ664" t="s">
        <v>2136</v>
      </c>
      <c r="AR664" t="s">
        <v>113</v>
      </c>
      <c r="AS664" t="s">
        <v>113</v>
      </c>
      <c r="AT664" t="s">
        <v>5019</v>
      </c>
      <c r="AU664" t="s">
        <v>113</v>
      </c>
      <c r="AW664" t="s">
        <v>159</v>
      </c>
      <c r="AX664" s="82">
        <f>IFERROR(FIND("Óbitos/feridos",consulta_completa__11[[#This Row],[13 - Ocorrências/Ambientes Atingidos]]),0)</f>
        <v>0</v>
      </c>
      <c r="AY664" s="83" t="str">
        <f t="shared" si="311"/>
        <v/>
      </c>
      <c r="AZ664" s="82">
        <f>IFERROR(FIND("População afetada/evacuada",consulta_completa__11[[#This Row],[13 - Ocorrências/Ambientes Atingidos]]),0)</f>
        <v>0</v>
      </c>
      <c r="BA664" s="82" t="str">
        <f t="shared" si="312"/>
        <v/>
      </c>
      <c r="BB664" s="82">
        <f>IFERROR(FIND("Suspensão de abastecimento de água",consulta_completa__11[[#This Row],[13 - Ocorrências/Ambientes Atingidos]]),0)</f>
        <v>0</v>
      </c>
      <c r="BC664" s="83" t="str">
        <f t="shared" si="340"/>
        <v/>
      </c>
      <c r="BD664" s="82">
        <f>IFERROR(FIND("Rio/córrego",consulta_completa__11[[#This Row],[13 - Ocorrências/Ambientes Atingidos]]),0)</f>
        <v>0</v>
      </c>
      <c r="BE664" s="83" t="str">
        <f t="shared" si="313"/>
        <v/>
      </c>
      <c r="BF664" s="82">
        <f>IFERROR(FIND("Lago",consulta_completa__11[[#This Row],[13 - Ocorrências/Ambientes Atingidos]]),0)</f>
        <v>0</v>
      </c>
      <c r="BG664" s="83" t="str">
        <f t="shared" si="314"/>
        <v/>
      </c>
      <c r="BH664" s="82">
        <f>IFERROR(FIND("Mar",consulta_completa__11[[#This Row],[13 - Ocorrências/Ambientes Atingidos]]),0)</f>
        <v>1</v>
      </c>
      <c r="BI664" s="83" t="str">
        <f t="shared" si="315"/>
        <v>X</v>
      </c>
      <c r="BJ664" s="82">
        <f>IFERROR(FIND("Praia",consulta_completa__11[[#This Row],[13 - Ocorrências/Ambientes Atingidos]]),0)</f>
        <v>0</v>
      </c>
      <c r="BK664" s="83" t="str">
        <f t="shared" si="316"/>
        <v/>
      </c>
      <c r="BL664" s="82">
        <f>IFERROR(FIND("Solo",consulta_completa__11[[#This Row],[13 - Ocorrências/Ambientes Atingidos]]),0)</f>
        <v>0</v>
      </c>
      <c r="BM664" s="83" t="str">
        <f t="shared" si="317"/>
        <v/>
      </c>
      <c r="BN664" s="82">
        <f>IFERROR(FIND("Águas subterrâneas",consulta_completa__11[[#This Row],[13 - Ocorrências/Ambientes Atingidos]]),0)</f>
        <v>0</v>
      </c>
      <c r="BO664" s="83" t="str">
        <f t="shared" si="318"/>
        <v/>
      </c>
      <c r="BP664" s="82">
        <f>IFERROR(FIND("Atmosfera",consulta_completa__11[[#This Row],[13 - Ocorrências/Ambientes Atingidos]]),0)</f>
        <v>0</v>
      </c>
      <c r="BQ664" s="83" t="str">
        <f t="shared" si="319"/>
        <v/>
      </c>
      <c r="BR664" s="82">
        <f>IFERROR(FIND("Flora",consulta_completa__11[[#This Row],[13 - Ocorrências/Ambientes Atingidos]]),0)</f>
        <v>0</v>
      </c>
      <c r="BS664" s="83" t="str">
        <f t="shared" si="320"/>
        <v/>
      </c>
      <c r="BT664" s="82">
        <f>IFERROR(FIND("Fauna",consulta_completa__11[[#This Row],[13 - Ocorrências/Ambientes Atingidos]]),0)</f>
        <v>0</v>
      </c>
      <c r="BU664" s="83" t="str">
        <f t="shared" si="321"/>
        <v/>
      </c>
      <c r="BV664" s="82">
        <f>IFERROR(FIND("UC federal",consulta_completa__11[[#This Row],[13 - Ocorrências/Ambientes Atingidos]]),0)</f>
        <v>0</v>
      </c>
      <c r="BW664" s="83" t="str">
        <f t="shared" si="322"/>
        <v/>
      </c>
      <c r="BX664" s="82">
        <f>IFERROR(FIND("UC estadual/municipal",consulta_completa__11[[#This Row],[13 - Ocorrências/Ambientes Atingidos]]),0)</f>
        <v>0</v>
      </c>
      <c r="BY664" s="83" t="str">
        <f t="shared" si="323"/>
        <v/>
      </c>
      <c r="BZ664" s="82">
        <f>IFERROR(FIND("Outro(s)",consulta_completa__11[[#This Row],[13 - Ocorrências/Ambientes Atingidos]]),0)</f>
        <v>0</v>
      </c>
      <c r="CA664" s="83" t="str">
        <f t="shared" si="324"/>
        <v/>
      </c>
      <c r="CB664" s="82">
        <f>IFERROR(FIND("Sem dano",consulta_completa__11[[#This Row],[13 - Ocorrências/Ambientes Atingidos]]),0)</f>
        <v>0</v>
      </c>
      <c r="CC664" s="83" t="str">
        <f t="shared" si="325"/>
        <v/>
      </c>
      <c r="CD664" s="82" t="str">
        <f>IF(consulta_completa__11[[#This Row],[13 - Ocorrências/Ambientes Atingidos]]="","X","")</f>
        <v/>
      </c>
      <c r="CE664" s="84">
        <f>IFERROR(FIND("IBAMA",consulta_completa__11[[#This Row],[14 - Inst. Atuando no Local]]),0)</f>
        <v>0</v>
      </c>
      <c r="CF664" s="84" t="str">
        <f t="shared" si="326"/>
        <v/>
      </c>
      <c r="CG664" s="84">
        <f>IFERROR(FIND("OEMA",consulta_completa__11[[#This Row],[14 - Inst. Atuando no Local]]),0)</f>
        <v>0</v>
      </c>
      <c r="CH664" s="84" t="str">
        <f t="shared" si="327"/>
        <v/>
      </c>
      <c r="CI664" s="84">
        <f>IFERROR(FIND("DEFESA CIVIL",consulta_completa__11[[#This Row],[14 - Inst. Atuando no Local]]),0)</f>
        <v>0</v>
      </c>
      <c r="CJ664" s="84" t="str">
        <f t="shared" si="328"/>
        <v/>
      </c>
      <c r="CK664" s="84">
        <f>IFERROR(FIND("CORPO DE BOMBEIROS",consulta_completa__11[[#This Row],[14 - Inst. Atuando no Local]]),0)</f>
        <v>0</v>
      </c>
      <c r="CL664" s="84" t="str">
        <f t="shared" si="329"/>
        <v/>
      </c>
      <c r="CM664" s="84">
        <f>IFERROR(FIND("POLÍCIA RODOVIÁRIA",consulta_completa__11[[#This Row],[14 - Inst. Atuando no Local]]),0)</f>
        <v>0</v>
      </c>
      <c r="CN664" s="84" t="str">
        <f t="shared" si="330"/>
        <v/>
      </c>
      <c r="CO664" s="84">
        <f>IFERROR(FIND("POLÍCIA MILITAR",consulta_completa__11[[#This Row],[14 - Inst. Atuando no Local]]),0)</f>
        <v>0</v>
      </c>
      <c r="CP664" s="84" t="str">
        <f t="shared" si="331"/>
        <v/>
      </c>
      <c r="CQ664" s="84">
        <f>IFERROR(FIND("POLÍCIA CIVIL",consulta_completa__11[[#This Row],[14 - Inst. Atuando no Local]]),0)</f>
        <v>0</v>
      </c>
      <c r="CR664" s="84" t="str">
        <f t="shared" si="332"/>
        <v/>
      </c>
      <c r="CS664" s="84">
        <f>IFERROR(FIND("MARINHA DO BRASIL",consulta_completa__11[[#This Row],[14 - Inst. Atuando no Local]]),0)</f>
        <v>0</v>
      </c>
      <c r="CT664" s="84" t="str">
        <f t="shared" si="333"/>
        <v/>
      </c>
      <c r="CU664" s="84">
        <f>IFERROR(FIND("EMPRESA ESPECIALIZADA EM ATENDIMENTO",consulta_completa__11[[#This Row],[14 - Inst. Atuando no Local]]),0)</f>
        <v>0</v>
      </c>
      <c r="CV664" s="84" t="str">
        <f t="shared" si="334"/>
        <v/>
      </c>
      <c r="CW664" s="84">
        <f>IFERROR(FIND("IBAMA",consulta_completa__11[[#This Row],[14 - Inst. Atuando no Local]]),0)</f>
        <v>0</v>
      </c>
      <c r="CX664" s="84" t="str">
        <f t="shared" si="335"/>
        <v/>
      </c>
      <c r="CY664" s="84" t="str">
        <f>IF(consulta_completa__11[[#This Row],[14 - Inst. Atuando no Local]]="","X","")</f>
        <v/>
      </c>
      <c r="CZ664" s="84">
        <f>IFERROR(FIND("OUTRA (S)",consulta_completa__11[[#This Row],[14 - Inst. Atuando no Local]]),0)</f>
        <v>0</v>
      </c>
      <c r="DA664" s="84" t="str">
        <f t="shared" si="336"/>
        <v/>
      </c>
      <c r="DB664" s="35" t="str">
        <f t="shared" si="337"/>
        <v>Sim</v>
      </c>
      <c r="DC664" s="35" t="str">
        <f t="shared" si="338"/>
        <v>Não</v>
      </c>
      <c r="DD664" s="35" t="str">
        <f t="shared" si="339"/>
        <v>Sim</v>
      </c>
      <c r="DE664" s="87" t="str">
        <f t="shared" si="341"/>
        <v>Federal</v>
      </c>
    </row>
    <row r="665" spans="1:109">
      <c r="A665" s="14">
        <v>202591032429</v>
      </c>
      <c r="B665" s="1">
        <v>45909</v>
      </c>
      <c r="C665" t="s">
        <v>5807</v>
      </c>
      <c r="D665" t="s">
        <v>161</v>
      </c>
      <c r="E665" t="s">
        <v>162</v>
      </c>
      <c r="F665" t="s">
        <v>163</v>
      </c>
      <c r="G665" t="s">
        <v>113</v>
      </c>
      <c r="H665" t="s">
        <v>114</v>
      </c>
      <c r="I665" t="s">
        <v>114</v>
      </c>
      <c r="J665" t="s">
        <v>365</v>
      </c>
      <c r="K665" t="s">
        <v>113</v>
      </c>
      <c r="L665" t="s">
        <v>113</v>
      </c>
      <c r="M665" t="s">
        <v>140</v>
      </c>
      <c r="N665" t="s">
        <v>113</v>
      </c>
      <c r="O665" t="s">
        <v>239</v>
      </c>
      <c r="P665" t="s">
        <v>355</v>
      </c>
      <c r="Q665" t="s">
        <v>167</v>
      </c>
      <c r="R665" t="s">
        <v>123</v>
      </c>
      <c r="S665" t="s">
        <v>113</v>
      </c>
      <c r="T665" t="s">
        <v>5808</v>
      </c>
      <c r="U665" t="s">
        <v>4529</v>
      </c>
      <c r="V665" t="s">
        <v>4244</v>
      </c>
      <c r="Z665" t="s">
        <v>5809</v>
      </c>
      <c r="AA665" t="s">
        <v>4244</v>
      </c>
      <c r="AB665" t="s">
        <v>5810</v>
      </c>
      <c r="AC665" t="s">
        <v>173</v>
      </c>
      <c r="AD665">
        <v>1</v>
      </c>
      <c r="AE665" t="s">
        <v>113</v>
      </c>
      <c r="AF665" t="s">
        <v>113</v>
      </c>
      <c r="AG665" t="s">
        <v>113</v>
      </c>
      <c r="AH665" t="s">
        <v>131</v>
      </c>
      <c r="AI665" t="s">
        <v>131</v>
      </c>
      <c r="AJ665" t="s">
        <v>132</v>
      </c>
      <c r="AK665" t="s">
        <v>113</v>
      </c>
      <c r="AL665" t="s">
        <v>5811</v>
      </c>
      <c r="AM665" t="s">
        <v>1347</v>
      </c>
      <c r="AN665" t="s">
        <v>5812</v>
      </c>
      <c r="AO665" t="s">
        <v>177</v>
      </c>
      <c r="AP665">
        <v>16991797303</v>
      </c>
      <c r="AQ665" t="s">
        <v>1348</v>
      </c>
      <c r="AR665" t="s">
        <v>113</v>
      </c>
      <c r="AS665" t="s">
        <v>113</v>
      </c>
      <c r="AT665" t="s">
        <v>113</v>
      </c>
      <c r="AU665" t="s">
        <v>113</v>
      </c>
      <c r="AW665" t="s">
        <v>113</v>
      </c>
      <c r="AX665" s="82">
        <f>IFERROR(FIND("Óbitos/feridos",consulta_completa__11[[#This Row],[13 - Ocorrências/Ambientes Atingidos]]),0)</f>
        <v>0</v>
      </c>
      <c r="AY665" s="83" t="str">
        <f t="shared" si="311"/>
        <v/>
      </c>
      <c r="AZ665" s="82">
        <f>IFERROR(FIND("População afetada/evacuada",consulta_completa__11[[#This Row],[13 - Ocorrências/Ambientes Atingidos]]),0)</f>
        <v>0</v>
      </c>
      <c r="BA665" s="82" t="str">
        <f t="shared" si="312"/>
        <v/>
      </c>
      <c r="BB665" s="82">
        <f>IFERROR(FIND("Suspensão de abastecimento de água",consulta_completa__11[[#This Row],[13 - Ocorrências/Ambientes Atingidos]]),0)</f>
        <v>0</v>
      </c>
      <c r="BC665" s="83" t="str">
        <f t="shared" si="340"/>
        <v/>
      </c>
      <c r="BD665" s="82">
        <f>IFERROR(FIND("Rio/córrego",consulta_completa__11[[#This Row],[13 - Ocorrências/Ambientes Atingidos]]),0)</f>
        <v>0</v>
      </c>
      <c r="BE665" s="83" t="str">
        <f t="shared" si="313"/>
        <v/>
      </c>
      <c r="BF665" s="82">
        <f>IFERROR(FIND("Lago",consulta_completa__11[[#This Row],[13 - Ocorrências/Ambientes Atingidos]]),0)</f>
        <v>0</v>
      </c>
      <c r="BG665" s="83" t="str">
        <f t="shared" si="314"/>
        <v/>
      </c>
      <c r="BH665" s="82">
        <f>IFERROR(FIND("Mar",consulta_completa__11[[#This Row],[13 - Ocorrências/Ambientes Atingidos]]),0)</f>
        <v>0</v>
      </c>
      <c r="BI665" s="83" t="str">
        <f t="shared" si="315"/>
        <v/>
      </c>
      <c r="BJ665" s="82">
        <f>IFERROR(FIND("Praia",consulta_completa__11[[#This Row],[13 - Ocorrências/Ambientes Atingidos]]),0)</f>
        <v>0</v>
      </c>
      <c r="BK665" s="83" t="str">
        <f t="shared" si="316"/>
        <v/>
      </c>
      <c r="BL665" s="82">
        <f>IFERROR(FIND("Solo",consulta_completa__11[[#This Row],[13 - Ocorrências/Ambientes Atingidos]]),0)</f>
        <v>1</v>
      </c>
      <c r="BM665" s="83" t="str">
        <f t="shared" si="317"/>
        <v>X</v>
      </c>
      <c r="BN665" s="82">
        <f>IFERROR(FIND("Águas subterrâneas",consulta_completa__11[[#This Row],[13 - Ocorrências/Ambientes Atingidos]]),0)</f>
        <v>0</v>
      </c>
      <c r="BO665" s="83" t="str">
        <f t="shared" si="318"/>
        <v/>
      </c>
      <c r="BP665" s="82">
        <f>IFERROR(FIND("Atmosfera",consulta_completa__11[[#This Row],[13 - Ocorrências/Ambientes Atingidos]]),0)</f>
        <v>0</v>
      </c>
      <c r="BQ665" s="83" t="str">
        <f t="shared" si="319"/>
        <v/>
      </c>
      <c r="BR665" s="82">
        <f>IFERROR(FIND("Flora",consulta_completa__11[[#This Row],[13 - Ocorrências/Ambientes Atingidos]]),0)</f>
        <v>0</v>
      </c>
      <c r="BS665" s="83" t="str">
        <f t="shared" si="320"/>
        <v/>
      </c>
      <c r="BT665" s="82">
        <f>IFERROR(FIND("Fauna",consulta_completa__11[[#This Row],[13 - Ocorrências/Ambientes Atingidos]]),0)</f>
        <v>0</v>
      </c>
      <c r="BU665" s="83" t="str">
        <f t="shared" si="321"/>
        <v/>
      </c>
      <c r="BV665" s="82">
        <f>IFERROR(FIND("UC federal",consulta_completa__11[[#This Row],[13 - Ocorrências/Ambientes Atingidos]]),0)</f>
        <v>0</v>
      </c>
      <c r="BW665" s="83" t="str">
        <f t="shared" si="322"/>
        <v/>
      </c>
      <c r="BX665" s="82">
        <f>IFERROR(FIND("UC estadual/municipal",consulta_completa__11[[#This Row],[13 - Ocorrências/Ambientes Atingidos]]),0)</f>
        <v>0</v>
      </c>
      <c r="BY665" s="83" t="str">
        <f t="shared" si="323"/>
        <v/>
      </c>
      <c r="BZ665" s="82">
        <f>IFERROR(FIND("Outro(s)",consulta_completa__11[[#This Row],[13 - Ocorrências/Ambientes Atingidos]]),0)</f>
        <v>0</v>
      </c>
      <c r="CA665" s="83" t="str">
        <f t="shared" si="324"/>
        <v/>
      </c>
      <c r="CB665" s="82">
        <f>IFERROR(FIND("Sem dano",consulta_completa__11[[#This Row],[13 - Ocorrências/Ambientes Atingidos]]),0)</f>
        <v>0</v>
      </c>
      <c r="CC665" s="83" t="str">
        <f t="shared" si="325"/>
        <v/>
      </c>
      <c r="CD665" s="82" t="str">
        <f>IF(consulta_completa__11[[#This Row],[13 - Ocorrências/Ambientes Atingidos]]="","X","")</f>
        <v/>
      </c>
      <c r="CE665" s="84">
        <f>IFERROR(FIND("IBAMA",consulta_completa__11[[#This Row],[14 - Inst. Atuando no Local]]),0)</f>
        <v>0</v>
      </c>
      <c r="CF665" s="84" t="str">
        <f t="shared" si="326"/>
        <v/>
      </c>
      <c r="CG665" s="84">
        <f>IFERROR(FIND("OEMA",consulta_completa__11[[#This Row],[14 - Inst. Atuando no Local]]),0)</f>
        <v>0</v>
      </c>
      <c r="CH665" s="84" t="str">
        <f t="shared" si="327"/>
        <v/>
      </c>
      <c r="CI665" s="84">
        <f>IFERROR(FIND("DEFESA CIVIL",consulta_completa__11[[#This Row],[14 - Inst. Atuando no Local]]),0)</f>
        <v>0</v>
      </c>
      <c r="CJ665" s="84" t="str">
        <f t="shared" si="328"/>
        <v/>
      </c>
      <c r="CK665" s="84">
        <f>IFERROR(FIND("CORPO DE BOMBEIROS",consulta_completa__11[[#This Row],[14 - Inst. Atuando no Local]]),0)</f>
        <v>0</v>
      </c>
      <c r="CL665" s="84" t="str">
        <f t="shared" si="329"/>
        <v/>
      </c>
      <c r="CM665" s="84">
        <f>IFERROR(FIND("POLÍCIA RODOVIÁRIA",consulta_completa__11[[#This Row],[14 - Inst. Atuando no Local]]),0)</f>
        <v>0</v>
      </c>
      <c r="CN665" s="84" t="str">
        <f t="shared" si="330"/>
        <v/>
      </c>
      <c r="CO665" s="84">
        <f>IFERROR(FIND("POLÍCIA MILITAR",consulta_completa__11[[#This Row],[14 - Inst. Atuando no Local]]),0)</f>
        <v>0</v>
      </c>
      <c r="CP665" s="84" t="str">
        <f t="shared" si="331"/>
        <v/>
      </c>
      <c r="CQ665" s="84">
        <f>IFERROR(FIND("POLÍCIA CIVIL",consulta_completa__11[[#This Row],[14 - Inst. Atuando no Local]]),0)</f>
        <v>0</v>
      </c>
      <c r="CR665" s="84" t="str">
        <f t="shared" si="332"/>
        <v/>
      </c>
      <c r="CS665" s="84">
        <f>IFERROR(FIND("MARINHA DO BRASIL",consulta_completa__11[[#This Row],[14 - Inst. Atuando no Local]]),0)</f>
        <v>0</v>
      </c>
      <c r="CT665" s="84" t="str">
        <f t="shared" si="333"/>
        <v/>
      </c>
      <c r="CU665" s="84">
        <f>IFERROR(FIND("EMPRESA ESPECIALIZADA EM ATENDIMENTO",consulta_completa__11[[#This Row],[14 - Inst. Atuando no Local]]),0)</f>
        <v>0</v>
      </c>
      <c r="CV665" s="84" t="str">
        <f t="shared" si="334"/>
        <v/>
      </c>
      <c r="CW665" s="84">
        <f>IFERROR(FIND("IBAMA",consulta_completa__11[[#This Row],[14 - Inst. Atuando no Local]]),0)</f>
        <v>0</v>
      </c>
      <c r="CX665" s="84" t="str">
        <f t="shared" si="335"/>
        <v/>
      </c>
      <c r="CY665" s="84" t="str">
        <f>IF(consulta_completa__11[[#This Row],[14 - Inst. Atuando no Local]]="","X","")</f>
        <v>X</v>
      </c>
      <c r="CZ665" s="84">
        <f>IFERROR(FIND("OUTRA (S)",consulta_completa__11[[#This Row],[14 - Inst. Atuando no Local]]),0)</f>
        <v>0</v>
      </c>
      <c r="DA665" s="84" t="str">
        <f t="shared" si="336"/>
        <v/>
      </c>
      <c r="DB665" s="35" t="str">
        <f t="shared" si="337"/>
        <v>Sim</v>
      </c>
      <c r="DC665" s="35" t="str">
        <f t="shared" si="338"/>
        <v>Não</v>
      </c>
      <c r="DD665" s="35" t="str">
        <f t="shared" si="339"/>
        <v>Sim</v>
      </c>
      <c r="DE665" s="87" t="str">
        <f t="shared" si="341"/>
        <v>Federal</v>
      </c>
    </row>
    <row r="666" spans="1:109">
      <c r="A666" s="14">
        <v>202591068436</v>
      </c>
      <c r="B666" s="1">
        <v>45909</v>
      </c>
      <c r="C666" t="s">
        <v>109</v>
      </c>
      <c r="D666" t="s">
        <v>110</v>
      </c>
      <c r="E666" t="s">
        <v>5813</v>
      </c>
      <c r="F666" t="s">
        <v>112</v>
      </c>
      <c r="G666" t="s">
        <v>113</v>
      </c>
      <c r="H666" t="s">
        <v>114</v>
      </c>
      <c r="I666" t="s">
        <v>114</v>
      </c>
      <c r="J666" t="s">
        <v>1399</v>
      </c>
      <c r="K666" t="s">
        <v>3434</v>
      </c>
      <c r="L666" t="s">
        <v>117</v>
      </c>
      <c r="M666" t="s">
        <v>118</v>
      </c>
      <c r="N666" t="s">
        <v>119</v>
      </c>
      <c r="O666" t="s">
        <v>239</v>
      </c>
      <c r="P666" t="s">
        <v>355</v>
      </c>
      <c r="Q666" t="s">
        <v>143</v>
      </c>
      <c r="R666" t="s">
        <v>123</v>
      </c>
      <c r="S666" t="s">
        <v>201</v>
      </c>
      <c r="T666" t="s">
        <v>5814</v>
      </c>
      <c r="U666" t="s">
        <v>5815</v>
      </c>
      <c r="V666" t="s">
        <v>5816</v>
      </c>
      <c r="Z666" t="s">
        <v>409</v>
      </c>
      <c r="AA666" t="s">
        <v>5817</v>
      </c>
      <c r="AB666" t="s">
        <v>206</v>
      </c>
      <c r="AC666" t="s">
        <v>207</v>
      </c>
      <c r="AD666">
        <v>1</v>
      </c>
      <c r="AE666" t="s">
        <v>668</v>
      </c>
      <c r="AF666" t="s">
        <v>113</v>
      </c>
      <c r="AG666" t="s">
        <v>113</v>
      </c>
      <c r="AH666" t="s">
        <v>131</v>
      </c>
      <c r="AI666" t="s">
        <v>132</v>
      </c>
      <c r="AJ666" t="s">
        <v>131</v>
      </c>
      <c r="AK666" t="s">
        <v>5818</v>
      </c>
      <c r="AL666" t="s">
        <v>5819</v>
      </c>
      <c r="AM666" t="s">
        <v>210</v>
      </c>
      <c r="AN666" t="s">
        <v>5820</v>
      </c>
      <c r="AO666" t="s">
        <v>4044</v>
      </c>
      <c r="AQ666" t="s">
        <v>211</v>
      </c>
      <c r="AR666" t="s">
        <v>113</v>
      </c>
      <c r="AS666" t="s">
        <v>113</v>
      </c>
      <c r="AT666" t="s">
        <v>5821</v>
      </c>
      <c r="AU666" t="s">
        <v>113</v>
      </c>
      <c r="AW666" t="s">
        <v>159</v>
      </c>
      <c r="AX666" s="82">
        <f>IFERROR(FIND("Óbitos/feridos",consulta_completa__11[[#This Row],[13 - Ocorrências/Ambientes Atingidos]]),0)</f>
        <v>0</v>
      </c>
      <c r="AY666" s="83" t="str">
        <f t="shared" si="311"/>
        <v/>
      </c>
      <c r="AZ666" s="82">
        <f>IFERROR(FIND("População afetada/evacuada",consulta_completa__11[[#This Row],[13 - Ocorrências/Ambientes Atingidos]]),0)</f>
        <v>0</v>
      </c>
      <c r="BA666" s="82" t="str">
        <f t="shared" si="312"/>
        <v/>
      </c>
      <c r="BB666" s="82">
        <f>IFERROR(FIND("Suspensão de abastecimento de água",consulta_completa__11[[#This Row],[13 - Ocorrências/Ambientes Atingidos]]),0)</f>
        <v>0</v>
      </c>
      <c r="BC666" s="83" t="str">
        <f t="shared" si="340"/>
        <v/>
      </c>
      <c r="BD666" s="82">
        <f>IFERROR(FIND("Rio/córrego",consulta_completa__11[[#This Row],[13 - Ocorrências/Ambientes Atingidos]]),0)</f>
        <v>0</v>
      </c>
      <c r="BE666" s="83" t="str">
        <f t="shared" si="313"/>
        <v/>
      </c>
      <c r="BF666" s="82">
        <f>IFERROR(FIND("Lago",consulta_completa__11[[#This Row],[13 - Ocorrências/Ambientes Atingidos]]),0)</f>
        <v>0</v>
      </c>
      <c r="BG666" s="83" t="str">
        <f t="shared" si="314"/>
        <v/>
      </c>
      <c r="BH666" s="82">
        <f>IFERROR(FIND("Mar",consulta_completa__11[[#This Row],[13 - Ocorrências/Ambientes Atingidos]]),0)</f>
        <v>1</v>
      </c>
      <c r="BI666" s="83" t="str">
        <f t="shared" si="315"/>
        <v>X</v>
      </c>
      <c r="BJ666" s="82">
        <f>IFERROR(FIND("Praia",consulta_completa__11[[#This Row],[13 - Ocorrências/Ambientes Atingidos]]),0)</f>
        <v>0</v>
      </c>
      <c r="BK666" s="83" t="str">
        <f t="shared" si="316"/>
        <v/>
      </c>
      <c r="BL666" s="82">
        <f>IFERROR(FIND("Solo",consulta_completa__11[[#This Row],[13 - Ocorrências/Ambientes Atingidos]]),0)</f>
        <v>0</v>
      </c>
      <c r="BM666" s="83" t="str">
        <f t="shared" si="317"/>
        <v/>
      </c>
      <c r="BN666" s="82">
        <f>IFERROR(FIND("Águas subterrâneas",consulta_completa__11[[#This Row],[13 - Ocorrências/Ambientes Atingidos]]),0)</f>
        <v>0</v>
      </c>
      <c r="BO666" s="83" t="str">
        <f t="shared" si="318"/>
        <v/>
      </c>
      <c r="BP666" s="82">
        <f>IFERROR(FIND("Atmosfera",consulta_completa__11[[#This Row],[13 - Ocorrências/Ambientes Atingidos]]),0)</f>
        <v>0</v>
      </c>
      <c r="BQ666" s="83" t="str">
        <f t="shared" si="319"/>
        <v/>
      </c>
      <c r="BR666" s="82">
        <f>IFERROR(FIND("Flora",consulta_completa__11[[#This Row],[13 - Ocorrências/Ambientes Atingidos]]),0)</f>
        <v>0</v>
      </c>
      <c r="BS666" s="83" t="str">
        <f t="shared" si="320"/>
        <v/>
      </c>
      <c r="BT666" s="82">
        <f>IFERROR(FIND("Fauna",consulta_completa__11[[#This Row],[13 - Ocorrências/Ambientes Atingidos]]),0)</f>
        <v>0</v>
      </c>
      <c r="BU666" s="83" t="str">
        <f t="shared" si="321"/>
        <v/>
      </c>
      <c r="BV666" s="82">
        <f>IFERROR(FIND("UC federal",consulta_completa__11[[#This Row],[13 - Ocorrências/Ambientes Atingidos]]),0)</f>
        <v>0</v>
      </c>
      <c r="BW666" s="83" t="str">
        <f t="shared" si="322"/>
        <v/>
      </c>
      <c r="BX666" s="82">
        <f>IFERROR(FIND("UC estadual/municipal",consulta_completa__11[[#This Row],[13 - Ocorrências/Ambientes Atingidos]]),0)</f>
        <v>0</v>
      </c>
      <c r="BY666" s="83" t="str">
        <f t="shared" si="323"/>
        <v/>
      </c>
      <c r="BZ666" s="82">
        <f>IFERROR(FIND("Outro(s)",consulta_completa__11[[#This Row],[13 - Ocorrências/Ambientes Atingidos]]),0)</f>
        <v>0</v>
      </c>
      <c r="CA666" s="83" t="str">
        <f t="shared" si="324"/>
        <v/>
      </c>
      <c r="CB666" s="82">
        <f>IFERROR(FIND("Sem dano",consulta_completa__11[[#This Row],[13 - Ocorrências/Ambientes Atingidos]]),0)</f>
        <v>0</v>
      </c>
      <c r="CC666" s="83" t="str">
        <f t="shared" si="325"/>
        <v/>
      </c>
      <c r="CD666" s="82" t="str">
        <f>IF(consulta_completa__11[[#This Row],[13 - Ocorrências/Ambientes Atingidos]]="","X","")</f>
        <v/>
      </c>
      <c r="CE666" s="84">
        <f>IFERROR(FIND("IBAMA",consulta_completa__11[[#This Row],[14 - Inst. Atuando no Local]]),0)</f>
        <v>0</v>
      </c>
      <c r="CF666" s="84" t="str">
        <f t="shared" si="326"/>
        <v/>
      </c>
      <c r="CG666" s="84">
        <f>IFERROR(FIND("OEMA",consulta_completa__11[[#This Row],[14 - Inst. Atuando no Local]]),0)</f>
        <v>0</v>
      </c>
      <c r="CH666" s="84" t="str">
        <f t="shared" si="327"/>
        <v/>
      </c>
      <c r="CI666" s="84">
        <f>IFERROR(FIND("DEFESA CIVIL",consulta_completa__11[[#This Row],[14 - Inst. Atuando no Local]]),0)</f>
        <v>0</v>
      </c>
      <c r="CJ666" s="84" t="str">
        <f t="shared" si="328"/>
        <v/>
      </c>
      <c r="CK666" s="84">
        <f>IFERROR(FIND("CORPO DE BOMBEIROS",consulta_completa__11[[#This Row],[14 - Inst. Atuando no Local]]),0)</f>
        <v>0</v>
      </c>
      <c r="CL666" s="84" t="str">
        <f t="shared" si="329"/>
        <v/>
      </c>
      <c r="CM666" s="84">
        <f>IFERROR(FIND("POLÍCIA RODOVIÁRIA",consulta_completa__11[[#This Row],[14 - Inst. Atuando no Local]]),0)</f>
        <v>0</v>
      </c>
      <c r="CN666" s="84" t="str">
        <f t="shared" si="330"/>
        <v/>
      </c>
      <c r="CO666" s="84">
        <f>IFERROR(FIND("POLÍCIA MILITAR",consulta_completa__11[[#This Row],[14 - Inst. Atuando no Local]]),0)</f>
        <v>0</v>
      </c>
      <c r="CP666" s="84" t="str">
        <f t="shared" si="331"/>
        <v/>
      </c>
      <c r="CQ666" s="84">
        <f>IFERROR(FIND("POLÍCIA CIVIL",consulta_completa__11[[#This Row],[14 - Inst. Atuando no Local]]),0)</f>
        <v>0</v>
      </c>
      <c r="CR666" s="84" t="str">
        <f t="shared" si="332"/>
        <v/>
      </c>
      <c r="CS666" s="84">
        <f>IFERROR(FIND("MARINHA DO BRASIL",consulta_completa__11[[#This Row],[14 - Inst. Atuando no Local]]),0)</f>
        <v>0</v>
      </c>
      <c r="CT666" s="84" t="str">
        <f t="shared" si="333"/>
        <v/>
      </c>
      <c r="CU666" s="84">
        <f>IFERROR(FIND("EMPRESA ESPECIALIZADA EM ATENDIMENTO",consulta_completa__11[[#This Row],[14 - Inst. Atuando no Local]]),0)</f>
        <v>0</v>
      </c>
      <c r="CV666" s="84" t="str">
        <f t="shared" si="334"/>
        <v/>
      </c>
      <c r="CW666" s="84">
        <f>IFERROR(FIND("IBAMA",consulta_completa__11[[#This Row],[14 - Inst. Atuando no Local]]),0)</f>
        <v>0</v>
      </c>
      <c r="CX666" s="84" t="str">
        <f t="shared" si="335"/>
        <v/>
      </c>
      <c r="CY666" s="84" t="str">
        <f>IF(consulta_completa__11[[#This Row],[14 - Inst. Atuando no Local]]="","X","")</f>
        <v/>
      </c>
      <c r="CZ666" s="84">
        <f>IFERROR(FIND("OUTRA (S)",consulta_completa__11[[#This Row],[14 - Inst. Atuando no Local]]),0)</f>
        <v>0</v>
      </c>
      <c r="DA666" s="84" t="str">
        <f t="shared" si="336"/>
        <v/>
      </c>
      <c r="DB666" s="35" t="str">
        <f t="shared" si="337"/>
        <v>Sim</v>
      </c>
      <c r="DC666" s="35" t="str">
        <f t="shared" si="338"/>
        <v>Não</v>
      </c>
      <c r="DD666" s="35" t="str">
        <f t="shared" si="339"/>
        <v>Sim</v>
      </c>
      <c r="DE666" s="87" t="str">
        <f t="shared" si="341"/>
        <v>Federal</v>
      </c>
    </row>
    <row r="667" spans="1:109">
      <c r="A667" s="14">
        <v>202591650446</v>
      </c>
      <c r="B667" s="1">
        <v>45909</v>
      </c>
      <c r="C667" t="s">
        <v>1865</v>
      </c>
      <c r="D667" t="s">
        <v>1813</v>
      </c>
      <c r="E667" t="s">
        <v>320</v>
      </c>
      <c r="F667" t="s">
        <v>1202</v>
      </c>
      <c r="G667" t="s">
        <v>113</v>
      </c>
      <c r="H667" t="s">
        <v>114</v>
      </c>
      <c r="I667" t="s">
        <v>114</v>
      </c>
      <c r="J667" t="s">
        <v>113</v>
      </c>
      <c r="K667" t="s">
        <v>114</v>
      </c>
      <c r="L667" t="s">
        <v>114</v>
      </c>
      <c r="M667" t="s">
        <v>139</v>
      </c>
      <c r="N667" t="s">
        <v>141</v>
      </c>
      <c r="O667" t="s">
        <v>239</v>
      </c>
      <c r="P667" t="s">
        <v>355</v>
      </c>
      <c r="Q667" t="s">
        <v>143</v>
      </c>
      <c r="R667" t="s">
        <v>123</v>
      </c>
      <c r="S667" t="s">
        <v>113</v>
      </c>
      <c r="T667" t="s">
        <v>5822</v>
      </c>
      <c r="U667" t="s">
        <v>5823</v>
      </c>
      <c r="V667" t="s">
        <v>5824</v>
      </c>
      <c r="X667" t="b">
        <v>1</v>
      </c>
      <c r="Z667" t="s">
        <v>5825</v>
      </c>
      <c r="AA667" t="s">
        <v>5826</v>
      </c>
      <c r="AB667" t="s">
        <v>752</v>
      </c>
      <c r="AC667" t="s">
        <v>4672</v>
      </c>
      <c r="AD667">
        <v>1</v>
      </c>
      <c r="AE667" t="s">
        <v>5827</v>
      </c>
      <c r="AF667" t="s">
        <v>4674</v>
      </c>
      <c r="AG667" t="s">
        <v>4675</v>
      </c>
      <c r="AH667" t="s">
        <v>131</v>
      </c>
      <c r="AI667" t="s">
        <v>131</v>
      </c>
      <c r="AJ667" t="s">
        <v>132</v>
      </c>
      <c r="AK667" t="s">
        <v>113</v>
      </c>
      <c r="AL667" t="s">
        <v>5825</v>
      </c>
      <c r="AM667" t="s">
        <v>752</v>
      </c>
      <c r="AN667" t="s">
        <v>4676</v>
      </c>
      <c r="AO667" t="s">
        <v>4473</v>
      </c>
      <c r="AP667">
        <v>98986026718</v>
      </c>
      <c r="AQ667" t="s">
        <v>2033</v>
      </c>
      <c r="AR667" t="s">
        <v>113</v>
      </c>
      <c r="AS667" t="s">
        <v>113</v>
      </c>
      <c r="AT667" t="s">
        <v>113</v>
      </c>
      <c r="AU667" t="s">
        <v>113</v>
      </c>
      <c r="AW667" t="s">
        <v>113</v>
      </c>
      <c r="AX667" s="82">
        <f>IFERROR(FIND("Óbitos/feridos",consulta_completa__11[[#This Row],[13 - Ocorrências/Ambientes Atingidos]]),0)</f>
        <v>0</v>
      </c>
      <c r="AY667" s="83" t="str">
        <f t="shared" si="311"/>
        <v/>
      </c>
      <c r="AZ667" s="82">
        <f>IFERROR(FIND("População afetada/evacuada",consulta_completa__11[[#This Row],[13 - Ocorrências/Ambientes Atingidos]]),0)</f>
        <v>0</v>
      </c>
      <c r="BA667" s="82" t="str">
        <f t="shared" si="312"/>
        <v/>
      </c>
      <c r="BB667" s="82">
        <f>IFERROR(FIND("Suspensão de abastecimento de água",consulta_completa__11[[#This Row],[13 - Ocorrências/Ambientes Atingidos]]),0)</f>
        <v>0</v>
      </c>
      <c r="BC667" s="83" t="str">
        <f t="shared" si="340"/>
        <v/>
      </c>
      <c r="BD667" s="82">
        <f>IFERROR(FIND("Rio/córrego",consulta_completa__11[[#This Row],[13 - Ocorrências/Ambientes Atingidos]]),0)</f>
        <v>0</v>
      </c>
      <c r="BE667" s="83" t="str">
        <f t="shared" si="313"/>
        <v/>
      </c>
      <c r="BF667" s="82">
        <f>IFERROR(FIND("Lago",consulta_completa__11[[#This Row],[13 - Ocorrências/Ambientes Atingidos]]),0)</f>
        <v>0</v>
      </c>
      <c r="BG667" s="83" t="str">
        <f t="shared" si="314"/>
        <v/>
      </c>
      <c r="BH667" s="82">
        <f>IFERROR(FIND("Mar",consulta_completa__11[[#This Row],[13 - Ocorrências/Ambientes Atingidos]]),0)</f>
        <v>0</v>
      </c>
      <c r="BI667" s="83" t="str">
        <f t="shared" si="315"/>
        <v/>
      </c>
      <c r="BJ667" s="82">
        <f>IFERROR(FIND("Praia",consulta_completa__11[[#This Row],[13 - Ocorrências/Ambientes Atingidos]]),0)</f>
        <v>0</v>
      </c>
      <c r="BK667" s="83" t="str">
        <f t="shared" si="316"/>
        <v/>
      </c>
      <c r="BL667" s="82">
        <f>IFERROR(FIND("Solo",consulta_completa__11[[#This Row],[13 - Ocorrências/Ambientes Atingidos]]),0)</f>
        <v>0</v>
      </c>
      <c r="BM667" s="83" t="str">
        <f t="shared" si="317"/>
        <v/>
      </c>
      <c r="BN667" s="82">
        <f>IFERROR(FIND("Águas subterrâneas",consulta_completa__11[[#This Row],[13 - Ocorrências/Ambientes Atingidos]]),0)</f>
        <v>0</v>
      </c>
      <c r="BO667" s="83" t="str">
        <f t="shared" si="318"/>
        <v/>
      </c>
      <c r="BP667" s="82">
        <f>IFERROR(FIND("Atmosfera",consulta_completa__11[[#This Row],[13 - Ocorrências/Ambientes Atingidos]]),0)</f>
        <v>0</v>
      </c>
      <c r="BQ667" s="83" t="str">
        <f t="shared" si="319"/>
        <v/>
      </c>
      <c r="BR667" s="82">
        <f>IFERROR(FIND("Flora",consulta_completa__11[[#This Row],[13 - Ocorrências/Ambientes Atingidos]]),0)</f>
        <v>0</v>
      </c>
      <c r="BS667" s="83" t="str">
        <f t="shared" si="320"/>
        <v/>
      </c>
      <c r="BT667" s="82">
        <f>IFERROR(FIND("Fauna",consulta_completa__11[[#This Row],[13 - Ocorrências/Ambientes Atingidos]]),0)</f>
        <v>0</v>
      </c>
      <c r="BU667" s="83" t="str">
        <f t="shared" si="321"/>
        <v/>
      </c>
      <c r="BV667" s="82">
        <f>IFERROR(FIND("UC federal",consulta_completa__11[[#This Row],[13 - Ocorrências/Ambientes Atingidos]]),0)</f>
        <v>0</v>
      </c>
      <c r="BW667" s="83" t="str">
        <f t="shared" si="322"/>
        <v/>
      </c>
      <c r="BX667" s="82">
        <f>IFERROR(FIND("UC estadual/municipal",consulta_completa__11[[#This Row],[13 - Ocorrências/Ambientes Atingidos]]),0)</f>
        <v>0</v>
      </c>
      <c r="BY667" s="83" t="str">
        <f t="shared" si="323"/>
        <v/>
      </c>
      <c r="BZ667" s="82">
        <f>IFERROR(FIND("Outro(s)",consulta_completa__11[[#This Row],[13 - Ocorrências/Ambientes Atingidos]]),0)</f>
        <v>1</v>
      </c>
      <c r="CA667" s="83" t="str">
        <f t="shared" si="324"/>
        <v>X</v>
      </c>
      <c r="CB667" s="82">
        <f>IFERROR(FIND("Sem dano",consulta_completa__11[[#This Row],[13 - Ocorrências/Ambientes Atingidos]]),0)</f>
        <v>0</v>
      </c>
      <c r="CC667" s="83" t="str">
        <f t="shared" si="325"/>
        <v/>
      </c>
      <c r="CD667" s="82" t="str">
        <f>IF(consulta_completa__11[[#This Row],[13 - Ocorrências/Ambientes Atingidos]]="","X","")</f>
        <v/>
      </c>
      <c r="CE667" s="84">
        <f>IFERROR(FIND("IBAMA",consulta_completa__11[[#This Row],[14 - Inst. Atuando no Local]]),0)</f>
        <v>0</v>
      </c>
      <c r="CF667" s="84" t="str">
        <f t="shared" si="326"/>
        <v/>
      </c>
      <c r="CG667" s="84">
        <f>IFERROR(FIND("OEMA",consulta_completa__11[[#This Row],[14 - Inst. Atuando no Local]]),0)</f>
        <v>0</v>
      </c>
      <c r="CH667" s="84" t="str">
        <f t="shared" si="327"/>
        <v/>
      </c>
      <c r="CI667" s="84">
        <f>IFERROR(FIND("DEFESA CIVIL",consulta_completa__11[[#This Row],[14 - Inst. Atuando no Local]]),0)</f>
        <v>0</v>
      </c>
      <c r="CJ667" s="84" t="str">
        <f t="shared" si="328"/>
        <v/>
      </c>
      <c r="CK667" s="84">
        <f>IFERROR(FIND("CORPO DE BOMBEIROS",consulta_completa__11[[#This Row],[14 - Inst. Atuando no Local]]),0)</f>
        <v>0</v>
      </c>
      <c r="CL667" s="84" t="str">
        <f t="shared" si="329"/>
        <v/>
      </c>
      <c r="CM667" s="84">
        <f>IFERROR(FIND("POLÍCIA RODOVIÁRIA",consulta_completa__11[[#This Row],[14 - Inst. Atuando no Local]]),0)</f>
        <v>0</v>
      </c>
      <c r="CN667" s="84" t="str">
        <f t="shared" si="330"/>
        <v/>
      </c>
      <c r="CO667" s="84">
        <f>IFERROR(FIND("POLÍCIA MILITAR",consulta_completa__11[[#This Row],[14 - Inst. Atuando no Local]]),0)</f>
        <v>0</v>
      </c>
      <c r="CP667" s="84" t="str">
        <f t="shared" si="331"/>
        <v/>
      </c>
      <c r="CQ667" s="84">
        <f>IFERROR(FIND("POLÍCIA CIVIL",consulta_completa__11[[#This Row],[14 - Inst. Atuando no Local]]),0)</f>
        <v>0</v>
      </c>
      <c r="CR667" s="84" t="str">
        <f t="shared" si="332"/>
        <v/>
      </c>
      <c r="CS667" s="84">
        <f>IFERROR(FIND("MARINHA DO BRASIL",consulta_completa__11[[#This Row],[14 - Inst. Atuando no Local]]),0)</f>
        <v>0</v>
      </c>
      <c r="CT667" s="84" t="str">
        <f t="shared" si="333"/>
        <v/>
      </c>
      <c r="CU667" s="84">
        <f>IFERROR(FIND("EMPRESA ESPECIALIZADA EM ATENDIMENTO",consulta_completa__11[[#This Row],[14 - Inst. Atuando no Local]]),0)</f>
        <v>0</v>
      </c>
      <c r="CV667" s="84" t="str">
        <f t="shared" si="334"/>
        <v/>
      </c>
      <c r="CW667" s="84">
        <f>IFERROR(FIND("IBAMA",consulta_completa__11[[#This Row],[14 - Inst. Atuando no Local]]),0)</f>
        <v>0</v>
      </c>
      <c r="CX667" s="84" t="str">
        <f t="shared" si="335"/>
        <v/>
      </c>
      <c r="CY667" s="84" t="str">
        <f>IF(consulta_completa__11[[#This Row],[14 - Inst. Atuando no Local]]="","X","")</f>
        <v/>
      </c>
      <c r="CZ667" s="84">
        <f>IFERROR(FIND("OUTRA (S)",consulta_completa__11[[#This Row],[14 - Inst. Atuando no Local]]),0)</f>
        <v>0</v>
      </c>
      <c r="DA667" s="84" t="str">
        <f t="shared" si="336"/>
        <v/>
      </c>
      <c r="DB667" s="35" t="str">
        <f t="shared" si="337"/>
        <v>Sim</v>
      </c>
      <c r="DC667" s="35" t="str">
        <f t="shared" si="338"/>
        <v>Não</v>
      </c>
      <c r="DD667" s="35" t="str">
        <f t="shared" si="339"/>
        <v>Sim</v>
      </c>
      <c r="DE667" s="87" t="str">
        <f t="shared" si="341"/>
        <v>Federal</v>
      </c>
    </row>
    <row r="668" spans="1:109">
      <c r="A668" s="14">
        <v>202591157615</v>
      </c>
      <c r="B668" s="1">
        <v>45910</v>
      </c>
      <c r="C668" t="s">
        <v>829</v>
      </c>
      <c r="D668" t="s">
        <v>830</v>
      </c>
      <c r="E668" t="s">
        <v>286</v>
      </c>
      <c r="F668" t="s">
        <v>1275</v>
      </c>
      <c r="G668" t="s">
        <v>113</v>
      </c>
      <c r="H668" t="s">
        <v>114</v>
      </c>
      <c r="I668" t="s">
        <v>114</v>
      </c>
      <c r="J668" t="s">
        <v>562</v>
      </c>
      <c r="K668" t="s">
        <v>113</v>
      </c>
      <c r="L668" t="s">
        <v>113</v>
      </c>
      <c r="M668" t="s">
        <v>5828</v>
      </c>
      <c r="N668" t="s">
        <v>5829</v>
      </c>
      <c r="O668" t="s">
        <v>120</v>
      </c>
      <c r="P668" t="s">
        <v>121</v>
      </c>
      <c r="Q668" t="s">
        <v>122</v>
      </c>
      <c r="R668" t="s">
        <v>123</v>
      </c>
      <c r="S668" t="s">
        <v>113</v>
      </c>
      <c r="T668" t="s">
        <v>5830</v>
      </c>
      <c r="U668" t="s">
        <v>5831</v>
      </c>
      <c r="V668" t="s">
        <v>113</v>
      </c>
      <c r="Z668" t="s">
        <v>5832</v>
      </c>
      <c r="AA668" t="s">
        <v>5833</v>
      </c>
      <c r="AB668" t="s">
        <v>5834</v>
      </c>
      <c r="AC668" t="s">
        <v>113</v>
      </c>
      <c r="AD668">
        <v>0</v>
      </c>
      <c r="AE668" t="s">
        <v>5835</v>
      </c>
      <c r="AF668" t="s">
        <v>113</v>
      </c>
      <c r="AG668" t="s">
        <v>113</v>
      </c>
      <c r="AH668" t="s">
        <v>131</v>
      </c>
      <c r="AI668" t="s">
        <v>131</v>
      </c>
      <c r="AJ668" t="s">
        <v>131</v>
      </c>
      <c r="AK668" t="s">
        <v>5836</v>
      </c>
      <c r="AL668" t="s">
        <v>5837</v>
      </c>
      <c r="AM668" t="s">
        <v>2480</v>
      </c>
      <c r="AN668" t="s">
        <v>5838</v>
      </c>
      <c r="AO668" t="s">
        <v>4027</v>
      </c>
      <c r="AP668">
        <v>47991767337</v>
      </c>
      <c r="AQ668" t="s">
        <v>2482</v>
      </c>
      <c r="AR668" t="s">
        <v>113</v>
      </c>
      <c r="AS668" t="s">
        <v>113</v>
      </c>
      <c r="AT668" t="s">
        <v>113</v>
      </c>
      <c r="AU668" t="s">
        <v>113</v>
      </c>
      <c r="AW668" t="s">
        <v>113</v>
      </c>
      <c r="AX668" s="82">
        <f>IFERROR(FIND("Óbitos/feridos",consulta_completa__11[[#This Row],[13 - Ocorrências/Ambientes Atingidos]]),0)</f>
        <v>0</v>
      </c>
      <c r="AY668" s="83" t="str">
        <f t="shared" si="311"/>
        <v/>
      </c>
      <c r="AZ668" s="82">
        <f>IFERROR(FIND("População afetada/evacuada",consulta_completa__11[[#This Row],[13 - Ocorrências/Ambientes Atingidos]]),0)</f>
        <v>0</v>
      </c>
      <c r="BA668" s="82" t="str">
        <f t="shared" si="312"/>
        <v/>
      </c>
      <c r="BB668" s="82">
        <f>IFERROR(FIND("Suspensão de abastecimento de água",consulta_completa__11[[#This Row],[13 - Ocorrências/Ambientes Atingidos]]),0)</f>
        <v>0</v>
      </c>
      <c r="BC668" s="83" t="str">
        <f t="shared" si="340"/>
        <v/>
      </c>
      <c r="BD668" s="82">
        <f>IFERROR(FIND("Rio/córrego",consulta_completa__11[[#This Row],[13 - Ocorrências/Ambientes Atingidos]]),0)</f>
        <v>1</v>
      </c>
      <c r="BE668" s="83" t="str">
        <f t="shared" si="313"/>
        <v>X</v>
      </c>
      <c r="BF668" s="82">
        <f>IFERROR(FIND("Lago",consulta_completa__11[[#This Row],[13 - Ocorrências/Ambientes Atingidos]]),0)</f>
        <v>0</v>
      </c>
      <c r="BG668" s="83" t="str">
        <f t="shared" si="314"/>
        <v/>
      </c>
      <c r="BH668" s="82">
        <f>IFERROR(FIND("Mar",consulta_completa__11[[#This Row],[13 - Ocorrências/Ambientes Atingidos]]),0)</f>
        <v>0</v>
      </c>
      <c r="BI668" s="83" t="str">
        <f t="shared" si="315"/>
        <v/>
      </c>
      <c r="BJ668" s="82">
        <f>IFERROR(FIND("Praia",consulta_completa__11[[#This Row],[13 - Ocorrências/Ambientes Atingidos]]),0)</f>
        <v>0</v>
      </c>
      <c r="BK668" s="83" t="str">
        <f t="shared" si="316"/>
        <v/>
      </c>
      <c r="BL668" s="82">
        <f>IFERROR(FIND("Solo",consulta_completa__11[[#This Row],[13 - Ocorrências/Ambientes Atingidos]]),0)</f>
        <v>0</v>
      </c>
      <c r="BM668" s="83" t="str">
        <f t="shared" si="317"/>
        <v/>
      </c>
      <c r="BN668" s="82">
        <f>IFERROR(FIND("Águas subterrâneas",consulta_completa__11[[#This Row],[13 - Ocorrências/Ambientes Atingidos]]),0)</f>
        <v>0</v>
      </c>
      <c r="BO668" s="83" t="str">
        <f t="shared" si="318"/>
        <v/>
      </c>
      <c r="BP668" s="82">
        <f>IFERROR(FIND("Atmosfera",consulta_completa__11[[#This Row],[13 - Ocorrências/Ambientes Atingidos]]),0)</f>
        <v>14</v>
      </c>
      <c r="BQ668" s="83" t="str">
        <f t="shared" si="319"/>
        <v>X</v>
      </c>
      <c r="BR668" s="82">
        <f>IFERROR(FIND("Flora",consulta_completa__11[[#This Row],[13 - Ocorrências/Ambientes Atingidos]]),0)</f>
        <v>0</v>
      </c>
      <c r="BS668" s="83" t="str">
        <f t="shared" si="320"/>
        <v/>
      </c>
      <c r="BT668" s="82">
        <f>IFERROR(FIND("Fauna",consulta_completa__11[[#This Row],[13 - Ocorrências/Ambientes Atingidos]]),0)</f>
        <v>0</v>
      </c>
      <c r="BU668" s="83" t="str">
        <f t="shared" si="321"/>
        <v/>
      </c>
      <c r="BV668" s="82">
        <f>IFERROR(FIND("UC federal",consulta_completa__11[[#This Row],[13 - Ocorrências/Ambientes Atingidos]]),0)</f>
        <v>0</v>
      </c>
      <c r="BW668" s="83" t="str">
        <f t="shared" si="322"/>
        <v/>
      </c>
      <c r="BX668" s="82">
        <f>IFERROR(FIND("UC estadual/municipal",consulta_completa__11[[#This Row],[13 - Ocorrências/Ambientes Atingidos]]),0)</f>
        <v>0</v>
      </c>
      <c r="BY668" s="83" t="str">
        <f t="shared" si="323"/>
        <v/>
      </c>
      <c r="BZ668" s="82">
        <f>IFERROR(FIND("Outro(s)",consulta_completa__11[[#This Row],[13 - Ocorrências/Ambientes Atingidos]]),0)</f>
        <v>0</v>
      </c>
      <c r="CA668" s="83" t="str">
        <f t="shared" si="324"/>
        <v/>
      </c>
      <c r="CB668" s="82">
        <f>IFERROR(FIND("Sem dano",consulta_completa__11[[#This Row],[13 - Ocorrências/Ambientes Atingidos]]),0)</f>
        <v>0</v>
      </c>
      <c r="CC668" s="83" t="str">
        <f t="shared" si="325"/>
        <v/>
      </c>
      <c r="CD668" s="82" t="str">
        <f>IF(consulta_completa__11[[#This Row],[13 - Ocorrências/Ambientes Atingidos]]="","X","")</f>
        <v/>
      </c>
      <c r="CE668" s="84">
        <f>IFERROR(FIND("IBAMA",consulta_completa__11[[#This Row],[14 - Inst. Atuando no Local]]),0)</f>
        <v>0</v>
      </c>
      <c r="CF668" s="84" t="str">
        <f t="shared" si="326"/>
        <v/>
      </c>
      <c r="CG668" s="84">
        <f>IFERROR(FIND("OEMA",consulta_completa__11[[#This Row],[14 - Inst. Atuando no Local]]),0)</f>
        <v>0</v>
      </c>
      <c r="CH668" s="84" t="str">
        <f t="shared" si="327"/>
        <v/>
      </c>
      <c r="CI668" s="84">
        <f>IFERROR(FIND("DEFESA CIVIL",consulta_completa__11[[#This Row],[14 - Inst. Atuando no Local]]),0)</f>
        <v>0</v>
      </c>
      <c r="CJ668" s="84" t="str">
        <f t="shared" si="328"/>
        <v/>
      </c>
      <c r="CK668" s="84">
        <f>IFERROR(FIND("CORPO DE BOMBEIROS",consulta_completa__11[[#This Row],[14 - Inst. Atuando no Local]]),0)</f>
        <v>0</v>
      </c>
      <c r="CL668" s="84" t="str">
        <f t="shared" si="329"/>
        <v/>
      </c>
      <c r="CM668" s="84">
        <f>IFERROR(FIND("POLÍCIA RODOVIÁRIA",consulta_completa__11[[#This Row],[14 - Inst. Atuando no Local]]),0)</f>
        <v>0</v>
      </c>
      <c r="CN668" s="84" t="str">
        <f t="shared" si="330"/>
        <v/>
      </c>
      <c r="CO668" s="84">
        <f>IFERROR(FIND("POLÍCIA MILITAR",consulta_completa__11[[#This Row],[14 - Inst. Atuando no Local]]),0)</f>
        <v>0</v>
      </c>
      <c r="CP668" s="84" t="str">
        <f t="shared" si="331"/>
        <v/>
      </c>
      <c r="CQ668" s="84">
        <f>IFERROR(FIND("POLÍCIA CIVIL",consulta_completa__11[[#This Row],[14 - Inst. Atuando no Local]]),0)</f>
        <v>0</v>
      </c>
      <c r="CR668" s="84" t="str">
        <f t="shared" si="332"/>
        <v/>
      </c>
      <c r="CS668" s="84">
        <f>IFERROR(FIND("MARINHA DO BRASIL",consulta_completa__11[[#This Row],[14 - Inst. Atuando no Local]]),0)</f>
        <v>0</v>
      </c>
      <c r="CT668" s="84" t="str">
        <f t="shared" si="333"/>
        <v/>
      </c>
      <c r="CU668" s="84">
        <f>IFERROR(FIND("EMPRESA ESPECIALIZADA EM ATENDIMENTO",consulta_completa__11[[#This Row],[14 - Inst. Atuando no Local]]),0)</f>
        <v>0</v>
      </c>
      <c r="CV668" s="84" t="str">
        <f t="shared" si="334"/>
        <v/>
      </c>
      <c r="CW668" s="84">
        <f>IFERROR(FIND("IBAMA",consulta_completa__11[[#This Row],[14 - Inst. Atuando no Local]]),0)</f>
        <v>0</v>
      </c>
      <c r="CX668" s="84" t="str">
        <f t="shared" si="335"/>
        <v/>
      </c>
      <c r="CY668" s="84" t="str">
        <f>IF(consulta_completa__11[[#This Row],[14 - Inst. Atuando no Local]]="","X","")</f>
        <v/>
      </c>
      <c r="CZ668" s="84">
        <f>IFERROR(FIND("OUTRA (S)",consulta_completa__11[[#This Row],[14 - Inst. Atuando no Local]]),0)</f>
        <v>0</v>
      </c>
      <c r="DA668" s="84" t="str">
        <f t="shared" si="336"/>
        <v/>
      </c>
      <c r="DB668" s="35" t="str">
        <f t="shared" si="337"/>
        <v>Sim</v>
      </c>
      <c r="DC668" s="35" t="str">
        <f t="shared" si="338"/>
        <v>Não</v>
      </c>
      <c r="DD668" s="35" t="str">
        <f t="shared" si="339"/>
        <v>Sim</v>
      </c>
      <c r="DE668" s="87" t="str">
        <f t="shared" si="341"/>
        <v>Sem informação</v>
      </c>
    </row>
    <row r="669" spans="1:109">
      <c r="A669" s="14">
        <v>20259133603</v>
      </c>
      <c r="B669" s="1">
        <v>45911</v>
      </c>
      <c r="C669" t="s">
        <v>109</v>
      </c>
      <c r="D669" t="s">
        <v>110</v>
      </c>
      <c r="E669" t="s">
        <v>1470</v>
      </c>
      <c r="F669" t="s">
        <v>112</v>
      </c>
      <c r="G669" t="s">
        <v>311</v>
      </c>
      <c r="H669" t="s">
        <v>5839</v>
      </c>
      <c r="I669" t="s">
        <v>117</v>
      </c>
      <c r="J669" t="s">
        <v>113</v>
      </c>
      <c r="K669" t="s">
        <v>114</v>
      </c>
      <c r="L669" t="s">
        <v>114</v>
      </c>
      <c r="M669" t="s">
        <v>118</v>
      </c>
      <c r="N669" t="s">
        <v>119</v>
      </c>
      <c r="O669" t="s">
        <v>239</v>
      </c>
      <c r="P669" t="s">
        <v>142</v>
      </c>
      <c r="Q669" t="s">
        <v>143</v>
      </c>
      <c r="R669" t="s">
        <v>123</v>
      </c>
      <c r="S669" t="s">
        <v>201</v>
      </c>
      <c r="T669" t="s">
        <v>5840</v>
      </c>
      <c r="U669" t="s">
        <v>5841</v>
      </c>
      <c r="V669" t="s">
        <v>5842</v>
      </c>
      <c r="Z669" t="s">
        <v>5843</v>
      </c>
      <c r="AA669" t="s">
        <v>113</v>
      </c>
      <c r="AB669" t="s">
        <v>206</v>
      </c>
      <c r="AC669" t="s">
        <v>262</v>
      </c>
      <c r="AD669">
        <v>1</v>
      </c>
      <c r="AE669" t="s">
        <v>568</v>
      </c>
      <c r="AF669" t="s">
        <v>113</v>
      </c>
      <c r="AG669" t="s">
        <v>113</v>
      </c>
      <c r="AH669" t="s">
        <v>131</v>
      </c>
      <c r="AI669" t="s">
        <v>132</v>
      </c>
      <c r="AJ669" t="s">
        <v>131</v>
      </c>
      <c r="AK669" t="s">
        <v>5844</v>
      </c>
      <c r="AL669" t="s">
        <v>5845</v>
      </c>
      <c r="AM669" t="s">
        <v>210</v>
      </c>
      <c r="AN669" t="s">
        <v>5846</v>
      </c>
      <c r="AO669" t="s">
        <v>4044</v>
      </c>
      <c r="AP669">
        <v>2732951305</v>
      </c>
      <c r="AQ669" t="s">
        <v>211</v>
      </c>
      <c r="AR669" t="s">
        <v>113</v>
      </c>
      <c r="AS669" t="s">
        <v>113</v>
      </c>
      <c r="AT669" t="s">
        <v>3935</v>
      </c>
      <c r="AU669" t="s">
        <v>113</v>
      </c>
      <c r="AW669" t="s">
        <v>159</v>
      </c>
      <c r="AX669" s="82">
        <f>IFERROR(FIND("Óbitos/feridos",consulta_completa__11[[#This Row],[13 - Ocorrências/Ambientes Atingidos]]),0)</f>
        <v>0</v>
      </c>
      <c r="AY669" s="83" t="str">
        <f t="shared" si="311"/>
        <v/>
      </c>
      <c r="AZ669" s="82">
        <f>IFERROR(FIND("População afetada/evacuada",consulta_completa__11[[#This Row],[13 - Ocorrências/Ambientes Atingidos]]),0)</f>
        <v>0</v>
      </c>
      <c r="BA669" s="82" t="str">
        <f t="shared" si="312"/>
        <v/>
      </c>
      <c r="BB669" s="82">
        <f>IFERROR(FIND("Suspensão de abastecimento de água",consulta_completa__11[[#This Row],[13 - Ocorrências/Ambientes Atingidos]]),0)</f>
        <v>0</v>
      </c>
      <c r="BC669" s="83" t="str">
        <f t="shared" si="340"/>
        <v/>
      </c>
      <c r="BD669" s="82">
        <f>IFERROR(FIND("Rio/córrego",consulta_completa__11[[#This Row],[13 - Ocorrências/Ambientes Atingidos]]),0)</f>
        <v>0</v>
      </c>
      <c r="BE669" s="83" t="str">
        <f t="shared" si="313"/>
        <v/>
      </c>
      <c r="BF669" s="82">
        <f>IFERROR(FIND("Lago",consulta_completa__11[[#This Row],[13 - Ocorrências/Ambientes Atingidos]]),0)</f>
        <v>0</v>
      </c>
      <c r="BG669" s="83" t="str">
        <f t="shared" si="314"/>
        <v/>
      </c>
      <c r="BH669" s="82">
        <f>IFERROR(FIND("Mar",consulta_completa__11[[#This Row],[13 - Ocorrências/Ambientes Atingidos]]),0)</f>
        <v>1</v>
      </c>
      <c r="BI669" s="83" t="str">
        <f t="shared" si="315"/>
        <v>X</v>
      </c>
      <c r="BJ669" s="82">
        <f>IFERROR(FIND("Praia",consulta_completa__11[[#This Row],[13 - Ocorrências/Ambientes Atingidos]]),0)</f>
        <v>0</v>
      </c>
      <c r="BK669" s="83" t="str">
        <f t="shared" si="316"/>
        <v/>
      </c>
      <c r="BL669" s="82">
        <f>IFERROR(FIND("Solo",consulta_completa__11[[#This Row],[13 - Ocorrências/Ambientes Atingidos]]),0)</f>
        <v>0</v>
      </c>
      <c r="BM669" s="83" t="str">
        <f t="shared" si="317"/>
        <v/>
      </c>
      <c r="BN669" s="82">
        <f>IFERROR(FIND("Águas subterrâneas",consulta_completa__11[[#This Row],[13 - Ocorrências/Ambientes Atingidos]]),0)</f>
        <v>0</v>
      </c>
      <c r="BO669" s="83" t="str">
        <f t="shared" si="318"/>
        <v/>
      </c>
      <c r="BP669" s="82">
        <f>IFERROR(FIND("Atmosfera",consulta_completa__11[[#This Row],[13 - Ocorrências/Ambientes Atingidos]]),0)</f>
        <v>0</v>
      </c>
      <c r="BQ669" s="83" t="str">
        <f t="shared" si="319"/>
        <v/>
      </c>
      <c r="BR669" s="82">
        <f>IFERROR(FIND("Flora",consulta_completa__11[[#This Row],[13 - Ocorrências/Ambientes Atingidos]]),0)</f>
        <v>0</v>
      </c>
      <c r="BS669" s="83" t="str">
        <f t="shared" si="320"/>
        <v/>
      </c>
      <c r="BT669" s="82">
        <f>IFERROR(FIND("Fauna",consulta_completa__11[[#This Row],[13 - Ocorrências/Ambientes Atingidos]]),0)</f>
        <v>0</v>
      </c>
      <c r="BU669" s="83" t="str">
        <f t="shared" si="321"/>
        <v/>
      </c>
      <c r="BV669" s="82">
        <f>IFERROR(FIND("UC federal",consulta_completa__11[[#This Row],[13 - Ocorrências/Ambientes Atingidos]]),0)</f>
        <v>0</v>
      </c>
      <c r="BW669" s="83" t="str">
        <f t="shared" si="322"/>
        <v/>
      </c>
      <c r="BX669" s="82">
        <f>IFERROR(FIND("UC estadual/municipal",consulta_completa__11[[#This Row],[13 - Ocorrências/Ambientes Atingidos]]),0)</f>
        <v>0</v>
      </c>
      <c r="BY669" s="83" t="str">
        <f t="shared" si="323"/>
        <v/>
      </c>
      <c r="BZ669" s="82">
        <f>IFERROR(FIND("Outro(s)",consulta_completa__11[[#This Row],[13 - Ocorrências/Ambientes Atingidos]]),0)</f>
        <v>0</v>
      </c>
      <c r="CA669" s="83" t="str">
        <f t="shared" si="324"/>
        <v/>
      </c>
      <c r="CB669" s="82">
        <f>IFERROR(FIND("Sem dano",consulta_completa__11[[#This Row],[13 - Ocorrências/Ambientes Atingidos]]),0)</f>
        <v>0</v>
      </c>
      <c r="CC669" s="83" t="str">
        <f t="shared" si="325"/>
        <v/>
      </c>
      <c r="CD669" s="82" t="str">
        <f>IF(consulta_completa__11[[#This Row],[13 - Ocorrências/Ambientes Atingidos]]="","X","")</f>
        <v/>
      </c>
      <c r="CE669" s="84">
        <f>IFERROR(FIND("IBAMA",consulta_completa__11[[#This Row],[14 - Inst. Atuando no Local]]),0)</f>
        <v>0</v>
      </c>
      <c r="CF669" s="84" t="str">
        <f t="shared" si="326"/>
        <v/>
      </c>
      <c r="CG669" s="84">
        <f>IFERROR(FIND("OEMA",consulta_completa__11[[#This Row],[14 - Inst. Atuando no Local]]),0)</f>
        <v>0</v>
      </c>
      <c r="CH669" s="84" t="str">
        <f t="shared" si="327"/>
        <v/>
      </c>
      <c r="CI669" s="84">
        <f>IFERROR(FIND("DEFESA CIVIL",consulta_completa__11[[#This Row],[14 - Inst. Atuando no Local]]),0)</f>
        <v>0</v>
      </c>
      <c r="CJ669" s="84" t="str">
        <f t="shared" si="328"/>
        <v/>
      </c>
      <c r="CK669" s="84">
        <f>IFERROR(FIND("CORPO DE BOMBEIROS",consulta_completa__11[[#This Row],[14 - Inst. Atuando no Local]]),0)</f>
        <v>0</v>
      </c>
      <c r="CL669" s="84" t="str">
        <f t="shared" si="329"/>
        <v/>
      </c>
      <c r="CM669" s="84">
        <f>IFERROR(FIND("POLÍCIA RODOVIÁRIA",consulta_completa__11[[#This Row],[14 - Inst. Atuando no Local]]),0)</f>
        <v>0</v>
      </c>
      <c r="CN669" s="84" t="str">
        <f t="shared" si="330"/>
        <v/>
      </c>
      <c r="CO669" s="84">
        <f>IFERROR(FIND("POLÍCIA MILITAR",consulta_completa__11[[#This Row],[14 - Inst. Atuando no Local]]),0)</f>
        <v>0</v>
      </c>
      <c r="CP669" s="84" t="str">
        <f t="shared" si="331"/>
        <v/>
      </c>
      <c r="CQ669" s="84">
        <f>IFERROR(FIND("POLÍCIA CIVIL",consulta_completa__11[[#This Row],[14 - Inst. Atuando no Local]]),0)</f>
        <v>0</v>
      </c>
      <c r="CR669" s="84" t="str">
        <f t="shared" si="332"/>
        <v/>
      </c>
      <c r="CS669" s="84">
        <f>IFERROR(FIND("MARINHA DO BRASIL",consulta_completa__11[[#This Row],[14 - Inst. Atuando no Local]]),0)</f>
        <v>0</v>
      </c>
      <c r="CT669" s="84" t="str">
        <f t="shared" si="333"/>
        <v/>
      </c>
      <c r="CU669" s="84">
        <f>IFERROR(FIND("EMPRESA ESPECIALIZADA EM ATENDIMENTO",consulta_completa__11[[#This Row],[14 - Inst. Atuando no Local]]),0)</f>
        <v>0</v>
      </c>
      <c r="CV669" s="84" t="str">
        <f t="shared" si="334"/>
        <v/>
      </c>
      <c r="CW669" s="84">
        <f>IFERROR(FIND("IBAMA",consulta_completa__11[[#This Row],[14 - Inst. Atuando no Local]]),0)</f>
        <v>0</v>
      </c>
      <c r="CX669" s="84" t="str">
        <f t="shared" si="335"/>
        <v/>
      </c>
      <c r="CY669" s="84" t="str">
        <f>IF(consulta_completa__11[[#This Row],[14 - Inst. Atuando no Local]]="","X","")</f>
        <v/>
      </c>
      <c r="CZ669" s="84">
        <f>IFERROR(FIND("OUTRA (S)",consulta_completa__11[[#This Row],[14 - Inst. Atuando no Local]]),0)</f>
        <v>0</v>
      </c>
      <c r="DA669" s="84" t="str">
        <f t="shared" si="336"/>
        <v/>
      </c>
      <c r="DB669" s="35" t="str">
        <f t="shared" si="337"/>
        <v>Sim</v>
      </c>
      <c r="DC669" s="35" t="str">
        <f t="shared" si="338"/>
        <v>Não</v>
      </c>
      <c r="DD669" s="35" t="str">
        <f t="shared" si="339"/>
        <v>Sim</v>
      </c>
      <c r="DE669" s="87" t="str">
        <f t="shared" si="341"/>
        <v>Federal</v>
      </c>
    </row>
    <row r="670" spans="1:109">
      <c r="A670" s="14">
        <v>202591668426</v>
      </c>
      <c r="B670" s="1">
        <v>45911</v>
      </c>
      <c r="C670" t="s">
        <v>2659</v>
      </c>
      <c r="D670" t="s">
        <v>180</v>
      </c>
      <c r="E670" t="s">
        <v>286</v>
      </c>
      <c r="F670" t="s">
        <v>453</v>
      </c>
      <c r="G670" t="s">
        <v>113</v>
      </c>
      <c r="H670" t="s">
        <v>114</v>
      </c>
      <c r="I670" t="s">
        <v>114</v>
      </c>
      <c r="J670" t="s">
        <v>5847</v>
      </c>
      <c r="K670" t="s">
        <v>113</v>
      </c>
      <c r="L670" t="s">
        <v>113</v>
      </c>
      <c r="M670" t="s">
        <v>332</v>
      </c>
      <c r="N670" t="s">
        <v>141</v>
      </c>
      <c r="O670" t="s">
        <v>239</v>
      </c>
      <c r="P670" t="s">
        <v>142</v>
      </c>
      <c r="Q670" t="s">
        <v>143</v>
      </c>
      <c r="R670" t="s">
        <v>123</v>
      </c>
      <c r="S670" t="s">
        <v>113</v>
      </c>
      <c r="T670" t="s">
        <v>5848</v>
      </c>
      <c r="U670" t="s">
        <v>631</v>
      </c>
      <c r="V670" t="s">
        <v>5849</v>
      </c>
      <c r="Z670" t="s">
        <v>633</v>
      </c>
      <c r="AA670" t="s">
        <v>5850</v>
      </c>
      <c r="AB670" t="s">
        <v>113</v>
      </c>
      <c r="AC670" t="s">
        <v>113</v>
      </c>
      <c r="AE670" t="s">
        <v>113</v>
      </c>
      <c r="AF670" t="s">
        <v>113</v>
      </c>
      <c r="AG670" t="s">
        <v>113</v>
      </c>
      <c r="AH670" t="s">
        <v>131</v>
      </c>
      <c r="AI670" t="s">
        <v>132</v>
      </c>
      <c r="AJ670" t="s">
        <v>131</v>
      </c>
      <c r="AK670" t="s">
        <v>2412</v>
      </c>
      <c r="AL670" t="s">
        <v>5851</v>
      </c>
      <c r="AM670" t="s">
        <v>153</v>
      </c>
      <c r="AN670" t="s">
        <v>154</v>
      </c>
      <c r="AO670" t="s">
        <v>155</v>
      </c>
      <c r="AP670">
        <v>6133161070</v>
      </c>
      <c r="AQ670" t="s">
        <v>156</v>
      </c>
      <c r="AR670" t="s">
        <v>113</v>
      </c>
      <c r="AS670" t="s">
        <v>113</v>
      </c>
      <c r="AT670" t="s">
        <v>113</v>
      </c>
      <c r="AU670" t="s">
        <v>113</v>
      </c>
      <c r="AW670" t="s">
        <v>113</v>
      </c>
      <c r="AX670" s="82">
        <f>IFERROR(FIND("Óbitos/feridos",consulta_completa__11[[#This Row],[13 - Ocorrências/Ambientes Atingidos]]),0)</f>
        <v>0</v>
      </c>
      <c r="AY670" s="83" t="str">
        <f t="shared" si="311"/>
        <v/>
      </c>
      <c r="AZ670" s="82">
        <f>IFERROR(FIND("População afetada/evacuada",consulta_completa__11[[#This Row],[13 - Ocorrências/Ambientes Atingidos]]),0)</f>
        <v>0</v>
      </c>
      <c r="BA670" s="82" t="str">
        <f t="shared" si="312"/>
        <v/>
      </c>
      <c r="BB670" s="82">
        <f>IFERROR(FIND("Suspensão de abastecimento de água",consulta_completa__11[[#This Row],[13 - Ocorrências/Ambientes Atingidos]]),0)</f>
        <v>0</v>
      </c>
      <c r="BC670" s="83" t="str">
        <f t="shared" si="340"/>
        <v/>
      </c>
      <c r="BD670" s="82">
        <f>IFERROR(FIND("Rio/córrego",consulta_completa__11[[#This Row],[13 - Ocorrências/Ambientes Atingidos]]),0)</f>
        <v>1</v>
      </c>
      <c r="BE670" s="83" t="str">
        <f t="shared" si="313"/>
        <v>X</v>
      </c>
      <c r="BF670" s="82">
        <f>IFERROR(FIND("Lago",consulta_completa__11[[#This Row],[13 - Ocorrências/Ambientes Atingidos]]),0)</f>
        <v>0</v>
      </c>
      <c r="BG670" s="83" t="str">
        <f t="shared" si="314"/>
        <v/>
      </c>
      <c r="BH670" s="82">
        <f>IFERROR(FIND("Mar",consulta_completa__11[[#This Row],[13 - Ocorrências/Ambientes Atingidos]]),0)</f>
        <v>0</v>
      </c>
      <c r="BI670" s="83" t="str">
        <f t="shared" si="315"/>
        <v/>
      </c>
      <c r="BJ670" s="82">
        <f>IFERROR(FIND("Praia",consulta_completa__11[[#This Row],[13 - Ocorrências/Ambientes Atingidos]]),0)</f>
        <v>0</v>
      </c>
      <c r="BK670" s="83" t="str">
        <f t="shared" si="316"/>
        <v/>
      </c>
      <c r="BL670" s="82">
        <f>IFERROR(FIND("Solo",consulta_completa__11[[#This Row],[13 - Ocorrências/Ambientes Atingidos]]),0)</f>
        <v>0</v>
      </c>
      <c r="BM670" s="83" t="str">
        <f t="shared" si="317"/>
        <v/>
      </c>
      <c r="BN670" s="82">
        <f>IFERROR(FIND("Águas subterrâneas",consulta_completa__11[[#This Row],[13 - Ocorrências/Ambientes Atingidos]]),0)</f>
        <v>0</v>
      </c>
      <c r="BO670" s="83" t="str">
        <f t="shared" si="318"/>
        <v/>
      </c>
      <c r="BP670" s="82">
        <f>IFERROR(FIND("Atmosfera",consulta_completa__11[[#This Row],[13 - Ocorrências/Ambientes Atingidos]]),0)</f>
        <v>0</v>
      </c>
      <c r="BQ670" s="83" t="str">
        <f t="shared" si="319"/>
        <v/>
      </c>
      <c r="BR670" s="82">
        <f>IFERROR(FIND("Flora",consulta_completa__11[[#This Row],[13 - Ocorrências/Ambientes Atingidos]]),0)</f>
        <v>0</v>
      </c>
      <c r="BS670" s="83" t="str">
        <f t="shared" si="320"/>
        <v/>
      </c>
      <c r="BT670" s="82">
        <f>IFERROR(FIND("Fauna",consulta_completa__11[[#This Row],[13 - Ocorrências/Ambientes Atingidos]]),0)</f>
        <v>0</v>
      </c>
      <c r="BU670" s="83" t="str">
        <f t="shared" si="321"/>
        <v/>
      </c>
      <c r="BV670" s="82">
        <f>IFERROR(FIND("UC federal",consulta_completa__11[[#This Row],[13 - Ocorrências/Ambientes Atingidos]]),0)</f>
        <v>0</v>
      </c>
      <c r="BW670" s="83" t="str">
        <f t="shared" si="322"/>
        <v/>
      </c>
      <c r="BX670" s="82">
        <f>IFERROR(FIND("UC estadual/municipal",consulta_completa__11[[#This Row],[13 - Ocorrências/Ambientes Atingidos]]),0)</f>
        <v>0</v>
      </c>
      <c r="BY670" s="83" t="str">
        <f t="shared" si="323"/>
        <v/>
      </c>
      <c r="BZ670" s="82">
        <f>IFERROR(FIND("Outro(s)",consulta_completa__11[[#This Row],[13 - Ocorrências/Ambientes Atingidos]]),0)</f>
        <v>0</v>
      </c>
      <c r="CA670" s="83" t="str">
        <f t="shared" si="324"/>
        <v/>
      </c>
      <c r="CB670" s="82">
        <f>IFERROR(FIND("Sem dano",consulta_completa__11[[#This Row],[13 - Ocorrências/Ambientes Atingidos]]),0)</f>
        <v>0</v>
      </c>
      <c r="CC670" s="83" t="str">
        <f t="shared" si="325"/>
        <v/>
      </c>
      <c r="CD670" s="82" t="str">
        <f>IF(consulta_completa__11[[#This Row],[13 - Ocorrências/Ambientes Atingidos]]="","X","")</f>
        <v/>
      </c>
      <c r="CE670" s="84">
        <f>IFERROR(FIND("IBAMA",consulta_completa__11[[#This Row],[14 - Inst. Atuando no Local]]),0)</f>
        <v>0</v>
      </c>
      <c r="CF670" s="84" t="str">
        <f t="shared" si="326"/>
        <v/>
      </c>
      <c r="CG670" s="84">
        <f>IFERROR(FIND("OEMA",consulta_completa__11[[#This Row],[14 - Inst. Atuando no Local]]),0)</f>
        <v>0</v>
      </c>
      <c r="CH670" s="84" t="str">
        <f t="shared" si="327"/>
        <v/>
      </c>
      <c r="CI670" s="84">
        <f>IFERROR(FIND("DEFESA CIVIL",consulta_completa__11[[#This Row],[14 - Inst. Atuando no Local]]),0)</f>
        <v>0</v>
      </c>
      <c r="CJ670" s="84" t="str">
        <f t="shared" si="328"/>
        <v/>
      </c>
      <c r="CK670" s="84">
        <f>IFERROR(FIND("CORPO DE BOMBEIROS",consulta_completa__11[[#This Row],[14 - Inst. Atuando no Local]]),0)</f>
        <v>0</v>
      </c>
      <c r="CL670" s="84" t="str">
        <f t="shared" si="329"/>
        <v/>
      </c>
      <c r="CM670" s="84">
        <f>IFERROR(FIND("POLÍCIA RODOVIÁRIA",consulta_completa__11[[#This Row],[14 - Inst. Atuando no Local]]),0)</f>
        <v>0</v>
      </c>
      <c r="CN670" s="84" t="str">
        <f t="shared" si="330"/>
        <v/>
      </c>
      <c r="CO670" s="84">
        <f>IFERROR(FIND("POLÍCIA MILITAR",consulta_completa__11[[#This Row],[14 - Inst. Atuando no Local]]),0)</f>
        <v>0</v>
      </c>
      <c r="CP670" s="84" t="str">
        <f t="shared" si="331"/>
        <v/>
      </c>
      <c r="CQ670" s="84">
        <f>IFERROR(FIND("POLÍCIA CIVIL",consulta_completa__11[[#This Row],[14 - Inst. Atuando no Local]]),0)</f>
        <v>0</v>
      </c>
      <c r="CR670" s="84" t="str">
        <f t="shared" si="332"/>
        <v/>
      </c>
      <c r="CS670" s="84">
        <f>IFERROR(FIND("MARINHA DO BRASIL",consulta_completa__11[[#This Row],[14 - Inst. Atuando no Local]]),0)</f>
        <v>0</v>
      </c>
      <c r="CT670" s="84" t="str">
        <f t="shared" si="333"/>
        <v/>
      </c>
      <c r="CU670" s="84">
        <f>IFERROR(FIND("EMPRESA ESPECIALIZADA EM ATENDIMENTO",consulta_completa__11[[#This Row],[14 - Inst. Atuando no Local]]),0)</f>
        <v>0</v>
      </c>
      <c r="CV670" s="84" t="str">
        <f t="shared" si="334"/>
        <v/>
      </c>
      <c r="CW670" s="84">
        <f>IFERROR(FIND("IBAMA",consulta_completa__11[[#This Row],[14 - Inst. Atuando no Local]]),0)</f>
        <v>0</v>
      </c>
      <c r="CX670" s="84" t="str">
        <f t="shared" si="335"/>
        <v/>
      </c>
      <c r="CY670" s="84" t="str">
        <f>IF(consulta_completa__11[[#This Row],[14 - Inst. Atuando no Local]]="","X","")</f>
        <v/>
      </c>
      <c r="CZ670" s="84">
        <f>IFERROR(FIND("OUTRA (S)",consulta_completa__11[[#This Row],[14 - Inst. Atuando no Local]]),0)</f>
        <v>0</v>
      </c>
      <c r="DA670" s="84" t="str">
        <f t="shared" si="336"/>
        <v/>
      </c>
      <c r="DB670" s="35" t="str">
        <f t="shared" si="337"/>
        <v>Sim</v>
      </c>
      <c r="DC670" s="35" t="str">
        <f t="shared" si="338"/>
        <v>Não</v>
      </c>
      <c r="DD670" s="35" t="str">
        <f t="shared" si="339"/>
        <v>Sim</v>
      </c>
      <c r="DE670" s="87" t="str">
        <f t="shared" si="341"/>
        <v>Sem informação</v>
      </c>
    </row>
    <row r="671" spans="1:109">
      <c r="A671" s="14">
        <v>202591675627</v>
      </c>
      <c r="B671" s="1">
        <v>45911</v>
      </c>
      <c r="C671" t="s">
        <v>627</v>
      </c>
      <c r="D671" t="s">
        <v>180</v>
      </c>
      <c r="E671" t="s">
        <v>286</v>
      </c>
      <c r="F671" t="s">
        <v>112</v>
      </c>
      <c r="G671" t="s">
        <v>5852</v>
      </c>
      <c r="H671" t="s">
        <v>113</v>
      </c>
      <c r="I671" t="s">
        <v>113</v>
      </c>
      <c r="J671" t="s">
        <v>113</v>
      </c>
      <c r="K671" t="s">
        <v>114</v>
      </c>
      <c r="L671" t="s">
        <v>114</v>
      </c>
      <c r="M671" t="s">
        <v>140</v>
      </c>
      <c r="N671" t="s">
        <v>333</v>
      </c>
      <c r="O671" t="s">
        <v>185</v>
      </c>
      <c r="P671" t="s">
        <v>142</v>
      </c>
      <c r="Q671" t="s">
        <v>143</v>
      </c>
      <c r="R671" t="s">
        <v>123</v>
      </c>
      <c r="S671" t="s">
        <v>113</v>
      </c>
      <c r="T671" t="s">
        <v>5853</v>
      </c>
      <c r="U671" t="s">
        <v>631</v>
      </c>
      <c r="V671" t="s">
        <v>5854</v>
      </c>
      <c r="Z671" t="s">
        <v>633</v>
      </c>
      <c r="AA671" t="s">
        <v>5855</v>
      </c>
      <c r="AB671" t="s">
        <v>113</v>
      </c>
      <c r="AC671" t="s">
        <v>113</v>
      </c>
      <c r="AE671" t="s">
        <v>5856</v>
      </c>
      <c r="AF671" t="s">
        <v>113</v>
      </c>
      <c r="AG671" t="s">
        <v>113</v>
      </c>
      <c r="AH671" t="s">
        <v>131</v>
      </c>
      <c r="AI671" t="s">
        <v>132</v>
      </c>
      <c r="AJ671" t="s">
        <v>131</v>
      </c>
      <c r="AK671" t="s">
        <v>5857</v>
      </c>
      <c r="AL671" t="s">
        <v>5858</v>
      </c>
      <c r="AM671" t="s">
        <v>153</v>
      </c>
      <c r="AN671" t="s">
        <v>154</v>
      </c>
      <c r="AO671" t="s">
        <v>155</v>
      </c>
      <c r="AP671">
        <v>6133161070</v>
      </c>
      <c r="AQ671" t="s">
        <v>156</v>
      </c>
      <c r="AR671" t="s">
        <v>113</v>
      </c>
      <c r="AS671" t="s">
        <v>113</v>
      </c>
      <c r="AT671" t="s">
        <v>113</v>
      </c>
      <c r="AU671" t="s">
        <v>113</v>
      </c>
      <c r="AW671" t="s">
        <v>113</v>
      </c>
      <c r="AX671" s="82">
        <f>IFERROR(FIND("Óbitos/feridos",consulta_completa__11[[#This Row],[13 - Ocorrências/Ambientes Atingidos]]),0)</f>
        <v>0</v>
      </c>
      <c r="AY671" s="83" t="str">
        <f t="shared" si="311"/>
        <v/>
      </c>
      <c r="AZ671" s="82">
        <f>IFERROR(FIND("População afetada/evacuada",consulta_completa__11[[#This Row],[13 - Ocorrências/Ambientes Atingidos]]),0)</f>
        <v>0</v>
      </c>
      <c r="BA671" s="82" t="str">
        <f t="shared" si="312"/>
        <v/>
      </c>
      <c r="BB671" s="82">
        <f>IFERROR(FIND("Suspensão de abastecimento de água",consulta_completa__11[[#This Row],[13 - Ocorrências/Ambientes Atingidos]]),0)</f>
        <v>0</v>
      </c>
      <c r="BC671" s="83" t="str">
        <f t="shared" si="340"/>
        <v/>
      </c>
      <c r="BD671" s="82">
        <f>IFERROR(FIND("Rio/córrego",consulta_completa__11[[#This Row],[13 - Ocorrências/Ambientes Atingidos]]),0)</f>
        <v>0</v>
      </c>
      <c r="BE671" s="83" t="str">
        <f t="shared" si="313"/>
        <v/>
      </c>
      <c r="BF671" s="82">
        <f>IFERROR(FIND("Lago",consulta_completa__11[[#This Row],[13 - Ocorrências/Ambientes Atingidos]]),0)</f>
        <v>0</v>
      </c>
      <c r="BG671" s="83" t="str">
        <f t="shared" si="314"/>
        <v/>
      </c>
      <c r="BH671" s="82">
        <f>IFERROR(FIND("Mar",consulta_completa__11[[#This Row],[13 - Ocorrências/Ambientes Atingidos]]),0)</f>
        <v>0</v>
      </c>
      <c r="BI671" s="83" t="str">
        <f t="shared" si="315"/>
        <v/>
      </c>
      <c r="BJ671" s="82">
        <f>IFERROR(FIND("Praia",consulta_completa__11[[#This Row],[13 - Ocorrências/Ambientes Atingidos]]),0)</f>
        <v>0</v>
      </c>
      <c r="BK671" s="83" t="str">
        <f t="shared" si="316"/>
        <v/>
      </c>
      <c r="BL671" s="82">
        <f>IFERROR(FIND("Solo",consulta_completa__11[[#This Row],[13 - Ocorrências/Ambientes Atingidos]]),0)</f>
        <v>1</v>
      </c>
      <c r="BM671" s="83" t="str">
        <f t="shared" si="317"/>
        <v>X</v>
      </c>
      <c r="BN671" s="82">
        <f>IFERROR(FIND("Águas subterrâneas",consulta_completa__11[[#This Row],[13 - Ocorrências/Ambientes Atingidos]]),0)</f>
        <v>0</v>
      </c>
      <c r="BO671" s="83" t="str">
        <f t="shared" si="318"/>
        <v/>
      </c>
      <c r="BP671" s="82">
        <f>IFERROR(FIND("Atmosfera",consulta_completa__11[[#This Row],[13 - Ocorrências/Ambientes Atingidos]]),0)</f>
        <v>0</v>
      </c>
      <c r="BQ671" s="83" t="str">
        <f t="shared" si="319"/>
        <v/>
      </c>
      <c r="BR671" s="82">
        <f>IFERROR(FIND("Flora",consulta_completa__11[[#This Row],[13 - Ocorrências/Ambientes Atingidos]]),0)</f>
        <v>0</v>
      </c>
      <c r="BS671" s="83" t="str">
        <f t="shared" si="320"/>
        <v/>
      </c>
      <c r="BT671" s="82">
        <f>IFERROR(FIND("Fauna",consulta_completa__11[[#This Row],[13 - Ocorrências/Ambientes Atingidos]]),0)</f>
        <v>0</v>
      </c>
      <c r="BU671" s="83" t="str">
        <f t="shared" si="321"/>
        <v/>
      </c>
      <c r="BV671" s="82">
        <f>IFERROR(FIND("UC federal",consulta_completa__11[[#This Row],[13 - Ocorrências/Ambientes Atingidos]]),0)</f>
        <v>0</v>
      </c>
      <c r="BW671" s="83" t="str">
        <f t="shared" si="322"/>
        <v/>
      </c>
      <c r="BX671" s="82">
        <f>IFERROR(FIND("UC estadual/municipal",consulta_completa__11[[#This Row],[13 - Ocorrências/Ambientes Atingidos]]),0)</f>
        <v>0</v>
      </c>
      <c r="BY671" s="83" t="str">
        <f t="shared" si="323"/>
        <v/>
      </c>
      <c r="BZ671" s="82">
        <f>IFERROR(FIND("Outro(s)",consulta_completa__11[[#This Row],[13 - Ocorrências/Ambientes Atingidos]]),0)</f>
        <v>0</v>
      </c>
      <c r="CA671" s="83" t="str">
        <f t="shared" si="324"/>
        <v/>
      </c>
      <c r="CB671" s="82">
        <f>IFERROR(FIND("Sem dano",consulta_completa__11[[#This Row],[13 - Ocorrências/Ambientes Atingidos]]),0)</f>
        <v>0</v>
      </c>
      <c r="CC671" s="83" t="str">
        <f t="shared" si="325"/>
        <v/>
      </c>
      <c r="CD671" s="82" t="str">
        <f>IF(consulta_completa__11[[#This Row],[13 - Ocorrências/Ambientes Atingidos]]="","X","")</f>
        <v/>
      </c>
      <c r="CE671" s="84">
        <f>IFERROR(FIND("IBAMA",consulta_completa__11[[#This Row],[14 - Inst. Atuando no Local]]),0)</f>
        <v>0</v>
      </c>
      <c r="CF671" s="84" t="str">
        <f t="shared" si="326"/>
        <v/>
      </c>
      <c r="CG671" s="84">
        <f>IFERROR(FIND("OEMA",consulta_completa__11[[#This Row],[14 - Inst. Atuando no Local]]),0)</f>
        <v>0</v>
      </c>
      <c r="CH671" s="84" t="str">
        <f t="shared" si="327"/>
        <v/>
      </c>
      <c r="CI671" s="84">
        <f>IFERROR(FIND("DEFESA CIVIL",consulta_completa__11[[#This Row],[14 - Inst. Atuando no Local]]),0)</f>
        <v>0</v>
      </c>
      <c r="CJ671" s="84" t="str">
        <f t="shared" si="328"/>
        <v/>
      </c>
      <c r="CK671" s="84">
        <f>IFERROR(FIND("CORPO DE BOMBEIROS",consulta_completa__11[[#This Row],[14 - Inst. Atuando no Local]]),0)</f>
        <v>0</v>
      </c>
      <c r="CL671" s="84" t="str">
        <f t="shared" si="329"/>
        <v/>
      </c>
      <c r="CM671" s="84">
        <f>IFERROR(FIND("POLÍCIA RODOVIÁRIA",consulta_completa__11[[#This Row],[14 - Inst. Atuando no Local]]),0)</f>
        <v>0</v>
      </c>
      <c r="CN671" s="84" t="str">
        <f t="shared" si="330"/>
        <v/>
      </c>
      <c r="CO671" s="84">
        <f>IFERROR(FIND("POLÍCIA MILITAR",consulta_completa__11[[#This Row],[14 - Inst. Atuando no Local]]),0)</f>
        <v>0</v>
      </c>
      <c r="CP671" s="84" t="str">
        <f t="shared" si="331"/>
        <v/>
      </c>
      <c r="CQ671" s="84">
        <f>IFERROR(FIND("POLÍCIA CIVIL",consulta_completa__11[[#This Row],[14 - Inst. Atuando no Local]]),0)</f>
        <v>0</v>
      </c>
      <c r="CR671" s="84" t="str">
        <f t="shared" si="332"/>
        <v/>
      </c>
      <c r="CS671" s="84">
        <f>IFERROR(FIND("MARINHA DO BRASIL",consulta_completa__11[[#This Row],[14 - Inst. Atuando no Local]]),0)</f>
        <v>0</v>
      </c>
      <c r="CT671" s="84" t="str">
        <f t="shared" si="333"/>
        <v/>
      </c>
      <c r="CU671" s="84">
        <f>IFERROR(FIND("EMPRESA ESPECIALIZADA EM ATENDIMENTO",consulta_completa__11[[#This Row],[14 - Inst. Atuando no Local]]),0)</f>
        <v>0</v>
      </c>
      <c r="CV671" s="84" t="str">
        <f t="shared" si="334"/>
        <v/>
      </c>
      <c r="CW671" s="84">
        <f>IFERROR(FIND("IBAMA",consulta_completa__11[[#This Row],[14 - Inst. Atuando no Local]]),0)</f>
        <v>0</v>
      </c>
      <c r="CX671" s="84" t="str">
        <f t="shared" si="335"/>
        <v/>
      </c>
      <c r="CY671" s="84" t="str">
        <f>IF(consulta_completa__11[[#This Row],[14 - Inst. Atuando no Local]]="","X","")</f>
        <v/>
      </c>
      <c r="CZ671" s="84">
        <f>IFERROR(FIND("OUTRA (S)",consulta_completa__11[[#This Row],[14 - Inst. Atuando no Local]]),0)</f>
        <v>0</v>
      </c>
      <c r="DA671" s="84" t="str">
        <f t="shared" si="336"/>
        <v/>
      </c>
      <c r="DB671" s="35" t="str">
        <f t="shared" si="337"/>
        <v>Sim</v>
      </c>
      <c r="DC671" s="35" t="str">
        <f t="shared" si="338"/>
        <v>Não</v>
      </c>
      <c r="DD671" s="35" t="str">
        <f t="shared" si="339"/>
        <v>Sim</v>
      </c>
      <c r="DE671" s="87" t="str">
        <f t="shared" si="341"/>
        <v>Sem informação</v>
      </c>
    </row>
    <row r="672" spans="1:109">
      <c r="A672" s="14">
        <v>202591532421</v>
      </c>
      <c r="B672" s="1">
        <v>45912</v>
      </c>
      <c r="C672" t="s">
        <v>5859</v>
      </c>
      <c r="D672" t="s">
        <v>849</v>
      </c>
      <c r="E672" t="s">
        <v>286</v>
      </c>
      <c r="F672" t="s">
        <v>112</v>
      </c>
      <c r="G672" t="s">
        <v>1328</v>
      </c>
      <c r="H672" t="s">
        <v>778</v>
      </c>
      <c r="I672" t="s">
        <v>648</v>
      </c>
      <c r="J672" t="s">
        <v>113</v>
      </c>
      <c r="K672" t="s">
        <v>114</v>
      </c>
      <c r="L672" t="s">
        <v>114</v>
      </c>
      <c r="M672" t="s">
        <v>139</v>
      </c>
      <c r="N672" t="s">
        <v>904</v>
      </c>
      <c r="O672" t="s">
        <v>113</v>
      </c>
      <c r="P672" t="s">
        <v>200</v>
      </c>
      <c r="Q672" t="s">
        <v>167</v>
      </c>
      <c r="R672" t="s">
        <v>123</v>
      </c>
      <c r="S672" t="s">
        <v>113</v>
      </c>
      <c r="T672" t="s">
        <v>5860</v>
      </c>
      <c r="U672" t="s">
        <v>5861</v>
      </c>
      <c r="V672" t="s">
        <v>5862</v>
      </c>
      <c r="Z672" t="s">
        <v>113</v>
      </c>
      <c r="AA672" t="s">
        <v>5863</v>
      </c>
      <c r="AB672" t="s">
        <v>5864</v>
      </c>
      <c r="AC672" t="s">
        <v>5865</v>
      </c>
      <c r="AD672">
        <v>2</v>
      </c>
      <c r="AE672" t="s">
        <v>113</v>
      </c>
      <c r="AF672" t="s">
        <v>113</v>
      </c>
      <c r="AG672" t="s">
        <v>113</v>
      </c>
      <c r="AH672" t="s">
        <v>131</v>
      </c>
      <c r="AI672" t="s">
        <v>131</v>
      </c>
      <c r="AJ672" t="s">
        <v>131</v>
      </c>
      <c r="AK672" t="s">
        <v>5866</v>
      </c>
      <c r="AL672" t="s">
        <v>113</v>
      </c>
      <c r="AM672" t="s">
        <v>5867</v>
      </c>
      <c r="AN672" t="s">
        <v>113</v>
      </c>
      <c r="AO672" t="s">
        <v>113</v>
      </c>
      <c r="AQ672" t="s">
        <v>5868</v>
      </c>
      <c r="AR672" t="s">
        <v>113</v>
      </c>
      <c r="AS672" t="s">
        <v>113</v>
      </c>
      <c r="AT672" t="s">
        <v>113</v>
      </c>
      <c r="AU672" t="s">
        <v>113</v>
      </c>
      <c r="AW672" t="s">
        <v>113</v>
      </c>
      <c r="AX672" s="82">
        <f>IFERROR(FIND("Óbitos/feridos",consulta_completa__11[[#This Row],[13 - Ocorrências/Ambientes Atingidos]]),0)</f>
        <v>0</v>
      </c>
      <c r="AY672" s="83" t="str">
        <f t="shared" si="311"/>
        <v/>
      </c>
      <c r="AZ672" s="82">
        <f>IFERROR(FIND("População afetada/evacuada",consulta_completa__11[[#This Row],[13 - Ocorrências/Ambientes Atingidos]]),0)</f>
        <v>0</v>
      </c>
      <c r="BA672" s="82" t="str">
        <f t="shared" si="312"/>
        <v/>
      </c>
      <c r="BB672" s="82">
        <f>IFERROR(FIND("Suspensão de abastecimento de água",consulta_completa__11[[#This Row],[13 - Ocorrências/Ambientes Atingidos]]),0)</f>
        <v>0</v>
      </c>
      <c r="BC672" s="83" t="str">
        <f t="shared" si="340"/>
        <v/>
      </c>
      <c r="BD672" s="82">
        <f>IFERROR(FIND("Rio/córrego",consulta_completa__11[[#This Row],[13 - Ocorrências/Ambientes Atingidos]]),0)</f>
        <v>0</v>
      </c>
      <c r="BE672" s="83" t="str">
        <f t="shared" si="313"/>
        <v/>
      </c>
      <c r="BF672" s="82">
        <f>IFERROR(FIND("Lago",consulta_completa__11[[#This Row],[13 - Ocorrências/Ambientes Atingidos]]),0)</f>
        <v>0</v>
      </c>
      <c r="BG672" s="83" t="str">
        <f t="shared" si="314"/>
        <v/>
      </c>
      <c r="BH672" s="82">
        <f>IFERROR(FIND("Mar",consulta_completa__11[[#This Row],[13 - Ocorrências/Ambientes Atingidos]]),0)</f>
        <v>0</v>
      </c>
      <c r="BI672" s="83" t="str">
        <f t="shared" si="315"/>
        <v/>
      </c>
      <c r="BJ672" s="82">
        <f>IFERROR(FIND("Praia",consulta_completa__11[[#This Row],[13 - Ocorrências/Ambientes Atingidos]]),0)</f>
        <v>0</v>
      </c>
      <c r="BK672" s="83" t="str">
        <f t="shared" si="316"/>
        <v/>
      </c>
      <c r="BL672" s="82">
        <f>IFERROR(FIND("Solo",consulta_completa__11[[#This Row],[13 - Ocorrências/Ambientes Atingidos]]),0)</f>
        <v>0</v>
      </c>
      <c r="BM672" s="83" t="str">
        <f t="shared" si="317"/>
        <v/>
      </c>
      <c r="BN672" s="82">
        <f>IFERROR(FIND("Águas subterrâneas",consulta_completa__11[[#This Row],[13 - Ocorrências/Ambientes Atingidos]]),0)</f>
        <v>0</v>
      </c>
      <c r="BO672" s="83" t="str">
        <f t="shared" si="318"/>
        <v/>
      </c>
      <c r="BP672" s="82">
        <f>IFERROR(FIND("Atmosfera",consulta_completa__11[[#This Row],[13 - Ocorrências/Ambientes Atingidos]]),0)</f>
        <v>0</v>
      </c>
      <c r="BQ672" s="83" t="str">
        <f t="shared" si="319"/>
        <v/>
      </c>
      <c r="BR672" s="82">
        <f>IFERROR(FIND("Flora",consulta_completa__11[[#This Row],[13 - Ocorrências/Ambientes Atingidos]]),0)</f>
        <v>0</v>
      </c>
      <c r="BS672" s="83" t="str">
        <f t="shared" si="320"/>
        <v/>
      </c>
      <c r="BT672" s="82">
        <f>IFERROR(FIND("Fauna",consulta_completa__11[[#This Row],[13 - Ocorrências/Ambientes Atingidos]]),0)</f>
        <v>0</v>
      </c>
      <c r="BU672" s="83" t="str">
        <f t="shared" si="321"/>
        <v/>
      </c>
      <c r="BV672" s="82">
        <f>IFERROR(FIND("UC federal",consulta_completa__11[[#This Row],[13 - Ocorrências/Ambientes Atingidos]]),0)</f>
        <v>0</v>
      </c>
      <c r="BW672" s="83" t="str">
        <f t="shared" si="322"/>
        <v/>
      </c>
      <c r="BX672" s="82">
        <f>IFERROR(FIND("UC estadual/municipal",consulta_completa__11[[#This Row],[13 - Ocorrências/Ambientes Atingidos]]),0)</f>
        <v>0</v>
      </c>
      <c r="BY672" s="83" t="str">
        <f t="shared" si="323"/>
        <v/>
      </c>
      <c r="BZ672" s="82">
        <f>IFERROR(FIND("Outro(s)",consulta_completa__11[[#This Row],[13 - Ocorrências/Ambientes Atingidos]]),0)</f>
        <v>1</v>
      </c>
      <c r="CA672" s="83" t="str">
        <f t="shared" si="324"/>
        <v>X</v>
      </c>
      <c r="CB672" s="82">
        <f>IFERROR(FIND("Sem dano",consulta_completa__11[[#This Row],[13 - Ocorrências/Ambientes Atingidos]]),0)</f>
        <v>0</v>
      </c>
      <c r="CC672" s="83" t="str">
        <f t="shared" si="325"/>
        <v/>
      </c>
      <c r="CD672" s="82" t="str">
        <f>IF(consulta_completa__11[[#This Row],[13 - Ocorrências/Ambientes Atingidos]]="","X","")</f>
        <v/>
      </c>
      <c r="CE672" s="84">
        <f>IFERROR(FIND("IBAMA",consulta_completa__11[[#This Row],[14 - Inst. Atuando no Local]]),0)</f>
        <v>0</v>
      </c>
      <c r="CF672" s="84" t="str">
        <f t="shared" si="326"/>
        <v/>
      </c>
      <c r="CG672" s="84">
        <f>IFERROR(FIND("OEMA",consulta_completa__11[[#This Row],[14 - Inst. Atuando no Local]]),0)</f>
        <v>0</v>
      </c>
      <c r="CH672" s="84" t="str">
        <f t="shared" si="327"/>
        <v/>
      </c>
      <c r="CI672" s="84">
        <f>IFERROR(FIND("DEFESA CIVIL",consulta_completa__11[[#This Row],[14 - Inst. Atuando no Local]]),0)</f>
        <v>0</v>
      </c>
      <c r="CJ672" s="84" t="str">
        <f t="shared" si="328"/>
        <v/>
      </c>
      <c r="CK672" s="84">
        <f>IFERROR(FIND("CORPO DE BOMBEIROS",consulta_completa__11[[#This Row],[14 - Inst. Atuando no Local]]),0)</f>
        <v>0</v>
      </c>
      <c r="CL672" s="84" t="str">
        <f t="shared" si="329"/>
        <v/>
      </c>
      <c r="CM672" s="84">
        <f>IFERROR(FIND("POLÍCIA RODOVIÁRIA",consulta_completa__11[[#This Row],[14 - Inst. Atuando no Local]]),0)</f>
        <v>0</v>
      </c>
      <c r="CN672" s="84" t="str">
        <f t="shared" si="330"/>
        <v/>
      </c>
      <c r="CO672" s="84">
        <f>IFERROR(FIND("POLÍCIA MILITAR",consulta_completa__11[[#This Row],[14 - Inst. Atuando no Local]]),0)</f>
        <v>0</v>
      </c>
      <c r="CP672" s="84" t="str">
        <f t="shared" si="331"/>
        <v/>
      </c>
      <c r="CQ672" s="84">
        <f>IFERROR(FIND("POLÍCIA CIVIL",consulta_completa__11[[#This Row],[14 - Inst. Atuando no Local]]),0)</f>
        <v>0</v>
      </c>
      <c r="CR672" s="84" t="str">
        <f t="shared" si="332"/>
        <v/>
      </c>
      <c r="CS672" s="84">
        <f>IFERROR(FIND("MARINHA DO BRASIL",consulta_completa__11[[#This Row],[14 - Inst. Atuando no Local]]),0)</f>
        <v>0</v>
      </c>
      <c r="CT672" s="84" t="str">
        <f t="shared" si="333"/>
        <v/>
      </c>
      <c r="CU672" s="84">
        <f>IFERROR(FIND("EMPRESA ESPECIALIZADA EM ATENDIMENTO",consulta_completa__11[[#This Row],[14 - Inst. Atuando no Local]]),0)</f>
        <v>0</v>
      </c>
      <c r="CV672" s="84" t="str">
        <f t="shared" si="334"/>
        <v/>
      </c>
      <c r="CW672" s="84">
        <f>IFERROR(FIND("IBAMA",consulta_completa__11[[#This Row],[14 - Inst. Atuando no Local]]),0)</f>
        <v>0</v>
      </c>
      <c r="CX672" s="84" t="str">
        <f t="shared" si="335"/>
        <v/>
      </c>
      <c r="CY672" s="84" t="str">
        <f>IF(consulta_completa__11[[#This Row],[14 - Inst. Atuando no Local]]="","X","")</f>
        <v/>
      </c>
      <c r="CZ672" s="84">
        <f>IFERROR(FIND("OUTRA (S)",consulta_completa__11[[#This Row],[14 - Inst. Atuando no Local]]),0)</f>
        <v>0</v>
      </c>
      <c r="DA672" s="84" t="str">
        <f t="shared" si="336"/>
        <v/>
      </c>
      <c r="DB672" s="35" t="str">
        <f t="shared" si="337"/>
        <v>Sim</v>
      </c>
      <c r="DC672" s="35" t="str">
        <f t="shared" si="338"/>
        <v>Não</v>
      </c>
      <c r="DD672" s="35" t="str">
        <f t="shared" si="339"/>
        <v>Sim</v>
      </c>
      <c r="DE672" s="87" t="str">
        <f t="shared" si="341"/>
        <v>Estadual</v>
      </c>
    </row>
    <row r="673" spans="1:109">
      <c r="A673" s="14">
        <v>202591668411</v>
      </c>
      <c r="B673" s="1">
        <v>45912</v>
      </c>
      <c r="C673" t="s">
        <v>5869</v>
      </c>
      <c r="D673" t="s">
        <v>180</v>
      </c>
      <c r="E673" t="s">
        <v>286</v>
      </c>
      <c r="F673" t="s">
        <v>453</v>
      </c>
      <c r="G673" t="s">
        <v>113</v>
      </c>
      <c r="H673" t="s">
        <v>114</v>
      </c>
      <c r="I673" t="s">
        <v>114</v>
      </c>
      <c r="J673" t="s">
        <v>5870</v>
      </c>
      <c r="K673" t="s">
        <v>113</v>
      </c>
      <c r="L673" t="s">
        <v>113</v>
      </c>
      <c r="M673" t="s">
        <v>5871</v>
      </c>
      <c r="N673" t="s">
        <v>333</v>
      </c>
      <c r="O673" t="s">
        <v>239</v>
      </c>
      <c r="P673" t="s">
        <v>200</v>
      </c>
      <c r="Q673" t="s">
        <v>143</v>
      </c>
      <c r="R673" t="s">
        <v>123</v>
      </c>
      <c r="S673" t="s">
        <v>113</v>
      </c>
      <c r="T673" t="s">
        <v>5872</v>
      </c>
      <c r="U673" t="s">
        <v>966</v>
      </c>
      <c r="V673" t="s">
        <v>5873</v>
      </c>
      <c r="Z673" t="s">
        <v>5874</v>
      </c>
      <c r="AA673" t="s">
        <v>5875</v>
      </c>
      <c r="AB673" t="s">
        <v>113</v>
      </c>
      <c r="AC673" t="s">
        <v>113</v>
      </c>
      <c r="AE673" t="s">
        <v>113</v>
      </c>
      <c r="AF673" t="s">
        <v>5876</v>
      </c>
      <c r="AG673" t="s">
        <v>113</v>
      </c>
      <c r="AH673" t="s">
        <v>113</v>
      </c>
      <c r="AI673" t="s">
        <v>132</v>
      </c>
      <c r="AJ673" t="s">
        <v>132</v>
      </c>
      <c r="AK673" t="s">
        <v>113</v>
      </c>
      <c r="AL673" t="s">
        <v>5877</v>
      </c>
      <c r="AM673" t="s">
        <v>153</v>
      </c>
      <c r="AN673" t="s">
        <v>154</v>
      </c>
      <c r="AO673" t="s">
        <v>155</v>
      </c>
      <c r="AP673">
        <v>6133161070</v>
      </c>
      <c r="AQ673" t="s">
        <v>156</v>
      </c>
      <c r="AR673" t="s">
        <v>113</v>
      </c>
      <c r="AS673" t="s">
        <v>113</v>
      </c>
      <c r="AT673" t="s">
        <v>113</v>
      </c>
      <c r="AU673" t="s">
        <v>113</v>
      </c>
      <c r="AW673" t="s">
        <v>113</v>
      </c>
      <c r="AX673" s="82">
        <f>IFERROR(FIND("Óbitos/feridos",consulta_completa__11[[#This Row],[13 - Ocorrências/Ambientes Atingidos]]),0)</f>
        <v>1</v>
      </c>
      <c r="AY673" s="83" t="str">
        <f t="shared" si="311"/>
        <v>X</v>
      </c>
      <c r="AZ673" s="82">
        <f>IFERROR(FIND("População afetada/evacuada",consulta_completa__11[[#This Row],[13 - Ocorrências/Ambientes Atingidos]]),0)</f>
        <v>0</v>
      </c>
      <c r="BA673" s="82" t="str">
        <f t="shared" si="312"/>
        <v/>
      </c>
      <c r="BB673" s="82">
        <f>IFERROR(FIND("Suspensão de abastecimento de água",consulta_completa__11[[#This Row],[13 - Ocorrências/Ambientes Atingidos]]),0)</f>
        <v>0</v>
      </c>
      <c r="BC673" s="83" t="str">
        <f t="shared" si="340"/>
        <v/>
      </c>
      <c r="BD673" s="82">
        <f>IFERROR(FIND("Rio/córrego",consulta_completa__11[[#This Row],[13 - Ocorrências/Ambientes Atingidos]]),0)</f>
        <v>17</v>
      </c>
      <c r="BE673" s="83" t="str">
        <f t="shared" si="313"/>
        <v>X</v>
      </c>
      <c r="BF673" s="82">
        <f>IFERROR(FIND("Lago",consulta_completa__11[[#This Row],[13 - Ocorrências/Ambientes Atingidos]]),0)</f>
        <v>0</v>
      </c>
      <c r="BG673" s="83" t="str">
        <f t="shared" si="314"/>
        <v/>
      </c>
      <c r="BH673" s="82">
        <f>IFERROR(FIND("Mar",consulta_completa__11[[#This Row],[13 - Ocorrências/Ambientes Atingidos]]),0)</f>
        <v>0</v>
      </c>
      <c r="BI673" s="83" t="str">
        <f t="shared" si="315"/>
        <v/>
      </c>
      <c r="BJ673" s="82">
        <f>IFERROR(FIND("Praia",consulta_completa__11[[#This Row],[13 - Ocorrências/Ambientes Atingidos]]),0)</f>
        <v>0</v>
      </c>
      <c r="BK673" s="83" t="str">
        <f t="shared" si="316"/>
        <v/>
      </c>
      <c r="BL673" s="82">
        <f>IFERROR(FIND("Solo",consulta_completa__11[[#This Row],[13 - Ocorrências/Ambientes Atingidos]]),0)</f>
        <v>30</v>
      </c>
      <c r="BM673" s="83" t="str">
        <f t="shared" si="317"/>
        <v>X</v>
      </c>
      <c r="BN673" s="82">
        <f>IFERROR(FIND("Águas subterrâneas",consulta_completa__11[[#This Row],[13 - Ocorrências/Ambientes Atingidos]]),0)</f>
        <v>0</v>
      </c>
      <c r="BO673" s="83" t="str">
        <f t="shared" si="318"/>
        <v/>
      </c>
      <c r="BP673" s="82">
        <f>IFERROR(FIND("Atmosfera",consulta_completa__11[[#This Row],[13 - Ocorrências/Ambientes Atingidos]]),0)</f>
        <v>0</v>
      </c>
      <c r="BQ673" s="83" t="str">
        <f t="shared" si="319"/>
        <v/>
      </c>
      <c r="BR673" s="82">
        <f>IFERROR(FIND("Flora",consulta_completa__11[[#This Row],[13 - Ocorrências/Ambientes Atingidos]]),0)</f>
        <v>36</v>
      </c>
      <c r="BS673" s="83" t="str">
        <f t="shared" si="320"/>
        <v>X</v>
      </c>
      <c r="BT673" s="82">
        <f>IFERROR(FIND("Fauna",consulta_completa__11[[#This Row],[13 - Ocorrências/Ambientes Atingidos]]),0)</f>
        <v>0</v>
      </c>
      <c r="BU673" s="83" t="str">
        <f t="shared" si="321"/>
        <v/>
      </c>
      <c r="BV673" s="82">
        <f>IFERROR(FIND("UC federal",consulta_completa__11[[#This Row],[13 - Ocorrências/Ambientes Atingidos]]),0)</f>
        <v>0</v>
      </c>
      <c r="BW673" s="83" t="str">
        <f t="shared" si="322"/>
        <v/>
      </c>
      <c r="BX673" s="82">
        <f>IFERROR(FIND("UC estadual/municipal",consulta_completa__11[[#This Row],[13 - Ocorrências/Ambientes Atingidos]]),0)</f>
        <v>0</v>
      </c>
      <c r="BY673" s="83" t="str">
        <f t="shared" si="323"/>
        <v/>
      </c>
      <c r="BZ673" s="82">
        <f>IFERROR(FIND("Outro(s)",consulta_completa__11[[#This Row],[13 - Ocorrências/Ambientes Atingidos]]),0)</f>
        <v>0</v>
      </c>
      <c r="CA673" s="83" t="str">
        <f t="shared" si="324"/>
        <v/>
      </c>
      <c r="CB673" s="82">
        <f>IFERROR(FIND("Sem dano",consulta_completa__11[[#This Row],[13 - Ocorrências/Ambientes Atingidos]]),0)</f>
        <v>0</v>
      </c>
      <c r="CC673" s="83" t="str">
        <f t="shared" si="325"/>
        <v/>
      </c>
      <c r="CD673" s="82" t="str">
        <f>IF(consulta_completa__11[[#This Row],[13 - Ocorrências/Ambientes Atingidos]]="","X","")</f>
        <v/>
      </c>
      <c r="CE673" s="84">
        <f>IFERROR(FIND("IBAMA",consulta_completa__11[[#This Row],[14 - Inst. Atuando no Local]]),0)</f>
        <v>0</v>
      </c>
      <c r="CF673" s="84" t="str">
        <f t="shared" si="326"/>
        <v/>
      </c>
      <c r="CG673" s="84">
        <f>IFERROR(FIND("OEMA",consulta_completa__11[[#This Row],[14 - Inst. Atuando no Local]]),0)</f>
        <v>0</v>
      </c>
      <c r="CH673" s="84" t="str">
        <f t="shared" si="327"/>
        <v/>
      </c>
      <c r="CI673" s="84">
        <f>IFERROR(FIND("DEFESA CIVIL",consulta_completa__11[[#This Row],[14 - Inst. Atuando no Local]]),0)</f>
        <v>0</v>
      </c>
      <c r="CJ673" s="84" t="str">
        <f t="shared" si="328"/>
        <v/>
      </c>
      <c r="CK673" s="84">
        <f>IFERROR(FIND("CORPO DE BOMBEIROS",consulta_completa__11[[#This Row],[14 - Inst. Atuando no Local]]),0)</f>
        <v>0</v>
      </c>
      <c r="CL673" s="84" t="str">
        <f t="shared" si="329"/>
        <v/>
      </c>
      <c r="CM673" s="84">
        <f>IFERROR(FIND("POLÍCIA RODOVIÁRIA",consulta_completa__11[[#This Row],[14 - Inst. Atuando no Local]]),0)</f>
        <v>0</v>
      </c>
      <c r="CN673" s="84" t="str">
        <f t="shared" si="330"/>
        <v/>
      </c>
      <c r="CO673" s="84">
        <f>IFERROR(FIND("POLÍCIA MILITAR",consulta_completa__11[[#This Row],[14 - Inst. Atuando no Local]]),0)</f>
        <v>0</v>
      </c>
      <c r="CP673" s="84" t="str">
        <f t="shared" si="331"/>
        <v/>
      </c>
      <c r="CQ673" s="84">
        <f>IFERROR(FIND("POLÍCIA CIVIL",consulta_completa__11[[#This Row],[14 - Inst. Atuando no Local]]),0)</f>
        <v>0</v>
      </c>
      <c r="CR673" s="84" t="str">
        <f t="shared" si="332"/>
        <v/>
      </c>
      <c r="CS673" s="84">
        <f>IFERROR(FIND("MARINHA DO BRASIL",consulta_completa__11[[#This Row],[14 - Inst. Atuando no Local]]),0)</f>
        <v>0</v>
      </c>
      <c r="CT673" s="84" t="str">
        <f t="shared" si="333"/>
        <v/>
      </c>
      <c r="CU673" s="84">
        <f>IFERROR(FIND("EMPRESA ESPECIALIZADA EM ATENDIMENTO",consulta_completa__11[[#This Row],[14 - Inst. Atuando no Local]]),0)</f>
        <v>0</v>
      </c>
      <c r="CV673" s="84" t="str">
        <f t="shared" si="334"/>
        <v/>
      </c>
      <c r="CW673" s="84">
        <f>IFERROR(FIND("IBAMA",consulta_completa__11[[#This Row],[14 - Inst. Atuando no Local]]),0)</f>
        <v>0</v>
      </c>
      <c r="CX673" s="84" t="str">
        <f t="shared" si="335"/>
        <v/>
      </c>
      <c r="CY673" s="84" t="str">
        <f>IF(consulta_completa__11[[#This Row],[14 - Inst. Atuando no Local]]="","X","")</f>
        <v/>
      </c>
      <c r="CZ673" s="84">
        <f>IFERROR(FIND("OUTRA (S)",consulta_completa__11[[#This Row],[14 - Inst. Atuando no Local]]),0)</f>
        <v>0</v>
      </c>
      <c r="DA673" s="84" t="str">
        <f t="shared" si="336"/>
        <v/>
      </c>
      <c r="DB673" s="35" t="str">
        <f t="shared" si="337"/>
        <v>Sim</v>
      </c>
      <c r="DC673" s="35" t="str">
        <f t="shared" si="338"/>
        <v>Não</v>
      </c>
      <c r="DD673" s="35" t="str">
        <f t="shared" si="339"/>
        <v>Sim</v>
      </c>
      <c r="DE673" s="87" t="str">
        <f t="shared" si="341"/>
        <v>Sem informação</v>
      </c>
    </row>
    <row r="674" spans="1:109">
      <c r="A674" s="14">
        <v>202591468451</v>
      </c>
      <c r="B674" s="1">
        <v>45913</v>
      </c>
      <c r="C674" t="s">
        <v>109</v>
      </c>
      <c r="D674" t="s">
        <v>110</v>
      </c>
      <c r="E674" t="s">
        <v>452</v>
      </c>
      <c r="F674" t="s">
        <v>112</v>
      </c>
      <c r="G674" t="s">
        <v>113</v>
      </c>
      <c r="H674" t="s">
        <v>114</v>
      </c>
      <c r="I674" t="s">
        <v>114</v>
      </c>
      <c r="J674" t="s">
        <v>113</v>
      </c>
      <c r="K674" t="s">
        <v>114</v>
      </c>
      <c r="L674" t="s">
        <v>114</v>
      </c>
      <c r="M674" t="s">
        <v>118</v>
      </c>
      <c r="N674" t="s">
        <v>119</v>
      </c>
      <c r="O674" t="s">
        <v>239</v>
      </c>
      <c r="P674" t="s">
        <v>229</v>
      </c>
      <c r="Q674" t="s">
        <v>230</v>
      </c>
      <c r="R674" t="s">
        <v>123</v>
      </c>
      <c r="S674" t="s">
        <v>201</v>
      </c>
      <c r="T674" t="s">
        <v>600</v>
      </c>
      <c r="U674" t="s">
        <v>5878</v>
      </c>
      <c r="V674" t="s">
        <v>5879</v>
      </c>
      <c r="Z674" t="s">
        <v>5880</v>
      </c>
      <c r="AA674" t="s">
        <v>113</v>
      </c>
      <c r="AB674" t="s">
        <v>206</v>
      </c>
      <c r="AC674" t="s">
        <v>5881</v>
      </c>
      <c r="AD674">
        <v>1</v>
      </c>
      <c r="AE674" t="s">
        <v>668</v>
      </c>
      <c r="AF674" t="s">
        <v>113</v>
      </c>
      <c r="AG674" t="s">
        <v>113</v>
      </c>
      <c r="AH674" t="s">
        <v>131</v>
      </c>
      <c r="AI674" t="s">
        <v>132</v>
      </c>
      <c r="AJ674" t="s">
        <v>131</v>
      </c>
      <c r="AK674" t="s">
        <v>5882</v>
      </c>
      <c r="AL674" t="s">
        <v>5883</v>
      </c>
      <c r="AM674" t="s">
        <v>210</v>
      </c>
      <c r="AN674" t="s">
        <v>206</v>
      </c>
      <c r="AO674" t="s">
        <v>4044</v>
      </c>
      <c r="AQ674" t="s">
        <v>211</v>
      </c>
      <c r="AR674" t="s">
        <v>113</v>
      </c>
      <c r="AS674" t="s">
        <v>113</v>
      </c>
      <c r="AT674" t="s">
        <v>3930</v>
      </c>
      <c r="AU674" t="s">
        <v>113</v>
      </c>
      <c r="AW674" t="s">
        <v>469</v>
      </c>
      <c r="AX674" s="82">
        <f>IFERROR(FIND("Óbitos/feridos",consulta_completa__11[[#This Row],[13 - Ocorrências/Ambientes Atingidos]]),0)</f>
        <v>0</v>
      </c>
      <c r="AY674" s="83" t="str">
        <f t="shared" si="311"/>
        <v/>
      </c>
      <c r="AZ674" s="82">
        <f>IFERROR(FIND("População afetada/evacuada",consulta_completa__11[[#This Row],[13 - Ocorrências/Ambientes Atingidos]]),0)</f>
        <v>0</v>
      </c>
      <c r="BA674" s="82" t="str">
        <f t="shared" si="312"/>
        <v/>
      </c>
      <c r="BB674" s="82">
        <f>IFERROR(FIND("Suspensão de abastecimento de água",consulta_completa__11[[#This Row],[13 - Ocorrências/Ambientes Atingidos]]),0)</f>
        <v>0</v>
      </c>
      <c r="BC674" s="83" t="str">
        <f t="shared" si="340"/>
        <v/>
      </c>
      <c r="BD674" s="82">
        <f>IFERROR(FIND("Rio/córrego",consulta_completa__11[[#This Row],[13 - Ocorrências/Ambientes Atingidos]]),0)</f>
        <v>0</v>
      </c>
      <c r="BE674" s="83" t="str">
        <f t="shared" si="313"/>
        <v/>
      </c>
      <c r="BF674" s="82">
        <f>IFERROR(FIND("Lago",consulta_completa__11[[#This Row],[13 - Ocorrências/Ambientes Atingidos]]),0)</f>
        <v>0</v>
      </c>
      <c r="BG674" s="83" t="str">
        <f t="shared" si="314"/>
        <v/>
      </c>
      <c r="BH674" s="82">
        <f>IFERROR(FIND("Mar",consulta_completa__11[[#This Row],[13 - Ocorrências/Ambientes Atingidos]]),0)</f>
        <v>1</v>
      </c>
      <c r="BI674" s="83" t="str">
        <f t="shared" si="315"/>
        <v>X</v>
      </c>
      <c r="BJ674" s="82">
        <f>IFERROR(FIND("Praia",consulta_completa__11[[#This Row],[13 - Ocorrências/Ambientes Atingidos]]),0)</f>
        <v>0</v>
      </c>
      <c r="BK674" s="83" t="str">
        <f t="shared" si="316"/>
        <v/>
      </c>
      <c r="BL674" s="82">
        <f>IFERROR(FIND("Solo",consulta_completa__11[[#This Row],[13 - Ocorrências/Ambientes Atingidos]]),0)</f>
        <v>0</v>
      </c>
      <c r="BM674" s="83" t="str">
        <f t="shared" si="317"/>
        <v/>
      </c>
      <c r="BN674" s="82">
        <f>IFERROR(FIND("Águas subterrâneas",consulta_completa__11[[#This Row],[13 - Ocorrências/Ambientes Atingidos]]),0)</f>
        <v>0</v>
      </c>
      <c r="BO674" s="83" t="str">
        <f t="shared" si="318"/>
        <v/>
      </c>
      <c r="BP674" s="82">
        <f>IFERROR(FIND("Atmosfera",consulta_completa__11[[#This Row],[13 - Ocorrências/Ambientes Atingidos]]),0)</f>
        <v>0</v>
      </c>
      <c r="BQ674" s="83" t="str">
        <f t="shared" si="319"/>
        <v/>
      </c>
      <c r="BR674" s="82">
        <f>IFERROR(FIND("Flora",consulta_completa__11[[#This Row],[13 - Ocorrências/Ambientes Atingidos]]),0)</f>
        <v>0</v>
      </c>
      <c r="BS674" s="83" t="str">
        <f t="shared" si="320"/>
        <v/>
      </c>
      <c r="BT674" s="82">
        <f>IFERROR(FIND("Fauna",consulta_completa__11[[#This Row],[13 - Ocorrências/Ambientes Atingidos]]),0)</f>
        <v>0</v>
      </c>
      <c r="BU674" s="83" t="str">
        <f t="shared" si="321"/>
        <v/>
      </c>
      <c r="BV674" s="82">
        <f>IFERROR(FIND("UC federal",consulta_completa__11[[#This Row],[13 - Ocorrências/Ambientes Atingidos]]),0)</f>
        <v>0</v>
      </c>
      <c r="BW674" s="83" t="str">
        <f t="shared" si="322"/>
        <v/>
      </c>
      <c r="BX674" s="82">
        <f>IFERROR(FIND("UC estadual/municipal",consulta_completa__11[[#This Row],[13 - Ocorrências/Ambientes Atingidos]]),0)</f>
        <v>0</v>
      </c>
      <c r="BY674" s="83" t="str">
        <f t="shared" si="323"/>
        <v/>
      </c>
      <c r="BZ674" s="82">
        <f>IFERROR(FIND("Outro(s)",consulta_completa__11[[#This Row],[13 - Ocorrências/Ambientes Atingidos]]),0)</f>
        <v>0</v>
      </c>
      <c r="CA674" s="83" t="str">
        <f t="shared" si="324"/>
        <v/>
      </c>
      <c r="CB674" s="82">
        <f>IFERROR(FIND("Sem dano",consulta_completa__11[[#This Row],[13 - Ocorrências/Ambientes Atingidos]]),0)</f>
        <v>0</v>
      </c>
      <c r="CC674" s="83" t="str">
        <f t="shared" si="325"/>
        <v/>
      </c>
      <c r="CD674" s="82" t="str">
        <f>IF(consulta_completa__11[[#This Row],[13 - Ocorrências/Ambientes Atingidos]]="","X","")</f>
        <v/>
      </c>
      <c r="CE674" s="84">
        <f>IFERROR(FIND("IBAMA",consulta_completa__11[[#This Row],[14 - Inst. Atuando no Local]]),0)</f>
        <v>0</v>
      </c>
      <c r="CF674" s="84" t="str">
        <f t="shared" si="326"/>
        <v/>
      </c>
      <c r="CG674" s="84">
        <f>IFERROR(FIND("OEMA",consulta_completa__11[[#This Row],[14 - Inst. Atuando no Local]]),0)</f>
        <v>0</v>
      </c>
      <c r="CH674" s="84" t="str">
        <f t="shared" si="327"/>
        <v/>
      </c>
      <c r="CI674" s="84">
        <f>IFERROR(FIND("DEFESA CIVIL",consulta_completa__11[[#This Row],[14 - Inst. Atuando no Local]]),0)</f>
        <v>0</v>
      </c>
      <c r="CJ674" s="84" t="str">
        <f t="shared" si="328"/>
        <v/>
      </c>
      <c r="CK674" s="84">
        <f>IFERROR(FIND("CORPO DE BOMBEIROS",consulta_completa__11[[#This Row],[14 - Inst. Atuando no Local]]),0)</f>
        <v>0</v>
      </c>
      <c r="CL674" s="84" t="str">
        <f t="shared" si="329"/>
        <v/>
      </c>
      <c r="CM674" s="84">
        <f>IFERROR(FIND("POLÍCIA RODOVIÁRIA",consulta_completa__11[[#This Row],[14 - Inst. Atuando no Local]]),0)</f>
        <v>0</v>
      </c>
      <c r="CN674" s="84" t="str">
        <f t="shared" si="330"/>
        <v/>
      </c>
      <c r="CO674" s="84">
        <f>IFERROR(FIND("POLÍCIA MILITAR",consulta_completa__11[[#This Row],[14 - Inst. Atuando no Local]]),0)</f>
        <v>0</v>
      </c>
      <c r="CP674" s="84" t="str">
        <f t="shared" si="331"/>
        <v/>
      </c>
      <c r="CQ674" s="84">
        <f>IFERROR(FIND("POLÍCIA CIVIL",consulta_completa__11[[#This Row],[14 - Inst. Atuando no Local]]),0)</f>
        <v>0</v>
      </c>
      <c r="CR674" s="84" t="str">
        <f t="shared" si="332"/>
        <v/>
      </c>
      <c r="CS674" s="84">
        <f>IFERROR(FIND("MARINHA DO BRASIL",consulta_completa__11[[#This Row],[14 - Inst. Atuando no Local]]),0)</f>
        <v>0</v>
      </c>
      <c r="CT674" s="84" t="str">
        <f t="shared" si="333"/>
        <v/>
      </c>
      <c r="CU674" s="84">
        <f>IFERROR(FIND("EMPRESA ESPECIALIZADA EM ATENDIMENTO",consulta_completa__11[[#This Row],[14 - Inst. Atuando no Local]]),0)</f>
        <v>0</v>
      </c>
      <c r="CV674" s="84" t="str">
        <f t="shared" si="334"/>
        <v/>
      </c>
      <c r="CW674" s="84">
        <f>IFERROR(FIND("IBAMA",consulta_completa__11[[#This Row],[14 - Inst. Atuando no Local]]),0)</f>
        <v>0</v>
      </c>
      <c r="CX674" s="84" t="str">
        <f t="shared" si="335"/>
        <v/>
      </c>
      <c r="CY674" s="84" t="str">
        <f>IF(consulta_completa__11[[#This Row],[14 - Inst. Atuando no Local]]="","X","")</f>
        <v/>
      </c>
      <c r="CZ674" s="84">
        <f>IFERROR(FIND("OUTRA (S)",consulta_completa__11[[#This Row],[14 - Inst. Atuando no Local]]),0)</f>
        <v>0</v>
      </c>
      <c r="DA674" s="84" t="str">
        <f t="shared" si="336"/>
        <v/>
      </c>
      <c r="DB674" s="35" t="str">
        <f t="shared" si="337"/>
        <v>Sim</v>
      </c>
      <c r="DC674" s="35" t="str">
        <f t="shared" si="338"/>
        <v>Não</v>
      </c>
      <c r="DD674" s="35" t="str">
        <f t="shared" si="339"/>
        <v>Sim</v>
      </c>
      <c r="DE674" s="87" t="str">
        <f t="shared" si="341"/>
        <v>Federal</v>
      </c>
    </row>
    <row r="675" spans="1:109">
      <c r="A675" s="14">
        <v>202591525231</v>
      </c>
      <c r="B675" s="1">
        <v>45914</v>
      </c>
      <c r="C675" t="s">
        <v>5884</v>
      </c>
      <c r="D675" t="s">
        <v>609</v>
      </c>
      <c r="E675" t="s">
        <v>139</v>
      </c>
      <c r="F675" t="s">
        <v>112</v>
      </c>
      <c r="G675" t="s">
        <v>113</v>
      </c>
      <c r="H675" t="s">
        <v>114</v>
      </c>
      <c r="I675" t="s">
        <v>114</v>
      </c>
      <c r="J675" t="s">
        <v>113</v>
      </c>
      <c r="K675" t="s">
        <v>114</v>
      </c>
      <c r="L675" t="s">
        <v>114</v>
      </c>
      <c r="M675" t="s">
        <v>140</v>
      </c>
      <c r="N675" t="s">
        <v>119</v>
      </c>
      <c r="O675" t="s">
        <v>120</v>
      </c>
      <c r="P675" t="s">
        <v>272</v>
      </c>
      <c r="Q675" t="s">
        <v>143</v>
      </c>
      <c r="R675" t="s">
        <v>123</v>
      </c>
      <c r="S675" t="s">
        <v>113</v>
      </c>
      <c r="T675" t="s">
        <v>5885</v>
      </c>
      <c r="U675" t="s">
        <v>145</v>
      </c>
      <c r="V675" t="s">
        <v>113</v>
      </c>
      <c r="Z675" t="s">
        <v>5886</v>
      </c>
      <c r="AA675" t="s">
        <v>113</v>
      </c>
      <c r="AB675" t="s">
        <v>724</v>
      </c>
      <c r="AC675" t="s">
        <v>113</v>
      </c>
      <c r="AD675">
        <v>2</v>
      </c>
      <c r="AE675" t="s">
        <v>5887</v>
      </c>
      <c r="AF675" t="s">
        <v>113</v>
      </c>
      <c r="AG675" t="s">
        <v>113</v>
      </c>
      <c r="AH675" t="s">
        <v>131</v>
      </c>
      <c r="AI675" t="s">
        <v>132</v>
      </c>
      <c r="AJ675" t="s">
        <v>131</v>
      </c>
      <c r="AK675" t="s">
        <v>5888</v>
      </c>
      <c r="AL675" t="s">
        <v>5889</v>
      </c>
      <c r="AM675" t="s">
        <v>2344</v>
      </c>
      <c r="AN675" t="s">
        <v>113</v>
      </c>
      <c r="AO675" t="s">
        <v>113</v>
      </c>
      <c r="AQ675" t="s">
        <v>2345</v>
      </c>
      <c r="AR675" t="s">
        <v>113</v>
      </c>
      <c r="AS675" t="s">
        <v>113</v>
      </c>
      <c r="AT675" t="s">
        <v>113</v>
      </c>
      <c r="AU675" t="s">
        <v>113</v>
      </c>
      <c r="AW675" t="s">
        <v>113</v>
      </c>
      <c r="AX675" s="82">
        <f>IFERROR(FIND("Óbitos/feridos",consulta_completa__11[[#This Row],[13 - Ocorrências/Ambientes Atingidos]]),0)</f>
        <v>0</v>
      </c>
      <c r="AY675" s="83" t="str">
        <f t="shared" si="311"/>
        <v/>
      </c>
      <c r="AZ675" s="82">
        <f>IFERROR(FIND("População afetada/evacuada",consulta_completa__11[[#This Row],[13 - Ocorrências/Ambientes Atingidos]]),0)</f>
        <v>0</v>
      </c>
      <c r="BA675" s="82" t="str">
        <f t="shared" si="312"/>
        <v/>
      </c>
      <c r="BB675" s="82">
        <f>IFERROR(FIND("Suspensão de abastecimento de água",consulta_completa__11[[#This Row],[13 - Ocorrências/Ambientes Atingidos]]),0)</f>
        <v>0</v>
      </c>
      <c r="BC675" s="83" t="str">
        <f t="shared" si="340"/>
        <v/>
      </c>
      <c r="BD675" s="82">
        <f>IFERROR(FIND("Rio/córrego",consulta_completa__11[[#This Row],[13 - Ocorrências/Ambientes Atingidos]]),0)</f>
        <v>0</v>
      </c>
      <c r="BE675" s="83" t="str">
        <f t="shared" si="313"/>
        <v/>
      </c>
      <c r="BF675" s="82">
        <f>IFERROR(FIND("Lago",consulta_completa__11[[#This Row],[13 - Ocorrências/Ambientes Atingidos]]),0)</f>
        <v>0</v>
      </c>
      <c r="BG675" s="83" t="str">
        <f t="shared" si="314"/>
        <v/>
      </c>
      <c r="BH675" s="82">
        <f>IFERROR(FIND("Mar",consulta_completa__11[[#This Row],[13 - Ocorrências/Ambientes Atingidos]]),0)</f>
        <v>0</v>
      </c>
      <c r="BI675" s="83" t="str">
        <f t="shared" si="315"/>
        <v/>
      </c>
      <c r="BJ675" s="82">
        <f>IFERROR(FIND("Praia",consulta_completa__11[[#This Row],[13 - Ocorrências/Ambientes Atingidos]]),0)</f>
        <v>0</v>
      </c>
      <c r="BK675" s="83" t="str">
        <f t="shared" si="316"/>
        <v/>
      </c>
      <c r="BL675" s="82">
        <f>IFERROR(FIND("Solo",consulta_completa__11[[#This Row],[13 - Ocorrências/Ambientes Atingidos]]),0)</f>
        <v>1</v>
      </c>
      <c r="BM675" s="83" t="str">
        <f t="shared" si="317"/>
        <v>X</v>
      </c>
      <c r="BN675" s="82">
        <f>IFERROR(FIND("Águas subterrâneas",consulta_completa__11[[#This Row],[13 - Ocorrências/Ambientes Atingidos]]),0)</f>
        <v>0</v>
      </c>
      <c r="BO675" s="83" t="str">
        <f t="shared" si="318"/>
        <v/>
      </c>
      <c r="BP675" s="82">
        <f>IFERROR(FIND("Atmosfera",consulta_completa__11[[#This Row],[13 - Ocorrências/Ambientes Atingidos]]),0)</f>
        <v>0</v>
      </c>
      <c r="BQ675" s="83" t="str">
        <f t="shared" si="319"/>
        <v/>
      </c>
      <c r="BR675" s="82">
        <f>IFERROR(FIND("Flora",consulta_completa__11[[#This Row],[13 - Ocorrências/Ambientes Atingidos]]),0)</f>
        <v>0</v>
      </c>
      <c r="BS675" s="83" t="str">
        <f t="shared" si="320"/>
        <v/>
      </c>
      <c r="BT675" s="82">
        <f>IFERROR(FIND("Fauna",consulta_completa__11[[#This Row],[13 - Ocorrências/Ambientes Atingidos]]),0)</f>
        <v>0</v>
      </c>
      <c r="BU675" s="83" t="str">
        <f t="shared" si="321"/>
        <v/>
      </c>
      <c r="BV675" s="82">
        <f>IFERROR(FIND("UC federal",consulta_completa__11[[#This Row],[13 - Ocorrências/Ambientes Atingidos]]),0)</f>
        <v>0</v>
      </c>
      <c r="BW675" s="83" t="str">
        <f t="shared" si="322"/>
        <v/>
      </c>
      <c r="BX675" s="82">
        <f>IFERROR(FIND("UC estadual/municipal",consulta_completa__11[[#This Row],[13 - Ocorrências/Ambientes Atingidos]]),0)</f>
        <v>0</v>
      </c>
      <c r="BY675" s="83" t="str">
        <f t="shared" si="323"/>
        <v/>
      </c>
      <c r="BZ675" s="82">
        <f>IFERROR(FIND("Outro(s)",consulta_completa__11[[#This Row],[13 - Ocorrências/Ambientes Atingidos]]),0)</f>
        <v>0</v>
      </c>
      <c r="CA675" s="83" t="str">
        <f t="shared" si="324"/>
        <v/>
      </c>
      <c r="CB675" s="82">
        <f>IFERROR(FIND("Sem dano",consulta_completa__11[[#This Row],[13 - Ocorrências/Ambientes Atingidos]]),0)</f>
        <v>0</v>
      </c>
      <c r="CC675" s="83" t="str">
        <f t="shared" si="325"/>
        <v/>
      </c>
      <c r="CD675" s="82" t="str">
        <f>IF(consulta_completa__11[[#This Row],[13 - Ocorrências/Ambientes Atingidos]]="","X","")</f>
        <v/>
      </c>
      <c r="CE675" s="84">
        <f>IFERROR(FIND("IBAMA",consulta_completa__11[[#This Row],[14 - Inst. Atuando no Local]]),0)</f>
        <v>0</v>
      </c>
      <c r="CF675" s="84" t="str">
        <f t="shared" si="326"/>
        <v/>
      </c>
      <c r="CG675" s="84">
        <f>IFERROR(FIND("OEMA",consulta_completa__11[[#This Row],[14 - Inst. Atuando no Local]]),0)</f>
        <v>0</v>
      </c>
      <c r="CH675" s="84" t="str">
        <f t="shared" si="327"/>
        <v/>
      </c>
      <c r="CI675" s="84">
        <f>IFERROR(FIND("DEFESA CIVIL",consulta_completa__11[[#This Row],[14 - Inst. Atuando no Local]]),0)</f>
        <v>0</v>
      </c>
      <c r="CJ675" s="84" t="str">
        <f t="shared" si="328"/>
        <v/>
      </c>
      <c r="CK675" s="84">
        <f>IFERROR(FIND("CORPO DE BOMBEIROS",consulta_completa__11[[#This Row],[14 - Inst. Atuando no Local]]),0)</f>
        <v>0</v>
      </c>
      <c r="CL675" s="84" t="str">
        <f t="shared" si="329"/>
        <v/>
      </c>
      <c r="CM675" s="84">
        <f>IFERROR(FIND("POLÍCIA RODOVIÁRIA",consulta_completa__11[[#This Row],[14 - Inst. Atuando no Local]]),0)</f>
        <v>0</v>
      </c>
      <c r="CN675" s="84" t="str">
        <f t="shared" si="330"/>
        <v/>
      </c>
      <c r="CO675" s="84">
        <f>IFERROR(FIND("POLÍCIA MILITAR",consulta_completa__11[[#This Row],[14 - Inst. Atuando no Local]]),0)</f>
        <v>0</v>
      </c>
      <c r="CP675" s="84" t="str">
        <f t="shared" si="331"/>
        <v/>
      </c>
      <c r="CQ675" s="84">
        <f>IFERROR(FIND("POLÍCIA CIVIL",consulta_completa__11[[#This Row],[14 - Inst. Atuando no Local]]),0)</f>
        <v>0</v>
      </c>
      <c r="CR675" s="84" t="str">
        <f t="shared" si="332"/>
        <v/>
      </c>
      <c r="CS675" s="84">
        <f>IFERROR(FIND("MARINHA DO BRASIL",consulta_completa__11[[#This Row],[14 - Inst. Atuando no Local]]),0)</f>
        <v>0</v>
      </c>
      <c r="CT675" s="84" t="str">
        <f t="shared" si="333"/>
        <v/>
      </c>
      <c r="CU675" s="84">
        <f>IFERROR(FIND("EMPRESA ESPECIALIZADA EM ATENDIMENTO",consulta_completa__11[[#This Row],[14 - Inst. Atuando no Local]]),0)</f>
        <v>0</v>
      </c>
      <c r="CV675" s="84" t="str">
        <f t="shared" si="334"/>
        <v/>
      </c>
      <c r="CW675" s="84">
        <f>IFERROR(FIND("IBAMA",consulta_completa__11[[#This Row],[14 - Inst. Atuando no Local]]),0)</f>
        <v>0</v>
      </c>
      <c r="CX675" s="84" t="str">
        <f t="shared" si="335"/>
        <v/>
      </c>
      <c r="CY675" s="84" t="str">
        <f>IF(consulta_completa__11[[#This Row],[14 - Inst. Atuando no Local]]="","X","")</f>
        <v/>
      </c>
      <c r="CZ675" s="84">
        <f>IFERROR(FIND("OUTRA (S)",consulta_completa__11[[#This Row],[14 - Inst. Atuando no Local]]),0)</f>
        <v>0</v>
      </c>
      <c r="DA675" s="84" t="str">
        <f t="shared" si="336"/>
        <v/>
      </c>
      <c r="DB675" s="35" t="str">
        <f t="shared" si="337"/>
        <v>Sim</v>
      </c>
      <c r="DC675" s="35" t="str">
        <f t="shared" si="338"/>
        <v>Não</v>
      </c>
      <c r="DD675" s="35" t="str">
        <f t="shared" si="339"/>
        <v>Sim</v>
      </c>
      <c r="DE675" s="87" t="str">
        <f t="shared" si="341"/>
        <v>Estadual</v>
      </c>
    </row>
    <row r="676" spans="1:109">
      <c r="A676" s="14">
        <v>202591532427</v>
      </c>
      <c r="B676" s="1">
        <v>45914</v>
      </c>
      <c r="C676" t="s">
        <v>2590</v>
      </c>
      <c r="D676" t="s">
        <v>161</v>
      </c>
      <c r="E676" t="s">
        <v>162</v>
      </c>
      <c r="F676" t="s">
        <v>163</v>
      </c>
      <c r="G676" t="s">
        <v>113</v>
      </c>
      <c r="H676" t="s">
        <v>114</v>
      </c>
      <c r="I676" t="s">
        <v>114</v>
      </c>
      <c r="J676" t="s">
        <v>365</v>
      </c>
      <c r="K676" t="s">
        <v>840</v>
      </c>
      <c r="L676" t="s">
        <v>166</v>
      </c>
      <c r="M676" t="s">
        <v>140</v>
      </c>
      <c r="N676" t="s">
        <v>119</v>
      </c>
      <c r="O676" t="s">
        <v>120</v>
      </c>
      <c r="P676" t="s">
        <v>272</v>
      </c>
      <c r="Q676" t="s">
        <v>122</v>
      </c>
      <c r="R676" t="s">
        <v>123</v>
      </c>
      <c r="S676" t="s">
        <v>113</v>
      </c>
      <c r="T676" t="s">
        <v>113</v>
      </c>
      <c r="U676" t="s">
        <v>5890</v>
      </c>
      <c r="V676" t="s">
        <v>5891</v>
      </c>
      <c r="Z676" t="s">
        <v>4610</v>
      </c>
      <c r="AA676" t="s">
        <v>2592</v>
      </c>
      <c r="AB676" t="s">
        <v>172</v>
      </c>
      <c r="AC676" t="s">
        <v>173</v>
      </c>
      <c r="AD676">
        <v>1</v>
      </c>
      <c r="AE676" t="s">
        <v>371</v>
      </c>
      <c r="AF676" t="s">
        <v>113</v>
      </c>
      <c r="AG676" t="s">
        <v>113</v>
      </c>
      <c r="AH676" t="s">
        <v>131</v>
      </c>
      <c r="AI676" t="s">
        <v>132</v>
      </c>
      <c r="AJ676" t="s">
        <v>131</v>
      </c>
      <c r="AK676" t="s">
        <v>2587</v>
      </c>
      <c r="AL676" t="s">
        <v>113</v>
      </c>
      <c r="AM676" t="s">
        <v>2042</v>
      </c>
      <c r="AN676" t="s">
        <v>172</v>
      </c>
      <c r="AO676" t="s">
        <v>225</v>
      </c>
      <c r="AP676">
        <v>41988207121</v>
      </c>
      <c r="AQ676" t="s">
        <v>178</v>
      </c>
      <c r="AR676" t="s">
        <v>113</v>
      </c>
      <c r="AS676" t="s">
        <v>113</v>
      </c>
      <c r="AT676" t="s">
        <v>113</v>
      </c>
      <c r="AU676" t="s">
        <v>113</v>
      </c>
      <c r="AW676" t="s">
        <v>113</v>
      </c>
      <c r="AX676" s="82">
        <f>IFERROR(FIND("Óbitos/feridos",consulta_completa__11[[#This Row],[13 - Ocorrências/Ambientes Atingidos]]),0)</f>
        <v>0</v>
      </c>
      <c r="AY676" s="83" t="str">
        <f t="shared" si="311"/>
        <v/>
      </c>
      <c r="AZ676" s="82">
        <f>IFERROR(FIND("População afetada/evacuada",consulta_completa__11[[#This Row],[13 - Ocorrências/Ambientes Atingidos]]),0)</f>
        <v>0</v>
      </c>
      <c r="BA676" s="82" t="str">
        <f t="shared" si="312"/>
        <v/>
      </c>
      <c r="BB676" s="82">
        <f>IFERROR(FIND("Suspensão de abastecimento de água",consulta_completa__11[[#This Row],[13 - Ocorrências/Ambientes Atingidos]]),0)</f>
        <v>0</v>
      </c>
      <c r="BC676" s="83" t="str">
        <f t="shared" si="340"/>
        <v/>
      </c>
      <c r="BD676" s="82">
        <f>IFERROR(FIND("Rio/córrego",consulta_completa__11[[#This Row],[13 - Ocorrências/Ambientes Atingidos]]),0)</f>
        <v>0</v>
      </c>
      <c r="BE676" s="83" t="str">
        <f t="shared" si="313"/>
        <v/>
      </c>
      <c r="BF676" s="82">
        <f>IFERROR(FIND("Lago",consulta_completa__11[[#This Row],[13 - Ocorrências/Ambientes Atingidos]]),0)</f>
        <v>0</v>
      </c>
      <c r="BG676" s="83" t="str">
        <f t="shared" si="314"/>
        <v/>
      </c>
      <c r="BH676" s="82">
        <f>IFERROR(FIND("Mar",consulta_completa__11[[#This Row],[13 - Ocorrências/Ambientes Atingidos]]),0)</f>
        <v>0</v>
      </c>
      <c r="BI676" s="83" t="str">
        <f t="shared" si="315"/>
        <v/>
      </c>
      <c r="BJ676" s="82">
        <f>IFERROR(FIND("Praia",consulta_completa__11[[#This Row],[13 - Ocorrências/Ambientes Atingidos]]),0)</f>
        <v>0</v>
      </c>
      <c r="BK676" s="83" t="str">
        <f t="shared" si="316"/>
        <v/>
      </c>
      <c r="BL676" s="82">
        <f>IFERROR(FIND("Solo",consulta_completa__11[[#This Row],[13 - Ocorrências/Ambientes Atingidos]]),0)</f>
        <v>1</v>
      </c>
      <c r="BM676" s="83" t="str">
        <f t="shared" si="317"/>
        <v>X</v>
      </c>
      <c r="BN676" s="82">
        <f>IFERROR(FIND("Águas subterrâneas",consulta_completa__11[[#This Row],[13 - Ocorrências/Ambientes Atingidos]]),0)</f>
        <v>0</v>
      </c>
      <c r="BO676" s="83" t="str">
        <f t="shared" si="318"/>
        <v/>
      </c>
      <c r="BP676" s="82">
        <f>IFERROR(FIND("Atmosfera",consulta_completa__11[[#This Row],[13 - Ocorrências/Ambientes Atingidos]]),0)</f>
        <v>0</v>
      </c>
      <c r="BQ676" s="83" t="str">
        <f t="shared" si="319"/>
        <v/>
      </c>
      <c r="BR676" s="82">
        <f>IFERROR(FIND("Flora",consulta_completa__11[[#This Row],[13 - Ocorrências/Ambientes Atingidos]]),0)</f>
        <v>0</v>
      </c>
      <c r="BS676" s="83" t="str">
        <f t="shared" si="320"/>
        <v/>
      </c>
      <c r="BT676" s="82">
        <f>IFERROR(FIND("Fauna",consulta_completa__11[[#This Row],[13 - Ocorrências/Ambientes Atingidos]]),0)</f>
        <v>0</v>
      </c>
      <c r="BU676" s="83" t="str">
        <f t="shared" si="321"/>
        <v/>
      </c>
      <c r="BV676" s="82">
        <f>IFERROR(FIND("UC federal",consulta_completa__11[[#This Row],[13 - Ocorrências/Ambientes Atingidos]]),0)</f>
        <v>0</v>
      </c>
      <c r="BW676" s="83" t="str">
        <f t="shared" si="322"/>
        <v/>
      </c>
      <c r="BX676" s="82">
        <f>IFERROR(FIND("UC estadual/municipal",consulta_completa__11[[#This Row],[13 - Ocorrências/Ambientes Atingidos]]),0)</f>
        <v>0</v>
      </c>
      <c r="BY676" s="83" t="str">
        <f t="shared" si="323"/>
        <v/>
      </c>
      <c r="BZ676" s="82">
        <f>IFERROR(FIND("Outro(s)",consulta_completa__11[[#This Row],[13 - Ocorrências/Ambientes Atingidos]]),0)</f>
        <v>0</v>
      </c>
      <c r="CA676" s="83" t="str">
        <f t="shared" si="324"/>
        <v/>
      </c>
      <c r="CB676" s="82">
        <f>IFERROR(FIND("Sem dano",consulta_completa__11[[#This Row],[13 - Ocorrências/Ambientes Atingidos]]),0)</f>
        <v>0</v>
      </c>
      <c r="CC676" s="83" t="str">
        <f t="shared" si="325"/>
        <v/>
      </c>
      <c r="CD676" s="82" t="str">
        <f>IF(consulta_completa__11[[#This Row],[13 - Ocorrências/Ambientes Atingidos]]="","X","")</f>
        <v/>
      </c>
      <c r="CE676" s="84">
        <f>IFERROR(FIND("IBAMA",consulta_completa__11[[#This Row],[14 - Inst. Atuando no Local]]),0)</f>
        <v>0</v>
      </c>
      <c r="CF676" s="84" t="str">
        <f t="shared" si="326"/>
        <v/>
      </c>
      <c r="CG676" s="84">
        <f>IFERROR(FIND("OEMA",consulta_completa__11[[#This Row],[14 - Inst. Atuando no Local]]),0)</f>
        <v>0</v>
      </c>
      <c r="CH676" s="84" t="str">
        <f t="shared" si="327"/>
        <v/>
      </c>
      <c r="CI676" s="84">
        <f>IFERROR(FIND("DEFESA CIVIL",consulta_completa__11[[#This Row],[14 - Inst. Atuando no Local]]),0)</f>
        <v>0</v>
      </c>
      <c r="CJ676" s="84" t="str">
        <f t="shared" si="328"/>
        <v/>
      </c>
      <c r="CK676" s="84">
        <f>IFERROR(FIND("CORPO DE BOMBEIROS",consulta_completa__11[[#This Row],[14 - Inst. Atuando no Local]]),0)</f>
        <v>0</v>
      </c>
      <c r="CL676" s="84" t="str">
        <f t="shared" si="329"/>
        <v/>
      </c>
      <c r="CM676" s="84">
        <f>IFERROR(FIND("POLÍCIA RODOVIÁRIA",consulta_completa__11[[#This Row],[14 - Inst. Atuando no Local]]),0)</f>
        <v>0</v>
      </c>
      <c r="CN676" s="84" t="str">
        <f t="shared" si="330"/>
        <v/>
      </c>
      <c r="CO676" s="84">
        <f>IFERROR(FIND("POLÍCIA MILITAR",consulta_completa__11[[#This Row],[14 - Inst. Atuando no Local]]),0)</f>
        <v>0</v>
      </c>
      <c r="CP676" s="84" t="str">
        <f t="shared" si="331"/>
        <v/>
      </c>
      <c r="CQ676" s="84">
        <f>IFERROR(FIND("POLÍCIA CIVIL",consulta_completa__11[[#This Row],[14 - Inst. Atuando no Local]]),0)</f>
        <v>0</v>
      </c>
      <c r="CR676" s="84" t="str">
        <f t="shared" si="332"/>
        <v/>
      </c>
      <c r="CS676" s="84">
        <f>IFERROR(FIND("MARINHA DO BRASIL",consulta_completa__11[[#This Row],[14 - Inst. Atuando no Local]]),0)</f>
        <v>0</v>
      </c>
      <c r="CT676" s="84" t="str">
        <f t="shared" si="333"/>
        <v/>
      </c>
      <c r="CU676" s="84">
        <f>IFERROR(FIND("EMPRESA ESPECIALIZADA EM ATENDIMENTO",consulta_completa__11[[#This Row],[14 - Inst. Atuando no Local]]),0)</f>
        <v>0</v>
      </c>
      <c r="CV676" s="84" t="str">
        <f t="shared" si="334"/>
        <v/>
      </c>
      <c r="CW676" s="84">
        <f>IFERROR(FIND("IBAMA",consulta_completa__11[[#This Row],[14 - Inst. Atuando no Local]]),0)</f>
        <v>0</v>
      </c>
      <c r="CX676" s="84" t="str">
        <f t="shared" si="335"/>
        <v/>
      </c>
      <c r="CY676" s="84" t="str">
        <f>IF(consulta_completa__11[[#This Row],[14 - Inst. Atuando no Local]]="","X","")</f>
        <v/>
      </c>
      <c r="CZ676" s="84">
        <f>IFERROR(FIND("OUTRA (S)",consulta_completa__11[[#This Row],[14 - Inst. Atuando no Local]]),0)</f>
        <v>0</v>
      </c>
      <c r="DA676" s="84" t="str">
        <f t="shared" si="336"/>
        <v/>
      </c>
      <c r="DB676" s="35" t="str">
        <f t="shared" si="337"/>
        <v>Sim</v>
      </c>
      <c r="DC676" s="35" t="str">
        <f t="shared" si="338"/>
        <v>Não</v>
      </c>
      <c r="DD676" s="35" t="str">
        <f t="shared" si="339"/>
        <v>Sim</v>
      </c>
      <c r="DE676" s="87" t="str">
        <f t="shared" ref="DE676:DE694" si="342">IF(AC676=1,"Federal",IF(AC676=2,"Estadual",IF(AC676=0,"Sem informação","")))</f>
        <v/>
      </c>
    </row>
    <row r="677" spans="1:109">
      <c r="A677" s="14">
        <v>202591536049</v>
      </c>
      <c r="B677" s="1">
        <v>45914</v>
      </c>
      <c r="C677" t="s">
        <v>5892</v>
      </c>
      <c r="D677" t="s">
        <v>180</v>
      </c>
      <c r="E677" t="s">
        <v>162</v>
      </c>
      <c r="F677" t="s">
        <v>1202</v>
      </c>
      <c r="G677" t="s">
        <v>113</v>
      </c>
      <c r="H677" t="s">
        <v>114</v>
      </c>
      <c r="I677" t="s">
        <v>114</v>
      </c>
      <c r="J677" t="s">
        <v>113</v>
      </c>
      <c r="K677" t="s">
        <v>114</v>
      </c>
      <c r="L677" t="s">
        <v>114</v>
      </c>
      <c r="M677" t="s">
        <v>4452</v>
      </c>
      <c r="N677" t="s">
        <v>141</v>
      </c>
      <c r="O677" t="s">
        <v>239</v>
      </c>
      <c r="P677" t="s">
        <v>272</v>
      </c>
      <c r="Q677" t="s">
        <v>122</v>
      </c>
      <c r="R677" t="s">
        <v>123</v>
      </c>
      <c r="S677" t="s">
        <v>113</v>
      </c>
      <c r="T677" t="s">
        <v>5893</v>
      </c>
      <c r="U677" t="s">
        <v>113</v>
      </c>
      <c r="V677" t="s">
        <v>5894</v>
      </c>
      <c r="Z677" t="s">
        <v>3041</v>
      </c>
      <c r="AA677" t="s">
        <v>5895</v>
      </c>
      <c r="AB677" t="s">
        <v>4651</v>
      </c>
      <c r="AC677" t="s">
        <v>113</v>
      </c>
      <c r="AD677">
        <v>0</v>
      </c>
      <c r="AE677" t="s">
        <v>113</v>
      </c>
      <c r="AF677" t="s">
        <v>5896</v>
      </c>
      <c r="AG677" t="s">
        <v>5897</v>
      </c>
      <c r="AH677" t="s">
        <v>131</v>
      </c>
      <c r="AI677" t="s">
        <v>132</v>
      </c>
      <c r="AJ677" t="s">
        <v>131</v>
      </c>
      <c r="AK677" t="s">
        <v>5898</v>
      </c>
      <c r="AL677" t="s">
        <v>5899</v>
      </c>
      <c r="AM677" t="s">
        <v>153</v>
      </c>
      <c r="AN677" t="s">
        <v>154</v>
      </c>
      <c r="AO677" t="s">
        <v>155</v>
      </c>
      <c r="AP677">
        <v>6133161070</v>
      </c>
      <c r="AQ677" t="s">
        <v>156</v>
      </c>
      <c r="AR677" t="s">
        <v>113</v>
      </c>
      <c r="AS677" t="s">
        <v>113</v>
      </c>
      <c r="AT677" t="s">
        <v>113</v>
      </c>
      <c r="AU677" t="s">
        <v>113</v>
      </c>
      <c r="AW677" t="s">
        <v>113</v>
      </c>
      <c r="AX677" s="82">
        <f>IFERROR(FIND("Óbitos/feridos",consulta_completa__11[[#This Row],[13 - Ocorrências/Ambientes Atingidos]]),0)</f>
        <v>0</v>
      </c>
      <c r="AY677" s="83" t="str">
        <f t="shared" si="311"/>
        <v/>
      </c>
      <c r="AZ677" s="82">
        <f>IFERROR(FIND("População afetada/evacuada",consulta_completa__11[[#This Row],[13 - Ocorrências/Ambientes Atingidos]]),0)</f>
        <v>0</v>
      </c>
      <c r="BA677" s="82" t="str">
        <f t="shared" si="312"/>
        <v/>
      </c>
      <c r="BB677" s="82">
        <f>IFERROR(FIND("Suspensão de abastecimento de água",consulta_completa__11[[#This Row],[13 - Ocorrências/Ambientes Atingidos]]),0)</f>
        <v>0</v>
      </c>
      <c r="BC677" s="83" t="str">
        <f t="shared" si="340"/>
        <v/>
      </c>
      <c r="BD677" s="82">
        <f>IFERROR(FIND("Rio/córrego",consulta_completa__11[[#This Row],[13 - Ocorrências/Ambientes Atingidos]]),0)</f>
        <v>0</v>
      </c>
      <c r="BE677" s="83" t="str">
        <f t="shared" si="313"/>
        <v/>
      </c>
      <c r="BF677" s="82">
        <f>IFERROR(FIND("Lago",consulta_completa__11[[#This Row],[13 - Ocorrências/Ambientes Atingidos]]),0)</f>
        <v>0</v>
      </c>
      <c r="BG677" s="83" t="str">
        <f t="shared" si="314"/>
        <v/>
      </c>
      <c r="BH677" s="82">
        <f>IFERROR(FIND("Mar",consulta_completa__11[[#This Row],[13 - Ocorrências/Ambientes Atingidos]]),0)</f>
        <v>0</v>
      </c>
      <c r="BI677" s="83" t="str">
        <f t="shared" si="315"/>
        <v/>
      </c>
      <c r="BJ677" s="82">
        <f>IFERROR(FIND("Praia",consulta_completa__11[[#This Row],[13 - Ocorrências/Ambientes Atingidos]]),0)</f>
        <v>0</v>
      </c>
      <c r="BK677" s="83" t="str">
        <f t="shared" si="316"/>
        <v/>
      </c>
      <c r="BL677" s="82">
        <f>IFERROR(FIND("Solo",consulta_completa__11[[#This Row],[13 - Ocorrências/Ambientes Atingidos]]),0)</f>
        <v>0</v>
      </c>
      <c r="BM677" s="83" t="str">
        <f t="shared" si="317"/>
        <v/>
      </c>
      <c r="BN677" s="82">
        <f>IFERROR(FIND("Águas subterrâneas",consulta_completa__11[[#This Row],[13 - Ocorrências/Ambientes Atingidos]]),0)</f>
        <v>0</v>
      </c>
      <c r="BO677" s="83" t="str">
        <f t="shared" si="318"/>
        <v/>
      </c>
      <c r="BP677" s="82">
        <f>IFERROR(FIND("Atmosfera",consulta_completa__11[[#This Row],[13 - Ocorrências/Ambientes Atingidos]]),0)</f>
        <v>0</v>
      </c>
      <c r="BQ677" s="83" t="str">
        <f t="shared" si="319"/>
        <v/>
      </c>
      <c r="BR677" s="82">
        <f>IFERROR(FIND("Flora",consulta_completa__11[[#This Row],[13 - Ocorrências/Ambientes Atingidos]]),0)</f>
        <v>0</v>
      </c>
      <c r="BS677" s="83" t="str">
        <f t="shared" si="320"/>
        <v/>
      </c>
      <c r="BT677" s="82">
        <f>IFERROR(FIND("Fauna",consulta_completa__11[[#This Row],[13 - Ocorrências/Ambientes Atingidos]]),0)</f>
        <v>1</v>
      </c>
      <c r="BU677" s="83" t="str">
        <f t="shared" si="321"/>
        <v>X</v>
      </c>
      <c r="BV677" s="82">
        <f>IFERROR(FIND("UC federal",consulta_completa__11[[#This Row],[13 - Ocorrências/Ambientes Atingidos]]),0)</f>
        <v>0</v>
      </c>
      <c r="BW677" s="83" t="str">
        <f t="shared" si="322"/>
        <v/>
      </c>
      <c r="BX677" s="82">
        <f>IFERROR(FIND("UC estadual/municipal",consulta_completa__11[[#This Row],[13 - Ocorrências/Ambientes Atingidos]]),0)</f>
        <v>0</v>
      </c>
      <c r="BY677" s="83" t="str">
        <f t="shared" si="323"/>
        <v/>
      </c>
      <c r="BZ677" s="82">
        <f>IFERROR(FIND("Outro(s)",consulta_completa__11[[#This Row],[13 - Ocorrências/Ambientes Atingidos]]),0)</f>
        <v>0</v>
      </c>
      <c r="CA677" s="83" t="str">
        <f t="shared" si="324"/>
        <v/>
      </c>
      <c r="CB677" s="82">
        <f>IFERROR(FIND("Sem dano",consulta_completa__11[[#This Row],[13 - Ocorrências/Ambientes Atingidos]]),0)</f>
        <v>0</v>
      </c>
      <c r="CC677" s="83" t="str">
        <f t="shared" si="325"/>
        <v/>
      </c>
      <c r="CD677" s="82" t="str">
        <f>IF(consulta_completa__11[[#This Row],[13 - Ocorrências/Ambientes Atingidos]]="","X","")</f>
        <v/>
      </c>
      <c r="CE677" s="84">
        <f>IFERROR(FIND("IBAMA",consulta_completa__11[[#This Row],[14 - Inst. Atuando no Local]]),0)</f>
        <v>0</v>
      </c>
      <c r="CF677" s="84" t="str">
        <f t="shared" si="326"/>
        <v/>
      </c>
      <c r="CG677" s="84">
        <f>IFERROR(FIND("OEMA",consulta_completa__11[[#This Row],[14 - Inst. Atuando no Local]]),0)</f>
        <v>0</v>
      </c>
      <c r="CH677" s="84" t="str">
        <f t="shared" si="327"/>
        <v/>
      </c>
      <c r="CI677" s="84">
        <f>IFERROR(FIND("DEFESA CIVIL",consulta_completa__11[[#This Row],[14 - Inst. Atuando no Local]]),0)</f>
        <v>0</v>
      </c>
      <c r="CJ677" s="84" t="str">
        <f t="shared" si="328"/>
        <v/>
      </c>
      <c r="CK677" s="84">
        <f>IFERROR(FIND("CORPO DE BOMBEIROS",consulta_completa__11[[#This Row],[14 - Inst. Atuando no Local]]),0)</f>
        <v>0</v>
      </c>
      <c r="CL677" s="84" t="str">
        <f t="shared" si="329"/>
        <v/>
      </c>
      <c r="CM677" s="84">
        <f>IFERROR(FIND("POLÍCIA RODOVIÁRIA",consulta_completa__11[[#This Row],[14 - Inst. Atuando no Local]]),0)</f>
        <v>0</v>
      </c>
      <c r="CN677" s="84" t="str">
        <f t="shared" si="330"/>
        <v/>
      </c>
      <c r="CO677" s="84">
        <f>IFERROR(FIND("POLÍCIA MILITAR",consulta_completa__11[[#This Row],[14 - Inst. Atuando no Local]]),0)</f>
        <v>0</v>
      </c>
      <c r="CP677" s="84" t="str">
        <f t="shared" si="331"/>
        <v/>
      </c>
      <c r="CQ677" s="84">
        <f>IFERROR(FIND("POLÍCIA CIVIL",consulta_completa__11[[#This Row],[14 - Inst. Atuando no Local]]),0)</f>
        <v>0</v>
      </c>
      <c r="CR677" s="84" t="str">
        <f t="shared" si="332"/>
        <v/>
      </c>
      <c r="CS677" s="84">
        <f>IFERROR(FIND("MARINHA DO BRASIL",consulta_completa__11[[#This Row],[14 - Inst. Atuando no Local]]),0)</f>
        <v>0</v>
      </c>
      <c r="CT677" s="84" t="str">
        <f t="shared" si="333"/>
        <v/>
      </c>
      <c r="CU677" s="84">
        <f>IFERROR(FIND("EMPRESA ESPECIALIZADA EM ATENDIMENTO",consulta_completa__11[[#This Row],[14 - Inst. Atuando no Local]]),0)</f>
        <v>0</v>
      </c>
      <c r="CV677" s="84" t="str">
        <f t="shared" si="334"/>
        <v/>
      </c>
      <c r="CW677" s="84">
        <f>IFERROR(FIND("IBAMA",consulta_completa__11[[#This Row],[14 - Inst. Atuando no Local]]),0)</f>
        <v>0</v>
      </c>
      <c r="CX677" s="84" t="str">
        <f t="shared" si="335"/>
        <v/>
      </c>
      <c r="CY677" s="84" t="str">
        <f>IF(consulta_completa__11[[#This Row],[14 - Inst. Atuando no Local]]="","X","")</f>
        <v/>
      </c>
      <c r="CZ677" s="84">
        <f>IFERROR(FIND("OUTRA (S)",consulta_completa__11[[#This Row],[14 - Inst. Atuando no Local]]),0)</f>
        <v>0</v>
      </c>
      <c r="DA677" s="84" t="str">
        <f t="shared" si="336"/>
        <v/>
      </c>
      <c r="DB677" s="35" t="str">
        <f t="shared" si="337"/>
        <v>Sim</v>
      </c>
      <c r="DC677" s="35" t="str">
        <f t="shared" si="338"/>
        <v>Não</v>
      </c>
      <c r="DD677" s="35" t="str">
        <f t="shared" si="339"/>
        <v>Sim</v>
      </c>
      <c r="DE677" s="87" t="str">
        <f t="shared" si="342"/>
        <v/>
      </c>
    </row>
    <row r="678" spans="1:109">
      <c r="A678" s="14">
        <v>202591664843</v>
      </c>
      <c r="B678" s="1">
        <v>45914</v>
      </c>
      <c r="C678" t="s">
        <v>109</v>
      </c>
      <c r="D678" t="s">
        <v>110</v>
      </c>
      <c r="E678" t="s">
        <v>403</v>
      </c>
      <c r="F678" t="s">
        <v>4583</v>
      </c>
      <c r="G678" t="s">
        <v>113</v>
      </c>
      <c r="H678" t="s">
        <v>114</v>
      </c>
      <c r="I678" t="s">
        <v>114</v>
      </c>
      <c r="J678" t="s">
        <v>5900</v>
      </c>
      <c r="K678" t="s">
        <v>5901</v>
      </c>
      <c r="L678" t="s">
        <v>323</v>
      </c>
      <c r="M678" t="s">
        <v>118</v>
      </c>
      <c r="N678" t="s">
        <v>119</v>
      </c>
      <c r="O678" t="s">
        <v>228</v>
      </c>
      <c r="P678" t="s">
        <v>272</v>
      </c>
      <c r="Q678" t="s">
        <v>167</v>
      </c>
      <c r="R678" t="s">
        <v>123</v>
      </c>
      <c r="S678" t="s">
        <v>201</v>
      </c>
      <c r="T678" t="s">
        <v>5902</v>
      </c>
      <c r="U678" t="s">
        <v>5903</v>
      </c>
      <c r="V678" t="s">
        <v>5904</v>
      </c>
      <c r="Z678" t="s">
        <v>5905</v>
      </c>
      <c r="AA678" t="s">
        <v>113</v>
      </c>
      <c r="AB678" t="s">
        <v>206</v>
      </c>
      <c r="AC678" t="s">
        <v>207</v>
      </c>
      <c r="AD678">
        <v>1</v>
      </c>
      <c r="AE678" t="s">
        <v>206</v>
      </c>
      <c r="AF678" t="s">
        <v>113</v>
      </c>
      <c r="AG678" t="s">
        <v>113</v>
      </c>
      <c r="AH678" t="s">
        <v>131</v>
      </c>
      <c r="AI678" t="s">
        <v>132</v>
      </c>
      <c r="AJ678" t="s">
        <v>131</v>
      </c>
      <c r="AK678" t="s">
        <v>5906</v>
      </c>
      <c r="AL678" t="s">
        <v>5907</v>
      </c>
      <c r="AM678" t="s">
        <v>210</v>
      </c>
      <c r="AN678" t="s">
        <v>113</v>
      </c>
      <c r="AO678" t="s">
        <v>113</v>
      </c>
      <c r="AQ678" t="s">
        <v>211</v>
      </c>
      <c r="AR678" t="s">
        <v>113</v>
      </c>
      <c r="AS678" t="s">
        <v>113</v>
      </c>
      <c r="AT678" t="s">
        <v>113</v>
      </c>
      <c r="AU678" t="s">
        <v>113</v>
      </c>
      <c r="AW678" t="s">
        <v>113</v>
      </c>
      <c r="AX678" s="82">
        <f>IFERROR(FIND("Óbitos/feridos",consulta_completa__11[[#This Row],[13 - Ocorrências/Ambientes Atingidos]]),0)</f>
        <v>0</v>
      </c>
      <c r="AY678" s="83" t="str">
        <f t="shared" si="311"/>
        <v/>
      </c>
      <c r="AZ678" s="82">
        <f>IFERROR(FIND("População afetada/evacuada",consulta_completa__11[[#This Row],[13 - Ocorrências/Ambientes Atingidos]]),0)</f>
        <v>0</v>
      </c>
      <c r="BA678" s="82" t="str">
        <f t="shared" si="312"/>
        <v/>
      </c>
      <c r="BB678" s="82">
        <f>IFERROR(FIND("Suspensão de abastecimento de água",consulta_completa__11[[#This Row],[13 - Ocorrências/Ambientes Atingidos]]),0)</f>
        <v>0</v>
      </c>
      <c r="BC678" s="83" t="str">
        <f t="shared" si="340"/>
        <v/>
      </c>
      <c r="BD678" s="82">
        <f>IFERROR(FIND("Rio/córrego",consulta_completa__11[[#This Row],[13 - Ocorrências/Ambientes Atingidos]]),0)</f>
        <v>0</v>
      </c>
      <c r="BE678" s="83" t="str">
        <f t="shared" si="313"/>
        <v/>
      </c>
      <c r="BF678" s="82">
        <f>IFERROR(FIND("Lago",consulta_completa__11[[#This Row],[13 - Ocorrências/Ambientes Atingidos]]),0)</f>
        <v>0</v>
      </c>
      <c r="BG678" s="83" t="str">
        <f t="shared" si="314"/>
        <v/>
      </c>
      <c r="BH678" s="82">
        <f>IFERROR(FIND("Mar",consulta_completa__11[[#This Row],[13 - Ocorrências/Ambientes Atingidos]]),0)</f>
        <v>1</v>
      </c>
      <c r="BI678" s="83" t="str">
        <f t="shared" si="315"/>
        <v>X</v>
      </c>
      <c r="BJ678" s="82">
        <f>IFERROR(FIND("Praia",consulta_completa__11[[#This Row],[13 - Ocorrências/Ambientes Atingidos]]),0)</f>
        <v>0</v>
      </c>
      <c r="BK678" s="83" t="str">
        <f t="shared" si="316"/>
        <v/>
      </c>
      <c r="BL678" s="82">
        <f>IFERROR(FIND("Solo",consulta_completa__11[[#This Row],[13 - Ocorrências/Ambientes Atingidos]]),0)</f>
        <v>0</v>
      </c>
      <c r="BM678" s="83" t="str">
        <f t="shared" si="317"/>
        <v/>
      </c>
      <c r="BN678" s="82">
        <f>IFERROR(FIND("Águas subterrâneas",consulta_completa__11[[#This Row],[13 - Ocorrências/Ambientes Atingidos]]),0)</f>
        <v>0</v>
      </c>
      <c r="BO678" s="83" t="str">
        <f t="shared" si="318"/>
        <v/>
      </c>
      <c r="BP678" s="82">
        <f>IFERROR(FIND("Atmosfera",consulta_completa__11[[#This Row],[13 - Ocorrências/Ambientes Atingidos]]),0)</f>
        <v>0</v>
      </c>
      <c r="BQ678" s="83" t="str">
        <f t="shared" si="319"/>
        <v/>
      </c>
      <c r="BR678" s="82">
        <f>IFERROR(FIND("Flora",consulta_completa__11[[#This Row],[13 - Ocorrências/Ambientes Atingidos]]),0)</f>
        <v>0</v>
      </c>
      <c r="BS678" s="83" t="str">
        <f t="shared" si="320"/>
        <v/>
      </c>
      <c r="BT678" s="82">
        <f>IFERROR(FIND("Fauna",consulta_completa__11[[#This Row],[13 - Ocorrências/Ambientes Atingidos]]),0)</f>
        <v>0</v>
      </c>
      <c r="BU678" s="83" t="str">
        <f t="shared" si="321"/>
        <v/>
      </c>
      <c r="BV678" s="82">
        <f>IFERROR(FIND("UC federal",consulta_completa__11[[#This Row],[13 - Ocorrências/Ambientes Atingidos]]),0)</f>
        <v>0</v>
      </c>
      <c r="BW678" s="83" t="str">
        <f t="shared" si="322"/>
        <v/>
      </c>
      <c r="BX678" s="82">
        <f>IFERROR(FIND("UC estadual/municipal",consulta_completa__11[[#This Row],[13 - Ocorrências/Ambientes Atingidos]]),0)</f>
        <v>0</v>
      </c>
      <c r="BY678" s="83" t="str">
        <f t="shared" si="323"/>
        <v/>
      </c>
      <c r="BZ678" s="82">
        <f>IFERROR(FIND("Outro(s)",consulta_completa__11[[#This Row],[13 - Ocorrências/Ambientes Atingidos]]),0)</f>
        <v>0</v>
      </c>
      <c r="CA678" s="83" t="str">
        <f t="shared" si="324"/>
        <v/>
      </c>
      <c r="CB678" s="82">
        <f>IFERROR(FIND("Sem dano",consulta_completa__11[[#This Row],[13 - Ocorrências/Ambientes Atingidos]]),0)</f>
        <v>0</v>
      </c>
      <c r="CC678" s="83" t="str">
        <f t="shared" si="325"/>
        <v/>
      </c>
      <c r="CD678" s="82" t="str">
        <f>IF(consulta_completa__11[[#This Row],[13 - Ocorrências/Ambientes Atingidos]]="","X","")</f>
        <v/>
      </c>
      <c r="CE678" s="84">
        <f>IFERROR(FIND("IBAMA",consulta_completa__11[[#This Row],[14 - Inst. Atuando no Local]]),0)</f>
        <v>0</v>
      </c>
      <c r="CF678" s="84" t="str">
        <f t="shared" si="326"/>
        <v/>
      </c>
      <c r="CG678" s="84">
        <f>IFERROR(FIND("OEMA",consulta_completa__11[[#This Row],[14 - Inst. Atuando no Local]]),0)</f>
        <v>0</v>
      </c>
      <c r="CH678" s="84" t="str">
        <f t="shared" si="327"/>
        <v/>
      </c>
      <c r="CI678" s="84">
        <f>IFERROR(FIND("DEFESA CIVIL",consulta_completa__11[[#This Row],[14 - Inst. Atuando no Local]]),0)</f>
        <v>0</v>
      </c>
      <c r="CJ678" s="84" t="str">
        <f t="shared" si="328"/>
        <v/>
      </c>
      <c r="CK678" s="84">
        <f>IFERROR(FIND("CORPO DE BOMBEIROS",consulta_completa__11[[#This Row],[14 - Inst. Atuando no Local]]),0)</f>
        <v>0</v>
      </c>
      <c r="CL678" s="84" t="str">
        <f t="shared" si="329"/>
        <v/>
      </c>
      <c r="CM678" s="84">
        <f>IFERROR(FIND("POLÍCIA RODOVIÁRIA",consulta_completa__11[[#This Row],[14 - Inst. Atuando no Local]]),0)</f>
        <v>0</v>
      </c>
      <c r="CN678" s="84" t="str">
        <f t="shared" si="330"/>
        <v/>
      </c>
      <c r="CO678" s="84">
        <f>IFERROR(FIND("POLÍCIA MILITAR",consulta_completa__11[[#This Row],[14 - Inst. Atuando no Local]]),0)</f>
        <v>0</v>
      </c>
      <c r="CP678" s="84" t="str">
        <f t="shared" si="331"/>
        <v/>
      </c>
      <c r="CQ678" s="84">
        <f>IFERROR(FIND("POLÍCIA CIVIL",consulta_completa__11[[#This Row],[14 - Inst. Atuando no Local]]),0)</f>
        <v>0</v>
      </c>
      <c r="CR678" s="84" t="str">
        <f t="shared" si="332"/>
        <v/>
      </c>
      <c r="CS678" s="84">
        <f>IFERROR(FIND("MARINHA DO BRASIL",consulta_completa__11[[#This Row],[14 - Inst. Atuando no Local]]),0)</f>
        <v>0</v>
      </c>
      <c r="CT678" s="84" t="str">
        <f t="shared" si="333"/>
        <v/>
      </c>
      <c r="CU678" s="84">
        <f>IFERROR(FIND("EMPRESA ESPECIALIZADA EM ATENDIMENTO",consulta_completa__11[[#This Row],[14 - Inst. Atuando no Local]]),0)</f>
        <v>0</v>
      </c>
      <c r="CV678" s="84" t="str">
        <f t="shared" si="334"/>
        <v/>
      </c>
      <c r="CW678" s="84">
        <f>IFERROR(FIND("IBAMA",consulta_completa__11[[#This Row],[14 - Inst. Atuando no Local]]),0)</f>
        <v>0</v>
      </c>
      <c r="CX678" s="84" t="str">
        <f t="shared" si="335"/>
        <v/>
      </c>
      <c r="CY678" s="84" t="str">
        <f>IF(consulta_completa__11[[#This Row],[14 - Inst. Atuando no Local]]="","X","")</f>
        <v/>
      </c>
      <c r="CZ678" s="84">
        <f>IFERROR(FIND("OUTRA (S)",consulta_completa__11[[#This Row],[14 - Inst. Atuando no Local]]),0)</f>
        <v>0</v>
      </c>
      <c r="DA678" s="84" t="str">
        <f t="shared" si="336"/>
        <v/>
      </c>
      <c r="DB678" s="35" t="str">
        <f t="shared" si="337"/>
        <v>Sim</v>
      </c>
      <c r="DC678" s="35" t="str">
        <f t="shared" si="338"/>
        <v>Não</v>
      </c>
      <c r="DD678" s="35" t="str">
        <f t="shared" si="339"/>
        <v>Sim</v>
      </c>
      <c r="DE678" s="87" t="str">
        <f t="shared" si="342"/>
        <v/>
      </c>
    </row>
    <row r="679" spans="1:109">
      <c r="A679" s="14">
        <v>202591736023</v>
      </c>
      <c r="B679" s="1">
        <v>45915</v>
      </c>
      <c r="C679" t="s">
        <v>238</v>
      </c>
      <c r="D679" t="s">
        <v>212</v>
      </c>
      <c r="E679" t="s">
        <v>452</v>
      </c>
      <c r="F679" t="s">
        <v>112</v>
      </c>
      <c r="G679" t="s">
        <v>113</v>
      </c>
      <c r="H679" t="s">
        <v>114</v>
      </c>
      <c r="I679" t="s">
        <v>114</v>
      </c>
      <c r="J679" t="s">
        <v>113</v>
      </c>
      <c r="K679" t="s">
        <v>114</v>
      </c>
      <c r="L679" t="s">
        <v>114</v>
      </c>
      <c r="M679" t="s">
        <v>118</v>
      </c>
      <c r="N679" t="s">
        <v>113</v>
      </c>
      <c r="O679" t="s">
        <v>239</v>
      </c>
      <c r="P679" t="s">
        <v>299</v>
      </c>
      <c r="Q679" t="s">
        <v>122</v>
      </c>
      <c r="R679" t="s">
        <v>123</v>
      </c>
      <c r="S679" t="s">
        <v>201</v>
      </c>
      <c r="T679" t="s">
        <v>240</v>
      </c>
      <c r="U679" t="s">
        <v>113</v>
      </c>
      <c r="V679" t="s">
        <v>5908</v>
      </c>
      <c r="X679" t="b">
        <v>1</v>
      </c>
      <c r="Z679" t="s">
        <v>409</v>
      </c>
      <c r="AA679" t="s">
        <v>113</v>
      </c>
      <c r="AB679" t="s">
        <v>1759</v>
      </c>
      <c r="AC679" t="s">
        <v>244</v>
      </c>
      <c r="AD679">
        <v>1</v>
      </c>
      <c r="AE679" t="s">
        <v>113</v>
      </c>
      <c r="AF679" t="s">
        <v>113</v>
      </c>
      <c r="AG679" t="s">
        <v>113</v>
      </c>
      <c r="AH679" t="s">
        <v>131</v>
      </c>
      <c r="AI679" t="s">
        <v>131</v>
      </c>
      <c r="AJ679" t="s">
        <v>131</v>
      </c>
      <c r="AK679" t="s">
        <v>5909</v>
      </c>
      <c r="AL679" t="s">
        <v>5910</v>
      </c>
      <c r="AM679" t="s">
        <v>247</v>
      </c>
      <c r="AN679" t="s">
        <v>248</v>
      </c>
      <c r="AO679" t="s">
        <v>249</v>
      </c>
      <c r="AP679">
        <v>21998863038</v>
      </c>
      <c r="AQ679" t="s">
        <v>250</v>
      </c>
      <c r="AR679" t="s">
        <v>113</v>
      </c>
      <c r="AS679" t="s">
        <v>5911</v>
      </c>
      <c r="AT679" t="s">
        <v>113</v>
      </c>
      <c r="AU679" t="s">
        <v>592</v>
      </c>
      <c r="AV679">
        <v>200000</v>
      </c>
      <c r="AW679" t="s">
        <v>159</v>
      </c>
      <c r="AX679" s="82">
        <f>IFERROR(FIND("Óbitos/feridos",consulta_completa__11[[#This Row],[13 - Ocorrências/Ambientes Atingidos]]),0)</f>
        <v>0</v>
      </c>
      <c r="AY679" s="83" t="str">
        <f t="shared" si="311"/>
        <v/>
      </c>
      <c r="AZ679" s="82">
        <f>IFERROR(FIND("População afetada/evacuada",consulta_completa__11[[#This Row],[13 - Ocorrências/Ambientes Atingidos]]),0)</f>
        <v>0</v>
      </c>
      <c r="BA679" s="82" t="str">
        <f t="shared" si="312"/>
        <v/>
      </c>
      <c r="BB679" s="82">
        <f>IFERROR(FIND("Suspensão de abastecimento de água",consulta_completa__11[[#This Row],[13 - Ocorrências/Ambientes Atingidos]]),0)</f>
        <v>0</v>
      </c>
      <c r="BC679" s="83" t="str">
        <f t="shared" si="340"/>
        <v/>
      </c>
      <c r="BD679" s="82">
        <f>IFERROR(FIND("Rio/córrego",consulta_completa__11[[#This Row],[13 - Ocorrências/Ambientes Atingidos]]),0)</f>
        <v>0</v>
      </c>
      <c r="BE679" s="83" t="str">
        <f t="shared" si="313"/>
        <v/>
      </c>
      <c r="BF679" s="82">
        <f>IFERROR(FIND("Lago",consulta_completa__11[[#This Row],[13 - Ocorrências/Ambientes Atingidos]]),0)</f>
        <v>0</v>
      </c>
      <c r="BG679" s="83" t="str">
        <f t="shared" si="314"/>
        <v/>
      </c>
      <c r="BH679" s="82">
        <f>IFERROR(FIND("Mar",consulta_completa__11[[#This Row],[13 - Ocorrências/Ambientes Atingidos]]),0)</f>
        <v>1</v>
      </c>
      <c r="BI679" s="83" t="str">
        <f t="shared" si="315"/>
        <v>X</v>
      </c>
      <c r="BJ679" s="82">
        <f>IFERROR(FIND("Praia",consulta_completa__11[[#This Row],[13 - Ocorrências/Ambientes Atingidos]]),0)</f>
        <v>0</v>
      </c>
      <c r="BK679" s="83" t="str">
        <f t="shared" si="316"/>
        <v/>
      </c>
      <c r="BL679" s="82">
        <f>IFERROR(FIND("Solo",consulta_completa__11[[#This Row],[13 - Ocorrências/Ambientes Atingidos]]),0)</f>
        <v>0</v>
      </c>
      <c r="BM679" s="83" t="str">
        <f t="shared" si="317"/>
        <v/>
      </c>
      <c r="BN679" s="82">
        <f>IFERROR(FIND("Águas subterrâneas",consulta_completa__11[[#This Row],[13 - Ocorrências/Ambientes Atingidos]]),0)</f>
        <v>0</v>
      </c>
      <c r="BO679" s="83" t="str">
        <f t="shared" si="318"/>
        <v/>
      </c>
      <c r="BP679" s="82">
        <f>IFERROR(FIND("Atmosfera",consulta_completa__11[[#This Row],[13 - Ocorrências/Ambientes Atingidos]]),0)</f>
        <v>0</v>
      </c>
      <c r="BQ679" s="83" t="str">
        <f t="shared" si="319"/>
        <v/>
      </c>
      <c r="BR679" s="82">
        <f>IFERROR(FIND("Flora",consulta_completa__11[[#This Row],[13 - Ocorrências/Ambientes Atingidos]]),0)</f>
        <v>0</v>
      </c>
      <c r="BS679" s="83" t="str">
        <f t="shared" si="320"/>
        <v/>
      </c>
      <c r="BT679" s="82">
        <f>IFERROR(FIND("Fauna",consulta_completa__11[[#This Row],[13 - Ocorrências/Ambientes Atingidos]]),0)</f>
        <v>0</v>
      </c>
      <c r="BU679" s="83" t="str">
        <f t="shared" si="321"/>
        <v/>
      </c>
      <c r="BV679" s="82">
        <f>IFERROR(FIND("UC federal",consulta_completa__11[[#This Row],[13 - Ocorrências/Ambientes Atingidos]]),0)</f>
        <v>0</v>
      </c>
      <c r="BW679" s="83" t="str">
        <f t="shared" si="322"/>
        <v/>
      </c>
      <c r="BX679" s="82">
        <f>IFERROR(FIND("UC estadual/municipal",consulta_completa__11[[#This Row],[13 - Ocorrências/Ambientes Atingidos]]),0)</f>
        <v>0</v>
      </c>
      <c r="BY679" s="83" t="str">
        <f t="shared" si="323"/>
        <v/>
      </c>
      <c r="BZ679" s="82">
        <f>IFERROR(FIND("Outro(s)",consulta_completa__11[[#This Row],[13 - Ocorrências/Ambientes Atingidos]]),0)</f>
        <v>0</v>
      </c>
      <c r="CA679" s="83" t="str">
        <f t="shared" si="324"/>
        <v/>
      </c>
      <c r="CB679" s="82">
        <f>IFERROR(FIND("Sem dano",consulta_completa__11[[#This Row],[13 - Ocorrências/Ambientes Atingidos]]),0)</f>
        <v>0</v>
      </c>
      <c r="CC679" s="83" t="str">
        <f t="shared" si="325"/>
        <v/>
      </c>
      <c r="CD679" s="82" t="str">
        <f>IF(consulta_completa__11[[#This Row],[13 - Ocorrências/Ambientes Atingidos]]="","X","")</f>
        <v/>
      </c>
      <c r="CE679" s="84">
        <f>IFERROR(FIND("IBAMA",consulta_completa__11[[#This Row],[14 - Inst. Atuando no Local]]),0)</f>
        <v>0</v>
      </c>
      <c r="CF679" s="84" t="str">
        <f t="shared" si="326"/>
        <v/>
      </c>
      <c r="CG679" s="84">
        <f>IFERROR(FIND("OEMA",consulta_completa__11[[#This Row],[14 - Inst. Atuando no Local]]),0)</f>
        <v>0</v>
      </c>
      <c r="CH679" s="84" t="str">
        <f t="shared" si="327"/>
        <v/>
      </c>
      <c r="CI679" s="84">
        <f>IFERROR(FIND("DEFESA CIVIL",consulta_completa__11[[#This Row],[14 - Inst. Atuando no Local]]),0)</f>
        <v>0</v>
      </c>
      <c r="CJ679" s="84" t="str">
        <f t="shared" si="328"/>
        <v/>
      </c>
      <c r="CK679" s="84">
        <f>IFERROR(FIND("CORPO DE BOMBEIROS",consulta_completa__11[[#This Row],[14 - Inst. Atuando no Local]]),0)</f>
        <v>0</v>
      </c>
      <c r="CL679" s="84" t="str">
        <f t="shared" si="329"/>
        <v/>
      </c>
      <c r="CM679" s="84">
        <f>IFERROR(FIND("POLÍCIA RODOVIÁRIA",consulta_completa__11[[#This Row],[14 - Inst. Atuando no Local]]),0)</f>
        <v>0</v>
      </c>
      <c r="CN679" s="84" t="str">
        <f t="shared" si="330"/>
        <v/>
      </c>
      <c r="CO679" s="84">
        <f>IFERROR(FIND("POLÍCIA MILITAR",consulta_completa__11[[#This Row],[14 - Inst. Atuando no Local]]),0)</f>
        <v>0</v>
      </c>
      <c r="CP679" s="84" t="str">
        <f t="shared" si="331"/>
        <v/>
      </c>
      <c r="CQ679" s="84">
        <f>IFERROR(FIND("POLÍCIA CIVIL",consulta_completa__11[[#This Row],[14 - Inst. Atuando no Local]]),0)</f>
        <v>0</v>
      </c>
      <c r="CR679" s="84" t="str">
        <f t="shared" si="332"/>
        <v/>
      </c>
      <c r="CS679" s="84">
        <f>IFERROR(FIND("MARINHA DO BRASIL",consulta_completa__11[[#This Row],[14 - Inst. Atuando no Local]]),0)</f>
        <v>0</v>
      </c>
      <c r="CT679" s="84" t="str">
        <f t="shared" si="333"/>
        <v/>
      </c>
      <c r="CU679" s="84">
        <f>IFERROR(FIND("EMPRESA ESPECIALIZADA EM ATENDIMENTO",consulta_completa__11[[#This Row],[14 - Inst. Atuando no Local]]),0)</f>
        <v>0</v>
      </c>
      <c r="CV679" s="84" t="str">
        <f t="shared" si="334"/>
        <v/>
      </c>
      <c r="CW679" s="84">
        <f>IFERROR(FIND("IBAMA",consulta_completa__11[[#This Row],[14 - Inst. Atuando no Local]]),0)</f>
        <v>0</v>
      </c>
      <c r="CX679" s="84" t="str">
        <f t="shared" si="335"/>
        <v/>
      </c>
      <c r="CY679" s="84" t="str">
        <f>IF(consulta_completa__11[[#This Row],[14 - Inst. Atuando no Local]]="","X","")</f>
        <v>X</v>
      </c>
      <c r="CZ679" s="84">
        <f>IFERROR(FIND("OUTRA (S)",consulta_completa__11[[#This Row],[14 - Inst. Atuando no Local]]),0)</f>
        <v>0</v>
      </c>
      <c r="DA679" s="84" t="str">
        <f t="shared" si="336"/>
        <v/>
      </c>
      <c r="DB679" s="35" t="str">
        <f t="shared" si="337"/>
        <v>Sim</v>
      </c>
      <c r="DC679" s="35" t="str">
        <f t="shared" si="338"/>
        <v>Não</v>
      </c>
      <c r="DD679" s="35" t="str">
        <f t="shared" si="339"/>
        <v>Sim</v>
      </c>
      <c r="DE679" s="87" t="str">
        <f t="shared" si="342"/>
        <v/>
      </c>
    </row>
    <row r="680" spans="1:109">
      <c r="A680" s="14">
        <v>202591657606</v>
      </c>
      <c r="B680" s="1">
        <v>45916</v>
      </c>
      <c r="C680" t="s">
        <v>5912</v>
      </c>
      <c r="D680" t="s">
        <v>998</v>
      </c>
      <c r="E680" t="s">
        <v>286</v>
      </c>
      <c r="F680" t="s">
        <v>139</v>
      </c>
      <c r="G680" t="s">
        <v>5050</v>
      </c>
      <c r="H680" t="s">
        <v>5913</v>
      </c>
      <c r="I680" t="s">
        <v>166</v>
      </c>
      <c r="J680" t="s">
        <v>113</v>
      </c>
      <c r="K680" t="s">
        <v>114</v>
      </c>
      <c r="L680" t="s">
        <v>114</v>
      </c>
      <c r="M680" t="s">
        <v>139</v>
      </c>
      <c r="N680" t="s">
        <v>119</v>
      </c>
      <c r="O680" t="s">
        <v>113</v>
      </c>
      <c r="P680" t="s">
        <v>355</v>
      </c>
      <c r="Q680" t="s">
        <v>143</v>
      </c>
      <c r="R680" t="s">
        <v>123</v>
      </c>
      <c r="S680" t="s">
        <v>113</v>
      </c>
      <c r="T680" t="s">
        <v>5914</v>
      </c>
      <c r="U680" t="s">
        <v>5915</v>
      </c>
      <c r="V680" t="s">
        <v>5916</v>
      </c>
      <c r="Z680" t="s">
        <v>5917</v>
      </c>
      <c r="AA680" t="s">
        <v>5918</v>
      </c>
      <c r="AB680" t="s">
        <v>5919</v>
      </c>
      <c r="AC680" t="s">
        <v>5920</v>
      </c>
      <c r="AD680">
        <v>2</v>
      </c>
      <c r="AE680" t="s">
        <v>5921</v>
      </c>
      <c r="AF680" t="s">
        <v>5922</v>
      </c>
      <c r="AG680" t="s">
        <v>5923</v>
      </c>
      <c r="AH680" t="s">
        <v>131</v>
      </c>
      <c r="AI680" t="s">
        <v>132</v>
      </c>
      <c r="AJ680" t="s">
        <v>132</v>
      </c>
      <c r="AK680" t="s">
        <v>113</v>
      </c>
      <c r="AL680" t="s">
        <v>113</v>
      </c>
      <c r="AM680" t="s">
        <v>5059</v>
      </c>
      <c r="AN680" t="s">
        <v>5924</v>
      </c>
      <c r="AO680" t="s">
        <v>5061</v>
      </c>
      <c r="AP680">
        <v>6233798127</v>
      </c>
      <c r="AQ680" t="s">
        <v>5062</v>
      </c>
      <c r="AR680" t="s">
        <v>113</v>
      </c>
      <c r="AS680" t="s">
        <v>113</v>
      </c>
      <c r="AT680" t="s">
        <v>113</v>
      </c>
      <c r="AU680" t="s">
        <v>113</v>
      </c>
      <c r="AW680" t="s">
        <v>113</v>
      </c>
      <c r="AX680" s="82">
        <f>IFERROR(FIND("Óbitos/feridos",consulta_completa__11[[#This Row],[13 - Ocorrências/Ambientes Atingidos]]),0)</f>
        <v>0</v>
      </c>
      <c r="AY680" s="83" t="str">
        <f t="shared" si="311"/>
        <v/>
      </c>
      <c r="AZ680" s="82">
        <f>IFERROR(FIND("População afetada/evacuada",consulta_completa__11[[#This Row],[13 - Ocorrências/Ambientes Atingidos]]),0)</f>
        <v>0</v>
      </c>
      <c r="BA680" s="82" t="str">
        <f t="shared" si="312"/>
        <v/>
      </c>
      <c r="BB680" s="82">
        <f>IFERROR(FIND("Suspensão de abastecimento de água",consulta_completa__11[[#This Row],[13 - Ocorrências/Ambientes Atingidos]]),0)</f>
        <v>0</v>
      </c>
      <c r="BC680" s="83" t="str">
        <f t="shared" si="340"/>
        <v/>
      </c>
      <c r="BD680" s="82">
        <f>IFERROR(FIND("Rio/córrego",consulta_completa__11[[#This Row],[13 - Ocorrências/Ambientes Atingidos]]),0)</f>
        <v>0</v>
      </c>
      <c r="BE680" s="83" t="str">
        <f t="shared" si="313"/>
        <v/>
      </c>
      <c r="BF680" s="82">
        <f>IFERROR(FIND("Lago",consulta_completa__11[[#This Row],[13 - Ocorrências/Ambientes Atingidos]]),0)</f>
        <v>0</v>
      </c>
      <c r="BG680" s="83" t="str">
        <f t="shared" si="314"/>
        <v/>
      </c>
      <c r="BH680" s="82">
        <f>IFERROR(FIND("Mar",consulta_completa__11[[#This Row],[13 - Ocorrências/Ambientes Atingidos]]),0)</f>
        <v>0</v>
      </c>
      <c r="BI680" s="83" t="str">
        <f t="shared" si="315"/>
        <v/>
      </c>
      <c r="BJ680" s="82">
        <f>IFERROR(FIND("Praia",consulta_completa__11[[#This Row],[13 - Ocorrências/Ambientes Atingidos]]),0)</f>
        <v>0</v>
      </c>
      <c r="BK680" s="83" t="str">
        <f t="shared" si="316"/>
        <v/>
      </c>
      <c r="BL680" s="82">
        <f>IFERROR(FIND("Solo",consulta_completa__11[[#This Row],[13 - Ocorrências/Ambientes Atingidos]]),0)</f>
        <v>0</v>
      </c>
      <c r="BM680" s="83" t="str">
        <f t="shared" si="317"/>
        <v/>
      </c>
      <c r="BN680" s="82">
        <f>IFERROR(FIND("Águas subterrâneas",consulta_completa__11[[#This Row],[13 - Ocorrências/Ambientes Atingidos]]),0)</f>
        <v>0</v>
      </c>
      <c r="BO680" s="83" t="str">
        <f t="shared" si="318"/>
        <v/>
      </c>
      <c r="BP680" s="82">
        <f>IFERROR(FIND("Atmosfera",consulta_completa__11[[#This Row],[13 - Ocorrências/Ambientes Atingidos]]),0)</f>
        <v>0</v>
      </c>
      <c r="BQ680" s="83" t="str">
        <f t="shared" si="319"/>
        <v/>
      </c>
      <c r="BR680" s="82">
        <f>IFERROR(FIND("Flora",consulta_completa__11[[#This Row],[13 - Ocorrências/Ambientes Atingidos]]),0)</f>
        <v>0</v>
      </c>
      <c r="BS680" s="83" t="str">
        <f t="shared" si="320"/>
        <v/>
      </c>
      <c r="BT680" s="82">
        <f>IFERROR(FIND("Fauna",consulta_completa__11[[#This Row],[13 - Ocorrências/Ambientes Atingidos]]),0)</f>
        <v>0</v>
      </c>
      <c r="BU680" s="83" t="str">
        <f t="shared" si="321"/>
        <v/>
      </c>
      <c r="BV680" s="82">
        <f>IFERROR(FIND("UC federal",consulta_completa__11[[#This Row],[13 - Ocorrências/Ambientes Atingidos]]),0)</f>
        <v>0</v>
      </c>
      <c r="BW680" s="83" t="str">
        <f t="shared" si="322"/>
        <v/>
      </c>
      <c r="BX680" s="82">
        <f>IFERROR(FIND("UC estadual/municipal",consulta_completa__11[[#This Row],[13 - Ocorrências/Ambientes Atingidos]]),0)</f>
        <v>0</v>
      </c>
      <c r="BY680" s="83" t="str">
        <f t="shared" si="323"/>
        <v/>
      </c>
      <c r="BZ680" s="82">
        <f>IFERROR(FIND("Outro(s)",consulta_completa__11[[#This Row],[13 - Ocorrências/Ambientes Atingidos]]),0)</f>
        <v>1</v>
      </c>
      <c r="CA680" s="83" t="str">
        <f t="shared" si="324"/>
        <v>X</v>
      </c>
      <c r="CB680" s="82">
        <f>IFERROR(FIND("Sem dano",consulta_completa__11[[#This Row],[13 - Ocorrências/Ambientes Atingidos]]),0)</f>
        <v>0</v>
      </c>
      <c r="CC680" s="83" t="str">
        <f t="shared" si="325"/>
        <v/>
      </c>
      <c r="CD680" s="82" t="str">
        <f>IF(consulta_completa__11[[#This Row],[13 - Ocorrências/Ambientes Atingidos]]="","X","")</f>
        <v/>
      </c>
      <c r="CE680" s="84">
        <f>IFERROR(FIND("IBAMA",consulta_completa__11[[#This Row],[14 - Inst. Atuando no Local]]),0)</f>
        <v>0</v>
      </c>
      <c r="CF680" s="84" t="str">
        <f t="shared" si="326"/>
        <v/>
      </c>
      <c r="CG680" s="84">
        <f>IFERROR(FIND("OEMA",consulta_completa__11[[#This Row],[14 - Inst. Atuando no Local]]),0)</f>
        <v>0</v>
      </c>
      <c r="CH680" s="84" t="str">
        <f t="shared" si="327"/>
        <v/>
      </c>
      <c r="CI680" s="84">
        <f>IFERROR(FIND("DEFESA CIVIL",consulta_completa__11[[#This Row],[14 - Inst. Atuando no Local]]),0)</f>
        <v>0</v>
      </c>
      <c r="CJ680" s="84" t="str">
        <f t="shared" si="328"/>
        <v/>
      </c>
      <c r="CK680" s="84">
        <f>IFERROR(FIND("CORPO DE BOMBEIROS",consulta_completa__11[[#This Row],[14 - Inst. Atuando no Local]]),0)</f>
        <v>0</v>
      </c>
      <c r="CL680" s="84" t="str">
        <f t="shared" si="329"/>
        <v/>
      </c>
      <c r="CM680" s="84">
        <f>IFERROR(FIND("POLÍCIA RODOVIÁRIA",consulta_completa__11[[#This Row],[14 - Inst. Atuando no Local]]),0)</f>
        <v>0</v>
      </c>
      <c r="CN680" s="84" t="str">
        <f t="shared" si="330"/>
        <v/>
      </c>
      <c r="CO680" s="84">
        <f>IFERROR(FIND("POLÍCIA MILITAR",consulta_completa__11[[#This Row],[14 - Inst. Atuando no Local]]),0)</f>
        <v>0</v>
      </c>
      <c r="CP680" s="84" t="str">
        <f t="shared" si="331"/>
        <v/>
      </c>
      <c r="CQ680" s="84">
        <f>IFERROR(FIND("POLÍCIA CIVIL",consulta_completa__11[[#This Row],[14 - Inst. Atuando no Local]]),0)</f>
        <v>0</v>
      </c>
      <c r="CR680" s="84" t="str">
        <f t="shared" si="332"/>
        <v/>
      </c>
      <c r="CS680" s="84">
        <f>IFERROR(FIND("MARINHA DO BRASIL",consulta_completa__11[[#This Row],[14 - Inst. Atuando no Local]]),0)</f>
        <v>0</v>
      </c>
      <c r="CT680" s="84" t="str">
        <f t="shared" si="333"/>
        <v/>
      </c>
      <c r="CU680" s="84">
        <f>IFERROR(FIND("EMPRESA ESPECIALIZADA EM ATENDIMENTO",consulta_completa__11[[#This Row],[14 - Inst. Atuando no Local]]),0)</f>
        <v>0</v>
      </c>
      <c r="CV680" s="84" t="str">
        <f t="shared" si="334"/>
        <v/>
      </c>
      <c r="CW680" s="84">
        <f>IFERROR(FIND("IBAMA",consulta_completa__11[[#This Row],[14 - Inst. Atuando no Local]]),0)</f>
        <v>0</v>
      </c>
      <c r="CX680" s="84" t="str">
        <f t="shared" si="335"/>
        <v/>
      </c>
      <c r="CY680" s="84" t="str">
        <f>IF(consulta_completa__11[[#This Row],[14 - Inst. Atuando no Local]]="","X","")</f>
        <v/>
      </c>
      <c r="CZ680" s="84">
        <f>IFERROR(FIND("OUTRA (S)",consulta_completa__11[[#This Row],[14 - Inst. Atuando no Local]]),0)</f>
        <v>0</v>
      </c>
      <c r="DA680" s="84" t="str">
        <f t="shared" si="336"/>
        <v/>
      </c>
      <c r="DB680" s="35" t="str">
        <f t="shared" si="337"/>
        <v>Sim</v>
      </c>
      <c r="DC680" s="35" t="str">
        <f t="shared" si="338"/>
        <v>Não</v>
      </c>
      <c r="DD680" s="35" t="str">
        <f t="shared" si="339"/>
        <v>Sim</v>
      </c>
      <c r="DE680" s="87" t="str">
        <f t="shared" si="342"/>
        <v/>
      </c>
    </row>
    <row r="681" spans="1:109">
      <c r="A681" s="14">
        <v>202591839614</v>
      </c>
      <c r="B681" s="1">
        <v>45916</v>
      </c>
      <c r="C681" t="s">
        <v>5925</v>
      </c>
      <c r="D681" t="s">
        <v>2632</v>
      </c>
      <c r="E681" t="s">
        <v>139</v>
      </c>
      <c r="F681" t="s">
        <v>139</v>
      </c>
      <c r="G681" t="s">
        <v>439</v>
      </c>
      <c r="H681" t="s">
        <v>113</v>
      </c>
      <c r="I681" t="s">
        <v>113</v>
      </c>
      <c r="J681" t="s">
        <v>113</v>
      </c>
      <c r="K681" t="s">
        <v>114</v>
      </c>
      <c r="L681" t="s">
        <v>114</v>
      </c>
      <c r="M681" t="s">
        <v>5926</v>
      </c>
      <c r="N681" t="s">
        <v>5927</v>
      </c>
      <c r="O681" t="s">
        <v>120</v>
      </c>
      <c r="P681" t="s">
        <v>355</v>
      </c>
      <c r="Q681" t="s">
        <v>143</v>
      </c>
      <c r="R681" t="s">
        <v>123</v>
      </c>
      <c r="S681" t="s">
        <v>113</v>
      </c>
      <c r="T681" t="s">
        <v>5928</v>
      </c>
      <c r="U681" t="s">
        <v>5929</v>
      </c>
      <c r="V681" t="s">
        <v>5930</v>
      </c>
      <c r="Z681" t="s">
        <v>113</v>
      </c>
      <c r="AA681" t="s">
        <v>5931</v>
      </c>
      <c r="AB681" t="s">
        <v>113</v>
      </c>
      <c r="AC681" t="s">
        <v>113</v>
      </c>
      <c r="AE681" t="s">
        <v>5932</v>
      </c>
      <c r="AF681" t="s">
        <v>113</v>
      </c>
      <c r="AG681" t="s">
        <v>113</v>
      </c>
      <c r="AH681" t="s">
        <v>131</v>
      </c>
      <c r="AI681" t="s">
        <v>132</v>
      </c>
      <c r="AJ681" t="s">
        <v>131</v>
      </c>
      <c r="AK681" t="s">
        <v>5933</v>
      </c>
      <c r="AL681" t="s">
        <v>5934</v>
      </c>
      <c r="AM681" t="s">
        <v>5935</v>
      </c>
      <c r="AN681" t="s">
        <v>5936</v>
      </c>
      <c r="AO681" t="s">
        <v>266</v>
      </c>
      <c r="AP681">
        <v>85991448144</v>
      </c>
      <c r="AQ681" t="s">
        <v>5937</v>
      </c>
      <c r="AR681" t="s">
        <v>113</v>
      </c>
      <c r="AS681" t="s">
        <v>113</v>
      </c>
      <c r="AT681" t="s">
        <v>113</v>
      </c>
      <c r="AU681" t="s">
        <v>113</v>
      </c>
      <c r="AW681" t="s">
        <v>113</v>
      </c>
      <c r="AX681" s="82">
        <f>IFERROR(FIND("Óbitos/feridos",consulta_completa__11[[#This Row],[13 - Ocorrências/Ambientes Atingidos]]),0)</f>
        <v>0</v>
      </c>
      <c r="AY681" s="83" t="str">
        <f t="shared" si="311"/>
        <v/>
      </c>
      <c r="AZ681" s="82">
        <f>IFERROR(FIND("População afetada/evacuada",consulta_completa__11[[#This Row],[13 - Ocorrências/Ambientes Atingidos]]),0)</f>
        <v>0</v>
      </c>
      <c r="BA681" s="82" t="str">
        <f t="shared" si="312"/>
        <v/>
      </c>
      <c r="BB681" s="82">
        <f>IFERROR(FIND("Suspensão de abastecimento de água",consulta_completa__11[[#This Row],[13 - Ocorrências/Ambientes Atingidos]]),0)</f>
        <v>0</v>
      </c>
      <c r="BC681" s="83" t="str">
        <f t="shared" si="340"/>
        <v/>
      </c>
      <c r="BD681" s="82">
        <f>IFERROR(FIND("Rio/córrego",consulta_completa__11[[#This Row],[13 - Ocorrências/Ambientes Atingidos]]),0)</f>
        <v>0</v>
      </c>
      <c r="BE681" s="83" t="str">
        <f t="shared" si="313"/>
        <v/>
      </c>
      <c r="BF681" s="82">
        <f>IFERROR(FIND("Lago",consulta_completa__11[[#This Row],[13 - Ocorrências/Ambientes Atingidos]]),0)</f>
        <v>0</v>
      </c>
      <c r="BG681" s="83" t="str">
        <f t="shared" si="314"/>
        <v/>
      </c>
      <c r="BH681" s="82">
        <f>IFERROR(FIND("Mar",consulta_completa__11[[#This Row],[13 - Ocorrências/Ambientes Atingidos]]),0)</f>
        <v>0</v>
      </c>
      <c r="BI681" s="83" t="str">
        <f t="shared" si="315"/>
        <v/>
      </c>
      <c r="BJ681" s="82">
        <f>IFERROR(FIND("Praia",consulta_completa__11[[#This Row],[13 - Ocorrências/Ambientes Atingidos]]),0)</f>
        <v>1</v>
      </c>
      <c r="BK681" s="83" t="str">
        <f t="shared" si="316"/>
        <v>X</v>
      </c>
      <c r="BL681" s="82">
        <f>IFERROR(FIND("Solo",consulta_completa__11[[#This Row],[13 - Ocorrências/Ambientes Atingidos]]),0)</f>
        <v>0</v>
      </c>
      <c r="BM681" s="83" t="str">
        <f t="shared" si="317"/>
        <v/>
      </c>
      <c r="BN681" s="82">
        <f>IFERROR(FIND("Águas subterrâneas",consulta_completa__11[[#This Row],[13 - Ocorrências/Ambientes Atingidos]]),0)</f>
        <v>0</v>
      </c>
      <c r="BO681" s="83" t="str">
        <f t="shared" si="318"/>
        <v/>
      </c>
      <c r="BP681" s="82">
        <f>IFERROR(FIND("Atmosfera",consulta_completa__11[[#This Row],[13 - Ocorrências/Ambientes Atingidos]]),0)</f>
        <v>0</v>
      </c>
      <c r="BQ681" s="83" t="str">
        <f t="shared" si="319"/>
        <v/>
      </c>
      <c r="BR681" s="82">
        <f>IFERROR(FIND("Flora",consulta_completa__11[[#This Row],[13 - Ocorrências/Ambientes Atingidos]]),0)</f>
        <v>0</v>
      </c>
      <c r="BS681" s="83" t="str">
        <f t="shared" si="320"/>
        <v/>
      </c>
      <c r="BT681" s="82">
        <f>IFERROR(FIND("Fauna",consulta_completa__11[[#This Row],[13 - Ocorrências/Ambientes Atingidos]]),0)</f>
        <v>0</v>
      </c>
      <c r="BU681" s="83" t="str">
        <f t="shared" si="321"/>
        <v/>
      </c>
      <c r="BV681" s="82">
        <f>IFERROR(FIND("UC federal",consulta_completa__11[[#This Row],[13 - Ocorrências/Ambientes Atingidos]]),0)</f>
        <v>0</v>
      </c>
      <c r="BW681" s="83" t="str">
        <f t="shared" si="322"/>
        <v/>
      </c>
      <c r="BX681" s="82">
        <f>IFERROR(FIND("UC estadual/municipal",consulta_completa__11[[#This Row],[13 - Ocorrências/Ambientes Atingidos]]),0)</f>
        <v>0</v>
      </c>
      <c r="BY681" s="83" t="str">
        <f t="shared" si="323"/>
        <v/>
      </c>
      <c r="BZ681" s="82">
        <f>IFERROR(FIND("Outro(s)",consulta_completa__11[[#This Row],[13 - Ocorrências/Ambientes Atingidos]]),0)</f>
        <v>0</v>
      </c>
      <c r="CA681" s="83" t="str">
        <f t="shared" si="324"/>
        <v/>
      </c>
      <c r="CB681" s="82">
        <f>IFERROR(FIND("Sem dano",consulta_completa__11[[#This Row],[13 - Ocorrências/Ambientes Atingidos]]),0)</f>
        <v>0</v>
      </c>
      <c r="CC681" s="83" t="str">
        <f t="shared" si="325"/>
        <v/>
      </c>
      <c r="CD681" s="82" t="str">
        <f>IF(consulta_completa__11[[#This Row],[13 - Ocorrências/Ambientes Atingidos]]="","X","")</f>
        <v/>
      </c>
      <c r="CE681" s="84">
        <f>IFERROR(FIND("IBAMA",consulta_completa__11[[#This Row],[14 - Inst. Atuando no Local]]),0)</f>
        <v>90</v>
      </c>
      <c r="CF681" s="84" t="str">
        <f t="shared" si="326"/>
        <v>X</v>
      </c>
      <c r="CG681" s="84">
        <f>IFERROR(FIND("OEMA",consulta_completa__11[[#This Row],[14 - Inst. Atuando no Local]]),0)</f>
        <v>0</v>
      </c>
      <c r="CH681" s="84" t="str">
        <f t="shared" si="327"/>
        <v/>
      </c>
      <c r="CI681" s="84">
        <f>IFERROR(FIND("DEFESA CIVIL",consulta_completa__11[[#This Row],[14 - Inst. Atuando no Local]]),0)</f>
        <v>0</v>
      </c>
      <c r="CJ681" s="84" t="str">
        <f t="shared" si="328"/>
        <v/>
      </c>
      <c r="CK681" s="84">
        <f>IFERROR(FIND("CORPO DE BOMBEIROS",consulta_completa__11[[#This Row],[14 - Inst. Atuando no Local]]),0)</f>
        <v>0</v>
      </c>
      <c r="CL681" s="84" t="str">
        <f t="shared" si="329"/>
        <v/>
      </c>
      <c r="CM681" s="84">
        <f>IFERROR(FIND("POLÍCIA RODOVIÁRIA",consulta_completa__11[[#This Row],[14 - Inst. Atuando no Local]]),0)</f>
        <v>0</v>
      </c>
      <c r="CN681" s="84" t="str">
        <f t="shared" si="330"/>
        <v/>
      </c>
      <c r="CO681" s="84">
        <f>IFERROR(FIND("POLÍCIA MILITAR",consulta_completa__11[[#This Row],[14 - Inst. Atuando no Local]]),0)</f>
        <v>0</v>
      </c>
      <c r="CP681" s="84" t="str">
        <f t="shared" si="331"/>
        <v/>
      </c>
      <c r="CQ681" s="84">
        <f>IFERROR(FIND("POLÍCIA CIVIL",consulta_completa__11[[#This Row],[14 - Inst. Atuando no Local]]),0)</f>
        <v>0</v>
      </c>
      <c r="CR681" s="84" t="str">
        <f t="shared" si="332"/>
        <v/>
      </c>
      <c r="CS681" s="84">
        <f>IFERROR(FIND("MARINHA DO BRASIL",consulta_completa__11[[#This Row],[14 - Inst. Atuando no Local]]),0)</f>
        <v>0</v>
      </c>
      <c r="CT681" s="84" t="str">
        <f t="shared" si="333"/>
        <v/>
      </c>
      <c r="CU681" s="84">
        <f>IFERROR(FIND("EMPRESA ESPECIALIZADA EM ATENDIMENTO",consulta_completa__11[[#This Row],[14 - Inst. Atuando no Local]]),0)</f>
        <v>0</v>
      </c>
      <c r="CV681" s="84" t="str">
        <f t="shared" si="334"/>
        <v/>
      </c>
      <c r="CW681" s="84">
        <f>IFERROR(FIND("IBAMA",consulta_completa__11[[#This Row],[14 - Inst. Atuando no Local]]),0)</f>
        <v>90</v>
      </c>
      <c r="CX681" s="84" t="str">
        <f t="shared" si="335"/>
        <v>X</v>
      </c>
      <c r="CY681" s="84" t="str">
        <f>IF(consulta_completa__11[[#This Row],[14 - Inst. Atuando no Local]]="","X","")</f>
        <v/>
      </c>
      <c r="CZ681" s="84">
        <f>IFERROR(FIND("OUTRA (S)",consulta_completa__11[[#This Row],[14 - Inst. Atuando no Local]]),0)</f>
        <v>0</v>
      </c>
      <c r="DA681" s="84" t="str">
        <f t="shared" si="336"/>
        <v/>
      </c>
      <c r="DB681" s="35" t="str">
        <f t="shared" si="337"/>
        <v>Sim</v>
      </c>
      <c r="DC681" s="35" t="str">
        <f t="shared" si="338"/>
        <v>Não</v>
      </c>
      <c r="DD681" s="35" t="str">
        <f t="shared" si="339"/>
        <v>Sim</v>
      </c>
      <c r="DE681" s="87" t="str">
        <f t="shared" si="342"/>
        <v/>
      </c>
    </row>
    <row r="682" spans="1:109">
      <c r="A682" s="14">
        <v>202591850436</v>
      </c>
      <c r="B682" s="1">
        <v>45916</v>
      </c>
      <c r="C682" t="s">
        <v>109</v>
      </c>
      <c r="D682" t="s">
        <v>110</v>
      </c>
      <c r="E682" t="s">
        <v>5813</v>
      </c>
      <c r="F682" t="s">
        <v>112</v>
      </c>
      <c r="G682" t="s">
        <v>439</v>
      </c>
      <c r="H682" t="s">
        <v>5938</v>
      </c>
      <c r="I682" t="s">
        <v>117</v>
      </c>
      <c r="J682" t="s">
        <v>113</v>
      </c>
      <c r="K682" t="s">
        <v>114</v>
      </c>
      <c r="L682" t="s">
        <v>114</v>
      </c>
      <c r="M682" t="s">
        <v>118</v>
      </c>
      <c r="N682" t="s">
        <v>119</v>
      </c>
      <c r="O682" t="s">
        <v>239</v>
      </c>
      <c r="P682" t="s">
        <v>355</v>
      </c>
      <c r="Q682" t="s">
        <v>122</v>
      </c>
      <c r="R682" t="s">
        <v>123</v>
      </c>
      <c r="S682" t="s">
        <v>201</v>
      </c>
      <c r="T682" t="s">
        <v>5939</v>
      </c>
      <c r="U682" t="s">
        <v>113</v>
      </c>
      <c r="V682" t="s">
        <v>5940</v>
      </c>
      <c r="Z682" t="s">
        <v>5941</v>
      </c>
      <c r="AA682" t="s">
        <v>113</v>
      </c>
      <c r="AB682" t="s">
        <v>1465</v>
      </c>
      <c r="AC682" t="s">
        <v>399</v>
      </c>
      <c r="AD682">
        <v>1</v>
      </c>
      <c r="AE682" t="s">
        <v>603</v>
      </c>
      <c r="AF682" t="s">
        <v>113</v>
      </c>
      <c r="AG682" t="s">
        <v>113</v>
      </c>
      <c r="AH682" t="s">
        <v>131</v>
      </c>
      <c r="AI682" t="s">
        <v>131</v>
      </c>
      <c r="AJ682" t="s">
        <v>131</v>
      </c>
      <c r="AK682" t="s">
        <v>5942</v>
      </c>
      <c r="AL682" t="s">
        <v>5943</v>
      </c>
      <c r="AM682" t="s">
        <v>402</v>
      </c>
      <c r="AN682" t="s">
        <v>113</v>
      </c>
      <c r="AO682" t="s">
        <v>113</v>
      </c>
      <c r="AQ682" t="s">
        <v>211</v>
      </c>
      <c r="AR682" t="s">
        <v>113</v>
      </c>
      <c r="AS682" t="s">
        <v>113</v>
      </c>
      <c r="AT682" t="s">
        <v>5944</v>
      </c>
      <c r="AU682" t="s">
        <v>113</v>
      </c>
      <c r="AW682" t="s">
        <v>159</v>
      </c>
      <c r="AX682" s="82">
        <f>IFERROR(FIND("Óbitos/feridos",consulta_completa__11[[#This Row],[13 - Ocorrências/Ambientes Atingidos]]),0)</f>
        <v>0</v>
      </c>
      <c r="AY682" s="83" t="str">
        <f t="shared" si="311"/>
        <v/>
      </c>
      <c r="AZ682" s="82">
        <f>IFERROR(FIND("População afetada/evacuada",consulta_completa__11[[#This Row],[13 - Ocorrências/Ambientes Atingidos]]),0)</f>
        <v>0</v>
      </c>
      <c r="BA682" s="82" t="str">
        <f t="shared" si="312"/>
        <v/>
      </c>
      <c r="BB682" s="82">
        <f>IFERROR(FIND("Suspensão de abastecimento de água",consulta_completa__11[[#This Row],[13 - Ocorrências/Ambientes Atingidos]]),0)</f>
        <v>0</v>
      </c>
      <c r="BC682" s="83" t="str">
        <f t="shared" si="340"/>
        <v/>
      </c>
      <c r="BD682" s="82">
        <f>IFERROR(FIND("Rio/córrego",consulta_completa__11[[#This Row],[13 - Ocorrências/Ambientes Atingidos]]),0)</f>
        <v>0</v>
      </c>
      <c r="BE682" s="83" t="str">
        <f t="shared" si="313"/>
        <v/>
      </c>
      <c r="BF682" s="82">
        <f>IFERROR(FIND("Lago",consulta_completa__11[[#This Row],[13 - Ocorrências/Ambientes Atingidos]]),0)</f>
        <v>0</v>
      </c>
      <c r="BG682" s="83" t="str">
        <f t="shared" si="314"/>
        <v/>
      </c>
      <c r="BH682" s="82">
        <f>IFERROR(FIND("Mar",consulta_completa__11[[#This Row],[13 - Ocorrências/Ambientes Atingidos]]),0)</f>
        <v>1</v>
      </c>
      <c r="BI682" s="83" t="str">
        <f t="shared" si="315"/>
        <v>X</v>
      </c>
      <c r="BJ682" s="82">
        <f>IFERROR(FIND("Praia",consulta_completa__11[[#This Row],[13 - Ocorrências/Ambientes Atingidos]]),0)</f>
        <v>0</v>
      </c>
      <c r="BK682" s="83" t="str">
        <f t="shared" si="316"/>
        <v/>
      </c>
      <c r="BL682" s="82">
        <f>IFERROR(FIND("Solo",consulta_completa__11[[#This Row],[13 - Ocorrências/Ambientes Atingidos]]),0)</f>
        <v>0</v>
      </c>
      <c r="BM682" s="83" t="str">
        <f t="shared" si="317"/>
        <v/>
      </c>
      <c r="BN682" s="82">
        <f>IFERROR(FIND("Águas subterrâneas",consulta_completa__11[[#This Row],[13 - Ocorrências/Ambientes Atingidos]]),0)</f>
        <v>0</v>
      </c>
      <c r="BO682" s="83" t="str">
        <f t="shared" si="318"/>
        <v/>
      </c>
      <c r="BP682" s="82">
        <f>IFERROR(FIND("Atmosfera",consulta_completa__11[[#This Row],[13 - Ocorrências/Ambientes Atingidos]]),0)</f>
        <v>0</v>
      </c>
      <c r="BQ682" s="83" t="str">
        <f t="shared" si="319"/>
        <v/>
      </c>
      <c r="BR682" s="82">
        <f>IFERROR(FIND("Flora",consulta_completa__11[[#This Row],[13 - Ocorrências/Ambientes Atingidos]]),0)</f>
        <v>0</v>
      </c>
      <c r="BS682" s="83" t="str">
        <f t="shared" si="320"/>
        <v/>
      </c>
      <c r="BT682" s="82">
        <f>IFERROR(FIND("Fauna",consulta_completa__11[[#This Row],[13 - Ocorrências/Ambientes Atingidos]]),0)</f>
        <v>0</v>
      </c>
      <c r="BU682" s="83" t="str">
        <f t="shared" si="321"/>
        <v/>
      </c>
      <c r="BV682" s="82">
        <f>IFERROR(FIND("UC federal",consulta_completa__11[[#This Row],[13 - Ocorrências/Ambientes Atingidos]]),0)</f>
        <v>0</v>
      </c>
      <c r="BW682" s="83" t="str">
        <f t="shared" si="322"/>
        <v/>
      </c>
      <c r="BX682" s="82">
        <f>IFERROR(FIND("UC estadual/municipal",consulta_completa__11[[#This Row],[13 - Ocorrências/Ambientes Atingidos]]),0)</f>
        <v>0</v>
      </c>
      <c r="BY682" s="83" t="str">
        <f t="shared" si="323"/>
        <v/>
      </c>
      <c r="BZ682" s="82">
        <f>IFERROR(FIND("Outro(s)",consulta_completa__11[[#This Row],[13 - Ocorrências/Ambientes Atingidos]]),0)</f>
        <v>0</v>
      </c>
      <c r="CA682" s="83" t="str">
        <f t="shared" si="324"/>
        <v/>
      </c>
      <c r="CB682" s="82">
        <f>IFERROR(FIND("Sem dano",consulta_completa__11[[#This Row],[13 - Ocorrências/Ambientes Atingidos]]),0)</f>
        <v>0</v>
      </c>
      <c r="CC682" s="83" t="str">
        <f t="shared" si="325"/>
        <v/>
      </c>
      <c r="CD682" s="82" t="str">
        <f>IF(consulta_completa__11[[#This Row],[13 - Ocorrências/Ambientes Atingidos]]="","X","")</f>
        <v/>
      </c>
      <c r="CE682" s="84">
        <f>IFERROR(FIND("IBAMA",consulta_completa__11[[#This Row],[14 - Inst. Atuando no Local]]),0)</f>
        <v>0</v>
      </c>
      <c r="CF682" s="84" t="str">
        <f t="shared" si="326"/>
        <v/>
      </c>
      <c r="CG682" s="84">
        <f>IFERROR(FIND("OEMA",consulta_completa__11[[#This Row],[14 - Inst. Atuando no Local]]),0)</f>
        <v>0</v>
      </c>
      <c r="CH682" s="84" t="str">
        <f t="shared" si="327"/>
        <v/>
      </c>
      <c r="CI682" s="84">
        <f>IFERROR(FIND("DEFESA CIVIL",consulta_completa__11[[#This Row],[14 - Inst. Atuando no Local]]),0)</f>
        <v>0</v>
      </c>
      <c r="CJ682" s="84" t="str">
        <f t="shared" si="328"/>
        <v/>
      </c>
      <c r="CK682" s="84">
        <f>IFERROR(FIND("CORPO DE BOMBEIROS",consulta_completa__11[[#This Row],[14 - Inst. Atuando no Local]]),0)</f>
        <v>0</v>
      </c>
      <c r="CL682" s="84" t="str">
        <f t="shared" si="329"/>
        <v/>
      </c>
      <c r="CM682" s="84">
        <f>IFERROR(FIND("POLÍCIA RODOVIÁRIA",consulta_completa__11[[#This Row],[14 - Inst. Atuando no Local]]),0)</f>
        <v>0</v>
      </c>
      <c r="CN682" s="84" t="str">
        <f t="shared" si="330"/>
        <v/>
      </c>
      <c r="CO682" s="84">
        <f>IFERROR(FIND("POLÍCIA MILITAR",consulta_completa__11[[#This Row],[14 - Inst. Atuando no Local]]),0)</f>
        <v>0</v>
      </c>
      <c r="CP682" s="84" t="str">
        <f t="shared" si="331"/>
        <v/>
      </c>
      <c r="CQ682" s="84">
        <f>IFERROR(FIND("POLÍCIA CIVIL",consulta_completa__11[[#This Row],[14 - Inst. Atuando no Local]]),0)</f>
        <v>0</v>
      </c>
      <c r="CR682" s="84" t="str">
        <f t="shared" si="332"/>
        <v/>
      </c>
      <c r="CS682" s="84">
        <f>IFERROR(FIND("MARINHA DO BRASIL",consulta_completa__11[[#This Row],[14 - Inst. Atuando no Local]]),0)</f>
        <v>0</v>
      </c>
      <c r="CT682" s="84" t="str">
        <f t="shared" si="333"/>
        <v/>
      </c>
      <c r="CU682" s="84">
        <f>IFERROR(FIND("EMPRESA ESPECIALIZADA EM ATENDIMENTO",consulta_completa__11[[#This Row],[14 - Inst. Atuando no Local]]),0)</f>
        <v>0</v>
      </c>
      <c r="CV682" s="84" t="str">
        <f t="shared" si="334"/>
        <v/>
      </c>
      <c r="CW682" s="84">
        <f>IFERROR(FIND("IBAMA",consulta_completa__11[[#This Row],[14 - Inst. Atuando no Local]]),0)</f>
        <v>0</v>
      </c>
      <c r="CX682" s="84" t="str">
        <f t="shared" si="335"/>
        <v/>
      </c>
      <c r="CY682" s="84" t="str">
        <f>IF(consulta_completa__11[[#This Row],[14 - Inst. Atuando no Local]]="","X","")</f>
        <v/>
      </c>
      <c r="CZ682" s="84">
        <f>IFERROR(FIND("OUTRA (S)",consulta_completa__11[[#This Row],[14 - Inst. Atuando no Local]]),0)</f>
        <v>0</v>
      </c>
      <c r="DA682" s="84" t="str">
        <f t="shared" si="336"/>
        <v/>
      </c>
      <c r="DB682" s="35" t="str">
        <f t="shared" si="337"/>
        <v>Sim</v>
      </c>
      <c r="DC682" s="35" t="str">
        <f t="shared" si="338"/>
        <v>Não</v>
      </c>
      <c r="DD682" s="35" t="str">
        <f t="shared" si="339"/>
        <v>Sim</v>
      </c>
      <c r="DE682" s="87" t="str">
        <f t="shared" si="342"/>
        <v/>
      </c>
    </row>
    <row r="683" spans="1:109">
      <c r="A683" s="14">
        <v>202591875606</v>
      </c>
      <c r="B683" s="1">
        <v>45916</v>
      </c>
      <c r="C683" t="s">
        <v>5945</v>
      </c>
      <c r="D683" t="s">
        <v>180</v>
      </c>
      <c r="E683" t="s">
        <v>286</v>
      </c>
      <c r="F683" t="s">
        <v>163</v>
      </c>
      <c r="G683" t="s">
        <v>1845</v>
      </c>
      <c r="H683" t="s">
        <v>113</v>
      </c>
      <c r="I683" t="s">
        <v>113</v>
      </c>
      <c r="J683" t="s">
        <v>113</v>
      </c>
      <c r="K683" t="s">
        <v>114</v>
      </c>
      <c r="L683" t="s">
        <v>114</v>
      </c>
      <c r="M683" t="s">
        <v>140</v>
      </c>
      <c r="N683" t="s">
        <v>141</v>
      </c>
      <c r="O683" t="s">
        <v>185</v>
      </c>
      <c r="P683" t="s">
        <v>355</v>
      </c>
      <c r="Q683" t="s">
        <v>143</v>
      </c>
      <c r="R683" t="s">
        <v>123</v>
      </c>
      <c r="S683" t="s">
        <v>113</v>
      </c>
      <c r="T683" t="s">
        <v>5946</v>
      </c>
      <c r="U683" t="s">
        <v>113</v>
      </c>
      <c r="V683" t="s">
        <v>5947</v>
      </c>
      <c r="Z683" t="s">
        <v>633</v>
      </c>
      <c r="AA683" t="s">
        <v>5948</v>
      </c>
      <c r="AB683" t="s">
        <v>113</v>
      </c>
      <c r="AC683" t="s">
        <v>113</v>
      </c>
      <c r="AE683" t="s">
        <v>3089</v>
      </c>
      <c r="AF683" t="s">
        <v>113</v>
      </c>
      <c r="AG683" t="s">
        <v>113</v>
      </c>
      <c r="AH683" t="s">
        <v>131</v>
      </c>
      <c r="AI683" t="s">
        <v>131</v>
      </c>
      <c r="AJ683" t="s">
        <v>131</v>
      </c>
      <c r="AK683" t="s">
        <v>5949</v>
      </c>
      <c r="AL683" t="s">
        <v>5950</v>
      </c>
      <c r="AM683" t="s">
        <v>153</v>
      </c>
      <c r="AN683" t="s">
        <v>154</v>
      </c>
      <c r="AO683" t="s">
        <v>155</v>
      </c>
      <c r="AP683">
        <v>6133161070</v>
      </c>
      <c r="AQ683" t="s">
        <v>156</v>
      </c>
      <c r="AR683" t="s">
        <v>113</v>
      </c>
      <c r="AS683" t="s">
        <v>113</v>
      </c>
      <c r="AT683" t="s">
        <v>113</v>
      </c>
      <c r="AU683" t="s">
        <v>113</v>
      </c>
      <c r="AW683" t="s">
        <v>113</v>
      </c>
      <c r="AX683" s="82">
        <f>IFERROR(FIND("Óbitos/feridos",consulta_completa__11[[#This Row],[13 - Ocorrências/Ambientes Atingidos]]),0)</f>
        <v>0</v>
      </c>
      <c r="AY683" s="83" t="str">
        <f t="shared" si="311"/>
        <v/>
      </c>
      <c r="AZ683" s="82">
        <f>IFERROR(FIND("População afetada/evacuada",consulta_completa__11[[#This Row],[13 - Ocorrências/Ambientes Atingidos]]),0)</f>
        <v>0</v>
      </c>
      <c r="BA683" s="82" t="str">
        <f t="shared" si="312"/>
        <v/>
      </c>
      <c r="BB683" s="82">
        <f>IFERROR(FIND("Suspensão de abastecimento de água",consulta_completa__11[[#This Row],[13 - Ocorrências/Ambientes Atingidos]]),0)</f>
        <v>0</v>
      </c>
      <c r="BC683" s="83" t="str">
        <f t="shared" si="340"/>
        <v/>
      </c>
      <c r="BD683" s="82">
        <f>IFERROR(FIND("Rio/córrego",consulta_completa__11[[#This Row],[13 - Ocorrências/Ambientes Atingidos]]),0)</f>
        <v>0</v>
      </c>
      <c r="BE683" s="83" t="str">
        <f t="shared" si="313"/>
        <v/>
      </c>
      <c r="BF683" s="82">
        <f>IFERROR(FIND("Lago",consulta_completa__11[[#This Row],[13 - Ocorrências/Ambientes Atingidos]]),0)</f>
        <v>0</v>
      </c>
      <c r="BG683" s="83" t="str">
        <f t="shared" si="314"/>
        <v/>
      </c>
      <c r="BH683" s="82">
        <f>IFERROR(FIND("Mar",consulta_completa__11[[#This Row],[13 - Ocorrências/Ambientes Atingidos]]),0)</f>
        <v>0</v>
      </c>
      <c r="BI683" s="83" t="str">
        <f t="shared" si="315"/>
        <v/>
      </c>
      <c r="BJ683" s="82">
        <f>IFERROR(FIND("Praia",consulta_completa__11[[#This Row],[13 - Ocorrências/Ambientes Atingidos]]),0)</f>
        <v>0</v>
      </c>
      <c r="BK683" s="83" t="str">
        <f t="shared" si="316"/>
        <v/>
      </c>
      <c r="BL683" s="82">
        <f>IFERROR(FIND("Solo",consulta_completa__11[[#This Row],[13 - Ocorrências/Ambientes Atingidos]]),0)</f>
        <v>1</v>
      </c>
      <c r="BM683" s="83" t="str">
        <f t="shared" si="317"/>
        <v>X</v>
      </c>
      <c r="BN683" s="82">
        <f>IFERROR(FIND("Águas subterrâneas",consulta_completa__11[[#This Row],[13 - Ocorrências/Ambientes Atingidos]]),0)</f>
        <v>0</v>
      </c>
      <c r="BO683" s="83" t="str">
        <f t="shared" si="318"/>
        <v/>
      </c>
      <c r="BP683" s="82">
        <f>IFERROR(FIND("Atmosfera",consulta_completa__11[[#This Row],[13 - Ocorrências/Ambientes Atingidos]]),0)</f>
        <v>0</v>
      </c>
      <c r="BQ683" s="83" t="str">
        <f t="shared" si="319"/>
        <v/>
      </c>
      <c r="BR683" s="82">
        <f>IFERROR(FIND("Flora",consulta_completa__11[[#This Row],[13 - Ocorrências/Ambientes Atingidos]]),0)</f>
        <v>0</v>
      </c>
      <c r="BS683" s="83" t="str">
        <f t="shared" si="320"/>
        <v/>
      </c>
      <c r="BT683" s="82">
        <f>IFERROR(FIND("Fauna",consulta_completa__11[[#This Row],[13 - Ocorrências/Ambientes Atingidos]]),0)</f>
        <v>0</v>
      </c>
      <c r="BU683" s="83" t="str">
        <f t="shared" si="321"/>
        <v/>
      </c>
      <c r="BV683" s="82">
        <f>IFERROR(FIND("UC federal",consulta_completa__11[[#This Row],[13 - Ocorrências/Ambientes Atingidos]]),0)</f>
        <v>0</v>
      </c>
      <c r="BW683" s="83" t="str">
        <f t="shared" si="322"/>
        <v/>
      </c>
      <c r="BX683" s="82">
        <f>IFERROR(FIND("UC estadual/municipal",consulta_completa__11[[#This Row],[13 - Ocorrências/Ambientes Atingidos]]),0)</f>
        <v>0</v>
      </c>
      <c r="BY683" s="83" t="str">
        <f t="shared" si="323"/>
        <v/>
      </c>
      <c r="BZ683" s="82">
        <f>IFERROR(FIND("Outro(s)",consulta_completa__11[[#This Row],[13 - Ocorrências/Ambientes Atingidos]]),0)</f>
        <v>0</v>
      </c>
      <c r="CA683" s="83" t="str">
        <f t="shared" si="324"/>
        <v/>
      </c>
      <c r="CB683" s="82">
        <f>IFERROR(FIND("Sem dano",consulta_completa__11[[#This Row],[13 - Ocorrências/Ambientes Atingidos]]),0)</f>
        <v>0</v>
      </c>
      <c r="CC683" s="83" t="str">
        <f t="shared" si="325"/>
        <v/>
      </c>
      <c r="CD683" s="82" t="str">
        <f>IF(consulta_completa__11[[#This Row],[13 - Ocorrências/Ambientes Atingidos]]="","X","")</f>
        <v/>
      </c>
      <c r="CE683" s="84">
        <f>IFERROR(FIND("IBAMA",consulta_completa__11[[#This Row],[14 - Inst. Atuando no Local]]),0)</f>
        <v>0</v>
      </c>
      <c r="CF683" s="84" t="str">
        <f t="shared" si="326"/>
        <v/>
      </c>
      <c r="CG683" s="84">
        <f>IFERROR(FIND("OEMA",consulta_completa__11[[#This Row],[14 - Inst. Atuando no Local]]),0)</f>
        <v>0</v>
      </c>
      <c r="CH683" s="84" t="str">
        <f t="shared" si="327"/>
        <v/>
      </c>
      <c r="CI683" s="84">
        <f>IFERROR(FIND("DEFESA CIVIL",consulta_completa__11[[#This Row],[14 - Inst. Atuando no Local]]),0)</f>
        <v>0</v>
      </c>
      <c r="CJ683" s="84" t="str">
        <f t="shared" si="328"/>
        <v/>
      </c>
      <c r="CK683" s="84">
        <f>IFERROR(FIND("CORPO DE BOMBEIROS",consulta_completa__11[[#This Row],[14 - Inst. Atuando no Local]]),0)</f>
        <v>0</v>
      </c>
      <c r="CL683" s="84" t="str">
        <f t="shared" si="329"/>
        <v/>
      </c>
      <c r="CM683" s="84">
        <f>IFERROR(FIND("POLÍCIA RODOVIÁRIA",consulta_completa__11[[#This Row],[14 - Inst. Atuando no Local]]),0)</f>
        <v>0</v>
      </c>
      <c r="CN683" s="84" t="str">
        <f t="shared" si="330"/>
        <v/>
      </c>
      <c r="CO683" s="84">
        <f>IFERROR(FIND("POLÍCIA MILITAR",consulta_completa__11[[#This Row],[14 - Inst. Atuando no Local]]),0)</f>
        <v>0</v>
      </c>
      <c r="CP683" s="84" t="str">
        <f t="shared" si="331"/>
        <v/>
      </c>
      <c r="CQ683" s="84">
        <f>IFERROR(FIND("POLÍCIA CIVIL",consulta_completa__11[[#This Row],[14 - Inst. Atuando no Local]]),0)</f>
        <v>0</v>
      </c>
      <c r="CR683" s="84" t="str">
        <f t="shared" si="332"/>
        <v/>
      </c>
      <c r="CS683" s="84">
        <f>IFERROR(FIND("MARINHA DO BRASIL",consulta_completa__11[[#This Row],[14 - Inst. Atuando no Local]]),0)</f>
        <v>0</v>
      </c>
      <c r="CT683" s="84" t="str">
        <f t="shared" si="333"/>
        <v/>
      </c>
      <c r="CU683" s="84">
        <f>IFERROR(FIND("EMPRESA ESPECIALIZADA EM ATENDIMENTO",consulta_completa__11[[#This Row],[14 - Inst. Atuando no Local]]),0)</f>
        <v>0</v>
      </c>
      <c r="CV683" s="84" t="str">
        <f t="shared" si="334"/>
        <v/>
      </c>
      <c r="CW683" s="84">
        <f>IFERROR(FIND("IBAMA",consulta_completa__11[[#This Row],[14 - Inst. Atuando no Local]]),0)</f>
        <v>0</v>
      </c>
      <c r="CX683" s="84" t="str">
        <f t="shared" si="335"/>
        <v/>
      </c>
      <c r="CY683" s="84" t="str">
        <f>IF(consulta_completa__11[[#This Row],[14 - Inst. Atuando no Local]]="","X","")</f>
        <v/>
      </c>
      <c r="CZ683" s="84">
        <f>IFERROR(FIND("OUTRA (S)",consulta_completa__11[[#This Row],[14 - Inst. Atuando no Local]]),0)</f>
        <v>0</v>
      </c>
      <c r="DA683" s="84" t="str">
        <f t="shared" si="336"/>
        <v/>
      </c>
      <c r="DB683" s="35" t="str">
        <f t="shared" si="337"/>
        <v>Sim</v>
      </c>
      <c r="DC683" s="35" t="str">
        <f t="shared" si="338"/>
        <v>Não</v>
      </c>
      <c r="DD683" s="35" t="str">
        <f t="shared" si="339"/>
        <v>Sim</v>
      </c>
      <c r="DE683" s="87" t="str">
        <f t="shared" si="342"/>
        <v/>
      </c>
    </row>
    <row r="684" spans="1:109">
      <c r="A684" s="14">
        <v>202591879207</v>
      </c>
      <c r="B684" s="1">
        <v>45916</v>
      </c>
      <c r="C684" t="s">
        <v>5951</v>
      </c>
      <c r="D684" t="s">
        <v>180</v>
      </c>
      <c r="E684" t="s">
        <v>286</v>
      </c>
      <c r="F684" t="s">
        <v>112</v>
      </c>
      <c r="G684" t="s">
        <v>839</v>
      </c>
      <c r="H684" t="s">
        <v>113</v>
      </c>
      <c r="I684" t="s">
        <v>113</v>
      </c>
      <c r="J684" t="s">
        <v>113</v>
      </c>
      <c r="K684" t="s">
        <v>114</v>
      </c>
      <c r="L684" t="s">
        <v>114</v>
      </c>
      <c r="M684" t="s">
        <v>140</v>
      </c>
      <c r="N684" t="s">
        <v>2139</v>
      </c>
      <c r="O684" t="s">
        <v>185</v>
      </c>
      <c r="P684" t="s">
        <v>355</v>
      </c>
      <c r="Q684" t="s">
        <v>143</v>
      </c>
      <c r="R684" t="s">
        <v>123</v>
      </c>
      <c r="S684" t="s">
        <v>113</v>
      </c>
      <c r="T684" t="s">
        <v>5952</v>
      </c>
      <c r="U684" t="s">
        <v>631</v>
      </c>
      <c r="V684" t="s">
        <v>5953</v>
      </c>
      <c r="Z684" t="s">
        <v>5954</v>
      </c>
      <c r="AA684" t="s">
        <v>5955</v>
      </c>
      <c r="AB684" t="s">
        <v>113</v>
      </c>
      <c r="AC684" t="s">
        <v>113</v>
      </c>
      <c r="AE684" t="s">
        <v>113</v>
      </c>
      <c r="AF684" t="s">
        <v>5956</v>
      </c>
      <c r="AG684" t="s">
        <v>113</v>
      </c>
      <c r="AH684" t="s">
        <v>194</v>
      </c>
      <c r="AI684" t="s">
        <v>132</v>
      </c>
      <c r="AJ684" t="s">
        <v>131</v>
      </c>
      <c r="AK684" t="s">
        <v>5957</v>
      </c>
      <c r="AL684" t="s">
        <v>5958</v>
      </c>
      <c r="AM684" t="s">
        <v>153</v>
      </c>
      <c r="AN684" t="s">
        <v>154</v>
      </c>
      <c r="AO684" t="s">
        <v>155</v>
      </c>
      <c r="AP684">
        <v>6133161070</v>
      </c>
      <c r="AQ684" t="s">
        <v>156</v>
      </c>
      <c r="AR684" t="s">
        <v>113</v>
      </c>
      <c r="AS684" t="s">
        <v>113</v>
      </c>
      <c r="AT684" t="s">
        <v>113</v>
      </c>
      <c r="AU684" t="s">
        <v>113</v>
      </c>
      <c r="AW684" t="s">
        <v>113</v>
      </c>
      <c r="AX684" s="82">
        <f>IFERROR(FIND("Óbitos/feridos",consulta_completa__11[[#This Row],[13 - Ocorrências/Ambientes Atingidos]]),0)</f>
        <v>0</v>
      </c>
      <c r="AY684" s="83" t="str">
        <f t="shared" si="311"/>
        <v/>
      </c>
      <c r="AZ684" s="82">
        <f>IFERROR(FIND("População afetada/evacuada",consulta_completa__11[[#This Row],[13 - Ocorrências/Ambientes Atingidos]]),0)</f>
        <v>0</v>
      </c>
      <c r="BA684" s="82" t="str">
        <f t="shared" si="312"/>
        <v/>
      </c>
      <c r="BB684" s="82">
        <f>IFERROR(FIND("Suspensão de abastecimento de água",consulta_completa__11[[#This Row],[13 - Ocorrências/Ambientes Atingidos]]),0)</f>
        <v>0</v>
      </c>
      <c r="BC684" s="83" t="str">
        <f t="shared" si="340"/>
        <v/>
      </c>
      <c r="BD684" s="82">
        <f>IFERROR(FIND("Rio/córrego",consulta_completa__11[[#This Row],[13 - Ocorrências/Ambientes Atingidos]]),0)</f>
        <v>0</v>
      </c>
      <c r="BE684" s="83" t="str">
        <f t="shared" si="313"/>
        <v/>
      </c>
      <c r="BF684" s="82">
        <f>IFERROR(FIND("Lago",consulta_completa__11[[#This Row],[13 - Ocorrências/Ambientes Atingidos]]),0)</f>
        <v>0</v>
      </c>
      <c r="BG684" s="83" t="str">
        <f t="shared" si="314"/>
        <v/>
      </c>
      <c r="BH684" s="82">
        <f>IFERROR(FIND("Mar",consulta_completa__11[[#This Row],[13 - Ocorrências/Ambientes Atingidos]]),0)</f>
        <v>0</v>
      </c>
      <c r="BI684" s="83" t="str">
        <f t="shared" si="315"/>
        <v/>
      </c>
      <c r="BJ684" s="82">
        <f>IFERROR(FIND("Praia",consulta_completa__11[[#This Row],[13 - Ocorrências/Ambientes Atingidos]]),0)</f>
        <v>0</v>
      </c>
      <c r="BK684" s="83" t="str">
        <f t="shared" si="316"/>
        <v/>
      </c>
      <c r="BL684" s="82">
        <f>IFERROR(FIND("Solo",consulta_completa__11[[#This Row],[13 - Ocorrências/Ambientes Atingidos]]),0)</f>
        <v>1</v>
      </c>
      <c r="BM684" s="83" t="str">
        <f t="shared" si="317"/>
        <v>X</v>
      </c>
      <c r="BN684" s="82">
        <f>IFERROR(FIND("Águas subterrâneas",consulta_completa__11[[#This Row],[13 - Ocorrências/Ambientes Atingidos]]),0)</f>
        <v>0</v>
      </c>
      <c r="BO684" s="83" t="str">
        <f t="shared" si="318"/>
        <v/>
      </c>
      <c r="BP684" s="82">
        <f>IFERROR(FIND("Atmosfera",consulta_completa__11[[#This Row],[13 - Ocorrências/Ambientes Atingidos]]),0)</f>
        <v>0</v>
      </c>
      <c r="BQ684" s="83" t="str">
        <f t="shared" si="319"/>
        <v/>
      </c>
      <c r="BR684" s="82">
        <f>IFERROR(FIND("Flora",consulta_completa__11[[#This Row],[13 - Ocorrências/Ambientes Atingidos]]),0)</f>
        <v>0</v>
      </c>
      <c r="BS684" s="83" t="str">
        <f t="shared" si="320"/>
        <v/>
      </c>
      <c r="BT684" s="82">
        <f>IFERROR(FIND("Fauna",consulta_completa__11[[#This Row],[13 - Ocorrências/Ambientes Atingidos]]),0)</f>
        <v>0</v>
      </c>
      <c r="BU684" s="83" t="str">
        <f t="shared" si="321"/>
        <v/>
      </c>
      <c r="BV684" s="82">
        <f>IFERROR(FIND("UC federal",consulta_completa__11[[#This Row],[13 - Ocorrências/Ambientes Atingidos]]),0)</f>
        <v>0</v>
      </c>
      <c r="BW684" s="83" t="str">
        <f t="shared" si="322"/>
        <v/>
      </c>
      <c r="BX684" s="82">
        <f>IFERROR(FIND("UC estadual/municipal",consulta_completa__11[[#This Row],[13 - Ocorrências/Ambientes Atingidos]]),0)</f>
        <v>0</v>
      </c>
      <c r="BY684" s="83" t="str">
        <f t="shared" si="323"/>
        <v/>
      </c>
      <c r="BZ684" s="82">
        <f>IFERROR(FIND("Outro(s)",consulta_completa__11[[#This Row],[13 - Ocorrências/Ambientes Atingidos]]),0)</f>
        <v>0</v>
      </c>
      <c r="CA684" s="83" t="str">
        <f t="shared" si="324"/>
        <v/>
      </c>
      <c r="CB684" s="82">
        <f>IFERROR(FIND("Sem dano",consulta_completa__11[[#This Row],[13 - Ocorrências/Ambientes Atingidos]]),0)</f>
        <v>0</v>
      </c>
      <c r="CC684" s="83" t="str">
        <f t="shared" si="325"/>
        <v/>
      </c>
      <c r="CD684" s="82" t="str">
        <f>IF(consulta_completa__11[[#This Row],[13 - Ocorrências/Ambientes Atingidos]]="","X","")</f>
        <v/>
      </c>
      <c r="CE684" s="84">
        <f>IFERROR(FIND("IBAMA",consulta_completa__11[[#This Row],[14 - Inst. Atuando no Local]]),0)</f>
        <v>0</v>
      </c>
      <c r="CF684" s="84" t="str">
        <f t="shared" si="326"/>
        <v/>
      </c>
      <c r="CG684" s="84">
        <f>IFERROR(FIND("OEMA",consulta_completa__11[[#This Row],[14 - Inst. Atuando no Local]]),0)</f>
        <v>0</v>
      </c>
      <c r="CH684" s="84" t="str">
        <f t="shared" si="327"/>
        <v/>
      </c>
      <c r="CI684" s="84">
        <f>IFERROR(FIND("DEFESA CIVIL",consulta_completa__11[[#This Row],[14 - Inst. Atuando no Local]]),0)</f>
        <v>0</v>
      </c>
      <c r="CJ684" s="84" t="str">
        <f t="shared" si="328"/>
        <v/>
      </c>
      <c r="CK684" s="84">
        <f>IFERROR(FIND("CORPO DE BOMBEIROS",consulta_completa__11[[#This Row],[14 - Inst. Atuando no Local]]),0)</f>
        <v>0</v>
      </c>
      <c r="CL684" s="84" t="str">
        <f t="shared" si="329"/>
        <v/>
      </c>
      <c r="CM684" s="84">
        <f>IFERROR(FIND("POLÍCIA RODOVIÁRIA",consulta_completa__11[[#This Row],[14 - Inst. Atuando no Local]]),0)</f>
        <v>0</v>
      </c>
      <c r="CN684" s="84" t="str">
        <f t="shared" si="330"/>
        <v/>
      </c>
      <c r="CO684" s="84">
        <f>IFERROR(FIND("POLÍCIA MILITAR",consulta_completa__11[[#This Row],[14 - Inst. Atuando no Local]]),0)</f>
        <v>0</v>
      </c>
      <c r="CP684" s="84" t="str">
        <f t="shared" si="331"/>
        <v/>
      </c>
      <c r="CQ684" s="84">
        <f>IFERROR(FIND("POLÍCIA CIVIL",consulta_completa__11[[#This Row],[14 - Inst. Atuando no Local]]),0)</f>
        <v>0</v>
      </c>
      <c r="CR684" s="84" t="str">
        <f t="shared" si="332"/>
        <v/>
      </c>
      <c r="CS684" s="84">
        <f>IFERROR(FIND("MARINHA DO BRASIL",consulta_completa__11[[#This Row],[14 - Inst. Atuando no Local]]),0)</f>
        <v>0</v>
      </c>
      <c r="CT684" s="84" t="str">
        <f t="shared" si="333"/>
        <v/>
      </c>
      <c r="CU684" s="84">
        <f>IFERROR(FIND("EMPRESA ESPECIALIZADA EM ATENDIMENTO",consulta_completa__11[[#This Row],[14 - Inst. Atuando no Local]]),0)</f>
        <v>0</v>
      </c>
      <c r="CV684" s="84" t="str">
        <f t="shared" si="334"/>
        <v/>
      </c>
      <c r="CW684" s="84">
        <f>IFERROR(FIND("IBAMA",consulta_completa__11[[#This Row],[14 - Inst. Atuando no Local]]),0)</f>
        <v>0</v>
      </c>
      <c r="CX684" s="84" t="str">
        <f t="shared" si="335"/>
        <v/>
      </c>
      <c r="CY684" s="84" t="str">
        <f>IF(consulta_completa__11[[#This Row],[14 - Inst. Atuando no Local]]="","X","")</f>
        <v/>
      </c>
      <c r="CZ684" s="84">
        <f>IFERROR(FIND("OUTRA (S)",consulta_completa__11[[#This Row],[14 - Inst. Atuando no Local]]),0)</f>
        <v>0</v>
      </c>
      <c r="DA684" s="84" t="str">
        <f t="shared" si="336"/>
        <v/>
      </c>
      <c r="DB684" s="35" t="str">
        <f t="shared" si="337"/>
        <v>Sim</v>
      </c>
      <c r="DC684" s="35" t="str">
        <f t="shared" si="338"/>
        <v>Não</v>
      </c>
      <c r="DD684" s="35" t="str">
        <f t="shared" si="339"/>
        <v>Sim</v>
      </c>
      <c r="DE684" s="87" t="str">
        <f t="shared" si="342"/>
        <v/>
      </c>
    </row>
    <row r="685" spans="1:109">
      <c r="A685" s="14">
        <v>202591942</v>
      </c>
      <c r="B685" s="1">
        <v>45917</v>
      </c>
      <c r="C685" t="s">
        <v>109</v>
      </c>
      <c r="D685" t="s">
        <v>110</v>
      </c>
      <c r="E685" t="s">
        <v>139</v>
      </c>
      <c r="F685" t="s">
        <v>112</v>
      </c>
      <c r="G685" t="s">
        <v>113</v>
      </c>
      <c r="H685" t="s">
        <v>114</v>
      </c>
      <c r="I685" t="s">
        <v>114</v>
      </c>
      <c r="J685" t="s">
        <v>975</v>
      </c>
      <c r="K685" t="s">
        <v>5959</v>
      </c>
      <c r="L685" t="s">
        <v>117</v>
      </c>
      <c r="M685" t="s">
        <v>118</v>
      </c>
      <c r="N685" t="s">
        <v>119</v>
      </c>
      <c r="O685" t="s">
        <v>228</v>
      </c>
      <c r="P685" t="s">
        <v>121</v>
      </c>
      <c r="Q685" t="s">
        <v>143</v>
      </c>
      <c r="R685" t="s">
        <v>123</v>
      </c>
      <c r="S685" t="s">
        <v>201</v>
      </c>
      <c r="T685" t="s">
        <v>5960</v>
      </c>
      <c r="U685" t="s">
        <v>5961</v>
      </c>
      <c r="V685" t="s">
        <v>5962</v>
      </c>
      <c r="Z685" t="s">
        <v>5963</v>
      </c>
      <c r="AA685" t="s">
        <v>113</v>
      </c>
      <c r="AB685" t="s">
        <v>206</v>
      </c>
      <c r="AC685" t="s">
        <v>207</v>
      </c>
      <c r="AD685">
        <v>1</v>
      </c>
      <c r="AE685" t="s">
        <v>603</v>
      </c>
      <c r="AF685" t="s">
        <v>113</v>
      </c>
      <c r="AG685" t="s">
        <v>113</v>
      </c>
      <c r="AH685" t="s">
        <v>131</v>
      </c>
      <c r="AI685" t="s">
        <v>132</v>
      </c>
      <c r="AJ685" t="s">
        <v>131</v>
      </c>
      <c r="AK685" t="s">
        <v>5964</v>
      </c>
      <c r="AL685" t="s">
        <v>5965</v>
      </c>
      <c r="AM685" t="s">
        <v>210</v>
      </c>
      <c r="AN685" t="s">
        <v>113</v>
      </c>
      <c r="AO685" t="s">
        <v>113</v>
      </c>
      <c r="AQ685" t="s">
        <v>211</v>
      </c>
      <c r="AR685" t="s">
        <v>113</v>
      </c>
      <c r="AS685" t="s">
        <v>113</v>
      </c>
      <c r="AT685" t="s">
        <v>113</v>
      </c>
      <c r="AU685" t="s">
        <v>113</v>
      </c>
      <c r="AW685" t="s">
        <v>113</v>
      </c>
      <c r="AX685" s="82">
        <f>IFERROR(FIND("Óbitos/feridos",consulta_completa__11[[#This Row],[13 - Ocorrências/Ambientes Atingidos]]),0)</f>
        <v>0</v>
      </c>
      <c r="AY685" s="83" t="str">
        <f t="shared" si="311"/>
        <v/>
      </c>
      <c r="AZ685" s="82">
        <f>IFERROR(FIND("População afetada/evacuada",consulta_completa__11[[#This Row],[13 - Ocorrências/Ambientes Atingidos]]),0)</f>
        <v>0</v>
      </c>
      <c r="BA685" s="82" t="str">
        <f t="shared" si="312"/>
        <v/>
      </c>
      <c r="BB685" s="82">
        <f>IFERROR(FIND("Suspensão de abastecimento de água",consulta_completa__11[[#This Row],[13 - Ocorrências/Ambientes Atingidos]]),0)</f>
        <v>0</v>
      </c>
      <c r="BC685" s="83" t="str">
        <f t="shared" si="340"/>
        <v/>
      </c>
      <c r="BD685" s="82">
        <f>IFERROR(FIND("Rio/córrego",consulta_completa__11[[#This Row],[13 - Ocorrências/Ambientes Atingidos]]),0)</f>
        <v>0</v>
      </c>
      <c r="BE685" s="83" t="str">
        <f t="shared" si="313"/>
        <v/>
      </c>
      <c r="BF685" s="82">
        <f>IFERROR(FIND("Lago",consulta_completa__11[[#This Row],[13 - Ocorrências/Ambientes Atingidos]]),0)</f>
        <v>0</v>
      </c>
      <c r="BG685" s="83" t="str">
        <f t="shared" si="314"/>
        <v/>
      </c>
      <c r="BH685" s="82">
        <f>IFERROR(FIND("Mar",consulta_completa__11[[#This Row],[13 - Ocorrências/Ambientes Atingidos]]),0)</f>
        <v>1</v>
      </c>
      <c r="BI685" s="83" t="str">
        <f t="shared" si="315"/>
        <v>X</v>
      </c>
      <c r="BJ685" s="82">
        <f>IFERROR(FIND("Praia",consulta_completa__11[[#This Row],[13 - Ocorrências/Ambientes Atingidos]]),0)</f>
        <v>0</v>
      </c>
      <c r="BK685" s="83" t="str">
        <f t="shared" si="316"/>
        <v/>
      </c>
      <c r="BL685" s="82">
        <f>IFERROR(FIND("Solo",consulta_completa__11[[#This Row],[13 - Ocorrências/Ambientes Atingidos]]),0)</f>
        <v>0</v>
      </c>
      <c r="BM685" s="83" t="str">
        <f t="shared" si="317"/>
        <v/>
      </c>
      <c r="BN685" s="82">
        <f>IFERROR(FIND("Águas subterrâneas",consulta_completa__11[[#This Row],[13 - Ocorrências/Ambientes Atingidos]]),0)</f>
        <v>0</v>
      </c>
      <c r="BO685" s="83" t="str">
        <f t="shared" si="318"/>
        <v/>
      </c>
      <c r="BP685" s="82">
        <f>IFERROR(FIND("Atmosfera",consulta_completa__11[[#This Row],[13 - Ocorrências/Ambientes Atingidos]]),0)</f>
        <v>0</v>
      </c>
      <c r="BQ685" s="83" t="str">
        <f t="shared" si="319"/>
        <v/>
      </c>
      <c r="BR685" s="82">
        <f>IFERROR(FIND("Flora",consulta_completa__11[[#This Row],[13 - Ocorrências/Ambientes Atingidos]]),0)</f>
        <v>0</v>
      </c>
      <c r="BS685" s="83" t="str">
        <f t="shared" si="320"/>
        <v/>
      </c>
      <c r="BT685" s="82">
        <f>IFERROR(FIND("Fauna",consulta_completa__11[[#This Row],[13 - Ocorrências/Ambientes Atingidos]]),0)</f>
        <v>0</v>
      </c>
      <c r="BU685" s="83" t="str">
        <f t="shared" si="321"/>
        <v/>
      </c>
      <c r="BV685" s="82">
        <f>IFERROR(FIND("UC federal",consulta_completa__11[[#This Row],[13 - Ocorrências/Ambientes Atingidos]]),0)</f>
        <v>0</v>
      </c>
      <c r="BW685" s="83" t="str">
        <f t="shared" si="322"/>
        <v/>
      </c>
      <c r="BX685" s="82">
        <f>IFERROR(FIND("UC estadual/municipal",consulta_completa__11[[#This Row],[13 - Ocorrências/Ambientes Atingidos]]),0)</f>
        <v>0</v>
      </c>
      <c r="BY685" s="83" t="str">
        <f t="shared" si="323"/>
        <v/>
      </c>
      <c r="BZ685" s="82">
        <f>IFERROR(FIND("Outro(s)",consulta_completa__11[[#This Row],[13 - Ocorrências/Ambientes Atingidos]]),0)</f>
        <v>0</v>
      </c>
      <c r="CA685" s="83" t="str">
        <f t="shared" si="324"/>
        <v/>
      </c>
      <c r="CB685" s="82">
        <f>IFERROR(FIND("Sem dano",consulta_completa__11[[#This Row],[13 - Ocorrências/Ambientes Atingidos]]),0)</f>
        <v>0</v>
      </c>
      <c r="CC685" s="83" t="str">
        <f t="shared" si="325"/>
        <v/>
      </c>
      <c r="CD685" s="82" t="str">
        <f>IF(consulta_completa__11[[#This Row],[13 - Ocorrências/Ambientes Atingidos]]="","X","")</f>
        <v/>
      </c>
      <c r="CE685" s="84">
        <f>IFERROR(FIND("IBAMA",consulta_completa__11[[#This Row],[14 - Inst. Atuando no Local]]),0)</f>
        <v>0</v>
      </c>
      <c r="CF685" s="84" t="str">
        <f t="shared" si="326"/>
        <v/>
      </c>
      <c r="CG685" s="84">
        <f>IFERROR(FIND("OEMA",consulta_completa__11[[#This Row],[14 - Inst. Atuando no Local]]),0)</f>
        <v>0</v>
      </c>
      <c r="CH685" s="84" t="str">
        <f t="shared" si="327"/>
        <v/>
      </c>
      <c r="CI685" s="84">
        <f>IFERROR(FIND("DEFESA CIVIL",consulta_completa__11[[#This Row],[14 - Inst. Atuando no Local]]),0)</f>
        <v>0</v>
      </c>
      <c r="CJ685" s="84" t="str">
        <f t="shared" si="328"/>
        <v/>
      </c>
      <c r="CK685" s="84">
        <f>IFERROR(FIND("CORPO DE BOMBEIROS",consulta_completa__11[[#This Row],[14 - Inst. Atuando no Local]]),0)</f>
        <v>0</v>
      </c>
      <c r="CL685" s="84" t="str">
        <f t="shared" si="329"/>
        <v/>
      </c>
      <c r="CM685" s="84">
        <f>IFERROR(FIND("POLÍCIA RODOVIÁRIA",consulta_completa__11[[#This Row],[14 - Inst. Atuando no Local]]),0)</f>
        <v>0</v>
      </c>
      <c r="CN685" s="84" t="str">
        <f t="shared" si="330"/>
        <v/>
      </c>
      <c r="CO685" s="84">
        <f>IFERROR(FIND("POLÍCIA MILITAR",consulta_completa__11[[#This Row],[14 - Inst. Atuando no Local]]),0)</f>
        <v>0</v>
      </c>
      <c r="CP685" s="84" t="str">
        <f t="shared" si="331"/>
        <v/>
      </c>
      <c r="CQ685" s="84">
        <f>IFERROR(FIND("POLÍCIA CIVIL",consulta_completa__11[[#This Row],[14 - Inst. Atuando no Local]]),0)</f>
        <v>0</v>
      </c>
      <c r="CR685" s="84" t="str">
        <f t="shared" si="332"/>
        <v/>
      </c>
      <c r="CS685" s="84">
        <f>IFERROR(FIND("MARINHA DO BRASIL",consulta_completa__11[[#This Row],[14 - Inst. Atuando no Local]]),0)</f>
        <v>0</v>
      </c>
      <c r="CT685" s="84" t="str">
        <f t="shared" si="333"/>
        <v/>
      </c>
      <c r="CU685" s="84">
        <f>IFERROR(FIND("EMPRESA ESPECIALIZADA EM ATENDIMENTO",consulta_completa__11[[#This Row],[14 - Inst. Atuando no Local]]),0)</f>
        <v>0</v>
      </c>
      <c r="CV685" s="84" t="str">
        <f t="shared" si="334"/>
        <v/>
      </c>
      <c r="CW685" s="84">
        <f>IFERROR(FIND("IBAMA",consulta_completa__11[[#This Row],[14 - Inst. Atuando no Local]]),0)</f>
        <v>0</v>
      </c>
      <c r="CX685" s="84" t="str">
        <f t="shared" si="335"/>
        <v/>
      </c>
      <c r="CY685" s="84" t="str">
        <f>IF(consulta_completa__11[[#This Row],[14 - Inst. Atuando no Local]]="","X","")</f>
        <v/>
      </c>
      <c r="CZ685" s="84">
        <f>IFERROR(FIND("OUTRA (S)",consulta_completa__11[[#This Row],[14 - Inst. Atuando no Local]]),0)</f>
        <v>0</v>
      </c>
      <c r="DA685" s="84" t="str">
        <f t="shared" si="336"/>
        <v/>
      </c>
      <c r="DB685" s="35" t="str">
        <f t="shared" si="337"/>
        <v>Sim</v>
      </c>
      <c r="DC685" s="35" t="str">
        <f t="shared" si="338"/>
        <v>Não</v>
      </c>
      <c r="DD685" s="35" t="str">
        <f t="shared" si="339"/>
        <v>Sim</v>
      </c>
      <c r="DE685" s="87" t="str">
        <f t="shared" si="342"/>
        <v/>
      </c>
    </row>
    <row r="686" spans="1:109">
      <c r="A686" s="14">
        <v>202591732421</v>
      </c>
      <c r="B686" s="1">
        <v>45917</v>
      </c>
      <c r="C686" t="s">
        <v>5966</v>
      </c>
      <c r="D686" t="s">
        <v>161</v>
      </c>
      <c r="E686" t="s">
        <v>1470</v>
      </c>
      <c r="F686" t="s">
        <v>139</v>
      </c>
      <c r="G686" t="s">
        <v>2770</v>
      </c>
      <c r="H686" t="s">
        <v>113</v>
      </c>
      <c r="I686" t="s">
        <v>113</v>
      </c>
      <c r="J686" t="s">
        <v>113</v>
      </c>
      <c r="K686" t="s">
        <v>114</v>
      </c>
      <c r="L686" t="s">
        <v>114</v>
      </c>
      <c r="M686" t="s">
        <v>139</v>
      </c>
      <c r="N686" t="s">
        <v>119</v>
      </c>
      <c r="O686" t="s">
        <v>239</v>
      </c>
      <c r="P686" t="s">
        <v>121</v>
      </c>
      <c r="Q686" t="s">
        <v>143</v>
      </c>
      <c r="R686" t="s">
        <v>123</v>
      </c>
      <c r="S686" t="s">
        <v>113</v>
      </c>
      <c r="T686" t="s">
        <v>113</v>
      </c>
      <c r="U686" t="s">
        <v>5967</v>
      </c>
      <c r="V686" t="s">
        <v>2446</v>
      </c>
      <c r="Z686" t="s">
        <v>5968</v>
      </c>
      <c r="AA686" t="s">
        <v>1728</v>
      </c>
      <c r="AB686" t="s">
        <v>1474</v>
      </c>
      <c r="AC686" t="s">
        <v>5969</v>
      </c>
      <c r="AD686">
        <v>1</v>
      </c>
      <c r="AE686" t="s">
        <v>5970</v>
      </c>
      <c r="AF686" t="s">
        <v>2449</v>
      </c>
      <c r="AG686" t="s">
        <v>2450</v>
      </c>
      <c r="AH686" t="s">
        <v>131</v>
      </c>
      <c r="AI686" t="s">
        <v>131</v>
      </c>
      <c r="AJ686" t="s">
        <v>131</v>
      </c>
      <c r="AK686" t="s">
        <v>2451</v>
      </c>
      <c r="AL686" t="s">
        <v>5971</v>
      </c>
      <c r="AM686" t="s">
        <v>1480</v>
      </c>
      <c r="AN686" t="s">
        <v>113</v>
      </c>
      <c r="AO686" t="s">
        <v>113</v>
      </c>
      <c r="AQ686" t="s">
        <v>1481</v>
      </c>
      <c r="AR686" t="s">
        <v>113</v>
      </c>
      <c r="AS686" t="s">
        <v>113</v>
      </c>
      <c r="AT686" t="s">
        <v>4868</v>
      </c>
      <c r="AU686" t="s">
        <v>4869</v>
      </c>
      <c r="AW686" t="s">
        <v>113</v>
      </c>
      <c r="AX686" s="82">
        <f>IFERROR(FIND("Óbitos/feridos",consulta_completa__11[[#This Row],[13 - Ocorrências/Ambientes Atingidos]]),0)</f>
        <v>0</v>
      </c>
      <c r="AY686" s="83" t="str">
        <f t="shared" si="311"/>
        <v/>
      </c>
      <c r="AZ686" s="82">
        <f>IFERROR(FIND("População afetada/evacuada",consulta_completa__11[[#This Row],[13 - Ocorrências/Ambientes Atingidos]]),0)</f>
        <v>0</v>
      </c>
      <c r="BA686" s="82" t="str">
        <f t="shared" si="312"/>
        <v/>
      </c>
      <c r="BB686" s="82">
        <f>IFERROR(FIND("Suspensão de abastecimento de água",consulta_completa__11[[#This Row],[13 - Ocorrências/Ambientes Atingidos]]),0)</f>
        <v>0</v>
      </c>
      <c r="BC686" s="83" t="str">
        <f t="shared" si="340"/>
        <v/>
      </c>
      <c r="BD686" s="82">
        <f>IFERROR(FIND("Rio/córrego",consulta_completa__11[[#This Row],[13 - Ocorrências/Ambientes Atingidos]]),0)</f>
        <v>0</v>
      </c>
      <c r="BE686" s="83" t="str">
        <f t="shared" si="313"/>
        <v/>
      </c>
      <c r="BF686" s="82">
        <f>IFERROR(FIND("Lago",consulta_completa__11[[#This Row],[13 - Ocorrências/Ambientes Atingidos]]),0)</f>
        <v>0</v>
      </c>
      <c r="BG686" s="83" t="str">
        <f t="shared" si="314"/>
        <v/>
      </c>
      <c r="BH686" s="82">
        <f>IFERROR(FIND("Mar",consulta_completa__11[[#This Row],[13 - Ocorrências/Ambientes Atingidos]]),0)</f>
        <v>0</v>
      </c>
      <c r="BI686" s="83" t="str">
        <f t="shared" si="315"/>
        <v/>
      </c>
      <c r="BJ686" s="82">
        <f>IFERROR(FIND("Praia",consulta_completa__11[[#This Row],[13 - Ocorrências/Ambientes Atingidos]]),0)</f>
        <v>0</v>
      </c>
      <c r="BK686" s="83" t="str">
        <f t="shared" si="316"/>
        <v/>
      </c>
      <c r="BL686" s="82">
        <f>IFERROR(FIND("Solo",consulta_completa__11[[#This Row],[13 - Ocorrências/Ambientes Atingidos]]),0)</f>
        <v>0</v>
      </c>
      <c r="BM686" s="83" t="str">
        <f t="shared" si="317"/>
        <v/>
      </c>
      <c r="BN686" s="82">
        <f>IFERROR(FIND("Águas subterrâneas",consulta_completa__11[[#This Row],[13 - Ocorrências/Ambientes Atingidos]]),0)</f>
        <v>0</v>
      </c>
      <c r="BO686" s="83" t="str">
        <f t="shared" si="318"/>
        <v/>
      </c>
      <c r="BP686" s="82">
        <f>IFERROR(FIND("Atmosfera",consulta_completa__11[[#This Row],[13 - Ocorrências/Ambientes Atingidos]]),0)</f>
        <v>0</v>
      </c>
      <c r="BQ686" s="83" t="str">
        <f t="shared" si="319"/>
        <v/>
      </c>
      <c r="BR686" s="82">
        <f>IFERROR(FIND("Flora",consulta_completa__11[[#This Row],[13 - Ocorrências/Ambientes Atingidos]]),0)</f>
        <v>0</v>
      </c>
      <c r="BS686" s="83" t="str">
        <f t="shared" si="320"/>
        <v/>
      </c>
      <c r="BT686" s="82">
        <f>IFERROR(FIND("Fauna",consulta_completa__11[[#This Row],[13 - Ocorrências/Ambientes Atingidos]]),0)</f>
        <v>0</v>
      </c>
      <c r="BU686" s="83" t="str">
        <f t="shared" si="321"/>
        <v/>
      </c>
      <c r="BV686" s="82">
        <f>IFERROR(FIND("UC federal",consulta_completa__11[[#This Row],[13 - Ocorrências/Ambientes Atingidos]]),0)</f>
        <v>0</v>
      </c>
      <c r="BW686" s="83" t="str">
        <f t="shared" si="322"/>
        <v/>
      </c>
      <c r="BX686" s="82">
        <f>IFERROR(FIND("UC estadual/municipal",consulta_completa__11[[#This Row],[13 - Ocorrências/Ambientes Atingidos]]),0)</f>
        <v>0</v>
      </c>
      <c r="BY686" s="83" t="str">
        <f t="shared" si="323"/>
        <v/>
      </c>
      <c r="BZ686" s="82">
        <f>IFERROR(FIND("Outro(s)",consulta_completa__11[[#This Row],[13 - Ocorrências/Ambientes Atingidos]]),0)</f>
        <v>1</v>
      </c>
      <c r="CA686" s="83" t="str">
        <f t="shared" si="324"/>
        <v>X</v>
      </c>
      <c r="CB686" s="82">
        <f>IFERROR(FIND("Sem dano",consulta_completa__11[[#This Row],[13 - Ocorrências/Ambientes Atingidos]]),0)</f>
        <v>0</v>
      </c>
      <c r="CC686" s="83" t="str">
        <f t="shared" si="325"/>
        <v/>
      </c>
      <c r="CD686" s="82" t="str">
        <f>IF(consulta_completa__11[[#This Row],[13 - Ocorrências/Ambientes Atingidos]]="","X","")</f>
        <v/>
      </c>
      <c r="CE686" s="84">
        <f>IFERROR(FIND("IBAMA",consulta_completa__11[[#This Row],[14 - Inst. Atuando no Local]]),0)</f>
        <v>0</v>
      </c>
      <c r="CF686" s="84" t="str">
        <f t="shared" si="326"/>
        <v/>
      </c>
      <c r="CG686" s="84">
        <f>IFERROR(FIND("OEMA",consulta_completa__11[[#This Row],[14 - Inst. Atuando no Local]]),0)</f>
        <v>0</v>
      </c>
      <c r="CH686" s="84" t="str">
        <f t="shared" si="327"/>
        <v/>
      </c>
      <c r="CI686" s="84">
        <f>IFERROR(FIND("DEFESA CIVIL",consulta_completa__11[[#This Row],[14 - Inst. Atuando no Local]]),0)</f>
        <v>0</v>
      </c>
      <c r="CJ686" s="84" t="str">
        <f t="shared" si="328"/>
        <v/>
      </c>
      <c r="CK686" s="84">
        <f>IFERROR(FIND("CORPO DE BOMBEIROS",consulta_completa__11[[#This Row],[14 - Inst. Atuando no Local]]),0)</f>
        <v>0</v>
      </c>
      <c r="CL686" s="84" t="str">
        <f t="shared" si="329"/>
        <v/>
      </c>
      <c r="CM686" s="84">
        <f>IFERROR(FIND("POLÍCIA RODOVIÁRIA",consulta_completa__11[[#This Row],[14 - Inst. Atuando no Local]]),0)</f>
        <v>0</v>
      </c>
      <c r="CN686" s="84" t="str">
        <f t="shared" si="330"/>
        <v/>
      </c>
      <c r="CO686" s="84">
        <f>IFERROR(FIND("POLÍCIA MILITAR",consulta_completa__11[[#This Row],[14 - Inst. Atuando no Local]]),0)</f>
        <v>0</v>
      </c>
      <c r="CP686" s="84" t="str">
        <f t="shared" si="331"/>
        <v/>
      </c>
      <c r="CQ686" s="84">
        <f>IFERROR(FIND("POLÍCIA CIVIL",consulta_completa__11[[#This Row],[14 - Inst. Atuando no Local]]),0)</f>
        <v>0</v>
      </c>
      <c r="CR686" s="84" t="str">
        <f t="shared" si="332"/>
        <v/>
      </c>
      <c r="CS686" s="84">
        <f>IFERROR(FIND("MARINHA DO BRASIL",consulta_completa__11[[#This Row],[14 - Inst. Atuando no Local]]),0)</f>
        <v>0</v>
      </c>
      <c r="CT686" s="84" t="str">
        <f t="shared" si="333"/>
        <v/>
      </c>
      <c r="CU686" s="84">
        <f>IFERROR(FIND("EMPRESA ESPECIALIZADA EM ATENDIMENTO",consulta_completa__11[[#This Row],[14 - Inst. Atuando no Local]]),0)</f>
        <v>0</v>
      </c>
      <c r="CV686" s="84" t="str">
        <f t="shared" si="334"/>
        <v/>
      </c>
      <c r="CW686" s="84">
        <f>IFERROR(FIND("IBAMA",consulta_completa__11[[#This Row],[14 - Inst. Atuando no Local]]),0)</f>
        <v>0</v>
      </c>
      <c r="CX686" s="84" t="str">
        <f t="shared" si="335"/>
        <v/>
      </c>
      <c r="CY686" s="84" t="str">
        <f>IF(consulta_completa__11[[#This Row],[14 - Inst. Atuando no Local]]="","X","")</f>
        <v/>
      </c>
      <c r="CZ686" s="84">
        <f>IFERROR(FIND("OUTRA (S)",consulta_completa__11[[#This Row],[14 - Inst. Atuando no Local]]),0)</f>
        <v>0</v>
      </c>
      <c r="DA686" s="84" t="str">
        <f t="shared" si="336"/>
        <v/>
      </c>
      <c r="DB686" s="35" t="str">
        <f t="shared" si="337"/>
        <v>Sim</v>
      </c>
      <c r="DC686" s="35" t="str">
        <f t="shared" si="338"/>
        <v>Não</v>
      </c>
      <c r="DD686" s="35" t="str">
        <f t="shared" si="339"/>
        <v>Sim</v>
      </c>
      <c r="DE686" s="87" t="str">
        <f t="shared" si="342"/>
        <v/>
      </c>
    </row>
    <row r="687" spans="1:109">
      <c r="A687" s="14">
        <v>202591754006</v>
      </c>
      <c r="B687" s="1">
        <v>45917</v>
      </c>
      <c r="C687" t="s">
        <v>5972</v>
      </c>
      <c r="D687" t="s">
        <v>838</v>
      </c>
      <c r="E687" t="s">
        <v>320</v>
      </c>
      <c r="F687" t="s">
        <v>112</v>
      </c>
      <c r="G687" t="s">
        <v>113</v>
      </c>
      <c r="H687" t="s">
        <v>114</v>
      </c>
      <c r="I687" t="s">
        <v>114</v>
      </c>
      <c r="J687" t="s">
        <v>5973</v>
      </c>
      <c r="K687" t="s">
        <v>1420</v>
      </c>
      <c r="L687" t="s">
        <v>648</v>
      </c>
      <c r="M687" t="s">
        <v>456</v>
      </c>
      <c r="N687" t="s">
        <v>141</v>
      </c>
      <c r="O687" t="s">
        <v>239</v>
      </c>
      <c r="P687" t="s">
        <v>121</v>
      </c>
      <c r="Q687" t="s">
        <v>143</v>
      </c>
      <c r="R687" t="s">
        <v>123</v>
      </c>
      <c r="S687" t="s">
        <v>113</v>
      </c>
      <c r="T687" t="s">
        <v>5974</v>
      </c>
      <c r="U687" t="s">
        <v>5975</v>
      </c>
      <c r="V687" t="s">
        <v>5976</v>
      </c>
      <c r="W687" t="b">
        <v>1</v>
      </c>
      <c r="Z687" t="s">
        <v>5977</v>
      </c>
      <c r="AA687" t="s">
        <v>5978</v>
      </c>
      <c r="AB687" t="s">
        <v>5979</v>
      </c>
      <c r="AC687" t="s">
        <v>5980</v>
      </c>
      <c r="AD687">
        <v>1</v>
      </c>
      <c r="AE687" t="s">
        <v>5981</v>
      </c>
      <c r="AF687" t="s">
        <v>5982</v>
      </c>
      <c r="AG687" t="s">
        <v>5983</v>
      </c>
      <c r="AH687" t="s">
        <v>131</v>
      </c>
      <c r="AI687" t="s">
        <v>131</v>
      </c>
      <c r="AJ687" t="s">
        <v>132</v>
      </c>
      <c r="AK687" t="s">
        <v>113</v>
      </c>
      <c r="AL687" t="s">
        <v>5984</v>
      </c>
      <c r="AM687" t="s">
        <v>5985</v>
      </c>
      <c r="AN687" t="s">
        <v>5986</v>
      </c>
      <c r="AO687" t="s">
        <v>5987</v>
      </c>
      <c r="AP687">
        <v>47991028238</v>
      </c>
      <c r="AQ687" t="s">
        <v>5988</v>
      </c>
      <c r="AR687" t="s">
        <v>113</v>
      </c>
      <c r="AS687" t="s">
        <v>113</v>
      </c>
      <c r="AT687" t="s">
        <v>5979</v>
      </c>
      <c r="AU687" t="s">
        <v>5989</v>
      </c>
      <c r="AV687">
        <v>2000000000</v>
      </c>
      <c r="AW687" t="s">
        <v>159</v>
      </c>
      <c r="AX687" s="82">
        <f>IFERROR(FIND("Óbitos/feridos",consulta_completa__11[[#This Row],[13 - Ocorrências/Ambientes Atingidos]]),0)</f>
        <v>0</v>
      </c>
      <c r="AY687" s="83" t="str">
        <f t="shared" si="311"/>
        <v/>
      </c>
      <c r="AZ687" s="82">
        <f>IFERROR(FIND("População afetada/evacuada",consulta_completa__11[[#This Row],[13 - Ocorrências/Ambientes Atingidos]]),0)</f>
        <v>0</v>
      </c>
      <c r="BA687" s="82" t="str">
        <f t="shared" si="312"/>
        <v/>
      </c>
      <c r="BB687" s="82">
        <f>IFERROR(FIND("Suspensão de abastecimento de água",consulta_completa__11[[#This Row],[13 - Ocorrências/Ambientes Atingidos]]),0)</f>
        <v>0</v>
      </c>
      <c r="BC687" s="83" t="str">
        <f t="shared" si="340"/>
        <v/>
      </c>
      <c r="BD687" s="82">
        <f>IFERROR(FIND("Rio/córrego",consulta_completa__11[[#This Row],[13 - Ocorrências/Ambientes Atingidos]]),0)</f>
        <v>0</v>
      </c>
      <c r="BE687" s="83" t="str">
        <f t="shared" si="313"/>
        <v/>
      </c>
      <c r="BF687" s="82">
        <f>IFERROR(FIND("Lago",consulta_completa__11[[#This Row],[13 - Ocorrências/Ambientes Atingidos]]),0)</f>
        <v>0</v>
      </c>
      <c r="BG687" s="83" t="str">
        <f t="shared" si="314"/>
        <v/>
      </c>
      <c r="BH687" s="82">
        <f>IFERROR(FIND("Mar",consulta_completa__11[[#This Row],[13 - Ocorrências/Ambientes Atingidos]]),0)</f>
        <v>0</v>
      </c>
      <c r="BI687" s="83" t="str">
        <f t="shared" si="315"/>
        <v/>
      </c>
      <c r="BJ687" s="82">
        <f>IFERROR(FIND("Praia",consulta_completa__11[[#This Row],[13 - Ocorrências/Ambientes Atingidos]]),0)</f>
        <v>1</v>
      </c>
      <c r="BK687" s="83" t="str">
        <f t="shared" si="316"/>
        <v>X</v>
      </c>
      <c r="BL687" s="82">
        <f>IFERROR(FIND("Solo",consulta_completa__11[[#This Row],[13 - Ocorrências/Ambientes Atingidos]]),0)</f>
        <v>0</v>
      </c>
      <c r="BM687" s="83" t="str">
        <f t="shared" si="317"/>
        <v/>
      </c>
      <c r="BN687" s="82">
        <f>IFERROR(FIND("Águas subterrâneas",consulta_completa__11[[#This Row],[13 - Ocorrências/Ambientes Atingidos]]),0)</f>
        <v>0</v>
      </c>
      <c r="BO687" s="83" t="str">
        <f t="shared" si="318"/>
        <v/>
      </c>
      <c r="BP687" s="82">
        <f>IFERROR(FIND("Atmosfera",consulta_completa__11[[#This Row],[13 - Ocorrências/Ambientes Atingidos]]),0)</f>
        <v>0</v>
      </c>
      <c r="BQ687" s="83" t="str">
        <f t="shared" si="319"/>
        <v/>
      </c>
      <c r="BR687" s="82">
        <f>IFERROR(FIND("Flora",consulta_completa__11[[#This Row],[13 - Ocorrências/Ambientes Atingidos]]),0)</f>
        <v>0</v>
      </c>
      <c r="BS687" s="83" t="str">
        <f t="shared" si="320"/>
        <v/>
      </c>
      <c r="BT687" s="82">
        <f>IFERROR(FIND("Fauna",consulta_completa__11[[#This Row],[13 - Ocorrências/Ambientes Atingidos]]),0)</f>
        <v>0</v>
      </c>
      <c r="BU687" s="83" t="str">
        <f t="shared" si="321"/>
        <v/>
      </c>
      <c r="BV687" s="82">
        <f>IFERROR(FIND("UC federal",consulta_completa__11[[#This Row],[13 - Ocorrências/Ambientes Atingidos]]),0)</f>
        <v>0</v>
      </c>
      <c r="BW687" s="83" t="str">
        <f t="shared" si="322"/>
        <v/>
      </c>
      <c r="BX687" s="82">
        <f>IFERROR(FIND("UC estadual/municipal",consulta_completa__11[[#This Row],[13 - Ocorrências/Ambientes Atingidos]]),0)</f>
        <v>0</v>
      </c>
      <c r="BY687" s="83" t="str">
        <f t="shared" si="323"/>
        <v/>
      </c>
      <c r="BZ687" s="82">
        <f>IFERROR(FIND("Outro(s)",consulta_completa__11[[#This Row],[13 - Ocorrências/Ambientes Atingidos]]),0)</f>
        <v>0</v>
      </c>
      <c r="CA687" s="83" t="str">
        <f t="shared" si="324"/>
        <v/>
      </c>
      <c r="CB687" s="82">
        <f>IFERROR(FIND("Sem dano",consulta_completa__11[[#This Row],[13 - Ocorrências/Ambientes Atingidos]]),0)</f>
        <v>0</v>
      </c>
      <c r="CC687" s="83" t="str">
        <f t="shared" si="325"/>
        <v/>
      </c>
      <c r="CD687" s="82" t="str">
        <f>IF(consulta_completa__11[[#This Row],[13 - Ocorrências/Ambientes Atingidos]]="","X","")</f>
        <v/>
      </c>
      <c r="CE687" s="84">
        <f>IFERROR(FIND("IBAMA",consulta_completa__11[[#This Row],[14 - Inst. Atuando no Local]]),0)</f>
        <v>0</v>
      </c>
      <c r="CF687" s="84" t="str">
        <f t="shared" si="326"/>
        <v/>
      </c>
      <c r="CG687" s="84">
        <f>IFERROR(FIND("OEMA",consulta_completa__11[[#This Row],[14 - Inst. Atuando no Local]]),0)</f>
        <v>0</v>
      </c>
      <c r="CH687" s="84" t="str">
        <f t="shared" si="327"/>
        <v/>
      </c>
      <c r="CI687" s="84">
        <f>IFERROR(FIND("DEFESA CIVIL",consulta_completa__11[[#This Row],[14 - Inst. Atuando no Local]]),0)</f>
        <v>0</v>
      </c>
      <c r="CJ687" s="84" t="str">
        <f t="shared" si="328"/>
        <v/>
      </c>
      <c r="CK687" s="84">
        <f>IFERROR(FIND("CORPO DE BOMBEIROS",consulta_completa__11[[#This Row],[14 - Inst. Atuando no Local]]),0)</f>
        <v>0</v>
      </c>
      <c r="CL687" s="84" t="str">
        <f t="shared" si="329"/>
        <v/>
      </c>
      <c r="CM687" s="84">
        <f>IFERROR(FIND("POLÍCIA RODOVIÁRIA",consulta_completa__11[[#This Row],[14 - Inst. Atuando no Local]]),0)</f>
        <v>0</v>
      </c>
      <c r="CN687" s="84" t="str">
        <f t="shared" si="330"/>
        <v/>
      </c>
      <c r="CO687" s="84">
        <f>IFERROR(FIND("POLÍCIA MILITAR",consulta_completa__11[[#This Row],[14 - Inst. Atuando no Local]]),0)</f>
        <v>0</v>
      </c>
      <c r="CP687" s="84" t="str">
        <f t="shared" si="331"/>
        <v/>
      </c>
      <c r="CQ687" s="84">
        <f>IFERROR(FIND("POLÍCIA CIVIL",consulta_completa__11[[#This Row],[14 - Inst. Atuando no Local]]),0)</f>
        <v>0</v>
      </c>
      <c r="CR687" s="84" t="str">
        <f t="shared" si="332"/>
        <v/>
      </c>
      <c r="CS687" s="84">
        <f>IFERROR(FIND("MARINHA DO BRASIL",consulta_completa__11[[#This Row],[14 - Inst. Atuando no Local]]),0)</f>
        <v>0</v>
      </c>
      <c r="CT687" s="84" t="str">
        <f t="shared" si="333"/>
        <v/>
      </c>
      <c r="CU687" s="84">
        <f>IFERROR(FIND("EMPRESA ESPECIALIZADA EM ATENDIMENTO",consulta_completa__11[[#This Row],[14 - Inst. Atuando no Local]]),0)</f>
        <v>0</v>
      </c>
      <c r="CV687" s="84" t="str">
        <f t="shared" si="334"/>
        <v/>
      </c>
      <c r="CW687" s="84">
        <f>IFERROR(FIND("IBAMA",consulta_completa__11[[#This Row],[14 - Inst. Atuando no Local]]),0)</f>
        <v>0</v>
      </c>
      <c r="CX687" s="84" t="str">
        <f t="shared" si="335"/>
        <v/>
      </c>
      <c r="CY687" s="84" t="str">
        <f>IF(consulta_completa__11[[#This Row],[14 - Inst. Atuando no Local]]="","X","")</f>
        <v/>
      </c>
      <c r="CZ687" s="84">
        <f>IFERROR(FIND("OUTRA (S)",consulta_completa__11[[#This Row],[14 - Inst. Atuando no Local]]),0)</f>
        <v>0</v>
      </c>
      <c r="DA687" s="84" t="str">
        <f t="shared" si="336"/>
        <v/>
      </c>
      <c r="DB687" s="35" t="str">
        <f t="shared" si="337"/>
        <v>Sim</v>
      </c>
      <c r="DC687" s="35" t="str">
        <f t="shared" si="338"/>
        <v>Não</v>
      </c>
      <c r="DD687" s="35" t="str">
        <f t="shared" si="339"/>
        <v>Sim</v>
      </c>
      <c r="DE687" s="87" t="str">
        <f t="shared" si="342"/>
        <v/>
      </c>
    </row>
    <row r="688" spans="1:109">
      <c r="A688" s="14">
        <v>202591964818</v>
      </c>
      <c r="B688" s="1">
        <v>45917</v>
      </c>
      <c r="C688" t="s">
        <v>109</v>
      </c>
      <c r="D688" t="s">
        <v>110</v>
      </c>
      <c r="E688" t="s">
        <v>111</v>
      </c>
      <c r="F688" t="s">
        <v>112</v>
      </c>
      <c r="G688" t="s">
        <v>113</v>
      </c>
      <c r="H688" t="s">
        <v>114</v>
      </c>
      <c r="I688" t="s">
        <v>114</v>
      </c>
      <c r="J688" t="s">
        <v>514</v>
      </c>
      <c r="K688" t="s">
        <v>5990</v>
      </c>
      <c r="L688" t="s">
        <v>117</v>
      </c>
      <c r="M688" t="s">
        <v>118</v>
      </c>
      <c r="N688" t="s">
        <v>119</v>
      </c>
      <c r="O688" t="s">
        <v>239</v>
      </c>
      <c r="P688" t="s">
        <v>121</v>
      </c>
      <c r="Q688" t="s">
        <v>167</v>
      </c>
      <c r="R688" t="s">
        <v>123</v>
      </c>
      <c r="S688" t="s">
        <v>124</v>
      </c>
      <c r="T688" t="s">
        <v>5991</v>
      </c>
      <c r="U688" t="s">
        <v>5992</v>
      </c>
      <c r="V688" t="s">
        <v>5993</v>
      </c>
      <c r="W688" t="b">
        <v>1</v>
      </c>
      <c r="Z688" t="s">
        <v>409</v>
      </c>
      <c r="AA688" t="s">
        <v>113</v>
      </c>
      <c r="AB688" t="s">
        <v>1465</v>
      </c>
      <c r="AC688" t="s">
        <v>130</v>
      </c>
      <c r="AD688">
        <v>1</v>
      </c>
      <c r="AE688" t="s">
        <v>603</v>
      </c>
      <c r="AF688" t="s">
        <v>113</v>
      </c>
      <c r="AG688" t="s">
        <v>113</v>
      </c>
      <c r="AH688" t="s">
        <v>131</v>
      </c>
      <c r="AI688" t="s">
        <v>132</v>
      </c>
      <c r="AJ688" t="s">
        <v>131</v>
      </c>
      <c r="AK688" t="s">
        <v>5994</v>
      </c>
      <c r="AL688" t="s">
        <v>5995</v>
      </c>
      <c r="AM688" t="s">
        <v>135</v>
      </c>
      <c r="AN688" t="s">
        <v>113</v>
      </c>
      <c r="AO688" t="s">
        <v>113</v>
      </c>
      <c r="AQ688" t="s">
        <v>136</v>
      </c>
      <c r="AR688" t="s">
        <v>113</v>
      </c>
      <c r="AS688" t="s">
        <v>113</v>
      </c>
      <c r="AT688" t="s">
        <v>113</v>
      </c>
      <c r="AU688" t="s">
        <v>113</v>
      </c>
      <c r="AW688" t="s">
        <v>113</v>
      </c>
      <c r="AX688" s="82">
        <f>IFERROR(FIND("Óbitos/feridos",consulta_completa__11[[#This Row],[13 - Ocorrências/Ambientes Atingidos]]),0)</f>
        <v>0</v>
      </c>
      <c r="AY688" s="83" t="str">
        <f t="shared" si="311"/>
        <v/>
      </c>
      <c r="AZ688" s="82">
        <f>IFERROR(FIND("População afetada/evacuada",consulta_completa__11[[#This Row],[13 - Ocorrências/Ambientes Atingidos]]),0)</f>
        <v>0</v>
      </c>
      <c r="BA688" s="82" t="str">
        <f t="shared" si="312"/>
        <v/>
      </c>
      <c r="BB688" s="82">
        <f>IFERROR(FIND("Suspensão de abastecimento de água",consulta_completa__11[[#This Row],[13 - Ocorrências/Ambientes Atingidos]]),0)</f>
        <v>0</v>
      </c>
      <c r="BC688" s="83" t="str">
        <f t="shared" si="340"/>
        <v/>
      </c>
      <c r="BD688" s="82">
        <f>IFERROR(FIND("Rio/córrego",consulta_completa__11[[#This Row],[13 - Ocorrências/Ambientes Atingidos]]),0)</f>
        <v>0</v>
      </c>
      <c r="BE688" s="83" t="str">
        <f t="shared" si="313"/>
        <v/>
      </c>
      <c r="BF688" s="82">
        <f>IFERROR(FIND("Lago",consulta_completa__11[[#This Row],[13 - Ocorrências/Ambientes Atingidos]]),0)</f>
        <v>0</v>
      </c>
      <c r="BG688" s="83" t="str">
        <f t="shared" si="314"/>
        <v/>
      </c>
      <c r="BH688" s="82">
        <f>IFERROR(FIND("Mar",consulta_completa__11[[#This Row],[13 - Ocorrências/Ambientes Atingidos]]),0)</f>
        <v>1</v>
      </c>
      <c r="BI688" s="83" t="str">
        <f t="shared" si="315"/>
        <v>X</v>
      </c>
      <c r="BJ688" s="82">
        <f>IFERROR(FIND("Praia",consulta_completa__11[[#This Row],[13 - Ocorrências/Ambientes Atingidos]]),0)</f>
        <v>0</v>
      </c>
      <c r="BK688" s="83" t="str">
        <f t="shared" si="316"/>
        <v/>
      </c>
      <c r="BL688" s="82">
        <f>IFERROR(FIND("Solo",consulta_completa__11[[#This Row],[13 - Ocorrências/Ambientes Atingidos]]),0)</f>
        <v>0</v>
      </c>
      <c r="BM688" s="83" t="str">
        <f t="shared" si="317"/>
        <v/>
      </c>
      <c r="BN688" s="82">
        <f>IFERROR(FIND("Águas subterrâneas",consulta_completa__11[[#This Row],[13 - Ocorrências/Ambientes Atingidos]]),0)</f>
        <v>0</v>
      </c>
      <c r="BO688" s="83" t="str">
        <f t="shared" si="318"/>
        <v/>
      </c>
      <c r="BP688" s="82">
        <f>IFERROR(FIND("Atmosfera",consulta_completa__11[[#This Row],[13 - Ocorrências/Ambientes Atingidos]]),0)</f>
        <v>0</v>
      </c>
      <c r="BQ688" s="83" t="str">
        <f t="shared" si="319"/>
        <v/>
      </c>
      <c r="BR688" s="82">
        <f>IFERROR(FIND("Flora",consulta_completa__11[[#This Row],[13 - Ocorrências/Ambientes Atingidos]]),0)</f>
        <v>0</v>
      </c>
      <c r="BS688" s="83" t="str">
        <f t="shared" si="320"/>
        <v/>
      </c>
      <c r="BT688" s="82">
        <f>IFERROR(FIND("Fauna",consulta_completa__11[[#This Row],[13 - Ocorrências/Ambientes Atingidos]]),0)</f>
        <v>0</v>
      </c>
      <c r="BU688" s="83" t="str">
        <f t="shared" si="321"/>
        <v/>
      </c>
      <c r="BV688" s="82">
        <f>IFERROR(FIND("UC federal",consulta_completa__11[[#This Row],[13 - Ocorrências/Ambientes Atingidos]]),0)</f>
        <v>0</v>
      </c>
      <c r="BW688" s="83" t="str">
        <f t="shared" si="322"/>
        <v/>
      </c>
      <c r="BX688" s="82">
        <f>IFERROR(FIND("UC estadual/municipal",consulta_completa__11[[#This Row],[13 - Ocorrências/Ambientes Atingidos]]),0)</f>
        <v>0</v>
      </c>
      <c r="BY688" s="83" t="str">
        <f t="shared" si="323"/>
        <v/>
      </c>
      <c r="BZ688" s="82">
        <f>IFERROR(FIND("Outro(s)",consulta_completa__11[[#This Row],[13 - Ocorrências/Ambientes Atingidos]]),0)</f>
        <v>0</v>
      </c>
      <c r="CA688" s="83" t="str">
        <f t="shared" si="324"/>
        <v/>
      </c>
      <c r="CB688" s="82">
        <f>IFERROR(FIND("Sem dano",consulta_completa__11[[#This Row],[13 - Ocorrências/Ambientes Atingidos]]),0)</f>
        <v>0</v>
      </c>
      <c r="CC688" s="83" t="str">
        <f t="shared" si="325"/>
        <v/>
      </c>
      <c r="CD688" s="82" t="str">
        <f>IF(consulta_completa__11[[#This Row],[13 - Ocorrências/Ambientes Atingidos]]="","X","")</f>
        <v/>
      </c>
      <c r="CE688" s="84">
        <f>IFERROR(FIND("IBAMA",consulta_completa__11[[#This Row],[14 - Inst. Atuando no Local]]),0)</f>
        <v>0</v>
      </c>
      <c r="CF688" s="84" t="str">
        <f t="shared" si="326"/>
        <v/>
      </c>
      <c r="CG688" s="84">
        <f>IFERROR(FIND("OEMA",consulta_completa__11[[#This Row],[14 - Inst. Atuando no Local]]),0)</f>
        <v>0</v>
      </c>
      <c r="CH688" s="84" t="str">
        <f t="shared" si="327"/>
        <v/>
      </c>
      <c r="CI688" s="84">
        <f>IFERROR(FIND("DEFESA CIVIL",consulta_completa__11[[#This Row],[14 - Inst. Atuando no Local]]),0)</f>
        <v>0</v>
      </c>
      <c r="CJ688" s="84" t="str">
        <f t="shared" si="328"/>
        <v/>
      </c>
      <c r="CK688" s="84">
        <f>IFERROR(FIND("CORPO DE BOMBEIROS",consulta_completa__11[[#This Row],[14 - Inst. Atuando no Local]]),0)</f>
        <v>0</v>
      </c>
      <c r="CL688" s="84" t="str">
        <f t="shared" si="329"/>
        <v/>
      </c>
      <c r="CM688" s="84">
        <f>IFERROR(FIND("POLÍCIA RODOVIÁRIA",consulta_completa__11[[#This Row],[14 - Inst. Atuando no Local]]),0)</f>
        <v>0</v>
      </c>
      <c r="CN688" s="84" t="str">
        <f t="shared" si="330"/>
        <v/>
      </c>
      <c r="CO688" s="84">
        <f>IFERROR(FIND("POLÍCIA MILITAR",consulta_completa__11[[#This Row],[14 - Inst. Atuando no Local]]),0)</f>
        <v>0</v>
      </c>
      <c r="CP688" s="84" t="str">
        <f t="shared" si="331"/>
        <v/>
      </c>
      <c r="CQ688" s="84">
        <f>IFERROR(FIND("POLÍCIA CIVIL",consulta_completa__11[[#This Row],[14 - Inst. Atuando no Local]]),0)</f>
        <v>0</v>
      </c>
      <c r="CR688" s="84" t="str">
        <f t="shared" si="332"/>
        <v/>
      </c>
      <c r="CS688" s="84">
        <f>IFERROR(FIND("MARINHA DO BRASIL",consulta_completa__11[[#This Row],[14 - Inst. Atuando no Local]]),0)</f>
        <v>0</v>
      </c>
      <c r="CT688" s="84" t="str">
        <f t="shared" si="333"/>
        <v/>
      </c>
      <c r="CU688" s="84">
        <f>IFERROR(FIND("EMPRESA ESPECIALIZADA EM ATENDIMENTO",consulta_completa__11[[#This Row],[14 - Inst. Atuando no Local]]),0)</f>
        <v>0</v>
      </c>
      <c r="CV688" s="84" t="str">
        <f t="shared" si="334"/>
        <v/>
      </c>
      <c r="CW688" s="84">
        <f>IFERROR(FIND("IBAMA",consulta_completa__11[[#This Row],[14 - Inst. Atuando no Local]]),0)</f>
        <v>0</v>
      </c>
      <c r="CX688" s="84" t="str">
        <f t="shared" si="335"/>
        <v/>
      </c>
      <c r="CY688" s="84" t="str">
        <f>IF(consulta_completa__11[[#This Row],[14 - Inst. Atuando no Local]]="","X","")</f>
        <v/>
      </c>
      <c r="CZ688" s="84">
        <f>IFERROR(FIND("OUTRA (S)",consulta_completa__11[[#This Row],[14 - Inst. Atuando no Local]]),0)</f>
        <v>0</v>
      </c>
      <c r="DA688" s="84" t="str">
        <f t="shared" si="336"/>
        <v/>
      </c>
      <c r="DB688" s="35" t="str">
        <f t="shared" si="337"/>
        <v>Sim</v>
      </c>
      <c r="DC688" s="35" t="str">
        <f t="shared" si="338"/>
        <v>Não</v>
      </c>
      <c r="DD688" s="35" t="str">
        <f t="shared" si="339"/>
        <v>Sim</v>
      </c>
      <c r="DE688" s="87" t="str">
        <f t="shared" si="342"/>
        <v/>
      </c>
    </row>
    <row r="689" spans="1:109">
      <c r="A689" s="14">
        <v>202592432457</v>
      </c>
      <c r="B689" s="1">
        <v>45917</v>
      </c>
      <c r="C689" t="s">
        <v>109</v>
      </c>
      <c r="D689" t="s">
        <v>110</v>
      </c>
      <c r="E689" t="s">
        <v>452</v>
      </c>
      <c r="F689" t="s">
        <v>112</v>
      </c>
      <c r="G689" t="s">
        <v>113</v>
      </c>
      <c r="H689" t="s">
        <v>114</v>
      </c>
      <c r="I689" t="s">
        <v>114</v>
      </c>
      <c r="J689" t="s">
        <v>5996</v>
      </c>
      <c r="K689" t="s">
        <v>5997</v>
      </c>
      <c r="L689" t="s">
        <v>648</v>
      </c>
      <c r="M689" t="s">
        <v>118</v>
      </c>
      <c r="N689" t="s">
        <v>113</v>
      </c>
      <c r="O689" t="s">
        <v>239</v>
      </c>
      <c r="P689" t="s">
        <v>121</v>
      </c>
      <c r="Q689" t="s">
        <v>167</v>
      </c>
      <c r="R689" t="s">
        <v>123</v>
      </c>
      <c r="S689" t="s">
        <v>124</v>
      </c>
      <c r="T689" t="s">
        <v>113</v>
      </c>
      <c r="U689" t="s">
        <v>5998</v>
      </c>
      <c r="V689" t="s">
        <v>5999</v>
      </c>
      <c r="Z689" t="s">
        <v>6000</v>
      </c>
      <c r="AA689" t="s">
        <v>113</v>
      </c>
      <c r="AB689" t="s">
        <v>6001</v>
      </c>
      <c r="AC689" t="s">
        <v>6002</v>
      </c>
      <c r="AD689">
        <v>0</v>
      </c>
      <c r="AE689" t="s">
        <v>113</v>
      </c>
      <c r="AF689" t="s">
        <v>113</v>
      </c>
      <c r="AG689" t="s">
        <v>113</v>
      </c>
      <c r="AH689" t="s">
        <v>194</v>
      </c>
      <c r="AI689" t="s">
        <v>132</v>
      </c>
      <c r="AJ689" t="s">
        <v>131</v>
      </c>
      <c r="AK689" t="s">
        <v>6003</v>
      </c>
      <c r="AL689" t="s">
        <v>6004</v>
      </c>
      <c r="AM689" t="s">
        <v>6005</v>
      </c>
      <c r="AN689" t="s">
        <v>154</v>
      </c>
      <c r="AO689" t="s">
        <v>266</v>
      </c>
      <c r="AP689">
        <v>61991612493</v>
      </c>
      <c r="AQ689" t="s">
        <v>6006</v>
      </c>
      <c r="AR689" t="s">
        <v>113</v>
      </c>
      <c r="AS689" t="s">
        <v>6007</v>
      </c>
      <c r="AT689" t="s">
        <v>113</v>
      </c>
      <c r="AU689" t="s">
        <v>113</v>
      </c>
      <c r="AW689" t="s">
        <v>159</v>
      </c>
      <c r="AX689" s="82">
        <f>IFERROR(FIND("Óbitos/feridos",consulta_completa__11[[#This Row],[13 - Ocorrências/Ambientes Atingidos]]),0)</f>
        <v>0</v>
      </c>
      <c r="AY689" s="83" t="str">
        <f t="shared" si="311"/>
        <v/>
      </c>
      <c r="AZ689" s="82">
        <f>IFERROR(FIND("População afetada/evacuada",consulta_completa__11[[#This Row],[13 - Ocorrências/Ambientes Atingidos]]),0)</f>
        <v>0</v>
      </c>
      <c r="BA689" s="82" t="str">
        <f t="shared" si="312"/>
        <v/>
      </c>
      <c r="BB689" s="82">
        <f>IFERROR(FIND("Suspensão de abastecimento de água",consulta_completa__11[[#This Row],[13 - Ocorrências/Ambientes Atingidos]]),0)</f>
        <v>0</v>
      </c>
      <c r="BC689" s="83" t="str">
        <f t="shared" si="340"/>
        <v/>
      </c>
      <c r="BD689" s="82">
        <f>IFERROR(FIND("Rio/córrego",consulta_completa__11[[#This Row],[13 - Ocorrências/Ambientes Atingidos]]),0)</f>
        <v>0</v>
      </c>
      <c r="BE689" s="83" t="str">
        <f t="shared" si="313"/>
        <v/>
      </c>
      <c r="BF689" s="82">
        <f>IFERROR(FIND("Lago",consulta_completa__11[[#This Row],[13 - Ocorrências/Ambientes Atingidos]]),0)</f>
        <v>0</v>
      </c>
      <c r="BG689" s="83" t="str">
        <f t="shared" si="314"/>
        <v/>
      </c>
      <c r="BH689" s="82">
        <f>IFERROR(FIND("Mar",consulta_completa__11[[#This Row],[13 - Ocorrências/Ambientes Atingidos]]),0)</f>
        <v>1</v>
      </c>
      <c r="BI689" s="83" t="str">
        <f t="shared" si="315"/>
        <v>X</v>
      </c>
      <c r="BJ689" s="82">
        <f>IFERROR(FIND("Praia",consulta_completa__11[[#This Row],[13 - Ocorrências/Ambientes Atingidos]]),0)</f>
        <v>0</v>
      </c>
      <c r="BK689" s="83" t="str">
        <f t="shared" si="316"/>
        <v/>
      </c>
      <c r="BL689" s="82">
        <f>IFERROR(FIND("Solo",consulta_completa__11[[#This Row],[13 - Ocorrências/Ambientes Atingidos]]),0)</f>
        <v>0</v>
      </c>
      <c r="BM689" s="83" t="str">
        <f t="shared" si="317"/>
        <v/>
      </c>
      <c r="BN689" s="82">
        <f>IFERROR(FIND("Águas subterrâneas",consulta_completa__11[[#This Row],[13 - Ocorrências/Ambientes Atingidos]]),0)</f>
        <v>0</v>
      </c>
      <c r="BO689" s="83" t="str">
        <f t="shared" si="318"/>
        <v/>
      </c>
      <c r="BP689" s="82">
        <f>IFERROR(FIND("Atmosfera",consulta_completa__11[[#This Row],[13 - Ocorrências/Ambientes Atingidos]]),0)</f>
        <v>0</v>
      </c>
      <c r="BQ689" s="83" t="str">
        <f t="shared" si="319"/>
        <v/>
      </c>
      <c r="BR689" s="82">
        <f>IFERROR(FIND("Flora",consulta_completa__11[[#This Row],[13 - Ocorrências/Ambientes Atingidos]]),0)</f>
        <v>0</v>
      </c>
      <c r="BS689" s="83" t="str">
        <f t="shared" si="320"/>
        <v/>
      </c>
      <c r="BT689" s="82">
        <f>IFERROR(FIND("Fauna",consulta_completa__11[[#This Row],[13 - Ocorrências/Ambientes Atingidos]]),0)</f>
        <v>0</v>
      </c>
      <c r="BU689" s="83" t="str">
        <f t="shared" si="321"/>
        <v/>
      </c>
      <c r="BV689" s="82">
        <f>IFERROR(FIND("UC federal",consulta_completa__11[[#This Row],[13 - Ocorrências/Ambientes Atingidos]]),0)</f>
        <v>0</v>
      </c>
      <c r="BW689" s="83" t="str">
        <f t="shared" si="322"/>
        <v/>
      </c>
      <c r="BX689" s="82">
        <f>IFERROR(FIND("UC estadual/municipal",consulta_completa__11[[#This Row],[13 - Ocorrências/Ambientes Atingidos]]),0)</f>
        <v>0</v>
      </c>
      <c r="BY689" s="83" t="str">
        <f t="shared" si="323"/>
        <v/>
      </c>
      <c r="BZ689" s="82">
        <f>IFERROR(FIND("Outro(s)",consulta_completa__11[[#This Row],[13 - Ocorrências/Ambientes Atingidos]]),0)</f>
        <v>0</v>
      </c>
      <c r="CA689" s="83" t="str">
        <f t="shared" si="324"/>
        <v/>
      </c>
      <c r="CB689" s="82">
        <f>IFERROR(FIND("Sem dano",consulta_completa__11[[#This Row],[13 - Ocorrências/Ambientes Atingidos]]),0)</f>
        <v>0</v>
      </c>
      <c r="CC689" s="83" t="str">
        <f t="shared" si="325"/>
        <v/>
      </c>
      <c r="CD689" s="82" t="str">
        <f>IF(consulta_completa__11[[#This Row],[13 - Ocorrências/Ambientes Atingidos]]="","X","")</f>
        <v/>
      </c>
      <c r="CE689" s="84">
        <f>IFERROR(FIND("IBAMA",consulta_completa__11[[#This Row],[14 - Inst. Atuando no Local]]),0)</f>
        <v>0</v>
      </c>
      <c r="CF689" s="84" t="str">
        <f t="shared" si="326"/>
        <v/>
      </c>
      <c r="CG689" s="84">
        <f>IFERROR(FIND("OEMA",consulta_completa__11[[#This Row],[14 - Inst. Atuando no Local]]),0)</f>
        <v>0</v>
      </c>
      <c r="CH689" s="84" t="str">
        <f t="shared" si="327"/>
        <v/>
      </c>
      <c r="CI689" s="84">
        <f>IFERROR(FIND("DEFESA CIVIL",consulta_completa__11[[#This Row],[14 - Inst. Atuando no Local]]),0)</f>
        <v>0</v>
      </c>
      <c r="CJ689" s="84" t="str">
        <f t="shared" si="328"/>
        <v/>
      </c>
      <c r="CK689" s="84">
        <f>IFERROR(FIND("CORPO DE BOMBEIROS",consulta_completa__11[[#This Row],[14 - Inst. Atuando no Local]]),0)</f>
        <v>0</v>
      </c>
      <c r="CL689" s="84" t="str">
        <f t="shared" si="329"/>
        <v/>
      </c>
      <c r="CM689" s="84">
        <f>IFERROR(FIND("POLÍCIA RODOVIÁRIA",consulta_completa__11[[#This Row],[14 - Inst. Atuando no Local]]),0)</f>
        <v>0</v>
      </c>
      <c r="CN689" s="84" t="str">
        <f t="shared" si="330"/>
        <v/>
      </c>
      <c r="CO689" s="84">
        <f>IFERROR(FIND("POLÍCIA MILITAR",consulta_completa__11[[#This Row],[14 - Inst. Atuando no Local]]),0)</f>
        <v>0</v>
      </c>
      <c r="CP689" s="84" t="str">
        <f t="shared" si="331"/>
        <v/>
      </c>
      <c r="CQ689" s="84">
        <f>IFERROR(FIND("POLÍCIA CIVIL",consulta_completa__11[[#This Row],[14 - Inst. Atuando no Local]]),0)</f>
        <v>0</v>
      </c>
      <c r="CR689" s="84" t="str">
        <f t="shared" si="332"/>
        <v/>
      </c>
      <c r="CS689" s="84">
        <f>IFERROR(FIND("MARINHA DO BRASIL",consulta_completa__11[[#This Row],[14 - Inst. Atuando no Local]]),0)</f>
        <v>0</v>
      </c>
      <c r="CT689" s="84" t="str">
        <f t="shared" si="333"/>
        <v/>
      </c>
      <c r="CU689" s="84">
        <f>IFERROR(FIND("EMPRESA ESPECIALIZADA EM ATENDIMENTO",consulta_completa__11[[#This Row],[14 - Inst. Atuando no Local]]),0)</f>
        <v>0</v>
      </c>
      <c r="CV689" s="84" t="str">
        <f t="shared" si="334"/>
        <v/>
      </c>
      <c r="CW689" s="84">
        <f>IFERROR(FIND("IBAMA",consulta_completa__11[[#This Row],[14 - Inst. Atuando no Local]]),0)</f>
        <v>0</v>
      </c>
      <c r="CX689" s="84" t="str">
        <f t="shared" si="335"/>
        <v/>
      </c>
      <c r="CY689" s="84" t="str">
        <f>IF(consulta_completa__11[[#This Row],[14 - Inst. Atuando no Local]]="","X","")</f>
        <v>X</v>
      </c>
      <c r="CZ689" s="84">
        <f>IFERROR(FIND("OUTRA (S)",consulta_completa__11[[#This Row],[14 - Inst. Atuando no Local]]),0)</f>
        <v>0</v>
      </c>
      <c r="DA689" s="84" t="str">
        <f t="shared" si="336"/>
        <v/>
      </c>
      <c r="DB689" s="35" t="str">
        <f t="shared" si="337"/>
        <v>Sim</v>
      </c>
      <c r="DC689" s="35" t="str">
        <f t="shared" si="338"/>
        <v>Não</v>
      </c>
      <c r="DD689" s="35" t="str">
        <f t="shared" si="339"/>
        <v>Sim</v>
      </c>
      <c r="DE689" s="87" t="str">
        <f t="shared" si="342"/>
        <v/>
      </c>
    </row>
    <row r="690" spans="1:109">
      <c r="A690" s="14">
        <v>202592018041</v>
      </c>
      <c r="B690" s="1">
        <v>45918</v>
      </c>
      <c r="C690" t="s">
        <v>109</v>
      </c>
      <c r="D690" t="s">
        <v>110</v>
      </c>
      <c r="E690" t="s">
        <v>111</v>
      </c>
      <c r="F690" t="s">
        <v>112</v>
      </c>
      <c r="G690" t="s">
        <v>113</v>
      </c>
      <c r="H690" t="s">
        <v>114</v>
      </c>
      <c r="I690" t="s">
        <v>114</v>
      </c>
      <c r="J690" t="s">
        <v>321</v>
      </c>
      <c r="K690" t="s">
        <v>6008</v>
      </c>
      <c r="L690" t="s">
        <v>323</v>
      </c>
      <c r="M690" t="s">
        <v>118</v>
      </c>
      <c r="N690" t="s">
        <v>119</v>
      </c>
      <c r="O690" t="s">
        <v>228</v>
      </c>
      <c r="P690" t="s">
        <v>142</v>
      </c>
      <c r="Q690" t="s">
        <v>143</v>
      </c>
      <c r="R690" t="s">
        <v>123</v>
      </c>
      <c r="S690" t="s">
        <v>201</v>
      </c>
      <c r="T690" t="s">
        <v>6009</v>
      </c>
      <c r="U690" t="s">
        <v>6010</v>
      </c>
      <c r="V690" t="s">
        <v>6011</v>
      </c>
      <c r="W690" t="b">
        <v>1</v>
      </c>
      <c r="Z690" t="s">
        <v>409</v>
      </c>
      <c r="AA690" t="s">
        <v>113</v>
      </c>
      <c r="AB690" t="s">
        <v>206</v>
      </c>
      <c r="AC690" t="s">
        <v>399</v>
      </c>
      <c r="AD690">
        <v>1</v>
      </c>
      <c r="AE690" t="s">
        <v>603</v>
      </c>
      <c r="AF690" t="s">
        <v>113</v>
      </c>
      <c r="AG690" t="s">
        <v>113</v>
      </c>
      <c r="AH690" t="s">
        <v>131</v>
      </c>
      <c r="AI690" t="s">
        <v>132</v>
      </c>
      <c r="AJ690" t="s">
        <v>131</v>
      </c>
      <c r="AK690" t="s">
        <v>6012</v>
      </c>
      <c r="AL690" t="s">
        <v>6013</v>
      </c>
      <c r="AM690" t="s">
        <v>402</v>
      </c>
      <c r="AN690" t="s">
        <v>113</v>
      </c>
      <c r="AO690" t="s">
        <v>113</v>
      </c>
      <c r="AQ690" t="s">
        <v>211</v>
      </c>
      <c r="AR690" t="s">
        <v>113</v>
      </c>
      <c r="AS690" t="s">
        <v>113</v>
      </c>
      <c r="AT690" t="s">
        <v>113</v>
      </c>
      <c r="AU690" t="s">
        <v>113</v>
      </c>
      <c r="AW690" t="s">
        <v>113</v>
      </c>
      <c r="AX690" s="82">
        <f>IFERROR(FIND("Óbitos/feridos",consulta_completa__11[[#This Row],[13 - Ocorrências/Ambientes Atingidos]]),0)</f>
        <v>0</v>
      </c>
      <c r="AY690" s="83" t="str">
        <f t="shared" si="311"/>
        <v/>
      </c>
      <c r="AZ690" s="82">
        <f>IFERROR(FIND("População afetada/evacuada",consulta_completa__11[[#This Row],[13 - Ocorrências/Ambientes Atingidos]]),0)</f>
        <v>0</v>
      </c>
      <c r="BA690" s="82" t="str">
        <f t="shared" si="312"/>
        <v/>
      </c>
      <c r="BB690" s="82">
        <f>IFERROR(FIND("Suspensão de abastecimento de água",consulta_completa__11[[#This Row],[13 - Ocorrências/Ambientes Atingidos]]),0)</f>
        <v>0</v>
      </c>
      <c r="BC690" s="83" t="str">
        <f t="shared" si="340"/>
        <v/>
      </c>
      <c r="BD690" s="82">
        <f>IFERROR(FIND("Rio/córrego",consulta_completa__11[[#This Row],[13 - Ocorrências/Ambientes Atingidos]]),0)</f>
        <v>0</v>
      </c>
      <c r="BE690" s="83" t="str">
        <f t="shared" si="313"/>
        <v/>
      </c>
      <c r="BF690" s="82">
        <f>IFERROR(FIND("Lago",consulta_completa__11[[#This Row],[13 - Ocorrências/Ambientes Atingidos]]),0)</f>
        <v>0</v>
      </c>
      <c r="BG690" s="83" t="str">
        <f t="shared" si="314"/>
        <v/>
      </c>
      <c r="BH690" s="82">
        <f>IFERROR(FIND("Mar",consulta_completa__11[[#This Row],[13 - Ocorrências/Ambientes Atingidos]]),0)</f>
        <v>1</v>
      </c>
      <c r="BI690" s="83" t="str">
        <f t="shared" si="315"/>
        <v>X</v>
      </c>
      <c r="BJ690" s="82">
        <f>IFERROR(FIND("Praia",consulta_completa__11[[#This Row],[13 - Ocorrências/Ambientes Atingidos]]),0)</f>
        <v>0</v>
      </c>
      <c r="BK690" s="83" t="str">
        <f t="shared" si="316"/>
        <v/>
      </c>
      <c r="BL690" s="82">
        <f>IFERROR(FIND("Solo",consulta_completa__11[[#This Row],[13 - Ocorrências/Ambientes Atingidos]]),0)</f>
        <v>0</v>
      </c>
      <c r="BM690" s="83" t="str">
        <f t="shared" si="317"/>
        <v/>
      </c>
      <c r="BN690" s="82">
        <f>IFERROR(FIND("Águas subterrâneas",consulta_completa__11[[#This Row],[13 - Ocorrências/Ambientes Atingidos]]),0)</f>
        <v>0</v>
      </c>
      <c r="BO690" s="83" t="str">
        <f t="shared" si="318"/>
        <v/>
      </c>
      <c r="BP690" s="82">
        <f>IFERROR(FIND("Atmosfera",consulta_completa__11[[#This Row],[13 - Ocorrências/Ambientes Atingidos]]),0)</f>
        <v>0</v>
      </c>
      <c r="BQ690" s="83" t="str">
        <f t="shared" si="319"/>
        <v/>
      </c>
      <c r="BR690" s="82">
        <f>IFERROR(FIND("Flora",consulta_completa__11[[#This Row],[13 - Ocorrências/Ambientes Atingidos]]),0)</f>
        <v>0</v>
      </c>
      <c r="BS690" s="83" t="str">
        <f t="shared" si="320"/>
        <v/>
      </c>
      <c r="BT690" s="82">
        <f>IFERROR(FIND("Fauna",consulta_completa__11[[#This Row],[13 - Ocorrências/Ambientes Atingidos]]),0)</f>
        <v>0</v>
      </c>
      <c r="BU690" s="83" t="str">
        <f t="shared" si="321"/>
        <v/>
      </c>
      <c r="BV690" s="82">
        <f>IFERROR(FIND("UC federal",consulta_completa__11[[#This Row],[13 - Ocorrências/Ambientes Atingidos]]),0)</f>
        <v>0</v>
      </c>
      <c r="BW690" s="83" t="str">
        <f t="shared" si="322"/>
        <v/>
      </c>
      <c r="BX690" s="82">
        <f>IFERROR(FIND("UC estadual/municipal",consulta_completa__11[[#This Row],[13 - Ocorrências/Ambientes Atingidos]]),0)</f>
        <v>0</v>
      </c>
      <c r="BY690" s="83" t="str">
        <f t="shared" si="323"/>
        <v/>
      </c>
      <c r="BZ690" s="82">
        <f>IFERROR(FIND("Outro(s)",consulta_completa__11[[#This Row],[13 - Ocorrências/Ambientes Atingidos]]),0)</f>
        <v>0</v>
      </c>
      <c r="CA690" s="83" t="str">
        <f t="shared" si="324"/>
        <v/>
      </c>
      <c r="CB690" s="82">
        <f>IFERROR(FIND("Sem dano",consulta_completa__11[[#This Row],[13 - Ocorrências/Ambientes Atingidos]]),0)</f>
        <v>0</v>
      </c>
      <c r="CC690" s="83" t="str">
        <f t="shared" si="325"/>
        <v/>
      </c>
      <c r="CD690" s="82" t="str">
        <f>IF(consulta_completa__11[[#This Row],[13 - Ocorrências/Ambientes Atingidos]]="","X","")</f>
        <v/>
      </c>
      <c r="CE690" s="84">
        <f>IFERROR(FIND("IBAMA",consulta_completa__11[[#This Row],[14 - Inst. Atuando no Local]]),0)</f>
        <v>0</v>
      </c>
      <c r="CF690" s="84" t="str">
        <f t="shared" si="326"/>
        <v/>
      </c>
      <c r="CG690" s="84">
        <f>IFERROR(FIND("OEMA",consulta_completa__11[[#This Row],[14 - Inst. Atuando no Local]]),0)</f>
        <v>0</v>
      </c>
      <c r="CH690" s="84" t="str">
        <f t="shared" si="327"/>
        <v/>
      </c>
      <c r="CI690" s="84">
        <f>IFERROR(FIND("DEFESA CIVIL",consulta_completa__11[[#This Row],[14 - Inst. Atuando no Local]]),0)</f>
        <v>0</v>
      </c>
      <c r="CJ690" s="84" t="str">
        <f t="shared" si="328"/>
        <v/>
      </c>
      <c r="CK690" s="84">
        <f>IFERROR(FIND("CORPO DE BOMBEIROS",consulta_completa__11[[#This Row],[14 - Inst. Atuando no Local]]),0)</f>
        <v>0</v>
      </c>
      <c r="CL690" s="84" t="str">
        <f t="shared" si="329"/>
        <v/>
      </c>
      <c r="CM690" s="84">
        <f>IFERROR(FIND("POLÍCIA RODOVIÁRIA",consulta_completa__11[[#This Row],[14 - Inst. Atuando no Local]]),0)</f>
        <v>0</v>
      </c>
      <c r="CN690" s="84" t="str">
        <f t="shared" si="330"/>
        <v/>
      </c>
      <c r="CO690" s="84">
        <f>IFERROR(FIND("POLÍCIA MILITAR",consulta_completa__11[[#This Row],[14 - Inst. Atuando no Local]]),0)</f>
        <v>0</v>
      </c>
      <c r="CP690" s="84" t="str">
        <f t="shared" si="331"/>
        <v/>
      </c>
      <c r="CQ690" s="84">
        <f>IFERROR(FIND("POLÍCIA CIVIL",consulta_completa__11[[#This Row],[14 - Inst. Atuando no Local]]),0)</f>
        <v>0</v>
      </c>
      <c r="CR690" s="84" t="str">
        <f t="shared" si="332"/>
        <v/>
      </c>
      <c r="CS690" s="84">
        <f>IFERROR(FIND("MARINHA DO BRASIL",consulta_completa__11[[#This Row],[14 - Inst. Atuando no Local]]),0)</f>
        <v>0</v>
      </c>
      <c r="CT690" s="84" t="str">
        <f t="shared" si="333"/>
        <v/>
      </c>
      <c r="CU690" s="84">
        <f>IFERROR(FIND("EMPRESA ESPECIALIZADA EM ATENDIMENTO",consulta_completa__11[[#This Row],[14 - Inst. Atuando no Local]]),0)</f>
        <v>0</v>
      </c>
      <c r="CV690" s="84" t="str">
        <f t="shared" si="334"/>
        <v/>
      </c>
      <c r="CW690" s="84">
        <f>IFERROR(FIND("IBAMA",consulta_completa__11[[#This Row],[14 - Inst. Atuando no Local]]),0)</f>
        <v>0</v>
      </c>
      <c r="CX690" s="84" t="str">
        <f t="shared" si="335"/>
        <v/>
      </c>
      <c r="CY690" s="84" t="str">
        <f>IF(consulta_completa__11[[#This Row],[14 - Inst. Atuando no Local]]="","X","")</f>
        <v/>
      </c>
      <c r="CZ690" s="84">
        <f>IFERROR(FIND("OUTRA (S)",consulta_completa__11[[#This Row],[14 - Inst. Atuando no Local]]),0)</f>
        <v>0</v>
      </c>
      <c r="DA690" s="84" t="str">
        <f t="shared" si="336"/>
        <v/>
      </c>
      <c r="DB690" s="35" t="str">
        <f t="shared" si="337"/>
        <v>Sim</v>
      </c>
      <c r="DC690" s="35" t="str">
        <f t="shared" si="338"/>
        <v>Não</v>
      </c>
      <c r="DD690" s="35" t="str">
        <f t="shared" si="339"/>
        <v>Sim</v>
      </c>
      <c r="DE690" s="87" t="str">
        <f t="shared" si="342"/>
        <v/>
      </c>
    </row>
    <row r="691" spans="1:109">
      <c r="A691" s="14">
        <v>202592014439</v>
      </c>
      <c r="B691" s="1">
        <v>45919</v>
      </c>
      <c r="C691" t="s">
        <v>762</v>
      </c>
      <c r="D691" t="s">
        <v>180</v>
      </c>
      <c r="E691" t="s">
        <v>286</v>
      </c>
      <c r="F691" t="s">
        <v>139</v>
      </c>
      <c r="G691" t="s">
        <v>113</v>
      </c>
      <c r="H691" t="s">
        <v>114</v>
      </c>
      <c r="I691" t="s">
        <v>114</v>
      </c>
      <c r="J691" t="s">
        <v>2857</v>
      </c>
      <c r="K691" t="s">
        <v>1576</v>
      </c>
      <c r="L691" t="s">
        <v>1352</v>
      </c>
      <c r="M691" t="s">
        <v>140</v>
      </c>
      <c r="N691" t="s">
        <v>141</v>
      </c>
      <c r="O691" t="s">
        <v>120</v>
      </c>
      <c r="P691" t="s">
        <v>200</v>
      </c>
      <c r="Q691" t="s">
        <v>230</v>
      </c>
      <c r="R691" t="s">
        <v>123</v>
      </c>
      <c r="S691" t="s">
        <v>113</v>
      </c>
      <c r="T691" t="s">
        <v>6014</v>
      </c>
      <c r="U691" t="s">
        <v>113</v>
      </c>
      <c r="V691" t="s">
        <v>6015</v>
      </c>
      <c r="W691" t="b">
        <v>1</v>
      </c>
      <c r="Z691" t="s">
        <v>6016</v>
      </c>
      <c r="AA691" t="s">
        <v>113</v>
      </c>
      <c r="AB691" t="s">
        <v>6017</v>
      </c>
      <c r="AC691" t="s">
        <v>6018</v>
      </c>
      <c r="AD691">
        <v>0</v>
      </c>
      <c r="AE691" t="s">
        <v>113</v>
      </c>
      <c r="AF691" t="s">
        <v>113</v>
      </c>
      <c r="AG691" t="s">
        <v>113</v>
      </c>
      <c r="AH691" t="s">
        <v>131</v>
      </c>
      <c r="AI691" t="s">
        <v>132</v>
      </c>
      <c r="AJ691" t="s">
        <v>131</v>
      </c>
      <c r="AK691" t="s">
        <v>6019</v>
      </c>
      <c r="AL691" t="s">
        <v>6020</v>
      </c>
      <c r="AM691" t="s">
        <v>6021</v>
      </c>
      <c r="AN691" t="s">
        <v>774</v>
      </c>
      <c r="AO691" t="s">
        <v>6022</v>
      </c>
      <c r="AP691">
        <v>11934123210</v>
      </c>
      <c r="AQ691" t="s">
        <v>5602</v>
      </c>
      <c r="AR691" t="s">
        <v>113</v>
      </c>
      <c r="AS691" t="s">
        <v>113</v>
      </c>
      <c r="AT691" t="s">
        <v>113</v>
      </c>
      <c r="AU691" t="s">
        <v>113</v>
      </c>
      <c r="AW691" t="s">
        <v>113</v>
      </c>
      <c r="AX691" s="82">
        <f>IFERROR(FIND("Óbitos/feridos",consulta_completa__11[[#This Row],[13 - Ocorrências/Ambientes Atingidos]]),0)</f>
        <v>0</v>
      </c>
      <c r="AY691" s="83" t="str">
        <f t="shared" si="311"/>
        <v/>
      </c>
      <c r="AZ691" s="82">
        <f>IFERROR(FIND("População afetada/evacuada",consulta_completa__11[[#This Row],[13 - Ocorrências/Ambientes Atingidos]]),0)</f>
        <v>0</v>
      </c>
      <c r="BA691" s="82" t="str">
        <f t="shared" si="312"/>
        <v/>
      </c>
      <c r="BB691" s="82">
        <f>IFERROR(FIND("Suspensão de abastecimento de água",consulta_completa__11[[#This Row],[13 - Ocorrências/Ambientes Atingidos]]),0)</f>
        <v>0</v>
      </c>
      <c r="BC691" s="83" t="str">
        <f t="shared" si="340"/>
        <v/>
      </c>
      <c r="BD691" s="82">
        <f>IFERROR(FIND("Rio/córrego",consulta_completa__11[[#This Row],[13 - Ocorrências/Ambientes Atingidos]]),0)</f>
        <v>0</v>
      </c>
      <c r="BE691" s="83" t="str">
        <f t="shared" si="313"/>
        <v/>
      </c>
      <c r="BF691" s="82">
        <f>IFERROR(FIND("Lago",consulta_completa__11[[#This Row],[13 - Ocorrências/Ambientes Atingidos]]),0)</f>
        <v>0</v>
      </c>
      <c r="BG691" s="83" t="str">
        <f t="shared" si="314"/>
        <v/>
      </c>
      <c r="BH691" s="82">
        <f>IFERROR(FIND("Mar",consulta_completa__11[[#This Row],[13 - Ocorrências/Ambientes Atingidos]]),0)</f>
        <v>0</v>
      </c>
      <c r="BI691" s="83" t="str">
        <f t="shared" si="315"/>
        <v/>
      </c>
      <c r="BJ691" s="82">
        <f>IFERROR(FIND("Praia",consulta_completa__11[[#This Row],[13 - Ocorrências/Ambientes Atingidos]]),0)</f>
        <v>0</v>
      </c>
      <c r="BK691" s="83" t="str">
        <f t="shared" si="316"/>
        <v/>
      </c>
      <c r="BL691" s="82">
        <f>IFERROR(FIND("Solo",consulta_completa__11[[#This Row],[13 - Ocorrências/Ambientes Atingidos]]),0)</f>
        <v>1</v>
      </c>
      <c r="BM691" s="83" t="str">
        <f t="shared" si="317"/>
        <v>X</v>
      </c>
      <c r="BN691" s="82">
        <f>IFERROR(FIND("Águas subterrâneas",consulta_completa__11[[#This Row],[13 - Ocorrências/Ambientes Atingidos]]),0)</f>
        <v>0</v>
      </c>
      <c r="BO691" s="83" t="str">
        <f t="shared" si="318"/>
        <v/>
      </c>
      <c r="BP691" s="82">
        <f>IFERROR(FIND("Atmosfera",consulta_completa__11[[#This Row],[13 - Ocorrências/Ambientes Atingidos]]),0)</f>
        <v>0</v>
      </c>
      <c r="BQ691" s="83" t="str">
        <f t="shared" si="319"/>
        <v/>
      </c>
      <c r="BR691" s="82">
        <f>IFERROR(FIND("Flora",consulta_completa__11[[#This Row],[13 - Ocorrências/Ambientes Atingidos]]),0)</f>
        <v>0</v>
      </c>
      <c r="BS691" s="83" t="str">
        <f t="shared" si="320"/>
        <v/>
      </c>
      <c r="BT691" s="82">
        <f>IFERROR(FIND("Fauna",consulta_completa__11[[#This Row],[13 - Ocorrências/Ambientes Atingidos]]),0)</f>
        <v>0</v>
      </c>
      <c r="BU691" s="83" t="str">
        <f t="shared" si="321"/>
        <v/>
      </c>
      <c r="BV691" s="82">
        <f>IFERROR(FIND("UC federal",consulta_completa__11[[#This Row],[13 - Ocorrências/Ambientes Atingidos]]),0)</f>
        <v>0</v>
      </c>
      <c r="BW691" s="83" t="str">
        <f t="shared" si="322"/>
        <v/>
      </c>
      <c r="BX691" s="82">
        <f>IFERROR(FIND("UC estadual/municipal",consulta_completa__11[[#This Row],[13 - Ocorrências/Ambientes Atingidos]]),0)</f>
        <v>0</v>
      </c>
      <c r="BY691" s="83" t="str">
        <f t="shared" si="323"/>
        <v/>
      </c>
      <c r="BZ691" s="82">
        <f>IFERROR(FIND("Outro(s)",consulta_completa__11[[#This Row],[13 - Ocorrências/Ambientes Atingidos]]),0)</f>
        <v>0</v>
      </c>
      <c r="CA691" s="83" t="str">
        <f t="shared" si="324"/>
        <v/>
      </c>
      <c r="CB691" s="82">
        <f>IFERROR(FIND("Sem dano",consulta_completa__11[[#This Row],[13 - Ocorrências/Ambientes Atingidos]]),0)</f>
        <v>0</v>
      </c>
      <c r="CC691" s="83" t="str">
        <f t="shared" si="325"/>
        <v/>
      </c>
      <c r="CD691" s="82" t="str">
        <f>IF(consulta_completa__11[[#This Row],[13 - Ocorrências/Ambientes Atingidos]]="","X","")</f>
        <v/>
      </c>
      <c r="CE691" s="84">
        <f>IFERROR(FIND("IBAMA",consulta_completa__11[[#This Row],[14 - Inst. Atuando no Local]]),0)</f>
        <v>0</v>
      </c>
      <c r="CF691" s="84" t="str">
        <f t="shared" si="326"/>
        <v/>
      </c>
      <c r="CG691" s="84">
        <f>IFERROR(FIND("OEMA",consulta_completa__11[[#This Row],[14 - Inst. Atuando no Local]]),0)</f>
        <v>0</v>
      </c>
      <c r="CH691" s="84" t="str">
        <f t="shared" si="327"/>
        <v/>
      </c>
      <c r="CI691" s="84">
        <f>IFERROR(FIND("DEFESA CIVIL",consulta_completa__11[[#This Row],[14 - Inst. Atuando no Local]]),0)</f>
        <v>0</v>
      </c>
      <c r="CJ691" s="84" t="str">
        <f t="shared" si="328"/>
        <v/>
      </c>
      <c r="CK691" s="84">
        <f>IFERROR(FIND("CORPO DE BOMBEIROS",consulta_completa__11[[#This Row],[14 - Inst. Atuando no Local]]),0)</f>
        <v>0</v>
      </c>
      <c r="CL691" s="84" t="str">
        <f t="shared" si="329"/>
        <v/>
      </c>
      <c r="CM691" s="84">
        <f>IFERROR(FIND("POLÍCIA RODOVIÁRIA",consulta_completa__11[[#This Row],[14 - Inst. Atuando no Local]]),0)</f>
        <v>0</v>
      </c>
      <c r="CN691" s="84" t="str">
        <f t="shared" si="330"/>
        <v/>
      </c>
      <c r="CO691" s="84">
        <f>IFERROR(FIND("POLÍCIA MILITAR",consulta_completa__11[[#This Row],[14 - Inst. Atuando no Local]]),0)</f>
        <v>0</v>
      </c>
      <c r="CP691" s="84" t="str">
        <f t="shared" si="331"/>
        <v/>
      </c>
      <c r="CQ691" s="84">
        <f>IFERROR(FIND("POLÍCIA CIVIL",consulta_completa__11[[#This Row],[14 - Inst. Atuando no Local]]),0)</f>
        <v>0</v>
      </c>
      <c r="CR691" s="84" t="str">
        <f t="shared" si="332"/>
        <v/>
      </c>
      <c r="CS691" s="84">
        <f>IFERROR(FIND("MARINHA DO BRASIL",consulta_completa__11[[#This Row],[14 - Inst. Atuando no Local]]),0)</f>
        <v>0</v>
      </c>
      <c r="CT691" s="84" t="str">
        <f t="shared" si="333"/>
        <v/>
      </c>
      <c r="CU691" s="84">
        <f>IFERROR(FIND("EMPRESA ESPECIALIZADA EM ATENDIMENTO",consulta_completa__11[[#This Row],[14 - Inst. Atuando no Local]]),0)</f>
        <v>0</v>
      </c>
      <c r="CV691" s="84" t="str">
        <f t="shared" si="334"/>
        <v/>
      </c>
      <c r="CW691" s="84">
        <f>IFERROR(FIND("IBAMA",consulta_completa__11[[#This Row],[14 - Inst. Atuando no Local]]),0)</f>
        <v>0</v>
      </c>
      <c r="CX691" s="84" t="str">
        <f t="shared" si="335"/>
        <v/>
      </c>
      <c r="CY691" s="84" t="str">
        <f>IF(consulta_completa__11[[#This Row],[14 - Inst. Atuando no Local]]="","X","")</f>
        <v/>
      </c>
      <c r="CZ691" s="84">
        <f>IFERROR(FIND("OUTRA (S)",consulta_completa__11[[#This Row],[14 - Inst. Atuando no Local]]),0)</f>
        <v>0</v>
      </c>
      <c r="DA691" s="84" t="str">
        <f t="shared" si="336"/>
        <v/>
      </c>
      <c r="DB691" s="35" t="str">
        <f t="shared" si="337"/>
        <v>Sim</v>
      </c>
      <c r="DC691" s="35" t="str">
        <f t="shared" si="338"/>
        <v>Não</v>
      </c>
      <c r="DD691" s="35" t="str">
        <f t="shared" si="339"/>
        <v>Sim</v>
      </c>
      <c r="DE691" s="87" t="str">
        <f t="shared" si="342"/>
        <v/>
      </c>
    </row>
    <row r="692" spans="1:109">
      <c r="A692" s="14">
        <v>202592079200</v>
      </c>
      <c r="B692" s="1">
        <v>45919</v>
      </c>
      <c r="C692" t="s">
        <v>109</v>
      </c>
      <c r="D692" t="s">
        <v>110</v>
      </c>
      <c r="E692" t="s">
        <v>111</v>
      </c>
      <c r="F692" t="s">
        <v>112</v>
      </c>
      <c r="G692" t="s">
        <v>113</v>
      </c>
      <c r="H692" t="s">
        <v>114</v>
      </c>
      <c r="I692" t="s">
        <v>114</v>
      </c>
      <c r="J692" t="s">
        <v>321</v>
      </c>
      <c r="K692" t="s">
        <v>6023</v>
      </c>
      <c r="L692" t="s">
        <v>323</v>
      </c>
      <c r="M692" t="s">
        <v>118</v>
      </c>
      <c r="N692" t="s">
        <v>119</v>
      </c>
      <c r="O692" t="s">
        <v>228</v>
      </c>
      <c r="P692" t="s">
        <v>200</v>
      </c>
      <c r="Q692" t="s">
        <v>122</v>
      </c>
      <c r="R692" t="s">
        <v>123</v>
      </c>
      <c r="S692" t="s">
        <v>201</v>
      </c>
      <c r="T692" t="s">
        <v>6024</v>
      </c>
      <c r="U692" t="s">
        <v>6025</v>
      </c>
      <c r="V692" t="s">
        <v>6026</v>
      </c>
      <c r="W692" t="b">
        <v>1</v>
      </c>
      <c r="Z692" t="s">
        <v>409</v>
      </c>
      <c r="AA692" t="s">
        <v>113</v>
      </c>
      <c r="AB692" t="s">
        <v>206</v>
      </c>
      <c r="AC692" t="s">
        <v>207</v>
      </c>
      <c r="AD692">
        <v>1</v>
      </c>
      <c r="AE692" t="s">
        <v>206</v>
      </c>
      <c r="AF692" t="s">
        <v>113</v>
      </c>
      <c r="AG692" t="s">
        <v>113</v>
      </c>
      <c r="AH692" t="s">
        <v>131</v>
      </c>
      <c r="AI692" t="s">
        <v>132</v>
      </c>
      <c r="AJ692" t="s">
        <v>131</v>
      </c>
      <c r="AK692" t="s">
        <v>6027</v>
      </c>
      <c r="AL692" t="s">
        <v>6028</v>
      </c>
      <c r="AM692" t="s">
        <v>210</v>
      </c>
      <c r="AN692" t="s">
        <v>113</v>
      </c>
      <c r="AO692" t="s">
        <v>113</v>
      </c>
      <c r="AQ692" t="s">
        <v>211</v>
      </c>
      <c r="AR692" t="s">
        <v>113</v>
      </c>
      <c r="AS692" t="s">
        <v>113</v>
      </c>
      <c r="AT692" t="s">
        <v>113</v>
      </c>
      <c r="AU692" t="s">
        <v>113</v>
      </c>
      <c r="AW692" t="s">
        <v>113</v>
      </c>
      <c r="AX692" s="82">
        <f>IFERROR(FIND("Óbitos/feridos",consulta_completa__11[[#This Row],[13 - Ocorrências/Ambientes Atingidos]]),0)</f>
        <v>0</v>
      </c>
      <c r="AY692" s="83" t="str">
        <f t="shared" si="311"/>
        <v/>
      </c>
      <c r="AZ692" s="82">
        <f>IFERROR(FIND("População afetada/evacuada",consulta_completa__11[[#This Row],[13 - Ocorrências/Ambientes Atingidos]]),0)</f>
        <v>0</v>
      </c>
      <c r="BA692" s="82" t="str">
        <f t="shared" si="312"/>
        <v/>
      </c>
      <c r="BB692" s="82">
        <f>IFERROR(FIND("Suspensão de abastecimento de água",consulta_completa__11[[#This Row],[13 - Ocorrências/Ambientes Atingidos]]),0)</f>
        <v>0</v>
      </c>
      <c r="BC692" s="83" t="str">
        <f t="shared" si="340"/>
        <v/>
      </c>
      <c r="BD692" s="82">
        <f>IFERROR(FIND("Rio/córrego",consulta_completa__11[[#This Row],[13 - Ocorrências/Ambientes Atingidos]]),0)</f>
        <v>0</v>
      </c>
      <c r="BE692" s="83" t="str">
        <f t="shared" si="313"/>
        <v/>
      </c>
      <c r="BF692" s="82">
        <f>IFERROR(FIND("Lago",consulta_completa__11[[#This Row],[13 - Ocorrências/Ambientes Atingidos]]),0)</f>
        <v>0</v>
      </c>
      <c r="BG692" s="83" t="str">
        <f t="shared" si="314"/>
        <v/>
      </c>
      <c r="BH692" s="82">
        <f>IFERROR(FIND("Mar",consulta_completa__11[[#This Row],[13 - Ocorrências/Ambientes Atingidos]]),0)</f>
        <v>1</v>
      </c>
      <c r="BI692" s="83" t="str">
        <f t="shared" si="315"/>
        <v>X</v>
      </c>
      <c r="BJ692" s="82">
        <f>IFERROR(FIND("Praia",consulta_completa__11[[#This Row],[13 - Ocorrências/Ambientes Atingidos]]),0)</f>
        <v>0</v>
      </c>
      <c r="BK692" s="83" t="str">
        <f t="shared" si="316"/>
        <v/>
      </c>
      <c r="BL692" s="82">
        <f>IFERROR(FIND("Solo",consulta_completa__11[[#This Row],[13 - Ocorrências/Ambientes Atingidos]]),0)</f>
        <v>0</v>
      </c>
      <c r="BM692" s="83" t="str">
        <f t="shared" si="317"/>
        <v/>
      </c>
      <c r="BN692" s="82">
        <f>IFERROR(FIND("Águas subterrâneas",consulta_completa__11[[#This Row],[13 - Ocorrências/Ambientes Atingidos]]),0)</f>
        <v>0</v>
      </c>
      <c r="BO692" s="83" t="str">
        <f t="shared" si="318"/>
        <v/>
      </c>
      <c r="BP692" s="82">
        <f>IFERROR(FIND("Atmosfera",consulta_completa__11[[#This Row],[13 - Ocorrências/Ambientes Atingidos]]),0)</f>
        <v>0</v>
      </c>
      <c r="BQ692" s="83" t="str">
        <f t="shared" si="319"/>
        <v/>
      </c>
      <c r="BR692" s="82">
        <f>IFERROR(FIND("Flora",consulta_completa__11[[#This Row],[13 - Ocorrências/Ambientes Atingidos]]),0)</f>
        <v>0</v>
      </c>
      <c r="BS692" s="83" t="str">
        <f t="shared" si="320"/>
        <v/>
      </c>
      <c r="BT692" s="82">
        <f>IFERROR(FIND("Fauna",consulta_completa__11[[#This Row],[13 - Ocorrências/Ambientes Atingidos]]),0)</f>
        <v>0</v>
      </c>
      <c r="BU692" s="83" t="str">
        <f t="shared" si="321"/>
        <v/>
      </c>
      <c r="BV692" s="82">
        <f>IFERROR(FIND("UC federal",consulta_completa__11[[#This Row],[13 - Ocorrências/Ambientes Atingidos]]),0)</f>
        <v>0</v>
      </c>
      <c r="BW692" s="83" t="str">
        <f t="shared" si="322"/>
        <v/>
      </c>
      <c r="BX692" s="82">
        <f>IFERROR(FIND("UC estadual/municipal",consulta_completa__11[[#This Row],[13 - Ocorrências/Ambientes Atingidos]]),0)</f>
        <v>0</v>
      </c>
      <c r="BY692" s="83" t="str">
        <f t="shared" si="323"/>
        <v/>
      </c>
      <c r="BZ692" s="82">
        <f>IFERROR(FIND("Outro(s)",consulta_completa__11[[#This Row],[13 - Ocorrências/Ambientes Atingidos]]),0)</f>
        <v>0</v>
      </c>
      <c r="CA692" s="83" t="str">
        <f t="shared" si="324"/>
        <v/>
      </c>
      <c r="CB692" s="82">
        <f>IFERROR(FIND("Sem dano",consulta_completa__11[[#This Row],[13 - Ocorrências/Ambientes Atingidos]]),0)</f>
        <v>0</v>
      </c>
      <c r="CC692" s="83" t="str">
        <f t="shared" si="325"/>
        <v/>
      </c>
      <c r="CD692" s="82" t="str">
        <f>IF(consulta_completa__11[[#This Row],[13 - Ocorrências/Ambientes Atingidos]]="","X","")</f>
        <v/>
      </c>
      <c r="CE692" s="84">
        <f>IFERROR(FIND("IBAMA",consulta_completa__11[[#This Row],[14 - Inst. Atuando no Local]]),0)</f>
        <v>0</v>
      </c>
      <c r="CF692" s="84" t="str">
        <f t="shared" si="326"/>
        <v/>
      </c>
      <c r="CG692" s="84">
        <f>IFERROR(FIND("OEMA",consulta_completa__11[[#This Row],[14 - Inst. Atuando no Local]]),0)</f>
        <v>0</v>
      </c>
      <c r="CH692" s="84" t="str">
        <f t="shared" si="327"/>
        <v/>
      </c>
      <c r="CI692" s="84">
        <f>IFERROR(FIND("DEFESA CIVIL",consulta_completa__11[[#This Row],[14 - Inst. Atuando no Local]]),0)</f>
        <v>0</v>
      </c>
      <c r="CJ692" s="84" t="str">
        <f t="shared" si="328"/>
        <v/>
      </c>
      <c r="CK692" s="84">
        <f>IFERROR(FIND("CORPO DE BOMBEIROS",consulta_completa__11[[#This Row],[14 - Inst. Atuando no Local]]),0)</f>
        <v>0</v>
      </c>
      <c r="CL692" s="84" t="str">
        <f t="shared" si="329"/>
        <v/>
      </c>
      <c r="CM692" s="84">
        <f>IFERROR(FIND("POLÍCIA RODOVIÁRIA",consulta_completa__11[[#This Row],[14 - Inst. Atuando no Local]]),0)</f>
        <v>0</v>
      </c>
      <c r="CN692" s="84" t="str">
        <f t="shared" si="330"/>
        <v/>
      </c>
      <c r="CO692" s="84">
        <f>IFERROR(FIND("POLÍCIA MILITAR",consulta_completa__11[[#This Row],[14 - Inst. Atuando no Local]]),0)</f>
        <v>0</v>
      </c>
      <c r="CP692" s="84" t="str">
        <f t="shared" si="331"/>
        <v/>
      </c>
      <c r="CQ692" s="84">
        <f>IFERROR(FIND("POLÍCIA CIVIL",consulta_completa__11[[#This Row],[14 - Inst. Atuando no Local]]),0)</f>
        <v>0</v>
      </c>
      <c r="CR692" s="84" t="str">
        <f t="shared" si="332"/>
        <v/>
      </c>
      <c r="CS692" s="84">
        <f>IFERROR(FIND("MARINHA DO BRASIL",consulta_completa__11[[#This Row],[14 - Inst. Atuando no Local]]),0)</f>
        <v>0</v>
      </c>
      <c r="CT692" s="84" t="str">
        <f t="shared" si="333"/>
        <v/>
      </c>
      <c r="CU692" s="84">
        <f>IFERROR(FIND("EMPRESA ESPECIALIZADA EM ATENDIMENTO",consulta_completa__11[[#This Row],[14 - Inst. Atuando no Local]]),0)</f>
        <v>0</v>
      </c>
      <c r="CV692" s="84" t="str">
        <f t="shared" si="334"/>
        <v/>
      </c>
      <c r="CW692" s="84">
        <f>IFERROR(FIND("IBAMA",consulta_completa__11[[#This Row],[14 - Inst. Atuando no Local]]),0)</f>
        <v>0</v>
      </c>
      <c r="CX692" s="84" t="str">
        <f t="shared" si="335"/>
        <v/>
      </c>
      <c r="CY692" s="84" t="str">
        <f>IF(consulta_completa__11[[#This Row],[14 - Inst. Atuando no Local]]="","X","")</f>
        <v/>
      </c>
      <c r="CZ692" s="84">
        <f>IFERROR(FIND("OUTRA (S)",consulta_completa__11[[#This Row],[14 - Inst. Atuando no Local]]),0)</f>
        <v>0</v>
      </c>
      <c r="DA692" s="84" t="str">
        <f t="shared" si="336"/>
        <v/>
      </c>
      <c r="DB692" s="35" t="str">
        <f t="shared" si="337"/>
        <v>Sim</v>
      </c>
      <c r="DC692" s="35" t="str">
        <f t="shared" si="338"/>
        <v>Não</v>
      </c>
      <c r="DD692" s="35" t="str">
        <f t="shared" si="339"/>
        <v>Sim</v>
      </c>
      <c r="DE692" s="87" t="str">
        <f t="shared" si="342"/>
        <v/>
      </c>
    </row>
    <row r="693" spans="1:109">
      <c r="A693" s="14">
        <v>202592061215</v>
      </c>
      <c r="B693" s="1">
        <v>45920</v>
      </c>
      <c r="C693" t="s">
        <v>6029</v>
      </c>
      <c r="D693" t="s">
        <v>1546</v>
      </c>
      <c r="E693" t="s">
        <v>286</v>
      </c>
      <c r="F693" t="s">
        <v>112</v>
      </c>
      <c r="G693" t="s">
        <v>839</v>
      </c>
      <c r="H693" t="s">
        <v>1329</v>
      </c>
      <c r="I693" t="s">
        <v>648</v>
      </c>
      <c r="J693" t="s">
        <v>113</v>
      </c>
      <c r="K693" t="s">
        <v>114</v>
      </c>
      <c r="L693" t="s">
        <v>114</v>
      </c>
      <c r="M693" t="s">
        <v>140</v>
      </c>
      <c r="N693" t="s">
        <v>119</v>
      </c>
      <c r="O693" t="s">
        <v>120</v>
      </c>
      <c r="P693" t="s">
        <v>229</v>
      </c>
      <c r="Q693" t="s">
        <v>143</v>
      </c>
      <c r="R693" t="s">
        <v>123</v>
      </c>
      <c r="S693" t="s">
        <v>113</v>
      </c>
      <c r="T693" t="s">
        <v>6030</v>
      </c>
      <c r="U693" t="s">
        <v>113</v>
      </c>
      <c r="V693" t="s">
        <v>6031</v>
      </c>
      <c r="Z693" t="s">
        <v>6032</v>
      </c>
      <c r="AA693" t="s">
        <v>113</v>
      </c>
      <c r="AB693" t="s">
        <v>6033</v>
      </c>
      <c r="AC693" t="s">
        <v>6034</v>
      </c>
      <c r="AD693">
        <v>0</v>
      </c>
      <c r="AE693" t="s">
        <v>6035</v>
      </c>
      <c r="AF693" t="s">
        <v>6036</v>
      </c>
      <c r="AG693" t="s">
        <v>6037</v>
      </c>
      <c r="AH693" t="s">
        <v>131</v>
      </c>
      <c r="AI693" t="s">
        <v>132</v>
      </c>
      <c r="AJ693" t="s">
        <v>132</v>
      </c>
      <c r="AK693" t="s">
        <v>113</v>
      </c>
      <c r="AL693" t="s">
        <v>6038</v>
      </c>
      <c r="AM693" t="s">
        <v>6039</v>
      </c>
      <c r="AN693" t="s">
        <v>6040</v>
      </c>
      <c r="AO693" t="s">
        <v>6041</v>
      </c>
      <c r="AP693">
        <v>65992286899</v>
      </c>
      <c r="AQ693" t="s">
        <v>6042</v>
      </c>
      <c r="AR693" t="s">
        <v>113</v>
      </c>
      <c r="AS693" t="s">
        <v>113</v>
      </c>
      <c r="AT693" t="s">
        <v>113</v>
      </c>
      <c r="AU693" t="s">
        <v>113</v>
      </c>
      <c r="AW693" t="s">
        <v>113</v>
      </c>
      <c r="AX693" s="82">
        <f>IFERROR(FIND("Óbitos/feridos",consulta_completa__11[[#This Row],[13 - Ocorrências/Ambientes Atingidos]]),0)</f>
        <v>0</v>
      </c>
      <c r="AY693" s="83" t="str">
        <f t="shared" si="311"/>
        <v/>
      </c>
      <c r="AZ693" s="82">
        <f>IFERROR(FIND("População afetada/evacuada",consulta_completa__11[[#This Row],[13 - Ocorrências/Ambientes Atingidos]]),0)</f>
        <v>0</v>
      </c>
      <c r="BA693" s="82" t="str">
        <f t="shared" si="312"/>
        <v/>
      </c>
      <c r="BB693" s="82">
        <f>IFERROR(FIND("Suspensão de abastecimento de água",consulta_completa__11[[#This Row],[13 - Ocorrências/Ambientes Atingidos]]),0)</f>
        <v>0</v>
      </c>
      <c r="BC693" s="83" t="str">
        <f t="shared" si="340"/>
        <v/>
      </c>
      <c r="BD693" s="82">
        <f>IFERROR(FIND("Rio/córrego",consulta_completa__11[[#This Row],[13 - Ocorrências/Ambientes Atingidos]]),0)</f>
        <v>0</v>
      </c>
      <c r="BE693" s="83" t="str">
        <f t="shared" si="313"/>
        <v/>
      </c>
      <c r="BF693" s="82">
        <f>IFERROR(FIND("Lago",consulta_completa__11[[#This Row],[13 - Ocorrências/Ambientes Atingidos]]),0)</f>
        <v>0</v>
      </c>
      <c r="BG693" s="83" t="str">
        <f t="shared" si="314"/>
        <v/>
      </c>
      <c r="BH693" s="82">
        <f>IFERROR(FIND("Mar",consulta_completa__11[[#This Row],[13 - Ocorrências/Ambientes Atingidos]]),0)</f>
        <v>0</v>
      </c>
      <c r="BI693" s="83" t="str">
        <f t="shared" si="315"/>
        <v/>
      </c>
      <c r="BJ693" s="82">
        <f>IFERROR(FIND("Praia",consulta_completa__11[[#This Row],[13 - Ocorrências/Ambientes Atingidos]]),0)</f>
        <v>0</v>
      </c>
      <c r="BK693" s="83" t="str">
        <f t="shared" si="316"/>
        <v/>
      </c>
      <c r="BL693" s="82">
        <f>IFERROR(FIND("Solo",consulta_completa__11[[#This Row],[13 - Ocorrências/Ambientes Atingidos]]),0)</f>
        <v>1</v>
      </c>
      <c r="BM693" s="83" t="str">
        <f t="shared" si="317"/>
        <v>X</v>
      </c>
      <c r="BN693" s="82">
        <f>IFERROR(FIND("Águas subterrâneas",consulta_completa__11[[#This Row],[13 - Ocorrências/Ambientes Atingidos]]),0)</f>
        <v>0</v>
      </c>
      <c r="BO693" s="83" t="str">
        <f t="shared" si="318"/>
        <v/>
      </c>
      <c r="BP693" s="82">
        <f>IFERROR(FIND("Atmosfera",consulta_completa__11[[#This Row],[13 - Ocorrências/Ambientes Atingidos]]),0)</f>
        <v>0</v>
      </c>
      <c r="BQ693" s="83" t="str">
        <f t="shared" si="319"/>
        <v/>
      </c>
      <c r="BR693" s="82">
        <f>IFERROR(FIND("Flora",consulta_completa__11[[#This Row],[13 - Ocorrências/Ambientes Atingidos]]),0)</f>
        <v>0</v>
      </c>
      <c r="BS693" s="83" t="str">
        <f t="shared" si="320"/>
        <v/>
      </c>
      <c r="BT693" s="82">
        <f>IFERROR(FIND("Fauna",consulta_completa__11[[#This Row],[13 - Ocorrências/Ambientes Atingidos]]),0)</f>
        <v>0</v>
      </c>
      <c r="BU693" s="83" t="str">
        <f t="shared" si="321"/>
        <v/>
      </c>
      <c r="BV693" s="82">
        <f>IFERROR(FIND("UC federal",consulta_completa__11[[#This Row],[13 - Ocorrências/Ambientes Atingidos]]),0)</f>
        <v>0</v>
      </c>
      <c r="BW693" s="83" t="str">
        <f t="shared" si="322"/>
        <v/>
      </c>
      <c r="BX693" s="82">
        <f>IFERROR(FIND("UC estadual/municipal",consulta_completa__11[[#This Row],[13 - Ocorrências/Ambientes Atingidos]]),0)</f>
        <v>0</v>
      </c>
      <c r="BY693" s="83" t="str">
        <f t="shared" si="323"/>
        <v/>
      </c>
      <c r="BZ693" s="82">
        <f>IFERROR(FIND("Outro(s)",consulta_completa__11[[#This Row],[13 - Ocorrências/Ambientes Atingidos]]),0)</f>
        <v>0</v>
      </c>
      <c r="CA693" s="83" t="str">
        <f t="shared" si="324"/>
        <v/>
      </c>
      <c r="CB693" s="82">
        <f>IFERROR(FIND("Sem dano",consulta_completa__11[[#This Row],[13 - Ocorrências/Ambientes Atingidos]]),0)</f>
        <v>0</v>
      </c>
      <c r="CC693" s="83" t="str">
        <f t="shared" si="325"/>
        <v/>
      </c>
      <c r="CD693" s="82" t="str">
        <f>IF(consulta_completa__11[[#This Row],[13 - Ocorrências/Ambientes Atingidos]]="","X","")</f>
        <v/>
      </c>
      <c r="CE693" s="84">
        <f>IFERROR(FIND("IBAMA",consulta_completa__11[[#This Row],[14 - Inst. Atuando no Local]]),0)</f>
        <v>0</v>
      </c>
      <c r="CF693" s="84" t="str">
        <f t="shared" si="326"/>
        <v/>
      </c>
      <c r="CG693" s="84">
        <f>IFERROR(FIND("OEMA",consulta_completa__11[[#This Row],[14 - Inst. Atuando no Local]]),0)</f>
        <v>0</v>
      </c>
      <c r="CH693" s="84" t="str">
        <f t="shared" si="327"/>
        <v/>
      </c>
      <c r="CI693" s="84">
        <f>IFERROR(FIND("DEFESA CIVIL",consulta_completa__11[[#This Row],[14 - Inst. Atuando no Local]]),0)</f>
        <v>0</v>
      </c>
      <c r="CJ693" s="84" t="str">
        <f t="shared" si="328"/>
        <v/>
      </c>
      <c r="CK693" s="84">
        <f>IFERROR(FIND("CORPO DE BOMBEIROS",consulta_completa__11[[#This Row],[14 - Inst. Atuando no Local]]),0)</f>
        <v>0</v>
      </c>
      <c r="CL693" s="84" t="str">
        <f t="shared" si="329"/>
        <v/>
      </c>
      <c r="CM693" s="84">
        <f>IFERROR(FIND("POLÍCIA RODOVIÁRIA",consulta_completa__11[[#This Row],[14 - Inst. Atuando no Local]]),0)</f>
        <v>0</v>
      </c>
      <c r="CN693" s="84" t="str">
        <f t="shared" si="330"/>
        <v/>
      </c>
      <c r="CO693" s="84">
        <f>IFERROR(FIND("POLÍCIA MILITAR",consulta_completa__11[[#This Row],[14 - Inst. Atuando no Local]]),0)</f>
        <v>0</v>
      </c>
      <c r="CP693" s="84" t="str">
        <f t="shared" si="331"/>
        <v/>
      </c>
      <c r="CQ693" s="84">
        <f>IFERROR(FIND("POLÍCIA CIVIL",consulta_completa__11[[#This Row],[14 - Inst. Atuando no Local]]),0)</f>
        <v>0</v>
      </c>
      <c r="CR693" s="84" t="str">
        <f t="shared" si="332"/>
        <v/>
      </c>
      <c r="CS693" s="84">
        <f>IFERROR(FIND("MARINHA DO BRASIL",consulta_completa__11[[#This Row],[14 - Inst. Atuando no Local]]),0)</f>
        <v>0</v>
      </c>
      <c r="CT693" s="84" t="str">
        <f t="shared" si="333"/>
        <v/>
      </c>
      <c r="CU693" s="84">
        <f>IFERROR(FIND("EMPRESA ESPECIALIZADA EM ATENDIMENTO",consulta_completa__11[[#This Row],[14 - Inst. Atuando no Local]]),0)</f>
        <v>0</v>
      </c>
      <c r="CV693" s="84" t="str">
        <f t="shared" si="334"/>
        <v/>
      </c>
      <c r="CW693" s="84">
        <f>IFERROR(FIND("IBAMA",consulta_completa__11[[#This Row],[14 - Inst. Atuando no Local]]),0)</f>
        <v>0</v>
      </c>
      <c r="CX693" s="84" t="str">
        <f t="shared" si="335"/>
        <v/>
      </c>
      <c r="CY693" s="84" t="str">
        <f>IF(consulta_completa__11[[#This Row],[14 - Inst. Atuando no Local]]="","X","")</f>
        <v/>
      </c>
      <c r="CZ693" s="84">
        <f>IFERROR(FIND("OUTRA (S)",consulta_completa__11[[#This Row],[14 - Inst. Atuando no Local]]),0)</f>
        <v>0</v>
      </c>
      <c r="DA693" s="84" t="str">
        <f t="shared" si="336"/>
        <v/>
      </c>
      <c r="DB693" s="35" t="str">
        <f t="shared" si="337"/>
        <v>Sim</v>
      </c>
      <c r="DC693" s="35" t="str">
        <f t="shared" si="338"/>
        <v>Não</v>
      </c>
      <c r="DD693" s="35" t="str">
        <f t="shared" si="339"/>
        <v>Sim</v>
      </c>
      <c r="DE693" s="87" t="str">
        <f t="shared" si="342"/>
        <v/>
      </c>
    </row>
    <row r="694" spans="1:109">
      <c r="A694" s="14">
        <v>202592354020</v>
      </c>
      <c r="B694" s="1">
        <v>45921</v>
      </c>
      <c r="C694" t="s">
        <v>608</v>
      </c>
      <c r="D694" t="s">
        <v>609</v>
      </c>
      <c r="E694" t="s">
        <v>139</v>
      </c>
      <c r="F694" t="s">
        <v>112</v>
      </c>
      <c r="G694" t="s">
        <v>113</v>
      </c>
      <c r="H694" t="s">
        <v>114</v>
      </c>
      <c r="I694" t="s">
        <v>114</v>
      </c>
      <c r="J694" t="s">
        <v>255</v>
      </c>
      <c r="K694" t="s">
        <v>6043</v>
      </c>
      <c r="L694" t="s">
        <v>117</v>
      </c>
      <c r="M694" t="s">
        <v>113</v>
      </c>
      <c r="N694" t="s">
        <v>141</v>
      </c>
      <c r="O694" t="s">
        <v>239</v>
      </c>
      <c r="P694" t="s">
        <v>272</v>
      </c>
      <c r="Q694" t="s">
        <v>143</v>
      </c>
      <c r="R694" t="s">
        <v>123</v>
      </c>
      <c r="S694" t="s">
        <v>113</v>
      </c>
      <c r="T694" t="s">
        <v>6044</v>
      </c>
      <c r="U694" t="s">
        <v>145</v>
      </c>
      <c r="V694" t="s">
        <v>6045</v>
      </c>
      <c r="W694" t="b">
        <v>1</v>
      </c>
      <c r="Z694" t="s">
        <v>6046</v>
      </c>
      <c r="AA694" t="s">
        <v>113</v>
      </c>
      <c r="AB694" t="s">
        <v>5355</v>
      </c>
      <c r="AC694" t="s">
        <v>725</v>
      </c>
      <c r="AD694">
        <v>1</v>
      </c>
      <c r="AE694" t="s">
        <v>6047</v>
      </c>
      <c r="AF694" t="s">
        <v>3732</v>
      </c>
      <c r="AG694" t="s">
        <v>3733</v>
      </c>
      <c r="AH694" t="s">
        <v>131</v>
      </c>
      <c r="AI694" t="s">
        <v>131</v>
      </c>
      <c r="AJ694" t="s">
        <v>131</v>
      </c>
      <c r="AK694" t="s">
        <v>6048</v>
      </c>
      <c r="AL694" t="s">
        <v>6049</v>
      </c>
      <c r="AM694" t="s">
        <v>6005</v>
      </c>
      <c r="AN694" t="s">
        <v>154</v>
      </c>
      <c r="AO694" t="s">
        <v>266</v>
      </c>
      <c r="AP694">
        <v>61991612493</v>
      </c>
      <c r="AQ694" t="s">
        <v>6006</v>
      </c>
      <c r="AR694" t="s">
        <v>113</v>
      </c>
      <c r="AS694" t="s">
        <v>113</v>
      </c>
      <c r="AT694" t="s">
        <v>6050</v>
      </c>
      <c r="AU694" t="s">
        <v>113</v>
      </c>
      <c r="AW694" t="s">
        <v>113</v>
      </c>
      <c r="AX694" s="82">
        <f>IFERROR(FIND("Óbitos/feridos",consulta_completa__11[[#This Row],[13 - Ocorrências/Ambientes Atingidos]]),0)</f>
        <v>0</v>
      </c>
      <c r="AY694" s="83" t="str">
        <f t="shared" si="311"/>
        <v/>
      </c>
      <c r="AZ694" s="82">
        <f>IFERROR(FIND("População afetada/evacuada",consulta_completa__11[[#This Row],[13 - Ocorrências/Ambientes Atingidos]]),0)</f>
        <v>0</v>
      </c>
      <c r="BA694" s="82" t="str">
        <f t="shared" si="312"/>
        <v/>
      </c>
      <c r="BB694" s="82">
        <f>IFERROR(FIND("Suspensão de abastecimento de água",consulta_completa__11[[#This Row],[13 - Ocorrências/Ambientes Atingidos]]),0)</f>
        <v>0</v>
      </c>
      <c r="BC694" s="83" t="str">
        <f t="shared" si="340"/>
        <v/>
      </c>
      <c r="BD694" s="82">
        <f>IFERROR(FIND("Rio/córrego",consulta_completa__11[[#This Row],[13 - Ocorrências/Ambientes Atingidos]]),0)</f>
        <v>0</v>
      </c>
      <c r="BE694" s="83" t="str">
        <f t="shared" si="313"/>
        <v/>
      </c>
      <c r="BF694" s="82">
        <f>IFERROR(FIND("Lago",consulta_completa__11[[#This Row],[13 - Ocorrências/Ambientes Atingidos]]),0)</f>
        <v>0</v>
      </c>
      <c r="BG694" s="83" t="str">
        <f t="shared" si="314"/>
        <v/>
      </c>
      <c r="BH694" s="82">
        <f>IFERROR(FIND("Mar",consulta_completa__11[[#This Row],[13 - Ocorrências/Ambientes Atingidos]]),0)</f>
        <v>0</v>
      </c>
      <c r="BI694" s="83" t="str">
        <f t="shared" si="315"/>
        <v/>
      </c>
      <c r="BJ694" s="82">
        <f>IFERROR(FIND("Praia",consulta_completa__11[[#This Row],[13 - Ocorrências/Ambientes Atingidos]]),0)</f>
        <v>0</v>
      </c>
      <c r="BK694" s="83" t="str">
        <f t="shared" si="316"/>
        <v/>
      </c>
      <c r="BL694" s="82">
        <f>IFERROR(FIND("Solo",consulta_completa__11[[#This Row],[13 - Ocorrências/Ambientes Atingidos]]),0)</f>
        <v>0</v>
      </c>
      <c r="BM694" s="83" t="str">
        <f t="shared" si="317"/>
        <v/>
      </c>
      <c r="BN694" s="82">
        <f>IFERROR(FIND("Águas subterrâneas",consulta_completa__11[[#This Row],[13 - Ocorrências/Ambientes Atingidos]]),0)</f>
        <v>0</v>
      </c>
      <c r="BO694" s="83" t="str">
        <f t="shared" si="318"/>
        <v/>
      </c>
      <c r="BP694" s="82">
        <f>IFERROR(FIND("Atmosfera",consulta_completa__11[[#This Row],[13 - Ocorrências/Ambientes Atingidos]]),0)</f>
        <v>0</v>
      </c>
      <c r="BQ694" s="83" t="str">
        <f t="shared" si="319"/>
        <v/>
      </c>
      <c r="BR694" s="82">
        <f>IFERROR(FIND("Flora",consulta_completa__11[[#This Row],[13 - Ocorrências/Ambientes Atingidos]]),0)</f>
        <v>0</v>
      </c>
      <c r="BS694" s="83" t="str">
        <f t="shared" si="320"/>
        <v/>
      </c>
      <c r="BT694" s="82">
        <f>IFERROR(FIND("Fauna",consulta_completa__11[[#This Row],[13 - Ocorrências/Ambientes Atingidos]]),0)</f>
        <v>0</v>
      </c>
      <c r="BU694" s="83" t="str">
        <f t="shared" si="321"/>
        <v/>
      </c>
      <c r="BV694" s="82">
        <f>IFERROR(FIND("UC federal",consulta_completa__11[[#This Row],[13 - Ocorrências/Ambientes Atingidos]]),0)</f>
        <v>0</v>
      </c>
      <c r="BW694" s="83" t="str">
        <f t="shared" si="322"/>
        <v/>
      </c>
      <c r="BX694" s="82">
        <f>IFERROR(FIND("UC estadual/municipal",consulta_completa__11[[#This Row],[13 - Ocorrências/Ambientes Atingidos]]),0)</f>
        <v>0</v>
      </c>
      <c r="BY694" s="83" t="str">
        <f t="shared" si="323"/>
        <v/>
      </c>
      <c r="BZ694" s="82">
        <f>IFERROR(FIND("Outro(s)",consulta_completa__11[[#This Row],[13 - Ocorrências/Ambientes Atingidos]]),0)</f>
        <v>0</v>
      </c>
      <c r="CA694" s="83" t="str">
        <f t="shared" si="324"/>
        <v/>
      </c>
      <c r="CB694" s="82">
        <f>IFERROR(FIND("Sem dano",consulta_completa__11[[#This Row],[13 - Ocorrências/Ambientes Atingidos]]),0)</f>
        <v>0</v>
      </c>
      <c r="CC694" s="83" t="str">
        <f t="shared" si="325"/>
        <v/>
      </c>
      <c r="CD694" s="82" t="str">
        <f>IF(consulta_completa__11[[#This Row],[13 - Ocorrências/Ambientes Atingidos]]="","X","")</f>
        <v>X</v>
      </c>
      <c r="CE694" s="84">
        <f>IFERROR(FIND("IBAMA",consulta_completa__11[[#This Row],[14 - Inst. Atuando no Local]]),0)</f>
        <v>0</v>
      </c>
      <c r="CF694" s="84" t="str">
        <f t="shared" si="326"/>
        <v/>
      </c>
      <c r="CG694" s="84">
        <f>IFERROR(FIND("OEMA",consulta_completa__11[[#This Row],[14 - Inst. Atuando no Local]]),0)</f>
        <v>0</v>
      </c>
      <c r="CH694" s="84" t="str">
        <f t="shared" si="327"/>
        <v/>
      </c>
      <c r="CI694" s="84">
        <f>IFERROR(FIND("DEFESA CIVIL",consulta_completa__11[[#This Row],[14 - Inst. Atuando no Local]]),0)</f>
        <v>0</v>
      </c>
      <c r="CJ694" s="84" t="str">
        <f t="shared" si="328"/>
        <v/>
      </c>
      <c r="CK694" s="84">
        <f>IFERROR(FIND("CORPO DE BOMBEIROS",consulta_completa__11[[#This Row],[14 - Inst. Atuando no Local]]),0)</f>
        <v>0</v>
      </c>
      <c r="CL694" s="84" t="str">
        <f t="shared" si="329"/>
        <v/>
      </c>
      <c r="CM694" s="84">
        <f>IFERROR(FIND("POLÍCIA RODOVIÁRIA",consulta_completa__11[[#This Row],[14 - Inst. Atuando no Local]]),0)</f>
        <v>0</v>
      </c>
      <c r="CN694" s="84" t="str">
        <f t="shared" si="330"/>
        <v/>
      </c>
      <c r="CO694" s="84">
        <f>IFERROR(FIND("POLÍCIA MILITAR",consulta_completa__11[[#This Row],[14 - Inst. Atuando no Local]]),0)</f>
        <v>0</v>
      </c>
      <c r="CP694" s="84" t="str">
        <f t="shared" si="331"/>
        <v/>
      </c>
      <c r="CQ694" s="84">
        <f>IFERROR(FIND("POLÍCIA CIVIL",consulta_completa__11[[#This Row],[14 - Inst. Atuando no Local]]),0)</f>
        <v>0</v>
      </c>
      <c r="CR694" s="84" t="str">
        <f t="shared" si="332"/>
        <v/>
      </c>
      <c r="CS694" s="84">
        <f>IFERROR(FIND("MARINHA DO BRASIL",consulta_completa__11[[#This Row],[14 - Inst. Atuando no Local]]),0)</f>
        <v>0</v>
      </c>
      <c r="CT694" s="84" t="str">
        <f t="shared" si="333"/>
        <v/>
      </c>
      <c r="CU694" s="84">
        <f>IFERROR(FIND("EMPRESA ESPECIALIZADA EM ATENDIMENTO",consulta_completa__11[[#This Row],[14 - Inst. Atuando no Local]]),0)</f>
        <v>0</v>
      </c>
      <c r="CV694" s="84" t="str">
        <f t="shared" si="334"/>
        <v/>
      </c>
      <c r="CW694" s="84">
        <f>IFERROR(FIND("IBAMA",consulta_completa__11[[#This Row],[14 - Inst. Atuando no Local]]),0)</f>
        <v>0</v>
      </c>
      <c r="CX694" s="84" t="str">
        <f t="shared" si="335"/>
        <v/>
      </c>
      <c r="CY694" s="84" t="str">
        <f>IF(consulta_completa__11[[#This Row],[14 - Inst. Atuando no Local]]="","X","")</f>
        <v/>
      </c>
      <c r="CZ694" s="84">
        <f>IFERROR(FIND("OUTRA (S)",consulta_completa__11[[#This Row],[14 - Inst. Atuando no Local]]),0)</f>
        <v>0</v>
      </c>
      <c r="DA694" s="84" t="str">
        <f t="shared" si="336"/>
        <v/>
      </c>
      <c r="DB694" s="35" t="str">
        <f t="shared" si="337"/>
        <v>Sim</v>
      </c>
      <c r="DC694" s="35" t="str">
        <f t="shared" si="338"/>
        <v>Não</v>
      </c>
      <c r="DD694" s="35" t="str">
        <f t="shared" si="339"/>
        <v>Sim</v>
      </c>
      <c r="DE694" s="87" t="str">
        <f t="shared" si="342"/>
        <v/>
      </c>
    </row>
    <row r="695" spans="1:109">
      <c r="A695" s="14">
        <v>202592239655</v>
      </c>
      <c r="B695" s="1">
        <v>45922</v>
      </c>
      <c r="C695" t="s">
        <v>6051</v>
      </c>
      <c r="D695" t="s">
        <v>645</v>
      </c>
      <c r="E695" t="s">
        <v>286</v>
      </c>
      <c r="F695" t="s">
        <v>112</v>
      </c>
      <c r="G695" t="s">
        <v>839</v>
      </c>
      <c r="H695" t="s">
        <v>5339</v>
      </c>
      <c r="I695" t="s">
        <v>648</v>
      </c>
      <c r="J695" t="s">
        <v>113</v>
      </c>
      <c r="K695" t="s">
        <v>114</v>
      </c>
      <c r="L695" t="s">
        <v>114</v>
      </c>
      <c r="M695" t="s">
        <v>1670</v>
      </c>
      <c r="N695" t="s">
        <v>6052</v>
      </c>
      <c r="O695" t="s">
        <v>239</v>
      </c>
      <c r="P695" t="s">
        <v>299</v>
      </c>
      <c r="Q695" t="s">
        <v>143</v>
      </c>
      <c r="R695" t="s">
        <v>123</v>
      </c>
      <c r="S695" t="s">
        <v>113</v>
      </c>
      <c r="T695" t="s">
        <v>6053</v>
      </c>
      <c r="U695" t="s">
        <v>6054</v>
      </c>
      <c r="V695" t="s">
        <v>6055</v>
      </c>
      <c r="Z695" t="s">
        <v>6056</v>
      </c>
      <c r="AA695" t="s">
        <v>6057</v>
      </c>
      <c r="AB695" t="s">
        <v>113</v>
      </c>
      <c r="AC695" t="s">
        <v>113</v>
      </c>
      <c r="AE695" t="s">
        <v>6058</v>
      </c>
      <c r="AF695" t="s">
        <v>4096</v>
      </c>
      <c r="AG695" t="s">
        <v>660</v>
      </c>
      <c r="AH695" t="s">
        <v>131</v>
      </c>
      <c r="AI695" t="s">
        <v>131</v>
      </c>
      <c r="AJ695" t="s">
        <v>132</v>
      </c>
      <c r="AK695" t="s">
        <v>113</v>
      </c>
      <c r="AL695" t="s">
        <v>6059</v>
      </c>
      <c r="AM695" t="s">
        <v>5273</v>
      </c>
      <c r="AN695" t="s">
        <v>6058</v>
      </c>
      <c r="AO695" t="s">
        <v>283</v>
      </c>
      <c r="AP695">
        <v>6733579174</v>
      </c>
      <c r="AQ695" t="s">
        <v>5275</v>
      </c>
      <c r="AR695" t="s">
        <v>113</v>
      </c>
      <c r="AS695" t="s">
        <v>113</v>
      </c>
      <c r="AT695" t="s">
        <v>113</v>
      </c>
      <c r="AU695" t="s">
        <v>113</v>
      </c>
      <c r="AW695" t="s">
        <v>113</v>
      </c>
      <c r="AX695" s="82">
        <f>IFERROR(FIND("Óbitos/feridos",consulta_completa__11[[#This Row],[13 - Ocorrências/Ambientes Atingidos]]),0)</f>
        <v>1</v>
      </c>
      <c r="AY695" s="83" t="str">
        <f t="shared" si="311"/>
        <v>X</v>
      </c>
      <c r="AZ695" s="82">
        <f>IFERROR(FIND("População afetada/evacuada",consulta_completa__11[[#This Row],[13 - Ocorrências/Ambientes Atingidos]]),0)</f>
        <v>0</v>
      </c>
      <c r="BA695" s="82" t="str">
        <f t="shared" si="312"/>
        <v/>
      </c>
      <c r="BB695" s="82">
        <f>IFERROR(FIND("Suspensão de abastecimento de água",consulta_completa__11[[#This Row],[13 - Ocorrências/Ambientes Atingidos]]),0)</f>
        <v>0</v>
      </c>
      <c r="BC695" s="83" t="str">
        <f t="shared" si="340"/>
        <v/>
      </c>
      <c r="BD695" s="82">
        <f>IFERROR(FIND("Rio/córrego",consulta_completa__11[[#This Row],[13 - Ocorrências/Ambientes Atingidos]]),0)</f>
        <v>0</v>
      </c>
      <c r="BE695" s="83" t="str">
        <f t="shared" si="313"/>
        <v/>
      </c>
      <c r="BF695" s="82">
        <f>IFERROR(FIND("Lago",consulta_completa__11[[#This Row],[13 - Ocorrências/Ambientes Atingidos]]),0)</f>
        <v>0</v>
      </c>
      <c r="BG695" s="83" t="str">
        <f t="shared" si="314"/>
        <v/>
      </c>
      <c r="BH695" s="82">
        <f>IFERROR(FIND("Mar",consulta_completa__11[[#This Row],[13 - Ocorrências/Ambientes Atingidos]]),0)</f>
        <v>0</v>
      </c>
      <c r="BI695" s="83" t="str">
        <f t="shared" si="315"/>
        <v/>
      </c>
      <c r="BJ695" s="82">
        <f>IFERROR(FIND("Praia",consulta_completa__11[[#This Row],[13 - Ocorrências/Ambientes Atingidos]]),0)</f>
        <v>0</v>
      </c>
      <c r="BK695" s="83" t="str">
        <f t="shared" si="316"/>
        <v/>
      </c>
      <c r="BL695" s="82">
        <f>IFERROR(FIND("Solo",consulta_completa__11[[#This Row],[13 - Ocorrências/Ambientes Atingidos]]),0)</f>
        <v>33</v>
      </c>
      <c r="BM695" s="83" t="str">
        <f t="shared" si="317"/>
        <v>X</v>
      </c>
      <c r="BN695" s="82">
        <f>IFERROR(FIND("Águas subterrâneas",consulta_completa__11[[#This Row],[13 - Ocorrências/Ambientes Atingidos]]),0)</f>
        <v>0</v>
      </c>
      <c r="BO695" s="83" t="str">
        <f t="shared" si="318"/>
        <v/>
      </c>
      <c r="BP695" s="82">
        <f>IFERROR(FIND("Atmosfera",consulta_completa__11[[#This Row],[13 - Ocorrências/Ambientes Atingidos]]),0)</f>
        <v>0</v>
      </c>
      <c r="BQ695" s="83" t="str">
        <f t="shared" si="319"/>
        <v/>
      </c>
      <c r="BR695" s="82">
        <f>IFERROR(FIND("Flora",consulta_completa__11[[#This Row],[13 - Ocorrências/Ambientes Atingidos]]),0)</f>
        <v>0</v>
      </c>
      <c r="BS695" s="83" t="str">
        <f t="shared" si="320"/>
        <v/>
      </c>
      <c r="BT695" s="82">
        <f>IFERROR(FIND("Fauna",consulta_completa__11[[#This Row],[13 - Ocorrências/Ambientes Atingidos]]),0)</f>
        <v>0</v>
      </c>
      <c r="BU695" s="83" t="str">
        <f t="shared" si="321"/>
        <v/>
      </c>
      <c r="BV695" s="82">
        <f>IFERROR(FIND("UC federal",consulta_completa__11[[#This Row],[13 - Ocorrências/Ambientes Atingidos]]),0)</f>
        <v>0</v>
      </c>
      <c r="BW695" s="83" t="str">
        <f t="shared" si="322"/>
        <v/>
      </c>
      <c r="BX695" s="82">
        <f>IFERROR(FIND("UC estadual/municipal",consulta_completa__11[[#This Row],[13 - Ocorrências/Ambientes Atingidos]]),0)</f>
        <v>0</v>
      </c>
      <c r="BY695" s="83" t="str">
        <f t="shared" si="323"/>
        <v/>
      </c>
      <c r="BZ695" s="82">
        <f>IFERROR(FIND("Outro(s)",consulta_completa__11[[#This Row],[13 - Ocorrências/Ambientes Atingidos]]),0)</f>
        <v>0</v>
      </c>
      <c r="CA695" s="83" t="str">
        <f t="shared" si="324"/>
        <v/>
      </c>
      <c r="CB695" s="82">
        <f>IFERROR(FIND("Sem dano",consulta_completa__11[[#This Row],[13 - Ocorrências/Ambientes Atingidos]]),0)</f>
        <v>0</v>
      </c>
      <c r="CC695" s="83" t="str">
        <f t="shared" si="325"/>
        <v/>
      </c>
      <c r="CD695" s="82" t="str">
        <f>IF(consulta_completa__11[[#This Row],[13 - Ocorrências/Ambientes Atingidos]]="","X","")</f>
        <v/>
      </c>
      <c r="CE695" s="84">
        <f>IFERROR(FIND("IBAMA",consulta_completa__11[[#This Row],[14 - Inst. Atuando no Local]]),0)</f>
        <v>0</v>
      </c>
      <c r="CF695" s="84" t="str">
        <f t="shared" si="326"/>
        <v/>
      </c>
      <c r="CG695" s="84">
        <f>IFERROR(FIND("OEMA",consulta_completa__11[[#This Row],[14 - Inst. Atuando no Local]]),0)</f>
        <v>0</v>
      </c>
      <c r="CH695" s="84" t="str">
        <f t="shared" si="327"/>
        <v/>
      </c>
      <c r="CI695" s="84">
        <f>IFERROR(FIND("DEFESA CIVIL",consulta_completa__11[[#This Row],[14 - Inst. Atuando no Local]]),0)</f>
        <v>0</v>
      </c>
      <c r="CJ695" s="84" t="str">
        <f t="shared" si="328"/>
        <v/>
      </c>
      <c r="CK695" s="84">
        <f>IFERROR(FIND("CORPO DE BOMBEIROS",consulta_completa__11[[#This Row],[14 - Inst. Atuando no Local]]),0)</f>
        <v>0</v>
      </c>
      <c r="CL695" s="84" t="str">
        <f t="shared" si="329"/>
        <v/>
      </c>
      <c r="CM695" s="84">
        <f>IFERROR(FIND("POLÍCIA RODOVIÁRIA",consulta_completa__11[[#This Row],[14 - Inst. Atuando no Local]]),0)</f>
        <v>0</v>
      </c>
      <c r="CN695" s="84" t="str">
        <f t="shared" si="330"/>
        <v/>
      </c>
      <c r="CO695" s="84">
        <f>IFERROR(FIND("POLÍCIA MILITAR",consulta_completa__11[[#This Row],[14 - Inst. Atuando no Local]]),0)</f>
        <v>0</v>
      </c>
      <c r="CP695" s="84" t="str">
        <f t="shared" si="331"/>
        <v/>
      </c>
      <c r="CQ695" s="84">
        <f>IFERROR(FIND("POLÍCIA CIVIL",consulta_completa__11[[#This Row],[14 - Inst. Atuando no Local]]),0)</f>
        <v>0</v>
      </c>
      <c r="CR695" s="84" t="str">
        <f t="shared" si="332"/>
        <v/>
      </c>
      <c r="CS695" s="84">
        <f>IFERROR(FIND("MARINHA DO BRASIL",consulta_completa__11[[#This Row],[14 - Inst. Atuando no Local]]),0)</f>
        <v>0</v>
      </c>
      <c r="CT695" s="84" t="str">
        <f t="shared" si="333"/>
        <v/>
      </c>
      <c r="CU695" s="84">
        <f>IFERROR(FIND("EMPRESA ESPECIALIZADA EM ATENDIMENTO",consulta_completa__11[[#This Row],[14 - Inst. Atuando no Local]]),0)</f>
        <v>0</v>
      </c>
      <c r="CV695" s="84" t="str">
        <f t="shared" si="334"/>
        <v/>
      </c>
      <c r="CW695" s="84">
        <f>IFERROR(FIND("IBAMA",consulta_completa__11[[#This Row],[14 - Inst. Atuando no Local]]),0)</f>
        <v>0</v>
      </c>
      <c r="CX695" s="84" t="str">
        <f t="shared" si="335"/>
        <v/>
      </c>
      <c r="CY695" s="84" t="str">
        <f>IF(consulta_completa__11[[#This Row],[14 - Inst. Atuando no Local]]="","X","")</f>
        <v/>
      </c>
      <c r="CZ695" s="84">
        <f>IFERROR(FIND("OUTRA (S)",consulta_completa__11[[#This Row],[14 - Inst. Atuando no Local]]),0)</f>
        <v>0</v>
      </c>
      <c r="DA695" s="84" t="str">
        <f t="shared" si="336"/>
        <v/>
      </c>
      <c r="DB695" s="35" t="str">
        <f t="shared" si="337"/>
        <v>Sim</v>
      </c>
      <c r="DC695" s="35" t="str">
        <f t="shared" si="338"/>
        <v>Não</v>
      </c>
      <c r="DD695" s="35" t="str">
        <f t="shared" si="339"/>
        <v>Sim</v>
      </c>
      <c r="DE695" s="87" t="str">
        <f>IF(AD695=1,"Federal",IF(AD695=2,"Estadual",IF(AD695=0,"Sem informação","")))</f>
        <v>Sem informação</v>
      </c>
    </row>
    <row r="696" spans="1:109">
      <c r="A696" s="14">
        <v>202592264859</v>
      </c>
      <c r="B696" s="1">
        <v>45922</v>
      </c>
      <c r="C696" t="s">
        <v>6060</v>
      </c>
      <c r="D696" t="s">
        <v>830</v>
      </c>
      <c r="E696" t="s">
        <v>286</v>
      </c>
      <c r="F696" t="s">
        <v>112</v>
      </c>
      <c r="G696" t="s">
        <v>1814</v>
      </c>
      <c r="H696" t="s">
        <v>6061</v>
      </c>
      <c r="I696" t="s">
        <v>323</v>
      </c>
      <c r="J696" t="s">
        <v>113</v>
      </c>
      <c r="K696" t="s">
        <v>114</v>
      </c>
      <c r="L696" t="s">
        <v>114</v>
      </c>
      <c r="M696" t="s">
        <v>629</v>
      </c>
      <c r="N696" t="s">
        <v>6062</v>
      </c>
      <c r="O696" t="s">
        <v>120</v>
      </c>
      <c r="P696" t="s">
        <v>299</v>
      </c>
      <c r="Q696" t="s">
        <v>122</v>
      </c>
      <c r="R696" t="s">
        <v>123</v>
      </c>
      <c r="S696" t="s">
        <v>113</v>
      </c>
      <c r="T696" t="s">
        <v>6063</v>
      </c>
      <c r="U696" t="s">
        <v>113</v>
      </c>
      <c r="V696" t="s">
        <v>113</v>
      </c>
      <c r="Z696" t="s">
        <v>6064</v>
      </c>
      <c r="AA696" t="s">
        <v>113</v>
      </c>
      <c r="AB696" t="s">
        <v>6065</v>
      </c>
      <c r="AC696" t="s">
        <v>113</v>
      </c>
      <c r="AD696">
        <v>0</v>
      </c>
      <c r="AE696" t="s">
        <v>113</v>
      </c>
      <c r="AF696" t="s">
        <v>113</v>
      </c>
      <c r="AG696" t="s">
        <v>113</v>
      </c>
      <c r="AH696" t="s">
        <v>194</v>
      </c>
      <c r="AI696" t="s">
        <v>132</v>
      </c>
      <c r="AJ696" t="s">
        <v>131</v>
      </c>
      <c r="AK696" t="s">
        <v>6066</v>
      </c>
      <c r="AL696" t="s">
        <v>6067</v>
      </c>
      <c r="AM696" t="s">
        <v>6068</v>
      </c>
      <c r="AN696" t="s">
        <v>113</v>
      </c>
      <c r="AO696" t="s">
        <v>113</v>
      </c>
      <c r="AQ696" t="s">
        <v>6069</v>
      </c>
      <c r="AR696" t="s">
        <v>113</v>
      </c>
      <c r="AS696" t="s">
        <v>113</v>
      </c>
      <c r="AT696" t="s">
        <v>113</v>
      </c>
      <c r="AU696" t="s">
        <v>113</v>
      </c>
      <c r="AW696" t="s">
        <v>113</v>
      </c>
      <c r="AX696" s="82">
        <f>IFERROR(FIND("Óbitos/feridos",consulta_completa__11[[#This Row],[13 - Ocorrências/Ambientes Atingidos]]),0)</f>
        <v>0</v>
      </c>
      <c r="AY696" s="83" t="str">
        <f t="shared" si="311"/>
        <v/>
      </c>
      <c r="AZ696" s="82">
        <f>IFERROR(FIND("População afetada/evacuada",consulta_completa__11[[#This Row],[13 - Ocorrências/Ambientes Atingidos]]),0)</f>
        <v>0</v>
      </c>
      <c r="BA696" s="82" t="str">
        <f t="shared" si="312"/>
        <v/>
      </c>
      <c r="BB696" s="82">
        <f>IFERROR(FIND("Suspensão de abastecimento de água",consulta_completa__11[[#This Row],[13 - Ocorrências/Ambientes Atingidos]]),0)</f>
        <v>0</v>
      </c>
      <c r="BC696" s="83" t="str">
        <f t="shared" si="340"/>
        <v/>
      </c>
      <c r="BD696" s="82">
        <f>IFERROR(FIND("Rio/córrego",consulta_completa__11[[#This Row],[13 - Ocorrências/Ambientes Atingidos]]),0)</f>
        <v>0</v>
      </c>
      <c r="BE696" s="83" t="str">
        <f t="shared" si="313"/>
        <v/>
      </c>
      <c r="BF696" s="82">
        <f>IFERROR(FIND("Lago",consulta_completa__11[[#This Row],[13 - Ocorrências/Ambientes Atingidos]]),0)</f>
        <v>0</v>
      </c>
      <c r="BG696" s="83" t="str">
        <f t="shared" si="314"/>
        <v/>
      </c>
      <c r="BH696" s="82">
        <f>IFERROR(FIND("Mar",consulta_completa__11[[#This Row],[13 - Ocorrências/Ambientes Atingidos]]),0)</f>
        <v>0</v>
      </c>
      <c r="BI696" s="83" t="str">
        <f t="shared" si="315"/>
        <v/>
      </c>
      <c r="BJ696" s="82">
        <f>IFERROR(FIND("Praia",consulta_completa__11[[#This Row],[13 - Ocorrências/Ambientes Atingidos]]),0)</f>
        <v>0</v>
      </c>
      <c r="BK696" s="83" t="str">
        <f t="shared" si="316"/>
        <v/>
      </c>
      <c r="BL696" s="82">
        <f>IFERROR(FIND("Solo",consulta_completa__11[[#This Row],[13 - Ocorrências/Ambientes Atingidos]]),0)</f>
        <v>1</v>
      </c>
      <c r="BM696" s="83" t="str">
        <f t="shared" si="317"/>
        <v>X</v>
      </c>
      <c r="BN696" s="82">
        <f>IFERROR(FIND("Águas subterrâneas",consulta_completa__11[[#This Row],[13 - Ocorrências/Ambientes Atingidos]]),0)</f>
        <v>0</v>
      </c>
      <c r="BO696" s="83" t="str">
        <f t="shared" si="318"/>
        <v/>
      </c>
      <c r="BP696" s="82">
        <f>IFERROR(FIND("Atmosfera",consulta_completa__11[[#This Row],[13 - Ocorrências/Ambientes Atingidos]]),0)</f>
        <v>0</v>
      </c>
      <c r="BQ696" s="83" t="str">
        <f t="shared" si="319"/>
        <v/>
      </c>
      <c r="BR696" s="82">
        <f>IFERROR(FIND("Flora",consulta_completa__11[[#This Row],[13 - Ocorrências/Ambientes Atingidos]]),0)</f>
        <v>7</v>
      </c>
      <c r="BS696" s="83" t="str">
        <f t="shared" si="320"/>
        <v>X</v>
      </c>
      <c r="BT696" s="82">
        <f>IFERROR(FIND("Fauna",consulta_completa__11[[#This Row],[13 - Ocorrências/Ambientes Atingidos]]),0)</f>
        <v>0</v>
      </c>
      <c r="BU696" s="83" t="str">
        <f t="shared" si="321"/>
        <v/>
      </c>
      <c r="BV696" s="82">
        <f>IFERROR(FIND("UC federal",consulta_completa__11[[#This Row],[13 - Ocorrências/Ambientes Atingidos]]),0)</f>
        <v>0</v>
      </c>
      <c r="BW696" s="83" t="str">
        <f t="shared" si="322"/>
        <v/>
      </c>
      <c r="BX696" s="82">
        <f>IFERROR(FIND("UC estadual/municipal",consulta_completa__11[[#This Row],[13 - Ocorrências/Ambientes Atingidos]]),0)</f>
        <v>0</v>
      </c>
      <c r="BY696" s="83" t="str">
        <f t="shared" si="323"/>
        <v/>
      </c>
      <c r="BZ696" s="82">
        <f>IFERROR(FIND("Outro(s)",consulta_completa__11[[#This Row],[13 - Ocorrências/Ambientes Atingidos]]),0)</f>
        <v>0</v>
      </c>
      <c r="CA696" s="83" t="str">
        <f t="shared" si="324"/>
        <v/>
      </c>
      <c r="CB696" s="82">
        <f>IFERROR(FIND("Sem dano",consulta_completa__11[[#This Row],[13 - Ocorrências/Ambientes Atingidos]]),0)</f>
        <v>0</v>
      </c>
      <c r="CC696" s="83" t="str">
        <f t="shared" si="325"/>
        <v/>
      </c>
      <c r="CD696" s="82" t="str">
        <f>IF(consulta_completa__11[[#This Row],[13 - Ocorrências/Ambientes Atingidos]]="","X","")</f>
        <v/>
      </c>
      <c r="CE696" s="84">
        <f>IFERROR(FIND("IBAMA",consulta_completa__11[[#This Row],[14 - Inst. Atuando no Local]]),0)</f>
        <v>0</v>
      </c>
      <c r="CF696" s="84" t="str">
        <f t="shared" si="326"/>
        <v/>
      </c>
      <c r="CG696" s="84">
        <f>IFERROR(FIND("OEMA",consulta_completa__11[[#This Row],[14 - Inst. Atuando no Local]]),0)</f>
        <v>0</v>
      </c>
      <c r="CH696" s="84" t="str">
        <f t="shared" si="327"/>
        <v/>
      </c>
      <c r="CI696" s="84">
        <f>IFERROR(FIND("DEFESA CIVIL",consulta_completa__11[[#This Row],[14 - Inst. Atuando no Local]]),0)</f>
        <v>0</v>
      </c>
      <c r="CJ696" s="84" t="str">
        <f t="shared" si="328"/>
        <v/>
      </c>
      <c r="CK696" s="84">
        <f>IFERROR(FIND("CORPO DE BOMBEIROS",consulta_completa__11[[#This Row],[14 - Inst. Atuando no Local]]),0)</f>
        <v>0</v>
      </c>
      <c r="CL696" s="84" t="str">
        <f t="shared" si="329"/>
        <v/>
      </c>
      <c r="CM696" s="84">
        <f>IFERROR(FIND("POLÍCIA RODOVIÁRIA",consulta_completa__11[[#This Row],[14 - Inst. Atuando no Local]]),0)</f>
        <v>0</v>
      </c>
      <c r="CN696" s="84" t="str">
        <f t="shared" si="330"/>
        <v/>
      </c>
      <c r="CO696" s="84">
        <f>IFERROR(FIND("POLÍCIA MILITAR",consulta_completa__11[[#This Row],[14 - Inst. Atuando no Local]]),0)</f>
        <v>0</v>
      </c>
      <c r="CP696" s="84" t="str">
        <f t="shared" si="331"/>
        <v/>
      </c>
      <c r="CQ696" s="84">
        <f>IFERROR(FIND("POLÍCIA CIVIL",consulta_completa__11[[#This Row],[14 - Inst. Atuando no Local]]),0)</f>
        <v>0</v>
      </c>
      <c r="CR696" s="84" t="str">
        <f t="shared" si="332"/>
        <v/>
      </c>
      <c r="CS696" s="84">
        <f>IFERROR(FIND("MARINHA DO BRASIL",consulta_completa__11[[#This Row],[14 - Inst. Atuando no Local]]),0)</f>
        <v>0</v>
      </c>
      <c r="CT696" s="84" t="str">
        <f t="shared" si="333"/>
        <v/>
      </c>
      <c r="CU696" s="84">
        <f>IFERROR(FIND("EMPRESA ESPECIALIZADA EM ATENDIMENTO",consulta_completa__11[[#This Row],[14 - Inst. Atuando no Local]]),0)</f>
        <v>0</v>
      </c>
      <c r="CV696" s="84" t="str">
        <f t="shared" si="334"/>
        <v/>
      </c>
      <c r="CW696" s="84">
        <f>IFERROR(FIND("IBAMA",consulta_completa__11[[#This Row],[14 - Inst. Atuando no Local]]),0)</f>
        <v>0</v>
      </c>
      <c r="CX696" s="84" t="str">
        <f t="shared" si="335"/>
        <v/>
      </c>
      <c r="CY696" s="84" t="str">
        <f>IF(consulta_completa__11[[#This Row],[14 - Inst. Atuando no Local]]="","X","")</f>
        <v/>
      </c>
      <c r="CZ696" s="84">
        <f>IFERROR(FIND("OUTRA (S)",consulta_completa__11[[#This Row],[14 - Inst. Atuando no Local]]),0)</f>
        <v>0</v>
      </c>
      <c r="DA696" s="84" t="str">
        <f t="shared" si="336"/>
        <v/>
      </c>
      <c r="DB696" s="35" t="str">
        <f t="shared" si="337"/>
        <v>Sim</v>
      </c>
      <c r="DC696" s="35" t="str">
        <f t="shared" si="338"/>
        <v>Não</v>
      </c>
      <c r="DD696" s="35" t="str">
        <f t="shared" si="339"/>
        <v>Sim</v>
      </c>
      <c r="DE696" s="87" t="str">
        <f>IF(AD696=1,"Federal",IF(AD696=2,"Estadual",IF(AD696=0,"Sem informação","")))</f>
        <v>Sem informação</v>
      </c>
    </row>
    <row r="697" spans="1:109">
      <c r="A697" s="14">
        <v>202592421648</v>
      </c>
      <c r="B697" s="1">
        <v>45923</v>
      </c>
      <c r="C697" t="s">
        <v>109</v>
      </c>
      <c r="D697" t="s">
        <v>110</v>
      </c>
      <c r="E697" t="s">
        <v>452</v>
      </c>
      <c r="F697" t="s">
        <v>112</v>
      </c>
      <c r="G697" t="s">
        <v>113</v>
      </c>
      <c r="H697" t="s">
        <v>114</v>
      </c>
      <c r="I697" t="s">
        <v>114</v>
      </c>
      <c r="J697" t="s">
        <v>391</v>
      </c>
      <c r="K697" t="s">
        <v>6070</v>
      </c>
      <c r="L697" t="s">
        <v>117</v>
      </c>
      <c r="M697" t="s">
        <v>118</v>
      </c>
      <c r="N697" t="s">
        <v>119</v>
      </c>
      <c r="O697" t="s">
        <v>239</v>
      </c>
      <c r="P697" t="s">
        <v>355</v>
      </c>
      <c r="Q697" t="s">
        <v>122</v>
      </c>
      <c r="R697" t="s">
        <v>123</v>
      </c>
      <c r="S697" t="s">
        <v>201</v>
      </c>
      <c r="T697" t="s">
        <v>6071</v>
      </c>
      <c r="U697" t="s">
        <v>6072</v>
      </c>
      <c r="V697" t="s">
        <v>6073</v>
      </c>
      <c r="Z697" t="s">
        <v>409</v>
      </c>
      <c r="AA697" t="s">
        <v>113</v>
      </c>
      <c r="AB697" t="s">
        <v>1465</v>
      </c>
      <c r="AC697" t="s">
        <v>207</v>
      </c>
      <c r="AD697">
        <v>1</v>
      </c>
      <c r="AE697" t="s">
        <v>603</v>
      </c>
      <c r="AF697" t="s">
        <v>113</v>
      </c>
      <c r="AG697" t="s">
        <v>113</v>
      </c>
      <c r="AH697" t="s">
        <v>131</v>
      </c>
      <c r="AI697" t="s">
        <v>132</v>
      </c>
      <c r="AJ697" t="s">
        <v>131</v>
      </c>
      <c r="AK697" t="s">
        <v>6074</v>
      </c>
      <c r="AL697" t="s">
        <v>6075</v>
      </c>
      <c r="AM697" t="s">
        <v>210</v>
      </c>
      <c r="AN697" t="s">
        <v>113</v>
      </c>
      <c r="AO697" t="s">
        <v>113</v>
      </c>
      <c r="AQ697" t="s">
        <v>211</v>
      </c>
      <c r="AR697" t="s">
        <v>113</v>
      </c>
      <c r="AS697" t="s">
        <v>113</v>
      </c>
      <c r="AT697" t="s">
        <v>113</v>
      </c>
      <c r="AU697" t="s">
        <v>113</v>
      </c>
      <c r="AW697" t="s">
        <v>113</v>
      </c>
      <c r="AX697" s="82">
        <f>IFERROR(FIND("Óbitos/feridos",consulta_completa__11[[#This Row],[13 - Ocorrências/Ambientes Atingidos]]),0)</f>
        <v>0</v>
      </c>
      <c r="AY697" s="83" t="str">
        <f t="shared" si="311"/>
        <v/>
      </c>
      <c r="AZ697" s="82">
        <f>IFERROR(FIND("População afetada/evacuada",consulta_completa__11[[#This Row],[13 - Ocorrências/Ambientes Atingidos]]),0)</f>
        <v>0</v>
      </c>
      <c r="BA697" s="82" t="str">
        <f t="shared" si="312"/>
        <v/>
      </c>
      <c r="BB697" s="82">
        <f>IFERROR(FIND("Suspensão de abastecimento de água",consulta_completa__11[[#This Row],[13 - Ocorrências/Ambientes Atingidos]]),0)</f>
        <v>0</v>
      </c>
      <c r="BC697" s="83" t="str">
        <f t="shared" si="340"/>
        <v/>
      </c>
      <c r="BD697" s="82">
        <f>IFERROR(FIND("Rio/córrego",consulta_completa__11[[#This Row],[13 - Ocorrências/Ambientes Atingidos]]),0)</f>
        <v>0</v>
      </c>
      <c r="BE697" s="83" t="str">
        <f t="shared" si="313"/>
        <v/>
      </c>
      <c r="BF697" s="82">
        <f>IFERROR(FIND("Lago",consulta_completa__11[[#This Row],[13 - Ocorrências/Ambientes Atingidos]]),0)</f>
        <v>0</v>
      </c>
      <c r="BG697" s="83" t="str">
        <f t="shared" si="314"/>
        <v/>
      </c>
      <c r="BH697" s="82">
        <f>IFERROR(FIND("Mar",consulta_completa__11[[#This Row],[13 - Ocorrências/Ambientes Atingidos]]),0)</f>
        <v>1</v>
      </c>
      <c r="BI697" s="83" t="str">
        <f t="shared" si="315"/>
        <v>X</v>
      </c>
      <c r="BJ697" s="82">
        <f>IFERROR(FIND("Praia",consulta_completa__11[[#This Row],[13 - Ocorrências/Ambientes Atingidos]]),0)</f>
        <v>0</v>
      </c>
      <c r="BK697" s="83" t="str">
        <f t="shared" si="316"/>
        <v/>
      </c>
      <c r="BL697" s="82">
        <f>IFERROR(FIND("Solo",consulta_completa__11[[#This Row],[13 - Ocorrências/Ambientes Atingidos]]),0)</f>
        <v>0</v>
      </c>
      <c r="BM697" s="83" t="str">
        <f t="shared" si="317"/>
        <v/>
      </c>
      <c r="BN697" s="82">
        <f>IFERROR(FIND("Águas subterrâneas",consulta_completa__11[[#This Row],[13 - Ocorrências/Ambientes Atingidos]]),0)</f>
        <v>0</v>
      </c>
      <c r="BO697" s="83" t="str">
        <f t="shared" si="318"/>
        <v/>
      </c>
      <c r="BP697" s="82">
        <f>IFERROR(FIND("Atmosfera",consulta_completa__11[[#This Row],[13 - Ocorrências/Ambientes Atingidos]]),0)</f>
        <v>0</v>
      </c>
      <c r="BQ697" s="83" t="str">
        <f t="shared" si="319"/>
        <v/>
      </c>
      <c r="BR697" s="82">
        <f>IFERROR(FIND("Flora",consulta_completa__11[[#This Row],[13 - Ocorrências/Ambientes Atingidos]]),0)</f>
        <v>0</v>
      </c>
      <c r="BS697" s="83" t="str">
        <f t="shared" si="320"/>
        <v/>
      </c>
      <c r="BT697" s="82">
        <f>IFERROR(FIND("Fauna",consulta_completa__11[[#This Row],[13 - Ocorrências/Ambientes Atingidos]]),0)</f>
        <v>0</v>
      </c>
      <c r="BU697" s="83" t="str">
        <f t="shared" si="321"/>
        <v/>
      </c>
      <c r="BV697" s="82">
        <f>IFERROR(FIND("UC federal",consulta_completa__11[[#This Row],[13 - Ocorrências/Ambientes Atingidos]]),0)</f>
        <v>0</v>
      </c>
      <c r="BW697" s="83" t="str">
        <f t="shared" si="322"/>
        <v/>
      </c>
      <c r="BX697" s="82">
        <f>IFERROR(FIND("UC estadual/municipal",consulta_completa__11[[#This Row],[13 - Ocorrências/Ambientes Atingidos]]),0)</f>
        <v>0</v>
      </c>
      <c r="BY697" s="83" t="str">
        <f t="shared" si="323"/>
        <v/>
      </c>
      <c r="BZ697" s="82">
        <f>IFERROR(FIND("Outro(s)",consulta_completa__11[[#This Row],[13 - Ocorrências/Ambientes Atingidos]]),0)</f>
        <v>0</v>
      </c>
      <c r="CA697" s="83" t="str">
        <f t="shared" si="324"/>
        <v/>
      </c>
      <c r="CB697" s="82">
        <f>IFERROR(FIND("Sem dano",consulta_completa__11[[#This Row],[13 - Ocorrências/Ambientes Atingidos]]),0)</f>
        <v>0</v>
      </c>
      <c r="CC697" s="83" t="str">
        <f t="shared" si="325"/>
        <v/>
      </c>
      <c r="CD697" s="82" t="str">
        <f>IF(consulta_completa__11[[#This Row],[13 - Ocorrências/Ambientes Atingidos]]="","X","")</f>
        <v/>
      </c>
      <c r="CE697" s="84">
        <f>IFERROR(FIND("IBAMA",consulta_completa__11[[#This Row],[14 - Inst. Atuando no Local]]),0)</f>
        <v>0</v>
      </c>
      <c r="CF697" s="84" t="str">
        <f t="shared" si="326"/>
        <v/>
      </c>
      <c r="CG697" s="84">
        <f>IFERROR(FIND("OEMA",consulta_completa__11[[#This Row],[14 - Inst. Atuando no Local]]),0)</f>
        <v>0</v>
      </c>
      <c r="CH697" s="84" t="str">
        <f t="shared" si="327"/>
        <v/>
      </c>
      <c r="CI697" s="84">
        <f>IFERROR(FIND("DEFESA CIVIL",consulta_completa__11[[#This Row],[14 - Inst. Atuando no Local]]),0)</f>
        <v>0</v>
      </c>
      <c r="CJ697" s="84" t="str">
        <f t="shared" si="328"/>
        <v/>
      </c>
      <c r="CK697" s="84">
        <f>IFERROR(FIND("CORPO DE BOMBEIROS",consulta_completa__11[[#This Row],[14 - Inst. Atuando no Local]]),0)</f>
        <v>0</v>
      </c>
      <c r="CL697" s="84" t="str">
        <f t="shared" si="329"/>
        <v/>
      </c>
      <c r="CM697" s="84">
        <f>IFERROR(FIND("POLÍCIA RODOVIÁRIA",consulta_completa__11[[#This Row],[14 - Inst. Atuando no Local]]),0)</f>
        <v>0</v>
      </c>
      <c r="CN697" s="84" t="str">
        <f t="shared" si="330"/>
        <v/>
      </c>
      <c r="CO697" s="84">
        <f>IFERROR(FIND("POLÍCIA MILITAR",consulta_completa__11[[#This Row],[14 - Inst. Atuando no Local]]),0)</f>
        <v>0</v>
      </c>
      <c r="CP697" s="84" t="str">
        <f t="shared" si="331"/>
        <v/>
      </c>
      <c r="CQ697" s="84">
        <f>IFERROR(FIND("POLÍCIA CIVIL",consulta_completa__11[[#This Row],[14 - Inst. Atuando no Local]]),0)</f>
        <v>0</v>
      </c>
      <c r="CR697" s="84" t="str">
        <f t="shared" si="332"/>
        <v/>
      </c>
      <c r="CS697" s="84">
        <f>IFERROR(FIND("MARINHA DO BRASIL",consulta_completa__11[[#This Row],[14 - Inst. Atuando no Local]]),0)</f>
        <v>0</v>
      </c>
      <c r="CT697" s="84" t="str">
        <f t="shared" si="333"/>
        <v/>
      </c>
      <c r="CU697" s="84">
        <f>IFERROR(FIND("EMPRESA ESPECIALIZADA EM ATENDIMENTO",consulta_completa__11[[#This Row],[14 - Inst. Atuando no Local]]),0)</f>
        <v>0</v>
      </c>
      <c r="CV697" s="84" t="str">
        <f t="shared" si="334"/>
        <v/>
      </c>
      <c r="CW697" s="84">
        <f>IFERROR(FIND("IBAMA",consulta_completa__11[[#This Row],[14 - Inst. Atuando no Local]]),0)</f>
        <v>0</v>
      </c>
      <c r="CX697" s="84" t="str">
        <f t="shared" si="335"/>
        <v/>
      </c>
      <c r="CY697" s="84" t="str">
        <f>IF(consulta_completa__11[[#This Row],[14 - Inst. Atuando no Local]]="","X","")</f>
        <v/>
      </c>
      <c r="CZ697" s="84">
        <f>IFERROR(FIND("OUTRA (S)",consulta_completa__11[[#This Row],[14 - Inst. Atuando no Local]]),0)</f>
        <v>0</v>
      </c>
      <c r="DA697" s="84" t="str">
        <f t="shared" si="336"/>
        <v/>
      </c>
      <c r="DB697" s="35" t="str">
        <f t="shared" si="337"/>
        <v>Sim</v>
      </c>
      <c r="DC697" s="35" t="str">
        <f t="shared" si="338"/>
        <v>Não</v>
      </c>
      <c r="DD697" s="35" t="str">
        <f t="shared" si="339"/>
        <v>Sim</v>
      </c>
      <c r="DE697" s="87" t="str">
        <f t="shared" ref="DE697:DE760" si="343">IF(AC697=1,"Federal",IF(AC697=2,"Estadual",IF(AC697=0,"Sem informação","")))</f>
        <v/>
      </c>
    </row>
    <row r="698" spans="1:109">
      <c r="A698" s="14">
        <v>202592454050</v>
      </c>
      <c r="B698" s="1">
        <v>45923</v>
      </c>
      <c r="C698" t="s">
        <v>109</v>
      </c>
      <c r="D698" t="s">
        <v>110</v>
      </c>
      <c r="E698" t="s">
        <v>111</v>
      </c>
      <c r="F698" t="s">
        <v>112</v>
      </c>
      <c r="G698" t="s">
        <v>439</v>
      </c>
      <c r="H698" t="s">
        <v>6076</v>
      </c>
      <c r="I698" t="s">
        <v>117</v>
      </c>
      <c r="J698" t="s">
        <v>113</v>
      </c>
      <c r="K698" t="s">
        <v>114</v>
      </c>
      <c r="L698" t="s">
        <v>114</v>
      </c>
      <c r="M698" t="s">
        <v>118</v>
      </c>
      <c r="N698" t="s">
        <v>119</v>
      </c>
      <c r="O698" t="s">
        <v>239</v>
      </c>
      <c r="P698" t="s">
        <v>355</v>
      </c>
      <c r="Q698" t="s">
        <v>143</v>
      </c>
      <c r="R698" t="s">
        <v>123</v>
      </c>
      <c r="S698" t="s">
        <v>113</v>
      </c>
      <c r="T698" t="s">
        <v>600</v>
      </c>
      <c r="U698" t="s">
        <v>6077</v>
      </c>
      <c r="V698" t="s">
        <v>6078</v>
      </c>
      <c r="Z698" t="s">
        <v>409</v>
      </c>
      <c r="AA698" t="s">
        <v>113</v>
      </c>
      <c r="AB698" t="s">
        <v>206</v>
      </c>
      <c r="AC698" t="s">
        <v>207</v>
      </c>
      <c r="AD698">
        <v>1</v>
      </c>
      <c r="AE698" t="s">
        <v>248</v>
      </c>
      <c r="AF698" t="s">
        <v>113</v>
      </c>
      <c r="AG698" t="s">
        <v>113</v>
      </c>
      <c r="AH698" t="s">
        <v>131</v>
      </c>
      <c r="AI698" t="s">
        <v>132</v>
      </c>
      <c r="AJ698" t="s">
        <v>131</v>
      </c>
      <c r="AK698" t="s">
        <v>6079</v>
      </c>
      <c r="AL698" t="s">
        <v>6080</v>
      </c>
      <c r="AM698" t="s">
        <v>210</v>
      </c>
      <c r="AN698" t="s">
        <v>248</v>
      </c>
      <c r="AO698" t="s">
        <v>6081</v>
      </c>
      <c r="AP698">
        <v>21974444311</v>
      </c>
      <c r="AQ698" t="s">
        <v>211</v>
      </c>
      <c r="AR698" t="s">
        <v>113</v>
      </c>
      <c r="AS698" t="s">
        <v>6082</v>
      </c>
      <c r="AT698" t="s">
        <v>113</v>
      </c>
      <c r="AU698" t="s">
        <v>113</v>
      </c>
      <c r="AW698" t="s">
        <v>159</v>
      </c>
      <c r="AX698" s="82">
        <f>IFERROR(FIND("Óbitos/feridos",consulta_completa__11[[#This Row],[13 - Ocorrências/Ambientes Atingidos]]),0)</f>
        <v>0</v>
      </c>
      <c r="AY698" s="83" t="str">
        <f t="shared" si="311"/>
        <v/>
      </c>
      <c r="AZ698" s="82">
        <f>IFERROR(FIND("População afetada/evacuada",consulta_completa__11[[#This Row],[13 - Ocorrências/Ambientes Atingidos]]),0)</f>
        <v>0</v>
      </c>
      <c r="BA698" s="82" t="str">
        <f t="shared" si="312"/>
        <v/>
      </c>
      <c r="BB698" s="82">
        <f>IFERROR(FIND("Suspensão de abastecimento de água",consulta_completa__11[[#This Row],[13 - Ocorrências/Ambientes Atingidos]]),0)</f>
        <v>0</v>
      </c>
      <c r="BC698" s="83" t="str">
        <f t="shared" si="340"/>
        <v/>
      </c>
      <c r="BD698" s="82">
        <f>IFERROR(FIND("Rio/córrego",consulta_completa__11[[#This Row],[13 - Ocorrências/Ambientes Atingidos]]),0)</f>
        <v>0</v>
      </c>
      <c r="BE698" s="83" t="str">
        <f t="shared" si="313"/>
        <v/>
      </c>
      <c r="BF698" s="82">
        <f>IFERROR(FIND("Lago",consulta_completa__11[[#This Row],[13 - Ocorrências/Ambientes Atingidos]]),0)</f>
        <v>0</v>
      </c>
      <c r="BG698" s="83" t="str">
        <f t="shared" si="314"/>
        <v/>
      </c>
      <c r="BH698" s="82">
        <f>IFERROR(FIND("Mar",consulta_completa__11[[#This Row],[13 - Ocorrências/Ambientes Atingidos]]),0)</f>
        <v>1</v>
      </c>
      <c r="BI698" s="83" t="str">
        <f t="shared" si="315"/>
        <v>X</v>
      </c>
      <c r="BJ698" s="82">
        <f>IFERROR(FIND("Praia",consulta_completa__11[[#This Row],[13 - Ocorrências/Ambientes Atingidos]]),0)</f>
        <v>0</v>
      </c>
      <c r="BK698" s="83" t="str">
        <f t="shared" si="316"/>
        <v/>
      </c>
      <c r="BL698" s="82">
        <f>IFERROR(FIND("Solo",consulta_completa__11[[#This Row],[13 - Ocorrências/Ambientes Atingidos]]),0)</f>
        <v>0</v>
      </c>
      <c r="BM698" s="83" t="str">
        <f t="shared" si="317"/>
        <v/>
      </c>
      <c r="BN698" s="82">
        <f>IFERROR(FIND("Águas subterrâneas",consulta_completa__11[[#This Row],[13 - Ocorrências/Ambientes Atingidos]]),0)</f>
        <v>0</v>
      </c>
      <c r="BO698" s="83" t="str">
        <f t="shared" si="318"/>
        <v/>
      </c>
      <c r="BP698" s="82">
        <f>IFERROR(FIND("Atmosfera",consulta_completa__11[[#This Row],[13 - Ocorrências/Ambientes Atingidos]]),0)</f>
        <v>0</v>
      </c>
      <c r="BQ698" s="83" t="str">
        <f t="shared" si="319"/>
        <v/>
      </c>
      <c r="BR698" s="82">
        <f>IFERROR(FIND("Flora",consulta_completa__11[[#This Row],[13 - Ocorrências/Ambientes Atingidos]]),0)</f>
        <v>0</v>
      </c>
      <c r="BS698" s="83" t="str">
        <f t="shared" si="320"/>
        <v/>
      </c>
      <c r="BT698" s="82">
        <f>IFERROR(FIND("Fauna",consulta_completa__11[[#This Row],[13 - Ocorrências/Ambientes Atingidos]]),0)</f>
        <v>0</v>
      </c>
      <c r="BU698" s="83" t="str">
        <f t="shared" si="321"/>
        <v/>
      </c>
      <c r="BV698" s="82">
        <f>IFERROR(FIND("UC federal",consulta_completa__11[[#This Row],[13 - Ocorrências/Ambientes Atingidos]]),0)</f>
        <v>0</v>
      </c>
      <c r="BW698" s="83" t="str">
        <f t="shared" si="322"/>
        <v/>
      </c>
      <c r="BX698" s="82">
        <f>IFERROR(FIND("UC estadual/municipal",consulta_completa__11[[#This Row],[13 - Ocorrências/Ambientes Atingidos]]),0)</f>
        <v>0</v>
      </c>
      <c r="BY698" s="83" t="str">
        <f t="shared" si="323"/>
        <v/>
      </c>
      <c r="BZ698" s="82">
        <f>IFERROR(FIND("Outro(s)",consulta_completa__11[[#This Row],[13 - Ocorrências/Ambientes Atingidos]]),0)</f>
        <v>0</v>
      </c>
      <c r="CA698" s="83" t="str">
        <f t="shared" si="324"/>
        <v/>
      </c>
      <c r="CB698" s="82">
        <f>IFERROR(FIND("Sem dano",consulta_completa__11[[#This Row],[13 - Ocorrências/Ambientes Atingidos]]),0)</f>
        <v>0</v>
      </c>
      <c r="CC698" s="83" t="str">
        <f t="shared" si="325"/>
        <v/>
      </c>
      <c r="CD698" s="82" t="str">
        <f>IF(consulta_completa__11[[#This Row],[13 - Ocorrências/Ambientes Atingidos]]="","X","")</f>
        <v/>
      </c>
      <c r="CE698" s="84">
        <f>IFERROR(FIND("IBAMA",consulta_completa__11[[#This Row],[14 - Inst. Atuando no Local]]),0)</f>
        <v>0</v>
      </c>
      <c r="CF698" s="84" t="str">
        <f t="shared" si="326"/>
        <v/>
      </c>
      <c r="CG698" s="84">
        <f>IFERROR(FIND("OEMA",consulta_completa__11[[#This Row],[14 - Inst. Atuando no Local]]),0)</f>
        <v>0</v>
      </c>
      <c r="CH698" s="84" t="str">
        <f t="shared" si="327"/>
        <v/>
      </c>
      <c r="CI698" s="84">
        <f>IFERROR(FIND("DEFESA CIVIL",consulta_completa__11[[#This Row],[14 - Inst. Atuando no Local]]),0)</f>
        <v>0</v>
      </c>
      <c r="CJ698" s="84" t="str">
        <f t="shared" si="328"/>
        <v/>
      </c>
      <c r="CK698" s="84">
        <f>IFERROR(FIND("CORPO DE BOMBEIROS",consulta_completa__11[[#This Row],[14 - Inst. Atuando no Local]]),0)</f>
        <v>0</v>
      </c>
      <c r="CL698" s="84" t="str">
        <f t="shared" si="329"/>
        <v/>
      </c>
      <c r="CM698" s="84">
        <f>IFERROR(FIND("POLÍCIA RODOVIÁRIA",consulta_completa__11[[#This Row],[14 - Inst. Atuando no Local]]),0)</f>
        <v>0</v>
      </c>
      <c r="CN698" s="84" t="str">
        <f t="shared" si="330"/>
        <v/>
      </c>
      <c r="CO698" s="84">
        <f>IFERROR(FIND("POLÍCIA MILITAR",consulta_completa__11[[#This Row],[14 - Inst. Atuando no Local]]),0)</f>
        <v>0</v>
      </c>
      <c r="CP698" s="84" t="str">
        <f t="shared" si="331"/>
        <v/>
      </c>
      <c r="CQ698" s="84">
        <f>IFERROR(FIND("POLÍCIA CIVIL",consulta_completa__11[[#This Row],[14 - Inst. Atuando no Local]]),0)</f>
        <v>0</v>
      </c>
      <c r="CR698" s="84" t="str">
        <f t="shared" si="332"/>
        <v/>
      </c>
      <c r="CS698" s="84">
        <f>IFERROR(FIND("MARINHA DO BRASIL",consulta_completa__11[[#This Row],[14 - Inst. Atuando no Local]]),0)</f>
        <v>0</v>
      </c>
      <c r="CT698" s="84" t="str">
        <f t="shared" si="333"/>
        <v/>
      </c>
      <c r="CU698" s="84">
        <f>IFERROR(FIND("EMPRESA ESPECIALIZADA EM ATENDIMENTO",consulta_completa__11[[#This Row],[14 - Inst. Atuando no Local]]),0)</f>
        <v>0</v>
      </c>
      <c r="CV698" s="84" t="str">
        <f t="shared" si="334"/>
        <v/>
      </c>
      <c r="CW698" s="84">
        <f>IFERROR(FIND("IBAMA",consulta_completa__11[[#This Row],[14 - Inst. Atuando no Local]]),0)</f>
        <v>0</v>
      </c>
      <c r="CX698" s="84" t="str">
        <f t="shared" si="335"/>
        <v/>
      </c>
      <c r="CY698" s="84" t="str">
        <f>IF(consulta_completa__11[[#This Row],[14 - Inst. Atuando no Local]]="","X","")</f>
        <v/>
      </c>
      <c r="CZ698" s="84">
        <f>IFERROR(FIND("OUTRA (S)",consulta_completa__11[[#This Row],[14 - Inst. Atuando no Local]]),0)</f>
        <v>0</v>
      </c>
      <c r="DA698" s="84" t="str">
        <f t="shared" si="336"/>
        <v/>
      </c>
      <c r="DB698" s="35" t="str">
        <f t="shared" si="337"/>
        <v>Sim</v>
      </c>
      <c r="DC698" s="35" t="str">
        <f t="shared" si="338"/>
        <v>Não</v>
      </c>
      <c r="DD698" s="35" t="str">
        <f t="shared" si="339"/>
        <v>Sim</v>
      </c>
      <c r="DE698" s="87" t="str">
        <f t="shared" si="343"/>
        <v/>
      </c>
    </row>
    <row r="699" spans="1:109">
      <c r="A699" s="14">
        <v>202592436034</v>
      </c>
      <c r="B699" s="1">
        <v>45924</v>
      </c>
      <c r="C699" t="s">
        <v>3226</v>
      </c>
      <c r="D699" t="s">
        <v>180</v>
      </c>
      <c r="E699" t="s">
        <v>286</v>
      </c>
      <c r="F699" t="s">
        <v>6083</v>
      </c>
      <c r="G699" t="s">
        <v>113</v>
      </c>
      <c r="H699" t="s">
        <v>114</v>
      </c>
      <c r="I699" t="s">
        <v>114</v>
      </c>
      <c r="J699" t="s">
        <v>6084</v>
      </c>
      <c r="K699" t="s">
        <v>6085</v>
      </c>
      <c r="L699" t="s">
        <v>1339</v>
      </c>
      <c r="M699" t="s">
        <v>140</v>
      </c>
      <c r="N699" t="s">
        <v>1857</v>
      </c>
      <c r="O699" t="s">
        <v>239</v>
      </c>
      <c r="P699" t="s">
        <v>121</v>
      </c>
      <c r="Q699" t="s">
        <v>143</v>
      </c>
      <c r="R699" t="s">
        <v>123</v>
      </c>
      <c r="S699" t="s">
        <v>113</v>
      </c>
      <c r="T699" t="s">
        <v>6086</v>
      </c>
      <c r="U699" t="s">
        <v>113</v>
      </c>
      <c r="V699" t="s">
        <v>113</v>
      </c>
      <c r="Z699" t="s">
        <v>113</v>
      </c>
      <c r="AA699" t="s">
        <v>6087</v>
      </c>
      <c r="AB699" t="s">
        <v>6088</v>
      </c>
      <c r="AC699" t="s">
        <v>6089</v>
      </c>
      <c r="AD699">
        <v>0</v>
      </c>
      <c r="AE699" t="s">
        <v>113</v>
      </c>
      <c r="AF699" t="s">
        <v>113</v>
      </c>
      <c r="AG699" t="s">
        <v>113</v>
      </c>
      <c r="AH699" t="s">
        <v>131</v>
      </c>
      <c r="AI699" t="s">
        <v>131</v>
      </c>
      <c r="AJ699" t="s">
        <v>132</v>
      </c>
      <c r="AK699" t="s">
        <v>113</v>
      </c>
      <c r="AL699" t="s">
        <v>113</v>
      </c>
      <c r="AM699" t="s">
        <v>1673</v>
      </c>
      <c r="AN699" t="s">
        <v>6090</v>
      </c>
      <c r="AO699" t="s">
        <v>4712</v>
      </c>
      <c r="AP699">
        <v>21998491289</v>
      </c>
      <c r="AQ699" t="s">
        <v>1675</v>
      </c>
      <c r="AR699" t="s">
        <v>113</v>
      </c>
      <c r="AS699" t="s">
        <v>113</v>
      </c>
      <c r="AT699" t="s">
        <v>113</v>
      </c>
      <c r="AU699" t="s">
        <v>113</v>
      </c>
      <c r="AW699" t="s">
        <v>113</v>
      </c>
      <c r="AX699" s="82">
        <f>IFERROR(FIND("Óbitos/feridos",consulta_completa__11[[#This Row],[13 - Ocorrências/Ambientes Atingidos]]),0)</f>
        <v>0</v>
      </c>
      <c r="AY699" s="83" t="str">
        <f t="shared" si="311"/>
        <v/>
      </c>
      <c r="AZ699" s="82">
        <f>IFERROR(FIND("População afetada/evacuada",consulta_completa__11[[#This Row],[13 - Ocorrências/Ambientes Atingidos]]),0)</f>
        <v>0</v>
      </c>
      <c r="BA699" s="82" t="str">
        <f t="shared" si="312"/>
        <v/>
      </c>
      <c r="BB699" s="82">
        <f>IFERROR(FIND("Suspensão de abastecimento de água",consulta_completa__11[[#This Row],[13 - Ocorrências/Ambientes Atingidos]]),0)</f>
        <v>0</v>
      </c>
      <c r="BC699" s="83" t="str">
        <f t="shared" si="340"/>
        <v/>
      </c>
      <c r="BD699" s="82">
        <f>IFERROR(FIND("Rio/córrego",consulta_completa__11[[#This Row],[13 - Ocorrências/Ambientes Atingidos]]),0)</f>
        <v>0</v>
      </c>
      <c r="BE699" s="83" t="str">
        <f t="shared" si="313"/>
        <v/>
      </c>
      <c r="BF699" s="82">
        <f>IFERROR(FIND("Lago",consulta_completa__11[[#This Row],[13 - Ocorrências/Ambientes Atingidos]]),0)</f>
        <v>0</v>
      </c>
      <c r="BG699" s="83" t="str">
        <f t="shared" si="314"/>
        <v/>
      </c>
      <c r="BH699" s="82">
        <f>IFERROR(FIND("Mar",consulta_completa__11[[#This Row],[13 - Ocorrências/Ambientes Atingidos]]),0)</f>
        <v>0</v>
      </c>
      <c r="BI699" s="83" t="str">
        <f t="shared" si="315"/>
        <v/>
      </c>
      <c r="BJ699" s="82">
        <f>IFERROR(FIND("Praia",consulta_completa__11[[#This Row],[13 - Ocorrências/Ambientes Atingidos]]),0)</f>
        <v>0</v>
      </c>
      <c r="BK699" s="83" t="str">
        <f t="shared" si="316"/>
        <v/>
      </c>
      <c r="BL699" s="82">
        <f>IFERROR(FIND("Solo",consulta_completa__11[[#This Row],[13 - Ocorrências/Ambientes Atingidos]]),0)</f>
        <v>1</v>
      </c>
      <c r="BM699" s="83" t="str">
        <f t="shared" si="317"/>
        <v>X</v>
      </c>
      <c r="BN699" s="82">
        <f>IFERROR(FIND("Águas subterrâneas",consulta_completa__11[[#This Row],[13 - Ocorrências/Ambientes Atingidos]]),0)</f>
        <v>0</v>
      </c>
      <c r="BO699" s="83" t="str">
        <f t="shared" si="318"/>
        <v/>
      </c>
      <c r="BP699" s="82">
        <f>IFERROR(FIND("Atmosfera",consulta_completa__11[[#This Row],[13 - Ocorrências/Ambientes Atingidos]]),0)</f>
        <v>0</v>
      </c>
      <c r="BQ699" s="83" t="str">
        <f t="shared" si="319"/>
        <v/>
      </c>
      <c r="BR699" s="82">
        <f>IFERROR(FIND("Flora",consulta_completa__11[[#This Row],[13 - Ocorrências/Ambientes Atingidos]]),0)</f>
        <v>0</v>
      </c>
      <c r="BS699" s="83" t="str">
        <f t="shared" si="320"/>
        <v/>
      </c>
      <c r="BT699" s="82">
        <f>IFERROR(FIND("Fauna",consulta_completa__11[[#This Row],[13 - Ocorrências/Ambientes Atingidos]]),0)</f>
        <v>0</v>
      </c>
      <c r="BU699" s="83" t="str">
        <f t="shared" si="321"/>
        <v/>
      </c>
      <c r="BV699" s="82">
        <f>IFERROR(FIND("UC federal",consulta_completa__11[[#This Row],[13 - Ocorrências/Ambientes Atingidos]]),0)</f>
        <v>0</v>
      </c>
      <c r="BW699" s="83" t="str">
        <f t="shared" si="322"/>
        <v/>
      </c>
      <c r="BX699" s="82">
        <f>IFERROR(FIND("UC estadual/municipal",consulta_completa__11[[#This Row],[13 - Ocorrências/Ambientes Atingidos]]),0)</f>
        <v>0</v>
      </c>
      <c r="BY699" s="83" t="str">
        <f t="shared" si="323"/>
        <v/>
      </c>
      <c r="BZ699" s="82">
        <f>IFERROR(FIND("Outro(s)",consulta_completa__11[[#This Row],[13 - Ocorrências/Ambientes Atingidos]]),0)</f>
        <v>0</v>
      </c>
      <c r="CA699" s="83" t="str">
        <f t="shared" si="324"/>
        <v/>
      </c>
      <c r="CB699" s="82">
        <f>IFERROR(FIND("Sem dano",consulta_completa__11[[#This Row],[13 - Ocorrências/Ambientes Atingidos]]),0)</f>
        <v>0</v>
      </c>
      <c r="CC699" s="83" t="str">
        <f t="shared" si="325"/>
        <v/>
      </c>
      <c r="CD699" s="82" t="str">
        <f>IF(consulta_completa__11[[#This Row],[13 - Ocorrências/Ambientes Atingidos]]="","X","")</f>
        <v/>
      </c>
      <c r="CE699" s="84">
        <f>IFERROR(FIND("IBAMA",consulta_completa__11[[#This Row],[14 - Inst. Atuando no Local]]),0)</f>
        <v>0</v>
      </c>
      <c r="CF699" s="84" t="str">
        <f t="shared" si="326"/>
        <v/>
      </c>
      <c r="CG699" s="84">
        <f>IFERROR(FIND("OEMA",consulta_completa__11[[#This Row],[14 - Inst. Atuando no Local]]),0)</f>
        <v>0</v>
      </c>
      <c r="CH699" s="84" t="str">
        <f t="shared" si="327"/>
        <v/>
      </c>
      <c r="CI699" s="84">
        <f>IFERROR(FIND("DEFESA CIVIL",consulta_completa__11[[#This Row],[14 - Inst. Atuando no Local]]),0)</f>
        <v>0</v>
      </c>
      <c r="CJ699" s="84" t="str">
        <f t="shared" si="328"/>
        <v/>
      </c>
      <c r="CK699" s="84">
        <f>IFERROR(FIND("CORPO DE BOMBEIROS",consulta_completa__11[[#This Row],[14 - Inst. Atuando no Local]]),0)</f>
        <v>0</v>
      </c>
      <c r="CL699" s="84" t="str">
        <f t="shared" si="329"/>
        <v/>
      </c>
      <c r="CM699" s="84">
        <f>IFERROR(FIND("POLÍCIA RODOVIÁRIA",consulta_completa__11[[#This Row],[14 - Inst. Atuando no Local]]),0)</f>
        <v>0</v>
      </c>
      <c r="CN699" s="84" t="str">
        <f t="shared" si="330"/>
        <v/>
      </c>
      <c r="CO699" s="84">
        <f>IFERROR(FIND("POLÍCIA MILITAR",consulta_completa__11[[#This Row],[14 - Inst. Atuando no Local]]),0)</f>
        <v>0</v>
      </c>
      <c r="CP699" s="84" t="str">
        <f t="shared" si="331"/>
        <v/>
      </c>
      <c r="CQ699" s="84">
        <f>IFERROR(FIND("POLÍCIA CIVIL",consulta_completa__11[[#This Row],[14 - Inst. Atuando no Local]]),0)</f>
        <v>0</v>
      </c>
      <c r="CR699" s="84" t="str">
        <f t="shared" si="332"/>
        <v/>
      </c>
      <c r="CS699" s="84">
        <f>IFERROR(FIND("MARINHA DO BRASIL",consulta_completa__11[[#This Row],[14 - Inst. Atuando no Local]]),0)</f>
        <v>0</v>
      </c>
      <c r="CT699" s="84" t="str">
        <f t="shared" si="333"/>
        <v/>
      </c>
      <c r="CU699" s="84">
        <f>IFERROR(FIND("EMPRESA ESPECIALIZADA EM ATENDIMENTO",consulta_completa__11[[#This Row],[14 - Inst. Atuando no Local]]),0)</f>
        <v>0</v>
      </c>
      <c r="CV699" s="84" t="str">
        <f t="shared" si="334"/>
        <v/>
      </c>
      <c r="CW699" s="84">
        <f>IFERROR(FIND("IBAMA",consulta_completa__11[[#This Row],[14 - Inst. Atuando no Local]]),0)</f>
        <v>0</v>
      </c>
      <c r="CX699" s="84" t="str">
        <f t="shared" si="335"/>
        <v/>
      </c>
      <c r="CY699" s="84" t="str">
        <f>IF(consulta_completa__11[[#This Row],[14 - Inst. Atuando no Local]]="","X","")</f>
        <v/>
      </c>
      <c r="CZ699" s="84">
        <f>IFERROR(FIND("OUTRA (S)",consulta_completa__11[[#This Row],[14 - Inst. Atuando no Local]]),0)</f>
        <v>0</v>
      </c>
      <c r="DA699" s="84" t="str">
        <f t="shared" si="336"/>
        <v/>
      </c>
      <c r="DB699" s="35" t="str">
        <f t="shared" si="337"/>
        <v>Sim</v>
      </c>
      <c r="DC699" s="35" t="str">
        <f t="shared" si="338"/>
        <v>Não</v>
      </c>
      <c r="DD699" s="35" t="str">
        <f t="shared" si="339"/>
        <v>Sim</v>
      </c>
      <c r="DE699" s="87" t="str">
        <f t="shared" si="343"/>
        <v/>
      </c>
    </row>
    <row r="700" spans="1:109">
      <c r="A700" s="14">
        <v>202592636042</v>
      </c>
      <c r="B700" s="1">
        <v>45924</v>
      </c>
      <c r="C700" t="s">
        <v>109</v>
      </c>
      <c r="D700" t="s">
        <v>110</v>
      </c>
      <c r="E700" t="s">
        <v>452</v>
      </c>
      <c r="F700" t="s">
        <v>112</v>
      </c>
      <c r="G700" t="s">
        <v>113</v>
      </c>
      <c r="H700" t="s">
        <v>114</v>
      </c>
      <c r="I700" t="s">
        <v>114</v>
      </c>
      <c r="J700" t="s">
        <v>1399</v>
      </c>
      <c r="K700" t="s">
        <v>5311</v>
      </c>
      <c r="L700" t="s">
        <v>117</v>
      </c>
      <c r="M700" t="s">
        <v>118</v>
      </c>
      <c r="N700" t="s">
        <v>119</v>
      </c>
      <c r="O700" t="s">
        <v>239</v>
      </c>
      <c r="P700" t="s">
        <v>121</v>
      </c>
      <c r="Q700" t="s">
        <v>167</v>
      </c>
      <c r="R700" t="s">
        <v>123</v>
      </c>
      <c r="S700" t="s">
        <v>113</v>
      </c>
      <c r="T700" t="s">
        <v>2989</v>
      </c>
      <c r="U700" t="s">
        <v>6091</v>
      </c>
      <c r="V700" t="s">
        <v>6092</v>
      </c>
      <c r="Z700" t="s">
        <v>6093</v>
      </c>
      <c r="AA700" t="s">
        <v>113</v>
      </c>
      <c r="AB700" t="s">
        <v>206</v>
      </c>
      <c r="AC700" t="s">
        <v>130</v>
      </c>
      <c r="AD700">
        <v>1</v>
      </c>
      <c r="AE700" t="s">
        <v>568</v>
      </c>
      <c r="AF700" t="s">
        <v>113</v>
      </c>
      <c r="AG700" t="s">
        <v>113</v>
      </c>
      <c r="AH700" t="s">
        <v>131</v>
      </c>
      <c r="AI700" t="s">
        <v>132</v>
      </c>
      <c r="AJ700" t="s">
        <v>131</v>
      </c>
      <c r="AK700" t="s">
        <v>6094</v>
      </c>
      <c r="AL700" t="s">
        <v>6095</v>
      </c>
      <c r="AM700" t="s">
        <v>135</v>
      </c>
      <c r="AN700" t="s">
        <v>2388</v>
      </c>
      <c r="AO700" t="s">
        <v>4044</v>
      </c>
      <c r="AP700">
        <v>2732951305</v>
      </c>
      <c r="AQ700" t="s">
        <v>136</v>
      </c>
      <c r="AR700" t="s">
        <v>113</v>
      </c>
      <c r="AS700" t="s">
        <v>6007</v>
      </c>
      <c r="AT700" t="s">
        <v>113</v>
      </c>
      <c r="AU700" t="s">
        <v>113</v>
      </c>
      <c r="AW700" t="s">
        <v>159</v>
      </c>
      <c r="AX700" s="82">
        <f>IFERROR(FIND("Óbitos/feridos",consulta_completa__11[[#This Row],[13 - Ocorrências/Ambientes Atingidos]]),0)</f>
        <v>0</v>
      </c>
      <c r="AY700" s="83" t="str">
        <f t="shared" si="311"/>
        <v/>
      </c>
      <c r="AZ700" s="82">
        <f>IFERROR(FIND("População afetada/evacuada",consulta_completa__11[[#This Row],[13 - Ocorrências/Ambientes Atingidos]]),0)</f>
        <v>0</v>
      </c>
      <c r="BA700" s="82" t="str">
        <f t="shared" si="312"/>
        <v/>
      </c>
      <c r="BB700" s="82">
        <f>IFERROR(FIND("Suspensão de abastecimento de água",consulta_completa__11[[#This Row],[13 - Ocorrências/Ambientes Atingidos]]),0)</f>
        <v>0</v>
      </c>
      <c r="BC700" s="83" t="str">
        <f t="shared" si="340"/>
        <v/>
      </c>
      <c r="BD700" s="82">
        <f>IFERROR(FIND("Rio/córrego",consulta_completa__11[[#This Row],[13 - Ocorrências/Ambientes Atingidos]]),0)</f>
        <v>0</v>
      </c>
      <c r="BE700" s="83" t="str">
        <f t="shared" si="313"/>
        <v/>
      </c>
      <c r="BF700" s="82">
        <f>IFERROR(FIND("Lago",consulta_completa__11[[#This Row],[13 - Ocorrências/Ambientes Atingidos]]),0)</f>
        <v>0</v>
      </c>
      <c r="BG700" s="83" t="str">
        <f t="shared" si="314"/>
        <v/>
      </c>
      <c r="BH700" s="82">
        <f>IFERROR(FIND("Mar",consulta_completa__11[[#This Row],[13 - Ocorrências/Ambientes Atingidos]]),0)</f>
        <v>1</v>
      </c>
      <c r="BI700" s="83" t="str">
        <f t="shared" si="315"/>
        <v>X</v>
      </c>
      <c r="BJ700" s="82">
        <f>IFERROR(FIND("Praia",consulta_completa__11[[#This Row],[13 - Ocorrências/Ambientes Atingidos]]),0)</f>
        <v>0</v>
      </c>
      <c r="BK700" s="83" t="str">
        <f t="shared" si="316"/>
        <v/>
      </c>
      <c r="BL700" s="82">
        <f>IFERROR(FIND("Solo",consulta_completa__11[[#This Row],[13 - Ocorrências/Ambientes Atingidos]]),0)</f>
        <v>0</v>
      </c>
      <c r="BM700" s="83" t="str">
        <f t="shared" si="317"/>
        <v/>
      </c>
      <c r="BN700" s="82">
        <f>IFERROR(FIND("Águas subterrâneas",consulta_completa__11[[#This Row],[13 - Ocorrências/Ambientes Atingidos]]),0)</f>
        <v>0</v>
      </c>
      <c r="BO700" s="83" t="str">
        <f t="shared" si="318"/>
        <v/>
      </c>
      <c r="BP700" s="82">
        <f>IFERROR(FIND("Atmosfera",consulta_completa__11[[#This Row],[13 - Ocorrências/Ambientes Atingidos]]),0)</f>
        <v>0</v>
      </c>
      <c r="BQ700" s="83" t="str">
        <f t="shared" si="319"/>
        <v/>
      </c>
      <c r="BR700" s="82">
        <f>IFERROR(FIND("Flora",consulta_completa__11[[#This Row],[13 - Ocorrências/Ambientes Atingidos]]),0)</f>
        <v>0</v>
      </c>
      <c r="BS700" s="83" t="str">
        <f t="shared" si="320"/>
        <v/>
      </c>
      <c r="BT700" s="82">
        <f>IFERROR(FIND("Fauna",consulta_completa__11[[#This Row],[13 - Ocorrências/Ambientes Atingidos]]),0)</f>
        <v>0</v>
      </c>
      <c r="BU700" s="83" t="str">
        <f t="shared" si="321"/>
        <v/>
      </c>
      <c r="BV700" s="82">
        <f>IFERROR(FIND("UC federal",consulta_completa__11[[#This Row],[13 - Ocorrências/Ambientes Atingidos]]),0)</f>
        <v>0</v>
      </c>
      <c r="BW700" s="83" t="str">
        <f t="shared" si="322"/>
        <v/>
      </c>
      <c r="BX700" s="82">
        <f>IFERROR(FIND("UC estadual/municipal",consulta_completa__11[[#This Row],[13 - Ocorrências/Ambientes Atingidos]]),0)</f>
        <v>0</v>
      </c>
      <c r="BY700" s="83" t="str">
        <f t="shared" si="323"/>
        <v/>
      </c>
      <c r="BZ700" s="82">
        <f>IFERROR(FIND("Outro(s)",consulta_completa__11[[#This Row],[13 - Ocorrências/Ambientes Atingidos]]),0)</f>
        <v>0</v>
      </c>
      <c r="CA700" s="83" t="str">
        <f t="shared" si="324"/>
        <v/>
      </c>
      <c r="CB700" s="82">
        <f>IFERROR(FIND("Sem dano",consulta_completa__11[[#This Row],[13 - Ocorrências/Ambientes Atingidos]]),0)</f>
        <v>0</v>
      </c>
      <c r="CC700" s="83" t="str">
        <f t="shared" si="325"/>
        <v/>
      </c>
      <c r="CD700" s="82" t="str">
        <f>IF(consulta_completa__11[[#This Row],[13 - Ocorrências/Ambientes Atingidos]]="","X","")</f>
        <v/>
      </c>
      <c r="CE700" s="84">
        <f>IFERROR(FIND("IBAMA",consulta_completa__11[[#This Row],[14 - Inst. Atuando no Local]]),0)</f>
        <v>0</v>
      </c>
      <c r="CF700" s="84" t="str">
        <f t="shared" si="326"/>
        <v/>
      </c>
      <c r="CG700" s="84">
        <f>IFERROR(FIND("OEMA",consulta_completa__11[[#This Row],[14 - Inst. Atuando no Local]]),0)</f>
        <v>0</v>
      </c>
      <c r="CH700" s="84" t="str">
        <f t="shared" si="327"/>
        <v/>
      </c>
      <c r="CI700" s="84">
        <f>IFERROR(FIND("DEFESA CIVIL",consulta_completa__11[[#This Row],[14 - Inst. Atuando no Local]]),0)</f>
        <v>0</v>
      </c>
      <c r="CJ700" s="84" t="str">
        <f t="shared" si="328"/>
        <v/>
      </c>
      <c r="CK700" s="84">
        <f>IFERROR(FIND("CORPO DE BOMBEIROS",consulta_completa__11[[#This Row],[14 - Inst. Atuando no Local]]),0)</f>
        <v>0</v>
      </c>
      <c r="CL700" s="84" t="str">
        <f t="shared" si="329"/>
        <v/>
      </c>
      <c r="CM700" s="84">
        <f>IFERROR(FIND("POLÍCIA RODOVIÁRIA",consulta_completa__11[[#This Row],[14 - Inst. Atuando no Local]]),0)</f>
        <v>0</v>
      </c>
      <c r="CN700" s="84" t="str">
        <f t="shared" si="330"/>
        <v/>
      </c>
      <c r="CO700" s="84">
        <f>IFERROR(FIND("POLÍCIA MILITAR",consulta_completa__11[[#This Row],[14 - Inst. Atuando no Local]]),0)</f>
        <v>0</v>
      </c>
      <c r="CP700" s="84" t="str">
        <f t="shared" si="331"/>
        <v/>
      </c>
      <c r="CQ700" s="84">
        <f>IFERROR(FIND("POLÍCIA CIVIL",consulta_completa__11[[#This Row],[14 - Inst. Atuando no Local]]),0)</f>
        <v>0</v>
      </c>
      <c r="CR700" s="84" t="str">
        <f t="shared" si="332"/>
        <v/>
      </c>
      <c r="CS700" s="84">
        <f>IFERROR(FIND("MARINHA DO BRASIL",consulta_completa__11[[#This Row],[14 - Inst. Atuando no Local]]),0)</f>
        <v>0</v>
      </c>
      <c r="CT700" s="84" t="str">
        <f t="shared" si="333"/>
        <v/>
      </c>
      <c r="CU700" s="84">
        <f>IFERROR(FIND("EMPRESA ESPECIALIZADA EM ATENDIMENTO",consulta_completa__11[[#This Row],[14 - Inst. Atuando no Local]]),0)</f>
        <v>0</v>
      </c>
      <c r="CV700" s="84" t="str">
        <f t="shared" si="334"/>
        <v/>
      </c>
      <c r="CW700" s="84">
        <f>IFERROR(FIND("IBAMA",consulta_completa__11[[#This Row],[14 - Inst. Atuando no Local]]),0)</f>
        <v>0</v>
      </c>
      <c r="CX700" s="84" t="str">
        <f t="shared" si="335"/>
        <v/>
      </c>
      <c r="CY700" s="84" t="str">
        <f>IF(consulta_completa__11[[#This Row],[14 - Inst. Atuando no Local]]="","X","")</f>
        <v/>
      </c>
      <c r="CZ700" s="84">
        <f>IFERROR(FIND("OUTRA (S)",consulta_completa__11[[#This Row],[14 - Inst. Atuando no Local]]),0)</f>
        <v>0</v>
      </c>
      <c r="DA700" s="84" t="str">
        <f t="shared" si="336"/>
        <v/>
      </c>
      <c r="DB700" s="35" t="str">
        <f t="shared" si="337"/>
        <v>Sim</v>
      </c>
      <c r="DC700" s="35" t="str">
        <f t="shared" si="338"/>
        <v>Não</v>
      </c>
      <c r="DD700" s="35" t="str">
        <f t="shared" si="339"/>
        <v>Sim</v>
      </c>
      <c r="DE700" s="87" t="str">
        <f t="shared" si="343"/>
        <v/>
      </c>
    </row>
    <row r="701" spans="1:109">
      <c r="A701" s="14">
        <v>202592972008</v>
      </c>
      <c r="B701" s="1">
        <v>45924</v>
      </c>
      <c r="C701" t="s">
        <v>6096</v>
      </c>
      <c r="D701" t="s">
        <v>180</v>
      </c>
      <c r="E701" t="s">
        <v>286</v>
      </c>
      <c r="F701" t="s">
        <v>112</v>
      </c>
      <c r="G701" t="s">
        <v>839</v>
      </c>
      <c r="H701" t="s">
        <v>113</v>
      </c>
      <c r="I701" t="s">
        <v>113</v>
      </c>
      <c r="J701" t="s">
        <v>113</v>
      </c>
      <c r="K701" t="s">
        <v>114</v>
      </c>
      <c r="L701" t="s">
        <v>114</v>
      </c>
      <c r="M701" t="s">
        <v>140</v>
      </c>
      <c r="N701" t="s">
        <v>141</v>
      </c>
      <c r="O701" t="s">
        <v>185</v>
      </c>
      <c r="P701" t="s">
        <v>121</v>
      </c>
      <c r="Q701" t="s">
        <v>122</v>
      </c>
      <c r="R701" t="s">
        <v>123</v>
      </c>
      <c r="S701" t="s">
        <v>113</v>
      </c>
      <c r="T701" t="s">
        <v>6097</v>
      </c>
      <c r="U701" t="s">
        <v>113</v>
      </c>
      <c r="V701" t="s">
        <v>6098</v>
      </c>
      <c r="Z701" t="s">
        <v>5874</v>
      </c>
      <c r="AA701" t="s">
        <v>113</v>
      </c>
      <c r="AB701" t="s">
        <v>113</v>
      </c>
      <c r="AC701" t="s">
        <v>113</v>
      </c>
      <c r="AE701" t="s">
        <v>6099</v>
      </c>
      <c r="AF701" t="s">
        <v>113</v>
      </c>
      <c r="AG701" t="s">
        <v>113</v>
      </c>
      <c r="AH701" t="s">
        <v>131</v>
      </c>
      <c r="AI701" t="s">
        <v>132</v>
      </c>
      <c r="AJ701" t="s">
        <v>131</v>
      </c>
      <c r="AK701" t="s">
        <v>6100</v>
      </c>
      <c r="AL701" t="s">
        <v>6101</v>
      </c>
      <c r="AM701" t="s">
        <v>153</v>
      </c>
      <c r="AN701" t="s">
        <v>154</v>
      </c>
      <c r="AO701" t="s">
        <v>155</v>
      </c>
      <c r="AP701">
        <v>6133161070</v>
      </c>
      <c r="AQ701" t="s">
        <v>156</v>
      </c>
      <c r="AR701" t="s">
        <v>113</v>
      </c>
      <c r="AS701" t="s">
        <v>113</v>
      </c>
      <c r="AT701" t="s">
        <v>113</v>
      </c>
      <c r="AU701" t="s">
        <v>113</v>
      </c>
      <c r="AW701" t="s">
        <v>113</v>
      </c>
      <c r="AX701" s="82">
        <f>IFERROR(FIND("Óbitos/feridos",consulta_completa__11[[#This Row],[13 - Ocorrências/Ambientes Atingidos]]),0)</f>
        <v>0</v>
      </c>
      <c r="AY701" s="83" t="str">
        <f t="shared" si="311"/>
        <v/>
      </c>
      <c r="AZ701" s="82">
        <f>IFERROR(FIND("População afetada/evacuada",consulta_completa__11[[#This Row],[13 - Ocorrências/Ambientes Atingidos]]),0)</f>
        <v>0</v>
      </c>
      <c r="BA701" s="82" t="str">
        <f t="shared" si="312"/>
        <v/>
      </c>
      <c r="BB701" s="82">
        <f>IFERROR(FIND("Suspensão de abastecimento de água",consulta_completa__11[[#This Row],[13 - Ocorrências/Ambientes Atingidos]]),0)</f>
        <v>0</v>
      </c>
      <c r="BC701" s="83" t="str">
        <f t="shared" si="340"/>
        <v/>
      </c>
      <c r="BD701" s="82">
        <f>IFERROR(FIND("Rio/córrego",consulta_completa__11[[#This Row],[13 - Ocorrências/Ambientes Atingidos]]),0)</f>
        <v>0</v>
      </c>
      <c r="BE701" s="83" t="str">
        <f t="shared" si="313"/>
        <v/>
      </c>
      <c r="BF701" s="82">
        <f>IFERROR(FIND("Lago",consulta_completa__11[[#This Row],[13 - Ocorrências/Ambientes Atingidos]]),0)</f>
        <v>0</v>
      </c>
      <c r="BG701" s="83" t="str">
        <f t="shared" si="314"/>
        <v/>
      </c>
      <c r="BH701" s="82">
        <f>IFERROR(FIND("Mar",consulta_completa__11[[#This Row],[13 - Ocorrências/Ambientes Atingidos]]),0)</f>
        <v>0</v>
      </c>
      <c r="BI701" s="83" t="str">
        <f t="shared" si="315"/>
        <v/>
      </c>
      <c r="BJ701" s="82">
        <f>IFERROR(FIND("Praia",consulta_completa__11[[#This Row],[13 - Ocorrências/Ambientes Atingidos]]),0)</f>
        <v>0</v>
      </c>
      <c r="BK701" s="83" t="str">
        <f t="shared" si="316"/>
        <v/>
      </c>
      <c r="BL701" s="82">
        <f>IFERROR(FIND("Solo",consulta_completa__11[[#This Row],[13 - Ocorrências/Ambientes Atingidos]]),0)</f>
        <v>1</v>
      </c>
      <c r="BM701" s="83" t="str">
        <f t="shared" si="317"/>
        <v>X</v>
      </c>
      <c r="BN701" s="82">
        <f>IFERROR(FIND("Águas subterrâneas",consulta_completa__11[[#This Row],[13 - Ocorrências/Ambientes Atingidos]]),0)</f>
        <v>0</v>
      </c>
      <c r="BO701" s="83" t="str">
        <f t="shared" si="318"/>
        <v/>
      </c>
      <c r="BP701" s="82">
        <f>IFERROR(FIND("Atmosfera",consulta_completa__11[[#This Row],[13 - Ocorrências/Ambientes Atingidos]]),0)</f>
        <v>0</v>
      </c>
      <c r="BQ701" s="83" t="str">
        <f t="shared" si="319"/>
        <v/>
      </c>
      <c r="BR701" s="82">
        <f>IFERROR(FIND("Flora",consulta_completa__11[[#This Row],[13 - Ocorrências/Ambientes Atingidos]]),0)</f>
        <v>0</v>
      </c>
      <c r="BS701" s="83" t="str">
        <f t="shared" si="320"/>
        <v/>
      </c>
      <c r="BT701" s="82">
        <f>IFERROR(FIND("Fauna",consulta_completa__11[[#This Row],[13 - Ocorrências/Ambientes Atingidos]]),0)</f>
        <v>0</v>
      </c>
      <c r="BU701" s="83" t="str">
        <f t="shared" si="321"/>
        <v/>
      </c>
      <c r="BV701" s="82">
        <f>IFERROR(FIND("UC federal",consulta_completa__11[[#This Row],[13 - Ocorrências/Ambientes Atingidos]]),0)</f>
        <v>0</v>
      </c>
      <c r="BW701" s="83" t="str">
        <f t="shared" si="322"/>
        <v/>
      </c>
      <c r="BX701" s="82">
        <f>IFERROR(FIND("UC estadual/municipal",consulta_completa__11[[#This Row],[13 - Ocorrências/Ambientes Atingidos]]),0)</f>
        <v>0</v>
      </c>
      <c r="BY701" s="83" t="str">
        <f t="shared" si="323"/>
        <v/>
      </c>
      <c r="BZ701" s="82">
        <f>IFERROR(FIND("Outro(s)",consulta_completa__11[[#This Row],[13 - Ocorrências/Ambientes Atingidos]]),0)</f>
        <v>0</v>
      </c>
      <c r="CA701" s="83" t="str">
        <f t="shared" si="324"/>
        <v/>
      </c>
      <c r="CB701" s="82">
        <f>IFERROR(FIND("Sem dano",consulta_completa__11[[#This Row],[13 - Ocorrências/Ambientes Atingidos]]),0)</f>
        <v>0</v>
      </c>
      <c r="CC701" s="83" t="str">
        <f t="shared" si="325"/>
        <v/>
      </c>
      <c r="CD701" s="82" t="str">
        <f>IF(consulta_completa__11[[#This Row],[13 - Ocorrências/Ambientes Atingidos]]="","X","")</f>
        <v/>
      </c>
      <c r="CE701" s="84">
        <f>IFERROR(FIND("IBAMA",consulta_completa__11[[#This Row],[14 - Inst. Atuando no Local]]),0)</f>
        <v>0</v>
      </c>
      <c r="CF701" s="84" t="str">
        <f t="shared" si="326"/>
        <v/>
      </c>
      <c r="CG701" s="84">
        <f>IFERROR(FIND("OEMA",consulta_completa__11[[#This Row],[14 - Inst. Atuando no Local]]),0)</f>
        <v>0</v>
      </c>
      <c r="CH701" s="84" t="str">
        <f t="shared" si="327"/>
        <v/>
      </c>
      <c r="CI701" s="84">
        <f>IFERROR(FIND("DEFESA CIVIL",consulta_completa__11[[#This Row],[14 - Inst. Atuando no Local]]),0)</f>
        <v>0</v>
      </c>
      <c r="CJ701" s="84" t="str">
        <f t="shared" si="328"/>
        <v/>
      </c>
      <c r="CK701" s="84">
        <f>IFERROR(FIND("CORPO DE BOMBEIROS",consulta_completa__11[[#This Row],[14 - Inst. Atuando no Local]]),0)</f>
        <v>0</v>
      </c>
      <c r="CL701" s="84" t="str">
        <f t="shared" si="329"/>
        <v/>
      </c>
      <c r="CM701" s="84">
        <f>IFERROR(FIND("POLÍCIA RODOVIÁRIA",consulta_completa__11[[#This Row],[14 - Inst. Atuando no Local]]),0)</f>
        <v>0</v>
      </c>
      <c r="CN701" s="84" t="str">
        <f t="shared" si="330"/>
        <v/>
      </c>
      <c r="CO701" s="84">
        <f>IFERROR(FIND("POLÍCIA MILITAR",consulta_completa__11[[#This Row],[14 - Inst. Atuando no Local]]),0)</f>
        <v>0</v>
      </c>
      <c r="CP701" s="84" t="str">
        <f t="shared" si="331"/>
        <v/>
      </c>
      <c r="CQ701" s="84">
        <f>IFERROR(FIND("POLÍCIA CIVIL",consulta_completa__11[[#This Row],[14 - Inst. Atuando no Local]]),0)</f>
        <v>0</v>
      </c>
      <c r="CR701" s="84" t="str">
        <f t="shared" si="332"/>
        <v/>
      </c>
      <c r="CS701" s="84">
        <f>IFERROR(FIND("MARINHA DO BRASIL",consulta_completa__11[[#This Row],[14 - Inst. Atuando no Local]]),0)</f>
        <v>0</v>
      </c>
      <c r="CT701" s="84" t="str">
        <f t="shared" si="333"/>
        <v/>
      </c>
      <c r="CU701" s="84">
        <f>IFERROR(FIND("EMPRESA ESPECIALIZADA EM ATENDIMENTO",consulta_completa__11[[#This Row],[14 - Inst. Atuando no Local]]),0)</f>
        <v>0</v>
      </c>
      <c r="CV701" s="84" t="str">
        <f t="shared" si="334"/>
        <v/>
      </c>
      <c r="CW701" s="84">
        <f>IFERROR(FIND("IBAMA",consulta_completa__11[[#This Row],[14 - Inst. Atuando no Local]]),0)</f>
        <v>0</v>
      </c>
      <c r="CX701" s="84" t="str">
        <f t="shared" si="335"/>
        <v/>
      </c>
      <c r="CY701" s="84" t="str">
        <f>IF(consulta_completa__11[[#This Row],[14 - Inst. Atuando no Local]]="","X","")</f>
        <v/>
      </c>
      <c r="CZ701" s="84">
        <f>IFERROR(FIND("OUTRA (S)",consulta_completa__11[[#This Row],[14 - Inst. Atuando no Local]]),0)</f>
        <v>0</v>
      </c>
      <c r="DA701" s="84" t="str">
        <f t="shared" si="336"/>
        <v/>
      </c>
      <c r="DB701" s="35" t="str">
        <f t="shared" si="337"/>
        <v>Sim</v>
      </c>
      <c r="DC701" s="35" t="str">
        <f t="shared" si="338"/>
        <v>Não</v>
      </c>
      <c r="DD701" s="35" t="str">
        <f t="shared" si="339"/>
        <v>Sim</v>
      </c>
      <c r="DE701" s="87" t="str">
        <f t="shared" si="343"/>
        <v/>
      </c>
    </row>
    <row r="702" spans="1:109">
      <c r="A702" s="14">
        <v>202592728</v>
      </c>
      <c r="B702" s="1">
        <v>45925</v>
      </c>
      <c r="C702" t="s">
        <v>109</v>
      </c>
      <c r="D702" t="s">
        <v>110</v>
      </c>
      <c r="E702" t="s">
        <v>111</v>
      </c>
      <c r="F702" t="s">
        <v>112</v>
      </c>
      <c r="G702" t="s">
        <v>113</v>
      </c>
      <c r="H702" t="s">
        <v>114</v>
      </c>
      <c r="I702" t="s">
        <v>114</v>
      </c>
      <c r="J702" t="s">
        <v>113</v>
      </c>
      <c r="K702" t="s">
        <v>114</v>
      </c>
      <c r="L702" t="s">
        <v>114</v>
      </c>
      <c r="M702" t="s">
        <v>118</v>
      </c>
      <c r="N702" t="s">
        <v>119</v>
      </c>
      <c r="O702" t="s">
        <v>239</v>
      </c>
      <c r="P702" t="s">
        <v>142</v>
      </c>
      <c r="Q702" t="s">
        <v>143</v>
      </c>
      <c r="R702" t="s">
        <v>123</v>
      </c>
      <c r="S702" t="s">
        <v>931</v>
      </c>
      <c r="T702" t="s">
        <v>6102</v>
      </c>
      <c r="U702" t="s">
        <v>6103</v>
      </c>
      <c r="V702" t="s">
        <v>6104</v>
      </c>
      <c r="W702" t="b">
        <v>1</v>
      </c>
      <c r="Z702" t="s">
        <v>6105</v>
      </c>
      <c r="AA702" t="s">
        <v>113</v>
      </c>
      <c r="AB702" t="s">
        <v>6106</v>
      </c>
      <c r="AC702" t="s">
        <v>2258</v>
      </c>
      <c r="AD702">
        <v>1</v>
      </c>
      <c r="AE702" t="s">
        <v>6107</v>
      </c>
      <c r="AF702" t="s">
        <v>113</v>
      </c>
      <c r="AG702" t="s">
        <v>113</v>
      </c>
      <c r="AH702" t="s">
        <v>131</v>
      </c>
      <c r="AI702" t="s">
        <v>131</v>
      </c>
      <c r="AJ702" t="s">
        <v>131</v>
      </c>
      <c r="AK702" t="s">
        <v>6108</v>
      </c>
      <c r="AL702" t="s">
        <v>6109</v>
      </c>
      <c r="AM702" t="s">
        <v>823</v>
      </c>
      <c r="AN702" t="s">
        <v>113</v>
      </c>
      <c r="AO702" t="s">
        <v>113</v>
      </c>
      <c r="AQ702" t="s">
        <v>1712</v>
      </c>
      <c r="AR702" t="s">
        <v>113</v>
      </c>
      <c r="AS702" t="s">
        <v>113</v>
      </c>
      <c r="AT702" t="s">
        <v>6110</v>
      </c>
      <c r="AU702" t="s">
        <v>6111</v>
      </c>
      <c r="AV702">
        <v>10000000</v>
      </c>
      <c r="AW702" t="s">
        <v>159</v>
      </c>
      <c r="AX702" s="82">
        <f>IFERROR(FIND("Óbitos/feridos",consulta_completa__11[[#This Row],[13 - Ocorrências/Ambientes Atingidos]]),0)</f>
        <v>0</v>
      </c>
      <c r="AY702" s="83" t="str">
        <f t="shared" si="311"/>
        <v/>
      </c>
      <c r="AZ702" s="82">
        <f>IFERROR(FIND("População afetada/evacuada",consulta_completa__11[[#This Row],[13 - Ocorrências/Ambientes Atingidos]]),0)</f>
        <v>0</v>
      </c>
      <c r="BA702" s="82" t="str">
        <f t="shared" si="312"/>
        <v/>
      </c>
      <c r="BB702" s="82">
        <f>IFERROR(FIND("Suspensão de abastecimento de água",consulta_completa__11[[#This Row],[13 - Ocorrências/Ambientes Atingidos]]),0)</f>
        <v>0</v>
      </c>
      <c r="BC702" s="83" t="str">
        <f t="shared" si="340"/>
        <v/>
      </c>
      <c r="BD702" s="82">
        <f>IFERROR(FIND("Rio/córrego",consulta_completa__11[[#This Row],[13 - Ocorrências/Ambientes Atingidos]]),0)</f>
        <v>0</v>
      </c>
      <c r="BE702" s="83" t="str">
        <f t="shared" si="313"/>
        <v/>
      </c>
      <c r="BF702" s="82">
        <f>IFERROR(FIND("Lago",consulta_completa__11[[#This Row],[13 - Ocorrências/Ambientes Atingidos]]),0)</f>
        <v>0</v>
      </c>
      <c r="BG702" s="83" t="str">
        <f t="shared" si="314"/>
        <v/>
      </c>
      <c r="BH702" s="82">
        <f>IFERROR(FIND("Mar",consulta_completa__11[[#This Row],[13 - Ocorrências/Ambientes Atingidos]]),0)</f>
        <v>1</v>
      </c>
      <c r="BI702" s="83" t="str">
        <f t="shared" si="315"/>
        <v>X</v>
      </c>
      <c r="BJ702" s="82">
        <f>IFERROR(FIND("Praia",consulta_completa__11[[#This Row],[13 - Ocorrências/Ambientes Atingidos]]),0)</f>
        <v>0</v>
      </c>
      <c r="BK702" s="83" t="str">
        <f t="shared" si="316"/>
        <v/>
      </c>
      <c r="BL702" s="82">
        <f>IFERROR(FIND("Solo",consulta_completa__11[[#This Row],[13 - Ocorrências/Ambientes Atingidos]]),0)</f>
        <v>0</v>
      </c>
      <c r="BM702" s="83" t="str">
        <f t="shared" si="317"/>
        <v/>
      </c>
      <c r="BN702" s="82">
        <f>IFERROR(FIND("Águas subterrâneas",consulta_completa__11[[#This Row],[13 - Ocorrências/Ambientes Atingidos]]),0)</f>
        <v>0</v>
      </c>
      <c r="BO702" s="83" t="str">
        <f t="shared" si="318"/>
        <v/>
      </c>
      <c r="BP702" s="82">
        <f>IFERROR(FIND("Atmosfera",consulta_completa__11[[#This Row],[13 - Ocorrências/Ambientes Atingidos]]),0)</f>
        <v>0</v>
      </c>
      <c r="BQ702" s="83" t="str">
        <f t="shared" si="319"/>
        <v/>
      </c>
      <c r="BR702" s="82">
        <f>IFERROR(FIND("Flora",consulta_completa__11[[#This Row],[13 - Ocorrências/Ambientes Atingidos]]),0)</f>
        <v>0</v>
      </c>
      <c r="BS702" s="83" t="str">
        <f t="shared" si="320"/>
        <v/>
      </c>
      <c r="BT702" s="82">
        <f>IFERROR(FIND("Fauna",consulta_completa__11[[#This Row],[13 - Ocorrências/Ambientes Atingidos]]),0)</f>
        <v>0</v>
      </c>
      <c r="BU702" s="83" t="str">
        <f t="shared" si="321"/>
        <v/>
      </c>
      <c r="BV702" s="82">
        <f>IFERROR(FIND("UC federal",consulta_completa__11[[#This Row],[13 - Ocorrências/Ambientes Atingidos]]),0)</f>
        <v>0</v>
      </c>
      <c r="BW702" s="83" t="str">
        <f t="shared" si="322"/>
        <v/>
      </c>
      <c r="BX702" s="82">
        <f>IFERROR(FIND("UC estadual/municipal",consulta_completa__11[[#This Row],[13 - Ocorrências/Ambientes Atingidos]]),0)</f>
        <v>0</v>
      </c>
      <c r="BY702" s="83" t="str">
        <f t="shared" si="323"/>
        <v/>
      </c>
      <c r="BZ702" s="82">
        <f>IFERROR(FIND("Outro(s)",consulta_completa__11[[#This Row],[13 - Ocorrências/Ambientes Atingidos]]),0)</f>
        <v>0</v>
      </c>
      <c r="CA702" s="83" t="str">
        <f t="shared" si="324"/>
        <v/>
      </c>
      <c r="CB702" s="82">
        <f>IFERROR(FIND("Sem dano",consulta_completa__11[[#This Row],[13 - Ocorrências/Ambientes Atingidos]]),0)</f>
        <v>0</v>
      </c>
      <c r="CC702" s="83" t="str">
        <f t="shared" si="325"/>
        <v/>
      </c>
      <c r="CD702" s="82" t="str">
        <f>IF(consulta_completa__11[[#This Row],[13 - Ocorrências/Ambientes Atingidos]]="","X","")</f>
        <v/>
      </c>
      <c r="CE702" s="84">
        <f>IFERROR(FIND("IBAMA",consulta_completa__11[[#This Row],[14 - Inst. Atuando no Local]]),0)</f>
        <v>0</v>
      </c>
      <c r="CF702" s="84" t="str">
        <f t="shared" si="326"/>
        <v/>
      </c>
      <c r="CG702" s="84">
        <f>IFERROR(FIND("OEMA",consulta_completa__11[[#This Row],[14 - Inst. Atuando no Local]]),0)</f>
        <v>0</v>
      </c>
      <c r="CH702" s="84" t="str">
        <f t="shared" si="327"/>
        <v/>
      </c>
      <c r="CI702" s="84">
        <f>IFERROR(FIND("DEFESA CIVIL",consulta_completa__11[[#This Row],[14 - Inst. Atuando no Local]]),0)</f>
        <v>0</v>
      </c>
      <c r="CJ702" s="84" t="str">
        <f t="shared" si="328"/>
        <v/>
      </c>
      <c r="CK702" s="84">
        <f>IFERROR(FIND("CORPO DE BOMBEIROS",consulta_completa__11[[#This Row],[14 - Inst. Atuando no Local]]),0)</f>
        <v>0</v>
      </c>
      <c r="CL702" s="84" t="str">
        <f t="shared" si="329"/>
        <v/>
      </c>
      <c r="CM702" s="84">
        <f>IFERROR(FIND("POLÍCIA RODOVIÁRIA",consulta_completa__11[[#This Row],[14 - Inst. Atuando no Local]]),0)</f>
        <v>0</v>
      </c>
      <c r="CN702" s="84" t="str">
        <f t="shared" si="330"/>
        <v/>
      </c>
      <c r="CO702" s="84">
        <f>IFERROR(FIND("POLÍCIA MILITAR",consulta_completa__11[[#This Row],[14 - Inst. Atuando no Local]]),0)</f>
        <v>0</v>
      </c>
      <c r="CP702" s="84" t="str">
        <f t="shared" si="331"/>
        <v/>
      </c>
      <c r="CQ702" s="84">
        <f>IFERROR(FIND("POLÍCIA CIVIL",consulta_completa__11[[#This Row],[14 - Inst. Atuando no Local]]),0)</f>
        <v>0</v>
      </c>
      <c r="CR702" s="84" t="str">
        <f t="shared" si="332"/>
        <v/>
      </c>
      <c r="CS702" s="84">
        <f>IFERROR(FIND("MARINHA DO BRASIL",consulta_completa__11[[#This Row],[14 - Inst. Atuando no Local]]),0)</f>
        <v>0</v>
      </c>
      <c r="CT702" s="84" t="str">
        <f t="shared" si="333"/>
        <v/>
      </c>
      <c r="CU702" s="84">
        <f>IFERROR(FIND("EMPRESA ESPECIALIZADA EM ATENDIMENTO",consulta_completa__11[[#This Row],[14 - Inst. Atuando no Local]]),0)</f>
        <v>0</v>
      </c>
      <c r="CV702" s="84" t="str">
        <f t="shared" si="334"/>
        <v/>
      </c>
      <c r="CW702" s="84">
        <f>IFERROR(FIND("IBAMA",consulta_completa__11[[#This Row],[14 - Inst. Atuando no Local]]),0)</f>
        <v>0</v>
      </c>
      <c r="CX702" s="84" t="str">
        <f t="shared" si="335"/>
        <v/>
      </c>
      <c r="CY702" s="84" t="str">
        <f>IF(consulta_completa__11[[#This Row],[14 - Inst. Atuando no Local]]="","X","")</f>
        <v/>
      </c>
      <c r="CZ702" s="84">
        <f>IFERROR(FIND("OUTRA (S)",consulta_completa__11[[#This Row],[14 - Inst. Atuando no Local]]),0)</f>
        <v>0</v>
      </c>
      <c r="DA702" s="84" t="str">
        <f t="shared" si="336"/>
        <v/>
      </c>
      <c r="DB702" s="35" t="str">
        <f t="shared" si="337"/>
        <v>Sim</v>
      </c>
      <c r="DC702" s="35" t="str">
        <f t="shared" si="338"/>
        <v>Não</v>
      </c>
      <c r="DD702" s="35" t="str">
        <f t="shared" si="339"/>
        <v>Sim</v>
      </c>
      <c r="DE702" s="87" t="str">
        <f t="shared" si="343"/>
        <v/>
      </c>
    </row>
    <row r="703" spans="1:109">
      <c r="A703" s="14">
        <v>202592625246</v>
      </c>
      <c r="B703" s="1">
        <v>45925</v>
      </c>
      <c r="C703" t="s">
        <v>109</v>
      </c>
      <c r="D703" t="s">
        <v>110</v>
      </c>
      <c r="E703" t="s">
        <v>452</v>
      </c>
      <c r="F703" t="s">
        <v>112</v>
      </c>
      <c r="G703" t="s">
        <v>113</v>
      </c>
      <c r="H703" t="s">
        <v>114</v>
      </c>
      <c r="I703" t="s">
        <v>114</v>
      </c>
      <c r="J703" t="s">
        <v>1399</v>
      </c>
      <c r="K703" t="s">
        <v>6112</v>
      </c>
      <c r="L703" t="s">
        <v>117</v>
      </c>
      <c r="M703" t="s">
        <v>118</v>
      </c>
      <c r="N703" t="s">
        <v>119</v>
      </c>
      <c r="O703" t="s">
        <v>239</v>
      </c>
      <c r="P703" t="s">
        <v>142</v>
      </c>
      <c r="Q703" t="s">
        <v>122</v>
      </c>
      <c r="R703" t="s">
        <v>123</v>
      </c>
      <c r="S703" t="s">
        <v>113</v>
      </c>
      <c r="T703" t="s">
        <v>1631</v>
      </c>
      <c r="U703" t="s">
        <v>6113</v>
      </c>
      <c r="V703" t="s">
        <v>6114</v>
      </c>
      <c r="Z703" t="s">
        <v>6115</v>
      </c>
      <c r="AA703" t="s">
        <v>113</v>
      </c>
      <c r="AB703" t="s">
        <v>206</v>
      </c>
      <c r="AC703" t="s">
        <v>130</v>
      </c>
      <c r="AD703">
        <v>1</v>
      </c>
      <c r="AE703" t="s">
        <v>668</v>
      </c>
      <c r="AF703" t="s">
        <v>113</v>
      </c>
      <c r="AG703" t="s">
        <v>113</v>
      </c>
      <c r="AH703" t="s">
        <v>131</v>
      </c>
      <c r="AI703" t="s">
        <v>132</v>
      </c>
      <c r="AJ703" t="s">
        <v>131</v>
      </c>
      <c r="AK703" t="s">
        <v>6116</v>
      </c>
      <c r="AL703" t="s">
        <v>6117</v>
      </c>
      <c r="AM703" t="s">
        <v>135</v>
      </c>
      <c r="AN703" t="s">
        <v>2103</v>
      </c>
      <c r="AO703" t="s">
        <v>4044</v>
      </c>
      <c r="AP703">
        <v>2732951305</v>
      </c>
      <c r="AQ703" t="s">
        <v>136</v>
      </c>
      <c r="AR703" t="s">
        <v>113</v>
      </c>
      <c r="AS703" t="s">
        <v>6118</v>
      </c>
      <c r="AT703" t="s">
        <v>113</v>
      </c>
      <c r="AU703" t="s">
        <v>113</v>
      </c>
      <c r="AW703" t="s">
        <v>159</v>
      </c>
      <c r="AX703" s="82">
        <f>IFERROR(FIND("Óbitos/feridos",consulta_completa__11[[#This Row],[13 - Ocorrências/Ambientes Atingidos]]),0)</f>
        <v>0</v>
      </c>
      <c r="AY703" s="83" t="str">
        <f t="shared" si="311"/>
        <v/>
      </c>
      <c r="AZ703" s="82">
        <f>IFERROR(FIND("População afetada/evacuada",consulta_completa__11[[#This Row],[13 - Ocorrências/Ambientes Atingidos]]),0)</f>
        <v>0</v>
      </c>
      <c r="BA703" s="82" t="str">
        <f t="shared" si="312"/>
        <v/>
      </c>
      <c r="BB703" s="82">
        <f>IFERROR(FIND("Suspensão de abastecimento de água",consulta_completa__11[[#This Row],[13 - Ocorrências/Ambientes Atingidos]]),0)</f>
        <v>0</v>
      </c>
      <c r="BC703" s="83" t="str">
        <f t="shared" si="340"/>
        <v/>
      </c>
      <c r="BD703" s="82">
        <f>IFERROR(FIND("Rio/córrego",consulta_completa__11[[#This Row],[13 - Ocorrências/Ambientes Atingidos]]),0)</f>
        <v>0</v>
      </c>
      <c r="BE703" s="83" t="str">
        <f t="shared" si="313"/>
        <v/>
      </c>
      <c r="BF703" s="82">
        <f>IFERROR(FIND("Lago",consulta_completa__11[[#This Row],[13 - Ocorrências/Ambientes Atingidos]]),0)</f>
        <v>0</v>
      </c>
      <c r="BG703" s="83" t="str">
        <f t="shared" si="314"/>
        <v/>
      </c>
      <c r="BH703" s="82">
        <f>IFERROR(FIND("Mar",consulta_completa__11[[#This Row],[13 - Ocorrências/Ambientes Atingidos]]),0)</f>
        <v>1</v>
      </c>
      <c r="BI703" s="83" t="str">
        <f t="shared" si="315"/>
        <v>X</v>
      </c>
      <c r="BJ703" s="82">
        <f>IFERROR(FIND("Praia",consulta_completa__11[[#This Row],[13 - Ocorrências/Ambientes Atingidos]]),0)</f>
        <v>0</v>
      </c>
      <c r="BK703" s="83" t="str">
        <f t="shared" si="316"/>
        <v/>
      </c>
      <c r="BL703" s="82">
        <f>IFERROR(FIND("Solo",consulta_completa__11[[#This Row],[13 - Ocorrências/Ambientes Atingidos]]),0)</f>
        <v>0</v>
      </c>
      <c r="BM703" s="83" t="str">
        <f t="shared" si="317"/>
        <v/>
      </c>
      <c r="BN703" s="82">
        <f>IFERROR(FIND("Águas subterrâneas",consulta_completa__11[[#This Row],[13 - Ocorrências/Ambientes Atingidos]]),0)</f>
        <v>0</v>
      </c>
      <c r="BO703" s="83" t="str">
        <f t="shared" si="318"/>
        <v/>
      </c>
      <c r="BP703" s="82">
        <f>IFERROR(FIND("Atmosfera",consulta_completa__11[[#This Row],[13 - Ocorrências/Ambientes Atingidos]]),0)</f>
        <v>0</v>
      </c>
      <c r="BQ703" s="83" t="str">
        <f t="shared" si="319"/>
        <v/>
      </c>
      <c r="BR703" s="82">
        <f>IFERROR(FIND("Flora",consulta_completa__11[[#This Row],[13 - Ocorrências/Ambientes Atingidos]]),0)</f>
        <v>0</v>
      </c>
      <c r="BS703" s="83" t="str">
        <f t="shared" si="320"/>
        <v/>
      </c>
      <c r="BT703" s="82">
        <f>IFERROR(FIND("Fauna",consulta_completa__11[[#This Row],[13 - Ocorrências/Ambientes Atingidos]]),0)</f>
        <v>0</v>
      </c>
      <c r="BU703" s="83" t="str">
        <f t="shared" si="321"/>
        <v/>
      </c>
      <c r="BV703" s="82">
        <f>IFERROR(FIND("UC federal",consulta_completa__11[[#This Row],[13 - Ocorrências/Ambientes Atingidos]]),0)</f>
        <v>0</v>
      </c>
      <c r="BW703" s="83" t="str">
        <f t="shared" si="322"/>
        <v/>
      </c>
      <c r="BX703" s="82">
        <f>IFERROR(FIND("UC estadual/municipal",consulta_completa__11[[#This Row],[13 - Ocorrências/Ambientes Atingidos]]),0)</f>
        <v>0</v>
      </c>
      <c r="BY703" s="83" t="str">
        <f t="shared" si="323"/>
        <v/>
      </c>
      <c r="BZ703" s="82">
        <f>IFERROR(FIND("Outro(s)",consulta_completa__11[[#This Row],[13 - Ocorrências/Ambientes Atingidos]]),0)</f>
        <v>0</v>
      </c>
      <c r="CA703" s="83" t="str">
        <f t="shared" si="324"/>
        <v/>
      </c>
      <c r="CB703" s="82">
        <f>IFERROR(FIND("Sem dano",consulta_completa__11[[#This Row],[13 - Ocorrências/Ambientes Atingidos]]),0)</f>
        <v>0</v>
      </c>
      <c r="CC703" s="83" t="str">
        <f t="shared" si="325"/>
        <v/>
      </c>
      <c r="CD703" s="82" t="str">
        <f>IF(consulta_completa__11[[#This Row],[13 - Ocorrências/Ambientes Atingidos]]="","X","")</f>
        <v/>
      </c>
      <c r="CE703" s="84">
        <f>IFERROR(FIND("IBAMA",consulta_completa__11[[#This Row],[14 - Inst. Atuando no Local]]),0)</f>
        <v>0</v>
      </c>
      <c r="CF703" s="84" t="str">
        <f t="shared" si="326"/>
        <v/>
      </c>
      <c r="CG703" s="84">
        <f>IFERROR(FIND("OEMA",consulta_completa__11[[#This Row],[14 - Inst. Atuando no Local]]),0)</f>
        <v>0</v>
      </c>
      <c r="CH703" s="84" t="str">
        <f t="shared" si="327"/>
        <v/>
      </c>
      <c r="CI703" s="84">
        <f>IFERROR(FIND("DEFESA CIVIL",consulta_completa__11[[#This Row],[14 - Inst. Atuando no Local]]),0)</f>
        <v>0</v>
      </c>
      <c r="CJ703" s="84" t="str">
        <f t="shared" si="328"/>
        <v/>
      </c>
      <c r="CK703" s="84">
        <f>IFERROR(FIND("CORPO DE BOMBEIROS",consulta_completa__11[[#This Row],[14 - Inst. Atuando no Local]]),0)</f>
        <v>0</v>
      </c>
      <c r="CL703" s="84" t="str">
        <f t="shared" si="329"/>
        <v/>
      </c>
      <c r="CM703" s="84">
        <f>IFERROR(FIND("POLÍCIA RODOVIÁRIA",consulta_completa__11[[#This Row],[14 - Inst. Atuando no Local]]),0)</f>
        <v>0</v>
      </c>
      <c r="CN703" s="84" t="str">
        <f t="shared" si="330"/>
        <v/>
      </c>
      <c r="CO703" s="84">
        <f>IFERROR(FIND("POLÍCIA MILITAR",consulta_completa__11[[#This Row],[14 - Inst. Atuando no Local]]),0)</f>
        <v>0</v>
      </c>
      <c r="CP703" s="84" t="str">
        <f t="shared" si="331"/>
        <v/>
      </c>
      <c r="CQ703" s="84">
        <f>IFERROR(FIND("POLÍCIA CIVIL",consulta_completa__11[[#This Row],[14 - Inst. Atuando no Local]]),0)</f>
        <v>0</v>
      </c>
      <c r="CR703" s="84" t="str">
        <f t="shared" si="332"/>
        <v/>
      </c>
      <c r="CS703" s="84">
        <f>IFERROR(FIND("MARINHA DO BRASIL",consulta_completa__11[[#This Row],[14 - Inst. Atuando no Local]]),0)</f>
        <v>0</v>
      </c>
      <c r="CT703" s="84" t="str">
        <f t="shared" si="333"/>
        <v/>
      </c>
      <c r="CU703" s="84">
        <f>IFERROR(FIND("EMPRESA ESPECIALIZADA EM ATENDIMENTO",consulta_completa__11[[#This Row],[14 - Inst. Atuando no Local]]),0)</f>
        <v>0</v>
      </c>
      <c r="CV703" s="84" t="str">
        <f t="shared" si="334"/>
        <v/>
      </c>
      <c r="CW703" s="84">
        <f>IFERROR(FIND("IBAMA",consulta_completa__11[[#This Row],[14 - Inst. Atuando no Local]]),0)</f>
        <v>0</v>
      </c>
      <c r="CX703" s="84" t="str">
        <f t="shared" si="335"/>
        <v/>
      </c>
      <c r="CY703" s="84" t="str">
        <f>IF(consulta_completa__11[[#This Row],[14 - Inst. Atuando no Local]]="","X","")</f>
        <v/>
      </c>
      <c r="CZ703" s="84">
        <f>IFERROR(FIND("OUTRA (S)",consulta_completa__11[[#This Row],[14 - Inst. Atuando no Local]]),0)</f>
        <v>0</v>
      </c>
      <c r="DA703" s="84" t="str">
        <f t="shared" si="336"/>
        <v/>
      </c>
      <c r="DB703" s="35" t="str">
        <f t="shared" si="337"/>
        <v>Sim</v>
      </c>
      <c r="DC703" s="35" t="str">
        <f t="shared" si="338"/>
        <v>Não</v>
      </c>
      <c r="DD703" s="35" t="str">
        <f t="shared" si="339"/>
        <v>Sim</v>
      </c>
      <c r="DE703" s="87" t="str">
        <f t="shared" si="343"/>
        <v/>
      </c>
    </row>
    <row r="704" spans="1:109">
      <c r="A704" s="14">
        <v>202592682822</v>
      </c>
      <c r="B704" s="1">
        <v>45925</v>
      </c>
      <c r="C704" t="s">
        <v>109</v>
      </c>
      <c r="D704" t="s">
        <v>110</v>
      </c>
      <c r="E704" t="s">
        <v>111</v>
      </c>
      <c r="F704" t="s">
        <v>112</v>
      </c>
      <c r="G704" t="s">
        <v>113</v>
      </c>
      <c r="H704" t="s">
        <v>114</v>
      </c>
      <c r="I704" t="s">
        <v>114</v>
      </c>
      <c r="J704" t="s">
        <v>113</v>
      </c>
      <c r="K704" t="s">
        <v>114</v>
      </c>
      <c r="L704" t="s">
        <v>114</v>
      </c>
      <c r="M704" t="s">
        <v>118</v>
      </c>
      <c r="N704" t="s">
        <v>119</v>
      </c>
      <c r="O704" t="s">
        <v>239</v>
      </c>
      <c r="P704" t="s">
        <v>142</v>
      </c>
      <c r="Q704" t="s">
        <v>143</v>
      </c>
      <c r="R704" t="s">
        <v>123</v>
      </c>
      <c r="S704" t="s">
        <v>931</v>
      </c>
      <c r="T704" t="s">
        <v>6102</v>
      </c>
      <c r="U704" t="s">
        <v>6103</v>
      </c>
      <c r="V704" t="s">
        <v>6104</v>
      </c>
      <c r="W704" t="b">
        <v>1</v>
      </c>
      <c r="Z704" t="s">
        <v>6105</v>
      </c>
      <c r="AA704" t="s">
        <v>113</v>
      </c>
      <c r="AB704" t="s">
        <v>6106</v>
      </c>
      <c r="AC704" t="s">
        <v>2258</v>
      </c>
      <c r="AD704">
        <v>1</v>
      </c>
      <c r="AE704" t="s">
        <v>6107</v>
      </c>
      <c r="AF704" t="s">
        <v>113</v>
      </c>
      <c r="AG704" t="s">
        <v>113</v>
      </c>
      <c r="AH704" t="s">
        <v>131</v>
      </c>
      <c r="AI704" t="s">
        <v>131</v>
      </c>
      <c r="AJ704" t="s">
        <v>131</v>
      </c>
      <c r="AK704" t="s">
        <v>6119</v>
      </c>
      <c r="AL704" t="s">
        <v>6120</v>
      </c>
      <c r="AM704" t="s">
        <v>823</v>
      </c>
      <c r="AN704" t="s">
        <v>113</v>
      </c>
      <c r="AO704" t="s">
        <v>113</v>
      </c>
      <c r="AQ704" t="s">
        <v>1712</v>
      </c>
      <c r="AR704" t="s">
        <v>113</v>
      </c>
      <c r="AS704" t="s">
        <v>113</v>
      </c>
      <c r="AT704" t="s">
        <v>6110</v>
      </c>
      <c r="AU704" t="s">
        <v>6111</v>
      </c>
      <c r="AV704">
        <v>100000000</v>
      </c>
      <c r="AW704" t="s">
        <v>159</v>
      </c>
      <c r="AX704" s="82">
        <f>IFERROR(FIND("Óbitos/feridos",consulta_completa__11[[#This Row],[13 - Ocorrências/Ambientes Atingidos]]),0)</f>
        <v>0</v>
      </c>
      <c r="AY704" s="83" t="str">
        <f t="shared" si="311"/>
        <v/>
      </c>
      <c r="AZ704" s="82">
        <f>IFERROR(FIND("População afetada/evacuada",consulta_completa__11[[#This Row],[13 - Ocorrências/Ambientes Atingidos]]),0)</f>
        <v>0</v>
      </c>
      <c r="BA704" s="82" t="str">
        <f t="shared" si="312"/>
        <v/>
      </c>
      <c r="BB704" s="82">
        <f>IFERROR(FIND("Suspensão de abastecimento de água",consulta_completa__11[[#This Row],[13 - Ocorrências/Ambientes Atingidos]]),0)</f>
        <v>0</v>
      </c>
      <c r="BC704" s="83" t="str">
        <f t="shared" si="340"/>
        <v/>
      </c>
      <c r="BD704" s="82">
        <f>IFERROR(FIND("Rio/córrego",consulta_completa__11[[#This Row],[13 - Ocorrências/Ambientes Atingidos]]),0)</f>
        <v>0</v>
      </c>
      <c r="BE704" s="83" t="str">
        <f t="shared" si="313"/>
        <v/>
      </c>
      <c r="BF704" s="82">
        <f>IFERROR(FIND("Lago",consulta_completa__11[[#This Row],[13 - Ocorrências/Ambientes Atingidos]]),0)</f>
        <v>0</v>
      </c>
      <c r="BG704" s="83" t="str">
        <f t="shared" si="314"/>
        <v/>
      </c>
      <c r="BH704" s="82">
        <f>IFERROR(FIND("Mar",consulta_completa__11[[#This Row],[13 - Ocorrências/Ambientes Atingidos]]),0)</f>
        <v>1</v>
      </c>
      <c r="BI704" s="83" t="str">
        <f t="shared" si="315"/>
        <v>X</v>
      </c>
      <c r="BJ704" s="82">
        <f>IFERROR(FIND("Praia",consulta_completa__11[[#This Row],[13 - Ocorrências/Ambientes Atingidos]]),0)</f>
        <v>0</v>
      </c>
      <c r="BK704" s="83" t="str">
        <f t="shared" si="316"/>
        <v/>
      </c>
      <c r="BL704" s="82">
        <f>IFERROR(FIND("Solo",consulta_completa__11[[#This Row],[13 - Ocorrências/Ambientes Atingidos]]),0)</f>
        <v>0</v>
      </c>
      <c r="BM704" s="83" t="str">
        <f t="shared" si="317"/>
        <v/>
      </c>
      <c r="BN704" s="82">
        <f>IFERROR(FIND("Águas subterrâneas",consulta_completa__11[[#This Row],[13 - Ocorrências/Ambientes Atingidos]]),0)</f>
        <v>0</v>
      </c>
      <c r="BO704" s="83" t="str">
        <f t="shared" si="318"/>
        <v/>
      </c>
      <c r="BP704" s="82">
        <f>IFERROR(FIND("Atmosfera",consulta_completa__11[[#This Row],[13 - Ocorrências/Ambientes Atingidos]]),0)</f>
        <v>0</v>
      </c>
      <c r="BQ704" s="83" t="str">
        <f t="shared" si="319"/>
        <v/>
      </c>
      <c r="BR704" s="82">
        <f>IFERROR(FIND("Flora",consulta_completa__11[[#This Row],[13 - Ocorrências/Ambientes Atingidos]]),0)</f>
        <v>0</v>
      </c>
      <c r="BS704" s="83" t="str">
        <f t="shared" si="320"/>
        <v/>
      </c>
      <c r="BT704" s="82">
        <f>IFERROR(FIND("Fauna",consulta_completa__11[[#This Row],[13 - Ocorrências/Ambientes Atingidos]]),0)</f>
        <v>0</v>
      </c>
      <c r="BU704" s="83" t="str">
        <f t="shared" si="321"/>
        <v/>
      </c>
      <c r="BV704" s="82">
        <f>IFERROR(FIND("UC federal",consulta_completa__11[[#This Row],[13 - Ocorrências/Ambientes Atingidos]]),0)</f>
        <v>0</v>
      </c>
      <c r="BW704" s="83" t="str">
        <f t="shared" si="322"/>
        <v/>
      </c>
      <c r="BX704" s="82">
        <f>IFERROR(FIND("UC estadual/municipal",consulta_completa__11[[#This Row],[13 - Ocorrências/Ambientes Atingidos]]),0)</f>
        <v>0</v>
      </c>
      <c r="BY704" s="83" t="str">
        <f t="shared" si="323"/>
        <v/>
      </c>
      <c r="BZ704" s="82">
        <f>IFERROR(FIND("Outro(s)",consulta_completa__11[[#This Row],[13 - Ocorrências/Ambientes Atingidos]]),0)</f>
        <v>0</v>
      </c>
      <c r="CA704" s="83" t="str">
        <f t="shared" si="324"/>
        <v/>
      </c>
      <c r="CB704" s="82">
        <f>IFERROR(FIND("Sem dano",consulta_completa__11[[#This Row],[13 - Ocorrências/Ambientes Atingidos]]),0)</f>
        <v>0</v>
      </c>
      <c r="CC704" s="83" t="str">
        <f t="shared" si="325"/>
        <v/>
      </c>
      <c r="CD704" s="82" t="str">
        <f>IF(consulta_completa__11[[#This Row],[13 - Ocorrências/Ambientes Atingidos]]="","X","")</f>
        <v/>
      </c>
      <c r="CE704" s="84">
        <f>IFERROR(FIND("IBAMA",consulta_completa__11[[#This Row],[14 - Inst. Atuando no Local]]),0)</f>
        <v>0</v>
      </c>
      <c r="CF704" s="84" t="str">
        <f t="shared" si="326"/>
        <v/>
      </c>
      <c r="CG704" s="84">
        <f>IFERROR(FIND("OEMA",consulta_completa__11[[#This Row],[14 - Inst. Atuando no Local]]),0)</f>
        <v>0</v>
      </c>
      <c r="CH704" s="84" t="str">
        <f t="shared" si="327"/>
        <v/>
      </c>
      <c r="CI704" s="84">
        <f>IFERROR(FIND("DEFESA CIVIL",consulta_completa__11[[#This Row],[14 - Inst. Atuando no Local]]),0)</f>
        <v>0</v>
      </c>
      <c r="CJ704" s="84" t="str">
        <f t="shared" si="328"/>
        <v/>
      </c>
      <c r="CK704" s="84">
        <f>IFERROR(FIND("CORPO DE BOMBEIROS",consulta_completa__11[[#This Row],[14 - Inst. Atuando no Local]]),0)</f>
        <v>0</v>
      </c>
      <c r="CL704" s="84" t="str">
        <f t="shared" si="329"/>
        <v/>
      </c>
      <c r="CM704" s="84">
        <f>IFERROR(FIND("POLÍCIA RODOVIÁRIA",consulta_completa__11[[#This Row],[14 - Inst. Atuando no Local]]),0)</f>
        <v>0</v>
      </c>
      <c r="CN704" s="84" t="str">
        <f t="shared" si="330"/>
        <v/>
      </c>
      <c r="CO704" s="84">
        <f>IFERROR(FIND("POLÍCIA MILITAR",consulta_completa__11[[#This Row],[14 - Inst. Atuando no Local]]),0)</f>
        <v>0</v>
      </c>
      <c r="CP704" s="84" t="str">
        <f t="shared" si="331"/>
        <v/>
      </c>
      <c r="CQ704" s="84">
        <f>IFERROR(FIND("POLÍCIA CIVIL",consulta_completa__11[[#This Row],[14 - Inst. Atuando no Local]]),0)</f>
        <v>0</v>
      </c>
      <c r="CR704" s="84" t="str">
        <f t="shared" si="332"/>
        <v/>
      </c>
      <c r="CS704" s="84">
        <f>IFERROR(FIND("MARINHA DO BRASIL",consulta_completa__11[[#This Row],[14 - Inst. Atuando no Local]]),0)</f>
        <v>0</v>
      </c>
      <c r="CT704" s="84" t="str">
        <f t="shared" si="333"/>
        <v/>
      </c>
      <c r="CU704" s="84">
        <f>IFERROR(FIND("EMPRESA ESPECIALIZADA EM ATENDIMENTO",consulta_completa__11[[#This Row],[14 - Inst. Atuando no Local]]),0)</f>
        <v>0</v>
      </c>
      <c r="CV704" s="84" t="str">
        <f t="shared" si="334"/>
        <v/>
      </c>
      <c r="CW704" s="84">
        <f>IFERROR(FIND("IBAMA",consulta_completa__11[[#This Row],[14 - Inst. Atuando no Local]]),0)</f>
        <v>0</v>
      </c>
      <c r="CX704" s="84" t="str">
        <f t="shared" si="335"/>
        <v/>
      </c>
      <c r="CY704" s="84" t="str">
        <f>IF(consulta_completa__11[[#This Row],[14 - Inst. Atuando no Local]]="","X","")</f>
        <v/>
      </c>
      <c r="CZ704" s="84">
        <f>IFERROR(FIND("OUTRA (S)",consulta_completa__11[[#This Row],[14 - Inst. Atuando no Local]]),0)</f>
        <v>0</v>
      </c>
      <c r="DA704" s="84" t="str">
        <f t="shared" si="336"/>
        <v/>
      </c>
      <c r="DB704" s="35" t="str">
        <f t="shared" si="337"/>
        <v>Sim</v>
      </c>
      <c r="DC704" s="35" t="str">
        <f t="shared" si="338"/>
        <v>Não</v>
      </c>
      <c r="DD704" s="35" t="str">
        <f t="shared" si="339"/>
        <v>Sim</v>
      </c>
      <c r="DE704" s="87" t="str">
        <f t="shared" si="343"/>
        <v/>
      </c>
    </row>
    <row r="705" spans="1:109">
      <c r="A705" s="14">
        <v>202592814437</v>
      </c>
      <c r="B705" s="1">
        <v>45926</v>
      </c>
      <c r="C705" t="s">
        <v>109</v>
      </c>
      <c r="D705" t="s">
        <v>110</v>
      </c>
      <c r="E705" t="s">
        <v>452</v>
      </c>
      <c r="F705" t="s">
        <v>112</v>
      </c>
      <c r="G705" t="s">
        <v>113</v>
      </c>
      <c r="H705" t="s">
        <v>114</v>
      </c>
      <c r="I705" t="s">
        <v>114</v>
      </c>
      <c r="J705" t="s">
        <v>2935</v>
      </c>
      <c r="K705" t="s">
        <v>6121</v>
      </c>
      <c r="L705" t="s">
        <v>323</v>
      </c>
      <c r="M705" t="s">
        <v>118</v>
      </c>
      <c r="N705" t="s">
        <v>119</v>
      </c>
      <c r="O705" t="s">
        <v>239</v>
      </c>
      <c r="P705" t="s">
        <v>200</v>
      </c>
      <c r="Q705" t="s">
        <v>167</v>
      </c>
      <c r="R705" t="s">
        <v>123</v>
      </c>
      <c r="S705" t="s">
        <v>113</v>
      </c>
      <c r="T705" t="s">
        <v>600</v>
      </c>
      <c r="U705" t="s">
        <v>6122</v>
      </c>
      <c r="V705" t="s">
        <v>6123</v>
      </c>
      <c r="Z705" t="s">
        <v>409</v>
      </c>
      <c r="AA705" t="s">
        <v>113</v>
      </c>
      <c r="AB705" t="s">
        <v>206</v>
      </c>
      <c r="AC705" t="s">
        <v>207</v>
      </c>
      <c r="AD705">
        <v>1</v>
      </c>
      <c r="AE705" t="s">
        <v>568</v>
      </c>
      <c r="AF705" t="s">
        <v>113</v>
      </c>
      <c r="AG705" t="s">
        <v>113</v>
      </c>
      <c r="AH705" t="s">
        <v>131</v>
      </c>
      <c r="AI705" t="s">
        <v>132</v>
      </c>
      <c r="AJ705" t="s">
        <v>131</v>
      </c>
      <c r="AK705" t="s">
        <v>6124</v>
      </c>
      <c r="AL705" t="s">
        <v>6125</v>
      </c>
      <c r="AM705" t="s">
        <v>210</v>
      </c>
      <c r="AN705" t="s">
        <v>2388</v>
      </c>
      <c r="AO705" t="s">
        <v>4044</v>
      </c>
      <c r="AP705">
        <v>2732951305</v>
      </c>
      <c r="AQ705" t="s">
        <v>211</v>
      </c>
      <c r="AR705" t="s">
        <v>113</v>
      </c>
      <c r="AS705" t="s">
        <v>6126</v>
      </c>
      <c r="AT705" t="s">
        <v>113</v>
      </c>
      <c r="AU705" t="s">
        <v>113</v>
      </c>
      <c r="AW705" t="s">
        <v>159</v>
      </c>
      <c r="AX705" s="82">
        <f>IFERROR(FIND("Óbitos/feridos",consulta_completa__11[[#This Row],[13 - Ocorrências/Ambientes Atingidos]]),0)</f>
        <v>0</v>
      </c>
      <c r="AY705" s="83" t="str">
        <f t="shared" si="311"/>
        <v/>
      </c>
      <c r="AZ705" s="82">
        <f>IFERROR(FIND("População afetada/evacuada",consulta_completa__11[[#This Row],[13 - Ocorrências/Ambientes Atingidos]]),0)</f>
        <v>0</v>
      </c>
      <c r="BA705" s="82" t="str">
        <f t="shared" si="312"/>
        <v/>
      </c>
      <c r="BB705" s="82">
        <f>IFERROR(FIND("Suspensão de abastecimento de água",consulta_completa__11[[#This Row],[13 - Ocorrências/Ambientes Atingidos]]),0)</f>
        <v>0</v>
      </c>
      <c r="BC705" s="83" t="str">
        <f t="shared" si="340"/>
        <v/>
      </c>
      <c r="BD705" s="82">
        <f>IFERROR(FIND("Rio/córrego",consulta_completa__11[[#This Row],[13 - Ocorrências/Ambientes Atingidos]]),0)</f>
        <v>0</v>
      </c>
      <c r="BE705" s="83" t="str">
        <f t="shared" si="313"/>
        <v/>
      </c>
      <c r="BF705" s="82">
        <f>IFERROR(FIND("Lago",consulta_completa__11[[#This Row],[13 - Ocorrências/Ambientes Atingidos]]),0)</f>
        <v>0</v>
      </c>
      <c r="BG705" s="83" t="str">
        <f t="shared" si="314"/>
        <v/>
      </c>
      <c r="BH705" s="82">
        <f>IFERROR(FIND("Mar",consulta_completa__11[[#This Row],[13 - Ocorrências/Ambientes Atingidos]]),0)</f>
        <v>1</v>
      </c>
      <c r="BI705" s="83" t="str">
        <f t="shared" si="315"/>
        <v>X</v>
      </c>
      <c r="BJ705" s="82">
        <f>IFERROR(FIND("Praia",consulta_completa__11[[#This Row],[13 - Ocorrências/Ambientes Atingidos]]),0)</f>
        <v>0</v>
      </c>
      <c r="BK705" s="83" t="str">
        <f t="shared" si="316"/>
        <v/>
      </c>
      <c r="BL705" s="82">
        <f>IFERROR(FIND("Solo",consulta_completa__11[[#This Row],[13 - Ocorrências/Ambientes Atingidos]]),0)</f>
        <v>0</v>
      </c>
      <c r="BM705" s="83" t="str">
        <f t="shared" si="317"/>
        <v/>
      </c>
      <c r="BN705" s="82">
        <f>IFERROR(FIND("Águas subterrâneas",consulta_completa__11[[#This Row],[13 - Ocorrências/Ambientes Atingidos]]),0)</f>
        <v>0</v>
      </c>
      <c r="BO705" s="83" t="str">
        <f t="shared" si="318"/>
        <v/>
      </c>
      <c r="BP705" s="82">
        <f>IFERROR(FIND("Atmosfera",consulta_completa__11[[#This Row],[13 - Ocorrências/Ambientes Atingidos]]),0)</f>
        <v>0</v>
      </c>
      <c r="BQ705" s="83" t="str">
        <f t="shared" si="319"/>
        <v/>
      </c>
      <c r="BR705" s="82">
        <f>IFERROR(FIND("Flora",consulta_completa__11[[#This Row],[13 - Ocorrências/Ambientes Atingidos]]),0)</f>
        <v>0</v>
      </c>
      <c r="BS705" s="83" t="str">
        <f t="shared" si="320"/>
        <v/>
      </c>
      <c r="BT705" s="82">
        <f>IFERROR(FIND("Fauna",consulta_completa__11[[#This Row],[13 - Ocorrências/Ambientes Atingidos]]),0)</f>
        <v>0</v>
      </c>
      <c r="BU705" s="83" t="str">
        <f t="shared" si="321"/>
        <v/>
      </c>
      <c r="BV705" s="82">
        <f>IFERROR(FIND("UC federal",consulta_completa__11[[#This Row],[13 - Ocorrências/Ambientes Atingidos]]),0)</f>
        <v>0</v>
      </c>
      <c r="BW705" s="83" t="str">
        <f t="shared" si="322"/>
        <v/>
      </c>
      <c r="BX705" s="82">
        <f>IFERROR(FIND("UC estadual/municipal",consulta_completa__11[[#This Row],[13 - Ocorrências/Ambientes Atingidos]]),0)</f>
        <v>0</v>
      </c>
      <c r="BY705" s="83" t="str">
        <f t="shared" si="323"/>
        <v/>
      </c>
      <c r="BZ705" s="82">
        <f>IFERROR(FIND("Outro(s)",consulta_completa__11[[#This Row],[13 - Ocorrências/Ambientes Atingidos]]),0)</f>
        <v>0</v>
      </c>
      <c r="CA705" s="83" t="str">
        <f t="shared" si="324"/>
        <v/>
      </c>
      <c r="CB705" s="82">
        <f>IFERROR(FIND("Sem dano",consulta_completa__11[[#This Row],[13 - Ocorrências/Ambientes Atingidos]]),0)</f>
        <v>0</v>
      </c>
      <c r="CC705" s="83" t="str">
        <f t="shared" si="325"/>
        <v/>
      </c>
      <c r="CD705" s="82" t="str">
        <f>IF(consulta_completa__11[[#This Row],[13 - Ocorrências/Ambientes Atingidos]]="","X","")</f>
        <v/>
      </c>
      <c r="CE705" s="84">
        <f>IFERROR(FIND("IBAMA",consulta_completa__11[[#This Row],[14 - Inst. Atuando no Local]]),0)</f>
        <v>0</v>
      </c>
      <c r="CF705" s="84" t="str">
        <f t="shared" si="326"/>
        <v/>
      </c>
      <c r="CG705" s="84">
        <f>IFERROR(FIND("OEMA",consulta_completa__11[[#This Row],[14 - Inst. Atuando no Local]]),0)</f>
        <v>0</v>
      </c>
      <c r="CH705" s="84" t="str">
        <f t="shared" si="327"/>
        <v/>
      </c>
      <c r="CI705" s="84">
        <f>IFERROR(FIND("DEFESA CIVIL",consulta_completa__11[[#This Row],[14 - Inst. Atuando no Local]]),0)</f>
        <v>0</v>
      </c>
      <c r="CJ705" s="84" t="str">
        <f t="shared" si="328"/>
        <v/>
      </c>
      <c r="CK705" s="84">
        <f>IFERROR(FIND("CORPO DE BOMBEIROS",consulta_completa__11[[#This Row],[14 - Inst. Atuando no Local]]),0)</f>
        <v>0</v>
      </c>
      <c r="CL705" s="84" t="str">
        <f t="shared" si="329"/>
        <v/>
      </c>
      <c r="CM705" s="84">
        <f>IFERROR(FIND("POLÍCIA RODOVIÁRIA",consulta_completa__11[[#This Row],[14 - Inst. Atuando no Local]]),0)</f>
        <v>0</v>
      </c>
      <c r="CN705" s="84" t="str">
        <f t="shared" si="330"/>
        <v/>
      </c>
      <c r="CO705" s="84">
        <f>IFERROR(FIND("POLÍCIA MILITAR",consulta_completa__11[[#This Row],[14 - Inst. Atuando no Local]]),0)</f>
        <v>0</v>
      </c>
      <c r="CP705" s="84" t="str">
        <f t="shared" si="331"/>
        <v/>
      </c>
      <c r="CQ705" s="84">
        <f>IFERROR(FIND("POLÍCIA CIVIL",consulta_completa__11[[#This Row],[14 - Inst. Atuando no Local]]),0)</f>
        <v>0</v>
      </c>
      <c r="CR705" s="84" t="str">
        <f t="shared" si="332"/>
        <v/>
      </c>
      <c r="CS705" s="84">
        <f>IFERROR(FIND("MARINHA DO BRASIL",consulta_completa__11[[#This Row],[14 - Inst. Atuando no Local]]),0)</f>
        <v>0</v>
      </c>
      <c r="CT705" s="84" t="str">
        <f t="shared" si="333"/>
        <v/>
      </c>
      <c r="CU705" s="84">
        <f>IFERROR(FIND("EMPRESA ESPECIALIZADA EM ATENDIMENTO",consulta_completa__11[[#This Row],[14 - Inst. Atuando no Local]]),0)</f>
        <v>0</v>
      </c>
      <c r="CV705" s="84" t="str">
        <f t="shared" si="334"/>
        <v/>
      </c>
      <c r="CW705" s="84">
        <f>IFERROR(FIND("IBAMA",consulta_completa__11[[#This Row],[14 - Inst. Atuando no Local]]),0)</f>
        <v>0</v>
      </c>
      <c r="CX705" s="84" t="str">
        <f t="shared" si="335"/>
        <v/>
      </c>
      <c r="CY705" s="84" t="str">
        <f>IF(consulta_completa__11[[#This Row],[14 - Inst. Atuando no Local]]="","X","")</f>
        <v/>
      </c>
      <c r="CZ705" s="84">
        <f>IFERROR(FIND("OUTRA (S)",consulta_completa__11[[#This Row],[14 - Inst. Atuando no Local]]),0)</f>
        <v>0</v>
      </c>
      <c r="DA705" s="84" t="str">
        <f t="shared" si="336"/>
        <v/>
      </c>
      <c r="DB705" s="35" t="str">
        <f t="shared" si="337"/>
        <v>Sim</v>
      </c>
      <c r="DC705" s="35" t="str">
        <f t="shared" si="338"/>
        <v>Não</v>
      </c>
      <c r="DD705" s="35" t="str">
        <f t="shared" si="339"/>
        <v>Sim</v>
      </c>
      <c r="DE705" s="87" t="str">
        <f t="shared" si="343"/>
        <v/>
      </c>
    </row>
    <row r="706" spans="1:109">
      <c r="A706" s="14">
        <v>202592975612</v>
      </c>
      <c r="B706" s="1">
        <v>45926</v>
      </c>
      <c r="C706" t="s">
        <v>6127</v>
      </c>
      <c r="D706" t="s">
        <v>180</v>
      </c>
      <c r="E706" t="s">
        <v>286</v>
      </c>
      <c r="F706" t="s">
        <v>112</v>
      </c>
      <c r="G706" t="s">
        <v>311</v>
      </c>
      <c r="H706" t="s">
        <v>113</v>
      </c>
      <c r="I706" t="s">
        <v>113</v>
      </c>
      <c r="J706" t="s">
        <v>113</v>
      </c>
      <c r="K706" t="s">
        <v>114</v>
      </c>
      <c r="L706" t="s">
        <v>114</v>
      </c>
      <c r="M706" t="s">
        <v>2612</v>
      </c>
      <c r="N706" t="s">
        <v>141</v>
      </c>
      <c r="O706" t="s">
        <v>185</v>
      </c>
      <c r="P706" t="s">
        <v>200</v>
      </c>
      <c r="Q706" t="s">
        <v>167</v>
      </c>
      <c r="R706" t="s">
        <v>123</v>
      </c>
      <c r="S706" t="s">
        <v>113</v>
      </c>
      <c r="T706" t="s">
        <v>6128</v>
      </c>
      <c r="U706" t="s">
        <v>291</v>
      </c>
      <c r="V706" t="s">
        <v>6129</v>
      </c>
      <c r="Z706" t="s">
        <v>6130</v>
      </c>
      <c r="AA706" t="s">
        <v>6131</v>
      </c>
      <c r="AB706" t="s">
        <v>113</v>
      </c>
      <c r="AC706" t="s">
        <v>113</v>
      </c>
      <c r="AE706" t="s">
        <v>6132</v>
      </c>
      <c r="AF706" t="s">
        <v>113</v>
      </c>
      <c r="AG706" t="s">
        <v>113</v>
      </c>
      <c r="AH706" t="s">
        <v>131</v>
      </c>
      <c r="AI706" t="s">
        <v>132</v>
      </c>
      <c r="AJ706" t="s">
        <v>131</v>
      </c>
      <c r="AK706" t="s">
        <v>6133</v>
      </c>
      <c r="AL706" t="s">
        <v>6134</v>
      </c>
      <c r="AM706" t="s">
        <v>153</v>
      </c>
      <c r="AN706" t="s">
        <v>154</v>
      </c>
      <c r="AO706" t="s">
        <v>155</v>
      </c>
      <c r="AP706">
        <v>61331610710</v>
      </c>
      <c r="AQ706" t="s">
        <v>156</v>
      </c>
      <c r="AR706" t="s">
        <v>113</v>
      </c>
      <c r="AS706" t="s">
        <v>113</v>
      </c>
      <c r="AT706" t="s">
        <v>113</v>
      </c>
      <c r="AU706" t="s">
        <v>113</v>
      </c>
      <c r="AW706" t="s">
        <v>113</v>
      </c>
      <c r="AX706" s="82">
        <f>IFERROR(FIND("Óbitos/feridos",consulta_completa__11[[#This Row],[13 - Ocorrências/Ambientes Atingidos]]),0)</f>
        <v>0</v>
      </c>
      <c r="AY706" s="83" t="str">
        <f t="shared" si="311"/>
        <v/>
      </c>
      <c r="AZ706" s="82">
        <f>IFERROR(FIND("População afetada/evacuada",consulta_completa__11[[#This Row],[13 - Ocorrências/Ambientes Atingidos]]),0)</f>
        <v>0</v>
      </c>
      <c r="BA706" s="82" t="str">
        <f t="shared" si="312"/>
        <v/>
      </c>
      <c r="BB706" s="82">
        <f>IFERROR(FIND("Suspensão de abastecimento de água",consulta_completa__11[[#This Row],[13 - Ocorrências/Ambientes Atingidos]]),0)</f>
        <v>0</v>
      </c>
      <c r="BC706" s="83" t="str">
        <f t="shared" si="340"/>
        <v/>
      </c>
      <c r="BD706" s="82">
        <f>IFERROR(FIND("Rio/córrego",consulta_completa__11[[#This Row],[13 - Ocorrências/Ambientes Atingidos]]),0)</f>
        <v>0</v>
      </c>
      <c r="BE706" s="83" t="str">
        <f t="shared" si="313"/>
        <v/>
      </c>
      <c r="BF706" s="82">
        <f>IFERROR(FIND("Lago",consulta_completa__11[[#This Row],[13 - Ocorrências/Ambientes Atingidos]]),0)</f>
        <v>0</v>
      </c>
      <c r="BG706" s="83" t="str">
        <f t="shared" si="314"/>
        <v/>
      </c>
      <c r="BH706" s="82">
        <f>IFERROR(FIND("Mar",consulta_completa__11[[#This Row],[13 - Ocorrências/Ambientes Atingidos]]),0)</f>
        <v>0</v>
      </c>
      <c r="BI706" s="83" t="str">
        <f t="shared" si="315"/>
        <v/>
      </c>
      <c r="BJ706" s="82">
        <f>IFERROR(FIND("Praia",consulta_completa__11[[#This Row],[13 - Ocorrências/Ambientes Atingidos]]),0)</f>
        <v>0</v>
      </c>
      <c r="BK706" s="83" t="str">
        <f t="shared" si="316"/>
        <v/>
      </c>
      <c r="BL706" s="82">
        <f>IFERROR(FIND("Solo",consulta_completa__11[[#This Row],[13 - Ocorrências/Ambientes Atingidos]]),0)</f>
        <v>1</v>
      </c>
      <c r="BM706" s="83" t="str">
        <f t="shared" si="317"/>
        <v>X</v>
      </c>
      <c r="BN706" s="82">
        <f>IFERROR(FIND("Águas subterrâneas",consulta_completa__11[[#This Row],[13 - Ocorrências/Ambientes Atingidos]]),0)</f>
        <v>0</v>
      </c>
      <c r="BO706" s="83" t="str">
        <f t="shared" si="318"/>
        <v/>
      </c>
      <c r="BP706" s="82">
        <f>IFERROR(FIND("Atmosfera",consulta_completa__11[[#This Row],[13 - Ocorrências/Ambientes Atingidos]]),0)</f>
        <v>0</v>
      </c>
      <c r="BQ706" s="83" t="str">
        <f t="shared" si="319"/>
        <v/>
      </c>
      <c r="BR706" s="82">
        <f>IFERROR(FIND("Flora",consulta_completa__11[[#This Row],[13 - Ocorrências/Ambientes Atingidos]]),0)</f>
        <v>0</v>
      </c>
      <c r="BS706" s="83" t="str">
        <f t="shared" si="320"/>
        <v/>
      </c>
      <c r="BT706" s="82">
        <f>IFERROR(FIND("Fauna",consulta_completa__11[[#This Row],[13 - Ocorrências/Ambientes Atingidos]]),0)</f>
        <v>0</v>
      </c>
      <c r="BU706" s="83" t="str">
        <f t="shared" si="321"/>
        <v/>
      </c>
      <c r="BV706" s="82">
        <f>IFERROR(FIND("UC federal",consulta_completa__11[[#This Row],[13 - Ocorrências/Ambientes Atingidos]]),0)</f>
        <v>0</v>
      </c>
      <c r="BW706" s="83" t="str">
        <f t="shared" si="322"/>
        <v/>
      </c>
      <c r="BX706" s="82">
        <f>IFERROR(FIND("UC estadual/municipal",consulta_completa__11[[#This Row],[13 - Ocorrências/Ambientes Atingidos]]),0)</f>
        <v>0</v>
      </c>
      <c r="BY706" s="83" t="str">
        <f t="shared" si="323"/>
        <v/>
      </c>
      <c r="BZ706" s="82">
        <f>IFERROR(FIND("Outro(s)",consulta_completa__11[[#This Row],[13 - Ocorrências/Ambientes Atingidos]]),0)</f>
        <v>0</v>
      </c>
      <c r="CA706" s="83" t="str">
        <f t="shared" si="324"/>
        <v/>
      </c>
      <c r="CB706" s="82">
        <f>IFERROR(FIND("Sem dano",consulta_completa__11[[#This Row],[13 - Ocorrências/Ambientes Atingidos]]),0)</f>
        <v>0</v>
      </c>
      <c r="CC706" s="83" t="str">
        <f t="shared" si="325"/>
        <v/>
      </c>
      <c r="CD706" s="82" t="str">
        <f>IF(consulta_completa__11[[#This Row],[13 - Ocorrências/Ambientes Atingidos]]="","X","")</f>
        <v/>
      </c>
      <c r="CE706" s="84">
        <f>IFERROR(FIND("IBAMA",consulta_completa__11[[#This Row],[14 - Inst. Atuando no Local]]),0)</f>
        <v>0</v>
      </c>
      <c r="CF706" s="84" t="str">
        <f t="shared" si="326"/>
        <v/>
      </c>
      <c r="CG706" s="84">
        <f>IFERROR(FIND("OEMA",consulta_completa__11[[#This Row],[14 - Inst. Atuando no Local]]),0)</f>
        <v>0</v>
      </c>
      <c r="CH706" s="84" t="str">
        <f t="shared" si="327"/>
        <v/>
      </c>
      <c r="CI706" s="84">
        <f>IFERROR(FIND("DEFESA CIVIL",consulta_completa__11[[#This Row],[14 - Inst. Atuando no Local]]),0)</f>
        <v>0</v>
      </c>
      <c r="CJ706" s="84" t="str">
        <f t="shared" si="328"/>
        <v/>
      </c>
      <c r="CK706" s="84">
        <f>IFERROR(FIND("CORPO DE BOMBEIROS",consulta_completa__11[[#This Row],[14 - Inst. Atuando no Local]]),0)</f>
        <v>0</v>
      </c>
      <c r="CL706" s="84" t="str">
        <f t="shared" si="329"/>
        <v/>
      </c>
      <c r="CM706" s="84">
        <f>IFERROR(FIND("POLÍCIA RODOVIÁRIA",consulta_completa__11[[#This Row],[14 - Inst. Atuando no Local]]),0)</f>
        <v>0</v>
      </c>
      <c r="CN706" s="84" t="str">
        <f t="shared" si="330"/>
        <v/>
      </c>
      <c r="CO706" s="84">
        <f>IFERROR(FIND("POLÍCIA MILITAR",consulta_completa__11[[#This Row],[14 - Inst. Atuando no Local]]),0)</f>
        <v>0</v>
      </c>
      <c r="CP706" s="84" t="str">
        <f t="shared" si="331"/>
        <v/>
      </c>
      <c r="CQ706" s="84">
        <f>IFERROR(FIND("POLÍCIA CIVIL",consulta_completa__11[[#This Row],[14 - Inst. Atuando no Local]]),0)</f>
        <v>0</v>
      </c>
      <c r="CR706" s="84" t="str">
        <f t="shared" si="332"/>
        <v/>
      </c>
      <c r="CS706" s="84">
        <f>IFERROR(FIND("MARINHA DO BRASIL",consulta_completa__11[[#This Row],[14 - Inst. Atuando no Local]]),0)</f>
        <v>0</v>
      </c>
      <c r="CT706" s="84" t="str">
        <f t="shared" si="333"/>
        <v/>
      </c>
      <c r="CU706" s="84">
        <f>IFERROR(FIND("EMPRESA ESPECIALIZADA EM ATENDIMENTO",consulta_completa__11[[#This Row],[14 - Inst. Atuando no Local]]),0)</f>
        <v>0</v>
      </c>
      <c r="CV706" s="84" t="str">
        <f t="shared" si="334"/>
        <v/>
      </c>
      <c r="CW706" s="84">
        <f>IFERROR(FIND("IBAMA",consulta_completa__11[[#This Row],[14 - Inst. Atuando no Local]]),0)</f>
        <v>0</v>
      </c>
      <c r="CX706" s="84" t="str">
        <f t="shared" si="335"/>
        <v/>
      </c>
      <c r="CY706" s="84" t="str">
        <f>IF(consulta_completa__11[[#This Row],[14 - Inst. Atuando no Local]]="","X","")</f>
        <v/>
      </c>
      <c r="CZ706" s="84">
        <f>IFERROR(FIND("OUTRA (S)",consulta_completa__11[[#This Row],[14 - Inst. Atuando no Local]]),0)</f>
        <v>0</v>
      </c>
      <c r="DA706" s="84" t="str">
        <f t="shared" si="336"/>
        <v/>
      </c>
      <c r="DB706" s="35" t="str">
        <f t="shared" si="337"/>
        <v>Sim</v>
      </c>
      <c r="DC706" s="35" t="str">
        <f t="shared" si="338"/>
        <v>Não</v>
      </c>
      <c r="DD706" s="35" t="str">
        <f t="shared" si="339"/>
        <v>Sim</v>
      </c>
      <c r="DE706" s="87" t="str">
        <f t="shared" si="343"/>
        <v/>
      </c>
    </row>
    <row r="707" spans="1:109">
      <c r="A707" s="14">
        <v>202592836033</v>
      </c>
      <c r="B707" s="1">
        <v>45927</v>
      </c>
      <c r="C707" t="s">
        <v>4563</v>
      </c>
      <c r="D707" t="s">
        <v>746</v>
      </c>
      <c r="E707" t="s">
        <v>286</v>
      </c>
      <c r="F707" t="s">
        <v>112</v>
      </c>
      <c r="G707" t="s">
        <v>646</v>
      </c>
      <c r="H707" t="s">
        <v>6135</v>
      </c>
      <c r="I707" t="s">
        <v>648</v>
      </c>
      <c r="J707" t="s">
        <v>113</v>
      </c>
      <c r="K707" t="s">
        <v>114</v>
      </c>
      <c r="L707" t="s">
        <v>114</v>
      </c>
      <c r="M707" t="s">
        <v>629</v>
      </c>
      <c r="N707" t="s">
        <v>6136</v>
      </c>
      <c r="O707" t="s">
        <v>120</v>
      </c>
      <c r="P707" t="s">
        <v>229</v>
      </c>
      <c r="Q707" t="s">
        <v>143</v>
      </c>
      <c r="R707" t="s">
        <v>123</v>
      </c>
      <c r="S707" t="s">
        <v>113</v>
      </c>
      <c r="T707" t="s">
        <v>6137</v>
      </c>
      <c r="U707" t="s">
        <v>6138</v>
      </c>
      <c r="V707" t="s">
        <v>6139</v>
      </c>
      <c r="Z707" t="s">
        <v>6140</v>
      </c>
      <c r="AA707" t="s">
        <v>6141</v>
      </c>
      <c r="AB707" t="s">
        <v>6142</v>
      </c>
      <c r="AC707" t="s">
        <v>6143</v>
      </c>
      <c r="AD707">
        <v>2</v>
      </c>
      <c r="AE707" t="s">
        <v>6144</v>
      </c>
      <c r="AF707" t="s">
        <v>6145</v>
      </c>
      <c r="AG707" t="s">
        <v>6146</v>
      </c>
      <c r="AH707" t="s">
        <v>194</v>
      </c>
      <c r="AI707" t="s">
        <v>132</v>
      </c>
      <c r="AJ707" t="s">
        <v>131</v>
      </c>
      <c r="AK707" t="s">
        <v>6147</v>
      </c>
      <c r="AL707" t="s">
        <v>113</v>
      </c>
      <c r="AM707" t="s">
        <v>1553</v>
      </c>
      <c r="AN707" t="s">
        <v>1555</v>
      </c>
      <c r="AO707" t="s">
        <v>1606</v>
      </c>
      <c r="AP707">
        <v>66981380860</v>
      </c>
      <c r="AQ707" t="s">
        <v>1556</v>
      </c>
      <c r="AR707" t="s">
        <v>113</v>
      </c>
      <c r="AS707" t="s">
        <v>113</v>
      </c>
      <c r="AT707" t="s">
        <v>113</v>
      </c>
      <c r="AU707" t="s">
        <v>113</v>
      </c>
      <c r="AW707" t="s">
        <v>113</v>
      </c>
      <c r="AX707" s="82">
        <f>IFERROR(FIND("Óbitos/feridos",consulta_completa__11[[#This Row],[13 - Ocorrências/Ambientes Atingidos]]),0)</f>
        <v>0</v>
      </c>
      <c r="AY707" s="83" t="str">
        <f t="shared" ref="AY707:AY770" si="344">IF(AX707=0,"","X")</f>
        <v/>
      </c>
      <c r="AZ707" s="82">
        <f>IFERROR(FIND("População afetada/evacuada",consulta_completa__11[[#This Row],[13 - Ocorrências/Ambientes Atingidos]]),0)</f>
        <v>0</v>
      </c>
      <c r="BA707" s="82" t="str">
        <f t="shared" ref="BA707:BA770" si="345">IF(AZ707=0,"","X")</f>
        <v/>
      </c>
      <c r="BB707" s="82">
        <f>IFERROR(FIND("Suspensão de abastecimento de água",consulta_completa__11[[#This Row],[13 - Ocorrências/Ambientes Atingidos]]),0)</f>
        <v>0</v>
      </c>
      <c r="BC707" s="83" t="str">
        <f t="shared" si="340"/>
        <v/>
      </c>
      <c r="BD707" s="82">
        <f>IFERROR(FIND("Rio/córrego",consulta_completa__11[[#This Row],[13 - Ocorrências/Ambientes Atingidos]]),0)</f>
        <v>0</v>
      </c>
      <c r="BE707" s="83" t="str">
        <f t="shared" ref="BE707:BE770" si="346">IF(BD707=0,"","X")</f>
        <v/>
      </c>
      <c r="BF707" s="82">
        <f>IFERROR(FIND("Lago",consulta_completa__11[[#This Row],[13 - Ocorrências/Ambientes Atingidos]]),0)</f>
        <v>0</v>
      </c>
      <c r="BG707" s="83" t="str">
        <f t="shared" ref="BG707:BG770" si="347">IF(BF707=0,"","X")</f>
        <v/>
      </c>
      <c r="BH707" s="82">
        <f>IFERROR(FIND("Mar",consulta_completa__11[[#This Row],[13 - Ocorrências/Ambientes Atingidos]]),0)</f>
        <v>0</v>
      </c>
      <c r="BI707" s="83" t="str">
        <f t="shared" ref="BI707:BI770" si="348">IF(BH707=0,"","X")</f>
        <v/>
      </c>
      <c r="BJ707" s="82">
        <f>IFERROR(FIND("Praia",consulta_completa__11[[#This Row],[13 - Ocorrências/Ambientes Atingidos]]),0)</f>
        <v>0</v>
      </c>
      <c r="BK707" s="83" t="str">
        <f t="shared" ref="BK707:BK770" si="349">IF(BJ707=0,"","X")</f>
        <v/>
      </c>
      <c r="BL707" s="82">
        <f>IFERROR(FIND("Solo",consulta_completa__11[[#This Row],[13 - Ocorrências/Ambientes Atingidos]]),0)</f>
        <v>1</v>
      </c>
      <c r="BM707" s="83" t="str">
        <f t="shared" ref="BM707:BM770" si="350">IF(BL707=0,"","X")</f>
        <v>X</v>
      </c>
      <c r="BN707" s="82">
        <f>IFERROR(FIND("Águas subterrâneas",consulta_completa__11[[#This Row],[13 - Ocorrências/Ambientes Atingidos]]),0)</f>
        <v>0</v>
      </c>
      <c r="BO707" s="83" t="str">
        <f t="shared" ref="BO707:BO770" si="351">IF(BN707=0,"","X")</f>
        <v/>
      </c>
      <c r="BP707" s="82">
        <f>IFERROR(FIND("Atmosfera",consulta_completa__11[[#This Row],[13 - Ocorrências/Ambientes Atingidos]]),0)</f>
        <v>0</v>
      </c>
      <c r="BQ707" s="83" t="str">
        <f t="shared" ref="BQ707:BQ770" si="352">IF(BP707=0,"","X")</f>
        <v/>
      </c>
      <c r="BR707" s="82">
        <f>IFERROR(FIND("Flora",consulta_completa__11[[#This Row],[13 - Ocorrências/Ambientes Atingidos]]),0)</f>
        <v>7</v>
      </c>
      <c r="BS707" s="83" t="str">
        <f t="shared" ref="BS707:BS770" si="353">IF(BR707=0,"","X")</f>
        <v>X</v>
      </c>
      <c r="BT707" s="82">
        <f>IFERROR(FIND("Fauna",consulta_completa__11[[#This Row],[13 - Ocorrências/Ambientes Atingidos]]),0)</f>
        <v>0</v>
      </c>
      <c r="BU707" s="83" t="str">
        <f t="shared" ref="BU707:BU770" si="354">IF(BT707=0,"","X")</f>
        <v/>
      </c>
      <c r="BV707" s="82">
        <f>IFERROR(FIND("UC federal",consulta_completa__11[[#This Row],[13 - Ocorrências/Ambientes Atingidos]]),0)</f>
        <v>0</v>
      </c>
      <c r="BW707" s="83" t="str">
        <f t="shared" ref="BW707:BW770" si="355">IF(BV707=0,"","X")</f>
        <v/>
      </c>
      <c r="BX707" s="82">
        <f>IFERROR(FIND("UC estadual/municipal",consulta_completa__11[[#This Row],[13 - Ocorrências/Ambientes Atingidos]]),0)</f>
        <v>0</v>
      </c>
      <c r="BY707" s="83" t="str">
        <f t="shared" ref="BY707:BY770" si="356">IF(BX707=0,"","X")</f>
        <v/>
      </c>
      <c r="BZ707" s="82">
        <f>IFERROR(FIND("Outro(s)",consulta_completa__11[[#This Row],[13 - Ocorrências/Ambientes Atingidos]]),0)</f>
        <v>0</v>
      </c>
      <c r="CA707" s="83" t="str">
        <f t="shared" ref="CA707:CA770" si="357">IF(BZ707=0,"","X")</f>
        <v/>
      </c>
      <c r="CB707" s="82">
        <f>IFERROR(FIND("Sem dano",consulta_completa__11[[#This Row],[13 - Ocorrências/Ambientes Atingidos]]),0)</f>
        <v>0</v>
      </c>
      <c r="CC707" s="83" t="str">
        <f t="shared" ref="CC707:CC770" si="358">IF(CB707=0,"","X")</f>
        <v/>
      </c>
      <c r="CD707" s="82" t="str">
        <f>IF(consulta_completa__11[[#This Row],[13 - Ocorrências/Ambientes Atingidos]]="","X","")</f>
        <v/>
      </c>
      <c r="CE707" s="84">
        <f>IFERROR(FIND("IBAMA",consulta_completa__11[[#This Row],[14 - Inst. Atuando no Local]]),0)</f>
        <v>0</v>
      </c>
      <c r="CF707" s="84" t="str">
        <f t="shared" ref="CF707:CF770" si="359">IF(CE707=0,"","X")</f>
        <v/>
      </c>
      <c r="CG707" s="84">
        <f>IFERROR(FIND("OEMA",consulta_completa__11[[#This Row],[14 - Inst. Atuando no Local]]),0)</f>
        <v>0</v>
      </c>
      <c r="CH707" s="84" t="str">
        <f t="shared" ref="CH707:CH770" si="360">IF(CG707=0,"","X")</f>
        <v/>
      </c>
      <c r="CI707" s="84">
        <f>IFERROR(FIND("DEFESA CIVIL",consulta_completa__11[[#This Row],[14 - Inst. Atuando no Local]]),0)</f>
        <v>0</v>
      </c>
      <c r="CJ707" s="84" t="str">
        <f t="shared" ref="CJ707:CJ770" si="361">IF(CI707=0,"","X")</f>
        <v/>
      </c>
      <c r="CK707" s="84">
        <f>IFERROR(FIND("CORPO DE BOMBEIROS",consulta_completa__11[[#This Row],[14 - Inst. Atuando no Local]]),0)</f>
        <v>0</v>
      </c>
      <c r="CL707" s="84" t="str">
        <f t="shared" ref="CL707:CL770" si="362">IF(CK707=0,"","X")</f>
        <v/>
      </c>
      <c r="CM707" s="84">
        <f>IFERROR(FIND("POLÍCIA RODOVIÁRIA",consulta_completa__11[[#This Row],[14 - Inst. Atuando no Local]]),0)</f>
        <v>0</v>
      </c>
      <c r="CN707" s="84" t="str">
        <f t="shared" ref="CN707:CN770" si="363">IF(CM707=0,"","X")</f>
        <v/>
      </c>
      <c r="CO707" s="84">
        <f>IFERROR(FIND("POLÍCIA MILITAR",consulta_completa__11[[#This Row],[14 - Inst. Atuando no Local]]),0)</f>
        <v>0</v>
      </c>
      <c r="CP707" s="84" t="str">
        <f t="shared" ref="CP707:CP770" si="364">IF(CO707=0,"","X")</f>
        <v/>
      </c>
      <c r="CQ707" s="84">
        <f>IFERROR(FIND("POLÍCIA CIVIL",consulta_completa__11[[#This Row],[14 - Inst. Atuando no Local]]),0)</f>
        <v>0</v>
      </c>
      <c r="CR707" s="84" t="str">
        <f t="shared" ref="CR707:CR770" si="365">IF(CQ707=0,"","X")</f>
        <v/>
      </c>
      <c r="CS707" s="84">
        <f>IFERROR(FIND("MARINHA DO BRASIL",consulta_completa__11[[#This Row],[14 - Inst. Atuando no Local]]),0)</f>
        <v>0</v>
      </c>
      <c r="CT707" s="84" t="str">
        <f t="shared" ref="CT707:CT770" si="366">IF(CS707=0,"","X")</f>
        <v/>
      </c>
      <c r="CU707" s="84">
        <f>IFERROR(FIND("EMPRESA ESPECIALIZADA EM ATENDIMENTO",consulta_completa__11[[#This Row],[14 - Inst. Atuando no Local]]),0)</f>
        <v>0</v>
      </c>
      <c r="CV707" s="84" t="str">
        <f t="shared" ref="CV707:CV770" si="367">IF(CU707=0,"","X")</f>
        <v/>
      </c>
      <c r="CW707" s="84">
        <f>IFERROR(FIND("IBAMA",consulta_completa__11[[#This Row],[14 - Inst. Atuando no Local]]),0)</f>
        <v>0</v>
      </c>
      <c r="CX707" s="84" t="str">
        <f t="shared" ref="CX707:CX770" si="368">IF(CW707=0,"","X")</f>
        <v/>
      </c>
      <c r="CY707" s="84" t="str">
        <f>IF(consulta_completa__11[[#This Row],[14 - Inst. Atuando no Local]]="","X","")</f>
        <v/>
      </c>
      <c r="CZ707" s="84">
        <f>IFERROR(FIND("OUTRA (S)",consulta_completa__11[[#This Row],[14 - Inst. Atuando no Local]]),0)</f>
        <v>0</v>
      </c>
      <c r="DA707" s="84" t="str">
        <f t="shared" ref="DA707:DA770" si="369">IF(CZ707=0,"","X")</f>
        <v/>
      </c>
      <c r="DB707" s="35" t="str">
        <f t="shared" ref="DB707:DB770" si="370">IF(AH$2="","",IF(AH$2="S","Sim",IF(AH$2="N","Não", IF(AH$2="I","Sem Informação"))))</f>
        <v>Sim</v>
      </c>
      <c r="DC707" s="35" t="str">
        <f t="shared" ref="DC707:DC770" si="371">IF(AI$2="","",IF(AI$2="S","Sim",IF(AI$2="N","Não", IF(AI$2="I","Sem Informação"))))</f>
        <v>Não</v>
      </c>
      <c r="DD707" s="35" t="str">
        <f t="shared" ref="DD707:DD770" si="372">IF(AJ$2="","",IF(AJ$2="S","Sim",IF(AJ$2="N","Não", IF(AJ$2="I","Sem Informação"))))</f>
        <v>Sim</v>
      </c>
      <c r="DE707" s="87" t="str">
        <f t="shared" si="343"/>
        <v/>
      </c>
    </row>
    <row r="708" spans="1:109">
      <c r="A708" s="14">
        <v>202593075611</v>
      </c>
      <c r="B708" s="1">
        <v>45927</v>
      </c>
      <c r="C708" t="s">
        <v>6148</v>
      </c>
      <c r="D708" t="s">
        <v>838</v>
      </c>
      <c r="E708" t="s">
        <v>139</v>
      </c>
      <c r="F708" t="s">
        <v>182</v>
      </c>
      <c r="G708" t="s">
        <v>113</v>
      </c>
      <c r="H708" t="s">
        <v>114</v>
      </c>
      <c r="I708" t="s">
        <v>114</v>
      </c>
      <c r="J708" t="s">
        <v>6149</v>
      </c>
      <c r="K708" t="s">
        <v>113</v>
      </c>
      <c r="L708" t="s">
        <v>113</v>
      </c>
      <c r="M708" t="s">
        <v>456</v>
      </c>
      <c r="N708" t="s">
        <v>113</v>
      </c>
      <c r="O708" t="s">
        <v>120</v>
      </c>
      <c r="P708" t="s">
        <v>229</v>
      </c>
      <c r="Q708" t="s">
        <v>143</v>
      </c>
      <c r="R708" t="s">
        <v>123</v>
      </c>
      <c r="S708" t="s">
        <v>113</v>
      </c>
      <c r="T708" t="s">
        <v>6150</v>
      </c>
      <c r="U708" t="s">
        <v>6151</v>
      </c>
      <c r="V708" t="s">
        <v>6152</v>
      </c>
      <c r="Z708" t="s">
        <v>113</v>
      </c>
      <c r="AA708" t="s">
        <v>113</v>
      </c>
      <c r="AB708" t="s">
        <v>113</v>
      </c>
      <c r="AC708" t="s">
        <v>113</v>
      </c>
      <c r="AE708" t="s">
        <v>113</v>
      </c>
      <c r="AF708" t="s">
        <v>113</v>
      </c>
      <c r="AG708" t="s">
        <v>113</v>
      </c>
      <c r="AH708" t="s">
        <v>131</v>
      </c>
      <c r="AI708" t="s">
        <v>132</v>
      </c>
      <c r="AJ708" t="s">
        <v>131</v>
      </c>
      <c r="AK708" t="s">
        <v>6153</v>
      </c>
      <c r="AL708" t="s">
        <v>6154</v>
      </c>
      <c r="AM708" t="s">
        <v>153</v>
      </c>
      <c r="AN708" t="s">
        <v>154</v>
      </c>
      <c r="AO708" t="s">
        <v>155</v>
      </c>
      <c r="AP708">
        <v>6133161070</v>
      </c>
      <c r="AQ708" t="s">
        <v>156</v>
      </c>
      <c r="AR708" t="s">
        <v>113</v>
      </c>
      <c r="AS708" t="s">
        <v>113</v>
      </c>
      <c r="AT708" t="s">
        <v>113</v>
      </c>
      <c r="AU708" t="s">
        <v>113</v>
      </c>
      <c r="AW708" t="s">
        <v>637</v>
      </c>
      <c r="AX708" s="82">
        <f>IFERROR(FIND("Óbitos/feridos",consulta_completa__11[[#This Row],[13 - Ocorrências/Ambientes Atingidos]]),0)</f>
        <v>0</v>
      </c>
      <c r="AY708" s="83" t="str">
        <f t="shared" si="344"/>
        <v/>
      </c>
      <c r="AZ708" s="82">
        <f>IFERROR(FIND("População afetada/evacuada",consulta_completa__11[[#This Row],[13 - Ocorrências/Ambientes Atingidos]]),0)</f>
        <v>0</v>
      </c>
      <c r="BA708" s="82" t="str">
        <f t="shared" si="345"/>
        <v/>
      </c>
      <c r="BB708" s="82">
        <f>IFERROR(FIND("Suspensão de abastecimento de água",consulta_completa__11[[#This Row],[13 - Ocorrências/Ambientes Atingidos]]),0)</f>
        <v>0</v>
      </c>
      <c r="BC708" s="83" t="str">
        <f t="shared" ref="BC708:BC771" si="373">IF(BB708=0,"","X")</f>
        <v/>
      </c>
      <c r="BD708" s="82">
        <f>IFERROR(FIND("Rio/córrego",consulta_completa__11[[#This Row],[13 - Ocorrências/Ambientes Atingidos]]),0)</f>
        <v>0</v>
      </c>
      <c r="BE708" s="83" t="str">
        <f t="shared" si="346"/>
        <v/>
      </c>
      <c r="BF708" s="82">
        <f>IFERROR(FIND("Lago",consulta_completa__11[[#This Row],[13 - Ocorrências/Ambientes Atingidos]]),0)</f>
        <v>0</v>
      </c>
      <c r="BG708" s="83" t="str">
        <f t="shared" si="347"/>
        <v/>
      </c>
      <c r="BH708" s="82">
        <f>IFERROR(FIND("Mar",consulta_completa__11[[#This Row],[13 - Ocorrências/Ambientes Atingidos]]),0)</f>
        <v>0</v>
      </c>
      <c r="BI708" s="83" t="str">
        <f t="shared" si="348"/>
        <v/>
      </c>
      <c r="BJ708" s="82">
        <f>IFERROR(FIND("Praia",consulta_completa__11[[#This Row],[13 - Ocorrências/Ambientes Atingidos]]),0)</f>
        <v>1</v>
      </c>
      <c r="BK708" s="83" t="str">
        <f t="shared" si="349"/>
        <v>X</v>
      </c>
      <c r="BL708" s="82">
        <f>IFERROR(FIND("Solo",consulta_completa__11[[#This Row],[13 - Ocorrências/Ambientes Atingidos]]),0)</f>
        <v>0</v>
      </c>
      <c r="BM708" s="83" t="str">
        <f t="shared" si="350"/>
        <v/>
      </c>
      <c r="BN708" s="82">
        <f>IFERROR(FIND("Águas subterrâneas",consulta_completa__11[[#This Row],[13 - Ocorrências/Ambientes Atingidos]]),0)</f>
        <v>0</v>
      </c>
      <c r="BO708" s="83" t="str">
        <f t="shared" si="351"/>
        <v/>
      </c>
      <c r="BP708" s="82">
        <f>IFERROR(FIND("Atmosfera",consulta_completa__11[[#This Row],[13 - Ocorrências/Ambientes Atingidos]]),0)</f>
        <v>0</v>
      </c>
      <c r="BQ708" s="83" t="str">
        <f t="shared" si="352"/>
        <v/>
      </c>
      <c r="BR708" s="82">
        <f>IFERROR(FIND("Flora",consulta_completa__11[[#This Row],[13 - Ocorrências/Ambientes Atingidos]]),0)</f>
        <v>0</v>
      </c>
      <c r="BS708" s="83" t="str">
        <f t="shared" si="353"/>
        <v/>
      </c>
      <c r="BT708" s="82">
        <f>IFERROR(FIND("Fauna",consulta_completa__11[[#This Row],[13 - Ocorrências/Ambientes Atingidos]]),0)</f>
        <v>0</v>
      </c>
      <c r="BU708" s="83" t="str">
        <f t="shared" si="354"/>
        <v/>
      </c>
      <c r="BV708" s="82">
        <f>IFERROR(FIND("UC federal",consulta_completa__11[[#This Row],[13 - Ocorrências/Ambientes Atingidos]]),0)</f>
        <v>0</v>
      </c>
      <c r="BW708" s="83" t="str">
        <f t="shared" si="355"/>
        <v/>
      </c>
      <c r="BX708" s="82">
        <f>IFERROR(FIND("UC estadual/municipal",consulta_completa__11[[#This Row],[13 - Ocorrências/Ambientes Atingidos]]),0)</f>
        <v>0</v>
      </c>
      <c r="BY708" s="83" t="str">
        <f t="shared" si="356"/>
        <v/>
      </c>
      <c r="BZ708" s="82">
        <f>IFERROR(FIND("Outro(s)",consulta_completa__11[[#This Row],[13 - Ocorrências/Ambientes Atingidos]]),0)</f>
        <v>0</v>
      </c>
      <c r="CA708" s="83" t="str">
        <f t="shared" si="357"/>
        <v/>
      </c>
      <c r="CB708" s="82">
        <f>IFERROR(FIND("Sem dano",consulta_completa__11[[#This Row],[13 - Ocorrências/Ambientes Atingidos]]),0)</f>
        <v>0</v>
      </c>
      <c r="CC708" s="83" t="str">
        <f t="shared" si="358"/>
        <v/>
      </c>
      <c r="CD708" s="82" t="str">
        <f>IF(consulta_completa__11[[#This Row],[13 - Ocorrências/Ambientes Atingidos]]="","X","")</f>
        <v/>
      </c>
      <c r="CE708" s="84">
        <f>IFERROR(FIND("IBAMA",consulta_completa__11[[#This Row],[14 - Inst. Atuando no Local]]),0)</f>
        <v>0</v>
      </c>
      <c r="CF708" s="84" t="str">
        <f t="shared" si="359"/>
        <v/>
      </c>
      <c r="CG708" s="84">
        <f>IFERROR(FIND("OEMA",consulta_completa__11[[#This Row],[14 - Inst. Atuando no Local]]),0)</f>
        <v>0</v>
      </c>
      <c r="CH708" s="84" t="str">
        <f t="shared" si="360"/>
        <v/>
      </c>
      <c r="CI708" s="84">
        <f>IFERROR(FIND("DEFESA CIVIL",consulta_completa__11[[#This Row],[14 - Inst. Atuando no Local]]),0)</f>
        <v>0</v>
      </c>
      <c r="CJ708" s="84" t="str">
        <f t="shared" si="361"/>
        <v/>
      </c>
      <c r="CK708" s="84">
        <f>IFERROR(FIND("CORPO DE BOMBEIROS",consulta_completa__11[[#This Row],[14 - Inst. Atuando no Local]]),0)</f>
        <v>0</v>
      </c>
      <c r="CL708" s="84" t="str">
        <f t="shared" si="362"/>
        <v/>
      </c>
      <c r="CM708" s="84">
        <f>IFERROR(FIND("POLÍCIA RODOVIÁRIA",consulta_completa__11[[#This Row],[14 - Inst. Atuando no Local]]),0)</f>
        <v>0</v>
      </c>
      <c r="CN708" s="84" t="str">
        <f t="shared" si="363"/>
        <v/>
      </c>
      <c r="CO708" s="84">
        <f>IFERROR(FIND("POLÍCIA MILITAR",consulta_completa__11[[#This Row],[14 - Inst. Atuando no Local]]),0)</f>
        <v>0</v>
      </c>
      <c r="CP708" s="84" t="str">
        <f t="shared" si="364"/>
        <v/>
      </c>
      <c r="CQ708" s="84">
        <f>IFERROR(FIND("POLÍCIA CIVIL",consulta_completa__11[[#This Row],[14 - Inst. Atuando no Local]]),0)</f>
        <v>0</v>
      </c>
      <c r="CR708" s="84" t="str">
        <f t="shared" si="365"/>
        <v/>
      </c>
      <c r="CS708" s="84">
        <f>IFERROR(FIND("MARINHA DO BRASIL",consulta_completa__11[[#This Row],[14 - Inst. Atuando no Local]]),0)</f>
        <v>0</v>
      </c>
      <c r="CT708" s="84" t="str">
        <f t="shared" si="366"/>
        <v/>
      </c>
      <c r="CU708" s="84">
        <f>IFERROR(FIND("EMPRESA ESPECIALIZADA EM ATENDIMENTO",consulta_completa__11[[#This Row],[14 - Inst. Atuando no Local]]),0)</f>
        <v>0</v>
      </c>
      <c r="CV708" s="84" t="str">
        <f t="shared" si="367"/>
        <v/>
      </c>
      <c r="CW708" s="84">
        <f>IFERROR(FIND("IBAMA",consulta_completa__11[[#This Row],[14 - Inst. Atuando no Local]]),0)</f>
        <v>0</v>
      </c>
      <c r="CX708" s="84" t="str">
        <f t="shared" si="368"/>
        <v/>
      </c>
      <c r="CY708" s="84" t="str">
        <f>IF(consulta_completa__11[[#This Row],[14 - Inst. Atuando no Local]]="","X","")</f>
        <v>X</v>
      </c>
      <c r="CZ708" s="84">
        <f>IFERROR(FIND("OUTRA (S)",consulta_completa__11[[#This Row],[14 - Inst. Atuando no Local]]),0)</f>
        <v>0</v>
      </c>
      <c r="DA708" s="84" t="str">
        <f t="shared" si="369"/>
        <v/>
      </c>
      <c r="DB708" s="35" t="str">
        <f t="shared" si="370"/>
        <v>Sim</v>
      </c>
      <c r="DC708" s="35" t="str">
        <f t="shared" si="371"/>
        <v>Não</v>
      </c>
      <c r="DD708" s="35" t="str">
        <f t="shared" si="372"/>
        <v>Sim</v>
      </c>
      <c r="DE708" s="87" t="str">
        <f t="shared" si="343"/>
        <v/>
      </c>
    </row>
    <row r="709" spans="1:109">
      <c r="A709" s="14">
        <v>2025111128834</v>
      </c>
      <c r="B709" s="1">
        <v>45928</v>
      </c>
      <c r="C709" t="s">
        <v>1186</v>
      </c>
      <c r="D709" t="s">
        <v>212</v>
      </c>
      <c r="E709" t="s">
        <v>320</v>
      </c>
      <c r="F709" t="s">
        <v>112</v>
      </c>
      <c r="G709" t="s">
        <v>696</v>
      </c>
      <c r="H709" t="s">
        <v>6155</v>
      </c>
      <c r="I709" t="s">
        <v>648</v>
      </c>
      <c r="J709" t="s">
        <v>113</v>
      </c>
      <c r="K709" t="s">
        <v>114</v>
      </c>
      <c r="L709" t="s">
        <v>114</v>
      </c>
      <c r="M709" t="s">
        <v>118</v>
      </c>
      <c r="N709" t="s">
        <v>141</v>
      </c>
      <c r="O709" t="s">
        <v>239</v>
      </c>
      <c r="P709" t="s">
        <v>272</v>
      </c>
      <c r="Q709" t="s">
        <v>230</v>
      </c>
      <c r="R709" t="s">
        <v>123</v>
      </c>
      <c r="S709" t="s">
        <v>113</v>
      </c>
      <c r="T709" t="s">
        <v>6156</v>
      </c>
      <c r="U709" t="s">
        <v>6157</v>
      </c>
      <c r="V709" t="s">
        <v>6158</v>
      </c>
      <c r="Z709" t="s">
        <v>6159</v>
      </c>
      <c r="AA709" t="s">
        <v>113</v>
      </c>
      <c r="AB709" t="s">
        <v>6160</v>
      </c>
      <c r="AC709" t="s">
        <v>113</v>
      </c>
      <c r="AD709">
        <v>2</v>
      </c>
      <c r="AE709" t="s">
        <v>6161</v>
      </c>
      <c r="AF709" t="s">
        <v>113</v>
      </c>
      <c r="AG709" t="s">
        <v>113</v>
      </c>
      <c r="AH709" t="s">
        <v>194</v>
      </c>
      <c r="AI709" t="s">
        <v>132</v>
      </c>
      <c r="AJ709" t="s">
        <v>131</v>
      </c>
      <c r="AK709" t="s">
        <v>6159</v>
      </c>
      <c r="AL709" t="s">
        <v>6162</v>
      </c>
      <c r="AM709" t="s">
        <v>2087</v>
      </c>
      <c r="AN709" t="s">
        <v>265</v>
      </c>
      <c r="AO709" t="s">
        <v>113</v>
      </c>
      <c r="AQ709" t="s">
        <v>2088</v>
      </c>
      <c r="AR709" t="s">
        <v>113</v>
      </c>
      <c r="AS709" t="s">
        <v>6163</v>
      </c>
      <c r="AT709" t="s">
        <v>113</v>
      </c>
      <c r="AU709" t="s">
        <v>113</v>
      </c>
      <c r="AW709" t="s">
        <v>159</v>
      </c>
      <c r="AX709" s="82">
        <f>IFERROR(FIND("Óbitos/feridos",consulta_completa__11[[#This Row],[13 - Ocorrências/Ambientes Atingidos]]),0)</f>
        <v>0</v>
      </c>
      <c r="AY709" s="83" t="str">
        <f t="shared" si="344"/>
        <v/>
      </c>
      <c r="AZ709" s="82">
        <f>IFERROR(FIND("População afetada/evacuada",consulta_completa__11[[#This Row],[13 - Ocorrências/Ambientes Atingidos]]),0)</f>
        <v>0</v>
      </c>
      <c r="BA709" s="82" t="str">
        <f t="shared" si="345"/>
        <v/>
      </c>
      <c r="BB709" s="82">
        <f>IFERROR(FIND("Suspensão de abastecimento de água",consulta_completa__11[[#This Row],[13 - Ocorrências/Ambientes Atingidos]]),0)</f>
        <v>0</v>
      </c>
      <c r="BC709" s="83" t="str">
        <f t="shared" si="373"/>
        <v/>
      </c>
      <c r="BD709" s="82">
        <f>IFERROR(FIND("Rio/córrego",consulta_completa__11[[#This Row],[13 - Ocorrências/Ambientes Atingidos]]),0)</f>
        <v>0</v>
      </c>
      <c r="BE709" s="83" t="str">
        <f t="shared" si="346"/>
        <v/>
      </c>
      <c r="BF709" s="82">
        <f>IFERROR(FIND("Lago",consulta_completa__11[[#This Row],[13 - Ocorrências/Ambientes Atingidos]]),0)</f>
        <v>0</v>
      </c>
      <c r="BG709" s="83" t="str">
        <f t="shared" si="347"/>
        <v/>
      </c>
      <c r="BH709" s="82">
        <f>IFERROR(FIND("Mar",consulta_completa__11[[#This Row],[13 - Ocorrências/Ambientes Atingidos]]),0)</f>
        <v>1</v>
      </c>
      <c r="BI709" s="83" t="str">
        <f t="shared" si="348"/>
        <v>X</v>
      </c>
      <c r="BJ709" s="82">
        <f>IFERROR(FIND("Praia",consulta_completa__11[[#This Row],[13 - Ocorrências/Ambientes Atingidos]]),0)</f>
        <v>0</v>
      </c>
      <c r="BK709" s="83" t="str">
        <f t="shared" si="349"/>
        <v/>
      </c>
      <c r="BL709" s="82">
        <f>IFERROR(FIND("Solo",consulta_completa__11[[#This Row],[13 - Ocorrências/Ambientes Atingidos]]),0)</f>
        <v>0</v>
      </c>
      <c r="BM709" s="83" t="str">
        <f t="shared" si="350"/>
        <v/>
      </c>
      <c r="BN709" s="82">
        <f>IFERROR(FIND("Águas subterrâneas",consulta_completa__11[[#This Row],[13 - Ocorrências/Ambientes Atingidos]]),0)</f>
        <v>0</v>
      </c>
      <c r="BO709" s="83" t="str">
        <f t="shared" si="351"/>
        <v/>
      </c>
      <c r="BP709" s="82">
        <f>IFERROR(FIND("Atmosfera",consulta_completa__11[[#This Row],[13 - Ocorrências/Ambientes Atingidos]]),0)</f>
        <v>0</v>
      </c>
      <c r="BQ709" s="83" t="str">
        <f t="shared" si="352"/>
        <v/>
      </c>
      <c r="BR709" s="82">
        <f>IFERROR(FIND("Flora",consulta_completa__11[[#This Row],[13 - Ocorrências/Ambientes Atingidos]]),0)</f>
        <v>0</v>
      </c>
      <c r="BS709" s="83" t="str">
        <f t="shared" si="353"/>
        <v/>
      </c>
      <c r="BT709" s="82">
        <f>IFERROR(FIND("Fauna",consulta_completa__11[[#This Row],[13 - Ocorrências/Ambientes Atingidos]]),0)</f>
        <v>0</v>
      </c>
      <c r="BU709" s="83" t="str">
        <f t="shared" si="354"/>
        <v/>
      </c>
      <c r="BV709" s="82">
        <f>IFERROR(FIND("UC federal",consulta_completa__11[[#This Row],[13 - Ocorrências/Ambientes Atingidos]]),0)</f>
        <v>0</v>
      </c>
      <c r="BW709" s="83" t="str">
        <f t="shared" si="355"/>
        <v/>
      </c>
      <c r="BX709" s="82">
        <f>IFERROR(FIND("UC estadual/municipal",consulta_completa__11[[#This Row],[13 - Ocorrências/Ambientes Atingidos]]),0)</f>
        <v>0</v>
      </c>
      <c r="BY709" s="83" t="str">
        <f t="shared" si="356"/>
        <v/>
      </c>
      <c r="BZ709" s="82">
        <f>IFERROR(FIND("Outro(s)",consulta_completa__11[[#This Row],[13 - Ocorrências/Ambientes Atingidos]]),0)</f>
        <v>0</v>
      </c>
      <c r="CA709" s="83" t="str">
        <f t="shared" si="357"/>
        <v/>
      </c>
      <c r="CB709" s="82">
        <f>IFERROR(FIND("Sem dano",consulta_completa__11[[#This Row],[13 - Ocorrências/Ambientes Atingidos]]),0)</f>
        <v>0</v>
      </c>
      <c r="CC709" s="83" t="str">
        <f t="shared" si="358"/>
        <v/>
      </c>
      <c r="CD709" s="82" t="str">
        <f>IF(consulta_completa__11[[#This Row],[13 - Ocorrências/Ambientes Atingidos]]="","X","")</f>
        <v/>
      </c>
      <c r="CE709" s="84">
        <f>IFERROR(FIND("IBAMA",consulta_completa__11[[#This Row],[14 - Inst. Atuando no Local]]),0)</f>
        <v>0</v>
      </c>
      <c r="CF709" s="84" t="str">
        <f t="shared" si="359"/>
        <v/>
      </c>
      <c r="CG709" s="84">
        <f>IFERROR(FIND("OEMA",consulta_completa__11[[#This Row],[14 - Inst. Atuando no Local]]),0)</f>
        <v>0</v>
      </c>
      <c r="CH709" s="84" t="str">
        <f t="shared" si="360"/>
        <v/>
      </c>
      <c r="CI709" s="84">
        <f>IFERROR(FIND("DEFESA CIVIL",consulta_completa__11[[#This Row],[14 - Inst. Atuando no Local]]),0)</f>
        <v>0</v>
      </c>
      <c r="CJ709" s="84" t="str">
        <f t="shared" si="361"/>
        <v/>
      </c>
      <c r="CK709" s="84">
        <f>IFERROR(FIND("CORPO DE BOMBEIROS",consulta_completa__11[[#This Row],[14 - Inst. Atuando no Local]]),0)</f>
        <v>0</v>
      </c>
      <c r="CL709" s="84" t="str">
        <f t="shared" si="362"/>
        <v/>
      </c>
      <c r="CM709" s="84">
        <f>IFERROR(FIND("POLÍCIA RODOVIÁRIA",consulta_completa__11[[#This Row],[14 - Inst. Atuando no Local]]),0)</f>
        <v>0</v>
      </c>
      <c r="CN709" s="84" t="str">
        <f t="shared" si="363"/>
        <v/>
      </c>
      <c r="CO709" s="84">
        <f>IFERROR(FIND("POLÍCIA MILITAR",consulta_completa__11[[#This Row],[14 - Inst. Atuando no Local]]),0)</f>
        <v>0</v>
      </c>
      <c r="CP709" s="84" t="str">
        <f t="shared" si="364"/>
        <v/>
      </c>
      <c r="CQ709" s="84">
        <f>IFERROR(FIND("POLÍCIA CIVIL",consulta_completa__11[[#This Row],[14 - Inst. Atuando no Local]]),0)</f>
        <v>0</v>
      </c>
      <c r="CR709" s="84" t="str">
        <f t="shared" si="365"/>
        <v/>
      </c>
      <c r="CS709" s="84">
        <f>IFERROR(FIND("MARINHA DO BRASIL",consulta_completa__11[[#This Row],[14 - Inst. Atuando no Local]]),0)</f>
        <v>0</v>
      </c>
      <c r="CT709" s="84" t="str">
        <f t="shared" si="366"/>
        <v/>
      </c>
      <c r="CU709" s="84">
        <f>IFERROR(FIND("EMPRESA ESPECIALIZADA EM ATENDIMENTO",consulta_completa__11[[#This Row],[14 - Inst. Atuando no Local]]),0)</f>
        <v>0</v>
      </c>
      <c r="CV709" s="84" t="str">
        <f t="shared" si="367"/>
        <v/>
      </c>
      <c r="CW709" s="84">
        <f>IFERROR(FIND("IBAMA",consulta_completa__11[[#This Row],[14 - Inst. Atuando no Local]]),0)</f>
        <v>0</v>
      </c>
      <c r="CX709" s="84" t="str">
        <f t="shared" si="368"/>
        <v/>
      </c>
      <c r="CY709" s="84" t="str">
        <f>IF(consulta_completa__11[[#This Row],[14 - Inst. Atuando no Local]]="","X","")</f>
        <v/>
      </c>
      <c r="CZ709" s="84">
        <f>IFERROR(FIND("OUTRA (S)",consulta_completa__11[[#This Row],[14 - Inst. Atuando no Local]]),0)</f>
        <v>0</v>
      </c>
      <c r="DA709" s="84" t="str">
        <f t="shared" si="369"/>
        <v/>
      </c>
      <c r="DB709" s="35" t="str">
        <f t="shared" si="370"/>
        <v>Sim</v>
      </c>
      <c r="DC709" s="35" t="str">
        <f t="shared" si="371"/>
        <v>Não</v>
      </c>
      <c r="DD709" s="35" t="str">
        <f t="shared" si="372"/>
        <v>Sim</v>
      </c>
      <c r="DE709" s="87" t="str">
        <f t="shared" si="343"/>
        <v/>
      </c>
    </row>
    <row r="710" spans="1:109">
      <c r="A710" s="14">
        <v>202593046819</v>
      </c>
      <c r="B710" s="1">
        <v>45929</v>
      </c>
      <c r="C710" t="s">
        <v>109</v>
      </c>
      <c r="D710" t="s">
        <v>212</v>
      </c>
      <c r="E710" t="s">
        <v>111</v>
      </c>
      <c r="F710" t="s">
        <v>112</v>
      </c>
      <c r="G710" t="s">
        <v>113</v>
      </c>
      <c r="H710" t="s">
        <v>114</v>
      </c>
      <c r="I710" t="s">
        <v>114</v>
      </c>
      <c r="J710" t="s">
        <v>252</v>
      </c>
      <c r="K710" t="s">
        <v>6164</v>
      </c>
      <c r="L710" t="s">
        <v>117</v>
      </c>
      <c r="M710" t="s">
        <v>118</v>
      </c>
      <c r="N710" t="s">
        <v>119</v>
      </c>
      <c r="O710" t="s">
        <v>228</v>
      </c>
      <c r="P710" t="s">
        <v>299</v>
      </c>
      <c r="Q710" t="s">
        <v>143</v>
      </c>
      <c r="R710" t="s">
        <v>123</v>
      </c>
      <c r="S710" t="s">
        <v>201</v>
      </c>
      <c r="T710" t="s">
        <v>6165</v>
      </c>
      <c r="U710" t="s">
        <v>6166</v>
      </c>
      <c r="V710" t="s">
        <v>6167</v>
      </c>
      <c r="Z710" t="s">
        <v>409</v>
      </c>
      <c r="AA710" t="s">
        <v>113</v>
      </c>
      <c r="AB710" t="s">
        <v>206</v>
      </c>
      <c r="AC710" t="s">
        <v>6168</v>
      </c>
      <c r="AD710">
        <v>1</v>
      </c>
      <c r="AE710" t="s">
        <v>248</v>
      </c>
      <c r="AF710" t="s">
        <v>113</v>
      </c>
      <c r="AG710" t="s">
        <v>113</v>
      </c>
      <c r="AH710" t="s">
        <v>131</v>
      </c>
      <c r="AI710" t="s">
        <v>131</v>
      </c>
      <c r="AJ710" t="s">
        <v>131</v>
      </c>
      <c r="AK710" t="s">
        <v>6169</v>
      </c>
      <c r="AL710" t="s">
        <v>6170</v>
      </c>
      <c r="AM710" t="s">
        <v>210</v>
      </c>
      <c r="AN710" t="s">
        <v>248</v>
      </c>
      <c r="AO710" t="s">
        <v>6171</v>
      </c>
      <c r="AP710">
        <v>21987857123</v>
      </c>
      <c r="AQ710" t="s">
        <v>211</v>
      </c>
      <c r="AR710" t="s">
        <v>113</v>
      </c>
      <c r="AS710" t="s">
        <v>113</v>
      </c>
      <c r="AT710" t="s">
        <v>6172</v>
      </c>
      <c r="AU710" t="s">
        <v>113</v>
      </c>
      <c r="AW710" t="s">
        <v>159</v>
      </c>
      <c r="AX710" s="82">
        <f>IFERROR(FIND("Óbitos/feridos",consulta_completa__11[[#This Row],[13 - Ocorrências/Ambientes Atingidos]]),0)</f>
        <v>0</v>
      </c>
      <c r="AY710" s="83" t="str">
        <f t="shared" si="344"/>
        <v/>
      </c>
      <c r="AZ710" s="82">
        <f>IFERROR(FIND("População afetada/evacuada",consulta_completa__11[[#This Row],[13 - Ocorrências/Ambientes Atingidos]]),0)</f>
        <v>0</v>
      </c>
      <c r="BA710" s="82" t="str">
        <f t="shared" si="345"/>
        <v/>
      </c>
      <c r="BB710" s="82">
        <f>IFERROR(FIND("Suspensão de abastecimento de água",consulta_completa__11[[#This Row],[13 - Ocorrências/Ambientes Atingidos]]),0)</f>
        <v>0</v>
      </c>
      <c r="BC710" s="83" t="str">
        <f t="shared" si="373"/>
        <v/>
      </c>
      <c r="BD710" s="82">
        <f>IFERROR(FIND("Rio/córrego",consulta_completa__11[[#This Row],[13 - Ocorrências/Ambientes Atingidos]]),0)</f>
        <v>0</v>
      </c>
      <c r="BE710" s="83" t="str">
        <f t="shared" si="346"/>
        <v/>
      </c>
      <c r="BF710" s="82">
        <f>IFERROR(FIND("Lago",consulta_completa__11[[#This Row],[13 - Ocorrências/Ambientes Atingidos]]),0)</f>
        <v>0</v>
      </c>
      <c r="BG710" s="83" t="str">
        <f t="shared" si="347"/>
        <v/>
      </c>
      <c r="BH710" s="82">
        <f>IFERROR(FIND("Mar",consulta_completa__11[[#This Row],[13 - Ocorrências/Ambientes Atingidos]]),0)</f>
        <v>1</v>
      </c>
      <c r="BI710" s="83" t="str">
        <f t="shared" si="348"/>
        <v>X</v>
      </c>
      <c r="BJ710" s="82">
        <f>IFERROR(FIND("Praia",consulta_completa__11[[#This Row],[13 - Ocorrências/Ambientes Atingidos]]),0)</f>
        <v>0</v>
      </c>
      <c r="BK710" s="83" t="str">
        <f t="shared" si="349"/>
        <v/>
      </c>
      <c r="BL710" s="82">
        <f>IFERROR(FIND("Solo",consulta_completa__11[[#This Row],[13 - Ocorrências/Ambientes Atingidos]]),0)</f>
        <v>0</v>
      </c>
      <c r="BM710" s="83" t="str">
        <f t="shared" si="350"/>
        <v/>
      </c>
      <c r="BN710" s="82">
        <f>IFERROR(FIND("Águas subterrâneas",consulta_completa__11[[#This Row],[13 - Ocorrências/Ambientes Atingidos]]),0)</f>
        <v>0</v>
      </c>
      <c r="BO710" s="83" t="str">
        <f t="shared" si="351"/>
        <v/>
      </c>
      <c r="BP710" s="82">
        <f>IFERROR(FIND("Atmosfera",consulta_completa__11[[#This Row],[13 - Ocorrências/Ambientes Atingidos]]),0)</f>
        <v>0</v>
      </c>
      <c r="BQ710" s="83" t="str">
        <f t="shared" si="352"/>
        <v/>
      </c>
      <c r="BR710" s="82">
        <f>IFERROR(FIND("Flora",consulta_completa__11[[#This Row],[13 - Ocorrências/Ambientes Atingidos]]),0)</f>
        <v>0</v>
      </c>
      <c r="BS710" s="83" t="str">
        <f t="shared" si="353"/>
        <v/>
      </c>
      <c r="BT710" s="82">
        <f>IFERROR(FIND("Fauna",consulta_completa__11[[#This Row],[13 - Ocorrências/Ambientes Atingidos]]),0)</f>
        <v>0</v>
      </c>
      <c r="BU710" s="83" t="str">
        <f t="shared" si="354"/>
        <v/>
      </c>
      <c r="BV710" s="82">
        <f>IFERROR(FIND("UC federal",consulta_completa__11[[#This Row],[13 - Ocorrências/Ambientes Atingidos]]),0)</f>
        <v>0</v>
      </c>
      <c r="BW710" s="83" t="str">
        <f t="shared" si="355"/>
        <v/>
      </c>
      <c r="BX710" s="82">
        <f>IFERROR(FIND("UC estadual/municipal",consulta_completa__11[[#This Row],[13 - Ocorrências/Ambientes Atingidos]]),0)</f>
        <v>0</v>
      </c>
      <c r="BY710" s="83" t="str">
        <f t="shared" si="356"/>
        <v/>
      </c>
      <c r="BZ710" s="82">
        <f>IFERROR(FIND("Outro(s)",consulta_completa__11[[#This Row],[13 - Ocorrências/Ambientes Atingidos]]),0)</f>
        <v>0</v>
      </c>
      <c r="CA710" s="83" t="str">
        <f t="shared" si="357"/>
        <v/>
      </c>
      <c r="CB710" s="82">
        <f>IFERROR(FIND("Sem dano",consulta_completa__11[[#This Row],[13 - Ocorrências/Ambientes Atingidos]]),0)</f>
        <v>0</v>
      </c>
      <c r="CC710" s="83" t="str">
        <f t="shared" si="358"/>
        <v/>
      </c>
      <c r="CD710" s="82" t="str">
        <f>IF(consulta_completa__11[[#This Row],[13 - Ocorrências/Ambientes Atingidos]]="","X","")</f>
        <v/>
      </c>
      <c r="CE710" s="84">
        <f>IFERROR(FIND("IBAMA",consulta_completa__11[[#This Row],[14 - Inst. Atuando no Local]]),0)</f>
        <v>0</v>
      </c>
      <c r="CF710" s="84" t="str">
        <f t="shared" si="359"/>
        <v/>
      </c>
      <c r="CG710" s="84">
        <f>IFERROR(FIND("OEMA",consulta_completa__11[[#This Row],[14 - Inst. Atuando no Local]]),0)</f>
        <v>0</v>
      </c>
      <c r="CH710" s="84" t="str">
        <f t="shared" si="360"/>
        <v/>
      </c>
      <c r="CI710" s="84">
        <f>IFERROR(FIND("DEFESA CIVIL",consulta_completa__11[[#This Row],[14 - Inst. Atuando no Local]]),0)</f>
        <v>0</v>
      </c>
      <c r="CJ710" s="84" t="str">
        <f t="shared" si="361"/>
        <v/>
      </c>
      <c r="CK710" s="84">
        <f>IFERROR(FIND("CORPO DE BOMBEIROS",consulta_completa__11[[#This Row],[14 - Inst. Atuando no Local]]),0)</f>
        <v>0</v>
      </c>
      <c r="CL710" s="84" t="str">
        <f t="shared" si="362"/>
        <v/>
      </c>
      <c r="CM710" s="84">
        <f>IFERROR(FIND("POLÍCIA RODOVIÁRIA",consulta_completa__11[[#This Row],[14 - Inst. Atuando no Local]]),0)</f>
        <v>0</v>
      </c>
      <c r="CN710" s="84" t="str">
        <f t="shared" si="363"/>
        <v/>
      </c>
      <c r="CO710" s="84">
        <f>IFERROR(FIND("POLÍCIA MILITAR",consulta_completa__11[[#This Row],[14 - Inst. Atuando no Local]]),0)</f>
        <v>0</v>
      </c>
      <c r="CP710" s="84" t="str">
        <f t="shared" si="364"/>
        <v/>
      </c>
      <c r="CQ710" s="84">
        <f>IFERROR(FIND("POLÍCIA CIVIL",consulta_completa__11[[#This Row],[14 - Inst. Atuando no Local]]),0)</f>
        <v>0</v>
      </c>
      <c r="CR710" s="84" t="str">
        <f t="shared" si="365"/>
        <v/>
      </c>
      <c r="CS710" s="84">
        <f>IFERROR(FIND("MARINHA DO BRASIL",consulta_completa__11[[#This Row],[14 - Inst. Atuando no Local]]),0)</f>
        <v>0</v>
      </c>
      <c r="CT710" s="84" t="str">
        <f t="shared" si="366"/>
        <v/>
      </c>
      <c r="CU710" s="84">
        <f>IFERROR(FIND("EMPRESA ESPECIALIZADA EM ATENDIMENTO",consulta_completa__11[[#This Row],[14 - Inst. Atuando no Local]]),0)</f>
        <v>0</v>
      </c>
      <c r="CV710" s="84" t="str">
        <f t="shared" si="367"/>
        <v/>
      </c>
      <c r="CW710" s="84">
        <f>IFERROR(FIND("IBAMA",consulta_completa__11[[#This Row],[14 - Inst. Atuando no Local]]),0)</f>
        <v>0</v>
      </c>
      <c r="CX710" s="84" t="str">
        <f t="shared" si="368"/>
        <v/>
      </c>
      <c r="CY710" s="84" t="str">
        <f>IF(consulta_completa__11[[#This Row],[14 - Inst. Atuando no Local]]="","X","")</f>
        <v/>
      </c>
      <c r="CZ710" s="84">
        <f>IFERROR(FIND("OUTRA (S)",consulta_completa__11[[#This Row],[14 - Inst. Atuando no Local]]),0)</f>
        <v>0</v>
      </c>
      <c r="DA710" s="84" t="str">
        <f t="shared" si="369"/>
        <v/>
      </c>
      <c r="DB710" s="35" t="str">
        <f t="shared" si="370"/>
        <v>Sim</v>
      </c>
      <c r="DC710" s="35" t="str">
        <f t="shared" si="371"/>
        <v>Não</v>
      </c>
      <c r="DD710" s="35" t="str">
        <f t="shared" si="372"/>
        <v>Sim</v>
      </c>
      <c r="DE710" s="87" t="str">
        <f t="shared" si="343"/>
        <v/>
      </c>
    </row>
    <row r="711" spans="1:109">
      <c r="A711" s="14">
        <v>202593072025</v>
      </c>
      <c r="B711" s="1">
        <v>45929</v>
      </c>
      <c r="C711" t="s">
        <v>929</v>
      </c>
      <c r="D711" t="s">
        <v>343</v>
      </c>
      <c r="E711" t="s">
        <v>139</v>
      </c>
      <c r="F711" t="s">
        <v>112</v>
      </c>
      <c r="G711" t="s">
        <v>113</v>
      </c>
      <c r="H711" t="s">
        <v>114</v>
      </c>
      <c r="I711" t="s">
        <v>114</v>
      </c>
      <c r="J711" t="s">
        <v>441</v>
      </c>
      <c r="K711" t="s">
        <v>6173</v>
      </c>
      <c r="L711" t="s">
        <v>117</v>
      </c>
      <c r="M711" t="s">
        <v>118</v>
      </c>
      <c r="N711" t="s">
        <v>141</v>
      </c>
      <c r="O711" t="s">
        <v>239</v>
      </c>
      <c r="P711" t="s">
        <v>299</v>
      </c>
      <c r="Q711" t="s">
        <v>230</v>
      </c>
      <c r="R711" t="s">
        <v>123</v>
      </c>
      <c r="S711" t="s">
        <v>113</v>
      </c>
      <c r="T711" t="s">
        <v>6174</v>
      </c>
      <c r="U711" t="s">
        <v>145</v>
      </c>
      <c r="V711" t="s">
        <v>6175</v>
      </c>
      <c r="Z711" t="s">
        <v>6176</v>
      </c>
      <c r="AA711" t="s">
        <v>6177</v>
      </c>
      <c r="AB711" t="s">
        <v>1040</v>
      </c>
      <c r="AC711" t="s">
        <v>113</v>
      </c>
      <c r="AD711">
        <v>2</v>
      </c>
      <c r="AE711" t="s">
        <v>113</v>
      </c>
      <c r="AF711" t="s">
        <v>6178</v>
      </c>
      <c r="AG711" t="s">
        <v>6179</v>
      </c>
      <c r="AH711" t="s">
        <v>131</v>
      </c>
      <c r="AI711" t="s">
        <v>131</v>
      </c>
      <c r="AJ711" t="s">
        <v>131</v>
      </c>
      <c r="AK711" t="s">
        <v>6180</v>
      </c>
      <c r="AL711" t="s">
        <v>6181</v>
      </c>
      <c r="AM711" t="s">
        <v>153</v>
      </c>
      <c r="AN711" t="s">
        <v>154</v>
      </c>
      <c r="AO711" t="s">
        <v>155</v>
      </c>
      <c r="AP711">
        <v>6133161070</v>
      </c>
      <c r="AQ711" t="s">
        <v>156</v>
      </c>
      <c r="AR711" t="s">
        <v>113</v>
      </c>
      <c r="AS711" t="s">
        <v>113</v>
      </c>
      <c r="AT711" t="s">
        <v>6182</v>
      </c>
      <c r="AU711" t="s">
        <v>796</v>
      </c>
      <c r="AV711">
        <v>9500000000</v>
      </c>
      <c r="AW711" t="s">
        <v>159</v>
      </c>
      <c r="AX711" s="82">
        <f>IFERROR(FIND("Óbitos/feridos",consulta_completa__11[[#This Row],[13 - Ocorrências/Ambientes Atingidos]]),0)</f>
        <v>0</v>
      </c>
      <c r="AY711" s="83" t="str">
        <f t="shared" si="344"/>
        <v/>
      </c>
      <c r="AZ711" s="82">
        <f>IFERROR(FIND("População afetada/evacuada",consulta_completa__11[[#This Row],[13 - Ocorrências/Ambientes Atingidos]]),0)</f>
        <v>0</v>
      </c>
      <c r="BA711" s="82" t="str">
        <f t="shared" si="345"/>
        <v/>
      </c>
      <c r="BB711" s="82">
        <f>IFERROR(FIND("Suspensão de abastecimento de água",consulta_completa__11[[#This Row],[13 - Ocorrências/Ambientes Atingidos]]),0)</f>
        <v>0</v>
      </c>
      <c r="BC711" s="83" t="str">
        <f t="shared" si="373"/>
        <v/>
      </c>
      <c r="BD711" s="82">
        <f>IFERROR(FIND("Rio/córrego",consulta_completa__11[[#This Row],[13 - Ocorrências/Ambientes Atingidos]]),0)</f>
        <v>0</v>
      </c>
      <c r="BE711" s="83" t="str">
        <f t="shared" si="346"/>
        <v/>
      </c>
      <c r="BF711" s="82">
        <f>IFERROR(FIND("Lago",consulta_completa__11[[#This Row],[13 - Ocorrências/Ambientes Atingidos]]),0)</f>
        <v>0</v>
      </c>
      <c r="BG711" s="83" t="str">
        <f t="shared" si="347"/>
        <v/>
      </c>
      <c r="BH711" s="82">
        <f>IFERROR(FIND("Mar",consulta_completa__11[[#This Row],[13 - Ocorrências/Ambientes Atingidos]]),0)</f>
        <v>1</v>
      </c>
      <c r="BI711" s="83" t="str">
        <f t="shared" si="348"/>
        <v>X</v>
      </c>
      <c r="BJ711" s="82">
        <f>IFERROR(FIND("Praia",consulta_completa__11[[#This Row],[13 - Ocorrências/Ambientes Atingidos]]),0)</f>
        <v>0</v>
      </c>
      <c r="BK711" s="83" t="str">
        <f t="shared" si="349"/>
        <v/>
      </c>
      <c r="BL711" s="82">
        <f>IFERROR(FIND("Solo",consulta_completa__11[[#This Row],[13 - Ocorrências/Ambientes Atingidos]]),0)</f>
        <v>0</v>
      </c>
      <c r="BM711" s="83" t="str">
        <f t="shared" si="350"/>
        <v/>
      </c>
      <c r="BN711" s="82">
        <f>IFERROR(FIND("Águas subterrâneas",consulta_completa__11[[#This Row],[13 - Ocorrências/Ambientes Atingidos]]),0)</f>
        <v>0</v>
      </c>
      <c r="BO711" s="83" t="str">
        <f t="shared" si="351"/>
        <v/>
      </c>
      <c r="BP711" s="82">
        <f>IFERROR(FIND("Atmosfera",consulta_completa__11[[#This Row],[13 - Ocorrências/Ambientes Atingidos]]),0)</f>
        <v>0</v>
      </c>
      <c r="BQ711" s="83" t="str">
        <f t="shared" si="352"/>
        <v/>
      </c>
      <c r="BR711" s="82">
        <f>IFERROR(FIND("Flora",consulta_completa__11[[#This Row],[13 - Ocorrências/Ambientes Atingidos]]),0)</f>
        <v>0</v>
      </c>
      <c r="BS711" s="83" t="str">
        <f t="shared" si="353"/>
        <v/>
      </c>
      <c r="BT711" s="82">
        <f>IFERROR(FIND("Fauna",consulta_completa__11[[#This Row],[13 - Ocorrências/Ambientes Atingidos]]),0)</f>
        <v>0</v>
      </c>
      <c r="BU711" s="83" t="str">
        <f t="shared" si="354"/>
        <v/>
      </c>
      <c r="BV711" s="82">
        <f>IFERROR(FIND("UC federal",consulta_completa__11[[#This Row],[13 - Ocorrências/Ambientes Atingidos]]),0)</f>
        <v>0</v>
      </c>
      <c r="BW711" s="83" t="str">
        <f t="shared" si="355"/>
        <v/>
      </c>
      <c r="BX711" s="82">
        <f>IFERROR(FIND("UC estadual/municipal",consulta_completa__11[[#This Row],[13 - Ocorrências/Ambientes Atingidos]]),0)</f>
        <v>0</v>
      </c>
      <c r="BY711" s="83" t="str">
        <f t="shared" si="356"/>
        <v/>
      </c>
      <c r="BZ711" s="82">
        <f>IFERROR(FIND("Outro(s)",consulta_completa__11[[#This Row],[13 - Ocorrências/Ambientes Atingidos]]),0)</f>
        <v>0</v>
      </c>
      <c r="CA711" s="83" t="str">
        <f t="shared" si="357"/>
        <v/>
      </c>
      <c r="CB711" s="82">
        <f>IFERROR(FIND("Sem dano",consulta_completa__11[[#This Row],[13 - Ocorrências/Ambientes Atingidos]]),0)</f>
        <v>0</v>
      </c>
      <c r="CC711" s="83" t="str">
        <f t="shared" si="358"/>
        <v/>
      </c>
      <c r="CD711" s="82" t="str">
        <f>IF(consulta_completa__11[[#This Row],[13 - Ocorrências/Ambientes Atingidos]]="","X","")</f>
        <v/>
      </c>
      <c r="CE711" s="84">
        <f>IFERROR(FIND("IBAMA",consulta_completa__11[[#This Row],[14 - Inst. Atuando no Local]]),0)</f>
        <v>0</v>
      </c>
      <c r="CF711" s="84" t="str">
        <f t="shared" si="359"/>
        <v/>
      </c>
      <c r="CG711" s="84">
        <f>IFERROR(FIND("OEMA",consulta_completa__11[[#This Row],[14 - Inst. Atuando no Local]]),0)</f>
        <v>0</v>
      </c>
      <c r="CH711" s="84" t="str">
        <f t="shared" si="360"/>
        <v/>
      </c>
      <c r="CI711" s="84">
        <f>IFERROR(FIND("DEFESA CIVIL",consulta_completa__11[[#This Row],[14 - Inst. Atuando no Local]]),0)</f>
        <v>0</v>
      </c>
      <c r="CJ711" s="84" t="str">
        <f t="shared" si="361"/>
        <v/>
      </c>
      <c r="CK711" s="84">
        <f>IFERROR(FIND("CORPO DE BOMBEIROS",consulta_completa__11[[#This Row],[14 - Inst. Atuando no Local]]),0)</f>
        <v>0</v>
      </c>
      <c r="CL711" s="84" t="str">
        <f t="shared" si="362"/>
        <v/>
      </c>
      <c r="CM711" s="84">
        <f>IFERROR(FIND("POLÍCIA RODOVIÁRIA",consulta_completa__11[[#This Row],[14 - Inst. Atuando no Local]]),0)</f>
        <v>0</v>
      </c>
      <c r="CN711" s="84" t="str">
        <f t="shared" si="363"/>
        <v/>
      </c>
      <c r="CO711" s="84">
        <f>IFERROR(FIND("POLÍCIA MILITAR",consulta_completa__11[[#This Row],[14 - Inst. Atuando no Local]]),0)</f>
        <v>0</v>
      </c>
      <c r="CP711" s="84" t="str">
        <f t="shared" si="364"/>
        <v/>
      </c>
      <c r="CQ711" s="84">
        <f>IFERROR(FIND("POLÍCIA CIVIL",consulta_completa__11[[#This Row],[14 - Inst. Atuando no Local]]),0)</f>
        <v>0</v>
      </c>
      <c r="CR711" s="84" t="str">
        <f t="shared" si="365"/>
        <v/>
      </c>
      <c r="CS711" s="84">
        <f>IFERROR(FIND("MARINHA DO BRASIL",consulta_completa__11[[#This Row],[14 - Inst. Atuando no Local]]),0)</f>
        <v>0</v>
      </c>
      <c r="CT711" s="84" t="str">
        <f t="shared" si="366"/>
        <v/>
      </c>
      <c r="CU711" s="84">
        <f>IFERROR(FIND("EMPRESA ESPECIALIZADA EM ATENDIMENTO",consulta_completa__11[[#This Row],[14 - Inst. Atuando no Local]]),0)</f>
        <v>0</v>
      </c>
      <c r="CV711" s="84" t="str">
        <f t="shared" si="367"/>
        <v/>
      </c>
      <c r="CW711" s="84">
        <f>IFERROR(FIND("IBAMA",consulta_completa__11[[#This Row],[14 - Inst. Atuando no Local]]),0)</f>
        <v>0</v>
      </c>
      <c r="CX711" s="84" t="str">
        <f t="shared" si="368"/>
        <v/>
      </c>
      <c r="CY711" s="84" t="str">
        <f>IF(consulta_completa__11[[#This Row],[14 - Inst. Atuando no Local]]="","X","")</f>
        <v/>
      </c>
      <c r="CZ711" s="84">
        <f>IFERROR(FIND("OUTRA (S)",consulta_completa__11[[#This Row],[14 - Inst. Atuando no Local]]),0)</f>
        <v>0</v>
      </c>
      <c r="DA711" s="84" t="str">
        <f t="shared" si="369"/>
        <v/>
      </c>
      <c r="DB711" s="35" t="str">
        <f t="shared" si="370"/>
        <v>Sim</v>
      </c>
      <c r="DC711" s="35" t="str">
        <f t="shared" si="371"/>
        <v>Não</v>
      </c>
      <c r="DD711" s="35" t="str">
        <f t="shared" si="372"/>
        <v>Sim</v>
      </c>
      <c r="DE711" s="87" t="str">
        <f t="shared" si="343"/>
        <v/>
      </c>
    </row>
    <row r="712" spans="1:109">
      <c r="A712" s="14">
        <v>202510736000</v>
      </c>
      <c r="B712" s="1">
        <v>45930</v>
      </c>
      <c r="C712" t="s">
        <v>6183</v>
      </c>
      <c r="D712" t="s">
        <v>180</v>
      </c>
      <c r="E712" t="s">
        <v>286</v>
      </c>
      <c r="F712" t="s">
        <v>163</v>
      </c>
      <c r="G712" t="s">
        <v>113</v>
      </c>
      <c r="H712" t="s">
        <v>114</v>
      </c>
      <c r="I712" t="s">
        <v>114</v>
      </c>
      <c r="J712" t="s">
        <v>6184</v>
      </c>
      <c r="K712" t="s">
        <v>113</v>
      </c>
      <c r="L712" t="s">
        <v>113</v>
      </c>
      <c r="M712" t="s">
        <v>140</v>
      </c>
      <c r="N712" t="s">
        <v>141</v>
      </c>
      <c r="O712" t="s">
        <v>185</v>
      </c>
      <c r="P712" t="s">
        <v>355</v>
      </c>
      <c r="Q712" t="s">
        <v>122</v>
      </c>
      <c r="R712" t="s">
        <v>123</v>
      </c>
      <c r="S712" t="s">
        <v>113</v>
      </c>
      <c r="T712" t="s">
        <v>6185</v>
      </c>
      <c r="U712" t="s">
        <v>631</v>
      </c>
      <c r="V712" t="s">
        <v>6186</v>
      </c>
      <c r="Z712" t="s">
        <v>3410</v>
      </c>
      <c r="AA712" t="s">
        <v>6187</v>
      </c>
      <c r="AB712" t="s">
        <v>113</v>
      </c>
      <c r="AC712" t="s">
        <v>113</v>
      </c>
      <c r="AE712" t="s">
        <v>1560</v>
      </c>
      <c r="AF712" t="s">
        <v>113</v>
      </c>
      <c r="AG712" t="s">
        <v>113</v>
      </c>
      <c r="AH712" t="s">
        <v>131</v>
      </c>
      <c r="AI712" t="s">
        <v>132</v>
      </c>
      <c r="AJ712" t="s">
        <v>131</v>
      </c>
      <c r="AK712" t="s">
        <v>6188</v>
      </c>
      <c r="AL712" t="s">
        <v>6189</v>
      </c>
      <c r="AM712" t="s">
        <v>153</v>
      </c>
      <c r="AN712" t="s">
        <v>154</v>
      </c>
      <c r="AO712" t="s">
        <v>155</v>
      </c>
      <c r="AP712">
        <v>6133161070</v>
      </c>
      <c r="AQ712" t="s">
        <v>156</v>
      </c>
      <c r="AR712" t="s">
        <v>113</v>
      </c>
      <c r="AS712" t="s">
        <v>113</v>
      </c>
      <c r="AT712" t="s">
        <v>113</v>
      </c>
      <c r="AU712" t="s">
        <v>113</v>
      </c>
      <c r="AW712" t="s">
        <v>113</v>
      </c>
      <c r="AX712" s="82">
        <f>IFERROR(FIND("Óbitos/feridos",consulta_completa__11[[#This Row],[13 - Ocorrências/Ambientes Atingidos]]),0)</f>
        <v>0</v>
      </c>
      <c r="AY712" s="83" t="str">
        <f t="shared" si="344"/>
        <v/>
      </c>
      <c r="AZ712" s="82">
        <f>IFERROR(FIND("População afetada/evacuada",consulta_completa__11[[#This Row],[13 - Ocorrências/Ambientes Atingidos]]),0)</f>
        <v>0</v>
      </c>
      <c r="BA712" s="82" t="str">
        <f t="shared" si="345"/>
        <v/>
      </c>
      <c r="BB712" s="82">
        <f>IFERROR(FIND("Suspensão de abastecimento de água",consulta_completa__11[[#This Row],[13 - Ocorrências/Ambientes Atingidos]]),0)</f>
        <v>0</v>
      </c>
      <c r="BC712" s="83" t="str">
        <f t="shared" si="373"/>
        <v/>
      </c>
      <c r="BD712" s="82">
        <f>IFERROR(FIND("Rio/córrego",consulta_completa__11[[#This Row],[13 - Ocorrências/Ambientes Atingidos]]),0)</f>
        <v>0</v>
      </c>
      <c r="BE712" s="83" t="str">
        <f t="shared" si="346"/>
        <v/>
      </c>
      <c r="BF712" s="82">
        <f>IFERROR(FIND("Lago",consulta_completa__11[[#This Row],[13 - Ocorrências/Ambientes Atingidos]]),0)</f>
        <v>0</v>
      </c>
      <c r="BG712" s="83" t="str">
        <f t="shared" si="347"/>
        <v/>
      </c>
      <c r="BH712" s="82">
        <f>IFERROR(FIND("Mar",consulta_completa__11[[#This Row],[13 - Ocorrências/Ambientes Atingidos]]),0)</f>
        <v>0</v>
      </c>
      <c r="BI712" s="83" t="str">
        <f t="shared" si="348"/>
        <v/>
      </c>
      <c r="BJ712" s="82">
        <f>IFERROR(FIND("Praia",consulta_completa__11[[#This Row],[13 - Ocorrências/Ambientes Atingidos]]),0)</f>
        <v>0</v>
      </c>
      <c r="BK712" s="83" t="str">
        <f t="shared" si="349"/>
        <v/>
      </c>
      <c r="BL712" s="82">
        <f>IFERROR(FIND("Solo",consulta_completa__11[[#This Row],[13 - Ocorrências/Ambientes Atingidos]]),0)</f>
        <v>1</v>
      </c>
      <c r="BM712" s="83" t="str">
        <f t="shared" si="350"/>
        <v>X</v>
      </c>
      <c r="BN712" s="82">
        <f>IFERROR(FIND("Águas subterrâneas",consulta_completa__11[[#This Row],[13 - Ocorrências/Ambientes Atingidos]]),0)</f>
        <v>0</v>
      </c>
      <c r="BO712" s="83" t="str">
        <f t="shared" si="351"/>
        <v/>
      </c>
      <c r="BP712" s="82">
        <f>IFERROR(FIND("Atmosfera",consulta_completa__11[[#This Row],[13 - Ocorrências/Ambientes Atingidos]]),0)</f>
        <v>0</v>
      </c>
      <c r="BQ712" s="83" t="str">
        <f t="shared" si="352"/>
        <v/>
      </c>
      <c r="BR712" s="82">
        <f>IFERROR(FIND("Flora",consulta_completa__11[[#This Row],[13 - Ocorrências/Ambientes Atingidos]]),0)</f>
        <v>0</v>
      </c>
      <c r="BS712" s="83" t="str">
        <f t="shared" si="353"/>
        <v/>
      </c>
      <c r="BT712" s="82">
        <f>IFERROR(FIND("Fauna",consulta_completa__11[[#This Row],[13 - Ocorrências/Ambientes Atingidos]]),0)</f>
        <v>0</v>
      </c>
      <c r="BU712" s="83" t="str">
        <f t="shared" si="354"/>
        <v/>
      </c>
      <c r="BV712" s="82">
        <f>IFERROR(FIND("UC federal",consulta_completa__11[[#This Row],[13 - Ocorrências/Ambientes Atingidos]]),0)</f>
        <v>0</v>
      </c>
      <c r="BW712" s="83" t="str">
        <f t="shared" si="355"/>
        <v/>
      </c>
      <c r="BX712" s="82">
        <f>IFERROR(FIND("UC estadual/municipal",consulta_completa__11[[#This Row],[13 - Ocorrências/Ambientes Atingidos]]),0)</f>
        <v>0</v>
      </c>
      <c r="BY712" s="83" t="str">
        <f t="shared" si="356"/>
        <v/>
      </c>
      <c r="BZ712" s="82">
        <f>IFERROR(FIND("Outro(s)",consulta_completa__11[[#This Row],[13 - Ocorrências/Ambientes Atingidos]]),0)</f>
        <v>0</v>
      </c>
      <c r="CA712" s="83" t="str">
        <f t="shared" si="357"/>
        <v/>
      </c>
      <c r="CB712" s="82">
        <f>IFERROR(FIND("Sem dano",consulta_completa__11[[#This Row],[13 - Ocorrências/Ambientes Atingidos]]),0)</f>
        <v>0</v>
      </c>
      <c r="CC712" s="83" t="str">
        <f t="shared" si="358"/>
        <v/>
      </c>
      <c r="CD712" s="82" t="str">
        <f>IF(consulta_completa__11[[#This Row],[13 - Ocorrências/Ambientes Atingidos]]="","X","")</f>
        <v/>
      </c>
      <c r="CE712" s="84">
        <f>IFERROR(FIND("IBAMA",consulta_completa__11[[#This Row],[14 - Inst. Atuando no Local]]),0)</f>
        <v>0</v>
      </c>
      <c r="CF712" s="84" t="str">
        <f t="shared" si="359"/>
        <v/>
      </c>
      <c r="CG712" s="84">
        <f>IFERROR(FIND("OEMA",consulta_completa__11[[#This Row],[14 - Inst. Atuando no Local]]),0)</f>
        <v>0</v>
      </c>
      <c r="CH712" s="84" t="str">
        <f t="shared" si="360"/>
        <v/>
      </c>
      <c r="CI712" s="84">
        <f>IFERROR(FIND("DEFESA CIVIL",consulta_completa__11[[#This Row],[14 - Inst. Atuando no Local]]),0)</f>
        <v>0</v>
      </c>
      <c r="CJ712" s="84" t="str">
        <f t="shared" si="361"/>
        <v/>
      </c>
      <c r="CK712" s="84">
        <f>IFERROR(FIND("CORPO DE BOMBEIROS",consulta_completa__11[[#This Row],[14 - Inst. Atuando no Local]]),0)</f>
        <v>0</v>
      </c>
      <c r="CL712" s="84" t="str">
        <f t="shared" si="362"/>
        <v/>
      </c>
      <c r="CM712" s="84">
        <f>IFERROR(FIND("POLÍCIA RODOVIÁRIA",consulta_completa__11[[#This Row],[14 - Inst. Atuando no Local]]),0)</f>
        <v>0</v>
      </c>
      <c r="CN712" s="84" t="str">
        <f t="shared" si="363"/>
        <v/>
      </c>
      <c r="CO712" s="84">
        <f>IFERROR(FIND("POLÍCIA MILITAR",consulta_completa__11[[#This Row],[14 - Inst. Atuando no Local]]),0)</f>
        <v>0</v>
      </c>
      <c r="CP712" s="84" t="str">
        <f t="shared" si="364"/>
        <v/>
      </c>
      <c r="CQ712" s="84">
        <f>IFERROR(FIND("POLÍCIA CIVIL",consulta_completa__11[[#This Row],[14 - Inst. Atuando no Local]]),0)</f>
        <v>0</v>
      </c>
      <c r="CR712" s="84" t="str">
        <f t="shared" si="365"/>
        <v/>
      </c>
      <c r="CS712" s="84">
        <f>IFERROR(FIND("MARINHA DO BRASIL",consulta_completa__11[[#This Row],[14 - Inst. Atuando no Local]]),0)</f>
        <v>0</v>
      </c>
      <c r="CT712" s="84" t="str">
        <f t="shared" si="366"/>
        <v/>
      </c>
      <c r="CU712" s="84">
        <f>IFERROR(FIND("EMPRESA ESPECIALIZADA EM ATENDIMENTO",consulta_completa__11[[#This Row],[14 - Inst. Atuando no Local]]),0)</f>
        <v>0</v>
      </c>
      <c r="CV712" s="84" t="str">
        <f t="shared" si="367"/>
        <v/>
      </c>
      <c r="CW712" s="84">
        <f>IFERROR(FIND("IBAMA",consulta_completa__11[[#This Row],[14 - Inst. Atuando no Local]]),0)</f>
        <v>0</v>
      </c>
      <c r="CX712" s="84" t="str">
        <f t="shared" si="368"/>
        <v/>
      </c>
      <c r="CY712" s="84" t="str">
        <f>IF(consulta_completa__11[[#This Row],[14 - Inst. Atuando no Local]]="","X","")</f>
        <v/>
      </c>
      <c r="CZ712" s="84">
        <f>IFERROR(FIND("OUTRA (S)",consulta_completa__11[[#This Row],[14 - Inst. Atuando no Local]]),0)</f>
        <v>0</v>
      </c>
      <c r="DA712" s="84" t="str">
        <f t="shared" si="369"/>
        <v/>
      </c>
      <c r="DB712" s="35" t="str">
        <f t="shared" si="370"/>
        <v>Sim</v>
      </c>
      <c r="DC712" s="35" t="str">
        <f t="shared" si="371"/>
        <v>Não</v>
      </c>
      <c r="DD712" s="35" t="str">
        <f t="shared" si="372"/>
        <v>Sim</v>
      </c>
      <c r="DE712" s="87" t="str">
        <f t="shared" si="343"/>
        <v/>
      </c>
    </row>
    <row r="713" spans="1:109">
      <c r="A713" s="14">
        <v>202510743253</v>
      </c>
      <c r="B713" s="1">
        <v>45931</v>
      </c>
      <c r="C713" t="s">
        <v>6190</v>
      </c>
      <c r="D713" t="s">
        <v>180</v>
      </c>
      <c r="E713" t="s">
        <v>286</v>
      </c>
      <c r="F713" t="s">
        <v>163</v>
      </c>
      <c r="G713" t="s">
        <v>1845</v>
      </c>
      <c r="H713" t="s">
        <v>113</v>
      </c>
      <c r="I713" t="s">
        <v>113</v>
      </c>
      <c r="J713" t="s">
        <v>113</v>
      </c>
      <c r="K713" t="s">
        <v>114</v>
      </c>
      <c r="L713" t="s">
        <v>114</v>
      </c>
      <c r="M713" t="s">
        <v>140</v>
      </c>
      <c r="N713" t="s">
        <v>141</v>
      </c>
      <c r="O713" t="s">
        <v>185</v>
      </c>
      <c r="P713" t="s">
        <v>121</v>
      </c>
      <c r="Q713" t="s">
        <v>122</v>
      </c>
      <c r="R713" t="s">
        <v>123</v>
      </c>
      <c r="S713" t="s">
        <v>113</v>
      </c>
      <c r="T713" t="s">
        <v>6191</v>
      </c>
      <c r="U713" t="s">
        <v>631</v>
      </c>
      <c r="V713" t="s">
        <v>6192</v>
      </c>
      <c r="Z713" t="s">
        <v>6193</v>
      </c>
      <c r="AA713" t="s">
        <v>6194</v>
      </c>
      <c r="AB713" t="s">
        <v>113</v>
      </c>
      <c r="AC713" t="s">
        <v>113</v>
      </c>
      <c r="AE713" t="s">
        <v>1560</v>
      </c>
      <c r="AF713" t="s">
        <v>113</v>
      </c>
      <c r="AG713" t="s">
        <v>113</v>
      </c>
      <c r="AH713" t="s">
        <v>131</v>
      </c>
      <c r="AI713" t="s">
        <v>132</v>
      </c>
      <c r="AJ713" t="s">
        <v>131</v>
      </c>
      <c r="AK713" t="s">
        <v>6195</v>
      </c>
      <c r="AL713" t="s">
        <v>6196</v>
      </c>
      <c r="AM713" t="s">
        <v>153</v>
      </c>
      <c r="AN713" t="s">
        <v>154</v>
      </c>
      <c r="AO713" t="s">
        <v>155</v>
      </c>
      <c r="AP713">
        <v>6133161070</v>
      </c>
      <c r="AQ713" t="s">
        <v>156</v>
      </c>
      <c r="AR713" t="s">
        <v>113</v>
      </c>
      <c r="AS713" t="s">
        <v>113</v>
      </c>
      <c r="AT713" t="s">
        <v>113</v>
      </c>
      <c r="AU713" t="s">
        <v>113</v>
      </c>
      <c r="AW713" t="s">
        <v>113</v>
      </c>
      <c r="AX713" s="82">
        <f>IFERROR(FIND("Óbitos/feridos",consulta_completa__11[[#This Row],[13 - Ocorrências/Ambientes Atingidos]]),0)</f>
        <v>0</v>
      </c>
      <c r="AY713" s="83" t="str">
        <f t="shared" si="344"/>
        <v/>
      </c>
      <c r="AZ713" s="82">
        <f>IFERROR(FIND("População afetada/evacuada",consulta_completa__11[[#This Row],[13 - Ocorrências/Ambientes Atingidos]]),0)</f>
        <v>0</v>
      </c>
      <c r="BA713" s="82" t="str">
        <f t="shared" si="345"/>
        <v/>
      </c>
      <c r="BB713" s="82">
        <f>IFERROR(FIND("Suspensão de abastecimento de água",consulta_completa__11[[#This Row],[13 - Ocorrências/Ambientes Atingidos]]),0)</f>
        <v>0</v>
      </c>
      <c r="BC713" s="83" t="str">
        <f t="shared" si="373"/>
        <v/>
      </c>
      <c r="BD713" s="82">
        <f>IFERROR(FIND("Rio/córrego",consulta_completa__11[[#This Row],[13 - Ocorrências/Ambientes Atingidos]]),0)</f>
        <v>0</v>
      </c>
      <c r="BE713" s="83" t="str">
        <f t="shared" si="346"/>
        <v/>
      </c>
      <c r="BF713" s="82">
        <f>IFERROR(FIND("Lago",consulta_completa__11[[#This Row],[13 - Ocorrências/Ambientes Atingidos]]),0)</f>
        <v>0</v>
      </c>
      <c r="BG713" s="83" t="str">
        <f t="shared" si="347"/>
        <v/>
      </c>
      <c r="BH713" s="82">
        <f>IFERROR(FIND("Mar",consulta_completa__11[[#This Row],[13 - Ocorrências/Ambientes Atingidos]]),0)</f>
        <v>0</v>
      </c>
      <c r="BI713" s="83" t="str">
        <f t="shared" si="348"/>
        <v/>
      </c>
      <c r="BJ713" s="82">
        <f>IFERROR(FIND("Praia",consulta_completa__11[[#This Row],[13 - Ocorrências/Ambientes Atingidos]]),0)</f>
        <v>0</v>
      </c>
      <c r="BK713" s="83" t="str">
        <f t="shared" si="349"/>
        <v/>
      </c>
      <c r="BL713" s="82">
        <f>IFERROR(FIND("Solo",consulta_completa__11[[#This Row],[13 - Ocorrências/Ambientes Atingidos]]),0)</f>
        <v>1</v>
      </c>
      <c r="BM713" s="83" t="str">
        <f t="shared" si="350"/>
        <v>X</v>
      </c>
      <c r="BN713" s="82">
        <f>IFERROR(FIND("Águas subterrâneas",consulta_completa__11[[#This Row],[13 - Ocorrências/Ambientes Atingidos]]),0)</f>
        <v>0</v>
      </c>
      <c r="BO713" s="83" t="str">
        <f t="shared" si="351"/>
        <v/>
      </c>
      <c r="BP713" s="82">
        <f>IFERROR(FIND("Atmosfera",consulta_completa__11[[#This Row],[13 - Ocorrências/Ambientes Atingidos]]),0)</f>
        <v>0</v>
      </c>
      <c r="BQ713" s="83" t="str">
        <f t="shared" si="352"/>
        <v/>
      </c>
      <c r="BR713" s="82">
        <f>IFERROR(FIND("Flora",consulta_completa__11[[#This Row],[13 - Ocorrências/Ambientes Atingidos]]),0)</f>
        <v>0</v>
      </c>
      <c r="BS713" s="83" t="str">
        <f t="shared" si="353"/>
        <v/>
      </c>
      <c r="BT713" s="82">
        <f>IFERROR(FIND("Fauna",consulta_completa__11[[#This Row],[13 - Ocorrências/Ambientes Atingidos]]),0)</f>
        <v>0</v>
      </c>
      <c r="BU713" s="83" t="str">
        <f t="shared" si="354"/>
        <v/>
      </c>
      <c r="BV713" s="82">
        <f>IFERROR(FIND("UC federal",consulta_completa__11[[#This Row],[13 - Ocorrências/Ambientes Atingidos]]),0)</f>
        <v>0</v>
      </c>
      <c r="BW713" s="83" t="str">
        <f t="shared" si="355"/>
        <v/>
      </c>
      <c r="BX713" s="82">
        <f>IFERROR(FIND("UC estadual/municipal",consulta_completa__11[[#This Row],[13 - Ocorrências/Ambientes Atingidos]]),0)</f>
        <v>0</v>
      </c>
      <c r="BY713" s="83" t="str">
        <f t="shared" si="356"/>
        <v/>
      </c>
      <c r="BZ713" s="82">
        <f>IFERROR(FIND("Outro(s)",consulta_completa__11[[#This Row],[13 - Ocorrências/Ambientes Atingidos]]),0)</f>
        <v>0</v>
      </c>
      <c r="CA713" s="83" t="str">
        <f t="shared" si="357"/>
        <v/>
      </c>
      <c r="CB713" s="82">
        <f>IFERROR(FIND("Sem dano",consulta_completa__11[[#This Row],[13 - Ocorrências/Ambientes Atingidos]]),0)</f>
        <v>0</v>
      </c>
      <c r="CC713" s="83" t="str">
        <f t="shared" si="358"/>
        <v/>
      </c>
      <c r="CD713" s="82" t="str">
        <f>IF(consulta_completa__11[[#This Row],[13 - Ocorrências/Ambientes Atingidos]]="","X","")</f>
        <v/>
      </c>
      <c r="CE713" s="84">
        <f>IFERROR(FIND("IBAMA",consulta_completa__11[[#This Row],[14 - Inst. Atuando no Local]]),0)</f>
        <v>0</v>
      </c>
      <c r="CF713" s="84" t="str">
        <f t="shared" si="359"/>
        <v/>
      </c>
      <c r="CG713" s="84">
        <f>IFERROR(FIND("OEMA",consulta_completa__11[[#This Row],[14 - Inst. Atuando no Local]]),0)</f>
        <v>0</v>
      </c>
      <c r="CH713" s="84" t="str">
        <f t="shared" si="360"/>
        <v/>
      </c>
      <c r="CI713" s="84">
        <f>IFERROR(FIND("DEFESA CIVIL",consulta_completa__11[[#This Row],[14 - Inst. Atuando no Local]]),0)</f>
        <v>0</v>
      </c>
      <c r="CJ713" s="84" t="str">
        <f t="shared" si="361"/>
        <v/>
      </c>
      <c r="CK713" s="84">
        <f>IFERROR(FIND("CORPO DE BOMBEIROS",consulta_completa__11[[#This Row],[14 - Inst. Atuando no Local]]),0)</f>
        <v>0</v>
      </c>
      <c r="CL713" s="84" t="str">
        <f t="shared" si="362"/>
        <v/>
      </c>
      <c r="CM713" s="84">
        <f>IFERROR(FIND("POLÍCIA RODOVIÁRIA",consulta_completa__11[[#This Row],[14 - Inst. Atuando no Local]]),0)</f>
        <v>0</v>
      </c>
      <c r="CN713" s="84" t="str">
        <f t="shared" si="363"/>
        <v/>
      </c>
      <c r="CO713" s="84">
        <f>IFERROR(FIND("POLÍCIA MILITAR",consulta_completa__11[[#This Row],[14 - Inst. Atuando no Local]]),0)</f>
        <v>0</v>
      </c>
      <c r="CP713" s="84" t="str">
        <f t="shared" si="364"/>
        <v/>
      </c>
      <c r="CQ713" s="84">
        <f>IFERROR(FIND("POLÍCIA CIVIL",consulta_completa__11[[#This Row],[14 - Inst. Atuando no Local]]),0)</f>
        <v>0</v>
      </c>
      <c r="CR713" s="84" t="str">
        <f t="shared" si="365"/>
        <v/>
      </c>
      <c r="CS713" s="84">
        <f>IFERROR(FIND("MARINHA DO BRASIL",consulta_completa__11[[#This Row],[14 - Inst. Atuando no Local]]),0)</f>
        <v>0</v>
      </c>
      <c r="CT713" s="84" t="str">
        <f t="shared" si="366"/>
        <v/>
      </c>
      <c r="CU713" s="84">
        <f>IFERROR(FIND("EMPRESA ESPECIALIZADA EM ATENDIMENTO",consulta_completa__11[[#This Row],[14 - Inst. Atuando no Local]]),0)</f>
        <v>0</v>
      </c>
      <c r="CV713" s="84" t="str">
        <f t="shared" si="367"/>
        <v/>
      </c>
      <c r="CW713" s="84">
        <f>IFERROR(FIND("IBAMA",consulta_completa__11[[#This Row],[14 - Inst. Atuando no Local]]),0)</f>
        <v>0</v>
      </c>
      <c r="CX713" s="84" t="str">
        <f t="shared" si="368"/>
        <v/>
      </c>
      <c r="CY713" s="84" t="str">
        <f>IF(consulta_completa__11[[#This Row],[14 - Inst. Atuando no Local]]="","X","")</f>
        <v/>
      </c>
      <c r="CZ713" s="84">
        <f>IFERROR(FIND("OUTRA (S)",consulta_completa__11[[#This Row],[14 - Inst. Atuando no Local]]),0)</f>
        <v>0</v>
      </c>
      <c r="DA713" s="84" t="str">
        <f t="shared" si="369"/>
        <v/>
      </c>
      <c r="DB713" s="35" t="str">
        <f t="shared" si="370"/>
        <v>Sim</v>
      </c>
      <c r="DC713" s="35" t="str">
        <f t="shared" si="371"/>
        <v>Não</v>
      </c>
      <c r="DD713" s="35" t="str">
        <f t="shared" si="372"/>
        <v>Sim</v>
      </c>
      <c r="DE713" s="87" t="str">
        <f t="shared" si="343"/>
        <v/>
      </c>
    </row>
    <row r="714" spans="1:109">
      <c r="A714" s="14">
        <v>202510221646</v>
      </c>
      <c r="B714" s="1">
        <v>45932</v>
      </c>
      <c r="C714" t="s">
        <v>6197</v>
      </c>
      <c r="D714" t="s">
        <v>830</v>
      </c>
      <c r="E714" t="s">
        <v>286</v>
      </c>
      <c r="F714" t="s">
        <v>112</v>
      </c>
      <c r="G714" t="s">
        <v>113</v>
      </c>
      <c r="H714" t="s">
        <v>114</v>
      </c>
      <c r="I714" t="s">
        <v>114</v>
      </c>
      <c r="J714" t="s">
        <v>3366</v>
      </c>
      <c r="K714" t="s">
        <v>6198</v>
      </c>
      <c r="L714" t="s">
        <v>648</v>
      </c>
      <c r="M714" t="s">
        <v>1100</v>
      </c>
      <c r="N714" t="s">
        <v>6199</v>
      </c>
      <c r="O714" t="s">
        <v>120</v>
      </c>
      <c r="P714" t="s">
        <v>142</v>
      </c>
      <c r="Q714" t="s">
        <v>230</v>
      </c>
      <c r="R714" t="s">
        <v>123</v>
      </c>
      <c r="S714" t="s">
        <v>113</v>
      </c>
      <c r="T714" t="s">
        <v>6200</v>
      </c>
      <c r="U714" t="s">
        <v>6201</v>
      </c>
      <c r="V714" t="s">
        <v>113</v>
      </c>
      <c r="Z714" t="s">
        <v>6202</v>
      </c>
      <c r="AA714" t="s">
        <v>6203</v>
      </c>
      <c r="AB714" t="s">
        <v>113</v>
      </c>
      <c r="AC714" t="s">
        <v>113</v>
      </c>
      <c r="AE714" t="s">
        <v>113</v>
      </c>
      <c r="AF714" t="s">
        <v>113</v>
      </c>
      <c r="AG714" t="s">
        <v>113</v>
      </c>
      <c r="AH714" t="s">
        <v>131</v>
      </c>
      <c r="AI714" t="s">
        <v>132</v>
      </c>
      <c r="AJ714" t="s">
        <v>132</v>
      </c>
      <c r="AK714" t="s">
        <v>113</v>
      </c>
      <c r="AL714" t="s">
        <v>113</v>
      </c>
      <c r="AM714" t="s">
        <v>1289</v>
      </c>
      <c r="AN714" t="s">
        <v>1290</v>
      </c>
      <c r="AO714" t="s">
        <v>730</v>
      </c>
      <c r="AP714">
        <v>41997153372</v>
      </c>
      <c r="AQ714" t="s">
        <v>1292</v>
      </c>
      <c r="AR714" t="s">
        <v>113</v>
      </c>
      <c r="AS714" t="s">
        <v>113</v>
      </c>
      <c r="AT714" t="s">
        <v>113</v>
      </c>
      <c r="AU714" t="s">
        <v>113</v>
      </c>
      <c r="AW714" t="s">
        <v>113</v>
      </c>
      <c r="AX714" s="82">
        <f>IFERROR(FIND("Óbitos/feridos",consulta_completa__11[[#This Row],[13 - Ocorrências/Ambientes Atingidos]]),0)</f>
        <v>0</v>
      </c>
      <c r="AY714" s="83" t="str">
        <f t="shared" si="344"/>
        <v/>
      </c>
      <c r="AZ714" s="82">
        <f>IFERROR(FIND("População afetada/evacuada",consulta_completa__11[[#This Row],[13 - Ocorrências/Ambientes Atingidos]]),0)</f>
        <v>0</v>
      </c>
      <c r="BA714" s="82" t="str">
        <f t="shared" si="345"/>
        <v/>
      </c>
      <c r="BB714" s="82">
        <f>IFERROR(FIND("Suspensão de abastecimento de água",consulta_completa__11[[#This Row],[13 - Ocorrências/Ambientes Atingidos]]),0)</f>
        <v>0</v>
      </c>
      <c r="BC714" s="83" t="str">
        <f t="shared" si="373"/>
        <v/>
      </c>
      <c r="BD714" s="82">
        <f>IFERROR(FIND("Rio/córrego",consulta_completa__11[[#This Row],[13 - Ocorrências/Ambientes Atingidos]]),0)</f>
        <v>1</v>
      </c>
      <c r="BE714" s="83" t="str">
        <f t="shared" si="346"/>
        <v>X</v>
      </c>
      <c r="BF714" s="82">
        <f>IFERROR(FIND("Lago",consulta_completa__11[[#This Row],[13 - Ocorrências/Ambientes Atingidos]]),0)</f>
        <v>0</v>
      </c>
      <c r="BG714" s="83" t="str">
        <f t="shared" si="347"/>
        <v/>
      </c>
      <c r="BH714" s="82">
        <f>IFERROR(FIND("Mar",consulta_completa__11[[#This Row],[13 - Ocorrências/Ambientes Atingidos]]),0)</f>
        <v>0</v>
      </c>
      <c r="BI714" s="83" t="str">
        <f t="shared" si="348"/>
        <v/>
      </c>
      <c r="BJ714" s="82">
        <f>IFERROR(FIND("Praia",consulta_completa__11[[#This Row],[13 - Ocorrências/Ambientes Atingidos]]),0)</f>
        <v>0</v>
      </c>
      <c r="BK714" s="83" t="str">
        <f t="shared" si="349"/>
        <v/>
      </c>
      <c r="BL714" s="82">
        <f>IFERROR(FIND("Solo",consulta_completa__11[[#This Row],[13 - Ocorrências/Ambientes Atingidos]]),0)</f>
        <v>27</v>
      </c>
      <c r="BM714" s="83" t="str">
        <f t="shared" si="350"/>
        <v>X</v>
      </c>
      <c r="BN714" s="82">
        <f>IFERROR(FIND("Águas subterrâneas",consulta_completa__11[[#This Row],[13 - Ocorrências/Ambientes Atingidos]]),0)</f>
        <v>0</v>
      </c>
      <c r="BO714" s="83" t="str">
        <f t="shared" si="351"/>
        <v/>
      </c>
      <c r="BP714" s="82">
        <f>IFERROR(FIND("Atmosfera",consulta_completa__11[[#This Row],[13 - Ocorrências/Ambientes Atingidos]]),0)</f>
        <v>0</v>
      </c>
      <c r="BQ714" s="83" t="str">
        <f t="shared" si="352"/>
        <v/>
      </c>
      <c r="BR714" s="82">
        <f>IFERROR(FIND("Flora",consulta_completa__11[[#This Row],[13 - Ocorrências/Ambientes Atingidos]]),0)</f>
        <v>0</v>
      </c>
      <c r="BS714" s="83" t="str">
        <f t="shared" si="353"/>
        <v/>
      </c>
      <c r="BT714" s="82">
        <f>IFERROR(FIND("Fauna",consulta_completa__11[[#This Row],[13 - Ocorrências/Ambientes Atingidos]]),0)</f>
        <v>0</v>
      </c>
      <c r="BU714" s="83" t="str">
        <f t="shared" si="354"/>
        <v/>
      </c>
      <c r="BV714" s="82">
        <f>IFERROR(FIND("UC federal",consulta_completa__11[[#This Row],[13 - Ocorrências/Ambientes Atingidos]]),0)</f>
        <v>0</v>
      </c>
      <c r="BW714" s="83" t="str">
        <f t="shared" si="355"/>
        <v/>
      </c>
      <c r="BX714" s="82">
        <f>IFERROR(FIND("UC estadual/municipal",consulta_completa__11[[#This Row],[13 - Ocorrências/Ambientes Atingidos]]),0)</f>
        <v>0</v>
      </c>
      <c r="BY714" s="83" t="str">
        <f t="shared" si="356"/>
        <v/>
      </c>
      <c r="BZ714" s="82">
        <f>IFERROR(FIND("Outro(s)",consulta_completa__11[[#This Row],[13 - Ocorrências/Ambientes Atingidos]]),0)</f>
        <v>0</v>
      </c>
      <c r="CA714" s="83" t="str">
        <f t="shared" si="357"/>
        <v/>
      </c>
      <c r="CB714" s="82">
        <f>IFERROR(FIND("Sem dano",consulta_completa__11[[#This Row],[13 - Ocorrências/Ambientes Atingidos]]),0)</f>
        <v>0</v>
      </c>
      <c r="CC714" s="83" t="str">
        <f t="shared" si="358"/>
        <v/>
      </c>
      <c r="CD714" s="82" t="str">
        <f>IF(consulta_completa__11[[#This Row],[13 - Ocorrências/Ambientes Atingidos]]="","X","")</f>
        <v/>
      </c>
      <c r="CE714" s="84">
        <f>IFERROR(FIND("IBAMA",consulta_completa__11[[#This Row],[14 - Inst. Atuando no Local]]),0)</f>
        <v>0</v>
      </c>
      <c r="CF714" s="84" t="str">
        <f t="shared" si="359"/>
        <v/>
      </c>
      <c r="CG714" s="84">
        <f>IFERROR(FIND("OEMA",consulta_completa__11[[#This Row],[14 - Inst. Atuando no Local]]),0)</f>
        <v>0</v>
      </c>
      <c r="CH714" s="84" t="str">
        <f t="shared" si="360"/>
        <v/>
      </c>
      <c r="CI714" s="84">
        <f>IFERROR(FIND("DEFESA CIVIL",consulta_completa__11[[#This Row],[14 - Inst. Atuando no Local]]),0)</f>
        <v>0</v>
      </c>
      <c r="CJ714" s="84" t="str">
        <f t="shared" si="361"/>
        <v/>
      </c>
      <c r="CK714" s="84">
        <f>IFERROR(FIND("CORPO DE BOMBEIROS",consulta_completa__11[[#This Row],[14 - Inst. Atuando no Local]]),0)</f>
        <v>0</v>
      </c>
      <c r="CL714" s="84" t="str">
        <f t="shared" si="362"/>
        <v/>
      </c>
      <c r="CM714" s="84">
        <f>IFERROR(FIND("POLÍCIA RODOVIÁRIA",consulta_completa__11[[#This Row],[14 - Inst. Atuando no Local]]),0)</f>
        <v>0</v>
      </c>
      <c r="CN714" s="84" t="str">
        <f t="shared" si="363"/>
        <v/>
      </c>
      <c r="CO714" s="84">
        <f>IFERROR(FIND("POLÍCIA MILITAR",consulta_completa__11[[#This Row],[14 - Inst. Atuando no Local]]),0)</f>
        <v>0</v>
      </c>
      <c r="CP714" s="84" t="str">
        <f t="shared" si="364"/>
        <v/>
      </c>
      <c r="CQ714" s="84">
        <f>IFERROR(FIND("POLÍCIA CIVIL",consulta_completa__11[[#This Row],[14 - Inst. Atuando no Local]]),0)</f>
        <v>0</v>
      </c>
      <c r="CR714" s="84" t="str">
        <f t="shared" si="365"/>
        <v/>
      </c>
      <c r="CS714" s="84">
        <f>IFERROR(FIND("MARINHA DO BRASIL",consulta_completa__11[[#This Row],[14 - Inst. Atuando no Local]]),0)</f>
        <v>0</v>
      </c>
      <c r="CT714" s="84" t="str">
        <f t="shared" si="366"/>
        <v/>
      </c>
      <c r="CU714" s="84">
        <f>IFERROR(FIND("EMPRESA ESPECIALIZADA EM ATENDIMENTO",consulta_completa__11[[#This Row],[14 - Inst. Atuando no Local]]),0)</f>
        <v>0</v>
      </c>
      <c r="CV714" s="84" t="str">
        <f t="shared" si="367"/>
        <v/>
      </c>
      <c r="CW714" s="84">
        <f>IFERROR(FIND("IBAMA",consulta_completa__11[[#This Row],[14 - Inst. Atuando no Local]]),0)</f>
        <v>0</v>
      </c>
      <c r="CX714" s="84" t="str">
        <f t="shared" si="368"/>
        <v/>
      </c>
      <c r="CY714" s="84" t="str">
        <f>IF(consulta_completa__11[[#This Row],[14 - Inst. Atuando no Local]]="","X","")</f>
        <v/>
      </c>
      <c r="CZ714" s="84">
        <f>IFERROR(FIND("OUTRA (S)",consulta_completa__11[[#This Row],[14 - Inst. Atuando no Local]]),0)</f>
        <v>0</v>
      </c>
      <c r="DA714" s="84" t="str">
        <f t="shared" si="369"/>
        <v/>
      </c>
      <c r="DB714" s="35" t="str">
        <f t="shared" si="370"/>
        <v>Sim</v>
      </c>
      <c r="DC714" s="35" t="str">
        <f t="shared" si="371"/>
        <v>Não</v>
      </c>
      <c r="DD714" s="35" t="str">
        <f t="shared" si="372"/>
        <v>Sim</v>
      </c>
      <c r="DE714" s="87" t="str">
        <f t="shared" si="343"/>
        <v/>
      </c>
    </row>
    <row r="715" spans="1:109">
      <c r="A715" s="14">
        <v>202510261209</v>
      </c>
      <c r="B715" s="1">
        <v>45932</v>
      </c>
      <c r="C715" t="s">
        <v>6204</v>
      </c>
      <c r="D715" t="s">
        <v>161</v>
      </c>
      <c r="E715" t="s">
        <v>162</v>
      </c>
      <c r="F715" t="s">
        <v>163</v>
      </c>
      <c r="G715" t="s">
        <v>113</v>
      </c>
      <c r="H715" t="s">
        <v>114</v>
      </c>
      <c r="I715" t="s">
        <v>114</v>
      </c>
      <c r="J715" t="s">
        <v>365</v>
      </c>
      <c r="K715" t="s">
        <v>113</v>
      </c>
      <c r="L715" t="s">
        <v>113</v>
      </c>
      <c r="M715" t="s">
        <v>140</v>
      </c>
      <c r="N715" t="s">
        <v>141</v>
      </c>
      <c r="O715" t="s">
        <v>239</v>
      </c>
      <c r="P715" t="s">
        <v>142</v>
      </c>
      <c r="Q715" t="s">
        <v>122</v>
      </c>
      <c r="R715" t="s">
        <v>123</v>
      </c>
      <c r="S715" t="s">
        <v>113</v>
      </c>
      <c r="T715" t="s">
        <v>6205</v>
      </c>
      <c r="U715" t="s">
        <v>6206</v>
      </c>
      <c r="V715" t="s">
        <v>6207</v>
      </c>
      <c r="Z715" t="s">
        <v>6208</v>
      </c>
      <c r="AA715" t="s">
        <v>1341</v>
      </c>
      <c r="AB715" t="s">
        <v>1345</v>
      </c>
      <c r="AC715" t="s">
        <v>173</v>
      </c>
      <c r="AD715">
        <v>1</v>
      </c>
      <c r="AE715" t="s">
        <v>6209</v>
      </c>
      <c r="AF715" t="s">
        <v>1347</v>
      </c>
      <c r="AG715" t="s">
        <v>361</v>
      </c>
      <c r="AH715" t="s">
        <v>131</v>
      </c>
      <c r="AI715" t="s">
        <v>131</v>
      </c>
      <c r="AJ715" t="s">
        <v>132</v>
      </c>
      <c r="AK715" t="s">
        <v>113</v>
      </c>
      <c r="AL715" t="s">
        <v>6210</v>
      </c>
      <c r="AM715" t="s">
        <v>1347</v>
      </c>
      <c r="AN715" t="s">
        <v>1345</v>
      </c>
      <c r="AO715" t="s">
        <v>177</v>
      </c>
      <c r="AP715">
        <v>16991797303</v>
      </c>
      <c r="AQ715" t="s">
        <v>1348</v>
      </c>
      <c r="AR715" t="s">
        <v>113</v>
      </c>
      <c r="AS715" t="s">
        <v>113</v>
      </c>
      <c r="AT715" t="s">
        <v>113</v>
      </c>
      <c r="AU715" t="s">
        <v>113</v>
      </c>
      <c r="AW715" t="s">
        <v>113</v>
      </c>
      <c r="AX715" s="82">
        <f>IFERROR(FIND("Óbitos/feridos",consulta_completa__11[[#This Row],[13 - Ocorrências/Ambientes Atingidos]]),0)</f>
        <v>0</v>
      </c>
      <c r="AY715" s="83" t="str">
        <f t="shared" si="344"/>
        <v/>
      </c>
      <c r="AZ715" s="82">
        <f>IFERROR(FIND("População afetada/evacuada",consulta_completa__11[[#This Row],[13 - Ocorrências/Ambientes Atingidos]]),0)</f>
        <v>0</v>
      </c>
      <c r="BA715" s="82" t="str">
        <f t="shared" si="345"/>
        <v/>
      </c>
      <c r="BB715" s="82">
        <f>IFERROR(FIND("Suspensão de abastecimento de água",consulta_completa__11[[#This Row],[13 - Ocorrências/Ambientes Atingidos]]),0)</f>
        <v>0</v>
      </c>
      <c r="BC715" s="83" t="str">
        <f t="shared" si="373"/>
        <v/>
      </c>
      <c r="BD715" s="82">
        <f>IFERROR(FIND("Rio/córrego",consulta_completa__11[[#This Row],[13 - Ocorrências/Ambientes Atingidos]]),0)</f>
        <v>0</v>
      </c>
      <c r="BE715" s="83" t="str">
        <f t="shared" si="346"/>
        <v/>
      </c>
      <c r="BF715" s="82">
        <f>IFERROR(FIND("Lago",consulta_completa__11[[#This Row],[13 - Ocorrências/Ambientes Atingidos]]),0)</f>
        <v>0</v>
      </c>
      <c r="BG715" s="83" t="str">
        <f t="shared" si="347"/>
        <v/>
      </c>
      <c r="BH715" s="82">
        <f>IFERROR(FIND("Mar",consulta_completa__11[[#This Row],[13 - Ocorrências/Ambientes Atingidos]]),0)</f>
        <v>0</v>
      </c>
      <c r="BI715" s="83" t="str">
        <f t="shared" si="348"/>
        <v/>
      </c>
      <c r="BJ715" s="82">
        <f>IFERROR(FIND("Praia",consulta_completa__11[[#This Row],[13 - Ocorrências/Ambientes Atingidos]]),0)</f>
        <v>0</v>
      </c>
      <c r="BK715" s="83" t="str">
        <f t="shared" si="349"/>
        <v/>
      </c>
      <c r="BL715" s="82">
        <f>IFERROR(FIND("Solo",consulta_completa__11[[#This Row],[13 - Ocorrências/Ambientes Atingidos]]),0)</f>
        <v>1</v>
      </c>
      <c r="BM715" s="83" t="str">
        <f t="shared" si="350"/>
        <v>X</v>
      </c>
      <c r="BN715" s="82">
        <f>IFERROR(FIND("Águas subterrâneas",consulta_completa__11[[#This Row],[13 - Ocorrências/Ambientes Atingidos]]),0)</f>
        <v>0</v>
      </c>
      <c r="BO715" s="83" t="str">
        <f t="shared" si="351"/>
        <v/>
      </c>
      <c r="BP715" s="82">
        <f>IFERROR(FIND("Atmosfera",consulta_completa__11[[#This Row],[13 - Ocorrências/Ambientes Atingidos]]),0)</f>
        <v>0</v>
      </c>
      <c r="BQ715" s="83" t="str">
        <f t="shared" si="352"/>
        <v/>
      </c>
      <c r="BR715" s="82">
        <f>IFERROR(FIND("Flora",consulta_completa__11[[#This Row],[13 - Ocorrências/Ambientes Atingidos]]),0)</f>
        <v>0</v>
      </c>
      <c r="BS715" s="83" t="str">
        <f t="shared" si="353"/>
        <v/>
      </c>
      <c r="BT715" s="82">
        <f>IFERROR(FIND("Fauna",consulta_completa__11[[#This Row],[13 - Ocorrências/Ambientes Atingidos]]),0)</f>
        <v>0</v>
      </c>
      <c r="BU715" s="83" t="str">
        <f t="shared" si="354"/>
        <v/>
      </c>
      <c r="BV715" s="82">
        <f>IFERROR(FIND("UC federal",consulta_completa__11[[#This Row],[13 - Ocorrências/Ambientes Atingidos]]),0)</f>
        <v>0</v>
      </c>
      <c r="BW715" s="83" t="str">
        <f t="shared" si="355"/>
        <v/>
      </c>
      <c r="BX715" s="82">
        <f>IFERROR(FIND("UC estadual/municipal",consulta_completa__11[[#This Row],[13 - Ocorrências/Ambientes Atingidos]]),0)</f>
        <v>0</v>
      </c>
      <c r="BY715" s="83" t="str">
        <f t="shared" si="356"/>
        <v/>
      </c>
      <c r="BZ715" s="82">
        <f>IFERROR(FIND("Outro(s)",consulta_completa__11[[#This Row],[13 - Ocorrências/Ambientes Atingidos]]),0)</f>
        <v>0</v>
      </c>
      <c r="CA715" s="83" t="str">
        <f t="shared" si="357"/>
        <v/>
      </c>
      <c r="CB715" s="82">
        <f>IFERROR(FIND("Sem dano",consulta_completa__11[[#This Row],[13 - Ocorrências/Ambientes Atingidos]]),0)</f>
        <v>0</v>
      </c>
      <c r="CC715" s="83" t="str">
        <f t="shared" si="358"/>
        <v/>
      </c>
      <c r="CD715" s="82" t="str">
        <f>IF(consulta_completa__11[[#This Row],[13 - Ocorrências/Ambientes Atingidos]]="","X","")</f>
        <v/>
      </c>
      <c r="CE715" s="84">
        <f>IFERROR(FIND("IBAMA",consulta_completa__11[[#This Row],[14 - Inst. Atuando no Local]]),0)</f>
        <v>0</v>
      </c>
      <c r="CF715" s="84" t="str">
        <f t="shared" si="359"/>
        <v/>
      </c>
      <c r="CG715" s="84">
        <f>IFERROR(FIND("OEMA",consulta_completa__11[[#This Row],[14 - Inst. Atuando no Local]]),0)</f>
        <v>0</v>
      </c>
      <c r="CH715" s="84" t="str">
        <f t="shared" si="360"/>
        <v/>
      </c>
      <c r="CI715" s="84">
        <f>IFERROR(FIND("DEFESA CIVIL",consulta_completa__11[[#This Row],[14 - Inst. Atuando no Local]]),0)</f>
        <v>0</v>
      </c>
      <c r="CJ715" s="84" t="str">
        <f t="shared" si="361"/>
        <v/>
      </c>
      <c r="CK715" s="84">
        <f>IFERROR(FIND("CORPO DE BOMBEIROS",consulta_completa__11[[#This Row],[14 - Inst. Atuando no Local]]),0)</f>
        <v>0</v>
      </c>
      <c r="CL715" s="84" t="str">
        <f t="shared" si="362"/>
        <v/>
      </c>
      <c r="CM715" s="84">
        <f>IFERROR(FIND("POLÍCIA RODOVIÁRIA",consulta_completa__11[[#This Row],[14 - Inst. Atuando no Local]]),0)</f>
        <v>0</v>
      </c>
      <c r="CN715" s="84" t="str">
        <f t="shared" si="363"/>
        <v/>
      </c>
      <c r="CO715" s="84">
        <f>IFERROR(FIND("POLÍCIA MILITAR",consulta_completa__11[[#This Row],[14 - Inst. Atuando no Local]]),0)</f>
        <v>0</v>
      </c>
      <c r="CP715" s="84" t="str">
        <f t="shared" si="364"/>
        <v/>
      </c>
      <c r="CQ715" s="84">
        <f>IFERROR(FIND("POLÍCIA CIVIL",consulta_completa__11[[#This Row],[14 - Inst. Atuando no Local]]),0)</f>
        <v>0</v>
      </c>
      <c r="CR715" s="84" t="str">
        <f t="shared" si="365"/>
        <v/>
      </c>
      <c r="CS715" s="84">
        <f>IFERROR(FIND("MARINHA DO BRASIL",consulta_completa__11[[#This Row],[14 - Inst. Atuando no Local]]),0)</f>
        <v>0</v>
      </c>
      <c r="CT715" s="84" t="str">
        <f t="shared" si="366"/>
        <v/>
      </c>
      <c r="CU715" s="84">
        <f>IFERROR(FIND("EMPRESA ESPECIALIZADA EM ATENDIMENTO",consulta_completa__11[[#This Row],[14 - Inst. Atuando no Local]]),0)</f>
        <v>0</v>
      </c>
      <c r="CV715" s="84" t="str">
        <f t="shared" si="367"/>
        <v/>
      </c>
      <c r="CW715" s="84">
        <f>IFERROR(FIND("IBAMA",consulta_completa__11[[#This Row],[14 - Inst. Atuando no Local]]),0)</f>
        <v>0</v>
      </c>
      <c r="CX715" s="84" t="str">
        <f t="shared" si="368"/>
        <v/>
      </c>
      <c r="CY715" s="84" t="str">
        <f>IF(consulta_completa__11[[#This Row],[14 - Inst. Atuando no Local]]="","X","")</f>
        <v/>
      </c>
      <c r="CZ715" s="84">
        <f>IFERROR(FIND("OUTRA (S)",consulta_completa__11[[#This Row],[14 - Inst. Atuando no Local]]),0)</f>
        <v>0</v>
      </c>
      <c r="DA715" s="84" t="str">
        <f t="shared" si="369"/>
        <v/>
      </c>
      <c r="DB715" s="35" t="str">
        <f t="shared" si="370"/>
        <v>Sim</v>
      </c>
      <c r="DC715" s="35" t="str">
        <f t="shared" si="371"/>
        <v>Não</v>
      </c>
      <c r="DD715" s="35" t="str">
        <f t="shared" si="372"/>
        <v>Sim</v>
      </c>
      <c r="DE715" s="87" t="str">
        <f t="shared" si="343"/>
        <v/>
      </c>
    </row>
    <row r="716" spans="1:109">
      <c r="A716" s="14">
        <v>202510357608</v>
      </c>
      <c r="B716" s="1">
        <v>45932</v>
      </c>
      <c r="C716" t="s">
        <v>296</v>
      </c>
      <c r="D716" t="s">
        <v>212</v>
      </c>
      <c r="E716" t="s">
        <v>286</v>
      </c>
      <c r="F716" t="s">
        <v>1275</v>
      </c>
      <c r="G716" t="s">
        <v>678</v>
      </c>
      <c r="H716" t="s">
        <v>113</v>
      </c>
      <c r="I716" t="s">
        <v>113</v>
      </c>
      <c r="J716" t="s">
        <v>113</v>
      </c>
      <c r="K716" t="s">
        <v>114</v>
      </c>
      <c r="L716" t="s">
        <v>114</v>
      </c>
      <c r="M716" t="s">
        <v>886</v>
      </c>
      <c r="N716" t="s">
        <v>680</v>
      </c>
      <c r="O716" t="s">
        <v>239</v>
      </c>
      <c r="P716" t="s">
        <v>142</v>
      </c>
      <c r="Q716" t="s">
        <v>167</v>
      </c>
      <c r="R716" t="s">
        <v>123</v>
      </c>
      <c r="S716" t="s">
        <v>113</v>
      </c>
      <c r="T716" t="s">
        <v>6211</v>
      </c>
      <c r="U716" t="s">
        <v>6212</v>
      </c>
      <c r="V716" t="s">
        <v>6213</v>
      </c>
      <c r="Z716" t="s">
        <v>6214</v>
      </c>
      <c r="AA716" t="s">
        <v>6215</v>
      </c>
      <c r="AB716" t="s">
        <v>6216</v>
      </c>
      <c r="AC716" t="s">
        <v>6217</v>
      </c>
      <c r="AD716">
        <v>1</v>
      </c>
      <c r="AE716" t="s">
        <v>6218</v>
      </c>
      <c r="AF716" t="s">
        <v>6219</v>
      </c>
      <c r="AG716" t="s">
        <v>6220</v>
      </c>
      <c r="AH716" t="s">
        <v>131</v>
      </c>
      <c r="AI716" t="s">
        <v>132</v>
      </c>
      <c r="AJ716" t="s">
        <v>131</v>
      </c>
      <c r="AK716" t="s">
        <v>6221</v>
      </c>
      <c r="AL716" t="s">
        <v>6222</v>
      </c>
      <c r="AM716" t="s">
        <v>6219</v>
      </c>
      <c r="AN716" t="s">
        <v>6216</v>
      </c>
      <c r="AO716" t="s">
        <v>6223</v>
      </c>
      <c r="AP716">
        <v>11998734249</v>
      </c>
      <c r="AQ716" t="s">
        <v>6224</v>
      </c>
      <c r="AR716" t="s">
        <v>113</v>
      </c>
      <c r="AS716" t="s">
        <v>113</v>
      </c>
      <c r="AT716" t="s">
        <v>113</v>
      </c>
      <c r="AU716" t="s">
        <v>113</v>
      </c>
      <c r="AW716" t="s">
        <v>113</v>
      </c>
      <c r="AX716" s="82">
        <f>IFERROR(FIND("Óbitos/feridos",consulta_completa__11[[#This Row],[13 - Ocorrências/Ambientes Atingidos]]),0)</f>
        <v>1</v>
      </c>
      <c r="AY716" s="83" t="str">
        <f t="shared" si="344"/>
        <v>X</v>
      </c>
      <c r="AZ716" s="82">
        <f>IFERROR(FIND("População afetada/evacuada",consulta_completa__11[[#This Row],[13 - Ocorrências/Ambientes Atingidos]]),0)</f>
        <v>0</v>
      </c>
      <c r="BA716" s="82" t="str">
        <f t="shared" si="345"/>
        <v/>
      </c>
      <c r="BB716" s="82">
        <f>IFERROR(FIND("Suspensão de abastecimento de água",consulta_completa__11[[#This Row],[13 - Ocorrências/Ambientes Atingidos]]),0)</f>
        <v>0</v>
      </c>
      <c r="BC716" s="83" t="str">
        <f t="shared" si="373"/>
        <v/>
      </c>
      <c r="BD716" s="82">
        <f>IFERROR(FIND("Rio/córrego",consulta_completa__11[[#This Row],[13 - Ocorrências/Ambientes Atingidos]]),0)</f>
        <v>0</v>
      </c>
      <c r="BE716" s="83" t="str">
        <f t="shared" si="346"/>
        <v/>
      </c>
      <c r="BF716" s="82">
        <f>IFERROR(FIND("Lago",consulta_completa__11[[#This Row],[13 - Ocorrências/Ambientes Atingidos]]),0)</f>
        <v>0</v>
      </c>
      <c r="BG716" s="83" t="str">
        <f t="shared" si="347"/>
        <v/>
      </c>
      <c r="BH716" s="82">
        <f>IFERROR(FIND("Mar",consulta_completa__11[[#This Row],[13 - Ocorrências/Ambientes Atingidos]]),0)</f>
        <v>0</v>
      </c>
      <c r="BI716" s="83" t="str">
        <f t="shared" si="348"/>
        <v/>
      </c>
      <c r="BJ716" s="82">
        <f>IFERROR(FIND("Praia",consulta_completa__11[[#This Row],[13 - Ocorrências/Ambientes Atingidos]]),0)</f>
        <v>0</v>
      </c>
      <c r="BK716" s="83" t="str">
        <f t="shared" si="349"/>
        <v/>
      </c>
      <c r="BL716" s="82">
        <f>IFERROR(FIND("Solo",consulta_completa__11[[#This Row],[13 - Ocorrências/Ambientes Atingidos]]),0)</f>
        <v>0</v>
      </c>
      <c r="BM716" s="83" t="str">
        <f t="shared" si="350"/>
        <v/>
      </c>
      <c r="BN716" s="82">
        <f>IFERROR(FIND("Águas subterrâneas",consulta_completa__11[[#This Row],[13 - Ocorrências/Ambientes Atingidos]]),0)</f>
        <v>0</v>
      </c>
      <c r="BO716" s="83" t="str">
        <f t="shared" si="351"/>
        <v/>
      </c>
      <c r="BP716" s="82">
        <f>IFERROR(FIND("Atmosfera",consulta_completa__11[[#This Row],[13 - Ocorrências/Ambientes Atingidos]]),0)</f>
        <v>0</v>
      </c>
      <c r="BQ716" s="83" t="str">
        <f t="shared" si="352"/>
        <v/>
      </c>
      <c r="BR716" s="82">
        <f>IFERROR(FIND("Flora",consulta_completa__11[[#This Row],[13 - Ocorrências/Ambientes Atingidos]]),0)</f>
        <v>0</v>
      </c>
      <c r="BS716" s="83" t="str">
        <f t="shared" si="353"/>
        <v/>
      </c>
      <c r="BT716" s="82">
        <f>IFERROR(FIND("Fauna",consulta_completa__11[[#This Row],[13 - Ocorrências/Ambientes Atingidos]]),0)</f>
        <v>0</v>
      </c>
      <c r="BU716" s="83" t="str">
        <f t="shared" si="354"/>
        <v/>
      </c>
      <c r="BV716" s="82">
        <f>IFERROR(FIND("UC federal",consulta_completa__11[[#This Row],[13 - Ocorrências/Ambientes Atingidos]]),0)</f>
        <v>0</v>
      </c>
      <c r="BW716" s="83" t="str">
        <f t="shared" si="355"/>
        <v/>
      </c>
      <c r="BX716" s="82">
        <f>IFERROR(FIND("UC estadual/municipal",consulta_completa__11[[#This Row],[13 - Ocorrências/Ambientes Atingidos]]),0)</f>
        <v>0</v>
      </c>
      <c r="BY716" s="83" t="str">
        <f t="shared" si="356"/>
        <v/>
      </c>
      <c r="BZ716" s="82">
        <f>IFERROR(FIND("Outro(s)",consulta_completa__11[[#This Row],[13 - Ocorrências/Ambientes Atingidos]]),0)</f>
        <v>0</v>
      </c>
      <c r="CA716" s="83" t="str">
        <f t="shared" si="357"/>
        <v/>
      </c>
      <c r="CB716" s="82">
        <f>IFERROR(FIND("Sem dano",consulta_completa__11[[#This Row],[13 - Ocorrências/Ambientes Atingidos]]),0)</f>
        <v>0</v>
      </c>
      <c r="CC716" s="83" t="str">
        <f t="shared" si="358"/>
        <v/>
      </c>
      <c r="CD716" s="82" t="str">
        <f>IF(consulta_completa__11[[#This Row],[13 - Ocorrências/Ambientes Atingidos]]="","X","")</f>
        <v/>
      </c>
      <c r="CE716" s="84">
        <f>IFERROR(FIND("IBAMA",consulta_completa__11[[#This Row],[14 - Inst. Atuando no Local]]),0)</f>
        <v>0</v>
      </c>
      <c r="CF716" s="84" t="str">
        <f t="shared" si="359"/>
        <v/>
      </c>
      <c r="CG716" s="84">
        <f>IFERROR(FIND("OEMA",consulta_completa__11[[#This Row],[14 - Inst. Atuando no Local]]),0)</f>
        <v>0</v>
      </c>
      <c r="CH716" s="84" t="str">
        <f t="shared" si="360"/>
        <v/>
      </c>
      <c r="CI716" s="84">
        <f>IFERROR(FIND("DEFESA CIVIL",consulta_completa__11[[#This Row],[14 - Inst. Atuando no Local]]),0)</f>
        <v>0</v>
      </c>
      <c r="CJ716" s="84" t="str">
        <f t="shared" si="361"/>
        <v/>
      </c>
      <c r="CK716" s="84">
        <f>IFERROR(FIND("CORPO DE BOMBEIROS",consulta_completa__11[[#This Row],[14 - Inst. Atuando no Local]]),0)</f>
        <v>0</v>
      </c>
      <c r="CL716" s="84" t="str">
        <f t="shared" si="362"/>
        <v/>
      </c>
      <c r="CM716" s="84">
        <f>IFERROR(FIND("POLÍCIA RODOVIÁRIA",consulta_completa__11[[#This Row],[14 - Inst. Atuando no Local]]),0)</f>
        <v>0</v>
      </c>
      <c r="CN716" s="84" t="str">
        <f t="shared" si="363"/>
        <v/>
      </c>
      <c r="CO716" s="84">
        <f>IFERROR(FIND("POLÍCIA MILITAR",consulta_completa__11[[#This Row],[14 - Inst. Atuando no Local]]),0)</f>
        <v>0</v>
      </c>
      <c r="CP716" s="84" t="str">
        <f t="shared" si="364"/>
        <v/>
      </c>
      <c r="CQ716" s="84">
        <f>IFERROR(FIND("POLÍCIA CIVIL",consulta_completa__11[[#This Row],[14 - Inst. Atuando no Local]]),0)</f>
        <v>0</v>
      </c>
      <c r="CR716" s="84" t="str">
        <f t="shared" si="365"/>
        <v/>
      </c>
      <c r="CS716" s="84">
        <f>IFERROR(FIND("MARINHA DO BRASIL",consulta_completa__11[[#This Row],[14 - Inst. Atuando no Local]]),0)</f>
        <v>0</v>
      </c>
      <c r="CT716" s="84" t="str">
        <f t="shared" si="366"/>
        <v/>
      </c>
      <c r="CU716" s="84">
        <f>IFERROR(FIND("EMPRESA ESPECIALIZADA EM ATENDIMENTO",consulta_completa__11[[#This Row],[14 - Inst. Atuando no Local]]),0)</f>
        <v>0</v>
      </c>
      <c r="CV716" s="84" t="str">
        <f t="shared" si="367"/>
        <v/>
      </c>
      <c r="CW716" s="84">
        <f>IFERROR(FIND("IBAMA",consulta_completa__11[[#This Row],[14 - Inst. Atuando no Local]]),0)</f>
        <v>0</v>
      </c>
      <c r="CX716" s="84" t="str">
        <f t="shared" si="368"/>
        <v/>
      </c>
      <c r="CY716" s="84" t="str">
        <f>IF(consulta_completa__11[[#This Row],[14 - Inst. Atuando no Local]]="","X","")</f>
        <v/>
      </c>
      <c r="CZ716" s="84">
        <f>IFERROR(FIND("OUTRA (S)",consulta_completa__11[[#This Row],[14 - Inst. Atuando no Local]]),0)</f>
        <v>0</v>
      </c>
      <c r="DA716" s="84" t="str">
        <f t="shared" si="369"/>
        <v/>
      </c>
      <c r="DB716" s="35" t="str">
        <f t="shared" si="370"/>
        <v>Sim</v>
      </c>
      <c r="DC716" s="35" t="str">
        <f t="shared" si="371"/>
        <v>Não</v>
      </c>
      <c r="DD716" s="35" t="str">
        <f t="shared" si="372"/>
        <v>Sim</v>
      </c>
      <c r="DE716" s="87" t="str">
        <f t="shared" si="343"/>
        <v/>
      </c>
    </row>
    <row r="717" spans="1:109">
      <c r="A717" s="14">
        <v>202510357644</v>
      </c>
      <c r="B717" s="1">
        <v>45932</v>
      </c>
      <c r="C717" t="s">
        <v>296</v>
      </c>
      <c r="D717" t="s">
        <v>212</v>
      </c>
      <c r="E717" t="s">
        <v>286</v>
      </c>
      <c r="F717" t="s">
        <v>112</v>
      </c>
      <c r="G717" t="s">
        <v>113</v>
      </c>
      <c r="H717" t="s">
        <v>114</v>
      </c>
      <c r="I717" t="s">
        <v>114</v>
      </c>
      <c r="J717" t="s">
        <v>113</v>
      </c>
      <c r="K717" t="s">
        <v>114</v>
      </c>
      <c r="L717" t="s">
        <v>114</v>
      </c>
      <c r="M717" t="s">
        <v>1045</v>
      </c>
      <c r="N717" t="s">
        <v>4034</v>
      </c>
      <c r="O717" t="s">
        <v>239</v>
      </c>
      <c r="P717" t="s">
        <v>142</v>
      </c>
      <c r="Q717" t="s">
        <v>167</v>
      </c>
      <c r="R717" t="s">
        <v>123</v>
      </c>
      <c r="S717" t="s">
        <v>113</v>
      </c>
      <c r="T717" t="s">
        <v>6225</v>
      </c>
      <c r="U717" t="s">
        <v>6226</v>
      </c>
      <c r="V717" t="s">
        <v>6227</v>
      </c>
      <c r="Z717" t="s">
        <v>6228</v>
      </c>
      <c r="AA717" t="s">
        <v>6229</v>
      </c>
      <c r="AB717" t="s">
        <v>6230</v>
      </c>
      <c r="AC717" t="s">
        <v>113</v>
      </c>
      <c r="AD717">
        <v>0</v>
      </c>
      <c r="AE717" t="s">
        <v>6231</v>
      </c>
      <c r="AF717" t="s">
        <v>6232</v>
      </c>
      <c r="AG717" t="s">
        <v>6233</v>
      </c>
      <c r="AH717" t="s">
        <v>131</v>
      </c>
      <c r="AI717" t="s">
        <v>131</v>
      </c>
      <c r="AJ717" t="s">
        <v>132</v>
      </c>
      <c r="AK717" t="s">
        <v>113</v>
      </c>
      <c r="AL717" t="s">
        <v>6234</v>
      </c>
      <c r="AM717" t="s">
        <v>309</v>
      </c>
      <c r="AN717" t="s">
        <v>6235</v>
      </c>
      <c r="AO717" t="s">
        <v>6236</v>
      </c>
      <c r="AQ717" t="s">
        <v>5481</v>
      </c>
      <c r="AR717" t="s">
        <v>113</v>
      </c>
      <c r="AS717" t="s">
        <v>113</v>
      </c>
      <c r="AT717" t="s">
        <v>113</v>
      </c>
      <c r="AU717" t="s">
        <v>113</v>
      </c>
      <c r="AW717" t="s">
        <v>113</v>
      </c>
      <c r="AX717" s="82">
        <f>IFERROR(FIND("Óbitos/feridos",consulta_completa__11[[#This Row],[13 - Ocorrências/Ambientes Atingidos]]),0)</f>
        <v>0</v>
      </c>
      <c r="AY717" s="83" t="str">
        <f t="shared" si="344"/>
        <v/>
      </c>
      <c r="AZ717" s="82">
        <f>IFERROR(FIND("População afetada/evacuada",consulta_completa__11[[#This Row],[13 - Ocorrências/Ambientes Atingidos]]),0)</f>
        <v>0</v>
      </c>
      <c r="BA717" s="82" t="str">
        <f t="shared" si="345"/>
        <v/>
      </c>
      <c r="BB717" s="82">
        <f>IFERROR(FIND("Suspensão de abastecimento de água",consulta_completa__11[[#This Row],[13 - Ocorrências/Ambientes Atingidos]]),0)</f>
        <v>0</v>
      </c>
      <c r="BC717" s="83" t="str">
        <f t="shared" si="373"/>
        <v/>
      </c>
      <c r="BD717" s="82">
        <f>IFERROR(FIND("Rio/córrego",consulta_completa__11[[#This Row],[13 - Ocorrências/Ambientes Atingidos]]),0)</f>
        <v>0</v>
      </c>
      <c r="BE717" s="83" t="str">
        <f t="shared" si="346"/>
        <v/>
      </c>
      <c r="BF717" s="82">
        <f>IFERROR(FIND("Lago",consulta_completa__11[[#This Row],[13 - Ocorrências/Ambientes Atingidos]]),0)</f>
        <v>0</v>
      </c>
      <c r="BG717" s="83" t="str">
        <f t="shared" si="347"/>
        <v/>
      </c>
      <c r="BH717" s="82">
        <f>IFERROR(FIND("Mar",consulta_completa__11[[#This Row],[13 - Ocorrências/Ambientes Atingidos]]),0)</f>
        <v>0</v>
      </c>
      <c r="BI717" s="83" t="str">
        <f t="shared" si="348"/>
        <v/>
      </c>
      <c r="BJ717" s="82">
        <f>IFERROR(FIND("Praia",consulta_completa__11[[#This Row],[13 - Ocorrências/Ambientes Atingidos]]),0)</f>
        <v>0</v>
      </c>
      <c r="BK717" s="83" t="str">
        <f t="shared" si="349"/>
        <v/>
      </c>
      <c r="BL717" s="82">
        <f>IFERROR(FIND("Solo",consulta_completa__11[[#This Row],[13 - Ocorrências/Ambientes Atingidos]]),0)</f>
        <v>0</v>
      </c>
      <c r="BM717" s="83" t="str">
        <f t="shared" si="350"/>
        <v/>
      </c>
      <c r="BN717" s="82">
        <f>IFERROR(FIND("Águas subterrâneas",consulta_completa__11[[#This Row],[13 - Ocorrências/Ambientes Atingidos]]),0)</f>
        <v>0</v>
      </c>
      <c r="BO717" s="83" t="str">
        <f t="shared" si="351"/>
        <v/>
      </c>
      <c r="BP717" s="82">
        <f>IFERROR(FIND("Atmosfera",consulta_completa__11[[#This Row],[13 - Ocorrências/Ambientes Atingidos]]),0)</f>
        <v>0</v>
      </c>
      <c r="BQ717" s="83" t="str">
        <f t="shared" si="352"/>
        <v/>
      </c>
      <c r="BR717" s="82">
        <f>IFERROR(FIND("Flora",consulta_completa__11[[#This Row],[13 - Ocorrências/Ambientes Atingidos]]),0)</f>
        <v>1</v>
      </c>
      <c r="BS717" s="83" t="str">
        <f t="shared" si="353"/>
        <v>X</v>
      </c>
      <c r="BT717" s="82">
        <f>IFERROR(FIND("Fauna",consulta_completa__11[[#This Row],[13 - Ocorrências/Ambientes Atingidos]]),0)</f>
        <v>0</v>
      </c>
      <c r="BU717" s="83" t="str">
        <f t="shared" si="354"/>
        <v/>
      </c>
      <c r="BV717" s="82">
        <f>IFERROR(FIND("UC federal",consulta_completa__11[[#This Row],[13 - Ocorrências/Ambientes Atingidos]]),0)</f>
        <v>0</v>
      </c>
      <c r="BW717" s="83" t="str">
        <f t="shared" si="355"/>
        <v/>
      </c>
      <c r="BX717" s="82">
        <f>IFERROR(FIND("UC estadual/municipal",consulta_completa__11[[#This Row],[13 - Ocorrências/Ambientes Atingidos]]),0)</f>
        <v>0</v>
      </c>
      <c r="BY717" s="83" t="str">
        <f t="shared" si="356"/>
        <v/>
      </c>
      <c r="BZ717" s="82">
        <f>IFERROR(FIND("Outro(s)",consulta_completa__11[[#This Row],[13 - Ocorrências/Ambientes Atingidos]]),0)</f>
        <v>0</v>
      </c>
      <c r="CA717" s="83" t="str">
        <f t="shared" si="357"/>
        <v/>
      </c>
      <c r="CB717" s="82">
        <f>IFERROR(FIND("Sem dano",consulta_completa__11[[#This Row],[13 - Ocorrências/Ambientes Atingidos]]),0)</f>
        <v>0</v>
      </c>
      <c r="CC717" s="83" t="str">
        <f t="shared" si="358"/>
        <v/>
      </c>
      <c r="CD717" s="82" t="str">
        <f>IF(consulta_completa__11[[#This Row],[13 - Ocorrências/Ambientes Atingidos]]="","X","")</f>
        <v/>
      </c>
      <c r="CE717" s="84">
        <f>IFERROR(FIND("IBAMA",consulta_completa__11[[#This Row],[14 - Inst. Atuando no Local]]),0)</f>
        <v>106</v>
      </c>
      <c r="CF717" s="84" t="str">
        <f t="shared" si="359"/>
        <v>X</v>
      </c>
      <c r="CG717" s="84">
        <f>IFERROR(FIND("OEMA",consulta_completa__11[[#This Row],[14 - Inst. Atuando no Local]]),0)</f>
        <v>0</v>
      </c>
      <c r="CH717" s="84" t="str">
        <f t="shared" si="360"/>
        <v/>
      </c>
      <c r="CI717" s="84">
        <f>IFERROR(FIND("DEFESA CIVIL",consulta_completa__11[[#This Row],[14 - Inst. Atuando no Local]]),0)</f>
        <v>0</v>
      </c>
      <c r="CJ717" s="84" t="str">
        <f t="shared" si="361"/>
        <v/>
      </c>
      <c r="CK717" s="84">
        <f>IFERROR(FIND("CORPO DE BOMBEIROS",consulta_completa__11[[#This Row],[14 - Inst. Atuando no Local]]),0)</f>
        <v>0</v>
      </c>
      <c r="CL717" s="84" t="str">
        <f t="shared" si="362"/>
        <v/>
      </c>
      <c r="CM717" s="84">
        <f>IFERROR(FIND("POLÍCIA RODOVIÁRIA",consulta_completa__11[[#This Row],[14 - Inst. Atuando no Local]]),0)</f>
        <v>0</v>
      </c>
      <c r="CN717" s="84" t="str">
        <f t="shared" si="363"/>
        <v/>
      </c>
      <c r="CO717" s="84">
        <f>IFERROR(FIND("POLÍCIA MILITAR",consulta_completa__11[[#This Row],[14 - Inst. Atuando no Local]]),0)</f>
        <v>0</v>
      </c>
      <c r="CP717" s="84" t="str">
        <f t="shared" si="364"/>
        <v/>
      </c>
      <c r="CQ717" s="84">
        <f>IFERROR(FIND("POLÍCIA CIVIL",consulta_completa__11[[#This Row],[14 - Inst. Atuando no Local]]),0)</f>
        <v>0</v>
      </c>
      <c r="CR717" s="84" t="str">
        <f t="shared" si="365"/>
        <v/>
      </c>
      <c r="CS717" s="84">
        <f>IFERROR(FIND("MARINHA DO BRASIL",consulta_completa__11[[#This Row],[14 - Inst. Atuando no Local]]),0)</f>
        <v>0</v>
      </c>
      <c r="CT717" s="84" t="str">
        <f t="shared" si="366"/>
        <v/>
      </c>
      <c r="CU717" s="84">
        <f>IFERROR(FIND("EMPRESA ESPECIALIZADA EM ATENDIMENTO",consulta_completa__11[[#This Row],[14 - Inst. Atuando no Local]]),0)</f>
        <v>0</v>
      </c>
      <c r="CV717" s="84" t="str">
        <f t="shared" si="367"/>
        <v/>
      </c>
      <c r="CW717" s="84">
        <f>IFERROR(FIND("IBAMA",consulta_completa__11[[#This Row],[14 - Inst. Atuando no Local]]),0)</f>
        <v>106</v>
      </c>
      <c r="CX717" s="84" t="str">
        <f t="shared" si="368"/>
        <v>X</v>
      </c>
      <c r="CY717" s="84" t="str">
        <f>IF(consulta_completa__11[[#This Row],[14 - Inst. Atuando no Local]]="","X","")</f>
        <v/>
      </c>
      <c r="CZ717" s="84">
        <f>IFERROR(FIND("OUTRA (S)",consulta_completa__11[[#This Row],[14 - Inst. Atuando no Local]]),0)</f>
        <v>0</v>
      </c>
      <c r="DA717" s="84" t="str">
        <f t="shared" si="369"/>
        <v/>
      </c>
      <c r="DB717" s="35" t="str">
        <f t="shared" si="370"/>
        <v>Sim</v>
      </c>
      <c r="DC717" s="35" t="str">
        <f t="shared" si="371"/>
        <v>Não</v>
      </c>
      <c r="DD717" s="35" t="str">
        <f t="shared" si="372"/>
        <v>Sim</v>
      </c>
      <c r="DE717" s="87" t="str">
        <f t="shared" si="343"/>
        <v/>
      </c>
    </row>
    <row r="718" spans="1:109">
      <c r="A718" s="14">
        <v>202510361222</v>
      </c>
      <c r="B718" s="1">
        <v>45932</v>
      </c>
      <c r="C718" t="s">
        <v>561</v>
      </c>
      <c r="D718" t="s">
        <v>212</v>
      </c>
      <c r="E718" t="s">
        <v>320</v>
      </c>
      <c r="F718" t="s">
        <v>112</v>
      </c>
      <c r="G718" t="s">
        <v>113</v>
      </c>
      <c r="H718" t="s">
        <v>114</v>
      </c>
      <c r="I718" t="s">
        <v>114</v>
      </c>
      <c r="J718" t="s">
        <v>6237</v>
      </c>
      <c r="K718" t="s">
        <v>1181</v>
      </c>
      <c r="L718" t="s">
        <v>117</v>
      </c>
      <c r="M718" t="s">
        <v>6238</v>
      </c>
      <c r="N718" t="s">
        <v>141</v>
      </c>
      <c r="O718" t="s">
        <v>239</v>
      </c>
      <c r="P718" t="s">
        <v>142</v>
      </c>
      <c r="Q718" t="s">
        <v>143</v>
      </c>
      <c r="R718" t="s">
        <v>123</v>
      </c>
      <c r="S718" t="s">
        <v>113</v>
      </c>
      <c r="T718" t="s">
        <v>6239</v>
      </c>
      <c r="U718" t="s">
        <v>6240</v>
      </c>
      <c r="V718" t="s">
        <v>6241</v>
      </c>
      <c r="Z718" t="s">
        <v>113</v>
      </c>
      <c r="AA718" t="s">
        <v>6242</v>
      </c>
      <c r="AB718" t="s">
        <v>2118</v>
      </c>
      <c r="AC718" t="s">
        <v>113</v>
      </c>
      <c r="AD718">
        <v>0</v>
      </c>
      <c r="AE718" t="s">
        <v>113</v>
      </c>
      <c r="AF718" t="s">
        <v>6243</v>
      </c>
      <c r="AG718" t="s">
        <v>6244</v>
      </c>
      <c r="AH718" t="s">
        <v>131</v>
      </c>
      <c r="AI718" t="s">
        <v>132</v>
      </c>
      <c r="AJ718" t="s">
        <v>131</v>
      </c>
      <c r="AK718" t="s">
        <v>6245</v>
      </c>
      <c r="AL718" t="s">
        <v>6246</v>
      </c>
      <c r="AM718" t="s">
        <v>153</v>
      </c>
      <c r="AN718" t="s">
        <v>154</v>
      </c>
      <c r="AO718" t="s">
        <v>155</v>
      </c>
      <c r="AP718">
        <v>6133161070</v>
      </c>
      <c r="AQ718" t="s">
        <v>156</v>
      </c>
      <c r="AR718" t="s">
        <v>113</v>
      </c>
      <c r="AS718" t="s">
        <v>113</v>
      </c>
      <c r="AT718" t="s">
        <v>6247</v>
      </c>
      <c r="AU718" t="s">
        <v>113</v>
      </c>
      <c r="AW718" t="s">
        <v>159</v>
      </c>
      <c r="AX718" s="82">
        <f>IFERROR(FIND("Óbitos/feridos",consulta_completa__11[[#This Row],[13 - Ocorrências/Ambientes Atingidos]]),0)</f>
        <v>0</v>
      </c>
      <c r="AY718" s="83" t="str">
        <f t="shared" si="344"/>
        <v/>
      </c>
      <c r="AZ718" s="82">
        <f>IFERROR(FIND("População afetada/evacuada",consulta_completa__11[[#This Row],[13 - Ocorrências/Ambientes Atingidos]]),0)</f>
        <v>0</v>
      </c>
      <c r="BA718" s="82" t="str">
        <f t="shared" si="345"/>
        <v/>
      </c>
      <c r="BB718" s="82">
        <f>IFERROR(FIND("Suspensão de abastecimento de água",consulta_completa__11[[#This Row],[13 - Ocorrências/Ambientes Atingidos]]),0)</f>
        <v>0</v>
      </c>
      <c r="BC718" s="83" t="str">
        <f t="shared" si="373"/>
        <v/>
      </c>
      <c r="BD718" s="82">
        <f>IFERROR(FIND("Rio/córrego",consulta_completa__11[[#This Row],[13 - Ocorrências/Ambientes Atingidos]]),0)</f>
        <v>0</v>
      </c>
      <c r="BE718" s="83" t="str">
        <f t="shared" si="346"/>
        <v/>
      </c>
      <c r="BF718" s="82">
        <f>IFERROR(FIND("Lago",consulta_completa__11[[#This Row],[13 - Ocorrências/Ambientes Atingidos]]),0)</f>
        <v>0</v>
      </c>
      <c r="BG718" s="83" t="str">
        <f t="shared" si="347"/>
        <v/>
      </c>
      <c r="BH718" s="82">
        <f>IFERROR(FIND("Mar",consulta_completa__11[[#This Row],[13 - Ocorrências/Ambientes Atingidos]]),0)</f>
        <v>1</v>
      </c>
      <c r="BI718" s="83" t="str">
        <f t="shared" si="348"/>
        <v>X</v>
      </c>
      <c r="BJ718" s="82">
        <f>IFERROR(FIND("Praia",consulta_completa__11[[#This Row],[13 - Ocorrências/Ambientes Atingidos]]),0)</f>
        <v>0</v>
      </c>
      <c r="BK718" s="83" t="str">
        <f t="shared" si="349"/>
        <v/>
      </c>
      <c r="BL718" s="82">
        <f>IFERROR(FIND("Solo",consulta_completa__11[[#This Row],[13 - Ocorrências/Ambientes Atingidos]]),0)</f>
        <v>0</v>
      </c>
      <c r="BM718" s="83" t="str">
        <f t="shared" si="350"/>
        <v/>
      </c>
      <c r="BN718" s="82">
        <f>IFERROR(FIND("Águas subterrâneas",consulta_completa__11[[#This Row],[13 - Ocorrências/Ambientes Atingidos]]),0)</f>
        <v>0</v>
      </c>
      <c r="BO718" s="83" t="str">
        <f t="shared" si="351"/>
        <v/>
      </c>
      <c r="BP718" s="82">
        <f>IFERROR(FIND("Atmosfera",consulta_completa__11[[#This Row],[13 - Ocorrências/Ambientes Atingidos]]),0)</f>
        <v>0</v>
      </c>
      <c r="BQ718" s="83" t="str">
        <f t="shared" si="352"/>
        <v/>
      </c>
      <c r="BR718" s="82">
        <f>IFERROR(FIND("Flora",consulta_completa__11[[#This Row],[13 - Ocorrências/Ambientes Atingidos]]),0)</f>
        <v>0</v>
      </c>
      <c r="BS718" s="83" t="str">
        <f t="shared" si="353"/>
        <v/>
      </c>
      <c r="BT718" s="82">
        <f>IFERROR(FIND("Fauna",consulta_completa__11[[#This Row],[13 - Ocorrências/Ambientes Atingidos]]),0)</f>
        <v>0</v>
      </c>
      <c r="BU718" s="83" t="str">
        <f t="shared" si="354"/>
        <v/>
      </c>
      <c r="BV718" s="82">
        <f>IFERROR(FIND("UC federal",consulta_completa__11[[#This Row],[13 - Ocorrências/Ambientes Atingidos]]),0)</f>
        <v>0</v>
      </c>
      <c r="BW718" s="83" t="str">
        <f t="shared" si="355"/>
        <v/>
      </c>
      <c r="BX718" s="82">
        <f>IFERROR(FIND("UC estadual/municipal",consulta_completa__11[[#This Row],[13 - Ocorrências/Ambientes Atingidos]]),0)</f>
        <v>0</v>
      </c>
      <c r="BY718" s="83" t="str">
        <f t="shared" si="356"/>
        <v/>
      </c>
      <c r="BZ718" s="82">
        <f>IFERROR(FIND("Outro(s)",consulta_completa__11[[#This Row],[13 - Ocorrências/Ambientes Atingidos]]),0)</f>
        <v>6</v>
      </c>
      <c r="CA718" s="83" t="str">
        <f t="shared" si="357"/>
        <v>X</v>
      </c>
      <c r="CB718" s="82">
        <f>IFERROR(FIND("Sem dano",consulta_completa__11[[#This Row],[13 - Ocorrências/Ambientes Atingidos]]),0)</f>
        <v>0</v>
      </c>
      <c r="CC718" s="83" t="str">
        <f t="shared" si="358"/>
        <v/>
      </c>
      <c r="CD718" s="82" t="str">
        <f>IF(consulta_completa__11[[#This Row],[13 - Ocorrências/Ambientes Atingidos]]="","X","")</f>
        <v/>
      </c>
      <c r="CE718" s="84">
        <f>IFERROR(FIND("IBAMA",consulta_completa__11[[#This Row],[14 - Inst. Atuando no Local]]),0)</f>
        <v>0</v>
      </c>
      <c r="CF718" s="84" t="str">
        <f t="shared" si="359"/>
        <v/>
      </c>
      <c r="CG718" s="84">
        <f>IFERROR(FIND("OEMA",consulta_completa__11[[#This Row],[14 - Inst. Atuando no Local]]),0)</f>
        <v>0</v>
      </c>
      <c r="CH718" s="84" t="str">
        <f t="shared" si="360"/>
        <v/>
      </c>
      <c r="CI718" s="84">
        <f>IFERROR(FIND("DEFESA CIVIL",consulta_completa__11[[#This Row],[14 - Inst. Atuando no Local]]),0)</f>
        <v>0</v>
      </c>
      <c r="CJ718" s="84" t="str">
        <f t="shared" si="361"/>
        <v/>
      </c>
      <c r="CK718" s="84">
        <f>IFERROR(FIND("CORPO DE BOMBEIROS",consulta_completa__11[[#This Row],[14 - Inst. Atuando no Local]]),0)</f>
        <v>0</v>
      </c>
      <c r="CL718" s="84" t="str">
        <f t="shared" si="362"/>
        <v/>
      </c>
      <c r="CM718" s="84">
        <f>IFERROR(FIND("POLÍCIA RODOVIÁRIA",consulta_completa__11[[#This Row],[14 - Inst. Atuando no Local]]),0)</f>
        <v>0</v>
      </c>
      <c r="CN718" s="84" t="str">
        <f t="shared" si="363"/>
        <v/>
      </c>
      <c r="CO718" s="84">
        <f>IFERROR(FIND("POLÍCIA MILITAR",consulta_completa__11[[#This Row],[14 - Inst. Atuando no Local]]),0)</f>
        <v>0</v>
      </c>
      <c r="CP718" s="84" t="str">
        <f t="shared" si="364"/>
        <v/>
      </c>
      <c r="CQ718" s="84">
        <f>IFERROR(FIND("POLÍCIA CIVIL",consulta_completa__11[[#This Row],[14 - Inst. Atuando no Local]]),0)</f>
        <v>0</v>
      </c>
      <c r="CR718" s="84" t="str">
        <f t="shared" si="365"/>
        <v/>
      </c>
      <c r="CS718" s="84">
        <f>IFERROR(FIND("MARINHA DO BRASIL",consulta_completa__11[[#This Row],[14 - Inst. Atuando no Local]]),0)</f>
        <v>0</v>
      </c>
      <c r="CT718" s="84" t="str">
        <f t="shared" si="366"/>
        <v/>
      </c>
      <c r="CU718" s="84">
        <f>IFERROR(FIND("EMPRESA ESPECIALIZADA EM ATENDIMENTO",consulta_completa__11[[#This Row],[14 - Inst. Atuando no Local]]),0)</f>
        <v>0</v>
      </c>
      <c r="CV718" s="84" t="str">
        <f t="shared" si="367"/>
        <v/>
      </c>
      <c r="CW718" s="84">
        <f>IFERROR(FIND("IBAMA",consulta_completa__11[[#This Row],[14 - Inst. Atuando no Local]]),0)</f>
        <v>0</v>
      </c>
      <c r="CX718" s="84" t="str">
        <f t="shared" si="368"/>
        <v/>
      </c>
      <c r="CY718" s="84" t="str">
        <f>IF(consulta_completa__11[[#This Row],[14 - Inst. Atuando no Local]]="","X","")</f>
        <v/>
      </c>
      <c r="CZ718" s="84">
        <f>IFERROR(FIND("OUTRA (S)",consulta_completa__11[[#This Row],[14 - Inst. Atuando no Local]]),0)</f>
        <v>0</v>
      </c>
      <c r="DA718" s="84" t="str">
        <f t="shared" si="369"/>
        <v/>
      </c>
      <c r="DB718" s="35" t="str">
        <f t="shared" si="370"/>
        <v>Sim</v>
      </c>
      <c r="DC718" s="35" t="str">
        <f t="shared" si="371"/>
        <v>Não</v>
      </c>
      <c r="DD718" s="35" t="str">
        <f t="shared" si="372"/>
        <v>Sim</v>
      </c>
      <c r="DE718" s="87" t="str">
        <f t="shared" si="343"/>
        <v/>
      </c>
    </row>
    <row r="719" spans="1:109">
      <c r="A719" s="14">
        <v>202510364826</v>
      </c>
      <c r="B719" s="1">
        <v>45932</v>
      </c>
      <c r="C719" t="s">
        <v>109</v>
      </c>
      <c r="D719" t="s">
        <v>161</v>
      </c>
      <c r="E719" t="s">
        <v>111</v>
      </c>
      <c r="F719" t="s">
        <v>112</v>
      </c>
      <c r="G719" t="s">
        <v>113</v>
      </c>
      <c r="H719" t="s">
        <v>114</v>
      </c>
      <c r="I719" t="s">
        <v>114</v>
      </c>
      <c r="J719" t="s">
        <v>5073</v>
      </c>
      <c r="K719" t="s">
        <v>6248</v>
      </c>
      <c r="L719" t="s">
        <v>6249</v>
      </c>
      <c r="M719" t="s">
        <v>118</v>
      </c>
      <c r="N719" t="s">
        <v>119</v>
      </c>
      <c r="O719" t="s">
        <v>239</v>
      </c>
      <c r="P719" t="s">
        <v>142</v>
      </c>
      <c r="Q719" t="s">
        <v>143</v>
      </c>
      <c r="R719" t="s">
        <v>123</v>
      </c>
      <c r="S719" t="s">
        <v>124</v>
      </c>
      <c r="T719" t="s">
        <v>3429</v>
      </c>
      <c r="U719" t="s">
        <v>6250</v>
      </c>
      <c r="V719" t="s">
        <v>6251</v>
      </c>
      <c r="Z719" t="s">
        <v>6252</v>
      </c>
      <c r="AA719" t="s">
        <v>113</v>
      </c>
      <c r="AB719" t="s">
        <v>1465</v>
      </c>
      <c r="AC719" t="s">
        <v>130</v>
      </c>
      <c r="AD719">
        <v>1</v>
      </c>
      <c r="AE719" t="s">
        <v>603</v>
      </c>
      <c r="AF719" t="s">
        <v>113</v>
      </c>
      <c r="AG719" t="s">
        <v>113</v>
      </c>
      <c r="AH719" t="s">
        <v>131</v>
      </c>
      <c r="AI719" t="s">
        <v>132</v>
      </c>
      <c r="AJ719" t="s">
        <v>131</v>
      </c>
      <c r="AK719" t="s">
        <v>6253</v>
      </c>
      <c r="AL719" t="s">
        <v>6254</v>
      </c>
      <c r="AM719" t="s">
        <v>135</v>
      </c>
      <c r="AN719" t="s">
        <v>113</v>
      </c>
      <c r="AO719" t="s">
        <v>113</v>
      </c>
      <c r="AQ719" t="s">
        <v>136</v>
      </c>
      <c r="AR719" t="s">
        <v>113</v>
      </c>
      <c r="AS719" t="s">
        <v>113</v>
      </c>
      <c r="AT719" t="s">
        <v>113</v>
      </c>
      <c r="AU719" t="s">
        <v>113</v>
      </c>
      <c r="AW719" t="s">
        <v>113</v>
      </c>
      <c r="AX719" s="82">
        <f>IFERROR(FIND("Óbitos/feridos",consulta_completa__11[[#This Row],[13 - Ocorrências/Ambientes Atingidos]]),0)</f>
        <v>0</v>
      </c>
      <c r="AY719" s="83" t="str">
        <f t="shared" si="344"/>
        <v/>
      </c>
      <c r="AZ719" s="82">
        <f>IFERROR(FIND("População afetada/evacuada",consulta_completa__11[[#This Row],[13 - Ocorrências/Ambientes Atingidos]]),0)</f>
        <v>0</v>
      </c>
      <c r="BA719" s="82" t="str">
        <f t="shared" si="345"/>
        <v/>
      </c>
      <c r="BB719" s="82">
        <f>IFERROR(FIND("Suspensão de abastecimento de água",consulta_completa__11[[#This Row],[13 - Ocorrências/Ambientes Atingidos]]),0)</f>
        <v>0</v>
      </c>
      <c r="BC719" s="83" t="str">
        <f t="shared" si="373"/>
        <v/>
      </c>
      <c r="BD719" s="82">
        <f>IFERROR(FIND("Rio/córrego",consulta_completa__11[[#This Row],[13 - Ocorrências/Ambientes Atingidos]]),0)</f>
        <v>0</v>
      </c>
      <c r="BE719" s="83" t="str">
        <f t="shared" si="346"/>
        <v/>
      </c>
      <c r="BF719" s="82">
        <f>IFERROR(FIND("Lago",consulta_completa__11[[#This Row],[13 - Ocorrências/Ambientes Atingidos]]),0)</f>
        <v>0</v>
      </c>
      <c r="BG719" s="83" t="str">
        <f t="shared" si="347"/>
        <v/>
      </c>
      <c r="BH719" s="82">
        <f>IFERROR(FIND("Mar",consulta_completa__11[[#This Row],[13 - Ocorrências/Ambientes Atingidos]]),0)</f>
        <v>1</v>
      </c>
      <c r="BI719" s="83" t="str">
        <f t="shared" si="348"/>
        <v>X</v>
      </c>
      <c r="BJ719" s="82">
        <f>IFERROR(FIND("Praia",consulta_completa__11[[#This Row],[13 - Ocorrências/Ambientes Atingidos]]),0)</f>
        <v>0</v>
      </c>
      <c r="BK719" s="83" t="str">
        <f t="shared" si="349"/>
        <v/>
      </c>
      <c r="BL719" s="82">
        <f>IFERROR(FIND("Solo",consulta_completa__11[[#This Row],[13 - Ocorrências/Ambientes Atingidos]]),0)</f>
        <v>0</v>
      </c>
      <c r="BM719" s="83" t="str">
        <f t="shared" si="350"/>
        <v/>
      </c>
      <c r="BN719" s="82">
        <f>IFERROR(FIND("Águas subterrâneas",consulta_completa__11[[#This Row],[13 - Ocorrências/Ambientes Atingidos]]),0)</f>
        <v>0</v>
      </c>
      <c r="BO719" s="83" t="str">
        <f t="shared" si="351"/>
        <v/>
      </c>
      <c r="BP719" s="82">
        <f>IFERROR(FIND("Atmosfera",consulta_completa__11[[#This Row],[13 - Ocorrências/Ambientes Atingidos]]),0)</f>
        <v>0</v>
      </c>
      <c r="BQ719" s="83" t="str">
        <f t="shared" si="352"/>
        <v/>
      </c>
      <c r="BR719" s="82">
        <f>IFERROR(FIND("Flora",consulta_completa__11[[#This Row],[13 - Ocorrências/Ambientes Atingidos]]),0)</f>
        <v>0</v>
      </c>
      <c r="BS719" s="83" t="str">
        <f t="shared" si="353"/>
        <v/>
      </c>
      <c r="BT719" s="82">
        <f>IFERROR(FIND("Fauna",consulta_completa__11[[#This Row],[13 - Ocorrências/Ambientes Atingidos]]),0)</f>
        <v>0</v>
      </c>
      <c r="BU719" s="83" t="str">
        <f t="shared" si="354"/>
        <v/>
      </c>
      <c r="BV719" s="82">
        <f>IFERROR(FIND("UC federal",consulta_completa__11[[#This Row],[13 - Ocorrências/Ambientes Atingidos]]),0)</f>
        <v>0</v>
      </c>
      <c r="BW719" s="83" t="str">
        <f t="shared" si="355"/>
        <v/>
      </c>
      <c r="BX719" s="82">
        <f>IFERROR(FIND("UC estadual/municipal",consulta_completa__11[[#This Row],[13 - Ocorrências/Ambientes Atingidos]]),0)</f>
        <v>0</v>
      </c>
      <c r="BY719" s="83" t="str">
        <f t="shared" si="356"/>
        <v/>
      </c>
      <c r="BZ719" s="82">
        <f>IFERROR(FIND("Outro(s)",consulta_completa__11[[#This Row],[13 - Ocorrências/Ambientes Atingidos]]),0)</f>
        <v>0</v>
      </c>
      <c r="CA719" s="83" t="str">
        <f t="shared" si="357"/>
        <v/>
      </c>
      <c r="CB719" s="82">
        <f>IFERROR(FIND("Sem dano",consulta_completa__11[[#This Row],[13 - Ocorrências/Ambientes Atingidos]]),0)</f>
        <v>0</v>
      </c>
      <c r="CC719" s="83" t="str">
        <f t="shared" si="358"/>
        <v/>
      </c>
      <c r="CD719" s="82" t="str">
        <f>IF(consulta_completa__11[[#This Row],[13 - Ocorrências/Ambientes Atingidos]]="","X","")</f>
        <v/>
      </c>
      <c r="CE719" s="84">
        <f>IFERROR(FIND("IBAMA",consulta_completa__11[[#This Row],[14 - Inst. Atuando no Local]]),0)</f>
        <v>0</v>
      </c>
      <c r="CF719" s="84" t="str">
        <f t="shared" si="359"/>
        <v/>
      </c>
      <c r="CG719" s="84">
        <f>IFERROR(FIND("OEMA",consulta_completa__11[[#This Row],[14 - Inst. Atuando no Local]]),0)</f>
        <v>0</v>
      </c>
      <c r="CH719" s="84" t="str">
        <f t="shared" si="360"/>
        <v/>
      </c>
      <c r="CI719" s="84">
        <f>IFERROR(FIND("DEFESA CIVIL",consulta_completa__11[[#This Row],[14 - Inst. Atuando no Local]]),0)</f>
        <v>0</v>
      </c>
      <c r="CJ719" s="84" t="str">
        <f t="shared" si="361"/>
        <v/>
      </c>
      <c r="CK719" s="84">
        <f>IFERROR(FIND("CORPO DE BOMBEIROS",consulta_completa__11[[#This Row],[14 - Inst. Atuando no Local]]),0)</f>
        <v>0</v>
      </c>
      <c r="CL719" s="84" t="str">
        <f t="shared" si="362"/>
        <v/>
      </c>
      <c r="CM719" s="84">
        <f>IFERROR(FIND("POLÍCIA RODOVIÁRIA",consulta_completa__11[[#This Row],[14 - Inst. Atuando no Local]]),0)</f>
        <v>0</v>
      </c>
      <c r="CN719" s="84" t="str">
        <f t="shared" si="363"/>
        <v/>
      </c>
      <c r="CO719" s="84">
        <f>IFERROR(FIND("POLÍCIA MILITAR",consulta_completa__11[[#This Row],[14 - Inst. Atuando no Local]]),0)</f>
        <v>0</v>
      </c>
      <c r="CP719" s="84" t="str">
        <f t="shared" si="364"/>
        <v/>
      </c>
      <c r="CQ719" s="84">
        <f>IFERROR(FIND("POLÍCIA CIVIL",consulta_completa__11[[#This Row],[14 - Inst. Atuando no Local]]),0)</f>
        <v>0</v>
      </c>
      <c r="CR719" s="84" t="str">
        <f t="shared" si="365"/>
        <v/>
      </c>
      <c r="CS719" s="84">
        <f>IFERROR(FIND("MARINHA DO BRASIL",consulta_completa__11[[#This Row],[14 - Inst. Atuando no Local]]),0)</f>
        <v>0</v>
      </c>
      <c r="CT719" s="84" t="str">
        <f t="shared" si="366"/>
        <v/>
      </c>
      <c r="CU719" s="84">
        <f>IFERROR(FIND("EMPRESA ESPECIALIZADA EM ATENDIMENTO",consulta_completa__11[[#This Row],[14 - Inst. Atuando no Local]]),0)</f>
        <v>0</v>
      </c>
      <c r="CV719" s="84" t="str">
        <f t="shared" si="367"/>
        <v/>
      </c>
      <c r="CW719" s="84">
        <f>IFERROR(FIND("IBAMA",consulta_completa__11[[#This Row],[14 - Inst. Atuando no Local]]),0)</f>
        <v>0</v>
      </c>
      <c r="CX719" s="84" t="str">
        <f t="shared" si="368"/>
        <v/>
      </c>
      <c r="CY719" s="84" t="str">
        <f>IF(consulta_completa__11[[#This Row],[14 - Inst. Atuando no Local]]="","X","")</f>
        <v/>
      </c>
      <c r="CZ719" s="84">
        <f>IFERROR(FIND("OUTRA (S)",consulta_completa__11[[#This Row],[14 - Inst. Atuando no Local]]),0)</f>
        <v>0</v>
      </c>
      <c r="DA719" s="84" t="str">
        <f t="shared" si="369"/>
        <v/>
      </c>
      <c r="DB719" s="35" t="str">
        <f t="shared" si="370"/>
        <v>Sim</v>
      </c>
      <c r="DC719" s="35" t="str">
        <f t="shared" si="371"/>
        <v>Não</v>
      </c>
      <c r="DD719" s="35" t="str">
        <f t="shared" si="372"/>
        <v>Sim</v>
      </c>
      <c r="DE719" s="87" t="str">
        <f t="shared" si="343"/>
        <v/>
      </c>
    </row>
    <row r="720" spans="1:109">
      <c r="A720" s="14">
        <v>202510650402</v>
      </c>
      <c r="B720" s="1">
        <v>45932</v>
      </c>
      <c r="C720" t="s">
        <v>109</v>
      </c>
      <c r="D720" t="s">
        <v>110</v>
      </c>
      <c r="E720" t="s">
        <v>139</v>
      </c>
      <c r="F720" t="s">
        <v>112</v>
      </c>
      <c r="G720" t="s">
        <v>113</v>
      </c>
      <c r="H720" t="s">
        <v>114</v>
      </c>
      <c r="I720" t="s">
        <v>114</v>
      </c>
      <c r="J720" t="s">
        <v>5073</v>
      </c>
      <c r="K720" t="s">
        <v>6255</v>
      </c>
      <c r="L720" t="s">
        <v>323</v>
      </c>
      <c r="M720" t="s">
        <v>118</v>
      </c>
      <c r="N720" t="s">
        <v>119</v>
      </c>
      <c r="O720" t="s">
        <v>239</v>
      </c>
      <c r="P720" t="s">
        <v>142</v>
      </c>
      <c r="Q720" t="s">
        <v>167</v>
      </c>
      <c r="R720" t="s">
        <v>123</v>
      </c>
      <c r="S720" t="s">
        <v>124</v>
      </c>
      <c r="T720" t="s">
        <v>478</v>
      </c>
      <c r="U720" t="s">
        <v>6256</v>
      </c>
      <c r="V720" t="s">
        <v>6257</v>
      </c>
      <c r="Z720" t="s">
        <v>6258</v>
      </c>
      <c r="AA720" t="s">
        <v>410</v>
      </c>
      <c r="AB720" t="s">
        <v>206</v>
      </c>
      <c r="AC720" t="s">
        <v>6259</v>
      </c>
      <c r="AD720">
        <v>1</v>
      </c>
      <c r="AE720" t="s">
        <v>206</v>
      </c>
      <c r="AF720" t="s">
        <v>113</v>
      </c>
      <c r="AG720" t="s">
        <v>113</v>
      </c>
      <c r="AH720" t="s">
        <v>131</v>
      </c>
      <c r="AI720" t="s">
        <v>132</v>
      </c>
      <c r="AJ720" t="s">
        <v>131</v>
      </c>
      <c r="AK720" t="s">
        <v>6260</v>
      </c>
      <c r="AL720" t="s">
        <v>6261</v>
      </c>
      <c r="AM720" t="s">
        <v>485</v>
      </c>
      <c r="AN720" t="s">
        <v>113</v>
      </c>
      <c r="AO720" t="s">
        <v>113</v>
      </c>
      <c r="AQ720" t="s">
        <v>486</v>
      </c>
      <c r="AR720" t="s">
        <v>113</v>
      </c>
      <c r="AS720" t="s">
        <v>113</v>
      </c>
      <c r="AT720" t="s">
        <v>113</v>
      </c>
      <c r="AU720" t="s">
        <v>113</v>
      </c>
      <c r="AW720" t="s">
        <v>113</v>
      </c>
      <c r="AX720" s="82">
        <f>IFERROR(FIND("Óbitos/feridos",consulta_completa__11[[#This Row],[13 - Ocorrências/Ambientes Atingidos]]),0)</f>
        <v>0</v>
      </c>
      <c r="AY720" s="83" t="str">
        <f t="shared" si="344"/>
        <v/>
      </c>
      <c r="AZ720" s="82">
        <f>IFERROR(FIND("População afetada/evacuada",consulta_completa__11[[#This Row],[13 - Ocorrências/Ambientes Atingidos]]),0)</f>
        <v>0</v>
      </c>
      <c r="BA720" s="82" t="str">
        <f t="shared" si="345"/>
        <v/>
      </c>
      <c r="BB720" s="82">
        <f>IFERROR(FIND("Suspensão de abastecimento de água",consulta_completa__11[[#This Row],[13 - Ocorrências/Ambientes Atingidos]]),0)</f>
        <v>0</v>
      </c>
      <c r="BC720" s="83" t="str">
        <f t="shared" si="373"/>
        <v/>
      </c>
      <c r="BD720" s="82">
        <f>IFERROR(FIND("Rio/córrego",consulta_completa__11[[#This Row],[13 - Ocorrências/Ambientes Atingidos]]),0)</f>
        <v>0</v>
      </c>
      <c r="BE720" s="83" t="str">
        <f t="shared" si="346"/>
        <v/>
      </c>
      <c r="BF720" s="82">
        <f>IFERROR(FIND("Lago",consulta_completa__11[[#This Row],[13 - Ocorrências/Ambientes Atingidos]]),0)</f>
        <v>0</v>
      </c>
      <c r="BG720" s="83" t="str">
        <f t="shared" si="347"/>
        <v/>
      </c>
      <c r="BH720" s="82">
        <f>IFERROR(FIND("Mar",consulta_completa__11[[#This Row],[13 - Ocorrências/Ambientes Atingidos]]),0)</f>
        <v>1</v>
      </c>
      <c r="BI720" s="83" t="str">
        <f t="shared" si="348"/>
        <v>X</v>
      </c>
      <c r="BJ720" s="82">
        <f>IFERROR(FIND("Praia",consulta_completa__11[[#This Row],[13 - Ocorrências/Ambientes Atingidos]]),0)</f>
        <v>0</v>
      </c>
      <c r="BK720" s="83" t="str">
        <f t="shared" si="349"/>
        <v/>
      </c>
      <c r="BL720" s="82">
        <f>IFERROR(FIND("Solo",consulta_completa__11[[#This Row],[13 - Ocorrências/Ambientes Atingidos]]),0)</f>
        <v>0</v>
      </c>
      <c r="BM720" s="83" t="str">
        <f t="shared" si="350"/>
        <v/>
      </c>
      <c r="BN720" s="82">
        <f>IFERROR(FIND("Águas subterrâneas",consulta_completa__11[[#This Row],[13 - Ocorrências/Ambientes Atingidos]]),0)</f>
        <v>0</v>
      </c>
      <c r="BO720" s="83" t="str">
        <f t="shared" si="351"/>
        <v/>
      </c>
      <c r="BP720" s="82">
        <f>IFERROR(FIND("Atmosfera",consulta_completa__11[[#This Row],[13 - Ocorrências/Ambientes Atingidos]]),0)</f>
        <v>0</v>
      </c>
      <c r="BQ720" s="83" t="str">
        <f t="shared" si="352"/>
        <v/>
      </c>
      <c r="BR720" s="82">
        <f>IFERROR(FIND("Flora",consulta_completa__11[[#This Row],[13 - Ocorrências/Ambientes Atingidos]]),0)</f>
        <v>0</v>
      </c>
      <c r="BS720" s="83" t="str">
        <f t="shared" si="353"/>
        <v/>
      </c>
      <c r="BT720" s="82">
        <f>IFERROR(FIND("Fauna",consulta_completa__11[[#This Row],[13 - Ocorrências/Ambientes Atingidos]]),0)</f>
        <v>0</v>
      </c>
      <c r="BU720" s="83" t="str">
        <f t="shared" si="354"/>
        <v/>
      </c>
      <c r="BV720" s="82">
        <f>IFERROR(FIND("UC federal",consulta_completa__11[[#This Row],[13 - Ocorrências/Ambientes Atingidos]]),0)</f>
        <v>0</v>
      </c>
      <c r="BW720" s="83" t="str">
        <f t="shared" si="355"/>
        <v/>
      </c>
      <c r="BX720" s="82">
        <f>IFERROR(FIND("UC estadual/municipal",consulta_completa__11[[#This Row],[13 - Ocorrências/Ambientes Atingidos]]),0)</f>
        <v>0</v>
      </c>
      <c r="BY720" s="83" t="str">
        <f t="shared" si="356"/>
        <v/>
      </c>
      <c r="BZ720" s="82">
        <f>IFERROR(FIND("Outro(s)",consulta_completa__11[[#This Row],[13 - Ocorrências/Ambientes Atingidos]]),0)</f>
        <v>0</v>
      </c>
      <c r="CA720" s="83" t="str">
        <f t="shared" si="357"/>
        <v/>
      </c>
      <c r="CB720" s="82">
        <f>IFERROR(FIND("Sem dano",consulta_completa__11[[#This Row],[13 - Ocorrências/Ambientes Atingidos]]),0)</f>
        <v>0</v>
      </c>
      <c r="CC720" s="83" t="str">
        <f t="shared" si="358"/>
        <v/>
      </c>
      <c r="CD720" s="82" t="str">
        <f>IF(consulta_completa__11[[#This Row],[13 - Ocorrências/Ambientes Atingidos]]="","X","")</f>
        <v/>
      </c>
      <c r="CE720" s="84">
        <f>IFERROR(FIND("IBAMA",consulta_completa__11[[#This Row],[14 - Inst. Atuando no Local]]),0)</f>
        <v>0</v>
      </c>
      <c r="CF720" s="84" t="str">
        <f t="shared" si="359"/>
        <v/>
      </c>
      <c r="CG720" s="84">
        <f>IFERROR(FIND("OEMA",consulta_completa__11[[#This Row],[14 - Inst. Atuando no Local]]),0)</f>
        <v>0</v>
      </c>
      <c r="CH720" s="84" t="str">
        <f t="shared" si="360"/>
        <v/>
      </c>
      <c r="CI720" s="84">
        <f>IFERROR(FIND("DEFESA CIVIL",consulta_completa__11[[#This Row],[14 - Inst. Atuando no Local]]),0)</f>
        <v>0</v>
      </c>
      <c r="CJ720" s="84" t="str">
        <f t="shared" si="361"/>
        <v/>
      </c>
      <c r="CK720" s="84">
        <f>IFERROR(FIND("CORPO DE BOMBEIROS",consulta_completa__11[[#This Row],[14 - Inst. Atuando no Local]]),0)</f>
        <v>0</v>
      </c>
      <c r="CL720" s="84" t="str">
        <f t="shared" si="362"/>
        <v/>
      </c>
      <c r="CM720" s="84">
        <f>IFERROR(FIND("POLÍCIA RODOVIÁRIA",consulta_completa__11[[#This Row],[14 - Inst. Atuando no Local]]),0)</f>
        <v>0</v>
      </c>
      <c r="CN720" s="84" t="str">
        <f t="shared" si="363"/>
        <v/>
      </c>
      <c r="CO720" s="84">
        <f>IFERROR(FIND("POLÍCIA MILITAR",consulta_completa__11[[#This Row],[14 - Inst. Atuando no Local]]),0)</f>
        <v>0</v>
      </c>
      <c r="CP720" s="84" t="str">
        <f t="shared" si="364"/>
        <v/>
      </c>
      <c r="CQ720" s="84">
        <f>IFERROR(FIND("POLÍCIA CIVIL",consulta_completa__11[[#This Row],[14 - Inst. Atuando no Local]]),0)</f>
        <v>0</v>
      </c>
      <c r="CR720" s="84" t="str">
        <f t="shared" si="365"/>
        <v/>
      </c>
      <c r="CS720" s="84">
        <f>IFERROR(FIND("MARINHA DO BRASIL",consulta_completa__11[[#This Row],[14 - Inst. Atuando no Local]]),0)</f>
        <v>0</v>
      </c>
      <c r="CT720" s="84" t="str">
        <f t="shared" si="366"/>
        <v/>
      </c>
      <c r="CU720" s="84">
        <f>IFERROR(FIND("EMPRESA ESPECIALIZADA EM ATENDIMENTO",consulta_completa__11[[#This Row],[14 - Inst. Atuando no Local]]),0)</f>
        <v>0</v>
      </c>
      <c r="CV720" s="84" t="str">
        <f t="shared" si="367"/>
        <v/>
      </c>
      <c r="CW720" s="84">
        <f>IFERROR(FIND("IBAMA",consulta_completa__11[[#This Row],[14 - Inst. Atuando no Local]]),0)</f>
        <v>0</v>
      </c>
      <c r="CX720" s="84" t="str">
        <f t="shared" si="368"/>
        <v/>
      </c>
      <c r="CY720" s="84" t="str">
        <f>IF(consulta_completa__11[[#This Row],[14 - Inst. Atuando no Local]]="","X","")</f>
        <v/>
      </c>
      <c r="CZ720" s="84">
        <f>IFERROR(FIND("OUTRA (S)",consulta_completa__11[[#This Row],[14 - Inst. Atuando no Local]]),0)</f>
        <v>0</v>
      </c>
      <c r="DA720" s="84" t="str">
        <f t="shared" si="369"/>
        <v/>
      </c>
      <c r="DB720" s="35" t="str">
        <f t="shared" si="370"/>
        <v>Sim</v>
      </c>
      <c r="DC720" s="35" t="str">
        <f t="shared" si="371"/>
        <v>Não</v>
      </c>
      <c r="DD720" s="35" t="str">
        <f t="shared" si="372"/>
        <v>Sim</v>
      </c>
      <c r="DE720" s="87" t="str">
        <f t="shared" si="343"/>
        <v/>
      </c>
    </row>
    <row r="721" spans="1:109">
      <c r="A721" s="14">
        <v>202510739648</v>
      </c>
      <c r="B721" s="1">
        <v>45932</v>
      </c>
      <c r="C721" t="s">
        <v>4990</v>
      </c>
      <c r="D721" t="s">
        <v>180</v>
      </c>
      <c r="E721" t="s">
        <v>139</v>
      </c>
      <c r="F721" t="s">
        <v>163</v>
      </c>
      <c r="G721" t="s">
        <v>113</v>
      </c>
      <c r="H721" t="s">
        <v>114</v>
      </c>
      <c r="I721" t="s">
        <v>114</v>
      </c>
      <c r="J721" t="s">
        <v>6262</v>
      </c>
      <c r="K721" t="s">
        <v>113</v>
      </c>
      <c r="L721" t="s">
        <v>113</v>
      </c>
      <c r="M721" t="s">
        <v>332</v>
      </c>
      <c r="N721" t="s">
        <v>141</v>
      </c>
      <c r="O721" t="s">
        <v>185</v>
      </c>
      <c r="P721" t="s">
        <v>142</v>
      </c>
      <c r="Q721" t="s">
        <v>122</v>
      </c>
      <c r="R721" t="s">
        <v>123</v>
      </c>
      <c r="S721" t="s">
        <v>113</v>
      </c>
      <c r="T721" t="s">
        <v>6263</v>
      </c>
      <c r="U721" t="s">
        <v>6264</v>
      </c>
      <c r="V721" t="s">
        <v>6265</v>
      </c>
      <c r="Z721" t="s">
        <v>6266</v>
      </c>
      <c r="AA721" t="s">
        <v>6267</v>
      </c>
      <c r="AB721" t="s">
        <v>113</v>
      </c>
      <c r="AC721" t="s">
        <v>113</v>
      </c>
      <c r="AE721" t="s">
        <v>2411</v>
      </c>
      <c r="AF721" t="s">
        <v>113</v>
      </c>
      <c r="AG721" t="s">
        <v>113</v>
      </c>
      <c r="AH721" t="s">
        <v>131</v>
      </c>
      <c r="AI721" t="s">
        <v>132</v>
      </c>
      <c r="AJ721" t="s">
        <v>131</v>
      </c>
      <c r="AK721" t="s">
        <v>6268</v>
      </c>
      <c r="AL721" t="s">
        <v>6269</v>
      </c>
      <c r="AM721" t="s">
        <v>153</v>
      </c>
      <c r="AN721" t="s">
        <v>154</v>
      </c>
      <c r="AO721" t="s">
        <v>155</v>
      </c>
      <c r="AP721">
        <v>6133161070</v>
      </c>
      <c r="AQ721" t="s">
        <v>156</v>
      </c>
      <c r="AR721" t="s">
        <v>113</v>
      </c>
      <c r="AS721" t="s">
        <v>113</v>
      </c>
      <c r="AT721" t="s">
        <v>113</v>
      </c>
      <c r="AU721" t="s">
        <v>113</v>
      </c>
      <c r="AW721" t="s">
        <v>113</v>
      </c>
      <c r="AX721" s="82">
        <f>IFERROR(FIND("Óbitos/feridos",consulta_completa__11[[#This Row],[13 - Ocorrências/Ambientes Atingidos]]),0)</f>
        <v>0</v>
      </c>
      <c r="AY721" s="83" t="str">
        <f t="shared" si="344"/>
        <v/>
      </c>
      <c r="AZ721" s="82">
        <f>IFERROR(FIND("População afetada/evacuada",consulta_completa__11[[#This Row],[13 - Ocorrências/Ambientes Atingidos]]),0)</f>
        <v>0</v>
      </c>
      <c r="BA721" s="82" t="str">
        <f t="shared" si="345"/>
        <v/>
      </c>
      <c r="BB721" s="82">
        <f>IFERROR(FIND("Suspensão de abastecimento de água",consulta_completa__11[[#This Row],[13 - Ocorrências/Ambientes Atingidos]]),0)</f>
        <v>0</v>
      </c>
      <c r="BC721" s="83" t="str">
        <f t="shared" si="373"/>
        <v/>
      </c>
      <c r="BD721" s="82">
        <f>IFERROR(FIND("Rio/córrego",consulta_completa__11[[#This Row],[13 - Ocorrências/Ambientes Atingidos]]),0)</f>
        <v>1</v>
      </c>
      <c r="BE721" s="83" t="str">
        <f t="shared" si="346"/>
        <v>X</v>
      </c>
      <c r="BF721" s="82">
        <f>IFERROR(FIND("Lago",consulta_completa__11[[#This Row],[13 - Ocorrências/Ambientes Atingidos]]),0)</f>
        <v>0</v>
      </c>
      <c r="BG721" s="83" t="str">
        <f t="shared" si="347"/>
        <v/>
      </c>
      <c r="BH721" s="82">
        <f>IFERROR(FIND("Mar",consulta_completa__11[[#This Row],[13 - Ocorrências/Ambientes Atingidos]]),0)</f>
        <v>0</v>
      </c>
      <c r="BI721" s="83" t="str">
        <f t="shared" si="348"/>
        <v/>
      </c>
      <c r="BJ721" s="82">
        <f>IFERROR(FIND("Praia",consulta_completa__11[[#This Row],[13 - Ocorrências/Ambientes Atingidos]]),0)</f>
        <v>0</v>
      </c>
      <c r="BK721" s="83" t="str">
        <f t="shared" si="349"/>
        <v/>
      </c>
      <c r="BL721" s="82">
        <f>IFERROR(FIND("Solo",consulta_completa__11[[#This Row],[13 - Ocorrências/Ambientes Atingidos]]),0)</f>
        <v>0</v>
      </c>
      <c r="BM721" s="83" t="str">
        <f t="shared" si="350"/>
        <v/>
      </c>
      <c r="BN721" s="82">
        <f>IFERROR(FIND("Águas subterrâneas",consulta_completa__11[[#This Row],[13 - Ocorrências/Ambientes Atingidos]]),0)</f>
        <v>0</v>
      </c>
      <c r="BO721" s="83" t="str">
        <f t="shared" si="351"/>
        <v/>
      </c>
      <c r="BP721" s="82">
        <f>IFERROR(FIND("Atmosfera",consulta_completa__11[[#This Row],[13 - Ocorrências/Ambientes Atingidos]]),0)</f>
        <v>0</v>
      </c>
      <c r="BQ721" s="83" t="str">
        <f t="shared" si="352"/>
        <v/>
      </c>
      <c r="BR721" s="82">
        <f>IFERROR(FIND("Flora",consulta_completa__11[[#This Row],[13 - Ocorrências/Ambientes Atingidos]]),0)</f>
        <v>0</v>
      </c>
      <c r="BS721" s="83" t="str">
        <f t="shared" si="353"/>
        <v/>
      </c>
      <c r="BT721" s="82">
        <f>IFERROR(FIND("Fauna",consulta_completa__11[[#This Row],[13 - Ocorrências/Ambientes Atingidos]]),0)</f>
        <v>0</v>
      </c>
      <c r="BU721" s="83" t="str">
        <f t="shared" si="354"/>
        <v/>
      </c>
      <c r="BV721" s="82">
        <f>IFERROR(FIND("UC federal",consulta_completa__11[[#This Row],[13 - Ocorrências/Ambientes Atingidos]]),0)</f>
        <v>0</v>
      </c>
      <c r="BW721" s="83" t="str">
        <f t="shared" si="355"/>
        <v/>
      </c>
      <c r="BX721" s="82">
        <f>IFERROR(FIND("UC estadual/municipal",consulta_completa__11[[#This Row],[13 - Ocorrências/Ambientes Atingidos]]),0)</f>
        <v>0</v>
      </c>
      <c r="BY721" s="83" t="str">
        <f t="shared" si="356"/>
        <v/>
      </c>
      <c r="BZ721" s="82">
        <f>IFERROR(FIND("Outro(s)",consulta_completa__11[[#This Row],[13 - Ocorrências/Ambientes Atingidos]]),0)</f>
        <v>0</v>
      </c>
      <c r="CA721" s="83" t="str">
        <f t="shared" si="357"/>
        <v/>
      </c>
      <c r="CB721" s="82">
        <f>IFERROR(FIND("Sem dano",consulta_completa__11[[#This Row],[13 - Ocorrências/Ambientes Atingidos]]),0)</f>
        <v>0</v>
      </c>
      <c r="CC721" s="83" t="str">
        <f t="shared" si="358"/>
        <v/>
      </c>
      <c r="CD721" s="82" t="str">
        <f>IF(consulta_completa__11[[#This Row],[13 - Ocorrências/Ambientes Atingidos]]="","X","")</f>
        <v/>
      </c>
      <c r="CE721" s="84">
        <f>IFERROR(FIND("IBAMA",consulta_completa__11[[#This Row],[14 - Inst. Atuando no Local]]),0)</f>
        <v>0</v>
      </c>
      <c r="CF721" s="84" t="str">
        <f t="shared" si="359"/>
        <v/>
      </c>
      <c r="CG721" s="84">
        <f>IFERROR(FIND("OEMA",consulta_completa__11[[#This Row],[14 - Inst. Atuando no Local]]),0)</f>
        <v>0</v>
      </c>
      <c r="CH721" s="84" t="str">
        <f t="shared" si="360"/>
        <v/>
      </c>
      <c r="CI721" s="84">
        <f>IFERROR(FIND("DEFESA CIVIL",consulta_completa__11[[#This Row],[14 - Inst. Atuando no Local]]),0)</f>
        <v>0</v>
      </c>
      <c r="CJ721" s="84" t="str">
        <f t="shared" si="361"/>
        <v/>
      </c>
      <c r="CK721" s="84">
        <f>IFERROR(FIND("CORPO DE BOMBEIROS",consulta_completa__11[[#This Row],[14 - Inst. Atuando no Local]]),0)</f>
        <v>0</v>
      </c>
      <c r="CL721" s="84" t="str">
        <f t="shared" si="362"/>
        <v/>
      </c>
      <c r="CM721" s="84">
        <f>IFERROR(FIND("POLÍCIA RODOVIÁRIA",consulta_completa__11[[#This Row],[14 - Inst. Atuando no Local]]),0)</f>
        <v>0</v>
      </c>
      <c r="CN721" s="84" t="str">
        <f t="shared" si="363"/>
        <v/>
      </c>
      <c r="CO721" s="84">
        <f>IFERROR(FIND("POLÍCIA MILITAR",consulta_completa__11[[#This Row],[14 - Inst. Atuando no Local]]),0)</f>
        <v>0</v>
      </c>
      <c r="CP721" s="84" t="str">
        <f t="shared" si="364"/>
        <v/>
      </c>
      <c r="CQ721" s="84">
        <f>IFERROR(FIND("POLÍCIA CIVIL",consulta_completa__11[[#This Row],[14 - Inst. Atuando no Local]]),0)</f>
        <v>0</v>
      </c>
      <c r="CR721" s="84" t="str">
        <f t="shared" si="365"/>
        <v/>
      </c>
      <c r="CS721" s="84">
        <f>IFERROR(FIND("MARINHA DO BRASIL",consulta_completa__11[[#This Row],[14 - Inst. Atuando no Local]]),0)</f>
        <v>0</v>
      </c>
      <c r="CT721" s="84" t="str">
        <f t="shared" si="366"/>
        <v/>
      </c>
      <c r="CU721" s="84">
        <f>IFERROR(FIND("EMPRESA ESPECIALIZADA EM ATENDIMENTO",consulta_completa__11[[#This Row],[14 - Inst. Atuando no Local]]),0)</f>
        <v>0</v>
      </c>
      <c r="CV721" s="84" t="str">
        <f t="shared" si="367"/>
        <v/>
      </c>
      <c r="CW721" s="84">
        <f>IFERROR(FIND("IBAMA",consulta_completa__11[[#This Row],[14 - Inst. Atuando no Local]]),0)</f>
        <v>0</v>
      </c>
      <c r="CX721" s="84" t="str">
        <f t="shared" si="368"/>
        <v/>
      </c>
      <c r="CY721" s="84" t="str">
        <f>IF(consulta_completa__11[[#This Row],[14 - Inst. Atuando no Local]]="","X","")</f>
        <v/>
      </c>
      <c r="CZ721" s="84">
        <f>IFERROR(FIND("OUTRA (S)",consulta_completa__11[[#This Row],[14 - Inst. Atuando no Local]]),0)</f>
        <v>0</v>
      </c>
      <c r="DA721" s="84" t="str">
        <f t="shared" si="369"/>
        <v/>
      </c>
      <c r="DB721" s="35" t="str">
        <f t="shared" si="370"/>
        <v>Sim</v>
      </c>
      <c r="DC721" s="35" t="str">
        <f t="shared" si="371"/>
        <v>Não</v>
      </c>
      <c r="DD721" s="35" t="str">
        <f t="shared" si="372"/>
        <v>Sim</v>
      </c>
      <c r="DE721" s="87" t="str">
        <f t="shared" si="343"/>
        <v/>
      </c>
    </row>
    <row r="722" spans="1:109">
      <c r="A722" s="14">
        <v>202510925231</v>
      </c>
      <c r="B722" s="1">
        <v>45933</v>
      </c>
      <c r="C722" t="s">
        <v>238</v>
      </c>
      <c r="D722" t="s">
        <v>212</v>
      </c>
      <c r="E722" t="s">
        <v>111</v>
      </c>
      <c r="F722" t="s">
        <v>112</v>
      </c>
      <c r="G722" t="s">
        <v>311</v>
      </c>
      <c r="H722" t="s">
        <v>6270</v>
      </c>
      <c r="I722" t="s">
        <v>117</v>
      </c>
      <c r="J722" t="s">
        <v>113</v>
      </c>
      <c r="K722" t="s">
        <v>114</v>
      </c>
      <c r="L722" t="s">
        <v>114</v>
      </c>
      <c r="M722" t="s">
        <v>118</v>
      </c>
      <c r="N722" t="s">
        <v>113</v>
      </c>
      <c r="O722" t="s">
        <v>239</v>
      </c>
      <c r="P722" t="s">
        <v>200</v>
      </c>
      <c r="Q722" t="s">
        <v>122</v>
      </c>
      <c r="R722" t="s">
        <v>123</v>
      </c>
      <c r="S722" t="s">
        <v>201</v>
      </c>
      <c r="T722" t="s">
        <v>240</v>
      </c>
      <c r="U722" t="s">
        <v>113</v>
      </c>
      <c r="V722" t="s">
        <v>113</v>
      </c>
      <c r="Z722" t="s">
        <v>242</v>
      </c>
      <c r="AA722" t="s">
        <v>6271</v>
      </c>
      <c r="AB722" t="s">
        <v>248</v>
      </c>
      <c r="AC722" t="s">
        <v>244</v>
      </c>
      <c r="AD722">
        <v>1</v>
      </c>
      <c r="AE722" t="s">
        <v>113</v>
      </c>
      <c r="AF722" t="s">
        <v>113</v>
      </c>
      <c r="AG722" t="s">
        <v>113</v>
      </c>
      <c r="AH722" t="s">
        <v>131</v>
      </c>
      <c r="AI722" t="s">
        <v>131</v>
      </c>
      <c r="AJ722" t="s">
        <v>131</v>
      </c>
      <c r="AK722" t="s">
        <v>6272</v>
      </c>
      <c r="AL722" t="s">
        <v>6273</v>
      </c>
      <c r="AM722" t="s">
        <v>247</v>
      </c>
      <c r="AN722" t="s">
        <v>248</v>
      </c>
      <c r="AO722" t="s">
        <v>6274</v>
      </c>
      <c r="AQ722" t="s">
        <v>250</v>
      </c>
      <c r="AR722" t="s">
        <v>113</v>
      </c>
      <c r="AS722" t="s">
        <v>113</v>
      </c>
      <c r="AT722" t="s">
        <v>6275</v>
      </c>
      <c r="AU722" t="s">
        <v>252</v>
      </c>
      <c r="AV722">
        <v>224000000</v>
      </c>
      <c r="AW722" t="s">
        <v>159</v>
      </c>
      <c r="AX722" s="82">
        <f>IFERROR(FIND("Óbitos/feridos",consulta_completa__11[[#This Row],[13 - Ocorrências/Ambientes Atingidos]]),0)</f>
        <v>0</v>
      </c>
      <c r="AY722" s="83" t="str">
        <f t="shared" si="344"/>
        <v/>
      </c>
      <c r="AZ722" s="82">
        <f>IFERROR(FIND("População afetada/evacuada",consulta_completa__11[[#This Row],[13 - Ocorrências/Ambientes Atingidos]]),0)</f>
        <v>0</v>
      </c>
      <c r="BA722" s="82" t="str">
        <f t="shared" si="345"/>
        <v/>
      </c>
      <c r="BB722" s="82">
        <f>IFERROR(FIND("Suspensão de abastecimento de água",consulta_completa__11[[#This Row],[13 - Ocorrências/Ambientes Atingidos]]),0)</f>
        <v>0</v>
      </c>
      <c r="BC722" s="83" t="str">
        <f t="shared" si="373"/>
        <v/>
      </c>
      <c r="BD722" s="82">
        <f>IFERROR(FIND("Rio/córrego",consulta_completa__11[[#This Row],[13 - Ocorrências/Ambientes Atingidos]]),0)</f>
        <v>0</v>
      </c>
      <c r="BE722" s="83" t="str">
        <f t="shared" si="346"/>
        <v/>
      </c>
      <c r="BF722" s="82">
        <f>IFERROR(FIND("Lago",consulta_completa__11[[#This Row],[13 - Ocorrências/Ambientes Atingidos]]),0)</f>
        <v>0</v>
      </c>
      <c r="BG722" s="83" t="str">
        <f t="shared" si="347"/>
        <v/>
      </c>
      <c r="BH722" s="82">
        <f>IFERROR(FIND("Mar",consulta_completa__11[[#This Row],[13 - Ocorrências/Ambientes Atingidos]]),0)</f>
        <v>1</v>
      </c>
      <c r="BI722" s="83" t="str">
        <f t="shared" si="348"/>
        <v>X</v>
      </c>
      <c r="BJ722" s="82">
        <f>IFERROR(FIND("Praia",consulta_completa__11[[#This Row],[13 - Ocorrências/Ambientes Atingidos]]),0)</f>
        <v>0</v>
      </c>
      <c r="BK722" s="83" t="str">
        <f t="shared" si="349"/>
        <v/>
      </c>
      <c r="BL722" s="82">
        <f>IFERROR(FIND("Solo",consulta_completa__11[[#This Row],[13 - Ocorrências/Ambientes Atingidos]]),0)</f>
        <v>0</v>
      </c>
      <c r="BM722" s="83" t="str">
        <f t="shared" si="350"/>
        <v/>
      </c>
      <c r="BN722" s="82">
        <f>IFERROR(FIND("Águas subterrâneas",consulta_completa__11[[#This Row],[13 - Ocorrências/Ambientes Atingidos]]),0)</f>
        <v>0</v>
      </c>
      <c r="BO722" s="83" t="str">
        <f t="shared" si="351"/>
        <v/>
      </c>
      <c r="BP722" s="82">
        <f>IFERROR(FIND("Atmosfera",consulta_completa__11[[#This Row],[13 - Ocorrências/Ambientes Atingidos]]),0)</f>
        <v>0</v>
      </c>
      <c r="BQ722" s="83" t="str">
        <f t="shared" si="352"/>
        <v/>
      </c>
      <c r="BR722" s="82">
        <f>IFERROR(FIND("Flora",consulta_completa__11[[#This Row],[13 - Ocorrências/Ambientes Atingidos]]),0)</f>
        <v>0</v>
      </c>
      <c r="BS722" s="83" t="str">
        <f t="shared" si="353"/>
        <v/>
      </c>
      <c r="BT722" s="82">
        <f>IFERROR(FIND("Fauna",consulta_completa__11[[#This Row],[13 - Ocorrências/Ambientes Atingidos]]),0)</f>
        <v>0</v>
      </c>
      <c r="BU722" s="83" t="str">
        <f t="shared" si="354"/>
        <v/>
      </c>
      <c r="BV722" s="82">
        <f>IFERROR(FIND("UC federal",consulta_completa__11[[#This Row],[13 - Ocorrências/Ambientes Atingidos]]),0)</f>
        <v>0</v>
      </c>
      <c r="BW722" s="83" t="str">
        <f t="shared" si="355"/>
        <v/>
      </c>
      <c r="BX722" s="82">
        <f>IFERROR(FIND("UC estadual/municipal",consulta_completa__11[[#This Row],[13 - Ocorrências/Ambientes Atingidos]]),0)</f>
        <v>0</v>
      </c>
      <c r="BY722" s="83" t="str">
        <f t="shared" si="356"/>
        <v/>
      </c>
      <c r="BZ722" s="82">
        <f>IFERROR(FIND("Outro(s)",consulta_completa__11[[#This Row],[13 - Ocorrências/Ambientes Atingidos]]),0)</f>
        <v>0</v>
      </c>
      <c r="CA722" s="83" t="str">
        <f t="shared" si="357"/>
        <v/>
      </c>
      <c r="CB722" s="82">
        <f>IFERROR(FIND("Sem dano",consulta_completa__11[[#This Row],[13 - Ocorrências/Ambientes Atingidos]]),0)</f>
        <v>0</v>
      </c>
      <c r="CC722" s="83" t="str">
        <f t="shared" si="358"/>
        <v/>
      </c>
      <c r="CD722" s="82" t="str">
        <f>IF(consulta_completa__11[[#This Row],[13 - Ocorrências/Ambientes Atingidos]]="","X","")</f>
        <v/>
      </c>
      <c r="CE722" s="84">
        <f>IFERROR(FIND("IBAMA",consulta_completa__11[[#This Row],[14 - Inst. Atuando no Local]]),0)</f>
        <v>0</v>
      </c>
      <c r="CF722" s="84" t="str">
        <f t="shared" si="359"/>
        <v/>
      </c>
      <c r="CG722" s="84">
        <f>IFERROR(FIND("OEMA",consulta_completa__11[[#This Row],[14 - Inst. Atuando no Local]]),0)</f>
        <v>0</v>
      </c>
      <c r="CH722" s="84" t="str">
        <f t="shared" si="360"/>
        <v/>
      </c>
      <c r="CI722" s="84">
        <f>IFERROR(FIND("DEFESA CIVIL",consulta_completa__11[[#This Row],[14 - Inst. Atuando no Local]]),0)</f>
        <v>0</v>
      </c>
      <c r="CJ722" s="84" t="str">
        <f t="shared" si="361"/>
        <v/>
      </c>
      <c r="CK722" s="84">
        <f>IFERROR(FIND("CORPO DE BOMBEIROS",consulta_completa__11[[#This Row],[14 - Inst. Atuando no Local]]),0)</f>
        <v>0</v>
      </c>
      <c r="CL722" s="84" t="str">
        <f t="shared" si="362"/>
        <v/>
      </c>
      <c r="CM722" s="84">
        <f>IFERROR(FIND("POLÍCIA RODOVIÁRIA",consulta_completa__11[[#This Row],[14 - Inst. Atuando no Local]]),0)</f>
        <v>0</v>
      </c>
      <c r="CN722" s="84" t="str">
        <f t="shared" si="363"/>
        <v/>
      </c>
      <c r="CO722" s="84">
        <f>IFERROR(FIND("POLÍCIA MILITAR",consulta_completa__11[[#This Row],[14 - Inst. Atuando no Local]]),0)</f>
        <v>0</v>
      </c>
      <c r="CP722" s="84" t="str">
        <f t="shared" si="364"/>
        <v/>
      </c>
      <c r="CQ722" s="84">
        <f>IFERROR(FIND("POLÍCIA CIVIL",consulta_completa__11[[#This Row],[14 - Inst. Atuando no Local]]),0)</f>
        <v>0</v>
      </c>
      <c r="CR722" s="84" t="str">
        <f t="shared" si="365"/>
        <v/>
      </c>
      <c r="CS722" s="84">
        <f>IFERROR(FIND("MARINHA DO BRASIL",consulta_completa__11[[#This Row],[14 - Inst. Atuando no Local]]),0)</f>
        <v>0</v>
      </c>
      <c r="CT722" s="84" t="str">
        <f t="shared" si="366"/>
        <v/>
      </c>
      <c r="CU722" s="84">
        <f>IFERROR(FIND("EMPRESA ESPECIALIZADA EM ATENDIMENTO",consulta_completa__11[[#This Row],[14 - Inst. Atuando no Local]]),0)</f>
        <v>0</v>
      </c>
      <c r="CV722" s="84" t="str">
        <f t="shared" si="367"/>
        <v/>
      </c>
      <c r="CW722" s="84">
        <f>IFERROR(FIND("IBAMA",consulta_completa__11[[#This Row],[14 - Inst. Atuando no Local]]),0)</f>
        <v>0</v>
      </c>
      <c r="CX722" s="84" t="str">
        <f t="shared" si="368"/>
        <v/>
      </c>
      <c r="CY722" s="84" t="str">
        <f>IF(consulta_completa__11[[#This Row],[14 - Inst. Atuando no Local]]="","X","")</f>
        <v>X</v>
      </c>
      <c r="CZ722" s="84">
        <f>IFERROR(FIND("OUTRA (S)",consulta_completa__11[[#This Row],[14 - Inst. Atuando no Local]]),0)</f>
        <v>0</v>
      </c>
      <c r="DA722" s="84" t="str">
        <f t="shared" si="369"/>
        <v/>
      </c>
      <c r="DB722" s="35" t="str">
        <f t="shared" si="370"/>
        <v>Sim</v>
      </c>
      <c r="DC722" s="35" t="str">
        <f t="shared" si="371"/>
        <v>Não</v>
      </c>
      <c r="DD722" s="35" t="str">
        <f t="shared" si="372"/>
        <v>Sim</v>
      </c>
      <c r="DE722" s="87" t="str">
        <f t="shared" si="343"/>
        <v/>
      </c>
    </row>
    <row r="723" spans="1:109">
      <c r="A723" s="14">
        <v>202510646815</v>
      </c>
      <c r="B723" s="1">
        <v>45934</v>
      </c>
      <c r="C723" t="s">
        <v>109</v>
      </c>
      <c r="D723" t="s">
        <v>110</v>
      </c>
      <c r="E723" t="s">
        <v>111</v>
      </c>
      <c r="F723" t="s">
        <v>112</v>
      </c>
      <c r="G723" t="s">
        <v>113</v>
      </c>
      <c r="H723" t="s">
        <v>114</v>
      </c>
      <c r="I723" t="s">
        <v>114</v>
      </c>
      <c r="J723" t="s">
        <v>2043</v>
      </c>
      <c r="K723" t="s">
        <v>6276</v>
      </c>
      <c r="L723" t="s">
        <v>117</v>
      </c>
      <c r="M723" t="s">
        <v>118</v>
      </c>
      <c r="N723" t="s">
        <v>119</v>
      </c>
      <c r="O723" t="s">
        <v>239</v>
      </c>
      <c r="P723" t="s">
        <v>229</v>
      </c>
      <c r="Q723" t="s">
        <v>122</v>
      </c>
      <c r="R723" t="s">
        <v>123</v>
      </c>
      <c r="S723" t="s">
        <v>124</v>
      </c>
      <c r="T723" t="s">
        <v>3435</v>
      </c>
      <c r="U723" t="s">
        <v>6277</v>
      </c>
      <c r="V723" t="s">
        <v>6278</v>
      </c>
      <c r="Z723" t="s">
        <v>6279</v>
      </c>
      <c r="AA723" t="s">
        <v>6280</v>
      </c>
      <c r="AB723" t="s">
        <v>206</v>
      </c>
      <c r="AC723" t="s">
        <v>482</v>
      </c>
      <c r="AD723">
        <v>1</v>
      </c>
      <c r="AE723" t="s">
        <v>206</v>
      </c>
      <c r="AF723" t="s">
        <v>113</v>
      </c>
      <c r="AG723" t="s">
        <v>113</v>
      </c>
      <c r="AH723" t="s">
        <v>131</v>
      </c>
      <c r="AI723" t="s">
        <v>132</v>
      </c>
      <c r="AJ723" t="s">
        <v>131</v>
      </c>
      <c r="AK723" t="s">
        <v>6281</v>
      </c>
      <c r="AL723" t="s">
        <v>6282</v>
      </c>
      <c r="AM723" t="s">
        <v>485</v>
      </c>
      <c r="AN723" t="s">
        <v>113</v>
      </c>
      <c r="AO723" t="s">
        <v>113</v>
      </c>
      <c r="AQ723" t="s">
        <v>486</v>
      </c>
      <c r="AR723" t="s">
        <v>113</v>
      </c>
      <c r="AS723" t="s">
        <v>113</v>
      </c>
      <c r="AT723" t="s">
        <v>113</v>
      </c>
      <c r="AU723" t="s">
        <v>113</v>
      </c>
      <c r="AW723" t="s">
        <v>113</v>
      </c>
      <c r="AX723" s="82">
        <f>IFERROR(FIND("Óbitos/feridos",consulta_completa__11[[#This Row],[13 - Ocorrências/Ambientes Atingidos]]),0)</f>
        <v>0</v>
      </c>
      <c r="AY723" s="83" t="str">
        <f t="shared" si="344"/>
        <v/>
      </c>
      <c r="AZ723" s="82">
        <f>IFERROR(FIND("População afetada/evacuada",consulta_completa__11[[#This Row],[13 - Ocorrências/Ambientes Atingidos]]),0)</f>
        <v>0</v>
      </c>
      <c r="BA723" s="82" t="str">
        <f t="shared" si="345"/>
        <v/>
      </c>
      <c r="BB723" s="82">
        <f>IFERROR(FIND("Suspensão de abastecimento de água",consulta_completa__11[[#This Row],[13 - Ocorrências/Ambientes Atingidos]]),0)</f>
        <v>0</v>
      </c>
      <c r="BC723" s="83" t="str">
        <f t="shared" si="373"/>
        <v/>
      </c>
      <c r="BD723" s="82">
        <f>IFERROR(FIND("Rio/córrego",consulta_completa__11[[#This Row],[13 - Ocorrências/Ambientes Atingidos]]),0)</f>
        <v>0</v>
      </c>
      <c r="BE723" s="83" t="str">
        <f t="shared" si="346"/>
        <v/>
      </c>
      <c r="BF723" s="82">
        <f>IFERROR(FIND("Lago",consulta_completa__11[[#This Row],[13 - Ocorrências/Ambientes Atingidos]]),0)</f>
        <v>0</v>
      </c>
      <c r="BG723" s="83" t="str">
        <f t="shared" si="347"/>
        <v/>
      </c>
      <c r="BH723" s="82">
        <f>IFERROR(FIND("Mar",consulta_completa__11[[#This Row],[13 - Ocorrências/Ambientes Atingidos]]),0)</f>
        <v>1</v>
      </c>
      <c r="BI723" s="83" t="str">
        <f t="shared" si="348"/>
        <v>X</v>
      </c>
      <c r="BJ723" s="82">
        <f>IFERROR(FIND("Praia",consulta_completa__11[[#This Row],[13 - Ocorrências/Ambientes Atingidos]]),0)</f>
        <v>0</v>
      </c>
      <c r="BK723" s="83" t="str">
        <f t="shared" si="349"/>
        <v/>
      </c>
      <c r="BL723" s="82">
        <f>IFERROR(FIND("Solo",consulta_completa__11[[#This Row],[13 - Ocorrências/Ambientes Atingidos]]),0)</f>
        <v>0</v>
      </c>
      <c r="BM723" s="83" t="str">
        <f t="shared" si="350"/>
        <v/>
      </c>
      <c r="BN723" s="82">
        <f>IFERROR(FIND("Águas subterrâneas",consulta_completa__11[[#This Row],[13 - Ocorrências/Ambientes Atingidos]]),0)</f>
        <v>0</v>
      </c>
      <c r="BO723" s="83" t="str">
        <f t="shared" si="351"/>
        <v/>
      </c>
      <c r="BP723" s="82">
        <f>IFERROR(FIND("Atmosfera",consulta_completa__11[[#This Row],[13 - Ocorrências/Ambientes Atingidos]]),0)</f>
        <v>0</v>
      </c>
      <c r="BQ723" s="83" t="str">
        <f t="shared" si="352"/>
        <v/>
      </c>
      <c r="BR723" s="82">
        <f>IFERROR(FIND("Flora",consulta_completa__11[[#This Row],[13 - Ocorrências/Ambientes Atingidos]]),0)</f>
        <v>0</v>
      </c>
      <c r="BS723" s="83" t="str">
        <f t="shared" si="353"/>
        <v/>
      </c>
      <c r="BT723" s="82">
        <f>IFERROR(FIND("Fauna",consulta_completa__11[[#This Row],[13 - Ocorrências/Ambientes Atingidos]]),0)</f>
        <v>0</v>
      </c>
      <c r="BU723" s="83" t="str">
        <f t="shared" si="354"/>
        <v/>
      </c>
      <c r="BV723" s="82">
        <f>IFERROR(FIND("UC federal",consulta_completa__11[[#This Row],[13 - Ocorrências/Ambientes Atingidos]]),0)</f>
        <v>0</v>
      </c>
      <c r="BW723" s="83" t="str">
        <f t="shared" si="355"/>
        <v/>
      </c>
      <c r="BX723" s="82">
        <f>IFERROR(FIND("UC estadual/municipal",consulta_completa__11[[#This Row],[13 - Ocorrências/Ambientes Atingidos]]),0)</f>
        <v>0</v>
      </c>
      <c r="BY723" s="83" t="str">
        <f t="shared" si="356"/>
        <v/>
      </c>
      <c r="BZ723" s="82">
        <f>IFERROR(FIND("Outro(s)",consulta_completa__11[[#This Row],[13 - Ocorrências/Ambientes Atingidos]]),0)</f>
        <v>0</v>
      </c>
      <c r="CA723" s="83" t="str">
        <f t="shared" si="357"/>
        <v/>
      </c>
      <c r="CB723" s="82">
        <f>IFERROR(FIND("Sem dano",consulta_completa__11[[#This Row],[13 - Ocorrências/Ambientes Atingidos]]),0)</f>
        <v>0</v>
      </c>
      <c r="CC723" s="83" t="str">
        <f t="shared" si="358"/>
        <v/>
      </c>
      <c r="CD723" s="82" t="str">
        <f>IF(consulta_completa__11[[#This Row],[13 - Ocorrências/Ambientes Atingidos]]="","X","")</f>
        <v/>
      </c>
      <c r="CE723" s="84">
        <f>IFERROR(FIND("IBAMA",consulta_completa__11[[#This Row],[14 - Inst. Atuando no Local]]),0)</f>
        <v>0</v>
      </c>
      <c r="CF723" s="84" t="str">
        <f t="shared" si="359"/>
        <v/>
      </c>
      <c r="CG723" s="84">
        <f>IFERROR(FIND("OEMA",consulta_completa__11[[#This Row],[14 - Inst. Atuando no Local]]),0)</f>
        <v>0</v>
      </c>
      <c r="CH723" s="84" t="str">
        <f t="shared" si="360"/>
        <v/>
      </c>
      <c r="CI723" s="84">
        <f>IFERROR(FIND("DEFESA CIVIL",consulta_completa__11[[#This Row],[14 - Inst. Atuando no Local]]),0)</f>
        <v>0</v>
      </c>
      <c r="CJ723" s="84" t="str">
        <f t="shared" si="361"/>
        <v/>
      </c>
      <c r="CK723" s="84">
        <f>IFERROR(FIND("CORPO DE BOMBEIROS",consulta_completa__11[[#This Row],[14 - Inst. Atuando no Local]]),0)</f>
        <v>0</v>
      </c>
      <c r="CL723" s="84" t="str">
        <f t="shared" si="362"/>
        <v/>
      </c>
      <c r="CM723" s="84">
        <f>IFERROR(FIND("POLÍCIA RODOVIÁRIA",consulta_completa__11[[#This Row],[14 - Inst. Atuando no Local]]),0)</f>
        <v>0</v>
      </c>
      <c r="CN723" s="84" t="str">
        <f t="shared" si="363"/>
        <v/>
      </c>
      <c r="CO723" s="84">
        <f>IFERROR(FIND("POLÍCIA MILITAR",consulta_completa__11[[#This Row],[14 - Inst. Atuando no Local]]),0)</f>
        <v>0</v>
      </c>
      <c r="CP723" s="84" t="str">
        <f t="shared" si="364"/>
        <v/>
      </c>
      <c r="CQ723" s="84">
        <f>IFERROR(FIND("POLÍCIA CIVIL",consulta_completa__11[[#This Row],[14 - Inst. Atuando no Local]]),0)</f>
        <v>0</v>
      </c>
      <c r="CR723" s="84" t="str">
        <f t="shared" si="365"/>
        <v/>
      </c>
      <c r="CS723" s="84">
        <f>IFERROR(FIND("MARINHA DO BRASIL",consulta_completa__11[[#This Row],[14 - Inst. Atuando no Local]]),0)</f>
        <v>0</v>
      </c>
      <c r="CT723" s="84" t="str">
        <f t="shared" si="366"/>
        <v/>
      </c>
      <c r="CU723" s="84">
        <f>IFERROR(FIND("EMPRESA ESPECIALIZADA EM ATENDIMENTO",consulta_completa__11[[#This Row],[14 - Inst. Atuando no Local]]),0)</f>
        <v>0</v>
      </c>
      <c r="CV723" s="84" t="str">
        <f t="shared" si="367"/>
        <v/>
      </c>
      <c r="CW723" s="84">
        <f>IFERROR(FIND("IBAMA",consulta_completa__11[[#This Row],[14 - Inst. Atuando no Local]]),0)</f>
        <v>0</v>
      </c>
      <c r="CX723" s="84" t="str">
        <f t="shared" si="368"/>
        <v/>
      </c>
      <c r="CY723" s="84" t="str">
        <f>IF(consulta_completa__11[[#This Row],[14 - Inst. Atuando no Local]]="","X","")</f>
        <v/>
      </c>
      <c r="CZ723" s="84">
        <f>IFERROR(FIND("OUTRA (S)",consulta_completa__11[[#This Row],[14 - Inst. Atuando no Local]]),0)</f>
        <v>0</v>
      </c>
      <c r="DA723" s="84" t="str">
        <f t="shared" si="369"/>
        <v/>
      </c>
      <c r="DB723" s="35" t="str">
        <f t="shared" si="370"/>
        <v>Sim</v>
      </c>
      <c r="DC723" s="35" t="str">
        <f t="shared" si="371"/>
        <v>Não</v>
      </c>
      <c r="DD723" s="35" t="str">
        <f t="shared" si="372"/>
        <v>Sim</v>
      </c>
      <c r="DE723" s="87" t="str">
        <f t="shared" si="343"/>
        <v/>
      </c>
    </row>
    <row r="724" spans="1:109">
      <c r="A724" s="14">
        <v>202510661216</v>
      </c>
      <c r="B724" s="1">
        <v>45934</v>
      </c>
      <c r="C724" t="s">
        <v>1884</v>
      </c>
      <c r="D724" t="s">
        <v>161</v>
      </c>
      <c r="E724" t="s">
        <v>320</v>
      </c>
      <c r="F724" t="s">
        <v>112</v>
      </c>
      <c r="G724" t="s">
        <v>311</v>
      </c>
      <c r="H724" t="s">
        <v>113</v>
      </c>
      <c r="I724" t="s">
        <v>113</v>
      </c>
      <c r="J724" t="s">
        <v>113</v>
      </c>
      <c r="K724" t="s">
        <v>114</v>
      </c>
      <c r="L724" t="s">
        <v>114</v>
      </c>
      <c r="M724" t="s">
        <v>118</v>
      </c>
      <c r="N724" t="s">
        <v>141</v>
      </c>
      <c r="O724" t="s">
        <v>120</v>
      </c>
      <c r="P724" t="s">
        <v>229</v>
      </c>
      <c r="Q724" t="s">
        <v>122</v>
      </c>
      <c r="R724" t="s">
        <v>123</v>
      </c>
      <c r="S724" t="s">
        <v>113</v>
      </c>
      <c r="T724" t="s">
        <v>113</v>
      </c>
      <c r="U724" t="s">
        <v>6283</v>
      </c>
      <c r="V724" t="s">
        <v>113</v>
      </c>
      <c r="Z724" t="s">
        <v>6283</v>
      </c>
      <c r="AA724" t="s">
        <v>113</v>
      </c>
      <c r="AB724" t="s">
        <v>6284</v>
      </c>
      <c r="AC724" t="s">
        <v>6285</v>
      </c>
      <c r="AD724">
        <v>0</v>
      </c>
      <c r="AE724" t="s">
        <v>6286</v>
      </c>
      <c r="AF724" t="s">
        <v>113</v>
      </c>
      <c r="AG724" t="s">
        <v>113</v>
      </c>
      <c r="AH724" t="s">
        <v>131</v>
      </c>
      <c r="AI724" t="s">
        <v>131</v>
      </c>
      <c r="AJ724" t="s">
        <v>131</v>
      </c>
      <c r="AK724" t="s">
        <v>6287</v>
      </c>
      <c r="AL724" t="s">
        <v>113</v>
      </c>
      <c r="AM724" t="s">
        <v>6288</v>
      </c>
      <c r="AN724" t="s">
        <v>6289</v>
      </c>
      <c r="AO724" t="s">
        <v>6290</v>
      </c>
      <c r="AP724">
        <v>11958383153</v>
      </c>
      <c r="AQ724" t="s">
        <v>6291</v>
      </c>
      <c r="AR724" t="s">
        <v>113</v>
      </c>
      <c r="AS724" t="s">
        <v>113</v>
      </c>
      <c r="AT724" t="s">
        <v>113</v>
      </c>
      <c r="AU724" t="s">
        <v>113</v>
      </c>
      <c r="AW724" t="s">
        <v>159</v>
      </c>
      <c r="AX724" s="82">
        <f>IFERROR(FIND("Óbitos/feridos",consulta_completa__11[[#This Row],[13 - Ocorrências/Ambientes Atingidos]]),0)</f>
        <v>0</v>
      </c>
      <c r="AY724" s="83" t="str">
        <f t="shared" si="344"/>
        <v/>
      </c>
      <c r="AZ724" s="82">
        <f>IFERROR(FIND("População afetada/evacuada",consulta_completa__11[[#This Row],[13 - Ocorrências/Ambientes Atingidos]]),0)</f>
        <v>0</v>
      </c>
      <c r="BA724" s="82" t="str">
        <f t="shared" si="345"/>
        <v/>
      </c>
      <c r="BB724" s="82">
        <f>IFERROR(FIND("Suspensão de abastecimento de água",consulta_completa__11[[#This Row],[13 - Ocorrências/Ambientes Atingidos]]),0)</f>
        <v>0</v>
      </c>
      <c r="BC724" s="83" t="str">
        <f t="shared" si="373"/>
        <v/>
      </c>
      <c r="BD724" s="82">
        <f>IFERROR(FIND("Rio/córrego",consulta_completa__11[[#This Row],[13 - Ocorrências/Ambientes Atingidos]]),0)</f>
        <v>0</v>
      </c>
      <c r="BE724" s="83" t="str">
        <f t="shared" si="346"/>
        <v/>
      </c>
      <c r="BF724" s="82">
        <f>IFERROR(FIND("Lago",consulta_completa__11[[#This Row],[13 - Ocorrências/Ambientes Atingidos]]),0)</f>
        <v>0</v>
      </c>
      <c r="BG724" s="83" t="str">
        <f t="shared" si="347"/>
        <v/>
      </c>
      <c r="BH724" s="82">
        <f>IFERROR(FIND("Mar",consulta_completa__11[[#This Row],[13 - Ocorrências/Ambientes Atingidos]]),0)</f>
        <v>1</v>
      </c>
      <c r="BI724" s="83" t="str">
        <f t="shared" si="348"/>
        <v>X</v>
      </c>
      <c r="BJ724" s="82">
        <f>IFERROR(FIND("Praia",consulta_completa__11[[#This Row],[13 - Ocorrências/Ambientes Atingidos]]),0)</f>
        <v>0</v>
      </c>
      <c r="BK724" s="83" t="str">
        <f t="shared" si="349"/>
        <v/>
      </c>
      <c r="BL724" s="82">
        <f>IFERROR(FIND("Solo",consulta_completa__11[[#This Row],[13 - Ocorrências/Ambientes Atingidos]]),0)</f>
        <v>0</v>
      </c>
      <c r="BM724" s="83" t="str">
        <f t="shared" si="350"/>
        <v/>
      </c>
      <c r="BN724" s="82">
        <f>IFERROR(FIND("Águas subterrâneas",consulta_completa__11[[#This Row],[13 - Ocorrências/Ambientes Atingidos]]),0)</f>
        <v>0</v>
      </c>
      <c r="BO724" s="83" t="str">
        <f t="shared" si="351"/>
        <v/>
      </c>
      <c r="BP724" s="82">
        <f>IFERROR(FIND("Atmosfera",consulta_completa__11[[#This Row],[13 - Ocorrências/Ambientes Atingidos]]),0)</f>
        <v>0</v>
      </c>
      <c r="BQ724" s="83" t="str">
        <f t="shared" si="352"/>
        <v/>
      </c>
      <c r="BR724" s="82">
        <f>IFERROR(FIND("Flora",consulta_completa__11[[#This Row],[13 - Ocorrências/Ambientes Atingidos]]),0)</f>
        <v>0</v>
      </c>
      <c r="BS724" s="83" t="str">
        <f t="shared" si="353"/>
        <v/>
      </c>
      <c r="BT724" s="82">
        <f>IFERROR(FIND("Fauna",consulta_completa__11[[#This Row],[13 - Ocorrências/Ambientes Atingidos]]),0)</f>
        <v>0</v>
      </c>
      <c r="BU724" s="83" t="str">
        <f t="shared" si="354"/>
        <v/>
      </c>
      <c r="BV724" s="82">
        <f>IFERROR(FIND("UC federal",consulta_completa__11[[#This Row],[13 - Ocorrências/Ambientes Atingidos]]),0)</f>
        <v>0</v>
      </c>
      <c r="BW724" s="83" t="str">
        <f t="shared" si="355"/>
        <v/>
      </c>
      <c r="BX724" s="82">
        <f>IFERROR(FIND("UC estadual/municipal",consulta_completa__11[[#This Row],[13 - Ocorrências/Ambientes Atingidos]]),0)</f>
        <v>0</v>
      </c>
      <c r="BY724" s="83" t="str">
        <f t="shared" si="356"/>
        <v/>
      </c>
      <c r="BZ724" s="82">
        <f>IFERROR(FIND("Outro(s)",consulta_completa__11[[#This Row],[13 - Ocorrências/Ambientes Atingidos]]),0)</f>
        <v>0</v>
      </c>
      <c r="CA724" s="83" t="str">
        <f t="shared" si="357"/>
        <v/>
      </c>
      <c r="CB724" s="82">
        <f>IFERROR(FIND("Sem dano",consulta_completa__11[[#This Row],[13 - Ocorrências/Ambientes Atingidos]]),0)</f>
        <v>0</v>
      </c>
      <c r="CC724" s="83" t="str">
        <f t="shared" si="358"/>
        <v/>
      </c>
      <c r="CD724" s="82" t="str">
        <f>IF(consulta_completa__11[[#This Row],[13 - Ocorrências/Ambientes Atingidos]]="","X","")</f>
        <v/>
      </c>
      <c r="CE724" s="84">
        <f>IFERROR(FIND("IBAMA",consulta_completa__11[[#This Row],[14 - Inst. Atuando no Local]]),0)</f>
        <v>0</v>
      </c>
      <c r="CF724" s="84" t="str">
        <f t="shared" si="359"/>
        <v/>
      </c>
      <c r="CG724" s="84">
        <f>IFERROR(FIND("OEMA",consulta_completa__11[[#This Row],[14 - Inst. Atuando no Local]]),0)</f>
        <v>0</v>
      </c>
      <c r="CH724" s="84" t="str">
        <f t="shared" si="360"/>
        <v/>
      </c>
      <c r="CI724" s="84">
        <f>IFERROR(FIND("DEFESA CIVIL",consulta_completa__11[[#This Row],[14 - Inst. Atuando no Local]]),0)</f>
        <v>0</v>
      </c>
      <c r="CJ724" s="84" t="str">
        <f t="shared" si="361"/>
        <v/>
      </c>
      <c r="CK724" s="84">
        <f>IFERROR(FIND("CORPO DE BOMBEIROS",consulta_completa__11[[#This Row],[14 - Inst. Atuando no Local]]),0)</f>
        <v>0</v>
      </c>
      <c r="CL724" s="84" t="str">
        <f t="shared" si="362"/>
        <v/>
      </c>
      <c r="CM724" s="84">
        <f>IFERROR(FIND("POLÍCIA RODOVIÁRIA",consulta_completa__11[[#This Row],[14 - Inst. Atuando no Local]]),0)</f>
        <v>0</v>
      </c>
      <c r="CN724" s="84" t="str">
        <f t="shared" si="363"/>
        <v/>
      </c>
      <c r="CO724" s="84">
        <f>IFERROR(FIND("POLÍCIA MILITAR",consulta_completa__11[[#This Row],[14 - Inst. Atuando no Local]]),0)</f>
        <v>0</v>
      </c>
      <c r="CP724" s="84" t="str">
        <f t="shared" si="364"/>
        <v/>
      </c>
      <c r="CQ724" s="84">
        <f>IFERROR(FIND("POLÍCIA CIVIL",consulta_completa__11[[#This Row],[14 - Inst. Atuando no Local]]),0)</f>
        <v>0</v>
      </c>
      <c r="CR724" s="84" t="str">
        <f t="shared" si="365"/>
        <v/>
      </c>
      <c r="CS724" s="84">
        <f>IFERROR(FIND("MARINHA DO BRASIL",consulta_completa__11[[#This Row],[14 - Inst. Atuando no Local]]),0)</f>
        <v>0</v>
      </c>
      <c r="CT724" s="84" t="str">
        <f t="shared" si="366"/>
        <v/>
      </c>
      <c r="CU724" s="84">
        <f>IFERROR(FIND("EMPRESA ESPECIALIZADA EM ATENDIMENTO",consulta_completa__11[[#This Row],[14 - Inst. Atuando no Local]]),0)</f>
        <v>0</v>
      </c>
      <c r="CV724" s="84" t="str">
        <f t="shared" si="367"/>
        <v/>
      </c>
      <c r="CW724" s="84">
        <f>IFERROR(FIND("IBAMA",consulta_completa__11[[#This Row],[14 - Inst. Atuando no Local]]),0)</f>
        <v>0</v>
      </c>
      <c r="CX724" s="84" t="str">
        <f t="shared" si="368"/>
        <v/>
      </c>
      <c r="CY724" s="84" t="str">
        <f>IF(consulta_completa__11[[#This Row],[14 - Inst. Atuando no Local]]="","X","")</f>
        <v/>
      </c>
      <c r="CZ724" s="84">
        <f>IFERROR(FIND("OUTRA (S)",consulta_completa__11[[#This Row],[14 - Inst. Atuando no Local]]),0)</f>
        <v>0</v>
      </c>
      <c r="DA724" s="84" t="str">
        <f t="shared" si="369"/>
        <v/>
      </c>
      <c r="DB724" s="35" t="str">
        <f t="shared" si="370"/>
        <v>Sim</v>
      </c>
      <c r="DC724" s="35" t="str">
        <f t="shared" si="371"/>
        <v>Não</v>
      </c>
      <c r="DD724" s="35" t="str">
        <f t="shared" si="372"/>
        <v>Sim</v>
      </c>
      <c r="DE724" s="87" t="str">
        <f t="shared" si="343"/>
        <v/>
      </c>
    </row>
    <row r="725" spans="1:109">
      <c r="A725" s="14">
        <v>202510654052</v>
      </c>
      <c r="B725" s="1">
        <v>45936</v>
      </c>
      <c r="C725" t="s">
        <v>6292</v>
      </c>
      <c r="D725" t="s">
        <v>161</v>
      </c>
      <c r="E725" t="s">
        <v>162</v>
      </c>
      <c r="F725" t="s">
        <v>113</v>
      </c>
      <c r="G725" t="s">
        <v>113</v>
      </c>
      <c r="H725" t="s">
        <v>114</v>
      </c>
      <c r="I725" t="s">
        <v>114</v>
      </c>
      <c r="J725" t="s">
        <v>113</v>
      </c>
      <c r="K725" t="s">
        <v>114</v>
      </c>
      <c r="L725" t="s">
        <v>114</v>
      </c>
      <c r="M725" t="s">
        <v>113</v>
      </c>
      <c r="N725" t="s">
        <v>113</v>
      </c>
      <c r="O725" t="s">
        <v>239</v>
      </c>
      <c r="P725" t="s">
        <v>299</v>
      </c>
      <c r="Q725" t="s">
        <v>143</v>
      </c>
      <c r="R725" t="s">
        <v>123</v>
      </c>
      <c r="S725" t="s">
        <v>113</v>
      </c>
      <c r="T725" t="s">
        <v>6293</v>
      </c>
      <c r="U725" t="s">
        <v>6294</v>
      </c>
      <c r="V725" t="s">
        <v>113</v>
      </c>
      <c r="Z725" t="s">
        <v>1496</v>
      </c>
      <c r="AA725" t="s">
        <v>113</v>
      </c>
      <c r="AB725" t="s">
        <v>358</v>
      </c>
      <c r="AC725" t="s">
        <v>113</v>
      </c>
      <c r="AD725">
        <v>1</v>
      </c>
      <c r="AE725" t="s">
        <v>113</v>
      </c>
      <c r="AF725" t="s">
        <v>113</v>
      </c>
      <c r="AG725" t="s">
        <v>113</v>
      </c>
      <c r="AH725" t="s">
        <v>131</v>
      </c>
      <c r="AI725" t="s">
        <v>132</v>
      </c>
      <c r="AJ725" t="s">
        <v>132</v>
      </c>
      <c r="AK725" t="s">
        <v>113</v>
      </c>
      <c r="AL725" t="s">
        <v>1496</v>
      </c>
      <c r="AM725" t="s">
        <v>1347</v>
      </c>
      <c r="AN725" t="s">
        <v>358</v>
      </c>
      <c r="AO725" t="s">
        <v>6295</v>
      </c>
      <c r="AP725">
        <v>16991797303</v>
      </c>
      <c r="AQ725" t="s">
        <v>1348</v>
      </c>
      <c r="AR725" t="s">
        <v>113</v>
      </c>
      <c r="AS725" t="s">
        <v>113</v>
      </c>
      <c r="AT725" t="s">
        <v>113</v>
      </c>
      <c r="AU725" t="s">
        <v>113</v>
      </c>
      <c r="AW725" t="s">
        <v>113</v>
      </c>
      <c r="AX725" s="82">
        <f>IFERROR(FIND("Óbitos/feridos",consulta_completa__11[[#This Row],[13 - Ocorrências/Ambientes Atingidos]]),0)</f>
        <v>0</v>
      </c>
      <c r="AY725" s="83" t="str">
        <f t="shared" si="344"/>
        <v/>
      </c>
      <c r="AZ725" s="82">
        <f>IFERROR(FIND("População afetada/evacuada",consulta_completa__11[[#This Row],[13 - Ocorrências/Ambientes Atingidos]]),0)</f>
        <v>0</v>
      </c>
      <c r="BA725" s="82" t="str">
        <f t="shared" si="345"/>
        <v/>
      </c>
      <c r="BB725" s="82">
        <f>IFERROR(FIND("Suspensão de abastecimento de água",consulta_completa__11[[#This Row],[13 - Ocorrências/Ambientes Atingidos]]),0)</f>
        <v>0</v>
      </c>
      <c r="BC725" s="83" t="str">
        <f t="shared" si="373"/>
        <v/>
      </c>
      <c r="BD725" s="82">
        <f>IFERROR(FIND("Rio/córrego",consulta_completa__11[[#This Row],[13 - Ocorrências/Ambientes Atingidos]]),0)</f>
        <v>0</v>
      </c>
      <c r="BE725" s="83" t="str">
        <f t="shared" si="346"/>
        <v/>
      </c>
      <c r="BF725" s="82">
        <f>IFERROR(FIND("Lago",consulta_completa__11[[#This Row],[13 - Ocorrências/Ambientes Atingidos]]),0)</f>
        <v>0</v>
      </c>
      <c r="BG725" s="83" t="str">
        <f t="shared" si="347"/>
        <v/>
      </c>
      <c r="BH725" s="82">
        <f>IFERROR(FIND("Mar",consulta_completa__11[[#This Row],[13 - Ocorrências/Ambientes Atingidos]]),0)</f>
        <v>0</v>
      </c>
      <c r="BI725" s="83" t="str">
        <f t="shared" si="348"/>
        <v/>
      </c>
      <c r="BJ725" s="82">
        <f>IFERROR(FIND("Praia",consulta_completa__11[[#This Row],[13 - Ocorrências/Ambientes Atingidos]]),0)</f>
        <v>0</v>
      </c>
      <c r="BK725" s="83" t="str">
        <f t="shared" si="349"/>
        <v/>
      </c>
      <c r="BL725" s="82">
        <f>IFERROR(FIND("Solo",consulta_completa__11[[#This Row],[13 - Ocorrências/Ambientes Atingidos]]),0)</f>
        <v>0</v>
      </c>
      <c r="BM725" s="83" t="str">
        <f t="shared" si="350"/>
        <v/>
      </c>
      <c r="BN725" s="82">
        <f>IFERROR(FIND("Águas subterrâneas",consulta_completa__11[[#This Row],[13 - Ocorrências/Ambientes Atingidos]]),0)</f>
        <v>0</v>
      </c>
      <c r="BO725" s="83" t="str">
        <f t="shared" si="351"/>
        <v/>
      </c>
      <c r="BP725" s="82">
        <f>IFERROR(FIND("Atmosfera",consulta_completa__11[[#This Row],[13 - Ocorrências/Ambientes Atingidos]]),0)</f>
        <v>0</v>
      </c>
      <c r="BQ725" s="83" t="str">
        <f t="shared" si="352"/>
        <v/>
      </c>
      <c r="BR725" s="82">
        <f>IFERROR(FIND("Flora",consulta_completa__11[[#This Row],[13 - Ocorrências/Ambientes Atingidos]]),0)</f>
        <v>0</v>
      </c>
      <c r="BS725" s="83" t="str">
        <f t="shared" si="353"/>
        <v/>
      </c>
      <c r="BT725" s="82">
        <f>IFERROR(FIND("Fauna",consulta_completa__11[[#This Row],[13 - Ocorrências/Ambientes Atingidos]]),0)</f>
        <v>0</v>
      </c>
      <c r="BU725" s="83" t="str">
        <f t="shared" si="354"/>
        <v/>
      </c>
      <c r="BV725" s="82">
        <f>IFERROR(FIND("UC federal",consulta_completa__11[[#This Row],[13 - Ocorrências/Ambientes Atingidos]]),0)</f>
        <v>0</v>
      </c>
      <c r="BW725" s="83" t="str">
        <f t="shared" si="355"/>
        <v/>
      </c>
      <c r="BX725" s="82">
        <f>IFERROR(FIND("UC estadual/municipal",consulta_completa__11[[#This Row],[13 - Ocorrências/Ambientes Atingidos]]),0)</f>
        <v>0</v>
      </c>
      <c r="BY725" s="83" t="str">
        <f t="shared" si="356"/>
        <v/>
      </c>
      <c r="BZ725" s="82">
        <f>IFERROR(FIND("Outro(s)",consulta_completa__11[[#This Row],[13 - Ocorrências/Ambientes Atingidos]]),0)</f>
        <v>0</v>
      </c>
      <c r="CA725" s="83" t="str">
        <f t="shared" si="357"/>
        <v/>
      </c>
      <c r="CB725" s="82">
        <f>IFERROR(FIND("Sem dano",consulta_completa__11[[#This Row],[13 - Ocorrências/Ambientes Atingidos]]),0)</f>
        <v>0</v>
      </c>
      <c r="CC725" s="83" t="str">
        <f t="shared" si="358"/>
        <v/>
      </c>
      <c r="CD725" s="82" t="str">
        <f>IF(consulta_completa__11[[#This Row],[13 - Ocorrências/Ambientes Atingidos]]="","X","")</f>
        <v>X</v>
      </c>
      <c r="CE725" s="84">
        <f>IFERROR(FIND("IBAMA",consulta_completa__11[[#This Row],[14 - Inst. Atuando no Local]]),0)</f>
        <v>0</v>
      </c>
      <c r="CF725" s="84" t="str">
        <f t="shared" si="359"/>
        <v/>
      </c>
      <c r="CG725" s="84">
        <f>IFERROR(FIND("OEMA",consulta_completa__11[[#This Row],[14 - Inst. Atuando no Local]]),0)</f>
        <v>0</v>
      </c>
      <c r="CH725" s="84" t="str">
        <f t="shared" si="360"/>
        <v/>
      </c>
      <c r="CI725" s="84">
        <f>IFERROR(FIND("DEFESA CIVIL",consulta_completa__11[[#This Row],[14 - Inst. Atuando no Local]]),0)</f>
        <v>0</v>
      </c>
      <c r="CJ725" s="84" t="str">
        <f t="shared" si="361"/>
        <v/>
      </c>
      <c r="CK725" s="84">
        <f>IFERROR(FIND("CORPO DE BOMBEIROS",consulta_completa__11[[#This Row],[14 - Inst. Atuando no Local]]),0)</f>
        <v>0</v>
      </c>
      <c r="CL725" s="84" t="str">
        <f t="shared" si="362"/>
        <v/>
      </c>
      <c r="CM725" s="84">
        <f>IFERROR(FIND("POLÍCIA RODOVIÁRIA",consulta_completa__11[[#This Row],[14 - Inst. Atuando no Local]]),0)</f>
        <v>0</v>
      </c>
      <c r="CN725" s="84" t="str">
        <f t="shared" si="363"/>
        <v/>
      </c>
      <c r="CO725" s="84">
        <f>IFERROR(FIND("POLÍCIA MILITAR",consulta_completa__11[[#This Row],[14 - Inst. Atuando no Local]]),0)</f>
        <v>0</v>
      </c>
      <c r="CP725" s="84" t="str">
        <f t="shared" si="364"/>
        <v/>
      </c>
      <c r="CQ725" s="84">
        <f>IFERROR(FIND("POLÍCIA CIVIL",consulta_completa__11[[#This Row],[14 - Inst. Atuando no Local]]),0)</f>
        <v>0</v>
      </c>
      <c r="CR725" s="84" t="str">
        <f t="shared" si="365"/>
        <v/>
      </c>
      <c r="CS725" s="84">
        <f>IFERROR(FIND("MARINHA DO BRASIL",consulta_completa__11[[#This Row],[14 - Inst. Atuando no Local]]),0)</f>
        <v>0</v>
      </c>
      <c r="CT725" s="84" t="str">
        <f t="shared" si="366"/>
        <v/>
      </c>
      <c r="CU725" s="84">
        <f>IFERROR(FIND("EMPRESA ESPECIALIZADA EM ATENDIMENTO",consulta_completa__11[[#This Row],[14 - Inst. Atuando no Local]]),0)</f>
        <v>0</v>
      </c>
      <c r="CV725" s="84" t="str">
        <f t="shared" si="367"/>
        <v/>
      </c>
      <c r="CW725" s="84">
        <f>IFERROR(FIND("IBAMA",consulta_completa__11[[#This Row],[14 - Inst. Atuando no Local]]),0)</f>
        <v>0</v>
      </c>
      <c r="CX725" s="84" t="str">
        <f t="shared" si="368"/>
        <v/>
      </c>
      <c r="CY725" s="84" t="str">
        <f>IF(consulta_completa__11[[#This Row],[14 - Inst. Atuando no Local]]="","X","")</f>
        <v>X</v>
      </c>
      <c r="CZ725" s="84">
        <f>IFERROR(FIND("OUTRA (S)",consulta_completa__11[[#This Row],[14 - Inst. Atuando no Local]]),0)</f>
        <v>0</v>
      </c>
      <c r="DA725" s="84" t="str">
        <f t="shared" si="369"/>
        <v/>
      </c>
      <c r="DB725" s="35" t="str">
        <f t="shared" si="370"/>
        <v>Sim</v>
      </c>
      <c r="DC725" s="35" t="str">
        <f t="shared" si="371"/>
        <v>Não</v>
      </c>
      <c r="DD725" s="35" t="str">
        <f t="shared" si="372"/>
        <v>Sim</v>
      </c>
      <c r="DE725" s="87" t="str">
        <f t="shared" si="343"/>
        <v/>
      </c>
    </row>
    <row r="726" spans="1:109">
      <c r="A726" s="14">
        <v>202510732404</v>
      </c>
      <c r="B726" s="1">
        <v>45936</v>
      </c>
      <c r="C726" t="s">
        <v>6296</v>
      </c>
      <c r="D726" t="s">
        <v>1546</v>
      </c>
      <c r="E726" t="s">
        <v>162</v>
      </c>
      <c r="F726" t="s">
        <v>163</v>
      </c>
      <c r="G726" t="s">
        <v>113</v>
      </c>
      <c r="H726" t="s">
        <v>114</v>
      </c>
      <c r="I726" t="s">
        <v>114</v>
      </c>
      <c r="J726" t="s">
        <v>113</v>
      </c>
      <c r="K726" t="s">
        <v>114</v>
      </c>
      <c r="L726" t="s">
        <v>114</v>
      </c>
      <c r="M726" t="s">
        <v>140</v>
      </c>
      <c r="N726" t="s">
        <v>119</v>
      </c>
      <c r="O726" t="s">
        <v>120</v>
      </c>
      <c r="P726" t="s">
        <v>299</v>
      </c>
      <c r="Q726" t="s">
        <v>143</v>
      </c>
      <c r="R726" t="s">
        <v>123</v>
      </c>
      <c r="S726" t="s">
        <v>113</v>
      </c>
      <c r="T726" t="s">
        <v>113</v>
      </c>
      <c r="U726" t="s">
        <v>6297</v>
      </c>
      <c r="V726" t="s">
        <v>6297</v>
      </c>
      <c r="Z726" t="s">
        <v>6298</v>
      </c>
      <c r="AA726" t="s">
        <v>6299</v>
      </c>
      <c r="AB726" t="s">
        <v>4487</v>
      </c>
      <c r="AC726" t="s">
        <v>4976</v>
      </c>
      <c r="AD726">
        <v>1</v>
      </c>
      <c r="AE726" t="s">
        <v>6300</v>
      </c>
      <c r="AF726" t="s">
        <v>6301</v>
      </c>
      <c r="AG726" t="s">
        <v>4489</v>
      </c>
      <c r="AH726" t="s">
        <v>131</v>
      </c>
      <c r="AI726" t="s">
        <v>132</v>
      </c>
      <c r="AJ726" t="s">
        <v>132</v>
      </c>
      <c r="AK726" t="s">
        <v>113</v>
      </c>
      <c r="AL726" t="s">
        <v>113</v>
      </c>
      <c r="AM726" t="s">
        <v>6302</v>
      </c>
      <c r="AN726" t="s">
        <v>4487</v>
      </c>
      <c r="AO726" t="s">
        <v>225</v>
      </c>
      <c r="AP726">
        <v>41988304777</v>
      </c>
      <c r="AQ726" t="s">
        <v>4492</v>
      </c>
      <c r="AR726" t="s">
        <v>113</v>
      </c>
      <c r="AS726" t="s">
        <v>113</v>
      </c>
      <c r="AT726" t="s">
        <v>113</v>
      </c>
      <c r="AU726" t="s">
        <v>113</v>
      </c>
      <c r="AW726" t="s">
        <v>113</v>
      </c>
      <c r="AX726" s="82">
        <f>IFERROR(FIND("Óbitos/feridos",consulta_completa__11[[#This Row],[13 - Ocorrências/Ambientes Atingidos]]),0)</f>
        <v>0</v>
      </c>
      <c r="AY726" s="83" t="str">
        <f t="shared" si="344"/>
        <v/>
      </c>
      <c r="AZ726" s="82">
        <f>IFERROR(FIND("População afetada/evacuada",consulta_completa__11[[#This Row],[13 - Ocorrências/Ambientes Atingidos]]),0)</f>
        <v>0</v>
      </c>
      <c r="BA726" s="82" t="str">
        <f t="shared" si="345"/>
        <v/>
      </c>
      <c r="BB726" s="82">
        <f>IFERROR(FIND("Suspensão de abastecimento de água",consulta_completa__11[[#This Row],[13 - Ocorrências/Ambientes Atingidos]]),0)</f>
        <v>0</v>
      </c>
      <c r="BC726" s="83" t="str">
        <f t="shared" si="373"/>
        <v/>
      </c>
      <c r="BD726" s="82">
        <f>IFERROR(FIND("Rio/córrego",consulta_completa__11[[#This Row],[13 - Ocorrências/Ambientes Atingidos]]),0)</f>
        <v>0</v>
      </c>
      <c r="BE726" s="83" t="str">
        <f t="shared" si="346"/>
        <v/>
      </c>
      <c r="BF726" s="82">
        <f>IFERROR(FIND("Lago",consulta_completa__11[[#This Row],[13 - Ocorrências/Ambientes Atingidos]]),0)</f>
        <v>0</v>
      </c>
      <c r="BG726" s="83" t="str">
        <f t="shared" si="347"/>
        <v/>
      </c>
      <c r="BH726" s="82">
        <f>IFERROR(FIND("Mar",consulta_completa__11[[#This Row],[13 - Ocorrências/Ambientes Atingidos]]),0)</f>
        <v>0</v>
      </c>
      <c r="BI726" s="83" t="str">
        <f t="shared" si="348"/>
        <v/>
      </c>
      <c r="BJ726" s="82">
        <f>IFERROR(FIND("Praia",consulta_completa__11[[#This Row],[13 - Ocorrências/Ambientes Atingidos]]),0)</f>
        <v>0</v>
      </c>
      <c r="BK726" s="83" t="str">
        <f t="shared" si="349"/>
        <v/>
      </c>
      <c r="BL726" s="82">
        <f>IFERROR(FIND("Solo",consulta_completa__11[[#This Row],[13 - Ocorrências/Ambientes Atingidos]]),0)</f>
        <v>1</v>
      </c>
      <c r="BM726" s="83" t="str">
        <f t="shared" si="350"/>
        <v>X</v>
      </c>
      <c r="BN726" s="82">
        <f>IFERROR(FIND("Águas subterrâneas",consulta_completa__11[[#This Row],[13 - Ocorrências/Ambientes Atingidos]]),0)</f>
        <v>0</v>
      </c>
      <c r="BO726" s="83" t="str">
        <f t="shared" si="351"/>
        <v/>
      </c>
      <c r="BP726" s="82">
        <f>IFERROR(FIND("Atmosfera",consulta_completa__11[[#This Row],[13 - Ocorrências/Ambientes Atingidos]]),0)</f>
        <v>0</v>
      </c>
      <c r="BQ726" s="83" t="str">
        <f t="shared" si="352"/>
        <v/>
      </c>
      <c r="BR726" s="82">
        <f>IFERROR(FIND("Flora",consulta_completa__11[[#This Row],[13 - Ocorrências/Ambientes Atingidos]]),0)</f>
        <v>0</v>
      </c>
      <c r="BS726" s="83" t="str">
        <f t="shared" si="353"/>
        <v/>
      </c>
      <c r="BT726" s="82">
        <f>IFERROR(FIND("Fauna",consulta_completa__11[[#This Row],[13 - Ocorrências/Ambientes Atingidos]]),0)</f>
        <v>0</v>
      </c>
      <c r="BU726" s="83" t="str">
        <f t="shared" si="354"/>
        <v/>
      </c>
      <c r="BV726" s="82">
        <f>IFERROR(FIND("UC federal",consulta_completa__11[[#This Row],[13 - Ocorrências/Ambientes Atingidos]]),0)</f>
        <v>0</v>
      </c>
      <c r="BW726" s="83" t="str">
        <f t="shared" si="355"/>
        <v/>
      </c>
      <c r="BX726" s="82">
        <f>IFERROR(FIND("UC estadual/municipal",consulta_completa__11[[#This Row],[13 - Ocorrências/Ambientes Atingidos]]),0)</f>
        <v>0</v>
      </c>
      <c r="BY726" s="83" t="str">
        <f t="shared" si="356"/>
        <v/>
      </c>
      <c r="BZ726" s="82">
        <f>IFERROR(FIND("Outro(s)",consulta_completa__11[[#This Row],[13 - Ocorrências/Ambientes Atingidos]]),0)</f>
        <v>0</v>
      </c>
      <c r="CA726" s="83" t="str">
        <f t="shared" si="357"/>
        <v/>
      </c>
      <c r="CB726" s="82">
        <f>IFERROR(FIND("Sem dano",consulta_completa__11[[#This Row],[13 - Ocorrências/Ambientes Atingidos]]),0)</f>
        <v>0</v>
      </c>
      <c r="CC726" s="83" t="str">
        <f t="shared" si="358"/>
        <v/>
      </c>
      <c r="CD726" s="82" t="str">
        <f>IF(consulta_completa__11[[#This Row],[13 - Ocorrências/Ambientes Atingidos]]="","X","")</f>
        <v/>
      </c>
      <c r="CE726" s="84">
        <f>IFERROR(FIND("IBAMA",consulta_completa__11[[#This Row],[14 - Inst. Atuando no Local]]),0)</f>
        <v>0</v>
      </c>
      <c r="CF726" s="84" t="str">
        <f t="shared" si="359"/>
        <v/>
      </c>
      <c r="CG726" s="84">
        <f>IFERROR(FIND("OEMA",consulta_completa__11[[#This Row],[14 - Inst. Atuando no Local]]),0)</f>
        <v>0</v>
      </c>
      <c r="CH726" s="84" t="str">
        <f t="shared" si="360"/>
        <v/>
      </c>
      <c r="CI726" s="84">
        <f>IFERROR(FIND("DEFESA CIVIL",consulta_completa__11[[#This Row],[14 - Inst. Atuando no Local]]),0)</f>
        <v>0</v>
      </c>
      <c r="CJ726" s="84" t="str">
        <f t="shared" si="361"/>
        <v/>
      </c>
      <c r="CK726" s="84">
        <f>IFERROR(FIND("CORPO DE BOMBEIROS",consulta_completa__11[[#This Row],[14 - Inst. Atuando no Local]]),0)</f>
        <v>0</v>
      </c>
      <c r="CL726" s="84" t="str">
        <f t="shared" si="362"/>
        <v/>
      </c>
      <c r="CM726" s="84">
        <f>IFERROR(FIND("POLÍCIA RODOVIÁRIA",consulta_completa__11[[#This Row],[14 - Inst. Atuando no Local]]),0)</f>
        <v>0</v>
      </c>
      <c r="CN726" s="84" t="str">
        <f t="shared" si="363"/>
        <v/>
      </c>
      <c r="CO726" s="84">
        <f>IFERROR(FIND("POLÍCIA MILITAR",consulta_completa__11[[#This Row],[14 - Inst. Atuando no Local]]),0)</f>
        <v>0</v>
      </c>
      <c r="CP726" s="84" t="str">
        <f t="shared" si="364"/>
        <v/>
      </c>
      <c r="CQ726" s="84">
        <f>IFERROR(FIND("POLÍCIA CIVIL",consulta_completa__11[[#This Row],[14 - Inst. Atuando no Local]]),0)</f>
        <v>0</v>
      </c>
      <c r="CR726" s="84" t="str">
        <f t="shared" si="365"/>
        <v/>
      </c>
      <c r="CS726" s="84">
        <f>IFERROR(FIND("MARINHA DO BRASIL",consulta_completa__11[[#This Row],[14 - Inst. Atuando no Local]]),0)</f>
        <v>0</v>
      </c>
      <c r="CT726" s="84" t="str">
        <f t="shared" si="366"/>
        <v/>
      </c>
      <c r="CU726" s="84">
        <f>IFERROR(FIND("EMPRESA ESPECIALIZADA EM ATENDIMENTO",consulta_completa__11[[#This Row],[14 - Inst. Atuando no Local]]),0)</f>
        <v>0</v>
      </c>
      <c r="CV726" s="84" t="str">
        <f t="shared" si="367"/>
        <v/>
      </c>
      <c r="CW726" s="84">
        <f>IFERROR(FIND("IBAMA",consulta_completa__11[[#This Row],[14 - Inst. Atuando no Local]]),0)</f>
        <v>0</v>
      </c>
      <c r="CX726" s="84" t="str">
        <f t="shared" si="368"/>
        <v/>
      </c>
      <c r="CY726" s="84" t="str">
        <f>IF(consulta_completa__11[[#This Row],[14 - Inst. Atuando no Local]]="","X","")</f>
        <v/>
      </c>
      <c r="CZ726" s="84">
        <f>IFERROR(FIND("OUTRA (S)",consulta_completa__11[[#This Row],[14 - Inst. Atuando no Local]]),0)</f>
        <v>0</v>
      </c>
      <c r="DA726" s="84" t="str">
        <f t="shared" si="369"/>
        <v/>
      </c>
      <c r="DB726" s="35" t="str">
        <f t="shared" si="370"/>
        <v>Sim</v>
      </c>
      <c r="DC726" s="35" t="str">
        <f t="shared" si="371"/>
        <v>Não</v>
      </c>
      <c r="DD726" s="35" t="str">
        <f t="shared" si="372"/>
        <v>Sim</v>
      </c>
      <c r="DE726" s="87" t="str">
        <f t="shared" si="343"/>
        <v/>
      </c>
    </row>
    <row r="727" spans="1:109">
      <c r="A727" s="14">
        <v>202510764836</v>
      </c>
      <c r="B727" s="1">
        <v>45937</v>
      </c>
      <c r="C727" t="s">
        <v>109</v>
      </c>
      <c r="D727" t="s">
        <v>110</v>
      </c>
      <c r="E727" t="s">
        <v>139</v>
      </c>
      <c r="F727" t="s">
        <v>112</v>
      </c>
      <c r="G727" t="s">
        <v>113</v>
      </c>
      <c r="H727" t="s">
        <v>114</v>
      </c>
      <c r="I727" t="s">
        <v>114</v>
      </c>
      <c r="J727" t="s">
        <v>113</v>
      </c>
      <c r="K727" t="s">
        <v>114</v>
      </c>
      <c r="L727" t="s">
        <v>114</v>
      </c>
      <c r="M727" t="s">
        <v>118</v>
      </c>
      <c r="N727" t="s">
        <v>119</v>
      </c>
      <c r="O727" t="s">
        <v>120</v>
      </c>
      <c r="P727" t="s">
        <v>355</v>
      </c>
      <c r="Q727" t="s">
        <v>122</v>
      </c>
      <c r="R727" t="s">
        <v>123</v>
      </c>
      <c r="S727" t="s">
        <v>1780</v>
      </c>
      <c r="T727" t="s">
        <v>6303</v>
      </c>
      <c r="U727" t="s">
        <v>6304</v>
      </c>
      <c r="V727" t="s">
        <v>6305</v>
      </c>
      <c r="Z727" t="s">
        <v>6306</v>
      </c>
      <c r="AA727" t="s">
        <v>113</v>
      </c>
      <c r="AB727" t="s">
        <v>206</v>
      </c>
      <c r="AC727" t="s">
        <v>1785</v>
      </c>
      <c r="AD727">
        <v>1</v>
      </c>
      <c r="AE727" t="s">
        <v>206</v>
      </c>
      <c r="AF727" t="s">
        <v>113</v>
      </c>
      <c r="AG727" t="s">
        <v>113</v>
      </c>
      <c r="AH727" t="s">
        <v>131</v>
      </c>
      <c r="AI727" t="s">
        <v>132</v>
      </c>
      <c r="AJ727" t="s">
        <v>131</v>
      </c>
      <c r="AK727" t="s">
        <v>6307</v>
      </c>
      <c r="AL727" t="s">
        <v>6308</v>
      </c>
      <c r="AM727" t="s">
        <v>1788</v>
      </c>
      <c r="AN727" t="s">
        <v>113</v>
      </c>
      <c r="AO727" t="s">
        <v>113</v>
      </c>
      <c r="AQ727" t="s">
        <v>1789</v>
      </c>
      <c r="AR727" t="s">
        <v>113</v>
      </c>
      <c r="AS727" t="s">
        <v>113</v>
      </c>
      <c r="AT727" t="s">
        <v>113</v>
      </c>
      <c r="AU727" t="s">
        <v>113</v>
      </c>
      <c r="AW727" t="s">
        <v>113</v>
      </c>
      <c r="AX727" s="82">
        <f>IFERROR(FIND("Óbitos/feridos",consulta_completa__11[[#This Row],[13 - Ocorrências/Ambientes Atingidos]]),0)</f>
        <v>0</v>
      </c>
      <c r="AY727" s="83" t="str">
        <f t="shared" si="344"/>
        <v/>
      </c>
      <c r="AZ727" s="82">
        <f>IFERROR(FIND("População afetada/evacuada",consulta_completa__11[[#This Row],[13 - Ocorrências/Ambientes Atingidos]]),0)</f>
        <v>0</v>
      </c>
      <c r="BA727" s="82" t="str">
        <f t="shared" si="345"/>
        <v/>
      </c>
      <c r="BB727" s="82">
        <f>IFERROR(FIND("Suspensão de abastecimento de água",consulta_completa__11[[#This Row],[13 - Ocorrências/Ambientes Atingidos]]),0)</f>
        <v>0</v>
      </c>
      <c r="BC727" s="83" t="str">
        <f t="shared" si="373"/>
        <v/>
      </c>
      <c r="BD727" s="82">
        <f>IFERROR(FIND("Rio/córrego",consulta_completa__11[[#This Row],[13 - Ocorrências/Ambientes Atingidos]]),0)</f>
        <v>0</v>
      </c>
      <c r="BE727" s="83" t="str">
        <f t="shared" si="346"/>
        <v/>
      </c>
      <c r="BF727" s="82">
        <f>IFERROR(FIND("Lago",consulta_completa__11[[#This Row],[13 - Ocorrências/Ambientes Atingidos]]),0)</f>
        <v>0</v>
      </c>
      <c r="BG727" s="83" t="str">
        <f t="shared" si="347"/>
        <v/>
      </c>
      <c r="BH727" s="82">
        <f>IFERROR(FIND("Mar",consulta_completa__11[[#This Row],[13 - Ocorrências/Ambientes Atingidos]]),0)</f>
        <v>1</v>
      </c>
      <c r="BI727" s="83" t="str">
        <f t="shared" si="348"/>
        <v>X</v>
      </c>
      <c r="BJ727" s="82">
        <f>IFERROR(FIND("Praia",consulta_completa__11[[#This Row],[13 - Ocorrências/Ambientes Atingidos]]),0)</f>
        <v>0</v>
      </c>
      <c r="BK727" s="83" t="str">
        <f t="shared" si="349"/>
        <v/>
      </c>
      <c r="BL727" s="82">
        <f>IFERROR(FIND("Solo",consulta_completa__11[[#This Row],[13 - Ocorrências/Ambientes Atingidos]]),0)</f>
        <v>0</v>
      </c>
      <c r="BM727" s="83" t="str">
        <f t="shared" si="350"/>
        <v/>
      </c>
      <c r="BN727" s="82">
        <f>IFERROR(FIND("Águas subterrâneas",consulta_completa__11[[#This Row],[13 - Ocorrências/Ambientes Atingidos]]),0)</f>
        <v>0</v>
      </c>
      <c r="BO727" s="83" t="str">
        <f t="shared" si="351"/>
        <v/>
      </c>
      <c r="BP727" s="82">
        <f>IFERROR(FIND("Atmosfera",consulta_completa__11[[#This Row],[13 - Ocorrências/Ambientes Atingidos]]),0)</f>
        <v>0</v>
      </c>
      <c r="BQ727" s="83" t="str">
        <f t="shared" si="352"/>
        <v/>
      </c>
      <c r="BR727" s="82">
        <f>IFERROR(FIND("Flora",consulta_completa__11[[#This Row],[13 - Ocorrências/Ambientes Atingidos]]),0)</f>
        <v>0</v>
      </c>
      <c r="BS727" s="83" t="str">
        <f t="shared" si="353"/>
        <v/>
      </c>
      <c r="BT727" s="82">
        <f>IFERROR(FIND("Fauna",consulta_completa__11[[#This Row],[13 - Ocorrências/Ambientes Atingidos]]),0)</f>
        <v>0</v>
      </c>
      <c r="BU727" s="83" t="str">
        <f t="shared" si="354"/>
        <v/>
      </c>
      <c r="BV727" s="82">
        <f>IFERROR(FIND("UC federal",consulta_completa__11[[#This Row],[13 - Ocorrências/Ambientes Atingidos]]),0)</f>
        <v>0</v>
      </c>
      <c r="BW727" s="83" t="str">
        <f t="shared" si="355"/>
        <v/>
      </c>
      <c r="BX727" s="82">
        <f>IFERROR(FIND("UC estadual/municipal",consulta_completa__11[[#This Row],[13 - Ocorrências/Ambientes Atingidos]]),0)</f>
        <v>0</v>
      </c>
      <c r="BY727" s="83" t="str">
        <f t="shared" si="356"/>
        <v/>
      </c>
      <c r="BZ727" s="82">
        <f>IFERROR(FIND("Outro(s)",consulta_completa__11[[#This Row],[13 - Ocorrências/Ambientes Atingidos]]),0)</f>
        <v>0</v>
      </c>
      <c r="CA727" s="83" t="str">
        <f t="shared" si="357"/>
        <v/>
      </c>
      <c r="CB727" s="82">
        <f>IFERROR(FIND("Sem dano",consulta_completa__11[[#This Row],[13 - Ocorrências/Ambientes Atingidos]]),0)</f>
        <v>0</v>
      </c>
      <c r="CC727" s="83" t="str">
        <f t="shared" si="358"/>
        <v/>
      </c>
      <c r="CD727" s="82" t="str">
        <f>IF(consulta_completa__11[[#This Row],[13 - Ocorrências/Ambientes Atingidos]]="","X","")</f>
        <v/>
      </c>
      <c r="CE727" s="84">
        <f>IFERROR(FIND("IBAMA",consulta_completa__11[[#This Row],[14 - Inst. Atuando no Local]]),0)</f>
        <v>0</v>
      </c>
      <c r="CF727" s="84" t="str">
        <f t="shared" si="359"/>
        <v/>
      </c>
      <c r="CG727" s="84">
        <f>IFERROR(FIND("OEMA",consulta_completa__11[[#This Row],[14 - Inst. Atuando no Local]]),0)</f>
        <v>0</v>
      </c>
      <c r="CH727" s="84" t="str">
        <f t="shared" si="360"/>
        <v/>
      </c>
      <c r="CI727" s="84">
        <f>IFERROR(FIND("DEFESA CIVIL",consulta_completa__11[[#This Row],[14 - Inst. Atuando no Local]]),0)</f>
        <v>0</v>
      </c>
      <c r="CJ727" s="84" t="str">
        <f t="shared" si="361"/>
        <v/>
      </c>
      <c r="CK727" s="84">
        <f>IFERROR(FIND("CORPO DE BOMBEIROS",consulta_completa__11[[#This Row],[14 - Inst. Atuando no Local]]),0)</f>
        <v>0</v>
      </c>
      <c r="CL727" s="84" t="str">
        <f t="shared" si="362"/>
        <v/>
      </c>
      <c r="CM727" s="84">
        <f>IFERROR(FIND("POLÍCIA RODOVIÁRIA",consulta_completa__11[[#This Row],[14 - Inst. Atuando no Local]]),0)</f>
        <v>0</v>
      </c>
      <c r="CN727" s="84" t="str">
        <f t="shared" si="363"/>
        <v/>
      </c>
      <c r="CO727" s="84">
        <f>IFERROR(FIND("POLÍCIA MILITAR",consulta_completa__11[[#This Row],[14 - Inst. Atuando no Local]]),0)</f>
        <v>0</v>
      </c>
      <c r="CP727" s="84" t="str">
        <f t="shared" si="364"/>
        <v/>
      </c>
      <c r="CQ727" s="84">
        <f>IFERROR(FIND("POLÍCIA CIVIL",consulta_completa__11[[#This Row],[14 - Inst. Atuando no Local]]),0)</f>
        <v>0</v>
      </c>
      <c r="CR727" s="84" t="str">
        <f t="shared" si="365"/>
        <v/>
      </c>
      <c r="CS727" s="84">
        <f>IFERROR(FIND("MARINHA DO BRASIL",consulta_completa__11[[#This Row],[14 - Inst. Atuando no Local]]),0)</f>
        <v>0</v>
      </c>
      <c r="CT727" s="84" t="str">
        <f t="shared" si="366"/>
        <v/>
      </c>
      <c r="CU727" s="84">
        <f>IFERROR(FIND("EMPRESA ESPECIALIZADA EM ATENDIMENTO",consulta_completa__11[[#This Row],[14 - Inst. Atuando no Local]]),0)</f>
        <v>0</v>
      </c>
      <c r="CV727" s="84" t="str">
        <f t="shared" si="367"/>
        <v/>
      </c>
      <c r="CW727" s="84">
        <f>IFERROR(FIND("IBAMA",consulta_completa__11[[#This Row],[14 - Inst. Atuando no Local]]),0)</f>
        <v>0</v>
      </c>
      <c r="CX727" s="84" t="str">
        <f t="shared" si="368"/>
        <v/>
      </c>
      <c r="CY727" s="84" t="str">
        <f>IF(consulta_completa__11[[#This Row],[14 - Inst. Atuando no Local]]="","X","")</f>
        <v/>
      </c>
      <c r="CZ727" s="84">
        <f>IFERROR(FIND("OUTRA (S)",consulta_completa__11[[#This Row],[14 - Inst. Atuando no Local]]),0)</f>
        <v>0</v>
      </c>
      <c r="DA727" s="84" t="str">
        <f t="shared" si="369"/>
        <v/>
      </c>
      <c r="DB727" s="35" t="str">
        <f t="shared" si="370"/>
        <v>Sim</v>
      </c>
      <c r="DC727" s="35" t="str">
        <f t="shared" si="371"/>
        <v>Não</v>
      </c>
      <c r="DD727" s="35" t="str">
        <f t="shared" si="372"/>
        <v>Sim</v>
      </c>
      <c r="DE727" s="87" t="str">
        <f t="shared" si="343"/>
        <v/>
      </c>
    </row>
    <row r="728" spans="1:109">
      <c r="A728" s="14">
        <v>202510946830</v>
      </c>
      <c r="B728" s="1">
        <v>45938</v>
      </c>
      <c r="C728" t="s">
        <v>109</v>
      </c>
      <c r="D728" t="s">
        <v>110</v>
      </c>
      <c r="E728" t="s">
        <v>111</v>
      </c>
      <c r="F728" t="s">
        <v>112</v>
      </c>
      <c r="G728" t="s">
        <v>439</v>
      </c>
      <c r="H728" t="s">
        <v>6309</v>
      </c>
      <c r="I728" t="s">
        <v>117</v>
      </c>
      <c r="J728" t="s">
        <v>113</v>
      </c>
      <c r="K728" t="s">
        <v>114</v>
      </c>
      <c r="L728" t="s">
        <v>114</v>
      </c>
      <c r="M728" t="s">
        <v>118</v>
      </c>
      <c r="N728" t="s">
        <v>119</v>
      </c>
      <c r="O728" t="s">
        <v>239</v>
      </c>
      <c r="P728" t="s">
        <v>121</v>
      </c>
      <c r="Q728" t="s">
        <v>143</v>
      </c>
      <c r="R728" t="s">
        <v>123</v>
      </c>
      <c r="S728" t="s">
        <v>113</v>
      </c>
      <c r="T728" t="s">
        <v>6310</v>
      </c>
      <c r="U728" t="s">
        <v>6311</v>
      </c>
      <c r="V728" t="s">
        <v>6312</v>
      </c>
      <c r="Z728" t="s">
        <v>431</v>
      </c>
      <c r="AA728" t="s">
        <v>113</v>
      </c>
      <c r="AB728" t="s">
        <v>206</v>
      </c>
      <c r="AC728" t="s">
        <v>1785</v>
      </c>
      <c r="AD728">
        <v>1</v>
      </c>
      <c r="AE728" t="s">
        <v>568</v>
      </c>
      <c r="AF728" t="s">
        <v>113</v>
      </c>
      <c r="AG728" t="s">
        <v>113</v>
      </c>
      <c r="AH728" t="s">
        <v>131</v>
      </c>
      <c r="AI728" t="s">
        <v>132</v>
      </c>
      <c r="AJ728" t="s">
        <v>131</v>
      </c>
      <c r="AK728" t="s">
        <v>6313</v>
      </c>
      <c r="AL728" t="s">
        <v>6314</v>
      </c>
      <c r="AM728" t="s">
        <v>1788</v>
      </c>
      <c r="AN728" t="s">
        <v>6315</v>
      </c>
      <c r="AO728" t="s">
        <v>4044</v>
      </c>
      <c r="AP728">
        <v>2732951305</v>
      </c>
      <c r="AQ728" t="s">
        <v>1789</v>
      </c>
      <c r="AR728" t="s">
        <v>113</v>
      </c>
      <c r="AS728" t="s">
        <v>6316</v>
      </c>
      <c r="AT728" t="s">
        <v>113</v>
      </c>
      <c r="AU728" t="s">
        <v>113</v>
      </c>
      <c r="AW728" t="s">
        <v>159</v>
      </c>
      <c r="AX728" s="82">
        <f>IFERROR(FIND("Óbitos/feridos",consulta_completa__11[[#This Row],[13 - Ocorrências/Ambientes Atingidos]]),0)</f>
        <v>0</v>
      </c>
      <c r="AY728" s="83" t="str">
        <f t="shared" si="344"/>
        <v/>
      </c>
      <c r="AZ728" s="82">
        <f>IFERROR(FIND("População afetada/evacuada",consulta_completa__11[[#This Row],[13 - Ocorrências/Ambientes Atingidos]]),0)</f>
        <v>0</v>
      </c>
      <c r="BA728" s="82" t="str">
        <f t="shared" si="345"/>
        <v/>
      </c>
      <c r="BB728" s="82">
        <f>IFERROR(FIND("Suspensão de abastecimento de água",consulta_completa__11[[#This Row],[13 - Ocorrências/Ambientes Atingidos]]),0)</f>
        <v>0</v>
      </c>
      <c r="BC728" s="83" t="str">
        <f t="shared" si="373"/>
        <v/>
      </c>
      <c r="BD728" s="82">
        <f>IFERROR(FIND("Rio/córrego",consulta_completa__11[[#This Row],[13 - Ocorrências/Ambientes Atingidos]]),0)</f>
        <v>0</v>
      </c>
      <c r="BE728" s="83" t="str">
        <f t="shared" si="346"/>
        <v/>
      </c>
      <c r="BF728" s="82">
        <f>IFERROR(FIND("Lago",consulta_completa__11[[#This Row],[13 - Ocorrências/Ambientes Atingidos]]),0)</f>
        <v>0</v>
      </c>
      <c r="BG728" s="83" t="str">
        <f t="shared" si="347"/>
        <v/>
      </c>
      <c r="BH728" s="82">
        <f>IFERROR(FIND("Mar",consulta_completa__11[[#This Row],[13 - Ocorrências/Ambientes Atingidos]]),0)</f>
        <v>1</v>
      </c>
      <c r="BI728" s="83" t="str">
        <f t="shared" si="348"/>
        <v>X</v>
      </c>
      <c r="BJ728" s="82">
        <f>IFERROR(FIND("Praia",consulta_completa__11[[#This Row],[13 - Ocorrências/Ambientes Atingidos]]),0)</f>
        <v>0</v>
      </c>
      <c r="BK728" s="83" t="str">
        <f t="shared" si="349"/>
        <v/>
      </c>
      <c r="BL728" s="82">
        <f>IFERROR(FIND("Solo",consulta_completa__11[[#This Row],[13 - Ocorrências/Ambientes Atingidos]]),0)</f>
        <v>0</v>
      </c>
      <c r="BM728" s="83" t="str">
        <f t="shared" si="350"/>
        <v/>
      </c>
      <c r="BN728" s="82">
        <f>IFERROR(FIND("Águas subterrâneas",consulta_completa__11[[#This Row],[13 - Ocorrências/Ambientes Atingidos]]),0)</f>
        <v>0</v>
      </c>
      <c r="BO728" s="83" t="str">
        <f t="shared" si="351"/>
        <v/>
      </c>
      <c r="BP728" s="82">
        <f>IFERROR(FIND("Atmosfera",consulta_completa__11[[#This Row],[13 - Ocorrências/Ambientes Atingidos]]),0)</f>
        <v>0</v>
      </c>
      <c r="BQ728" s="83" t="str">
        <f t="shared" si="352"/>
        <v/>
      </c>
      <c r="BR728" s="82">
        <f>IFERROR(FIND("Flora",consulta_completa__11[[#This Row],[13 - Ocorrências/Ambientes Atingidos]]),0)</f>
        <v>0</v>
      </c>
      <c r="BS728" s="83" t="str">
        <f t="shared" si="353"/>
        <v/>
      </c>
      <c r="BT728" s="82">
        <f>IFERROR(FIND("Fauna",consulta_completa__11[[#This Row],[13 - Ocorrências/Ambientes Atingidos]]),0)</f>
        <v>0</v>
      </c>
      <c r="BU728" s="83" t="str">
        <f t="shared" si="354"/>
        <v/>
      </c>
      <c r="BV728" s="82">
        <f>IFERROR(FIND("UC federal",consulta_completa__11[[#This Row],[13 - Ocorrências/Ambientes Atingidos]]),0)</f>
        <v>0</v>
      </c>
      <c r="BW728" s="83" t="str">
        <f t="shared" si="355"/>
        <v/>
      </c>
      <c r="BX728" s="82">
        <f>IFERROR(FIND("UC estadual/municipal",consulta_completa__11[[#This Row],[13 - Ocorrências/Ambientes Atingidos]]),0)</f>
        <v>0</v>
      </c>
      <c r="BY728" s="83" t="str">
        <f t="shared" si="356"/>
        <v/>
      </c>
      <c r="BZ728" s="82">
        <f>IFERROR(FIND("Outro(s)",consulta_completa__11[[#This Row],[13 - Ocorrências/Ambientes Atingidos]]),0)</f>
        <v>0</v>
      </c>
      <c r="CA728" s="83" t="str">
        <f t="shared" si="357"/>
        <v/>
      </c>
      <c r="CB728" s="82">
        <f>IFERROR(FIND("Sem dano",consulta_completa__11[[#This Row],[13 - Ocorrências/Ambientes Atingidos]]),0)</f>
        <v>0</v>
      </c>
      <c r="CC728" s="83" t="str">
        <f t="shared" si="358"/>
        <v/>
      </c>
      <c r="CD728" s="82" t="str">
        <f>IF(consulta_completa__11[[#This Row],[13 - Ocorrências/Ambientes Atingidos]]="","X","")</f>
        <v/>
      </c>
      <c r="CE728" s="84">
        <f>IFERROR(FIND("IBAMA",consulta_completa__11[[#This Row],[14 - Inst. Atuando no Local]]),0)</f>
        <v>0</v>
      </c>
      <c r="CF728" s="84" t="str">
        <f t="shared" si="359"/>
        <v/>
      </c>
      <c r="CG728" s="84">
        <f>IFERROR(FIND("OEMA",consulta_completa__11[[#This Row],[14 - Inst. Atuando no Local]]),0)</f>
        <v>0</v>
      </c>
      <c r="CH728" s="84" t="str">
        <f t="shared" si="360"/>
        <v/>
      </c>
      <c r="CI728" s="84">
        <f>IFERROR(FIND("DEFESA CIVIL",consulta_completa__11[[#This Row],[14 - Inst. Atuando no Local]]),0)</f>
        <v>0</v>
      </c>
      <c r="CJ728" s="84" t="str">
        <f t="shared" si="361"/>
        <v/>
      </c>
      <c r="CK728" s="84">
        <f>IFERROR(FIND("CORPO DE BOMBEIROS",consulta_completa__11[[#This Row],[14 - Inst. Atuando no Local]]),0)</f>
        <v>0</v>
      </c>
      <c r="CL728" s="84" t="str">
        <f t="shared" si="362"/>
        <v/>
      </c>
      <c r="CM728" s="84">
        <f>IFERROR(FIND("POLÍCIA RODOVIÁRIA",consulta_completa__11[[#This Row],[14 - Inst. Atuando no Local]]),0)</f>
        <v>0</v>
      </c>
      <c r="CN728" s="84" t="str">
        <f t="shared" si="363"/>
        <v/>
      </c>
      <c r="CO728" s="84">
        <f>IFERROR(FIND("POLÍCIA MILITAR",consulta_completa__11[[#This Row],[14 - Inst. Atuando no Local]]),0)</f>
        <v>0</v>
      </c>
      <c r="CP728" s="84" t="str">
        <f t="shared" si="364"/>
        <v/>
      </c>
      <c r="CQ728" s="84">
        <f>IFERROR(FIND("POLÍCIA CIVIL",consulta_completa__11[[#This Row],[14 - Inst. Atuando no Local]]),0)</f>
        <v>0</v>
      </c>
      <c r="CR728" s="84" t="str">
        <f t="shared" si="365"/>
        <v/>
      </c>
      <c r="CS728" s="84">
        <f>IFERROR(FIND("MARINHA DO BRASIL",consulta_completa__11[[#This Row],[14 - Inst. Atuando no Local]]),0)</f>
        <v>0</v>
      </c>
      <c r="CT728" s="84" t="str">
        <f t="shared" si="366"/>
        <v/>
      </c>
      <c r="CU728" s="84">
        <f>IFERROR(FIND("EMPRESA ESPECIALIZADA EM ATENDIMENTO",consulta_completa__11[[#This Row],[14 - Inst. Atuando no Local]]),0)</f>
        <v>0</v>
      </c>
      <c r="CV728" s="84" t="str">
        <f t="shared" si="367"/>
        <v/>
      </c>
      <c r="CW728" s="84">
        <f>IFERROR(FIND("IBAMA",consulta_completa__11[[#This Row],[14 - Inst. Atuando no Local]]),0)</f>
        <v>0</v>
      </c>
      <c r="CX728" s="84" t="str">
        <f t="shared" si="368"/>
        <v/>
      </c>
      <c r="CY728" s="84" t="str">
        <f>IF(consulta_completa__11[[#This Row],[14 - Inst. Atuando no Local]]="","X","")</f>
        <v/>
      </c>
      <c r="CZ728" s="84">
        <f>IFERROR(FIND("OUTRA (S)",consulta_completa__11[[#This Row],[14 - Inst. Atuando no Local]]),0)</f>
        <v>0</v>
      </c>
      <c r="DA728" s="84" t="str">
        <f t="shared" si="369"/>
        <v/>
      </c>
      <c r="DB728" s="35" t="str">
        <f t="shared" si="370"/>
        <v>Sim</v>
      </c>
      <c r="DC728" s="35" t="str">
        <f t="shared" si="371"/>
        <v>Não</v>
      </c>
      <c r="DD728" s="35" t="str">
        <f t="shared" si="372"/>
        <v>Sim</v>
      </c>
      <c r="DE728" s="87" t="str">
        <f t="shared" si="343"/>
        <v/>
      </c>
    </row>
    <row r="729" spans="1:109">
      <c r="A729" s="14">
        <v>202510950406</v>
      </c>
      <c r="B729" s="1">
        <v>45938</v>
      </c>
      <c r="C729" t="s">
        <v>6317</v>
      </c>
      <c r="D729" t="s">
        <v>161</v>
      </c>
      <c r="E729" t="s">
        <v>162</v>
      </c>
      <c r="F729" t="s">
        <v>163</v>
      </c>
      <c r="G729" t="s">
        <v>113</v>
      </c>
      <c r="H729" t="s">
        <v>114</v>
      </c>
      <c r="I729" t="s">
        <v>114</v>
      </c>
      <c r="J729" t="s">
        <v>365</v>
      </c>
      <c r="K729" t="s">
        <v>113</v>
      </c>
      <c r="L729" t="s">
        <v>113</v>
      </c>
      <c r="M729" t="s">
        <v>140</v>
      </c>
      <c r="N729" t="s">
        <v>141</v>
      </c>
      <c r="O729" t="s">
        <v>239</v>
      </c>
      <c r="P729" t="s">
        <v>121</v>
      </c>
      <c r="Q729" t="s">
        <v>167</v>
      </c>
      <c r="R729" t="s">
        <v>123</v>
      </c>
      <c r="S729" t="s">
        <v>113</v>
      </c>
      <c r="T729" t="s">
        <v>6318</v>
      </c>
      <c r="U729" t="s">
        <v>6319</v>
      </c>
      <c r="V729" t="s">
        <v>6320</v>
      </c>
      <c r="Z729" t="s">
        <v>6321</v>
      </c>
      <c r="AA729" t="s">
        <v>6322</v>
      </c>
      <c r="AB729" t="s">
        <v>1345</v>
      </c>
      <c r="AC729" t="s">
        <v>173</v>
      </c>
      <c r="AD729">
        <v>1</v>
      </c>
      <c r="AE729" t="s">
        <v>6323</v>
      </c>
      <c r="AF729" t="s">
        <v>113</v>
      </c>
      <c r="AG729" t="s">
        <v>113</v>
      </c>
      <c r="AH729" t="s">
        <v>131</v>
      </c>
      <c r="AI729" t="s">
        <v>131</v>
      </c>
      <c r="AJ729" t="s">
        <v>132</v>
      </c>
      <c r="AK729" t="s">
        <v>113</v>
      </c>
      <c r="AL729" t="s">
        <v>6324</v>
      </c>
      <c r="AM729" t="s">
        <v>6325</v>
      </c>
      <c r="AN729" t="s">
        <v>6326</v>
      </c>
      <c r="AO729" t="s">
        <v>225</v>
      </c>
      <c r="AP729">
        <v>41996004241</v>
      </c>
      <c r="AQ729" t="s">
        <v>4142</v>
      </c>
      <c r="AR729" t="s">
        <v>113</v>
      </c>
      <c r="AS729" t="s">
        <v>113</v>
      </c>
      <c r="AT729" t="s">
        <v>113</v>
      </c>
      <c r="AU729" t="s">
        <v>113</v>
      </c>
      <c r="AW729" t="s">
        <v>113</v>
      </c>
      <c r="AX729" s="82">
        <f>IFERROR(FIND("Óbitos/feridos",consulta_completa__11[[#This Row],[13 - Ocorrências/Ambientes Atingidos]]),0)</f>
        <v>0</v>
      </c>
      <c r="AY729" s="83" t="str">
        <f t="shared" si="344"/>
        <v/>
      </c>
      <c r="AZ729" s="82">
        <f>IFERROR(FIND("População afetada/evacuada",consulta_completa__11[[#This Row],[13 - Ocorrências/Ambientes Atingidos]]),0)</f>
        <v>0</v>
      </c>
      <c r="BA729" s="82" t="str">
        <f t="shared" si="345"/>
        <v/>
      </c>
      <c r="BB729" s="82">
        <f>IFERROR(FIND("Suspensão de abastecimento de água",consulta_completa__11[[#This Row],[13 - Ocorrências/Ambientes Atingidos]]),0)</f>
        <v>0</v>
      </c>
      <c r="BC729" s="83" t="str">
        <f t="shared" si="373"/>
        <v/>
      </c>
      <c r="BD729" s="82">
        <f>IFERROR(FIND("Rio/córrego",consulta_completa__11[[#This Row],[13 - Ocorrências/Ambientes Atingidos]]),0)</f>
        <v>0</v>
      </c>
      <c r="BE729" s="83" t="str">
        <f t="shared" si="346"/>
        <v/>
      </c>
      <c r="BF729" s="82">
        <f>IFERROR(FIND("Lago",consulta_completa__11[[#This Row],[13 - Ocorrências/Ambientes Atingidos]]),0)</f>
        <v>0</v>
      </c>
      <c r="BG729" s="83" t="str">
        <f t="shared" si="347"/>
        <v/>
      </c>
      <c r="BH729" s="82">
        <f>IFERROR(FIND("Mar",consulta_completa__11[[#This Row],[13 - Ocorrências/Ambientes Atingidos]]),0)</f>
        <v>0</v>
      </c>
      <c r="BI729" s="83" t="str">
        <f t="shared" si="348"/>
        <v/>
      </c>
      <c r="BJ729" s="82">
        <f>IFERROR(FIND("Praia",consulta_completa__11[[#This Row],[13 - Ocorrências/Ambientes Atingidos]]),0)</f>
        <v>0</v>
      </c>
      <c r="BK729" s="83" t="str">
        <f t="shared" si="349"/>
        <v/>
      </c>
      <c r="BL729" s="82">
        <f>IFERROR(FIND("Solo",consulta_completa__11[[#This Row],[13 - Ocorrências/Ambientes Atingidos]]),0)</f>
        <v>1</v>
      </c>
      <c r="BM729" s="83" t="str">
        <f t="shared" si="350"/>
        <v>X</v>
      </c>
      <c r="BN729" s="82">
        <f>IFERROR(FIND("Águas subterrâneas",consulta_completa__11[[#This Row],[13 - Ocorrências/Ambientes Atingidos]]),0)</f>
        <v>0</v>
      </c>
      <c r="BO729" s="83" t="str">
        <f t="shared" si="351"/>
        <v/>
      </c>
      <c r="BP729" s="82">
        <f>IFERROR(FIND("Atmosfera",consulta_completa__11[[#This Row],[13 - Ocorrências/Ambientes Atingidos]]),0)</f>
        <v>0</v>
      </c>
      <c r="BQ729" s="83" t="str">
        <f t="shared" si="352"/>
        <v/>
      </c>
      <c r="BR729" s="82">
        <f>IFERROR(FIND("Flora",consulta_completa__11[[#This Row],[13 - Ocorrências/Ambientes Atingidos]]),0)</f>
        <v>0</v>
      </c>
      <c r="BS729" s="83" t="str">
        <f t="shared" si="353"/>
        <v/>
      </c>
      <c r="BT729" s="82">
        <f>IFERROR(FIND("Fauna",consulta_completa__11[[#This Row],[13 - Ocorrências/Ambientes Atingidos]]),0)</f>
        <v>0</v>
      </c>
      <c r="BU729" s="83" t="str">
        <f t="shared" si="354"/>
        <v/>
      </c>
      <c r="BV729" s="82">
        <f>IFERROR(FIND("UC federal",consulta_completa__11[[#This Row],[13 - Ocorrências/Ambientes Atingidos]]),0)</f>
        <v>0</v>
      </c>
      <c r="BW729" s="83" t="str">
        <f t="shared" si="355"/>
        <v/>
      </c>
      <c r="BX729" s="82">
        <f>IFERROR(FIND("UC estadual/municipal",consulta_completa__11[[#This Row],[13 - Ocorrências/Ambientes Atingidos]]),0)</f>
        <v>0</v>
      </c>
      <c r="BY729" s="83" t="str">
        <f t="shared" si="356"/>
        <v/>
      </c>
      <c r="BZ729" s="82">
        <f>IFERROR(FIND("Outro(s)",consulta_completa__11[[#This Row],[13 - Ocorrências/Ambientes Atingidos]]),0)</f>
        <v>0</v>
      </c>
      <c r="CA729" s="83" t="str">
        <f t="shared" si="357"/>
        <v/>
      </c>
      <c r="CB729" s="82">
        <f>IFERROR(FIND("Sem dano",consulta_completa__11[[#This Row],[13 - Ocorrências/Ambientes Atingidos]]),0)</f>
        <v>0</v>
      </c>
      <c r="CC729" s="83" t="str">
        <f t="shared" si="358"/>
        <v/>
      </c>
      <c r="CD729" s="82" t="str">
        <f>IF(consulta_completa__11[[#This Row],[13 - Ocorrências/Ambientes Atingidos]]="","X","")</f>
        <v/>
      </c>
      <c r="CE729" s="84">
        <f>IFERROR(FIND("IBAMA",consulta_completa__11[[#This Row],[14 - Inst. Atuando no Local]]),0)</f>
        <v>0</v>
      </c>
      <c r="CF729" s="84" t="str">
        <f t="shared" si="359"/>
        <v/>
      </c>
      <c r="CG729" s="84">
        <f>IFERROR(FIND("OEMA",consulta_completa__11[[#This Row],[14 - Inst. Atuando no Local]]),0)</f>
        <v>0</v>
      </c>
      <c r="CH729" s="84" t="str">
        <f t="shared" si="360"/>
        <v/>
      </c>
      <c r="CI729" s="84">
        <f>IFERROR(FIND("DEFESA CIVIL",consulta_completa__11[[#This Row],[14 - Inst. Atuando no Local]]),0)</f>
        <v>0</v>
      </c>
      <c r="CJ729" s="84" t="str">
        <f t="shared" si="361"/>
        <v/>
      </c>
      <c r="CK729" s="84">
        <f>IFERROR(FIND("CORPO DE BOMBEIROS",consulta_completa__11[[#This Row],[14 - Inst. Atuando no Local]]),0)</f>
        <v>0</v>
      </c>
      <c r="CL729" s="84" t="str">
        <f t="shared" si="362"/>
        <v/>
      </c>
      <c r="CM729" s="84">
        <f>IFERROR(FIND("POLÍCIA RODOVIÁRIA",consulta_completa__11[[#This Row],[14 - Inst. Atuando no Local]]),0)</f>
        <v>0</v>
      </c>
      <c r="CN729" s="84" t="str">
        <f t="shared" si="363"/>
        <v/>
      </c>
      <c r="CO729" s="84">
        <f>IFERROR(FIND("POLÍCIA MILITAR",consulta_completa__11[[#This Row],[14 - Inst. Atuando no Local]]),0)</f>
        <v>0</v>
      </c>
      <c r="CP729" s="84" t="str">
        <f t="shared" si="364"/>
        <v/>
      </c>
      <c r="CQ729" s="84">
        <f>IFERROR(FIND("POLÍCIA CIVIL",consulta_completa__11[[#This Row],[14 - Inst. Atuando no Local]]),0)</f>
        <v>0</v>
      </c>
      <c r="CR729" s="84" t="str">
        <f t="shared" si="365"/>
        <v/>
      </c>
      <c r="CS729" s="84">
        <f>IFERROR(FIND("MARINHA DO BRASIL",consulta_completa__11[[#This Row],[14 - Inst. Atuando no Local]]),0)</f>
        <v>0</v>
      </c>
      <c r="CT729" s="84" t="str">
        <f t="shared" si="366"/>
        <v/>
      </c>
      <c r="CU729" s="84">
        <f>IFERROR(FIND("EMPRESA ESPECIALIZADA EM ATENDIMENTO",consulta_completa__11[[#This Row],[14 - Inst. Atuando no Local]]),0)</f>
        <v>0</v>
      </c>
      <c r="CV729" s="84" t="str">
        <f t="shared" si="367"/>
        <v/>
      </c>
      <c r="CW729" s="84">
        <f>IFERROR(FIND("IBAMA",consulta_completa__11[[#This Row],[14 - Inst. Atuando no Local]]),0)</f>
        <v>0</v>
      </c>
      <c r="CX729" s="84" t="str">
        <f t="shared" si="368"/>
        <v/>
      </c>
      <c r="CY729" s="84" t="str">
        <f>IF(consulta_completa__11[[#This Row],[14 - Inst. Atuando no Local]]="","X","")</f>
        <v/>
      </c>
      <c r="CZ729" s="84">
        <f>IFERROR(FIND("OUTRA (S)",consulta_completa__11[[#This Row],[14 - Inst. Atuando no Local]]),0)</f>
        <v>0</v>
      </c>
      <c r="DA729" s="84" t="str">
        <f t="shared" si="369"/>
        <v/>
      </c>
      <c r="DB729" s="35" t="str">
        <f t="shared" si="370"/>
        <v>Sim</v>
      </c>
      <c r="DC729" s="35" t="str">
        <f t="shared" si="371"/>
        <v>Não</v>
      </c>
      <c r="DD729" s="35" t="str">
        <f t="shared" si="372"/>
        <v>Sim</v>
      </c>
      <c r="DE729" s="87" t="str">
        <f t="shared" si="343"/>
        <v/>
      </c>
    </row>
    <row r="730" spans="1:109">
      <c r="A730" s="14">
        <v>2025101032455</v>
      </c>
      <c r="B730" s="1">
        <v>45938</v>
      </c>
      <c r="C730" t="s">
        <v>109</v>
      </c>
      <c r="D730" t="s">
        <v>110</v>
      </c>
      <c r="E730" t="s">
        <v>452</v>
      </c>
      <c r="F730" t="s">
        <v>112</v>
      </c>
      <c r="G730" t="s">
        <v>439</v>
      </c>
      <c r="H730" t="s">
        <v>6327</v>
      </c>
      <c r="I730" t="s">
        <v>117</v>
      </c>
      <c r="J730" t="s">
        <v>113</v>
      </c>
      <c r="K730" t="s">
        <v>114</v>
      </c>
      <c r="L730" t="s">
        <v>114</v>
      </c>
      <c r="M730" t="s">
        <v>118</v>
      </c>
      <c r="N730" t="s">
        <v>119</v>
      </c>
      <c r="O730" t="s">
        <v>239</v>
      </c>
      <c r="P730" t="s">
        <v>121</v>
      </c>
      <c r="Q730" t="s">
        <v>143</v>
      </c>
      <c r="R730" t="s">
        <v>123</v>
      </c>
      <c r="S730" t="s">
        <v>113</v>
      </c>
      <c r="T730" t="s">
        <v>1631</v>
      </c>
      <c r="U730" t="s">
        <v>6328</v>
      </c>
      <c r="V730" t="s">
        <v>6329</v>
      </c>
      <c r="Z730" t="s">
        <v>6330</v>
      </c>
      <c r="AA730" t="s">
        <v>113</v>
      </c>
      <c r="AB730" t="s">
        <v>206</v>
      </c>
      <c r="AC730" t="s">
        <v>482</v>
      </c>
      <c r="AD730">
        <v>1</v>
      </c>
      <c r="AE730" t="s">
        <v>568</v>
      </c>
      <c r="AF730" t="s">
        <v>113</v>
      </c>
      <c r="AG730" t="s">
        <v>113</v>
      </c>
      <c r="AH730" t="s">
        <v>131</v>
      </c>
      <c r="AI730" t="s">
        <v>132</v>
      </c>
      <c r="AJ730" t="s">
        <v>131</v>
      </c>
      <c r="AK730" t="s">
        <v>6331</v>
      </c>
      <c r="AL730" t="s">
        <v>6332</v>
      </c>
      <c r="AM730" t="s">
        <v>485</v>
      </c>
      <c r="AN730" t="s">
        <v>6333</v>
      </c>
      <c r="AO730" t="s">
        <v>4044</v>
      </c>
      <c r="AP730">
        <v>2732951305</v>
      </c>
      <c r="AQ730" t="s">
        <v>486</v>
      </c>
      <c r="AR730" t="s">
        <v>113</v>
      </c>
      <c r="AS730" t="s">
        <v>6334</v>
      </c>
      <c r="AT730" t="s">
        <v>113</v>
      </c>
      <c r="AU730" t="s">
        <v>113</v>
      </c>
      <c r="AW730" t="s">
        <v>159</v>
      </c>
      <c r="AX730" s="82">
        <f>IFERROR(FIND("Óbitos/feridos",consulta_completa__11[[#This Row],[13 - Ocorrências/Ambientes Atingidos]]),0)</f>
        <v>0</v>
      </c>
      <c r="AY730" s="83" t="str">
        <f t="shared" si="344"/>
        <v/>
      </c>
      <c r="AZ730" s="82">
        <f>IFERROR(FIND("População afetada/evacuada",consulta_completa__11[[#This Row],[13 - Ocorrências/Ambientes Atingidos]]),0)</f>
        <v>0</v>
      </c>
      <c r="BA730" s="82" t="str">
        <f t="shared" si="345"/>
        <v/>
      </c>
      <c r="BB730" s="82">
        <f>IFERROR(FIND("Suspensão de abastecimento de água",consulta_completa__11[[#This Row],[13 - Ocorrências/Ambientes Atingidos]]),0)</f>
        <v>0</v>
      </c>
      <c r="BC730" s="83" t="str">
        <f t="shared" si="373"/>
        <v/>
      </c>
      <c r="BD730" s="82">
        <f>IFERROR(FIND("Rio/córrego",consulta_completa__11[[#This Row],[13 - Ocorrências/Ambientes Atingidos]]),0)</f>
        <v>0</v>
      </c>
      <c r="BE730" s="83" t="str">
        <f t="shared" si="346"/>
        <v/>
      </c>
      <c r="BF730" s="82">
        <f>IFERROR(FIND("Lago",consulta_completa__11[[#This Row],[13 - Ocorrências/Ambientes Atingidos]]),0)</f>
        <v>0</v>
      </c>
      <c r="BG730" s="83" t="str">
        <f t="shared" si="347"/>
        <v/>
      </c>
      <c r="BH730" s="82">
        <f>IFERROR(FIND("Mar",consulta_completa__11[[#This Row],[13 - Ocorrências/Ambientes Atingidos]]),0)</f>
        <v>1</v>
      </c>
      <c r="BI730" s="83" t="str">
        <f t="shared" si="348"/>
        <v>X</v>
      </c>
      <c r="BJ730" s="82">
        <f>IFERROR(FIND("Praia",consulta_completa__11[[#This Row],[13 - Ocorrências/Ambientes Atingidos]]),0)</f>
        <v>0</v>
      </c>
      <c r="BK730" s="83" t="str">
        <f t="shared" si="349"/>
        <v/>
      </c>
      <c r="BL730" s="82">
        <f>IFERROR(FIND("Solo",consulta_completa__11[[#This Row],[13 - Ocorrências/Ambientes Atingidos]]),0)</f>
        <v>0</v>
      </c>
      <c r="BM730" s="83" t="str">
        <f t="shared" si="350"/>
        <v/>
      </c>
      <c r="BN730" s="82">
        <f>IFERROR(FIND("Águas subterrâneas",consulta_completa__11[[#This Row],[13 - Ocorrências/Ambientes Atingidos]]),0)</f>
        <v>0</v>
      </c>
      <c r="BO730" s="83" t="str">
        <f t="shared" si="351"/>
        <v/>
      </c>
      <c r="BP730" s="82">
        <f>IFERROR(FIND("Atmosfera",consulta_completa__11[[#This Row],[13 - Ocorrências/Ambientes Atingidos]]),0)</f>
        <v>0</v>
      </c>
      <c r="BQ730" s="83" t="str">
        <f t="shared" si="352"/>
        <v/>
      </c>
      <c r="BR730" s="82">
        <f>IFERROR(FIND("Flora",consulta_completa__11[[#This Row],[13 - Ocorrências/Ambientes Atingidos]]),0)</f>
        <v>0</v>
      </c>
      <c r="BS730" s="83" t="str">
        <f t="shared" si="353"/>
        <v/>
      </c>
      <c r="BT730" s="82">
        <f>IFERROR(FIND("Fauna",consulta_completa__11[[#This Row],[13 - Ocorrências/Ambientes Atingidos]]),0)</f>
        <v>0</v>
      </c>
      <c r="BU730" s="83" t="str">
        <f t="shared" si="354"/>
        <v/>
      </c>
      <c r="BV730" s="82">
        <f>IFERROR(FIND("UC federal",consulta_completa__11[[#This Row],[13 - Ocorrências/Ambientes Atingidos]]),0)</f>
        <v>0</v>
      </c>
      <c r="BW730" s="83" t="str">
        <f t="shared" si="355"/>
        <v/>
      </c>
      <c r="BX730" s="82">
        <f>IFERROR(FIND("UC estadual/municipal",consulta_completa__11[[#This Row],[13 - Ocorrências/Ambientes Atingidos]]),0)</f>
        <v>0</v>
      </c>
      <c r="BY730" s="83" t="str">
        <f t="shared" si="356"/>
        <v/>
      </c>
      <c r="BZ730" s="82">
        <f>IFERROR(FIND("Outro(s)",consulta_completa__11[[#This Row],[13 - Ocorrências/Ambientes Atingidos]]),0)</f>
        <v>0</v>
      </c>
      <c r="CA730" s="83" t="str">
        <f t="shared" si="357"/>
        <v/>
      </c>
      <c r="CB730" s="82">
        <f>IFERROR(FIND("Sem dano",consulta_completa__11[[#This Row],[13 - Ocorrências/Ambientes Atingidos]]),0)</f>
        <v>0</v>
      </c>
      <c r="CC730" s="83" t="str">
        <f t="shared" si="358"/>
        <v/>
      </c>
      <c r="CD730" s="82" t="str">
        <f>IF(consulta_completa__11[[#This Row],[13 - Ocorrências/Ambientes Atingidos]]="","X","")</f>
        <v/>
      </c>
      <c r="CE730" s="84">
        <f>IFERROR(FIND("IBAMA",consulta_completa__11[[#This Row],[14 - Inst. Atuando no Local]]),0)</f>
        <v>0</v>
      </c>
      <c r="CF730" s="84" t="str">
        <f t="shared" si="359"/>
        <v/>
      </c>
      <c r="CG730" s="84">
        <f>IFERROR(FIND("OEMA",consulta_completa__11[[#This Row],[14 - Inst. Atuando no Local]]),0)</f>
        <v>0</v>
      </c>
      <c r="CH730" s="84" t="str">
        <f t="shared" si="360"/>
        <v/>
      </c>
      <c r="CI730" s="84">
        <f>IFERROR(FIND("DEFESA CIVIL",consulta_completa__11[[#This Row],[14 - Inst. Atuando no Local]]),0)</f>
        <v>0</v>
      </c>
      <c r="CJ730" s="84" t="str">
        <f t="shared" si="361"/>
        <v/>
      </c>
      <c r="CK730" s="84">
        <f>IFERROR(FIND("CORPO DE BOMBEIROS",consulta_completa__11[[#This Row],[14 - Inst. Atuando no Local]]),0)</f>
        <v>0</v>
      </c>
      <c r="CL730" s="84" t="str">
        <f t="shared" si="362"/>
        <v/>
      </c>
      <c r="CM730" s="84">
        <f>IFERROR(FIND("POLÍCIA RODOVIÁRIA",consulta_completa__11[[#This Row],[14 - Inst. Atuando no Local]]),0)</f>
        <v>0</v>
      </c>
      <c r="CN730" s="84" t="str">
        <f t="shared" si="363"/>
        <v/>
      </c>
      <c r="CO730" s="84">
        <f>IFERROR(FIND("POLÍCIA MILITAR",consulta_completa__11[[#This Row],[14 - Inst. Atuando no Local]]),0)</f>
        <v>0</v>
      </c>
      <c r="CP730" s="84" t="str">
        <f t="shared" si="364"/>
        <v/>
      </c>
      <c r="CQ730" s="84">
        <f>IFERROR(FIND("POLÍCIA CIVIL",consulta_completa__11[[#This Row],[14 - Inst. Atuando no Local]]),0)</f>
        <v>0</v>
      </c>
      <c r="CR730" s="84" t="str">
        <f t="shared" si="365"/>
        <v/>
      </c>
      <c r="CS730" s="84">
        <f>IFERROR(FIND("MARINHA DO BRASIL",consulta_completa__11[[#This Row],[14 - Inst. Atuando no Local]]),0)</f>
        <v>0</v>
      </c>
      <c r="CT730" s="84" t="str">
        <f t="shared" si="366"/>
        <v/>
      </c>
      <c r="CU730" s="84">
        <f>IFERROR(FIND("EMPRESA ESPECIALIZADA EM ATENDIMENTO",consulta_completa__11[[#This Row],[14 - Inst. Atuando no Local]]),0)</f>
        <v>0</v>
      </c>
      <c r="CV730" s="84" t="str">
        <f t="shared" si="367"/>
        <v/>
      </c>
      <c r="CW730" s="84">
        <f>IFERROR(FIND("IBAMA",consulta_completa__11[[#This Row],[14 - Inst. Atuando no Local]]),0)</f>
        <v>0</v>
      </c>
      <c r="CX730" s="84" t="str">
        <f t="shared" si="368"/>
        <v/>
      </c>
      <c r="CY730" s="84" t="str">
        <f>IF(consulta_completa__11[[#This Row],[14 - Inst. Atuando no Local]]="","X","")</f>
        <v/>
      </c>
      <c r="CZ730" s="84">
        <f>IFERROR(FIND("OUTRA (S)",consulta_completa__11[[#This Row],[14 - Inst. Atuando no Local]]),0)</f>
        <v>0</v>
      </c>
      <c r="DA730" s="84" t="str">
        <f t="shared" si="369"/>
        <v/>
      </c>
      <c r="DB730" s="35" t="str">
        <f t="shared" si="370"/>
        <v>Sim</v>
      </c>
      <c r="DC730" s="35" t="str">
        <f t="shared" si="371"/>
        <v>Não</v>
      </c>
      <c r="DD730" s="35" t="str">
        <f t="shared" si="372"/>
        <v>Sim</v>
      </c>
      <c r="DE730" s="87" t="str">
        <f t="shared" si="343"/>
        <v/>
      </c>
    </row>
    <row r="731" spans="1:109">
      <c r="A731" s="14">
        <v>2025101354014</v>
      </c>
      <c r="B731" s="1">
        <v>45938</v>
      </c>
      <c r="C731" t="s">
        <v>6335</v>
      </c>
      <c r="D731" t="s">
        <v>180</v>
      </c>
      <c r="E731" t="s">
        <v>286</v>
      </c>
      <c r="F731" t="s">
        <v>112</v>
      </c>
      <c r="G731" t="s">
        <v>3303</v>
      </c>
      <c r="H731" t="s">
        <v>6336</v>
      </c>
      <c r="I731" t="s">
        <v>117</v>
      </c>
      <c r="J731" t="s">
        <v>113</v>
      </c>
      <c r="K731" t="s">
        <v>114</v>
      </c>
      <c r="L731" t="s">
        <v>114</v>
      </c>
      <c r="M731" t="s">
        <v>810</v>
      </c>
      <c r="N731" t="s">
        <v>6337</v>
      </c>
      <c r="O731" t="s">
        <v>185</v>
      </c>
      <c r="P731" t="s">
        <v>121</v>
      </c>
      <c r="Q731" t="s">
        <v>122</v>
      </c>
      <c r="R731" t="s">
        <v>123</v>
      </c>
      <c r="S731" t="s">
        <v>113</v>
      </c>
      <c r="T731" t="s">
        <v>6338</v>
      </c>
      <c r="U731" t="s">
        <v>6339</v>
      </c>
      <c r="V731" t="s">
        <v>113</v>
      </c>
      <c r="Z731" t="s">
        <v>113</v>
      </c>
      <c r="AA731" t="s">
        <v>113</v>
      </c>
      <c r="AB731" t="s">
        <v>113</v>
      </c>
      <c r="AC731" t="s">
        <v>113</v>
      </c>
      <c r="AE731" t="s">
        <v>113</v>
      </c>
      <c r="AF731" t="s">
        <v>113</v>
      </c>
      <c r="AG731" t="s">
        <v>113</v>
      </c>
      <c r="AH731" t="s">
        <v>194</v>
      </c>
      <c r="AI731" t="s">
        <v>132</v>
      </c>
      <c r="AJ731" t="s">
        <v>131</v>
      </c>
      <c r="AK731" t="s">
        <v>6340</v>
      </c>
      <c r="AL731" t="s">
        <v>6341</v>
      </c>
      <c r="AM731" t="s">
        <v>2087</v>
      </c>
      <c r="AN731" t="s">
        <v>265</v>
      </c>
      <c r="AO731" t="s">
        <v>113</v>
      </c>
      <c r="AQ731" t="s">
        <v>2088</v>
      </c>
      <c r="AR731" t="s">
        <v>113</v>
      </c>
      <c r="AS731" t="s">
        <v>113</v>
      </c>
      <c r="AT731" t="s">
        <v>6342</v>
      </c>
      <c r="AU731" t="s">
        <v>113</v>
      </c>
      <c r="AW731" t="s">
        <v>159</v>
      </c>
      <c r="AX731" s="82">
        <f>IFERROR(FIND("Óbitos/feridos",consulta_completa__11[[#This Row],[13 - Ocorrências/Ambientes Atingidos]]),0)</f>
        <v>0</v>
      </c>
      <c r="AY731" s="83" t="str">
        <f t="shared" si="344"/>
        <v/>
      </c>
      <c r="AZ731" s="82">
        <f>IFERROR(FIND("População afetada/evacuada",consulta_completa__11[[#This Row],[13 - Ocorrências/Ambientes Atingidos]]),0)</f>
        <v>0</v>
      </c>
      <c r="BA731" s="82" t="str">
        <f t="shared" si="345"/>
        <v/>
      </c>
      <c r="BB731" s="82">
        <f>IFERROR(FIND("Suspensão de abastecimento de água",consulta_completa__11[[#This Row],[13 - Ocorrências/Ambientes Atingidos]]),0)</f>
        <v>0</v>
      </c>
      <c r="BC731" s="83" t="str">
        <f t="shared" si="373"/>
        <v/>
      </c>
      <c r="BD731" s="82">
        <f>IFERROR(FIND("Rio/córrego",consulta_completa__11[[#This Row],[13 - Ocorrências/Ambientes Atingidos]]),0)</f>
        <v>1</v>
      </c>
      <c r="BE731" s="83" t="str">
        <f t="shared" si="346"/>
        <v>X</v>
      </c>
      <c r="BF731" s="82">
        <f>IFERROR(FIND("Lago",consulta_completa__11[[#This Row],[13 - Ocorrências/Ambientes Atingidos]]),0)</f>
        <v>0</v>
      </c>
      <c r="BG731" s="83" t="str">
        <f t="shared" si="347"/>
        <v/>
      </c>
      <c r="BH731" s="82">
        <f>IFERROR(FIND("Mar",consulta_completa__11[[#This Row],[13 - Ocorrências/Ambientes Atingidos]]),0)</f>
        <v>0</v>
      </c>
      <c r="BI731" s="83" t="str">
        <f t="shared" si="348"/>
        <v/>
      </c>
      <c r="BJ731" s="82">
        <f>IFERROR(FIND("Praia",consulta_completa__11[[#This Row],[13 - Ocorrências/Ambientes Atingidos]]),0)</f>
        <v>0</v>
      </c>
      <c r="BK731" s="83" t="str">
        <f t="shared" si="349"/>
        <v/>
      </c>
      <c r="BL731" s="82">
        <f>IFERROR(FIND("Solo",consulta_completa__11[[#This Row],[13 - Ocorrências/Ambientes Atingidos]]),0)</f>
        <v>14</v>
      </c>
      <c r="BM731" s="83" t="str">
        <f t="shared" si="350"/>
        <v>X</v>
      </c>
      <c r="BN731" s="82">
        <f>IFERROR(FIND("Águas subterrâneas",consulta_completa__11[[#This Row],[13 - Ocorrências/Ambientes Atingidos]]),0)</f>
        <v>0</v>
      </c>
      <c r="BO731" s="83" t="str">
        <f t="shared" si="351"/>
        <v/>
      </c>
      <c r="BP731" s="82">
        <f>IFERROR(FIND("Atmosfera",consulta_completa__11[[#This Row],[13 - Ocorrências/Ambientes Atingidos]]),0)</f>
        <v>0</v>
      </c>
      <c r="BQ731" s="83" t="str">
        <f t="shared" si="352"/>
        <v/>
      </c>
      <c r="BR731" s="82">
        <f>IFERROR(FIND("Flora",consulta_completa__11[[#This Row],[13 - Ocorrências/Ambientes Atingidos]]),0)</f>
        <v>0</v>
      </c>
      <c r="BS731" s="83" t="str">
        <f t="shared" si="353"/>
        <v/>
      </c>
      <c r="BT731" s="82">
        <f>IFERROR(FIND("Fauna",consulta_completa__11[[#This Row],[13 - Ocorrências/Ambientes Atingidos]]),0)</f>
        <v>0</v>
      </c>
      <c r="BU731" s="83" t="str">
        <f t="shared" si="354"/>
        <v/>
      </c>
      <c r="BV731" s="82">
        <f>IFERROR(FIND("UC federal",consulta_completa__11[[#This Row],[13 - Ocorrências/Ambientes Atingidos]]),0)</f>
        <v>0</v>
      </c>
      <c r="BW731" s="83" t="str">
        <f t="shared" si="355"/>
        <v/>
      </c>
      <c r="BX731" s="82">
        <f>IFERROR(FIND("UC estadual/municipal",consulta_completa__11[[#This Row],[13 - Ocorrências/Ambientes Atingidos]]),0)</f>
        <v>0</v>
      </c>
      <c r="BY731" s="83" t="str">
        <f t="shared" si="356"/>
        <v/>
      </c>
      <c r="BZ731" s="82">
        <f>IFERROR(FIND("Outro(s)",consulta_completa__11[[#This Row],[13 - Ocorrências/Ambientes Atingidos]]),0)</f>
        <v>0</v>
      </c>
      <c r="CA731" s="83" t="str">
        <f t="shared" si="357"/>
        <v/>
      </c>
      <c r="CB731" s="82">
        <f>IFERROR(FIND("Sem dano",consulta_completa__11[[#This Row],[13 - Ocorrências/Ambientes Atingidos]]),0)</f>
        <v>0</v>
      </c>
      <c r="CC731" s="83" t="str">
        <f t="shared" si="358"/>
        <v/>
      </c>
      <c r="CD731" s="82" t="str">
        <f>IF(consulta_completa__11[[#This Row],[13 - Ocorrências/Ambientes Atingidos]]="","X","")</f>
        <v/>
      </c>
      <c r="CE731" s="84">
        <f>IFERROR(FIND("IBAMA",consulta_completa__11[[#This Row],[14 - Inst. Atuando no Local]]),0)</f>
        <v>0</v>
      </c>
      <c r="CF731" s="84" t="str">
        <f t="shared" si="359"/>
        <v/>
      </c>
      <c r="CG731" s="84">
        <f>IFERROR(FIND("OEMA",consulta_completa__11[[#This Row],[14 - Inst. Atuando no Local]]),0)</f>
        <v>0</v>
      </c>
      <c r="CH731" s="84" t="str">
        <f t="shared" si="360"/>
        <v/>
      </c>
      <c r="CI731" s="84">
        <f>IFERROR(FIND("DEFESA CIVIL",consulta_completa__11[[#This Row],[14 - Inst. Atuando no Local]]),0)</f>
        <v>0</v>
      </c>
      <c r="CJ731" s="84" t="str">
        <f t="shared" si="361"/>
        <v/>
      </c>
      <c r="CK731" s="84">
        <f>IFERROR(FIND("CORPO DE BOMBEIROS",consulta_completa__11[[#This Row],[14 - Inst. Atuando no Local]]),0)</f>
        <v>0</v>
      </c>
      <c r="CL731" s="84" t="str">
        <f t="shared" si="362"/>
        <v/>
      </c>
      <c r="CM731" s="84">
        <f>IFERROR(FIND("POLÍCIA RODOVIÁRIA",consulta_completa__11[[#This Row],[14 - Inst. Atuando no Local]]),0)</f>
        <v>0</v>
      </c>
      <c r="CN731" s="84" t="str">
        <f t="shared" si="363"/>
        <v/>
      </c>
      <c r="CO731" s="84">
        <f>IFERROR(FIND("POLÍCIA MILITAR",consulta_completa__11[[#This Row],[14 - Inst. Atuando no Local]]),0)</f>
        <v>0</v>
      </c>
      <c r="CP731" s="84" t="str">
        <f t="shared" si="364"/>
        <v/>
      </c>
      <c r="CQ731" s="84">
        <f>IFERROR(FIND("POLÍCIA CIVIL",consulta_completa__11[[#This Row],[14 - Inst. Atuando no Local]]),0)</f>
        <v>0</v>
      </c>
      <c r="CR731" s="84" t="str">
        <f t="shared" si="365"/>
        <v/>
      </c>
      <c r="CS731" s="84">
        <f>IFERROR(FIND("MARINHA DO BRASIL",consulta_completa__11[[#This Row],[14 - Inst. Atuando no Local]]),0)</f>
        <v>0</v>
      </c>
      <c r="CT731" s="84" t="str">
        <f t="shared" si="366"/>
        <v/>
      </c>
      <c r="CU731" s="84">
        <f>IFERROR(FIND("EMPRESA ESPECIALIZADA EM ATENDIMENTO",consulta_completa__11[[#This Row],[14 - Inst. Atuando no Local]]),0)</f>
        <v>0</v>
      </c>
      <c r="CV731" s="84" t="str">
        <f t="shared" si="367"/>
        <v/>
      </c>
      <c r="CW731" s="84">
        <f>IFERROR(FIND("IBAMA",consulta_completa__11[[#This Row],[14 - Inst. Atuando no Local]]),0)</f>
        <v>0</v>
      </c>
      <c r="CX731" s="84" t="str">
        <f t="shared" si="368"/>
        <v/>
      </c>
      <c r="CY731" s="84" t="str">
        <f>IF(consulta_completa__11[[#This Row],[14 - Inst. Atuando no Local]]="","X","")</f>
        <v/>
      </c>
      <c r="CZ731" s="84">
        <f>IFERROR(FIND("OUTRA (S)",consulta_completa__11[[#This Row],[14 - Inst. Atuando no Local]]),0)</f>
        <v>0</v>
      </c>
      <c r="DA731" s="84" t="str">
        <f t="shared" si="369"/>
        <v/>
      </c>
      <c r="DB731" s="35" t="str">
        <f t="shared" si="370"/>
        <v>Sim</v>
      </c>
      <c r="DC731" s="35" t="str">
        <f t="shared" si="371"/>
        <v>Não</v>
      </c>
      <c r="DD731" s="35" t="str">
        <f t="shared" si="372"/>
        <v>Sim</v>
      </c>
      <c r="DE731" s="87" t="str">
        <f t="shared" si="343"/>
        <v/>
      </c>
    </row>
    <row r="732" spans="1:109">
      <c r="A732" s="14">
        <v>202510979242</v>
      </c>
      <c r="B732" s="1">
        <v>45939</v>
      </c>
      <c r="C732" t="s">
        <v>6343</v>
      </c>
      <c r="D732" t="s">
        <v>161</v>
      </c>
      <c r="E732" t="s">
        <v>286</v>
      </c>
      <c r="F732" t="s">
        <v>112</v>
      </c>
      <c r="G732" t="s">
        <v>6344</v>
      </c>
      <c r="H732" t="s">
        <v>6345</v>
      </c>
      <c r="I732" t="s">
        <v>1352</v>
      </c>
      <c r="J732" t="s">
        <v>113</v>
      </c>
      <c r="K732" t="s">
        <v>114</v>
      </c>
      <c r="L732" t="s">
        <v>114</v>
      </c>
      <c r="M732" t="s">
        <v>6346</v>
      </c>
      <c r="N732" t="s">
        <v>6347</v>
      </c>
      <c r="O732" t="s">
        <v>120</v>
      </c>
      <c r="P732" t="s">
        <v>142</v>
      </c>
      <c r="Q732" t="s">
        <v>122</v>
      </c>
      <c r="R732" t="s">
        <v>123</v>
      </c>
      <c r="S732" t="s">
        <v>113</v>
      </c>
      <c r="T732" t="s">
        <v>6348</v>
      </c>
      <c r="U732" t="s">
        <v>113</v>
      </c>
      <c r="V732" t="s">
        <v>6349</v>
      </c>
      <c r="Z732" t="s">
        <v>6350</v>
      </c>
      <c r="AA732" t="s">
        <v>113</v>
      </c>
      <c r="AB732" t="s">
        <v>6351</v>
      </c>
      <c r="AC732" t="s">
        <v>6352</v>
      </c>
      <c r="AD732">
        <v>0</v>
      </c>
      <c r="AE732" t="s">
        <v>113</v>
      </c>
      <c r="AF732" t="s">
        <v>113</v>
      </c>
      <c r="AG732" t="s">
        <v>113</v>
      </c>
      <c r="AH732" t="s">
        <v>194</v>
      </c>
      <c r="AI732" t="s">
        <v>132</v>
      </c>
      <c r="AJ732" t="s">
        <v>132</v>
      </c>
      <c r="AK732" t="s">
        <v>113</v>
      </c>
      <c r="AL732" t="s">
        <v>6353</v>
      </c>
      <c r="AM732" t="s">
        <v>5373</v>
      </c>
      <c r="AN732" t="s">
        <v>5373</v>
      </c>
      <c r="AO732" t="s">
        <v>6354</v>
      </c>
      <c r="AP732">
        <v>11977690478</v>
      </c>
      <c r="AQ732" t="s">
        <v>113</v>
      </c>
      <c r="AR732" t="s">
        <v>113</v>
      </c>
      <c r="AS732" t="s">
        <v>113</v>
      </c>
      <c r="AT732" t="s">
        <v>113</v>
      </c>
      <c r="AU732" t="s">
        <v>113</v>
      </c>
      <c r="AW732" t="s">
        <v>113</v>
      </c>
      <c r="AX732" s="82">
        <f>IFERROR(FIND("Óbitos/feridos",consulta_completa__11[[#This Row],[13 - Ocorrências/Ambientes Atingidos]]),0)</f>
        <v>0</v>
      </c>
      <c r="AY732" s="83" t="str">
        <f t="shared" si="344"/>
        <v/>
      </c>
      <c r="AZ732" s="82">
        <f>IFERROR(FIND("População afetada/evacuada",consulta_completa__11[[#This Row],[13 - Ocorrências/Ambientes Atingidos]]),0)</f>
        <v>0</v>
      </c>
      <c r="BA732" s="82" t="str">
        <f t="shared" si="345"/>
        <v/>
      </c>
      <c r="BB732" s="82">
        <f>IFERROR(FIND("Suspensão de abastecimento de água",consulta_completa__11[[#This Row],[13 - Ocorrências/Ambientes Atingidos]]),0)</f>
        <v>0</v>
      </c>
      <c r="BC732" s="83" t="str">
        <f t="shared" si="373"/>
        <v/>
      </c>
      <c r="BD732" s="82">
        <f>IFERROR(FIND("Rio/córrego",consulta_completa__11[[#This Row],[13 - Ocorrências/Ambientes Atingidos]]),0)</f>
        <v>0</v>
      </c>
      <c r="BE732" s="83" t="str">
        <f t="shared" si="346"/>
        <v/>
      </c>
      <c r="BF732" s="82">
        <f>IFERROR(FIND("Lago",consulta_completa__11[[#This Row],[13 - Ocorrências/Ambientes Atingidos]]),0)</f>
        <v>0</v>
      </c>
      <c r="BG732" s="83" t="str">
        <f t="shared" si="347"/>
        <v/>
      </c>
      <c r="BH732" s="82">
        <f>IFERROR(FIND("Mar",consulta_completa__11[[#This Row],[13 - Ocorrências/Ambientes Atingidos]]),0)</f>
        <v>0</v>
      </c>
      <c r="BI732" s="83" t="str">
        <f t="shared" si="348"/>
        <v/>
      </c>
      <c r="BJ732" s="82">
        <f>IFERROR(FIND("Praia",consulta_completa__11[[#This Row],[13 - Ocorrências/Ambientes Atingidos]]),0)</f>
        <v>0</v>
      </c>
      <c r="BK732" s="83" t="str">
        <f t="shared" si="349"/>
        <v/>
      </c>
      <c r="BL732" s="82">
        <f>IFERROR(FIND("Solo",consulta_completa__11[[#This Row],[13 - Ocorrências/Ambientes Atingidos]]),0)</f>
        <v>1</v>
      </c>
      <c r="BM732" s="83" t="str">
        <f t="shared" si="350"/>
        <v>X</v>
      </c>
      <c r="BN732" s="82">
        <f>IFERROR(FIND("Águas subterrâneas",consulta_completa__11[[#This Row],[13 - Ocorrências/Ambientes Atingidos]]),0)</f>
        <v>0</v>
      </c>
      <c r="BO732" s="83" t="str">
        <f t="shared" si="351"/>
        <v/>
      </c>
      <c r="BP732" s="82">
        <f>IFERROR(FIND("Atmosfera",consulta_completa__11[[#This Row],[13 - Ocorrências/Ambientes Atingidos]]),0)</f>
        <v>0</v>
      </c>
      <c r="BQ732" s="83" t="str">
        <f t="shared" si="352"/>
        <v/>
      </c>
      <c r="BR732" s="82">
        <f>IFERROR(FIND("Flora",consulta_completa__11[[#This Row],[13 - Ocorrências/Ambientes Atingidos]]),0)</f>
        <v>7</v>
      </c>
      <c r="BS732" s="83" t="str">
        <f t="shared" si="353"/>
        <v>X</v>
      </c>
      <c r="BT732" s="82">
        <f>IFERROR(FIND("Fauna",consulta_completa__11[[#This Row],[13 - Ocorrências/Ambientes Atingidos]]),0)</f>
        <v>14</v>
      </c>
      <c r="BU732" s="83" t="str">
        <f t="shared" si="354"/>
        <v>X</v>
      </c>
      <c r="BV732" s="82">
        <f>IFERROR(FIND("UC federal",consulta_completa__11[[#This Row],[13 - Ocorrências/Ambientes Atingidos]]),0)</f>
        <v>0</v>
      </c>
      <c r="BW732" s="83" t="str">
        <f t="shared" si="355"/>
        <v/>
      </c>
      <c r="BX732" s="82">
        <f>IFERROR(FIND("UC estadual/municipal",consulta_completa__11[[#This Row],[13 - Ocorrências/Ambientes Atingidos]]),0)</f>
        <v>0</v>
      </c>
      <c r="BY732" s="83" t="str">
        <f t="shared" si="356"/>
        <v/>
      </c>
      <c r="BZ732" s="82">
        <f>IFERROR(FIND("Outro(s)",consulta_completa__11[[#This Row],[13 - Ocorrências/Ambientes Atingidos]]),0)</f>
        <v>0</v>
      </c>
      <c r="CA732" s="83" t="str">
        <f t="shared" si="357"/>
        <v/>
      </c>
      <c r="CB732" s="82">
        <f>IFERROR(FIND("Sem dano",consulta_completa__11[[#This Row],[13 - Ocorrências/Ambientes Atingidos]]),0)</f>
        <v>0</v>
      </c>
      <c r="CC732" s="83" t="str">
        <f t="shared" si="358"/>
        <v/>
      </c>
      <c r="CD732" s="82" t="str">
        <f>IF(consulta_completa__11[[#This Row],[13 - Ocorrências/Ambientes Atingidos]]="","X","")</f>
        <v/>
      </c>
      <c r="CE732" s="84">
        <f>IFERROR(FIND("IBAMA",consulta_completa__11[[#This Row],[14 - Inst. Atuando no Local]]),0)</f>
        <v>0</v>
      </c>
      <c r="CF732" s="84" t="str">
        <f t="shared" si="359"/>
        <v/>
      </c>
      <c r="CG732" s="84">
        <f>IFERROR(FIND("OEMA",consulta_completa__11[[#This Row],[14 - Inst. Atuando no Local]]),0)</f>
        <v>0</v>
      </c>
      <c r="CH732" s="84" t="str">
        <f t="shared" si="360"/>
        <v/>
      </c>
      <c r="CI732" s="84">
        <f>IFERROR(FIND("DEFESA CIVIL",consulta_completa__11[[#This Row],[14 - Inst. Atuando no Local]]),0)</f>
        <v>0</v>
      </c>
      <c r="CJ732" s="84" t="str">
        <f t="shared" si="361"/>
        <v/>
      </c>
      <c r="CK732" s="84">
        <f>IFERROR(FIND("CORPO DE BOMBEIROS",consulta_completa__11[[#This Row],[14 - Inst. Atuando no Local]]),0)</f>
        <v>0</v>
      </c>
      <c r="CL732" s="84" t="str">
        <f t="shared" si="362"/>
        <v/>
      </c>
      <c r="CM732" s="84">
        <f>IFERROR(FIND("POLÍCIA RODOVIÁRIA",consulta_completa__11[[#This Row],[14 - Inst. Atuando no Local]]),0)</f>
        <v>0</v>
      </c>
      <c r="CN732" s="84" t="str">
        <f t="shared" si="363"/>
        <v/>
      </c>
      <c r="CO732" s="84">
        <f>IFERROR(FIND("POLÍCIA MILITAR",consulta_completa__11[[#This Row],[14 - Inst. Atuando no Local]]),0)</f>
        <v>0</v>
      </c>
      <c r="CP732" s="84" t="str">
        <f t="shared" si="364"/>
        <v/>
      </c>
      <c r="CQ732" s="84">
        <f>IFERROR(FIND("POLÍCIA CIVIL",consulta_completa__11[[#This Row],[14 - Inst. Atuando no Local]]),0)</f>
        <v>0</v>
      </c>
      <c r="CR732" s="84" t="str">
        <f t="shared" si="365"/>
        <v/>
      </c>
      <c r="CS732" s="84">
        <f>IFERROR(FIND("MARINHA DO BRASIL",consulta_completa__11[[#This Row],[14 - Inst. Atuando no Local]]),0)</f>
        <v>0</v>
      </c>
      <c r="CT732" s="84" t="str">
        <f t="shared" si="366"/>
        <v/>
      </c>
      <c r="CU732" s="84">
        <f>IFERROR(FIND("EMPRESA ESPECIALIZADA EM ATENDIMENTO",consulta_completa__11[[#This Row],[14 - Inst. Atuando no Local]]),0)</f>
        <v>0</v>
      </c>
      <c r="CV732" s="84" t="str">
        <f t="shared" si="367"/>
        <v/>
      </c>
      <c r="CW732" s="84">
        <f>IFERROR(FIND("IBAMA",consulta_completa__11[[#This Row],[14 - Inst. Atuando no Local]]),0)</f>
        <v>0</v>
      </c>
      <c r="CX732" s="84" t="str">
        <f t="shared" si="368"/>
        <v/>
      </c>
      <c r="CY732" s="84" t="str">
        <f>IF(consulta_completa__11[[#This Row],[14 - Inst. Atuando no Local]]="","X","")</f>
        <v/>
      </c>
      <c r="CZ732" s="84">
        <f>IFERROR(FIND("OUTRA (S)",consulta_completa__11[[#This Row],[14 - Inst. Atuando no Local]]),0)</f>
        <v>0</v>
      </c>
      <c r="DA732" s="84" t="str">
        <f t="shared" si="369"/>
        <v/>
      </c>
      <c r="DB732" s="35" t="str">
        <f t="shared" si="370"/>
        <v>Sim</v>
      </c>
      <c r="DC732" s="35" t="str">
        <f t="shared" si="371"/>
        <v>Não</v>
      </c>
      <c r="DD732" s="35" t="str">
        <f t="shared" si="372"/>
        <v>Sim</v>
      </c>
      <c r="DE732" s="87" t="str">
        <f t="shared" si="343"/>
        <v/>
      </c>
    </row>
    <row r="733" spans="1:109">
      <c r="A733" s="14">
        <v>2025101057609</v>
      </c>
      <c r="B733" s="1">
        <v>45939</v>
      </c>
      <c r="C733" t="s">
        <v>718</v>
      </c>
      <c r="D733" t="s">
        <v>609</v>
      </c>
      <c r="E733" t="s">
        <v>139</v>
      </c>
      <c r="F733" t="s">
        <v>112</v>
      </c>
      <c r="G733" t="s">
        <v>113</v>
      </c>
      <c r="H733" t="s">
        <v>114</v>
      </c>
      <c r="I733" t="s">
        <v>114</v>
      </c>
      <c r="J733" t="s">
        <v>797</v>
      </c>
      <c r="K733" t="s">
        <v>2338</v>
      </c>
      <c r="L733" t="s">
        <v>117</v>
      </c>
      <c r="M733" t="s">
        <v>140</v>
      </c>
      <c r="N733" t="s">
        <v>141</v>
      </c>
      <c r="O733" t="s">
        <v>185</v>
      </c>
      <c r="P733" t="s">
        <v>142</v>
      </c>
      <c r="Q733" t="s">
        <v>230</v>
      </c>
      <c r="R733" t="s">
        <v>123</v>
      </c>
      <c r="S733" t="s">
        <v>113</v>
      </c>
      <c r="T733" t="s">
        <v>6355</v>
      </c>
      <c r="U733" t="s">
        <v>145</v>
      </c>
      <c r="V733" t="s">
        <v>6356</v>
      </c>
      <c r="Z733" t="s">
        <v>409</v>
      </c>
      <c r="AA733" t="s">
        <v>113</v>
      </c>
      <c r="AB733" t="s">
        <v>613</v>
      </c>
      <c r="AC733" t="s">
        <v>113</v>
      </c>
      <c r="AD733">
        <v>2</v>
      </c>
      <c r="AE733" t="s">
        <v>113</v>
      </c>
      <c r="AF733" t="s">
        <v>3732</v>
      </c>
      <c r="AG733" t="s">
        <v>6357</v>
      </c>
      <c r="AH733" t="s">
        <v>131</v>
      </c>
      <c r="AI733" t="s">
        <v>132</v>
      </c>
      <c r="AJ733" t="s">
        <v>131</v>
      </c>
      <c r="AK733" t="s">
        <v>6358</v>
      </c>
      <c r="AL733" t="s">
        <v>6359</v>
      </c>
      <c r="AM733" t="s">
        <v>153</v>
      </c>
      <c r="AN733" t="s">
        <v>154</v>
      </c>
      <c r="AO733" t="s">
        <v>155</v>
      </c>
      <c r="AP733">
        <v>6133161070</v>
      </c>
      <c r="AQ733" t="s">
        <v>156</v>
      </c>
      <c r="AR733" t="s">
        <v>113</v>
      </c>
      <c r="AS733" t="s">
        <v>113</v>
      </c>
      <c r="AT733" t="s">
        <v>731</v>
      </c>
      <c r="AU733" t="s">
        <v>592</v>
      </c>
      <c r="AV733">
        <v>290000000</v>
      </c>
      <c r="AW733" t="s">
        <v>159</v>
      </c>
      <c r="AX733" s="82">
        <f>IFERROR(FIND("Óbitos/feridos",consulta_completa__11[[#This Row],[13 - Ocorrências/Ambientes Atingidos]]),0)</f>
        <v>0</v>
      </c>
      <c r="AY733" s="83" t="str">
        <f t="shared" si="344"/>
        <v/>
      </c>
      <c r="AZ733" s="82">
        <f>IFERROR(FIND("População afetada/evacuada",consulta_completa__11[[#This Row],[13 - Ocorrências/Ambientes Atingidos]]),0)</f>
        <v>0</v>
      </c>
      <c r="BA733" s="82" t="str">
        <f t="shared" si="345"/>
        <v/>
      </c>
      <c r="BB733" s="82">
        <f>IFERROR(FIND("Suspensão de abastecimento de água",consulta_completa__11[[#This Row],[13 - Ocorrências/Ambientes Atingidos]]),0)</f>
        <v>0</v>
      </c>
      <c r="BC733" s="83" t="str">
        <f t="shared" si="373"/>
        <v/>
      </c>
      <c r="BD733" s="82">
        <f>IFERROR(FIND("Rio/córrego",consulta_completa__11[[#This Row],[13 - Ocorrências/Ambientes Atingidos]]),0)</f>
        <v>0</v>
      </c>
      <c r="BE733" s="83" t="str">
        <f t="shared" si="346"/>
        <v/>
      </c>
      <c r="BF733" s="82">
        <f>IFERROR(FIND("Lago",consulta_completa__11[[#This Row],[13 - Ocorrências/Ambientes Atingidos]]),0)</f>
        <v>0</v>
      </c>
      <c r="BG733" s="83" t="str">
        <f t="shared" si="347"/>
        <v/>
      </c>
      <c r="BH733" s="82">
        <f>IFERROR(FIND("Mar",consulta_completa__11[[#This Row],[13 - Ocorrências/Ambientes Atingidos]]),0)</f>
        <v>0</v>
      </c>
      <c r="BI733" s="83" t="str">
        <f t="shared" si="348"/>
        <v/>
      </c>
      <c r="BJ733" s="82">
        <f>IFERROR(FIND("Praia",consulta_completa__11[[#This Row],[13 - Ocorrências/Ambientes Atingidos]]),0)</f>
        <v>0</v>
      </c>
      <c r="BK733" s="83" t="str">
        <f t="shared" si="349"/>
        <v/>
      </c>
      <c r="BL733" s="82">
        <f>IFERROR(FIND("Solo",consulta_completa__11[[#This Row],[13 - Ocorrências/Ambientes Atingidos]]),0)</f>
        <v>1</v>
      </c>
      <c r="BM733" s="83" t="str">
        <f t="shared" si="350"/>
        <v>X</v>
      </c>
      <c r="BN733" s="82">
        <f>IFERROR(FIND("Águas subterrâneas",consulta_completa__11[[#This Row],[13 - Ocorrências/Ambientes Atingidos]]),0)</f>
        <v>0</v>
      </c>
      <c r="BO733" s="83" t="str">
        <f t="shared" si="351"/>
        <v/>
      </c>
      <c r="BP733" s="82">
        <f>IFERROR(FIND("Atmosfera",consulta_completa__11[[#This Row],[13 - Ocorrências/Ambientes Atingidos]]),0)</f>
        <v>0</v>
      </c>
      <c r="BQ733" s="83" t="str">
        <f t="shared" si="352"/>
        <v/>
      </c>
      <c r="BR733" s="82">
        <f>IFERROR(FIND("Flora",consulta_completa__11[[#This Row],[13 - Ocorrências/Ambientes Atingidos]]),0)</f>
        <v>0</v>
      </c>
      <c r="BS733" s="83" t="str">
        <f t="shared" si="353"/>
        <v/>
      </c>
      <c r="BT733" s="82">
        <f>IFERROR(FIND("Fauna",consulta_completa__11[[#This Row],[13 - Ocorrências/Ambientes Atingidos]]),0)</f>
        <v>0</v>
      </c>
      <c r="BU733" s="83" t="str">
        <f t="shared" si="354"/>
        <v/>
      </c>
      <c r="BV733" s="82">
        <f>IFERROR(FIND("UC federal",consulta_completa__11[[#This Row],[13 - Ocorrências/Ambientes Atingidos]]),0)</f>
        <v>0</v>
      </c>
      <c r="BW733" s="83" t="str">
        <f t="shared" si="355"/>
        <v/>
      </c>
      <c r="BX733" s="82">
        <f>IFERROR(FIND("UC estadual/municipal",consulta_completa__11[[#This Row],[13 - Ocorrências/Ambientes Atingidos]]),0)</f>
        <v>0</v>
      </c>
      <c r="BY733" s="83" t="str">
        <f t="shared" si="356"/>
        <v/>
      </c>
      <c r="BZ733" s="82">
        <f>IFERROR(FIND("Outro(s)",consulta_completa__11[[#This Row],[13 - Ocorrências/Ambientes Atingidos]]),0)</f>
        <v>0</v>
      </c>
      <c r="CA733" s="83" t="str">
        <f t="shared" si="357"/>
        <v/>
      </c>
      <c r="CB733" s="82">
        <f>IFERROR(FIND("Sem dano",consulta_completa__11[[#This Row],[13 - Ocorrências/Ambientes Atingidos]]),0)</f>
        <v>0</v>
      </c>
      <c r="CC733" s="83" t="str">
        <f t="shared" si="358"/>
        <v/>
      </c>
      <c r="CD733" s="82" t="str">
        <f>IF(consulta_completa__11[[#This Row],[13 - Ocorrências/Ambientes Atingidos]]="","X","")</f>
        <v/>
      </c>
      <c r="CE733" s="84">
        <f>IFERROR(FIND("IBAMA",consulta_completa__11[[#This Row],[14 - Inst. Atuando no Local]]),0)</f>
        <v>0</v>
      </c>
      <c r="CF733" s="84" t="str">
        <f t="shared" si="359"/>
        <v/>
      </c>
      <c r="CG733" s="84">
        <f>IFERROR(FIND("OEMA",consulta_completa__11[[#This Row],[14 - Inst. Atuando no Local]]),0)</f>
        <v>0</v>
      </c>
      <c r="CH733" s="84" t="str">
        <f t="shared" si="360"/>
        <v/>
      </c>
      <c r="CI733" s="84">
        <f>IFERROR(FIND("DEFESA CIVIL",consulta_completa__11[[#This Row],[14 - Inst. Atuando no Local]]),0)</f>
        <v>0</v>
      </c>
      <c r="CJ733" s="84" t="str">
        <f t="shared" si="361"/>
        <v/>
      </c>
      <c r="CK733" s="84">
        <f>IFERROR(FIND("CORPO DE BOMBEIROS",consulta_completa__11[[#This Row],[14 - Inst. Atuando no Local]]),0)</f>
        <v>0</v>
      </c>
      <c r="CL733" s="84" t="str">
        <f t="shared" si="362"/>
        <v/>
      </c>
      <c r="CM733" s="84">
        <f>IFERROR(FIND("POLÍCIA RODOVIÁRIA",consulta_completa__11[[#This Row],[14 - Inst. Atuando no Local]]),0)</f>
        <v>0</v>
      </c>
      <c r="CN733" s="84" t="str">
        <f t="shared" si="363"/>
        <v/>
      </c>
      <c r="CO733" s="84">
        <f>IFERROR(FIND("POLÍCIA MILITAR",consulta_completa__11[[#This Row],[14 - Inst. Atuando no Local]]),0)</f>
        <v>0</v>
      </c>
      <c r="CP733" s="84" t="str">
        <f t="shared" si="364"/>
        <v/>
      </c>
      <c r="CQ733" s="84">
        <f>IFERROR(FIND("POLÍCIA CIVIL",consulta_completa__11[[#This Row],[14 - Inst. Atuando no Local]]),0)</f>
        <v>0</v>
      </c>
      <c r="CR733" s="84" t="str">
        <f t="shared" si="365"/>
        <v/>
      </c>
      <c r="CS733" s="84">
        <f>IFERROR(FIND("MARINHA DO BRASIL",consulta_completa__11[[#This Row],[14 - Inst. Atuando no Local]]),0)</f>
        <v>0</v>
      </c>
      <c r="CT733" s="84" t="str">
        <f t="shared" si="366"/>
        <v/>
      </c>
      <c r="CU733" s="84">
        <f>IFERROR(FIND("EMPRESA ESPECIALIZADA EM ATENDIMENTO",consulta_completa__11[[#This Row],[14 - Inst. Atuando no Local]]),0)</f>
        <v>0</v>
      </c>
      <c r="CV733" s="84" t="str">
        <f t="shared" si="367"/>
        <v/>
      </c>
      <c r="CW733" s="84">
        <f>IFERROR(FIND("IBAMA",consulta_completa__11[[#This Row],[14 - Inst. Atuando no Local]]),0)</f>
        <v>0</v>
      </c>
      <c r="CX733" s="84" t="str">
        <f t="shared" si="368"/>
        <v/>
      </c>
      <c r="CY733" s="84" t="str">
        <f>IF(consulta_completa__11[[#This Row],[14 - Inst. Atuando no Local]]="","X","")</f>
        <v/>
      </c>
      <c r="CZ733" s="84">
        <f>IFERROR(FIND("OUTRA (S)",consulta_completa__11[[#This Row],[14 - Inst. Atuando no Local]]),0)</f>
        <v>0</v>
      </c>
      <c r="DA733" s="84" t="str">
        <f t="shared" si="369"/>
        <v/>
      </c>
      <c r="DB733" s="35" t="str">
        <f t="shared" si="370"/>
        <v>Sim</v>
      </c>
      <c r="DC733" s="35" t="str">
        <f t="shared" si="371"/>
        <v>Não</v>
      </c>
      <c r="DD733" s="35" t="str">
        <f t="shared" si="372"/>
        <v>Sim</v>
      </c>
      <c r="DE733" s="87" t="str">
        <f t="shared" si="343"/>
        <v/>
      </c>
    </row>
    <row r="734" spans="1:109">
      <c r="A734" s="14">
        <v>2025101061203</v>
      </c>
      <c r="B734" s="1">
        <v>45939</v>
      </c>
      <c r="C734" t="s">
        <v>6360</v>
      </c>
      <c r="D734" t="s">
        <v>180</v>
      </c>
      <c r="E734" t="s">
        <v>286</v>
      </c>
      <c r="F734" t="s">
        <v>112</v>
      </c>
      <c r="G734" t="s">
        <v>4346</v>
      </c>
      <c r="H734" t="s">
        <v>113</v>
      </c>
      <c r="I734" t="s">
        <v>113</v>
      </c>
      <c r="J734" t="s">
        <v>113</v>
      </c>
      <c r="K734" t="s">
        <v>114</v>
      </c>
      <c r="L734" t="s">
        <v>114</v>
      </c>
      <c r="M734" t="s">
        <v>140</v>
      </c>
      <c r="N734" t="s">
        <v>6361</v>
      </c>
      <c r="O734" t="s">
        <v>113</v>
      </c>
      <c r="P734" t="s">
        <v>142</v>
      </c>
      <c r="Q734" t="s">
        <v>230</v>
      </c>
      <c r="R734" t="s">
        <v>123</v>
      </c>
      <c r="S734" t="s">
        <v>113</v>
      </c>
      <c r="T734" t="s">
        <v>6362</v>
      </c>
      <c r="U734" t="s">
        <v>6363</v>
      </c>
      <c r="V734" t="s">
        <v>6364</v>
      </c>
      <c r="Z734" t="s">
        <v>3410</v>
      </c>
      <c r="AA734" t="s">
        <v>113</v>
      </c>
      <c r="AB734" t="s">
        <v>113</v>
      </c>
      <c r="AC734" t="s">
        <v>113</v>
      </c>
      <c r="AE734" t="s">
        <v>6365</v>
      </c>
      <c r="AF734" t="s">
        <v>113</v>
      </c>
      <c r="AG734" t="s">
        <v>113</v>
      </c>
      <c r="AH734" t="s">
        <v>131</v>
      </c>
      <c r="AI734" t="s">
        <v>132</v>
      </c>
      <c r="AJ734" t="s">
        <v>131</v>
      </c>
      <c r="AK734" t="s">
        <v>6366</v>
      </c>
      <c r="AL734" t="s">
        <v>6367</v>
      </c>
      <c r="AM734" t="s">
        <v>153</v>
      </c>
      <c r="AN734" t="s">
        <v>113</v>
      </c>
      <c r="AO734" t="s">
        <v>113</v>
      </c>
      <c r="AQ734" t="s">
        <v>156</v>
      </c>
      <c r="AR734" t="s">
        <v>113</v>
      </c>
      <c r="AS734" t="s">
        <v>113</v>
      </c>
      <c r="AT734" t="s">
        <v>113</v>
      </c>
      <c r="AU734" t="s">
        <v>113</v>
      </c>
      <c r="AW734" t="s">
        <v>113</v>
      </c>
      <c r="AX734" s="82">
        <f>IFERROR(FIND("Óbitos/feridos",consulta_completa__11[[#This Row],[13 - Ocorrências/Ambientes Atingidos]]),0)</f>
        <v>0</v>
      </c>
      <c r="AY734" s="83" t="str">
        <f t="shared" si="344"/>
        <v/>
      </c>
      <c r="AZ734" s="82">
        <f>IFERROR(FIND("População afetada/evacuada",consulta_completa__11[[#This Row],[13 - Ocorrências/Ambientes Atingidos]]),0)</f>
        <v>0</v>
      </c>
      <c r="BA734" s="82" t="str">
        <f t="shared" si="345"/>
        <v/>
      </c>
      <c r="BB734" s="82">
        <f>IFERROR(FIND("Suspensão de abastecimento de água",consulta_completa__11[[#This Row],[13 - Ocorrências/Ambientes Atingidos]]),0)</f>
        <v>0</v>
      </c>
      <c r="BC734" s="83" t="str">
        <f t="shared" si="373"/>
        <v/>
      </c>
      <c r="BD734" s="82">
        <f>IFERROR(FIND("Rio/córrego",consulta_completa__11[[#This Row],[13 - Ocorrências/Ambientes Atingidos]]),0)</f>
        <v>0</v>
      </c>
      <c r="BE734" s="83" t="str">
        <f t="shared" si="346"/>
        <v/>
      </c>
      <c r="BF734" s="82">
        <f>IFERROR(FIND("Lago",consulta_completa__11[[#This Row],[13 - Ocorrências/Ambientes Atingidos]]),0)</f>
        <v>0</v>
      </c>
      <c r="BG734" s="83" t="str">
        <f t="shared" si="347"/>
        <v/>
      </c>
      <c r="BH734" s="82">
        <f>IFERROR(FIND("Mar",consulta_completa__11[[#This Row],[13 - Ocorrências/Ambientes Atingidos]]),0)</f>
        <v>0</v>
      </c>
      <c r="BI734" s="83" t="str">
        <f t="shared" si="348"/>
        <v/>
      </c>
      <c r="BJ734" s="82">
        <f>IFERROR(FIND("Praia",consulta_completa__11[[#This Row],[13 - Ocorrências/Ambientes Atingidos]]),0)</f>
        <v>0</v>
      </c>
      <c r="BK734" s="83" t="str">
        <f t="shared" si="349"/>
        <v/>
      </c>
      <c r="BL734" s="82">
        <f>IFERROR(FIND("Solo",consulta_completa__11[[#This Row],[13 - Ocorrências/Ambientes Atingidos]]),0)</f>
        <v>1</v>
      </c>
      <c r="BM734" s="83" t="str">
        <f t="shared" si="350"/>
        <v>X</v>
      </c>
      <c r="BN734" s="82">
        <f>IFERROR(FIND("Águas subterrâneas",consulta_completa__11[[#This Row],[13 - Ocorrências/Ambientes Atingidos]]),0)</f>
        <v>0</v>
      </c>
      <c r="BO734" s="83" t="str">
        <f t="shared" si="351"/>
        <v/>
      </c>
      <c r="BP734" s="82">
        <f>IFERROR(FIND("Atmosfera",consulta_completa__11[[#This Row],[13 - Ocorrências/Ambientes Atingidos]]),0)</f>
        <v>0</v>
      </c>
      <c r="BQ734" s="83" t="str">
        <f t="shared" si="352"/>
        <v/>
      </c>
      <c r="BR734" s="82">
        <f>IFERROR(FIND("Flora",consulta_completa__11[[#This Row],[13 - Ocorrências/Ambientes Atingidos]]),0)</f>
        <v>0</v>
      </c>
      <c r="BS734" s="83" t="str">
        <f t="shared" si="353"/>
        <v/>
      </c>
      <c r="BT734" s="82">
        <f>IFERROR(FIND("Fauna",consulta_completa__11[[#This Row],[13 - Ocorrências/Ambientes Atingidos]]),0)</f>
        <v>0</v>
      </c>
      <c r="BU734" s="83" t="str">
        <f t="shared" si="354"/>
        <v/>
      </c>
      <c r="BV734" s="82">
        <f>IFERROR(FIND("UC federal",consulta_completa__11[[#This Row],[13 - Ocorrências/Ambientes Atingidos]]),0)</f>
        <v>0</v>
      </c>
      <c r="BW734" s="83" t="str">
        <f t="shared" si="355"/>
        <v/>
      </c>
      <c r="BX734" s="82">
        <f>IFERROR(FIND("UC estadual/municipal",consulta_completa__11[[#This Row],[13 - Ocorrências/Ambientes Atingidos]]),0)</f>
        <v>0</v>
      </c>
      <c r="BY734" s="83" t="str">
        <f t="shared" si="356"/>
        <v/>
      </c>
      <c r="BZ734" s="82">
        <f>IFERROR(FIND("Outro(s)",consulta_completa__11[[#This Row],[13 - Ocorrências/Ambientes Atingidos]]),0)</f>
        <v>0</v>
      </c>
      <c r="CA734" s="83" t="str">
        <f t="shared" si="357"/>
        <v/>
      </c>
      <c r="CB734" s="82">
        <f>IFERROR(FIND("Sem dano",consulta_completa__11[[#This Row],[13 - Ocorrências/Ambientes Atingidos]]),0)</f>
        <v>0</v>
      </c>
      <c r="CC734" s="83" t="str">
        <f t="shared" si="358"/>
        <v/>
      </c>
      <c r="CD734" s="82" t="str">
        <f>IF(consulta_completa__11[[#This Row],[13 - Ocorrências/Ambientes Atingidos]]="","X","")</f>
        <v/>
      </c>
      <c r="CE734" s="84">
        <f>IFERROR(FIND("IBAMA",consulta_completa__11[[#This Row],[14 - Inst. Atuando no Local]]),0)</f>
        <v>0</v>
      </c>
      <c r="CF734" s="84" t="str">
        <f t="shared" si="359"/>
        <v/>
      </c>
      <c r="CG734" s="84">
        <f>IFERROR(FIND("OEMA",consulta_completa__11[[#This Row],[14 - Inst. Atuando no Local]]),0)</f>
        <v>0</v>
      </c>
      <c r="CH734" s="84" t="str">
        <f t="shared" si="360"/>
        <v/>
      </c>
      <c r="CI734" s="84">
        <f>IFERROR(FIND("DEFESA CIVIL",consulta_completa__11[[#This Row],[14 - Inst. Atuando no Local]]),0)</f>
        <v>0</v>
      </c>
      <c r="CJ734" s="84" t="str">
        <f t="shared" si="361"/>
        <v/>
      </c>
      <c r="CK734" s="84">
        <f>IFERROR(FIND("CORPO DE BOMBEIROS",consulta_completa__11[[#This Row],[14 - Inst. Atuando no Local]]),0)</f>
        <v>0</v>
      </c>
      <c r="CL734" s="84" t="str">
        <f t="shared" si="362"/>
        <v/>
      </c>
      <c r="CM734" s="84">
        <f>IFERROR(FIND("POLÍCIA RODOVIÁRIA",consulta_completa__11[[#This Row],[14 - Inst. Atuando no Local]]),0)</f>
        <v>0</v>
      </c>
      <c r="CN734" s="84" t="str">
        <f t="shared" si="363"/>
        <v/>
      </c>
      <c r="CO734" s="84">
        <f>IFERROR(FIND("POLÍCIA MILITAR",consulta_completa__11[[#This Row],[14 - Inst. Atuando no Local]]),0)</f>
        <v>0</v>
      </c>
      <c r="CP734" s="84" t="str">
        <f t="shared" si="364"/>
        <v/>
      </c>
      <c r="CQ734" s="84">
        <f>IFERROR(FIND("POLÍCIA CIVIL",consulta_completa__11[[#This Row],[14 - Inst. Atuando no Local]]),0)</f>
        <v>0</v>
      </c>
      <c r="CR734" s="84" t="str">
        <f t="shared" si="365"/>
        <v/>
      </c>
      <c r="CS734" s="84">
        <f>IFERROR(FIND("MARINHA DO BRASIL",consulta_completa__11[[#This Row],[14 - Inst. Atuando no Local]]),0)</f>
        <v>0</v>
      </c>
      <c r="CT734" s="84" t="str">
        <f t="shared" si="366"/>
        <v/>
      </c>
      <c r="CU734" s="84">
        <f>IFERROR(FIND("EMPRESA ESPECIALIZADA EM ATENDIMENTO",consulta_completa__11[[#This Row],[14 - Inst. Atuando no Local]]),0)</f>
        <v>0</v>
      </c>
      <c r="CV734" s="84" t="str">
        <f t="shared" si="367"/>
        <v/>
      </c>
      <c r="CW734" s="84">
        <f>IFERROR(FIND("IBAMA",consulta_completa__11[[#This Row],[14 - Inst. Atuando no Local]]),0)</f>
        <v>0</v>
      </c>
      <c r="CX734" s="84" t="str">
        <f t="shared" si="368"/>
        <v/>
      </c>
      <c r="CY734" s="84" t="str">
        <f>IF(consulta_completa__11[[#This Row],[14 - Inst. Atuando no Local]]="","X","")</f>
        <v/>
      </c>
      <c r="CZ734" s="84">
        <f>IFERROR(FIND("OUTRA (S)",consulta_completa__11[[#This Row],[14 - Inst. Atuando no Local]]),0)</f>
        <v>0</v>
      </c>
      <c r="DA734" s="84" t="str">
        <f t="shared" si="369"/>
        <v/>
      </c>
      <c r="DB734" s="35" t="str">
        <f t="shared" si="370"/>
        <v>Sim</v>
      </c>
      <c r="DC734" s="35" t="str">
        <f t="shared" si="371"/>
        <v>Não</v>
      </c>
      <c r="DD734" s="35" t="str">
        <f t="shared" si="372"/>
        <v>Sim</v>
      </c>
      <c r="DE734" s="87" t="str">
        <f t="shared" si="343"/>
        <v/>
      </c>
    </row>
    <row r="735" spans="1:109">
      <c r="A735" s="14">
        <v>2025101046823</v>
      </c>
      <c r="B735" s="1">
        <v>45940</v>
      </c>
      <c r="C735" t="s">
        <v>373</v>
      </c>
      <c r="D735" t="s">
        <v>374</v>
      </c>
      <c r="E735" t="s">
        <v>139</v>
      </c>
      <c r="F735" t="s">
        <v>139</v>
      </c>
      <c r="G735" t="s">
        <v>113</v>
      </c>
      <c r="H735" t="s">
        <v>114</v>
      </c>
      <c r="I735" t="s">
        <v>114</v>
      </c>
      <c r="J735" t="s">
        <v>255</v>
      </c>
      <c r="K735" t="s">
        <v>1368</v>
      </c>
      <c r="L735" t="s">
        <v>117</v>
      </c>
      <c r="M735" t="s">
        <v>140</v>
      </c>
      <c r="N735" t="s">
        <v>119</v>
      </c>
      <c r="O735" t="s">
        <v>239</v>
      </c>
      <c r="P735" t="s">
        <v>200</v>
      </c>
      <c r="Q735" t="s">
        <v>143</v>
      </c>
      <c r="R735" t="s">
        <v>123</v>
      </c>
      <c r="S735" t="s">
        <v>113</v>
      </c>
      <c r="T735" t="s">
        <v>6368</v>
      </c>
      <c r="U735" t="s">
        <v>5211</v>
      </c>
      <c r="V735" t="s">
        <v>5212</v>
      </c>
      <c r="Z735" t="s">
        <v>6369</v>
      </c>
      <c r="AA735" t="s">
        <v>5214</v>
      </c>
      <c r="AB735" t="s">
        <v>380</v>
      </c>
      <c r="AC735" t="s">
        <v>381</v>
      </c>
      <c r="AD735">
        <v>2</v>
      </c>
      <c r="AE735" t="s">
        <v>5215</v>
      </c>
      <c r="AF735" t="s">
        <v>113</v>
      </c>
      <c r="AG735" t="s">
        <v>113</v>
      </c>
      <c r="AH735" t="s">
        <v>131</v>
      </c>
      <c r="AI735" t="s">
        <v>132</v>
      </c>
      <c r="AJ735" t="s">
        <v>131</v>
      </c>
      <c r="AK735" t="s">
        <v>6370</v>
      </c>
      <c r="AL735" t="s">
        <v>6371</v>
      </c>
      <c r="AM735" t="s">
        <v>387</v>
      </c>
      <c r="AN735" t="s">
        <v>387</v>
      </c>
      <c r="AO735" t="s">
        <v>4027</v>
      </c>
      <c r="AP735">
        <v>82998006713</v>
      </c>
      <c r="AQ735" t="s">
        <v>389</v>
      </c>
      <c r="AR735" t="s">
        <v>113</v>
      </c>
      <c r="AS735" t="s">
        <v>113</v>
      </c>
      <c r="AT735" t="s">
        <v>113</v>
      </c>
      <c r="AU735" t="s">
        <v>113</v>
      </c>
      <c r="AW735" t="s">
        <v>113</v>
      </c>
      <c r="AX735" s="82">
        <f>IFERROR(FIND("Óbitos/feridos",consulta_completa__11[[#This Row],[13 - Ocorrências/Ambientes Atingidos]]),0)</f>
        <v>0</v>
      </c>
      <c r="AY735" s="83" t="str">
        <f t="shared" si="344"/>
        <v/>
      </c>
      <c r="AZ735" s="82">
        <f>IFERROR(FIND("População afetada/evacuada",consulta_completa__11[[#This Row],[13 - Ocorrências/Ambientes Atingidos]]),0)</f>
        <v>0</v>
      </c>
      <c r="BA735" s="82" t="str">
        <f t="shared" si="345"/>
        <v/>
      </c>
      <c r="BB735" s="82">
        <f>IFERROR(FIND("Suspensão de abastecimento de água",consulta_completa__11[[#This Row],[13 - Ocorrências/Ambientes Atingidos]]),0)</f>
        <v>0</v>
      </c>
      <c r="BC735" s="83" t="str">
        <f t="shared" si="373"/>
        <v/>
      </c>
      <c r="BD735" s="82">
        <f>IFERROR(FIND("Rio/córrego",consulta_completa__11[[#This Row],[13 - Ocorrências/Ambientes Atingidos]]),0)</f>
        <v>0</v>
      </c>
      <c r="BE735" s="83" t="str">
        <f t="shared" si="346"/>
        <v/>
      </c>
      <c r="BF735" s="82">
        <f>IFERROR(FIND("Lago",consulta_completa__11[[#This Row],[13 - Ocorrências/Ambientes Atingidos]]),0)</f>
        <v>0</v>
      </c>
      <c r="BG735" s="83" t="str">
        <f t="shared" si="347"/>
        <v/>
      </c>
      <c r="BH735" s="82">
        <f>IFERROR(FIND("Mar",consulta_completa__11[[#This Row],[13 - Ocorrências/Ambientes Atingidos]]),0)</f>
        <v>0</v>
      </c>
      <c r="BI735" s="83" t="str">
        <f t="shared" si="348"/>
        <v/>
      </c>
      <c r="BJ735" s="82">
        <f>IFERROR(FIND("Praia",consulta_completa__11[[#This Row],[13 - Ocorrências/Ambientes Atingidos]]),0)</f>
        <v>0</v>
      </c>
      <c r="BK735" s="83" t="str">
        <f t="shared" si="349"/>
        <v/>
      </c>
      <c r="BL735" s="82">
        <f>IFERROR(FIND("Solo",consulta_completa__11[[#This Row],[13 - Ocorrências/Ambientes Atingidos]]),0)</f>
        <v>1</v>
      </c>
      <c r="BM735" s="83" t="str">
        <f t="shared" si="350"/>
        <v>X</v>
      </c>
      <c r="BN735" s="82">
        <f>IFERROR(FIND("Águas subterrâneas",consulta_completa__11[[#This Row],[13 - Ocorrências/Ambientes Atingidos]]),0)</f>
        <v>0</v>
      </c>
      <c r="BO735" s="83" t="str">
        <f t="shared" si="351"/>
        <v/>
      </c>
      <c r="BP735" s="82">
        <f>IFERROR(FIND("Atmosfera",consulta_completa__11[[#This Row],[13 - Ocorrências/Ambientes Atingidos]]),0)</f>
        <v>0</v>
      </c>
      <c r="BQ735" s="83" t="str">
        <f t="shared" si="352"/>
        <v/>
      </c>
      <c r="BR735" s="82">
        <f>IFERROR(FIND("Flora",consulta_completa__11[[#This Row],[13 - Ocorrências/Ambientes Atingidos]]),0)</f>
        <v>0</v>
      </c>
      <c r="BS735" s="83" t="str">
        <f t="shared" si="353"/>
        <v/>
      </c>
      <c r="BT735" s="82">
        <f>IFERROR(FIND("Fauna",consulta_completa__11[[#This Row],[13 - Ocorrências/Ambientes Atingidos]]),0)</f>
        <v>0</v>
      </c>
      <c r="BU735" s="83" t="str">
        <f t="shared" si="354"/>
        <v/>
      </c>
      <c r="BV735" s="82">
        <f>IFERROR(FIND("UC federal",consulta_completa__11[[#This Row],[13 - Ocorrências/Ambientes Atingidos]]),0)</f>
        <v>0</v>
      </c>
      <c r="BW735" s="83" t="str">
        <f t="shared" si="355"/>
        <v/>
      </c>
      <c r="BX735" s="82">
        <f>IFERROR(FIND("UC estadual/municipal",consulta_completa__11[[#This Row],[13 - Ocorrências/Ambientes Atingidos]]),0)</f>
        <v>0</v>
      </c>
      <c r="BY735" s="83" t="str">
        <f t="shared" si="356"/>
        <v/>
      </c>
      <c r="BZ735" s="82">
        <f>IFERROR(FIND("Outro(s)",consulta_completa__11[[#This Row],[13 - Ocorrências/Ambientes Atingidos]]),0)</f>
        <v>0</v>
      </c>
      <c r="CA735" s="83" t="str">
        <f t="shared" si="357"/>
        <v/>
      </c>
      <c r="CB735" s="82">
        <f>IFERROR(FIND("Sem dano",consulta_completa__11[[#This Row],[13 - Ocorrências/Ambientes Atingidos]]),0)</f>
        <v>0</v>
      </c>
      <c r="CC735" s="83" t="str">
        <f t="shared" si="358"/>
        <v/>
      </c>
      <c r="CD735" s="82" t="str">
        <f>IF(consulta_completa__11[[#This Row],[13 - Ocorrências/Ambientes Atingidos]]="","X","")</f>
        <v/>
      </c>
      <c r="CE735" s="84">
        <f>IFERROR(FIND("IBAMA",consulta_completa__11[[#This Row],[14 - Inst. Atuando no Local]]),0)</f>
        <v>0</v>
      </c>
      <c r="CF735" s="84" t="str">
        <f t="shared" si="359"/>
        <v/>
      </c>
      <c r="CG735" s="84">
        <f>IFERROR(FIND("OEMA",consulta_completa__11[[#This Row],[14 - Inst. Atuando no Local]]),0)</f>
        <v>0</v>
      </c>
      <c r="CH735" s="84" t="str">
        <f t="shared" si="360"/>
        <v/>
      </c>
      <c r="CI735" s="84">
        <f>IFERROR(FIND("DEFESA CIVIL",consulta_completa__11[[#This Row],[14 - Inst. Atuando no Local]]),0)</f>
        <v>0</v>
      </c>
      <c r="CJ735" s="84" t="str">
        <f t="shared" si="361"/>
        <v/>
      </c>
      <c r="CK735" s="84">
        <f>IFERROR(FIND("CORPO DE BOMBEIROS",consulta_completa__11[[#This Row],[14 - Inst. Atuando no Local]]),0)</f>
        <v>0</v>
      </c>
      <c r="CL735" s="84" t="str">
        <f t="shared" si="362"/>
        <v/>
      </c>
      <c r="CM735" s="84">
        <f>IFERROR(FIND("POLÍCIA RODOVIÁRIA",consulta_completa__11[[#This Row],[14 - Inst. Atuando no Local]]),0)</f>
        <v>0</v>
      </c>
      <c r="CN735" s="84" t="str">
        <f t="shared" si="363"/>
        <v/>
      </c>
      <c r="CO735" s="84">
        <f>IFERROR(FIND("POLÍCIA MILITAR",consulta_completa__11[[#This Row],[14 - Inst. Atuando no Local]]),0)</f>
        <v>0</v>
      </c>
      <c r="CP735" s="84" t="str">
        <f t="shared" si="364"/>
        <v/>
      </c>
      <c r="CQ735" s="84">
        <f>IFERROR(FIND("POLÍCIA CIVIL",consulta_completa__11[[#This Row],[14 - Inst. Atuando no Local]]),0)</f>
        <v>0</v>
      </c>
      <c r="CR735" s="84" t="str">
        <f t="shared" si="365"/>
        <v/>
      </c>
      <c r="CS735" s="84">
        <f>IFERROR(FIND("MARINHA DO BRASIL",consulta_completa__11[[#This Row],[14 - Inst. Atuando no Local]]),0)</f>
        <v>0</v>
      </c>
      <c r="CT735" s="84" t="str">
        <f t="shared" si="366"/>
        <v/>
      </c>
      <c r="CU735" s="84">
        <f>IFERROR(FIND("EMPRESA ESPECIALIZADA EM ATENDIMENTO",consulta_completa__11[[#This Row],[14 - Inst. Atuando no Local]]),0)</f>
        <v>0</v>
      </c>
      <c r="CV735" s="84" t="str">
        <f t="shared" si="367"/>
        <v/>
      </c>
      <c r="CW735" s="84">
        <f>IFERROR(FIND("IBAMA",consulta_completa__11[[#This Row],[14 - Inst. Atuando no Local]]),0)</f>
        <v>0</v>
      </c>
      <c r="CX735" s="84" t="str">
        <f t="shared" si="368"/>
        <v/>
      </c>
      <c r="CY735" s="84" t="str">
        <f>IF(consulta_completa__11[[#This Row],[14 - Inst. Atuando no Local]]="","X","")</f>
        <v/>
      </c>
      <c r="CZ735" s="84">
        <f>IFERROR(FIND("OUTRA (S)",consulta_completa__11[[#This Row],[14 - Inst. Atuando no Local]]),0)</f>
        <v>0</v>
      </c>
      <c r="DA735" s="84" t="str">
        <f t="shared" si="369"/>
        <v/>
      </c>
      <c r="DB735" s="35" t="str">
        <f t="shared" si="370"/>
        <v>Sim</v>
      </c>
      <c r="DC735" s="35" t="str">
        <f t="shared" si="371"/>
        <v>Não</v>
      </c>
      <c r="DD735" s="35" t="str">
        <f t="shared" si="372"/>
        <v>Sim</v>
      </c>
      <c r="DE735" s="87" t="str">
        <f t="shared" si="343"/>
        <v/>
      </c>
    </row>
    <row r="736" spans="1:109">
      <c r="A736" s="14">
        <v>2025101439622</v>
      </c>
      <c r="B736" s="1">
        <v>45940</v>
      </c>
      <c r="C736" t="s">
        <v>1186</v>
      </c>
      <c r="D736" t="s">
        <v>212</v>
      </c>
      <c r="E736" t="s">
        <v>111</v>
      </c>
      <c r="F736" t="s">
        <v>112</v>
      </c>
      <c r="G736" t="s">
        <v>439</v>
      </c>
      <c r="H736" t="s">
        <v>840</v>
      </c>
      <c r="I736" t="s">
        <v>117</v>
      </c>
      <c r="J736" t="s">
        <v>113</v>
      </c>
      <c r="K736" t="s">
        <v>114</v>
      </c>
      <c r="L736" t="s">
        <v>114</v>
      </c>
      <c r="M736" t="s">
        <v>118</v>
      </c>
      <c r="N736" t="s">
        <v>6372</v>
      </c>
      <c r="O736" t="s">
        <v>239</v>
      </c>
      <c r="P736" t="s">
        <v>200</v>
      </c>
      <c r="Q736" t="s">
        <v>122</v>
      </c>
      <c r="R736" t="s">
        <v>123</v>
      </c>
      <c r="S736" t="s">
        <v>201</v>
      </c>
      <c r="T736" t="s">
        <v>6373</v>
      </c>
      <c r="U736" t="s">
        <v>113</v>
      </c>
      <c r="V736" t="s">
        <v>113</v>
      </c>
      <c r="Z736" t="s">
        <v>113</v>
      </c>
      <c r="AA736" t="s">
        <v>113</v>
      </c>
      <c r="AB736" t="s">
        <v>6374</v>
      </c>
      <c r="AC736" t="s">
        <v>6375</v>
      </c>
      <c r="AD736">
        <v>1</v>
      </c>
      <c r="AE736" t="s">
        <v>113</v>
      </c>
      <c r="AF736" t="s">
        <v>6376</v>
      </c>
      <c r="AG736" t="s">
        <v>6377</v>
      </c>
      <c r="AH736" t="s">
        <v>131</v>
      </c>
      <c r="AI736" t="s">
        <v>131</v>
      </c>
      <c r="AJ736" t="s">
        <v>132</v>
      </c>
      <c r="AK736" t="s">
        <v>113</v>
      </c>
      <c r="AL736" t="s">
        <v>6378</v>
      </c>
      <c r="AM736" t="s">
        <v>2533</v>
      </c>
      <c r="AN736" t="s">
        <v>6379</v>
      </c>
      <c r="AO736" t="s">
        <v>6380</v>
      </c>
      <c r="AP736">
        <v>6133161070</v>
      </c>
      <c r="AQ736" t="s">
        <v>2535</v>
      </c>
      <c r="AR736" t="s">
        <v>113</v>
      </c>
      <c r="AS736" t="s">
        <v>113</v>
      </c>
      <c r="AT736" t="s">
        <v>6381</v>
      </c>
      <c r="AU736" t="s">
        <v>113</v>
      </c>
      <c r="AW736" t="s">
        <v>159</v>
      </c>
      <c r="AX736" s="82">
        <f>IFERROR(FIND("Óbitos/feridos",consulta_completa__11[[#This Row],[13 - Ocorrências/Ambientes Atingidos]]),0)</f>
        <v>0</v>
      </c>
      <c r="AY736" s="83" t="str">
        <f t="shared" si="344"/>
        <v/>
      </c>
      <c r="AZ736" s="82">
        <f>IFERROR(FIND("População afetada/evacuada",consulta_completa__11[[#This Row],[13 - Ocorrências/Ambientes Atingidos]]),0)</f>
        <v>0</v>
      </c>
      <c r="BA736" s="82" t="str">
        <f t="shared" si="345"/>
        <v/>
      </c>
      <c r="BB736" s="82">
        <f>IFERROR(FIND("Suspensão de abastecimento de água",consulta_completa__11[[#This Row],[13 - Ocorrências/Ambientes Atingidos]]),0)</f>
        <v>0</v>
      </c>
      <c r="BC736" s="83" t="str">
        <f t="shared" si="373"/>
        <v/>
      </c>
      <c r="BD736" s="82">
        <f>IFERROR(FIND("Rio/córrego",consulta_completa__11[[#This Row],[13 - Ocorrências/Ambientes Atingidos]]),0)</f>
        <v>0</v>
      </c>
      <c r="BE736" s="83" t="str">
        <f t="shared" si="346"/>
        <v/>
      </c>
      <c r="BF736" s="82">
        <f>IFERROR(FIND("Lago",consulta_completa__11[[#This Row],[13 - Ocorrências/Ambientes Atingidos]]),0)</f>
        <v>0</v>
      </c>
      <c r="BG736" s="83" t="str">
        <f t="shared" si="347"/>
        <v/>
      </c>
      <c r="BH736" s="82">
        <f>IFERROR(FIND("Mar",consulta_completa__11[[#This Row],[13 - Ocorrências/Ambientes Atingidos]]),0)</f>
        <v>1</v>
      </c>
      <c r="BI736" s="83" t="str">
        <f t="shared" si="348"/>
        <v>X</v>
      </c>
      <c r="BJ736" s="82">
        <f>IFERROR(FIND("Praia",consulta_completa__11[[#This Row],[13 - Ocorrências/Ambientes Atingidos]]),0)</f>
        <v>0</v>
      </c>
      <c r="BK736" s="83" t="str">
        <f t="shared" si="349"/>
        <v/>
      </c>
      <c r="BL736" s="82">
        <f>IFERROR(FIND("Solo",consulta_completa__11[[#This Row],[13 - Ocorrências/Ambientes Atingidos]]),0)</f>
        <v>0</v>
      </c>
      <c r="BM736" s="83" t="str">
        <f t="shared" si="350"/>
        <v/>
      </c>
      <c r="BN736" s="82">
        <f>IFERROR(FIND("Águas subterrâneas",consulta_completa__11[[#This Row],[13 - Ocorrências/Ambientes Atingidos]]),0)</f>
        <v>0</v>
      </c>
      <c r="BO736" s="83" t="str">
        <f t="shared" si="351"/>
        <v/>
      </c>
      <c r="BP736" s="82">
        <f>IFERROR(FIND("Atmosfera",consulta_completa__11[[#This Row],[13 - Ocorrências/Ambientes Atingidos]]),0)</f>
        <v>0</v>
      </c>
      <c r="BQ736" s="83" t="str">
        <f t="shared" si="352"/>
        <v/>
      </c>
      <c r="BR736" s="82">
        <f>IFERROR(FIND("Flora",consulta_completa__11[[#This Row],[13 - Ocorrências/Ambientes Atingidos]]),0)</f>
        <v>0</v>
      </c>
      <c r="BS736" s="83" t="str">
        <f t="shared" si="353"/>
        <v/>
      </c>
      <c r="BT736" s="82">
        <f>IFERROR(FIND("Fauna",consulta_completa__11[[#This Row],[13 - Ocorrências/Ambientes Atingidos]]),0)</f>
        <v>0</v>
      </c>
      <c r="BU736" s="83" t="str">
        <f t="shared" si="354"/>
        <v/>
      </c>
      <c r="BV736" s="82">
        <f>IFERROR(FIND("UC federal",consulta_completa__11[[#This Row],[13 - Ocorrências/Ambientes Atingidos]]),0)</f>
        <v>0</v>
      </c>
      <c r="BW736" s="83" t="str">
        <f t="shared" si="355"/>
        <v/>
      </c>
      <c r="BX736" s="82">
        <f>IFERROR(FIND("UC estadual/municipal",consulta_completa__11[[#This Row],[13 - Ocorrências/Ambientes Atingidos]]),0)</f>
        <v>0</v>
      </c>
      <c r="BY736" s="83" t="str">
        <f t="shared" si="356"/>
        <v/>
      </c>
      <c r="BZ736" s="82">
        <f>IFERROR(FIND("Outro(s)",consulta_completa__11[[#This Row],[13 - Ocorrências/Ambientes Atingidos]]),0)</f>
        <v>0</v>
      </c>
      <c r="CA736" s="83" t="str">
        <f t="shared" si="357"/>
        <v/>
      </c>
      <c r="CB736" s="82">
        <f>IFERROR(FIND("Sem dano",consulta_completa__11[[#This Row],[13 - Ocorrências/Ambientes Atingidos]]),0)</f>
        <v>0</v>
      </c>
      <c r="CC736" s="83" t="str">
        <f t="shared" si="358"/>
        <v/>
      </c>
      <c r="CD736" s="82" t="str">
        <f>IF(consulta_completa__11[[#This Row],[13 - Ocorrências/Ambientes Atingidos]]="","X","")</f>
        <v/>
      </c>
      <c r="CE736" s="84">
        <f>IFERROR(FIND("IBAMA",consulta_completa__11[[#This Row],[14 - Inst. Atuando no Local]]),0)</f>
        <v>40</v>
      </c>
      <c r="CF736" s="84" t="str">
        <f t="shared" si="359"/>
        <v>X</v>
      </c>
      <c r="CG736" s="84">
        <f>IFERROR(FIND("OEMA",consulta_completa__11[[#This Row],[14 - Inst. Atuando no Local]]),0)</f>
        <v>0</v>
      </c>
      <c r="CH736" s="84" t="str">
        <f t="shared" si="360"/>
        <v/>
      </c>
      <c r="CI736" s="84">
        <f>IFERROR(FIND("DEFESA CIVIL",consulta_completa__11[[#This Row],[14 - Inst. Atuando no Local]]),0)</f>
        <v>0</v>
      </c>
      <c r="CJ736" s="84" t="str">
        <f t="shared" si="361"/>
        <v/>
      </c>
      <c r="CK736" s="84">
        <f>IFERROR(FIND("CORPO DE BOMBEIROS",consulta_completa__11[[#This Row],[14 - Inst. Atuando no Local]]),0)</f>
        <v>0</v>
      </c>
      <c r="CL736" s="84" t="str">
        <f t="shared" si="362"/>
        <v/>
      </c>
      <c r="CM736" s="84">
        <f>IFERROR(FIND("POLÍCIA RODOVIÁRIA",consulta_completa__11[[#This Row],[14 - Inst. Atuando no Local]]),0)</f>
        <v>0</v>
      </c>
      <c r="CN736" s="84" t="str">
        <f t="shared" si="363"/>
        <v/>
      </c>
      <c r="CO736" s="84">
        <f>IFERROR(FIND("POLÍCIA MILITAR",consulta_completa__11[[#This Row],[14 - Inst. Atuando no Local]]),0)</f>
        <v>0</v>
      </c>
      <c r="CP736" s="84" t="str">
        <f t="shared" si="364"/>
        <v/>
      </c>
      <c r="CQ736" s="84">
        <f>IFERROR(FIND("POLÍCIA CIVIL",consulta_completa__11[[#This Row],[14 - Inst. Atuando no Local]]),0)</f>
        <v>0</v>
      </c>
      <c r="CR736" s="84" t="str">
        <f t="shared" si="365"/>
        <v/>
      </c>
      <c r="CS736" s="84">
        <f>IFERROR(FIND("MARINHA DO BRASIL",consulta_completa__11[[#This Row],[14 - Inst. Atuando no Local]]),0)</f>
        <v>0</v>
      </c>
      <c r="CT736" s="84" t="str">
        <f t="shared" si="366"/>
        <v/>
      </c>
      <c r="CU736" s="84">
        <f>IFERROR(FIND("EMPRESA ESPECIALIZADA EM ATENDIMENTO",consulta_completa__11[[#This Row],[14 - Inst. Atuando no Local]]),0)</f>
        <v>0</v>
      </c>
      <c r="CV736" s="84" t="str">
        <f t="shared" si="367"/>
        <v/>
      </c>
      <c r="CW736" s="84">
        <f>IFERROR(FIND("IBAMA",consulta_completa__11[[#This Row],[14 - Inst. Atuando no Local]]),0)</f>
        <v>40</v>
      </c>
      <c r="CX736" s="84" t="str">
        <f t="shared" si="368"/>
        <v>X</v>
      </c>
      <c r="CY736" s="84" t="str">
        <f>IF(consulta_completa__11[[#This Row],[14 - Inst. Atuando no Local]]="","X","")</f>
        <v/>
      </c>
      <c r="CZ736" s="84">
        <f>IFERROR(FIND("OUTRA (S)",consulta_completa__11[[#This Row],[14 - Inst. Atuando no Local]]),0)</f>
        <v>0</v>
      </c>
      <c r="DA736" s="84" t="str">
        <f t="shared" si="369"/>
        <v/>
      </c>
      <c r="DB736" s="35" t="str">
        <f t="shared" si="370"/>
        <v>Sim</v>
      </c>
      <c r="DC736" s="35" t="str">
        <f t="shared" si="371"/>
        <v>Não</v>
      </c>
      <c r="DD736" s="35" t="str">
        <f t="shared" si="372"/>
        <v>Sim</v>
      </c>
      <c r="DE736" s="87" t="str">
        <f t="shared" si="343"/>
        <v/>
      </c>
    </row>
    <row r="737" spans="1:109">
      <c r="A737" s="14">
        <v>2025101636005</v>
      </c>
      <c r="B737" s="1">
        <v>45941</v>
      </c>
      <c r="C737" t="s">
        <v>109</v>
      </c>
      <c r="D737" t="s">
        <v>212</v>
      </c>
      <c r="E737" t="s">
        <v>111</v>
      </c>
      <c r="F737" t="s">
        <v>112</v>
      </c>
      <c r="G737" t="s">
        <v>113</v>
      </c>
      <c r="H737" t="s">
        <v>114</v>
      </c>
      <c r="I737" t="s">
        <v>114</v>
      </c>
      <c r="J737" t="s">
        <v>3357</v>
      </c>
      <c r="K737" t="s">
        <v>6382</v>
      </c>
      <c r="L737" t="s">
        <v>117</v>
      </c>
      <c r="M737" t="s">
        <v>118</v>
      </c>
      <c r="N737" t="s">
        <v>141</v>
      </c>
      <c r="O737" t="s">
        <v>239</v>
      </c>
      <c r="P737" t="s">
        <v>229</v>
      </c>
      <c r="Q737" t="s">
        <v>230</v>
      </c>
      <c r="R737" t="s">
        <v>123</v>
      </c>
      <c r="S737" t="s">
        <v>201</v>
      </c>
      <c r="T737" t="s">
        <v>6383</v>
      </c>
      <c r="U737" t="s">
        <v>6384</v>
      </c>
      <c r="V737" t="s">
        <v>6385</v>
      </c>
      <c r="Z737" t="s">
        <v>242</v>
      </c>
      <c r="AA737" t="s">
        <v>6386</v>
      </c>
      <c r="AB737" t="s">
        <v>206</v>
      </c>
      <c r="AC737" t="s">
        <v>262</v>
      </c>
      <c r="AD737">
        <v>1</v>
      </c>
      <c r="AE737" t="s">
        <v>6387</v>
      </c>
      <c r="AF737" t="s">
        <v>113</v>
      </c>
      <c r="AG737" t="s">
        <v>113</v>
      </c>
      <c r="AH737" t="s">
        <v>131</v>
      </c>
      <c r="AI737" t="s">
        <v>132</v>
      </c>
      <c r="AJ737" t="s">
        <v>131</v>
      </c>
      <c r="AK737" t="s">
        <v>6388</v>
      </c>
      <c r="AL737" t="s">
        <v>6389</v>
      </c>
      <c r="AM737" t="s">
        <v>2971</v>
      </c>
      <c r="AN737" t="s">
        <v>206</v>
      </c>
      <c r="AO737" t="s">
        <v>6390</v>
      </c>
      <c r="AP737">
        <v>2732951305</v>
      </c>
      <c r="AQ737" t="s">
        <v>6391</v>
      </c>
      <c r="AR737" t="s">
        <v>113</v>
      </c>
      <c r="AS737" t="s">
        <v>113</v>
      </c>
      <c r="AT737" t="s">
        <v>6392</v>
      </c>
      <c r="AU737" t="s">
        <v>113</v>
      </c>
      <c r="AW737" t="s">
        <v>159</v>
      </c>
      <c r="AX737" s="82">
        <f>IFERROR(FIND("Óbitos/feridos",consulta_completa__11[[#This Row],[13 - Ocorrências/Ambientes Atingidos]]),0)</f>
        <v>0</v>
      </c>
      <c r="AY737" s="83" t="str">
        <f t="shared" si="344"/>
        <v/>
      </c>
      <c r="AZ737" s="82">
        <f>IFERROR(FIND("População afetada/evacuada",consulta_completa__11[[#This Row],[13 - Ocorrências/Ambientes Atingidos]]),0)</f>
        <v>0</v>
      </c>
      <c r="BA737" s="82" t="str">
        <f t="shared" si="345"/>
        <v/>
      </c>
      <c r="BB737" s="82">
        <f>IFERROR(FIND("Suspensão de abastecimento de água",consulta_completa__11[[#This Row],[13 - Ocorrências/Ambientes Atingidos]]),0)</f>
        <v>0</v>
      </c>
      <c r="BC737" s="83" t="str">
        <f t="shared" si="373"/>
        <v/>
      </c>
      <c r="BD737" s="82">
        <f>IFERROR(FIND("Rio/córrego",consulta_completa__11[[#This Row],[13 - Ocorrências/Ambientes Atingidos]]),0)</f>
        <v>0</v>
      </c>
      <c r="BE737" s="83" t="str">
        <f t="shared" si="346"/>
        <v/>
      </c>
      <c r="BF737" s="82">
        <f>IFERROR(FIND("Lago",consulta_completa__11[[#This Row],[13 - Ocorrências/Ambientes Atingidos]]),0)</f>
        <v>0</v>
      </c>
      <c r="BG737" s="83" t="str">
        <f t="shared" si="347"/>
        <v/>
      </c>
      <c r="BH737" s="82">
        <f>IFERROR(FIND("Mar",consulta_completa__11[[#This Row],[13 - Ocorrências/Ambientes Atingidos]]),0)</f>
        <v>1</v>
      </c>
      <c r="BI737" s="83" t="str">
        <f t="shared" si="348"/>
        <v>X</v>
      </c>
      <c r="BJ737" s="82">
        <f>IFERROR(FIND("Praia",consulta_completa__11[[#This Row],[13 - Ocorrências/Ambientes Atingidos]]),0)</f>
        <v>0</v>
      </c>
      <c r="BK737" s="83" t="str">
        <f t="shared" si="349"/>
        <v/>
      </c>
      <c r="BL737" s="82">
        <f>IFERROR(FIND("Solo",consulta_completa__11[[#This Row],[13 - Ocorrências/Ambientes Atingidos]]),0)</f>
        <v>0</v>
      </c>
      <c r="BM737" s="83" t="str">
        <f t="shared" si="350"/>
        <v/>
      </c>
      <c r="BN737" s="82">
        <f>IFERROR(FIND("Águas subterrâneas",consulta_completa__11[[#This Row],[13 - Ocorrências/Ambientes Atingidos]]),0)</f>
        <v>0</v>
      </c>
      <c r="BO737" s="83" t="str">
        <f t="shared" si="351"/>
        <v/>
      </c>
      <c r="BP737" s="82">
        <f>IFERROR(FIND("Atmosfera",consulta_completa__11[[#This Row],[13 - Ocorrências/Ambientes Atingidos]]),0)</f>
        <v>0</v>
      </c>
      <c r="BQ737" s="83" t="str">
        <f t="shared" si="352"/>
        <v/>
      </c>
      <c r="BR737" s="82">
        <f>IFERROR(FIND("Flora",consulta_completa__11[[#This Row],[13 - Ocorrências/Ambientes Atingidos]]),0)</f>
        <v>0</v>
      </c>
      <c r="BS737" s="83" t="str">
        <f t="shared" si="353"/>
        <v/>
      </c>
      <c r="BT737" s="82">
        <f>IFERROR(FIND("Fauna",consulta_completa__11[[#This Row],[13 - Ocorrências/Ambientes Atingidos]]),0)</f>
        <v>0</v>
      </c>
      <c r="BU737" s="83" t="str">
        <f t="shared" si="354"/>
        <v/>
      </c>
      <c r="BV737" s="82">
        <f>IFERROR(FIND("UC federal",consulta_completa__11[[#This Row],[13 - Ocorrências/Ambientes Atingidos]]),0)</f>
        <v>0</v>
      </c>
      <c r="BW737" s="83" t="str">
        <f t="shared" si="355"/>
        <v/>
      </c>
      <c r="BX737" s="82">
        <f>IFERROR(FIND("UC estadual/municipal",consulta_completa__11[[#This Row],[13 - Ocorrências/Ambientes Atingidos]]),0)</f>
        <v>0</v>
      </c>
      <c r="BY737" s="83" t="str">
        <f t="shared" si="356"/>
        <v/>
      </c>
      <c r="BZ737" s="82">
        <f>IFERROR(FIND("Outro(s)",consulta_completa__11[[#This Row],[13 - Ocorrências/Ambientes Atingidos]]),0)</f>
        <v>0</v>
      </c>
      <c r="CA737" s="83" t="str">
        <f t="shared" si="357"/>
        <v/>
      </c>
      <c r="CB737" s="82">
        <f>IFERROR(FIND("Sem dano",consulta_completa__11[[#This Row],[13 - Ocorrências/Ambientes Atingidos]]),0)</f>
        <v>0</v>
      </c>
      <c r="CC737" s="83" t="str">
        <f t="shared" si="358"/>
        <v/>
      </c>
      <c r="CD737" s="82" t="str">
        <f>IF(consulta_completa__11[[#This Row],[13 - Ocorrências/Ambientes Atingidos]]="","X","")</f>
        <v/>
      </c>
      <c r="CE737" s="84">
        <f>IFERROR(FIND("IBAMA",consulta_completa__11[[#This Row],[14 - Inst. Atuando no Local]]),0)</f>
        <v>0</v>
      </c>
      <c r="CF737" s="84" t="str">
        <f t="shared" si="359"/>
        <v/>
      </c>
      <c r="CG737" s="84">
        <f>IFERROR(FIND("OEMA",consulta_completa__11[[#This Row],[14 - Inst. Atuando no Local]]),0)</f>
        <v>0</v>
      </c>
      <c r="CH737" s="84" t="str">
        <f t="shared" si="360"/>
        <v/>
      </c>
      <c r="CI737" s="84">
        <f>IFERROR(FIND("DEFESA CIVIL",consulta_completa__11[[#This Row],[14 - Inst. Atuando no Local]]),0)</f>
        <v>0</v>
      </c>
      <c r="CJ737" s="84" t="str">
        <f t="shared" si="361"/>
        <v/>
      </c>
      <c r="CK737" s="84">
        <f>IFERROR(FIND("CORPO DE BOMBEIROS",consulta_completa__11[[#This Row],[14 - Inst. Atuando no Local]]),0)</f>
        <v>0</v>
      </c>
      <c r="CL737" s="84" t="str">
        <f t="shared" si="362"/>
        <v/>
      </c>
      <c r="CM737" s="84">
        <f>IFERROR(FIND("POLÍCIA RODOVIÁRIA",consulta_completa__11[[#This Row],[14 - Inst. Atuando no Local]]),0)</f>
        <v>0</v>
      </c>
      <c r="CN737" s="84" t="str">
        <f t="shared" si="363"/>
        <v/>
      </c>
      <c r="CO737" s="84">
        <f>IFERROR(FIND("POLÍCIA MILITAR",consulta_completa__11[[#This Row],[14 - Inst. Atuando no Local]]),0)</f>
        <v>0</v>
      </c>
      <c r="CP737" s="84" t="str">
        <f t="shared" si="364"/>
        <v/>
      </c>
      <c r="CQ737" s="84">
        <f>IFERROR(FIND("POLÍCIA CIVIL",consulta_completa__11[[#This Row],[14 - Inst. Atuando no Local]]),0)</f>
        <v>0</v>
      </c>
      <c r="CR737" s="84" t="str">
        <f t="shared" si="365"/>
        <v/>
      </c>
      <c r="CS737" s="84">
        <f>IFERROR(FIND("MARINHA DO BRASIL",consulta_completa__11[[#This Row],[14 - Inst. Atuando no Local]]),0)</f>
        <v>0</v>
      </c>
      <c r="CT737" s="84" t="str">
        <f t="shared" si="366"/>
        <v/>
      </c>
      <c r="CU737" s="84">
        <f>IFERROR(FIND("EMPRESA ESPECIALIZADA EM ATENDIMENTO",consulta_completa__11[[#This Row],[14 - Inst. Atuando no Local]]),0)</f>
        <v>0</v>
      </c>
      <c r="CV737" s="84" t="str">
        <f t="shared" si="367"/>
        <v/>
      </c>
      <c r="CW737" s="84">
        <f>IFERROR(FIND("IBAMA",consulta_completa__11[[#This Row],[14 - Inst. Atuando no Local]]),0)</f>
        <v>0</v>
      </c>
      <c r="CX737" s="84" t="str">
        <f t="shared" si="368"/>
        <v/>
      </c>
      <c r="CY737" s="84" t="str">
        <f>IF(consulta_completa__11[[#This Row],[14 - Inst. Atuando no Local]]="","X","")</f>
        <v/>
      </c>
      <c r="CZ737" s="84">
        <f>IFERROR(FIND("OUTRA (S)",consulta_completa__11[[#This Row],[14 - Inst. Atuando no Local]]),0)</f>
        <v>0</v>
      </c>
      <c r="DA737" s="84" t="str">
        <f t="shared" si="369"/>
        <v/>
      </c>
      <c r="DB737" s="35" t="str">
        <f t="shared" si="370"/>
        <v>Sim</v>
      </c>
      <c r="DC737" s="35" t="str">
        <f t="shared" si="371"/>
        <v>Não</v>
      </c>
      <c r="DD737" s="35" t="str">
        <f t="shared" si="372"/>
        <v>Sim</v>
      </c>
      <c r="DE737" s="87" t="str">
        <f t="shared" si="343"/>
        <v/>
      </c>
    </row>
    <row r="738" spans="1:109">
      <c r="A738" s="14">
        <v>2025101450434</v>
      </c>
      <c r="B738" s="1">
        <v>45942</v>
      </c>
      <c r="C738" t="s">
        <v>581</v>
      </c>
      <c r="D738" t="s">
        <v>254</v>
      </c>
      <c r="E738" t="s">
        <v>139</v>
      </c>
      <c r="F738" t="s">
        <v>112</v>
      </c>
      <c r="G738" t="s">
        <v>2354</v>
      </c>
      <c r="H738" t="s">
        <v>1400</v>
      </c>
      <c r="I738" t="s">
        <v>117</v>
      </c>
      <c r="J738" t="s">
        <v>441</v>
      </c>
      <c r="K738" t="s">
        <v>6393</v>
      </c>
      <c r="L738" t="s">
        <v>117</v>
      </c>
      <c r="M738" t="s">
        <v>140</v>
      </c>
      <c r="N738" t="s">
        <v>141</v>
      </c>
      <c r="O738" t="s">
        <v>120</v>
      </c>
      <c r="P738" t="s">
        <v>272</v>
      </c>
      <c r="Q738" t="s">
        <v>143</v>
      </c>
      <c r="R738" t="s">
        <v>123</v>
      </c>
      <c r="S738" t="s">
        <v>113</v>
      </c>
      <c r="T738" t="s">
        <v>6394</v>
      </c>
      <c r="U738" t="s">
        <v>145</v>
      </c>
      <c r="V738" t="s">
        <v>6395</v>
      </c>
      <c r="Z738" t="s">
        <v>6396</v>
      </c>
      <c r="AA738" t="s">
        <v>113</v>
      </c>
      <c r="AB738" t="s">
        <v>433</v>
      </c>
      <c r="AC738" t="s">
        <v>113</v>
      </c>
      <c r="AD738">
        <v>0</v>
      </c>
      <c r="AE738" t="s">
        <v>113</v>
      </c>
      <c r="AF738" t="s">
        <v>113</v>
      </c>
      <c r="AG738" t="s">
        <v>113</v>
      </c>
      <c r="AH738" t="s">
        <v>194</v>
      </c>
      <c r="AI738" t="s">
        <v>132</v>
      </c>
      <c r="AJ738" t="s">
        <v>131</v>
      </c>
      <c r="AK738" t="s">
        <v>6397</v>
      </c>
      <c r="AL738" t="s">
        <v>6398</v>
      </c>
      <c r="AM738" t="s">
        <v>2087</v>
      </c>
      <c r="AN738" t="s">
        <v>265</v>
      </c>
      <c r="AO738" t="s">
        <v>266</v>
      </c>
      <c r="AQ738" t="s">
        <v>2088</v>
      </c>
      <c r="AR738" t="s">
        <v>113</v>
      </c>
      <c r="AS738" t="s">
        <v>113</v>
      </c>
      <c r="AT738" t="s">
        <v>6399</v>
      </c>
      <c r="AU738" t="s">
        <v>113</v>
      </c>
      <c r="AW738" t="s">
        <v>159</v>
      </c>
      <c r="AX738" s="82">
        <f>IFERROR(FIND("Óbitos/feridos",consulta_completa__11[[#This Row],[13 - Ocorrências/Ambientes Atingidos]]),0)</f>
        <v>0</v>
      </c>
      <c r="AY738" s="83" t="str">
        <f t="shared" si="344"/>
        <v/>
      </c>
      <c r="AZ738" s="82">
        <f>IFERROR(FIND("População afetada/evacuada",consulta_completa__11[[#This Row],[13 - Ocorrências/Ambientes Atingidos]]),0)</f>
        <v>0</v>
      </c>
      <c r="BA738" s="82" t="str">
        <f t="shared" si="345"/>
        <v/>
      </c>
      <c r="BB738" s="82">
        <f>IFERROR(FIND("Suspensão de abastecimento de água",consulta_completa__11[[#This Row],[13 - Ocorrências/Ambientes Atingidos]]),0)</f>
        <v>0</v>
      </c>
      <c r="BC738" s="83" t="str">
        <f t="shared" si="373"/>
        <v/>
      </c>
      <c r="BD738" s="82">
        <f>IFERROR(FIND("Rio/córrego",consulta_completa__11[[#This Row],[13 - Ocorrências/Ambientes Atingidos]]),0)</f>
        <v>0</v>
      </c>
      <c r="BE738" s="83" t="str">
        <f t="shared" si="346"/>
        <v/>
      </c>
      <c r="BF738" s="82">
        <f>IFERROR(FIND("Lago",consulta_completa__11[[#This Row],[13 - Ocorrências/Ambientes Atingidos]]),0)</f>
        <v>0</v>
      </c>
      <c r="BG738" s="83" t="str">
        <f t="shared" si="347"/>
        <v/>
      </c>
      <c r="BH738" s="82">
        <f>IFERROR(FIND("Mar",consulta_completa__11[[#This Row],[13 - Ocorrências/Ambientes Atingidos]]),0)</f>
        <v>0</v>
      </c>
      <c r="BI738" s="83" t="str">
        <f t="shared" si="348"/>
        <v/>
      </c>
      <c r="BJ738" s="82">
        <f>IFERROR(FIND("Praia",consulta_completa__11[[#This Row],[13 - Ocorrências/Ambientes Atingidos]]),0)</f>
        <v>0</v>
      </c>
      <c r="BK738" s="83" t="str">
        <f t="shared" si="349"/>
        <v/>
      </c>
      <c r="BL738" s="82">
        <f>IFERROR(FIND("Solo",consulta_completa__11[[#This Row],[13 - Ocorrências/Ambientes Atingidos]]),0)</f>
        <v>1</v>
      </c>
      <c r="BM738" s="83" t="str">
        <f t="shared" si="350"/>
        <v>X</v>
      </c>
      <c r="BN738" s="82">
        <f>IFERROR(FIND("Águas subterrâneas",consulta_completa__11[[#This Row],[13 - Ocorrências/Ambientes Atingidos]]),0)</f>
        <v>0</v>
      </c>
      <c r="BO738" s="83" t="str">
        <f t="shared" si="351"/>
        <v/>
      </c>
      <c r="BP738" s="82">
        <f>IFERROR(FIND("Atmosfera",consulta_completa__11[[#This Row],[13 - Ocorrências/Ambientes Atingidos]]),0)</f>
        <v>0</v>
      </c>
      <c r="BQ738" s="83" t="str">
        <f t="shared" si="352"/>
        <v/>
      </c>
      <c r="BR738" s="82">
        <f>IFERROR(FIND("Flora",consulta_completa__11[[#This Row],[13 - Ocorrências/Ambientes Atingidos]]),0)</f>
        <v>0</v>
      </c>
      <c r="BS738" s="83" t="str">
        <f t="shared" si="353"/>
        <v/>
      </c>
      <c r="BT738" s="82">
        <f>IFERROR(FIND("Fauna",consulta_completa__11[[#This Row],[13 - Ocorrências/Ambientes Atingidos]]),0)</f>
        <v>0</v>
      </c>
      <c r="BU738" s="83" t="str">
        <f t="shared" si="354"/>
        <v/>
      </c>
      <c r="BV738" s="82">
        <f>IFERROR(FIND("UC federal",consulta_completa__11[[#This Row],[13 - Ocorrências/Ambientes Atingidos]]),0)</f>
        <v>0</v>
      </c>
      <c r="BW738" s="83" t="str">
        <f t="shared" si="355"/>
        <v/>
      </c>
      <c r="BX738" s="82">
        <f>IFERROR(FIND("UC estadual/municipal",consulta_completa__11[[#This Row],[13 - Ocorrências/Ambientes Atingidos]]),0)</f>
        <v>0</v>
      </c>
      <c r="BY738" s="83" t="str">
        <f t="shared" si="356"/>
        <v/>
      </c>
      <c r="BZ738" s="82">
        <f>IFERROR(FIND("Outro(s)",consulta_completa__11[[#This Row],[13 - Ocorrências/Ambientes Atingidos]]),0)</f>
        <v>0</v>
      </c>
      <c r="CA738" s="83" t="str">
        <f t="shared" si="357"/>
        <v/>
      </c>
      <c r="CB738" s="82">
        <f>IFERROR(FIND("Sem dano",consulta_completa__11[[#This Row],[13 - Ocorrências/Ambientes Atingidos]]),0)</f>
        <v>0</v>
      </c>
      <c r="CC738" s="83" t="str">
        <f t="shared" si="358"/>
        <v/>
      </c>
      <c r="CD738" s="82" t="str">
        <f>IF(consulta_completa__11[[#This Row],[13 - Ocorrências/Ambientes Atingidos]]="","X","")</f>
        <v/>
      </c>
      <c r="CE738" s="84">
        <f>IFERROR(FIND("IBAMA",consulta_completa__11[[#This Row],[14 - Inst. Atuando no Local]]),0)</f>
        <v>0</v>
      </c>
      <c r="CF738" s="84" t="str">
        <f t="shared" si="359"/>
        <v/>
      </c>
      <c r="CG738" s="84">
        <f>IFERROR(FIND("OEMA",consulta_completa__11[[#This Row],[14 - Inst. Atuando no Local]]),0)</f>
        <v>0</v>
      </c>
      <c r="CH738" s="84" t="str">
        <f t="shared" si="360"/>
        <v/>
      </c>
      <c r="CI738" s="84">
        <f>IFERROR(FIND("DEFESA CIVIL",consulta_completa__11[[#This Row],[14 - Inst. Atuando no Local]]),0)</f>
        <v>0</v>
      </c>
      <c r="CJ738" s="84" t="str">
        <f t="shared" si="361"/>
        <v/>
      </c>
      <c r="CK738" s="84">
        <f>IFERROR(FIND("CORPO DE BOMBEIROS",consulta_completa__11[[#This Row],[14 - Inst. Atuando no Local]]),0)</f>
        <v>0</v>
      </c>
      <c r="CL738" s="84" t="str">
        <f t="shared" si="362"/>
        <v/>
      </c>
      <c r="CM738" s="84">
        <f>IFERROR(FIND("POLÍCIA RODOVIÁRIA",consulta_completa__11[[#This Row],[14 - Inst. Atuando no Local]]),0)</f>
        <v>0</v>
      </c>
      <c r="CN738" s="84" t="str">
        <f t="shared" si="363"/>
        <v/>
      </c>
      <c r="CO738" s="84">
        <f>IFERROR(FIND("POLÍCIA MILITAR",consulta_completa__11[[#This Row],[14 - Inst. Atuando no Local]]),0)</f>
        <v>0</v>
      </c>
      <c r="CP738" s="84" t="str">
        <f t="shared" si="364"/>
        <v/>
      </c>
      <c r="CQ738" s="84">
        <f>IFERROR(FIND("POLÍCIA CIVIL",consulta_completa__11[[#This Row],[14 - Inst. Atuando no Local]]),0)</f>
        <v>0</v>
      </c>
      <c r="CR738" s="84" t="str">
        <f t="shared" si="365"/>
        <v/>
      </c>
      <c r="CS738" s="84">
        <f>IFERROR(FIND("MARINHA DO BRASIL",consulta_completa__11[[#This Row],[14 - Inst. Atuando no Local]]),0)</f>
        <v>0</v>
      </c>
      <c r="CT738" s="84" t="str">
        <f t="shared" si="366"/>
        <v/>
      </c>
      <c r="CU738" s="84">
        <f>IFERROR(FIND("EMPRESA ESPECIALIZADA EM ATENDIMENTO",consulta_completa__11[[#This Row],[14 - Inst. Atuando no Local]]),0)</f>
        <v>0</v>
      </c>
      <c r="CV738" s="84" t="str">
        <f t="shared" si="367"/>
        <v/>
      </c>
      <c r="CW738" s="84">
        <f>IFERROR(FIND("IBAMA",consulta_completa__11[[#This Row],[14 - Inst. Atuando no Local]]),0)</f>
        <v>0</v>
      </c>
      <c r="CX738" s="84" t="str">
        <f t="shared" si="368"/>
        <v/>
      </c>
      <c r="CY738" s="84" t="str">
        <f>IF(consulta_completa__11[[#This Row],[14 - Inst. Atuando no Local]]="","X","")</f>
        <v/>
      </c>
      <c r="CZ738" s="84">
        <f>IFERROR(FIND("OUTRA (S)",consulta_completa__11[[#This Row],[14 - Inst. Atuando no Local]]),0)</f>
        <v>0</v>
      </c>
      <c r="DA738" s="84" t="str">
        <f t="shared" si="369"/>
        <v/>
      </c>
      <c r="DB738" s="35" t="str">
        <f t="shared" si="370"/>
        <v>Sim</v>
      </c>
      <c r="DC738" s="35" t="str">
        <f t="shared" si="371"/>
        <v>Não</v>
      </c>
      <c r="DD738" s="35" t="str">
        <f t="shared" si="372"/>
        <v>Sim</v>
      </c>
      <c r="DE738" s="87" t="str">
        <f t="shared" si="343"/>
        <v/>
      </c>
    </row>
    <row r="739" spans="1:109">
      <c r="A739" s="14">
        <v>2025101346821</v>
      </c>
      <c r="B739" s="1">
        <v>45943</v>
      </c>
      <c r="C739" t="s">
        <v>6400</v>
      </c>
      <c r="D739" t="s">
        <v>161</v>
      </c>
      <c r="E739" t="s">
        <v>286</v>
      </c>
      <c r="F739" t="s">
        <v>112</v>
      </c>
      <c r="G739" t="s">
        <v>5387</v>
      </c>
      <c r="H739" t="s">
        <v>113</v>
      </c>
      <c r="I739" t="s">
        <v>113</v>
      </c>
      <c r="J739" t="s">
        <v>113</v>
      </c>
      <c r="K739" t="s">
        <v>114</v>
      </c>
      <c r="L739" t="s">
        <v>114</v>
      </c>
      <c r="M739" t="s">
        <v>332</v>
      </c>
      <c r="N739" t="s">
        <v>6401</v>
      </c>
      <c r="O739" t="s">
        <v>120</v>
      </c>
      <c r="P739" t="s">
        <v>299</v>
      </c>
      <c r="Q739" t="s">
        <v>230</v>
      </c>
      <c r="R739" t="s">
        <v>123</v>
      </c>
      <c r="S739" t="s">
        <v>113</v>
      </c>
      <c r="T739" t="s">
        <v>6402</v>
      </c>
      <c r="U739" t="s">
        <v>6403</v>
      </c>
      <c r="V739" t="s">
        <v>6404</v>
      </c>
      <c r="Z739" t="s">
        <v>113</v>
      </c>
      <c r="AA739" t="s">
        <v>6405</v>
      </c>
      <c r="AB739" t="s">
        <v>845</v>
      </c>
      <c r="AC739" t="s">
        <v>846</v>
      </c>
      <c r="AD739">
        <v>0</v>
      </c>
      <c r="AE739" t="s">
        <v>6406</v>
      </c>
      <c r="AF739" t="s">
        <v>113</v>
      </c>
      <c r="AG739" t="s">
        <v>113</v>
      </c>
      <c r="AH739" t="s">
        <v>194</v>
      </c>
      <c r="AI739" t="s">
        <v>132</v>
      </c>
      <c r="AJ739" t="s">
        <v>132</v>
      </c>
      <c r="AK739" t="s">
        <v>113</v>
      </c>
      <c r="AL739" t="s">
        <v>6407</v>
      </c>
      <c r="AM739" t="s">
        <v>2087</v>
      </c>
      <c r="AN739" t="s">
        <v>265</v>
      </c>
      <c r="AO739" t="s">
        <v>113</v>
      </c>
      <c r="AQ739" t="s">
        <v>2088</v>
      </c>
      <c r="AR739" t="s">
        <v>113</v>
      </c>
      <c r="AS739" t="s">
        <v>113</v>
      </c>
      <c r="AT739" t="s">
        <v>113</v>
      </c>
      <c r="AU739" t="s">
        <v>113</v>
      </c>
      <c r="AW739" t="s">
        <v>113</v>
      </c>
      <c r="AX739" s="82">
        <f>IFERROR(FIND("Óbitos/feridos",consulta_completa__11[[#This Row],[13 - Ocorrências/Ambientes Atingidos]]),0)</f>
        <v>0</v>
      </c>
      <c r="AY739" s="83" t="str">
        <f t="shared" si="344"/>
        <v/>
      </c>
      <c r="AZ739" s="82">
        <f>IFERROR(FIND("População afetada/evacuada",consulta_completa__11[[#This Row],[13 - Ocorrências/Ambientes Atingidos]]),0)</f>
        <v>0</v>
      </c>
      <c r="BA739" s="82" t="str">
        <f t="shared" si="345"/>
        <v/>
      </c>
      <c r="BB739" s="82">
        <f>IFERROR(FIND("Suspensão de abastecimento de água",consulta_completa__11[[#This Row],[13 - Ocorrências/Ambientes Atingidos]]),0)</f>
        <v>0</v>
      </c>
      <c r="BC739" s="83" t="str">
        <f t="shared" si="373"/>
        <v/>
      </c>
      <c r="BD739" s="82">
        <f>IFERROR(FIND("Rio/córrego",consulta_completa__11[[#This Row],[13 - Ocorrências/Ambientes Atingidos]]),0)</f>
        <v>1</v>
      </c>
      <c r="BE739" s="83" t="str">
        <f t="shared" si="346"/>
        <v>X</v>
      </c>
      <c r="BF739" s="82">
        <f>IFERROR(FIND("Lago",consulta_completa__11[[#This Row],[13 - Ocorrências/Ambientes Atingidos]]),0)</f>
        <v>0</v>
      </c>
      <c r="BG739" s="83" t="str">
        <f t="shared" si="347"/>
        <v/>
      </c>
      <c r="BH739" s="82">
        <f>IFERROR(FIND("Mar",consulta_completa__11[[#This Row],[13 - Ocorrências/Ambientes Atingidos]]),0)</f>
        <v>0</v>
      </c>
      <c r="BI739" s="83" t="str">
        <f t="shared" si="348"/>
        <v/>
      </c>
      <c r="BJ739" s="82">
        <f>IFERROR(FIND("Praia",consulta_completa__11[[#This Row],[13 - Ocorrências/Ambientes Atingidos]]),0)</f>
        <v>0</v>
      </c>
      <c r="BK739" s="83" t="str">
        <f t="shared" si="349"/>
        <v/>
      </c>
      <c r="BL739" s="82">
        <f>IFERROR(FIND("Solo",consulta_completa__11[[#This Row],[13 - Ocorrências/Ambientes Atingidos]]),0)</f>
        <v>0</v>
      </c>
      <c r="BM739" s="83" t="str">
        <f t="shared" si="350"/>
        <v/>
      </c>
      <c r="BN739" s="82">
        <f>IFERROR(FIND("Águas subterrâneas",consulta_completa__11[[#This Row],[13 - Ocorrências/Ambientes Atingidos]]),0)</f>
        <v>0</v>
      </c>
      <c r="BO739" s="83" t="str">
        <f t="shared" si="351"/>
        <v/>
      </c>
      <c r="BP739" s="82">
        <f>IFERROR(FIND("Atmosfera",consulta_completa__11[[#This Row],[13 - Ocorrências/Ambientes Atingidos]]),0)</f>
        <v>0</v>
      </c>
      <c r="BQ739" s="83" t="str">
        <f t="shared" si="352"/>
        <v/>
      </c>
      <c r="BR739" s="82">
        <f>IFERROR(FIND("Flora",consulta_completa__11[[#This Row],[13 - Ocorrências/Ambientes Atingidos]]),0)</f>
        <v>0</v>
      </c>
      <c r="BS739" s="83" t="str">
        <f t="shared" si="353"/>
        <v/>
      </c>
      <c r="BT739" s="82">
        <f>IFERROR(FIND("Fauna",consulta_completa__11[[#This Row],[13 - Ocorrências/Ambientes Atingidos]]),0)</f>
        <v>0</v>
      </c>
      <c r="BU739" s="83" t="str">
        <f t="shared" si="354"/>
        <v/>
      </c>
      <c r="BV739" s="82">
        <f>IFERROR(FIND("UC federal",consulta_completa__11[[#This Row],[13 - Ocorrências/Ambientes Atingidos]]),0)</f>
        <v>0</v>
      </c>
      <c r="BW739" s="83" t="str">
        <f t="shared" si="355"/>
        <v/>
      </c>
      <c r="BX739" s="82">
        <f>IFERROR(FIND("UC estadual/municipal",consulta_completa__11[[#This Row],[13 - Ocorrências/Ambientes Atingidos]]),0)</f>
        <v>0</v>
      </c>
      <c r="BY739" s="83" t="str">
        <f t="shared" si="356"/>
        <v/>
      </c>
      <c r="BZ739" s="82">
        <f>IFERROR(FIND("Outro(s)",consulta_completa__11[[#This Row],[13 - Ocorrências/Ambientes Atingidos]]),0)</f>
        <v>0</v>
      </c>
      <c r="CA739" s="83" t="str">
        <f t="shared" si="357"/>
        <v/>
      </c>
      <c r="CB739" s="82">
        <f>IFERROR(FIND("Sem dano",consulta_completa__11[[#This Row],[13 - Ocorrências/Ambientes Atingidos]]),0)</f>
        <v>0</v>
      </c>
      <c r="CC739" s="83" t="str">
        <f t="shared" si="358"/>
        <v/>
      </c>
      <c r="CD739" s="82" t="str">
        <f>IF(consulta_completa__11[[#This Row],[13 - Ocorrências/Ambientes Atingidos]]="","X","")</f>
        <v/>
      </c>
      <c r="CE739" s="84">
        <f>IFERROR(FIND("IBAMA",consulta_completa__11[[#This Row],[14 - Inst. Atuando no Local]]),0)</f>
        <v>0</v>
      </c>
      <c r="CF739" s="84" t="str">
        <f t="shared" si="359"/>
        <v/>
      </c>
      <c r="CG739" s="84">
        <f>IFERROR(FIND("OEMA",consulta_completa__11[[#This Row],[14 - Inst. Atuando no Local]]),0)</f>
        <v>0</v>
      </c>
      <c r="CH739" s="84" t="str">
        <f t="shared" si="360"/>
        <v/>
      </c>
      <c r="CI739" s="84">
        <f>IFERROR(FIND("DEFESA CIVIL",consulta_completa__11[[#This Row],[14 - Inst. Atuando no Local]]),0)</f>
        <v>0</v>
      </c>
      <c r="CJ739" s="84" t="str">
        <f t="shared" si="361"/>
        <v/>
      </c>
      <c r="CK739" s="84">
        <f>IFERROR(FIND("CORPO DE BOMBEIROS",consulta_completa__11[[#This Row],[14 - Inst. Atuando no Local]]),0)</f>
        <v>0</v>
      </c>
      <c r="CL739" s="84" t="str">
        <f t="shared" si="362"/>
        <v/>
      </c>
      <c r="CM739" s="84">
        <f>IFERROR(FIND("POLÍCIA RODOVIÁRIA",consulta_completa__11[[#This Row],[14 - Inst. Atuando no Local]]),0)</f>
        <v>0</v>
      </c>
      <c r="CN739" s="84" t="str">
        <f t="shared" si="363"/>
        <v/>
      </c>
      <c r="CO739" s="84">
        <f>IFERROR(FIND("POLÍCIA MILITAR",consulta_completa__11[[#This Row],[14 - Inst. Atuando no Local]]),0)</f>
        <v>0</v>
      </c>
      <c r="CP739" s="84" t="str">
        <f t="shared" si="364"/>
        <v/>
      </c>
      <c r="CQ739" s="84">
        <f>IFERROR(FIND("POLÍCIA CIVIL",consulta_completa__11[[#This Row],[14 - Inst. Atuando no Local]]),0)</f>
        <v>0</v>
      </c>
      <c r="CR739" s="84" t="str">
        <f t="shared" si="365"/>
        <v/>
      </c>
      <c r="CS739" s="84">
        <f>IFERROR(FIND("MARINHA DO BRASIL",consulta_completa__11[[#This Row],[14 - Inst. Atuando no Local]]),0)</f>
        <v>0</v>
      </c>
      <c r="CT739" s="84" t="str">
        <f t="shared" si="366"/>
        <v/>
      </c>
      <c r="CU739" s="84">
        <f>IFERROR(FIND("EMPRESA ESPECIALIZADA EM ATENDIMENTO",consulta_completa__11[[#This Row],[14 - Inst. Atuando no Local]]),0)</f>
        <v>0</v>
      </c>
      <c r="CV739" s="84" t="str">
        <f t="shared" si="367"/>
        <v/>
      </c>
      <c r="CW739" s="84">
        <f>IFERROR(FIND("IBAMA",consulta_completa__11[[#This Row],[14 - Inst. Atuando no Local]]),0)</f>
        <v>0</v>
      </c>
      <c r="CX739" s="84" t="str">
        <f t="shared" si="368"/>
        <v/>
      </c>
      <c r="CY739" s="84" t="str">
        <f>IF(consulta_completa__11[[#This Row],[14 - Inst. Atuando no Local]]="","X","")</f>
        <v/>
      </c>
      <c r="CZ739" s="84">
        <f>IFERROR(FIND("OUTRA (S)",consulta_completa__11[[#This Row],[14 - Inst. Atuando no Local]]),0)</f>
        <v>0</v>
      </c>
      <c r="DA739" s="84" t="str">
        <f t="shared" si="369"/>
        <v/>
      </c>
      <c r="DB739" s="35" t="str">
        <f t="shared" si="370"/>
        <v>Sim</v>
      </c>
      <c r="DC739" s="35" t="str">
        <f t="shared" si="371"/>
        <v>Não</v>
      </c>
      <c r="DD739" s="35" t="str">
        <f t="shared" si="372"/>
        <v>Sim</v>
      </c>
      <c r="DE739" s="87" t="str">
        <f t="shared" si="343"/>
        <v/>
      </c>
    </row>
    <row r="740" spans="1:109">
      <c r="A740" s="14">
        <v>2025101361224</v>
      </c>
      <c r="B740" s="1">
        <v>45943</v>
      </c>
      <c r="C740" t="s">
        <v>6400</v>
      </c>
      <c r="D740" t="s">
        <v>161</v>
      </c>
      <c r="E740" t="s">
        <v>286</v>
      </c>
      <c r="F740" t="s">
        <v>139</v>
      </c>
      <c r="G740" t="s">
        <v>6408</v>
      </c>
      <c r="H740" t="s">
        <v>113</v>
      </c>
      <c r="I740" t="s">
        <v>113</v>
      </c>
      <c r="J740" t="s">
        <v>113</v>
      </c>
      <c r="K740" t="s">
        <v>114</v>
      </c>
      <c r="L740" t="s">
        <v>114</v>
      </c>
      <c r="M740" t="s">
        <v>332</v>
      </c>
      <c r="N740" t="s">
        <v>1166</v>
      </c>
      <c r="O740" t="s">
        <v>239</v>
      </c>
      <c r="P740" t="s">
        <v>299</v>
      </c>
      <c r="Q740" t="s">
        <v>122</v>
      </c>
      <c r="R740" t="s">
        <v>123</v>
      </c>
      <c r="S740" t="s">
        <v>113</v>
      </c>
      <c r="T740" t="s">
        <v>6409</v>
      </c>
      <c r="U740" t="s">
        <v>966</v>
      </c>
      <c r="V740" t="s">
        <v>6410</v>
      </c>
      <c r="Z740" t="s">
        <v>6411</v>
      </c>
      <c r="AA740" t="s">
        <v>113</v>
      </c>
      <c r="AB740" t="s">
        <v>845</v>
      </c>
      <c r="AC740" t="s">
        <v>846</v>
      </c>
      <c r="AD740">
        <v>0</v>
      </c>
      <c r="AE740" t="s">
        <v>6412</v>
      </c>
      <c r="AF740" t="s">
        <v>6413</v>
      </c>
      <c r="AG740" t="s">
        <v>6414</v>
      </c>
      <c r="AH740" t="s">
        <v>131</v>
      </c>
      <c r="AI740" t="s">
        <v>132</v>
      </c>
      <c r="AJ740" t="s">
        <v>131</v>
      </c>
      <c r="AK740" t="s">
        <v>6415</v>
      </c>
      <c r="AL740" t="s">
        <v>6416</v>
      </c>
      <c r="AM740" t="s">
        <v>153</v>
      </c>
      <c r="AN740" t="s">
        <v>154</v>
      </c>
      <c r="AO740" t="s">
        <v>155</v>
      </c>
      <c r="AP740">
        <v>6133161070</v>
      </c>
      <c r="AQ740" t="s">
        <v>156</v>
      </c>
      <c r="AR740" t="s">
        <v>113</v>
      </c>
      <c r="AS740" t="s">
        <v>113</v>
      </c>
      <c r="AT740" t="s">
        <v>113</v>
      </c>
      <c r="AU740" t="s">
        <v>113</v>
      </c>
      <c r="AW740" t="s">
        <v>113</v>
      </c>
      <c r="AX740" s="82">
        <f>IFERROR(FIND("Óbitos/feridos",consulta_completa__11[[#This Row],[13 - Ocorrências/Ambientes Atingidos]]),0)</f>
        <v>0</v>
      </c>
      <c r="AY740" s="83" t="str">
        <f t="shared" si="344"/>
        <v/>
      </c>
      <c r="AZ740" s="82">
        <f>IFERROR(FIND("População afetada/evacuada",consulta_completa__11[[#This Row],[13 - Ocorrências/Ambientes Atingidos]]),0)</f>
        <v>0</v>
      </c>
      <c r="BA740" s="82" t="str">
        <f t="shared" si="345"/>
        <v/>
      </c>
      <c r="BB740" s="82">
        <f>IFERROR(FIND("Suspensão de abastecimento de água",consulta_completa__11[[#This Row],[13 - Ocorrências/Ambientes Atingidos]]),0)</f>
        <v>0</v>
      </c>
      <c r="BC740" s="83" t="str">
        <f t="shared" si="373"/>
        <v/>
      </c>
      <c r="BD740" s="82">
        <f>IFERROR(FIND("Rio/córrego",consulta_completa__11[[#This Row],[13 - Ocorrências/Ambientes Atingidos]]),0)</f>
        <v>1</v>
      </c>
      <c r="BE740" s="83" t="str">
        <f t="shared" si="346"/>
        <v>X</v>
      </c>
      <c r="BF740" s="82">
        <f>IFERROR(FIND("Lago",consulta_completa__11[[#This Row],[13 - Ocorrências/Ambientes Atingidos]]),0)</f>
        <v>0</v>
      </c>
      <c r="BG740" s="83" t="str">
        <f t="shared" si="347"/>
        <v/>
      </c>
      <c r="BH740" s="82">
        <f>IFERROR(FIND("Mar",consulta_completa__11[[#This Row],[13 - Ocorrências/Ambientes Atingidos]]),0)</f>
        <v>0</v>
      </c>
      <c r="BI740" s="83" t="str">
        <f t="shared" si="348"/>
        <v/>
      </c>
      <c r="BJ740" s="82">
        <f>IFERROR(FIND("Praia",consulta_completa__11[[#This Row],[13 - Ocorrências/Ambientes Atingidos]]),0)</f>
        <v>0</v>
      </c>
      <c r="BK740" s="83" t="str">
        <f t="shared" si="349"/>
        <v/>
      </c>
      <c r="BL740" s="82">
        <f>IFERROR(FIND("Solo",consulta_completa__11[[#This Row],[13 - Ocorrências/Ambientes Atingidos]]),0)</f>
        <v>0</v>
      </c>
      <c r="BM740" s="83" t="str">
        <f t="shared" si="350"/>
        <v/>
      </c>
      <c r="BN740" s="82">
        <f>IFERROR(FIND("Águas subterrâneas",consulta_completa__11[[#This Row],[13 - Ocorrências/Ambientes Atingidos]]),0)</f>
        <v>0</v>
      </c>
      <c r="BO740" s="83" t="str">
        <f t="shared" si="351"/>
        <v/>
      </c>
      <c r="BP740" s="82">
        <f>IFERROR(FIND("Atmosfera",consulta_completa__11[[#This Row],[13 - Ocorrências/Ambientes Atingidos]]),0)</f>
        <v>0</v>
      </c>
      <c r="BQ740" s="83" t="str">
        <f t="shared" si="352"/>
        <v/>
      </c>
      <c r="BR740" s="82">
        <f>IFERROR(FIND("Flora",consulta_completa__11[[#This Row],[13 - Ocorrências/Ambientes Atingidos]]),0)</f>
        <v>0</v>
      </c>
      <c r="BS740" s="83" t="str">
        <f t="shared" si="353"/>
        <v/>
      </c>
      <c r="BT740" s="82">
        <f>IFERROR(FIND("Fauna",consulta_completa__11[[#This Row],[13 - Ocorrências/Ambientes Atingidos]]),0)</f>
        <v>0</v>
      </c>
      <c r="BU740" s="83" t="str">
        <f t="shared" si="354"/>
        <v/>
      </c>
      <c r="BV740" s="82">
        <f>IFERROR(FIND("UC federal",consulta_completa__11[[#This Row],[13 - Ocorrências/Ambientes Atingidos]]),0)</f>
        <v>0</v>
      </c>
      <c r="BW740" s="83" t="str">
        <f t="shared" si="355"/>
        <v/>
      </c>
      <c r="BX740" s="82">
        <f>IFERROR(FIND("UC estadual/municipal",consulta_completa__11[[#This Row],[13 - Ocorrências/Ambientes Atingidos]]),0)</f>
        <v>0</v>
      </c>
      <c r="BY740" s="83" t="str">
        <f t="shared" si="356"/>
        <v/>
      </c>
      <c r="BZ740" s="82">
        <f>IFERROR(FIND("Outro(s)",consulta_completa__11[[#This Row],[13 - Ocorrências/Ambientes Atingidos]]),0)</f>
        <v>0</v>
      </c>
      <c r="CA740" s="83" t="str">
        <f t="shared" si="357"/>
        <v/>
      </c>
      <c r="CB740" s="82">
        <f>IFERROR(FIND("Sem dano",consulta_completa__11[[#This Row],[13 - Ocorrências/Ambientes Atingidos]]),0)</f>
        <v>0</v>
      </c>
      <c r="CC740" s="83" t="str">
        <f t="shared" si="358"/>
        <v/>
      </c>
      <c r="CD740" s="82" t="str">
        <f>IF(consulta_completa__11[[#This Row],[13 - Ocorrências/Ambientes Atingidos]]="","X","")</f>
        <v/>
      </c>
      <c r="CE740" s="84">
        <f>IFERROR(FIND("IBAMA",consulta_completa__11[[#This Row],[14 - Inst. Atuando no Local]]),0)</f>
        <v>0</v>
      </c>
      <c r="CF740" s="84" t="str">
        <f t="shared" si="359"/>
        <v/>
      </c>
      <c r="CG740" s="84">
        <f>IFERROR(FIND("OEMA",consulta_completa__11[[#This Row],[14 - Inst. Atuando no Local]]),0)</f>
        <v>0</v>
      </c>
      <c r="CH740" s="84" t="str">
        <f t="shared" si="360"/>
        <v/>
      </c>
      <c r="CI740" s="84">
        <f>IFERROR(FIND("DEFESA CIVIL",consulta_completa__11[[#This Row],[14 - Inst. Atuando no Local]]),0)</f>
        <v>0</v>
      </c>
      <c r="CJ740" s="84" t="str">
        <f t="shared" si="361"/>
        <v/>
      </c>
      <c r="CK740" s="84">
        <f>IFERROR(FIND("CORPO DE BOMBEIROS",consulta_completa__11[[#This Row],[14 - Inst. Atuando no Local]]),0)</f>
        <v>0</v>
      </c>
      <c r="CL740" s="84" t="str">
        <f t="shared" si="362"/>
        <v/>
      </c>
      <c r="CM740" s="84">
        <f>IFERROR(FIND("POLÍCIA RODOVIÁRIA",consulta_completa__11[[#This Row],[14 - Inst. Atuando no Local]]),0)</f>
        <v>0</v>
      </c>
      <c r="CN740" s="84" t="str">
        <f t="shared" si="363"/>
        <v/>
      </c>
      <c r="CO740" s="84">
        <f>IFERROR(FIND("POLÍCIA MILITAR",consulta_completa__11[[#This Row],[14 - Inst. Atuando no Local]]),0)</f>
        <v>0</v>
      </c>
      <c r="CP740" s="84" t="str">
        <f t="shared" si="364"/>
        <v/>
      </c>
      <c r="CQ740" s="84">
        <f>IFERROR(FIND("POLÍCIA CIVIL",consulta_completa__11[[#This Row],[14 - Inst. Atuando no Local]]),0)</f>
        <v>0</v>
      </c>
      <c r="CR740" s="84" t="str">
        <f t="shared" si="365"/>
        <v/>
      </c>
      <c r="CS740" s="84">
        <f>IFERROR(FIND("MARINHA DO BRASIL",consulta_completa__11[[#This Row],[14 - Inst. Atuando no Local]]),0)</f>
        <v>0</v>
      </c>
      <c r="CT740" s="84" t="str">
        <f t="shared" si="366"/>
        <v/>
      </c>
      <c r="CU740" s="84">
        <f>IFERROR(FIND("EMPRESA ESPECIALIZADA EM ATENDIMENTO",consulta_completa__11[[#This Row],[14 - Inst. Atuando no Local]]),0)</f>
        <v>0</v>
      </c>
      <c r="CV740" s="84" t="str">
        <f t="shared" si="367"/>
        <v/>
      </c>
      <c r="CW740" s="84">
        <f>IFERROR(FIND("IBAMA",consulta_completa__11[[#This Row],[14 - Inst. Atuando no Local]]),0)</f>
        <v>0</v>
      </c>
      <c r="CX740" s="84" t="str">
        <f t="shared" si="368"/>
        <v/>
      </c>
      <c r="CY740" s="84" t="str">
        <f>IF(consulta_completa__11[[#This Row],[14 - Inst. Atuando no Local]]="","X","")</f>
        <v/>
      </c>
      <c r="CZ740" s="84">
        <f>IFERROR(FIND("OUTRA (S)",consulta_completa__11[[#This Row],[14 - Inst. Atuando no Local]]),0)</f>
        <v>0</v>
      </c>
      <c r="DA740" s="84" t="str">
        <f t="shared" si="369"/>
        <v/>
      </c>
      <c r="DB740" s="35" t="str">
        <f t="shared" si="370"/>
        <v>Sim</v>
      </c>
      <c r="DC740" s="35" t="str">
        <f t="shared" si="371"/>
        <v>Não</v>
      </c>
      <c r="DD740" s="35" t="str">
        <f t="shared" si="372"/>
        <v>Sim</v>
      </c>
      <c r="DE740" s="87" t="str">
        <f t="shared" si="343"/>
        <v/>
      </c>
    </row>
    <row r="741" spans="1:109">
      <c r="A741" s="14">
        <v>2025101446813</v>
      </c>
      <c r="B741" s="1">
        <v>45943</v>
      </c>
      <c r="C741" t="s">
        <v>608</v>
      </c>
      <c r="D741" t="s">
        <v>609</v>
      </c>
      <c r="E741" t="s">
        <v>139</v>
      </c>
      <c r="F741" t="s">
        <v>112</v>
      </c>
      <c r="G741" t="s">
        <v>113</v>
      </c>
      <c r="H741" t="s">
        <v>114</v>
      </c>
      <c r="I741" t="s">
        <v>114</v>
      </c>
      <c r="J741" t="s">
        <v>255</v>
      </c>
      <c r="K741" t="s">
        <v>4834</v>
      </c>
      <c r="L741" t="s">
        <v>117</v>
      </c>
      <c r="M741" t="s">
        <v>140</v>
      </c>
      <c r="N741" t="s">
        <v>141</v>
      </c>
      <c r="O741" t="s">
        <v>120</v>
      </c>
      <c r="P741" t="s">
        <v>299</v>
      </c>
      <c r="Q741" t="s">
        <v>230</v>
      </c>
      <c r="R741" t="s">
        <v>123</v>
      </c>
      <c r="S741" t="s">
        <v>113</v>
      </c>
      <c r="T741" t="s">
        <v>6417</v>
      </c>
      <c r="U741" t="s">
        <v>1610</v>
      </c>
      <c r="V741" t="s">
        <v>255</v>
      </c>
      <c r="Z741" t="s">
        <v>6418</v>
      </c>
      <c r="AA741" t="s">
        <v>113</v>
      </c>
      <c r="AB741" t="s">
        <v>724</v>
      </c>
      <c r="AC741" t="s">
        <v>113</v>
      </c>
      <c r="AD741">
        <v>0</v>
      </c>
      <c r="AE741" t="s">
        <v>113</v>
      </c>
      <c r="AF741" t="s">
        <v>113</v>
      </c>
      <c r="AG741" t="s">
        <v>113</v>
      </c>
      <c r="AH741" t="s">
        <v>131</v>
      </c>
      <c r="AI741" t="s">
        <v>131</v>
      </c>
      <c r="AJ741" t="s">
        <v>132</v>
      </c>
      <c r="AK741" t="s">
        <v>113</v>
      </c>
      <c r="AL741" t="s">
        <v>6419</v>
      </c>
      <c r="AM741" t="s">
        <v>2087</v>
      </c>
      <c r="AN741" t="s">
        <v>265</v>
      </c>
      <c r="AO741" t="s">
        <v>266</v>
      </c>
      <c r="AQ741" t="s">
        <v>2088</v>
      </c>
      <c r="AR741" t="s">
        <v>113</v>
      </c>
      <c r="AS741" t="s">
        <v>113</v>
      </c>
      <c r="AT741" t="s">
        <v>731</v>
      </c>
      <c r="AU741" t="s">
        <v>113</v>
      </c>
      <c r="AW741" t="s">
        <v>159</v>
      </c>
      <c r="AX741" s="82">
        <f>IFERROR(FIND("Óbitos/feridos",consulta_completa__11[[#This Row],[13 - Ocorrências/Ambientes Atingidos]]),0)</f>
        <v>0</v>
      </c>
      <c r="AY741" s="83" t="str">
        <f t="shared" si="344"/>
        <v/>
      </c>
      <c r="AZ741" s="82">
        <f>IFERROR(FIND("População afetada/evacuada",consulta_completa__11[[#This Row],[13 - Ocorrências/Ambientes Atingidos]]),0)</f>
        <v>0</v>
      </c>
      <c r="BA741" s="82" t="str">
        <f t="shared" si="345"/>
        <v/>
      </c>
      <c r="BB741" s="82">
        <f>IFERROR(FIND("Suspensão de abastecimento de água",consulta_completa__11[[#This Row],[13 - Ocorrências/Ambientes Atingidos]]),0)</f>
        <v>0</v>
      </c>
      <c r="BC741" s="83" t="str">
        <f t="shared" si="373"/>
        <v/>
      </c>
      <c r="BD741" s="82">
        <f>IFERROR(FIND("Rio/córrego",consulta_completa__11[[#This Row],[13 - Ocorrências/Ambientes Atingidos]]),0)</f>
        <v>0</v>
      </c>
      <c r="BE741" s="83" t="str">
        <f t="shared" si="346"/>
        <v/>
      </c>
      <c r="BF741" s="82">
        <f>IFERROR(FIND("Lago",consulta_completa__11[[#This Row],[13 - Ocorrências/Ambientes Atingidos]]),0)</f>
        <v>0</v>
      </c>
      <c r="BG741" s="83" t="str">
        <f t="shared" si="347"/>
        <v/>
      </c>
      <c r="BH741" s="82">
        <f>IFERROR(FIND("Mar",consulta_completa__11[[#This Row],[13 - Ocorrências/Ambientes Atingidos]]),0)</f>
        <v>0</v>
      </c>
      <c r="BI741" s="83" t="str">
        <f t="shared" si="348"/>
        <v/>
      </c>
      <c r="BJ741" s="82">
        <f>IFERROR(FIND("Praia",consulta_completa__11[[#This Row],[13 - Ocorrências/Ambientes Atingidos]]),0)</f>
        <v>0</v>
      </c>
      <c r="BK741" s="83" t="str">
        <f t="shared" si="349"/>
        <v/>
      </c>
      <c r="BL741" s="82">
        <f>IFERROR(FIND("Solo",consulta_completa__11[[#This Row],[13 - Ocorrências/Ambientes Atingidos]]),0)</f>
        <v>1</v>
      </c>
      <c r="BM741" s="83" t="str">
        <f t="shared" si="350"/>
        <v>X</v>
      </c>
      <c r="BN741" s="82">
        <f>IFERROR(FIND("Águas subterrâneas",consulta_completa__11[[#This Row],[13 - Ocorrências/Ambientes Atingidos]]),0)</f>
        <v>0</v>
      </c>
      <c r="BO741" s="83" t="str">
        <f t="shared" si="351"/>
        <v/>
      </c>
      <c r="BP741" s="82">
        <f>IFERROR(FIND("Atmosfera",consulta_completa__11[[#This Row],[13 - Ocorrências/Ambientes Atingidos]]),0)</f>
        <v>0</v>
      </c>
      <c r="BQ741" s="83" t="str">
        <f t="shared" si="352"/>
        <v/>
      </c>
      <c r="BR741" s="82">
        <f>IFERROR(FIND("Flora",consulta_completa__11[[#This Row],[13 - Ocorrências/Ambientes Atingidos]]),0)</f>
        <v>0</v>
      </c>
      <c r="BS741" s="83" t="str">
        <f t="shared" si="353"/>
        <v/>
      </c>
      <c r="BT741" s="82">
        <f>IFERROR(FIND("Fauna",consulta_completa__11[[#This Row],[13 - Ocorrências/Ambientes Atingidos]]),0)</f>
        <v>0</v>
      </c>
      <c r="BU741" s="83" t="str">
        <f t="shared" si="354"/>
        <v/>
      </c>
      <c r="BV741" s="82">
        <f>IFERROR(FIND("UC federal",consulta_completa__11[[#This Row],[13 - Ocorrências/Ambientes Atingidos]]),0)</f>
        <v>0</v>
      </c>
      <c r="BW741" s="83" t="str">
        <f t="shared" si="355"/>
        <v/>
      </c>
      <c r="BX741" s="82">
        <f>IFERROR(FIND("UC estadual/municipal",consulta_completa__11[[#This Row],[13 - Ocorrências/Ambientes Atingidos]]),0)</f>
        <v>0</v>
      </c>
      <c r="BY741" s="83" t="str">
        <f t="shared" si="356"/>
        <v/>
      </c>
      <c r="BZ741" s="82">
        <f>IFERROR(FIND("Outro(s)",consulta_completa__11[[#This Row],[13 - Ocorrências/Ambientes Atingidos]]),0)</f>
        <v>0</v>
      </c>
      <c r="CA741" s="83" t="str">
        <f t="shared" si="357"/>
        <v/>
      </c>
      <c r="CB741" s="82">
        <f>IFERROR(FIND("Sem dano",consulta_completa__11[[#This Row],[13 - Ocorrências/Ambientes Atingidos]]),0)</f>
        <v>0</v>
      </c>
      <c r="CC741" s="83" t="str">
        <f t="shared" si="358"/>
        <v/>
      </c>
      <c r="CD741" s="82" t="str">
        <f>IF(consulta_completa__11[[#This Row],[13 - Ocorrências/Ambientes Atingidos]]="","X","")</f>
        <v/>
      </c>
      <c r="CE741" s="84">
        <f>IFERROR(FIND("IBAMA",consulta_completa__11[[#This Row],[14 - Inst. Atuando no Local]]),0)</f>
        <v>0</v>
      </c>
      <c r="CF741" s="84" t="str">
        <f t="shared" si="359"/>
        <v/>
      </c>
      <c r="CG741" s="84">
        <f>IFERROR(FIND("OEMA",consulta_completa__11[[#This Row],[14 - Inst. Atuando no Local]]),0)</f>
        <v>0</v>
      </c>
      <c r="CH741" s="84" t="str">
        <f t="shared" si="360"/>
        <v/>
      </c>
      <c r="CI741" s="84">
        <f>IFERROR(FIND("DEFESA CIVIL",consulta_completa__11[[#This Row],[14 - Inst. Atuando no Local]]),0)</f>
        <v>0</v>
      </c>
      <c r="CJ741" s="84" t="str">
        <f t="shared" si="361"/>
        <v/>
      </c>
      <c r="CK741" s="84">
        <f>IFERROR(FIND("CORPO DE BOMBEIROS",consulta_completa__11[[#This Row],[14 - Inst. Atuando no Local]]),0)</f>
        <v>0</v>
      </c>
      <c r="CL741" s="84" t="str">
        <f t="shared" si="362"/>
        <v/>
      </c>
      <c r="CM741" s="84">
        <f>IFERROR(FIND("POLÍCIA RODOVIÁRIA",consulta_completa__11[[#This Row],[14 - Inst. Atuando no Local]]),0)</f>
        <v>0</v>
      </c>
      <c r="CN741" s="84" t="str">
        <f t="shared" si="363"/>
        <v/>
      </c>
      <c r="CO741" s="84">
        <f>IFERROR(FIND("POLÍCIA MILITAR",consulta_completa__11[[#This Row],[14 - Inst. Atuando no Local]]),0)</f>
        <v>0</v>
      </c>
      <c r="CP741" s="84" t="str">
        <f t="shared" si="364"/>
        <v/>
      </c>
      <c r="CQ741" s="84">
        <f>IFERROR(FIND("POLÍCIA CIVIL",consulta_completa__11[[#This Row],[14 - Inst. Atuando no Local]]),0)</f>
        <v>0</v>
      </c>
      <c r="CR741" s="84" t="str">
        <f t="shared" si="365"/>
        <v/>
      </c>
      <c r="CS741" s="84">
        <f>IFERROR(FIND("MARINHA DO BRASIL",consulta_completa__11[[#This Row],[14 - Inst. Atuando no Local]]),0)</f>
        <v>0</v>
      </c>
      <c r="CT741" s="84" t="str">
        <f t="shared" si="366"/>
        <v/>
      </c>
      <c r="CU741" s="84">
        <f>IFERROR(FIND("EMPRESA ESPECIALIZADA EM ATENDIMENTO",consulta_completa__11[[#This Row],[14 - Inst. Atuando no Local]]),0)</f>
        <v>0</v>
      </c>
      <c r="CV741" s="84" t="str">
        <f t="shared" si="367"/>
        <v/>
      </c>
      <c r="CW741" s="84">
        <f>IFERROR(FIND("IBAMA",consulta_completa__11[[#This Row],[14 - Inst. Atuando no Local]]),0)</f>
        <v>0</v>
      </c>
      <c r="CX741" s="84" t="str">
        <f t="shared" si="368"/>
        <v/>
      </c>
      <c r="CY741" s="84" t="str">
        <f>IF(consulta_completa__11[[#This Row],[14 - Inst. Atuando no Local]]="","X","")</f>
        <v/>
      </c>
      <c r="CZ741" s="84">
        <f>IFERROR(FIND("OUTRA (S)",consulta_completa__11[[#This Row],[14 - Inst. Atuando no Local]]),0)</f>
        <v>0</v>
      </c>
      <c r="DA741" s="84" t="str">
        <f t="shared" si="369"/>
        <v/>
      </c>
      <c r="DB741" s="35" t="str">
        <f t="shared" si="370"/>
        <v>Sim</v>
      </c>
      <c r="DC741" s="35" t="str">
        <f t="shared" si="371"/>
        <v>Não</v>
      </c>
      <c r="DD741" s="35" t="str">
        <f t="shared" si="372"/>
        <v>Sim</v>
      </c>
      <c r="DE741" s="87" t="str">
        <f t="shared" si="343"/>
        <v/>
      </c>
    </row>
    <row r="742" spans="1:109">
      <c r="A742" s="14">
        <v>2025101536020</v>
      </c>
      <c r="B742" s="1">
        <v>45943</v>
      </c>
      <c r="C742" t="s">
        <v>109</v>
      </c>
      <c r="D742" t="s">
        <v>212</v>
      </c>
      <c r="E742" t="s">
        <v>111</v>
      </c>
      <c r="F742" t="s">
        <v>112</v>
      </c>
      <c r="G742" t="s">
        <v>839</v>
      </c>
      <c r="H742" t="s">
        <v>6420</v>
      </c>
      <c r="I742" t="s">
        <v>117</v>
      </c>
      <c r="J742" t="s">
        <v>113</v>
      </c>
      <c r="K742" t="s">
        <v>114</v>
      </c>
      <c r="L742" t="s">
        <v>114</v>
      </c>
      <c r="M742" t="s">
        <v>118</v>
      </c>
      <c r="N742" t="s">
        <v>141</v>
      </c>
      <c r="O742" t="s">
        <v>239</v>
      </c>
      <c r="P742" t="s">
        <v>299</v>
      </c>
      <c r="Q742" t="s">
        <v>230</v>
      </c>
      <c r="R742" t="s">
        <v>123</v>
      </c>
      <c r="S742" t="s">
        <v>201</v>
      </c>
      <c r="T742" t="s">
        <v>6421</v>
      </c>
      <c r="U742" t="s">
        <v>6422</v>
      </c>
      <c r="V742" t="s">
        <v>6423</v>
      </c>
      <c r="Z742" t="s">
        <v>6424</v>
      </c>
      <c r="AA742" t="s">
        <v>6425</v>
      </c>
      <c r="AB742" t="s">
        <v>206</v>
      </c>
      <c r="AC742" t="s">
        <v>262</v>
      </c>
      <c r="AD742">
        <v>1</v>
      </c>
      <c r="AE742" t="s">
        <v>113</v>
      </c>
      <c r="AF742" t="s">
        <v>113</v>
      </c>
      <c r="AG742" t="s">
        <v>113</v>
      </c>
      <c r="AH742" t="s">
        <v>131</v>
      </c>
      <c r="AI742" t="s">
        <v>132</v>
      </c>
      <c r="AJ742" t="s">
        <v>131</v>
      </c>
      <c r="AK742" t="s">
        <v>6426</v>
      </c>
      <c r="AL742" t="s">
        <v>6427</v>
      </c>
      <c r="AM742" t="s">
        <v>2087</v>
      </c>
      <c r="AN742" t="s">
        <v>265</v>
      </c>
      <c r="AO742" t="s">
        <v>266</v>
      </c>
      <c r="AQ742" t="s">
        <v>2088</v>
      </c>
      <c r="AR742" t="s">
        <v>113</v>
      </c>
      <c r="AS742" t="s">
        <v>113</v>
      </c>
      <c r="AT742" t="s">
        <v>6421</v>
      </c>
      <c r="AU742" t="s">
        <v>113</v>
      </c>
      <c r="AW742" t="s">
        <v>4031</v>
      </c>
      <c r="AX742" s="82">
        <f>IFERROR(FIND("Óbitos/feridos",consulta_completa__11[[#This Row],[13 - Ocorrências/Ambientes Atingidos]]),0)</f>
        <v>0</v>
      </c>
      <c r="AY742" s="83" t="str">
        <f t="shared" si="344"/>
        <v/>
      </c>
      <c r="AZ742" s="82">
        <f>IFERROR(FIND("População afetada/evacuada",consulta_completa__11[[#This Row],[13 - Ocorrências/Ambientes Atingidos]]),0)</f>
        <v>0</v>
      </c>
      <c r="BA742" s="82" t="str">
        <f t="shared" si="345"/>
        <v/>
      </c>
      <c r="BB742" s="82">
        <f>IFERROR(FIND("Suspensão de abastecimento de água",consulta_completa__11[[#This Row],[13 - Ocorrências/Ambientes Atingidos]]),0)</f>
        <v>0</v>
      </c>
      <c r="BC742" s="83" t="str">
        <f t="shared" si="373"/>
        <v/>
      </c>
      <c r="BD742" s="82">
        <f>IFERROR(FIND("Rio/córrego",consulta_completa__11[[#This Row],[13 - Ocorrências/Ambientes Atingidos]]),0)</f>
        <v>0</v>
      </c>
      <c r="BE742" s="83" t="str">
        <f t="shared" si="346"/>
        <v/>
      </c>
      <c r="BF742" s="82">
        <f>IFERROR(FIND("Lago",consulta_completa__11[[#This Row],[13 - Ocorrências/Ambientes Atingidos]]),0)</f>
        <v>0</v>
      </c>
      <c r="BG742" s="83" t="str">
        <f t="shared" si="347"/>
        <v/>
      </c>
      <c r="BH742" s="82">
        <f>IFERROR(FIND("Mar",consulta_completa__11[[#This Row],[13 - Ocorrências/Ambientes Atingidos]]),0)</f>
        <v>1</v>
      </c>
      <c r="BI742" s="83" t="str">
        <f t="shared" si="348"/>
        <v>X</v>
      </c>
      <c r="BJ742" s="82">
        <f>IFERROR(FIND("Praia",consulta_completa__11[[#This Row],[13 - Ocorrências/Ambientes Atingidos]]),0)</f>
        <v>0</v>
      </c>
      <c r="BK742" s="83" t="str">
        <f t="shared" si="349"/>
        <v/>
      </c>
      <c r="BL742" s="82">
        <f>IFERROR(FIND("Solo",consulta_completa__11[[#This Row],[13 - Ocorrências/Ambientes Atingidos]]),0)</f>
        <v>0</v>
      </c>
      <c r="BM742" s="83" t="str">
        <f t="shared" si="350"/>
        <v/>
      </c>
      <c r="BN742" s="82">
        <f>IFERROR(FIND("Águas subterrâneas",consulta_completa__11[[#This Row],[13 - Ocorrências/Ambientes Atingidos]]),0)</f>
        <v>0</v>
      </c>
      <c r="BO742" s="83" t="str">
        <f t="shared" si="351"/>
        <v/>
      </c>
      <c r="BP742" s="82">
        <f>IFERROR(FIND("Atmosfera",consulta_completa__11[[#This Row],[13 - Ocorrências/Ambientes Atingidos]]),0)</f>
        <v>0</v>
      </c>
      <c r="BQ742" s="83" t="str">
        <f t="shared" si="352"/>
        <v/>
      </c>
      <c r="BR742" s="82">
        <f>IFERROR(FIND("Flora",consulta_completa__11[[#This Row],[13 - Ocorrências/Ambientes Atingidos]]),0)</f>
        <v>0</v>
      </c>
      <c r="BS742" s="83" t="str">
        <f t="shared" si="353"/>
        <v/>
      </c>
      <c r="BT742" s="82">
        <f>IFERROR(FIND("Fauna",consulta_completa__11[[#This Row],[13 - Ocorrências/Ambientes Atingidos]]),0)</f>
        <v>0</v>
      </c>
      <c r="BU742" s="83" t="str">
        <f t="shared" si="354"/>
        <v/>
      </c>
      <c r="BV742" s="82">
        <f>IFERROR(FIND("UC federal",consulta_completa__11[[#This Row],[13 - Ocorrências/Ambientes Atingidos]]),0)</f>
        <v>0</v>
      </c>
      <c r="BW742" s="83" t="str">
        <f t="shared" si="355"/>
        <v/>
      </c>
      <c r="BX742" s="82">
        <f>IFERROR(FIND("UC estadual/municipal",consulta_completa__11[[#This Row],[13 - Ocorrências/Ambientes Atingidos]]),0)</f>
        <v>0</v>
      </c>
      <c r="BY742" s="83" t="str">
        <f t="shared" si="356"/>
        <v/>
      </c>
      <c r="BZ742" s="82">
        <f>IFERROR(FIND("Outro(s)",consulta_completa__11[[#This Row],[13 - Ocorrências/Ambientes Atingidos]]),0)</f>
        <v>0</v>
      </c>
      <c r="CA742" s="83" t="str">
        <f t="shared" si="357"/>
        <v/>
      </c>
      <c r="CB742" s="82">
        <f>IFERROR(FIND("Sem dano",consulta_completa__11[[#This Row],[13 - Ocorrências/Ambientes Atingidos]]),0)</f>
        <v>0</v>
      </c>
      <c r="CC742" s="83" t="str">
        <f t="shared" si="358"/>
        <v/>
      </c>
      <c r="CD742" s="82" t="str">
        <f>IF(consulta_completa__11[[#This Row],[13 - Ocorrências/Ambientes Atingidos]]="","X","")</f>
        <v/>
      </c>
      <c r="CE742" s="84">
        <f>IFERROR(FIND("IBAMA",consulta_completa__11[[#This Row],[14 - Inst. Atuando no Local]]),0)</f>
        <v>0</v>
      </c>
      <c r="CF742" s="84" t="str">
        <f t="shared" si="359"/>
        <v/>
      </c>
      <c r="CG742" s="84">
        <f>IFERROR(FIND("OEMA",consulta_completa__11[[#This Row],[14 - Inst. Atuando no Local]]),0)</f>
        <v>0</v>
      </c>
      <c r="CH742" s="84" t="str">
        <f t="shared" si="360"/>
        <v/>
      </c>
      <c r="CI742" s="84">
        <f>IFERROR(FIND("DEFESA CIVIL",consulta_completa__11[[#This Row],[14 - Inst. Atuando no Local]]),0)</f>
        <v>0</v>
      </c>
      <c r="CJ742" s="84" t="str">
        <f t="shared" si="361"/>
        <v/>
      </c>
      <c r="CK742" s="84">
        <f>IFERROR(FIND("CORPO DE BOMBEIROS",consulta_completa__11[[#This Row],[14 - Inst. Atuando no Local]]),0)</f>
        <v>0</v>
      </c>
      <c r="CL742" s="84" t="str">
        <f t="shared" si="362"/>
        <v/>
      </c>
      <c r="CM742" s="84">
        <f>IFERROR(FIND("POLÍCIA RODOVIÁRIA",consulta_completa__11[[#This Row],[14 - Inst. Atuando no Local]]),0)</f>
        <v>0</v>
      </c>
      <c r="CN742" s="84" t="str">
        <f t="shared" si="363"/>
        <v/>
      </c>
      <c r="CO742" s="84">
        <f>IFERROR(FIND("POLÍCIA MILITAR",consulta_completa__11[[#This Row],[14 - Inst. Atuando no Local]]),0)</f>
        <v>0</v>
      </c>
      <c r="CP742" s="84" t="str">
        <f t="shared" si="364"/>
        <v/>
      </c>
      <c r="CQ742" s="84">
        <f>IFERROR(FIND("POLÍCIA CIVIL",consulta_completa__11[[#This Row],[14 - Inst. Atuando no Local]]),0)</f>
        <v>0</v>
      </c>
      <c r="CR742" s="84" t="str">
        <f t="shared" si="365"/>
        <v/>
      </c>
      <c r="CS742" s="84">
        <f>IFERROR(FIND("MARINHA DO BRASIL",consulta_completa__11[[#This Row],[14 - Inst. Atuando no Local]]),0)</f>
        <v>0</v>
      </c>
      <c r="CT742" s="84" t="str">
        <f t="shared" si="366"/>
        <v/>
      </c>
      <c r="CU742" s="84">
        <f>IFERROR(FIND("EMPRESA ESPECIALIZADA EM ATENDIMENTO",consulta_completa__11[[#This Row],[14 - Inst. Atuando no Local]]),0)</f>
        <v>0</v>
      </c>
      <c r="CV742" s="84" t="str">
        <f t="shared" si="367"/>
        <v/>
      </c>
      <c r="CW742" s="84">
        <f>IFERROR(FIND("IBAMA",consulta_completa__11[[#This Row],[14 - Inst. Atuando no Local]]),0)</f>
        <v>0</v>
      </c>
      <c r="CX742" s="84" t="str">
        <f t="shared" si="368"/>
        <v/>
      </c>
      <c r="CY742" s="84" t="str">
        <f>IF(consulta_completa__11[[#This Row],[14 - Inst. Atuando no Local]]="","X","")</f>
        <v/>
      </c>
      <c r="CZ742" s="84">
        <f>IFERROR(FIND("OUTRA (S)",consulta_completa__11[[#This Row],[14 - Inst. Atuando no Local]]),0)</f>
        <v>0</v>
      </c>
      <c r="DA742" s="84" t="str">
        <f t="shared" si="369"/>
        <v/>
      </c>
      <c r="DB742" s="35" t="str">
        <f t="shared" si="370"/>
        <v>Sim</v>
      </c>
      <c r="DC742" s="35" t="str">
        <f t="shared" si="371"/>
        <v>Não</v>
      </c>
      <c r="DD742" s="35" t="str">
        <f t="shared" si="372"/>
        <v>Sim</v>
      </c>
      <c r="DE742" s="87" t="str">
        <f t="shared" si="343"/>
        <v/>
      </c>
    </row>
    <row r="743" spans="1:109">
      <c r="A743" s="14">
        <v>2025101454027</v>
      </c>
      <c r="B743" s="1">
        <v>45944</v>
      </c>
      <c r="C743" t="s">
        <v>179</v>
      </c>
      <c r="D743" t="s">
        <v>180</v>
      </c>
      <c r="E743" t="s">
        <v>286</v>
      </c>
      <c r="F743" t="s">
        <v>112</v>
      </c>
      <c r="G743" t="s">
        <v>311</v>
      </c>
      <c r="H743" t="s">
        <v>763</v>
      </c>
      <c r="I743" t="s">
        <v>648</v>
      </c>
      <c r="J743" t="s">
        <v>113</v>
      </c>
      <c r="K743" t="s">
        <v>114</v>
      </c>
      <c r="L743" t="s">
        <v>114</v>
      </c>
      <c r="M743" t="s">
        <v>139</v>
      </c>
      <c r="N743" t="s">
        <v>141</v>
      </c>
      <c r="O743" t="s">
        <v>239</v>
      </c>
      <c r="P743" t="s">
        <v>355</v>
      </c>
      <c r="Q743" t="s">
        <v>143</v>
      </c>
      <c r="R743" t="s">
        <v>123</v>
      </c>
      <c r="S743" t="s">
        <v>113</v>
      </c>
      <c r="T743" t="s">
        <v>6428</v>
      </c>
      <c r="U743" t="s">
        <v>6429</v>
      </c>
      <c r="V743" t="s">
        <v>2906</v>
      </c>
      <c r="Z743" t="s">
        <v>6430</v>
      </c>
      <c r="AA743" t="s">
        <v>6431</v>
      </c>
      <c r="AB743" t="s">
        <v>6432</v>
      </c>
      <c r="AC743" t="s">
        <v>2290</v>
      </c>
      <c r="AD743">
        <v>0</v>
      </c>
      <c r="AE743" t="s">
        <v>6433</v>
      </c>
      <c r="AF743" t="s">
        <v>113</v>
      </c>
      <c r="AG743" t="s">
        <v>113</v>
      </c>
      <c r="AH743" t="s">
        <v>194</v>
      </c>
      <c r="AI743" t="s">
        <v>132</v>
      </c>
      <c r="AJ743" t="s">
        <v>131</v>
      </c>
      <c r="AK743" t="s">
        <v>6434</v>
      </c>
      <c r="AL743" t="s">
        <v>6435</v>
      </c>
      <c r="AM743" t="s">
        <v>2087</v>
      </c>
      <c r="AN743" t="s">
        <v>265</v>
      </c>
      <c r="AO743" t="s">
        <v>266</v>
      </c>
      <c r="AQ743" t="s">
        <v>2088</v>
      </c>
      <c r="AR743" t="s">
        <v>113</v>
      </c>
      <c r="AS743" t="s">
        <v>113</v>
      </c>
      <c r="AT743" t="s">
        <v>113</v>
      </c>
      <c r="AU743" t="s">
        <v>113</v>
      </c>
      <c r="AW743" t="s">
        <v>159</v>
      </c>
      <c r="AX743" s="82">
        <f>IFERROR(FIND("Óbitos/feridos",consulta_completa__11[[#This Row],[13 - Ocorrências/Ambientes Atingidos]]),0)</f>
        <v>0</v>
      </c>
      <c r="AY743" s="83" t="str">
        <f t="shared" si="344"/>
        <v/>
      </c>
      <c r="AZ743" s="82">
        <f>IFERROR(FIND("População afetada/evacuada",consulta_completa__11[[#This Row],[13 - Ocorrências/Ambientes Atingidos]]),0)</f>
        <v>0</v>
      </c>
      <c r="BA743" s="82" t="str">
        <f t="shared" si="345"/>
        <v/>
      </c>
      <c r="BB743" s="82">
        <f>IFERROR(FIND("Suspensão de abastecimento de água",consulta_completa__11[[#This Row],[13 - Ocorrências/Ambientes Atingidos]]),0)</f>
        <v>0</v>
      </c>
      <c r="BC743" s="83" t="str">
        <f t="shared" si="373"/>
        <v/>
      </c>
      <c r="BD743" s="82">
        <f>IFERROR(FIND("Rio/córrego",consulta_completa__11[[#This Row],[13 - Ocorrências/Ambientes Atingidos]]),0)</f>
        <v>0</v>
      </c>
      <c r="BE743" s="83" t="str">
        <f t="shared" si="346"/>
        <v/>
      </c>
      <c r="BF743" s="82">
        <f>IFERROR(FIND("Lago",consulta_completa__11[[#This Row],[13 - Ocorrências/Ambientes Atingidos]]),0)</f>
        <v>0</v>
      </c>
      <c r="BG743" s="83" t="str">
        <f t="shared" si="347"/>
        <v/>
      </c>
      <c r="BH743" s="82">
        <f>IFERROR(FIND("Mar",consulta_completa__11[[#This Row],[13 - Ocorrências/Ambientes Atingidos]]),0)</f>
        <v>0</v>
      </c>
      <c r="BI743" s="83" t="str">
        <f t="shared" si="348"/>
        <v/>
      </c>
      <c r="BJ743" s="82">
        <f>IFERROR(FIND("Praia",consulta_completa__11[[#This Row],[13 - Ocorrências/Ambientes Atingidos]]),0)</f>
        <v>0</v>
      </c>
      <c r="BK743" s="83" t="str">
        <f t="shared" si="349"/>
        <v/>
      </c>
      <c r="BL743" s="82">
        <f>IFERROR(FIND("Solo",consulta_completa__11[[#This Row],[13 - Ocorrências/Ambientes Atingidos]]),0)</f>
        <v>0</v>
      </c>
      <c r="BM743" s="83" t="str">
        <f t="shared" si="350"/>
        <v/>
      </c>
      <c r="BN743" s="82">
        <f>IFERROR(FIND("Águas subterrâneas",consulta_completa__11[[#This Row],[13 - Ocorrências/Ambientes Atingidos]]),0)</f>
        <v>0</v>
      </c>
      <c r="BO743" s="83" t="str">
        <f t="shared" si="351"/>
        <v/>
      </c>
      <c r="BP743" s="82">
        <f>IFERROR(FIND("Atmosfera",consulta_completa__11[[#This Row],[13 - Ocorrências/Ambientes Atingidos]]),0)</f>
        <v>0</v>
      </c>
      <c r="BQ743" s="83" t="str">
        <f t="shared" si="352"/>
        <v/>
      </c>
      <c r="BR743" s="82">
        <f>IFERROR(FIND("Flora",consulta_completa__11[[#This Row],[13 - Ocorrências/Ambientes Atingidos]]),0)</f>
        <v>0</v>
      </c>
      <c r="BS743" s="83" t="str">
        <f t="shared" si="353"/>
        <v/>
      </c>
      <c r="BT743" s="82">
        <f>IFERROR(FIND("Fauna",consulta_completa__11[[#This Row],[13 - Ocorrências/Ambientes Atingidos]]),0)</f>
        <v>0</v>
      </c>
      <c r="BU743" s="83" t="str">
        <f t="shared" si="354"/>
        <v/>
      </c>
      <c r="BV743" s="82">
        <f>IFERROR(FIND("UC federal",consulta_completa__11[[#This Row],[13 - Ocorrências/Ambientes Atingidos]]),0)</f>
        <v>0</v>
      </c>
      <c r="BW743" s="83" t="str">
        <f t="shared" si="355"/>
        <v/>
      </c>
      <c r="BX743" s="82">
        <f>IFERROR(FIND("UC estadual/municipal",consulta_completa__11[[#This Row],[13 - Ocorrências/Ambientes Atingidos]]),0)</f>
        <v>0</v>
      </c>
      <c r="BY743" s="83" t="str">
        <f t="shared" si="356"/>
        <v/>
      </c>
      <c r="BZ743" s="82">
        <f>IFERROR(FIND("Outro(s)",consulta_completa__11[[#This Row],[13 - Ocorrências/Ambientes Atingidos]]),0)</f>
        <v>1</v>
      </c>
      <c r="CA743" s="83" t="str">
        <f t="shared" si="357"/>
        <v>X</v>
      </c>
      <c r="CB743" s="82">
        <f>IFERROR(FIND("Sem dano",consulta_completa__11[[#This Row],[13 - Ocorrências/Ambientes Atingidos]]),0)</f>
        <v>0</v>
      </c>
      <c r="CC743" s="83" t="str">
        <f t="shared" si="358"/>
        <v/>
      </c>
      <c r="CD743" s="82" t="str">
        <f>IF(consulta_completa__11[[#This Row],[13 - Ocorrências/Ambientes Atingidos]]="","X","")</f>
        <v/>
      </c>
      <c r="CE743" s="84">
        <f>IFERROR(FIND("IBAMA",consulta_completa__11[[#This Row],[14 - Inst. Atuando no Local]]),0)</f>
        <v>0</v>
      </c>
      <c r="CF743" s="84" t="str">
        <f t="shared" si="359"/>
        <v/>
      </c>
      <c r="CG743" s="84">
        <f>IFERROR(FIND("OEMA",consulta_completa__11[[#This Row],[14 - Inst. Atuando no Local]]),0)</f>
        <v>0</v>
      </c>
      <c r="CH743" s="84" t="str">
        <f t="shared" si="360"/>
        <v/>
      </c>
      <c r="CI743" s="84">
        <f>IFERROR(FIND("DEFESA CIVIL",consulta_completa__11[[#This Row],[14 - Inst. Atuando no Local]]),0)</f>
        <v>0</v>
      </c>
      <c r="CJ743" s="84" t="str">
        <f t="shared" si="361"/>
        <v/>
      </c>
      <c r="CK743" s="84">
        <f>IFERROR(FIND("CORPO DE BOMBEIROS",consulta_completa__11[[#This Row],[14 - Inst. Atuando no Local]]),0)</f>
        <v>0</v>
      </c>
      <c r="CL743" s="84" t="str">
        <f t="shared" si="362"/>
        <v/>
      </c>
      <c r="CM743" s="84">
        <f>IFERROR(FIND("POLÍCIA RODOVIÁRIA",consulta_completa__11[[#This Row],[14 - Inst. Atuando no Local]]),0)</f>
        <v>0</v>
      </c>
      <c r="CN743" s="84" t="str">
        <f t="shared" si="363"/>
        <v/>
      </c>
      <c r="CO743" s="84">
        <f>IFERROR(FIND("POLÍCIA MILITAR",consulta_completa__11[[#This Row],[14 - Inst. Atuando no Local]]),0)</f>
        <v>0</v>
      </c>
      <c r="CP743" s="84" t="str">
        <f t="shared" si="364"/>
        <v/>
      </c>
      <c r="CQ743" s="84">
        <f>IFERROR(FIND("POLÍCIA CIVIL",consulta_completa__11[[#This Row],[14 - Inst. Atuando no Local]]),0)</f>
        <v>0</v>
      </c>
      <c r="CR743" s="84" t="str">
        <f t="shared" si="365"/>
        <v/>
      </c>
      <c r="CS743" s="84">
        <f>IFERROR(FIND("MARINHA DO BRASIL",consulta_completa__11[[#This Row],[14 - Inst. Atuando no Local]]),0)</f>
        <v>0</v>
      </c>
      <c r="CT743" s="84" t="str">
        <f t="shared" si="366"/>
        <v/>
      </c>
      <c r="CU743" s="84">
        <f>IFERROR(FIND("EMPRESA ESPECIALIZADA EM ATENDIMENTO",consulta_completa__11[[#This Row],[14 - Inst. Atuando no Local]]),0)</f>
        <v>0</v>
      </c>
      <c r="CV743" s="84" t="str">
        <f t="shared" si="367"/>
        <v/>
      </c>
      <c r="CW743" s="84">
        <f>IFERROR(FIND("IBAMA",consulta_completa__11[[#This Row],[14 - Inst. Atuando no Local]]),0)</f>
        <v>0</v>
      </c>
      <c r="CX743" s="84" t="str">
        <f t="shared" si="368"/>
        <v/>
      </c>
      <c r="CY743" s="84" t="str">
        <f>IF(consulta_completa__11[[#This Row],[14 - Inst. Atuando no Local]]="","X","")</f>
        <v/>
      </c>
      <c r="CZ743" s="84">
        <f>IFERROR(FIND("OUTRA (S)",consulta_completa__11[[#This Row],[14 - Inst. Atuando no Local]]),0)</f>
        <v>0</v>
      </c>
      <c r="DA743" s="84" t="str">
        <f t="shared" si="369"/>
        <v/>
      </c>
      <c r="DB743" s="35" t="str">
        <f t="shared" si="370"/>
        <v>Sim</v>
      </c>
      <c r="DC743" s="35" t="str">
        <f t="shared" si="371"/>
        <v>Não</v>
      </c>
      <c r="DD743" s="35" t="str">
        <f t="shared" si="372"/>
        <v>Sim</v>
      </c>
      <c r="DE743" s="87" t="str">
        <f t="shared" si="343"/>
        <v/>
      </c>
    </row>
    <row r="744" spans="1:109">
      <c r="A744" s="14">
        <v>2025101564826</v>
      </c>
      <c r="B744" s="1">
        <v>45944</v>
      </c>
      <c r="C744" t="s">
        <v>6436</v>
      </c>
      <c r="D744" t="s">
        <v>161</v>
      </c>
      <c r="E744" t="s">
        <v>162</v>
      </c>
      <c r="F744" t="s">
        <v>163</v>
      </c>
      <c r="G744" t="s">
        <v>113</v>
      </c>
      <c r="H744" t="s">
        <v>114</v>
      </c>
      <c r="I744" t="s">
        <v>114</v>
      </c>
      <c r="J744" t="s">
        <v>365</v>
      </c>
      <c r="K744" t="s">
        <v>113</v>
      </c>
      <c r="L744" t="s">
        <v>113</v>
      </c>
      <c r="M744" t="s">
        <v>140</v>
      </c>
      <c r="N744" t="s">
        <v>113</v>
      </c>
      <c r="O744" t="s">
        <v>239</v>
      </c>
      <c r="P744" t="s">
        <v>355</v>
      </c>
      <c r="Q744" t="s">
        <v>167</v>
      </c>
      <c r="R744" t="s">
        <v>123</v>
      </c>
      <c r="S744" t="s">
        <v>113</v>
      </c>
      <c r="T744" t="s">
        <v>6437</v>
      </c>
      <c r="U744" t="s">
        <v>6438</v>
      </c>
      <c r="V744" t="s">
        <v>4687</v>
      </c>
      <c r="Z744" t="s">
        <v>1496</v>
      </c>
      <c r="AA744" t="s">
        <v>4244</v>
      </c>
      <c r="AB744" t="s">
        <v>1345</v>
      </c>
      <c r="AC744" t="s">
        <v>173</v>
      </c>
      <c r="AD744">
        <v>1</v>
      </c>
      <c r="AE744" t="s">
        <v>113</v>
      </c>
      <c r="AF744" t="s">
        <v>113</v>
      </c>
      <c r="AG744" t="s">
        <v>113</v>
      </c>
      <c r="AH744" t="s">
        <v>131</v>
      </c>
      <c r="AI744" t="s">
        <v>131</v>
      </c>
      <c r="AJ744" t="s">
        <v>132</v>
      </c>
      <c r="AK744" t="s">
        <v>113</v>
      </c>
      <c r="AL744" t="s">
        <v>6439</v>
      </c>
      <c r="AM744" t="s">
        <v>1347</v>
      </c>
      <c r="AN744" t="s">
        <v>1345</v>
      </c>
      <c r="AO744" t="s">
        <v>177</v>
      </c>
      <c r="AP744">
        <v>16991797303</v>
      </c>
      <c r="AQ744" t="s">
        <v>1348</v>
      </c>
      <c r="AR744" t="s">
        <v>113</v>
      </c>
      <c r="AS744" t="s">
        <v>113</v>
      </c>
      <c r="AT744" t="s">
        <v>113</v>
      </c>
      <c r="AU744" t="s">
        <v>113</v>
      </c>
      <c r="AW744" t="s">
        <v>113</v>
      </c>
      <c r="AX744" s="82">
        <f>IFERROR(FIND("Óbitos/feridos",consulta_completa__11[[#This Row],[13 - Ocorrências/Ambientes Atingidos]]),0)</f>
        <v>0</v>
      </c>
      <c r="AY744" s="83" t="str">
        <f t="shared" si="344"/>
        <v/>
      </c>
      <c r="AZ744" s="82">
        <f>IFERROR(FIND("População afetada/evacuada",consulta_completa__11[[#This Row],[13 - Ocorrências/Ambientes Atingidos]]),0)</f>
        <v>0</v>
      </c>
      <c r="BA744" s="82" t="str">
        <f t="shared" si="345"/>
        <v/>
      </c>
      <c r="BB744" s="82">
        <f>IFERROR(FIND("Suspensão de abastecimento de água",consulta_completa__11[[#This Row],[13 - Ocorrências/Ambientes Atingidos]]),0)</f>
        <v>0</v>
      </c>
      <c r="BC744" s="83" t="str">
        <f t="shared" si="373"/>
        <v/>
      </c>
      <c r="BD744" s="82">
        <f>IFERROR(FIND("Rio/córrego",consulta_completa__11[[#This Row],[13 - Ocorrências/Ambientes Atingidos]]),0)</f>
        <v>0</v>
      </c>
      <c r="BE744" s="83" t="str">
        <f t="shared" si="346"/>
        <v/>
      </c>
      <c r="BF744" s="82">
        <f>IFERROR(FIND("Lago",consulta_completa__11[[#This Row],[13 - Ocorrências/Ambientes Atingidos]]),0)</f>
        <v>0</v>
      </c>
      <c r="BG744" s="83" t="str">
        <f t="shared" si="347"/>
        <v/>
      </c>
      <c r="BH744" s="82">
        <f>IFERROR(FIND("Mar",consulta_completa__11[[#This Row],[13 - Ocorrências/Ambientes Atingidos]]),0)</f>
        <v>0</v>
      </c>
      <c r="BI744" s="83" t="str">
        <f t="shared" si="348"/>
        <v/>
      </c>
      <c r="BJ744" s="82">
        <f>IFERROR(FIND("Praia",consulta_completa__11[[#This Row],[13 - Ocorrências/Ambientes Atingidos]]),0)</f>
        <v>0</v>
      </c>
      <c r="BK744" s="83" t="str">
        <f t="shared" si="349"/>
        <v/>
      </c>
      <c r="BL744" s="82">
        <f>IFERROR(FIND("Solo",consulta_completa__11[[#This Row],[13 - Ocorrências/Ambientes Atingidos]]),0)</f>
        <v>1</v>
      </c>
      <c r="BM744" s="83" t="str">
        <f t="shared" si="350"/>
        <v>X</v>
      </c>
      <c r="BN744" s="82">
        <f>IFERROR(FIND("Águas subterrâneas",consulta_completa__11[[#This Row],[13 - Ocorrências/Ambientes Atingidos]]),0)</f>
        <v>0</v>
      </c>
      <c r="BO744" s="83" t="str">
        <f t="shared" si="351"/>
        <v/>
      </c>
      <c r="BP744" s="82">
        <f>IFERROR(FIND("Atmosfera",consulta_completa__11[[#This Row],[13 - Ocorrências/Ambientes Atingidos]]),0)</f>
        <v>0</v>
      </c>
      <c r="BQ744" s="83" t="str">
        <f t="shared" si="352"/>
        <v/>
      </c>
      <c r="BR744" s="82">
        <f>IFERROR(FIND("Flora",consulta_completa__11[[#This Row],[13 - Ocorrências/Ambientes Atingidos]]),0)</f>
        <v>0</v>
      </c>
      <c r="BS744" s="83" t="str">
        <f t="shared" si="353"/>
        <v/>
      </c>
      <c r="BT744" s="82">
        <f>IFERROR(FIND("Fauna",consulta_completa__11[[#This Row],[13 - Ocorrências/Ambientes Atingidos]]),0)</f>
        <v>0</v>
      </c>
      <c r="BU744" s="83" t="str">
        <f t="shared" si="354"/>
        <v/>
      </c>
      <c r="BV744" s="82">
        <f>IFERROR(FIND("UC federal",consulta_completa__11[[#This Row],[13 - Ocorrências/Ambientes Atingidos]]),0)</f>
        <v>0</v>
      </c>
      <c r="BW744" s="83" t="str">
        <f t="shared" si="355"/>
        <v/>
      </c>
      <c r="BX744" s="82">
        <f>IFERROR(FIND("UC estadual/municipal",consulta_completa__11[[#This Row],[13 - Ocorrências/Ambientes Atingidos]]),0)</f>
        <v>0</v>
      </c>
      <c r="BY744" s="83" t="str">
        <f t="shared" si="356"/>
        <v/>
      </c>
      <c r="BZ744" s="82">
        <f>IFERROR(FIND("Outro(s)",consulta_completa__11[[#This Row],[13 - Ocorrências/Ambientes Atingidos]]),0)</f>
        <v>0</v>
      </c>
      <c r="CA744" s="83" t="str">
        <f t="shared" si="357"/>
        <v/>
      </c>
      <c r="CB744" s="82">
        <f>IFERROR(FIND("Sem dano",consulta_completa__11[[#This Row],[13 - Ocorrências/Ambientes Atingidos]]),0)</f>
        <v>0</v>
      </c>
      <c r="CC744" s="83" t="str">
        <f t="shared" si="358"/>
        <v/>
      </c>
      <c r="CD744" s="82" t="str">
        <f>IF(consulta_completa__11[[#This Row],[13 - Ocorrências/Ambientes Atingidos]]="","X","")</f>
        <v/>
      </c>
      <c r="CE744" s="84">
        <f>IFERROR(FIND("IBAMA",consulta_completa__11[[#This Row],[14 - Inst. Atuando no Local]]),0)</f>
        <v>0</v>
      </c>
      <c r="CF744" s="84" t="str">
        <f t="shared" si="359"/>
        <v/>
      </c>
      <c r="CG744" s="84">
        <f>IFERROR(FIND("OEMA",consulta_completa__11[[#This Row],[14 - Inst. Atuando no Local]]),0)</f>
        <v>0</v>
      </c>
      <c r="CH744" s="84" t="str">
        <f t="shared" si="360"/>
        <v/>
      </c>
      <c r="CI744" s="84">
        <f>IFERROR(FIND("DEFESA CIVIL",consulta_completa__11[[#This Row],[14 - Inst. Atuando no Local]]),0)</f>
        <v>0</v>
      </c>
      <c r="CJ744" s="84" t="str">
        <f t="shared" si="361"/>
        <v/>
      </c>
      <c r="CK744" s="84">
        <f>IFERROR(FIND("CORPO DE BOMBEIROS",consulta_completa__11[[#This Row],[14 - Inst. Atuando no Local]]),0)</f>
        <v>0</v>
      </c>
      <c r="CL744" s="84" t="str">
        <f t="shared" si="362"/>
        <v/>
      </c>
      <c r="CM744" s="84">
        <f>IFERROR(FIND("POLÍCIA RODOVIÁRIA",consulta_completa__11[[#This Row],[14 - Inst. Atuando no Local]]),0)</f>
        <v>0</v>
      </c>
      <c r="CN744" s="84" t="str">
        <f t="shared" si="363"/>
        <v/>
      </c>
      <c r="CO744" s="84">
        <f>IFERROR(FIND("POLÍCIA MILITAR",consulta_completa__11[[#This Row],[14 - Inst. Atuando no Local]]),0)</f>
        <v>0</v>
      </c>
      <c r="CP744" s="84" t="str">
        <f t="shared" si="364"/>
        <v/>
      </c>
      <c r="CQ744" s="84">
        <f>IFERROR(FIND("POLÍCIA CIVIL",consulta_completa__11[[#This Row],[14 - Inst. Atuando no Local]]),0)</f>
        <v>0</v>
      </c>
      <c r="CR744" s="84" t="str">
        <f t="shared" si="365"/>
        <v/>
      </c>
      <c r="CS744" s="84">
        <f>IFERROR(FIND("MARINHA DO BRASIL",consulta_completa__11[[#This Row],[14 - Inst. Atuando no Local]]),0)</f>
        <v>0</v>
      </c>
      <c r="CT744" s="84" t="str">
        <f t="shared" si="366"/>
        <v/>
      </c>
      <c r="CU744" s="84">
        <f>IFERROR(FIND("EMPRESA ESPECIALIZADA EM ATENDIMENTO",consulta_completa__11[[#This Row],[14 - Inst. Atuando no Local]]),0)</f>
        <v>0</v>
      </c>
      <c r="CV744" s="84" t="str">
        <f t="shared" si="367"/>
        <v/>
      </c>
      <c r="CW744" s="84">
        <f>IFERROR(FIND("IBAMA",consulta_completa__11[[#This Row],[14 - Inst. Atuando no Local]]),0)</f>
        <v>0</v>
      </c>
      <c r="CX744" s="84" t="str">
        <f t="shared" si="368"/>
        <v/>
      </c>
      <c r="CY744" s="84" t="str">
        <f>IF(consulta_completa__11[[#This Row],[14 - Inst. Atuando no Local]]="","X","")</f>
        <v>X</v>
      </c>
      <c r="CZ744" s="84">
        <f>IFERROR(FIND("OUTRA (S)",consulta_completa__11[[#This Row],[14 - Inst. Atuando no Local]]),0)</f>
        <v>0</v>
      </c>
      <c r="DA744" s="84" t="str">
        <f t="shared" si="369"/>
        <v/>
      </c>
      <c r="DB744" s="35" t="str">
        <f t="shared" si="370"/>
        <v>Sim</v>
      </c>
      <c r="DC744" s="35" t="str">
        <f t="shared" si="371"/>
        <v>Não</v>
      </c>
      <c r="DD744" s="35" t="str">
        <f t="shared" si="372"/>
        <v>Sim</v>
      </c>
      <c r="DE744" s="87" t="str">
        <f t="shared" si="343"/>
        <v/>
      </c>
    </row>
    <row r="745" spans="1:109">
      <c r="A745" s="14">
        <v>2025101561219</v>
      </c>
      <c r="B745" s="1">
        <v>45945</v>
      </c>
      <c r="C745" t="s">
        <v>3998</v>
      </c>
      <c r="D745" t="s">
        <v>161</v>
      </c>
      <c r="E745" t="s">
        <v>162</v>
      </c>
      <c r="F745" t="s">
        <v>163</v>
      </c>
      <c r="G745" t="s">
        <v>113</v>
      </c>
      <c r="H745" t="s">
        <v>114</v>
      </c>
      <c r="I745" t="s">
        <v>114</v>
      </c>
      <c r="J745" t="s">
        <v>365</v>
      </c>
      <c r="K745" t="s">
        <v>113</v>
      </c>
      <c r="L745" t="s">
        <v>113</v>
      </c>
      <c r="M745" t="s">
        <v>140</v>
      </c>
      <c r="N745" t="s">
        <v>113</v>
      </c>
      <c r="O745" t="s">
        <v>239</v>
      </c>
      <c r="P745" t="s">
        <v>121</v>
      </c>
      <c r="Q745" t="s">
        <v>167</v>
      </c>
      <c r="R745" t="s">
        <v>123</v>
      </c>
      <c r="S745" t="s">
        <v>113</v>
      </c>
      <c r="T745" t="s">
        <v>6440</v>
      </c>
      <c r="U745" t="s">
        <v>4882</v>
      </c>
      <c r="V745" t="s">
        <v>6441</v>
      </c>
      <c r="Z745" t="s">
        <v>242</v>
      </c>
      <c r="AA745" t="s">
        <v>1341</v>
      </c>
      <c r="AB745" t="s">
        <v>1345</v>
      </c>
      <c r="AC745" t="s">
        <v>173</v>
      </c>
      <c r="AD745">
        <v>1</v>
      </c>
      <c r="AE745" t="s">
        <v>113</v>
      </c>
      <c r="AF745" t="s">
        <v>113</v>
      </c>
      <c r="AG745" t="s">
        <v>113</v>
      </c>
      <c r="AH745" t="s">
        <v>131</v>
      </c>
      <c r="AI745" t="s">
        <v>131</v>
      </c>
      <c r="AJ745" t="s">
        <v>132</v>
      </c>
      <c r="AK745" t="s">
        <v>113</v>
      </c>
      <c r="AL745" t="s">
        <v>6442</v>
      </c>
      <c r="AM745" t="s">
        <v>1347</v>
      </c>
      <c r="AN745" t="s">
        <v>358</v>
      </c>
      <c r="AO745" t="s">
        <v>177</v>
      </c>
      <c r="AP745">
        <v>16991797303</v>
      </c>
      <c r="AQ745" t="s">
        <v>1348</v>
      </c>
      <c r="AR745" t="s">
        <v>113</v>
      </c>
      <c r="AS745" t="s">
        <v>113</v>
      </c>
      <c r="AT745" t="s">
        <v>113</v>
      </c>
      <c r="AU745" t="s">
        <v>113</v>
      </c>
      <c r="AW745" t="s">
        <v>113</v>
      </c>
      <c r="AX745" s="82">
        <f>IFERROR(FIND("Óbitos/feridos",consulta_completa__11[[#This Row],[13 - Ocorrências/Ambientes Atingidos]]),0)</f>
        <v>0</v>
      </c>
      <c r="AY745" s="83" t="str">
        <f t="shared" si="344"/>
        <v/>
      </c>
      <c r="AZ745" s="82">
        <f>IFERROR(FIND("População afetada/evacuada",consulta_completa__11[[#This Row],[13 - Ocorrências/Ambientes Atingidos]]),0)</f>
        <v>0</v>
      </c>
      <c r="BA745" s="82" t="str">
        <f t="shared" si="345"/>
        <v/>
      </c>
      <c r="BB745" s="82">
        <f>IFERROR(FIND("Suspensão de abastecimento de água",consulta_completa__11[[#This Row],[13 - Ocorrências/Ambientes Atingidos]]),0)</f>
        <v>0</v>
      </c>
      <c r="BC745" s="83" t="str">
        <f t="shared" si="373"/>
        <v/>
      </c>
      <c r="BD745" s="82">
        <f>IFERROR(FIND("Rio/córrego",consulta_completa__11[[#This Row],[13 - Ocorrências/Ambientes Atingidos]]),0)</f>
        <v>0</v>
      </c>
      <c r="BE745" s="83" t="str">
        <f t="shared" si="346"/>
        <v/>
      </c>
      <c r="BF745" s="82">
        <f>IFERROR(FIND("Lago",consulta_completa__11[[#This Row],[13 - Ocorrências/Ambientes Atingidos]]),0)</f>
        <v>0</v>
      </c>
      <c r="BG745" s="83" t="str">
        <f t="shared" si="347"/>
        <v/>
      </c>
      <c r="BH745" s="82">
        <f>IFERROR(FIND("Mar",consulta_completa__11[[#This Row],[13 - Ocorrências/Ambientes Atingidos]]),0)</f>
        <v>0</v>
      </c>
      <c r="BI745" s="83" t="str">
        <f t="shared" si="348"/>
        <v/>
      </c>
      <c r="BJ745" s="82">
        <f>IFERROR(FIND("Praia",consulta_completa__11[[#This Row],[13 - Ocorrências/Ambientes Atingidos]]),0)</f>
        <v>0</v>
      </c>
      <c r="BK745" s="83" t="str">
        <f t="shared" si="349"/>
        <v/>
      </c>
      <c r="BL745" s="82">
        <f>IFERROR(FIND("Solo",consulta_completa__11[[#This Row],[13 - Ocorrências/Ambientes Atingidos]]),0)</f>
        <v>1</v>
      </c>
      <c r="BM745" s="83" t="str">
        <f t="shared" si="350"/>
        <v>X</v>
      </c>
      <c r="BN745" s="82">
        <f>IFERROR(FIND("Águas subterrâneas",consulta_completa__11[[#This Row],[13 - Ocorrências/Ambientes Atingidos]]),0)</f>
        <v>0</v>
      </c>
      <c r="BO745" s="83" t="str">
        <f t="shared" si="351"/>
        <v/>
      </c>
      <c r="BP745" s="82">
        <f>IFERROR(FIND("Atmosfera",consulta_completa__11[[#This Row],[13 - Ocorrências/Ambientes Atingidos]]),0)</f>
        <v>0</v>
      </c>
      <c r="BQ745" s="83" t="str">
        <f t="shared" si="352"/>
        <v/>
      </c>
      <c r="BR745" s="82">
        <f>IFERROR(FIND("Flora",consulta_completa__11[[#This Row],[13 - Ocorrências/Ambientes Atingidos]]),0)</f>
        <v>0</v>
      </c>
      <c r="BS745" s="83" t="str">
        <f t="shared" si="353"/>
        <v/>
      </c>
      <c r="BT745" s="82">
        <f>IFERROR(FIND("Fauna",consulta_completa__11[[#This Row],[13 - Ocorrências/Ambientes Atingidos]]),0)</f>
        <v>0</v>
      </c>
      <c r="BU745" s="83" t="str">
        <f t="shared" si="354"/>
        <v/>
      </c>
      <c r="BV745" s="82">
        <f>IFERROR(FIND("UC federal",consulta_completa__11[[#This Row],[13 - Ocorrências/Ambientes Atingidos]]),0)</f>
        <v>0</v>
      </c>
      <c r="BW745" s="83" t="str">
        <f t="shared" si="355"/>
        <v/>
      </c>
      <c r="BX745" s="82">
        <f>IFERROR(FIND("UC estadual/municipal",consulta_completa__11[[#This Row],[13 - Ocorrências/Ambientes Atingidos]]),0)</f>
        <v>0</v>
      </c>
      <c r="BY745" s="83" t="str">
        <f t="shared" si="356"/>
        <v/>
      </c>
      <c r="BZ745" s="82">
        <f>IFERROR(FIND("Outro(s)",consulta_completa__11[[#This Row],[13 - Ocorrências/Ambientes Atingidos]]),0)</f>
        <v>0</v>
      </c>
      <c r="CA745" s="83" t="str">
        <f t="shared" si="357"/>
        <v/>
      </c>
      <c r="CB745" s="82">
        <f>IFERROR(FIND("Sem dano",consulta_completa__11[[#This Row],[13 - Ocorrências/Ambientes Atingidos]]),0)</f>
        <v>0</v>
      </c>
      <c r="CC745" s="83" t="str">
        <f t="shared" si="358"/>
        <v/>
      </c>
      <c r="CD745" s="82" t="str">
        <f>IF(consulta_completa__11[[#This Row],[13 - Ocorrências/Ambientes Atingidos]]="","X","")</f>
        <v/>
      </c>
      <c r="CE745" s="84">
        <f>IFERROR(FIND("IBAMA",consulta_completa__11[[#This Row],[14 - Inst. Atuando no Local]]),0)</f>
        <v>0</v>
      </c>
      <c r="CF745" s="84" t="str">
        <f t="shared" si="359"/>
        <v/>
      </c>
      <c r="CG745" s="84">
        <f>IFERROR(FIND("OEMA",consulta_completa__11[[#This Row],[14 - Inst. Atuando no Local]]),0)</f>
        <v>0</v>
      </c>
      <c r="CH745" s="84" t="str">
        <f t="shared" si="360"/>
        <v/>
      </c>
      <c r="CI745" s="84">
        <f>IFERROR(FIND("DEFESA CIVIL",consulta_completa__11[[#This Row],[14 - Inst. Atuando no Local]]),0)</f>
        <v>0</v>
      </c>
      <c r="CJ745" s="84" t="str">
        <f t="shared" si="361"/>
        <v/>
      </c>
      <c r="CK745" s="84">
        <f>IFERROR(FIND("CORPO DE BOMBEIROS",consulta_completa__11[[#This Row],[14 - Inst. Atuando no Local]]),0)</f>
        <v>0</v>
      </c>
      <c r="CL745" s="84" t="str">
        <f t="shared" si="362"/>
        <v/>
      </c>
      <c r="CM745" s="84">
        <f>IFERROR(FIND("POLÍCIA RODOVIÁRIA",consulta_completa__11[[#This Row],[14 - Inst. Atuando no Local]]),0)</f>
        <v>0</v>
      </c>
      <c r="CN745" s="84" t="str">
        <f t="shared" si="363"/>
        <v/>
      </c>
      <c r="CO745" s="84">
        <f>IFERROR(FIND("POLÍCIA MILITAR",consulta_completa__11[[#This Row],[14 - Inst. Atuando no Local]]),0)</f>
        <v>0</v>
      </c>
      <c r="CP745" s="84" t="str">
        <f t="shared" si="364"/>
        <v/>
      </c>
      <c r="CQ745" s="84">
        <f>IFERROR(FIND("POLÍCIA CIVIL",consulta_completa__11[[#This Row],[14 - Inst. Atuando no Local]]),0)</f>
        <v>0</v>
      </c>
      <c r="CR745" s="84" t="str">
        <f t="shared" si="365"/>
        <v/>
      </c>
      <c r="CS745" s="84">
        <f>IFERROR(FIND("MARINHA DO BRASIL",consulta_completa__11[[#This Row],[14 - Inst. Atuando no Local]]),0)</f>
        <v>0</v>
      </c>
      <c r="CT745" s="84" t="str">
        <f t="shared" si="366"/>
        <v/>
      </c>
      <c r="CU745" s="84">
        <f>IFERROR(FIND("EMPRESA ESPECIALIZADA EM ATENDIMENTO",consulta_completa__11[[#This Row],[14 - Inst. Atuando no Local]]),0)</f>
        <v>0</v>
      </c>
      <c r="CV745" s="84" t="str">
        <f t="shared" si="367"/>
        <v/>
      </c>
      <c r="CW745" s="84">
        <f>IFERROR(FIND("IBAMA",consulta_completa__11[[#This Row],[14 - Inst. Atuando no Local]]),0)</f>
        <v>0</v>
      </c>
      <c r="CX745" s="84" t="str">
        <f t="shared" si="368"/>
        <v/>
      </c>
      <c r="CY745" s="84" t="str">
        <f>IF(consulta_completa__11[[#This Row],[14 - Inst. Atuando no Local]]="","X","")</f>
        <v>X</v>
      </c>
      <c r="CZ745" s="84">
        <f>IFERROR(FIND("OUTRA (S)",consulta_completa__11[[#This Row],[14 - Inst. Atuando no Local]]),0)</f>
        <v>0</v>
      </c>
      <c r="DA745" s="84" t="str">
        <f t="shared" si="369"/>
        <v/>
      </c>
      <c r="DB745" s="35" t="str">
        <f t="shared" si="370"/>
        <v>Sim</v>
      </c>
      <c r="DC745" s="35" t="str">
        <f t="shared" si="371"/>
        <v>Não</v>
      </c>
      <c r="DD745" s="35" t="str">
        <f t="shared" si="372"/>
        <v>Sim</v>
      </c>
      <c r="DE745" s="87" t="str">
        <f t="shared" si="343"/>
        <v/>
      </c>
    </row>
    <row r="746" spans="1:109">
      <c r="A746" s="14">
        <v>2025101632426</v>
      </c>
      <c r="B746" s="1">
        <v>45945</v>
      </c>
      <c r="C746" t="s">
        <v>109</v>
      </c>
      <c r="D746" t="s">
        <v>161</v>
      </c>
      <c r="E746" t="s">
        <v>452</v>
      </c>
      <c r="F746" t="s">
        <v>112</v>
      </c>
      <c r="G746" t="s">
        <v>113</v>
      </c>
      <c r="H746" t="s">
        <v>114</v>
      </c>
      <c r="I746" t="s">
        <v>114</v>
      </c>
      <c r="J746" t="s">
        <v>1399</v>
      </c>
      <c r="K746" t="s">
        <v>6443</v>
      </c>
      <c r="L746" t="s">
        <v>117</v>
      </c>
      <c r="M746" t="s">
        <v>118</v>
      </c>
      <c r="N746" t="s">
        <v>141</v>
      </c>
      <c r="O746" t="s">
        <v>239</v>
      </c>
      <c r="P746" t="s">
        <v>121</v>
      </c>
      <c r="Q746" t="s">
        <v>122</v>
      </c>
      <c r="R746" t="s">
        <v>123</v>
      </c>
      <c r="S746" t="s">
        <v>124</v>
      </c>
      <c r="T746" t="s">
        <v>6444</v>
      </c>
      <c r="U746" t="s">
        <v>6445</v>
      </c>
      <c r="V746" t="s">
        <v>6446</v>
      </c>
      <c r="Z746" t="s">
        <v>6447</v>
      </c>
      <c r="AA746" t="s">
        <v>113</v>
      </c>
      <c r="AB746" t="s">
        <v>206</v>
      </c>
      <c r="AC746" t="s">
        <v>262</v>
      </c>
      <c r="AD746">
        <v>1</v>
      </c>
      <c r="AE746" t="s">
        <v>113</v>
      </c>
      <c r="AF746" t="s">
        <v>113</v>
      </c>
      <c r="AG746" t="s">
        <v>113</v>
      </c>
      <c r="AH746" t="s">
        <v>131</v>
      </c>
      <c r="AI746" t="s">
        <v>132</v>
      </c>
      <c r="AJ746" t="s">
        <v>131</v>
      </c>
      <c r="AK746" t="s">
        <v>6448</v>
      </c>
      <c r="AL746" t="s">
        <v>6449</v>
      </c>
      <c r="AM746" t="s">
        <v>2087</v>
      </c>
      <c r="AN746" t="s">
        <v>265</v>
      </c>
      <c r="AO746" t="s">
        <v>266</v>
      </c>
      <c r="AQ746" t="s">
        <v>2088</v>
      </c>
      <c r="AR746" t="s">
        <v>113</v>
      </c>
      <c r="AS746" t="s">
        <v>113</v>
      </c>
      <c r="AT746" t="s">
        <v>113</v>
      </c>
      <c r="AU746" t="s">
        <v>113</v>
      </c>
      <c r="AW746" t="s">
        <v>113</v>
      </c>
      <c r="AX746" s="82">
        <f>IFERROR(FIND("Óbitos/feridos",consulta_completa__11[[#This Row],[13 - Ocorrências/Ambientes Atingidos]]),0)</f>
        <v>0</v>
      </c>
      <c r="AY746" s="83" t="str">
        <f t="shared" si="344"/>
        <v/>
      </c>
      <c r="AZ746" s="82">
        <f>IFERROR(FIND("População afetada/evacuada",consulta_completa__11[[#This Row],[13 - Ocorrências/Ambientes Atingidos]]),0)</f>
        <v>0</v>
      </c>
      <c r="BA746" s="82" t="str">
        <f t="shared" si="345"/>
        <v/>
      </c>
      <c r="BB746" s="82">
        <f>IFERROR(FIND("Suspensão de abastecimento de água",consulta_completa__11[[#This Row],[13 - Ocorrências/Ambientes Atingidos]]),0)</f>
        <v>0</v>
      </c>
      <c r="BC746" s="83" t="str">
        <f t="shared" si="373"/>
        <v/>
      </c>
      <c r="BD746" s="82">
        <f>IFERROR(FIND("Rio/córrego",consulta_completa__11[[#This Row],[13 - Ocorrências/Ambientes Atingidos]]),0)</f>
        <v>0</v>
      </c>
      <c r="BE746" s="83" t="str">
        <f t="shared" si="346"/>
        <v/>
      </c>
      <c r="BF746" s="82">
        <f>IFERROR(FIND("Lago",consulta_completa__11[[#This Row],[13 - Ocorrências/Ambientes Atingidos]]),0)</f>
        <v>0</v>
      </c>
      <c r="BG746" s="83" t="str">
        <f t="shared" si="347"/>
        <v/>
      </c>
      <c r="BH746" s="82">
        <f>IFERROR(FIND("Mar",consulta_completa__11[[#This Row],[13 - Ocorrências/Ambientes Atingidos]]),0)</f>
        <v>1</v>
      </c>
      <c r="BI746" s="83" t="str">
        <f t="shared" si="348"/>
        <v>X</v>
      </c>
      <c r="BJ746" s="82">
        <f>IFERROR(FIND("Praia",consulta_completa__11[[#This Row],[13 - Ocorrências/Ambientes Atingidos]]),0)</f>
        <v>0</v>
      </c>
      <c r="BK746" s="83" t="str">
        <f t="shared" si="349"/>
        <v/>
      </c>
      <c r="BL746" s="82">
        <f>IFERROR(FIND("Solo",consulta_completa__11[[#This Row],[13 - Ocorrências/Ambientes Atingidos]]),0)</f>
        <v>0</v>
      </c>
      <c r="BM746" s="83" t="str">
        <f t="shared" si="350"/>
        <v/>
      </c>
      <c r="BN746" s="82">
        <f>IFERROR(FIND("Águas subterrâneas",consulta_completa__11[[#This Row],[13 - Ocorrências/Ambientes Atingidos]]),0)</f>
        <v>0</v>
      </c>
      <c r="BO746" s="83" t="str">
        <f t="shared" si="351"/>
        <v/>
      </c>
      <c r="BP746" s="82">
        <f>IFERROR(FIND("Atmosfera",consulta_completa__11[[#This Row],[13 - Ocorrências/Ambientes Atingidos]]),0)</f>
        <v>0</v>
      </c>
      <c r="BQ746" s="83" t="str">
        <f t="shared" si="352"/>
        <v/>
      </c>
      <c r="BR746" s="82">
        <f>IFERROR(FIND("Flora",consulta_completa__11[[#This Row],[13 - Ocorrências/Ambientes Atingidos]]),0)</f>
        <v>0</v>
      </c>
      <c r="BS746" s="83" t="str">
        <f t="shared" si="353"/>
        <v/>
      </c>
      <c r="BT746" s="82">
        <f>IFERROR(FIND("Fauna",consulta_completa__11[[#This Row],[13 - Ocorrências/Ambientes Atingidos]]),0)</f>
        <v>0</v>
      </c>
      <c r="BU746" s="83" t="str">
        <f t="shared" si="354"/>
        <v/>
      </c>
      <c r="BV746" s="82">
        <f>IFERROR(FIND("UC federal",consulta_completa__11[[#This Row],[13 - Ocorrências/Ambientes Atingidos]]),0)</f>
        <v>0</v>
      </c>
      <c r="BW746" s="83" t="str">
        <f t="shared" si="355"/>
        <v/>
      </c>
      <c r="BX746" s="82">
        <f>IFERROR(FIND("UC estadual/municipal",consulta_completa__11[[#This Row],[13 - Ocorrências/Ambientes Atingidos]]),0)</f>
        <v>0</v>
      </c>
      <c r="BY746" s="83" t="str">
        <f t="shared" si="356"/>
        <v/>
      </c>
      <c r="BZ746" s="82">
        <f>IFERROR(FIND("Outro(s)",consulta_completa__11[[#This Row],[13 - Ocorrências/Ambientes Atingidos]]),0)</f>
        <v>0</v>
      </c>
      <c r="CA746" s="83" t="str">
        <f t="shared" si="357"/>
        <v/>
      </c>
      <c r="CB746" s="82">
        <f>IFERROR(FIND("Sem dano",consulta_completa__11[[#This Row],[13 - Ocorrências/Ambientes Atingidos]]),0)</f>
        <v>0</v>
      </c>
      <c r="CC746" s="83" t="str">
        <f t="shared" si="358"/>
        <v/>
      </c>
      <c r="CD746" s="82" t="str">
        <f>IF(consulta_completa__11[[#This Row],[13 - Ocorrências/Ambientes Atingidos]]="","X","")</f>
        <v/>
      </c>
      <c r="CE746" s="84">
        <f>IFERROR(FIND("IBAMA",consulta_completa__11[[#This Row],[14 - Inst. Atuando no Local]]),0)</f>
        <v>0</v>
      </c>
      <c r="CF746" s="84" t="str">
        <f t="shared" si="359"/>
        <v/>
      </c>
      <c r="CG746" s="84">
        <f>IFERROR(FIND("OEMA",consulta_completa__11[[#This Row],[14 - Inst. Atuando no Local]]),0)</f>
        <v>0</v>
      </c>
      <c r="CH746" s="84" t="str">
        <f t="shared" si="360"/>
        <v/>
      </c>
      <c r="CI746" s="84">
        <f>IFERROR(FIND("DEFESA CIVIL",consulta_completa__11[[#This Row],[14 - Inst. Atuando no Local]]),0)</f>
        <v>0</v>
      </c>
      <c r="CJ746" s="84" t="str">
        <f t="shared" si="361"/>
        <v/>
      </c>
      <c r="CK746" s="84">
        <f>IFERROR(FIND("CORPO DE BOMBEIROS",consulta_completa__11[[#This Row],[14 - Inst. Atuando no Local]]),0)</f>
        <v>0</v>
      </c>
      <c r="CL746" s="84" t="str">
        <f t="shared" si="362"/>
        <v/>
      </c>
      <c r="CM746" s="84">
        <f>IFERROR(FIND("POLÍCIA RODOVIÁRIA",consulta_completa__11[[#This Row],[14 - Inst. Atuando no Local]]),0)</f>
        <v>0</v>
      </c>
      <c r="CN746" s="84" t="str">
        <f t="shared" si="363"/>
        <v/>
      </c>
      <c r="CO746" s="84">
        <f>IFERROR(FIND("POLÍCIA MILITAR",consulta_completa__11[[#This Row],[14 - Inst. Atuando no Local]]),0)</f>
        <v>0</v>
      </c>
      <c r="CP746" s="84" t="str">
        <f t="shared" si="364"/>
        <v/>
      </c>
      <c r="CQ746" s="84">
        <f>IFERROR(FIND("POLÍCIA CIVIL",consulta_completa__11[[#This Row],[14 - Inst. Atuando no Local]]),0)</f>
        <v>0</v>
      </c>
      <c r="CR746" s="84" t="str">
        <f t="shared" si="365"/>
        <v/>
      </c>
      <c r="CS746" s="84">
        <f>IFERROR(FIND("MARINHA DO BRASIL",consulta_completa__11[[#This Row],[14 - Inst. Atuando no Local]]),0)</f>
        <v>0</v>
      </c>
      <c r="CT746" s="84" t="str">
        <f t="shared" si="366"/>
        <v/>
      </c>
      <c r="CU746" s="84">
        <f>IFERROR(FIND("EMPRESA ESPECIALIZADA EM ATENDIMENTO",consulta_completa__11[[#This Row],[14 - Inst. Atuando no Local]]),0)</f>
        <v>0</v>
      </c>
      <c r="CV746" s="84" t="str">
        <f t="shared" si="367"/>
        <v/>
      </c>
      <c r="CW746" s="84">
        <f>IFERROR(FIND("IBAMA",consulta_completa__11[[#This Row],[14 - Inst. Atuando no Local]]),0)</f>
        <v>0</v>
      </c>
      <c r="CX746" s="84" t="str">
        <f t="shared" si="368"/>
        <v/>
      </c>
      <c r="CY746" s="84" t="str">
        <f>IF(consulta_completa__11[[#This Row],[14 - Inst. Atuando no Local]]="","X","")</f>
        <v/>
      </c>
      <c r="CZ746" s="84">
        <f>IFERROR(FIND("OUTRA (S)",consulta_completa__11[[#This Row],[14 - Inst. Atuando no Local]]),0)</f>
        <v>0</v>
      </c>
      <c r="DA746" s="84" t="str">
        <f t="shared" si="369"/>
        <v/>
      </c>
      <c r="DB746" s="35" t="str">
        <f t="shared" si="370"/>
        <v>Sim</v>
      </c>
      <c r="DC746" s="35" t="str">
        <f t="shared" si="371"/>
        <v>Não</v>
      </c>
      <c r="DD746" s="35" t="str">
        <f t="shared" si="372"/>
        <v>Sim</v>
      </c>
      <c r="DE746" s="87" t="str">
        <f t="shared" si="343"/>
        <v/>
      </c>
    </row>
    <row r="747" spans="1:109">
      <c r="A747" s="14">
        <v>2025101636009</v>
      </c>
      <c r="B747" s="1">
        <v>45945</v>
      </c>
      <c r="C747" t="s">
        <v>6450</v>
      </c>
      <c r="D747" t="s">
        <v>343</v>
      </c>
      <c r="E747" t="s">
        <v>139</v>
      </c>
      <c r="F747" t="s">
        <v>112</v>
      </c>
      <c r="G747" t="s">
        <v>3129</v>
      </c>
      <c r="H747" t="s">
        <v>4612</v>
      </c>
      <c r="I747" t="s">
        <v>117</v>
      </c>
      <c r="J747" t="s">
        <v>441</v>
      </c>
      <c r="K747" t="s">
        <v>6451</v>
      </c>
      <c r="L747" t="s">
        <v>117</v>
      </c>
      <c r="M747" t="s">
        <v>140</v>
      </c>
      <c r="N747" t="s">
        <v>141</v>
      </c>
      <c r="O747" t="s">
        <v>120</v>
      </c>
      <c r="P747" t="s">
        <v>121</v>
      </c>
      <c r="Q747" t="s">
        <v>143</v>
      </c>
      <c r="R747" t="s">
        <v>123</v>
      </c>
      <c r="S747" t="s">
        <v>113</v>
      </c>
      <c r="T747" t="s">
        <v>6452</v>
      </c>
      <c r="U747" t="s">
        <v>1610</v>
      </c>
      <c r="V747" t="s">
        <v>113</v>
      </c>
      <c r="Z747" t="s">
        <v>6453</v>
      </c>
      <c r="AA747" t="s">
        <v>113</v>
      </c>
      <c r="AB747" t="s">
        <v>823</v>
      </c>
      <c r="AC747" t="s">
        <v>113</v>
      </c>
      <c r="AD747">
        <v>2</v>
      </c>
      <c r="AE747" t="s">
        <v>113</v>
      </c>
      <c r="AF747" t="s">
        <v>824</v>
      </c>
      <c r="AG747" t="s">
        <v>825</v>
      </c>
      <c r="AH747" t="s">
        <v>131</v>
      </c>
      <c r="AI747" t="s">
        <v>132</v>
      </c>
      <c r="AJ747" t="s">
        <v>131</v>
      </c>
      <c r="AK747" t="s">
        <v>6454</v>
      </c>
      <c r="AL747" t="s">
        <v>6455</v>
      </c>
      <c r="AM747" t="s">
        <v>2087</v>
      </c>
      <c r="AN747" t="s">
        <v>265</v>
      </c>
      <c r="AO747" t="s">
        <v>266</v>
      </c>
      <c r="AQ747" t="s">
        <v>2088</v>
      </c>
      <c r="AR747" t="s">
        <v>113</v>
      </c>
      <c r="AS747" t="s">
        <v>113</v>
      </c>
      <c r="AT747" t="s">
        <v>6456</v>
      </c>
      <c r="AU747" t="s">
        <v>113</v>
      </c>
      <c r="AW747" t="s">
        <v>159</v>
      </c>
      <c r="AX747" s="82">
        <f>IFERROR(FIND("Óbitos/feridos",consulta_completa__11[[#This Row],[13 - Ocorrências/Ambientes Atingidos]]),0)</f>
        <v>0</v>
      </c>
      <c r="AY747" s="83" t="str">
        <f t="shared" si="344"/>
        <v/>
      </c>
      <c r="AZ747" s="82">
        <f>IFERROR(FIND("População afetada/evacuada",consulta_completa__11[[#This Row],[13 - Ocorrências/Ambientes Atingidos]]),0)</f>
        <v>0</v>
      </c>
      <c r="BA747" s="82" t="str">
        <f t="shared" si="345"/>
        <v/>
      </c>
      <c r="BB747" s="82">
        <f>IFERROR(FIND("Suspensão de abastecimento de água",consulta_completa__11[[#This Row],[13 - Ocorrências/Ambientes Atingidos]]),0)</f>
        <v>0</v>
      </c>
      <c r="BC747" s="83" t="str">
        <f t="shared" si="373"/>
        <v/>
      </c>
      <c r="BD747" s="82">
        <f>IFERROR(FIND("Rio/córrego",consulta_completa__11[[#This Row],[13 - Ocorrências/Ambientes Atingidos]]),0)</f>
        <v>0</v>
      </c>
      <c r="BE747" s="83" t="str">
        <f t="shared" si="346"/>
        <v/>
      </c>
      <c r="BF747" s="82">
        <f>IFERROR(FIND("Lago",consulta_completa__11[[#This Row],[13 - Ocorrências/Ambientes Atingidos]]),0)</f>
        <v>0</v>
      </c>
      <c r="BG747" s="83" t="str">
        <f t="shared" si="347"/>
        <v/>
      </c>
      <c r="BH747" s="82">
        <f>IFERROR(FIND("Mar",consulta_completa__11[[#This Row],[13 - Ocorrências/Ambientes Atingidos]]),0)</f>
        <v>0</v>
      </c>
      <c r="BI747" s="83" t="str">
        <f t="shared" si="348"/>
        <v/>
      </c>
      <c r="BJ747" s="82">
        <f>IFERROR(FIND("Praia",consulta_completa__11[[#This Row],[13 - Ocorrências/Ambientes Atingidos]]),0)</f>
        <v>0</v>
      </c>
      <c r="BK747" s="83" t="str">
        <f t="shared" si="349"/>
        <v/>
      </c>
      <c r="BL747" s="82">
        <f>IFERROR(FIND("Solo",consulta_completa__11[[#This Row],[13 - Ocorrências/Ambientes Atingidos]]),0)</f>
        <v>1</v>
      </c>
      <c r="BM747" s="83" t="str">
        <f t="shared" si="350"/>
        <v>X</v>
      </c>
      <c r="BN747" s="82">
        <f>IFERROR(FIND("Águas subterrâneas",consulta_completa__11[[#This Row],[13 - Ocorrências/Ambientes Atingidos]]),0)</f>
        <v>0</v>
      </c>
      <c r="BO747" s="83" t="str">
        <f t="shared" si="351"/>
        <v/>
      </c>
      <c r="BP747" s="82">
        <f>IFERROR(FIND("Atmosfera",consulta_completa__11[[#This Row],[13 - Ocorrências/Ambientes Atingidos]]),0)</f>
        <v>0</v>
      </c>
      <c r="BQ747" s="83" t="str">
        <f t="shared" si="352"/>
        <v/>
      </c>
      <c r="BR747" s="82">
        <f>IFERROR(FIND("Flora",consulta_completa__11[[#This Row],[13 - Ocorrências/Ambientes Atingidos]]),0)</f>
        <v>0</v>
      </c>
      <c r="BS747" s="83" t="str">
        <f t="shared" si="353"/>
        <v/>
      </c>
      <c r="BT747" s="82">
        <f>IFERROR(FIND("Fauna",consulta_completa__11[[#This Row],[13 - Ocorrências/Ambientes Atingidos]]),0)</f>
        <v>0</v>
      </c>
      <c r="BU747" s="83" t="str">
        <f t="shared" si="354"/>
        <v/>
      </c>
      <c r="BV747" s="82">
        <f>IFERROR(FIND("UC federal",consulta_completa__11[[#This Row],[13 - Ocorrências/Ambientes Atingidos]]),0)</f>
        <v>0</v>
      </c>
      <c r="BW747" s="83" t="str">
        <f t="shared" si="355"/>
        <v/>
      </c>
      <c r="BX747" s="82">
        <f>IFERROR(FIND("UC estadual/municipal",consulta_completa__11[[#This Row],[13 - Ocorrências/Ambientes Atingidos]]),0)</f>
        <v>0</v>
      </c>
      <c r="BY747" s="83" t="str">
        <f t="shared" si="356"/>
        <v/>
      </c>
      <c r="BZ747" s="82">
        <f>IFERROR(FIND("Outro(s)",consulta_completa__11[[#This Row],[13 - Ocorrências/Ambientes Atingidos]]),0)</f>
        <v>0</v>
      </c>
      <c r="CA747" s="83" t="str">
        <f t="shared" si="357"/>
        <v/>
      </c>
      <c r="CB747" s="82">
        <f>IFERROR(FIND("Sem dano",consulta_completa__11[[#This Row],[13 - Ocorrências/Ambientes Atingidos]]),0)</f>
        <v>0</v>
      </c>
      <c r="CC747" s="83" t="str">
        <f t="shared" si="358"/>
        <v/>
      </c>
      <c r="CD747" s="82" t="str">
        <f>IF(consulta_completa__11[[#This Row],[13 - Ocorrências/Ambientes Atingidos]]="","X","")</f>
        <v/>
      </c>
      <c r="CE747" s="84">
        <f>IFERROR(FIND("IBAMA",consulta_completa__11[[#This Row],[14 - Inst. Atuando no Local]]),0)</f>
        <v>0</v>
      </c>
      <c r="CF747" s="84" t="str">
        <f t="shared" si="359"/>
        <v/>
      </c>
      <c r="CG747" s="84">
        <f>IFERROR(FIND("OEMA",consulta_completa__11[[#This Row],[14 - Inst. Atuando no Local]]),0)</f>
        <v>0</v>
      </c>
      <c r="CH747" s="84" t="str">
        <f t="shared" si="360"/>
        <v/>
      </c>
      <c r="CI747" s="84">
        <f>IFERROR(FIND("DEFESA CIVIL",consulta_completa__11[[#This Row],[14 - Inst. Atuando no Local]]),0)</f>
        <v>0</v>
      </c>
      <c r="CJ747" s="84" t="str">
        <f t="shared" si="361"/>
        <v/>
      </c>
      <c r="CK747" s="84">
        <f>IFERROR(FIND("CORPO DE BOMBEIROS",consulta_completa__11[[#This Row],[14 - Inst. Atuando no Local]]),0)</f>
        <v>0</v>
      </c>
      <c r="CL747" s="84" t="str">
        <f t="shared" si="362"/>
        <v/>
      </c>
      <c r="CM747" s="84">
        <f>IFERROR(FIND("POLÍCIA RODOVIÁRIA",consulta_completa__11[[#This Row],[14 - Inst. Atuando no Local]]),0)</f>
        <v>0</v>
      </c>
      <c r="CN747" s="84" t="str">
        <f t="shared" si="363"/>
        <v/>
      </c>
      <c r="CO747" s="84">
        <f>IFERROR(FIND("POLÍCIA MILITAR",consulta_completa__11[[#This Row],[14 - Inst. Atuando no Local]]),0)</f>
        <v>0</v>
      </c>
      <c r="CP747" s="84" t="str">
        <f t="shared" si="364"/>
        <v/>
      </c>
      <c r="CQ747" s="84">
        <f>IFERROR(FIND("POLÍCIA CIVIL",consulta_completa__11[[#This Row],[14 - Inst. Atuando no Local]]),0)</f>
        <v>0</v>
      </c>
      <c r="CR747" s="84" t="str">
        <f t="shared" si="365"/>
        <v/>
      </c>
      <c r="CS747" s="84">
        <f>IFERROR(FIND("MARINHA DO BRASIL",consulta_completa__11[[#This Row],[14 - Inst. Atuando no Local]]),0)</f>
        <v>0</v>
      </c>
      <c r="CT747" s="84" t="str">
        <f t="shared" si="366"/>
        <v/>
      </c>
      <c r="CU747" s="84">
        <f>IFERROR(FIND("EMPRESA ESPECIALIZADA EM ATENDIMENTO",consulta_completa__11[[#This Row],[14 - Inst. Atuando no Local]]),0)</f>
        <v>0</v>
      </c>
      <c r="CV747" s="84" t="str">
        <f t="shared" si="367"/>
        <v/>
      </c>
      <c r="CW747" s="84">
        <f>IFERROR(FIND("IBAMA",consulta_completa__11[[#This Row],[14 - Inst. Atuando no Local]]),0)</f>
        <v>0</v>
      </c>
      <c r="CX747" s="84" t="str">
        <f t="shared" si="368"/>
        <v/>
      </c>
      <c r="CY747" s="84" t="str">
        <f>IF(consulta_completa__11[[#This Row],[14 - Inst. Atuando no Local]]="","X","")</f>
        <v/>
      </c>
      <c r="CZ747" s="84">
        <f>IFERROR(FIND("OUTRA (S)",consulta_completa__11[[#This Row],[14 - Inst. Atuando no Local]]),0)</f>
        <v>0</v>
      </c>
      <c r="DA747" s="84" t="str">
        <f t="shared" si="369"/>
        <v/>
      </c>
      <c r="DB747" s="35" t="str">
        <f t="shared" si="370"/>
        <v>Sim</v>
      </c>
      <c r="DC747" s="35" t="str">
        <f t="shared" si="371"/>
        <v>Não</v>
      </c>
      <c r="DD747" s="35" t="str">
        <f t="shared" si="372"/>
        <v>Sim</v>
      </c>
      <c r="DE747" s="87" t="str">
        <f t="shared" si="343"/>
        <v/>
      </c>
    </row>
    <row r="748" spans="1:109">
      <c r="A748" s="14">
        <v>2025101761247</v>
      </c>
      <c r="B748" s="1">
        <v>45945</v>
      </c>
      <c r="C748" t="s">
        <v>6457</v>
      </c>
      <c r="D748" t="s">
        <v>998</v>
      </c>
      <c r="E748" t="s">
        <v>286</v>
      </c>
      <c r="F748" t="s">
        <v>453</v>
      </c>
      <c r="G748" t="s">
        <v>113</v>
      </c>
      <c r="H748" t="s">
        <v>114</v>
      </c>
      <c r="I748" t="s">
        <v>114</v>
      </c>
      <c r="J748" t="s">
        <v>6458</v>
      </c>
      <c r="K748" t="s">
        <v>113</v>
      </c>
      <c r="L748" t="s">
        <v>113</v>
      </c>
      <c r="M748" t="s">
        <v>810</v>
      </c>
      <c r="N748" t="s">
        <v>141</v>
      </c>
      <c r="O748" t="s">
        <v>239</v>
      </c>
      <c r="P748" t="s">
        <v>121</v>
      </c>
      <c r="Q748" t="s">
        <v>167</v>
      </c>
      <c r="R748" t="s">
        <v>123</v>
      </c>
      <c r="S748" t="s">
        <v>113</v>
      </c>
      <c r="T748" t="s">
        <v>6459</v>
      </c>
      <c r="U748" t="s">
        <v>6460</v>
      </c>
      <c r="V748" t="s">
        <v>6461</v>
      </c>
      <c r="Y748" t="b">
        <v>1</v>
      </c>
      <c r="Z748" t="s">
        <v>6462</v>
      </c>
      <c r="AA748" t="s">
        <v>6463</v>
      </c>
      <c r="AB748" t="s">
        <v>113</v>
      </c>
      <c r="AC748" t="s">
        <v>113</v>
      </c>
      <c r="AE748" t="s">
        <v>6464</v>
      </c>
      <c r="AF748" t="s">
        <v>113</v>
      </c>
      <c r="AG748" t="s">
        <v>113</v>
      </c>
      <c r="AH748" t="s">
        <v>131</v>
      </c>
      <c r="AI748" t="s">
        <v>131</v>
      </c>
      <c r="AJ748" t="s">
        <v>131</v>
      </c>
      <c r="AK748" t="s">
        <v>6465</v>
      </c>
      <c r="AL748" t="s">
        <v>6466</v>
      </c>
      <c r="AM748" t="s">
        <v>2087</v>
      </c>
      <c r="AN748" t="s">
        <v>265</v>
      </c>
      <c r="AO748" t="s">
        <v>266</v>
      </c>
      <c r="AQ748" t="s">
        <v>2088</v>
      </c>
      <c r="AR748" t="s">
        <v>113</v>
      </c>
      <c r="AS748" t="s">
        <v>113</v>
      </c>
      <c r="AT748" t="s">
        <v>113</v>
      </c>
      <c r="AU748" t="s">
        <v>113</v>
      </c>
      <c r="AW748" t="s">
        <v>113</v>
      </c>
      <c r="AX748" s="82">
        <f>IFERROR(FIND("Óbitos/feridos",consulta_completa__11[[#This Row],[13 - Ocorrências/Ambientes Atingidos]]),0)</f>
        <v>0</v>
      </c>
      <c r="AY748" s="83" t="str">
        <f t="shared" si="344"/>
        <v/>
      </c>
      <c r="AZ748" s="82">
        <f>IFERROR(FIND("População afetada/evacuada",consulta_completa__11[[#This Row],[13 - Ocorrências/Ambientes Atingidos]]),0)</f>
        <v>0</v>
      </c>
      <c r="BA748" s="82" t="str">
        <f t="shared" si="345"/>
        <v/>
      </c>
      <c r="BB748" s="82">
        <f>IFERROR(FIND("Suspensão de abastecimento de água",consulta_completa__11[[#This Row],[13 - Ocorrências/Ambientes Atingidos]]),0)</f>
        <v>0</v>
      </c>
      <c r="BC748" s="83" t="str">
        <f t="shared" si="373"/>
        <v/>
      </c>
      <c r="BD748" s="82">
        <f>IFERROR(FIND("Rio/córrego",consulta_completa__11[[#This Row],[13 - Ocorrências/Ambientes Atingidos]]),0)</f>
        <v>1</v>
      </c>
      <c r="BE748" s="83" t="str">
        <f t="shared" si="346"/>
        <v>X</v>
      </c>
      <c r="BF748" s="82">
        <f>IFERROR(FIND("Lago",consulta_completa__11[[#This Row],[13 - Ocorrências/Ambientes Atingidos]]),0)</f>
        <v>0</v>
      </c>
      <c r="BG748" s="83" t="str">
        <f t="shared" si="347"/>
        <v/>
      </c>
      <c r="BH748" s="82">
        <f>IFERROR(FIND("Mar",consulta_completa__11[[#This Row],[13 - Ocorrências/Ambientes Atingidos]]),0)</f>
        <v>0</v>
      </c>
      <c r="BI748" s="83" t="str">
        <f t="shared" si="348"/>
        <v/>
      </c>
      <c r="BJ748" s="82">
        <f>IFERROR(FIND("Praia",consulta_completa__11[[#This Row],[13 - Ocorrências/Ambientes Atingidos]]),0)</f>
        <v>0</v>
      </c>
      <c r="BK748" s="83" t="str">
        <f t="shared" si="349"/>
        <v/>
      </c>
      <c r="BL748" s="82">
        <f>IFERROR(FIND("Solo",consulta_completa__11[[#This Row],[13 - Ocorrências/Ambientes Atingidos]]),0)</f>
        <v>14</v>
      </c>
      <c r="BM748" s="83" t="str">
        <f t="shared" si="350"/>
        <v>X</v>
      </c>
      <c r="BN748" s="82">
        <f>IFERROR(FIND("Águas subterrâneas",consulta_completa__11[[#This Row],[13 - Ocorrências/Ambientes Atingidos]]),0)</f>
        <v>0</v>
      </c>
      <c r="BO748" s="83" t="str">
        <f t="shared" si="351"/>
        <v/>
      </c>
      <c r="BP748" s="82">
        <f>IFERROR(FIND("Atmosfera",consulta_completa__11[[#This Row],[13 - Ocorrências/Ambientes Atingidos]]),0)</f>
        <v>0</v>
      </c>
      <c r="BQ748" s="83" t="str">
        <f t="shared" si="352"/>
        <v/>
      </c>
      <c r="BR748" s="82">
        <f>IFERROR(FIND("Flora",consulta_completa__11[[#This Row],[13 - Ocorrências/Ambientes Atingidos]]),0)</f>
        <v>0</v>
      </c>
      <c r="BS748" s="83" t="str">
        <f t="shared" si="353"/>
        <v/>
      </c>
      <c r="BT748" s="82">
        <f>IFERROR(FIND("Fauna",consulta_completa__11[[#This Row],[13 - Ocorrências/Ambientes Atingidos]]),0)</f>
        <v>0</v>
      </c>
      <c r="BU748" s="83" t="str">
        <f t="shared" si="354"/>
        <v/>
      </c>
      <c r="BV748" s="82">
        <f>IFERROR(FIND("UC federal",consulta_completa__11[[#This Row],[13 - Ocorrências/Ambientes Atingidos]]),0)</f>
        <v>0</v>
      </c>
      <c r="BW748" s="83" t="str">
        <f t="shared" si="355"/>
        <v/>
      </c>
      <c r="BX748" s="82">
        <f>IFERROR(FIND("UC estadual/municipal",consulta_completa__11[[#This Row],[13 - Ocorrências/Ambientes Atingidos]]),0)</f>
        <v>0</v>
      </c>
      <c r="BY748" s="83" t="str">
        <f t="shared" si="356"/>
        <v/>
      </c>
      <c r="BZ748" s="82">
        <f>IFERROR(FIND("Outro(s)",consulta_completa__11[[#This Row],[13 - Ocorrências/Ambientes Atingidos]]),0)</f>
        <v>0</v>
      </c>
      <c r="CA748" s="83" t="str">
        <f t="shared" si="357"/>
        <v/>
      </c>
      <c r="CB748" s="82">
        <f>IFERROR(FIND("Sem dano",consulta_completa__11[[#This Row],[13 - Ocorrências/Ambientes Atingidos]]),0)</f>
        <v>0</v>
      </c>
      <c r="CC748" s="83" t="str">
        <f t="shared" si="358"/>
        <v/>
      </c>
      <c r="CD748" s="82" t="str">
        <f>IF(consulta_completa__11[[#This Row],[13 - Ocorrências/Ambientes Atingidos]]="","X","")</f>
        <v/>
      </c>
      <c r="CE748" s="84">
        <f>IFERROR(FIND("IBAMA",consulta_completa__11[[#This Row],[14 - Inst. Atuando no Local]]),0)</f>
        <v>0</v>
      </c>
      <c r="CF748" s="84" t="str">
        <f t="shared" si="359"/>
        <v/>
      </c>
      <c r="CG748" s="84">
        <f>IFERROR(FIND("OEMA",consulta_completa__11[[#This Row],[14 - Inst. Atuando no Local]]),0)</f>
        <v>0</v>
      </c>
      <c r="CH748" s="84" t="str">
        <f t="shared" si="360"/>
        <v/>
      </c>
      <c r="CI748" s="84">
        <f>IFERROR(FIND("DEFESA CIVIL",consulta_completa__11[[#This Row],[14 - Inst. Atuando no Local]]),0)</f>
        <v>0</v>
      </c>
      <c r="CJ748" s="84" t="str">
        <f t="shared" si="361"/>
        <v/>
      </c>
      <c r="CK748" s="84">
        <f>IFERROR(FIND("CORPO DE BOMBEIROS",consulta_completa__11[[#This Row],[14 - Inst. Atuando no Local]]),0)</f>
        <v>0</v>
      </c>
      <c r="CL748" s="84" t="str">
        <f t="shared" si="362"/>
        <v/>
      </c>
      <c r="CM748" s="84">
        <f>IFERROR(FIND("POLÍCIA RODOVIÁRIA",consulta_completa__11[[#This Row],[14 - Inst. Atuando no Local]]),0)</f>
        <v>0</v>
      </c>
      <c r="CN748" s="84" t="str">
        <f t="shared" si="363"/>
        <v/>
      </c>
      <c r="CO748" s="84">
        <f>IFERROR(FIND("POLÍCIA MILITAR",consulta_completa__11[[#This Row],[14 - Inst. Atuando no Local]]),0)</f>
        <v>0</v>
      </c>
      <c r="CP748" s="84" t="str">
        <f t="shared" si="364"/>
        <v/>
      </c>
      <c r="CQ748" s="84">
        <f>IFERROR(FIND("POLÍCIA CIVIL",consulta_completa__11[[#This Row],[14 - Inst. Atuando no Local]]),0)</f>
        <v>0</v>
      </c>
      <c r="CR748" s="84" t="str">
        <f t="shared" si="365"/>
        <v/>
      </c>
      <c r="CS748" s="84">
        <f>IFERROR(FIND("MARINHA DO BRASIL",consulta_completa__11[[#This Row],[14 - Inst. Atuando no Local]]),0)</f>
        <v>0</v>
      </c>
      <c r="CT748" s="84" t="str">
        <f t="shared" si="366"/>
        <v/>
      </c>
      <c r="CU748" s="84">
        <f>IFERROR(FIND("EMPRESA ESPECIALIZADA EM ATENDIMENTO",consulta_completa__11[[#This Row],[14 - Inst. Atuando no Local]]),0)</f>
        <v>0</v>
      </c>
      <c r="CV748" s="84" t="str">
        <f t="shared" si="367"/>
        <v/>
      </c>
      <c r="CW748" s="84">
        <f>IFERROR(FIND("IBAMA",consulta_completa__11[[#This Row],[14 - Inst. Atuando no Local]]),0)</f>
        <v>0</v>
      </c>
      <c r="CX748" s="84" t="str">
        <f t="shared" si="368"/>
        <v/>
      </c>
      <c r="CY748" s="84" t="str">
        <f>IF(consulta_completa__11[[#This Row],[14 - Inst. Atuando no Local]]="","X","")</f>
        <v/>
      </c>
      <c r="CZ748" s="84">
        <f>IFERROR(FIND("OUTRA (S)",consulta_completa__11[[#This Row],[14 - Inst. Atuando no Local]]),0)</f>
        <v>0</v>
      </c>
      <c r="DA748" s="84" t="str">
        <f t="shared" si="369"/>
        <v/>
      </c>
      <c r="DB748" s="35" t="str">
        <f t="shared" si="370"/>
        <v>Sim</v>
      </c>
      <c r="DC748" s="35" t="str">
        <f t="shared" si="371"/>
        <v>Não</v>
      </c>
      <c r="DD748" s="35" t="str">
        <f t="shared" si="372"/>
        <v>Sim</v>
      </c>
      <c r="DE748" s="87" t="str">
        <f t="shared" si="343"/>
        <v/>
      </c>
    </row>
    <row r="749" spans="1:109">
      <c r="A749" s="14">
        <v>2025101754058</v>
      </c>
      <c r="B749" s="1">
        <v>45946</v>
      </c>
      <c r="C749" t="s">
        <v>6467</v>
      </c>
      <c r="D749" t="s">
        <v>2856</v>
      </c>
      <c r="E749" t="s">
        <v>162</v>
      </c>
      <c r="F749" t="s">
        <v>139</v>
      </c>
      <c r="G749" t="s">
        <v>113</v>
      </c>
      <c r="H749" t="s">
        <v>114</v>
      </c>
      <c r="I749" t="s">
        <v>114</v>
      </c>
      <c r="J749" t="s">
        <v>2857</v>
      </c>
      <c r="K749" t="s">
        <v>113</v>
      </c>
      <c r="L749" t="s">
        <v>113</v>
      </c>
      <c r="M749" t="s">
        <v>140</v>
      </c>
      <c r="N749" t="s">
        <v>141</v>
      </c>
      <c r="O749" t="s">
        <v>239</v>
      </c>
      <c r="P749" t="s">
        <v>142</v>
      </c>
      <c r="Q749" t="s">
        <v>230</v>
      </c>
      <c r="R749" t="s">
        <v>123</v>
      </c>
      <c r="S749" t="s">
        <v>113</v>
      </c>
      <c r="T749" t="s">
        <v>113</v>
      </c>
      <c r="U749" t="s">
        <v>6468</v>
      </c>
      <c r="V749" t="s">
        <v>6469</v>
      </c>
      <c r="Z749" t="s">
        <v>113</v>
      </c>
      <c r="AA749" t="s">
        <v>113</v>
      </c>
      <c r="AB749" t="s">
        <v>1820</v>
      </c>
      <c r="AC749" t="s">
        <v>1821</v>
      </c>
      <c r="AD749">
        <v>1</v>
      </c>
      <c r="AE749" t="s">
        <v>6470</v>
      </c>
      <c r="AF749" t="s">
        <v>113</v>
      </c>
      <c r="AG749" t="s">
        <v>113</v>
      </c>
      <c r="AH749" t="s">
        <v>131</v>
      </c>
      <c r="AI749" t="s">
        <v>131</v>
      </c>
      <c r="AJ749" t="s">
        <v>132</v>
      </c>
      <c r="AK749" t="s">
        <v>113</v>
      </c>
      <c r="AL749" t="s">
        <v>6471</v>
      </c>
      <c r="AM749" t="s">
        <v>2087</v>
      </c>
      <c r="AN749" t="s">
        <v>265</v>
      </c>
      <c r="AO749" t="s">
        <v>266</v>
      </c>
      <c r="AQ749" t="s">
        <v>2088</v>
      </c>
      <c r="AR749" t="s">
        <v>113</v>
      </c>
      <c r="AS749" t="s">
        <v>113</v>
      </c>
      <c r="AT749" t="s">
        <v>113</v>
      </c>
      <c r="AU749" t="s">
        <v>113</v>
      </c>
      <c r="AW749" t="s">
        <v>113</v>
      </c>
      <c r="AX749" s="82">
        <f>IFERROR(FIND("Óbitos/feridos",consulta_completa__11[[#This Row],[13 - Ocorrências/Ambientes Atingidos]]),0)</f>
        <v>0</v>
      </c>
      <c r="AY749" s="83" t="str">
        <f t="shared" si="344"/>
        <v/>
      </c>
      <c r="AZ749" s="82">
        <f>IFERROR(FIND("População afetada/evacuada",consulta_completa__11[[#This Row],[13 - Ocorrências/Ambientes Atingidos]]),0)</f>
        <v>0</v>
      </c>
      <c r="BA749" s="82" t="str">
        <f t="shared" si="345"/>
        <v/>
      </c>
      <c r="BB749" s="82">
        <f>IFERROR(FIND("Suspensão de abastecimento de água",consulta_completa__11[[#This Row],[13 - Ocorrências/Ambientes Atingidos]]),0)</f>
        <v>0</v>
      </c>
      <c r="BC749" s="83" t="str">
        <f t="shared" si="373"/>
        <v/>
      </c>
      <c r="BD749" s="82">
        <f>IFERROR(FIND("Rio/córrego",consulta_completa__11[[#This Row],[13 - Ocorrências/Ambientes Atingidos]]),0)</f>
        <v>0</v>
      </c>
      <c r="BE749" s="83" t="str">
        <f t="shared" si="346"/>
        <v/>
      </c>
      <c r="BF749" s="82">
        <f>IFERROR(FIND("Lago",consulta_completa__11[[#This Row],[13 - Ocorrências/Ambientes Atingidos]]),0)</f>
        <v>0</v>
      </c>
      <c r="BG749" s="83" t="str">
        <f t="shared" si="347"/>
        <v/>
      </c>
      <c r="BH749" s="82">
        <f>IFERROR(FIND("Mar",consulta_completa__11[[#This Row],[13 - Ocorrências/Ambientes Atingidos]]),0)</f>
        <v>0</v>
      </c>
      <c r="BI749" s="83" t="str">
        <f t="shared" si="348"/>
        <v/>
      </c>
      <c r="BJ749" s="82">
        <f>IFERROR(FIND("Praia",consulta_completa__11[[#This Row],[13 - Ocorrências/Ambientes Atingidos]]),0)</f>
        <v>0</v>
      </c>
      <c r="BK749" s="83" t="str">
        <f t="shared" si="349"/>
        <v/>
      </c>
      <c r="BL749" s="82">
        <f>IFERROR(FIND("Solo",consulta_completa__11[[#This Row],[13 - Ocorrências/Ambientes Atingidos]]),0)</f>
        <v>1</v>
      </c>
      <c r="BM749" s="83" t="str">
        <f t="shared" si="350"/>
        <v>X</v>
      </c>
      <c r="BN749" s="82">
        <f>IFERROR(FIND("Águas subterrâneas",consulta_completa__11[[#This Row],[13 - Ocorrências/Ambientes Atingidos]]),0)</f>
        <v>0</v>
      </c>
      <c r="BO749" s="83" t="str">
        <f t="shared" si="351"/>
        <v/>
      </c>
      <c r="BP749" s="82">
        <f>IFERROR(FIND("Atmosfera",consulta_completa__11[[#This Row],[13 - Ocorrências/Ambientes Atingidos]]),0)</f>
        <v>0</v>
      </c>
      <c r="BQ749" s="83" t="str">
        <f t="shared" si="352"/>
        <v/>
      </c>
      <c r="BR749" s="82">
        <f>IFERROR(FIND("Flora",consulta_completa__11[[#This Row],[13 - Ocorrências/Ambientes Atingidos]]),0)</f>
        <v>0</v>
      </c>
      <c r="BS749" s="83" t="str">
        <f t="shared" si="353"/>
        <v/>
      </c>
      <c r="BT749" s="82">
        <f>IFERROR(FIND("Fauna",consulta_completa__11[[#This Row],[13 - Ocorrências/Ambientes Atingidos]]),0)</f>
        <v>0</v>
      </c>
      <c r="BU749" s="83" t="str">
        <f t="shared" si="354"/>
        <v/>
      </c>
      <c r="BV749" s="82">
        <f>IFERROR(FIND("UC federal",consulta_completa__11[[#This Row],[13 - Ocorrências/Ambientes Atingidos]]),0)</f>
        <v>0</v>
      </c>
      <c r="BW749" s="83" t="str">
        <f t="shared" si="355"/>
        <v/>
      </c>
      <c r="BX749" s="82">
        <f>IFERROR(FIND("UC estadual/municipal",consulta_completa__11[[#This Row],[13 - Ocorrências/Ambientes Atingidos]]),0)</f>
        <v>0</v>
      </c>
      <c r="BY749" s="83" t="str">
        <f t="shared" si="356"/>
        <v/>
      </c>
      <c r="BZ749" s="82">
        <f>IFERROR(FIND("Outro(s)",consulta_completa__11[[#This Row],[13 - Ocorrências/Ambientes Atingidos]]),0)</f>
        <v>0</v>
      </c>
      <c r="CA749" s="83" t="str">
        <f t="shared" si="357"/>
        <v/>
      </c>
      <c r="CB749" s="82">
        <f>IFERROR(FIND("Sem dano",consulta_completa__11[[#This Row],[13 - Ocorrências/Ambientes Atingidos]]),0)</f>
        <v>0</v>
      </c>
      <c r="CC749" s="83" t="str">
        <f t="shared" si="358"/>
        <v/>
      </c>
      <c r="CD749" s="82" t="str">
        <f>IF(consulta_completa__11[[#This Row],[13 - Ocorrências/Ambientes Atingidos]]="","X","")</f>
        <v/>
      </c>
      <c r="CE749" s="84">
        <f>IFERROR(FIND("IBAMA",consulta_completa__11[[#This Row],[14 - Inst. Atuando no Local]]),0)</f>
        <v>0</v>
      </c>
      <c r="CF749" s="84" t="str">
        <f t="shared" si="359"/>
        <v/>
      </c>
      <c r="CG749" s="84">
        <f>IFERROR(FIND("OEMA",consulta_completa__11[[#This Row],[14 - Inst. Atuando no Local]]),0)</f>
        <v>0</v>
      </c>
      <c r="CH749" s="84" t="str">
        <f t="shared" si="360"/>
        <v/>
      </c>
      <c r="CI749" s="84">
        <f>IFERROR(FIND("DEFESA CIVIL",consulta_completa__11[[#This Row],[14 - Inst. Atuando no Local]]),0)</f>
        <v>0</v>
      </c>
      <c r="CJ749" s="84" t="str">
        <f t="shared" si="361"/>
        <v/>
      </c>
      <c r="CK749" s="84">
        <f>IFERROR(FIND("CORPO DE BOMBEIROS",consulta_completa__11[[#This Row],[14 - Inst. Atuando no Local]]),0)</f>
        <v>0</v>
      </c>
      <c r="CL749" s="84" t="str">
        <f t="shared" si="362"/>
        <v/>
      </c>
      <c r="CM749" s="84">
        <f>IFERROR(FIND("POLÍCIA RODOVIÁRIA",consulta_completa__11[[#This Row],[14 - Inst. Atuando no Local]]),0)</f>
        <v>0</v>
      </c>
      <c r="CN749" s="84" t="str">
        <f t="shared" si="363"/>
        <v/>
      </c>
      <c r="CO749" s="84">
        <f>IFERROR(FIND("POLÍCIA MILITAR",consulta_completa__11[[#This Row],[14 - Inst. Atuando no Local]]),0)</f>
        <v>0</v>
      </c>
      <c r="CP749" s="84" t="str">
        <f t="shared" si="364"/>
        <v/>
      </c>
      <c r="CQ749" s="84">
        <f>IFERROR(FIND("POLÍCIA CIVIL",consulta_completa__11[[#This Row],[14 - Inst. Atuando no Local]]),0)</f>
        <v>0</v>
      </c>
      <c r="CR749" s="84" t="str">
        <f t="shared" si="365"/>
        <v/>
      </c>
      <c r="CS749" s="84">
        <f>IFERROR(FIND("MARINHA DO BRASIL",consulta_completa__11[[#This Row],[14 - Inst. Atuando no Local]]),0)</f>
        <v>0</v>
      </c>
      <c r="CT749" s="84" t="str">
        <f t="shared" si="366"/>
        <v/>
      </c>
      <c r="CU749" s="84">
        <f>IFERROR(FIND("EMPRESA ESPECIALIZADA EM ATENDIMENTO",consulta_completa__11[[#This Row],[14 - Inst. Atuando no Local]]),0)</f>
        <v>0</v>
      </c>
      <c r="CV749" s="84" t="str">
        <f t="shared" si="367"/>
        <v/>
      </c>
      <c r="CW749" s="84">
        <f>IFERROR(FIND("IBAMA",consulta_completa__11[[#This Row],[14 - Inst. Atuando no Local]]),0)</f>
        <v>0</v>
      </c>
      <c r="CX749" s="84" t="str">
        <f t="shared" si="368"/>
        <v/>
      </c>
      <c r="CY749" s="84" t="str">
        <f>IF(consulta_completa__11[[#This Row],[14 - Inst. Atuando no Local]]="","X","")</f>
        <v/>
      </c>
      <c r="CZ749" s="84">
        <f>IFERROR(FIND("OUTRA (S)",consulta_completa__11[[#This Row],[14 - Inst. Atuando no Local]]),0)</f>
        <v>0</v>
      </c>
      <c r="DA749" s="84" t="str">
        <f t="shared" si="369"/>
        <v/>
      </c>
      <c r="DB749" s="35" t="str">
        <f t="shared" si="370"/>
        <v>Sim</v>
      </c>
      <c r="DC749" s="35" t="str">
        <f t="shared" si="371"/>
        <v>Não</v>
      </c>
      <c r="DD749" s="35" t="str">
        <f t="shared" si="372"/>
        <v>Sim</v>
      </c>
      <c r="DE749" s="87" t="str">
        <f t="shared" si="343"/>
        <v/>
      </c>
    </row>
    <row r="750" spans="1:109">
      <c r="A750" s="14">
        <v>2025101757606</v>
      </c>
      <c r="B750" s="1">
        <v>45946</v>
      </c>
      <c r="C750" t="s">
        <v>6472</v>
      </c>
      <c r="D750" t="s">
        <v>161</v>
      </c>
      <c r="E750" t="s">
        <v>162</v>
      </c>
      <c r="F750" t="s">
        <v>163</v>
      </c>
      <c r="G750" t="s">
        <v>113</v>
      </c>
      <c r="H750" t="s">
        <v>114</v>
      </c>
      <c r="I750" t="s">
        <v>114</v>
      </c>
      <c r="J750" t="s">
        <v>3440</v>
      </c>
      <c r="K750" t="s">
        <v>113</v>
      </c>
      <c r="L750" t="s">
        <v>113</v>
      </c>
      <c r="M750" t="s">
        <v>140</v>
      </c>
      <c r="N750" t="s">
        <v>141</v>
      </c>
      <c r="O750" t="s">
        <v>239</v>
      </c>
      <c r="P750" t="s">
        <v>142</v>
      </c>
      <c r="Q750" t="s">
        <v>230</v>
      </c>
      <c r="R750" t="s">
        <v>123</v>
      </c>
      <c r="S750" t="s">
        <v>113</v>
      </c>
      <c r="T750" t="s">
        <v>6473</v>
      </c>
      <c r="U750" t="s">
        <v>2529</v>
      </c>
      <c r="V750" t="s">
        <v>3440</v>
      </c>
      <c r="Z750" t="s">
        <v>6474</v>
      </c>
      <c r="AA750" t="s">
        <v>6475</v>
      </c>
      <c r="AB750" t="s">
        <v>5132</v>
      </c>
      <c r="AC750" t="s">
        <v>113</v>
      </c>
      <c r="AD750">
        <v>1</v>
      </c>
      <c r="AE750" t="s">
        <v>6476</v>
      </c>
      <c r="AF750" t="s">
        <v>113</v>
      </c>
      <c r="AG750" t="s">
        <v>113</v>
      </c>
      <c r="AH750" t="s">
        <v>131</v>
      </c>
      <c r="AI750" t="s">
        <v>131</v>
      </c>
      <c r="AJ750" t="s">
        <v>132</v>
      </c>
      <c r="AK750" t="s">
        <v>113</v>
      </c>
      <c r="AL750" t="s">
        <v>6477</v>
      </c>
      <c r="AM750" t="s">
        <v>2087</v>
      </c>
      <c r="AN750" t="s">
        <v>265</v>
      </c>
      <c r="AO750" t="s">
        <v>266</v>
      </c>
      <c r="AQ750" t="s">
        <v>2088</v>
      </c>
      <c r="AR750" t="s">
        <v>113</v>
      </c>
      <c r="AS750" t="s">
        <v>113</v>
      </c>
      <c r="AT750" t="s">
        <v>113</v>
      </c>
      <c r="AU750" t="s">
        <v>113</v>
      </c>
      <c r="AW750" t="s">
        <v>113</v>
      </c>
      <c r="AX750" s="82">
        <f>IFERROR(FIND("Óbitos/feridos",consulta_completa__11[[#This Row],[13 - Ocorrências/Ambientes Atingidos]]),0)</f>
        <v>0</v>
      </c>
      <c r="AY750" s="83" t="str">
        <f t="shared" si="344"/>
        <v/>
      </c>
      <c r="AZ750" s="82">
        <f>IFERROR(FIND("População afetada/evacuada",consulta_completa__11[[#This Row],[13 - Ocorrências/Ambientes Atingidos]]),0)</f>
        <v>0</v>
      </c>
      <c r="BA750" s="82" t="str">
        <f t="shared" si="345"/>
        <v/>
      </c>
      <c r="BB750" s="82">
        <f>IFERROR(FIND("Suspensão de abastecimento de água",consulta_completa__11[[#This Row],[13 - Ocorrências/Ambientes Atingidos]]),0)</f>
        <v>0</v>
      </c>
      <c r="BC750" s="83" t="str">
        <f t="shared" si="373"/>
        <v/>
      </c>
      <c r="BD750" s="82">
        <f>IFERROR(FIND("Rio/córrego",consulta_completa__11[[#This Row],[13 - Ocorrências/Ambientes Atingidos]]),0)</f>
        <v>0</v>
      </c>
      <c r="BE750" s="83" t="str">
        <f t="shared" si="346"/>
        <v/>
      </c>
      <c r="BF750" s="82">
        <f>IFERROR(FIND("Lago",consulta_completa__11[[#This Row],[13 - Ocorrências/Ambientes Atingidos]]),0)</f>
        <v>0</v>
      </c>
      <c r="BG750" s="83" t="str">
        <f t="shared" si="347"/>
        <v/>
      </c>
      <c r="BH750" s="82">
        <f>IFERROR(FIND("Mar",consulta_completa__11[[#This Row],[13 - Ocorrências/Ambientes Atingidos]]),0)</f>
        <v>0</v>
      </c>
      <c r="BI750" s="83" t="str">
        <f t="shared" si="348"/>
        <v/>
      </c>
      <c r="BJ750" s="82">
        <f>IFERROR(FIND("Praia",consulta_completa__11[[#This Row],[13 - Ocorrências/Ambientes Atingidos]]),0)</f>
        <v>0</v>
      </c>
      <c r="BK750" s="83" t="str">
        <f t="shared" si="349"/>
        <v/>
      </c>
      <c r="BL750" s="82">
        <f>IFERROR(FIND("Solo",consulta_completa__11[[#This Row],[13 - Ocorrências/Ambientes Atingidos]]),0)</f>
        <v>1</v>
      </c>
      <c r="BM750" s="83" t="str">
        <f t="shared" si="350"/>
        <v>X</v>
      </c>
      <c r="BN750" s="82">
        <f>IFERROR(FIND("Águas subterrâneas",consulta_completa__11[[#This Row],[13 - Ocorrências/Ambientes Atingidos]]),0)</f>
        <v>0</v>
      </c>
      <c r="BO750" s="83" t="str">
        <f t="shared" si="351"/>
        <v/>
      </c>
      <c r="BP750" s="82">
        <f>IFERROR(FIND("Atmosfera",consulta_completa__11[[#This Row],[13 - Ocorrências/Ambientes Atingidos]]),0)</f>
        <v>0</v>
      </c>
      <c r="BQ750" s="83" t="str">
        <f t="shared" si="352"/>
        <v/>
      </c>
      <c r="BR750" s="82">
        <f>IFERROR(FIND("Flora",consulta_completa__11[[#This Row],[13 - Ocorrências/Ambientes Atingidos]]),0)</f>
        <v>0</v>
      </c>
      <c r="BS750" s="83" t="str">
        <f t="shared" si="353"/>
        <v/>
      </c>
      <c r="BT750" s="82">
        <f>IFERROR(FIND("Fauna",consulta_completa__11[[#This Row],[13 - Ocorrências/Ambientes Atingidos]]),0)</f>
        <v>0</v>
      </c>
      <c r="BU750" s="83" t="str">
        <f t="shared" si="354"/>
        <v/>
      </c>
      <c r="BV750" s="82">
        <f>IFERROR(FIND("UC federal",consulta_completa__11[[#This Row],[13 - Ocorrências/Ambientes Atingidos]]),0)</f>
        <v>0</v>
      </c>
      <c r="BW750" s="83" t="str">
        <f t="shared" si="355"/>
        <v/>
      </c>
      <c r="BX750" s="82">
        <f>IFERROR(FIND("UC estadual/municipal",consulta_completa__11[[#This Row],[13 - Ocorrências/Ambientes Atingidos]]),0)</f>
        <v>0</v>
      </c>
      <c r="BY750" s="83" t="str">
        <f t="shared" si="356"/>
        <v/>
      </c>
      <c r="BZ750" s="82">
        <f>IFERROR(FIND("Outro(s)",consulta_completa__11[[#This Row],[13 - Ocorrências/Ambientes Atingidos]]),0)</f>
        <v>0</v>
      </c>
      <c r="CA750" s="83" t="str">
        <f t="shared" si="357"/>
        <v/>
      </c>
      <c r="CB750" s="82">
        <f>IFERROR(FIND("Sem dano",consulta_completa__11[[#This Row],[13 - Ocorrências/Ambientes Atingidos]]),0)</f>
        <v>0</v>
      </c>
      <c r="CC750" s="83" t="str">
        <f t="shared" si="358"/>
        <v/>
      </c>
      <c r="CD750" s="82" t="str">
        <f>IF(consulta_completa__11[[#This Row],[13 - Ocorrências/Ambientes Atingidos]]="","X","")</f>
        <v/>
      </c>
      <c r="CE750" s="84">
        <f>IFERROR(FIND("IBAMA",consulta_completa__11[[#This Row],[14 - Inst. Atuando no Local]]),0)</f>
        <v>0</v>
      </c>
      <c r="CF750" s="84" t="str">
        <f t="shared" si="359"/>
        <v/>
      </c>
      <c r="CG750" s="84">
        <f>IFERROR(FIND("OEMA",consulta_completa__11[[#This Row],[14 - Inst. Atuando no Local]]),0)</f>
        <v>0</v>
      </c>
      <c r="CH750" s="84" t="str">
        <f t="shared" si="360"/>
        <v/>
      </c>
      <c r="CI750" s="84">
        <f>IFERROR(FIND("DEFESA CIVIL",consulta_completa__11[[#This Row],[14 - Inst. Atuando no Local]]),0)</f>
        <v>0</v>
      </c>
      <c r="CJ750" s="84" t="str">
        <f t="shared" si="361"/>
        <v/>
      </c>
      <c r="CK750" s="84">
        <f>IFERROR(FIND("CORPO DE BOMBEIROS",consulta_completa__11[[#This Row],[14 - Inst. Atuando no Local]]),0)</f>
        <v>0</v>
      </c>
      <c r="CL750" s="84" t="str">
        <f t="shared" si="362"/>
        <v/>
      </c>
      <c r="CM750" s="84">
        <f>IFERROR(FIND("POLÍCIA RODOVIÁRIA",consulta_completa__11[[#This Row],[14 - Inst. Atuando no Local]]),0)</f>
        <v>0</v>
      </c>
      <c r="CN750" s="84" t="str">
        <f t="shared" si="363"/>
        <v/>
      </c>
      <c r="CO750" s="84">
        <f>IFERROR(FIND("POLÍCIA MILITAR",consulta_completa__11[[#This Row],[14 - Inst. Atuando no Local]]),0)</f>
        <v>0</v>
      </c>
      <c r="CP750" s="84" t="str">
        <f t="shared" si="364"/>
        <v/>
      </c>
      <c r="CQ750" s="84">
        <f>IFERROR(FIND("POLÍCIA CIVIL",consulta_completa__11[[#This Row],[14 - Inst. Atuando no Local]]),0)</f>
        <v>0</v>
      </c>
      <c r="CR750" s="84" t="str">
        <f t="shared" si="365"/>
        <v/>
      </c>
      <c r="CS750" s="84">
        <f>IFERROR(FIND("MARINHA DO BRASIL",consulta_completa__11[[#This Row],[14 - Inst. Atuando no Local]]),0)</f>
        <v>0</v>
      </c>
      <c r="CT750" s="84" t="str">
        <f t="shared" si="366"/>
        <v/>
      </c>
      <c r="CU750" s="84">
        <f>IFERROR(FIND("EMPRESA ESPECIALIZADA EM ATENDIMENTO",consulta_completa__11[[#This Row],[14 - Inst. Atuando no Local]]),0)</f>
        <v>0</v>
      </c>
      <c r="CV750" s="84" t="str">
        <f t="shared" si="367"/>
        <v/>
      </c>
      <c r="CW750" s="84">
        <f>IFERROR(FIND("IBAMA",consulta_completa__11[[#This Row],[14 - Inst. Atuando no Local]]),0)</f>
        <v>0</v>
      </c>
      <c r="CX750" s="84" t="str">
        <f t="shared" si="368"/>
        <v/>
      </c>
      <c r="CY750" s="84" t="str">
        <f>IF(consulta_completa__11[[#This Row],[14 - Inst. Atuando no Local]]="","X","")</f>
        <v/>
      </c>
      <c r="CZ750" s="84">
        <f>IFERROR(FIND("OUTRA (S)",consulta_completa__11[[#This Row],[14 - Inst. Atuando no Local]]),0)</f>
        <v>0</v>
      </c>
      <c r="DA750" s="84" t="str">
        <f t="shared" si="369"/>
        <v/>
      </c>
      <c r="DB750" s="35" t="str">
        <f t="shared" si="370"/>
        <v>Sim</v>
      </c>
      <c r="DC750" s="35" t="str">
        <f t="shared" si="371"/>
        <v>Não</v>
      </c>
      <c r="DD750" s="35" t="str">
        <f t="shared" si="372"/>
        <v>Sim</v>
      </c>
      <c r="DE750" s="87" t="str">
        <f t="shared" si="343"/>
        <v/>
      </c>
    </row>
    <row r="751" spans="1:109">
      <c r="A751" s="14">
        <v>2025102236026</v>
      </c>
      <c r="B751" s="1">
        <v>45946</v>
      </c>
      <c r="C751" t="s">
        <v>6478</v>
      </c>
      <c r="D751" t="s">
        <v>180</v>
      </c>
      <c r="E751" t="s">
        <v>286</v>
      </c>
      <c r="F751" t="s">
        <v>163</v>
      </c>
      <c r="G751" t="s">
        <v>113</v>
      </c>
      <c r="H751" t="s">
        <v>114</v>
      </c>
      <c r="I751" t="s">
        <v>114</v>
      </c>
      <c r="J751" t="s">
        <v>6479</v>
      </c>
      <c r="K751" t="s">
        <v>6480</v>
      </c>
      <c r="L751" t="s">
        <v>166</v>
      </c>
      <c r="M751" t="s">
        <v>810</v>
      </c>
      <c r="N751" t="s">
        <v>185</v>
      </c>
      <c r="O751" t="s">
        <v>185</v>
      </c>
      <c r="P751" t="s">
        <v>142</v>
      </c>
      <c r="Q751" t="s">
        <v>143</v>
      </c>
      <c r="R751" t="s">
        <v>123</v>
      </c>
      <c r="S751" t="s">
        <v>113</v>
      </c>
      <c r="T751" t="s">
        <v>6481</v>
      </c>
      <c r="U751" t="s">
        <v>6482</v>
      </c>
      <c r="V751" t="s">
        <v>6483</v>
      </c>
      <c r="Z751" t="s">
        <v>113</v>
      </c>
      <c r="AA751" t="s">
        <v>113</v>
      </c>
      <c r="AB751" t="s">
        <v>6484</v>
      </c>
      <c r="AC751" t="s">
        <v>6485</v>
      </c>
      <c r="AD751">
        <v>0</v>
      </c>
      <c r="AE751" t="s">
        <v>113</v>
      </c>
      <c r="AF751" t="s">
        <v>113</v>
      </c>
      <c r="AG751" t="s">
        <v>113</v>
      </c>
      <c r="AH751" t="s">
        <v>194</v>
      </c>
      <c r="AI751" t="s">
        <v>132</v>
      </c>
      <c r="AJ751" t="s">
        <v>131</v>
      </c>
      <c r="AK751" t="s">
        <v>6486</v>
      </c>
      <c r="AL751" t="s">
        <v>6487</v>
      </c>
      <c r="AM751" t="s">
        <v>5559</v>
      </c>
      <c r="AN751" t="s">
        <v>265</v>
      </c>
      <c r="AO751" t="s">
        <v>266</v>
      </c>
      <c r="AP751">
        <v>6133161070</v>
      </c>
      <c r="AQ751" t="s">
        <v>5560</v>
      </c>
      <c r="AR751" t="s">
        <v>113</v>
      </c>
      <c r="AS751" t="s">
        <v>113</v>
      </c>
      <c r="AT751" t="s">
        <v>113</v>
      </c>
      <c r="AU751" t="s">
        <v>113</v>
      </c>
      <c r="AW751" t="s">
        <v>113</v>
      </c>
      <c r="AX751" s="82">
        <f>IFERROR(FIND("Óbitos/feridos",consulta_completa__11[[#This Row],[13 - Ocorrências/Ambientes Atingidos]]),0)</f>
        <v>0</v>
      </c>
      <c r="AY751" s="83" t="str">
        <f t="shared" si="344"/>
        <v/>
      </c>
      <c r="AZ751" s="82">
        <f>IFERROR(FIND("População afetada/evacuada",consulta_completa__11[[#This Row],[13 - Ocorrências/Ambientes Atingidos]]),0)</f>
        <v>0</v>
      </c>
      <c r="BA751" s="82" t="str">
        <f t="shared" si="345"/>
        <v/>
      </c>
      <c r="BB751" s="82">
        <f>IFERROR(FIND("Suspensão de abastecimento de água",consulta_completa__11[[#This Row],[13 - Ocorrências/Ambientes Atingidos]]),0)</f>
        <v>0</v>
      </c>
      <c r="BC751" s="83" t="str">
        <f t="shared" si="373"/>
        <v/>
      </c>
      <c r="BD751" s="82">
        <f>IFERROR(FIND("Rio/córrego",consulta_completa__11[[#This Row],[13 - Ocorrências/Ambientes Atingidos]]),0)</f>
        <v>1</v>
      </c>
      <c r="BE751" s="83" t="str">
        <f t="shared" si="346"/>
        <v>X</v>
      </c>
      <c r="BF751" s="82">
        <f>IFERROR(FIND("Lago",consulta_completa__11[[#This Row],[13 - Ocorrências/Ambientes Atingidos]]),0)</f>
        <v>0</v>
      </c>
      <c r="BG751" s="83" t="str">
        <f t="shared" si="347"/>
        <v/>
      </c>
      <c r="BH751" s="82">
        <f>IFERROR(FIND("Mar",consulta_completa__11[[#This Row],[13 - Ocorrências/Ambientes Atingidos]]),0)</f>
        <v>0</v>
      </c>
      <c r="BI751" s="83" t="str">
        <f t="shared" si="348"/>
        <v/>
      </c>
      <c r="BJ751" s="82">
        <f>IFERROR(FIND("Praia",consulta_completa__11[[#This Row],[13 - Ocorrências/Ambientes Atingidos]]),0)</f>
        <v>0</v>
      </c>
      <c r="BK751" s="83" t="str">
        <f t="shared" si="349"/>
        <v/>
      </c>
      <c r="BL751" s="82">
        <f>IFERROR(FIND("Solo",consulta_completa__11[[#This Row],[13 - Ocorrências/Ambientes Atingidos]]),0)</f>
        <v>14</v>
      </c>
      <c r="BM751" s="83" t="str">
        <f t="shared" si="350"/>
        <v>X</v>
      </c>
      <c r="BN751" s="82">
        <f>IFERROR(FIND("Águas subterrâneas",consulta_completa__11[[#This Row],[13 - Ocorrências/Ambientes Atingidos]]),0)</f>
        <v>0</v>
      </c>
      <c r="BO751" s="83" t="str">
        <f t="shared" si="351"/>
        <v/>
      </c>
      <c r="BP751" s="82">
        <f>IFERROR(FIND("Atmosfera",consulta_completa__11[[#This Row],[13 - Ocorrências/Ambientes Atingidos]]),0)</f>
        <v>0</v>
      </c>
      <c r="BQ751" s="83" t="str">
        <f t="shared" si="352"/>
        <v/>
      </c>
      <c r="BR751" s="82">
        <f>IFERROR(FIND("Flora",consulta_completa__11[[#This Row],[13 - Ocorrências/Ambientes Atingidos]]),0)</f>
        <v>0</v>
      </c>
      <c r="BS751" s="83" t="str">
        <f t="shared" si="353"/>
        <v/>
      </c>
      <c r="BT751" s="82">
        <f>IFERROR(FIND("Fauna",consulta_completa__11[[#This Row],[13 - Ocorrências/Ambientes Atingidos]]),0)</f>
        <v>0</v>
      </c>
      <c r="BU751" s="83" t="str">
        <f t="shared" si="354"/>
        <v/>
      </c>
      <c r="BV751" s="82">
        <f>IFERROR(FIND("UC federal",consulta_completa__11[[#This Row],[13 - Ocorrências/Ambientes Atingidos]]),0)</f>
        <v>0</v>
      </c>
      <c r="BW751" s="83" t="str">
        <f t="shared" si="355"/>
        <v/>
      </c>
      <c r="BX751" s="82">
        <f>IFERROR(FIND("UC estadual/municipal",consulta_completa__11[[#This Row],[13 - Ocorrências/Ambientes Atingidos]]),0)</f>
        <v>0</v>
      </c>
      <c r="BY751" s="83" t="str">
        <f t="shared" si="356"/>
        <v/>
      </c>
      <c r="BZ751" s="82">
        <f>IFERROR(FIND("Outro(s)",consulta_completa__11[[#This Row],[13 - Ocorrências/Ambientes Atingidos]]),0)</f>
        <v>0</v>
      </c>
      <c r="CA751" s="83" t="str">
        <f t="shared" si="357"/>
        <v/>
      </c>
      <c r="CB751" s="82">
        <f>IFERROR(FIND("Sem dano",consulta_completa__11[[#This Row],[13 - Ocorrências/Ambientes Atingidos]]),0)</f>
        <v>0</v>
      </c>
      <c r="CC751" s="83" t="str">
        <f t="shared" si="358"/>
        <v/>
      </c>
      <c r="CD751" s="82" t="str">
        <f>IF(consulta_completa__11[[#This Row],[13 - Ocorrências/Ambientes Atingidos]]="","X","")</f>
        <v/>
      </c>
      <c r="CE751" s="84">
        <f>IFERROR(FIND("IBAMA",consulta_completa__11[[#This Row],[14 - Inst. Atuando no Local]]),0)</f>
        <v>0</v>
      </c>
      <c r="CF751" s="84" t="str">
        <f t="shared" si="359"/>
        <v/>
      </c>
      <c r="CG751" s="84">
        <f>IFERROR(FIND("OEMA",consulta_completa__11[[#This Row],[14 - Inst. Atuando no Local]]),0)</f>
        <v>0</v>
      </c>
      <c r="CH751" s="84" t="str">
        <f t="shared" si="360"/>
        <v/>
      </c>
      <c r="CI751" s="84">
        <f>IFERROR(FIND("DEFESA CIVIL",consulta_completa__11[[#This Row],[14 - Inst. Atuando no Local]]),0)</f>
        <v>0</v>
      </c>
      <c r="CJ751" s="84" t="str">
        <f t="shared" si="361"/>
        <v/>
      </c>
      <c r="CK751" s="84">
        <f>IFERROR(FIND("CORPO DE BOMBEIROS",consulta_completa__11[[#This Row],[14 - Inst. Atuando no Local]]),0)</f>
        <v>0</v>
      </c>
      <c r="CL751" s="84" t="str">
        <f t="shared" si="362"/>
        <v/>
      </c>
      <c r="CM751" s="84">
        <f>IFERROR(FIND("POLÍCIA RODOVIÁRIA",consulta_completa__11[[#This Row],[14 - Inst. Atuando no Local]]),0)</f>
        <v>0</v>
      </c>
      <c r="CN751" s="84" t="str">
        <f t="shared" si="363"/>
        <v/>
      </c>
      <c r="CO751" s="84">
        <f>IFERROR(FIND("POLÍCIA MILITAR",consulta_completa__11[[#This Row],[14 - Inst. Atuando no Local]]),0)</f>
        <v>0</v>
      </c>
      <c r="CP751" s="84" t="str">
        <f t="shared" si="364"/>
        <v/>
      </c>
      <c r="CQ751" s="84">
        <f>IFERROR(FIND("POLÍCIA CIVIL",consulta_completa__11[[#This Row],[14 - Inst. Atuando no Local]]),0)</f>
        <v>0</v>
      </c>
      <c r="CR751" s="84" t="str">
        <f t="shared" si="365"/>
        <v/>
      </c>
      <c r="CS751" s="84">
        <f>IFERROR(FIND("MARINHA DO BRASIL",consulta_completa__11[[#This Row],[14 - Inst. Atuando no Local]]),0)</f>
        <v>0</v>
      </c>
      <c r="CT751" s="84" t="str">
        <f t="shared" si="366"/>
        <v/>
      </c>
      <c r="CU751" s="84">
        <f>IFERROR(FIND("EMPRESA ESPECIALIZADA EM ATENDIMENTO",consulta_completa__11[[#This Row],[14 - Inst. Atuando no Local]]),0)</f>
        <v>0</v>
      </c>
      <c r="CV751" s="84" t="str">
        <f t="shared" si="367"/>
        <v/>
      </c>
      <c r="CW751" s="84">
        <f>IFERROR(FIND("IBAMA",consulta_completa__11[[#This Row],[14 - Inst. Atuando no Local]]),0)</f>
        <v>0</v>
      </c>
      <c r="CX751" s="84" t="str">
        <f t="shared" si="368"/>
        <v/>
      </c>
      <c r="CY751" s="84" t="str">
        <f>IF(consulta_completa__11[[#This Row],[14 - Inst. Atuando no Local]]="","X","")</f>
        <v/>
      </c>
      <c r="CZ751" s="84">
        <f>IFERROR(FIND("OUTRA (S)",consulta_completa__11[[#This Row],[14 - Inst. Atuando no Local]]),0)</f>
        <v>0</v>
      </c>
      <c r="DA751" s="84" t="str">
        <f t="shared" si="369"/>
        <v/>
      </c>
      <c r="DB751" s="35" t="str">
        <f t="shared" si="370"/>
        <v>Sim</v>
      </c>
      <c r="DC751" s="35" t="str">
        <f t="shared" si="371"/>
        <v>Não</v>
      </c>
      <c r="DD751" s="35" t="str">
        <f t="shared" si="372"/>
        <v>Sim</v>
      </c>
      <c r="DE751" s="87" t="str">
        <f t="shared" si="343"/>
        <v/>
      </c>
    </row>
    <row r="752" spans="1:109">
      <c r="A752" s="14">
        <v>2025102032443</v>
      </c>
      <c r="B752" s="1">
        <v>45948</v>
      </c>
      <c r="C752" t="s">
        <v>2059</v>
      </c>
      <c r="D752" t="s">
        <v>609</v>
      </c>
      <c r="E752" t="s">
        <v>139</v>
      </c>
      <c r="F752" t="s">
        <v>112</v>
      </c>
      <c r="G752" t="s">
        <v>439</v>
      </c>
      <c r="H752" t="s">
        <v>6488</v>
      </c>
      <c r="I752" t="s">
        <v>117</v>
      </c>
      <c r="J752" t="s">
        <v>1065</v>
      </c>
      <c r="K752" t="s">
        <v>6489</v>
      </c>
      <c r="L752" t="s">
        <v>117</v>
      </c>
      <c r="M752" t="s">
        <v>140</v>
      </c>
      <c r="N752" t="s">
        <v>113</v>
      </c>
      <c r="O752" t="s">
        <v>120</v>
      </c>
      <c r="P752" t="s">
        <v>229</v>
      </c>
      <c r="Q752" t="s">
        <v>143</v>
      </c>
      <c r="R752" t="s">
        <v>123</v>
      </c>
      <c r="S752" t="s">
        <v>113</v>
      </c>
      <c r="T752" t="s">
        <v>6490</v>
      </c>
      <c r="U752" t="s">
        <v>6491</v>
      </c>
      <c r="V752" t="s">
        <v>6492</v>
      </c>
      <c r="Z752" t="s">
        <v>259</v>
      </c>
      <c r="AA752" t="s">
        <v>113</v>
      </c>
      <c r="AB752" t="s">
        <v>724</v>
      </c>
      <c r="AC752" t="s">
        <v>725</v>
      </c>
      <c r="AD752">
        <v>0</v>
      </c>
      <c r="AE752" t="s">
        <v>113</v>
      </c>
      <c r="AF752" t="s">
        <v>113</v>
      </c>
      <c r="AG752" t="s">
        <v>113</v>
      </c>
      <c r="AH752" t="s">
        <v>131</v>
      </c>
      <c r="AI752" t="s">
        <v>131</v>
      </c>
      <c r="AJ752" t="s">
        <v>131</v>
      </c>
      <c r="AK752" t="s">
        <v>6493</v>
      </c>
      <c r="AL752" t="s">
        <v>6494</v>
      </c>
      <c r="AM752" t="s">
        <v>5559</v>
      </c>
      <c r="AN752" t="s">
        <v>265</v>
      </c>
      <c r="AO752" t="s">
        <v>266</v>
      </c>
      <c r="AP752">
        <v>6133161070</v>
      </c>
      <c r="AQ752" t="s">
        <v>5560</v>
      </c>
      <c r="AR752" t="s">
        <v>113</v>
      </c>
      <c r="AS752" t="s">
        <v>113</v>
      </c>
      <c r="AT752" t="s">
        <v>6495</v>
      </c>
      <c r="AU752" t="s">
        <v>1714</v>
      </c>
      <c r="AV752">
        <v>3000000000</v>
      </c>
      <c r="AW752" t="s">
        <v>159</v>
      </c>
      <c r="AX752" s="82">
        <f>IFERROR(FIND("Óbitos/feridos",consulta_completa__11[[#This Row],[13 - Ocorrências/Ambientes Atingidos]]),0)</f>
        <v>0</v>
      </c>
      <c r="AY752" s="83" t="str">
        <f t="shared" si="344"/>
        <v/>
      </c>
      <c r="AZ752" s="82">
        <f>IFERROR(FIND("População afetada/evacuada",consulta_completa__11[[#This Row],[13 - Ocorrências/Ambientes Atingidos]]),0)</f>
        <v>0</v>
      </c>
      <c r="BA752" s="82" t="str">
        <f t="shared" si="345"/>
        <v/>
      </c>
      <c r="BB752" s="82">
        <f>IFERROR(FIND("Suspensão de abastecimento de água",consulta_completa__11[[#This Row],[13 - Ocorrências/Ambientes Atingidos]]),0)</f>
        <v>0</v>
      </c>
      <c r="BC752" s="83" t="str">
        <f t="shared" si="373"/>
        <v/>
      </c>
      <c r="BD752" s="82">
        <f>IFERROR(FIND("Rio/córrego",consulta_completa__11[[#This Row],[13 - Ocorrências/Ambientes Atingidos]]),0)</f>
        <v>0</v>
      </c>
      <c r="BE752" s="83" t="str">
        <f t="shared" si="346"/>
        <v/>
      </c>
      <c r="BF752" s="82">
        <f>IFERROR(FIND("Lago",consulta_completa__11[[#This Row],[13 - Ocorrências/Ambientes Atingidos]]),0)</f>
        <v>0</v>
      </c>
      <c r="BG752" s="83" t="str">
        <f t="shared" si="347"/>
        <v/>
      </c>
      <c r="BH752" s="82">
        <f>IFERROR(FIND("Mar",consulta_completa__11[[#This Row],[13 - Ocorrências/Ambientes Atingidos]]),0)</f>
        <v>0</v>
      </c>
      <c r="BI752" s="83" t="str">
        <f t="shared" si="348"/>
        <v/>
      </c>
      <c r="BJ752" s="82">
        <f>IFERROR(FIND("Praia",consulta_completa__11[[#This Row],[13 - Ocorrências/Ambientes Atingidos]]),0)</f>
        <v>0</v>
      </c>
      <c r="BK752" s="83" t="str">
        <f t="shared" si="349"/>
        <v/>
      </c>
      <c r="BL752" s="82">
        <f>IFERROR(FIND("Solo",consulta_completa__11[[#This Row],[13 - Ocorrências/Ambientes Atingidos]]),0)</f>
        <v>1</v>
      </c>
      <c r="BM752" s="83" t="str">
        <f t="shared" si="350"/>
        <v>X</v>
      </c>
      <c r="BN752" s="82">
        <f>IFERROR(FIND("Águas subterrâneas",consulta_completa__11[[#This Row],[13 - Ocorrências/Ambientes Atingidos]]),0)</f>
        <v>0</v>
      </c>
      <c r="BO752" s="83" t="str">
        <f t="shared" si="351"/>
        <v/>
      </c>
      <c r="BP752" s="82">
        <f>IFERROR(FIND("Atmosfera",consulta_completa__11[[#This Row],[13 - Ocorrências/Ambientes Atingidos]]),0)</f>
        <v>0</v>
      </c>
      <c r="BQ752" s="83" t="str">
        <f t="shared" si="352"/>
        <v/>
      </c>
      <c r="BR752" s="82">
        <f>IFERROR(FIND("Flora",consulta_completa__11[[#This Row],[13 - Ocorrências/Ambientes Atingidos]]),0)</f>
        <v>0</v>
      </c>
      <c r="BS752" s="83" t="str">
        <f t="shared" si="353"/>
        <v/>
      </c>
      <c r="BT752" s="82">
        <f>IFERROR(FIND("Fauna",consulta_completa__11[[#This Row],[13 - Ocorrências/Ambientes Atingidos]]),0)</f>
        <v>0</v>
      </c>
      <c r="BU752" s="83" t="str">
        <f t="shared" si="354"/>
        <v/>
      </c>
      <c r="BV752" s="82">
        <f>IFERROR(FIND("UC federal",consulta_completa__11[[#This Row],[13 - Ocorrências/Ambientes Atingidos]]),0)</f>
        <v>0</v>
      </c>
      <c r="BW752" s="83" t="str">
        <f t="shared" si="355"/>
        <v/>
      </c>
      <c r="BX752" s="82">
        <f>IFERROR(FIND("UC estadual/municipal",consulta_completa__11[[#This Row],[13 - Ocorrências/Ambientes Atingidos]]),0)</f>
        <v>0</v>
      </c>
      <c r="BY752" s="83" t="str">
        <f t="shared" si="356"/>
        <v/>
      </c>
      <c r="BZ752" s="82">
        <f>IFERROR(FIND("Outro(s)",consulta_completa__11[[#This Row],[13 - Ocorrências/Ambientes Atingidos]]),0)</f>
        <v>0</v>
      </c>
      <c r="CA752" s="83" t="str">
        <f t="shared" si="357"/>
        <v/>
      </c>
      <c r="CB752" s="82">
        <f>IFERROR(FIND("Sem dano",consulta_completa__11[[#This Row],[13 - Ocorrências/Ambientes Atingidos]]),0)</f>
        <v>0</v>
      </c>
      <c r="CC752" s="83" t="str">
        <f t="shared" si="358"/>
        <v/>
      </c>
      <c r="CD752" s="82" t="str">
        <f>IF(consulta_completa__11[[#This Row],[13 - Ocorrências/Ambientes Atingidos]]="","X","")</f>
        <v/>
      </c>
      <c r="CE752" s="84">
        <f>IFERROR(FIND("IBAMA",consulta_completa__11[[#This Row],[14 - Inst. Atuando no Local]]),0)</f>
        <v>0</v>
      </c>
      <c r="CF752" s="84" t="str">
        <f t="shared" si="359"/>
        <v/>
      </c>
      <c r="CG752" s="84">
        <f>IFERROR(FIND("OEMA",consulta_completa__11[[#This Row],[14 - Inst. Atuando no Local]]),0)</f>
        <v>0</v>
      </c>
      <c r="CH752" s="84" t="str">
        <f t="shared" si="360"/>
        <v/>
      </c>
      <c r="CI752" s="84">
        <f>IFERROR(FIND("DEFESA CIVIL",consulta_completa__11[[#This Row],[14 - Inst. Atuando no Local]]),0)</f>
        <v>0</v>
      </c>
      <c r="CJ752" s="84" t="str">
        <f t="shared" si="361"/>
        <v/>
      </c>
      <c r="CK752" s="84">
        <f>IFERROR(FIND("CORPO DE BOMBEIROS",consulta_completa__11[[#This Row],[14 - Inst. Atuando no Local]]),0)</f>
        <v>0</v>
      </c>
      <c r="CL752" s="84" t="str">
        <f t="shared" si="362"/>
        <v/>
      </c>
      <c r="CM752" s="84">
        <f>IFERROR(FIND("POLÍCIA RODOVIÁRIA",consulta_completa__11[[#This Row],[14 - Inst. Atuando no Local]]),0)</f>
        <v>0</v>
      </c>
      <c r="CN752" s="84" t="str">
        <f t="shared" si="363"/>
        <v/>
      </c>
      <c r="CO752" s="84">
        <f>IFERROR(FIND("POLÍCIA MILITAR",consulta_completa__11[[#This Row],[14 - Inst. Atuando no Local]]),0)</f>
        <v>0</v>
      </c>
      <c r="CP752" s="84" t="str">
        <f t="shared" si="364"/>
        <v/>
      </c>
      <c r="CQ752" s="84">
        <f>IFERROR(FIND("POLÍCIA CIVIL",consulta_completa__11[[#This Row],[14 - Inst. Atuando no Local]]),0)</f>
        <v>0</v>
      </c>
      <c r="CR752" s="84" t="str">
        <f t="shared" si="365"/>
        <v/>
      </c>
      <c r="CS752" s="84">
        <f>IFERROR(FIND("MARINHA DO BRASIL",consulta_completa__11[[#This Row],[14 - Inst. Atuando no Local]]),0)</f>
        <v>0</v>
      </c>
      <c r="CT752" s="84" t="str">
        <f t="shared" si="366"/>
        <v/>
      </c>
      <c r="CU752" s="84">
        <f>IFERROR(FIND("EMPRESA ESPECIALIZADA EM ATENDIMENTO",consulta_completa__11[[#This Row],[14 - Inst. Atuando no Local]]),0)</f>
        <v>0</v>
      </c>
      <c r="CV752" s="84" t="str">
        <f t="shared" si="367"/>
        <v/>
      </c>
      <c r="CW752" s="84">
        <f>IFERROR(FIND("IBAMA",consulta_completa__11[[#This Row],[14 - Inst. Atuando no Local]]),0)</f>
        <v>0</v>
      </c>
      <c r="CX752" s="84" t="str">
        <f t="shared" si="368"/>
        <v/>
      </c>
      <c r="CY752" s="84" t="str">
        <f>IF(consulta_completa__11[[#This Row],[14 - Inst. Atuando no Local]]="","X","")</f>
        <v>X</v>
      </c>
      <c r="CZ752" s="84">
        <f>IFERROR(FIND("OUTRA (S)",consulta_completa__11[[#This Row],[14 - Inst. Atuando no Local]]),0)</f>
        <v>0</v>
      </c>
      <c r="DA752" s="84" t="str">
        <f t="shared" si="369"/>
        <v/>
      </c>
      <c r="DB752" s="35" t="str">
        <f t="shared" si="370"/>
        <v>Sim</v>
      </c>
      <c r="DC752" s="35" t="str">
        <f t="shared" si="371"/>
        <v>Não</v>
      </c>
      <c r="DD752" s="35" t="str">
        <f t="shared" si="372"/>
        <v>Sim</v>
      </c>
      <c r="DE752" s="87" t="str">
        <f t="shared" si="343"/>
        <v/>
      </c>
    </row>
    <row r="753" spans="1:109">
      <c r="A753" s="14">
        <v>2025102132419</v>
      </c>
      <c r="B753" s="1">
        <v>45948</v>
      </c>
      <c r="C753" t="s">
        <v>109</v>
      </c>
      <c r="D753" t="s">
        <v>110</v>
      </c>
      <c r="E753" t="s">
        <v>452</v>
      </c>
      <c r="F753" t="s">
        <v>112</v>
      </c>
      <c r="G753" t="s">
        <v>113</v>
      </c>
      <c r="H753" t="s">
        <v>114</v>
      </c>
      <c r="I753" t="s">
        <v>114</v>
      </c>
      <c r="J753" t="s">
        <v>113</v>
      </c>
      <c r="K753" t="s">
        <v>114</v>
      </c>
      <c r="L753" t="s">
        <v>114</v>
      </c>
      <c r="M753" t="s">
        <v>118</v>
      </c>
      <c r="N753" t="s">
        <v>119</v>
      </c>
      <c r="O753" t="s">
        <v>239</v>
      </c>
      <c r="P753" t="s">
        <v>229</v>
      </c>
      <c r="Q753" t="s">
        <v>143</v>
      </c>
      <c r="R753" t="s">
        <v>123</v>
      </c>
      <c r="S753" t="s">
        <v>124</v>
      </c>
      <c r="T753" t="s">
        <v>6496</v>
      </c>
      <c r="U753" t="s">
        <v>6497</v>
      </c>
      <c r="V753" t="s">
        <v>113</v>
      </c>
      <c r="W753" t="b">
        <v>1</v>
      </c>
      <c r="Z753" t="s">
        <v>409</v>
      </c>
      <c r="AA753" t="s">
        <v>6498</v>
      </c>
      <c r="AB753" t="s">
        <v>6499</v>
      </c>
      <c r="AC753" t="s">
        <v>4773</v>
      </c>
      <c r="AD753">
        <v>0</v>
      </c>
      <c r="AE753" t="s">
        <v>6500</v>
      </c>
      <c r="AF753" t="s">
        <v>113</v>
      </c>
      <c r="AG753" t="s">
        <v>113</v>
      </c>
      <c r="AH753" t="s">
        <v>131</v>
      </c>
      <c r="AI753" t="s">
        <v>132</v>
      </c>
      <c r="AJ753" t="s">
        <v>131</v>
      </c>
      <c r="AK753" t="s">
        <v>6501</v>
      </c>
      <c r="AL753" t="s">
        <v>6502</v>
      </c>
      <c r="AM753" t="s">
        <v>5559</v>
      </c>
      <c r="AN753" t="s">
        <v>265</v>
      </c>
      <c r="AO753" t="s">
        <v>266</v>
      </c>
      <c r="AP753">
        <v>6133161070</v>
      </c>
      <c r="AQ753" t="s">
        <v>5560</v>
      </c>
      <c r="AR753" t="s">
        <v>113</v>
      </c>
      <c r="AS753" t="s">
        <v>6503</v>
      </c>
      <c r="AT753" t="s">
        <v>113</v>
      </c>
      <c r="AU753" t="s">
        <v>6504</v>
      </c>
      <c r="AV753">
        <v>5000000</v>
      </c>
      <c r="AW753" t="s">
        <v>159</v>
      </c>
      <c r="AX753" s="82">
        <f>IFERROR(FIND("Óbitos/feridos",consulta_completa__11[[#This Row],[13 - Ocorrências/Ambientes Atingidos]]),0)</f>
        <v>0</v>
      </c>
      <c r="AY753" s="83" t="str">
        <f t="shared" si="344"/>
        <v/>
      </c>
      <c r="AZ753" s="82">
        <f>IFERROR(FIND("População afetada/evacuada",consulta_completa__11[[#This Row],[13 - Ocorrências/Ambientes Atingidos]]),0)</f>
        <v>0</v>
      </c>
      <c r="BA753" s="82" t="str">
        <f t="shared" si="345"/>
        <v/>
      </c>
      <c r="BB753" s="82">
        <f>IFERROR(FIND("Suspensão de abastecimento de água",consulta_completa__11[[#This Row],[13 - Ocorrências/Ambientes Atingidos]]),0)</f>
        <v>0</v>
      </c>
      <c r="BC753" s="83" t="str">
        <f t="shared" si="373"/>
        <v/>
      </c>
      <c r="BD753" s="82">
        <f>IFERROR(FIND("Rio/córrego",consulta_completa__11[[#This Row],[13 - Ocorrências/Ambientes Atingidos]]),0)</f>
        <v>0</v>
      </c>
      <c r="BE753" s="83" t="str">
        <f t="shared" si="346"/>
        <v/>
      </c>
      <c r="BF753" s="82">
        <f>IFERROR(FIND("Lago",consulta_completa__11[[#This Row],[13 - Ocorrências/Ambientes Atingidos]]),0)</f>
        <v>0</v>
      </c>
      <c r="BG753" s="83" t="str">
        <f t="shared" si="347"/>
        <v/>
      </c>
      <c r="BH753" s="82">
        <f>IFERROR(FIND("Mar",consulta_completa__11[[#This Row],[13 - Ocorrências/Ambientes Atingidos]]),0)</f>
        <v>1</v>
      </c>
      <c r="BI753" s="83" t="str">
        <f t="shared" si="348"/>
        <v>X</v>
      </c>
      <c r="BJ753" s="82">
        <f>IFERROR(FIND("Praia",consulta_completa__11[[#This Row],[13 - Ocorrências/Ambientes Atingidos]]),0)</f>
        <v>0</v>
      </c>
      <c r="BK753" s="83" t="str">
        <f t="shared" si="349"/>
        <v/>
      </c>
      <c r="BL753" s="82">
        <f>IFERROR(FIND("Solo",consulta_completa__11[[#This Row],[13 - Ocorrências/Ambientes Atingidos]]),0)</f>
        <v>0</v>
      </c>
      <c r="BM753" s="83" t="str">
        <f t="shared" si="350"/>
        <v/>
      </c>
      <c r="BN753" s="82">
        <f>IFERROR(FIND("Águas subterrâneas",consulta_completa__11[[#This Row],[13 - Ocorrências/Ambientes Atingidos]]),0)</f>
        <v>0</v>
      </c>
      <c r="BO753" s="83" t="str">
        <f t="shared" si="351"/>
        <v/>
      </c>
      <c r="BP753" s="82">
        <f>IFERROR(FIND("Atmosfera",consulta_completa__11[[#This Row],[13 - Ocorrências/Ambientes Atingidos]]),0)</f>
        <v>0</v>
      </c>
      <c r="BQ753" s="83" t="str">
        <f t="shared" si="352"/>
        <v/>
      </c>
      <c r="BR753" s="82">
        <f>IFERROR(FIND("Flora",consulta_completa__11[[#This Row],[13 - Ocorrências/Ambientes Atingidos]]),0)</f>
        <v>0</v>
      </c>
      <c r="BS753" s="83" t="str">
        <f t="shared" si="353"/>
        <v/>
      </c>
      <c r="BT753" s="82">
        <f>IFERROR(FIND("Fauna",consulta_completa__11[[#This Row],[13 - Ocorrências/Ambientes Atingidos]]),0)</f>
        <v>0</v>
      </c>
      <c r="BU753" s="83" t="str">
        <f t="shared" si="354"/>
        <v/>
      </c>
      <c r="BV753" s="82">
        <f>IFERROR(FIND("UC federal",consulta_completa__11[[#This Row],[13 - Ocorrências/Ambientes Atingidos]]),0)</f>
        <v>0</v>
      </c>
      <c r="BW753" s="83" t="str">
        <f t="shared" si="355"/>
        <v/>
      </c>
      <c r="BX753" s="82">
        <f>IFERROR(FIND("UC estadual/municipal",consulta_completa__11[[#This Row],[13 - Ocorrências/Ambientes Atingidos]]),0)</f>
        <v>0</v>
      </c>
      <c r="BY753" s="83" t="str">
        <f t="shared" si="356"/>
        <v/>
      </c>
      <c r="BZ753" s="82">
        <f>IFERROR(FIND("Outro(s)",consulta_completa__11[[#This Row],[13 - Ocorrências/Ambientes Atingidos]]),0)</f>
        <v>0</v>
      </c>
      <c r="CA753" s="83" t="str">
        <f t="shared" si="357"/>
        <v/>
      </c>
      <c r="CB753" s="82">
        <f>IFERROR(FIND("Sem dano",consulta_completa__11[[#This Row],[13 - Ocorrências/Ambientes Atingidos]]),0)</f>
        <v>0</v>
      </c>
      <c r="CC753" s="83" t="str">
        <f t="shared" si="358"/>
        <v/>
      </c>
      <c r="CD753" s="82" t="str">
        <f>IF(consulta_completa__11[[#This Row],[13 - Ocorrências/Ambientes Atingidos]]="","X","")</f>
        <v/>
      </c>
      <c r="CE753" s="84">
        <f>IFERROR(FIND("IBAMA",consulta_completa__11[[#This Row],[14 - Inst. Atuando no Local]]),0)</f>
        <v>0</v>
      </c>
      <c r="CF753" s="84" t="str">
        <f t="shared" si="359"/>
        <v/>
      </c>
      <c r="CG753" s="84">
        <f>IFERROR(FIND("OEMA",consulta_completa__11[[#This Row],[14 - Inst. Atuando no Local]]),0)</f>
        <v>0</v>
      </c>
      <c r="CH753" s="84" t="str">
        <f t="shared" si="360"/>
        <v/>
      </c>
      <c r="CI753" s="84">
        <f>IFERROR(FIND("DEFESA CIVIL",consulta_completa__11[[#This Row],[14 - Inst. Atuando no Local]]),0)</f>
        <v>0</v>
      </c>
      <c r="CJ753" s="84" t="str">
        <f t="shared" si="361"/>
        <v/>
      </c>
      <c r="CK753" s="84">
        <f>IFERROR(FIND("CORPO DE BOMBEIROS",consulta_completa__11[[#This Row],[14 - Inst. Atuando no Local]]),0)</f>
        <v>0</v>
      </c>
      <c r="CL753" s="84" t="str">
        <f t="shared" si="362"/>
        <v/>
      </c>
      <c r="CM753" s="84">
        <f>IFERROR(FIND("POLÍCIA RODOVIÁRIA",consulta_completa__11[[#This Row],[14 - Inst. Atuando no Local]]),0)</f>
        <v>0</v>
      </c>
      <c r="CN753" s="84" t="str">
        <f t="shared" si="363"/>
        <v/>
      </c>
      <c r="CO753" s="84">
        <f>IFERROR(FIND("POLÍCIA MILITAR",consulta_completa__11[[#This Row],[14 - Inst. Atuando no Local]]),0)</f>
        <v>0</v>
      </c>
      <c r="CP753" s="84" t="str">
        <f t="shared" si="364"/>
        <v/>
      </c>
      <c r="CQ753" s="84">
        <f>IFERROR(FIND("POLÍCIA CIVIL",consulta_completa__11[[#This Row],[14 - Inst. Atuando no Local]]),0)</f>
        <v>0</v>
      </c>
      <c r="CR753" s="84" t="str">
        <f t="shared" si="365"/>
        <v/>
      </c>
      <c r="CS753" s="84">
        <f>IFERROR(FIND("MARINHA DO BRASIL",consulta_completa__11[[#This Row],[14 - Inst. Atuando no Local]]),0)</f>
        <v>0</v>
      </c>
      <c r="CT753" s="84" t="str">
        <f t="shared" si="366"/>
        <v/>
      </c>
      <c r="CU753" s="84">
        <f>IFERROR(FIND("EMPRESA ESPECIALIZADA EM ATENDIMENTO",consulta_completa__11[[#This Row],[14 - Inst. Atuando no Local]]),0)</f>
        <v>0</v>
      </c>
      <c r="CV753" s="84" t="str">
        <f t="shared" si="367"/>
        <v/>
      </c>
      <c r="CW753" s="84">
        <f>IFERROR(FIND("IBAMA",consulta_completa__11[[#This Row],[14 - Inst. Atuando no Local]]),0)</f>
        <v>0</v>
      </c>
      <c r="CX753" s="84" t="str">
        <f t="shared" si="368"/>
        <v/>
      </c>
      <c r="CY753" s="84" t="str">
        <f>IF(consulta_completa__11[[#This Row],[14 - Inst. Atuando no Local]]="","X","")</f>
        <v/>
      </c>
      <c r="CZ753" s="84">
        <f>IFERROR(FIND("OUTRA (S)",consulta_completa__11[[#This Row],[14 - Inst. Atuando no Local]]),0)</f>
        <v>0</v>
      </c>
      <c r="DA753" s="84" t="str">
        <f t="shared" si="369"/>
        <v/>
      </c>
      <c r="DB753" s="35" t="str">
        <f t="shared" si="370"/>
        <v>Sim</v>
      </c>
      <c r="DC753" s="35" t="str">
        <f t="shared" si="371"/>
        <v>Não</v>
      </c>
      <c r="DD753" s="35" t="str">
        <f t="shared" si="372"/>
        <v>Sim</v>
      </c>
      <c r="DE753" s="87" t="str">
        <f t="shared" si="343"/>
        <v/>
      </c>
    </row>
    <row r="754" spans="1:109">
      <c r="A754" s="14">
        <v>2025102050419</v>
      </c>
      <c r="B754" s="1">
        <v>45949</v>
      </c>
      <c r="C754" t="s">
        <v>6505</v>
      </c>
      <c r="D754" t="s">
        <v>212</v>
      </c>
      <c r="E754" t="s">
        <v>452</v>
      </c>
      <c r="F754" t="s">
        <v>112</v>
      </c>
      <c r="G754" t="s">
        <v>311</v>
      </c>
      <c r="H754" t="s">
        <v>113</v>
      </c>
      <c r="I754" t="s">
        <v>113</v>
      </c>
      <c r="J754" t="s">
        <v>113</v>
      </c>
      <c r="K754" t="s">
        <v>114</v>
      </c>
      <c r="L754" t="s">
        <v>114</v>
      </c>
      <c r="M754" t="s">
        <v>2314</v>
      </c>
      <c r="N754" t="s">
        <v>185</v>
      </c>
      <c r="O754" t="s">
        <v>185</v>
      </c>
      <c r="P754" t="s">
        <v>272</v>
      </c>
      <c r="Q754" t="s">
        <v>122</v>
      </c>
      <c r="R754" t="s">
        <v>123</v>
      </c>
      <c r="S754" t="s">
        <v>113</v>
      </c>
      <c r="T754" t="s">
        <v>6506</v>
      </c>
      <c r="U754" t="s">
        <v>6507</v>
      </c>
      <c r="V754" t="s">
        <v>6508</v>
      </c>
      <c r="Z754" t="s">
        <v>113</v>
      </c>
      <c r="AA754" t="s">
        <v>6509</v>
      </c>
      <c r="AB754" t="s">
        <v>113</v>
      </c>
      <c r="AC754" t="s">
        <v>113</v>
      </c>
      <c r="AE754" t="s">
        <v>113</v>
      </c>
      <c r="AF754" t="s">
        <v>113</v>
      </c>
      <c r="AG754" t="s">
        <v>113</v>
      </c>
      <c r="AH754" t="s">
        <v>113</v>
      </c>
      <c r="AI754" t="s">
        <v>132</v>
      </c>
      <c r="AJ754" t="s">
        <v>132</v>
      </c>
      <c r="AK754" t="s">
        <v>113</v>
      </c>
      <c r="AL754" t="s">
        <v>6510</v>
      </c>
      <c r="AM754" t="s">
        <v>5559</v>
      </c>
      <c r="AN754" t="s">
        <v>265</v>
      </c>
      <c r="AO754" t="s">
        <v>266</v>
      </c>
      <c r="AP754">
        <v>6133161070</v>
      </c>
      <c r="AQ754" t="s">
        <v>5560</v>
      </c>
      <c r="AR754" t="s">
        <v>113</v>
      </c>
      <c r="AS754" t="s">
        <v>6511</v>
      </c>
      <c r="AT754" t="s">
        <v>113</v>
      </c>
      <c r="AU754" t="s">
        <v>113</v>
      </c>
      <c r="AW754" t="s">
        <v>4031</v>
      </c>
      <c r="AX754" s="82">
        <f>IFERROR(FIND("Óbitos/feridos",consulta_completa__11[[#This Row],[13 - Ocorrências/Ambientes Atingidos]]),0)</f>
        <v>0</v>
      </c>
      <c r="AY754" s="83" t="str">
        <f t="shared" si="344"/>
        <v/>
      </c>
      <c r="AZ754" s="82">
        <f>IFERROR(FIND("População afetada/evacuada",consulta_completa__11[[#This Row],[13 - Ocorrências/Ambientes Atingidos]]),0)</f>
        <v>0</v>
      </c>
      <c r="BA754" s="82" t="str">
        <f t="shared" si="345"/>
        <v/>
      </c>
      <c r="BB754" s="82">
        <f>IFERROR(FIND("Suspensão de abastecimento de água",consulta_completa__11[[#This Row],[13 - Ocorrências/Ambientes Atingidos]]),0)</f>
        <v>0</v>
      </c>
      <c r="BC754" s="83" t="str">
        <f t="shared" si="373"/>
        <v/>
      </c>
      <c r="BD754" s="82">
        <f>IFERROR(FIND("Rio/córrego",consulta_completa__11[[#This Row],[13 - Ocorrências/Ambientes Atingidos]]),0)</f>
        <v>0</v>
      </c>
      <c r="BE754" s="83" t="str">
        <f t="shared" si="346"/>
        <v/>
      </c>
      <c r="BF754" s="82">
        <f>IFERROR(FIND("Lago",consulta_completa__11[[#This Row],[13 - Ocorrências/Ambientes Atingidos]]),0)</f>
        <v>0</v>
      </c>
      <c r="BG754" s="83" t="str">
        <f t="shared" si="347"/>
        <v/>
      </c>
      <c r="BH754" s="82">
        <f>IFERROR(FIND("Mar",consulta_completa__11[[#This Row],[13 - Ocorrências/Ambientes Atingidos]]),0)</f>
        <v>1</v>
      </c>
      <c r="BI754" s="83" t="str">
        <f t="shared" si="348"/>
        <v>X</v>
      </c>
      <c r="BJ754" s="82">
        <f>IFERROR(FIND("Praia",consulta_completa__11[[#This Row],[13 - Ocorrências/Ambientes Atingidos]]),0)</f>
        <v>0</v>
      </c>
      <c r="BK754" s="83" t="str">
        <f t="shared" si="349"/>
        <v/>
      </c>
      <c r="BL754" s="82">
        <f>IFERROR(FIND("Solo",consulta_completa__11[[#This Row],[13 - Ocorrências/Ambientes Atingidos]]),0)</f>
        <v>0</v>
      </c>
      <c r="BM754" s="83" t="str">
        <f t="shared" si="350"/>
        <v/>
      </c>
      <c r="BN754" s="82">
        <f>IFERROR(FIND("Águas subterrâneas",consulta_completa__11[[#This Row],[13 - Ocorrências/Ambientes Atingidos]]),0)</f>
        <v>0</v>
      </c>
      <c r="BO754" s="83" t="str">
        <f t="shared" si="351"/>
        <v/>
      </c>
      <c r="BP754" s="82">
        <f>IFERROR(FIND("Atmosfera",consulta_completa__11[[#This Row],[13 - Ocorrências/Ambientes Atingidos]]),0)</f>
        <v>0</v>
      </c>
      <c r="BQ754" s="83" t="str">
        <f t="shared" si="352"/>
        <v/>
      </c>
      <c r="BR754" s="82">
        <f>IFERROR(FIND("Flora",consulta_completa__11[[#This Row],[13 - Ocorrências/Ambientes Atingidos]]),0)</f>
        <v>0</v>
      </c>
      <c r="BS754" s="83" t="str">
        <f t="shared" si="353"/>
        <v/>
      </c>
      <c r="BT754" s="82">
        <f>IFERROR(FIND("Fauna",consulta_completa__11[[#This Row],[13 - Ocorrências/Ambientes Atingidos]]),0)</f>
        <v>0</v>
      </c>
      <c r="BU754" s="83" t="str">
        <f t="shared" si="354"/>
        <v/>
      </c>
      <c r="BV754" s="82">
        <f>IFERROR(FIND("UC federal",consulta_completa__11[[#This Row],[13 - Ocorrências/Ambientes Atingidos]]),0)</f>
        <v>0</v>
      </c>
      <c r="BW754" s="83" t="str">
        <f t="shared" si="355"/>
        <v/>
      </c>
      <c r="BX754" s="82">
        <f>IFERROR(FIND("UC estadual/municipal",consulta_completa__11[[#This Row],[13 - Ocorrências/Ambientes Atingidos]]),0)</f>
        <v>0</v>
      </c>
      <c r="BY754" s="83" t="str">
        <f t="shared" si="356"/>
        <v/>
      </c>
      <c r="BZ754" s="82">
        <f>IFERROR(FIND("Outro(s)",consulta_completa__11[[#This Row],[13 - Ocorrências/Ambientes Atingidos]]),0)</f>
        <v>0</v>
      </c>
      <c r="CA754" s="83" t="str">
        <f t="shared" si="357"/>
        <v/>
      </c>
      <c r="CB754" s="82">
        <f>IFERROR(FIND("Sem dano",consulta_completa__11[[#This Row],[13 - Ocorrências/Ambientes Atingidos]]),0)</f>
        <v>0</v>
      </c>
      <c r="CC754" s="83" t="str">
        <f t="shared" si="358"/>
        <v/>
      </c>
      <c r="CD754" s="82" t="str">
        <f>IF(consulta_completa__11[[#This Row],[13 - Ocorrências/Ambientes Atingidos]]="","X","")</f>
        <v/>
      </c>
      <c r="CE754" s="84">
        <f>IFERROR(FIND("IBAMA",consulta_completa__11[[#This Row],[14 - Inst. Atuando no Local]]),0)</f>
        <v>0</v>
      </c>
      <c r="CF754" s="84" t="str">
        <f t="shared" si="359"/>
        <v/>
      </c>
      <c r="CG754" s="84">
        <f>IFERROR(FIND("OEMA",consulta_completa__11[[#This Row],[14 - Inst. Atuando no Local]]),0)</f>
        <v>0</v>
      </c>
      <c r="CH754" s="84" t="str">
        <f t="shared" si="360"/>
        <v/>
      </c>
      <c r="CI754" s="84">
        <f>IFERROR(FIND("DEFESA CIVIL",consulta_completa__11[[#This Row],[14 - Inst. Atuando no Local]]),0)</f>
        <v>0</v>
      </c>
      <c r="CJ754" s="84" t="str">
        <f t="shared" si="361"/>
        <v/>
      </c>
      <c r="CK754" s="84">
        <f>IFERROR(FIND("CORPO DE BOMBEIROS",consulta_completa__11[[#This Row],[14 - Inst. Atuando no Local]]),0)</f>
        <v>0</v>
      </c>
      <c r="CL754" s="84" t="str">
        <f t="shared" si="362"/>
        <v/>
      </c>
      <c r="CM754" s="84">
        <f>IFERROR(FIND("POLÍCIA RODOVIÁRIA",consulta_completa__11[[#This Row],[14 - Inst. Atuando no Local]]),0)</f>
        <v>0</v>
      </c>
      <c r="CN754" s="84" t="str">
        <f t="shared" si="363"/>
        <v/>
      </c>
      <c r="CO754" s="84">
        <f>IFERROR(FIND("POLÍCIA MILITAR",consulta_completa__11[[#This Row],[14 - Inst. Atuando no Local]]),0)</f>
        <v>0</v>
      </c>
      <c r="CP754" s="84" t="str">
        <f t="shared" si="364"/>
        <v/>
      </c>
      <c r="CQ754" s="84">
        <f>IFERROR(FIND("POLÍCIA CIVIL",consulta_completa__11[[#This Row],[14 - Inst. Atuando no Local]]),0)</f>
        <v>0</v>
      </c>
      <c r="CR754" s="84" t="str">
        <f t="shared" si="365"/>
        <v/>
      </c>
      <c r="CS754" s="84">
        <f>IFERROR(FIND("MARINHA DO BRASIL",consulta_completa__11[[#This Row],[14 - Inst. Atuando no Local]]),0)</f>
        <v>0</v>
      </c>
      <c r="CT754" s="84" t="str">
        <f t="shared" si="366"/>
        <v/>
      </c>
      <c r="CU754" s="84">
        <f>IFERROR(FIND("EMPRESA ESPECIALIZADA EM ATENDIMENTO",consulta_completa__11[[#This Row],[14 - Inst. Atuando no Local]]),0)</f>
        <v>0</v>
      </c>
      <c r="CV754" s="84" t="str">
        <f t="shared" si="367"/>
        <v/>
      </c>
      <c r="CW754" s="84">
        <f>IFERROR(FIND("IBAMA",consulta_completa__11[[#This Row],[14 - Inst. Atuando no Local]]),0)</f>
        <v>0</v>
      </c>
      <c r="CX754" s="84" t="str">
        <f t="shared" si="368"/>
        <v/>
      </c>
      <c r="CY754" s="84" t="str">
        <f>IF(consulta_completa__11[[#This Row],[14 - Inst. Atuando no Local]]="","X","")</f>
        <v/>
      </c>
      <c r="CZ754" s="84">
        <f>IFERROR(FIND("OUTRA (S)",consulta_completa__11[[#This Row],[14 - Inst. Atuando no Local]]),0)</f>
        <v>0</v>
      </c>
      <c r="DA754" s="84" t="str">
        <f t="shared" si="369"/>
        <v/>
      </c>
      <c r="DB754" s="35" t="str">
        <f t="shared" si="370"/>
        <v>Sim</v>
      </c>
      <c r="DC754" s="35" t="str">
        <f t="shared" si="371"/>
        <v>Não</v>
      </c>
      <c r="DD754" s="35" t="str">
        <f t="shared" si="372"/>
        <v>Sim</v>
      </c>
      <c r="DE754" s="87" t="str">
        <f t="shared" si="343"/>
        <v/>
      </c>
    </row>
    <row r="755" spans="1:109">
      <c r="A755" s="14">
        <v>2025102154003</v>
      </c>
      <c r="B755" s="1">
        <v>45949</v>
      </c>
      <c r="C755" t="s">
        <v>6512</v>
      </c>
      <c r="D755" t="s">
        <v>998</v>
      </c>
      <c r="E755" t="s">
        <v>286</v>
      </c>
      <c r="F755" t="s">
        <v>112</v>
      </c>
      <c r="G755" t="s">
        <v>113</v>
      </c>
      <c r="H755" t="s">
        <v>114</v>
      </c>
      <c r="I755" t="s">
        <v>114</v>
      </c>
      <c r="J755" t="s">
        <v>6513</v>
      </c>
      <c r="K755" t="s">
        <v>6514</v>
      </c>
      <c r="L755" t="s">
        <v>648</v>
      </c>
      <c r="M755" t="s">
        <v>5871</v>
      </c>
      <c r="N755" t="s">
        <v>1353</v>
      </c>
      <c r="O755" t="s">
        <v>239</v>
      </c>
      <c r="P755" t="s">
        <v>272</v>
      </c>
      <c r="Q755" t="s">
        <v>167</v>
      </c>
      <c r="R755" t="s">
        <v>123</v>
      </c>
      <c r="S755" t="s">
        <v>113</v>
      </c>
      <c r="T755" t="s">
        <v>6515</v>
      </c>
      <c r="U755" t="s">
        <v>6516</v>
      </c>
      <c r="V755" t="s">
        <v>6517</v>
      </c>
      <c r="Z755" t="s">
        <v>6518</v>
      </c>
      <c r="AA755" t="s">
        <v>6519</v>
      </c>
      <c r="AB755" t="s">
        <v>6520</v>
      </c>
      <c r="AC755" t="s">
        <v>6521</v>
      </c>
      <c r="AD755">
        <v>0</v>
      </c>
      <c r="AE755" t="s">
        <v>6522</v>
      </c>
      <c r="AF755" t="s">
        <v>113</v>
      </c>
      <c r="AG755" t="s">
        <v>113</v>
      </c>
      <c r="AH755" t="s">
        <v>131</v>
      </c>
      <c r="AI755" t="s">
        <v>132</v>
      </c>
      <c r="AJ755" t="s">
        <v>131</v>
      </c>
      <c r="AK755" t="s">
        <v>6523</v>
      </c>
      <c r="AL755" t="s">
        <v>6524</v>
      </c>
      <c r="AM755" t="s">
        <v>5559</v>
      </c>
      <c r="AN755" t="s">
        <v>265</v>
      </c>
      <c r="AO755" t="s">
        <v>266</v>
      </c>
      <c r="AP755">
        <v>6133161070</v>
      </c>
      <c r="AQ755" t="s">
        <v>5560</v>
      </c>
      <c r="AR755" t="s">
        <v>113</v>
      </c>
      <c r="AS755" t="s">
        <v>113</v>
      </c>
      <c r="AT755" t="s">
        <v>113</v>
      </c>
      <c r="AU755" t="s">
        <v>113</v>
      </c>
      <c r="AW755" t="s">
        <v>113</v>
      </c>
      <c r="AX755" s="82">
        <f>IFERROR(FIND("Óbitos/feridos",consulta_completa__11[[#This Row],[13 - Ocorrências/Ambientes Atingidos]]),0)</f>
        <v>1</v>
      </c>
      <c r="AY755" s="83" t="str">
        <f t="shared" si="344"/>
        <v>X</v>
      </c>
      <c r="AZ755" s="82">
        <f>IFERROR(FIND("População afetada/evacuada",consulta_completa__11[[#This Row],[13 - Ocorrências/Ambientes Atingidos]]),0)</f>
        <v>0</v>
      </c>
      <c r="BA755" s="82" t="str">
        <f t="shared" si="345"/>
        <v/>
      </c>
      <c r="BB755" s="82">
        <f>IFERROR(FIND("Suspensão de abastecimento de água",consulta_completa__11[[#This Row],[13 - Ocorrências/Ambientes Atingidos]]),0)</f>
        <v>0</v>
      </c>
      <c r="BC755" s="83" t="str">
        <f t="shared" si="373"/>
        <v/>
      </c>
      <c r="BD755" s="82">
        <f>IFERROR(FIND("Rio/córrego",consulta_completa__11[[#This Row],[13 - Ocorrências/Ambientes Atingidos]]),0)</f>
        <v>17</v>
      </c>
      <c r="BE755" s="83" t="str">
        <f t="shared" si="346"/>
        <v>X</v>
      </c>
      <c r="BF755" s="82">
        <f>IFERROR(FIND("Lago",consulta_completa__11[[#This Row],[13 - Ocorrências/Ambientes Atingidos]]),0)</f>
        <v>0</v>
      </c>
      <c r="BG755" s="83" t="str">
        <f t="shared" si="347"/>
        <v/>
      </c>
      <c r="BH755" s="82">
        <f>IFERROR(FIND("Mar",consulta_completa__11[[#This Row],[13 - Ocorrências/Ambientes Atingidos]]),0)</f>
        <v>0</v>
      </c>
      <c r="BI755" s="83" t="str">
        <f t="shared" si="348"/>
        <v/>
      </c>
      <c r="BJ755" s="82">
        <f>IFERROR(FIND("Praia",consulta_completa__11[[#This Row],[13 - Ocorrências/Ambientes Atingidos]]),0)</f>
        <v>0</v>
      </c>
      <c r="BK755" s="83" t="str">
        <f t="shared" si="349"/>
        <v/>
      </c>
      <c r="BL755" s="82">
        <f>IFERROR(FIND("Solo",consulta_completa__11[[#This Row],[13 - Ocorrências/Ambientes Atingidos]]),0)</f>
        <v>30</v>
      </c>
      <c r="BM755" s="83" t="str">
        <f t="shared" si="350"/>
        <v>X</v>
      </c>
      <c r="BN755" s="82">
        <f>IFERROR(FIND("Águas subterrâneas",consulta_completa__11[[#This Row],[13 - Ocorrências/Ambientes Atingidos]]),0)</f>
        <v>0</v>
      </c>
      <c r="BO755" s="83" t="str">
        <f t="shared" si="351"/>
        <v/>
      </c>
      <c r="BP755" s="82">
        <f>IFERROR(FIND("Atmosfera",consulta_completa__11[[#This Row],[13 - Ocorrências/Ambientes Atingidos]]),0)</f>
        <v>0</v>
      </c>
      <c r="BQ755" s="83" t="str">
        <f t="shared" si="352"/>
        <v/>
      </c>
      <c r="BR755" s="82">
        <f>IFERROR(FIND("Flora",consulta_completa__11[[#This Row],[13 - Ocorrências/Ambientes Atingidos]]),0)</f>
        <v>36</v>
      </c>
      <c r="BS755" s="83" t="str">
        <f t="shared" si="353"/>
        <v>X</v>
      </c>
      <c r="BT755" s="82">
        <f>IFERROR(FIND("Fauna",consulta_completa__11[[#This Row],[13 - Ocorrências/Ambientes Atingidos]]),0)</f>
        <v>0</v>
      </c>
      <c r="BU755" s="83" t="str">
        <f t="shared" si="354"/>
        <v/>
      </c>
      <c r="BV755" s="82">
        <f>IFERROR(FIND("UC federal",consulta_completa__11[[#This Row],[13 - Ocorrências/Ambientes Atingidos]]),0)</f>
        <v>0</v>
      </c>
      <c r="BW755" s="83" t="str">
        <f t="shared" si="355"/>
        <v/>
      </c>
      <c r="BX755" s="82">
        <f>IFERROR(FIND("UC estadual/municipal",consulta_completa__11[[#This Row],[13 - Ocorrências/Ambientes Atingidos]]),0)</f>
        <v>0</v>
      </c>
      <c r="BY755" s="83" t="str">
        <f t="shared" si="356"/>
        <v/>
      </c>
      <c r="BZ755" s="82">
        <f>IFERROR(FIND("Outro(s)",consulta_completa__11[[#This Row],[13 - Ocorrências/Ambientes Atingidos]]),0)</f>
        <v>0</v>
      </c>
      <c r="CA755" s="83" t="str">
        <f t="shared" si="357"/>
        <v/>
      </c>
      <c r="CB755" s="82">
        <f>IFERROR(FIND("Sem dano",consulta_completa__11[[#This Row],[13 - Ocorrências/Ambientes Atingidos]]),0)</f>
        <v>0</v>
      </c>
      <c r="CC755" s="83" t="str">
        <f t="shared" si="358"/>
        <v/>
      </c>
      <c r="CD755" s="82" t="str">
        <f>IF(consulta_completa__11[[#This Row],[13 - Ocorrências/Ambientes Atingidos]]="","X","")</f>
        <v/>
      </c>
      <c r="CE755" s="84">
        <f>IFERROR(FIND("IBAMA",consulta_completa__11[[#This Row],[14 - Inst. Atuando no Local]]),0)</f>
        <v>0</v>
      </c>
      <c r="CF755" s="84" t="str">
        <f t="shared" si="359"/>
        <v/>
      </c>
      <c r="CG755" s="84">
        <f>IFERROR(FIND("OEMA",consulta_completa__11[[#This Row],[14 - Inst. Atuando no Local]]),0)</f>
        <v>0</v>
      </c>
      <c r="CH755" s="84" t="str">
        <f t="shared" si="360"/>
        <v/>
      </c>
      <c r="CI755" s="84">
        <f>IFERROR(FIND("DEFESA CIVIL",consulta_completa__11[[#This Row],[14 - Inst. Atuando no Local]]),0)</f>
        <v>0</v>
      </c>
      <c r="CJ755" s="84" t="str">
        <f t="shared" si="361"/>
        <v/>
      </c>
      <c r="CK755" s="84">
        <f>IFERROR(FIND("CORPO DE BOMBEIROS",consulta_completa__11[[#This Row],[14 - Inst. Atuando no Local]]),0)</f>
        <v>0</v>
      </c>
      <c r="CL755" s="84" t="str">
        <f t="shared" si="362"/>
        <v/>
      </c>
      <c r="CM755" s="84">
        <f>IFERROR(FIND("POLÍCIA RODOVIÁRIA",consulta_completa__11[[#This Row],[14 - Inst. Atuando no Local]]),0)</f>
        <v>0</v>
      </c>
      <c r="CN755" s="84" t="str">
        <f t="shared" si="363"/>
        <v/>
      </c>
      <c r="CO755" s="84">
        <f>IFERROR(FIND("POLÍCIA MILITAR",consulta_completa__11[[#This Row],[14 - Inst. Atuando no Local]]),0)</f>
        <v>0</v>
      </c>
      <c r="CP755" s="84" t="str">
        <f t="shared" si="364"/>
        <v/>
      </c>
      <c r="CQ755" s="84">
        <f>IFERROR(FIND("POLÍCIA CIVIL",consulta_completa__11[[#This Row],[14 - Inst. Atuando no Local]]),0)</f>
        <v>0</v>
      </c>
      <c r="CR755" s="84" t="str">
        <f t="shared" si="365"/>
        <v/>
      </c>
      <c r="CS755" s="84">
        <f>IFERROR(FIND("MARINHA DO BRASIL",consulta_completa__11[[#This Row],[14 - Inst. Atuando no Local]]),0)</f>
        <v>0</v>
      </c>
      <c r="CT755" s="84" t="str">
        <f t="shared" si="366"/>
        <v/>
      </c>
      <c r="CU755" s="84">
        <f>IFERROR(FIND("EMPRESA ESPECIALIZADA EM ATENDIMENTO",consulta_completa__11[[#This Row],[14 - Inst. Atuando no Local]]),0)</f>
        <v>0</v>
      </c>
      <c r="CV755" s="84" t="str">
        <f t="shared" si="367"/>
        <v/>
      </c>
      <c r="CW755" s="84">
        <f>IFERROR(FIND("IBAMA",consulta_completa__11[[#This Row],[14 - Inst. Atuando no Local]]),0)</f>
        <v>0</v>
      </c>
      <c r="CX755" s="84" t="str">
        <f t="shared" si="368"/>
        <v/>
      </c>
      <c r="CY755" s="84" t="str">
        <f>IF(consulta_completa__11[[#This Row],[14 - Inst. Atuando no Local]]="","X","")</f>
        <v/>
      </c>
      <c r="CZ755" s="84">
        <f>IFERROR(FIND("OUTRA (S)",consulta_completa__11[[#This Row],[14 - Inst. Atuando no Local]]),0)</f>
        <v>0</v>
      </c>
      <c r="DA755" s="84" t="str">
        <f t="shared" si="369"/>
        <v/>
      </c>
      <c r="DB755" s="35" t="str">
        <f t="shared" si="370"/>
        <v>Sim</v>
      </c>
      <c r="DC755" s="35" t="str">
        <f t="shared" si="371"/>
        <v>Não</v>
      </c>
      <c r="DD755" s="35" t="str">
        <f t="shared" si="372"/>
        <v>Sim</v>
      </c>
      <c r="DE755" s="87" t="str">
        <f t="shared" si="343"/>
        <v/>
      </c>
    </row>
    <row r="756" spans="1:109">
      <c r="A756" s="14">
        <v>2025102854020</v>
      </c>
      <c r="B756" s="1">
        <v>45949</v>
      </c>
      <c r="C756" t="s">
        <v>5892</v>
      </c>
      <c r="D756" t="s">
        <v>180</v>
      </c>
      <c r="E756" t="s">
        <v>162</v>
      </c>
      <c r="F756" t="s">
        <v>112</v>
      </c>
      <c r="G756" t="s">
        <v>113</v>
      </c>
      <c r="H756" t="s">
        <v>114</v>
      </c>
      <c r="I756" t="s">
        <v>114</v>
      </c>
      <c r="J756" t="s">
        <v>113</v>
      </c>
      <c r="K756" t="s">
        <v>114</v>
      </c>
      <c r="L756" t="s">
        <v>114</v>
      </c>
      <c r="M756" t="s">
        <v>140</v>
      </c>
      <c r="N756" t="s">
        <v>113</v>
      </c>
      <c r="O756" t="s">
        <v>239</v>
      </c>
      <c r="P756" t="s">
        <v>272</v>
      </c>
      <c r="Q756" t="s">
        <v>143</v>
      </c>
      <c r="R756" t="s">
        <v>123</v>
      </c>
      <c r="S756" t="s">
        <v>113</v>
      </c>
      <c r="T756" t="s">
        <v>6525</v>
      </c>
      <c r="U756" t="s">
        <v>113</v>
      </c>
      <c r="V756" t="s">
        <v>6526</v>
      </c>
      <c r="Z756" t="s">
        <v>6527</v>
      </c>
      <c r="AA756" t="s">
        <v>6528</v>
      </c>
      <c r="AB756" t="s">
        <v>6529</v>
      </c>
      <c r="AC756" t="s">
        <v>113</v>
      </c>
      <c r="AD756">
        <v>0</v>
      </c>
      <c r="AE756" t="s">
        <v>113</v>
      </c>
      <c r="AF756" t="s">
        <v>113</v>
      </c>
      <c r="AG756" t="s">
        <v>113</v>
      </c>
      <c r="AH756" t="s">
        <v>113</v>
      </c>
      <c r="AI756" t="s">
        <v>132</v>
      </c>
      <c r="AJ756" t="s">
        <v>132</v>
      </c>
      <c r="AK756" t="s">
        <v>113</v>
      </c>
      <c r="AL756" t="s">
        <v>6530</v>
      </c>
      <c r="AM756" t="s">
        <v>5334</v>
      </c>
      <c r="AN756" t="s">
        <v>113</v>
      </c>
      <c r="AO756" t="s">
        <v>5335</v>
      </c>
      <c r="AP756">
        <v>6133161070</v>
      </c>
      <c r="AQ756" t="s">
        <v>5336</v>
      </c>
      <c r="AR756" t="s">
        <v>113</v>
      </c>
      <c r="AS756" t="s">
        <v>113</v>
      </c>
      <c r="AT756" t="s">
        <v>113</v>
      </c>
      <c r="AU756" t="s">
        <v>113</v>
      </c>
      <c r="AW756" t="s">
        <v>113</v>
      </c>
      <c r="AX756" s="82">
        <f>IFERROR(FIND("Óbitos/feridos",consulta_completa__11[[#This Row],[13 - Ocorrências/Ambientes Atingidos]]),0)</f>
        <v>0</v>
      </c>
      <c r="AY756" s="83" t="str">
        <f t="shared" si="344"/>
        <v/>
      </c>
      <c r="AZ756" s="82">
        <f>IFERROR(FIND("População afetada/evacuada",consulta_completa__11[[#This Row],[13 - Ocorrências/Ambientes Atingidos]]),0)</f>
        <v>0</v>
      </c>
      <c r="BA756" s="82" t="str">
        <f t="shared" si="345"/>
        <v/>
      </c>
      <c r="BB756" s="82">
        <f>IFERROR(FIND("Suspensão de abastecimento de água",consulta_completa__11[[#This Row],[13 - Ocorrências/Ambientes Atingidos]]),0)</f>
        <v>0</v>
      </c>
      <c r="BC756" s="83" t="str">
        <f t="shared" si="373"/>
        <v/>
      </c>
      <c r="BD756" s="82">
        <f>IFERROR(FIND("Rio/córrego",consulta_completa__11[[#This Row],[13 - Ocorrências/Ambientes Atingidos]]),0)</f>
        <v>0</v>
      </c>
      <c r="BE756" s="83" t="str">
        <f t="shared" si="346"/>
        <v/>
      </c>
      <c r="BF756" s="82">
        <f>IFERROR(FIND("Lago",consulta_completa__11[[#This Row],[13 - Ocorrências/Ambientes Atingidos]]),0)</f>
        <v>0</v>
      </c>
      <c r="BG756" s="83" t="str">
        <f t="shared" si="347"/>
        <v/>
      </c>
      <c r="BH756" s="82">
        <f>IFERROR(FIND("Mar",consulta_completa__11[[#This Row],[13 - Ocorrências/Ambientes Atingidos]]),0)</f>
        <v>0</v>
      </c>
      <c r="BI756" s="83" t="str">
        <f t="shared" si="348"/>
        <v/>
      </c>
      <c r="BJ756" s="82">
        <f>IFERROR(FIND("Praia",consulta_completa__11[[#This Row],[13 - Ocorrências/Ambientes Atingidos]]),0)</f>
        <v>0</v>
      </c>
      <c r="BK756" s="83" t="str">
        <f t="shared" si="349"/>
        <v/>
      </c>
      <c r="BL756" s="82">
        <f>IFERROR(FIND("Solo",consulta_completa__11[[#This Row],[13 - Ocorrências/Ambientes Atingidos]]),0)</f>
        <v>1</v>
      </c>
      <c r="BM756" s="83" t="str">
        <f t="shared" si="350"/>
        <v>X</v>
      </c>
      <c r="BN756" s="82">
        <f>IFERROR(FIND("Águas subterrâneas",consulta_completa__11[[#This Row],[13 - Ocorrências/Ambientes Atingidos]]),0)</f>
        <v>0</v>
      </c>
      <c r="BO756" s="83" t="str">
        <f t="shared" si="351"/>
        <v/>
      </c>
      <c r="BP756" s="82">
        <f>IFERROR(FIND("Atmosfera",consulta_completa__11[[#This Row],[13 - Ocorrências/Ambientes Atingidos]]),0)</f>
        <v>0</v>
      </c>
      <c r="BQ756" s="83" t="str">
        <f t="shared" si="352"/>
        <v/>
      </c>
      <c r="BR756" s="82">
        <f>IFERROR(FIND("Flora",consulta_completa__11[[#This Row],[13 - Ocorrências/Ambientes Atingidos]]),0)</f>
        <v>0</v>
      </c>
      <c r="BS756" s="83" t="str">
        <f t="shared" si="353"/>
        <v/>
      </c>
      <c r="BT756" s="82">
        <f>IFERROR(FIND("Fauna",consulta_completa__11[[#This Row],[13 - Ocorrências/Ambientes Atingidos]]),0)</f>
        <v>0</v>
      </c>
      <c r="BU756" s="83" t="str">
        <f t="shared" si="354"/>
        <v/>
      </c>
      <c r="BV756" s="82">
        <f>IFERROR(FIND("UC federal",consulta_completa__11[[#This Row],[13 - Ocorrências/Ambientes Atingidos]]),0)</f>
        <v>0</v>
      </c>
      <c r="BW756" s="83" t="str">
        <f t="shared" si="355"/>
        <v/>
      </c>
      <c r="BX756" s="82">
        <f>IFERROR(FIND("UC estadual/municipal",consulta_completa__11[[#This Row],[13 - Ocorrências/Ambientes Atingidos]]),0)</f>
        <v>0</v>
      </c>
      <c r="BY756" s="83" t="str">
        <f t="shared" si="356"/>
        <v/>
      </c>
      <c r="BZ756" s="82">
        <f>IFERROR(FIND("Outro(s)",consulta_completa__11[[#This Row],[13 - Ocorrências/Ambientes Atingidos]]),0)</f>
        <v>0</v>
      </c>
      <c r="CA756" s="83" t="str">
        <f t="shared" si="357"/>
        <v/>
      </c>
      <c r="CB756" s="82">
        <f>IFERROR(FIND("Sem dano",consulta_completa__11[[#This Row],[13 - Ocorrências/Ambientes Atingidos]]),0)</f>
        <v>0</v>
      </c>
      <c r="CC756" s="83" t="str">
        <f t="shared" si="358"/>
        <v/>
      </c>
      <c r="CD756" s="82" t="str">
        <f>IF(consulta_completa__11[[#This Row],[13 - Ocorrências/Ambientes Atingidos]]="","X","")</f>
        <v/>
      </c>
      <c r="CE756" s="84">
        <f>IFERROR(FIND("IBAMA",consulta_completa__11[[#This Row],[14 - Inst. Atuando no Local]]),0)</f>
        <v>0</v>
      </c>
      <c r="CF756" s="84" t="str">
        <f t="shared" si="359"/>
        <v/>
      </c>
      <c r="CG756" s="84">
        <f>IFERROR(FIND("OEMA",consulta_completa__11[[#This Row],[14 - Inst. Atuando no Local]]),0)</f>
        <v>0</v>
      </c>
      <c r="CH756" s="84" t="str">
        <f t="shared" si="360"/>
        <v/>
      </c>
      <c r="CI756" s="84">
        <f>IFERROR(FIND("DEFESA CIVIL",consulta_completa__11[[#This Row],[14 - Inst. Atuando no Local]]),0)</f>
        <v>0</v>
      </c>
      <c r="CJ756" s="84" t="str">
        <f t="shared" si="361"/>
        <v/>
      </c>
      <c r="CK756" s="84">
        <f>IFERROR(FIND("CORPO DE BOMBEIROS",consulta_completa__11[[#This Row],[14 - Inst. Atuando no Local]]),0)</f>
        <v>0</v>
      </c>
      <c r="CL756" s="84" t="str">
        <f t="shared" si="362"/>
        <v/>
      </c>
      <c r="CM756" s="84">
        <f>IFERROR(FIND("POLÍCIA RODOVIÁRIA",consulta_completa__11[[#This Row],[14 - Inst. Atuando no Local]]),0)</f>
        <v>0</v>
      </c>
      <c r="CN756" s="84" t="str">
        <f t="shared" si="363"/>
        <v/>
      </c>
      <c r="CO756" s="84">
        <f>IFERROR(FIND("POLÍCIA MILITAR",consulta_completa__11[[#This Row],[14 - Inst. Atuando no Local]]),0)</f>
        <v>0</v>
      </c>
      <c r="CP756" s="84" t="str">
        <f t="shared" si="364"/>
        <v/>
      </c>
      <c r="CQ756" s="84">
        <f>IFERROR(FIND("POLÍCIA CIVIL",consulta_completa__11[[#This Row],[14 - Inst. Atuando no Local]]),0)</f>
        <v>0</v>
      </c>
      <c r="CR756" s="84" t="str">
        <f t="shared" si="365"/>
        <v/>
      </c>
      <c r="CS756" s="84">
        <f>IFERROR(FIND("MARINHA DO BRASIL",consulta_completa__11[[#This Row],[14 - Inst. Atuando no Local]]),0)</f>
        <v>0</v>
      </c>
      <c r="CT756" s="84" t="str">
        <f t="shared" si="366"/>
        <v/>
      </c>
      <c r="CU756" s="84">
        <f>IFERROR(FIND("EMPRESA ESPECIALIZADA EM ATENDIMENTO",consulta_completa__11[[#This Row],[14 - Inst. Atuando no Local]]),0)</f>
        <v>0</v>
      </c>
      <c r="CV756" s="84" t="str">
        <f t="shared" si="367"/>
        <v/>
      </c>
      <c r="CW756" s="84">
        <f>IFERROR(FIND("IBAMA",consulta_completa__11[[#This Row],[14 - Inst. Atuando no Local]]),0)</f>
        <v>0</v>
      </c>
      <c r="CX756" s="84" t="str">
        <f t="shared" si="368"/>
        <v/>
      </c>
      <c r="CY756" s="84" t="str">
        <f>IF(consulta_completa__11[[#This Row],[14 - Inst. Atuando no Local]]="","X","")</f>
        <v>X</v>
      </c>
      <c r="CZ756" s="84">
        <f>IFERROR(FIND("OUTRA (S)",consulta_completa__11[[#This Row],[14 - Inst. Atuando no Local]]),0)</f>
        <v>0</v>
      </c>
      <c r="DA756" s="84" t="str">
        <f t="shared" si="369"/>
        <v/>
      </c>
      <c r="DB756" s="35" t="str">
        <f t="shared" si="370"/>
        <v>Sim</v>
      </c>
      <c r="DC756" s="35" t="str">
        <f t="shared" si="371"/>
        <v>Não</v>
      </c>
      <c r="DD756" s="35" t="str">
        <f t="shared" si="372"/>
        <v>Sim</v>
      </c>
      <c r="DE756" s="87" t="str">
        <f t="shared" si="343"/>
        <v/>
      </c>
    </row>
    <row r="757" spans="1:109">
      <c r="A757" s="14">
        <v>2025102346843</v>
      </c>
      <c r="B757" s="1">
        <v>45950</v>
      </c>
      <c r="C757" t="s">
        <v>608</v>
      </c>
      <c r="D757" t="s">
        <v>609</v>
      </c>
      <c r="E757" t="s">
        <v>6531</v>
      </c>
      <c r="F757" t="s">
        <v>112</v>
      </c>
      <c r="G757" t="s">
        <v>113</v>
      </c>
      <c r="H757" t="s">
        <v>114</v>
      </c>
      <c r="I757" t="s">
        <v>114</v>
      </c>
      <c r="J757" t="s">
        <v>255</v>
      </c>
      <c r="K757" t="s">
        <v>6532</v>
      </c>
      <c r="L757" t="s">
        <v>117</v>
      </c>
      <c r="M757" t="s">
        <v>113</v>
      </c>
      <c r="N757" t="s">
        <v>119</v>
      </c>
      <c r="O757" t="s">
        <v>120</v>
      </c>
      <c r="P757" t="s">
        <v>299</v>
      </c>
      <c r="Q757" t="s">
        <v>167</v>
      </c>
      <c r="R757" t="s">
        <v>123</v>
      </c>
      <c r="S757" t="s">
        <v>113</v>
      </c>
      <c r="T757" t="s">
        <v>6533</v>
      </c>
      <c r="U757" t="s">
        <v>6534</v>
      </c>
      <c r="V757" t="s">
        <v>6535</v>
      </c>
      <c r="Z757" t="s">
        <v>6536</v>
      </c>
      <c r="AA757" t="s">
        <v>113</v>
      </c>
      <c r="AB757" t="s">
        <v>724</v>
      </c>
      <c r="AC757" t="s">
        <v>725</v>
      </c>
      <c r="AD757">
        <v>1</v>
      </c>
      <c r="AE757" t="s">
        <v>6537</v>
      </c>
      <c r="AF757" t="s">
        <v>113</v>
      </c>
      <c r="AG757" t="s">
        <v>113</v>
      </c>
      <c r="AH757" t="s">
        <v>131</v>
      </c>
      <c r="AI757" t="s">
        <v>131</v>
      </c>
      <c r="AJ757" t="s">
        <v>131</v>
      </c>
      <c r="AK757" t="s">
        <v>6538</v>
      </c>
      <c r="AL757" t="s">
        <v>6539</v>
      </c>
      <c r="AM757" t="s">
        <v>5559</v>
      </c>
      <c r="AN757" t="s">
        <v>265</v>
      </c>
      <c r="AO757" t="s">
        <v>266</v>
      </c>
      <c r="AP757">
        <v>6133161070</v>
      </c>
      <c r="AQ757" t="s">
        <v>5560</v>
      </c>
      <c r="AR757" t="s">
        <v>113</v>
      </c>
      <c r="AS757" t="s">
        <v>113</v>
      </c>
      <c r="AT757" t="s">
        <v>113</v>
      </c>
      <c r="AU757" t="s">
        <v>113</v>
      </c>
      <c r="AW757" t="s">
        <v>113</v>
      </c>
      <c r="AX757" s="82">
        <f>IFERROR(FIND("Óbitos/feridos",consulta_completa__11[[#This Row],[13 - Ocorrências/Ambientes Atingidos]]),0)</f>
        <v>0</v>
      </c>
      <c r="AY757" s="83" t="str">
        <f t="shared" si="344"/>
        <v/>
      </c>
      <c r="AZ757" s="82">
        <f>IFERROR(FIND("População afetada/evacuada",consulta_completa__11[[#This Row],[13 - Ocorrências/Ambientes Atingidos]]),0)</f>
        <v>0</v>
      </c>
      <c r="BA757" s="82" t="str">
        <f t="shared" si="345"/>
        <v/>
      </c>
      <c r="BB757" s="82">
        <f>IFERROR(FIND("Suspensão de abastecimento de água",consulta_completa__11[[#This Row],[13 - Ocorrências/Ambientes Atingidos]]),0)</f>
        <v>0</v>
      </c>
      <c r="BC757" s="83" t="str">
        <f t="shared" si="373"/>
        <v/>
      </c>
      <c r="BD757" s="82">
        <f>IFERROR(FIND("Rio/córrego",consulta_completa__11[[#This Row],[13 - Ocorrências/Ambientes Atingidos]]),0)</f>
        <v>0</v>
      </c>
      <c r="BE757" s="83" t="str">
        <f t="shared" si="346"/>
        <v/>
      </c>
      <c r="BF757" s="82">
        <f>IFERROR(FIND("Lago",consulta_completa__11[[#This Row],[13 - Ocorrências/Ambientes Atingidos]]),0)</f>
        <v>0</v>
      </c>
      <c r="BG757" s="83" t="str">
        <f t="shared" si="347"/>
        <v/>
      </c>
      <c r="BH757" s="82">
        <f>IFERROR(FIND("Mar",consulta_completa__11[[#This Row],[13 - Ocorrências/Ambientes Atingidos]]),0)</f>
        <v>0</v>
      </c>
      <c r="BI757" s="83" t="str">
        <f t="shared" si="348"/>
        <v/>
      </c>
      <c r="BJ757" s="82">
        <f>IFERROR(FIND("Praia",consulta_completa__11[[#This Row],[13 - Ocorrências/Ambientes Atingidos]]),0)</f>
        <v>0</v>
      </c>
      <c r="BK757" s="83" t="str">
        <f t="shared" si="349"/>
        <v/>
      </c>
      <c r="BL757" s="82">
        <f>IFERROR(FIND("Solo",consulta_completa__11[[#This Row],[13 - Ocorrências/Ambientes Atingidos]]),0)</f>
        <v>0</v>
      </c>
      <c r="BM757" s="83" t="str">
        <f t="shared" si="350"/>
        <v/>
      </c>
      <c r="BN757" s="82">
        <f>IFERROR(FIND("Águas subterrâneas",consulta_completa__11[[#This Row],[13 - Ocorrências/Ambientes Atingidos]]),0)</f>
        <v>0</v>
      </c>
      <c r="BO757" s="83" t="str">
        <f t="shared" si="351"/>
        <v/>
      </c>
      <c r="BP757" s="82">
        <f>IFERROR(FIND("Atmosfera",consulta_completa__11[[#This Row],[13 - Ocorrências/Ambientes Atingidos]]),0)</f>
        <v>0</v>
      </c>
      <c r="BQ757" s="83" t="str">
        <f t="shared" si="352"/>
        <v/>
      </c>
      <c r="BR757" s="82">
        <f>IFERROR(FIND("Flora",consulta_completa__11[[#This Row],[13 - Ocorrências/Ambientes Atingidos]]),0)</f>
        <v>0</v>
      </c>
      <c r="BS757" s="83" t="str">
        <f t="shared" si="353"/>
        <v/>
      </c>
      <c r="BT757" s="82">
        <f>IFERROR(FIND("Fauna",consulta_completa__11[[#This Row],[13 - Ocorrências/Ambientes Atingidos]]),0)</f>
        <v>0</v>
      </c>
      <c r="BU757" s="83" t="str">
        <f t="shared" si="354"/>
        <v/>
      </c>
      <c r="BV757" s="82">
        <f>IFERROR(FIND("UC federal",consulta_completa__11[[#This Row],[13 - Ocorrências/Ambientes Atingidos]]),0)</f>
        <v>0</v>
      </c>
      <c r="BW757" s="83" t="str">
        <f t="shared" si="355"/>
        <v/>
      </c>
      <c r="BX757" s="82">
        <f>IFERROR(FIND("UC estadual/municipal",consulta_completa__11[[#This Row],[13 - Ocorrências/Ambientes Atingidos]]),0)</f>
        <v>0</v>
      </c>
      <c r="BY757" s="83" t="str">
        <f t="shared" si="356"/>
        <v/>
      </c>
      <c r="BZ757" s="82">
        <f>IFERROR(FIND("Outro(s)",consulta_completa__11[[#This Row],[13 - Ocorrências/Ambientes Atingidos]]),0)</f>
        <v>0</v>
      </c>
      <c r="CA757" s="83" t="str">
        <f t="shared" si="357"/>
        <v/>
      </c>
      <c r="CB757" s="82">
        <f>IFERROR(FIND("Sem dano",consulta_completa__11[[#This Row],[13 - Ocorrências/Ambientes Atingidos]]),0)</f>
        <v>0</v>
      </c>
      <c r="CC757" s="83" t="str">
        <f t="shared" si="358"/>
        <v/>
      </c>
      <c r="CD757" s="82" t="str">
        <f>IF(consulta_completa__11[[#This Row],[13 - Ocorrências/Ambientes Atingidos]]="","X","")</f>
        <v>X</v>
      </c>
      <c r="CE757" s="84">
        <f>IFERROR(FIND("IBAMA",consulta_completa__11[[#This Row],[14 - Inst. Atuando no Local]]),0)</f>
        <v>0</v>
      </c>
      <c r="CF757" s="84" t="str">
        <f t="shared" si="359"/>
        <v/>
      </c>
      <c r="CG757" s="84">
        <f>IFERROR(FIND("OEMA",consulta_completa__11[[#This Row],[14 - Inst. Atuando no Local]]),0)</f>
        <v>0</v>
      </c>
      <c r="CH757" s="84" t="str">
        <f t="shared" si="360"/>
        <v/>
      </c>
      <c r="CI757" s="84">
        <f>IFERROR(FIND("DEFESA CIVIL",consulta_completa__11[[#This Row],[14 - Inst. Atuando no Local]]),0)</f>
        <v>0</v>
      </c>
      <c r="CJ757" s="84" t="str">
        <f t="shared" si="361"/>
        <v/>
      </c>
      <c r="CK757" s="84">
        <f>IFERROR(FIND("CORPO DE BOMBEIROS",consulta_completa__11[[#This Row],[14 - Inst. Atuando no Local]]),0)</f>
        <v>0</v>
      </c>
      <c r="CL757" s="84" t="str">
        <f t="shared" si="362"/>
        <v/>
      </c>
      <c r="CM757" s="84">
        <f>IFERROR(FIND("POLÍCIA RODOVIÁRIA",consulta_completa__11[[#This Row],[14 - Inst. Atuando no Local]]),0)</f>
        <v>0</v>
      </c>
      <c r="CN757" s="84" t="str">
        <f t="shared" si="363"/>
        <v/>
      </c>
      <c r="CO757" s="84">
        <f>IFERROR(FIND("POLÍCIA MILITAR",consulta_completa__11[[#This Row],[14 - Inst. Atuando no Local]]),0)</f>
        <v>0</v>
      </c>
      <c r="CP757" s="84" t="str">
        <f t="shared" si="364"/>
        <v/>
      </c>
      <c r="CQ757" s="84">
        <f>IFERROR(FIND("POLÍCIA CIVIL",consulta_completa__11[[#This Row],[14 - Inst. Atuando no Local]]),0)</f>
        <v>0</v>
      </c>
      <c r="CR757" s="84" t="str">
        <f t="shared" si="365"/>
        <v/>
      </c>
      <c r="CS757" s="84">
        <f>IFERROR(FIND("MARINHA DO BRASIL",consulta_completa__11[[#This Row],[14 - Inst. Atuando no Local]]),0)</f>
        <v>0</v>
      </c>
      <c r="CT757" s="84" t="str">
        <f t="shared" si="366"/>
        <v/>
      </c>
      <c r="CU757" s="84">
        <f>IFERROR(FIND("EMPRESA ESPECIALIZADA EM ATENDIMENTO",consulta_completa__11[[#This Row],[14 - Inst. Atuando no Local]]),0)</f>
        <v>0</v>
      </c>
      <c r="CV757" s="84" t="str">
        <f t="shared" si="367"/>
        <v/>
      </c>
      <c r="CW757" s="84">
        <f>IFERROR(FIND("IBAMA",consulta_completa__11[[#This Row],[14 - Inst. Atuando no Local]]),0)</f>
        <v>0</v>
      </c>
      <c r="CX757" s="84" t="str">
        <f t="shared" si="368"/>
        <v/>
      </c>
      <c r="CY757" s="84" t="str">
        <f>IF(consulta_completa__11[[#This Row],[14 - Inst. Atuando no Local]]="","X","")</f>
        <v/>
      </c>
      <c r="CZ757" s="84">
        <f>IFERROR(FIND("OUTRA (S)",consulta_completa__11[[#This Row],[14 - Inst. Atuando no Local]]),0)</f>
        <v>0</v>
      </c>
      <c r="DA757" s="84" t="str">
        <f t="shared" si="369"/>
        <v/>
      </c>
      <c r="DB757" s="35" t="str">
        <f t="shared" si="370"/>
        <v>Sim</v>
      </c>
      <c r="DC757" s="35" t="str">
        <f t="shared" si="371"/>
        <v>Não</v>
      </c>
      <c r="DD757" s="35" t="str">
        <f t="shared" si="372"/>
        <v>Sim</v>
      </c>
      <c r="DE757" s="87" t="str">
        <f t="shared" si="343"/>
        <v/>
      </c>
    </row>
    <row r="758" spans="1:109">
      <c r="A758" s="14">
        <v>202511150432</v>
      </c>
      <c r="B758" s="1">
        <v>45951</v>
      </c>
      <c r="C758" t="s">
        <v>1693</v>
      </c>
      <c r="D758" t="s">
        <v>161</v>
      </c>
      <c r="E758" t="s">
        <v>162</v>
      </c>
      <c r="F758" t="s">
        <v>1202</v>
      </c>
      <c r="G758" t="s">
        <v>113</v>
      </c>
      <c r="H758" t="s">
        <v>114</v>
      </c>
      <c r="I758" t="s">
        <v>114</v>
      </c>
      <c r="J758" t="s">
        <v>3241</v>
      </c>
      <c r="K758" t="s">
        <v>113</v>
      </c>
      <c r="L758" t="s">
        <v>113</v>
      </c>
      <c r="M758" t="s">
        <v>113</v>
      </c>
      <c r="N758" t="s">
        <v>119</v>
      </c>
      <c r="O758" t="s">
        <v>239</v>
      </c>
      <c r="P758" t="s">
        <v>355</v>
      </c>
      <c r="Q758" t="s">
        <v>167</v>
      </c>
      <c r="R758" t="s">
        <v>123</v>
      </c>
      <c r="S758" t="s">
        <v>113</v>
      </c>
      <c r="T758" t="s">
        <v>6540</v>
      </c>
      <c r="U758" t="s">
        <v>6541</v>
      </c>
      <c r="V758" t="s">
        <v>6542</v>
      </c>
      <c r="X758" t="b">
        <v>1</v>
      </c>
      <c r="Z758" t="s">
        <v>6543</v>
      </c>
      <c r="AA758" t="s">
        <v>113</v>
      </c>
      <c r="AB758" t="s">
        <v>358</v>
      </c>
      <c r="AC758" t="s">
        <v>173</v>
      </c>
      <c r="AD758">
        <v>1</v>
      </c>
      <c r="AE758" t="s">
        <v>5887</v>
      </c>
      <c r="AF758" t="s">
        <v>6544</v>
      </c>
      <c r="AG758" t="s">
        <v>6545</v>
      </c>
      <c r="AH758" t="s">
        <v>131</v>
      </c>
      <c r="AI758" t="s">
        <v>132</v>
      </c>
      <c r="AJ758" t="s">
        <v>131</v>
      </c>
      <c r="AK758" t="s">
        <v>6546</v>
      </c>
      <c r="AL758" t="s">
        <v>6547</v>
      </c>
      <c r="AM758" t="s">
        <v>5559</v>
      </c>
      <c r="AN758" t="s">
        <v>265</v>
      </c>
      <c r="AO758" t="s">
        <v>266</v>
      </c>
      <c r="AP758">
        <v>6133161070</v>
      </c>
      <c r="AQ758" t="s">
        <v>5560</v>
      </c>
      <c r="AR758" t="s">
        <v>113</v>
      </c>
      <c r="AS758" t="s">
        <v>113</v>
      </c>
      <c r="AT758" t="s">
        <v>113</v>
      </c>
      <c r="AU758" t="s">
        <v>113</v>
      </c>
      <c r="AW758" t="s">
        <v>113</v>
      </c>
      <c r="AX758" s="82">
        <f>IFERROR(FIND("Óbitos/feridos",consulta_completa__11[[#This Row],[13 - Ocorrências/Ambientes Atingidos]]),0)</f>
        <v>0</v>
      </c>
      <c r="AY758" s="83" t="str">
        <f t="shared" si="344"/>
        <v/>
      </c>
      <c r="AZ758" s="82">
        <f>IFERROR(FIND("População afetada/evacuada",consulta_completa__11[[#This Row],[13 - Ocorrências/Ambientes Atingidos]]),0)</f>
        <v>0</v>
      </c>
      <c r="BA758" s="82" t="str">
        <f t="shared" si="345"/>
        <v/>
      </c>
      <c r="BB758" s="82">
        <f>IFERROR(FIND("Suspensão de abastecimento de água",consulta_completa__11[[#This Row],[13 - Ocorrências/Ambientes Atingidos]]),0)</f>
        <v>0</v>
      </c>
      <c r="BC758" s="83" t="str">
        <f t="shared" si="373"/>
        <v/>
      </c>
      <c r="BD758" s="82">
        <f>IFERROR(FIND("Rio/córrego",consulta_completa__11[[#This Row],[13 - Ocorrências/Ambientes Atingidos]]),0)</f>
        <v>0</v>
      </c>
      <c r="BE758" s="83" t="str">
        <f t="shared" si="346"/>
        <v/>
      </c>
      <c r="BF758" s="82">
        <f>IFERROR(FIND("Lago",consulta_completa__11[[#This Row],[13 - Ocorrências/Ambientes Atingidos]]),0)</f>
        <v>0</v>
      </c>
      <c r="BG758" s="83" t="str">
        <f t="shared" si="347"/>
        <v/>
      </c>
      <c r="BH758" s="82">
        <f>IFERROR(FIND("Mar",consulta_completa__11[[#This Row],[13 - Ocorrências/Ambientes Atingidos]]),0)</f>
        <v>0</v>
      </c>
      <c r="BI758" s="83" t="str">
        <f t="shared" si="348"/>
        <v/>
      </c>
      <c r="BJ758" s="82">
        <f>IFERROR(FIND("Praia",consulta_completa__11[[#This Row],[13 - Ocorrências/Ambientes Atingidos]]),0)</f>
        <v>0</v>
      </c>
      <c r="BK758" s="83" t="str">
        <f t="shared" si="349"/>
        <v/>
      </c>
      <c r="BL758" s="82">
        <f>IFERROR(FIND("Solo",consulta_completa__11[[#This Row],[13 - Ocorrências/Ambientes Atingidos]]),0)</f>
        <v>0</v>
      </c>
      <c r="BM758" s="83" t="str">
        <f t="shared" si="350"/>
        <v/>
      </c>
      <c r="BN758" s="82">
        <f>IFERROR(FIND("Águas subterrâneas",consulta_completa__11[[#This Row],[13 - Ocorrências/Ambientes Atingidos]]),0)</f>
        <v>0</v>
      </c>
      <c r="BO758" s="83" t="str">
        <f t="shared" si="351"/>
        <v/>
      </c>
      <c r="BP758" s="82">
        <f>IFERROR(FIND("Atmosfera",consulta_completa__11[[#This Row],[13 - Ocorrências/Ambientes Atingidos]]),0)</f>
        <v>0</v>
      </c>
      <c r="BQ758" s="83" t="str">
        <f t="shared" si="352"/>
        <v/>
      </c>
      <c r="BR758" s="82">
        <f>IFERROR(FIND("Flora",consulta_completa__11[[#This Row],[13 - Ocorrências/Ambientes Atingidos]]),0)</f>
        <v>0</v>
      </c>
      <c r="BS758" s="83" t="str">
        <f t="shared" si="353"/>
        <v/>
      </c>
      <c r="BT758" s="82">
        <f>IFERROR(FIND("Fauna",consulta_completa__11[[#This Row],[13 - Ocorrências/Ambientes Atingidos]]),0)</f>
        <v>0</v>
      </c>
      <c r="BU758" s="83" t="str">
        <f t="shared" si="354"/>
        <v/>
      </c>
      <c r="BV758" s="82">
        <f>IFERROR(FIND("UC federal",consulta_completa__11[[#This Row],[13 - Ocorrências/Ambientes Atingidos]]),0)</f>
        <v>0</v>
      </c>
      <c r="BW758" s="83" t="str">
        <f t="shared" si="355"/>
        <v/>
      </c>
      <c r="BX758" s="82">
        <f>IFERROR(FIND("UC estadual/municipal",consulta_completa__11[[#This Row],[13 - Ocorrências/Ambientes Atingidos]]),0)</f>
        <v>0</v>
      </c>
      <c r="BY758" s="83" t="str">
        <f t="shared" si="356"/>
        <v/>
      </c>
      <c r="BZ758" s="82">
        <f>IFERROR(FIND("Outro(s)",consulta_completa__11[[#This Row],[13 - Ocorrências/Ambientes Atingidos]]),0)</f>
        <v>0</v>
      </c>
      <c r="CA758" s="83" t="str">
        <f t="shared" si="357"/>
        <v/>
      </c>
      <c r="CB758" s="82">
        <f>IFERROR(FIND("Sem dano",consulta_completa__11[[#This Row],[13 - Ocorrências/Ambientes Atingidos]]),0)</f>
        <v>0</v>
      </c>
      <c r="CC758" s="83" t="str">
        <f t="shared" si="358"/>
        <v/>
      </c>
      <c r="CD758" s="82" t="str">
        <f>IF(consulta_completa__11[[#This Row],[13 - Ocorrências/Ambientes Atingidos]]="","X","")</f>
        <v>X</v>
      </c>
      <c r="CE758" s="84">
        <f>IFERROR(FIND("IBAMA",consulta_completa__11[[#This Row],[14 - Inst. Atuando no Local]]),0)</f>
        <v>0</v>
      </c>
      <c r="CF758" s="84" t="str">
        <f t="shared" si="359"/>
        <v/>
      </c>
      <c r="CG758" s="84">
        <f>IFERROR(FIND("OEMA",consulta_completa__11[[#This Row],[14 - Inst. Atuando no Local]]),0)</f>
        <v>0</v>
      </c>
      <c r="CH758" s="84" t="str">
        <f t="shared" si="360"/>
        <v/>
      </c>
      <c r="CI758" s="84">
        <f>IFERROR(FIND("DEFESA CIVIL",consulta_completa__11[[#This Row],[14 - Inst. Atuando no Local]]),0)</f>
        <v>0</v>
      </c>
      <c r="CJ758" s="84" t="str">
        <f t="shared" si="361"/>
        <v/>
      </c>
      <c r="CK758" s="84">
        <f>IFERROR(FIND("CORPO DE BOMBEIROS",consulta_completa__11[[#This Row],[14 - Inst. Atuando no Local]]),0)</f>
        <v>0</v>
      </c>
      <c r="CL758" s="84" t="str">
        <f t="shared" si="362"/>
        <v/>
      </c>
      <c r="CM758" s="84">
        <f>IFERROR(FIND("POLÍCIA RODOVIÁRIA",consulta_completa__11[[#This Row],[14 - Inst. Atuando no Local]]),0)</f>
        <v>0</v>
      </c>
      <c r="CN758" s="84" t="str">
        <f t="shared" si="363"/>
        <v/>
      </c>
      <c r="CO758" s="84">
        <f>IFERROR(FIND("POLÍCIA MILITAR",consulta_completa__11[[#This Row],[14 - Inst. Atuando no Local]]),0)</f>
        <v>0</v>
      </c>
      <c r="CP758" s="84" t="str">
        <f t="shared" si="364"/>
        <v/>
      </c>
      <c r="CQ758" s="84">
        <f>IFERROR(FIND("POLÍCIA CIVIL",consulta_completa__11[[#This Row],[14 - Inst. Atuando no Local]]),0)</f>
        <v>0</v>
      </c>
      <c r="CR758" s="84" t="str">
        <f t="shared" si="365"/>
        <v/>
      </c>
      <c r="CS758" s="84">
        <f>IFERROR(FIND("MARINHA DO BRASIL",consulta_completa__11[[#This Row],[14 - Inst. Atuando no Local]]),0)</f>
        <v>0</v>
      </c>
      <c r="CT758" s="84" t="str">
        <f t="shared" si="366"/>
        <v/>
      </c>
      <c r="CU758" s="84">
        <f>IFERROR(FIND("EMPRESA ESPECIALIZADA EM ATENDIMENTO",consulta_completa__11[[#This Row],[14 - Inst. Atuando no Local]]),0)</f>
        <v>0</v>
      </c>
      <c r="CV758" s="84" t="str">
        <f t="shared" si="367"/>
        <v/>
      </c>
      <c r="CW758" s="84">
        <f>IFERROR(FIND("IBAMA",consulta_completa__11[[#This Row],[14 - Inst. Atuando no Local]]),0)</f>
        <v>0</v>
      </c>
      <c r="CX758" s="84" t="str">
        <f t="shared" si="368"/>
        <v/>
      </c>
      <c r="CY758" s="84" t="str">
        <f>IF(consulta_completa__11[[#This Row],[14 - Inst. Atuando no Local]]="","X","")</f>
        <v/>
      </c>
      <c r="CZ758" s="84">
        <f>IFERROR(FIND("OUTRA (S)",consulta_completa__11[[#This Row],[14 - Inst. Atuando no Local]]),0)</f>
        <v>0</v>
      </c>
      <c r="DA758" s="84" t="str">
        <f t="shared" si="369"/>
        <v/>
      </c>
      <c r="DB758" s="35" t="str">
        <f t="shared" si="370"/>
        <v>Sim</v>
      </c>
      <c r="DC758" s="35" t="str">
        <f t="shared" si="371"/>
        <v>Não</v>
      </c>
      <c r="DD758" s="35" t="str">
        <f t="shared" si="372"/>
        <v>Sim</v>
      </c>
      <c r="DE758" s="87" t="str">
        <f t="shared" si="343"/>
        <v/>
      </c>
    </row>
    <row r="759" spans="1:109">
      <c r="A759" s="14">
        <v>2025102239612</v>
      </c>
      <c r="B759" s="1">
        <v>45951</v>
      </c>
      <c r="C759" t="s">
        <v>373</v>
      </c>
      <c r="D759" t="s">
        <v>374</v>
      </c>
      <c r="E759" t="s">
        <v>6531</v>
      </c>
      <c r="F759" t="s">
        <v>112</v>
      </c>
      <c r="G759" t="s">
        <v>113</v>
      </c>
      <c r="H759" t="s">
        <v>114</v>
      </c>
      <c r="I759" t="s">
        <v>114</v>
      </c>
      <c r="J759" t="s">
        <v>255</v>
      </c>
      <c r="K759" t="s">
        <v>2633</v>
      </c>
      <c r="L759" t="s">
        <v>117</v>
      </c>
      <c r="M759" t="s">
        <v>140</v>
      </c>
      <c r="N759" t="s">
        <v>119</v>
      </c>
      <c r="O759" t="s">
        <v>239</v>
      </c>
      <c r="P759" t="s">
        <v>355</v>
      </c>
      <c r="Q759" t="s">
        <v>122</v>
      </c>
      <c r="R759" t="s">
        <v>123</v>
      </c>
      <c r="S759" t="s">
        <v>113</v>
      </c>
      <c r="T759" t="s">
        <v>6548</v>
      </c>
      <c r="U759" t="s">
        <v>145</v>
      </c>
      <c r="V759" t="s">
        <v>6549</v>
      </c>
      <c r="Z759" t="s">
        <v>113</v>
      </c>
      <c r="AA759" t="s">
        <v>113</v>
      </c>
      <c r="AB759" t="s">
        <v>2503</v>
      </c>
      <c r="AC759" t="s">
        <v>381</v>
      </c>
      <c r="AD759">
        <v>0</v>
      </c>
      <c r="AE759" t="s">
        <v>6550</v>
      </c>
      <c r="AF759" t="s">
        <v>113</v>
      </c>
      <c r="AG759" t="s">
        <v>113</v>
      </c>
      <c r="AH759" t="s">
        <v>131</v>
      </c>
      <c r="AI759" t="s">
        <v>132</v>
      </c>
      <c r="AJ759" t="s">
        <v>131</v>
      </c>
      <c r="AK759" t="s">
        <v>6551</v>
      </c>
      <c r="AL759" t="s">
        <v>6552</v>
      </c>
      <c r="AM759" t="s">
        <v>5559</v>
      </c>
      <c r="AN759" t="s">
        <v>265</v>
      </c>
      <c r="AO759" t="s">
        <v>266</v>
      </c>
      <c r="AP759">
        <v>6133161070</v>
      </c>
      <c r="AQ759" t="s">
        <v>5560</v>
      </c>
      <c r="AR759" t="s">
        <v>113</v>
      </c>
      <c r="AS759" t="s">
        <v>113</v>
      </c>
      <c r="AT759" t="s">
        <v>113</v>
      </c>
      <c r="AU759" t="s">
        <v>113</v>
      </c>
      <c r="AW759" t="s">
        <v>113</v>
      </c>
      <c r="AX759" s="82">
        <f>IFERROR(FIND("Óbitos/feridos",consulta_completa__11[[#This Row],[13 - Ocorrências/Ambientes Atingidos]]),0)</f>
        <v>0</v>
      </c>
      <c r="AY759" s="83" t="str">
        <f t="shared" si="344"/>
        <v/>
      </c>
      <c r="AZ759" s="82">
        <f>IFERROR(FIND("População afetada/evacuada",consulta_completa__11[[#This Row],[13 - Ocorrências/Ambientes Atingidos]]),0)</f>
        <v>0</v>
      </c>
      <c r="BA759" s="82" t="str">
        <f t="shared" si="345"/>
        <v/>
      </c>
      <c r="BB759" s="82">
        <f>IFERROR(FIND("Suspensão de abastecimento de água",consulta_completa__11[[#This Row],[13 - Ocorrências/Ambientes Atingidos]]),0)</f>
        <v>0</v>
      </c>
      <c r="BC759" s="83" t="str">
        <f t="shared" si="373"/>
        <v/>
      </c>
      <c r="BD759" s="82">
        <f>IFERROR(FIND("Rio/córrego",consulta_completa__11[[#This Row],[13 - Ocorrências/Ambientes Atingidos]]),0)</f>
        <v>0</v>
      </c>
      <c r="BE759" s="83" t="str">
        <f t="shared" si="346"/>
        <v/>
      </c>
      <c r="BF759" s="82">
        <f>IFERROR(FIND("Lago",consulta_completa__11[[#This Row],[13 - Ocorrências/Ambientes Atingidos]]),0)</f>
        <v>0</v>
      </c>
      <c r="BG759" s="83" t="str">
        <f t="shared" si="347"/>
        <v/>
      </c>
      <c r="BH759" s="82">
        <f>IFERROR(FIND("Mar",consulta_completa__11[[#This Row],[13 - Ocorrências/Ambientes Atingidos]]),0)</f>
        <v>0</v>
      </c>
      <c r="BI759" s="83" t="str">
        <f t="shared" si="348"/>
        <v/>
      </c>
      <c r="BJ759" s="82">
        <f>IFERROR(FIND("Praia",consulta_completa__11[[#This Row],[13 - Ocorrências/Ambientes Atingidos]]),0)</f>
        <v>0</v>
      </c>
      <c r="BK759" s="83" t="str">
        <f t="shared" si="349"/>
        <v/>
      </c>
      <c r="BL759" s="82">
        <f>IFERROR(FIND("Solo",consulta_completa__11[[#This Row],[13 - Ocorrências/Ambientes Atingidos]]),0)</f>
        <v>1</v>
      </c>
      <c r="BM759" s="83" t="str">
        <f t="shared" si="350"/>
        <v>X</v>
      </c>
      <c r="BN759" s="82">
        <f>IFERROR(FIND("Águas subterrâneas",consulta_completa__11[[#This Row],[13 - Ocorrências/Ambientes Atingidos]]),0)</f>
        <v>0</v>
      </c>
      <c r="BO759" s="83" t="str">
        <f t="shared" si="351"/>
        <v/>
      </c>
      <c r="BP759" s="82">
        <f>IFERROR(FIND("Atmosfera",consulta_completa__11[[#This Row],[13 - Ocorrências/Ambientes Atingidos]]),0)</f>
        <v>0</v>
      </c>
      <c r="BQ759" s="83" t="str">
        <f t="shared" si="352"/>
        <v/>
      </c>
      <c r="BR759" s="82">
        <f>IFERROR(FIND("Flora",consulta_completa__11[[#This Row],[13 - Ocorrências/Ambientes Atingidos]]),0)</f>
        <v>0</v>
      </c>
      <c r="BS759" s="83" t="str">
        <f t="shared" si="353"/>
        <v/>
      </c>
      <c r="BT759" s="82">
        <f>IFERROR(FIND("Fauna",consulta_completa__11[[#This Row],[13 - Ocorrências/Ambientes Atingidos]]),0)</f>
        <v>0</v>
      </c>
      <c r="BU759" s="83" t="str">
        <f t="shared" si="354"/>
        <v/>
      </c>
      <c r="BV759" s="82">
        <f>IFERROR(FIND("UC federal",consulta_completa__11[[#This Row],[13 - Ocorrências/Ambientes Atingidos]]),0)</f>
        <v>0</v>
      </c>
      <c r="BW759" s="83" t="str">
        <f t="shared" si="355"/>
        <v/>
      </c>
      <c r="BX759" s="82">
        <f>IFERROR(FIND("UC estadual/municipal",consulta_completa__11[[#This Row],[13 - Ocorrências/Ambientes Atingidos]]),0)</f>
        <v>0</v>
      </c>
      <c r="BY759" s="83" t="str">
        <f t="shared" si="356"/>
        <v/>
      </c>
      <c r="BZ759" s="82">
        <f>IFERROR(FIND("Outro(s)",consulta_completa__11[[#This Row],[13 - Ocorrências/Ambientes Atingidos]]),0)</f>
        <v>0</v>
      </c>
      <c r="CA759" s="83" t="str">
        <f t="shared" si="357"/>
        <v/>
      </c>
      <c r="CB759" s="82">
        <f>IFERROR(FIND("Sem dano",consulta_completa__11[[#This Row],[13 - Ocorrências/Ambientes Atingidos]]),0)</f>
        <v>0</v>
      </c>
      <c r="CC759" s="83" t="str">
        <f t="shared" si="358"/>
        <v/>
      </c>
      <c r="CD759" s="82" t="str">
        <f>IF(consulta_completa__11[[#This Row],[13 - Ocorrências/Ambientes Atingidos]]="","X","")</f>
        <v/>
      </c>
      <c r="CE759" s="84">
        <f>IFERROR(FIND("IBAMA",consulta_completa__11[[#This Row],[14 - Inst. Atuando no Local]]),0)</f>
        <v>0</v>
      </c>
      <c r="CF759" s="84" t="str">
        <f t="shared" si="359"/>
        <v/>
      </c>
      <c r="CG759" s="84">
        <f>IFERROR(FIND("OEMA",consulta_completa__11[[#This Row],[14 - Inst. Atuando no Local]]),0)</f>
        <v>0</v>
      </c>
      <c r="CH759" s="84" t="str">
        <f t="shared" si="360"/>
        <v/>
      </c>
      <c r="CI759" s="84">
        <f>IFERROR(FIND("DEFESA CIVIL",consulta_completa__11[[#This Row],[14 - Inst. Atuando no Local]]),0)</f>
        <v>0</v>
      </c>
      <c r="CJ759" s="84" t="str">
        <f t="shared" si="361"/>
        <v/>
      </c>
      <c r="CK759" s="84">
        <f>IFERROR(FIND("CORPO DE BOMBEIROS",consulta_completa__11[[#This Row],[14 - Inst. Atuando no Local]]),0)</f>
        <v>0</v>
      </c>
      <c r="CL759" s="84" t="str">
        <f t="shared" si="362"/>
        <v/>
      </c>
      <c r="CM759" s="84">
        <f>IFERROR(FIND("POLÍCIA RODOVIÁRIA",consulta_completa__11[[#This Row],[14 - Inst. Atuando no Local]]),0)</f>
        <v>0</v>
      </c>
      <c r="CN759" s="84" t="str">
        <f t="shared" si="363"/>
        <v/>
      </c>
      <c r="CO759" s="84">
        <f>IFERROR(FIND("POLÍCIA MILITAR",consulta_completa__11[[#This Row],[14 - Inst. Atuando no Local]]),0)</f>
        <v>0</v>
      </c>
      <c r="CP759" s="84" t="str">
        <f t="shared" si="364"/>
        <v/>
      </c>
      <c r="CQ759" s="84">
        <f>IFERROR(FIND("POLÍCIA CIVIL",consulta_completa__11[[#This Row],[14 - Inst. Atuando no Local]]),0)</f>
        <v>0</v>
      </c>
      <c r="CR759" s="84" t="str">
        <f t="shared" si="365"/>
        <v/>
      </c>
      <c r="CS759" s="84">
        <f>IFERROR(FIND("MARINHA DO BRASIL",consulta_completa__11[[#This Row],[14 - Inst. Atuando no Local]]),0)</f>
        <v>0</v>
      </c>
      <c r="CT759" s="84" t="str">
        <f t="shared" si="366"/>
        <v/>
      </c>
      <c r="CU759" s="84">
        <f>IFERROR(FIND("EMPRESA ESPECIALIZADA EM ATENDIMENTO",consulta_completa__11[[#This Row],[14 - Inst. Atuando no Local]]),0)</f>
        <v>0</v>
      </c>
      <c r="CV759" s="84" t="str">
        <f t="shared" si="367"/>
        <v/>
      </c>
      <c r="CW759" s="84">
        <f>IFERROR(FIND("IBAMA",consulta_completa__11[[#This Row],[14 - Inst. Atuando no Local]]),0)</f>
        <v>0</v>
      </c>
      <c r="CX759" s="84" t="str">
        <f t="shared" si="368"/>
        <v/>
      </c>
      <c r="CY759" s="84" t="str">
        <f>IF(consulta_completa__11[[#This Row],[14 - Inst. Atuando no Local]]="","X","")</f>
        <v/>
      </c>
      <c r="CZ759" s="84">
        <f>IFERROR(FIND("OUTRA (S)",consulta_completa__11[[#This Row],[14 - Inst. Atuando no Local]]),0)</f>
        <v>0</v>
      </c>
      <c r="DA759" s="84" t="str">
        <f t="shared" si="369"/>
        <v/>
      </c>
      <c r="DB759" s="35" t="str">
        <f t="shared" si="370"/>
        <v>Sim</v>
      </c>
      <c r="DC759" s="35" t="str">
        <f t="shared" si="371"/>
        <v>Não</v>
      </c>
      <c r="DD759" s="35" t="str">
        <f t="shared" si="372"/>
        <v>Sim</v>
      </c>
      <c r="DE759" s="87" t="str">
        <f t="shared" si="343"/>
        <v/>
      </c>
    </row>
    <row r="760" spans="1:109">
      <c r="A760" s="14">
        <v>2025102357611</v>
      </c>
      <c r="B760" s="1">
        <v>45951</v>
      </c>
      <c r="C760" t="s">
        <v>2590</v>
      </c>
      <c r="D760" t="s">
        <v>161</v>
      </c>
      <c r="E760" t="s">
        <v>162</v>
      </c>
      <c r="F760" t="s">
        <v>163</v>
      </c>
      <c r="G760" t="s">
        <v>113</v>
      </c>
      <c r="H760" t="s">
        <v>114</v>
      </c>
      <c r="I760" t="s">
        <v>114</v>
      </c>
      <c r="J760" t="s">
        <v>354</v>
      </c>
      <c r="K760" t="s">
        <v>113</v>
      </c>
      <c r="L760" t="s">
        <v>113</v>
      </c>
      <c r="M760" t="s">
        <v>140</v>
      </c>
      <c r="N760" t="s">
        <v>119</v>
      </c>
      <c r="O760" t="s">
        <v>239</v>
      </c>
      <c r="P760" t="s">
        <v>355</v>
      </c>
      <c r="Q760" t="s">
        <v>122</v>
      </c>
      <c r="R760" t="s">
        <v>123</v>
      </c>
      <c r="S760" t="s">
        <v>113</v>
      </c>
      <c r="T760" t="s">
        <v>6553</v>
      </c>
      <c r="U760" t="s">
        <v>113</v>
      </c>
      <c r="V760" t="s">
        <v>6554</v>
      </c>
      <c r="Z760" t="s">
        <v>6555</v>
      </c>
      <c r="AA760" t="s">
        <v>6555</v>
      </c>
      <c r="AB760" t="s">
        <v>358</v>
      </c>
      <c r="AC760" t="s">
        <v>173</v>
      </c>
      <c r="AD760">
        <v>1</v>
      </c>
      <c r="AE760" t="s">
        <v>358</v>
      </c>
      <c r="AF760" t="s">
        <v>113</v>
      </c>
      <c r="AG760" t="s">
        <v>113</v>
      </c>
      <c r="AH760" t="s">
        <v>131</v>
      </c>
      <c r="AI760" t="s">
        <v>132</v>
      </c>
      <c r="AJ760" t="s">
        <v>131</v>
      </c>
      <c r="AK760" t="s">
        <v>6556</v>
      </c>
      <c r="AL760" t="s">
        <v>6557</v>
      </c>
      <c r="AM760" t="s">
        <v>5559</v>
      </c>
      <c r="AN760" t="s">
        <v>265</v>
      </c>
      <c r="AO760" t="s">
        <v>266</v>
      </c>
      <c r="AP760">
        <v>6133161070</v>
      </c>
      <c r="AQ760" t="s">
        <v>5560</v>
      </c>
      <c r="AR760" t="s">
        <v>113</v>
      </c>
      <c r="AS760" t="s">
        <v>113</v>
      </c>
      <c r="AT760" t="s">
        <v>113</v>
      </c>
      <c r="AU760" t="s">
        <v>113</v>
      </c>
      <c r="AW760" t="s">
        <v>113</v>
      </c>
      <c r="AX760" s="82">
        <f>IFERROR(FIND("Óbitos/feridos",consulta_completa__11[[#This Row],[13 - Ocorrências/Ambientes Atingidos]]),0)</f>
        <v>0</v>
      </c>
      <c r="AY760" s="83" t="str">
        <f t="shared" si="344"/>
        <v/>
      </c>
      <c r="AZ760" s="82">
        <f>IFERROR(FIND("População afetada/evacuada",consulta_completa__11[[#This Row],[13 - Ocorrências/Ambientes Atingidos]]),0)</f>
        <v>0</v>
      </c>
      <c r="BA760" s="82" t="str">
        <f t="shared" si="345"/>
        <v/>
      </c>
      <c r="BB760" s="82">
        <f>IFERROR(FIND("Suspensão de abastecimento de água",consulta_completa__11[[#This Row],[13 - Ocorrências/Ambientes Atingidos]]),0)</f>
        <v>0</v>
      </c>
      <c r="BC760" s="83" t="str">
        <f t="shared" si="373"/>
        <v/>
      </c>
      <c r="BD760" s="82">
        <f>IFERROR(FIND("Rio/córrego",consulta_completa__11[[#This Row],[13 - Ocorrências/Ambientes Atingidos]]),0)</f>
        <v>0</v>
      </c>
      <c r="BE760" s="83" t="str">
        <f t="shared" si="346"/>
        <v/>
      </c>
      <c r="BF760" s="82">
        <f>IFERROR(FIND("Lago",consulta_completa__11[[#This Row],[13 - Ocorrências/Ambientes Atingidos]]),0)</f>
        <v>0</v>
      </c>
      <c r="BG760" s="83" t="str">
        <f t="shared" si="347"/>
        <v/>
      </c>
      <c r="BH760" s="82">
        <f>IFERROR(FIND("Mar",consulta_completa__11[[#This Row],[13 - Ocorrências/Ambientes Atingidos]]),0)</f>
        <v>0</v>
      </c>
      <c r="BI760" s="83" t="str">
        <f t="shared" si="348"/>
        <v/>
      </c>
      <c r="BJ760" s="82">
        <f>IFERROR(FIND("Praia",consulta_completa__11[[#This Row],[13 - Ocorrências/Ambientes Atingidos]]),0)</f>
        <v>0</v>
      </c>
      <c r="BK760" s="83" t="str">
        <f t="shared" si="349"/>
        <v/>
      </c>
      <c r="BL760" s="82">
        <f>IFERROR(FIND("Solo",consulta_completa__11[[#This Row],[13 - Ocorrências/Ambientes Atingidos]]),0)</f>
        <v>1</v>
      </c>
      <c r="BM760" s="83" t="str">
        <f t="shared" si="350"/>
        <v>X</v>
      </c>
      <c r="BN760" s="82">
        <f>IFERROR(FIND("Águas subterrâneas",consulta_completa__11[[#This Row],[13 - Ocorrências/Ambientes Atingidos]]),0)</f>
        <v>0</v>
      </c>
      <c r="BO760" s="83" t="str">
        <f t="shared" si="351"/>
        <v/>
      </c>
      <c r="BP760" s="82">
        <f>IFERROR(FIND("Atmosfera",consulta_completa__11[[#This Row],[13 - Ocorrências/Ambientes Atingidos]]),0)</f>
        <v>0</v>
      </c>
      <c r="BQ760" s="83" t="str">
        <f t="shared" si="352"/>
        <v/>
      </c>
      <c r="BR760" s="82">
        <f>IFERROR(FIND("Flora",consulta_completa__11[[#This Row],[13 - Ocorrências/Ambientes Atingidos]]),0)</f>
        <v>0</v>
      </c>
      <c r="BS760" s="83" t="str">
        <f t="shared" si="353"/>
        <v/>
      </c>
      <c r="BT760" s="82">
        <f>IFERROR(FIND("Fauna",consulta_completa__11[[#This Row],[13 - Ocorrências/Ambientes Atingidos]]),0)</f>
        <v>0</v>
      </c>
      <c r="BU760" s="83" t="str">
        <f t="shared" si="354"/>
        <v/>
      </c>
      <c r="BV760" s="82">
        <f>IFERROR(FIND("UC federal",consulta_completa__11[[#This Row],[13 - Ocorrências/Ambientes Atingidos]]),0)</f>
        <v>0</v>
      </c>
      <c r="BW760" s="83" t="str">
        <f t="shared" si="355"/>
        <v/>
      </c>
      <c r="BX760" s="82">
        <f>IFERROR(FIND("UC estadual/municipal",consulta_completa__11[[#This Row],[13 - Ocorrências/Ambientes Atingidos]]),0)</f>
        <v>0</v>
      </c>
      <c r="BY760" s="83" t="str">
        <f t="shared" si="356"/>
        <v/>
      </c>
      <c r="BZ760" s="82">
        <f>IFERROR(FIND("Outro(s)",consulta_completa__11[[#This Row],[13 - Ocorrências/Ambientes Atingidos]]),0)</f>
        <v>0</v>
      </c>
      <c r="CA760" s="83" t="str">
        <f t="shared" si="357"/>
        <v/>
      </c>
      <c r="CB760" s="82">
        <f>IFERROR(FIND("Sem dano",consulta_completa__11[[#This Row],[13 - Ocorrências/Ambientes Atingidos]]),0)</f>
        <v>0</v>
      </c>
      <c r="CC760" s="83" t="str">
        <f t="shared" si="358"/>
        <v/>
      </c>
      <c r="CD760" s="82" t="str">
        <f>IF(consulta_completa__11[[#This Row],[13 - Ocorrências/Ambientes Atingidos]]="","X","")</f>
        <v/>
      </c>
      <c r="CE760" s="84">
        <f>IFERROR(FIND("IBAMA",consulta_completa__11[[#This Row],[14 - Inst. Atuando no Local]]),0)</f>
        <v>0</v>
      </c>
      <c r="CF760" s="84" t="str">
        <f t="shared" si="359"/>
        <v/>
      </c>
      <c r="CG760" s="84">
        <f>IFERROR(FIND("OEMA",consulta_completa__11[[#This Row],[14 - Inst. Atuando no Local]]),0)</f>
        <v>0</v>
      </c>
      <c r="CH760" s="84" t="str">
        <f t="shared" si="360"/>
        <v/>
      </c>
      <c r="CI760" s="84">
        <f>IFERROR(FIND("DEFESA CIVIL",consulta_completa__11[[#This Row],[14 - Inst. Atuando no Local]]),0)</f>
        <v>0</v>
      </c>
      <c r="CJ760" s="84" t="str">
        <f t="shared" si="361"/>
        <v/>
      </c>
      <c r="CK760" s="84">
        <f>IFERROR(FIND("CORPO DE BOMBEIROS",consulta_completa__11[[#This Row],[14 - Inst. Atuando no Local]]),0)</f>
        <v>0</v>
      </c>
      <c r="CL760" s="84" t="str">
        <f t="shared" si="362"/>
        <v/>
      </c>
      <c r="CM760" s="84">
        <f>IFERROR(FIND("POLÍCIA RODOVIÁRIA",consulta_completa__11[[#This Row],[14 - Inst. Atuando no Local]]),0)</f>
        <v>0</v>
      </c>
      <c r="CN760" s="84" t="str">
        <f t="shared" si="363"/>
        <v/>
      </c>
      <c r="CO760" s="84">
        <f>IFERROR(FIND("POLÍCIA MILITAR",consulta_completa__11[[#This Row],[14 - Inst. Atuando no Local]]),0)</f>
        <v>0</v>
      </c>
      <c r="CP760" s="84" t="str">
        <f t="shared" si="364"/>
        <v/>
      </c>
      <c r="CQ760" s="84">
        <f>IFERROR(FIND("POLÍCIA CIVIL",consulta_completa__11[[#This Row],[14 - Inst. Atuando no Local]]),0)</f>
        <v>0</v>
      </c>
      <c r="CR760" s="84" t="str">
        <f t="shared" si="365"/>
        <v/>
      </c>
      <c r="CS760" s="84">
        <f>IFERROR(FIND("MARINHA DO BRASIL",consulta_completa__11[[#This Row],[14 - Inst. Atuando no Local]]),0)</f>
        <v>0</v>
      </c>
      <c r="CT760" s="84" t="str">
        <f t="shared" si="366"/>
        <v/>
      </c>
      <c r="CU760" s="84">
        <f>IFERROR(FIND("EMPRESA ESPECIALIZADA EM ATENDIMENTO",consulta_completa__11[[#This Row],[14 - Inst. Atuando no Local]]),0)</f>
        <v>0</v>
      </c>
      <c r="CV760" s="84" t="str">
        <f t="shared" si="367"/>
        <v/>
      </c>
      <c r="CW760" s="84">
        <f>IFERROR(FIND("IBAMA",consulta_completa__11[[#This Row],[14 - Inst. Atuando no Local]]),0)</f>
        <v>0</v>
      </c>
      <c r="CX760" s="84" t="str">
        <f t="shared" si="368"/>
        <v/>
      </c>
      <c r="CY760" s="84" t="str">
        <f>IF(consulta_completa__11[[#This Row],[14 - Inst. Atuando no Local]]="","X","")</f>
        <v/>
      </c>
      <c r="CZ760" s="84">
        <f>IFERROR(FIND("OUTRA (S)",consulta_completa__11[[#This Row],[14 - Inst. Atuando no Local]]),0)</f>
        <v>0</v>
      </c>
      <c r="DA760" s="84" t="str">
        <f t="shared" si="369"/>
        <v/>
      </c>
      <c r="DB760" s="35" t="str">
        <f t="shared" si="370"/>
        <v>Sim</v>
      </c>
      <c r="DC760" s="35" t="str">
        <f t="shared" si="371"/>
        <v>Não</v>
      </c>
      <c r="DD760" s="35" t="str">
        <f t="shared" si="372"/>
        <v>Sim</v>
      </c>
      <c r="DE760" s="87" t="str">
        <f t="shared" si="343"/>
        <v/>
      </c>
    </row>
    <row r="761" spans="1:109">
      <c r="A761" s="14">
        <v>2025102454003</v>
      </c>
      <c r="B761" s="1">
        <v>45951</v>
      </c>
      <c r="C761" t="s">
        <v>6558</v>
      </c>
      <c r="D761" t="s">
        <v>180</v>
      </c>
      <c r="E761" t="s">
        <v>286</v>
      </c>
      <c r="F761" t="s">
        <v>163</v>
      </c>
      <c r="G761" t="s">
        <v>1845</v>
      </c>
      <c r="H761" t="s">
        <v>113</v>
      </c>
      <c r="I761" t="s">
        <v>113</v>
      </c>
      <c r="J761" t="s">
        <v>113</v>
      </c>
      <c r="K761" t="s">
        <v>114</v>
      </c>
      <c r="L761" t="s">
        <v>114</v>
      </c>
      <c r="M761" t="s">
        <v>113</v>
      </c>
      <c r="N761" t="s">
        <v>113</v>
      </c>
      <c r="O761" t="s">
        <v>185</v>
      </c>
      <c r="P761" t="s">
        <v>355</v>
      </c>
      <c r="Q761" t="s">
        <v>230</v>
      </c>
      <c r="R761" t="s">
        <v>123</v>
      </c>
      <c r="S761" t="s">
        <v>113</v>
      </c>
      <c r="T761" t="s">
        <v>6559</v>
      </c>
      <c r="U761" t="s">
        <v>6559</v>
      </c>
      <c r="V761" t="s">
        <v>6560</v>
      </c>
      <c r="Z761" t="s">
        <v>113</v>
      </c>
      <c r="AA761" t="s">
        <v>113</v>
      </c>
      <c r="AB761" t="s">
        <v>6561</v>
      </c>
      <c r="AC761" t="s">
        <v>113</v>
      </c>
      <c r="AD761">
        <v>0</v>
      </c>
      <c r="AE761" t="s">
        <v>113</v>
      </c>
      <c r="AF761" t="s">
        <v>113</v>
      </c>
      <c r="AG761" t="s">
        <v>113</v>
      </c>
      <c r="AH761" t="s">
        <v>113</v>
      </c>
      <c r="AI761" t="s">
        <v>132</v>
      </c>
      <c r="AJ761" t="s">
        <v>132</v>
      </c>
      <c r="AK761" t="s">
        <v>113</v>
      </c>
      <c r="AL761" t="s">
        <v>6562</v>
      </c>
      <c r="AM761" t="s">
        <v>5559</v>
      </c>
      <c r="AN761" t="s">
        <v>265</v>
      </c>
      <c r="AO761" t="s">
        <v>266</v>
      </c>
      <c r="AP761">
        <v>6133161070</v>
      </c>
      <c r="AQ761" t="s">
        <v>5560</v>
      </c>
      <c r="AR761" t="s">
        <v>113</v>
      </c>
      <c r="AS761" t="s">
        <v>113</v>
      </c>
      <c r="AT761" t="s">
        <v>113</v>
      </c>
      <c r="AU761" t="s">
        <v>113</v>
      </c>
      <c r="AW761" t="s">
        <v>113</v>
      </c>
      <c r="AX761" s="82">
        <f>IFERROR(FIND("Óbitos/feridos",consulta_completa__11[[#This Row],[13 - Ocorrências/Ambientes Atingidos]]),0)</f>
        <v>0</v>
      </c>
      <c r="AY761" s="83" t="str">
        <f t="shared" si="344"/>
        <v/>
      </c>
      <c r="AZ761" s="82">
        <f>IFERROR(FIND("População afetada/evacuada",consulta_completa__11[[#This Row],[13 - Ocorrências/Ambientes Atingidos]]),0)</f>
        <v>0</v>
      </c>
      <c r="BA761" s="82" t="str">
        <f t="shared" si="345"/>
        <v/>
      </c>
      <c r="BB761" s="82">
        <f>IFERROR(FIND("Suspensão de abastecimento de água",consulta_completa__11[[#This Row],[13 - Ocorrências/Ambientes Atingidos]]),0)</f>
        <v>0</v>
      </c>
      <c r="BC761" s="83" t="str">
        <f t="shared" si="373"/>
        <v/>
      </c>
      <c r="BD761" s="82">
        <f>IFERROR(FIND("Rio/córrego",consulta_completa__11[[#This Row],[13 - Ocorrências/Ambientes Atingidos]]),0)</f>
        <v>0</v>
      </c>
      <c r="BE761" s="83" t="str">
        <f t="shared" si="346"/>
        <v/>
      </c>
      <c r="BF761" s="82">
        <f>IFERROR(FIND("Lago",consulta_completa__11[[#This Row],[13 - Ocorrências/Ambientes Atingidos]]),0)</f>
        <v>0</v>
      </c>
      <c r="BG761" s="83" t="str">
        <f t="shared" si="347"/>
        <v/>
      </c>
      <c r="BH761" s="82">
        <f>IFERROR(FIND("Mar",consulta_completa__11[[#This Row],[13 - Ocorrências/Ambientes Atingidos]]),0)</f>
        <v>0</v>
      </c>
      <c r="BI761" s="83" t="str">
        <f t="shared" si="348"/>
        <v/>
      </c>
      <c r="BJ761" s="82">
        <f>IFERROR(FIND("Praia",consulta_completa__11[[#This Row],[13 - Ocorrências/Ambientes Atingidos]]),0)</f>
        <v>0</v>
      </c>
      <c r="BK761" s="83" t="str">
        <f t="shared" si="349"/>
        <v/>
      </c>
      <c r="BL761" s="82">
        <f>IFERROR(FIND("Solo",consulta_completa__11[[#This Row],[13 - Ocorrências/Ambientes Atingidos]]),0)</f>
        <v>0</v>
      </c>
      <c r="BM761" s="83" t="str">
        <f t="shared" si="350"/>
        <v/>
      </c>
      <c r="BN761" s="82">
        <f>IFERROR(FIND("Águas subterrâneas",consulta_completa__11[[#This Row],[13 - Ocorrências/Ambientes Atingidos]]),0)</f>
        <v>0</v>
      </c>
      <c r="BO761" s="83" t="str">
        <f t="shared" si="351"/>
        <v/>
      </c>
      <c r="BP761" s="82">
        <f>IFERROR(FIND("Atmosfera",consulta_completa__11[[#This Row],[13 - Ocorrências/Ambientes Atingidos]]),0)</f>
        <v>0</v>
      </c>
      <c r="BQ761" s="83" t="str">
        <f t="shared" si="352"/>
        <v/>
      </c>
      <c r="BR761" s="82">
        <f>IFERROR(FIND("Flora",consulta_completa__11[[#This Row],[13 - Ocorrências/Ambientes Atingidos]]),0)</f>
        <v>0</v>
      </c>
      <c r="BS761" s="83" t="str">
        <f t="shared" si="353"/>
        <v/>
      </c>
      <c r="BT761" s="82">
        <f>IFERROR(FIND("Fauna",consulta_completa__11[[#This Row],[13 - Ocorrências/Ambientes Atingidos]]),0)</f>
        <v>0</v>
      </c>
      <c r="BU761" s="83" t="str">
        <f t="shared" si="354"/>
        <v/>
      </c>
      <c r="BV761" s="82">
        <f>IFERROR(FIND("UC federal",consulta_completa__11[[#This Row],[13 - Ocorrências/Ambientes Atingidos]]),0)</f>
        <v>0</v>
      </c>
      <c r="BW761" s="83" t="str">
        <f t="shared" si="355"/>
        <v/>
      </c>
      <c r="BX761" s="82">
        <f>IFERROR(FIND("UC estadual/municipal",consulta_completa__11[[#This Row],[13 - Ocorrências/Ambientes Atingidos]]),0)</f>
        <v>0</v>
      </c>
      <c r="BY761" s="83" t="str">
        <f t="shared" si="356"/>
        <v/>
      </c>
      <c r="BZ761" s="82">
        <f>IFERROR(FIND("Outro(s)",consulta_completa__11[[#This Row],[13 - Ocorrências/Ambientes Atingidos]]),0)</f>
        <v>0</v>
      </c>
      <c r="CA761" s="83" t="str">
        <f t="shared" si="357"/>
        <v/>
      </c>
      <c r="CB761" s="82">
        <f>IFERROR(FIND("Sem dano",consulta_completa__11[[#This Row],[13 - Ocorrências/Ambientes Atingidos]]),0)</f>
        <v>0</v>
      </c>
      <c r="CC761" s="83" t="str">
        <f t="shared" si="358"/>
        <v/>
      </c>
      <c r="CD761" s="82" t="str">
        <f>IF(consulta_completa__11[[#This Row],[13 - Ocorrências/Ambientes Atingidos]]="","X","")</f>
        <v>X</v>
      </c>
      <c r="CE761" s="84">
        <f>IFERROR(FIND("IBAMA",consulta_completa__11[[#This Row],[14 - Inst. Atuando no Local]]),0)</f>
        <v>0</v>
      </c>
      <c r="CF761" s="84" t="str">
        <f t="shared" si="359"/>
        <v/>
      </c>
      <c r="CG761" s="84">
        <f>IFERROR(FIND("OEMA",consulta_completa__11[[#This Row],[14 - Inst. Atuando no Local]]),0)</f>
        <v>0</v>
      </c>
      <c r="CH761" s="84" t="str">
        <f t="shared" si="360"/>
        <v/>
      </c>
      <c r="CI761" s="84">
        <f>IFERROR(FIND("DEFESA CIVIL",consulta_completa__11[[#This Row],[14 - Inst. Atuando no Local]]),0)</f>
        <v>0</v>
      </c>
      <c r="CJ761" s="84" t="str">
        <f t="shared" si="361"/>
        <v/>
      </c>
      <c r="CK761" s="84">
        <f>IFERROR(FIND("CORPO DE BOMBEIROS",consulta_completa__11[[#This Row],[14 - Inst. Atuando no Local]]),0)</f>
        <v>0</v>
      </c>
      <c r="CL761" s="84" t="str">
        <f t="shared" si="362"/>
        <v/>
      </c>
      <c r="CM761" s="84">
        <f>IFERROR(FIND("POLÍCIA RODOVIÁRIA",consulta_completa__11[[#This Row],[14 - Inst. Atuando no Local]]),0)</f>
        <v>0</v>
      </c>
      <c r="CN761" s="84" t="str">
        <f t="shared" si="363"/>
        <v/>
      </c>
      <c r="CO761" s="84">
        <f>IFERROR(FIND("POLÍCIA MILITAR",consulta_completa__11[[#This Row],[14 - Inst. Atuando no Local]]),0)</f>
        <v>0</v>
      </c>
      <c r="CP761" s="84" t="str">
        <f t="shared" si="364"/>
        <v/>
      </c>
      <c r="CQ761" s="84">
        <f>IFERROR(FIND("POLÍCIA CIVIL",consulta_completa__11[[#This Row],[14 - Inst. Atuando no Local]]),0)</f>
        <v>0</v>
      </c>
      <c r="CR761" s="84" t="str">
        <f t="shared" si="365"/>
        <v/>
      </c>
      <c r="CS761" s="84">
        <f>IFERROR(FIND("MARINHA DO BRASIL",consulta_completa__11[[#This Row],[14 - Inst. Atuando no Local]]),0)</f>
        <v>0</v>
      </c>
      <c r="CT761" s="84" t="str">
        <f t="shared" si="366"/>
        <v/>
      </c>
      <c r="CU761" s="84">
        <f>IFERROR(FIND("EMPRESA ESPECIALIZADA EM ATENDIMENTO",consulta_completa__11[[#This Row],[14 - Inst. Atuando no Local]]),0)</f>
        <v>0</v>
      </c>
      <c r="CV761" s="84" t="str">
        <f t="shared" si="367"/>
        <v/>
      </c>
      <c r="CW761" s="84">
        <f>IFERROR(FIND("IBAMA",consulta_completa__11[[#This Row],[14 - Inst. Atuando no Local]]),0)</f>
        <v>0</v>
      </c>
      <c r="CX761" s="84" t="str">
        <f t="shared" si="368"/>
        <v/>
      </c>
      <c r="CY761" s="84" t="str">
        <f>IF(consulta_completa__11[[#This Row],[14 - Inst. Atuando no Local]]="","X","")</f>
        <v>X</v>
      </c>
      <c r="CZ761" s="84">
        <f>IFERROR(FIND("OUTRA (S)",consulta_completa__11[[#This Row],[14 - Inst. Atuando no Local]]),0)</f>
        <v>0</v>
      </c>
      <c r="DA761" s="84" t="str">
        <f t="shared" si="369"/>
        <v/>
      </c>
      <c r="DB761" s="35" t="str">
        <f t="shared" si="370"/>
        <v>Sim</v>
      </c>
      <c r="DC761" s="35" t="str">
        <f t="shared" si="371"/>
        <v>Não</v>
      </c>
      <c r="DD761" s="35" t="str">
        <f t="shared" si="372"/>
        <v>Sim</v>
      </c>
      <c r="DE761" s="87" t="str">
        <f t="shared" ref="DE761:DE785" si="374">IF(AC761=1,"Federal",IF(AC761=2,"Estadual",IF(AC761=0,"Sem informação","")))</f>
        <v/>
      </c>
    </row>
    <row r="762" spans="1:109">
      <c r="A762" s="14">
        <v>2025102810812</v>
      </c>
      <c r="B762" s="1">
        <v>45951</v>
      </c>
      <c r="C762" t="s">
        <v>4451</v>
      </c>
      <c r="D762" t="s">
        <v>212</v>
      </c>
      <c r="E762" t="s">
        <v>286</v>
      </c>
      <c r="F762" t="s">
        <v>1275</v>
      </c>
      <c r="G762" t="s">
        <v>696</v>
      </c>
      <c r="H762" t="s">
        <v>3503</v>
      </c>
      <c r="I762" t="s">
        <v>648</v>
      </c>
      <c r="J762" t="s">
        <v>113</v>
      </c>
      <c r="K762" t="s">
        <v>114</v>
      </c>
      <c r="L762" t="s">
        <v>114</v>
      </c>
      <c r="M762" t="s">
        <v>297</v>
      </c>
      <c r="N762" t="s">
        <v>904</v>
      </c>
      <c r="O762" t="s">
        <v>239</v>
      </c>
      <c r="P762" t="s">
        <v>355</v>
      </c>
      <c r="Q762" t="s">
        <v>167</v>
      </c>
      <c r="R762" t="s">
        <v>123</v>
      </c>
      <c r="S762" t="s">
        <v>113</v>
      </c>
      <c r="T762" t="s">
        <v>6563</v>
      </c>
      <c r="U762" t="s">
        <v>6564</v>
      </c>
      <c r="V762" t="s">
        <v>6565</v>
      </c>
      <c r="Z762" t="s">
        <v>6566</v>
      </c>
      <c r="AA762" t="s">
        <v>6567</v>
      </c>
      <c r="AB762" t="s">
        <v>6568</v>
      </c>
      <c r="AC762" t="s">
        <v>6569</v>
      </c>
      <c r="AD762">
        <v>1</v>
      </c>
      <c r="AE762" t="s">
        <v>6570</v>
      </c>
      <c r="AF762" t="s">
        <v>113</v>
      </c>
      <c r="AG762" t="s">
        <v>113</v>
      </c>
      <c r="AH762" t="s">
        <v>131</v>
      </c>
      <c r="AI762" t="s">
        <v>132</v>
      </c>
      <c r="AJ762" t="s">
        <v>132</v>
      </c>
      <c r="AK762" t="s">
        <v>113</v>
      </c>
      <c r="AL762" t="s">
        <v>6571</v>
      </c>
      <c r="AM762" t="s">
        <v>264</v>
      </c>
      <c r="AN762" t="s">
        <v>265</v>
      </c>
      <c r="AO762" t="s">
        <v>266</v>
      </c>
      <c r="AQ762" t="s">
        <v>267</v>
      </c>
      <c r="AR762" t="s">
        <v>113</v>
      </c>
      <c r="AS762" t="s">
        <v>113</v>
      </c>
      <c r="AT762" t="s">
        <v>113</v>
      </c>
      <c r="AU762" t="s">
        <v>6572</v>
      </c>
      <c r="AW762" t="s">
        <v>113</v>
      </c>
      <c r="AX762" s="82">
        <f>IFERROR(FIND("Óbitos/feridos",consulta_completa__11[[#This Row],[13 - Ocorrências/Ambientes Atingidos]]),0)</f>
        <v>1</v>
      </c>
      <c r="AY762" s="83" t="str">
        <f t="shared" si="344"/>
        <v>X</v>
      </c>
      <c r="AZ762" s="82">
        <f>IFERROR(FIND("População afetada/evacuada",consulta_completa__11[[#This Row],[13 - Ocorrências/Ambientes Atingidos]]),0)</f>
        <v>0</v>
      </c>
      <c r="BA762" s="82" t="str">
        <f t="shared" si="345"/>
        <v/>
      </c>
      <c r="BB762" s="82">
        <f>IFERROR(FIND("Suspensão de abastecimento de água",consulta_completa__11[[#This Row],[13 - Ocorrências/Ambientes Atingidos]]),0)</f>
        <v>0</v>
      </c>
      <c r="BC762" s="83" t="str">
        <f t="shared" si="373"/>
        <v/>
      </c>
      <c r="BD762" s="82">
        <f>IFERROR(FIND("Rio/córrego",consulta_completa__11[[#This Row],[13 - Ocorrências/Ambientes Atingidos]]),0)</f>
        <v>0</v>
      </c>
      <c r="BE762" s="83" t="str">
        <f t="shared" si="346"/>
        <v/>
      </c>
      <c r="BF762" s="82">
        <f>IFERROR(FIND("Lago",consulta_completa__11[[#This Row],[13 - Ocorrências/Ambientes Atingidos]]),0)</f>
        <v>0</v>
      </c>
      <c r="BG762" s="83" t="str">
        <f t="shared" si="347"/>
        <v/>
      </c>
      <c r="BH762" s="82">
        <f>IFERROR(FIND("Mar",consulta_completa__11[[#This Row],[13 - Ocorrências/Ambientes Atingidos]]),0)</f>
        <v>0</v>
      </c>
      <c r="BI762" s="83" t="str">
        <f t="shared" si="348"/>
        <v/>
      </c>
      <c r="BJ762" s="82">
        <f>IFERROR(FIND("Praia",consulta_completa__11[[#This Row],[13 - Ocorrências/Ambientes Atingidos]]),0)</f>
        <v>0</v>
      </c>
      <c r="BK762" s="83" t="str">
        <f t="shared" si="349"/>
        <v/>
      </c>
      <c r="BL762" s="82">
        <f>IFERROR(FIND("Solo",consulta_completa__11[[#This Row],[13 - Ocorrências/Ambientes Atingidos]]),0)</f>
        <v>17</v>
      </c>
      <c r="BM762" s="83" t="str">
        <f t="shared" si="350"/>
        <v>X</v>
      </c>
      <c r="BN762" s="82">
        <f>IFERROR(FIND("Águas subterrâneas",consulta_completa__11[[#This Row],[13 - Ocorrências/Ambientes Atingidos]]),0)</f>
        <v>0</v>
      </c>
      <c r="BO762" s="83" t="str">
        <f t="shared" si="351"/>
        <v/>
      </c>
      <c r="BP762" s="82">
        <f>IFERROR(FIND("Atmosfera",consulta_completa__11[[#This Row],[13 - Ocorrências/Ambientes Atingidos]]),0)</f>
        <v>0</v>
      </c>
      <c r="BQ762" s="83" t="str">
        <f t="shared" si="352"/>
        <v/>
      </c>
      <c r="BR762" s="82">
        <f>IFERROR(FIND("Flora",consulta_completa__11[[#This Row],[13 - Ocorrências/Ambientes Atingidos]]),0)</f>
        <v>0</v>
      </c>
      <c r="BS762" s="83" t="str">
        <f t="shared" si="353"/>
        <v/>
      </c>
      <c r="BT762" s="82">
        <f>IFERROR(FIND("Fauna",consulta_completa__11[[#This Row],[13 - Ocorrências/Ambientes Atingidos]]),0)</f>
        <v>0</v>
      </c>
      <c r="BU762" s="83" t="str">
        <f t="shared" si="354"/>
        <v/>
      </c>
      <c r="BV762" s="82">
        <f>IFERROR(FIND("UC federal",consulta_completa__11[[#This Row],[13 - Ocorrências/Ambientes Atingidos]]),0)</f>
        <v>0</v>
      </c>
      <c r="BW762" s="83" t="str">
        <f t="shared" si="355"/>
        <v/>
      </c>
      <c r="BX762" s="82">
        <f>IFERROR(FIND("UC estadual/municipal",consulta_completa__11[[#This Row],[13 - Ocorrências/Ambientes Atingidos]]),0)</f>
        <v>0</v>
      </c>
      <c r="BY762" s="83" t="str">
        <f t="shared" si="356"/>
        <v/>
      </c>
      <c r="BZ762" s="82">
        <f>IFERROR(FIND("Outro(s)",consulta_completa__11[[#This Row],[13 - Ocorrências/Ambientes Atingidos]]),0)</f>
        <v>0</v>
      </c>
      <c r="CA762" s="83" t="str">
        <f t="shared" si="357"/>
        <v/>
      </c>
      <c r="CB762" s="82">
        <f>IFERROR(FIND("Sem dano",consulta_completa__11[[#This Row],[13 - Ocorrências/Ambientes Atingidos]]),0)</f>
        <v>0</v>
      </c>
      <c r="CC762" s="83" t="str">
        <f t="shared" si="358"/>
        <v/>
      </c>
      <c r="CD762" s="82" t="str">
        <f>IF(consulta_completa__11[[#This Row],[13 - Ocorrências/Ambientes Atingidos]]="","X","")</f>
        <v/>
      </c>
      <c r="CE762" s="84">
        <f>IFERROR(FIND("IBAMA",consulta_completa__11[[#This Row],[14 - Inst. Atuando no Local]]),0)</f>
        <v>0</v>
      </c>
      <c r="CF762" s="84" t="str">
        <f t="shared" si="359"/>
        <v/>
      </c>
      <c r="CG762" s="84">
        <f>IFERROR(FIND("OEMA",consulta_completa__11[[#This Row],[14 - Inst. Atuando no Local]]),0)</f>
        <v>0</v>
      </c>
      <c r="CH762" s="84" t="str">
        <f t="shared" si="360"/>
        <v/>
      </c>
      <c r="CI762" s="84">
        <f>IFERROR(FIND("DEFESA CIVIL",consulta_completa__11[[#This Row],[14 - Inst. Atuando no Local]]),0)</f>
        <v>0</v>
      </c>
      <c r="CJ762" s="84" t="str">
        <f t="shared" si="361"/>
        <v/>
      </c>
      <c r="CK762" s="84">
        <f>IFERROR(FIND("CORPO DE BOMBEIROS",consulta_completa__11[[#This Row],[14 - Inst. Atuando no Local]]),0)</f>
        <v>0</v>
      </c>
      <c r="CL762" s="84" t="str">
        <f t="shared" si="362"/>
        <v/>
      </c>
      <c r="CM762" s="84">
        <f>IFERROR(FIND("POLÍCIA RODOVIÁRIA",consulta_completa__11[[#This Row],[14 - Inst. Atuando no Local]]),0)</f>
        <v>0</v>
      </c>
      <c r="CN762" s="84" t="str">
        <f t="shared" si="363"/>
        <v/>
      </c>
      <c r="CO762" s="84">
        <f>IFERROR(FIND("POLÍCIA MILITAR",consulta_completa__11[[#This Row],[14 - Inst. Atuando no Local]]),0)</f>
        <v>0</v>
      </c>
      <c r="CP762" s="84" t="str">
        <f t="shared" si="364"/>
        <v/>
      </c>
      <c r="CQ762" s="84">
        <f>IFERROR(FIND("POLÍCIA CIVIL",consulta_completa__11[[#This Row],[14 - Inst. Atuando no Local]]),0)</f>
        <v>0</v>
      </c>
      <c r="CR762" s="84" t="str">
        <f t="shared" si="365"/>
        <v/>
      </c>
      <c r="CS762" s="84">
        <f>IFERROR(FIND("MARINHA DO BRASIL",consulta_completa__11[[#This Row],[14 - Inst. Atuando no Local]]),0)</f>
        <v>0</v>
      </c>
      <c r="CT762" s="84" t="str">
        <f t="shared" si="366"/>
        <v/>
      </c>
      <c r="CU762" s="84">
        <f>IFERROR(FIND("EMPRESA ESPECIALIZADA EM ATENDIMENTO",consulta_completa__11[[#This Row],[14 - Inst. Atuando no Local]]),0)</f>
        <v>0</v>
      </c>
      <c r="CV762" s="84" t="str">
        <f t="shared" si="367"/>
        <v/>
      </c>
      <c r="CW762" s="84">
        <f>IFERROR(FIND("IBAMA",consulta_completa__11[[#This Row],[14 - Inst. Atuando no Local]]),0)</f>
        <v>0</v>
      </c>
      <c r="CX762" s="84" t="str">
        <f t="shared" si="368"/>
        <v/>
      </c>
      <c r="CY762" s="84" t="str">
        <f>IF(consulta_completa__11[[#This Row],[14 - Inst. Atuando no Local]]="","X","")</f>
        <v/>
      </c>
      <c r="CZ762" s="84">
        <f>IFERROR(FIND("OUTRA (S)",consulta_completa__11[[#This Row],[14 - Inst. Atuando no Local]]),0)</f>
        <v>0</v>
      </c>
      <c r="DA762" s="84" t="str">
        <f t="shared" si="369"/>
        <v/>
      </c>
      <c r="DB762" s="35" t="str">
        <f t="shared" si="370"/>
        <v>Sim</v>
      </c>
      <c r="DC762" s="35" t="str">
        <f t="shared" si="371"/>
        <v>Não</v>
      </c>
      <c r="DD762" s="35" t="str">
        <f t="shared" si="372"/>
        <v>Sim</v>
      </c>
      <c r="DE762" s="87" t="str">
        <f t="shared" si="374"/>
        <v/>
      </c>
    </row>
    <row r="763" spans="1:109">
      <c r="A763" s="14">
        <v>2025102246850</v>
      </c>
      <c r="B763" s="1">
        <v>45952</v>
      </c>
      <c r="C763" t="s">
        <v>109</v>
      </c>
      <c r="D763" t="s">
        <v>110</v>
      </c>
      <c r="E763" t="s">
        <v>111</v>
      </c>
      <c r="F763" t="s">
        <v>182</v>
      </c>
      <c r="G763" t="s">
        <v>113</v>
      </c>
      <c r="H763" t="s">
        <v>114</v>
      </c>
      <c r="I763" t="s">
        <v>114</v>
      </c>
      <c r="J763" t="s">
        <v>6573</v>
      </c>
      <c r="K763" t="s">
        <v>113</v>
      </c>
      <c r="L763" t="s">
        <v>113</v>
      </c>
      <c r="M763" t="s">
        <v>1912</v>
      </c>
      <c r="N763" t="s">
        <v>113</v>
      </c>
      <c r="O763" t="s">
        <v>239</v>
      </c>
      <c r="P763" t="s">
        <v>121</v>
      </c>
      <c r="Q763" t="s">
        <v>230</v>
      </c>
      <c r="R763" t="s">
        <v>123</v>
      </c>
      <c r="S763" t="s">
        <v>201</v>
      </c>
      <c r="T763" t="s">
        <v>6574</v>
      </c>
      <c r="U763" t="s">
        <v>113</v>
      </c>
      <c r="V763" t="s">
        <v>6575</v>
      </c>
      <c r="Y763" t="b">
        <v>1</v>
      </c>
      <c r="Z763" t="s">
        <v>6576</v>
      </c>
      <c r="AA763" t="s">
        <v>6577</v>
      </c>
      <c r="AB763" t="s">
        <v>3528</v>
      </c>
      <c r="AC763" t="s">
        <v>262</v>
      </c>
      <c r="AD763">
        <v>1</v>
      </c>
      <c r="AE763" t="s">
        <v>113</v>
      </c>
      <c r="AF763" t="s">
        <v>113</v>
      </c>
      <c r="AG763" t="s">
        <v>113</v>
      </c>
      <c r="AH763" t="s">
        <v>131</v>
      </c>
      <c r="AI763" t="s">
        <v>132</v>
      </c>
      <c r="AJ763" t="s">
        <v>131</v>
      </c>
      <c r="AK763" t="s">
        <v>6578</v>
      </c>
      <c r="AL763" t="s">
        <v>6579</v>
      </c>
      <c r="AM763" t="s">
        <v>5559</v>
      </c>
      <c r="AN763" t="s">
        <v>265</v>
      </c>
      <c r="AO763" t="s">
        <v>266</v>
      </c>
      <c r="AP763">
        <v>6133161070</v>
      </c>
      <c r="AQ763" t="s">
        <v>5560</v>
      </c>
      <c r="AR763" t="s">
        <v>113</v>
      </c>
      <c r="AS763" t="s">
        <v>113</v>
      </c>
      <c r="AT763" t="s">
        <v>113</v>
      </c>
      <c r="AU763" t="s">
        <v>113</v>
      </c>
      <c r="AW763" t="s">
        <v>113</v>
      </c>
      <c r="AX763" s="82">
        <f>IFERROR(FIND("Óbitos/feridos",consulta_completa__11[[#This Row],[13 - Ocorrências/Ambientes Atingidos]]),0)</f>
        <v>0</v>
      </c>
      <c r="AY763" s="83" t="str">
        <f t="shared" si="344"/>
        <v/>
      </c>
      <c r="AZ763" s="82">
        <f>IFERROR(FIND("População afetada/evacuada",consulta_completa__11[[#This Row],[13 - Ocorrências/Ambientes Atingidos]]),0)</f>
        <v>0</v>
      </c>
      <c r="BA763" s="82" t="str">
        <f t="shared" si="345"/>
        <v/>
      </c>
      <c r="BB763" s="82">
        <f>IFERROR(FIND("Suspensão de abastecimento de água",consulta_completa__11[[#This Row],[13 - Ocorrências/Ambientes Atingidos]]),0)</f>
        <v>0</v>
      </c>
      <c r="BC763" s="83" t="str">
        <f t="shared" si="373"/>
        <v/>
      </c>
      <c r="BD763" s="82">
        <f>IFERROR(FIND("Rio/córrego",consulta_completa__11[[#This Row],[13 - Ocorrências/Ambientes Atingidos]]),0)</f>
        <v>0</v>
      </c>
      <c r="BE763" s="83" t="str">
        <f t="shared" si="346"/>
        <v/>
      </c>
      <c r="BF763" s="82">
        <f>IFERROR(FIND("Lago",consulta_completa__11[[#This Row],[13 - Ocorrências/Ambientes Atingidos]]),0)</f>
        <v>0</v>
      </c>
      <c r="BG763" s="83" t="str">
        <f t="shared" si="347"/>
        <v/>
      </c>
      <c r="BH763" s="82">
        <f>IFERROR(FIND("Mar",consulta_completa__11[[#This Row],[13 - Ocorrências/Ambientes Atingidos]]),0)</f>
        <v>0</v>
      </c>
      <c r="BI763" s="83" t="str">
        <f t="shared" si="348"/>
        <v/>
      </c>
      <c r="BJ763" s="82">
        <f>IFERROR(FIND("Praia",consulta_completa__11[[#This Row],[13 - Ocorrências/Ambientes Atingidos]]),0)</f>
        <v>0</v>
      </c>
      <c r="BK763" s="83" t="str">
        <f t="shared" si="349"/>
        <v/>
      </c>
      <c r="BL763" s="82">
        <f>IFERROR(FIND("Solo",consulta_completa__11[[#This Row],[13 - Ocorrências/Ambientes Atingidos]]),0)</f>
        <v>0</v>
      </c>
      <c r="BM763" s="83" t="str">
        <f t="shared" si="350"/>
        <v/>
      </c>
      <c r="BN763" s="82">
        <f>IFERROR(FIND("Águas subterrâneas",consulta_completa__11[[#This Row],[13 - Ocorrências/Ambientes Atingidos]]),0)</f>
        <v>0</v>
      </c>
      <c r="BO763" s="83" t="str">
        <f t="shared" si="351"/>
        <v/>
      </c>
      <c r="BP763" s="82">
        <f>IFERROR(FIND("Atmosfera",consulta_completa__11[[#This Row],[13 - Ocorrências/Ambientes Atingidos]]),0)</f>
        <v>1</v>
      </c>
      <c r="BQ763" s="83" t="str">
        <f t="shared" si="352"/>
        <v>X</v>
      </c>
      <c r="BR763" s="82">
        <f>IFERROR(FIND("Flora",consulta_completa__11[[#This Row],[13 - Ocorrências/Ambientes Atingidos]]),0)</f>
        <v>0</v>
      </c>
      <c r="BS763" s="83" t="str">
        <f t="shared" si="353"/>
        <v/>
      </c>
      <c r="BT763" s="82">
        <f>IFERROR(FIND("Fauna",consulta_completa__11[[#This Row],[13 - Ocorrências/Ambientes Atingidos]]),0)</f>
        <v>0</v>
      </c>
      <c r="BU763" s="83" t="str">
        <f t="shared" si="354"/>
        <v/>
      </c>
      <c r="BV763" s="82">
        <f>IFERROR(FIND("UC federal",consulta_completa__11[[#This Row],[13 - Ocorrências/Ambientes Atingidos]]),0)</f>
        <v>0</v>
      </c>
      <c r="BW763" s="83" t="str">
        <f t="shared" si="355"/>
        <v/>
      </c>
      <c r="BX763" s="82">
        <f>IFERROR(FIND("UC estadual/municipal",consulta_completa__11[[#This Row],[13 - Ocorrências/Ambientes Atingidos]]),0)</f>
        <v>0</v>
      </c>
      <c r="BY763" s="83" t="str">
        <f t="shared" si="356"/>
        <v/>
      </c>
      <c r="BZ763" s="82">
        <f>IFERROR(FIND("Outro(s)",consulta_completa__11[[#This Row],[13 - Ocorrências/Ambientes Atingidos]]),0)</f>
        <v>0</v>
      </c>
      <c r="CA763" s="83" t="str">
        <f t="shared" si="357"/>
        <v/>
      </c>
      <c r="CB763" s="82">
        <f>IFERROR(FIND("Sem dano",consulta_completa__11[[#This Row],[13 - Ocorrências/Ambientes Atingidos]]),0)</f>
        <v>0</v>
      </c>
      <c r="CC763" s="83" t="str">
        <f t="shared" si="358"/>
        <v/>
      </c>
      <c r="CD763" s="82" t="str">
        <f>IF(consulta_completa__11[[#This Row],[13 - Ocorrências/Ambientes Atingidos]]="","X","")</f>
        <v/>
      </c>
      <c r="CE763" s="84">
        <f>IFERROR(FIND("IBAMA",consulta_completa__11[[#This Row],[14 - Inst. Atuando no Local]]),0)</f>
        <v>0</v>
      </c>
      <c r="CF763" s="84" t="str">
        <f t="shared" si="359"/>
        <v/>
      </c>
      <c r="CG763" s="84">
        <f>IFERROR(FIND("OEMA",consulta_completa__11[[#This Row],[14 - Inst. Atuando no Local]]),0)</f>
        <v>0</v>
      </c>
      <c r="CH763" s="84" t="str">
        <f t="shared" si="360"/>
        <v/>
      </c>
      <c r="CI763" s="84">
        <f>IFERROR(FIND("DEFESA CIVIL",consulta_completa__11[[#This Row],[14 - Inst. Atuando no Local]]),0)</f>
        <v>0</v>
      </c>
      <c r="CJ763" s="84" t="str">
        <f t="shared" si="361"/>
        <v/>
      </c>
      <c r="CK763" s="84">
        <f>IFERROR(FIND("CORPO DE BOMBEIROS",consulta_completa__11[[#This Row],[14 - Inst. Atuando no Local]]),0)</f>
        <v>0</v>
      </c>
      <c r="CL763" s="84" t="str">
        <f t="shared" si="362"/>
        <v/>
      </c>
      <c r="CM763" s="84">
        <f>IFERROR(FIND("POLÍCIA RODOVIÁRIA",consulta_completa__11[[#This Row],[14 - Inst. Atuando no Local]]),0)</f>
        <v>0</v>
      </c>
      <c r="CN763" s="84" t="str">
        <f t="shared" si="363"/>
        <v/>
      </c>
      <c r="CO763" s="84">
        <f>IFERROR(FIND("POLÍCIA MILITAR",consulta_completa__11[[#This Row],[14 - Inst. Atuando no Local]]),0)</f>
        <v>0</v>
      </c>
      <c r="CP763" s="84" t="str">
        <f t="shared" si="364"/>
        <v/>
      </c>
      <c r="CQ763" s="84">
        <f>IFERROR(FIND("POLÍCIA CIVIL",consulta_completa__11[[#This Row],[14 - Inst. Atuando no Local]]),0)</f>
        <v>0</v>
      </c>
      <c r="CR763" s="84" t="str">
        <f t="shared" si="365"/>
        <v/>
      </c>
      <c r="CS763" s="84">
        <f>IFERROR(FIND("MARINHA DO BRASIL",consulta_completa__11[[#This Row],[14 - Inst. Atuando no Local]]),0)</f>
        <v>0</v>
      </c>
      <c r="CT763" s="84" t="str">
        <f t="shared" si="366"/>
        <v/>
      </c>
      <c r="CU763" s="84">
        <f>IFERROR(FIND("EMPRESA ESPECIALIZADA EM ATENDIMENTO",consulta_completa__11[[#This Row],[14 - Inst. Atuando no Local]]),0)</f>
        <v>0</v>
      </c>
      <c r="CV763" s="84" t="str">
        <f t="shared" si="367"/>
        <v/>
      </c>
      <c r="CW763" s="84">
        <f>IFERROR(FIND("IBAMA",consulta_completa__11[[#This Row],[14 - Inst. Atuando no Local]]),0)</f>
        <v>0</v>
      </c>
      <c r="CX763" s="84" t="str">
        <f t="shared" si="368"/>
        <v/>
      </c>
      <c r="CY763" s="84" t="str">
        <f>IF(consulta_completa__11[[#This Row],[14 - Inst. Atuando no Local]]="","X","")</f>
        <v>X</v>
      </c>
      <c r="CZ763" s="84">
        <f>IFERROR(FIND("OUTRA (S)",consulta_completa__11[[#This Row],[14 - Inst. Atuando no Local]]),0)</f>
        <v>0</v>
      </c>
      <c r="DA763" s="84" t="str">
        <f t="shared" si="369"/>
        <v/>
      </c>
      <c r="DB763" s="35" t="str">
        <f t="shared" si="370"/>
        <v>Sim</v>
      </c>
      <c r="DC763" s="35" t="str">
        <f t="shared" si="371"/>
        <v>Não</v>
      </c>
      <c r="DD763" s="35" t="str">
        <f t="shared" si="372"/>
        <v>Sim</v>
      </c>
      <c r="DE763" s="87" t="str">
        <f t="shared" si="374"/>
        <v/>
      </c>
    </row>
    <row r="764" spans="1:109">
      <c r="A764" s="14">
        <v>2025102457654</v>
      </c>
      <c r="B764" s="1">
        <v>45952</v>
      </c>
      <c r="C764" t="s">
        <v>502</v>
      </c>
      <c r="D764" t="s">
        <v>254</v>
      </c>
      <c r="E764" t="s">
        <v>1470</v>
      </c>
      <c r="F764" t="s">
        <v>112</v>
      </c>
      <c r="G764" t="s">
        <v>3129</v>
      </c>
      <c r="H764" t="s">
        <v>6580</v>
      </c>
      <c r="I764" t="s">
        <v>117</v>
      </c>
      <c r="J764" t="s">
        <v>1065</v>
      </c>
      <c r="K764" t="s">
        <v>6581</v>
      </c>
      <c r="L764" t="s">
        <v>117</v>
      </c>
      <c r="M764" t="s">
        <v>810</v>
      </c>
      <c r="N764" t="s">
        <v>119</v>
      </c>
      <c r="O764" t="s">
        <v>239</v>
      </c>
      <c r="P764" t="s">
        <v>121</v>
      </c>
      <c r="Q764" t="s">
        <v>122</v>
      </c>
      <c r="R764" t="s">
        <v>123</v>
      </c>
      <c r="S764" t="s">
        <v>113</v>
      </c>
      <c r="T764" t="s">
        <v>6582</v>
      </c>
      <c r="U764" t="s">
        <v>6583</v>
      </c>
      <c r="V764" t="s">
        <v>6584</v>
      </c>
      <c r="Z764" t="s">
        <v>6585</v>
      </c>
      <c r="AA764" t="s">
        <v>6586</v>
      </c>
      <c r="AB764" t="s">
        <v>261</v>
      </c>
      <c r="AC764" t="s">
        <v>262</v>
      </c>
      <c r="AD764">
        <v>1</v>
      </c>
      <c r="AE764" t="s">
        <v>5887</v>
      </c>
      <c r="AF764" t="s">
        <v>6587</v>
      </c>
      <c r="AG764" t="s">
        <v>1322</v>
      </c>
      <c r="AH764" t="s">
        <v>131</v>
      </c>
      <c r="AI764" t="s">
        <v>132</v>
      </c>
      <c r="AJ764" t="s">
        <v>131</v>
      </c>
      <c r="AK764" t="s">
        <v>6588</v>
      </c>
      <c r="AL764" t="s">
        <v>6589</v>
      </c>
      <c r="AM764" t="s">
        <v>5559</v>
      </c>
      <c r="AN764" t="s">
        <v>265</v>
      </c>
      <c r="AO764" t="s">
        <v>266</v>
      </c>
      <c r="AP764">
        <v>6133161070</v>
      </c>
      <c r="AQ764" t="s">
        <v>5560</v>
      </c>
      <c r="AR764" t="s">
        <v>113</v>
      </c>
      <c r="AS764" t="s">
        <v>113</v>
      </c>
      <c r="AT764" t="s">
        <v>113</v>
      </c>
      <c r="AU764" t="s">
        <v>113</v>
      </c>
      <c r="AW764" t="s">
        <v>113</v>
      </c>
      <c r="AX764" s="82">
        <f>IFERROR(FIND("Óbitos/feridos",consulta_completa__11[[#This Row],[13 - Ocorrências/Ambientes Atingidos]]),0)</f>
        <v>0</v>
      </c>
      <c r="AY764" s="83" t="str">
        <f t="shared" si="344"/>
        <v/>
      </c>
      <c r="AZ764" s="82">
        <f>IFERROR(FIND("População afetada/evacuada",consulta_completa__11[[#This Row],[13 - Ocorrências/Ambientes Atingidos]]),0)</f>
        <v>0</v>
      </c>
      <c r="BA764" s="82" t="str">
        <f t="shared" si="345"/>
        <v/>
      </c>
      <c r="BB764" s="82">
        <f>IFERROR(FIND("Suspensão de abastecimento de água",consulta_completa__11[[#This Row],[13 - Ocorrências/Ambientes Atingidos]]),0)</f>
        <v>0</v>
      </c>
      <c r="BC764" s="83" t="str">
        <f t="shared" si="373"/>
        <v/>
      </c>
      <c r="BD764" s="82">
        <f>IFERROR(FIND("Rio/córrego",consulta_completa__11[[#This Row],[13 - Ocorrências/Ambientes Atingidos]]),0)</f>
        <v>1</v>
      </c>
      <c r="BE764" s="83" t="str">
        <f t="shared" si="346"/>
        <v>X</v>
      </c>
      <c r="BF764" s="82">
        <f>IFERROR(FIND("Lago",consulta_completa__11[[#This Row],[13 - Ocorrências/Ambientes Atingidos]]),0)</f>
        <v>0</v>
      </c>
      <c r="BG764" s="83" t="str">
        <f t="shared" si="347"/>
        <v/>
      </c>
      <c r="BH764" s="82">
        <f>IFERROR(FIND("Mar",consulta_completa__11[[#This Row],[13 - Ocorrências/Ambientes Atingidos]]),0)</f>
        <v>0</v>
      </c>
      <c r="BI764" s="83" t="str">
        <f t="shared" si="348"/>
        <v/>
      </c>
      <c r="BJ764" s="82">
        <f>IFERROR(FIND("Praia",consulta_completa__11[[#This Row],[13 - Ocorrências/Ambientes Atingidos]]),0)</f>
        <v>0</v>
      </c>
      <c r="BK764" s="83" t="str">
        <f t="shared" si="349"/>
        <v/>
      </c>
      <c r="BL764" s="82">
        <f>IFERROR(FIND("Solo",consulta_completa__11[[#This Row],[13 - Ocorrências/Ambientes Atingidos]]),0)</f>
        <v>14</v>
      </c>
      <c r="BM764" s="83" t="str">
        <f t="shared" si="350"/>
        <v>X</v>
      </c>
      <c r="BN764" s="82">
        <f>IFERROR(FIND("Águas subterrâneas",consulta_completa__11[[#This Row],[13 - Ocorrências/Ambientes Atingidos]]),0)</f>
        <v>0</v>
      </c>
      <c r="BO764" s="83" t="str">
        <f t="shared" si="351"/>
        <v/>
      </c>
      <c r="BP764" s="82">
        <f>IFERROR(FIND("Atmosfera",consulta_completa__11[[#This Row],[13 - Ocorrências/Ambientes Atingidos]]),0)</f>
        <v>0</v>
      </c>
      <c r="BQ764" s="83" t="str">
        <f t="shared" si="352"/>
        <v/>
      </c>
      <c r="BR764" s="82">
        <f>IFERROR(FIND("Flora",consulta_completa__11[[#This Row],[13 - Ocorrências/Ambientes Atingidos]]),0)</f>
        <v>0</v>
      </c>
      <c r="BS764" s="83" t="str">
        <f t="shared" si="353"/>
        <v/>
      </c>
      <c r="BT764" s="82">
        <f>IFERROR(FIND("Fauna",consulta_completa__11[[#This Row],[13 - Ocorrências/Ambientes Atingidos]]),0)</f>
        <v>0</v>
      </c>
      <c r="BU764" s="83" t="str">
        <f t="shared" si="354"/>
        <v/>
      </c>
      <c r="BV764" s="82">
        <f>IFERROR(FIND("UC federal",consulta_completa__11[[#This Row],[13 - Ocorrências/Ambientes Atingidos]]),0)</f>
        <v>0</v>
      </c>
      <c r="BW764" s="83" t="str">
        <f t="shared" si="355"/>
        <v/>
      </c>
      <c r="BX764" s="82">
        <f>IFERROR(FIND("UC estadual/municipal",consulta_completa__11[[#This Row],[13 - Ocorrências/Ambientes Atingidos]]),0)</f>
        <v>0</v>
      </c>
      <c r="BY764" s="83" t="str">
        <f t="shared" si="356"/>
        <v/>
      </c>
      <c r="BZ764" s="82">
        <f>IFERROR(FIND("Outro(s)",consulta_completa__11[[#This Row],[13 - Ocorrências/Ambientes Atingidos]]),0)</f>
        <v>0</v>
      </c>
      <c r="CA764" s="83" t="str">
        <f t="shared" si="357"/>
        <v/>
      </c>
      <c r="CB764" s="82">
        <f>IFERROR(FIND("Sem dano",consulta_completa__11[[#This Row],[13 - Ocorrências/Ambientes Atingidos]]),0)</f>
        <v>0</v>
      </c>
      <c r="CC764" s="83" t="str">
        <f t="shared" si="358"/>
        <v/>
      </c>
      <c r="CD764" s="82" t="str">
        <f>IF(consulta_completa__11[[#This Row],[13 - Ocorrências/Ambientes Atingidos]]="","X","")</f>
        <v/>
      </c>
      <c r="CE764" s="84">
        <f>IFERROR(FIND("IBAMA",consulta_completa__11[[#This Row],[14 - Inst. Atuando no Local]]),0)</f>
        <v>0</v>
      </c>
      <c r="CF764" s="84" t="str">
        <f t="shared" si="359"/>
        <v/>
      </c>
      <c r="CG764" s="84">
        <f>IFERROR(FIND("OEMA",consulta_completa__11[[#This Row],[14 - Inst. Atuando no Local]]),0)</f>
        <v>0</v>
      </c>
      <c r="CH764" s="84" t="str">
        <f t="shared" si="360"/>
        <v/>
      </c>
      <c r="CI764" s="84">
        <f>IFERROR(FIND("DEFESA CIVIL",consulta_completa__11[[#This Row],[14 - Inst. Atuando no Local]]),0)</f>
        <v>0</v>
      </c>
      <c r="CJ764" s="84" t="str">
        <f t="shared" si="361"/>
        <v/>
      </c>
      <c r="CK764" s="84">
        <f>IFERROR(FIND("CORPO DE BOMBEIROS",consulta_completa__11[[#This Row],[14 - Inst. Atuando no Local]]),0)</f>
        <v>0</v>
      </c>
      <c r="CL764" s="84" t="str">
        <f t="shared" si="362"/>
        <v/>
      </c>
      <c r="CM764" s="84">
        <f>IFERROR(FIND("POLÍCIA RODOVIÁRIA",consulta_completa__11[[#This Row],[14 - Inst. Atuando no Local]]),0)</f>
        <v>0</v>
      </c>
      <c r="CN764" s="84" t="str">
        <f t="shared" si="363"/>
        <v/>
      </c>
      <c r="CO764" s="84">
        <f>IFERROR(FIND("POLÍCIA MILITAR",consulta_completa__11[[#This Row],[14 - Inst. Atuando no Local]]),0)</f>
        <v>0</v>
      </c>
      <c r="CP764" s="84" t="str">
        <f t="shared" si="364"/>
        <v/>
      </c>
      <c r="CQ764" s="84">
        <f>IFERROR(FIND("POLÍCIA CIVIL",consulta_completa__11[[#This Row],[14 - Inst. Atuando no Local]]),0)</f>
        <v>0</v>
      </c>
      <c r="CR764" s="84" t="str">
        <f t="shared" si="365"/>
        <v/>
      </c>
      <c r="CS764" s="84">
        <f>IFERROR(FIND("MARINHA DO BRASIL",consulta_completa__11[[#This Row],[14 - Inst. Atuando no Local]]),0)</f>
        <v>0</v>
      </c>
      <c r="CT764" s="84" t="str">
        <f t="shared" si="366"/>
        <v/>
      </c>
      <c r="CU764" s="84">
        <f>IFERROR(FIND("EMPRESA ESPECIALIZADA EM ATENDIMENTO",consulta_completa__11[[#This Row],[14 - Inst. Atuando no Local]]),0)</f>
        <v>0</v>
      </c>
      <c r="CV764" s="84" t="str">
        <f t="shared" si="367"/>
        <v/>
      </c>
      <c r="CW764" s="84">
        <f>IFERROR(FIND("IBAMA",consulta_completa__11[[#This Row],[14 - Inst. Atuando no Local]]),0)</f>
        <v>0</v>
      </c>
      <c r="CX764" s="84" t="str">
        <f t="shared" si="368"/>
        <v/>
      </c>
      <c r="CY764" s="84" t="str">
        <f>IF(consulta_completa__11[[#This Row],[14 - Inst. Atuando no Local]]="","X","")</f>
        <v/>
      </c>
      <c r="CZ764" s="84">
        <f>IFERROR(FIND("OUTRA (S)",consulta_completa__11[[#This Row],[14 - Inst. Atuando no Local]]),0)</f>
        <v>0</v>
      </c>
      <c r="DA764" s="84" t="str">
        <f t="shared" si="369"/>
        <v/>
      </c>
      <c r="DB764" s="35" t="str">
        <f t="shared" si="370"/>
        <v>Sim</v>
      </c>
      <c r="DC764" s="35" t="str">
        <f t="shared" si="371"/>
        <v>Não</v>
      </c>
      <c r="DD764" s="35" t="str">
        <f t="shared" si="372"/>
        <v>Sim</v>
      </c>
      <c r="DE764" s="87" t="str">
        <f t="shared" si="374"/>
        <v/>
      </c>
    </row>
    <row r="765" spans="1:109">
      <c r="A765" s="14">
        <v>2025102350439</v>
      </c>
      <c r="B765" s="1">
        <v>45953</v>
      </c>
      <c r="C765" t="s">
        <v>6590</v>
      </c>
      <c r="D765" t="s">
        <v>3485</v>
      </c>
      <c r="E765" t="s">
        <v>286</v>
      </c>
      <c r="F765" t="s">
        <v>112</v>
      </c>
      <c r="G765" t="s">
        <v>311</v>
      </c>
      <c r="H765" t="s">
        <v>113</v>
      </c>
      <c r="I765" t="s">
        <v>113</v>
      </c>
      <c r="J765" t="s">
        <v>113</v>
      </c>
      <c r="K765" t="s">
        <v>114</v>
      </c>
      <c r="L765" t="s">
        <v>114</v>
      </c>
      <c r="M765" t="s">
        <v>140</v>
      </c>
      <c r="N765" t="s">
        <v>852</v>
      </c>
      <c r="O765" t="s">
        <v>120</v>
      </c>
      <c r="P765" t="s">
        <v>142</v>
      </c>
      <c r="Q765" t="s">
        <v>230</v>
      </c>
      <c r="R765" t="s">
        <v>123</v>
      </c>
      <c r="S765" t="s">
        <v>113</v>
      </c>
      <c r="T765" t="s">
        <v>6591</v>
      </c>
      <c r="U765" t="s">
        <v>6592</v>
      </c>
      <c r="V765" t="s">
        <v>6593</v>
      </c>
      <c r="Z765" t="s">
        <v>113</v>
      </c>
      <c r="AA765" t="s">
        <v>6594</v>
      </c>
      <c r="AB765" t="s">
        <v>113</v>
      </c>
      <c r="AC765" t="s">
        <v>113</v>
      </c>
      <c r="AE765" t="s">
        <v>6595</v>
      </c>
      <c r="AF765" t="s">
        <v>113</v>
      </c>
      <c r="AG765" t="s">
        <v>113</v>
      </c>
      <c r="AH765" t="s">
        <v>194</v>
      </c>
      <c r="AI765" t="s">
        <v>132</v>
      </c>
      <c r="AJ765" t="s">
        <v>131</v>
      </c>
      <c r="AK765" t="s">
        <v>6596</v>
      </c>
      <c r="AL765" t="s">
        <v>6597</v>
      </c>
      <c r="AM765" t="s">
        <v>5559</v>
      </c>
      <c r="AN765" t="s">
        <v>265</v>
      </c>
      <c r="AO765" t="s">
        <v>266</v>
      </c>
      <c r="AP765">
        <v>6133161070</v>
      </c>
      <c r="AQ765" t="s">
        <v>5560</v>
      </c>
      <c r="AR765" t="s">
        <v>113</v>
      </c>
      <c r="AS765" t="s">
        <v>113</v>
      </c>
      <c r="AT765" t="s">
        <v>113</v>
      </c>
      <c r="AU765" t="s">
        <v>113</v>
      </c>
      <c r="AW765" t="s">
        <v>113</v>
      </c>
      <c r="AX765" s="82">
        <f>IFERROR(FIND("Óbitos/feridos",consulta_completa__11[[#This Row],[13 - Ocorrências/Ambientes Atingidos]]),0)</f>
        <v>0</v>
      </c>
      <c r="AY765" s="83" t="str">
        <f t="shared" si="344"/>
        <v/>
      </c>
      <c r="AZ765" s="82">
        <f>IFERROR(FIND("População afetada/evacuada",consulta_completa__11[[#This Row],[13 - Ocorrências/Ambientes Atingidos]]),0)</f>
        <v>0</v>
      </c>
      <c r="BA765" s="82" t="str">
        <f t="shared" si="345"/>
        <v/>
      </c>
      <c r="BB765" s="82">
        <f>IFERROR(FIND("Suspensão de abastecimento de água",consulta_completa__11[[#This Row],[13 - Ocorrências/Ambientes Atingidos]]),0)</f>
        <v>0</v>
      </c>
      <c r="BC765" s="83" t="str">
        <f t="shared" si="373"/>
        <v/>
      </c>
      <c r="BD765" s="82">
        <f>IFERROR(FIND("Rio/córrego",consulta_completa__11[[#This Row],[13 - Ocorrências/Ambientes Atingidos]]),0)</f>
        <v>0</v>
      </c>
      <c r="BE765" s="83" t="str">
        <f t="shared" si="346"/>
        <v/>
      </c>
      <c r="BF765" s="82">
        <f>IFERROR(FIND("Lago",consulta_completa__11[[#This Row],[13 - Ocorrências/Ambientes Atingidos]]),0)</f>
        <v>0</v>
      </c>
      <c r="BG765" s="83" t="str">
        <f t="shared" si="347"/>
        <v/>
      </c>
      <c r="BH765" s="82">
        <f>IFERROR(FIND("Mar",consulta_completa__11[[#This Row],[13 - Ocorrências/Ambientes Atingidos]]),0)</f>
        <v>0</v>
      </c>
      <c r="BI765" s="83" t="str">
        <f t="shared" si="348"/>
        <v/>
      </c>
      <c r="BJ765" s="82">
        <f>IFERROR(FIND("Praia",consulta_completa__11[[#This Row],[13 - Ocorrências/Ambientes Atingidos]]),0)</f>
        <v>0</v>
      </c>
      <c r="BK765" s="83" t="str">
        <f t="shared" si="349"/>
        <v/>
      </c>
      <c r="BL765" s="82">
        <f>IFERROR(FIND("Solo",consulta_completa__11[[#This Row],[13 - Ocorrências/Ambientes Atingidos]]),0)</f>
        <v>1</v>
      </c>
      <c r="BM765" s="83" t="str">
        <f t="shared" si="350"/>
        <v>X</v>
      </c>
      <c r="BN765" s="82">
        <f>IFERROR(FIND("Águas subterrâneas",consulta_completa__11[[#This Row],[13 - Ocorrências/Ambientes Atingidos]]),0)</f>
        <v>0</v>
      </c>
      <c r="BO765" s="83" t="str">
        <f t="shared" si="351"/>
        <v/>
      </c>
      <c r="BP765" s="82">
        <f>IFERROR(FIND("Atmosfera",consulta_completa__11[[#This Row],[13 - Ocorrências/Ambientes Atingidos]]),0)</f>
        <v>0</v>
      </c>
      <c r="BQ765" s="83" t="str">
        <f t="shared" si="352"/>
        <v/>
      </c>
      <c r="BR765" s="82">
        <f>IFERROR(FIND("Flora",consulta_completa__11[[#This Row],[13 - Ocorrências/Ambientes Atingidos]]),0)</f>
        <v>0</v>
      </c>
      <c r="BS765" s="83" t="str">
        <f t="shared" si="353"/>
        <v/>
      </c>
      <c r="BT765" s="82">
        <f>IFERROR(FIND("Fauna",consulta_completa__11[[#This Row],[13 - Ocorrências/Ambientes Atingidos]]),0)</f>
        <v>0</v>
      </c>
      <c r="BU765" s="83" t="str">
        <f t="shared" si="354"/>
        <v/>
      </c>
      <c r="BV765" s="82">
        <f>IFERROR(FIND("UC federal",consulta_completa__11[[#This Row],[13 - Ocorrências/Ambientes Atingidos]]),0)</f>
        <v>0</v>
      </c>
      <c r="BW765" s="83" t="str">
        <f t="shared" si="355"/>
        <v/>
      </c>
      <c r="BX765" s="82">
        <f>IFERROR(FIND("UC estadual/municipal",consulta_completa__11[[#This Row],[13 - Ocorrências/Ambientes Atingidos]]),0)</f>
        <v>0</v>
      </c>
      <c r="BY765" s="83" t="str">
        <f t="shared" si="356"/>
        <v/>
      </c>
      <c r="BZ765" s="82">
        <f>IFERROR(FIND("Outro(s)",consulta_completa__11[[#This Row],[13 - Ocorrências/Ambientes Atingidos]]),0)</f>
        <v>0</v>
      </c>
      <c r="CA765" s="83" t="str">
        <f t="shared" si="357"/>
        <v/>
      </c>
      <c r="CB765" s="82">
        <f>IFERROR(FIND("Sem dano",consulta_completa__11[[#This Row],[13 - Ocorrências/Ambientes Atingidos]]),0)</f>
        <v>0</v>
      </c>
      <c r="CC765" s="83" t="str">
        <f t="shared" si="358"/>
        <v/>
      </c>
      <c r="CD765" s="82" t="str">
        <f>IF(consulta_completa__11[[#This Row],[13 - Ocorrências/Ambientes Atingidos]]="","X","")</f>
        <v/>
      </c>
      <c r="CE765" s="84">
        <f>IFERROR(FIND("IBAMA",consulta_completa__11[[#This Row],[14 - Inst. Atuando no Local]]),0)</f>
        <v>0</v>
      </c>
      <c r="CF765" s="84" t="str">
        <f t="shared" si="359"/>
        <v/>
      </c>
      <c r="CG765" s="84">
        <f>IFERROR(FIND("OEMA",consulta_completa__11[[#This Row],[14 - Inst. Atuando no Local]]),0)</f>
        <v>0</v>
      </c>
      <c r="CH765" s="84" t="str">
        <f t="shared" si="360"/>
        <v/>
      </c>
      <c r="CI765" s="84">
        <f>IFERROR(FIND("DEFESA CIVIL",consulta_completa__11[[#This Row],[14 - Inst. Atuando no Local]]),0)</f>
        <v>0</v>
      </c>
      <c r="CJ765" s="84" t="str">
        <f t="shared" si="361"/>
        <v/>
      </c>
      <c r="CK765" s="84">
        <f>IFERROR(FIND("CORPO DE BOMBEIROS",consulta_completa__11[[#This Row],[14 - Inst. Atuando no Local]]),0)</f>
        <v>0</v>
      </c>
      <c r="CL765" s="84" t="str">
        <f t="shared" si="362"/>
        <v/>
      </c>
      <c r="CM765" s="84">
        <f>IFERROR(FIND("POLÍCIA RODOVIÁRIA",consulta_completa__11[[#This Row],[14 - Inst. Atuando no Local]]),0)</f>
        <v>0</v>
      </c>
      <c r="CN765" s="84" t="str">
        <f t="shared" si="363"/>
        <v/>
      </c>
      <c r="CO765" s="84">
        <f>IFERROR(FIND("POLÍCIA MILITAR",consulta_completa__11[[#This Row],[14 - Inst. Atuando no Local]]),0)</f>
        <v>0</v>
      </c>
      <c r="CP765" s="84" t="str">
        <f t="shared" si="364"/>
        <v/>
      </c>
      <c r="CQ765" s="84">
        <f>IFERROR(FIND("POLÍCIA CIVIL",consulta_completa__11[[#This Row],[14 - Inst. Atuando no Local]]),0)</f>
        <v>0</v>
      </c>
      <c r="CR765" s="84" t="str">
        <f t="shared" si="365"/>
        <v/>
      </c>
      <c r="CS765" s="84">
        <f>IFERROR(FIND("MARINHA DO BRASIL",consulta_completa__11[[#This Row],[14 - Inst. Atuando no Local]]),0)</f>
        <v>0</v>
      </c>
      <c r="CT765" s="84" t="str">
        <f t="shared" si="366"/>
        <v/>
      </c>
      <c r="CU765" s="84">
        <f>IFERROR(FIND("EMPRESA ESPECIALIZADA EM ATENDIMENTO",consulta_completa__11[[#This Row],[14 - Inst. Atuando no Local]]),0)</f>
        <v>0</v>
      </c>
      <c r="CV765" s="84" t="str">
        <f t="shared" si="367"/>
        <v/>
      </c>
      <c r="CW765" s="84">
        <f>IFERROR(FIND("IBAMA",consulta_completa__11[[#This Row],[14 - Inst. Atuando no Local]]),0)</f>
        <v>0</v>
      </c>
      <c r="CX765" s="84" t="str">
        <f t="shared" si="368"/>
        <v/>
      </c>
      <c r="CY765" s="84" t="str">
        <f>IF(consulta_completa__11[[#This Row],[14 - Inst. Atuando no Local]]="","X","")</f>
        <v/>
      </c>
      <c r="CZ765" s="84">
        <f>IFERROR(FIND("OUTRA (S)",consulta_completa__11[[#This Row],[14 - Inst. Atuando no Local]]),0)</f>
        <v>0</v>
      </c>
      <c r="DA765" s="84" t="str">
        <f t="shared" si="369"/>
        <v/>
      </c>
      <c r="DB765" s="35" t="str">
        <f t="shared" si="370"/>
        <v>Sim</v>
      </c>
      <c r="DC765" s="35" t="str">
        <f t="shared" si="371"/>
        <v>Não</v>
      </c>
      <c r="DD765" s="35" t="str">
        <f t="shared" si="372"/>
        <v>Sim</v>
      </c>
      <c r="DE765" s="87" t="str">
        <f t="shared" si="374"/>
        <v/>
      </c>
    </row>
    <row r="766" spans="1:109">
      <c r="A766" s="14">
        <v>2025102432402</v>
      </c>
      <c r="B766" s="1">
        <v>45953</v>
      </c>
      <c r="C766" t="s">
        <v>6598</v>
      </c>
      <c r="D766" t="s">
        <v>161</v>
      </c>
      <c r="E766" t="s">
        <v>286</v>
      </c>
      <c r="F766" t="s">
        <v>112</v>
      </c>
      <c r="G766" t="s">
        <v>113</v>
      </c>
      <c r="H766" t="s">
        <v>114</v>
      </c>
      <c r="I766" t="s">
        <v>114</v>
      </c>
      <c r="J766" t="s">
        <v>6599</v>
      </c>
      <c r="K766" t="s">
        <v>6600</v>
      </c>
      <c r="L766" t="s">
        <v>1352</v>
      </c>
      <c r="M766" t="s">
        <v>139</v>
      </c>
      <c r="N766" t="s">
        <v>141</v>
      </c>
      <c r="O766" t="s">
        <v>239</v>
      </c>
      <c r="P766" t="s">
        <v>142</v>
      </c>
      <c r="Q766" t="s">
        <v>122</v>
      </c>
      <c r="R766" t="s">
        <v>123</v>
      </c>
      <c r="S766" t="s">
        <v>113</v>
      </c>
      <c r="T766" t="s">
        <v>6601</v>
      </c>
      <c r="U766" t="s">
        <v>6602</v>
      </c>
      <c r="V766" t="s">
        <v>6602</v>
      </c>
      <c r="Z766" t="s">
        <v>113</v>
      </c>
      <c r="AA766" t="s">
        <v>6603</v>
      </c>
      <c r="AB766" t="s">
        <v>6604</v>
      </c>
      <c r="AC766" t="s">
        <v>6605</v>
      </c>
      <c r="AD766">
        <v>0</v>
      </c>
      <c r="AE766" t="s">
        <v>6606</v>
      </c>
      <c r="AF766" t="s">
        <v>6607</v>
      </c>
      <c r="AG766" t="s">
        <v>6608</v>
      </c>
      <c r="AH766" t="s">
        <v>194</v>
      </c>
      <c r="AI766" t="s">
        <v>132</v>
      </c>
      <c r="AJ766" t="s">
        <v>131</v>
      </c>
      <c r="AK766" t="s">
        <v>6606</v>
      </c>
      <c r="AL766" t="s">
        <v>6609</v>
      </c>
      <c r="AM766" t="s">
        <v>5559</v>
      </c>
      <c r="AN766" t="s">
        <v>265</v>
      </c>
      <c r="AO766" t="s">
        <v>266</v>
      </c>
      <c r="AP766">
        <v>6133161070</v>
      </c>
      <c r="AQ766" t="s">
        <v>5560</v>
      </c>
      <c r="AR766" t="s">
        <v>113</v>
      </c>
      <c r="AS766" t="s">
        <v>113</v>
      </c>
      <c r="AT766" t="s">
        <v>113</v>
      </c>
      <c r="AU766" t="s">
        <v>113</v>
      </c>
      <c r="AW766" t="s">
        <v>113</v>
      </c>
      <c r="AX766" s="82">
        <f>IFERROR(FIND("Óbitos/feridos",consulta_completa__11[[#This Row],[13 - Ocorrências/Ambientes Atingidos]]),0)</f>
        <v>0</v>
      </c>
      <c r="AY766" s="83" t="str">
        <f t="shared" si="344"/>
        <v/>
      </c>
      <c r="AZ766" s="82">
        <f>IFERROR(FIND("População afetada/evacuada",consulta_completa__11[[#This Row],[13 - Ocorrências/Ambientes Atingidos]]),0)</f>
        <v>0</v>
      </c>
      <c r="BA766" s="82" t="str">
        <f t="shared" si="345"/>
        <v/>
      </c>
      <c r="BB766" s="82">
        <f>IFERROR(FIND("Suspensão de abastecimento de água",consulta_completa__11[[#This Row],[13 - Ocorrências/Ambientes Atingidos]]),0)</f>
        <v>0</v>
      </c>
      <c r="BC766" s="83" t="str">
        <f t="shared" si="373"/>
        <v/>
      </c>
      <c r="BD766" s="82">
        <f>IFERROR(FIND("Rio/córrego",consulta_completa__11[[#This Row],[13 - Ocorrências/Ambientes Atingidos]]),0)</f>
        <v>0</v>
      </c>
      <c r="BE766" s="83" t="str">
        <f t="shared" si="346"/>
        <v/>
      </c>
      <c r="BF766" s="82">
        <f>IFERROR(FIND("Lago",consulta_completa__11[[#This Row],[13 - Ocorrências/Ambientes Atingidos]]),0)</f>
        <v>0</v>
      </c>
      <c r="BG766" s="83" t="str">
        <f t="shared" si="347"/>
        <v/>
      </c>
      <c r="BH766" s="82">
        <f>IFERROR(FIND("Mar",consulta_completa__11[[#This Row],[13 - Ocorrências/Ambientes Atingidos]]),0)</f>
        <v>0</v>
      </c>
      <c r="BI766" s="83" t="str">
        <f t="shared" si="348"/>
        <v/>
      </c>
      <c r="BJ766" s="82">
        <f>IFERROR(FIND("Praia",consulta_completa__11[[#This Row],[13 - Ocorrências/Ambientes Atingidos]]),0)</f>
        <v>0</v>
      </c>
      <c r="BK766" s="83" t="str">
        <f t="shared" si="349"/>
        <v/>
      </c>
      <c r="BL766" s="82">
        <f>IFERROR(FIND("Solo",consulta_completa__11[[#This Row],[13 - Ocorrências/Ambientes Atingidos]]),0)</f>
        <v>0</v>
      </c>
      <c r="BM766" s="83" t="str">
        <f t="shared" si="350"/>
        <v/>
      </c>
      <c r="BN766" s="82">
        <f>IFERROR(FIND("Águas subterrâneas",consulta_completa__11[[#This Row],[13 - Ocorrências/Ambientes Atingidos]]),0)</f>
        <v>0</v>
      </c>
      <c r="BO766" s="83" t="str">
        <f t="shared" si="351"/>
        <v/>
      </c>
      <c r="BP766" s="82">
        <f>IFERROR(FIND("Atmosfera",consulta_completa__11[[#This Row],[13 - Ocorrências/Ambientes Atingidos]]),0)</f>
        <v>0</v>
      </c>
      <c r="BQ766" s="83" t="str">
        <f t="shared" si="352"/>
        <v/>
      </c>
      <c r="BR766" s="82">
        <f>IFERROR(FIND("Flora",consulta_completa__11[[#This Row],[13 - Ocorrências/Ambientes Atingidos]]),0)</f>
        <v>0</v>
      </c>
      <c r="BS766" s="83" t="str">
        <f t="shared" si="353"/>
        <v/>
      </c>
      <c r="BT766" s="82">
        <f>IFERROR(FIND("Fauna",consulta_completa__11[[#This Row],[13 - Ocorrências/Ambientes Atingidos]]),0)</f>
        <v>0</v>
      </c>
      <c r="BU766" s="83" t="str">
        <f t="shared" si="354"/>
        <v/>
      </c>
      <c r="BV766" s="82">
        <f>IFERROR(FIND("UC federal",consulta_completa__11[[#This Row],[13 - Ocorrências/Ambientes Atingidos]]),0)</f>
        <v>0</v>
      </c>
      <c r="BW766" s="83" t="str">
        <f t="shared" si="355"/>
        <v/>
      </c>
      <c r="BX766" s="82">
        <f>IFERROR(FIND("UC estadual/municipal",consulta_completa__11[[#This Row],[13 - Ocorrências/Ambientes Atingidos]]),0)</f>
        <v>0</v>
      </c>
      <c r="BY766" s="83" t="str">
        <f t="shared" si="356"/>
        <v/>
      </c>
      <c r="BZ766" s="82">
        <f>IFERROR(FIND("Outro(s)",consulta_completa__11[[#This Row],[13 - Ocorrências/Ambientes Atingidos]]),0)</f>
        <v>1</v>
      </c>
      <c r="CA766" s="83" t="str">
        <f t="shared" si="357"/>
        <v>X</v>
      </c>
      <c r="CB766" s="82">
        <f>IFERROR(FIND("Sem dano",consulta_completa__11[[#This Row],[13 - Ocorrências/Ambientes Atingidos]]),0)</f>
        <v>0</v>
      </c>
      <c r="CC766" s="83" t="str">
        <f t="shared" si="358"/>
        <v/>
      </c>
      <c r="CD766" s="82" t="str">
        <f>IF(consulta_completa__11[[#This Row],[13 - Ocorrências/Ambientes Atingidos]]="","X","")</f>
        <v/>
      </c>
      <c r="CE766" s="84">
        <f>IFERROR(FIND("IBAMA",consulta_completa__11[[#This Row],[14 - Inst. Atuando no Local]]),0)</f>
        <v>0</v>
      </c>
      <c r="CF766" s="84" t="str">
        <f t="shared" si="359"/>
        <v/>
      </c>
      <c r="CG766" s="84">
        <f>IFERROR(FIND("OEMA",consulta_completa__11[[#This Row],[14 - Inst. Atuando no Local]]),0)</f>
        <v>0</v>
      </c>
      <c r="CH766" s="84" t="str">
        <f t="shared" si="360"/>
        <v/>
      </c>
      <c r="CI766" s="84">
        <f>IFERROR(FIND("DEFESA CIVIL",consulta_completa__11[[#This Row],[14 - Inst. Atuando no Local]]),0)</f>
        <v>0</v>
      </c>
      <c r="CJ766" s="84" t="str">
        <f t="shared" si="361"/>
        <v/>
      </c>
      <c r="CK766" s="84">
        <f>IFERROR(FIND("CORPO DE BOMBEIROS",consulta_completa__11[[#This Row],[14 - Inst. Atuando no Local]]),0)</f>
        <v>0</v>
      </c>
      <c r="CL766" s="84" t="str">
        <f t="shared" si="362"/>
        <v/>
      </c>
      <c r="CM766" s="84">
        <f>IFERROR(FIND("POLÍCIA RODOVIÁRIA",consulta_completa__11[[#This Row],[14 - Inst. Atuando no Local]]),0)</f>
        <v>0</v>
      </c>
      <c r="CN766" s="84" t="str">
        <f t="shared" si="363"/>
        <v/>
      </c>
      <c r="CO766" s="84">
        <f>IFERROR(FIND("POLÍCIA MILITAR",consulta_completa__11[[#This Row],[14 - Inst. Atuando no Local]]),0)</f>
        <v>0</v>
      </c>
      <c r="CP766" s="84" t="str">
        <f t="shared" si="364"/>
        <v/>
      </c>
      <c r="CQ766" s="84">
        <f>IFERROR(FIND("POLÍCIA CIVIL",consulta_completa__11[[#This Row],[14 - Inst. Atuando no Local]]),0)</f>
        <v>0</v>
      </c>
      <c r="CR766" s="84" t="str">
        <f t="shared" si="365"/>
        <v/>
      </c>
      <c r="CS766" s="84">
        <f>IFERROR(FIND("MARINHA DO BRASIL",consulta_completa__11[[#This Row],[14 - Inst. Atuando no Local]]),0)</f>
        <v>0</v>
      </c>
      <c r="CT766" s="84" t="str">
        <f t="shared" si="366"/>
        <v/>
      </c>
      <c r="CU766" s="84">
        <f>IFERROR(FIND("EMPRESA ESPECIALIZADA EM ATENDIMENTO",consulta_completa__11[[#This Row],[14 - Inst. Atuando no Local]]),0)</f>
        <v>0</v>
      </c>
      <c r="CV766" s="84" t="str">
        <f t="shared" si="367"/>
        <v/>
      </c>
      <c r="CW766" s="84">
        <f>IFERROR(FIND("IBAMA",consulta_completa__11[[#This Row],[14 - Inst. Atuando no Local]]),0)</f>
        <v>0</v>
      </c>
      <c r="CX766" s="84" t="str">
        <f t="shared" si="368"/>
        <v/>
      </c>
      <c r="CY766" s="84" t="str">
        <f>IF(consulta_completa__11[[#This Row],[14 - Inst. Atuando no Local]]="","X","")</f>
        <v/>
      </c>
      <c r="CZ766" s="84">
        <f>IFERROR(FIND("OUTRA (S)",consulta_completa__11[[#This Row],[14 - Inst. Atuando no Local]]),0)</f>
        <v>0</v>
      </c>
      <c r="DA766" s="84" t="str">
        <f t="shared" si="369"/>
        <v/>
      </c>
      <c r="DB766" s="35" t="str">
        <f t="shared" si="370"/>
        <v>Sim</v>
      </c>
      <c r="DC766" s="35" t="str">
        <f t="shared" si="371"/>
        <v>Não</v>
      </c>
      <c r="DD766" s="35" t="str">
        <f t="shared" si="372"/>
        <v>Sim</v>
      </c>
      <c r="DE766" s="87" t="str">
        <f t="shared" si="374"/>
        <v/>
      </c>
    </row>
    <row r="767" spans="1:109">
      <c r="A767" s="14">
        <v>2025102457617</v>
      </c>
      <c r="B767" s="1">
        <v>45953</v>
      </c>
      <c r="C767" t="s">
        <v>2678</v>
      </c>
      <c r="D767" t="s">
        <v>180</v>
      </c>
      <c r="E767" t="s">
        <v>162</v>
      </c>
      <c r="F767" t="s">
        <v>163</v>
      </c>
      <c r="G767" t="s">
        <v>113</v>
      </c>
      <c r="H767" t="s">
        <v>114</v>
      </c>
      <c r="I767" t="s">
        <v>114</v>
      </c>
      <c r="J767" t="s">
        <v>6610</v>
      </c>
      <c r="K767" t="s">
        <v>113</v>
      </c>
      <c r="L767" t="s">
        <v>113</v>
      </c>
      <c r="M767" t="s">
        <v>139</v>
      </c>
      <c r="N767" t="s">
        <v>119</v>
      </c>
      <c r="O767" t="s">
        <v>239</v>
      </c>
      <c r="P767" t="s">
        <v>142</v>
      </c>
      <c r="Q767" t="s">
        <v>167</v>
      </c>
      <c r="R767" t="s">
        <v>123</v>
      </c>
      <c r="S767" t="s">
        <v>113</v>
      </c>
      <c r="T767" t="s">
        <v>6611</v>
      </c>
      <c r="U767" t="s">
        <v>6612</v>
      </c>
      <c r="V767" t="s">
        <v>6613</v>
      </c>
      <c r="Y767" t="b">
        <v>1</v>
      </c>
      <c r="Z767" t="s">
        <v>6612</v>
      </c>
      <c r="AA767" t="s">
        <v>6614</v>
      </c>
      <c r="AB767" t="s">
        <v>5132</v>
      </c>
      <c r="AC767" t="s">
        <v>6615</v>
      </c>
      <c r="AD767">
        <v>1</v>
      </c>
      <c r="AE767" t="s">
        <v>5887</v>
      </c>
      <c r="AF767" t="s">
        <v>282</v>
      </c>
      <c r="AG767" t="s">
        <v>6616</v>
      </c>
      <c r="AH767" t="s">
        <v>113</v>
      </c>
      <c r="AI767" t="s">
        <v>132</v>
      </c>
      <c r="AJ767" t="s">
        <v>132</v>
      </c>
      <c r="AK767" t="s">
        <v>113</v>
      </c>
      <c r="AL767" t="s">
        <v>6617</v>
      </c>
      <c r="AM767" t="s">
        <v>5559</v>
      </c>
      <c r="AN767" t="s">
        <v>265</v>
      </c>
      <c r="AO767" t="s">
        <v>266</v>
      </c>
      <c r="AP767">
        <v>6133161070</v>
      </c>
      <c r="AQ767" t="s">
        <v>5560</v>
      </c>
      <c r="AR767" t="s">
        <v>113</v>
      </c>
      <c r="AS767" t="s">
        <v>113</v>
      </c>
      <c r="AT767" t="s">
        <v>113</v>
      </c>
      <c r="AU767" t="s">
        <v>113</v>
      </c>
      <c r="AW767" t="s">
        <v>113</v>
      </c>
      <c r="AX767" s="82">
        <f>IFERROR(FIND("Óbitos/feridos",consulta_completa__11[[#This Row],[13 - Ocorrências/Ambientes Atingidos]]),0)</f>
        <v>0</v>
      </c>
      <c r="AY767" s="83" t="str">
        <f t="shared" si="344"/>
        <v/>
      </c>
      <c r="AZ767" s="82">
        <f>IFERROR(FIND("População afetada/evacuada",consulta_completa__11[[#This Row],[13 - Ocorrências/Ambientes Atingidos]]),0)</f>
        <v>0</v>
      </c>
      <c r="BA767" s="82" t="str">
        <f t="shared" si="345"/>
        <v/>
      </c>
      <c r="BB767" s="82">
        <f>IFERROR(FIND("Suspensão de abastecimento de água",consulta_completa__11[[#This Row],[13 - Ocorrências/Ambientes Atingidos]]),0)</f>
        <v>0</v>
      </c>
      <c r="BC767" s="83" t="str">
        <f t="shared" si="373"/>
        <v/>
      </c>
      <c r="BD767" s="82">
        <f>IFERROR(FIND("Rio/córrego",consulta_completa__11[[#This Row],[13 - Ocorrências/Ambientes Atingidos]]),0)</f>
        <v>0</v>
      </c>
      <c r="BE767" s="83" t="str">
        <f t="shared" si="346"/>
        <v/>
      </c>
      <c r="BF767" s="82">
        <f>IFERROR(FIND("Lago",consulta_completa__11[[#This Row],[13 - Ocorrências/Ambientes Atingidos]]),0)</f>
        <v>0</v>
      </c>
      <c r="BG767" s="83" t="str">
        <f t="shared" si="347"/>
        <v/>
      </c>
      <c r="BH767" s="82">
        <f>IFERROR(FIND("Mar",consulta_completa__11[[#This Row],[13 - Ocorrências/Ambientes Atingidos]]),0)</f>
        <v>0</v>
      </c>
      <c r="BI767" s="83" t="str">
        <f t="shared" si="348"/>
        <v/>
      </c>
      <c r="BJ767" s="82">
        <f>IFERROR(FIND("Praia",consulta_completa__11[[#This Row],[13 - Ocorrências/Ambientes Atingidos]]),0)</f>
        <v>0</v>
      </c>
      <c r="BK767" s="83" t="str">
        <f t="shared" si="349"/>
        <v/>
      </c>
      <c r="BL767" s="82">
        <f>IFERROR(FIND("Solo",consulta_completa__11[[#This Row],[13 - Ocorrências/Ambientes Atingidos]]),0)</f>
        <v>0</v>
      </c>
      <c r="BM767" s="83" t="str">
        <f t="shared" si="350"/>
        <v/>
      </c>
      <c r="BN767" s="82">
        <f>IFERROR(FIND("Águas subterrâneas",consulta_completa__11[[#This Row],[13 - Ocorrências/Ambientes Atingidos]]),0)</f>
        <v>0</v>
      </c>
      <c r="BO767" s="83" t="str">
        <f t="shared" si="351"/>
        <v/>
      </c>
      <c r="BP767" s="82">
        <f>IFERROR(FIND("Atmosfera",consulta_completa__11[[#This Row],[13 - Ocorrências/Ambientes Atingidos]]),0)</f>
        <v>0</v>
      </c>
      <c r="BQ767" s="83" t="str">
        <f t="shared" si="352"/>
        <v/>
      </c>
      <c r="BR767" s="82">
        <f>IFERROR(FIND("Flora",consulta_completa__11[[#This Row],[13 - Ocorrências/Ambientes Atingidos]]),0)</f>
        <v>0</v>
      </c>
      <c r="BS767" s="83" t="str">
        <f t="shared" si="353"/>
        <v/>
      </c>
      <c r="BT767" s="82">
        <f>IFERROR(FIND("Fauna",consulta_completa__11[[#This Row],[13 - Ocorrências/Ambientes Atingidos]]),0)</f>
        <v>0</v>
      </c>
      <c r="BU767" s="83" t="str">
        <f t="shared" si="354"/>
        <v/>
      </c>
      <c r="BV767" s="82">
        <f>IFERROR(FIND("UC federal",consulta_completa__11[[#This Row],[13 - Ocorrências/Ambientes Atingidos]]),0)</f>
        <v>0</v>
      </c>
      <c r="BW767" s="83" t="str">
        <f t="shared" si="355"/>
        <v/>
      </c>
      <c r="BX767" s="82">
        <f>IFERROR(FIND("UC estadual/municipal",consulta_completa__11[[#This Row],[13 - Ocorrências/Ambientes Atingidos]]),0)</f>
        <v>0</v>
      </c>
      <c r="BY767" s="83" t="str">
        <f t="shared" si="356"/>
        <v/>
      </c>
      <c r="BZ767" s="82">
        <f>IFERROR(FIND("Outro(s)",consulta_completa__11[[#This Row],[13 - Ocorrências/Ambientes Atingidos]]),0)</f>
        <v>1</v>
      </c>
      <c r="CA767" s="83" t="str">
        <f t="shared" si="357"/>
        <v>X</v>
      </c>
      <c r="CB767" s="82">
        <f>IFERROR(FIND("Sem dano",consulta_completa__11[[#This Row],[13 - Ocorrências/Ambientes Atingidos]]),0)</f>
        <v>0</v>
      </c>
      <c r="CC767" s="83" t="str">
        <f t="shared" si="358"/>
        <v/>
      </c>
      <c r="CD767" s="82" t="str">
        <f>IF(consulta_completa__11[[#This Row],[13 - Ocorrências/Ambientes Atingidos]]="","X","")</f>
        <v/>
      </c>
      <c r="CE767" s="84">
        <f>IFERROR(FIND("IBAMA",consulta_completa__11[[#This Row],[14 - Inst. Atuando no Local]]),0)</f>
        <v>0</v>
      </c>
      <c r="CF767" s="84" t="str">
        <f t="shared" si="359"/>
        <v/>
      </c>
      <c r="CG767" s="84">
        <f>IFERROR(FIND("OEMA",consulta_completa__11[[#This Row],[14 - Inst. Atuando no Local]]),0)</f>
        <v>0</v>
      </c>
      <c r="CH767" s="84" t="str">
        <f t="shared" si="360"/>
        <v/>
      </c>
      <c r="CI767" s="84">
        <f>IFERROR(FIND("DEFESA CIVIL",consulta_completa__11[[#This Row],[14 - Inst. Atuando no Local]]),0)</f>
        <v>0</v>
      </c>
      <c r="CJ767" s="84" t="str">
        <f t="shared" si="361"/>
        <v/>
      </c>
      <c r="CK767" s="84">
        <f>IFERROR(FIND("CORPO DE BOMBEIROS",consulta_completa__11[[#This Row],[14 - Inst. Atuando no Local]]),0)</f>
        <v>0</v>
      </c>
      <c r="CL767" s="84" t="str">
        <f t="shared" si="362"/>
        <v/>
      </c>
      <c r="CM767" s="84">
        <f>IFERROR(FIND("POLÍCIA RODOVIÁRIA",consulta_completa__11[[#This Row],[14 - Inst. Atuando no Local]]),0)</f>
        <v>0</v>
      </c>
      <c r="CN767" s="84" t="str">
        <f t="shared" si="363"/>
        <v/>
      </c>
      <c r="CO767" s="84">
        <f>IFERROR(FIND("POLÍCIA MILITAR",consulta_completa__11[[#This Row],[14 - Inst. Atuando no Local]]),0)</f>
        <v>0</v>
      </c>
      <c r="CP767" s="84" t="str">
        <f t="shared" si="364"/>
        <v/>
      </c>
      <c r="CQ767" s="84">
        <f>IFERROR(FIND("POLÍCIA CIVIL",consulta_completa__11[[#This Row],[14 - Inst. Atuando no Local]]),0)</f>
        <v>0</v>
      </c>
      <c r="CR767" s="84" t="str">
        <f t="shared" si="365"/>
        <v/>
      </c>
      <c r="CS767" s="84">
        <f>IFERROR(FIND("MARINHA DO BRASIL",consulta_completa__11[[#This Row],[14 - Inst. Atuando no Local]]),0)</f>
        <v>0</v>
      </c>
      <c r="CT767" s="84" t="str">
        <f t="shared" si="366"/>
        <v/>
      </c>
      <c r="CU767" s="84">
        <f>IFERROR(FIND("EMPRESA ESPECIALIZADA EM ATENDIMENTO",consulta_completa__11[[#This Row],[14 - Inst. Atuando no Local]]),0)</f>
        <v>0</v>
      </c>
      <c r="CV767" s="84" t="str">
        <f t="shared" si="367"/>
        <v/>
      </c>
      <c r="CW767" s="84">
        <f>IFERROR(FIND("IBAMA",consulta_completa__11[[#This Row],[14 - Inst. Atuando no Local]]),0)</f>
        <v>0</v>
      </c>
      <c r="CX767" s="84" t="str">
        <f t="shared" si="368"/>
        <v/>
      </c>
      <c r="CY767" s="84" t="str">
        <f>IF(consulta_completa__11[[#This Row],[14 - Inst. Atuando no Local]]="","X","")</f>
        <v/>
      </c>
      <c r="CZ767" s="84">
        <f>IFERROR(FIND("OUTRA (S)",consulta_completa__11[[#This Row],[14 - Inst. Atuando no Local]]),0)</f>
        <v>0</v>
      </c>
      <c r="DA767" s="84" t="str">
        <f t="shared" si="369"/>
        <v/>
      </c>
      <c r="DB767" s="35" t="str">
        <f t="shared" si="370"/>
        <v>Sim</v>
      </c>
      <c r="DC767" s="35" t="str">
        <f t="shared" si="371"/>
        <v>Não</v>
      </c>
      <c r="DD767" s="35" t="str">
        <f t="shared" si="372"/>
        <v>Sim</v>
      </c>
      <c r="DE767" s="87" t="str">
        <f t="shared" si="374"/>
        <v/>
      </c>
    </row>
    <row r="768" spans="1:109">
      <c r="A768" s="14">
        <v>2025102461224</v>
      </c>
      <c r="B768" s="1">
        <v>45953</v>
      </c>
      <c r="C768" t="s">
        <v>6618</v>
      </c>
      <c r="D768" t="s">
        <v>390</v>
      </c>
      <c r="E768" t="s">
        <v>320</v>
      </c>
      <c r="F768" t="s">
        <v>112</v>
      </c>
      <c r="G768" t="s">
        <v>311</v>
      </c>
      <c r="H768" t="s">
        <v>673</v>
      </c>
      <c r="I768" t="s">
        <v>648</v>
      </c>
      <c r="J768" t="s">
        <v>113</v>
      </c>
      <c r="K768" t="s">
        <v>114</v>
      </c>
      <c r="L768" t="s">
        <v>114</v>
      </c>
      <c r="M768" t="s">
        <v>118</v>
      </c>
      <c r="N768" t="s">
        <v>119</v>
      </c>
      <c r="O768" t="s">
        <v>239</v>
      </c>
      <c r="P768" t="s">
        <v>142</v>
      </c>
      <c r="Q768" t="s">
        <v>122</v>
      </c>
      <c r="R768" t="s">
        <v>123</v>
      </c>
      <c r="S768" t="s">
        <v>393</v>
      </c>
      <c r="T768" t="s">
        <v>6619</v>
      </c>
      <c r="U768" t="s">
        <v>6620</v>
      </c>
      <c r="V768" t="s">
        <v>6621</v>
      </c>
      <c r="Z768" t="s">
        <v>6622</v>
      </c>
      <c r="AA768" t="s">
        <v>113</v>
      </c>
      <c r="AB768" t="s">
        <v>6623</v>
      </c>
      <c r="AC768" t="s">
        <v>6624</v>
      </c>
      <c r="AD768">
        <v>0</v>
      </c>
      <c r="AE768" t="s">
        <v>6625</v>
      </c>
      <c r="AF768" t="s">
        <v>113</v>
      </c>
      <c r="AG768" t="s">
        <v>113</v>
      </c>
      <c r="AH768" t="s">
        <v>131</v>
      </c>
      <c r="AI768" t="s">
        <v>131</v>
      </c>
      <c r="AJ768" t="s">
        <v>131</v>
      </c>
      <c r="AK768" t="s">
        <v>6626</v>
      </c>
      <c r="AL768" t="s">
        <v>6627</v>
      </c>
      <c r="AM768" t="s">
        <v>5559</v>
      </c>
      <c r="AN768" t="s">
        <v>265</v>
      </c>
      <c r="AO768" t="s">
        <v>266</v>
      </c>
      <c r="AP768">
        <v>6133161070</v>
      </c>
      <c r="AQ768" t="s">
        <v>5560</v>
      </c>
      <c r="AR768" t="s">
        <v>113</v>
      </c>
      <c r="AS768" t="s">
        <v>6628</v>
      </c>
      <c r="AT768" t="s">
        <v>113</v>
      </c>
      <c r="AU768" t="s">
        <v>6629</v>
      </c>
      <c r="AV768">
        <v>20000000</v>
      </c>
      <c r="AW768" t="s">
        <v>159</v>
      </c>
      <c r="AX768" s="82">
        <f>IFERROR(FIND("Óbitos/feridos",consulta_completa__11[[#This Row],[13 - Ocorrências/Ambientes Atingidos]]),0)</f>
        <v>0</v>
      </c>
      <c r="AY768" s="83" t="str">
        <f t="shared" si="344"/>
        <v/>
      </c>
      <c r="AZ768" s="82">
        <f>IFERROR(FIND("População afetada/evacuada",consulta_completa__11[[#This Row],[13 - Ocorrências/Ambientes Atingidos]]),0)</f>
        <v>0</v>
      </c>
      <c r="BA768" s="82" t="str">
        <f t="shared" si="345"/>
        <v/>
      </c>
      <c r="BB768" s="82">
        <f>IFERROR(FIND("Suspensão de abastecimento de água",consulta_completa__11[[#This Row],[13 - Ocorrências/Ambientes Atingidos]]),0)</f>
        <v>0</v>
      </c>
      <c r="BC768" s="83" t="str">
        <f t="shared" si="373"/>
        <v/>
      </c>
      <c r="BD768" s="82">
        <f>IFERROR(FIND("Rio/córrego",consulta_completa__11[[#This Row],[13 - Ocorrências/Ambientes Atingidos]]),0)</f>
        <v>0</v>
      </c>
      <c r="BE768" s="83" t="str">
        <f t="shared" si="346"/>
        <v/>
      </c>
      <c r="BF768" s="82">
        <f>IFERROR(FIND("Lago",consulta_completa__11[[#This Row],[13 - Ocorrências/Ambientes Atingidos]]),0)</f>
        <v>0</v>
      </c>
      <c r="BG768" s="83" t="str">
        <f t="shared" si="347"/>
        <v/>
      </c>
      <c r="BH768" s="82">
        <f>IFERROR(FIND("Mar",consulta_completa__11[[#This Row],[13 - Ocorrências/Ambientes Atingidos]]),0)</f>
        <v>1</v>
      </c>
      <c r="BI768" s="83" t="str">
        <f t="shared" si="348"/>
        <v>X</v>
      </c>
      <c r="BJ768" s="82">
        <f>IFERROR(FIND("Praia",consulta_completa__11[[#This Row],[13 - Ocorrências/Ambientes Atingidos]]),0)</f>
        <v>0</v>
      </c>
      <c r="BK768" s="83" t="str">
        <f t="shared" si="349"/>
        <v/>
      </c>
      <c r="BL768" s="82">
        <f>IFERROR(FIND("Solo",consulta_completa__11[[#This Row],[13 - Ocorrências/Ambientes Atingidos]]),0)</f>
        <v>0</v>
      </c>
      <c r="BM768" s="83" t="str">
        <f t="shared" si="350"/>
        <v/>
      </c>
      <c r="BN768" s="82">
        <f>IFERROR(FIND("Águas subterrâneas",consulta_completa__11[[#This Row],[13 - Ocorrências/Ambientes Atingidos]]),0)</f>
        <v>0</v>
      </c>
      <c r="BO768" s="83" t="str">
        <f t="shared" si="351"/>
        <v/>
      </c>
      <c r="BP768" s="82">
        <f>IFERROR(FIND("Atmosfera",consulta_completa__11[[#This Row],[13 - Ocorrências/Ambientes Atingidos]]),0)</f>
        <v>0</v>
      </c>
      <c r="BQ768" s="83" t="str">
        <f t="shared" si="352"/>
        <v/>
      </c>
      <c r="BR768" s="82">
        <f>IFERROR(FIND("Flora",consulta_completa__11[[#This Row],[13 - Ocorrências/Ambientes Atingidos]]),0)</f>
        <v>0</v>
      </c>
      <c r="BS768" s="83" t="str">
        <f t="shared" si="353"/>
        <v/>
      </c>
      <c r="BT768" s="82">
        <f>IFERROR(FIND("Fauna",consulta_completa__11[[#This Row],[13 - Ocorrências/Ambientes Atingidos]]),0)</f>
        <v>0</v>
      </c>
      <c r="BU768" s="83" t="str">
        <f t="shared" si="354"/>
        <v/>
      </c>
      <c r="BV768" s="82">
        <f>IFERROR(FIND("UC federal",consulta_completa__11[[#This Row],[13 - Ocorrências/Ambientes Atingidos]]),0)</f>
        <v>0</v>
      </c>
      <c r="BW768" s="83" t="str">
        <f t="shared" si="355"/>
        <v/>
      </c>
      <c r="BX768" s="82">
        <f>IFERROR(FIND("UC estadual/municipal",consulta_completa__11[[#This Row],[13 - Ocorrências/Ambientes Atingidos]]),0)</f>
        <v>0</v>
      </c>
      <c r="BY768" s="83" t="str">
        <f t="shared" si="356"/>
        <v/>
      </c>
      <c r="BZ768" s="82">
        <f>IFERROR(FIND("Outro(s)",consulta_completa__11[[#This Row],[13 - Ocorrências/Ambientes Atingidos]]),0)</f>
        <v>0</v>
      </c>
      <c r="CA768" s="83" t="str">
        <f t="shared" si="357"/>
        <v/>
      </c>
      <c r="CB768" s="82">
        <f>IFERROR(FIND("Sem dano",consulta_completa__11[[#This Row],[13 - Ocorrências/Ambientes Atingidos]]),0)</f>
        <v>0</v>
      </c>
      <c r="CC768" s="83" t="str">
        <f t="shared" si="358"/>
        <v/>
      </c>
      <c r="CD768" s="82" t="str">
        <f>IF(consulta_completa__11[[#This Row],[13 - Ocorrências/Ambientes Atingidos]]="","X","")</f>
        <v/>
      </c>
      <c r="CE768" s="84">
        <f>IFERROR(FIND("IBAMA",consulta_completa__11[[#This Row],[14 - Inst. Atuando no Local]]),0)</f>
        <v>0</v>
      </c>
      <c r="CF768" s="84" t="str">
        <f t="shared" si="359"/>
        <v/>
      </c>
      <c r="CG768" s="84">
        <f>IFERROR(FIND("OEMA",consulta_completa__11[[#This Row],[14 - Inst. Atuando no Local]]),0)</f>
        <v>0</v>
      </c>
      <c r="CH768" s="84" t="str">
        <f t="shared" si="360"/>
        <v/>
      </c>
      <c r="CI768" s="84">
        <f>IFERROR(FIND("DEFESA CIVIL",consulta_completa__11[[#This Row],[14 - Inst. Atuando no Local]]),0)</f>
        <v>0</v>
      </c>
      <c r="CJ768" s="84" t="str">
        <f t="shared" si="361"/>
        <v/>
      </c>
      <c r="CK768" s="84">
        <f>IFERROR(FIND("CORPO DE BOMBEIROS",consulta_completa__11[[#This Row],[14 - Inst. Atuando no Local]]),0)</f>
        <v>0</v>
      </c>
      <c r="CL768" s="84" t="str">
        <f t="shared" si="362"/>
        <v/>
      </c>
      <c r="CM768" s="84">
        <f>IFERROR(FIND("POLÍCIA RODOVIÁRIA",consulta_completa__11[[#This Row],[14 - Inst. Atuando no Local]]),0)</f>
        <v>0</v>
      </c>
      <c r="CN768" s="84" t="str">
        <f t="shared" si="363"/>
        <v/>
      </c>
      <c r="CO768" s="84">
        <f>IFERROR(FIND("POLÍCIA MILITAR",consulta_completa__11[[#This Row],[14 - Inst. Atuando no Local]]),0)</f>
        <v>0</v>
      </c>
      <c r="CP768" s="84" t="str">
        <f t="shared" si="364"/>
        <v/>
      </c>
      <c r="CQ768" s="84">
        <f>IFERROR(FIND("POLÍCIA CIVIL",consulta_completa__11[[#This Row],[14 - Inst. Atuando no Local]]),0)</f>
        <v>0</v>
      </c>
      <c r="CR768" s="84" t="str">
        <f t="shared" si="365"/>
        <v/>
      </c>
      <c r="CS768" s="84">
        <f>IFERROR(FIND("MARINHA DO BRASIL",consulta_completa__11[[#This Row],[14 - Inst. Atuando no Local]]),0)</f>
        <v>0</v>
      </c>
      <c r="CT768" s="84" t="str">
        <f t="shared" si="366"/>
        <v/>
      </c>
      <c r="CU768" s="84">
        <f>IFERROR(FIND("EMPRESA ESPECIALIZADA EM ATENDIMENTO",consulta_completa__11[[#This Row],[14 - Inst. Atuando no Local]]),0)</f>
        <v>0</v>
      </c>
      <c r="CV768" s="84" t="str">
        <f t="shared" si="367"/>
        <v/>
      </c>
      <c r="CW768" s="84">
        <f>IFERROR(FIND("IBAMA",consulta_completa__11[[#This Row],[14 - Inst. Atuando no Local]]),0)</f>
        <v>0</v>
      </c>
      <c r="CX768" s="84" t="str">
        <f t="shared" si="368"/>
        <v/>
      </c>
      <c r="CY768" s="84" t="str">
        <f>IF(consulta_completa__11[[#This Row],[14 - Inst. Atuando no Local]]="","X","")</f>
        <v/>
      </c>
      <c r="CZ768" s="84">
        <f>IFERROR(FIND("OUTRA (S)",consulta_completa__11[[#This Row],[14 - Inst. Atuando no Local]]),0)</f>
        <v>0</v>
      </c>
      <c r="DA768" s="84" t="str">
        <f t="shared" si="369"/>
        <v/>
      </c>
      <c r="DB768" s="35" t="str">
        <f t="shared" si="370"/>
        <v>Sim</v>
      </c>
      <c r="DC768" s="35" t="str">
        <f t="shared" si="371"/>
        <v>Não</v>
      </c>
      <c r="DD768" s="35" t="str">
        <f t="shared" si="372"/>
        <v>Sim</v>
      </c>
      <c r="DE768" s="87" t="str">
        <f t="shared" si="374"/>
        <v/>
      </c>
    </row>
    <row r="769" spans="1:109">
      <c r="A769" s="14">
        <v>2025102810823</v>
      </c>
      <c r="B769" s="1">
        <v>45953</v>
      </c>
      <c r="C769" t="s">
        <v>608</v>
      </c>
      <c r="D769" t="s">
        <v>609</v>
      </c>
      <c r="E769" t="s">
        <v>111</v>
      </c>
      <c r="F769" t="s">
        <v>112</v>
      </c>
      <c r="G769" t="s">
        <v>113</v>
      </c>
      <c r="H769" t="s">
        <v>114</v>
      </c>
      <c r="I769" t="s">
        <v>114</v>
      </c>
      <c r="J769" t="s">
        <v>1065</v>
      </c>
      <c r="K769" t="s">
        <v>6630</v>
      </c>
      <c r="L769" t="s">
        <v>117</v>
      </c>
      <c r="M769" t="s">
        <v>140</v>
      </c>
      <c r="N769" t="s">
        <v>141</v>
      </c>
      <c r="O769" t="s">
        <v>239</v>
      </c>
      <c r="P769" t="s">
        <v>142</v>
      </c>
      <c r="Q769" t="s">
        <v>143</v>
      </c>
      <c r="R769" t="s">
        <v>123</v>
      </c>
      <c r="S769" t="s">
        <v>113</v>
      </c>
      <c r="T769" t="s">
        <v>6631</v>
      </c>
      <c r="U769" t="s">
        <v>6632</v>
      </c>
      <c r="V769" t="s">
        <v>6633</v>
      </c>
      <c r="Z769" t="s">
        <v>6634</v>
      </c>
      <c r="AA769" t="s">
        <v>113</v>
      </c>
      <c r="AB769" t="s">
        <v>724</v>
      </c>
      <c r="AC769" t="s">
        <v>725</v>
      </c>
      <c r="AD769">
        <v>2</v>
      </c>
      <c r="AE769" t="s">
        <v>6635</v>
      </c>
      <c r="AF769" t="s">
        <v>113</v>
      </c>
      <c r="AG769" t="s">
        <v>113</v>
      </c>
      <c r="AH769" t="s">
        <v>131</v>
      </c>
      <c r="AI769" t="s">
        <v>131</v>
      </c>
      <c r="AJ769" t="s">
        <v>131</v>
      </c>
      <c r="AK769" t="s">
        <v>6636</v>
      </c>
      <c r="AL769" t="s">
        <v>113</v>
      </c>
      <c r="AM769" t="s">
        <v>264</v>
      </c>
      <c r="AN769" t="s">
        <v>265</v>
      </c>
      <c r="AO769" t="s">
        <v>266</v>
      </c>
      <c r="AQ769" t="s">
        <v>267</v>
      </c>
      <c r="AR769" t="s">
        <v>113</v>
      </c>
      <c r="AS769" t="s">
        <v>113</v>
      </c>
      <c r="AT769" t="s">
        <v>795</v>
      </c>
      <c r="AU769" t="s">
        <v>113</v>
      </c>
      <c r="AW769" t="s">
        <v>113</v>
      </c>
      <c r="AX769" s="82">
        <f>IFERROR(FIND("Óbitos/feridos",consulta_completa__11[[#This Row],[13 - Ocorrências/Ambientes Atingidos]]),0)</f>
        <v>0</v>
      </c>
      <c r="AY769" s="83" t="str">
        <f t="shared" si="344"/>
        <v/>
      </c>
      <c r="AZ769" s="82">
        <f>IFERROR(FIND("População afetada/evacuada",consulta_completa__11[[#This Row],[13 - Ocorrências/Ambientes Atingidos]]),0)</f>
        <v>0</v>
      </c>
      <c r="BA769" s="82" t="str">
        <f t="shared" si="345"/>
        <v/>
      </c>
      <c r="BB769" s="82">
        <f>IFERROR(FIND("Suspensão de abastecimento de água",consulta_completa__11[[#This Row],[13 - Ocorrências/Ambientes Atingidos]]),0)</f>
        <v>0</v>
      </c>
      <c r="BC769" s="83" t="str">
        <f t="shared" si="373"/>
        <v/>
      </c>
      <c r="BD769" s="82">
        <f>IFERROR(FIND("Rio/córrego",consulta_completa__11[[#This Row],[13 - Ocorrências/Ambientes Atingidos]]),0)</f>
        <v>0</v>
      </c>
      <c r="BE769" s="83" t="str">
        <f t="shared" si="346"/>
        <v/>
      </c>
      <c r="BF769" s="82">
        <f>IFERROR(FIND("Lago",consulta_completa__11[[#This Row],[13 - Ocorrências/Ambientes Atingidos]]),0)</f>
        <v>0</v>
      </c>
      <c r="BG769" s="83" t="str">
        <f t="shared" si="347"/>
        <v/>
      </c>
      <c r="BH769" s="82">
        <f>IFERROR(FIND("Mar",consulta_completa__11[[#This Row],[13 - Ocorrências/Ambientes Atingidos]]),0)</f>
        <v>0</v>
      </c>
      <c r="BI769" s="83" t="str">
        <f t="shared" si="348"/>
        <v/>
      </c>
      <c r="BJ769" s="82">
        <f>IFERROR(FIND("Praia",consulta_completa__11[[#This Row],[13 - Ocorrências/Ambientes Atingidos]]),0)</f>
        <v>0</v>
      </c>
      <c r="BK769" s="83" t="str">
        <f t="shared" si="349"/>
        <v/>
      </c>
      <c r="BL769" s="82">
        <f>IFERROR(FIND("Solo",consulta_completa__11[[#This Row],[13 - Ocorrências/Ambientes Atingidos]]),0)</f>
        <v>1</v>
      </c>
      <c r="BM769" s="83" t="str">
        <f t="shared" si="350"/>
        <v>X</v>
      </c>
      <c r="BN769" s="82">
        <f>IFERROR(FIND("Águas subterrâneas",consulta_completa__11[[#This Row],[13 - Ocorrências/Ambientes Atingidos]]),0)</f>
        <v>0</v>
      </c>
      <c r="BO769" s="83" t="str">
        <f t="shared" si="351"/>
        <v/>
      </c>
      <c r="BP769" s="82">
        <f>IFERROR(FIND("Atmosfera",consulta_completa__11[[#This Row],[13 - Ocorrências/Ambientes Atingidos]]),0)</f>
        <v>0</v>
      </c>
      <c r="BQ769" s="83" t="str">
        <f t="shared" si="352"/>
        <v/>
      </c>
      <c r="BR769" s="82">
        <f>IFERROR(FIND("Flora",consulta_completa__11[[#This Row],[13 - Ocorrências/Ambientes Atingidos]]),0)</f>
        <v>0</v>
      </c>
      <c r="BS769" s="83" t="str">
        <f t="shared" si="353"/>
        <v/>
      </c>
      <c r="BT769" s="82">
        <f>IFERROR(FIND("Fauna",consulta_completa__11[[#This Row],[13 - Ocorrências/Ambientes Atingidos]]),0)</f>
        <v>0</v>
      </c>
      <c r="BU769" s="83" t="str">
        <f t="shared" si="354"/>
        <v/>
      </c>
      <c r="BV769" s="82">
        <f>IFERROR(FIND("UC federal",consulta_completa__11[[#This Row],[13 - Ocorrências/Ambientes Atingidos]]),0)</f>
        <v>0</v>
      </c>
      <c r="BW769" s="83" t="str">
        <f t="shared" si="355"/>
        <v/>
      </c>
      <c r="BX769" s="82">
        <f>IFERROR(FIND("UC estadual/municipal",consulta_completa__11[[#This Row],[13 - Ocorrências/Ambientes Atingidos]]),0)</f>
        <v>0</v>
      </c>
      <c r="BY769" s="83" t="str">
        <f t="shared" si="356"/>
        <v/>
      </c>
      <c r="BZ769" s="82">
        <f>IFERROR(FIND("Outro(s)",consulta_completa__11[[#This Row],[13 - Ocorrências/Ambientes Atingidos]]),0)</f>
        <v>0</v>
      </c>
      <c r="CA769" s="83" t="str">
        <f t="shared" si="357"/>
        <v/>
      </c>
      <c r="CB769" s="82">
        <f>IFERROR(FIND("Sem dano",consulta_completa__11[[#This Row],[13 - Ocorrências/Ambientes Atingidos]]),0)</f>
        <v>0</v>
      </c>
      <c r="CC769" s="83" t="str">
        <f t="shared" si="358"/>
        <v/>
      </c>
      <c r="CD769" s="82" t="str">
        <f>IF(consulta_completa__11[[#This Row],[13 - Ocorrências/Ambientes Atingidos]]="","X","")</f>
        <v/>
      </c>
      <c r="CE769" s="84">
        <f>IFERROR(FIND("IBAMA",consulta_completa__11[[#This Row],[14 - Inst. Atuando no Local]]),0)</f>
        <v>0</v>
      </c>
      <c r="CF769" s="84" t="str">
        <f t="shared" si="359"/>
        <v/>
      </c>
      <c r="CG769" s="84">
        <f>IFERROR(FIND("OEMA",consulta_completa__11[[#This Row],[14 - Inst. Atuando no Local]]),0)</f>
        <v>0</v>
      </c>
      <c r="CH769" s="84" t="str">
        <f t="shared" si="360"/>
        <v/>
      </c>
      <c r="CI769" s="84">
        <f>IFERROR(FIND("DEFESA CIVIL",consulta_completa__11[[#This Row],[14 - Inst. Atuando no Local]]),0)</f>
        <v>0</v>
      </c>
      <c r="CJ769" s="84" t="str">
        <f t="shared" si="361"/>
        <v/>
      </c>
      <c r="CK769" s="84">
        <f>IFERROR(FIND("CORPO DE BOMBEIROS",consulta_completa__11[[#This Row],[14 - Inst. Atuando no Local]]),0)</f>
        <v>0</v>
      </c>
      <c r="CL769" s="84" t="str">
        <f t="shared" si="362"/>
        <v/>
      </c>
      <c r="CM769" s="84">
        <f>IFERROR(FIND("POLÍCIA RODOVIÁRIA",consulta_completa__11[[#This Row],[14 - Inst. Atuando no Local]]),0)</f>
        <v>0</v>
      </c>
      <c r="CN769" s="84" t="str">
        <f t="shared" si="363"/>
        <v/>
      </c>
      <c r="CO769" s="84">
        <f>IFERROR(FIND("POLÍCIA MILITAR",consulta_completa__11[[#This Row],[14 - Inst. Atuando no Local]]),0)</f>
        <v>0</v>
      </c>
      <c r="CP769" s="84" t="str">
        <f t="shared" si="364"/>
        <v/>
      </c>
      <c r="CQ769" s="84">
        <f>IFERROR(FIND("POLÍCIA CIVIL",consulta_completa__11[[#This Row],[14 - Inst. Atuando no Local]]),0)</f>
        <v>0</v>
      </c>
      <c r="CR769" s="84" t="str">
        <f t="shared" si="365"/>
        <v/>
      </c>
      <c r="CS769" s="84">
        <f>IFERROR(FIND("MARINHA DO BRASIL",consulta_completa__11[[#This Row],[14 - Inst. Atuando no Local]]),0)</f>
        <v>0</v>
      </c>
      <c r="CT769" s="84" t="str">
        <f t="shared" si="366"/>
        <v/>
      </c>
      <c r="CU769" s="84">
        <f>IFERROR(FIND("EMPRESA ESPECIALIZADA EM ATENDIMENTO",consulta_completa__11[[#This Row],[14 - Inst. Atuando no Local]]),0)</f>
        <v>0</v>
      </c>
      <c r="CV769" s="84" t="str">
        <f t="shared" si="367"/>
        <v/>
      </c>
      <c r="CW769" s="84">
        <f>IFERROR(FIND("IBAMA",consulta_completa__11[[#This Row],[14 - Inst. Atuando no Local]]),0)</f>
        <v>0</v>
      </c>
      <c r="CX769" s="84" t="str">
        <f t="shared" si="368"/>
        <v/>
      </c>
      <c r="CY769" s="84" t="str">
        <f>IF(consulta_completa__11[[#This Row],[14 - Inst. Atuando no Local]]="","X","")</f>
        <v/>
      </c>
      <c r="CZ769" s="84">
        <f>IFERROR(FIND("OUTRA (S)",consulta_completa__11[[#This Row],[14 - Inst. Atuando no Local]]),0)</f>
        <v>0</v>
      </c>
      <c r="DA769" s="84" t="str">
        <f t="shared" si="369"/>
        <v/>
      </c>
      <c r="DB769" s="35" t="str">
        <f t="shared" si="370"/>
        <v>Sim</v>
      </c>
      <c r="DC769" s="35" t="str">
        <f t="shared" si="371"/>
        <v>Não</v>
      </c>
      <c r="DD769" s="35" t="str">
        <f t="shared" si="372"/>
        <v>Sim</v>
      </c>
      <c r="DE769" s="87" t="str">
        <f t="shared" si="374"/>
        <v/>
      </c>
    </row>
    <row r="770" spans="1:109">
      <c r="A770" s="14">
        <v>2025102810835</v>
      </c>
      <c r="B770" s="1">
        <v>45953</v>
      </c>
      <c r="C770" t="s">
        <v>608</v>
      </c>
      <c r="D770" t="s">
        <v>609</v>
      </c>
      <c r="E770" t="s">
        <v>111</v>
      </c>
      <c r="F770" t="s">
        <v>112</v>
      </c>
      <c r="G770" t="s">
        <v>113</v>
      </c>
      <c r="H770" t="s">
        <v>114</v>
      </c>
      <c r="I770" t="s">
        <v>114</v>
      </c>
      <c r="J770" t="s">
        <v>255</v>
      </c>
      <c r="K770" t="s">
        <v>6637</v>
      </c>
      <c r="L770" t="s">
        <v>117</v>
      </c>
      <c r="M770" t="s">
        <v>140</v>
      </c>
      <c r="N770" t="s">
        <v>141</v>
      </c>
      <c r="O770" t="s">
        <v>239</v>
      </c>
      <c r="P770" t="s">
        <v>142</v>
      </c>
      <c r="Q770" t="s">
        <v>143</v>
      </c>
      <c r="R770" t="s">
        <v>123</v>
      </c>
      <c r="S770" t="s">
        <v>113</v>
      </c>
      <c r="T770" t="s">
        <v>6638</v>
      </c>
      <c r="U770" t="s">
        <v>6639</v>
      </c>
      <c r="V770" t="s">
        <v>6639</v>
      </c>
      <c r="Z770" t="s">
        <v>6640</v>
      </c>
      <c r="AA770" t="s">
        <v>113</v>
      </c>
      <c r="AB770" t="s">
        <v>724</v>
      </c>
      <c r="AC770" t="s">
        <v>725</v>
      </c>
      <c r="AD770">
        <v>2</v>
      </c>
      <c r="AE770" t="s">
        <v>6641</v>
      </c>
      <c r="AF770" t="s">
        <v>113</v>
      </c>
      <c r="AG770" t="s">
        <v>113</v>
      </c>
      <c r="AH770" t="s">
        <v>131</v>
      </c>
      <c r="AI770" t="s">
        <v>131</v>
      </c>
      <c r="AJ770" t="s">
        <v>131</v>
      </c>
      <c r="AK770" t="s">
        <v>6636</v>
      </c>
      <c r="AL770" t="s">
        <v>113</v>
      </c>
      <c r="AM770" t="s">
        <v>264</v>
      </c>
      <c r="AN770" t="s">
        <v>265</v>
      </c>
      <c r="AO770" t="s">
        <v>266</v>
      </c>
      <c r="AQ770" t="s">
        <v>267</v>
      </c>
      <c r="AR770" t="s">
        <v>113</v>
      </c>
      <c r="AS770" t="s">
        <v>113</v>
      </c>
      <c r="AT770" t="s">
        <v>731</v>
      </c>
      <c r="AU770" t="s">
        <v>113</v>
      </c>
      <c r="AW770" t="s">
        <v>159</v>
      </c>
      <c r="AX770" s="82">
        <f>IFERROR(FIND("Óbitos/feridos",consulta_completa__11[[#This Row],[13 - Ocorrências/Ambientes Atingidos]]),0)</f>
        <v>0</v>
      </c>
      <c r="AY770" s="83" t="str">
        <f t="shared" si="344"/>
        <v/>
      </c>
      <c r="AZ770" s="82">
        <f>IFERROR(FIND("População afetada/evacuada",consulta_completa__11[[#This Row],[13 - Ocorrências/Ambientes Atingidos]]),0)</f>
        <v>0</v>
      </c>
      <c r="BA770" s="82" t="str">
        <f t="shared" si="345"/>
        <v/>
      </c>
      <c r="BB770" s="82">
        <f>IFERROR(FIND("Suspensão de abastecimento de água",consulta_completa__11[[#This Row],[13 - Ocorrências/Ambientes Atingidos]]),0)</f>
        <v>0</v>
      </c>
      <c r="BC770" s="83" t="str">
        <f t="shared" si="373"/>
        <v/>
      </c>
      <c r="BD770" s="82">
        <f>IFERROR(FIND("Rio/córrego",consulta_completa__11[[#This Row],[13 - Ocorrências/Ambientes Atingidos]]),0)</f>
        <v>0</v>
      </c>
      <c r="BE770" s="83" t="str">
        <f t="shared" si="346"/>
        <v/>
      </c>
      <c r="BF770" s="82">
        <f>IFERROR(FIND("Lago",consulta_completa__11[[#This Row],[13 - Ocorrências/Ambientes Atingidos]]),0)</f>
        <v>0</v>
      </c>
      <c r="BG770" s="83" t="str">
        <f t="shared" si="347"/>
        <v/>
      </c>
      <c r="BH770" s="82">
        <f>IFERROR(FIND("Mar",consulta_completa__11[[#This Row],[13 - Ocorrências/Ambientes Atingidos]]),0)</f>
        <v>0</v>
      </c>
      <c r="BI770" s="83" t="str">
        <f t="shared" si="348"/>
        <v/>
      </c>
      <c r="BJ770" s="82">
        <f>IFERROR(FIND("Praia",consulta_completa__11[[#This Row],[13 - Ocorrências/Ambientes Atingidos]]),0)</f>
        <v>0</v>
      </c>
      <c r="BK770" s="83" t="str">
        <f t="shared" si="349"/>
        <v/>
      </c>
      <c r="BL770" s="82">
        <f>IFERROR(FIND("Solo",consulta_completa__11[[#This Row],[13 - Ocorrências/Ambientes Atingidos]]),0)</f>
        <v>1</v>
      </c>
      <c r="BM770" s="83" t="str">
        <f t="shared" si="350"/>
        <v>X</v>
      </c>
      <c r="BN770" s="82">
        <f>IFERROR(FIND("Águas subterrâneas",consulta_completa__11[[#This Row],[13 - Ocorrências/Ambientes Atingidos]]),0)</f>
        <v>0</v>
      </c>
      <c r="BO770" s="83" t="str">
        <f t="shared" si="351"/>
        <v/>
      </c>
      <c r="BP770" s="82">
        <f>IFERROR(FIND("Atmosfera",consulta_completa__11[[#This Row],[13 - Ocorrências/Ambientes Atingidos]]),0)</f>
        <v>0</v>
      </c>
      <c r="BQ770" s="83" t="str">
        <f t="shared" si="352"/>
        <v/>
      </c>
      <c r="BR770" s="82">
        <f>IFERROR(FIND("Flora",consulta_completa__11[[#This Row],[13 - Ocorrências/Ambientes Atingidos]]),0)</f>
        <v>0</v>
      </c>
      <c r="BS770" s="83" t="str">
        <f t="shared" si="353"/>
        <v/>
      </c>
      <c r="BT770" s="82">
        <f>IFERROR(FIND("Fauna",consulta_completa__11[[#This Row],[13 - Ocorrências/Ambientes Atingidos]]),0)</f>
        <v>0</v>
      </c>
      <c r="BU770" s="83" t="str">
        <f t="shared" si="354"/>
        <v/>
      </c>
      <c r="BV770" s="82">
        <f>IFERROR(FIND("UC federal",consulta_completa__11[[#This Row],[13 - Ocorrências/Ambientes Atingidos]]),0)</f>
        <v>0</v>
      </c>
      <c r="BW770" s="83" t="str">
        <f t="shared" si="355"/>
        <v/>
      </c>
      <c r="BX770" s="82">
        <f>IFERROR(FIND("UC estadual/municipal",consulta_completa__11[[#This Row],[13 - Ocorrências/Ambientes Atingidos]]),0)</f>
        <v>0</v>
      </c>
      <c r="BY770" s="83" t="str">
        <f t="shared" si="356"/>
        <v/>
      </c>
      <c r="BZ770" s="82">
        <f>IFERROR(FIND("Outro(s)",consulta_completa__11[[#This Row],[13 - Ocorrências/Ambientes Atingidos]]),0)</f>
        <v>0</v>
      </c>
      <c r="CA770" s="83" t="str">
        <f t="shared" si="357"/>
        <v/>
      </c>
      <c r="CB770" s="82">
        <f>IFERROR(FIND("Sem dano",consulta_completa__11[[#This Row],[13 - Ocorrências/Ambientes Atingidos]]),0)</f>
        <v>0</v>
      </c>
      <c r="CC770" s="83" t="str">
        <f t="shared" si="358"/>
        <v/>
      </c>
      <c r="CD770" s="82" t="str">
        <f>IF(consulta_completa__11[[#This Row],[13 - Ocorrências/Ambientes Atingidos]]="","X","")</f>
        <v/>
      </c>
      <c r="CE770" s="84">
        <f>IFERROR(FIND("IBAMA",consulta_completa__11[[#This Row],[14 - Inst. Atuando no Local]]),0)</f>
        <v>0</v>
      </c>
      <c r="CF770" s="84" t="str">
        <f t="shared" si="359"/>
        <v/>
      </c>
      <c r="CG770" s="84">
        <f>IFERROR(FIND("OEMA",consulta_completa__11[[#This Row],[14 - Inst. Atuando no Local]]),0)</f>
        <v>0</v>
      </c>
      <c r="CH770" s="84" t="str">
        <f t="shared" si="360"/>
        <v/>
      </c>
      <c r="CI770" s="84">
        <f>IFERROR(FIND("DEFESA CIVIL",consulta_completa__11[[#This Row],[14 - Inst. Atuando no Local]]),0)</f>
        <v>0</v>
      </c>
      <c r="CJ770" s="84" t="str">
        <f t="shared" si="361"/>
        <v/>
      </c>
      <c r="CK770" s="84">
        <f>IFERROR(FIND("CORPO DE BOMBEIROS",consulta_completa__11[[#This Row],[14 - Inst. Atuando no Local]]),0)</f>
        <v>0</v>
      </c>
      <c r="CL770" s="84" t="str">
        <f t="shared" si="362"/>
        <v/>
      </c>
      <c r="CM770" s="84">
        <f>IFERROR(FIND("POLÍCIA RODOVIÁRIA",consulta_completa__11[[#This Row],[14 - Inst. Atuando no Local]]),0)</f>
        <v>0</v>
      </c>
      <c r="CN770" s="84" t="str">
        <f t="shared" si="363"/>
        <v/>
      </c>
      <c r="CO770" s="84">
        <f>IFERROR(FIND("POLÍCIA MILITAR",consulta_completa__11[[#This Row],[14 - Inst. Atuando no Local]]),0)</f>
        <v>0</v>
      </c>
      <c r="CP770" s="84" t="str">
        <f t="shared" si="364"/>
        <v/>
      </c>
      <c r="CQ770" s="84">
        <f>IFERROR(FIND("POLÍCIA CIVIL",consulta_completa__11[[#This Row],[14 - Inst. Atuando no Local]]),0)</f>
        <v>0</v>
      </c>
      <c r="CR770" s="84" t="str">
        <f t="shared" si="365"/>
        <v/>
      </c>
      <c r="CS770" s="84">
        <f>IFERROR(FIND("MARINHA DO BRASIL",consulta_completa__11[[#This Row],[14 - Inst. Atuando no Local]]),0)</f>
        <v>0</v>
      </c>
      <c r="CT770" s="84" t="str">
        <f t="shared" si="366"/>
        <v/>
      </c>
      <c r="CU770" s="84">
        <f>IFERROR(FIND("EMPRESA ESPECIALIZADA EM ATENDIMENTO",consulta_completa__11[[#This Row],[14 - Inst. Atuando no Local]]),0)</f>
        <v>0</v>
      </c>
      <c r="CV770" s="84" t="str">
        <f t="shared" si="367"/>
        <v/>
      </c>
      <c r="CW770" s="84">
        <f>IFERROR(FIND("IBAMA",consulta_completa__11[[#This Row],[14 - Inst. Atuando no Local]]),0)</f>
        <v>0</v>
      </c>
      <c r="CX770" s="84" t="str">
        <f t="shared" si="368"/>
        <v/>
      </c>
      <c r="CY770" s="84" t="str">
        <f>IF(consulta_completa__11[[#This Row],[14 - Inst. Atuando no Local]]="","X","")</f>
        <v/>
      </c>
      <c r="CZ770" s="84">
        <f>IFERROR(FIND("OUTRA (S)",consulta_completa__11[[#This Row],[14 - Inst. Atuando no Local]]),0)</f>
        <v>0</v>
      </c>
      <c r="DA770" s="84" t="str">
        <f t="shared" si="369"/>
        <v/>
      </c>
      <c r="DB770" s="35" t="str">
        <f t="shared" si="370"/>
        <v>Sim</v>
      </c>
      <c r="DC770" s="35" t="str">
        <f t="shared" si="371"/>
        <v>Não</v>
      </c>
      <c r="DD770" s="35" t="str">
        <f t="shared" si="372"/>
        <v>Sim</v>
      </c>
      <c r="DE770" s="87" t="str">
        <f t="shared" si="374"/>
        <v/>
      </c>
    </row>
    <row r="771" spans="1:109">
      <c r="A771" s="14">
        <v>2025102814440</v>
      </c>
      <c r="B771" s="1">
        <v>45954</v>
      </c>
      <c r="C771" t="s">
        <v>137</v>
      </c>
      <c r="D771" t="s">
        <v>138</v>
      </c>
      <c r="E771" t="s">
        <v>111</v>
      </c>
      <c r="F771" t="s">
        <v>112</v>
      </c>
      <c r="G771" t="s">
        <v>113</v>
      </c>
      <c r="H771" t="s">
        <v>114</v>
      </c>
      <c r="I771" t="s">
        <v>114</v>
      </c>
      <c r="J771" t="s">
        <v>255</v>
      </c>
      <c r="K771" t="s">
        <v>6155</v>
      </c>
      <c r="L771" t="s">
        <v>117</v>
      </c>
      <c r="M771" t="s">
        <v>140</v>
      </c>
      <c r="N771" t="s">
        <v>113</v>
      </c>
      <c r="O771" t="s">
        <v>239</v>
      </c>
      <c r="P771" t="s">
        <v>200</v>
      </c>
      <c r="Q771" t="s">
        <v>143</v>
      </c>
      <c r="R771" t="s">
        <v>123</v>
      </c>
      <c r="S771" t="s">
        <v>113</v>
      </c>
      <c r="T771" t="s">
        <v>6642</v>
      </c>
      <c r="U771" t="s">
        <v>6643</v>
      </c>
      <c r="V771" t="s">
        <v>6644</v>
      </c>
      <c r="Z771" t="s">
        <v>6645</v>
      </c>
      <c r="AA771" t="s">
        <v>6646</v>
      </c>
      <c r="AB771" t="s">
        <v>433</v>
      </c>
      <c r="AC771" t="s">
        <v>434</v>
      </c>
      <c r="AD771">
        <v>2</v>
      </c>
      <c r="AE771" t="s">
        <v>113</v>
      </c>
      <c r="AF771" t="s">
        <v>113</v>
      </c>
      <c r="AG771" t="s">
        <v>113</v>
      </c>
      <c r="AH771" t="s">
        <v>194</v>
      </c>
      <c r="AI771" t="s">
        <v>132</v>
      </c>
      <c r="AJ771" t="s">
        <v>131</v>
      </c>
      <c r="AK771" t="s">
        <v>351</v>
      </c>
      <c r="AL771" t="s">
        <v>113</v>
      </c>
      <c r="AM771" t="s">
        <v>264</v>
      </c>
      <c r="AN771" t="s">
        <v>265</v>
      </c>
      <c r="AO771" t="s">
        <v>266</v>
      </c>
      <c r="AQ771" t="s">
        <v>267</v>
      </c>
      <c r="AR771" t="s">
        <v>113</v>
      </c>
      <c r="AS771" t="s">
        <v>113</v>
      </c>
      <c r="AT771" t="s">
        <v>6647</v>
      </c>
      <c r="AU771" t="s">
        <v>113</v>
      </c>
      <c r="AW771" t="s">
        <v>159</v>
      </c>
      <c r="AX771" s="82">
        <f>IFERROR(FIND("Óbitos/feridos",consulta_completa__11[[#This Row],[13 - Ocorrências/Ambientes Atingidos]]),0)</f>
        <v>0</v>
      </c>
      <c r="AY771" s="83" t="str">
        <f t="shared" ref="AY771:AY834" si="375">IF(AX771=0,"","X")</f>
        <v/>
      </c>
      <c r="AZ771" s="82">
        <f>IFERROR(FIND("População afetada/evacuada",consulta_completa__11[[#This Row],[13 - Ocorrências/Ambientes Atingidos]]),0)</f>
        <v>0</v>
      </c>
      <c r="BA771" s="82" t="str">
        <f t="shared" ref="BA771:BA834" si="376">IF(AZ771=0,"","X")</f>
        <v/>
      </c>
      <c r="BB771" s="82">
        <f>IFERROR(FIND("Suspensão de abastecimento de água",consulta_completa__11[[#This Row],[13 - Ocorrências/Ambientes Atingidos]]),0)</f>
        <v>0</v>
      </c>
      <c r="BC771" s="83" t="str">
        <f t="shared" si="373"/>
        <v/>
      </c>
      <c r="BD771" s="82">
        <f>IFERROR(FIND("Rio/córrego",consulta_completa__11[[#This Row],[13 - Ocorrências/Ambientes Atingidos]]),0)</f>
        <v>0</v>
      </c>
      <c r="BE771" s="83" t="str">
        <f t="shared" ref="BE771:BE834" si="377">IF(BD771=0,"","X")</f>
        <v/>
      </c>
      <c r="BF771" s="82">
        <f>IFERROR(FIND("Lago",consulta_completa__11[[#This Row],[13 - Ocorrências/Ambientes Atingidos]]),0)</f>
        <v>0</v>
      </c>
      <c r="BG771" s="83" t="str">
        <f t="shared" ref="BG771:BG834" si="378">IF(BF771=0,"","X")</f>
        <v/>
      </c>
      <c r="BH771" s="82">
        <f>IFERROR(FIND("Mar",consulta_completa__11[[#This Row],[13 - Ocorrências/Ambientes Atingidos]]),0)</f>
        <v>0</v>
      </c>
      <c r="BI771" s="83" t="str">
        <f t="shared" ref="BI771:BI834" si="379">IF(BH771=0,"","X")</f>
        <v/>
      </c>
      <c r="BJ771" s="82">
        <f>IFERROR(FIND("Praia",consulta_completa__11[[#This Row],[13 - Ocorrências/Ambientes Atingidos]]),0)</f>
        <v>0</v>
      </c>
      <c r="BK771" s="83" t="str">
        <f t="shared" ref="BK771:BK834" si="380">IF(BJ771=0,"","X")</f>
        <v/>
      </c>
      <c r="BL771" s="82">
        <f>IFERROR(FIND("Solo",consulta_completa__11[[#This Row],[13 - Ocorrências/Ambientes Atingidos]]),0)</f>
        <v>1</v>
      </c>
      <c r="BM771" s="83" t="str">
        <f t="shared" ref="BM771:BM834" si="381">IF(BL771=0,"","X")</f>
        <v>X</v>
      </c>
      <c r="BN771" s="82">
        <f>IFERROR(FIND("Águas subterrâneas",consulta_completa__11[[#This Row],[13 - Ocorrências/Ambientes Atingidos]]),0)</f>
        <v>0</v>
      </c>
      <c r="BO771" s="83" t="str">
        <f t="shared" ref="BO771:BO834" si="382">IF(BN771=0,"","X")</f>
        <v/>
      </c>
      <c r="BP771" s="82">
        <f>IFERROR(FIND("Atmosfera",consulta_completa__11[[#This Row],[13 - Ocorrências/Ambientes Atingidos]]),0)</f>
        <v>0</v>
      </c>
      <c r="BQ771" s="83" t="str">
        <f t="shared" ref="BQ771:BQ834" si="383">IF(BP771=0,"","X")</f>
        <v/>
      </c>
      <c r="BR771" s="82">
        <f>IFERROR(FIND("Flora",consulta_completa__11[[#This Row],[13 - Ocorrências/Ambientes Atingidos]]),0)</f>
        <v>0</v>
      </c>
      <c r="BS771" s="83" t="str">
        <f t="shared" ref="BS771:BS834" si="384">IF(BR771=0,"","X")</f>
        <v/>
      </c>
      <c r="BT771" s="82">
        <f>IFERROR(FIND("Fauna",consulta_completa__11[[#This Row],[13 - Ocorrências/Ambientes Atingidos]]),0)</f>
        <v>0</v>
      </c>
      <c r="BU771" s="83" t="str">
        <f t="shared" ref="BU771:BU834" si="385">IF(BT771=0,"","X")</f>
        <v/>
      </c>
      <c r="BV771" s="82">
        <f>IFERROR(FIND("UC federal",consulta_completa__11[[#This Row],[13 - Ocorrências/Ambientes Atingidos]]),0)</f>
        <v>0</v>
      </c>
      <c r="BW771" s="83" t="str">
        <f t="shared" ref="BW771:BW834" si="386">IF(BV771=0,"","X")</f>
        <v/>
      </c>
      <c r="BX771" s="82">
        <f>IFERROR(FIND("UC estadual/municipal",consulta_completa__11[[#This Row],[13 - Ocorrências/Ambientes Atingidos]]),0)</f>
        <v>0</v>
      </c>
      <c r="BY771" s="83" t="str">
        <f t="shared" ref="BY771:BY834" si="387">IF(BX771=0,"","X")</f>
        <v/>
      </c>
      <c r="BZ771" s="82">
        <f>IFERROR(FIND("Outro(s)",consulta_completa__11[[#This Row],[13 - Ocorrências/Ambientes Atingidos]]),0)</f>
        <v>0</v>
      </c>
      <c r="CA771" s="83" t="str">
        <f t="shared" ref="CA771:CA834" si="388">IF(BZ771=0,"","X")</f>
        <v/>
      </c>
      <c r="CB771" s="82">
        <f>IFERROR(FIND("Sem dano",consulta_completa__11[[#This Row],[13 - Ocorrências/Ambientes Atingidos]]),0)</f>
        <v>0</v>
      </c>
      <c r="CC771" s="83" t="str">
        <f t="shared" ref="CC771:CC834" si="389">IF(CB771=0,"","X")</f>
        <v/>
      </c>
      <c r="CD771" s="82" t="str">
        <f>IF(consulta_completa__11[[#This Row],[13 - Ocorrências/Ambientes Atingidos]]="","X","")</f>
        <v/>
      </c>
      <c r="CE771" s="84">
        <f>IFERROR(FIND("IBAMA",consulta_completa__11[[#This Row],[14 - Inst. Atuando no Local]]),0)</f>
        <v>0</v>
      </c>
      <c r="CF771" s="84" t="str">
        <f t="shared" ref="CF771:CF834" si="390">IF(CE771=0,"","X")</f>
        <v/>
      </c>
      <c r="CG771" s="84">
        <f>IFERROR(FIND("OEMA",consulta_completa__11[[#This Row],[14 - Inst. Atuando no Local]]),0)</f>
        <v>0</v>
      </c>
      <c r="CH771" s="84" t="str">
        <f t="shared" ref="CH771:CH834" si="391">IF(CG771=0,"","X")</f>
        <v/>
      </c>
      <c r="CI771" s="84">
        <f>IFERROR(FIND("DEFESA CIVIL",consulta_completa__11[[#This Row],[14 - Inst. Atuando no Local]]),0)</f>
        <v>0</v>
      </c>
      <c r="CJ771" s="84" t="str">
        <f t="shared" ref="CJ771:CJ834" si="392">IF(CI771=0,"","X")</f>
        <v/>
      </c>
      <c r="CK771" s="84">
        <f>IFERROR(FIND("CORPO DE BOMBEIROS",consulta_completa__11[[#This Row],[14 - Inst. Atuando no Local]]),0)</f>
        <v>0</v>
      </c>
      <c r="CL771" s="84" t="str">
        <f t="shared" ref="CL771:CL834" si="393">IF(CK771=0,"","X")</f>
        <v/>
      </c>
      <c r="CM771" s="84">
        <f>IFERROR(FIND("POLÍCIA RODOVIÁRIA",consulta_completa__11[[#This Row],[14 - Inst. Atuando no Local]]),0)</f>
        <v>0</v>
      </c>
      <c r="CN771" s="84" t="str">
        <f t="shared" ref="CN771:CN834" si="394">IF(CM771=0,"","X")</f>
        <v/>
      </c>
      <c r="CO771" s="84">
        <f>IFERROR(FIND("POLÍCIA MILITAR",consulta_completa__11[[#This Row],[14 - Inst. Atuando no Local]]),0)</f>
        <v>0</v>
      </c>
      <c r="CP771" s="84" t="str">
        <f t="shared" ref="CP771:CP834" si="395">IF(CO771=0,"","X")</f>
        <v/>
      </c>
      <c r="CQ771" s="84">
        <f>IFERROR(FIND("POLÍCIA CIVIL",consulta_completa__11[[#This Row],[14 - Inst. Atuando no Local]]),0)</f>
        <v>0</v>
      </c>
      <c r="CR771" s="84" t="str">
        <f t="shared" ref="CR771:CR834" si="396">IF(CQ771=0,"","X")</f>
        <v/>
      </c>
      <c r="CS771" s="84">
        <f>IFERROR(FIND("MARINHA DO BRASIL",consulta_completa__11[[#This Row],[14 - Inst. Atuando no Local]]),0)</f>
        <v>0</v>
      </c>
      <c r="CT771" s="84" t="str">
        <f t="shared" ref="CT771:CT834" si="397">IF(CS771=0,"","X")</f>
        <v/>
      </c>
      <c r="CU771" s="84">
        <f>IFERROR(FIND("EMPRESA ESPECIALIZADA EM ATENDIMENTO",consulta_completa__11[[#This Row],[14 - Inst. Atuando no Local]]),0)</f>
        <v>0</v>
      </c>
      <c r="CV771" s="84" t="str">
        <f t="shared" ref="CV771:CV834" si="398">IF(CU771=0,"","X")</f>
        <v/>
      </c>
      <c r="CW771" s="84">
        <f>IFERROR(FIND("IBAMA",consulta_completa__11[[#This Row],[14 - Inst. Atuando no Local]]),0)</f>
        <v>0</v>
      </c>
      <c r="CX771" s="84" t="str">
        <f t="shared" ref="CX771:CX834" si="399">IF(CW771=0,"","X")</f>
        <v/>
      </c>
      <c r="CY771" s="84" t="str">
        <f>IF(consulta_completa__11[[#This Row],[14 - Inst. Atuando no Local]]="","X","")</f>
        <v>X</v>
      </c>
      <c r="CZ771" s="84">
        <f>IFERROR(FIND("OUTRA (S)",consulta_completa__11[[#This Row],[14 - Inst. Atuando no Local]]),0)</f>
        <v>0</v>
      </c>
      <c r="DA771" s="84" t="str">
        <f t="shared" ref="DA771:DA834" si="400">IF(CZ771=0,"","X")</f>
        <v/>
      </c>
      <c r="DB771" s="35" t="str">
        <f t="shared" ref="DB771:DB834" si="401">IF(AH$2="","",IF(AH$2="S","Sim",IF(AH$2="N","Não", IF(AH$2="I","Sem Informação"))))</f>
        <v>Sim</v>
      </c>
      <c r="DC771" s="35" t="str">
        <f t="shared" ref="DC771:DC834" si="402">IF(AI$2="","",IF(AI$2="S","Sim",IF(AI$2="N","Não", IF(AI$2="I","Sem Informação"))))</f>
        <v>Não</v>
      </c>
      <c r="DD771" s="35" t="str">
        <f t="shared" ref="DD771:DD834" si="403">IF(AJ$2="","",IF(AJ$2="S","Sim",IF(AJ$2="N","Não", IF(AJ$2="I","Sem Informação"))))</f>
        <v>Sim</v>
      </c>
      <c r="DE771" s="87" t="str">
        <f t="shared" si="374"/>
        <v/>
      </c>
    </row>
    <row r="772" spans="1:109">
      <c r="A772" s="14">
        <v>2025112557624</v>
      </c>
      <c r="B772" s="1">
        <v>45954</v>
      </c>
      <c r="C772" t="s">
        <v>109</v>
      </c>
      <c r="D772" t="s">
        <v>212</v>
      </c>
      <c r="E772" t="s">
        <v>111</v>
      </c>
      <c r="F772" t="s">
        <v>112</v>
      </c>
      <c r="G772" t="s">
        <v>439</v>
      </c>
      <c r="H772" t="s">
        <v>6648</v>
      </c>
      <c r="I772" t="s">
        <v>117</v>
      </c>
      <c r="J772" t="s">
        <v>113</v>
      </c>
      <c r="K772" t="s">
        <v>114</v>
      </c>
      <c r="L772" t="s">
        <v>114</v>
      </c>
      <c r="M772" t="s">
        <v>118</v>
      </c>
      <c r="N772" t="s">
        <v>141</v>
      </c>
      <c r="O772" t="s">
        <v>239</v>
      </c>
      <c r="P772" t="s">
        <v>200</v>
      </c>
      <c r="Q772" t="s">
        <v>167</v>
      </c>
      <c r="R772" t="s">
        <v>123</v>
      </c>
      <c r="S772" t="s">
        <v>201</v>
      </c>
      <c r="T772" t="s">
        <v>6649</v>
      </c>
      <c r="U772" t="s">
        <v>6650</v>
      </c>
      <c r="V772" t="s">
        <v>6651</v>
      </c>
      <c r="Z772" t="s">
        <v>6652</v>
      </c>
      <c r="AA772" t="s">
        <v>6653</v>
      </c>
      <c r="AB772" t="s">
        <v>206</v>
      </c>
      <c r="AC772" t="s">
        <v>262</v>
      </c>
      <c r="AD772">
        <v>1</v>
      </c>
      <c r="AE772" t="s">
        <v>6654</v>
      </c>
      <c r="AF772" t="s">
        <v>113</v>
      </c>
      <c r="AG772" t="s">
        <v>113</v>
      </c>
      <c r="AH772" t="s">
        <v>131</v>
      </c>
      <c r="AI772" t="s">
        <v>132</v>
      </c>
      <c r="AJ772" t="s">
        <v>131</v>
      </c>
      <c r="AK772" t="s">
        <v>6655</v>
      </c>
      <c r="AL772" t="s">
        <v>113</v>
      </c>
      <c r="AM772" t="s">
        <v>264</v>
      </c>
      <c r="AN772" t="s">
        <v>265</v>
      </c>
      <c r="AO772" t="s">
        <v>266</v>
      </c>
      <c r="AQ772" t="s">
        <v>267</v>
      </c>
      <c r="AR772" t="s">
        <v>113</v>
      </c>
      <c r="AS772" t="s">
        <v>113</v>
      </c>
      <c r="AT772" t="s">
        <v>6656</v>
      </c>
      <c r="AU772" t="s">
        <v>113</v>
      </c>
      <c r="AW772" t="s">
        <v>159</v>
      </c>
      <c r="AX772" s="82">
        <f>IFERROR(FIND("Óbitos/feridos",consulta_completa__11[[#This Row],[13 - Ocorrências/Ambientes Atingidos]]),0)</f>
        <v>0</v>
      </c>
      <c r="AY772" s="83" t="str">
        <f t="shared" si="375"/>
        <v/>
      </c>
      <c r="AZ772" s="82">
        <f>IFERROR(FIND("População afetada/evacuada",consulta_completa__11[[#This Row],[13 - Ocorrências/Ambientes Atingidos]]),0)</f>
        <v>0</v>
      </c>
      <c r="BA772" s="82" t="str">
        <f t="shared" si="376"/>
        <v/>
      </c>
      <c r="BB772" s="82">
        <f>IFERROR(FIND("Suspensão de abastecimento de água",consulta_completa__11[[#This Row],[13 - Ocorrências/Ambientes Atingidos]]),0)</f>
        <v>0</v>
      </c>
      <c r="BC772" s="83" t="str">
        <f t="shared" ref="BC772:BC835" si="404">IF(BB772=0,"","X")</f>
        <v/>
      </c>
      <c r="BD772" s="82">
        <f>IFERROR(FIND("Rio/córrego",consulta_completa__11[[#This Row],[13 - Ocorrências/Ambientes Atingidos]]),0)</f>
        <v>0</v>
      </c>
      <c r="BE772" s="83" t="str">
        <f t="shared" si="377"/>
        <v/>
      </c>
      <c r="BF772" s="82">
        <f>IFERROR(FIND("Lago",consulta_completa__11[[#This Row],[13 - Ocorrências/Ambientes Atingidos]]),0)</f>
        <v>0</v>
      </c>
      <c r="BG772" s="83" t="str">
        <f t="shared" si="378"/>
        <v/>
      </c>
      <c r="BH772" s="82">
        <f>IFERROR(FIND("Mar",consulta_completa__11[[#This Row],[13 - Ocorrências/Ambientes Atingidos]]),0)</f>
        <v>1</v>
      </c>
      <c r="BI772" s="83" t="str">
        <f t="shared" si="379"/>
        <v>X</v>
      </c>
      <c r="BJ772" s="82">
        <f>IFERROR(FIND("Praia",consulta_completa__11[[#This Row],[13 - Ocorrências/Ambientes Atingidos]]),0)</f>
        <v>0</v>
      </c>
      <c r="BK772" s="83" t="str">
        <f t="shared" si="380"/>
        <v/>
      </c>
      <c r="BL772" s="82">
        <f>IFERROR(FIND("Solo",consulta_completa__11[[#This Row],[13 - Ocorrências/Ambientes Atingidos]]),0)</f>
        <v>0</v>
      </c>
      <c r="BM772" s="83" t="str">
        <f t="shared" si="381"/>
        <v/>
      </c>
      <c r="BN772" s="82">
        <f>IFERROR(FIND("Águas subterrâneas",consulta_completa__11[[#This Row],[13 - Ocorrências/Ambientes Atingidos]]),0)</f>
        <v>0</v>
      </c>
      <c r="BO772" s="83" t="str">
        <f t="shared" si="382"/>
        <v/>
      </c>
      <c r="BP772" s="82">
        <f>IFERROR(FIND("Atmosfera",consulta_completa__11[[#This Row],[13 - Ocorrências/Ambientes Atingidos]]),0)</f>
        <v>0</v>
      </c>
      <c r="BQ772" s="83" t="str">
        <f t="shared" si="383"/>
        <v/>
      </c>
      <c r="BR772" s="82">
        <f>IFERROR(FIND("Flora",consulta_completa__11[[#This Row],[13 - Ocorrências/Ambientes Atingidos]]),0)</f>
        <v>0</v>
      </c>
      <c r="BS772" s="83" t="str">
        <f t="shared" si="384"/>
        <v/>
      </c>
      <c r="BT772" s="82">
        <f>IFERROR(FIND("Fauna",consulta_completa__11[[#This Row],[13 - Ocorrências/Ambientes Atingidos]]),0)</f>
        <v>0</v>
      </c>
      <c r="BU772" s="83" t="str">
        <f t="shared" si="385"/>
        <v/>
      </c>
      <c r="BV772" s="82">
        <f>IFERROR(FIND("UC federal",consulta_completa__11[[#This Row],[13 - Ocorrências/Ambientes Atingidos]]),0)</f>
        <v>0</v>
      </c>
      <c r="BW772" s="83" t="str">
        <f t="shared" si="386"/>
        <v/>
      </c>
      <c r="BX772" s="82">
        <f>IFERROR(FIND("UC estadual/municipal",consulta_completa__11[[#This Row],[13 - Ocorrências/Ambientes Atingidos]]),0)</f>
        <v>0</v>
      </c>
      <c r="BY772" s="83" t="str">
        <f t="shared" si="387"/>
        <v/>
      </c>
      <c r="BZ772" s="82">
        <f>IFERROR(FIND("Outro(s)",consulta_completa__11[[#This Row],[13 - Ocorrências/Ambientes Atingidos]]),0)</f>
        <v>0</v>
      </c>
      <c r="CA772" s="83" t="str">
        <f t="shared" si="388"/>
        <v/>
      </c>
      <c r="CB772" s="82">
        <f>IFERROR(FIND("Sem dano",consulta_completa__11[[#This Row],[13 - Ocorrências/Ambientes Atingidos]]),0)</f>
        <v>0</v>
      </c>
      <c r="CC772" s="83" t="str">
        <f t="shared" si="389"/>
        <v/>
      </c>
      <c r="CD772" s="82" t="str">
        <f>IF(consulta_completa__11[[#This Row],[13 - Ocorrências/Ambientes Atingidos]]="","X","")</f>
        <v/>
      </c>
      <c r="CE772" s="84">
        <f>IFERROR(FIND("IBAMA",consulta_completa__11[[#This Row],[14 - Inst. Atuando no Local]]),0)</f>
        <v>0</v>
      </c>
      <c r="CF772" s="84" t="str">
        <f t="shared" si="390"/>
        <v/>
      </c>
      <c r="CG772" s="84">
        <f>IFERROR(FIND("OEMA",consulta_completa__11[[#This Row],[14 - Inst. Atuando no Local]]),0)</f>
        <v>0</v>
      </c>
      <c r="CH772" s="84" t="str">
        <f t="shared" si="391"/>
        <v/>
      </c>
      <c r="CI772" s="84">
        <f>IFERROR(FIND("DEFESA CIVIL",consulta_completa__11[[#This Row],[14 - Inst. Atuando no Local]]),0)</f>
        <v>0</v>
      </c>
      <c r="CJ772" s="84" t="str">
        <f t="shared" si="392"/>
        <v/>
      </c>
      <c r="CK772" s="84">
        <f>IFERROR(FIND("CORPO DE BOMBEIROS",consulta_completa__11[[#This Row],[14 - Inst. Atuando no Local]]),0)</f>
        <v>0</v>
      </c>
      <c r="CL772" s="84" t="str">
        <f t="shared" si="393"/>
        <v/>
      </c>
      <c r="CM772" s="84">
        <f>IFERROR(FIND("POLÍCIA RODOVIÁRIA",consulta_completa__11[[#This Row],[14 - Inst. Atuando no Local]]),0)</f>
        <v>0</v>
      </c>
      <c r="CN772" s="84" t="str">
        <f t="shared" si="394"/>
        <v/>
      </c>
      <c r="CO772" s="84">
        <f>IFERROR(FIND("POLÍCIA MILITAR",consulta_completa__11[[#This Row],[14 - Inst. Atuando no Local]]),0)</f>
        <v>0</v>
      </c>
      <c r="CP772" s="84" t="str">
        <f t="shared" si="395"/>
        <v/>
      </c>
      <c r="CQ772" s="84">
        <f>IFERROR(FIND("POLÍCIA CIVIL",consulta_completa__11[[#This Row],[14 - Inst. Atuando no Local]]),0)</f>
        <v>0</v>
      </c>
      <c r="CR772" s="84" t="str">
        <f t="shared" si="396"/>
        <v/>
      </c>
      <c r="CS772" s="84">
        <f>IFERROR(FIND("MARINHA DO BRASIL",consulta_completa__11[[#This Row],[14 - Inst. Atuando no Local]]),0)</f>
        <v>0</v>
      </c>
      <c r="CT772" s="84" t="str">
        <f t="shared" si="397"/>
        <v/>
      </c>
      <c r="CU772" s="84">
        <f>IFERROR(FIND("EMPRESA ESPECIALIZADA EM ATENDIMENTO",consulta_completa__11[[#This Row],[14 - Inst. Atuando no Local]]),0)</f>
        <v>0</v>
      </c>
      <c r="CV772" s="84" t="str">
        <f t="shared" si="398"/>
        <v/>
      </c>
      <c r="CW772" s="84">
        <f>IFERROR(FIND("IBAMA",consulta_completa__11[[#This Row],[14 - Inst. Atuando no Local]]),0)</f>
        <v>0</v>
      </c>
      <c r="CX772" s="84" t="str">
        <f t="shared" si="399"/>
        <v/>
      </c>
      <c r="CY772" s="84" t="str">
        <f>IF(consulta_completa__11[[#This Row],[14 - Inst. Atuando no Local]]="","X","")</f>
        <v/>
      </c>
      <c r="CZ772" s="84">
        <f>IFERROR(FIND("OUTRA (S)",consulta_completa__11[[#This Row],[14 - Inst. Atuando no Local]]),0)</f>
        <v>0</v>
      </c>
      <c r="DA772" s="84" t="str">
        <f t="shared" si="400"/>
        <v/>
      </c>
      <c r="DB772" s="35" t="str">
        <f t="shared" si="401"/>
        <v>Sim</v>
      </c>
      <c r="DC772" s="35" t="str">
        <f t="shared" si="402"/>
        <v>Não</v>
      </c>
      <c r="DD772" s="35" t="str">
        <f t="shared" si="403"/>
        <v>Sim</v>
      </c>
      <c r="DE772" s="87" t="str">
        <f t="shared" si="374"/>
        <v/>
      </c>
    </row>
    <row r="773" spans="1:109">
      <c r="A773" s="14">
        <v>2025102814441</v>
      </c>
      <c r="B773" s="1">
        <v>45955</v>
      </c>
      <c r="C773" t="s">
        <v>6657</v>
      </c>
      <c r="D773" t="s">
        <v>746</v>
      </c>
      <c r="E773" t="s">
        <v>162</v>
      </c>
      <c r="F773" t="s">
        <v>112</v>
      </c>
      <c r="G773" t="s">
        <v>113</v>
      </c>
      <c r="H773" t="s">
        <v>114</v>
      </c>
      <c r="I773" t="s">
        <v>114</v>
      </c>
      <c r="J773" t="s">
        <v>562</v>
      </c>
      <c r="K773" t="s">
        <v>6658</v>
      </c>
      <c r="L773" t="s">
        <v>648</v>
      </c>
      <c r="M773" t="s">
        <v>140</v>
      </c>
      <c r="N773" t="s">
        <v>141</v>
      </c>
      <c r="O773" t="s">
        <v>239</v>
      </c>
      <c r="P773" t="s">
        <v>229</v>
      </c>
      <c r="Q773" t="s">
        <v>143</v>
      </c>
      <c r="R773" t="s">
        <v>2696</v>
      </c>
      <c r="S773" t="s">
        <v>113</v>
      </c>
      <c r="T773" t="s">
        <v>6659</v>
      </c>
      <c r="U773" t="s">
        <v>6660</v>
      </c>
      <c r="V773" t="s">
        <v>6661</v>
      </c>
      <c r="Z773" t="s">
        <v>6662</v>
      </c>
      <c r="AA773" t="s">
        <v>6663</v>
      </c>
      <c r="AB773" t="s">
        <v>6664</v>
      </c>
      <c r="AC773" t="s">
        <v>753</v>
      </c>
      <c r="AD773">
        <v>1</v>
      </c>
      <c r="AE773" t="s">
        <v>6665</v>
      </c>
      <c r="AF773" t="s">
        <v>113</v>
      </c>
      <c r="AG773" t="s">
        <v>113</v>
      </c>
      <c r="AH773" t="s">
        <v>131</v>
      </c>
      <c r="AI773" t="s">
        <v>131</v>
      </c>
      <c r="AJ773" t="s">
        <v>131</v>
      </c>
      <c r="AK773" t="s">
        <v>6666</v>
      </c>
      <c r="AL773" t="s">
        <v>113</v>
      </c>
      <c r="AM773" t="s">
        <v>264</v>
      </c>
      <c r="AN773" t="s">
        <v>265</v>
      </c>
      <c r="AO773" t="s">
        <v>266</v>
      </c>
      <c r="AQ773" t="s">
        <v>267</v>
      </c>
      <c r="AR773" t="s">
        <v>113</v>
      </c>
      <c r="AS773" t="s">
        <v>113</v>
      </c>
      <c r="AT773" t="s">
        <v>113</v>
      </c>
      <c r="AU773" t="s">
        <v>113</v>
      </c>
      <c r="AW773" t="s">
        <v>113</v>
      </c>
      <c r="AX773" s="82">
        <f>IFERROR(FIND("Óbitos/feridos",consulta_completa__11[[#This Row],[13 - Ocorrências/Ambientes Atingidos]]),0)</f>
        <v>0</v>
      </c>
      <c r="AY773" s="83" t="str">
        <f t="shared" si="375"/>
        <v/>
      </c>
      <c r="AZ773" s="82">
        <f>IFERROR(FIND("População afetada/evacuada",consulta_completa__11[[#This Row],[13 - Ocorrências/Ambientes Atingidos]]),0)</f>
        <v>0</v>
      </c>
      <c r="BA773" s="82" t="str">
        <f t="shared" si="376"/>
        <v/>
      </c>
      <c r="BB773" s="82">
        <f>IFERROR(FIND("Suspensão de abastecimento de água",consulta_completa__11[[#This Row],[13 - Ocorrências/Ambientes Atingidos]]),0)</f>
        <v>0</v>
      </c>
      <c r="BC773" s="83" t="str">
        <f t="shared" si="404"/>
        <v/>
      </c>
      <c r="BD773" s="82">
        <f>IFERROR(FIND("Rio/córrego",consulta_completa__11[[#This Row],[13 - Ocorrências/Ambientes Atingidos]]),0)</f>
        <v>0</v>
      </c>
      <c r="BE773" s="83" t="str">
        <f t="shared" si="377"/>
        <v/>
      </c>
      <c r="BF773" s="82">
        <f>IFERROR(FIND("Lago",consulta_completa__11[[#This Row],[13 - Ocorrências/Ambientes Atingidos]]),0)</f>
        <v>0</v>
      </c>
      <c r="BG773" s="83" t="str">
        <f t="shared" si="378"/>
        <v/>
      </c>
      <c r="BH773" s="82">
        <f>IFERROR(FIND("Mar",consulta_completa__11[[#This Row],[13 - Ocorrências/Ambientes Atingidos]]),0)</f>
        <v>0</v>
      </c>
      <c r="BI773" s="83" t="str">
        <f t="shared" si="379"/>
        <v/>
      </c>
      <c r="BJ773" s="82">
        <f>IFERROR(FIND("Praia",consulta_completa__11[[#This Row],[13 - Ocorrências/Ambientes Atingidos]]),0)</f>
        <v>0</v>
      </c>
      <c r="BK773" s="83" t="str">
        <f t="shared" si="380"/>
        <v/>
      </c>
      <c r="BL773" s="82">
        <f>IFERROR(FIND("Solo",consulta_completa__11[[#This Row],[13 - Ocorrências/Ambientes Atingidos]]),0)</f>
        <v>1</v>
      </c>
      <c r="BM773" s="83" t="str">
        <f t="shared" si="381"/>
        <v>X</v>
      </c>
      <c r="BN773" s="82">
        <f>IFERROR(FIND("Águas subterrâneas",consulta_completa__11[[#This Row],[13 - Ocorrências/Ambientes Atingidos]]),0)</f>
        <v>0</v>
      </c>
      <c r="BO773" s="83" t="str">
        <f t="shared" si="382"/>
        <v/>
      </c>
      <c r="BP773" s="82">
        <f>IFERROR(FIND("Atmosfera",consulta_completa__11[[#This Row],[13 - Ocorrências/Ambientes Atingidos]]),0)</f>
        <v>0</v>
      </c>
      <c r="BQ773" s="83" t="str">
        <f t="shared" si="383"/>
        <v/>
      </c>
      <c r="BR773" s="82">
        <f>IFERROR(FIND("Flora",consulta_completa__11[[#This Row],[13 - Ocorrências/Ambientes Atingidos]]),0)</f>
        <v>0</v>
      </c>
      <c r="BS773" s="83" t="str">
        <f t="shared" si="384"/>
        <v/>
      </c>
      <c r="BT773" s="82">
        <f>IFERROR(FIND("Fauna",consulta_completa__11[[#This Row],[13 - Ocorrências/Ambientes Atingidos]]),0)</f>
        <v>0</v>
      </c>
      <c r="BU773" s="83" t="str">
        <f t="shared" si="385"/>
        <v/>
      </c>
      <c r="BV773" s="82">
        <f>IFERROR(FIND("UC federal",consulta_completa__11[[#This Row],[13 - Ocorrências/Ambientes Atingidos]]),0)</f>
        <v>0</v>
      </c>
      <c r="BW773" s="83" t="str">
        <f t="shared" si="386"/>
        <v/>
      </c>
      <c r="BX773" s="82">
        <f>IFERROR(FIND("UC estadual/municipal",consulta_completa__11[[#This Row],[13 - Ocorrências/Ambientes Atingidos]]),0)</f>
        <v>0</v>
      </c>
      <c r="BY773" s="83" t="str">
        <f t="shared" si="387"/>
        <v/>
      </c>
      <c r="BZ773" s="82">
        <f>IFERROR(FIND("Outro(s)",consulta_completa__11[[#This Row],[13 - Ocorrências/Ambientes Atingidos]]),0)</f>
        <v>0</v>
      </c>
      <c r="CA773" s="83" t="str">
        <f t="shared" si="388"/>
        <v/>
      </c>
      <c r="CB773" s="82">
        <f>IFERROR(FIND("Sem dano",consulta_completa__11[[#This Row],[13 - Ocorrências/Ambientes Atingidos]]),0)</f>
        <v>0</v>
      </c>
      <c r="CC773" s="83" t="str">
        <f t="shared" si="389"/>
        <v/>
      </c>
      <c r="CD773" s="82" t="str">
        <f>IF(consulta_completa__11[[#This Row],[13 - Ocorrências/Ambientes Atingidos]]="","X","")</f>
        <v/>
      </c>
      <c r="CE773" s="84">
        <f>IFERROR(FIND("IBAMA",consulta_completa__11[[#This Row],[14 - Inst. Atuando no Local]]),0)</f>
        <v>0</v>
      </c>
      <c r="CF773" s="84" t="str">
        <f t="shared" si="390"/>
        <v/>
      </c>
      <c r="CG773" s="84">
        <f>IFERROR(FIND("OEMA",consulta_completa__11[[#This Row],[14 - Inst. Atuando no Local]]),0)</f>
        <v>0</v>
      </c>
      <c r="CH773" s="84" t="str">
        <f t="shared" si="391"/>
        <v/>
      </c>
      <c r="CI773" s="84">
        <f>IFERROR(FIND("DEFESA CIVIL",consulta_completa__11[[#This Row],[14 - Inst. Atuando no Local]]),0)</f>
        <v>0</v>
      </c>
      <c r="CJ773" s="84" t="str">
        <f t="shared" si="392"/>
        <v/>
      </c>
      <c r="CK773" s="84">
        <f>IFERROR(FIND("CORPO DE BOMBEIROS",consulta_completa__11[[#This Row],[14 - Inst. Atuando no Local]]),0)</f>
        <v>0</v>
      </c>
      <c r="CL773" s="84" t="str">
        <f t="shared" si="393"/>
        <v/>
      </c>
      <c r="CM773" s="84">
        <f>IFERROR(FIND("POLÍCIA RODOVIÁRIA",consulta_completa__11[[#This Row],[14 - Inst. Atuando no Local]]),0)</f>
        <v>0</v>
      </c>
      <c r="CN773" s="84" t="str">
        <f t="shared" si="394"/>
        <v/>
      </c>
      <c r="CO773" s="84">
        <f>IFERROR(FIND("POLÍCIA MILITAR",consulta_completa__11[[#This Row],[14 - Inst. Atuando no Local]]),0)</f>
        <v>0</v>
      </c>
      <c r="CP773" s="84" t="str">
        <f t="shared" si="395"/>
        <v/>
      </c>
      <c r="CQ773" s="84">
        <f>IFERROR(FIND("POLÍCIA CIVIL",consulta_completa__11[[#This Row],[14 - Inst. Atuando no Local]]),0)</f>
        <v>0</v>
      </c>
      <c r="CR773" s="84" t="str">
        <f t="shared" si="396"/>
        <v/>
      </c>
      <c r="CS773" s="84">
        <f>IFERROR(FIND("MARINHA DO BRASIL",consulta_completa__11[[#This Row],[14 - Inst. Atuando no Local]]),0)</f>
        <v>0</v>
      </c>
      <c r="CT773" s="84" t="str">
        <f t="shared" si="397"/>
        <v/>
      </c>
      <c r="CU773" s="84">
        <f>IFERROR(FIND("EMPRESA ESPECIALIZADA EM ATENDIMENTO",consulta_completa__11[[#This Row],[14 - Inst. Atuando no Local]]),0)</f>
        <v>0</v>
      </c>
      <c r="CV773" s="84" t="str">
        <f t="shared" si="398"/>
        <v/>
      </c>
      <c r="CW773" s="84">
        <f>IFERROR(FIND("IBAMA",consulta_completa__11[[#This Row],[14 - Inst. Atuando no Local]]),0)</f>
        <v>0</v>
      </c>
      <c r="CX773" s="84" t="str">
        <f t="shared" si="399"/>
        <v/>
      </c>
      <c r="CY773" s="84" t="str">
        <f>IF(consulta_completa__11[[#This Row],[14 - Inst. Atuando no Local]]="","X","")</f>
        <v/>
      </c>
      <c r="CZ773" s="84">
        <f>IFERROR(FIND("OUTRA (S)",consulta_completa__11[[#This Row],[14 - Inst. Atuando no Local]]),0)</f>
        <v>0</v>
      </c>
      <c r="DA773" s="84" t="str">
        <f t="shared" si="400"/>
        <v/>
      </c>
      <c r="DB773" s="35" t="str">
        <f t="shared" si="401"/>
        <v>Sim</v>
      </c>
      <c r="DC773" s="35" t="str">
        <f t="shared" si="402"/>
        <v>Não</v>
      </c>
      <c r="DD773" s="35" t="str">
        <f t="shared" si="403"/>
        <v>Sim</v>
      </c>
      <c r="DE773" s="87" t="str">
        <f t="shared" si="374"/>
        <v/>
      </c>
    </row>
    <row r="774" spans="1:109">
      <c r="A774" s="14">
        <v>2025102857652</v>
      </c>
      <c r="B774" s="1">
        <v>45956</v>
      </c>
      <c r="C774" t="s">
        <v>3998</v>
      </c>
      <c r="D774" t="s">
        <v>161</v>
      </c>
      <c r="E774" t="s">
        <v>162</v>
      </c>
      <c r="F774" t="s">
        <v>163</v>
      </c>
      <c r="G774" t="s">
        <v>113</v>
      </c>
      <c r="H774" t="s">
        <v>114</v>
      </c>
      <c r="I774" t="s">
        <v>114</v>
      </c>
      <c r="J774" t="s">
        <v>113</v>
      </c>
      <c r="K774" t="s">
        <v>114</v>
      </c>
      <c r="L774" t="s">
        <v>114</v>
      </c>
      <c r="M774" t="s">
        <v>140</v>
      </c>
      <c r="N774" t="s">
        <v>141</v>
      </c>
      <c r="O774" t="s">
        <v>239</v>
      </c>
      <c r="P774" t="s">
        <v>272</v>
      </c>
      <c r="Q774" t="s">
        <v>230</v>
      </c>
      <c r="R774" t="s">
        <v>123</v>
      </c>
      <c r="S774" t="s">
        <v>113</v>
      </c>
      <c r="T774" t="s">
        <v>6667</v>
      </c>
      <c r="U774" t="s">
        <v>113</v>
      </c>
      <c r="V774" t="s">
        <v>6668</v>
      </c>
      <c r="Z774" t="s">
        <v>6669</v>
      </c>
      <c r="AA774" t="s">
        <v>6668</v>
      </c>
      <c r="AB774" t="s">
        <v>5249</v>
      </c>
      <c r="AC774" t="s">
        <v>113</v>
      </c>
      <c r="AD774">
        <v>0</v>
      </c>
      <c r="AE774" t="s">
        <v>6670</v>
      </c>
      <c r="AF774" t="s">
        <v>113</v>
      </c>
      <c r="AG774" t="s">
        <v>113</v>
      </c>
      <c r="AH774" t="s">
        <v>194</v>
      </c>
      <c r="AI774" t="s">
        <v>132</v>
      </c>
      <c r="AJ774" t="s">
        <v>131</v>
      </c>
      <c r="AK774" t="s">
        <v>6671</v>
      </c>
      <c r="AL774" t="s">
        <v>6672</v>
      </c>
      <c r="AM774" t="s">
        <v>5334</v>
      </c>
      <c r="AN774" t="s">
        <v>154</v>
      </c>
      <c r="AO774" t="s">
        <v>5335</v>
      </c>
      <c r="AP774">
        <v>6133161070</v>
      </c>
      <c r="AQ774" t="s">
        <v>5336</v>
      </c>
      <c r="AR774" t="s">
        <v>113</v>
      </c>
      <c r="AS774" t="s">
        <v>113</v>
      </c>
      <c r="AT774" t="s">
        <v>113</v>
      </c>
      <c r="AU774" t="s">
        <v>113</v>
      </c>
      <c r="AW774" t="s">
        <v>113</v>
      </c>
      <c r="AX774" s="82">
        <f>IFERROR(FIND("Óbitos/feridos",consulta_completa__11[[#This Row],[13 - Ocorrências/Ambientes Atingidos]]),0)</f>
        <v>0</v>
      </c>
      <c r="AY774" s="83" t="str">
        <f t="shared" si="375"/>
        <v/>
      </c>
      <c r="AZ774" s="82">
        <f>IFERROR(FIND("População afetada/evacuada",consulta_completa__11[[#This Row],[13 - Ocorrências/Ambientes Atingidos]]),0)</f>
        <v>0</v>
      </c>
      <c r="BA774" s="82" t="str">
        <f t="shared" si="376"/>
        <v/>
      </c>
      <c r="BB774" s="82">
        <f>IFERROR(FIND("Suspensão de abastecimento de água",consulta_completa__11[[#This Row],[13 - Ocorrências/Ambientes Atingidos]]),0)</f>
        <v>0</v>
      </c>
      <c r="BC774" s="83" t="str">
        <f t="shared" si="404"/>
        <v/>
      </c>
      <c r="BD774" s="82">
        <f>IFERROR(FIND("Rio/córrego",consulta_completa__11[[#This Row],[13 - Ocorrências/Ambientes Atingidos]]),0)</f>
        <v>0</v>
      </c>
      <c r="BE774" s="83" t="str">
        <f t="shared" si="377"/>
        <v/>
      </c>
      <c r="BF774" s="82">
        <f>IFERROR(FIND("Lago",consulta_completa__11[[#This Row],[13 - Ocorrências/Ambientes Atingidos]]),0)</f>
        <v>0</v>
      </c>
      <c r="BG774" s="83" t="str">
        <f t="shared" si="378"/>
        <v/>
      </c>
      <c r="BH774" s="82">
        <f>IFERROR(FIND("Mar",consulta_completa__11[[#This Row],[13 - Ocorrências/Ambientes Atingidos]]),0)</f>
        <v>0</v>
      </c>
      <c r="BI774" s="83" t="str">
        <f t="shared" si="379"/>
        <v/>
      </c>
      <c r="BJ774" s="82">
        <f>IFERROR(FIND("Praia",consulta_completa__11[[#This Row],[13 - Ocorrências/Ambientes Atingidos]]),0)</f>
        <v>0</v>
      </c>
      <c r="BK774" s="83" t="str">
        <f t="shared" si="380"/>
        <v/>
      </c>
      <c r="BL774" s="82">
        <f>IFERROR(FIND("Solo",consulta_completa__11[[#This Row],[13 - Ocorrências/Ambientes Atingidos]]),0)</f>
        <v>1</v>
      </c>
      <c r="BM774" s="83" t="str">
        <f t="shared" si="381"/>
        <v>X</v>
      </c>
      <c r="BN774" s="82">
        <f>IFERROR(FIND("Águas subterrâneas",consulta_completa__11[[#This Row],[13 - Ocorrências/Ambientes Atingidos]]),0)</f>
        <v>0</v>
      </c>
      <c r="BO774" s="83" t="str">
        <f t="shared" si="382"/>
        <v/>
      </c>
      <c r="BP774" s="82">
        <f>IFERROR(FIND("Atmosfera",consulta_completa__11[[#This Row],[13 - Ocorrências/Ambientes Atingidos]]),0)</f>
        <v>0</v>
      </c>
      <c r="BQ774" s="83" t="str">
        <f t="shared" si="383"/>
        <v/>
      </c>
      <c r="BR774" s="82">
        <f>IFERROR(FIND("Flora",consulta_completa__11[[#This Row],[13 - Ocorrências/Ambientes Atingidos]]),0)</f>
        <v>0</v>
      </c>
      <c r="BS774" s="83" t="str">
        <f t="shared" si="384"/>
        <v/>
      </c>
      <c r="BT774" s="82">
        <f>IFERROR(FIND("Fauna",consulta_completa__11[[#This Row],[13 - Ocorrências/Ambientes Atingidos]]),0)</f>
        <v>0</v>
      </c>
      <c r="BU774" s="83" t="str">
        <f t="shared" si="385"/>
        <v/>
      </c>
      <c r="BV774" s="82">
        <f>IFERROR(FIND("UC federal",consulta_completa__11[[#This Row],[13 - Ocorrências/Ambientes Atingidos]]),0)</f>
        <v>0</v>
      </c>
      <c r="BW774" s="83" t="str">
        <f t="shared" si="386"/>
        <v/>
      </c>
      <c r="BX774" s="82">
        <f>IFERROR(FIND("UC estadual/municipal",consulta_completa__11[[#This Row],[13 - Ocorrências/Ambientes Atingidos]]),0)</f>
        <v>0</v>
      </c>
      <c r="BY774" s="83" t="str">
        <f t="shared" si="387"/>
        <v/>
      </c>
      <c r="BZ774" s="82">
        <f>IFERROR(FIND("Outro(s)",consulta_completa__11[[#This Row],[13 - Ocorrências/Ambientes Atingidos]]),0)</f>
        <v>0</v>
      </c>
      <c r="CA774" s="83" t="str">
        <f t="shared" si="388"/>
        <v/>
      </c>
      <c r="CB774" s="82">
        <f>IFERROR(FIND("Sem dano",consulta_completa__11[[#This Row],[13 - Ocorrências/Ambientes Atingidos]]),0)</f>
        <v>0</v>
      </c>
      <c r="CC774" s="83" t="str">
        <f t="shared" si="389"/>
        <v/>
      </c>
      <c r="CD774" s="82" t="str">
        <f>IF(consulta_completa__11[[#This Row],[13 - Ocorrências/Ambientes Atingidos]]="","X","")</f>
        <v/>
      </c>
      <c r="CE774" s="84">
        <f>IFERROR(FIND("IBAMA",consulta_completa__11[[#This Row],[14 - Inst. Atuando no Local]]),0)</f>
        <v>0</v>
      </c>
      <c r="CF774" s="84" t="str">
        <f t="shared" si="390"/>
        <v/>
      </c>
      <c r="CG774" s="84">
        <f>IFERROR(FIND("OEMA",consulta_completa__11[[#This Row],[14 - Inst. Atuando no Local]]),0)</f>
        <v>0</v>
      </c>
      <c r="CH774" s="84" t="str">
        <f t="shared" si="391"/>
        <v/>
      </c>
      <c r="CI774" s="84">
        <f>IFERROR(FIND("DEFESA CIVIL",consulta_completa__11[[#This Row],[14 - Inst. Atuando no Local]]),0)</f>
        <v>0</v>
      </c>
      <c r="CJ774" s="84" t="str">
        <f t="shared" si="392"/>
        <v/>
      </c>
      <c r="CK774" s="84">
        <f>IFERROR(FIND("CORPO DE BOMBEIROS",consulta_completa__11[[#This Row],[14 - Inst. Atuando no Local]]),0)</f>
        <v>0</v>
      </c>
      <c r="CL774" s="84" t="str">
        <f t="shared" si="393"/>
        <v/>
      </c>
      <c r="CM774" s="84">
        <f>IFERROR(FIND("POLÍCIA RODOVIÁRIA",consulta_completa__11[[#This Row],[14 - Inst. Atuando no Local]]),0)</f>
        <v>0</v>
      </c>
      <c r="CN774" s="84" t="str">
        <f t="shared" si="394"/>
        <v/>
      </c>
      <c r="CO774" s="84">
        <f>IFERROR(FIND("POLÍCIA MILITAR",consulta_completa__11[[#This Row],[14 - Inst. Atuando no Local]]),0)</f>
        <v>0</v>
      </c>
      <c r="CP774" s="84" t="str">
        <f t="shared" si="395"/>
        <v/>
      </c>
      <c r="CQ774" s="84">
        <f>IFERROR(FIND("POLÍCIA CIVIL",consulta_completa__11[[#This Row],[14 - Inst. Atuando no Local]]),0)</f>
        <v>0</v>
      </c>
      <c r="CR774" s="84" t="str">
        <f t="shared" si="396"/>
        <v/>
      </c>
      <c r="CS774" s="84">
        <f>IFERROR(FIND("MARINHA DO BRASIL",consulta_completa__11[[#This Row],[14 - Inst. Atuando no Local]]),0)</f>
        <v>0</v>
      </c>
      <c r="CT774" s="84" t="str">
        <f t="shared" si="397"/>
        <v/>
      </c>
      <c r="CU774" s="84">
        <f>IFERROR(FIND("EMPRESA ESPECIALIZADA EM ATENDIMENTO",consulta_completa__11[[#This Row],[14 - Inst. Atuando no Local]]),0)</f>
        <v>0</v>
      </c>
      <c r="CV774" s="84" t="str">
        <f t="shared" si="398"/>
        <v/>
      </c>
      <c r="CW774" s="84">
        <f>IFERROR(FIND("IBAMA",consulta_completa__11[[#This Row],[14 - Inst. Atuando no Local]]),0)</f>
        <v>0</v>
      </c>
      <c r="CX774" s="84" t="str">
        <f t="shared" si="399"/>
        <v/>
      </c>
      <c r="CY774" s="84" t="str">
        <f>IF(consulta_completa__11[[#This Row],[14 - Inst. Atuando no Local]]="","X","")</f>
        <v/>
      </c>
      <c r="CZ774" s="84">
        <f>IFERROR(FIND("OUTRA (S)",consulta_completa__11[[#This Row],[14 - Inst. Atuando no Local]]),0)</f>
        <v>0</v>
      </c>
      <c r="DA774" s="84" t="str">
        <f t="shared" si="400"/>
        <v/>
      </c>
      <c r="DB774" s="35" t="str">
        <f t="shared" si="401"/>
        <v>Sim</v>
      </c>
      <c r="DC774" s="35" t="str">
        <f t="shared" si="402"/>
        <v>Não</v>
      </c>
      <c r="DD774" s="35" t="str">
        <f t="shared" si="403"/>
        <v>Sim</v>
      </c>
      <c r="DE774" s="87" t="str">
        <f t="shared" si="374"/>
        <v/>
      </c>
    </row>
    <row r="775" spans="1:109">
      <c r="A775" s="14">
        <v>2025102950443</v>
      </c>
      <c r="B775" s="1">
        <v>45956</v>
      </c>
      <c r="C775" t="s">
        <v>160</v>
      </c>
      <c r="D775" t="s">
        <v>161</v>
      </c>
      <c r="E775" t="s">
        <v>162</v>
      </c>
      <c r="F775" t="s">
        <v>163</v>
      </c>
      <c r="G775" t="s">
        <v>113</v>
      </c>
      <c r="H775" t="s">
        <v>114</v>
      </c>
      <c r="I775" t="s">
        <v>114</v>
      </c>
      <c r="J775" t="s">
        <v>113</v>
      </c>
      <c r="K775" t="s">
        <v>114</v>
      </c>
      <c r="L775" t="s">
        <v>114</v>
      </c>
      <c r="M775" t="s">
        <v>140</v>
      </c>
      <c r="N775" t="s">
        <v>141</v>
      </c>
      <c r="O775" t="s">
        <v>239</v>
      </c>
      <c r="P775" t="s">
        <v>272</v>
      </c>
      <c r="Q775" t="s">
        <v>122</v>
      </c>
      <c r="R775" t="s">
        <v>123</v>
      </c>
      <c r="S775" t="s">
        <v>113</v>
      </c>
      <c r="T775" t="s">
        <v>6673</v>
      </c>
      <c r="U775" t="s">
        <v>113</v>
      </c>
      <c r="V775" t="s">
        <v>6674</v>
      </c>
      <c r="Z775" t="s">
        <v>6675</v>
      </c>
      <c r="AA775" t="s">
        <v>6674</v>
      </c>
      <c r="AB775" t="s">
        <v>358</v>
      </c>
      <c r="AC775" t="s">
        <v>113</v>
      </c>
      <c r="AD775">
        <v>0</v>
      </c>
      <c r="AE775" t="s">
        <v>6556</v>
      </c>
      <c r="AF775" t="s">
        <v>113</v>
      </c>
      <c r="AG775" t="s">
        <v>113</v>
      </c>
      <c r="AH775" t="s">
        <v>194</v>
      </c>
      <c r="AI775" t="s">
        <v>132</v>
      </c>
      <c r="AJ775" t="s">
        <v>131</v>
      </c>
      <c r="AK775" t="s">
        <v>6556</v>
      </c>
      <c r="AL775" t="s">
        <v>113</v>
      </c>
      <c r="AM775" t="s">
        <v>5334</v>
      </c>
      <c r="AN775" t="s">
        <v>265</v>
      </c>
      <c r="AO775" t="s">
        <v>5335</v>
      </c>
      <c r="AP775">
        <v>6033161070</v>
      </c>
      <c r="AQ775" t="s">
        <v>5336</v>
      </c>
      <c r="AR775" t="s">
        <v>113</v>
      </c>
      <c r="AS775" t="s">
        <v>113</v>
      </c>
      <c r="AT775" t="s">
        <v>113</v>
      </c>
      <c r="AU775" t="s">
        <v>113</v>
      </c>
      <c r="AW775" t="s">
        <v>113</v>
      </c>
      <c r="AX775" s="82">
        <f>IFERROR(FIND("Óbitos/feridos",consulta_completa__11[[#This Row],[13 - Ocorrências/Ambientes Atingidos]]),0)</f>
        <v>0</v>
      </c>
      <c r="AY775" s="83" t="str">
        <f t="shared" si="375"/>
        <v/>
      </c>
      <c r="AZ775" s="82">
        <f>IFERROR(FIND("População afetada/evacuada",consulta_completa__11[[#This Row],[13 - Ocorrências/Ambientes Atingidos]]),0)</f>
        <v>0</v>
      </c>
      <c r="BA775" s="82" t="str">
        <f t="shared" si="376"/>
        <v/>
      </c>
      <c r="BB775" s="82">
        <f>IFERROR(FIND("Suspensão de abastecimento de água",consulta_completa__11[[#This Row],[13 - Ocorrências/Ambientes Atingidos]]),0)</f>
        <v>0</v>
      </c>
      <c r="BC775" s="83" t="str">
        <f t="shared" si="404"/>
        <v/>
      </c>
      <c r="BD775" s="82">
        <f>IFERROR(FIND("Rio/córrego",consulta_completa__11[[#This Row],[13 - Ocorrências/Ambientes Atingidos]]),0)</f>
        <v>0</v>
      </c>
      <c r="BE775" s="83" t="str">
        <f t="shared" si="377"/>
        <v/>
      </c>
      <c r="BF775" s="82">
        <f>IFERROR(FIND("Lago",consulta_completa__11[[#This Row],[13 - Ocorrências/Ambientes Atingidos]]),0)</f>
        <v>0</v>
      </c>
      <c r="BG775" s="83" t="str">
        <f t="shared" si="378"/>
        <v/>
      </c>
      <c r="BH775" s="82">
        <f>IFERROR(FIND("Mar",consulta_completa__11[[#This Row],[13 - Ocorrências/Ambientes Atingidos]]),0)</f>
        <v>0</v>
      </c>
      <c r="BI775" s="83" t="str">
        <f t="shared" si="379"/>
        <v/>
      </c>
      <c r="BJ775" s="82">
        <f>IFERROR(FIND("Praia",consulta_completa__11[[#This Row],[13 - Ocorrências/Ambientes Atingidos]]),0)</f>
        <v>0</v>
      </c>
      <c r="BK775" s="83" t="str">
        <f t="shared" si="380"/>
        <v/>
      </c>
      <c r="BL775" s="82">
        <f>IFERROR(FIND("Solo",consulta_completa__11[[#This Row],[13 - Ocorrências/Ambientes Atingidos]]),0)</f>
        <v>1</v>
      </c>
      <c r="BM775" s="83" t="str">
        <f t="shared" si="381"/>
        <v>X</v>
      </c>
      <c r="BN775" s="82">
        <f>IFERROR(FIND("Águas subterrâneas",consulta_completa__11[[#This Row],[13 - Ocorrências/Ambientes Atingidos]]),0)</f>
        <v>0</v>
      </c>
      <c r="BO775" s="83" t="str">
        <f t="shared" si="382"/>
        <v/>
      </c>
      <c r="BP775" s="82">
        <f>IFERROR(FIND("Atmosfera",consulta_completa__11[[#This Row],[13 - Ocorrências/Ambientes Atingidos]]),0)</f>
        <v>0</v>
      </c>
      <c r="BQ775" s="83" t="str">
        <f t="shared" si="383"/>
        <v/>
      </c>
      <c r="BR775" s="82">
        <f>IFERROR(FIND("Flora",consulta_completa__11[[#This Row],[13 - Ocorrências/Ambientes Atingidos]]),0)</f>
        <v>0</v>
      </c>
      <c r="BS775" s="83" t="str">
        <f t="shared" si="384"/>
        <v/>
      </c>
      <c r="BT775" s="82">
        <f>IFERROR(FIND("Fauna",consulta_completa__11[[#This Row],[13 - Ocorrências/Ambientes Atingidos]]),0)</f>
        <v>0</v>
      </c>
      <c r="BU775" s="83" t="str">
        <f t="shared" si="385"/>
        <v/>
      </c>
      <c r="BV775" s="82">
        <f>IFERROR(FIND("UC federal",consulta_completa__11[[#This Row],[13 - Ocorrências/Ambientes Atingidos]]),0)</f>
        <v>0</v>
      </c>
      <c r="BW775" s="83" t="str">
        <f t="shared" si="386"/>
        <v/>
      </c>
      <c r="BX775" s="82">
        <f>IFERROR(FIND("UC estadual/municipal",consulta_completa__11[[#This Row],[13 - Ocorrências/Ambientes Atingidos]]),0)</f>
        <v>0</v>
      </c>
      <c r="BY775" s="83" t="str">
        <f t="shared" si="387"/>
        <v/>
      </c>
      <c r="BZ775" s="82">
        <f>IFERROR(FIND("Outro(s)",consulta_completa__11[[#This Row],[13 - Ocorrências/Ambientes Atingidos]]),0)</f>
        <v>0</v>
      </c>
      <c r="CA775" s="83" t="str">
        <f t="shared" si="388"/>
        <v/>
      </c>
      <c r="CB775" s="82">
        <f>IFERROR(FIND("Sem dano",consulta_completa__11[[#This Row],[13 - Ocorrências/Ambientes Atingidos]]),0)</f>
        <v>0</v>
      </c>
      <c r="CC775" s="83" t="str">
        <f t="shared" si="389"/>
        <v/>
      </c>
      <c r="CD775" s="82" t="str">
        <f>IF(consulta_completa__11[[#This Row],[13 - Ocorrências/Ambientes Atingidos]]="","X","")</f>
        <v/>
      </c>
      <c r="CE775" s="84">
        <f>IFERROR(FIND("IBAMA",consulta_completa__11[[#This Row],[14 - Inst. Atuando no Local]]),0)</f>
        <v>0</v>
      </c>
      <c r="CF775" s="84" t="str">
        <f t="shared" si="390"/>
        <v/>
      </c>
      <c r="CG775" s="84">
        <f>IFERROR(FIND("OEMA",consulta_completa__11[[#This Row],[14 - Inst. Atuando no Local]]),0)</f>
        <v>0</v>
      </c>
      <c r="CH775" s="84" t="str">
        <f t="shared" si="391"/>
        <v/>
      </c>
      <c r="CI775" s="84">
        <f>IFERROR(FIND("DEFESA CIVIL",consulta_completa__11[[#This Row],[14 - Inst. Atuando no Local]]),0)</f>
        <v>0</v>
      </c>
      <c r="CJ775" s="84" t="str">
        <f t="shared" si="392"/>
        <v/>
      </c>
      <c r="CK775" s="84">
        <f>IFERROR(FIND("CORPO DE BOMBEIROS",consulta_completa__11[[#This Row],[14 - Inst. Atuando no Local]]),0)</f>
        <v>0</v>
      </c>
      <c r="CL775" s="84" t="str">
        <f t="shared" si="393"/>
        <v/>
      </c>
      <c r="CM775" s="84">
        <f>IFERROR(FIND("POLÍCIA RODOVIÁRIA",consulta_completa__11[[#This Row],[14 - Inst. Atuando no Local]]),0)</f>
        <v>0</v>
      </c>
      <c r="CN775" s="84" t="str">
        <f t="shared" si="394"/>
        <v/>
      </c>
      <c r="CO775" s="84">
        <f>IFERROR(FIND("POLÍCIA MILITAR",consulta_completa__11[[#This Row],[14 - Inst. Atuando no Local]]),0)</f>
        <v>0</v>
      </c>
      <c r="CP775" s="84" t="str">
        <f t="shared" si="395"/>
        <v/>
      </c>
      <c r="CQ775" s="84">
        <f>IFERROR(FIND("POLÍCIA CIVIL",consulta_completa__11[[#This Row],[14 - Inst. Atuando no Local]]),0)</f>
        <v>0</v>
      </c>
      <c r="CR775" s="84" t="str">
        <f t="shared" si="396"/>
        <v/>
      </c>
      <c r="CS775" s="84">
        <f>IFERROR(FIND("MARINHA DO BRASIL",consulta_completa__11[[#This Row],[14 - Inst. Atuando no Local]]),0)</f>
        <v>0</v>
      </c>
      <c r="CT775" s="84" t="str">
        <f t="shared" si="397"/>
        <v/>
      </c>
      <c r="CU775" s="84">
        <f>IFERROR(FIND("EMPRESA ESPECIALIZADA EM ATENDIMENTO",consulta_completa__11[[#This Row],[14 - Inst. Atuando no Local]]),0)</f>
        <v>0</v>
      </c>
      <c r="CV775" s="84" t="str">
        <f t="shared" si="398"/>
        <v/>
      </c>
      <c r="CW775" s="84">
        <f>IFERROR(FIND("IBAMA",consulta_completa__11[[#This Row],[14 - Inst. Atuando no Local]]),0)</f>
        <v>0</v>
      </c>
      <c r="CX775" s="84" t="str">
        <f t="shared" si="399"/>
        <v/>
      </c>
      <c r="CY775" s="84" t="str">
        <f>IF(consulta_completa__11[[#This Row],[14 - Inst. Atuando no Local]]="","X","")</f>
        <v/>
      </c>
      <c r="CZ775" s="84">
        <f>IFERROR(FIND("OUTRA (S)",consulta_completa__11[[#This Row],[14 - Inst. Atuando no Local]]),0)</f>
        <v>0</v>
      </c>
      <c r="DA775" s="84" t="str">
        <f t="shared" si="400"/>
        <v/>
      </c>
      <c r="DB775" s="35" t="str">
        <f t="shared" si="401"/>
        <v>Sim</v>
      </c>
      <c r="DC775" s="35" t="str">
        <f t="shared" si="402"/>
        <v>Não</v>
      </c>
      <c r="DD775" s="35" t="str">
        <f t="shared" si="403"/>
        <v>Sim</v>
      </c>
      <c r="DE775" s="87" t="str">
        <f t="shared" si="374"/>
        <v/>
      </c>
    </row>
    <row r="776" spans="1:109">
      <c r="A776" s="14">
        <v>2025112450404</v>
      </c>
      <c r="B776" s="1">
        <v>45956</v>
      </c>
      <c r="C776" t="s">
        <v>109</v>
      </c>
      <c r="D776" t="s">
        <v>161</v>
      </c>
      <c r="E776" t="s">
        <v>452</v>
      </c>
      <c r="F776" t="s">
        <v>112</v>
      </c>
      <c r="G776" t="s">
        <v>113</v>
      </c>
      <c r="H776" t="s">
        <v>114</v>
      </c>
      <c r="I776" t="s">
        <v>114</v>
      </c>
      <c r="J776" t="s">
        <v>113</v>
      </c>
      <c r="K776" t="s">
        <v>114</v>
      </c>
      <c r="L776" t="s">
        <v>114</v>
      </c>
      <c r="M776" t="s">
        <v>118</v>
      </c>
      <c r="N776" t="s">
        <v>141</v>
      </c>
      <c r="O776" t="s">
        <v>239</v>
      </c>
      <c r="P776" t="s">
        <v>272</v>
      </c>
      <c r="Q776" t="s">
        <v>143</v>
      </c>
      <c r="R776" t="s">
        <v>123</v>
      </c>
      <c r="S776" t="s">
        <v>124</v>
      </c>
      <c r="T776" t="s">
        <v>113</v>
      </c>
      <c r="U776" t="s">
        <v>113</v>
      </c>
      <c r="V776" t="s">
        <v>6676</v>
      </c>
      <c r="X776" t="b">
        <v>1</v>
      </c>
      <c r="Z776" t="s">
        <v>6677</v>
      </c>
      <c r="AA776" t="s">
        <v>113</v>
      </c>
      <c r="AB776" t="s">
        <v>1320</v>
      </c>
      <c r="AC776" t="s">
        <v>262</v>
      </c>
      <c r="AD776">
        <v>1</v>
      </c>
      <c r="AE776" t="s">
        <v>113</v>
      </c>
      <c r="AF776" t="s">
        <v>2971</v>
      </c>
      <c r="AG776" t="s">
        <v>1322</v>
      </c>
      <c r="AH776" t="s">
        <v>131</v>
      </c>
      <c r="AI776" t="s">
        <v>131</v>
      </c>
      <c r="AJ776" t="s">
        <v>131</v>
      </c>
      <c r="AK776" t="s">
        <v>6678</v>
      </c>
      <c r="AL776" t="s">
        <v>6679</v>
      </c>
      <c r="AM776" t="s">
        <v>153</v>
      </c>
      <c r="AN776" t="s">
        <v>154</v>
      </c>
      <c r="AO776" t="s">
        <v>113</v>
      </c>
      <c r="AP776">
        <v>6133161070</v>
      </c>
      <c r="AQ776" t="s">
        <v>156</v>
      </c>
      <c r="AR776" t="s">
        <v>113</v>
      </c>
      <c r="AS776" t="s">
        <v>6680</v>
      </c>
      <c r="AT776" t="s">
        <v>113</v>
      </c>
      <c r="AU776" t="s">
        <v>6681</v>
      </c>
      <c r="AV776">
        <v>10000000</v>
      </c>
      <c r="AW776" t="s">
        <v>159</v>
      </c>
      <c r="AX776" s="82">
        <f>IFERROR(FIND("Óbitos/feridos",consulta_completa__11[[#This Row],[13 - Ocorrências/Ambientes Atingidos]]),0)</f>
        <v>0</v>
      </c>
      <c r="AY776" s="83" t="str">
        <f t="shared" si="375"/>
        <v/>
      </c>
      <c r="AZ776" s="82">
        <f>IFERROR(FIND("População afetada/evacuada",consulta_completa__11[[#This Row],[13 - Ocorrências/Ambientes Atingidos]]),0)</f>
        <v>0</v>
      </c>
      <c r="BA776" s="82" t="str">
        <f t="shared" si="376"/>
        <v/>
      </c>
      <c r="BB776" s="82">
        <f>IFERROR(FIND("Suspensão de abastecimento de água",consulta_completa__11[[#This Row],[13 - Ocorrências/Ambientes Atingidos]]),0)</f>
        <v>0</v>
      </c>
      <c r="BC776" s="83" t="str">
        <f t="shared" si="404"/>
        <v/>
      </c>
      <c r="BD776" s="82">
        <f>IFERROR(FIND("Rio/córrego",consulta_completa__11[[#This Row],[13 - Ocorrências/Ambientes Atingidos]]),0)</f>
        <v>0</v>
      </c>
      <c r="BE776" s="83" t="str">
        <f t="shared" si="377"/>
        <v/>
      </c>
      <c r="BF776" s="82">
        <f>IFERROR(FIND("Lago",consulta_completa__11[[#This Row],[13 - Ocorrências/Ambientes Atingidos]]),0)</f>
        <v>0</v>
      </c>
      <c r="BG776" s="83" t="str">
        <f t="shared" si="378"/>
        <v/>
      </c>
      <c r="BH776" s="82">
        <f>IFERROR(FIND("Mar",consulta_completa__11[[#This Row],[13 - Ocorrências/Ambientes Atingidos]]),0)</f>
        <v>1</v>
      </c>
      <c r="BI776" s="83" t="str">
        <f t="shared" si="379"/>
        <v>X</v>
      </c>
      <c r="BJ776" s="82">
        <f>IFERROR(FIND("Praia",consulta_completa__11[[#This Row],[13 - Ocorrências/Ambientes Atingidos]]),0)</f>
        <v>0</v>
      </c>
      <c r="BK776" s="83" t="str">
        <f t="shared" si="380"/>
        <v/>
      </c>
      <c r="BL776" s="82">
        <f>IFERROR(FIND("Solo",consulta_completa__11[[#This Row],[13 - Ocorrências/Ambientes Atingidos]]),0)</f>
        <v>0</v>
      </c>
      <c r="BM776" s="83" t="str">
        <f t="shared" si="381"/>
        <v/>
      </c>
      <c r="BN776" s="82">
        <f>IFERROR(FIND("Águas subterrâneas",consulta_completa__11[[#This Row],[13 - Ocorrências/Ambientes Atingidos]]),0)</f>
        <v>0</v>
      </c>
      <c r="BO776" s="83" t="str">
        <f t="shared" si="382"/>
        <v/>
      </c>
      <c r="BP776" s="82">
        <f>IFERROR(FIND("Atmosfera",consulta_completa__11[[#This Row],[13 - Ocorrências/Ambientes Atingidos]]),0)</f>
        <v>0</v>
      </c>
      <c r="BQ776" s="83" t="str">
        <f t="shared" si="383"/>
        <v/>
      </c>
      <c r="BR776" s="82">
        <f>IFERROR(FIND("Flora",consulta_completa__11[[#This Row],[13 - Ocorrências/Ambientes Atingidos]]),0)</f>
        <v>0</v>
      </c>
      <c r="BS776" s="83" t="str">
        <f t="shared" si="384"/>
        <v/>
      </c>
      <c r="BT776" s="82">
        <f>IFERROR(FIND("Fauna",consulta_completa__11[[#This Row],[13 - Ocorrências/Ambientes Atingidos]]),0)</f>
        <v>0</v>
      </c>
      <c r="BU776" s="83" t="str">
        <f t="shared" si="385"/>
        <v/>
      </c>
      <c r="BV776" s="82">
        <f>IFERROR(FIND("UC federal",consulta_completa__11[[#This Row],[13 - Ocorrências/Ambientes Atingidos]]),0)</f>
        <v>0</v>
      </c>
      <c r="BW776" s="83" t="str">
        <f t="shared" si="386"/>
        <v/>
      </c>
      <c r="BX776" s="82">
        <f>IFERROR(FIND("UC estadual/municipal",consulta_completa__11[[#This Row],[13 - Ocorrências/Ambientes Atingidos]]),0)</f>
        <v>0</v>
      </c>
      <c r="BY776" s="83" t="str">
        <f t="shared" si="387"/>
        <v/>
      </c>
      <c r="BZ776" s="82">
        <f>IFERROR(FIND("Outro(s)",consulta_completa__11[[#This Row],[13 - Ocorrências/Ambientes Atingidos]]),0)</f>
        <v>0</v>
      </c>
      <c r="CA776" s="83" t="str">
        <f t="shared" si="388"/>
        <v/>
      </c>
      <c r="CB776" s="82">
        <f>IFERROR(FIND("Sem dano",consulta_completa__11[[#This Row],[13 - Ocorrências/Ambientes Atingidos]]),0)</f>
        <v>0</v>
      </c>
      <c r="CC776" s="83" t="str">
        <f t="shared" si="389"/>
        <v/>
      </c>
      <c r="CD776" s="82" t="str">
        <f>IF(consulta_completa__11[[#This Row],[13 - Ocorrências/Ambientes Atingidos]]="","X","")</f>
        <v/>
      </c>
      <c r="CE776" s="84">
        <f>IFERROR(FIND("IBAMA",consulta_completa__11[[#This Row],[14 - Inst. Atuando no Local]]),0)</f>
        <v>0</v>
      </c>
      <c r="CF776" s="84" t="str">
        <f t="shared" si="390"/>
        <v/>
      </c>
      <c r="CG776" s="84">
        <f>IFERROR(FIND("OEMA",consulta_completa__11[[#This Row],[14 - Inst. Atuando no Local]]),0)</f>
        <v>0</v>
      </c>
      <c r="CH776" s="84" t="str">
        <f t="shared" si="391"/>
        <v/>
      </c>
      <c r="CI776" s="84">
        <f>IFERROR(FIND("DEFESA CIVIL",consulta_completa__11[[#This Row],[14 - Inst. Atuando no Local]]),0)</f>
        <v>0</v>
      </c>
      <c r="CJ776" s="84" t="str">
        <f t="shared" si="392"/>
        <v/>
      </c>
      <c r="CK776" s="84">
        <f>IFERROR(FIND("CORPO DE BOMBEIROS",consulta_completa__11[[#This Row],[14 - Inst. Atuando no Local]]),0)</f>
        <v>0</v>
      </c>
      <c r="CL776" s="84" t="str">
        <f t="shared" si="393"/>
        <v/>
      </c>
      <c r="CM776" s="84">
        <f>IFERROR(FIND("POLÍCIA RODOVIÁRIA",consulta_completa__11[[#This Row],[14 - Inst. Atuando no Local]]),0)</f>
        <v>0</v>
      </c>
      <c r="CN776" s="84" t="str">
        <f t="shared" si="394"/>
        <v/>
      </c>
      <c r="CO776" s="84">
        <f>IFERROR(FIND("POLÍCIA MILITAR",consulta_completa__11[[#This Row],[14 - Inst. Atuando no Local]]),0)</f>
        <v>0</v>
      </c>
      <c r="CP776" s="84" t="str">
        <f t="shared" si="395"/>
        <v/>
      </c>
      <c r="CQ776" s="84">
        <f>IFERROR(FIND("POLÍCIA CIVIL",consulta_completa__11[[#This Row],[14 - Inst. Atuando no Local]]),0)</f>
        <v>0</v>
      </c>
      <c r="CR776" s="84" t="str">
        <f t="shared" si="396"/>
        <v/>
      </c>
      <c r="CS776" s="84">
        <f>IFERROR(FIND("MARINHA DO BRASIL",consulta_completa__11[[#This Row],[14 - Inst. Atuando no Local]]),0)</f>
        <v>0</v>
      </c>
      <c r="CT776" s="84" t="str">
        <f t="shared" si="397"/>
        <v/>
      </c>
      <c r="CU776" s="84">
        <f>IFERROR(FIND("EMPRESA ESPECIALIZADA EM ATENDIMENTO",consulta_completa__11[[#This Row],[14 - Inst. Atuando no Local]]),0)</f>
        <v>0</v>
      </c>
      <c r="CV776" s="84" t="str">
        <f t="shared" si="398"/>
        <v/>
      </c>
      <c r="CW776" s="84">
        <f>IFERROR(FIND("IBAMA",consulta_completa__11[[#This Row],[14 - Inst. Atuando no Local]]),0)</f>
        <v>0</v>
      </c>
      <c r="CX776" s="84" t="str">
        <f t="shared" si="399"/>
        <v/>
      </c>
      <c r="CY776" s="84" t="str">
        <f>IF(consulta_completa__11[[#This Row],[14 - Inst. Atuando no Local]]="","X","")</f>
        <v/>
      </c>
      <c r="CZ776" s="84">
        <f>IFERROR(FIND("OUTRA (S)",consulta_completa__11[[#This Row],[14 - Inst. Atuando no Local]]),0)</f>
        <v>0</v>
      </c>
      <c r="DA776" s="84" t="str">
        <f t="shared" si="400"/>
        <v/>
      </c>
      <c r="DB776" s="35" t="str">
        <f t="shared" si="401"/>
        <v>Sim</v>
      </c>
      <c r="DC776" s="35" t="str">
        <f t="shared" si="402"/>
        <v>Não</v>
      </c>
      <c r="DD776" s="35" t="str">
        <f t="shared" si="403"/>
        <v>Sim</v>
      </c>
      <c r="DE776" s="87" t="str">
        <f t="shared" si="374"/>
        <v/>
      </c>
    </row>
    <row r="777" spans="1:109">
      <c r="A777" s="14">
        <v>2025102936031</v>
      </c>
      <c r="B777" s="1">
        <v>45958</v>
      </c>
      <c r="C777" t="s">
        <v>820</v>
      </c>
      <c r="D777" t="s">
        <v>343</v>
      </c>
      <c r="E777" t="s">
        <v>111</v>
      </c>
      <c r="F777" t="s">
        <v>112</v>
      </c>
      <c r="G777" t="s">
        <v>113</v>
      </c>
      <c r="H777" t="s">
        <v>114</v>
      </c>
      <c r="I777" t="s">
        <v>114</v>
      </c>
      <c r="J777" t="s">
        <v>113</v>
      </c>
      <c r="K777" t="s">
        <v>114</v>
      </c>
      <c r="L777" t="s">
        <v>114</v>
      </c>
      <c r="M777" t="s">
        <v>118</v>
      </c>
      <c r="N777" t="s">
        <v>113</v>
      </c>
      <c r="O777" t="s">
        <v>239</v>
      </c>
      <c r="P777" t="s">
        <v>355</v>
      </c>
      <c r="Q777" t="s">
        <v>143</v>
      </c>
      <c r="R777" t="s">
        <v>123</v>
      </c>
      <c r="S777" t="s">
        <v>931</v>
      </c>
      <c r="T777" t="s">
        <v>6682</v>
      </c>
      <c r="U777" t="s">
        <v>6683</v>
      </c>
      <c r="V777" t="s">
        <v>6684</v>
      </c>
      <c r="Z777" t="s">
        <v>6685</v>
      </c>
      <c r="AA777" t="s">
        <v>6686</v>
      </c>
      <c r="AB777" t="s">
        <v>6687</v>
      </c>
      <c r="AC777" t="s">
        <v>2258</v>
      </c>
      <c r="AD777">
        <v>1</v>
      </c>
      <c r="AE777" t="s">
        <v>113</v>
      </c>
      <c r="AF777" t="s">
        <v>113</v>
      </c>
      <c r="AG777" t="s">
        <v>113</v>
      </c>
      <c r="AH777" t="s">
        <v>131</v>
      </c>
      <c r="AI777" t="s">
        <v>131</v>
      </c>
      <c r="AJ777" t="s">
        <v>131</v>
      </c>
      <c r="AK777" t="s">
        <v>6688</v>
      </c>
      <c r="AL777" t="s">
        <v>113</v>
      </c>
      <c r="AM777" t="s">
        <v>5334</v>
      </c>
      <c r="AN777" t="s">
        <v>113</v>
      </c>
      <c r="AO777" t="s">
        <v>5335</v>
      </c>
      <c r="AP777">
        <v>6133161070</v>
      </c>
      <c r="AQ777" t="s">
        <v>5336</v>
      </c>
      <c r="AR777" t="s">
        <v>113</v>
      </c>
      <c r="AS777" t="s">
        <v>113</v>
      </c>
      <c r="AT777" t="s">
        <v>6689</v>
      </c>
      <c r="AU777" t="s">
        <v>113</v>
      </c>
      <c r="AW777" t="s">
        <v>159</v>
      </c>
      <c r="AX777" s="82">
        <f>IFERROR(FIND("Óbitos/feridos",consulta_completa__11[[#This Row],[13 - Ocorrências/Ambientes Atingidos]]),0)</f>
        <v>0</v>
      </c>
      <c r="AY777" s="83" t="str">
        <f t="shared" si="375"/>
        <v/>
      </c>
      <c r="AZ777" s="82">
        <f>IFERROR(FIND("População afetada/evacuada",consulta_completa__11[[#This Row],[13 - Ocorrências/Ambientes Atingidos]]),0)</f>
        <v>0</v>
      </c>
      <c r="BA777" s="82" t="str">
        <f t="shared" si="376"/>
        <v/>
      </c>
      <c r="BB777" s="82">
        <f>IFERROR(FIND("Suspensão de abastecimento de água",consulta_completa__11[[#This Row],[13 - Ocorrências/Ambientes Atingidos]]),0)</f>
        <v>0</v>
      </c>
      <c r="BC777" s="83" t="str">
        <f t="shared" si="404"/>
        <v/>
      </c>
      <c r="BD777" s="82">
        <f>IFERROR(FIND("Rio/córrego",consulta_completa__11[[#This Row],[13 - Ocorrências/Ambientes Atingidos]]),0)</f>
        <v>0</v>
      </c>
      <c r="BE777" s="83" t="str">
        <f t="shared" si="377"/>
        <v/>
      </c>
      <c r="BF777" s="82">
        <f>IFERROR(FIND("Lago",consulta_completa__11[[#This Row],[13 - Ocorrências/Ambientes Atingidos]]),0)</f>
        <v>0</v>
      </c>
      <c r="BG777" s="83" t="str">
        <f t="shared" si="378"/>
        <v/>
      </c>
      <c r="BH777" s="82">
        <f>IFERROR(FIND("Mar",consulta_completa__11[[#This Row],[13 - Ocorrências/Ambientes Atingidos]]),0)</f>
        <v>1</v>
      </c>
      <c r="BI777" s="83" t="str">
        <f t="shared" si="379"/>
        <v>X</v>
      </c>
      <c r="BJ777" s="82">
        <f>IFERROR(FIND("Praia",consulta_completa__11[[#This Row],[13 - Ocorrências/Ambientes Atingidos]]),0)</f>
        <v>0</v>
      </c>
      <c r="BK777" s="83" t="str">
        <f t="shared" si="380"/>
        <v/>
      </c>
      <c r="BL777" s="82">
        <f>IFERROR(FIND("Solo",consulta_completa__11[[#This Row],[13 - Ocorrências/Ambientes Atingidos]]),0)</f>
        <v>0</v>
      </c>
      <c r="BM777" s="83" t="str">
        <f t="shared" si="381"/>
        <v/>
      </c>
      <c r="BN777" s="82">
        <f>IFERROR(FIND("Águas subterrâneas",consulta_completa__11[[#This Row],[13 - Ocorrências/Ambientes Atingidos]]),0)</f>
        <v>0</v>
      </c>
      <c r="BO777" s="83" t="str">
        <f t="shared" si="382"/>
        <v/>
      </c>
      <c r="BP777" s="82">
        <f>IFERROR(FIND("Atmosfera",consulta_completa__11[[#This Row],[13 - Ocorrências/Ambientes Atingidos]]),0)</f>
        <v>0</v>
      </c>
      <c r="BQ777" s="83" t="str">
        <f t="shared" si="383"/>
        <v/>
      </c>
      <c r="BR777" s="82">
        <f>IFERROR(FIND("Flora",consulta_completa__11[[#This Row],[13 - Ocorrências/Ambientes Atingidos]]),0)</f>
        <v>0</v>
      </c>
      <c r="BS777" s="83" t="str">
        <f t="shared" si="384"/>
        <v/>
      </c>
      <c r="BT777" s="82">
        <f>IFERROR(FIND("Fauna",consulta_completa__11[[#This Row],[13 - Ocorrências/Ambientes Atingidos]]),0)</f>
        <v>0</v>
      </c>
      <c r="BU777" s="83" t="str">
        <f t="shared" si="385"/>
        <v/>
      </c>
      <c r="BV777" s="82">
        <f>IFERROR(FIND("UC federal",consulta_completa__11[[#This Row],[13 - Ocorrências/Ambientes Atingidos]]),0)</f>
        <v>0</v>
      </c>
      <c r="BW777" s="83" t="str">
        <f t="shared" si="386"/>
        <v/>
      </c>
      <c r="BX777" s="82">
        <f>IFERROR(FIND("UC estadual/municipal",consulta_completa__11[[#This Row],[13 - Ocorrências/Ambientes Atingidos]]),0)</f>
        <v>0</v>
      </c>
      <c r="BY777" s="83" t="str">
        <f t="shared" si="387"/>
        <v/>
      </c>
      <c r="BZ777" s="82">
        <f>IFERROR(FIND("Outro(s)",consulta_completa__11[[#This Row],[13 - Ocorrências/Ambientes Atingidos]]),0)</f>
        <v>0</v>
      </c>
      <c r="CA777" s="83" t="str">
        <f t="shared" si="388"/>
        <v/>
      </c>
      <c r="CB777" s="82">
        <f>IFERROR(FIND("Sem dano",consulta_completa__11[[#This Row],[13 - Ocorrências/Ambientes Atingidos]]),0)</f>
        <v>0</v>
      </c>
      <c r="CC777" s="83" t="str">
        <f t="shared" si="389"/>
        <v/>
      </c>
      <c r="CD777" s="82" t="str">
        <f>IF(consulta_completa__11[[#This Row],[13 - Ocorrências/Ambientes Atingidos]]="","X","")</f>
        <v/>
      </c>
      <c r="CE777" s="84">
        <f>IFERROR(FIND("IBAMA",consulta_completa__11[[#This Row],[14 - Inst. Atuando no Local]]),0)</f>
        <v>0</v>
      </c>
      <c r="CF777" s="84" t="str">
        <f t="shared" si="390"/>
        <v/>
      </c>
      <c r="CG777" s="84">
        <f>IFERROR(FIND("OEMA",consulta_completa__11[[#This Row],[14 - Inst. Atuando no Local]]),0)</f>
        <v>0</v>
      </c>
      <c r="CH777" s="84" t="str">
        <f t="shared" si="391"/>
        <v/>
      </c>
      <c r="CI777" s="84">
        <f>IFERROR(FIND("DEFESA CIVIL",consulta_completa__11[[#This Row],[14 - Inst. Atuando no Local]]),0)</f>
        <v>0</v>
      </c>
      <c r="CJ777" s="84" t="str">
        <f t="shared" si="392"/>
        <v/>
      </c>
      <c r="CK777" s="84">
        <f>IFERROR(FIND("CORPO DE BOMBEIROS",consulta_completa__11[[#This Row],[14 - Inst. Atuando no Local]]),0)</f>
        <v>0</v>
      </c>
      <c r="CL777" s="84" t="str">
        <f t="shared" si="393"/>
        <v/>
      </c>
      <c r="CM777" s="84">
        <f>IFERROR(FIND("POLÍCIA RODOVIÁRIA",consulta_completa__11[[#This Row],[14 - Inst. Atuando no Local]]),0)</f>
        <v>0</v>
      </c>
      <c r="CN777" s="84" t="str">
        <f t="shared" si="394"/>
        <v/>
      </c>
      <c r="CO777" s="84">
        <f>IFERROR(FIND("POLÍCIA MILITAR",consulta_completa__11[[#This Row],[14 - Inst. Atuando no Local]]),0)</f>
        <v>0</v>
      </c>
      <c r="CP777" s="84" t="str">
        <f t="shared" si="395"/>
        <v/>
      </c>
      <c r="CQ777" s="84">
        <f>IFERROR(FIND("POLÍCIA CIVIL",consulta_completa__11[[#This Row],[14 - Inst. Atuando no Local]]),0)</f>
        <v>0</v>
      </c>
      <c r="CR777" s="84" t="str">
        <f t="shared" si="396"/>
        <v/>
      </c>
      <c r="CS777" s="84">
        <f>IFERROR(FIND("MARINHA DO BRASIL",consulta_completa__11[[#This Row],[14 - Inst. Atuando no Local]]),0)</f>
        <v>0</v>
      </c>
      <c r="CT777" s="84" t="str">
        <f t="shared" si="397"/>
        <v/>
      </c>
      <c r="CU777" s="84">
        <f>IFERROR(FIND("EMPRESA ESPECIALIZADA EM ATENDIMENTO",consulta_completa__11[[#This Row],[14 - Inst. Atuando no Local]]),0)</f>
        <v>0</v>
      </c>
      <c r="CV777" s="84" t="str">
        <f t="shared" si="398"/>
        <v/>
      </c>
      <c r="CW777" s="84">
        <f>IFERROR(FIND("IBAMA",consulta_completa__11[[#This Row],[14 - Inst. Atuando no Local]]),0)</f>
        <v>0</v>
      </c>
      <c r="CX777" s="84" t="str">
        <f t="shared" si="399"/>
        <v/>
      </c>
      <c r="CY777" s="84" t="str">
        <f>IF(consulta_completa__11[[#This Row],[14 - Inst. Atuando no Local]]="","X","")</f>
        <v>X</v>
      </c>
      <c r="CZ777" s="84">
        <f>IFERROR(FIND("OUTRA (S)",consulta_completa__11[[#This Row],[14 - Inst. Atuando no Local]]),0)</f>
        <v>0</v>
      </c>
      <c r="DA777" s="84" t="str">
        <f t="shared" si="400"/>
        <v/>
      </c>
      <c r="DB777" s="35" t="str">
        <f t="shared" si="401"/>
        <v>Sim</v>
      </c>
      <c r="DC777" s="35" t="str">
        <f t="shared" si="402"/>
        <v>Não</v>
      </c>
      <c r="DD777" s="35" t="str">
        <f t="shared" si="403"/>
        <v>Sim</v>
      </c>
      <c r="DE777" s="87" t="str">
        <f t="shared" si="374"/>
        <v/>
      </c>
    </row>
    <row r="778" spans="1:109">
      <c r="A778" s="14">
        <v>2025102954019</v>
      </c>
      <c r="B778" s="1">
        <v>45958</v>
      </c>
      <c r="C778" t="s">
        <v>2590</v>
      </c>
      <c r="D778" t="s">
        <v>161</v>
      </c>
      <c r="E778" t="s">
        <v>162</v>
      </c>
      <c r="F778" t="s">
        <v>163</v>
      </c>
      <c r="G778" t="s">
        <v>113</v>
      </c>
      <c r="H778" t="s">
        <v>114</v>
      </c>
      <c r="I778" t="s">
        <v>114</v>
      </c>
      <c r="J778" t="s">
        <v>113</v>
      </c>
      <c r="K778" t="s">
        <v>114</v>
      </c>
      <c r="L778" t="s">
        <v>114</v>
      </c>
      <c r="M778" t="s">
        <v>140</v>
      </c>
      <c r="N778" t="s">
        <v>113</v>
      </c>
      <c r="O778" t="s">
        <v>239</v>
      </c>
      <c r="P778" t="s">
        <v>355</v>
      </c>
      <c r="Q778" t="s">
        <v>167</v>
      </c>
      <c r="R778" t="s">
        <v>123</v>
      </c>
      <c r="S778" t="s">
        <v>113</v>
      </c>
      <c r="T778" t="s">
        <v>6690</v>
      </c>
      <c r="U778" t="s">
        <v>113</v>
      </c>
      <c r="V778" t="s">
        <v>6691</v>
      </c>
      <c r="Z778" t="s">
        <v>6692</v>
      </c>
      <c r="AA778" t="s">
        <v>113</v>
      </c>
      <c r="AB778" t="s">
        <v>6693</v>
      </c>
      <c r="AC778" t="s">
        <v>113</v>
      </c>
      <c r="AD778">
        <v>0</v>
      </c>
      <c r="AE778" t="s">
        <v>113</v>
      </c>
      <c r="AF778" t="s">
        <v>113</v>
      </c>
      <c r="AG778" t="s">
        <v>113</v>
      </c>
      <c r="AH778" t="s">
        <v>194</v>
      </c>
      <c r="AI778" t="s">
        <v>132</v>
      </c>
      <c r="AJ778" t="s">
        <v>131</v>
      </c>
      <c r="AK778" t="s">
        <v>6556</v>
      </c>
      <c r="AL778" t="s">
        <v>113</v>
      </c>
      <c r="AM778" t="s">
        <v>5334</v>
      </c>
      <c r="AN778" t="s">
        <v>265</v>
      </c>
      <c r="AO778" t="s">
        <v>5335</v>
      </c>
      <c r="AP778">
        <v>6133161070</v>
      </c>
      <c r="AQ778" t="s">
        <v>5336</v>
      </c>
      <c r="AR778" t="s">
        <v>113</v>
      </c>
      <c r="AS778" t="s">
        <v>113</v>
      </c>
      <c r="AT778" t="s">
        <v>113</v>
      </c>
      <c r="AU778" t="s">
        <v>113</v>
      </c>
      <c r="AW778" t="s">
        <v>113</v>
      </c>
      <c r="AX778" s="82">
        <f>IFERROR(FIND("Óbitos/feridos",consulta_completa__11[[#This Row],[13 - Ocorrências/Ambientes Atingidos]]),0)</f>
        <v>0</v>
      </c>
      <c r="AY778" s="83" t="str">
        <f t="shared" si="375"/>
        <v/>
      </c>
      <c r="AZ778" s="82">
        <f>IFERROR(FIND("População afetada/evacuada",consulta_completa__11[[#This Row],[13 - Ocorrências/Ambientes Atingidos]]),0)</f>
        <v>0</v>
      </c>
      <c r="BA778" s="82" t="str">
        <f t="shared" si="376"/>
        <v/>
      </c>
      <c r="BB778" s="82">
        <f>IFERROR(FIND("Suspensão de abastecimento de água",consulta_completa__11[[#This Row],[13 - Ocorrências/Ambientes Atingidos]]),0)</f>
        <v>0</v>
      </c>
      <c r="BC778" s="83" t="str">
        <f t="shared" si="404"/>
        <v/>
      </c>
      <c r="BD778" s="82">
        <f>IFERROR(FIND("Rio/córrego",consulta_completa__11[[#This Row],[13 - Ocorrências/Ambientes Atingidos]]),0)</f>
        <v>0</v>
      </c>
      <c r="BE778" s="83" t="str">
        <f t="shared" si="377"/>
        <v/>
      </c>
      <c r="BF778" s="82">
        <f>IFERROR(FIND("Lago",consulta_completa__11[[#This Row],[13 - Ocorrências/Ambientes Atingidos]]),0)</f>
        <v>0</v>
      </c>
      <c r="BG778" s="83" t="str">
        <f t="shared" si="378"/>
        <v/>
      </c>
      <c r="BH778" s="82">
        <f>IFERROR(FIND("Mar",consulta_completa__11[[#This Row],[13 - Ocorrências/Ambientes Atingidos]]),0)</f>
        <v>0</v>
      </c>
      <c r="BI778" s="83" t="str">
        <f t="shared" si="379"/>
        <v/>
      </c>
      <c r="BJ778" s="82">
        <f>IFERROR(FIND("Praia",consulta_completa__11[[#This Row],[13 - Ocorrências/Ambientes Atingidos]]),0)</f>
        <v>0</v>
      </c>
      <c r="BK778" s="83" t="str">
        <f t="shared" si="380"/>
        <v/>
      </c>
      <c r="BL778" s="82">
        <f>IFERROR(FIND("Solo",consulta_completa__11[[#This Row],[13 - Ocorrências/Ambientes Atingidos]]),0)</f>
        <v>1</v>
      </c>
      <c r="BM778" s="83" t="str">
        <f t="shared" si="381"/>
        <v>X</v>
      </c>
      <c r="BN778" s="82">
        <f>IFERROR(FIND("Águas subterrâneas",consulta_completa__11[[#This Row],[13 - Ocorrências/Ambientes Atingidos]]),0)</f>
        <v>0</v>
      </c>
      <c r="BO778" s="83" t="str">
        <f t="shared" si="382"/>
        <v/>
      </c>
      <c r="BP778" s="82">
        <f>IFERROR(FIND("Atmosfera",consulta_completa__11[[#This Row],[13 - Ocorrências/Ambientes Atingidos]]),0)</f>
        <v>0</v>
      </c>
      <c r="BQ778" s="83" t="str">
        <f t="shared" si="383"/>
        <v/>
      </c>
      <c r="BR778" s="82">
        <f>IFERROR(FIND("Flora",consulta_completa__11[[#This Row],[13 - Ocorrências/Ambientes Atingidos]]),0)</f>
        <v>0</v>
      </c>
      <c r="BS778" s="83" t="str">
        <f t="shared" si="384"/>
        <v/>
      </c>
      <c r="BT778" s="82">
        <f>IFERROR(FIND("Fauna",consulta_completa__11[[#This Row],[13 - Ocorrências/Ambientes Atingidos]]),0)</f>
        <v>0</v>
      </c>
      <c r="BU778" s="83" t="str">
        <f t="shared" si="385"/>
        <v/>
      </c>
      <c r="BV778" s="82">
        <f>IFERROR(FIND("UC federal",consulta_completa__11[[#This Row],[13 - Ocorrências/Ambientes Atingidos]]),0)</f>
        <v>0</v>
      </c>
      <c r="BW778" s="83" t="str">
        <f t="shared" si="386"/>
        <v/>
      </c>
      <c r="BX778" s="82">
        <f>IFERROR(FIND("UC estadual/municipal",consulta_completa__11[[#This Row],[13 - Ocorrências/Ambientes Atingidos]]),0)</f>
        <v>0</v>
      </c>
      <c r="BY778" s="83" t="str">
        <f t="shared" si="387"/>
        <v/>
      </c>
      <c r="BZ778" s="82">
        <f>IFERROR(FIND("Outro(s)",consulta_completa__11[[#This Row],[13 - Ocorrências/Ambientes Atingidos]]),0)</f>
        <v>0</v>
      </c>
      <c r="CA778" s="83" t="str">
        <f t="shared" si="388"/>
        <v/>
      </c>
      <c r="CB778" s="82">
        <f>IFERROR(FIND("Sem dano",consulta_completa__11[[#This Row],[13 - Ocorrências/Ambientes Atingidos]]),0)</f>
        <v>0</v>
      </c>
      <c r="CC778" s="83" t="str">
        <f t="shared" si="389"/>
        <v/>
      </c>
      <c r="CD778" s="82" t="str">
        <f>IF(consulta_completa__11[[#This Row],[13 - Ocorrências/Ambientes Atingidos]]="","X","")</f>
        <v/>
      </c>
      <c r="CE778" s="84">
        <f>IFERROR(FIND("IBAMA",consulta_completa__11[[#This Row],[14 - Inst. Atuando no Local]]),0)</f>
        <v>0</v>
      </c>
      <c r="CF778" s="84" t="str">
        <f t="shared" si="390"/>
        <v/>
      </c>
      <c r="CG778" s="84">
        <f>IFERROR(FIND("OEMA",consulta_completa__11[[#This Row],[14 - Inst. Atuando no Local]]),0)</f>
        <v>0</v>
      </c>
      <c r="CH778" s="84" t="str">
        <f t="shared" si="391"/>
        <v/>
      </c>
      <c r="CI778" s="84">
        <f>IFERROR(FIND("DEFESA CIVIL",consulta_completa__11[[#This Row],[14 - Inst. Atuando no Local]]),0)</f>
        <v>0</v>
      </c>
      <c r="CJ778" s="84" t="str">
        <f t="shared" si="392"/>
        <v/>
      </c>
      <c r="CK778" s="84">
        <f>IFERROR(FIND("CORPO DE BOMBEIROS",consulta_completa__11[[#This Row],[14 - Inst. Atuando no Local]]),0)</f>
        <v>0</v>
      </c>
      <c r="CL778" s="84" t="str">
        <f t="shared" si="393"/>
        <v/>
      </c>
      <c r="CM778" s="84">
        <f>IFERROR(FIND("POLÍCIA RODOVIÁRIA",consulta_completa__11[[#This Row],[14 - Inst. Atuando no Local]]),0)</f>
        <v>0</v>
      </c>
      <c r="CN778" s="84" t="str">
        <f t="shared" si="394"/>
        <v/>
      </c>
      <c r="CO778" s="84">
        <f>IFERROR(FIND("POLÍCIA MILITAR",consulta_completa__11[[#This Row],[14 - Inst. Atuando no Local]]),0)</f>
        <v>0</v>
      </c>
      <c r="CP778" s="84" t="str">
        <f t="shared" si="395"/>
        <v/>
      </c>
      <c r="CQ778" s="84">
        <f>IFERROR(FIND("POLÍCIA CIVIL",consulta_completa__11[[#This Row],[14 - Inst. Atuando no Local]]),0)</f>
        <v>0</v>
      </c>
      <c r="CR778" s="84" t="str">
        <f t="shared" si="396"/>
        <v/>
      </c>
      <c r="CS778" s="84">
        <f>IFERROR(FIND("MARINHA DO BRASIL",consulta_completa__11[[#This Row],[14 - Inst. Atuando no Local]]),0)</f>
        <v>0</v>
      </c>
      <c r="CT778" s="84" t="str">
        <f t="shared" si="397"/>
        <v/>
      </c>
      <c r="CU778" s="84">
        <f>IFERROR(FIND("EMPRESA ESPECIALIZADA EM ATENDIMENTO",consulta_completa__11[[#This Row],[14 - Inst. Atuando no Local]]),0)</f>
        <v>0</v>
      </c>
      <c r="CV778" s="84" t="str">
        <f t="shared" si="398"/>
        <v/>
      </c>
      <c r="CW778" s="84">
        <f>IFERROR(FIND("IBAMA",consulta_completa__11[[#This Row],[14 - Inst. Atuando no Local]]),0)</f>
        <v>0</v>
      </c>
      <c r="CX778" s="84" t="str">
        <f t="shared" si="399"/>
        <v/>
      </c>
      <c r="CY778" s="84" t="str">
        <f>IF(consulta_completa__11[[#This Row],[14 - Inst. Atuando no Local]]="","X","")</f>
        <v>X</v>
      </c>
      <c r="CZ778" s="84">
        <f>IFERROR(FIND("OUTRA (S)",consulta_completa__11[[#This Row],[14 - Inst. Atuando no Local]]),0)</f>
        <v>0</v>
      </c>
      <c r="DA778" s="84" t="str">
        <f t="shared" si="400"/>
        <v/>
      </c>
      <c r="DB778" s="35" t="str">
        <f t="shared" si="401"/>
        <v>Sim</v>
      </c>
      <c r="DC778" s="35" t="str">
        <f t="shared" si="402"/>
        <v>Não</v>
      </c>
      <c r="DD778" s="35" t="str">
        <f t="shared" si="403"/>
        <v>Sim</v>
      </c>
      <c r="DE778" s="87" t="str">
        <f t="shared" si="374"/>
        <v/>
      </c>
    </row>
    <row r="779" spans="1:109">
      <c r="A779" s="14">
        <v>2025103050439</v>
      </c>
      <c r="B779" s="1">
        <v>45958</v>
      </c>
      <c r="C779" t="s">
        <v>6694</v>
      </c>
      <c r="D779" t="s">
        <v>254</v>
      </c>
      <c r="E779" t="s">
        <v>111</v>
      </c>
      <c r="F779" t="s">
        <v>112</v>
      </c>
      <c r="G779" t="s">
        <v>113</v>
      </c>
      <c r="H779" t="s">
        <v>114</v>
      </c>
      <c r="I779" t="s">
        <v>114</v>
      </c>
      <c r="J779" t="s">
        <v>6695</v>
      </c>
      <c r="K779" t="s">
        <v>6696</v>
      </c>
      <c r="L779" t="s">
        <v>323</v>
      </c>
      <c r="M779" t="s">
        <v>113</v>
      </c>
      <c r="N779" t="s">
        <v>113</v>
      </c>
      <c r="O779" t="s">
        <v>239</v>
      </c>
      <c r="P779" t="s">
        <v>355</v>
      </c>
      <c r="Q779" t="s">
        <v>122</v>
      </c>
      <c r="R779" t="s">
        <v>123</v>
      </c>
      <c r="S779" t="s">
        <v>113</v>
      </c>
      <c r="T779" t="s">
        <v>6697</v>
      </c>
      <c r="U779" t="s">
        <v>6698</v>
      </c>
      <c r="V779" t="s">
        <v>444</v>
      </c>
      <c r="Z779" t="s">
        <v>6699</v>
      </c>
      <c r="AA779" t="s">
        <v>113</v>
      </c>
      <c r="AB779" t="s">
        <v>6700</v>
      </c>
      <c r="AC779" t="s">
        <v>434</v>
      </c>
      <c r="AD779">
        <v>2</v>
      </c>
      <c r="AE779" t="s">
        <v>113</v>
      </c>
      <c r="AF779" t="s">
        <v>113</v>
      </c>
      <c r="AG779" t="s">
        <v>113</v>
      </c>
      <c r="AH779" t="s">
        <v>113</v>
      </c>
      <c r="AI779" t="s">
        <v>132</v>
      </c>
      <c r="AJ779" t="s">
        <v>132</v>
      </c>
      <c r="AK779" t="s">
        <v>113</v>
      </c>
      <c r="AL779" t="s">
        <v>6701</v>
      </c>
      <c r="AM779" t="s">
        <v>5334</v>
      </c>
      <c r="AN779" t="s">
        <v>265</v>
      </c>
      <c r="AO779" t="s">
        <v>6702</v>
      </c>
      <c r="AP779">
        <v>6133161070</v>
      </c>
      <c r="AQ779" t="s">
        <v>5336</v>
      </c>
      <c r="AR779" t="s">
        <v>113</v>
      </c>
      <c r="AS779" t="s">
        <v>113</v>
      </c>
      <c r="AT779" t="s">
        <v>437</v>
      </c>
      <c r="AU779" t="s">
        <v>113</v>
      </c>
      <c r="AW779" t="s">
        <v>159</v>
      </c>
      <c r="AX779" s="82">
        <f>IFERROR(FIND("Óbitos/feridos",consulta_completa__11[[#This Row],[13 - Ocorrências/Ambientes Atingidos]]),0)</f>
        <v>0</v>
      </c>
      <c r="AY779" s="83" t="str">
        <f t="shared" si="375"/>
        <v/>
      </c>
      <c r="AZ779" s="82">
        <f>IFERROR(FIND("População afetada/evacuada",consulta_completa__11[[#This Row],[13 - Ocorrências/Ambientes Atingidos]]),0)</f>
        <v>0</v>
      </c>
      <c r="BA779" s="82" t="str">
        <f t="shared" si="376"/>
        <v/>
      </c>
      <c r="BB779" s="82">
        <f>IFERROR(FIND("Suspensão de abastecimento de água",consulta_completa__11[[#This Row],[13 - Ocorrências/Ambientes Atingidos]]),0)</f>
        <v>0</v>
      </c>
      <c r="BC779" s="83" t="str">
        <f t="shared" si="404"/>
        <v/>
      </c>
      <c r="BD779" s="82">
        <f>IFERROR(FIND("Rio/córrego",consulta_completa__11[[#This Row],[13 - Ocorrências/Ambientes Atingidos]]),0)</f>
        <v>0</v>
      </c>
      <c r="BE779" s="83" t="str">
        <f t="shared" si="377"/>
        <v/>
      </c>
      <c r="BF779" s="82">
        <f>IFERROR(FIND("Lago",consulta_completa__11[[#This Row],[13 - Ocorrências/Ambientes Atingidos]]),0)</f>
        <v>0</v>
      </c>
      <c r="BG779" s="83" t="str">
        <f t="shared" si="378"/>
        <v/>
      </c>
      <c r="BH779" s="82">
        <f>IFERROR(FIND("Mar",consulta_completa__11[[#This Row],[13 - Ocorrências/Ambientes Atingidos]]),0)</f>
        <v>0</v>
      </c>
      <c r="BI779" s="83" t="str">
        <f t="shared" si="379"/>
        <v/>
      </c>
      <c r="BJ779" s="82">
        <f>IFERROR(FIND("Praia",consulta_completa__11[[#This Row],[13 - Ocorrências/Ambientes Atingidos]]),0)</f>
        <v>0</v>
      </c>
      <c r="BK779" s="83" t="str">
        <f t="shared" si="380"/>
        <v/>
      </c>
      <c r="BL779" s="82">
        <f>IFERROR(FIND("Solo",consulta_completa__11[[#This Row],[13 - Ocorrências/Ambientes Atingidos]]),0)</f>
        <v>0</v>
      </c>
      <c r="BM779" s="83" t="str">
        <f t="shared" si="381"/>
        <v/>
      </c>
      <c r="BN779" s="82">
        <f>IFERROR(FIND("Águas subterrâneas",consulta_completa__11[[#This Row],[13 - Ocorrências/Ambientes Atingidos]]),0)</f>
        <v>0</v>
      </c>
      <c r="BO779" s="83" t="str">
        <f t="shared" si="382"/>
        <v/>
      </c>
      <c r="BP779" s="82">
        <f>IFERROR(FIND("Atmosfera",consulta_completa__11[[#This Row],[13 - Ocorrências/Ambientes Atingidos]]),0)</f>
        <v>0</v>
      </c>
      <c r="BQ779" s="83" t="str">
        <f t="shared" si="383"/>
        <v/>
      </c>
      <c r="BR779" s="82">
        <f>IFERROR(FIND("Flora",consulta_completa__11[[#This Row],[13 - Ocorrências/Ambientes Atingidos]]),0)</f>
        <v>0</v>
      </c>
      <c r="BS779" s="83" t="str">
        <f t="shared" si="384"/>
        <v/>
      </c>
      <c r="BT779" s="82">
        <f>IFERROR(FIND("Fauna",consulta_completa__11[[#This Row],[13 - Ocorrências/Ambientes Atingidos]]),0)</f>
        <v>0</v>
      </c>
      <c r="BU779" s="83" t="str">
        <f t="shared" si="385"/>
        <v/>
      </c>
      <c r="BV779" s="82">
        <f>IFERROR(FIND("UC federal",consulta_completa__11[[#This Row],[13 - Ocorrências/Ambientes Atingidos]]),0)</f>
        <v>0</v>
      </c>
      <c r="BW779" s="83" t="str">
        <f t="shared" si="386"/>
        <v/>
      </c>
      <c r="BX779" s="82">
        <f>IFERROR(FIND("UC estadual/municipal",consulta_completa__11[[#This Row],[13 - Ocorrências/Ambientes Atingidos]]),0)</f>
        <v>0</v>
      </c>
      <c r="BY779" s="83" t="str">
        <f t="shared" si="387"/>
        <v/>
      </c>
      <c r="BZ779" s="82">
        <f>IFERROR(FIND("Outro(s)",consulta_completa__11[[#This Row],[13 - Ocorrências/Ambientes Atingidos]]),0)</f>
        <v>0</v>
      </c>
      <c r="CA779" s="83" t="str">
        <f t="shared" si="388"/>
        <v/>
      </c>
      <c r="CB779" s="82">
        <f>IFERROR(FIND("Sem dano",consulta_completa__11[[#This Row],[13 - Ocorrências/Ambientes Atingidos]]),0)</f>
        <v>0</v>
      </c>
      <c r="CC779" s="83" t="str">
        <f t="shared" si="389"/>
        <v/>
      </c>
      <c r="CD779" s="82" t="str">
        <f>IF(consulta_completa__11[[#This Row],[13 - Ocorrências/Ambientes Atingidos]]="","X","")</f>
        <v>X</v>
      </c>
      <c r="CE779" s="84">
        <f>IFERROR(FIND("IBAMA",consulta_completa__11[[#This Row],[14 - Inst. Atuando no Local]]),0)</f>
        <v>0</v>
      </c>
      <c r="CF779" s="84" t="str">
        <f t="shared" si="390"/>
        <v/>
      </c>
      <c r="CG779" s="84">
        <f>IFERROR(FIND("OEMA",consulta_completa__11[[#This Row],[14 - Inst. Atuando no Local]]),0)</f>
        <v>0</v>
      </c>
      <c r="CH779" s="84" t="str">
        <f t="shared" si="391"/>
        <v/>
      </c>
      <c r="CI779" s="84">
        <f>IFERROR(FIND("DEFESA CIVIL",consulta_completa__11[[#This Row],[14 - Inst. Atuando no Local]]),0)</f>
        <v>0</v>
      </c>
      <c r="CJ779" s="84" t="str">
        <f t="shared" si="392"/>
        <v/>
      </c>
      <c r="CK779" s="84">
        <f>IFERROR(FIND("CORPO DE BOMBEIROS",consulta_completa__11[[#This Row],[14 - Inst. Atuando no Local]]),0)</f>
        <v>0</v>
      </c>
      <c r="CL779" s="84" t="str">
        <f t="shared" si="393"/>
        <v/>
      </c>
      <c r="CM779" s="84">
        <f>IFERROR(FIND("POLÍCIA RODOVIÁRIA",consulta_completa__11[[#This Row],[14 - Inst. Atuando no Local]]),0)</f>
        <v>0</v>
      </c>
      <c r="CN779" s="84" t="str">
        <f t="shared" si="394"/>
        <v/>
      </c>
      <c r="CO779" s="84">
        <f>IFERROR(FIND("POLÍCIA MILITAR",consulta_completa__11[[#This Row],[14 - Inst. Atuando no Local]]),0)</f>
        <v>0</v>
      </c>
      <c r="CP779" s="84" t="str">
        <f t="shared" si="395"/>
        <v/>
      </c>
      <c r="CQ779" s="84">
        <f>IFERROR(FIND("POLÍCIA CIVIL",consulta_completa__11[[#This Row],[14 - Inst. Atuando no Local]]),0)</f>
        <v>0</v>
      </c>
      <c r="CR779" s="84" t="str">
        <f t="shared" si="396"/>
        <v/>
      </c>
      <c r="CS779" s="84">
        <f>IFERROR(FIND("MARINHA DO BRASIL",consulta_completa__11[[#This Row],[14 - Inst. Atuando no Local]]),0)</f>
        <v>0</v>
      </c>
      <c r="CT779" s="84" t="str">
        <f t="shared" si="397"/>
        <v/>
      </c>
      <c r="CU779" s="84">
        <f>IFERROR(FIND("EMPRESA ESPECIALIZADA EM ATENDIMENTO",consulta_completa__11[[#This Row],[14 - Inst. Atuando no Local]]),0)</f>
        <v>0</v>
      </c>
      <c r="CV779" s="84" t="str">
        <f t="shared" si="398"/>
        <v/>
      </c>
      <c r="CW779" s="84">
        <f>IFERROR(FIND("IBAMA",consulta_completa__11[[#This Row],[14 - Inst. Atuando no Local]]),0)</f>
        <v>0</v>
      </c>
      <c r="CX779" s="84" t="str">
        <f t="shared" si="399"/>
        <v/>
      </c>
      <c r="CY779" s="84" t="str">
        <f>IF(consulta_completa__11[[#This Row],[14 - Inst. Atuando no Local]]="","X","")</f>
        <v>X</v>
      </c>
      <c r="CZ779" s="84">
        <f>IFERROR(FIND("OUTRA (S)",consulta_completa__11[[#This Row],[14 - Inst. Atuando no Local]]),0)</f>
        <v>0</v>
      </c>
      <c r="DA779" s="84" t="str">
        <f t="shared" si="400"/>
        <v/>
      </c>
      <c r="DB779" s="35" t="str">
        <f t="shared" si="401"/>
        <v>Sim</v>
      </c>
      <c r="DC779" s="35" t="str">
        <f t="shared" si="402"/>
        <v>Não</v>
      </c>
      <c r="DD779" s="35" t="str">
        <f t="shared" si="403"/>
        <v>Sim</v>
      </c>
      <c r="DE779" s="87" t="str">
        <f t="shared" si="374"/>
        <v/>
      </c>
    </row>
    <row r="780" spans="1:109">
      <c r="A780" s="14">
        <v>2025103128819</v>
      </c>
      <c r="B780" s="1">
        <v>45959</v>
      </c>
      <c r="C780" t="s">
        <v>109</v>
      </c>
      <c r="D780" t="s">
        <v>110</v>
      </c>
      <c r="E780" t="s">
        <v>111</v>
      </c>
      <c r="F780" t="s">
        <v>112</v>
      </c>
      <c r="G780" t="s">
        <v>113</v>
      </c>
      <c r="H780" t="s">
        <v>114</v>
      </c>
      <c r="I780" t="s">
        <v>114</v>
      </c>
      <c r="J780" t="s">
        <v>1399</v>
      </c>
      <c r="K780" t="s">
        <v>2052</v>
      </c>
      <c r="L780" t="s">
        <v>117</v>
      </c>
      <c r="M780" t="s">
        <v>118</v>
      </c>
      <c r="N780" t="s">
        <v>113</v>
      </c>
      <c r="O780" t="s">
        <v>239</v>
      </c>
      <c r="P780" t="s">
        <v>121</v>
      </c>
      <c r="Q780" t="s">
        <v>230</v>
      </c>
      <c r="R780" t="s">
        <v>123</v>
      </c>
      <c r="S780" t="s">
        <v>201</v>
      </c>
      <c r="T780" t="s">
        <v>6703</v>
      </c>
      <c r="U780" t="s">
        <v>6704</v>
      </c>
      <c r="V780" t="s">
        <v>113</v>
      </c>
      <c r="Z780" t="s">
        <v>409</v>
      </c>
      <c r="AA780" t="s">
        <v>6705</v>
      </c>
      <c r="AB780" t="s">
        <v>6706</v>
      </c>
      <c r="AC780" t="s">
        <v>6707</v>
      </c>
      <c r="AD780">
        <v>1</v>
      </c>
      <c r="AE780" t="s">
        <v>113</v>
      </c>
      <c r="AF780" t="s">
        <v>113</v>
      </c>
      <c r="AG780" t="s">
        <v>113</v>
      </c>
      <c r="AH780" t="s">
        <v>194</v>
      </c>
      <c r="AI780" t="s">
        <v>132</v>
      </c>
      <c r="AJ780" t="s">
        <v>131</v>
      </c>
      <c r="AK780" t="s">
        <v>6708</v>
      </c>
      <c r="AL780" t="s">
        <v>6709</v>
      </c>
      <c r="AM780" t="s">
        <v>5334</v>
      </c>
      <c r="AN780" t="s">
        <v>265</v>
      </c>
      <c r="AO780" t="s">
        <v>5335</v>
      </c>
      <c r="AP780">
        <v>6133161070</v>
      </c>
      <c r="AQ780" t="s">
        <v>5336</v>
      </c>
      <c r="AR780" t="s">
        <v>113</v>
      </c>
      <c r="AS780" t="s">
        <v>113</v>
      </c>
      <c r="AT780" t="s">
        <v>113</v>
      </c>
      <c r="AU780" t="s">
        <v>113</v>
      </c>
      <c r="AW780" t="s">
        <v>113</v>
      </c>
      <c r="AX780" s="82">
        <f>IFERROR(FIND("Óbitos/feridos",consulta_completa__11[[#This Row],[13 - Ocorrências/Ambientes Atingidos]]),0)</f>
        <v>0</v>
      </c>
      <c r="AY780" s="83" t="str">
        <f t="shared" si="375"/>
        <v/>
      </c>
      <c r="AZ780" s="82">
        <f>IFERROR(FIND("População afetada/evacuada",consulta_completa__11[[#This Row],[13 - Ocorrências/Ambientes Atingidos]]),0)</f>
        <v>0</v>
      </c>
      <c r="BA780" s="82" t="str">
        <f t="shared" si="376"/>
        <v/>
      </c>
      <c r="BB780" s="82">
        <f>IFERROR(FIND("Suspensão de abastecimento de água",consulta_completa__11[[#This Row],[13 - Ocorrências/Ambientes Atingidos]]),0)</f>
        <v>0</v>
      </c>
      <c r="BC780" s="83" t="str">
        <f t="shared" si="404"/>
        <v/>
      </c>
      <c r="BD780" s="82">
        <f>IFERROR(FIND("Rio/córrego",consulta_completa__11[[#This Row],[13 - Ocorrências/Ambientes Atingidos]]),0)</f>
        <v>0</v>
      </c>
      <c r="BE780" s="83" t="str">
        <f t="shared" si="377"/>
        <v/>
      </c>
      <c r="BF780" s="82">
        <f>IFERROR(FIND("Lago",consulta_completa__11[[#This Row],[13 - Ocorrências/Ambientes Atingidos]]),0)</f>
        <v>0</v>
      </c>
      <c r="BG780" s="83" t="str">
        <f t="shared" si="378"/>
        <v/>
      </c>
      <c r="BH780" s="82">
        <f>IFERROR(FIND("Mar",consulta_completa__11[[#This Row],[13 - Ocorrências/Ambientes Atingidos]]),0)</f>
        <v>1</v>
      </c>
      <c r="BI780" s="83" t="str">
        <f t="shared" si="379"/>
        <v>X</v>
      </c>
      <c r="BJ780" s="82">
        <f>IFERROR(FIND("Praia",consulta_completa__11[[#This Row],[13 - Ocorrências/Ambientes Atingidos]]),0)</f>
        <v>0</v>
      </c>
      <c r="BK780" s="83" t="str">
        <f t="shared" si="380"/>
        <v/>
      </c>
      <c r="BL780" s="82">
        <f>IFERROR(FIND("Solo",consulta_completa__11[[#This Row],[13 - Ocorrências/Ambientes Atingidos]]),0)</f>
        <v>0</v>
      </c>
      <c r="BM780" s="83" t="str">
        <f t="shared" si="381"/>
        <v/>
      </c>
      <c r="BN780" s="82">
        <f>IFERROR(FIND("Águas subterrâneas",consulta_completa__11[[#This Row],[13 - Ocorrências/Ambientes Atingidos]]),0)</f>
        <v>0</v>
      </c>
      <c r="BO780" s="83" t="str">
        <f t="shared" si="382"/>
        <v/>
      </c>
      <c r="BP780" s="82">
        <f>IFERROR(FIND("Atmosfera",consulta_completa__11[[#This Row],[13 - Ocorrências/Ambientes Atingidos]]),0)</f>
        <v>0</v>
      </c>
      <c r="BQ780" s="83" t="str">
        <f t="shared" si="383"/>
        <v/>
      </c>
      <c r="BR780" s="82">
        <f>IFERROR(FIND("Flora",consulta_completa__11[[#This Row],[13 - Ocorrências/Ambientes Atingidos]]),0)</f>
        <v>0</v>
      </c>
      <c r="BS780" s="83" t="str">
        <f t="shared" si="384"/>
        <v/>
      </c>
      <c r="BT780" s="82">
        <f>IFERROR(FIND("Fauna",consulta_completa__11[[#This Row],[13 - Ocorrências/Ambientes Atingidos]]),0)</f>
        <v>0</v>
      </c>
      <c r="BU780" s="83" t="str">
        <f t="shared" si="385"/>
        <v/>
      </c>
      <c r="BV780" s="82">
        <f>IFERROR(FIND("UC federal",consulta_completa__11[[#This Row],[13 - Ocorrências/Ambientes Atingidos]]),0)</f>
        <v>0</v>
      </c>
      <c r="BW780" s="83" t="str">
        <f t="shared" si="386"/>
        <v/>
      </c>
      <c r="BX780" s="82">
        <f>IFERROR(FIND("UC estadual/municipal",consulta_completa__11[[#This Row],[13 - Ocorrências/Ambientes Atingidos]]),0)</f>
        <v>0</v>
      </c>
      <c r="BY780" s="83" t="str">
        <f t="shared" si="387"/>
        <v/>
      </c>
      <c r="BZ780" s="82">
        <f>IFERROR(FIND("Outro(s)",consulta_completa__11[[#This Row],[13 - Ocorrências/Ambientes Atingidos]]),0)</f>
        <v>0</v>
      </c>
      <c r="CA780" s="83" t="str">
        <f t="shared" si="388"/>
        <v/>
      </c>
      <c r="CB780" s="82">
        <f>IFERROR(FIND("Sem dano",consulta_completa__11[[#This Row],[13 - Ocorrências/Ambientes Atingidos]]),0)</f>
        <v>0</v>
      </c>
      <c r="CC780" s="83" t="str">
        <f t="shared" si="389"/>
        <v/>
      </c>
      <c r="CD780" s="82" t="str">
        <f>IF(consulta_completa__11[[#This Row],[13 - Ocorrências/Ambientes Atingidos]]="","X","")</f>
        <v/>
      </c>
      <c r="CE780" s="84">
        <f>IFERROR(FIND("IBAMA",consulta_completa__11[[#This Row],[14 - Inst. Atuando no Local]]),0)</f>
        <v>0</v>
      </c>
      <c r="CF780" s="84" t="str">
        <f t="shared" si="390"/>
        <v/>
      </c>
      <c r="CG780" s="84">
        <f>IFERROR(FIND("OEMA",consulta_completa__11[[#This Row],[14 - Inst. Atuando no Local]]),0)</f>
        <v>0</v>
      </c>
      <c r="CH780" s="84" t="str">
        <f t="shared" si="391"/>
        <v/>
      </c>
      <c r="CI780" s="84">
        <f>IFERROR(FIND("DEFESA CIVIL",consulta_completa__11[[#This Row],[14 - Inst. Atuando no Local]]),0)</f>
        <v>0</v>
      </c>
      <c r="CJ780" s="84" t="str">
        <f t="shared" si="392"/>
        <v/>
      </c>
      <c r="CK780" s="84">
        <f>IFERROR(FIND("CORPO DE BOMBEIROS",consulta_completa__11[[#This Row],[14 - Inst. Atuando no Local]]),0)</f>
        <v>0</v>
      </c>
      <c r="CL780" s="84" t="str">
        <f t="shared" si="393"/>
        <v/>
      </c>
      <c r="CM780" s="84">
        <f>IFERROR(FIND("POLÍCIA RODOVIÁRIA",consulta_completa__11[[#This Row],[14 - Inst. Atuando no Local]]),0)</f>
        <v>0</v>
      </c>
      <c r="CN780" s="84" t="str">
        <f t="shared" si="394"/>
        <v/>
      </c>
      <c r="CO780" s="84">
        <f>IFERROR(FIND("POLÍCIA MILITAR",consulta_completa__11[[#This Row],[14 - Inst. Atuando no Local]]),0)</f>
        <v>0</v>
      </c>
      <c r="CP780" s="84" t="str">
        <f t="shared" si="395"/>
        <v/>
      </c>
      <c r="CQ780" s="84">
        <f>IFERROR(FIND("POLÍCIA CIVIL",consulta_completa__11[[#This Row],[14 - Inst. Atuando no Local]]),0)</f>
        <v>0</v>
      </c>
      <c r="CR780" s="84" t="str">
        <f t="shared" si="396"/>
        <v/>
      </c>
      <c r="CS780" s="84">
        <f>IFERROR(FIND("MARINHA DO BRASIL",consulta_completa__11[[#This Row],[14 - Inst. Atuando no Local]]),0)</f>
        <v>0</v>
      </c>
      <c r="CT780" s="84" t="str">
        <f t="shared" si="397"/>
        <v/>
      </c>
      <c r="CU780" s="84">
        <f>IFERROR(FIND("EMPRESA ESPECIALIZADA EM ATENDIMENTO",consulta_completa__11[[#This Row],[14 - Inst. Atuando no Local]]),0)</f>
        <v>0</v>
      </c>
      <c r="CV780" s="84" t="str">
        <f t="shared" si="398"/>
        <v/>
      </c>
      <c r="CW780" s="84">
        <f>IFERROR(FIND("IBAMA",consulta_completa__11[[#This Row],[14 - Inst. Atuando no Local]]),0)</f>
        <v>0</v>
      </c>
      <c r="CX780" s="84" t="str">
        <f t="shared" si="399"/>
        <v/>
      </c>
      <c r="CY780" s="84" t="str">
        <f>IF(consulta_completa__11[[#This Row],[14 - Inst. Atuando no Local]]="","X","")</f>
        <v>X</v>
      </c>
      <c r="CZ780" s="84">
        <f>IFERROR(FIND("OUTRA (S)",consulta_completa__11[[#This Row],[14 - Inst. Atuando no Local]]),0)</f>
        <v>0</v>
      </c>
      <c r="DA780" s="84" t="str">
        <f t="shared" si="400"/>
        <v/>
      </c>
      <c r="DB780" s="35" t="str">
        <f t="shared" si="401"/>
        <v>Sim</v>
      </c>
      <c r="DC780" s="35" t="str">
        <f t="shared" si="402"/>
        <v>Não</v>
      </c>
      <c r="DD780" s="35" t="str">
        <f t="shared" si="403"/>
        <v>Sim</v>
      </c>
      <c r="DE780" s="87" t="str">
        <f t="shared" si="374"/>
        <v/>
      </c>
    </row>
    <row r="781" spans="1:109">
      <c r="A781" s="14">
        <v>202511328807</v>
      </c>
      <c r="B781" s="1">
        <v>45960</v>
      </c>
      <c r="C781" t="s">
        <v>109</v>
      </c>
      <c r="D781" t="s">
        <v>390</v>
      </c>
      <c r="E781" t="s">
        <v>111</v>
      </c>
      <c r="F781" t="s">
        <v>112</v>
      </c>
      <c r="G781" t="s">
        <v>439</v>
      </c>
      <c r="H781" t="s">
        <v>6710</v>
      </c>
      <c r="I781" t="s">
        <v>117</v>
      </c>
      <c r="J781" t="s">
        <v>113</v>
      </c>
      <c r="K781" t="s">
        <v>114</v>
      </c>
      <c r="L781" t="s">
        <v>114</v>
      </c>
      <c r="M781" t="s">
        <v>118</v>
      </c>
      <c r="N781" t="s">
        <v>113</v>
      </c>
      <c r="O781" t="s">
        <v>239</v>
      </c>
      <c r="P781" t="s">
        <v>142</v>
      </c>
      <c r="Q781" t="s">
        <v>122</v>
      </c>
      <c r="R781" t="s">
        <v>123</v>
      </c>
      <c r="S781" t="s">
        <v>201</v>
      </c>
      <c r="T781" t="s">
        <v>6711</v>
      </c>
      <c r="U781" t="s">
        <v>5328</v>
      </c>
      <c r="V781" t="s">
        <v>6712</v>
      </c>
      <c r="Z781" t="s">
        <v>409</v>
      </c>
      <c r="AA781" t="s">
        <v>6713</v>
      </c>
      <c r="AB781" t="s">
        <v>2369</v>
      </c>
      <c r="AC781" t="s">
        <v>262</v>
      </c>
      <c r="AD781">
        <v>1</v>
      </c>
      <c r="AE781" t="s">
        <v>113</v>
      </c>
      <c r="AF781" t="s">
        <v>113</v>
      </c>
      <c r="AG781" t="s">
        <v>113</v>
      </c>
      <c r="AH781" t="s">
        <v>194</v>
      </c>
      <c r="AI781" t="s">
        <v>131</v>
      </c>
      <c r="AJ781" t="s">
        <v>132</v>
      </c>
      <c r="AK781" t="s">
        <v>113</v>
      </c>
      <c r="AL781" t="s">
        <v>6714</v>
      </c>
      <c r="AM781" t="s">
        <v>5334</v>
      </c>
      <c r="AN781" t="s">
        <v>113</v>
      </c>
      <c r="AO781" t="s">
        <v>5335</v>
      </c>
      <c r="AP781">
        <v>6133161070</v>
      </c>
      <c r="AQ781" t="s">
        <v>5336</v>
      </c>
      <c r="AR781" t="s">
        <v>113</v>
      </c>
      <c r="AS781" t="s">
        <v>113</v>
      </c>
      <c r="AT781" t="s">
        <v>5328</v>
      </c>
      <c r="AU781" t="s">
        <v>113</v>
      </c>
      <c r="AW781" t="s">
        <v>159</v>
      </c>
      <c r="AX781" s="82">
        <f>IFERROR(FIND("Óbitos/feridos",consulta_completa__11[[#This Row],[13 - Ocorrências/Ambientes Atingidos]]),0)</f>
        <v>0</v>
      </c>
      <c r="AY781" s="83" t="str">
        <f t="shared" si="375"/>
        <v/>
      </c>
      <c r="AZ781" s="82">
        <f>IFERROR(FIND("População afetada/evacuada",consulta_completa__11[[#This Row],[13 - Ocorrências/Ambientes Atingidos]]),0)</f>
        <v>0</v>
      </c>
      <c r="BA781" s="82" t="str">
        <f t="shared" si="376"/>
        <v/>
      </c>
      <c r="BB781" s="82">
        <f>IFERROR(FIND("Suspensão de abastecimento de água",consulta_completa__11[[#This Row],[13 - Ocorrências/Ambientes Atingidos]]),0)</f>
        <v>0</v>
      </c>
      <c r="BC781" s="83" t="str">
        <f t="shared" si="404"/>
        <v/>
      </c>
      <c r="BD781" s="82">
        <f>IFERROR(FIND("Rio/córrego",consulta_completa__11[[#This Row],[13 - Ocorrências/Ambientes Atingidos]]),0)</f>
        <v>0</v>
      </c>
      <c r="BE781" s="83" t="str">
        <f t="shared" si="377"/>
        <v/>
      </c>
      <c r="BF781" s="82">
        <f>IFERROR(FIND("Lago",consulta_completa__11[[#This Row],[13 - Ocorrências/Ambientes Atingidos]]),0)</f>
        <v>0</v>
      </c>
      <c r="BG781" s="83" t="str">
        <f t="shared" si="378"/>
        <v/>
      </c>
      <c r="BH781" s="82">
        <f>IFERROR(FIND("Mar",consulta_completa__11[[#This Row],[13 - Ocorrências/Ambientes Atingidos]]),0)</f>
        <v>1</v>
      </c>
      <c r="BI781" s="83" t="str">
        <f t="shared" si="379"/>
        <v>X</v>
      </c>
      <c r="BJ781" s="82">
        <f>IFERROR(FIND("Praia",consulta_completa__11[[#This Row],[13 - Ocorrências/Ambientes Atingidos]]),0)</f>
        <v>0</v>
      </c>
      <c r="BK781" s="83" t="str">
        <f t="shared" si="380"/>
        <v/>
      </c>
      <c r="BL781" s="82">
        <f>IFERROR(FIND("Solo",consulta_completa__11[[#This Row],[13 - Ocorrências/Ambientes Atingidos]]),0)</f>
        <v>0</v>
      </c>
      <c r="BM781" s="83" t="str">
        <f t="shared" si="381"/>
        <v/>
      </c>
      <c r="BN781" s="82">
        <f>IFERROR(FIND("Águas subterrâneas",consulta_completa__11[[#This Row],[13 - Ocorrências/Ambientes Atingidos]]),0)</f>
        <v>0</v>
      </c>
      <c r="BO781" s="83" t="str">
        <f t="shared" si="382"/>
        <v/>
      </c>
      <c r="BP781" s="82">
        <f>IFERROR(FIND("Atmosfera",consulta_completa__11[[#This Row],[13 - Ocorrências/Ambientes Atingidos]]),0)</f>
        <v>0</v>
      </c>
      <c r="BQ781" s="83" t="str">
        <f t="shared" si="383"/>
        <v/>
      </c>
      <c r="BR781" s="82">
        <f>IFERROR(FIND("Flora",consulta_completa__11[[#This Row],[13 - Ocorrências/Ambientes Atingidos]]),0)</f>
        <v>0</v>
      </c>
      <c r="BS781" s="83" t="str">
        <f t="shared" si="384"/>
        <v/>
      </c>
      <c r="BT781" s="82">
        <f>IFERROR(FIND("Fauna",consulta_completa__11[[#This Row],[13 - Ocorrências/Ambientes Atingidos]]),0)</f>
        <v>0</v>
      </c>
      <c r="BU781" s="83" t="str">
        <f t="shared" si="385"/>
        <v/>
      </c>
      <c r="BV781" s="82">
        <f>IFERROR(FIND("UC federal",consulta_completa__11[[#This Row],[13 - Ocorrências/Ambientes Atingidos]]),0)</f>
        <v>0</v>
      </c>
      <c r="BW781" s="83" t="str">
        <f t="shared" si="386"/>
        <v/>
      </c>
      <c r="BX781" s="82">
        <f>IFERROR(FIND("UC estadual/municipal",consulta_completa__11[[#This Row],[13 - Ocorrências/Ambientes Atingidos]]),0)</f>
        <v>0</v>
      </c>
      <c r="BY781" s="83" t="str">
        <f t="shared" si="387"/>
        <v/>
      </c>
      <c r="BZ781" s="82">
        <f>IFERROR(FIND("Outro(s)",consulta_completa__11[[#This Row],[13 - Ocorrências/Ambientes Atingidos]]),0)</f>
        <v>0</v>
      </c>
      <c r="CA781" s="83" t="str">
        <f t="shared" si="388"/>
        <v/>
      </c>
      <c r="CB781" s="82">
        <f>IFERROR(FIND("Sem dano",consulta_completa__11[[#This Row],[13 - Ocorrências/Ambientes Atingidos]]),0)</f>
        <v>0</v>
      </c>
      <c r="CC781" s="83" t="str">
        <f t="shared" si="389"/>
        <v/>
      </c>
      <c r="CD781" s="82" t="str">
        <f>IF(consulta_completa__11[[#This Row],[13 - Ocorrências/Ambientes Atingidos]]="","X","")</f>
        <v/>
      </c>
      <c r="CE781" s="84">
        <f>IFERROR(FIND("IBAMA",consulta_completa__11[[#This Row],[14 - Inst. Atuando no Local]]),0)</f>
        <v>0</v>
      </c>
      <c r="CF781" s="84" t="str">
        <f t="shared" si="390"/>
        <v/>
      </c>
      <c r="CG781" s="84">
        <f>IFERROR(FIND("OEMA",consulta_completa__11[[#This Row],[14 - Inst. Atuando no Local]]),0)</f>
        <v>0</v>
      </c>
      <c r="CH781" s="84" t="str">
        <f t="shared" si="391"/>
        <v/>
      </c>
      <c r="CI781" s="84">
        <f>IFERROR(FIND("DEFESA CIVIL",consulta_completa__11[[#This Row],[14 - Inst. Atuando no Local]]),0)</f>
        <v>0</v>
      </c>
      <c r="CJ781" s="84" t="str">
        <f t="shared" si="392"/>
        <v/>
      </c>
      <c r="CK781" s="84">
        <f>IFERROR(FIND("CORPO DE BOMBEIROS",consulta_completa__11[[#This Row],[14 - Inst. Atuando no Local]]),0)</f>
        <v>0</v>
      </c>
      <c r="CL781" s="84" t="str">
        <f t="shared" si="393"/>
        <v/>
      </c>
      <c r="CM781" s="84">
        <f>IFERROR(FIND("POLÍCIA RODOVIÁRIA",consulta_completa__11[[#This Row],[14 - Inst. Atuando no Local]]),0)</f>
        <v>0</v>
      </c>
      <c r="CN781" s="84" t="str">
        <f t="shared" si="394"/>
        <v/>
      </c>
      <c r="CO781" s="84">
        <f>IFERROR(FIND("POLÍCIA MILITAR",consulta_completa__11[[#This Row],[14 - Inst. Atuando no Local]]),0)</f>
        <v>0</v>
      </c>
      <c r="CP781" s="84" t="str">
        <f t="shared" si="395"/>
        <v/>
      </c>
      <c r="CQ781" s="84">
        <f>IFERROR(FIND("POLÍCIA CIVIL",consulta_completa__11[[#This Row],[14 - Inst. Atuando no Local]]),0)</f>
        <v>0</v>
      </c>
      <c r="CR781" s="84" t="str">
        <f t="shared" si="396"/>
        <v/>
      </c>
      <c r="CS781" s="84">
        <f>IFERROR(FIND("MARINHA DO BRASIL",consulta_completa__11[[#This Row],[14 - Inst. Atuando no Local]]),0)</f>
        <v>0</v>
      </c>
      <c r="CT781" s="84" t="str">
        <f t="shared" si="397"/>
        <v/>
      </c>
      <c r="CU781" s="84">
        <f>IFERROR(FIND("EMPRESA ESPECIALIZADA EM ATENDIMENTO",consulta_completa__11[[#This Row],[14 - Inst. Atuando no Local]]),0)</f>
        <v>0</v>
      </c>
      <c r="CV781" s="84" t="str">
        <f t="shared" si="398"/>
        <v/>
      </c>
      <c r="CW781" s="84">
        <f>IFERROR(FIND("IBAMA",consulta_completa__11[[#This Row],[14 - Inst. Atuando no Local]]),0)</f>
        <v>0</v>
      </c>
      <c r="CX781" s="84" t="str">
        <f t="shared" si="399"/>
        <v/>
      </c>
      <c r="CY781" s="84" t="str">
        <f>IF(consulta_completa__11[[#This Row],[14 - Inst. Atuando no Local]]="","X","")</f>
        <v>X</v>
      </c>
      <c r="CZ781" s="84">
        <f>IFERROR(FIND("OUTRA (S)",consulta_completa__11[[#This Row],[14 - Inst. Atuando no Local]]),0)</f>
        <v>0</v>
      </c>
      <c r="DA781" s="84" t="str">
        <f t="shared" si="400"/>
        <v/>
      </c>
      <c r="DB781" s="35" t="str">
        <f t="shared" si="401"/>
        <v>Sim</v>
      </c>
      <c r="DC781" s="35" t="str">
        <f t="shared" si="402"/>
        <v>Não</v>
      </c>
      <c r="DD781" s="35" t="str">
        <f t="shared" si="403"/>
        <v>Sim</v>
      </c>
      <c r="DE781" s="87" t="str">
        <f t="shared" si="374"/>
        <v/>
      </c>
    </row>
    <row r="782" spans="1:109">
      <c r="A782" s="14">
        <v>202511436038</v>
      </c>
      <c r="B782" s="1">
        <v>45960</v>
      </c>
      <c r="C782" t="s">
        <v>6715</v>
      </c>
      <c r="D782" t="s">
        <v>180</v>
      </c>
      <c r="E782" t="s">
        <v>286</v>
      </c>
      <c r="F782" t="s">
        <v>112</v>
      </c>
      <c r="G782" t="s">
        <v>311</v>
      </c>
      <c r="H782" t="s">
        <v>113</v>
      </c>
      <c r="I782" t="s">
        <v>113</v>
      </c>
      <c r="J782" t="s">
        <v>113</v>
      </c>
      <c r="K782" t="s">
        <v>114</v>
      </c>
      <c r="L782" t="s">
        <v>114</v>
      </c>
      <c r="M782" t="s">
        <v>297</v>
      </c>
      <c r="N782" t="s">
        <v>2139</v>
      </c>
      <c r="O782" t="s">
        <v>185</v>
      </c>
      <c r="P782" t="s">
        <v>142</v>
      </c>
      <c r="Q782" t="s">
        <v>143</v>
      </c>
      <c r="R782" t="s">
        <v>123</v>
      </c>
      <c r="S782" t="s">
        <v>113</v>
      </c>
      <c r="T782" t="s">
        <v>6716</v>
      </c>
      <c r="U782" t="s">
        <v>291</v>
      </c>
      <c r="V782" t="s">
        <v>6717</v>
      </c>
      <c r="Z782" t="s">
        <v>5874</v>
      </c>
      <c r="AA782" t="s">
        <v>6718</v>
      </c>
      <c r="AB782" t="s">
        <v>113</v>
      </c>
      <c r="AC782" t="s">
        <v>113</v>
      </c>
      <c r="AE782" t="s">
        <v>6719</v>
      </c>
      <c r="AF782" t="s">
        <v>113</v>
      </c>
      <c r="AG782" t="s">
        <v>113</v>
      </c>
      <c r="AH782" t="s">
        <v>113</v>
      </c>
      <c r="AI782" t="s">
        <v>132</v>
      </c>
      <c r="AJ782" t="s">
        <v>132</v>
      </c>
      <c r="AK782" t="s">
        <v>113</v>
      </c>
      <c r="AL782" t="s">
        <v>6720</v>
      </c>
      <c r="AM782" t="s">
        <v>153</v>
      </c>
      <c r="AN782" t="s">
        <v>6721</v>
      </c>
      <c r="AO782" t="s">
        <v>113</v>
      </c>
      <c r="AP782">
        <v>6133161070</v>
      </c>
      <c r="AQ782" t="s">
        <v>156</v>
      </c>
      <c r="AR782" t="s">
        <v>113</v>
      </c>
      <c r="AS782" t="s">
        <v>113</v>
      </c>
      <c r="AT782" t="s">
        <v>113</v>
      </c>
      <c r="AU782" t="s">
        <v>113</v>
      </c>
      <c r="AW782" t="s">
        <v>113</v>
      </c>
      <c r="AX782" s="82">
        <f>IFERROR(FIND("Óbitos/feridos",consulta_completa__11[[#This Row],[13 - Ocorrências/Ambientes Atingidos]]),0)</f>
        <v>1</v>
      </c>
      <c r="AY782" s="83" t="str">
        <f t="shared" si="375"/>
        <v>X</v>
      </c>
      <c r="AZ782" s="82">
        <f>IFERROR(FIND("População afetada/evacuada",consulta_completa__11[[#This Row],[13 - Ocorrências/Ambientes Atingidos]]),0)</f>
        <v>0</v>
      </c>
      <c r="BA782" s="82" t="str">
        <f t="shared" si="376"/>
        <v/>
      </c>
      <c r="BB782" s="82">
        <f>IFERROR(FIND("Suspensão de abastecimento de água",consulta_completa__11[[#This Row],[13 - Ocorrências/Ambientes Atingidos]]),0)</f>
        <v>0</v>
      </c>
      <c r="BC782" s="83" t="str">
        <f t="shared" si="404"/>
        <v/>
      </c>
      <c r="BD782" s="82">
        <f>IFERROR(FIND("Rio/córrego",consulta_completa__11[[#This Row],[13 - Ocorrências/Ambientes Atingidos]]),0)</f>
        <v>0</v>
      </c>
      <c r="BE782" s="83" t="str">
        <f t="shared" si="377"/>
        <v/>
      </c>
      <c r="BF782" s="82">
        <f>IFERROR(FIND("Lago",consulta_completa__11[[#This Row],[13 - Ocorrências/Ambientes Atingidos]]),0)</f>
        <v>0</v>
      </c>
      <c r="BG782" s="83" t="str">
        <f t="shared" si="378"/>
        <v/>
      </c>
      <c r="BH782" s="82">
        <f>IFERROR(FIND("Mar",consulta_completa__11[[#This Row],[13 - Ocorrências/Ambientes Atingidos]]),0)</f>
        <v>0</v>
      </c>
      <c r="BI782" s="83" t="str">
        <f t="shared" si="379"/>
        <v/>
      </c>
      <c r="BJ782" s="82">
        <f>IFERROR(FIND("Praia",consulta_completa__11[[#This Row],[13 - Ocorrências/Ambientes Atingidos]]),0)</f>
        <v>0</v>
      </c>
      <c r="BK782" s="83" t="str">
        <f t="shared" si="380"/>
        <v/>
      </c>
      <c r="BL782" s="82">
        <f>IFERROR(FIND("Solo",consulta_completa__11[[#This Row],[13 - Ocorrências/Ambientes Atingidos]]),0)</f>
        <v>17</v>
      </c>
      <c r="BM782" s="83" t="str">
        <f t="shared" si="381"/>
        <v>X</v>
      </c>
      <c r="BN782" s="82">
        <f>IFERROR(FIND("Águas subterrâneas",consulta_completa__11[[#This Row],[13 - Ocorrências/Ambientes Atingidos]]),0)</f>
        <v>0</v>
      </c>
      <c r="BO782" s="83" t="str">
        <f t="shared" si="382"/>
        <v/>
      </c>
      <c r="BP782" s="82">
        <f>IFERROR(FIND("Atmosfera",consulta_completa__11[[#This Row],[13 - Ocorrências/Ambientes Atingidos]]),0)</f>
        <v>0</v>
      </c>
      <c r="BQ782" s="83" t="str">
        <f t="shared" si="383"/>
        <v/>
      </c>
      <c r="BR782" s="82">
        <f>IFERROR(FIND("Flora",consulta_completa__11[[#This Row],[13 - Ocorrências/Ambientes Atingidos]]),0)</f>
        <v>0</v>
      </c>
      <c r="BS782" s="83" t="str">
        <f t="shared" si="384"/>
        <v/>
      </c>
      <c r="BT782" s="82">
        <f>IFERROR(FIND("Fauna",consulta_completa__11[[#This Row],[13 - Ocorrências/Ambientes Atingidos]]),0)</f>
        <v>0</v>
      </c>
      <c r="BU782" s="83" t="str">
        <f t="shared" si="385"/>
        <v/>
      </c>
      <c r="BV782" s="82">
        <f>IFERROR(FIND("UC federal",consulta_completa__11[[#This Row],[13 - Ocorrências/Ambientes Atingidos]]),0)</f>
        <v>0</v>
      </c>
      <c r="BW782" s="83" t="str">
        <f t="shared" si="386"/>
        <v/>
      </c>
      <c r="BX782" s="82">
        <f>IFERROR(FIND("UC estadual/municipal",consulta_completa__11[[#This Row],[13 - Ocorrências/Ambientes Atingidos]]),0)</f>
        <v>0</v>
      </c>
      <c r="BY782" s="83" t="str">
        <f t="shared" si="387"/>
        <v/>
      </c>
      <c r="BZ782" s="82">
        <f>IFERROR(FIND("Outro(s)",consulta_completa__11[[#This Row],[13 - Ocorrências/Ambientes Atingidos]]),0)</f>
        <v>0</v>
      </c>
      <c r="CA782" s="83" t="str">
        <f t="shared" si="388"/>
        <v/>
      </c>
      <c r="CB782" s="82">
        <f>IFERROR(FIND("Sem dano",consulta_completa__11[[#This Row],[13 - Ocorrências/Ambientes Atingidos]]),0)</f>
        <v>0</v>
      </c>
      <c r="CC782" s="83" t="str">
        <f t="shared" si="389"/>
        <v/>
      </c>
      <c r="CD782" s="82" t="str">
        <f>IF(consulta_completa__11[[#This Row],[13 - Ocorrências/Ambientes Atingidos]]="","X","")</f>
        <v/>
      </c>
      <c r="CE782" s="84">
        <f>IFERROR(FIND("IBAMA",consulta_completa__11[[#This Row],[14 - Inst. Atuando no Local]]),0)</f>
        <v>0</v>
      </c>
      <c r="CF782" s="84" t="str">
        <f t="shared" si="390"/>
        <v/>
      </c>
      <c r="CG782" s="84">
        <f>IFERROR(FIND("OEMA",consulta_completa__11[[#This Row],[14 - Inst. Atuando no Local]]),0)</f>
        <v>0</v>
      </c>
      <c r="CH782" s="84" t="str">
        <f t="shared" si="391"/>
        <v/>
      </c>
      <c r="CI782" s="84">
        <f>IFERROR(FIND("DEFESA CIVIL",consulta_completa__11[[#This Row],[14 - Inst. Atuando no Local]]),0)</f>
        <v>0</v>
      </c>
      <c r="CJ782" s="84" t="str">
        <f t="shared" si="392"/>
        <v/>
      </c>
      <c r="CK782" s="84">
        <f>IFERROR(FIND("CORPO DE BOMBEIROS",consulta_completa__11[[#This Row],[14 - Inst. Atuando no Local]]),0)</f>
        <v>0</v>
      </c>
      <c r="CL782" s="84" t="str">
        <f t="shared" si="393"/>
        <v/>
      </c>
      <c r="CM782" s="84">
        <f>IFERROR(FIND("POLÍCIA RODOVIÁRIA",consulta_completa__11[[#This Row],[14 - Inst. Atuando no Local]]),0)</f>
        <v>0</v>
      </c>
      <c r="CN782" s="84" t="str">
        <f t="shared" si="394"/>
        <v/>
      </c>
      <c r="CO782" s="84">
        <f>IFERROR(FIND("POLÍCIA MILITAR",consulta_completa__11[[#This Row],[14 - Inst. Atuando no Local]]),0)</f>
        <v>0</v>
      </c>
      <c r="CP782" s="84" t="str">
        <f t="shared" si="395"/>
        <v/>
      </c>
      <c r="CQ782" s="84">
        <f>IFERROR(FIND("POLÍCIA CIVIL",consulta_completa__11[[#This Row],[14 - Inst. Atuando no Local]]),0)</f>
        <v>0</v>
      </c>
      <c r="CR782" s="84" t="str">
        <f t="shared" si="396"/>
        <v/>
      </c>
      <c r="CS782" s="84">
        <f>IFERROR(FIND("MARINHA DO BRASIL",consulta_completa__11[[#This Row],[14 - Inst. Atuando no Local]]),0)</f>
        <v>0</v>
      </c>
      <c r="CT782" s="84" t="str">
        <f t="shared" si="397"/>
        <v/>
      </c>
      <c r="CU782" s="84">
        <f>IFERROR(FIND("EMPRESA ESPECIALIZADA EM ATENDIMENTO",consulta_completa__11[[#This Row],[14 - Inst. Atuando no Local]]),0)</f>
        <v>0</v>
      </c>
      <c r="CV782" s="84" t="str">
        <f t="shared" si="398"/>
        <v/>
      </c>
      <c r="CW782" s="84">
        <f>IFERROR(FIND("IBAMA",consulta_completa__11[[#This Row],[14 - Inst. Atuando no Local]]),0)</f>
        <v>0</v>
      </c>
      <c r="CX782" s="84" t="str">
        <f t="shared" si="399"/>
        <v/>
      </c>
      <c r="CY782" s="84" t="str">
        <f>IF(consulta_completa__11[[#This Row],[14 - Inst. Atuando no Local]]="","X","")</f>
        <v/>
      </c>
      <c r="CZ782" s="84">
        <f>IFERROR(FIND("OUTRA (S)",consulta_completa__11[[#This Row],[14 - Inst. Atuando no Local]]),0)</f>
        <v>0</v>
      </c>
      <c r="DA782" s="84" t="str">
        <f t="shared" si="400"/>
        <v/>
      </c>
      <c r="DB782" s="35" t="str">
        <f t="shared" si="401"/>
        <v>Sim</v>
      </c>
      <c r="DC782" s="35" t="str">
        <f t="shared" si="402"/>
        <v>Não</v>
      </c>
      <c r="DD782" s="35" t="str">
        <f t="shared" si="403"/>
        <v>Sim</v>
      </c>
      <c r="DE782" s="87" t="str">
        <f t="shared" si="374"/>
        <v/>
      </c>
    </row>
    <row r="783" spans="1:109">
      <c r="A783" s="14">
        <v>2025111361226</v>
      </c>
      <c r="B783" s="1">
        <v>45961</v>
      </c>
      <c r="C783" t="s">
        <v>109</v>
      </c>
      <c r="D783" t="s">
        <v>212</v>
      </c>
      <c r="E783" t="s">
        <v>320</v>
      </c>
      <c r="F783" t="s">
        <v>112</v>
      </c>
      <c r="G783" t="s">
        <v>113</v>
      </c>
      <c r="H783" t="s">
        <v>114</v>
      </c>
      <c r="I783" t="s">
        <v>114</v>
      </c>
      <c r="J783" t="s">
        <v>6722</v>
      </c>
      <c r="K783" t="s">
        <v>6723</v>
      </c>
      <c r="L783" t="s">
        <v>117</v>
      </c>
      <c r="M783" t="s">
        <v>118</v>
      </c>
      <c r="N783" t="s">
        <v>141</v>
      </c>
      <c r="O783" t="s">
        <v>239</v>
      </c>
      <c r="P783" t="s">
        <v>200</v>
      </c>
      <c r="Q783" t="s">
        <v>122</v>
      </c>
      <c r="R783" t="s">
        <v>123</v>
      </c>
      <c r="S783" t="s">
        <v>201</v>
      </c>
      <c r="T783" t="s">
        <v>6724</v>
      </c>
      <c r="U783" t="s">
        <v>6725</v>
      </c>
      <c r="V783" t="s">
        <v>6726</v>
      </c>
      <c r="Z783" t="s">
        <v>6727</v>
      </c>
      <c r="AA783" t="s">
        <v>6728</v>
      </c>
      <c r="AB783" t="s">
        <v>206</v>
      </c>
      <c r="AC783" t="s">
        <v>262</v>
      </c>
      <c r="AD783">
        <v>1</v>
      </c>
      <c r="AE783" t="s">
        <v>6729</v>
      </c>
      <c r="AF783" t="s">
        <v>113</v>
      </c>
      <c r="AG783" t="s">
        <v>113</v>
      </c>
      <c r="AH783" t="s">
        <v>131</v>
      </c>
      <c r="AI783" t="s">
        <v>132</v>
      </c>
      <c r="AJ783" t="s">
        <v>131</v>
      </c>
      <c r="AK783" t="s">
        <v>6730</v>
      </c>
      <c r="AL783" t="s">
        <v>6731</v>
      </c>
      <c r="AM783" t="s">
        <v>264</v>
      </c>
      <c r="AN783" t="s">
        <v>265</v>
      </c>
      <c r="AO783" t="s">
        <v>266</v>
      </c>
      <c r="AQ783" t="s">
        <v>267</v>
      </c>
      <c r="AR783" t="s">
        <v>113</v>
      </c>
      <c r="AS783" t="s">
        <v>113</v>
      </c>
      <c r="AT783" t="s">
        <v>6732</v>
      </c>
      <c r="AU783" t="s">
        <v>113</v>
      </c>
      <c r="AW783" t="s">
        <v>159</v>
      </c>
      <c r="AX783" s="82">
        <f>IFERROR(FIND("Óbitos/feridos",consulta_completa__11[[#This Row],[13 - Ocorrências/Ambientes Atingidos]]),0)</f>
        <v>0</v>
      </c>
      <c r="AY783" s="83" t="str">
        <f t="shared" si="375"/>
        <v/>
      </c>
      <c r="AZ783" s="82">
        <f>IFERROR(FIND("População afetada/evacuada",consulta_completa__11[[#This Row],[13 - Ocorrências/Ambientes Atingidos]]),0)</f>
        <v>0</v>
      </c>
      <c r="BA783" s="82" t="str">
        <f t="shared" si="376"/>
        <v/>
      </c>
      <c r="BB783" s="82">
        <f>IFERROR(FIND("Suspensão de abastecimento de água",consulta_completa__11[[#This Row],[13 - Ocorrências/Ambientes Atingidos]]),0)</f>
        <v>0</v>
      </c>
      <c r="BC783" s="83" t="str">
        <f t="shared" si="404"/>
        <v/>
      </c>
      <c r="BD783" s="82">
        <f>IFERROR(FIND("Rio/córrego",consulta_completa__11[[#This Row],[13 - Ocorrências/Ambientes Atingidos]]),0)</f>
        <v>0</v>
      </c>
      <c r="BE783" s="83" t="str">
        <f t="shared" si="377"/>
        <v/>
      </c>
      <c r="BF783" s="82">
        <f>IFERROR(FIND("Lago",consulta_completa__11[[#This Row],[13 - Ocorrências/Ambientes Atingidos]]),0)</f>
        <v>0</v>
      </c>
      <c r="BG783" s="83" t="str">
        <f t="shared" si="378"/>
        <v/>
      </c>
      <c r="BH783" s="82">
        <f>IFERROR(FIND("Mar",consulta_completa__11[[#This Row],[13 - Ocorrências/Ambientes Atingidos]]),0)</f>
        <v>1</v>
      </c>
      <c r="BI783" s="83" t="str">
        <f t="shared" si="379"/>
        <v>X</v>
      </c>
      <c r="BJ783" s="82">
        <f>IFERROR(FIND("Praia",consulta_completa__11[[#This Row],[13 - Ocorrências/Ambientes Atingidos]]),0)</f>
        <v>0</v>
      </c>
      <c r="BK783" s="83" t="str">
        <f t="shared" si="380"/>
        <v/>
      </c>
      <c r="BL783" s="82">
        <f>IFERROR(FIND("Solo",consulta_completa__11[[#This Row],[13 - Ocorrências/Ambientes Atingidos]]),0)</f>
        <v>0</v>
      </c>
      <c r="BM783" s="83" t="str">
        <f t="shared" si="381"/>
        <v/>
      </c>
      <c r="BN783" s="82">
        <f>IFERROR(FIND("Águas subterrâneas",consulta_completa__11[[#This Row],[13 - Ocorrências/Ambientes Atingidos]]),0)</f>
        <v>0</v>
      </c>
      <c r="BO783" s="83" t="str">
        <f t="shared" si="382"/>
        <v/>
      </c>
      <c r="BP783" s="82">
        <f>IFERROR(FIND("Atmosfera",consulta_completa__11[[#This Row],[13 - Ocorrências/Ambientes Atingidos]]),0)</f>
        <v>0</v>
      </c>
      <c r="BQ783" s="83" t="str">
        <f t="shared" si="383"/>
        <v/>
      </c>
      <c r="BR783" s="82">
        <f>IFERROR(FIND("Flora",consulta_completa__11[[#This Row],[13 - Ocorrências/Ambientes Atingidos]]),0)</f>
        <v>0</v>
      </c>
      <c r="BS783" s="83" t="str">
        <f t="shared" si="384"/>
        <v/>
      </c>
      <c r="BT783" s="82">
        <f>IFERROR(FIND("Fauna",consulta_completa__11[[#This Row],[13 - Ocorrências/Ambientes Atingidos]]),0)</f>
        <v>0</v>
      </c>
      <c r="BU783" s="83" t="str">
        <f t="shared" si="385"/>
        <v/>
      </c>
      <c r="BV783" s="82">
        <f>IFERROR(FIND("UC federal",consulta_completa__11[[#This Row],[13 - Ocorrências/Ambientes Atingidos]]),0)</f>
        <v>0</v>
      </c>
      <c r="BW783" s="83" t="str">
        <f t="shared" si="386"/>
        <v/>
      </c>
      <c r="BX783" s="82">
        <f>IFERROR(FIND("UC estadual/municipal",consulta_completa__11[[#This Row],[13 - Ocorrências/Ambientes Atingidos]]),0)</f>
        <v>0</v>
      </c>
      <c r="BY783" s="83" t="str">
        <f t="shared" si="387"/>
        <v/>
      </c>
      <c r="BZ783" s="82">
        <f>IFERROR(FIND("Outro(s)",consulta_completa__11[[#This Row],[13 - Ocorrências/Ambientes Atingidos]]),0)</f>
        <v>0</v>
      </c>
      <c r="CA783" s="83" t="str">
        <f t="shared" si="388"/>
        <v/>
      </c>
      <c r="CB783" s="82">
        <f>IFERROR(FIND("Sem dano",consulta_completa__11[[#This Row],[13 - Ocorrências/Ambientes Atingidos]]),0)</f>
        <v>0</v>
      </c>
      <c r="CC783" s="83" t="str">
        <f t="shared" si="389"/>
        <v/>
      </c>
      <c r="CD783" s="82" t="str">
        <f>IF(consulta_completa__11[[#This Row],[13 - Ocorrências/Ambientes Atingidos]]="","X","")</f>
        <v/>
      </c>
      <c r="CE783" s="84">
        <f>IFERROR(FIND("IBAMA",consulta_completa__11[[#This Row],[14 - Inst. Atuando no Local]]),0)</f>
        <v>0</v>
      </c>
      <c r="CF783" s="84" t="str">
        <f t="shared" si="390"/>
        <v/>
      </c>
      <c r="CG783" s="84">
        <f>IFERROR(FIND("OEMA",consulta_completa__11[[#This Row],[14 - Inst. Atuando no Local]]),0)</f>
        <v>0</v>
      </c>
      <c r="CH783" s="84" t="str">
        <f t="shared" si="391"/>
        <v/>
      </c>
      <c r="CI783" s="84">
        <f>IFERROR(FIND("DEFESA CIVIL",consulta_completa__11[[#This Row],[14 - Inst. Atuando no Local]]),0)</f>
        <v>0</v>
      </c>
      <c r="CJ783" s="84" t="str">
        <f t="shared" si="392"/>
        <v/>
      </c>
      <c r="CK783" s="84">
        <f>IFERROR(FIND("CORPO DE BOMBEIROS",consulta_completa__11[[#This Row],[14 - Inst. Atuando no Local]]),0)</f>
        <v>0</v>
      </c>
      <c r="CL783" s="84" t="str">
        <f t="shared" si="393"/>
        <v/>
      </c>
      <c r="CM783" s="84">
        <f>IFERROR(FIND("POLÍCIA RODOVIÁRIA",consulta_completa__11[[#This Row],[14 - Inst. Atuando no Local]]),0)</f>
        <v>0</v>
      </c>
      <c r="CN783" s="84" t="str">
        <f t="shared" si="394"/>
        <v/>
      </c>
      <c r="CO783" s="84">
        <f>IFERROR(FIND("POLÍCIA MILITAR",consulta_completa__11[[#This Row],[14 - Inst. Atuando no Local]]),0)</f>
        <v>0</v>
      </c>
      <c r="CP783" s="84" t="str">
        <f t="shared" si="395"/>
        <v/>
      </c>
      <c r="CQ783" s="84">
        <f>IFERROR(FIND("POLÍCIA CIVIL",consulta_completa__11[[#This Row],[14 - Inst. Atuando no Local]]),0)</f>
        <v>0</v>
      </c>
      <c r="CR783" s="84" t="str">
        <f t="shared" si="396"/>
        <v/>
      </c>
      <c r="CS783" s="84">
        <f>IFERROR(FIND("MARINHA DO BRASIL",consulta_completa__11[[#This Row],[14 - Inst. Atuando no Local]]),0)</f>
        <v>0</v>
      </c>
      <c r="CT783" s="84" t="str">
        <f t="shared" si="397"/>
        <v/>
      </c>
      <c r="CU783" s="84">
        <f>IFERROR(FIND("EMPRESA ESPECIALIZADA EM ATENDIMENTO",consulta_completa__11[[#This Row],[14 - Inst. Atuando no Local]]),0)</f>
        <v>0</v>
      </c>
      <c r="CV783" s="84" t="str">
        <f t="shared" si="398"/>
        <v/>
      </c>
      <c r="CW783" s="84">
        <f>IFERROR(FIND("IBAMA",consulta_completa__11[[#This Row],[14 - Inst. Atuando no Local]]),0)</f>
        <v>0</v>
      </c>
      <c r="CX783" s="84" t="str">
        <f t="shared" si="399"/>
        <v/>
      </c>
      <c r="CY783" s="84" t="str">
        <f>IF(consulta_completa__11[[#This Row],[14 - Inst. Atuando no Local]]="","X","")</f>
        <v/>
      </c>
      <c r="CZ783" s="84">
        <f>IFERROR(FIND("OUTRA (S)",consulta_completa__11[[#This Row],[14 - Inst. Atuando no Local]]),0)</f>
        <v>0</v>
      </c>
      <c r="DA783" s="84" t="str">
        <f t="shared" si="400"/>
        <v/>
      </c>
      <c r="DB783" s="35" t="str">
        <f t="shared" si="401"/>
        <v>Sim</v>
      </c>
      <c r="DC783" s="35" t="str">
        <f t="shared" si="402"/>
        <v>Não</v>
      </c>
      <c r="DD783" s="35" t="str">
        <f t="shared" si="403"/>
        <v>Sim</v>
      </c>
      <c r="DE783" s="87" t="str">
        <f t="shared" si="374"/>
        <v/>
      </c>
    </row>
    <row r="784" spans="1:109">
      <c r="A784" s="14">
        <v>202511361206</v>
      </c>
      <c r="B784" s="1">
        <v>45962</v>
      </c>
      <c r="C784" t="s">
        <v>109</v>
      </c>
      <c r="D784" t="s">
        <v>212</v>
      </c>
      <c r="E784" t="s">
        <v>452</v>
      </c>
      <c r="F784" t="s">
        <v>112</v>
      </c>
      <c r="G784" t="s">
        <v>113</v>
      </c>
      <c r="H784" t="s">
        <v>114</v>
      </c>
      <c r="I784" t="s">
        <v>114</v>
      </c>
      <c r="J784" t="s">
        <v>113</v>
      </c>
      <c r="K784" t="s">
        <v>114</v>
      </c>
      <c r="L784" t="s">
        <v>114</v>
      </c>
      <c r="M784" t="s">
        <v>118</v>
      </c>
      <c r="N784" t="s">
        <v>141</v>
      </c>
      <c r="O784" t="s">
        <v>239</v>
      </c>
      <c r="P784" t="s">
        <v>229</v>
      </c>
      <c r="Q784" t="s">
        <v>167</v>
      </c>
      <c r="R784" t="s">
        <v>123</v>
      </c>
      <c r="S784" t="s">
        <v>201</v>
      </c>
      <c r="T784" t="s">
        <v>6733</v>
      </c>
      <c r="U784" t="s">
        <v>113</v>
      </c>
      <c r="V784" t="s">
        <v>6734</v>
      </c>
      <c r="W784" t="b">
        <v>1</v>
      </c>
      <c r="Z784" t="s">
        <v>409</v>
      </c>
      <c r="AA784" t="s">
        <v>113</v>
      </c>
      <c r="AB784" t="s">
        <v>1320</v>
      </c>
      <c r="AC784" t="s">
        <v>262</v>
      </c>
      <c r="AD784">
        <v>1</v>
      </c>
      <c r="AE784" t="s">
        <v>113</v>
      </c>
      <c r="AF784" t="s">
        <v>6735</v>
      </c>
      <c r="AG784" t="s">
        <v>1322</v>
      </c>
      <c r="AH784" t="s">
        <v>131</v>
      </c>
      <c r="AI784" t="s">
        <v>132</v>
      </c>
      <c r="AJ784" t="s">
        <v>131</v>
      </c>
      <c r="AK784" t="s">
        <v>6736</v>
      </c>
      <c r="AL784" t="s">
        <v>6737</v>
      </c>
      <c r="AM784" t="s">
        <v>153</v>
      </c>
      <c r="AN784" t="s">
        <v>154</v>
      </c>
      <c r="AO784" t="s">
        <v>113</v>
      </c>
      <c r="AP784">
        <v>6133161070</v>
      </c>
      <c r="AQ784" t="s">
        <v>156</v>
      </c>
      <c r="AR784" t="s">
        <v>113</v>
      </c>
      <c r="AS784" t="s">
        <v>6738</v>
      </c>
      <c r="AT784" t="s">
        <v>113</v>
      </c>
      <c r="AU784" t="s">
        <v>6739</v>
      </c>
      <c r="AV784">
        <v>258000000</v>
      </c>
      <c r="AW784" t="s">
        <v>159</v>
      </c>
      <c r="AX784" s="82">
        <f>IFERROR(FIND("Óbitos/feridos",consulta_completa__11[[#This Row],[13 - Ocorrências/Ambientes Atingidos]]),0)</f>
        <v>0</v>
      </c>
      <c r="AY784" s="83" t="str">
        <f t="shared" si="375"/>
        <v/>
      </c>
      <c r="AZ784" s="82">
        <f>IFERROR(FIND("População afetada/evacuada",consulta_completa__11[[#This Row],[13 - Ocorrências/Ambientes Atingidos]]),0)</f>
        <v>0</v>
      </c>
      <c r="BA784" s="82" t="str">
        <f t="shared" si="376"/>
        <v/>
      </c>
      <c r="BB784" s="82">
        <f>IFERROR(FIND("Suspensão de abastecimento de água",consulta_completa__11[[#This Row],[13 - Ocorrências/Ambientes Atingidos]]),0)</f>
        <v>0</v>
      </c>
      <c r="BC784" s="83" t="str">
        <f t="shared" si="404"/>
        <v/>
      </c>
      <c r="BD784" s="82">
        <f>IFERROR(FIND("Rio/córrego",consulta_completa__11[[#This Row],[13 - Ocorrências/Ambientes Atingidos]]),0)</f>
        <v>0</v>
      </c>
      <c r="BE784" s="83" t="str">
        <f t="shared" si="377"/>
        <v/>
      </c>
      <c r="BF784" s="82">
        <f>IFERROR(FIND("Lago",consulta_completa__11[[#This Row],[13 - Ocorrências/Ambientes Atingidos]]),0)</f>
        <v>0</v>
      </c>
      <c r="BG784" s="83" t="str">
        <f t="shared" si="378"/>
        <v/>
      </c>
      <c r="BH784" s="82">
        <f>IFERROR(FIND("Mar",consulta_completa__11[[#This Row],[13 - Ocorrências/Ambientes Atingidos]]),0)</f>
        <v>1</v>
      </c>
      <c r="BI784" s="83" t="str">
        <f t="shared" si="379"/>
        <v>X</v>
      </c>
      <c r="BJ784" s="82">
        <f>IFERROR(FIND("Praia",consulta_completa__11[[#This Row],[13 - Ocorrências/Ambientes Atingidos]]),0)</f>
        <v>0</v>
      </c>
      <c r="BK784" s="83" t="str">
        <f t="shared" si="380"/>
        <v/>
      </c>
      <c r="BL784" s="82">
        <f>IFERROR(FIND("Solo",consulta_completa__11[[#This Row],[13 - Ocorrências/Ambientes Atingidos]]),0)</f>
        <v>0</v>
      </c>
      <c r="BM784" s="83" t="str">
        <f t="shared" si="381"/>
        <v/>
      </c>
      <c r="BN784" s="82">
        <f>IFERROR(FIND("Águas subterrâneas",consulta_completa__11[[#This Row],[13 - Ocorrências/Ambientes Atingidos]]),0)</f>
        <v>0</v>
      </c>
      <c r="BO784" s="83" t="str">
        <f t="shared" si="382"/>
        <v/>
      </c>
      <c r="BP784" s="82">
        <f>IFERROR(FIND("Atmosfera",consulta_completa__11[[#This Row],[13 - Ocorrências/Ambientes Atingidos]]),0)</f>
        <v>0</v>
      </c>
      <c r="BQ784" s="83" t="str">
        <f t="shared" si="383"/>
        <v/>
      </c>
      <c r="BR784" s="82">
        <f>IFERROR(FIND("Flora",consulta_completa__11[[#This Row],[13 - Ocorrências/Ambientes Atingidos]]),0)</f>
        <v>0</v>
      </c>
      <c r="BS784" s="83" t="str">
        <f t="shared" si="384"/>
        <v/>
      </c>
      <c r="BT784" s="82">
        <f>IFERROR(FIND("Fauna",consulta_completa__11[[#This Row],[13 - Ocorrências/Ambientes Atingidos]]),0)</f>
        <v>0</v>
      </c>
      <c r="BU784" s="83" t="str">
        <f t="shared" si="385"/>
        <v/>
      </c>
      <c r="BV784" s="82">
        <f>IFERROR(FIND("UC federal",consulta_completa__11[[#This Row],[13 - Ocorrências/Ambientes Atingidos]]),0)</f>
        <v>0</v>
      </c>
      <c r="BW784" s="83" t="str">
        <f t="shared" si="386"/>
        <v/>
      </c>
      <c r="BX784" s="82">
        <f>IFERROR(FIND("UC estadual/municipal",consulta_completa__11[[#This Row],[13 - Ocorrências/Ambientes Atingidos]]),0)</f>
        <v>0</v>
      </c>
      <c r="BY784" s="83" t="str">
        <f t="shared" si="387"/>
        <v/>
      </c>
      <c r="BZ784" s="82">
        <f>IFERROR(FIND("Outro(s)",consulta_completa__11[[#This Row],[13 - Ocorrências/Ambientes Atingidos]]),0)</f>
        <v>0</v>
      </c>
      <c r="CA784" s="83" t="str">
        <f t="shared" si="388"/>
        <v/>
      </c>
      <c r="CB784" s="82">
        <f>IFERROR(FIND("Sem dano",consulta_completa__11[[#This Row],[13 - Ocorrências/Ambientes Atingidos]]),0)</f>
        <v>0</v>
      </c>
      <c r="CC784" s="83" t="str">
        <f t="shared" si="389"/>
        <v/>
      </c>
      <c r="CD784" s="82" t="str">
        <f>IF(consulta_completa__11[[#This Row],[13 - Ocorrências/Ambientes Atingidos]]="","X","")</f>
        <v/>
      </c>
      <c r="CE784" s="84">
        <f>IFERROR(FIND("IBAMA",consulta_completa__11[[#This Row],[14 - Inst. Atuando no Local]]),0)</f>
        <v>0</v>
      </c>
      <c r="CF784" s="84" t="str">
        <f t="shared" si="390"/>
        <v/>
      </c>
      <c r="CG784" s="84">
        <f>IFERROR(FIND("OEMA",consulta_completa__11[[#This Row],[14 - Inst. Atuando no Local]]),0)</f>
        <v>0</v>
      </c>
      <c r="CH784" s="84" t="str">
        <f t="shared" si="391"/>
        <v/>
      </c>
      <c r="CI784" s="84">
        <f>IFERROR(FIND("DEFESA CIVIL",consulta_completa__11[[#This Row],[14 - Inst. Atuando no Local]]),0)</f>
        <v>0</v>
      </c>
      <c r="CJ784" s="84" t="str">
        <f t="shared" si="392"/>
        <v/>
      </c>
      <c r="CK784" s="84">
        <f>IFERROR(FIND("CORPO DE BOMBEIROS",consulta_completa__11[[#This Row],[14 - Inst. Atuando no Local]]),0)</f>
        <v>0</v>
      </c>
      <c r="CL784" s="84" t="str">
        <f t="shared" si="393"/>
        <v/>
      </c>
      <c r="CM784" s="84">
        <f>IFERROR(FIND("POLÍCIA RODOVIÁRIA",consulta_completa__11[[#This Row],[14 - Inst. Atuando no Local]]),0)</f>
        <v>0</v>
      </c>
      <c r="CN784" s="84" t="str">
        <f t="shared" si="394"/>
        <v/>
      </c>
      <c r="CO784" s="84">
        <f>IFERROR(FIND("POLÍCIA MILITAR",consulta_completa__11[[#This Row],[14 - Inst. Atuando no Local]]),0)</f>
        <v>0</v>
      </c>
      <c r="CP784" s="84" t="str">
        <f t="shared" si="395"/>
        <v/>
      </c>
      <c r="CQ784" s="84">
        <f>IFERROR(FIND("POLÍCIA CIVIL",consulta_completa__11[[#This Row],[14 - Inst. Atuando no Local]]),0)</f>
        <v>0</v>
      </c>
      <c r="CR784" s="84" t="str">
        <f t="shared" si="396"/>
        <v/>
      </c>
      <c r="CS784" s="84">
        <f>IFERROR(FIND("MARINHA DO BRASIL",consulta_completa__11[[#This Row],[14 - Inst. Atuando no Local]]),0)</f>
        <v>0</v>
      </c>
      <c r="CT784" s="84" t="str">
        <f t="shared" si="397"/>
        <v/>
      </c>
      <c r="CU784" s="84">
        <f>IFERROR(FIND("EMPRESA ESPECIALIZADA EM ATENDIMENTO",consulta_completa__11[[#This Row],[14 - Inst. Atuando no Local]]),0)</f>
        <v>0</v>
      </c>
      <c r="CV784" s="84" t="str">
        <f t="shared" si="398"/>
        <v/>
      </c>
      <c r="CW784" s="84">
        <f>IFERROR(FIND("IBAMA",consulta_completa__11[[#This Row],[14 - Inst. Atuando no Local]]),0)</f>
        <v>0</v>
      </c>
      <c r="CX784" s="84" t="str">
        <f t="shared" si="399"/>
        <v/>
      </c>
      <c r="CY784" s="84" t="str">
        <f>IF(consulta_completa__11[[#This Row],[14 - Inst. Atuando no Local]]="","X","")</f>
        <v/>
      </c>
      <c r="CZ784" s="84">
        <f>IFERROR(FIND("OUTRA (S)",consulta_completa__11[[#This Row],[14 - Inst. Atuando no Local]]),0)</f>
        <v>0</v>
      </c>
      <c r="DA784" s="84" t="str">
        <f t="shared" si="400"/>
        <v/>
      </c>
      <c r="DB784" s="35" t="str">
        <f t="shared" si="401"/>
        <v>Sim</v>
      </c>
      <c r="DC784" s="35" t="str">
        <f t="shared" si="402"/>
        <v>Não</v>
      </c>
      <c r="DD784" s="35" t="str">
        <f t="shared" si="403"/>
        <v>Sim</v>
      </c>
      <c r="DE784" s="87" t="str">
        <f t="shared" si="374"/>
        <v/>
      </c>
    </row>
    <row r="785" spans="1:109">
      <c r="A785" s="14">
        <v>202511368408</v>
      </c>
      <c r="B785" s="1">
        <v>45962</v>
      </c>
      <c r="C785" t="s">
        <v>6740</v>
      </c>
      <c r="D785" t="s">
        <v>180</v>
      </c>
      <c r="E785" t="s">
        <v>286</v>
      </c>
      <c r="F785" t="s">
        <v>112</v>
      </c>
      <c r="G785" t="s">
        <v>113</v>
      </c>
      <c r="H785" t="s">
        <v>114</v>
      </c>
      <c r="I785" t="s">
        <v>114</v>
      </c>
      <c r="J785" t="s">
        <v>6741</v>
      </c>
      <c r="K785" t="s">
        <v>6742</v>
      </c>
      <c r="L785" t="s">
        <v>648</v>
      </c>
      <c r="M785" t="s">
        <v>140</v>
      </c>
      <c r="N785" t="s">
        <v>1166</v>
      </c>
      <c r="O785" t="s">
        <v>185</v>
      </c>
      <c r="P785" t="s">
        <v>229</v>
      </c>
      <c r="Q785" t="s">
        <v>230</v>
      </c>
      <c r="R785" t="s">
        <v>123</v>
      </c>
      <c r="S785" t="s">
        <v>113</v>
      </c>
      <c r="T785" t="s">
        <v>6743</v>
      </c>
      <c r="U785" t="s">
        <v>291</v>
      </c>
      <c r="V785" t="s">
        <v>6744</v>
      </c>
      <c r="Z785" t="s">
        <v>113</v>
      </c>
      <c r="AA785" t="s">
        <v>6745</v>
      </c>
      <c r="AB785" t="s">
        <v>6746</v>
      </c>
      <c r="AC785" t="s">
        <v>6747</v>
      </c>
      <c r="AD785">
        <v>0</v>
      </c>
      <c r="AE785" t="s">
        <v>113</v>
      </c>
      <c r="AF785" t="s">
        <v>113</v>
      </c>
      <c r="AG785" t="s">
        <v>113</v>
      </c>
      <c r="AH785" t="s">
        <v>113</v>
      </c>
      <c r="AI785" t="s">
        <v>132</v>
      </c>
      <c r="AJ785" t="s">
        <v>132</v>
      </c>
      <c r="AK785" t="s">
        <v>113</v>
      </c>
      <c r="AL785" t="s">
        <v>6748</v>
      </c>
      <c r="AM785" t="s">
        <v>153</v>
      </c>
      <c r="AN785" t="s">
        <v>154</v>
      </c>
      <c r="AO785" t="s">
        <v>113</v>
      </c>
      <c r="AP785">
        <v>6133161070</v>
      </c>
      <c r="AQ785" t="s">
        <v>156</v>
      </c>
      <c r="AR785" t="s">
        <v>113</v>
      </c>
      <c r="AS785" t="s">
        <v>113</v>
      </c>
      <c r="AT785" t="s">
        <v>113</v>
      </c>
      <c r="AU785" t="s">
        <v>113</v>
      </c>
      <c r="AW785" t="s">
        <v>113</v>
      </c>
      <c r="AX785" s="82">
        <f>IFERROR(FIND("Óbitos/feridos",consulta_completa__11[[#This Row],[13 - Ocorrências/Ambientes Atingidos]]),0)</f>
        <v>0</v>
      </c>
      <c r="AY785" s="83" t="str">
        <f t="shared" si="375"/>
        <v/>
      </c>
      <c r="AZ785" s="82">
        <f>IFERROR(FIND("População afetada/evacuada",consulta_completa__11[[#This Row],[13 - Ocorrências/Ambientes Atingidos]]),0)</f>
        <v>0</v>
      </c>
      <c r="BA785" s="82" t="str">
        <f t="shared" si="376"/>
        <v/>
      </c>
      <c r="BB785" s="82">
        <f>IFERROR(FIND("Suspensão de abastecimento de água",consulta_completa__11[[#This Row],[13 - Ocorrências/Ambientes Atingidos]]),0)</f>
        <v>0</v>
      </c>
      <c r="BC785" s="83" t="str">
        <f t="shared" si="404"/>
        <v/>
      </c>
      <c r="BD785" s="82">
        <f>IFERROR(FIND("Rio/córrego",consulta_completa__11[[#This Row],[13 - Ocorrências/Ambientes Atingidos]]),0)</f>
        <v>0</v>
      </c>
      <c r="BE785" s="83" t="str">
        <f t="shared" si="377"/>
        <v/>
      </c>
      <c r="BF785" s="82">
        <f>IFERROR(FIND("Lago",consulta_completa__11[[#This Row],[13 - Ocorrências/Ambientes Atingidos]]),0)</f>
        <v>0</v>
      </c>
      <c r="BG785" s="83" t="str">
        <f t="shared" si="378"/>
        <v/>
      </c>
      <c r="BH785" s="82">
        <f>IFERROR(FIND("Mar",consulta_completa__11[[#This Row],[13 - Ocorrências/Ambientes Atingidos]]),0)</f>
        <v>0</v>
      </c>
      <c r="BI785" s="83" t="str">
        <f t="shared" si="379"/>
        <v/>
      </c>
      <c r="BJ785" s="82">
        <f>IFERROR(FIND("Praia",consulta_completa__11[[#This Row],[13 - Ocorrências/Ambientes Atingidos]]),0)</f>
        <v>0</v>
      </c>
      <c r="BK785" s="83" t="str">
        <f t="shared" si="380"/>
        <v/>
      </c>
      <c r="BL785" s="82">
        <f>IFERROR(FIND("Solo",consulta_completa__11[[#This Row],[13 - Ocorrências/Ambientes Atingidos]]),0)</f>
        <v>1</v>
      </c>
      <c r="BM785" s="83" t="str">
        <f t="shared" si="381"/>
        <v>X</v>
      </c>
      <c r="BN785" s="82">
        <f>IFERROR(FIND("Águas subterrâneas",consulta_completa__11[[#This Row],[13 - Ocorrências/Ambientes Atingidos]]),0)</f>
        <v>0</v>
      </c>
      <c r="BO785" s="83" t="str">
        <f t="shared" si="382"/>
        <v/>
      </c>
      <c r="BP785" s="82">
        <f>IFERROR(FIND("Atmosfera",consulta_completa__11[[#This Row],[13 - Ocorrências/Ambientes Atingidos]]),0)</f>
        <v>0</v>
      </c>
      <c r="BQ785" s="83" t="str">
        <f t="shared" si="383"/>
        <v/>
      </c>
      <c r="BR785" s="82">
        <f>IFERROR(FIND("Flora",consulta_completa__11[[#This Row],[13 - Ocorrências/Ambientes Atingidos]]),0)</f>
        <v>0</v>
      </c>
      <c r="BS785" s="83" t="str">
        <f t="shared" si="384"/>
        <v/>
      </c>
      <c r="BT785" s="82">
        <f>IFERROR(FIND("Fauna",consulta_completa__11[[#This Row],[13 - Ocorrências/Ambientes Atingidos]]),0)</f>
        <v>0</v>
      </c>
      <c r="BU785" s="83" t="str">
        <f t="shared" si="385"/>
        <v/>
      </c>
      <c r="BV785" s="82">
        <f>IFERROR(FIND("UC federal",consulta_completa__11[[#This Row],[13 - Ocorrências/Ambientes Atingidos]]),0)</f>
        <v>0</v>
      </c>
      <c r="BW785" s="83" t="str">
        <f t="shared" si="386"/>
        <v/>
      </c>
      <c r="BX785" s="82">
        <f>IFERROR(FIND("UC estadual/municipal",consulta_completa__11[[#This Row],[13 - Ocorrências/Ambientes Atingidos]]),0)</f>
        <v>0</v>
      </c>
      <c r="BY785" s="83" t="str">
        <f t="shared" si="387"/>
        <v/>
      </c>
      <c r="BZ785" s="82">
        <f>IFERROR(FIND("Outro(s)",consulta_completa__11[[#This Row],[13 - Ocorrências/Ambientes Atingidos]]),0)</f>
        <v>0</v>
      </c>
      <c r="CA785" s="83" t="str">
        <f t="shared" si="388"/>
        <v/>
      </c>
      <c r="CB785" s="82">
        <f>IFERROR(FIND("Sem dano",consulta_completa__11[[#This Row],[13 - Ocorrências/Ambientes Atingidos]]),0)</f>
        <v>0</v>
      </c>
      <c r="CC785" s="83" t="str">
        <f t="shared" si="389"/>
        <v/>
      </c>
      <c r="CD785" s="82" t="str">
        <f>IF(consulta_completa__11[[#This Row],[13 - Ocorrências/Ambientes Atingidos]]="","X","")</f>
        <v/>
      </c>
      <c r="CE785" s="84">
        <f>IFERROR(FIND("IBAMA",consulta_completa__11[[#This Row],[14 - Inst. Atuando no Local]]),0)</f>
        <v>0</v>
      </c>
      <c r="CF785" s="84" t="str">
        <f t="shared" si="390"/>
        <v/>
      </c>
      <c r="CG785" s="84">
        <f>IFERROR(FIND("OEMA",consulta_completa__11[[#This Row],[14 - Inst. Atuando no Local]]),0)</f>
        <v>0</v>
      </c>
      <c r="CH785" s="84" t="str">
        <f t="shared" si="391"/>
        <v/>
      </c>
      <c r="CI785" s="84">
        <f>IFERROR(FIND("DEFESA CIVIL",consulta_completa__11[[#This Row],[14 - Inst. Atuando no Local]]),0)</f>
        <v>0</v>
      </c>
      <c r="CJ785" s="84" t="str">
        <f t="shared" si="392"/>
        <v/>
      </c>
      <c r="CK785" s="84">
        <f>IFERROR(FIND("CORPO DE BOMBEIROS",consulta_completa__11[[#This Row],[14 - Inst. Atuando no Local]]),0)</f>
        <v>0</v>
      </c>
      <c r="CL785" s="84" t="str">
        <f t="shared" si="393"/>
        <v/>
      </c>
      <c r="CM785" s="84">
        <f>IFERROR(FIND("POLÍCIA RODOVIÁRIA",consulta_completa__11[[#This Row],[14 - Inst. Atuando no Local]]),0)</f>
        <v>0</v>
      </c>
      <c r="CN785" s="84" t="str">
        <f t="shared" si="394"/>
        <v/>
      </c>
      <c r="CO785" s="84">
        <f>IFERROR(FIND("POLÍCIA MILITAR",consulta_completa__11[[#This Row],[14 - Inst. Atuando no Local]]),0)</f>
        <v>0</v>
      </c>
      <c r="CP785" s="84" t="str">
        <f t="shared" si="395"/>
        <v/>
      </c>
      <c r="CQ785" s="84">
        <f>IFERROR(FIND("POLÍCIA CIVIL",consulta_completa__11[[#This Row],[14 - Inst. Atuando no Local]]),0)</f>
        <v>0</v>
      </c>
      <c r="CR785" s="84" t="str">
        <f t="shared" si="396"/>
        <v/>
      </c>
      <c r="CS785" s="84">
        <f>IFERROR(FIND("MARINHA DO BRASIL",consulta_completa__11[[#This Row],[14 - Inst. Atuando no Local]]),0)</f>
        <v>0</v>
      </c>
      <c r="CT785" s="84" t="str">
        <f t="shared" si="397"/>
        <v/>
      </c>
      <c r="CU785" s="84">
        <f>IFERROR(FIND("EMPRESA ESPECIALIZADA EM ATENDIMENTO",consulta_completa__11[[#This Row],[14 - Inst. Atuando no Local]]),0)</f>
        <v>0</v>
      </c>
      <c r="CV785" s="84" t="str">
        <f t="shared" si="398"/>
        <v/>
      </c>
      <c r="CW785" s="84">
        <f>IFERROR(FIND("IBAMA",consulta_completa__11[[#This Row],[14 - Inst. Atuando no Local]]),0)</f>
        <v>0</v>
      </c>
      <c r="CX785" s="84" t="str">
        <f t="shared" si="399"/>
        <v/>
      </c>
      <c r="CY785" s="84" t="str">
        <f>IF(consulta_completa__11[[#This Row],[14 - Inst. Atuando no Local]]="","X","")</f>
        <v/>
      </c>
      <c r="CZ785" s="84">
        <f>IFERROR(FIND("OUTRA (S)",consulta_completa__11[[#This Row],[14 - Inst. Atuando no Local]]),0)</f>
        <v>0</v>
      </c>
      <c r="DA785" s="84" t="str">
        <f t="shared" si="400"/>
        <v/>
      </c>
      <c r="DB785" s="35" t="str">
        <f t="shared" si="401"/>
        <v>Sim</v>
      </c>
      <c r="DC785" s="35" t="str">
        <f t="shared" si="402"/>
        <v>Não</v>
      </c>
      <c r="DD785" s="35" t="str">
        <f t="shared" si="403"/>
        <v>Sim</v>
      </c>
      <c r="DE785" s="87" t="str">
        <f t="shared" si="374"/>
        <v/>
      </c>
    </row>
    <row r="786" spans="1:109">
      <c r="A786" s="14">
        <v>202511354027</v>
      </c>
      <c r="B786" s="1">
        <v>45963</v>
      </c>
      <c r="C786" t="s">
        <v>109</v>
      </c>
      <c r="D786" t="s">
        <v>212</v>
      </c>
      <c r="E786" t="s">
        <v>452</v>
      </c>
      <c r="F786" t="s">
        <v>112</v>
      </c>
      <c r="G786" t="s">
        <v>113</v>
      </c>
      <c r="H786" t="s">
        <v>114</v>
      </c>
      <c r="I786" t="s">
        <v>114</v>
      </c>
      <c r="J786" t="s">
        <v>6749</v>
      </c>
      <c r="K786" t="s">
        <v>1014</v>
      </c>
      <c r="L786" t="s">
        <v>117</v>
      </c>
      <c r="M786" t="s">
        <v>118</v>
      </c>
      <c r="N786" t="s">
        <v>141</v>
      </c>
      <c r="O786" t="s">
        <v>239</v>
      </c>
      <c r="P786" t="s">
        <v>272</v>
      </c>
      <c r="Q786" t="s">
        <v>122</v>
      </c>
      <c r="R786" t="s">
        <v>123</v>
      </c>
      <c r="S786" t="s">
        <v>201</v>
      </c>
      <c r="T786" t="s">
        <v>6750</v>
      </c>
      <c r="U786" t="s">
        <v>6751</v>
      </c>
      <c r="V786" t="s">
        <v>6752</v>
      </c>
      <c r="Z786" t="s">
        <v>409</v>
      </c>
      <c r="AA786" t="s">
        <v>113</v>
      </c>
      <c r="AB786" t="s">
        <v>206</v>
      </c>
      <c r="AC786" t="s">
        <v>262</v>
      </c>
      <c r="AD786">
        <v>1</v>
      </c>
      <c r="AE786" t="s">
        <v>113</v>
      </c>
      <c r="AF786" t="s">
        <v>6735</v>
      </c>
      <c r="AG786" t="s">
        <v>1322</v>
      </c>
      <c r="AH786" t="s">
        <v>131</v>
      </c>
      <c r="AI786" t="s">
        <v>132</v>
      </c>
      <c r="AJ786" t="s">
        <v>131</v>
      </c>
      <c r="AK786" t="s">
        <v>6753</v>
      </c>
      <c r="AL786" t="s">
        <v>6754</v>
      </c>
      <c r="AM786" t="s">
        <v>153</v>
      </c>
      <c r="AN786" t="s">
        <v>154</v>
      </c>
      <c r="AO786" t="s">
        <v>113</v>
      </c>
      <c r="AP786">
        <v>6133161070</v>
      </c>
      <c r="AQ786" t="s">
        <v>156</v>
      </c>
      <c r="AR786" t="s">
        <v>113</v>
      </c>
      <c r="AS786" t="s">
        <v>113</v>
      </c>
      <c r="AT786" t="s">
        <v>113</v>
      </c>
      <c r="AU786" t="s">
        <v>113</v>
      </c>
      <c r="AW786" t="s">
        <v>113</v>
      </c>
      <c r="AX786" s="82">
        <f>IFERROR(FIND("Óbitos/feridos",consulta_completa__11[[#This Row],[13 - Ocorrências/Ambientes Atingidos]]),0)</f>
        <v>0</v>
      </c>
      <c r="AY786" s="83" t="str">
        <f t="shared" si="375"/>
        <v/>
      </c>
      <c r="AZ786" s="82">
        <f>IFERROR(FIND("População afetada/evacuada",consulta_completa__11[[#This Row],[13 - Ocorrências/Ambientes Atingidos]]),0)</f>
        <v>0</v>
      </c>
      <c r="BA786" s="82" t="str">
        <f t="shared" si="376"/>
        <v/>
      </c>
      <c r="BB786" s="82">
        <f>IFERROR(FIND("Suspensão de abastecimento de água",consulta_completa__11[[#This Row],[13 - Ocorrências/Ambientes Atingidos]]),0)</f>
        <v>0</v>
      </c>
      <c r="BC786" s="83" t="str">
        <f t="shared" si="404"/>
        <v/>
      </c>
      <c r="BD786" s="82">
        <f>IFERROR(FIND("Rio/córrego",consulta_completa__11[[#This Row],[13 - Ocorrências/Ambientes Atingidos]]),0)</f>
        <v>0</v>
      </c>
      <c r="BE786" s="83" t="str">
        <f t="shared" si="377"/>
        <v/>
      </c>
      <c r="BF786" s="82">
        <f>IFERROR(FIND("Lago",consulta_completa__11[[#This Row],[13 - Ocorrências/Ambientes Atingidos]]),0)</f>
        <v>0</v>
      </c>
      <c r="BG786" s="83" t="str">
        <f t="shared" si="378"/>
        <v/>
      </c>
      <c r="BH786" s="82">
        <f>IFERROR(FIND("Mar",consulta_completa__11[[#This Row],[13 - Ocorrências/Ambientes Atingidos]]),0)</f>
        <v>1</v>
      </c>
      <c r="BI786" s="83" t="str">
        <f t="shared" si="379"/>
        <v>X</v>
      </c>
      <c r="BJ786" s="82">
        <f>IFERROR(FIND("Praia",consulta_completa__11[[#This Row],[13 - Ocorrências/Ambientes Atingidos]]),0)</f>
        <v>0</v>
      </c>
      <c r="BK786" s="83" t="str">
        <f t="shared" si="380"/>
        <v/>
      </c>
      <c r="BL786" s="82">
        <f>IFERROR(FIND("Solo",consulta_completa__11[[#This Row],[13 - Ocorrências/Ambientes Atingidos]]),0)</f>
        <v>0</v>
      </c>
      <c r="BM786" s="83" t="str">
        <f t="shared" si="381"/>
        <v/>
      </c>
      <c r="BN786" s="82">
        <f>IFERROR(FIND("Águas subterrâneas",consulta_completa__11[[#This Row],[13 - Ocorrências/Ambientes Atingidos]]),0)</f>
        <v>0</v>
      </c>
      <c r="BO786" s="83" t="str">
        <f t="shared" si="382"/>
        <v/>
      </c>
      <c r="BP786" s="82">
        <f>IFERROR(FIND("Atmosfera",consulta_completa__11[[#This Row],[13 - Ocorrências/Ambientes Atingidos]]),0)</f>
        <v>0</v>
      </c>
      <c r="BQ786" s="83" t="str">
        <f t="shared" si="383"/>
        <v/>
      </c>
      <c r="BR786" s="82">
        <f>IFERROR(FIND("Flora",consulta_completa__11[[#This Row],[13 - Ocorrências/Ambientes Atingidos]]),0)</f>
        <v>0</v>
      </c>
      <c r="BS786" s="83" t="str">
        <f t="shared" si="384"/>
        <v/>
      </c>
      <c r="BT786" s="82">
        <f>IFERROR(FIND("Fauna",consulta_completa__11[[#This Row],[13 - Ocorrências/Ambientes Atingidos]]),0)</f>
        <v>0</v>
      </c>
      <c r="BU786" s="83" t="str">
        <f t="shared" si="385"/>
        <v/>
      </c>
      <c r="BV786" s="82">
        <f>IFERROR(FIND("UC federal",consulta_completa__11[[#This Row],[13 - Ocorrências/Ambientes Atingidos]]),0)</f>
        <v>0</v>
      </c>
      <c r="BW786" s="83" t="str">
        <f t="shared" si="386"/>
        <v/>
      </c>
      <c r="BX786" s="82">
        <f>IFERROR(FIND("UC estadual/municipal",consulta_completa__11[[#This Row],[13 - Ocorrências/Ambientes Atingidos]]),0)</f>
        <v>0</v>
      </c>
      <c r="BY786" s="83" t="str">
        <f t="shared" si="387"/>
        <v/>
      </c>
      <c r="BZ786" s="82">
        <f>IFERROR(FIND("Outro(s)",consulta_completa__11[[#This Row],[13 - Ocorrências/Ambientes Atingidos]]),0)</f>
        <v>0</v>
      </c>
      <c r="CA786" s="83" t="str">
        <f t="shared" si="388"/>
        <v/>
      </c>
      <c r="CB786" s="82">
        <f>IFERROR(FIND("Sem dano",consulta_completa__11[[#This Row],[13 - Ocorrências/Ambientes Atingidos]]),0)</f>
        <v>0</v>
      </c>
      <c r="CC786" s="83" t="str">
        <f t="shared" si="389"/>
        <v/>
      </c>
      <c r="CD786" s="82" t="str">
        <f>IF(consulta_completa__11[[#This Row],[13 - Ocorrências/Ambientes Atingidos]]="","X","")</f>
        <v/>
      </c>
      <c r="CE786" s="84">
        <f>IFERROR(FIND("IBAMA",consulta_completa__11[[#This Row],[14 - Inst. Atuando no Local]]),0)</f>
        <v>0</v>
      </c>
      <c r="CF786" s="84" t="str">
        <f t="shared" si="390"/>
        <v/>
      </c>
      <c r="CG786" s="84">
        <f>IFERROR(FIND("OEMA",consulta_completa__11[[#This Row],[14 - Inst. Atuando no Local]]),0)</f>
        <v>0</v>
      </c>
      <c r="CH786" s="84" t="str">
        <f t="shared" si="391"/>
        <v/>
      </c>
      <c r="CI786" s="84">
        <f>IFERROR(FIND("DEFESA CIVIL",consulta_completa__11[[#This Row],[14 - Inst. Atuando no Local]]),0)</f>
        <v>0</v>
      </c>
      <c r="CJ786" s="84" t="str">
        <f t="shared" si="392"/>
        <v/>
      </c>
      <c r="CK786" s="84">
        <f>IFERROR(FIND("CORPO DE BOMBEIROS",consulta_completa__11[[#This Row],[14 - Inst. Atuando no Local]]),0)</f>
        <v>0</v>
      </c>
      <c r="CL786" s="84" t="str">
        <f t="shared" si="393"/>
        <v/>
      </c>
      <c r="CM786" s="84">
        <f>IFERROR(FIND("POLÍCIA RODOVIÁRIA",consulta_completa__11[[#This Row],[14 - Inst. Atuando no Local]]),0)</f>
        <v>0</v>
      </c>
      <c r="CN786" s="84" t="str">
        <f t="shared" si="394"/>
        <v/>
      </c>
      <c r="CO786" s="84">
        <f>IFERROR(FIND("POLÍCIA MILITAR",consulta_completa__11[[#This Row],[14 - Inst. Atuando no Local]]),0)</f>
        <v>0</v>
      </c>
      <c r="CP786" s="84" t="str">
        <f t="shared" si="395"/>
        <v/>
      </c>
      <c r="CQ786" s="84">
        <f>IFERROR(FIND("POLÍCIA CIVIL",consulta_completa__11[[#This Row],[14 - Inst. Atuando no Local]]),0)</f>
        <v>0</v>
      </c>
      <c r="CR786" s="84" t="str">
        <f t="shared" si="396"/>
        <v/>
      </c>
      <c r="CS786" s="84">
        <f>IFERROR(FIND("MARINHA DO BRASIL",consulta_completa__11[[#This Row],[14 - Inst. Atuando no Local]]),0)</f>
        <v>0</v>
      </c>
      <c r="CT786" s="84" t="str">
        <f t="shared" si="397"/>
        <v/>
      </c>
      <c r="CU786" s="84">
        <f>IFERROR(FIND("EMPRESA ESPECIALIZADA EM ATENDIMENTO",consulta_completa__11[[#This Row],[14 - Inst. Atuando no Local]]),0)</f>
        <v>0</v>
      </c>
      <c r="CV786" s="84" t="str">
        <f t="shared" si="398"/>
        <v/>
      </c>
      <c r="CW786" s="84">
        <f>IFERROR(FIND("IBAMA",consulta_completa__11[[#This Row],[14 - Inst. Atuando no Local]]),0)</f>
        <v>0</v>
      </c>
      <c r="CX786" s="84" t="str">
        <f t="shared" si="399"/>
        <v/>
      </c>
      <c r="CY786" s="84" t="str">
        <f>IF(consulta_completa__11[[#This Row],[14 - Inst. Atuando no Local]]="","X","")</f>
        <v/>
      </c>
      <c r="CZ786" s="84">
        <f>IFERROR(FIND("OUTRA (S)",consulta_completa__11[[#This Row],[14 - Inst. Atuando no Local]]),0)</f>
        <v>0</v>
      </c>
      <c r="DA786" s="84" t="str">
        <f t="shared" si="400"/>
        <v/>
      </c>
      <c r="DB786" s="35" t="str">
        <f t="shared" si="401"/>
        <v>Sim</v>
      </c>
      <c r="DC786" s="35" t="str">
        <f t="shared" si="402"/>
        <v>Não</v>
      </c>
      <c r="DD786" s="35" t="str">
        <f t="shared" si="403"/>
        <v>Sim</v>
      </c>
      <c r="DE786" s="87" t="str">
        <f t="shared" ref="DE786:DE849" si="405">IF(AD786=1,"Federal",IF(AD786=2,"Estadual",IF(AD786=0,"Sem informação","")))</f>
        <v>Federal</v>
      </c>
    </row>
    <row r="787" spans="1:109">
      <c r="A787" s="14">
        <v>2025111032437</v>
      </c>
      <c r="B787" s="1">
        <v>45964</v>
      </c>
      <c r="C787" t="s">
        <v>5892</v>
      </c>
      <c r="D787" t="s">
        <v>180</v>
      </c>
      <c r="E787" t="s">
        <v>286</v>
      </c>
      <c r="F787" t="s">
        <v>112</v>
      </c>
      <c r="G787" t="s">
        <v>839</v>
      </c>
      <c r="H787" t="s">
        <v>6755</v>
      </c>
      <c r="I787" t="s">
        <v>648</v>
      </c>
      <c r="J787" t="s">
        <v>113</v>
      </c>
      <c r="K787" t="s">
        <v>114</v>
      </c>
      <c r="L787" t="s">
        <v>114</v>
      </c>
      <c r="M787" t="s">
        <v>297</v>
      </c>
      <c r="N787" t="s">
        <v>1598</v>
      </c>
      <c r="O787" t="s">
        <v>239</v>
      </c>
      <c r="P787" t="s">
        <v>299</v>
      </c>
      <c r="Q787" t="s">
        <v>143</v>
      </c>
      <c r="R787" t="s">
        <v>123</v>
      </c>
      <c r="S787" t="s">
        <v>113</v>
      </c>
      <c r="T787" t="s">
        <v>6756</v>
      </c>
      <c r="U787" t="s">
        <v>6757</v>
      </c>
      <c r="V787" t="s">
        <v>6758</v>
      </c>
      <c r="Z787" t="s">
        <v>2529</v>
      </c>
      <c r="AA787" t="s">
        <v>6759</v>
      </c>
      <c r="AB787" t="s">
        <v>6760</v>
      </c>
      <c r="AC787" t="s">
        <v>6761</v>
      </c>
      <c r="AD787">
        <v>0</v>
      </c>
      <c r="AE787" t="s">
        <v>6762</v>
      </c>
      <c r="AF787" t="s">
        <v>113</v>
      </c>
      <c r="AG787" t="s">
        <v>113</v>
      </c>
      <c r="AH787" t="s">
        <v>194</v>
      </c>
      <c r="AI787" t="s">
        <v>132</v>
      </c>
      <c r="AJ787" t="s">
        <v>131</v>
      </c>
      <c r="AK787" t="s">
        <v>6763</v>
      </c>
      <c r="AL787" t="s">
        <v>113</v>
      </c>
      <c r="AM787" t="s">
        <v>264</v>
      </c>
      <c r="AN787" t="s">
        <v>265</v>
      </c>
      <c r="AO787" t="s">
        <v>266</v>
      </c>
      <c r="AQ787" t="s">
        <v>267</v>
      </c>
      <c r="AR787" t="s">
        <v>113</v>
      </c>
      <c r="AS787" t="s">
        <v>113</v>
      </c>
      <c r="AT787" t="s">
        <v>6764</v>
      </c>
      <c r="AU787" t="s">
        <v>6765</v>
      </c>
      <c r="AW787" t="s">
        <v>637</v>
      </c>
      <c r="AX787" s="82">
        <f>IFERROR(FIND("Óbitos/feridos",consulta_completa__11[[#This Row],[13 - Ocorrências/Ambientes Atingidos]]),0)</f>
        <v>1</v>
      </c>
      <c r="AY787" s="83" t="str">
        <f t="shared" si="375"/>
        <v>X</v>
      </c>
      <c r="AZ787" s="82">
        <f>IFERROR(FIND("População afetada/evacuada",consulta_completa__11[[#This Row],[13 - Ocorrências/Ambientes Atingidos]]),0)</f>
        <v>0</v>
      </c>
      <c r="BA787" s="82" t="str">
        <f t="shared" si="376"/>
        <v/>
      </c>
      <c r="BB787" s="82">
        <f>IFERROR(FIND("Suspensão de abastecimento de água",consulta_completa__11[[#This Row],[13 - Ocorrências/Ambientes Atingidos]]),0)</f>
        <v>0</v>
      </c>
      <c r="BC787" s="83" t="str">
        <f t="shared" si="404"/>
        <v/>
      </c>
      <c r="BD787" s="82">
        <f>IFERROR(FIND("Rio/córrego",consulta_completa__11[[#This Row],[13 - Ocorrências/Ambientes Atingidos]]),0)</f>
        <v>0</v>
      </c>
      <c r="BE787" s="83" t="str">
        <f t="shared" si="377"/>
        <v/>
      </c>
      <c r="BF787" s="82">
        <f>IFERROR(FIND("Lago",consulta_completa__11[[#This Row],[13 - Ocorrências/Ambientes Atingidos]]),0)</f>
        <v>0</v>
      </c>
      <c r="BG787" s="83" t="str">
        <f t="shared" si="378"/>
        <v/>
      </c>
      <c r="BH787" s="82">
        <f>IFERROR(FIND("Mar",consulta_completa__11[[#This Row],[13 - Ocorrências/Ambientes Atingidos]]),0)</f>
        <v>0</v>
      </c>
      <c r="BI787" s="83" t="str">
        <f t="shared" si="379"/>
        <v/>
      </c>
      <c r="BJ787" s="82">
        <f>IFERROR(FIND("Praia",consulta_completa__11[[#This Row],[13 - Ocorrências/Ambientes Atingidos]]),0)</f>
        <v>0</v>
      </c>
      <c r="BK787" s="83" t="str">
        <f t="shared" si="380"/>
        <v/>
      </c>
      <c r="BL787" s="82">
        <f>IFERROR(FIND("Solo",consulta_completa__11[[#This Row],[13 - Ocorrências/Ambientes Atingidos]]),0)</f>
        <v>17</v>
      </c>
      <c r="BM787" s="83" t="str">
        <f t="shared" si="381"/>
        <v>X</v>
      </c>
      <c r="BN787" s="82">
        <f>IFERROR(FIND("Águas subterrâneas",consulta_completa__11[[#This Row],[13 - Ocorrências/Ambientes Atingidos]]),0)</f>
        <v>0</v>
      </c>
      <c r="BO787" s="83" t="str">
        <f t="shared" si="382"/>
        <v/>
      </c>
      <c r="BP787" s="82">
        <f>IFERROR(FIND("Atmosfera",consulta_completa__11[[#This Row],[13 - Ocorrências/Ambientes Atingidos]]),0)</f>
        <v>0</v>
      </c>
      <c r="BQ787" s="83" t="str">
        <f t="shared" si="383"/>
        <v/>
      </c>
      <c r="BR787" s="82">
        <f>IFERROR(FIND("Flora",consulta_completa__11[[#This Row],[13 - Ocorrências/Ambientes Atingidos]]),0)</f>
        <v>0</v>
      </c>
      <c r="BS787" s="83" t="str">
        <f t="shared" si="384"/>
        <v/>
      </c>
      <c r="BT787" s="82">
        <f>IFERROR(FIND("Fauna",consulta_completa__11[[#This Row],[13 - Ocorrências/Ambientes Atingidos]]),0)</f>
        <v>0</v>
      </c>
      <c r="BU787" s="83" t="str">
        <f t="shared" si="385"/>
        <v/>
      </c>
      <c r="BV787" s="82">
        <f>IFERROR(FIND("UC federal",consulta_completa__11[[#This Row],[13 - Ocorrências/Ambientes Atingidos]]),0)</f>
        <v>0</v>
      </c>
      <c r="BW787" s="83" t="str">
        <f t="shared" si="386"/>
        <v/>
      </c>
      <c r="BX787" s="82">
        <f>IFERROR(FIND("UC estadual/municipal",consulta_completa__11[[#This Row],[13 - Ocorrências/Ambientes Atingidos]]),0)</f>
        <v>0</v>
      </c>
      <c r="BY787" s="83" t="str">
        <f t="shared" si="387"/>
        <v/>
      </c>
      <c r="BZ787" s="82">
        <f>IFERROR(FIND("Outro(s)",consulta_completa__11[[#This Row],[13 - Ocorrências/Ambientes Atingidos]]),0)</f>
        <v>0</v>
      </c>
      <c r="CA787" s="83" t="str">
        <f t="shared" si="388"/>
        <v/>
      </c>
      <c r="CB787" s="82">
        <f>IFERROR(FIND("Sem dano",consulta_completa__11[[#This Row],[13 - Ocorrências/Ambientes Atingidos]]),0)</f>
        <v>0</v>
      </c>
      <c r="CC787" s="83" t="str">
        <f t="shared" si="389"/>
        <v/>
      </c>
      <c r="CD787" s="82" t="str">
        <f>IF(consulta_completa__11[[#This Row],[13 - Ocorrências/Ambientes Atingidos]]="","X","")</f>
        <v/>
      </c>
      <c r="CE787" s="84">
        <f>IFERROR(FIND("IBAMA",consulta_completa__11[[#This Row],[14 - Inst. Atuando no Local]]),0)</f>
        <v>0</v>
      </c>
      <c r="CF787" s="84" t="str">
        <f t="shared" si="390"/>
        <v/>
      </c>
      <c r="CG787" s="84">
        <f>IFERROR(FIND("OEMA",consulta_completa__11[[#This Row],[14 - Inst. Atuando no Local]]),0)</f>
        <v>0</v>
      </c>
      <c r="CH787" s="84" t="str">
        <f t="shared" si="391"/>
        <v/>
      </c>
      <c r="CI787" s="84">
        <f>IFERROR(FIND("DEFESA CIVIL",consulta_completa__11[[#This Row],[14 - Inst. Atuando no Local]]),0)</f>
        <v>0</v>
      </c>
      <c r="CJ787" s="84" t="str">
        <f t="shared" si="392"/>
        <v/>
      </c>
      <c r="CK787" s="84">
        <f>IFERROR(FIND("CORPO DE BOMBEIROS",consulta_completa__11[[#This Row],[14 - Inst. Atuando no Local]]),0)</f>
        <v>0</v>
      </c>
      <c r="CL787" s="84" t="str">
        <f t="shared" si="393"/>
        <v/>
      </c>
      <c r="CM787" s="84">
        <f>IFERROR(FIND("POLÍCIA RODOVIÁRIA",consulta_completa__11[[#This Row],[14 - Inst. Atuando no Local]]),0)</f>
        <v>0</v>
      </c>
      <c r="CN787" s="84" t="str">
        <f t="shared" si="394"/>
        <v/>
      </c>
      <c r="CO787" s="84">
        <f>IFERROR(FIND("POLÍCIA MILITAR",consulta_completa__11[[#This Row],[14 - Inst. Atuando no Local]]),0)</f>
        <v>0</v>
      </c>
      <c r="CP787" s="84" t="str">
        <f t="shared" si="395"/>
        <v/>
      </c>
      <c r="CQ787" s="84">
        <f>IFERROR(FIND("POLÍCIA CIVIL",consulta_completa__11[[#This Row],[14 - Inst. Atuando no Local]]),0)</f>
        <v>0</v>
      </c>
      <c r="CR787" s="84" t="str">
        <f t="shared" si="396"/>
        <v/>
      </c>
      <c r="CS787" s="84">
        <f>IFERROR(FIND("MARINHA DO BRASIL",consulta_completa__11[[#This Row],[14 - Inst. Atuando no Local]]),0)</f>
        <v>0</v>
      </c>
      <c r="CT787" s="84" t="str">
        <f t="shared" si="397"/>
        <v/>
      </c>
      <c r="CU787" s="84">
        <f>IFERROR(FIND("EMPRESA ESPECIALIZADA EM ATENDIMENTO",consulta_completa__11[[#This Row],[14 - Inst. Atuando no Local]]),0)</f>
        <v>0</v>
      </c>
      <c r="CV787" s="84" t="str">
        <f t="shared" si="398"/>
        <v/>
      </c>
      <c r="CW787" s="84">
        <f>IFERROR(FIND("IBAMA",consulta_completa__11[[#This Row],[14 - Inst. Atuando no Local]]),0)</f>
        <v>0</v>
      </c>
      <c r="CX787" s="84" t="str">
        <f t="shared" si="399"/>
        <v/>
      </c>
      <c r="CY787" s="84" t="str">
        <f>IF(consulta_completa__11[[#This Row],[14 - Inst. Atuando no Local]]="","X","")</f>
        <v/>
      </c>
      <c r="CZ787" s="84">
        <f>IFERROR(FIND("OUTRA (S)",consulta_completa__11[[#This Row],[14 - Inst. Atuando no Local]]),0)</f>
        <v>0</v>
      </c>
      <c r="DA787" s="84" t="str">
        <f t="shared" si="400"/>
        <v/>
      </c>
      <c r="DB787" s="35" t="str">
        <f t="shared" si="401"/>
        <v>Sim</v>
      </c>
      <c r="DC787" s="35" t="str">
        <f t="shared" si="402"/>
        <v>Não</v>
      </c>
      <c r="DD787" s="35" t="str">
        <f t="shared" si="403"/>
        <v>Sim</v>
      </c>
      <c r="DE787" s="87" t="str">
        <f t="shared" si="405"/>
        <v>Sem informação</v>
      </c>
    </row>
    <row r="788" spans="1:109">
      <c r="A788" s="14">
        <v>202511643216</v>
      </c>
      <c r="B788" s="1">
        <v>45965</v>
      </c>
      <c r="C788" t="s">
        <v>502</v>
      </c>
      <c r="D788" t="s">
        <v>254</v>
      </c>
      <c r="E788" t="s">
        <v>139</v>
      </c>
      <c r="F788" t="s">
        <v>112</v>
      </c>
      <c r="G788" t="s">
        <v>113</v>
      </c>
      <c r="H788" t="s">
        <v>114</v>
      </c>
      <c r="I788" t="s">
        <v>114</v>
      </c>
      <c r="J788" t="s">
        <v>113</v>
      </c>
      <c r="K788" t="s">
        <v>114</v>
      </c>
      <c r="L788" t="s">
        <v>114</v>
      </c>
      <c r="M788" t="s">
        <v>140</v>
      </c>
      <c r="N788" t="s">
        <v>141</v>
      </c>
      <c r="O788" t="s">
        <v>113</v>
      </c>
      <c r="P788" t="s">
        <v>355</v>
      </c>
      <c r="Q788" t="s">
        <v>230</v>
      </c>
      <c r="R788" t="s">
        <v>123</v>
      </c>
      <c r="S788" t="s">
        <v>113</v>
      </c>
      <c r="T788" t="s">
        <v>6766</v>
      </c>
      <c r="U788" t="s">
        <v>145</v>
      </c>
      <c r="V788" t="s">
        <v>6767</v>
      </c>
      <c r="X788" t="b">
        <v>1</v>
      </c>
      <c r="Z788" t="s">
        <v>6768</v>
      </c>
      <c r="AA788" t="s">
        <v>113</v>
      </c>
      <c r="AB788" t="s">
        <v>261</v>
      </c>
      <c r="AC788" t="s">
        <v>113</v>
      </c>
      <c r="AD788">
        <v>2</v>
      </c>
      <c r="AE788" t="s">
        <v>113</v>
      </c>
      <c r="AF788" t="s">
        <v>3994</v>
      </c>
      <c r="AG788" t="s">
        <v>2972</v>
      </c>
      <c r="AH788" t="s">
        <v>131</v>
      </c>
      <c r="AI788" t="s">
        <v>131</v>
      </c>
      <c r="AJ788" t="s">
        <v>131</v>
      </c>
      <c r="AK788" t="s">
        <v>6769</v>
      </c>
      <c r="AL788" t="s">
        <v>6770</v>
      </c>
      <c r="AM788" t="s">
        <v>153</v>
      </c>
      <c r="AN788" t="s">
        <v>154</v>
      </c>
      <c r="AO788" t="s">
        <v>113</v>
      </c>
      <c r="AP788">
        <v>6133161070</v>
      </c>
      <c r="AQ788" t="s">
        <v>156</v>
      </c>
      <c r="AR788" t="s">
        <v>113</v>
      </c>
      <c r="AS788" t="s">
        <v>113</v>
      </c>
      <c r="AT788" t="s">
        <v>6771</v>
      </c>
      <c r="AU788" t="s">
        <v>6772</v>
      </c>
      <c r="AV788">
        <v>2380000000</v>
      </c>
      <c r="AW788" t="s">
        <v>159</v>
      </c>
      <c r="AX788" s="82">
        <f>IFERROR(FIND("Óbitos/feridos",consulta_completa__11[[#This Row],[13 - Ocorrências/Ambientes Atingidos]]),0)</f>
        <v>0</v>
      </c>
      <c r="AY788" s="83" t="str">
        <f t="shared" si="375"/>
        <v/>
      </c>
      <c r="AZ788" s="82">
        <f>IFERROR(FIND("População afetada/evacuada",consulta_completa__11[[#This Row],[13 - Ocorrências/Ambientes Atingidos]]),0)</f>
        <v>0</v>
      </c>
      <c r="BA788" s="82" t="str">
        <f t="shared" si="376"/>
        <v/>
      </c>
      <c r="BB788" s="82">
        <f>IFERROR(FIND("Suspensão de abastecimento de água",consulta_completa__11[[#This Row],[13 - Ocorrências/Ambientes Atingidos]]),0)</f>
        <v>0</v>
      </c>
      <c r="BC788" s="83" t="str">
        <f t="shared" si="404"/>
        <v/>
      </c>
      <c r="BD788" s="82">
        <f>IFERROR(FIND("Rio/córrego",consulta_completa__11[[#This Row],[13 - Ocorrências/Ambientes Atingidos]]),0)</f>
        <v>0</v>
      </c>
      <c r="BE788" s="83" t="str">
        <f t="shared" si="377"/>
        <v/>
      </c>
      <c r="BF788" s="82">
        <f>IFERROR(FIND("Lago",consulta_completa__11[[#This Row],[13 - Ocorrências/Ambientes Atingidos]]),0)</f>
        <v>0</v>
      </c>
      <c r="BG788" s="83" t="str">
        <f t="shared" si="378"/>
        <v/>
      </c>
      <c r="BH788" s="82">
        <f>IFERROR(FIND("Mar",consulta_completa__11[[#This Row],[13 - Ocorrências/Ambientes Atingidos]]),0)</f>
        <v>0</v>
      </c>
      <c r="BI788" s="83" t="str">
        <f t="shared" si="379"/>
        <v/>
      </c>
      <c r="BJ788" s="82">
        <f>IFERROR(FIND("Praia",consulta_completa__11[[#This Row],[13 - Ocorrências/Ambientes Atingidos]]),0)</f>
        <v>0</v>
      </c>
      <c r="BK788" s="83" t="str">
        <f t="shared" si="380"/>
        <v/>
      </c>
      <c r="BL788" s="82">
        <f>IFERROR(FIND("Solo",consulta_completa__11[[#This Row],[13 - Ocorrências/Ambientes Atingidos]]),0)</f>
        <v>1</v>
      </c>
      <c r="BM788" s="83" t="str">
        <f t="shared" si="381"/>
        <v>X</v>
      </c>
      <c r="BN788" s="82">
        <f>IFERROR(FIND("Águas subterrâneas",consulta_completa__11[[#This Row],[13 - Ocorrências/Ambientes Atingidos]]),0)</f>
        <v>0</v>
      </c>
      <c r="BO788" s="83" t="str">
        <f t="shared" si="382"/>
        <v/>
      </c>
      <c r="BP788" s="82">
        <f>IFERROR(FIND("Atmosfera",consulta_completa__11[[#This Row],[13 - Ocorrências/Ambientes Atingidos]]),0)</f>
        <v>0</v>
      </c>
      <c r="BQ788" s="83" t="str">
        <f t="shared" si="383"/>
        <v/>
      </c>
      <c r="BR788" s="82">
        <f>IFERROR(FIND("Flora",consulta_completa__11[[#This Row],[13 - Ocorrências/Ambientes Atingidos]]),0)</f>
        <v>0</v>
      </c>
      <c r="BS788" s="83" t="str">
        <f t="shared" si="384"/>
        <v/>
      </c>
      <c r="BT788" s="82">
        <f>IFERROR(FIND("Fauna",consulta_completa__11[[#This Row],[13 - Ocorrências/Ambientes Atingidos]]),0)</f>
        <v>0</v>
      </c>
      <c r="BU788" s="83" t="str">
        <f t="shared" si="385"/>
        <v/>
      </c>
      <c r="BV788" s="82">
        <f>IFERROR(FIND("UC federal",consulta_completa__11[[#This Row],[13 - Ocorrências/Ambientes Atingidos]]),0)</f>
        <v>0</v>
      </c>
      <c r="BW788" s="83" t="str">
        <f t="shared" si="386"/>
        <v/>
      </c>
      <c r="BX788" s="82">
        <f>IFERROR(FIND("UC estadual/municipal",consulta_completa__11[[#This Row],[13 - Ocorrências/Ambientes Atingidos]]),0)</f>
        <v>0</v>
      </c>
      <c r="BY788" s="83" t="str">
        <f t="shared" si="387"/>
        <v/>
      </c>
      <c r="BZ788" s="82">
        <f>IFERROR(FIND("Outro(s)",consulta_completa__11[[#This Row],[13 - Ocorrências/Ambientes Atingidos]]),0)</f>
        <v>0</v>
      </c>
      <c r="CA788" s="83" t="str">
        <f t="shared" si="388"/>
        <v/>
      </c>
      <c r="CB788" s="82">
        <f>IFERROR(FIND("Sem dano",consulta_completa__11[[#This Row],[13 - Ocorrências/Ambientes Atingidos]]),0)</f>
        <v>0</v>
      </c>
      <c r="CC788" s="83" t="str">
        <f t="shared" si="389"/>
        <v/>
      </c>
      <c r="CD788" s="82" t="str">
        <f>IF(consulta_completa__11[[#This Row],[13 - Ocorrências/Ambientes Atingidos]]="","X","")</f>
        <v/>
      </c>
      <c r="CE788" s="84">
        <f>IFERROR(FIND("IBAMA",consulta_completa__11[[#This Row],[14 - Inst. Atuando no Local]]),0)</f>
        <v>0</v>
      </c>
      <c r="CF788" s="84" t="str">
        <f t="shared" si="390"/>
        <v/>
      </c>
      <c r="CG788" s="84">
        <f>IFERROR(FIND("OEMA",consulta_completa__11[[#This Row],[14 - Inst. Atuando no Local]]),0)</f>
        <v>0</v>
      </c>
      <c r="CH788" s="84" t="str">
        <f t="shared" si="391"/>
        <v/>
      </c>
      <c r="CI788" s="84">
        <f>IFERROR(FIND("DEFESA CIVIL",consulta_completa__11[[#This Row],[14 - Inst. Atuando no Local]]),0)</f>
        <v>0</v>
      </c>
      <c r="CJ788" s="84" t="str">
        <f t="shared" si="392"/>
        <v/>
      </c>
      <c r="CK788" s="84">
        <f>IFERROR(FIND("CORPO DE BOMBEIROS",consulta_completa__11[[#This Row],[14 - Inst. Atuando no Local]]),0)</f>
        <v>0</v>
      </c>
      <c r="CL788" s="84" t="str">
        <f t="shared" si="393"/>
        <v/>
      </c>
      <c r="CM788" s="84">
        <f>IFERROR(FIND("POLÍCIA RODOVIÁRIA",consulta_completa__11[[#This Row],[14 - Inst. Atuando no Local]]),0)</f>
        <v>0</v>
      </c>
      <c r="CN788" s="84" t="str">
        <f t="shared" si="394"/>
        <v/>
      </c>
      <c r="CO788" s="84">
        <f>IFERROR(FIND("POLÍCIA MILITAR",consulta_completa__11[[#This Row],[14 - Inst. Atuando no Local]]),0)</f>
        <v>0</v>
      </c>
      <c r="CP788" s="84" t="str">
        <f t="shared" si="395"/>
        <v/>
      </c>
      <c r="CQ788" s="84">
        <f>IFERROR(FIND("POLÍCIA CIVIL",consulta_completa__11[[#This Row],[14 - Inst. Atuando no Local]]),0)</f>
        <v>0</v>
      </c>
      <c r="CR788" s="84" t="str">
        <f t="shared" si="396"/>
        <v/>
      </c>
      <c r="CS788" s="84">
        <f>IFERROR(FIND("MARINHA DO BRASIL",consulta_completa__11[[#This Row],[14 - Inst. Atuando no Local]]),0)</f>
        <v>0</v>
      </c>
      <c r="CT788" s="84" t="str">
        <f t="shared" si="397"/>
        <v/>
      </c>
      <c r="CU788" s="84">
        <f>IFERROR(FIND("EMPRESA ESPECIALIZADA EM ATENDIMENTO",consulta_completa__11[[#This Row],[14 - Inst. Atuando no Local]]),0)</f>
        <v>0</v>
      </c>
      <c r="CV788" s="84" t="str">
        <f t="shared" si="398"/>
        <v/>
      </c>
      <c r="CW788" s="84">
        <f>IFERROR(FIND("IBAMA",consulta_completa__11[[#This Row],[14 - Inst. Atuando no Local]]),0)</f>
        <v>0</v>
      </c>
      <c r="CX788" s="84" t="str">
        <f t="shared" si="399"/>
        <v/>
      </c>
      <c r="CY788" s="84" t="str">
        <f>IF(consulta_completa__11[[#This Row],[14 - Inst. Atuando no Local]]="","X","")</f>
        <v/>
      </c>
      <c r="CZ788" s="84">
        <f>IFERROR(FIND("OUTRA (S)",consulta_completa__11[[#This Row],[14 - Inst. Atuando no Local]]),0)</f>
        <v>0</v>
      </c>
      <c r="DA788" s="84" t="str">
        <f t="shared" si="400"/>
        <v/>
      </c>
      <c r="DB788" s="35" t="str">
        <f t="shared" si="401"/>
        <v>Sim</v>
      </c>
      <c r="DC788" s="35" t="str">
        <f t="shared" si="402"/>
        <v>Não</v>
      </c>
      <c r="DD788" s="35" t="str">
        <f t="shared" si="403"/>
        <v>Sim</v>
      </c>
      <c r="DE788" s="87" t="str">
        <f t="shared" si="405"/>
        <v>Estadual</v>
      </c>
    </row>
    <row r="789" spans="1:109">
      <c r="A789" s="14">
        <v>202511732449</v>
      </c>
      <c r="B789" s="1">
        <v>45966</v>
      </c>
      <c r="C789" t="s">
        <v>718</v>
      </c>
      <c r="D789" t="s">
        <v>609</v>
      </c>
      <c r="E789" t="s">
        <v>111</v>
      </c>
      <c r="F789" t="s">
        <v>112</v>
      </c>
      <c r="G789" t="s">
        <v>439</v>
      </c>
      <c r="H789" t="s">
        <v>6773</v>
      </c>
      <c r="I789" t="s">
        <v>117</v>
      </c>
      <c r="J789" t="s">
        <v>6774</v>
      </c>
      <c r="K789" t="s">
        <v>6775</v>
      </c>
      <c r="L789" t="s">
        <v>117</v>
      </c>
      <c r="M789" t="s">
        <v>140</v>
      </c>
      <c r="N789" t="s">
        <v>141</v>
      </c>
      <c r="O789" t="s">
        <v>239</v>
      </c>
      <c r="P789" t="s">
        <v>121</v>
      </c>
      <c r="Q789" t="s">
        <v>143</v>
      </c>
      <c r="R789" t="s">
        <v>123</v>
      </c>
      <c r="S789" t="s">
        <v>113</v>
      </c>
      <c r="T789" t="s">
        <v>6776</v>
      </c>
      <c r="U789" t="s">
        <v>6777</v>
      </c>
      <c r="V789" t="s">
        <v>6778</v>
      </c>
      <c r="Z789" t="s">
        <v>6779</v>
      </c>
      <c r="AA789" t="s">
        <v>6780</v>
      </c>
      <c r="AB789" t="s">
        <v>724</v>
      </c>
      <c r="AC789" t="s">
        <v>725</v>
      </c>
      <c r="AD789">
        <v>2</v>
      </c>
      <c r="AE789" t="s">
        <v>6781</v>
      </c>
      <c r="AF789" t="s">
        <v>113</v>
      </c>
      <c r="AG789" t="s">
        <v>113</v>
      </c>
      <c r="AH789" t="s">
        <v>131</v>
      </c>
      <c r="AI789" t="s">
        <v>131</v>
      </c>
      <c r="AJ789" t="s">
        <v>131</v>
      </c>
      <c r="AK789" t="s">
        <v>2811</v>
      </c>
      <c r="AL789" t="s">
        <v>6782</v>
      </c>
      <c r="AM789" t="s">
        <v>264</v>
      </c>
      <c r="AN789" t="s">
        <v>265</v>
      </c>
      <c r="AO789" t="s">
        <v>266</v>
      </c>
      <c r="AQ789" t="s">
        <v>267</v>
      </c>
      <c r="AR789" t="s">
        <v>113</v>
      </c>
      <c r="AS789" t="s">
        <v>113</v>
      </c>
      <c r="AT789" t="s">
        <v>731</v>
      </c>
      <c r="AU789" t="s">
        <v>113</v>
      </c>
      <c r="AW789" t="s">
        <v>159</v>
      </c>
      <c r="AX789" s="82">
        <f>IFERROR(FIND("Óbitos/feridos",consulta_completa__11[[#This Row],[13 - Ocorrências/Ambientes Atingidos]]),0)</f>
        <v>0</v>
      </c>
      <c r="AY789" s="83" t="str">
        <f t="shared" si="375"/>
        <v/>
      </c>
      <c r="AZ789" s="82">
        <f>IFERROR(FIND("População afetada/evacuada",consulta_completa__11[[#This Row],[13 - Ocorrências/Ambientes Atingidos]]),0)</f>
        <v>0</v>
      </c>
      <c r="BA789" s="82" t="str">
        <f t="shared" si="376"/>
        <v/>
      </c>
      <c r="BB789" s="82">
        <f>IFERROR(FIND("Suspensão de abastecimento de água",consulta_completa__11[[#This Row],[13 - Ocorrências/Ambientes Atingidos]]),0)</f>
        <v>0</v>
      </c>
      <c r="BC789" s="83" t="str">
        <f t="shared" si="404"/>
        <v/>
      </c>
      <c r="BD789" s="82">
        <f>IFERROR(FIND("Rio/córrego",consulta_completa__11[[#This Row],[13 - Ocorrências/Ambientes Atingidos]]),0)</f>
        <v>0</v>
      </c>
      <c r="BE789" s="83" t="str">
        <f t="shared" si="377"/>
        <v/>
      </c>
      <c r="BF789" s="82">
        <f>IFERROR(FIND("Lago",consulta_completa__11[[#This Row],[13 - Ocorrências/Ambientes Atingidos]]),0)</f>
        <v>0</v>
      </c>
      <c r="BG789" s="83" t="str">
        <f t="shared" si="378"/>
        <v/>
      </c>
      <c r="BH789" s="82">
        <f>IFERROR(FIND("Mar",consulta_completa__11[[#This Row],[13 - Ocorrências/Ambientes Atingidos]]),0)</f>
        <v>0</v>
      </c>
      <c r="BI789" s="83" t="str">
        <f t="shared" si="379"/>
        <v/>
      </c>
      <c r="BJ789" s="82">
        <f>IFERROR(FIND("Praia",consulta_completa__11[[#This Row],[13 - Ocorrências/Ambientes Atingidos]]),0)</f>
        <v>0</v>
      </c>
      <c r="BK789" s="83" t="str">
        <f t="shared" si="380"/>
        <v/>
      </c>
      <c r="BL789" s="82">
        <f>IFERROR(FIND("Solo",consulta_completa__11[[#This Row],[13 - Ocorrências/Ambientes Atingidos]]),0)</f>
        <v>1</v>
      </c>
      <c r="BM789" s="83" t="str">
        <f t="shared" si="381"/>
        <v>X</v>
      </c>
      <c r="BN789" s="82">
        <f>IFERROR(FIND("Águas subterrâneas",consulta_completa__11[[#This Row],[13 - Ocorrências/Ambientes Atingidos]]),0)</f>
        <v>0</v>
      </c>
      <c r="BO789" s="83" t="str">
        <f t="shared" si="382"/>
        <v/>
      </c>
      <c r="BP789" s="82">
        <f>IFERROR(FIND("Atmosfera",consulta_completa__11[[#This Row],[13 - Ocorrências/Ambientes Atingidos]]),0)</f>
        <v>0</v>
      </c>
      <c r="BQ789" s="83" t="str">
        <f t="shared" si="383"/>
        <v/>
      </c>
      <c r="BR789" s="82">
        <f>IFERROR(FIND("Flora",consulta_completa__11[[#This Row],[13 - Ocorrências/Ambientes Atingidos]]),0)</f>
        <v>0</v>
      </c>
      <c r="BS789" s="83" t="str">
        <f t="shared" si="384"/>
        <v/>
      </c>
      <c r="BT789" s="82">
        <f>IFERROR(FIND("Fauna",consulta_completa__11[[#This Row],[13 - Ocorrências/Ambientes Atingidos]]),0)</f>
        <v>0</v>
      </c>
      <c r="BU789" s="83" t="str">
        <f t="shared" si="385"/>
        <v/>
      </c>
      <c r="BV789" s="82">
        <f>IFERROR(FIND("UC federal",consulta_completa__11[[#This Row],[13 - Ocorrências/Ambientes Atingidos]]),0)</f>
        <v>0</v>
      </c>
      <c r="BW789" s="83" t="str">
        <f t="shared" si="386"/>
        <v/>
      </c>
      <c r="BX789" s="82">
        <f>IFERROR(FIND("UC estadual/municipal",consulta_completa__11[[#This Row],[13 - Ocorrências/Ambientes Atingidos]]),0)</f>
        <v>0</v>
      </c>
      <c r="BY789" s="83" t="str">
        <f t="shared" si="387"/>
        <v/>
      </c>
      <c r="BZ789" s="82">
        <f>IFERROR(FIND("Outro(s)",consulta_completa__11[[#This Row],[13 - Ocorrências/Ambientes Atingidos]]),0)</f>
        <v>0</v>
      </c>
      <c r="CA789" s="83" t="str">
        <f t="shared" si="388"/>
        <v/>
      </c>
      <c r="CB789" s="82">
        <f>IFERROR(FIND("Sem dano",consulta_completa__11[[#This Row],[13 - Ocorrências/Ambientes Atingidos]]),0)</f>
        <v>0</v>
      </c>
      <c r="CC789" s="83" t="str">
        <f t="shared" si="389"/>
        <v/>
      </c>
      <c r="CD789" s="82" t="str">
        <f>IF(consulta_completa__11[[#This Row],[13 - Ocorrências/Ambientes Atingidos]]="","X","")</f>
        <v/>
      </c>
      <c r="CE789" s="84">
        <f>IFERROR(FIND("IBAMA",consulta_completa__11[[#This Row],[14 - Inst. Atuando no Local]]),0)</f>
        <v>0</v>
      </c>
      <c r="CF789" s="84" t="str">
        <f t="shared" si="390"/>
        <v/>
      </c>
      <c r="CG789" s="84">
        <f>IFERROR(FIND("OEMA",consulta_completa__11[[#This Row],[14 - Inst. Atuando no Local]]),0)</f>
        <v>0</v>
      </c>
      <c r="CH789" s="84" t="str">
        <f t="shared" si="391"/>
        <v/>
      </c>
      <c r="CI789" s="84">
        <f>IFERROR(FIND("DEFESA CIVIL",consulta_completa__11[[#This Row],[14 - Inst. Atuando no Local]]),0)</f>
        <v>0</v>
      </c>
      <c r="CJ789" s="84" t="str">
        <f t="shared" si="392"/>
        <v/>
      </c>
      <c r="CK789" s="84">
        <f>IFERROR(FIND("CORPO DE BOMBEIROS",consulta_completa__11[[#This Row],[14 - Inst. Atuando no Local]]),0)</f>
        <v>0</v>
      </c>
      <c r="CL789" s="84" t="str">
        <f t="shared" si="393"/>
        <v/>
      </c>
      <c r="CM789" s="84">
        <f>IFERROR(FIND("POLÍCIA RODOVIÁRIA",consulta_completa__11[[#This Row],[14 - Inst. Atuando no Local]]),0)</f>
        <v>0</v>
      </c>
      <c r="CN789" s="84" t="str">
        <f t="shared" si="394"/>
        <v/>
      </c>
      <c r="CO789" s="84">
        <f>IFERROR(FIND("POLÍCIA MILITAR",consulta_completa__11[[#This Row],[14 - Inst. Atuando no Local]]),0)</f>
        <v>0</v>
      </c>
      <c r="CP789" s="84" t="str">
        <f t="shared" si="395"/>
        <v/>
      </c>
      <c r="CQ789" s="84">
        <f>IFERROR(FIND("POLÍCIA CIVIL",consulta_completa__11[[#This Row],[14 - Inst. Atuando no Local]]),0)</f>
        <v>0</v>
      </c>
      <c r="CR789" s="84" t="str">
        <f t="shared" si="396"/>
        <v/>
      </c>
      <c r="CS789" s="84">
        <f>IFERROR(FIND("MARINHA DO BRASIL",consulta_completa__11[[#This Row],[14 - Inst. Atuando no Local]]),0)</f>
        <v>0</v>
      </c>
      <c r="CT789" s="84" t="str">
        <f t="shared" si="397"/>
        <v/>
      </c>
      <c r="CU789" s="84">
        <f>IFERROR(FIND("EMPRESA ESPECIALIZADA EM ATENDIMENTO",consulta_completa__11[[#This Row],[14 - Inst. Atuando no Local]]),0)</f>
        <v>0</v>
      </c>
      <c r="CV789" s="84" t="str">
        <f t="shared" si="398"/>
        <v/>
      </c>
      <c r="CW789" s="84">
        <f>IFERROR(FIND("IBAMA",consulta_completa__11[[#This Row],[14 - Inst. Atuando no Local]]),0)</f>
        <v>0</v>
      </c>
      <c r="CX789" s="84" t="str">
        <f t="shared" si="399"/>
        <v/>
      </c>
      <c r="CY789" s="84" t="str">
        <f>IF(consulta_completa__11[[#This Row],[14 - Inst. Atuando no Local]]="","X","")</f>
        <v/>
      </c>
      <c r="CZ789" s="84">
        <f>IFERROR(FIND("OUTRA (S)",consulta_completa__11[[#This Row],[14 - Inst. Atuando no Local]]),0)</f>
        <v>0</v>
      </c>
      <c r="DA789" s="84" t="str">
        <f t="shared" si="400"/>
        <v/>
      </c>
      <c r="DB789" s="35" t="str">
        <f t="shared" si="401"/>
        <v>Sim</v>
      </c>
      <c r="DC789" s="35" t="str">
        <f t="shared" si="402"/>
        <v>Não</v>
      </c>
      <c r="DD789" s="35" t="str">
        <f t="shared" si="403"/>
        <v>Sim</v>
      </c>
      <c r="DE789" s="87" t="str">
        <f t="shared" si="405"/>
        <v>Estadual</v>
      </c>
    </row>
    <row r="790" spans="1:109">
      <c r="A790" s="14">
        <v>2025111332425</v>
      </c>
      <c r="B790" s="1">
        <v>45966</v>
      </c>
      <c r="C790" t="s">
        <v>2059</v>
      </c>
      <c r="D790" t="s">
        <v>609</v>
      </c>
      <c r="E790" t="s">
        <v>320</v>
      </c>
      <c r="F790" t="s">
        <v>112</v>
      </c>
      <c r="G790" t="s">
        <v>113</v>
      </c>
      <c r="H790" t="s">
        <v>114</v>
      </c>
      <c r="I790" t="s">
        <v>114</v>
      </c>
      <c r="J790" t="s">
        <v>2849</v>
      </c>
      <c r="K790" t="s">
        <v>6783</v>
      </c>
      <c r="L790" t="s">
        <v>117</v>
      </c>
      <c r="M790" t="s">
        <v>140</v>
      </c>
      <c r="N790" t="s">
        <v>141</v>
      </c>
      <c r="O790" t="s">
        <v>239</v>
      </c>
      <c r="P790" t="s">
        <v>121</v>
      </c>
      <c r="Q790" t="s">
        <v>143</v>
      </c>
      <c r="R790" t="s">
        <v>123</v>
      </c>
      <c r="S790" t="s">
        <v>113</v>
      </c>
      <c r="T790" t="s">
        <v>6784</v>
      </c>
      <c r="U790" t="s">
        <v>6785</v>
      </c>
      <c r="V790" t="s">
        <v>6786</v>
      </c>
      <c r="Z790" t="s">
        <v>259</v>
      </c>
      <c r="AA790" t="s">
        <v>6787</v>
      </c>
      <c r="AB790" t="s">
        <v>724</v>
      </c>
      <c r="AC790" t="s">
        <v>725</v>
      </c>
      <c r="AD790">
        <v>2</v>
      </c>
      <c r="AE790" t="s">
        <v>113</v>
      </c>
      <c r="AF790" t="s">
        <v>113</v>
      </c>
      <c r="AG790" t="s">
        <v>113</v>
      </c>
      <c r="AH790" t="s">
        <v>194</v>
      </c>
      <c r="AI790" t="s">
        <v>132</v>
      </c>
      <c r="AJ790" t="s">
        <v>131</v>
      </c>
      <c r="AK790" t="s">
        <v>2625</v>
      </c>
      <c r="AL790" t="s">
        <v>6788</v>
      </c>
      <c r="AM790" t="s">
        <v>264</v>
      </c>
      <c r="AN790" t="s">
        <v>265</v>
      </c>
      <c r="AO790" t="s">
        <v>266</v>
      </c>
      <c r="AQ790" t="s">
        <v>267</v>
      </c>
      <c r="AR790" t="s">
        <v>113</v>
      </c>
      <c r="AS790" t="s">
        <v>113</v>
      </c>
      <c r="AT790" t="s">
        <v>113</v>
      </c>
      <c r="AU790" t="s">
        <v>113</v>
      </c>
      <c r="AW790" t="s">
        <v>113</v>
      </c>
      <c r="AX790" s="82">
        <f>IFERROR(FIND("Óbitos/feridos",consulta_completa__11[[#This Row],[13 - Ocorrências/Ambientes Atingidos]]),0)</f>
        <v>0</v>
      </c>
      <c r="AY790" s="83" t="str">
        <f t="shared" si="375"/>
        <v/>
      </c>
      <c r="AZ790" s="82">
        <f>IFERROR(FIND("População afetada/evacuada",consulta_completa__11[[#This Row],[13 - Ocorrências/Ambientes Atingidos]]),0)</f>
        <v>0</v>
      </c>
      <c r="BA790" s="82" t="str">
        <f t="shared" si="376"/>
        <v/>
      </c>
      <c r="BB790" s="82">
        <f>IFERROR(FIND("Suspensão de abastecimento de água",consulta_completa__11[[#This Row],[13 - Ocorrências/Ambientes Atingidos]]),0)</f>
        <v>0</v>
      </c>
      <c r="BC790" s="83" t="str">
        <f t="shared" si="404"/>
        <v/>
      </c>
      <c r="BD790" s="82">
        <f>IFERROR(FIND("Rio/córrego",consulta_completa__11[[#This Row],[13 - Ocorrências/Ambientes Atingidos]]),0)</f>
        <v>0</v>
      </c>
      <c r="BE790" s="83" t="str">
        <f t="shared" si="377"/>
        <v/>
      </c>
      <c r="BF790" s="82">
        <f>IFERROR(FIND("Lago",consulta_completa__11[[#This Row],[13 - Ocorrências/Ambientes Atingidos]]),0)</f>
        <v>0</v>
      </c>
      <c r="BG790" s="83" t="str">
        <f t="shared" si="378"/>
        <v/>
      </c>
      <c r="BH790" s="82">
        <f>IFERROR(FIND("Mar",consulta_completa__11[[#This Row],[13 - Ocorrências/Ambientes Atingidos]]),0)</f>
        <v>0</v>
      </c>
      <c r="BI790" s="83" t="str">
        <f t="shared" si="379"/>
        <v/>
      </c>
      <c r="BJ790" s="82">
        <f>IFERROR(FIND("Praia",consulta_completa__11[[#This Row],[13 - Ocorrências/Ambientes Atingidos]]),0)</f>
        <v>0</v>
      </c>
      <c r="BK790" s="83" t="str">
        <f t="shared" si="380"/>
        <v/>
      </c>
      <c r="BL790" s="82">
        <f>IFERROR(FIND("Solo",consulta_completa__11[[#This Row],[13 - Ocorrências/Ambientes Atingidos]]),0)</f>
        <v>1</v>
      </c>
      <c r="BM790" s="83" t="str">
        <f t="shared" si="381"/>
        <v>X</v>
      </c>
      <c r="BN790" s="82">
        <f>IFERROR(FIND("Águas subterrâneas",consulta_completa__11[[#This Row],[13 - Ocorrências/Ambientes Atingidos]]),0)</f>
        <v>0</v>
      </c>
      <c r="BO790" s="83" t="str">
        <f t="shared" si="382"/>
        <v/>
      </c>
      <c r="BP790" s="82">
        <f>IFERROR(FIND("Atmosfera",consulta_completa__11[[#This Row],[13 - Ocorrências/Ambientes Atingidos]]),0)</f>
        <v>0</v>
      </c>
      <c r="BQ790" s="83" t="str">
        <f t="shared" si="383"/>
        <v/>
      </c>
      <c r="BR790" s="82">
        <f>IFERROR(FIND("Flora",consulta_completa__11[[#This Row],[13 - Ocorrências/Ambientes Atingidos]]),0)</f>
        <v>0</v>
      </c>
      <c r="BS790" s="83" t="str">
        <f t="shared" si="384"/>
        <v/>
      </c>
      <c r="BT790" s="82">
        <f>IFERROR(FIND("Fauna",consulta_completa__11[[#This Row],[13 - Ocorrências/Ambientes Atingidos]]),0)</f>
        <v>0</v>
      </c>
      <c r="BU790" s="83" t="str">
        <f t="shared" si="385"/>
        <v/>
      </c>
      <c r="BV790" s="82">
        <f>IFERROR(FIND("UC federal",consulta_completa__11[[#This Row],[13 - Ocorrências/Ambientes Atingidos]]),0)</f>
        <v>0</v>
      </c>
      <c r="BW790" s="83" t="str">
        <f t="shared" si="386"/>
        <v/>
      </c>
      <c r="BX790" s="82">
        <f>IFERROR(FIND("UC estadual/municipal",consulta_completa__11[[#This Row],[13 - Ocorrências/Ambientes Atingidos]]),0)</f>
        <v>0</v>
      </c>
      <c r="BY790" s="83" t="str">
        <f t="shared" si="387"/>
        <v/>
      </c>
      <c r="BZ790" s="82">
        <f>IFERROR(FIND("Outro(s)",consulta_completa__11[[#This Row],[13 - Ocorrências/Ambientes Atingidos]]),0)</f>
        <v>0</v>
      </c>
      <c r="CA790" s="83" t="str">
        <f t="shared" si="388"/>
        <v/>
      </c>
      <c r="CB790" s="82">
        <f>IFERROR(FIND("Sem dano",consulta_completa__11[[#This Row],[13 - Ocorrências/Ambientes Atingidos]]),0)</f>
        <v>0</v>
      </c>
      <c r="CC790" s="83" t="str">
        <f t="shared" si="389"/>
        <v/>
      </c>
      <c r="CD790" s="82" t="str">
        <f>IF(consulta_completa__11[[#This Row],[13 - Ocorrências/Ambientes Atingidos]]="","X","")</f>
        <v/>
      </c>
      <c r="CE790" s="84">
        <f>IFERROR(FIND("IBAMA",consulta_completa__11[[#This Row],[14 - Inst. Atuando no Local]]),0)</f>
        <v>0</v>
      </c>
      <c r="CF790" s="84" t="str">
        <f t="shared" si="390"/>
        <v/>
      </c>
      <c r="CG790" s="84">
        <f>IFERROR(FIND("OEMA",consulta_completa__11[[#This Row],[14 - Inst. Atuando no Local]]),0)</f>
        <v>0</v>
      </c>
      <c r="CH790" s="84" t="str">
        <f t="shared" si="391"/>
        <v/>
      </c>
      <c r="CI790" s="84">
        <f>IFERROR(FIND("DEFESA CIVIL",consulta_completa__11[[#This Row],[14 - Inst. Atuando no Local]]),0)</f>
        <v>0</v>
      </c>
      <c r="CJ790" s="84" t="str">
        <f t="shared" si="392"/>
        <v/>
      </c>
      <c r="CK790" s="84">
        <f>IFERROR(FIND("CORPO DE BOMBEIROS",consulta_completa__11[[#This Row],[14 - Inst. Atuando no Local]]),0)</f>
        <v>0</v>
      </c>
      <c r="CL790" s="84" t="str">
        <f t="shared" si="393"/>
        <v/>
      </c>
      <c r="CM790" s="84">
        <f>IFERROR(FIND("POLÍCIA RODOVIÁRIA",consulta_completa__11[[#This Row],[14 - Inst. Atuando no Local]]),0)</f>
        <v>0</v>
      </c>
      <c r="CN790" s="84" t="str">
        <f t="shared" si="394"/>
        <v/>
      </c>
      <c r="CO790" s="84">
        <f>IFERROR(FIND("POLÍCIA MILITAR",consulta_completa__11[[#This Row],[14 - Inst. Atuando no Local]]),0)</f>
        <v>0</v>
      </c>
      <c r="CP790" s="84" t="str">
        <f t="shared" si="395"/>
        <v/>
      </c>
      <c r="CQ790" s="84">
        <f>IFERROR(FIND("POLÍCIA CIVIL",consulta_completa__11[[#This Row],[14 - Inst. Atuando no Local]]),0)</f>
        <v>0</v>
      </c>
      <c r="CR790" s="84" t="str">
        <f t="shared" si="396"/>
        <v/>
      </c>
      <c r="CS790" s="84">
        <f>IFERROR(FIND("MARINHA DO BRASIL",consulta_completa__11[[#This Row],[14 - Inst. Atuando no Local]]),0)</f>
        <v>0</v>
      </c>
      <c r="CT790" s="84" t="str">
        <f t="shared" si="397"/>
        <v/>
      </c>
      <c r="CU790" s="84">
        <f>IFERROR(FIND("EMPRESA ESPECIALIZADA EM ATENDIMENTO",consulta_completa__11[[#This Row],[14 - Inst. Atuando no Local]]),0)</f>
        <v>0</v>
      </c>
      <c r="CV790" s="84" t="str">
        <f t="shared" si="398"/>
        <v/>
      </c>
      <c r="CW790" s="84">
        <f>IFERROR(FIND("IBAMA",consulta_completa__11[[#This Row],[14 - Inst. Atuando no Local]]),0)</f>
        <v>0</v>
      </c>
      <c r="CX790" s="84" t="str">
        <f t="shared" si="399"/>
        <v/>
      </c>
      <c r="CY790" s="84" t="str">
        <f>IF(consulta_completa__11[[#This Row],[14 - Inst. Atuando no Local]]="","X","")</f>
        <v/>
      </c>
      <c r="CZ790" s="84">
        <f>IFERROR(FIND("OUTRA (S)",consulta_completa__11[[#This Row],[14 - Inst. Atuando no Local]]),0)</f>
        <v>0</v>
      </c>
      <c r="DA790" s="84" t="str">
        <f t="shared" si="400"/>
        <v/>
      </c>
      <c r="DB790" s="35" t="str">
        <f t="shared" si="401"/>
        <v>Sim</v>
      </c>
      <c r="DC790" s="35" t="str">
        <f t="shared" si="402"/>
        <v>Não</v>
      </c>
      <c r="DD790" s="35" t="str">
        <f t="shared" si="403"/>
        <v>Sim</v>
      </c>
      <c r="DE790" s="87" t="str">
        <f t="shared" si="405"/>
        <v>Estadual</v>
      </c>
    </row>
    <row r="791" spans="1:109">
      <c r="A791" s="14">
        <v>202511761228</v>
      </c>
      <c r="B791" s="1">
        <v>45968</v>
      </c>
      <c r="C791" t="s">
        <v>238</v>
      </c>
      <c r="D791" t="s">
        <v>212</v>
      </c>
      <c r="E791" t="s">
        <v>320</v>
      </c>
      <c r="F791" t="s">
        <v>112</v>
      </c>
      <c r="G791" t="s">
        <v>113</v>
      </c>
      <c r="H791" t="s">
        <v>114</v>
      </c>
      <c r="I791" t="s">
        <v>114</v>
      </c>
      <c r="J791" t="s">
        <v>113</v>
      </c>
      <c r="K791" t="s">
        <v>114</v>
      </c>
      <c r="L791" t="s">
        <v>114</v>
      </c>
      <c r="M791" t="s">
        <v>118</v>
      </c>
      <c r="N791" t="s">
        <v>141</v>
      </c>
      <c r="O791" t="s">
        <v>239</v>
      </c>
      <c r="P791" t="s">
        <v>200</v>
      </c>
      <c r="Q791" t="s">
        <v>143</v>
      </c>
      <c r="R791" t="s">
        <v>123</v>
      </c>
      <c r="S791" t="s">
        <v>113</v>
      </c>
      <c r="T791" t="s">
        <v>6789</v>
      </c>
      <c r="U791" t="s">
        <v>6790</v>
      </c>
      <c r="V791" t="s">
        <v>6791</v>
      </c>
      <c r="W791" t="b">
        <v>1</v>
      </c>
      <c r="Z791" t="s">
        <v>6792</v>
      </c>
      <c r="AA791" t="s">
        <v>6793</v>
      </c>
      <c r="AB791" t="s">
        <v>206</v>
      </c>
      <c r="AC791" t="s">
        <v>262</v>
      </c>
      <c r="AD791">
        <v>1</v>
      </c>
      <c r="AE791" t="s">
        <v>113</v>
      </c>
      <c r="AF791" t="s">
        <v>113</v>
      </c>
      <c r="AG791" t="s">
        <v>113</v>
      </c>
      <c r="AH791" t="s">
        <v>131</v>
      </c>
      <c r="AI791" t="s">
        <v>132</v>
      </c>
      <c r="AJ791" t="s">
        <v>131</v>
      </c>
      <c r="AK791" t="s">
        <v>6794</v>
      </c>
      <c r="AL791" t="s">
        <v>6795</v>
      </c>
      <c r="AM791" t="s">
        <v>264</v>
      </c>
      <c r="AN791" t="s">
        <v>265</v>
      </c>
      <c r="AO791" t="s">
        <v>266</v>
      </c>
      <c r="AQ791" t="s">
        <v>267</v>
      </c>
      <c r="AR791" t="s">
        <v>113</v>
      </c>
      <c r="AS791" t="s">
        <v>113</v>
      </c>
      <c r="AT791" t="s">
        <v>6796</v>
      </c>
      <c r="AU791" t="s">
        <v>113</v>
      </c>
      <c r="AW791" t="s">
        <v>637</v>
      </c>
      <c r="AX791" s="82">
        <f>IFERROR(FIND("Óbitos/feridos",consulta_completa__11[[#This Row],[13 - Ocorrências/Ambientes Atingidos]]),0)</f>
        <v>0</v>
      </c>
      <c r="AY791" s="83" t="str">
        <f t="shared" si="375"/>
        <v/>
      </c>
      <c r="AZ791" s="82">
        <f>IFERROR(FIND("População afetada/evacuada",consulta_completa__11[[#This Row],[13 - Ocorrências/Ambientes Atingidos]]),0)</f>
        <v>0</v>
      </c>
      <c r="BA791" s="82" t="str">
        <f t="shared" si="376"/>
        <v/>
      </c>
      <c r="BB791" s="82">
        <f>IFERROR(FIND("Suspensão de abastecimento de água",consulta_completa__11[[#This Row],[13 - Ocorrências/Ambientes Atingidos]]),0)</f>
        <v>0</v>
      </c>
      <c r="BC791" s="83" t="str">
        <f t="shared" si="404"/>
        <v/>
      </c>
      <c r="BD791" s="82">
        <f>IFERROR(FIND("Rio/córrego",consulta_completa__11[[#This Row],[13 - Ocorrências/Ambientes Atingidos]]),0)</f>
        <v>0</v>
      </c>
      <c r="BE791" s="83" t="str">
        <f t="shared" si="377"/>
        <v/>
      </c>
      <c r="BF791" s="82">
        <f>IFERROR(FIND("Lago",consulta_completa__11[[#This Row],[13 - Ocorrências/Ambientes Atingidos]]),0)</f>
        <v>0</v>
      </c>
      <c r="BG791" s="83" t="str">
        <f t="shared" si="378"/>
        <v/>
      </c>
      <c r="BH791" s="82">
        <f>IFERROR(FIND("Mar",consulta_completa__11[[#This Row],[13 - Ocorrências/Ambientes Atingidos]]),0)</f>
        <v>1</v>
      </c>
      <c r="BI791" s="83" t="str">
        <f t="shared" si="379"/>
        <v>X</v>
      </c>
      <c r="BJ791" s="82">
        <f>IFERROR(FIND("Praia",consulta_completa__11[[#This Row],[13 - Ocorrências/Ambientes Atingidos]]),0)</f>
        <v>0</v>
      </c>
      <c r="BK791" s="83" t="str">
        <f t="shared" si="380"/>
        <v/>
      </c>
      <c r="BL791" s="82">
        <f>IFERROR(FIND("Solo",consulta_completa__11[[#This Row],[13 - Ocorrências/Ambientes Atingidos]]),0)</f>
        <v>0</v>
      </c>
      <c r="BM791" s="83" t="str">
        <f t="shared" si="381"/>
        <v/>
      </c>
      <c r="BN791" s="82">
        <f>IFERROR(FIND("Águas subterrâneas",consulta_completa__11[[#This Row],[13 - Ocorrências/Ambientes Atingidos]]),0)</f>
        <v>0</v>
      </c>
      <c r="BO791" s="83" t="str">
        <f t="shared" si="382"/>
        <v/>
      </c>
      <c r="BP791" s="82">
        <f>IFERROR(FIND("Atmosfera",consulta_completa__11[[#This Row],[13 - Ocorrências/Ambientes Atingidos]]),0)</f>
        <v>0</v>
      </c>
      <c r="BQ791" s="83" t="str">
        <f t="shared" si="383"/>
        <v/>
      </c>
      <c r="BR791" s="82">
        <f>IFERROR(FIND("Flora",consulta_completa__11[[#This Row],[13 - Ocorrências/Ambientes Atingidos]]),0)</f>
        <v>0</v>
      </c>
      <c r="BS791" s="83" t="str">
        <f t="shared" si="384"/>
        <v/>
      </c>
      <c r="BT791" s="82">
        <f>IFERROR(FIND("Fauna",consulta_completa__11[[#This Row],[13 - Ocorrências/Ambientes Atingidos]]),0)</f>
        <v>0</v>
      </c>
      <c r="BU791" s="83" t="str">
        <f t="shared" si="385"/>
        <v/>
      </c>
      <c r="BV791" s="82">
        <f>IFERROR(FIND("UC federal",consulta_completa__11[[#This Row],[13 - Ocorrências/Ambientes Atingidos]]),0)</f>
        <v>0</v>
      </c>
      <c r="BW791" s="83" t="str">
        <f t="shared" si="386"/>
        <v/>
      </c>
      <c r="BX791" s="82">
        <f>IFERROR(FIND("UC estadual/municipal",consulta_completa__11[[#This Row],[13 - Ocorrências/Ambientes Atingidos]]),0)</f>
        <v>0</v>
      </c>
      <c r="BY791" s="83" t="str">
        <f t="shared" si="387"/>
        <v/>
      </c>
      <c r="BZ791" s="82">
        <f>IFERROR(FIND("Outro(s)",consulta_completa__11[[#This Row],[13 - Ocorrências/Ambientes Atingidos]]),0)</f>
        <v>0</v>
      </c>
      <c r="CA791" s="83" t="str">
        <f t="shared" si="388"/>
        <v/>
      </c>
      <c r="CB791" s="82">
        <f>IFERROR(FIND("Sem dano",consulta_completa__11[[#This Row],[13 - Ocorrências/Ambientes Atingidos]]),0)</f>
        <v>0</v>
      </c>
      <c r="CC791" s="83" t="str">
        <f t="shared" si="389"/>
        <v/>
      </c>
      <c r="CD791" s="82" t="str">
        <f>IF(consulta_completa__11[[#This Row],[13 - Ocorrências/Ambientes Atingidos]]="","X","")</f>
        <v/>
      </c>
      <c r="CE791" s="84">
        <f>IFERROR(FIND("IBAMA",consulta_completa__11[[#This Row],[14 - Inst. Atuando no Local]]),0)</f>
        <v>0</v>
      </c>
      <c r="CF791" s="84" t="str">
        <f t="shared" si="390"/>
        <v/>
      </c>
      <c r="CG791" s="84">
        <f>IFERROR(FIND("OEMA",consulta_completa__11[[#This Row],[14 - Inst. Atuando no Local]]),0)</f>
        <v>0</v>
      </c>
      <c r="CH791" s="84" t="str">
        <f t="shared" si="391"/>
        <v/>
      </c>
      <c r="CI791" s="84">
        <f>IFERROR(FIND("DEFESA CIVIL",consulta_completa__11[[#This Row],[14 - Inst. Atuando no Local]]),0)</f>
        <v>0</v>
      </c>
      <c r="CJ791" s="84" t="str">
        <f t="shared" si="392"/>
        <v/>
      </c>
      <c r="CK791" s="84">
        <f>IFERROR(FIND("CORPO DE BOMBEIROS",consulta_completa__11[[#This Row],[14 - Inst. Atuando no Local]]),0)</f>
        <v>0</v>
      </c>
      <c r="CL791" s="84" t="str">
        <f t="shared" si="393"/>
        <v/>
      </c>
      <c r="CM791" s="84">
        <f>IFERROR(FIND("POLÍCIA RODOVIÁRIA",consulta_completa__11[[#This Row],[14 - Inst. Atuando no Local]]),0)</f>
        <v>0</v>
      </c>
      <c r="CN791" s="84" t="str">
        <f t="shared" si="394"/>
        <v/>
      </c>
      <c r="CO791" s="84">
        <f>IFERROR(FIND("POLÍCIA MILITAR",consulta_completa__11[[#This Row],[14 - Inst. Atuando no Local]]),0)</f>
        <v>0</v>
      </c>
      <c r="CP791" s="84" t="str">
        <f t="shared" si="395"/>
        <v/>
      </c>
      <c r="CQ791" s="84">
        <f>IFERROR(FIND("POLÍCIA CIVIL",consulta_completa__11[[#This Row],[14 - Inst. Atuando no Local]]),0)</f>
        <v>0</v>
      </c>
      <c r="CR791" s="84" t="str">
        <f t="shared" si="396"/>
        <v/>
      </c>
      <c r="CS791" s="84">
        <f>IFERROR(FIND("MARINHA DO BRASIL",consulta_completa__11[[#This Row],[14 - Inst. Atuando no Local]]),0)</f>
        <v>0</v>
      </c>
      <c r="CT791" s="84" t="str">
        <f t="shared" si="397"/>
        <v/>
      </c>
      <c r="CU791" s="84">
        <f>IFERROR(FIND("EMPRESA ESPECIALIZADA EM ATENDIMENTO",consulta_completa__11[[#This Row],[14 - Inst. Atuando no Local]]),0)</f>
        <v>0</v>
      </c>
      <c r="CV791" s="84" t="str">
        <f t="shared" si="398"/>
        <v/>
      </c>
      <c r="CW791" s="84">
        <f>IFERROR(FIND("IBAMA",consulta_completa__11[[#This Row],[14 - Inst. Atuando no Local]]),0)</f>
        <v>0</v>
      </c>
      <c r="CX791" s="84" t="str">
        <f t="shared" si="399"/>
        <v/>
      </c>
      <c r="CY791" s="84" t="str">
        <f>IF(consulta_completa__11[[#This Row],[14 - Inst. Atuando no Local]]="","X","")</f>
        <v/>
      </c>
      <c r="CZ791" s="84">
        <f>IFERROR(FIND("OUTRA (S)",consulta_completa__11[[#This Row],[14 - Inst. Atuando no Local]]),0)</f>
        <v>0</v>
      </c>
      <c r="DA791" s="84" t="str">
        <f t="shared" si="400"/>
        <v/>
      </c>
      <c r="DB791" s="35" t="str">
        <f t="shared" si="401"/>
        <v>Sim</v>
      </c>
      <c r="DC791" s="35" t="str">
        <f t="shared" si="402"/>
        <v>Não</v>
      </c>
      <c r="DD791" s="35" t="str">
        <f t="shared" si="403"/>
        <v>Sim</v>
      </c>
      <c r="DE791" s="87" t="str">
        <f t="shared" si="405"/>
        <v>Federal</v>
      </c>
    </row>
    <row r="792" spans="1:109">
      <c r="A792" s="14">
        <v>2025111472050</v>
      </c>
      <c r="B792" s="1">
        <v>45969</v>
      </c>
      <c r="C792" t="s">
        <v>238</v>
      </c>
      <c r="D792" t="s">
        <v>212</v>
      </c>
      <c r="E792" t="s">
        <v>452</v>
      </c>
      <c r="F792" t="s">
        <v>112</v>
      </c>
      <c r="G792" t="s">
        <v>113</v>
      </c>
      <c r="H792" t="s">
        <v>114</v>
      </c>
      <c r="I792" t="s">
        <v>114</v>
      </c>
      <c r="J792" t="s">
        <v>562</v>
      </c>
      <c r="K792" t="s">
        <v>563</v>
      </c>
      <c r="L792" t="s">
        <v>117</v>
      </c>
      <c r="M792" t="s">
        <v>118</v>
      </c>
      <c r="N792" t="s">
        <v>113</v>
      </c>
      <c r="O792" t="s">
        <v>239</v>
      </c>
      <c r="P792" t="s">
        <v>229</v>
      </c>
      <c r="Q792" t="s">
        <v>143</v>
      </c>
      <c r="R792" t="s">
        <v>123</v>
      </c>
      <c r="S792" t="s">
        <v>201</v>
      </c>
      <c r="T792" t="s">
        <v>6797</v>
      </c>
      <c r="U792" t="s">
        <v>113</v>
      </c>
      <c r="V792" t="s">
        <v>6798</v>
      </c>
      <c r="Z792" t="s">
        <v>6799</v>
      </c>
      <c r="AA792" t="s">
        <v>113</v>
      </c>
      <c r="AB792" t="s">
        <v>2118</v>
      </c>
      <c r="AC792" t="s">
        <v>113</v>
      </c>
      <c r="AD792">
        <v>0</v>
      </c>
      <c r="AE792" t="s">
        <v>113</v>
      </c>
      <c r="AF792" t="s">
        <v>113</v>
      </c>
      <c r="AG792" t="s">
        <v>113</v>
      </c>
      <c r="AH792" t="s">
        <v>131</v>
      </c>
      <c r="AI792" t="s">
        <v>132</v>
      </c>
      <c r="AJ792" t="s">
        <v>131</v>
      </c>
      <c r="AK792" t="s">
        <v>6800</v>
      </c>
      <c r="AL792" t="s">
        <v>6801</v>
      </c>
      <c r="AM792" t="s">
        <v>153</v>
      </c>
      <c r="AN792" t="s">
        <v>154</v>
      </c>
      <c r="AO792" t="s">
        <v>113</v>
      </c>
      <c r="AP792">
        <v>6133161070</v>
      </c>
      <c r="AQ792" t="s">
        <v>156</v>
      </c>
      <c r="AR792" t="s">
        <v>113</v>
      </c>
      <c r="AS792" t="s">
        <v>6802</v>
      </c>
      <c r="AT792" t="s">
        <v>113</v>
      </c>
      <c r="AU792" t="s">
        <v>113</v>
      </c>
      <c r="AW792" t="s">
        <v>159</v>
      </c>
      <c r="AX792" s="82">
        <f>IFERROR(FIND("Óbitos/feridos",consulta_completa__11[[#This Row],[13 - Ocorrências/Ambientes Atingidos]]),0)</f>
        <v>0</v>
      </c>
      <c r="AY792" s="83" t="str">
        <f t="shared" si="375"/>
        <v/>
      </c>
      <c r="AZ792" s="82">
        <f>IFERROR(FIND("População afetada/evacuada",consulta_completa__11[[#This Row],[13 - Ocorrências/Ambientes Atingidos]]),0)</f>
        <v>0</v>
      </c>
      <c r="BA792" s="82" t="str">
        <f t="shared" si="376"/>
        <v/>
      </c>
      <c r="BB792" s="82">
        <f>IFERROR(FIND("Suspensão de abastecimento de água",consulta_completa__11[[#This Row],[13 - Ocorrências/Ambientes Atingidos]]),0)</f>
        <v>0</v>
      </c>
      <c r="BC792" s="83" t="str">
        <f t="shared" si="404"/>
        <v/>
      </c>
      <c r="BD792" s="82">
        <f>IFERROR(FIND("Rio/córrego",consulta_completa__11[[#This Row],[13 - Ocorrências/Ambientes Atingidos]]),0)</f>
        <v>0</v>
      </c>
      <c r="BE792" s="83" t="str">
        <f t="shared" si="377"/>
        <v/>
      </c>
      <c r="BF792" s="82">
        <f>IFERROR(FIND("Lago",consulta_completa__11[[#This Row],[13 - Ocorrências/Ambientes Atingidos]]),0)</f>
        <v>0</v>
      </c>
      <c r="BG792" s="83" t="str">
        <f t="shared" si="378"/>
        <v/>
      </c>
      <c r="BH792" s="82">
        <f>IFERROR(FIND("Mar",consulta_completa__11[[#This Row],[13 - Ocorrências/Ambientes Atingidos]]),0)</f>
        <v>1</v>
      </c>
      <c r="BI792" s="83" t="str">
        <f t="shared" si="379"/>
        <v>X</v>
      </c>
      <c r="BJ792" s="82">
        <f>IFERROR(FIND("Praia",consulta_completa__11[[#This Row],[13 - Ocorrências/Ambientes Atingidos]]),0)</f>
        <v>0</v>
      </c>
      <c r="BK792" s="83" t="str">
        <f t="shared" si="380"/>
        <v/>
      </c>
      <c r="BL792" s="82">
        <f>IFERROR(FIND("Solo",consulta_completa__11[[#This Row],[13 - Ocorrências/Ambientes Atingidos]]),0)</f>
        <v>0</v>
      </c>
      <c r="BM792" s="83" t="str">
        <f t="shared" si="381"/>
        <v/>
      </c>
      <c r="BN792" s="82">
        <f>IFERROR(FIND("Águas subterrâneas",consulta_completa__11[[#This Row],[13 - Ocorrências/Ambientes Atingidos]]),0)</f>
        <v>0</v>
      </c>
      <c r="BO792" s="83" t="str">
        <f t="shared" si="382"/>
        <v/>
      </c>
      <c r="BP792" s="82">
        <f>IFERROR(FIND("Atmosfera",consulta_completa__11[[#This Row],[13 - Ocorrências/Ambientes Atingidos]]),0)</f>
        <v>0</v>
      </c>
      <c r="BQ792" s="83" t="str">
        <f t="shared" si="383"/>
        <v/>
      </c>
      <c r="BR792" s="82">
        <f>IFERROR(FIND("Flora",consulta_completa__11[[#This Row],[13 - Ocorrências/Ambientes Atingidos]]),0)</f>
        <v>0</v>
      </c>
      <c r="BS792" s="83" t="str">
        <f t="shared" si="384"/>
        <v/>
      </c>
      <c r="BT792" s="82">
        <f>IFERROR(FIND("Fauna",consulta_completa__11[[#This Row],[13 - Ocorrências/Ambientes Atingidos]]),0)</f>
        <v>0</v>
      </c>
      <c r="BU792" s="83" t="str">
        <f t="shared" si="385"/>
        <v/>
      </c>
      <c r="BV792" s="82">
        <f>IFERROR(FIND("UC federal",consulta_completa__11[[#This Row],[13 - Ocorrências/Ambientes Atingidos]]),0)</f>
        <v>0</v>
      </c>
      <c r="BW792" s="83" t="str">
        <f t="shared" si="386"/>
        <v/>
      </c>
      <c r="BX792" s="82">
        <f>IFERROR(FIND("UC estadual/municipal",consulta_completa__11[[#This Row],[13 - Ocorrências/Ambientes Atingidos]]),0)</f>
        <v>0</v>
      </c>
      <c r="BY792" s="83" t="str">
        <f t="shared" si="387"/>
        <v/>
      </c>
      <c r="BZ792" s="82">
        <f>IFERROR(FIND("Outro(s)",consulta_completa__11[[#This Row],[13 - Ocorrências/Ambientes Atingidos]]),0)</f>
        <v>0</v>
      </c>
      <c r="CA792" s="83" t="str">
        <f t="shared" si="388"/>
        <v/>
      </c>
      <c r="CB792" s="82">
        <f>IFERROR(FIND("Sem dano",consulta_completa__11[[#This Row],[13 - Ocorrências/Ambientes Atingidos]]),0)</f>
        <v>0</v>
      </c>
      <c r="CC792" s="83" t="str">
        <f t="shared" si="389"/>
        <v/>
      </c>
      <c r="CD792" s="82" t="str">
        <f>IF(consulta_completa__11[[#This Row],[13 - Ocorrências/Ambientes Atingidos]]="","X","")</f>
        <v/>
      </c>
      <c r="CE792" s="84">
        <f>IFERROR(FIND("IBAMA",consulta_completa__11[[#This Row],[14 - Inst. Atuando no Local]]),0)</f>
        <v>0</v>
      </c>
      <c r="CF792" s="84" t="str">
        <f t="shared" si="390"/>
        <v/>
      </c>
      <c r="CG792" s="84">
        <f>IFERROR(FIND("OEMA",consulta_completa__11[[#This Row],[14 - Inst. Atuando no Local]]),0)</f>
        <v>0</v>
      </c>
      <c r="CH792" s="84" t="str">
        <f t="shared" si="391"/>
        <v/>
      </c>
      <c r="CI792" s="84">
        <f>IFERROR(FIND("DEFESA CIVIL",consulta_completa__11[[#This Row],[14 - Inst. Atuando no Local]]),0)</f>
        <v>0</v>
      </c>
      <c r="CJ792" s="84" t="str">
        <f t="shared" si="392"/>
        <v/>
      </c>
      <c r="CK792" s="84">
        <f>IFERROR(FIND("CORPO DE BOMBEIROS",consulta_completa__11[[#This Row],[14 - Inst. Atuando no Local]]),0)</f>
        <v>0</v>
      </c>
      <c r="CL792" s="84" t="str">
        <f t="shared" si="393"/>
        <v/>
      </c>
      <c r="CM792" s="84">
        <f>IFERROR(FIND("POLÍCIA RODOVIÁRIA",consulta_completa__11[[#This Row],[14 - Inst. Atuando no Local]]),0)</f>
        <v>0</v>
      </c>
      <c r="CN792" s="84" t="str">
        <f t="shared" si="394"/>
        <v/>
      </c>
      <c r="CO792" s="84">
        <f>IFERROR(FIND("POLÍCIA MILITAR",consulta_completa__11[[#This Row],[14 - Inst. Atuando no Local]]),0)</f>
        <v>0</v>
      </c>
      <c r="CP792" s="84" t="str">
        <f t="shared" si="395"/>
        <v/>
      </c>
      <c r="CQ792" s="84">
        <f>IFERROR(FIND("POLÍCIA CIVIL",consulta_completa__11[[#This Row],[14 - Inst. Atuando no Local]]),0)</f>
        <v>0</v>
      </c>
      <c r="CR792" s="84" t="str">
        <f t="shared" si="396"/>
        <v/>
      </c>
      <c r="CS792" s="84">
        <f>IFERROR(FIND("MARINHA DO BRASIL",consulta_completa__11[[#This Row],[14 - Inst. Atuando no Local]]),0)</f>
        <v>0</v>
      </c>
      <c r="CT792" s="84" t="str">
        <f t="shared" si="397"/>
        <v/>
      </c>
      <c r="CU792" s="84">
        <f>IFERROR(FIND("EMPRESA ESPECIALIZADA EM ATENDIMENTO",consulta_completa__11[[#This Row],[14 - Inst. Atuando no Local]]),0)</f>
        <v>0</v>
      </c>
      <c r="CV792" s="84" t="str">
        <f t="shared" si="398"/>
        <v/>
      </c>
      <c r="CW792" s="84">
        <f>IFERROR(FIND("IBAMA",consulta_completa__11[[#This Row],[14 - Inst. Atuando no Local]]),0)</f>
        <v>0</v>
      </c>
      <c r="CX792" s="84" t="str">
        <f t="shared" si="399"/>
        <v/>
      </c>
      <c r="CY792" s="84" t="str">
        <f>IF(consulta_completa__11[[#This Row],[14 - Inst. Atuando no Local]]="","X","")</f>
        <v>X</v>
      </c>
      <c r="CZ792" s="84">
        <f>IFERROR(FIND("OUTRA (S)",consulta_completa__11[[#This Row],[14 - Inst. Atuando no Local]]),0)</f>
        <v>0</v>
      </c>
      <c r="DA792" s="84" t="str">
        <f t="shared" si="400"/>
        <v/>
      </c>
      <c r="DB792" s="35" t="str">
        <f t="shared" si="401"/>
        <v>Sim</v>
      </c>
      <c r="DC792" s="35" t="str">
        <f t="shared" si="402"/>
        <v>Não</v>
      </c>
      <c r="DD792" s="35" t="str">
        <f t="shared" si="403"/>
        <v>Sim</v>
      </c>
      <c r="DE792" s="87" t="str">
        <f t="shared" si="405"/>
        <v>Sem informação</v>
      </c>
    </row>
    <row r="793" spans="1:109">
      <c r="A793" s="14">
        <v>2025111432437</v>
      </c>
      <c r="B793" s="1">
        <v>45970</v>
      </c>
      <c r="C793" t="s">
        <v>109</v>
      </c>
      <c r="D793" t="s">
        <v>212</v>
      </c>
      <c r="E793" t="s">
        <v>320</v>
      </c>
      <c r="F793" t="s">
        <v>112</v>
      </c>
      <c r="G793" t="s">
        <v>439</v>
      </c>
      <c r="H793" t="s">
        <v>6803</v>
      </c>
      <c r="I793" t="s">
        <v>117</v>
      </c>
      <c r="J793" t="s">
        <v>113</v>
      </c>
      <c r="K793" t="s">
        <v>114</v>
      </c>
      <c r="L793" t="s">
        <v>114</v>
      </c>
      <c r="M793" t="s">
        <v>118</v>
      </c>
      <c r="N793" t="s">
        <v>141</v>
      </c>
      <c r="O793" t="s">
        <v>239</v>
      </c>
      <c r="P793" t="s">
        <v>272</v>
      </c>
      <c r="Q793" t="s">
        <v>143</v>
      </c>
      <c r="R793" t="s">
        <v>123</v>
      </c>
      <c r="S793" t="s">
        <v>201</v>
      </c>
      <c r="T793" t="s">
        <v>6804</v>
      </c>
      <c r="U793" t="s">
        <v>6805</v>
      </c>
      <c r="V793" t="s">
        <v>6806</v>
      </c>
      <c r="Z793" t="s">
        <v>6807</v>
      </c>
      <c r="AA793" t="s">
        <v>6808</v>
      </c>
      <c r="AB793" t="s">
        <v>2369</v>
      </c>
      <c r="AC793" t="s">
        <v>262</v>
      </c>
      <c r="AD793">
        <v>1</v>
      </c>
      <c r="AE793" t="s">
        <v>6729</v>
      </c>
      <c r="AF793" t="s">
        <v>113</v>
      </c>
      <c r="AG793" t="s">
        <v>113</v>
      </c>
      <c r="AH793" t="s">
        <v>131</v>
      </c>
      <c r="AI793" t="s">
        <v>132</v>
      </c>
      <c r="AJ793" t="s">
        <v>131</v>
      </c>
      <c r="AK793" t="s">
        <v>6809</v>
      </c>
      <c r="AL793" t="s">
        <v>6810</v>
      </c>
      <c r="AM793" t="s">
        <v>264</v>
      </c>
      <c r="AN793" t="s">
        <v>265</v>
      </c>
      <c r="AO793" t="s">
        <v>266</v>
      </c>
      <c r="AQ793" t="s">
        <v>267</v>
      </c>
      <c r="AR793" t="s">
        <v>113</v>
      </c>
      <c r="AS793" t="s">
        <v>113</v>
      </c>
      <c r="AT793" t="s">
        <v>6811</v>
      </c>
      <c r="AU793" t="s">
        <v>113</v>
      </c>
      <c r="AW793" t="s">
        <v>159</v>
      </c>
      <c r="AX793" s="82">
        <f>IFERROR(FIND("Óbitos/feridos",consulta_completa__11[[#This Row],[13 - Ocorrências/Ambientes Atingidos]]),0)</f>
        <v>0</v>
      </c>
      <c r="AY793" s="83" t="str">
        <f t="shared" si="375"/>
        <v/>
      </c>
      <c r="AZ793" s="82">
        <f>IFERROR(FIND("População afetada/evacuada",consulta_completa__11[[#This Row],[13 - Ocorrências/Ambientes Atingidos]]),0)</f>
        <v>0</v>
      </c>
      <c r="BA793" s="82" t="str">
        <f t="shared" si="376"/>
        <v/>
      </c>
      <c r="BB793" s="82">
        <f>IFERROR(FIND("Suspensão de abastecimento de água",consulta_completa__11[[#This Row],[13 - Ocorrências/Ambientes Atingidos]]),0)</f>
        <v>0</v>
      </c>
      <c r="BC793" s="83" t="str">
        <f t="shared" si="404"/>
        <v/>
      </c>
      <c r="BD793" s="82">
        <f>IFERROR(FIND("Rio/córrego",consulta_completa__11[[#This Row],[13 - Ocorrências/Ambientes Atingidos]]),0)</f>
        <v>0</v>
      </c>
      <c r="BE793" s="83" t="str">
        <f t="shared" si="377"/>
        <v/>
      </c>
      <c r="BF793" s="82">
        <f>IFERROR(FIND("Lago",consulta_completa__11[[#This Row],[13 - Ocorrências/Ambientes Atingidos]]),0)</f>
        <v>0</v>
      </c>
      <c r="BG793" s="83" t="str">
        <f t="shared" si="378"/>
        <v/>
      </c>
      <c r="BH793" s="82">
        <f>IFERROR(FIND("Mar",consulta_completa__11[[#This Row],[13 - Ocorrências/Ambientes Atingidos]]),0)</f>
        <v>1</v>
      </c>
      <c r="BI793" s="83" t="str">
        <f t="shared" si="379"/>
        <v>X</v>
      </c>
      <c r="BJ793" s="82">
        <f>IFERROR(FIND("Praia",consulta_completa__11[[#This Row],[13 - Ocorrências/Ambientes Atingidos]]),0)</f>
        <v>0</v>
      </c>
      <c r="BK793" s="83" t="str">
        <f t="shared" si="380"/>
        <v/>
      </c>
      <c r="BL793" s="82">
        <f>IFERROR(FIND("Solo",consulta_completa__11[[#This Row],[13 - Ocorrências/Ambientes Atingidos]]),0)</f>
        <v>0</v>
      </c>
      <c r="BM793" s="83" t="str">
        <f t="shared" si="381"/>
        <v/>
      </c>
      <c r="BN793" s="82">
        <f>IFERROR(FIND("Águas subterrâneas",consulta_completa__11[[#This Row],[13 - Ocorrências/Ambientes Atingidos]]),0)</f>
        <v>0</v>
      </c>
      <c r="BO793" s="83" t="str">
        <f t="shared" si="382"/>
        <v/>
      </c>
      <c r="BP793" s="82">
        <f>IFERROR(FIND("Atmosfera",consulta_completa__11[[#This Row],[13 - Ocorrências/Ambientes Atingidos]]),0)</f>
        <v>0</v>
      </c>
      <c r="BQ793" s="83" t="str">
        <f t="shared" si="383"/>
        <v/>
      </c>
      <c r="BR793" s="82">
        <f>IFERROR(FIND("Flora",consulta_completa__11[[#This Row],[13 - Ocorrências/Ambientes Atingidos]]),0)</f>
        <v>0</v>
      </c>
      <c r="BS793" s="83" t="str">
        <f t="shared" si="384"/>
        <v/>
      </c>
      <c r="BT793" s="82">
        <f>IFERROR(FIND("Fauna",consulta_completa__11[[#This Row],[13 - Ocorrências/Ambientes Atingidos]]),0)</f>
        <v>0</v>
      </c>
      <c r="BU793" s="83" t="str">
        <f t="shared" si="385"/>
        <v/>
      </c>
      <c r="BV793" s="82">
        <f>IFERROR(FIND("UC federal",consulta_completa__11[[#This Row],[13 - Ocorrências/Ambientes Atingidos]]),0)</f>
        <v>0</v>
      </c>
      <c r="BW793" s="83" t="str">
        <f t="shared" si="386"/>
        <v/>
      </c>
      <c r="BX793" s="82">
        <f>IFERROR(FIND("UC estadual/municipal",consulta_completa__11[[#This Row],[13 - Ocorrências/Ambientes Atingidos]]),0)</f>
        <v>0</v>
      </c>
      <c r="BY793" s="83" t="str">
        <f t="shared" si="387"/>
        <v/>
      </c>
      <c r="BZ793" s="82">
        <f>IFERROR(FIND("Outro(s)",consulta_completa__11[[#This Row],[13 - Ocorrências/Ambientes Atingidos]]),0)</f>
        <v>0</v>
      </c>
      <c r="CA793" s="83" t="str">
        <f t="shared" si="388"/>
        <v/>
      </c>
      <c r="CB793" s="82">
        <f>IFERROR(FIND("Sem dano",consulta_completa__11[[#This Row],[13 - Ocorrências/Ambientes Atingidos]]),0)</f>
        <v>0</v>
      </c>
      <c r="CC793" s="83" t="str">
        <f t="shared" si="389"/>
        <v/>
      </c>
      <c r="CD793" s="82" t="str">
        <f>IF(consulta_completa__11[[#This Row],[13 - Ocorrências/Ambientes Atingidos]]="","X","")</f>
        <v/>
      </c>
      <c r="CE793" s="84">
        <f>IFERROR(FIND("IBAMA",consulta_completa__11[[#This Row],[14 - Inst. Atuando no Local]]),0)</f>
        <v>0</v>
      </c>
      <c r="CF793" s="84" t="str">
        <f t="shared" si="390"/>
        <v/>
      </c>
      <c r="CG793" s="84">
        <f>IFERROR(FIND("OEMA",consulta_completa__11[[#This Row],[14 - Inst. Atuando no Local]]),0)</f>
        <v>0</v>
      </c>
      <c r="CH793" s="84" t="str">
        <f t="shared" si="391"/>
        <v/>
      </c>
      <c r="CI793" s="84">
        <f>IFERROR(FIND("DEFESA CIVIL",consulta_completa__11[[#This Row],[14 - Inst. Atuando no Local]]),0)</f>
        <v>0</v>
      </c>
      <c r="CJ793" s="84" t="str">
        <f t="shared" si="392"/>
        <v/>
      </c>
      <c r="CK793" s="84">
        <f>IFERROR(FIND("CORPO DE BOMBEIROS",consulta_completa__11[[#This Row],[14 - Inst. Atuando no Local]]),0)</f>
        <v>0</v>
      </c>
      <c r="CL793" s="84" t="str">
        <f t="shared" si="393"/>
        <v/>
      </c>
      <c r="CM793" s="84">
        <f>IFERROR(FIND("POLÍCIA RODOVIÁRIA",consulta_completa__11[[#This Row],[14 - Inst. Atuando no Local]]),0)</f>
        <v>0</v>
      </c>
      <c r="CN793" s="84" t="str">
        <f t="shared" si="394"/>
        <v/>
      </c>
      <c r="CO793" s="84">
        <f>IFERROR(FIND("POLÍCIA MILITAR",consulta_completa__11[[#This Row],[14 - Inst. Atuando no Local]]),0)</f>
        <v>0</v>
      </c>
      <c r="CP793" s="84" t="str">
        <f t="shared" si="395"/>
        <v/>
      </c>
      <c r="CQ793" s="84">
        <f>IFERROR(FIND("POLÍCIA CIVIL",consulta_completa__11[[#This Row],[14 - Inst. Atuando no Local]]),0)</f>
        <v>0</v>
      </c>
      <c r="CR793" s="84" t="str">
        <f t="shared" si="396"/>
        <v/>
      </c>
      <c r="CS793" s="84">
        <f>IFERROR(FIND("MARINHA DO BRASIL",consulta_completa__11[[#This Row],[14 - Inst. Atuando no Local]]),0)</f>
        <v>0</v>
      </c>
      <c r="CT793" s="84" t="str">
        <f t="shared" si="397"/>
        <v/>
      </c>
      <c r="CU793" s="84">
        <f>IFERROR(FIND("EMPRESA ESPECIALIZADA EM ATENDIMENTO",consulta_completa__11[[#This Row],[14 - Inst. Atuando no Local]]),0)</f>
        <v>0</v>
      </c>
      <c r="CV793" s="84" t="str">
        <f t="shared" si="398"/>
        <v/>
      </c>
      <c r="CW793" s="84">
        <f>IFERROR(FIND("IBAMA",consulta_completa__11[[#This Row],[14 - Inst. Atuando no Local]]),0)</f>
        <v>0</v>
      </c>
      <c r="CX793" s="84" t="str">
        <f t="shared" si="399"/>
        <v/>
      </c>
      <c r="CY793" s="84" t="str">
        <f>IF(consulta_completa__11[[#This Row],[14 - Inst. Atuando no Local]]="","X","")</f>
        <v/>
      </c>
      <c r="CZ793" s="84">
        <f>IFERROR(FIND("OUTRA (S)",consulta_completa__11[[#This Row],[14 - Inst. Atuando no Local]]),0)</f>
        <v>0</v>
      </c>
      <c r="DA793" s="84" t="str">
        <f t="shared" si="400"/>
        <v/>
      </c>
      <c r="DB793" s="35" t="str">
        <f t="shared" si="401"/>
        <v>Sim</v>
      </c>
      <c r="DC793" s="35" t="str">
        <f t="shared" si="402"/>
        <v>Não</v>
      </c>
      <c r="DD793" s="35" t="str">
        <f t="shared" si="403"/>
        <v>Sim</v>
      </c>
      <c r="DE793" s="87" t="str">
        <f t="shared" si="405"/>
        <v>Federal</v>
      </c>
    </row>
    <row r="794" spans="1:109">
      <c r="A794" s="14">
        <v>2025111454042</v>
      </c>
      <c r="B794" s="1">
        <v>45970</v>
      </c>
      <c r="C794" t="s">
        <v>109</v>
      </c>
      <c r="D794" t="s">
        <v>161</v>
      </c>
      <c r="E794" t="s">
        <v>320</v>
      </c>
      <c r="F794" t="s">
        <v>112</v>
      </c>
      <c r="G794" t="s">
        <v>5453</v>
      </c>
      <c r="H794" t="s">
        <v>6812</v>
      </c>
      <c r="I794" t="s">
        <v>117</v>
      </c>
      <c r="J794" t="s">
        <v>113</v>
      </c>
      <c r="K794" t="s">
        <v>114</v>
      </c>
      <c r="L794" t="s">
        <v>114</v>
      </c>
      <c r="M794" t="s">
        <v>118</v>
      </c>
      <c r="N794" t="s">
        <v>141</v>
      </c>
      <c r="O794" t="s">
        <v>239</v>
      </c>
      <c r="P794" t="s">
        <v>272</v>
      </c>
      <c r="Q794" t="s">
        <v>167</v>
      </c>
      <c r="R794" t="s">
        <v>123</v>
      </c>
      <c r="S794" t="s">
        <v>124</v>
      </c>
      <c r="T794" t="s">
        <v>6813</v>
      </c>
      <c r="U794" t="s">
        <v>6814</v>
      </c>
      <c r="V794" t="s">
        <v>6815</v>
      </c>
      <c r="Z794" t="s">
        <v>242</v>
      </c>
      <c r="AA794" t="s">
        <v>6816</v>
      </c>
      <c r="AB794" t="s">
        <v>206</v>
      </c>
      <c r="AC794" t="s">
        <v>262</v>
      </c>
      <c r="AD794">
        <v>1</v>
      </c>
      <c r="AE794" t="s">
        <v>6817</v>
      </c>
      <c r="AF794" t="s">
        <v>113</v>
      </c>
      <c r="AG794" t="s">
        <v>113</v>
      </c>
      <c r="AH794" t="s">
        <v>131</v>
      </c>
      <c r="AI794" t="s">
        <v>131</v>
      </c>
      <c r="AJ794" t="s">
        <v>131</v>
      </c>
      <c r="AK794" t="s">
        <v>6818</v>
      </c>
      <c r="AL794" t="s">
        <v>6819</v>
      </c>
      <c r="AM794" t="s">
        <v>264</v>
      </c>
      <c r="AN794" t="s">
        <v>265</v>
      </c>
      <c r="AO794" t="s">
        <v>266</v>
      </c>
      <c r="AQ794" t="s">
        <v>267</v>
      </c>
      <c r="AR794" t="s">
        <v>113</v>
      </c>
      <c r="AS794" t="s">
        <v>113</v>
      </c>
      <c r="AT794" t="s">
        <v>6820</v>
      </c>
      <c r="AU794" t="s">
        <v>113</v>
      </c>
      <c r="AW794" t="s">
        <v>159</v>
      </c>
      <c r="AX794" s="82">
        <f>IFERROR(FIND("Óbitos/feridos",consulta_completa__11[[#This Row],[13 - Ocorrências/Ambientes Atingidos]]),0)</f>
        <v>0</v>
      </c>
      <c r="AY794" s="83" t="str">
        <f t="shared" si="375"/>
        <v/>
      </c>
      <c r="AZ794" s="82">
        <f>IFERROR(FIND("População afetada/evacuada",consulta_completa__11[[#This Row],[13 - Ocorrências/Ambientes Atingidos]]),0)</f>
        <v>0</v>
      </c>
      <c r="BA794" s="82" t="str">
        <f t="shared" si="376"/>
        <v/>
      </c>
      <c r="BB794" s="82">
        <f>IFERROR(FIND("Suspensão de abastecimento de água",consulta_completa__11[[#This Row],[13 - Ocorrências/Ambientes Atingidos]]),0)</f>
        <v>0</v>
      </c>
      <c r="BC794" s="83" t="str">
        <f t="shared" si="404"/>
        <v/>
      </c>
      <c r="BD794" s="82">
        <f>IFERROR(FIND("Rio/córrego",consulta_completa__11[[#This Row],[13 - Ocorrências/Ambientes Atingidos]]),0)</f>
        <v>0</v>
      </c>
      <c r="BE794" s="83" t="str">
        <f t="shared" si="377"/>
        <v/>
      </c>
      <c r="BF794" s="82">
        <f>IFERROR(FIND("Lago",consulta_completa__11[[#This Row],[13 - Ocorrências/Ambientes Atingidos]]),0)</f>
        <v>0</v>
      </c>
      <c r="BG794" s="83" t="str">
        <f t="shared" si="378"/>
        <v/>
      </c>
      <c r="BH794" s="82">
        <f>IFERROR(FIND("Mar",consulta_completa__11[[#This Row],[13 - Ocorrências/Ambientes Atingidos]]),0)</f>
        <v>1</v>
      </c>
      <c r="BI794" s="83" t="str">
        <f t="shared" si="379"/>
        <v>X</v>
      </c>
      <c r="BJ794" s="82">
        <f>IFERROR(FIND("Praia",consulta_completa__11[[#This Row],[13 - Ocorrências/Ambientes Atingidos]]),0)</f>
        <v>0</v>
      </c>
      <c r="BK794" s="83" t="str">
        <f t="shared" si="380"/>
        <v/>
      </c>
      <c r="BL794" s="82">
        <f>IFERROR(FIND("Solo",consulta_completa__11[[#This Row],[13 - Ocorrências/Ambientes Atingidos]]),0)</f>
        <v>0</v>
      </c>
      <c r="BM794" s="83" t="str">
        <f t="shared" si="381"/>
        <v/>
      </c>
      <c r="BN794" s="82">
        <f>IFERROR(FIND("Águas subterrâneas",consulta_completa__11[[#This Row],[13 - Ocorrências/Ambientes Atingidos]]),0)</f>
        <v>0</v>
      </c>
      <c r="BO794" s="83" t="str">
        <f t="shared" si="382"/>
        <v/>
      </c>
      <c r="BP794" s="82">
        <f>IFERROR(FIND("Atmosfera",consulta_completa__11[[#This Row],[13 - Ocorrências/Ambientes Atingidos]]),0)</f>
        <v>0</v>
      </c>
      <c r="BQ794" s="83" t="str">
        <f t="shared" si="383"/>
        <v/>
      </c>
      <c r="BR794" s="82">
        <f>IFERROR(FIND("Flora",consulta_completa__11[[#This Row],[13 - Ocorrências/Ambientes Atingidos]]),0)</f>
        <v>0</v>
      </c>
      <c r="BS794" s="83" t="str">
        <f t="shared" si="384"/>
        <v/>
      </c>
      <c r="BT794" s="82">
        <f>IFERROR(FIND("Fauna",consulta_completa__11[[#This Row],[13 - Ocorrências/Ambientes Atingidos]]),0)</f>
        <v>0</v>
      </c>
      <c r="BU794" s="83" t="str">
        <f t="shared" si="385"/>
        <v/>
      </c>
      <c r="BV794" s="82">
        <f>IFERROR(FIND("UC federal",consulta_completa__11[[#This Row],[13 - Ocorrências/Ambientes Atingidos]]),0)</f>
        <v>0</v>
      </c>
      <c r="BW794" s="83" t="str">
        <f t="shared" si="386"/>
        <v/>
      </c>
      <c r="BX794" s="82">
        <f>IFERROR(FIND("UC estadual/municipal",consulta_completa__11[[#This Row],[13 - Ocorrências/Ambientes Atingidos]]),0)</f>
        <v>0</v>
      </c>
      <c r="BY794" s="83" t="str">
        <f t="shared" si="387"/>
        <v/>
      </c>
      <c r="BZ794" s="82">
        <f>IFERROR(FIND("Outro(s)",consulta_completa__11[[#This Row],[13 - Ocorrências/Ambientes Atingidos]]),0)</f>
        <v>0</v>
      </c>
      <c r="CA794" s="83" t="str">
        <f t="shared" si="388"/>
        <v/>
      </c>
      <c r="CB794" s="82">
        <f>IFERROR(FIND("Sem dano",consulta_completa__11[[#This Row],[13 - Ocorrências/Ambientes Atingidos]]),0)</f>
        <v>0</v>
      </c>
      <c r="CC794" s="83" t="str">
        <f t="shared" si="389"/>
        <v/>
      </c>
      <c r="CD794" s="82" t="str">
        <f>IF(consulta_completa__11[[#This Row],[13 - Ocorrências/Ambientes Atingidos]]="","X","")</f>
        <v/>
      </c>
      <c r="CE794" s="84">
        <f>IFERROR(FIND("IBAMA",consulta_completa__11[[#This Row],[14 - Inst. Atuando no Local]]),0)</f>
        <v>0</v>
      </c>
      <c r="CF794" s="84" t="str">
        <f t="shared" si="390"/>
        <v/>
      </c>
      <c r="CG794" s="84">
        <f>IFERROR(FIND("OEMA",consulta_completa__11[[#This Row],[14 - Inst. Atuando no Local]]),0)</f>
        <v>0</v>
      </c>
      <c r="CH794" s="84" t="str">
        <f t="shared" si="391"/>
        <v/>
      </c>
      <c r="CI794" s="84">
        <f>IFERROR(FIND("DEFESA CIVIL",consulta_completa__11[[#This Row],[14 - Inst. Atuando no Local]]),0)</f>
        <v>0</v>
      </c>
      <c r="CJ794" s="84" t="str">
        <f t="shared" si="392"/>
        <v/>
      </c>
      <c r="CK794" s="84">
        <f>IFERROR(FIND("CORPO DE BOMBEIROS",consulta_completa__11[[#This Row],[14 - Inst. Atuando no Local]]),0)</f>
        <v>0</v>
      </c>
      <c r="CL794" s="84" t="str">
        <f t="shared" si="393"/>
        <v/>
      </c>
      <c r="CM794" s="84">
        <f>IFERROR(FIND("POLÍCIA RODOVIÁRIA",consulta_completa__11[[#This Row],[14 - Inst. Atuando no Local]]),0)</f>
        <v>0</v>
      </c>
      <c r="CN794" s="84" t="str">
        <f t="shared" si="394"/>
        <v/>
      </c>
      <c r="CO794" s="84">
        <f>IFERROR(FIND("POLÍCIA MILITAR",consulta_completa__11[[#This Row],[14 - Inst. Atuando no Local]]),0)</f>
        <v>0</v>
      </c>
      <c r="CP794" s="84" t="str">
        <f t="shared" si="395"/>
        <v/>
      </c>
      <c r="CQ794" s="84">
        <f>IFERROR(FIND("POLÍCIA CIVIL",consulta_completa__11[[#This Row],[14 - Inst. Atuando no Local]]),0)</f>
        <v>0</v>
      </c>
      <c r="CR794" s="84" t="str">
        <f t="shared" si="396"/>
        <v/>
      </c>
      <c r="CS794" s="84">
        <f>IFERROR(FIND("MARINHA DO BRASIL",consulta_completa__11[[#This Row],[14 - Inst. Atuando no Local]]),0)</f>
        <v>0</v>
      </c>
      <c r="CT794" s="84" t="str">
        <f t="shared" si="397"/>
        <v/>
      </c>
      <c r="CU794" s="84">
        <f>IFERROR(FIND("EMPRESA ESPECIALIZADA EM ATENDIMENTO",consulta_completa__11[[#This Row],[14 - Inst. Atuando no Local]]),0)</f>
        <v>0</v>
      </c>
      <c r="CV794" s="84" t="str">
        <f t="shared" si="398"/>
        <v/>
      </c>
      <c r="CW794" s="84">
        <f>IFERROR(FIND("IBAMA",consulta_completa__11[[#This Row],[14 - Inst. Atuando no Local]]),0)</f>
        <v>0</v>
      </c>
      <c r="CX794" s="84" t="str">
        <f t="shared" si="399"/>
        <v/>
      </c>
      <c r="CY794" s="84" t="str">
        <f>IF(consulta_completa__11[[#This Row],[14 - Inst. Atuando no Local]]="","X","")</f>
        <v/>
      </c>
      <c r="CZ794" s="84">
        <f>IFERROR(FIND("OUTRA (S)",consulta_completa__11[[#This Row],[14 - Inst. Atuando no Local]]),0)</f>
        <v>0</v>
      </c>
      <c r="DA794" s="84" t="str">
        <f t="shared" si="400"/>
        <v/>
      </c>
      <c r="DB794" s="35" t="str">
        <f t="shared" si="401"/>
        <v>Sim</v>
      </c>
      <c r="DC794" s="35" t="str">
        <f t="shared" si="402"/>
        <v>Não</v>
      </c>
      <c r="DD794" s="35" t="str">
        <f t="shared" si="403"/>
        <v>Sim</v>
      </c>
      <c r="DE794" s="87" t="str">
        <f t="shared" si="405"/>
        <v>Federal</v>
      </c>
    </row>
    <row r="795" spans="1:109">
      <c r="A795" s="14">
        <v>2025111257604</v>
      </c>
      <c r="B795" s="1">
        <v>45971</v>
      </c>
      <c r="C795" t="s">
        <v>6821</v>
      </c>
      <c r="D795" t="s">
        <v>645</v>
      </c>
      <c r="E795" t="s">
        <v>286</v>
      </c>
      <c r="F795" t="s">
        <v>112</v>
      </c>
      <c r="G795" t="s">
        <v>646</v>
      </c>
      <c r="H795" t="s">
        <v>840</v>
      </c>
      <c r="I795" t="s">
        <v>648</v>
      </c>
      <c r="J795" t="s">
        <v>113</v>
      </c>
      <c r="K795" t="s">
        <v>114</v>
      </c>
      <c r="L795" t="s">
        <v>114</v>
      </c>
      <c r="M795" t="s">
        <v>886</v>
      </c>
      <c r="N795" t="s">
        <v>1857</v>
      </c>
      <c r="O795" t="s">
        <v>239</v>
      </c>
      <c r="P795" t="s">
        <v>299</v>
      </c>
      <c r="Q795" t="s">
        <v>143</v>
      </c>
      <c r="R795" t="s">
        <v>123</v>
      </c>
      <c r="S795" t="s">
        <v>113</v>
      </c>
      <c r="T795" t="s">
        <v>6822</v>
      </c>
      <c r="U795" t="s">
        <v>6823</v>
      </c>
      <c r="V795" t="s">
        <v>6824</v>
      </c>
      <c r="Z795" t="s">
        <v>6825</v>
      </c>
      <c r="AA795" t="s">
        <v>6826</v>
      </c>
      <c r="AB795" t="s">
        <v>113</v>
      </c>
      <c r="AC795" t="s">
        <v>113</v>
      </c>
      <c r="AE795" t="s">
        <v>6827</v>
      </c>
      <c r="AF795" t="s">
        <v>113</v>
      </c>
      <c r="AG795" t="s">
        <v>113</v>
      </c>
      <c r="AH795" t="s">
        <v>131</v>
      </c>
      <c r="AI795" t="s">
        <v>131</v>
      </c>
      <c r="AJ795" t="s">
        <v>131</v>
      </c>
      <c r="AK795" t="s">
        <v>6828</v>
      </c>
      <c r="AL795" t="s">
        <v>6829</v>
      </c>
      <c r="AM795" t="s">
        <v>264</v>
      </c>
      <c r="AN795" t="s">
        <v>265</v>
      </c>
      <c r="AO795" t="s">
        <v>266</v>
      </c>
      <c r="AQ795" t="s">
        <v>267</v>
      </c>
      <c r="AR795" t="s">
        <v>113</v>
      </c>
      <c r="AS795" t="s">
        <v>113</v>
      </c>
      <c r="AT795" t="s">
        <v>113</v>
      </c>
      <c r="AU795" t="s">
        <v>113</v>
      </c>
      <c r="AW795" t="s">
        <v>113</v>
      </c>
      <c r="AX795" s="82">
        <f>IFERROR(FIND("Óbitos/feridos",consulta_completa__11[[#This Row],[13 - Ocorrências/Ambientes Atingidos]]),0)</f>
        <v>1</v>
      </c>
      <c r="AY795" s="83" t="str">
        <f t="shared" si="375"/>
        <v>X</v>
      </c>
      <c r="AZ795" s="82">
        <f>IFERROR(FIND("População afetada/evacuada",consulta_completa__11[[#This Row],[13 - Ocorrências/Ambientes Atingidos]]),0)</f>
        <v>0</v>
      </c>
      <c r="BA795" s="82" t="str">
        <f t="shared" si="376"/>
        <v/>
      </c>
      <c r="BB795" s="82">
        <f>IFERROR(FIND("Suspensão de abastecimento de água",consulta_completa__11[[#This Row],[13 - Ocorrências/Ambientes Atingidos]]),0)</f>
        <v>0</v>
      </c>
      <c r="BC795" s="83" t="str">
        <f t="shared" si="404"/>
        <v/>
      </c>
      <c r="BD795" s="82">
        <f>IFERROR(FIND("Rio/córrego",consulta_completa__11[[#This Row],[13 - Ocorrências/Ambientes Atingidos]]),0)</f>
        <v>0</v>
      </c>
      <c r="BE795" s="83" t="str">
        <f t="shared" si="377"/>
        <v/>
      </c>
      <c r="BF795" s="82">
        <f>IFERROR(FIND("Lago",consulta_completa__11[[#This Row],[13 - Ocorrências/Ambientes Atingidos]]),0)</f>
        <v>0</v>
      </c>
      <c r="BG795" s="83" t="str">
        <f t="shared" si="378"/>
        <v/>
      </c>
      <c r="BH795" s="82">
        <f>IFERROR(FIND("Mar",consulta_completa__11[[#This Row],[13 - Ocorrências/Ambientes Atingidos]]),0)</f>
        <v>0</v>
      </c>
      <c r="BI795" s="83" t="str">
        <f t="shared" si="379"/>
        <v/>
      </c>
      <c r="BJ795" s="82">
        <f>IFERROR(FIND("Praia",consulta_completa__11[[#This Row],[13 - Ocorrências/Ambientes Atingidos]]),0)</f>
        <v>0</v>
      </c>
      <c r="BK795" s="83" t="str">
        <f t="shared" si="380"/>
        <v/>
      </c>
      <c r="BL795" s="82">
        <f>IFERROR(FIND("Solo",consulta_completa__11[[#This Row],[13 - Ocorrências/Ambientes Atingidos]]),0)</f>
        <v>0</v>
      </c>
      <c r="BM795" s="83" t="str">
        <f t="shared" si="381"/>
        <v/>
      </c>
      <c r="BN795" s="82">
        <f>IFERROR(FIND("Águas subterrâneas",consulta_completa__11[[#This Row],[13 - Ocorrências/Ambientes Atingidos]]),0)</f>
        <v>0</v>
      </c>
      <c r="BO795" s="83" t="str">
        <f t="shared" si="382"/>
        <v/>
      </c>
      <c r="BP795" s="82">
        <f>IFERROR(FIND("Atmosfera",consulta_completa__11[[#This Row],[13 - Ocorrências/Ambientes Atingidos]]),0)</f>
        <v>0</v>
      </c>
      <c r="BQ795" s="83" t="str">
        <f t="shared" si="383"/>
        <v/>
      </c>
      <c r="BR795" s="82">
        <f>IFERROR(FIND("Flora",consulta_completa__11[[#This Row],[13 - Ocorrências/Ambientes Atingidos]]),0)</f>
        <v>0</v>
      </c>
      <c r="BS795" s="83" t="str">
        <f t="shared" si="384"/>
        <v/>
      </c>
      <c r="BT795" s="82">
        <f>IFERROR(FIND("Fauna",consulta_completa__11[[#This Row],[13 - Ocorrências/Ambientes Atingidos]]),0)</f>
        <v>0</v>
      </c>
      <c r="BU795" s="83" t="str">
        <f t="shared" si="385"/>
        <v/>
      </c>
      <c r="BV795" s="82">
        <f>IFERROR(FIND("UC federal",consulta_completa__11[[#This Row],[13 - Ocorrências/Ambientes Atingidos]]),0)</f>
        <v>0</v>
      </c>
      <c r="BW795" s="83" t="str">
        <f t="shared" si="386"/>
        <v/>
      </c>
      <c r="BX795" s="82">
        <f>IFERROR(FIND("UC estadual/municipal",consulta_completa__11[[#This Row],[13 - Ocorrências/Ambientes Atingidos]]),0)</f>
        <v>0</v>
      </c>
      <c r="BY795" s="83" t="str">
        <f t="shared" si="387"/>
        <v/>
      </c>
      <c r="BZ795" s="82">
        <f>IFERROR(FIND("Outro(s)",consulta_completa__11[[#This Row],[13 - Ocorrências/Ambientes Atingidos]]),0)</f>
        <v>0</v>
      </c>
      <c r="CA795" s="83" t="str">
        <f t="shared" si="388"/>
        <v/>
      </c>
      <c r="CB795" s="82">
        <f>IFERROR(FIND("Sem dano",consulta_completa__11[[#This Row],[13 - Ocorrências/Ambientes Atingidos]]),0)</f>
        <v>0</v>
      </c>
      <c r="CC795" s="83" t="str">
        <f t="shared" si="389"/>
        <v/>
      </c>
      <c r="CD795" s="82" t="str">
        <f>IF(consulta_completa__11[[#This Row],[13 - Ocorrências/Ambientes Atingidos]]="","X","")</f>
        <v/>
      </c>
      <c r="CE795" s="84">
        <f>IFERROR(FIND("IBAMA",consulta_completa__11[[#This Row],[14 - Inst. Atuando no Local]]),0)</f>
        <v>0</v>
      </c>
      <c r="CF795" s="84" t="str">
        <f t="shared" si="390"/>
        <v/>
      </c>
      <c r="CG795" s="84">
        <f>IFERROR(FIND("OEMA",consulta_completa__11[[#This Row],[14 - Inst. Atuando no Local]]),0)</f>
        <v>0</v>
      </c>
      <c r="CH795" s="84" t="str">
        <f t="shared" si="391"/>
        <v/>
      </c>
      <c r="CI795" s="84">
        <f>IFERROR(FIND("DEFESA CIVIL",consulta_completa__11[[#This Row],[14 - Inst. Atuando no Local]]),0)</f>
        <v>0</v>
      </c>
      <c r="CJ795" s="84" t="str">
        <f t="shared" si="392"/>
        <v/>
      </c>
      <c r="CK795" s="84">
        <f>IFERROR(FIND("CORPO DE BOMBEIROS",consulta_completa__11[[#This Row],[14 - Inst. Atuando no Local]]),0)</f>
        <v>0</v>
      </c>
      <c r="CL795" s="84" t="str">
        <f t="shared" si="393"/>
        <v/>
      </c>
      <c r="CM795" s="84">
        <f>IFERROR(FIND("POLÍCIA RODOVIÁRIA",consulta_completa__11[[#This Row],[14 - Inst. Atuando no Local]]),0)</f>
        <v>0</v>
      </c>
      <c r="CN795" s="84" t="str">
        <f t="shared" si="394"/>
        <v/>
      </c>
      <c r="CO795" s="84">
        <f>IFERROR(FIND("POLÍCIA MILITAR",consulta_completa__11[[#This Row],[14 - Inst. Atuando no Local]]),0)</f>
        <v>0</v>
      </c>
      <c r="CP795" s="84" t="str">
        <f t="shared" si="395"/>
        <v/>
      </c>
      <c r="CQ795" s="84">
        <f>IFERROR(FIND("POLÍCIA CIVIL",consulta_completa__11[[#This Row],[14 - Inst. Atuando no Local]]),0)</f>
        <v>0</v>
      </c>
      <c r="CR795" s="84" t="str">
        <f t="shared" si="396"/>
        <v/>
      </c>
      <c r="CS795" s="84">
        <f>IFERROR(FIND("MARINHA DO BRASIL",consulta_completa__11[[#This Row],[14 - Inst. Atuando no Local]]),0)</f>
        <v>0</v>
      </c>
      <c r="CT795" s="84" t="str">
        <f t="shared" si="397"/>
        <v/>
      </c>
      <c r="CU795" s="84">
        <f>IFERROR(FIND("EMPRESA ESPECIALIZADA EM ATENDIMENTO",consulta_completa__11[[#This Row],[14 - Inst. Atuando no Local]]),0)</f>
        <v>0</v>
      </c>
      <c r="CV795" s="84" t="str">
        <f t="shared" si="398"/>
        <v/>
      </c>
      <c r="CW795" s="84">
        <f>IFERROR(FIND("IBAMA",consulta_completa__11[[#This Row],[14 - Inst. Atuando no Local]]),0)</f>
        <v>0</v>
      </c>
      <c r="CX795" s="84" t="str">
        <f t="shared" si="399"/>
        <v/>
      </c>
      <c r="CY795" s="84" t="str">
        <f>IF(consulta_completa__11[[#This Row],[14 - Inst. Atuando no Local]]="","X","")</f>
        <v/>
      </c>
      <c r="CZ795" s="84">
        <f>IFERROR(FIND("OUTRA (S)",consulta_completa__11[[#This Row],[14 - Inst. Atuando no Local]]),0)</f>
        <v>0</v>
      </c>
      <c r="DA795" s="84" t="str">
        <f t="shared" si="400"/>
        <v/>
      </c>
      <c r="DB795" s="35" t="str">
        <f t="shared" si="401"/>
        <v>Sim</v>
      </c>
      <c r="DC795" s="35" t="str">
        <f t="shared" si="402"/>
        <v>Não</v>
      </c>
      <c r="DD795" s="35" t="str">
        <f t="shared" si="403"/>
        <v>Sim</v>
      </c>
      <c r="DE795" s="87" t="str">
        <f t="shared" si="405"/>
        <v>Sem informação</v>
      </c>
    </row>
    <row r="796" spans="1:109">
      <c r="A796" s="14">
        <v>2025111279235</v>
      </c>
      <c r="B796" s="1">
        <v>45972</v>
      </c>
      <c r="C796" t="s">
        <v>6830</v>
      </c>
      <c r="D796" t="s">
        <v>180</v>
      </c>
      <c r="E796" t="s">
        <v>162</v>
      </c>
      <c r="F796" t="s">
        <v>112</v>
      </c>
      <c r="G796" t="s">
        <v>113</v>
      </c>
      <c r="H796" t="s">
        <v>114</v>
      </c>
      <c r="I796" t="s">
        <v>114</v>
      </c>
      <c r="J796" t="s">
        <v>113</v>
      </c>
      <c r="K796" t="s">
        <v>114</v>
      </c>
      <c r="L796" t="s">
        <v>114</v>
      </c>
      <c r="M796" t="s">
        <v>139</v>
      </c>
      <c r="N796" t="s">
        <v>141</v>
      </c>
      <c r="O796" t="s">
        <v>185</v>
      </c>
      <c r="P796" t="s">
        <v>355</v>
      </c>
      <c r="Q796" t="s">
        <v>122</v>
      </c>
      <c r="R796" t="s">
        <v>123</v>
      </c>
      <c r="S796" t="s">
        <v>113</v>
      </c>
      <c r="T796" t="s">
        <v>6831</v>
      </c>
      <c r="U796" t="s">
        <v>6832</v>
      </c>
      <c r="V796" t="s">
        <v>6833</v>
      </c>
      <c r="Z796" t="s">
        <v>113</v>
      </c>
      <c r="AA796" t="s">
        <v>6834</v>
      </c>
      <c r="AB796" t="s">
        <v>6835</v>
      </c>
      <c r="AC796" t="s">
        <v>113</v>
      </c>
      <c r="AD796">
        <v>1</v>
      </c>
      <c r="AE796" t="s">
        <v>113</v>
      </c>
      <c r="AF796" t="s">
        <v>113</v>
      </c>
      <c r="AG796" t="s">
        <v>113</v>
      </c>
      <c r="AH796" t="s">
        <v>131</v>
      </c>
      <c r="AI796" t="s">
        <v>131</v>
      </c>
      <c r="AJ796" t="s">
        <v>131</v>
      </c>
      <c r="AK796" t="s">
        <v>6836</v>
      </c>
      <c r="AL796" t="s">
        <v>6837</v>
      </c>
      <c r="AM796" t="s">
        <v>153</v>
      </c>
      <c r="AN796" t="s">
        <v>154</v>
      </c>
      <c r="AO796" t="s">
        <v>113</v>
      </c>
      <c r="AP796">
        <v>6133161070</v>
      </c>
      <c r="AQ796" t="s">
        <v>156</v>
      </c>
      <c r="AR796" t="s">
        <v>113</v>
      </c>
      <c r="AS796" t="s">
        <v>113</v>
      </c>
      <c r="AT796" t="s">
        <v>113</v>
      </c>
      <c r="AU796" t="s">
        <v>113</v>
      </c>
      <c r="AW796" t="s">
        <v>637</v>
      </c>
      <c r="AX796" s="82">
        <f>IFERROR(FIND("Óbitos/feridos",consulta_completa__11[[#This Row],[13 - Ocorrências/Ambientes Atingidos]]),0)</f>
        <v>0</v>
      </c>
      <c r="AY796" s="83" t="str">
        <f t="shared" si="375"/>
        <v/>
      </c>
      <c r="AZ796" s="82">
        <f>IFERROR(FIND("População afetada/evacuada",consulta_completa__11[[#This Row],[13 - Ocorrências/Ambientes Atingidos]]),0)</f>
        <v>0</v>
      </c>
      <c r="BA796" s="82" t="str">
        <f t="shared" si="376"/>
        <v/>
      </c>
      <c r="BB796" s="82">
        <f>IFERROR(FIND("Suspensão de abastecimento de água",consulta_completa__11[[#This Row],[13 - Ocorrências/Ambientes Atingidos]]),0)</f>
        <v>0</v>
      </c>
      <c r="BC796" s="83" t="str">
        <f t="shared" si="404"/>
        <v/>
      </c>
      <c r="BD796" s="82">
        <f>IFERROR(FIND("Rio/córrego",consulta_completa__11[[#This Row],[13 - Ocorrências/Ambientes Atingidos]]),0)</f>
        <v>0</v>
      </c>
      <c r="BE796" s="83" t="str">
        <f t="shared" si="377"/>
        <v/>
      </c>
      <c r="BF796" s="82">
        <f>IFERROR(FIND("Lago",consulta_completa__11[[#This Row],[13 - Ocorrências/Ambientes Atingidos]]),0)</f>
        <v>0</v>
      </c>
      <c r="BG796" s="83" t="str">
        <f t="shared" si="378"/>
        <v/>
      </c>
      <c r="BH796" s="82">
        <f>IFERROR(FIND("Mar",consulta_completa__11[[#This Row],[13 - Ocorrências/Ambientes Atingidos]]),0)</f>
        <v>0</v>
      </c>
      <c r="BI796" s="83" t="str">
        <f t="shared" si="379"/>
        <v/>
      </c>
      <c r="BJ796" s="82">
        <f>IFERROR(FIND("Praia",consulta_completa__11[[#This Row],[13 - Ocorrências/Ambientes Atingidos]]),0)</f>
        <v>0</v>
      </c>
      <c r="BK796" s="83" t="str">
        <f t="shared" si="380"/>
        <v/>
      </c>
      <c r="BL796" s="82">
        <f>IFERROR(FIND("Solo",consulta_completa__11[[#This Row],[13 - Ocorrências/Ambientes Atingidos]]),0)</f>
        <v>0</v>
      </c>
      <c r="BM796" s="83" t="str">
        <f t="shared" si="381"/>
        <v/>
      </c>
      <c r="BN796" s="82">
        <f>IFERROR(FIND("Águas subterrâneas",consulta_completa__11[[#This Row],[13 - Ocorrências/Ambientes Atingidos]]),0)</f>
        <v>0</v>
      </c>
      <c r="BO796" s="83" t="str">
        <f t="shared" si="382"/>
        <v/>
      </c>
      <c r="BP796" s="82">
        <f>IFERROR(FIND("Atmosfera",consulta_completa__11[[#This Row],[13 - Ocorrências/Ambientes Atingidos]]),0)</f>
        <v>0</v>
      </c>
      <c r="BQ796" s="83" t="str">
        <f t="shared" si="383"/>
        <v/>
      </c>
      <c r="BR796" s="82">
        <f>IFERROR(FIND("Flora",consulta_completa__11[[#This Row],[13 - Ocorrências/Ambientes Atingidos]]),0)</f>
        <v>0</v>
      </c>
      <c r="BS796" s="83" t="str">
        <f t="shared" si="384"/>
        <v/>
      </c>
      <c r="BT796" s="82">
        <f>IFERROR(FIND("Fauna",consulta_completa__11[[#This Row],[13 - Ocorrências/Ambientes Atingidos]]),0)</f>
        <v>0</v>
      </c>
      <c r="BU796" s="83" t="str">
        <f t="shared" si="385"/>
        <v/>
      </c>
      <c r="BV796" s="82">
        <f>IFERROR(FIND("UC federal",consulta_completa__11[[#This Row],[13 - Ocorrências/Ambientes Atingidos]]),0)</f>
        <v>0</v>
      </c>
      <c r="BW796" s="83" t="str">
        <f t="shared" si="386"/>
        <v/>
      </c>
      <c r="BX796" s="82">
        <f>IFERROR(FIND("UC estadual/municipal",consulta_completa__11[[#This Row],[13 - Ocorrências/Ambientes Atingidos]]),0)</f>
        <v>0</v>
      </c>
      <c r="BY796" s="83" t="str">
        <f t="shared" si="387"/>
        <v/>
      </c>
      <c r="BZ796" s="82">
        <f>IFERROR(FIND("Outro(s)",consulta_completa__11[[#This Row],[13 - Ocorrências/Ambientes Atingidos]]),0)</f>
        <v>1</v>
      </c>
      <c r="CA796" s="83" t="str">
        <f t="shared" si="388"/>
        <v>X</v>
      </c>
      <c r="CB796" s="82">
        <f>IFERROR(FIND("Sem dano",consulta_completa__11[[#This Row],[13 - Ocorrências/Ambientes Atingidos]]),0)</f>
        <v>0</v>
      </c>
      <c r="CC796" s="83" t="str">
        <f t="shared" si="389"/>
        <v/>
      </c>
      <c r="CD796" s="82" t="str">
        <f>IF(consulta_completa__11[[#This Row],[13 - Ocorrências/Ambientes Atingidos]]="","X","")</f>
        <v/>
      </c>
      <c r="CE796" s="84">
        <f>IFERROR(FIND("IBAMA",consulta_completa__11[[#This Row],[14 - Inst. Atuando no Local]]),0)</f>
        <v>0</v>
      </c>
      <c r="CF796" s="84" t="str">
        <f t="shared" si="390"/>
        <v/>
      </c>
      <c r="CG796" s="84">
        <f>IFERROR(FIND("OEMA",consulta_completa__11[[#This Row],[14 - Inst. Atuando no Local]]),0)</f>
        <v>0</v>
      </c>
      <c r="CH796" s="84" t="str">
        <f t="shared" si="391"/>
        <v/>
      </c>
      <c r="CI796" s="84">
        <f>IFERROR(FIND("DEFESA CIVIL",consulta_completa__11[[#This Row],[14 - Inst. Atuando no Local]]),0)</f>
        <v>0</v>
      </c>
      <c r="CJ796" s="84" t="str">
        <f t="shared" si="392"/>
        <v/>
      </c>
      <c r="CK796" s="84">
        <f>IFERROR(FIND("CORPO DE BOMBEIROS",consulta_completa__11[[#This Row],[14 - Inst. Atuando no Local]]),0)</f>
        <v>0</v>
      </c>
      <c r="CL796" s="84" t="str">
        <f t="shared" si="393"/>
        <v/>
      </c>
      <c r="CM796" s="84">
        <f>IFERROR(FIND("POLÍCIA RODOVIÁRIA",consulta_completa__11[[#This Row],[14 - Inst. Atuando no Local]]),0)</f>
        <v>0</v>
      </c>
      <c r="CN796" s="84" t="str">
        <f t="shared" si="394"/>
        <v/>
      </c>
      <c r="CO796" s="84">
        <f>IFERROR(FIND("POLÍCIA MILITAR",consulta_completa__11[[#This Row],[14 - Inst. Atuando no Local]]),0)</f>
        <v>0</v>
      </c>
      <c r="CP796" s="84" t="str">
        <f t="shared" si="395"/>
        <v/>
      </c>
      <c r="CQ796" s="84">
        <f>IFERROR(FIND("POLÍCIA CIVIL",consulta_completa__11[[#This Row],[14 - Inst. Atuando no Local]]),0)</f>
        <v>0</v>
      </c>
      <c r="CR796" s="84" t="str">
        <f t="shared" si="396"/>
        <v/>
      </c>
      <c r="CS796" s="84">
        <f>IFERROR(FIND("MARINHA DO BRASIL",consulta_completa__11[[#This Row],[14 - Inst. Atuando no Local]]),0)</f>
        <v>0</v>
      </c>
      <c r="CT796" s="84" t="str">
        <f t="shared" si="397"/>
        <v/>
      </c>
      <c r="CU796" s="84">
        <f>IFERROR(FIND("EMPRESA ESPECIALIZADA EM ATENDIMENTO",consulta_completa__11[[#This Row],[14 - Inst. Atuando no Local]]),0)</f>
        <v>0</v>
      </c>
      <c r="CV796" s="84" t="str">
        <f t="shared" si="398"/>
        <v/>
      </c>
      <c r="CW796" s="84">
        <f>IFERROR(FIND("IBAMA",consulta_completa__11[[#This Row],[14 - Inst. Atuando no Local]]),0)</f>
        <v>0</v>
      </c>
      <c r="CX796" s="84" t="str">
        <f t="shared" si="399"/>
        <v/>
      </c>
      <c r="CY796" s="84" t="str">
        <f>IF(consulta_completa__11[[#This Row],[14 - Inst. Atuando no Local]]="","X","")</f>
        <v/>
      </c>
      <c r="CZ796" s="84">
        <f>IFERROR(FIND("OUTRA (S)",consulta_completa__11[[#This Row],[14 - Inst. Atuando no Local]]),0)</f>
        <v>0</v>
      </c>
      <c r="DA796" s="84" t="str">
        <f t="shared" si="400"/>
        <v/>
      </c>
      <c r="DB796" s="35" t="str">
        <f t="shared" si="401"/>
        <v>Sim</v>
      </c>
      <c r="DC796" s="35" t="str">
        <f t="shared" si="402"/>
        <v>Não</v>
      </c>
      <c r="DD796" s="35" t="str">
        <f t="shared" si="403"/>
        <v>Sim</v>
      </c>
      <c r="DE796" s="87" t="str">
        <f t="shared" si="405"/>
        <v>Federal</v>
      </c>
    </row>
    <row r="797" spans="1:109">
      <c r="A797" s="14">
        <v>2025112436057</v>
      </c>
      <c r="B797" s="1">
        <v>45972</v>
      </c>
      <c r="C797" t="s">
        <v>109</v>
      </c>
      <c r="D797" t="s">
        <v>161</v>
      </c>
      <c r="E797" t="s">
        <v>111</v>
      </c>
      <c r="F797" t="s">
        <v>112</v>
      </c>
      <c r="G797" t="s">
        <v>439</v>
      </c>
      <c r="H797" t="s">
        <v>3434</v>
      </c>
      <c r="I797" t="s">
        <v>117</v>
      </c>
      <c r="J797" t="s">
        <v>113</v>
      </c>
      <c r="K797" t="s">
        <v>114</v>
      </c>
      <c r="L797" t="s">
        <v>114</v>
      </c>
      <c r="M797" t="s">
        <v>118</v>
      </c>
      <c r="N797" t="s">
        <v>141</v>
      </c>
      <c r="O797" t="s">
        <v>239</v>
      </c>
      <c r="P797" t="s">
        <v>355</v>
      </c>
      <c r="Q797" t="s">
        <v>122</v>
      </c>
      <c r="R797" t="s">
        <v>123</v>
      </c>
      <c r="S797" t="s">
        <v>124</v>
      </c>
      <c r="T797" t="s">
        <v>6838</v>
      </c>
      <c r="U797" t="s">
        <v>6839</v>
      </c>
      <c r="V797" t="s">
        <v>6840</v>
      </c>
      <c r="Z797" t="s">
        <v>6841</v>
      </c>
      <c r="AA797" t="s">
        <v>6842</v>
      </c>
      <c r="AB797" t="s">
        <v>206</v>
      </c>
      <c r="AC797" t="s">
        <v>262</v>
      </c>
      <c r="AD797">
        <v>0</v>
      </c>
      <c r="AE797" t="s">
        <v>6843</v>
      </c>
      <c r="AF797" t="s">
        <v>113</v>
      </c>
      <c r="AG797" t="s">
        <v>113</v>
      </c>
      <c r="AH797" t="s">
        <v>194</v>
      </c>
      <c r="AI797" t="s">
        <v>132</v>
      </c>
      <c r="AJ797" t="s">
        <v>131</v>
      </c>
      <c r="AK797" t="s">
        <v>6844</v>
      </c>
      <c r="AL797" t="s">
        <v>6845</v>
      </c>
      <c r="AM797" t="s">
        <v>264</v>
      </c>
      <c r="AN797" t="s">
        <v>265</v>
      </c>
      <c r="AO797" t="s">
        <v>266</v>
      </c>
      <c r="AQ797" t="s">
        <v>267</v>
      </c>
      <c r="AR797" t="s">
        <v>113</v>
      </c>
      <c r="AS797" t="s">
        <v>113</v>
      </c>
      <c r="AT797" t="s">
        <v>6680</v>
      </c>
      <c r="AU797" t="s">
        <v>113</v>
      </c>
      <c r="AW797" t="s">
        <v>113</v>
      </c>
      <c r="AX797" s="82">
        <f>IFERROR(FIND("Óbitos/feridos",consulta_completa__11[[#This Row],[13 - Ocorrências/Ambientes Atingidos]]),0)</f>
        <v>0</v>
      </c>
      <c r="AY797" s="83" t="str">
        <f t="shared" si="375"/>
        <v/>
      </c>
      <c r="AZ797" s="82">
        <f>IFERROR(FIND("População afetada/evacuada",consulta_completa__11[[#This Row],[13 - Ocorrências/Ambientes Atingidos]]),0)</f>
        <v>0</v>
      </c>
      <c r="BA797" s="82" t="str">
        <f t="shared" si="376"/>
        <v/>
      </c>
      <c r="BB797" s="82">
        <f>IFERROR(FIND("Suspensão de abastecimento de água",consulta_completa__11[[#This Row],[13 - Ocorrências/Ambientes Atingidos]]),0)</f>
        <v>0</v>
      </c>
      <c r="BC797" s="83" t="str">
        <f t="shared" si="404"/>
        <v/>
      </c>
      <c r="BD797" s="82">
        <f>IFERROR(FIND("Rio/córrego",consulta_completa__11[[#This Row],[13 - Ocorrências/Ambientes Atingidos]]),0)</f>
        <v>0</v>
      </c>
      <c r="BE797" s="83" t="str">
        <f t="shared" si="377"/>
        <v/>
      </c>
      <c r="BF797" s="82">
        <f>IFERROR(FIND("Lago",consulta_completa__11[[#This Row],[13 - Ocorrências/Ambientes Atingidos]]),0)</f>
        <v>0</v>
      </c>
      <c r="BG797" s="83" t="str">
        <f t="shared" si="378"/>
        <v/>
      </c>
      <c r="BH797" s="82">
        <f>IFERROR(FIND("Mar",consulta_completa__11[[#This Row],[13 - Ocorrências/Ambientes Atingidos]]),0)</f>
        <v>1</v>
      </c>
      <c r="BI797" s="83" t="str">
        <f t="shared" si="379"/>
        <v>X</v>
      </c>
      <c r="BJ797" s="82">
        <f>IFERROR(FIND("Praia",consulta_completa__11[[#This Row],[13 - Ocorrências/Ambientes Atingidos]]),0)</f>
        <v>0</v>
      </c>
      <c r="BK797" s="83" t="str">
        <f t="shared" si="380"/>
        <v/>
      </c>
      <c r="BL797" s="82">
        <f>IFERROR(FIND("Solo",consulta_completa__11[[#This Row],[13 - Ocorrências/Ambientes Atingidos]]),0)</f>
        <v>0</v>
      </c>
      <c r="BM797" s="83" t="str">
        <f t="shared" si="381"/>
        <v/>
      </c>
      <c r="BN797" s="82">
        <f>IFERROR(FIND("Águas subterrâneas",consulta_completa__11[[#This Row],[13 - Ocorrências/Ambientes Atingidos]]),0)</f>
        <v>0</v>
      </c>
      <c r="BO797" s="83" t="str">
        <f t="shared" si="382"/>
        <v/>
      </c>
      <c r="BP797" s="82">
        <f>IFERROR(FIND("Atmosfera",consulta_completa__11[[#This Row],[13 - Ocorrências/Ambientes Atingidos]]),0)</f>
        <v>0</v>
      </c>
      <c r="BQ797" s="83" t="str">
        <f t="shared" si="383"/>
        <v/>
      </c>
      <c r="BR797" s="82">
        <f>IFERROR(FIND("Flora",consulta_completa__11[[#This Row],[13 - Ocorrências/Ambientes Atingidos]]),0)</f>
        <v>0</v>
      </c>
      <c r="BS797" s="83" t="str">
        <f t="shared" si="384"/>
        <v/>
      </c>
      <c r="BT797" s="82">
        <f>IFERROR(FIND("Fauna",consulta_completa__11[[#This Row],[13 - Ocorrências/Ambientes Atingidos]]),0)</f>
        <v>0</v>
      </c>
      <c r="BU797" s="83" t="str">
        <f t="shared" si="385"/>
        <v/>
      </c>
      <c r="BV797" s="82">
        <f>IFERROR(FIND("UC federal",consulta_completa__11[[#This Row],[13 - Ocorrências/Ambientes Atingidos]]),0)</f>
        <v>0</v>
      </c>
      <c r="BW797" s="83" t="str">
        <f t="shared" si="386"/>
        <v/>
      </c>
      <c r="BX797" s="82">
        <f>IFERROR(FIND("UC estadual/municipal",consulta_completa__11[[#This Row],[13 - Ocorrências/Ambientes Atingidos]]),0)</f>
        <v>0</v>
      </c>
      <c r="BY797" s="83" t="str">
        <f t="shared" si="387"/>
        <v/>
      </c>
      <c r="BZ797" s="82">
        <f>IFERROR(FIND("Outro(s)",consulta_completa__11[[#This Row],[13 - Ocorrências/Ambientes Atingidos]]),0)</f>
        <v>0</v>
      </c>
      <c r="CA797" s="83" t="str">
        <f t="shared" si="388"/>
        <v/>
      </c>
      <c r="CB797" s="82">
        <f>IFERROR(FIND("Sem dano",consulta_completa__11[[#This Row],[13 - Ocorrências/Ambientes Atingidos]]),0)</f>
        <v>0</v>
      </c>
      <c r="CC797" s="83" t="str">
        <f t="shared" si="389"/>
        <v/>
      </c>
      <c r="CD797" s="82" t="str">
        <f>IF(consulta_completa__11[[#This Row],[13 - Ocorrências/Ambientes Atingidos]]="","X","")</f>
        <v/>
      </c>
      <c r="CE797" s="84">
        <f>IFERROR(FIND("IBAMA",consulta_completa__11[[#This Row],[14 - Inst. Atuando no Local]]),0)</f>
        <v>0</v>
      </c>
      <c r="CF797" s="84" t="str">
        <f t="shared" si="390"/>
        <v/>
      </c>
      <c r="CG797" s="84">
        <f>IFERROR(FIND("OEMA",consulta_completa__11[[#This Row],[14 - Inst. Atuando no Local]]),0)</f>
        <v>0</v>
      </c>
      <c r="CH797" s="84" t="str">
        <f t="shared" si="391"/>
        <v/>
      </c>
      <c r="CI797" s="84">
        <f>IFERROR(FIND("DEFESA CIVIL",consulta_completa__11[[#This Row],[14 - Inst. Atuando no Local]]),0)</f>
        <v>0</v>
      </c>
      <c r="CJ797" s="84" t="str">
        <f t="shared" si="392"/>
        <v/>
      </c>
      <c r="CK797" s="84">
        <f>IFERROR(FIND("CORPO DE BOMBEIROS",consulta_completa__11[[#This Row],[14 - Inst. Atuando no Local]]),0)</f>
        <v>0</v>
      </c>
      <c r="CL797" s="84" t="str">
        <f t="shared" si="393"/>
        <v/>
      </c>
      <c r="CM797" s="84">
        <f>IFERROR(FIND("POLÍCIA RODOVIÁRIA",consulta_completa__11[[#This Row],[14 - Inst. Atuando no Local]]),0)</f>
        <v>0</v>
      </c>
      <c r="CN797" s="84" t="str">
        <f t="shared" si="394"/>
        <v/>
      </c>
      <c r="CO797" s="84">
        <f>IFERROR(FIND("POLÍCIA MILITAR",consulta_completa__11[[#This Row],[14 - Inst. Atuando no Local]]),0)</f>
        <v>0</v>
      </c>
      <c r="CP797" s="84" t="str">
        <f t="shared" si="395"/>
        <v/>
      </c>
      <c r="CQ797" s="84">
        <f>IFERROR(FIND("POLÍCIA CIVIL",consulta_completa__11[[#This Row],[14 - Inst. Atuando no Local]]),0)</f>
        <v>0</v>
      </c>
      <c r="CR797" s="84" t="str">
        <f t="shared" si="396"/>
        <v/>
      </c>
      <c r="CS797" s="84">
        <f>IFERROR(FIND("MARINHA DO BRASIL",consulta_completa__11[[#This Row],[14 - Inst. Atuando no Local]]),0)</f>
        <v>0</v>
      </c>
      <c r="CT797" s="84" t="str">
        <f t="shared" si="397"/>
        <v/>
      </c>
      <c r="CU797" s="84">
        <f>IFERROR(FIND("EMPRESA ESPECIALIZADA EM ATENDIMENTO",consulta_completa__11[[#This Row],[14 - Inst. Atuando no Local]]),0)</f>
        <v>0</v>
      </c>
      <c r="CV797" s="84" t="str">
        <f t="shared" si="398"/>
        <v/>
      </c>
      <c r="CW797" s="84">
        <f>IFERROR(FIND("IBAMA",consulta_completa__11[[#This Row],[14 - Inst. Atuando no Local]]),0)</f>
        <v>0</v>
      </c>
      <c r="CX797" s="84" t="str">
        <f t="shared" si="399"/>
        <v/>
      </c>
      <c r="CY797" s="84" t="str">
        <f>IF(consulta_completa__11[[#This Row],[14 - Inst. Atuando no Local]]="","X","")</f>
        <v/>
      </c>
      <c r="CZ797" s="84">
        <f>IFERROR(FIND("OUTRA (S)",consulta_completa__11[[#This Row],[14 - Inst. Atuando no Local]]),0)</f>
        <v>0</v>
      </c>
      <c r="DA797" s="84" t="str">
        <f t="shared" si="400"/>
        <v/>
      </c>
      <c r="DB797" s="35" t="str">
        <f t="shared" si="401"/>
        <v>Sim</v>
      </c>
      <c r="DC797" s="35" t="str">
        <f t="shared" si="402"/>
        <v>Não</v>
      </c>
      <c r="DD797" s="35" t="str">
        <f t="shared" si="403"/>
        <v>Sim</v>
      </c>
      <c r="DE797" s="87" t="str">
        <f t="shared" si="405"/>
        <v>Sem informação</v>
      </c>
    </row>
    <row r="798" spans="1:109">
      <c r="A798" s="14">
        <v>2025111457643</v>
      </c>
      <c r="B798" s="1">
        <v>45973</v>
      </c>
      <c r="C798" t="s">
        <v>1036</v>
      </c>
      <c r="D798" t="s">
        <v>343</v>
      </c>
      <c r="E798" t="s">
        <v>139</v>
      </c>
      <c r="F798" t="s">
        <v>112</v>
      </c>
      <c r="G798" t="s">
        <v>113</v>
      </c>
      <c r="H798" t="s">
        <v>114</v>
      </c>
      <c r="I798" t="s">
        <v>114</v>
      </c>
      <c r="J798" t="s">
        <v>441</v>
      </c>
      <c r="K798" t="s">
        <v>6846</v>
      </c>
      <c r="L798" t="s">
        <v>117</v>
      </c>
      <c r="M798" t="s">
        <v>140</v>
      </c>
      <c r="N798" t="s">
        <v>141</v>
      </c>
      <c r="O798" t="s">
        <v>185</v>
      </c>
      <c r="P798" t="s">
        <v>121</v>
      </c>
      <c r="Q798" t="s">
        <v>122</v>
      </c>
      <c r="R798" t="s">
        <v>123</v>
      </c>
      <c r="S798" t="s">
        <v>113</v>
      </c>
      <c r="T798" t="s">
        <v>6847</v>
      </c>
      <c r="U798" t="s">
        <v>145</v>
      </c>
      <c r="V798" t="s">
        <v>6848</v>
      </c>
      <c r="Z798" t="s">
        <v>6849</v>
      </c>
      <c r="AA798" t="s">
        <v>113</v>
      </c>
      <c r="AB798" t="s">
        <v>1040</v>
      </c>
      <c r="AC798" t="s">
        <v>113</v>
      </c>
      <c r="AD798">
        <v>2</v>
      </c>
      <c r="AE798" t="s">
        <v>113</v>
      </c>
      <c r="AF798" t="s">
        <v>1436</v>
      </c>
      <c r="AG798" t="s">
        <v>3471</v>
      </c>
      <c r="AH798" t="s">
        <v>131</v>
      </c>
      <c r="AI798" t="s">
        <v>132</v>
      </c>
      <c r="AJ798" t="s">
        <v>131</v>
      </c>
      <c r="AK798" t="s">
        <v>6850</v>
      </c>
      <c r="AL798" t="s">
        <v>6851</v>
      </c>
      <c r="AM798" t="s">
        <v>153</v>
      </c>
      <c r="AN798" t="s">
        <v>154</v>
      </c>
      <c r="AO798" t="s">
        <v>113</v>
      </c>
      <c r="AP798">
        <v>6133161070</v>
      </c>
      <c r="AQ798" t="s">
        <v>156</v>
      </c>
      <c r="AR798" t="s">
        <v>113</v>
      </c>
      <c r="AS798" t="s">
        <v>113</v>
      </c>
      <c r="AT798" t="s">
        <v>6456</v>
      </c>
      <c r="AU798" t="s">
        <v>592</v>
      </c>
      <c r="AV798">
        <v>440000000</v>
      </c>
      <c r="AW798" t="s">
        <v>159</v>
      </c>
      <c r="AX798" s="82">
        <f>IFERROR(FIND("Óbitos/feridos",consulta_completa__11[[#This Row],[13 - Ocorrências/Ambientes Atingidos]]),0)</f>
        <v>0</v>
      </c>
      <c r="AY798" s="83" t="str">
        <f t="shared" si="375"/>
        <v/>
      </c>
      <c r="AZ798" s="82">
        <f>IFERROR(FIND("População afetada/evacuada",consulta_completa__11[[#This Row],[13 - Ocorrências/Ambientes Atingidos]]),0)</f>
        <v>0</v>
      </c>
      <c r="BA798" s="82" t="str">
        <f t="shared" si="376"/>
        <v/>
      </c>
      <c r="BB798" s="82">
        <f>IFERROR(FIND("Suspensão de abastecimento de água",consulta_completa__11[[#This Row],[13 - Ocorrências/Ambientes Atingidos]]),0)</f>
        <v>0</v>
      </c>
      <c r="BC798" s="83" t="str">
        <f t="shared" si="404"/>
        <v/>
      </c>
      <c r="BD798" s="82">
        <f>IFERROR(FIND("Rio/córrego",consulta_completa__11[[#This Row],[13 - Ocorrências/Ambientes Atingidos]]),0)</f>
        <v>0</v>
      </c>
      <c r="BE798" s="83" t="str">
        <f t="shared" si="377"/>
        <v/>
      </c>
      <c r="BF798" s="82">
        <f>IFERROR(FIND("Lago",consulta_completa__11[[#This Row],[13 - Ocorrências/Ambientes Atingidos]]),0)</f>
        <v>0</v>
      </c>
      <c r="BG798" s="83" t="str">
        <f t="shared" si="378"/>
        <v/>
      </c>
      <c r="BH798" s="82">
        <f>IFERROR(FIND("Mar",consulta_completa__11[[#This Row],[13 - Ocorrências/Ambientes Atingidos]]),0)</f>
        <v>0</v>
      </c>
      <c r="BI798" s="83" t="str">
        <f t="shared" si="379"/>
        <v/>
      </c>
      <c r="BJ798" s="82">
        <f>IFERROR(FIND("Praia",consulta_completa__11[[#This Row],[13 - Ocorrências/Ambientes Atingidos]]),0)</f>
        <v>0</v>
      </c>
      <c r="BK798" s="83" t="str">
        <f t="shared" si="380"/>
        <v/>
      </c>
      <c r="BL798" s="82">
        <f>IFERROR(FIND("Solo",consulta_completa__11[[#This Row],[13 - Ocorrências/Ambientes Atingidos]]),0)</f>
        <v>1</v>
      </c>
      <c r="BM798" s="83" t="str">
        <f t="shared" si="381"/>
        <v>X</v>
      </c>
      <c r="BN798" s="82">
        <f>IFERROR(FIND("Águas subterrâneas",consulta_completa__11[[#This Row],[13 - Ocorrências/Ambientes Atingidos]]),0)</f>
        <v>0</v>
      </c>
      <c r="BO798" s="83" t="str">
        <f t="shared" si="382"/>
        <v/>
      </c>
      <c r="BP798" s="82">
        <f>IFERROR(FIND("Atmosfera",consulta_completa__11[[#This Row],[13 - Ocorrências/Ambientes Atingidos]]),0)</f>
        <v>0</v>
      </c>
      <c r="BQ798" s="83" t="str">
        <f t="shared" si="383"/>
        <v/>
      </c>
      <c r="BR798" s="82">
        <f>IFERROR(FIND("Flora",consulta_completa__11[[#This Row],[13 - Ocorrências/Ambientes Atingidos]]),0)</f>
        <v>0</v>
      </c>
      <c r="BS798" s="83" t="str">
        <f t="shared" si="384"/>
        <v/>
      </c>
      <c r="BT798" s="82">
        <f>IFERROR(FIND("Fauna",consulta_completa__11[[#This Row],[13 - Ocorrências/Ambientes Atingidos]]),0)</f>
        <v>0</v>
      </c>
      <c r="BU798" s="83" t="str">
        <f t="shared" si="385"/>
        <v/>
      </c>
      <c r="BV798" s="82">
        <f>IFERROR(FIND("UC federal",consulta_completa__11[[#This Row],[13 - Ocorrências/Ambientes Atingidos]]),0)</f>
        <v>0</v>
      </c>
      <c r="BW798" s="83" t="str">
        <f t="shared" si="386"/>
        <v/>
      </c>
      <c r="BX798" s="82">
        <f>IFERROR(FIND("UC estadual/municipal",consulta_completa__11[[#This Row],[13 - Ocorrências/Ambientes Atingidos]]),0)</f>
        <v>0</v>
      </c>
      <c r="BY798" s="83" t="str">
        <f t="shared" si="387"/>
        <v/>
      </c>
      <c r="BZ798" s="82">
        <f>IFERROR(FIND("Outro(s)",consulta_completa__11[[#This Row],[13 - Ocorrências/Ambientes Atingidos]]),0)</f>
        <v>0</v>
      </c>
      <c r="CA798" s="83" t="str">
        <f t="shared" si="388"/>
        <v/>
      </c>
      <c r="CB798" s="82">
        <f>IFERROR(FIND("Sem dano",consulta_completa__11[[#This Row],[13 - Ocorrências/Ambientes Atingidos]]),0)</f>
        <v>0</v>
      </c>
      <c r="CC798" s="83" t="str">
        <f t="shared" si="389"/>
        <v/>
      </c>
      <c r="CD798" s="82" t="str">
        <f>IF(consulta_completa__11[[#This Row],[13 - Ocorrências/Ambientes Atingidos]]="","X","")</f>
        <v/>
      </c>
      <c r="CE798" s="84">
        <f>IFERROR(FIND("IBAMA",consulta_completa__11[[#This Row],[14 - Inst. Atuando no Local]]),0)</f>
        <v>0</v>
      </c>
      <c r="CF798" s="84" t="str">
        <f t="shared" si="390"/>
        <v/>
      </c>
      <c r="CG798" s="84">
        <f>IFERROR(FIND("OEMA",consulta_completa__11[[#This Row],[14 - Inst. Atuando no Local]]),0)</f>
        <v>0</v>
      </c>
      <c r="CH798" s="84" t="str">
        <f t="shared" si="391"/>
        <v/>
      </c>
      <c r="CI798" s="84">
        <f>IFERROR(FIND("DEFESA CIVIL",consulta_completa__11[[#This Row],[14 - Inst. Atuando no Local]]),0)</f>
        <v>0</v>
      </c>
      <c r="CJ798" s="84" t="str">
        <f t="shared" si="392"/>
        <v/>
      </c>
      <c r="CK798" s="84">
        <f>IFERROR(FIND("CORPO DE BOMBEIROS",consulta_completa__11[[#This Row],[14 - Inst. Atuando no Local]]),0)</f>
        <v>0</v>
      </c>
      <c r="CL798" s="84" t="str">
        <f t="shared" si="393"/>
        <v/>
      </c>
      <c r="CM798" s="84">
        <f>IFERROR(FIND("POLÍCIA RODOVIÁRIA",consulta_completa__11[[#This Row],[14 - Inst. Atuando no Local]]),0)</f>
        <v>0</v>
      </c>
      <c r="CN798" s="84" t="str">
        <f t="shared" si="394"/>
        <v/>
      </c>
      <c r="CO798" s="84">
        <f>IFERROR(FIND("POLÍCIA MILITAR",consulta_completa__11[[#This Row],[14 - Inst. Atuando no Local]]),0)</f>
        <v>0</v>
      </c>
      <c r="CP798" s="84" t="str">
        <f t="shared" si="395"/>
        <v/>
      </c>
      <c r="CQ798" s="84">
        <f>IFERROR(FIND("POLÍCIA CIVIL",consulta_completa__11[[#This Row],[14 - Inst. Atuando no Local]]),0)</f>
        <v>0</v>
      </c>
      <c r="CR798" s="84" t="str">
        <f t="shared" si="396"/>
        <v/>
      </c>
      <c r="CS798" s="84">
        <f>IFERROR(FIND("MARINHA DO BRASIL",consulta_completa__11[[#This Row],[14 - Inst. Atuando no Local]]),0)</f>
        <v>0</v>
      </c>
      <c r="CT798" s="84" t="str">
        <f t="shared" si="397"/>
        <v/>
      </c>
      <c r="CU798" s="84">
        <f>IFERROR(FIND("EMPRESA ESPECIALIZADA EM ATENDIMENTO",consulta_completa__11[[#This Row],[14 - Inst. Atuando no Local]]),0)</f>
        <v>0</v>
      </c>
      <c r="CV798" s="84" t="str">
        <f t="shared" si="398"/>
        <v/>
      </c>
      <c r="CW798" s="84">
        <f>IFERROR(FIND("IBAMA",consulta_completa__11[[#This Row],[14 - Inst. Atuando no Local]]),0)</f>
        <v>0</v>
      </c>
      <c r="CX798" s="84" t="str">
        <f t="shared" si="399"/>
        <v/>
      </c>
      <c r="CY798" s="84" t="str">
        <f>IF(consulta_completa__11[[#This Row],[14 - Inst. Atuando no Local]]="","X","")</f>
        <v/>
      </c>
      <c r="CZ798" s="84">
        <f>IFERROR(FIND("OUTRA (S)",consulta_completa__11[[#This Row],[14 - Inst. Atuando no Local]]),0)</f>
        <v>0</v>
      </c>
      <c r="DA798" s="84" t="str">
        <f t="shared" si="400"/>
        <v/>
      </c>
      <c r="DB798" s="35" t="str">
        <f t="shared" si="401"/>
        <v>Sim</v>
      </c>
      <c r="DC798" s="35" t="str">
        <f t="shared" si="402"/>
        <v>Não</v>
      </c>
      <c r="DD798" s="35" t="str">
        <f t="shared" si="403"/>
        <v>Sim</v>
      </c>
      <c r="DE798" s="87" t="str">
        <f t="shared" si="405"/>
        <v>Estadual</v>
      </c>
    </row>
    <row r="799" spans="1:109">
      <c r="A799" s="14">
        <v>2025112672024</v>
      </c>
      <c r="B799" s="1">
        <v>45973</v>
      </c>
      <c r="C799" t="s">
        <v>109</v>
      </c>
      <c r="D799" t="s">
        <v>110</v>
      </c>
      <c r="E799" t="s">
        <v>452</v>
      </c>
      <c r="F799" t="s">
        <v>112</v>
      </c>
      <c r="G799" t="s">
        <v>113</v>
      </c>
      <c r="H799" t="s">
        <v>114</v>
      </c>
      <c r="I799" t="s">
        <v>114</v>
      </c>
      <c r="J799" t="s">
        <v>113</v>
      </c>
      <c r="K799" t="s">
        <v>114</v>
      </c>
      <c r="L799" t="s">
        <v>114</v>
      </c>
      <c r="M799" t="s">
        <v>118</v>
      </c>
      <c r="N799" t="s">
        <v>6372</v>
      </c>
      <c r="O799" t="s">
        <v>239</v>
      </c>
      <c r="P799" t="s">
        <v>121</v>
      </c>
      <c r="Q799" t="s">
        <v>122</v>
      </c>
      <c r="R799" t="s">
        <v>123</v>
      </c>
      <c r="S799" t="s">
        <v>201</v>
      </c>
      <c r="T799" t="s">
        <v>113</v>
      </c>
      <c r="U799" t="s">
        <v>113</v>
      </c>
      <c r="V799" t="s">
        <v>6852</v>
      </c>
      <c r="X799" t="b">
        <v>1</v>
      </c>
      <c r="Z799" t="s">
        <v>6853</v>
      </c>
      <c r="AA799" t="s">
        <v>113</v>
      </c>
      <c r="AB799" t="s">
        <v>206</v>
      </c>
      <c r="AC799" t="s">
        <v>6854</v>
      </c>
      <c r="AD799">
        <v>1</v>
      </c>
      <c r="AE799" t="s">
        <v>6855</v>
      </c>
      <c r="AF799" t="s">
        <v>1321</v>
      </c>
      <c r="AG799" t="s">
        <v>1322</v>
      </c>
      <c r="AH799" t="s">
        <v>131</v>
      </c>
      <c r="AI799" t="s">
        <v>131</v>
      </c>
      <c r="AJ799" t="s">
        <v>131</v>
      </c>
      <c r="AK799" t="s">
        <v>6856</v>
      </c>
      <c r="AL799" t="s">
        <v>6857</v>
      </c>
      <c r="AM799" t="s">
        <v>153</v>
      </c>
      <c r="AN799" t="s">
        <v>154</v>
      </c>
      <c r="AO799" t="s">
        <v>113</v>
      </c>
      <c r="AP799">
        <v>6133161070</v>
      </c>
      <c r="AQ799" t="s">
        <v>156</v>
      </c>
      <c r="AR799" t="s">
        <v>113</v>
      </c>
      <c r="AS799" t="s">
        <v>113</v>
      </c>
      <c r="AT799" t="s">
        <v>6858</v>
      </c>
      <c r="AU799" t="s">
        <v>6859</v>
      </c>
      <c r="AV799">
        <v>20000000</v>
      </c>
      <c r="AW799" t="s">
        <v>159</v>
      </c>
      <c r="AX799" s="82">
        <f>IFERROR(FIND("Óbitos/feridos",consulta_completa__11[[#This Row],[13 - Ocorrências/Ambientes Atingidos]]),0)</f>
        <v>0</v>
      </c>
      <c r="AY799" s="83" t="str">
        <f t="shared" si="375"/>
        <v/>
      </c>
      <c r="AZ799" s="82">
        <f>IFERROR(FIND("População afetada/evacuada",consulta_completa__11[[#This Row],[13 - Ocorrências/Ambientes Atingidos]]),0)</f>
        <v>0</v>
      </c>
      <c r="BA799" s="82" t="str">
        <f t="shared" si="376"/>
        <v/>
      </c>
      <c r="BB799" s="82">
        <f>IFERROR(FIND("Suspensão de abastecimento de água",consulta_completa__11[[#This Row],[13 - Ocorrências/Ambientes Atingidos]]),0)</f>
        <v>0</v>
      </c>
      <c r="BC799" s="83" t="str">
        <f t="shared" si="404"/>
        <v/>
      </c>
      <c r="BD799" s="82">
        <f>IFERROR(FIND("Rio/córrego",consulta_completa__11[[#This Row],[13 - Ocorrências/Ambientes Atingidos]]),0)</f>
        <v>0</v>
      </c>
      <c r="BE799" s="83" t="str">
        <f t="shared" si="377"/>
        <v/>
      </c>
      <c r="BF799" s="82">
        <f>IFERROR(FIND("Lago",consulta_completa__11[[#This Row],[13 - Ocorrências/Ambientes Atingidos]]),0)</f>
        <v>0</v>
      </c>
      <c r="BG799" s="83" t="str">
        <f t="shared" si="378"/>
        <v/>
      </c>
      <c r="BH799" s="82">
        <f>IFERROR(FIND("Mar",consulta_completa__11[[#This Row],[13 - Ocorrências/Ambientes Atingidos]]),0)</f>
        <v>1</v>
      </c>
      <c r="BI799" s="83" t="str">
        <f t="shared" si="379"/>
        <v>X</v>
      </c>
      <c r="BJ799" s="82">
        <f>IFERROR(FIND("Praia",consulta_completa__11[[#This Row],[13 - Ocorrências/Ambientes Atingidos]]),0)</f>
        <v>0</v>
      </c>
      <c r="BK799" s="83" t="str">
        <f t="shared" si="380"/>
        <v/>
      </c>
      <c r="BL799" s="82">
        <f>IFERROR(FIND("Solo",consulta_completa__11[[#This Row],[13 - Ocorrências/Ambientes Atingidos]]),0)</f>
        <v>0</v>
      </c>
      <c r="BM799" s="83" t="str">
        <f t="shared" si="381"/>
        <v/>
      </c>
      <c r="BN799" s="82">
        <f>IFERROR(FIND("Águas subterrâneas",consulta_completa__11[[#This Row],[13 - Ocorrências/Ambientes Atingidos]]),0)</f>
        <v>0</v>
      </c>
      <c r="BO799" s="83" t="str">
        <f t="shared" si="382"/>
        <v/>
      </c>
      <c r="BP799" s="82">
        <f>IFERROR(FIND("Atmosfera",consulta_completa__11[[#This Row],[13 - Ocorrências/Ambientes Atingidos]]),0)</f>
        <v>0</v>
      </c>
      <c r="BQ799" s="83" t="str">
        <f t="shared" si="383"/>
        <v/>
      </c>
      <c r="BR799" s="82">
        <f>IFERROR(FIND("Flora",consulta_completa__11[[#This Row],[13 - Ocorrências/Ambientes Atingidos]]),0)</f>
        <v>0</v>
      </c>
      <c r="BS799" s="83" t="str">
        <f t="shared" si="384"/>
        <v/>
      </c>
      <c r="BT799" s="82">
        <f>IFERROR(FIND("Fauna",consulta_completa__11[[#This Row],[13 - Ocorrências/Ambientes Atingidos]]),0)</f>
        <v>0</v>
      </c>
      <c r="BU799" s="83" t="str">
        <f t="shared" si="385"/>
        <v/>
      </c>
      <c r="BV799" s="82">
        <f>IFERROR(FIND("UC federal",consulta_completa__11[[#This Row],[13 - Ocorrências/Ambientes Atingidos]]),0)</f>
        <v>0</v>
      </c>
      <c r="BW799" s="83" t="str">
        <f t="shared" si="386"/>
        <v/>
      </c>
      <c r="BX799" s="82">
        <f>IFERROR(FIND("UC estadual/municipal",consulta_completa__11[[#This Row],[13 - Ocorrências/Ambientes Atingidos]]),0)</f>
        <v>0</v>
      </c>
      <c r="BY799" s="83" t="str">
        <f t="shared" si="387"/>
        <v/>
      </c>
      <c r="BZ799" s="82">
        <f>IFERROR(FIND("Outro(s)",consulta_completa__11[[#This Row],[13 - Ocorrências/Ambientes Atingidos]]),0)</f>
        <v>0</v>
      </c>
      <c r="CA799" s="83" t="str">
        <f t="shared" si="388"/>
        <v/>
      </c>
      <c r="CB799" s="82">
        <f>IFERROR(FIND("Sem dano",consulta_completa__11[[#This Row],[13 - Ocorrências/Ambientes Atingidos]]),0)</f>
        <v>0</v>
      </c>
      <c r="CC799" s="83" t="str">
        <f t="shared" si="389"/>
        <v/>
      </c>
      <c r="CD799" s="82" t="str">
        <f>IF(consulta_completa__11[[#This Row],[13 - Ocorrências/Ambientes Atingidos]]="","X","")</f>
        <v/>
      </c>
      <c r="CE799" s="84">
        <f>IFERROR(FIND("IBAMA",consulta_completa__11[[#This Row],[14 - Inst. Atuando no Local]]),0)</f>
        <v>40</v>
      </c>
      <c r="CF799" s="84" t="str">
        <f t="shared" si="390"/>
        <v>X</v>
      </c>
      <c r="CG799" s="84">
        <f>IFERROR(FIND("OEMA",consulta_completa__11[[#This Row],[14 - Inst. Atuando no Local]]),0)</f>
        <v>0</v>
      </c>
      <c r="CH799" s="84" t="str">
        <f t="shared" si="391"/>
        <v/>
      </c>
      <c r="CI799" s="84">
        <f>IFERROR(FIND("DEFESA CIVIL",consulta_completa__11[[#This Row],[14 - Inst. Atuando no Local]]),0)</f>
        <v>0</v>
      </c>
      <c r="CJ799" s="84" t="str">
        <f t="shared" si="392"/>
        <v/>
      </c>
      <c r="CK799" s="84">
        <f>IFERROR(FIND("CORPO DE BOMBEIROS",consulta_completa__11[[#This Row],[14 - Inst. Atuando no Local]]),0)</f>
        <v>0</v>
      </c>
      <c r="CL799" s="84" t="str">
        <f t="shared" si="393"/>
        <v/>
      </c>
      <c r="CM799" s="84">
        <f>IFERROR(FIND("POLÍCIA RODOVIÁRIA",consulta_completa__11[[#This Row],[14 - Inst. Atuando no Local]]),0)</f>
        <v>0</v>
      </c>
      <c r="CN799" s="84" t="str">
        <f t="shared" si="394"/>
        <v/>
      </c>
      <c r="CO799" s="84">
        <f>IFERROR(FIND("POLÍCIA MILITAR",consulta_completa__11[[#This Row],[14 - Inst. Atuando no Local]]),0)</f>
        <v>0</v>
      </c>
      <c r="CP799" s="84" t="str">
        <f t="shared" si="395"/>
        <v/>
      </c>
      <c r="CQ799" s="84">
        <f>IFERROR(FIND("POLÍCIA CIVIL",consulta_completa__11[[#This Row],[14 - Inst. Atuando no Local]]),0)</f>
        <v>0</v>
      </c>
      <c r="CR799" s="84" t="str">
        <f t="shared" si="396"/>
        <v/>
      </c>
      <c r="CS799" s="84">
        <f>IFERROR(FIND("MARINHA DO BRASIL",consulta_completa__11[[#This Row],[14 - Inst. Atuando no Local]]),0)</f>
        <v>0</v>
      </c>
      <c r="CT799" s="84" t="str">
        <f t="shared" si="397"/>
        <v/>
      </c>
      <c r="CU799" s="84">
        <f>IFERROR(FIND("EMPRESA ESPECIALIZADA EM ATENDIMENTO",consulta_completa__11[[#This Row],[14 - Inst. Atuando no Local]]),0)</f>
        <v>0</v>
      </c>
      <c r="CV799" s="84" t="str">
        <f t="shared" si="398"/>
        <v/>
      </c>
      <c r="CW799" s="84">
        <f>IFERROR(FIND("IBAMA",consulta_completa__11[[#This Row],[14 - Inst. Atuando no Local]]),0)</f>
        <v>40</v>
      </c>
      <c r="CX799" s="84" t="str">
        <f t="shared" si="399"/>
        <v>X</v>
      </c>
      <c r="CY799" s="84" t="str">
        <f>IF(consulta_completa__11[[#This Row],[14 - Inst. Atuando no Local]]="","X","")</f>
        <v/>
      </c>
      <c r="CZ799" s="84">
        <f>IFERROR(FIND("OUTRA (S)",consulta_completa__11[[#This Row],[14 - Inst. Atuando no Local]]),0)</f>
        <v>0</v>
      </c>
      <c r="DA799" s="84" t="str">
        <f t="shared" si="400"/>
        <v/>
      </c>
      <c r="DB799" s="35" t="str">
        <f t="shared" si="401"/>
        <v>Sim</v>
      </c>
      <c r="DC799" s="35" t="str">
        <f t="shared" si="402"/>
        <v>Não</v>
      </c>
      <c r="DD799" s="35" t="str">
        <f t="shared" si="403"/>
        <v>Sim</v>
      </c>
      <c r="DE799" s="87" t="str">
        <f t="shared" si="405"/>
        <v>Federal</v>
      </c>
    </row>
    <row r="800" spans="1:109">
      <c r="A800" s="14">
        <v>2025111743247</v>
      </c>
      <c r="B800" s="1">
        <v>45975</v>
      </c>
      <c r="C800" t="s">
        <v>6860</v>
      </c>
      <c r="D800" t="s">
        <v>998</v>
      </c>
      <c r="E800" t="s">
        <v>286</v>
      </c>
      <c r="F800" t="s">
        <v>1275</v>
      </c>
      <c r="G800" t="s">
        <v>6861</v>
      </c>
      <c r="H800" t="s">
        <v>6862</v>
      </c>
      <c r="I800" t="s">
        <v>2198</v>
      </c>
      <c r="J800" t="s">
        <v>113</v>
      </c>
      <c r="K800" t="s">
        <v>114</v>
      </c>
      <c r="L800" t="s">
        <v>114</v>
      </c>
      <c r="M800" t="s">
        <v>3169</v>
      </c>
      <c r="N800" t="s">
        <v>6863</v>
      </c>
      <c r="O800" t="s">
        <v>239</v>
      </c>
      <c r="P800" t="s">
        <v>200</v>
      </c>
      <c r="Q800" t="s">
        <v>122</v>
      </c>
      <c r="R800" t="s">
        <v>123</v>
      </c>
      <c r="S800" t="s">
        <v>113</v>
      </c>
      <c r="T800" t="s">
        <v>6864</v>
      </c>
      <c r="U800" t="s">
        <v>6864</v>
      </c>
      <c r="V800" t="s">
        <v>6865</v>
      </c>
      <c r="Z800" t="s">
        <v>6866</v>
      </c>
      <c r="AA800" t="s">
        <v>6867</v>
      </c>
      <c r="AB800" t="s">
        <v>6868</v>
      </c>
      <c r="AC800" t="s">
        <v>113</v>
      </c>
      <c r="AD800">
        <v>0</v>
      </c>
      <c r="AE800" t="s">
        <v>6869</v>
      </c>
      <c r="AF800" t="s">
        <v>113</v>
      </c>
      <c r="AG800" t="s">
        <v>113</v>
      </c>
      <c r="AH800" t="s">
        <v>131</v>
      </c>
      <c r="AI800" t="s">
        <v>131</v>
      </c>
      <c r="AJ800" t="s">
        <v>131</v>
      </c>
      <c r="AK800" t="s">
        <v>6870</v>
      </c>
      <c r="AL800" t="s">
        <v>6871</v>
      </c>
      <c r="AM800" t="s">
        <v>2544</v>
      </c>
      <c r="AN800" t="s">
        <v>154</v>
      </c>
      <c r="AO800" t="s">
        <v>266</v>
      </c>
      <c r="AP800">
        <v>6133161070</v>
      </c>
      <c r="AQ800" t="s">
        <v>2545</v>
      </c>
      <c r="AR800" t="s">
        <v>113</v>
      </c>
      <c r="AS800" t="s">
        <v>113</v>
      </c>
      <c r="AT800" t="s">
        <v>113</v>
      </c>
      <c r="AU800" t="s">
        <v>113</v>
      </c>
      <c r="AW800" t="s">
        <v>113</v>
      </c>
      <c r="AX800" s="82">
        <f>IFERROR(FIND("Óbitos/feridos",consulta_completa__11[[#This Row],[13 - Ocorrências/Ambientes Atingidos]]),0)</f>
        <v>0</v>
      </c>
      <c r="AY800" s="83" t="str">
        <f t="shared" si="375"/>
        <v/>
      </c>
      <c r="AZ800" s="82">
        <f>IFERROR(FIND("População afetada/evacuada",consulta_completa__11[[#This Row],[13 - Ocorrências/Ambientes Atingidos]]),0)</f>
        <v>0</v>
      </c>
      <c r="BA800" s="82" t="str">
        <f t="shared" si="376"/>
        <v/>
      </c>
      <c r="BB800" s="82">
        <f>IFERROR(FIND("Suspensão de abastecimento de água",consulta_completa__11[[#This Row],[13 - Ocorrências/Ambientes Atingidos]]),0)</f>
        <v>0</v>
      </c>
      <c r="BC800" s="83" t="str">
        <f t="shared" si="404"/>
        <v/>
      </c>
      <c r="BD800" s="82">
        <f>IFERROR(FIND("Rio/córrego",consulta_completa__11[[#This Row],[13 - Ocorrências/Ambientes Atingidos]]),0)</f>
        <v>0</v>
      </c>
      <c r="BE800" s="83" t="str">
        <f t="shared" si="377"/>
        <v/>
      </c>
      <c r="BF800" s="82">
        <f>IFERROR(FIND("Lago",consulta_completa__11[[#This Row],[13 - Ocorrências/Ambientes Atingidos]]),0)</f>
        <v>0</v>
      </c>
      <c r="BG800" s="83" t="str">
        <f t="shared" si="378"/>
        <v/>
      </c>
      <c r="BH800" s="82">
        <f>IFERROR(FIND("Mar",consulta_completa__11[[#This Row],[13 - Ocorrências/Ambientes Atingidos]]),0)</f>
        <v>0</v>
      </c>
      <c r="BI800" s="83" t="str">
        <f t="shared" si="379"/>
        <v/>
      </c>
      <c r="BJ800" s="82">
        <f>IFERROR(FIND("Praia",consulta_completa__11[[#This Row],[13 - Ocorrências/Ambientes Atingidos]]),0)</f>
        <v>0</v>
      </c>
      <c r="BK800" s="83" t="str">
        <f t="shared" si="380"/>
        <v/>
      </c>
      <c r="BL800" s="82">
        <f>IFERROR(FIND("Solo",consulta_completa__11[[#This Row],[13 - Ocorrências/Ambientes Atingidos]]),0)</f>
        <v>1</v>
      </c>
      <c r="BM800" s="83" t="str">
        <f t="shared" si="381"/>
        <v>X</v>
      </c>
      <c r="BN800" s="82">
        <f>IFERROR(FIND("Águas subterrâneas",consulta_completa__11[[#This Row],[13 - Ocorrências/Ambientes Atingidos]]),0)</f>
        <v>0</v>
      </c>
      <c r="BO800" s="83" t="str">
        <f t="shared" si="382"/>
        <v/>
      </c>
      <c r="BP800" s="82">
        <f>IFERROR(FIND("Atmosfera",consulta_completa__11[[#This Row],[13 - Ocorrências/Ambientes Atingidos]]),0)</f>
        <v>7</v>
      </c>
      <c r="BQ800" s="83" t="str">
        <f t="shared" si="383"/>
        <v>X</v>
      </c>
      <c r="BR800" s="82">
        <f>IFERROR(FIND("Flora",consulta_completa__11[[#This Row],[13 - Ocorrências/Ambientes Atingidos]]),0)</f>
        <v>0</v>
      </c>
      <c r="BS800" s="83" t="str">
        <f t="shared" si="384"/>
        <v/>
      </c>
      <c r="BT800" s="82">
        <f>IFERROR(FIND("Fauna",consulta_completa__11[[#This Row],[13 - Ocorrências/Ambientes Atingidos]]),0)</f>
        <v>0</v>
      </c>
      <c r="BU800" s="83" t="str">
        <f t="shared" si="385"/>
        <v/>
      </c>
      <c r="BV800" s="82">
        <f>IFERROR(FIND("UC federal",consulta_completa__11[[#This Row],[13 - Ocorrências/Ambientes Atingidos]]),0)</f>
        <v>0</v>
      </c>
      <c r="BW800" s="83" t="str">
        <f t="shared" si="386"/>
        <v/>
      </c>
      <c r="BX800" s="82">
        <f>IFERROR(FIND("UC estadual/municipal",consulta_completa__11[[#This Row],[13 - Ocorrências/Ambientes Atingidos]]),0)</f>
        <v>0</v>
      </c>
      <c r="BY800" s="83" t="str">
        <f t="shared" si="387"/>
        <v/>
      </c>
      <c r="BZ800" s="82">
        <f>IFERROR(FIND("Outro(s)",consulta_completa__11[[#This Row],[13 - Ocorrências/Ambientes Atingidos]]),0)</f>
        <v>0</v>
      </c>
      <c r="CA800" s="83" t="str">
        <f t="shared" si="388"/>
        <v/>
      </c>
      <c r="CB800" s="82">
        <f>IFERROR(FIND("Sem dano",consulta_completa__11[[#This Row],[13 - Ocorrências/Ambientes Atingidos]]),0)</f>
        <v>0</v>
      </c>
      <c r="CC800" s="83" t="str">
        <f t="shared" si="389"/>
        <v/>
      </c>
      <c r="CD800" s="82" t="str">
        <f>IF(consulta_completa__11[[#This Row],[13 - Ocorrências/Ambientes Atingidos]]="","X","")</f>
        <v/>
      </c>
      <c r="CE800" s="84">
        <f>IFERROR(FIND("IBAMA",consulta_completa__11[[#This Row],[14 - Inst. Atuando no Local]]),0)</f>
        <v>90</v>
      </c>
      <c r="CF800" s="84" t="str">
        <f t="shared" si="390"/>
        <v>X</v>
      </c>
      <c r="CG800" s="84">
        <f>IFERROR(FIND("OEMA",consulta_completa__11[[#This Row],[14 - Inst. Atuando no Local]]),0)</f>
        <v>0</v>
      </c>
      <c r="CH800" s="84" t="str">
        <f t="shared" si="391"/>
        <v/>
      </c>
      <c r="CI800" s="84">
        <f>IFERROR(FIND("DEFESA CIVIL",consulta_completa__11[[#This Row],[14 - Inst. Atuando no Local]]),0)</f>
        <v>0</v>
      </c>
      <c r="CJ800" s="84" t="str">
        <f t="shared" si="392"/>
        <v/>
      </c>
      <c r="CK800" s="84">
        <f>IFERROR(FIND("CORPO DE BOMBEIROS",consulta_completa__11[[#This Row],[14 - Inst. Atuando no Local]]),0)</f>
        <v>0</v>
      </c>
      <c r="CL800" s="84" t="str">
        <f t="shared" si="393"/>
        <v/>
      </c>
      <c r="CM800" s="84">
        <f>IFERROR(FIND("POLÍCIA RODOVIÁRIA",consulta_completa__11[[#This Row],[14 - Inst. Atuando no Local]]),0)</f>
        <v>0</v>
      </c>
      <c r="CN800" s="84" t="str">
        <f t="shared" si="394"/>
        <v/>
      </c>
      <c r="CO800" s="84">
        <f>IFERROR(FIND("POLÍCIA MILITAR",consulta_completa__11[[#This Row],[14 - Inst. Atuando no Local]]),0)</f>
        <v>0</v>
      </c>
      <c r="CP800" s="84" t="str">
        <f t="shared" si="395"/>
        <v/>
      </c>
      <c r="CQ800" s="84">
        <f>IFERROR(FIND("POLÍCIA CIVIL",consulta_completa__11[[#This Row],[14 - Inst. Atuando no Local]]),0)</f>
        <v>0</v>
      </c>
      <c r="CR800" s="84" t="str">
        <f t="shared" si="396"/>
        <v/>
      </c>
      <c r="CS800" s="84">
        <f>IFERROR(FIND("MARINHA DO BRASIL",consulta_completa__11[[#This Row],[14 - Inst. Atuando no Local]]),0)</f>
        <v>0</v>
      </c>
      <c r="CT800" s="84" t="str">
        <f t="shared" si="397"/>
        <v/>
      </c>
      <c r="CU800" s="84">
        <f>IFERROR(FIND("EMPRESA ESPECIALIZADA EM ATENDIMENTO",consulta_completa__11[[#This Row],[14 - Inst. Atuando no Local]]),0)</f>
        <v>0</v>
      </c>
      <c r="CV800" s="84" t="str">
        <f t="shared" si="398"/>
        <v/>
      </c>
      <c r="CW800" s="84">
        <f>IFERROR(FIND("IBAMA",consulta_completa__11[[#This Row],[14 - Inst. Atuando no Local]]),0)</f>
        <v>90</v>
      </c>
      <c r="CX800" s="84" t="str">
        <f t="shared" si="399"/>
        <v>X</v>
      </c>
      <c r="CY800" s="84" t="str">
        <f>IF(consulta_completa__11[[#This Row],[14 - Inst. Atuando no Local]]="","X","")</f>
        <v/>
      </c>
      <c r="CZ800" s="84">
        <f>IFERROR(FIND("OUTRA (S)",consulta_completa__11[[#This Row],[14 - Inst. Atuando no Local]]),0)</f>
        <v>0</v>
      </c>
      <c r="DA800" s="84" t="str">
        <f t="shared" si="400"/>
        <v/>
      </c>
      <c r="DB800" s="35" t="str">
        <f t="shared" si="401"/>
        <v>Sim</v>
      </c>
      <c r="DC800" s="35" t="str">
        <f t="shared" si="402"/>
        <v>Não</v>
      </c>
      <c r="DD800" s="35" t="str">
        <f t="shared" si="403"/>
        <v>Sim</v>
      </c>
      <c r="DE800" s="87" t="str">
        <f t="shared" si="405"/>
        <v>Sem informação</v>
      </c>
    </row>
    <row r="801" spans="1:109">
      <c r="A801" s="14">
        <v>2025111836038</v>
      </c>
      <c r="B801" s="1">
        <v>45977</v>
      </c>
      <c r="C801" t="s">
        <v>109</v>
      </c>
      <c r="D801" t="s">
        <v>110</v>
      </c>
      <c r="E801" t="s">
        <v>452</v>
      </c>
      <c r="F801" t="s">
        <v>112</v>
      </c>
      <c r="G801" t="s">
        <v>113</v>
      </c>
      <c r="H801" t="s">
        <v>114</v>
      </c>
      <c r="I801" t="s">
        <v>114</v>
      </c>
      <c r="J801" t="s">
        <v>113</v>
      </c>
      <c r="K801" t="s">
        <v>114</v>
      </c>
      <c r="L801" t="s">
        <v>114</v>
      </c>
      <c r="M801" t="s">
        <v>118</v>
      </c>
      <c r="N801" t="s">
        <v>141</v>
      </c>
      <c r="O801" t="s">
        <v>239</v>
      </c>
      <c r="P801" t="s">
        <v>272</v>
      </c>
      <c r="Q801" t="s">
        <v>122</v>
      </c>
      <c r="R801" t="s">
        <v>123</v>
      </c>
      <c r="S801" t="s">
        <v>201</v>
      </c>
      <c r="T801" t="s">
        <v>113</v>
      </c>
      <c r="U801" t="s">
        <v>113</v>
      </c>
      <c r="V801" t="s">
        <v>6872</v>
      </c>
      <c r="X801" t="b">
        <v>1</v>
      </c>
      <c r="Z801" t="s">
        <v>6873</v>
      </c>
      <c r="AA801" t="s">
        <v>113</v>
      </c>
      <c r="AB801" t="s">
        <v>206</v>
      </c>
      <c r="AC801" t="s">
        <v>6854</v>
      </c>
      <c r="AD801">
        <v>1</v>
      </c>
      <c r="AE801" t="s">
        <v>113</v>
      </c>
      <c r="AF801" t="s">
        <v>6735</v>
      </c>
      <c r="AG801" t="s">
        <v>1322</v>
      </c>
      <c r="AH801" t="s">
        <v>131</v>
      </c>
      <c r="AI801" t="s">
        <v>131</v>
      </c>
      <c r="AJ801" t="s">
        <v>131</v>
      </c>
      <c r="AK801" t="s">
        <v>6874</v>
      </c>
      <c r="AL801" t="s">
        <v>6875</v>
      </c>
      <c r="AM801" t="s">
        <v>153</v>
      </c>
      <c r="AN801" t="s">
        <v>154</v>
      </c>
      <c r="AO801" t="s">
        <v>113</v>
      </c>
      <c r="AP801">
        <v>6133161070</v>
      </c>
      <c r="AQ801" t="s">
        <v>156</v>
      </c>
      <c r="AR801" t="s">
        <v>113</v>
      </c>
      <c r="AS801" t="s">
        <v>113</v>
      </c>
      <c r="AT801" t="s">
        <v>6421</v>
      </c>
      <c r="AU801" t="s">
        <v>6876</v>
      </c>
      <c r="AV801">
        <v>-121000000</v>
      </c>
      <c r="AW801" t="s">
        <v>159</v>
      </c>
      <c r="AX801" s="82">
        <f>IFERROR(FIND("Óbitos/feridos",consulta_completa__11[[#This Row],[13 - Ocorrências/Ambientes Atingidos]]),0)</f>
        <v>0</v>
      </c>
      <c r="AY801" s="83" t="str">
        <f t="shared" si="375"/>
        <v/>
      </c>
      <c r="AZ801" s="82">
        <f>IFERROR(FIND("População afetada/evacuada",consulta_completa__11[[#This Row],[13 - Ocorrências/Ambientes Atingidos]]),0)</f>
        <v>0</v>
      </c>
      <c r="BA801" s="82" t="str">
        <f t="shared" si="376"/>
        <v/>
      </c>
      <c r="BB801" s="82">
        <f>IFERROR(FIND("Suspensão de abastecimento de água",consulta_completa__11[[#This Row],[13 - Ocorrências/Ambientes Atingidos]]),0)</f>
        <v>0</v>
      </c>
      <c r="BC801" s="83" t="str">
        <f t="shared" si="404"/>
        <v/>
      </c>
      <c r="BD801" s="82">
        <f>IFERROR(FIND("Rio/córrego",consulta_completa__11[[#This Row],[13 - Ocorrências/Ambientes Atingidos]]),0)</f>
        <v>0</v>
      </c>
      <c r="BE801" s="83" t="str">
        <f t="shared" si="377"/>
        <v/>
      </c>
      <c r="BF801" s="82">
        <f>IFERROR(FIND("Lago",consulta_completa__11[[#This Row],[13 - Ocorrências/Ambientes Atingidos]]),0)</f>
        <v>0</v>
      </c>
      <c r="BG801" s="83" t="str">
        <f t="shared" si="378"/>
        <v/>
      </c>
      <c r="BH801" s="82">
        <f>IFERROR(FIND("Mar",consulta_completa__11[[#This Row],[13 - Ocorrências/Ambientes Atingidos]]),0)</f>
        <v>1</v>
      </c>
      <c r="BI801" s="83" t="str">
        <f t="shared" si="379"/>
        <v>X</v>
      </c>
      <c r="BJ801" s="82">
        <f>IFERROR(FIND("Praia",consulta_completa__11[[#This Row],[13 - Ocorrências/Ambientes Atingidos]]),0)</f>
        <v>0</v>
      </c>
      <c r="BK801" s="83" t="str">
        <f t="shared" si="380"/>
        <v/>
      </c>
      <c r="BL801" s="82">
        <f>IFERROR(FIND("Solo",consulta_completa__11[[#This Row],[13 - Ocorrências/Ambientes Atingidos]]),0)</f>
        <v>0</v>
      </c>
      <c r="BM801" s="83" t="str">
        <f t="shared" si="381"/>
        <v/>
      </c>
      <c r="BN801" s="82">
        <f>IFERROR(FIND("Águas subterrâneas",consulta_completa__11[[#This Row],[13 - Ocorrências/Ambientes Atingidos]]),0)</f>
        <v>0</v>
      </c>
      <c r="BO801" s="83" t="str">
        <f t="shared" si="382"/>
        <v/>
      </c>
      <c r="BP801" s="82">
        <f>IFERROR(FIND("Atmosfera",consulta_completa__11[[#This Row],[13 - Ocorrências/Ambientes Atingidos]]),0)</f>
        <v>0</v>
      </c>
      <c r="BQ801" s="83" t="str">
        <f t="shared" si="383"/>
        <v/>
      </c>
      <c r="BR801" s="82">
        <f>IFERROR(FIND("Flora",consulta_completa__11[[#This Row],[13 - Ocorrências/Ambientes Atingidos]]),0)</f>
        <v>0</v>
      </c>
      <c r="BS801" s="83" t="str">
        <f t="shared" si="384"/>
        <v/>
      </c>
      <c r="BT801" s="82">
        <f>IFERROR(FIND("Fauna",consulta_completa__11[[#This Row],[13 - Ocorrências/Ambientes Atingidos]]),0)</f>
        <v>0</v>
      </c>
      <c r="BU801" s="83" t="str">
        <f t="shared" si="385"/>
        <v/>
      </c>
      <c r="BV801" s="82">
        <f>IFERROR(FIND("UC federal",consulta_completa__11[[#This Row],[13 - Ocorrências/Ambientes Atingidos]]),0)</f>
        <v>0</v>
      </c>
      <c r="BW801" s="83" t="str">
        <f t="shared" si="386"/>
        <v/>
      </c>
      <c r="BX801" s="82">
        <f>IFERROR(FIND("UC estadual/municipal",consulta_completa__11[[#This Row],[13 - Ocorrências/Ambientes Atingidos]]),0)</f>
        <v>0</v>
      </c>
      <c r="BY801" s="83" t="str">
        <f t="shared" si="387"/>
        <v/>
      </c>
      <c r="BZ801" s="82">
        <f>IFERROR(FIND("Outro(s)",consulta_completa__11[[#This Row],[13 - Ocorrências/Ambientes Atingidos]]),0)</f>
        <v>0</v>
      </c>
      <c r="CA801" s="83" t="str">
        <f t="shared" si="388"/>
        <v/>
      </c>
      <c r="CB801" s="82">
        <f>IFERROR(FIND("Sem dano",consulta_completa__11[[#This Row],[13 - Ocorrências/Ambientes Atingidos]]),0)</f>
        <v>0</v>
      </c>
      <c r="CC801" s="83" t="str">
        <f t="shared" si="389"/>
        <v/>
      </c>
      <c r="CD801" s="82" t="str">
        <f>IF(consulta_completa__11[[#This Row],[13 - Ocorrências/Ambientes Atingidos]]="","X","")</f>
        <v/>
      </c>
      <c r="CE801" s="84">
        <f>IFERROR(FIND("IBAMA",consulta_completa__11[[#This Row],[14 - Inst. Atuando no Local]]),0)</f>
        <v>0</v>
      </c>
      <c r="CF801" s="84" t="str">
        <f t="shared" si="390"/>
        <v/>
      </c>
      <c r="CG801" s="84">
        <f>IFERROR(FIND("OEMA",consulta_completa__11[[#This Row],[14 - Inst. Atuando no Local]]),0)</f>
        <v>0</v>
      </c>
      <c r="CH801" s="84" t="str">
        <f t="shared" si="391"/>
        <v/>
      </c>
      <c r="CI801" s="84">
        <f>IFERROR(FIND("DEFESA CIVIL",consulta_completa__11[[#This Row],[14 - Inst. Atuando no Local]]),0)</f>
        <v>0</v>
      </c>
      <c r="CJ801" s="84" t="str">
        <f t="shared" si="392"/>
        <v/>
      </c>
      <c r="CK801" s="84">
        <f>IFERROR(FIND("CORPO DE BOMBEIROS",consulta_completa__11[[#This Row],[14 - Inst. Atuando no Local]]),0)</f>
        <v>0</v>
      </c>
      <c r="CL801" s="84" t="str">
        <f t="shared" si="393"/>
        <v/>
      </c>
      <c r="CM801" s="84">
        <f>IFERROR(FIND("POLÍCIA RODOVIÁRIA",consulta_completa__11[[#This Row],[14 - Inst. Atuando no Local]]),0)</f>
        <v>0</v>
      </c>
      <c r="CN801" s="84" t="str">
        <f t="shared" si="394"/>
        <v/>
      </c>
      <c r="CO801" s="84">
        <f>IFERROR(FIND("POLÍCIA MILITAR",consulta_completa__11[[#This Row],[14 - Inst. Atuando no Local]]),0)</f>
        <v>0</v>
      </c>
      <c r="CP801" s="84" t="str">
        <f t="shared" si="395"/>
        <v/>
      </c>
      <c r="CQ801" s="84">
        <f>IFERROR(FIND("POLÍCIA CIVIL",consulta_completa__11[[#This Row],[14 - Inst. Atuando no Local]]),0)</f>
        <v>0</v>
      </c>
      <c r="CR801" s="84" t="str">
        <f t="shared" si="396"/>
        <v/>
      </c>
      <c r="CS801" s="84">
        <f>IFERROR(FIND("MARINHA DO BRASIL",consulta_completa__11[[#This Row],[14 - Inst. Atuando no Local]]),0)</f>
        <v>0</v>
      </c>
      <c r="CT801" s="84" t="str">
        <f t="shared" si="397"/>
        <v/>
      </c>
      <c r="CU801" s="84">
        <f>IFERROR(FIND("EMPRESA ESPECIALIZADA EM ATENDIMENTO",consulta_completa__11[[#This Row],[14 - Inst. Atuando no Local]]),0)</f>
        <v>0</v>
      </c>
      <c r="CV801" s="84" t="str">
        <f t="shared" si="398"/>
        <v/>
      </c>
      <c r="CW801" s="84">
        <f>IFERROR(FIND("IBAMA",consulta_completa__11[[#This Row],[14 - Inst. Atuando no Local]]),0)</f>
        <v>0</v>
      </c>
      <c r="CX801" s="84" t="str">
        <f t="shared" si="399"/>
        <v/>
      </c>
      <c r="CY801" s="84" t="str">
        <f>IF(consulta_completa__11[[#This Row],[14 - Inst. Atuando no Local]]="","X","")</f>
        <v/>
      </c>
      <c r="CZ801" s="84">
        <f>IFERROR(FIND("OUTRA (S)",consulta_completa__11[[#This Row],[14 - Inst. Atuando no Local]]),0)</f>
        <v>0</v>
      </c>
      <c r="DA801" s="84" t="str">
        <f t="shared" si="400"/>
        <v/>
      </c>
      <c r="DB801" s="35" t="str">
        <f t="shared" si="401"/>
        <v>Sim</v>
      </c>
      <c r="DC801" s="35" t="str">
        <f t="shared" si="402"/>
        <v>Não</v>
      </c>
      <c r="DD801" s="35" t="str">
        <f t="shared" si="403"/>
        <v>Sim</v>
      </c>
      <c r="DE801" s="87" t="str">
        <f t="shared" si="405"/>
        <v>Federal</v>
      </c>
    </row>
    <row r="802" spans="1:109">
      <c r="A802" s="14">
        <v>2025111936045</v>
      </c>
      <c r="B802" s="1">
        <v>45978</v>
      </c>
      <c r="C802" t="s">
        <v>109</v>
      </c>
      <c r="D802" t="s">
        <v>110</v>
      </c>
      <c r="E802" t="s">
        <v>111</v>
      </c>
      <c r="F802" t="s">
        <v>112</v>
      </c>
      <c r="G802" t="s">
        <v>113</v>
      </c>
      <c r="H802" t="s">
        <v>114</v>
      </c>
      <c r="I802" t="s">
        <v>114</v>
      </c>
      <c r="J802" t="s">
        <v>6877</v>
      </c>
      <c r="K802" t="s">
        <v>6878</v>
      </c>
      <c r="L802" t="s">
        <v>323</v>
      </c>
      <c r="M802" t="s">
        <v>118</v>
      </c>
      <c r="N802" t="s">
        <v>113</v>
      </c>
      <c r="O802" t="s">
        <v>239</v>
      </c>
      <c r="P802" t="s">
        <v>299</v>
      </c>
      <c r="Q802" t="s">
        <v>143</v>
      </c>
      <c r="R802" t="s">
        <v>123</v>
      </c>
      <c r="S802" t="s">
        <v>124</v>
      </c>
      <c r="T802" t="s">
        <v>6879</v>
      </c>
      <c r="U802" t="s">
        <v>6880</v>
      </c>
      <c r="V802" t="s">
        <v>6881</v>
      </c>
      <c r="Z802" t="s">
        <v>6882</v>
      </c>
      <c r="AA802" t="s">
        <v>113</v>
      </c>
      <c r="AB802" t="s">
        <v>1320</v>
      </c>
      <c r="AC802" t="s">
        <v>262</v>
      </c>
      <c r="AD802">
        <v>1</v>
      </c>
      <c r="AE802" t="s">
        <v>113</v>
      </c>
      <c r="AF802" t="s">
        <v>113</v>
      </c>
      <c r="AG802" t="s">
        <v>113</v>
      </c>
      <c r="AH802" t="s">
        <v>131</v>
      </c>
      <c r="AI802" t="s">
        <v>132</v>
      </c>
      <c r="AJ802" t="s">
        <v>131</v>
      </c>
      <c r="AK802" t="s">
        <v>6883</v>
      </c>
      <c r="AL802" t="s">
        <v>6884</v>
      </c>
      <c r="AM802" t="s">
        <v>2544</v>
      </c>
      <c r="AN802" t="s">
        <v>154</v>
      </c>
      <c r="AO802" t="s">
        <v>266</v>
      </c>
      <c r="AP802">
        <v>6133161070</v>
      </c>
      <c r="AQ802" t="s">
        <v>2545</v>
      </c>
      <c r="AR802" t="s">
        <v>113</v>
      </c>
      <c r="AS802" t="s">
        <v>113</v>
      </c>
      <c r="AT802" t="s">
        <v>113</v>
      </c>
      <c r="AU802" t="s">
        <v>113</v>
      </c>
      <c r="AW802" t="s">
        <v>113</v>
      </c>
      <c r="AX802" s="82">
        <f>IFERROR(FIND("Óbitos/feridos",consulta_completa__11[[#This Row],[13 - Ocorrências/Ambientes Atingidos]]),0)</f>
        <v>0</v>
      </c>
      <c r="AY802" s="83" t="str">
        <f t="shared" si="375"/>
        <v/>
      </c>
      <c r="AZ802" s="82">
        <f>IFERROR(FIND("População afetada/evacuada",consulta_completa__11[[#This Row],[13 - Ocorrências/Ambientes Atingidos]]),0)</f>
        <v>0</v>
      </c>
      <c r="BA802" s="82" t="str">
        <f t="shared" si="376"/>
        <v/>
      </c>
      <c r="BB802" s="82">
        <f>IFERROR(FIND("Suspensão de abastecimento de água",consulta_completa__11[[#This Row],[13 - Ocorrências/Ambientes Atingidos]]),0)</f>
        <v>0</v>
      </c>
      <c r="BC802" s="83" t="str">
        <f t="shared" si="404"/>
        <v/>
      </c>
      <c r="BD802" s="82">
        <f>IFERROR(FIND("Rio/córrego",consulta_completa__11[[#This Row],[13 - Ocorrências/Ambientes Atingidos]]),0)</f>
        <v>0</v>
      </c>
      <c r="BE802" s="83" t="str">
        <f t="shared" si="377"/>
        <v/>
      </c>
      <c r="BF802" s="82">
        <f>IFERROR(FIND("Lago",consulta_completa__11[[#This Row],[13 - Ocorrências/Ambientes Atingidos]]),0)</f>
        <v>0</v>
      </c>
      <c r="BG802" s="83" t="str">
        <f t="shared" si="378"/>
        <v/>
      </c>
      <c r="BH802" s="82">
        <f>IFERROR(FIND("Mar",consulta_completa__11[[#This Row],[13 - Ocorrências/Ambientes Atingidos]]),0)</f>
        <v>1</v>
      </c>
      <c r="BI802" s="83" t="str">
        <f t="shared" si="379"/>
        <v>X</v>
      </c>
      <c r="BJ802" s="82">
        <f>IFERROR(FIND("Praia",consulta_completa__11[[#This Row],[13 - Ocorrências/Ambientes Atingidos]]),0)</f>
        <v>0</v>
      </c>
      <c r="BK802" s="83" t="str">
        <f t="shared" si="380"/>
        <v/>
      </c>
      <c r="BL802" s="82">
        <f>IFERROR(FIND("Solo",consulta_completa__11[[#This Row],[13 - Ocorrências/Ambientes Atingidos]]),0)</f>
        <v>0</v>
      </c>
      <c r="BM802" s="83" t="str">
        <f t="shared" si="381"/>
        <v/>
      </c>
      <c r="BN802" s="82">
        <f>IFERROR(FIND("Águas subterrâneas",consulta_completa__11[[#This Row],[13 - Ocorrências/Ambientes Atingidos]]),0)</f>
        <v>0</v>
      </c>
      <c r="BO802" s="83" t="str">
        <f t="shared" si="382"/>
        <v/>
      </c>
      <c r="BP802" s="82">
        <f>IFERROR(FIND("Atmosfera",consulta_completa__11[[#This Row],[13 - Ocorrências/Ambientes Atingidos]]),0)</f>
        <v>0</v>
      </c>
      <c r="BQ802" s="83" t="str">
        <f t="shared" si="383"/>
        <v/>
      </c>
      <c r="BR802" s="82">
        <f>IFERROR(FIND("Flora",consulta_completa__11[[#This Row],[13 - Ocorrências/Ambientes Atingidos]]),0)</f>
        <v>0</v>
      </c>
      <c r="BS802" s="83" t="str">
        <f t="shared" si="384"/>
        <v/>
      </c>
      <c r="BT802" s="82">
        <f>IFERROR(FIND("Fauna",consulta_completa__11[[#This Row],[13 - Ocorrências/Ambientes Atingidos]]),0)</f>
        <v>0</v>
      </c>
      <c r="BU802" s="83" t="str">
        <f t="shared" si="385"/>
        <v/>
      </c>
      <c r="BV802" s="82">
        <f>IFERROR(FIND("UC federal",consulta_completa__11[[#This Row],[13 - Ocorrências/Ambientes Atingidos]]),0)</f>
        <v>0</v>
      </c>
      <c r="BW802" s="83" t="str">
        <f t="shared" si="386"/>
        <v/>
      </c>
      <c r="BX802" s="82">
        <f>IFERROR(FIND("UC estadual/municipal",consulta_completa__11[[#This Row],[13 - Ocorrências/Ambientes Atingidos]]),0)</f>
        <v>0</v>
      </c>
      <c r="BY802" s="83" t="str">
        <f t="shared" si="387"/>
        <v/>
      </c>
      <c r="BZ802" s="82">
        <f>IFERROR(FIND("Outro(s)",consulta_completa__11[[#This Row],[13 - Ocorrências/Ambientes Atingidos]]),0)</f>
        <v>0</v>
      </c>
      <c r="CA802" s="83" t="str">
        <f t="shared" si="388"/>
        <v/>
      </c>
      <c r="CB802" s="82">
        <f>IFERROR(FIND("Sem dano",consulta_completa__11[[#This Row],[13 - Ocorrências/Ambientes Atingidos]]),0)</f>
        <v>0</v>
      </c>
      <c r="CC802" s="83" t="str">
        <f t="shared" si="389"/>
        <v/>
      </c>
      <c r="CD802" s="82" t="str">
        <f>IF(consulta_completa__11[[#This Row],[13 - Ocorrências/Ambientes Atingidos]]="","X","")</f>
        <v/>
      </c>
      <c r="CE802" s="84">
        <f>IFERROR(FIND("IBAMA",consulta_completa__11[[#This Row],[14 - Inst. Atuando no Local]]),0)</f>
        <v>0</v>
      </c>
      <c r="CF802" s="84" t="str">
        <f t="shared" si="390"/>
        <v/>
      </c>
      <c r="CG802" s="84">
        <f>IFERROR(FIND("OEMA",consulta_completa__11[[#This Row],[14 - Inst. Atuando no Local]]),0)</f>
        <v>0</v>
      </c>
      <c r="CH802" s="84" t="str">
        <f t="shared" si="391"/>
        <v/>
      </c>
      <c r="CI802" s="84">
        <f>IFERROR(FIND("DEFESA CIVIL",consulta_completa__11[[#This Row],[14 - Inst. Atuando no Local]]),0)</f>
        <v>0</v>
      </c>
      <c r="CJ802" s="84" t="str">
        <f t="shared" si="392"/>
        <v/>
      </c>
      <c r="CK802" s="84">
        <f>IFERROR(FIND("CORPO DE BOMBEIROS",consulta_completa__11[[#This Row],[14 - Inst. Atuando no Local]]),0)</f>
        <v>0</v>
      </c>
      <c r="CL802" s="84" t="str">
        <f t="shared" si="393"/>
        <v/>
      </c>
      <c r="CM802" s="84">
        <f>IFERROR(FIND("POLÍCIA RODOVIÁRIA",consulta_completa__11[[#This Row],[14 - Inst. Atuando no Local]]),0)</f>
        <v>0</v>
      </c>
      <c r="CN802" s="84" t="str">
        <f t="shared" si="394"/>
        <v/>
      </c>
      <c r="CO802" s="84">
        <f>IFERROR(FIND("POLÍCIA MILITAR",consulta_completa__11[[#This Row],[14 - Inst. Atuando no Local]]),0)</f>
        <v>0</v>
      </c>
      <c r="CP802" s="84" t="str">
        <f t="shared" si="395"/>
        <v/>
      </c>
      <c r="CQ802" s="84">
        <f>IFERROR(FIND("POLÍCIA CIVIL",consulta_completa__11[[#This Row],[14 - Inst. Atuando no Local]]),0)</f>
        <v>0</v>
      </c>
      <c r="CR802" s="84" t="str">
        <f t="shared" si="396"/>
        <v/>
      </c>
      <c r="CS802" s="84">
        <f>IFERROR(FIND("MARINHA DO BRASIL",consulta_completa__11[[#This Row],[14 - Inst. Atuando no Local]]),0)</f>
        <v>0</v>
      </c>
      <c r="CT802" s="84" t="str">
        <f t="shared" si="397"/>
        <v/>
      </c>
      <c r="CU802" s="84">
        <f>IFERROR(FIND("EMPRESA ESPECIALIZADA EM ATENDIMENTO",consulta_completa__11[[#This Row],[14 - Inst. Atuando no Local]]),0)</f>
        <v>0</v>
      </c>
      <c r="CV802" s="84" t="str">
        <f t="shared" si="398"/>
        <v/>
      </c>
      <c r="CW802" s="84">
        <f>IFERROR(FIND("IBAMA",consulta_completa__11[[#This Row],[14 - Inst. Atuando no Local]]),0)</f>
        <v>0</v>
      </c>
      <c r="CX802" s="84" t="str">
        <f t="shared" si="399"/>
        <v/>
      </c>
      <c r="CY802" s="84" t="str">
        <f>IF(consulta_completa__11[[#This Row],[14 - Inst. Atuando no Local]]="","X","")</f>
        <v>X</v>
      </c>
      <c r="CZ802" s="84">
        <f>IFERROR(FIND("OUTRA (S)",consulta_completa__11[[#This Row],[14 - Inst. Atuando no Local]]),0)</f>
        <v>0</v>
      </c>
      <c r="DA802" s="84" t="str">
        <f t="shared" si="400"/>
        <v/>
      </c>
      <c r="DB802" s="35" t="str">
        <f t="shared" si="401"/>
        <v>Sim</v>
      </c>
      <c r="DC802" s="35" t="str">
        <f t="shared" si="402"/>
        <v>Não</v>
      </c>
      <c r="DD802" s="35" t="str">
        <f t="shared" si="403"/>
        <v>Sim</v>
      </c>
      <c r="DE802" s="87" t="str">
        <f t="shared" si="405"/>
        <v>Federal</v>
      </c>
    </row>
    <row r="803" spans="1:109">
      <c r="A803" s="14">
        <v>2025111950449</v>
      </c>
      <c r="B803" s="1">
        <v>45979</v>
      </c>
      <c r="C803" t="s">
        <v>6885</v>
      </c>
      <c r="D803" t="s">
        <v>838</v>
      </c>
      <c r="E803" t="s">
        <v>320</v>
      </c>
      <c r="F803" t="s">
        <v>112</v>
      </c>
      <c r="G803" t="s">
        <v>113</v>
      </c>
      <c r="H803" t="s">
        <v>114</v>
      </c>
      <c r="I803" t="s">
        <v>114</v>
      </c>
      <c r="J803" t="s">
        <v>6886</v>
      </c>
      <c r="K803" t="s">
        <v>1173</v>
      </c>
      <c r="L803" t="s">
        <v>648</v>
      </c>
      <c r="M803" t="s">
        <v>118</v>
      </c>
      <c r="N803" t="s">
        <v>141</v>
      </c>
      <c r="O803" t="s">
        <v>113</v>
      </c>
      <c r="P803" t="s">
        <v>355</v>
      </c>
      <c r="Q803" t="s">
        <v>143</v>
      </c>
      <c r="R803" t="s">
        <v>123</v>
      </c>
      <c r="S803" t="s">
        <v>113</v>
      </c>
      <c r="T803" t="s">
        <v>113</v>
      </c>
      <c r="U803" t="s">
        <v>113</v>
      </c>
      <c r="V803" t="s">
        <v>6887</v>
      </c>
      <c r="Z803" t="s">
        <v>6888</v>
      </c>
      <c r="AA803" t="s">
        <v>113</v>
      </c>
      <c r="AB803" t="s">
        <v>6889</v>
      </c>
      <c r="AC803" t="s">
        <v>113</v>
      </c>
      <c r="AD803">
        <v>2</v>
      </c>
      <c r="AE803" t="s">
        <v>6890</v>
      </c>
      <c r="AF803" t="s">
        <v>113</v>
      </c>
      <c r="AG803" t="s">
        <v>113</v>
      </c>
      <c r="AH803" t="s">
        <v>131</v>
      </c>
      <c r="AI803" t="s">
        <v>132</v>
      </c>
      <c r="AJ803" t="s">
        <v>131</v>
      </c>
      <c r="AK803" t="s">
        <v>6891</v>
      </c>
      <c r="AL803" t="s">
        <v>6892</v>
      </c>
      <c r="AM803" t="s">
        <v>153</v>
      </c>
      <c r="AN803" t="s">
        <v>154</v>
      </c>
      <c r="AO803" t="s">
        <v>113</v>
      </c>
      <c r="AP803">
        <v>6133161070</v>
      </c>
      <c r="AQ803" t="s">
        <v>156</v>
      </c>
      <c r="AR803" t="s">
        <v>113</v>
      </c>
      <c r="AS803" t="s">
        <v>113</v>
      </c>
      <c r="AT803" t="s">
        <v>113</v>
      </c>
      <c r="AU803" t="s">
        <v>113</v>
      </c>
      <c r="AW803" t="s">
        <v>113</v>
      </c>
      <c r="AX803" s="82">
        <f>IFERROR(FIND("Óbitos/feridos",consulta_completa__11[[#This Row],[13 - Ocorrências/Ambientes Atingidos]]),0)</f>
        <v>0</v>
      </c>
      <c r="AY803" s="83" t="str">
        <f t="shared" si="375"/>
        <v/>
      </c>
      <c r="AZ803" s="82">
        <f>IFERROR(FIND("População afetada/evacuada",consulta_completa__11[[#This Row],[13 - Ocorrências/Ambientes Atingidos]]),0)</f>
        <v>0</v>
      </c>
      <c r="BA803" s="82" t="str">
        <f t="shared" si="376"/>
        <v/>
      </c>
      <c r="BB803" s="82">
        <f>IFERROR(FIND("Suspensão de abastecimento de água",consulta_completa__11[[#This Row],[13 - Ocorrências/Ambientes Atingidos]]),0)</f>
        <v>0</v>
      </c>
      <c r="BC803" s="83" t="str">
        <f t="shared" si="404"/>
        <v/>
      </c>
      <c r="BD803" s="82">
        <f>IFERROR(FIND("Rio/córrego",consulta_completa__11[[#This Row],[13 - Ocorrências/Ambientes Atingidos]]),0)</f>
        <v>0</v>
      </c>
      <c r="BE803" s="83" t="str">
        <f t="shared" si="377"/>
        <v/>
      </c>
      <c r="BF803" s="82">
        <f>IFERROR(FIND("Lago",consulta_completa__11[[#This Row],[13 - Ocorrências/Ambientes Atingidos]]),0)</f>
        <v>0</v>
      </c>
      <c r="BG803" s="83" t="str">
        <f t="shared" si="378"/>
        <v/>
      </c>
      <c r="BH803" s="82">
        <f>IFERROR(FIND("Mar",consulta_completa__11[[#This Row],[13 - Ocorrências/Ambientes Atingidos]]),0)</f>
        <v>1</v>
      </c>
      <c r="BI803" s="83" t="str">
        <f t="shared" si="379"/>
        <v>X</v>
      </c>
      <c r="BJ803" s="82">
        <f>IFERROR(FIND("Praia",consulta_completa__11[[#This Row],[13 - Ocorrências/Ambientes Atingidos]]),0)</f>
        <v>0</v>
      </c>
      <c r="BK803" s="83" t="str">
        <f t="shared" si="380"/>
        <v/>
      </c>
      <c r="BL803" s="82">
        <f>IFERROR(FIND("Solo",consulta_completa__11[[#This Row],[13 - Ocorrências/Ambientes Atingidos]]),0)</f>
        <v>0</v>
      </c>
      <c r="BM803" s="83" t="str">
        <f t="shared" si="381"/>
        <v/>
      </c>
      <c r="BN803" s="82">
        <f>IFERROR(FIND("Águas subterrâneas",consulta_completa__11[[#This Row],[13 - Ocorrências/Ambientes Atingidos]]),0)</f>
        <v>0</v>
      </c>
      <c r="BO803" s="83" t="str">
        <f t="shared" si="382"/>
        <v/>
      </c>
      <c r="BP803" s="82">
        <f>IFERROR(FIND("Atmosfera",consulta_completa__11[[#This Row],[13 - Ocorrências/Ambientes Atingidos]]),0)</f>
        <v>0</v>
      </c>
      <c r="BQ803" s="83" t="str">
        <f t="shared" si="383"/>
        <v/>
      </c>
      <c r="BR803" s="82">
        <f>IFERROR(FIND("Flora",consulta_completa__11[[#This Row],[13 - Ocorrências/Ambientes Atingidos]]),0)</f>
        <v>0</v>
      </c>
      <c r="BS803" s="83" t="str">
        <f t="shared" si="384"/>
        <v/>
      </c>
      <c r="BT803" s="82">
        <f>IFERROR(FIND("Fauna",consulta_completa__11[[#This Row],[13 - Ocorrências/Ambientes Atingidos]]),0)</f>
        <v>0</v>
      </c>
      <c r="BU803" s="83" t="str">
        <f t="shared" si="385"/>
        <v/>
      </c>
      <c r="BV803" s="82">
        <f>IFERROR(FIND("UC federal",consulta_completa__11[[#This Row],[13 - Ocorrências/Ambientes Atingidos]]),0)</f>
        <v>0</v>
      </c>
      <c r="BW803" s="83" t="str">
        <f t="shared" si="386"/>
        <v/>
      </c>
      <c r="BX803" s="82">
        <f>IFERROR(FIND("UC estadual/municipal",consulta_completa__11[[#This Row],[13 - Ocorrências/Ambientes Atingidos]]),0)</f>
        <v>0</v>
      </c>
      <c r="BY803" s="83" t="str">
        <f t="shared" si="387"/>
        <v/>
      </c>
      <c r="BZ803" s="82">
        <f>IFERROR(FIND("Outro(s)",consulta_completa__11[[#This Row],[13 - Ocorrências/Ambientes Atingidos]]),0)</f>
        <v>0</v>
      </c>
      <c r="CA803" s="83" t="str">
        <f t="shared" si="388"/>
        <v/>
      </c>
      <c r="CB803" s="82">
        <f>IFERROR(FIND("Sem dano",consulta_completa__11[[#This Row],[13 - Ocorrências/Ambientes Atingidos]]),0)</f>
        <v>0</v>
      </c>
      <c r="CC803" s="83" t="str">
        <f t="shared" si="389"/>
        <v/>
      </c>
      <c r="CD803" s="82" t="str">
        <f>IF(consulta_completa__11[[#This Row],[13 - Ocorrências/Ambientes Atingidos]]="","X","")</f>
        <v/>
      </c>
      <c r="CE803" s="84">
        <f>IFERROR(FIND("IBAMA",consulta_completa__11[[#This Row],[14 - Inst. Atuando no Local]]),0)</f>
        <v>0</v>
      </c>
      <c r="CF803" s="84" t="str">
        <f t="shared" si="390"/>
        <v/>
      </c>
      <c r="CG803" s="84">
        <f>IFERROR(FIND("OEMA",consulta_completa__11[[#This Row],[14 - Inst. Atuando no Local]]),0)</f>
        <v>0</v>
      </c>
      <c r="CH803" s="84" t="str">
        <f t="shared" si="391"/>
        <v/>
      </c>
      <c r="CI803" s="84">
        <f>IFERROR(FIND("DEFESA CIVIL",consulta_completa__11[[#This Row],[14 - Inst. Atuando no Local]]),0)</f>
        <v>0</v>
      </c>
      <c r="CJ803" s="84" t="str">
        <f t="shared" si="392"/>
        <v/>
      </c>
      <c r="CK803" s="84">
        <f>IFERROR(FIND("CORPO DE BOMBEIROS",consulta_completa__11[[#This Row],[14 - Inst. Atuando no Local]]),0)</f>
        <v>0</v>
      </c>
      <c r="CL803" s="84" t="str">
        <f t="shared" si="393"/>
        <v/>
      </c>
      <c r="CM803" s="84">
        <f>IFERROR(FIND("POLÍCIA RODOVIÁRIA",consulta_completa__11[[#This Row],[14 - Inst. Atuando no Local]]),0)</f>
        <v>0</v>
      </c>
      <c r="CN803" s="84" t="str">
        <f t="shared" si="394"/>
        <v/>
      </c>
      <c r="CO803" s="84">
        <f>IFERROR(FIND("POLÍCIA MILITAR",consulta_completa__11[[#This Row],[14 - Inst. Atuando no Local]]),0)</f>
        <v>0</v>
      </c>
      <c r="CP803" s="84" t="str">
        <f t="shared" si="395"/>
        <v/>
      </c>
      <c r="CQ803" s="84">
        <f>IFERROR(FIND("POLÍCIA CIVIL",consulta_completa__11[[#This Row],[14 - Inst. Atuando no Local]]),0)</f>
        <v>0</v>
      </c>
      <c r="CR803" s="84" t="str">
        <f t="shared" si="396"/>
        <v/>
      </c>
      <c r="CS803" s="84">
        <f>IFERROR(FIND("MARINHA DO BRASIL",consulta_completa__11[[#This Row],[14 - Inst. Atuando no Local]]),0)</f>
        <v>0</v>
      </c>
      <c r="CT803" s="84" t="str">
        <f t="shared" si="397"/>
        <v/>
      </c>
      <c r="CU803" s="84">
        <f>IFERROR(FIND("EMPRESA ESPECIALIZADA EM ATENDIMENTO",consulta_completa__11[[#This Row],[14 - Inst. Atuando no Local]]),0)</f>
        <v>0</v>
      </c>
      <c r="CV803" s="84" t="str">
        <f t="shared" si="398"/>
        <v/>
      </c>
      <c r="CW803" s="84">
        <f>IFERROR(FIND("IBAMA",consulta_completa__11[[#This Row],[14 - Inst. Atuando no Local]]),0)</f>
        <v>0</v>
      </c>
      <c r="CX803" s="84" t="str">
        <f t="shared" si="399"/>
        <v/>
      </c>
      <c r="CY803" s="84" t="str">
        <f>IF(consulta_completa__11[[#This Row],[14 - Inst. Atuando no Local]]="","X","")</f>
        <v/>
      </c>
      <c r="CZ803" s="84">
        <f>IFERROR(FIND("OUTRA (S)",consulta_completa__11[[#This Row],[14 - Inst. Atuando no Local]]),0)</f>
        <v>0</v>
      </c>
      <c r="DA803" s="84" t="str">
        <f t="shared" si="400"/>
        <v/>
      </c>
      <c r="DB803" s="35" t="str">
        <f t="shared" si="401"/>
        <v>Sim</v>
      </c>
      <c r="DC803" s="35" t="str">
        <f t="shared" si="402"/>
        <v>Não</v>
      </c>
      <c r="DD803" s="35" t="str">
        <f t="shared" si="403"/>
        <v>Sim</v>
      </c>
      <c r="DE803" s="87" t="str">
        <f t="shared" si="405"/>
        <v>Estadual</v>
      </c>
    </row>
    <row r="804" spans="1:109">
      <c r="A804" s="14">
        <v>2025111950450</v>
      </c>
      <c r="B804" s="1">
        <v>45979</v>
      </c>
      <c r="C804" t="s">
        <v>109</v>
      </c>
      <c r="D804" t="s">
        <v>110</v>
      </c>
      <c r="E804" t="s">
        <v>452</v>
      </c>
      <c r="F804" t="s">
        <v>112</v>
      </c>
      <c r="G804" t="s">
        <v>113</v>
      </c>
      <c r="H804" t="s">
        <v>114</v>
      </c>
      <c r="I804" t="s">
        <v>114</v>
      </c>
      <c r="J804" t="s">
        <v>6893</v>
      </c>
      <c r="K804" t="s">
        <v>6894</v>
      </c>
      <c r="L804" t="s">
        <v>117</v>
      </c>
      <c r="M804" t="s">
        <v>118</v>
      </c>
      <c r="N804" t="s">
        <v>141</v>
      </c>
      <c r="O804" t="s">
        <v>239</v>
      </c>
      <c r="P804" t="s">
        <v>355</v>
      </c>
      <c r="Q804" t="s">
        <v>230</v>
      </c>
      <c r="R804" t="s">
        <v>123</v>
      </c>
      <c r="S804" t="s">
        <v>201</v>
      </c>
      <c r="T804" t="s">
        <v>6895</v>
      </c>
      <c r="U804" t="s">
        <v>4944</v>
      </c>
      <c r="V804" t="s">
        <v>6896</v>
      </c>
      <c r="X804" t="b">
        <v>1</v>
      </c>
      <c r="Z804" t="s">
        <v>6897</v>
      </c>
      <c r="AA804" t="s">
        <v>6898</v>
      </c>
      <c r="AB804" t="s">
        <v>1320</v>
      </c>
      <c r="AC804" t="s">
        <v>262</v>
      </c>
      <c r="AD804">
        <v>1</v>
      </c>
      <c r="AE804" t="s">
        <v>113</v>
      </c>
      <c r="AF804" t="s">
        <v>6899</v>
      </c>
      <c r="AG804" t="s">
        <v>1322</v>
      </c>
      <c r="AH804" t="s">
        <v>131</v>
      </c>
      <c r="AI804" t="s">
        <v>131</v>
      </c>
      <c r="AJ804" t="s">
        <v>131</v>
      </c>
      <c r="AK804" t="s">
        <v>6900</v>
      </c>
      <c r="AL804" t="s">
        <v>6901</v>
      </c>
      <c r="AM804" t="s">
        <v>153</v>
      </c>
      <c r="AN804" t="s">
        <v>154</v>
      </c>
      <c r="AO804" t="s">
        <v>113</v>
      </c>
      <c r="AP804">
        <v>6133161070</v>
      </c>
      <c r="AQ804" t="s">
        <v>156</v>
      </c>
      <c r="AR804" t="s">
        <v>113</v>
      </c>
      <c r="AS804" t="s">
        <v>113</v>
      </c>
      <c r="AT804" t="s">
        <v>113</v>
      </c>
      <c r="AU804" t="s">
        <v>113</v>
      </c>
      <c r="AW804" t="s">
        <v>113</v>
      </c>
      <c r="AX804" s="82">
        <f>IFERROR(FIND("Óbitos/feridos",consulta_completa__11[[#This Row],[13 - Ocorrências/Ambientes Atingidos]]),0)</f>
        <v>0</v>
      </c>
      <c r="AY804" s="83" t="str">
        <f t="shared" si="375"/>
        <v/>
      </c>
      <c r="AZ804" s="82">
        <f>IFERROR(FIND("População afetada/evacuada",consulta_completa__11[[#This Row],[13 - Ocorrências/Ambientes Atingidos]]),0)</f>
        <v>0</v>
      </c>
      <c r="BA804" s="82" t="str">
        <f t="shared" si="376"/>
        <v/>
      </c>
      <c r="BB804" s="82">
        <f>IFERROR(FIND("Suspensão de abastecimento de água",consulta_completa__11[[#This Row],[13 - Ocorrências/Ambientes Atingidos]]),0)</f>
        <v>0</v>
      </c>
      <c r="BC804" s="83" t="str">
        <f t="shared" si="404"/>
        <v/>
      </c>
      <c r="BD804" s="82">
        <f>IFERROR(FIND("Rio/córrego",consulta_completa__11[[#This Row],[13 - Ocorrências/Ambientes Atingidos]]),0)</f>
        <v>0</v>
      </c>
      <c r="BE804" s="83" t="str">
        <f t="shared" si="377"/>
        <v/>
      </c>
      <c r="BF804" s="82">
        <f>IFERROR(FIND("Lago",consulta_completa__11[[#This Row],[13 - Ocorrências/Ambientes Atingidos]]),0)</f>
        <v>0</v>
      </c>
      <c r="BG804" s="83" t="str">
        <f t="shared" si="378"/>
        <v/>
      </c>
      <c r="BH804" s="82">
        <f>IFERROR(FIND("Mar",consulta_completa__11[[#This Row],[13 - Ocorrências/Ambientes Atingidos]]),0)</f>
        <v>1</v>
      </c>
      <c r="BI804" s="83" t="str">
        <f t="shared" si="379"/>
        <v>X</v>
      </c>
      <c r="BJ804" s="82">
        <f>IFERROR(FIND("Praia",consulta_completa__11[[#This Row],[13 - Ocorrências/Ambientes Atingidos]]),0)</f>
        <v>0</v>
      </c>
      <c r="BK804" s="83" t="str">
        <f t="shared" si="380"/>
        <v/>
      </c>
      <c r="BL804" s="82">
        <f>IFERROR(FIND("Solo",consulta_completa__11[[#This Row],[13 - Ocorrências/Ambientes Atingidos]]),0)</f>
        <v>0</v>
      </c>
      <c r="BM804" s="83" t="str">
        <f t="shared" si="381"/>
        <v/>
      </c>
      <c r="BN804" s="82">
        <f>IFERROR(FIND("Águas subterrâneas",consulta_completa__11[[#This Row],[13 - Ocorrências/Ambientes Atingidos]]),0)</f>
        <v>0</v>
      </c>
      <c r="BO804" s="83" t="str">
        <f t="shared" si="382"/>
        <v/>
      </c>
      <c r="BP804" s="82">
        <f>IFERROR(FIND("Atmosfera",consulta_completa__11[[#This Row],[13 - Ocorrências/Ambientes Atingidos]]),0)</f>
        <v>0</v>
      </c>
      <c r="BQ804" s="83" t="str">
        <f t="shared" si="383"/>
        <v/>
      </c>
      <c r="BR804" s="82">
        <f>IFERROR(FIND("Flora",consulta_completa__11[[#This Row],[13 - Ocorrências/Ambientes Atingidos]]),0)</f>
        <v>0</v>
      </c>
      <c r="BS804" s="83" t="str">
        <f t="shared" si="384"/>
        <v/>
      </c>
      <c r="BT804" s="82">
        <f>IFERROR(FIND("Fauna",consulta_completa__11[[#This Row],[13 - Ocorrências/Ambientes Atingidos]]),0)</f>
        <v>0</v>
      </c>
      <c r="BU804" s="83" t="str">
        <f t="shared" si="385"/>
        <v/>
      </c>
      <c r="BV804" s="82">
        <f>IFERROR(FIND("UC federal",consulta_completa__11[[#This Row],[13 - Ocorrências/Ambientes Atingidos]]),0)</f>
        <v>0</v>
      </c>
      <c r="BW804" s="83" t="str">
        <f t="shared" si="386"/>
        <v/>
      </c>
      <c r="BX804" s="82">
        <f>IFERROR(FIND("UC estadual/municipal",consulta_completa__11[[#This Row],[13 - Ocorrências/Ambientes Atingidos]]),0)</f>
        <v>0</v>
      </c>
      <c r="BY804" s="83" t="str">
        <f t="shared" si="387"/>
        <v/>
      </c>
      <c r="BZ804" s="82">
        <f>IFERROR(FIND("Outro(s)",consulta_completa__11[[#This Row],[13 - Ocorrências/Ambientes Atingidos]]),0)</f>
        <v>0</v>
      </c>
      <c r="CA804" s="83" t="str">
        <f t="shared" si="388"/>
        <v/>
      </c>
      <c r="CB804" s="82">
        <f>IFERROR(FIND("Sem dano",consulta_completa__11[[#This Row],[13 - Ocorrências/Ambientes Atingidos]]),0)</f>
        <v>0</v>
      </c>
      <c r="CC804" s="83" t="str">
        <f t="shared" si="389"/>
        <v/>
      </c>
      <c r="CD804" s="82" t="str">
        <f>IF(consulta_completa__11[[#This Row],[13 - Ocorrências/Ambientes Atingidos]]="","X","")</f>
        <v/>
      </c>
      <c r="CE804" s="84">
        <f>IFERROR(FIND("IBAMA",consulta_completa__11[[#This Row],[14 - Inst. Atuando no Local]]),0)</f>
        <v>0</v>
      </c>
      <c r="CF804" s="84" t="str">
        <f t="shared" si="390"/>
        <v/>
      </c>
      <c r="CG804" s="84">
        <f>IFERROR(FIND("OEMA",consulta_completa__11[[#This Row],[14 - Inst. Atuando no Local]]),0)</f>
        <v>0</v>
      </c>
      <c r="CH804" s="84" t="str">
        <f t="shared" si="391"/>
        <v/>
      </c>
      <c r="CI804" s="84">
        <f>IFERROR(FIND("DEFESA CIVIL",consulta_completa__11[[#This Row],[14 - Inst. Atuando no Local]]),0)</f>
        <v>0</v>
      </c>
      <c r="CJ804" s="84" t="str">
        <f t="shared" si="392"/>
        <v/>
      </c>
      <c r="CK804" s="84">
        <f>IFERROR(FIND("CORPO DE BOMBEIROS",consulta_completa__11[[#This Row],[14 - Inst. Atuando no Local]]),0)</f>
        <v>0</v>
      </c>
      <c r="CL804" s="84" t="str">
        <f t="shared" si="393"/>
        <v/>
      </c>
      <c r="CM804" s="84">
        <f>IFERROR(FIND("POLÍCIA RODOVIÁRIA",consulta_completa__11[[#This Row],[14 - Inst. Atuando no Local]]),0)</f>
        <v>0</v>
      </c>
      <c r="CN804" s="84" t="str">
        <f t="shared" si="394"/>
        <v/>
      </c>
      <c r="CO804" s="84">
        <f>IFERROR(FIND("POLÍCIA MILITAR",consulta_completa__11[[#This Row],[14 - Inst. Atuando no Local]]),0)</f>
        <v>0</v>
      </c>
      <c r="CP804" s="84" t="str">
        <f t="shared" si="395"/>
        <v/>
      </c>
      <c r="CQ804" s="84">
        <f>IFERROR(FIND("POLÍCIA CIVIL",consulta_completa__11[[#This Row],[14 - Inst. Atuando no Local]]),0)</f>
        <v>0</v>
      </c>
      <c r="CR804" s="84" t="str">
        <f t="shared" si="396"/>
        <v/>
      </c>
      <c r="CS804" s="84">
        <f>IFERROR(FIND("MARINHA DO BRASIL",consulta_completa__11[[#This Row],[14 - Inst. Atuando no Local]]),0)</f>
        <v>0</v>
      </c>
      <c r="CT804" s="84" t="str">
        <f t="shared" si="397"/>
        <v/>
      </c>
      <c r="CU804" s="84">
        <f>IFERROR(FIND("EMPRESA ESPECIALIZADA EM ATENDIMENTO",consulta_completa__11[[#This Row],[14 - Inst. Atuando no Local]]),0)</f>
        <v>0</v>
      </c>
      <c r="CV804" s="84" t="str">
        <f t="shared" si="398"/>
        <v/>
      </c>
      <c r="CW804" s="84">
        <f>IFERROR(FIND("IBAMA",consulta_completa__11[[#This Row],[14 - Inst. Atuando no Local]]),0)</f>
        <v>0</v>
      </c>
      <c r="CX804" s="84" t="str">
        <f t="shared" si="399"/>
        <v/>
      </c>
      <c r="CY804" s="84" t="str">
        <f>IF(consulta_completa__11[[#This Row],[14 - Inst. Atuando no Local]]="","X","")</f>
        <v/>
      </c>
      <c r="CZ804" s="84">
        <f>IFERROR(FIND("OUTRA (S)",consulta_completa__11[[#This Row],[14 - Inst. Atuando no Local]]),0)</f>
        <v>0</v>
      </c>
      <c r="DA804" s="84" t="str">
        <f t="shared" si="400"/>
        <v/>
      </c>
      <c r="DB804" s="35" t="str">
        <f t="shared" si="401"/>
        <v>Sim</v>
      </c>
      <c r="DC804" s="35" t="str">
        <f t="shared" si="402"/>
        <v>Não</v>
      </c>
      <c r="DD804" s="35" t="str">
        <f t="shared" si="403"/>
        <v>Sim</v>
      </c>
      <c r="DE804" s="87" t="str">
        <f t="shared" si="405"/>
        <v>Federal</v>
      </c>
    </row>
    <row r="805" spans="1:109">
      <c r="A805" s="14">
        <v>2025111961247</v>
      </c>
      <c r="B805" s="1">
        <v>45979</v>
      </c>
      <c r="C805" t="s">
        <v>109</v>
      </c>
      <c r="D805" t="s">
        <v>110</v>
      </c>
      <c r="E805" t="s">
        <v>452</v>
      </c>
      <c r="F805" t="s">
        <v>112</v>
      </c>
      <c r="G805" t="s">
        <v>113</v>
      </c>
      <c r="H805" t="s">
        <v>114</v>
      </c>
      <c r="I805" t="s">
        <v>114</v>
      </c>
      <c r="J805" t="s">
        <v>6902</v>
      </c>
      <c r="K805" t="s">
        <v>6903</v>
      </c>
      <c r="L805" t="s">
        <v>117</v>
      </c>
      <c r="M805" t="s">
        <v>118</v>
      </c>
      <c r="N805" t="s">
        <v>141</v>
      </c>
      <c r="O805" t="s">
        <v>113</v>
      </c>
      <c r="P805" t="s">
        <v>355</v>
      </c>
      <c r="Q805" t="s">
        <v>143</v>
      </c>
      <c r="R805" t="s">
        <v>123</v>
      </c>
      <c r="S805" t="s">
        <v>124</v>
      </c>
      <c r="T805" t="s">
        <v>6904</v>
      </c>
      <c r="U805" t="s">
        <v>6905</v>
      </c>
      <c r="V805" t="s">
        <v>6906</v>
      </c>
      <c r="Z805" t="s">
        <v>6907</v>
      </c>
      <c r="AA805" t="s">
        <v>113</v>
      </c>
      <c r="AB805" t="s">
        <v>206</v>
      </c>
      <c r="AC805" t="s">
        <v>262</v>
      </c>
      <c r="AD805">
        <v>0</v>
      </c>
      <c r="AE805" t="s">
        <v>113</v>
      </c>
      <c r="AF805" t="s">
        <v>6899</v>
      </c>
      <c r="AG805" t="s">
        <v>1322</v>
      </c>
      <c r="AH805" t="s">
        <v>131</v>
      </c>
      <c r="AI805" t="s">
        <v>131</v>
      </c>
      <c r="AJ805" t="s">
        <v>131</v>
      </c>
      <c r="AK805" t="s">
        <v>6908</v>
      </c>
      <c r="AL805" t="s">
        <v>6909</v>
      </c>
      <c r="AM805" t="s">
        <v>153</v>
      </c>
      <c r="AN805" t="s">
        <v>154</v>
      </c>
      <c r="AO805" t="s">
        <v>113</v>
      </c>
      <c r="AP805">
        <v>6133161070</v>
      </c>
      <c r="AQ805" t="s">
        <v>156</v>
      </c>
      <c r="AR805" t="s">
        <v>113</v>
      </c>
      <c r="AS805" t="s">
        <v>113</v>
      </c>
      <c r="AT805" t="s">
        <v>113</v>
      </c>
      <c r="AU805" t="s">
        <v>113</v>
      </c>
      <c r="AW805" t="s">
        <v>113</v>
      </c>
      <c r="AX805" s="82">
        <f>IFERROR(FIND("Óbitos/feridos",consulta_completa__11[[#This Row],[13 - Ocorrências/Ambientes Atingidos]]),0)</f>
        <v>0</v>
      </c>
      <c r="AY805" s="83" t="str">
        <f t="shared" si="375"/>
        <v/>
      </c>
      <c r="AZ805" s="82">
        <f>IFERROR(FIND("População afetada/evacuada",consulta_completa__11[[#This Row],[13 - Ocorrências/Ambientes Atingidos]]),0)</f>
        <v>0</v>
      </c>
      <c r="BA805" s="82" t="str">
        <f t="shared" si="376"/>
        <v/>
      </c>
      <c r="BB805" s="82">
        <f>IFERROR(FIND("Suspensão de abastecimento de água",consulta_completa__11[[#This Row],[13 - Ocorrências/Ambientes Atingidos]]),0)</f>
        <v>0</v>
      </c>
      <c r="BC805" s="83" t="str">
        <f t="shared" si="404"/>
        <v/>
      </c>
      <c r="BD805" s="82">
        <f>IFERROR(FIND("Rio/córrego",consulta_completa__11[[#This Row],[13 - Ocorrências/Ambientes Atingidos]]),0)</f>
        <v>0</v>
      </c>
      <c r="BE805" s="83" t="str">
        <f t="shared" si="377"/>
        <v/>
      </c>
      <c r="BF805" s="82">
        <f>IFERROR(FIND("Lago",consulta_completa__11[[#This Row],[13 - Ocorrências/Ambientes Atingidos]]),0)</f>
        <v>0</v>
      </c>
      <c r="BG805" s="83" t="str">
        <f t="shared" si="378"/>
        <v/>
      </c>
      <c r="BH805" s="82">
        <f>IFERROR(FIND("Mar",consulta_completa__11[[#This Row],[13 - Ocorrências/Ambientes Atingidos]]),0)</f>
        <v>1</v>
      </c>
      <c r="BI805" s="83" t="str">
        <f t="shared" si="379"/>
        <v>X</v>
      </c>
      <c r="BJ805" s="82">
        <f>IFERROR(FIND("Praia",consulta_completa__11[[#This Row],[13 - Ocorrências/Ambientes Atingidos]]),0)</f>
        <v>0</v>
      </c>
      <c r="BK805" s="83" t="str">
        <f t="shared" si="380"/>
        <v/>
      </c>
      <c r="BL805" s="82">
        <f>IFERROR(FIND("Solo",consulta_completa__11[[#This Row],[13 - Ocorrências/Ambientes Atingidos]]),0)</f>
        <v>0</v>
      </c>
      <c r="BM805" s="83" t="str">
        <f t="shared" si="381"/>
        <v/>
      </c>
      <c r="BN805" s="82">
        <f>IFERROR(FIND("Águas subterrâneas",consulta_completa__11[[#This Row],[13 - Ocorrências/Ambientes Atingidos]]),0)</f>
        <v>0</v>
      </c>
      <c r="BO805" s="83" t="str">
        <f t="shared" si="382"/>
        <v/>
      </c>
      <c r="BP805" s="82">
        <f>IFERROR(FIND("Atmosfera",consulta_completa__11[[#This Row],[13 - Ocorrências/Ambientes Atingidos]]),0)</f>
        <v>0</v>
      </c>
      <c r="BQ805" s="83" t="str">
        <f t="shared" si="383"/>
        <v/>
      </c>
      <c r="BR805" s="82">
        <f>IFERROR(FIND("Flora",consulta_completa__11[[#This Row],[13 - Ocorrências/Ambientes Atingidos]]),0)</f>
        <v>0</v>
      </c>
      <c r="BS805" s="83" t="str">
        <f t="shared" si="384"/>
        <v/>
      </c>
      <c r="BT805" s="82">
        <f>IFERROR(FIND("Fauna",consulta_completa__11[[#This Row],[13 - Ocorrências/Ambientes Atingidos]]),0)</f>
        <v>0</v>
      </c>
      <c r="BU805" s="83" t="str">
        <f t="shared" si="385"/>
        <v/>
      </c>
      <c r="BV805" s="82">
        <f>IFERROR(FIND("UC federal",consulta_completa__11[[#This Row],[13 - Ocorrências/Ambientes Atingidos]]),0)</f>
        <v>0</v>
      </c>
      <c r="BW805" s="83" t="str">
        <f t="shared" si="386"/>
        <v/>
      </c>
      <c r="BX805" s="82">
        <f>IFERROR(FIND("UC estadual/municipal",consulta_completa__11[[#This Row],[13 - Ocorrências/Ambientes Atingidos]]),0)</f>
        <v>0</v>
      </c>
      <c r="BY805" s="83" t="str">
        <f t="shared" si="387"/>
        <v/>
      </c>
      <c r="BZ805" s="82">
        <f>IFERROR(FIND("Outro(s)",consulta_completa__11[[#This Row],[13 - Ocorrências/Ambientes Atingidos]]),0)</f>
        <v>0</v>
      </c>
      <c r="CA805" s="83" t="str">
        <f t="shared" si="388"/>
        <v/>
      </c>
      <c r="CB805" s="82">
        <f>IFERROR(FIND("Sem dano",consulta_completa__11[[#This Row],[13 - Ocorrências/Ambientes Atingidos]]),0)</f>
        <v>0</v>
      </c>
      <c r="CC805" s="83" t="str">
        <f t="shared" si="389"/>
        <v/>
      </c>
      <c r="CD805" s="82" t="str">
        <f>IF(consulta_completa__11[[#This Row],[13 - Ocorrências/Ambientes Atingidos]]="","X","")</f>
        <v/>
      </c>
      <c r="CE805" s="84">
        <f>IFERROR(FIND("IBAMA",consulta_completa__11[[#This Row],[14 - Inst. Atuando no Local]]),0)</f>
        <v>0</v>
      </c>
      <c r="CF805" s="84" t="str">
        <f t="shared" si="390"/>
        <v/>
      </c>
      <c r="CG805" s="84">
        <f>IFERROR(FIND("OEMA",consulta_completa__11[[#This Row],[14 - Inst. Atuando no Local]]),0)</f>
        <v>0</v>
      </c>
      <c r="CH805" s="84" t="str">
        <f t="shared" si="391"/>
        <v/>
      </c>
      <c r="CI805" s="84">
        <f>IFERROR(FIND("DEFESA CIVIL",consulta_completa__11[[#This Row],[14 - Inst. Atuando no Local]]),0)</f>
        <v>0</v>
      </c>
      <c r="CJ805" s="84" t="str">
        <f t="shared" si="392"/>
        <v/>
      </c>
      <c r="CK805" s="84">
        <f>IFERROR(FIND("CORPO DE BOMBEIROS",consulta_completa__11[[#This Row],[14 - Inst. Atuando no Local]]),0)</f>
        <v>0</v>
      </c>
      <c r="CL805" s="84" t="str">
        <f t="shared" si="393"/>
        <v/>
      </c>
      <c r="CM805" s="84">
        <f>IFERROR(FIND("POLÍCIA RODOVIÁRIA",consulta_completa__11[[#This Row],[14 - Inst. Atuando no Local]]),0)</f>
        <v>0</v>
      </c>
      <c r="CN805" s="84" t="str">
        <f t="shared" si="394"/>
        <v/>
      </c>
      <c r="CO805" s="84">
        <f>IFERROR(FIND("POLÍCIA MILITAR",consulta_completa__11[[#This Row],[14 - Inst. Atuando no Local]]),0)</f>
        <v>0</v>
      </c>
      <c r="CP805" s="84" t="str">
        <f t="shared" si="395"/>
        <v/>
      </c>
      <c r="CQ805" s="84">
        <f>IFERROR(FIND("POLÍCIA CIVIL",consulta_completa__11[[#This Row],[14 - Inst. Atuando no Local]]),0)</f>
        <v>0</v>
      </c>
      <c r="CR805" s="84" t="str">
        <f t="shared" si="396"/>
        <v/>
      </c>
      <c r="CS805" s="84">
        <f>IFERROR(FIND("MARINHA DO BRASIL",consulta_completa__11[[#This Row],[14 - Inst. Atuando no Local]]),0)</f>
        <v>0</v>
      </c>
      <c r="CT805" s="84" t="str">
        <f t="shared" si="397"/>
        <v/>
      </c>
      <c r="CU805" s="84">
        <f>IFERROR(FIND("EMPRESA ESPECIALIZADA EM ATENDIMENTO",consulta_completa__11[[#This Row],[14 - Inst. Atuando no Local]]),0)</f>
        <v>0</v>
      </c>
      <c r="CV805" s="84" t="str">
        <f t="shared" si="398"/>
        <v/>
      </c>
      <c r="CW805" s="84">
        <f>IFERROR(FIND("IBAMA",consulta_completa__11[[#This Row],[14 - Inst. Atuando no Local]]),0)</f>
        <v>0</v>
      </c>
      <c r="CX805" s="84" t="str">
        <f t="shared" si="399"/>
        <v/>
      </c>
      <c r="CY805" s="84" t="str">
        <f>IF(consulta_completa__11[[#This Row],[14 - Inst. Atuando no Local]]="","X","")</f>
        <v/>
      </c>
      <c r="CZ805" s="84">
        <f>IFERROR(FIND("OUTRA (S)",consulta_completa__11[[#This Row],[14 - Inst. Atuando no Local]]),0)</f>
        <v>0</v>
      </c>
      <c r="DA805" s="84" t="str">
        <f t="shared" si="400"/>
        <v/>
      </c>
      <c r="DB805" s="35" t="str">
        <f t="shared" si="401"/>
        <v>Sim</v>
      </c>
      <c r="DC805" s="35" t="str">
        <f t="shared" si="402"/>
        <v>Não</v>
      </c>
      <c r="DD805" s="35" t="str">
        <f t="shared" si="403"/>
        <v>Sim</v>
      </c>
      <c r="DE805" s="87" t="str">
        <f t="shared" si="405"/>
        <v>Sem informação</v>
      </c>
    </row>
    <row r="806" spans="1:109">
      <c r="A806" s="14">
        <v>2025112136046</v>
      </c>
      <c r="B806" s="1">
        <v>45980</v>
      </c>
      <c r="C806" t="s">
        <v>109</v>
      </c>
      <c r="D806" t="s">
        <v>110</v>
      </c>
      <c r="E806" t="s">
        <v>139</v>
      </c>
      <c r="F806" t="s">
        <v>112</v>
      </c>
      <c r="G806" t="s">
        <v>113</v>
      </c>
      <c r="H806" t="s">
        <v>114</v>
      </c>
      <c r="I806" t="s">
        <v>114</v>
      </c>
      <c r="J806" t="s">
        <v>1399</v>
      </c>
      <c r="K806" t="s">
        <v>6910</v>
      </c>
      <c r="L806" t="s">
        <v>117</v>
      </c>
      <c r="M806" t="s">
        <v>118</v>
      </c>
      <c r="N806" t="s">
        <v>119</v>
      </c>
      <c r="O806" t="s">
        <v>239</v>
      </c>
      <c r="P806" t="s">
        <v>121</v>
      </c>
      <c r="Q806" t="s">
        <v>122</v>
      </c>
      <c r="R806" t="s">
        <v>123</v>
      </c>
      <c r="S806" t="s">
        <v>124</v>
      </c>
      <c r="T806" t="s">
        <v>6911</v>
      </c>
      <c r="U806" t="s">
        <v>6911</v>
      </c>
      <c r="V806" t="s">
        <v>6912</v>
      </c>
      <c r="Z806" t="s">
        <v>6913</v>
      </c>
      <c r="AA806" t="s">
        <v>113</v>
      </c>
      <c r="AB806" t="s">
        <v>1320</v>
      </c>
      <c r="AC806" t="s">
        <v>262</v>
      </c>
      <c r="AD806">
        <v>1</v>
      </c>
      <c r="AE806" t="s">
        <v>206</v>
      </c>
      <c r="AF806" t="s">
        <v>113</v>
      </c>
      <c r="AG806" t="s">
        <v>113</v>
      </c>
      <c r="AH806" t="s">
        <v>131</v>
      </c>
      <c r="AI806" t="s">
        <v>132</v>
      </c>
      <c r="AJ806" t="s">
        <v>131</v>
      </c>
      <c r="AK806" t="s">
        <v>6914</v>
      </c>
      <c r="AL806" t="s">
        <v>6915</v>
      </c>
      <c r="AM806" t="s">
        <v>2544</v>
      </c>
      <c r="AN806" t="s">
        <v>154</v>
      </c>
      <c r="AO806" t="s">
        <v>266</v>
      </c>
      <c r="AP806">
        <v>6133161070</v>
      </c>
      <c r="AQ806" t="s">
        <v>2545</v>
      </c>
      <c r="AR806" t="s">
        <v>113</v>
      </c>
      <c r="AS806" t="s">
        <v>113</v>
      </c>
      <c r="AT806" t="s">
        <v>113</v>
      </c>
      <c r="AU806" t="s">
        <v>113</v>
      </c>
      <c r="AW806" t="s">
        <v>113</v>
      </c>
      <c r="AX806" s="82">
        <f>IFERROR(FIND("Óbitos/feridos",consulta_completa__11[[#This Row],[13 - Ocorrências/Ambientes Atingidos]]),0)</f>
        <v>0</v>
      </c>
      <c r="AY806" s="83" t="str">
        <f t="shared" si="375"/>
        <v/>
      </c>
      <c r="AZ806" s="82">
        <f>IFERROR(FIND("População afetada/evacuada",consulta_completa__11[[#This Row],[13 - Ocorrências/Ambientes Atingidos]]),0)</f>
        <v>0</v>
      </c>
      <c r="BA806" s="82" t="str">
        <f t="shared" si="376"/>
        <v/>
      </c>
      <c r="BB806" s="82">
        <f>IFERROR(FIND("Suspensão de abastecimento de água",consulta_completa__11[[#This Row],[13 - Ocorrências/Ambientes Atingidos]]),0)</f>
        <v>0</v>
      </c>
      <c r="BC806" s="83" t="str">
        <f t="shared" si="404"/>
        <v/>
      </c>
      <c r="BD806" s="82">
        <f>IFERROR(FIND("Rio/córrego",consulta_completa__11[[#This Row],[13 - Ocorrências/Ambientes Atingidos]]),0)</f>
        <v>0</v>
      </c>
      <c r="BE806" s="83" t="str">
        <f t="shared" si="377"/>
        <v/>
      </c>
      <c r="BF806" s="82">
        <f>IFERROR(FIND("Lago",consulta_completa__11[[#This Row],[13 - Ocorrências/Ambientes Atingidos]]),0)</f>
        <v>0</v>
      </c>
      <c r="BG806" s="83" t="str">
        <f t="shared" si="378"/>
        <v/>
      </c>
      <c r="BH806" s="82">
        <f>IFERROR(FIND("Mar",consulta_completa__11[[#This Row],[13 - Ocorrências/Ambientes Atingidos]]),0)</f>
        <v>1</v>
      </c>
      <c r="BI806" s="83" t="str">
        <f t="shared" si="379"/>
        <v>X</v>
      </c>
      <c r="BJ806" s="82">
        <f>IFERROR(FIND("Praia",consulta_completa__11[[#This Row],[13 - Ocorrências/Ambientes Atingidos]]),0)</f>
        <v>0</v>
      </c>
      <c r="BK806" s="83" t="str">
        <f t="shared" si="380"/>
        <v/>
      </c>
      <c r="BL806" s="82">
        <f>IFERROR(FIND("Solo",consulta_completa__11[[#This Row],[13 - Ocorrências/Ambientes Atingidos]]),0)</f>
        <v>0</v>
      </c>
      <c r="BM806" s="83" t="str">
        <f t="shared" si="381"/>
        <v/>
      </c>
      <c r="BN806" s="82">
        <f>IFERROR(FIND("Águas subterrâneas",consulta_completa__11[[#This Row],[13 - Ocorrências/Ambientes Atingidos]]),0)</f>
        <v>0</v>
      </c>
      <c r="BO806" s="83" t="str">
        <f t="shared" si="382"/>
        <v/>
      </c>
      <c r="BP806" s="82">
        <f>IFERROR(FIND("Atmosfera",consulta_completa__11[[#This Row],[13 - Ocorrências/Ambientes Atingidos]]),0)</f>
        <v>0</v>
      </c>
      <c r="BQ806" s="83" t="str">
        <f t="shared" si="383"/>
        <v/>
      </c>
      <c r="BR806" s="82">
        <f>IFERROR(FIND("Flora",consulta_completa__11[[#This Row],[13 - Ocorrências/Ambientes Atingidos]]),0)</f>
        <v>0</v>
      </c>
      <c r="BS806" s="83" t="str">
        <f t="shared" si="384"/>
        <v/>
      </c>
      <c r="BT806" s="82">
        <f>IFERROR(FIND("Fauna",consulta_completa__11[[#This Row],[13 - Ocorrências/Ambientes Atingidos]]),0)</f>
        <v>0</v>
      </c>
      <c r="BU806" s="83" t="str">
        <f t="shared" si="385"/>
        <v/>
      </c>
      <c r="BV806" s="82">
        <f>IFERROR(FIND("UC federal",consulta_completa__11[[#This Row],[13 - Ocorrências/Ambientes Atingidos]]),0)</f>
        <v>0</v>
      </c>
      <c r="BW806" s="83" t="str">
        <f t="shared" si="386"/>
        <v/>
      </c>
      <c r="BX806" s="82">
        <f>IFERROR(FIND("UC estadual/municipal",consulta_completa__11[[#This Row],[13 - Ocorrências/Ambientes Atingidos]]),0)</f>
        <v>0</v>
      </c>
      <c r="BY806" s="83" t="str">
        <f t="shared" si="387"/>
        <v/>
      </c>
      <c r="BZ806" s="82">
        <f>IFERROR(FIND("Outro(s)",consulta_completa__11[[#This Row],[13 - Ocorrências/Ambientes Atingidos]]),0)</f>
        <v>0</v>
      </c>
      <c r="CA806" s="83" t="str">
        <f t="shared" si="388"/>
        <v/>
      </c>
      <c r="CB806" s="82">
        <f>IFERROR(FIND("Sem dano",consulta_completa__11[[#This Row],[13 - Ocorrências/Ambientes Atingidos]]),0)</f>
        <v>0</v>
      </c>
      <c r="CC806" s="83" t="str">
        <f t="shared" si="389"/>
        <v/>
      </c>
      <c r="CD806" s="82" t="str">
        <f>IF(consulta_completa__11[[#This Row],[13 - Ocorrências/Ambientes Atingidos]]="","X","")</f>
        <v/>
      </c>
      <c r="CE806" s="84">
        <f>IFERROR(FIND("IBAMA",consulta_completa__11[[#This Row],[14 - Inst. Atuando no Local]]),0)</f>
        <v>0</v>
      </c>
      <c r="CF806" s="84" t="str">
        <f t="shared" si="390"/>
        <v/>
      </c>
      <c r="CG806" s="84">
        <f>IFERROR(FIND("OEMA",consulta_completa__11[[#This Row],[14 - Inst. Atuando no Local]]),0)</f>
        <v>0</v>
      </c>
      <c r="CH806" s="84" t="str">
        <f t="shared" si="391"/>
        <v/>
      </c>
      <c r="CI806" s="84">
        <f>IFERROR(FIND("DEFESA CIVIL",consulta_completa__11[[#This Row],[14 - Inst. Atuando no Local]]),0)</f>
        <v>0</v>
      </c>
      <c r="CJ806" s="84" t="str">
        <f t="shared" si="392"/>
        <v/>
      </c>
      <c r="CK806" s="84">
        <f>IFERROR(FIND("CORPO DE BOMBEIROS",consulta_completa__11[[#This Row],[14 - Inst. Atuando no Local]]),0)</f>
        <v>0</v>
      </c>
      <c r="CL806" s="84" t="str">
        <f t="shared" si="393"/>
        <v/>
      </c>
      <c r="CM806" s="84">
        <f>IFERROR(FIND("POLÍCIA RODOVIÁRIA",consulta_completa__11[[#This Row],[14 - Inst. Atuando no Local]]),0)</f>
        <v>0</v>
      </c>
      <c r="CN806" s="84" t="str">
        <f t="shared" si="394"/>
        <v/>
      </c>
      <c r="CO806" s="84">
        <f>IFERROR(FIND("POLÍCIA MILITAR",consulta_completa__11[[#This Row],[14 - Inst. Atuando no Local]]),0)</f>
        <v>0</v>
      </c>
      <c r="CP806" s="84" t="str">
        <f t="shared" si="395"/>
        <v/>
      </c>
      <c r="CQ806" s="84">
        <f>IFERROR(FIND("POLÍCIA CIVIL",consulta_completa__11[[#This Row],[14 - Inst. Atuando no Local]]),0)</f>
        <v>0</v>
      </c>
      <c r="CR806" s="84" t="str">
        <f t="shared" si="396"/>
        <v/>
      </c>
      <c r="CS806" s="84">
        <f>IFERROR(FIND("MARINHA DO BRASIL",consulta_completa__11[[#This Row],[14 - Inst. Atuando no Local]]),0)</f>
        <v>0</v>
      </c>
      <c r="CT806" s="84" t="str">
        <f t="shared" si="397"/>
        <v/>
      </c>
      <c r="CU806" s="84">
        <f>IFERROR(FIND("EMPRESA ESPECIALIZADA EM ATENDIMENTO",consulta_completa__11[[#This Row],[14 - Inst. Atuando no Local]]),0)</f>
        <v>0</v>
      </c>
      <c r="CV806" s="84" t="str">
        <f t="shared" si="398"/>
        <v/>
      </c>
      <c r="CW806" s="84">
        <f>IFERROR(FIND("IBAMA",consulta_completa__11[[#This Row],[14 - Inst. Atuando no Local]]),0)</f>
        <v>0</v>
      </c>
      <c r="CX806" s="84" t="str">
        <f t="shared" si="399"/>
        <v/>
      </c>
      <c r="CY806" s="84" t="str">
        <f>IF(consulta_completa__11[[#This Row],[14 - Inst. Atuando no Local]]="","X","")</f>
        <v/>
      </c>
      <c r="CZ806" s="84">
        <f>IFERROR(FIND("OUTRA (S)",consulta_completa__11[[#This Row],[14 - Inst. Atuando no Local]]),0)</f>
        <v>0</v>
      </c>
      <c r="DA806" s="84" t="str">
        <f t="shared" si="400"/>
        <v/>
      </c>
      <c r="DB806" s="35" t="str">
        <f t="shared" si="401"/>
        <v>Sim</v>
      </c>
      <c r="DC806" s="35" t="str">
        <f t="shared" si="402"/>
        <v>Não</v>
      </c>
      <c r="DD806" s="35" t="str">
        <f t="shared" si="403"/>
        <v>Sim</v>
      </c>
      <c r="DE806" s="87" t="str">
        <f t="shared" si="405"/>
        <v>Federal</v>
      </c>
    </row>
    <row r="807" spans="1:109">
      <c r="A807" s="14">
        <v>2025112454046</v>
      </c>
      <c r="B807" s="1">
        <v>45980</v>
      </c>
      <c r="C807" t="s">
        <v>2678</v>
      </c>
      <c r="D807" t="s">
        <v>180</v>
      </c>
      <c r="E807" t="s">
        <v>1470</v>
      </c>
      <c r="F807" t="s">
        <v>182</v>
      </c>
      <c r="G807" t="s">
        <v>6916</v>
      </c>
      <c r="H807" t="s">
        <v>113</v>
      </c>
      <c r="I807" t="s">
        <v>113</v>
      </c>
      <c r="J807" t="s">
        <v>113</v>
      </c>
      <c r="K807" t="s">
        <v>114</v>
      </c>
      <c r="L807" t="s">
        <v>114</v>
      </c>
      <c r="M807" t="s">
        <v>140</v>
      </c>
      <c r="N807" t="s">
        <v>113</v>
      </c>
      <c r="O807" t="s">
        <v>239</v>
      </c>
      <c r="P807" t="s">
        <v>121</v>
      </c>
      <c r="Q807" t="s">
        <v>143</v>
      </c>
      <c r="R807" t="s">
        <v>123</v>
      </c>
      <c r="S807" t="s">
        <v>113</v>
      </c>
      <c r="T807" t="s">
        <v>6917</v>
      </c>
      <c r="U807" t="s">
        <v>6918</v>
      </c>
      <c r="V807" t="s">
        <v>6918</v>
      </c>
      <c r="Z807" t="s">
        <v>6919</v>
      </c>
      <c r="AA807" t="s">
        <v>113</v>
      </c>
      <c r="AB807" t="s">
        <v>6920</v>
      </c>
      <c r="AC807" t="s">
        <v>113</v>
      </c>
      <c r="AD807">
        <v>0</v>
      </c>
      <c r="AE807" t="s">
        <v>113</v>
      </c>
      <c r="AF807" t="s">
        <v>113</v>
      </c>
      <c r="AG807" t="s">
        <v>113</v>
      </c>
      <c r="AH807" t="s">
        <v>194</v>
      </c>
      <c r="AI807" t="s">
        <v>132</v>
      </c>
      <c r="AJ807" t="s">
        <v>131</v>
      </c>
      <c r="AK807" t="s">
        <v>6921</v>
      </c>
      <c r="AL807" t="s">
        <v>113</v>
      </c>
      <c r="AM807" t="s">
        <v>2933</v>
      </c>
      <c r="AN807" t="s">
        <v>154</v>
      </c>
      <c r="AO807" t="s">
        <v>266</v>
      </c>
      <c r="AQ807" t="s">
        <v>2934</v>
      </c>
      <c r="AR807" t="s">
        <v>113</v>
      </c>
      <c r="AS807" t="s">
        <v>113</v>
      </c>
      <c r="AT807" t="s">
        <v>113</v>
      </c>
      <c r="AU807" t="s">
        <v>113</v>
      </c>
      <c r="AW807" t="s">
        <v>113</v>
      </c>
      <c r="AX807" s="82">
        <f>IFERROR(FIND("Óbitos/feridos",consulta_completa__11[[#This Row],[13 - Ocorrências/Ambientes Atingidos]]),0)</f>
        <v>0</v>
      </c>
      <c r="AY807" s="83" t="str">
        <f t="shared" si="375"/>
        <v/>
      </c>
      <c r="AZ807" s="82">
        <f>IFERROR(FIND("População afetada/evacuada",consulta_completa__11[[#This Row],[13 - Ocorrências/Ambientes Atingidos]]),0)</f>
        <v>0</v>
      </c>
      <c r="BA807" s="82" t="str">
        <f t="shared" si="376"/>
        <v/>
      </c>
      <c r="BB807" s="82">
        <f>IFERROR(FIND("Suspensão de abastecimento de água",consulta_completa__11[[#This Row],[13 - Ocorrências/Ambientes Atingidos]]),0)</f>
        <v>0</v>
      </c>
      <c r="BC807" s="83" t="str">
        <f t="shared" si="404"/>
        <v/>
      </c>
      <c r="BD807" s="82">
        <f>IFERROR(FIND("Rio/córrego",consulta_completa__11[[#This Row],[13 - Ocorrências/Ambientes Atingidos]]),0)</f>
        <v>0</v>
      </c>
      <c r="BE807" s="83" t="str">
        <f t="shared" si="377"/>
        <v/>
      </c>
      <c r="BF807" s="82">
        <f>IFERROR(FIND("Lago",consulta_completa__11[[#This Row],[13 - Ocorrências/Ambientes Atingidos]]),0)</f>
        <v>0</v>
      </c>
      <c r="BG807" s="83" t="str">
        <f t="shared" si="378"/>
        <v/>
      </c>
      <c r="BH807" s="82">
        <f>IFERROR(FIND("Mar",consulta_completa__11[[#This Row],[13 - Ocorrências/Ambientes Atingidos]]),0)</f>
        <v>0</v>
      </c>
      <c r="BI807" s="83" t="str">
        <f t="shared" si="379"/>
        <v/>
      </c>
      <c r="BJ807" s="82">
        <f>IFERROR(FIND("Praia",consulta_completa__11[[#This Row],[13 - Ocorrências/Ambientes Atingidos]]),0)</f>
        <v>0</v>
      </c>
      <c r="BK807" s="83" t="str">
        <f t="shared" si="380"/>
        <v/>
      </c>
      <c r="BL807" s="82">
        <f>IFERROR(FIND("Solo",consulta_completa__11[[#This Row],[13 - Ocorrências/Ambientes Atingidos]]),0)</f>
        <v>1</v>
      </c>
      <c r="BM807" s="83" t="str">
        <f t="shared" si="381"/>
        <v>X</v>
      </c>
      <c r="BN807" s="82">
        <f>IFERROR(FIND("Águas subterrâneas",consulta_completa__11[[#This Row],[13 - Ocorrências/Ambientes Atingidos]]),0)</f>
        <v>0</v>
      </c>
      <c r="BO807" s="83" t="str">
        <f t="shared" si="382"/>
        <v/>
      </c>
      <c r="BP807" s="82">
        <f>IFERROR(FIND("Atmosfera",consulta_completa__11[[#This Row],[13 - Ocorrências/Ambientes Atingidos]]),0)</f>
        <v>0</v>
      </c>
      <c r="BQ807" s="83" t="str">
        <f t="shared" si="383"/>
        <v/>
      </c>
      <c r="BR807" s="82">
        <f>IFERROR(FIND("Flora",consulta_completa__11[[#This Row],[13 - Ocorrências/Ambientes Atingidos]]),0)</f>
        <v>0</v>
      </c>
      <c r="BS807" s="83" t="str">
        <f t="shared" si="384"/>
        <v/>
      </c>
      <c r="BT807" s="82">
        <f>IFERROR(FIND("Fauna",consulta_completa__11[[#This Row],[13 - Ocorrências/Ambientes Atingidos]]),0)</f>
        <v>0</v>
      </c>
      <c r="BU807" s="83" t="str">
        <f t="shared" si="385"/>
        <v/>
      </c>
      <c r="BV807" s="82">
        <f>IFERROR(FIND("UC federal",consulta_completa__11[[#This Row],[13 - Ocorrências/Ambientes Atingidos]]),0)</f>
        <v>0</v>
      </c>
      <c r="BW807" s="83" t="str">
        <f t="shared" si="386"/>
        <v/>
      </c>
      <c r="BX807" s="82">
        <f>IFERROR(FIND("UC estadual/municipal",consulta_completa__11[[#This Row],[13 - Ocorrências/Ambientes Atingidos]]),0)</f>
        <v>0</v>
      </c>
      <c r="BY807" s="83" t="str">
        <f t="shared" si="387"/>
        <v/>
      </c>
      <c r="BZ807" s="82">
        <f>IFERROR(FIND("Outro(s)",consulta_completa__11[[#This Row],[13 - Ocorrências/Ambientes Atingidos]]),0)</f>
        <v>0</v>
      </c>
      <c r="CA807" s="83" t="str">
        <f t="shared" si="388"/>
        <v/>
      </c>
      <c r="CB807" s="82">
        <f>IFERROR(FIND("Sem dano",consulta_completa__11[[#This Row],[13 - Ocorrências/Ambientes Atingidos]]),0)</f>
        <v>0</v>
      </c>
      <c r="CC807" s="83" t="str">
        <f t="shared" si="389"/>
        <v/>
      </c>
      <c r="CD807" s="82" t="str">
        <f>IF(consulta_completa__11[[#This Row],[13 - Ocorrências/Ambientes Atingidos]]="","X","")</f>
        <v/>
      </c>
      <c r="CE807" s="84">
        <f>IFERROR(FIND("IBAMA",consulta_completa__11[[#This Row],[14 - Inst. Atuando no Local]]),0)</f>
        <v>0</v>
      </c>
      <c r="CF807" s="84" t="str">
        <f t="shared" si="390"/>
        <v/>
      </c>
      <c r="CG807" s="84">
        <f>IFERROR(FIND("OEMA",consulta_completa__11[[#This Row],[14 - Inst. Atuando no Local]]),0)</f>
        <v>0</v>
      </c>
      <c r="CH807" s="84" t="str">
        <f t="shared" si="391"/>
        <v/>
      </c>
      <c r="CI807" s="84">
        <f>IFERROR(FIND("DEFESA CIVIL",consulta_completa__11[[#This Row],[14 - Inst. Atuando no Local]]),0)</f>
        <v>0</v>
      </c>
      <c r="CJ807" s="84" t="str">
        <f t="shared" si="392"/>
        <v/>
      </c>
      <c r="CK807" s="84">
        <f>IFERROR(FIND("CORPO DE BOMBEIROS",consulta_completa__11[[#This Row],[14 - Inst. Atuando no Local]]),0)</f>
        <v>0</v>
      </c>
      <c r="CL807" s="84" t="str">
        <f t="shared" si="393"/>
        <v/>
      </c>
      <c r="CM807" s="84">
        <f>IFERROR(FIND("POLÍCIA RODOVIÁRIA",consulta_completa__11[[#This Row],[14 - Inst. Atuando no Local]]),0)</f>
        <v>0</v>
      </c>
      <c r="CN807" s="84" t="str">
        <f t="shared" si="394"/>
        <v/>
      </c>
      <c r="CO807" s="84">
        <f>IFERROR(FIND("POLÍCIA MILITAR",consulta_completa__11[[#This Row],[14 - Inst. Atuando no Local]]),0)</f>
        <v>0</v>
      </c>
      <c r="CP807" s="84" t="str">
        <f t="shared" si="395"/>
        <v/>
      </c>
      <c r="CQ807" s="84">
        <f>IFERROR(FIND("POLÍCIA CIVIL",consulta_completa__11[[#This Row],[14 - Inst. Atuando no Local]]),0)</f>
        <v>0</v>
      </c>
      <c r="CR807" s="84" t="str">
        <f t="shared" si="396"/>
        <v/>
      </c>
      <c r="CS807" s="84">
        <f>IFERROR(FIND("MARINHA DO BRASIL",consulta_completa__11[[#This Row],[14 - Inst. Atuando no Local]]),0)</f>
        <v>0</v>
      </c>
      <c r="CT807" s="84" t="str">
        <f t="shared" si="397"/>
        <v/>
      </c>
      <c r="CU807" s="84">
        <f>IFERROR(FIND("EMPRESA ESPECIALIZADA EM ATENDIMENTO",consulta_completa__11[[#This Row],[14 - Inst. Atuando no Local]]),0)</f>
        <v>0</v>
      </c>
      <c r="CV807" s="84" t="str">
        <f t="shared" si="398"/>
        <v/>
      </c>
      <c r="CW807" s="84">
        <f>IFERROR(FIND("IBAMA",consulta_completa__11[[#This Row],[14 - Inst. Atuando no Local]]),0)</f>
        <v>0</v>
      </c>
      <c r="CX807" s="84" t="str">
        <f t="shared" si="399"/>
        <v/>
      </c>
      <c r="CY807" s="84" t="str">
        <f>IF(consulta_completa__11[[#This Row],[14 - Inst. Atuando no Local]]="","X","")</f>
        <v>X</v>
      </c>
      <c r="CZ807" s="84">
        <f>IFERROR(FIND("OUTRA (S)",consulta_completa__11[[#This Row],[14 - Inst. Atuando no Local]]),0)</f>
        <v>0</v>
      </c>
      <c r="DA807" s="84" t="str">
        <f t="shared" si="400"/>
        <v/>
      </c>
      <c r="DB807" s="35" t="str">
        <f t="shared" si="401"/>
        <v>Sim</v>
      </c>
      <c r="DC807" s="35" t="str">
        <f t="shared" si="402"/>
        <v>Não</v>
      </c>
      <c r="DD807" s="35" t="str">
        <f t="shared" si="403"/>
        <v>Sim</v>
      </c>
      <c r="DE807" s="87" t="str">
        <f t="shared" si="405"/>
        <v>Sem informação</v>
      </c>
    </row>
    <row r="808" spans="1:109">
      <c r="A808" s="14">
        <v>2025112132417</v>
      </c>
      <c r="B808" s="1">
        <v>45981</v>
      </c>
      <c r="C808" t="s">
        <v>6922</v>
      </c>
      <c r="D808" t="s">
        <v>180</v>
      </c>
      <c r="E808" t="s">
        <v>286</v>
      </c>
      <c r="F808" t="s">
        <v>112</v>
      </c>
      <c r="G808" t="s">
        <v>113</v>
      </c>
      <c r="H808" t="s">
        <v>114</v>
      </c>
      <c r="I808" t="s">
        <v>114</v>
      </c>
      <c r="J808" t="s">
        <v>562</v>
      </c>
      <c r="K808" t="s">
        <v>113</v>
      </c>
      <c r="L808" t="s">
        <v>113</v>
      </c>
      <c r="M808" t="s">
        <v>139</v>
      </c>
      <c r="N808" t="s">
        <v>6923</v>
      </c>
      <c r="O808" t="s">
        <v>120</v>
      </c>
      <c r="P808" t="s">
        <v>142</v>
      </c>
      <c r="Q808" t="s">
        <v>122</v>
      </c>
      <c r="R808" t="s">
        <v>123</v>
      </c>
      <c r="S808" t="s">
        <v>113</v>
      </c>
      <c r="T808" t="s">
        <v>6924</v>
      </c>
      <c r="U808" t="s">
        <v>6924</v>
      </c>
      <c r="V808" t="s">
        <v>6925</v>
      </c>
      <c r="Z808" t="s">
        <v>6926</v>
      </c>
      <c r="AA808" t="s">
        <v>6927</v>
      </c>
      <c r="AB808" t="s">
        <v>6928</v>
      </c>
      <c r="AC808" t="s">
        <v>113</v>
      </c>
      <c r="AD808">
        <v>0</v>
      </c>
      <c r="AE808" t="s">
        <v>6929</v>
      </c>
      <c r="AF808" t="s">
        <v>113</v>
      </c>
      <c r="AG808" t="s">
        <v>113</v>
      </c>
      <c r="AH808" t="s">
        <v>194</v>
      </c>
      <c r="AI808" t="s">
        <v>132</v>
      </c>
      <c r="AJ808" t="s">
        <v>131</v>
      </c>
      <c r="AK808" t="s">
        <v>6930</v>
      </c>
      <c r="AL808" t="s">
        <v>6931</v>
      </c>
      <c r="AM808" t="s">
        <v>2544</v>
      </c>
      <c r="AN808" t="s">
        <v>154</v>
      </c>
      <c r="AO808" t="s">
        <v>266</v>
      </c>
      <c r="AP808">
        <v>6133161070</v>
      </c>
      <c r="AQ808" t="s">
        <v>2545</v>
      </c>
      <c r="AR808" t="s">
        <v>113</v>
      </c>
      <c r="AS808" t="s">
        <v>113</v>
      </c>
      <c r="AT808" t="s">
        <v>113</v>
      </c>
      <c r="AU808" t="s">
        <v>113</v>
      </c>
      <c r="AW808" t="s">
        <v>113</v>
      </c>
      <c r="AX808" s="82">
        <f>IFERROR(FIND("Óbitos/feridos",consulta_completa__11[[#This Row],[13 - Ocorrências/Ambientes Atingidos]]),0)</f>
        <v>0</v>
      </c>
      <c r="AY808" s="83" t="str">
        <f t="shared" si="375"/>
        <v/>
      </c>
      <c r="AZ808" s="82">
        <f>IFERROR(FIND("População afetada/evacuada",consulta_completa__11[[#This Row],[13 - Ocorrências/Ambientes Atingidos]]),0)</f>
        <v>0</v>
      </c>
      <c r="BA808" s="82" t="str">
        <f t="shared" si="376"/>
        <v/>
      </c>
      <c r="BB808" s="82">
        <f>IFERROR(FIND("Suspensão de abastecimento de água",consulta_completa__11[[#This Row],[13 - Ocorrências/Ambientes Atingidos]]),0)</f>
        <v>0</v>
      </c>
      <c r="BC808" s="83" t="str">
        <f t="shared" si="404"/>
        <v/>
      </c>
      <c r="BD808" s="82">
        <f>IFERROR(FIND("Rio/córrego",consulta_completa__11[[#This Row],[13 - Ocorrências/Ambientes Atingidos]]),0)</f>
        <v>0</v>
      </c>
      <c r="BE808" s="83" t="str">
        <f t="shared" si="377"/>
        <v/>
      </c>
      <c r="BF808" s="82">
        <f>IFERROR(FIND("Lago",consulta_completa__11[[#This Row],[13 - Ocorrências/Ambientes Atingidos]]),0)</f>
        <v>0</v>
      </c>
      <c r="BG808" s="83" t="str">
        <f t="shared" si="378"/>
        <v/>
      </c>
      <c r="BH808" s="82">
        <f>IFERROR(FIND("Mar",consulta_completa__11[[#This Row],[13 - Ocorrências/Ambientes Atingidos]]),0)</f>
        <v>0</v>
      </c>
      <c r="BI808" s="83" t="str">
        <f t="shared" si="379"/>
        <v/>
      </c>
      <c r="BJ808" s="82">
        <f>IFERROR(FIND("Praia",consulta_completa__11[[#This Row],[13 - Ocorrências/Ambientes Atingidos]]),0)</f>
        <v>0</v>
      </c>
      <c r="BK808" s="83" t="str">
        <f t="shared" si="380"/>
        <v/>
      </c>
      <c r="BL808" s="82">
        <f>IFERROR(FIND("Solo",consulta_completa__11[[#This Row],[13 - Ocorrências/Ambientes Atingidos]]),0)</f>
        <v>0</v>
      </c>
      <c r="BM808" s="83" t="str">
        <f t="shared" si="381"/>
        <v/>
      </c>
      <c r="BN808" s="82">
        <f>IFERROR(FIND("Águas subterrâneas",consulta_completa__11[[#This Row],[13 - Ocorrências/Ambientes Atingidos]]),0)</f>
        <v>0</v>
      </c>
      <c r="BO808" s="83" t="str">
        <f t="shared" si="382"/>
        <v/>
      </c>
      <c r="BP808" s="82">
        <f>IFERROR(FIND("Atmosfera",consulta_completa__11[[#This Row],[13 - Ocorrências/Ambientes Atingidos]]),0)</f>
        <v>0</v>
      </c>
      <c r="BQ808" s="83" t="str">
        <f t="shared" si="383"/>
        <v/>
      </c>
      <c r="BR808" s="82">
        <f>IFERROR(FIND("Flora",consulta_completa__11[[#This Row],[13 - Ocorrências/Ambientes Atingidos]]),0)</f>
        <v>0</v>
      </c>
      <c r="BS808" s="83" t="str">
        <f t="shared" si="384"/>
        <v/>
      </c>
      <c r="BT808" s="82">
        <f>IFERROR(FIND("Fauna",consulta_completa__11[[#This Row],[13 - Ocorrências/Ambientes Atingidos]]),0)</f>
        <v>0</v>
      </c>
      <c r="BU808" s="83" t="str">
        <f t="shared" si="385"/>
        <v/>
      </c>
      <c r="BV808" s="82">
        <f>IFERROR(FIND("UC federal",consulta_completa__11[[#This Row],[13 - Ocorrências/Ambientes Atingidos]]),0)</f>
        <v>0</v>
      </c>
      <c r="BW808" s="83" t="str">
        <f t="shared" si="386"/>
        <v/>
      </c>
      <c r="BX808" s="82">
        <f>IFERROR(FIND("UC estadual/municipal",consulta_completa__11[[#This Row],[13 - Ocorrências/Ambientes Atingidos]]),0)</f>
        <v>0</v>
      </c>
      <c r="BY808" s="83" t="str">
        <f t="shared" si="387"/>
        <v/>
      </c>
      <c r="BZ808" s="82">
        <f>IFERROR(FIND("Outro(s)",consulta_completa__11[[#This Row],[13 - Ocorrências/Ambientes Atingidos]]),0)</f>
        <v>1</v>
      </c>
      <c r="CA808" s="83" t="str">
        <f t="shared" si="388"/>
        <v>X</v>
      </c>
      <c r="CB808" s="82">
        <f>IFERROR(FIND("Sem dano",consulta_completa__11[[#This Row],[13 - Ocorrências/Ambientes Atingidos]]),0)</f>
        <v>0</v>
      </c>
      <c r="CC808" s="83" t="str">
        <f t="shared" si="389"/>
        <v/>
      </c>
      <c r="CD808" s="82" t="str">
        <f>IF(consulta_completa__11[[#This Row],[13 - Ocorrências/Ambientes Atingidos]]="","X","")</f>
        <v/>
      </c>
      <c r="CE808" s="84">
        <f>IFERROR(FIND("IBAMA",consulta_completa__11[[#This Row],[14 - Inst. Atuando no Local]]),0)</f>
        <v>0</v>
      </c>
      <c r="CF808" s="84" t="str">
        <f t="shared" si="390"/>
        <v/>
      </c>
      <c r="CG808" s="84">
        <f>IFERROR(FIND("OEMA",consulta_completa__11[[#This Row],[14 - Inst. Atuando no Local]]),0)</f>
        <v>0</v>
      </c>
      <c r="CH808" s="84" t="str">
        <f t="shared" si="391"/>
        <v/>
      </c>
      <c r="CI808" s="84">
        <f>IFERROR(FIND("DEFESA CIVIL",consulta_completa__11[[#This Row],[14 - Inst. Atuando no Local]]),0)</f>
        <v>0</v>
      </c>
      <c r="CJ808" s="84" t="str">
        <f t="shared" si="392"/>
        <v/>
      </c>
      <c r="CK808" s="84">
        <f>IFERROR(FIND("CORPO DE BOMBEIROS",consulta_completa__11[[#This Row],[14 - Inst. Atuando no Local]]),0)</f>
        <v>0</v>
      </c>
      <c r="CL808" s="84" t="str">
        <f t="shared" si="393"/>
        <v/>
      </c>
      <c r="CM808" s="84">
        <f>IFERROR(FIND("POLÍCIA RODOVIÁRIA",consulta_completa__11[[#This Row],[14 - Inst. Atuando no Local]]),0)</f>
        <v>0</v>
      </c>
      <c r="CN808" s="84" t="str">
        <f t="shared" si="394"/>
        <v/>
      </c>
      <c r="CO808" s="84">
        <f>IFERROR(FIND("POLÍCIA MILITAR",consulta_completa__11[[#This Row],[14 - Inst. Atuando no Local]]),0)</f>
        <v>0</v>
      </c>
      <c r="CP808" s="84" t="str">
        <f t="shared" si="395"/>
        <v/>
      </c>
      <c r="CQ808" s="84">
        <f>IFERROR(FIND("POLÍCIA CIVIL",consulta_completa__11[[#This Row],[14 - Inst. Atuando no Local]]),0)</f>
        <v>0</v>
      </c>
      <c r="CR808" s="84" t="str">
        <f t="shared" si="396"/>
        <v/>
      </c>
      <c r="CS808" s="84">
        <f>IFERROR(FIND("MARINHA DO BRASIL",consulta_completa__11[[#This Row],[14 - Inst. Atuando no Local]]),0)</f>
        <v>0</v>
      </c>
      <c r="CT808" s="84" t="str">
        <f t="shared" si="397"/>
        <v/>
      </c>
      <c r="CU808" s="84">
        <f>IFERROR(FIND("EMPRESA ESPECIALIZADA EM ATENDIMENTO",consulta_completa__11[[#This Row],[14 - Inst. Atuando no Local]]),0)</f>
        <v>0</v>
      </c>
      <c r="CV808" s="84" t="str">
        <f t="shared" si="398"/>
        <v/>
      </c>
      <c r="CW808" s="84">
        <f>IFERROR(FIND("IBAMA",consulta_completa__11[[#This Row],[14 - Inst. Atuando no Local]]),0)</f>
        <v>0</v>
      </c>
      <c r="CX808" s="84" t="str">
        <f t="shared" si="399"/>
        <v/>
      </c>
      <c r="CY808" s="84" t="str">
        <f>IF(consulta_completa__11[[#This Row],[14 - Inst. Atuando no Local]]="","X","")</f>
        <v/>
      </c>
      <c r="CZ808" s="84">
        <f>IFERROR(FIND("OUTRA (S)",consulta_completa__11[[#This Row],[14 - Inst. Atuando no Local]]),0)</f>
        <v>0</v>
      </c>
      <c r="DA808" s="84" t="str">
        <f t="shared" si="400"/>
        <v/>
      </c>
      <c r="DB808" s="35" t="str">
        <f t="shared" si="401"/>
        <v>Sim</v>
      </c>
      <c r="DC808" s="35" t="str">
        <f t="shared" si="402"/>
        <v>Não</v>
      </c>
      <c r="DD808" s="35" t="str">
        <f t="shared" si="403"/>
        <v>Sim</v>
      </c>
      <c r="DE808" s="87" t="str">
        <f t="shared" si="405"/>
        <v>Sem informação</v>
      </c>
    </row>
    <row r="809" spans="1:109">
      <c r="A809" s="14">
        <v>2025112528822</v>
      </c>
      <c r="B809" s="1">
        <v>45981</v>
      </c>
      <c r="C809" t="s">
        <v>6922</v>
      </c>
      <c r="D809" t="s">
        <v>180</v>
      </c>
      <c r="E809" t="s">
        <v>286</v>
      </c>
      <c r="F809" t="s">
        <v>112</v>
      </c>
      <c r="G809" t="s">
        <v>113</v>
      </c>
      <c r="H809" t="s">
        <v>114</v>
      </c>
      <c r="I809" t="s">
        <v>114</v>
      </c>
      <c r="J809" t="s">
        <v>6932</v>
      </c>
      <c r="K809" t="s">
        <v>113</v>
      </c>
      <c r="L809" t="s">
        <v>113</v>
      </c>
      <c r="M809" t="s">
        <v>140</v>
      </c>
      <c r="N809" t="s">
        <v>113</v>
      </c>
      <c r="O809" t="s">
        <v>185</v>
      </c>
      <c r="P809" t="s">
        <v>142</v>
      </c>
      <c r="Q809" t="s">
        <v>122</v>
      </c>
      <c r="R809" t="s">
        <v>123</v>
      </c>
      <c r="S809" t="s">
        <v>113</v>
      </c>
      <c r="T809" t="s">
        <v>6933</v>
      </c>
      <c r="U809" t="s">
        <v>6934</v>
      </c>
      <c r="V809" t="s">
        <v>6934</v>
      </c>
      <c r="W809" t="b">
        <v>1</v>
      </c>
      <c r="Z809" t="s">
        <v>6935</v>
      </c>
      <c r="AA809" t="s">
        <v>6934</v>
      </c>
      <c r="AB809" t="s">
        <v>113</v>
      </c>
      <c r="AC809" t="s">
        <v>113</v>
      </c>
      <c r="AE809" t="s">
        <v>113</v>
      </c>
      <c r="AF809" t="s">
        <v>113</v>
      </c>
      <c r="AG809" t="s">
        <v>113</v>
      </c>
      <c r="AH809" t="s">
        <v>194</v>
      </c>
      <c r="AI809" t="s">
        <v>132</v>
      </c>
      <c r="AJ809" t="s">
        <v>131</v>
      </c>
      <c r="AK809" t="s">
        <v>6936</v>
      </c>
      <c r="AL809" t="s">
        <v>113</v>
      </c>
      <c r="AM809" t="s">
        <v>2933</v>
      </c>
      <c r="AN809" t="s">
        <v>154</v>
      </c>
      <c r="AO809" t="s">
        <v>266</v>
      </c>
      <c r="AQ809" t="s">
        <v>2934</v>
      </c>
      <c r="AR809" t="s">
        <v>113</v>
      </c>
      <c r="AS809" t="s">
        <v>113</v>
      </c>
      <c r="AT809" t="s">
        <v>113</v>
      </c>
      <c r="AU809" t="s">
        <v>113</v>
      </c>
      <c r="AW809" t="s">
        <v>113</v>
      </c>
      <c r="AX809" s="82">
        <f>IFERROR(FIND("Óbitos/feridos",consulta_completa__11[[#This Row],[13 - Ocorrências/Ambientes Atingidos]]),0)</f>
        <v>0</v>
      </c>
      <c r="AY809" s="83" t="str">
        <f t="shared" si="375"/>
        <v/>
      </c>
      <c r="AZ809" s="82">
        <f>IFERROR(FIND("População afetada/evacuada",consulta_completa__11[[#This Row],[13 - Ocorrências/Ambientes Atingidos]]),0)</f>
        <v>0</v>
      </c>
      <c r="BA809" s="82" t="str">
        <f t="shared" si="376"/>
        <v/>
      </c>
      <c r="BB809" s="82">
        <f>IFERROR(FIND("Suspensão de abastecimento de água",consulta_completa__11[[#This Row],[13 - Ocorrências/Ambientes Atingidos]]),0)</f>
        <v>0</v>
      </c>
      <c r="BC809" s="83" t="str">
        <f t="shared" si="404"/>
        <v/>
      </c>
      <c r="BD809" s="82">
        <f>IFERROR(FIND("Rio/córrego",consulta_completa__11[[#This Row],[13 - Ocorrências/Ambientes Atingidos]]),0)</f>
        <v>0</v>
      </c>
      <c r="BE809" s="83" t="str">
        <f t="shared" si="377"/>
        <v/>
      </c>
      <c r="BF809" s="82">
        <f>IFERROR(FIND("Lago",consulta_completa__11[[#This Row],[13 - Ocorrências/Ambientes Atingidos]]),0)</f>
        <v>0</v>
      </c>
      <c r="BG809" s="83" t="str">
        <f t="shared" si="378"/>
        <v/>
      </c>
      <c r="BH809" s="82">
        <f>IFERROR(FIND("Mar",consulta_completa__11[[#This Row],[13 - Ocorrências/Ambientes Atingidos]]),0)</f>
        <v>0</v>
      </c>
      <c r="BI809" s="83" t="str">
        <f t="shared" si="379"/>
        <v/>
      </c>
      <c r="BJ809" s="82">
        <f>IFERROR(FIND("Praia",consulta_completa__11[[#This Row],[13 - Ocorrências/Ambientes Atingidos]]),0)</f>
        <v>0</v>
      </c>
      <c r="BK809" s="83" t="str">
        <f t="shared" si="380"/>
        <v/>
      </c>
      <c r="BL809" s="82">
        <f>IFERROR(FIND("Solo",consulta_completa__11[[#This Row],[13 - Ocorrências/Ambientes Atingidos]]),0)</f>
        <v>1</v>
      </c>
      <c r="BM809" s="83" t="str">
        <f t="shared" si="381"/>
        <v>X</v>
      </c>
      <c r="BN809" s="82">
        <f>IFERROR(FIND("Águas subterrâneas",consulta_completa__11[[#This Row],[13 - Ocorrências/Ambientes Atingidos]]),0)</f>
        <v>0</v>
      </c>
      <c r="BO809" s="83" t="str">
        <f t="shared" si="382"/>
        <v/>
      </c>
      <c r="BP809" s="82">
        <f>IFERROR(FIND("Atmosfera",consulta_completa__11[[#This Row],[13 - Ocorrências/Ambientes Atingidos]]),0)</f>
        <v>0</v>
      </c>
      <c r="BQ809" s="83" t="str">
        <f t="shared" si="383"/>
        <v/>
      </c>
      <c r="BR809" s="82">
        <f>IFERROR(FIND("Flora",consulta_completa__11[[#This Row],[13 - Ocorrências/Ambientes Atingidos]]),0)</f>
        <v>0</v>
      </c>
      <c r="BS809" s="83" t="str">
        <f t="shared" si="384"/>
        <v/>
      </c>
      <c r="BT809" s="82">
        <f>IFERROR(FIND("Fauna",consulta_completa__11[[#This Row],[13 - Ocorrências/Ambientes Atingidos]]),0)</f>
        <v>0</v>
      </c>
      <c r="BU809" s="83" t="str">
        <f t="shared" si="385"/>
        <v/>
      </c>
      <c r="BV809" s="82">
        <f>IFERROR(FIND("UC federal",consulta_completa__11[[#This Row],[13 - Ocorrências/Ambientes Atingidos]]),0)</f>
        <v>0</v>
      </c>
      <c r="BW809" s="83" t="str">
        <f t="shared" si="386"/>
        <v/>
      </c>
      <c r="BX809" s="82">
        <f>IFERROR(FIND("UC estadual/municipal",consulta_completa__11[[#This Row],[13 - Ocorrências/Ambientes Atingidos]]),0)</f>
        <v>0</v>
      </c>
      <c r="BY809" s="83" t="str">
        <f t="shared" si="387"/>
        <v/>
      </c>
      <c r="BZ809" s="82">
        <f>IFERROR(FIND("Outro(s)",consulta_completa__11[[#This Row],[13 - Ocorrências/Ambientes Atingidos]]),0)</f>
        <v>0</v>
      </c>
      <c r="CA809" s="83" t="str">
        <f t="shared" si="388"/>
        <v/>
      </c>
      <c r="CB809" s="82">
        <f>IFERROR(FIND("Sem dano",consulta_completa__11[[#This Row],[13 - Ocorrências/Ambientes Atingidos]]),0)</f>
        <v>0</v>
      </c>
      <c r="CC809" s="83" t="str">
        <f t="shared" si="389"/>
        <v/>
      </c>
      <c r="CD809" s="82" t="str">
        <f>IF(consulta_completa__11[[#This Row],[13 - Ocorrências/Ambientes Atingidos]]="","X","")</f>
        <v/>
      </c>
      <c r="CE809" s="84">
        <f>IFERROR(FIND("IBAMA",consulta_completa__11[[#This Row],[14 - Inst. Atuando no Local]]),0)</f>
        <v>0</v>
      </c>
      <c r="CF809" s="84" t="str">
        <f t="shared" si="390"/>
        <v/>
      </c>
      <c r="CG809" s="84">
        <f>IFERROR(FIND("OEMA",consulta_completa__11[[#This Row],[14 - Inst. Atuando no Local]]),0)</f>
        <v>0</v>
      </c>
      <c r="CH809" s="84" t="str">
        <f t="shared" si="391"/>
        <v/>
      </c>
      <c r="CI809" s="84">
        <f>IFERROR(FIND("DEFESA CIVIL",consulta_completa__11[[#This Row],[14 - Inst. Atuando no Local]]),0)</f>
        <v>0</v>
      </c>
      <c r="CJ809" s="84" t="str">
        <f t="shared" si="392"/>
        <v/>
      </c>
      <c r="CK809" s="84">
        <f>IFERROR(FIND("CORPO DE BOMBEIROS",consulta_completa__11[[#This Row],[14 - Inst. Atuando no Local]]),0)</f>
        <v>0</v>
      </c>
      <c r="CL809" s="84" t="str">
        <f t="shared" si="393"/>
        <v/>
      </c>
      <c r="CM809" s="84">
        <f>IFERROR(FIND("POLÍCIA RODOVIÁRIA",consulta_completa__11[[#This Row],[14 - Inst. Atuando no Local]]),0)</f>
        <v>0</v>
      </c>
      <c r="CN809" s="84" t="str">
        <f t="shared" si="394"/>
        <v/>
      </c>
      <c r="CO809" s="84">
        <f>IFERROR(FIND("POLÍCIA MILITAR",consulta_completa__11[[#This Row],[14 - Inst. Atuando no Local]]),0)</f>
        <v>0</v>
      </c>
      <c r="CP809" s="84" t="str">
        <f t="shared" si="395"/>
        <v/>
      </c>
      <c r="CQ809" s="84">
        <f>IFERROR(FIND("POLÍCIA CIVIL",consulta_completa__11[[#This Row],[14 - Inst. Atuando no Local]]),0)</f>
        <v>0</v>
      </c>
      <c r="CR809" s="84" t="str">
        <f t="shared" si="396"/>
        <v/>
      </c>
      <c r="CS809" s="84">
        <f>IFERROR(FIND("MARINHA DO BRASIL",consulta_completa__11[[#This Row],[14 - Inst. Atuando no Local]]),0)</f>
        <v>0</v>
      </c>
      <c r="CT809" s="84" t="str">
        <f t="shared" si="397"/>
        <v/>
      </c>
      <c r="CU809" s="84">
        <f>IFERROR(FIND("EMPRESA ESPECIALIZADA EM ATENDIMENTO",consulta_completa__11[[#This Row],[14 - Inst. Atuando no Local]]),0)</f>
        <v>0</v>
      </c>
      <c r="CV809" s="84" t="str">
        <f t="shared" si="398"/>
        <v/>
      </c>
      <c r="CW809" s="84">
        <f>IFERROR(FIND("IBAMA",consulta_completa__11[[#This Row],[14 - Inst. Atuando no Local]]),0)</f>
        <v>0</v>
      </c>
      <c r="CX809" s="84" t="str">
        <f t="shared" si="399"/>
        <v/>
      </c>
      <c r="CY809" s="84" t="str">
        <f>IF(consulta_completa__11[[#This Row],[14 - Inst. Atuando no Local]]="","X","")</f>
        <v>X</v>
      </c>
      <c r="CZ809" s="84">
        <f>IFERROR(FIND("OUTRA (S)",consulta_completa__11[[#This Row],[14 - Inst. Atuando no Local]]),0)</f>
        <v>0</v>
      </c>
      <c r="DA809" s="84" t="str">
        <f t="shared" si="400"/>
        <v/>
      </c>
      <c r="DB809" s="35" t="str">
        <f t="shared" si="401"/>
        <v>Sim</v>
      </c>
      <c r="DC809" s="35" t="str">
        <f t="shared" si="402"/>
        <v>Não</v>
      </c>
      <c r="DD809" s="35" t="str">
        <f t="shared" si="403"/>
        <v>Sim</v>
      </c>
      <c r="DE809" s="87" t="str">
        <f t="shared" si="405"/>
        <v>Sem informação</v>
      </c>
    </row>
    <row r="810" spans="1:109">
      <c r="A810" s="14">
        <v>2025112632433</v>
      </c>
      <c r="B810" s="1">
        <v>45982</v>
      </c>
      <c r="C810" t="s">
        <v>6343</v>
      </c>
      <c r="D810" t="s">
        <v>161</v>
      </c>
      <c r="E810" t="s">
        <v>286</v>
      </c>
      <c r="F810" t="s">
        <v>112</v>
      </c>
      <c r="G810" t="s">
        <v>6937</v>
      </c>
      <c r="H810" t="s">
        <v>113</v>
      </c>
      <c r="I810" t="s">
        <v>113</v>
      </c>
      <c r="J810" t="s">
        <v>113</v>
      </c>
      <c r="K810" t="s">
        <v>114</v>
      </c>
      <c r="L810" t="s">
        <v>114</v>
      </c>
      <c r="M810" t="s">
        <v>140</v>
      </c>
      <c r="N810" t="s">
        <v>1516</v>
      </c>
      <c r="O810" t="s">
        <v>239</v>
      </c>
      <c r="P810" t="s">
        <v>200</v>
      </c>
      <c r="Q810" t="s">
        <v>167</v>
      </c>
      <c r="R810" t="s">
        <v>123</v>
      </c>
      <c r="S810" t="s">
        <v>113</v>
      </c>
      <c r="T810" t="s">
        <v>6938</v>
      </c>
      <c r="U810" t="s">
        <v>6939</v>
      </c>
      <c r="V810" t="s">
        <v>6940</v>
      </c>
      <c r="Z810" t="s">
        <v>6939</v>
      </c>
      <c r="AA810" t="s">
        <v>113</v>
      </c>
      <c r="AB810" t="s">
        <v>6941</v>
      </c>
      <c r="AC810" t="s">
        <v>113</v>
      </c>
      <c r="AD810">
        <v>0</v>
      </c>
      <c r="AE810" t="s">
        <v>6942</v>
      </c>
      <c r="AF810" t="s">
        <v>113</v>
      </c>
      <c r="AG810" t="s">
        <v>113</v>
      </c>
      <c r="AH810" t="s">
        <v>131</v>
      </c>
      <c r="AI810" t="s">
        <v>131</v>
      </c>
      <c r="AJ810" t="s">
        <v>131</v>
      </c>
      <c r="AK810" t="s">
        <v>6943</v>
      </c>
      <c r="AL810" t="s">
        <v>6944</v>
      </c>
      <c r="AM810" t="s">
        <v>2544</v>
      </c>
      <c r="AN810" t="s">
        <v>154</v>
      </c>
      <c r="AO810" t="s">
        <v>266</v>
      </c>
      <c r="AP810">
        <v>6133161070</v>
      </c>
      <c r="AQ810" t="s">
        <v>2545</v>
      </c>
      <c r="AR810" t="s">
        <v>113</v>
      </c>
      <c r="AS810" t="s">
        <v>113</v>
      </c>
      <c r="AT810" t="s">
        <v>113</v>
      </c>
      <c r="AU810" t="s">
        <v>113</v>
      </c>
      <c r="AW810" t="s">
        <v>113</v>
      </c>
      <c r="AX810" s="82">
        <f>IFERROR(FIND("Óbitos/feridos",consulta_completa__11[[#This Row],[13 - Ocorrências/Ambientes Atingidos]]),0)</f>
        <v>0</v>
      </c>
      <c r="AY810" s="83" t="str">
        <f t="shared" si="375"/>
        <v/>
      </c>
      <c r="AZ810" s="82">
        <f>IFERROR(FIND("População afetada/evacuada",consulta_completa__11[[#This Row],[13 - Ocorrências/Ambientes Atingidos]]),0)</f>
        <v>0</v>
      </c>
      <c r="BA810" s="82" t="str">
        <f t="shared" si="376"/>
        <v/>
      </c>
      <c r="BB810" s="82">
        <f>IFERROR(FIND("Suspensão de abastecimento de água",consulta_completa__11[[#This Row],[13 - Ocorrências/Ambientes Atingidos]]),0)</f>
        <v>0</v>
      </c>
      <c r="BC810" s="83" t="str">
        <f t="shared" si="404"/>
        <v/>
      </c>
      <c r="BD810" s="82">
        <f>IFERROR(FIND("Rio/córrego",consulta_completa__11[[#This Row],[13 - Ocorrências/Ambientes Atingidos]]),0)</f>
        <v>0</v>
      </c>
      <c r="BE810" s="83" t="str">
        <f t="shared" si="377"/>
        <v/>
      </c>
      <c r="BF810" s="82">
        <f>IFERROR(FIND("Lago",consulta_completa__11[[#This Row],[13 - Ocorrências/Ambientes Atingidos]]),0)</f>
        <v>0</v>
      </c>
      <c r="BG810" s="83" t="str">
        <f t="shared" si="378"/>
        <v/>
      </c>
      <c r="BH810" s="82">
        <f>IFERROR(FIND("Mar",consulta_completa__11[[#This Row],[13 - Ocorrências/Ambientes Atingidos]]),0)</f>
        <v>0</v>
      </c>
      <c r="BI810" s="83" t="str">
        <f t="shared" si="379"/>
        <v/>
      </c>
      <c r="BJ810" s="82">
        <f>IFERROR(FIND("Praia",consulta_completa__11[[#This Row],[13 - Ocorrências/Ambientes Atingidos]]),0)</f>
        <v>0</v>
      </c>
      <c r="BK810" s="83" t="str">
        <f t="shared" si="380"/>
        <v/>
      </c>
      <c r="BL810" s="82">
        <f>IFERROR(FIND("Solo",consulta_completa__11[[#This Row],[13 - Ocorrências/Ambientes Atingidos]]),0)</f>
        <v>1</v>
      </c>
      <c r="BM810" s="83" t="str">
        <f t="shared" si="381"/>
        <v>X</v>
      </c>
      <c r="BN810" s="82">
        <f>IFERROR(FIND("Águas subterrâneas",consulta_completa__11[[#This Row],[13 - Ocorrências/Ambientes Atingidos]]),0)</f>
        <v>0</v>
      </c>
      <c r="BO810" s="83" t="str">
        <f t="shared" si="382"/>
        <v/>
      </c>
      <c r="BP810" s="82">
        <f>IFERROR(FIND("Atmosfera",consulta_completa__11[[#This Row],[13 - Ocorrências/Ambientes Atingidos]]),0)</f>
        <v>0</v>
      </c>
      <c r="BQ810" s="83" t="str">
        <f t="shared" si="383"/>
        <v/>
      </c>
      <c r="BR810" s="82">
        <f>IFERROR(FIND("Flora",consulta_completa__11[[#This Row],[13 - Ocorrências/Ambientes Atingidos]]),0)</f>
        <v>0</v>
      </c>
      <c r="BS810" s="83" t="str">
        <f t="shared" si="384"/>
        <v/>
      </c>
      <c r="BT810" s="82">
        <f>IFERROR(FIND("Fauna",consulta_completa__11[[#This Row],[13 - Ocorrências/Ambientes Atingidos]]),0)</f>
        <v>0</v>
      </c>
      <c r="BU810" s="83" t="str">
        <f t="shared" si="385"/>
        <v/>
      </c>
      <c r="BV810" s="82">
        <f>IFERROR(FIND("UC federal",consulta_completa__11[[#This Row],[13 - Ocorrências/Ambientes Atingidos]]),0)</f>
        <v>0</v>
      </c>
      <c r="BW810" s="83" t="str">
        <f t="shared" si="386"/>
        <v/>
      </c>
      <c r="BX810" s="82">
        <f>IFERROR(FIND("UC estadual/municipal",consulta_completa__11[[#This Row],[13 - Ocorrências/Ambientes Atingidos]]),0)</f>
        <v>0</v>
      </c>
      <c r="BY810" s="83" t="str">
        <f t="shared" si="387"/>
        <v/>
      </c>
      <c r="BZ810" s="82">
        <f>IFERROR(FIND("Outro(s)",consulta_completa__11[[#This Row],[13 - Ocorrências/Ambientes Atingidos]]),0)</f>
        <v>0</v>
      </c>
      <c r="CA810" s="83" t="str">
        <f t="shared" si="388"/>
        <v/>
      </c>
      <c r="CB810" s="82">
        <f>IFERROR(FIND("Sem dano",consulta_completa__11[[#This Row],[13 - Ocorrências/Ambientes Atingidos]]),0)</f>
        <v>0</v>
      </c>
      <c r="CC810" s="83" t="str">
        <f t="shared" si="389"/>
        <v/>
      </c>
      <c r="CD810" s="82" t="str">
        <f>IF(consulta_completa__11[[#This Row],[13 - Ocorrências/Ambientes Atingidos]]="","X","")</f>
        <v/>
      </c>
      <c r="CE810" s="84">
        <f>IFERROR(FIND("IBAMA",consulta_completa__11[[#This Row],[14 - Inst. Atuando no Local]]),0)</f>
        <v>0</v>
      </c>
      <c r="CF810" s="84" t="str">
        <f t="shared" si="390"/>
        <v/>
      </c>
      <c r="CG810" s="84">
        <f>IFERROR(FIND("OEMA",consulta_completa__11[[#This Row],[14 - Inst. Atuando no Local]]),0)</f>
        <v>0</v>
      </c>
      <c r="CH810" s="84" t="str">
        <f t="shared" si="391"/>
        <v/>
      </c>
      <c r="CI810" s="84">
        <f>IFERROR(FIND("DEFESA CIVIL",consulta_completa__11[[#This Row],[14 - Inst. Atuando no Local]]),0)</f>
        <v>0</v>
      </c>
      <c r="CJ810" s="84" t="str">
        <f t="shared" si="392"/>
        <v/>
      </c>
      <c r="CK810" s="84">
        <f>IFERROR(FIND("CORPO DE BOMBEIROS",consulta_completa__11[[#This Row],[14 - Inst. Atuando no Local]]),0)</f>
        <v>0</v>
      </c>
      <c r="CL810" s="84" t="str">
        <f t="shared" si="393"/>
        <v/>
      </c>
      <c r="CM810" s="84">
        <f>IFERROR(FIND("POLÍCIA RODOVIÁRIA",consulta_completa__11[[#This Row],[14 - Inst. Atuando no Local]]),0)</f>
        <v>0</v>
      </c>
      <c r="CN810" s="84" t="str">
        <f t="shared" si="394"/>
        <v/>
      </c>
      <c r="CO810" s="84">
        <f>IFERROR(FIND("POLÍCIA MILITAR",consulta_completa__11[[#This Row],[14 - Inst. Atuando no Local]]),0)</f>
        <v>0</v>
      </c>
      <c r="CP810" s="84" t="str">
        <f t="shared" si="395"/>
        <v/>
      </c>
      <c r="CQ810" s="84">
        <f>IFERROR(FIND("POLÍCIA CIVIL",consulta_completa__11[[#This Row],[14 - Inst. Atuando no Local]]),0)</f>
        <v>0</v>
      </c>
      <c r="CR810" s="84" t="str">
        <f t="shared" si="396"/>
        <v/>
      </c>
      <c r="CS810" s="84">
        <f>IFERROR(FIND("MARINHA DO BRASIL",consulta_completa__11[[#This Row],[14 - Inst. Atuando no Local]]),0)</f>
        <v>0</v>
      </c>
      <c r="CT810" s="84" t="str">
        <f t="shared" si="397"/>
        <v/>
      </c>
      <c r="CU810" s="84">
        <f>IFERROR(FIND("EMPRESA ESPECIALIZADA EM ATENDIMENTO",consulta_completa__11[[#This Row],[14 - Inst. Atuando no Local]]),0)</f>
        <v>0</v>
      </c>
      <c r="CV810" s="84" t="str">
        <f t="shared" si="398"/>
        <v/>
      </c>
      <c r="CW810" s="84">
        <f>IFERROR(FIND("IBAMA",consulta_completa__11[[#This Row],[14 - Inst. Atuando no Local]]),0)</f>
        <v>0</v>
      </c>
      <c r="CX810" s="84" t="str">
        <f t="shared" si="399"/>
        <v/>
      </c>
      <c r="CY810" s="84" t="str">
        <f>IF(consulta_completa__11[[#This Row],[14 - Inst. Atuando no Local]]="","X","")</f>
        <v/>
      </c>
      <c r="CZ810" s="84">
        <f>IFERROR(FIND("OUTRA (S)",consulta_completa__11[[#This Row],[14 - Inst. Atuando no Local]]),0)</f>
        <v>0</v>
      </c>
      <c r="DA810" s="84" t="str">
        <f t="shared" si="400"/>
        <v/>
      </c>
      <c r="DB810" s="35" t="str">
        <f t="shared" si="401"/>
        <v>Sim</v>
      </c>
      <c r="DC810" s="35" t="str">
        <f t="shared" si="402"/>
        <v>Não</v>
      </c>
      <c r="DD810" s="35" t="str">
        <f t="shared" si="403"/>
        <v>Sim</v>
      </c>
      <c r="DE810" s="87" t="str">
        <f t="shared" si="405"/>
        <v>Sem informação</v>
      </c>
    </row>
    <row r="811" spans="1:109">
      <c r="A811" s="14">
        <v>2025112432427</v>
      </c>
      <c r="B811" s="1">
        <v>45983</v>
      </c>
      <c r="C811" t="s">
        <v>109</v>
      </c>
      <c r="D811" t="s">
        <v>110</v>
      </c>
      <c r="E811" t="s">
        <v>111</v>
      </c>
      <c r="F811" t="s">
        <v>112</v>
      </c>
      <c r="G811" t="s">
        <v>113</v>
      </c>
      <c r="H811" t="s">
        <v>114</v>
      </c>
      <c r="I811" t="s">
        <v>114</v>
      </c>
      <c r="J811" t="s">
        <v>954</v>
      </c>
      <c r="K811" t="s">
        <v>6945</v>
      </c>
      <c r="L811" t="s">
        <v>117</v>
      </c>
      <c r="M811" t="s">
        <v>118</v>
      </c>
      <c r="N811" t="s">
        <v>119</v>
      </c>
      <c r="O811" t="s">
        <v>239</v>
      </c>
      <c r="P811" t="s">
        <v>229</v>
      </c>
      <c r="Q811" t="s">
        <v>143</v>
      </c>
      <c r="R811" t="s">
        <v>123</v>
      </c>
      <c r="S811" t="s">
        <v>201</v>
      </c>
      <c r="T811" t="s">
        <v>6946</v>
      </c>
      <c r="U811" t="s">
        <v>6947</v>
      </c>
      <c r="V811" t="s">
        <v>6948</v>
      </c>
      <c r="Z811" t="s">
        <v>6949</v>
      </c>
      <c r="AA811" t="s">
        <v>6948</v>
      </c>
      <c r="AB811" t="s">
        <v>206</v>
      </c>
      <c r="AC811" t="s">
        <v>262</v>
      </c>
      <c r="AD811">
        <v>1</v>
      </c>
      <c r="AE811" t="s">
        <v>6950</v>
      </c>
      <c r="AF811" t="s">
        <v>6951</v>
      </c>
      <c r="AG811" t="s">
        <v>1322</v>
      </c>
      <c r="AH811" t="s">
        <v>194</v>
      </c>
      <c r="AI811" t="s">
        <v>132</v>
      </c>
      <c r="AJ811" t="s">
        <v>131</v>
      </c>
      <c r="AK811" t="s">
        <v>6952</v>
      </c>
      <c r="AL811" t="s">
        <v>6953</v>
      </c>
      <c r="AM811" t="s">
        <v>2933</v>
      </c>
      <c r="AN811" t="s">
        <v>154</v>
      </c>
      <c r="AO811" t="s">
        <v>266</v>
      </c>
      <c r="AQ811" t="s">
        <v>2934</v>
      </c>
      <c r="AR811" t="s">
        <v>113</v>
      </c>
      <c r="AS811" t="s">
        <v>113</v>
      </c>
      <c r="AT811" t="s">
        <v>6811</v>
      </c>
      <c r="AU811" t="s">
        <v>113</v>
      </c>
      <c r="AW811" t="s">
        <v>159</v>
      </c>
      <c r="AX811" s="82">
        <f>IFERROR(FIND("Óbitos/feridos",consulta_completa__11[[#This Row],[13 - Ocorrências/Ambientes Atingidos]]),0)</f>
        <v>0</v>
      </c>
      <c r="AY811" s="83" t="str">
        <f t="shared" si="375"/>
        <v/>
      </c>
      <c r="AZ811" s="82">
        <f>IFERROR(FIND("População afetada/evacuada",consulta_completa__11[[#This Row],[13 - Ocorrências/Ambientes Atingidos]]),0)</f>
        <v>0</v>
      </c>
      <c r="BA811" s="82" t="str">
        <f t="shared" si="376"/>
        <v/>
      </c>
      <c r="BB811" s="82">
        <f>IFERROR(FIND("Suspensão de abastecimento de água",consulta_completa__11[[#This Row],[13 - Ocorrências/Ambientes Atingidos]]),0)</f>
        <v>0</v>
      </c>
      <c r="BC811" s="83" t="str">
        <f t="shared" si="404"/>
        <v/>
      </c>
      <c r="BD811" s="82">
        <f>IFERROR(FIND("Rio/córrego",consulta_completa__11[[#This Row],[13 - Ocorrências/Ambientes Atingidos]]),0)</f>
        <v>0</v>
      </c>
      <c r="BE811" s="83" t="str">
        <f t="shared" si="377"/>
        <v/>
      </c>
      <c r="BF811" s="82">
        <f>IFERROR(FIND("Lago",consulta_completa__11[[#This Row],[13 - Ocorrências/Ambientes Atingidos]]),0)</f>
        <v>0</v>
      </c>
      <c r="BG811" s="83" t="str">
        <f t="shared" si="378"/>
        <v/>
      </c>
      <c r="BH811" s="82">
        <f>IFERROR(FIND("Mar",consulta_completa__11[[#This Row],[13 - Ocorrências/Ambientes Atingidos]]),0)</f>
        <v>1</v>
      </c>
      <c r="BI811" s="83" t="str">
        <f t="shared" si="379"/>
        <v>X</v>
      </c>
      <c r="BJ811" s="82">
        <f>IFERROR(FIND("Praia",consulta_completa__11[[#This Row],[13 - Ocorrências/Ambientes Atingidos]]),0)</f>
        <v>0</v>
      </c>
      <c r="BK811" s="83" t="str">
        <f t="shared" si="380"/>
        <v/>
      </c>
      <c r="BL811" s="82">
        <f>IFERROR(FIND("Solo",consulta_completa__11[[#This Row],[13 - Ocorrências/Ambientes Atingidos]]),0)</f>
        <v>0</v>
      </c>
      <c r="BM811" s="83" t="str">
        <f t="shared" si="381"/>
        <v/>
      </c>
      <c r="BN811" s="82">
        <f>IFERROR(FIND("Águas subterrâneas",consulta_completa__11[[#This Row],[13 - Ocorrências/Ambientes Atingidos]]),0)</f>
        <v>0</v>
      </c>
      <c r="BO811" s="83" t="str">
        <f t="shared" si="382"/>
        <v/>
      </c>
      <c r="BP811" s="82">
        <f>IFERROR(FIND("Atmosfera",consulta_completa__11[[#This Row],[13 - Ocorrências/Ambientes Atingidos]]),0)</f>
        <v>0</v>
      </c>
      <c r="BQ811" s="83" t="str">
        <f t="shared" si="383"/>
        <v/>
      </c>
      <c r="BR811" s="82">
        <f>IFERROR(FIND("Flora",consulta_completa__11[[#This Row],[13 - Ocorrências/Ambientes Atingidos]]),0)</f>
        <v>0</v>
      </c>
      <c r="BS811" s="83" t="str">
        <f t="shared" si="384"/>
        <v/>
      </c>
      <c r="BT811" s="82">
        <f>IFERROR(FIND("Fauna",consulta_completa__11[[#This Row],[13 - Ocorrências/Ambientes Atingidos]]),0)</f>
        <v>0</v>
      </c>
      <c r="BU811" s="83" t="str">
        <f t="shared" si="385"/>
        <v/>
      </c>
      <c r="BV811" s="82">
        <f>IFERROR(FIND("UC federal",consulta_completa__11[[#This Row],[13 - Ocorrências/Ambientes Atingidos]]),0)</f>
        <v>0</v>
      </c>
      <c r="BW811" s="83" t="str">
        <f t="shared" si="386"/>
        <v/>
      </c>
      <c r="BX811" s="82">
        <f>IFERROR(FIND("UC estadual/municipal",consulta_completa__11[[#This Row],[13 - Ocorrências/Ambientes Atingidos]]),0)</f>
        <v>0</v>
      </c>
      <c r="BY811" s="83" t="str">
        <f t="shared" si="387"/>
        <v/>
      </c>
      <c r="BZ811" s="82">
        <f>IFERROR(FIND("Outro(s)",consulta_completa__11[[#This Row],[13 - Ocorrências/Ambientes Atingidos]]),0)</f>
        <v>0</v>
      </c>
      <c r="CA811" s="83" t="str">
        <f t="shared" si="388"/>
        <v/>
      </c>
      <c r="CB811" s="82">
        <f>IFERROR(FIND("Sem dano",consulta_completa__11[[#This Row],[13 - Ocorrências/Ambientes Atingidos]]),0)</f>
        <v>0</v>
      </c>
      <c r="CC811" s="83" t="str">
        <f t="shared" si="389"/>
        <v/>
      </c>
      <c r="CD811" s="82" t="str">
        <f>IF(consulta_completa__11[[#This Row],[13 - Ocorrências/Ambientes Atingidos]]="","X","")</f>
        <v/>
      </c>
      <c r="CE811" s="84">
        <f>IFERROR(FIND("IBAMA",consulta_completa__11[[#This Row],[14 - Inst. Atuando no Local]]),0)</f>
        <v>0</v>
      </c>
      <c r="CF811" s="84" t="str">
        <f t="shared" si="390"/>
        <v/>
      </c>
      <c r="CG811" s="84">
        <f>IFERROR(FIND("OEMA",consulta_completa__11[[#This Row],[14 - Inst. Atuando no Local]]),0)</f>
        <v>0</v>
      </c>
      <c r="CH811" s="84" t="str">
        <f t="shared" si="391"/>
        <v/>
      </c>
      <c r="CI811" s="84">
        <f>IFERROR(FIND("DEFESA CIVIL",consulta_completa__11[[#This Row],[14 - Inst. Atuando no Local]]),0)</f>
        <v>0</v>
      </c>
      <c r="CJ811" s="84" t="str">
        <f t="shared" si="392"/>
        <v/>
      </c>
      <c r="CK811" s="84">
        <f>IFERROR(FIND("CORPO DE BOMBEIROS",consulta_completa__11[[#This Row],[14 - Inst. Atuando no Local]]),0)</f>
        <v>0</v>
      </c>
      <c r="CL811" s="84" t="str">
        <f t="shared" si="393"/>
        <v/>
      </c>
      <c r="CM811" s="84">
        <f>IFERROR(FIND("POLÍCIA RODOVIÁRIA",consulta_completa__11[[#This Row],[14 - Inst. Atuando no Local]]),0)</f>
        <v>0</v>
      </c>
      <c r="CN811" s="84" t="str">
        <f t="shared" si="394"/>
        <v/>
      </c>
      <c r="CO811" s="84">
        <f>IFERROR(FIND("POLÍCIA MILITAR",consulta_completa__11[[#This Row],[14 - Inst. Atuando no Local]]),0)</f>
        <v>0</v>
      </c>
      <c r="CP811" s="84" t="str">
        <f t="shared" si="395"/>
        <v/>
      </c>
      <c r="CQ811" s="84">
        <f>IFERROR(FIND("POLÍCIA CIVIL",consulta_completa__11[[#This Row],[14 - Inst. Atuando no Local]]),0)</f>
        <v>0</v>
      </c>
      <c r="CR811" s="84" t="str">
        <f t="shared" si="396"/>
        <v/>
      </c>
      <c r="CS811" s="84">
        <f>IFERROR(FIND("MARINHA DO BRASIL",consulta_completa__11[[#This Row],[14 - Inst. Atuando no Local]]),0)</f>
        <v>0</v>
      </c>
      <c r="CT811" s="84" t="str">
        <f t="shared" si="397"/>
        <v/>
      </c>
      <c r="CU811" s="84">
        <f>IFERROR(FIND("EMPRESA ESPECIALIZADA EM ATENDIMENTO",consulta_completa__11[[#This Row],[14 - Inst. Atuando no Local]]),0)</f>
        <v>0</v>
      </c>
      <c r="CV811" s="84" t="str">
        <f t="shared" si="398"/>
        <v/>
      </c>
      <c r="CW811" s="84">
        <f>IFERROR(FIND("IBAMA",consulta_completa__11[[#This Row],[14 - Inst. Atuando no Local]]),0)</f>
        <v>0</v>
      </c>
      <c r="CX811" s="84" t="str">
        <f t="shared" si="399"/>
        <v/>
      </c>
      <c r="CY811" s="84" t="str">
        <f>IF(consulta_completa__11[[#This Row],[14 - Inst. Atuando no Local]]="","X","")</f>
        <v/>
      </c>
      <c r="CZ811" s="84">
        <f>IFERROR(FIND("OUTRA (S)",consulta_completa__11[[#This Row],[14 - Inst. Atuando no Local]]),0)</f>
        <v>0</v>
      </c>
      <c r="DA811" s="84" t="str">
        <f t="shared" si="400"/>
        <v/>
      </c>
      <c r="DB811" s="35" t="str">
        <f t="shared" si="401"/>
        <v>Sim</v>
      </c>
      <c r="DC811" s="35" t="str">
        <f t="shared" si="402"/>
        <v>Não</v>
      </c>
      <c r="DD811" s="35" t="str">
        <f t="shared" si="403"/>
        <v>Sim</v>
      </c>
      <c r="DE811" s="87" t="str">
        <f t="shared" si="405"/>
        <v>Federal</v>
      </c>
    </row>
    <row r="812" spans="1:109">
      <c r="A812" s="14">
        <v>2025112550411</v>
      </c>
      <c r="B812" s="1">
        <v>45983</v>
      </c>
      <c r="C812" t="s">
        <v>3780</v>
      </c>
      <c r="D812" t="s">
        <v>180</v>
      </c>
      <c r="E812" t="s">
        <v>286</v>
      </c>
      <c r="F812" t="s">
        <v>112</v>
      </c>
      <c r="G812" t="s">
        <v>6954</v>
      </c>
      <c r="H812" t="s">
        <v>113</v>
      </c>
      <c r="I812" t="s">
        <v>113</v>
      </c>
      <c r="J812" t="s">
        <v>113</v>
      </c>
      <c r="K812" t="s">
        <v>114</v>
      </c>
      <c r="L812" t="s">
        <v>114</v>
      </c>
      <c r="M812" t="s">
        <v>140</v>
      </c>
      <c r="N812" t="s">
        <v>141</v>
      </c>
      <c r="O812" t="s">
        <v>239</v>
      </c>
      <c r="P812" t="s">
        <v>229</v>
      </c>
      <c r="Q812" t="s">
        <v>122</v>
      </c>
      <c r="R812" t="s">
        <v>123</v>
      </c>
      <c r="S812" t="s">
        <v>113</v>
      </c>
      <c r="T812" t="s">
        <v>6955</v>
      </c>
      <c r="U812" t="s">
        <v>291</v>
      </c>
      <c r="V812" t="s">
        <v>6956</v>
      </c>
      <c r="Z812" t="s">
        <v>633</v>
      </c>
      <c r="AA812" t="s">
        <v>113</v>
      </c>
      <c r="AB812" t="s">
        <v>113</v>
      </c>
      <c r="AC812" t="s">
        <v>113</v>
      </c>
      <c r="AE812" t="s">
        <v>113</v>
      </c>
      <c r="AF812" t="s">
        <v>113</v>
      </c>
      <c r="AG812" t="s">
        <v>113</v>
      </c>
      <c r="AH812" t="s">
        <v>131</v>
      </c>
      <c r="AI812" t="s">
        <v>132</v>
      </c>
      <c r="AJ812" t="s">
        <v>131</v>
      </c>
      <c r="AK812" t="s">
        <v>6957</v>
      </c>
      <c r="AL812" t="s">
        <v>6958</v>
      </c>
      <c r="AM812" t="s">
        <v>153</v>
      </c>
      <c r="AN812" t="s">
        <v>154</v>
      </c>
      <c r="AO812" t="s">
        <v>113</v>
      </c>
      <c r="AP812">
        <v>6133161070</v>
      </c>
      <c r="AQ812" t="s">
        <v>156</v>
      </c>
      <c r="AR812" t="s">
        <v>113</v>
      </c>
      <c r="AS812" t="s">
        <v>113</v>
      </c>
      <c r="AT812" t="s">
        <v>113</v>
      </c>
      <c r="AU812" t="s">
        <v>113</v>
      </c>
      <c r="AW812" t="s">
        <v>113</v>
      </c>
      <c r="AX812" s="82">
        <f>IFERROR(FIND("Óbitos/feridos",consulta_completa__11[[#This Row],[13 - Ocorrências/Ambientes Atingidos]]),0)</f>
        <v>0</v>
      </c>
      <c r="AY812" s="83" t="str">
        <f t="shared" si="375"/>
        <v/>
      </c>
      <c r="AZ812" s="82">
        <f>IFERROR(FIND("População afetada/evacuada",consulta_completa__11[[#This Row],[13 - Ocorrências/Ambientes Atingidos]]),0)</f>
        <v>0</v>
      </c>
      <c r="BA812" s="82" t="str">
        <f t="shared" si="376"/>
        <v/>
      </c>
      <c r="BB812" s="82">
        <f>IFERROR(FIND("Suspensão de abastecimento de água",consulta_completa__11[[#This Row],[13 - Ocorrências/Ambientes Atingidos]]),0)</f>
        <v>0</v>
      </c>
      <c r="BC812" s="83" t="str">
        <f t="shared" si="404"/>
        <v/>
      </c>
      <c r="BD812" s="82">
        <f>IFERROR(FIND("Rio/córrego",consulta_completa__11[[#This Row],[13 - Ocorrências/Ambientes Atingidos]]),0)</f>
        <v>0</v>
      </c>
      <c r="BE812" s="83" t="str">
        <f t="shared" si="377"/>
        <v/>
      </c>
      <c r="BF812" s="82">
        <f>IFERROR(FIND("Lago",consulta_completa__11[[#This Row],[13 - Ocorrências/Ambientes Atingidos]]),0)</f>
        <v>0</v>
      </c>
      <c r="BG812" s="83" t="str">
        <f t="shared" si="378"/>
        <v/>
      </c>
      <c r="BH812" s="82">
        <f>IFERROR(FIND("Mar",consulta_completa__11[[#This Row],[13 - Ocorrências/Ambientes Atingidos]]),0)</f>
        <v>0</v>
      </c>
      <c r="BI812" s="83" t="str">
        <f t="shared" si="379"/>
        <v/>
      </c>
      <c r="BJ812" s="82">
        <f>IFERROR(FIND("Praia",consulta_completa__11[[#This Row],[13 - Ocorrências/Ambientes Atingidos]]),0)</f>
        <v>0</v>
      </c>
      <c r="BK812" s="83" t="str">
        <f t="shared" si="380"/>
        <v/>
      </c>
      <c r="BL812" s="82">
        <f>IFERROR(FIND("Solo",consulta_completa__11[[#This Row],[13 - Ocorrências/Ambientes Atingidos]]),0)</f>
        <v>1</v>
      </c>
      <c r="BM812" s="83" t="str">
        <f t="shared" si="381"/>
        <v>X</v>
      </c>
      <c r="BN812" s="82">
        <f>IFERROR(FIND("Águas subterrâneas",consulta_completa__11[[#This Row],[13 - Ocorrências/Ambientes Atingidos]]),0)</f>
        <v>0</v>
      </c>
      <c r="BO812" s="83" t="str">
        <f t="shared" si="382"/>
        <v/>
      </c>
      <c r="BP812" s="82">
        <f>IFERROR(FIND("Atmosfera",consulta_completa__11[[#This Row],[13 - Ocorrências/Ambientes Atingidos]]),0)</f>
        <v>0</v>
      </c>
      <c r="BQ812" s="83" t="str">
        <f t="shared" si="383"/>
        <v/>
      </c>
      <c r="BR812" s="82">
        <f>IFERROR(FIND("Flora",consulta_completa__11[[#This Row],[13 - Ocorrências/Ambientes Atingidos]]),0)</f>
        <v>0</v>
      </c>
      <c r="BS812" s="83" t="str">
        <f t="shared" si="384"/>
        <v/>
      </c>
      <c r="BT812" s="82">
        <f>IFERROR(FIND("Fauna",consulta_completa__11[[#This Row],[13 - Ocorrências/Ambientes Atingidos]]),0)</f>
        <v>0</v>
      </c>
      <c r="BU812" s="83" t="str">
        <f t="shared" si="385"/>
        <v/>
      </c>
      <c r="BV812" s="82">
        <f>IFERROR(FIND("UC federal",consulta_completa__11[[#This Row],[13 - Ocorrências/Ambientes Atingidos]]),0)</f>
        <v>0</v>
      </c>
      <c r="BW812" s="83" t="str">
        <f t="shared" si="386"/>
        <v/>
      </c>
      <c r="BX812" s="82">
        <f>IFERROR(FIND("UC estadual/municipal",consulta_completa__11[[#This Row],[13 - Ocorrências/Ambientes Atingidos]]),0)</f>
        <v>0</v>
      </c>
      <c r="BY812" s="83" t="str">
        <f t="shared" si="387"/>
        <v/>
      </c>
      <c r="BZ812" s="82">
        <f>IFERROR(FIND("Outro(s)",consulta_completa__11[[#This Row],[13 - Ocorrências/Ambientes Atingidos]]),0)</f>
        <v>0</v>
      </c>
      <c r="CA812" s="83" t="str">
        <f t="shared" si="388"/>
        <v/>
      </c>
      <c r="CB812" s="82">
        <f>IFERROR(FIND("Sem dano",consulta_completa__11[[#This Row],[13 - Ocorrências/Ambientes Atingidos]]),0)</f>
        <v>0</v>
      </c>
      <c r="CC812" s="83" t="str">
        <f t="shared" si="389"/>
        <v/>
      </c>
      <c r="CD812" s="82" t="str">
        <f>IF(consulta_completa__11[[#This Row],[13 - Ocorrências/Ambientes Atingidos]]="","X","")</f>
        <v/>
      </c>
      <c r="CE812" s="84">
        <f>IFERROR(FIND("IBAMA",consulta_completa__11[[#This Row],[14 - Inst. Atuando no Local]]),0)</f>
        <v>0</v>
      </c>
      <c r="CF812" s="84" t="str">
        <f t="shared" si="390"/>
        <v/>
      </c>
      <c r="CG812" s="84">
        <f>IFERROR(FIND("OEMA",consulta_completa__11[[#This Row],[14 - Inst. Atuando no Local]]),0)</f>
        <v>0</v>
      </c>
      <c r="CH812" s="84" t="str">
        <f t="shared" si="391"/>
        <v/>
      </c>
      <c r="CI812" s="84">
        <f>IFERROR(FIND("DEFESA CIVIL",consulta_completa__11[[#This Row],[14 - Inst. Atuando no Local]]),0)</f>
        <v>0</v>
      </c>
      <c r="CJ812" s="84" t="str">
        <f t="shared" si="392"/>
        <v/>
      </c>
      <c r="CK812" s="84">
        <f>IFERROR(FIND("CORPO DE BOMBEIROS",consulta_completa__11[[#This Row],[14 - Inst. Atuando no Local]]),0)</f>
        <v>0</v>
      </c>
      <c r="CL812" s="84" t="str">
        <f t="shared" si="393"/>
        <v/>
      </c>
      <c r="CM812" s="84">
        <f>IFERROR(FIND("POLÍCIA RODOVIÁRIA",consulta_completa__11[[#This Row],[14 - Inst. Atuando no Local]]),0)</f>
        <v>0</v>
      </c>
      <c r="CN812" s="84" t="str">
        <f t="shared" si="394"/>
        <v/>
      </c>
      <c r="CO812" s="84">
        <f>IFERROR(FIND("POLÍCIA MILITAR",consulta_completa__11[[#This Row],[14 - Inst. Atuando no Local]]),0)</f>
        <v>0</v>
      </c>
      <c r="CP812" s="84" t="str">
        <f t="shared" si="395"/>
        <v/>
      </c>
      <c r="CQ812" s="84">
        <f>IFERROR(FIND("POLÍCIA CIVIL",consulta_completa__11[[#This Row],[14 - Inst. Atuando no Local]]),0)</f>
        <v>0</v>
      </c>
      <c r="CR812" s="84" t="str">
        <f t="shared" si="396"/>
        <v/>
      </c>
      <c r="CS812" s="84">
        <f>IFERROR(FIND("MARINHA DO BRASIL",consulta_completa__11[[#This Row],[14 - Inst. Atuando no Local]]),0)</f>
        <v>0</v>
      </c>
      <c r="CT812" s="84" t="str">
        <f t="shared" si="397"/>
        <v/>
      </c>
      <c r="CU812" s="84">
        <f>IFERROR(FIND("EMPRESA ESPECIALIZADA EM ATENDIMENTO",consulta_completa__11[[#This Row],[14 - Inst. Atuando no Local]]),0)</f>
        <v>0</v>
      </c>
      <c r="CV812" s="84" t="str">
        <f t="shared" si="398"/>
        <v/>
      </c>
      <c r="CW812" s="84">
        <f>IFERROR(FIND("IBAMA",consulta_completa__11[[#This Row],[14 - Inst. Atuando no Local]]),0)</f>
        <v>0</v>
      </c>
      <c r="CX812" s="84" t="str">
        <f t="shared" si="399"/>
        <v/>
      </c>
      <c r="CY812" s="84" t="str">
        <f>IF(consulta_completa__11[[#This Row],[14 - Inst. Atuando no Local]]="","X","")</f>
        <v/>
      </c>
      <c r="CZ812" s="84">
        <f>IFERROR(FIND("OUTRA (S)",consulta_completa__11[[#This Row],[14 - Inst. Atuando no Local]]),0)</f>
        <v>0</v>
      </c>
      <c r="DA812" s="84" t="str">
        <f t="shared" si="400"/>
        <v/>
      </c>
      <c r="DB812" s="35" t="str">
        <f t="shared" si="401"/>
        <v>Sim</v>
      </c>
      <c r="DC812" s="35" t="str">
        <f t="shared" si="402"/>
        <v>Não</v>
      </c>
      <c r="DD812" s="35" t="str">
        <f t="shared" si="403"/>
        <v>Sim</v>
      </c>
      <c r="DE812" s="87" t="str">
        <f t="shared" si="405"/>
        <v>Sem informação</v>
      </c>
    </row>
    <row r="813" spans="1:109">
      <c r="A813" s="14">
        <v>2025112539637</v>
      </c>
      <c r="B813" s="1">
        <v>45984</v>
      </c>
      <c r="C813" t="s">
        <v>1036</v>
      </c>
      <c r="D813" t="s">
        <v>343</v>
      </c>
      <c r="E813" t="s">
        <v>139</v>
      </c>
      <c r="F813" t="s">
        <v>112</v>
      </c>
      <c r="G813" t="s">
        <v>113</v>
      </c>
      <c r="H813" t="s">
        <v>114</v>
      </c>
      <c r="I813" t="s">
        <v>114</v>
      </c>
      <c r="J813" t="s">
        <v>255</v>
      </c>
      <c r="K813" t="s">
        <v>6959</v>
      </c>
      <c r="L813" t="s">
        <v>117</v>
      </c>
      <c r="M813" t="s">
        <v>140</v>
      </c>
      <c r="N813" t="s">
        <v>113</v>
      </c>
      <c r="O813" t="s">
        <v>239</v>
      </c>
      <c r="P813" t="s">
        <v>272</v>
      </c>
      <c r="Q813" t="s">
        <v>143</v>
      </c>
      <c r="R813" t="s">
        <v>123</v>
      </c>
      <c r="S813" t="s">
        <v>113</v>
      </c>
      <c r="T813" t="s">
        <v>6960</v>
      </c>
      <c r="U813" t="s">
        <v>6961</v>
      </c>
      <c r="V813" t="s">
        <v>346</v>
      </c>
      <c r="Z813" t="s">
        <v>6962</v>
      </c>
      <c r="AA813" t="s">
        <v>6963</v>
      </c>
      <c r="AB813" t="s">
        <v>823</v>
      </c>
      <c r="AC813" t="s">
        <v>113</v>
      </c>
      <c r="AD813">
        <v>0</v>
      </c>
      <c r="AE813" t="s">
        <v>113</v>
      </c>
      <c r="AF813" t="s">
        <v>113</v>
      </c>
      <c r="AG813" t="s">
        <v>113</v>
      </c>
      <c r="AH813" t="s">
        <v>131</v>
      </c>
      <c r="AI813" t="s">
        <v>131</v>
      </c>
      <c r="AJ813" t="s">
        <v>131</v>
      </c>
      <c r="AK813" t="s">
        <v>6964</v>
      </c>
      <c r="AL813" t="s">
        <v>6965</v>
      </c>
      <c r="AM813" t="s">
        <v>2544</v>
      </c>
      <c r="AN813" t="s">
        <v>154</v>
      </c>
      <c r="AO813" t="s">
        <v>266</v>
      </c>
      <c r="AP813">
        <v>6133161070</v>
      </c>
      <c r="AQ813" t="s">
        <v>2545</v>
      </c>
      <c r="AR813" t="s">
        <v>113</v>
      </c>
      <c r="AS813" t="s">
        <v>113</v>
      </c>
      <c r="AT813" t="s">
        <v>6456</v>
      </c>
      <c r="AU813" t="s">
        <v>113</v>
      </c>
      <c r="AW813" t="s">
        <v>159</v>
      </c>
      <c r="AX813" s="82">
        <f>IFERROR(FIND("Óbitos/feridos",consulta_completa__11[[#This Row],[13 - Ocorrências/Ambientes Atingidos]]),0)</f>
        <v>0</v>
      </c>
      <c r="AY813" s="83" t="str">
        <f t="shared" si="375"/>
        <v/>
      </c>
      <c r="AZ813" s="82">
        <f>IFERROR(FIND("População afetada/evacuada",consulta_completa__11[[#This Row],[13 - Ocorrências/Ambientes Atingidos]]),0)</f>
        <v>0</v>
      </c>
      <c r="BA813" s="82" t="str">
        <f t="shared" si="376"/>
        <v/>
      </c>
      <c r="BB813" s="82">
        <f>IFERROR(FIND("Suspensão de abastecimento de água",consulta_completa__11[[#This Row],[13 - Ocorrências/Ambientes Atingidos]]),0)</f>
        <v>0</v>
      </c>
      <c r="BC813" s="83" t="str">
        <f t="shared" si="404"/>
        <v/>
      </c>
      <c r="BD813" s="82">
        <f>IFERROR(FIND("Rio/córrego",consulta_completa__11[[#This Row],[13 - Ocorrências/Ambientes Atingidos]]),0)</f>
        <v>0</v>
      </c>
      <c r="BE813" s="83" t="str">
        <f t="shared" si="377"/>
        <v/>
      </c>
      <c r="BF813" s="82">
        <f>IFERROR(FIND("Lago",consulta_completa__11[[#This Row],[13 - Ocorrências/Ambientes Atingidos]]),0)</f>
        <v>0</v>
      </c>
      <c r="BG813" s="83" t="str">
        <f t="shared" si="378"/>
        <v/>
      </c>
      <c r="BH813" s="82">
        <f>IFERROR(FIND("Mar",consulta_completa__11[[#This Row],[13 - Ocorrências/Ambientes Atingidos]]),0)</f>
        <v>0</v>
      </c>
      <c r="BI813" s="83" t="str">
        <f t="shared" si="379"/>
        <v/>
      </c>
      <c r="BJ813" s="82">
        <f>IFERROR(FIND("Praia",consulta_completa__11[[#This Row],[13 - Ocorrências/Ambientes Atingidos]]),0)</f>
        <v>0</v>
      </c>
      <c r="BK813" s="83" t="str">
        <f t="shared" si="380"/>
        <v/>
      </c>
      <c r="BL813" s="82">
        <f>IFERROR(FIND("Solo",consulta_completa__11[[#This Row],[13 - Ocorrências/Ambientes Atingidos]]),0)</f>
        <v>1</v>
      </c>
      <c r="BM813" s="83" t="str">
        <f t="shared" si="381"/>
        <v>X</v>
      </c>
      <c r="BN813" s="82">
        <f>IFERROR(FIND("Águas subterrâneas",consulta_completa__11[[#This Row],[13 - Ocorrências/Ambientes Atingidos]]),0)</f>
        <v>0</v>
      </c>
      <c r="BO813" s="83" t="str">
        <f t="shared" si="382"/>
        <v/>
      </c>
      <c r="BP813" s="82">
        <f>IFERROR(FIND("Atmosfera",consulta_completa__11[[#This Row],[13 - Ocorrências/Ambientes Atingidos]]),0)</f>
        <v>0</v>
      </c>
      <c r="BQ813" s="83" t="str">
        <f t="shared" si="383"/>
        <v/>
      </c>
      <c r="BR813" s="82">
        <f>IFERROR(FIND("Flora",consulta_completa__11[[#This Row],[13 - Ocorrências/Ambientes Atingidos]]),0)</f>
        <v>0</v>
      </c>
      <c r="BS813" s="83" t="str">
        <f t="shared" si="384"/>
        <v/>
      </c>
      <c r="BT813" s="82">
        <f>IFERROR(FIND("Fauna",consulta_completa__11[[#This Row],[13 - Ocorrências/Ambientes Atingidos]]),0)</f>
        <v>0</v>
      </c>
      <c r="BU813" s="83" t="str">
        <f t="shared" si="385"/>
        <v/>
      </c>
      <c r="BV813" s="82">
        <f>IFERROR(FIND("UC federal",consulta_completa__11[[#This Row],[13 - Ocorrências/Ambientes Atingidos]]),0)</f>
        <v>0</v>
      </c>
      <c r="BW813" s="83" t="str">
        <f t="shared" si="386"/>
        <v/>
      </c>
      <c r="BX813" s="82">
        <f>IFERROR(FIND("UC estadual/municipal",consulta_completa__11[[#This Row],[13 - Ocorrências/Ambientes Atingidos]]),0)</f>
        <v>0</v>
      </c>
      <c r="BY813" s="83" t="str">
        <f t="shared" si="387"/>
        <v/>
      </c>
      <c r="BZ813" s="82">
        <f>IFERROR(FIND("Outro(s)",consulta_completa__11[[#This Row],[13 - Ocorrências/Ambientes Atingidos]]),0)</f>
        <v>0</v>
      </c>
      <c r="CA813" s="83" t="str">
        <f t="shared" si="388"/>
        <v/>
      </c>
      <c r="CB813" s="82">
        <f>IFERROR(FIND("Sem dano",consulta_completa__11[[#This Row],[13 - Ocorrências/Ambientes Atingidos]]),0)</f>
        <v>0</v>
      </c>
      <c r="CC813" s="83" t="str">
        <f t="shared" si="389"/>
        <v/>
      </c>
      <c r="CD813" s="82" t="str">
        <f>IF(consulta_completa__11[[#This Row],[13 - Ocorrências/Ambientes Atingidos]]="","X","")</f>
        <v/>
      </c>
      <c r="CE813" s="84">
        <f>IFERROR(FIND("IBAMA",consulta_completa__11[[#This Row],[14 - Inst. Atuando no Local]]),0)</f>
        <v>0</v>
      </c>
      <c r="CF813" s="84" t="str">
        <f t="shared" si="390"/>
        <v/>
      </c>
      <c r="CG813" s="84">
        <f>IFERROR(FIND("OEMA",consulta_completa__11[[#This Row],[14 - Inst. Atuando no Local]]),0)</f>
        <v>0</v>
      </c>
      <c r="CH813" s="84" t="str">
        <f t="shared" si="391"/>
        <v/>
      </c>
      <c r="CI813" s="84">
        <f>IFERROR(FIND("DEFESA CIVIL",consulta_completa__11[[#This Row],[14 - Inst. Atuando no Local]]),0)</f>
        <v>0</v>
      </c>
      <c r="CJ813" s="84" t="str">
        <f t="shared" si="392"/>
        <v/>
      </c>
      <c r="CK813" s="84">
        <f>IFERROR(FIND("CORPO DE BOMBEIROS",consulta_completa__11[[#This Row],[14 - Inst. Atuando no Local]]),0)</f>
        <v>0</v>
      </c>
      <c r="CL813" s="84" t="str">
        <f t="shared" si="393"/>
        <v/>
      </c>
      <c r="CM813" s="84">
        <f>IFERROR(FIND("POLÍCIA RODOVIÁRIA",consulta_completa__11[[#This Row],[14 - Inst. Atuando no Local]]),0)</f>
        <v>0</v>
      </c>
      <c r="CN813" s="84" t="str">
        <f t="shared" si="394"/>
        <v/>
      </c>
      <c r="CO813" s="84">
        <f>IFERROR(FIND("POLÍCIA MILITAR",consulta_completa__11[[#This Row],[14 - Inst. Atuando no Local]]),0)</f>
        <v>0</v>
      </c>
      <c r="CP813" s="84" t="str">
        <f t="shared" si="395"/>
        <v/>
      </c>
      <c r="CQ813" s="84">
        <f>IFERROR(FIND("POLÍCIA CIVIL",consulta_completa__11[[#This Row],[14 - Inst. Atuando no Local]]),0)</f>
        <v>0</v>
      </c>
      <c r="CR813" s="84" t="str">
        <f t="shared" si="396"/>
        <v/>
      </c>
      <c r="CS813" s="84">
        <f>IFERROR(FIND("MARINHA DO BRASIL",consulta_completa__11[[#This Row],[14 - Inst. Atuando no Local]]),0)</f>
        <v>0</v>
      </c>
      <c r="CT813" s="84" t="str">
        <f t="shared" si="397"/>
        <v/>
      </c>
      <c r="CU813" s="84">
        <f>IFERROR(FIND("EMPRESA ESPECIALIZADA EM ATENDIMENTO",consulta_completa__11[[#This Row],[14 - Inst. Atuando no Local]]),0)</f>
        <v>0</v>
      </c>
      <c r="CV813" s="84" t="str">
        <f t="shared" si="398"/>
        <v/>
      </c>
      <c r="CW813" s="84">
        <f>IFERROR(FIND("IBAMA",consulta_completa__11[[#This Row],[14 - Inst. Atuando no Local]]),0)</f>
        <v>0</v>
      </c>
      <c r="CX813" s="84" t="str">
        <f t="shared" si="399"/>
        <v/>
      </c>
      <c r="CY813" s="84" t="str">
        <f>IF(consulta_completa__11[[#This Row],[14 - Inst. Atuando no Local]]="","X","")</f>
        <v>X</v>
      </c>
      <c r="CZ813" s="84">
        <f>IFERROR(FIND("OUTRA (S)",consulta_completa__11[[#This Row],[14 - Inst. Atuando no Local]]),0)</f>
        <v>0</v>
      </c>
      <c r="DA813" s="84" t="str">
        <f t="shared" si="400"/>
        <v/>
      </c>
      <c r="DB813" s="35" t="str">
        <f t="shared" si="401"/>
        <v>Sim</v>
      </c>
      <c r="DC813" s="35" t="str">
        <f t="shared" si="402"/>
        <v>Não</v>
      </c>
      <c r="DD813" s="35" t="str">
        <f t="shared" si="403"/>
        <v>Sim</v>
      </c>
      <c r="DE813" s="87" t="str">
        <f t="shared" si="405"/>
        <v>Sem informação</v>
      </c>
    </row>
    <row r="814" spans="1:109">
      <c r="A814" s="14">
        <v>2025112550451</v>
      </c>
      <c r="B814" s="1">
        <v>45984</v>
      </c>
      <c r="C814" t="s">
        <v>3669</v>
      </c>
      <c r="D814" t="s">
        <v>180</v>
      </c>
      <c r="E814" t="s">
        <v>286</v>
      </c>
      <c r="F814" t="s">
        <v>163</v>
      </c>
      <c r="G814" t="s">
        <v>1845</v>
      </c>
      <c r="H814" t="s">
        <v>113</v>
      </c>
      <c r="I814" t="s">
        <v>113</v>
      </c>
      <c r="J814" t="s">
        <v>6966</v>
      </c>
      <c r="K814" t="s">
        <v>113</v>
      </c>
      <c r="L814" t="s">
        <v>113</v>
      </c>
      <c r="M814" t="s">
        <v>4950</v>
      </c>
      <c r="N814" t="s">
        <v>141</v>
      </c>
      <c r="O814" t="s">
        <v>239</v>
      </c>
      <c r="P814" t="s">
        <v>272</v>
      </c>
      <c r="Q814" t="s">
        <v>122</v>
      </c>
      <c r="R814" t="s">
        <v>123</v>
      </c>
      <c r="S814" t="s">
        <v>113</v>
      </c>
      <c r="T814" t="s">
        <v>6967</v>
      </c>
      <c r="U814" t="s">
        <v>291</v>
      </c>
      <c r="V814" t="s">
        <v>6968</v>
      </c>
      <c r="Z814" t="s">
        <v>633</v>
      </c>
      <c r="AA814" t="s">
        <v>6969</v>
      </c>
      <c r="AB814" t="s">
        <v>113</v>
      </c>
      <c r="AC814" t="s">
        <v>113</v>
      </c>
      <c r="AE814" t="s">
        <v>113</v>
      </c>
      <c r="AF814" t="s">
        <v>113</v>
      </c>
      <c r="AG814" t="s">
        <v>113</v>
      </c>
      <c r="AH814" t="s">
        <v>113</v>
      </c>
      <c r="AI814" t="s">
        <v>132</v>
      </c>
      <c r="AJ814" t="s">
        <v>132</v>
      </c>
      <c r="AK814" t="s">
        <v>113</v>
      </c>
      <c r="AL814" t="s">
        <v>113</v>
      </c>
      <c r="AM814" t="s">
        <v>153</v>
      </c>
      <c r="AN814" t="s">
        <v>154</v>
      </c>
      <c r="AO814" t="s">
        <v>113</v>
      </c>
      <c r="AP814">
        <v>6133161070</v>
      </c>
      <c r="AQ814" t="s">
        <v>156</v>
      </c>
      <c r="AR814" t="s">
        <v>113</v>
      </c>
      <c r="AS814" t="s">
        <v>113</v>
      </c>
      <c r="AT814" t="s">
        <v>113</v>
      </c>
      <c r="AU814" t="s">
        <v>113</v>
      </c>
      <c r="AW814" t="s">
        <v>113</v>
      </c>
      <c r="AX814" s="82">
        <f>IFERROR(FIND("Óbitos/feridos",consulta_completa__11[[#This Row],[13 - Ocorrências/Ambientes Atingidos]]),0)</f>
        <v>1</v>
      </c>
      <c r="AY814" s="83" t="str">
        <f t="shared" si="375"/>
        <v>X</v>
      </c>
      <c r="AZ814" s="82">
        <f>IFERROR(FIND("População afetada/evacuada",consulta_completa__11[[#This Row],[13 - Ocorrências/Ambientes Atingidos]]),0)</f>
        <v>0</v>
      </c>
      <c r="BA814" s="82" t="str">
        <f t="shared" si="376"/>
        <v/>
      </c>
      <c r="BB814" s="82">
        <f>IFERROR(FIND("Suspensão de abastecimento de água",consulta_completa__11[[#This Row],[13 - Ocorrências/Ambientes Atingidos]]),0)</f>
        <v>0</v>
      </c>
      <c r="BC814" s="83" t="str">
        <f t="shared" si="404"/>
        <v/>
      </c>
      <c r="BD814" s="82">
        <f>IFERROR(FIND("Rio/córrego",consulta_completa__11[[#This Row],[13 - Ocorrências/Ambientes Atingidos]]),0)</f>
        <v>0</v>
      </c>
      <c r="BE814" s="83" t="str">
        <f t="shared" si="377"/>
        <v/>
      </c>
      <c r="BF814" s="82">
        <f>IFERROR(FIND("Lago",consulta_completa__11[[#This Row],[13 - Ocorrências/Ambientes Atingidos]]),0)</f>
        <v>0</v>
      </c>
      <c r="BG814" s="83" t="str">
        <f t="shared" si="378"/>
        <v/>
      </c>
      <c r="BH814" s="82">
        <f>IFERROR(FIND("Mar",consulta_completa__11[[#This Row],[13 - Ocorrências/Ambientes Atingidos]]),0)</f>
        <v>0</v>
      </c>
      <c r="BI814" s="83" t="str">
        <f t="shared" si="379"/>
        <v/>
      </c>
      <c r="BJ814" s="82">
        <f>IFERROR(FIND("Praia",consulta_completa__11[[#This Row],[13 - Ocorrências/Ambientes Atingidos]]),0)</f>
        <v>0</v>
      </c>
      <c r="BK814" s="83" t="str">
        <f t="shared" si="380"/>
        <v/>
      </c>
      <c r="BL814" s="82">
        <f>IFERROR(FIND("Solo",consulta_completa__11[[#This Row],[13 - Ocorrências/Ambientes Atingidos]]),0)</f>
        <v>17</v>
      </c>
      <c r="BM814" s="83" t="str">
        <f t="shared" si="381"/>
        <v>X</v>
      </c>
      <c r="BN814" s="82">
        <f>IFERROR(FIND("Águas subterrâneas",consulta_completa__11[[#This Row],[13 - Ocorrências/Ambientes Atingidos]]),0)</f>
        <v>0</v>
      </c>
      <c r="BO814" s="83" t="str">
        <f t="shared" si="382"/>
        <v/>
      </c>
      <c r="BP814" s="82">
        <f>IFERROR(FIND("Atmosfera",consulta_completa__11[[#This Row],[13 - Ocorrências/Ambientes Atingidos]]),0)</f>
        <v>0</v>
      </c>
      <c r="BQ814" s="83" t="str">
        <f t="shared" si="383"/>
        <v/>
      </c>
      <c r="BR814" s="82">
        <f>IFERROR(FIND("Flora",consulta_completa__11[[#This Row],[13 - Ocorrências/Ambientes Atingidos]]),0)</f>
        <v>23</v>
      </c>
      <c r="BS814" s="83" t="str">
        <f t="shared" si="384"/>
        <v>X</v>
      </c>
      <c r="BT814" s="82">
        <f>IFERROR(FIND("Fauna",consulta_completa__11[[#This Row],[13 - Ocorrências/Ambientes Atingidos]]),0)</f>
        <v>0</v>
      </c>
      <c r="BU814" s="83" t="str">
        <f t="shared" si="385"/>
        <v/>
      </c>
      <c r="BV814" s="82">
        <f>IFERROR(FIND("UC federal",consulta_completa__11[[#This Row],[13 - Ocorrências/Ambientes Atingidos]]),0)</f>
        <v>0</v>
      </c>
      <c r="BW814" s="83" t="str">
        <f t="shared" si="386"/>
        <v/>
      </c>
      <c r="BX814" s="82">
        <f>IFERROR(FIND("UC estadual/municipal",consulta_completa__11[[#This Row],[13 - Ocorrências/Ambientes Atingidos]]),0)</f>
        <v>0</v>
      </c>
      <c r="BY814" s="83" t="str">
        <f t="shared" si="387"/>
        <v/>
      </c>
      <c r="BZ814" s="82">
        <f>IFERROR(FIND("Outro(s)",consulta_completa__11[[#This Row],[13 - Ocorrências/Ambientes Atingidos]]),0)</f>
        <v>0</v>
      </c>
      <c r="CA814" s="83" t="str">
        <f t="shared" si="388"/>
        <v/>
      </c>
      <c r="CB814" s="82">
        <f>IFERROR(FIND("Sem dano",consulta_completa__11[[#This Row],[13 - Ocorrências/Ambientes Atingidos]]),0)</f>
        <v>0</v>
      </c>
      <c r="CC814" s="83" t="str">
        <f t="shared" si="389"/>
        <v/>
      </c>
      <c r="CD814" s="82" t="str">
        <f>IF(consulta_completa__11[[#This Row],[13 - Ocorrências/Ambientes Atingidos]]="","X","")</f>
        <v/>
      </c>
      <c r="CE814" s="84">
        <f>IFERROR(FIND("IBAMA",consulta_completa__11[[#This Row],[14 - Inst. Atuando no Local]]),0)</f>
        <v>0</v>
      </c>
      <c r="CF814" s="84" t="str">
        <f t="shared" si="390"/>
        <v/>
      </c>
      <c r="CG814" s="84">
        <f>IFERROR(FIND("OEMA",consulta_completa__11[[#This Row],[14 - Inst. Atuando no Local]]),0)</f>
        <v>0</v>
      </c>
      <c r="CH814" s="84" t="str">
        <f t="shared" si="391"/>
        <v/>
      </c>
      <c r="CI814" s="84">
        <f>IFERROR(FIND("DEFESA CIVIL",consulta_completa__11[[#This Row],[14 - Inst. Atuando no Local]]),0)</f>
        <v>0</v>
      </c>
      <c r="CJ814" s="84" t="str">
        <f t="shared" si="392"/>
        <v/>
      </c>
      <c r="CK814" s="84">
        <f>IFERROR(FIND("CORPO DE BOMBEIROS",consulta_completa__11[[#This Row],[14 - Inst. Atuando no Local]]),0)</f>
        <v>0</v>
      </c>
      <c r="CL814" s="84" t="str">
        <f t="shared" si="393"/>
        <v/>
      </c>
      <c r="CM814" s="84">
        <f>IFERROR(FIND("POLÍCIA RODOVIÁRIA",consulta_completa__11[[#This Row],[14 - Inst. Atuando no Local]]),0)</f>
        <v>0</v>
      </c>
      <c r="CN814" s="84" t="str">
        <f t="shared" si="394"/>
        <v/>
      </c>
      <c r="CO814" s="84">
        <f>IFERROR(FIND("POLÍCIA MILITAR",consulta_completa__11[[#This Row],[14 - Inst. Atuando no Local]]),0)</f>
        <v>0</v>
      </c>
      <c r="CP814" s="84" t="str">
        <f t="shared" si="395"/>
        <v/>
      </c>
      <c r="CQ814" s="84">
        <f>IFERROR(FIND("POLÍCIA CIVIL",consulta_completa__11[[#This Row],[14 - Inst. Atuando no Local]]),0)</f>
        <v>0</v>
      </c>
      <c r="CR814" s="84" t="str">
        <f t="shared" si="396"/>
        <v/>
      </c>
      <c r="CS814" s="84">
        <f>IFERROR(FIND("MARINHA DO BRASIL",consulta_completa__11[[#This Row],[14 - Inst. Atuando no Local]]),0)</f>
        <v>0</v>
      </c>
      <c r="CT814" s="84" t="str">
        <f t="shared" si="397"/>
        <v/>
      </c>
      <c r="CU814" s="84">
        <f>IFERROR(FIND("EMPRESA ESPECIALIZADA EM ATENDIMENTO",consulta_completa__11[[#This Row],[14 - Inst. Atuando no Local]]),0)</f>
        <v>0</v>
      </c>
      <c r="CV814" s="84" t="str">
        <f t="shared" si="398"/>
        <v/>
      </c>
      <c r="CW814" s="84">
        <f>IFERROR(FIND("IBAMA",consulta_completa__11[[#This Row],[14 - Inst. Atuando no Local]]),0)</f>
        <v>0</v>
      </c>
      <c r="CX814" s="84" t="str">
        <f t="shared" si="399"/>
        <v/>
      </c>
      <c r="CY814" s="84" t="str">
        <f>IF(consulta_completa__11[[#This Row],[14 - Inst. Atuando no Local]]="","X","")</f>
        <v/>
      </c>
      <c r="CZ814" s="84">
        <f>IFERROR(FIND("OUTRA (S)",consulta_completa__11[[#This Row],[14 - Inst. Atuando no Local]]),0)</f>
        <v>0</v>
      </c>
      <c r="DA814" s="84" t="str">
        <f t="shared" si="400"/>
        <v/>
      </c>
      <c r="DB814" s="35" t="str">
        <f t="shared" si="401"/>
        <v>Sim</v>
      </c>
      <c r="DC814" s="35" t="str">
        <f t="shared" si="402"/>
        <v>Não</v>
      </c>
      <c r="DD814" s="35" t="str">
        <f t="shared" si="403"/>
        <v>Sim</v>
      </c>
      <c r="DE814" s="87" t="str">
        <f t="shared" si="405"/>
        <v>Sem informação</v>
      </c>
    </row>
    <row r="815" spans="1:109">
      <c r="A815" s="14">
        <v>2025112554002</v>
      </c>
      <c r="B815" s="1">
        <v>45986</v>
      </c>
      <c r="C815" t="s">
        <v>677</v>
      </c>
      <c r="D815" t="s">
        <v>180</v>
      </c>
      <c r="E815" t="s">
        <v>162</v>
      </c>
      <c r="F815" t="s">
        <v>163</v>
      </c>
      <c r="G815" t="s">
        <v>113</v>
      </c>
      <c r="H815" t="s">
        <v>114</v>
      </c>
      <c r="I815" t="s">
        <v>114</v>
      </c>
      <c r="J815" t="s">
        <v>113</v>
      </c>
      <c r="K815" t="s">
        <v>114</v>
      </c>
      <c r="L815" t="s">
        <v>114</v>
      </c>
      <c r="M815" t="s">
        <v>140</v>
      </c>
      <c r="N815" t="s">
        <v>119</v>
      </c>
      <c r="O815" t="s">
        <v>239</v>
      </c>
      <c r="P815" t="s">
        <v>355</v>
      </c>
      <c r="Q815" t="s">
        <v>143</v>
      </c>
      <c r="R815" t="s">
        <v>123</v>
      </c>
      <c r="S815" t="s">
        <v>113</v>
      </c>
      <c r="T815" t="s">
        <v>6970</v>
      </c>
      <c r="U815" t="s">
        <v>6971</v>
      </c>
      <c r="V815" t="s">
        <v>6972</v>
      </c>
      <c r="W815" t="b">
        <v>1</v>
      </c>
      <c r="Z815" t="s">
        <v>6973</v>
      </c>
      <c r="AA815" t="s">
        <v>113</v>
      </c>
      <c r="AB815" t="s">
        <v>5132</v>
      </c>
      <c r="AC815" t="s">
        <v>113</v>
      </c>
      <c r="AD815">
        <v>0</v>
      </c>
      <c r="AE815" t="s">
        <v>6974</v>
      </c>
      <c r="AF815" t="s">
        <v>113</v>
      </c>
      <c r="AG815" t="s">
        <v>113</v>
      </c>
      <c r="AH815" t="s">
        <v>194</v>
      </c>
      <c r="AI815" t="s">
        <v>132</v>
      </c>
      <c r="AJ815" t="s">
        <v>131</v>
      </c>
      <c r="AK815" t="s">
        <v>6975</v>
      </c>
      <c r="AL815" t="s">
        <v>6976</v>
      </c>
      <c r="AM815" t="s">
        <v>2544</v>
      </c>
      <c r="AN815" t="s">
        <v>154</v>
      </c>
      <c r="AO815" t="s">
        <v>266</v>
      </c>
      <c r="AP815">
        <v>6133161070</v>
      </c>
      <c r="AQ815" t="s">
        <v>2545</v>
      </c>
      <c r="AR815" t="s">
        <v>113</v>
      </c>
      <c r="AS815" t="s">
        <v>113</v>
      </c>
      <c r="AT815" t="s">
        <v>113</v>
      </c>
      <c r="AU815" t="s">
        <v>113</v>
      </c>
      <c r="AW815" t="s">
        <v>113</v>
      </c>
      <c r="AX815" s="82">
        <f>IFERROR(FIND("Óbitos/feridos",consulta_completa__11[[#This Row],[13 - Ocorrências/Ambientes Atingidos]]),0)</f>
        <v>0</v>
      </c>
      <c r="AY815" s="83" t="str">
        <f t="shared" si="375"/>
        <v/>
      </c>
      <c r="AZ815" s="82">
        <f>IFERROR(FIND("População afetada/evacuada",consulta_completa__11[[#This Row],[13 - Ocorrências/Ambientes Atingidos]]),0)</f>
        <v>0</v>
      </c>
      <c r="BA815" s="82" t="str">
        <f t="shared" si="376"/>
        <v/>
      </c>
      <c r="BB815" s="82">
        <f>IFERROR(FIND("Suspensão de abastecimento de água",consulta_completa__11[[#This Row],[13 - Ocorrências/Ambientes Atingidos]]),0)</f>
        <v>0</v>
      </c>
      <c r="BC815" s="83" t="str">
        <f t="shared" si="404"/>
        <v/>
      </c>
      <c r="BD815" s="82">
        <f>IFERROR(FIND("Rio/córrego",consulta_completa__11[[#This Row],[13 - Ocorrências/Ambientes Atingidos]]),0)</f>
        <v>0</v>
      </c>
      <c r="BE815" s="83" t="str">
        <f t="shared" si="377"/>
        <v/>
      </c>
      <c r="BF815" s="82">
        <f>IFERROR(FIND("Lago",consulta_completa__11[[#This Row],[13 - Ocorrências/Ambientes Atingidos]]),0)</f>
        <v>0</v>
      </c>
      <c r="BG815" s="83" t="str">
        <f t="shared" si="378"/>
        <v/>
      </c>
      <c r="BH815" s="82">
        <f>IFERROR(FIND("Mar",consulta_completa__11[[#This Row],[13 - Ocorrências/Ambientes Atingidos]]),0)</f>
        <v>0</v>
      </c>
      <c r="BI815" s="83" t="str">
        <f t="shared" si="379"/>
        <v/>
      </c>
      <c r="BJ815" s="82">
        <f>IFERROR(FIND("Praia",consulta_completa__11[[#This Row],[13 - Ocorrências/Ambientes Atingidos]]),0)</f>
        <v>0</v>
      </c>
      <c r="BK815" s="83" t="str">
        <f t="shared" si="380"/>
        <v/>
      </c>
      <c r="BL815" s="82">
        <f>IFERROR(FIND("Solo",consulta_completa__11[[#This Row],[13 - Ocorrências/Ambientes Atingidos]]),0)</f>
        <v>1</v>
      </c>
      <c r="BM815" s="83" t="str">
        <f t="shared" si="381"/>
        <v>X</v>
      </c>
      <c r="BN815" s="82">
        <f>IFERROR(FIND("Águas subterrâneas",consulta_completa__11[[#This Row],[13 - Ocorrências/Ambientes Atingidos]]),0)</f>
        <v>0</v>
      </c>
      <c r="BO815" s="83" t="str">
        <f t="shared" si="382"/>
        <v/>
      </c>
      <c r="BP815" s="82">
        <f>IFERROR(FIND("Atmosfera",consulta_completa__11[[#This Row],[13 - Ocorrências/Ambientes Atingidos]]),0)</f>
        <v>0</v>
      </c>
      <c r="BQ815" s="83" t="str">
        <f t="shared" si="383"/>
        <v/>
      </c>
      <c r="BR815" s="82">
        <f>IFERROR(FIND("Flora",consulta_completa__11[[#This Row],[13 - Ocorrências/Ambientes Atingidos]]),0)</f>
        <v>0</v>
      </c>
      <c r="BS815" s="83" t="str">
        <f t="shared" si="384"/>
        <v/>
      </c>
      <c r="BT815" s="82">
        <f>IFERROR(FIND("Fauna",consulta_completa__11[[#This Row],[13 - Ocorrências/Ambientes Atingidos]]),0)</f>
        <v>0</v>
      </c>
      <c r="BU815" s="83" t="str">
        <f t="shared" si="385"/>
        <v/>
      </c>
      <c r="BV815" s="82">
        <f>IFERROR(FIND("UC federal",consulta_completa__11[[#This Row],[13 - Ocorrências/Ambientes Atingidos]]),0)</f>
        <v>0</v>
      </c>
      <c r="BW815" s="83" t="str">
        <f t="shared" si="386"/>
        <v/>
      </c>
      <c r="BX815" s="82">
        <f>IFERROR(FIND("UC estadual/municipal",consulta_completa__11[[#This Row],[13 - Ocorrências/Ambientes Atingidos]]),0)</f>
        <v>0</v>
      </c>
      <c r="BY815" s="83" t="str">
        <f t="shared" si="387"/>
        <v/>
      </c>
      <c r="BZ815" s="82">
        <f>IFERROR(FIND("Outro(s)",consulta_completa__11[[#This Row],[13 - Ocorrências/Ambientes Atingidos]]),0)</f>
        <v>0</v>
      </c>
      <c r="CA815" s="83" t="str">
        <f t="shared" si="388"/>
        <v/>
      </c>
      <c r="CB815" s="82">
        <f>IFERROR(FIND("Sem dano",consulta_completa__11[[#This Row],[13 - Ocorrências/Ambientes Atingidos]]),0)</f>
        <v>0</v>
      </c>
      <c r="CC815" s="83" t="str">
        <f t="shared" si="389"/>
        <v/>
      </c>
      <c r="CD815" s="82" t="str">
        <f>IF(consulta_completa__11[[#This Row],[13 - Ocorrências/Ambientes Atingidos]]="","X","")</f>
        <v/>
      </c>
      <c r="CE815" s="84">
        <f>IFERROR(FIND("IBAMA",consulta_completa__11[[#This Row],[14 - Inst. Atuando no Local]]),0)</f>
        <v>0</v>
      </c>
      <c r="CF815" s="84" t="str">
        <f t="shared" si="390"/>
        <v/>
      </c>
      <c r="CG815" s="84">
        <f>IFERROR(FIND("OEMA",consulta_completa__11[[#This Row],[14 - Inst. Atuando no Local]]),0)</f>
        <v>0</v>
      </c>
      <c r="CH815" s="84" t="str">
        <f t="shared" si="391"/>
        <v/>
      </c>
      <c r="CI815" s="84">
        <f>IFERROR(FIND("DEFESA CIVIL",consulta_completa__11[[#This Row],[14 - Inst. Atuando no Local]]),0)</f>
        <v>0</v>
      </c>
      <c r="CJ815" s="84" t="str">
        <f t="shared" si="392"/>
        <v/>
      </c>
      <c r="CK815" s="84">
        <f>IFERROR(FIND("CORPO DE BOMBEIROS",consulta_completa__11[[#This Row],[14 - Inst. Atuando no Local]]),0)</f>
        <v>0</v>
      </c>
      <c r="CL815" s="84" t="str">
        <f t="shared" si="393"/>
        <v/>
      </c>
      <c r="CM815" s="84">
        <f>IFERROR(FIND("POLÍCIA RODOVIÁRIA",consulta_completa__11[[#This Row],[14 - Inst. Atuando no Local]]),0)</f>
        <v>0</v>
      </c>
      <c r="CN815" s="84" t="str">
        <f t="shared" si="394"/>
        <v/>
      </c>
      <c r="CO815" s="84">
        <f>IFERROR(FIND("POLÍCIA MILITAR",consulta_completa__11[[#This Row],[14 - Inst. Atuando no Local]]),0)</f>
        <v>0</v>
      </c>
      <c r="CP815" s="84" t="str">
        <f t="shared" si="395"/>
        <v/>
      </c>
      <c r="CQ815" s="84">
        <f>IFERROR(FIND("POLÍCIA CIVIL",consulta_completa__11[[#This Row],[14 - Inst. Atuando no Local]]),0)</f>
        <v>0</v>
      </c>
      <c r="CR815" s="84" t="str">
        <f t="shared" si="396"/>
        <v/>
      </c>
      <c r="CS815" s="84">
        <f>IFERROR(FIND("MARINHA DO BRASIL",consulta_completa__11[[#This Row],[14 - Inst. Atuando no Local]]),0)</f>
        <v>0</v>
      </c>
      <c r="CT815" s="84" t="str">
        <f t="shared" si="397"/>
        <v/>
      </c>
      <c r="CU815" s="84">
        <f>IFERROR(FIND("EMPRESA ESPECIALIZADA EM ATENDIMENTO",consulta_completa__11[[#This Row],[14 - Inst. Atuando no Local]]),0)</f>
        <v>0</v>
      </c>
      <c r="CV815" s="84" t="str">
        <f t="shared" si="398"/>
        <v/>
      </c>
      <c r="CW815" s="84">
        <f>IFERROR(FIND("IBAMA",consulta_completa__11[[#This Row],[14 - Inst. Atuando no Local]]),0)</f>
        <v>0</v>
      </c>
      <c r="CX815" s="84" t="str">
        <f t="shared" si="399"/>
        <v/>
      </c>
      <c r="CY815" s="84" t="str">
        <f>IF(consulta_completa__11[[#This Row],[14 - Inst. Atuando no Local]]="","X","")</f>
        <v/>
      </c>
      <c r="CZ815" s="84">
        <f>IFERROR(FIND("OUTRA (S)",consulta_completa__11[[#This Row],[14 - Inst. Atuando no Local]]),0)</f>
        <v>0</v>
      </c>
      <c r="DA815" s="84" t="str">
        <f t="shared" si="400"/>
        <v/>
      </c>
      <c r="DB815" s="35" t="str">
        <f t="shared" si="401"/>
        <v>Sim</v>
      </c>
      <c r="DC815" s="35" t="str">
        <f t="shared" si="402"/>
        <v>Não</v>
      </c>
      <c r="DD815" s="35" t="str">
        <f t="shared" si="403"/>
        <v>Sim</v>
      </c>
      <c r="DE815" s="87" t="str">
        <f t="shared" si="405"/>
        <v>Sem informação</v>
      </c>
    </row>
    <row r="816" spans="1:109">
      <c r="A816" s="14">
        <v>2025112636025</v>
      </c>
      <c r="B816" s="1">
        <v>45986</v>
      </c>
      <c r="C816" t="s">
        <v>6977</v>
      </c>
      <c r="D816" t="s">
        <v>161</v>
      </c>
      <c r="E816" t="s">
        <v>139</v>
      </c>
      <c r="F816" t="s">
        <v>139</v>
      </c>
      <c r="G816" t="s">
        <v>6978</v>
      </c>
      <c r="H816" t="s">
        <v>113</v>
      </c>
      <c r="I816" t="s">
        <v>113</v>
      </c>
      <c r="J816" t="s">
        <v>113</v>
      </c>
      <c r="K816" t="s">
        <v>114</v>
      </c>
      <c r="L816" t="s">
        <v>114</v>
      </c>
      <c r="M816" t="s">
        <v>4452</v>
      </c>
      <c r="N816" t="s">
        <v>113</v>
      </c>
      <c r="O816" t="s">
        <v>120</v>
      </c>
      <c r="P816" t="s">
        <v>355</v>
      </c>
      <c r="Q816" t="s">
        <v>122</v>
      </c>
      <c r="R816" t="s">
        <v>123</v>
      </c>
      <c r="S816" t="s">
        <v>113</v>
      </c>
      <c r="T816" t="s">
        <v>6979</v>
      </c>
      <c r="U816" t="s">
        <v>6980</v>
      </c>
      <c r="V816" t="s">
        <v>6981</v>
      </c>
      <c r="Z816" t="s">
        <v>6982</v>
      </c>
      <c r="AA816" t="s">
        <v>6983</v>
      </c>
      <c r="AB816" t="s">
        <v>113</v>
      </c>
      <c r="AC816" t="s">
        <v>113</v>
      </c>
      <c r="AE816" t="s">
        <v>113</v>
      </c>
      <c r="AF816" t="s">
        <v>113</v>
      </c>
      <c r="AG816" t="s">
        <v>113</v>
      </c>
      <c r="AH816" t="s">
        <v>194</v>
      </c>
      <c r="AI816" t="s">
        <v>132</v>
      </c>
      <c r="AJ816" t="s">
        <v>131</v>
      </c>
      <c r="AK816" t="s">
        <v>6984</v>
      </c>
      <c r="AL816" t="s">
        <v>6985</v>
      </c>
      <c r="AM816" t="s">
        <v>2544</v>
      </c>
      <c r="AN816" t="s">
        <v>154</v>
      </c>
      <c r="AO816" t="s">
        <v>266</v>
      </c>
      <c r="AP816">
        <v>6133161070</v>
      </c>
      <c r="AQ816" t="s">
        <v>2545</v>
      </c>
      <c r="AR816" t="s">
        <v>113</v>
      </c>
      <c r="AS816" t="s">
        <v>113</v>
      </c>
      <c r="AT816" t="s">
        <v>113</v>
      </c>
      <c r="AU816" t="s">
        <v>113</v>
      </c>
      <c r="AW816" t="s">
        <v>113</v>
      </c>
      <c r="AX816" s="82">
        <f>IFERROR(FIND("Óbitos/feridos",consulta_completa__11[[#This Row],[13 - Ocorrências/Ambientes Atingidos]]),0)</f>
        <v>0</v>
      </c>
      <c r="AY816" s="83" t="str">
        <f t="shared" si="375"/>
        <v/>
      </c>
      <c r="AZ816" s="82">
        <f>IFERROR(FIND("População afetada/evacuada",consulta_completa__11[[#This Row],[13 - Ocorrências/Ambientes Atingidos]]),0)</f>
        <v>0</v>
      </c>
      <c r="BA816" s="82" t="str">
        <f t="shared" si="376"/>
        <v/>
      </c>
      <c r="BB816" s="82">
        <f>IFERROR(FIND("Suspensão de abastecimento de água",consulta_completa__11[[#This Row],[13 - Ocorrências/Ambientes Atingidos]]),0)</f>
        <v>0</v>
      </c>
      <c r="BC816" s="83" t="str">
        <f t="shared" si="404"/>
        <v/>
      </c>
      <c r="BD816" s="82">
        <f>IFERROR(FIND("Rio/córrego",consulta_completa__11[[#This Row],[13 - Ocorrências/Ambientes Atingidos]]),0)</f>
        <v>0</v>
      </c>
      <c r="BE816" s="83" t="str">
        <f t="shared" si="377"/>
        <v/>
      </c>
      <c r="BF816" s="82">
        <f>IFERROR(FIND("Lago",consulta_completa__11[[#This Row],[13 - Ocorrências/Ambientes Atingidos]]),0)</f>
        <v>0</v>
      </c>
      <c r="BG816" s="83" t="str">
        <f t="shared" si="378"/>
        <v/>
      </c>
      <c r="BH816" s="82">
        <f>IFERROR(FIND("Mar",consulta_completa__11[[#This Row],[13 - Ocorrências/Ambientes Atingidos]]),0)</f>
        <v>0</v>
      </c>
      <c r="BI816" s="83" t="str">
        <f t="shared" si="379"/>
        <v/>
      </c>
      <c r="BJ816" s="82">
        <f>IFERROR(FIND("Praia",consulta_completa__11[[#This Row],[13 - Ocorrências/Ambientes Atingidos]]),0)</f>
        <v>0</v>
      </c>
      <c r="BK816" s="83" t="str">
        <f t="shared" si="380"/>
        <v/>
      </c>
      <c r="BL816" s="82">
        <f>IFERROR(FIND("Solo",consulta_completa__11[[#This Row],[13 - Ocorrências/Ambientes Atingidos]]),0)</f>
        <v>0</v>
      </c>
      <c r="BM816" s="83" t="str">
        <f t="shared" si="381"/>
        <v/>
      </c>
      <c r="BN816" s="82">
        <f>IFERROR(FIND("Águas subterrâneas",consulta_completa__11[[#This Row],[13 - Ocorrências/Ambientes Atingidos]]),0)</f>
        <v>0</v>
      </c>
      <c r="BO816" s="83" t="str">
        <f t="shared" si="382"/>
        <v/>
      </c>
      <c r="BP816" s="82">
        <f>IFERROR(FIND("Atmosfera",consulta_completa__11[[#This Row],[13 - Ocorrências/Ambientes Atingidos]]),0)</f>
        <v>0</v>
      </c>
      <c r="BQ816" s="83" t="str">
        <f t="shared" si="383"/>
        <v/>
      </c>
      <c r="BR816" s="82">
        <f>IFERROR(FIND("Flora",consulta_completa__11[[#This Row],[13 - Ocorrências/Ambientes Atingidos]]),0)</f>
        <v>0</v>
      </c>
      <c r="BS816" s="83" t="str">
        <f t="shared" si="384"/>
        <v/>
      </c>
      <c r="BT816" s="82">
        <f>IFERROR(FIND("Fauna",consulta_completa__11[[#This Row],[13 - Ocorrências/Ambientes Atingidos]]),0)</f>
        <v>1</v>
      </c>
      <c r="BU816" s="83" t="str">
        <f t="shared" si="385"/>
        <v>X</v>
      </c>
      <c r="BV816" s="82">
        <f>IFERROR(FIND("UC federal",consulta_completa__11[[#This Row],[13 - Ocorrências/Ambientes Atingidos]]),0)</f>
        <v>0</v>
      </c>
      <c r="BW816" s="83" t="str">
        <f t="shared" si="386"/>
        <v/>
      </c>
      <c r="BX816" s="82">
        <f>IFERROR(FIND("UC estadual/municipal",consulta_completa__11[[#This Row],[13 - Ocorrências/Ambientes Atingidos]]),0)</f>
        <v>0</v>
      </c>
      <c r="BY816" s="83" t="str">
        <f t="shared" si="387"/>
        <v/>
      </c>
      <c r="BZ816" s="82">
        <f>IFERROR(FIND("Outro(s)",consulta_completa__11[[#This Row],[13 - Ocorrências/Ambientes Atingidos]]),0)</f>
        <v>0</v>
      </c>
      <c r="CA816" s="83" t="str">
        <f t="shared" si="388"/>
        <v/>
      </c>
      <c r="CB816" s="82">
        <f>IFERROR(FIND("Sem dano",consulta_completa__11[[#This Row],[13 - Ocorrências/Ambientes Atingidos]]),0)</f>
        <v>0</v>
      </c>
      <c r="CC816" s="83" t="str">
        <f t="shared" si="389"/>
        <v/>
      </c>
      <c r="CD816" s="82" t="str">
        <f>IF(consulta_completa__11[[#This Row],[13 - Ocorrências/Ambientes Atingidos]]="","X","")</f>
        <v/>
      </c>
      <c r="CE816" s="84">
        <f>IFERROR(FIND("IBAMA",consulta_completa__11[[#This Row],[14 - Inst. Atuando no Local]]),0)</f>
        <v>0</v>
      </c>
      <c r="CF816" s="84" t="str">
        <f t="shared" si="390"/>
        <v/>
      </c>
      <c r="CG816" s="84">
        <f>IFERROR(FIND("OEMA",consulta_completa__11[[#This Row],[14 - Inst. Atuando no Local]]),0)</f>
        <v>0</v>
      </c>
      <c r="CH816" s="84" t="str">
        <f t="shared" si="391"/>
        <v/>
      </c>
      <c r="CI816" s="84">
        <f>IFERROR(FIND("DEFESA CIVIL",consulta_completa__11[[#This Row],[14 - Inst. Atuando no Local]]),0)</f>
        <v>0</v>
      </c>
      <c r="CJ816" s="84" t="str">
        <f t="shared" si="392"/>
        <v/>
      </c>
      <c r="CK816" s="84">
        <f>IFERROR(FIND("CORPO DE BOMBEIROS",consulta_completa__11[[#This Row],[14 - Inst. Atuando no Local]]),0)</f>
        <v>0</v>
      </c>
      <c r="CL816" s="84" t="str">
        <f t="shared" si="393"/>
        <v/>
      </c>
      <c r="CM816" s="84">
        <f>IFERROR(FIND("POLÍCIA RODOVIÁRIA",consulta_completa__11[[#This Row],[14 - Inst. Atuando no Local]]),0)</f>
        <v>0</v>
      </c>
      <c r="CN816" s="84" t="str">
        <f t="shared" si="394"/>
        <v/>
      </c>
      <c r="CO816" s="84">
        <f>IFERROR(FIND("POLÍCIA MILITAR",consulta_completa__11[[#This Row],[14 - Inst. Atuando no Local]]),0)</f>
        <v>0</v>
      </c>
      <c r="CP816" s="84" t="str">
        <f t="shared" si="395"/>
        <v/>
      </c>
      <c r="CQ816" s="84">
        <f>IFERROR(FIND("POLÍCIA CIVIL",consulta_completa__11[[#This Row],[14 - Inst. Atuando no Local]]),0)</f>
        <v>0</v>
      </c>
      <c r="CR816" s="84" t="str">
        <f t="shared" si="396"/>
        <v/>
      </c>
      <c r="CS816" s="84">
        <f>IFERROR(FIND("MARINHA DO BRASIL",consulta_completa__11[[#This Row],[14 - Inst. Atuando no Local]]),0)</f>
        <v>0</v>
      </c>
      <c r="CT816" s="84" t="str">
        <f t="shared" si="397"/>
        <v/>
      </c>
      <c r="CU816" s="84">
        <f>IFERROR(FIND("EMPRESA ESPECIALIZADA EM ATENDIMENTO",consulta_completa__11[[#This Row],[14 - Inst. Atuando no Local]]),0)</f>
        <v>0</v>
      </c>
      <c r="CV816" s="84" t="str">
        <f t="shared" si="398"/>
        <v/>
      </c>
      <c r="CW816" s="84">
        <f>IFERROR(FIND("IBAMA",consulta_completa__11[[#This Row],[14 - Inst. Atuando no Local]]),0)</f>
        <v>0</v>
      </c>
      <c r="CX816" s="84" t="str">
        <f t="shared" si="399"/>
        <v/>
      </c>
      <c r="CY816" s="84" t="str">
        <f>IF(consulta_completa__11[[#This Row],[14 - Inst. Atuando no Local]]="","X","")</f>
        <v>X</v>
      </c>
      <c r="CZ816" s="84">
        <f>IFERROR(FIND("OUTRA (S)",consulta_completa__11[[#This Row],[14 - Inst. Atuando no Local]]),0)</f>
        <v>0</v>
      </c>
      <c r="DA816" s="84" t="str">
        <f t="shared" si="400"/>
        <v/>
      </c>
      <c r="DB816" s="35" t="str">
        <f t="shared" si="401"/>
        <v>Sim</v>
      </c>
      <c r="DC816" s="35" t="str">
        <f t="shared" si="402"/>
        <v>Não</v>
      </c>
      <c r="DD816" s="35" t="str">
        <f t="shared" si="403"/>
        <v>Sim</v>
      </c>
      <c r="DE816" s="87" t="str">
        <f t="shared" si="405"/>
        <v>Sem informação</v>
      </c>
    </row>
    <row r="817" spans="1:109">
      <c r="A817" s="14">
        <v>2025112639603</v>
      </c>
      <c r="B817" s="1">
        <v>45986</v>
      </c>
      <c r="C817" t="s">
        <v>6986</v>
      </c>
      <c r="D817" t="s">
        <v>180</v>
      </c>
      <c r="E817" t="s">
        <v>286</v>
      </c>
      <c r="F817" t="s">
        <v>1202</v>
      </c>
      <c r="G817" t="s">
        <v>113</v>
      </c>
      <c r="H817" t="s">
        <v>114</v>
      </c>
      <c r="I817" t="s">
        <v>114</v>
      </c>
      <c r="J817" t="s">
        <v>6987</v>
      </c>
      <c r="K817" t="s">
        <v>6988</v>
      </c>
      <c r="L817" t="s">
        <v>166</v>
      </c>
      <c r="M817" t="s">
        <v>113</v>
      </c>
      <c r="N817" t="s">
        <v>650</v>
      </c>
      <c r="O817" t="s">
        <v>120</v>
      </c>
      <c r="P817" t="s">
        <v>355</v>
      </c>
      <c r="Q817" t="s">
        <v>167</v>
      </c>
      <c r="R817" t="s">
        <v>123</v>
      </c>
      <c r="S817" t="s">
        <v>113</v>
      </c>
      <c r="T817" t="s">
        <v>6989</v>
      </c>
      <c r="U817" t="s">
        <v>6990</v>
      </c>
      <c r="V817" t="s">
        <v>6991</v>
      </c>
      <c r="Z817" t="s">
        <v>113</v>
      </c>
      <c r="AA817" t="s">
        <v>113</v>
      </c>
      <c r="AB817" t="s">
        <v>6992</v>
      </c>
      <c r="AC817" t="s">
        <v>6993</v>
      </c>
      <c r="AD817">
        <v>0</v>
      </c>
      <c r="AE817" t="s">
        <v>6994</v>
      </c>
      <c r="AF817" t="s">
        <v>113</v>
      </c>
      <c r="AG817" t="s">
        <v>113</v>
      </c>
      <c r="AH817" t="s">
        <v>194</v>
      </c>
      <c r="AI817" t="s">
        <v>132</v>
      </c>
      <c r="AJ817" t="s">
        <v>131</v>
      </c>
      <c r="AK817" t="s">
        <v>6995</v>
      </c>
      <c r="AL817" t="s">
        <v>6996</v>
      </c>
      <c r="AM817" t="s">
        <v>2544</v>
      </c>
      <c r="AN817" t="s">
        <v>154</v>
      </c>
      <c r="AO817" t="s">
        <v>266</v>
      </c>
      <c r="AP817">
        <v>6133161070</v>
      </c>
      <c r="AQ817" t="s">
        <v>2545</v>
      </c>
      <c r="AR817" t="s">
        <v>113</v>
      </c>
      <c r="AS817" t="s">
        <v>113</v>
      </c>
      <c r="AT817" t="s">
        <v>113</v>
      </c>
      <c r="AU817" t="s">
        <v>113</v>
      </c>
      <c r="AW817" t="s">
        <v>113</v>
      </c>
      <c r="AX817" s="82">
        <f>IFERROR(FIND("Óbitos/feridos",consulta_completa__11[[#This Row],[13 - Ocorrências/Ambientes Atingidos]]),0)</f>
        <v>0</v>
      </c>
      <c r="AY817" s="83" t="str">
        <f t="shared" si="375"/>
        <v/>
      </c>
      <c r="AZ817" s="82">
        <f>IFERROR(FIND("População afetada/evacuada",consulta_completa__11[[#This Row],[13 - Ocorrências/Ambientes Atingidos]]),0)</f>
        <v>0</v>
      </c>
      <c r="BA817" s="82" t="str">
        <f t="shared" si="376"/>
        <v/>
      </c>
      <c r="BB817" s="82">
        <f>IFERROR(FIND("Suspensão de abastecimento de água",consulta_completa__11[[#This Row],[13 - Ocorrências/Ambientes Atingidos]]),0)</f>
        <v>0</v>
      </c>
      <c r="BC817" s="83" t="str">
        <f t="shared" si="404"/>
        <v/>
      </c>
      <c r="BD817" s="82">
        <f>IFERROR(FIND("Rio/córrego",consulta_completa__11[[#This Row],[13 - Ocorrências/Ambientes Atingidos]]),0)</f>
        <v>0</v>
      </c>
      <c r="BE817" s="83" t="str">
        <f t="shared" si="377"/>
        <v/>
      </c>
      <c r="BF817" s="82">
        <f>IFERROR(FIND("Lago",consulta_completa__11[[#This Row],[13 - Ocorrências/Ambientes Atingidos]]),0)</f>
        <v>0</v>
      </c>
      <c r="BG817" s="83" t="str">
        <f t="shared" si="378"/>
        <v/>
      </c>
      <c r="BH817" s="82">
        <f>IFERROR(FIND("Mar",consulta_completa__11[[#This Row],[13 - Ocorrências/Ambientes Atingidos]]),0)</f>
        <v>0</v>
      </c>
      <c r="BI817" s="83" t="str">
        <f t="shared" si="379"/>
        <v/>
      </c>
      <c r="BJ817" s="82">
        <f>IFERROR(FIND("Praia",consulta_completa__11[[#This Row],[13 - Ocorrências/Ambientes Atingidos]]),0)</f>
        <v>0</v>
      </c>
      <c r="BK817" s="83" t="str">
        <f t="shared" si="380"/>
        <v/>
      </c>
      <c r="BL817" s="82">
        <f>IFERROR(FIND("Solo",consulta_completa__11[[#This Row],[13 - Ocorrências/Ambientes Atingidos]]),0)</f>
        <v>0</v>
      </c>
      <c r="BM817" s="83" t="str">
        <f t="shared" si="381"/>
        <v/>
      </c>
      <c r="BN817" s="82">
        <f>IFERROR(FIND("Águas subterrâneas",consulta_completa__11[[#This Row],[13 - Ocorrências/Ambientes Atingidos]]),0)</f>
        <v>0</v>
      </c>
      <c r="BO817" s="83" t="str">
        <f t="shared" si="382"/>
        <v/>
      </c>
      <c r="BP817" s="82">
        <f>IFERROR(FIND("Atmosfera",consulta_completa__11[[#This Row],[13 - Ocorrências/Ambientes Atingidos]]),0)</f>
        <v>0</v>
      </c>
      <c r="BQ817" s="83" t="str">
        <f t="shared" si="383"/>
        <v/>
      </c>
      <c r="BR817" s="82">
        <f>IFERROR(FIND("Flora",consulta_completa__11[[#This Row],[13 - Ocorrências/Ambientes Atingidos]]),0)</f>
        <v>0</v>
      </c>
      <c r="BS817" s="83" t="str">
        <f t="shared" si="384"/>
        <v/>
      </c>
      <c r="BT817" s="82">
        <f>IFERROR(FIND("Fauna",consulta_completa__11[[#This Row],[13 - Ocorrências/Ambientes Atingidos]]),0)</f>
        <v>0</v>
      </c>
      <c r="BU817" s="83" t="str">
        <f t="shared" si="385"/>
        <v/>
      </c>
      <c r="BV817" s="82">
        <f>IFERROR(FIND("UC federal",consulta_completa__11[[#This Row],[13 - Ocorrências/Ambientes Atingidos]]),0)</f>
        <v>0</v>
      </c>
      <c r="BW817" s="83" t="str">
        <f t="shared" si="386"/>
        <v/>
      </c>
      <c r="BX817" s="82">
        <f>IFERROR(FIND("UC estadual/municipal",consulta_completa__11[[#This Row],[13 - Ocorrências/Ambientes Atingidos]]),0)</f>
        <v>0</v>
      </c>
      <c r="BY817" s="83" t="str">
        <f t="shared" si="387"/>
        <v/>
      </c>
      <c r="BZ817" s="82">
        <f>IFERROR(FIND("Outro(s)",consulta_completa__11[[#This Row],[13 - Ocorrências/Ambientes Atingidos]]),0)</f>
        <v>0</v>
      </c>
      <c r="CA817" s="83" t="str">
        <f t="shared" si="388"/>
        <v/>
      </c>
      <c r="CB817" s="82">
        <f>IFERROR(FIND("Sem dano",consulta_completa__11[[#This Row],[13 - Ocorrências/Ambientes Atingidos]]),0)</f>
        <v>0</v>
      </c>
      <c r="CC817" s="83" t="str">
        <f t="shared" si="389"/>
        <v/>
      </c>
      <c r="CD817" s="82" t="str">
        <f>IF(consulta_completa__11[[#This Row],[13 - Ocorrências/Ambientes Atingidos]]="","X","")</f>
        <v>X</v>
      </c>
      <c r="CE817" s="84">
        <f>IFERROR(FIND("IBAMA",consulta_completa__11[[#This Row],[14 - Inst. Atuando no Local]]),0)</f>
        <v>0</v>
      </c>
      <c r="CF817" s="84" t="str">
        <f t="shared" si="390"/>
        <v/>
      </c>
      <c r="CG817" s="84">
        <f>IFERROR(FIND("OEMA",consulta_completa__11[[#This Row],[14 - Inst. Atuando no Local]]),0)</f>
        <v>0</v>
      </c>
      <c r="CH817" s="84" t="str">
        <f t="shared" si="391"/>
        <v/>
      </c>
      <c r="CI817" s="84">
        <f>IFERROR(FIND("DEFESA CIVIL",consulta_completa__11[[#This Row],[14 - Inst. Atuando no Local]]),0)</f>
        <v>0</v>
      </c>
      <c r="CJ817" s="84" t="str">
        <f t="shared" si="392"/>
        <v/>
      </c>
      <c r="CK817" s="84">
        <f>IFERROR(FIND("CORPO DE BOMBEIROS",consulta_completa__11[[#This Row],[14 - Inst. Atuando no Local]]),0)</f>
        <v>0</v>
      </c>
      <c r="CL817" s="84" t="str">
        <f t="shared" si="393"/>
        <v/>
      </c>
      <c r="CM817" s="84">
        <f>IFERROR(FIND("POLÍCIA RODOVIÁRIA",consulta_completa__11[[#This Row],[14 - Inst. Atuando no Local]]),0)</f>
        <v>0</v>
      </c>
      <c r="CN817" s="84" t="str">
        <f t="shared" si="394"/>
        <v/>
      </c>
      <c r="CO817" s="84">
        <f>IFERROR(FIND("POLÍCIA MILITAR",consulta_completa__11[[#This Row],[14 - Inst. Atuando no Local]]),0)</f>
        <v>0</v>
      </c>
      <c r="CP817" s="84" t="str">
        <f t="shared" si="395"/>
        <v/>
      </c>
      <c r="CQ817" s="84">
        <f>IFERROR(FIND("POLÍCIA CIVIL",consulta_completa__11[[#This Row],[14 - Inst. Atuando no Local]]),0)</f>
        <v>0</v>
      </c>
      <c r="CR817" s="84" t="str">
        <f t="shared" si="396"/>
        <v/>
      </c>
      <c r="CS817" s="84">
        <f>IFERROR(FIND("MARINHA DO BRASIL",consulta_completa__11[[#This Row],[14 - Inst. Atuando no Local]]),0)</f>
        <v>0</v>
      </c>
      <c r="CT817" s="84" t="str">
        <f t="shared" si="397"/>
        <v/>
      </c>
      <c r="CU817" s="84">
        <f>IFERROR(FIND("EMPRESA ESPECIALIZADA EM ATENDIMENTO",consulta_completa__11[[#This Row],[14 - Inst. Atuando no Local]]),0)</f>
        <v>0</v>
      </c>
      <c r="CV817" s="84" t="str">
        <f t="shared" si="398"/>
        <v/>
      </c>
      <c r="CW817" s="84">
        <f>IFERROR(FIND("IBAMA",consulta_completa__11[[#This Row],[14 - Inst. Atuando no Local]]),0)</f>
        <v>0</v>
      </c>
      <c r="CX817" s="84" t="str">
        <f t="shared" si="399"/>
        <v/>
      </c>
      <c r="CY817" s="84" t="str">
        <f>IF(consulta_completa__11[[#This Row],[14 - Inst. Atuando no Local]]="","X","")</f>
        <v/>
      </c>
      <c r="CZ817" s="84">
        <f>IFERROR(FIND("OUTRA (S)",consulta_completa__11[[#This Row],[14 - Inst. Atuando no Local]]),0)</f>
        <v>0</v>
      </c>
      <c r="DA817" s="84" t="str">
        <f t="shared" si="400"/>
        <v/>
      </c>
      <c r="DB817" s="35" t="str">
        <f t="shared" si="401"/>
        <v>Sim</v>
      </c>
      <c r="DC817" s="35" t="str">
        <f t="shared" si="402"/>
        <v>Não</v>
      </c>
      <c r="DD817" s="35" t="str">
        <f t="shared" si="403"/>
        <v>Sim</v>
      </c>
      <c r="DE817" s="87" t="str">
        <f t="shared" si="405"/>
        <v>Sem informação</v>
      </c>
    </row>
    <row r="818" spans="1:109">
      <c r="A818" s="14">
        <v>2025112668413</v>
      </c>
      <c r="B818" s="1">
        <v>45986</v>
      </c>
      <c r="C818" t="s">
        <v>1036</v>
      </c>
      <c r="D818" t="s">
        <v>343</v>
      </c>
      <c r="E818" t="s">
        <v>139</v>
      </c>
      <c r="F818" t="s">
        <v>112</v>
      </c>
      <c r="G818" t="s">
        <v>113</v>
      </c>
      <c r="H818" t="s">
        <v>114</v>
      </c>
      <c r="I818" t="s">
        <v>114</v>
      </c>
      <c r="J818" t="s">
        <v>441</v>
      </c>
      <c r="K818" t="s">
        <v>6997</v>
      </c>
      <c r="L818" t="s">
        <v>117</v>
      </c>
      <c r="M818" t="s">
        <v>140</v>
      </c>
      <c r="N818" t="s">
        <v>141</v>
      </c>
      <c r="O818" t="s">
        <v>185</v>
      </c>
      <c r="P818" t="s">
        <v>355</v>
      </c>
      <c r="Q818" t="s">
        <v>230</v>
      </c>
      <c r="R818" t="s">
        <v>123</v>
      </c>
      <c r="S818" t="s">
        <v>113</v>
      </c>
      <c r="T818" t="s">
        <v>6998</v>
      </c>
      <c r="U818" t="s">
        <v>145</v>
      </c>
      <c r="V818" t="s">
        <v>6999</v>
      </c>
      <c r="W818" t="b">
        <v>1</v>
      </c>
      <c r="Z818" t="s">
        <v>7000</v>
      </c>
      <c r="AA818" t="s">
        <v>7001</v>
      </c>
      <c r="AB818" t="s">
        <v>823</v>
      </c>
      <c r="AC818" t="s">
        <v>113</v>
      </c>
      <c r="AD818">
        <v>2</v>
      </c>
      <c r="AE818" t="s">
        <v>113</v>
      </c>
      <c r="AF818" t="s">
        <v>1436</v>
      </c>
      <c r="AG818" t="s">
        <v>825</v>
      </c>
      <c r="AH818" t="s">
        <v>131</v>
      </c>
      <c r="AI818" t="s">
        <v>131</v>
      </c>
      <c r="AJ818" t="s">
        <v>131</v>
      </c>
      <c r="AK818" t="s">
        <v>7002</v>
      </c>
      <c r="AL818" t="s">
        <v>7003</v>
      </c>
      <c r="AM818" t="s">
        <v>153</v>
      </c>
      <c r="AN818" t="s">
        <v>154</v>
      </c>
      <c r="AO818" t="s">
        <v>113</v>
      </c>
      <c r="AP818">
        <v>6133161070</v>
      </c>
      <c r="AQ818" t="s">
        <v>156</v>
      </c>
      <c r="AR818" t="s">
        <v>113</v>
      </c>
      <c r="AS818" t="s">
        <v>113</v>
      </c>
      <c r="AT818" t="s">
        <v>7004</v>
      </c>
      <c r="AU818" t="s">
        <v>592</v>
      </c>
      <c r="AV818">
        <v>240000000</v>
      </c>
      <c r="AW818" t="s">
        <v>159</v>
      </c>
      <c r="AX818" s="82">
        <f>IFERROR(FIND("Óbitos/feridos",consulta_completa__11[[#This Row],[13 - Ocorrências/Ambientes Atingidos]]),0)</f>
        <v>0</v>
      </c>
      <c r="AY818" s="83" t="str">
        <f t="shared" si="375"/>
        <v/>
      </c>
      <c r="AZ818" s="82">
        <f>IFERROR(FIND("População afetada/evacuada",consulta_completa__11[[#This Row],[13 - Ocorrências/Ambientes Atingidos]]),0)</f>
        <v>0</v>
      </c>
      <c r="BA818" s="82" t="str">
        <f t="shared" si="376"/>
        <v/>
      </c>
      <c r="BB818" s="82">
        <f>IFERROR(FIND("Suspensão de abastecimento de água",consulta_completa__11[[#This Row],[13 - Ocorrências/Ambientes Atingidos]]),0)</f>
        <v>0</v>
      </c>
      <c r="BC818" s="83" t="str">
        <f t="shared" si="404"/>
        <v/>
      </c>
      <c r="BD818" s="82">
        <f>IFERROR(FIND("Rio/córrego",consulta_completa__11[[#This Row],[13 - Ocorrências/Ambientes Atingidos]]),0)</f>
        <v>0</v>
      </c>
      <c r="BE818" s="83" t="str">
        <f t="shared" si="377"/>
        <v/>
      </c>
      <c r="BF818" s="82">
        <f>IFERROR(FIND("Lago",consulta_completa__11[[#This Row],[13 - Ocorrências/Ambientes Atingidos]]),0)</f>
        <v>0</v>
      </c>
      <c r="BG818" s="83" t="str">
        <f t="shared" si="378"/>
        <v/>
      </c>
      <c r="BH818" s="82">
        <f>IFERROR(FIND("Mar",consulta_completa__11[[#This Row],[13 - Ocorrências/Ambientes Atingidos]]),0)</f>
        <v>0</v>
      </c>
      <c r="BI818" s="83" t="str">
        <f t="shared" si="379"/>
        <v/>
      </c>
      <c r="BJ818" s="82">
        <f>IFERROR(FIND("Praia",consulta_completa__11[[#This Row],[13 - Ocorrências/Ambientes Atingidos]]),0)</f>
        <v>0</v>
      </c>
      <c r="BK818" s="83" t="str">
        <f t="shared" si="380"/>
        <v/>
      </c>
      <c r="BL818" s="82">
        <f>IFERROR(FIND("Solo",consulta_completa__11[[#This Row],[13 - Ocorrências/Ambientes Atingidos]]),0)</f>
        <v>1</v>
      </c>
      <c r="BM818" s="83" t="str">
        <f t="shared" si="381"/>
        <v>X</v>
      </c>
      <c r="BN818" s="82">
        <f>IFERROR(FIND("Águas subterrâneas",consulta_completa__11[[#This Row],[13 - Ocorrências/Ambientes Atingidos]]),0)</f>
        <v>0</v>
      </c>
      <c r="BO818" s="83" t="str">
        <f t="shared" si="382"/>
        <v/>
      </c>
      <c r="BP818" s="82">
        <f>IFERROR(FIND("Atmosfera",consulta_completa__11[[#This Row],[13 - Ocorrências/Ambientes Atingidos]]),0)</f>
        <v>0</v>
      </c>
      <c r="BQ818" s="83" t="str">
        <f t="shared" si="383"/>
        <v/>
      </c>
      <c r="BR818" s="82">
        <f>IFERROR(FIND("Flora",consulta_completa__11[[#This Row],[13 - Ocorrências/Ambientes Atingidos]]),0)</f>
        <v>0</v>
      </c>
      <c r="BS818" s="83" t="str">
        <f t="shared" si="384"/>
        <v/>
      </c>
      <c r="BT818" s="82">
        <f>IFERROR(FIND("Fauna",consulta_completa__11[[#This Row],[13 - Ocorrências/Ambientes Atingidos]]),0)</f>
        <v>0</v>
      </c>
      <c r="BU818" s="83" t="str">
        <f t="shared" si="385"/>
        <v/>
      </c>
      <c r="BV818" s="82">
        <f>IFERROR(FIND("UC federal",consulta_completa__11[[#This Row],[13 - Ocorrências/Ambientes Atingidos]]),0)</f>
        <v>0</v>
      </c>
      <c r="BW818" s="83" t="str">
        <f t="shared" si="386"/>
        <v/>
      </c>
      <c r="BX818" s="82">
        <f>IFERROR(FIND("UC estadual/municipal",consulta_completa__11[[#This Row],[13 - Ocorrências/Ambientes Atingidos]]),0)</f>
        <v>0</v>
      </c>
      <c r="BY818" s="83" t="str">
        <f t="shared" si="387"/>
        <v/>
      </c>
      <c r="BZ818" s="82">
        <f>IFERROR(FIND("Outro(s)",consulta_completa__11[[#This Row],[13 - Ocorrências/Ambientes Atingidos]]),0)</f>
        <v>0</v>
      </c>
      <c r="CA818" s="83" t="str">
        <f t="shared" si="388"/>
        <v/>
      </c>
      <c r="CB818" s="82">
        <f>IFERROR(FIND("Sem dano",consulta_completa__11[[#This Row],[13 - Ocorrências/Ambientes Atingidos]]),0)</f>
        <v>0</v>
      </c>
      <c r="CC818" s="83" t="str">
        <f t="shared" si="389"/>
        <v/>
      </c>
      <c r="CD818" s="82" t="str">
        <f>IF(consulta_completa__11[[#This Row],[13 - Ocorrências/Ambientes Atingidos]]="","X","")</f>
        <v/>
      </c>
      <c r="CE818" s="84">
        <f>IFERROR(FIND("IBAMA",consulta_completa__11[[#This Row],[14 - Inst. Atuando no Local]]),0)</f>
        <v>0</v>
      </c>
      <c r="CF818" s="84" t="str">
        <f t="shared" si="390"/>
        <v/>
      </c>
      <c r="CG818" s="84">
        <f>IFERROR(FIND("OEMA",consulta_completa__11[[#This Row],[14 - Inst. Atuando no Local]]),0)</f>
        <v>0</v>
      </c>
      <c r="CH818" s="84" t="str">
        <f t="shared" si="391"/>
        <v/>
      </c>
      <c r="CI818" s="84">
        <f>IFERROR(FIND("DEFESA CIVIL",consulta_completa__11[[#This Row],[14 - Inst. Atuando no Local]]),0)</f>
        <v>0</v>
      </c>
      <c r="CJ818" s="84" t="str">
        <f t="shared" si="392"/>
        <v/>
      </c>
      <c r="CK818" s="84">
        <f>IFERROR(FIND("CORPO DE BOMBEIROS",consulta_completa__11[[#This Row],[14 - Inst. Atuando no Local]]),0)</f>
        <v>0</v>
      </c>
      <c r="CL818" s="84" t="str">
        <f t="shared" si="393"/>
        <v/>
      </c>
      <c r="CM818" s="84">
        <f>IFERROR(FIND("POLÍCIA RODOVIÁRIA",consulta_completa__11[[#This Row],[14 - Inst. Atuando no Local]]),0)</f>
        <v>0</v>
      </c>
      <c r="CN818" s="84" t="str">
        <f t="shared" si="394"/>
        <v/>
      </c>
      <c r="CO818" s="84">
        <f>IFERROR(FIND("POLÍCIA MILITAR",consulta_completa__11[[#This Row],[14 - Inst. Atuando no Local]]),0)</f>
        <v>0</v>
      </c>
      <c r="CP818" s="84" t="str">
        <f t="shared" si="395"/>
        <v/>
      </c>
      <c r="CQ818" s="84">
        <f>IFERROR(FIND("POLÍCIA CIVIL",consulta_completa__11[[#This Row],[14 - Inst. Atuando no Local]]),0)</f>
        <v>0</v>
      </c>
      <c r="CR818" s="84" t="str">
        <f t="shared" si="396"/>
        <v/>
      </c>
      <c r="CS818" s="84">
        <f>IFERROR(FIND("MARINHA DO BRASIL",consulta_completa__11[[#This Row],[14 - Inst. Atuando no Local]]),0)</f>
        <v>0</v>
      </c>
      <c r="CT818" s="84" t="str">
        <f t="shared" si="397"/>
        <v/>
      </c>
      <c r="CU818" s="84">
        <f>IFERROR(FIND("EMPRESA ESPECIALIZADA EM ATENDIMENTO",consulta_completa__11[[#This Row],[14 - Inst. Atuando no Local]]),0)</f>
        <v>0</v>
      </c>
      <c r="CV818" s="84" t="str">
        <f t="shared" si="398"/>
        <v/>
      </c>
      <c r="CW818" s="84">
        <f>IFERROR(FIND("IBAMA",consulta_completa__11[[#This Row],[14 - Inst. Atuando no Local]]),0)</f>
        <v>0</v>
      </c>
      <c r="CX818" s="84" t="str">
        <f t="shared" si="399"/>
        <v/>
      </c>
      <c r="CY818" s="84" t="str">
        <f>IF(consulta_completa__11[[#This Row],[14 - Inst. Atuando no Local]]="","X","")</f>
        <v/>
      </c>
      <c r="CZ818" s="84">
        <f>IFERROR(FIND("OUTRA (S)",consulta_completa__11[[#This Row],[14 - Inst. Atuando no Local]]),0)</f>
        <v>0</v>
      </c>
      <c r="DA818" s="84" t="str">
        <f t="shared" si="400"/>
        <v/>
      </c>
      <c r="DB818" s="35" t="str">
        <f t="shared" si="401"/>
        <v>Sim</v>
      </c>
      <c r="DC818" s="35" t="str">
        <f t="shared" si="402"/>
        <v>Não</v>
      </c>
      <c r="DD818" s="35" t="str">
        <f t="shared" si="403"/>
        <v>Sim</v>
      </c>
      <c r="DE818" s="87" t="str">
        <f t="shared" si="405"/>
        <v>Estadual</v>
      </c>
    </row>
    <row r="819" spans="1:109">
      <c r="A819" s="14">
        <v>2025112736004</v>
      </c>
      <c r="B819" s="1">
        <v>45988</v>
      </c>
      <c r="C819" t="s">
        <v>2590</v>
      </c>
      <c r="D819" t="s">
        <v>161</v>
      </c>
      <c r="E819" t="s">
        <v>162</v>
      </c>
      <c r="F819" t="s">
        <v>1202</v>
      </c>
      <c r="G819" t="s">
        <v>113</v>
      </c>
      <c r="H819" t="s">
        <v>114</v>
      </c>
      <c r="I819" t="s">
        <v>114</v>
      </c>
      <c r="J819" t="s">
        <v>113</v>
      </c>
      <c r="K819" t="s">
        <v>114</v>
      </c>
      <c r="L819" t="s">
        <v>114</v>
      </c>
      <c r="M819" t="s">
        <v>1912</v>
      </c>
      <c r="N819" t="s">
        <v>2139</v>
      </c>
      <c r="O819" t="s">
        <v>239</v>
      </c>
      <c r="P819" t="s">
        <v>142</v>
      </c>
      <c r="Q819" t="s">
        <v>230</v>
      </c>
      <c r="R819" t="s">
        <v>123</v>
      </c>
      <c r="S819" t="s">
        <v>113</v>
      </c>
      <c r="T819" t="s">
        <v>7005</v>
      </c>
      <c r="U819" t="s">
        <v>7006</v>
      </c>
      <c r="V819" t="s">
        <v>7007</v>
      </c>
      <c r="X819" t="b">
        <v>1</v>
      </c>
      <c r="Z819" t="s">
        <v>2529</v>
      </c>
      <c r="AA819" t="s">
        <v>7007</v>
      </c>
      <c r="AB819" t="s">
        <v>358</v>
      </c>
      <c r="AC819" t="s">
        <v>113</v>
      </c>
      <c r="AD819">
        <v>1</v>
      </c>
      <c r="AE819" t="s">
        <v>113</v>
      </c>
      <c r="AF819" t="s">
        <v>113</v>
      </c>
      <c r="AG819" t="s">
        <v>113</v>
      </c>
      <c r="AH819" t="s">
        <v>131</v>
      </c>
      <c r="AI819" t="s">
        <v>132</v>
      </c>
      <c r="AJ819" t="s">
        <v>131</v>
      </c>
      <c r="AK819" t="s">
        <v>7008</v>
      </c>
      <c r="AL819" t="s">
        <v>113</v>
      </c>
      <c r="AM819" t="s">
        <v>2933</v>
      </c>
      <c r="AN819" t="s">
        <v>154</v>
      </c>
      <c r="AO819" t="s">
        <v>266</v>
      </c>
      <c r="AQ819" t="s">
        <v>2934</v>
      </c>
      <c r="AR819" t="s">
        <v>113</v>
      </c>
      <c r="AS819" t="s">
        <v>113</v>
      </c>
      <c r="AT819" t="s">
        <v>113</v>
      </c>
      <c r="AU819" t="s">
        <v>113</v>
      </c>
      <c r="AW819" t="s">
        <v>113</v>
      </c>
      <c r="AX819" s="82">
        <f>IFERROR(FIND("Óbitos/feridos",consulta_completa__11[[#This Row],[13 - Ocorrências/Ambientes Atingidos]]),0)</f>
        <v>0</v>
      </c>
      <c r="AY819" s="83" t="str">
        <f t="shared" si="375"/>
        <v/>
      </c>
      <c r="AZ819" s="82">
        <f>IFERROR(FIND("População afetada/evacuada",consulta_completa__11[[#This Row],[13 - Ocorrências/Ambientes Atingidos]]),0)</f>
        <v>0</v>
      </c>
      <c r="BA819" s="82" t="str">
        <f t="shared" si="376"/>
        <v/>
      </c>
      <c r="BB819" s="82">
        <f>IFERROR(FIND("Suspensão de abastecimento de água",consulta_completa__11[[#This Row],[13 - Ocorrências/Ambientes Atingidos]]),0)</f>
        <v>0</v>
      </c>
      <c r="BC819" s="83" t="str">
        <f t="shared" si="404"/>
        <v/>
      </c>
      <c r="BD819" s="82">
        <f>IFERROR(FIND("Rio/córrego",consulta_completa__11[[#This Row],[13 - Ocorrências/Ambientes Atingidos]]),0)</f>
        <v>0</v>
      </c>
      <c r="BE819" s="83" t="str">
        <f t="shared" si="377"/>
        <v/>
      </c>
      <c r="BF819" s="82">
        <f>IFERROR(FIND("Lago",consulta_completa__11[[#This Row],[13 - Ocorrências/Ambientes Atingidos]]),0)</f>
        <v>0</v>
      </c>
      <c r="BG819" s="83" t="str">
        <f t="shared" si="378"/>
        <v/>
      </c>
      <c r="BH819" s="82">
        <f>IFERROR(FIND("Mar",consulta_completa__11[[#This Row],[13 - Ocorrências/Ambientes Atingidos]]),0)</f>
        <v>0</v>
      </c>
      <c r="BI819" s="83" t="str">
        <f t="shared" si="379"/>
        <v/>
      </c>
      <c r="BJ819" s="82">
        <f>IFERROR(FIND("Praia",consulta_completa__11[[#This Row],[13 - Ocorrências/Ambientes Atingidos]]),0)</f>
        <v>0</v>
      </c>
      <c r="BK819" s="83" t="str">
        <f t="shared" si="380"/>
        <v/>
      </c>
      <c r="BL819" s="82">
        <f>IFERROR(FIND("Solo",consulta_completa__11[[#This Row],[13 - Ocorrências/Ambientes Atingidos]]),0)</f>
        <v>0</v>
      </c>
      <c r="BM819" s="83" t="str">
        <f t="shared" si="381"/>
        <v/>
      </c>
      <c r="BN819" s="82">
        <f>IFERROR(FIND("Águas subterrâneas",consulta_completa__11[[#This Row],[13 - Ocorrências/Ambientes Atingidos]]),0)</f>
        <v>0</v>
      </c>
      <c r="BO819" s="83" t="str">
        <f t="shared" si="382"/>
        <v/>
      </c>
      <c r="BP819" s="82">
        <f>IFERROR(FIND("Atmosfera",consulta_completa__11[[#This Row],[13 - Ocorrências/Ambientes Atingidos]]),0)</f>
        <v>1</v>
      </c>
      <c r="BQ819" s="83" t="str">
        <f t="shared" si="383"/>
        <v>X</v>
      </c>
      <c r="BR819" s="82">
        <f>IFERROR(FIND("Flora",consulta_completa__11[[#This Row],[13 - Ocorrências/Ambientes Atingidos]]),0)</f>
        <v>0</v>
      </c>
      <c r="BS819" s="83" t="str">
        <f t="shared" si="384"/>
        <v/>
      </c>
      <c r="BT819" s="82">
        <f>IFERROR(FIND("Fauna",consulta_completa__11[[#This Row],[13 - Ocorrências/Ambientes Atingidos]]),0)</f>
        <v>0</v>
      </c>
      <c r="BU819" s="83" t="str">
        <f t="shared" si="385"/>
        <v/>
      </c>
      <c r="BV819" s="82">
        <f>IFERROR(FIND("UC federal",consulta_completa__11[[#This Row],[13 - Ocorrências/Ambientes Atingidos]]),0)</f>
        <v>0</v>
      </c>
      <c r="BW819" s="83" t="str">
        <f t="shared" si="386"/>
        <v/>
      </c>
      <c r="BX819" s="82">
        <f>IFERROR(FIND("UC estadual/municipal",consulta_completa__11[[#This Row],[13 - Ocorrências/Ambientes Atingidos]]),0)</f>
        <v>0</v>
      </c>
      <c r="BY819" s="83" t="str">
        <f t="shared" si="387"/>
        <v/>
      </c>
      <c r="BZ819" s="82">
        <f>IFERROR(FIND("Outro(s)",consulta_completa__11[[#This Row],[13 - Ocorrências/Ambientes Atingidos]]),0)</f>
        <v>0</v>
      </c>
      <c r="CA819" s="83" t="str">
        <f t="shared" si="388"/>
        <v/>
      </c>
      <c r="CB819" s="82">
        <f>IFERROR(FIND("Sem dano",consulta_completa__11[[#This Row],[13 - Ocorrências/Ambientes Atingidos]]),0)</f>
        <v>0</v>
      </c>
      <c r="CC819" s="83" t="str">
        <f t="shared" si="389"/>
        <v/>
      </c>
      <c r="CD819" s="82" t="str">
        <f>IF(consulta_completa__11[[#This Row],[13 - Ocorrências/Ambientes Atingidos]]="","X","")</f>
        <v/>
      </c>
      <c r="CE819" s="84">
        <f>IFERROR(FIND("IBAMA",consulta_completa__11[[#This Row],[14 - Inst. Atuando no Local]]),0)</f>
        <v>0</v>
      </c>
      <c r="CF819" s="84" t="str">
        <f t="shared" si="390"/>
        <v/>
      </c>
      <c r="CG819" s="84">
        <f>IFERROR(FIND("OEMA",consulta_completa__11[[#This Row],[14 - Inst. Atuando no Local]]),0)</f>
        <v>0</v>
      </c>
      <c r="CH819" s="84" t="str">
        <f t="shared" si="391"/>
        <v/>
      </c>
      <c r="CI819" s="84">
        <f>IFERROR(FIND("DEFESA CIVIL",consulta_completa__11[[#This Row],[14 - Inst. Atuando no Local]]),0)</f>
        <v>0</v>
      </c>
      <c r="CJ819" s="84" t="str">
        <f t="shared" si="392"/>
        <v/>
      </c>
      <c r="CK819" s="84">
        <f>IFERROR(FIND("CORPO DE BOMBEIROS",consulta_completa__11[[#This Row],[14 - Inst. Atuando no Local]]),0)</f>
        <v>0</v>
      </c>
      <c r="CL819" s="84" t="str">
        <f t="shared" si="393"/>
        <v/>
      </c>
      <c r="CM819" s="84">
        <f>IFERROR(FIND("POLÍCIA RODOVIÁRIA",consulta_completa__11[[#This Row],[14 - Inst. Atuando no Local]]),0)</f>
        <v>0</v>
      </c>
      <c r="CN819" s="84" t="str">
        <f t="shared" si="394"/>
        <v/>
      </c>
      <c r="CO819" s="84">
        <f>IFERROR(FIND("POLÍCIA MILITAR",consulta_completa__11[[#This Row],[14 - Inst. Atuando no Local]]),0)</f>
        <v>0</v>
      </c>
      <c r="CP819" s="84" t="str">
        <f t="shared" si="395"/>
        <v/>
      </c>
      <c r="CQ819" s="84">
        <f>IFERROR(FIND("POLÍCIA CIVIL",consulta_completa__11[[#This Row],[14 - Inst. Atuando no Local]]),0)</f>
        <v>0</v>
      </c>
      <c r="CR819" s="84" t="str">
        <f t="shared" si="396"/>
        <v/>
      </c>
      <c r="CS819" s="84">
        <f>IFERROR(FIND("MARINHA DO BRASIL",consulta_completa__11[[#This Row],[14 - Inst. Atuando no Local]]),0)</f>
        <v>0</v>
      </c>
      <c r="CT819" s="84" t="str">
        <f t="shared" si="397"/>
        <v/>
      </c>
      <c r="CU819" s="84">
        <f>IFERROR(FIND("EMPRESA ESPECIALIZADA EM ATENDIMENTO",consulta_completa__11[[#This Row],[14 - Inst. Atuando no Local]]),0)</f>
        <v>0</v>
      </c>
      <c r="CV819" s="84" t="str">
        <f t="shared" si="398"/>
        <v/>
      </c>
      <c r="CW819" s="84">
        <f>IFERROR(FIND("IBAMA",consulta_completa__11[[#This Row],[14 - Inst. Atuando no Local]]),0)</f>
        <v>0</v>
      </c>
      <c r="CX819" s="84" t="str">
        <f t="shared" si="399"/>
        <v/>
      </c>
      <c r="CY819" s="84" t="str">
        <f>IF(consulta_completa__11[[#This Row],[14 - Inst. Atuando no Local]]="","X","")</f>
        <v/>
      </c>
      <c r="CZ819" s="84">
        <f>IFERROR(FIND("OUTRA (S)",consulta_completa__11[[#This Row],[14 - Inst. Atuando no Local]]),0)</f>
        <v>0</v>
      </c>
      <c r="DA819" s="84" t="str">
        <f t="shared" si="400"/>
        <v/>
      </c>
      <c r="DB819" s="35" t="str">
        <f t="shared" si="401"/>
        <v>Sim</v>
      </c>
      <c r="DC819" s="35" t="str">
        <f t="shared" si="402"/>
        <v>Não</v>
      </c>
      <c r="DD819" s="35" t="str">
        <f t="shared" si="403"/>
        <v>Sim</v>
      </c>
      <c r="DE819" s="87" t="str">
        <f t="shared" si="405"/>
        <v>Federal</v>
      </c>
    </row>
    <row r="820" spans="1:109">
      <c r="A820" s="14">
        <v>202512239607</v>
      </c>
      <c r="B820" s="1">
        <v>46011</v>
      </c>
      <c r="C820" t="s">
        <v>2059</v>
      </c>
      <c r="D820" t="s">
        <v>609</v>
      </c>
      <c r="E820" t="s">
        <v>139</v>
      </c>
      <c r="F820" t="s">
        <v>112</v>
      </c>
      <c r="G820" t="s">
        <v>113</v>
      </c>
      <c r="H820" t="s">
        <v>114</v>
      </c>
      <c r="I820" t="s">
        <v>114</v>
      </c>
      <c r="J820" t="s">
        <v>441</v>
      </c>
      <c r="K820" t="s">
        <v>7009</v>
      </c>
      <c r="L820" t="s">
        <v>117</v>
      </c>
      <c r="M820" t="s">
        <v>140</v>
      </c>
      <c r="N820" t="s">
        <v>141</v>
      </c>
      <c r="O820" t="s">
        <v>239</v>
      </c>
      <c r="P820" t="s">
        <v>229</v>
      </c>
      <c r="Q820" t="s">
        <v>230</v>
      </c>
      <c r="R820" t="s">
        <v>123</v>
      </c>
      <c r="S820" t="s">
        <v>113</v>
      </c>
      <c r="T820" t="s">
        <v>7010</v>
      </c>
      <c r="U820" t="s">
        <v>145</v>
      </c>
      <c r="V820" t="s">
        <v>7011</v>
      </c>
      <c r="Y820" t="b">
        <v>1</v>
      </c>
      <c r="Z820" t="s">
        <v>7012</v>
      </c>
      <c r="AA820" t="s">
        <v>113</v>
      </c>
      <c r="AB820" t="s">
        <v>613</v>
      </c>
      <c r="AC820" t="s">
        <v>113</v>
      </c>
      <c r="AD820">
        <v>2</v>
      </c>
      <c r="AE820" t="s">
        <v>113</v>
      </c>
      <c r="AF820" t="s">
        <v>614</v>
      </c>
      <c r="AG820" t="s">
        <v>615</v>
      </c>
      <c r="AH820" t="s">
        <v>131</v>
      </c>
      <c r="AI820" t="s">
        <v>131</v>
      </c>
      <c r="AJ820" t="s">
        <v>131</v>
      </c>
      <c r="AK820" t="s">
        <v>616</v>
      </c>
      <c r="AL820" t="s">
        <v>7013</v>
      </c>
      <c r="AM820" t="s">
        <v>153</v>
      </c>
      <c r="AN820" t="s">
        <v>154</v>
      </c>
      <c r="AO820" t="s">
        <v>155</v>
      </c>
      <c r="AP820">
        <v>6133161070</v>
      </c>
      <c r="AQ820" t="s">
        <v>156</v>
      </c>
      <c r="AR820" t="s">
        <v>113</v>
      </c>
      <c r="AS820" t="s">
        <v>113</v>
      </c>
      <c r="AT820" t="s">
        <v>2067</v>
      </c>
      <c r="AU820" t="s">
        <v>796</v>
      </c>
      <c r="AV820">
        <v>105000000</v>
      </c>
      <c r="AW820" t="s">
        <v>159</v>
      </c>
      <c r="AX820" s="82">
        <f>IFERROR(FIND("Óbitos/feridos",consulta_completa__11[[#This Row],[13 - Ocorrências/Ambientes Atingidos]]),0)</f>
        <v>0</v>
      </c>
      <c r="AY820" s="83" t="str">
        <f t="shared" si="375"/>
        <v/>
      </c>
      <c r="AZ820" s="82">
        <f>IFERROR(FIND("População afetada/evacuada",consulta_completa__11[[#This Row],[13 - Ocorrências/Ambientes Atingidos]]),0)</f>
        <v>0</v>
      </c>
      <c r="BA820" s="82" t="str">
        <f t="shared" si="376"/>
        <v/>
      </c>
      <c r="BB820" s="82">
        <f>IFERROR(FIND("Suspensão de abastecimento de água",consulta_completa__11[[#This Row],[13 - Ocorrências/Ambientes Atingidos]]),0)</f>
        <v>0</v>
      </c>
      <c r="BC820" s="83" t="str">
        <f t="shared" si="404"/>
        <v/>
      </c>
      <c r="BD820" s="82">
        <f>IFERROR(FIND("Rio/córrego",consulta_completa__11[[#This Row],[13 - Ocorrências/Ambientes Atingidos]]),0)</f>
        <v>0</v>
      </c>
      <c r="BE820" s="83" t="str">
        <f t="shared" si="377"/>
        <v/>
      </c>
      <c r="BF820" s="82">
        <f>IFERROR(FIND("Lago",consulta_completa__11[[#This Row],[13 - Ocorrências/Ambientes Atingidos]]),0)</f>
        <v>0</v>
      </c>
      <c r="BG820" s="83" t="str">
        <f t="shared" si="378"/>
        <v/>
      </c>
      <c r="BH820" s="82">
        <f>IFERROR(FIND("Mar",consulta_completa__11[[#This Row],[13 - Ocorrências/Ambientes Atingidos]]),0)</f>
        <v>0</v>
      </c>
      <c r="BI820" s="83" t="str">
        <f t="shared" si="379"/>
        <v/>
      </c>
      <c r="BJ820" s="82">
        <f>IFERROR(FIND("Praia",consulta_completa__11[[#This Row],[13 - Ocorrências/Ambientes Atingidos]]),0)</f>
        <v>0</v>
      </c>
      <c r="BK820" s="83" t="str">
        <f t="shared" si="380"/>
        <v/>
      </c>
      <c r="BL820" s="82">
        <f>IFERROR(FIND("Solo",consulta_completa__11[[#This Row],[13 - Ocorrências/Ambientes Atingidos]]),0)</f>
        <v>1</v>
      </c>
      <c r="BM820" s="83" t="str">
        <f t="shared" si="381"/>
        <v>X</v>
      </c>
      <c r="BN820" s="82">
        <f>IFERROR(FIND("Águas subterrâneas",consulta_completa__11[[#This Row],[13 - Ocorrências/Ambientes Atingidos]]),0)</f>
        <v>0</v>
      </c>
      <c r="BO820" s="83" t="str">
        <f t="shared" si="382"/>
        <v/>
      </c>
      <c r="BP820" s="82">
        <f>IFERROR(FIND("Atmosfera",consulta_completa__11[[#This Row],[13 - Ocorrências/Ambientes Atingidos]]),0)</f>
        <v>0</v>
      </c>
      <c r="BQ820" s="83" t="str">
        <f t="shared" si="383"/>
        <v/>
      </c>
      <c r="BR820" s="82">
        <f>IFERROR(FIND("Flora",consulta_completa__11[[#This Row],[13 - Ocorrências/Ambientes Atingidos]]),0)</f>
        <v>0</v>
      </c>
      <c r="BS820" s="83" t="str">
        <f t="shared" si="384"/>
        <v/>
      </c>
      <c r="BT820" s="82">
        <f>IFERROR(FIND("Fauna",consulta_completa__11[[#This Row],[13 - Ocorrências/Ambientes Atingidos]]),0)</f>
        <v>0</v>
      </c>
      <c r="BU820" s="83" t="str">
        <f t="shared" si="385"/>
        <v/>
      </c>
      <c r="BV820" s="82">
        <f>IFERROR(FIND("UC federal",consulta_completa__11[[#This Row],[13 - Ocorrências/Ambientes Atingidos]]),0)</f>
        <v>0</v>
      </c>
      <c r="BW820" s="83" t="str">
        <f t="shared" si="386"/>
        <v/>
      </c>
      <c r="BX820" s="82">
        <f>IFERROR(FIND("UC estadual/municipal",consulta_completa__11[[#This Row],[13 - Ocorrências/Ambientes Atingidos]]),0)</f>
        <v>0</v>
      </c>
      <c r="BY820" s="83" t="str">
        <f t="shared" si="387"/>
        <v/>
      </c>
      <c r="BZ820" s="82">
        <f>IFERROR(FIND("Outro(s)",consulta_completa__11[[#This Row],[13 - Ocorrências/Ambientes Atingidos]]),0)</f>
        <v>0</v>
      </c>
      <c r="CA820" s="83" t="str">
        <f t="shared" si="388"/>
        <v/>
      </c>
      <c r="CB820" s="82">
        <f>IFERROR(FIND("Sem dano",consulta_completa__11[[#This Row],[13 - Ocorrências/Ambientes Atingidos]]),0)</f>
        <v>0</v>
      </c>
      <c r="CC820" s="83" t="str">
        <f t="shared" si="389"/>
        <v/>
      </c>
      <c r="CD820" s="82" t="str">
        <f>IF(consulta_completa__11[[#This Row],[13 - Ocorrências/Ambientes Atingidos]]="","X","")</f>
        <v/>
      </c>
      <c r="CE820" s="84">
        <f>IFERROR(FIND("IBAMA",consulta_completa__11[[#This Row],[14 - Inst. Atuando no Local]]),0)</f>
        <v>0</v>
      </c>
      <c r="CF820" s="84" t="str">
        <f t="shared" si="390"/>
        <v/>
      </c>
      <c r="CG820" s="84">
        <f>IFERROR(FIND("OEMA",consulta_completa__11[[#This Row],[14 - Inst. Atuando no Local]]),0)</f>
        <v>0</v>
      </c>
      <c r="CH820" s="84" t="str">
        <f t="shared" si="391"/>
        <v/>
      </c>
      <c r="CI820" s="84">
        <f>IFERROR(FIND("DEFESA CIVIL",consulta_completa__11[[#This Row],[14 - Inst. Atuando no Local]]),0)</f>
        <v>0</v>
      </c>
      <c r="CJ820" s="84" t="str">
        <f t="shared" si="392"/>
        <v/>
      </c>
      <c r="CK820" s="84">
        <f>IFERROR(FIND("CORPO DE BOMBEIROS",consulta_completa__11[[#This Row],[14 - Inst. Atuando no Local]]),0)</f>
        <v>0</v>
      </c>
      <c r="CL820" s="84" t="str">
        <f t="shared" si="393"/>
        <v/>
      </c>
      <c r="CM820" s="84">
        <f>IFERROR(FIND("POLÍCIA RODOVIÁRIA",consulta_completa__11[[#This Row],[14 - Inst. Atuando no Local]]),0)</f>
        <v>0</v>
      </c>
      <c r="CN820" s="84" t="str">
        <f t="shared" si="394"/>
        <v/>
      </c>
      <c r="CO820" s="84">
        <f>IFERROR(FIND("POLÍCIA MILITAR",consulta_completa__11[[#This Row],[14 - Inst. Atuando no Local]]),0)</f>
        <v>0</v>
      </c>
      <c r="CP820" s="84" t="str">
        <f t="shared" si="395"/>
        <v/>
      </c>
      <c r="CQ820" s="84">
        <f>IFERROR(FIND("POLÍCIA CIVIL",consulta_completa__11[[#This Row],[14 - Inst. Atuando no Local]]),0)</f>
        <v>0</v>
      </c>
      <c r="CR820" s="84" t="str">
        <f t="shared" si="396"/>
        <v/>
      </c>
      <c r="CS820" s="84">
        <f>IFERROR(FIND("MARINHA DO BRASIL",consulta_completa__11[[#This Row],[14 - Inst. Atuando no Local]]),0)</f>
        <v>0</v>
      </c>
      <c r="CT820" s="84" t="str">
        <f t="shared" si="397"/>
        <v/>
      </c>
      <c r="CU820" s="84">
        <f>IFERROR(FIND("EMPRESA ESPECIALIZADA EM ATENDIMENTO",consulta_completa__11[[#This Row],[14 - Inst. Atuando no Local]]),0)</f>
        <v>0</v>
      </c>
      <c r="CV820" s="84" t="str">
        <f t="shared" si="398"/>
        <v/>
      </c>
      <c r="CW820" s="84">
        <f>IFERROR(FIND("IBAMA",consulta_completa__11[[#This Row],[14 - Inst. Atuando no Local]]),0)</f>
        <v>0</v>
      </c>
      <c r="CX820" s="84" t="str">
        <f t="shared" si="399"/>
        <v/>
      </c>
      <c r="CY820" s="84" t="str">
        <f>IF(consulta_completa__11[[#This Row],[14 - Inst. Atuando no Local]]="","X","")</f>
        <v/>
      </c>
      <c r="CZ820" s="84">
        <f>IFERROR(FIND("OUTRA (S)",consulta_completa__11[[#This Row],[14 - Inst. Atuando no Local]]),0)</f>
        <v>0</v>
      </c>
      <c r="DA820" s="84" t="str">
        <f t="shared" si="400"/>
        <v/>
      </c>
      <c r="DB820" s="35" t="str">
        <f t="shared" si="401"/>
        <v>Sim</v>
      </c>
      <c r="DC820" s="35" t="str">
        <f t="shared" si="402"/>
        <v>Não</v>
      </c>
      <c r="DD820" s="35" t="str">
        <f t="shared" si="403"/>
        <v>Sim</v>
      </c>
      <c r="DE820" s="87" t="str">
        <f t="shared" si="405"/>
        <v>Estadual</v>
      </c>
    </row>
    <row r="821" spans="1:109">
      <c r="AX821" s="82">
        <f>IFERROR(FIND("Óbitos/feridos",consulta_completa__11[[#This Row],[13 - Ocorrências/Ambientes Atingidos]]),0)</f>
        <v>0</v>
      </c>
      <c r="AY821" s="83" t="str">
        <f t="shared" si="375"/>
        <v/>
      </c>
      <c r="AZ821" s="82">
        <f>IFERROR(FIND("População afetada/evacuada",consulta_completa__11[[#This Row],[13 - Ocorrências/Ambientes Atingidos]]),0)</f>
        <v>0</v>
      </c>
      <c r="BA821" s="82" t="str">
        <f t="shared" si="376"/>
        <v/>
      </c>
      <c r="BB821" s="82">
        <f>IFERROR(FIND("Suspensão de abastecimento de água",consulta_completa__11[[#This Row],[13 - Ocorrências/Ambientes Atingidos]]),0)</f>
        <v>0</v>
      </c>
      <c r="BC821" s="83" t="str">
        <f t="shared" si="404"/>
        <v/>
      </c>
      <c r="BD821" s="82">
        <f>IFERROR(FIND("Rio/córrego",consulta_completa__11[[#This Row],[13 - Ocorrências/Ambientes Atingidos]]),0)</f>
        <v>0</v>
      </c>
      <c r="BE821" s="83" t="str">
        <f t="shared" si="377"/>
        <v/>
      </c>
      <c r="BF821" s="82">
        <f>IFERROR(FIND("Lago",consulta_completa__11[[#This Row],[13 - Ocorrências/Ambientes Atingidos]]),0)</f>
        <v>0</v>
      </c>
      <c r="BG821" s="83" t="str">
        <f t="shared" si="378"/>
        <v/>
      </c>
      <c r="BH821" s="82">
        <f>IFERROR(FIND("Mar",consulta_completa__11[[#This Row],[13 - Ocorrências/Ambientes Atingidos]]),0)</f>
        <v>0</v>
      </c>
      <c r="BI821" s="83" t="str">
        <f t="shared" si="379"/>
        <v/>
      </c>
      <c r="BJ821" s="82">
        <f>IFERROR(FIND("Praia",consulta_completa__11[[#This Row],[13 - Ocorrências/Ambientes Atingidos]]),0)</f>
        <v>0</v>
      </c>
      <c r="BK821" s="83" t="str">
        <f t="shared" si="380"/>
        <v/>
      </c>
      <c r="BL821" s="82">
        <f>IFERROR(FIND("Solo",consulta_completa__11[[#This Row],[13 - Ocorrências/Ambientes Atingidos]]),0)</f>
        <v>0</v>
      </c>
      <c r="BM821" s="83" t="str">
        <f t="shared" si="381"/>
        <v/>
      </c>
      <c r="BN821" s="82">
        <f>IFERROR(FIND("Águas subterrâneas",consulta_completa__11[[#This Row],[13 - Ocorrências/Ambientes Atingidos]]),0)</f>
        <v>0</v>
      </c>
      <c r="BO821" s="83" t="str">
        <f t="shared" si="382"/>
        <v/>
      </c>
      <c r="BP821" s="82">
        <f>IFERROR(FIND("Atmosfera",consulta_completa__11[[#This Row],[13 - Ocorrências/Ambientes Atingidos]]),0)</f>
        <v>0</v>
      </c>
      <c r="BQ821" s="83" t="str">
        <f t="shared" si="383"/>
        <v/>
      </c>
      <c r="BR821" s="82">
        <f>IFERROR(FIND("Flora",consulta_completa__11[[#This Row],[13 - Ocorrências/Ambientes Atingidos]]),0)</f>
        <v>0</v>
      </c>
      <c r="BS821" s="83" t="str">
        <f t="shared" si="384"/>
        <v/>
      </c>
      <c r="BT821" s="82">
        <f>IFERROR(FIND("Fauna",consulta_completa__11[[#This Row],[13 - Ocorrências/Ambientes Atingidos]]),0)</f>
        <v>0</v>
      </c>
      <c r="BU821" s="83" t="str">
        <f t="shared" si="385"/>
        <v/>
      </c>
      <c r="BV821" s="82">
        <f>IFERROR(FIND("UC federal",consulta_completa__11[[#This Row],[13 - Ocorrências/Ambientes Atingidos]]),0)</f>
        <v>0</v>
      </c>
      <c r="BW821" s="83" t="str">
        <f t="shared" si="386"/>
        <v/>
      </c>
      <c r="BX821" s="82">
        <f>IFERROR(FIND("UC estadual/municipal",consulta_completa__11[[#This Row],[13 - Ocorrências/Ambientes Atingidos]]),0)</f>
        <v>0</v>
      </c>
      <c r="BY821" s="83" t="str">
        <f t="shared" si="387"/>
        <v/>
      </c>
      <c r="BZ821" s="82">
        <f>IFERROR(FIND("Outro(s)",consulta_completa__11[[#This Row],[13 - Ocorrências/Ambientes Atingidos]]),0)</f>
        <v>0</v>
      </c>
      <c r="CA821" s="83" t="str">
        <f t="shared" si="388"/>
        <v/>
      </c>
      <c r="CB821" s="82">
        <f>IFERROR(FIND("Sem dano",consulta_completa__11[[#This Row],[13 - Ocorrências/Ambientes Atingidos]]),0)</f>
        <v>0</v>
      </c>
      <c r="CC821" s="83" t="str">
        <f t="shared" si="389"/>
        <v/>
      </c>
      <c r="CD821" s="82" t="e">
        <f>IF(consulta_completa__11[[#This Row],[13 - Ocorrências/Ambientes Atingidos]]="","X","")</f>
        <v>#VALUE!</v>
      </c>
      <c r="CE821" s="84">
        <f>IFERROR(FIND("IBAMA",consulta_completa__11[[#This Row],[14 - Inst. Atuando no Local]]),0)</f>
        <v>0</v>
      </c>
      <c r="CF821" s="84" t="str">
        <f t="shared" si="390"/>
        <v/>
      </c>
      <c r="CG821" s="84">
        <f>IFERROR(FIND("OEMA",consulta_completa__11[[#This Row],[14 - Inst. Atuando no Local]]),0)</f>
        <v>0</v>
      </c>
      <c r="CH821" s="84" t="str">
        <f t="shared" si="391"/>
        <v/>
      </c>
      <c r="CI821" s="84">
        <f>IFERROR(FIND("DEFESA CIVIL",consulta_completa__11[[#This Row],[14 - Inst. Atuando no Local]]),0)</f>
        <v>0</v>
      </c>
      <c r="CJ821" s="84" t="str">
        <f t="shared" si="392"/>
        <v/>
      </c>
      <c r="CK821" s="84">
        <f>IFERROR(FIND("CORPO DE BOMBEIROS",consulta_completa__11[[#This Row],[14 - Inst. Atuando no Local]]),0)</f>
        <v>0</v>
      </c>
      <c r="CL821" s="84" t="str">
        <f t="shared" si="393"/>
        <v/>
      </c>
      <c r="CM821" s="84">
        <f>IFERROR(FIND("POLÍCIA RODOVIÁRIA",consulta_completa__11[[#This Row],[14 - Inst. Atuando no Local]]),0)</f>
        <v>0</v>
      </c>
      <c r="CN821" s="84" t="str">
        <f t="shared" si="394"/>
        <v/>
      </c>
      <c r="CO821" s="84">
        <f>IFERROR(FIND("POLÍCIA MILITAR",consulta_completa__11[[#This Row],[14 - Inst. Atuando no Local]]),0)</f>
        <v>0</v>
      </c>
      <c r="CP821" s="84" t="str">
        <f t="shared" si="395"/>
        <v/>
      </c>
      <c r="CQ821" s="84">
        <f>IFERROR(FIND("POLÍCIA CIVIL",consulta_completa__11[[#This Row],[14 - Inst. Atuando no Local]]),0)</f>
        <v>0</v>
      </c>
      <c r="CR821" s="84" t="str">
        <f t="shared" si="396"/>
        <v/>
      </c>
      <c r="CS821" s="84">
        <f>IFERROR(FIND("MARINHA DO BRASIL",consulta_completa__11[[#This Row],[14 - Inst. Atuando no Local]]),0)</f>
        <v>0</v>
      </c>
      <c r="CT821" s="84" t="str">
        <f t="shared" si="397"/>
        <v/>
      </c>
      <c r="CU821" s="84">
        <f>IFERROR(FIND("EMPRESA ESPECIALIZADA EM ATENDIMENTO",consulta_completa__11[[#This Row],[14 - Inst. Atuando no Local]]),0)</f>
        <v>0</v>
      </c>
      <c r="CV821" s="84" t="str">
        <f t="shared" si="398"/>
        <v/>
      </c>
      <c r="CW821" s="84">
        <f>IFERROR(FIND("IBAMA",consulta_completa__11[[#This Row],[14 - Inst. Atuando no Local]]),0)</f>
        <v>0</v>
      </c>
      <c r="CX821" s="84" t="str">
        <f t="shared" si="399"/>
        <v/>
      </c>
      <c r="CY821" s="84" t="e">
        <f>IF(consulta_completa__11[[#This Row],[14 - Inst. Atuando no Local]]="","X","")</f>
        <v>#VALUE!</v>
      </c>
      <c r="CZ821" s="84">
        <f>IFERROR(FIND("OUTRA (S)",consulta_completa__11[[#This Row],[14 - Inst. Atuando no Local]]),0)</f>
        <v>0</v>
      </c>
      <c r="DA821" s="84" t="str">
        <f t="shared" si="400"/>
        <v/>
      </c>
      <c r="DB821" s="35" t="str">
        <f t="shared" si="401"/>
        <v>Sim</v>
      </c>
      <c r="DC821" s="35" t="str">
        <f t="shared" si="402"/>
        <v>Não</v>
      </c>
      <c r="DD821" s="35" t="str">
        <f t="shared" si="403"/>
        <v>Sim</v>
      </c>
      <c r="DE821" s="87" t="str">
        <f t="shared" si="405"/>
        <v>Sem informação</v>
      </c>
    </row>
    <row r="822" spans="1:109">
      <c r="AX822" s="82">
        <f>IFERROR(FIND("Óbitos/feridos",consulta_completa__11[[#This Row],[13 - Ocorrências/Ambientes Atingidos]]),0)</f>
        <v>0</v>
      </c>
      <c r="AY822" s="83" t="str">
        <f t="shared" si="375"/>
        <v/>
      </c>
      <c r="AZ822" s="82">
        <f>IFERROR(FIND("População afetada/evacuada",consulta_completa__11[[#This Row],[13 - Ocorrências/Ambientes Atingidos]]),0)</f>
        <v>0</v>
      </c>
      <c r="BA822" s="82" t="str">
        <f t="shared" si="376"/>
        <v/>
      </c>
      <c r="BB822" s="82">
        <f>IFERROR(FIND("Suspensão de abastecimento de água",consulta_completa__11[[#This Row],[13 - Ocorrências/Ambientes Atingidos]]),0)</f>
        <v>0</v>
      </c>
      <c r="BC822" s="83" t="str">
        <f t="shared" si="404"/>
        <v/>
      </c>
      <c r="BD822" s="82">
        <f>IFERROR(FIND("Rio/córrego",consulta_completa__11[[#This Row],[13 - Ocorrências/Ambientes Atingidos]]),0)</f>
        <v>0</v>
      </c>
      <c r="BE822" s="83" t="str">
        <f t="shared" si="377"/>
        <v/>
      </c>
      <c r="BF822" s="82">
        <f>IFERROR(FIND("Lago",consulta_completa__11[[#This Row],[13 - Ocorrências/Ambientes Atingidos]]),0)</f>
        <v>0</v>
      </c>
      <c r="BG822" s="83" t="str">
        <f t="shared" si="378"/>
        <v/>
      </c>
      <c r="BH822" s="82">
        <f>IFERROR(FIND("Mar",consulta_completa__11[[#This Row],[13 - Ocorrências/Ambientes Atingidos]]),0)</f>
        <v>0</v>
      </c>
      <c r="BI822" s="83" t="str">
        <f t="shared" si="379"/>
        <v/>
      </c>
      <c r="BJ822" s="82">
        <f>IFERROR(FIND("Praia",consulta_completa__11[[#This Row],[13 - Ocorrências/Ambientes Atingidos]]),0)</f>
        <v>0</v>
      </c>
      <c r="BK822" s="83" t="str">
        <f t="shared" si="380"/>
        <v/>
      </c>
      <c r="BL822" s="82">
        <f>IFERROR(FIND("Solo",consulta_completa__11[[#This Row],[13 - Ocorrências/Ambientes Atingidos]]),0)</f>
        <v>0</v>
      </c>
      <c r="BM822" s="83" t="str">
        <f t="shared" si="381"/>
        <v/>
      </c>
      <c r="BN822" s="82">
        <f>IFERROR(FIND("Águas subterrâneas",consulta_completa__11[[#This Row],[13 - Ocorrências/Ambientes Atingidos]]),0)</f>
        <v>0</v>
      </c>
      <c r="BO822" s="83" t="str">
        <f t="shared" si="382"/>
        <v/>
      </c>
      <c r="BP822" s="82">
        <f>IFERROR(FIND("Atmosfera",consulta_completa__11[[#This Row],[13 - Ocorrências/Ambientes Atingidos]]),0)</f>
        <v>0</v>
      </c>
      <c r="BQ822" s="83" t="str">
        <f t="shared" si="383"/>
        <v/>
      </c>
      <c r="BR822" s="82">
        <f>IFERROR(FIND("Flora",consulta_completa__11[[#This Row],[13 - Ocorrências/Ambientes Atingidos]]),0)</f>
        <v>0</v>
      </c>
      <c r="BS822" s="83" t="str">
        <f t="shared" si="384"/>
        <v/>
      </c>
      <c r="BT822" s="82">
        <f>IFERROR(FIND("Fauna",consulta_completa__11[[#This Row],[13 - Ocorrências/Ambientes Atingidos]]),0)</f>
        <v>0</v>
      </c>
      <c r="BU822" s="83" t="str">
        <f t="shared" si="385"/>
        <v/>
      </c>
      <c r="BV822" s="82">
        <f>IFERROR(FIND("UC federal",consulta_completa__11[[#This Row],[13 - Ocorrências/Ambientes Atingidos]]),0)</f>
        <v>0</v>
      </c>
      <c r="BW822" s="83" t="str">
        <f t="shared" si="386"/>
        <v/>
      </c>
      <c r="BX822" s="82">
        <f>IFERROR(FIND("UC estadual/municipal",consulta_completa__11[[#This Row],[13 - Ocorrências/Ambientes Atingidos]]),0)</f>
        <v>0</v>
      </c>
      <c r="BY822" s="83" t="str">
        <f t="shared" si="387"/>
        <v/>
      </c>
      <c r="BZ822" s="82">
        <f>IFERROR(FIND("Outro(s)",consulta_completa__11[[#This Row],[13 - Ocorrências/Ambientes Atingidos]]),0)</f>
        <v>0</v>
      </c>
      <c r="CA822" s="83" t="str">
        <f t="shared" si="388"/>
        <v/>
      </c>
      <c r="CB822" s="82">
        <f>IFERROR(FIND("Sem dano",consulta_completa__11[[#This Row],[13 - Ocorrências/Ambientes Atingidos]]),0)</f>
        <v>0</v>
      </c>
      <c r="CC822" s="83" t="str">
        <f t="shared" si="389"/>
        <v/>
      </c>
      <c r="CD822" s="82" t="e">
        <f>IF(consulta_completa__11[[#This Row],[13 - Ocorrências/Ambientes Atingidos]]="","X","")</f>
        <v>#VALUE!</v>
      </c>
      <c r="CE822" s="84">
        <f>IFERROR(FIND("IBAMA",consulta_completa__11[[#This Row],[14 - Inst. Atuando no Local]]),0)</f>
        <v>0</v>
      </c>
      <c r="CF822" s="84" t="str">
        <f t="shared" si="390"/>
        <v/>
      </c>
      <c r="CG822" s="84">
        <f>IFERROR(FIND("OEMA",consulta_completa__11[[#This Row],[14 - Inst. Atuando no Local]]),0)</f>
        <v>0</v>
      </c>
      <c r="CH822" s="84" t="str">
        <f t="shared" si="391"/>
        <v/>
      </c>
      <c r="CI822" s="84">
        <f>IFERROR(FIND("DEFESA CIVIL",consulta_completa__11[[#This Row],[14 - Inst. Atuando no Local]]),0)</f>
        <v>0</v>
      </c>
      <c r="CJ822" s="84" t="str">
        <f t="shared" si="392"/>
        <v/>
      </c>
      <c r="CK822" s="84">
        <f>IFERROR(FIND("CORPO DE BOMBEIROS",consulta_completa__11[[#This Row],[14 - Inst. Atuando no Local]]),0)</f>
        <v>0</v>
      </c>
      <c r="CL822" s="84" t="str">
        <f t="shared" si="393"/>
        <v/>
      </c>
      <c r="CM822" s="84">
        <f>IFERROR(FIND("POLÍCIA RODOVIÁRIA",consulta_completa__11[[#This Row],[14 - Inst. Atuando no Local]]),0)</f>
        <v>0</v>
      </c>
      <c r="CN822" s="84" t="str">
        <f t="shared" si="394"/>
        <v/>
      </c>
      <c r="CO822" s="84">
        <f>IFERROR(FIND("POLÍCIA MILITAR",consulta_completa__11[[#This Row],[14 - Inst. Atuando no Local]]),0)</f>
        <v>0</v>
      </c>
      <c r="CP822" s="84" t="str">
        <f t="shared" si="395"/>
        <v/>
      </c>
      <c r="CQ822" s="84">
        <f>IFERROR(FIND("POLÍCIA CIVIL",consulta_completa__11[[#This Row],[14 - Inst. Atuando no Local]]),0)</f>
        <v>0</v>
      </c>
      <c r="CR822" s="84" t="str">
        <f t="shared" si="396"/>
        <v/>
      </c>
      <c r="CS822" s="84">
        <f>IFERROR(FIND("MARINHA DO BRASIL",consulta_completa__11[[#This Row],[14 - Inst. Atuando no Local]]),0)</f>
        <v>0</v>
      </c>
      <c r="CT822" s="84" t="str">
        <f t="shared" si="397"/>
        <v/>
      </c>
      <c r="CU822" s="84">
        <f>IFERROR(FIND("EMPRESA ESPECIALIZADA EM ATENDIMENTO",consulta_completa__11[[#This Row],[14 - Inst. Atuando no Local]]),0)</f>
        <v>0</v>
      </c>
      <c r="CV822" s="84" t="str">
        <f t="shared" si="398"/>
        <v/>
      </c>
      <c r="CW822" s="84">
        <f>IFERROR(FIND("IBAMA",consulta_completa__11[[#This Row],[14 - Inst. Atuando no Local]]),0)</f>
        <v>0</v>
      </c>
      <c r="CX822" s="84" t="str">
        <f t="shared" si="399"/>
        <v/>
      </c>
      <c r="CY822" s="84" t="e">
        <f>IF(consulta_completa__11[[#This Row],[14 - Inst. Atuando no Local]]="","X","")</f>
        <v>#VALUE!</v>
      </c>
      <c r="CZ822" s="84">
        <f>IFERROR(FIND("OUTRA (S)",consulta_completa__11[[#This Row],[14 - Inst. Atuando no Local]]),0)</f>
        <v>0</v>
      </c>
      <c r="DA822" s="84" t="str">
        <f t="shared" si="400"/>
        <v/>
      </c>
      <c r="DB822" s="35" t="str">
        <f t="shared" si="401"/>
        <v>Sim</v>
      </c>
      <c r="DC822" s="35" t="str">
        <f t="shared" si="402"/>
        <v>Não</v>
      </c>
      <c r="DD822" s="35" t="str">
        <f t="shared" si="403"/>
        <v>Sim</v>
      </c>
      <c r="DE822" s="87" t="str">
        <f t="shared" si="405"/>
        <v>Sem informação</v>
      </c>
    </row>
    <row r="823" spans="1:109">
      <c r="AX823" s="82">
        <f>IFERROR(FIND("Óbitos/feridos",consulta_completa__11[[#This Row],[13 - Ocorrências/Ambientes Atingidos]]),0)</f>
        <v>0</v>
      </c>
      <c r="AY823" s="83" t="str">
        <f t="shared" si="375"/>
        <v/>
      </c>
      <c r="AZ823" s="82">
        <f>IFERROR(FIND("População afetada/evacuada",consulta_completa__11[[#This Row],[13 - Ocorrências/Ambientes Atingidos]]),0)</f>
        <v>0</v>
      </c>
      <c r="BA823" s="82" t="str">
        <f t="shared" si="376"/>
        <v/>
      </c>
      <c r="BB823" s="82">
        <f>IFERROR(FIND("Suspensão de abastecimento de água",consulta_completa__11[[#This Row],[13 - Ocorrências/Ambientes Atingidos]]),0)</f>
        <v>0</v>
      </c>
      <c r="BC823" s="83" t="str">
        <f t="shared" si="404"/>
        <v/>
      </c>
      <c r="BD823" s="82">
        <f>IFERROR(FIND("Rio/córrego",consulta_completa__11[[#This Row],[13 - Ocorrências/Ambientes Atingidos]]),0)</f>
        <v>0</v>
      </c>
      <c r="BE823" s="83" t="str">
        <f t="shared" si="377"/>
        <v/>
      </c>
      <c r="BF823" s="82">
        <f>IFERROR(FIND("Lago",consulta_completa__11[[#This Row],[13 - Ocorrências/Ambientes Atingidos]]),0)</f>
        <v>0</v>
      </c>
      <c r="BG823" s="83" t="str">
        <f t="shared" si="378"/>
        <v/>
      </c>
      <c r="BH823" s="82">
        <f>IFERROR(FIND("Mar",consulta_completa__11[[#This Row],[13 - Ocorrências/Ambientes Atingidos]]),0)</f>
        <v>0</v>
      </c>
      <c r="BI823" s="83" t="str">
        <f t="shared" si="379"/>
        <v/>
      </c>
      <c r="BJ823" s="82">
        <f>IFERROR(FIND("Praia",consulta_completa__11[[#This Row],[13 - Ocorrências/Ambientes Atingidos]]),0)</f>
        <v>0</v>
      </c>
      <c r="BK823" s="83" t="str">
        <f t="shared" si="380"/>
        <v/>
      </c>
      <c r="BL823" s="82">
        <f>IFERROR(FIND("Solo",consulta_completa__11[[#This Row],[13 - Ocorrências/Ambientes Atingidos]]),0)</f>
        <v>0</v>
      </c>
      <c r="BM823" s="83" t="str">
        <f t="shared" si="381"/>
        <v/>
      </c>
      <c r="BN823" s="82">
        <f>IFERROR(FIND("Águas subterrâneas",consulta_completa__11[[#This Row],[13 - Ocorrências/Ambientes Atingidos]]),0)</f>
        <v>0</v>
      </c>
      <c r="BO823" s="83" t="str">
        <f t="shared" si="382"/>
        <v/>
      </c>
      <c r="BP823" s="82">
        <f>IFERROR(FIND("Atmosfera",consulta_completa__11[[#This Row],[13 - Ocorrências/Ambientes Atingidos]]),0)</f>
        <v>0</v>
      </c>
      <c r="BQ823" s="83" t="str">
        <f t="shared" si="383"/>
        <v/>
      </c>
      <c r="BR823" s="82">
        <f>IFERROR(FIND("Flora",consulta_completa__11[[#This Row],[13 - Ocorrências/Ambientes Atingidos]]),0)</f>
        <v>0</v>
      </c>
      <c r="BS823" s="83" t="str">
        <f t="shared" si="384"/>
        <v/>
      </c>
      <c r="BT823" s="82">
        <f>IFERROR(FIND("Fauna",consulta_completa__11[[#This Row],[13 - Ocorrências/Ambientes Atingidos]]),0)</f>
        <v>0</v>
      </c>
      <c r="BU823" s="83" t="str">
        <f t="shared" si="385"/>
        <v/>
      </c>
      <c r="BV823" s="82">
        <f>IFERROR(FIND("UC federal",consulta_completa__11[[#This Row],[13 - Ocorrências/Ambientes Atingidos]]),0)</f>
        <v>0</v>
      </c>
      <c r="BW823" s="83" t="str">
        <f t="shared" si="386"/>
        <v/>
      </c>
      <c r="BX823" s="82">
        <f>IFERROR(FIND("UC estadual/municipal",consulta_completa__11[[#This Row],[13 - Ocorrências/Ambientes Atingidos]]),0)</f>
        <v>0</v>
      </c>
      <c r="BY823" s="83" t="str">
        <f t="shared" si="387"/>
        <v/>
      </c>
      <c r="BZ823" s="82">
        <f>IFERROR(FIND("Outro(s)",consulta_completa__11[[#This Row],[13 - Ocorrências/Ambientes Atingidos]]),0)</f>
        <v>0</v>
      </c>
      <c r="CA823" s="83" t="str">
        <f t="shared" si="388"/>
        <v/>
      </c>
      <c r="CB823" s="82">
        <f>IFERROR(FIND("Sem dano",consulta_completa__11[[#This Row],[13 - Ocorrências/Ambientes Atingidos]]),0)</f>
        <v>0</v>
      </c>
      <c r="CC823" s="83" t="str">
        <f t="shared" si="389"/>
        <v/>
      </c>
      <c r="CD823" s="82" t="e">
        <f>IF(consulta_completa__11[[#This Row],[13 - Ocorrências/Ambientes Atingidos]]="","X","")</f>
        <v>#VALUE!</v>
      </c>
      <c r="CE823" s="84">
        <f>IFERROR(FIND("IBAMA",consulta_completa__11[[#This Row],[14 - Inst. Atuando no Local]]),0)</f>
        <v>0</v>
      </c>
      <c r="CF823" s="84" t="str">
        <f t="shared" si="390"/>
        <v/>
      </c>
      <c r="CG823" s="84">
        <f>IFERROR(FIND("OEMA",consulta_completa__11[[#This Row],[14 - Inst. Atuando no Local]]),0)</f>
        <v>0</v>
      </c>
      <c r="CH823" s="84" t="str">
        <f t="shared" si="391"/>
        <v/>
      </c>
      <c r="CI823" s="84">
        <f>IFERROR(FIND("DEFESA CIVIL",consulta_completa__11[[#This Row],[14 - Inst. Atuando no Local]]),0)</f>
        <v>0</v>
      </c>
      <c r="CJ823" s="84" t="str">
        <f t="shared" si="392"/>
        <v/>
      </c>
      <c r="CK823" s="84">
        <f>IFERROR(FIND("CORPO DE BOMBEIROS",consulta_completa__11[[#This Row],[14 - Inst. Atuando no Local]]),0)</f>
        <v>0</v>
      </c>
      <c r="CL823" s="84" t="str">
        <f t="shared" si="393"/>
        <v/>
      </c>
      <c r="CM823" s="84">
        <f>IFERROR(FIND("POLÍCIA RODOVIÁRIA",consulta_completa__11[[#This Row],[14 - Inst. Atuando no Local]]),0)</f>
        <v>0</v>
      </c>
      <c r="CN823" s="84" t="str">
        <f t="shared" si="394"/>
        <v/>
      </c>
      <c r="CO823" s="84">
        <f>IFERROR(FIND("POLÍCIA MILITAR",consulta_completa__11[[#This Row],[14 - Inst. Atuando no Local]]),0)</f>
        <v>0</v>
      </c>
      <c r="CP823" s="84" t="str">
        <f t="shared" si="395"/>
        <v/>
      </c>
      <c r="CQ823" s="84">
        <f>IFERROR(FIND("POLÍCIA CIVIL",consulta_completa__11[[#This Row],[14 - Inst. Atuando no Local]]),0)</f>
        <v>0</v>
      </c>
      <c r="CR823" s="84" t="str">
        <f t="shared" si="396"/>
        <v/>
      </c>
      <c r="CS823" s="84">
        <f>IFERROR(FIND("MARINHA DO BRASIL",consulta_completa__11[[#This Row],[14 - Inst. Atuando no Local]]),0)</f>
        <v>0</v>
      </c>
      <c r="CT823" s="84" t="str">
        <f t="shared" si="397"/>
        <v/>
      </c>
      <c r="CU823" s="84">
        <f>IFERROR(FIND("EMPRESA ESPECIALIZADA EM ATENDIMENTO",consulta_completa__11[[#This Row],[14 - Inst. Atuando no Local]]),0)</f>
        <v>0</v>
      </c>
      <c r="CV823" s="84" t="str">
        <f t="shared" si="398"/>
        <v/>
      </c>
      <c r="CW823" s="84">
        <f>IFERROR(FIND("IBAMA",consulta_completa__11[[#This Row],[14 - Inst. Atuando no Local]]),0)</f>
        <v>0</v>
      </c>
      <c r="CX823" s="84" t="str">
        <f t="shared" si="399"/>
        <v/>
      </c>
      <c r="CY823" s="84" t="e">
        <f>IF(consulta_completa__11[[#This Row],[14 - Inst. Atuando no Local]]="","X","")</f>
        <v>#VALUE!</v>
      </c>
      <c r="CZ823" s="84">
        <f>IFERROR(FIND("OUTRA (S)",consulta_completa__11[[#This Row],[14 - Inst. Atuando no Local]]),0)</f>
        <v>0</v>
      </c>
      <c r="DA823" s="84" t="str">
        <f t="shared" si="400"/>
        <v/>
      </c>
      <c r="DB823" s="35" t="str">
        <f t="shared" si="401"/>
        <v>Sim</v>
      </c>
      <c r="DC823" s="35" t="str">
        <f t="shared" si="402"/>
        <v>Não</v>
      </c>
      <c r="DD823" s="35" t="str">
        <f t="shared" si="403"/>
        <v>Sim</v>
      </c>
      <c r="DE823" s="87" t="str">
        <f t="shared" si="405"/>
        <v>Sem informação</v>
      </c>
    </row>
    <row r="824" spans="1:109">
      <c r="AX824" s="82">
        <f>IFERROR(FIND("Óbitos/feridos",consulta_completa__11[[#This Row],[13 - Ocorrências/Ambientes Atingidos]]),0)</f>
        <v>0</v>
      </c>
      <c r="AY824" s="83" t="str">
        <f t="shared" si="375"/>
        <v/>
      </c>
      <c r="AZ824" s="82">
        <f>IFERROR(FIND("População afetada/evacuada",consulta_completa__11[[#This Row],[13 - Ocorrências/Ambientes Atingidos]]),0)</f>
        <v>0</v>
      </c>
      <c r="BA824" s="82" t="str">
        <f t="shared" si="376"/>
        <v/>
      </c>
      <c r="BB824" s="82">
        <f>IFERROR(FIND("Suspensão de abastecimento de água",consulta_completa__11[[#This Row],[13 - Ocorrências/Ambientes Atingidos]]),0)</f>
        <v>0</v>
      </c>
      <c r="BC824" s="83" t="str">
        <f t="shared" si="404"/>
        <v/>
      </c>
      <c r="BD824" s="82">
        <f>IFERROR(FIND("Rio/córrego",consulta_completa__11[[#This Row],[13 - Ocorrências/Ambientes Atingidos]]),0)</f>
        <v>0</v>
      </c>
      <c r="BE824" s="83" t="str">
        <f t="shared" si="377"/>
        <v/>
      </c>
      <c r="BF824" s="82">
        <f>IFERROR(FIND("Lago",consulta_completa__11[[#This Row],[13 - Ocorrências/Ambientes Atingidos]]),0)</f>
        <v>0</v>
      </c>
      <c r="BG824" s="83" t="str">
        <f t="shared" si="378"/>
        <v/>
      </c>
      <c r="BH824" s="82">
        <f>IFERROR(FIND("Mar",consulta_completa__11[[#This Row],[13 - Ocorrências/Ambientes Atingidos]]),0)</f>
        <v>0</v>
      </c>
      <c r="BI824" s="83" t="str">
        <f t="shared" si="379"/>
        <v/>
      </c>
      <c r="BJ824" s="82">
        <f>IFERROR(FIND("Praia",consulta_completa__11[[#This Row],[13 - Ocorrências/Ambientes Atingidos]]),0)</f>
        <v>0</v>
      </c>
      <c r="BK824" s="83" t="str">
        <f t="shared" si="380"/>
        <v/>
      </c>
      <c r="BL824" s="82">
        <f>IFERROR(FIND("Solo",consulta_completa__11[[#This Row],[13 - Ocorrências/Ambientes Atingidos]]),0)</f>
        <v>0</v>
      </c>
      <c r="BM824" s="83" t="str">
        <f t="shared" si="381"/>
        <v/>
      </c>
      <c r="BN824" s="82">
        <f>IFERROR(FIND("Águas subterrâneas",consulta_completa__11[[#This Row],[13 - Ocorrências/Ambientes Atingidos]]),0)</f>
        <v>0</v>
      </c>
      <c r="BO824" s="83" t="str">
        <f t="shared" si="382"/>
        <v/>
      </c>
      <c r="BP824" s="82">
        <f>IFERROR(FIND("Atmosfera",consulta_completa__11[[#This Row],[13 - Ocorrências/Ambientes Atingidos]]),0)</f>
        <v>0</v>
      </c>
      <c r="BQ824" s="83" t="str">
        <f t="shared" si="383"/>
        <v/>
      </c>
      <c r="BR824" s="82">
        <f>IFERROR(FIND("Flora",consulta_completa__11[[#This Row],[13 - Ocorrências/Ambientes Atingidos]]),0)</f>
        <v>0</v>
      </c>
      <c r="BS824" s="83" t="str">
        <f t="shared" si="384"/>
        <v/>
      </c>
      <c r="BT824" s="82">
        <f>IFERROR(FIND("Fauna",consulta_completa__11[[#This Row],[13 - Ocorrências/Ambientes Atingidos]]),0)</f>
        <v>0</v>
      </c>
      <c r="BU824" s="83" t="str">
        <f t="shared" si="385"/>
        <v/>
      </c>
      <c r="BV824" s="82">
        <f>IFERROR(FIND("UC federal",consulta_completa__11[[#This Row],[13 - Ocorrências/Ambientes Atingidos]]),0)</f>
        <v>0</v>
      </c>
      <c r="BW824" s="83" t="str">
        <f t="shared" si="386"/>
        <v/>
      </c>
      <c r="BX824" s="82">
        <f>IFERROR(FIND("UC estadual/municipal",consulta_completa__11[[#This Row],[13 - Ocorrências/Ambientes Atingidos]]),0)</f>
        <v>0</v>
      </c>
      <c r="BY824" s="83" t="str">
        <f t="shared" si="387"/>
        <v/>
      </c>
      <c r="BZ824" s="82">
        <f>IFERROR(FIND("Outro(s)",consulta_completa__11[[#This Row],[13 - Ocorrências/Ambientes Atingidos]]),0)</f>
        <v>0</v>
      </c>
      <c r="CA824" s="83" t="str">
        <f t="shared" si="388"/>
        <v/>
      </c>
      <c r="CB824" s="82">
        <f>IFERROR(FIND("Sem dano",consulta_completa__11[[#This Row],[13 - Ocorrências/Ambientes Atingidos]]),0)</f>
        <v>0</v>
      </c>
      <c r="CC824" s="83" t="str">
        <f t="shared" si="389"/>
        <v/>
      </c>
      <c r="CD824" s="82" t="e">
        <f>IF(consulta_completa__11[[#This Row],[13 - Ocorrências/Ambientes Atingidos]]="","X","")</f>
        <v>#VALUE!</v>
      </c>
      <c r="CE824" s="84">
        <f>IFERROR(FIND("IBAMA",consulta_completa__11[[#This Row],[14 - Inst. Atuando no Local]]),0)</f>
        <v>0</v>
      </c>
      <c r="CF824" s="84" t="str">
        <f t="shared" si="390"/>
        <v/>
      </c>
      <c r="CG824" s="84">
        <f>IFERROR(FIND("OEMA",consulta_completa__11[[#This Row],[14 - Inst. Atuando no Local]]),0)</f>
        <v>0</v>
      </c>
      <c r="CH824" s="84" t="str">
        <f t="shared" si="391"/>
        <v/>
      </c>
      <c r="CI824" s="84">
        <f>IFERROR(FIND("DEFESA CIVIL",consulta_completa__11[[#This Row],[14 - Inst. Atuando no Local]]),0)</f>
        <v>0</v>
      </c>
      <c r="CJ824" s="84" t="str">
        <f t="shared" si="392"/>
        <v/>
      </c>
      <c r="CK824" s="84">
        <f>IFERROR(FIND("CORPO DE BOMBEIROS",consulta_completa__11[[#This Row],[14 - Inst. Atuando no Local]]),0)</f>
        <v>0</v>
      </c>
      <c r="CL824" s="84" t="str">
        <f t="shared" si="393"/>
        <v/>
      </c>
      <c r="CM824" s="84">
        <f>IFERROR(FIND("POLÍCIA RODOVIÁRIA",consulta_completa__11[[#This Row],[14 - Inst. Atuando no Local]]),0)</f>
        <v>0</v>
      </c>
      <c r="CN824" s="84" t="str">
        <f t="shared" si="394"/>
        <v/>
      </c>
      <c r="CO824" s="84">
        <f>IFERROR(FIND("POLÍCIA MILITAR",consulta_completa__11[[#This Row],[14 - Inst. Atuando no Local]]),0)</f>
        <v>0</v>
      </c>
      <c r="CP824" s="84" t="str">
        <f t="shared" si="395"/>
        <v/>
      </c>
      <c r="CQ824" s="84">
        <f>IFERROR(FIND("POLÍCIA CIVIL",consulta_completa__11[[#This Row],[14 - Inst. Atuando no Local]]),0)</f>
        <v>0</v>
      </c>
      <c r="CR824" s="84" t="str">
        <f t="shared" si="396"/>
        <v/>
      </c>
      <c r="CS824" s="84">
        <f>IFERROR(FIND("MARINHA DO BRASIL",consulta_completa__11[[#This Row],[14 - Inst. Atuando no Local]]),0)</f>
        <v>0</v>
      </c>
      <c r="CT824" s="84" t="str">
        <f t="shared" si="397"/>
        <v/>
      </c>
      <c r="CU824" s="84">
        <f>IFERROR(FIND("EMPRESA ESPECIALIZADA EM ATENDIMENTO",consulta_completa__11[[#This Row],[14 - Inst. Atuando no Local]]),0)</f>
        <v>0</v>
      </c>
      <c r="CV824" s="84" t="str">
        <f t="shared" si="398"/>
        <v/>
      </c>
      <c r="CW824" s="84">
        <f>IFERROR(FIND("IBAMA",consulta_completa__11[[#This Row],[14 - Inst. Atuando no Local]]),0)</f>
        <v>0</v>
      </c>
      <c r="CX824" s="84" t="str">
        <f t="shared" si="399"/>
        <v/>
      </c>
      <c r="CY824" s="84" t="e">
        <f>IF(consulta_completa__11[[#This Row],[14 - Inst. Atuando no Local]]="","X","")</f>
        <v>#VALUE!</v>
      </c>
      <c r="CZ824" s="84">
        <f>IFERROR(FIND("OUTRA (S)",consulta_completa__11[[#This Row],[14 - Inst. Atuando no Local]]),0)</f>
        <v>0</v>
      </c>
      <c r="DA824" s="84" t="str">
        <f t="shared" si="400"/>
        <v/>
      </c>
      <c r="DB824" s="35" t="str">
        <f t="shared" si="401"/>
        <v>Sim</v>
      </c>
      <c r="DC824" s="35" t="str">
        <f t="shared" si="402"/>
        <v>Não</v>
      </c>
      <c r="DD824" s="35" t="str">
        <f t="shared" si="403"/>
        <v>Sim</v>
      </c>
      <c r="DE824" s="87" t="str">
        <f t="shared" si="405"/>
        <v>Sem informação</v>
      </c>
    </row>
    <row r="825" spans="1:109">
      <c r="AX825" s="82">
        <f>IFERROR(FIND("Óbitos/feridos",consulta_completa__11[[#This Row],[13 - Ocorrências/Ambientes Atingidos]]),0)</f>
        <v>0</v>
      </c>
      <c r="AY825" s="83" t="str">
        <f t="shared" si="375"/>
        <v/>
      </c>
      <c r="AZ825" s="82">
        <f>IFERROR(FIND("População afetada/evacuada",consulta_completa__11[[#This Row],[13 - Ocorrências/Ambientes Atingidos]]),0)</f>
        <v>0</v>
      </c>
      <c r="BA825" s="82" t="str">
        <f t="shared" si="376"/>
        <v/>
      </c>
      <c r="BB825" s="82">
        <f>IFERROR(FIND("Suspensão de abastecimento de água",consulta_completa__11[[#This Row],[13 - Ocorrências/Ambientes Atingidos]]),0)</f>
        <v>0</v>
      </c>
      <c r="BC825" s="83" t="str">
        <f t="shared" si="404"/>
        <v/>
      </c>
      <c r="BD825" s="82">
        <f>IFERROR(FIND("Rio/córrego",consulta_completa__11[[#This Row],[13 - Ocorrências/Ambientes Atingidos]]),0)</f>
        <v>0</v>
      </c>
      <c r="BE825" s="83" t="str">
        <f t="shared" si="377"/>
        <v/>
      </c>
      <c r="BF825" s="82">
        <f>IFERROR(FIND("Lago",consulta_completa__11[[#This Row],[13 - Ocorrências/Ambientes Atingidos]]),0)</f>
        <v>0</v>
      </c>
      <c r="BG825" s="83" t="str">
        <f t="shared" si="378"/>
        <v/>
      </c>
      <c r="BH825" s="82">
        <f>IFERROR(FIND("Mar",consulta_completa__11[[#This Row],[13 - Ocorrências/Ambientes Atingidos]]),0)</f>
        <v>0</v>
      </c>
      <c r="BI825" s="83" t="str">
        <f t="shared" si="379"/>
        <v/>
      </c>
      <c r="BJ825" s="82">
        <f>IFERROR(FIND("Praia",consulta_completa__11[[#This Row],[13 - Ocorrências/Ambientes Atingidos]]),0)</f>
        <v>0</v>
      </c>
      <c r="BK825" s="83" t="str">
        <f t="shared" si="380"/>
        <v/>
      </c>
      <c r="BL825" s="82">
        <f>IFERROR(FIND("Solo",consulta_completa__11[[#This Row],[13 - Ocorrências/Ambientes Atingidos]]),0)</f>
        <v>0</v>
      </c>
      <c r="BM825" s="83" t="str">
        <f t="shared" si="381"/>
        <v/>
      </c>
      <c r="BN825" s="82">
        <f>IFERROR(FIND("Águas subterrâneas",consulta_completa__11[[#This Row],[13 - Ocorrências/Ambientes Atingidos]]),0)</f>
        <v>0</v>
      </c>
      <c r="BO825" s="83" t="str">
        <f t="shared" si="382"/>
        <v/>
      </c>
      <c r="BP825" s="82">
        <f>IFERROR(FIND("Atmosfera",consulta_completa__11[[#This Row],[13 - Ocorrências/Ambientes Atingidos]]),0)</f>
        <v>0</v>
      </c>
      <c r="BQ825" s="83" t="str">
        <f t="shared" si="383"/>
        <v/>
      </c>
      <c r="BR825" s="82">
        <f>IFERROR(FIND("Flora",consulta_completa__11[[#This Row],[13 - Ocorrências/Ambientes Atingidos]]),0)</f>
        <v>0</v>
      </c>
      <c r="BS825" s="83" t="str">
        <f t="shared" si="384"/>
        <v/>
      </c>
      <c r="BT825" s="82">
        <f>IFERROR(FIND("Fauna",consulta_completa__11[[#This Row],[13 - Ocorrências/Ambientes Atingidos]]),0)</f>
        <v>0</v>
      </c>
      <c r="BU825" s="83" t="str">
        <f t="shared" si="385"/>
        <v/>
      </c>
      <c r="BV825" s="82">
        <f>IFERROR(FIND("UC federal",consulta_completa__11[[#This Row],[13 - Ocorrências/Ambientes Atingidos]]),0)</f>
        <v>0</v>
      </c>
      <c r="BW825" s="83" t="str">
        <f t="shared" si="386"/>
        <v/>
      </c>
      <c r="BX825" s="82">
        <f>IFERROR(FIND("UC estadual/municipal",consulta_completa__11[[#This Row],[13 - Ocorrências/Ambientes Atingidos]]),0)</f>
        <v>0</v>
      </c>
      <c r="BY825" s="83" t="str">
        <f t="shared" si="387"/>
        <v/>
      </c>
      <c r="BZ825" s="82">
        <f>IFERROR(FIND("Outro(s)",consulta_completa__11[[#This Row],[13 - Ocorrências/Ambientes Atingidos]]),0)</f>
        <v>0</v>
      </c>
      <c r="CA825" s="83" t="str">
        <f t="shared" si="388"/>
        <v/>
      </c>
      <c r="CB825" s="82">
        <f>IFERROR(FIND("Sem dano",consulta_completa__11[[#This Row],[13 - Ocorrências/Ambientes Atingidos]]),0)</f>
        <v>0</v>
      </c>
      <c r="CC825" s="83" t="str">
        <f t="shared" si="389"/>
        <v/>
      </c>
      <c r="CD825" s="82" t="e">
        <f>IF(consulta_completa__11[[#This Row],[13 - Ocorrências/Ambientes Atingidos]]="","X","")</f>
        <v>#VALUE!</v>
      </c>
      <c r="CE825" s="84">
        <f>IFERROR(FIND("IBAMA",consulta_completa__11[[#This Row],[14 - Inst. Atuando no Local]]),0)</f>
        <v>0</v>
      </c>
      <c r="CF825" s="84" t="str">
        <f t="shared" si="390"/>
        <v/>
      </c>
      <c r="CG825" s="84">
        <f>IFERROR(FIND("OEMA",consulta_completa__11[[#This Row],[14 - Inst. Atuando no Local]]),0)</f>
        <v>0</v>
      </c>
      <c r="CH825" s="84" t="str">
        <f t="shared" si="391"/>
        <v/>
      </c>
      <c r="CI825" s="84">
        <f>IFERROR(FIND("DEFESA CIVIL",consulta_completa__11[[#This Row],[14 - Inst. Atuando no Local]]),0)</f>
        <v>0</v>
      </c>
      <c r="CJ825" s="84" t="str">
        <f t="shared" si="392"/>
        <v/>
      </c>
      <c r="CK825" s="84">
        <f>IFERROR(FIND("CORPO DE BOMBEIROS",consulta_completa__11[[#This Row],[14 - Inst. Atuando no Local]]),0)</f>
        <v>0</v>
      </c>
      <c r="CL825" s="84" t="str">
        <f t="shared" si="393"/>
        <v/>
      </c>
      <c r="CM825" s="84">
        <f>IFERROR(FIND("POLÍCIA RODOVIÁRIA",consulta_completa__11[[#This Row],[14 - Inst. Atuando no Local]]),0)</f>
        <v>0</v>
      </c>
      <c r="CN825" s="84" t="str">
        <f t="shared" si="394"/>
        <v/>
      </c>
      <c r="CO825" s="84">
        <f>IFERROR(FIND("POLÍCIA MILITAR",consulta_completa__11[[#This Row],[14 - Inst. Atuando no Local]]),0)</f>
        <v>0</v>
      </c>
      <c r="CP825" s="84" t="str">
        <f t="shared" si="395"/>
        <v/>
      </c>
      <c r="CQ825" s="84">
        <f>IFERROR(FIND("POLÍCIA CIVIL",consulta_completa__11[[#This Row],[14 - Inst. Atuando no Local]]),0)</f>
        <v>0</v>
      </c>
      <c r="CR825" s="84" t="str">
        <f t="shared" si="396"/>
        <v/>
      </c>
      <c r="CS825" s="84">
        <f>IFERROR(FIND("MARINHA DO BRASIL",consulta_completa__11[[#This Row],[14 - Inst. Atuando no Local]]),0)</f>
        <v>0</v>
      </c>
      <c r="CT825" s="84" t="str">
        <f t="shared" si="397"/>
        <v/>
      </c>
      <c r="CU825" s="84">
        <f>IFERROR(FIND("EMPRESA ESPECIALIZADA EM ATENDIMENTO",consulta_completa__11[[#This Row],[14 - Inst. Atuando no Local]]),0)</f>
        <v>0</v>
      </c>
      <c r="CV825" s="84" t="str">
        <f t="shared" si="398"/>
        <v/>
      </c>
      <c r="CW825" s="84">
        <f>IFERROR(FIND("IBAMA",consulta_completa__11[[#This Row],[14 - Inst. Atuando no Local]]),0)</f>
        <v>0</v>
      </c>
      <c r="CX825" s="84" t="str">
        <f t="shared" si="399"/>
        <v/>
      </c>
      <c r="CY825" s="84" t="e">
        <f>IF(consulta_completa__11[[#This Row],[14 - Inst. Atuando no Local]]="","X","")</f>
        <v>#VALUE!</v>
      </c>
      <c r="CZ825" s="84">
        <f>IFERROR(FIND("OUTRA (S)",consulta_completa__11[[#This Row],[14 - Inst. Atuando no Local]]),0)</f>
        <v>0</v>
      </c>
      <c r="DA825" s="84" t="str">
        <f t="shared" si="400"/>
        <v/>
      </c>
      <c r="DB825" s="35" t="str">
        <f t="shared" si="401"/>
        <v>Sim</v>
      </c>
      <c r="DC825" s="35" t="str">
        <f t="shared" si="402"/>
        <v>Não</v>
      </c>
      <c r="DD825" s="35" t="str">
        <f t="shared" si="403"/>
        <v>Sim</v>
      </c>
      <c r="DE825" s="87" t="str">
        <f t="shared" si="405"/>
        <v>Sem informação</v>
      </c>
    </row>
    <row r="826" spans="1:109">
      <c r="AX826" s="82">
        <f>IFERROR(FIND("Óbitos/feridos",consulta_completa__11[[#This Row],[13 - Ocorrências/Ambientes Atingidos]]),0)</f>
        <v>0</v>
      </c>
      <c r="AY826" s="83" t="str">
        <f t="shared" si="375"/>
        <v/>
      </c>
      <c r="AZ826" s="82">
        <f>IFERROR(FIND("População afetada/evacuada",consulta_completa__11[[#This Row],[13 - Ocorrências/Ambientes Atingidos]]),0)</f>
        <v>0</v>
      </c>
      <c r="BA826" s="82" t="str">
        <f t="shared" si="376"/>
        <v/>
      </c>
      <c r="BB826" s="82">
        <f>IFERROR(FIND("Suspensão de abastecimento de água",consulta_completa__11[[#This Row],[13 - Ocorrências/Ambientes Atingidos]]),0)</f>
        <v>0</v>
      </c>
      <c r="BC826" s="83" t="str">
        <f t="shared" si="404"/>
        <v/>
      </c>
      <c r="BD826" s="82">
        <f>IFERROR(FIND("Rio/córrego",consulta_completa__11[[#This Row],[13 - Ocorrências/Ambientes Atingidos]]),0)</f>
        <v>0</v>
      </c>
      <c r="BE826" s="83" t="str">
        <f t="shared" si="377"/>
        <v/>
      </c>
      <c r="BF826" s="82">
        <f>IFERROR(FIND("Lago",consulta_completa__11[[#This Row],[13 - Ocorrências/Ambientes Atingidos]]),0)</f>
        <v>0</v>
      </c>
      <c r="BG826" s="83" t="str">
        <f t="shared" si="378"/>
        <v/>
      </c>
      <c r="BH826" s="82">
        <f>IFERROR(FIND("Mar",consulta_completa__11[[#This Row],[13 - Ocorrências/Ambientes Atingidos]]),0)</f>
        <v>0</v>
      </c>
      <c r="BI826" s="83" t="str">
        <f t="shared" si="379"/>
        <v/>
      </c>
      <c r="BJ826" s="82">
        <f>IFERROR(FIND("Praia",consulta_completa__11[[#This Row],[13 - Ocorrências/Ambientes Atingidos]]),0)</f>
        <v>0</v>
      </c>
      <c r="BK826" s="83" t="str">
        <f t="shared" si="380"/>
        <v/>
      </c>
      <c r="BL826" s="82">
        <f>IFERROR(FIND("Solo",consulta_completa__11[[#This Row],[13 - Ocorrências/Ambientes Atingidos]]),0)</f>
        <v>0</v>
      </c>
      <c r="BM826" s="83" t="str">
        <f t="shared" si="381"/>
        <v/>
      </c>
      <c r="BN826" s="82">
        <f>IFERROR(FIND("Águas subterrâneas",consulta_completa__11[[#This Row],[13 - Ocorrências/Ambientes Atingidos]]),0)</f>
        <v>0</v>
      </c>
      <c r="BO826" s="83" t="str">
        <f t="shared" si="382"/>
        <v/>
      </c>
      <c r="BP826" s="82">
        <f>IFERROR(FIND("Atmosfera",consulta_completa__11[[#This Row],[13 - Ocorrências/Ambientes Atingidos]]),0)</f>
        <v>0</v>
      </c>
      <c r="BQ826" s="83" t="str">
        <f t="shared" si="383"/>
        <v/>
      </c>
      <c r="BR826" s="82">
        <f>IFERROR(FIND("Flora",consulta_completa__11[[#This Row],[13 - Ocorrências/Ambientes Atingidos]]),0)</f>
        <v>0</v>
      </c>
      <c r="BS826" s="83" t="str">
        <f t="shared" si="384"/>
        <v/>
      </c>
      <c r="BT826" s="82">
        <f>IFERROR(FIND("Fauna",consulta_completa__11[[#This Row],[13 - Ocorrências/Ambientes Atingidos]]),0)</f>
        <v>0</v>
      </c>
      <c r="BU826" s="83" t="str">
        <f t="shared" si="385"/>
        <v/>
      </c>
      <c r="BV826" s="82">
        <f>IFERROR(FIND("UC federal",consulta_completa__11[[#This Row],[13 - Ocorrências/Ambientes Atingidos]]),0)</f>
        <v>0</v>
      </c>
      <c r="BW826" s="83" t="str">
        <f t="shared" si="386"/>
        <v/>
      </c>
      <c r="BX826" s="82">
        <f>IFERROR(FIND("UC estadual/municipal",consulta_completa__11[[#This Row],[13 - Ocorrências/Ambientes Atingidos]]),0)</f>
        <v>0</v>
      </c>
      <c r="BY826" s="83" t="str">
        <f t="shared" si="387"/>
        <v/>
      </c>
      <c r="BZ826" s="82">
        <f>IFERROR(FIND("Outro(s)",consulta_completa__11[[#This Row],[13 - Ocorrências/Ambientes Atingidos]]),0)</f>
        <v>0</v>
      </c>
      <c r="CA826" s="83" t="str">
        <f t="shared" si="388"/>
        <v/>
      </c>
      <c r="CB826" s="82">
        <f>IFERROR(FIND("Sem dano",consulta_completa__11[[#This Row],[13 - Ocorrências/Ambientes Atingidos]]),0)</f>
        <v>0</v>
      </c>
      <c r="CC826" s="83" t="str">
        <f t="shared" si="389"/>
        <v/>
      </c>
      <c r="CD826" s="82" t="e">
        <f>IF(consulta_completa__11[[#This Row],[13 - Ocorrências/Ambientes Atingidos]]="","X","")</f>
        <v>#VALUE!</v>
      </c>
      <c r="CE826" s="84">
        <f>IFERROR(FIND("IBAMA",consulta_completa__11[[#This Row],[14 - Inst. Atuando no Local]]),0)</f>
        <v>0</v>
      </c>
      <c r="CF826" s="84" t="str">
        <f t="shared" si="390"/>
        <v/>
      </c>
      <c r="CG826" s="84">
        <f>IFERROR(FIND("OEMA",consulta_completa__11[[#This Row],[14 - Inst. Atuando no Local]]),0)</f>
        <v>0</v>
      </c>
      <c r="CH826" s="84" t="str">
        <f t="shared" si="391"/>
        <v/>
      </c>
      <c r="CI826" s="84">
        <f>IFERROR(FIND("DEFESA CIVIL",consulta_completa__11[[#This Row],[14 - Inst. Atuando no Local]]),0)</f>
        <v>0</v>
      </c>
      <c r="CJ826" s="84" t="str">
        <f t="shared" si="392"/>
        <v/>
      </c>
      <c r="CK826" s="84">
        <f>IFERROR(FIND("CORPO DE BOMBEIROS",consulta_completa__11[[#This Row],[14 - Inst. Atuando no Local]]),0)</f>
        <v>0</v>
      </c>
      <c r="CL826" s="84" t="str">
        <f t="shared" si="393"/>
        <v/>
      </c>
      <c r="CM826" s="84">
        <f>IFERROR(FIND("POLÍCIA RODOVIÁRIA",consulta_completa__11[[#This Row],[14 - Inst. Atuando no Local]]),0)</f>
        <v>0</v>
      </c>
      <c r="CN826" s="84" t="str">
        <f t="shared" si="394"/>
        <v/>
      </c>
      <c r="CO826" s="84">
        <f>IFERROR(FIND("POLÍCIA MILITAR",consulta_completa__11[[#This Row],[14 - Inst. Atuando no Local]]),0)</f>
        <v>0</v>
      </c>
      <c r="CP826" s="84" t="str">
        <f t="shared" si="395"/>
        <v/>
      </c>
      <c r="CQ826" s="84">
        <f>IFERROR(FIND("POLÍCIA CIVIL",consulta_completa__11[[#This Row],[14 - Inst. Atuando no Local]]),0)</f>
        <v>0</v>
      </c>
      <c r="CR826" s="84" t="str">
        <f t="shared" si="396"/>
        <v/>
      </c>
      <c r="CS826" s="84">
        <f>IFERROR(FIND("MARINHA DO BRASIL",consulta_completa__11[[#This Row],[14 - Inst. Atuando no Local]]),0)</f>
        <v>0</v>
      </c>
      <c r="CT826" s="84" t="str">
        <f t="shared" si="397"/>
        <v/>
      </c>
      <c r="CU826" s="84">
        <f>IFERROR(FIND("EMPRESA ESPECIALIZADA EM ATENDIMENTO",consulta_completa__11[[#This Row],[14 - Inst. Atuando no Local]]),0)</f>
        <v>0</v>
      </c>
      <c r="CV826" s="84" t="str">
        <f t="shared" si="398"/>
        <v/>
      </c>
      <c r="CW826" s="84">
        <f>IFERROR(FIND("IBAMA",consulta_completa__11[[#This Row],[14 - Inst. Atuando no Local]]),0)</f>
        <v>0</v>
      </c>
      <c r="CX826" s="84" t="str">
        <f t="shared" si="399"/>
        <v/>
      </c>
      <c r="CY826" s="84" t="e">
        <f>IF(consulta_completa__11[[#This Row],[14 - Inst. Atuando no Local]]="","X","")</f>
        <v>#VALUE!</v>
      </c>
      <c r="CZ826" s="84">
        <f>IFERROR(FIND("OUTRA (S)",consulta_completa__11[[#This Row],[14 - Inst. Atuando no Local]]),0)</f>
        <v>0</v>
      </c>
      <c r="DA826" s="84" t="str">
        <f t="shared" si="400"/>
        <v/>
      </c>
      <c r="DB826" s="35" t="str">
        <f t="shared" si="401"/>
        <v>Sim</v>
      </c>
      <c r="DC826" s="35" t="str">
        <f t="shared" si="402"/>
        <v>Não</v>
      </c>
      <c r="DD826" s="35" t="str">
        <f t="shared" si="403"/>
        <v>Sim</v>
      </c>
      <c r="DE826" s="87" t="str">
        <f t="shared" si="405"/>
        <v>Sem informação</v>
      </c>
    </row>
    <row r="827" spans="1:109">
      <c r="AX827" s="82">
        <f>IFERROR(FIND("Óbitos/feridos",consulta_completa__11[[#This Row],[13 - Ocorrências/Ambientes Atingidos]]),0)</f>
        <v>0</v>
      </c>
      <c r="AY827" s="83" t="str">
        <f t="shared" si="375"/>
        <v/>
      </c>
      <c r="AZ827" s="82">
        <f>IFERROR(FIND("População afetada/evacuada",consulta_completa__11[[#This Row],[13 - Ocorrências/Ambientes Atingidos]]),0)</f>
        <v>0</v>
      </c>
      <c r="BA827" s="82" t="str">
        <f t="shared" si="376"/>
        <v/>
      </c>
      <c r="BB827" s="82">
        <f>IFERROR(FIND("Suspensão de abastecimento de água",consulta_completa__11[[#This Row],[13 - Ocorrências/Ambientes Atingidos]]),0)</f>
        <v>0</v>
      </c>
      <c r="BC827" s="83" t="str">
        <f t="shared" si="404"/>
        <v/>
      </c>
      <c r="BD827" s="82">
        <f>IFERROR(FIND("Rio/córrego",consulta_completa__11[[#This Row],[13 - Ocorrências/Ambientes Atingidos]]),0)</f>
        <v>0</v>
      </c>
      <c r="BE827" s="83" t="str">
        <f t="shared" si="377"/>
        <v/>
      </c>
      <c r="BF827" s="82">
        <f>IFERROR(FIND("Lago",consulta_completa__11[[#This Row],[13 - Ocorrências/Ambientes Atingidos]]),0)</f>
        <v>0</v>
      </c>
      <c r="BG827" s="83" t="str">
        <f t="shared" si="378"/>
        <v/>
      </c>
      <c r="BH827" s="82">
        <f>IFERROR(FIND("Mar",consulta_completa__11[[#This Row],[13 - Ocorrências/Ambientes Atingidos]]),0)</f>
        <v>0</v>
      </c>
      <c r="BI827" s="83" t="str">
        <f t="shared" si="379"/>
        <v/>
      </c>
      <c r="BJ827" s="82">
        <f>IFERROR(FIND("Praia",consulta_completa__11[[#This Row],[13 - Ocorrências/Ambientes Atingidos]]),0)</f>
        <v>0</v>
      </c>
      <c r="BK827" s="83" t="str">
        <f t="shared" si="380"/>
        <v/>
      </c>
      <c r="BL827" s="82">
        <f>IFERROR(FIND("Solo",consulta_completa__11[[#This Row],[13 - Ocorrências/Ambientes Atingidos]]),0)</f>
        <v>0</v>
      </c>
      <c r="BM827" s="83" t="str">
        <f t="shared" si="381"/>
        <v/>
      </c>
      <c r="BN827" s="82">
        <f>IFERROR(FIND("Águas subterrâneas",consulta_completa__11[[#This Row],[13 - Ocorrências/Ambientes Atingidos]]),0)</f>
        <v>0</v>
      </c>
      <c r="BO827" s="83" t="str">
        <f t="shared" si="382"/>
        <v/>
      </c>
      <c r="BP827" s="82">
        <f>IFERROR(FIND("Atmosfera",consulta_completa__11[[#This Row],[13 - Ocorrências/Ambientes Atingidos]]),0)</f>
        <v>0</v>
      </c>
      <c r="BQ827" s="83" t="str">
        <f t="shared" si="383"/>
        <v/>
      </c>
      <c r="BR827" s="82">
        <f>IFERROR(FIND("Flora",consulta_completa__11[[#This Row],[13 - Ocorrências/Ambientes Atingidos]]),0)</f>
        <v>0</v>
      </c>
      <c r="BS827" s="83" t="str">
        <f t="shared" si="384"/>
        <v/>
      </c>
      <c r="BT827" s="82">
        <f>IFERROR(FIND("Fauna",consulta_completa__11[[#This Row],[13 - Ocorrências/Ambientes Atingidos]]),0)</f>
        <v>0</v>
      </c>
      <c r="BU827" s="83" t="str">
        <f t="shared" si="385"/>
        <v/>
      </c>
      <c r="BV827" s="82">
        <f>IFERROR(FIND("UC federal",consulta_completa__11[[#This Row],[13 - Ocorrências/Ambientes Atingidos]]),0)</f>
        <v>0</v>
      </c>
      <c r="BW827" s="83" t="str">
        <f t="shared" si="386"/>
        <v/>
      </c>
      <c r="BX827" s="82">
        <f>IFERROR(FIND("UC estadual/municipal",consulta_completa__11[[#This Row],[13 - Ocorrências/Ambientes Atingidos]]),0)</f>
        <v>0</v>
      </c>
      <c r="BY827" s="83" t="str">
        <f t="shared" si="387"/>
        <v/>
      </c>
      <c r="BZ827" s="82">
        <f>IFERROR(FIND("Outro(s)",consulta_completa__11[[#This Row],[13 - Ocorrências/Ambientes Atingidos]]),0)</f>
        <v>0</v>
      </c>
      <c r="CA827" s="83" t="str">
        <f t="shared" si="388"/>
        <v/>
      </c>
      <c r="CB827" s="82">
        <f>IFERROR(FIND("Sem dano",consulta_completa__11[[#This Row],[13 - Ocorrências/Ambientes Atingidos]]),0)</f>
        <v>0</v>
      </c>
      <c r="CC827" s="83" t="str">
        <f t="shared" si="389"/>
        <v/>
      </c>
      <c r="CD827" s="82" t="e">
        <f>IF(consulta_completa__11[[#This Row],[13 - Ocorrências/Ambientes Atingidos]]="","X","")</f>
        <v>#VALUE!</v>
      </c>
      <c r="CE827" s="84">
        <f>IFERROR(FIND("IBAMA",consulta_completa__11[[#This Row],[14 - Inst. Atuando no Local]]),0)</f>
        <v>0</v>
      </c>
      <c r="CF827" s="84" t="str">
        <f t="shared" si="390"/>
        <v/>
      </c>
      <c r="CG827" s="84">
        <f>IFERROR(FIND("OEMA",consulta_completa__11[[#This Row],[14 - Inst. Atuando no Local]]),0)</f>
        <v>0</v>
      </c>
      <c r="CH827" s="84" t="str">
        <f t="shared" si="391"/>
        <v/>
      </c>
      <c r="CI827" s="84">
        <f>IFERROR(FIND("DEFESA CIVIL",consulta_completa__11[[#This Row],[14 - Inst. Atuando no Local]]),0)</f>
        <v>0</v>
      </c>
      <c r="CJ827" s="84" t="str">
        <f t="shared" si="392"/>
        <v/>
      </c>
      <c r="CK827" s="84">
        <f>IFERROR(FIND("CORPO DE BOMBEIROS",consulta_completa__11[[#This Row],[14 - Inst. Atuando no Local]]),0)</f>
        <v>0</v>
      </c>
      <c r="CL827" s="84" t="str">
        <f t="shared" si="393"/>
        <v/>
      </c>
      <c r="CM827" s="84">
        <f>IFERROR(FIND("POLÍCIA RODOVIÁRIA",consulta_completa__11[[#This Row],[14 - Inst. Atuando no Local]]),0)</f>
        <v>0</v>
      </c>
      <c r="CN827" s="84" t="str">
        <f t="shared" si="394"/>
        <v/>
      </c>
      <c r="CO827" s="84">
        <f>IFERROR(FIND("POLÍCIA MILITAR",consulta_completa__11[[#This Row],[14 - Inst. Atuando no Local]]),0)</f>
        <v>0</v>
      </c>
      <c r="CP827" s="84" t="str">
        <f t="shared" si="395"/>
        <v/>
      </c>
      <c r="CQ827" s="84">
        <f>IFERROR(FIND("POLÍCIA CIVIL",consulta_completa__11[[#This Row],[14 - Inst. Atuando no Local]]),0)</f>
        <v>0</v>
      </c>
      <c r="CR827" s="84" t="str">
        <f t="shared" si="396"/>
        <v/>
      </c>
      <c r="CS827" s="84">
        <f>IFERROR(FIND("MARINHA DO BRASIL",consulta_completa__11[[#This Row],[14 - Inst. Atuando no Local]]),0)</f>
        <v>0</v>
      </c>
      <c r="CT827" s="84" t="str">
        <f t="shared" si="397"/>
        <v/>
      </c>
      <c r="CU827" s="84">
        <f>IFERROR(FIND("EMPRESA ESPECIALIZADA EM ATENDIMENTO",consulta_completa__11[[#This Row],[14 - Inst. Atuando no Local]]),0)</f>
        <v>0</v>
      </c>
      <c r="CV827" s="84" t="str">
        <f t="shared" si="398"/>
        <v/>
      </c>
      <c r="CW827" s="84">
        <f>IFERROR(FIND("IBAMA",consulta_completa__11[[#This Row],[14 - Inst. Atuando no Local]]),0)</f>
        <v>0</v>
      </c>
      <c r="CX827" s="84" t="str">
        <f t="shared" si="399"/>
        <v/>
      </c>
      <c r="CY827" s="84" t="e">
        <f>IF(consulta_completa__11[[#This Row],[14 - Inst. Atuando no Local]]="","X","")</f>
        <v>#VALUE!</v>
      </c>
      <c r="CZ827" s="84">
        <f>IFERROR(FIND("OUTRA (S)",consulta_completa__11[[#This Row],[14 - Inst. Atuando no Local]]),0)</f>
        <v>0</v>
      </c>
      <c r="DA827" s="84" t="str">
        <f t="shared" si="400"/>
        <v/>
      </c>
      <c r="DB827" s="35" t="str">
        <f t="shared" si="401"/>
        <v>Sim</v>
      </c>
      <c r="DC827" s="35" t="str">
        <f t="shared" si="402"/>
        <v>Não</v>
      </c>
      <c r="DD827" s="35" t="str">
        <f t="shared" si="403"/>
        <v>Sim</v>
      </c>
      <c r="DE827" s="87" t="str">
        <f t="shared" si="405"/>
        <v>Sem informação</v>
      </c>
    </row>
    <row r="828" spans="1:109">
      <c r="AX828" s="82">
        <f>IFERROR(FIND("Óbitos/feridos",consulta_completa__11[[#This Row],[13 - Ocorrências/Ambientes Atingidos]]),0)</f>
        <v>0</v>
      </c>
      <c r="AY828" s="83" t="str">
        <f t="shared" si="375"/>
        <v/>
      </c>
      <c r="AZ828" s="82">
        <f>IFERROR(FIND("População afetada/evacuada",consulta_completa__11[[#This Row],[13 - Ocorrências/Ambientes Atingidos]]),0)</f>
        <v>0</v>
      </c>
      <c r="BA828" s="82" t="str">
        <f t="shared" si="376"/>
        <v/>
      </c>
      <c r="BB828" s="82">
        <f>IFERROR(FIND("Suspensão de abastecimento de água",consulta_completa__11[[#This Row],[13 - Ocorrências/Ambientes Atingidos]]),0)</f>
        <v>0</v>
      </c>
      <c r="BC828" s="83" t="str">
        <f t="shared" si="404"/>
        <v/>
      </c>
      <c r="BD828" s="82">
        <f>IFERROR(FIND("Rio/córrego",consulta_completa__11[[#This Row],[13 - Ocorrências/Ambientes Atingidos]]),0)</f>
        <v>0</v>
      </c>
      <c r="BE828" s="83" t="str">
        <f t="shared" si="377"/>
        <v/>
      </c>
      <c r="BF828" s="82">
        <f>IFERROR(FIND("Lago",consulta_completa__11[[#This Row],[13 - Ocorrências/Ambientes Atingidos]]),0)</f>
        <v>0</v>
      </c>
      <c r="BG828" s="83" t="str">
        <f t="shared" si="378"/>
        <v/>
      </c>
      <c r="BH828" s="82">
        <f>IFERROR(FIND("Mar",consulta_completa__11[[#This Row],[13 - Ocorrências/Ambientes Atingidos]]),0)</f>
        <v>0</v>
      </c>
      <c r="BI828" s="83" t="str">
        <f t="shared" si="379"/>
        <v/>
      </c>
      <c r="BJ828" s="82">
        <f>IFERROR(FIND("Praia",consulta_completa__11[[#This Row],[13 - Ocorrências/Ambientes Atingidos]]),0)</f>
        <v>0</v>
      </c>
      <c r="BK828" s="83" t="str">
        <f t="shared" si="380"/>
        <v/>
      </c>
      <c r="BL828" s="82">
        <f>IFERROR(FIND("Solo",consulta_completa__11[[#This Row],[13 - Ocorrências/Ambientes Atingidos]]),0)</f>
        <v>0</v>
      </c>
      <c r="BM828" s="83" t="str">
        <f t="shared" si="381"/>
        <v/>
      </c>
      <c r="BN828" s="82">
        <f>IFERROR(FIND("Águas subterrâneas",consulta_completa__11[[#This Row],[13 - Ocorrências/Ambientes Atingidos]]),0)</f>
        <v>0</v>
      </c>
      <c r="BO828" s="83" t="str">
        <f t="shared" si="382"/>
        <v/>
      </c>
      <c r="BP828" s="82">
        <f>IFERROR(FIND("Atmosfera",consulta_completa__11[[#This Row],[13 - Ocorrências/Ambientes Atingidos]]),0)</f>
        <v>0</v>
      </c>
      <c r="BQ828" s="83" t="str">
        <f t="shared" si="383"/>
        <v/>
      </c>
      <c r="BR828" s="82">
        <f>IFERROR(FIND("Flora",consulta_completa__11[[#This Row],[13 - Ocorrências/Ambientes Atingidos]]),0)</f>
        <v>0</v>
      </c>
      <c r="BS828" s="83" t="str">
        <f t="shared" si="384"/>
        <v/>
      </c>
      <c r="BT828" s="82">
        <f>IFERROR(FIND("Fauna",consulta_completa__11[[#This Row],[13 - Ocorrências/Ambientes Atingidos]]),0)</f>
        <v>0</v>
      </c>
      <c r="BU828" s="83" t="str">
        <f t="shared" si="385"/>
        <v/>
      </c>
      <c r="BV828" s="82">
        <f>IFERROR(FIND("UC federal",consulta_completa__11[[#This Row],[13 - Ocorrências/Ambientes Atingidos]]),0)</f>
        <v>0</v>
      </c>
      <c r="BW828" s="83" t="str">
        <f t="shared" si="386"/>
        <v/>
      </c>
      <c r="BX828" s="82">
        <f>IFERROR(FIND("UC estadual/municipal",consulta_completa__11[[#This Row],[13 - Ocorrências/Ambientes Atingidos]]),0)</f>
        <v>0</v>
      </c>
      <c r="BY828" s="83" t="str">
        <f t="shared" si="387"/>
        <v/>
      </c>
      <c r="BZ828" s="82">
        <f>IFERROR(FIND("Outro(s)",consulta_completa__11[[#This Row],[13 - Ocorrências/Ambientes Atingidos]]),0)</f>
        <v>0</v>
      </c>
      <c r="CA828" s="83" t="str">
        <f t="shared" si="388"/>
        <v/>
      </c>
      <c r="CB828" s="82">
        <f>IFERROR(FIND("Sem dano",consulta_completa__11[[#This Row],[13 - Ocorrências/Ambientes Atingidos]]),0)</f>
        <v>0</v>
      </c>
      <c r="CC828" s="83" t="str">
        <f t="shared" si="389"/>
        <v/>
      </c>
      <c r="CD828" s="82" t="e">
        <f>IF(consulta_completa__11[[#This Row],[13 - Ocorrências/Ambientes Atingidos]]="","X","")</f>
        <v>#VALUE!</v>
      </c>
      <c r="CE828" s="84">
        <f>IFERROR(FIND("IBAMA",consulta_completa__11[[#This Row],[14 - Inst. Atuando no Local]]),0)</f>
        <v>0</v>
      </c>
      <c r="CF828" s="84" t="str">
        <f t="shared" si="390"/>
        <v/>
      </c>
      <c r="CG828" s="84">
        <f>IFERROR(FIND("OEMA",consulta_completa__11[[#This Row],[14 - Inst. Atuando no Local]]),0)</f>
        <v>0</v>
      </c>
      <c r="CH828" s="84" t="str">
        <f t="shared" si="391"/>
        <v/>
      </c>
      <c r="CI828" s="84">
        <f>IFERROR(FIND("DEFESA CIVIL",consulta_completa__11[[#This Row],[14 - Inst. Atuando no Local]]),0)</f>
        <v>0</v>
      </c>
      <c r="CJ828" s="84" t="str">
        <f t="shared" si="392"/>
        <v/>
      </c>
      <c r="CK828" s="84">
        <f>IFERROR(FIND("CORPO DE BOMBEIROS",consulta_completa__11[[#This Row],[14 - Inst. Atuando no Local]]),0)</f>
        <v>0</v>
      </c>
      <c r="CL828" s="84" t="str">
        <f t="shared" si="393"/>
        <v/>
      </c>
      <c r="CM828" s="84">
        <f>IFERROR(FIND("POLÍCIA RODOVIÁRIA",consulta_completa__11[[#This Row],[14 - Inst. Atuando no Local]]),0)</f>
        <v>0</v>
      </c>
      <c r="CN828" s="84" t="str">
        <f t="shared" si="394"/>
        <v/>
      </c>
      <c r="CO828" s="84">
        <f>IFERROR(FIND("POLÍCIA MILITAR",consulta_completa__11[[#This Row],[14 - Inst. Atuando no Local]]),0)</f>
        <v>0</v>
      </c>
      <c r="CP828" s="84" t="str">
        <f t="shared" si="395"/>
        <v/>
      </c>
      <c r="CQ828" s="84">
        <f>IFERROR(FIND("POLÍCIA CIVIL",consulta_completa__11[[#This Row],[14 - Inst. Atuando no Local]]),0)</f>
        <v>0</v>
      </c>
      <c r="CR828" s="84" t="str">
        <f t="shared" si="396"/>
        <v/>
      </c>
      <c r="CS828" s="84">
        <f>IFERROR(FIND("MARINHA DO BRASIL",consulta_completa__11[[#This Row],[14 - Inst. Atuando no Local]]),0)</f>
        <v>0</v>
      </c>
      <c r="CT828" s="84" t="str">
        <f t="shared" si="397"/>
        <v/>
      </c>
      <c r="CU828" s="84">
        <f>IFERROR(FIND("EMPRESA ESPECIALIZADA EM ATENDIMENTO",consulta_completa__11[[#This Row],[14 - Inst. Atuando no Local]]),0)</f>
        <v>0</v>
      </c>
      <c r="CV828" s="84" t="str">
        <f t="shared" si="398"/>
        <v/>
      </c>
      <c r="CW828" s="84">
        <f>IFERROR(FIND("IBAMA",consulta_completa__11[[#This Row],[14 - Inst. Atuando no Local]]),0)</f>
        <v>0</v>
      </c>
      <c r="CX828" s="84" t="str">
        <f t="shared" si="399"/>
        <v/>
      </c>
      <c r="CY828" s="84" t="e">
        <f>IF(consulta_completa__11[[#This Row],[14 - Inst. Atuando no Local]]="","X","")</f>
        <v>#VALUE!</v>
      </c>
      <c r="CZ828" s="84">
        <f>IFERROR(FIND("OUTRA (S)",consulta_completa__11[[#This Row],[14 - Inst. Atuando no Local]]),0)</f>
        <v>0</v>
      </c>
      <c r="DA828" s="84" t="str">
        <f t="shared" si="400"/>
        <v/>
      </c>
      <c r="DB828" s="35" t="str">
        <f t="shared" si="401"/>
        <v>Sim</v>
      </c>
      <c r="DC828" s="35" t="str">
        <f t="shared" si="402"/>
        <v>Não</v>
      </c>
      <c r="DD828" s="35" t="str">
        <f t="shared" si="403"/>
        <v>Sim</v>
      </c>
      <c r="DE828" s="87" t="str">
        <f t="shared" si="405"/>
        <v>Sem informação</v>
      </c>
    </row>
    <row r="829" spans="1:109">
      <c r="AX829" s="82">
        <f>IFERROR(FIND("Óbitos/feridos",consulta_completa__11[[#This Row],[13 - Ocorrências/Ambientes Atingidos]]),0)</f>
        <v>0</v>
      </c>
      <c r="AY829" s="83" t="str">
        <f t="shared" si="375"/>
        <v/>
      </c>
      <c r="AZ829" s="82">
        <f>IFERROR(FIND("População afetada/evacuada",consulta_completa__11[[#This Row],[13 - Ocorrências/Ambientes Atingidos]]),0)</f>
        <v>0</v>
      </c>
      <c r="BA829" s="82" t="str">
        <f t="shared" si="376"/>
        <v/>
      </c>
      <c r="BB829" s="82">
        <f>IFERROR(FIND("Suspensão de abastecimento de água",consulta_completa__11[[#This Row],[13 - Ocorrências/Ambientes Atingidos]]),0)</f>
        <v>0</v>
      </c>
      <c r="BC829" s="83" t="str">
        <f t="shared" si="404"/>
        <v/>
      </c>
      <c r="BD829" s="82">
        <f>IFERROR(FIND("Rio/córrego",consulta_completa__11[[#This Row],[13 - Ocorrências/Ambientes Atingidos]]),0)</f>
        <v>0</v>
      </c>
      <c r="BE829" s="83" t="str">
        <f t="shared" si="377"/>
        <v/>
      </c>
      <c r="BF829" s="82">
        <f>IFERROR(FIND("Lago",consulta_completa__11[[#This Row],[13 - Ocorrências/Ambientes Atingidos]]),0)</f>
        <v>0</v>
      </c>
      <c r="BG829" s="83" t="str">
        <f t="shared" si="378"/>
        <v/>
      </c>
      <c r="BH829" s="82">
        <f>IFERROR(FIND("Mar",consulta_completa__11[[#This Row],[13 - Ocorrências/Ambientes Atingidos]]),0)</f>
        <v>0</v>
      </c>
      <c r="BI829" s="83" t="str">
        <f t="shared" si="379"/>
        <v/>
      </c>
      <c r="BJ829" s="82">
        <f>IFERROR(FIND("Praia",consulta_completa__11[[#This Row],[13 - Ocorrências/Ambientes Atingidos]]),0)</f>
        <v>0</v>
      </c>
      <c r="BK829" s="83" t="str">
        <f t="shared" si="380"/>
        <v/>
      </c>
      <c r="BL829" s="82">
        <f>IFERROR(FIND("Solo",consulta_completa__11[[#This Row],[13 - Ocorrências/Ambientes Atingidos]]),0)</f>
        <v>0</v>
      </c>
      <c r="BM829" s="83" t="str">
        <f t="shared" si="381"/>
        <v/>
      </c>
      <c r="BN829" s="82">
        <f>IFERROR(FIND("Águas subterrâneas",consulta_completa__11[[#This Row],[13 - Ocorrências/Ambientes Atingidos]]),0)</f>
        <v>0</v>
      </c>
      <c r="BO829" s="83" t="str">
        <f t="shared" si="382"/>
        <v/>
      </c>
      <c r="BP829" s="82">
        <f>IFERROR(FIND("Atmosfera",consulta_completa__11[[#This Row],[13 - Ocorrências/Ambientes Atingidos]]),0)</f>
        <v>0</v>
      </c>
      <c r="BQ829" s="83" t="str">
        <f t="shared" si="383"/>
        <v/>
      </c>
      <c r="BR829" s="82">
        <f>IFERROR(FIND("Flora",consulta_completa__11[[#This Row],[13 - Ocorrências/Ambientes Atingidos]]),0)</f>
        <v>0</v>
      </c>
      <c r="BS829" s="83" t="str">
        <f t="shared" si="384"/>
        <v/>
      </c>
      <c r="BT829" s="82">
        <f>IFERROR(FIND("Fauna",consulta_completa__11[[#This Row],[13 - Ocorrências/Ambientes Atingidos]]),0)</f>
        <v>0</v>
      </c>
      <c r="BU829" s="83" t="str">
        <f t="shared" si="385"/>
        <v/>
      </c>
      <c r="BV829" s="82">
        <f>IFERROR(FIND("UC federal",consulta_completa__11[[#This Row],[13 - Ocorrências/Ambientes Atingidos]]),0)</f>
        <v>0</v>
      </c>
      <c r="BW829" s="83" t="str">
        <f t="shared" si="386"/>
        <v/>
      </c>
      <c r="BX829" s="82">
        <f>IFERROR(FIND("UC estadual/municipal",consulta_completa__11[[#This Row],[13 - Ocorrências/Ambientes Atingidos]]),0)</f>
        <v>0</v>
      </c>
      <c r="BY829" s="83" t="str">
        <f t="shared" si="387"/>
        <v/>
      </c>
      <c r="BZ829" s="82">
        <f>IFERROR(FIND("Outro(s)",consulta_completa__11[[#This Row],[13 - Ocorrências/Ambientes Atingidos]]),0)</f>
        <v>0</v>
      </c>
      <c r="CA829" s="83" t="str">
        <f t="shared" si="388"/>
        <v/>
      </c>
      <c r="CB829" s="82">
        <f>IFERROR(FIND("Sem dano",consulta_completa__11[[#This Row],[13 - Ocorrências/Ambientes Atingidos]]),0)</f>
        <v>0</v>
      </c>
      <c r="CC829" s="83" t="str">
        <f t="shared" si="389"/>
        <v/>
      </c>
      <c r="CD829" s="82" t="e">
        <f>IF(consulta_completa__11[[#This Row],[13 - Ocorrências/Ambientes Atingidos]]="","X","")</f>
        <v>#VALUE!</v>
      </c>
      <c r="CE829" s="84">
        <f>IFERROR(FIND("IBAMA",consulta_completa__11[[#This Row],[14 - Inst. Atuando no Local]]),0)</f>
        <v>0</v>
      </c>
      <c r="CF829" s="84" t="str">
        <f t="shared" si="390"/>
        <v/>
      </c>
      <c r="CG829" s="84">
        <f>IFERROR(FIND("OEMA",consulta_completa__11[[#This Row],[14 - Inst. Atuando no Local]]),0)</f>
        <v>0</v>
      </c>
      <c r="CH829" s="84" t="str">
        <f t="shared" si="391"/>
        <v/>
      </c>
      <c r="CI829" s="84">
        <f>IFERROR(FIND("DEFESA CIVIL",consulta_completa__11[[#This Row],[14 - Inst. Atuando no Local]]),0)</f>
        <v>0</v>
      </c>
      <c r="CJ829" s="84" t="str">
        <f t="shared" si="392"/>
        <v/>
      </c>
      <c r="CK829" s="84">
        <f>IFERROR(FIND("CORPO DE BOMBEIROS",consulta_completa__11[[#This Row],[14 - Inst. Atuando no Local]]),0)</f>
        <v>0</v>
      </c>
      <c r="CL829" s="84" t="str">
        <f t="shared" si="393"/>
        <v/>
      </c>
      <c r="CM829" s="84">
        <f>IFERROR(FIND("POLÍCIA RODOVIÁRIA",consulta_completa__11[[#This Row],[14 - Inst. Atuando no Local]]),0)</f>
        <v>0</v>
      </c>
      <c r="CN829" s="84" t="str">
        <f t="shared" si="394"/>
        <v/>
      </c>
      <c r="CO829" s="84">
        <f>IFERROR(FIND("POLÍCIA MILITAR",consulta_completa__11[[#This Row],[14 - Inst. Atuando no Local]]),0)</f>
        <v>0</v>
      </c>
      <c r="CP829" s="84" t="str">
        <f t="shared" si="395"/>
        <v/>
      </c>
      <c r="CQ829" s="84">
        <f>IFERROR(FIND("POLÍCIA CIVIL",consulta_completa__11[[#This Row],[14 - Inst. Atuando no Local]]),0)</f>
        <v>0</v>
      </c>
      <c r="CR829" s="84" t="str">
        <f t="shared" si="396"/>
        <v/>
      </c>
      <c r="CS829" s="84">
        <f>IFERROR(FIND("MARINHA DO BRASIL",consulta_completa__11[[#This Row],[14 - Inst. Atuando no Local]]),0)</f>
        <v>0</v>
      </c>
      <c r="CT829" s="84" t="str">
        <f t="shared" si="397"/>
        <v/>
      </c>
      <c r="CU829" s="84">
        <f>IFERROR(FIND("EMPRESA ESPECIALIZADA EM ATENDIMENTO",consulta_completa__11[[#This Row],[14 - Inst. Atuando no Local]]),0)</f>
        <v>0</v>
      </c>
      <c r="CV829" s="84" t="str">
        <f t="shared" si="398"/>
        <v/>
      </c>
      <c r="CW829" s="84">
        <f>IFERROR(FIND("IBAMA",consulta_completa__11[[#This Row],[14 - Inst. Atuando no Local]]),0)</f>
        <v>0</v>
      </c>
      <c r="CX829" s="84" t="str">
        <f t="shared" si="399"/>
        <v/>
      </c>
      <c r="CY829" s="84" t="e">
        <f>IF(consulta_completa__11[[#This Row],[14 - Inst. Atuando no Local]]="","X","")</f>
        <v>#VALUE!</v>
      </c>
      <c r="CZ829" s="84">
        <f>IFERROR(FIND("OUTRA (S)",consulta_completa__11[[#This Row],[14 - Inst. Atuando no Local]]),0)</f>
        <v>0</v>
      </c>
      <c r="DA829" s="84" t="str">
        <f t="shared" si="400"/>
        <v/>
      </c>
      <c r="DB829" s="35" t="str">
        <f t="shared" si="401"/>
        <v>Sim</v>
      </c>
      <c r="DC829" s="35" t="str">
        <f t="shared" si="402"/>
        <v>Não</v>
      </c>
      <c r="DD829" s="35" t="str">
        <f t="shared" si="403"/>
        <v>Sim</v>
      </c>
      <c r="DE829" s="87" t="str">
        <f t="shared" si="405"/>
        <v>Sem informação</v>
      </c>
    </row>
    <row r="830" spans="1:109">
      <c r="AX830" s="82">
        <f>IFERROR(FIND("Óbitos/feridos",consulta_completa__11[[#This Row],[13 - Ocorrências/Ambientes Atingidos]]),0)</f>
        <v>0</v>
      </c>
      <c r="AY830" s="83" t="str">
        <f t="shared" si="375"/>
        <v/>
      </c>
      <c r="AZ830" s="82">
        <f>IFERROR(FIND("População afetada/evacuada",consulta_completa__11[[#This Row],[13 - Ocorrências/Ambientes Atingidos]]),0)</f>
        <v>0</v>
      </c>
      <c r="BA830" s="82" t="str">
        <f t="shared" si="376"/>
        <v/>
      </c>
      <c r="BB830" s="82">
        <f>IFERROR(FIND("Suspensão de abastecimento de água",consulta_completa__11[[#This Row],[13 - Ocorrências/Ambientes Atingidos]]),0)</f>
        <v>0</v>
      </c>
      <c r="BC830" s="83" t="str">
        <f t="shared" si="404"/>
        <v/>
      </c>
      <c r="BD830" s="82">
        <f>IFERROR(FIND("Rio/córrego",consulta_completa__11[[#This Row],[13 - Ocorrências/Ambientes Atingidos]]),0)</f>
        <v>0</v>
      </c>
      <c r="BE830" s="83" t="str">
        <f t="shared" si="377"/>
        <v/>
      </c>
      <c r="BF830" s="82">
        <f>IFERROR(FIND("Lago",consulta_completa__11[[#This Row],[13 - Ocorrências/Ambientes Atingidos]]),0)</f>
        <v>0</v>
      </c>
      <c r="BG830" s="83" t="str">
        <f t="shared" si="378"/>
        <v/>
      </c>
      <c r="BH830" s="82">
        <f>IFERROR(FIND("Mar",consulta_completa__11[[#This Row],[13 - Ocorrências/Ambientes Atingidos]]),0)</f>
        <v>0</v>
      </c>
      <c r="BI830" s="83" t="str">
        <f t="shared" si="379"/>
        <v/>
      </c>
      <c r="BJ830" s="82">
        <f>IFERROR(FIND("Praia",consulta_completa__11[[#This Row],[13 - Ocorrências/Ambientes Atingidos]]),0)</f>
        <v>0</v>
      </c>
      <c r="BK830" s="83" t="str">
        <f t="shared" si="380"/>
        <v/>
      </c>
      <c r="BL830" s="82">
        <f>IFERROR(FIND("Solo",consulta_completa__11[[#This Row],[13 - Ocorrências/Ambientes Atingidos]]),0)</f>
        <v>0</v>
      </c>
      <c r="BM830" s="83" t="str">
        <f t="shared" si="381"/>
        <v/>
      </c>
      <c r="BN830" s="82">
        <f>IFERROR(FIND("Águas subterrâneas",consulta_completa__11[[#This Row],[13 - Ocorrências/Ambientes Atingidos]]),0)</f>
        <v>0</v>
      </c>
      <c r="BO830" s="83" t="str">
        <f t="shared" si="382"/>
        <v/>
      </c>
      <c r="BP830" s="82">
        <f>IFERROR(FIND("Atmosfera",consulta_completa__11[[#This Row],[13 - Ocorrências/Ambientes Atingidos]]),0)</f>
        <v>0</v>
      </c>
      <c r="BQ830" s="83" t="str">
        <f t="shared" si="383"/>
        <v/>
      </c>
      <c r="BR830" s="82">
        <f>IFERROR(FIND("Flora",consulta_completa__11[[#This Row],[13 - Ocorrências/Ambientes Atingidos]]),0)</f>
        <v>0</v>
      </c>
      <c r="BS830" s="83" t="str">
        <f t="shared" si="384"/>
        <v/>
      </c>
      <c r="BT830" s="82">
        <f>IFERROR(FIND("Fauna",consulta_completa__11[[#This Row],[13 - Ocorrências/Ambientes Atingidos]]),0)</f>
        <v>0</v>
      </c>
      <c r="BU830" s="83" t="str">
        <f t="shared" si="385"/>
        <v/>
      </c>
      <c r="BV830" s="82">
        <f>IFERROR(FIND("UC federal",consulta_completa__11[[#This Row],[13 - Ocorrências/Ambientes Atingidos]]),0)</f>
        <v>0</v>
      </c>
      <c r="BW830" s="83" t="str">
        <f t="shared" si="386"/>
        <v/>
      </c>
      <c r="BX830" s="82">
        <f>IFERROR(FIND("UC estadual/municipal",consulta_completa__11[[#This Row],[13 - Ocorrências/Ambientes Atingidos]]),0)</f>
        <v>0</v>
      </c>
      <c r="BY830" s="83" t="str">
        <f t="shared" si="387"/>
        <v/>
      </c>
      <c r="BZ830" s="82">
        <f>IFERROR(FIND("Outro(s)",consulta_completa__11[[#This Row],[13 - Ocorrências/Ambientes Atingidos]]),0)</f>
        <v>0</v>
      </c>
      <c r="CA830" s="83" t="str">
        <f t="shared" si="388"/>
        <v/>
      </c>
      <c r="CB830" s="82">
        <f>IFERROR(FIND("Sem dano",consulta_completa__11[[#This Row],[13 - Ocorrências/Ambientes Atingidos]]),0)</f>
        <v>0</v>
      </c>
      <c r="CC830" s="83" t="str">
        <f t="shared" si="389"/>
        <v/>
      </c>
      <c r="CD830" s="82" t="e">
        <f>IF(consulta_completa__11[[#This Row],[13 - Ocorrências/Ambientes Atingidos]]="","X","")</f>
        <v>#VALUE!</v>
      </c>
      <c r="CE830" s="84">
        <f>IFERROR(FIND("IBAMA",consulta_completa__11[[#This Row],[14 - Inst. Atuando no Local]]),0)</f>
        <v>0</v>
      </c>
      <c r="CF830" s="84" t="str">
        <f t="shared" si="390"/>
        <v/>
      </c>
      <c r="CG830" s="84">
        <f>IFERROR(FIND("OEMA",consulta_completa__11[[#This Row],[14 - Inst. Atuando no Local]]),0)</f>
        <v>0</v>
      </c>
      <c r="CH830" s="84" t="str">
        <f t="shared" si="391"/>
        <v/>
      </c>
      <c r="CI830" s="84">
        <f>IFERROR(FIND("DEFESA CIVIL",consulta_completa__11[[#This Row],[14 - Inst. Atuando no Local]]),0)</f>
        <v>0</v>
      </c>
      <c r="CJ830" s="84" t="str">
        <f t="shared" si="392"/>
        <v/>
      </c>
      <c r="CK830" s="84">
        <f>IFERROR(FIND("CORPO DE BOMBEIROS",consulta_completa__11[[#This Row],[14 - Inst. Atuando no Local]]),0)</f>
        <v>0</v>
      </c>
      <c r="CL830" s="84" t="str">
        <f t="shared" si="393"/>
        <v/>
      </c>
      <c r="CM830" s="84">
        <f>IFERROR(FIND("POLÍCIA RODOVIÁRIA",consulta_completa__11[[#This Row],[14 - Inst. Atuando no Local]]),0)</f>
        <v>0</v>
      </c>
      <c r="CN830" s="84" t="str">
        <f t="shared" si="394"/>
        <v/>
      </c>
      <c r="CO830" s="84">
        <f>IFERROR(FIND("POLÍCIA MILITAR",consulta_completa__11[[#This Row],[14 - Inst. Atuando no Local]]),0)</f>
        <v>0</v>
      </c>
      <c r="CP830" s="84" t="str">
        <f t="shared" si="395"/>
        <v/>
      </c>
      <c r="CQ830" s="84">
        <f>IFERROR(FIND("POLÍCIA CIVIL",consulta_completa__11[[#This Row],[14 - Inst. Atuando no Local]]),0)</f>
        <v>0</v>
      </c>
      <c r="CR830" s="84" t="str">
        <f t="shared" si="396"/>
        <v/>
      </c>
      <c r="CS830" s="84">
        <f>IFERROR(FIND("MARINHA DO BRASIL",consulta_completa__11[[#This Row],[14 - Inst. Atuando no Local]]),0)</f>
        <v>0</v>
      </c>
      <c r="CT830" s="84" t="str">
        <f t="shared" si="397"/>
        <v/>
      </c>
      <c r="CU830" s="84">
        <f>IFERROR(FIND("EMPRESA ESPECIALIZADA EM ATENDIMENTO",consulta_completa__11[[#This Row],[14 - Inst. Atuando no Local]]),0)</f>
        <v>0</v>
      </c>
      <c r="CV830" s="84" t="str">
        <f t="shared" si="398"/>
        <v/>
      </c>
      <c r="CW830" s="84">
        <f>IFERROR(FIND("IBAMA",consulta_completa__11[[#This Row],[14 - Inst. Atuando no Local]]),0)</f>
        <v>0</v>
      </c>
      <c r="CX830" s="84" t="str">
        <f t="shared" si="399"/>
        <v/>
      </c>
      <c r="CY830" s="84" t="e">
        <f>IF(consulta_completa__11[[#This Row],[14 - Inst. Atuando no Local]]="","X","")</f>
        <v>#VALUE!</v>
      </c>
      <c r="CZ830" s="84">
        <f>IFERROR(FIND("OUTRA (S)",consulta_completa__11[[#This Row],[14 - Inst. Atuando no Local]]),0)</f>
        <v>0</v>
      </c>
      <c r="DA830" s="84" t="str">
        <f t="shared" si="400"/>
        <v/>
      </c>
      <c r="DB830" s="35" t="str">
        <f t="shared" si="401"/>
        <v>Sim</v>
      </c>
      <c r="DC830" s="35" t="str">
        <f t="shared" si="402"/>
        <v>Não</v>
      </c>
      <c r="DD830" s="35" t="str">
        <f t="shared" si="403"/>
        <v>Sim</v>
      </c>
      <c r="DE830" s="87" t="str">
        <f t="shared" si="405"/>
        <v>Sem informação</v>
      </c>
    </row>
    <row r="831" spans="1:109">
      <c r="AX831" s="82">
        <f>IFERROR(FIND("Óbitos/feridos",consulta_completa__11[[#This Row],[13 - Ocorrências/Ambientes Atingidos]]),0)</f>
        <v>0</v>
      </c>
      <c r="AY831" s="83" t="str">
        <f t="shared" si="375"/>
        <v/>
      </c>
      <c r="AZ831" s="82">
        <f>IFERROR(FIND("População afetada/evacuada",consulta_completa__11[[#This Row],[13 - Ocorrências/Ambientes Atingidos]]),0)</f>
        <v>0</v>
      </c>
      <c r="BA831" s="82" t="str">
        <f t="shared" si="376"/>
        <v/>
      </c>
      <c r="BB831" s="82">
        <f>IFERROR(FIND("Suspensão de abastecimento de água",consulta_completa__11[[#This Row],[13 - Ocorrências/Ambientes Atingidos]]),0)</f>
        <v>0</v>
      </c>
      <c r="BC831" s="83" t="str">
        <f t="shared" si="404"/>
        <v/>
      </c>
      <c r="BD831" s="82">
        <f>IFERROR(FIND("Rio/córrego",consulta_completa__11[[#This Row],[13 - Ocorrências/Ambientes Atingidos]]),0)</f>
        <v>0</v>
      </c>
      <c r="BE831" s="83" t="str">
        <f t="shared" si="377"/>
        <v/>
      </c>
      <c r="BF831" s="82">
        <f>IFERROR(FIND("Lago",consulta_completa__11[[#This Row],[13 - Ocorrências/Ambientes Atingidos]]),0)</f>
        <v>0</v>
      </c>
      <c r="BG831" s="83" t="str">
        <f t="shared" si="378"/>
        <v/>
      </c>
      <c r="BH831" s="82">
        <f>IFERROR(FIND("Mar",consulta_completa__11[[#This Row],[13 - Ocorrências/Ambientes Atingidos]]),0)</f>
        <v>0</v>
      </c>
      <c r="BI831" s="83" t="str">
        <f t="shared" si="379"/>
        <v/>
      </c>
      <c r="BJ831" s="82">
        <f>IFERROR(FIND("Praia",consulta_completa__11[[#This Row],[13 - Ocorrências/Ambientes Atingidos]]),0)</f>
        <v>0</v>
      </c>
      <c r="BK831" s="83" t="str">
        <f t="shared" si="380"/>
        <v/>
      </c>
      <c r="BL831" s="82">
        <f>IFERROR(FIND("Solo",consulta_completa__11[[#This Row],[13 - Ocorrências/Ambientes Atingidos]]),0)</f>
        <v>0</v>
      </c>
      <c r="BM831" s="83" t="str">
        <f t="shared" si="381"/>
        <v/>
      </c>
      <c r="BN831" s="82">
        <f>IFERROR(FIND("Águas subterrâneas",consulta_completa__11[[#This Row],[13 - Ocorrências/Ambientes Atingidos]]),0)</f>
        <v>0</v>
      </c>
      <c r="BO831" s="83" t="str">
        <f t="shared" si="382"/>
        <v/>
      </c>
      <c r="BP831" s="82">
        <f>IFERROR(FIND("Atmosfera",consulta_completa__11[[#This Row],[13 - Ocorrências/Ambientes Atingidos]]),0)</f>
        <v>0</v>
      </c>
      <c r="BQ831" s="83" t="str">
        <f t="shared" si="383"/>
        <v/>
      </c>
      <c r="BR831" s="82">
        <f>IFERROR(FIND("Flora",consulta_completa__11[[#This Row],[13 - Ocorrências/Ambientes Atingidos]]),0)</f>
        <v>0</v>
      </c>
      <c r="BS831" s="83" t="str">
        <f t="shared" si="384"/>
        <v/>
      </c>
      <c r="BT831" s="82">
        <f>IFERROR(FIND("Fauna",consulta_completa__11[[#This Row],[13 - Ocorrências/Ambientes Atingidos]]),0)</f>
        <v>0</v>
      </c>
      <c r="BU831" s="83" t="str">
        <f t="shared" si="385"/>
        <v/>
      </c>
      <c r="BV831" s="82">
        <f>IFERROR(FIND("UC federal",consulta_completa__11[[#This Row],[13 - Ocorrências/Ambientes Atingidos]]),0)</f>
        <v>0</v>
      </c>
      <c r="BW831" s="83" t="str">
        <f t="shared" si="386"/>
        <v/>
      </c>
      <c r="BX831" s="82">
        <f>IFERROR(FIND("UC estadual/municipal",consulta_completa__11[[#This Row],[13 - Ocorrências/Ambientes Atingidos]]),0)</f>
        <v>0</v>
      </c>
      <c r="BY831" s="83" t="str">
        <f t="shared" si="387"/>
        <v/>
      </c>
      <c r="BZ831" s="82">
        <f>IFERROR(FIND("Outro(s)",consulta_completa__11[[#This Row],[13 - Ocorrências/Ambientes Atingidos]]),0)</f>
        <v>0</v>
      </c>
      <c r="CA831" s="83" t="str">
        <f t="shared" si="388"/>
        <v/>
      </c>
      <c r="CB831" s="82">
        <f>IFERROR(FIND("Sem dano",consulta_completa__11[[#This Row],[13 - Ocorrências/Ambientes Atingidos]]),0)</f>
        <v>0</v>
      </c>
      <c r="CC831" s="83" t="str">
        <f t="shared" si="389"/>
        <v/>
      </c>
      <c r="CD831" s="82" t="e">
        <f>IF(consulta_completa__11[[#This Row],[13 - Ocorrências/Ambientes Atingidos]]="","X","")</f>
        <v>#VALUE!</v>
      </c>
      <c r="CE831" s="84">
        <f>IFERROR(FIND("IBAMA",consulta_completa__11[[#This Row],[14 - Inst. Atuando no Local]]),0)</f>
        <v>0</v>
      </c>
      <c r="CF831" s="84" t="str">
        <f t="shared" si="390"/>
        <v/>
      </c>
      <c r="CG831" s="84">
        <f>IFERROR(FIND("OEMA",consulta_completa__11[[#This Row],[14 - Inst. Atuando no Local]]),0)</f>
        <v>0</v>
      </c>
      <c r="CH831" s="84" t="str">
        <f t="shared" si="391"/>
        <v/>
      </c>
      <c r="CI831" s="84">
        <f>IFERROR(FIND("DEFESA CIVIL",consulta_completa__11[[#This Row],[14 - Inst. Atuando no Local]]),0)</f>
        <v>0</v>
      </c>
      <c r="CJ831" s="84" t="str">
        <f t="shared" si="392"/>
        <v/>
      </c>
      <c r="CK831" s="84">
        <f>IFERROR(FIND("CORPO DE BOMBEIROS",consulta_completa__11[[#This Row],[14 - Inst. Atuando no Local]]),0)</f>
        <v>0</v>
      </c>
      <c r="CL831" s="84" t="str">
        <f t="shared" si="393"/>
        <v/>
      </c>
      <c r="CM831" s="84">
        <f>IFERROR(FIND("POLÍCIA RODOVIÁRIA",consulta_completa__11[[#This Row],[14 - Inst. Atuando no Local]]),0)</f>
        <v>0</v>
      </c>
      <c r="CN831" s="84" t="str">
        <f t="shared" si="394"/>
        <v/>
      </c>
      <c r="CO831" s="84">
        <f>IFERROR(FIND("POLÍCIA MILITAR",consulta_completa__11[[#This Row],[14 - Inst. Atuando no Local]]),0)</f>
        <v>0</v>
      </c>
      <c r="CP831" s="84" t="str">
        <f t="shared" si="395"/>
        <v/>
      </c>
      <c r="CQ831" s="84">
        <f>IFERROR(FIND("POLÍCIA CIVIL",consulta_completa__11[[#This Row],[14 - Inst. Atuando no Local]]),0)</f>
        <v>0</v>
      </c>
      <c r="CR831" s="84" t="str">
        <f t="shared" si="396"/>
        <v/>
      </c>
      <c r="CS831" s="84">
        <f>IFERROR(FIND("MARINHA DO BRASIL",consulta_completa__11[[#This Row],[14 - Inst. Atuando no Local]]),0)</f>
        <v>0</v>
      </c>
      <c r="CT831" s="84" t="str">
        <f t="shared" si="397"/>
        <v/>
      </c>
      <c r="CU831" s="84">
        <f>IFERROR(FIND("EMPRESA ESPECIALIZADA EM ATENDIMENTO",consulta_completa__11[[#This Row],[14 - Inst. Atuando no Local]]),0)</f>
        <v>0</v>
      </c>
      <c r="CV831" s="84" t="str">
        <f t="shared" si="398"/>
        <v/>
      </c>
      <c r="CW831" s="84">
        <f>IFERROR(FIND("IBAMA",consulta_completa__11[[#This Row],[14 - Inst. Atuando no Local]]),0)</f>
        <v>0</v>
      </c>
      <c r="CX831" s="84" t="str">
        <f t="shared" si="399"/>
        <v/>
      </c>
      <c r="CY831" s="84" t="e">
        <f>IF(consulta_completa__11[[#This Row],[14 - Inst. Atuando no Local]]="","X","")</f>
        <v>#VALUE!</v>
      </c>
      <c r="CZ831" s="84">
        <f>IFERROR(FIND("OUTRA (S)",consulta_completa__11[[#This Row],[14 - Inst. Atuando no Local]]),0)</f>
        <v>0</v>
      </c>
      <c r="DA831" s="84" t="str">
        <f t="shared" si="400"/>
        <v/>
      </c>
      <c r="DB831" s="35" t="str">
        <f t="shared" si="401"/>
        <v>Sim</v>
      </c>
      <c r="DC831" s="35" t="str">
        <f t="shared" si="402"/>
        <v>Não</v>
      </c>
      <c r="DD831" s="35" t="str">
        <f t="shared" si="403"/>
        <v>Sim</v>
      </c>
      <c r="DE831" s="87" t="str">
        <f t="shared" si="405"/>
        <v>Sem informação</v>
      </c>
    </row>
    <row r="832" spans="1:109">
      <c r="AX832" s="82">
        <f>IFERROR(FIND("Óbitos/feridos",consulta_completa__11[[#This Row],[13 - Ocorrências/Ambientes Atingidos]]),0)</f>
        <v>0</v>
      </c>
      <c r="AY832" s="83" t="str">
        <f t="shared" si="375"/>
        <v/>
      </c>
      <c r="AZ832" s="82">
        <f>IFERROR(FIND("População afetada/evacuada",consulta_completa__11[[#This Row],[13 - Ocorrências/Ambientes Atingidos]]),0)</f>
        <v>0</v>
      </c>
      <c r="BA832" s="82" t="str">
        <f t="shared" si="376"/>
        <v/>
      </c>
      <c r="BB832" s="82">
        <f>IFERROR(FIND("Suspensão de abastecimento de água",consulta_completa__11[[#This Row],[13 - Ocorrências/Ambientes Atingidos]]),0)</f>
        <v>0</v>
      </c>
      <c r="BC832" s="83" t="str">
        <f t="shared" si="404"/>
        <v/>
      </c>
      <c r="BD832" s="82">
        <f>IFERROR(FIND("Rio/córrego",consulta_completa__11[[#This Row],[13 - Ocorrências/Ambientes Atingidos]]),0)</f>
        <v>0</v>
      </c>
      <c r="BE832" s="83" t="str">
        <f t="shared" si="377"/>
        <v/>
      </c>
      <c r="BF832" s="82">
        <f>IFERROR(FIND("Lago",consulta_completa__11[[#This Row],[13 - Ocorrências/Ambientes Atingidos]]),0)</f>
        <v>0</v>
      </c>
      <c r="BG832" s="83" t="str">
        <f t="shared" si="378"/>
        <v/>
      </c>
      <c r="BH832" s="82">
        <f>IFERROR(FIND("Mar",consulta_completa__11[[#This Row],[13 - Ocorrências/Ambientes Atingidos]]),0)</f>
        <v>0</v>
      </c>
      <c r="BI832" s="83" t="str">
        <f t="shared" si="379"/>
        <v/>
      </c>
      <c r="BJ832" s="82">
        <f>IFERROR(FIND("Praia",consulta_completa__11[[#This Row],[13 - Ocorrências/Ambientes Atingidos]]),0)</f>
        <v>0</v>
      </c>
      <c r="BK832" s="83" t="str">
        <f t="shared" si="380"/>
        <v/>
      </c>
      <c r="BL832" s="82">
        <f>IFERROR(FIND("Solo",consulta_completa__11[[#This Row],[13 - Ocorrências/Ambientes Atingidos]]),0)</f>
        <v>0</v>
      </c>
      <c r="BM832" s="83" t="str">
        <f t="shared" si="381"/>
        <v/>
      </c>
      <c r="BN832" s="82">
        <f>IFERROR(FIND("Águas subterrâneas",consulta_completa__11[[#This Row],[13 - Ocorrências/Ambientes Atingidos]]),0)</f>
        <v>0</v>
      </c>
      <c r="BO832" s="83" t="str">
        <f t="shared" si="382"/>
        <v/>
      </c>
      <c r="BP832" s="82">
        <f>IFERROR(FIND("Atmosfera",consulta_completa__11[[#This Row],[13 - Ocorrências/Ambientes Atingidos]]),0)</f>
        <v>0</v>
      </c>
      <c r="BQ832" s="83" t="str">
        <f t="shared" si="383"/>
        <v/>
      </c>
      <c r="BR832" s="82">
        <f>IFERROR(FIND("Flora",consulta_completa__11[[#This Row],[13 - Ocorrências/Ambientes Atingidos]]),0)</f>
        <v>0</v>
      </c>
      <c r="BS832" s="83" t="str">
        <f t="shared" si="384"/>
        <v/>
      </c>
      <c r="BT832" s="82">
        <f>IFERROR(FIND("Fauna",consulta_completa__11[[#This Row],[13 - Ocorrências/Ambientes Atingidos]]),0)</f>
        <v>0</v>
      </c>
      <c r="BU832" s="83" t="str">
        <f t="shared" si="385"/>
        <v/>
      </c>
      <c r="BV832" s="82">
        <f>IFERROR(FIND("UC federal",consulta_completa__11[[#This Row],[13 - Ocorrências/Ambientes Atingidos]]),0)</f>
        <v>0</v>
      </c>
      <c r="BW832" s="83" t="str">
        <f t="shared" si="386"/>
        <v/>
      </c>
      <c r="BX832" s="82">
        <f>IFERROR(FIND("UC estadual/municipal",consulta_completa__11[[#This Row],[13 - Ocorrências/Ambientes Atingidos]]),0)</f>
        <v>0</v>
      </c>
      <c r="BY832" s="83" t="str">
        <f t="shared" si="387"/>
        <v/>
      </c>
      <c r="BZ832" s="82">
        <f>IFERROR(FIND("Outro(s)",consulta_completa__11[[#This Row],[13 - Ocorrências/Ambientes Atingidos]]),0)</f>
        <v>0</v>
      </c>
      <c r="CA832" s="83" t="str">
        <f t="shared" si="388"/>
        <v/>
      </c>
      <c r="CB832" s="82">
        <f>IFERROR(FIND("Sem dano",consulta_completa__11[[#This Row],[13 - Ocorrências/Ambientes Atingidos]]),0)</f>
        <v>0</v>
      </c>
      <c r="CC832" s="83" t="str">
        <f t="shared" si="389"/>
        <v/>
      </c>
      <c r="CD832" s="82" t="e">
        <f>IF(consulta_completa__11[[#This Row],[13 - Ocorrências/Ambientes Atingidos]]="","X","")</f>
        <v>#VALUE!</v>
      </c>
      <c r="CE832" s="84">
        <f>IFERROR(FIND("IBAMA",consulta_completa__11[[#This Row],[14 - Inst. Atuando no Local]]),0)</f>
        <v>0</v>
      </c>
      <c r="CF832" s="84" t="str">
        <f t="shared" si="390"/>
        <v/>
      </c>
      <c r="CG832" s="84">
        <f>IFERROR(FIND("OEMA",consulta_completa__11[[#This Row],[14 - Inst. Atuando no Local]]),0)</f>
        <v>0</v>
      </c>
      <c r="CH832" s="84" t="str">
        <f t="shared" si="391"/>
        <v/>
      </c>
      <c r="CI832" s="84">
        <f>IFERROR(FIND("DEFESA CIVIL",consulta_completa__11[[#This Row],[14 - Inst. Atuando no Local]]),0)</f>
        <v>0</v>
      </c>
      <c r="CJ832" s="84" t="str">
        <f t="shared" si="392"/>
        <v/>
      </c>
      <c r="CK832" s="84">
        <f>IFERROR(FIND("CORPO DE BOMBEIROS",consulta_completa__11[[#This Row],[14 - Inst. Atuando no Local]]),0)</f>
        <v>0</v>
      </c>
      <c r="CL832" s="84" t="str">
        <f t="shared" si="393"/>
        <v/>
      </c>
      <c r="CM832" s="84">
        <f>IFERROR(FIND("POLÍCIA RODOVIÁRIA",consulta_completa__11[[#This Row],[14 - Inst. Atuando no Local]]),0)</f>
        <v>0</v>
      </c>
      <c r="CN832" s="84" t="str">
        <f t="shared" si="394"/>
        <v/>
      </c>
      <c r="CO832" s="84">
        <f>IFERROR(FIND("POLÍCIA MILITAR",consulta_completa__11[[#This Row],[14 - Inst. Atuando no Local]]),0)</f>
        <v>0</v>
      </c>
      <c r="CP832" s="84" t="str">
        <f t="shared" si="395"/>
        <v/>
      </c>
      <c r="CQ832" s="84">
        <f>IFERROR(FIND("POLÍCIA CIVIL",consulta_completa__11[[#This Row],[14 - Inst. Atuando no Local]]),0)</f>
        <v>0</v>
      </c>
      <c r="CR832" s="84" t="str">
        <f t="shared" si="396"/>
        <v/>
      </c>
      <c r="CS832" s="84">
        <f>IFERROR(FIND("MARINHA DO BRASIL",consulta_completa__11[[#This Row],[14 - Inst. Atuando no Local]]),0)</f>
        <v>0</v>
      </c>
      <c r="CT832" s="84" t="str">
        <f t="shared" si="397"/>
        <v/>
      </c>
      <c r="CU832" s="84">
        <f>IFERROR(FIND("EMPRESA ESPECIALIZADA EM ATENDIMENTO",consulta_completa__11[[#This Row],[14 - Inst. Atuando no Local]]),0)</f>
        <v>0</v>
      </c>
      <c r="CV832" s="84" t="str">
        <f t="shared" si="398"/>
        <v/>
      </c>
      <c r="CW832" s="84">
        <f>IFERROR(FIND("IBAMA",consulta_completa__11[[#This Row],[14 - Inst. Atuando no Local]]),0)</f>
        <v>0</v>
      </c>
      <c r="CX832" s="84" t="str">
        <f t="shared" si="399"/>
        <v/>
      </c>
      <c r="CY832" s="84" t="e">
        <f>IF(consulta_completa__11[[#This Row],[14 - Inst. Atuando no Local]]="","X","")</f>
        <v>#VALUE!</v>
      </c>
      <c r="CZ832" s="84">
        <f>IFERROR(FIND("OUTRA (S)",consulta_completa__11[[#This Row],[14 - Inst. Atuando no Local]]),0)</f>
        <v>0</v>
      </c>
      <c r="DA832" s="84" t="str">
        <f t="shared" si="400"/>
        <v/>
      </c>
      <c r="DB832" s="35" t="str">
        <f t="shared" si="401"/>
        <v>Sim</v>
      </c>
      <c r="DC832" s="35" t="str">
        <f t="shared" si="402"/>
        <v>Não</v>
      </c>
      <c r="DD832" s="35" t="str">
        <f t="shared" si="403"/>
        <v>Sim</v>
      </c>
      <c r="DE832" s="87" t="str">
        <f t="shared" si="405"/>
        <v>Sem informação</v>
      </c>
    </row>
    <row r="833" spans="50:109">
      <c r="AX833" s="82">
        <f>IFERROR(FIND("Óbitos/feridos",consulta_completa__11[[#This Row],[13 - Ocorrências/Ambientes Atingidos]]),0)</f>
        <v>0</v>
      </c>
      <c r="AY833" s="83" t="str">
        <f t="shared" si="375"/>
        <v/>
      </c>
      <c r="AZ833" s="82">
        <f>IFERROR(FIND("População afetada/evacuada",consulta_completa__11[[#This Row],[13 - Ocorrências/Ambientes Atingidos]]),0)</f>
        <v>0</v>
      </c>
      <c r="BA833" s="82" t="str">
        <f t="shared" si="376"/>
        <v/>
      </c>
      <c r="BB833" s="82">
        <f>IFERROR(FIND("Suspensão de abastecimento de água",consulta_completa__11[[#This Row],[13 - Ocorrências/Ambientes Atingidos]]),0)</f>
        <v>0</v>
      </c>
      <c r="BC833" s="83" t="str">
        <f t="shared" si="404"/>
        <v/>
      </c>
      <c r="BD833" s="82">
        <f>IFERROR(FIND("Rio/córrego",consulta_completa__11[[#This Row],[13 - Ocorrências/Ambientes Atingidos]]),0)</f>
        <v>0</v>
      </c>
      <c r="BE833" s="83" t="str">
        <f t="shared" si="377"/>
        <v/>
      </c>
      <c r="BF833" s="82">
        <f>IFERROR(FIND("Lago",consulta_completa__11[[#This Row],[13 - Ocorrências/Ambientes Atingidos]]),0)</f>
        <v>0</v>
      </c>
      <c r="BG833" s="83" t="str">
        <f t="shared" si="378"/>
        <v/>
      </c>
      <c r="BH833" s="82">
        <f>IFERROR(FIND("Mar",consulta_completa__11[[#This Row],[13 - Ocorrências/Ambientes Atingidos]]),0)</f>
        <v>0</v>
      </c>
      <c r="BI833" s="83" t="str">
        <f t="shared" si="379"/>
        <v/>
      </c>
      <c r="BJ833" s="82">
        <f>IFERROR(FIND("Praia",consulta_completa__11[[#This Row],[13 - Ocorrências/Ambientes Atingidos]]),0)</f>
        <v>0</v>
      </c>
      <c r="BK833" s="83" t="str">
        <f t="shared" si="380"/>
        <v/>
      </c>
      <c r="BL833" s="82">
        <f>IFERROR(FIND("Solo",consulta_completa__11[[#This Row],[13 - Ocorrências/Ambientes Atingidos]]),0)</f>
        <v>0</v>
      </c>
      <c r="BM833" s="83" t="str">
        <f t="shared" si="381"/>
        <v/>
      </c>
      <c r="BN833" s="82">
        <f>IFERROR(FIND("Águas subterrâneas",consulta_completa__11[[#This Row],[13 - Ocorrências/Ambientes Atingidos]]),0)</f>
        <v>0</v>
      </c>
      <c r="BO833" s="83" t="str">
        <f t="shared" si="382"/>
        <v/>
      </c>
      <c r="BP833" s="82">
        <f>IFERROR(FIND("Atmosfera",consulta_completa__11[[#This Row],[13 - Ocorrências/Ambientes Atingidos]]),0)</f>
        <v>0</v>
      </c>
      <c r="BQ833" s="83" t="str">
        <f t="shared" si="383"/>
        <v/>
      </c>
      <c r="BR833" s="82">
        <f>IFERROR(FIND("Flora",consulta_completa__11[[#This Row],[13 - Ocorrências/Ambientes Atingidos]]),0)</f>
        <v>0</v>
      </c>
      <c r="BS833" s="83" t="str">
        <f t="shared" si="384"/>
        <v/>
      </c>
      <c r="BT833" s="82">
        <f>IFERROR(FIND("Fauna",consulta_completa__11[[#This Row],[13 - Ocorrências/Ambientes Atingidos]]),0)</f>
        <v>0</v>
      </c>
      <c r="BU833" s="83" t="str">
        <f t="shared" si="385"/>
        <v/>
      </c>
      <c r="BV833" s="82">
        <f>IFERROR(FIND("UC federal",consulta_completa__11[[#This Row],[13 - Ocorrências/Ambientes Atingidos]]),0)</f>
        <v>0</v>
      </c>
      <c r="BW833" s="83" t="str">
        <f t="shared" si="386"/>
        <v/>
      </c>
      <c r="BX833" s="82">
        <f>IFERROR(FIND("UC estadual/municipal",consulta_completa__11[[#This Row],[13 - Ocorrências/Ambientes Atingidos]]),0)</f>
        <v>0</v>
      </c>
      <c r="BY833" s="83" t="str">
        <f t="shared" si="387"/>
        <v/>
      </c>
      <c r="BZ833" s="82">
        <f>IFERROR(FIND("Outro(s)",consulta_completa__11[[#This Row],[13 - Ocorrências/Ambientes Atingidos]]),0)</f>
        <v>0</v>
      </c>
      <c r="CA833" s="83" t="str">
        <f t="shared" si="388"/>
        <v/>
      </c>
      <c r="CB833" s="82">
        <f>IFERROR(FIND("Sem dano",consulta_completa__11[[#This Row],[13 - Ocorrências/Ambientes Atingidos]]),0)</f>
        <v>0</v>
      </c>
      <c r="CC833" s="83" t="str">
        <f t="shared" si="389"/>
        <v/>
      </c>
      <c r="CD833" s="82" t="e">
        <f>IF(consulta_completa__11[[#This Row],[13 - Ocorrências/Ambientes Atingidos]]="","X","")</f>
        <v>#VALUE!</v>
      </c>
      <c r="CE833" s="84">
        <f>IFERROR(FIND("IBAMA",consulta_completa__11[[#This Row],[14 - Inst. Atuando no Local]]),0)</f>
        <v>0</v>
      </c>
      <c r="CF833" s="84" t="str">
        <f t="shared" si="390"/>
        <v/>
      </c>
      <c r="CG833" s="84">
        <f>IFERROR(FIND("OEMA",consulta_completa__11[[#This Row],[14 - Inst. Atuando no Local]]),0)</f>
        <v>0</v>
      </c>
      <c r="CH833" s="84" t="str">
        <f t="shared" si="391"/>
        <v/>
      </c>
      <c r="CI833" s="84">
        <f>IFERROR(FIND("DEFESA CIVIL",consulta_completa__11[[#This Row],[14 - Inst. Atuando no Local]]),0)</f>
        <v>0</v>
      </c>
      <c r="CJ833" s="84" t="str">
        <f t="shared" si="392"/>
        <v/>
      </c>
      <c r="CK833" s="84">
        <f>IFERROR(FIND("CORPO DE BOMBEIROS",consulta_completa__11[[#This Row],[14 - Inst. Atuando no Local]]),0)</f>
        <v>0</v>
      </c>
      <c r="CL833" s="84" t="str">
        <f t="shared" si="393"/>
        <v/>
      </c>
      <c r="CM833" s="84">
        <f>IFERROR(FIND("POLÍCIA RODOVIÁRIA",consulta_completa__11[[#This Row],[14 - Inst. Atuando no Local]]),0)</f>
        <v>0</v>
      </c>
      <c r="CN833" s="84" t="str">
        <f t="shared" si="394"/>
        <v/>
      </c>
      <c r="CO833" s="84">
        <f>IFERROR(FIND("POLÍCIA MILITAR",consulta_completa__11[[#This Row],[14 - Inst. Atuando no Local]]),0)</f>
        <v>0</v>
      </c>
      <c r="CP833" s="84" t="str">
        <f t="shared" si="395"/>
        <v/>
      </c>
      <c r="CQ833" s="84">
        <f>IFERROR(FIND("POLÍCIA CIVIL",consulta_completa__11[[#This Row],[14 - Inst. Atuando no Local]]),0)</f>
        <v>0</v>
      </c>
      <c r="CR833" s="84" t="str">
        <f t="shared" si="396"/>
        <v/>
      </c>
      <c r="CS833" s="84">
        <f>IFERROR(FIND("MARINHA DO BRASIL",consulta_completa__11[[#This Row],[14 - Inst. Atuando no Local]]),0)</f>
        <v>0</v>
      </c>
      <c r="CT833" s="84" t="str">
        <f t="shared" si="397"/>
        <v/>
      </c>
      <c r="CU833" s="84">
        <f>IFERROR(FIND("EMPRESA ESPECIALIZADA EM ATENDIMENTO",consulta_completa__11[[#This Row],[14 - Inst. Atuando no Local]]),0)</f>
        <v>0</v>
      </c>
      <c r="CV833" s="84" t="str">
        <f t="shared" si="398"/>
        <v/>
      </c>
      <c r="CW833" s="84">
        <f>IFERROR(FIND("IBAMA",consulta_completa__11[[#This Row],[14 - Inst. Atuando no Local]]),0)</f>
        <v>0</v>
      </c>
      <c r="CX833" s="84" t="str">
        <f t="shared" si="399"/>
        <v/>
      </c>
      <c r="CY833" s="84" t="e">
        <f>IF(consulta_completa__11[[#This Row],[14 - Inst. Atuando no Local]]="","X","")</f>
        <v>#VALUE!</v>
      </c>
      <c r="CZ833" s="84">
        <f>IFERROR(FIND("OUTRA (S)",consulta_completa__11[[#This Row],[14 - Inst. Atuando no Local]]),0)</f>
        <v>0</v>
      </c>
      <c r="DA833" s="84" t="str">
        <f t="shared" si="400"/>
        <v/>
      </c>
      <c r="DB833" s="35" t="str">
        <f t="shared" si="401"/>
        <v>Sim</v>
      </c>
      <c r="DC833" s="35" t="str">
        <f t="shared" si="402"/>
        <v>Não</v>
      </c>
      <c r="DD833" s="35" t="str">
        <f t="shared" si="403"/>
        <v>Sim</v>
      </c>
      <c r="DE833" s="87" t="str">
        <f t="shared" si="405"/>
        <v>Sem informação</v>
      </c>
    </row>
    <row r="834" spans="50:109">
      <c r="AX834" s="82">
        <f>IFERROR(FIND("Óbitos/feridos",consulta_completa__11[[#This Row],[13 - Ocorrências/Ambientes Atingidos]]),0)</f>
        <v>0</v>
      </c>
      <c r="AY834" s="83" t="str">
        <f t="shared" si="375"/>
        <v/>
      </c>
      <c r="AZ834" s="82">
        <f>IFERROR(FIND("População afetada/evacuada",consulta_completa__11[[#This Row],[13 - Ocorrências/Ambientes Atingidos]]),0)</f>
        <v>0</v>
      </c>
      <c r="BA834" s="82" t="str">
        <f t="shared" si="376"/>
        <v/>
      </c>
      <c r="BB834" s="82">
        <f>IFERROR(FIND("Suspensão de abastecimento de água",consulta_completa__11[[#This Row],[13 - Ocorrências/Ambientes Atingidos]]),0)</f>
        <v>0</v>
      </c>
      <c r="BC834" s="83" t="str">
        <f t="shared" si="404"/>
        <v/>
      </c>
      <c r="BD834" s="82">
        <f>IFERROR(FIND("Rio/córrego",consulta_completa__11[[#This Row],[13 - Ocorrências/Ambientes Atingidos]]),0)</f>
        <v>0</v>
      </c>
      <c r="BE834" s="83" t="str">
        <f t="shared" si="377"/>
        <v/>
      </c>
      <c r="BF834" s="82">
        <f>IFERROR(FIND("Lago",consulta_completa__11[[#This Row],[13 - Ocorrências/Ambientes Atingidos]]),0)</f>
        <v>0</v>
      </c>
      <c r="BG834" s="83" t="str">
        <f t="shared" si="378"/>
        <v/>
      </c>
      <c r="BH834" s="82">
        <f>IFERROR(FIND("Mar",consulta_completa__11[[#This Row],[13 - Ocorrências/Ambientes Atingidos]]),0)</f>
        <v>0</v>
      </c>
      <c r="BI834" s="83" t="str">
        <f t="shared" si="379"/>
        <v/>
      </c>
      <c r="BJ834" s="82">
        <f>IFERROR(FIND("Praia",consulta_completa__11[[#This Row],[13 - Ocorrências/Ambientes Atingidos]]),0)</f>
        <v>0</v>
      </c>
      <c r="BK834" s="83" t="str">
        <f t="shared" si="380"/>
        <v/>
      </c>
      <c r="BL834" s="82">
        <f>IFERROR(FIND("Solo",consulta_completa__11[[#This Row],[13 - Ocorrências/Ambientes Atingidos]]),0)</f>
        <v>0</v>
      </c>
      <c r="BM834" s="83" t="str">
        <f t="shared" si="381"/>
        <v/>
      </c>
      <c r="BN834" s="82">
        <f>IFERROR(FIND("Águas subterrâneas",consulta_completa__11[[#This Row],[13 - Ocorrências/Ambientes Atingidos]]),0)</f>
        <v>0</v>
      </c>
      <c r="BO834" s="83" t="str">
        <f t="shared" si="382"/>
        <v/>
      </c>
      <c r="BP834" s="82">
        <f>IFERROR(FIND("Atmosfera",consulta_completa__11[[#This Row],[13 - Ocorrências/Ambientes Atingidos]]),0)</f>
        <v>0</v>
      </c>
      <c r="BQ834" s="83" t="str">
        <f t="shared" si="383"/>
        <v/>
      </c>
      <c r="BR834" s="82">
        <f>IFERROR(FIND("Flora",consulta_completa__11[[#This Row],[13 - Ocorrências/Ambientes Atingidos]]),0)</f>
        <v>0</v>
      </c>
      <c r="BS834" s="83" t="str">
        <f t="shared" si="384"/>
        <v/>
      </c>
      <c r="BT834" s="82">
        <f>IFERROR(FIND("Fauna",consulta_completa__11[[#This Row],[13 - Ocorrências/Ambientes Atingidos]]),0)</f>
        <v>0</v>
      </c>
      <c r="BU834" s="83" t="str">
        <f t="shared" si="385"/>
        <v/>
      </c>
      <c r="BV834" s="82">
        <f>IFERROR(FIND("UC federal",consulta_completa__11[[#This Row],[13 - Ocorrências/Ambientes Atingidos]]),0)</f>
        <v>0</v>
      </c>
      <c r="BW834" s="83" t="str">
        <f t="shared" si="386"/>
        <v/>
      </c>
      <c r="BX834" s="82">
        <f>IFERROR(FIND("UC estadual/municipal",consulta_completa__11[[#This Row],[13 - Ocorrências/Ambientes Atingidos]]),0)</f>
        <v>0</v>
      </c>
      <c r="BY834" s="83" t="str">
        <f t="shared" si="387"/>
        <v/>
      </c>
      <c r="BZ834" s="82">
        <f>IFERROR(FIND("Outro(s)",consulta_completa__11[[#This Row],[13 - Ocorrências/Ambientes Atingidos]]),0)</f>
        <v>0</v>
      </c>
      <c r="CA834" s="83" t="str">
        <f t="shared" si="388"/>
        <v/>
      </c>
      <c r="CB834" s="82">
        <f>IFERROR(FIND("Sem dano",consulta_completa__11[[#This Row],[13 - Ocorrências/Ambientes Atingidos]]),0)</f>
        <v>0</v>
      </c>
      <c r="CC834" s="83" t="str">
        <f t="shared" si="389"/>
        <v/>
      </c>
      <c r="CD834" s="82" t="e">
        <f>IF(consulta_completa__11[[#This Row],[13 - Ocorrências/Ambientes Atingidos]]="","X","")</f>
        <v>#VALUE!</v>
      </c>
      <c r="CE834" s="84">
        <f>IFERROR(FIND("IBAMA",consulta_completa__11[[#This Row],[14 - Inst. Atuando no Local]]),0)</f>
        <v>0</v>
      </c>
      <c r="CF834" s="84" t="str">
        <f t="shared" si="390"/>
        <v/>
      </c>
      <c r="CG834" s="84">
        <f>IFERROR(FIND("OEMA",consulta_completa__11[[#This Row],[14 - Inst. Atuando no Local]]),0)</f>
        <v>0</v>
      </c>
      <c r="CH834" s="84" t="str">
        <f t="shared" si="391"/>
        <v/>
      </c>
      <c r="CI834" s="84">
        <f>IFERROR(FIND("DEFESA CIVIL",consulta_completa__11[[#This Row],[14 - Inst. Atuando no Local]]),0)</f>
        <v>0</v>
      </c>
      <c r="CJ834" s="84" t="str">
        <f t="shared" si="392"/>
        <v/>
      </c>
      <c r="CK834" s="84">
        <f>IFERROR(FIND("CORPO DE BOMBEIROS",consulta_completa__11[[#This Row],[14 - Inst. Atuando no Local]]),0)</f>
        <v>0</v>
      </c>
      <c r="CL834" s="84" t="str">
        <f t="shared" si="393"/>
        <v/>
      </c>
      <c r="CM834" s="84">
        <f>IFERROR(FIND("POLÍCIA RODOVIÁRIA",consulta_completa__11[[#This Row],[14 - Inst. Atuando no Local]]),0)</f>
        <v>0</v>
      </c>
      <c r="CN834" s="84" t="str">
        <f t="shared" si="394"/>
        <v/>
      </c>
      <c r="CO834" s="84">
        <f>IFERROR(FIND("POLÍCIA MILITAR",consulta_completa__11[[#This Row],[14 - Inst. Atuando no Local]]),0)</f>
        <v>0</v>
      </c>
      <c r="CP834" s="84" t="str">
        <f t="shared" si="395"/>
        <v/>
      </c>
      <c r="CQ834" s="84">
        <f>IFERROR(FIND("POLÍCIA CIVIL",consulta_completa__11[[#This Row],[14 - Inst. Atuando no Local]]),0)</f>
        <v>0</v>
      </c>
      <c r="CR834" s="84" t="str">
        <f t="shared" si="396"/>
        <v/>
      </c>
      <c r="CS834" s="84">
        <f>IFERROR(FIND("MARINHA DO BRASIL",consulta_completa__11[[#This Row],[14 - Inst. Atuando no Local]]),0)</f>
        <v>0</v>
      </c>
      <c r="CT834" s="84" t="str">
        <f t="shared" si="397"/>
        <v/>
      </c>
      <c r="CU834" s="84">
        <f>IFERROR(FIND("EMPRESA ESPECIALIZADA EM ATENDIMENTO",consulta_completa__11[[#This Row],[14 - Inst. Atuando no Local]]),0)</f>
        <v>0</v>
      </c>
      <c r="CV834" s="84" t="str">
        <f t="shared" si="398"/>
        <v/>
      </c>
      <c r="CW834" s="84">
        <f>IFERROR(FIND("IBAMA",consulta_completa__11[[#This Row],[14 - Inst. Atuando no Local]]),0)</f>
        <v>0</v>
      </c>
      <c r="CX834" s="84" t="str">
        <f t="shared" si="399"/>
        <v/>
      </c>
      <c r="CY834" s="84" t="e">
        <f>IF(consulta_completa__11[[#This Row],[14 - Inst. Atuando no Local]]="","X","")</f>
        <v>#VALUE!</v>
      </c>
      <c r="CZ834" s="84">
        <f>IFERROR(FIND("OUTRA (S)",consulta_completa__11[[#This Row],[14 - Inst. Atuando no Local]]),0)</f>
        <v>0</v>
      </c>
      <c r="DA834" s="84" t="str">
        <f t="shared" si="400"/>
        <v/>
      </c>
      <c r="DB834" s="35" t="str">
        <f t="shared" si="401"/>
        <v>Sim</v>
      </c>
      <c r="DC834" s="35" t="str">
        <f t="shared" si="402"/>
        <v>Não</v>
      </c>
      <c r="DD834" s="35" t="str">
        <f t="shared" si="403"/>
        <v>Sim</v>
      </c>
      <c r="DE834" s="87" t="str">
        <f t="shared" si="405"/>
        <v>Sem informação</v>
      </c>
    </row>
    <row r="835" spans="50:109">
      <c r="AX835" s="82">
        <f>IFERROR(FIND("Óbitos/feridos",consulta_completa__11[[#This Row],[13 - Ocorrências/Ambientes Atingidos]]),0)</f>
        <v>0</v>
      </c>
      <c r="AY835" s="83" t="str">
        <f t="shared" ref="AY835:AY898" si="406">IF(AX835=0,"","X")</f>
        <v/>
      </c>
      <c r="AZ835" s="82">
        <f>IFERROR(FIND("População afetada/evacuada",consulta_completa__11[[#This Row],[13 - Ocorrências/Ambientes Atingidos]]),0)</f>
        <v>0</v>
      </c>
      <c r="BA835" s="82" t="str">
        <f t="shared" ref="BA835:BA898" si="407">IF(AZ835=0,"","X")</f>
        <v/>
      </c>
      <c r="BB835" s="82">
        <f>IFERROR(FIND("Suspensão de abastecimento de água",consulta_completa__11[[#This Row],[13 - Ocorrências/Ambientes Atingidos]]),0)</f>
        <v>0</v>
      </c>
      <c r="BC835" s="83" t="str">
        <f t="shared" si="404"/>
        <v/>
      </c>
      <c r="BD835" s="82">
        <f>IFERROR(FIND("Rio/córrego",consulta_completa__11[[#This Row],[13 - Ocorrências/Ambientes Atingidos]]),0)</f>
        <v>0</v>
      </c>
      <c r="BE835" s="83" t="str">
        <f t="shared" ref="BE835:BE898" si="408">IF(BD835=0,"","X")</f>
        <v/>
      </c>
      <c r="BF835" s="82">
        <f>IFERROR(FIND("Lago",consulta_completa__11[[#This Row],[13 - Ocorrências/Ambientes Atingidos]]),0)</f>
        <v>0</v>
      </c>
      <c r="BG835" s="83" t="str">
        <f t="shared" ref="BG835:BG898" si="409">IF(BF835=0,"","X")</f>
        <v/>
      </c>
      <c r="BH835" s="82">
        <f>IFERROR(FIND("Mar",consulta_completa__11[[#This Row],[13 - Ocorrências/Ambientes Atingidos]]),0)</f>
        <v>0</v>
      </c>
      <c r="BI835" s="83" t="str">
        <f t="shared" ref="BI835:BI898" si="410">IF(BH835=0,"","X")</f>
        <v/>
      </c>
      <c r="BJ835" s="82">
        <f>IFERROR(FIND("Praia",consulta_completa__11[[#This Row],[13 - Ocorrências/Ambientes Atingidos]]),0)</f>
        <v>0</v>
      </c>
      <c r="BK835" s="83" t="str">
        <f t="shared" ref="BK835:BK898" si="411">IF(BJ835=0,"","X")</f>
        <v/>
      </c>
      <c r="BL835" s="82">
        <f>IFERROR(FIND("Solo",consulta_completa__11[[#This Row],[13 - Ocorrências/Ambientes Atingidos]]),0)</f>
        <v>0</v>
      </c>
      <c r="BM835" s="83" t="str">
        <f t="shared" ref="BM835:BM898" si="412">IF(BL835=0,"","X")</f>
        <v/>
      </c>
      <c r="BN835" s="82">
        <f>IFERROR(FIND("Águas subterrâneas",consulta_completa__11[[#This Row],[13 - Ocorrências/Ambientes Atingidos]]),0)</f>
        <v>0</v>
      </c>
      <c r="BO835" s="83" t="str">
        <f t="shared" ref="BO835:BO898" si="413">IF(BN835=0,"","X")</f>
        <v/>
      </c>
      <c r="BP835" s="82">
        <f>IFERROR(FIND("Atmosfera",consulta_completa__11[[#This Row],[13 - Ocorrências/Ambientes Atingidos]]),0)</f>
        <v>0</v>
      </c>
      <c r="BQ835" s="83" t="str">
        <f t="shared" ref="BQ835:BQ898" si="414">IF(BP835=0,"","X")</f>
        <v/>
      </c>
      <c r="BR835" s="82">
        <f>IFERROR(FIND("Flora",consulta_completa__11[[#This Row],[13 - Ocorrências/Ambientes Atingidos]]),0)</f>
        <v>0</v>
      </c>
      <c r="BS835" s="83" t="str">
        <f t="shared" ref="BS835:BS898" si="415">IF(BR835=0,"","X")</f>
        <v/>
      </c>
      <c r="BT835" s="82">
        <f>IFERROR(FIND("Fauna",consulta_completa__11[[#This Row],[13 - Ocorrências/Ambientes Atingidos]]),0)</f>
        <v>0</v>
      </c>
      <c r="BU835" s="83" t="str">
        <f t="shared" ref="BU835:BU898" si="416">IF(BT835=0,"","X")</f>
        <v/>
      </c>
      <c r="BV835" s="82">
        <f>IFERROR(FIND("UC federal",consulta_completa__11[[#This Row],[13 - Ocorrências/Ambientes Atingidos]]),0)</f>
        <v>0</v>
      </c>
      <c r="BW835" s="83" t="str">
        <f t="shared" ref="BW835:BW898" si="417">IF(BV835=0,"","X")</f>
        <v/>
      </c>
      <c r="BX835" s="82">
        <f>IFERROR(FIND("UC estadual/municipal",consulta_completa__11[[#This Row],[13 - Ocorrências/Ambientes Atingidos]]),0)</f>
        <v>0</v>
      </c>
      <c r="BY835" s="83" t="str">
        <f t="shared" ref="BY835:BY898" si="418">IF(BX835=0,"","X")</f>
        <v/>
      </c>
      <c r="BZ835" s="82">
        <f>IFERROR(FIND("Outro(s)",consulta_completa__11[[#This Row],[13 - Ocorrências/Ambientes Atingidos]]),0)</f>
        <v>0</v>
      </c>
      <c r="CA835" s="83" t="str">
        <f t="shared" ref="CA835:CA898" si="419">IF(BZ835=0,"","X")</f>
        <v/>
      </c>
      <c r="CB835" s="82">
        <f>IFERROR(FIND("Sem dano",consulta_completa__11[[#This Row],[13 - Ocorrências/Ambientes Atingidos]]),0)</f>
        <v>0</v>
      </c>
      <c r="CC835" s="83" t="str">
        <f t="shared" ref="CC835:CC898" si="420">IF(CB835=0,"","X")</f>
        <v/>
      </c>
      <c r="CD835" s="82" t="e">
        <f>IF(consulta_completa__11[[#This Row],[13 - Ocorrências/Ambientes Atingidos]]="","X","")</f>
        <v>#VALUE!</v>
      </c>
      <c r="CE835" s="84">
        <f>IFERROR(FIND("IBAMA",consulta_completa__11[[#This Row],[14 - Inst. Atuando no Local]]),0)</f>
        <v>0</v>
      </c>
      <c r="CF835" s="84" t="str">
        <f t="shared" ref="CF835:CF898" si="421">IF(CE835=0,"","X")</f>
        <v/>
      </c>
      <c r="CG835" s="84">
        <f>IFERROR(FIND("OEMA",consulta_completa__11[[#This Row],[14 - Inst. Atuando no Local]]),0)</f>
        <v>0</v>
      </c>
      <c r="CH835" s="84" t="str">
        <f t="shared" ref="CH835:CH898" si="422">IF(CG835=0,"","X")</f>
        <v/>
      </c>
      <c r="CI835" s="84">
        <f>IFERROR(FIND("DEFESA CIVIL",consulta_completa__11[[#This Row],[14 - Inst. Atuando no Local]]),0)</f>
        <v>0</v>
      </c>
      <c r="CJ835" s="84" t="str">
        <f t="shared" ref="CJ835:CJ898" si="423">IF(CI835=0,"","X")</f>
        <v/>
      </c>
      <c r="CK835" s="84">
        <f>IFERROR(FIND("CORPO DE BOMBEIROS",consulta_completa__11[[#This Row],[14 - Inst. Atuando no Local]]),0)</f>
        <v>0</v>
      </c>
      <c r="CL835" s="84" t="str">
        <f t="shared" ref="CL835:CL898" si="424">IF(CK835=0,"","X")</f>
        <v/>
      </c>
      <c r="CM835" s="84">
        <f>IFERROR(FIND("POLÍCIA RODOVIÁRIA",consulta_completa__11[[#This Row],[14 - Inst. Atuando no Local]]),0)</f>
        <v>0</v>
      </c>
      <c r="CN835" s="84" t="str">
        <f t="shared" ref="CN835:CN898" si="425">IF(CM835=0,"","X")</f>
        <v/>
      </c>
      <c r="CO835" s="84">
        <f>IFERROR(FIND("POLÍCIA MILITAR",consulta_completa__11[[#This Row],[14 - Inst. Atuando no Local]]),0)</f>
        <v>0</v>
      </c>
      <c r="CP835" s="84" t="str">
        <f t="shared" ref="CP835:CP898" si="426">IF(CO835=0,"","X")</f>
        <v/>
      </c>
      <c r="CQ835" s="84">
        <f>IFERROR(FIND("POLÍCIA CIVIL",consulta_completa__11[[#This Row],[14 - Inst. Atuando no Local]]),0)</f>
        <v>0</v>
      </c>
      <c r="CR835" s="84" t="str">
        <f t="shared" ref="CR835:CR898" si="427">IF(CQ835=0,"","X")</f>
        <v/>
      </c>
      <c r="CS835" s="84">
        <f>IFERROR(FIND("MARINHA DO BRASIL",consulta_completa__11[[#This Row],[14 - Inst. Atuando no Local]]),0)</f>
        <v>0</v>
      </c>
      <c r="CT835" s="84" t="str">
        <f t="shared" ref="CT835:CT898" si="428">IF(CS835=0,"","X")</f>
        <v/>
      </c>
      <c r="CU835" s="84">
        <f>IFERROR(FIND("EMPRESA ESPECIALIZADA EM ATENDIMENTO",consulta_completa__11[[#This Row],[14 - Inst. Atuando no Local]]),0)</f>
        <v>0</v>
      </c>
      <c r="CV835" s="84" t="str">
        <f t="shared" ref="CV835:CV898" si="429">IF(CU835=0,"","X")</f>
        <v/>
      </c>
      <c r="CW835" s="84">
        <f>IFERROR(FIND("IBAMA",consulta_completa__11[[#This Row],[14 - Inst. Atuando no Local]]),0)</f>
        <v>0</v>
      </c>
      <c r="CX835" s="84" t="str">
        <f t="shared" ref="CX835:CX898" si="430">IF(CW835=0,"","X")</f>
        <v/>
      </c>
      <c r="CY835" s="84" t="e">
        <f>IF(consulta_completa__11[[#This Row],[14 - Inst. Atuando no Local]]="","X","")</f>
        <v>#VALUE!</v>
      </c>
      <c r="CZ835" s="84">
        <f>IFERROR(FIND("OUTRA (S)",consulta_completa__11[[#This Row],[14 - Inst. Atuando no Local]]),0)</f>
        <v>0</v>
      </c>
      <c r="DA835" s="84" t="str">
        <f t="shared" ref="DA835:DA898" si="431">IF(CZ835=0,"","X")</f>
        <v/>
      </c>
      <c r="DB835" s="35" t="str">
        <f t="shared" ref="DB835:DB898" si="432">IF(AH$2="","",IF(AH$2="S","Sim",IF(AH$2="N","Não", IF(AH$2="I","Sem Informação"))))</f>
        <v>Sim</v>
      </c>
      <c r="DC835" s="35" t="str">
        <f t="shared" ref="DC835:DC898" si="433">IF(AI$2="","",IF(AI$2="S","Sim",IF(AI$2="N","Não", IF(AI$2="I","Sem Informação"))))</f>
        <v>Não</v>
      </c>
      <c r="DD835" s="35" t="str">
        <f t="shared" ref="DD835:DD898" si="434">IF(AJ$2="","",IF(AJ$2="S","Sim",IF(AJ$2="N","Não", IF(AJ$2="I","Sem Informação"))))</f>
        <v>Sim</v>
      </c>
      <c r="DE835" s="87" t="str">
        <f t="shared" si="405"/>
        <v>Sem informação</v>
      </c>
    </row>
    <row r="836" spans="50:109">
      <c r="AX836" s="82">
        <f>IFERROR(FIND("Óbitos/feridos",consulta_completa__11[[#This Row],[13 - Ocorrências/Ambientes Atingidos]]),0)</f>
        <v>0</v>
      </c>
      <c r="AY836" s="83" t="str">
        <f t="shared" si="406"/>
        <v/>
      </c>
      <c r="AZ836" s="82">
        <f>IFERROR(FIND("População afetada/evacuada",consulta_completa__11[[#This Row],[13 - Ocorrências/Ambientes Atingidos]]),0)</f>
        <v>0</v>
      </c>
      <c r="BA836" s="82" t="str">
        <f t="shared" si="407"/>
        <v/>
      </c>
      <c r="BB836" s="82">
        <f>IFERROR(FIND("Suspensão de abastecimento de água",consulta_completa__11[[#This Row],[13 - Ocorrências/Ambientes Atingidos]]),0)</f>
        <v>0</v>
      </c>
      <c r="BC836" s="83" t="str">
        <f t="shared" ref="BC836:BC899" si="435">IF(BB836=0,"","X")</f>
        <v/>
      </c>
      <c r="BD836" s="82">
        <f>IFERROR(FIND("Rio/córrego",consulta_completa__11[[#This Row],[13 - Ocorrências/Ambientes Atingidos]]),0)</f>
        <v>0</v>
      </c>
      <c r="BE836" s="83" t="str">
        <f t="shared" si="408"/>
        <v/>
      </c>
      <c r="BF836" s="82">
        <f>IFERROR(FIND("Lago",consulta_completa__11[[#This Row],[13 - Ocorrências/Ambientes Atingidos]]),0)</f>
        <v>0</v>
      </c>
      <c r="BG836" s="83" t="str">
        <f t="shared" si="409"/>
        <v/>
      </c>
      <c r="BH836" s="82">
        <f>IFERROR(FIND("Mar",consulta_completa__11[[#This Row],[13 - Ocorrências/Ambientes Atingidos]]),0)</f>
        <v>0</v>
      </c>
      <c r="BI836" s="83" t="str">
        <f t="shared" si="410"/>
        <v/>
      </c>
      <c r="BJ836" s="82">
        <f>IFERROR(FIND("Praia",consulta_completa__11[[#This Row],[13 - Ocorrências/Ambientes Atingidos]]),0)</f>
        <v>0</v>
      </c>
      <c r="BK836" s="83" t="str">
        <f t="shared" si="411"/>
        <v/>
      </c>
      <c r="BL836" s="82">
        <f>IFERROR(FIND("Solo",consulta_completa__11[[#This Row],[13 - Ocorrências/Ambientes Atingidos]]),0)</f>
        <v>0</v>
      </c>
      <c r="BM836" s="83" t="str">
        <f t="shared" si="412"/>
        <v/>
      </c>
      <c r="BN836" s="82">
        <f>IFERROR(FIND("Águas subterrâneas",consulta_completa__11[[#This Row],[13 - Ocorrências/Ambientes Atingidos]]),0)</f>
        <v>0</v>
      </c>
      <c r="BO836" s="83" t="str">
        <f t="shared" si="413"/>
        <v/>
      </c>
      <c r="BP836" s="82">
        <f>IFERROR(FIND("Atmosfera",consulta_completa__11[[#This Row],[13 - Ocorrências/Ambientes Atingidos]]),0)</f>
        <v>0</v>
      </c>
      <c r="BQ836" s="83" t="str">
        <f t="shared" si="414"/>
        <v/>
      </c>
      <c r="BR836" s="82">
        <f>IFERROR(FIND("Flora",consulta_completa__11[[#This Row],[13 - Ocorrências/Ambientes Atingidos]]),0)</f>
        <v>0</v>
      </c>
      <c r="BS836" s="83" t="str">
        <f t="shared" si="415"/>
        <v/>
      </c>
      <c r="BT836" s="82">
        <f>IFERROR(FIND("Fauna",consulta_completa__11[[#This Row],[13 - Ocorrências/Ambientes Atingidos]]),0)</f>
        <v>0</v>
      </c>
      <c r="BU836" s="83" t="str">
        <f t="shared" si="416"/>
        <v/>
      </c>
      <c r="BV836" s="82">
        <f>IFERROR(FIND("UC federal",consulta_completa__11[[#This Row],[13 - Ocorrências/Ambientes Atingidos]]),0)</f>
        <v>0</v>
      </c>
      <c r="BW836" s="83" t="str">
        <f t="shared" si="417"/>
        <v/>
      </c>
      <c r="BX836" s="82">
        <f>IFERROR(FIND("UC estadual/municipal",consulta_completa__11[[#This Row],[13 - Ocorrências/Ambientes Atingidos]]),0)</f>
        <v>0</v>
      </c>
      <c r="BY836" s="83" t="str">
        <f t="shared" si="418"/>
        <v/>
      </c>
      <c r="BZ836" s="82">
        <f>IFERROR(FIND("Outro(s)",consulta_completa__11[[#This Row],[13 - Ocorrências/Ambientes Atingidos]]),0)</f>
        <v>0</v>
      </c>
      <c r="CA836" s="83" t="str">
        <f t="shared" si="419"/>
        <v/>
      </c>
      <c r="CB836" s="82">
        <f>IFERROR(FIND("Sem dano",consulta_completa__11[[#This Row],[13 - Ocorrências/Ambientes Atingidos]]),0)</f>
        <v>0</v>
      </c>
      <c r="CC836" s="83" t="str">
        <f t="shared" si="420"/>
        <v/>
      </c>
      <c r="CD836" s="82" t="e">
        <f>IF(consulta_completa__11[[#This Row],[13 - Ocorrências/Ambientes Atingidos]]="","X","")</f>
        <v>#VALUE!</v>
      </c>
      <c r="CE836" s="84">
        <f>IFERROR(FIND("IBAMA",consulta_completa__11[[#This Row],[14 - Inst. Atuando no Local]]),0)</f>
        <v>0</v>
      </c>
      <c r="CF836" s="84" t="str">
        <f t="shared" si="421"/>
        <v/>
      </c>
      <c r="CG836" s="84">
        <f>IFERROR(FIND("OEMA",consulta_completa__11[[#This Row],[14 - Inst. Atuando no Local]]),0)</f>
        <v>0</v>
      </c>
      <c r="CH836" s="84" t="str">
        <f t="shared" si="422"/>
        <v/>
      </c>
      <c r="CI836" s="84">
        <f>IFERROR(FIND("DEFESA CIVIL",consulta_completa__11[[#This Row],[14 - Inst. Atuando no Local]]),0)</f>
        <v>0</v>
      </c>
      <c r="CJ836" s="84" t="str">
        <f t="shared" si="423"/>
        <v/>
      </c>
      <c r="CK836" s="84">
        <f>IFERROR(FIND("CORPO DE BOMBEIROS",consulta_completa__11[[#This Row],[14 - Inst. Atuando no Local]]),0)</f>
        <v>0</v>
      </c>
      <c r="CL836" s="84" t="str">
        <f t="shared" si="424"/>
        <v/>
      </c>
      <c r="CM836" s="84">
        <f>IFERROR(FIND("POLÍCIA RODOVIÁRIA",consulta_completa__11[[#This Row],[14 - Inst. Atuando no Local]]),0)</f>
        <v>0</v>
      </c>
      <c r="CN836" s="84" t="str">
        <f t="shared" si="425"/>
        <v/>
      </c>
      <c r="CO836" s="84">
        <f>IFERROR(FIND("POLÍCIA MILITAR",consulta_completa__11[[#This Row],[14 - Inst. Atuando no Local]]),0)</f>
        <v>0</v>
      </c>
      <c r="CP836" s="84" t="str">
        <f t="shared" si="426"/>
        <v/>
      </c>
      <c r="CQ836" s="84">
        <f>IFERROR(FIND("POLÍCIA CIVIL",consulta_completa__11[[#This Row],[14 - Inst. Atuando no Local]]),0)</f>
        <v>0</v>
      </c>
      <c r="CR836" s="84" t="str">
        <f t="shared" si="427"/>
        <v/>
      </c>
      <c r="CS836" s="84">
        <f>IFERROR(FIND("MARINHA DO BRASIL",consulta_completa__11[[#This Row],[14 - Inst. Atuando no Local]]),0)</f>
        <v>0</v>
      </c>
      <c r="CT836" s="84" t="str">
        <f t="shared" si="428"/>
        <v/>
      </c>
      <c r="CU836" s="84">
        <f>IFERROR(FIND("EMPRESA ESPECIALIZADA EM ATENDIMENTO",consulta_completa__11[[#This Row],[14 - Inst. Atuando no Local]]),0)</f>
        <v>0</v>
      </c>
      <c r="CV836" s="84" t="str">
        <f t="shared" si="429"/>
        <v/>
      </c>
      <c r="CW836" s="84">
        <f>IFERROR(FIND("IBAMA",consulta_completa__11[[#This Row],[14 - Inst. Atuando no Local]]),0)</f>
        <v>0</v>
      </c>
      <c r="CX836" s="84" t="str">
        <f t="shared" si="430"/>
        <v/>
      </c>
      <c r="CY836" s="84" t="e">
        <f>IF(consulta_completa__11[[#This Row],[14 - Inst. Atuando no Local]]="","X","")</f>
        <v>#VALUE!</v>
      </c>
      <c r="CZ836" s="84">
        <f>IFERROR(FIND("OUTRA (S)",consulta_completa__11[[#This Row],[14 - Inst. Atuando no Local]]),0)</f>
        <v>0</v>
      </c>
      <c r="DA836" s="84" t="str">
        <f t="shared" si="431"/>
        <v/>
      </c>
      <c r="DB836" s="35" t="str">
        <f t="shared" si="432"/>
        <v>Sim</v>
      </c>
      <c r="DC836" s="35" t="str">
        <f t="shared" si="433"/>
        <v>Não</v>
      </c>
      <c r="DD836" s="35" t="str">
        <f t="shared" si="434"/>
        <v>Sim</v>
      </c>
      <c r="DE836" s="87" t="str">
        <f t="shared" si="405"/>
        <v>Sem informação</v>
      </c>
    </row>
    <row r="837" spans="50:109">
      <c r="AX837" s="82">
        <f>IFERROR(FIND("Óbitos/feridos",consulta_completa__11[[#This Row],[13 - Ocorrências/Ambientes Atingidos]]),0)</f>
        <v>0</v>
      </c>
      <c r="AY837" s="83" t="str">
        <f t="shared" si="406"/>
        <v/>
      </c>
      <c r="AZ837" s="82">
        <f>IFERROR(FIND("População afetada/evacuada",consulta_completa__11[[#This Row],[13 - Ocorrências/Ambientes Atingidos]]),0)</f>
        <v>0</v>
      </c>
      <c r="BA837" s="82" t="str">
        <f t="shared" si="407"/>
        <v/>
      </c>
      <c r="BB837" s="82">
        <f>IFERROR(FIND("Suspensão de abastecimento de água",consulta_completa__11[[#This Row],[13 - Ocorrências/Ambientes Atingidos]]),0)</f>
        <v>0</v>
      </c>
      <c r="BC837" s="83" t="str">
        <f t="shared" si="435"/>
        <v/>
      </c>
      <c r="BD837" s="82">
        <f>IFERROR(FIND("Rio/córrego",consulta_completa__11[[#This Row],[13 - Ocorrências/Ambientes Atingidos]]),0)</f>
        <v>0</v>
      </c>
      <c r="BE837" s="83" t="str">
        <f t="shared" si="408"/>
        <v/>
      </c>
      <c r="BF837" s="82">
        <f>IFERROR(FIND("Lago",consulta_completa__11[[#This Row],[13 - Ocorrências/Ambientes Atingidos]]),0)</f>
        <v>0</v>
      </c>
      <c r="BG837" s="83" t="str">
        <f t="shared" si="409"/>
        <v/>
      </c>
      <c r="BH837" s="82">
        <f>IFERROR(FIND("Mar",consulta_completa__11[[#This Row],[13 - Ocorrências/Ambientes Atingidos]]),0)</f>
        <v>0</v>
      </c>
      <c r="BI837" s="83" t="str">
        <f t="shared" si="410"/>
        <v/>
      </c>
      <c r="BJ837" s="82">
        <f>IFERROR(FIND("Praia",consulta_completa__11[[#This Row],[13 - Ocorrências/Ambientes Atingidos]]),0)</f>
        <v>0</v>
      </c>
      <c r="BK837" s="83" t="str">
        <f t="shared" si="411"/>
        <v/>
      </c>
      <c r="BL837" s="82">
        <f>IFERROR(FIND("Solo",consulta_completa__11[[#This Row],[13 - Ocorrências/Ambientes Atingidos]]),0)</f>
        <v>0</v>
      </c>
      <c r="BM837" s="83" t="str">
        <f t="shared" si="412"/>
        <v/>
      </c>
      <c r="BN837" s="82">
        <f>IFERROR(FIND("Águas subterrâneas",consulta_completa__11[[#This Row],[13 - Ocorrências/Ambientes Atingidos]]),0)</f>
        <v>0</v>
      </c>
      <c r="BO837" s="83" t="str">
        <f t="shared" si="413"/>
        <v/>
      </c>
      <c r="BP837" s="82">
        <f>IFERROR(FIND("Atmosfera",consulta_completa__11[[#This Row],[13 - Ocorrências/Ambientes Atingidos]]),0)</f>
        <v>0</v>
      </c>
      <c r="BQ837" s="83" t="str">
        <f t="shared" si="414"/>
        <v/>
      </c>
      <c r="BR837" s="82">
        <f>IFERROR(FIND("Flora",consulta_completa__11[[#This Row],[13 - Ocorrências/Ambientes Atingidos]]),0)</f>
        <v>0</v>
      </c>
      <c r="BS837" s="83" t="str">
        <f t="shared" si="415"/>
        <v/>
      </c>
      <c r="BT837" s="82">
        <f>IFERROR(FIND("Fauna",consulta_completa__11[[#This Row],[13 - Ocorrências/Ambientes Atingidos]]),0)</f>
        <v>0</v>
      </c>
      <c r="BU837" s="83" t="str">
        <f t="shared" si="416"/>
        <v/>
      </c>
      <c r="BV837" s="82">
        <f>IFERROR(FIND("UC federal",consulta_completa__11[[#This Row],[13 - Ocorrências/Ambientes Atingidos]]),0)</f>
        <v>0</v>
      </c>
      <c r="BW837" s="83" t="str">
        <f t="shared" si="417"/>
        <v/>
      </c>
      <c r="BX837" s="82">
        <f>IFERROR(FIND("UC estadual/municipal",consulta_completa__11[[#This Row],[13 - Ocorrências/Ambientes Atingidos]]),0)</f>
        <v>0</v>
      </c>
      <c r="BY837" s="83" t="str">
        <f t="shared" si="418"/>
        <v/>
      </c>
      <c r="BZ837" s="82">
        <f>IFERROR(FIND("Outro(s)",consulta_completa__11[[#This Row],[13 - Ocorrências/Ambientes Atingidos]]),0)</f>
        <v>0</v>
      </c>
      <c r="CA837" s="83" t="str">
        <f t="shared" si="419"/>
        <v/>
      </c>
      <c r="CB837" s="82">
        <f>IFERROR(FIND("Sem dano",consulta_completa__11[[#This Row],[13 - Ocorrências/Ambientes Atingidos]]),0)</f>
        <v>0</v>
      </c>
      <c r="CC837" s="83" t="str">
        <f t="shared" si="420"/>
        <v/>
      </c>
      <c r="CD837" s="82" t="e">
        <f>IF(consulta_completa__11[[#This Row],[13 - Ocorrências/Ambientes Atingidos]]="","X","")</f>
        <v>#VALUE!</v>
      </c>
      <c r="CE837" s="84">
        <f>IFERROR(FIND("IBAMA",consulta_completa__11[[#This Row],[14 - Inst. Atuando no Local]]),0)</f>
        <v>0</v>
      </c>
      <c r="CF837" s="84" t="str">
        <f t="shared" si="421"/>
        <v/>
      </c>
      <c r="CG837" s="84">
        <f>IFERROR(FIND("OEMA",consulta_completa__11[[#This Row],[14 - Inst. Atuando no Local]]),0)</f>
        <v>0</v>
      </c>
      <c r="CH837" s="84" t="str">
        <f t="shared" si="422"/>
        <v/>
      </c>
      <c r="CI837" s="84">
        <f>IFERROR(FIND("DEFESA CIVIL",consulta_completa__11[[#This Row],[14 - Inst. Atuando no Local]]),0)</f>
        <v>0</v>
      </c>
      <c r="CJ837" s="84" t="str">
        <f t="shared" si="423"/>
        <v/>
      </c>
      <c r="CK837" s="84">
        <f>IFERROR(FIND("CORPO DE BOMBEIROS",consulta_completa__11[[#This Row],[14 - Inst. Atuando no Local]]),0)</f>
        <v>0</v>
      </c>
      <c r="CL837" s="84" t="str">
        <f t="shared" si="424"/>
        <v/>
      </c>
      <c r="CM837" s="84">
        <f>IFERROR(FIND("POLÍCIA RODOVIÁRIA",consulta_completa__11[[#This Row],[14 - Inst. Atuando no Local]]),0)</f>
        <v>0</v>
      </c>
      <c r="CN837" s="84" t="str">
        <f t="shared" si="425"/>
        <v/>
      </c>
      <c r="CO837" s="84">
        <f>IFERROR(FIND("POLÍCIA MILITAR",consulta_completa__11[[#This Row],[14 - Inst. Atuando no Local]]),0)</f>
        <v>0</v>
      </c>
      <c r="CP837" s="84" t="str">
        <f t="shared" si="426"/>
        <v/>
      </c>
      <c r="CQ837" s="84">
        <f>IFERROR(FIND("POLÍCIA CIVIL",consulta_completa__11[[#This Row],[14 - Inst. Atuando no Local]]),0)</f>
        <v>0</v>
      </c>
      <c r="CR837" s="84" t="str">
        <f t="shared" si="427"/>
        <v/>
      </c>
      <c r="CS837" s="84">
        <f>IFERROR(FIND("MARINHA DO BRASIL",consulta_completa__11[[#This Row],[14 - Inst. Atuando no Local]]),0)</f>
        <v>0</v>
      </c>
      <c r="CT837" s="84" t="str">
        <f t="shared" si="428"/>
        <v/>
      </c>
      <c r="CU837" s="84">
        <f>IFERROR(FIND("EMPRESA ESPECIALIZADA EM ATENDIMENTO",consulta_completa__11[[#This Row],[14 - Inst. Atuando no Local]]),0)</f>
        <v>0</v>
      </c>
      <c r="CV837" s="84" t="str">
        <f t="shared" si="429"/>
        <v/>
      </c>
      <c r="CW837" s="84">
        <f>IFERROR(FIND("IBAMA",consulta_completa__11[[#This Row],[14 - Inst. Atuando no Local]]),0)</f>
        <v>0</v>
      </c>
      <c r="CX837" s="84" t="str">
        <f t="shared" si="430"/>
        <v/>
      </c>
      <c r="CY837" s="84" t="e">
        <f>IF(consulta_completa__11[[#This Row],[14 - Inst. Atuando no Local]]="","X","")</f>
        <v>#VALUE!</v>
      </c>
      <c r="CZ837" s="84">
        <f>IFERROR(FIND("OUTRA (S)",consulta_completa__11[[#This Row],[14 - Inst. Atuando no Local]]),0)</f>
        <v>0</v>
      </c>
      <c r="DA837" s="84" t="str">
        <f t="shared" si="431"/>
        <v/>
      </c>
      <c r="DB837" s="35" t="str">
        <f t="shared" si="432"/>
        <v>Sim</v>
      </c>
      <c r="DC837" s="35" t="str">
        <f t="shared" si="433"/>
        <v>Não</v>
      </c>
      <c r="DD837" s="35" t="str">
        <f t="shared" si="434"/>
        <v>Sim</v>
      </c>
      <c r="DE837" s="87" t="str">
        <f t="shared" si="405"/>
        <v>Sem informação</v>
      </c>
    </row>
    <row r="838" spans="50:109">
      <c r="AX838" s="82">
        <f>IFERROR(FIND("Óbitos/feridos",consulta_completa__11[[#This Row],[13 - Ocorrências/Ambientes Atingidos]]),0)</f>
        <v>0</v>
      </c>
      <c r="AY838" s="83" t="str">
        <f t="shared" si="406"/>
        <v/>
      </c>
      <c r="AZ838" s="82">
        <f>IFERROR(FIND("População afetada/evacuada",consulta_completa__11[[#This Row],[13 - Ocorrências/Ambientes Atingidos]]),0)</f>
        <v>0</v>
      </c>
      <c r="BA838" s="82" t="str">
        <f t="shared" si="407"/>
        <v/>
      </c>
      <c r="BB838" s="82">
        <f>IFERROR(FIND("Suspensão de abastecimento de água",consulta_completa__11[[#This Row],[13 - Ocorrências/Ambientes Atingidos]]),0)</f>
        <v>0</v>
      </c>
      <c r="BC838" s="83" t="str">
        <f t="shared" si="435"/>
        <v/>
      </c>
      <c r="BD838" s="82">
        <f>IFERROR(FIND("Rio/córrego",consulta_completa__11[[#This Row],[13 - Ocorrências/Ambientes Atingidos]]),0)</f>
        <v>0</v>
      </c>
      <c r="BE838" s="83" t="str">
        <f t="shared" si="408"/>
        <v/>
      </c>
      <c r="BF838" s="82">
        <f>IFERROR(FIND("Lago",consulta_completa__11[[#This Row],[13 - Ocorrências/Ambientes Atingidos]]),0)</f>
        <v>0</v>
      </c>
      <c r="BG838" s="83" t="str">
        <f t="shared" si="409"/>
        <v/>
      </c>
      <c r="BH838" s="82">
        <f>IFERROR(FIND("Mar",consulta_completa__11[[#This Row],[13 - Ocorrências/Ambientes Atingidos]]),0)</f>
        <v>0</v>
      </c>
      <c r="BI838" s="83" t="str">
        <f t="shared" si="410"/>
        <v/>
      </c>
      <c r="BJ838" s="82">
        <f>IFERROR(FIND("Praia",consulta_completa__11[[#This Row],[13 - Ocorrências/Ambientes Atingidos]]),0)</f>
        <v>0</v>
      </c>
      <c r="BK838" s="83" t="str">
        <f t="shared" si="411"/>
        <v/>
      </c>
      <c r="BL838" s="82">
        <f>IFERROR(FIND("Solo",consulta_completa__11[[#This Row],[13 - Ocorrências/Ambientes Atingidos]]),0)</f>
        <v>0</v>
      </c>
      <c r="BM838" s="83" t="str">
        <f t="shared" si="412"/>
        <v/>
      </c>
      <c r="BN838" s="82">
        <f>IFERROR(FIND("Águas subterrâneas",consulta_completa__11[[#This Row],[13 - Ocorrências/Ambientes Atingidos]]),0)</f>
        <v>0</v>
      </c>
      <c r="BO838" s="83" t="str">
        <f t="shared" si="413"/>
        <v/>
      </c>
      <c r="BP838" s="82">
        <f>IFERROR(FIND("Atmosfera",consulta_completa__11[[#This Row],[13 - Ocorrências/Ambientes Atingidos]]),0)</f>
        <v>0</v>
      </c>
      <c r="BQ838" s="83" t="str">
        <f t="shared" si="414"/>
        <v/>
      </c>
      <c r="BR838" s="82">
        <f>IFERROR(FIND("Flora",consulta_completa__11[[#This Row],[13 - Ocorrências/Ambientes Atingidos]]),0)</f>
        <v>0</v>
      </c>
      <c r="BS838" s="83" t="str">
        <f t="shared" si="415"/>
        <v/>
      </c>
      <c r="BT838" s="82">
        <f>IFERROR(FIND("Fauna",consulta_completa__11[[#This Row],[13 - Ocorrências/Ambientes Atingidos]]),0)</f>
        <v>0</v>
      </c>
      <c r="BU838" s="83" t="str">
        <f t="shared" si="416"/>
        <v/>
      </c>
      <c r="BV838" s="82">
        <f>IFERROR(FIND("UC federal",consulta_completa__11[[#This Row],[13 - Ocorrências/Ambientes Atingidos]]),0)</f>
        <v>0</v>
      </c>
      <c r="BW838" s="83" t="str">
        <f t="shared" si="417"/>
        <v/>
      </c>
      <c r="BX838" s="82">
        <f>IFERROR(FIND("UC estadual/municipal",consulta_completa__11[[#This Row],[13 - Ocorrências/Ambientes Atingidos]]),0)</f>
        <v>0</v>
      </c>
      <c r="BY838" s="83" t="str">
        <f t="shared" si="418"/>
        <v/>
      </c>
      <c r="BZ838" s="82">
        <f>IFERROR(FIND("Outro(s)",consulta_completa__11[[#This Row],[13 - Ocorrências/Ambientes Atingidos]]),0)</f>
        <v>0</v>
      </c>
      <c r="CA838" s="83" t="str">
        <f t="shared" si="419"/>
        <v/>
      </c>
      <c r="CB838" s="82">
        <f>IFERROR(FIND("Sem dano",consulta_completa__11[[#This Row],[13 - Ocorrências/Ambientes Atingidos]]),0)</f>
        <v>0</v>
      </c>
      <c r="CC838" s="83" t="str">
        <f t="shared" si="420"/>
        <v/>
      </c>
      <c r="CD838" s="82" t="e">
        <f>IF(consulta_completa__11[[#This Row],[13 - Ocorrências/Ambientes Atingidos]]="","X","")</f>
        <v>#VALUE!</v>
      </c>
      <c r="CE838" s="84">
        <f>IFERROR(FIND("IBAMA",consulta_completa__11[[#This Row],[14 - Inst. Atuando no Local]]),0)</f>
        <v>0</v>
      </c>
      <c r="CF838" s="84" t="str">
        <f t="shared" si="421"/>
        <v/>
      </c>
      <c r="CG838" s="84">
        <f>IFERROR(FIND("OEMA",consulta_completa__11[[#This Row],[14 - Inst. Atuando no Local]]),0)</f>
        <v>0</v>
      </c>
      <c r="CH838" s="84" t="str">
        <f t="shared" si="422"/>
        <v/>
      </c>
      <c r="CI838" s="84">
        <f>IFERROR(FIND("DEFESA CIVIL",consulta_completa__11[[#This Row],[14 - Inst. Atuando no Local]]),0)</f>
        <v>0</v>
      </c>
      <c r="CJ838" s="84" t="str">
        <f t="shared" si="423"/>
        <v/>
      </c>
      <c r="CK838" s="84">
        <f>IFERROR(FIND("CORPO DE BOMBEIROS",consulta_completa__11[[#This Row],[14 - Inst. Atuando no Local]]),0)</f>
        <v>0</v>
      </c>
      <c r="CL838" s="84" t="str">
        <f t="shared" si="424"/>
        <v/>
      </c>
      <c r="CM838" s="84">
        <f>IFERROR(FIND("POLÍCIA RODOVIÁRIA",consulta_completa__11[[#This Row],[14 - Inst. Atuando no Local]]),0)</f>
        <v>0</v>
      </c>
      <c r="CN838" s="84" t="str">
        <f t="shared" si="425"/>
        <v/>
      </c>
      <c r="CO838" s="84">
        <f>IFERROR(FIND("POLÍCIA MILITAR",consulta_completa__11[[#This Row],[14 - Inst. Atuando no Local]]),0)</f>
        <v>0</v>
      </c>
      <c r="CP838" s="84" t="str">
        <f t="shared" si="426"/>
        <v/>
      </c>
      <c r="CQ838" s="84">
        <f>IFERROR(FIND("POLÍCIA CIVIL",consulta_completa__11[[#This Row],[14 - Inst. Atuando no Local]]),0)</f>
        <v>0</v>
      </c>
      <c r="CR838" s="84" t="str">
        <f t="shared" si="427"/>
        <v/>
      </c>
      <c r="CS838" s="84">
        <f>IFERROR(FIND("MARINHA DO BRASIL",consulta_completa__11[[#This Row],[14 - Inst. Atuando no Local]]),0)</f>
        <v>0</v>
      </c>
      <c r="CT838" s="84" t="str">
        <f t="shared" si="428"/>
        <v/>
      </c>
      <c r="CU838" s="84">
        <f>IFERROR(FIND("EMPRESA ESPECIALIZADA EM ATENDIMENTO",consulta_completa__11[[#This Row],[14 - Inst. Atuando no Local]]),0)</f>
        <v>0</v>
      </c>
      <c r="CV838" s="84" t="str">
        <f t="shared" si="429"/>
        <v/>
      </c>
      <c r="CW838" s="84">
        <f>IFERROR(FIND("IBAMA",consulta_completa__11[[#This Row],[14 - Inst. Atuando no Local]]),0)</f>
        <v>0</v>
      </c>
      <c r="CX838" s="84" t="str">
        <f t="shared" si="430"/>
        <v/>
      </c>
      <c r="CY838" s="84" t="e">
        <f>IF(consulta_completa__11[[#This Row],[14 - Inst. Atuando no Local]]="","X","")</f>
        <v>#VALUE!</v>
      </c>
      <c r="CZ838" s="84">
        <f>IFERROR(FIND("OUTRA (S)",consulta_completa__11[[#This Row],[14 - Inst. Atuando no Local]]),0)</f>
        <v>0</v>
      </c>
      <c r="DA838" s="84" t="str">
        <f t="shared" si="431"/>
        <v/>
      </c>
      <c r="DB838" s="35" t="str">
        <f t="shared" si="432"/>
        <v>Sim</v>
      </c>
      <c r="DC838" s="35" t="str">
        <f t="shared" si="433"/>
        <v>Não</v>
      </c>
      <c r="DD838" s="35" t="str">
        <f t="shared" si="434"/>
        <v>Sim</v>
      </c>
      <c r="DE838" s="87" t="str">
        <f t="shared" si="405"/>
        <v>Sem informação</v>
      </c>
    </row>
    <row r="839" spans="50:109">
      <c r="AX839" s="82">
        <f>IFERROR(FIND("Óbitos/feridos",consulta_completa__11[[#This Row],[13 - Ocorrências/Ambientes Atingidos]]),0)</f>
        <v>0</v>
      </c>
      <c r="AY839" s="83" t="str">
        <f t="shared" si="406"/>
        <v/>
      </c>
      <c r="AZ839" s="82">
        <f>IFERROR(FIND("População afetada/evacuada",consulta_completa__11[[#This Row],[13 - Ocorrências/Ambientes Atingidos]]),0)</f>
        <v>0</v>
      </c>
      <c r="BA839" s="82" t="str">
        <f t="shared" si="407"/>
        <v/>
      </c>
      <c r="BB839" s="82">
        <f>IFERROR(FIND("Suspensão de abastecimento de água",consulta_completa__11[[#This Row],[13 - Ocorrências/Ambientes Atingidos]]),0)</f>
        <v>0</v>
      </c>
      <c r="BC839" s="83" t="str">
        <f t="shared" si="435"/>
        <v/>
      </c>
      <c r="BD839" s="82">
        <f>IFERROR(FIND("Rio/córrego",consulta_completa__11[[#This Row],[13 - Ocorrências/Ambientes Atingidos]]),0)</f>
        <v>0</v>
      </c>
      <c r="BE839" s="83" t="str">
        <f t="shared" si="408"/>
        <v/>
      </c>
      <c r="BF839" s="82">
        <f>IFERROR(FIND("Lago",consulta_completa__11[[#This Row],[13 - Ocorrências/Ambientes Atingidos]]),0)</f>
        <v>0</v>
      </c>
      <c r="BG839" s="83" t="str">
        <f t="shared" si="409"/>
        <v/>
      </c>
      <c r="BH839" s="82">
        <f>IFERROR(FIND("Mar",consulta_completa__11[[#This Row],[13 - Ocorrências/Ambientes Atingidos]]),0)</f>
        <v>0</v>
      </c>
      <c r="BI839" s="83" t="str">
        <f t="shared" si="410"/>
        <v/>
      </c>
      <c r="BJ839" s="82">
        <f>IFERROR(FIND("Praia",consulta_completa__11[[#This Row],[13 - Ocorrências/Ambientes Atingidos]]),0)</f>
        <v>0</v>
      </c>
      <c r="BK839" s="83" t="str">
        <f t="shared" si="411"/>
        <v/>
      </c>
      <c r="BL839" s="82">
        <f>IFERROR(FIND("Solo",consulta_completa__11[[#This Row],[13 - Ocorrências/Ambientes Atingidos]]),0)</f>
        <v>0</v>
      </c>
      <c r="BM839" s="83" t="str">
        <f t="shared" si="412"/>
        <v/>
      </c>
      <c r="BN839" s="82">
        <f>IFERROR(FIND("Águas subterrâneas",consulta_completa__11[[#This Row],[13 - Ocorrências/Ambientes Atingidos]]),0)</f>
        <v>0</v>
      </c>
      <c r="BO839" s="83" t="str">
        <f t="shared" si="413"/>
        <v/>
      </c>
      <c r="BP839" s="82">
        <f>IFERROR(FIND("Atmosfera",consulta_completa__11[[#This Row],[13 - Ocorrências/Ambientes Atingidos]]),0)</f>
        <v>0</v>
      </c>
      <c r="BQ839" s="83" t="str">
        <f t="shared" si="414"/>
        <v/>
      </c>
      <c r="BR839" s="82">
        <f>IFERROR(FIND("Flora",consulta_completa__11[[#This Row],[13 - Ocorrências/Ambientes Atingidos]]),0)</f>
        <v>0</v>
      </c>
      <c r="BS839" s="83" t="str">
        <f t="shared" si="415"/>
        <v/>
      </c>
      <c r="BT839" s="82">
        <f>IFERROR(FIND("Fauna",consulta_completa__11[[#This Row],[13 - Ocorrências/Ambientes Atingidos]]),0)</f>
        <v>0</v>
      </c>
      <c r="BU839" s="83" t="str">
        <f t="shared" si="416"/>
        <v/>
      </c>
      <c r="BV839" s="82">
        <f>IFERROR(FIND("UC federal",consulta_completa__11[[#This Row],[13 - Ocorrências/Ambientes Atingidos]]),0)</f>
        <v>0</v>
      </c>
      <c r="BW839" s="83" t="str">
        <f t="shared" si="417"/>
        <v/>
      </c>
      <c r="BX839" s="82">
        <f>IFERROR(FIND("UC estadual/municipal",consulta_completa__11[[#This Row],[13 - Ocorrências/Ambientes Atingidos]]),0)</f>
        <v>0</v>
      </c>
      <c r="BY839" s="83" t="str">
        <f t="shared" si="418"/>
        <v/>
      </c>
      <c r="BZ839" s="82">
        <f>IFERROR(FIND("Outro(s)",consulta_completa__11[[#This Row],[13 - Ocorrências/Ambientes Atingidos]]),0)</f>
        <v>0</v>
      </c>
      <c r="CA839" s="83" t="str">
        <f t="shared" si="419"/>
        <v/>
      </c>
      <c r="CB839" s="82">
        <f>IFERROR(FIND("Sem dano",consulta_completa__11[[#This Row],[13 - Ocorrências/Ambientes Atingidos]]),0)</f>
        <v>0</v>
      </c>
      <c r="CC839" s="83" t="str">
        <f t="shared" si="420"/>
        <v/>
      </c>
      <c r="CD839" s="82" t="e">
        <f>IF(consulta_completa__11[[#This Row],[13 - Ocorrências/Ambientes Atingidos]]="","X","")</f>
        <v>#VALUE!</v>
      </c>
      <c r="CE839" s="84">
        <f>IFERROR(FIND("IBAMA",consulta_completa__11[[#This Row],[14 - Inst. Atuando no Local]]),0)</f>
        <v>0</v>
      </c>
      <c r="CF839" s="84" t="str">
        <f t="shared" si="421"/>
        <v/>
      </c>
      <c r="CG839" s="84">
        <f>IFERROR(FIND("OEMA",consulta_completa__11[[#This Row],[14 - Inst. Atuando no Local]]),0)</f>
        <v>0</v>
      </c>
      <c r="CH839" s="84" t="str">
        <f t="shared" si="422"/>
        <v/>
      </c>
      <c r="CI839" s="84">
        <f>IFERROR(FIND("DEFESA CIVIL",consulta_completa__11[[#This Row],[14 - Inst. Atuando no Local]]),0)</f>
        <v>0</v>
      </c>
      <c r="CJ839" s="84" t="str">
        <f t="shared" si="423"/>
        <v/>
      </c>
      <c r="CK839" s="84">
        <f>IFERROR(FIND("CORPO DE BOMBEIROS",consulta_completa__11[[#This Row],[14 - Inst. Atuando no Local]]),0)</f>
        <v>0</v>
      </c>
      <c r="CL839" s="84" t="str">
        <f t="shared" si="424"/>
        <v/>
      </c>
      <c r="CM839" s="84">
        <f>IFERROR(FIND("POLÍCIA RODOVIÁRIA",consulta_completa__11[[#This Row],[14 - Inst. Atuando no Local]]),0)</f>
        <v>0</v>
      </c>
      <c r="CN839" s="84" t="str">
        <f t="shared" si="425"/>
        <v/>
      </c>
      <c r="CO839" s="84">
        <f>IFERROR(FIND("POLÍCIA MILITAR",consulta_completa__11[[#This Row],[14 - Inst. Atuando no Local]]),0)</f>
        <v>0</v>
      </c>
      <c r="CP839" s="84" t="str">
        <f t="shared" si="426"/>
        <v/>
      </c>
      <c r="CQ839" s="84">
        <f>IFERROR(FIND("POLÍCIA CIVIL",consulta_completa__11[[#This Row],[14 - Inst. Atuando no Local]]),0)</f>
        <v>0</v>
      </c>
      <c r="CR839" s="84" t="str">
        <f t="shared" si="427"/>
        <v/>
      </c>
      <c r="CS839" s="84">
        <f>IFERROR(FIND("MARINHA DO BRASIL",consulta_completa__11[[#This Row],[14 - Inst. Atuando no Local]]),0)</f>
        <v>0</v>
      </c>
      <c r="CT839" s="84" t="str">
        <f t="shared" si="428"/>
        <v/>
      </c>
      <c r="CU839" s="84">
        <f>IFERROR(FIND("EMPRESA ESPECIALIZADA EM ATENDIMENTO",consulta_completa__11[[#This Row],[14 - Inst. Atuando no Local]]),0)</f>
        <v>0</v>
      </c>
      <c r="CV839" s="84" t="str">
        <f t="shared" si="429"/>
        <v/>
      </c>
      <c r="CW839" s="84">
        <f>IFERROR(FIND("IBAMA",consulta_completa__11[[#This Row],[14 - Inst. Atuando no Local]]),0)</f>
        <v>0</v>
      </c>
      <c r="CX839" s="84" t="str">
        <f t="shared" si="430"/>
        <v/>
      </c>
      <c r="CY839" s="84" t="e">
        <f>IF(consulta_completa__11[[#This Row],[14 - Inst. Atuando no Local]]="","X","")</f>
        <v>#VALUE!</v>
      </c>
      <c r="CZ839" s="84">
        <f>IFERROR(FIND("OUTRA (S)",consulta_completa__11[[#This Row],[14 - Inst. Atuando no Local]]),0)</f>
        <v>0</v>
      </c>
      <c r="DA839" s="84" t="str">
        <f t="shared" si="431"/>
        <v/>
      </c>
      <c r="DB839" s="35" t="str">
        <f t="shared" si="432"/>
        <v>Sim</v>
      </c>
      <c r="DC839" s="35" t="str">
        <f t="shared" si="433"/>
        <v>Não</v>
      </c>
      <c r="DD839" s="35" t="str">
        <f t="shared" si="434"/>
        <v>Sim</v>
      </c>
      <c r="DE839" s="87" t="str">
        <f t="shared" si="405"/>
        <v>Sem informação</v>
      </c>
    </row>
    <row r="840" spans="50:109">
      <c r="AX840" s="82">
        <f>IFERROR(FIND("Óbitos/feridos",consulta_completa__11[[#This Row],[13 - Ocorrências/Ambientes Atingidos]]),0)</f>
        <v>0</v>
      </c>
      <c r="AY840" s="83" t="str">
        <f t="shared" si="406"/>
        <v/>
      </c>
      <c r="AZ840" s="82">
        <f>IFERROR(FIND("População afetada/evacuada",consulta_completa__11[[#This Row],[13 - Ocorrências/Ambientes Atingidos]]),0)</f>
        <v>0</v>
      </c>
      <c r="BA840" s="82" t="str">
        <f t="shared" si="407"/>
        <v/>
      </c>
      <c r="BB840" s="82">
        <f>IFERROR(FIND("Suspensão de abastecimento de água",consulta_completa__11[[#This Row],[13 - Ocorrências/Ambientes Atingidos]]),0)</f>
        <v>0</v>
      </c>
      <c r="BC840" s="83" t="str">
        <f t="shared" si="435"/>
        <v/>
      </c>
      <c r="BD840" s="82">
        <f>IFERROR(FIND("Rio/córrego",consulta_completa__11[[#This Row],[13 - Ocorrências/Ambientes Atingidos]]),0)</f>
        <v>0</v>
      </c>
      <c r="BE840" s="83" t="str">
        <f t="shared" si="408"/>
        <v/>
      </c>
      <c r="BF840" s="82">
        <f>IFERROR(FIND("Lago",consulta_completa__11[[#This Row],[13 - Ocorrências/Ambientes Atingidos]]),0)</f>
        <v>0</v>
      </c>
      <c r="BG840" s="83" t="str">
        <f t="shared" si="409"/>
        <v/>
      </c>
      <c r="BH840" s="82">
        <f>IFERROR(FIND("Mar",consulta_completa__11[[#This Row],[13 - Ocorrências/Ambientes Atingidos]]),0)</f>
        <v>0</v>
      </c>
      <c r="BI840" s="83" t="str">
        <f t="shared" si="410"/>
        <v/>
      </c>
      <c r="BJ840" s="82">
        <f>IFERROR(FIND("Praia",consulta_completa__11[[#This Row],[13 - Ocorrências/Ambientes Atingidos]]),0)</f>
        <v>0</v>
      </c>
      <c r="BK840" s="83" t="str">
        <f t="shared" si="411"/>
        <v/>
      </c>
      <c r="BL840" s="82">
        <f>IFERROR(FIND("Solo",consulta_completa__11[[#This Row],[13 - Ocorrências/Ambientes Atingidos]]),0)</f>
        <v>0</v>
      </c>
      <c r="BM840" s="83" t="str">
        <f t="shared" si="412"/>
        <v/>
      </c>
      <c r="BN840" s="82">
        <f>IFERROR(FIND("Águas subterrâneas",consulta_completa__11[[#This Row],[13 - Ocorrências/Ambientes Atingidos]]),0)</f>
        <v>0</v>
      </c>
      <c r="BO840" s="83" t="str">
        <f t="shared" si="413"/>
        <v/>
      </c>
      <c r="BP840" s="82">
        <f>IFERROR(FIND("Atmosfera",consulta_completa__11[[#This Row],[13 - Ocorrências/Ambientes Atingidos]]),0)</f>
        <v>0</v>
      </c>
      <c r="BQ840" s="83" t="str">
        <f t="shared" si="414"/>
        <v/>
      </c>
      <c r="BR840" s="82">
        <f>IFERROR(FIND("Flora",consulta_completa__11[[#This Row],[13 - Ocorrências/Ambientes Atingidos]]),0)</f>
        <v>0</v>
      </c>
      <c r="BS840" s="83" t="str">
        <f t="shared" si="415"/>
        <v/>
      </c>
      <c r="BT840" s="82">
        <f>IFERROR(FIND("Fauna",consulta_completa__11[[#This Row],[13 - Ocorrências/Ambientes Atingidos]]),0)</f>
        <v>0</v>
      </c>
      <c r="BU840" s="83" t="str">
        <f t="shared" si="416"/>
        <v/>
      </c>
      <c r="BV840" s="82">
        <f>IFERROR(FIND("UC federal",consulta_completa__11[[#This Row],[13 - Ocorrências/Ambientes Atingidos]]),0)</f>
        <v>0</v>
      </c>
      <c r="BW840" s="83" t="str">
        <f t="shared" si="417"/>
        <v/>
      </c>
      <c r="BX840" s="82">
        <f>IFERROR(FIND("UC estadual/municipal",consulta_completa__11[[#This Row],[13 - Ocorrências/Ambientes Atingidos]]),0)</f>
        <v>0</v>
      </c>
      <c r="BY840" s="83" t="str">
        <f t="shared" si="418"/>
        <v/>
      </c>
      <c r="BZ840" s="82">
        <f>IFERROR(FIND("Outro(s)",consulta_completa__11[[#This Row],[13 - Ocorrências/Ambientes Atingidos]]),0)</f>
        <v>0</v>
      </c>
      <c r="CA840" s="83" t="str">
        <f t="shared" si="419"/>
        <v/>
      </c>
      <c r="CB840" s="82">
        <f>IFERROR(FIND("Sem dano",consulta_completa__11[[#This Row],[13 - Ocorrências/Ambientes Atingidos]]),0)</f>
        <v>0</v>
      </c>
      <c r="CC840" s="83" t="str">
        <f t="shared" si="420"/>
        <v/>
      </c>
      <c r="CD840" s="82" t="e">
        <f>IF(consulta_completa__11[[#This Row],[13 - Ocorrências/Ambientes Atingidos]]="","X","")</f>
        <v>#VALUE!</v>
      </c>
      <c r="CE840" s="84">
        <f>IFERROR(FIND("IBAMA",consulta_completa__11[[#This Row],[14 - Inst. Atuando no Local]]),0)</f>
        <v>0</v>
      </c>
      <c r="CF840" s="84" t="str">
        <f t="shared" si="421"/>
        <v/>
      </c>
      <c r="CG840" s="84">
        <f>IFERROR(FIND("OEMA",consulta_completa__11[[#This Row],[14 - Inst. Atuando no Local]]),0)</f>
        <v>0</v>
      </c>
      <c r="CH840" s="84" t="str">
        <f t="shared" si="422"/>
        <v/>
      </c>
      <c r="CI840" s="84">
        <f>IFERROR(FIND("DEFESA CIVIL",consulta_completa__11[[#This Row],[14 - Inst. Atuando no Local]]),0)</f>
        <v>0</v>
      </c>
      <c r="CJ840" s="84" t="str">
        <f t="shared" si="423"/>
        <v/>
      </c>
      <c r="CK840" s="84">
        <f>IFERROR(FIND("CORPO DE BOMBEIROS",consulta_completa__11[[#This Row],[14 - Inst. Atuando no Local]]),0)</f>
        <v>0</v>
      </c>
      <c r="CL840" s="84" t="str">
        <f t="shared" si="424"/>
        <v/>
      </c>
      <c r="CM840" s="84">
        <f>IFERROR(FIND("POLÍCIA RODOVIÁRIA",consulta_completa__11[[#This Row],[14 - Inst. Atuando no Local]]),0)</f>
        <v>0</v>
      </c>
      <c r="CN840" s="84" t="str">
        <f t="shared" si="425"/>
        <v/>
      </c>
      <c r="CO840" s="84">
        <f>IFERROR(FIND("POLÍCIA MILITAR",consulta_completa__11[[#This Row],[14 - Inst. Atuando no Local]]),0)</f>
        <v>0</v>
      </c>
      <c r="CP840" s="84" t="str">
        <f t="shared" si="426"/>
        <v/>
      </c>
      <c r="CQ840" s="84">
        <f>IFERROR(FIND("POLÍCIA CIVIL",consulta_completa__11[[#This Row],[14 - Inst. Atuando no Local]]),0)</f>
        <v>0</v>
      </c>
      <c r="CR840" s="84" t="str">
        <f t="shared" si="427"/>
        <v/>
      </c>
      <c r="CS840" s="84">
        <f>IFERROR(FIND("MARINHA DO BRASIL",consulta_completa__11[[#This Row],[14 - Inst. Atuando no Local]]),0)</f>
        <v>0</v>
      </c>
      <c r="CT840" s="84" t="str">
        <f t="shared" si="428"/>
        <v/>
      </c>
      <c r="CU840" s="84">
        <f>IFERROR(FIND("EMPRESA ESPECIALIZADA EM ATENDIMENTO",consulta_completa__11[[#This Row],[14 - Inst. Atuando no Local]]),0)</f>
        <v>0</v>
      </c>
      <c r="CV840" s="84" t="str">
        <f t="shared" si="429"/>
        <v/>
      </c>
      <c r="CW840" s="84">
        <f>IFERROR(FIND("IBAMA",consulta_completa__11[[#This Row],[14 - Inst. Atuando no Local]]),0)</f>
        <v>0</v>
      </c>
      <c r="CX840" s="84" t="str">
        <f t="shared" si="430"/>
        <v/>
      </c>
      <c r="CY840" s="84" t="e">
        <f>IF(consulta_completa__11[[#This Row],[14 - Inst. Atuando no Local]]="","X","")</f>
        <v>#VALUE!</v>
      </c>
      <c r="CZ840" s="84">
        <f>IFERROR(FIND("OUTRA (S)",consulta_completa__11[[#This Row],[14 - Inst. Atuando no Local]]),0)</f>
        <v>0</v>
      </c>
      <c r="DA840" s="84" t="str">
        <f t="shared" si="431"/>
        <v/>
      </c>
      <c r="DB840" s="35" t="str">
        <f t="shared" si="432"/>
        <v>Sim</v>
      </c>
      <c r="DC840" s="35" t="str">
        <f t="shared" si="433"/>
        <v>Não</v>
      </c>
      <c r="DD840" s="35" t="str">
        <f t="shared" si="434"/>
        <v>Sim</v>
      </c>
      <c r="DE840" s="87" t="str">
        <f t="shared" si="405"/>
        <v>Sem informação</v>
      </c>
    </row>
    <row r="841" spans="50:109">
      <c r="AX841" s="82">
        <f>IFERROR(FIND("Óbitos/feridos",consulta_completa__11[[#This Row],[13 - Ocorrências/Ambientes Atingidos]]),0)</f>
        <v>0</v>
      </c>
      <c r="AY841" s="83" t="str">
        <f t="shared" si="406"/>
        <v/>
      </c>
      <c r="AZ841" s="82">
        <f>IFERROR(FIND("População afetada/evacuada",consulta_completa__11[[#This Row],[13 - Ocorrências/Ambientes Atingidos]]),0)</f>
        <v>0</v>
      </c>
      <c r="BA841" s="82" t="str">
        <f t="shared" si="407"/>
        <v/>
      </c>
      <c r="BB841" s="82">
        <f>IFERROR(FIND("Suspensão de abastecimento de água",consulta_completa__11[[#This Row],[13 - Ocorrências/Ambientes Atingidos]]),0)</f>
        <v>0</v>
      </c>
      <c r="BC841" s="83" t="str">
        <f t="shared" si="435"/>
        <v/>
      </c>
      <c r="BD841" s="82">
        <f>IFERROR(FIND("Rio/córrego",consulta_completa__11[[#This Row],[13 - Ocorrências/Ambientes Atingidos]]),0)</f>
        <v>0</v>
      </c>
      <c r="BE841" s="83" t="str">
        <f t="shared" si="408"/>
        <v/>
      </c>
      <c r="BF841" s="82">
        <f>IFERROR(FIND("Lago",consulta_completa__11[[#This Row],[13 - Ocorrências/Ambientes Atingidos]]),0)</f>
        <v>0</v>
      </c>
      <c r="BG841" s="83" t="str">
        <f t="shared" si="409"/>
        <v/>
      </c>
      <c r="BH841" s="82">
        <f>IFERROR(FIND("Mar",consulta_completa__11[[#This Row],[13 - Ocorrências/Ambientes Atingidos]]),0)</f>
        <v>0</v>
      </c>
      <c r="BI841" s="83" t="str">
        <f t="shared" si="410"/>
        <v/>
      </c>
      <c r="BJ841" s="82">
        <f>IFERROR(FIND("Praia",consulta_completa__11[[#This Row],[13 - Ocorrências/Ambientes Atingidos]]),0)</f>
        <v>0</v>
      </c>
      <c r="BK841" s="83" t="str">
        <f t="shared" si="411"/>
        <v/>
      </c>
      <c r="BL841" s="82">
        <f>IFERROR(FIND("Solo",consulta_completa__11[[#This Row],[13 - Ocorrências/Ambientes Atingidos]]),0)</f>
        <v>0</v>
      </c>
      <c r="BM841" s="83" t="str">
        <f t="shared" si="412"/>
        <v/>
      </c>
      <c r="BN841" s="82">
        <f>IFERROR(FIND("Águas subterrâneas",consulta_completa__11[[#This Row],[13 - Ocorrências/Ambientes Atingidos]]),0)</f>
        <v>0</v>
      </c>
      <c r="BO841" s="83" t="str">
        <f t="shared" si="413"/>
        <v/>
      </c>
      <c r="BP841" s="82">
        <f>IFERROR(FIND("Atmosfera",consulta_completa__11[[#This Row],[13 - Ocorrências/Ambientes Atingidos]]),0)</f>
        <v>0</v>
      </c>
      <c r="BQ841" s="83" t="str">
        <f t="shared" si="414"/>
        <v/>
      </c>
      <c r="BR841" s="82">
        <f>IFERROR(FIND("Flora",consulta_completa__11[[#This Row],[13 - Ocorrências/Ambientes Atingidos]]),0)</f>
        <v>0</v>
      </c>
      <c r="BS841" s="83" t="str">
        <f t="shared" si="415"/>
        <v/>
      </c>
      <c r="BT841" s="82">
        <f>IFERROR(FIND("Fauna",consulta_completa__11[[#This Row],[13 - Ocorrências/Ambientes Atingidos]]),0)</f>
        <v>0</v>
      </c>
      <c r="BU841" s="83" t="str">
        <f t="shared" si="416"/>
        <v/>
      </c>
      <c r="BV841" s="82">
        <f>IFERROR(FIND("UC federal",consulta_completa__11[[#This Row],[13 - Ocorrências/Ambientes Atingidos]]),0)</f>
        <v>0</v>
      </c>
      <c r="BW841" s="83" t="str">
        <f t="shared" si="417"/>
        <v/>
      </c>
      <c r="BX841" s="82">
        <f>IFERROR(FIND("UC estadual/municipal",consulta_completa__11[[#This Row],[13 - Ocorrências/Ambientes Atingidos]]),0)</f>
        <v>0</v>
      </c>
      <c r="BY841" s="83" t="str">
        <f t="shared" si="418"/>
        <v/>
      </c>
      <c r="BZ841" s="82">
        <f>IFERROR(FIND("Outro(s)",consulta_completa__11[[#This Row],[13 - Ocorrências/Ambientes Atingidos]]),0)</f>
        <v>0</v>
      </c>
      <c r="CA841" s="83" t="str">
        <f t="shared" si="419"/>
        <v/>
      </c>
      <c r="CB841" s="82">
        <f>IFERROR(FIND("Sem dano",consulta_completa__11[[#This Row],[13 - Ocorrências/Ambientes Atingidos]]),0)</f>
        <v>0</v>
      </c>
      <c r="CC841" s="83" t="str">
        <f t="shared" si="420"/>
        <v/>
      </c>
      <c r="CD841" s="82" t="e">
        <f>IF(consulta_completa__11[[#This Row],[13 - Ocorrências/Ambientes Atingidos]]="","X","")</f>
        <v>#VALUE!</v>
      </c>
      <c r="CE841" s="84">
        <f>IFERROR(FIND("IBAMA",consulta_completa__11[[#This Row],[14 - Inst. Atuando no Local]]),0)</f>
        <v>0</v>
      </c>
      <c r="CF841" s="84" t="str">
        <f t="shared" si="421"/>
        <v/>
      </c>
      <c r="CG841" s="84">
        <f>IFERROR(FIND("OEMA",consulta_completa__11[[#This Row],[14 - Inst. Atuando no Local]]),0)</f>
        <v>0</v>
      </c>
      <c r="CH841" s="84" t="str">
        <f t="shared" si="422"/>
        <v/>
      </c>
      <c r="CI841" s="84">
        <f>IFERROR(FIND("DEFESA CIVIL",consulta_completa__11[[#This Row],[14 - Inst. Atuando no Local]]),0)</f>
        <v>0</v>
      </c>
      <c r="CJ841" s="84" t="str">
        <f t="shared" si="423"/>
        <v/>
      </c>
      <c r="CK841" s="84">
        <f>IFERROR(FIND("CORPO DE BOMBEIROS",consulta_completa__11[[#This Row],[14 - Inst. Atuando no Local]]),0)</f>
        <v>0</v>
      </c>
      <c r="CL841" s="84" t="str">
        <f t="shared" si="424"/>
        <v/>
      </c>
      <c r="CM841" s="84">
        <f>IFERROR(FIND("POLÍCIA RODOVIÁRIA",consulta_completa__11[[#This Row],[14 - Inst. Atuando no Local]]),0)</f>
        <v>0</v>
      </c>
      <c r="CN841" s="84" t="str">
        <f t="shared" si="425"/>
        <v/>
      </c>
      <c r="CO841" s="84">
        <f>IFERROR(FIND("POLÍCIA MILITAR",consulta_completa__11[[#This Row],[14 - Inst. Atuando no Local]]),0)</f>
        <v>0</v>
      </c>
      <c r="CP841" s="84" t="str">
        <f t="shared" si="426"/>
        <v/>
      </c>
      <c r="CQ841" s="84">
        <f>IFERROR(FIND("POLÍCIA CIVIL",consulta_completa__11[[#This Row],[14 - Inst. Atuando no Local]]),0)</f>
        <v>0</v>
      </c>
      <c r="CR841" s="84" t="str">
        <f t="shared" si="427"/>
        <v/>
      </c>
      <c r="CS841" s="84">
        <f>IFERROR(FIND("MARINHA DO BRASIL",consulta_completa__11[[#This Row],[14 - Inst. Atuando no Local]]),0)</f>
        <v>0</v>
      </c>
      <c r="CT841" s="84" t="str">
        <f t="shared" si="428"/>
        <v/>
      </c>
      <c r="CU841" s="84">
        <f>IFERROR(FIND("EMPRESA ESPECIALIZADA EM ATENDIMENTO",consulta_completa__11[[#This Row],[14 - Inst. Atuando no Local]]),0)</f>
        <v>0</v>
      </c>
      <c r="CV841" s="84" t="str">
        <f t="shared" si="429"/>
        <v/>
      </c>
      <c r="CW841" s="84">
        <f>IFERROR(FIND("IBAMA",consulta_completa__11[[#This Row],[14 - Inst. Atuando no Local]]),0)</f>
        <v>0</v>
      </c>
      <c r="CX841" s="84" t="str">
        <f t="shared" si="430"/>
        <v/>
      </c>
      <c r="CY841" s="84" t="e">
        <f>IF(consulta_completa__11[[#This Row],[14 - Inst. Atuando no Local]]="","X","")</f>
        <v>#VALUE!</v>
      </c>
      <c r="CZ841" s="84">
        <f>IFERROR(FIND("OUTRA (S)",consulta_completa__11[[#This Row],[14 - Inst. Atuando no Local]]),0)</f>
        <v>0</v>
      </c>
      <c r="DA841" s="84" t="str">
        <f t="shared" si="431"/>
        <v/>
      </c>
      <c r="DB841" s="35" t="str">
        <f t="shared" si="432"/>
        <v>Sim</v>
      </c>
      <c r="DC841" s="35" t="str">
        <f t="shared" si="433"/>
        <v>Não</v>
      </c>
      <c r="DD841" s="35" t="str">
        <f t="shared" si="434"/>
        <v>Sim</v>
      </c>
      <c r="DE841" s="87" t="str">
        <f t="shared" si="405"/>
        <v>Sem informação</v>
      </c>
    </row>
    <row r="842" spans="50:109">
      <c r="AX842" s="82">
        <f>IFERROR(FIND("Óbitos/feridos",consulta_completa__11[[#This Row],[13 - Ocorrências/Ambientes Atingidos]]),0)</f>
        <v>0</v>
      </c>
      <c r="AY842" s="83" t="str">
        <f t="shared" si="406"/>
        <v/>
      </c>
      <c r="AZ842" s="82">
        <f>IFERROR(FIND("População afetada/evacuada",consulta_completa__11[[#This Row],[13 - Ocorrências/Ambientes Atingidos]]),0)</f>
        <v>0</v>
      </c>
      <c r="BA842" s="82" t="str">
        <f t="shared" si="407"/>
        <v/>
      </c>
      <c r="BB842" s="82">
        <f>IFERROR(FIND("Suspensão de abastecimento de água",consulta_completa__11[[#This Row],[13 - Ocorrências/Ambientes Atingidos]]),0)</f>
        <v>0</v>
      </c>
      <c r="BC842" s="83" t="str">
        <f t="shared" si="435"/>
        <v/>
      </c>
      <c r="BD842" s="82">
        <f>IFERROR(FIND("Rio/córrego",consulta_completa__11[[#This Row],[13 - Ocorrências/Ambientes Atingidos]]),0)</f>
        <v>0</v>
      </c>
      <c r="BE842" s="83" t="str">
        <f t="shared" si="408"/>
        <v/>
      </c>
      <c r="BF842" s="82">
        <f>IFERROR(FIND("Lago",consulta_completa__11[[#This Row],[13 - Ocorrências/Ambientes Atingidos]]),0)</f>
        <v>0</v>
      </c>
      <c r="BG842" s="83" t="str">
        <f t="shared" si="409"/>
        <v/>
      </c>
      <c r="BH842" s="82">
        <f>IFERROR(FIND("Mar",consulta_completa__11[[#This Row],[13 - Ocorrências/Ambientes Atingidos]]),0)</f>
        <v>0</v>
      </c>
      <c r="BI842" s="83" t="str">
        <f t="shared" si="410"/>
        <v/>
      </c>
      <c r="BJ842" s="82">
        <f>IFERROR(FIND("Praia",consulta_completa__11[[#This Row],[13 - Ocorrências/Ambientes Atingidos]]),0)</f>
        <v>0</v>
      </c>
      <c r="BK842" s="83" t="str">
        <f t="shared" si="411"/>
        <v/>
      </c>
      <c r="BL842" s="82">
        <f>IFERROR(FIND("Solo",consulta_completa__11[[#This Row],[13 - Ocorrências/Ambientes Atingidos]]),0)</f>
        <v>0</v>
      </c>
      <c r="BM842" s="83" t="str">
        <f t="shared" si="412"/>
        <v/>
      </c>
      <c r="BN842" s="82">
        <f>IFERROR(FIND("Águas subterrâneas",consulta_completa__11[[#This Row],[13 - Ocorrências/Ambientes Atingidos]]),0)</f>
        <v>0</v>
      </c>
      <c r="BO842" s="83" t="str">
        <f t="shared" si="413"/>
        <v/>
      </c>
      <c r="BP842" s="82">
        <f>IFERROR(FIND("Atmosfera",consulta_completa__11[[#This Row],[13 - Ocorrências/Ambientes Atingidos]]),0)</f>
        <v>0</v>
      </c>
      <c r="BQ842" s="83" t="str">
        <f t="shared" si="414"/>
        <v/>
      </c>
      <c r="BR842" s="82">
        <f>IFERROR(FIND("Flora",consulta_completa__11[[#This Row],[13 - Ocorrências/Ambientes Atingidos]]),0)</f>
        <v>0</v>
      </c>
      <c r="BS842" s="83" t="str">
        <f t="shared" si="415"/>
        <v/>
      </c>
      <c r="BT842" s="82">
        <f>IFERROR(FIND("Fauna",consulta_completa__11[[#This Row],[13 - Ocorrências/Ambientes Atingidos]]),0)</f>
        <v>0</v>
      </c>
      <c r="BU842" s="83" t="str">
        <f t="shared" si="416"/>
        <v/>
      </c>
      <c r="BV842" s="82">
        <f>IFERROR(FIND("UC federal",consulta_completa__11[[#This Row],[13 - Ocorrências/Ambientes Atingidos]]),0)</f>
        <v>0</v>
      </c>
      <c r="BW842" s="83" t="str">
        <f t="shared" si="417"/>
        <v/>
      </c>
      <c r="BX842" s="82">
        <f>IFERROR(FIND("UC estadual/municipal",consulta_completa__11[[#This Row],[13 - Ocorrências/Ambientes Atingidos]]),0)</f>
        <v>0</v>
      </c>
      <c r="BY842" s="83" t="str">
        <f t="shared" si="418"/>
        <v/>
      </c>
      <c r="BZ842" s="82">
        <f>IFERROR(FIND("Outro(s)",consulta_completa__11[[#This Row],[13 - Ocorrências/Ambientes Atingidos]]),0)</f>
        <v>0</v>
      </c>
      <c r="CA842" s="83" t="str">
        <f t="shared" si="419"/>
        <v/>
      </c>
      <c r="CB842" s="82">
        <f>IFERROR(FIND("Sem dano",consulta_completa__11[[#This Row],[13 - Ocorrências/Ambientes Atingidos]]),0)</f>
        <v>0</v>
      </c>
      <c r="CC842" s="83" t="str">
        <f t="shared" si="420"/>
        <v/>
      </c>
      <c r="CD842" s="82" t="e">
        <f>IF(consulta_completa__11[[#This Row],[13 - Ocorrências/Ambientes Atingidos]]="","X","")</f>
        <v>#VALUE!</v>
      </c>
      <c r="CE842" s="84">
        <f>IFERROR(FIND("IBAMA",consulta_completa__11[[#This Row],[14 - Inst. Atuando no Local]]),0)</f>
        <v>0</v>
      </c>
      <c r="CF842" s="84" t="str">
        <f t="shared" si="421"/>
        <v/>
      </c>
      <c r="CG842" s="84">
        <f>IFERROR(FIND("OEMA",consulta_completa__11[[#This Row],[14 - Inst. Atuando no Local]]),0)</f>
        <v>0</v>
      </c>
      <c r="CH842" s="84" t="str">
        <f t="shared" si="422"/>
        <v/>
      </c>
      <c r="CI842" s="84">
        <f>IFERROR(FIND("DEFESA CIVIL",consulta_completa__11[[#This Row],[14 - Inst. Atuando no Local]]),0)</f>
        <v>0</v>
      </c>
      <c r="CJ842" s="84" t="str">
        <f t="shared" si="423"/>
        <v/>
      </c>
      <c r="CK842" s="84">
        <f>IFERROR(FIND("CORPO DE BOMBEIROS",consulta_completa__11[[#This Row],[14 - Inst. Atuando no Local]]),0)</f>
        <v>0</v>
      </c>
      <c r="CL842" s="84" t="str">
        <f t="shared" si="424"/>
        <v/>
      </c>
      <c r="CM842" s="84">
        <f>IFERROR(FIND("POLÍCIA RODOVIÁRIA",consulta_completa__11[[#This Row],[14 - Inst. Atuando no Local]]),0)</f>
        <v>0</v>
      </c>
      <c r="CN842" s="84" t="str">
        <f t="shared" si="425"/>
        <v/>
      </c>
      <c r="CO842" s="84">
        <f>IFERROR(FIND("POLÍCIA MILITAR",consulta_completa__11[[#This Row],[14 - Inst. Atuando no Local]]),0)</f>
        <v>0</v>
      </c>
      <c r="CP842" s="84" t="str">
        <f t="shared" si="426"/>
        <v/>
      </c>
      <c r="CQ842" s="84">
        <f>IFERROR(FIND("POLÍCIA CIVIL",consulta_completa__11[[#This Row],[14 - Inst. Atuando no Local]]),0)</f>
        <v>0</v>
      </c>
      <c r="CR842" s="84" t="str">
        <f t="shared" si="427"/>
        <v/>
      </c>
      <c r="CS842" s="84">
        <f>IFERROR(FIND("MARINHA DO BRASIL",consulta_completa__11[[#This Row],[14 - Inst. Atuando no Local]]),0)</f>
        <v>0</v>
      </c>
      <c r="CT842" s="84" t="str">
        <f t="shared" si="428"/>
        <v/>
      </c>
      <c r="CU842" s="84">
        <f>IFERROR(FIND("EMPRESA ESPECIALIZADA EM ATENDIMENTO",consulta_completa__11[[#This Row],[14 - Inst. Atuando no Local]]),0)</f>
        <v>0</v>
      </c>
      <c r="CV842" s="84" t="str">
        <f t="shared" si="429"/>
        <v/>
      </c>
      <c r="CW842" s="84">
        <f>IFERROR(FIND("IBAMA",consulta_completa__11[[#This Row],[14 - Inst. Atuando no Local]]),0)</f>
        <v>0</v>
      </c>
      <c r="CX842" s="84" t="str">
        <f t="shared" si="430"/>
        <v/>
      </c>
      <c r="CY842" s="84" t="e">
        <f>IF(consulta_completa__11[[#This Row],[14 - Inst. Atuando no Local]]="","X","")</f>
        <v>#VALUE!</v>
      </c>
      <c r="CZ842" s="84">
        <f>IFERROR(FIND("OUTRA (S)",consulta_completa__11[[#This Row],[14 - Inst. Atuando no Local]]),0)</f>
        <v>0</v>
      </c>
      <c r="DA842" s="84" t="str">
        <f t="shared" si="431"/>
        <v/>
      </c>
      <c r="DB842" s="35" t="str">
        <f t="shared" si="432"/>
        <v>Sim</v>
      </c>
      <c r="DC842" s="35" t="str">
        <f t="shared" si="433"/>
        <v>Não</v>
      </c>
      <c r="DD842" s="35" t="str">
        <f t="shared" si="434"/>
        <v>Sim</v>
      </c>
      <c r="DE842" s="87" t="str">
        <f t="shared" si="405"/>
        <v>Sem informação</v>
      </c>
    </row>
    <row r="843" spans="50:109">
      <c r="AX843" s="82">
        <f>IFERROR(FIND("Óbitos/feridos",consulta_completa__11[[#This Row],[13 - Ocorrências/Ambientes Atingidos]]),0)</f>
        <v>0</v>
      </c>
      <c r="AY843" s="83" t="str">
        <f t="shared" si="406"/>
        <v/>
      </c>
      <c r="AZ843" s="82">
        <f>IFERROR(FIND("População afetada/evacuada",consulta_completa__11[[#This Row],[13 - Ocorrências/Ambientes Atingidos]]),0)</f>
        <v>0</v>
      </c>
      <c r="BA843" s="82" t="str">
        <f t="shared" si="407"/>
        <v/>
      </c>
      <c r="BB843" s="82">
        <f>IFERROR(FIND("Suspensão de abastecimento de água",consulta_completa__11[[#This Row],[13 - Ocorrências/Ambientes Atingidos]]),0)</f>
        <v>0</v>
      </c>
      <c r="BC843" s="83" t="str">
        <f t="shared" si="435"/>
        <v/>
      </c>
      <c r="BD843" s="82">
        <f>IFERROR(FIND("Rio/córrego",consulta_completa__11[[#This Row],[13 - Ocorrências/Ambientes Atingidos]]),0)</f>
        <v>0</v>
      </c>
      <c r="BE843" s="83" t="str">
        <f t="shared" si="408"/>
        <v/>
      </c>
      <c r="BF843" s="82">
        <f>IFERROR(FIND("Lago",consulta_completa__11[[#This Row],[13 - Ocorrências/Ambientes Atingidos]]),0)</f>
        <v>0</v>
      </c>
      <c r="BG843" s="83" t="str">
        <f t="shared" si="409"/>
        <v/>
      </c>
      <c r="BH843" s="82">
        <f>IFERROR(FIND("Mar",consulta_completa__11[[#This Row],[13 - Ocorrências/Ambientes Atingidos]]),0)</f>
        <v>0</v>
      </c>
      <c r="BI843" s="83" t="str">
        <f t="shared" si="410"/>
        <v/>
      </c>
      <c r="BJ843" s="82">
        <f>IFERROR(FIND("Praia",consulta_completa__11[[#This Row],[13 - Ocorrências/Ambientes Atingidos]]),0)</f>
        <v>0</v>
      </c>
      <c r="BK843" s="83" t="str">
        <f t="shared" si="411"/>
        <v/>
      </c>
      <c r="BL843" s="82">
        <f>IFERROR(FIND("Solo",consulta_completa__11[[#This Row],[13 - Ocorrências/Ambientes Atingidos]]),0)</f>
        <v>0</v>
      </c>
      <c r="BM843" s="83" t="str">
        <f t="shared" si="412"/>
        <v/>
      </c>
      <c r="BN843" s="82">
        <f>IFERROR(FIND("Águas subterrâneas",consulta_completa__11[[#This Row],[13 - Ocorrências/Ambientes Atingidos]]),0)</f>
        <v>0</v>
      </c>
      <c r="BO843" s="83" t="str">
        <f t="shared" si="413"/>
        <v/>
      </c>
      <c r="BP843" s="82">
        <f>IFERROR(FIND("Atmosfera",consulta_completa__11[[#This Row],[13 - Ocorrências/Ambientes Atingidos]]),0)</f>
        <v>0</v>
      </c>
      <c r="BQ843" s="83" t="str">
        <f t="shared" si="414"/>
        <v/>
      </c>
      <c r="BR843" s="82">
        <f>IFERROR(FIND("Flora",consulta_completa__11[[#This Row],[13 - Ocorrências/Ambientes Atingidos]]),0)</f>
        <v>0</v>
      </c>
      <c r="BS843" s="83" t="str">
        <f t="shared" si="415"/>
        <v/>
      </c>
      <c r="BT843" s="82">
        <f>IFERROR(FIND("Fauna",consulta_completa__11[[#This Row],[13 - Ocorrências/Ambientes Atingidos]]),0)</f>
        <v>0</v>
      </c>
      <c r="BU843" s="83" t="str">
        <f t="shared" si="416"/>
        <v/>
      </c>
      <c r="BV843" s="82">
        <f>IFERROR(FIND("UC federal",consulta_completa__11[[#This Row],[13 - Ocorrências/Ambientes Atingidos]]),0)</f>
        <v>0</v>
      </c>
      <c r="BW843" s="83" t="str">
        <f t="shared" si="417"/>
        <v/>
      </c>
      <c r="BX843" s="82">
        <f>IFERROR(FIND("UC estadual/municipal",consulta_completa__11[[#This Row],[13 - Ocorrências/Ambientes Atingidos]]),0)</f>
        <v>0</v>
      </c>
      <c r="BY843" s="83" t="str">
        <f t="shared" si="418"/>
        <v/>
      </c>
      <c r="BZ843" s="82">
        <f>IFERROR(FIND("Outro(s)",consulta_completa__11[[#This Row],[13 - Ocorrências/Ambientes Atingidos]]),0)</f>
        <v>0</v>
      </c>
      <c r="CA843" s="83" t="str">
        <f t="shared" si="419"/>
        <v/>
      </c>
      <c r="CB843" s="82">
        <f>IFERROR(FIND("Sem dano",consulta_completa__11[[#This Row],[13 - Ocorrências/Ambientes Atingidos]]),0)</f>
        <v>0</v>
      </c>
      <c r="CC843" s="83" t="str">
        <f t="shared" si="420"/>
        <v/>
      </c>
      <c r="CD843" s="82" t="e">
        <f>IF(consulta_completa__11[[#This Row],[13 - Ocorrências/Ambientes Atingidos]]="","X","")</f>
        <v>#VALUE!</v>
      </c>
      <c r="CE843" s="84">
        <f>IFERROR(FIND("IBAMA",consulta_completa__11[[#This Row],[14 - Inst. Atuando no Local]]),0)</f>
        <v>0</v>
      </c>
      <c r="CF843" s="84" t="str">
        <f t="shared" si="421"/>
        <v/>
      </c>
      <c r="CG843" s="84">
        <f>IFERROR(FIND("OEMA",consulta_completa__11[[#This Row],[14 - Inst. Atuando no Local]]),0)</f>
        <v>0</v>
      </c>
      <c r="CH843" s="84" t="str">
        <f t="shared" si="422"/>
        <v/>
      </c>
      <c r="CI843" s="84">
        <f>IFERROR(FIND("DEFESA CIVIL",consulta_completa__11[[#This Row],[14 - Inst. Atuando no Local]]),0)</f>
        <v>0</v>
      </c>
      <c r="CJ843" s="84" t="str">
        <f t="shared" si="423"/>
        <v/>
      </c>
      <c r="CK843" s="84">
        <f>IFERROR(FIND("CORPO DE BOMBEIROS",consulta_completa__11[[#This Row],[14 - Inst. Atuando no Local]]),0)</f>
        <v>0</v>
      </c>
      <c r="CL843" s="84" t="str">
        <f t="shared" si="424"/>
        <v/>
      </c>
      <c r="CM843" s="84">
        <f>IFERROR(FIND("POLÍCIA RODOVIÁRIA",consulta_completa__11[[#This Row],[14 - Inst. Atuando no Local]]),0)</f>
        <v>0</v>
      </c>
      <c r="CN843" s="84" t="str">
        <f t="shared" si="425"/>
        <v/>
      </c>
      <c r="CO843" s="84">
        <f>IFERROR(FIND("POLÍCIA MILITAR",consulta_completa__11[[#This Row],[14 - Inst. Atuando no Local]]),0)</f>
        <v>0</v>
      </c>
      <c r="CP843" s="84" t="str">
        <f t="shared" si="426"/>
        <v/>
      </c>
      <c r="CQ843" s="84">
        <f>IFERROR(FIND("POLÍCIA CIVIL",consulta_completa__11[[#This Row],[14 - Inst. Atuando no Local]]),0)</f>
        <v>0</v>
      </c>
      <c r="CR843" s="84" t="str">
        <f t="shared" si="427"/>
        <v/>
      </c>
      <c r="CS843" s="84">
        <f>IFERROR(FIND("MARINHA DO BRASIL",consulta_completa__11[[#This Row],[14 - Inst. Atuando no Local]]),0)</f>
        <v>0</v>
      </c>
      <c r="CT843" s="84" t="str">
        <f t="shared" si="428"/>
        <v/>
      </c>
      <c r="CU843" s="84">
        <f>IFERROR(FIND("EMPRESA ESPECIALIZADA EM ATENDIMENTO",consulta_completa__11[[#This Row],[14 - Inst. Atuando no Local]]),0)</f>
        <v>0</v>
      </c>
      <c r="CV843" s="84" t="str">
        <f t="shared" si="429"/>
        <v/>
      </c>
      <c r="CW843" s="84">
        <f>IFERROR(FIND("IBAMA",consulta_completa__11[[#This Row],[14 - Inst. Atuando no Local]]),0)</f>
        <v>0</v>
      </c>
      <c r="CX843" s="84" t="str">
        <f t="shared" si="430"/>
        <v/>
      </c>
      <c r="CY843" s="84" t="e">
        <f>IF(consulta_completa__11[[#This Row],[14 - Inst. Atuando no Local]]="","X","")</f>
        <v>#VALUE!</v>
      </c>
      <c r="CZ843" s="84">
        <f>IFERROR(FIND("OUTRA (S)",consulta_completa__11[[#This Row],[14 - Inst. Atuando no Local]]),0)</f>
        <v>0</v>
      </c>
      <c r="DA843" s="84" t="str">
        <f t="shared" si="431"/>
        <v/>
      </c>
      <c r="DB843" s="35" t="str">
        <f t="shared" si="432"/>
        <v>Sim</v>
      </c>
      <c r="DC843" s="35" t="str">
        <f t="shared" si="433"/>
        <v>Não</v>
      </c>
      <c r="DD843" s="35" t="str">
        <f t="shared" si="434"/>
        <v>Sim</v>
      </c>
      <c r="DE843" s="87" t="str">
        <f t="shared" si="405"/>
        <v>Sem informação</v>
      </c>
    </row>
    <row r="844" spans="50:109">
      <c r="AX844" s="82">
        <f>IFERROR(FIND("Óbitos/feridos",consulta_completa__11[[#This Row],[13 - Ocorrências/Ambientes Atingidos]]),0)</f>
        <v>0</v>
      </c>
      <c r="AY844" s="83" t="str">
        <f t="shared" si="406"/>
        <v/>
      </c>
      <c r="AZ844" s="82">
        <f>IFERROR(FIND("População afetada/evacuada",consulta_completa__11[[#This Row],[13 - Ocorrências/Ambientes Atingidos]]),0)</f>
        <v>0</v>
      </c>
      <c r="BA844" s="82" t="str">
        <f t="shared" si="407"/>
        <v/>
      </c>
      <c r="BB844" s="82">
        <f>IFERROR(FIND("Suspensão de abastecimento de água",consulta_completa__11[[#This Row],[13 - Ocorrências/Ambientes Atingidos]]),0)</f>
        <v>0</v>
      </c>
      <c r="BC844" s="83" t="str">
        <f t="shared" si="435"/>
        <v/>
      </c>
      <c r="BD844" s="82">
        <f>IFERROR(FIND("Rio/córrego",consulta_completa__11[[#This Row],[13 - Ocorrências/Ambientes Atingidos]]),0)</f>
        <v>0</v>
      </c>
      <c r="BE844" s="83" t="str">
        <f t="shared" si="408"/>
        <v/>
      </c>
      <c r="BF844" s="82">
        <f>IFERROR(FIND("Lago",consulta_completa__11[[#This Row],[13 - Ocorrências/Ambientes Atingidos]]),0)</f>
        <v>0</v>
      </c>
      <c r="BG844" s="83" t="str">
        <f t="shared" si="409"/>
        <v/>
      </c>
      <c r="BH844" s="82">
        <f>IFERROR(FIND("Mar",consulta_completa__11[[#This Row],[13 - Ocorrências/Ambientes Atingidos]]),0)</f>
        <v>0</v>
      </c>
      <c r="BI844" s="83" t="str">
        <f t="shared" si="410"/>
        <v/>
      </c>
      <c r="BJ844" s="82">
        <f>IFERROR(FIND("Praia",consulta_completa__11[[#This Row],[13 - Ocorrências/Ambientes Atingidos]]),0)</f>
        <v>0</v>
      </c>
      <c r="BK844" s="83" t="str">
        <f t="shared" si="411"/>
        <v/>
      </c>
      <c r="BL844" s="82">
        <f>IFERROR(FIND("Solo",consulta_completa__11[[#This Row],[13 - Ocorrências/Ambientes Atingidos]]),0)</f>
        <v>0</v>
      </c>
      <c r="BM844" s="83" t="str">
        <f t="shared" si="412"/>
        <v/>
      </c>
      <c r="BN844" s="82">
        <f>IFERROR(FIND("Águas subterrâneas",consulta_completa__11[[#This Row],[13 - Ocorrências/Ambientes Atingidos]]),0)</f>
        <v>0</v>
      </c>
      <c r="BO844" s="83" t="str">
        <f t="shared" si="413"/>
        <v/>
      </c>
      <c r="BP844" s="82">
        <f>IFERROR(FIND("Atmosfera",consulta_completa__11[[#This Row],[13 - Ocorrências/Ambientes Atingidos]]),0)</f>
        <v>0</v>
      </c>
      <c r="BQ844" s="83" t="str">
        <f t="shared" si="414"/>
        <v/>
      </c>
      <c r="BR844" s="82">
        <f>IFERROR(FIND("Flora",consulta_completa__11[[#This Row],[13 - Ocorrências/Ambientes Atingidos]]),0)</f>
        <v>0</v>
      </c>
      <c r="BS844" s="83" t="str">
        <f t="shared" si="415"/>
        <v/>
      </c>
      <c r="BT844" s="82">
        <f>IFERROR(FIND("Fauna",consulta_completa__11[[#This Row],[13 - Ocorrências/Ambientes Atingidos]]),0)</f>
        <v>0</v>
      </c>
      <c r="BU844" s="83" t="str">
        <f t="shared" si="416"/>
        <v/>
      </c>
      <c r="BV844" s="82">
        <f>IFERROR(FIND("UC federal",consulta_completa__11[[#This Row],[13 - Ocorrências/Ambientes Atingidos]]),0)</f>
        <v>0</v>
      </c>
      <c r="BW844" s="83" t="str">
        <f t="shared" si="417"/>
        <v/>
      </c>
      <c r="BX844" s="82">
        <f>IFERROR(FIND("UC estadual/municipal",consulta_completa__11[[#This Row],[13 - Ocorrências/Ambientes Atingidos]]),0)</f>
        <v>0</v>
      </c>
      <c r="BY844" s="83" t="str">
        <f t="shared" si="418"/>
        <v/>
      </c>
      <c r="BZ844" s="82">
        <f>IFERROR(FIND("Outro(s)",consulta_completa__11[[#This Row],[13 - Ocorrências/Ambientes Atingidos]]),0)</f>
        <v>0</v>
      </c>
      <c r="CA844" s="83" t="str">
        <f t="shared" si="419"/>
        <v/>
      </c>
      <c r="CB844" s="82">
        <f>IFERROR(FIND("Sem dano",consulta_completa__11[[#This Row],[13 - Ocorrências/Ambientes Atingidos]]),0)</f>
        <v>0</v>
      </c>
      <c r="CC844" s="83" t="str">
        <f t="shared" si="420"/>
        <v/>
      </c>
      <c r="CD844" s="82" t="e">
        <f>IF(consulta_completa__11[[#This Row],[13 - Ocorrências/Ambientes Atingidos]]="","X","")</f>
        <v>#VALUE!</v>
      </c>
      <c r="CE844" s="84">
        <f>IFERROR(FIND("IBAMA",consulta_completa__11[[#This Row],[14 - Inst. Atuando no Local]]),0)</f>
        <v>0</v>
      </c>
      <c r="CF844" s="84" t="str">
        <f t="shared" si="421"/>
        <v/>
      </c>
      <c r="CG844" s="84">
        <f>IFERROR(FIND("OEMA",consulta_completa__11[[#This Row],[14 - Inst. Atuando no Local]]),0)</f>
        <v>0</v>
      </c>
      <c r="CH844" s="84" t="str">
        <f t="shared" si="422"/>
        <v/>
      </c>
      <c r="CI844" s="84">
        <f>IFERROR(FIND("DEFESA CIVIL",consulta_completa__11[[#This Row],[14 - Inst. Atuando no Local]]),0)</f>
        <v>0</v>
      </c>
      <c r="CJ844" s="84" t="str">
        <f t="shared" si="423"/>
        <v/>
      </c>
      <c r="CK844" s="84">
        <f>IFERROR(FIND("CORPO DE BOMBEIROS",consulta_completa__11[[#This Row],[14 - Inst. Atuando no Local]]),0)</f>
        <v>0</v>
      </c>
      <c r="CL844" s="84" t="str">
        <f t="shared" si="424"/>
        <v/>
      </c>
      <c r="CM844" s="84">
        <f>IFERROR(FIND("POLÍCIA RODOVIÁRIA",consulta_completa__11[[#This Row],[14 - Inst. Atuando no Local]]),0)</f>
        <v>0</v>
      </c>
      <c r="CN844" s="84" t="str">
        <f t="shared" si="425"/>
        <v/>
      </c>
      <c r="CO844" s="84">
        <f>IFERROR(FIND("POLÍCIA MILITAR",consulta_completa__11[[#This Row],[14 - Inst. Atuando no Local]]),0)</f>
        <v>0</v>
      </c>
      <c r="CP844" s="84" t="str">
        <f t="shared" si="426"/>
        <v/>
      </c>
      <c r="CQ844" s="84">
        <f>IFERROR(FIND("POLÍCIA CIVIL",consulta_completa__11[[#This Row],[14 - Inst. Atuando no Local]]),0)</f>
        <v>0</v>
      </c>
      <c r="CR844" s="84" t="str">
        <f t="shared" si="427"/>
        <v/>
      </c>
      <c r="CS844" s="84">
        <f>IFERROR(FIND("MARINHA DO BRASIL",consulta_completa__11[[#This Row],[14 - Inst. Atuando no Local]]),0)</f>
        <v>0</v>
      </c>
      <c r="CT844" s="84" t="str">
        <f t="shared" si="428"/>
        <v/>
      </c>
      <c r="CU844" s="84">
        <f>IFERROR(FIND("EMPRESA ESPECIALIZADA EM ATENDIMENTO",consulta_completa__11[[#This Row],[14 - Inst. Atuando no Local]]),0)</f>
        <v>0</v>
      </c>
      <c r="CV844" s="84" t="str">
        <f t="shared" si="429"/>
        <v/>
      </c>
      <c r="CW844" s="84">
        <f>IFERROR(FIND("IBAMA",consulta_completa__11[[#This Row],[14 - Inst. Atuando no Local]]),0)</f>
        <v>0</v>
      </c>
      <c r="CX844" s="84" t="str">
        <f t="shared" si="430"/>
        <v/>
      </c>
      <c r="CY844" s="84" t="e">
        <f>IF(consulta_completa__11[[#This Row],[14 - Inst. Atuando no Local]]="","X","")</f>
        <v>#VALUE!</v>
      </c>
      <c r="CZ844" s="84">
        <f>IFERROR(FIND("OUTRA (S)",consulta_completa__11[[#This Row],[14 - Inst. Atuando no Local]]),0)</f>
        <v>0</v>
      </c>
      <c r="DA844" s="84" t="str">
        <f t="shared" si="431"/>
        <v/>
      </c>
      <c r="DB844" s="35" t="str">
        <f t="shared" si="432"/>
        <v>Sim</v>
      </c>
      <c r="DC844" s="35" t="str">
        <f t="shared" si="433"/>
        <v>Não</v>
      </c>
      <c r="DD844" s="35" t="str">
        <f t="shared" si="434"/>
        <v>Sim</v>
      </c>
      <c r="DE844" s="87" t="str">
        <f t="shared" si="405"/>
        <v>Sem informação</v>
      </c>
    </row>
    <row r="845" spans="50:109">
      <c r="AX845" s="82">
        <f>IFERROR(FIND("Óbitos/feridos",consulta_completa__11[[#This Row],[13 - Ocorrências/Ambientes Atingidos]]),0)</f>
        <v>0</v>
      </c>
      <c r="AY845" s="83" t="str">
        <f t="shared" si="406"/>
        <v/>
      </c>
      <c r="AZ845" s="82">
        <f>IFERROR(FIND("População afetada/evacuada",consulta_completa__11[[#This Row],[13 - Ocorrências/Ambientes Atingidos]]),0)</f>
        <v>0</v>
      </c>
      <c r="BA845" s="82" t="str">
        <f t="shared" si="407"/>
        <v/>
      </c>
      <c r="BB845" s="82">
        <f>IFERROR(FIND("Suspensão de abastecimento de água",consulta_completa__11[[#This Row],[13 - Ocorrências/Ambientes Atingidos]]),0)</f>
        <v>0</v>
      </c>
      <c r="BC845" s="83" t="str">
        <f t="shared" si="435"/>
        <v/>
      </c>
      <c r="BD845" s="82">
        <f>IFERROR(FIND("Rio/córrego",consulta_completa__11[[#This Row],[13 - Ocorrências/Ambientes Atingidos]]),0)</f>
        <v>0</v>
      </c>
      <c r="BE845" s="83" t="str">
        <f t="shared" si="408"/>
        <v/>
      </c>
      <c r="BF845" s="82">
        <f>IFERROR(FIND("Lago",consulta_completa__11[[#This Row],[13 - Ocorrências/Ambientes Atingidos]]),0)</f>
        <v>0</v>
      </c>
      <c r="BG845" s="83" t="str">
        <f t="shared" si="409"/>
        <v/>
      </c>
      <c r="BH845" s="82">
        <f>IFERROR(FIND("Mar",consulta_completa__11[[#This Row],[13 - Ocorrências/Ambientes Atingidos]]),0)</f>
        <v>0</v>
      </c>
      <c r="BI845" s="83" t="str">
        <f t="shared" si="410"/>
        <v/>
      </c>
      <c r="BJ845" s="82">
        <f>IFERROR(FIND("Praia",consulta_completa__11[[#This Row],[13 - Ocorrências/Ambientes Atingidos]]),0)</f>
        <v>0</v>
      </c>
      <c r="BK845" s="83" t="str">
        <f t="shared" si="411"/>
        <v/>
      </c>
      <c r="BL845" s="82">
        <f>IFERROR(FIND("Solo",consulta_completa__11[[#This Row],[13 - Ocorrências/Ambientes Atingidos]]),0)</f>
        <v>0</v>
      </c>
      <c r="BM845" s="83" t="str">
        <f t="shared" si="412"/>
        <v/>
      </c>
      <c r="BN845" s="82">
        <f>IFERROR(FIND("Águas subterrâneas",consulta_completa__11[[#This Row],[13 - Ocorrências/Ambientes Atingidos]]),0)</f>
        <v>0</v>
      </c>
      <c r="BO845" s="83" t="str">
        <f t="shared" si="413"/>
        <v/>
      </c>
      <c r="BP845" s="82">
        <f>IFERROR(FIND("Atmosfera",consulta_completa__11[[#This Row],[13 - Ocorrências/Ambientes Atingidos]]),0)</f>
        <v>0</v>
      </c>
      <c r="BQ845" s="83" t="str">
        <f t="shared" si="414"/>
        <v/>
      </c>
      <c r="BR845" s="82">
        <f>IFERROR(FIND("Flora",consulta_completa__11[[#This Row],[13 - Ocorrências/Ambientes Atingidos]]),0)</f>
        <v>0</v>
      </c>
      <c r="BS845" s="83" t="str">
        <f t="shared" si="415"/>
        <v/>
      </c>
      <c r="BT845" s="82">
        <f>IFERROR(FIND("Fauna",consulta_completa__11[[#This Row],[13 - Ocorrências/Ambientes Atingidos]]),0)</f>
        <v>0</v>
      </c>
      <c r="BU845" s="83" t="str">
        <f t="shared" si="416"/>
        <v/>
      </c>
      <c r="BV845" s="82">
        <f>IFERROR(FIND("UC federal",consulta_completa__11[[#This Row],[13 - Ocorrências/Ambientes Atingidos]]),0)</f>
        <v>0</v>
      </c>
      <c r="BW845" s="83" t="str">
        <f t="shared" si="417"/>
        <v/>
      </c>
      <c r="BX845" s="82">
        <f>IFERROR(FIND("UC estadual/municipal",consulta_completa__11[[#This Row],[13 - Ocorrências/Ambientes Atingidos]]),0)</f>
        <v>0</v>
      </c>
      <c r="BY845" s="83" t="str">
        <f t="shared" si="418"/>
        <v/>
      </c>
      <c r="BZ845" s="82">
        <f>IFERROR(FIND("Outro(s)",consulta_completa__11[[#This Row],[13 - Ocorrências/Ambientes Atingidos]]),0)</f>
        <v>0</v>
      </c>
      <c r="CA845" s="83" t="str">
        <f t="shared" si="419"/>
        <v/>
      </c>
      <c r="CB845" s="82">
        <f>IFERROR(FIND("Sem dano",consulta_completa__11[[#This Row],[13 - Ocorrências/Ambientes Atingidos]]),0)</f>
        <v>0</v>
      </c>
      <c r="CC845" s="83" t="str">
        <f t="shared" si="420"/>
        <v/>
      </c>
      <c r="CD845" s="82" t="e">
        <f>IF(consulta_completa__11[[#This Row],[13 - Ocorrências/Ambientes Atingidos]]="","X","")</f>
        <v>#VALUE!</v>
      </c>
      <c r="CE845" s="84">
        <f>IFERROR(FIND("IBAMA",consulta_completa__11[[#This Row],[14 - Inst. Atuando no Local]]),0)</f>
        <v>0</v>
      </c>
      <c r="CF845" s="84" t="str">
        <f t="shared" si="421"/>
        <v/>
      </c>
      <c r="CG845" s="84">
        <f>IFERROR(FIND("OEMA",consulta_completa__11[[#This Row],[14 - Inst. Atuando no Local]]),0)</f>
        <v>0</v>
      </c>
      <c r="CH845" s="84" t="str">
        <f t="shared" si="422"/>
        <v/>
      </c>
      <c r="CI845" s="84">
        <f>IFERROR(FIND("DEFESA CIVIL",consulta_completa__11[[#This Row],[14 - Inst. Atuando no Local]]),0)</f>
        <v>0</v>
      </c>
      <c r="CJ845" s="84" t="str">
        <f t="shared" si="423"/>
        <v/>
      </c>
      <c r="CK845" s="84">
        <f>IFERROR(FIND("CORPO DE BOMBEIROS",consulta_completa__11[[#This Row],[14 - Inst. Atuando no Local]]),0)</f>
        <v>0</v>
      </c>
      <c r="CL845" s="84" t="str">
        <f t="shared" si="424"/>
        <v/>
      </c>
      <c r="CM845" s="84">
        <f>IFERROR(FIND("POLÍCIA RODOVIÁRIA",consulta_completa__11[[#This Row],[14 - Inst. Atuando no Local]]),0)</f>
        <v>0</v>
      </c>
      <c r="CN845" s="84" t="str">
        <f t="shared" si="425"/>
        <v/>
      </c>
      <c r="CO845" s="84">
        <f>IFERROR(FIND("POLÍCIA MILITAR",consulta_completa__11[[#This Row],[14 - Inst. Atuando no Local]]),0)</f>
        <v>0</v>
      </c>
      <c r="CP845" s="84" t="str">
        <f t="shared" si="426"/>
        <v/>
      </c>
      <c r="CQ845" s="84">
        <f>IFERROR(FIND("POLÍCIA CIVIL",consulta_completa__11[[#This Row],[14 - Inst. Atuando no Local]]),0)</f>
        <v>0</v>
      </c>
      <c r="CR845" s="84" t="str">
        <f t="shared" si="427"/>
        <v/>
      </c>
      <c r="CS845" s="84">
        <f>IFERROR(FIND("MARINHA DO BRASIL",consulta_completa__11[[#This Row],[14 - Inst. Atuando no Local]]),0)</f>
        <v>0</v>
      </c>
      <c r="CT845" s="84" t="str">
        <f t="shared" si="428"/>
        <v/>
      </c>
      <c r="CU845" s="84">
        <f>IFERROR(FIND("EMPRESA ESPECIALIZADA EM ATENDIMENTO",consulta_completa__11[[#This Row],[14 - Inst. Atuando no Local]]),0)</f>
        <v>0</v>
      </c>
      <c r="CV845" s="84" t="str">
        <f t="shared" si="429"/>
        <v/>
      </c>
      <c r="CW845" s="84">
        <f>IFERROR(FIND("IBAMA",consulta_completa__11[[#This Row],[14 - Inst. Atuando no Local]]),0)</f>
        <v>0</v>
      </c>
      <c r="CX845" s="84" t="str">
        <f t="shared" si="430"/>
        <v/>
      </c>
      <c r="CY845" s="84" t="e">
        <f>IF(consulta_completa__11[[#This Row],[14 - Inst. Atuando no Local]]="","X","")</f>
        <v>#VALUE!</v>
      </c>
      <c r="CZ845" s="84">
        <f>IFERROR(FIND("OUTRA (S)",consulta_completa__11[[#This Row],[14 - Inst. Atuando no Local]]),0)</f>
        <v>0</v>
      </c>
      <c r="DA845" s="84" t="str">
        <f t="shared" si="431"/>
        <v/>
      </c>
      <c r="DB845" s="35" t="str">
        <f t="shared" si="432"/>
        <v>Sim</v>
      </c>
      <c r="DC845" s="35" t="str">
        <f t="shared" si="433"/>
        <v>Não</v>
      </c>
      <c r="DD845" s="35" t="str">
        <f t="shared" si="434"/>
        <v>Sim</v>
      </c>
      <c r="DE845" s="87" t="str">
        <f t="shared" si="405"/>
        <v>Sem informação</v>
      </c>
    </row>
    <row r="846" spans="50:109">
      <c r="AX846" s="82">
        <f>IFERROR(FIND("Óbitos/feridos",consulta_completa__11[[#This Row],[13 - Ocorrências/Ambientes Atingidos]]),0)</f>
        <v>0</v>
      </c>
      <c r="AY846" s="83" t="str">
        <f t="shared" si="406"/>
        <v/>
      </c>
      <c r="AZ846" s="82">
        <f>IFERROR(FIND("População afetada/evacuada",consulta_completa__11[[#This Row],[13 - Ocorrências/Ambientes Atingidos]]),0)</f>
        <v>0</v>
      </c>
      <c r="BA846" s="82" t="str">
        <f t="shared" si="407"/>
        <v/>
      </c>
      <c r="BB846" s="82">
        <f>IFERROR(FIND("Suspensão de abastecimento de água",consulta_completa__11[[#This Row],[13 - Ocorrências/Ambientes Atingidos]]),0)</f>
        <v>0</v>
      </c>
      <c r="BC846" s="83" t="str">
        <f t="shared" si="435"/>
        <v/>
      </c>
      <c r="BD846" s="82">
        <f>IFERROR(FIND("Rio/córrego",consulta_completa__11[[#This Row],[13 - Ocorrências/Ambientes Atingidos]]),0)</f>
        <v>0</v>
      </c>
      <c r="BE846" s="83" t="str">
        <f t="shared" si="408"/>
        <v/>
      </c>
      <c r="BF846" s="82">
        <f>IFERROR(FIND("Lago",consulta_completa__11[[#This Row],[13 - Ocorrências/Ambientes Atingidos]]),0)</f>
        <v>0</v>
      </c>
      <c r="BG846" s="83" t="str">
        <f t="shared" si="409"/>
        <v/>
      </c>
      <c r="BH846" s="82">
        <f>IFERROR(FIND("Mar",consulta_completa__11[[#This Row],[13 - Ocorrências/Ambientes Atingidos]]),0)</f>
        <v>0</v>
      </c>
      <c r="BI846" s="83" t="str">
        <f t="shared" si="410"/>
        <v/>
      </c>
      <c r="BJ846" s="82">
        <f>IFERROR(FIND("Praia",consulta_completa__11[[#This Row],[13 - Ocorrências/Ambientes Atingidos]]),0)</f>
        <v>0</v>
      </c>
      <c r="BK846" s="83" t="str">
        <f t="shared" si="411"/>
        <v/>
      </c>
      <c r="BL846" s="82">
        <f>IFERROR(FIND("Solo",consulta_completa__11[[#This Row],[13 - Ocorrências/Ambientes Atingidos]]),0)</f>
        <v>0</v>
      </c>
      <c r="BM846" s="83" t="str">
        <f t="shared" si="412"/>
        <v/>
      </c>
      <c r="BN846" s="82">
        <f>IFERROR(FIND("Águas subterrâneas",consulta_completa__11[[#This Row],[13 - Ocorrências/Ambientes Atingidos]]),0)</f>
        <v>0</v>
      </c>
      <c r="BO846" s="83" t="str">
        <f t="shared" si="413"/>
        <v/>
      </c>
      <c r="BP846" s="82">
        <f>IFERROR(FIND("Atmosfera",consulta_completa__11[[#This Row],[13 - Ocorrências/Ambientes Atingidos]]),0)</f>
        <v>0</v>
      </c>
      <c r="BQ846" s="83" t="str">
        <f t="shared" si="414"/>
        <v/>
      </c>
      <c r="BR846" s="82">
        <f>IFERROR(FIND("Flora",consulta_completa__11[[#This Row],[13 - Ocorrências/Ambientes Atingidos]]),0)</f>
        <v>0</v>
      </c>
      <c r="BS846" s="83" t="str">
        <f t="shared" si="415"/>
        <v/>
      </c>
      <c r="BT846" s="82">
        <f>IFERROR(FIND("Fauna",consulta_completa__11[[#This Row],[13 - Ocorrências/Ambientes Atingidos]]),0)</f>
        <v>0</v>
      </c>
      <c r="BU846" s="83" t="str">
        <f t="shared" si="416"/>
        <v/>
      </c>
      <c r="BV846" s="82">
        <f>IFERROR(FIND("UC federal",consulta_completa__11[[#This Row],[13 - Ocorrências/Ambientes Atingidos]]),0)</f>
        <v>0</v>
      </c>
      <c r="BW846" s="83" t="str">
        <f t="shared" si="417"/>
        <v/>
      </c>
      <c r="BX846" s="82">
        <f>IFERROR(FIND("UC estadual/municipal",consulta_completa__11[[#This Row],[13 - Ocorrências/Ambientes Atingidos]]),0)</f>
        <v>0</v>
      </c>
      <c r="BY846" s="83" t="str">
        <f t="shared" si="418"/>
        <v/>
      </c>
      <c r="BZ846" s="82">
        <f>IFERROR(FIND("Outro(s)",consulta_completa__11[[#This Row],[13 - Ocorrências/Ambientes Atingidos]]),0)</f>
        <v>0</v>
      </c>
      <c r="CA846" s="83" t="str">
        <f t="shared" si="419"/>
        <v/>
      </c>
      <c r="CB846" s="82">
        <f>IFERROR(FIND("Sem dano",consulta_completa__11[[#This Row],[13 - Ocorrências/Ambientes Atingidos]]),0)</f>
        <v>0</v>
      </c>
      <c r="CC846" s="83" t="str">
        <f t="shared" si="420"/>
        <v/>
      </c>
      <c r="CD846" s="82" t="e">
        <f>IF(consulta_completa__11[[#This Row],[13 - Ocorrências/Ambientes Atingidos]]="","X","")</f>
        <v>#VALUE!</v>
      </c>
      <c r="CE846" s="84">
        <f>IFERROR(FIND("IBAMA",consulta_completa__11[[#This Row],[14 - Inst. Atuando no Local]]),0)</f>
        <v>0</v>
      </c>
      <c r="CF846" s="84" t="str">
        <f t="shared" si="421"/>
        <v/>
      </c>
      <c r="CG846" s="84">
        <f>IFERROR(FIND("OEMA",consulta_completa__11[[#This Row],[14 - Inst. Atuando no Local]]),0)</f>
        <v>0</v>
      </c>
      <c r="CH846" s="84" t="str">
        <f t="shared" si="422"/>
        <v/>
      </c>
      <c r="CI846" s="84">
        <f>IFERROR(FIND("DEFESA CIVIL",consulta_completa__11[[#This Row],[14 - Inst. Atuando no Local]]),0)</f>
        <v>0</v>
      </c>
      <c r="CJ846" s="84" t="str">
        <f t="shared" si="423"/>
        <v/>
      </c>
      <c r="CK846" s="84">
        <f>IFERROR(FIND("CORPO DE BOMBEIROS",consulta_completa__11[[#This Row],[14 - Inst. Atuando no Local]]),0)</f>
        <v>0</v>
      </c>
      <c r="CL846" s="84" t="str">
        <f t="shared" si="424"/>
        <v/>
      </c>
      <c r="CM846" s="84">
        <f>IFERROR(FIND("POLÍCIA RODOVIÁRIA",consulta_completa__11[[#This Row],[14 - Inst. Atuando no Local]]),0)</f>
        <v>0</v>
      </c>
      <c r="CN846" s="84" t="str">
        <f t="shared" si="425"/>
        <v/>
      </c>
      <c r="CO846" s="84">
        <f>IFERROR(FIND("POLÍCIA MILITAR",consulta_completa__11[[#This Row],[14 - Inst. Atuando no Local]]),0)</f>
        <v>0</v>
      </c>
      <c r="CP846" s="84" t="str">
        <f t="shared" si="426"/>
        <v/>
      </c>
      <c r="CQ846" s="84">
        <f>IFERROR(FIND("POLÍCIA CIVIL",consulta_completa__11[[#This Row],[14 - Inst. Atuando no Local]]),0)</f>
        <v>0</v>
      </c>
      <c r="CR846" s="84" t="str">
        <f t="shared" si="427"/>
        <v/>
      </c>
      <c r="CS846" s="84">
        <f>IFERROR(FIND("MARINHA DO BRASIL",consulta_completa__11[[#This Row],[14 - Inst. Atuando no Local]]),0)</f>
        <v>0</v>
      </c>
      <c r="CT846" s="84" t="str">
        <f t="shared" si="428"/>
        <v/>
      </c>
      <c r="CU846" s="84">
        <f>IFERROR(FIND("EMPRESA ESPECIALIZADA EM ATENDIMENTO",consulta_completa__11[[#This Row],[14 - Inst. Atuando no Local]]),0)</f>
        <v>0</v>
      </c>
      <c r="CV846" s="84" t="str">
        <f t="shared" si="429"/>
        <v/>
      </c>
      <c r="CW846" s="84">
        <f>IFERROR(FIND("IBAMA",consulta_completa__11[[#This Row],[14 - Inst. Atuando no Local]]),0)</f>
        <v>0</v>
      </c>
      <c r="CX846" s="84" t="str">
        <f t="shared" si="430"/>
        <v/>
      </c>
      <c r="CY846" s="84" t="e">
        <f>IF(consulta_completa__11[[#This Row],[14 - Inst. Atuando no Local]]="","X","")</f>
        <v>#VALUE!</v>
      </c>
      <c r="CZ846" s="84">
        <f>IFERROR(FIND("OUTRA (S)",consulta_completa__11[[#This Row],[14 - Inst. Atuando no Local]]),0)</f>
        <v>0</v>
      </c>
      <c r="DA846" s="84" t="str">
        <f t="shared" si="431"/>
        <v/>
      </c>
      <c r="DB846" s="35" t="str">
        <f t="shared" si="432"/>
        <v>Sim</v>
      </c>
      <c r="DC846" s="35" t="str">
        <f t="shared" si="433"/>
        <v>Não</v>
      </c>
      <c r="DD846" s="35" t="str">
        <f t="shared" si="434"/>
        <v>Sim</v>
      </c>
      <c r="DE846" s="87" t="str">
        <f t="shared" si="405"/>
        <v>Sem informação</v>
      </c>
    </row>
    <row r="847" spans="50:109">
      <c r="AX847" s="82">
        <f>IFERROR(FIND("Óbitos/feridos",consulta_completa__11[[#This Row],[13 - Ocorrências/Ambientes Atingidos]]),0)</f>
        <v>0</v>
      </c>
      <c r="AY847" s="83" t="str">
        <f t="shared" si="406"/>
        <v/>
      </c>
      <c r="AZ847" s="82">
        <f>IFERROR(FIND("População afetada/evacuada",consulta_completa__11[[#This Row],[13 - Ocorrências/Ambientes Atingidos]]),0)</f>
        <v>0</v>
      </c>
      <c r="BA847" s="82" t="str">
        <f t="shared" si="407"/>
        <v/>
      </c>
      <c r="BB847" s="82">
        <f>IFERROR(FIND("Suspensão de abastecimento de água",consulta_completa__11[[#This Row],[13 - Ocorrências/Ambientes Atingidos]]),0)</f>
        <v>0</v>
      </c>
      <c r="BC847" s="83" t="str">
        <f t="shared" si="435"/>
        <v/>
      </c>
      <c r="BD847" s="82">
        <f>IFERROR(FIND("Rio/córrego",consulta_completa__11[[#This Row],[13 - Ocorrências/Ambientes Atingidos]]),0)</f>
        <v>0</v>
      </c>
      <c r="BE847" s="83" t="str">
        <f t="shared" si="408"/>
        <v/>
      </c>
      <c r="BF847" s="82">
        <f>IFERROR(FIND("Lago",consulta_completa__11[[#This Row],[13 - Ocorrências/Ambientes Atingidos]]),0)</f>
        <v>0</v>
      </c>
      <c r="BG847" s="83" t="str">
        <f t="shared" si="409"/>
        <v/>
      </c>
      <c r="BH847" s="82">
        <f>IFERROR(FIND("Mar",consulta_completa__11[[#This Row],[13 - Ocorrências/Ambientes Atingidos]]),0)</f>
        <v>0</v>
      </c>
      <c r="BI847" s="83" t="str">
        <f t="shared" si="410"/>
        <v/>
      </c>
      <c r="BJ847" s="82">
        <f>IFERROR(FIND("Praia",consulta_completa__11[[#This Row],[13 - Ocorrências/Ambientes Atingidos]]),0)</f>
        <v>0</v>
      </c>
      <c r="BK847" s="83" t="str">
        <f t="shared" si="411"/>
        <v/>
      </c>
      <c r="BL847" s="82">
        <f>IFERROR(FIND("Solo",consulta_completa__11[[#This Row],[13 - Ocorrências/Ambientes Atingidos]]),0)</f>
        <v>0</v>
      </c>
      <c r="BM847" s="83" t="str">
        <f t="shared" si="412"/>
        <v/>
      </c>
      <c r="BN847" s="82">
        <f>IFERROR(FIND("Águas subterrâneas",consulta_completa__11[[#This Row],[13 - Ocorrências/Ambientes Atingidos]]),0)</f>
        <v>0</v>
      </c>
      <c r="BO847" s="83" t="str">
        <f t="shared" si="413"/>
        <v/>
      </c>
      <c r="BP847" s="82">
        <f>IFERROR(FIND("Atmosfera",consulta_completa__11[[#This Row],[13 - Ocorrências/Ambientes Atingidos]]),0)</f>
        <v>0</v>
      </c>
      <c r="BQ847" s="83" t="str">
        <f t="shared" si="414"/>
        <v/>
      </c>
      <c r="BR847" s="82">
        <f>IFERROR(FIND("Flora",consulta_completa__11[[#This Row],[13 - Ocorrências/Ambientes Atingidos]]),0)</f>
        <v>0</v>
      </c>
      <c r="BS847" s="83" t="str">
        <f t="shared" si="415"/>
        <v/>
      </c>
      <c r="BT847" s="82">
        <f>IFERROR(FIND("Fauna",consulta_completa__11[[#This Row],[13 - Ocorrências/Ambientes Atingidos]]),0)</f>
        <v>0</v>
      </c>
      <c r="BU847" s="83" t="str">
        <f t="shared" si="416"/>
        <v/>
      </c>
      <c r="BV847" s="82">
        <f>IFERROR(FIND("UC federal",consulta_completa__11[[#This Row],[13 - Ocorrências/Ambientes Atingidos]]),0)</f>
        <v>0</v>
      </c>
      <c r="BW847" s="83" t="str">
        <f t="shared" si="417"/>
        <v/>
      </c>
      <c r="BX847" s="82">
        <f>IFERROR(FIND("UC estadual/municipal",consulta_completa__11[[#This Row],[13 - Ocorrências/Ambientes Atingidos]]),0)</f>
        <v>0</v>
      </c>
      <c r="BY847" s="83" t="str">
        <f t="shared" si="418"/>
        <v/>
      </c>
      <c r="BZ847" s="82">
        <f>IFERROR(FIND("Outro(s)",consulta_completa__11[[#This Row],[13 - Ocorrências/Ambientes Atingidos]]),0)</f>
        <v>0</v>
      </c>
      <c r="CA847" s="83" t="str">
        <f t="shared" si="419"/>
        <v/>
      </c>
      <c r="CB847" s="82">
        <f>IFERROR(FIND("Sem dano",consulta_completa__11[[#This Row],[13 - Ocorrências/Ambientes Atingidos]]),0)</f>
        <v>0</v>
      </c>
      <c r="CC847" s="83" t="str">
        <f t="shared" si="420"/>
        <v/>
      </c>
      <c r="CD847" s="82" t="e">
        <f>IF(consulta_completa__11[[#This Row],[13 - Ocorrências/Ambientes Atingidos]]="","X","")</f>
        <v>#VALUE!</v>
      </c>
      <c r="CE847" s="84">
        <f>IFERROR(FIND("IBAMA",consulta_completa__11[[#This Row],[14 - Inst. Atuando no Local]]),0)</f>
        <v>0</v>
      </c>
      <c r="CF847" s="84" t="str">
        <f t="shared" si="421"/>
        <v/>
      </c>
      <c r="CG847" s="84">
        <f>IFERROR(FIND("OEMA",consulta_completa__11[[#This Row],[14 - Inst. Atuando no Local]]),0)</f>
        <v>0</v>
      </c>
      <c r="CH847" s="84" t="str">
        <f t="shared" si="422"/>
        <v/>
      </c>
      <c r="CI847" s="84">
        <f>IFERROR(FIND("DEFESA CIVIL",consulta_completa__11[[#This Row],[14 - Inst. Atuando no Local]]),0)</f>
        <v>0</v>
      </c>
      <c r="CJ847" s="84" t="str">
        <f t="shared" si="423"/>
        <v/>
      </c>
      <c r="CK847" s="84">
        <f>IFERROR(FIND("CORPO DE BOMBEIROS",consulta_completa__11[[#This Row],[14 - Inst. Atuando no Local]]),0)</f>
        <v>0</v>
      </c>
      <c r="CL847" s="84" t="str">
        <f t="shared" si="424"/>
        <v/>
      </c>
      <c r="CM847" s="84">
        <f>IFERROR(FIND("POLÍCIA RODOVIÁRIA",consulta_completa__11[[#This Row],[14 - Inst. Atuando no Local]]),0)</f>
        <v>0</v>
      </c>
      <c r="CN847" s="84" t="str">
        <f t="shared" si="425"/>
        <v/>
      </c>
      <c r="CO847" s="84">
        <f>IFERROR(FIND("POLÍCIA MILITAR",consulta_completa__11[[#This Row],[14 - Inst. Atuando no Local]]),0)</f>
        <v>0</v>
      </c>
      <c r="CP847" s="84" t="str">
        <f t="shared" si="426"/>
        <v/>
      </c>
      <c r="CQ847" s="84">
        <f>IFERROR(FIND("POLÍCIA CIVIL",consulta_completa__11[[#This Row],[14 - Inst. Atuando no Local]]),0)</f>
        <v>0</v>
      </c>
      <c r="CR847" s="84" t="str">
        <f t="shared" si="427"/>
        <v/>
      </c>
      <c r="CS847" s="84">
        <f>IFERROR(FIND("MARINHA DO BRASIL",consulta_completa__11[[#This Row],[14 - Inst. Atuando no Local]]),0)</f>
        <v>0</v>
      </c>
      <c r="CT847" s="84" t="str">
        <f t="shared" si="428"/>
        <v/>
      </c>
      <c r="CU847" s="84">
        <f>IFERROR(FIND("EMPRESA ESPECIALIZADA EM ATENDIMENTO",consulta_completa__11[[#This Row],[14 - Inst. Atuando no Local]]),0)</f>
        <v>0</v>
      </c>
      <c r="CV847" s="84" t="str">
        <f t="shared" si="429"/>
        <v/>
      </c>
      <c r="CW847" s="84">
        <f>IFERROR(FIND("IBAMA",consulta_completa__11[[#This Row],[14 - Inst. Atuando no Local]]),0)</f>
        <v>0</v>
      </c>
      <c r="CX847" s="84" t="str">
        <f t="shared" si="430"/>
        <v/>
      </c>
      <c r="CY847" s="84" t="e">
        <f>IF(consulta_completa__11[[#This Row],[14 - Inst. Atuando no Local]]="","X","")</f>
        <v>#VALUE!</v>
      </c>
      <c r="CZ847" s="84">
        <f>IFERROR(FIND("OUTRA (S)",consulta_completa__11[[#This Row],[14 - Inst. Atuando no Local]]),0)</f>
        <v>0</v>
      </c>
      <c r="DA847" s="84" t="str">
        <f t="shared" si="431"/>
        <v/>
      </c>
      <c r="DB847" s="35" t="str">
        <f t="shared" si="432"/>
        <v>Sim</v>
      </c>
      <c r="DC847" s="35" t="str">
        <f t="shared" si="433"/>
        <v>Não</v>
      </c>
      <c r="DD847" s="35" t="str">
        <f t="shared" si="434"/>
        <v>Sim</v>
      </c>
      <c r="DE847" s="87" t="str">
        <f t="shared" si="405"/>
        <v>Sem informação</v>
      </c>
    </row>
    <row r="848" spans="50:109">
      <c r="AX848" s="82">
        <f>IFERROR(FIND("Óbitos/feridos",consulta_completa__11[[#This Row],[13 - Ocorrências/Ambientes Atingidos]]),0)</f>
        <v>0</v>
      </c>
      <c r="AY848" s="83" t="str">
        <f t="shared" si="406"/>
        <v/>
      </c>
      <c r="AZ848" s="82">
        <f>IFERROR(FIND("População afetada/evacuada",consulta_completa__11[[#This Row],[13 - Ocorrências/Ambientes Atingidos]]),0)</f>
        <v>0</v>
      </c>
      <c r="BA848" s="82" t="str">
        <f t="shared" si="407"/>
        <v/>
      </c>
      <c r="BB848" s="82">
        <f>IFERROR(FIND("Suspensão de abastecimento de água",consulta_completa__11[[#This Row],[13 - Ocorrências/Ambientes Atingidos]]),0)</f>
        <v>0</v>
      </c>
      <c r="BC848" s="83" t="str">
        <f t="shared" si="435"/>
        <v/>
      </c>
      <c r="BD848" s="82">
        <f>IFERROR(FIND("Rio/córrego",consulta_completa__11[[#This Row],[13 - Ocorrências/Ambientes Atingidos]]),0)</f>
        <v>0</v>
      </c>
      <c r="BE848" s="83" t="str">
        <f t="shared" si="408"/>
        <v/>
      </c>
      <c r="BF848" s="82">
        <f>IFERROR(FIND("Lago",consulta_completa__11[[#This Row],[13 - Ocorrências/Ambientes Atingidos]]),0)</f>
        <v>0</v>
      </c>
      <c r="BG848" s="83" t="str">
        <f t="shared" si="409"/>
        <v/>
      </c>
      <c r="BH848" s="82">
        <f>IFERROR(FIND("Mar",consulta_completa__11[[#This Row],[13 - Ocorrências/Ambientes Atingidos]]),0)</f>
        <v>0</v>
      </c>
      <c r="BI848" s="83" t="str">
        <f t="shared" si="410"/>
        <v/>
      </c>
      <c r="BJ848" s="82">
        <f>IFERROR(FIND("Praia",consulta_completa__11[[#This Row],[13 - Ocorrências/Ambientes Atingidos]]),0)</f>
        <v>0</v>
      </c>
      <c r="BK848" s="83" t="str">
        <f t="shared" si="411"/>
        <v/>
      </c>
      <c r="BL848" s="82">
        <f>IFERROR(FIND("Solo",consulta_completa__11[[#This Row],[13 - Ocorrências/Ambientes Atingidos]]),0)</f>
        <v>0</v>
      </c>
      <c r="BM848" s="83" t="str">
        <f t="shared" si="412"/>
        <v/>
      </c>
      <c r="BN848" s="82">
        <f>IFERROR(FIND("Águas subterrâneas",consulta_completa__11[[#This Row],[13 - Ocorrências/Ambientes Atingidos]]),0)</f>
        <v>0</v>
      </c>
      <c r="BO848" s="83" t="str">
        <f t="shared" si="413"/>
        <v/>
      </c>
      <c r="BP848" s="82">
        <f>IFERROR(FIND("Atmosfera",consulta_completa__11[[#This Row],[13 - Ocorrências/Ambientes Atingidos]]),0)</f>
        <v>0</v>
      </c>
      <c r="BQ848" s="83" t="str">
        <f t="shared" si="414"/>
        <v/>
      </c>
      <c r="BR848" s="82">
        <f>IFERROR(FIND("Flora",consulta_completa__11[[#This Row],[13 - Ocorrências/Ambientes Atingidos]]),0)</f>
        <v>0</v>
      </c>
      <c r="BS848" s="83" t="str">
        <f t="shared" si="415"/>
        <v/>
      </c>
      <c r="BT848" s="82">
        <f>IFERROR(FIND("Fauna",consulta_completa__11[[#This Row],[13 - Ocorrências/Ambientes Atingidos]]),0)</f>
        <v>0</v>
      </c>
      <c r="BU848" s="83" t="str">
        <f t="shared" si="416"/>
        <v/>
      </c>
      <c r="BV848" s="82">
        <f>IFERROR(FIND("UC federal",consulta_completa__11[[#This Row],[13 - Ocorrências/Ambientes Atingidos]]),0)</f>
        <v>0</v>
      </c>
      <c r="BW848" s="83" t="str">
        <f t="shared" si="417"/>
        <v/>
      </c>
      <c r="BX848" s="82">
        <f>IFERROR(FIND("UC estadual/municipal",consulta_completa__11[[#This Row],[13 - Ocorrências/Ambientes Atingidos]]),0)</f>
        <v>0</v>
      </c>
      <c r="BY848" s="83" t="str">
        <f t="shared" si="418"/>
        <v/>
      </c>
      <c r="BZ848" s="82">
        <f>IFERROR(FIND("Outro(s)",consulta_completa__11[[#This Row],[13 - Ocorrências/Ambientes Atingidos]]),0)</f>
        <v>0</v>
      </c>
      <c r="CA848" s="83" t="str">
        <f t="shared" si="419"/>
        <v/>
      </c>
      <c r="CB848" s="82">
        <f>IFERROR(FIND("Sem dano",consulta_completa__11[[#This Row],[13 - Ocorrências/Ambientes Atingidos]]),0)</f>
        <v>0</v>
      </c>
      <c r="CC848" s="83" t="str">
        <f t="shared" si="420"/>
        <v/>
      </c>
      <c r="CD848" s="82" t="e">
        <f>IF(consulta_completa__11[[#This Row],[13 - Ocorrências/Ambientes Atingidos]]="","X","")</f>
        <v>#VALUE!</v>
      </c>
      <c r="CE848" s="84">
        <f>IFERROR(FIND("IBAMA",consulta_completa__11[[#This Row],[14 - Inst. Atuando no Local]]),0)</f>
        <v>0</v>
      </c>
      <c r="CF848" s="84" t="str">
        <f t="shared" si="421"/>
        <v/>
      </c>
      <c r="CG848" s="84">
        <f>IFERROR(FIND("OEMA",consulta_completa__11[[#This Row],[14 - Inst. Atuando no Local]]),0)</f>
        <v>0</v>
      </c>
      <c r="CH848" s="84" t="str">
        <f t="shared" si="422"/>
        <v/>
      </c>
      <c r="CI848" s="84">
        <f>IFERROR(FIND("DEFESA CIVIL",consulta_completa__11[[#This Row],[14 - Inst. Atuando no Local]]),0)</f>
        <v>0</v>
      </c>
      <c r="CJ848" s="84" t="str">
        <f t="shared" si="423"/>
        <v/>
      </c>
      <c r="CK848" s="84">
        <f>IFERROR(FIND("CORPO DE BOMBEIROS",consulta_completa__11[[#This Row],[14 - Inst. Atuando no Local]]),0)</f>
        <v>0</v>
      </c>
      <c r="CL848" s="84" t="str">
        <f t="shared" si="424"/>
        <v/>
      </c>
      <c r="CM848" s="84">
        <f>IFERROR(FIND("POLÍCIA RODOVIÁRIA",consulta_completa__11[[#This Row],[14 - Inst. Atuando no Local]]),0)</f>
        <v>0</v>
      </c>
      <c r="CN848" s="84" t="str">
        <f t="shared" si="425"/>
        <v/>
      </c>
      <c r="CO848" s="84">
        <f>IFERROR(FIND("POLÍCIA MILITAR",consulta_completa__11[[#This Row],[14 - Inst. Atuando no Local]]),0)</f>
        <v>0</v>
      </c>
      <c r="CP848" s="84" t="str">
        <f t="shared" si="426"/>
        <v/>
      </c>
      <c r="CQ848" s="84">
        <f>IFERROR(FIND("POLÍCIA CIVIL",consulta_completa__11[[#This Row],[14 - Inst. Atuando no Local]]),0)</f>
        <v>0</v>
      </c>
      <c r="CR848" s="84" t="str">
        <f t="shared" si="427"/>
        <v/>
      </c>
      <c r="CS848" s="84">
        <f>IFERROR(FIND("MARINHA DO BRASIL",consulta_completa__11[[#This Row],[14 - Inst. Atuando no Local]]),0)</f>
        <v>0</v>
      </c>
      <c r="CT848" s="84" t="str">
        <f t="shared" si="428"/>
        <v/>
      </c>
      <c r="CU848" s="84">
        <f>IFERROR(FIND("EMPRESA ESPECIALIZADA EM ATENDIMENTO",consulta_completa__11[[#This Row],[14 - Inst. Atuando no Local]]),0)</f>
        <v>0</v>
      </c>
      <c r="CV848" s="84" t="str">
        <f t="shared" si="429"/>
        <v/>
      </c>
      <c r="CW848" s="84">
        <f>IFERROR(FIND("IBAMA",consulta_completa__11[[#This Row],[14 - Inst. Atuando no Local]]),0)</f>
        <v>0</v>
      </c>
      <c r="CX848" s="84" t="str">
        <f t="shared" si="430"/>
        <v/>
      </c>
      <c r="CY848" s="84" t="e">
        <f>IF(consulta_completa__11[[#This Row],[14 - Inst. Atuando no Local]]="","X","")</f>
        <v>#VALUE!</v>
      </c>
      <c r="CZ848" s="84">
        <f>IFERROR(FIND("OUTRA (S)",consulta_completa__11[[#This Row],[14 - Inst. Atuando no Local]]),0)</f>
        <v>0</v>
      </c>
      <c r="DA848" s="84" t="str">
        <f t="shared" si="431"/>
        <v/>
      </c>
      <c r="DB848" s="35" t="str">
        <f t="shared" si="432"/>
        <v>Sim</v>
      </c>
      <c r="DC848" s="35" t="str">
        <f t="shared" si="433"/>
        <v>Não</v>
      </c>
      <c r="DD848" s="35" t="str">
        <f t="shared" si="434"/>
        <v>Sim</v>
      </c>
      <c r="DE848" s="87" t="str">
        <f t="shared" si="405"/>
        <v>Sem informação</v>
      </c>
    </row>
    <row r="849" spans="50:109">
      <c r="AX849" s="82">
        <f>IFERROR(FIND("Óbitos/feridos",consulta_completa__11[[#This Row],[13 - Ocorrências/Ambientes Atingidos]]),0)</f>
        <v>0</v>
      </c>
      <c r="AY849" s="83" t="str">
        <f t="shared" si="406"/>
        <v/>
      </c>
      <c r="AZ849" s="82">
        <f>IFERROR(FIND("População afetada/evacuada",consulta_completa__11[[#This Row],[13 - Ocorrências/Ambientes Atingidos]]),0)</f>
        <v>0</v>
      </c>
      <c r="BA849" s="82" t="str">
        <f t="shared" si="407"/>
        <v/>
      </c>
      <c r="BB849" s="82">
        <f>IFERROR(FIND("Suspensão de abastecimento de água",consulta_completa__11[[#This Row],[13 - Ocorrências/Ambientes Atingidos]]),0)</f>
        <v>0</v>
      </c>
      <c r="BC849" s="83" t="str">
        <f t="shared" si="435"/>
        <v/>
      </c>
      <c r="BD849" s="82">
        <f>IFERROR(FIND("Rio/córrego",consulta_completa__11[[#This Row],[13 - Ocorrências/Ambientes Atingidos]]),0)</f>
        <v>0</v>
      </c>
      <c r="BE849" s="83" t="str">
        <f t="shared" si="408"/>
        <v/>
      </c>
      <c r="BF849" s="82">
        <f>IFERROR(FIND("Lago",consulta_completa__11[[#This Row],[13 - Ocorrências/Ambientes Atingidos]]),0)</f>
        <v>0</v>
      </c>
      <c r="BG849" s="83" t="str">
        <f t="shared" si="409"/>
        <v/>
      </c>
      <c r="BH849" s="82">
        <f>IFERROR(FIND("Mar",consulta_completa__11[[#This Row],[13 - Ocorrências/Ambientes Atingidos]]),0)</f>
        <v>0</v>
      </c>
      <c r="BI849" s="83" t="str">
        <f t="shared" si="410"/>
        <v/>
      </c>
      <c r="BJ849" s="82">
        <f>IFERROR(FIND("Praia",consulta_completa__11[[#This Row],[13 - Ocorrências/Ambientes Atingidos]]),0)</f>
        <v>0</v>
      </c>
      <c r="BK849" s="83" t="str">
        <f t="shared" si="411"/>
        <v/>
      </c>
      <c r="BL849" s="82">
        <f>IFERROR(FIND("Solo",consulta_completa__11[[#This Row],[13 - Ocorrências/Ambientes Atingidos]]),0)</f>
        <v>0</v>
      </c>
      <c r="BM849" s="83" t="str">
        <f t="shared" si="412"/>
        <v/>
      </c>
      <c r="BN849" s="82">
        <f>IFERROR(FIND("Águas subterrâneas",consulta_completa__11[[#This Row],[13 - Ocorrências/Ambientes Atingidos]]),0)</f>
        <v>0</v>
      </c>
      <c r="BO849" s="83" t="str">
        <f t="shared" si="413"/>
        <v/>
      </c>
      <c r="BP849" s="82">
        <f>IFERROR(FIND("Atmosfera",consulta_completa__11[[#This Row],[13 - Ocorrências/Ambientes Atingidos]]),0)</f>
        <v>0</v>
      </c>
      <c r="BQ849" s="83" t="str">
        <f t="shared" si="414"/>
        <v/>
      </c>
      <c r="BR849" s="82">
        <f>IFERROR(FIND("Flora",consulta_completa__11[[#This Row],[13 - Ocorrências/Ambientes Atingidos]]),0)</f>
        <v>0</v>
      </c>
      <c r="BS849" s="83" t="str">
        <f t="shared" si="415"/>
        <v/>
      </c>
      <c r="BT849" s="82">
        <f>IFERROR(FIND("Fauna",consulta_completa__11[[#This Row],[13 - Ocorrências/Ambientes Atingidos]]),0)</f>
        <v>0</v>
      </c>
      <c r="BU849" s="83" t="str">
        <f t="shared" si="416"/>
        <v/>
      </c>
      <c r="BV849" s="82">
        <f>IFERROR(FIND("UC federal",consulta_completa__11[[#This Row],[13 - Ocorrências/Ambientes Atingidos]]),0)</f>
        <v>0</v>
      </c>
      <c r="BW849" s="83" t="str">
        <f t="shared" si="417"/>
        <v/>
      </c>
      <c r="BX849" s="82">
        <f>IFERROR(FIND("UC estadual/municipal",consulta_completa__11[[#This Row],[13 - Ocorrências/Ambientes Atingidos]]),0)</f>
        <v>0</v>
      </c>
      <c r="BY849" s="83" t="str">
        <f t="shared" si="418"/>
        <v/>
      </c>
      <c r="BZ849" s="82">
        <f>IFERROR(FIND("Outro(s)",consulta_completa__11[[#This Row],[13 - Ocorrências/Ambientes Atingidos]]),0)</f>
        <v>0</v>
      </c>
      <c r="CA849" s="83" t="str">
        <f t="shared" si="419"/>
        <v/>
      </c>
      <c r="CB849" s="82">
        <f>IFERROR(FIND("Sem dano",consulta_completa__11[[#This Row],[13 - Ocorrências/Ambientes Atingidos]]),0)</f>
        <v>0</v>
      </c>
      <c r="CC849" s="83" t="str">
        <f t="shared" si="420"/>
        <v/>
      </c>
      <c r="CD849" s="82" t="e">
        <f>IF(consulta_completa__11[[#This Row],[13 - Ocorrências/Ambientes Atingidos]]="","X","")</f>
        <v>#VALUE!</v>
      </c>
      <c r="CE849" s="84">
        <f>IFERROR(FIND("IBAMA",consulta_completa__11[[#This Row],[14 - Inst. Atuando no Local]]),0)</f>
        <v>0</v>
      </c>
      <c r="CF849" s="84" t="str">
        <f t="shared" si="421"/>
        <v/>
      </c>
      <c r="CG849" s="84">
        <f>IFERROR(FIND("OEMA",consulta_completa__11[[#This Row],[14 - Inst. Atuando no Local]]),0)</f>
        <v>0</v>
      </c>
      <c r="CH849" s="84" t="str">
        <f t="shared" si="422"/>
        <v/>
      </c>
      <c r="CI849" s="84">
        <f>IFERROR(FIND("DEFESA CIVIL",consulta_completa__11[[#This Row],[14 - Inst. Atuando no Local]]),0)</f>
        <v>0</v>
      </c>
      <c r="CJ849" s="84" t="str">
        <f t="shared" si="423"/>
        <v/>
      </c>
      <c r="CK849" s="84">
        <f>IFERROR(FIND("CORPO DE BOMBEIROS",consulta_completa__11[[#This Row],[14 - Inst. Atuando no Local]]),0)</f>
        <v>0</v>
      </c>
      <c r="CL849" s="84" t="str">
        <f t="shared" si="424"/>
        <v/>
      </c>
      <c r="CM849" s="84">
        <f>IFERROR(FIND("POLÍCIA RODOVIÁRIA",consulta_completa__11[[#This Row],[14 - Inst. Atuando no Local]]),0)</f>
        <v>0</v>
      </c>
      <c r="CN849" s="84" t="str">
        <f t="shared" si="425"/>
        <v/>
      </c>
      <c r="CO849" s="84">
        <f>IFERROR(FIND("POLÍCIA MILITAR",consulta_completa__11[[#This Row],[14 - Inst. Atuando no Local]]),0)</f>
        <v>0</v>
      </c>
      <c r="CP849" s="84" t="str">
        <f t="shared" si="426"/>
        <v/>
      </c>
      <c r="CQ849" s="84">
        <f>IFERROR(FIND("POLÍCIA CIVIL",consulta_completa__11[[#This Row],[14 - Inst. Atuando no Local]]),0)</f>
        <v>0</v>
      </c>
      <c r="CR849" s="84" t="str">
        <f t="shared" si="427"/>
        <v/>
      </c>
      <c r="CS849" s="84">
        <f>IFERROR(FIND("MARINHA DO BRASIL",consulta_completa__11[[#This Row],[14 - Inst. Atuando no Local]]),0)</f>
        <v>0</v>
      </c>
      <c r="CT849" s="84" t="str">
        <f t="shared" si="428"/>
        <v/>
      </c>
      <c r="CU849" s="84">
        <f>IFERROR(FIND("EMPRESA ESPECIALIZADA EM ATENDIMENTO",consulta_completa__11[[#This Row],[14 - Inst. Atuando no Local]]),0)</f>
        <v>0</v>
      </c>
      <c r="CV849" s="84" t="str">
        <f t="shared" si="429"/>
        <v/>
      </c>
      <c r="CW849" s="84">
        <f>IFERROR(FIND("IBAMA",consulta_completa__11[[#This Row],[14 - Inst. Atuando no Local]]),0)</f>
        <v>0</v>
      </c>
      <c r="CX849" s="84" t="str">
        <f t="shared" si="430"/>
        <v/>
      </c>
      <c r="CY849" s="84" t="e">
        <f>IF(consulta_completa__11[[#This Row],[14 - Inst. Atuando no Local]]="","X","")</f>
        <v>#VALUE!</v>
      </c>
      <c r="CZ849" s="84">
        <f>IFERROR(FIND("OUTRA (S)",consulta_completa__11[[#This Row],[14 - Inst. Atuando no Local]]),0)</f>
        <v>0</v>
      </c>
      <c r="DA849" s="84" t="str">
        <f t="shared" si="431"/>
        <v/>
      </c>
      <c r="DB849" s="35" t="str">
        <f t="shared" si="432"/>
        <v>Sim</v>
      </c>
      <c r="DC849" s="35" t="str">
        <f t="shared" si="433"/>
        <v>Não</v>
      </c>
      <c r="DD849" s="35" t="str">
        <f t="shared" si="434"/>
        <v>Sim</v>
      </c>
      <c r="DE849" s="87" t="str">
        <f t="shared" si="405"/>
        <v>Sem informação</v>
      </c>
    </row>
    <row r="850" spans="50:109">
      <c r="AX850" s="82">
        <f>IFERROR(FIND("Óbitos/feridos",consulta_completa__11[[#This Row],[13 - Ocorrências/Ambientes Atingidos]]),0)</f>
        <v>0</v>
      </c>
      <c r="AY850" s="83" t="str">
        <f t="shared" si="406"/>
        <v/>
      </c>
      <c r="AZ850" s="82">
        <f>IFERROR(FIND("População afetada/evacuada",consulta_completa__11[[#This Row],[13 - Ocorrências/Ambientes Atingidos]]),0)</f>
        <v>0</v>
      </c>
      <c r="BA850" s="82" t="str">
        <f t="shared" si="407"/>
        <v/>
      </c>
      <c r="BB850" s="82">
        <f>IFERROR(FIND("Suspensão de abastecimento de água",consulta_completa__11[[#This Row],[13 - Ocorrências/Ambientes Atingidos]]),0)</f>
        <v>0</v>
      </c>
      <c r="BC850" s="83" t="str">
        <f t="shared" si="435"/>
        <v/>
      </c>
      <c r="BD850" s="82">
        <f>IFERROR(FIND("Rio/córrego",consulta_completa__11[[#This Row],[13 - Ocorrências/Ambientes Atingidos]]),0)</f>
        <v>0</v>
      </c>
      <c r="BE850" s="83" t="str">
        <f t="shared" si="408"/>
        <v/>
      </c>
      <c r="BF850" s="82">
        <f>IFERROR(FIND("Lago",consulta_completa__11[[#This Row],[13 - Ocorrências/Ambientes Atingidos]]),0)</f>
        <v>0</v>
      </c>
      <c r="BG850" s="83" t="str">
        <f t="shared" si="409"/>
        <v/>
      </c>
      <c r="BH850" s="82">
        <f>IFERROR(FIND("Mar",consulta_completa__11[[#This Row],[13 - Ocorrências/Ambientes Atingidos]]),0)</f>
        <v>0</v>
      </c>
      <c r="BI850" s="83" t="str">
        <f t="shared" si="410"/>
        <v/>
      </c>
      <c r="BJ850" s="82">
        <f>IFERROR(FIND("Praia",consulta_completa__11[[#This Row],[13 - Ocorrências/Ambientes Atingidos]]),0)</f>
        <v>0</v>
      </c>
      <c r="BK850" s="83" t="str">
        <f t="shared" si="411"/>
        <v/>
      </c>
      <c r="BL850" s="82">
        <f>IFERROR(FIND("Solo",consulta_completa__11[[#This Row],[13 - Ocorrências/Ambientes Atingidos]]),0)</f>
        <v>0</v>
      </c>
      <c r="BM850" s="83" t="str">
        <f t="shared" si="412"/>
        <v/>
      </c>
      <c r="BN850" s="82">
        <f>IFERROR(FIND("Águas subterrâneas",consulta_completa__11[[#This Row],[13 - Ocorrências/Ambientes Atingidos]]),0)</f>
        <v>0</v>
      </c>
      <c r="BO850" s="83" t="str">
        <f t="shared" si="413"/>
        <v/>
      </c>
      <c r="BP850" s="82">
        <f>IFERROR(FIND("Atmosfera",consulta_completa__11[[#This Row],[13 - Ocorrências/Ambientes Atingidos]]),0)</f>
        <v>0</v>
      </c>
      <c r="BQ850" s="83" t="str">
        <f t="shared" si="414"/>
        <v/>
      </c>
      <c r="BR850" s="82">
        <f>IFERROR(FIND("Flora",consulta_completa__11[[#This Row],[13 - Ocorrências/Ambientes Atingidos]]),0)</f>
        <v>0</v>
      </c>
      <c r="BS850" s="83" t="str">
        <f t="shared" si="415"/>
        <v/>
      </c>
      <c r="BT850" s="82">
        <f>IFERROR(FIND("Fauna",consulta_completa__11[[#This Row],[13 - Ocorrências/Ambientes Atingidos]]),0)</f>
        <v>0</v>
      </c>
      <c r="BU850" s="83" t="str">
        <f t="shared" si="416"/>
        <v/>
      </c>
      <c r="BV850" s="82">
        <f>IFERROR(FIND("UC federal",consulta_completa__11[[#This Row],[13 - Ocorrências/Ambientes Atingidos]]),0)</f>
        <v>0</v>
      </c>
      <c r="BW850" s="83" t="str">
        <f t="shared" si="417"/>
        <v/>
      </c>
      <c r="BX850" s="82">
        <f>IFERROR(FIND("UC estadual/municipal",consulta_completa__11[[#This Row],[13 - Ocorrências/Ambientes Atingidos]]),0)</f>
        <v>0</v>
      </c>
      <c r="BY850" s="83" t="str">
        <f t="shared" si="418"/>
        <v/>
      </c>
      <c r="BZ850" s="82">
        <f>IFERROR(FIND("Outro(s)",consulta_completa__11[[#This Row],[13 - Ocorrências/Ambientes Atingidos]]),0)</f>
        <v>0</v>
      </c>
      <c r="CA850" s="83" t="str">
        <f t="shared" si="419"/>
        <v/>
      </c>
      <c r="CB850" s="82">
        <f>IFERROR(FIND("Sem dano",consulta_completa__11[[#This Row],[13 - Ocorrências/Ambientes Atingidos]]),0)</f>
        <v>0</v>
      </c>
      <c r="CC850" s="83" t="str">
        <f t="shared" si="420"/>
        <v/>
      </c>
      <c r="CD850" s="82" t="e">
        <f>IF(consulta_completa__11[[#This Row],[13 - Ocorrências/Ambientes Atingidos]]="","X","")</f>
        <v>#VALUE!</v>
      </c>
      <c r="CE850" s="84">
        <f>IFERROR(FIND("IBAMA",consulta_completa__11[[#This Row],[14 - Inst. Atuando no Local]]),0)</f>
        <v>0</v>
      </c>
      <c r="CF850" s="84" t="str">
        <f t="shared" si="421"/>
        <v/>
      </c>
      <c r="CG850" s="84">
        <f>IFERROR(FIND("OEMA",consulta_completa__11[[#This Row],[14 - Inst. Atuando no Local]]),0)</f>
        <v>0</v>
      </c>
      <c r="CH850" s="84" t="str">
        <f t="shared" si="422"/>
        <v/>
      </c>
      <c r="CI850" s="84">
        <f>IFERROR(FIND("DEFESA CIVIL",consulta_completa__11[[#This Row],[14 - Inst. Atuando no Local]]),0)</f>
        <v>0</v>
      </c>
      <c r="CJ850" s="84" t="str">
        <f t="shared" si="423"/>
        <v/>
      </c>
      <c r="CK850" s="84">
        <f>IFERROR(FIND("CORPO DE BOMBEIROS",consulta_completa__11[[#This Row],[14 - Inst. Atuando no Local]]),0)</f>
        <v>0</v>
      </c>
      <c r="CL850" s="84" t="str">
        <f t="shared" si="424"/>
        <v/>
      </c>
      <c r="CM850" s="84">
        <f>IFERROR(FIND("POLÍCIA RODOVIÁRIA",consulta_completa__11[[#This Row],[14 - Inst. Atuando no Local]]),0)</f>
        <v>0</v>
      </c>
      <c r="CN850" s="84" t="str">
        <f t="shared" si="425"/>
        <v/>
      </c>
      <c r="CO850" s="84">
        <f>IFERROR(FIND("POLÍCIA MILITAR",consulta_completa__11[[#This Row],[14 - Inst. Atuando no Local]]),0)</f>
        <v>0</v>
      </c>
      <c r="CP850" s="84" t="str">
        <f t="shared" si="426"/>
        <v/>
      </c>
      <c r="CQ850" s="84">
        <f>IFERROR(FIND("POLÍCIA CIVIL",consulta_completa__11[[#This Row],[14 - Inst. Atuando no Local]]),0)</f>
        <v>0</v>
      </c>
      <c r="CR850" s="84" t="str">
        <f t="shared" si="427"/>
        <v/>
      </c>
      <c r="CS850" s="84">
        <f>IFERROR(FIND("MARINHA DO BRASIL",consulta_completa__11[[#This Row],[14 - Inst. Atuando no Local]]),0)</f>
        <v>0</v>
      </c>
      <c r="CT850" s="84" t="str">
        <f t="shared" si="428"/>
        <v/>
      </c>
      <c r="CU850" s="84">
        <f>IFERROR(FIND("EMPRESA ESPECIALIZADA EM ATENDIMENTO",consulta_completa__11[[#This Row],[14 - Inst. Atuando no Local]]),0)</f>
        <v>0</v>
      </c>
      <c r="CV850" s="84" t="str">
        <f t="shared" si="429"/>
        <v/>
      </c>
      <c r="CW850" s="84">
        <f>IFERROR(FIND("IBAMA",consulta_completa__11[[#This Row],[14 - Inst. Atuando no Local]]),0)</f>
        <v>0</v>
      </c>
      <c r="CX850" s="84" t="str">
        <f t="shared" si="430"/>
        <v/>
      </c>
      <c r="CY850" s="84" t="e">
        <f>IF(consulta_completa__11[[#This Row],[14 - Inst. Atuando no Local]]="","X","")</f>
        <v>#VALUE!</v>
      </c>
      <c r="CZ850" s="84">
        <f>IFERROR(FIND("OUTRA (S)",consulta_completa__11[[#This Row],[14 - Inst. Atuando no Local]]),0)</f>
        <v>0</v>
      </c>
      <c r="DA850" s="84" t="str">
        <f t="shared" si="431"/>
        <v/>
      </c>
      <c r="DB850" s="35" t="str">
        <f t="shared" si="432"/>
        <v>Sim</v>
      </c>
      <c r="DC850" s="35" t="str">
        <f t="shared" si="433"/>
        <v>Não</v>
      </c>
      <c r="DD850" s="35" t="str">
        <f t="shared" si="434"/>
        <v>Sim</v>
      </c>
      <c r="DE850" s="87" t="str">
        <f t="shared" ref="DE850:DE852" si="436">IF(AD850=1,"Federal",IF(AD850=2,"Estadual",IF(AD850=0,"Sem informação","")))</f>
        <v>Sem informação</v>
      </c>
    </row>
    <row r="851" spans="50:109">
      <c r="AX851" s="82">
        <f>IFERROR(FIND("Óbitos/feridos",consulta_completa__11[[#This Row],[13 - Ocorrências/Ambientes Atingidos]]),0)</f>
        <v>0</v>
      </c>
      <c r="AY851" s="83" t="str">
        <f t="shared" si="406"/>
        <v/>
      </c>
      <c r="AZ851" s="82">
        <f>IFERROR(FIND("População afetada/evacuada",consulta_completa__11[[#This Row],[13 - Ocorrências/Ambientes Atingidos]]),0)</f>
        <v>0</v>
      </c>
      <c r="BA851" s="82" t="str">
        <f t="shared" si="407"/>
        <v/>
      </c>
      <c r="BB851" s="82">
        <f>IFERROR(FIND("Suspensão de abastecimento de água",consulta_completa__11[[#This Row],[13 - Ocorrências/Ambientes Atingidos]]),0)</f>
        <v>0</v>
      </c>
      <c r="BC851" s="83" t="str">
        <f t="shared" si="435"/>
        <v/>
      </c>
      <c r="BD851" s="82">
        <f>IFERROR(FIND("Rio/córrego",consulta_completa__11[[#This Row],[13 - Ocorrências/Ambientes Atingidos]]),0)</f>
        <v>0</v>
      </c>
      <c r="BE851" s="83" t="str">
        <f t="shared" si="408"/>
        <v/>
      </c>
      <c r="BF851" s="82">
        <f>IFERROR(FIND("Lago",consulta_completa__11[[#This Row],[13 - Ocorrências/Ambientes Atingidos]]),0)</f>
        <v>0</v>
      </c>
      <c r="BG851" s="83" t="str">
        <f t="shared" si="409"/>
        <v/>
      </c>
      <c r="BH851" s="82">
        <f>IFERROR(FIND("Mar",consulta_completa__11[[#This Row],[13 - Ocorrências/Ambientes Atingidos]]),0)</f>
        <v>0</v>
      </c>
      <c r="BI851" s="83" t="str">
        <f t="shared" si="410"/>
        <v/>
      </c>
      <c r="BJ851" s="82">
        <f>IFERROR(FIND("Praia",consulta_completa__11[[#This Row],[13 - Ocorrências/Ambientes Atingidos]]),0)</f>
        <v>0</v>
      </c>
      <c r="BK851" s="83" t="str">
        <f t="shared" si="411"/>
        <v/>
      </c>
      <c r="BL851" s="82">
        <f>IFERROR(FIND("Solo",consulta_completa__11[[#This Row],[13 - Ocorrências/Ambientes Atingidos]]),0)</f>
        <v>0</v>
      </c>
      <c r="BM851" s="83" t="str">
        <f t="shared" si="412"/>
        <v/>
      </c>
      <c r="BN851" s="82">
        <f>IFERROR(FIND("Águas subterrâneas",consulta_completa__11[[#This Row],[13 - Ocorrências/Ambientes Atingidos]]),0)</f>
        <v>0</v>
      </c>
      <c r="BO851" s="83" t="str">
        <f t="shared" si="413"/>
        <v/>
      </c>
      <c r="BP851" s="82">
        <f>IFERROR(FIND("Atmosfera",consulta_completa__11[[#This Row],[13 - Ocorrências/Ambientes Atingidos]]),0)</f>
        <v>0</v>
      </c>
      <c r="BQ851" s="83" t="str">
        <f t="shared" si="414"/>
        <v/>
      </c>
      <c r="BR851" s="82">
        <f>IFERROR(FIND("Flora",consulta_completa__11[[#This Row],[13 - Ocorrências/Ambientes Atingidos]]),0)</f>
        <v>0</v>
      </c>
      <c r="BS851" s="83" t="str">
        <f t="shared" si="415"/>
        <v/>
      </c>
      <c r="BT851" s="82">
        <f>IFERROR(FIND("Fauna",consulta_completa__11[[#This Row],[13 - Ocorrências/Ambientes Atingidos]]),0)</f>
        <v>0</v>
      </c>
      <c r="BU851" s="83" t="str">
        <f t="shared" si="416"/>
        <v/>
      </c>
      <c r="BV851" s="82">
        <f>IFERROR(FIND("UC federal",consulta_completa__11[[#This Row],[13 - Ocorrências/Ambientes Atingidos]]),0)</f>
        <v>0</v>
      </c>
      <c r="BW851" s="83" t="str">
        <f t="shared" si="417"/>
        <v/>
      </c>
      <c r="BX851" s="82">
        <f>IFERROR(FIND("UC estadual/municipal",consulta_completa__11[[#This Row],[13 - Ocorrências/Ambientes Atingidos]]),0)</f>
        <v>0</v>
      </c>
      <c r="BY851" s="83" t="str">
        <f t="shared" si="418"/>
        <v/>
      </c>
      <c r="BZ851" s="82">
        <f>IFERROR(FIND("Outro(s)",consulta_completa__11[[#This Row],[13 - Ocorrências/Ambientes Atingidos]]),0)</f>
        <v>0</v>
      </c>
      <c r="CA851" s="83" t="str">
        <f t="shared" si="419"/>
        <v/>
      </c>
      <c r="CB851" s="82">
        <f>IFERROR(FIND("Sem dano",consulta_completa__11[[#This Row],[13 - Ocorrências/Ambientes Atingidos]]),0)</f>
        <v>0</v>
      </c>
      <c r="CC851" s="83" t="str">
        <f t="shared" si="420"/>
        <v/>
      </c>
      <c r="CD851" s="82" t="e">
        <f>IF(consulta_completa__11[[#This Row],[13 - Ocorrências/Ambientes Atingidos]]="","X","")</f>
        <v>#VALUE!</v>
      </c>
      <c r="CE851" s="84">
        <f>IFERROR(FIND("IBAMA",consulta_completa__11[[#This Row],[14 - Inst. Atuando no Local]]),0)</f>
        <v>0</v>
      </c>
      <c r="CF851" s="84" t="str">
        <f t="shared" si="421"/>
        <v/>
      </c>
      <c r="CG851" s="84">
        <f>IFERROR(FIND("OEMA",consulta_completa__11[[#This Row],[14 - Inst. Atuando no Local]]),0)</f>
        <v>0</v>
      </c>
      <c r="CH851" s="84" t="str">
        <f t="shared" si="422"/>
        <v/>
      </c>
      <c r="CI851" s="84">
        <f>IFERROR(FIND("DEFESA CIVIL",consulta_completa__11[[#This Row],[14 - Inst. Atuando no Local]]),0)</f>
        <v>0</v>
      </c>
      <c r="CJ851" s="84" t="str">
        <f t="shared" si="423"/>
        <v/>
      </c>
      <c r="CK851" s="84">
        <f>IFERROR(FIND("CORPO DE BOMBEIROS",consulta_completa__11[[#This Row],[14 - Inst. Atuando no Local]]),0)</f>
        <v>0</v>
      </c>
      <c r="CL851" s="84" t="str">
        <f t="shared" si="424"/>
        <v/>
      </c>
      <c r="CM851" s="84">
        <f>IFERROR(FIND("POLÍCIA RODOVIÁRIA",consulta_completa__11[[#This Row],[14 - Inst. Atuando no Local]]),0)</f>
        <v>0</v>
      </c>
      <c r="CN851" s="84" t="str">
        <f t="shared" si="425"/>
        <v/>
      </c>
      <c r="CO851" s="84">
        <f>IFERROR(FIND("POLÍCIA MILITAR",consulta_completa__11[[#This Row],[14 - Inst. Atuando no Local]]),0)</f>
        <v>0</v>
      </c>
      <c r="CP851" s="84" t="str">
        <f t="shared" si="426"/>
        <v/>
      </c>
      <c r="CQ851" s="84">
        <f>IFERROR(FIND("POLÍCIA CIVIL",consulta_completa__11[[#This Row],[14 - Inst. Atuando no Local]]),0)</f>
        <v>0</v>
      </c>
      <c r="CR851" s="84" t="str">
        <f t="shared" si="427"/>
        <v/>
      </c>
      <c r="CS851" s="84">
        <f>IFERROR(FIND("MARINHA DO BRASIL",consulta_completa__11[[#This Row],[14 - Inst. Atuando no Local]]),0)</f>
        <v>0</v>
      </c>
      <c r="CT851" s="84" t="str">
        <f t="shared" si="428"/>
        <v/>
      </c>
      <c r="CU851" s="84">
        <f>IFERROR(FIND("EMPRESA ESPECIALIZADA EM ATENDIMENTO",consulta_completa__11[[#This Row],[14 - Inst. Atuando no Local]]),0)</f>
        <v>0</v>
      </c>
      <c r="CV851" s="84" t="str">
        <f t="shared" si="429"/>
        <v/>
      </c>
      <c r="CW851" s="84">
        <f>IFERROR(FIND("IBAMA",consulta_completa__11[[#This Row],[14 - Inst. Atuando no Local]]),0)</f>
        <v>0</v>
      </c>
      <c r="CX851" s="84" t="str">
        <f t="shared" si="430"/>
        <v/>
      </c>
      <c r="CY851" s="84" t="e">
        <f>IF(consulta_completa__11[[#This Row],[14 - Inst. Atuando no Local]]="","X","")</f>
        <v>#VALUE!</v>
      </c>
      <c r="CZ851" s="84">
        <f>IFERROR(FIND("OUTRA (S)",consulta_completa__11[[#This Row],[14 - Inst. Atuando no Local]]),0)</f>
        <v>0</v>
      </c>
      <c r="DA851" s="84" t="str">
        <f t="shared" si="431"/>
        <v/>
      </c>
      <c r="DB851" s="35" t="str">
        <f t="shared" si="432"/>
        <v>Sim</v>
      </c>
      <c r="DC851" s="35" t="str">
        <f t="shared" si="433"/>
        <v>Não</v>
      </c>
      <c r="DD851" s="35" t="str">
        <f t="shared" si="434"/>
        <v>Sim</v>
      </c>
      <c r="DE851" s="87" t="str">
        <f t="shared" si="436"/>
        <v>Sem informação</v>
      </c>
    </row>
    <row r="852" spans="50:109">
      <c r="AX852" s="82">
        <f>IFERROR(FIND("Óbitos/feridos",consulta_completa__11[[#This Row],[13 - Ocorrências/Ambientes Atingidos]]),0)</f>
        <v>0</v>
      </c>
      <c r="AY852" s="83" t="str">
        <f t="shared" si="406"/>
        <v/>
      </c>
      <c r="AZ852" s="82">
        <f>IFERROR(FIND("População afetada/evacuada",consulta_completa__11[[#This Row],[13 - Ocorrências/Ambientes Atingidos]]),0)</f>
        <v>0</v>
      </c>
      <c r="BA852" s="82" t="str">
        <f t="shared" si="407"/>
        <v/>
      </c>
      <c r="BB852" s="82">
        <f>IFERROR(FIND("Suspensão de abastecimento de água",consulta_completa__11[[#This Row],[13 - Ocorrências/Ambientes Atingidos]]),0)</f>
        <v>0</v>
      </c>
      <c r="BC852" s="83" t="str">
        <f t="shared" si="435"/>
        <v/>
      </c>
      <c r="BD852" s="82">
        <f>IFERROR(FIND("Rio/córrego",consulta_completa__11[[#This Row],[13 - Ocorrências/Ambientes Atingidos]]),0)</f>
        <v>0</v>
      </c>
      <c r="BE852" s="83" t="str">
        <f t="shared" si="408"/>
        <v/>
      </c>
      <c r="BF852" s="82">
        <f>IFERROR(FIND("Lago",consulta_completa__11[[#This Row],[13 - Ocorrências/Ambientes Atingidos]]),0)</f>
        <v>0</v>
      </c>
      <c r="BG852" s="83" t="str">
        <f t="shared" si="409"/>
        <v/>
      </c>
      <c r="BH852" s="82">
        <f>IFERROR(FIND("Mar",consulta_completa__11[[#This Row],[13 - Ocorrências/Ambientes Atingidos]]),0)</f>
        <v>0</v>
      </c>
      <c r="BI852" s="83" t="str">
        <f t="shared" si="410"/>
        <v/>
      </c>
      <c r="BJ852" s="82">
        <f>IFERROR(FIND("Praia",consulta_completa__11[[#This Row],[13 - Ocorrências/Ambientes Atingidos]]),0)</f>
        <v>0</v>
      </c>
      <c r="BK852" s="83" t="str">
        <f t="shared" si="411"/>
        <v/>
      </c>
      <c r="BL852" s="82">
        <f>IFERROR(FIND("Solo",consulta_completa__11[[#This Row],[13 - Ocorrências/Ambientes Atingidos]]),0)</f>
        <v>0</v>
      </c>
      <c r="BM852" s="83" t="str">
        <f t="shared" si="412"/>
        <v/>
      </c>
      <c r="BN852" s="82">
        <f>IFERROR(FIND("Águas subterrâneas",consulta_completa__11[[#This Row],[13 - Ocorrências/Ambientes Atingidos]]),0)</f>
        <v>0</v>
      </c>
      <c r="BO852" s="83" t="str">
        <f t="shared" si="413"/>
        <v/>
      </c>
      <c r="BP852" s="82">
        <f>IFERROR(FIND("Atmosfera",consulta_completa__11[[#This Row],[13 - Ocorrências/Ambientes Atingidos]]),0)</f>
        <v>0</v>
      </c>
      <c r="BQ852" s="83" t="str">
        <f t="shared" si="414"/>
        <v/>
      </c>
      <c r="BR852" s="82">
        <f>IFERROR(FIND("Flora",consulta_completa__11[[#This Row],[13 - Ocorrências/Ambientes Atingidos]]),0)</f>
        <v>0</v>
      </c>
      <c r="BS852" s="83" t="str">
        <f t="shared" si="415"/>
        <v/>
      </c>
      <c r="BT852" s="82">
        <f>IFERROR(FIND("Fauna",consulta_completa__11[[#This Row],[13 - Ocorrências/Ambientes Atingidos]]),0)</f>
        <v>0</v>
      </c>
      <c r="BU852" s="83" t="str">
        <f t="shared" si="416"/>
        <v/>
      </c>
      <c r="BV852" s="82">
        <f>IFERROR(FIND("UC federal",consulta_completa__11[[#This Row],[13 - Ocorrências/Ambientes Atingidos]]),0)</f>
        <v>0</v>
      </c>
      <c r="BW852" s="83" t="str">
        <f t="shared" si="417"/>
        <v/>
      </c>
      <c r="BX852" s="82">
        <f>IFERROR(FIND("UC estadual/municipal",consulta_completa__11[[#This Row],[13 - Ocorrências/Ambientes Atingidos]]),0)</f>
        <v>0</v>
      </c>
      <c r="BY852" s="83" t="str">
        <f t="shared" si="418"/>
        <v/>
      </c>
      <c r="BZ852" s="82">
        <f>IFERROR(FIND("Outro(s)",consulta_completa__11[[#This Row],[13 - Ocorrências/Ambientes Atingidos]]),0)</f>
        <v>0</v>
      </c>
      <c r="CA852" s="83" t="str">
        <f t="shared" si="419"/>
        <v/>
      </c>
      <c r="CB852" s="82">
        <f>IFERROR(FIND("Sem dano",consulta_completa__11[[#This Row],[13 - Ocorrências/Ambientes Atingidos]]),0)</f>
        <v>0</v>
      </c>
      <c r="CC852" s="83" t="str">
        <f t="shared" si="420"/>
        <v/>
      </c>
      <c r="CD852" s="82" t="e">
        <f>IF(consulta_completa__11[[#This Row],[13 - Ocorrências/Ambientes Atingidos]]="","X","")</f>
        <v>#VALUE!</v>
      </c>
      <c r="CE852" s="84">
        <f>IFERROR(FIND("IBAMA",consulta_completa__11[[#This Row],[14 - Inst. Atuando no Local]]),0)</f>
        <v>0</v>
      </c>
      <c r="CF852" s="84" t="str">
        <f t="shared" si="421"/>
        <v/>
      </c>
      <c r="CG852" s="84">
        <f>IFERROR(FIND("OEMA",consulta_completa__11[[#This Row],[14 - Inst. Atuando no Local]]),0)</f>
        <v>0</v>
      </c>
      <c r="CH852" s="84" t="str">
        <f t="shared" si="422"/>
        <v/>
      </c>
      <c r="CI852" s="84">
        <f>IFERROR(FIND("DEFESA CIVIL",consulta_completa__11[[#This Row],[14 - Inst. Atuando no Local]]),0)</f>
        <v>0</v>
      </c>
      <c r="CJ852" s="84" t="str">
        <f t="shared" si="423"/>
        <v/>
      </c>
      <c r="CK852" s="84">
        <f>IFERROR(FIND("CORPO DE BOMBEIROS",consulta_completa__11[[#This Row],[14 - Inst. Atuando no Local]]),0)</f>
        <v>0</v>
      </c>
      <c r="CL852" s="84" t="str">
        <f t="shared" si="424"/>
        <v/>
      </c>
      <c r="CM852" s="84">
        <f>IFERROR(FIND("POLÍCIA RODOVIÁRIA",consulta_completa__11[[#This Row],[14 - Inst. Atuando no Local]]),0)</f>
        <v>0</v>
      </c>
      <c r="CN852" s="84" t="str">
        <f t="shared" si="425"/>
        <v/>
      </c>
      <c r="CO852" s="84">
        <f>IFERROR(FIND("POLÍCIA MILITAR",consulta_completa__11[[#This Row],[14 - Inst. Atuando no Local]]),0)</f>
        <v>0</v>
      </c>
      <c r="CP852" s="84" t="str">
        <f t="shared" si="426"/>
        <v/>
      </c>
      <c r="CQ852" s="84">
        <f>IFERROR(FIND("POLÍCIA CIVIL",consulta_completa__11[[#This Row],[14 - Inst. Atuando no Local]]),0)</f>
        <v>0</v>
      </c>
      <c r="CR852" s="84" t="str">
        <f t="shared" si="427"/>
        <v/>
      </c>
      <c r="CS852" s="84">
        <f>IFERROR(FIND("MARINHA DO BRASIL",consulta_completa__11[[#This Row],[14 - Inst. Atuando no Local]]),0)</f>
        <v>0</v>
      </c>
      <c r="CT852" s="84" t="str">
        <f t="shared" si="428"/>
        <v/>
      </c>
      <c r="CU852" s="84">
        <f>IFERROR(FIND("EMPRESA ESPECIALIZADA EM ATENDIMENTO",consulta_completa__11[[#This Row],[14 - Inst. Atuando no Local]]),0)</f>
        <v>0</v>
      </c>
      <c r="CV852" s="84" t="str">
        <f t="shared" si="429"/>
        <v/>
      </c>
      <c r="CW852" s="84">
        <f>IFERROR(FIND("IBAMA",consulta_completa__11[[#This Row],[14 - Inst. Atuando no Local]]),0)</f>
        <v>0</v>
      </c>
      <c r="CX852" s="84" t="str">
        <f t="shared" si="430"/>
        <v/>
      </c>
      <c r="CY852" s="84" t="e">
        <f>IF(consulta_completa__11[[#This Row],[14 - Inst. Atuando no Local]]="","X","")</f>
        <v>#VALUE!</v>
      </c>
      <c r="CZ852" s="84">
        <f>IFERROR(FIND("OUTRA (S)",consulta_completa__11[[#This Row],[14 - Inst. Atuando no Local]]),0)</f>
        <v>0</v>
      </c>
      <c r="DA852" s="84" t="str">
        <f t="shared" si="431"/>
        <v/>
      </c>
      <c r="DB852" s="35" t="str">
        <f t="shared" si="432"/>
        <v>Sim</v>
      </c>
      <c r="DC852" s="35" t="str">
        <f t="shared" si="433"/>
        <v>Não</v>
      </c>
      <c r="DD852" s="35" t="str">
        <f t="shared" si="434"/>
        <v>Sim</v>
      </c>
      <c r="DE852" s="87" t="str">
        <f t="shared" si="436"/>
        <v>Sem informação</v>
      </c>
    </row>
    <row r="853" spans="50:109">
      <c r="AX853" s="82">
        <f>IFERROR(FIND("Óbitos/feridos",consulta_completa__11[[#This Row],[13 - Ocorrências/Ambientes Atingidos]]),0)</f>
        <v>0</v>
      </c>
      <c r="AY853" s="83" t="str">
        <f t="shared" si="406"/>
        <v/>
      </c>
      <c r="AZ853" s="82">
        <f>IFERROR(FIND("População afetada/evacuada",consulta_completa__11[[#This Row],[13 - Ocorrências/Ambientes Atingidos]]),0)</f>
        <v>0</v>
      </c>
      <c r="BA853" s="82" t="str">
        <f t="shared" si="407"/>
        <v/>
      </c>
      <c r="BB853" s="82">
        <f>IFERROR(FIND("Suspensão de abastecimento de água",consulta_completa__11[[#This Row],[13 - Ocorrências/Ambientes Atingidos]]),0)</f>
        <v>0</v>
      </c>
      <c r="BC853" s="83" t="str">
        <f t="shared" si="435"/>
        <v/>
      </c>
      <c r="BD853" s="82">
        <f>IFERROR(FIND("Rio/córrego",consulta_completa__11[[#This Row],[13 - Ocorrências/Ambientes Atingidos]]),0)</f>
        <v>0</v>
      </c>
      <c r="BE853" s="83" t="str">
        <f t="shared" si="408"/>
        <v/>
      </c>
      <c r="BF853" s="82">
        <f>IFERROR(FIND("Lago",consulta_completa__11[[#This Row],[13 - Ocorrências/Ambientes Atingidos]]),0)</f>
        <v>0</v>
      </c>
      <c r="BG853" s="83" t="str">
        <f t="shared" si="409"/>
        <v/>
      </c>
      <c r="BH853" s="82">
        <f>IFERROR(FIND("Mar",consulta_completa__11[[#This Row],[13 - Ocorrências/Ambientes Atingidos]]),0)</f>
        <v>0</v>
      </c>
      <c r="BI853" s="83" t="str">
        <f t="shared" si="410"/>
        <v/>
      </c>
      <c r="BJ853" s="82">
        <f>IFERROR(FIND("Praia",consulta_completa__11[[#This Row],[13 - Ocorrências/Ambientes Atingidos]]),0)</f>
        <v>0</v>
      </c>
      <c r="BK853" s="83" t="str">
        <f t="shared" si="411"/>
        <v/>
      </c>
      <c r="BL853" s="82">
        <f>IFERROR(FIND("Solo",consulta_completa__11[[#This Row],[13 - Ocorrências/Ambientes Atingidos]]),0)</f>
        <v>0</v>
      </c>
      <c r="BM853" s="83" t="str">
        <f t="shared" si="412"/>
        <v/>
      </c>
      <c r="BN853" s="82">
        <f>IFERROR(FIND("Águas subterrâneas",consulta_completa__11[[#This Row],[13 - Ocorrências/Ambientes Atingidos]]),0)</f>
        <v>0</v>
      </c>
      <c r="BO853" s="83" t="str">
        <f t="shared" si="413"/>
        <v/>
      </c>
      <c r="BP853" s="82">
        <f>IFERROR(FIND("Atmosfera",consulta_completa__11[[#This Row],[13 - Ocorrências/Ambientes Atingidos]]),0)</f>
        <v>0</v>
      </c>
      <c r="BQ853" s="83" t="str">
        <f t="shared" si="414"/>
        <v/>
      </c>
      <c r="BR853" s="82">
        <f>IFERROR(FIND("Flora",consulta_completa__11[[#This Row],[13 - Ocorrências/Ambientes Atingidos]]),0)</f>
        <v>0</v>
      </c>
      <c r="BS853" s="83" t="str">
        <f t="shared" si="415"/>
        <v/>
      </c>
      <c r="BT853" s="82">
        <f>IFERROR(FIND("Fauna",consulta_completa__11[[#This Row],[13 - Ocorrências/Ambientes Atingidos]]),0)</f>
        <v>0</v>
      </c>
      <c r="BU853" s="83" t="str">
        <f t="shared" si="416"/>
        <v/>
      </c>
      <c r="BV853" s="82">
        <f>IFERROR(FIND("UC federal",consulta_completa__11[[#This Row],[13 - Ocorrências/Ambientes Atingidos]]),0)</f>
        <v>0</v>
      </c>
      <c r="BW853" s="83" t="str">
        <f t="shared" si="417"/>
        <v/>
      </c>
      <c r="BX853" s="82">
        <f>IFERROR(FIND("UC estadual/municipal",consulta_completa__11[[#This Row],[13 - Ocorrências/Ambientes Atingidos]]),0)</f>
        <v>0</v>
      </c>
      <c r="BY853" s="83" t="str">
        <f t="shared" si="418"/>
        <v/>
      </c>
      <c r="BZ853" s="82">
        <f>IFERROR(FIND("Outro(s)",consulta_completa__11[[#This Row],[13 - Ocorrências/Ambientes Atingidos]]),0)</f>
        <v>0</v>
      </c>
      <c r="CA853" s="83" t="str">
        <f t="shared" si="419"/>
        <v/>
      </c>
      <c r="CB853" s="82">
        <f>IFERROR(FIND("Sem dano",consulta_completa__11[[#This Row],[13 - Ocorrências/Ambientes Atingidos]]),0)</f>
        <v>0</v>
      </c>
      <c r="CC853" s="83" t="str">
        <f t="shared" si="420"/>
        <v/>
      </c>
      <c r="CD853" s="82" t="e">
        <f>IF(consulta_completa__11[[#This Row],[13 - Ocorrências/Ambientes Atingidos]]="","X","")</f>
        <v>#VALUE!</v>
      </c>
      <c r="CE853" s="84">
        <f>IFERROR(FIND("IBAMA",consulta_completa__11[[#This Row],[14 - Inst. Atuando no Local]]),0)</f>
        <v>0</v>
      </c>
      <c r="CF853" s="84" t="str">
        <f t="shared" si="421"/>
        <v/>
      </c>
      <c r="CG853" s="84">
        <f>IFERROR(FIND("OEMA",consulta_completa__11[[#This Row],[14 - Inst. Atuando no Local]]),0)</f>
        <v>0</v>
      </c>
      <c r="CH853" s="84" t="str">
        <f t="shared" si="422"/>
        <v/>
      </c>
      <c r="CI853" s="84">
        <f>IFERROR(FIND("DEFESA CIVIL",consulta_completa__11[[#This Row],[14 - Inst. Atuando no Local]]),0)</f>
        <v>0</v>
      </c>
      <c r="CJ853" s="84" t="str">
        <f t="shared" si="423"/>
        <v/>
      </c>
      <c r="CK853" s="84">
        <f>IFERROR(FIND("CORPO DE BOMBEIROS",consulta_completa__11[[#This Row],[14 - Inst. Atuando no Local]]),0)</f>
        <v>0</v>
      </c>
      <c r="CL853" s="84" t="str">
        <f t="shared" si="424"/>
        <v/>
      </c>
      <c r="CM853" s="84">
        <f>IFERROR(FIND("POLÍCIA RODOVIÁRIA",consulta_completa__11[[#This Row],[14 - Inst. Atuando no Local]]),0)</f>
        <v>0</v>
      </c>
      <c r="CN853" s="84" t="str">
        <f t="shared" si="425"/>
        <v/>
      </c>
      <c r="CO853" s="84">
        <f>IFERROR(FIND("POLÍCIA MILITAR",consulta_completa__11[[#This Row],[14 - Inst. Atuando no Local]]),0)</f>
        <v>0</v>
      </c>
      <c r="CP853" s="84" t="str">
        <f t="shared" si="426"/>
        <v/>
      </c>
      <c r="CQ853" s="84">
        <f>IFERROR(FIND("POLÍCIA CIVIL",consulta_completa__11[[#This Row],[14 - Inst. Atuando no Local]]),0)</f>
        <v>0</v>
      </c>
      <c r="CR853" s="84" t="str">
        <f t="shared" si="427"/>
        <v/>
      </c>
      <c r="CS853" s="84">
        <f>IFERROR(FIND("MARINHA DO BRASIL",consulta_completa__11[[#This Row],[14 - Inst. Atuando no Local]]),0)</f>
        <v>0</v>
      </c>
      <c r="CT853" s="84" t="str">
        <f t="shared" si="428"/>
        <v/>
      </c>
      <c r="CU853" s="84">
        <f>IFERROR(FIND("EMPRESA ESPECIALIZADA EM ATENDIMENTO",consulta_completa__11[[#This Row],[14 - Inst. Atuando no Local]]),0)</f>
        <v>0</v>
      </c>
      <c r="CV853" s="84" t="str">
        <f t="shared" si="429"/>
        <v/>
      </c>
      <c r="CW853" s="84">
        <f>IFERROR(FIND("IBAMA",consulta_completa__11[[#This Row],[14 - Inst. Atuando no Local]]),0)</f>
        <v>0</v>
      </c>
      <c r="CX853" s="84" t="str">
        <f t="shared" si="430"/>
        <v/>
      </c>
      <c r="CY853" s="84" t="e">
        <f>IF(consulta_completa__11[[#This Row],[14 - Inst. Atuando no Local]]="","X","")</f>
        <v>#VALUE!</v>
      </c>
      <c r="CZ853" s="84">
        <f>IFERROR(FIND("OUTRA (S)",consulta_completa__11[[#This Row],[14 - Inst. Atuando no Local]]),0)</f>
        <v>0</v>
      </c>
      <c r="DA853" s="84" t="str">
        <f t="shared" si="431"/>
        <v/>
      </c>
      <c r="DB853" s="35" t="str">
        <f t="shared" si="432"/>
        <v>Sim</v>
      </c>
      <c r="DC853" s="35" t="str">
        <f t="shared" si="433"/>
        <v>Não</v>
      </c>
      <c r="DD853" s="35" t="str">
        <f t="shared" si="434"/>
        <v>Sim</v>
      </c>
      <c r="DE853" s="87" t="str">
        <f>IF(AD853=1,"Federal",IF(AD853=2,"Estadual",IF(AD853=0,"Sem informação","")))</f>
        <v>Sem informação</v>
      </c>
    </row>
    <row r="854" spans="50:109">
      <c r="AX854" s="82">
        <f>IFERROR(FIND("Óbitos/feridos",consulta_completa__11[[#This Row],[13 - Ocorrências/Ambientes Atingidos]]),0)</f>
        <v>0</v>
      </c>
      <c r="AY854" s="83" t="str">
        <f t="shared" si="406"/>
        <v/>
      </c>
      <c r="AZ854" s="82">
        <f>IFERROR(FIND("População afetada/evacuada",consulta_completa__11[[#This Row],[13 - Ocorrências/Ambientes Atingidos]]),0)</f>
        <v>0</v>
      </c>
      <c r="BA854" s="82" t="str">
        <f t="shared" si="407"/>
        <v/>
      </c>
      <c r="BB854" s="82">
        <f>IFERROR(FIND("Suspensão de abastecimento de água",consulta_completa__11[[#This Row],[13 - Ocorrências/Ambientes Atingidos]]),0)</f>
        <v>0</v>
      </c>
      <c r="BC854" s="83" t="str">
        <f t="shared" si="435"/>
        <v/>
      </c>
      <c r="BD854" s="82">
        <f>IFERROR(FIND("Rio/córrego",consulta_completa__11[[#This Row],[13 - Ocorrências/Ambientes Atingidos]]),0)</f>
        <v>0</v>
      </c>
      <c r="BE854" s="83" t="str">
        <f t="shared" si="408"/>
        <v/>
      </c>
      <c r="BF854" s="82">
        <f>IFERROR(FIND("Lago",consulta_completa__11[[#This Row],[13 - Ocorrências/Ambientes Atingidos]]),0)</f>
        <v>0</v>
      </c>
      <c r="BG854" s="83" t="str">
        <f t="shared" si="409"/>
        <v/>
      </c>
      <c r="BH854" s="82">
        <f>IFERROR(FIND("Mar",consulta_completa__11[[#This Row],[13 - Ocorrências/Ambientes Atingidos]]),0)</f>
        <v>0</v>
      </c>
      <c r="BI854" s="83" t="str">
        <f t="shared" si="410"/>
        <v/>
      </c>
      <c r="BJ854" s="82">
        <f>IFERROR(FIND("Praia",consulta_completa__11[[#This Row],[13 - Ocorrências/Ambientes Atingidos]]),0)</f>
        <v>0</v>
      </c>
      <c r="BK854" s="83" t="str">
        <f t="shared" si="411"/>
        <v/>
      </c>
      <c r="BL854" s="82">
        <f>IFERROR(FIND("Solo",consulta_completa__11[[#This Row],[13 - Ocorrências/Ambientes Atingidos]]),0)</f>
        <v>0</v>
      </c>
      <c r="BM854" s="83" t="str">
        <f t="shared" si="412"/>
        <v/>
      </c>
      <c r="BN854" s="82">
        <f>IFERROR(FIND("Águas subterrâneas",consulta_completa__11[[#This Row],[13 - Ocorrências/Ambientes Atingidos]]),0)</f>
        <v>0</v>
      </c>
      <c r="BO854" s="83" t="str">
        <f t="shared" si="413"/>
        <v/>
      </c>
      <c r="BP854" s="82">
        <f>IFERROR(FIND("Atmosfera",consulta_completa__11[[#This Row],[13 - Ocorrências/Ambientes Atingidos]]),0)</f>
        <v>0</v>
      </c>
      <c r="BQ854" s="83" t="str">
        <f t="shared" si="414"/>
        <v/>
      </c>
      <c r="BR854" s="82">
        <f>IFERROR(FIND("Flora",consulta_completa__11[[#This Row],[13 - Ocorrências/Ambientes Atingidos]]),0)</f>
        <v>0</v>
      </c>
      <c r="BS854" s="83" t="str">
        <f t="shared" si="415"/>
        <v/>
      </c>
      <c r="BT854" s="82">
        <f>IFERROR(FIND("Fauna",consulta_completa__11[[#This Row],[13 - Ocorrências/Ambientes Atingidos]]),0)</f>
        <v>0</v>
      </c>
      <c r="BU854" s="83" t="str">
        <f t="shared" si="416"/>
        <v/>
      </c>
      <c r="BV854" s="82">
        <f>IFERROR(FIND("UC federal",consulta_completa__11[[#This Row],[13 - Ocorrências/Ambientes Atingidos]]),0)</f>
        <v>0</v>
      </c>
      <c r="BW854" s="83" t="str">
        <f t="shared" si="417"/>
        <v/>
      </c>
      <c r="BX854" s="82">
        <f>IFERROR(FIND("UC estadual/municipal",consulta_completa__11[[#This Row],[13 - Ocorrências/Ambientes Atingidos]]),0)</f>
        <v>0</v>
      </c>
      <c r="BY854" s="83" t="str">
        <f t="shared" si="418"/>
        <v/>
      </c>
      <c r="BZ854" s="82">
        <f>IFERROR(FIND("Outro(s)",consulta_completa__11[[#This Row],[13 - Ocorrências/Ambientes Atingidos]]),0)</f>
        <v>0</v>
      </c>
      <c r="CA854" s="83" t="str">
        <f t="shared" si="419"/>
        <v/>
      </c>
      <c r="CB854" s="82">
        <f>IFERROR(FIND("Sem dano",consulta_completa__11[[#This Row],[13 - Ocorrências/Ambientes Atingidos]]),0)</f>
        <v>0</v>
      </c>
      <c r="CC854" s="83" t="str">
        <f t="shared" si="420"/>
        <v/>
      </c>
      <c r="CD854" s="82" t="e">
        <f>IF(consulta_completa__11[[#This Row],[13 - Ocorrências/Ambientes Atingidos]]="","X","")</f>
        <v>#VALUE!</v>
      </c>
      <c r="CE854" s="84">
        <f>IFERROR(FIND("IBAMA",consulta_completa__11[[#This Row],[14 - Inst. Atuando no Local]]),0)</f>
        <v>0</v>
      </c>
      <c r="CF854" s="84" t="str">
        <f t="shared" si="421"/>
        <v/>
      </c>
      <c r="CG854" s="84">
        <f>IFERROR(FIND("OEMA",consulta_completa__11[[#This Row],[14 - Inst. Atuando no Local]]),0)</f>
        <v>0</v>
      </c>
      <c r="CH854" s="84" t="str">
        <f t="shared" si="422"/>
        <v/>
      </c>
      <c r="CI854" s="84">
        <f>IFERROR(FIND("DEFESA CIVIL",consulta_completa__11[[#This Row],[14 - Inst. Atuando no Local]]),0)</f>
        <v>0</v>
      </c>
      <c r="CJ854" s="84" t="str">
        <f t="shared" si="423"/>
        <v/>
      </c>
      <c r="CK854" s="84">
        <f>IFERROR(FIND("CORPO DE BOMBEIROS",consulta_completa__11[[#This Row],[14 - Inst. Atuando no Local]]),0)</f>
        <v>0</v>
      </c>
      <c r="CL854" s="84" t="str">
        <f t="shared" si="424"/>
        <v/>
      </c>
      <c r="CM854" s="84">
        <f>IFERROR(FIND("POLÍCIA RODOVIÁRIA",consulta_completa__11[[#This Row],[14 - Inst. Atuando no Local]]),0)</f>
        <v>0</v>
      </c>
      <c r="CN854" s="84" t="str">
        <f t="shared" si="425"/>
        <v/>
      </c>
      <c r="CO854" s="84">
        <f>IFERROR(FIND("POLÍCIA MILITAR",consulta_completa__11[[#This Row],[14 - Inst. Atuando no Local]]),0)</f>
        <v>0</v>
      </c>
      <c r="CP854" s="84" t="str">
        <f t="shared" si="426"/>
        <v/>
      </c>
      <c r="CQ854" s="84">
        <f>IFERROR(FIND("POLÍCIA CIVIL",consulta_completa__11[[#This Row],[14 - Inst. Atuando no Local]]),0)</f>
        <v>0</v>
      </c>
      <c r="CR854" s="84" t="str">
        <f t="shared" si="427"/>
        <v/>
      </c>
      <c r="CS854" s="84">
        <f>IFERROR(FIND("MARINHA DO BRASIL",consulta_completa__11[[#This Row],[14 - Inst. Atuando no Local]]),0)</f>
        <v>0</v>
      </c>
      <c r="CT854" s="84" t="str">
        <f t="shared" si="428"/>
        <v/>
      </c>
      <c r="CU854" s="84">
        <f>IFERROR(FIND("EMPRESA ESPECIALIZADA EM ATENDIMENTO",consulta_completa__11[[#This Row],[14 - Inst. Atuando no Local]]),0)</f>
        <v>0</v>
      </c>
      <c r="CV854" s="84" t="str">
        <f t="shared" si="429"/>
        <v/>
      </c>
      <c r="CW854" s="84">
        <f>IFERROR(FIND("IBAMA",consulta_completa__11[[#This Row],[14 - Inst. Atuando no Local]]),0)</f>
        <v>0</v>
      </c>
      <c r="CX854" s="84" t="str">
        <f t="shared" si="430"/>
        <v/>
      </c>
      <c r="CY854" s="84" t="e">
        <f>IF(consulta_completa__11[[#This Row],[14 - Inst. Atuando no Local]]="","X","")</f>
        <v>#VALUE!</v>
      </c>
      <c r="CZ854" s="84">
        <f>IFERROR(FIND("OUTRA (S)",consulta_completa__11[[#This Row],[14 - Inst. Atuando no Local]]),0)</f>
        <v>0</v>
      </c>
      <c r="DA854" s="84" t="str">
        <f t="shared" si="431"/>
        <v/>
      </c>
      <c r="DB854" s="35" t="str">
        <f t="shared" si="432"/>
        <v>Sim</v>
      </c>
      <c r="DC854" s="35" t="str">
        <f t="shared" si="433"/>
        <v>Não</v>
      </c>
      <c r="DD854" s="35" t="str">
        <f t="shared" si="434"/>
        <v>Sim</v>
      </c>
      <c r="DE854" s="87" t="str">
        <f t="shared" ref="DE854:DE899" si="437">IF(AD854=1,"Federal",IF(AD854=2,"Estadual",IF(AD854=0,"Sem informação","")))</f>
        <v>Sem informação</v>
      </c>
    </row>
    <row r="855" spans="50:109">
      <c r="AX855" s="82">
        <f>IFERROR(FIND("Óbitos/feridos",consulta_completa__11[[#This Row],[13 - Ocorrências/Ambientes Atingidos]]),0)</f>
        <v>0</v>
      </c>
      <c r="AY855" s="83" t="str">
        <f t="shared" si="406"/>
        <v/>
      </c>
      <c r="AZ855" s="82">
        <f>IFERROR(FIND("População afetada/evacuada",consulta_completa__11[[#This Row],[13 - Ocorrências/Ambientes Atingidos]]),0)</f>
        <v>0</v>
      </c>
      <c r="BA855" s="82" t="str">
        <f t="shared" si="407"/>
        <v/>
      </c>
      <c r="BB855" s="82">
        <f>IFERROR(FIND("Suspensão de abastecimento de água",consulta_completa__11[[#This Row],[13 - Ocorrências/Ambientes Atingidos]]),0)</f>
        <v>0</v>
      </c>
      <c r="BC855" s="83" t="str">
        <f t="shared" si="435"/>
        <v/>
      </c>
      <c r="BD855" s="82">
        <f>IFERROR(FIND("Rio/córrego",consulta_completa__11[[#This Row],[13 - Ocorrências/Ambientes Atingidos]]),0)</f>
        <v>0</v>
      </c>
      <c r="BE855" s="83" t="str">
        <f t="shared" si="408"/>
        <v/>
      </c>
      <c r="BF855" s="82">
        <f>IFERROR(FIND("Lago",consulta_completa__11[[#This Row],[13 - Ocorrências/Ambientes Atingidos]]),0)</f>
        <v>0</v>
      </c>
      <c r="BG855" s="83" t="str">
        <f t="shared" si="409"/>
        <v/>
      </c>
      <c r="BH855" s="82">
        <f>IFERROR(FIND("Mar",consulta_completa__11[[#This Row],[13 - Ocorrências/Ambientes Atingidos]]),0)</f>
        <v>0</v>
      </c>
      <c r="BI855" s="83" t="str">
        <f t="shared" si="410"/>
        <v/>
      </c>
      <c r="BJ855" s="82">
        <f>IFERROR(FIND("Praia",consulta_completa__11[[#This Row],[13 - Ocorrências/Ambientes Atingidos]]),0)</f>
        <v>0</v>
      </c>
      <c r="BK855" s="83" t="str">
        <f t="shared" si="411"/>
        <v/>
      </c>
      <c r="BL855" s="82">
        <f>IFERROR(FIND("Solo",consulta_completa__11[[#This Row],[13 - Ocorrências/Ambientes Atingidos]]),0)</f>
        <v>0</v>
      </c>
      <c r="BM855" s="83" t="str">
        <f t="shared" si="412"/>
        <v/>
      </c>
      <c r="BN855" s="82">
        <f>IFERROR(FIND("Águas subterrâneas",consulta_completa__11[[#This Row],[13 - Ocorrências/Ambientes Atingidos]]),0)</f>
        <v>0</v>
      </c>
      <c r="BO855" s="83" t="str">
        <f t="shared" si="413"/>
        <v/>
      </c>
      <c r="BP855" s="82">
        <f>IFERROR(FIND("Atmosfera",consulta_completa__11[[#This Row],[13 - Ocorrências/Ambientes Atingidos]]),0)</f>
        <v>0</v>
      </c>
      <c r="BQ855" s="83" t="str">
        <f t="shared" si="414"/>
        <v/>
      </c>
      <c r="BR855" s="82">
        <f>IFERROR(FIND("Flora",consulta_completa__11[[#This Row],[13 - Ocorrências/Ambientes Atingidos]]),0)</f>
        <v>0</v>
      </c>
      <c r="BS855" s="83" t="str">
        <f t="shared" si="415"/>
        <v/>
      </c>
      <c r="BT855" s="82">
        <f>IFERROR(FIND("Fauna",consulta_completa__11[[#This Row],[13 - Ocorrências/Ambientes Atingidos]]),0)</f>
        <v>0</v>
      </c>
      <c r="BU855" s="83" t="str">
        <f t="shared" si="416"/>
        <v/>
      </c>
      <c r="BV855" s="82">
        <f>IFERROR(FIND("UC federal",consulta_completa__11[[#This Row],[13 - Ocorrências/Ambientes Atingidos]]),0)</f>
        <v>0</v>
      </c>
      <c r="BW855" s="83" t="str">
        <f t="shared" si="417"/>
        <v/>
      </c>
      <c r="BX855" s="82">
        <f>IFERROR(FIND("UC estadual/municipal",consulta_completa__11[[#This Row],[13 - Ocorrências/Ambientes Atingidos]]),0)</f>
        <v>0</v>
      </c>
      <c r="BY855" s="83" t="str">
        <f t="shared" si="418"/>
        <v/>
      </c>
      <c r="BZ855" s="82">
        <f>IFERROR(FIND("Outro(s)",consulta_completa__11[[#This Row],[13 - Ocorrências/Ambientes Atingidos]]),0)</f>
        <v>0</v>
      </c>
      <c r="CA855" s="83" t="str">
        <f t="shared" si="419"/>
        <v/>
      </c>
      <c r="CB855" s="82">
        <f>IFERROR(FIND("Sem dano",consulta_completa__11[[#This Row],[13 - Ocorrências/Ambientes Atingidos]]),0)</f>
        <v>0</v>
      </c>
      <c r="CC855" s="83" t="str">
        <f t="shared" si="420"/>
        <v/>
      </c>
      <c r="CD855" s="82" t="e">
        <f>IF(consulta_completa__11[[#This Row],[13 - Ocorrências/Ambientes Atingidos]]="","X","")</f>
        <v>#VALUE!</v>
      </c>
      <c r="CE855" s="84">
        <f>IFERROR(FIND("IBAMA",consulta_completa__11[[#This Row],[14 - Inst. Atuando no Local]]),0)</f>
        <v>0</v>
      </c>
      <c r="CF855" s="84" t="str">
        <f t="shared" si="421"/>
        <v/>
      </c>
      <c r="CG855" s="84">
        <f>IFERROR(FIND("OEMA",consulta_completa__11[[#This Row],[14 - Inst. Atuando no Local]]),0)</f>
        <v>0</v>
      </c>
      <c r="CH855" s="84" t="str">
        <f t="shared" si="422"/>
        <v/>
      </c>
      <c r="CI855" s="84">
        <f>IFERROR(FIND("DEFESA CIVIL",consulta_completa__11[[#This Row],[14 - Inst. Atuando no Local]]),0)</f>
        <v>0</v>
      </c>
      <c r="CJ855" s="84" t="str">
        <f t="shared" si="423"/>
        <v/>
      </c>
      <c r="CK855" s="84">
        <f>IFERROR(FIND("CORPO DE BOMBEIROS",consulta_completa__11[[#This Row],[14 - Inst. Atuando no Local]]),0)</f>
        <v>0</v>
      </c>
      <c r="CL855" s="84" t="str">
        <f t="shared" si="424"/>
        <v/>
      </c>
      <c r="CM855" s="84">
        <f>IFERROR(FIND("POLÍCIA RODOVIÁRIA",consulta_completa__11[[#This Row],[14 - Inst. Atuando no Local]]),0)</f>
        <v>0</v>
      </c>
      <c r="CN855" s="84" t="str">
        <f t="shared" si="425"/>
        <v/>
      </c>
      <c r="CO855" s="84">
        <f>IFERROR(FIND("POLÍCIA MILITAR",consulta_completa__11[[#This Row],[14 - Inst. Atuando no Local]]),0)</f>
        <v>0</v>
      </c>
      <c r="CP855" s="84" t="str">
        <f t="shared" si="426"/>
        <v/>
      </c>
      <c r="CQ855" s="84">
        <f>IFERROR(FIND("POLÍCIA CIVIL",consulta_completa__11[[#This Row],[14 - Inst. Atuando no Local]]),0)</f>
        <v>0</v>
      </c>
      <c r="CR855" s="84" t="str">
        <f t="shared" si="427"/>
        <v/>
      </c>
      <c r="CS855" s="84">
        <f>IFERROR(FIND("MARINHA DO BRASIL",consulta_completa__11[[#This Row],[14 - Inst. Atuando no Local]]),0)</f>
        <v>0</v>
      </c>
      <c r="CT855" s="84" t="str">
        <f t="shared" si="428"/>
        <v/>
      </c>
      <c r="CU855" s="84">
        <f>IFERROR(FIND("EMPRESA ESPECIALIZADA EM ATENDIMENTO",consulta_completa__11[[#This Row],[14 - Inst. Atuando no Local]]),0)</f>
        <v>0</v>
      </c>
      <c r="CV855" s="84" t="str">
        <f t="shared" si="429"/>
        <v/>
      </c>
      <c r="CW855" s="84">
        <f>IFERROR(FIND("IBAMA",consulta_completa__11[[#This Row],[14 - Inst. Atuando no Local]]),0)</f>
        <v>0</v>
      </c>
      <c r="CX855" s="84" t="str">
        <f t="shared" si="430"/>
        <v/>
      </c>
      <c r="CY855" s="84" t="e">
        <f>IF(consulta_completa__11[[#This Row],[14 - Inst. Atuando no Local]]="","X","")</f>
        <v>#VALUE!</v>
      </c>
      <c r="CZ855" s="84">
        <f>IFERROR(FIND("OUTRA (S)",consulta_completa__11[[#This Row],[14 - Inst. Atuando no Local]]),0)</f>
        <v>0</v>
      </c>
      <c r="DA855" s="84" t="str">
        <f t="shared" si="431"/>
        <v/>
      </c>
      <c r="DB855" s="35" t="str">
        <f t="shared" si="432"/>
        <v>Sim</v>
      </c>
      <c r="DC855" s="35" t="str">
        <f t="shared" si="433"/>
        <v>Não</v>
      </c>
      <c r="DD855" s="35" t="str">
        <f t="shared" si="434"/>
        <v>Sim</v>
      </c>
      <c r="DE855" s="87" t="str">
        <f t="shared" si="437"/>
        <v>Sem informação</v>
      </c>
    </row>
    <row r="856" spans="50:109">
      <c r="AX856" s="82">
        <f>IFERROR(FIND("Óbitos/feridos",consulta_completa__11[[#This Row],[13 - Ocorrências/Ambientes Atingidos]]),0)</f>
        <v>0</v>
      </c>
      <c r="AY856" s="83" t="str">
        <f t="shared" si="406"/>
        <v/>
      </c>
      <c r="AZ856" s="82">
        <f>IFERROR(FIND("População afetada/evacuada",consulta_completa__11[[#This Row],[13 - Ocorrências/Ambientes Atingidos]]),0)</f>
        <v>0</v>
      </c>
      <c r="BA856" s="82" t="str">
        <f t="shared" si="407"/>
        <v/>
      </c>
      <c r="BB856" s="82">
        <f>IFERROR(FIND("Suspensão de abastecimento de água",consulta_completa__11[[#This Row],[13 - Ocorrências/Ambientes Atingidos]]),0)</f>
        <v>0</v>
      </c>
      <c r="BC856" s="83" t="str">
        <f t="shared" si="435"/>
        <v/>
      </c>
      <c r="BD856" s="82">
        <f>IFERROR(FIND("Rio/córrego",consulta_completa__11[[#This Row],[13 - Ocorrências/Ambientes Atingidos]]),0)</f>
        <v>0</v>
      </c>
      <c r="BE856" s="83" t="str">
        <f t="shared" si="408"/>
        <v/>
      </c>
      <c r="BF856" s="82">
        <f>IFERROR(FIND("Lago",consulta_completa__11[[#This Row],[13 - Ocorrências/Ambientes Atingidos]]),0)</f>
        <v>0</v>
      </c>
      <c r="BG856" s="83" t="str">
        <f t="shared" si="409"/>
        <v/>
      </c>
      <c r="BH856" s="82">
        <f>IFERROR(FIND("Mar",consulta_completa__11[[#This Row],[13 - Ocorrências/Ambientes Atingidos]]),0)</f>
        <v>0</v>
      </c>
      <c r="BI856" s="83" t="str">
        <f t="shared" si="410"/>
        <v/>
      </c>
      <c r="BJ856" s="82">
        <f>IFERROR(FIND("Praia",consulta_completa__11[[#This Row],[13 - Ocorrências/Ambientes Atingidos]]),0)</f>
        <v>0</v>
      </c>
      <c r="BK856" s="83" t="str">
        <f t="shared" si="411"/>
        <v/>
      </c>
      <c r="BL856" s="82">
        <f>IFERROR(FIND("Solo",consulta_completa__11[[#This Row],[13 - Ocorrências/Ambientes Atingidos]]),0)</f>
        <v>0</v>
      </c>
      <c r="BM856" s="83" t="str">
        <f t="shared" si="412"/>
        <v/>
      </c>
      <c r="BN856" s="82">
        <f>IFERROR(FIND("Águas subterrâneas",consulta_completa__11[[#This Row],[13 - Ocorrências/Ambientes Atingidos]]),0)</f>
        <v>0</v>
      </c>
      <c r="BO856" s="83" t="str">
        <f t="shared" si="413"/>
        <v/>
      </c>
      <c r="BP856" s="82">
        <f>IFERROR(FIND("Atmosfera",consulta_completa__11[[#This Row],[13 - Ocorrências/Ambientes Atingidos]]),0)</f>
        <v>0</v>
      </c>
      <c r="BQ856" s="83" t="str">
        <f t="shared" si="414"/>
        <v/>
      </c>
      <c r="BR856" s="82">
        <f>IFERROR(FIND("Flora",consulta_completa__11[[#This Row],[13 - Ocorrências/Ambientes Atingidos]]),0)</f>
        <v>0</v>
      </c>
      <c r="BS856" s="83" t="str">
        <f t="shared" si="415"/>
        <v/>
      </c>
      <c r="BT856" s="82">
        <f>IFERROR(FIND("Fauna",consulta_completa__11[[#This Row],[13 - Ocorrências/Ambientes Atingidos]]),0)</f>
        <v>0</v>
      </c>
      <c r="BU856" s="83" t="str">
        <f t="shared" si="416"/>
        <v/>
      </c>
      <c r="BV856" s="82">
        <f>IFERROR(FIND("UC federal",consulta_completa__11[[#This Row],[13 - Ocorrências/Ambientes Atingidos]]),0)</f>
        <v>0</v>
      </c>
      <c r="BW856" s="83" t="str">
        <f t="shared" si="417"/>
        <v/>
      </c>
      <c r="BX856" s="82">
        <f>IFERROR(FIND("UC estadual/municipal",consulta_completa__11[[#This Row],[13 - Ocorrências/Ambientes Atingidos]]),0)</f>
        <v>0</v>
      </c>
      <c r="BY856" s="83" t="str">
        <f t="shared" si="418"/>
        <v/>
      </c>
      <c r="BZ856" s="82">
        <f>IFERROR(FIND("Outro(s)",consulta_completa__11[[#This Row],[13 - Ocorrências/Ambientes Atingidos]]),0)</f>
        <v>0</v>
      </c>
      <c r="CA856" s="83" t="str">
        <f t="shared" si="419"/>
        <v/>
      </c>
      <c r="CB856" s="82">
        <f>IFERROR(FIND("Sem dano",consulta_completa__11[[#This Row],[13 - Ocorrências/Ambientes Atingidos]]),0)</f>
        <v>0</v>
      </c>
      <c r="CC856" s="83" t="str">
        <f t="shared" si="420"/>
        <v/>
      </c>
      <c r="CD856" s="82" t="e">
        <f>IF(consulta_completa__11[[#This Row],[13 - Ocorrências/Ambientes Atingidos]]="","X","")</f>
        <v>#VALUE!</v>
      </c>
      <c r="CE856" s="84">
        <f>IFERROR(FIND("IBAMA",consulta_completa__11[[#This Row],[14 - Inst. Atuando no Local]]),0)</f>
        <v>0</v>
      </c>
      <c r="CF856" s="84" t="str">
        <f t="shared" si="421"/>
        <v/>
      </c>
      <c r="CG856" s="84">
        <f>IFERROR(FIND("OEMA",consulta_completa__11[[#This Row],[14 - Inst. Atuando no Local]]),0)</f>
        <v>0</v>
      </c>
      <c r="CH856" s="84" t="str">
        <f t="shared" si="422"/>
        <v/>
      </c>
      <c r="CI856" s="84">
        <f>IFERROR(FIND("DEFESA CIVIL",consulta_completa__11[[#This Row],[14 - Inst. Atuando no Local]]),0)</f>
        <v>0</v>
      </c>
      <c r="CJ856" s="84" t="str">
        <f t="shared" si="423"/>
        <v/>
      </c>
      <c r="CK856" s="84">
        <f>IFERROR(FIND("CORPO DE BOMBEIROS",consulta_completa__11[[#This Row],[14 - Inst. Atuando no Local]]),0)</f>
        <v>0</v>
      </c>
      <c r="CL856" s="84" t="str">
        <f t="shared" si="424"/>
        <v/>
      </c>
      <c r="CM856" s="84">
        <f>IFERROR(FIND("POLÍCIA RODOVIÁRIA",consulta_completa__11[[#This Row],[14 - Inst. Atuando no Local]]),0)</f>
        <v>0</v>
      </c>
      <c r="CN856" s="84" t="str">
        <f t="shared" si="425"/>
        <v/>
      </c>
      <c r="CO856" s="84">
        <f>IFERROR(FIND("POLÍCIA MILITAR",consulta_completa__11[[#This Row],[14 - Inst. Atuando no Local]]),0)</f>
        <v>0</v>
      </c>
      <c r="CP856" s="84" t="str">
        <f t="shared" si="426"/>
        <v/>
      </c>
      <c r="CQ856" s="84">
        <f>IFERROR(FIND("POLÍCIA CIVIL",consulta_completa__11[[#This Row],[14 - Inst. Atuando no Local]]),0)</f>
        <v>0</v>
      </c>
      <c r="CR856" s="84" t="str">
        <f t="shared" si="427"/>
        <v/>
      </c>
      <c r="CS856" s="84">
        <f>IFERROR(FIND("MARINHA DO BRASIL",consulta_completa__11[[#This Row],[14 - Inst. Atuando no Local]]),0)</f>
        <v>0</v>
      </c>
      <c r="CT856" s="84" t="str">
        <f t="shared" si="428"/>
        <v/>
      </c>
      <c r="CU856" s="84">
        <f>IFERROR(FIND("EMPRESA ESPECIALIZADA EM ATENDIMENTO",consulta_completa__11[[#This Row],[14 - Inst. Atuando no Local]]),0)</f>
        <v>0</v>
      </c>
      <c r="CV856" s="84" t="str">
        <f t="shared" si="429"/>
        <v/>
      </c>
      <c r="CW856" s="84">
        <f>IFERROR(FIND("IBAMA",consulta_completa__11[[#This Row],[14 - Inst. Atuando no Local]]),0)</f>
        <v>0</v>
      </c>
      <c r="CX856" s="84" t="str">
        <f t="shared" si="430"/>
        <v/>
      </c>
      <c r="CY856" s="84" t="e">
        <f>IF(consulta_completa__11[[#This Row],[14 - Inst. Atuando no Local]]="","X","")</f>
        <v>#VALUE!</v>
      </c>
      <c r="CZ856" s="84">
        <f>IFERROR(FIND("OUTRA (S)",consulta_completa__11[[#This Row],[14 - Inst. Atuando no Local]]),0)</f>
        <v>0</v>
      </c>
      <c r="DA856" s="84" t="str">
        <f t="shared" si="431"/>
        <v/>
      </c>
      <c r="DB856" s="35" t="str">
        <f t="shared" si="432"/>
        <v>Sim</v>
      </c>
      <c r="DC856" s="35" t="str">
        <f t="shared" si="433"/>
        <v>Não</v>
      </c>
      <c r="DD856" s="35" t="str">
        <f t="shared" si="434"/>
        <v>Sim</v>
      </c>
      <c r="DE856" s="87" t="str">
        <f t="shared" si="437"/>
        <v>Sem informação</v>
      </c>
    </row>
    <row r="857" spans="50:109">
      <c r="AX857" s="82">
        <f>IFERROR(FIND("Óbitos/feridos",consulta_completa__11[[#This Row],[13 - Ocorrências/Ambientes Atingidos]]),0)</f>
        <v>0</v>
      </c>
      <c r="AY857" s="83" t="str">
        <f t="shared" si="406"/>
        <v/>
      </c>
      <c r="AZ857" s="82">
        <f>IFERROR(FIND("População afetada/evacuada",consulta_completa__11[[#This Row],[13 - Ocorrências/Ambientes Atingidos]]),0)</f>
        <v>0</v>
      </c>
      <c r="BA857" s="82" t="str">
        <f t="shared" si="407"/>
        <v/>
      </c>
      <c r="BB857" s="82">
        <f>IFERROR(FIND("Suspensão de abastecimento de água",consulta_completa__11[[#This Row],[13 - Ocorrências/Ambientes Atingidos]]),0)</f>
        <v>0</v>
      </c>
      <c r="BC857" s="83" t="str">
        <f t="shared" si="435"/>
        <v/>
      </c>
      <c r="BD857" s="82">
        <f>IFERROR(FIND("Rio/córrego",consulta_completa__11[[#This Row],[13 - Ocorrências/Ambientes Atingidos]]),0)</f>
        <v>0</v>
      </c>
      <c r="BE857" s="83" t="str">
        <f t="shared" si="408"/>
        <v/>
      </c>
      <c r="BF857" s="82">
        <f>IFERROR(FIND("Lago",consulta_completa__11[[#This Row],[13 - Ocorrências/Ambientes Atingidos]]),0)</f>
        <v>0</v>
      </c>
      <c r="BG857" s="83" t="str">
        <f t="shared" si="409"/>
        <v/>
      </c>
      <c r="BH857" s="82">
        <f>IFERROR(FIND("Mar",consulta_completa__11[[#This Row],[13 - Ocorrências/Ambientes Atingidos]]),0)</f>
        <v>0</v>
      </c>
      <c r="BI857" s="83" t="str">
        <f t="shared" si="410"/>
        <v/>
      </c>
      <c r="BJ857" s="82">
        <f>IFERROR(FIND("Praia",consulta_completa__11[[#This Row],[13 - Ocorrências/Ambientes Atingidos]]),0)</f>
        <v>0</v>
      </c>
      <c r="BK857" s="83" t="str">
        <f t="shared" si="411"/>
        <v/>
      </c>
      <c r="BL857" s="82">
        <f>IFERROR(FIND("Solo",consulta_completa__11[[#This Row],[13 - Ocorrências/Ambientes Atingidos]]),0)</f>
        <v>0</v>
      </c>
      <c r="BM857" s="83" t="str">
        <f t="shared" si="412"/>
        <v/>
      </c>
      <c r="BN857" s="82">
        <f>IFERROR(FIND("Águas subterrâneas",consulta_completa__11[[#This Row],[13 - Ocorrências/Ambientes Atingidos]]),0)</f>
        <v>0</v>
      </c>
      <c r="BO857" s="83" t="str">
        <f t="shared" si="413"/>
        <v/>
      </c>
      <c r="BP857" s="82">
        <f>IFERROR(FIND("Atmosfera",consulta_completa__11[[#This Row],[13 - Ocorrências/Ambientes Atingidos]]),0)</f>
        <v>0</v>
      </c>
      <c r="BQ857" s="83" t="str">
        <f t="shared" si="414"/>
        <v/>
      </c>
      <c r="BR857" s="82">
        <f>IFERROR(FIND("Flora",consulta_completa__11[[#This Row],[13 - Ocorrências/Ambientes Atingidos]]),0)</f>
        <v>0</v>
      </c>
      <c r="BS857" s="83" t="str">
        <f t="shared" si="415"/>
        <v/>
      </c>
      <c r="BT857" s="82">
        <f>IFERROR(FIND("Fauna",consulta_completa__11[[#This Row],[13 - Ocorrências/Ambientes Atingidos]]),0)</f>
        <v>0</v>
      </c>
      <c r="BU857" s="83" t="str">
        <f t="shared" si="416"/>
        <v/>
      </c>
      <c r="BV857" s="82">
        <f>IFERROR(FIND("UC federal",consulta_completa__11[[#This Row],[13 - Ocorrências/Ambientes Atingidos]]),0)</f>
        <v>0</v>
      </c>
      <c r="BW857" s="83" t="str">
        <f t="shared" si="417"/>
        <v/>
      </c>
      <c r="BX857" s="82">
        <f>IFERROR(FIND("UC estadual/municipal",consulta_completa__11[[#This Row],[13 - Ocorrências/Ambientes Atingidos]]),0)</f>
        <v>0</v>
      </c>
      <c r="BY857" s="83" t="str">
        <f t="shared" si="418"/>
        <v/>
      </c>
      <c r="BZ857" s="82">
        <f>IFERROR(FIND("Outro(s)",consulta_completa__11[[#This Row],[13 - Ocorrências/Ambientes Atingidos]]),0)</f>
        <v>0</v>
      </c>
      <c r="CA857" s="83" t="str">
        <f t="shared" si="419"/>
        <v/>
      </c>
      <c r="CB857" s="82">
        <f>IFERROR(FIND("Sem dano",consulta_completa__11[[#This Row],[13 - Ocorrências/Ambientes Atingidos]]),0)</f>
        <v>0</v>
      </c>
      <c r="CC857" s="83" t="str">
        <f t="shared" si="420"/>
        <v/>
      </c>
      <c r="CD857" s="82" t="e">
        <f>IF(consulta_completa__11[[#This Row],[13 - Ocorrências/Ambientes Atingidos]]="","X","")</f>
        <v>#VALUE!</v>
      </c>
      <c r="CE857" s="84">
        <f>IFERROR(FIND("IBAMA",consulta_completa__11[[#This Row],[14 - Inst. Atuando no Local]]),0)</f>
        <v>0</v>
      </c>
      <c r="CF857" s="84" t="str">
        <f t="shared" si="421"/>
        <v/>
      </c>
      <c r="CG857" s="84">
        <f>IFERROR(FIND("OEMA",consulta_completa__11[[#This Row],[14 - Inst. Atuando no Local]]),0)</f>
        <v>0</v>
      </c>
      <c r="CH857" s="84" t="str">
        <f t="shared" si="422"/>
        <v/>
      </c>
      <c r="CI857" s="84">
        <f>IFERROR(FIND("DEFESA CIVIL",consulta_completa__11[[#This Row],[14 - Inst. Atuando no Local]]),0)</f>
        <v>0</v>
      </c>
      <c r="CJ857" s="84" t="str">
        <f t="shared" si="423"/>
        <v/>
      </c>
      <c r="CK857" s="84">
        <f>IFERROR(FIND("CORPO DE BOMBEIROS",consulta_completa__11[[#This Row],[14 - Inst. Atuando no Local]]),0)</f>
        <v>0</v>
      </c>
      <c r="CL857" s="84" t="str">
        <f t="shared" si="424"/>
        <v/>
      </c>
      <c r="CM857" s="84">
        <f>IFERROR(FIND("POLÍCIA RODOVIÁRIA",consulta_completa__11[[#This Row],[14 - Inst. Atuando no Local]]),0)</f>
        <v>0</v>
      </c>
      <c r="CN857" s="84" t="str">
        <f t="shared" si="425"/>
        <v/>
      </c>
      <c r="CO857" s="84">
        <f>IFERROR(FIND("POLÍCIA MILITAR",consulta_completa__11[[#This Row],[14 - Inst. Atuando no Local]]),0)</f>
        <v>0</v>
      </c>
      <c r="CP857" s="84" t="str">
        <f t="shared" si="426"/>
        <v/>
      </c>
      <c r="CQ857" s="84">
        <f>IFERROR(FIND("POLÍCIA CIVIL",consulta_completa__11[[#This Row],[14 - Inst. Atuando no Local]]),0)</f>
        <v>0</v>
      </c>
      <c r="CR857" s="84" t="str">
        <f t="shared" si="427"/>
        <v/>
      </c>
      <c r="CS857" s="84">
        <f>IFERROR(FIND("MARINHA DO BRASIL",consulta_completa__11[[#This Row],[14 - Inst. Atuando no Local]]),0)</f>
        <v>0</v>
      </c>
      <c r="CT857" s="84" t="str">
        <f t="shared" si="428"/>
        <v/>
      </c>
      <c r="CU857" s="84">
        <f>IFERROR(FIND("EMPRESA ESPECIALIZADA EM ATENDIMENTO",consulta_completa__11[[#This Row],[14 - Inst. Atuando no Local]]),0)</f>
        <v>0</v>
      </c>
      <c r="CV857" s="84" t="str">
        <f t="shared" si="429"/>
        <v/>
      </c>
      <c r="CW857" s="84">
        <f>IFERROR(FIND("IBAMA",consulta_completa__11[[#This Row],[14 - Inst. Atuando no Local]]),0)</f>
        <v>0</v>
      </c>
      <c r="CX857" s="84" t="str">
        <f t="shared" si="430"/>
        <v/>
      </c>
      <c r="CY857" s="84" t="e">
        <f>IF(consulta_completa__11[[#This Row],[14 - Inst. Atuando no Local]]="","X","")</f>
        <v>#VALUE!</v>
      </c>
      <c r="CZ857" s="84">
        <f>IFERROR(FIND("OUTRA (S)",consulta_completa__11[[#This Row],[14 - Inst. Atuando no Local]]),0)</f>
        <v>0</v>
      </c>
      <c r="DA857" s="84" t="str">
        <f t="shared" si="431"/>
        <v/>
      </c>
      <c r="DB857" s="35" t="str">
        <f t="shared" si="432"/>
        <v>Sim</v>
      </c>
      <c r="DC857" s="35" t="str">
        <f t="shared" si="433"/>
        <v>Não</v>
      </c>
      <c r="DD857" s="35" t="str">
        <f t="shared" si="434"/>
        <v>Sim</v>
      </c>
      <c r="DE857" s="87" t="str">
        <f t="shared" si="437"/>
        <v>Sem informação</v>
      </c>
    </row>
    <row r="858" spans="50:109">
      <c r="AX858" s="82">
        <f>IFERROR(FIND("Óbitos/feridos",consulta_completa__11[[#This Row],[13 - Ocorrências/Ambientes Atingidos]]),0)</f>
        <v>0</v>
      </c>
      <c r="AY858" s="83" t="str">
        <f t="shared" si="406"/>
        <v/>
      </c>
      <c r="AZ858" s="82">
        <f>IFERROR(FIND("População afetada/evacuada",consulta_completa__11[[#This Row],[13 - Ocorrências/Ambientes Atingidos]]),0)</f>
        <v>0</v>
      </c>
      <c r="BA858" s="82" t="str">
        <f t="shared" si="407"/>
        <v/>
      </c>
      <c r="BB858" s="82">
        <f>IFERROR(FIND("Suspensão de abastecimento de água",consulta_completa__11[[#This Row],[13 - Ocorrências/Ambientes Atingidos]]),0)</f>
        <v>0</v>
      </c>
      <c r="BC858" s="83" t="str">
        <f t="shared" si="435"/>
        <v/>
      </c>
      <c r="BD858" s="82">
        <f>IFERROR(FIND("Rio/córrego",consulta_completa__11[[#This Row],[13 - Ocorrências/Ambientes Atingidos]]),0)</f>
        <v>0</v>
      </c>
      <c r="BE858" s="83" t="str">
        <f t="shared" si="408"/>
        <v/>
      </c>
      <c r="BF858" s="82">
        <f>IFERROR(FIND("Lago",consulta_completa__11[[#This Row],[13 - Ocorrências/Ambientes Atingidos]]),0)</f>
        <v>0</v>
      </c>
      <c r="BG858" s="83" t="str">
        <f t="shared" si="409"/>
        <v/>
      </c>
      <c r="BH858" s="82">
        <f>IFERROR(FIND("Mar",consulta_completa__11[[#This Row],[13 - Ocorrências/Ambientes Atingidos]]),0)</f>
        <v>0</v>
      </c>
      <c r="BI858" s="83" t="str">
        <f t="shared" si="410"/>
        <v/>
      </c>
      <c r="BJ858" s="82">
        <f>IFERROR(FIND("Praia",consulta_completa__11[[#This Row],[13 - Ocorrências/Ambientes Atingidos]]),0)</f>
        <v>0</v>
      </c>
      <c r="BK858" s="83" t="str">
        <f t="shared" si="411"/>
        <v/>
      </c>
      <c r="BL858" s="82">
        <f>IFERROR(FIND("Solo",consulta_completa__11[[#This Row],[13 - Ocorrências/Ambientes Atingidos]]),0)</f>
        <v>0</v>
      </c>
      <c r="BM858" s="83" t="str">
        <f t="shared" si="412"/>
        <v/>
      </c>
      <c r="BN858" s="82">
        <f>IFERROR(FIND("Águas subterrâneas",consulta_completa__11[[#This Row],[13 - Ocorrências/Ambientes Atingidos]]),0)</f>
        <v>0</v>
      </c>
      <c r="BO858" s="83" t="str">
        <f t="shared" si="413"/>
        <v/>
      </c>
      <c r="BP858" s="82">
        <f>IFERROR(FIND("Atmosfera",consulta_completa__11[[#This Row],[13 - Ocorrências/Ambientes Atingidos]]),0)</f>
        <v>0</v>
      </c>
      <c r="BQ858" s="83" t="str">
        <f t="shared" si="414"/>
        <v/>
      </c>
      <c r="BR858" s="82">
        <f>IFERROR(FIND("Flora",consulta_completa__11[[#This Row],[13 - Ocorrências/Ambientes Atingidos]]),0)</f>
        <v>0</v>
      </c>
      <c r="BS858" s="83" t="str">
        <f t="shared" si="415"/>
        <v/>
      </c>
      <c r="BT858" s="82">
        <f>IFERROR(FIND("Fauna",consulta_completa__11[[#This Row],[13 - Ocorrências/Ambientes Atingidos]]),0)</f>
        <v>0</v>
      </c>
      <c r="BU858" s="83" t="str">
        <f t="shared" si="416"/>
        <v/>
      </c>
      <c r="BV858" s="82">
        <f>IFERROR(FIND("UC federal",consulta_completa__11[[#This Row],[13 - Ocorrências/Ambientes Atingidos]]),0)</f>
        <v>0</v>
      </c>
      <c r="BW858" s="83" t="str">
        <f t="shared" si="417"/>
        <v/>
      </c>
      <c r="BX858" s="82">
        <f>IFERROR(FIND("UC estadual/municipal",consulta_completa__11[[#This Row],[13 - Ocorrências/Ambientes Atingidos]]),0)</f>
        <v>0</v>
      </c>
      <c r="BY858" s="83" t="str">
        <f t="shared" si="418"/>
        <v/>
      </c>
      <c r="BZ858" s="82">
        <f>IFERROR(FIND("Outro(s)",consulta_completa__11[[#This Row],[13 - Ocorrências/Ambientes Atingidos]]),0)</f>
        <v>0</v>
      </c>
      <c r="CA858" s="83" t="str">
        <f t="shared" si="419"/>
        <v/>
      </c>
      <c r="CB858" s="82">
        <f>IFERROR(FIND("Sem dano",consulta_completa__11[[#This Row],[13 - Ocorrências/Ambientes Atingidos]]),0)</f>
        <v>0</v>
      </c>
      <c r="CC858" s="83" t="str">
        <f t="shared" si="420"/>
        <v/>
      </c>
      <c r="CD858" s="82" t="e">
        <f>IF(consulta_completa__11[[#This Row],[13 - Ocorrências/Ambientes Atingidos]]="","X","")</f>
        <v>#VALUE!</v>
      </c>
      <c r="CE858" s="84">
        <f>IFERROR(FIND("IBAMA",consulta_completa__11[[#This Row],[14 - Inst. Atuando no Local]]),0)</f>
        <v>0</v>
      </c>
      <c r="CF858" s="84" t="str">
        <f t="shared" si="421"/>
        <v/>
      </c>
      <c r="CG858" s="84">
        <f>IFERROR(FIND("OEMA",consulta_completa__11[[#This Row],[14 - Inst. Atuando no Local]]),0)</f>
        <v>0</v>
      </c>
      <c r="CH858" s="84" t="str">
        <f t="shared" si="422"/>
        <v/>
      </c>
      <c r="CI858" s="84">
        <f>IFERROR(FIND("DEFESA CIVIL",consulta_completa__11[[#This Row],[14 - Inst. Atuando no Local]]),0)</f>
        <v>0</v>
      </c>
      <c r="CJ858" s="84" t="str">
        <f t="shared" si="423"/>
        <v/>
      </c>
      <c r="CK858" s="84">
        <f>IFERROR(FIND("CORPO DE BOMBEIROS",consulta_completa__11[[#This Row],[14 - Inst. Atuando no Local]]),0)</f>
        <v>0</v>
      </c>
      <c r="CL858" s="84" t="str">
        <f t="shared" si="424"/>
        <v/>
      </c>
      <c r="CM858" s="84">
        <f>IFERROR(FIND("POLÍCIA RODOVIÁRIA",consulta_completa__11[[#This Row],[14 - Inst. Atuando no Local]]),0)</f>
        <v>0</v>
      </c>
      <c r="CN858" s="84" t="str">
        <f t="shared" si="425"/>
        <v/>
      </c>
      <c r="CO858" s="84">
        <f>IFERROR(FIND("POLÍCIA MILITAR",consulta_completa__11[[#This Row],[14 - Inst. Atuando no Local]]),0)</f>
        <v>0</v>
      </c>
      <c r="CP858" s="84" t="str">
        <f t="shared" si="426"/>
        <v/>
      </c>
      <c r="CQ858" s="84">
        <f>IFERROR(FIND("POLÍCIA CIVIL",consulta_completa__11[[#This Row],[14 - Inst. Atuando no Local]]),0)</f>
        <v>0</v>
      </c>
      <c r="CR858" s="84" t="str">
        <f t="shared" si="427"/>
        <v/>
      </c>
      <c r="CS858" s="84">
        <f>IFERROR(FIND("MARINHA DO BRASIL",consulta_completa__11[[#This Row],[14 - Inst. Atuando no Local]]),0)</f>
        <v>0</v>
      </c>
      <c r="CT858" s="84" t="str">
        <f t="shared" si="428"/>
        <v/>
      </c>
      <c r="CU858" s="84">
        <f>IFERROR(FIND("EMPRESA ESPECIALIZADA EM ATENDIMENTO",consulta_completa__11[[#This Row],[14 - Inst. Atuando no Local]]),0)</f>
        <v>0</v>
      </c>
      <c r="CV858" s="84" t="str">
        <f t="shared" si="429"/>
        <v/>
      </c>
      <c r="CW858" s="84">
        <f>IFERROR(FIND("IBAMA",consulta_completa__11[[#This Row],[14 - Inst. Atuando no Local]]),0)</f>
        <v>0</v>
      </c>
      <c r="CX858" s="84" t="str">
        <f t="shared" si="430"/>
        <v/>
      </c>
      <c r="CY858" s="84" t="e">
        <f>IF(consulta_completa__11[[#This Row],[14 - Inst. Atuando no Local]]="","X","")</f>
        <v>#VALUE!</v>
      </c>
      <c r="CZ858" s="84">
        <f>IFERROR(FIND("OUTRA (S)",consulta_completa__11[[#This Row],[14 - Inst. Atuando no Local]]),0)</f>
        <v>0</v>
      </c>
      <c r="DA858" s="84" t="str">
        <f t="shared" si="431"/>
        <v/>
      </c>
      <c r="DB858" s="35" t="str">
        <f t="shared" si="432"/>
        <v>Sim</v>
      </c>
      <c r="DC858" s="35" t="str">
        <f t="shared" si="433"/>
        <v>Não</v>
      </c>
      <c r="DD858" s="35" t="str">
        <f t="shared" si="434"/>
        <v>Sim</v>
      </c>
      <c r="DE858" s="87" t="str">
        <f t="shared" si="437"/>
        <v>Sem informação</v>
      </c>
    </row>
    <row r="859" spans="50:109">
      <c r="AX859" s="82">
        <f>IFERROR(FIND("Óbitos/feridos",consulta_completa__11[[#This Row],[13 - Ocorrências/Ambientes Atingidos]]),0)</f>
        <v>0</v>
      </c>
      <c r="AY859" s="83" t="str">
        <f t="shared" si="406"/>
        <v/>
      </c>
      <c r="AZ859" s="82">
        <f>IFERROR(FIND("População afetada/evacuada",consulta_completa__11[[#This Row],[13 - Ocorrências/Ambientes Atingidos]]),0)</f>
        <v>0</v>
      </c>
      <c r="BA859" s="82" t="str">
        <f t="shared" si="407"/>
        <v/>
      </c>
      <c r="BB859" s="82">
        <f>IFERROR(FIND("Suspensão de abastecimento de água",consulta_completa__11[[#This Row],[13 - Ocorrências/Ambientes Atingidos]]),0)</f>
        <v>0</v>
      </c>
      <c r="BC859" s="83" t="str">
        <f t="shared" si="435"/>
        <v/>
      </c>
      <c r="BD859" s="82">
        <f>IFERROR(FIND("Rio/córrego",consulta_completa__11[[#This Row],[13 - Ocorrências/Ambientes Atingidos]]),0)</f>
        <v>0</v>
      </c>
      <c r="BE859" s="83" t="str">
        <f t="shared" si="408"/>
        <v/>
      </c>
      <c r="BF859" s="82">
        <f>IFERROR(FIND("Lago",consulta_completa__11[[#This Row],[13 - Ocorrências/Ambientes Atingidos]]),0)</f>
        <v>0</v>
      </c>
      <c r="BG859" s="83" t="str">
        <f t="shared" si="409"/>
        <v/>
      </c>
      <c r="BH859" s="82">
        <f>IFERROR(FIND("Mar",consulta_completa__11[[#This Row],[13 - Ocorrências/Ambientes Atingidos]]),0)</f>
        <v>0</v>
      </c>
      <c r="BI859" s="83" t="str">
        <f t="shared" si="410"/>
        <v/>
      </c>
      <c r="BJ859" s="82">
        <f>IFERROR(FIND("Praia",consulta_completa__11[[#This Row],[13 - Ocorrências/Ambientes Atingidos]]),0)</f>
        <v>0</v>
      </c>
      <c r="BK859" s="83" t="str">
        <f t="shared" si="411"/>
        <v/>
      </c>
      <c r="BL859" s="82">
        <f>IFERROR(FIND("Solo",consulta_completa__11[[#This Row],[13 - Ocorrências/Ambientes Atingidos]]),0)</f>
        <v>0</v>
      </c>
      <c r="BM859" s="83" t="str">
        <f t="shared" si="412"/>
        <v/>
      </c>
      <c r="BN859" s="82">
        <f>IFERROR(FIND("Águas subterrâneas",consulta_completa__11[[#This Row],[13 - Ocorrências/Ambientes Atingidos]]),0)</f>
        <v>0</v>
      </c>
      <c r="BO859" s="83" t="str">
        <f t="shared" si="413"/>
        <v/>
      </c>
      <c r="BP859" s="82">
        <f>IFERROR(FIND("Atmosfera",consulta_completa__11[[#This Row],[13 - Ocorrências/Ambientes Atingidos]]),0)</f>
        <v>0</v>
      </c>
      <c r="BQ859" s="83" t="str">
        <f t="shared" si="414"/>
        <v/>
      </c>
      <c r="BR859" s="82">
        <f>IFERROR(FIND("Flora",consulta_completa__11[[#This Row],[13 - Ocorrências/Ambientes Atingidos]]),0)</f>
        <v>0</v>
      </c>
      <c r="BS859" s="83" t="str">
        <f t="shared" si="415"/>
        <v/>
      </c>
      <c r="BT859" s="82">
        <f>IFERROR(FIND("Fauna",consulta_completa__11[[#This Row],[13 - Ocorrências/Ambientes Atingidos]]),0)</f>
        <v>0</v>
      </c>
      <c r="BU859" s="83" t="str">
        <f t="shared" si="416"/>
        <v/>
      </c>
      <c r="BV859" s="82">
        <f>IFERROR(FIND("UC federal",consulta_completa__11[[#This Row],[13 - Ocorrências/Ambientes Atingidos]]),0)</f>
        <v>0</v>
      </c>
      <c r="BW859" s="83" t="str">
        <f t="shared" si="417"/>
        <v/>
      </c>
      <c r="BX859" s="82">
        <f>IFERROR(FIND("UC estadual/municipal",consulta_completa__11[[#This Row],[13 - Ocorrências/Ambientes Atingidos]]),0)</f>
        <v>0</v>
      </c>
      <c r="BY859" s="83" t="str">
        <f t="shared" si="418"/>
        <v/>
      </c>
      <c r="BZ859" s="82">
        <f>IFERROR(FIND("Outro(s)",consulta_completa__11[[#This Row],[13 - Ocorrências/Ambientes Atingidos]]),0)</f>
        <v>0</v>
      </c>
      <c r="CA859" s="83" t="str">
        <f t="shared" si="419"/>
        <v/>
      </c>
      <c r="CB859" s="82">
        <f>IFERROR(FIND("Sem dano",consulta_completa__11[[#This Row],[13 - Ocorrências/Ambientes Atingidos]]),0)</f>
        <v>0</v>
      </c>
      <c r="CC859" s="83" t="str">
        <f t="shared" si="420"/>
        <v/>
      </c>
      <c r="CD859" s="82" t="e">
        <f>IF(consulta_completa__11[[#This Row],[13 - Ocorrências/Ambientes Atingidos]]="","X","")</f>
        <v>#VALUE!</v>
      </c>
      <c r="CE859" s="84">
        <f>IFERROR(FIND("IBAMA",consulta_completa__11[[#This Row],[14 - Inst. Atuando no Local]]),0)</f>
        <v>0</v>
      </c>
      <c r="CF859" s="84" t="str">
        <f t="shared" si="421"/>
        <v/>
      </c>
      <c r="CG859" s="84">
        <f>IFERROR(FIND("OEMA",consulta_completa__11[[#This Row],[14 - Inst. Atuando no Local]]),0)</f>
        <v>0</v>
      </c>
      <c r="CH859" s="84" t="str">
        <f t="shared" si="422"/>
        <v/>
      </c>
      <c r="CI859" s="84">
        <f>IFERROR(FIND("DEFESA CIVIL",consulta_completa__11[[#This Row],[14 - Inst. Atuando no Local]]),0)</f>
        <v>0</v>
      </c>
      <c r="CJ859" s="84" t="str">
        <f t="shared" si="423"/>
        <v/>
      </c>
      <c r="CK859" s="84">
        <f>IFERROR(FIND("CORPO DE BOMBEIROS",consulta_completa__11[[#This Row],[14 - Inst. Atuando no Local]]),0)</f>
        <v>0</v>
      </c>
      <c r="CL859" s="84" t="str">
        <f t="shared" si="424"/>
        <v/>
      </c>
      <c r="CM859" s="84">
        <f>IFERROR(FIND("POLÍCIA RODOVIÁRIA",consulta_completa__11[[#This Row],[14 - Inst. Atuando no Local]]),0)</f>
        <v>0</v>
      </c>
      <c r="CN859" s="84" t="str">
        <f t="shared" si="425"/>
        <v/>
      </c>
      <c r="CO859" s="84">
        <f>IFERROR(FIND("POLÍCIA MILITAR",consulta_completa__11[[#This Row],[14 - Inst. Atuando no Local]]),0)</f>
        <v>0</v>
      </c>
      <c r="CP859" s="84" t="str">
        <f t="shared" si="426"/>
        <v/>
      </c>
      <c r="CQ859" s="84">
        <f>IFERROR(FIND("POLÍCIA CIVIL",consulta_completa__11[[#This Row],[14 - Inst. Atuando no Local]]),0)</f>
        <v>0</v>
      </c>
      <c r="CR859" s="84" t="str">
        <f t="shared" si="427"/>
        <v/>
      </c>
      <c r="CS859" s="84">
        <f>IFERROR(FIND("MARINHA DO BRASIL",consulta_completa__11[[#This Row],[14 - Inst. Atuando no Local]]),0)</f>
        <v>0</v>
      </c>
      <c r="CT859" s="84" t="str">
        <f t="shared" si="428"/>
        <v/>
      </c>
      <c r="CU859" s="84">
        <f>IFERROR(FIND("EMPRESA ESPECIALIZADA EM ATENDIMENTO",consulta_completa__11[[#This Row],[14 - Inst. Atuando no Local]]),0)</f>
        <v>0</v>
      </c>
      <c r="CV859" s="84" t="str">
        <f t="shared" si="429"/>
        <v/>
      </c>
      <c r="CW859" s="84">
        <f>IFERROR(FIND("IBAMA",consulta_completa__11[[#This Row],[14 - Inst. Atuando no Local]]),0)</f>
        <v>0</v>
      </c>
      <c r="CX859" s="84" t="str">
        <f t="shared" si="430"/>
        <v/>
      </c>
      <c r="CY859" s="84" t="e">
        <f>IF(consulta_completa__11[[#This Row],[14 - Inst. Atuando no Local]]="","X","")</f>
        <v>#VALUE!</v>
      </c>
      <c r="CZ859" s="84">
        <f>IFERROR(FIND("OUTRA (S)",consulta_completa__11[[#This Row],[14 - Inst. Atuando no Local]]),0)</f>
        <v>0</v>
      </c>
      <c r="DA859" s="84" t="str">
        <f t="shared" si="431"/>
        <v/>
      </c>
      <c r="DB859" s="35" t="str">
        <f t="shared" si="432"/>
        <v>Sim</v>
      </c>
      <c r="DC859" s="35" t="str">
        <f t="shared" si="433"/>
        <v>Não</v>
      </c>
      <c r="DD859" s="35" t="str">
        <f t="shared" si="434"/>
        <v>Sim</v>
      </c>
      <c r="DE859" s="87" t="str">
        <f t="shared" si="437"/>
        <v>Sem informação</v>
      </c>
    </row>
    <row r="860" spans="50:109">
      <c r="AX860" s="82">
        <f>IFERROR(FIND("Óbitos/feridos",consulta_completa__11[[#This Row],[13 - Ocorrências/Ambientes Atingidos]]),0)</f>
        <v>0</v>
      </c>
      <c r="AY860" s="83" t="str">
        <f t="shared" si="406"/>
        <v/>
      </c>
      <c r="AZ860" s="82">
        <f>IFERROR(FIND("População afetada/evacuada",consulta_completa__11[[#This Row],[13 - Ocorrências/Ambientes Atingidos]]),0)</f>
        <v>0</v>
      </c>
      <c r="BA860" s="82" t="str">
        <f t="shared" si="407"/>
        <v/>
      </c>
      <c r="BB860" s="82">
        <f>IFERROR(FIND("Suspensão de abastecimento de água",consulta_completa__11[[#This Row],[13 - Ocorrências/Ambientes Atingidos]]),0)</f>
        <v>0</v>
      </c>
      <c r="BC860" s="83" t="str">
        <f t="shared" si="435"/>
        <v/>
      </c>
      <c r="BD860" s="82">
        <f>IFERROR(FIND("Rio/córrego",consulta_completa__11[[#This Row],[13 - Ocorrências/Ambientes Atingidos]]),0)</f>
        <v>0</v>
      </c>
      <c r="BE860" s="83" t="str">
        <f t="shared" si="408"/>
        <v/>
      </c>
      <c r="BF860" s="82">
        <f>IFERROR(FIND("Lago",consulta_completa__11[[#This Row],[13 - Ocorrências/Ambientes Atingidos]]),0)</f>
        <v>0</v>
      </c>
      <c r="BG860" s="83" t="str">
        <f t="shared" si="409"/>
        <v/>
      </c>
      <c r="BH860" s="82">
        <f>IFERROR(FIND("Mar",consulta_completa__11[[#This Row],[13 - Ocorrências/Ambientes Atingidos]]),0)</f>
        <v>0</v>
      </c>
      <c r="BI860" s="83" t="str">
        <f t="shared" si="410"/>
        <v/>
      </c>
      <c r="BJ860" s="82">
        <f>IFERROR(FIND("Praia",consulta_completa__11[[#This Row],[13 - Ocorrências/Ambientes Atingidos]]),0)</f>
        <v>0</v>
      </c>
      <c r="BK860" s="83" t="str">
        <f t="shared" si="411"/>
        <v/>
      </c>
      <c r="BL860" s="82">
        <f>IFERROR(FIND("Solo",consulta_completa__11[[#This Row],[13 - Ocorrências/Ambientes Atingidos]]),0)</f>
        <v>0</v>
      </c>
      <c r="BM860" s="83" t="str">
        <f t="shared" si="412"/>
        <v/>
      </c>
      <c r="BN860" s="82">
        <f>IFERROR(FIND("Águas subterrâneas",consulta_completa__11[[#This Row],[13 - Ocorrências/Ambientes Atingidos]]),0)</f>
        <v>0</v>
      </c>
      <c r="BO860" s="83" t="str">
        <f t="shared" si="413"/>
        <v/>
      </c>
      <c r="BP860" s="82">
        <f>IFERROR(FIND("Atmosfera",consulta_completa__11[[#This Row],[13 - Ocorrências/Ambientes Atingidos]]),0)</f>
        <v>0</v>
      </c>
      <c r="BQ860" s="83" t="str">
        <f t="shared" si="414"/>
        <v/>
      </c>
      <c r="BR860" s="82">
        <f>IFERROR(FIND("Flora",consulta_completa__11[[#This Row],[13 - Ocorrências/Ambientes Atingidos]]),0)</f>
        <v>0</v>
      </c>
      <c r="BS860" s="83" t="str">
        <f t="shared" si="415"/>
        <v/>
      </c>
      <c r="BT860" s="82">
        <f>IFERROR(FIND("Fauna",consulta_completa__11[[#This Row],[13 - Ocorrências/Ambientes Atingidos]]),0)</f>
        <v>0</v>
      </c>
      <c r="BU860" s="83" t="str">
        <f t="shared" si="416"/>
        <v/>
      </c>
      <c r="BV860" s="82">
        <f>IFERROR(FIND("UC federal",consulta_completa__11[[#This Row],[13 - Ocorrências/Ambientes Atingidos]]),0)</f>
        <v>0</v>
      </c>
      <c r="BW860" s="83" t="str">
        <f t="shared" si="417"/>
        <v/>
      </c>
      <c r="BX860" s="82">
        <f>IFERROR(FIND("UC estadual/municipal",consulta_completa__11[[#This Row],[13 - Ocorrências/Ambientes Atingidos]]),0)</f>
        <v>0</v>
      </c>
      <c r="BY860" s="83" t="str">
        <f t="shared" si="418"/>
        <v/>
      </c>
      <c r="BZ860" s="82">
        <f>IFERROR(FIND("Outro(s)",consulta_completa__11[[#This Row],[13 - Ocorrências/Ambientes Atingidos]]),0)</f>
        <v>0</v>
      </c>
      <c r="CA860" s="83" t="str">
        <f t="shared" si="419"/>
        <v/>
      </c>
      <c r="CB860" s="82">
        <f>IFERROR(FIND("Sem dano",consulta_completa__11[[#This Row],[13 - Ocorrências/Ambientes Atingidos]]),0)</f>
        <v>0</v>
      </c>
      <c r="CC860" s="83" t="str">
        <f t="shared" si="420"/>
        <v/>
      </c>
      <c r="CD860" s="82" t="e">
        <f>IF(consulta_completa__11[[#This Row],[13 - Ocorrências/Ambientes Atingidos]]="","X","")</f>
        <v>#VALUE!</v>
      </c>
      <c r="CE860" s="84">
        <f>IFERROR(FIND("IBAMA",consulta_completa__11[[#This Row],[14 - Inst. Atuando no Local]]),0)</f>
        <v>0</v>
      </c>
      <c r="CF860" s="84" t="str">
        <f t="shared" si="421"/>
        <v/>
      </c>
      <c r="CG860" s="84">
        <f>IFERROR(FIND("OEMA",consulta_completa__11[[#This Row],[14 - Inst. Atuando no Local]]),0)</f>
        <v>0</v>
      </c>
      <c r="CH860" s="84" t="str">
        <f t="shared" si="422"/>
        <v/>
      </c>
      <c r="CI860" s="84">
        <f>IFERROR(FIND("DEFESA CIVIL",consulta_completa__11[[#This Row],[14 - Inst. Atuando no Local]]),0)</f>
        <v>0</v>
      </c>
      <c r="CJ860" s="84" t="str">
        <f t="shared" si="423"/>
        <v/>
      </c>
      <c r="CK860" s="84">
        <f>IFERROR(FIND("CORPO DE BOMBEIROS",consulta_completa__11[[#This Row],[14 - Inst. Atuando no Local]]),0)</f>
        <v>0</v>
      </c>
      <c r="CL860" s="84" t="str">
        <f t="shared" si="424"/>
        <v/>
      </c>
      <c r="CM860" s="84">
        <f>IFERROR(FIND("POLÍCIA RODOVIÁRIA",consulta_completa__11[[#This Row],[14 - Inst. Atuando no Local]]),0)</f>
        <v>0</v>
      </c>
      <c r="CN860" s="84" t="str">
        <f t="shared" si="425"/>
        <v/>
      </c>
      <c r="CO860" s="84">
        <f>IFERROR(FIND("POLÍCIA MILITAR",consulta_completa__11[[#This Row],[14 - Inst. Atuando no Local]]),0)</f>
        <v>0</v>
      </c>
      <c r="CP860" s="84" t="str">
        <f t="shared" si="426"/>
        <v/>
      </c>
      <c r="CQ860" s="84">
        <f>IFERROR(FIND("POLÍCIA CIVIL",consulta_completa__11[[#This Row],[14 - Inst. Atuando no Local]]),0)</f>
        <v>0</v>
      </c>
      <c r="CR860" s="84" t="str">
        <f t="shared" si="427"/>
        <v/>
      </c>
      <c r="CS860" s="84">
        <f>IFERROR(FIND("MARINHA DO BRASIL",consulta_completa__11[[#This Row],[14 - Inst. Atuando no Local]]),0)</f>
        <v>0</v>
      </c>
      <c r="CT860" s="84" t="str">
        <f t="shared" si="428"/>
        <v/>
      </c>
      <c r="CU860" s="84">
        <f>IFERROR(FIND("EMPRESA ESPECIALIZADA EM ATENDIMENTO",consulta_completa__11[[#This Row],[14 - Inst. Atuando no Local]]),0)</f>
        <v>0</v>
      </c>
      <c r="CV860" s="84" t="str">
        <f t="shared" si="429"/>
        <v/>
      </c>
      <c r="CW860" s="84">
        <f>IFERROR(FIND("IBAMA",consulta_completa__11[[#This Row],[14 - Inst. Atuando no Local]]),0)</f>
        <v>0</v>
      </c>
      <c r="CX860" s="84" t="str">
        <f t="shared" si="430"/>
        <v/>
      </c>
      <c r="CY860" s="84" t="e">
        <f>IF(consulta_completa__11[[#This Row],[14 - Inst. Atuando no Local]]="","X","")</f>
        <v>#VALUE!</v>
      </c>
      <c r="CZ860" s="84">
        <f>IFERROR(FIND("OUTRA (S)",consulta_completa__11[[#This Row],[14 - Inst. Atuando no Local]]),0)</f>
        <v>0</v>
      </c>
      <c r="DA860" s="84" t="str">
        <f t="shared" si="431"/>
        <v/>
      </c>
      <c r="DB860" s="35" t="str">
        <f t="shared" si="432"/>
        <v>Sim</v>
      </c>
      <c r="DC860" s="35" t="str">
        <f t="shared" si="433"/>
        <v>Não</v>
      </c>
      <c r="DD860" s="35" t="str">
        <f t="shared" si="434"/>
        <v>Sim</v>
      </c>
      <c r="DE860" s="87" t="str">
        <f t="shared" si="437"/>
        <v>Sem informação</v>
      </c>
    </row>
    <row r="861" spans="50:109">
      <c r="AX861" s="82">
        <f>IFERROR(FIND("Óbitos/feridos",consulta_completa__11[[#This Row],[13 - Ocorrências/Ambientes Atingidos]]),0)</f>
        <v>0</v>
      </c>
      <c r="AY861" s="83" t="str">
        <f t="shared" si="406"/>
        <v/>
      </c>
      <c r="AZ861" s="82">
        <f>IFERROR(FIND("População afetada/evacuada",consulta_completa__11[[#This Row],[13 - Ocorrências/Ambientes Atingidos]]),0)</f>
        <v>0</v>
      </c>
      <c r="BA861" s="82" t="str">
        <f t="shared" si="407"/>
        <v/>
      </c>
      <c r="BB861" s="82">
        <f>IFERROR(FIND("Suspensão de abastecimento de água",consulta_completa__11[[#This Row],[13 - Ocorrências/Ambientes Atingidos]]),0)</f>
        <v>0</v>
      </c>
      <c r="BC861" s="83" t="str">
        <f t="shared" si="435"/>
        <v/>
      </c>
      <c r="BD861" s="82">
        <f>IFERROR(FIND("Rio/córrego",consulta_completa__11[[#This Row],[13 - Ocorrências/Ambientes Atingidos]]),0)</f>
        <v>0</v>
      </c>
      <c r="BE861" s="83" t="str">
        <f t="shared" si="408"/>
        <v/>
      </c>
      <c r="BF861" s="82">
        <f>IFERROR(FIND("Lago",consulta_completa__11[[#This Row],[13 - Ocorrências/Ambientes Atingidos]]),0)</f>
        <v>0</v>
      </c>
      <c r="BG861" s="83" t="str">
        <f t="shared" si="409"/>
        <v/>
      </c>
      <c r="BH861" s="82">
        <f>IFERROR(FIND("Mar",consulta_completa__11[[#This Row],[13 - Ocorrências/Ambientes Atingidos]]),0)</f>
        <v>0</v>
      </c>
      <c r="BI861" s="83" t="str">
        <f t="shared" si="410"/>
        <v/>
      </c>
      <c r="BJ861" s="82">
        <f>IFERROR(FIND("Praia",consulta_completa__11[[#This Row],[13 - Ocorrências/Ambientes Atingidos]]),0)</f>
        <v>0</v>
      </c>
      <c r="BK861" s="83" t="str">
        <f t="shared" si="411"/>
        <v/>
      </c>
      <c r="BL861" s="82">
        <f>IFERROR(FIND("Solo",consulta_completa__11[[#This Row],[13 - Ocorrências/Ambientes Atingidos]]),0)</f>
        <v>0</v>
      </c>
      <c r="BM861" s="83" t="str">
        <f t="shared" si="412"/>
        <v/>
      </c>
      <c r="BN861" s="82">
        <f>IFERROR(FIND("Águas subterrâneas",consulta_completa__11[[#This Row],[13 - Ocorrências/Ambientes Atingidos]]),0)</f>
        <v>0</v>
      </c>
      <c r="BO861" s="83" t="str">
        <f t="shared" si="413"/>
        <v/>
      </c>
      <c r="BP861" s="82">
        <f>IFERROR(FIND("Atmosfera",consulta_completa__11[[#This Row],[13 - Ocorrências/Ambientes Atingidos]]),0)</f>
        <v>0</v>
      </c>
      <c r="BQ861" s="83" t="str">
        <f t="shared" si="414"/>
        <v/>
      </c>
      <c r="BR861" s="82">
        <f>IFERROR(FIND("Flora",consulta_completa__11[[#This Row],[13 - Ocorrências/Ambientes Atingidos]]),0)</f>
        <v>0</v>
      </c>
      <c r="BS861" s="83" t="str">
        <f t="shared" si="415"/>
        <v/>
      </c>
      <c r="BT861" s="82">
        <f>IFERROR(FIND("Fauna",consulta_completa__11[[#This Row],[13 - Ocorrências/Ambientes Atingidos]]),0)</f>
        <v>0</v>
      </c>
      <c r="BU861" s="83" t="str">
        <f t="shared" si="416"/>
        <v/>
      </c>
      <c r="BV861" s="82">
        <f>IFERROR(FIND("UC federal",consulta_completa__11[[#This Row],[13 - Ocorrências/Ambientes Atingidos]]),0)</f>
        <v>0</v>
      </c>
      <c r="BW861" s="83" t="str">
        <f t="shared" si="417"/>
        <v/>
      </c>
      <c r="BX861" s="82">
        <f>IFERROR(FIND("UC estadual/municipal",consulta_completa__11[[#This Row],[13 - Ocorrências/Ambientes Atingidos]]),0)</f>
        <v>0</v>
      </c>
      <c r="BY861" s="83" t="str">
        <f t="shared" si="418"/>
        <v/>
      </c>
      <c r="BZ861" s="82">
        <f>IFERROR(FIND("Outro(s)",consulta_completa__11[[#This Row],[13 - Ocorrências/Ambientes Atingidos]]),0)</f>
        <v>0</v>
      </c>
      <c r="CA861" s="83" t="str">
        <f t="shared" si="419"/>
        <v/>
      </c>
      <c r="CB861" s="82">
        <f>IFERROR(FIND("Sem dano",consulta_completa__11[[#This Row],[13 - Ocorrências/Ambientes Atingidos]]),0)</f>
        <v>0</v>
      </c>
      <c r="CC861" s="83" t="str">
        <f t="shared" si="420"/>
        <v/>
      </c>
      <c r="CD861" s="82" t="e">
        <f>IF(consulta_completa__11[[#This Row],[13 - Ocorrências/Ambientes Atingidos]]="","X","")</f>
        <v>#VALUE!</v>
      </c>
      <c r="CE861" s="84">
        <f>IFERROR(FIND("IBAMA",consulta_completa__11[[#This Row],[14 - Inst. Atuando no Local]]),0)</f>
        <v>0</v>
      </c>
      <c r="CF861" s="84" t="str">
        <f t="shared" si="421"/>
        <v/>
      </c>
      <c r="CG861" s="84">
        <f>IFERROR(FIND("OEMA",consulta_completa__11[[#This Row],[14 - Inst. Atuando no Local]]),0)</f>
        <v>0</v>
      </c>
      <c r="CH861" s="84" t="str">
        <f t="shared" si="422"/>
        <v/>
      </c>
      <c r="CI861" s="84">
        <f>IFERROR(FIND("DEFESA CIVIL",consulta_completa__11[[#This Row],[14 - Inst. Atuando no Local]]),0)</f>
        <v>0</v>
      </c>
      <c r="CJ861" s="84" t="str">
        <f t="shared" si="423"/>
        <v/>
      </c>
      <c r="CK861" s="84">
        <f>IFERROR(FIND("CORPO DE BOMBEIROS",consulta_completa__11[[#This Row],[14 - Inst. Atuando no Local]]),0)</f>
        <v>0</v>
      </c>
      <c r="CL861" s="84" t="str">
        <f t="shared" si="424"/>
        <v/>
      </c>
      <c r="CM861" s="84">
        <f>IFERROR(FIND("POLÍCIA RODOVIÁRIA",consulta_completa__11[[#This Row],[14 - Inst. Atuando no Local]]),0)</f>
        <v>0</v>
      </c>
      <c r="CN861" s="84" t="str">
        <f t="shared" si="425"/>
        <v/>
      </c>
      <c r="CO861" s="84">
        <f>IFERROR(FIND("POLÍCIA MILITAR",consulta_completa__11[[#This Row],[14 - Inst. Atuando no Local]]),0)</f>
        <v>0</v>
      </c>
      <c r="CP861" s="84" t="str">
        <f t="shared" si="426"/>
        <v/>
      </c>
      <c r="CQ861" s="84">
        <f>IFERROR(FIND("POLÍCIA CIVIL",consulta_completa__11[[#This Row],[14 - Inst. Atuando no Local]]),0)</f>
        <v>0</v>
      </c>
      <c r="CR861" s="84" t="str">
        <f t="shared" si="427"/>
        <v/>
      </c>
      <c r="CS861" s="84">
        <f>IFERROR(FIND("MARINHA DO BRASIL",consulta_completa__11[[#This Row],[14 - Inst. Atuando no Local]]),0)</f>
        <v>0</v>
      </c>
      <c r="CT861" s="84" t="str">
        <f t="shared" si="428"/>
        <v/>
      </c>
      <c r="CU861" s="84">
        <f>IFERROR(FIND("EMPRESA ESPECIALIZADA EM ATENDIMENTO",consulta_completa__11[[#This Row],[14 - Inst. Atuando no Local]]),0)</f>
        <v>0</v>
      </c>
      <c r="CV861" s="84" t="str">
        <f t="shared" si="429"/>
        <v/>
      </c>
      <c r="CW861" s="84">
        <f>IFERROR(FIND("IBAMA",consulta_completa__11[[#This Row],[14 - Inst. Atuando no Local]]),0)</f>
        <v>0</v>
      </c>
      <c r="CX861" s="84" t="str">
        <f t="shared" si="430"/>
        <v/>
      </c>
      <c r="CY861" s="84" t="e">
        <f>IF(consulta_completa__11[[#This Row],[14 - Inst. Atuando no Local]]="","X","")</f>
        <v>#VALUE!</v>
      </c>
      <c r="CZ861" s="84">
        <f>IFERROR(FIND("OUTRA (S)",consulta_completa__11[[#This Row],[14 - Inst. Atuando no Local]]),0)</f>
        <v>0</v>
      </c>
      <c r="DA861" s="84" t="str">
        <f t="shared" si="431"/>
        <v/>
      </c>
      <c r="DB861" s="35" t="str">
        <f t="shared" si="432"/>
        <v>Sim</v>
      </c>
      <c r="DC861" s="35" t="str">
        <f t="shared" si="433"/>
        <v>Não</v>
      </c>
      <c r="DD861" s="35" t="str">
        <f t="shared" si="434"/>
        <v>Sim</v>
      </c>
      <c r="DE861" s="87" t="str">
        <f t="shared" si="437"/>
        <v>Sem informação</v>
      </c>
    </row>
    <row r="862" spans="50:109">
      <c r="AX862" s="82">
        <f>IFERROR(FIND("Óbitos/feridos",consulta_completa__11[[#This Row],[13 - Ocorrências/Ambientes Atingidos]]),0)</f>
        <v>0</v>
      </c>
      <c r="AY862" s="83" t="str">
        <f t="shared" si="406"/>
        <v/>
      </c>
      <c r="AZ862" s="82">
        <f>IFERROR(FIND("População afetada/evacuada",consulta_completa__11[[#This Row],[13 - Ocorrências/Ambientes Atingidos]]),0)</f>
        <v>0</v>
      </c>
      <c r="BA862" s="82" t="str">
        <f t="shared" si="407"/>
        <v/>
      </c>
      <c r="BB862" s="82">
        <f>IFERROR(FIND("Suspensão de abastecimento de água",consulta_completa__11[[#This Row],[13 - Ocorrências/Ambientes Atingidos]]),0)</f>
        <v>0</v>
      </c>
      <c r="BC862" s="83" t="str">
        <f t="shared" si="435"/>
        <v/>
      </c>
      <c r="BD862" s="82">
        <f>IFERROR(FIND("Rio/córrego",consulta_completa__11[[#This Row],[13 - Ocorrências/Ambientes Atingidos]]),0)</f>
        <v>0</v>
      </c>
      <c r="BE862" s="83" t="str">
        <f t="shared" si="408"/>
        <v/>
      </c>
      <c r="BF862" s="82">
        <f>IFERROR(FIND("Lago",consulta_completa__11[[#This Row],[13 - Ocorrências/Ambientes Atingidos]]),0)</f>
        <v>0</v>
      </c>
      <c r="BG862" s="83" t="str">
        <f t="shared" si="409"/>
        <v/>
      </c>
      <c r="BH862" s="82">
        <f>IFERROR(FIND("Mar",consulta_completa__11[[#This Row],[13 - Ocorrências/Ambientes Atingidos]]),0)</f>
        <v>0</v>
      </c>
      <c r="BI862" s="83" t="str">
        <f t="shared" si="410"/>
        <v/>
      </c>
      <c r="BJ862" s="82">
        <f>IFERROR(FIND("Praia",consulta_completa__11[[#This Row],[13 - Ocorrências/Ambientes Atingidos]]),0)</f>
        <v>0</v>
      </c>
      <c r="BK862" s="83" t="str">
        <f t="shared" si="411"/>
        <v/>
      </c>
      <c r="BL862" s="82">
        <f>IFERROR(FIND("Solo",consulta_completa__11[[#This Row],[13 - Ocorrências/Ambientes Atingidos]]),0)</f>
        <v>0</v>
      </c>
      <c r="BM862" s="83" t="str">
        <f t="shared" si="412"/>
        <v/>
      </c>
      <c r="BN862" s="82">
        <f>IFERROR(FIND("Águas subterrâneas",consulta_completa__11[[#This Row],[13 - Ocorrências/Ambientes Atingidos]]),0)</f>
        <v>0</v>
      </c>
      <c r="BO862" s="83" t="str">
        <f t="shared" si="413"/>
        <v/>
      </c>
      <c r="BP862" s="82">
        <f>IFERROR(FIND("Atmosfera",consulta_completa__11[[#This Row],[13 - Ocorrências/Ambientes Atingidos]]),0)</f>
        <v>0</v>
      </c>
      <c r="BQ862" s="83" t="str">
        <f t="shared" si="414"/>
        <v/>
      </c>
      <c r="BR862" s="82">
        <f>IFERROR(FIND("Flora",consulta_completa__11[[#This Row],[13 - Ocorrências/Ambientes Atingidos]]),0)</f>
        <v>0</v>
      </c>
      <c r="BS862" s="83" t="str">
        <f t="shared" si="415"/>
        <v/>
      </c>
      <c r="BT862" s="82">
        <f>IFERROR(FIND("Fauna",consulta_completa__11[[#This Row],[13 - Ocorrências/Ambientes Atingidos]]),0)</f>
        <v>0</v>
      </c>
      <c r="BU862" s="83" t="str">
        <f t="shared" si="416"/>
        <v/>
      </c>
      <c r="BV862" s="82">
        <f>IFERROR(FIND("UC federal",consulta_completa__11[[#This Row],[13 - Ocorrências/Ambientes Atingidos]]),0)</f>
        <v>0</v>
      </c>
      <c r="BW862" s="83" t="str">
        <f t="shared" si="417"/>
        <v/>
      </c>
      <c r="BX862" s="82">
        <f>IFERROR(FIND("UC estadual/municipal",consulta_completa__11[[#This Row],[13 - Ocorrências/Ambientes Atingidos]]),0)</f>
        <v>0</v>
      </c>
      <c r="BY862" s="83" t="str">
        <f t="shared" si="418"/>
        <v/>
      </c>
      <c r="BZ862" s="82">
        <f>IFERROR(FIND("Outro(s)",consulta_completa__11[[#This Row],[13 - Ocorrências/Ambientes Atingidos]]),0)</f>
        <v>0</v>
      </c>
      <c r="CA862" s="83" t="str">
        <f t="shared" si="419"/>
        <v/>
      </c>
      <c r="CB862" s="82">
        <f>IFERROR(FIND("Sem dano",consulta_completa__11[[#This Row],[13 - Ocorrências/Ambientes Atingidos]]),0)</f>
        <v>0</v>
      </c>
      <c r="CC862" s="83" t="str">
        <f t="shared" si="420"/>
        <v/>
      </c>
      <c r="CD862" s="82" t="e">
        <f>IF(consulta_completa__11[[#This Row],[13 - Ocorrências/Ambientes Atingidos]]="","X","")</f>
        <v>#VALUE!</v>
      </c>
      <c r="CE862" s="84">
        <f>IFERROR(FIND("IBAMA",consulta_completa__11[[#This Row],[14 - Inst. Atuando no Local]]),0)</f>
        <v>0</v>
      </c>
      <c r="CF862" s="84" t="str">
        <f t="shared" si="421"/>
        <v/>
      </c>
      <c r="CG862" s="84">
        <f>IFERROR(FIND("OEMA",consulta_completa__11[[#This Row],[14 - Inst. Atuando no Local]]),0)</f>
        <v>0</v>
      </c>
      <c r="CH862" s="84" t="str">
        <f t="shared" si="422"/>
        <v/>
      </c>
      <c r="CI862" s="84">
        <f>IFERROR(FIND("DEFESA CIVIL",consulta_completa__11[[#This Row],[14 - Inst. Atuando no Local]]),0)</f>
        <v>0</v>
      </c>
      <c r="CJ862" s="84" t="str">
        <f t="shared" si="423"/>
        <v/>
      </c>
      <c r="CK862" s="84">
        <f>IFERROR(FIND("CORPO DE BOMBEIROS",consulta_completa__11[[#This Row],[14 - Inst. Atuando no Local]]),0)</f>
        <v>0</v>
      </c>
      <c r="CL862" s="84" t="str">
        <f t="shared" si="424"/>
        <v/>
      </c>
      <c r="CM862" s="84">
        <f>IFERROR(FIND("POLÍCIA RODOVIÁRIA",consulta_completa__11[[#This Row],[14 - Inst. Atuando no Local]]),0)</f>
        <v>0</v>
      </c>
      <c r="CN862" s="84" t="str">
        <f t="shared" si="425"/>
        <v/>
      </c>
      <c r="CO862" s="84">
        <f>IFERROR(FIND("POLÍCIA MILITAR",consulta_completa__11[[#This Row],[14 - Inst. Atuando no Local]]),0)</f>
        <v>0</v>
      </c>
      <c r="CP862" s="84" t="str">
        <f t="shared" si="426"/>
        <v/>
      </c>
      <c r="CQ862" s="84">
        <f>IFERROR(FIND("POLÍCIA CIVIL",consulta_completa__11[[#This Row],[14 - Inst. Atuando no Local]]),0)</f>
        <v>0</v>
      </c>
      <c r="CR862" s="84" t="str">
        <f t="shared" si="427"/>
        <v/>
      </c>
      <c r="CS862" s="84">
        <f>IFERROR(FIND("MARINHA DO BRASIL",consulta_completa__11[[#This Row],[14 - Inst. Atuando no Local]]),0)</f>
        <v>0</v>
      </c>
      <c r="CT862" s="84" t="str">
        <f t="shared" si="428"/>
        <v/>
      </c>
      <c r="CU862" s="84">
        <f>IFERROR(FIND("EMPRESA ESPECIALIZADA EM ATENDIMENTO",consulta_completa__11[[#This Row],[14 - Inst. Atuando no Local]]),0)</f>
        <v>0</v>
      </c>
      <c r="CV862" s="84" t="str">
        <f t="shared" si="429"/>
        <v/>
      </c>
      <c r="CW862" s="84">
        <f>IFERROR(FIND("IBAMA",consulta_completa__11[[#This Row],[14 - Inst. Atuando no Local]]),0)</f>
        <v>0</v>
      </c>
      <c r="CX862" s="84" t="str">
        <f t="shared" si="430"/>
        <v/>
      </c>
      <c r="CY862" s="84" t="e">
        <f>IF(consulta_completa__11[[#This Row],[14 - Inst. Atuando no Local]]="","X","")</f>
        <v>#VALUE!</v>
      </c>
      <c r="CZ862" s="84">
        <f>IFERROR(FIND("OUTRA (S)",consulta_completa__11[[#This Row],[14 - Inst. Atuando no Local]]),0)</f>
        <v>0</v>
      </c>
      <c r="DA862" s="84" t="str">
        <f t="shared" si="431"/>
        <v/>
      </c>
      <c r="DB862" s="35" t="str">
        <f t="shared" si="432"/>
        <v>Sim</v>
      </c>
      <c r="DC862" s="35" t="str">
        <f t="shared" si="433"/>
        <v>Não</v>
      </c>
      <c r="DD862" s="35" t="str">
        <f t="shared" si="434"/>
        <v>Sim</v>
      </c>
      <c r="DE862" s="87" t="str">
        <f t="shared" si="437"/>
        <v>Sem informação</v>
      </c>
    </row>
    <row r="863" spans="50:109">
      <c r="AX863" s="82">
        <f>IFERROR(FIND("Óbitos/feridos",consulta_completa__11[[#This Row],[13 - Ocorrências/Ambientes Atingidos]]),0)</f>
        <v>0</v>
      </c>
      <c r="AY863" s="83" t="str">
        <f t="shared" si="406"/>
        <v/>
      </c>
      <c r="AZ863" s="82">
        <f>IFERROR(FIND("População afetada/evacuada",consulta_completa__11[[#This Row],[13 - Ocorrências/Ambientes Atingidos]]),0)</f>
        <v>0</v>
      </c>
      <c r="BA863" s="82" t="str">
        <f t="shared" si="407"/>
        <v/>
      </c>
      <c r="BB863" s="82">
        <f>IFERROR(FIND("Suspensão de abastecimento de água",consulta_completa__11[[#This Row],[13 - Ocorrências/Ambientes Atingidos]]),0)</f>
        <v>0</v>
      </c>
      <c r="BC863" s="83" t="str">
        <f t="shared" si="435"/>
        <v/>
      </c>
      <c r="BD863" s="82">
        <f>IFERROR(FIND("Rio/córrego",consulta_completa__11[[#This Row],[13 - Ocorrências/Ambientes Atingidos]]),0)</f>
        <v>0</v>
      </c>
      <c r="BE863" s="83" t="str">
        <f t="shared" si="408"/>
        <v/>
      </c>
      <c r="BF863" s="82">
        <f>IFERROR(FIND("Lago",consulta_completa__11[[#This Row],[13 - Ocorrências/Ambientes Atingidos]]),0)</f>
        <v>0</v>
      </c>
      <c r="BG863" s="83" t="str">
        <f t="shared" si="409"/>
        <v/>
      </c>
      <c r="BH863" s="82">
        <f>IFERROR(FIND("Mar",consulta_completa__11[[#This Row],[13 - Ocorrências/Ambientes Atingidos]]),0)</f>
        <v>0</v>
      </c>
      <c r="BI863" s="83" t="str">
        <f t="shared" si="410"/>
        <v/>
      </c>
      <c r="BJ863" s="82">
        <f>IFERROR(FIND("Praia",consulta_completa__11[[#This Row],[13 - Ocorrências/Ambientes Atingidos]]),0)</f>
        <v>0</v>
      </c>
      <c r="BK863" s="83" t="str">
        <f t="shared" si="411"/>
        <v/>
      </c>
      <c r="BL863" s="82">
        <f>IFERROR(FIND("Solo",consulta_completa__11[[#This Row],[13 - Ocorrências/Ambientes Atingidos]]),0)</f>
        <v>0</v>
      </c>
      <c r="BM863" s="83" t="str">
        <f t="shared" si="412"/>
        <v/>
      </c>
      <c r="BN863" s="82">
        <f>IFERROR(FIND("Águas subterrâneas",consulta_completa__11[[#This Row],[13 - Ocorrências/Ambientes Atingidos]]),0)</f>
        <v>0</v>
      </c>
      <c r="BO863" s="83" t="str">
        <f t="shared" si="413"/>
        <v/>
      </c>
      <c r="BP863" s="82">
        <f>IFERROR(FIND("Atmosfera",consulta_completa__11[[#This Row],[13 - Ocorrências/Ambientes Atingidos]]),0)</f>
        <v>0</v>
      </c>
      <c r="BQ863" s="83" t="str">
        <f t="shared" si="414"/>
        <v/>
      </c>
      <c r="BR863" s="82">
        <f>IFERROR(FIND("Flora",consulta_completa__11[[#This Row],[13 - Ocorrências/Ambientes Atingidos]]),0)</f>
        <v>0</v>
      </c>
      <c r="BS863" s="83" t="str">
        <f t="shared" si="415"/>
        <v/>
      </c>
      <c r="BT863" s="82">
        <f>IFERROR(FIND("Fauna",consulta_completa__11[[#This Row],[13 - Ocorrências/Ambientes Atingidos]]),0)</f>
        <v>0</v>
      </c>
      <c r="BU863" s="83" t="str">
        <f t="shared" si="416"/>
        <v/>
      </c>
      <c r="BV863" s="82">
        <f>IFERROR(FIND("UC federal",consulta_completa__11[[#This Row],[13 - Ocorrências/Ambientes Atingidos]]),0)</f>
        <v>0</v>
      </c>
      <c r="BW863" s="83" t="str">
        <f t="shared" si="417"/>
        <v/>
      </c>
      <c r="BX863" s="82">
        <f>IFERROR(FIND("UC estadual/municipal",consulta_completa__11[[#This Row],[13 - Ocorrências/Ambientes Atingidos]]),0)</f>
        <v>0</v>
      </c>
      <c r="BY863" s="83" t="str">
        <f t="shared" si="418"/>
        <v/>
      </c>
      <c r="BZ863" s="82">
        <f>IFERROR(FIND("Outro(s)",consulta_completa__11[[#This Row],[13 - Ocorrências/Ambientes Atingidos]]),0)</f>
        <v>0</v>
      </c>
      <c r="CA863" s="83" t="str">
        <f t="shared" si="419"/>
        <v/>
      </c>
      <c r="CB863" s="82">
        <f>IFERROR(FIND("Sem dano",consulta_completa__11[[#This Row],[13 - Ocorrências/Ambientes Atingidos]]),0)</f>
        <v>0</v>
      </c>
      <c r="CC863" s="83" t="str">
        <f t="shared" si="420"/>
        <v/>
      </c>
      <c r="CD863" s="82" t="e">
        <f>IF(consulta_completa__11[[#This Row],[13 - Ocorrências/Ambientes Atingidos]]="","X","")</f>
        <v>#VALUE!</v>
      </c>
      <c r="CE863" s="84">
        <f>IFERROR(FIND("IBAMA",consulta_completa__11[[#This Row],[14 - Inst. Atuando no Local]]),0)</f>
        <v>0</v>
      </c>
      <c r="CF863" s="84" t="str">
        <f t="shared" si="421"/>
        <v/>
      </c>
      <c r="CG863" s="84">
        <f>IFERROR(FIND("OEMA",consulta_completa__11[[#This Row],[14 - Inst. Atuando no Local]]),0)</f>
        <v>0</v>
      </c>
      <c r="CH863" s="84" t="str">
        <f t="shared" si="422"/>
        <v/>
      </c>
      <c r="CI863" s="84">
        <f>IFERROR(FIND("DEFESA CIVIL",consulta_completa__11[[#This Row],[14 - Inst. Atuando no Local]]),0)</f>
        <v>0</v>
      </c>
      <c r="CJ863" s="84" t="str">
        <f t="shared" si="423"/>
        <v/>
      </c>
      <c r="CK863" s="84">
        <f>IFERROR(FIND("CORPO DE BOMBEIROS",consulta_completa__11[[#This Row],[14 - Inst. Atuando no Local]]),0)</f>
        <v>0</v>
      </c>
      <c r="CL863" s="84" t="str">
        <f t="shared" si="424"/>
        <v/>
      </c>
      <c r="CM863" s="84">
        <f>IFERROR(FIND("POLÍCIA RODOVIÁRIA",consulta_completa__11[[#This Row],[14 - Inst. Atuando no Local]]),0)</f>
        <v>0</v>
      </c>
      <c r="CN863" s="84" t="str">
        <f t="shared" si="425"/>
        <v/>
      </c>
      <c r="CO863" s="84">
        <f>IFERROR(FIND("POLÍCIA MILITAR",consulta_completa__11[[#This Row],[14 - Inst. Atuando no Local]]),0)</f>
        <v>0</v>
      </c>
      <c r="CP863" s="84" t="str">
        <f t="shared" si="426"/>
        <v/>
      </c>
      <c r="CQ863" s="84">
        <f>IFERROR(FIND("POLÍCIA CIVIL",consulta_completa__11[[#This Row],[14 - Inst. Atuando no Local]]),0)</f>
        <v>0</v>
      </c>
      <c r="CR863" s="84" t="str">
        <f t="shared" si="427"/>
        <v/>
      </c>
      <c r="CS863" s="84">
        <f>IFERROR(FIND("MARINHA DO BRASIL",consulta_completa__11[[#This Row],[14 - Inst. Atuando no Local]]),0)</f>
        <v>0</v>
      </c>
      <c r="CT863" s="84" t="str">
        <f t="shared" si="428"/>
        <v/>
      </c>
      <c r="CU863" s="84">
        <f>IFERROR(FIND("EMPRESA ESPECIALIZADA EM ATENDIMENTO",consulta_completa__11[[#This Row],[14 - Inst. Atuando no Local]]),0)</f>
        <v>0</v>
      </c>
      <c r="CV863" s="84" t="str">
        <f t="shared" si="429"/>
        <v/>
      </c>
      <c r="CW863" s="84">
        <f>IFERROR(FIND("IBAMA",consulta_completa__11[[#This Row],[14 - Inst. Atuando no Local]]),0)</f>
        <v>0</v>
      </c>
      <c r="CX863" s="84" t="str">
        <f t="shared" si="430"/>
        <v/>
      </c>
      <c r="CY863" s="84" t="e">
        <f>IF(consulta_completa__11[[#This Row],[14 - Inst. Atuando no Local]]="","X","")</f>
        <v>#VALUE!</v>
      </c>
      <c r="CZ863" s="84">
        <f>IFERROR(FIND("OUTRA (S)",consulta_completa__11[[#This Row],[14 - Inst. Atuando no Local]]),0)</f>
        <v>0</v>
      </c>
      <c r="DA863" s="84" t="str">
        <f t="shared" si="431"/>
        <v/>
      </c>
      <c r="DB863" s="35" t="str">
        <f t="shared" si="432"/>
        <v>Sim</v>
      </c>
      <c r="DC863" s="35" t="str">
        <f t="shared" si="433"/>
        <v>Não</v>
      </c>
      <c r="DD863" s="35" t="str">
        <f t="shared" si="434"/>
        <v>Sim</v>
      </c>
      <c r="DE863" s="87" t="str">
        <f t="shared" si="437"/>
        <v>Sem informação</v>
      </c>
    </row>
    <row r="864" spans="50:109">
      <c r="AX864" s="82">
        <f>IFERROR(FIND("Óbitos/feridos",consulta_completa__11[[#This Row],[13 - Ocorrências/Ambientes Atingidos]]),0)</f>
        <v>0</v>
      </c>
      <c r="AY864" s="83" t="str">
        <f t="shared" si="406"/>
        <v/>
      </c>
      <c r="AZ864" s="82">
        <f>IFERROR(FIND("População afetada/evacuada",consulta_completa__11[[#This Row],[13 - Ocorrências/Ambientes Atingidos]]),0)</f>
        <v>0</v>
      </c>
      <c r="BA864" s="82" t="str">
        <f t="shared" si="407"/>
        <v/>
      </c>
      <c r="BB864" s="82">
        <f>IFERROR(FIND("Suspensão de abastecimento de água",consulta_completa__11[[#This Row],[13 - Ocorrências/Ambientes Atingidos]]),0)</f>
        <v>0</v>
      </c>
      <c r="BC864" s="83" t="str">
        <f t="shared" si="435"/>
        <v/>
      </c>
      <c r="BD864" s="82">
        <f>IFERROR(FIND("Rio/córrego",consulta_completa__11[[#This Row],[13 - Ocorrências/Ambientes Atingidos]]),0)</f>
        <v>0</v>
      </c>
      <c r="BE864" s="83" t="str">
        <f t="shared" si="408"/>
        <v/>
      </c>
      <c r="BF864" s="82">
        <f>IFERROR(FIND("Lago",consulta_completa__11[[#This Row],[13 - Ocorrências/Ambientes Atingidos]]),0)</f>
        <v>0</v>
      </c>
      <c r="BG864" s="83" t="str">
        <f t="shared" si="409"/>
        <v/>
      </c>
      <c r="BH864" s="82">
        <f>IFERROR(FIND("Mar",consulta_completa__11[[#This Row],[13 - Ocorrências/Ambientes Atingidos]]),0)</f>
        <v>0</v>
      </c>
      <c r="BI864" s="83" t="str">
        <f t="shared" si="410"/>
        <v/>
      </c>
      <c r="BJ864" s="82">
        <f>IFERROR(FIND("Praia",consulta_completa__11[[#This Row],[13 - Ocorrências/Ambientes Atingidos]]),0)</f>
        <v>0</v>
      </c>
      <c r="BK864" s="83" t="str">
        <f t="shared" si="411"/>
        <v/>
      </c>
      <c r="BL864" s="82">
        <f>IFERROR(FIND("Solo",consulta_completa__11[[#This Row],[13 - Ocorrências/Ambientes Atingidos]]),0)</f>
        <v>0</v>
      </c>
      <c r="BM864" s="83" t="str">
        <f t="shared" si="412"/>
        <v/>
      </c>
      <c r="BN864" s="82">
        <f>IFERROR(FIND("Águas subterrâneas",consulta_completa__11[[#This Row],[13 - Ocorrências/Ambientes Atingidos]]),0)</f>
        <v>0</v>
      </c>
      <c r="BO864" s="83" t="str">
        <f t="shared" si="413"/>
        <v/>
      </c>
      <c r="BP864" s="82">
        <f>IFERROR(FIND("Atmosfera",consulta_completa__11[[#This Row],[13 - Ocorrências/Ambientes Atingidos]]),0)</f>
        <v>0</v>
      </c>
      <c r="BQ864" s="83" t="str">
        <f t="shared" si="414"/>
        <v/>
      </c>
      <c r="BR864" s="82">
        <f>IFERROR(FIND("Flora",consulta_completa__11[[#This Row],[13 - Ocorrências/Ambientes Atingidos]]),0)</f>
        <v>0</v>
      </c>
      <c r="BS864" s="83" t="str">
        <f t="shared" si="415"/>
        <v/>
      </c>
      <c r="BT864" s="82">
        <f>IFERROR(FIND("Fauna",consulta_completa__11[[#This Row],[13 - Ocorrências/Ambientes Atingidos]]),0)</f>
        <v>0</v>
      </c>
      <c r="BU864" s="83" t="str">
        <f t="shared" si="416"/>
        <v/>
      </c>
      <c r="BV864" s="82">
        <f>IFERROR(FIND("UC federal",consulta_completa__11[[#This Row],[13 - Ocorrências/Ambientes Atingidos]]),0)</f>
        <v>0</v>
      </c>
      <c r="BW864" s="83" t="str">
        <f t="shared" si="417"/>
        <v/>
      </c>
      <c r="BX864" s="82">
        <f>IFERROR(FIND("UC estadual/municipal",consulta_completa__11[[#This Row],[13 - Ocorrências/Ambientes Atingidos]]),0)</f>
        <v>0</v>
      </c>
      <c r="BY864" s="83" t="str">
        <f t="shared" si="418"/>
        <v/>
      </c>
      <c r="BZ864" s="82">
        <f>IFERROR(FIND("Outro(s)",consulta_completa__11[[#This Row],[13 - Ocorrências/Ambientes Atingidos]]),0)</f>
        <v>0</v>
      </c>
      <c r="CA864" s="83" t="str">
        <f t="shared" si="419"/>
        <v/>
      </c>
      <c r="CB864" s="82">
        <f>IFERROR(FIND("Sem dano",consulta_completa__11[[#This Row],[13 - Ocorrências/Ambientes Atingidos]]),0)</f>
        <v>0</v>
      </c>
      <c r="CC864" s="83" t="str">
        <f t="shared" si="420"/>
        <v/>
      </c>
      <c r="CD864" s="82" t="e">
        <f>IF(consulta_completa__11[[#This Row],[13 - Ocorrências/Ambientes Atingidos]]="","X","")</f>
        <v>#VALUE!</v>
      </c>
      <c r="CE864" s="84">
        <f>IFERROR(FIND("IBAMA",consulta_completa__11[[#This Row],[14 - Inst. Atuando no Local]]),0)</f>
        <v>0</v>
      </c>
      <c r="CF864" s="84" t="str">
        <f t="shared" si="421"/>
        <v/>
      </c>
      <c r="CG864" s="84">
        <f>IFERROR(FIND("OEMA",consulta_completa__11[[#This Row],[14 - Inst. Atuando no Local]]),0)</f>
        <v>0</v>
      </c>
      <c r="CH864" s="84" t="str">
        <f t="shared" si="422"/>
        <v/>
      </c>
      <c r="CI864" s="84">
        <f>IFERROR(FIND("DEFESA CIVIL",consulta_completa__11[[#This Row],[14 - Inst. Atuando no Local]]),0)</f>
        <v>0</v>
      </c>
      <c r="CJ864" s="84" t="str">
        <f t="shared" si="423"/>
        <v/>
      </c>
      <c r="CK864" s="84">
        <f>IFERROR(FIND("CORPO DE BOMBEIROS",consulta_completa__11[[#This Row],[14 - Inst. Atuando no Local]]),0)</f>
        <v>0</v>
      </c>
      <c r="CL864" s="84" t="str">
        <f t="shared" si="424"/>
        <v/>
      </c>
      <c r="CM864" s="84">
        <f>IFERROR(FIND("POLÍCIA RODOVIÁRIA",consulta_completa__11[[#This Row],[14 - Inst. Atuando no Local]]),0)</f>
        <v>0</v>
      </c>
      <c r="CN864" s="84" t="str">
        <f t="shared" si="425"/>
        <v/>
      </c>
      <c r="CO864" s="84">
        <f>IFERROR(FIND("POLÍCIA MILITAR",consulta_completa__11[[#This Row],[14 - Inst. Atuando no Local]]),0)</f>
        <v>0</v>
      </c>
      <c r="CP864" s="84" t="str">
        <f t="shared" si="426"/>
        <v/>
      </c>
      <c r="CQ864" s="84">
        <f>IFERROR(FIND("POLÍCIA CIVIL",consulta_completa__11[[#This Row],[14 - Inst. Atuando no Local]]),0)</f>
        <v>0</v>
      </c>
      <c r="CR864" s="84" t="str">
        <f t="shared" si="427"/>
        <v/>
      </c>
      <c r="CS864" s="84">
        <f>IFERROR(FIND("MARINHA DO BRASIL",consulta_completa__11[[#This Row],[14 - Inst. Atuando no Local]]),0)</f>
        <v>0</v>
      </c>
      <c r="CT864" s="84" t="str">
        <f t="shared" si="428"/>
        <v/>
      </c>
      <c r="CU864" s="84">
        <f>IFERROR(FIND("EMPRESA ESPECIALIZADA EM ATENDIMENTO",consulta_completa__11[[#This Row],[14 - Inst. Atuando no Local]]),0)</f>
        <v>0</v>
      </c>
      <c r="CV864" s="84" t="str">
        <f t="shared" si="429"/>
        <v/>
      </c>
      <c r="CW864" s="84">
        <f>IFERROR(FIND("IBAMA",consulta_completa__11[[#This Row],[14 - Inst. Atuando no Local]]),0)</f>
        <v>0</v>
      </c>
      <c r="CX864" s="84" t="str">
        <f t="shared" si="430"/>
        <v/>
      </c>
      <c r="CY864" s="84" t="e">
        <f>IF(consulta_completa__11[[#This Row],[14 - Inst. Atuando no Local]]="","X","")</f>
        <v>#VALUE!</v>
      </c>
      <c r="CZ864" s="84">
        <f>IFERROR(FIND("OUTRA (S)",consulta_completa__11[[#This Row],[14 - Inst. Atuando no Local]]),0)</f>
        <v>0</v>
      </c>
      <c r="DA864" s="84" t="str">
        <f t="shared" si="431"/>
        <v/>
      </c>
      <c r="DB864" s="35" t="str">
        <f t="shared" si="432"/>
        <v>Sim</v>
      </c>
      <c r="DC864" s="35" t="str">
        <f t="shared" si="433"/>
        <v>Não</v>
      </c>
      <c r="DD864" s="35" t="str">
        <f t="shared" si="434"/>
        <v>Sim</v>
      </c>
      <c r="DE864" s="87" t="str">
        <f t="shared" si="437"/>
        <v>Sem informação</v>
      </c>
    </row>
    <row r="865" spans="50:109">
      <c r="AX865" s="82">
        <f>IFERROR(FIND("Óbitos/feridos",consulta_completa__11[[#This Row],[13 - Ocorrências/Ambientes Atingidos]]),0)</f>
        <v>0</v>
      </c>
      <c r="AY865" s="83" t="str">
        <f t="shared" si="406"/>
        <v/>
      </c>
      <c r="AZ865" s="82">
        <f>IFERROR(FIND("População afetada/evacuada",consulta_completa__11[[#This Row],[13 - Ocorrências/Ambientes Atingidos]]),0)</f>
        <v>0</v>
      </c>
      <c r="BA865" s="82" t="str">
        <f t="shared" si="407"/>
        <v/>
      </c>
      <c r="BB865" s="82">
        <f>IFERROR(FIND("Suspensão de abastecimento de água",consulta_completa__11[[#This Row],[13 - Ocorrências/Ambientes Atingidos]]),0)</f>
        <v>0</v>
      </c>
      <c r="BC865" s="83" t="str">
        <f t="shared" si="435"/>
        <v/>
      </c>
      <c r="BD865" s="82">
        <f>IFERROR(FIND("Rio/córrego",consulta_completa__11[[#This Row],[13 - Ocorrências/Ambientes Atingidos]]),0)</f>
        <v>0</v>
      </c>
      <c r="BE865" s="83" t="str">
        <f t="shared" si="408"/>
        <v/>
      </c>
      <c r="BF865" s="82">
        <f>IFERROR(FIND("Lago",consulta_completa__11[[#This Row],[13 - Ocorrências/Ambientes Atingidos]]),0)</f>
        <v>0</v>
      </c>
      <c r="BG865" s="83" t="str">
        <f t="shared" si="409"/>
        <v/>
      </c>
      <c r="BH865" s="82">
        <f>IFERROR(FIND("Mar",consulta_completa__11[[#This Row],[13 - Ocorrências/Ambientes Atingidos]]),0)</f>
        <v>0</v>
      </c>
      <c r="BI865" s="83" t="str">
        <f t="shared" si="410"/>
        <v/>
      </c>
      <c r="BJ865" s="82">
        <f>IFERROR(FIND("Praia",consulta_completa__11[[#This Row],[13 - Ocorrências/Ambientes Atingidos]]),0)</f>
        <v>0</v>
      </c>
      <c r="BK865" s="83" t="str">
        <f t="shared" si="411"/>
        <v/>
      </c>
      <c r="BL865" s="82">
        <f>IFERROR(FIND("Solo",consulta_completa__11[[#This Row],[13 - Ocorrências/Ambientes Atingidos]]),0)</f>
        <v>0</v>
      </c>
      <c r="BM865" s="83" t="str">
        <f t="shared" si="412"/>
        <v/>
      </c>
      <c r="BN865" s="82">
        <f>IFERROR(FIND("Águas subterrâneas",consulta_completa__11[[#This Row],[13 - Ocorrências/Ambientes Atingidos]]),0)</f>
        <v>0</v>
      </c>
      <c r="BO865" s="83" t="str">
        <f t="shared" si="413"/>
        <v/>
      </c>
      <c r="BP865" s="82">
        <f>IFERROR(FIND("Atmosfera",consulta_completa__11[[#This Row],[13 - Ocorrências/Ambientes Atingidos]]),0)</f>
        <v>0</v>
      </c>
      <c r="BQ865" s="83" t="str">
        <f t="shared" si="414"/>
        <v/>
      </c>
      <c r="BR865" s="82">
        <f>IFERROR(FIND("Flora",consulta_completa__11[[#This Row],[13 - Ocorrências/Ambientes Atingidos]]),0)</f>
        <v>0</v>
      </c>
      <c r="BS865" s="83" t="str">
        <f t="shared" si="415"/>
        <v/>
      </c>
      <c r="BT865" s="82">
        <f>IFERROR(FIND("Fauna",consulta_completa__11[[#This Row],[13 - Ocorrências/Ambientes Atingidos]]),0)</f>
        <v>0</v>
      </c>
      <c r="BU865" s="83" t="str">
        <f t="shared" si="416"/>
        <v/>
      </c>
      <c r="BV865" s="82">
        <f>IFERROR(FIND("UC federal",consulta_completa__11[[#This Row],[13 - Ocorrências/Ambientes Atingidos]]),0)</f>
        <v>0</v>
      </c>
      <c r="BW865" s="83" t="str">
        <f t="shared" si="417"/>
        <v/>
      </c>
      <c r="BX865" s="82">
        <f>IFERROR(FIND("UC estadual/municipal",consulta_completa__11[[#This Row],[13 - Ocorrências/Ambientes Atingidos]]),0)</f>
        <v>0</v>
      </c>
      <c r="BY865" s="83" t="str">
        <f t="shared" si="418"/>
        <v/>
      </c>
      <c r="BZ865" s="82">
        <f>IFERROR(FIND("Outro(s)",consulta_completa__11[[#This Row],[13 - Ocorrências/Ambientes Atingidos]]),0)</f>
        <v>0</v>
      </c>
      <c r="CA865" s="83" t="str">
        <f t="shared" si="419"/>
        <v/>
      </c>
      <c r="CB865" s="82">
        <f>IFERROR(FIND("Sem dano",consulta_completa__11[[#This Row],[13 - Ocorrências/Ambientes Atingidos]]),0)</f>
        <v>0</v>
      </c>
      <c r="CC865" s="83" t="str">
        <f t="shared" si="420"/>
        <v/>
      </c>
      <c r="CD865" s="82" t="e">
        <f>IF(consulta_completa__11[[#This Row],[13 - Ocorrências/Ambientes Atingidos]]="","X","")</f>
        <v>#VALUE!</v>
      </c>
      <c r="CE865" s="84">
        <f>IFERROR(FIND("IBAMA",consulta_completa__11[[#This Row],[14 - Inst. Atuando no Local]]),0)</f>
        <v>0</v>
      </c>
      <c r="CF865" s="84" t="str">
        <f t="shared" si="421"/>
        <v/>
      </c>
      <c r="CG865" s="84">
        <f>IFERROR(FIND("OEMA",consulta_completa__11[[#This Row],[14 - Inst. Atuando no Local]]),0)</f>
        <v>0</v>
      </c>
      <c r="CH865" s="84" t="str">
        <f t="shared" si="422"/>
        <v/>
      </c>
      <c r="CI865" s="84">
        <f>IFERROR(FIND("DEFESA CIVIL",consulta_completa__11[[#This Row],[14 - Inst. Atuando no Local]]),0)</f>
        <v>0</v>
      </c>
      <c r="CJ865" s="84" t="str">
        <f t="shared" si="423"/>
        <v/>
      </c>
      <c r="CK865" s="84">
        <f>IFERROR(FIND("CORPO DE BOMBEIROS",consulta_completa__11[[#This Row],[14 - Inst. Atuando no Local]]),0)</f>
        <v>0</v>
      </c>
      <c r="CL865" s="84" t="str">
        <f t="shared" si="424"/>
        <v/>
      </c>
      <c r="CM865" s="84">
        <f>IFERROR(FIND("POLÍCIA RODOVIÁRIA",consulta_completa__11[[#This Row],[14 - Inst. Atuando no Local]]),0)</f>
        <v>0</v>
      </c>
      <c r="CN865" s="84" t="str">
        <f t="shared" si="425"/>
        <v/>
      </c>
      <c r="CO865" s="84">
        <f>IFERROR(FIND("POLÍCIA MILITAR",consulta_completa__11[[#This Row],[14 - Inst. Atuando no Local]]),0)</f>
        <v>0</v>
      </c>
      <c r="CP865" s="84" t="str">
        <f t="shared" si="426"/>
        <v/>
      </c>
      <c r="CQ865" s="84">
        <f>IFERROR(FIND("POLÍCIA CIVIL",consulta_completa__11[[#This Row],[14 - Inst. Atuando no Local]]),0)</f>
        <v>0</v>
      </c>
      <c r="CR865" s="84" t="str">
        <f t="shared" si="427"/>
        <v/>
      </c>
      <c r="CS865" s="84">
        <f>IFERROR(FIND("MARINHA DO BRASIL",consulta_completa__11[[#This Row],[14 - Inst. Atuando no Local]]),0)</f>
        <v>0</v>
      </c>
      <c r="CT865" s="84" t="str">
        <f t="shared" si="428"/>
        <v/>
      </c>
      <c r="CU865" s="84">
        <f>IFERROR(FIND("EMPRESA ESPECIALIZADA EM ATENDIMENTO",consulta_completa__11[[#This Row],[14 - Inst. Atuando no Local]]),0)</f>
        <v>0</v>
      </c>
      <c r="CV865" s="84" t="str">
        <f t="shared" si="429"/>
        <v/>
      </c>
      <c r="CW865" s="84">
        <f>IFERROR(FIND("IBAMA",consulta_completa__11[[#This Row],[14 - Inst. Atuando no Local]]),0)</f>
        <v>0</v>
      </c>
      <c r="CX865" s="84" t="str">
        <f t="shared" si="430"/>
        <v/>
      </c>
      <c r="CY865" s="84" t="e">
        <f>IF(consulta_completa__11[[#This Row],[14 - Inst. Atuando no Local]]="","X","")</f>
        <v>#VALUE!</v>
      </c>
      <c r="CZ865" s="84">
        <f>IFERROR(FIND("OUTRA (S)",consulta_completa__11[[#This Row],[14 - Inst. Atuando no Local]]),0)</f>
        <v>0</v>
      </c>
      <c r="DA865" s="84" t="str">
        <f t="shared" si="431"/>
        <v/>
      </c>
      <c r="DB865" s="35" t="str">
        <f t="shared" si="432"/>
        <v>Sim</v>
      </c>
      <c r="DC865" s="35" t="str">
        <f t="shared" si="433"/>
        <v>Não</v>
      </c>
      <c r="DD865" s="35" t="str">
        <f t="shared" si="434"/>
        <v>Sim</v>
      </c>
      <c r="DE865" s="87" t="str">
        <f t="shared" si="437"/>
        <v>Sem informação</v>
      </c>
    </row>
    <row r="866" spans="50:109">
      <c r="AX866" s="82">
        <f>IFERROR(FIND("Óbitos/feridos",consulta_completa__11[[#This Row],[13 - Ocorrências/Ambientes Atingidos]]),0)</f>
        <v>0</v>
      </c>
      <c r="AY866" s="83" t="str">
        <f t="shared" si="406"/>
        <v/>
      </c>
      <c r="AZ866" s="82">
        <f>IFERROR(FIND("População afetada/evacuada",consulta_completa__11[[#This Row],[13 - Ocorrências/Ambientes Atingidos]]),0)</f>
        <v>0</v>
      </c>
      <c r="BA866" s="82" t="str">
        <f t="shared" si="407"/>
        <v/>
      </c>
      <c r="BB866" s="82">
        <f>IFERROR(FIND("Suspensão de abastecimento de água",consulta_completa__11[[#This Row],[13 - Ocorrências/Ambientes Atingidos]]),0)</f>
        <v>0</v>
      </c>
      <c r="BC866" s="83" t="str">
        <f t="shared" si="435"/>
        <v/>
      </c>
      <c r="BD866" s="82">
        <f>IFERROR(FIND("Rio/córrego",consulta_completa__11[[#This Row],[13 - Ocorrências/Ambientes Atingidos]]),0)</f>
        <v>0</v>
      </c>
      <c r="BE866" s="83" t="str">
        <f t="shared" si="408"/>
        <v/>
      </c>
      <c r="BF866" s="82">
        <f>IFERROR(FIND("Lago",consulta_completa__11[[#This Row],[13 - Ocorrências/Ambientes Atingidos]]),0)</f>
        <v>0</v>
      </c>
      <c r="BG866" s="83" t="str">
        <f t="shared" si="409"/>
        <v/>
      </c>
      <c r="BH866" s="82">
        <f>IFERROR(FIND("Mar",consulta_completa__11[[#This Row],[13 - Ocorrências/Ambientes Atingidos]]),0)</f>
        <v>0</v>
      </c>
      <c r="BI866" s="83" t="str">
        <f t="shared" si="410"/>
        <v/>
      </c>
      <c r="BJ866" s="82">
        <f>IFERROR(FIND("Praia",consulta_completa__11[[#This Row],[13 - Ocorrências/Ambientes Atingidos]]),0)</f>
        <v>0</v>
      </c>
      <c r="BK866" s="83" t="str">
        <f t="shared" si="411"/>
        <v/>
      </c>
      <c r="BL866" s="82">
        <f>IFERROR(FIND("Solo",consulta_completa__11[[#This Row],[13 - Ocorrências/Ambientes Atingidos]]),0)</f>
        <v>0</v>
      </c>
      <c r="BM866" s="83" t="str">
        <f t="shared" si="412"/>
        <v/>
      </c>
      <c r="BN866" s="82">
        <f>IFERROR(FIND("Águas subterrâneas",consulta_completa__11[[#This Row],[13 - Ocorrências/Ambientes Atingidos]]),0)</f>
        <v>0</v>
      </c>
      <c r="BO866" s="83" t="str">
        <f t="shared" si="413"/>
        <v/>
      </c>
      <c r="BP866" s="82">
        <f>IFERROR(FIND("Atmosfera",consulta_completa__11[[#This Row],[13 - Ocorrências/Ambientes Atingidos]]),0)</f>
        <v>0</v>
      </c>
      <c r="BQ866" s="83" t="str">
        <f t="shared" si="414"/>
        <v/>
      </c>
      <c r="BR866" s="82">
        <f>IFERROR(FIND("Flora",consulta_completa__11[[#This Row],[13 - Ocorrências/Ambientes Atingidos]]),0)</f>
        <v>0</v>
      </c>
      <c r="BS866" s="83" t="str">
        <f t="shared" si="415"/>
        <v/>
      </c>
      <c r="BT866" s="82">
        <f>IFERROR(FIND("Fauna",consulta_completa__11[[#This Row],[13 - Ocorrências/Ambientes Atingidos]]),0)</f>
        <v>0</v>
      </c>
      <c r="BU866" s="83" t="str">
        <f t="shared" si="416"/>
        <v/>
      </c>
      <c r="BV866" s="82">
        <f>IFERROR(FIND("UC federal",consulta_completa__11[[#This Row],[13 - Ocorrências/Ambientes Atingidos]]),0)</f>
        <v>0</v>
      </c>
      <c r="BW866" s="83" t="str">
        <f t="shared" si="417"/>
        <v/>
      </c>
      <c r="BX866" s="82">
        <f>IFERROR(FIND("UC estadual/municipal",consulta_completa__11[[#This Row],[13 - Ocorrências/Ambientes Atingidos]]),0)</f>
        <v>0</v>
      </c>
      <c r="BY866" s="83" t="str">
        <f t="shared" si="418"/>
        <v/>
      </c>
      <c r="BZ866" s="82">
        <f>IFERROR(FIND("Outro(s)",consulta_completa__11[[#This Row],[13 - Ocorrências/Ambientes Atingidos]]),0)</f>
        <v>0</v>
      </c>
      <c r="CA866" s="83" t="str">
        <f t="shared" si="419"/>
        <v/>
      </c>
      <c r="CB866" s="82">
        <f>IFERROR(FIND("Sem dano",consulta_completa__11[[#This Row],[13 - Ocorrências/Ambientes Atingidos]]),0)</f>
        <v>0</v>
      </c>
      <c r="CC866" s="83" t="str">
        <f t="shared" si="420"/>
        <v/>
      </c>
      <c r="CD866" s="82" t="e">
        <f>IF(consulta_completa__11[[#This Row],[13 - Ocorrências/Ambientes Atingidos]]="","X","")</f>
        <v>#VALUE!</v>
      </c>
      <c r="CE866" s="84">
        <f>IFERROR(FIND("IBAMA",consulta_completa__11[[#This Row],[14 - Inst. Atuando no Local]]),0)</f>
        <v>0</v>
      </c>
      <c r="CF866" s="84" t="str">
        <f t="shared" si="421"/>
        <v/>
      </c>
      <c r="CG866" s="84">
        <f>IFERROR(FIND("OEMA",consulta_completa__11[[#This Row],[14 - Inst. Atuando no Local]]),0)</f>
        <v>0</v>
      </c>
      <c r="CH866" s="84" t="str">
        <f t="shared" si="422"/>
        <v/>
      </c>
      <c r="CI866" s="84">
        <f>IFERROR(FIND("DEFESA CIVIL",consulta_completa__11[[#This Row],[14 - Inst. Atuando no Local]]),0)</f>
        <v>0</v>
      </c>
      <c r="CJ866" s="84" t="str">
        <f t="shared" si="423"/>
        <v/>
      </c>
      <c r="CK866" s="84">
        <f>IFERROR(FIND("CORPO DE BOMBEIROS",consulta_completa__11[[#This Row],[14 - Inst. Atuando no Local]]),0)</f>
        <v>0</v>
      </c>
      <c r="CL866" s="84" t="str">
        <f t="shared" si="424"/>
        <v/>
      </c>
      <c r="CM866" s="84">
        <f>IFERROR(FIND("POLÍCIA RODOVIÁRIA",consulta_completa__11[[#This Row],[14 - Inst. Atuando no Local]]),0)</f>
        <v>0</v>
      </c>
      <c r="CN866" s="84" t="str">
        <f t="shared" si="425"/>
        <v/>
      </c>
      <c r="CO866" s="84">
        <f>IFERROR(FIND("POLÍCIA MILITAR",consulta_completa__11[[#This Row],[14 - Inst. Atuando no Local]]),0)</f>
        <v>0</v>
      </c>
      <c r="CP866" s="84" t="str">
        <f t="shared" si="426"/>
        <v/>
      </c>
      <c r="CQ866" s="84">
        <f>IFERROR(FIND("POLÍCIA CIVIL",consulta_completa__11[[#This Row],[14 - Inst. Atuando no Local]]),0)</f>
        <v>0</v>
      </c>
      <c r="CR866" s="84" t="str">
        <f t="shared" si="427"/>
        <v/>
      </c>
      <c r="CS866" s="84">
        <f>IFERROR(FIND("MARINHA DO BRASIL",consulta_completa__11[[#This Row],[14 - Inst. Atuando no Local]]),0)</f>
        <v>0</v>
      </c>
      <c r="CT866" s="84" t="str">
        <f t="shared" si="428"/>
        <v/>
      </c>
      <c r="CU866" s="84">
        <f>IFERROR(FIND("EMPRESA ESPECIALIZADA EM ATENDIMENTO",consulta_completa__11[[#This Row],[14 - Inst. Atuando no Local]]),0)</f>
        <v>0</v>
      </c>
      <c r="CV866" s="84" t="str">
        <f t="shared" si="429"/>
        <v/>
      </c>
      <c r="CW866" s="84">
        <f>IFERROR(FIND("IBAMA",consulta_completa__11[[#This Row],[14 - Inst. Atuando no Local]]),0)</f>
        <v>0</v>
      </c>
      <c r="CX866" s="84" t="str">
        <f t="shared" si="430"/>
        <v/>
      </c>
      <c r="CY866" s="84" t="e">
        <f>IF(consulta_completa__11[[#This Row],[14 - Inst. Atuando no Local]]="","X","")</f>
        <v>#VALUE!</v>
      </c>
      <c r="CZ866" s="84">
        <f>IFERROR(FIND("OUTRA (S)",consulta_completa__11[[#This Row],[14 - Inst. Atuando no Local]]),0)</f>
        <v>0</v>
      </c>
      <c r="DA866" s="84" t="str">
        <f t="shared" si="431"/>
        <v/>
      </c>
      <c r="DB866" s="35" t="str">
        <f t="shared" si="432"/>
        <v>Sim</v>
      </c>
      <c r="DC866" s="35" t="str">
        <f t="shared" si="433"/>
        <v>Não</v>
      </c>
      <c r="DD866" s="35" t="str">
        <f t="shared" si="434"/>
        <v>Sim</v>
      </c>
      <c r="DE866" s="87" t="str">
        <f t="shared" si="437"/>
        <v>Sem informação</v>
      </c>
    </row>
    <row r="867" spans="50:109">
      <c r="AX867" s="82">
        <f>IFERROR(FIND("Óbitos/feridos",consulta_completa__11[[#This Row],[13 - Ocorrências/Ambientes Atingidos]]),0)</f>
        <v>0</v>
      </c>
      <c r="AY867" s="83" t="str">
        <f t="shared" si="406"/>
        <v/>
      </c>
      <c r="AZ867" s="82">
        <f>IFERROR(FIND("População afetada/evacuada",consulta_completa__11[[#This Row],[13 - Ocorrências/Ambientes Atingidos]]),0)</f>
        <v>0</v>
      </c>
      <c r="BA867" s="82" t="str">
        <f t="shared" si="407"/>
        <v/>
      </c>
      <c r="BB867" s="82">
        <f>IFERROR(FIND("Suspensão de abastecimento de água",consulta_completa__11[[#This Row],[13 - Ocorrências/Ambientes Atingidos]]),0)</f>
        <v>0</v>
      </c>
      <c r="BC867" s="83" t="str">
        <f t="shared" si="435"/>
        <v/>
      </c>
      <c r="BD867" s="82">
        <f>IFERROR(FIND("Rio/córrego",consulta_completa__11[[#This Row],[13 - Ocorrências/Ambientes Atingidos]]),0)</f>
        <v>0</v>
      </c>
      <c r="BE867" s="83" t="str">
        <f t="shared" si="408"/>
        <v/>
      </c>
      <c r="BF867" s="82">
        <f>IFERROR(FIND("Lago",consulta_completa__11[[#This Row],[13 - Ocorrências/Ambientes Atingidos]]),0)</f>
        <v>0</v>
      </c>
      <c r="BG867" s="83" t="str">
        <f t="shared" si="409"/>
        <v/>
      </c>
      <c r="BH867" s="82">
        <f>IFERROR(FIND("Mar",consulta_completa__11[[#This Row],[13 - Ocorrências/Ambientes Atingidos]]),0)</f>
        <v>0</v>
      </c>
      <c r="BI867" s="83" t="str">
        <f t="shared" si="410"/>
        <v/>
      </c>
      <c r="BJ867" s="82">
        <f>IFERROR(FIND("Praia",consulta_completa__11[[#This Row],[13 - Ocorrências/Ambientes Atingidos]]),0)</f>
        <v>0</v>
      </c>
      <c r="BK867" s="83" t="str">
        <f t="shared" si="411"/>
        <v/>
      </c>
      <c r="BL867" s="82">
        <f>IFERROR(FIND("Solo",consulta_completa__11[[#This Row],[13 - Ocorrências/Ambientes Atingidos]]),0)</f>
        <v>0</v>
      </c>
      <c r="BM867" s="83" t="str">
        <f t="shared" si="412"/>
        <v/>
      </c>
      <c r="BN867" s="82">
        <f>IFERROR(FIND("Águas subterrâneas",consulta_completa__11[[#This Row],[13 - Ocorrências/Ambientes Atingidos]]),0)</f>
        <v>0</v>
      </c>
      <c r="BO867" s="83" t="str">
        <f t="shared" si="413"/>
        <v/>
      </c>
      <c r="BP867" s="82">
        <f>IFERROR(FIND("Atmosfera",consulta_completa__11[[#This Row],[13 - Ocorrências/Ambientes Atingidos]]),0)</f>
        <v>0</v>
      </c>
      <c r="BQ867" s="83" t="str">
        <f t="shared" si="414"/>
        <v/>
      </c>
      <c r="BR867" s="82">
        <f>IFERROR(FIND("Flora",consulta_completa__11[[#This Row],[13 - Ocorrências/Ambientes Atingidos]]),0)</f>
        <v>0</v>
      </c>
      <c r="BS867" s="83" t="str">
        <f t="shared" si="415"/>
        <v/>
      </c>
      <c r="BT867" s="82">
        <f>IFERROR(FIND("Fauna",consulta_completa__11[[#This Row],[13 - Ocorrências/Ambientes Atingidos]]),0)</f>
        <v>0</v>
      </c>
      <c r="BU867" s="83" t="str">
        <f t="shared" si="416"/>
        <v/>
      </c>
      <c r="BV867" s="82">
        <f>IFERROR(FIND("UC federal",consulta_completa__11[[#This Row],[13 - Ocorrências/Ambientes Atingidos]]),0)</f>
        <v>0</v>
      </c>
      <c r="BW867" s="83" t="str">
        <f t="shared" si="417"/>
        <v/>
      </c>
      <c r="BX867" s="82">
        <f>IFERROR(FIND("UC estadual/municipal",consulta_completa__11[[#This Row],[13 - Ocorrências/Ambientes Atingidos]]),0)</f>
        <v>0</v>
      </c>
      <c r="BY867" s="83" t="str">
        <f t="shared" si="418"/>
        <v/>
      </c>
      <c r="BZ867" s="82">
        <f>IFERROR(FIND("Outro(s)",consulta_completa__11[[#This Row],[13 - Ocorrências/Ambientes Atingidos]]),0)</f>
        <v>0</v>
      </c>
      <c r="CA867" s="83" t="str">
        <f t="shared" si="419"/>
        <v/>
      </c>
      <c r="CB867" s="82">
        <f>IFERROR(FIND("Sem dano",consulta_completa__11[[#This Row],[13 - Ocorrências/Ambientes Atingidos]]),0)</f>
        <v>0</v>
      </c>
      <c r="CC867" s="83" t="str">
        <f t="shared" si="420"/>
        <v/>
      </c>
      <c r="CD867" s="82" t="e">
        <f>IF(consulta_completa__11[[#This Row],[13 - Ocorrências/Ambientes Atingidos]]="","X","")</f>
        <v>#VALUE!</v>
      </c>
      <c r="CE867" s="84">
        <f>IFERROR(FIND("IBAMA",consulta_completa__11[[#This Row],[14 - Inst. Atuando no Local]]),0)</f>
        <v>0</v>
      </c>
      <c r="CF867" s="84" t="str">
        <f t="shared" si="421"/>
        <v/>
      </c>
      <c r="CG867" s="84">
        <f>IFERROR(FIND("OEMA",consulta_completa__11[[#This Row],[14 - Inst. Atuando no Local]]),0)</f>
        <v>0</v>
      </c>
      <c r="CH867" s="84" t="str">
        <f t="shared" si="422"/>
        <v/>
      </c>
      <c r="CI867" s="84">
        <f>IFERROR(FIND("DEFESA CIVIL",consulta_completa__11[[#This Row],[14 - Inst. Atuando no Local]]),0)</f>
        <v>0</v>
      </c>
      <c r="CJ867" s="84" t="str">
        <f t="shared" si="423"/>
        <v/>
      </c>
      <c r="CK867" s="84">
        <f>IFERROR(FIND("CORPO DE BOMBEIROS",consulta_completa__11[[#This Row],[14 - Inst. Atuando no Local]]),0)</f>
        <v>0</v>
      </c>
      <c r="CL867" s="84" t="str">
        <f t="shared" si="424"/>
        <v/>
      </c>
      <c r="CM867" s="84">
        <f>IFERROR(FIND("POLÍCIA RODOVIÁRIA",consulta_completa__11[[#This Row],[14 - Inst. Atuando no Local]]),0)</f>
        <v>0</v>
      </c>
      <c r="CN867" s="84" t="str">
        <f t="shared" si="425"/>
        <v/>
      </c>
      <c r="CO867" s="84">
        <f>IFERROR(FIND("POLÍCIA MILITAR",consulta_completa__11[[#This Row],[14 - Inst. Atuando no Local]]),0)</f>
        <v>0</v>
      </c>
      <c r="CP867" s="84" t="str">
        <f t="shared" si="426"/>
        <v/>
      </c>
      <c r="CQ867" s="84">
        <f>IFERROR(FIND("POLÍCIA CIVIL",consulta_completa__11[[#This Row],[14 - Inst. Atuando no Local]]),0)</f>
        <v>0</v>
      </c>
      <c r="CR867" s="84" t="str">
        <f t="shared" si="427"/>
        <v/>
      </c>
      <c r="CS867" s="84">
        <f>IFERROR(FIND("MARINHA DO BRASIL",consulta_completa__11[[#This Row],[14 - Inst. Atuando no Local]]),0)</f>
        <v>0</v>
      </c>
      <c r="CT867" s="84" t="str">
        <f t="shared" si="428"/>
        <v/>
      </c>
      <c r="CU867" s="84">
        <f>IFERROR(FIND("EMPRESA ESPECIALIZADA EM ATENDIMENTO",consulta_completa__11[[#This Row],[14 - Inst. Atuando no Local]]),0)</f>
        <v>0</v>
      </c>
      <c r="CV867" s="84" t="str">
        <f t="shared" si="429"/>
        <v/>
      </c>
      <c r="CW867" s="84">
        <f>IFERROR(FIND("IBAMA",consulta_completa__11[[#This Row],[14 - Inst. Atuando no Local]]),0)</f>
        <v>0</v>
      </c>
      <c r="CX867" s="84" t="str">
        <f t="shared" si="430"/>
        <v/>
      </c>
      <c r="CY867" s="84" t="e">
        <f>IF(consulta_completa__11[[#This Row],[14 - Inst. Atuando no Local]]="","X","")</f>
        <v>#VALUE!</v>
      </c>
      <c r="CZ867" s="84">
        <f>IFERROR(FIND("OUTRA (S)",consulta_completa__11[[#This Row],[14 - Inst. Atuando no Local]]),0)</f>
        <v>0</v>
      </c>
      <c r="DA867" s="84" t="str">
        <f t="shared" si="431"/>
        <v/>
      </c>
      <c r="DB867" s="35" t="str">
        <f t="shared" si="432"/>
        <v>Sim</v>
      </c>
      <c r="DC867" s="35" t="str">
        <f t="shared" si="433"/>
        <v>Não</v>
      </c>
      <c r="DD867" s="35" t="str">
        <f t="shared" si="434"/>
        <v>Sim</v>
      </c>
      <c r="DE867" s="87" t="str">
        <f t="shared" si="437"/>
        <v>Sem informação</v>
      </c>
    </row>
    <row r="868" spans="50:109">
      <c r="AX868" s="82">
        <f>IFERROR(FIND("Óbitos/feridos",consulta_completa__11[[#This Row],[13 - Ocorrências/Ambientes Atingidos]]),0)</f>
        <v>0</v>
      </c>
      <c r="AY868" s="83" t="str">
        <f t="shared" si="406"/>
        <v/>
      </c>
      <c r="AZ868" s="82">
        <f>IFERROR(FIND("População afetada/evacuada",consulta_completa__11[[#This Row],[13 - Ocorrências/Ambientes Atingidos]]),0)</f>
        <v>0</v>
      </c>
      <c r="BA868" s="82" t="str">
        <f t="shared" si="407"/>
        <v/>
      </c>
      <c r="BB868" s="82">
        <f>IFERROR(FIND("Suspensão de abastecimento de água",consulta_completa__11[[#This Row],[13 - Ocorrências/Ambientes Atingidos]]),0)</f>
        <v>0</v>
      </c>
      <c r="BC868" s="83" t="str">
        <f t="shared" si="435"/>
        <v/>
      </c>
      <c r="BD868" s="82">
        <f>IFERROR(FIND("Rio/córrego",consulta_completa__11[[#This Row],[13 - Ocorrências/Ambientes Atingidos]]),0)</f>
        <v>0</v>
      </c>
      <c r="BE868" s="83" t="str">
        <f t="shared" si="408"/>
        <v/>
      </c>
      <c r="BF868" s="82">
        <f>IFERROR(FIND("Lago",consulta_completa__11[[#This Row],[13 - Ocorrências/Ambientes Atingidos]]),0)</f>
        <v>0</v>
      </c>
      <c r="BG868" s="83" t="str">
        <f t="shared" si="409"/>
        <v/>
      </c>
      <c r="BH868" s="82">
        <f>IFERROR(FIND("Mar",consulta_completa__11[[#This Row],[13 - Ocorrências/Ambientes Atingidos]]),0)</f>
        <v>0</v>
      </c>
      <c r="BI868" s="83" t="str">
        <f t="shared" si="410"/>
        <v/>
      </c>
      <c r="BJ868" s="82">
        <f>IFERROR(FIND("Praia",consulta_completa__11[[#This Row],[13 - Ocorrências/Ambientes Atingidos]]),0)</f>
        <v>0</v>
      </c>
      <c r="BK868" s="83" t="str">
        <f t="shared" si="411"/>
        <v/>
      </c>
      <c r="BL868" s="82">
        <f>IFERROR(FIND("Solo",consulta_completa__11[[#This Row],[13 - Ocorrências/Ambientes Atingidos]]),0)</f>
        <v>0</v>
      </c>
      <c r="BM868" s="83" t="str">
        <f t="shared" si="412"/>
        <v/>
      </c>
      <c r="BN868" s="82">
        <f>IFERROR(FIND("Águas subterrâneas",consulta_completa__11[[#This Row],[13 - Ocorrências/Ambientes Atingidos]]),0)</f>
        <v>0</v>
      </c>
      <c r="BO868" s="83" t="str">
        <f t="shared" si="413"/>
        <v/>
      </c>
      <c r="BP868" s="82">
        <f>IFERROR(FIND("Atmosfera",consulta_completa__11[[#This Row],[13 - Ocorrências/Ambientes Atingidos]]),0)</f>
        <v>0</v>
      </c>
      <c r="BQ868" s="83" t="str">
        <f t="shared" si="414"/>
        <v/>
      </c>
      <c r="BR868" s="82">
        <f>IFERROR(FIND("Flora",consulta_completa__11[[#This Row],[13 - Ocorrências/Ambientes Atingidos]]),0)</f>
        <v>0</v>
      </c>
      <c r="BS868" s="83" t="str">
        <f t="shared" si="415"/>
        <v/>
      </c>
      <c r="BT868" s="82">
        <f>IFERROR(FIND("Fauna",consulta_completa__11[[#This Row],[13 - Ocorrências/Ambientes Atingidos]]),0)</f>
        <v>0</v>
      </c>
      <c r="BU868" s="83" t="str">
        <f t="shared" si="416"/>
        <v/>
      </c>
      <c r="BV868" s="82">
        <f>IFERROR(FIND("UC federal",consulta_completa__11[[#This Row],[13 - Ocorrências/Ambientes Atingidos]]),0)</f>
        <v>0</v>
      </c>
      <c r="BW868" s="83" t="str">
        <f t="shared" si="417"/>
        <v/>
      </c>
      <c r="BX868" s="82">
        <f>IFERROR(FIND("UC estadual/municipal",consulta_completa__11[[#This Row],[13 - Ocorrências/Ambientes Atingidos]]),0)</f>
        <v>0</v>
      </c>
      <c r="BY868" s="83" t="str">
        <f t="shared" si="418"/>
        <v/>
      </c>
      <c r="BZ868" s="82">
        <f>IFERROR(FIND("Outro(s)",consulta_completa__11[[#This Row],[13 - Ocorrências/Ambientes Atingidos]]),0)</f>
        <v>0</v>
      </c>
      <c r="CA868" s="83" t="str">
        <f t="shared" si="419"/>
        <v/>
      </c>
      <c r="CB868" s="82">
        <f>IFERROR(FIND("Sem dano",consulta_completa__11[[#This Row],[13 - Ocorrências/Ambientes Atingidos]]),0)</f>
        <v>0</v>
      </c>
      <c r="CC868" s="83" t="str">
        <f t="shared" si="420"/>
        <v/>
      </c>
      <c r="CD868" s="82" t="e">
        <f>IF(consulta_completa__11[[#This Row],[13 - Ocorrências/Ambientes Atingidos]]="","X","")</f>
        <v>#VALUE!</v>
      </c>
      <c r="CE868" s="84">
        <f>IFERROR(FIND("IBAMA",consulta_completa__11[[#This Row],[14 - Inst. Atuando no Local]]),0)</f>
        <v>0</v>
      </c>
      <c r="CF868" s="84" t="str">
        <f t="shared" si="421"/>
        <v/>
      </c>
      <c r="CG868" s="84">
        <f>IFERROR(FIND("OEMA",consulta_completa__11[[#This Row],[14 - Inst. Atuando no Local]]),0)</f>
        <v>0</v>
      </c>
      <c r="CH868" s="84" t="str">
        <f t="shared" si="422"/>
        <v/>
      </c>
      <c r="CI868" s="84">
        <f>IFERROR(FIND("DEFESA CIVIL",consulta_completa__11[[#This Row],[14 - Inst. Atuando no Local]]),0)</f>
        <v>0</v>
      </c>
      <c r="CJ868" s="84" t="str">
        <f t="shared" si="423"/>
        <v/>
      </c>
      <c r="CK868" s="84">
        <f>IFERROR(FIND("CORPO DE BOMBEIROS",consulta_completa__11[[#This Row],[14 - Inst. Atuando no Local]]),0)</f>
        <v>0</v>
      </c>
      <c r="CL868" s="84" t="str">
        <f t="shared" si="424"/>
        <v/>
      </c>
      <c r="CM868" s="84">
        <f>IFERROR(FIND("POLÍCIA RODOVIÁRIA",consulta_completa__11[[#This Row],[14 - Inst. Atuando no Local]]),0)</f>
        <v>0</v>
      </c>
      <c r="CN868" s="84" t="str">
        <f t="shared" si="425"/>
        <v/>
      </c>
      <c r="CO868" s="84">
        <f>IFERROR(FIND("POLÍCIA MILITAR",consulta_completa__11[[#This Row],[14 - Inst. Atuando no Local]]),0)</f>
        <v>0</v>
      </c>
      <c r="CP868" s="84" t="str">
        <f t="shared" si="426"/>
        <v/>
      </c>
      <c r="CQ868" s="84">
        <f>IFERROR(FIND("POLÍCIA CIVIL",consulta_completa__11[[#This Row],[14 - Inst. Atuando no Local]]),0)</f>
        <v>0</v>
      </c>
      <c r="CR868" s="84" t="str">
        <f t="shared" si="427"/>
        <v/>
      </c>
      <c r="CS868" s="84">
        <f>IFERROR(FIND("MARINHA DO BRASIL",consulta_completa__11[[#This Row],[14 - Inst. Atuando no Local]]),0)</f>
        <v>0</v>
      </c>
      <c r="CT868" s="84" t="str">
        <f t="shared" si="428"/>
        <v/>
      </c>
      <c r="CU868" s="84">
        <f>IFERROR(FIND("EMPRESA ESPECIALIZADA EM ATENDIMENTO",consulta_completa__11[[#This Row],[14 - Inst. Atuando no Local]]),0)</f>
        <v>0</v>
      </c>
      <c r="CV868" s="84" t="str">
        <f t="shared" si="429"/>
        <v/>
      </c>
      <c r="CW868" s="84">
        <f>IFERROR(FIND("IBAMA",consulta_completa__11[[#This Row],[14 - Inst. Atuando no Local]]),0)</f>
        <v>0</v>
      </c>
      <c r="CX868" s="84" t="str">
        <f t="shared" si="430"/>
        <v/>
      </c>
      <c r="CY868" s="84" t="e">
        <f>IF(consulta_completa__11[[#This Row],[14 - Inst. Atuando no Local]]="","X","")</f>
        <v>#VALUE!</v>
      </c>
      <c r="CZ868" s="84">
        <f>IFERROR(FIND("OUTRA (S)",consulta_completa__11[[#This Row],[14 - Inst. Atuando no Local]]),0)</f>
        <v>0</v>
      </c>
      <c r="DA868" s="84" t="str">
        <f t="shared" si="431"/>
        <v/>
      </c>
      <c r="DB868" s="35" t="str">
        <f t="shared" si="432"/>
        <v>Sim</v>
      </c>
      <c r="DC868" s="35" t="str">
        <f t="shared" si="433"/>
        <v>Não</v>
      </c>
      <c r="DD868" s="35" t="str">
        <f t="shared" si="434"/>
        <v>Sim</v>
      </c>
      <c r="DE868" s="87" t="str">
        <f t="shared" si="437"/>
        <v>Sem informação</v>
      </c>
    </row>
    <row r="869" spans="50:109">
      <c r="AX869" s="82">
        <f>IFERROR(FIND("Óbitos/feridos",consulta_completa__11[[#This Row],[13 - Ocorrências/Ambientes Atingidos]]),0)</f>
        <v>0</v>
      </c>
      <c r="AY869" s="83" t="str">
        <f t="shared" si="406"/>
        <v/>
      </c>
      <c r="AZ869" s="82">
        <f>IFERROR(FIND("População afetada/evacuada",consulta_completa__11[[#This Row],[13 - Ocorrências/Ambientes Atingidos]]),0)</f>
        <v>0</v>
      </c>
      <c r="BA869" s="82" t="str">
        <f t="shared" si="407"/>
        <v/>
      </c>
      <c r="BB869" s="82">
        <f>IFERROR(FIND("Suspensão de abastecimento de água",consulta_completa__11[[#This Row],[13 - Ocorrências/Ambientes Atingidos]]),0)</f>
        <v>0</v>
      </c>
      <c r="BC869" s="83" t="str">
        <f t="shared" si="435"/>
        <v/>
      </c>
      <c r="BD869" s="82">
        <f>IFERROR(FIND("Rio/córrego",consulta_completa__11[[#This Row],[13 - Ocorrências/Ambientes Atingidos]]),0)</f>
        <v>0</v>
      </c>
      <c r="BE869" s="83" t="str">
        <f t="shared" si="408"/>
        <v/>
      </c>
      <c r="BF869" s="82">
        <f>IFERROR(FIND("Lago",consulta_completa__11[[#This Row],[13 - Ocorrências/Ambientes Atingidos]]),0)</f>
        <v>0</v>
      </c>
      <c r="BG869" s="83" t="str">
        <f t="shared" si="409"/>
        <v/>
      </c>
      <c r="BH869" s="82">
        <f>IFERROR(FIND("Mar",consulta_completa__11[[#This Row],[13 - Ocorrências/Ambientes Atingidos]]),0)</f>
        <v>0</v>
      </c>
      <c r="BI869" s="83" t="str">
        <f t="shared" si="410"/>
        <v/>
      </c>
      <c r="BJ869" s="82">
        <f>IFERROR(FIND("Praia",consulta_completa__11[[#This Row],[13 - Ocorrências/Ambientes Atingidos]]),0)</f>
        <v>0</v>
      </c>
      <c r="BK869" s="83" t="str">
        <f t="shared" si="411"/>
        <v/>
      </c>
      <c r="BL869" s="82">
        <f>IFERROR(FIND("Solo",consulta_completa__11[[#This Row],[13 - Ocorrências/Ambientes Atingidos]]),0)</f>
        <v>0</v>
      </c>
      <c r="BM869" s="83" t="str">
        <f t="shared" si="412"/>
        <v/>
      </c>
      <c r="BN869" s="82">
        <f>IFERROR(FIND("Águas subterrâneas",consulta_completa__11[[#This Row],[13 - Ocorrências/Ambientes Atingidos]]),0)</f>
        <v>0</v>
      </c>
      <c r="BO869" s="83" t="str">
        <f t="shared" si="413"/>
        <v/>
      </c>
      <c r="BP869" s="82">
        <f>IFERROR(FIND("Atmosfera",consulta_completa__11[[#This Row],[13 - Ocorrências/Ambientes Atingidos]]),0)</f>
        <v>0</v>
      </c>
      <c r="BQ869" s="83" t="str">
        <f t="shared" si="414"/>
        <v/>
      </c>
      <c r="BR869" s="82">
        <f>IFERROR(FIND("Flora",consulta_completa__11[[#This Row],[13 - Ocorrências/Ambientes Atingidos]]),0)</f>
        <v>0</v>
      </c>
      <c r="BS869" s="83" t="str">
        <f t="shared" si="415"/>
        <v/>
      </c>
      <c r="BT869" s="82">
        <f>IFERROR(FIND("Fauna",consulta_completa__11[[#This Row],[13 - Ocorrências/Ambientes Atingidos]]),0)</f>
        <v>0</v>
      </c>
      <c r="BU869" s="83" t="str">
        <f t="shared" si="416"/>
        <v/>
      </c>
      <c r="BV869" s="82">
        <f>IFERROR(FIND("UC federal",consulta_completa__11[[#This Row],[13 - Ocorrências/Ambientes Atingidos]]),0)</f>
        <v>0</v>
      </c>
      <c r="BW869" s="83" t="str">
        <f t="shared" si="417"/>
        <v/>
      </c>
      <c r="BX869" s="82">
        <f>IFERROR(FIND("UC estadual/municipal",consulta_completa__11[[#This Row],[13 - Ocorrências/Ambientes Atingidos]]),0)</f>
        <v>0</v>
      </c>
      <c r="BY869" s="83" t="str">
        <f t="shared" si="418"/>
        <v/>
      </c>
      <c r="BZ869" s="82">
        <f>IFERROR(FIND("Outro(s)",consulta_completa__11[[#This Row],[13 - Ocorrências/Ambientes Atingidos]]),0)</f>
        <v>0</v>
      </c>
      <c r="CA869" s="83" t="str">
        <f t="shared" si="419"/>
        <v/>
      </c>
      <c r="CB869" s="82">
        <f>IFERROR(FIND("Sem dano",consulta_completa__11[[#This Row],[13 - Ocorrências/Ambientes Atingidos]]),0)</f>
        <v>0</v>
      </c>
      <c r="CC869" s="83" t="str">
        <f t="shared" si="420"/>
        <v/>
      </c>
      <c r="CD869" s="82" t="e">
        <f>IF(consulta_completa__11[[#This Row],[13 - Ocorrências/Ambientes Atingidos]]="","X","")</f>
        <v>#VALUE!</v>
      </c>
      <c r="CE869" s="84">
        <f>IFERROR(FIND("IBAMA",consulta_completa__11[[#This Row],[14 - Inst. Atuando no Local]]),0)</f>
        <v>0</v>
      </c>
      <c r="CF869" s="84" t="str">
        <f t="shared" si="421"/>
        <v/>
      </c>
      <c r="CG869" s="84">
        <f>IFERROR(FIND("OEMA",consulta_completa__11[[#This Row],[14 - Inst. Atuando no Local]]),0)</f>
        <v>0</v>
      </c>
      <c r="CH869" s="84" t="str">
        <f t="shared" si="422"/>
        <v/>
      </c>
      <c r="CI869" s="84">
        <f>IFERROR(FIND("DEFESA CIVIL",consulta_completa__11[[#This Row],[14 - Inst. Atuando no Local]]),0)</f>
        <v>0</v>
      </c>
      <c r="CJ869" s="84" t="str">
        <f t="shared" si="423"/>
        <v/>
      </c>
      <c r="CK869" s="84">
        <f>IFERROR(FIND("CORPO DE BOMBEIROS",consulta_completa__11[[#This Row],[14 - Inst. Atuando no Local]]),0)</f>
        <v>0</v>
      </c>
      <c r="CL869" s="84" t="str">
        <f t="shared" si="424"/>
        <v/>
      </c>
      <c r="CM869" s="84">
        <f>IFERROR(FIND("POLÍCIA RODOVIÁRIA",consulta_completa__11[[#This Row],[14 - Inst. Atuando no Local]]),0)</f>
        <v>0</v>
      </c>
      <c r="CN869" s="84" t="str">
        <f t="shared" si="425"/>
        <v/>
      </c>
      <c r="CO869" s="84">
        <f>IFERROR(FIND("POLÍCIA MILITAR",consulta_completa__11[[#This Row],[14 - Inst. Atuando no Local]]),0)</f>
        <v>0</v>
      </c>
      <c r="CP869" s="84" t="str">
        <f t="shared" si="426"/>
        <v/>
      </c>
      <c r="CQ869" s="84">
        <f>IFERROR(FIND("POLÍCIA CIVIL",consulta_completa__11[[#This Row],[14 - Inst. Atuando no Local]]),0)</f>
        <v>0</v>
      </c>
      <c r="CR869" s="84" t="str">
        <f t="shared" si="427"/>
        <v/>
      </c>
      <c r="CS869" s="84">
        <f>IFERROR(FIND("MARINHA DO BRASIL",consulta_completa__11[[#This Row],[14 - Inst. Atuando no Local]]),0)</f>
        <v>0</v>
      </c>
      <c r="CT869" s="84" t="str">
        <f t="shared" si="428"/>
        <v/>
      </c>
      <c r="CU869" s="84">
        <f>IFERROR(FIND("EMPRESA ESPECIALIZADA EM ATENDIMENTO",consulta_completa__11[[#This Row],[14 - Inst. Atuando no Local]]),0)</f>
        <v>0</v>
      </c>
      <c r="CV869" s="84" t="str">
        <f t="shared" si="429"/>
        <v/>
      </c>
      <c r="CW869" s="84">
        <f>IFERROR(FIND("IBAMA",consulta_completa__11[[#This Row],[14 - Inst. Atuando no Local]]),0)</f>
        <v>0</v>
      </c>
      <c r="CX869" s="84" t="str">
        <f t="shared" si="430"/>
        <v/>
      </c>
      <c r="CY869" s="84" t="e">
        <f>IF(consulta_completa__11[[#This Row],[14 - Inst. Atuando no Local]]="","X","")</f>
        <v>#VALUE!</v>
      </c>
      <c r="CZ869" s="84">
        <f>IFERROR(FIND("OUTRA (S)",consulta_completa__11[[#This Row],[14 - Inst. Atuando no Local]]),0)</f>
        <v>0</v>
      </c>
      <c r="DA869" s="84" t="str">
        <f t="shared" si="431"/>
        <v/>
      </c>
      <c r="DB869" s="35" t="str">
        <f t="shared" si="432"/>
        <v>Sim</v>
      </c>
      <c r="DC869" s="35" t="str">
        <f t="shared" si="433"/>
        <v>Não</v>
      </c>
      <c r="DD869" s="35" t="str">
        <f t="shared" si="434"/>
        <v>Sim</v>
      </c>
      <c r="DE869" s="87" t="str">
        <f t="shared" si="437"/>
        <v>Sem informação</v>
      </c>
    </row>
    <row r="870" spans="50:109">
      <c r="AX870" s="82">
        <f>IFERROR(FIND("Óbitos/feridos",consulta_completa__11[[#This Row],[13 - Ocorrências/Ambientes Atingidos]]),0)</f>
        <v>0</v>
      </c>
      <c r="AY870" s="83" t="str">
        <f t="shared" si="406"/>
        <v/>
      </c>
      <c r="AZ870" s="82">
        <f>IFERROR(FIND("População afetada/evacuada",consulta_completa__11[[#This Row],[13 - Ocorrências/Ambientes Atingidos]]),0)</f>
        <v>0</v>
      </c>
      <c r="BA870" s="82" t="str">
        <f t="shared" si="407"/>
        <v/>
      </c>
      <c r="BB870" s="82">
        <f>IFERROR(FIND("Suspensão de abastecimento de água",consulta_completa__11[[#This Row],[13 - Ocorrências/Ambientes Atingidos]]),0)</f>
        <v>0</v>
      </c>
      <c r="BC870" s="83" t="str">
        <f t="shared" si="435"/>
        <v/>
      </c>
      <c r="BD870" s="82">
        <f>IFERROR(FIND("Rio/córrego",consulta_completa__11[[#This Row],[13 - Ocorrências/Ambientes Atingidos]]),0)</f>
        <v>0</v>
      </c>
      <c r="BE870" s="83" t="str">
        <f t="shared" si="408"/>
        <v/>
      </c>
      <c r="BF870" s="82">
        <f>IFERROR(FIND("Lago",consulta_completa__11[[#This Row],[13 - Ocorrências/Ambientes Atingidos]]),0)</f>
        <v>0</v>
      </c>
      <c r="BG870" s="83" t="str">
        <f t="shared" si="409"/>
        <v/>
      </c>
      <c r="BH870" s="82">
        <f>IFERROR(FIND("Mar",consulta_completa__11[[#This Row],[13 - Ocorrências/Ambientes Atingidos]]),0)</f>
        <v>0</v>
      </c>
      <c r="BI870" s="83" t="str">
        <f t="shared" si="410"/>
        <v/>
      </c>
      <c r="BJ870" s="82">
        <f>IFERROR(FIND("Praia",consulta_completa__11[[#This Row],[13 - Ocorrências/Ambientes Atingidos]]),0)</f>
        <v>0</v>
      </c>
      <c r="BK870" s="83" t="str">
        <f t="shared" si="411"/>
        <v/>
      </c>
      <c r="BL870" s="82">
        <f>IFERROR(FIND("Solo",consulta_completa__11[[#This Row],[13 - Ocorrências/Ambientes Atingidos]]),0)</f>
        <v>0</v>
      </c>
      <c r="BM870" s="83" t="str">
        <f t="shared" si="412"/>
        <v/>
      </c>
      <c r="BN870" s="82">
        <f>IFERROR(FIND("Águas subterrâneas",consulta_completa__11[[#This Row],[13 - Ocorrências/Ambientes Atingidos]]),0)</f>
        <v>0</v>
      </c>
      <c r="BO870" s="83" t="str">
        <f t="shared" si="413"/>
        <v/>
      </c>
      <c r="BP870" s="82">
        <f>IFERROR(FIND("Atmosfera",consulta_completa__11[[#This Row],[13 - Ocorrências/Ambientes Atingidos]]),0)</f>
        <v>0</v>
      </c>
      <c r="BQ870" s="83" t="str">
        <f t="shared" si="414"/>
        <v/>
      </c>
      <c r="BR870" s="82">
        <f>IFERROR(FIND("Flora",consulta_completa__11[[#This Row],[13 - Ocorrências/Ambientes Atingidos]]),0)</f>
        <v>0</v>
      </c>
      <c r="BS870" s="83" t="str">
        <f t="shared" si="415"/>
        <v/>
      </c>
      <c r="BT870" s="82">
        <f>IFERROR(FIND("Fauna",consulta_completa__11[[#This Row],[13 - Ocorrências/Ambientes Atingidos]]),0)</f>
        <v>0</v>
      </c>
      <c r="BU870" s="83" t="str">
        <f t="shared" si="416"/>
        <v/>
      </c>
      <c r="BV870" s="82">
        <f>IFERROR(FIND("UC federal",consulta_completa__11[[#This Row],[13 - Ocorrências/Ambientes Atingidos]]),0)</f>
        <v>0</v>
      </c>
      <c r="BW870" s="83" t="str">
        <f t="shared" si="417"/>
        <v/>
      </c>
      <c r="BX870" s="82">
        <f>IFERROR(FIND("UC estadual/municipal",consulta_completa__11[[#This Row],[13 - Ocorrências/Ambientes Atingidos]]),0)</f>
        <v>0</v>
      </c>
      <c r="BY870" s="83" t="str">
        <f t="shared" si="418"/>
        <v/>
      </c>
      <c r="BZ870" s="82">
        <f>IFERROR(FIND("Outro(s)",consulta_completa__11[[#This Row],[13 - Ocorrências/Ambientes Atingidos]]),0)</f>
        <v>0</v>
      </c>
      <c r="CA870" s="83" t="str">
        <f t="shared" si="419"/>
        <v/>
      </c>
      <c r="CB870" s="82">
        <f>IFERROR(FIND("Sem dano",consulta_completa__11[[#This Row],[13 - Ocorrências/Ambientes Atingidos]]),0)</f>
        <v>0</v>
      </c>
      <c r="CC870" s="83" t="str">
        <f t="shared" si="420"/>
        <v/>
      </c>
      <c r="CD870" s="82" t="e">
        <f>IF(consulta_completa__11[[#This Row],[13 - Ocorrências/Ambientes Atingidos]]="","X","")</f>
        <v>#VALUE!</v>
      </c>
      <c r="CE870" s="84">
        <f>IFERROR(FIND("IBAMA",consulta_completa__11[[#This Row],[14 - Inst. Atuando no Local]]),0)</f>
        <v>0</v>
      </c>
      <c r="CF870" s="84" t="str">
        <f t="shared" si="421"/>
        <v/>
      </c>
      <c r="CG870" s="84">
        <f>IFERROR(FIND("OEMA",consulta_completa__11[[#This Row],[14 - Inst. Atuando no Local]]),0)</f>
        <v>0</v>
      </c>
      <c r="CH870" s="84" t="str">
        <f t="shared" si="422"/>
        <v/>
      </c>
      <c r="CI870" s="84">
        <f>IFERROR(FIND("DEFESA CIVIL",consulta_completa__11[[#This Row],[14 - Inst. Atuando no Local]]),0)</f>
        <v>0</v>
      </c>
      <c r="CJ870" s="84" t="str">
        <f t="shared" si="423"/>
        <v/>
      </c>
      <c r="CK870" s="84">
        <f>IFERROR(FIND("CORPO DE BOMBEIROS",consulta_completa__11[[#This Row],[14 - Inst. Atuando no Local]]),0)</f>
        <v>0</v>
      </c>
      <c r="CL870" s="84" t="str">
        <f t="shared" si="424"/>
        <v/>
      </c>
      <c r="CM870" s="84">
        <f>IFERROR(FIND("POLÍCIA RODOVIÁRIA",consulta_completa__11[[#This Row],[14 - Inst. Atuando no Local]]),0)</f>
        <v>0</v>
      </c>
      <c r="CN870" s="84" t="str">
        <f t="shared" si="425"/>
        <v/>
      </c>
      <c r="CO870" s="84">
        <f>IFERROR(FIND("POLÍCIA MILITAR",consulta_completa__11[[#This Row],[14 - Inst. Atuando no Local]]),0)</f>
        <v>0</v>
      </c>
      <c r="CP870" s="84" t="str">
        <f t="shared" si="426"/>
        <v/>
      </c>
      <c r="CQ870" s="84">
        <f>IFERROR(FIND("POLÍCIA CIVIL",consulta_completa__11[[#This Row],[14 - Inst. Atuando no Local]]),0)</f>
        <v>0</v>
      </c>
      <c r="CR870" s="84" t="str">
        <f t="shared" si="427"/>
        <v/>
      </c>
      <c r="CS870" s="84">
        <f>IFERROR(FIND("MARINHA DO BRASIL",consulta_completa__11[[#This Row],[14 - Inst. Atuando no Local]]),0)</f>
        <v>0</v>
      </c>
      <c r="CT870" s="84" t="str">
        <f t="shared" si="428"/>
        <v/>
      </c>
      <c r="CU870" s="84">
        <f>IFERROR(FIND("EMPRESA ESPECIALIZADA EM ATENDIMENTO",consulta_completa__11[[#This Row],[14 - Inst. Atuando no Local]]),0)</f>
        <v>0</v>
      </c>
      <c r="CV870" s="84" t="str">
        <f t="shared" si="429"/>
        <v/>
      </c>
      <c r="CW870" s="84">
        <f>IFERROR(FIND("IBAMA",consulta_completa__11[[#This Row],[14 - Inst. Atuando no Local]]),0)</f>
        <v>0</v>
      </c>
      <c r="CX870" s="84" t="str">
        <f t="shared" si="430"/>
        <v/>
      </c>
      <c r="CY870" s="84" t="e">
        <f>IF(consulta_completa__11[[#This Row],[14 - Inst. Atuando no Local]]="","X","")</f>
        <v>#VALUE!</v>
      </c>
      <c r="CZ870" s="84">
        <f>IFERROR(FIND("OUTRA (S)",consulta_completa__11[[#This Row],[14 - Inst. Atuando no Local]]),0)</f>
        <v>0</v>
      </c>
      <c r="DA870" s="84" t="str">
        <f t="shared" si="431"/>
        <v/>
      </c>
      <c r="DB870" s="35" t="str">
        <f t="shared" si="432"/>
        <v>Sim</v>
      </c>
      <c r="DC870" s="35" t="str">
        <f t="shared" si="433"/>
        <v>Não</v>
      </c>
      <c r="DD870" s="35" t="str">
        <f t="shared" si="434"/>
        <v>Sim</v>
      </c>
      <c r="DE870" s="87" t="str">
        <f t="shared" si="437"/>
        <v>Sem informação</v>
      </c>
    </row>
    <row r="871" spans="50:109">
      <c r="AX871" s="82">
        <f>IFERROR(FIND("Óbitos/feridos",consulta_completa__11[[#This Row],[13 - Ocorrências/Ambientes Atingidos]]),0)</f>
        <v>0</v>
      </c>
      <c r="AY871" s="83" t="str">
        <f t="shared" si="406"/>
        <v/>
      </c>
      <c r="AZ871" s="82">
        <f>IFERROR(FIND("População afetada/evacuada",consulta_completa__11[[#This Row],[13 - Ocorrências/Ambientes Atingidos]]),0)</f>
        <v>0</v>
      </c>
      <c r="BA871" s="82" t="str">
        <f t="shared" si="407"/>
        <v/>
      </c>
      <c r="BB871" s="82">
        <f>IFERROR(FIND("Suspensão de abastecimento de água",consulta_completa__11[[#This Row],[13 - Ocorrências/Ambientes Atingidos]]),0)</f>
        <v>0</v>
      </c>
      <c r="BC871" s="83" t="str">
        <f t="shared" si="435"/>
        <v/>
      </c>
      <c r="BD871" s="82">
        <f>IFERROR(FIND("Rio/córrego",consulta_completa__11[[#This Row],[13 - Ocorrências/Ambientes Atingidos]]),0)</f>
        <v>0</v>
      </c>
      <c r="BE871" s="83" t="str">
        <f t="shared" si="408"/>
        <v/>
      </c>
      <c r="BF871" s="82">
        <f>IFERROR(FIND("Lago",consulta_completa__11[[#This Row],[13 - Ocorrências/Ambientes Atingidos]]),0)</f>
        <v>0</v>
      </c>
      <c r="BG871" s="83" t="str">
        <f t="shared" si="409"/>
        <v/>
      </c>
      <c r="BH871" s="82">
        <f>IFERROR(FIND("Mar",consulta_completa__11[[#This Row],[13 - Ocorrências/Ambientes Atingidos]]),0)</f>
        <v>0</v>
      </c>
      <c r="BI871" s="83" t="str">
        <f t="shared" si="410"/>
        <v/>
      </c>
      <c r="BJ871" s="82">
        <f>IFERROR(FIND("Praia",consulta_completa__11[[#This Row],[13 - Ocorrências/Ambientes Atingidos]]),0)</f>
        <v>0</v>
      </c>
      <c r="BK871" s="83" t="str">
        <f t="shared" si="411"/>
        <v/>
      </c>
      <c r="BL871" s="82">
        <f>IFERROR(FIND("Solo",consulta_completa__11[[#This Row],[13 - Ocorrências/Ambientes Atingidos]]),0)</f>
        <v>0</v>
      </c>
      <c r="BM871" s="83" t="str">
        <f t="shared" si="412"/>
        <v/>
      </c>
      <c r="BN871" s="82">
        <f>IFERROR(FIND("Águas subterrâneas",consulta_completa__11[[#This Row],[13 - Ocorrências/Ambientes Atingidos]]),0)</f>
        <v>0</v>
      </c>
      <c r="BO871" s="83" t="str">
        <f t="shared" si="413"/>
        <v/>
      </c>
      <c r="BP871" s="82">
        <f>IFERROR(FIND("Atmosfera",consulta_completa__11[[#This Row],[13 - Ocorrências/Ambientes Atingidos]]),0)</f>
        <v>0</v>
      </c>
      <c r="BQ871" s="83" t="str">
        <f t="shared" si="414"/>
        <v/>
      </c>
      <c r="BR871" s="82">
        <f>IFERROR(FIND("Flora",consulta_completa__11[[#This Row],[13 - Ocorrências/Ambientes Atingidos]]),0)</f>
        <v>0</v>
      </c>
      <c r="BS871" s="83" t="str">
        <f t="shared" si="415"/>
        <v/>
      </c>
      <c r="BT871" s="82">
        <f>IFERROR(FIND("Fauna",consulta_completa__11[[#This Row],[13 - Ocorrências/Ambientes Atingidos]]),0)</f>
        <v>0</v>
      </c>
      <c r="BU871" s="83" t="str">
        <f t="shared" si="416"/>
        <v/>
      </c>
      <c r="BV871" s="82">
        <f>IFERROR(FIND("UC federal",consulta_completa__11[[#This Row],[13 - Ocorrências/Ambientes Atingidos]]),0)</f>
        <v>0</v>
      </c>
      <c r="BW871" s="83" t="str">
        <f t="shared" si="417"/>
        <v/>
      </c>
      <c r="BX871" s="82">
        <f>IFERROR(FIND("UC estadual/municipal",consulta_completa__11[[#This Row],[13 - Ocorrências/Ambientes Atingidos]]),0)</f>
        <v>0</v>
      </c>
      <c r="BY871" s="83" t="str">
        <f t="shared" si="418"/>
        <v/>
      </c>
      <c r="BZ871" s="82">
        <f>IFERROR(FIND("Outro(s)",consulta_completa__11[[#This Row],[13 - Ocorrências/Ambientes Atingidos]]),0)</f>
        <v>0</v>
      </c>
      <c r="CA871" s="83" t="str">
        <f t="shared" si="419"/>
        <v/>
      </c>
      <c r="CB871" s="82">
        <f>IFERROR(FIND("Sem dano",consulta_completa__11[[#This Row],[13 - Ocorrências/Ambientes Atingidos]]),0)</f>
        <v>0</v>
      </c>
      <c r="CC871" s="83" t="str">
        <f t="shared" si="420"/>
        <v/>
      </c>
      <c r="CD871" s="82" t="e">
        <f>IF(consulta_completa__11[[#This Row],[13 - Ocorrências/Ambientes Atingidos]]="","X","")</f>
        <v>#VALUE!</v>
      </c>
      <c r="CE871" s="84">
        <f>IFERROR(FIND("IBAMA",consulta_completa__11[[#This Row],[14 - Inst. Atuando no Local]]),0)</f>
        <v>0</v>
      </c>
      <c r="CF871" s="84" t="str">
        <f t="shared" si="421"/>
        <v/>
      </c>
      <c r="CG871" s="84">
        <f>IFERROR(FIND("OEMA",consulta_completa__11[[#This Row],[14 - Inst. Atuando no Local]]),0)</f>
        <v>0</v>
      </c>
      <c r="CH871" s="84" t="str">
        <f t="shared" si="422"/>
        <v/>
      </c>
      <c r="CI871" s="84">
        <f>IFERROR(FIND("DEFESA CIVIL",consulta_completa__11[[#This Row],[14 - Inst. Atuando no Local]]),0)</f>
        <v>0</v>
      </c>
      <c r="CJ871" s="84" t="str">
        <f t="shared" si="423"/>
        <v/>
      </c>
      <c r="CK871" s="84">
        <f>IFERROR(FIND("CORPO DE BOMBEIROS",consulta_completa__11[[#This Row],[14 - Inst. Atuando no Local]]),0)</f>
        <v>0</v>
      </c>
      <c r="CL871" s="84" t="str">
        <f t="shared" si="424"/>
        <v/>
      </c>
      <c r="CM871" s="84">
        <f>IFERROR(FIND("POLÍCIA RODOVIÁRIA",consulta_completa__11[[#This Row],[14 - Inst. Atuando no Local]]),0)</f>
        <v>0</v>
      </c>
      <c r="CN871" s="84" t="str">
        <f t="shared" si="425"/>
        <v/>
      </c>
      <c r="CO871" s="84">
        <f>IFERROR(FIND("POLÍCIA MILITAR",consulta_completa__11[[#This Row],[14 - Inst. Atuando no Local]]),0)</f>
        <v>0</v>
      </c>
      <c r="CP871" s="84" t="str">
        <f t="shared" si="426"/>
        <v/>
      </c>
      <c r="CQ871" s="84">
        <f>IFERROR(FIND("POLÍCIA CIVIL",consulta_completa__11[[#This Row],[14 - Inst. Atuando no Local]]),0)</f>
        <v>0</v>
      </c>
      <c r="CR871" s="84" t="str">
        <f t="shared" si="427"/>
        <v/>
      </c>
      <c r="CS871" s="84">
        <f>IFERROR(FIND("MARINHA DO BRASIL",consulta_completa__11[[#This Row],[14 - Inst. Atuando no Local]]),0)</f>
        <v>0</v>
      </c>
      <c r="CT871" s="84" t="str">
        <f t="shared" si="428"/>
        <v/>
      </c>
      <c r="CU871" s="84">
        <f>IFERROR(FIND("EMPRESA ESPECIALIZADA EM ATENDIMENTO",consulta_completa__11[[#This Row],[14 - Inst. Atuando no Local]]),0)</f>
        <v>0</v>
      </c>
      <c r="CV871" s="84" t="str">
        <f t="shared" si="429"/>
        <v/>
      </c>
      <c r="CW871" s="84">
        <f>IFERROR(FIND("IBAMA",consulta_completa__11[[#This Row],[14 - Inst. Atuando no Local]]),0)</f>
        <v>0</v>
      </c>
      <c r="CX871" s="84" t="str">
        <f t="shared" si="430"/>
        <v/>
      </c>
      <c r="CY871" s="84" t="e">
        <f>IF(consulta_completa__11[[#This Row],[14 - Inst. Atuando no Local]]="","X","")</f>
        <v>#VALUE!</v>
      </c>
      <c r="CZ871" s="84">
        <f>IFERROR(FIND("OUTRA (S)",consulta_completa__11[[#This Row],[14 - Inst. Atuando no Local]]),0)</f>
        <v>0</v>
      </c>
      <c r="DA871" s="84" t="str">
        <f t="shared" si="431"/>
        <v/>
      </c>
      <c r="DB871" s="35" t="str">
        <f t="shared" si="432"/>
        <v>Sim</v>
      </c>
      <c r="DC871" s="35" t="str">
        <f t="shared" si="433"/>
        <v>Não</v>
      </c>
      <c r="DD871" s="35" t="str">
        <f t="shared" si="434"/>
        <v>Sim</v>
      </c>
      <c r="DE871" s="87" t="str">
        <f t="shared" si="437"/>
        <v>Sem informação</v>
      </c>
    </row>
    <row r="872" spans="50:109">
      <c r="AX872" s="82">
        <f>IFERROR(FIND("Óbitos/feridos",consulta_completa__11[[#This Row],[13 - Ocorrências/Ambientes Atingidos]]),0)</f>
        <v>0</v>
      </c>
      <c r="AY872" s="83" t="str">
        <f t="shared" si="406"/>
        <v/>
      </c>
      <c r="AZ872" s="82">
        <f>IFERROR(FIND("População afetada/evacuada",consulta_completa__11[[#This Row],[13 - Ocorrências/Ambientes Atingidos]]),0)</f>
        <v>0</v>
      </c>
      <c r="BA872" s="82" t="str">
        <f t="shared" si="407"/>
        <v/>
      </c>
      <c r="BB872" s="82">
        <f>IFERROR(FIND("Suspensão de abastecimento de água",consulta_completa__11[[#This Row],[13 - Ocorrências/Ambientes Atingidos]]),0)</f>
        <v>0</v>
      </c>
      <c r="BC872" s="83" t="str">
        <f t="shared" si="435"/>
        <v/>
      </c>
      <c r="BD872" s="82">
        <f>IFERROR(FIND("Rio/córrego",consulta_completa__11[[#This Row],[13 - Ocorrências/Ambientes Atingidos]]),0)</f>
        <v>0</v>
      </c>
      <c r="BE872" s="83" t="str">
        <f t="shared" si="408"/>
        <v/>
      </c>
      <c r="BF872" s="82">
        <f>IFERROR(FIND("Lago",consulta_completa__11[[#This Row],[13 - Ocorrências/Ambientes Atingidos]]),0)</f>
        <v>0</v>
      </c>
      <c r="BG872" s="83" t="str">
        <f t="shared" si="409"/>
        <v/>
      </c>
      <c r="BH872" s="82">
        <f>IFERROR(FIND("Mar",consulta_completa__11[[#This Row],[13 - Ocorrências/Ambientes Atingidos]]),0)</f>
        <v>0</v>
      </c>
      <c r="BI872" s="83" t="str">
        <f t="shared" si="410"/>
        <v/>
      </c>
      <c r="BJ872" s="82">
        <f>IFERROR(FIND("Praia",consulta_completa__11[[#This Row],[13 - Ocorrências/Ambientes Atingidos]]),0)</f>
        <v>0</v>
      </c>
      <c r="BK872" s="83" t="str">
        <f t="shared" si="411"/>
        <v/>
      </c>
      <c r="BL872" s="82">
        <f>IFERROR(FIND("Solo",consulta_completa__11[[#This Row],[13 - Ocorrências/Ambientes Atingidos]]),0)</f>
        <v>0</v>
      </c>
      <c r="BM872" s="83" t="str">
        <f t="shared" si="412"/>
        <v/>
      </c>
      <c r="BN872" s="82">
        <f>IFERROR(FIND("Águas subterrâneas",consulta_completa__11[[#This Row],[13 - Ocorrências/Ambientes Atingidos]]),0)</f>
        <v>0</v>
      </c>
      <c r="BO872" s="83" t="str">
        <f t="shared" si="413"/>
        <v/>
      </c>
      <c r="BP872" s="82">
        <f>IFERROR(FIND("Atmosfera",consulta_completa__11[[#This Row],[13 - Ocorrências/Ambientes Atingidos]]),0)</f>
        <v>0</v>
      </c>
      <c r="BQ872" s="83" t="str">
        <f t="shared" si="414"/>
        <v/>
      </c>
      <c r="BR872" s="82">
        <f>IFERROR(FIND("Flora",consulta_completa__11[[#This Row],[13 - Ocorrências/Ambientes Atingidos]]),0)</f>
        <v>0</v>
      </c>
      <c r="BS872" s="83" t="str">
        <f t="shared" si="415"/>
        <v/>
      </c>
      <c r="BT872" s="82">
        <f>IFERROR(FIND("Fauna",consulta_completa__11[[#This Row],[13 - Ocorrências/Ambientes Atingidos]]),0)</f>
        <v>0</v>
      </c>
      <c r="BU872" s="83" t="str">
        <f t="shared" si="416"/>
        <v/>
      </c>
      <c r="BV872" s="82">
        <f>IFERROR(FIND("UC federal",consulta_completa__11[[#This Row],[13 - Ocorrências/Ambientes Atingidos]]),0)</f>
        <v>0</v>
      </c>
      <c r="BW872" s="83" t="str">
        <f t="shared" si="417"/>
        <v/>
      </c>
      <c r="BX872" s="82">
        <f>IFERROR(FIND("UC estadual/municipal",consulta_completa__11[[#This Row],[13 - Ocorrências/Ambientes Atingidos]]),0)</f>
        <v>0</v>
      </c>
      <c r="BY872" s="83" t="str">
        <f t="shared" si="418"/>
        <v/>
      </c>
      <c r="BZ872" s="82">
        <f>IFERROR(FIND("Outro(s)",consulta_completa__11[[#This Row],[13 - Ocorrências/Ambientes Atingidos]]),0)</f>
        <v>0</v>
      </c>
      <c r="CA872" s="83" t="str">
        <f t="shared" si="419"/>
        <v/>
      </c>
      <c r="CB872" s="82">
        <f>IFERROR(FIND("Sem dano",consulta_completa__11[[#This Row],[13 - Ocorrências/Ambientes Atingidos]]),0)</f>
        <v>0</v>
      </c>
      <c r="CC872" s="83" t="str">
        <f t="shared" si="420"/>
        <v/>
      </c>
      <c r="CD872" s="82" t="e">
        <f>IF(consulta_completa__11[[#This Row],[13 - Ocorrências/Ambientes Atingidos]]="","X","")</f>
        <v>#VALUE!</v>
      </c>
      <c r="CE872" s="84">
        <f>IFERROR(FIND("IBAMA",consulta_completa__11[[#This Row],[14 - Inst. Atuando no Local]]),0)</f>
        <v>0</v>
      </c>
      <c r="CF872" s="84" t="str">
        <f t="shared" si="421"/>
        <v/>
      </c>
      <c r="CG872" s="84">
        <f>IFERROR(FIND("OEMA",consulta_completa__11[[#This Row],[14 - Inst. Atuando no Local]]),0)</f>
        <v>0</v>
      </c>
      <c r="CH872" s="84" t="str">
        <f t="shared" si="422"/>
        <v/>
      </c>
      <c r="CI872" s="84">
        <f>IFERROR(FIND("DEFESA CIVIL",consulta_completa__11[[#This Row],[14 - Inst. Atuando no Local]]),0)</f>
        <v>0</v>
      </c>
      <c r="CJ872" s="84" t="str">
        <f t="shared" si="423"/>
        <v/>
      </c>
      <c r="CK872" s="84">
        <f>IFERROR(FIND("CORPO DE BOMBEIROS",consulta_completa__11[[#This Row],[14 - Inst. Atuando no Local]]),0)</f>
        <v>0</v>
      </c>
      <c r="CL872" s="84" t="str">
        <f t="shared" si="424"/>
        <v/>
      </c>
      <c r="CM872" s="84">
        <f>IFERROR(FIND("POLÍCIA RODOVIÁRIA",consulta_completa__11[[#This Row],[14 - Inst. Atuando no Local]]),0)</f>
        <v>0</v>
      </c>
      <c r="CN872" s="84" t="str">
        <f t="shared" si="425"/>
        <v/>
      </c>
      <c r="CO872" s="84">
        <f>IFERROR(FIND("POLÍCIA MILITAR",consulta_completa__11[[#This Row],[14 - Inst. Atuando no Local]]),0)</f>
        <v>0</v>
      </c>
      <c r="CP872" s="84" t="str">
        <f t="shared" si="426"/>
        <v/>
      </c>
      <c r="CQ872" s="84">
        <f>IFERROR(FIND("POLÍCIA CIVIL",consulta_completa__11[[#This Row],[14 - Inst. Atuando no Local]]),0)</f>
        <v>0</v>
      </c>
      <c r="CR872" s="84" t="str">
        <f t="shared" si="427"/>
        <v/>
      </c>
      <c r="CS872" s="84">
        <f>IFERROR(FIND("MARINHA DO BRASIL",consulta_completa__11[[#This Row],[14 - Inst. Atuando no Local]]),0)</f>
        <v>0</v>
      </c>
      <c r="CT872" s="84" t="str">
        <f t="shared" si="428"/>
        <v/>
      </c>
      <c r="CU872" s="84">
        <f>IFERROR(FIND("EMPRESA ESPECIALIZADA EM ATENDIMENTO",consulta_completa__11[[#This Row],[14 - Inst. Atuando no Local]]),0)</f>
        <v>0</v>
      </c>
      <c r="CV872" s="84" t="str">
        <f t="shared" si="429"/>
        <v/>
      </c>
      <c r="CW872" s="84">
        <f>IFERROR(FIND("IBAMA",consulta_completa__11[[#This Row],[14 - Inst. Atuando no Local]]),0)</f>
        <v>0</v>
      </c>
      <c r="CX872" s="84" t="str">
        <f t="shared" si="430"/>
        <v/>
      </c>
      <c r="CY872" s="84" t="e">
        <f>IF(consulta_completa__11[[#This Row],[14 - Inst. Atuando no Local]]="","X","")</f>
        <v>#VALUE!</v>
      </c>
      <c r="CZ872" s="84">
        <f>IFERROR(FIND("OUTRA (S)",consulta_completa__11[[#This Row],[14 - Inst. Atuando no Local]]),0)</f>
        <v>0</v>
      </c>
      <c r="DA872" s="84" t="str">
        <f t="shared" si="431"/>
        <v/>
      </c>
      <c r="DB872" s="35" t="str">
        <f t="shared" si="432"/>
        <v>Sim</v>
      </c>
      <c r="DC872" s="35" t="str">
        <f t="shared" si="433"/>
        <v>Não</v>
      </c>
      <c r="DD872" s="35" t="str">
        <f t="shared" si="434"/>
        <v>Sim</v>
      </c>
      <c r="DE872" s="87" t="str">
        <f t="shared" si="437"/>
        <v>Sem informação</v>
      </c>
    </row>
    <row r="873" spans="50:109">
      <c r="AX873" s="82">
        <f>IFERROR(FIND("Óbitos/feridos",consulta_completa__11[[#This Row],[13 - Ocorrências/Ambientes Atingidos]]),0)</f>
        <v>0</v>
      </c>
      <c r="AY873" s="83" t="str">
        <f t="shared" si="406"/>
        <v/>
      </c>
      <c r="AZ873" s="82">
        <f>IFERROR(FIND("População afetada/evacuada",consulta_completa__11[[#This Row],[13 - Ocorrências/Ambientes Atingidos]]),0)</f>
        <v>0</v>
      </c>
      <c r="BA873" s="82" t="str">
        <f t="shared" si="407"/>
        <v/>
      </c>
      <c r="BB873" s="82">
        <f>IFERROR(FIND("Suspensão de abastecimento de água",consulta_completa__11[[#This Row],[13 - Ocorrências/Ambientes Atingidos]]),0)</f>
        <v>0</v>
      </c>
      <c r="BC873" s="83" t="str">
        <f t="shared" si="435"/>
        <v/>
      </c>
      <c r="BD873" s="82">
        <f>IFERROR(FIND("Rio/córrego",consulta_completa__11[[#This Row],[13 - Ocorrências/Ambientes Atingidos]]),0)</f>
        <v>0</v>
      </c>
      <c r="BE873" s="83" t="str">
        <f t="shared" si="408"/>
        <v/>
      </c>
      <c r="BF873" s="82">
        <f>IFERROR(FIND("Lago",consulta_completa__11[[#This Row],[13 - Ocorrências/Ambientes Atingidos]]),0)</f>
        <v>0</v>
      </c>
      <c r="BG873" s="83" t="str">
        <f t="shared" si="409"/>
        <v/>
      </c>
      <c r="BH873" s="82">
        <f>IFERROR(FIND("Mar",consulta_completa__11[[#This Row],[13 - Ocorrências/Ambientes Atingidos]]),0)</f>
        <v>0</v>
      </c>
      <c r="BI873" s="83" t="str">
        <f t="shared" si="410"/>
        <v/>
      </c>
      <c r="BJ873" s="82">
        <f>IFERROR(FIND("Praia",consulta_completa__11[[#This Row],[13 - Ocorrências/Ambientes Atingidos]]),0)</f>
        <v>0</v>
      </c>
      <c r="BK873" s="83" t="str">
        <f t="shared" si="411"/>
        <v/>
      </c>
      <c r="BL873" s="82">
        <f>IFERROR(FIND("Solo",consulta_completa__11[[#This Row],[13 - Ocorrências/Ambientes Atingidos]]),0)</f>
        <v>0</v>
      </c>
      <c r="BM873" s="83" t="str">
        <f t="shared" si="412"/>
        <v/>
      </c>
      <c r="BN873" s="82">
        <f>IFERROR(FIND("Águas subterrâneas",consulta_completa__11[[#This Row],[13 - Ocorrências/Ambientes Atingidos]]),0)</f>
        <v>0</v>
      </c>
      <c r="BO873" s="83" t="str">
        <f t="shared" si="413"/>
        <v/>
      </c>
      <c r="BP873" s="82">
        <f>IFERROR(FIND("Atmosfera",consulta_completa__11[[#This Row],[13 - Ocorrências/Ambientes Atingidos]]),0)</f>
        <v>0</v>
      </c>
      <c r="BQ873" s="83" t="str">
        <f t="shared" si="414"/>
        <v/>
      </c>
      <c r="BR873" s="82">
        <f>IFERROR(FIND("Flora",consulta_completa__11[[#This Row],[13 - Ocorrências/Ambientes Atingidos]]),0)</f>
        <v>0</v>
      </c>
      <c r="BS873" s="83" t="str">
        <f t="shared" si="415"/>
        <v/>
      </c>
      <c r="BT873" s="82">
        <f>IFERROR(FIND("Fauna",consulta_completa__11[[#This Row],[13 - Ocorrências/Ambientes Atingidos]]),0)</f>
        <v>0</v>
      </c>
      <c r="BU873" s="83" t="str">
        <f t="shared" si="416"/>
        <v/>
      </c>
      <c r="BV873" s="82">
        <f>IFERROR(FIND("UC federal",consulta_completa__11[[#This Row],[13 - Ocorrências/Ambientes Atingidos]]),0)</f>
        <v>0</v>
      </c>
      <c r="BW873" s="83" t="str">
        <f t="shared" si="417"/>
        <v/>
      </c>
      <c r="BX873" s="82">
        <f>IFERROR(FIND("UC estadual/municipal",consulta_completa__11[[#This Row],[13 - Ocorrências/Ambientes Atingidos]]),0)</f>
        <v>0</v>
      </c>
      <c r="BY873" s="83" t="str">
        <f t="shared" si="418"/>
        <v/>
      </c>
      <c r="BZ873" s="82">
        <f>IFERROR(FIND("Outro(s)",consulta_completa__11[[#This Row],[13 - Ocorrências/Ambientes Atingidos]]),0)</f>
        <v>0</v>
      </c>
      <c r="CA873" s="83" t="str">
        <f t="shared" si="419"/>
        <v/>
      </c>
      <c r="CB873" s="82">
        <f>IFERROR(FIND("Sem dano",consulta_completa__11[[#This Row],[13 - Ocorrências/Ambientes Atingidos]]),0)</f>
        <v>0</v>
      </c>
      <c r="CC873" s="83" t="str">
        <f t="shared" si="420"/>
        <v/>
      </c>
      <c r="CD873" s="82" t="e">
        <f>IF(consulta_completa__11[[#This Row],[13 - Ocorrências/Ambientes Atingidos]]="","X","")</f>
        <v>#VALUE!</v>
      </c>
      <c r="CE873" s="84">
        <f>IFERROR(FIND("IBAMA",consulta_completa__11[[#This Row],[14 - Inst. Atuando no Local]]),0)</f>
        <v>0</v>
      </c>
      <c r="CF873" s="84" t="str">
        <f t="shared" si="421"/>
        <v/>
      </c>
      <c r="CG873" s="84">
        <f>IFERROR(FIND("OEMA",consulta_completa__11[[#This Row],[14 - Inst. Atuando no Local]]),0)</f>
        <v>0</v>
      </c>
      <c r="CH873" s="84" t="str">
        <f t="shared" si="422"/>
        <v/>
      </c>
      <c r="CI873" s="84">
        <f>IFERROR(FIND("DEFESA CIVIL",consulta_completa__11[[#This Row],[14 - Inst. Atuando no Local]]),0)</f>
        <v>0</v>
      </c>
      <c r="CJ873" s="84" t="str">
        <f t="shared" si="423"/>
        <v/>
      </c>
      <c r="CK873" s="84">
        <f>IFERROR(FIND("CORPO DE BOMBEIROS",consulta_completa__11[[#This Row],[14 - Inst. Atuando no Local]]),0)</f>
        <v>0</v>
      </c>
      <c r="CL873" s="84" t="str">
        <f t="shared" si="424"/>
        <v/>
      </c>
      <c r="CM873" s="84">
        <f>IFERROR(FIND("POLÍCIA RODOVIÁRIA",consulta_completa__11[[#This Row],[14 - Inst. Atuando no Local]]),0)</f>
        <v>0</v>
      </c>
      <c r="CN873" s="84" t="str">
        <f t="shared" si="425"/>
        <v/>
      </c>
      <c r="CO873" s="84">
        <f>IFERROR(FIND("POLÍCIA MILITAR",consulta_completa__11[[#This Row],[14 - Inst. Atuando no Local]]),0)</f>
        <v>0</v>
      </c>
      <c r="CP873" s="84" t="str">
        <f t="shared" si="426"/>
        <v/>
      </c>
      <c r="CQ873" s="84">
        <f>IFERROR(FIND("POLÍCIA CIVIL",consulta_completa__11[[#This Row],[14 - Inst. Atuando no Local]]),0)</f>
        <v>0</v>
      </c>
      <c r="CR873" s="84" t="str">
        <f t="shared" si="427"/>
        <v/>
      </c>
      <c r="CS873" s="84">
        <f>IFERROR(FIND("MARINHA DO BRASIL",consulta_completa__11[[#This Row],[14 - Inst. Atuando no Local]]),0)</f>
        <v>0</v>
      </c>
      <c r="CT873" s="84" t="str">
        <f t="shared" si="428"/>
        <v/>
      </c>
      <c r="CU873" s="84">
        <f>IFERROR(FIND("EMPRESA ESPECIALIZADA EM ATENDIMENTO",consulta_completa__11[[#This Row],[14 - Inst. Atuando no Local]]),0)</f>
        <v>0</v>
      </c>
      <c r="CV873" s="84" t="str">
        <f t="shared" si="429"/>
        <v/>
      </c>
      <c r="CW873" s="84">
        <f>IFERROR(FIND("IBAMA",consulta_completa__11[[#This Row],[14 - Inst. Atuando no Local]]),0)</f>
        <v>0</v>
      </c>
      <c r="CX873" s="84" t="str">
        <f t="shared" si="430"/>
        <v/>
      </c>
      <c r="CY873" s="84" t="e">
        <f>IF(consulta_completa__11[[#This Row],[14 - Inst. Atuando no Local]]="","X","")</f>
        <v>#VALUE!</v>
      </c>
      <c r="CZ873" s="84">
        <f>IFERROR(FIND("OUTRA (S)",consulta_completa__11[[#This Row],[14 - Inst. Atuando no Local]]),0)</f>
        <v>0</v>
      </c>
      <c r="DA873" s="84" t="str">
        <f t="shared" si="431"/>
        <v/>
      </c>
      <c r="DB873" s="35" t="str">
        <f t="shared" si="432"/>
        <v>Sim</v>
      </c>
      <c r="DC873" s="35" t="str">
        <f t="shared" si="433"/>
        <v>Não</v>
      </c>
      <c r="DD873" s="35" t="str">
        <f t="shared" si="434"/>
        <v>Sim</v>
      </c>
      <c r="DE873" s="87" t="str">
        <f t="shared" si="437"/>
        <v>Sem informação</v>
      </c>
    </row>
    <row r="874" spans="50:109">
      <c r="AX874" s="82">
        <f>IFERROR(FIND("Óbitos/feridos",consulta_completa__11[[#This Row],[13 - Ocorrências/Ambientes Atingidos]]),0)</f>
        <v>0</v>
      </c>
      <c r="AY874" s="83" t="str">
        <f t="shared" si="406"/>
        <v/>
      </c>
      <c r="AZ874" s="82">
        <f>IFERROR(FIND("População afetada/evacuada",consulta_completa__11[[#This Row],[13 - Ocorrências/Ambientes Atingidos]]),0)</f>
        <v>0</v>
      </c>
      <c r="BA874" s="82" t="str">
        <f t="shared" si="407"/>
        <v/>
      </c>
      <c r="BB874" s="82">
        <f>IFERROR(FIND("Suspensão de abastecimento de água",consulta_completa__11[[#This Row],[13 - Ocorrências/Ambientes Atingidos]]),0)</f>
        <v>0</v>
      </c>
      <c r="BC874" s="83" t="str">
        <f t="shared" si="435"/>
        <v/>
      </c>
      <c r="BD874" s="82">
        <f>IFERROR(FIND("Rio/córrego",consulta_completa__11[[#This Row],[13 - Ocorrências/Ambientes Atingidos]]),0)</f>
        <v>0</v>
      </c>
      <c r="BE874" s="83" t="str">
        <f t="shared" si="408"/>
        <v/>
      </c>
      <c r="BF874" s="82">
        <f>IFERROR(FIND("Lago",consulta_completa__11[[#This Row],[13 - Ocorrências/Ambientes Atingidos]]),0)</f>
        <v>0</v>
      </c>
      <c r="BG874" s="83" t="str">
        <f t="shared" si="409"/>
        <v/>
      </c>
      <c r="BH874" s="82">
        <f>IFERROR(FIND("Mar",consulta_completa__11[[#This Row],[13 - Ocorrências/Ambientes Atingidos]]),0)</f>
        <v>0</v>
      </c>
      <c r="BI874" s="83" t="str">
        <f t="shared" si="410"/>
        <v/>
      </c>
      <c r="BJ874" s="82">
        <f>IFERROR(FIND("Praia",consulta_completa__11[[#This Row],[13 - Ocorrências/Ambientes Atingidos]]),0)</f>
        <v>0</v>
      </c>
      <c r="BK874" s="83" t="str">
        <f t="shared" si="411"/>
        <v/>
      </c>
      <c r="BL874" s="82">
        <f>IFERROR(FIND("Solo",consulta_completa__11[[#This Row],[13 - Ocorrências/Ambientes Atingidos]]),0)</f>
        <v>0</v>
      </c>
      <c r="BM874" s="83" t="str">
        <f t="shared" si="412"/>
        <v/>
      </c>
      <c r="BN874" s="82">
        <f>IFERROR(FIND("Águas subterrâneas",consulta_completa__11[[#This Row],[13 - Ocorrências/Ambientes Atingidos]]),0)</f>
        <v>0</v>
      </c>
      <c r="BO874" s="83" t="str">
        <f t="shared" si="413"/>
        <v/>
      </c>
      <c r="BP874" s="82">
        <f>IFERROR(FIND("Atmosfera",consulta_completa__11[[#This Row],[13 - Ocorrências/Ambientes Atingidos]]),0)</f>
        <v>0</v>
      </c>
      <c r="BQ874" s="83" t="str">
        <f t="shared" si="414"/>
        <v/>
      </c>
      <c r="BR874" s="82">
        <f>IFERROR(FIND("Flora",consulta_completa__11[[#This Row],[13 - Ocorrências/Ambientes Atingidos]]),0)</f>
        <v>0</v>
      </c>
      <c r="BS874" s="83" t="str">
        <f t="shared" si="415"/>
        <v/>
      </c>
      <c r="BT874" s="82">
        <f>IFERROR(FIND("Fauna",consulta_completa__11[[#This Row],[13 - Ocorrências/Ambientes Atingidos]]),0)</f>
        <v>0</v>
      </c>
      <c r="BU874" s="83" t="str">
        <f t="shared" si="416"/>
        <v/>
      </c>
      <c r="BV874" s="82">
        <f>IFERROR(FIND("UC federal",consulta_completa__11[[#This Row],[13 - Ocorrências/Ambientes Atingidos]]),0)</f>
        <v>0</v>
      </c>
      <c r="BW874" s="83" t="str">
        <f t="shared" si="417"/>
        <v/>
      </c>
      <c r="BX874" s="82">
        <f>IFERROR(FIND("UC estadual/municipal",consulta_completa__11[[#This Row],[13 - Ocorrências/Ambientes Atingidos]]),0)</f>
        <v>0</v>
      </c>
      <c r="BY874" s="83" t="str">
        <f t="shared" si="418"/>
        <v/>
      </c>
      <c r="BZ874" s="82">
        <f>IFERROR(FIND("Outro(s)",consulta_completa__11[[#This Row],[13 - Ocorrências/Ambientes Atingidos]]),0)</f>
        <v>0</v>
      </c>
      <c r="CA874" s="83" t="str">
        <f t="shared" si="419"/>
        <v/>
      </c>
      <c r="CB874" s="82">
        <f>IFERROR(FIND("Sem dano",consulta_completa__11[[#This Row],[13 - Ocorrências/Ambientes Atingidos]]),0)</f>
        <v>0</v>
      </c>
      <c r="CC874" s="83" t="str">
        <f t="shared" si="420"/>
        <v/>
      </c>
      <c r="CD874" s="82" t="e">
        <f>IF(consulta_completa__11[[#This Row],[13 - Ocorrências/Ambientes Atingidos]]="","X","")</f>
        <v>#VALUE!</v>
      </c>
      <c r="CE874" s="84">
        <f>IFERROR(FIND("IBAMA",consulta_completa__11[[#This Row],[14 - Inst. Atuando no Local]]),0)</f>
        <v>0</v>
      </c>
      <c r="CF874" s="84" t="str">
        <f t="shared" si="421"/>
        <v/>
      </c>
      <c r="CG874" s="84">
        <f>IFERROR(FIND("OEMA",consulta_completa__11[[#This Row],[14 - Inst. Atuando no Local]]),0)</f>
        <v>0</v>
      </c>
      <c r="CH874" s="84" t="str">
        <f t="shared" si="422"/>
        <v/>
      </c>
      <c r="CI874" s="84">
        <f>IFERROR(FIND("DEFESA CIVIL",consulta_completa__11[[#This Row],[14 - Inst. Atuando no Local]]),0)</f>
        <v>0</v>
      </c>
      <c r="CJ874" s="84" t="str">
        <f t="shared" si="423"/>
        <v/>
      </c>
      <c r="CK874" s="84">
        <f>IFERROR(FIND("CORPO DE BOMBEIROS",consulta_completa__11[[#This Row],[14 - Inst. Atuando no Local]]),0)</f>
        <v>0</v>
      </c>
      <c r="CL874" s="84" t="str">
        <f t="shared" si="424"/>
        <v/>
      </c>
      <c r="CM874" s="84">
        <f>IFERROR(FIND("POLÍCIA RODOVIÁRIA",consulta_completa__11[[#This Row],[14 - Inst. Atuando no Local]]),0)</f>
        <v>0</v>
      </c>
      <c r="CN874" s="84" t="str">
        <f t="shared" si="425"/>
        <v/>
      </c>
      <c r="CO874" s="84">
        <f>IFERROR(FIND("POLÍCIA MILITAR",consulta_completa__11[[#This Row],[14 - Inst. Atuando no Local]]),0)</f>
        <v>0</v>
      </c>
      <c r="CP874" s="84" t="str">
        <f t="shared" si="426"/>
        <v/>
      </c>
      <c r="CQ874" s="84">
        <f>IFERROR(FIND("POLÍCIA CIVIL",consulta_completa__11[[#This Row],[14 - Inst. Atuando no Local]]),0)</f>
        <v>0</v>
      </c>
      <c r="CR874" s="84" t="str">
        <f t="shared" si="427"/>
        <v/>
      </c>
      <c r="CS874" s="84">
        <f>IFERROR(FIND("MARINHA DO BRASIL",consulta_completa__11[[#This Row],[14 - Inst. Atuando no Local]]),0)</f>
        <v>0</v>
      </c>
      <c r="CT874" s="84" t="str">
        <f t="shared" si="428"/>
        <v/>
      </c>
      <c r="CU874" s="84">
        <f>IFERROR(FIND("EMPRESA ESPECIALIZADA EM ATENDIMENTO",consulta_completa__11[[#This Row],[14 - Inst. Atuando no Local]]),0)</f>
        <v>0</v>
      </c>
      <c r="CV874" s="84" t="str">
        <f t="shared" si="429"/>
        <v/>
      </c>
      <c r="CW874" s="84">
        <f>IFERROR(FIND("IBAMA",consulta_completa__11[[#This Row],[14 - Inst. Atuando no Local]]),0)</f>
        <v>0</v>
      </c>
      <c r="CX874" s="84" t="str">
        <f t="shared" si="430"/>
        <v/>
      </c>
      <c r="CY874" s="84" t="e">
        <f>IF(consulta_completa__11[[#This Row],[14 - Inst. Atuando no Local]]="","X","")</f>
        <v>#VALUE!</v>
      </c>
      <c r="CZ874" s="84">
        <f>IFERROR(FIND("OUTRA (S)",consulta_completa__11[[#This Row],[14 - Inst. Atuando no Local]]),0)</f>
        <v>0</v>
      </c>
      <c r="DA874" s="84" t="str">
        <f t="shared" si="431"/>
        <v/>
      </c>
      <c r="DB874" s="35" t="str">
        <f t="shared" si="432"/>
        <v>Sim</v>
      </c>
      <c r="DC874" s="35" t="str">
        <f t="shared" si="433"/>
        <v>Não</v>
      </c>
      <c r="DD874" s="35" t="str">
        <f t="shared" si="434"/>
        <v>Sim</v>
      </c>
      <c r="DE874" s="87" t="str">
        <f t="shared" si="437"/>
        <v>Sem informação</v>
      </c>
    </row>
    <row r="875" spans="50:109">
      <c r="AX875" s="82">
        <f>IFERROR(FIND("Óbitos/feridos",consulta_completa__11[[#This Row],[13 - Ocorrências/Ambientes Atingidos]]),0)</f>
        <v>0</v>
      </c>
      <c r="AY875" s="83" t="str">
        <f t="shared" si="406"/>
        <v/>
      </c>
      <c r="AZ875" s="82">
        <f>IFERROR(FIND("População afetada/evacuada",consulta_completa__11[[#This Row],[13 - Ocorrências/Ambientes Atingidos]]),0)</f>
        <v>0</v>
      </c>
      <c r="BA875" s="82" t="str">
        <f t="shared" si="407"/>
        <v/>
      </c>
      <c r="BB875" s="82">
        <f>IFERROR(FIND("Suspensão de abastecimento de água",consulta_completa__11[[#This Row],[13 - Ocorrências/Ambientes Atingidos]]),0)</f>
        <v>0</v>
      </c>
      <c r="BC875" s="83" t="str">
        <f t="shared" si="435"/>
        <v/>
      </c>
      <c r="BD875" s="82">
        <f>IFERROR(FIND("Rio/córrego",consulta_completa__11[[#This Row],[13 - Ocorrências/Ambientes Atingidos]]),0)</f>
        <v>0</v>
      </c>
      <c r="BE875" s="83" t="str">
        <f t="shared" si="408"/>
        <v/>
      </c>
      <c r="BF875" s="82">
        <f>IFERROR(FIND("Lago",consulta_completa__11[[#This Row],[13 - Ocorrências/Ambientes Atingidos]]),0)</f>
        <v>0</v>
      </c>
      <c r="BG875" s="83" t="str">
        <f t="shared" si="409"/>
        <v/>
      </c>
      <c r="BH875" s="82">
        <f>IFERROR(FIND("Mar",consulta_completa__11[[#This Row],[13 - Ocorrências/Ambientes Atingidos]]),0)</f>
        <v>0</v>
      </c>
      <c r="BI875" s="83" t="str">
        <f t="shared" si="410"/>
        <v/>
      </c>
      <c r="BJ875" s="82">
        <f>IFERROR(FIND("Praia",consulta_completa__11[[#This Row],[13 - Ocorrências/Ambientes Atingidos]]),0)</f>
        <v>0</v>
      </c>
      <c r="BK875" s="83" t="str">
        <f t="shared" si="411"/>
        <v/>
      </c>
      <c r="BL875" s="82">
        <f>IFERROR(FIND("Solo",consulta_completa__11[[#This Row],[13 - Ocorrências/Ambientes Atingidos]]),0)</f>
        <v>0</v>
      </c>
      <c r="BM875" s="83" t="str">
        <f t="shared" si="412"/>
        <v/>
      </c>
      <c r="BN875" s="82">
        <f>IFERROR(FIND("Águas subterrâneas",consulta_completa__11[[#This Row],[13 - Ocorrências/Ambientes Atingidos]]),0)</f>
        <v>0</v>
      </c>
      <c r="BO875" s="83" t="str">
        <f t="shared" si="413"/>
        <v/>
      </c>
      <c r="BP875" s="82">
        <f>IFERROR(FIND("Atmosfera",consulta_completa__11[[#This Row],[13 - Ocorrências/Ambientes Atingidos]]),0)</f>
        <v>0</v>
      </c>
      <c r="BQ875" s="83" t="str">
        <f t="shared" si="414"/>
        <v/>
      </c>
      <c r="BR875" s="82">
        <f>IFERROR(FIND("Flora",consulta_completa__11[[#This Row],[13 - Ocorrências/Ambientes Atingidos]]),0)</f>
        <v>0</v>
      </c>
      <c r="BS875" s="83" t="str">
        <f t="shared" si="415"/>
        <v/>
      </c>
      <c r="BT875" s="82">
        <f>IFERROR(FIND("Fauna",consulta_completa__11[[#This Row],[13 - Ocorrências/Ambientes Atingidos]]),0)</f>
        <v>0</v>
      </c>
      <c r="BU875" s="83" t="str">
        <f t="shared" si="416"/>
        <v/>
      </c>
      <c r="BV875" s="82">
        <f>IFERROR(FIND("UC federal",consulta_completa__11[[#This Row],[13 - Ocorrências/Ambientes Atingidos]]),0)</f>
        <v>0</v>
      </c>
      <c r="BW875" s="83" t="str">
        <f t="shared" si="417"/>
        <v/>
      </c>
      <c r="BX875" s="82">
        <f>IFERROR(FIND("UC estadual/municipal",consulta_completa__11[[#This Row],[13 - Ocorrências/Ambientes Atingidos]]),0)</f>
        <v>0</v>
      </c>
      <c r="BY875" s="83" t="str">
        <f t="shared" si="418"/>
        <v/>
      </c>
      <c r="BZ875" s="82">
        <f>IFERROR(FIND("Outro(s)",consulta_completa__11[[#This Row],[13 - Ocorrências/Ambientes Atingidos]]),0)</f>
        <v>0</v>
      </c>
      <c r="CA875" s="83" t="str">
        <f t="shared" si="419"/>
        <v/>
      </c>
      <c r="CB875" s="82">
        <f>IFERROR(FIND("Sem dano",consulta_completa__11[[#This Row],[13 - Ocorrências/Ambientes Atingidos]]),0)</f>
        <v>0</v>
      </c>
      <c r="CC875" s="83" t="str">
        <f t="shared" si="420"/>
        <v/>
      </c>
      <c r="CD875" s="82" t="e">
        <f>IF(consulta_completa__11[[#This Row],[13 - Ocorrências/Ambientes Atingidos]]="","X","")</f>
        <v>#VALUE!</v>
      </c>
      <c r="CE875" s="84">
        <f>IFERROR(FIND("IBAMA",consulta_completa__11[[#This Row],[14 - Inst. Atuando no Local]]),0)</f>
        <v>0</v>
      </c>
      <c r="CF875" s="84" t="str">
        <f t="shared" si="421"/>
        <v/>
      </c>
      <c r="CG875" s="84">
        <f>IFERROR(FIND("OEMA",consulta_completa__11[[#This Row],[14 - Inst. Atuando no Local]]),0)</f>
        <v>0</v>
      </c>
      <c r="CH875" s="84" t="str">
        <f t="shared" si="422"/>
        <v/>
      </c>
      <c r="CI875" s="84">
        <f>IFERROR(FIND("DEFESA CIVIL",consulta_completa__11[[#This Row],[14 - Inst. Atuando no Local]]),0)</f>
        <v>0</v>
      </c>
      <c r="CJ875" s="84" t="str">
        <f t="shared" si="423"/>
        <v/>
      </c>
      <c r="CK875" s="84">
        <f>IFERROR(FIND("CORPO DE BOMBEIROS",consulta_completa__11[[#This Row],[14 - Inst. Atuando no Local]]),0)</f>
        <v>0</v>
      </c>
      <c r="CL875" s="84" t="str">
        <f t="shared" si="424"/>
        <v/>
      </c>
      <c r="CM875" s="84">
        <f>IFERROR(FIND("POLÍCIA RODOVIÁRIA",consulta_completa__11[[#This Row],[14 - Inst. Atuando no Local]]),0)</f>
        <v>0</v>
      </c>
      <c r="CN875" s="84" t="str">
        <f t="shared" si="425"/>
        <v/>
      </c>
      <c r="CO875" s="84">
        <f>IFERROR(FIND("POLÍCIA MILITAR",consulta_completa__11[[#This Row],[14 - Inst. Atuando no Local]]),0)</f>
        <v>0</v>
      </c>
      <c r="CP875" s="84" t="str">
        <f t="shared" si="426"/>
        <v/>
      </c>
      <c r="CQ875" s="84">
        <f>IFERROR(FIND("POLÍCIA CIVIL",consulta_completa__11[[#This Row],[14 - Inst. Atuando no Local]]),0)</f>
        <v>0</v>
      </c>
      <c r="CR875" s="84" t="str">
        <f t="shared" si="427"/>
        <v/>
      </c>
      <c r="CS875" s="84">
        <f>IFERROR(FIND("MARINHA DO BRASIL",consulta_completa__11[[#This Row],[14 - Inst. Atuando no Local]]),0)</f>
        <v>0</v>
      </c>
      <c r="CT875" s="84" t="str">
        <f t="shared" si="428"/>
        <v/>
      </c>
      <c r="CU875" s="84">
        <f>IFERROR(FIND("EMPRESA ESPECIALIZADA EM ATENDIMENTO",consulta_completa__11[[#This Row],[14 - Inst. Atuando no Local]]),0)</f>
        <v>0</v>
      </c>
      <c r="CV875" s="84" t="str">
        <f t="shared" si="429"/>
        <v/>
      </c>
      <c r="CW875" s="84">
        <f>IFERROR(FIND("IBAMA",consulta_completa__11[[#This Row],[14 - Inst. Atuando no Local]]),0)</f>
        <v>0</v>
      </c>
      <c r="CX875" s="84" t="str">
        <f t="shared" si="430"/>
        <v/>
      </c>
      <c r="CY875" s="84" t="e">
        <f>IF(consulta_completa__11[[#This Row],[14 - Inst. Atuando no Local]]="","X","")</f>
        <v>#VALUE!</v>
      </c>
      <c r="CZ875" s="84">
        <f>IFERROR(FIND("OUTRA (S)",consulta_completa__11[[#This Row],[14 - Inst. Atuando no Local]]),0)</f>
        <v>0</v>
      </c>
      <c r="DA875" s="84" t="str">
        <f t="shared" si="431"/>
        <v/>
      </c>
      <c r="DB875" s="35" t="str">
        <f t="shared" si="432"/>
        <v>Sim</v>
      </c>
      <c r="DC875" s="35" t="str">
        <f t="shared" si="433"/>
        <v>Não</v>
      </c>
      <c r="DD875" s="35" t="str">
        <f t="shared" si="434"/>
        <v>Sim</v>
      </c>
      <c r="DE875" s="87" t="str">
        <f t="shared" si="437"/>
        <v>Sem informação</v>
      </c>
    </row>
    <row r="876" spans="50:109">
      <c r="AX876" s="82">
        <f>IFERROR(FIND("Óbitos/feridos",consulta_completa__11[[#This Row],[13 - Ocorrências/Ambientes Atingidos]]),0)</f>
        <v>0</v>
      </c>
      <c r="AY876" s="83" t="str">
        <f t="shared" si="406"/>
        <v/>
      </c>
      <c r="AZ876" s="82">
        <f>IFERROR(FIND("População afetada/evacuada",consulta_completa__11[[#This Row],[13 - Ocorrências/Ambientes Atingidos]]),0)</f>
        <v>0</v>
      </c>
      <c r="BA876" s="82" t="str">
        <f t="shared" si="407"/>
        <v/>
      </c>
      <c r="BB876" s="82">
        <f>IFERROR(FIND("Suspensão de abastecimento de água",consulta_completa__11[[#This Row],[13 - Ocorrências/Ambientes Atingidos]]),0)</f>
        <v>0</v>
      </c>
      <c r="BC876" s="83" t="str">
        <f t="shared" si="435"/>
        <v/>
      </c>
      <c r="BD876" s="82">
        <f>IFERROR(FIND("Rio/córrego",consulta_completa__11[[#This Row],[13 - Ocorrências/Ambientes Atingidos]]),0)</f>
        <v>0</v>
      </c>
      <c r="BE876" s="83" t="str">
        <f t="shared" si="408"/>
        <v/>
      </c>
      <c r="BF876" s="82">
        <f>IFERROR(FIND("Lago",consulta_completa__11[[#This Row],[13 - Ocorrências/Ambientes Atingidos]]),0)</f>
        <v>0</v>
      </c>
      <c r="BG876" s="83" t="str">
        <f t="shared" si="409"/>
        <v/>
      </c>
      <c r="BH876" s="82">
        <f>IFERROR(FIND("Mar",consulta_completa__11[[#This Row],[13 - Ocorrências/Ambientes Atingidos]]),0)</f>
        <v>0</v>
      </c>
      <c r="BI876" s="83" t="str">
        <f t="shared" si="410"/>
        <v/>
      </c>
      <c r="BJ876" s="82">
        <f>IFERROR(FIND("Praia",consulta_completa__11[[#This Row],[13 - Ocorrências/Ambientes Atingidos]]),0)</f>
        <v>0</v>
      </c>
      <c r="BK876" s="83" t="str">
        <f t="shared" si="411"/>
        <v/>
      </c>
      <c r="BL876" s="82">
        <f>IFERROR(FIND("Solo",consulta_completa__11[[#This Row],[13 - Ocorrências/Ambientes Atingidos]]),0)</f>
        <v>0</v>
      </c>
      <c r="BM876" s="83" t="str">
        <f t="shared" si="412"/>
        <v/>
      </c>
      <c r="BN876" s="82">
        <f>IFERROR(FIND("Águas subterrâneas",consulta_completa__11[[#This Row],[13 - Ocorrências/Ambientes Atingidos]]),0)</f>
        <v>0</v>
      </c>
      <c r="BO876" s="83" t="str">
        <f t="shared" si="413"/>
        <v/>
      </c>
      <c r="BP876" s="82">
        <f>IFERROR(FIND("Atmosfera",consulta_completa__11[[#This Row],[13 - Ocorrências/Ambientes Atingidos]]),0)</f>
        <v>0</v>
      </c>
      <c r="BQ876" s="83" t="str">
        <f t="shared" si="414"/>
        <v/>
      </c>
      <c r="BR876" s="82">
        <f>IFERROR(FIND("Flora",consulta_completa__11[[#This Row],[13 - Ocorrências/Ambientes Atingidos]]),0)</f>
        <v>0</v>
      </c>
      <c r="BS876" s="83" t="str">
        <f t="shared" si="415"/>
        <v/>
      </c>
      <c r="BT876" s="82">
        <f>IFERROR(FIND("Fauna",consulta_completa__11[[#This Row],[13 - Ocorrências/Ambientes Atingidos]]),0)</f>
        <v>0</v>
      </c>
      <c r="BU876" s="83" t="str">
        <f t="shared" si="416"/>
        <v/>
      </c>
      <c r="BV876" s="82">
        <f>IFERROR(FIND("UC federal",consulta_completa__11[[#This Row],[13 - Ocorrências/Ambientes Atingidos]]),0)</f>
        <v>0</v>
      </c>
      <c r="BW876" s="83" t="str">
        <f t="shared" si="417"/>
        <v/>
      </c>
      <c r="BX876" s="82">
        <f>IFERROR(FIND("UC estadual/municipal",consulta_completa__11[[#This Row],[13 - Ocorrências/Ambientes Atingidos]]),0)</f>
        <v>0</v>
      </c>
      <c r="BY876" s="83" t="str">
        <f t="shared" si="418"/>
        <v/>
      </c>
      <c r="BZ876" s="82">
        <f>IFERROR(FIND("Outro(s)",consulta_completa__11[[#This Row],[13 - Ocorrências/Ambientes Atingidos]]),0)</f>
        <v>0</v>
      </c>
      <c r="CA876" s="83" t="str">
        <f t="shared" si="419"/>
        <v/>
      </c>
      <c r="CB876" s="82">
        <f>IFERROR(FIND("Sem dano",consulta_completa__11[[#This Row],[13 - Ocorrências/Ambientes Atingidos]]),0)</f>
        <v>0</v>
      </c>
      <c r="CC876" s="83" t="str">
        <f t="shared" si="420"/>
        <v/>
      </c>
      <c r="CD876" s="82" t="e">
        <f>IF(consulta_completa__11[[#This Row],[13 - Ocorrências/Ambientes Atingidos]]="","X","")</f>
        <v>#VALUE!</v>
      </c>
      <c r="CE876" s="84">
        <f>IFERROR(FIND("IBAMA",consulta_completa__11[[#This Row],[14 - Inst. Atuando no Local]]),0)</f>
        <v>0</v>
      </c>
      <c r="CF876" s="84" t="str">
        <f t="shared" si="421"/>
        <v/>
      </c>
      <c r="CG876" s="84">
        <f>IFERROR(FIND("OEMA",consulta_completa__11[[#This Row],[14 - Inst. Atuando no Local]]),0)</f>
        <v>0</v>
      </c>
      <c r="CH876" s="84" t="str">
        <f t="shared" si="422"/>
        <v/>
      </c>
      <c r="CI876" s="84">
        <f>IFERROR(FIND("DEFESA CIVIL",consulta_completa__11[[#This Row],[14 - Inst. Atuando no Local]]),0)</f>
        <v>0</v>
      </c>
      <c r="CJ876" s="84" t="str">
        <f t="shared" si="423"/>
        <v/>
      </c>
      <c r="CK876" s="84">
        <f>IFERROR(FIND("CORPO DE BOMBEIROS",consulta_completa__11[[#This Row],[14 - Inst. Atuando no Local]]),0)</f>
        <v>0</v>
      </c>
      <c r="CL876" s="84" t="str">
        <f t="shared" si="424"/>
        <v/>
      </c>
      <c r="CM876" s="84">
        <f>IFERROR(FIND("POLÍCIA RODOVIÁRIA",consulta_completa__11[[#This Row],[14 - Inst. Atuando no Local]]),0)</f>
        <v>0</v>
      </c>
      <c r="CN876" s="84" t="str">
        <f t="shared" si="425"/>
        <v/>
      </c>
      <c r="CO876" s="84">
        <f>IFERROR(FIND("POLÍCIA MILITAR",consulta_completa__11[[#This Row],[14 - Inst. Atuando no Local]]),0)</f>
        <v>0</v>
      </c>
      <c r="CP876" s="84" t="str">
        <f t="shared" si="426"/>
        <v/>
      </c>
      <c r="CQ876" s="84">
        <f>IFERROR(FIND("POLÍCIA CIVIL",consulta_completa__11[[#This Row],[14 - Inst. Atuando no Local]]),0)</f>
        <v>0</v>
      </c>
      <c r="CR876" s="84" t="str">
        <f t="shared" si="427"/>
        <v/>
      </c>
      <c r="CS876" s="84">
        <f>IFERROR(FIND("MARINHA DO BRASIL",consulta_completa__11[[#This Row],[14 - Inst. Atuando no Local]]),0)</f>
        <v>0</v>
      </c>
      <c r="CT876" s="84" t="str">
        <f t="shared" si="428"/>
        <v/>
      </c>
      <c r="CU876" s="84">
        <f>IFERROR(FIND("EMPRESA ESPECIALIZADA EM ATENDIMENTO",consulta_completa__11[[#This Row],[14 - Inst. Atuando no Local]]),0)</f>
        <v>0</v>
      </c>
      <c r="CV876" s="84" t="str">
        <f t="shared" si="429"/>
        <v/>
      </c>
      <c r="CW876" s="84">
        <f>IFERROR(FIND("IBAMA",consulta_completa__11[[#This Row],[14 - Inst. Atuando no Local]]),0)</f>
        <v>0</v>
      </c>
      <c r="CX876" s="84" t="str">
        <f t="shared" si="430"/>
        <v/>
      </c>
      <c r="CY876" s="84" t="e">
        <f>IF(consulta_completa__11[[#This Row],[14 - Inst. Atuando no Local]]="","X","")</f>
        <v>#VALUE!</v>
      </c>
      <c r="CZ876" s="84">
        <f>IFERROR(FIND("OUTRA (S)",consulta_completa__11[[#This Row],[14 - Inst. Atuando no Local]]),0)</f>
        <v>0</v>
      </c>
      <c r="DA876" s="84" t="str">
        <f t="shared" si="431"/>
        <v/>
      </c>
      <c r="DB876" s="35" t="str">
        <f t="shared" si="432"/>
        <v>Sim</v>
      </c>
      <c r="DC876" s="35" t="str">
        <f t="shared" si="433"/>
        <v>Não</v>
      </c>
      <c r="DD876" s="35" t="str">
        <f t="shared" si="434"/>
        <v>Sim</v>
      </c>
      <c r="DE876" s="87" t="str">
        <f t="shared" si="437"/>
        <v>Sem informação</v>
      </c>
    </row>
    <row r="877" spans="50:109">
      <c r="AX877" s="82">
        <f>IFERROR(FIND("Óbitos/feridos",consulta_completa__11[[#This Row],[13 - Ocorrências/Ambientes Atingidos]]),0)</f>
        <v>0</v>
      </c>
      <c r="AY877" s="83" t="str">
        <f t="shared" si="406"/>
        <v/>
      </c>
      <c r="AZ877" s="82">
        <f>IFERROR(FIND("População afetada/evacuada",consulta_completa__11[[#This Row],[13 - Ocorrências/Ambientes Atingidos]]),0)</f>
        <v>0</v>
      </c>
      <c r="BA877" s="82" t="str">
        <f t="shared" si="407"/>
        <v/>
      </c>
      <c r="BB877" s="82">
        <f>IFERROR(FIND("Suspensão de abastecimento de água",consulta_completa__11[[#This Row],[13 - Ocorrências/Ambientes Atingidos]]),0)</f>
        <v>0</v>
      </c>
      <c r="BC877" s="83" t="str">
        <f t="shared" si="435"/>
        <v/>
      </c>
      <c r="BD877" s="82">
        <f>IFERROR(FIND("Rio/córrego",consulta_completa__11[[#This Row],[13 - Ocorrências/Ambientes Atingidos]]),0)</f>
        <v>0</v>
      </c>
      <c r="BE877" s="83" t="str">
        <f t="shared" si="408"/>
        <v/>
      </c>
      <c r="BF877" s="82">
        <f>IFERROR(FIND("Lago",consulta_completa__11[[#This Row],[13 - Ocorrências/Ambientes Atingidos]]),0)</f>
        <v>0</v>
      </c>
      <c r="BG877" s="83" t="str">
        <f t="shared" si="409"/>
        <v/>
      </c>
      <c r="BH877" s="82">
        <f>IFERROR(FIND("Mar",consulta_completa__11[[#This Row],[13 - Ocorrências/Ambientes Atingidos]]),0)</f>
        <v>0</v>
      </c>
      <c r="BI877" s="83" t="str">
        <f t="shared" si="410"/>
        <v/>
      </c>
      <c r="BJ877" s="82">
        <f>IFERROR(FIND("Praia",consulta_completa__11[[#This Row],[13 - Ocorrências/Ambientes Atingidos]]),0)</f>
        <v>0</v>
      </c>
      <c r="BK877" s="83" t="str">
        <f t="shared" si="411"/>
        <v/>
      </c>
      <c r="BL877" s="82">
        <f>IFERROR(FIND("Solo",consulta_completa__11[[#This Row],[13 - Ocorrências/Ambientes Atingidos]]),0)</f>
        <v>0</v>
      </c>
      <c r="BM877" s="83" t="str">
        <f t="shared" si="412"/>
        <v/>
      </c>
      <c r="BN877" s="82">
        <f>IFERROR(FIND("Águas subterrâneas",consulta_completa__11[[#This Row],[13 - Ocorrências/Ambientes Atingidos]]),0)</f>
        <v>0</v>
      </c>
      <c r="BO877" s="83" t="str">
        <f t="shared" si="413"/>
        <v/>
      </c>
      <c r="BP877" s="82">
        <f>IFERROR(FIND("Atmosfera",consulta_completa__11[[#This Row],[13 - Ocorrências/Ambientes Atingidos]]),0)</f>
        <v>0</v>
      </c>
      <c r="BQ877" s="83" t="str">
        <f t="shared" si="414"/>
        <v/>
      </c>
      <c r="BR877" s="82">
        <f>IFERROR(FIND("Flora",consulta_completa__11[[#This Row],[13 - Ocorrências/Ambientes Atingidos]]),0)</f>
        <v>0</v>
      </c>
      <c r="BS877" s="83" t="str">
        <f t="shared" si="415"/>
        <v/>
      </c>
      <c r="BT877" s="82">
        <f>IFERROR(FIND("Fauna",consulta_completa__11[[#This Row],[13 - Ocorrências/Ambientes Atingidos]]),0)</f>
        <v>0</v>
      </c>
      <c r="BU877" s="83" t="str">
        <f t="shared" si="416"/>
        <v/>
      </c>
      <c r="BV877" s="82">
        <f>IFERROR(FIND("UC federal",consulta_completa__11[[#This Row],[13 - Ocorrências/Ambientes Atingidos]]),0)</f>
        <v>0</v>
      </c>
      <c r="BW877" s="83" t="str">
        <f t="shared" si="417"/>
        <v/>
      </c>
      <c r="BX877" s="82">
        <f>IFERROR(FIND("UC estadual/municipal",consulta_completa__11[[#This Row],[13 - Ocorrências/Ambientes Atingidos]]),0)</f>
        <v>0</v>
      </c>
      <c r="BY877" s="83" t="str">
        <f t="shared" si="418"/>
        <v/>
      </c>
      <c r="BZ877" s="82">
        <f>IFERROR(FIND("Outro(s)",consulta_completa__11[[#This Row],[13 - Ocorrências/Ambientes Atingidos]]),0)</f>
        <v>0</v>
      </c>
      <c r="CA877" s="83" t="str">
        <f t="shared" si="419"/>
        <v/>
      </c>
      <c r="CB877" s="82">
        <f>IFERROR(FIND("Sem dano",consulta_completa__11[[#This Row],[13 - Ocorrências/Ambientes Atingidos]]),0)</f>
        <v>0</v>
      </c>
      <c r="CC877" s="83" t="str">
        <f t="shared" si="420"/>
        <v/>
      </c>
      <c r="CD877" s="82" t="e">
        <f>IF(consulta_completa__11[[#This Row],[13 - Ocorrências/Ambientes Atingidos]]="","X","")</f>
        <v>#VALUE!</v>
      </c>
      <c r="CE877" s="84">
        <f>IFERROR(FIND("IBAMA",consulta_completa__11[[#This Row],[14 - Inst. Atuando no Local]]),0)</f>
        <v>0</v>
      </c>
      <c r="CF877" s="84" t="str">
        <f t="shared" si="421"/>
        <v/>
      </c>
      <c r="CG877" s="84">
        <f>IFERROR(FIND("OEMA",consulta_completa__11[[#This Row],[14 - Inst. Atuando no Local]]),0)</f>
        <v>0</v>
      </c>
      <c r="CH877" s="84" t="str">
        <f t="shared" si="422"/>
        <v/>
      </c>
      <c r="CI877" s="84">
        <f>IFERROR(FIND("DEFESA CIVIL",consulta_completa__11[[#This Row],[14 - Inst. Atuando no Local]]),0)</f>
        <v>0</v>
      </c>
      <c r="CJ877" s="84" t="str">
        <f t="shared" si="423"/>
        <v/>
      </c>
      <c r="CK877" s="84">
        <f>IFERROR(FIND("CORPO DE BOMBEIROS",consulta_completa__11[[#This Row],[14 - Inst. Atuando no Local]]),0)</f>
        <v>0</v>
      </c>
      <c r="CL877" s="84" t="str">
        <f t="shared" si="424"/>
        <v/>
      </c>
      <c r="CM877" s="84">
        <f>IFERROR(FIND("POLÍCIA RODOVIÁRIA",consulta_completa__11[[#This Row],[14 - Inst. Atuando no Local]]),0)</f>
        <v>0</v>
      </c>
      <c r="CN877" s="84" t="str">
        <f t="shared" si="425"/>
        <v/>
      </c>
      <c r="CO877" s="84">
        <f>IFERROR(FIND("POLÍCIA MILITAR",consulta_completa__11[[#This Row],[14 - Inst. Atuando no Local]]),0)</f>
        <v>0</v>
      </c>
      <c r="CP877" s="84" t="str">
        <f t="shared" si="426"/>
        <v/>
      </c>
      <c r="CQ877" s="84">
        <f>IFERROR(FIND("POLÍCIA CIVIL",consulta_completa__11[[#This Row],[14 - Inst. Atuando no Local]]),0)</f>
        <v>0</v>
      </c>
      <c r="CR877" s="84" t="str">
        <f t="shared" si="427"/>
        <v/>
      </c>
      <c r="CS877" s="84">
        <f>IFERROR(FIND("MARINHA DO BRASIL",consulta_completa__11[[#This Row],[14 - Inst. Atuando no Local]]),0)</f>
        <v>0</v>
      </c>
      <c r="CT877" s="84" t="str">
        <f t="shared" si="428"/>
        <v/>
      </c>
      <c r="CU877" s="84">
        <f>IFERROR(FIND("EMPRESA ESPECIALIZADA EM ATENDIMENTO",consulta_completa__11[[#This Row],[14 - Inst. Atuando no Local]]),0)</f>
        <v>0</v>
      </c>
      <c r="CV877" s="84" t="str">
        <f t="shared" si="429"/>
        <v/>
      </c>
      <c r="CW877" s="84">
        <f>IFERROR(FIND("IBAMA",consulta_completa__11[[#This Row],[14 - Inst. Atuando no Local]]),0)</f>
        <v>0</v>
      </c>
      <c r="CX877" s="84" t="str">
        <f t="shared" si="430"/>
        <v/>
      </c>
      <c r="CY877" s="84" t="e">
        <f>IF(consulta_completa__11[[#This Row],[14 - Inst. Atuando no Local]]="","X","")</f>
        <v>#VALUE!</v>
      </c>
      <c r="CZ877" s="84">
        <f>IFERROR(FIND("OUTRA (S)",consulta_completa__11[[#This Row],[14 - Inst. Atuando no Local]]),0)</f>
        <v>0</v>
      </c>
      <c r="DA877" s="84" t="str">
        <f t="shared" si="431"/>
        <v/>
      </c>
      <c r="DB877" s="35" t="str">
        <f t="shared" si="432"/>
        <v>Sim</v>
      </c>
      <c r="DC877" s="35" t="str">
        <f t="shared" si="433"/>
        <v>Não</v>
      </c>
      <c r="DD877" s="35" t="str">
        <f t="shared" si="434"/>
        <v>Sim</v>
      </c>
      <c r="DE877" s="87" t="str">
        <f t="shared" si="437"/>
        <v>Sem informação</v>
      </c>
    </row>
    <row r="878" spans="50:109">
      <c r="AX878" s="82">
        <f>IFERROR(FIND("Óbitos/feridos",consulta_completa__11[[#This Row],[13 - Ocorrências/Ambientes Atingidos]]),0)</f>
        <v>0</v>
      </c>
      <c r="AY878" s="83" t="str">
        <f t="shared" si="406"/>
        <v/>
      </c>
      <c r="AZ878" s="82">
        <f>IFERROR(FIND("População afetada/evacuada",consulta_completa__11[[#This Row],[13 - Ocorrências/Ambientes Atingidos]]),0)</f>
        <v>0</v>
      </c>
      <c r="BA878" s="82" t="str">
        <f t="shared" si="407"/>
        <v/>
      </c>
      <c r="BB878" s="82">
        <f>IFERROR(FIND("Suspensão de abastecimento de água",consulta_completa__11[[#This Row],[13 - Ocorrências/Ambientes Atingidos]]),0)</f>
        <v>0</v>
      </c>
      <c r="BC878" s="83" t="str">
        <f t="shared" si="435"/>
        <v/>
      </c>
      <c r="BD878" s="82">
        <f>IFERROR(FIND("Rio/córrego",consulta_completa__11[[#This Row],[13 - Ocorrências/Ambientes Atingidos]]),0)</f>
        <v>0</v>
      </c>
      <c r="BE878" s="83" t="str">
        <f t="shared" si="408"/>
        <v/>
      </c>
      <c r="BF878" s="82">
        <f>IFERROR(FIND("Lago",consulta_completa__11[[#This Row],[13 - Ocorrências/Ambientes Atingidos]]),0)</f>
        <v>0</v>
      </c>
      <c r="BG878" s="83" t="str">
        <f t="shared" si="409"/>
        <v/>
      </c>
      <c r="BH878" s="82">
        <f>IFERROR(FIND("Mar",consulta_completa__11[[#This Row],[13 - Ocorrências/Ambientes Atingidos]]),0)</f>
        <v>0</v>
      </c>
      <c r="BI878" s="83" t="str">
        <f t="shared" si="410"/>
        <v/>
      </c>
      <c r="BJ878" s="82">
        <f>IFERROR(FIND("Praia",consulta_completa__11[[#This Row],[13 - Ocorrências/Ambientes Atingidos]]),0)</f>
        <v>0</v>
      </c>
      <c r="BK878" s="83" t="str">
        <f t="shared" si="411"/>
        <v/>
      </c>
      <c r="BL878" s="82">
        <f>IFERROR(FIND("Solo",consulta_completa__11[[#This Row],[13 - Ocorrências/Ambientes Atingidos]]),0)</f>
        <v>0</v>
      </c>
      <c r="BM878" s="83" t="str">
        <f t="shared" si="412"/>
        <v/>
      </c>
      <c r="BN878" s="82">
        <f>IFERROR(FIND("Águas subterrâneas",consulta_completa__11[[#This Row],[13 - Ocorrências/Ambientes Atingidos]]),0)</f>
        <v>0</v>
      </c>
      <c r="BO878" s="83" t="str">
        <f t="shared" si="413"/>
        <v/>
      </c>
      <c r="BP878" s="82">
        <f>IFERROR(FIND("Atmosfera",consulta_completa__11[[#This Row],[13 - Ocorrências/Ambientes Atingidos]]),0)</f>
        <v>0</v>
      </c>
      <c r="BQ878" s="83" t="str">
        <f t="shared" si="414"/>
        <v/>
      </c>
      <c r="BR878" s="82">
        <f>IFERROR(FIND("Flora",consulta_completa__11[[#This Row],[13 - Ocorrências/Ambientes Atingidos]]),0)</f>
        <v>0</v>
      </c>
      <c r="BS878" s="83" t="str">
        <f t="shared" si="415"/>
        <v/>
      </c>
      <c r="BT878" s="82">
        <f>IFERROR(FIND("Fauna",consulta_completa__11[[#This Row],[13 - Ocorrências/Ambientes Atingidos]]),0)</f>
        <v>0</v>
      </c>
      <c r="BU878" s="83" t="str">
        <f t="shared" si="416"/>
        <v/>
      </c>
      <c r="BV878" s="82">
        <f>IFERROR(FIND("UC federal",consulta_completa__11[[#This Row],[13 - Ocorrências/Ambientes Atingidos]]),0)</f>
        <v>0</v>
      </c>
      <c r="BW878" s="83" t="str">
        <f t="shared" si="417"/>
        <v/>
      </c>
      <c r="BX878" s="82">
        <f>IFERROR(FIND("UC estadual/municipal",consulta_completa__11[[#This Row],[13 - Ocorrências/Ambientes Atingidos]]),0)</f>
        <v>0</v>
      </c>
      <c r="BY878" s="83" t="str">
        <f t="shared" si="418"/>
        <v/>
      </c>
      <c r="BZ878" s="82">
        <f>IFERROR(FIND("Outro(s)",consulta_completa__11[[#This Row],[13 - Ocorrências/Ambientes Atingidos]]),0)</f>
        <v>0</v>
      </c>
      <c r="CA878" s="83" t="str">
        <f t="shared" si="419"/>
        <v/>
      </c>
      <c r="CB878" s="82">
        <f>IFERROR(FIND("Sem dano",consulta_completa__11[[#This Row],[13 - Ocorrências/Ambientes Atingidos]]),0)</f>
        <v>0</v>
      </c>
      <c r="CC878" s="83" t="str">
        <f t="shared" si="420"/>
        <v/>
      </c>
      <c r="CD878" s="82" t="e">
        <f>IF(consulta_completa__11[[#This Row],[13 - Ocorrências/Ambientes Atingidos]]="","X","")</f>
        <v>#VALUE!</v>
      </c>
      <c r="CE878" s="84">
        <f>IFERROR(FIND("IBAMA",consulta_completa__11[[#This Row],[14 - Inst. Atuando no Local]]),0)</f>
        <v>0</v>
      </c>
      <c r="CF878" s="84" t="str">
        <f t="shared" si="421"/>
        <v/>
      </c>
      <c r="CG878" s="84">
        <f>IFERROR(FIND("OEMA",consulta_completa__11[[#This Row],[14 - Inst. Atuando no Local]]),0)</f>
        <v>0</v>
      </c>
      <c r="CH878" s="84" t="str">
        <f t="shared" si="422"/>
        <v/>
      </c>
      <c r="CI878" s="84">
        <f>IFERROR(FIND("DEFESA CIVIL",consulta_completa__11[[#This Row],[14 - Inst. Atuando no Local]]),0)</f>
        <v>0</v>
      </c>
      <c r="CJ878" s="84" t="str">
        <f t="shared" si="423"/>
        <v/>
      </c>
      <c r="CK878" s="84">
        <f>IFERROR(FIND("CORPO DE BOMBEIROS",consulta_completa__11[[#This Row],[14 - Inst. Atuando no Local]]),0)</f>
        <v>0</v>
      </c>
      <c r="CL878" s="84" t="str">
        <f t="shared" si="424"/>
        <v/>
      </c>
      <c r="CM878" s="84">
        <f>IFERROR(FIND("POLÍCIA RODOVIÁRIA",consulta_completa__11[[#This Row],[14 - Inst. Atuando no Local]]),0)</f>
        <v>0</v>
      </c>
      <c r="CN878" s="84" t="str">
        <f t="shared" si="425"/>
        <v/>
      </c>
      <c r="CO878" s="84">
        <f>IFERROR(FIND("POLÍCIA MILITAR",consulta_completa__11[[#This Row],[14 - Inst. Atuando no Local]]),0)</f>
        <v>0</v>
      </c>
      <c r="CP878" s="84" t="str">
        <f t="shared" si="426"/>
        <v/>
      </c>
      <c r="CQ878" s="84">
        <f>IFERROR(FIND("POLÍCIA CIVIL",consulta_completa__11[[#This Row],[14 - Inst. Atuando no Local]]),0)</f>
        <v>0</v>
      </c>
      <c r="CR878" s="84" t="str">
        <f t="shared" si="427"/>
        <v/>
      </c>
      <c r="CS878" s="84">
        <f>IFERROR(FIND("MARINHA DO BRASIL",consulta_completa__11[[#This Row],[14 - Inst. Atuando no Local]]),0)</f>
        <v>0</v>
      </c>
      <c r="CT878" s="84" t="str">
        <f t="shared" si="428"/>
        <v/>
      </c>
      <c r="CU878" s="84">
        <f>IFERROR(FIND("EMPRESA ESPECIALIZADA EM ATENDIMENTO",consulta_completa__11[[#This Row],[14 - Inst. Atuando no Local]]),0)</f>
        <v>0</v>
      </c>
      <c r="CV878" s="84" t="str">
        <f t="shared" si="429"/>
        <v/>
      </c>
      <c r="CW878" s="84">
        <f>IFERROR(FIND("IBAMA",consulta_completa__11[[#This Row],[14 - Inst. Atuando no Local]]),0)</f>
        <v>0</v>
      </c>
      <c r="CX878" s="84" t="str">
        <f t="shared" si="430"/>
        <v/>
      </c>
      <c r="CY878" s="84" t="e">
        <f>IF(consulta_completa__11[[#This Row],[14 - Inst. Atuando no Local]]="","X","")</f>
        <v>#VALUE!</v>
      </c>
      <c r="CZ878" s="84">
        <f>IFERROR(FIND("OUTRA (S)",consulta_completa__11[[#This Row],[14 - Inst. Atuando no Local]]),0)</f>
        <v>0</v>
      </c>
      <c r="DA878" s="84" t="str">
        <f t="shared" si="431"/>
        <v/>
      </c>
      <c r="DB878" s="35" t="str">
        <f t="shared" si="432"/>
        <v>Sim</v>
      </c>
      <c r="DC878" s="35" t="str">
        <f t="shared" si="433"/>
        <v>Não</v>
      </c>
      <c r="DD878" s="35" t="str">
        <f t="shared" si="434"/>
        <v>Sim</v>
      </c>
      <c r="DE878" s="87" t="str">
        <f t="shared" si="437"/>
        <v>Sem informação</v>
      </c>
    </row>
    <row r="879" spans="50:109">
      <c r="AX879" s="82">
        <f>IFERROR(FIND("Óbitos/feridos",consulta_completa__11[[#This Row],[13 - Ocorrências/Ambientes Atingidos]]),0)</f>
        <v>0</v>
      </c>
      <c r="AY879" s="83" t="str">
        <f t="shared" si="406"/>
        <v/>
      </c>
      <c r="AZ879" s="82">
        <f>IFERROR(FIND("População afetada/evacuada",consulta_completa__11[[#This Row],[13 - Ocorrências/Ambientes Atingidos]]),0)</f>
        <v>0</v>
      </c>
      <c r="BA879" s="82" t="str">
        <f t="shared" si="407"/>
        <v/>
      </c>
      <c r="BB879" s="82">
        <f>IFERROR(FIND("Suspensão de abastecimento de água",consulta_completa__11[[#This Row],[13 - Ocorrências/Ambientes Atingidos]]),0)</f>
        <v>0</v>
      </c>
      <c r="BC879" s="83" t="str">
        <f t="shared" si="435"/>
        <v/>
      </c>
      <c r="BD879" s="82">
        <f>IFERROR(FIND("Rio/córrego",consulta_completa__11[[#This Row],[13 - Ocorrências/Ambientes Atingidos]]),0)</f>
        <v>0</v>
      </c>
      <c r="BE879" s="83" t="str">
        <f t="shared" si="408"/>
        <v/>
      </c>
      <c r="BF879" s="82">
        <f>IFERROR(FIND("Lago",consulta_completa__11[[#This Row],[13 - Ocorrências/Ambientes Atingidos]]),0)</f>
        <v>0</v>
      </c>
      <c r="BG879" s="83" t="str">
        <f t="shared" si="409"/>
        <v/>
      </c>
      <c r="BH879" s="82">
        <f>IFERROR(FIND("Mar",consulta_completa__11[[#This Row],[13 - Ocorrências/Ambientes Atingidos]]),0)</f>
        <v>0</v>
      </c>
      <c r="BI879" s="83" t="str">
        <f t="shared" si="410"/>
        <v/>
      </c>
      <c r="BJ879" s="82">
        <f>IFERROR(FIND("Praia",consulta_completa__11[[#This Row],[13 - Ocorrências/Ambientes Atingidos]]),0)</f>
        <v>0</v>
      </c>
      <c r="BK879" s="83" t="str">
        <f t="shared" si="411"/>
        <v/>
      </c>
      <c r="BL879" s="82">
        <f>IFERROR(FIND("Solo",consulta_completa__11[[#This Row],[13 - Ocorrências/Ambientes Atingidos]]),0)</f>
        <v>0</v>
      </c>
      <c r="BM879" s="83" t="str">
        <f t="shared" si="412"/>
        <v/>
      </c>
      <c r="BN879" s="82">
        <f>IFERROR(FIND("Águas subterrâneas",consulta_completa__11[[#This Row],[13 - Ocorrências/Ambientes Atingidos]]),0)</f>
        <v>0</v>
      </c>
      <c r="BO879" s="83" t="str">
        <f t="shared" si="413"/>
        <v/>
      </c>
      <c r="BP879" s="82">
        <f>IFERROR(FIND("Atmosfera",consulta_completa__11[[#This Row],[13 - Ocorrências/Ambientes Atingidos]]),0)</f>
        <v>0</v>
      </c>
      <c r="BQ879" s="83" t="str">
        <f t="shared" si="414"/>
        <v/>
      </c>
      <c r="BR879" s="82">
        <f>IFERROR(FIND("Flora",consulta_completa__11[[#This Row],[13 - Ocorrências/Ambientes Atingidos]]),0)</f>
        <v>0</v>
      </c>
      <c r="BS879" s="83" t="str">
        <f t="shared" si="415"/>
        <v/>
      </c>
      <c r="BT879" s="82">
        <f>IFERROR(FIND("Fauna",consulta_completa__11[[#This Row],[13 - Ocorrências/Ambientes Atingidos]]),0)</f>
        <v>0</v>
      </c>
      <c r="BU879" s="83" t="str">
        <f t="shared" si="416"/>
        <v/>
      </c>
      <c r="BV879" s="82">
        <f>IFERROR(FIND("UC federal",consulta_completa__11[[#This Row],[13 - Ocorrências/Ambientes Atingidos]]),0)</f>
        <v>0</v>
      </c>
      <c r="BW879" s="83" t="str">
        <f t="shared" si="417"/>
        <v/>
      </c>
      <c r="BX879" s="82">
        <f>IFERROR(FIND("UC estadual/municipal",consulta_completa__11[[#This Row],[13 - Ocorrências/Ambientes Atingidos]]),0)</f>
        <v>0</v>
      </c>
      <c r="BY879" s="83" t="str">
        <f t="shared" si="418"/>
        <v/>
      </c>
      <c r="BZ879" s="82">
        <f>IFERROR(FIND("Outro(s)",consulta_completa__11[[#This Row],[13 - Ocorrências/Ambientes Atingidos]]),0)</f>
        <v>0</v>
      </c>
      <c r="CA879" s="83" t="str">
        <f t="shared" si="419"/>
        <v/>
      </c>
      <c r="CB879" s="82">
        <f>IFERROR(FIND("Sem dano",consulta_completa__11[[#This Row],[13 - Ocorrências/Ambientes Atingidos]]),0)</f>
        <v>0</v>
      </c>
      <c r="CC879" s="83" t="str">
        <f t="shared" si="420"/>
        <v/>
      </c>
      <c r="CD879" s="82" t="e">
        <f>IF(consulta_completa__11[[#This Row],[13 - Ocorrências/Ambientes Atingidos]]="","X","")</f>
        <v>#VALUE!</v>
      </c>
      <c r="CE879" s="84">
        <f>IFERROR(FIND("IBAMA",consulta_completa__11[[#This Row],[14 - Inst. Atuando no Local]]),0)</f>
        <v>0</v>
      </c>
      <c r="CF879" s="84" t="str">
        <f t="shared" si="421"/>
        <v/>
      </c>
      <c r="CG879" s="84">
        <f>IFERROR(FIND("OEMA",consulta_completa__11[[#This Row],[14 - Inst. Atuando no Local]]),0)</f>
        <v>0</v>
      </c>
      <c r="CH879" s="84" t="str">
        <f t="shared" si="422"/>
        <v/>
      </c>
      <c r="CI879" s="84">
        <f>IFERROR(FIND("DEFESA CIVIL",consulta_completa__11[[#This Row],[14 - Inst. Atuando no Local]]),0)</f>
        <v>0</v>
      </c>
      <c r="CJ879" s="84" t="str">
        <f t="shared" si="423"/>
        <v/>
      </c>
      <c r="CK879" s="84">
        <f>IFERROR(FIND("CORPO DE BOMBEIROS",consulta_completa__11[[#This Row],[14 - Inst. Atuando no Local]]),0)</f>
        <v>0</v>
      </c>
      <c r="CL879" s="84" t="str">
        <f t="shared" si="424"/>
        <v/>
      </c>
      <c r="CM879" s="84">
        <f>IFERROR(FIND("POLÍCIA RODOVIÁRIA",consulta_completa__11[[#This Row],[14 - Inst. Atuando no Local]]),0)</f>
        <v>0</v>
      </c>
      <c r="CN879" s="84" t="str">
        <f t="shared" si="425"/>
        <v/>
      </c>
      <c r="CO879" s="84">
        <f>IFERROR(FIND("POLÍCIA MILITAR",consulta_completa__11[[#This Row],[14 - Inst. Atuando no Local]]),0)</f>
        <v>0</v>
      </c>
      <c r="CP879" s="84" t="str">
        <f t="shared" si="426"/>
        <v/>
      </c>
      <c r="CQ879" s="84">
        <f>IFERROR(FIND("POLÍCIA CIVIL",consulta_completa__11[[#This Row],[14 - Inst. Atuando no Local]]),0)</f>
        <v>0</v>
      </c>
      <c r="CR879" s="84" t="str">
        <f t="shared" si="427"/>
        <v/>
      </c>
      <c r="CS879" s="84">
        <f>IFERROR(FIND("MARINHA DO BRASIL",consulta_completa__11[[#This Row],[14 - Inst. Atuando no Local]]),0)</f>
        <v>0</v>
      </c>
      <c r="CT879" s="84" t="str">
        <f t="shared" si="428"/>
        <v/>
      </c>
      <c r="CU879" s="84">
        <f>IFERROR(FIND("EMPRESA ESPECIALIZADA EM ATENDIMENTO",consulta_completa__11[[#This Row],[14 - Inst. Atuando no Local]]),0)</f>
        <v>0</v>
      </c>
      <c r="CV879" s="84" t="str">
        <f t="shared" si="429"/>
        <v/>
      </c>
      <c r="CW879" s="84">
        <f>IFERROR(FIND("IBAMA",consulta_completa__11[[#This Row],[14 - Inst. Atuando no Local]]),0)</f>
        <v>0</v>
      </c>
      <c r="CX879" s="84" t="str">
        <f t="shared" si="430"/>
        <v/>
      </c>
      <c r="CY879" s="84" t="e">
        <f>IF(consulta_completa__11[[#This Row],[14 - Inst. Atuando no Local]]="","X","")</f>
        <v>#VALUE!</v>
      </c>
      <c r="CZ879" s="84">
        <f>IFERROR(FIND("OUTRA (S)",consulta_completa__11[[#This Row],[14 - Inst. Atuando no Local]]),0)</f>
        <v>0</v>
      </c>
      <c r="DA879" s="84" t="str">
        <f t="shared" si="431"/>
        <v/>
      </c>
      <c r="DB879" s="35" t="str">
        <f t="shared" si="432"/>
        <v>Sim</v>
      </c>
      <c r="DC879" s="35" t="str">
        <f t="shared" si="433"/>
        <v>Não</v>
      </c>
      <c r="DD879" s="35" t="str">
        <f t="shared" si="434"/>
        <v>Sim</v>
      </c>
      <c r="DE879" s="87" t="str">
        <f t="shared" si="437"/>
        <v>Sem informação</v>
      </c>
    </row>
    <row r="880" spans="50:109">
      <c r="AX880" s="82">
        <f>IFERROR(FIND("Óbitos/feridos",consulta_completa__11[[#This Row],[13 - Ocorrências/Ambientes Atingidos]]),0)</f>
        <v>0</v>
      </c>
      <c r="AY880" s="83" t="str">
        <f t="shared" si="406"/>
        <v/>
      </c>
      <c r="AZ880" s="82">
        <f>IFERROR(FIND("População afetada/evacuada",consulta_completa__11[[#This Row],[13 - Ocorrências/Ambientes Atingidos]]),0)</f>
        <v>0</v>
      </c>
      <c r="BA880" s="82" t="str">
        <f t="shared" si="407"/>
        <v/>
      </c>
      <c r="BB880" s="82">
        <f>IFERROR(FIND("Suspensão de abastecimento de água",consulta_completa__11[[#This Row],[13 - Ocorrências/Ambientes Atingidos]]),0)</f>
        <v>0</v>
      </c>
      <c r="BC880" s="83" t="str">
        <f t="shared" si="435"/>
        <v/>
      </c>
      <c r="BD880" s="82">
        <f>IFERROR(FIND("Rio/córrego",consulta_completa__11[[#This Row],[13 - Ocorrências/Ambientes Atingidos]]),0)</f>
        <v>0</v>
      </c>
      <c r="BE880" s="83" t="str">
        <f t="shared" si="408"/>
        <v/>
      </c>
      <c r="BF880" s="82">
        <f>IFERROR(FIND("Lago",consulta_completa__11[[#This Row],[13 - Ocorrências/Ambientes Atingidos]]),0)</f>
        <v>0</v>
      </c>
      <c r="BG880" s="83" t="str">
        <f t="shared" si="409"/>
        <v/>
      </c>
      <c r="BH880" s="82">
        <f>IFERROR(FIND("Mar",consulta_completa__11[[#This Row],[13 - Ocorrências/Ambientes Atingidos]]),0)</f>
        <v>0</v>
      </c>
      <c r="BI880" s="83" t="str">
        <f t="shared" si="410"/>
        <v/>
      </c>
      <c r="BJ880" s="82">
        <f>IFERROR(FIND("Praia",consulta_completa__11[[#This Row],[13 - Ocorrências/Ambientes Atingidos]]),0)</f>
        <v>0</v>
      </c>
      <c r="BK880" s="83" t="str">
        <f t="shared" si="411"/>
        <v/>
      </c>
      <c r="BL880" s="82">
        <f>IFERROR(FIND("Solo",consulta_completa__11[[#This Row],[13 - Ocorrências/Ambientes Atingidos]]),0)</f>
        <v>0</v>
      </c>
      <c r="BM880" s="83" t="str">
        <f t="shared" si="412"/>
        <v/>
      </c>
      <c r="BN880" s="82">
        <f>IFERROR(FIND("Águas subterrâneas",consulta_completa__11[[#This Row],[13 - Ocorrências/Ambientes Atingidos]]),0)</f>
        <v>0</v>
      </c>
      <c r="BO880" s="83" t="str">
        <f t="shared" si="413"/>
        <v/>
      </c>
      <c r="BP880" s="82">
        <f>IFERROR(FIND("Atmosfera",consulta_completa__11[[#This Row],[13 - Ocorrências/Ambientes Atingidos]]),0)</f>
        <v>0</v>
      </c>
      <c r="BQ880" s="83" t="str">
        <f t="shared" si="414"/>
        <v/>
      </c>
      <c r="BR880" s="82">
        <f>IFERROR(FIND("Flora",consulta_completa__11[[#This Row],[13 - Ocorrências/Ambientes Atingidos]]),0)</f>
        <v>0</v>
      </c>
      <c r="BS880" s="83" t="str">
        <f t="shared" si="415"/>
        <v/>
      </c>
      <c r="BT880" s="82">
        <f>IFERROR(FIND("Fauna",consulta_completa__11[[#This Row],[13 - Ocorrências/Ambientes Atingidos]]),0)</f>
        <v>0</v>
      </c>
      <c r="BU880" s="83" t="str">
        <f t="shared" si="416"/>
        <v/>
      </c>
      <c r="BV880" s="82">
        <f>IFERROR(FIND("UC federal",consulta_completa__11[[#This Row],[13 - Ocorrências/Ambientes Atingidos]]),0)</f>
        <v>0</v>
      </c>
      <c r="BW880" s="83" t="str">
        <f t="shared" si="417"/>
        <v/>
      </c>
      <c r="BX880" s="82">
        <f>IFERROR(FIND("UC estadual/municipal",consulta_completa__11[[#This Row],[13 - Ocorrências/Ambientes Atingidos]]),0)</f>
        <v>0</v>
      </c>
      <c r="BY880" s="83" t="str">
        <f t="shared" si="418"/>
        <v/>
      </c>
      <c r="BZ880" s="82">
        <f>IFERROR(FIND("Outro(s)",consulta_completa__11[[#This Row],[13 - Ocorrências/Ambientes Atingidos]]),0)</f>
        <v>0</v>
      </c>
      <c r="CA880" s="83" t="str">
        <f t="shared" si="419"/>
        <v/>
      </c>
      <c r="CB880" s="82">
        <f>IFERROR(FIND("Sem dano",consulta_completa__11[[#This Row],[13 - Ocorrências/Ambientes Atingidos]]),0)</f>
        <v>0</v>
      </c>
      <c r="CC880" s="83" t="str">
        <f t="shared" si="420"/>
        <v/>
      </c>
      <c r="CD880" s="82" t="e">
        <f>IF(consulta_completa__11[[#This Row],[13 - Ocorrências/Ambientes Atingidos]]="","X","")</f>
        <v>#VALUE!</v>
      </c>
      <c r="CE880" s="84">
        <f>IFERROR(FIND("IBAMA",consulta_completa__11[[#This Row],[14 - Inst. Atuando no Local]]),0)</f>
        <v>0</v>
      </c>
      <c r="CF880" s="84" t="str">
        <f t="shared" si="421"/>
        <v/>
      </c>
      <c r="CG880" s="84">
        <f>IFERROR(FIND("OEMA",consulta_completa__11[[#This Row],[14 - Inst. Atuando no Local]]),0)</f>
        <v>0</v>
      </c>
      <c r="CH880" s="84" t="str">
        <f t="shared" si="422"/>
        <v/>
      </c>
      <c r="CI880" s="84">
        <f>IFERROR(FIND("DEFESA CIVIL",consulta_completa__11[[#This Row],[14 - Inst. Atuando no Local]]),0)</f>
        <v>0</v>
      </c>
      <c r="CJ880" s="84" t="str">
        <f t="shared" si="423"/>
        <v/>
      </c>
      <c r="CK880" s="84">
        <f>IFERROR(FIND("CORPO DE BOMBEIROS",consulta_completa__11[[#This Row],[14 - Inst. Atuando no Local]]),0)</f>
        <v>0</v>
      </c>
      <c r="CL880" s="84" t="str">
        <f t="shared" si="424"/>
        <v/>
      </c>
      <c r="CM880" s="84">
        <f>IFERROR(FIND("POLÍCIA RODOVIÁRIA",consulta_completa__11[[#This Row],[14 - Inst. Atuando no Local]]),0)</f>
        <v>0</v>
      </c>
      <c r="CN880" s="84" t="str">
        <f t="shared" si="425"/>
        <v/>
      </c>
      <c r="CO880" s="84">
        <f>IFERROR(FIND("POLÍCIA MILITAR",consulta_completa__11[[#This Row],[14 - Inst. Atuando no Local]]),0)</f>
        <v>0</v>
      </c>
      <c r="CP880" s="84" t="str">
        <f t="shared" si="426"/>
        <v/>
      </c>
      <c r="CQ880" s="84">
        <f>IFERROR(FIND("POLÍCIA CIVIL",consulta_completa__11[[#This Row],[14 - Inst. Atuando no Local]]),0)</f>
        <v>0</v>
      </c>
      <c r="CR880" s="84" t="str">
        <f t="shared" si="427"/>
        <v/>
      </c>
      <c r="CS880" s="84">
        <f>IFERROR(FIND("MARINHA DO BRASIL",consulta_completa__11[[#This Row],[14 - Inst. Atuando no Local]]),0)</f>
        <v>0</v>
      </c>
      <c r="CT880" s="84" t="str">
        <f t="shared" si="428"/>
        <v/>
      </c>
      <c r="CU880" s="84">
        <f>IFERROR(FIND("EMPRESA ESPECIALIZADA EM ATENDIMENTO",consulta_completa__11[[#This Row],[14 - Inst. Atuando no Local]]),0)</f>
        <v>0</v>
      </c>
      <c r="CV880" s="84" t="str">
        <f t="shared" si="429"/>
        <v/>
      </c>
      <c r="CW880" s="84">
        <f>IFERROR(FIND("IBAMA",consulta_completa__11[[#This Row],[14 - Inst. Atuando no Local]]),0)</f>
        <v>0</v>
      </c>
      <c r="CX880" s="84" t="str">
        <f t="shared" si="430"/>
        <v/>
      </c>
      <c r="CY880" s="84" t="e">
        <f>IF(consulta_completa__11[[#This Row],[14 - Inst. Atuando no Local]]="","X","")</f>
        <v>#VALUE!</v>
      </c>
      <c r="CZ880" s="84">
        <f>IFERROR(FIND("OUTRA (S)",consulta_completa__11[[#This Row],[14 - Inst. Atuando no Local]]),0)</f>
        <v>0</v>
      </c>
      <c r="DA880" s="84" t="str">
        <f t="shared" si="431"/>
        <v/>
      </c>
      <c r="DB880" s="35" t="str">
        <f t="shared" si="432"/>
        <v>Sim</v>
      </c>
      <c r="DC880" s="35" t="str">
        <f t="shared" si="433"/>
        <v>Não</v>
      </c>
      <c r="DD880" s="35" t="str">
        <f t="shared" si="434"/>
        <v>Sim</v>
      </c>
      <c r="DE880" s="87" t="str">
        <f t="shared" si="437"/>
        <v>Sem informação</v>
      </c>
    </row>
    <row r="881" spans="50:109">
      <c r="AX881" s="82">
        <f>IFERROR(FIND("Óbitos/feridos",consulta_completa__11[[#This Row],[13 - Ocorrências/Ambientes Atingidos]]),0)</f>
        <v>0</v>
      </c>
      <c r="AY881" s="83" t="str">
        <f t="shared" si="406"/>
        <v/>
      </c>
      <c r="AZ881" s="82">
        <f>IFERROR(FIND("População afetada/evacuada",consulta_completa__11[[#This Row],[13 - Ocorrências/Ambientes Atingidos]]),0)</f>
        <v>0</v>
      </c>
      <c r="BA881" s="82" t="str">
        <f t="shared" si="407"/>
        <v/>
      </c>
      <c r="BB881" s="82">
        <f>IFERROR(FIND("Suspensão de abastecimento de água",consulta_completa__11[[#This Row],[13 - Ocorrências/Ambientes Atingidos]]),0)</f>
        <v>0</v>
      </c>
      <c r="BC881" s="83" t="str">
        <f t="shared" si="435"/>
        <v/>
      </c>
      <c r="BD881" s="82">
        <f>IFERROR(FIND("Rio/córrego",consulta_completa__11[[#This Row],[13 - Ocorrências/Ambientes Atingidos]]),0)</f>
        <v>0</v>
      </c>
      <c r="BE881" s="83" t="str">
        <f t="shared" si="408"/>
        <v/>
      </c>
      <c r="BF881" s="82">
        <f>IFERROR(FIND("Lago",consulta_completa__11[[#This Row],[13 - Ocorrências/Ambientes Atingidos]]),0)</f>
        <v>0</v>
      </c>
      <c r="BG881" s="83" t="str">
        <f t="shared" si="409"/>
        <v/>
      </c>
      <c r="BH881" s="82">
        <f>IFERROR(FIND("Mar",consulta_completa__11[[#This Row],[13 - Ocorrências/Ambientes Atingidos]]),0)</f>
        <v>0</v>
      </c>
      <c r="BI881" s="83" t="str">
        <f t="shared" si="410"/>
        <v/>
      </c>
      <c r="BJ881" s="82">
        <f>IFERROR(FIND("Praia",consulta_completa__11[[#This Row],[13 - Ocorrências/Ambientes Atingidos]]),0)</f>
        <v>0</v>
      </c>
      <c r="BK881" s="83" t="str">
        <f t="shared" si="411"/>
        <v/>
      </c>
      <c r="BL881" s="82">
        <f>IFERROR(FIND("Solo",consulta_completa__11[[#This Row],[13 - Ocorrências/Ambientes Atingidos]]),0)</f>
        <v>0</v>
      </c>
      <c r="BM881" s="83" t="str">
        <f t="shared" si="412"/>
        <v/>
      </c>
      <c r="BN881" s="82">
        <f>IFERROR(FIND("Águas subterrâneas",consulta_completa__11[[#This Row],[13 - Ocorrências/Ambientes Atingidos]]),0)</f>
        <v>0</v>
      </c>
      <c r="BO881" s="83" t="str">
        <f t="shared" si="413"/>
        <v/>
      </c>
      <c r="BP881" s="82">
        <f>IFERROR(FIND("Atmosfera",consulta_completa__11[[#This Row],[13 - Ocorrências/Ambientes Atingidos]]),0)</f>
        <v>0</v>
      </c>
      <c r="BQ881" s="83" t="str">
        <f t="shared" si="414"/>
        <v/>
      </c>
      <c r="BR881" s="82">
        <f>IFERROR(FIND("Flora",consulta_completa__11[[#This Row],[13 - Ocorrências/Ambientes Atingidos]]),0)</f>
        <v>0</v>
      </c>
      <c r="BS881" s="83" t="str">
        <f t="shared" si="415"/>
        <v/>
      </c>
      <c r="BT881" s="82">
        <f>IFERROR(FIND("Fauna",consulta_completa__11[[#This Row],[13 - Ocorrências/Ambientes Atingidos]]),0)</f>
        <v>0</v>
      </c>
      <c r="BU881" s="83" t="str">
        <f t="shared" si="416"/>
        <v/>
      </c>
      <c r="BV881" s="82">
        <f>IFERROR(FIND("UC federal",consulta_completa__11[[#This Row],[13 - Ocorrências/Ambientes Atingidos]]),0)</f>
        <v>0</v>
      </c>
      <c r="BW881" s="83" t="str">
        <f t="shared" si="417"/>
        <v/>
      </c>
      <c r="BX881" s="82">
        <f>IFERROR(FIND("UC estadual/municipal",consulta_completa__11[[#This Row],[13 - Ocorrências/Ambientes Atingidos]]),0)</f>
        <v>0</v>
      </c>
      <c r="BY881" s="83" t="str">
        <f t="shared" si="418"/>
        <v/>
      </c>
      <c r="BZ881" s="82">
        <f>IFERROR(FIND("Outro(s)",consulta_completa__11[[#This Row],[13 - Ocorrências/Ambientes Atingidos]]),0)</f>
        <v>0</v>
      </c>
      <c r="CA881" s="83" t="str">
        <f t="shared" si="419"/>
        <v/>
      </c>
      <c r="CB881" s="82">
        <f>IFERROR(FIND("Sem dano",consulta_completa__11[[#This Row],[13 - Ocorrências/Ambientes Atingidos]]),0)</f>
        <v>0</v>
      </c>
      <c r="CC881" s="83" t="str">
        <f t="shared" si="420"/>
        <v/>
      </c>
      <c r="CD881" s="82" t="e">
        <f>IF(consulta_completa__11[[#This Row],[13 - Ocorrências/Ambientes Atingidos]]="","X","")</f>
        <v>#VALUE!</v>
      </c>
      <c r="CE881" s="84">
        <f>IFERROR(FIND("IBAMA",consulta_completa__11[[#This Row],[14 - Inst. Atuando no Local]]),0)</f>
        <v>0</v>
      </c>
      <c r="CF881" s="84" t="str">
        <f t="shared" si="421"/>
        <v/>
      </c>
      <c r="CG881" s="84">
        <f>IFERROR(FIND("OEMA",consulta_completa__11[[#This Row],[14 - Inst. Atuando no Local]]),0)</f>
        <v>0</v>
      </c>
      <c r="CH881" s="84" t="str">
        <f t="shared" si="422"/>
        <v/>
      </c>
      <c r="CI881" s="84">
        <f>IFERROR(FIND("DEFESA CIVIL",consulta_completa__11[[#This Row],[14 - Inst. Atuando no Local]]),0)</f>
        <v>0</v>
      </c>
      <c r="CJ881" s="84" t="str">
        <f t="shared" si="423"/>
        <v/>
      </c>
      <c r="CK881" s="84">
        <f>IFERROR(FIND("CORPO DE BOMBEIROS",consulta_completa__11[[#This Row],[14 - Inst. Atuando no Local]]),0)</f>
        <v>0</v>
      </c>
      <c r="CL881" s="84" t="str">
        <f t="shared" si="424"/>
        <v/>
      </c>
      <c r="CM881" s="84">
        <f>IFERROR(FIND("POLÍCIA RODOVIÁRIA",consulta_completa__11[[#This Row],[14 - Inst. Atuando no Local]]),0)</f>
        <v>0</v>
      </c>
      <c r="CN881" s="84" t="str">
        <f t="shared" si="425"/>
        <v/>
      </c>
      <c r="CO881" s="84">
        <f>IFERROR(FIND("POLÍCIA MILITAR",consulta_completa__11[[#This Row],[14 - Inst. Atuando no Local]]),0)</f>
        <v>0</v>
      </c>
      <c r="CP881" s="84" t="str">
        <f t="shared" si="426"/>
        <v/>
      </c>
      <c r="CQ881" s="84">
        <f>IFERROR(FIND("POLÍCIA CIVIL",consulta_completa__11[[#This Row],[14 - Inst. Atuando no Local]]),0)</f>
        <v>0</v>
      </c>
      <c r="CR881" s="84" t="str">
        <f t="shared" si="427"/>
        <v/>
      </c>
      <c r="CS881" s="84">
        <f>IFERROR(FIND("MARINHA DO BRASIL",consulta_completa__11[[#This Row],[14 - Inst. Atuando no Local]]),0)</f>
        <v>0</v>
      </c>
      <c r="CT881" s="84" t="str">
        <f t="shared" si="428"/>
        <v/>
      </c>
      <c r="CU881" s="84">
        <f>IFERROR(FIND("EMPRESA ESPECIALIZADA EM ATENDIMENTO",consulta_completa__11[[#This Row],[14 - Inst. Atuando no Local]]),0)</f>
        <v>0</v>
      </c>
      <c r="CV881" s="84" t="str">
        <f t="shared" si="429"/>
        <v/>
      </c>
      <c r="CW881" s="84">
        <f>IFERROR(FIND("IBAMA",consulta_completa__11[[#This Row],[14 - Inst. Atuando no Local]]),0)</f>
        <v>0</v>
      </c>
      <c r="CX881" s="84" t="str">
        <f t="shared" si="430"/>
        <v/>
      </c>
      <c r="CY881" s="84" t="e">
        <f>IF(consulta_completa__11[[#This Row],[14 - Inst. Atuando no Local]]="","X","")</f>
        <v>#VALUE!</v>
      </c>
      <c r="CZ881" s="84">
        <f>IFERROR(FIND("OUTRA (S)",consulta_completa__11[[#This Row],[14 - Inst. Atuando no Local]]),0)</f>
        <v>0</v>
      </c>
      <c r="DA881" s="84" t="str">
        <f t="shared" si="431"/>
        <v/>
      </c>
      <c r="DB881" s="35" t="str">
        <f t="shared" si="432"/>
        <v>Sim</v>
      </c>
      <c r="DC881" s="35" t="str">
        <f t="shared" si="433"/>
        <v>Não</v>
      </c>
      <c r="DD881" s="35" t="str">
        <f t="shared" si="434"/>
        <v>Sim</v>
      </c>
      <c r="DE881" s="87" t="str">
        <f t="shared" si="437"/>
        <v>Sem informação</v>
      </c>
    </row>
    <row r="882" spans="50:109">
      <c r="AX882" s="82">
        <f>IFERROR(FIND("Óbitos/feridos",consulta_completa__11[[#This Row],[13 - Ocorrências/Ambientes Atingidos]]),0)</f>
        <v>0</v>
      </c>
      <c r="AY882" s="83" t="str">
        <f t="shared" si="406"/>
        <v/>
      </c>
      <c r="AZ882" s="82">
        <f>IFERROR(FIND("População afetada/evacuada",consulta_completa__11[[#This Row],[13 - Ocorrências/Ambientes Atingidos]]),0)</f>
        <v>0</v>
      </c>
      <c r="BA882" s="82" t="str">
        <f t="shared" si="407"/>
        <v/>
      </c>
      <c r="BB882" s="82">
        <f>IFERROR(FIND("Suspensão de abastecimento de água",consulta_completa__11[[#This Row],[13 - Ocorrências/Ambientes Atingidos]]),0)</f>
        <v>0</v>
      </c>
      <c r="BC882" s="83" t="str">
        <f t="shared" si="435"/>
        <v/>
      </c>
      <c r="BD882" s="82">
        <f>IFERROR(FIND("Rio/córrego",consulta_completa__11[[#This Row],[13 - Ocorrências/Ambientes Atingidos]]),0)</f>
        <v>0</v>
      </c>
      <c r="BE882" s="83" t="str">
        <f t="shared" si="408"/>
        <v/>
      </c>
      <c r="BF882" s="82">
        <f>IFERROR(FIND("Lago",consulta_completa__11[[#This Row],[13 - Ocorrências/Ambientes Atingidos]]),0)</f>
        <v>0</v>
      </c>
      <c r="BG882" s="83" t="str">
        <f t="shared" si="409"/>
        <v/>
      </c>
      <c r="BH882" s="82">
        <f>IFERROR(FIND("Mar",consulta_completa__11[[#This Row],[13 - Ocorrências/Ambientes Atingidos]]),0)</f>
        <v>0</v>
      </c>
      <c r="BI882" s="83" t="str">
        <f t="shared" si="410"/>
        <v/>
      </c>
      <c r="BJ882" s="82">
        <f>IFERROR(FIND("Praia",consulta_completa__11[[#This Row],[13 - Ocorrências/Ambientes Atingidos]]),0)</f>
        <v>0</v>
      </c>
      <c r="BK882" s="83" t="str">
        <f t="shared" si="411"/>
        <v/>
      </c>
      <c r="BL882" s="82">
        <f>IFERROR(FIND("Solo",consulta_completa__11[[#This Row],[13 - Ocorrências/Ambientes Atingidos]]),0)</f>
        <v>0</v>
      </c>
      <c r="BM882" s="83" t="str">
        <f t="shared" si="412"/>
        <v/>
      </c>
      <c r="BN882" s="82">
        <f>IFERROR(FIND("Águas subterrâneas",consulta_completa__11[[#This Row],[13 - Ocorrências/Ambientes Atingidos]]),0)</f>
        <v>0</v>
      </c>
      <c r="BO882" s="83" t="str">
        <f t="shared" si="413"/>
        <v/>
      </c>
      <c r="BP882" s="82">
        <f>IFERROR(FIND("Atmosfera",consulta_completa__11[[#This Row],[13 - Ocorrências/Ambientes Atingidos]]),0)</f>
        <v>0</v>
      </c>
      <c r="BQ882" s="83" t="str">
        <f t="shared" si="414"/>
        <v/>
      </c>
      <c r="BR882" s="82">
        <f>IFERROR(FIND("Flora",consulta_completa__11[[#This Row],[13 - Ocorrências/Ambientes Atingidos]]),0)</f>
        <v>0</v>
      </c>
      <c r="BS882" s="83" t="str">
        <f t="shared" si="415"/>
        <v/>
      </c>
      <c r="BT882" s="82">
        <f>IFERROR(FIND("Fauna",consulta_completa__11[[#This Row],[13 - Ocorrências/Ambientes Atingidos]]),0)</f>
        <v>0</v>
      </c>
      <c r="BU882" s="83" t="str">
        <f t="shared" si="416"/>
        <v/>
      </c>
      <c r="BV882" s="82">
        <f>IFERROR(FIND("UC federal",consulta_completa__11[[#This Row],[13 - Ocorrências/Ambientes Atingidos]]),0)</f>
        <v>0</v>
      </c>
      <c r="BW882" s="83" t="str">
        <f t="shared" si="417"/>
        <v/>
      </c>
      <c r="BX882" s="82">
        <f>IFERROR(FIND("UC estadual/municipal",consulta_completa__11[[#This Row],[13 - Ocorrências/Ambientes Atingidos]]),0)</f>
        <v>0</v>
      </c>
      <c r="BY882" s="83" t="str">
        <f t="shared" si="418"/>
        <v/>
      </c>
      <c r="BZ882" s="82">
        <f>IFERROR(FIND("Outro(s)",consulta_completa__11[[#This Row],[13 - Ocorrências/Ambientes Atingidos]]),0)</f>
        <v>0</v>
      </c>
      <c r="CA882" s="83" t="str">
        <f t="shared" si="419"/>
        <v/>
      </c>
      <c r="CB882" s="82">
        <f>IFERROR(FIND("Sem dano",consulta_completa__11[[#This Row],[13 - Ocorrências/Ambientes Atingidos]]),0)</f>
        <v>0</v>
      </c>
      <c r="CC882" s="83" t="str">
        <f t="shared" si="420"/>
        <v/>
      </c>
      <c r="CD882" s="82" t="e">
        <f>IF(consulta_completa__11[[#This Row],[13 - Ocorrências/Ambientes Atingidos]]="","X","")</f>
        <v>#VALUE!</v>
      </c>
      <c r="CE882" s="84">
        <f>IFERROR(FIND("IBAMA",consulta_completa__11[[#This Row],[14 - Inst. Atuando no Local]]),0)</f>
        <v>0</v>
      </c>
      <c r="CF882" s="84" t="str">
        <f t="shared" si="421"/>
        <v/>
      </c>
      <c r="CG882" s="84">
        <f>IFERROR(FIND("OEMA",consulta_completa__11[[#This Row],[14 - Inst. Atuando no Local]]),0)</f>
        <v>0</v>
      </c>
      <c r="CH882" s="84" t="str">
        <f t="shared" si="422"/>
        <v/>
      </c>
      <c r="CI882" s="84">
        <f>IFERROR(FIND("DEFESA CIVIL",consulta_completa__11[[#This Row],[14 - Inst. Atuando no Local]]),0)</f>
        <v>0</v>
      </c>
      <c r="CJ882" s="84" t="str">
        <f t="shared" si="423"/>
        <v/>
      </c>
      <c r="CK882" s="84">
        <f>IFERROR(FIND("CORPO DE BOMBEIROS",consulta_completa__11[[#This Row],[14 - Inst. Atuando no Local]]),0)</f>
        <v>0</v>
      </c>
      <c r="CL882" s="84" t="str">
        <f t="shared" si="424"/>
        <v/>
      </c>
      <c r="CM882" s="84">
        <f>IFERROR(FIND("POLÍCIA RODOVIÁRIA",consulta_completa__11[[#This Row],[14 - Inst. Atuando no Local]]),0)</f>
        <v>0</v>
      </c>
      <c r="CN882" s="84" t="str">
        <f t="shared" si="425"/>
        <v/>
      </c>
      <c r="CO882" s="84">
        <f>IFERROR(FIND("POLÍCIA MILITAR",consulta_completa__11[[#This Row],[14 - Inst. Atuando no Local]]),0)</f>
        <v>0</v>
      </c>
      <c r="CP882" s="84" t="str">
        <f t="shared" si="426"/>
        <v/>
      </c>
      <c r="CQ882" s="84">
        <f>IFERROR(FIND("POLÍCIA CIVIL",consulta_completa__11[[#This Row],[14 - Inst. Atuando no Local]]),0)</f>
        <v>0</v>
      </c>
      <c r="CR882" s="84" t="str">
        <f t="shared" si="427"/>
        <v/>
      </c>
      <c r="CS882" s="84">
        <f>IFERROR(FIND("MARINHA DO BRASIL",consulta_completa__11[[#This Row],[14 - Inst. Atuando no Local]]),0)</f>
        <v>0</v>
      </c>
      <c r="CT882" s="84" t="str">
        <f t="shared" si="428"/>
        <v/>
      </c>
      <c r="CU882" s="84">
        <f>IFERROR(FIND("EMPRESA ESPECIALIZADA EM ATENDIMENTO",consulta_completa__11[[#This Row],[14 - Inst. Atuando no Local]]),0)</f>
        <v>0</v>
      </c>
      <c r="CV882" s="84" t="str">
        <f t="shared" si="429"/>
        <v/>
      </c>
      <c r="CW882" s="84">
        <f>IFERROR(FIND("IBAMA",consulta_completa__11[[#This Row],[14 - Inst. Atuando no Local]]),0)</f>
        <v>0</v>
      </c>
      <c r="CX882" s="84" t="str">
        <f t="shared" si="430"/>
        <v/>
      </c>
      <c r="CY882" s="84" t="e">
        <f>IF(consulta_completa__11[[#This Row],[14 - Inst. Atuando no Local]]="","X","")</f>
        <v>#VALUE!</v>
      </c>
      <c r="CZ882" s="84">
        <f>IFERROR(FIND("OUTRA (S)",consulta_completa__11[[#This Row],[14 - Inst. Atuando no Local]]),0)</f>
        <v>0</v>
      </c>
      <c r="DA882" s="84" t="str">
        <f t="shared" si="431"/>
        <v/>
      </c>
      <c r="DB882" s="35" t="str">
        <f t="shared" si="432"/>
        <v>Sim</v>
      </c>
      <c r="DC882" s="35" t="str">
        <f t="shared" si="433"/>
        <v>Não</v>
      </c>
      <c r="DD882" s="35" t="str">
        <f t="shared" si="434"/>
        <v>Sim</v>
      </c>
      <c r="DE882" s="87" t="str">
        <f t="shared" si="437"/>
        <v>Sem informação</v>
      </c>
    </row>
    <row r="883" spans="50:109">
      <c r="AX883" s="82">
        <f>IFERROR(FIND("Óbitos/feridos",consulta_completa__11[[#This Row],[13 - Ocorrências/Ambientes Atingidos]]),0)</f>
        <v>0</v>
      </c>
      <c r="AY883" s="83" t="str">
        <f t="shared" si="406"/>
        <v/>
      </c>
      <c r="AZ883" s="82">
        <f>IFERROR(FIND("População afetada/evacuada",consulta_completa__11[[#This Row],[13 - Ocorrências/Ambientes Atingidos]]),0)</f>
        <v>0</v>
      </c>
      <c r="BA883" s="82" t="str">
        <f t="shared" si="407"/>
        <v/>
      </c>
      <c r="BB883" s="82">
        <f>IFERROR(FIND("Suspensão de abastecimento de água",consulta_completa__11[[#This Row],[13 - Ocorrências/Ambientes Atingidos]]),0)</f>
        <v>0</v>
      </c>
      <c r="BC883" s="83" t="str">
        <f t="shared" si="435"/>
        <v/>
      </c>
      <c r="BD883" s="82">
        <f>IFERROR(FIND("Rio/córrego",consulta_completa__11[[#This Row],[13 - Ocorrências/Ambientes Atingidos]]),0)</f>
        <v>0</v>
      </c>
      <c r="BE883" s="83" t="str">
        <f t="shared" si="408"/>
        <v/>
      </c>
      <c r="BF883" s="82">
        <f>IFERROR(FIND("Lago",consulta_completa__11[[#This Row],[13 - Ocorrências/Ambientes Atingidos]]),0)</f>
        <v>0</v>
      </c>
      <c r="BG883" s="83" t="str">
        <f t="shared" si="409"/>
        <v/>
      </c>
      <c r="BH883" s="82">
        <f>IFERROR(FIND("Mar",consulta_completa__11[[#This Row],[13 - Ocorrências/Ambientes Atingidos]]),0)</f>
        <v>0</v>
      </c>
      <c r="BI883" s="83" t="str">
        <f t="shared" si="410"/>
        <v/>
      </c>
      <c r="BJ883" s="82">
        <f>IFERROR(FIND("Praia",consulta_completa__11[[#This Row],[13 - Ocorrências/Ambientes Atingidos]]),0)</f>
        <v>0</v>
      </c>
      <c r="BK883" s="83" t="str">
        <f t="shared" si="411"/>
        <v/>
      </c>
      <c r="BL883" s="82">
        <f>IFERROR(FIND("Solo",consulta_completa__11[[#This Row],[13 - Ocorrências/Ambientes Atingidos]]),0)</f>
        <v>0</v>
      </c>
      <c r="BM883" s="83" t="str">
        <f t="shared" si="412"/>
        <v/>
      </c>
      <c r="BN883" s="82">
        <f>IFERROR(FIND("Águas subterrâneas",consulta_completa__11[[#This Row],[13 - Ocorrências/Ambientes Atingidos]]),0)</f>
        <v>0</v>
      </c>
      <c r="BO883" s="83" t="str">
        <f t="shared" si="413"/>
        <v/>
      </c>
      <c r="BP883" s="82">
        <f>IFERROR(FIND("Atmosfera",consulta_completa__11[[#This Row],[13 - Ocorrências/Ambientes Atingidos]]),0)</f>
        <v>0</v>
      </c>
      <c r="BQ883" s="83" t="str">
        <f t="shared" si="414"/>
        <v/>
      </c>
      <c r="BR883" s="82">
        <f>IFERROR(FIND("Flora",consulta_completa__11[[#This Row],[13 - Ocorrências/Ambientes Atingidos]]),0)</f>
        <v>0</v>
      </c>
      <c r="BS883" s="83" t="str">
        <f t="shared" si="415"/>
        <v/>
      </c>
      <c r="BT883" s="82">
        <f>IFERROR(FIND("Fauna",consulta_completa__11[[#This Row],[13 - Ocorrências/Ambientes Atingidos]]),0)</f>
        <v>0</v>
      </c>
      <c r="BU883" s="83" t="str">
        <f t="shared" si="416"/>
        <v/>
      </c>
      <c r="BV883" s="82">
        <f>IFERROR(FIND("UC federal",consulta_completa__11[[#This Row],[13 - Ocorrências/Ambientes Atingidos]]),0)</f>
        <v>0</v>
      </c>
      <c r="BW883" s="83" t="str">
        <f t="shared" si="417"/>
        <v/>
      </c>
      <c r="BX883" s="82">
        <f>IFERROR(FIND("UC estadual/municipal",consulta_completa__11[[#This Row],[13 - Ocorrências/Ambientes Atingidos]]),0)</f>
        <v>0</v>
      </c>
      <c r="BY883" s="83" t="str">
        <f t="shared" si="418"/>
        <v/>
      </c>
      <c r="BZ883" s="82">
        <f>IFERROR(FIND("Outro(s)",consulta_completa__11[[#This Row],[13 - Ocorrências/Ambientes Atingidos]]),0)</f>
        <v>0</v>
      </c>
      <c r="CA883" s="83" t="str">
        <f t="shared" si="419"/>
        <v/>
      </c>
      <c r="CB883" s="82">
        <f>IFERROR(FIND("Sem dano",consulta_completa__11[[#This Row],[13 - Ocorrências/Ambientes Atingidos]]),0)</f>
        <v>0</v>
      </c>
      <c r="CC883" s="83" t="str">
        <f t="shared" si="420"/>
        <v/>
      </c>
      <c r="CD883" s="82" t="e">
        <f>IF(consulta_completa__11[[#This Row],[13 - Ocorrências/Ambientes Atingidos]]="","X","")</f>
        <v>#VALUE!</v>
      </c>
      <c r="CE883" s="84">
        <f>IFERROR(FIND("IBAMA",consulta_completa__11[[#This Row],[14 - Inst. Atuando no Local]]),0)</f>
        <v>0</v>
      </c>
      <c r="CF883" s="84" t="str">
        <f t="shared" si="421"/>
        <v/>
      </c>
      <c r="CG883" s="84">
        <f>IFERROR(FIND("OEMA",consulta_completa__11[[#This Row],[14 - Inst. Atuando no Local]]),0)</f>
        <v>0</v>
      </c>
      <c r="CH883" s="84" t="str">
        <f t="shared" si="422"/>
        <v/>
      </c>
      <c r="CI883" s="84">
        <f>IFERROR(FIND("DEFESA CIVIL",consulta_completa__11[[#This Row],[14 - Inst. Atuando no Local]]),0)</f>
        <v>0</v>
      </c>
      <c r="CJ883" s="84" t="str">
        <f t="shared" si="423"/>
        <v/>
      </c>
      <c r="CK883" s="84">
        <f>IFERROR(FIND("CORPO DE BOMBEIROS",consulta_completa__11[[#This Row],[14 - Inst. Atuando no Local]]),0)</f>
        <v>0</v>
      </c>
      <c r="CL883" s="84" t="str">
        <f t="shared" si="424"/>
        <v/>
      </c>
      <c r="CM883" s="84">
        <f>IFERROR(FIND("POLÍCIA RODOVIÁRIA",consulta_completa__11[[#This Row],[14 - Inst. Atuando no Local]]),0)</f>
        <v>0</v>
      </c>
      <c r="CN883" s="84" t="str">
        <f t="shared" si="425"/>
        <v/>
      </c>
      <c r="CO883" s="84">
        <f>IFERROR(FIND("POLÍCIA MILITAR",consulta_completa__11[[#This Row],[14 - Inst. Atuando no Local]]),0)</f>
        <v>0</v>
      </c>
      <c r="CP883" s="84" t="str">
        <f t="shared" si="426"/>
        <v/>
      </c>
      <c r="CQ883" s="84">
        <f>IFERROR(FIND("POLÍCIA CIVIL",consulta_completa__11[[#This Row],[14 - Inst. Atuando no Local]]),0)</f>
        <v>0</v>
      </c>
      <c r="CR883" s="84" t="str">
        <f t="shared" si="427"/>
        <v/>
      </c>
      <c r="CS883" s="84">
        <f>IFERROR(FIND("MARINHA DO BRASIL",consulta_completa__11[[#This Row],[14 - Inst. Atuando no Local]]),0)</f>
        <v>0</v>
      </c>
      <c r="CT883" s="84" t="str">
        <f t="shared" si="428"/>
        <v/>
      </c>
      <c r="CU883" s="84">
        <f>IFERROR(FIND("EMPRESA ESPECIALIZADA EM ATENDIMENTO",consulta_completa__11[[#This Row],[14 - Inst. Atuando no Local]]),0)</f>
        <v>0</v>
      </c>
      <c r="CV883" s="84" t="str">
        <f t="shared" si="429"/>
        <v/>
      </c>
      <c r="CW883" s="84">
        <f>IFERROR(FIND("IBAMA",consulta_completa__11[[#This Row],[14 - Inst. Atuando no Local]]),0)</f>
        <v>0</v>
      </c>
      <c r="CX883" s="84" t="str">
        <f t="shared" si="430"/>
        <v/>
      </c>
      <c r="CY883" s="84" t="e">
        <f>IF(consulta_completa__11[[#This Row],[14 - Inst. Atuando no Local]]="","X","")</f>
        <v>#VALUE!</v>
      </c>
      <c r="CZ883" s="84">
        <f>IFERROR(FIND("OUTRA (S)",consulta_completa__11[[#This Row],[14 - Inst. Atuando no Local]]),0)</f>
        <v>0</v>
      </c>
      <c r="DA883" s="84" t="str">
        <f t="shared" si="431"/>
        <v/>
      </c>
      <c r="DB883" s="35" t="str">
        <f t="shared" si="432"/>
        <v>Sim</v>
      </c>
      <c r="DC883" s="35" t="str">
        <f t="shared" si="433"/>
        <v>Não</v>
      </c>
      <c r="DD883" s="35" t="str">
        <f t="shared" si="434"/>
        <v>Sim</v>
      </c>
      <c r="DE883" s="87" t="str">
        <f t="shared" si="437"/>
        <v>Sem informação</v>
      </c>
    </row>
    <row r="884" spans="50:109">
      <c r="AX884" s="82">
        <f>IFERROR(FIND("Óbitos/feridos",consulta_completa__11[[#This Row],[13 - Ocorrências/Ambientes Atingidos]]),0)</f>
        <v>0</v>
      </c>
      <c r="AY884" s="83" t="str">
        <f t="shared" si="406"/>
        <v/>
      </c>
      <c r="AZ884" s="82">
        <f>IFERROR(FIND("População afetada/evacuada",consulta_completa__11[[#This Row],[13 - Ocorrências/Ambientes Atingidos]]),0)</f>
        <v>0</v>
      </c>
      <c r="BA884" s="82" t="str">
        <f t="shared" si="407"/>
        <v/>
      </c>
      <c r="BB884" s="82">
        <f>IFERROR(FIND("Suspensão de abastecimento de água",consulta_completa__11[[#This Row],[13 - Ocorrências/Ambientes Atingidos]]),0)</f>
        <v>0</v>
      </c>
      <c r="BC884" s="83" t="str">
        <f t="shared" si="435"/>
        <v/>
      </c>
      <c r="BD884" s="82">
        <f>IFERROR(FIND("Rio/córrego",consulta_completa__11[[#This Row],[13 - Ocorrências/Ambientes Atingidos]]),0)</f>
        <v>0</v>
      </c>
      <c r="BE884" s="83" t="str">
        <f t="shared" si="408"/>
        <v/>
      </c>
      <c r="BF884" s="82">
        <f>IFERROR(FIND("Lago",consulta_completa__11[[#This Row],[13 - Ocorrências/Ambientes Atingidos]]),0)</f>
        <v>0</v>
      </c>
      <c r="BG884" s="83" t="str">
        <f t="shared" si="409"/>
        <v/>
      </c>
      <c r="BH884" s="82">
        <f>IFERROR(FIND("Mar",consulta_completa__11[[#This Row],[13 - Ocorrências/Ambientes Atingidos]]),0)</f>
        <v>0</v>
      </c>
      <c r="BI884" s="83" t="str">
        <f t="shared" si="410"/>
        <v/>
      </c>
      <c r="BJ884" s="82">
        <f>IFERROR(FIND("Praia",consulta_completa__11[[#This Row],[13 - Ocorrências/Ambientes Atingidos]]),0)</f>
        <v>0</v>
      </c>
      <c r="BK884" s="83" t="str">
        <f t="shared" si="411"/>
        <v/>
      </c>
      <c r="BL884" s="82">
        <f>IFERROR(FIND("Solo",consulta_completa__11[[#This Row],[13 - Ocorrências/Ambientes Atingidos]]),0)</f>
        <v>0</v>
      </c>
      <c r="BM884" s="83" t="str">
        <f t="shared" si="412"/>
        <v/>
      </c>
      <c r="BN884" s="82">
        <f>IFERROR(FIND("Águas subterrâneas",consulta_completa__11[[#This Row],[13 - Ocorrências/Ambientes Atingidos]]),0)</f>
        <v>0</v>
      </c>
      <c r="BO884" s="83" t="str">
        <f t="shared" si="413"/>
        <v/>
      </c>
      <c r="BP884" s="82">
        <f>IFERROR(FIND("Atmosfera",consulta_completa__11[[#This Row],[13 - Ocorrências/Ambientes Atingidos]]),0)</f>
        <v>0</v>
      </c>
      <c r="BQ884" s="83" t="str">
        <f t="shared" si="414"/>
        <v/>
      </c>
      <c r="BR884" s="82">
        <f>IFERROR(FIND("Flora",consulta_completa__11[[#This Row],[13 - Ocorrências/Ambientes Atingidos]]),0)</f>
        <v>0</v>
      </c>
      <c r="BS884" s="83" t="str">
        <f t="shared" si="415"/>
        <v/>
      </c>
      <c r="BT884" s="82">
        <f>IFERROR(FIND("Fauna",consulta_completa__11[[#This Row],[13 - Ocorrências/Ambientes Atingidos]]),0)</f>
        <v>0</v>
      </c>
      <c r="BU884" s="83" t="str">
        <f t="shared" si="416"/>
        <v/>
      </c>
      <c r="BV884" s="82">
        <f>IFERROR(FIND("UC federal",consulta_completa__11[[#This Row],[13 - Ocorrências/Ambientes Atingidos]]),0)</f>
        <v>0</v>
      </c>
      <c r="BW884" s="83" t="str">
        <f t="shared" si="417"/>
        <v/>
      </c>
      <c r="BX884" s="82">
        <f>IFERROR(FIND("UC estadual/municipal",consulta_completa__11[[#This Row],[13 - Ocorrências/Ambientes Atingidos]]),0)</f>
        <v>0</v>
      </c>
      <c r="BY884" s="83" t="str">
        <f t="shared" si="418"/>
        <v/>
      </c>
      <c r="BZ884" s="82">
        <f>IFERROR(FIND("Outro(s)",consulta_completa__11[[#This Row],[13 - Ocorrências/Ambientes Atingidos]]),0)</f>
        <v>0</v>
      </c>
      <c r="CA884" s="83" t="str">
        <f t="shared" si="419"/>
        <v/>
      </c>
      <c r="CB884" s="82">
        <f>IFERROR(FIND("Sem dano",consulta_completa__11[[#This Row],[13 - Ocorrências/Ambientes Atingidos]]),0)</f>
        <v>0</v>
      </c>
      <c r="CC884" s="83" t="str">
        <f t="shared" si="420"/>
        <v/>
      </c>
      <c r="CD884" s="82" t="e">
        <f>IF(consulta_completa__11[[#This Row],[13 - Ocorrências/Ambientes Atingidos]]="","X","")</f>
        <v>#VALUE!</v>
      </c>
      <c r="CE884" s="84">
        <f>IFERROR(FIND("IBAMA",consulta_completa__11[[#This Row],[14 - Inst. Atuando no Local]]),0)</f>
        <v>0</v>
      </c>
      <c r="CF884" s="84" t="str">
        <f t="shared" si="421"/>
        <v/>
      </c>
      <c r="CG884" s="84">
        <f>IFERROR(FIND("OEMA",consulta_completa__11[[#This Row],[14 - Inst. Atuando no Local]]),0)</f>
        <v>0</v>
      </c>
      <c r="CH884" s="84" t="str">
        <f t="shared" si="422"/>
        <v/>
      </c>
      <c r="CI884" s="84">
        <f>IFERROR(FIND("DEFESA CIVIL",consulta_completa__11[[#This Row],[14 - Inst. Atuando no Local]]),0)</f>
        <v>0</v>
      </c>
      <c r="CJ884" s="84" t="str">
        <f t="shared" si="423"/>
        <v/>
      </c>
      <c r="CK884" s="84">
        <f>IFERROR(FIND("CORPO DE BOMBEIROS",consulta_completa__11[[#This Row],[14 - Inst. Atuando no Local]]),0)</f>
        <v>0</v>
      </c>
      <c r="CL884" s="84" t="str">
        <f t="shared" si="424"/>
        <v/>
      </c>
      <c r="CM884" s="84">
        <f>IFERROR(FIND("POLÍCIA RODOVIÁRIA",consulta_completa__11[[#This Row],[14 - Inst. Atuando no Local]]),0)</f>
        <v>0</v>
      </c>
      <c r="CN884" s="84" t="str">
        <f t="shared" si="425"/>
        <v/>
      </c>
      <c r="CO884" s="84">
        <f>IFERROR(FIND("POLÍCIA MILITAR",consulta_completa__11[[#This Row],[14 - Inst. Atuando no Local]]),0)</f>
        <v>0</v>
      </c>
      <c r="CP884" s="84" t="str">
        <f t="shared" si="426"/>
        <v/>
      </c>
      <c r="CQ884" s="84">
        <f>IFERROR(FIND("POLÍCIA CIVIL",consulta_completa__11[[#This Row],[14 - Inst. Atuando no Local]]),0)</f>
        <v>0</v>
      </c>
      <c r="CR884" s="84" t="str">
        <f t="shared" si="427"/>
        <v/>
      </c>
      <c r="CS884" s="84">
        <f>IFERROR(FIND("MARINHA DO BRASIL",consulta_completa__11[[#This Row],[14 - Inst. Atuando no Local]]),0)</f>
        <v>0</v>
      </c>
      <c r="CT884" s="84" t="str">
        <f t="shared" si="428"/>
        <v/>
      </c>
      <c r="CU884" s="84">
        <f>IFERROR(FIND("EMPRESA ESPECIALIZADA EM ATENDIMENTO",consulta_completa__11[[#This Row],[14 - Inst. Atuando no Local]]),0)</f>
        <v>0</v>
      </c>
      <c r="CV884" s="84" t="str">
        <f t="shared" si="429"/>
        <v/>
      </c>
      <c r="CW884" s="84">
        <f>IFERROR(FIND("IBAMA",consulta_completa__11[[#This Row],[14 - Inst. Atuando no Local]]),0)</f>
        <v>0</v>
      </c>
      <c r="CX884" s="84" t="str">
        <f t="shared" si="430"/>
        <v/>
      </c>
      <c r="CY884" s="84" t="e">
        <f>IF(consulta_completa__11[[#This Row],[14 - Inst. Atuando no Local]]="","X","")</f>
        <v>#VALUE!</v>
      </c>
      <c r="CZ884" s="84">
        <f>IFERROR(FIND("OUTRA (S)",consulta_completa__11[[#This Row],[14 - Inst. Atuando no Local]]),0)</f>
        <v>0</v>
      </c>
      <c r="DA884" s="84" t="str">
        <f t="shared" si="431"/>
        <v/>
      </c>
      <c r="DB884" s="35" t="str">
        <f t="shared" si="432"/>
        <v>Sim</v>
      </c>
      <c r="DC884" s="35" t="str">
        <f t="shared" si="433"/>
        <v>Não</v>
      </c>
      <c r="DD884" s="35" t="str">
        <f t="shared" si="434"/>
        <v>Sim</v>
      </c>
      <c r="DE884" s="87" t="str">
        <f t="shared" si="437"/>
        <v>Sem informação</v>
      </c>
    </row>
    <row r="885" spans="50:109">
      <c r="AX885" s="82">
        <f>IFERROR(FIND("Óbitos/feridos",consulta_completa__11[[#This Row],[13 - Ocorrências/Ambientes Atingidos]]),0)</f>
        <v>0</v>
      </c>
      <c r="AY885" s="83" t="str">
        <f t="shared" si="406"/>
        <v/>
      </c>
      <c r="AZ885" s="82">
        <f>IFERROR(FIND("População afetada/evacuada",consulta_completa__11[[#This Row],[13 - Ocorrências/Ambientes Atingidos]]),0)</f>
        <v>0</v>
      </c>
      <c r="BA885" s="82" t="str">
        <f t="shared" si="407"/>
        <v/>
      </c>
      <c r="BB885" s="82">
        <f>IFERROR(FIND("Suspensão de abastecimento de água",consulta_completa__11[[#This Row],[13 - Ocorrências/Ambientes Atingidos]]),0)</f>
        <v>0</v>
      </c>
      <c r="BC885" s="83" t="str">
        <f t="shared" si="435"/>
        <v/>
      </c>
      <c r="BD885" s="82">
        <f>IFERROR(FIND("Rio/córrego",consulta_completa__11[[#This Row],[13 - Ocorrências/Ambientes Atingidos]]),0)</f>
        <v>0</v>
      </c>
      <c r="BE885" s="83" t="str">
        <f t="shared" si="408"/>
        <v/>
      </c>
      <c r="BF885" s="82">
        <f>IFERROR(FIND("Lago",consulta_completa__11[[#This Row],[13 - Ocorrências/Ambientes Atingidos]]),0)</f>
        <v>0</v>
      </c>
      <c r="BG885" s="83" t="str">
        <f t="shared" si="409"/>
        <v/>
      </c>
      <c r="BH885" s="82">
        <f>IFERROR(FIND("Mar",consulta_completa__11[[#This Row],[13 - Ocorrências/Ambientes Atingidos]]),0)</f>
        <v>0</v>
      </c>
      <c r="BI885" s="83" t="str">
        <f t="shared" si="410"/>
        <v/>
      </c>
      <c r="BJ885" s="82">
        <f>IFERROR(FIND("Praia",consulta_completa__11[[#This Row],[13 - Ocorrências/Ambientes Atingidos]]),0)</f>
        <v>0</v>
      </c>
      <c r="BK885" s="83" t="str">
        <f t="shared" si="411"/>
        <v/>
      </c>
      <c r="BL885" s="82">
        <f>IFERROR(FIND("Solo",consulta_completa__11[[#This Row],[13 - Ocorrências/Ambientes Atingidos]]),0)</f>
        <v>0</v>
      </c>
      <c r="BM885" s="83" t="str">
        <f t="shared" si="412"/>
        <v/>
      </c>
      <c r="BN885" s="82">
        <f>IFERROR(FIND("Águas subterrâneas",consulta_completa__11[[#This Row],[13 - Ocorrências/Ambientes Atingidos]]),0)</f>
        <v>0</v>
      </c>
      <c r="BO885" s="83" t="str">
        <f t="shared" si="413"/>
        <v/>
      </c>
      <c r="BP885" s="82">
        <f>IFERROR(FIND("Atmosfera",consulta_completa__11[[#This Row],[13 - Ocorrências/Ambientes Atingidos]]),0)</f>
        <v>0</v>
      </c>
      <c r="BQ885" s="83" t="str">
        <f t="shared" si="414"/>
        <v/>
      </c>
      <c r="BR885" s="82">
        <f>IFERROR(FIND("Flora",consulta_completa__11[[#This Row],[13 - Ocorrências/Ambientes Atingidos]]),0)</f>
        <v>0</v>
      </c>
      <c r="BS885" s="83" t="str">
        <f t="shared" si="415"/>
        <v/>
      </c>
      <c r="BT885" s="82">
        <f>IFERROR(FIND("Fauna",consulta_completa__11[[#This Row],[13 - Ocorrências/Ambientes Atingidos]]),0)</f>
        <v>0</v>
      </c>
      <c r="BU885" s="83" t="str">
        <f t="shared" si="416"/>
        <v/>
      </c>
      <c r="BV885" s="82">
        <f>IFERROR(FIND("UC federal",consulta_completa__11[[#This Row],[13 - Ocorrências/Ambientes Atingidos]]),0)</f>
        <v>0</v>
      </c>
      <c r="BW885" s="83" t="str">
        <f t="shared" si="417"/>
        <v/>
      </c>
      <c r="BX885" s="82">
        <f>IFERROR(FIND("UC estadual/municipal",consulta_completa__11[[#This Row],[13 - Ocorrências/Ambientes Atingidos]]),0)</f>
        <v>0</v>
      </c>
      <c r="BY885" s="83" t="str">
        <f t="shared" si="418"/>
        <v/>
      </c>
      <c r="BZ885" s="82">
        <f>IFERROR(FIND("Outro(s)",consulta_completa__11[[#This Row],[13 - Ocorrências/Ambientes Atingidos]]),0)</f>
        <v>0</v>
      </c>
      <c r="CA885" s="83" t="str">
        <f t="shared" si="419"/>
        <v/>
      </c>
      <c r="CB885" s="82">
        <f>IFERROR(FIND("Sem dano",consulta_completa__11[[#This Row],[13 - Ocorrências/Ambientes Atingidos]]),0)</f>
        <v>0</v>
      </c>
      <c r="CC885" s="83" t="str">
        <f t="shared" si="420"/>
        <v/>
      </c>
      <c r="CD885" s="82" t="e">
        <f>IF(consulta_completa__11[[#This Row],[13 - Ocorrências/Ambientes Atingidos]]="","X","")</f>
        <v>#VALUE!</v>
      </c>
      <c r="CE885" s="84">
        <f>IFERROR(FIND("IBAMA",consulta_completa__11[[#This Row],[14 - Inst. Atuando no Local]]),0)</f>
        <v>0</v>
      </c>
      <c r="CF885" s="84" t="str">
        <f t="shared" si="421"/>
        <v/>
      </c>
      <c r="CG885" s="84">
        <f>IFERROR(FIND("OEMA",consulta_completa__11[[#This Row],[14 - Inst. Atuando no Local]]),0)</f>
        <v>0</v>
      </c>
      <c r="CH885" s="84" t="str">
        <f t="shared" si="422"/>
        <v/>
      </c>
      <c r="CI885" s="84">
        <f>IFERROR(FIND("DEFESA CIVIL",consulta_completa__11[[#This Row],[14 - Inst. Atuando no Local]]),0)</f>
        <v>0</v>
      </c>
      <c r="CJ885" s="84" t="str">
        <f t="shared" si="423"/>
        <v/>
      </c>
      <c r="CK885" s="84">
        <f>IFERROR(FIND("CORPO DE BOMBEIROS",consulta_completa__11[[#This Row],[14 - Inst. Atuando no Local]]),0)</f>
        <v>0</v>
      </c>
      <c r="CL885" s="84" t="str">
        <f t="shared" si="424"/>
        <v/>
      </c>
      <c r="CM885" s="84">
        <f>IFERROR(FIND("POLÍCIA RODOVIÁRIA",consulta_completa__11[[#This Row],[14 - Inst. Atuando no Local]]),0)</f>
        <v>0</v>
      </c>
      <c r="CN885" s="84" t="str">
        <f t="shared" si="425"/>
        <v/>
      </c>
      <c r="CO885" s="84">
        <f>IFERROR(FIND("POLÍCIA MILITAR",consulta_completa__11[[#This Row],[14 - Inst. Atuando no Local]]),0)</f>
        <v>0</v>
      </c>
      <c r="CP885" s="84" t="str">
        <f t="shared" si="426"/>
        <v/>
      </c>
      <c r="CQ885" s="84">
        <f>IFERROR(FIND("POLÍCIA CIVIL",consulta_completa__11[[#This Row],[14 - Inst. Atuando no Local]]),0)</f>
        <v>0</v>
      </c>
      <c r="CR885" s="84" t="str">
        <f t="shared" si="427"/>
        <v/>
      </c>
      <c r="CS885" s="84">
        <f>IFERROR(FIND("MARINHA DO BRASIL",consulta_completa__11[[#This Row],[14 - Inst. Atuando no Local]]),0)</f>
        <v>0</v>
      </c>
      <c r="CT885" s="84" t="str">
        <f t="shared" si="428"/>
        <v/>
      </c>
      <c r="CU885" s="84">
        <f>IFERROR(FIND("EMPRESA ESPECIALIZADA EM ATENDIMENTO",consulta_completa__11[[#This Row],[14 - Inst. Atuando no Local]]),0)</f>
        <v>0</v>
      </c>
      <c r="CV885" s="84" t="str">
        <f t="shared" si="429"/>
        <v/>
      </c>
      <c r="CW885" s="84">
        <f>IFERROR(FIND("IBAMA",consulta_completa__11[[#This Row],[14 - Inst. Atuando no Local]]),0)</f>
        <v>0</v>
      </c>
      <c r="CX885" s="84" t="str">
        <f t="shared" si="430"/>
        <v/>
      </c>
      <c r="CY885" s="84" t="e">
        <f>IF(consulta_completa__11[[#This Row],[14 - Inst. Atuando no Local]]="","X","")</f>
        <v>#VALUE!</v>
      </c>
      <c r="CZ885" s="84">
        <f>IFERROR(FIND("OUTRA (S)",consulta_completa__11[[#This Row],[14 - Inst. Atuando no Local]]),0)</f>
        <v>0</v>
      </c>
      <c r="DA885" s="84" t="str">
        <f t="shared" si="431"/>
        <v/>
      </c>
      <c r="DB885" s="35" t="str">
        <f t="shared" si="432"/>
        <v>Sim</v>
      </c>
      <c r="DC885" s="35" t="str">
        <f t="shared" si="433"/>
        <v>Não</v>
      </c>
      <c r="DD885" s="35" t="str">
        <f t="shared" si="434"/>
        <v>Sim</v>
      </c>
      <c r="DE885" s="87" t="str">
        <f t="shared" si="437"/>
        <v>Sem informação</v>
      </c>
    </row>
    <row r="886" spans="50:109">
      <c r="AX886" s="82">
        <f>IFERROR(FIND("Óbitos/feridos",consulta_completa__11[[#This Row],[13 - Ocorrências/Ambientes Atingidos]]),0)</f>
        <v>0</v>
      </c>
      <c r="AY886" s="83" t="str">
        <f t="shared" si="406"/>
        <v/>
      </c>
      <c r="AZ886" s="82">
        <f>IFERROR(FIND("População afetada/evacuada",consulta_completa__11[[#This Row],[13 - Ocorrências/Ambientes Atingidos]]),0)</f>
        <v>0</v>
      </c>
      <c r="BA886" s="82" t="str">
        <f t="shared" si="407"/>
        <v/>
      </c>
      <c r="BB886" s="82">
        <f>IFERROR(FIND("Suspensão de abastecimento de água",consulta_completa__11[[#This Row],[13 - Ocorrências/Ambientes Atingidos]]),0)</f>
        <v>0</v>
      </c>
      <c r="BC886" s="83" t="str">
        <f t="shared" si="435"/>
        <v/>
      </c>
      <c r="BD886" s="82">
        <f>IFERROR(FIND("Rio/córrego",consulta_completa__11[[#This Row],[13 - Ocorrências/Ambientes Atingidos]]),0)</f>
        <v>0</v>
      </c>
      <c r="BE886" s="83" t="str">
        <f t="shared" si="408"/>
        <v/>
      </c>
      <c r="BF886" s="82">
        <f>IFERROR(FIND("Lago",consulta_completa__11[[#This Row],[13 - Ocorrências/Ambientes Atingidos]]),0)</f>
        <v>0</v>
      </c>
      <c r="BG886" s="83" t="str">
        <f t="shared" si="409"/>
        <v/>
      </c>
      <c r="BH886" s="82">
        <f>IFERROR(FIND("Mar",consulta_completa__11[[#This Row],[13 - Ocorrências/Ambientes Atingidos]]),0)</f>
        <v>0</v>
      </c>
      <c r="BI886" s="83" t="str">
        <f t="shared" si="410"/>
        <v/>
      </c>
      <c r="BJ886" s="82">
        <f>IFERROR(FIND("Praia",consulta_completa__11[[#This Row],[13 - Ocorrências/Ambientes Atingidos]]),0)</f>
        <v>0</v>
      </c>
      <c r="BK886" s="83" t="str">
        <f t="shared" si="411"/>
        <v/>
      </c>
      <c r="BL886" s="82">
        <f>IFERROR(FIND("Solo",consulta_completa__11[[#This Row],[13 - Ocorrências/Ambientes Atingidos]]),0)</f>
        <v>0</v>
      </c>
      <c r="BM886" s="83" t="str">
        <f t="shared" si="412"/>
        <v/>
      </c>
      <c r="BN886" s="82">
        <f>IFERROR(FIND("Águas subterrâneas",consulta_completa__11[[#This Row],[13 - Ocorrências/Ambientes Atingidos]]),0)</f>
        <v>0</v>
      </c>
      <c r="BO886" s="83" t="str">
        <f t="shared" si="413"/>
        <v/>
      </c>
      <c r="BP886" s="82">
        <f>IFERROR(FIND("Atmosfera",consulta_completa__11[[#This Row],[13 - Ocorrências/Ambientes Atingidos]]),0)</f>
        <v>0</v>
      </c>
      <c r="BQ886" s="83" t="str">
        <f t="shared" si="414"/>
        <v/>
      </c>
      <c r="BR886" s="82">
        <f>IFERROR(FIND("Flora",consulta_completa__11[[#This Row],[13 - Ocorrências/Ambientes Atingidos]]),0)</f>
        <v>0</v>
      </c>
      <c r="BS886" s="83" t="str">
        <f t="shared" si="415"/>
        <v/>
      </c>
      <c r="BT886" s="82">
        <f>IFERROR(FIND("Fauna",consulta_completa__11[[#This Row],[13 - Ocorrências/Ambientes Atingidos]]),0)</f>
        <v>0</v>
      </c>
      <c r="BU886" s="83" t="str">
        <f t="shared" si="416"/>
        <v/>
      </c>
      <c r="BV886" s="82">
        <f>IFERROR(FIND("UC federal",consulta_completa__11[[#This Row],[13 - Ocorrências/Ambientes Atingidos]]),0)</f>
        <v>0</v>
      </c>
      <c r="BW886" s="83" t="str">
        <f t="shared" si="417"/>
        <v/>
      </c>
      <c r="BX886" s="82">
        <f>IFERROR(FIND("UC estadual/municipal",consulta_completa__11[[#This Row],[13 - Ocorrências/Ambientes Atingidos]]),0)</f>
        <v>0</v>
      </c>
      <c r="BY886" s="83" t="str">
        <f t="shared" si="418"/>
        <v/>
      </c>
      <c r="BZ886" s="82">
        <f>IFERROR(FIND("Outro(s)",consulta_completa__11[[#This Row],[13 - Ocorrências/Ambientes Atingidos]]),0)</f>
        <v>0</v>
      </c>
      <c r="CA886" s="83" t="str">
        <f t="shared" si="419"/>
        <v/>
      </c>
      <c r="CB886" s="82">
        <f>IFERROR(FIND("Sem dano",consulta_completa__11[[#This Row],[13 - Ocorrências/Ambientes Atingidos]]),0)</f>
        <v>0</v>
      </c>
      <c r="CC886" s="83" t="str">
        <f t="shared" si="420"/>
        <v/>
      </c>
      <c r="CD886" s="82" t="e">
        <f>IF(consulta_completa__11[[#This Row],[13 - Ocorrências/Ambientes Atingidos]]="","X","")</f>
        <v>#VALUE!</v>
      </c>
      <c r="CE886" s="84">
        <f>IFERROR(FIND("IBAMA",consulta_completa__11[[#This Row],[14 - Inst. Atuando no Local]]),0)</f>
        <v>0</v>
      </c>
      <c r="CF886" s="84" t="str">
        <f t="shared" si="421"/>
        <v/>
      </c>
      <c r="CG886" s="84">
        <f>IFERROR(FIND("OEMA",consulta_completa__11[[#This Row],[14 - Inst. Atuando no Local]]),0)</f>
        <v>0</v>
      </c>
      <c r="CH886" s="84" t="str">
        <f t="shared" si="422"/>
        <v/>
      </c>
      <c r="CI886" s="84">
        <f>IFERROR(FIND("DEFESA CIVIL",consulta_completa__11[[#This Row],[14 - Inst. Atuando no Local]]),0)</f>
        <v>0</v>
      </c>
      <c r="CJ886" s="84" t="str">
        <f t="shared" si="423"/>
        <v/>
      </c>
      <c r="CK886" s="84">
        <f>IFERROR(FIND("CORPO DE BOMBEIROS",consulta_completa__11[[#This Row],[14 - Inst. Atuando no Local]]),0)</f>
        <v>0</v>
      </c>
      <c r="CL886" s="84" t="str">
        <f t="shared" si="424"/>
        <v/>
      </c>
      <c r="CM886" s="84">
        <f>IFERROR(FIND("POLÍCIA RODOVIÁRIA",consulta_completa__11[[#This Row],[14 - Inst. Atuando no Local]]),0)</f>
        <v>0</v>
      </c>
      <c r="CN886" s="84" t="str">
        <f t="shared" si="425"/>
        <v/>
      </c>
      <c r="CO886" s="84">
        <f>IFERROR(FIND("POLÍCIA MILITAR",consulta_completa__11[[#This Row],[14 - Inst. Atuando no Local]]),0)</f>
        <v>0</v>
      </c>
      <c r="CP886" s="84" t="str">
        <f t="shared" si="426"/>
        <v/>
      </c>
      <c r="CQ886" s="84">
        <f>IFERROR(FIND("POLÍCIA CIVIL",consulta_completa__11[[#This Row],[14 - Inst. Atuando no Local]]),0)</f>
        <v>0</v>
      </c>
      <c r="CR886" s="84" t="str">
        <f t="shared" si="427"/>
        <v/>
      </c>
      <c r="CS886" s="84">
        <f>IFERROR(FIND("MARINHA DO BRASIL",consulta_completa__11[[#This Row],[14 - Inst. Atuando no Local]]),0)</f>
        <v>0</v>
      </c>
      <c r="CT886" s="84" t="str">
        <f t="shared" si="428"/>
        <v/>
      </c>
      <c r="CU886" s="84">
        <f>IFERROR(FIND("EMPRESA ESPECIALIZADA EM ATENDIMENTO",consulta_completa__11[[#This Row],[14 - Inst. Atuando no Local]]),0)</f>
        <v>0</v>
      </c>
      <c r="CV886" s="84" t="str">
        <f t="shared" si="429"/>
        <v/>
      </c>
      <c r="CW886" s="84">
        <f>IFERROR(FIND("IBAMA",consulta_completa__11[[#This Row],[14 - Inst. Atuando no Local]]),0)</f>
        <v>0</v>
      </c>
      <c r="CX886" s="84" t="str">
        <f t="shared" si="430"/>
        <v/>
      </c>
      <c r="CY886" s="84" t="e">
        <f>IF(consulta_completa__11[[#This Row],[14 - Inst. Atuando no Local]]="","X","")</f>
        <v>#VALUE!</v>
      </c>
      <c r="CZ886" s="84">
        <f>IFERROR(FIND("OUTRA (S)",consulta_completa__11[[#This Row],[14 - Inst. Atuando no Local]]),0)</f>
        <v>0</v>
      </c>
      <c r="DA886" s="84" t="str">
        <f t="shared" si="431"/>
        <v/>
      </c>
      <c r="DB886" s="35" t="str">
        <f t="shared" si="432"/>
        <v>Sim</v>
      </c>
      <c r="DC886" s="35" t="str">
        <f t="shared" si="433"/>
        <v>Não</v>
      </c>
      <c r="DD886" s="35" t="str">
        <f t="shared" si="434"/>
        <v>Sim</v>
      </c>
      <c r="DE886" s="87" t="str">
        <f t="shared" si="437"/>
        <v>Sem informação</v>
      </c>
    </row>
    <row r="887" spans="50:109">
      <c r="AX887" s="82">
        <f>IFERROR(FIND("Óbitos/feridos",consulta_completa__11[[#This Row],[13 - Ocorrências/Ambientes Atingidos]]),0)</f>
        <v>0</v>
      </c>
      <c r="AY887" s="83" t="str">
        <f t="shared" si="406"/>
        <v/>
      </c>
      <c r="AZ887" s="82">
        <f>IFERROR(FIND("População afetada/evacuada",consulta_completa__11[[#This Row],[13 - Ocorrências/Ambientes Atingidos]]),0)</f>
        <v>0</v>
      </c>
      <c r="BA887" s="82" t="str">
        <f t="shared" si="407"/>
        <v/>
      </c>
      <c r="BB887" s="82">
        <f>IFERROR(FIND("Suspensão de abastecimento de água",consulta_completa__11[[#This Row],[13 - Ocorrências/Ambientes Atingidos]]),0)</f>
        <v>0</v>
      </c>
      <c r="BC887" s="83" t="str">
        <f t="shared" si="435"/>
        <v/>
      </c>
      <c r="BD887" s="82">
        <f>IFERROR(FIND("Rio/córrego",consulta_completa__11[[#This Row],[13 - Ocorrências/Ambientes Atingidos]]),0)</f>
        <v>0</v>
      </c>
      <c r="BE887" s="83" t="str">
        <f t="shared" si="408"/>
        <v/>
      </c>
      <c r="BF887" s="82">
        <f>IFERROR(FIND("Lago",consulta_completa__11[[#This Row],[13 - Ocorrências/Ambientes Atingidos]]),0)</f>
        <v>0</v>
      </c>
      <c r="BG887" s="83" t="str">
        <f t="shared" si="409"/>
        <v/>
      </c>
      <c r="BH887" s="82">
        <f>IFERROR(FIND("Mar",consulta_completa__11[[#This Row],[13 - Ocorrências/Ambientes Atingidos]]),0)</f>
        <v>0</v>
      </c>
      <c r="BI887" s="83" t="str">
        <f t="shared" si="410"/>
        <v/>
      </c>
      <c r="BJ887" s="82">
        <f>IFERROR(FIND("Praia",consulta_completa__11[[#This Row],[13 - Ocorrências/Ambientes Atingidos]]),0)</f>
        <v>0</v>
      </c>
      <c r="BK887" s="83" t="str">
        <f t="shared" si="411"/>
        <v/>
      </c>
      <c r="BL887" s="82">
        <f>IFERROR(FIND("Solo",consulta_completa__11[[#This Row],[13 - Ocorrências/Ambientes Atingidos]]),0)</f>
        <v>0</v>
      </c>
      <c r="BM887" s="83" t="str">
        <f t="shared" si="412"/>
        <v/>
      </c>
      <c r="BN887" s="82">
        <f>IFERROR(FIND("Águas subterrâneas",consulta_completa__11[[#This Row],[13 - Ocorrências/Ambientes Atingidos]]),0)</f>
        <v>0</v>
      </c>
      <c r="BO887" s="83" t="str">
        <f t="shared" si="413"/>
        <v/>
      </c>
      <c r="BP887" s="82">
        <f>IFERROR(FIND("Atmosfera",consulta_completa__11[[#This Row],[13 - Ocorrências/Ambientes Atingidos]]),0)</f>
        <v>0</v>
      </c>
      <c r="BQ887" s="83" t="str">
        <f t="shared" si="414"/>
        <v/>
      </c>
      <c r="BR887" s="82">
        <f>IFERROR(FIND("Flora",consulta_completa__11[[#This Row],[13 - Ocorrências/Ambientes Atingidos]]),0)</f>
        <v>0</v>
      </c>
      <c r="BS887" s="83" t="str">
        <f t="shared" si="415"/>
        <v/>
      </c>
      <c r="BT887" s="82">
        <f>IFERROR(FIND("Fauna",consulta_completa__11[[#This Row],[13 - Ocorrências/Ambientes Atingidos]]),0)</f>
        <v>0</v>
      </c>
      <c r="BU887" s="83" t="str">
        <f t="shared" si="416"/>
        <v/>
      </c>
      <c r="BV887" s="82">
        <f>IFERROR(FIND("UC federal",consulta_completa__11[[#This Row],[13 - Ocorrências/Ambientes Atingidos]]),0)</f>
        <v>0</v>
      </c>
      <c r="BW887" s="83" t="str">
        <f t="shared" si="417"/>
        <v/>
      </c>
      <c r="BX887" s="82">
        <f>IFERROR(FIND("UC estadual/municipal",consulta_completa__11[[#This Row],[13 - Ocorrências/Ambientes Atingidos]]),0)</f>
        <v>0</v>
      </c>
      <c r="BY887" s="83" t="str">
        <f t="shared" si="418"/>
        <v/>
      </c>
      <c r="BZ887" s="82">
        <f>IFERROR(FIND("Outro(s)",consulta_completa__11[[#This Row],[13 - Ocorrências/Ambientes Atingidos]]),0)</f>
        <v>0</v>
      </c>
      <c r="CA887" s="83" t="str">
        <f t="shared" si="419"/>
        <v/>
      </c>
      <c r="CB887" s="82">
        <f>IFERROR(FIND("Sem dano",consulta_completa__11[[#This Row],[13 - Ocorrências/Ambientes Atingidos]]),0)</f>
        <v>0</v>
      </c>
      <c r="CC887" s="83" t="str">
        <f t="shared" si="420"/>
        <v/>
      </c>
      <c r="CD887" s="82" t="e">
        <f>IF(consulta_completa__11[[#This Row],[13 - Ocorrências/Ambientes Atingidos]]="","X","")</f>
        <v>#VALUE!</v>
      </c>
      <c r="CE887" s="84">
        <f>IFERROR(FIND("IBAMA",consulta_completa__11[[#This Row],[14 - Inst. Atuando no Local]]),0)</f>
        <v>0</v>
      </c>
      <c r="CF887" s="84" t="str">
        <f t="shared" si="421"/>
        <v/>
      </c>
      <c r="CG887" s="84">
        <f>IFERROR(FIND("OEMA",consulta_completa__11[[#This Row],[14 - Inst. Atuando no Local]]),0)</f>
        <v>0</v>
      </c>
      <c r="CH887" s="84" t="str">
        <f t="shared" si="422"/>
        <v/>
      </c>
      <c r="CI887" s="84">
        <f>IFERROR(FIND("DEFESA CIVIL",consulta_completa__11[[#This Row],[14 - Inst. Atuando no Local]]),0)</f>
        <v>0</v>
      </c>
      <c r="CJ887" s="84" t="str">
        <f t="shared" si="423"/>
        <v/>
      </c>
      <c r="CK887" s="84">
        <f>IFERROR(FIND("CORPO DE BOMBEIROS",consulta_completa__11[[#This Row],[14 - Inst. Atuando no Local]]),0)</f>
        <v>0</v>
      </c>
      <c r="CL887" s="84" t="str">
        <f t="shared" si="424"/>
        <v/>
      </c>
      <c r="CM887" s="84">
        <f>IFERROR(FIND("POLÍCIA RODOVIÁRIA",consulta_completa__11[[#This Row],[14 - Inst. Atuando no Local]]),0)</f>
        <v>0</v>
      </c>
      <c r="CN887" s="84" t="str">
        <f t="shared" si="425"/>
        <v/>
      </c>
      <c r="CO887" s="84">
        <f>IFERROR(FIND("POLÍCIA MILITAR",consulta_completa__11[[#This Row],[14 - Inst. Atuando no Local]]),0)</f>
        <v>0</v>
      </c>
      <c r="CP887" s="84" t="str">
        <f t="shared" si="426"/>
        <v/>
      </c>
      <c r="CQ887" s="84">
        <f>IFERROR(FIND("POLÍCIA CIVIL",consulta_completa__11[[#This Row],[14 - Inst. Atuando no Local]]),0)</f>
        <v>0</v>
      </c>
      <c r="CR887" s="84" t="str">
        <f t="shared" si="427"/>
        <v/>
      </c>
      <c r="CS887" s="84">
        <f>IFERROR(FIND("MARINHA DO BRASIL",consulta_completa__11[[#This Row],[14 - Inst. Atuando no Local]]),0)</f>
        <v>0</v>
      </c>
      <c r="CT887" s="84" t="str">
        <f t="shared" si="428"/>
        <v/>
      </c>
      <c r="CU887" s="84">
        <f>IFERROR(FIND("EMPRESA ESPECIALIZADA EM ATENDIMENTO",consulta_completa__11[[#This Row],[14 - Inst. Atuando no Local]]),0)</f>
        <v>0</v>
      </c>
      <c r="CV887" s="84" t="str">
        <f t="shared" si="429"/>
        <v/>
      </c>
      <c r="CW887" s="84">
        <f>IFERROR(FIND("IBAMA",consulta_completa__11[[#This Row],[14 - Inst. Atuando no Local]]),0)</f>
        <v>0</v>
      </c>
      <c r="CX887" s="84" t="str">
        <f t="shared" si="430"/>
        <v/>
      </c>
      <c r="CY887" s="84" t="e">
        <f>IF(consulta_completa__11[[#This Row],[14 - Inst. Atuando no Local]]="","X","")</f>
        <v>#VALUE!</v>
      </c>
      <c r="CZ887" s="84">
        <f>IFERROR(FIND("OUTRA (S)",consulta_completa__11[[#This Row],[14 - Inst. Atuando no Local]]),0)</f>
        <v>0</v>
      </c>
      <c r="DA887" s="84" t="str">
        <f t="shared" si="431"/>
        <v/>
      </c>
      <c r="DB887" s="35" t="str">
        <f t="shared" si="432"/>
        <v>Sim</v>
      </c>
      <c r="DC887" s="35" t="str">
        <f t="shared" si="433"/>
        <v>Não</v>
      </c>
      <c r="DD887" s="35" t="str">
        <f t="shared" si="434"/>
        <v>Sim</v>
      </c>
      <c r="DE887" s="87" t="str">
        <f t="shared" si="437"/>
        <v>Sem informação</v>
      </c>
    </row>
    <row r="888" spans="50:109">
      <c r="AX888" s="82">
        <f>IFERROR(FIND("Óbitos/feridos",consulta_completa__11[[#This Row],[13 - Ocorrências/Ambientes Atingidos]]),0)</f>
        <v>0</v>
      </c>
      <c r="AY888" s="83" t="str">
        <f t="shared" si="406"/>
        <v/>
      </c>
      <c r="AZ888" s="82">
        <f>IFERROR(FIND("População afetada/evacuada",consulta_completa__11[[#This Row],[13 - Ocorrências/Ambientes Atingidos]]),0)</f>
        <v>0</v>
      </c>
      <c r="BA888" s="82" t="str">
        <f t="shared" si="407"/>
        <v/>
      </c>
      <c r="BB888" s="82">
        <f>IFERROR(FIND("Suspensão de abastecimento de água",consulta_completa__11[[#This Row],[13 - Ocorrências/Ambientes Atingidos]]),0)</f>
        <v>0</v>
      </c>
      <c r="BC888" s="83" t="str">
        <f t="shared" si="435"/>
        <v/>
      </c>
      <c r="BD888" s="82">
        <f>IFERROR(FIND("Rio/córrego",consulta_completa__11[[#This Row],[13 - Ocorrências/Ambientes Atingidos]]),0)</f>
        <v>0</v>
      </c>
      <c r="BE888" s="83" t="str">
        <f t="shared" si="408"/>
        <v/>
      </c>
      <c r="BF888" s="82">
        <f>IFERROR(FIND("Lago",consulta_completa__11[[#This Row],[13 - Ocorrências/Ambientes Atingidos]]),0)</f>
        <v>0</v>
      </c>
      <c r="BG888" s="83" t="str">
        <f t="shared" si="409"/>
        <v/>
      </c>
      <c r="BH888" s="82">
        <f>IFERROR(FIND("Mar",consulta_completa__11[[#This Row],[13 - Ocorrências/Ambientes Atingidos]]),0)</f>
        <v>0</v>
      </c>
      <c r="BI888" s="83" t="str">
        <f t="shared" si="410"/>
        <v/>
      </c>
      <c r="BJ888" s="82">
        <f>IFERROR(FIND("Praia",consulta_completa__11[[#This Row],[13 - Ocorrências/Ambientes Atingidos]]),0)</f>
        <v>0</v>
      </c>
      <c r="BK888" s="83" t="str">
        <f t="shared" si="411"/>
        <v/>
      </c>
      <c r="BL888" s="82">
        <f>IFERROR(FIND("Solo",consulta_completa__11[[#This Row],[13 - Ocorrências/Ambientes Atingidos]]),0)</f>
        <v>0</v>
      </c>
      <c r="BM888" s="83" t="str">
        <f t="shared" si="412"/>
        <v/>
      </c>
      <c r="BN888" s="82">
        <f>IFERROR(FIND("Águas subterrâneas",consulta_completa__11[[#This Row],[13 - Ocorrências/Ambientes Atingidos]]),0)</f>
        <v>0</v>
      </c>
      <c r="BO888" s="83" t="str">
        <f t="shared" si="413"/>
        <v/>
      </c>
      <c r="BP888" s="82">
        <f>IFERROR(FIND("Atmosfera",consulta_completa__11[[#This Row],[13 - Ocorrências/Ambientes Atingidos]]),0)</f>
        <v>0</v>
      </c>
      <c r="BQ888" s="83" t="str">
        <f t="shared" si="414"/>
        <v/>
      </c>
      <c r="BR888" s="82">
        <f>IFERROR(FIND("Flora",consulta_completa__11[[#This Row],[13 - Ocorrências/Ambientes Atingidos]]),0)</f>
        <v>0</v>
      </c>
      <c r="BS888" s="83" t="str">
        <f t="shared" si="415"/>
        <v/>
      </c>
      <c r="BT888" s="82">
        <f>IFERROR(FIND("Fauna",consulta_completa__11[[#This Row],[13 - Ocorrências/Ambientes Atingidos]]),0)</f>
        <v>0</v>
      </c>
      <c r="BU888" s="83" t="str">
        <f t="shared" si="416"/>
        <v/>
      </c>
      <c r="BV888" s="82">
        <f>IFERROR(FIND("UC federal",consulta_completa__11[[#This Row],[13 - Ocorrências/Ambientes Atingidos]]),0)</f>
        <v>0</v>
      </c>
      <c r="BW888" s="83" t="str">
        <f t="shared" si="417"/>
        <v/>
      </c>
      <c r="BX888" s="82">
        <f>IFERROR(FIND("UC estadual/municipal",consulta_completa__11[[#This Row],[13 - Ocorrências/Ambientes Atingidos]]),0)</f>
        <v>0</v>
      </c>
      <c r="BY888" s="83" t="str">
        <f t="shared" si="418"/>
        <v/>
      </c>
      <c r="BZ888" s="82">
        <f>IFERROR(FIND("Outro(s)",consulta_completa__11[[#This Row],[13 - Ocorrências/Ambientes Atingidos]]),0)</f>
        <v>0</v>
      </c>
      <c r="CA888" s="83" t="str">
        <f t="shared" si="419"/>
        <v/>
      </c>
      <c r="CB888" s="82">
        <f>IFERROR(FIND("Sem dano",consulta_completa__11[[#This Row],[13 - Ocorrências/Ambientes Atingidos]]),0)</f>
        <v>0</v>
      </c>
      <c r="CC888" s="83" t="str">
        <f t="shared" si="420"/>
        <v/>
      </c>
      <c r="CD888" s="82" t="e">
        <f>IF(consulta_completa__11[[#This Row],[13 - Ocorrências/Ambientes Atingidos]]="","X","")</f>
        <v>#VALUE!</v>
      </c>
      <c r="CE888" s="84">
        <f>IFERROR(FIND("IBAMA",consulta_completa__11[[#This Row],[14 - Inst. Atuando no Local]]),0)</f>
        <v>0</v>
      </c>
      <c r="CF888" s="84" t="str">
        <f t="shared" si="421"/>
        <v/>
      </c>
      <c r="CG888" s="84">
        <f>IFERROR(FIND("OEMA",consulta_completa__11[[#This Row],[14 - Inst. Atuando no Local]]),0)</f>
        <v>0</v>
      </c>
      <c r="CH888" s="84" t="str">
        <f t="shared" si="422"/>
        <v/>
      </c>
      <c r="CI888" s="84">
        <f>IFERROR(FIND("DEFESA CIVIL",consulta_completa__11[[#This Row],[14 - Inst. Atuando no Local]]),0)</f>
        <v>0</v>
      </c>
      <c r="CJ888" s="84" t="str">
        <f t="shared" si="423"/>
        <v/>
      </c>
      <c r="CK888" s="84">
        <f>IFERROR(FIND("CORPO DE BOMBEIROS",consulta_completa__11[[#This Row],[14 - Inst. Atuando no Local]]),0)</f>
        <v>0</v>
      </c>
      <c r="CL888" s="84" t="str">
        <f t="shared" si="424"/>
        <v/>
      </c>
      <c r="CM888" s="84">
        <f>IFERROR(FIND("POLÍCIA RODOVIÁRIA",consulta_completa__11[[#This Row],[14 - Inst. Atuando no Local]]),0)</f>
        <v>0</v>
      </c>
      <c r="CN888" s="84" t="str">
        <f t="shared" si="425"/>
        <v/>
      </c>
      <c r="CO888" s="84">
        <f>IFERROR(FIND("POLÍCIA MILITAR",consulta_completa__11[[#This Row],[14 - Inst. Atuando no Local]]),0)</f>
        <v>0</v>
      </c>
      <c r="CP888" s="84" t="str">
        <f t="shared" si="426"/>
        <v/>
      </c>
      <c r="CQ888" s="84">
        <f>IFERROR(FIND("POLÍCIA CIVIL",consulta_completa__11[[#This Row],[14 - Inst. Atuando no Local]]),0)</f>
        <v>0</v>
      </c>
      <c r="CR888" s="84" t="str">
        <f t="shared" si="427"/>
        <v/>
      </c>
      <c r="CS888" s="84">
        <f>IFERROR(FIND("MARINHA DO BRASIL",consulta_completa__11[[#This Row],[14 - Inst. Atuando no Local]]),0)</f>
        <v>0</v>
      </c>
      <c r="CT888" s="84" t="str">
        <f t="shared" si="428"/>
        <v/>
      </c>
      <c r="CU888" s="84">
        <f>IFERROR(FIND("EMPRESA ESPECIALIZADA EM ATENDIMENTO",consulta_completa__11[[#This Row],[14 - Inst. Atuando no Local]]),0)</f>
        <v>0</v>
      </c>
      <c r="CV888" s="84" t="str">
        <f t="shared" si="429"/>
        <v/>
      </c>
      <c r="CW888" s="84">
        <f>IFERROR(FIND("IBAMA",consulta_completa__11[[#This Row],[14 - Inst. Atuando no Local]]),0)</f>
        <v>0</v>
      </c>
      <c r="CX888" s="84" t="str">
        <f t="shared" si="430"/>
        <v/>
      </c>
      <c r="CY888" s="84" t="e">
        <f>IF(consulta_completa__11[[#This Row],[14 - Inst. Atuando no Local]]="","X","")</f>
        <v>#VALUE!</v>
      </c>
      <c r="CZ888" s="84">
        <f>IFERROR(FIND("OUTRA (S)",consulta_completa__11[[#This Row],[14 - Inst. Atuando no Local]]),0)</f>
        <v>0</v>
      </c>
      <c r="DA888" s="84" t="str">
        <f t="shared" si="431"/>
        <v/>
      </c>
      <c r="DB888" s="35" t="str">
        <f t="shared" si="432"/>
        <v>Sim</v>
      </c>
      <c r="DC888" s="35" t="str">
        <f t="shared" si="433"/>
        <v>Não</v>
      </c>
      <c r="DD888" s="35" t="str">
        <f t="shared" si="434"/>
        <v>Sim</v>
      </c>
      <c r="DE888" s="87" t="str">
        <f t="shared" si="437"/>
        <v>Sem informação</v>
      </c>
    </row>
    <row r="889" spans="50:109">
      <c r="AX889" s="82">
        <f>IFERROR(FIND("Óbitos/feridos",consulta_completa__11[[#This Row],[13 - Ocorrências/Ambientes Atingidos]]),0)</f>
        <v>0</v>
      </c>
      <c r="AY889" s="83" t="str">
        <f t="shared" si="406"/>
        <v/>
      </c>
      <c r="AZ889" s="82">
        <f>IFERROR(FIND("População afetada/evacuada",consulta_completa__11[[#This Row],[13 - Ocorrências/Ambientes Atingidos]]),0)</f>
        <v>0</v>
      </c>
      <c r="BA889" s="82" t="str">
        <f t="shared" si="407"/>
        <v/>
      </c>
      <c r="BB889" s="82">
        <f>IFERROR(FIND("Suspensão de abastecimento de água",consulta_completa__11[[#This Row],[13 - Ocorrências/Ambientes Atingidos]]),0)</f>
        <v>0</v>
      </c>
      <c r="BC889" s="83" t="str">
        <f t="shared" si="435"/>
        <v/>
      </c>
      <c r="BD889" s="82">
        <f>IFERROR(FIND("Rio/córrego",consulta_completa__11[[#This Row],[13 - Ocorrências/Ambientes Atingidos]]),0)</f>
        <v>0</v>
      </c>
      <c r="BE889" s="83" t="str">
        <f t="shared" si="408"/>
        <v/>
      </c>
      <c r="BF889" s="82">
        <f>IFERROR(FIND("Lago",consulta_completa__11[[#This Row],[13 - Ocorrências/Ambientes Atingidos]]),0)</f>
        <v>0</v>
      </c>
      <c r="BG889" s="83" t="str">
        <f t="shared" si="409"/>
        <v/>
      </c>
      <c r="BH889" s="82">
        <f>IFERROR(FIND("Mar",consulta_completa__11[[#This Row],[13 - Ocorrências/Ambientes Atingidos]]),0)</f>
        <v>0</v>
      </c>
      <c r="BI889" s="83" t="str">
        <f t="shared" si="410"/>
        <v/>
      </c>
      <c r="BJ889" s="82">
        <f>IFERROR(FIND("Praia",consulta_completa__11[[#This Row],[13 - Ocorrências/Ambientes Atingidos]]),0)</f>
        <v>0</v>
      </c>
      <c r="BK889" s="83" t="str">
        <f t="shared" si="411"/>
        <v/>
      </c>
      <c r="BL889" s="82">
        <f>IFERROR(FIND("Solo",consulta_completa__11[[#This Row],[13 - Ocorrências/Ambientes Atingidos]]),0)</f>
        <v>0</v>
      </c>
      <c r="BM889" s="83" t="str">
        <f t="shared" si="412"/>
        <v/>
      </c>
      <c r="BN889" s="82">
        <f>IFERROR(FIND("Águas subterrâneas",consulta_completa__11[[#This Row],[13 - Ocorrências/Ambientes Atingidos]]),0)</f>
        <v>0</v>
      </c>
      <c r="BO889" s="83" t="str">
        <f t="shared" si="413"/>
        <v/>
      </c>
      <c r="BP889" s="82">
        <f>IFERROR(FIND("Atmosfera",consulta_completa__11[[#This Row],[13 - Ocorrências/Ambientes Atingidos]]),0)</f>
        <v>0</v>
      </c>
      <c r="BQ889" s="83" t="str">
        <f t="shared" si="414"/>
        <v/>
      </c>
      <c r="BR889" s="82">
        <f>IFERROR(FIND("Flora",consulta_completa__11[[#This Row],[13 - Ocorrências/Ambientes Atingidos]]),0)</f>
        <v>0</v>
      </c>
      <c r="BS889" s="83" t="str">
        <f t="shared" si="415"/>
        <v/>
      </c>
      <c r="BT889" s="82">
        <f>IFERROR(FIND("Fauna",consulta_completa__11[[#This Row],[13 - Ocorrências/Ambientes Atingidos]]),0)</f>
        <v>0</v>
      </c>
      <c r="BU889" s="83" t="str">
        <f t="shared" si="416"/>
        <v/>
      </c>
      <c r="BV889" s="82">
        <f>IFERROR(FIND("UC federal",consulta_completa__11[[#This Row],[13 - Ocorrências/Ambientes Atingidos]]),0)</f>
        <v>0</v>
      </c>
      <c r="BW889" s="83" t="str">
        <f t="shared" si="417"/>
        <v/>
      </c>
      <c r="BX889" s="82">
        <f>IFERROR(FIND("UC estadual/municipal",consulta_completa__11[[#This Row],[13 - Ocorrências/Ambientes Atingidos]]),0)</f>
        <v>0</v>
      </c>
      <c r="BY889" s="83" t="str">
        <f t="shared" si="418"/>
        <v/>
      </c>
      <c r="BZ889" s="82">
        <f>IFERROR(FIND("Outro(s)",consulta_completa__11[[#This Row],[13 - Ocorrências/Ambientes Atingidos]]),0)</f>
        <v>0</v>
      </c>
      <c r="CA889" s="83" t="str">
        <f t="shared" si="419"/>
        <v/>
      </c>
      <c r="CB889" s="82">
        <f>IFERROR(FIND("Sem dano",consulta_completa__11[[#This Row],[13 - Ocorrências/Ambientes Atingidos]]),0)</f>
        <v>0</v>
      </c>
      <c r="CC889" s="83" t="str">
        <f t="shared" si="420"/>
        <v/>
      </c>
      <c r="CD889" s="82" t="e">
        <f>IF(consulta_completa__11[[#This Row],[13 - Ocorrências/Ambientes Atingidos]]="","X","")</f>
        <v>#VALUE!</v>
      </c>
      <c r="CE889" s="84">
        <f>IFERROR(FIND("IBAMA",consulta_completa__11[[#This Row],[14 - Inst. Atuando no Local]]),0)</f>
        <v>0</v>
      </c>
      <c r="CF889" s="84" t="str">
        <f t="shared" si="421"/>
        <v/>
      </c>
      <c r="CG889" s="84">
        <f>IFERROR(FIND("OEMA",consulta_completa__11[[#This Row],[14 - Inst. Atuando no Local]]),0)</f>
        <v>0</v>
      </c>
      <c r="CH889" s="84" t="str">
        <f t="shared" si="422"/>
        <v/>
      </c>
      <c r="CI889" s="84">
        <f>IFERROR(FIND("DEFESA CIVIL",consulta_completa__11[[#This Row],[14 - Inst. Atuando no Local]]),0)</f>
        <v>0</v>
      </c>
      <c r="CJ889" s="84" t="str">
        <f t="shared" si="423"/>
        <v/>
      </c>
      <c r="CK889" s="84">
        <f>IFERROR(FIND("CORPO DE BOMBEIROS",consulta_completa__11[[#This Row],[14 - Inst. Atuando no Local]]),0)</f>
        <v>0</v>
      </c>
      <c r="CL889" s="84" t="str">
        <f t="shared" si="424"/>
        <v/>
      </c>
      <c r="CM889" s="84">
        <f>IFERROR(FIND("POLÍCIA RODOVIÁRIA",consulta_completa__11[[#This Row],[14 - Inst. Atuando no Local]]),0)</f>
        <v>0</v>
      </c>
      <c r="CN889" s="84" t="str">
        <f t="shared" si="425"/>
        <v/>
      </c>
      <c r="CO889" s="84">
        <f>IFERROR(FIND("POLÍCIA MILITAR",consulta_completa__11[[#This Row],[14 - Inst. Atuando no Local]]),0)</f>
        <v>0</v>
      </c>
      <c r="CP889" s="84" t="str">
        <f t="shared" si="426"/>
        <v/>
      </c>
      <c r="CQ889" s="84">
        <f>IFERROR(FIND("POLÍCIA CIVIL",consulta_completa__11[[#This Row],[14 - Inst. Atuando no Local]]),0)</f>
        <v>0</v>
      </c>
      <c r="CR889" s="84" t="str">
        <f t="shared" si="427"/>
        <v/>
      </c>
      <c r="CS889" s="84">
        <f>IFERROR(FIND("MARINHA DO BRASIL",consulta_completa__11[[#This Row],[14 - Inst. Atuando no Local]]),0)</f>
        <v>0</v>
      </c>
      <c r="CT889" s="84" t="str">
        <f t="shared" si="428"/>
        <v/>
      </c>
      <c r="CU889" s="84">
        <f>IFERROR(FIND("EMPRESA ESPECIALIZADA EM ATENDIMENTO",consulta_completa__11[[#This Row],[14 - Inst. Atuando no Local]]),0)</f>
        <v>0</v>
      </c>
      <c r="CV889" s="84" t="str">
        <f t="shared" si="429"/>
        <v/>
      </c>
      <c r="CW889" s="84">
        <f>IFERROR(FIND("IBAMA",consulta_completa__11[[#This Row],[14 - Inst. Atuando no Local]]),0)</f>
        <v>0</v>
      </c>
      <c r="CX889" s="84" t="str">
        <f t="shared" si="430"/>
        <v/>
      </c>
      <c r="CY889" s="84" t="e">
        <f>IF(consulta_completa__11[[#This Row],[14 - Inst. Atuando no Local]]="","X","")</f>
        <v>#VALUE!</v>
      </c>
      <c r="CZ889" s="84">
        <f>IFERROR(FIND("OUTRA (S)",consulta_completa__11[[#This Row],[14 - Inst. Atuando no Local]]),0)</f>
        <v>0</v>
      </c>
      <c r="DA889" s="84" t="str">
        <f t="shared" si="431"/>
        <v/>
      </c>
      <c r="DB889" s="35" t="str">
        <f t="shared" si="432"/>
        <v>Sim</v>
      </c>
      <c r="DC889" s="35" t="str">
        <f t="shared" si="433"/>
        <v>Não</v>
      </c>
      <c r="DD889" s="35" t="str">
        <f t="shared" si="434"/>
        <v>Sim</v>
      </c>
      <c r="DE889" s="87" t="str">
        <f t="shared" si="437"/>
        <v>Sem informação</v>
      </c>
    </row>
    <row r="890" spans="50:109">
      <c r="AX890" s="82">
        <f>IFERROR(FIND("Óbitos/feridos",consulta_completa__11[[#This Row],[13 - Ocorrências/Ambientes Atingidos]]),0)</f>
        <v>0</v>
      </c>
      <c r="AY890" s="83" t="str">
        <f t="shared" si="406"/>
        <v/>
      </c>
      <c r="AZ890" s="82">
        <f>IFERROR(FIND("População afetada/evacuada",consulta_completa__11[[#This Row],[13 - Ocorrências/Ambientes Atingidos]]),0)</f>
        <v>0</v>
      </c>
      <c r="BA890" s="82" t="str">
        <f t="shared" si="407"/>
        <v/>
      </c>
      <c r="BB890" s="82">
        <f>IFERROR(FIND("Suspensão de abastecimento de água",consulta_completa__11[[#This Row],[13 - Ocorrências/Ambientes Atingidos]]),0)</f>
        <v>0</v>
      </c>
      <c r="BC890" s="83" t="str">
        <f t="shared" si="435"/>
        <v/>
      </c>
      <c r="BD890" s="82">
        <f>IFERROR(FIND("Rio/córrego",consulta_completa__11[[#This Row],[13 - Ocorrências/Ambientes Atingidos]]),0)</f>
        <v>0</v>
      </c>
      <c r="BE890" s="83" t="str">
        <f t="shared" si="408"/>
        <v/>
      </c>
      <c r="BF890" s="82">
        <f>IFERROR(FIND("Lago",consulta_completa__11[[#This Row],[13 - Ocorrências/Ambientes Atingidos]]),0)</f>
        <v>0</v>
      </c>
      <c r="BG890" s="83" t="str">
        <f t="shared" si="409"/>
        <v/>
      </c>
      <c r="BH890" s="82">
        <f>IFERROR(FIND("Mar",consulta_completa__11[[#This Row],[13 - Ocorrências/Ambientes Atingidos]]),0)</f>
        <v>0</v>
      </c>
      <c r="BI890" s="83" t="str">
        <f t="shared" si="410"/>
        <v/>
      </c>
      <c r="BJ890" s="82">
        <f>IFERROR(FIND("Praia",consulta_completa__11[[#This Row],[13 - Ocorrências/Ambientes Atingidos]]),0)</f>
        <v>0</v>
      </c>
      <c r="BK890" s="83" t="str">
        <f t="shared" si="411"/>
        <v/>
      </c>
      <c r="BL890" s="82">
        <f>IFERROR(FIND("Solo",consulta_completa__11[[#This Row],[13 - Ocorrências/Ambientes Atingidos]]),0)</f>
        <v>0</v>
      </c>
      <c r="BM890" s="83" t="str">
        <f t="shared" si="412"/>
        <v/>
      </c>
      <c r="BN890" s="82">
        <f>IFERROR(FIND("Águas subterrâneas",consulta_completa__11[[#This Row],[13 - Ocorrências/Ambientes Atingidos]]),0)</f>
        <v>0</v>
      </c>
      <c r="BO890" s="83" t="str">
        <f t="shared" si="413"/>
        <v/>
      </c>
      <c r="BP890" s="82">
        <f>IFERROR(FIND("Atmosfera",consulta_completa__11[[#This Row],[13 - Ocorrências/Ambientes Atingidos]]),0)</f>
        <v>0</v>
      </c>
      <c r="BQ890" s="83" t="str">
        <f t="shared" si="414"/>
        <v/>
      </c>
      <c r="BR890" s="82">
        <f>IFERROR(FIND("Flora",consulta_completa__11[[#This Row],[13 - Ocorrências/Ambientes Atingidos]]),0)</f>
        <v>0</v>
      </c>
      <c r="BS890" s="83" t="str">
        <f t="shared" si="415"/>
        <v/>
      </c>
      <c r="BT890" s="82">
        <f>IFERROR(FIND("Fauna",consulta_completa__11[[#This Row],[13 - Ocorrências/Ambientes Atingidos]]),0)</f>
        <v>0</v>
      </c>
      <c r="BU890" s="83" t="str">
        <f t="shared" si="416"/>
        <v/>
      </c>
      <c r="BV890" s="82">
        <f>IFERROR(FIND("UC federal",consulta_completa__11[[#This Row],[13 - Ocorrências/Ambientes Atingidos]]),0)</f>
        <v>0</v>
      </c>
      <c r="BW890" s="83" t="str">
        <f t="shared" si="417"/>
        <v/>
      </c>
      <c r="BX890" s="82">
        <f>IFERROR(FIND("UC estadual/municipal",consulta_completa__11[[#This Row],[13 - Ocorrências/Ambientes Atingidos]]),0)</f>
        <v>0</v>
      </c>
      <c r="BY890" s="83" t="str">
        <f t="shared" si="418"/>
        <v/>
      </c>
      <c r="BZ890" s="82">
        <f>IFERROR(FIND("Outro(s)",consulta_completa__11[[#This Row],[13 - Ocorrências/Ambientes Atingidos]]),0)</f>
        <v>0</v>
      </c>
      <c r="CA890" s="83" t="str">
        <f t="shared" si="419"/>
        <v/>
      </c>
      <c r="CB890" s="82">
        <f>IFERROR(FIND("Sem dano",consulta_completa__11[[#This Row],[13 - Ocorrências/Ambientes Atingidos]]),0)</f>
        <v>0</v>
      </c>
      <c r="CC890" s="83" t="str">
        <f t="shared" si="420"/>
        <v/>
      </c>
      <c r="CD890" s="82" t="e">
        <f>IF(consulta_completa__11[[#This Row],[13 - Ocorrências/Ambientes Atingidos]]="","X","")</f>
        <v>#VALUE!</v>
      </c>
      <c r="CE890" s="84">
        <f>IFERROR(FIND("IBAMA",consulta_completa__11[[#This Row],[14 - Inst. Atuando no Local]]),0)</f>
        <v>0</v>
      </c>
      <c r="CF890" s="84" t="str">
        <f t="shared" si="421"/>
        <v/>
      </c>
      <c r="CG890" s="84">
        <f>IFERROR(FIND("OEMA",consulta_completa__11[[#This Row],[14 - Inst. Atuando no Local]]),0)</f>
        <v>0</v>
      </c>
      <c r="CH890" s="84" t="str">
        <f t="shared" si="422"/>
        <v/>
      </c>
      <c r="CI890" s="84">
        <f>IFERROR(FIND("DEFESA CIVIL",consulta_completa__11[[#This Row],[14 - Inst. Atuando no Local]]),0)</f>
        <v>0</v>
      </c>
      <c r="CJ890" s="84" t="str">
        <f t="shared" si="423"/>
        <v/>
      </c>
      <c r="CK890" s="84">
        <f>IFERROR(FIND("CORPO DE BOMBEIROS",consulta_completa__11[[#This Row],[14 - Inst. Atuando no Local]]),0)</f>
        <v>0</v>
      </c>
      <c r="CL890" s="84" t="str">
        <f t="shared" si="424"/>
        <v/>
      </c>
      <c r="CM890" s="84">
        <f>IFERROR(FIND("POLÍCIA RODOVIÁRIA",consulta_completa__11[[#This Row],[14 - Inst. Atuando no Local]]),0)</f>
        <v>0</v>
      </c>
      <c r="CN890" s="84" t="str">
        <f t="shared" si="425"/>
        <v/>
      </c>
      <c r="CO890" s="84">
        <f>IFERROR(FIND("POLÍCIA MILITAR",consulta_completa__11[[#This Row],[14 - Inst. Atuando no Local]]),0)</f>
        <v>0</v>
      </c>
      <c r="CP890" s="84" t="str">
        <f t="shared" si="426"/>
        <v/>
      </c>
      <c r="CQ890" s="84">
        <f>IFERROR(FIND("POLÍCIA CIVIL",consulta_completa__11[[#This Row],[14 - Inst. Atuando no Local]]),0)</f>
        <v>0</v>
      </c>
      <c r="CR890" s="84" t="str">
        <f t="shared" si="427"/>
        <v/>
      </c>
      <c r="CS890" s="84">
        <f>IFERROR(FIND("MARINHA DO BRASIL",consulta_completa__11[[#This Row],[14 - Inst. Atuando no Local]]),0)</f>
        <v>0</v>
      </c>
      <c r="CT890" s="84" t="str">
        <f t="shared" si="428"/>
        <v/>
      </c>
      <c r="CU890" s="84">
        <f>IFERROR(FIND("EMPRESA ESPECIALIZADA EM ATENDIMENTO",consulta_completa__11[[#This Row],[14 - Inst. Atuando no Local]]),0)</f>
        <v>0</v>
      </c>
      <c r="CV890" s="84" t="str">
        <f t="shared" si="429"/>
        <v/>
      </c>
      <c r="CW890" s="84">
        <f>IFERROR(FIND("IBAMA",consulta_completa__11[[#This Row],[14 - Inst. Atuando no Local]]),0)</f>
        <v>0</v>
      </c>
      <c r="CX890" s="84" t="str">
        <f t="shared" si="430"/>
        <v/>
      </c>
      <c r="CY890" s="84" t="e">
        <f>IF(consulta_completa__11[[#This Row],[14 - Inst. Atuando no Local]]="","X","")</f>
        <v>#VALUE!</v>
      </c>
      <c r="CZ890" s="84">
        <f>IFERROR(FIND("OUTRA (S)",consulta_completa__11[[#This Row],[14 - Inst. Atuando no Local]]),0)</f>
        <v>0</v>
      </c>
      <c r="DA890" s="84" t="str">
        <f t="shared" si="431"/>
        <v/>
      </c>
      <c r="DB890" s="35" t="str">
        <f t="shared" si="432"/>
        <v>Sim</v>
      </c>
      <c r="DC890" s="35" t="str">
        <f t="shared" si="433"/>
        <v>Não</v>
      </c>
      <c r="DD890" s="35" t="str">
        <f t="shared" si="434"/>
        <v>Sim</v>
      </c>
      <c r="DE890" s="87" t="str">
        <f t="shared" si="437"/>
        <v>Sem informação</v>
      </c>
    </row>
    <row r="891" spans="50:109">
      <c r="AX891" s="82">
        <f>IFERROR(FIND("Óbitos/feridos",consulta_completa__11[[#This Row],[13 - Ocorrências/Ambientes Atingidos]]),0)</f>
        <v>0</v>
      </c>
      <c r="AY891" s="83" t="str">
        <f t="shared" si="406"/>
        <v/>
      </c>
      <c r="AZ891" s="82">
        <f>IFERROR(FIND("População afetada/evacuada",consulta_completa__11[[#This Row],[13 - Ocorrências/Ambientes Atingidos]]),0)</f>
        <v>0</v>
      </c>
      <c r="BA891" s="82" t="str">
        <f t="shared" si="407"/>
        <v/>
      </c>
      <c r="BB891" s="82">
        <f>IFERROR(FIND("Suspensão de abastecimento de água",consulta_completa__11[[#This Row],[13 - Ocorrências/Ambientes Atingidos]]),0)</f>
        <v>0</v>
      </c>
      <c r="BC891" s="83" t="str">
        <f t="shared" si="435"/>
        <v/>
      </c>
      <c r="BD891" s="82">
        <f>IFERROR(FIND("Rio/córrego",consulta_completa__11[[#This Row],[13 - Ocorrências/Ambientes Atingidos]]),0)</f>
        <v>0</v>
      </c>
      <c r="BE891" s="83" t="str">
        <f t="shared" si="408"/>
        <v/>
      </c>
      <c r="BF891" s="82">
        <f>IFERROR(FIND("Lago",consulta_completa__11[[#This Row],[13 - Ocorrências/Ambientes Atingidos]]),0)</f>
        <v>0</v>
      </c>
      <c r="BG891" s="83" t="str">
        <f t="shared" si="409"/>
        <v/>
      </c>
      <c r="BH891" s="82">
        <f>IFERROR(FIND("Mar",consulta_completa__11[[#This Row],[13 - Ocorrências/Ambientes Atingidos]]),0)</f>
        <v>0</v>
      </c>
      <c r="BI891" s="83" t="str">
        <f t="shared" si="410"/>
        <v/>
      </c>
      <c r="BJ891" s="82">
        <f>IFERROR(FIND("Praia",consulta_completa__11[[#This Row],[13 - Ocorrências/Ambientes Atingidos]]),0)</f>
        <v>0</v>
      </c>
      <c r="BK891" s="83" t="str">
        <f t="shared" si="411"/>
        <v/>
      </c>
      <c r="BL891" s="82">
        <f>IFERROR(FIND("Solo",consulta_completa__11[[#This Row],[13 - Ocorrências/Ambientes Atingidos]]),0)</f>
        <v>0</v>
      </c>
      <c r="BM891" s="83" t="str">
        <f t="shared" si="412"/>
        <v/>
      </c>
      <c r="BN891" s="82">
        <f>IFERROR(FIND("Águas subterrâneas",consulta_completa__11[[#This Row],[13 - Ocorrências/Ambientes Atingidos]]),0)</f>
        <v>0</v>
      </c>
      <c r="BO891" s="83" t="str">
        <f t="shared" si="413"/>
        <v/>
      </c>
      <c r="BP891" s="82">
        <f>IFERROR(FIND("Atmosfera",consulta_completa__11[[#This Row],[13 - Ocorrências/Ambientes Atingidos]]),0)</f>
        <v>0</v>
      </c>
      <c r="BQ891" s="83" t="str">
        <f t="shared" si="414"/>
        <v/>
      </c>
      <c r="BR891" s="82">
        <f>IFERROR(FIND("Flora",consulta_completa__11[[#This Row],[13 - Ocorrências/Ambientes Atingidos]]),0)</f>
        <v>0</v>
      </c>
      <c r="BS891" s="83" t="str">
        <f t="shared" si="415"/>
        <v/>
      </c>
      <c r="BT891" s="82">
        <f>IFERROR(FIND("Fauna",consulta_completa__11[[#This Row],[13 - Ocorrências/Ambientes Atingidos]]),0)</f>
        <v>0</v>
      </c>
      <c r="BU891" s="83" t="str">
        <f t="shared" si="416"/>
        <v/>
      </c>
      <c r="BV891" s="82">
        <f>IFERROR(FIND("UC federal",consulta_completa__11[[#This Row],[13 - Ocorrências/Ambientes Atingidos]]),0)</f>
        <v>0</v>
      </c>
      <c r="BW891" s="83" t="str">
        <f t="shared" si="417"/>
        <v/>
      </c>
      <c r="BX891" s="82">
        <f>IFERROR(FIND("UC estadual/municipal",consulta_completa__11[[#This Row],[13 - Ocorrências/Ambientes Atingidos]]),0)</f>
        <v>0</v>
      </c>
      <c r="BY891" s="83" t="str">
        <f t="shared" si="418"/>
        <v/>
      </c>
      <c r="BZ891" s="82">
        <f>IFERROR(FIND("Outro(s)",consulta_completa__11[[#This Row],[13 - Ocorrências/Ambientes Atingidos]]),0)</f>
        <v>0</v>
      </c>
      <c r="CA891" s="83" t="str">
        <f t="shared" si="419"/>
        <v/>
      </c>
      <c r="CB891" s="82">
        <f>IFERROR(FIND("Sem dano",consulta_completa__11[[#This Row],[13 - Ocorrências/Ambientes Atingidos]]),0)</f>
        <v>0</v>
      </c>
      <c r="CC891" s="83" t="str">
        <f t="shared" si="420"/>
        <v/>
      </c>
      <c r="CD891" s="82" t="e">
        <f>IF(consulta_completa__11[[#This Row],[13 - Ocorrências/Ambientes Atingidos]]="","X","")</f>
        <v>#VALUE!</v>
      </c>
      <c r="CE891" s="84">
        <f>IFERROR(FIND("IBAMA",consulta_completa__11[[#This Row],[14 - Inst. Atuando no Local]]),0)</f>
        <v>0</v>
      </c>
      <c r="CF891" s="84" t="str">
        <f t="shared" si="421"/>
        <v/>
      </c>
      <c r="CG891" s="84">
        <f>IFERROR(FIND("OEMA",consulta_completa__11[[#This Row],[14 - Inst. Atuando no Local]]),0)</f>
        <v>0</v>
      </c>
      <c r="CH891" s="84" t="str">
        <f t="shared" si="422"/>
        <v/>
      </c>
      <c r="CI891" s="84">
        <f>IFERROR(FIND("DEFESA CIVIL",consulta_completa__11[[#This Row],[14 - Inst. Atuando no Local]]),0)</f>
        <v>0</v>
      </c>
      <c r="CJ891" s="84" t="str">
        <f t="shared" si="423"/>
        <v/>
      </c>
      <c r="CK891" s="84">
        <f>IFERROR(FIND("CORPO DE BOMBEIROS",consulta_completa__11[[#This Row],[14 - Inst. Atuando no Local]]),0)</f>
        <v>0</v>
      </c>
      <c r="CL891" s="84" t="str">
        <f t="shared" si="424"/>
        <v/>
      </c>
      <c r="CM891" s="84">
        <f>IFERROR(FIND("POLÍCIA RODOVIÁRIA",consulta_completa__11[[#This Row],[14 - Inst. Atuando no Local]]),0)</f>
        <v>0</v>
      </c>
      <c r="CN891" s="84" t="str">
        <f t="shared" si="425"/>
        <v/>
      </c>
      <c r="CO891" s="84">
        <f>IFERROR(FIND("POLÍCIA MILITAR",consulta_completa__11[[#This Row],[14 - Inst. Atuando no Local]]),0)</f>
        <v>0</v>
      </c>
      <c r="CP891" s="84" t="str">
        <f t="shared" si="426"/>
        <v/>
      </c>
      <c r="CQ891" s="84">
        <f>IFERROR(FIND("POLÍCIA CIVIL",consulta_completa__11[[#This Row],[14 - Inst. Atuando no Local]]),0)</f>
        <v>0</v>
      </c>
      <c r="CR891" s="84" t="str">
        <f t="shared" si="427"/>
        <v/>
      </c>
      <c r="CS891" s="84">
        <f>IFERROR(FIND("MARINHA DO BRASIL",consulta_completa__11[[#This Row],[14 - Inst. Atuando no Local]]),0)</f>
        <v>0</v>
      </c>
      <c r="CT891" s="84" t="str">
        <f t="shared" si="428"/>
        <v/>
      </c>
      <c r="CU891" s="84">
        <f>IFERROR(FIND("EMPRESA ESPECIALIZADA EM ATENDIMENTO",consulta_completa__11[[#This Row],[14 - Inst. Atuando no Local]]),0)</f>
        <v>0</v>
      </c>
      <c r="CV891" s="84" t="str">
        <f t="shared" si="429"/>
        <v/>
      </c>
      <c r="CW891" s="84">
        <f>IFERROR(FIND("IBAMA",consulta_completa__11[[#This Row],[14 - Inst. Atuando no Local]]),0)</f>
        <v>0</v>
      </c>
      <c r="CX891" s="84" t="str">
        <f t="shared" si="430"/>
        <v/>
      </c>
      <c r="CY891" s="84" t="e">
        <f>IF(consulta_completa__11[[#This Row],[14 - Inst. Atuando no Local]]="","X","")</f>
        <v>#VALUE!</v>
      </c>
      <c r="CZ891" s="84">
        <f>IFERROR(FIND("OUTRA (S)",consulta_completa__11[[#This Row],[14 - Inst. Atuando no Local]]),0)</f>
        <v>0</v>
      </c>
      <c r="DA891" s="84" t="str">
        <f t="shared" si="431"/>
        <v/>
      </c>
      <c r="DB891" s="35" t="str">
        <f t="shared" si="432"/>
        <v>Sim</v>
      </c>
      <c r="DC891" s="35" t="str">
        <f t="shared" si="433"/>
        <v>Não</v>
      </c>
      <c r="DD891" s="35" t="str">
        <f t="shared" si="434"/>
        <v>Sim</v>
      </c>
      <c r="DE891" s="87" t="str">
        <f t="shared" si="437"/>
        <v>Sem informação</v>
      </c>
    </row>
    <row r="892" spans="50:109">
      <c r="AX892" s="82">
        <f>IFERROR(FIND("Óbitos/feridos",consulta_completa__11[[#This Row],[13 - Ocorrências/Ambientes Atingidos]]),0)</f>
        <v>0</v>
      </c>
      <c r="AY892" s="83" t="str">
        <f t="shared" si="406"/>
        <v/>
      </c>
      <c r="AZ892" s="82">
        <f>IFERROR(FIND("População afetada/evacuada",consulta_completa__11[[#This Row],[13 - Ocorrências/Ambientes Atingidos]]),0)</f>
        <v>0</v>
      </c>
      <c r="BA892" s="82" t="str">
        <f t="shared" si="407"/>
        <v/>
      </c>
      <c r="BB892" s="82">
        <f>IFERROR(FIND("Suspensão de abastecimento de água",consulta_completa__11[[#This Row],[13 - Ocorrências/Ambientes Atingidos]]),0)</f>
        <v>0</v>
      </c>
      <c r="BC892" s="83" t="str">
        <f t="shared" si="435"/>
        <v/>
      </c>
      <c r="BD892" s="82">
        <f>IFERROR(FIND("Rio/córrego",consulta_completa__11[[#This Row],[13 - Ocorrências/Ambientes Atingidos]]),0)</f>
        <v>0</v>
      </c>
      <c r="BE892" s="83" t="str">
        <f t="shared" si="408"/>
        <v/>
      </c>
      <c r="BF892" s="82">
        <f>IFERROR(FIND("Lago",consulta_completa__11[[#This Row],[13 - Ocorrências/Ambientes Atingidos]]),0)</f>
        <v>0</v>
      </c>
      <c r="BG892" s="83" t="str">
        <f t="shared" si="409"/>
        <v/>
      </c>
      <c r="BH892" s="82">
        <f>IFERROR(FIND("Mar",consulta_completa__11[[#This Row],[13 - Ocorrências/Ambientes Atingidos]]),0)</f>
        <v>0</v>
      </c>
      <c r="BI892" s="83" t="str">
        <f t="shared" si="410"/>
        <v/>
      </c>
      <c r="BJ892" s="82">
        <f>IFERROR(FIND("Praia",consulta_completa__11[[#This Row],[13 - Ocorrências/Ambientes Atingidos]]),0)</f>
        <v>0</v>
      </c>
      <c r="BK892" s="83" t="str">
        <f t="shared" si="411"/>
        <v/>
      </c>
      <c r="BL892" s="82">
        <f>IFERROR(FIND("Solo",consulta_completa__11[[#This Row],[13 - Ocorrências/Ambientes Atingidos]]),0)</f>
        <v>0</v>
      </c>
      <c r="BM892" s="83" t="str">
        <f t="shared" si="412"/>
        <v/>
      </c>
      <c r="BN892" s="82">
        <f>IFERROR(FIND("Águas subterrâneas",consulta_completa__11[[#This Row],[13 - Ocorrências/Ambientes Atingidos]]),0)</f>
        <v>0</v>
      </c>
      <c r="BO892" s="83" t="str">
        <f t="shared" si="413"/>
        <v/>
      </c>
      <c r="BP892" s="82">
        <f>IFERROR(FIND("Atmosfera",consulta_completa__11[[#This Row],[13 - Ocorrências/Ambientes Atingidos]]),0)</f>
        <v>0</v>
      </c>
      <c r="BQ892" s="83" t="str">
        <f t="shared" si="414"/>
        <v/>
      </c>
      <c r="BR892" s="82">
        <f>IFERROR(FIND("Flora",consulta_completa__11[[#This Row],[13 - Ocorrências/Ambientes Atingidos]]),0)</f>
        <v>0</v>
      </c>
      <c r="BS892" s="83" t="str">
        <f t="shared" si="415"/>
        <v/>
      </c>
      <c r="BT892" s="82">
        <f>IFERROR(FIND("Fauna",consulta_completa__11[[#This Row],[13 - Ocorrências/Ambientes Atingidos]]),0)</f>
        <v>0</v>
      </c>
      <c r="BU892" s="83" t="str">
        <f t="shared" si="416"/>
        <v/>
      </c>
      <c r="BV892" s="82">
        <f>IFERROR(FIND("UC federal",consulta_completa__11[[#This Row],[13 - Ocorrências/Ambientes Atingidos]]),0)</f>
        <v>0</v>
      </c>
      <c r="BW892" s="83" t="str">
        <f t="shared" si="417"/>
        <v/>
      </c>
      <c r="BX892" s="82">
        <f>IFERROR(FIND("UC estadual/municipal",consulta_completa__11[[#This Row],[13 - Ocorrências/Ambientes Atingidos]]),0)</f>
        <v>0</v>
      </c>
      <c r="BY892" s="83" t="str">
        <f t="shared" si="418"/>
        <v/>
      </c>
      <c r="BZ892" s="82">
        <f>IFERROR(FIND("Outro(s)",consulta_completa__11[[#This Row],[13 - Ocorrências/Ambientes Atingidos]]),0)</f>
        <v>0</v>
      </c>
      <c r="CA892" s="83" t="str">
        <f t="shared" si="419"/>
        <v/>
      </c>
      <c r="CB892" s="82">
        <f>IFERROR(FIND("Sem dano",consulta_completa__11[[#This Row],[13 - Ocorrências/Ambientes Atingidos]]),0)</f>
        <v>0</v>
      </c>
      <c r="CC892" s="83" t="str">
        <f t="shared" si="420"/>
        <v/>
      </c>
      <c r="CD892" s="82" t="e">
        <f>IF(consulta_completa__11[[#This Row],[13 - Ocorrências/Ambientes Atingidos]]="","X","")</f>
        <v>#VALUE!</v>
      </c>
      <c r="CE892" s="84">
        <f>IFERROR(FIND("IBAMA",consulta_completa__11[[#This Row],[14 - Inst. Atuando no Local]]),0)</f>
        <v>0</v>
      </c>
      <c r="CF892" s="84" t="str">
        <f t="shared" si="421"/>
        <v/>
      </c>
      <c r="CG892" s="84">
        <f>IFERROR(FIND("OEMA",consulta_completa__11[[#This Row],[14 - Inst. Atuando no Local]]),0)</f>
        <v>0</v>
      </c>
      <c r="CH892" s="84" t="str">
        <f t="shared" si="422"/>
        <v/>
      </c>
      <c r="CI892" s="84">
        <f>IFERROR(FIND("DEFESA CIVIL",consulta_completa__11[[#This Row],[14 - Inst. Atuando no Local]]),0)</f>
        <v>0</v>
      </c>
      <c r="CJ892" s="84" t="str">
        <f t="shared" si="423"/>
        <v/>
      </c>
      <c r="CK892" s="84">
        <f>IFERROR(FIND("CORPO DE BOMBEIROS",consulta_completa__11[[#This Row],[14 - Inst. Atuando no Local]]),0)</f>
        <v>0</v>
      </c>
      <c r="CL892" s="84" t="str">
        <f t="shared" si="424"/>
        <v/>
      </c>
      <c r="CM892" s="84">
        <f>IFERROR(FIND("POLÍCIA RODOVIÁRIA",consulta_completa__11[[#This Row],[14 - Inst. Atuando no Local]]),0)</f>
        <v>0</v>
      </c>
      <c r="CN892" s="84" t="str">
        <f t="shared" si="425"/>
        <v/>
      </c>
      <c r="CO892" s="84">
        <f>IFERROR(FIND("POLÍCIA MILITAR",consulta_completa__11[[#This Row],[14 - Inst. Atuando no Local]]),0)</f>
        <v>0</v>
      </c>
      <c r="CP892" s="84" t="str">
        <f t="shared" si="426"/>
        <v/>
      </c>
      <c r="CQ892" s="84">
        <f>IFERROR(FIND("POLÍCIA CIVIL",consulta_completa__11[[#This Row],[14 - Inst. Atuando no Local]]),0)</f>
        <v>0</v>
      </c>
      <c r="CR892" s="84" t="str">
        <f t="shared" si="427"/>
        <v/>
      </c>
      <c r="CS892" s="84">
        <f>IFERROR(FIND("MARINHA DO BRASIL",consulta_completa__11[[#This Row],[14 - Inst. Atuando no Local]]),0)</f>
        <v>0</v>
      </c>
      <c r="CT892" s="84" t="str">
        <f t="shared" si="428"/>
        <v/>
      </c>
      <c r="CU892" s="84">
        <f>IFERROR(FIND("EMPRESA ESPECIALIZADA EM ATENDIMENTO",consulta_completa__11[[#This Row],[14 - Inst. Atuando no Local]]),0)</f>
        <v>0</v>
      </c>
      <c r="CV892" s="84" t="str">
        <f t="shared" si="429"/>
        <v/>
      </c>
      <c r="CW892" s="84">
        <f>IFERROR(FIND("IBAMA",consulta_completa__11[[#This Row],[14 - Inst. Atuando no Local]]),0)</f>
        <v>0</v>
      </c>
      <c r="CX892" s="84" t="str">
        <f t="shared" si="430"/>
        <v/>
      </c>
      <c r="CY892" s="84" t="e">
        <f>IF(consulta_completa__11[[#This Row],[14 - Inst. Atuando no Local]]="","X","")</f>
        <v>#VALUE!</v>
      </c>
      <c r="CZ892" s="84">
        <f>IFERROR(FIND("OUTRA (S)",consulta_completa__11[[#This Row],[14 - Inst. Atuando no Local]]),0)</f>
        <v>0</v>
      </c>
      <c r="DA892" s="84" t="str">
        <f t="shared" si="431"/>
        <v/>
      </c>
      <c r="DB892" s="35" t="str">
        <f t="shared" si="432"/>
        <v>Sim</v>
      </c>
      <c r="DC892" s="35" t="str">
        <f t="shared" si="433"/>
        <v>Não</v>
      </c>
      <c r="DD892" s="35" t="str">
        <f t="shared" si="434"/>
        <v>Sim</v>
      </c>
      <c r="DE892" s="87" t="str">
        <f t="shared" si="437"/>
        <v>Sem informação</v>
      </c>
    </row>
    <row r="893" spans="50:109">
      <c r="AX893" s="82">
        <f>IFERROR(FIND("Óbitos/feridos",consulta_completa__11[[#This Row],[13 - Ocorrências/Ambientes Atingidos]]),0)</f>
        <v>0</v>
      </c>
      <c r="AY893" s="83" t="str">
        <f t="shared" si="406"/>
        <v/>
      </c>
      <c r="AZ893" s="82">
        <f>IFERROR(FIND("População afetada/evacuada",consulta_completa__11[[#This Row],[13 - Ocorrências/Ambientes Atingidos]]),0)</f>
        <v>0</v>
      </c>
      <c r="BA893" s="82" t="str">
        <f t="shared" si="407"/>
        <v/>
      </c>
      <c r="BB893" s="82">
        <f>IFERROR(FIND("Suspensão de abastecimento de água",consulta_completa__11[[#This Row],[13 - Ocorrências/Ambientes Atingidos]]),0)</f>
        <v>0</v>
      </c>
      <c r="BC893" s="83" t="str">
        <f t="shared" si="435"/>
        <v/>
      </c>
      <c r="BD893" s="82">
        <f>IFERROR(FIND("Rio/córrego",consulta_completa__11[[#This Row],[13 - Ocorrências/Ambientes Atingidos]]),0)</f>
        <v>0</v>
      </c>
      <c r="BE893" s="83" t="str">
        <f t="shared" si="408"/>
        <v/>
      </c>
      <c r="BF893" s="82">
        <f>IFERROR(FIND("Lago",consulta_completa__11[[#This Row],[13 - Ocorrências/Ambientes Atingidos]]),0)</f>
        <v>0</v>
      </c>
      <c r="BG893" s="83" t="str">
        <f t="shared" si="409"/>
        <v/>
      </c>
      <c r="BH893" s="82">
        <f>IFERROR(FIND("Mar",consulta_completa__11[[#This Row],[13 - Ocorrências/Ambientes Atingidos]]),0)</f>
        <v>0</v>
      </c>
      <c r="BI893" s="83" t="str">
        <f t="shared" si="410"/>
        <v/>
      </c>
      <c r="BJ893" s="82">
        <f>IFERROR(FIND("Praia",consulta_completa__11[[#This Row],[13 - Ocorrências/Ambientes Atingidos]]),0)</f>
        <v>0</v>
      </c>
      <c r="BK893" s="83" t="str">
        <f t="shared" si="411"/>
        <v/>
      </c>
      <c r="BL893" s="82">
        <f>IFERROR(FIND("Solo",consulta_completa__11[[#This Row],[13 - Ocorrências/Ambientes Atingidos]]),0)</f>
        <v>0</v>
      </c>
      <c r="BM893" s="83" t="str">
        <f t="shared" si="412"/>
        <v/>
      </c>
      <c r="BN893" s="82">
        <f>IFERROR(FIND("Águas subterrâneas",consulta_completa__11[[#This Row],[13 - Ocorrências/Ambientes Atingidos]]),0)</f>
        <v>0</v>
      </c>
      <c r="BO893" s="83" t="str">
        <f t="shared" si="413"/>
        <v/>
      </c>
      <c r="BP893" s="82">
        <f>IFERROR(FIND("Atmosfera",consulta_completa__11[[#This Row],[13 - Ocorrências/Ambientes Atingidos]]),0)</f>
        <v>0</v>
      </c>
      <c r="BQ893" s="83" t="str">
        <f t="shared" si="414"/>
        <v/>
      </c>
      <c r="BR893" s="82">
        <f>IFERROR(FIND("Flora",consulta_completa__11[[#This Row],[13 - Ocorrências/Ambientes Atingidos]]),0)</f>
        <v>0</v>
      </c>
      <c r="BS893" s="83" t="str">
        <f t="shared" si="415"/>
        <v/>
      </c>
      <c r="BT893" s="82">
        <f>IFERROR(FIND("Fauna",consulta_completa__11[[#This Row],[13 - Ocorrências/Ambientes Atingidos]]),0)</f>
        <v>0</v>
      </c>
      <c r="BU893" s="83" t="str">
        <f t="shared" si="416"/>
        <v/>
      </c>
      <c r="BV893" s="82">
        <f>IFERROR(FIND("UC federal",consulta_completa__11[[#This Row],[13 - Ocorrências/Ambientes Atingidos]]),0)</f>
        <v>0</v>
      </c>
      <c r="BW893" s="83" t="str">
        <f t="shared" si="417"/>
        <v/>
      </c>
      <c r="BX893" s="82">
        <f>IFERROR(FIND("UC estadual/municipal",consulta_completa__11[[#This Row],[13 - Ocorrências/Ambientes Atingidos]]),0)</f>
        <v>0</v>
      </c>
      <c r="BY893" s="83" t="str">
        <f t="shared" si="418"/>
        <v/>
      </c>
      <c r="BZ893" s="82">
        <f>IFERROR(FIND("Outro(s)",consulta_completa__11[[#This Row],[13 - Ocorrências/Ambientes Atingidos]]),0)</f>
        <v>0</v>
      </c>
      <c r="CA893" s="83" t="str">
        <f t="shared" si="419"/>
        <v/>
      </c>
      <c r="CB893" s="82">
        <f>IFERROR(FIND("Sem dano",consulta_completa__11[[#This Row],[13 - Ocorrências/Ambientes Atingidos]]),0)</f>
        <v>0</v>
      </c>
      <c r="CC893" s="83" t="str">
        <f t="shared" si="420"/>
        <v/>
      </c>
      <c r="CD893" s="82" t="e">
        <f>IF(consulta_completa__11[[#This Row],[13 - Ocorrências/Ambientes Atingidos]]="","X","")</f>
        <v>#VALUE!</v>
      </c>
      <c r="CE893" s="84">
        <f>IFERROR(FIND("IBAMA",consulta_completa__11[[#This Row],[14 - Inst. Atuando no Local]]),0)</f>
        <v>0</v>
      </c>
      <c r="CF893" s="84" t="str">
        <f t="shared" si="421"/>
        <v/>
      </c>
      <c r="CG893" s="84">
        <f>IFERROR(FIND("OEMA",consulta_completa__11[[#This Row],[14 - Inst. Atuando no Local]]),0)</f>
        <v>0</v>
      </c>
      <c r="CH893" s="84" t="str">
        <f t="shared" si="422"/>
        <v/>
      </c>
      <c r="CI893" s="84">
        <f>IFERROR(FIND("DEFESA CIVIL",consulta_completa__11[[#This Row],[14 - Inst. Atuando no Local]]),0)</f>
        <v>0</v>
      </c>
      <c r="CJ893" s="84" t="str">
        <f t="shared" si="423"/>
        <v/>
      </c>
      <c r="CK893" s="84">
        <f>IFERROR(FIND("CORPO DE BOMBEIROS",consulta_completa__11[[#This Row],[14 - Inst. Atuando no Local]]),0)</f>
        <v>0</v>
      </c>
      <c r="CL893" s="84" t="str">
        <f t="shared" si="424"/>
        <v/>
      </c>
      <c r="CM893" s="84">
        <f>IFERROR(FIND("POLÍCIA RODOVIÁRIA",consulta_completa__11[[#This Row],[14 - Inst. Atuando no Local]]),0)</f>
        <v>0</v>
      </c>
      <c r="CN893" s="84" t="str">
        <f t="shared" si="425"/>
        <v/>
      </c>
      <c r="CO893" s="84">
        <f>IFERROR(FIND("POLÍCIA MILITAR",consulta_completa__11[[#This Row],[14 - Inst. Atuando no Local]]),0)</f>
        <v>0</v>
      </c>
      <c r="CP893" s="84" t="str">
        <f t="shared" si="426"/>
        <v/>
      </c>
      <c r="CQ893" s="84">
        <f>IFERROR(FIND("POLÍCIA CIVIL",consulta_completa__11[[#This Row],[14 - Inst. Atuando no Local]]),0)</f>
        <v>0</v>
      </c>
      <c r="CR893" s="84" t="str">
        <f t="shared" si="427"/>
        <v/>
      </c>
      <c r="CS893" s="84">
        <f>IFERROR(FIND("MARINHA DO BRASIL",consulta_completa__11[[#This Row],[14 - Inst. Atuando no Local]]),0)</f>
        <v>0</v>
      </c>
      <c r="CT893" s="84" t="str">
        <f t="shared" si="428"/>
        <v/>
      </c>
      <c r="CU893" s="84">
        <f>IFERROR(FIND("EMPRESA ESPECIALIZADA EM ATENDIMENTO",consulta_completa__11[[#This Row],[14 - Inst. Atuando no Local]]),0)</f>
        <v>0</v>
      </c>
      <c r="CV893" s="84" t="str">
        <f t="shared" si="429"/>
        <v/>
      </c>
      <c r="CW893" s="84">
        <f>IFERROR(FIND("IBAMA",consulta_completa__11[[#This Row],[14 - Inst. Atuando no Local]]),0)</f>
        <v>0</v>
      </c>
      <c r="CX893" s="84" t="str">
        <f t="shared" si="430"/>
        <v/>
      </c>
      <c r="CY893" s="84" t="e">
        <f>IF(consulta_completa__11[[#This Row],[14 - Inst. Atuando no Local]]="","X","")</f>
        <v>#VALUE!</v>
      </c>
      <c r="CZ893" s="84">
        <f>IFERROR(FIND("OUTRA (S)",consulta_completa__11[[#This Row],[14 - Inst. Atuando no Local]]),0)</f>
        <v>0</v>
      </c>
      <c r="DA893" s="84" t="str">
        <f t="shared" si="431"/>
        <v/>
      </c>
      <c r="DB893" s="35" t="str">
        <f t="shared" si="432"/>
        <v>Sim</v>
      </c>
      <c r="DC893" s="35" t="str">
        <f t="shared" si="433"/>
        <v>Não</v>
      </c>
      <c r="DD893" s="35" t="str">
        <f t="shared" si="434"/>
        <v>Sim</v>
      </c>
      <c r="DE893" s="87" t="str">
        <f t="shared" si="437"/>
        <v>Sem informação</v>
      </c>
    </row>
    <row r="894" spans="50:109">
      <c r="AX894" s="82">
        <f>IFERROR(FIND("Óbitos/feridos",consulta_completa__11[[#This Row],[13 - Ocorrências/Ambientes Atingidos]]),0)</f>
        <v>0</v>
      </c>
      <c r="AY894" s="83" t="str">
        <f t="shared" si="406"/>
        <v/>
      </c>
      <c r="AZ894" s="82">
        <f>IFERROR(FIND("População afetada/evacuada",consulta_completa__11[[#This Row],[13 - Ocorrências/Ambientes Atingidos]]),0)</f>
        <v>0</v>
      </c>
      <c r="BA894" s="82" t="str">
        <f t="shared" si="407"/>
        <v/>
      </c>
      <c r="BB894" s="82">
        <f>IFERROR(FIND("Suspensão de abastecimento de água",consulta_completa__11[[#This Row],[13 - Ocorrências/Ambientes Atingidos]]),0)</f>
        <v>0</v>
      </c>
      <c r="BC894" s="83" t="str">
        <f t="shared" si="435"/>
        <v/>
      </c>
      <c r="BD894" s="82">
        <f>IFERROR(FIND("Rio/córrego",consulta_completa__11[[#This Row],[13 - Ocorrências/Ambientes Atingidos]]),0)</f>
        <v>0</v>
      </c>
      <c r="BE894" s="83" t="str">
        <f t="shared" si="408"/>
        <v/>
      </c>
      <c r="BF894" s="82">
        <f>IFERROR(FIND("Lago",consulta_completa__11[[#This Row],[13 - Ocorrências/Ambientes Atingidos]]),0)</f>
        <v>0</v>
      </c>
      <c r="BG894" s="83" t="str">
        <f t="shared" si="409"/>
        <v/>
      </c>
      <c r="BH894" s="82">
        <f>IFERROR(FIND("Mar",consulta_completa__11[[#This Row],[13 - Ocorrências/Ambientes Atingidos]]),0)</f>
        <v>0</v>
      </c>
      <c r="BI894" s="83" t="str">
        <f t="shared" si="410"/>
        <v/>
      </c>
      <c r="BJ894" s="82">
        <f>IFERROR(FIND("Praia",consulta_completa__11[[#This Row],[13 - Ocorrências/Ambientes Atingidos]]),0)</f>
        <v>0</v>
      </c>
      <c r="BK894" s="83" t="str">
        <f t="shared" si="411"/>
        <v/>
      </c>
      <c r="BL894" s="82">
        <f>IFERROR(FIND("Solo",consulta_completa__11[[#This Row],[13 - Ocorrências/Ambientes Atingidos]]),0)</f>
        <v>0</v>
      </c>
      <c r="BM894" s="83" t="str">
        <f t="shared" si="412"/>
        <v/>
      </c>
      <c r="BN894" s="82">
        <f>IFERROR(FIND("Águas subterrâneas",consulta_completa__11[[#This Row],[13 - Ocorrências/Ambientes Atingidos]]),0)</f>
        <v>0</v>
      </c>
      <c r="BO894" s="83" t="str">
        <f t="shared" si="413"/>
        <v/>
      </c>
      <c r="BP894" s="82">
        <f>IFERROR(FIND("Atmosfera",consulta_completa__11[[#This Row],[13 - Ocorrências/Ambientes Atingidos]]),0)</f>
        <v>0</v>
      </c>
      <c r="BQ894" s="83" t="str">
        <f t="shared" si="414"/>
        <v/>
      </c>
      <c r="BR894" s="82">
        <f>IFERROR(FIND("Flora",consulta_completa__11[[#This Row],[13 - Ocorrências/Ambientes Atingidos]]),0)</f>
        <v>0</v>
      </c>
      <c r="BS894" s="83" t="str">
        <f t="shared" si="415"/>
        <v/>
      </c>
      <c r="BT894" s="82">
        <f>IFERROR(FIND("Fauna",consulta_completa__11[[#This Row],[13 - Ocorrências/Ambientes Atingidos]]),0)</f>
        <v>0</v>
      </c>
      <c r="BU894" s="83" t="str">
        <f t="shared" si="416"/>
        <v/>
      </c>
      <c r="BV894" s="82">
        <f>IFERROR(FIND("UC federal",consulta_completa__11[[#This Row],[13 - Ocorrências/Ambientes Atingidos]]),0)</f>
        <v>0</v>
      </c>
      <c r="BW894" s="83" t="str">
        <f t="shared" si="417"/>
        <v/>
      </c>
      <c r="BX894" s="82">
        <f>IFERROR(FIND("UC estadual/municipal",consulta_completa__11[[#This Row],[13 - Ocorrências/Ambientes Atingidos]]),0)</f>
        <v>0</v>
      </c>
      <c r="BY894" s="83" t="str">
        <f t="shared" si="418"/>
        <v/>
      </c>
      <c r="BZ894" s="82">
        <f>IFERROR(FIND("Outro(s)",consulta_completa__11[[#This Row],[13 - Ocorrências/Ambientes Atingidos]]),0)</f>
        <v>0</v>
      </c>
      <c r="CA894" s="83" t="str">
        <f t="shared" si="419"/>
        <v/>
      </c>
      <c r="CB894" s="82">
        <f>IFERROR(FIND("Sem dano",consulta_completa__11[[#This Row],[13 - Ocorrências/Ambientes Atingidos]]),0)</f>
        <v>0</v>
      </c>
      <c r="CC894" s="83" t="str">
        <f t="shared" si="420"/>
        <v/>
      </c>
      <c r="CD894" s="82" t="e">
        <f>IF(consulta_completa__11[[#This Row],[13 - Ocorrências/Ambientes Atingidos]]="","X","")</f>
        <v>#VALUE!</v>
      </c>
      <c r="CE894" s="84">
        <f>IFERROR(FIND("IBAMA",consulta_completa__11[[#This Row],[14 - Inst. Atuando no Local]]),0)</f>
        <v>0</v>
      </c>
      <c r="CF894" s="84" t="str">
        <f t="shared" si="421"/>
        <v/>
      </c>
      <c r="CG894" s="84">
        <f>IFERROR(FIND("OEMA",consulta_completa__11[[#This Row],[14 - Inst. Atuando no Local]]),0)</f>
        <v>0</v>
      </c>
      <c r="CH894" s="84" t="str">
        <f t="shared" si="422"/>
        <v/>
      </c>
      <c r="CI894" s="84">
        <f>IFERROR(FIND("DEFESA CIVIL",consulta_completa__11[[#This Row],[14 - Inst. Atuando no Local]]),0)</f>
        <v>0</v>
      </c>
      <c r="CJ894" s="84" t="str">
        <f t="shared" si="423"/>
        <v/>
      </c>
      <c r="CK894" s="84">
        <f>IFERROR(FIND("CORPO DE BOMBEIROS",consulta_completa__11[[#This Row],[14 - Inst. Atuando no Local]]),0)</f>
        <v>0</v>
      </c>
      <c r="CL894" s="84" t="str">
        <f t="shared" si="424"/>
        <v/>
      </c>
      <c r="CM894" s="84">
        <f>IFERROR(FIND("POLÍCIA RODOVIÁRIA",consulta_completa__11[[#This Row],[14 - Inst. Atuando no Local]]),0)</f>
        <v>0</v>
      </c>
      <c r="CN894" s="84" t="str">
        <f t="shared" si="425"/>
        <v/>
      </c>
      <c r="CO894" s="84">
        <f>IFERROR(FIND("POLÍCIA MILITAR",consulta_completa__11[[#This Row],[14 - Inst. Atuando no Local]]),0)</f>
        <v>0</v>
      </c>
      <c r="CP894" s="84" t="str">
        <f t="shared" si="426"/>
        <v/>
      </c>
      <c r="CQ894" s="84">
        <f>IFERROR(FIND("POLÍCIA CIVIL",consulta_completa__11[[#This Row],[14 - Inst. Atuando no Local]]),0)</f>
        <v>0</v>
      </c>
      <c r="CR894" s="84" t="str">
        <f t="shared" si="427"/>
        <v/>
      </c>
      <c r="CS894" s="84">
        <f>IFERROR(FIND("MARINHA DO BRASIL",consulta_completa__11[[#This Row],[14 - Inst. Atuando no Local]]),0)</f>
        <v>0</v>
      </c>
      <c r="CT894" s="84" t="str">
        <f t="shared" si="428"/>
        <v/>
      </c>
      <c r="CU894" s="84">
        <f>IFERROR(FIND("EMPRESA ESPECIALIZADA EM ATENDIMENTO",consulta_completa__11[[#This Row],[14 - Inst. Atuando no Local]]),0)</f>
        <v>0</v>
      </c>
      <c r="CV894" s="84" t="str">
        <f t="shared" si="429"/>
        <v/>
      </c>
      <c r="CW894" s="84">
        <f>IFERROR(FIND("IBAMA",consulta_completa__11[[#This Row],[14 - Inst. Atuando no Local]]),0)</f>
        <v>0</v>
      </c>
      <c r="CX894" s="84" t="str">
        <f t="shared" si="430"/>
        <v/>
      </c>
      <c r="CY894" s="84" t="e">
        <f>IF(consulta_completa__11[[#This Row],[14 - Inst. Atuando no Local]]="","X","")</f>
        <v>#VALUE!</v>
      </c>
      <c r="CZ894" s="84">
        <f>IFERROR(FIND("OUTRA (S)",consulta_completa__11[[#This Row],[14 - Inst. Atuando no Local]]),0)</f>
        <v>0</v>
      </c>
      <c r="DA894" s="84" t="str">
        <f t="shared" si="431"/>
        <v/>
      </c>
      <c r="DB894" s="35" t="str">
        <f t="shared" si="432"/>
        <v>Sim</v>
      </c>
      <c r="DC894" s="35" t="str">
        <f t="shared" si="433"/>
        <v>Não</v>
      </c>
      <c r="DD894" s="35" t="str">
        <f t="shared" si="434"/>
        <v>Sim</v>
      </c>
      <c r="DE894" s="87" t="str">
        <f t="shared" si="437"/>
        <v>Sem informação</v>
      </c>
    </row>
    <row r="895" spans="50:109">
      <c r="AX895" s="82">
        <f>IFERROR(FIND("Óbitos/feridos",consulta_completa__11[[#This Row],[13 - Ocorrências/Ambientes Atingidos]]),0)</f>
        <v>0</v>
      </c>
      <c r="AY895" s="83" t="str">
        <f t="shared" si="406"/>
        <v/>
      </c>
      <c r="AZ895" s="82">
        <f>IFERROR(FIND("População afetada/evacuada",consulta_completa__11[[#This Row],[13 - Ocorrências/Ambientes Atingidos]]),0)</f>
        <v>0</v>
      </c>
      <c r="BA895" s="82" t="str">
        <f t="shared" si="407"/>
        <v/>
      </c>
      <c r="BB895" s="82">
        <f>IFERROR(FIND("Suspensão de abastecimento de água",consulta_completa__11[[#This Row],[13 - Ocorrências/Ambientes Atingidos]]),0)</f>
        <v>0</v>
      </c>
      <c r="BC895" s="83" t="str">
        <f t="shared" si="435"/>
        <v/>
      </c>
      <c r="BD895" s="82">
        <f>IFERROR(FIND("Rio/córrego",consulta_completa__11[[#This Row],[13 - Ocorrências/Ambientes Atingidos]]),0)</f>
        <v>0</v>
      </c>
      <c r="BE895" s="83" t="str">
        <f t="shared" si="408"/>
        <v/>
      </c>
      <c r="BF895" s="82">
        <f>IFERROR(FIND("Lago",consulta_completa__11[[#This Row],[13 - Ocorrências/Ambientes Atingidos]]),0)</f>
        <v>0</v>
      </c>
      <c r="BG895" s="83" t="str">
        <f t="shared" si="409"/>
        <v/>
      </c>
      <c r="BH895" s="82">
        <f>IFERROR(FIND("Mar",consulta_completa__11[[#This Row],[13 - Ocorrências/Ambientes Atingidos]]),0)</f>
        <v>0</v>
      </c>
      <c r="BI895" s="83" t="str">
        <f t="shared" si="410"/>
        <v/>
      </c>
      <c r="BJ895" s="82">
        <f>IFERROR(FIND("Praia",consulta_completa__11[[#This Row],[13 - Ocorrências/Ambientes Atingidos]]),0)</f>
        <v>0</v>
      </c>
      <c r="BK895" s="83" t="str">
        <f t="shared" si="411"/>
        <v/>
      </c>
      <c r="BL895" s="82">
        <f>IFERROR(FIND("Solo",consulta_completa__11[[#This Row],[13 - Ocorrências/Ambientes Atingidos]]),0)</f>
        <v>0</v>
      </c>
      <c r="BM895" s="83" t="str">
        <f t="shared" si="412"/>
        <v/>
      </c>
      <c r="BN895" s="82">
        <f>IFERROR(FIND("Águas subterrâneas",consulta_completa__11[[#This Row],[13 - Ocorrências/Ambientes Atingidos]]),0)</f>
        <v>0</v>
      </c>
      <c r="BO895" s="83" t="str">
        <f t="shared" si="413"/>
        <v/>
      </c>
      <c r="BP895" s="82">
        <f>IFERROR(FIND("Atmosfera",consulta_completa__11[[#This Row],[13 - Ocorrências/Ambientes Atingidos]]),0)</f>
        <v>0</v>
      </c>
      <c r="BQ895" s="83" t="str">
        <f t="shared" si="414"/>
        <v/>
      </c>
      <c r="BR895" s="82">
        <f>IFERROR(FIND("Flora",consulta_completa__11[[#This Row],[13 - Ocorrências/Ambientes Atingidos]]),0)</f>
        <v>0</v>
      </c>
      <c r="BS895" s="83" t="str">
        <f t="shared" si="415"/>
        <v/>
      </c>
      <c r="BT895" s="82">
        <f>IFERROR(FIND("Fauna",consulta_completa__11[[#This Row],[13 - Ocorrências/Ambientes Atingidos]]),0)</f>
        <v>0</v>
      </c>
      <c r="BU895" s="83" t="str">
        <f t="shared" si="416"/>
        <v/>
      </c>
      <c r="BV895" s="82">
        <f>IFERROR(FIND("UC federal",consulta_completa__11[[#This Row],[13 - Ocorrências/Ambientes Atingidos]]),0)</f>
        <v>0</v>
      </c>
      <c r="BW895" s="83" t="str">
        <f t="shared" si="417"/>
        <v/>
      </c>
      <c r="BX895" s="82">
        <f>IFERROR(FIND("UC estadual/municipal",consulta_completa__11[[#This Row],[13 - Ocorrências/Ambientes Atingidos]]),0)</f>
        <v>0</v>
      </c>
      <c r="BY895" s="83" t="str">
        <f t="shared" si="418"/>
        <v/>
      </c>
      <c r="BZ895" s="82">
        <f>IFERROR(FIND("Outro(s)",consulta_completa__11[[#This Row],[13 - Ocorrências/Ambientes Atingidos]]),0)</f>
        <v>0</v>
      </c>
      <c r="CA895" s="83" t="str">
        <f t="shared" si="419"/>
        <v/>
      </c>
      <c r="CB895" s="82">
        <f>IFERROR(FIND("Sem dano",consulta_completa__11[[#This Row],[13 - Ocorrências/Ambientes Atingidos]]),0)</f>
        <v>0</v>
      </c>
      <c r="CC895" s="83" t="str">
        <f t="shared" si="420"/>
        <v/>
      </c>
      <c r="CD895" s="82" t="e">
        <f>IF(consulta_completa__11[[#This Row],[13 - Ocorrências/Ambientes Atingidos]]="","X","")</f>
        <v>#VALUE!</v>
      </c>
      <c r="CE895" s="84">
        <f>IFERROR(FIND("IBAMA",consulta_completa__11[[#This Row],[14 - Inst. Atuando no Local]]),0)</f>
        <v>0</v>
      </c>
      <c r="CF895" s="84" t="str">
        <f t="shared" si="421"/>
        <v/>
      </c>
      <c r="CG895" s="84">
        <f>IFERROR(FIND("OEMA",consulta_completa__11[[#This Row],[14 - Inst. Atuando no Local]]),0)</f>
        <v>0</v>
      </c>
      <c r="CH895" s="84" t="str">
        <f t="shared" si="422"/>
        <v/>
      </c>
      <c r="CI895" s="84">
        <f>IFERROR(FIND("DEFESA CIVIL",consulta_completa__11[[#This Row],[14 - Inst. Atuando no Local]]),0)</f>
        <v>0</v>
      </c>
      <c r="CJ895" s="84" t="str">
        <f t="shared" si="423"/>
        <v/>
      </c>
      <c r="CK895" s="84">
        <f>IFERROR(FIND("CORPO DE BOMBEIROS",consulta_completa__11[[#This Row],[14 - Inst. Atuando no Local]]),0)</f>
        <v>0</v>
      </c>
      <c r="CL895" s="84" t="str">
        <f t="shared" si="424"/>
        <v/>
      </c>
      <c r="CM895" s="84">
        <f>IFERROR(FIND("POLÍCIA RODOVIÁRIA",consulta_completa__11[[#This Row],[14 - Inst. Atuando no Local]]),0)</f>
        <v>0</v>
      </c>
      <c r="CN895" s="84" t="str">
        <f t="shared" si="425"/>
        <v/>
      </c>
      <c r="CO895" s="84">
        <f>IFERROR(FIND("POLÍCIA MILITAR",consulta_completa__11[[#This Row],[14 - Inst. Atuando no Local]]),0)</f>
        <v>0</v>
      </c>
      <c r="CP895" s="84" t="str">
        <f t="shared" si="426"/>
        <v/>
      </c>
      <c r="CQ895" s="84">
        <f>IFERROR(FIND("POLÍCIA CIVIL",consulta_completa__11[[#This Row],[14 - Inst. Atuando no Local]]),0)</f>
        <v>0</v>
      </c>
      <c r="CR895" s="84" t="str">
        <f t="shared" si="427"/>
        <v/>
      </c>
      <c r="CS895" s="84">
        <f>IFERROR(FIND("MARINHA DO BRASIL",consulta_completa__11[[#This Row],[14 - Inst. Atuando no Local]]),0)</f>
        <v>0</v>
      </c>
      <c r="CT895" s="84" t="str">
        <f t="shared" si="428"/>
        <v/>
      </c>
      <c r="CU895" s="84">
        <f>IFERROR(FIND("EMPRESA ESPECIALIZADA EM ATENDIMENTO",consulta_completa__11[[#This Row],[14 - Inst. Atuando no Local]]),0)</f>
        <v>0</v>
      </c>
      <c r="CV895" s="84" t="str">
        <f t="shared" si="429"/>
        <v/>
      </c>
      <c r="CW895" s="84">
        <f>IFERROR(FIND("IBAMA",consulta_completa__11[[#This Row],[14 - Inst. Atuando no Local]]),0)</f>
        <v>0</v>
      </c>
      <c r="CX895" s="84" t="str">
        <f t="shared" si="430"/>
        <v/>
      </c>
      <c r="CY895" s="84" t="e">
        <f>IF(consulta_completa__11[[#This Row],[14 - Inst. Atuando no Local]]="","X","")</f>
        <v>#VALUE!</v>
      </c>
      <c r="CZ895" s="84">
        <f>IFERROR(FIND("OUTRA (S)",consulta_completa__11[[#This Row],[14 - Inst. Atuando no Local]]),0)</f>
        <v>0</v>
      </c>
      <c r="DA895" s="84" t="str">
        <f t="shared" si="431"/>
        <v/>
      </c>
      <c r="DB895" s="35" t="str">
        <f t="shared" si="432"/>
        <v>Sim</v>
      </c>
      <c r="DC895" s="35" t="str">
        <f t="shared" si="433"/>
        <v>Não</v>
      </c>
      <c r="DD895" s="35" t="str">
        <f t="shared" si="434"/>
        <v>Sim</v>
      </c>
      <c r="DE895" s="87" t="str">
        <f t="shared" si="437"/>
        <v>Sem informação</v>
      </c>
    </row>
    <row r="896" spans="50:109">
      <c r="AX896" s="82">
        <f>IFERROR(FIND("Óbitos/feridos",consulta_completa__11[[#This Row],[13 - Ocorrências/Ambientes Atingidos]]),0)</f>
        <v>0</v>
      </c>
      <c r="AY896" s="83" t="str">
        <f t="shared" si="406"/>
        <v/>
      </c>
      <c r="AZ896" s="82">
        <f>IFERROR(FIND("População afetada/evacuada",consulta_completa__11[[#This Row],[13 - Ocorrências/Ambientes Atingidos]]),0)</f>
        <v>0</v>
      </c>
      <c r="BA896" s="82" t="str">
        <f t="shared" si="407"/>
        <v/>
      </c>
      <c r="BB896" s="82">
        <f>IFERROR(FIND("Suspensão de abastecimento de água",consulta_completa__11[[#This Row],[13 - Ocorrências/Ambientes Atingidos]]),0)</f>
        <v>0</v>
      </c>
      <c r="BC896" s="83" t="str">
        <f t="shared" si="435"/>
        <v/>
      </c>
      <c r="BD896" s="82">
        <f>IFERROR(FIND("Rio/córrego",consulta_completa__11[[#This Row],[13 - Ocorrências/Ambientes Atingidos]]),0)</f>
        <v>0</v>
      </c>
      <c r="BE896" s="83" t="str">
        <f t="shared" si="408"/>
        <v/>
      </c>
      <c r="BF896" s="82">
        <f>IFERROR(FIND("Lago",consulta_completa__11[[#This Row],[13 - Ocorrências/Ambientes Atingidos]]),0)</f>
        <v>0</v>
      </c>
      <c r="BG896" s="83" t="str">
        <f t="shared" si="409"/>
        <v/>
      </c>
      <c r="BH896" s="82">
        <f>IFERROR(FIND("Mar",consulta_completa__11[[#This Row],[13 - Ocorrências/Ambientes Atingidos]]),0)</f>
        <v>0</v>
      </c>
      <c r="BI896" s="83" t="str">
        <f t="shared" si="410"/>
        <v/>
      </c>
      <c r="BJ896" s="82">
        <f>IFERROR(FIND("Praia",consulta_completa__11[[#This Row],[13 - Ocorrências/Ambientes Atingidos]]),0)</f>
        <v>0</v>
      </c>
      <c r="BK896" s="83" t="str">
        <f t="shared" si="411"/>
        <v/>
      </c>
      <c r="BL896" s="82">
        <f>IFERROR(FIND("Solo",consulta_completa__11[[#This Row],[13 - Ocorrências/Ambientes Atingidos]]),0)</f>
        <v>0</v>
      </c>
      <c r="BM896" s="83" t="str">
        <f t="shared" si="412"/>
        <v/>
      </c>
      <c r="BN896" s="82">
        <f>IFERROR(FIND("Águas subterrâneas",consulta_completa__11[[#This Row],[13 - Ocorrências/Ambientes Atingidos]]),0)</f>
        <v>0</v>
      </c>
      <c r="BO896" s="83" t="str">
        <f t="shared" si="413"/>
        <v/>
      </c>
      <c r="BP896" s="82">
        <f>IFERROR(FIND("Atmosfera",consulta_completa__11[[#This Row],[13 - Ocorrências/Ambientes Atingidos]]),0)</f>
        <v>0</v>
      </c>
      <c r="BQ896" s="83" t="str">
        <f t="shared" si="414"/>
        <v/>
      </c>
      <c r="BR896" s="82">
        <f>IFERROR(FIND("Flora",consulta_completa__11[[#This Row],[13 - Ocorrências/Ambientes Atingidos]]),0)</f>
        <v>0</v>
      </c>
      <c r="BS896" s="83" t="str">
        <f t="shared" si="415"/>
        <v/>
      </c>
      <c r="BT896" s="82">
        <f>IFERROR(FIND("Fauna",consulta_completa__11[[#This Row],[13 - Ocorrências/Ambientes Atingidos]]),0)</f>
        <v>0</v>
      </c>
      <c r="BU896" s="83" t="str">
        <f t="shared" si="416"/>
        <v/>
      </c>
      <c r="BV896" s="82">
        <f>IFERROR(FIND("UC federal",consulta_completa__11[[#This Row],[13 - Ocorrências/Ambientes Atingidos]]),0)</f>
        <v>0</v>
      </c>
      <c r="BW896" s="83" t="str">
        <f t="shared" si="417"/>
        <v/>
      </c>
      <c r="BX896" s="82">
        <f>IFERROR(FIND("UC estadual/municipal",consulta_completa__11[[#This Row],[13 - Ocorrências/Ambientes Atingidos]]),0)</f>
        <v>0</v>
      </c>
      <c r="BY896" s="83" t="str">
        <f t="shared" si="418"/>
        <v/>
      </c>
      <c r="BZ896" s="82">
        <f>IFERROR(FIND("Outro(s)",consulta_completa__11[[#This Row],[13 - Ocorrências/Ambientes Atingidos]]),0)</f>
        <v>0</v>
      </c>
      <c r="CA896" s="83" t="str">
        <f t="shared" si="419"/>
        <v/>
      </c>
      <c r="CB896" s="82">
        <f>IFERROR(FIND("Sem dano",consulta_completa__11[[#This Row],[13 - Ocorrências/Ambientes Atingidos]]),0)</f>
        <v>0</v>
      </c>
      <c r="CC896" s="83" t="str">
        <f t="shared" si="420"/>
        <v/>
      </c>
      <c r="CD896" s="82" t="e">
        <f>IF(consulta_completa__11[[#This Row],[13 - Ocorrências/Ambientes Atingidos]]="","X","")</f>
        <v>#VALUE!</v>
      </c>
      <c r="CE896" s="84">
        <f>IFERROR(FIND("IBAMA",consulta_completa__11[[#This Row],[14 - Inst. Atuando no Local]]),0)</f>
        <v>0</v>
      </c>
      <c r="CF896" s="84" t="str">
        <f t="shared" si="421"/>
        <v/>
      </c>
      <c r="CG896" s="84">
        <f>IFERROR(FIND("OEMA",consulta_completa__11[[#This Row],[14 - Inst. Atuando no Local]]),0)</f>
        <v>0</v>
      </c>
      <c r="CH896" s="84" t="str">
        <f t="shared" si="422"/>
        <v/>
      </c>
      <c r="CI896" s="84">
        <f>IFERROR(FIND("DEFESA CIVIL",consulta_completa__11[[#This Row],[14 - Inst. Atuando no Local]]),0)</f>
        <v>0</v>
      </c>
      <c r="CJ896" s="84" t="str">
        <f t="shared" si="423"/>
        <v/>
      </c>
      <c r="CK896" s="84">
        <f>IFERROR(FIND("CORPO DE BOMBEIROS",consulta_completa__11[[#This Row],[14 - Inst. Atuando no Local]]),0)</f>
        <v>0</v>
      </c>
      <c r="CL896" s="84" t="str">
        <f t="shared" si="424"/>
        <v/>
      </c>
      <c r="CM896" s="84">
        <f>IFERROR(FIND("POLÍCIA RODOVIÁRIA",consulta_completa__11[[#This Row],[14 - Inst. Atuando no Local]]),0)</f>
        <v>0</v>
      </c>
      <c r="CN896" s="84" t="str">
        <f t="shared" si="425"/>
        <v/>
      </c>
      <c r="CO896" s="84">
        <f>IFERROR(FIND("POLÍCIA MILITAR",consulta_completa__11[[#This Row],[14 - Inst. Atuando no Local]]),0)</f>
        <v>0</v>
      </c>
      <c r="CP896" s="84" t="str">
        <f t="shared" si="426"/>
        <v/>
      </c>
      <c r="CQ896" s="84">
        <f>IFERROR(FIND("POLÍCIA CIVIL",consulta_completa__11[[#This Row],[14 - Inst. Atuando no Local]]),0)</f>
        <v>0</v>
      </c>
      <c r="CR896" s="84" t="str">
        <f t="shared" si="427"/>
        <v/>
      </c>
      <c r="CS896" s="84">
        <f>IFERROR(FIND("MARINHA DO BRASIL",consulta_completa__11[[#This Row],[14 - Inst. Atuando no Local]]),0)</f>
        <v>0</v>
      </c>
      <c r="CT896" s="84" t="str">
        <f t="shared" si="428"/>
        <v/>
      </c>
      <c r="CU896" s="84">
        <f>IFERROR(FIND("EMPRESA ESPECIALIZADA EM ATENDIMENTO",consulta_completa__11[[#This Row],[14 - Inst. Atuando no Local]]),0)</f>
        <v>0</v>
      </c>
      <c r="CV896" s="84" t="str">
        <f t="shared" si="429"/>
        <v/>
      </c>
      <c r="CW896" s="84">
        <f>IFERROR(FIND("IBAMA",consulta_completa__11[[#This Row],[14 - Inst. Atuando no Local]]),0)</f>
        <v>0</v>
      </c>
      <c r="CX896" s="84" t="str">
        <f t="shared" si="430"/>
        <v/>
      </c>
      <c r="CY896" s="84" t="e">
        <f>IF(consulta_completa__11[[#This Row],[14 - Inst. Atuando no Local]]="","X","")</f>
        <v>#VALUE!</v>
      </c>
      <c r="CZ896" s="84">
        <f>IFERROR(FIND("OUTRA (S)",consulta_completa__11[[#This Row],[14 - Inst. Atuando no Local]]),0)</f>
        <v>0</v>
      </c>
      <c r="DA896" s="84" t="str">
        <f t="shared" si="431"/>
        <v/>
      </c>
      <c r="DB896" s="35" t="str">
        <f t="shared" si="432"/>
        <v>Sim</v>
      </c>
      <c r="DC896" s="35" t="str">
        <f t="shared" si="433"/>
        <v>Não</v>
      </c>
      <c r="DD896" s="35" t="str">
        <f t="shared" si="434"/>
        <v>Sim</v>
      </c>
      <c r="DE896" s="87" t="str">
        <f t="shared" si="437"/>
        <v>Sem informação</v>
      </c>
    </row>
    <row r="897" spans="50:109">
      <c r="AX897" s="82">
        <f>IFERROR(FIND("Óbitos/feridos",consulta_completa__11[[#This Row],[13 - Ocorrências/Ambientes Atingidos]]),0)</f>
        <v>0</v>
      </c>
      <c r="AY897" s="83" t="str">
        <f t="shared" si="406"/>
        <v/>
      </c>
      <c r="AZ897" s="82">
        <f>IFERROR(FIND("População afetada/evacuada",consulta_completa__11[[#This Row],[13 - Ocorrências/Ambientes Atingidos]]),0)</f>
        <v>0</v>
      </c>
      <c r="BA897" s="82" t="str">
        <f t="shared" si="407"/>
        <v/>
      </c>
      <c r="BB897" s="82">
        <f>IFERROR(FIND("Suspensão de abastecimento de água",consulta_completa__11[[#This Row],[13 - Ocorrências/Ambientes Atingidos]]),0)</f>
        <v>0</v>
      </c>
      <c r="BC897" s="83" t="str">
        <f t="shared" si="435"/>
        <v/>
      </c>
      <c r="BD897" s="82">
        <f>IFERROR(FIND("Rio/córrego",consulta_completa__11[[#This Row],[13 - Ocorrências/Ambientes Atingidos]]),0)</f>
        <v>0</v>
      </c>
      <c r="BE897" s="83" t="str">
        <f t="shared" si="408"/>
        <v/>
      </c>
      <c r="BF897" s="82">
        <f>IFERROR(FIND("Lago",consulta_completa__11[[#This Row],[13 - Ocorrências/Ambientes Atingidos]]),0)</f>
        <v>0</v>
      </c>
      <c r="BG897" s="83" t="str">
        <f t="shared" si="409"/>
        <v/>
      </c>
      <c r="BH897" s="82">
        <f>IFERROR(FIND("Mar",consulta_completa__11[[#This Row],[13 - Ocorrências/Ambientes Atingidos]]),0)</f>
        <v>0</v>
      </c>
      <c r="BI897" s="83" t="str">
        <f t="shared" si="410"/>
        <v/>
      </c>
      <c r="BJ897" s="82">
        <f>IFERROR(FIND("Praia",consulta_completa__11[[#This Row],[13 - Ocorrências/Ambientes Atingidos]]),0)</f>
        <v>0</v>
      </c>
      <c r="BK897" s="83" t="str">
        <f t="shared" si="411"/>
        <v/>
      </c>
      <c r="BL897" s="82">
        <f>IFERROR(FIND("Solo",consulta_completa__11[[#This Row],[13 - Ocorrências/Ambientes Atingidos]]),0)</f>
        <v>0</v>
      </c>
      <c r="BM897" s="83" t="str">
        <f t="shared" si="412"/>
        <v/>
      </c>
      <c r="BN897" s="82">
        <f>IFERROR(FIND("Águas subterrâneas",consulta_completa__11[[#This Row],[13 - Ocorrências/Ambientes Atingidos]]),0)</f>
        <v>0</v>
      </c>
      <c r="BO897" s="83" t="str">
        <f t="shared" si="413"/>
        <v/>
      </c>
      <c r="BP897" s="82">
        <f>IFERROR(FIND("Atmosfera",consulta_completa__11[[#This Row],[13 - Ocorrências/Ambientes Atingidos]]),0)</f>
        <v>0</v>
      </c>
      <c r="BQ897" s="83" t="str">
        <f t="shared" si="414"/>
        <v/>
      </c>
      <c r="BR897" s="82">
        <f>IFERROR(FIND("Flora",consulta_completa__11[[#This Row],[13 - Ocorrências/Ambientes Atingidos]]),0)</f>
        <v>0</v>
      </c>
      <c r="BS897" s="83" t="str">
        <f t="shared" si="415"/>
        <v/>
      </c>
      <c r="BT897" s="82">
        <f>IFERROR(FIND("Fauna",consulta_completa__11[[#This Row],[13 - Ocorrências/Ambientes Atingidos]]),0)</f>
        <v>0</v>
      </c>
      <c r="BU897" s="83" t="str">
        <f t="shared" si="416"/>
        <v/>
      </c>
      <c r="BV897" s="82">
        <f>IFERROR(FIND("UC federal",consulta_completa__11[[#This Row],[13 - Ocorrências/Ambientes Atingidos]]),0)</f>
        <v>0</v>
      </c>
      <c r="BW897" s="83" t="str">
        <f t="shared" si="417"/>
        <v/>
      </c>
      <c r="BX897" s="82">
        <f>IFERROR(FIND("UC estadual/municipal",consulta_completa__11[[#This Row],[13 - Ocorrências/Ambientes Atingidos]]),0)</f>
        <v>0</v>
      </c>
      <c r="BY897" s="83" t="str">
        <f t="shared" si="418"/>
        <v/>
      </c>
      <c r="BZ897" s="82">
        <f>IFERROR(FIND("Outro(s)",consulta_completa__11[[#This Row],[13 - Ocorrências/Ambientes Atingidos]]),0)</f>
        <v>0</v>
      </c>
      <c r="CA897" s="83" t="str">
        <f t="shared" si="419"/>
        <v/>
      </c>
      <c r="CB897" s="82">
        <f>IFERROR(FIND("Sem dano",consulta_completa__11[[#This Row],[13 - Ocorrências/Ambientes Atingidos]]),0)</f>
        <v>0</v>
      </c>
      <c r="CC897" s="83" t="str">
        <f t="shared" si="420"/>
        <v/>
      </c>
      <c r="CD897" s="82" t="e">
        <f>IF(consulta_completa__11[[#This Row],[13 - Ocorrências/Ambientes Atingidos]]="","X","")</f>
        <v>#VALUE!</v>
      </c>
      <c r="CE897" s="84">
        <f>IFERROR(FIND("IBAMA",consulta_completa__11[[#This Row],[14 - Inst. Atuando no Local]]),0)</f>
        <v>0</v>
      </c>
      <c r="CF897" s="84" t="str">
        <f t="shared" si="421"/>
        <v/>
      </c>
      <c r="CG897" s="84">
        <f>IFERROR(FIND("OEMA",consulta_completa__11[[#This Row],[14 - Inst. Atuando no Local]]),0)</f>
        <v>0</v>
      </c>
      <c r="CH897" s="84" t="str">
        <f t="shared" si="422"/>
        <v/>
      </c>
      <c r="CI897" s="84">
        <f>IFERROR(FIND("DEFESA CIVIL",consulta_completa__11[[#This Row],[14 - Inst. Atuando no Local]]),0)</f>
        <v>0</v>
      </c>
      <c r="CJ897" s="84" t="str">
        <f t="shared" si="423"/>
        <v/>
      </c>
      <c r="CK897" s="84">
        <f>IFERROR(FIND("CORPO DE BOMBEIROS",consulta_completa__11[[#This Row],[14 - Inst. Atuando no Local]]),0)</f>
        <v>0</v>
      </c>
      <c r="CL897" s="84" t="str">
        <f t="shared" si="424"/>
        <v/>
      </c>
      <c r="CM897" s="84">
        <f>IFERROR(FIND("POLÍCIA RODOVIÁRIA",consulta_completa__11[[#This Row],[14 - Inst. Atuando no Local]]),0)</f>
        <v>0</v>
      </c>
      <c r="CN897" s="84" t="str">
        <f t="shared" si="425"/>
        <v/>
      </c>
      <c r="CO897" s="84">
        <f>IFERROR(FIND("POLÍCIA MILITAR",consulta_completa__11[[#This Row],[14 - Inst. Atuando no Local]]),0)</f>
        <v>0</v>
      </c>
      <c r="CP897" s="84" t="str">
        <f t="shared" si="426"/>
        <v/>
      </c>
      <c r="CQ897" s="84">
        <f>IFERROR(FIND("POLÍCIA CIVIL",consulta_completa__11[[#This Row],[14 - Inst. Atuando no Local]]),0)</f>
        <v>0</v>
      </c>
      <c r="CR897" s="84" t="str">
        <f t="shared" si="427"/>
        <v/>
      </c>
      <c r="CS897" s="84">
        <f>IFERROR(FIND("MARINHA DO BRASIL",consulta_completa__11[[#This Row],[14 - Inst. Atuando no Local]]),0)</f>
        <v>0</v>
      </c>
      <c r="CT897" s="84" t="str">
        <f t="shared" si="428"/>
        <v/>
      </c>
      <c r="CU897" s="84">
        <f>IFERROR(FIND("EMPRESA ESPECIALIZADA EM ATENDIMENTO",consulta_completa__11[[#This Row],[14 - Inst. Atuando no Local]]),0)</f>
        <v>0</v>
      </c>
      <c r="CV897" s="84" t="str">
        <f t="shared" si="429"/>
        <v/>
      </c>
      <c r="CW897" s="84">
        <f>IFERROR(FIND("IBAMA",consulta_completa__11[[#This Row],[14 - Inst. Atuando no Local]]),0)</f>
        <v>0</v>
      </c>
      <c r="CX897" s="84" t="str">
        <f t="shared" si="430"/>
        <v/>
      </c>
      <c r="CY897" s="84" t="e">
        <f>IF(consulta_completa__11[[#This Row],[14 - Inst. Atuando no Local]]="","X","")</f>
        <v>#VALUE!</v>
      </c>
      <c r="CZ897" s="84">
        <f>IFERROR(FIND("OUTRA (S)",consulta_completa__11[[#This Row],[14 - Inst. Atuando no Local]]),0)</f>
        <v>0</v>
      </c>
      <c r="DA897" s="84" t="str">
        <f t="shared" si="431"/>
        <v/>
      </c>
      <c r="DB897" s="35" t="str">
        <f t="shared" si="432"/>
        <v>Sim</v>
      </c>
      <c r="DC897" s="35" t="str">
        <f t="shared" si="433"/>
        <v>Não</v>
      </c>
      <c r="DD897" s="35" t="str">
        <f t="shared" si="434"/>
        <v>Sim</v>
      </c>
      <c r="DE897" s="87" t="str">
        <f t="shared" si="437"/>
        <v>Sem informação</v>
      </c>
    </row>
    <row r="898" spans="50:109">
      <c r="AX898" s="82">
        <f>IFERROR(FIND("Óbitos/feridos",consulta_completa__11[[#This Row],[13 - Ocorrências/Ambientes Atingidos]]),0)</f>
        <v>0</v>
      </c>
      <c r="AY898" s="83" t="str">
        <f t="shared" si="406"/>
        <v/>
      </c>
      <c r="AZ898" s="82">
        <f>IFERROR(FIND("População afetada/evacuada",consulta_completa__11[[#This Row],[13 - Ocorrências/Ambientes Atingidos]]),0)</f>
        <v>0</v>
      </c>
      <c r="BA898" s="82" t="str">
        <f t="shared" si="407"/>
        <v/>
      </c>
      <c r="BB898" s="82">
        <f>IFERROR(FIND("Suspensão de abastecimento de água",consulta_completa__11[[#This Row],[13 - Ocorrências/Ambientes Atingidos]]),0)</f>
        <v>0</v>
      </c>
      <c r="BC898" s="83" t="str">
        <f t="shared" si="435"/>
        <v/>
      </c>
      <c r="BD898" s="82">
        <f>IFERROR(FIND("Rio/córrego",consulta_completa__11[[#This Row],[13 - Ocorrências/Ambientes Atingidos]]),0)</f>
        <v>0</v>
      </c>
      <c r="BE898" s="83" t="str">
        <f t="shared" si="408"/>
        <v/>
      </c>
      <c r="BF898" s="82">
        <f>IFERROR(FIND("Lago",consulta_completa__11[[#This Row],[13 - Ocorrências/Ambientes Atingidos]]),0)</f>
        <v>0</v>
      </c>
      <c r="BG898" s="83" t="str">
        <f t="shared" si="409"/>
        <v/>
      </c>
      <c r="BH898" s="82">
        <f>IFERROR(FIND("Mar",consulta_completa__11[[#This Row],[13 - Ocorrências/Ambientes Atingidos]]),0)</f>
        <v>0</v>
      </c>
      <c r="BI898" s="83" t="str">
        <f t="shared" si="410"/>
        <v/>
      </c>
      <c r="BJ898" s="82">
        <f>IFERROR(FIND("Praia",consulta_completa__11[[#This Row],[13 - Ocorrências/Ambientes Atingidos]]),0)</f>
        <v>0</v>
      </c>
      <c r="BK898" s="83" t="str">
        <f t="shared" si="411"/>
        <v/>
      </c>
      <c r="BL898" s="82">
        <f>IFERROR(FIND("Solo",consulta_completa__11[[#This Row],[13 - Ocorrências/Ambientes Atingidos]]),0)</f>
        <v>0</v>
      </c>
      <c r="BM898" s="83" t="str">
        <f t="shared" si="412"/>
        <v/>
      </c>
      <c r="BN898" s="82">
        <f>IFERROR(FIND("Águas subterrâneas",consulta_completa__11[[#This Row],[13 - Ocorrências/Ambientes Atingidos]]),0)</f>
        <v>0</v>
      </c>
      <c r="BO898" s="83" t="str">
        <f t="shared" si="413"/>
        <v/>
      </c>
      <c r="BP898" s="82">
        <f>IFERROR(FIND("Atmosfera",consulta_completa__11[[#This Row],[13 - Ocorrências/Ambientes Atingidos]]),0)</f>
        <v>0</v>
      </c>
      <c r="BQ898" s="83" t="str">
        <f t="shared" si="414"/>
        <v/>
      </c>
      <c r="BR898" s="82">
        <f>IFERROR(FIND("Flora",consulta_completa__11[[#This Row],[13 - Ocorrências/Ambientes Atingidos]]),0)</f>
        <v>0</v>
      </c>
      <c r="BS898" s="83" t="str">
        <f t="shared" si="415"/>
        <v/>
      </c>
      <c r="BT898" s="82">
        <f>IFERROR(FIND("Fauna",consulta_completa__11[[#This Row],[13 - Ocorrências/Ambientes Atingidos]]),0)</f>
        <v>0</v>
      </c>
      <c r="BU898" s="83" t="str">
        <f t="shared" si="416"/>
        <v/>
      </c>
      <c r="BV898" s="82">
        <f>IFERROR(FIND("UC federal",consulta_completa__11[[#This Row],[13 - Ocorrências/Ambientes Atingidos]]),0)</f>
        <v>0</v>
      </c>
      <c r="BW898" s="83" t="str">
        <f t="shared" si="417"/>
        <v/>
      </c>
      <c r="BX898" s="82">
        <f>IFERROR(FIND("UC estadual/municipal",consulta_completa__11[[#This Row],[13 - Ocorrências/Ambientes Atingidos]]),0)</f>
        <v>0</v>
      </c>
      <c r="BY898" s="83" t="str">
        <f t="shared" si="418"/>
        <v/>
      </c>
      <c r="BZ898" s="82">
        <f>IFERROR(FIND("Outro(s)",consulta_completa__11[[#This Row],[13 - Ocorrências/Ambientes Atingidos]]),0)</f>
        <v>0</v>
      </c>
      <c r="CA898" s="83" t="str">
        <f t="shared" si="419"/>
        <v/>
      </c>
      <c r="CB898" s="82">
        <f>IFERROR(FIND("Sem dano",consulta_completa__11[[#This Row],[13 - Ocorrências/Ambientes Atingidos]]),0)</f>
        <v>0</v>
      </c>
      <c r="CC898" s="83" t="str">
        <f t="shared" si="420"/>
        <v/>
      </c>
      <c r="CD898" s="82" t="e">
        <f>IF(consulta_completa__11[[#This Row],[13 - Ocorrências/Ambientes Atingidos]]="","X","")</f>
        <v>#VALUE!</v>
      </c>
      <c r="CE898" s="84">
        <f>IFERROR(FIND("IBAMA",consulta_completa__11[[#This Row],[14 - Inst. Atuando no Local]]),0)</f>
        <v>0</v>
      </c>
      <c r="CF898" s="84" t="str">
        <f t="shared" si="421"/>
        <v/>
      </c>
      <c r="CG898" s="84">
        <f>IFERROR(FIND("OEMA",consulta_completa__11[[#This Row],[14 - Inst. Atuando no Local]]),0)</f>
        <v>0</v>
      </c>
      <c r="CH898" s="84" t="str">
        <f t="shared" si="422"/>
        <v/>
      </c>
      <c r="CI898" s="84">
        <f>IFERROR(FIND("DEFESA CIVIL",consulta_completa__11[[#This Row],[14 - Inst. Atuando no Local]]),0)</f>
        <v>0</v>
      </c>
      <c r="CJ898" s="84" t="str">
        <f t="shared" si="423"/>
        <v/>
      </c>
      <c r="CK898" s="84">
        <f>IFERROR(FIND("CORPO DE BOMBEIROS",consulta_completa__11[[#This Row],[14 - Inst. Atuando no Local]]),0)</f>
        <v>0</v>
      </c>
      <c r="CL898" s="84" t="str">
        <f t="shared" si="424"/>
        <v/>
      </c>
      <c r="CM898" s="84">
        <f>IFERROR(FIND("POLÍCIA RODOVIÁRIA",consulta_completa__11[[#This Row],[14 - Inst. Atuando no Local]]),0)</f>
        <v>0</v>
      </c>
      <c r="CN898" s="84" t="str">
        <f t="shared" si="425"/>
        <v/>
      </c>
      <c r="CO898" s="84">
        <f>IFERROR(FIND("POLÍCIA MILITAR",consulta_completa__11[[#This Row],[14 - Inst. Atuando no Local]]),0)</f>
        <v>0</v>
      </c>
      <c r="CP898" s="84" t="str">
        <f t="shared" si="426"/>
        <v/>
      </c>
      <c r="CQ898" s="84">
        <f>IFERROR(FIND("POLÍCIA CIVIL",consulta_completa__11[[#This Row],[14 - Inst. Atuando no Local]]),0)</f>
        <v>0</v>
      </c>
      <c r="CR898" s="84" t="str">
        <f t="shared" si="427"/>
        <v/>
      </c>
      <c r="CS898" s="84">
        <f>IFERROR(FIND("MARINHA DO BRASIL",consulta_completa__11[[#This Row],[14 - Inst. Atuando no Local]]),0)</f>
        <v>0</v>
      </c>
      <c r="CT898" s="84" t="str">
        <f t="shared" si="428"/>
        <v/>
      </c>
      <c r="CU898" s="84">
        <f>IFERROR(FIND("EMPRESA ESPECIALIZADA EM ATENDIMENTO",consulta_completa__11[[#This Row],[14 - Inst. Atuando no Local]]),0)</f>
        <v>0</v>
      </c>
      <c r="CV898" s="84" t="str">
        <f t="shared" si="429"/>
        <v/>
      </c>
      <c r="CW898" s="84">
        <f>IFERROR(FIND("IBAMA",consulta_completa__11[[#This Row],[14 - Inst. Atuando no Local]]),0)</f>
        <v>0</v>
      </c>
      <c r="CX898" s="84" t="str">
        <f t="shared" si="430"/>
        <v/>
      </c>
      <c r="CY898" s="84" t="e">
        <f>IF(consulta_completa__11[[#This Row],[14 - Inst. Atuando no Local]]="","X","")</f>
        <v>#VALUE!</v>
      </c>
      <c r="CZ898" s="84">
        <f>IFERROR(FIND("OUTRA (S)",consulta_completa__11[[#This Row],[14 - Inst. Atuando no Local]]),0)</f>
        <v>0</v>
      </c>
      <c r="DA898" s="84" t="str">
        <f t="shared" si="431"/>
        <v/>
      </c>
      <c r="DB898" s="35" t="str">
        <f t="shared" si="432"/>
        <v>Sim</v>
      </c>
      <c r="DC898" s="35" t="str">
        <f t="shared" si="433"/>
        <v>Não</v>
      </c>
      <c r="DD898" s="35" t="str">
        <f t="shared" si="434"/>
        <v>Sim</v>
      </c>
      <c r="DE898" s="87" t="str">
        <f t="shared" si="437"/>
        <v>Sem informação</v>
      </c>
    </row>
    <row r="899" spans="50:109">
      <c r="AX899" s="82">
        <f>IFERROR(FIND("Óbitos/feridos",consulta_completa__11[[#This Row],[13 - Ocorrências/Ambientes Atingidos]]),0)</f>
        <v>0</v>
      </c>
      <c r="AY899" s="83" t="str">
        <f t="shared" ref="AY899" si="438">IF(AX899=0,"","X")</f>
        <v/>
      </c>
      <c r="AZ899" s="82">
        <f>IFERROR(FIND("População afetada/evacuada",consulta_completa__11[[#This Row],[13 - Ocorrências/Ambientes Atingidos]]),0)</f>
        <v>0</v>
      </c>
      <c r="BA899" s="82" t="str">
        <f t="shared" ref="BA899" si="439">IF(AZ899=0,"","X")</f>
        <v/>
      </c>
      <c r="BB899" s="82">
        <f>IFERROR(FIND("Suspensão de abastecimento de água",consulta_completa__11[[#This Row],[13 - Ocorrências/Ambientes Atingidos]]),0)</f>
        <v>0</v>
      </c>
      <c r="BC899" s="83" t="str">
        <f t="shared" si="435"/>
        <v/>
      </c>
      <c r="BD899" s="82">
        <f>IFERROR(FIND("Rio/córrego",consulta_completa__11[[#This Row],[13 - Ocorrências/Ambientes Atingidos]]),0)</f>
        <v>0</v>
      </c>
      <c r="BE899" s="83" t="str">
        <f t="shared" ref="BE899" si="440">IF(BD899=0,"","X")</f>
        <v/>
      </c>
      <c r="BF899" s="82">
        <f>IFERROR(FIND("Lago",consulta_completa__11[[#This Row],[13 - Ocorrências/Ambientes Atingidos]]),0)</f>
        <v>0</v>
      </c>
      <c r="BG899" s="83" t="str">
        <f t="shared" ref="BG899" si="441">IF(BF899=0,"","X")</f>
        <v/>
      </c>
      <c r="BH899" s="82">
        <f>IFERROR(FIND("Mar",consulta_completa__11[[#This Row],[13 - Ocorrências/Ambientes Atingidos]]),0)</f>
        <v>0</v>
      </c>
      <c r="BI899" s="83" t="str">
        <f t="shared" ref="BI899" si="442">IF(BH899=0,"","X")</f>
        <v/>
      </c>
      <c r="BJ899" s="82">
        <f>IFERROR(FIND("Praia",consulta_completa__11[[#This Row],[13 - Ocorrências/Ambientes Atingidos]]),0)</f>
        <v>0</v>
      </c>
      <c r="BK899" s="83" t="str">
        <f t="shared" ref="BK899" si="443">IF(BJ899=0,"","X")</f>
        <v/>
      </c>
      <c r="BL899" s="82">
        <f>IFERROR(FIND("Solo",consulta_completa__11[[#This Row],[13 - Ocorrências/Ambientes Atingidos]]),0)</f>
        <v>0</v>
      </c>
      <c r="BM899" s="83" t="str">
        <f t="shared" ref="BM899" si="444">IF(BL899=0,"","X")</f>
        <v/>
      </c>
      <c r="BN899" s="82">
        <f>IFERROR(FIND("Águas subterrâneas",consulta_completa__11[[#This Row],[13 - Ocorrências/Ambientes Atingidos]]),0)</f>
        <v>0</v>
      </c>
      <c r="BO899" s="83" t="str">
        <f t="shared" ref="BO899" si="445">IF(BN899=0,"","X")</f>
        <v/>
      </c>
      <c r="BP899" s="82">
        <f>IFERROR(FIND("Atmosfera",consulta_completa__11[[#This Row],[13 - Ocorrências/Ambientes Atingidos]]),0)</f>
        <v>0</v>
      </c>
      <c r="BQ899" s="83" t="str">
        <f t="shared" ref="BQ899" si="446">IF(BP899=0,"","X")</f>
        <v/>
      </c>
      <c r="BR899" s="82">
        <f>IFERROR(FIND("Flora",consulta_completa__11[[#This Row],[13 - Ocorrências/Ambientes Atingidos]]),0)</f>
        <v>0</v>
      </c>
      <c r="BS899" s="83" t="str">
        <f t="shared" ref="BS899" si="447">IF(BR899=0,"","X")</f>
        <v/>
      </c>
      <c r="BT899" s="82">
        <f>IFERROR(FIND("Fauna",consulta_completa__11[[#This Row],[13 - Ocorrências/Ambientes Atingidos]]),0)</f>
        <v>0</v>
      </c>
      <c r="BU899" s="83" t="str">
        <f t="shared" ref="BU899" si="448">IF(BT899=0,"","X")</f>
        <v/>
      </c>
      <c r="BV899" s="82">
        <f>IFERROR(FIND("UC federal",consulta_completa__11[[#This Row],[13 - Ocorrências/Ambientes Atingidos]]),0)</f>
        <v>0</v>
      </c>
      <c r="BW899" s="83" t="str">
        <f t="shared" ref="BW899" si="449">IF(BV899=0,"","X")</f>
        <v/>
      </c>
      <c r="BX899" s="82">
        <f>IFERROR(FIND("UC estadual/municipal",consulta_completa__11[[#This Row],[13 - Ocorrências/Ambientes Atingidos]]),0)</f>
        <v>0</v>
      </c>
      <c r="BY899" s="83" t="str">
        <f t="shared" ref="BY899" si="450">IF(BX899=0,"","X")</f>
        <v/>
      </c>
      <c r="BZ899" s="82">
        <f>IFERROR(FIND("Outro(s)",consulta_completa__11[[#This Row],[13 - Ocorrências/Ambientes Atingidos]]),0)</f>
        <v>0</v>
      </c>
      <c r="CA899" s="83" t="str">
        <f t="shared" ref="CA899" si="451">IF(BZ899=0,"","X")</f>
        <v/>
      </c>
      <c r="CB899" s="82">
        <f>IFERROR(FIND("Sem dano",consulta_completa__11[[#This Row],[13 - Ocorrências/Ambientes Atingidos]]),0)</f>
        <v>0</v>
      </c>
      <c r="CC899" s="83" t="str">
        <f t="shared" ref="CC899" si="452">IF(CB899=0,"","X")</f>
        <v/>
      </c>
      <c r="CD899" s="82" t="e">
        <f>IF(consulta_completa__11[[#This Row],[13 - Ocorrências/Ambientes Atingidos]]="","X","")</f>
        <v>#VALUE!</v>
      </c>
      <c r="CE899" s="84">
        <f>IFERROR(FIND("IBAMA",consulta_completa__11[[#This Row],[14 - Inst. Atuando no Local]]),0)</f>
        <v>0</v>
      </c>
      <c r="CF899" s="84" t="str">
        <f t="shared" ref="CF899" si="453">IF(CE899=0,"","X")</f>
        <v/>
      </c>
      <c r="CG899" s="84">
        <f>IFERROR(FIND("OEMA",consulta_completa__11[[#This Row],[14 - Inst. Atuando no Local]]),0)</f>
        <v>0</v>
      </c>
      <c r="CH899" s="84" t="str">
        <f t="shared" ref="CH899" si="454">IF(CG899=0,"","X")</f>
        <v/>
      </c>
      <c r="CI899" s="84">
        <f>IFERROR(FIND("DEFESA CIVIL",consulta_completa__11[[#This Row],[14 - Inst. Atuando no Local]]),0)</f>
        <v>0</v>
      </c>
      <c r="CJ899" s="84" t="str">
        <f t="shared" ref="CJ899" si="455">IF(CI899=0,"","X")</f>
        <v/>
      </c>
      <c r="CK899" s="84">
        <f>IFERROR(FIND("CORPO DE BOMBEIROS",consulta_completa__11[[#This Row],[14 - Inst. Atuando no Local]]),0)</f>
        <v>0</v>
      </c>
      <c r="CL899" s="84" t="str">
        <f t="shared" ref="CL899" si="456">IF(CK899=0,"","X")</f>
        <v/>
      </c>
      <c r="CM899" s="84">
        <f>IFERROR(FIND("POLÍCIA RODOVIÁRIA",consulta_completa__11[[#This Row],[14 - Inst. Atuando no Local]]),0)</f>
        <v>0</v>
      </c>
      <c r="CN899" s="84" t="str">
        <f t="shared" ref="CN899" si="457">IF(CM899=0,"","X")</f>
        <v/>
      </c>
      <c r="CO899" s="84">
        <f>IFERROR(FIND("POLÍCIA MILITAR",consulta_completa__11[[#This Row],[14 - Inst. Atuando no Local]]),0)</f>
        <v>0</v>
      </c>
      <c r="CP899" s="84" t="str">
        <f t="shared" ref="CP899" si="458">IF(CO899=0,"","X")</f>
        <v/>
      </c>
      <c r="CQ899" s="84">
        <f>IFERROR(FIND("POLÍCIA CIVIL",consulta_completa__11[[#This Row],[14 - Inst. Atuando no Local]]),0)</f>
        <v>0</v>
      </c>
      <c r="CR899" s="84" t="str">
        <f t="shared" ref="CR899" si="459">IF(CQ899=0,"","X")</f>
        <v/>
      </c>
      <c r="CS899" s="84">
        <f>IFERROR(FIND("MARINHA DO BRASIL",consulta_completa__11[[#This Row],[14 - Inst. Atuando no Local]]),0)</f>
        <v>0</v>
      </c>
      <c r="CT899" s="84" t="str">
        <f t="shared" ref="CT899" si="460">IF(CS899=0,"","X")</f>
        <v/>
      </c>
      <c r="CU899" s="84">
        <f>IFERROR(FIND("EMPRESA ESPECIALIZADA EM ATENDIMENTO",consulta_completa__11[[#This Row],[14 - Inst. Atuando no Local]]),0)</f>
        <v>0</v>
      </c>
      <c r="CV899" s="84" t="str">
        <f t="shared" ref="CV899" si="461">IF(CU899=0,"","X")</f>
        <v/>
      </c>
      <c r="CW899" s="84">
        <f>IFERROR(FIND("IBAMA",consulta_completa__11[[#This Row],[14 - Inst. Atuando no Local]]),0)</f>
        <v>0</v>
      </c>
      <c r="CX899" s="84" t="str">
        <f t="shared" ref="CX899" si="462">IF(CW899=0,"","X")</f>
        <v/>
      </c>
      <c r="CY899" s="84" t="e">
        <f>IF(consulta_completa__11[[#This Row],[14 - Inst. Atuando no Local]]="","X","")</f>
        <v>#VALUE!</v>
      </c>
      <c r="CZ899" s="84">
        <f>IFERROR(FIND("OUTRA (S)",consulta_completa__11[[#This Row],[14 - Inst. Atuando no Local]]),0)</f>
        <v>0</v>
      </c>
      <c r="DA899" s="84" t="str">
        <f t="shared" ref="DA899" si="463">IF(CZ899=0,"","X")</f>
        <v/>
      </c>
      <c r="DB899" s="35" t="str">
        <f t="shared" ref="DB899" si="464">IF(AH$2="","",IF(AH$2="S","Sim",IF(AH$2="N","Não", IF(AH$2="I","Sem Informação"))))</f>
        <v>Sim</v>
      </c>
      <c r="DC899" s="35" t="str">
        <f t="shared" ref="DC899" si="465">IF(AI$2="","",IF(AI$2="S","Sim",IF(AI$2="N","Não", IF(AI$2="I","Sem Informação"))))</f>
        <v>Não</v>
      </c>
      <c r="DD899" s="35" t="str">
        <f t="shared" ref="DD899" si="466">IF(AJ$2="","",IF(AJ$2="S","Sim",IF(AJ$2="N","Não", IF(AJ$2="I","Sem Informação"))))</f>
        <v>Sim</v>
      </c>
      <c r="DE899" s="87" t="str">
        <f t="shared" si="437"/>
        <v>Sem informação</v>
      </c>
    </row>
    <row r="900" spans="50:109">
      <c r="AX900" s="88"/>
      <c r="AY900" s="83"/>
      <c r="AZ900" s="83"/>
      <c r="BA900" s="83"/>
      <c r="BB900" s="83"/>
      <c r="BC900" s="83"/>
      <c r="BD900" s="83"/>
      <c r="BE900" s="83"/>
      <c r="BF900" s="83"/>
      <c r="BG900" s="83"/>
      <c r="BH900" s="83"/>
      <c r="BI900" s="83"/>
      <c r="BJ900" s="83"/>
      <c r="BK900" s="83"/>
      <c r="BL900" s="83"/>
      <c r="BM900" s="83"/>
      <c r="BN900" s="83"/>
      <c r="BO900" s="83"/>
      <c r="BP900" s="83"/>
      <c r="BQ900" s="83"/>
      <c r="BR900" s="83"/>
      <c r="BS900" s="83"/>
      <c r="BT900" s="83"/>
      <c r="BU900" s="83"/>
      <c r="BV900" s="83"/>
      <c r="BW900" s="83"/>
      <c r="BX900" s="83"/>
      <c r="BY900" s="83"/>
      <c r="BZ900" s="83"/>
      <c r="CA900" s="83"/>
      <c r="CB900" s="83"/>
      <c r="CC900" s="83"/>
      <c r="CD900" s="83"/>
      <c r="CE900" s="84"/>
      <c r="CF900" s="84"/>
      <c r="CG900" s="85"/>
      <c r="CH900" s="85"/>
      <c r="CI900" s="85"/>
      <c r="CJ900" s="85"/>
      <c r="CK900" s="85"/>
      <c r="CL900" s="85"/>
      <c r="CM900" s="85"/>
      <c r="CN900" s="85"/>
      <c r="CO900" s="85"/>
      <c r="CP900" s="85"/>
      <c r="CQ900" s="84"/>
      <c r="CR900" s="84"/>
      <c r="CS900" s="84"/>
      <c r="CT900" s="84"/>
      <c r="CU900" s="84"/>
      <c r="CV900" s="84"/>
      <c r="CW900" s="84"/>
      <c r="CX900" s="84"/>
      <c r="CZ900" s="84"/>
      <c r="DA900" s="84"/>
      <c r="DB900" s="35"/>
      <c r="DC900" s="35"/>
      <c r="DD900" s="35"/>
      <c r="DE900" s="87"/>
    </row>
  </sheetData>
  <sheetProtection sheet="1" objects="1" scenarios="1"/>
  <pageMargins left="0.511811024" right="0.511811024" top="0.78740157499999996" bottom="0.78740157499999996" header="0.31496062000000002" footer="0.31496062000000002"/>
  <ignoredErrors>
    <ignoredError sqref="AZ2" formula="1"/>
  </ignoredErrors>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E872"/>
  <sheetViews>
    <sheetView tabSelected="1" zoomScale="130" zoomScaleNormal="130" workbookViewId="0">
      <pane xSplit="2" topLeftCell="AH766" activePane="topRight" state="frozen"/>
      <selection pane="topRight" activeCell="BX404" sqref="BX404"/>
    </sheetView>
  </sheetViews>
  <sheetFormatPr defaultColWidth="8.85546875" defaultRowHeight="15"/>
  <cols>
    <col min="1" max="1" width="27.140625" style="249" customWidth="1"/>
    <col min="2" max="2" width="36.5703125" style="22" customWidth="1"/>
    <col min="3" max="3" width="13.85546875" style="29" customWidth="1"/>
    <col min="4" max="4" width="31.140625" style="28" bestFit="1" customWidth="1"/>
    <col min="5" max="5" width="37.7109375" style="28" customWidth="1"/>
    <col min="6" max="6" width="40.140625" style="22" customWidth="1"/>
    <col min="7" max="7" width="26.85546875" style="33" customWidth="1"/>
    <col min="8" max="8" width="26.42578125" style="33" customWidth="1"/>
    <col min="9" max="9" width="21.28515625" style="8" bestFit="1" customWidth="1"/>
    <col min="10" max="10" width="13.140625" style="36" customWidth="1"/>
    <col min="11" max="11" width="15.7109375" style="28" customWidth="1"/>
    <col min="12" max="12" width="10.42578125" style="28" customWidth="1"/>
    <col min="13" max="14" width="10.42578125" style="8" customWidth="1"/>
    <col min="15" max="15" width="28.85546875" style="8" customWidth="1"/>
    <col min="16" max="16" width="74.85546875" style="28" hidden="1" customWidth="1"/>
    <col min="17" max="17" width="19.28515625" style="22" customWidth="1"/>
    <col min="18" max="18" width="27.85546875" style="17" customWidth="1"/>
    <col min="19" max="19" width="33.7109375" style="23" customWidth="1"/>
    <col min="20" max="20" width="34.140625" style="22" customWidth="1"/>
    <col min="21" max="21" width="31" style="22" customWidth="1"/>
    <col min="22" max="22" width="17.28515625" style="22" customWidth="1"/>
    <col min="23" max="23" width="19.42578125" style="22" customWidth="1"/>
    <col min="24" max="24" width="25.7109375" style="17" customWidth="1"/>
    <col min="25" max="25" width="38.42578125" style="22" customWidth="1"/>
    <col min="26" max="26" width="21.140625" style="22" customWidth="1"/>
    <col min="27" max="27" width="18.28515625" style="22" customWidth="1"/>
    <col min="28" max="28" width="17.42578125" style="13" customWidth="1"/>
    <col min="29" max="29" width="18.140625" style="13" customWidth="1"/>
    <col min="30" max="30" width="38.42578125" style="17" customWidth="1"/>
    <col min="31" max="31" width="35.85546875" style="13" customWidth="1"/>
    <col min="32" max="32" width="34.7109375" style="13" customWidth="1"/>
    <col min="33" max="33" width="23.42578125" style="13" customWidth="1"/>
    <col min="34" max="34" width="20" style="13" customWidth="1"/>
    <col min="35" max="35" width="30.42578125" style="260" customWidth="1"/>
    <col min="36" max="36" width="48.5703125" style="24" customWidth="1"/>
    <col min="37" max="37" width="74.140625" style="16" customWidth="1"/>
    <col min="38" max="38" width="21.42578125" style="16" customWidth="1"/>
    <col min="39" max="39" width="20.85546875" style="16" customWidth="1"/>
    <col min="40" max="40" width="12.42578125" style="37" customWidth="1"/>
    <col min="41" max="41" width="17.42578125" style="18" customWidth="1"/>
    <col min="42" max="42" width="14.140625" style="15" customWidth="1"/>
    <col min="43" max="43" width="11.85546875" style="18" customWidth="1"/>
    <col min="44" max="44" width="8" style="27" customWidth="1"/>
    <col min="45" max="45" width="7" style="18" customWidth="1"/>
    <col min="46" max="46" width="8.42578125" style="15" customWidth="1"/>
    <col min="47" max="47" width="7.28515625" style="18" customWidth="1"/>
    <col min="48" max="48" width="13.140625" style="18" customWidth="1"/>
    <col min="49" max="49" width="11" style="18" customWidth="1"/>
    <col min="50" max="50" width="6.42578125" style="15" customWidth="1"/>
    <col min="51" max="51" width="11.28515625" style="18" customWidth="1"/>
    <col min="52" max="52" width="14.7109375" style="15" customWidth="1"/>
    <col min="53" max="53" width="13.85546875" style="15" customWidth="1"/>
    <col min="54" max="54" width="11.28515625" style="18" customWidth="1"/>
    <col min="55" max="55" width="15.7109375" style="17" customWidth="1"/>
    <col min="56" max="56" width="14.28515625" style="18" customWidth="1"/>
    <col min="57" max="57" width="14.7109375" style="15" customWidth="1"/>
    <col min="58" max="58" width="26.28515625" style="15" customWidth="1"/>
    <col min="59" max="59" width="26.28515625" style="15" hidden="1" customWidth="1"/>
    <col min="60" max="60" width="28.42578125" style="38" bestFit="1" customWidth="1"/>
    <col min="61" max="61" width="16.42578125" style="39" customWidth="1"/>
    <col min="62" max="62" width="14.28515625" style="16" customWidth="1"/>
    <col min="63" max="63" width="14.85546875" style="13" customWidth="1"/>
    <col min="64" max="64" width="23.42578125" style="22" customWidth="1"/>
    <col min="65" max="65" width="14.42578125" style="19" customWidth="1"/>
    <col min="66" max="66" width="20.140625" style="17" customWidth="1"/>
    <col min="67" max="67" width="20.85546875" style="20" customWidth="1"/>
    <col min="68" max="68" width="15" style="17" customWidth="1"/>
    <col min="69" max="69" width="19.7109375" style="17" customWidth="1"/>
    <col min="70" max="71" width="25.28515625" style="17" customWidth="1"/>
    <col min="72" max="72" width="33.28515625" style="22" customWidth="1"/>
    <col min="73" max="73" width="27.42578125" style="22" customWidth="1"/>
    <col min="74" max="75" width="20" style="22" customWidth="1"/>
    <col min="76" max="76" width="28.7109375" style="22" customWidth="1"/>
    <col min="77" max="77" width="37.7109375" style="22" customWidth="1"/>
    <col min="78" max="78" width="38.7109375" style="21" customWidth="1"/>
    <col min="79" max="79" width="52.85546875" style="16" customWidth="1"/>
    <col min="80" max="80" width="31" style="21" bestFit="1" customWidth="1"/>
    <col min="81" max="81" width="36.5703125" style="40" bestFit="1" customWidth="1"/>
    <col min="82" max="82" width="33" style="19" bestFit="1" customWidth="1"/>
    <col min="83" max="83" width="39.7109375" style="19" bestFit="1" customWidth="1"/>
    <col min="84" max="84" width="27" style="19" bestFit="1" customWidth="1"/>
    <col min="85" max="16384" width="8.85546875" style="13"/>
  </cols>
  <sheetData>
    <row r="1" spans="1:84" ht="79.5" customHeight="1">
      <c r="A1" s="248" t="s">
        <v>7014</v>
      </c>
      <c r="B1" s="2" t="s">
        <v>7015</v>
      </c>
      <c r="C1" s="4" t="s">
        <v>7016</v>
      </c>
      <c r="D1" s="4" t="s">
        <v>7017</v>
      </c>
      <c r="E1" s="5" t="s">
        <v>7018</v>
      </c>
      <c r="F1" s="3" t="s">
        <v>7019</v>
      </c>
      <c r="G1" s="6" t="s">
        <v>7020</v>
      </c>
      <c r="H1" s="6" t="s">
        <v>7021</v>
      </c>
      <c r="I1" s="4" t="s">
        <v>7022</v>
      </c>
      <c r="J1" s="7" t="s">
        <v>7023</v>
      </c>
      <c r="K1" s="4" t="s">
        <v>7024</v>
      </c>
      <c r="L1" s="4" t="s">
        <v>7025</v>
      </c>
      <c r="M1" s="4" t="s">
        <v>7026</v>
      </c>
      <c r="N1" s="4" t="s">
        <v>7027</v>
      </c>
      <c r="O1" s="8" t="s">
        <v>7028</v>
      </c>
      <c r="P1" s="9" t="s">
        <v>7029</v>
      </c>
      <c r="Q1" s="2" t="s">
        <v>7030</v>
      </c>
      <c r="R1" s="2" t="s">
        <v>7031</v>
      </c>
      <c r="S1" s="3" t="s">
        <v>7032</v>
      </c>
      <c r="T1" s="3" t="s">
        <v>7033</v>
      </c>
      <c r="U1" s="3" t="s">
        <v>7034</v>
      </c>
      <c r="V1" s="3" t="s">
        <v>7035</v>
      </c>
      <c r="W1" s="2" t="s">
        <v>7036</v>
      </c>
      <c r="X1" s="2" t="s">
        <v>7037</v>
      </c>
      <c r="Y1" s="2" t="s">
        <v>7038</v>
      </c>
      <c r="Z1" s="3" t="s">
        <v>7039</v>
      </c>
      <c r="AA1" s="3" t="s">
        <v>7040</v>
      </c>
      <c r="AB1" s="3" t="s">
        <v>7041</v>
      </c>
      <c r="AC1" s="2" t="s">
        <v>7042</v>
      </c>
      <c r="AD1" s="2" t="s">
        <v>7043</v>
      </c>
      <c r="AE1" s="2" t="s">
        <v>7044</v>
      </c>
      <c r="AF1" s="3" t="s">
        <v>7045</v>
      </c>
      <c r="AG1" s="3" t="s">
        <v>7046</v>
      </c>
      <c r="AH1" s="3" t="s">
        <v>7047</v>
      </c>
      <c r="AI1" s="2" t="s">
        <v>7048</v>
      </c>
      <c r="AJ1" s="5" t="s">
        <v>7049</v>
      </c>
      <c r="AK1" s="3" t="s">
        <v>7050</v>
      </c>
      <c r="AL1" s="3" t="s">
        <v>7051</v>
      </c>
      <c r="AM1" s="3" t="s">
        <v>7052</v>
      </c>
      <c r="AN1" s="10" t="s">
        <v>7053</v>
      </c>
      <c r="AO1" s="5" t="s">
        <v>1203</v>
      </c>
      <c r="AP1" s="5" t="s">
        <v>7054</v>
      </c>
      <c r="AQ1" s="5" t="s">
        <v>7055</v>
      </c>
      <c r="AR1" s="5" t="s">
        <v>7056</v>
      </c>
      <c r="AS1" s="5" t="s">
        <v>118</v>
      </c>
      <c r="AT1" s="5" t="s">
        <v>456</v>
      </c>
      <c r="AU1" s="4" t="s">
        <v>140</v>
      </c>
      <c r="AV1" s="5" t="s">
        <v>7057</v>
      </c>
      <c r="AW1" s="4" t="s">
        <v>1912</v>
      </c>
      <c r="AX1" s="4" t="s">
        <v>1045</v>
      </c>
      <c r="AY1" s="4" t="s">
        <v>4452</v>
      </c>
      <c r="AZ1" s="5" t="s">
        <v>7058</v>
      </c>
      <c r="BA1" s="5" t="s">
        <v>7059</v>
      </c>
      <c r="BB1" s="5" t="s">
        <v>7060</v>
      </c>
      <c r="BC1" s="3" t="s">
        <v>7061</v>
      </c>
      <c r="BD1" s="5" t="s">
        <v>7062</v>
      </c>
      <c r="BE1" s="5" t="s">
        <v>7063</v>
      </c>
      <c r="BF1" s="5" t="s">
        <v>7064</v>
      </c>
      <c r="BG1" s="5" t="s">
        <v>162</v>
      </c>
      <c r="BH1" s="5" t="s">
        <v>7065</v>
      </c>
      <c r="BI1" s="5" t="s">
        <v>7066</v>
      </c>
      <c r="BJ1" s="3" t="s">
        <v>7067</v>
      </c>
      <c r="BK1" s="3" t="s">
        <v>7068</v>
      </c>
      <c r="BL1" s="3" t="s">
        <v>7069</v>
      </c>
      <c r="BM1" s="3" t="s">
        <v>7070</v>
      </c>
      <c r="BN1" s="3" t="s">
        <v>7071</v>
      </c>
      <c r="BO1" s="3" t="s">
        <v>7072</v>
      </c>
      <c r="BP1" s="3" t="s">
        <v>7073</v>
      </c>
      <c r="BQ1" s="3" t="s">
        <v>7074</v>
      </c>
      <c r="BR1" s="3" t="s">
        <v>7075</v>
      </c>
      <c r="BS1" s="3" t="s">
        <v>7076</v>
      </c>
      <c r="BT1" s="3" t="s">
        <v>7077</v>
      </c>
      <c r="BU1" s="3" t="s">
        <v>7078</v>
      </c>
      <c r="BV1" s="3" t="s">
        <v>7079</v>
      </c>
      <c r="BW1" s="3" t="s">
        <v>7080</v>
      </c>
      <c r="BX1" s="3" t="s">
        <v>7081</v>
      </c>
      <c r="BY1" s="3" t="s">
        <v>7082</v>
      </c>
      <c r="BZ1" s="11" t="s">
        <v>7083</v>
      </c>
      <c r="CA1" s="3" t="s">
        <v>7084</v>
      </c>
      <c r="CB1" s="11" t="s">
        <v>7085</v>
      </c>
      <c r="CC1" s="12" t="s">
        <v>7086</v>
      </c>
      <c r="CD1" s="11" t="s">
        <v>7087</v>
      </c>
      <c r="CE1" s="11" t="s">
        <v>7088</v>
      </c>
      <c r="CF1" s="11" t="s">
        <v>7089</v>
      </c>
    </row>
    <row r="2" spans="1:84" ht="45.75">
      <c r="A2" s="182">
        <v>20251246819</v>
      </c>
      <c r="B2" s="170" t="s">
        <v>7090</v>
      </c>
      <c r="C2" s="108" t="s">
        <v>672</v>
      </c>
      <c r="D2" s="106" t="s">
        <v>637</v>
      </c>
      <c r="E2" s="106" t="s">
        <v>7091</v>
      </c>
      <c r="F2" s="106"/>
      <c r="G2" s="106" t="s">
        <v>7092</v>
      </c>
      <c r="H2" s="106" t="s">
        <v>7093</v>
      </c>
      <c r="I2" s="104" t="str">
        <f>VLOOKUP(Tabela2[[#This Row],[SIEMA]],Siema2025,19,FALSE)</f>
        <v>Santos</v>
      </c>
      <c r="J2" s="105">
        <f>VLOOKUP(Tabela2[[#This Row],[SIEMA]],Siema2025,2,FALSE)</f>
        <v>45658</v>
      </c>
      <c r="K2" s="105" t="str">
        <f>VLOOKUP(Tabela2[[#This Row],[SIEMA]],Siema2025,16,FALSE)</f>
        <v>Quarta</v>
      </c>
      <c r="L2" s="106" t="str">
        <f>IF(Tabela2[[#This Row],[Data]]="","Sem Informação",VLOOKUP(MONTH(Tabela2[[#This Row],[Data]]),'[1]Validação de dados'!$I$1:$J$13,2,0))</f>
        <v>Janeiro</v>
      </c>
      <c r="M2" s="104">
        <f>YEAR(Tabela2[[#This Row],[Data]])</f>
        <v>2025</v>
      </c>
      <c r="N2" s="105" t="str">
        <f>VLOOKUP(Tabela2[[#This Row],[SIEMA]],Siema2025,17,FALSE)</f>
        <v>Vespertino</v>
      </c>
      <c r="O2" s="105" t="str">
        <f>VLOOKUP(Tabela2[[#This Row],[SIEMA]],Siema2025,5,FALSE)</f>
        <v>Plataforma</v>
      </c>
      <c r="P2" s="104" t="str">
        <f>VLOOKUP(Tabela2[[#This Row],[SIEMA]],Siema2025,21,FALSE)</f>
        <v>Durante operação de recolhimento do cabo mensageiro do hauser, foi observado uma perda de contenção de aproximadamente 0,0022 m3 de fluido hidráulico (MOBIL DTE 10 EXCEL 32) na conexão flangeada da tubulação hidráulica do sistema de offloading da unidade, resultando na descarga do fluido para o mar.</v>
      </c>
      <c r="Q2" s="104" t="s">
        <v>7094</v>
      </c>
      <c r="R2" s="104" t="s">
        <v>7095</v>
      </c>
      <c r="S2" s="107" t="s">
        <v>7096</v>
      </c>
      <c r="T2" s="104">
        <v>2.2000000000000001E-3</v>
      </c>
      <c r="U2" s="104" t="str">
        <f>VLOOKUP(Tabela2[[#This Row],[SIEMA]],Siema2025,12,FALSE)</f>
        <v>M3</v>
      </c>
      <c r="V2" s="104" t="s">
        <v>7097</v>
      </c>
      <c r="W2" s="104"/>
      <c r="X2" s="108"/>
      <c r="Y2" s="109" t="str">
        <f>IF(W2="","", IF(W2="NC","", IF(W2="NE","", IF(W2="NA","",IFERROR(VLOOKUP(W2,Produtos!$A$1:$C$2319,2,FALSE),"Não Cadastrado")))))</f>
        <v/>
      </c>
      <c r="Z2" s="104"/>
      <c r="AA2" s="104"/>
      <c r="AB2" s="104" t="str">
        <f>IF(W2="","",IF(ISNUMBER(W2)=FALSE,"Não se aplica",IFERROR(VLOOKUP(W2,Produtos!$A$1:$C$2319,3,FALSE),"Não Cadastrado")))</f>
        <v/>
      </c>
      <c r="AC2" s="104"/>
      <c r="AD2" s="108"/>
      <c r="AE2" s="107" t="str">
        <f>IF(AC2="","", IF(AC2="NC","", IF(AC2="NE","", IF(AC2="NA","",IFERROR(VLOOKUP(AC2,Produtos!$A$1:$C$2319,2,FALSE),"Não Cadastrado")))))</f>
        <v/>
      </c>
      <c r="AF2" s="104"/>
      <c r="AG2" s="104"/>
      <c r="AH2" s="104" t="str">
        <f>IF(AC2="","",IF(ISNUMBER(AC2)=FALSE,"Não se aplica",IFERROR(VLOOKUP(AC2,Produtos!$A$1:$C$2319,3,FALSE),"Não Cadastrado")))</f>
        <v/>
      </c>
      <c r="AI2" s="104"/>
      <c r="AJ2" s="104" t="str">
        <f>VLOOKUP(Tabela2[[#This Row],[SIEMA]],Siema2025,26,FALSE)</f>
        <v>Falha da junta de vedação de conexão hidráulica. Em investigação.</v>
      </c>
      <c r="AK2" s="107" t="s">
        <v>7098</v>
      </c>
      <c r="AL2" s="107"/>
      <c r="AM2" s="107"/>
      <c r="AN2" s="108" t="str">
        <f>VLOOKUP(Tabela2[[#This Row],[SIEMA]],Siema2025,51,FALSE)</f>
        <v/>
      </c>
      <c r="AO2" s="108" t="str">
        <f>VLOOKUP(Tabela2[[#This Row],[SIEMA]],Siema2025,53,FALSE)</f>
        <v/>
      </c>
      <c r="AP2" s="108" t="str">
        <f>VLOOKUP(Tabela2[[#This Row],[SIEMA]],Siema2025,55,FALSE)</f>
        <v/>
      </c>
      <c r="AQ2" s="108" t="str">
        <f>VLOOKUP(Tabela2[[#This Row],[SIEMA]],Siema2025,57,FALSE)</f>
        <v/>
      </c>
      <c r="AR2" s="108" t="str">
        <f>VLOOKUP(Tabela2[[#This Row],[SIEMA]],Siema2025,59,FALSE)</f>
        <v/>
      </c>
      <c r="AS2" s="108" t="str">
        <f>VLOOKUP(Tabela2[[#This Row],[SIEMA]],Siema2025,61,FALSE)</f>
        <v>X</v>
      </c>
      <c r="AT2" s="108" t="str">
        <f>VLOOKUP(Tabela2[[#This Row],[SIEMA]],Siema2025,63,FALSE)</f>
        <v/>
      </c>
      <c r="AU2" s="108" t="str">
        <f>VLOOKUP(Tabela2[[#This Row],[SIEMA]],Siema2025,65,FALSE)</f>
        <v/>
      </c>
      <c r="AV2" s="108" t="str">
        <f>VLOOKUP(Tabela2[[#This Row],[SIEMA]],Siema2025,67,FALSE)</f>
        <v/>
      </c>
      <c r="AW2" s="108" t="str">
        <f>VLOOKUP(Tabela2[[#This Row],[SIEMA]],Siema2025,69,FALSE)</f>
        <v/>
      </c>
      <c r="AX2" s="108" t="str">
        <f>VLOOKUP(Tabela2[[#This Row],[SIEMA]],Siema2025,71,FALSE)</f>
        <v/>
      </c>
      <c r="AY2" s="108" t="str">
        <f>VLOOKUP(Tabela2[[#This Row],[SIEMA]],Siema2025,73,FALSE)</f>
        <v/>
      </c>
      <c r="AZ2" s="108" t="str">
        <f>VLOOKUP(Tabela2[[#This Row],[SIEMA]],Siema2025,75,FALSE)</f>
        <v/>
      </c>
      <c r="BA2" s="108" t="str">
        <f>VLOOKUP(Tabela2[[#This Row],[SIEMA]],Siema2025,77,FALSE)</f>
        <v/>
      </c>
      <c r="BB2" s="108" t="str">
        <f>VLOOKUP(Tabela2[[#This Row],[SIEMA]],Siema2025,79,FALSE)</f>
        <v/>
      </c>
      <c r="BC2" s="108" t="str">
        <f>IF(Tabela2[[#This Row],[Outro(s) ]] = "X", "PREENCHER","NA")</f>
        <v>NA</v>
      </c>
      <c r="BD2" s="108" t="str">
        <f>VLOOKUP(Tabela2[[#This Row],[SIEMA]],Siema2025,82,FALSE)</f>
        <v/>
      </c>
      <c r="BE2" s="108" t="str">
        <f>VLOOKUP(Tabela2[[#This Row],[SIEMA]],Siema2025,81,FALSE)</f>
        <v/>
      </c>
      <c r="BF2" s="110" t="str">
        <f>VLOOKUP(Tabela2[[#This Row],[SIEMA]],Siema2025,28,FALSE)</f>
        <v>PETROBRAS</v>
      </c>
      <c r="BG2" s="110"/>
      <c r="BH2" s="111">
        <v>33000167000101</v>
      </c>
      <c r="BI2" s="112" t="str">
        <f>VLOOKUP(Tabela2[[#This Row],[SIEMA]],Siema2025,107,FALSE)</f>
        <v>Não</v>
      </c>
      <c r="BJ2" s="107" t="s">
        <v>7099</v>
      </c>
      <c r="BK2" s="104" t="s">
        <v>2696</v>
      </c>
      <c r="BL2" s="140">
        <v>45660</v>
      </c>
      <c r="BM2" s="108">
        <f ca="1">IF(Tabela2[[#This Row],[Data de atendimento do Ibama (considerar o primeiro documento/ação)]]="",_xlfn.DAYS(TODAY(),J2),_xlfn.DAYS(Tabela2[[#This Row],[Data de atendimento do Ibama (considerar o primeiro documento/ação)]],J2))</f>
        <v>2</v>
      </c>
      <c r="BN2" s="108" t="str">
        <f>IF(Tabela2[[#This Row],[Atendido pelo Ibama ("Não" ou "Sim")]]="Não","Preencher", IF(Tabela2[[#This Row],[Atendido pelo Ibama ("Não" ou "Sim")]]="Sim","NA",""))</f>
        <v>NA</v>
      </c>
      <c r="BO2" s="114" t="s">
        <v>7100</v>
      </c>
      <c r="BP2" s="108" t="str">
        <f>IF(Tabela2[[#This Row],[Forma de atendimento (primeiro documento/ação)]]= "Outros (especificar)", "PREENCHER","NA")</f>
        <v>NA</v>
      </c>
      <c r="BQ2" s="106" t="s">
        <v>123</v>
      </c>
      <c r="BR2" s="108" t="str">
        <f>IF(Tabela2[[#This Row],[Equipe do Ibama foi a campo? Houve sobrevoo do Poseidon?]] = "Sim", "PREENCHER","NA")</f>
        <v>NA</v>
      </c>
      <c r="BS2" s="108" t="str">
        <f>IF(Tabela2[[#This Row],[Se sim, foi emitida Ordem de Emergência? (informações vinculada à coluna CK)]] = "Sim", "PREENCHER","NA")</f>
        <v>NA</v>
      </c>
      <c r="BT2" s="108" t="s">
        <v>7101</v>
      </c>
      <c r="BU2" s="108" t="s">
        <v>2696</v>
      </c>
      <c r="BV2" s="108" t="s">
        <v>123</v>
      </c>
      <c r="BW2" s="108" t="s">
        <v>2696</v>
      </c>
      <c r="BX2" s="106" t="s">
        <v>7102</v>
      </c>
      <c r="BY2" s="140">
        <v>46002</v>
      </c>
      <c r="BZ2" s="104">
        <f>IF(Tabela2[[#This Row],[Data do documento de encerramento]]="NA","NA",IF(Tabela2[[#This Row],[Data do documento de encerramento]]="","Pendente de conclusão/ encerramento",_xlfn.DAYS(Tabela2[[#This Row],[Data do documento de encerramento]],J2)))</f>
        <v>344</v>
      </c>
      <c r="CA2" s="107"/>
      <c r="CB2" s="107" t="s">
        <v>7103</v>
      </c>
      <c r="CC2" s="107" t="s">
        <v>7104</v>
      </c>
      <c r="CD2" s="107" t="s">
        <v>123</v>
      </c>
      <c r="CE2" s="107" t="s">
        <v>2696</v>
      </c>
      <c r="CF2" s="107" t="s">
        <v>7105</v>
      </c>
    </row>
    <row r="3" spans="1:84" ht="60.75">
      <c r="A3" s="169">
        <v>20251336008</v>
      </c>
      <c r="B3" s="170" t="s">
        <v>7106</v>
      </c>
      <c r="C3" s="108" t="str">
        <f>VLOOKUP(Tabela2[[#This Row],[SIEMA]],Siema2025,4,FALSE)</f>
        <v>RN</v>
      </c>
      <c r="D3" s="106" t="str">
        <f>VLOOKUP(Tabela2[[#This Row],[SIEMA]],Siema2025,3,FALSE)</f>
        <v>Governador Dix Sept Rosado</v>
      </c>
      <c r="E3" s="106" t="str">
        <f>VLOOKUP(Tabela2[[#This Row],[SIEMA]],Siema2025,20,FALSE)</f>
        <v>: Locação do poço 7-LOR-38-RN (72100019088), Campo Lorena, Bacia Potiguar</v>
      </c>
      <c r="F3" s="106"/>
      <c r="G3" s="106" t="s">
        <v>7107</v>
      </c>
      <c r="H3" s="106" t="s">
        <v>7108</v>
      </c>
      <c r="I3" s="104" t="s">
        <v>931</v>
      </c>
      <c r="J3" s="105">
        <f>VLOOKUP(Tabela2[[#This Row],[SIEMA]],Siema2025,2,FALSE)</f>
        <v>45659</v>
      </c>
      <c r="K3" s="105" t="str">
        <f>VLOOKUP(Tabela2[[#This Row],[SIEMA]],Siema2025,16,FALSE)</f>
        <v>Quinta</v>
      </c>
      <c r="L3" s="106" t="str">
        <f>IF(Tabela2[[#This Row],[Data]]="","Sem Informação",VLOOKUP(MONTH(Tabela2[[#This Row],[Data]]),'[1]Validação de dados'!$I$1:$J$13,2,0))</f>
        <v>Janeiro</v>
      </c>
      <c r="M3" s="106">
        <f>YEAR(Tabela2[[#This Row],[Data]])</f>
        <v>2025</v>
      </c>
      <c r="N3" s="105" t="str">
        <f>VLOOKUP(Tabela2[[#This Row],[SIEMA]],Siema2025,17,FALSE)</f>
        <v>Matutino</v>
      </c>
      <c r="O3" s="105" t="s">
        <v>145</v>
      </c>
      <c r="P3" s="104" t="str">
        <f>VLOOKUP(Tabela2[[#This Row],[SIEMA]],Siema2025,21,FALSE)</f>
        <v>Poço terrestre</v>
      </c>
      <c r="Q3" s="104" t="str">
        <f>VLOOKUP(Tabela2[[#This Row],[SIEMA]],Siema2025,7,FALSE)</f>
        <v/>
      </c>
      <c r="R3" s="104" t="s">
        <v>7109</v>
      </c>
      <c r="S3" s="107" t="str">
        <f>IF(Q3="","", IF(Q3="NC","", IF(Q3="NE","", IF(Q3="NA","",IFERROR(VLOOKUP(Q3,Produtos!$A$1:$C$2319,2,FALSE),"Não Cadastrado")))))</f>
        <v/>
      </c>
      <c r="T3" s="104" t="s">
        <v>7110</v>
      </c>
      <c r="U3" s="104" t="s">
        <v>7111</v>
      </c>
      <c r="V3" s="104" t="str">
        <f>IF(Q3="","",IF(ISNUMBER(Q3)=FALSE,"Não se aplica",IFERROR(VLOOKUP(Q3,Produtos!$A$1:$C$2319,3,FALSE),"Não Cadastrado")))</f>
        <v/>
      </c>
      <c r="W3" s="104" t="str">
        <f>VLOOKUP(Tabela2[[#This Row],[SIEMA]],Siema2025,10,FALSE)</f>
        <v/>
      </c>
      <c r="X3" s="108" t="str">
        <f>IF(Tabela2[[#This Row],[Origem do acidente]] = "Plataforma", "PREENCHER","NA")</f>
        <v>NA</v>
      </c>
      <c r="Y3" s="109" t="str">
        <f>IF(W3="","", IF(W3="NC","", IF(W3="NE","", IF(W3="NA","",IFERROR(VLOOKUP(W3,Produtos!$A$1:$C$2319,2,FALSE),"Não Cadastrado")))))</f>
        <v/>
      </c>
      <c r="Z3" s="104" t="str">
        <f>VLOOKUP(Tabela2[[#This Row],[SIEMA]],Siema2025,11,FALSE)</f>
        <v xml:space="preserve"> </v>
      </c>
      <c r="AA3" s="104" t="str">
        <f>VLOOKUP(Tabela2[[#This Row],[SIEMA]],Siema2025,12,FALSE)</f>
        <v xml:space="preserve"> </v>
      </c>
      <c r="AB3" s="104" t="str">
        <f>IF(W3="","",IF(ISNUMBER(W3)=FALSE,"Não se aplica",IFERROR(VLOOKUP(W3,Produtos!$A$1:$C$2319,3,FALSE),"Não Cadastrado")))</f>
        <v/>
      </c>
      <c r="AC3" s="104"/>
      <c r="AD3" s="108" t="str">
        <f>IF(Tabela2[[#This Row],[Origem do acidente]] = "Plataforma", "PREENCHER","NA")</f>
        <v>NA</v>
      </c>
      <c r="AE3" s="107" t="str">
        <f>IF(AC3="","", IF(AC3="NC","", IF(AC3="NE","", IF(AC3="NA","",IFERROR(VLOOKUP(AC3,Produtos!$A$1:$C$2319,2,FALSE),"Não Cadastrado")))))</f>
        <v/>
      </c>
      <c r="AF3" s="104"/>
      <c r="AG3" s="104"/>
      <c r="AH3" s="104" t="str">
        <f>IF(AC3="","",IF(ISNUMBER(AC3)=FALSE,"Não se aplica",IFERROR(VLOOKUP(AC3,Produtos!$A$1:$C$2319,3,FALSE),"Não Cadastrado")))</f>
        <v/>
      </c>
      <c r="AI3" s="104"/>
      <c r="AJ3" s="104" t="str">
        <f>VLOOKUP(Tabela2[[#This Row],[SIEMA]],Siema2025,26,FALSE)</f>
        <v>Furo em válvula de amostragem.</v>
      </c>
      <c r="AK3" s="107" t="s">
        <v>7112</v>
      </c>
      <c r="AL3" s="107"/>
      <c r="AM3" s="107"/>
      <c r="AN3" s="108" t="str">
        <f>VLOOKUP(Tabela2[[#This Row],[SIEMA]],Siema2025,51,FALSE)</f>
        <v/>
      </c>
      <c r="AO3" s="108" t="str">
        <f>VLOOKUP(Tabela2[[#This Row],[SIEMA]],Siema2025,53,FALSE)</f>
        <v/>
      </c>
      <c r="AP3" s="108" t="str">
        <f>VLOOKUP(Tabela2[[#This Row],[SIEMA]],Siema2025,55,FALSE)</f>
        <v/>
      </c>
      <c r="AQ3" s="108" t="str">
        <f>VLOOKUP(Tabela2[[#This Row],[SIEMA]],Siema2025,57,FALSE)</f>
        <v/>
      </c>
      <c r="AR3" s="108" t="str">
        <f>VLOOKUP(Tabela2[[#This Row],[SIEMA]],Siema2025,59,FALSE)</f>
        <v/>
      </c>
      <c r="AS3" s="108" t="str">
        <f>VLOOKUP(Tabela2[[#This Row],[SIEMA]],Siema2025,61,FALSE)</f>
        <v/>
      </c>
      <c r="AT3" s="108" t="str">
        <f>VLOOKUP(Tabela2[[#This Row],[SIEMA]],Siema2025,63,FALSE)</f>
        <v/>
      </c>
      <c r="AU3" s="108" t="str">
        <f>VLOOKUP(Tabela2[[#This Row],[SIEMA]],Siema2025,65,FALSE)</f>
        <v>X</v>
      </c>
      <c r="AV3" s="108" t="str">
        <f>VLOOKUP(Tabela2[[#This Row],[SIEMA]],Siema2025,67,FALSE)</f>
        <v/>
      </c>
      <c r="AW3" s="108" t="str">
        <f>VLOOKUP(Tabela2[[#This Row],[SIEMA]],Siema2025,69,FALSE)</f>
        <v/>
      </c>
      <c r="AX3" s="108" t="str">
        <f>VLOOKUP(Tabela2[[#This Row],[SIEMA]],Siema2025,71,FALSE)</f>
        <v/>
      </c>
      <c r="AY3" s="108" t="str">
        <f>VLOOKUP(Tabela2[[#This Row],[SIEMA]],Siema2025,73,FALSE)</f>
        <v/>
      </c>
      <c r="AZ3" s="108" t="str">
        <f>VLOOKUP(Tabela2[[#This Row],[SIEMA]],Siema2025,75,FALSE)</f>
        <v/>
      </c>
      <c r="BA3" s="108" t="str">
        <f>VLOOKUP(Tabela2[[#This Row],[SIEMA]],Siema2025,77,FALSE)</f>
        <v/>
      </c>
      <c r="BB3" s="108" t="str">
        <f>VLOOKUP(Tabela2[[#This Row],[SIEMA]],Siema2025,79,FALSE)</f>
        <v/>
      </c>
      <c r="BC3" s="108" t="str">
        <f>IF(Tabela2[[#This Row],[Outro(s) ]] = "X", "PREENCHER","NA")</f>
        <v>NA</v>
      </c>
      <c r="BD3" s="108" t="str">
        <f>VLOOKUP(Tabela2[[#This Row],[SIEMA]],Siema2025,82,FALSE)</f>
        <v/>
      </c>
      <c r="BE3" s="108" t="str">
        <f>VLOOKUP(Tabela2[[#This Row],[SIEMA]],Siema2025,81,FALSE)</f>
        <v/>
      </c>
      <c r="BF3" s="110" t="str">
        <f>VLOOKUP(Tabela2[[#This Row],[SIEMA]],Siema2025,28,FALSE)</f>
        <v>Potiguar E&amp;P</v>
      </c>
      <c r="BG3" s="110"/>
      <c r="BH3" s="111" t="str">
        <f>VLOOKUP(Tabela2[[#This Row],[SIEMA]],Siema2025,29,FALSE)</f>
        <v/>
      </c>
      <c r="BI3" s="112" t="str">
        <f>VLOOKUP(Tabela2[[#This Row],[SIEMA]],Siema2025,107,FALSE)</f>
        <v>Não</v>
      </c>
      <c r="BJ3" s="107" t="s">
        <v>7113</v>
      </c>
      <c r="BK3" s="104" t="s">
        <v>2696</v>
      </c>
      <c r="BL3" s="140">
        <v>45660</v>
      </c>
      <c r="BM3" s="108">
        <f ca="1">IF(Tabela2[[#This Row],[Data de atendimento do Ibama (considerar o primeiro documento/ação)]]="",_xlfn.DAYS(TODAY(),J3),_xlfn.DAYS(Tabela2[[#This Row],[Data de atendimento do Ibama (considerar o primeiro documento/ação)]],J3))</f>
        <v>1</v>
      </c>
      <c r="BN3" s="108" t="str">
        <f>IF(Tabela2[[#This Row],[Atendido pelo Ibama ("Não" ou "Sim")]]="Não","Preencher", IF(Tabela2[[#This Row],[Atendido pelo Ibama ("Não" ou "Sim")]]="Sim","NA",""))</f>
        <v>NA</v>
      </c>
      <c r="BO3" s="114" t="s">
        <v>7100</v>
      </c>
      <c r="BP3" s="108" t="str">
        <f>IF(Tabela2[[#This Row],[Forma de atendimento (primeiro documento/ação)]]= "Outros (especificar)", "PREENCHER","NA")</f>
        <v>NA</v>
      </c>
      <c r="BQ3" s="106" t="s">
        <v>123</v>
      </c>
      <c r="BR3" s="108" t="str">
        <f>IF(Tabela2[[#This Row],[Equipe do Ibama foi a campo? Houve sobrevoo do Poseidon?]] = "Sim", "PREENCHER","NA")</f>
        <v>NA</v>
      </c>
      <c r="BS3" s="108" t="s">
        <v>2696</v>
      </c>
      <c r="BT3" s="108" t="s">
        <v>7114</v>
      </c>
      <c r="BU3" s="108" t="s">
        <v>2696</v>
      </c>
      <c r="BV3" s="108" t="s">
        <v>2696</v>
      </c>
      <c r="BW3" s="108" t="s">
        <v>2696</v>
      </c>
      <c r="BX3" s="106" t="s">
        <v>7115</v>
      </c>
      <c r="BY3" s="140">
        <v>45860</v>
      </c>
      <c r="BZ3" s="104">
        <f>IF(Tabela2[[#This Row],[Data do documento de encerramento]]="NA","NA",IF(Tabela2[[#This Row],[Data do documento de encerramento]]="","Pendente de conclusão/ encerramento",_xlfn.DAYS(Tabela2[[#This Row],[Data do documento de encerramento]],J3)))</f>
        <v>201</v>
      </c>
      <c r="CA3" s="107"/>
      <c r="CB3" s="107"/>
      <c r="CC3" s="107"/>
      <c r="CD3" s="107"/>
      <c r="CE3" s="107"/>
      <c r="CF3" s="107"/>
    </row>
    <row r="4" spans="1:84" ht="30.75">
      <c r="A4" s="200">
        <v>20251336012</v>
      </c>
      <c r="B4" s="171" t="s">
        <v>7116</v>
      </c>
      <c r="C4" s="108" t="str">
        <f>VLOOKUP(Tabela2[[#This Row],[SIEMA]],Siema2025,4,FALSE)</f>
        <v xml:space="preserve"> SP</v>
      </c>
      <c r="D4" s="106" t="str">
        <f>VLOOKUP(Tabela2[[#This Row],[SIEMA]],Siema2025,3,FALSE)</f>
        <v xml:space="preserve">Cubatão </v>
      </c>
      <c r="E4" s="106" t="s">
        <v>7117</v>
      </c>
      <c r="F4" s="106"/>
      <c r="G4" s="106" t="s">
        <v>7118</v>
      </c>
      <c r="H4" s="106" t="s">
        <v>7119</v>
      </c>
      <c r="I4" s="104" t="s">
        <v>7120</v>
      </c>
      <c r="J4" s="105">
        <f>VLOOKUP(Tabela2[[#This Row],[SIEMA]],Siema2025,2,FALSE)</f>
        <v>45659</v>
      </c>
      <c r="K4" s="105" t="str">
        <f>VLOOKUP(Tabela2[[#This Row],[SIEMA]],Siema2025,16,FALSE)</f>
        <v>Quinta</v>
      </c>
      <c r="L4" s="106" t="str">
        <f>IF(Tabela2[[#This Row],[Data]]="","Sem Informação",VLOOKUP(MONTH(Tabela2[[#This Row],[Data]]),'[1]Validação de dados'!$I$1:$J$13,2,0))</f>
        <v>Janeiro</v>
      </c>
      <c r="M4" s="104">
        <f>YEAR(Tabela2[[#This Row],[Data]])</f>
        <v>2025</v>
      </c>
      <c r="N4" s="105" t="str">
        <f>VLOOKUP(Tabela2[[#This Row],[SIEMA]],Siema2025,17,FALSE)</f>
        <v>Noturno</v>
      </c>
      <c r="O4" s="105" t="str">
        <f>VLOOKUP(Tabela2[[#This Row],[SIEMA]],Siema2025,5,FALSE)</f>
        <v>Ferrovia</v>
      </c>
      <c r="P4" s="104" t="str">
        <f>VLOOKUP(Tabela2[[#This Row],[SIEMA]],Siema2025,21,FALSE)</f>
        <v>Vandalismo na ferrovia com abertura de bicas em vagão graneleiro carregado fertilizante.</v>
      </c>
      <c r="Q4" s="104" t="s">
        <v>7094</v>
      </c>
      <c r="R4" s="104" t="s">
        <v>594</v>
      </c>
      <c r="S4" s="107" t="s">
        <v>164</v>
      </c>
      <c r="T4" s="104" t="str">
        <f>VLOOKUP(Tabela2[[#This Row],[SIEMA]],Siema2025,11,FALSE)</f>
        <v>4</v>
      </c>
      <c r="U4" s="104" t="s">
        <v>7121</v>
      </c>
      <c r="V4" s="104" t="s">
        <v>7097</v>
      </c>
      <c r="W4" s="104"/>
      <c r="X4" s="113"/>
      <c r="Y4" s="109" t="str">
        <f>IF(W4="","", IF(W4="NC","", IF(W4="NE","", IF(W4="NA","",IFERROR(VLOOKUP(W4,Produtos!$A$1:$C$2319,2,FALSE),"Não Cadastrado")))))</f>
        <v/>
      </c>
      <c r="Z4" s="104"/>
      <c r="AA4" s="104"/>
      <c r="AB4" s="104" t="str">
        <f>IF(W4="","",IF(ISNUMBER(W4)=FALSE,"Não se aplica",IFERROR(VLOOKUP(W4,Produtos!$A$1:$C$2319,3,FALSE),"Não Cadastrado")))</f>
        <v/>
      </c>
      <c r="AC4" s="104"/>
      <c r="AD4" s="108"/>
      <c r="AE4" s="107" t="str">
        <f>IF(AC4="","", IF(AC4="NC","", IF(AC4="NE","", IF(AC4="NA","",IFERROR(VLOOKUP(AC4,Produtos!$A$1:$C$2319,2,FALSE),"Não Cadastrado")))))</f>
        <v/>
      </c>
      <c r="AF4" s="104"/>
      <c r="AG4" s="104"/>
      <c r="AH4" s="104" t="str">
        <f>IF(AC4="","",IF(ISNUMBER(AC4)=FALSE,"Não se aplica",IFERROR(VLOOKUP(AC4,Produtos!$A$1:$C$2319,3,FALSE),"Não Cadastrado")))</f>
        <v/>
      </c>
      <c r="AI4" s="104"/>
      <c r="AJ4" s="104" t="str">
        <f>VLOOKUP(Tabela2[[#This Row],[SIEMA]],Siema2025,26,FALSE)</f>
        <v>Ato criminoso caracterizado pela abertura de bicas em vagão graneleiro ferroviário carregado com fertilizante granular.</v>
      </c>
      <c r="AK4" s="107" t="s">
        <v>7122</v>
      </c>
      <c r="AL4" s="107"/>
      <c r="AM4" s="107"/>
      <c r="AN4" s="108" t="str">
        <f>VLOOKUP(Tabela2[[#This Row],[SIEMA]],Siema2025,51,FALSE)</f>
        <v/>
      </c>
      <c r="AO4" s="108" t="str">
        <f>VLOOKUP(Tabela2[[#This Row],[SIEMA]],Siema2025,53,FALSE)</f>
        <v/>
      </c>
      <c r="AP4" s="108" t="str">
        <f>VLOOKUP(Tabela2[[#This Row],[SIEMA]],Siema2025,55,FALSE)</f>
        <v/>
      </c>
      <c r="AQ4" s="108" t="str">
        <f>VLOOKUP(Tabela2[[#This Row],[SIEMA]],Siema2025,57,FALSE)</f>
        <v/>
      </c>
      <c r="AR4" s="108" t="str">
        <f>VLOOKUP(Tabela2[[#This Row],[SIEMA]],Siema2025,59,FALSE)</f>
        <v/>
      </c>
      <c r="AS4" s="108" t="str">
        <f>VLOOKUP(Tabela2[[#This Row],[SIEMA]],Siema2025,61,FALSE)</f>
        <v/>
      </c>
      <c r="AT4" s="108" t="str">
        <f>VLOOKUP(Tabela2[[#This Row],[SIEMA]],Siema2025,63,FALSE)</f>
        <v/>
      </c>
      <c r="AU4" s="108" t="str">
        <f>VLOOKUP(Tabela2[[#This Row],[SIEMA]],Siema2025,65,FALSE)</f>
        <v>X</v>
      </c>
      <c r="AV4" s="108" t="str">
        <f>VLOOKUP(Tabela2[[#This Row],[SIEMA]],Siema2025,67,FALSE)</f>
        <v/>
      </c>
      <c r="AW4" s="108" t="str">
        <f>VLOOKUP(Tabela2[[#This Row],[SIEMA]],Siema2025,69,FALSE)</f>
        <v/>
      </c>
      <c r="AX4" s="108" t="str">
        <f>VLOOKUP(Tabela2[[#This Row],[SIEMA]],Siema2025,71,FALSE)</f>
        <v/>
      </c>
      <c r="AY4" s="108" t="str">
        <f>VLOOKUP(Tabela2[[#This Row],[SIEMA]],Siema2025,73,FALSE)</f>
        <v/>
      </c>
      <c r="AZ4" s="108" t="str">
        <f>VLOOKUP(Tabela2[[#This Row],[SIEMA]],Siema2025,75,FALSE)</f>
        <v/>
      </c>
      <c r="BA4" s="108" t="str">
        <f>VLOOKUP(Tabela2[[#This Row],[SIEMA]],Siema2025,77,FALSE)</f>
        <v/>
      </c>
      <c r="BB4" s="108" t="str">
        <f>VLOOKUP(Tabela2[[#This Row],[SIEMA]],Siema2025,79,FALSE)</f>
        <v/>
      </c>
      <c r="BC4" s="108" t="str">
        <f>IF(Tabela2[[#This Row],[Outro(s) ]] = "X", "PREENCHER","NA")</f>
        <v>NA</v>
      </c>
      <c r="BD4" s="108" t="str">
        <f>VLOOKUP(Tabela2[[#This Row],[SIEMA]],Siema2025,82,FALSE)</f>
        <v/>
      </c>
      <c r="BE4" s="108" t="str">
        <f>VLOOKUP(Tabela2[[#This Row],[SIEMA]],Siema2025,81,FALSE)</f>
        <v/>
      </c>
      <c r="BF4" s="110" t="s">
        <v>3066</v>
      </c>
      <c r="BG4" s="110" t="s">
        <v>7123</v>
      </c>
      <c r="BH4" s="111" t="str">
        <f>VLOOKUP(Tabela2[[#This Row],[SIEMA]],Siema2025,29,FALSE)</f>
        <v>02502844000166</v>
      </c>
      <c r="BI4" s="112" t="str">
        <f>VLOOKUP(Tabela2[[#This Row],[SIEMA]],Siema2025,107,FALSE)</f>
        <v>Não</v>
      </c>
      <c r="BJ4" s="107" t="s">
        <v>7099</v>
      </c>
      <c r="BK4" s="104" t="s">
        <v>2696</v>
      </c>
      <c r="BL4" s="140">
        <v>45968</v>
      </c>
      <c r="BM4" s="108">
        <f ca="1">IF(Tabela2[[#This Row],[Data de atendimento do Ibama (considerar o primeiro documento/ação)]]="",_xlfn.DAYS(TODAY(),J4),_xlfn.DAYS(Tabela2[[#This Row],[Data de atendimento do Ibama (considerar o primeiro documento/ação)]],J4))</f>
        <v>309</v>
      </c>
      <c r="BN4" s="108" t="str">
        <f>IF(Tabela2[[#This Row],[Atendido pelo Ibama ("Não" ou "Sim")]]="Não","Preencher", IF(Tabela2[[#This Row],[Atendido pelo Ibama ("Não" ou "Sim")]]="Sim","NA",""))</f>
        <v>NA</v>
      </c>
      <c r="BO4" s="114" t="s">
        <v>7124</v>
      </c>
      <c r="BP4" s="108" t="s">
        <v>7125</v>
      </c>
      <c r="BQ4" s="106" t="s">
        <v>123</v>
      </c>
      <c r="BR4" s="108" t="str">
        <f>IF(Tabela2[[#This Row],[Equipe do Ibama foi a campo? Houve sobrevoo do Poseidon?]] = "Sim", "PREENCHER","NA")</f>
        <v>NA</v>
      </c>
      <c r="BS4" s="108" t="str">
        <f>IF(Tabela2[[#This Row],[Se sim, foi emitida Ordem de Emergência? (informações vinculada à coluna CK)]] = "Sim", "PREENCHER","NA")</f>
        <v>NA</v>
      </c>
      <c r="BT4" s="108" t="s">
        <v>7126</v>
      </c>
      <c r="BU4" s="108" t="s">
        <v>2696</v>
      </c>
      <c r="BV4" s="108" t="s">
        <v>123</v>
      </c>
      <c r="BW4" s="108" t="s">
        <v>123</v>
      </c>
      <c r="BX4" s="106" t="s">
        <v>7127</v>
      </c>
      <c r="BY4" s="106"/>
      <c r="BZ4" s="104" t="str">
        <f>IF(Tabela2[[#This Row],[Data do documento de encerramento]]="NA","NA",IF(Tabela2[[#This Row],[Data do documento de encerramento]]="","Pendente de conclusão/ encerramento",_xlfn.DAYS(Tabela2[[#This Row],[Data do documento de encerramento]],J4)))</f>
        <v>Pendente de conclusão/ encerramento</v>
      </c>
      <c r="CA4" s="107" t="s">
        <v>7128</v>
      </c>
      <c r="CB4" s="107"/>
      <c r="CC4" s="115"/>
      <c r="CD4" s="107"/>
      <c r="CE4" s="107"/>
      <c r="CF4" s="107"/>
    </row>
    <row r="5" spans="1:84" ht="60.75">
      <c r="A5" s="169">
        <v>20252525226</v>
      </c>
      <c r="B5" s="171" t="s">
        <v>7129</v>
      </c>
      <c r="C5" s="108" t="str">
        <f>VLOOKUP(Tabela2[[#This Row],[SIEMA]],Siema2025,4,FALSE)</f>
        <v xml:space="preserve"> MG</v>
      </c>
      <c r="D5" s="106" t="str">
        <f>VLOOKUP(Tabela2[[#This Row],[SIEMA]],Siema2025,3,FALSE)</f>
        <v xml:space="preserve">Betim </v>
      </c>
      <c r="E5" s="106" t="str">
        <f>VLOOKUP(Tabela2[[#This Row],[SIEMA]],Siema2025,20,FALSE)</f>
        <v>Av. Nova York, 94 - Capelinha</v>
      </c>
      <c r="F5" s="106"/>
      <c r="G5" s="106" t="s">
        <v>7130</v>
      </c>
      <c r="H5" s="106" t="s">
        <v>7131</v>
      </c>
      <c r="I5" s="104" t="str">
        <f>VLOOKUP(Tabela2[[#This Row],[SIEMA]],Siema2025,19,FALSE)</f>
        <v/>
      </c>
      <c r="J5" s="105">
        <f>VLOOKUP(Tabela2[[#This Row],[SIEMA]],Siema2025,2,FALSE)</f>
        <v>45659</v>
      </c>
      <c r="K5" s="105" t="str">
        <f>VLOOKUP(Tabela2[[#This Row],[SIEMA]],Siema2025,16,FALSE)</f>
        <v>Quinta</v>
      </c>
      <c r="L5" s="106" t="str">
        <f>IF(Tabela2[[#This Row],[Data]]="","Sem Informação",VLOOKUP(MONTH(Tabela2[[#This Row],[Data]]),'[1]Validação de dados'!$I$1:$J$13,2,0))</f>
        <v>Janeiro</v>
      </c>
      <c r="M5" s="104">
        <f>YEAR(Tabela2[[#This Row],[Data]])</f>
        <v>2025</v>
      </c>
      <c r="N5" s="105" t="str">
        <f>VLOOKUP(Tabela2[[#This Row],[SIEMA]],Siema2025,17,FALSE)</f>
        <v>Noturno</v>
      </c>
      <c r="O5" s="105" t="str">
        <f>VLOOKUP(Tabela2[[#This Row],[SIEMA]],Siema2025,5,FALSE)</f>
        <v>Indústria</v>
      </c>
      <c r="P5" s="104" t="str">
        <f>VLOOKUP(Tabela2[[#This Row],[SIEMA]],Siema2025,21,FALSE)</f>
        <v>Conforme relatado ao NEA, houve o vazamento de gás amônia, na Sala de Máquinas,
decorrente do rompimento de selo mecânico de uma bomba
responsável pelo bombeamento de amônia. O frigorífico foi completamente evacuado e
segundo informações, não houve vítimas. Houve o fechamento das válvulas das tubulações
de alimentação das
bombas bem como substituição da bomba afetada. As ações contaram com atuação da
brigada interna e do Corpo de Bombeiros.</v>
      </c>
      <c r="Q5" s="104">
        <v>1005</v>
      </c>
      <c r="R5" s="104"/>
      <c r="S5" s="107" t="str">
        <f>IF(Q5="","", IF(Q5="NC","", IF(Q5="NE","", IF(Q5="NA","",IFERROR(VLOOKUP(Q5,Produtos!$A$1:$C$2319,2,FALSE),"Não Cadastrado")))))</f>
        <v>AMÔNIA, ANIDRA</v>
      </c>
      <c r="T5" s="104" t="str">
        <f>VLOOKUP(Tabela2[[#This Row],[SIEMA]],Siema2025,11,FALSE)</f>
        <v xml:space="preserve"> </v>
      </c>
      <c r="U5" s="104" t="str">
        <f>VLOOKUP(Tabela2[[#This Row],[SIEMA]],Siema2025,12,FALSE)</f>
        <v xml:space="preserve"> </v>
      </c>
      <c r="V5" s="104">
        <f>IF(Q5="","",IF(ISNUMBER(Q5)=FALSE,"Não se aplica",IFERROR(VLOOKUP(Q5,Produtos!$A$1:$C$2319,3,FALSE),"Não Cadastrado")))</f>
        <v>2.2999999999999998</v>
      </c>
      <c r="W5" s="104" t="str">
        <f>VLOOKUP(Tabela2[[#This Row],[SIEMA]],Siema2025,10,FALSE)</f>
        <v/>
      </c>
      <c r="X5" s="113" t="str">
        <f>IF(Tabela2[[#This Row],[Origem do acidente]] = "Plataforma", "PREENCHER","NA")</f>
        <v>NA</v>
      </c>
      <c r="Y5" s="109" t="str">
        <f>IF(W5="","", IF(W5="NC","", IF(W5="NE","", IF(W5="NA","",IFERROR(VLOOKUP(W5,Produtos!$A$1:$C$2319,2,FALSE),"Não Cadastrado")))))</f>
        <v/>
      </c>
      <c r="Z5" s="104" t="str">
        <f>VLOOKUP(Tabela2[[#This Row],[SIEMA]],Siema2025,11,FALSE)</f>
        <v xml:space="preserve"> </v>
      </c>
      <c r="AA5" s="104" t="str">
        <f>VLOOKUP(Tabela2[[#This Row],[SIEMA]],Siema2025,12,FALSE)</f>
        <v xml:space="preserve"> </v>
      </c>
      <c r="AB5" s="104" t="str">
        <f>IF(W5="","",IF(ISNUMBER(W5)=FALSE,"Não se aplica",IFERROR(VLOOKUP(W5,Produtos!$A$1:$C$2319,3,FALSE),"Não Cadastrado")))</f>
        <v/>
      </c>
      <c r="AC5" s="104"/>
      <c r="AD5" s="108" t="str">
        <f>IF(Tabela2[[#This Row],[Origem do acidente]] = "Plataforma", "PREENCHER","NA")</f>
        <v>NA</v>
      </c>
      <c r="AE5" s="107" t="str">
        <f>IF(AC5="","", IF(AC5="NC","", IF(AC5="NE","", IF(AC5="NA","",IFERROR(VLOOKUP(AC5,Produtos!$A$1:$C$2319,2,FALSE),"Não Cadastrado")))))</f>
        <v/>
      </c>
      <c r="AF5" s="104"/>
      <c r="AG5" s="104"/>
      <c r="AH5" s="104" t="str">
        <f>IF(AC5="","",IF(ISNUMBER(AC5)=FALSE,"Não se aplica",IFERROR(VLOOKUP(AC5,Produtos!$A$1:$C$2319,3,FALSE),"Não Cadastrado")))</f>
        <v/>
      </c>
      <c r="AI5" s="104"/>
      <c r="AJ5" s="104" t="str">
        <f>VLOOKUP(Tabela2[[#This Row],[SIEMA]],Siema2025,26,FALSE)</f>
        <v>Rompimento de selo mecânico de uma bomba</v>
      </c>
      <c r="AK5" s="107" t="s">
        <v>7112</v>
      </c>
      <c r="AL5" s="107"/>
      <c r="AM5" s="107"/>
      <c r="AN5" s="108" t="str">
        <f>VLOOKUP(Tabela2[[#This Row],[SIEMA]],Siema2025,51,FALSE)</f>
        <v/>
      </c>
      <c r="AO5" s="108" t="str">
        <f>VLOOKUP(Tabela2[[#This Row],[SIEMA]],Siema2025,53,FALSE)</f>
        <v/>
      </c>
      <c r="AP5" s="108" t="str">
        <f>VLOOKUP(Tabela2[[#This Row],[SIEMA]],Siema2025,55,FALSE)</f>
        <v/>
      </c>
      <c r="AQ5" s="108" t="str">
        <f>VLOOKUP(Tabela2[[#This Row],[SIEMA]],Siema2025,57,FALSE)</f>
        <v/>
      </c>
      <c r="AR5" s="108" t="str">
        <f>VLOOKUP(Tabela2[[#This Row],[SIEMA]],Siema2025,59,FALSE)</f>
        <v/>
      </c>
      <c r="AS5" s="108" t="str">
        <f>VLOOKUP(Tabela2[[#This Row],[SIEMA]],Siema2025,61,FALSE)</f>
        <v/>
      </c>
      <c r="AT5" s="108" t="str">
        <f>VLOOKUP(Tabela2[[#This Row],[SIEMA]],Siema2025,63,FALSE)</f>
        <v/>
      </c>
      <c r="AU5" s="108" t="str">
        <f>VLOOKUP(Tabela2[[#This Row],[SIEMA]],Siema2025,65,FALSE)</f>
        <v/>
      </c>
      <c r="AV5" s="108" t="str">
        <f>VLOOKUP(Tabela2[[#This Row],[SIEMA]],Siema2025,67,FALSE)</f>
        <v/>
      </c>
      <c r="AW5" s="108"/>
      <c r="AX5" s="108" t="str">
        <f>VLOOKUP(Tabela2[[#This Row],[SIEMA]],Siema2025,71,FALSE)</f>
        <v/>
      </c>
      <c r="AY5" s="108" t="str">
        <f>VLOOKUP(Tabela2[[#This Row],[SIEMA]],Siema2025,73,FALSE)</f>
        <v/>
      </c>
      <c r="AZ5" s="108" t="str">
        <f>VLOOKUP(Tabela2[[#This Row],[SIEMA]],Siema2025,75,FALSE)</f>
        <v/>
      </c>
      <c r="BA5" s="108" t="str">
        <f>VLOOKUP(Tabela2[[#This Row],[SIEMA]],Siema2025,77,FALSE)</f>
        <v/>
      </c>
      <c r="BB5" s="108" t="s">
        <v>7132</v>
      </c>
      <c r="BC5" s="108" t="str">
        <f>IF(Tabela2[[#This Row],[Outro(s) ]] = "X", "PREENCHER","NA")</f>
        <v>PREENCHER</v>
      </c>
      <c r="BD5" s="108" t="s">
        <v>7133</v>
      </c>
      <c r="BE5" s="108" t="str">
        <f>VLOOKUP(Tabela2[[#This Row],[SIEMA]],Siema2025,81,FALSE)</f>
        <v/>
      </c>
      <c r="BF5" s="110" t="str">
        <f>VLOOKUP(Tabela2[[#This Row],[SIEMA]],Siema2025,28,FALSE)</f>
        <v>GRANJA BRASILIA AGROINDUSTRIAL AVICOLA LTDA</v>
      </c>
      <c r="BG5" s="110"/>
      <c r="BH5" s="111" t="str">
        <f>VLOOKUP(Tabela2[[#This Row],[SIEMA]],Siema2025,29,FALSE)</f>
        <v>07150233001000</v>
      </c>
      <c r="BI5" s="112" t="str">
        <f>VLOOKUP(Tabela2[[#This Row],[SIEMA]],Siema2025,107,FALSE)</f>
        <v>Não</v>
      </c>
      <c r="BJ5" s="107" t="s">
        <v>7113</v>
      </c>
      <c r="BK5" s="104" t="s">
        <v>2696</v>
      </c>
      <c r="BL5" s="140">
        <v>45685</v>
      </c>
      <c r="BM5" s="108">
        <f ca="1">IF(Tabela2[[#This Row],[Data de atendimento do Ibama (considerar o primeiro documento/ação)]]="",_xlfn.DAYS(TODAY(),J5),_xlfn.DAYS(Tabela2[[#This Row],[Data de atendimento do Ibama (considerar o primeiro documento/ação)]],J5))</f>
        <v>26</v>
      </c>
      <c r="BN5" s="108" t="str">
        <f>IF(Tabela2[[#This Row],[Atendido pelo Ibama ("Não" ou "Sim")]]="Não","Preencher", IF(Tabela2[[#This Row],[Atendido pelo Ibama ("Não" ou "Sim")]]="Sim","NA",""))</f>
        <v>NA</v>
      </c>
      <c r="BO5" s="114" t="s">
        <v>7100</v>
      </c>
      <c r="BP5" s="108" t="str">
        <f>IF(Tabela2[[#This Row],[Forma de atendimento (primeiro documento/ação)]]= "Outros (especificar)", "PREENCHER","NA")</f>
        <v>NA</v>
      </c>
      <c r="BQ5" s="106" t="s">
        <v>123</v>
      </c>
      <c r="BR5" s="108" t="str">
        <f>IF(Tabela2[[#This Row],[Equipe do Ibama foi a campo? Houve sobrevoo do Poseidon?]] = "Sim", "PREENCHER","NA")</f>
        <v>NA</v>
      </c>
      <c r="BS5" s="108" t="str">
        <f>IF(Tabela2[[#This Row],[Se sim, foi emitida Ordem de Emergência? (informações vinculada à coluna CK)]] = "Sim", "PREENCHER","NA")</f>
        <v>NA</v>
      </c>
      <c r="BT5" s="108" t="s">
        <v>7126</v>
      </c>
      <c r="BU5" s="108" t="s">
        <v>2696</v>
      </c>
      <c r="BV5" s="108" t="s">
        <v>123</v>
      </c>
      <c r="BW5" s="108" t="s">
        <v>2696</v>
      </c>
      <c r="BX5" s="106" t="s">
        <v>7115</v>
      </c>
      <c r="BY5" s="140">
        <v>45693</v>
      </c>
      <c r="BZ5" s="104">
        <f>IF(Tabela2[[#This Row],[Data do documento de encerramento]]="NA","NA",IF(Tabela2[[#This Row],[Data do documento de encerramento]]="","Pendente de conclusão/ encerramento",_xlfn.DAYS(Tabela2[[#This Row],[Data do documento de encerramento]],J5)))</f>
        <v>34</v>
      </c>
      <c r="CA5" s="107"/>
      <c r="CB5" s="107"/>
      <c r="CC5" s="115"/>
      <c r="CD5" s="107"/>
      <c r="CE5" s="107"/>
      <c r="CF5" s="107"/>
    </row>
    <row r="6" spans="1:84" ht="30.75">
      <c r="A6" s="169">
        <v>2025143653</v>
      </c>
      <c r="B6" s="170" t="s">
        <v>7134</v>
      </c>
      <c r="C6" s="108" t="s">
        <v>7135</v>
      </c>
      <c r="D6" s="106" t="s">
        <v>637</v>
      </c>
      <c r="E6" s="28" t="s">
        <v>6738</v>
      </c>
      <c r="F6" s="106"/>
      <c r="G6" s="106" t="s">
        <v>7136</v>
      </c>
      <c r="H6" s="106" t="s">
        <v>7137</v>
      </c>
      <c r="I6" s="104" t="str">
        <f>VLOOKUP(Tabela2[[#This Row],[SIEMA]],Siema2025,19,FALSE)</f>
        <v>Campos</v>
      </c>
      <c r="J6" s="105">
        <f>VLOOKUP(Tabela2[[#This Row],[SIEMA]],Siema2025,2,FALSE)</f>
        <v>45660</v>
      </c>
      <c r="K6" s="105" t="str">
        <f>VLOOKUP(Tabela2[[#This Row],[SIEMA]],Siema2025,16,FALSE)</f>
        <v>Sexta</v>
      </c>
      <c r="L6" s="106" t="str">
        <f>IF(Tabela2[[#This Row],[Data]]="","Sem Informação",VLOOKUP(MONTH(Tabela2[[#This Row],[Data]]),'[1]Validação de dados'!$I$1:$J$13,2,0))</f>
        <v>Janeiro</v>
      </c>
      <c r="M6" s="104">
        <f>YEAR(Tabela2[[#This Row],[Data]])</f>
        <v>2025</v>
      </c>
      <c r="N6" s="105" t="str">
        <f>VLOOKUP(Tabela2[[#This Row],[SIEMA]],Siema2025,17,FALSE)</f>
        <v>Matutino</v>
      </c>
      <c r="O6" s="105" t="s">
        <v>111</v>
      </c>
      <c r="P6" s="104" t="str">
        <f>VLOOKUP(Tabela2[[#This Row],[SIEMA]],Siema2025,21,FALSE)</f>
        <v>[EMBARCAÇÃO AKER WAYFARER]: Durante operação visando dissociação de hidratos com suporte de embarcação, foi observada
uma queda abrupta de pressão na linha de alimentação de MEG (Etilenoglicol). Após inspeção detalhada no conjunto da ANM (árvore de natal molhada), foi identificado ponto de escape na mangueira que conecta a ferramenta ao equipamento submarino de teste. O vazamento foi
estimado em 0,000132 m³.</v>
      </c>
      <c r="Q6" s="104" t="s">
        <v>7094</v>
      </c>
      <c r="R6" s="104" t="s">
        <v>954</v>
      </c>
      <c r="S6" s="104" t="s">
        <v>954</v>
      </c>
      <c r="T6" s="104" t="str">
        <f>VLOOKUP(Tabela2[[#This Row],[SIEMA]],Siema2025,11,FALSE)</f>
        <v>0.000132</v>
      </c>
      <c r="U6" s="104" t="str">
        <f>VLOOKUP(Tabela2[[#This Row],[SIEMA]],Siema2025,12,FALSE)</f>
        <v>M3</v>
      </c>
      <c r="V6" s="104" t="s">
        <v>7097</v>
      </c>
      <c r="W6" s="104"/>
      <c r="X6" s="104"/>
      <c r="Y6" s="109"/>
      <c r="Z6" s="104"/>
      <c r="AA6" s="104" t="str">
        <f>VLOOKUP(Tabela2[[#This Row],[SIEMA]],Siema2025,12,FALSE)</f>
        <v>M3</v>
      </c>
      <c r="AB6" s="104" t="str">
        <f>IF(W6="","",IF(ISNUMBER(W6)=FALSE,"Não se aplica",IFERROR(VLOOKUP(W6,Produtos!$A$1:$C$2319,3,FALSE),"Não Cadastrado")))</f>
        <v/>
      </c>
      <c r="AC6" s="104"/>
      <c r="AD6" s="108" t="str">
        <f>IF(Tabela2[[#This Row],[Origem do acidente]] = "Plataforma", "PREENCHER","NA")</f>
        <v>PREENCHER</v>
      </c>
      <c r="AE6" s="107" t="str">
        <f>IF(AC6="","", IF(AC6="NC","", IF(AC6="NE","", IF(AC6="NA","",IFERROR(VLOOKUP(AC6,Produtos!$A$1:$C$2319,2,FALSE),"Não Cadastrado")))))</f>
        <v/>
      </c>
      <c r="AF6" s="104"/>
      <c r="AG6" s="104"/>
      <c r="AH6" s="104" t="str">
        <f>IF(AC6="","",IF(ISNUMBER(AC6)=FALSE,"Não se aplica",IFERROR(VLOOKUP(AC6,Produtos!$A$1:$C$2319,3,FALSE),"Não Cadastrado")))</f>
        <v/>
      </c>
      <c r="AI6" s="104"/>
      <c r="AJ6" s="104" t="str">
        <f>VLOOKUP(Tabela2[[#This Row],[SIEMA]],Siema2025,26,FALSE)</f>
        <v>Perda de contenção da mangueira do sistema de alimentação de MEG.</v>
      </c>
      <c r="AK6" s="107"/>
      <c r="AL6" s="107"/>
      <c r="AM6" s="107"/>
      <c r="AN6" s="108" t="str">
        <f>VLOOKUP(Tabela2[[#This Row],[SIEMA]],Siema2025,51,FALSE)</f>
        <v/>
      </c>
      <c r="AO6" s="108" t="str">
        <f>VLOOKUP(Tabela2[[#This Row],[SIEMA]],Siema2025,53,FALSE)</f>
        <v/>
      </c>
      <c r="AP6" s="108" t="str">
        <f>VLOOKUP(Tabela2[[#This Row],[SIEMA]],Siema2025,55,FALSE)</f>
        <v/>
      </c>
      <c r="AQ6" s="108" t="str">
        <f>VLOOKUP(Tabela2[[#This Row],[SIEMA]],Siema2025,57,FALSE)</f>
        <v/>
      </c>
      <c r="AR6" s="108" t="str">
        <f>VLOOKUP(Tabela2[[#This Row],[SIEMA]],Siema2025,59,FALSE)</f>
        <v/>
      </c>
      <c r="AS6" s="108" t="str">
        <f>VLOOKUP(Tabela2[[#This Row],[SIEMA]],Siema2025,61,FALSE)</f>
        <v>X</v>
      </c>
      <c r="AT6" s="108" t="str">
        <f>VLOOKUP(Tabela2[[#This Row],[SIEMA]],Siema2025,63,FALSE)</f>
        <v/>
      </c>
      <c r="AU6" s="108" t="str">
        <f>VLOOKUP(Tabela2[[#This Row],[SIEMA]],Siema2025,65,FALSE)</f>
        <v/>
      </c>
      <c r="AV6" s="108" t="str">
        <f>VLOOKUP(Tabela2[[#This Row],[SIEMA]],Siema2025,67,FALSE)</f>
        <v/>
      </c>
      <c r="AW6" s="108" t="str">
        <f>VLOOKUP(Tabela2[[#This Row],[SIEMA]],Siema2025,69,FALSE)</f>
        <v/>
      </c>
      <c r="AX6" s="108" t="str">
        <f>VLOOKUP(Tabela2[[#This Row],[SIEMA]],Siema2025,71,FALSE)</f>
        <v/>
      </c>
      <c r="AY6" s="108" t="str">
        <f>VLOOKUP(Tabela2[[#This Row],[SIEMA]],Siema2025,73,FALSE)</f>
        <v/>
      </c>
      <c r="AZ6" s="108" t="str">
        <f>VLOOKUP(Tabela2[[#This Row],[SIEMA]],Siema2025,75,FALSE)</f>
        <v/>
      </c>
      <c r="BA6" s="108" t="str">
        <f>VLOOKUP(Tabela2[[#This Row],[SIEMA]],Siema2025,77,FALSE)</f>
        <v/>
      </c>
      <c r="BB6" s="108" t="str">
        <f>VLOOKUP(Tabela2[[#This Row],[SIEMA]],Siema2025,79,FALSE)</f>
        <v/>
      </c>
      <c r="BC6" s="108" t="str">
        <f>IF(Tabela2[[#This Row],[Outro(s) ]] = "X", "PREENCHER","NA")</f>
        <v>NA</v>
      </c>
      <c r="BD6" s="108" t="str">
        <f>VLOOKUP(Tabela2[[#This Row],[SIEMA]],Siema2025,82,FALSE)</f>
        <v/>
      </c>
      <c r="BE6" s="108" t="str">
        <f>VLOOKUP(Tabela2[[#This Row],[SIEMA]],Siema2025,81,FALSE)</f>
        <v/>
      </c>
      <c r="BF6" s="110" t="str">
        <f>VLOOKUP(Tabela2[[#This Row],[SIEMA]],Siema2025,28,FALSE)</f>
        <v>Petrobras</v>
      </c>
      <c r="BG6" s="110"/>
      <c r="BH6" s="111" t="str">
        <f>VLOOKUP(Tabela2[[#This Row],[SIEMA]],Siema2025,29,FALSE)</f>
        <v>33000167100750</v>
      </c>
      <c r="BI6" s="112" t="str">
        <f>VLOOKUP(Tabela2[[#This Row],[SIEMA]],Siema2025,107,FALSE)</f>
        <v>Não</v>
      </c>
      <c r="BJ6" s="107" t="s">
        <v>7099</v>
      </c>
      <c r="BK6" s="104" t="s">
        <v>2696</v>
      </c>
      <c r="BL6" s="140">
        <v>45741</v>
      </c>
      <c r="BM6" s="108">
        <f ca="1">IF(Tabela2[[#This Row],[Data de atendimento do Ibama (considerar o primeiro documento/ação)]]="",_xlfn.DAYS(TODAY(),J6),_xlfn.DAYS(Tabela2[[#This Row],[Data de atendimento do Ibama (considerar o primeiro documento/ação)]],J6))</f>
        <v>81</v>
      </c>
      <c r="BN6" s="108" t="str">
        <f>IF(Tabela2[[#This Row],[Atendido pelo Ibama ("Não" ou "Sim")]]="Não","Preencher", IF(Tabela2[[#This Row],[Atendido pelo Ibama ("Não" ou "Sim")]]="Sim","NA",""))</f>
        <v>NA</v>
      </c>
      <c r="BO6" s="114" t="s">
        <v>7138</v>
      </c>
      <c r="BP6" s="108" t="str">
        <f>IF(Tabela2[[#This Row],[Forma de atendimento (primeiro documento/ação)]]= "Outros (especificar)", "PREENCHER","NA")</f>
        <v>NA</v>
      </c>
      <c r="BQ6" s="106" t="s">
        <v>123</v>
      </c>
      <c r="BR6" s="108" t="str">
        <f>IF(Tabela2[[#This Row],[Equipe do Ibama foi a campo? Houve sobrevoo do Poseidon?]] = "Sim", "PREENCHER","NA")</f>
        <v>NA</v>
      </c>
      <c r="BS6" s="108" t="str">
        <f>IF(Tabela2[[#This Row],[Se sim, foi emitida Ordem de Emergência? (informações vinculada à coluna CK)]] = "Sim", "PREENCHER","NA")</f>
        <v>NA</v>
      </c>
      <c r="BT6" s="108" t="s">
        <v>7101</v>
      </c>
      <c r="BU6" s="108" t="s">
        <v>2696</v>
      </c>
      <c r="BV6" s="108" t="s">
        <v>123</v>
      </c>
      <c r="BW6" s="108" t="s">
        <v>2696</v>
      </c>
      <c r="BX6" s="106" t="s">
        <v>7115</v>
      </c>
      <c r="BY6" s="140">
        <v>46028</v>
      </c>
      <c r="BZ6" s="104">
        <f>IF(Tabela2[[#This Row],[Data do documento de encerramento]]="NA","NA",IF(Tabela2[[#This Row],[Data do documento de encerramento]]="","Pendente de conclusão/ encerramento",_xlfn.DAYS(Tabela2[[#This Row],[Data do documento de encerramento]],J6)))</f>
        <v>368</v>
      </c>
      <c r="CA6" s="107" t="s">
        <v>7139</v>
      </c>
      <c r="CB6" s="107"/>
      <c r="CC6" s="107" t="s">
        <v>7140</v>
      </c>
      <c r="CD6" s="107" t="s">
        <v>123</v>
      </c>
      <c r="CE6" s="107" t="s">
        <v>123</v>
      </c>
      <c r="CF6" s="107" t="s">
        <v>7141</v>
      </c>
    </row>
    <row r="7" spans="1:84" ht="30.75">
      <c r="A7" s="169">
        <v>2025143658</v>
      </c>
      <c r="B7" s="170" t="s">
        <v>7142</v>
      </c>
      <c r="C7" s="108" t="s">
        <v>7135</v>
      </c>
      <c r="D7" s="106" t="s">
        <v>637</v>
      </c>
      <c r="E7" s="28" t="s">
        <v>7143</v>
      </c>
      <c r="F7" s="106"/>
      <c r="G7" s="109" t="s">
        <v>7144</v>
      </c>
      <c r="H7" s="109" t="s">
        <v>7145</v>
      </c>
      <c r="I7" s="104" t="str">
        <f>VLOOKUP(Tabela2[[#This Row],[SIEMA]],Siema2025,19,FALSE)</f>
        <v>Campos</v>
      </c>
      <c r="J7" s="105">
        <f>VLOOKUP(Tabela2[[#This Row],[SIEMA]],Siema2025,2,FALSE)</f>
        <v>45660</v>
      </c>
      <c r="K7" s="105" t="str">
        <f>VLOOKUP(Tabela2[[#This Row],[SIEMA]],Siema2025,16,FALSE)</f>
        <v>Sexta</v>
      </c>
      <c r="L7" s="106" t="str">
        <f>IF(Tabela2[[#This Row],[Data]]="","Sem Informação",VLOOKUP(MONTH(Tabela2[[#This Row],[Data]]),'[1]Validação de dados'!$I$1:$J$13,2,0))</f>
        <v>Janeiro</v>
      </c>
      <c r="M7" s="106">
        <f>YEAR(Tabela2[[#This Row],[Data]])</f>
        <v>2025</v>
      </c>
      <c r="N7" s="105" t="str">
        <f>VLOOKUP(Tabela2[[#This Row],[SIEMA]],Siema2025,17,FALSE)</f>
        <v>Matutino</v>
      </c>
      <c r="O7" s="105" t="s">
        <v>111</v>
      </c>
      <c r="P7" s="104" t="str">
        <f>VLOOKUP(Tabela2[[#This Row],[SIEMA]],Siema2025,21,FALSE)</f>
        <v>[SS-45 (ATLANTIC STAR) em operação no poço 7-CG-5HPA-RJS ]: Na tentativa de abertura da válvula XO (cross over) da ANM (árvore de natal molhada) hidraulicamente, foi observada com auxílio do ROV (veículo de operação remota), descarga estimada de 0,001 m3 de fluido hidráulico base aquosa, Oceanic HW-525 P, pelo atuador da válvula para o fundo do mar. Interrompida atuação hidráulica e cessada descarga.</v>
      </c>
      <c r="Q7" s="104" t="s">
        <v>7094</v>
      </c>
      <c r="R7" s="104" t="s">
        <v>7146</v>
      </c>
      <c r="S7" s="104" t="s">
        <v>7147</v>
      </c>
      <c r="T7" s="104" t="str">
        <f>VLOOKUP(Tabela2[[#This Row],[SIEMA]],Siema2025,11,FALSE)</f>
        <v>0.001</v>
      </c>
      <c r="U7" s="104" t="str">
        <f>VLOOKUP(Tabela2[[#This Row],[SIEMA]],Siema2025,12,FALSE)</f>
        <v>M3</v>
      </c>
      <c r="V7" s="104" t="s">
        <v>7097</v>
      </c>
      <c r="W7" s="104"/>
      <c r="X7" s="108"/>
      <c r="Y7" s="109"/>
      <c r="Z7" s="104"/>
      <c r="AA7" s="104" t="str">
        <f>VLOOKUP(Tabela2[[#This Row],[SIEMA]],Siema2025,12,FALSE)</f>
        <v>M3</v>
      </c>
      <c r="AB7" s="104" t="str">
        <f>IF(W7="","",IF(ISNUMBER(W7)=FALSE,"Não se aplica",IFERROR(VLOOKUP(W7,Produtos!$A$1:$C$2319,3,FALSE),"Não Cadastrado")))</f>
        <v/>
      </c>
      <c r="AC7" s="104"/>
      <c r="AD7" s="108" t="str">
        <f>IF(Tabela2[[#This Row],[Origem do acidente]] = "Plataforma", "PREENCHER","NA")</f>
        <v>PREENCHER</v>
      </c>
      <c r="AE7" s="107" t="str">
        <f>IF(AC7="","", IF(AC7="NC","", IF(AC7="NE","", IF(AC7="NA","",IFERROR(VLOOKUP(AC7,Produtos!$A$1:$C$2319,2,FALSE),"Não Cadastrado")))))</f>
        <v/>
      </c>
      <c r="AF7" s="104"/>
      <c r="AG7" s="104"/>
      <c r="AH7" s="104" t="str">
        <f>IF(AC7="","",IF(ISNUMBER(AC7)=FALSE,"Não se aplica",IFERROR(VLOOKUP(AC7,Produtos!$A$1:$C$2319,3,FALSE),"Não Cadastrado")))</f>
        <v/>
      </c>
      <c r="AI7" s="104"/>
      <c r="AJ7" s="104" t="str">
        <f>VLOOKUP(Tabela2[[#This Row],[SIEMA]],Siema2025,26,FALSE)</f>
        <v>Falha de estanqueidade das vedações do atuador hidráulico da XO da ANM.</v>
      </c>
      <c r="AK7" s="107"/>
      <c r="AL7" s="107"/>
      <c r="AM7" s="107"/>
      <c r="AN7" s="108" t="str">
        <f>VLOOKUP(Tabela2[[#This Row],[SIEMA]],Siema2025,51,FALSE)</f>
        <v/>
      </c>
      <c r="AO7" s="108" t="str">
        <f>VLOOKUP(Tabela2[[#This Row],[SIEMA]],Siema2025,53,FALSE)</f>
        <v/>
      </c>
      <c r="AP7" s="108" t="str">
        <f>VLOOKUP(Tabela2[[#This Row],[SIEMA]],Siema2025,55,FALSE)</f>
        <v/>
      </c>
      <c r="AQ7" s="108" t="str">
        <f>VLOOKUP(Tabela2[[#This Row],[SIEMA]],Siema2025,57,FALSE)</f>
        <v/>
      </c>
      <c r="AR7" s="108" t="str">
        <f>VLOOKUP(Tabela2[[#This Row],[SIEMA]],Siema2025,59,FALSE)</f>
        <v/>
      </c>
      <c r="AS7" s="108" t="str">
        <f>VLOOKUP(Tabela2[[#This Row],[SIEMA]],Siema2025,61,FALSE)</f>
        <v>X</v>
      </c>
      <c r="AT7" s="108" t="str">
        <f>VLOOKUP(Tabela2[[#This Row],[SIEMA]],Siema2025,63,FALSE)</f>
        <v/>
      </c>
      <c r="AU7" s="108" t="str">
        <f>VLOOKUP(Tabela2[[#This Row],[SIEMA]],Siema2025,65,FALSE)</f>
        <v/>
      </c>
      <c r="AV7" s="108" t="str">
        <f>VLOOKUP(Tabela2[[#This Row],[SIEMA]],Siema2025,67,FALSE)</f>
        <v/>
      </c>
      <c r="AW7" s="108" t="str">
        <f>VLOOKUP(Tabela2[[#This Row],[SIEMA]],Siema2025,69,FALSE)</f>
        <v/>
      </c>
      <c r="AX7" s="108" t="str">
        <f>VLOOKUP(Tabela2[[#This Row],[SIEMA]],Siema2025,71,FALSE)</f>
        <v/>
      </c>
      <c r="AY7" s="108" t="str">
        <f>VLOOKUP(Tabela2[[#This Row],[SIEMA]],Siema2025,73,FALSE)</f>
        <v/>
      </c>
      <c r="AZ7" s="108" t="str">
        <f>VLOOKUP(Tabela2[[#This Row],[SIEMA]],Siema2025,75,FALSE)</f>
        <v/>
      </c>
      <c r="BA7" s="108" t="str">
        <f>VLOOKUP(Tabela2[[#This Row],[SIEMA]],Siema2025,77,FALSE)</f>
        <v/>
      </c>
      <c r="BB7" s="108" t="str">
        <f>VLOOKUP(Tabela2[[#This Row],[SIEMA]],Siema2025,79,FALSE)</f>
        <v/>
      </c>
      <c r="BC7" s="108" t="str">
        <f>IF(Tabela2[[#This Row],[Outro(s) ]] = "X", "PREENCHER","NA")</f>
        <v>NA</v>
      </c>
      <c r="BD7" s="108" t="str">
        <f>VLOOKUP(Tabela2[[#This Row],[SIEMA]],Siema2025,82,FALSE)</f>
        <v/>
      </c>
      <c r="BE7" s="108" t="str">
        <f>VLOOKUP(Tabela2[[#This Row],[SIEMA]],Siema2025,81,FALSE)</f>
        <v/>
      </c>
      <c r="BF7" s="110" t="str">
        <f>VLOOKUP(Tabela2[[#This Row],[SIEMA]],Siema2025,28,FALSE)</f>
        <v>Petrobras</v>
      </c>
      <c r="BG7" s="110"/>
      <c r="BH7" s="111" t="str">
        <f>VLOOKUP(Tabela2[[#This Row],[SIEMA]],Siema2025,29,FALSE)</f>
        <v>33000167100750</v>
      </c>
      <c r="BI7" s="112" t="str">
        <f>VLOOKUP(Tabela2[[#This Row],[SIEMA]],Siema2025,107,FALSE)</f>
        <v>Não</v>
      </c>
      <c r="BJ7" s="107" t="s">
        <v>7099</v>
      </c>
      <c r="BK7" s="104" t="s">
        <v>2696</v>
      </c>
      <c r="BL7" s="140">
        <v>45741</v>
      </c>
      <c r="BM7" s="108">
        <f ca="1">IF(Tabela2[[#This Row],[Data de atendimento do Ibama (considerar o primeiro documento/ação)]]="",_xlfn.DAYS(TODAY(),J7),_xlfn.DAYS(Tabela2[[#This Row],[Data de atendimento do Ibama (considerar o primeiro documento/ação)]],J7))</f>
        <v>81</v>
      </c>
      <c r="BN7" s="108" t="str">
        <f>IF(Tabela2[[#This Row],[Atendido pelo Ibama ("Não" ou "Sim")]]="Não","Preencher", IF(Tabela2[[#This Row],[Atendido pelo Ibama ("Não" ou "Sim")]]="Sim","NA",""))</f>
        <v>NA</v>
      </c>
      <c r="BO7" s="114" t="s">
        <v>7138</v>
      </c>
      <c r="BP7" s="108" t="str">
        <f>IF(Tabela2[[#This Row],[Forma de atendimento (primeiro documento/ação)]]= "Outros (especificar)", "PREENCHER","NA")</f>
        <v>NA</v>
      </c>
      <c r="BQ7" s="106" t="s">
        <v>123</v>
      </c>
      <c r="BR7" s="108" t="str">
        <f>IF(Tabela2[[#This Row],[Equipe do Ibama foi a campo? Houve sobrevoo do Poseidon?]] = "Sim", "PREENCHER","NA")</f>
        <v>NA</v>
      </c>
      <c r="BS7" s="108" t="str">
        <f>IF(Tabela2[[#This Row],[Se sim, foi emitida Ordem de Emergência? (informações vinculada à coluna CK)]] = "Sim", "PREENCHER","NA")</f>
        <v>NA</v>
      </c>
      <c r="BT7" s="108" t="s">
        <v>7101</v>
      </c>
      <c r="BU7" s="108" t="s">
        <v>2696</v>
      </c>
      <c r="BV7" s="108" t="s">
        <v>123</v>
      </c>
      <c r="BW7" s="108" t="s">
        <v>2696</v>
      </c>
      <c r="BX7" s="106" t="s">
        <v>7102</v>
      </c>
      <c r="BY7" s="140">
        <v>46017</v>
      </c>
      <c r="BZ7" s="104">
        <f>IF(Tabela2[[#This Row],[Data do documento de encerramento]]="NA","NA",IF(Tabela2[[#This Row],[Data do documento de encerramento]]="","Pendente de conclusão/ encerramento",_xlfn.DAYS(Tabela2[[#This Row],[Data do documento de encerramento]],J7)))</f>
        <v>357</v>
      </c>
      <c r="CA7" s="107"/>
      <c r="CB7" s="107"/>
      <c r="CC7" s="115" t="s">
        <v>7148</v>
      </c>
      <c r="CD7" s="107" t="s">
        <v>123</v>
      </c>
      <c r="CE7" s="107" t="s">
        <v>123</v>
      </c>
      <c r="CF7" s="107" t="s">
        <v>7149</v>
      </c>
    </row>
    <row r="8" spans="1:84" ht="30.75">
      <c r="A8" s="200">
        <v>20251336027</v>
      </c>
      <c r="B8" s="171" t="s">
        <v>7116</v>
      </c>
      <c r="C8" s="108" t="str">
        <f>VLOOKUP(Tabela2[[#This Row],[SIEMA]],Siema2025,4,FALSE)</f>
        <v xml:space="preserve"> SP</v>
      </c>
      <c r="D8" s="106" t="str">
        <f>VLOOKUP(Tabela2[[#This Row],[SIEMA]],Siema2025,3,FALSE)</f>
        <v xml:space="preserve">Praia Grande </v>
      </c>
      <c r="E8" s="106" t="s">
        <v>7150</v>
      </c>
      <c r="F8" s="106"/>
      <c r="G8" s="106" t="s">
        <v>7151</v>
      </c>
      <c r="H8" s="106" t="s">
        <v>7152</v>
      </c>
      <c r="I8" s="104" t="s">
        <v>7120</v>
      </c>
      <c r="J8" s="105">
        <f>VLOOKUP(Tabela2[[#This Row],[SIEMA]],Siema2025,2,FALSE)</f>
        <v>45660</v>
      </c>
      <c r="K8" s="105" t="str">
        <f>VLOOKUP(Tabela2[[#This Row],[SIEMA]],Siema2025,16,FALSE)</f>
        <v>Sexta</v>
      </c>
      <c r="L8" s="106" t="str">
        <f>IF(Tabela2[[#This Row],[Data]]="","Sem Informação",VLOOKUP(MONTH(Tabela2[[#This Row],[Data]]),'[1]Validação de dados'!$I$1:$J$13,2,0))</f>
        <v>Janeiro</v>
      </c>
      <c r="M8" s="104">
        <f>YEAR(Tabela2[[#This Row],[Data]])</f>
        <v>2025</v>
      </c>
      <c r="N8" s="105" t="str">
        <f>VLOOKUP(Tabela2[[#This Row],[SIEMA]],Siema2025,17,FALSE)</f>
        <v>Matutino</v>
      </c>
      <c r="O8" s="105" t="str">
        <f>VLOOKUP(Tabela2[[#This Row],[SIEMA]],Siema2025,5,FALSE)</f>
        <v>Ferrovia</v>
      </c>
      <c r="P8" s="104" t="str">
        <f>VLOOKUP(Tabela2[[#This Row],[SIEMA]],Siema2025,21,FALSE)</f>
        <v>Vandalismo na ferrovia com abertura de bicas em vagão graneleiro carregado fertilizante granular.</v>
      </c>
      <c r="Q8" s="104" t="s">
        <v>7094</v>
      </c>
      <c r="R8" s="104" t="s">
        <v>594</v>
      </c>
      <c r="S8" s="107" t="s">
        <v>7153</v>
      </c>
      <c r="T8" s="104" t="str">
        <f>VLOOKUP(Tabela2[[#This Row],[SIEMA]],Siema2025,11,FALSE)</f>
        <v>10</v>
      </c>
      <c r="U8" s="104" t="s">
        <v>7121</v>
      </c>
      <c r="V8" s="104" t="s">
        <v>7097</v>
      </c>
      <c r="W8" s="104"/>
      <c r="X8" s="113"/>
      <c r="Y8" s="109" t="str">
        <f>IF(W8="","", IF(W8="NC","", IF(W8="NE","", IF(W8="NA","",IFERROR(VLOOKUP(W8,Produtos!$A$1:$C$2319,2,FALSE),"Não Cadastrado")))))</f>
        <v/>
      </c>
      <c r="Z8" s="104"/>
      <c r="AA8" s="104"/>
      <c r="AB8" s="104" t="str">
        <f>IF(W8="","",IF(ISNUMBER(W8)=FALSE,"Não se aplica",IFERROR(VLOOKUP(W8,Produtos!$A$1:$C$2319,3,FALSE),"Não Cadastrado")))</f>
        <v/>
      </c>
      <c r="AC8" s="104"/>
      <c r="AD8" s="108"/>
      <c r="AE8" s="107" t="str">
        <f>IF(AC8="","", IF(AC8="NC","", IF(AC8="NE","", IF(AC8="NA","",IFERROR(VLOOKUP(AC8,Produtos!$A$1:$C$2319,2,FALSE),"Não Cadastrado")))))</f>
        <v/>
      </c>
      <c r="AF8" s="104"/>
      <c r="AG8" s="104"/>
      <c r="AH8" s="104" t="str">
        <f>IF(AC8="","",IF(ISNUMBER(AC8)=FALSE,"Não se aplica",IFERROR(VLOOKUP(AC8,Produtos!$A$1:$C$2319,3,FALSE),"Não Cadastrado")))</f>
        <v/>
      </c>
      <c r="AI8" s="104"/>
      <c r="AJ8" s="104" t="str">
        <f>VLOOKUP(Tabela2[[#This Row],[SIEMA]],Siema2025,26,FALSE)</f>
        <v>Ato criminoso caracterizado pela abertura de bicas em vagão graneleiro ferroviário carregado com fertilizante granular.</v>
      </c>
      <c r="AK8" s="107" t="s">
        <v>7122</v>
      </c>
      <c r="AL8" s="107"/>
      <c r="AM8" s="107"/>
      <c r="AN8" s="108" t="str">
        <f>VLOOKUP(Tabela2[[#This Row],[SIEMA]],Siema2025,51,FALSE)</f>
        <v/>
      </c>
      <c r="AO8" s="108" t="str">
        <f>VLOOKUP(Tabela2[[#This Row],[SIEMA]],Siema2025,53,FALSE)</f>
        <v/>
      </c>
      <c r="AP8" s="108" t="str">
        <f>VLOOKUP(Tabela2[[#This Row],[SIEMA]],Siema2025,55,FALSE)</f>
        <v/>
      </c>
      <c r="AQ8" s="108" t="str">
        <f>VLOOKUP(Tabela2[[#This Row],[SIEMA]],Siema2025,57,FALSE)</f>
        <v/>
      </c>
      <c r="AR8" s="108" t="str">
        <f>VLOOKUP(Tabela2[[#This Row],[SIEMA]],Siema2025,59,FALSE)</f>
        <v/>
      </c>
      <c r="AS8" s="108" t="str">
        <f>VLOOKUP(Tabela2[[#This Row],[SIEMA]],Siema2025,61,FALSE)</f>
        <v/>
      </c>
      <c r="AT8" s="108" t="str">
        <f>VLOOKUP(Tabela2[[#This Row],[SIEMA]],Siema2025,63,FALSE)</f>
        <v/>
      </c>
      <c r="AU8" s="108" t="str">
        <f>VLOOKUP(Tabela2[[#This Row],[SIEMA]],Siema2025,65,FALSE)</f>
        <v>X</v>
      </c>
      <c r="AV8" s="108" t="str">
        <f>VLOOKUP(Tabela2[[#This Row],[SIEMA]],Siema2025,67,FALSE)</f>
        <v/>
      </c>
      <c r="AW8" s="108" t="str">
        <f>VLOOKUP(Tabela2[[#This Row],[SIEMA]],Siema2025,69,FALSE)</f>
        <v/>
      </c>
      <c r="AX8" s="108" t="str">
        <f>VLOOKUP(Tabela2[[#This Row],[SIEMA]],Siema2025,71,FALSE)</f>
        <v/>
      </c>
      <c r="AY8" s="108" t="str">
        <f>VLOOKUP(Tabela2[[#This Row],[SIEMA]],Siema2025,73,FALSE)</f>
        <v/>
      </c>
      <c r="AZ8" s="108" t="str">
        <f>VLOOKUP(Tabela2[[#This Row],[SIEMA]],Siema2025,75,FALSE)</f>
        <v/>
      </c>
      <c r="BA8" s="108" t="str">
        <f>VLOOKUP(Tabela2[[#This Row],[SIEMA]],Siema2025,77,FALSE)</f>
        <v/>
      </c>
      <c r="BB8" s="108" t="str">
        <f>VLOOKUP(Tabela2[[#This Row],[SIEMA]],Siema2025,79,FALSE)</f>
        <v/>
      </c>
      <c r="BC8" s="108" t="str">
        <f>IF(Tabela2[[#This Row],[Outro(s) ]] = "X", "PREENCHER","NA")</f>
        <v>NA</v>
      </c>
      <c r="BD8" s="108" t="str">
        <f>VLOOKUP(Tabela2[[#This Row],[SIEMA]],Siema2025,82,FALSE)</f>
        <v/>
      </c>
      <c r="BE8" s="108" t="str">
        <f>VLOOKUP(Tabela2[[#This Row],[SIEMA]],Siema2025,81,FALSE)</f>
        <v/>
      </c>
      <c r="BF8" s="110" t="s">
        <v>3066</v>
      </c>
      <c r="BG8" s="110" t="s">
        <v>7123</v>
      </c>
      <c r="BH8" s="111" t="str">
        <f>VLOOKUP(Tabela2[[#This Row],[SIEMA]],Siema2025,29,FALSE)</f>
        <v>02502844000166</v>
      </c>
      <c r="BI8" s="112" t="str">
        <f>VLOOKUP(Tabela2[[#This Row],[SIEMA]],Siema2025,107,FALSE)</f>
        <v>Não</v>
      </c>
      <c r="BJ8" s="107" t="s">
        <v>7099</v>
      </c>
      <c r="BK8" s="104" t="s">
        <v>2696</v>
      </c>
      <c r="BL8" s="140">
        <v>45968</v>
      </c>
      <c r="BM8" s="108">
        <f ca="1">IF(Tabela2[[#This Row],[Data de atendimento do Ibama (considerar o primeiro documento/ação)]]="",_xlfn.DAYS(TODAY(),J8),_xlfn.DAYS(Tabela2[[#This Row],[Data de atendimento do Ibama (considerar o primeiro documento/ação)]],J8))</f>
        <v>308</v>
      </c>
      <c r="BN8" s="108" t="str">
        <f>IF(Tabela2[[#This Row],[Atendido pelo Ibama ("Não" ou "Sim")]]="Não","Preencher", IF(Tabela2[[#This Row],[Atendido pelo Ibama ("Não" ou "Sim")]]="Sim","NA",""))</f>
        <v>NA</v>
      </c>
      <c r="BO8" s="114" t="s">
        <v>7124</v>
      </c>
      <c r="BP8" s="108" t="s">
        <v>7125</v>
      </c>
      <c r="BQ8" s="106" t="s">
        <v>123</v>
      </c>
      <c r="BR8" s="108" t="str">
        <f>IF(Tabela2[[#This Row],[Equipe do Ibama foi a campo? Houve sobrevoo do Poseidon?]] = "Sim", "PREENCHER","NA")</f>
        <v>NA</v>
      </c>
      <c r="BS8" s="108" t="str">
        <f>IF(Tabela2[[#This Row],[Se sim, foi emitida Ordem de Emergência? (informações vinculada à coluna CK)]] = "Sim", "PREENCHER","NA")</f>
        <v>NA</v>
      </c>
      <c r="BT8" s="108" t="s">
        <v>7126</v>
      </c>
      <c r="BU8" s="108" t="s">
        <v>2696</v>
      </c>
      <c r="BV8" s="108" t="s">
        <v>123</v>
      </c>
      <c r="BW8" s="108" t="s">
        <v>123</v>
      </c>
      <c r="BX8" s="106" t="s">
        <v>7127</v>
      </c>
      <c r="BY8" s="140"/>
      <c r="BZ8" s="104" t="str">
        <f>IF(Tabela2[[#This Row],[Data do documento de encerramento]]="NA","NA",IF(Tabela2[[#This Row],[Data do documento de encerramento]]="","Pendente de conclusão/ encerramento",_xlfn.DAYS(Tabela2[[#This Row],[Data do documento de encerramento]],J8)))</f>
        <v>Pendente de conclusão/ encerramento</v>
      </c>
      <c r="CA8" s="107" t="s">
        <v>7128</v>
      </c>
      <c r="CB8" s="107"/>
      <c r="CC8" s="115"/>
      <c r="CD8" s="107"/>
      <c r="CE8" s="107"/>
      <c r="CF8" s="107"/>
    </row>
    <row r="9" spans="1:84" ht="60.75">
      <c r="A9" s="182">
        <v>20251564830</v>
      </c>
      <c r="B9" s="170" t="s">
        <v>7154</v>
      </c>
      <c r="C9" s="108" t="s">
        <v>672</v>
      </c>
      <c r="D9" s="106" t="s">
        <v>637</v>
      </c>
      <c r="E9" s="106" t="s">
        <v>7155</v>
      </c>
      <c r="F9" s="106"/>
      <c r="G9" s="106" t="s">
        <v>7156</v>
      </c>
      <c r="H9" s="106" t="s">
        <v>7157</v>
      </c>
      <c r="I9" s="104" t="str">
        <f>VLOOKUP(Tabela2[[#This Row],[SIEMA]],Siema2025,19,FALSE)</f>
        <v>Santos</v>
      </c>
      <c r="J9" s="105">
        <f>VLOOKUP(Tabela2[[#This Row],[SIEMA]],Siema2025,2,FALSE)</f>
        <v>45661</v>
      </c>
      <c r="K9" s="105" t="str">
        <f>VLOOKUP(Tabela2[[#This Row],[SIEMA]],Siema2025,16,FALSE)</f>
        <v>Sábado</v>
      </c>
      <c r="L9" s="106" t="str">
        <f>IF(Tabela2[[#This Row],[Data]]="","Sem Informação",VLOOKUP(MONTH(Tabela2[[#This Row],[Data]]),'[1]Validação de dados'!$I$1:$J$13,2,0))</f>
        <v>Janeiro</v>
      </c>
      <c r="M9" s="104">
        <f>YEAR(Tabela2[[#This Row],[Data]])</f>
        <v>2025</v>
      </c>
      <c r="N9" s="105" t="str">
        <f>VLOOKUP(Tabela2[[#This Row],[SIEMA]],Siema2025,17,FALSE)</f>
        <v>Madrugada</v>
      </c>
      <c r="O9" s="105" t="str">
        <f>VLOOKUP(Tabela2[[#This Row],[SIEMA]],Siema2025,5,FALSE)</f>
        <v>Plataforma</v>
      </c>
      <c r="P9" s="104" t="str">
        <f>VLOOKUP(Tabela2[[#This Row],[SIEMA]],Siema2025,21,FALSE)</f>
        <v>Parada emergencial da planta de processo causada pela sensibilização de sensor de gás devido a perda de contenção primária de aproximadamente 0,5 m3 no permutador de placa óleo / óleo no módulo P50. Posteriormente, foi constatada por aeronave de asa fixa, feição oleosa com estimativa de 0,034 m3 conectada à instalação marítima.</v>
      </c>
      <c r="Q9" s="104">
        <v>1267</v>
      </c>
      <c r="R9" s="104" t="s">
        <v>2043</v>
      </c>
      <c r="S9" s="107" t="str">
        <f>IF(Q9="","", IF(Q9="NC","", IF(Q9="NE","", IF(Q9="NA","",IFERROR(VLOOKUP(Q9,Produtos!$A$1:$C$2319,2,FALSE),"Não Cadastrado")))))</f>
        <v>PETRÓLEO CRU</v>
      </c>
      <c r="T9" s="104">
        <v>3.4000000000000002E-2</v>
      </c>
      <c r="U9" s="104" t="str">
        <f>VLOOKUP(Tabela2[[#This Row],[SIEMA]],Siema2025,12,FALSE)</f>
        <v>M3</v>
      </c>
      <c r="V9" s="104">
        <f>IF(Q9="","",IF(ISNUMBER(Q9)=FALSE,"Não se aplica",IFERROR(VLOOKUP(Q9,Produtos!$A$1:$C$2319,3,FALSE),"Não Cadastrado")))</f>
        <v>3</v>
      </c>
      <c r="W9" s="104"/>
      <c r="X9" s="113"/>
      <c r="Y9" s="109" t="str">
        <f>IF(W9="","", IF(W9="NC","", IF(W9="NE","", IF(W9="NA","",IFERROR(VLOOKUP(W9,Produtos!$A$1:$C$2319,2,FALSE),"Não Cadastrado")))))</f>
        <v/>
      </c>
      <c r="Z9" s="104"/>
      <c r="AA9" s="104"/>
      <c r="AB9" s="104" t="str">
        <f>IF(W9="","",IF(ISNUMBER(W9)=FALSE,"Não se aplica",IFERROR(VLOOKUP(W9,Produtos!$A$1:$C$2319,3,FALSE),"Não Cadastrado")))</f>
        <v/>
      </c>
      <c r="AC9" s="104"/>
      <c r="AD9" s="108"/>
      <c r="AE9" s="107" t="str">
        <f>IF(AC9="","", IF(AC9="NC","", IF(AC9="NE","", IF(AC9="NA","",IFERROR(VLOOKUP(AC9,Produtos!$A$1:$C$2319,2,FALSE),"Não Cadastrado")))))</f>
        <v/>
      </c>
      <c r="AF9" s="104"/>
      <c r="AG9" s="104"/>
      <c r="AH9" s="104" t="str">
        <f>IF(AC9="","",IF(ISNUMBER(AC9)=FALSE,"Não se aplica",IFERROR(VLOOKUP(AC9,Produtos!$A$1:$C$2319,3,FALSE),"Não Cadastrado")))</f>
        <v/>
      </c>
      <c r="AI9" s="104"/>
      <c r="AJ9" s="104" t="str">
        <f>VLOOKUP(Tabela2[[#This Row],[SIEMA]],Siema2025,26,FALSE)</f>
        <v>Falha no permutador de placas óleo/óleo. Em investigação.</v>
      </c>
      <c r="AK9" s="107" t="s">
        <v>7112</v>
      </c>
      <c r="AL9" s="107"/>
      <c r="AM9" s="107"/>
      <c r="AN9" s="108" t="str">
        <f>VLOOKUP(Tabela2[[#This Row],[SIEMA]],Siema2025,51,FALSE)</f>
        <v/>
      </c>
      <c r="AO9" s="108" t="str">
        <f>VLOOKUP(Tabela2[[#This Row],[SIEMA]],Siema2025,53,FALSE)</f>
        <v/>
      </c>
      <c r="AP9" s="108" t="str">
        <f>VLOOKUP(Tabela2[[#This Row],[SIEMA]],Siema2025,55,FALSE)</f>
        <v/>
      </c>
      <c r="AQ9" s="108" t="str">
        <f>VLOOKUP(Tabela2[[#This Row],[SIEMA]],Siema2025,57,FALSE)</f>
        <v/>
      </c>
      <c r="AR9" s="108" t="str">
        <f>VLOOKUP(Tabela2[[#This Row],[SIEMA]],Siema2025,59,FALSE)</f>
        <v/>
      </c>
      <c r="AS9" s="108" t="str">
        <f>VLOOKUP(Tabela2[[#This Row],[SIEMA]],Siema2025,61,FALSE)</f>
        <v>X</v>
      </c>
      <c r="AT9" s="108" t="str">
        <f>VLOOKUP(Tabela2[[#This Row],[SIEMA]],Siema2025,63,FALSE)</f>
        <v/>
      </c>
      <c r="AU9" s="108" t="str">
        <f>VLOOKUP(Tabela2[[#This Row],[SIEMA]],Siema2025,65,FALSE)</f>
        <v/>
      </c>
      <c r="AV9" s="108" t="str">
        <f>VLOOKUP(Tabela2[[#This Row],[SIEMA]],Siema2025,67,FALSE)</f>
        <v/>
      </c>
      <c r="AW9" s="108" t="str">
        <f>VLOOKUP(Tabela2[[#This Row],[SIEMA]],Siema2025,69,FALSE)</f>
        <v/>
      </c>
      <c r="AX9" s="108" t="str">
        <f>VLOOKUP(Tabela2[[#This Row],[SIEMA]],Siema2025,71,FALSE)</f>
        <v/>
      </c>
      <c r="AY9" s="108" t="str">
        <f>VLOOKUP(Tabela2[[#This Row],[SIEMA]],Siema2025,73,FALSE)</f>
        <v/>
      </c>
      <c r="AZ9" s="108" t="str">
        <f>VLOOKUP(Tabela2[[#This Row],[SIEMA]],Siema2025,75,FALSE)</f>
        <v/>
      </c>
      <c r="BA9" s="108" t="str">
        <f>VLOOKUP(Tabela2[[#This Row],[SIEMA]],Siema2025,77,FALSE)</f>
        <v/>
      </c>
      <c r="BB9" s="108" t="str">
        <f>VLOOKUP(Tabela2[[#This Row],[SIEMA]],Siema2025,79,FALSE)</f>
        <v/>
      </c>
      <c r="BC9" s="108" t="str">
        <f>IF(Tabela2[[#This Row],[Outro(s) ]] = "X", "PREENCHER","NA")</f>
        <v>NA</v>
      </c>
      <c r="BD9" s="108" t="str">
        <f>VLOOKUP(Tabela2[[#This Row],[SIEMA]],Siema2025,82,FALSE)</f>
        <v/>
      </c>
      <c r="BE9" s="108" t="str">
        <f>VLOOKUP(Tabela2[[#This Row],[SIEMA]],Siema2025,81,FALSE)</f>
        <v/>
      </c>
      <c r="BF9" s="110" t="str">
        <f>VLOOKUP(Tabela2[[#This Row],[SIEMA]],Siema2025,28,FALSE)</f>
        <v>Petrobras</v>
      </c>
      <c r="BG9" s="110"/>
      <c r="BH9" s="111">
        <v>33000167000101</v>
      </c>
      <c r="BI9" s="112" t="str">
        <f>VLOOKUP(Tabela2[[#This Row],[SIEMA]],Siema2025,107,FALSE)</f>
        <v>Não</v>
      </c>
      <c r="BJ9" s="107" t="s">
        <v>7099</v>
      </c>
      <c r="BK9" s="104" t="s">
        <v>2696</v>
      </c>
      <c r="BL9" s="140">
        <v>45667</v>
      </c>
      <c r="BM9" s="108">
        <f ca="1">IF(Tabela2[[#This Row],[Data de atendimento do Ibama (considerar o primeiro documento/ação)]]="",_xlfn.DAYS(TODAY(),J9),_xlfn.DAYS(Tabela2[[#This Row],[Data de atendimento do Ibama (considerar o primeiro documento/ação)]],J9))</f>
        <v>6</v>
      </c>
      <c r="BN9" s="108" t="str">
        <f>IF(Tabela2[[#This Row],[Atendido pelo Ibama ("Não" ou "Sim")]]="Não","Preencher", IF(Tabela2[[#This Row],[Atendido pelo Ibama ("Não" ou "Sim")]]="Sim","NA",""))</f>
        <v>NA</v>
      </c>
      <c r="BO9" s="114" t="s">
        <v>7100</v>
      </c>
      <c r="BP9" s="108" t="str">
        <f>IF(Tabela2[[#This Row],[Forma de atendimento (primeiro documento/ação)]]= "Outros (especificar)", "PREENCHER","NA")</f>
        <v>NA</v>
      </c>
      <c r="BQ9" s="106" t="s">
        <v>123</v>
      </c>
      <c r="BR9" s="108" t="str">
        <f>IF(Tabela2[[#This Row],[Equipe do Ibama foi a campo? Houve sobrevoo do Poseidon?]] = "Sim", "PREENCHER","NA")</f>
        <v>NA</v>
      </c>
      <c r="BS9" s="108" t="str">
        <f>IF(Tabela2[[#This Row],[Se sim, foi emitida Ordem de Emergência? (informações vinculada à coluna CK)]] = "Sim", "PREENCHER","NA")</f>
        <v>NA</v>
      </c>
      <c r="BT9" s="108" t="s">
        <v>7101</v>
      </c>
      <c r="BU9" s="108" t="s">
        <v>2696</v>
      </c>
      <c r="BV9" s="108" t="s">
        <v>123</v>
      </c>
      <c r="BW9" s="108" t="s">
        <v>2696</v>
      </c>
      <c r="BX9" s="106" t="s">
        <v>7102</v>
      </c>
      <c r="BY9" s="140">
        <v>45757</v>
      </c>
      <c r="BZ9" s="104">
        <f>IF(Tabela2[[#This Row],[Data do documento de encerramento]]="NA","NA",IF(Tabela2[[#This Row],[Data do documento de encerramento]]="","Pendente de conclusão/ encerramento",_xlfn.DAYS(Tabela2[[#This Row],[Data do documento de encerramento]],J9)))</f>
        <v>96</v>
      </c>
      <c r="CA9" s="107"/>
      <c r="CB9" s="107" t="s">
        <v>7158</v>
      </c>
      <c r="CC9" s="115" t="s">
        <v>7159</v>
      </c>
      <c r="CD9" s="107" t="s">
        <v>123</v>
      </c>
      <c r="CE9" s="107" t="s">
        <v>2696</v>
      </c>
      <c r="CF9" s="107" t="s">
        <v>7105</v>
      </c>
    </row>
    <row r="10" spans="1:84" ht="30.75">
      <c r="A10" s="169">
        <v>20251657612</v>
      </c>
      <c r="B10" s="170" t="s">
        <v>7160</v>
      </c>
      <c r="C10" s="108" t="s">
        <v>7135</v>
      </c>
      <c r="D10" s="106" t="s">
        <v>637</v>
      </c>
      <c r="E10" t="s">
        <v>7161</v>
      </c>
      <c r="F10" s="106"/>
      <c r="G10" s="106" t="s">
        <v>7162</v>
      </c>
      <c r="H10" s="106" t="s">
        <v>7163</v>
      </c>
      <c r="I10" s="104" t="str">
        <f>VLOOKUP(Tabela2[[#This Row],[SIEMA]],Siema2025,19,FALSE)</f>
        <v>Campos</v>
      </c>
      <c r="J10" s="105">
        <f>VLOOKUP(Tabela2[[#This Row],[SIEMA]],Siema2025,2,FALSE)</f>
        <v>45661</v>
      </c>
      <c r="K10" s="105" t="str">
        <f>VLOOKUP(Tabela2[[#This Row],[SIEMA]],Siema2025,16,FALSE)</f>
        <v>Sábado</v>
      </c>
      <c r="L10" s="106" t="str">
        <f>IF(Tabela2[[#This Row],[Data]]="","Sem Informação",VLOOKUP(MONTH(Tabela2[[#This Row],[Data]]),'[1]Validação de dados'!$I$1:$J$13,2,0))</f>
        <v>Janeiro</v>
      </c>
      <c r="M10" s="104">
        <f>YEAR(Tabela2[[#This Row],[Data]])</f>
        <v>2025</v>
      </c>
      <c r="N10" s="105" t="str">
        <f>VLOOKUP(Tabela2[[#This Row],[SIEMA]],Siema2025,17,FALSE)</f>
        <v>Vespertino</v>
      </c>
      <c r="O10" s="105" t="str">
        <f>VLOOKUP(Tabela2[[#This Row],[SIEMA]],Siema2025,5,FALSE)</f>
        <v>Plataforma</v>
      </c>
      <c r="P10" s="104" t="str">
        <f>VLOOKUP(Tabela2[[#This Row],[SIEMA]],Siema2025,21,FALSE)</f>
        <v/>
      </c>
      <c r="Q10" s="104">
        <v>1202</v>
      </c>
      <c r="R10" s="104" t="s">
        <v>252</v>
      </c>
      <c r="S10" s="107" t="s">
        <v>252</v>
      </c>
      <c r="T10" t="s">
        <v>664</v>
      </c>
      <c r="U10" s="104" t="str">
        <f>VLOOKUP(Tabela2[[#This Row],[SIEMA]],Siema2025,12,FALSE)</f>
        <v xml:space="preserve"> </v>
      </c>
      <c r="V10" s="104">
        <f>IF(Q10="","",IF(ISNUMBER(Q10)=FALSE,"Não se aplica",IFERROR(VLOOKUP(Q10,Produtos!$A$1:$C$2319,3,FALSE),"Não Cadastrado")))</f>
        <v>3</v>
      </c>
      <c r="W10" s="104" t="str">
        <f>VLOOKUP(Tabela2[[#This Row],[SIEMA]],Siema2025,10,FALSE)</f>
        <v/>
      </c>
      <c r="X10" s="113" t="str">
        <f>IF(Tabela2[[#This Row],[Origem do acidente]] = "Plataforma", "PREENCHER","NA")</f>
        <v>PREENCHER</v>
      </c>
      <c r="Y10" s="109" t="str">
        <f>IF(W10="","", IF(W10="NC","", IF(W10="NE","", IF(W10="NA","",IFERROR(VLOOKUP(W10,Produtos!$A$1:$C$2319,2,FALSE),"Não Cadastrado")))))</f>
        <v/>
      </c>
      <c r="Z10" s="104" t="str">
        <f>VLOOKUP(Tabela2[[#This Row],[SIEMA]],Siema2025,11,FALSE)</f>
        <v xml:space="preserve"> </v>
      </c>
      <c r="AA10" s="104" t="str">
        <f>VLOOKUP(Tabela2[[#This Row],[SIEMA]],Siema2025,12,FALSE)</f>
        <v xml:space="preserve"> </v>
      </c>
      <c r="AB10" s="104" t="str">
        <f>IF(W10="","",IF(ISNUMBER(W10)=FALSE,"Não se aplica",IFERROR(VLOOKUP(W10,Produtos!$A$1:$C$2319,3,FALSE),"Não Cadastrado")))</f>
        <v/>
      </c>
      <c r="AC10" s="104"/>
      <c r="AD10" s="108" t="str">
        <f>IF(Tabela2[[#This Row],[Origem do acidente]] = "Plataforma", "PREENCHER","NA")</f>
        <v>PREENCHER</v>
      </c>
      <c r="AE10" s="107" t="str">
        <f>IF(AC10="","", IF(AC10="NC","", IF(AC10="NE","", IF(AC10="NA","",IFERROR(VLOOKUP(AC10,Produtos!$A$1:$C$2319,2,FALSE),"Não Cadastrado")))))</f>
        <v/>
      </c>
      <c r="AF10" s="104"/>
      <c r="AG10" s="104"/>
      <c r="AH10" s="104" t="str">
        <f>IF(AC10="","",IF(ISNUMBER(AC10)=FALSE,"Não se aplica",IFERROR(VLOOKUP(AC10,Produtos!$A$1:$C$2319,3,FALSE),"Não Cadastrado")))</f>
        <v/>
      </c>
      <c r="AI10" s="104"/>
      <c r="AJ10" s="104" t="str">
        <f>VLOOKUP(Tabela2[[#This Row],[SIEMA]],Siema2025,26,FALSE)</f>
        <v>Em investigação</v>
      </c>
      <c r="AK10" s="245" t="s">
        <v>7164</v>
      </c>
      <c r="AL10" s="107"/>
      <c r="AM10" s="107"/>
      <c r="AN10" s="108" t="str">
        <f>VLOOKUP(Tabela2[[#This Row],[SIEMA]],Siema2025,51,FALSE)</f>
        <v/>
      </c>
      <c r="AO10" s="108" t="str">
        <f>VLOOKUP(Tabela2[[#This Row],[SIEMA]],Siema2025,53,FALSE)</f>
        <v/>
      </c>
      <c r="AP10" s="108" t="str">
        <f>VLOOKUP(Tabela2[[#This Row],[SIEMA]],Siema2025,55,FALSE)</f>
        <v/>
      </c>
      <c r="AQ10" s="108" t="str">
        <f>VLOOKUP(Tabela2[[#This Row],[SIEMA]],Siema2025,57,FALSE)</f>
        <v/>
      </c>
      <c r="AR10" s="108" t="str">
        <f>VLOOKUP(Tabela2[[#This Row],[SIEMA]],Siema2025,59,FALSE)</f>
        <v/>
      </c>
      <c r="AS10" s="108" t="str">
        <f>VLOOKUP(Tabela2[[#This Row],[SIEMA]],Siema2025,61,FALSE)</f>
        <v>X</v>
      </c>
      <c r="AT10" s="108" t="str">
        <f>VLOOKUP(Tabela2[[#This Row],[SIEMA]],Siema2025,63,FALSE)</f>
        <v/>
      </c>
      <c r="AU10" s="108" t="str">
        <f>VLOOKUP(Tabela2[[#This Row],[SIEMA]],Siema2025,65,FALSE)</f>
        <v/>
      </c>
      <c r="AV10" s="108" t="str">
        <f>VLOOKUP(Tabela2[[#This Row],[SIEMA]],Siema2025,67,FALSE)</f>
        <v/>
      </c>
      <c r="AW10" s="108" t="str">
        <f>VLOOKUP(Tabela2[[#This Row],[SIEMA]],Siema2025,69,FALSE)</f>
        <v/>
      </c>
      <c r="AX10" s="108" t="str">
        <f>VLOOKUP(Tabela2[[#This Row],[SIEMA]],Siema2025,71,FALSE)</f>
        <v/>
      </c>
      <c r="AY10" s="108" t="str">
        <f>VLOOKUP(Tabela2[[#This Row],[SIEMA]],Siema2025,73,FALSE)</f>
        <v/>
      </c>
      <c r="AZ10" s="108" t="str">
        <f>VLOOKUP(Tabela2[[#This Row],[SIEMA]],Siema2025,75,FALSE)</f>
        <v/>
      </c>
      <c r="BA10" s="108" t="str">
        <f>VLOOKUP(Tabela2[[#This Row],[SIEMA]],Siema2025,77,FALSE)</f>
        <v/>
      </c>
      <c r="BB10" s="108" t="str">
        <f>VLOOKUP(Tabela2[[#This Row],[SIEMA]],Siema2025,79,FALSE)</f>
        <v/>
      </c>
      <c r="BC10" s="108" t="str">
        <f>IF(Tabela2[[#This Row],[Outro(s) ]] = "X", "PREENCHER","NA")</f>
        <v>NA</v>
      </c>
      <c r="BD10" s="108" t="str">
        <f>VLOOKUP(Tabela2[[#This Row],[SIEMA]],Siema2025,82,FALSE)</f>
        <v/>
      </c>
      <c r="BE10" s="108" t="str">
        <f>VLOOKUP(Tabela2[[#This Row],[SIEMA]],Siema2025,81,FALSE)</f>
        <v/>
      </c>
      <c r="BF10" s="110" t="str">
        <f>VLOOKUP(Tabela2[[#This Row],[SIEMA]],Siema2025,28,FALSE)</f>
        <v>Perenco Petróleo e Gás do Brasil Ltda.</v>
      </c>
      <c r="BG10" s="110"/>
      <c r="BH10" s="111" t="str">
        <f>VLOOKUP(Tabela2[[#This Row],[SIEMA]],Siema2025,29,FALSE)</f>
        <v>09309027000135</v>
      </c>
      <c r="BI10" s="112" t="str">
        <f>VLOOKUP(Tabela2[[#This Row],[SIEMA]],Siema2025,107,FALSE)</f>
        <v>Não</v>
      </c>
      <c r="BJ10" s="107" t="s">
        <v>7099</v>
      </c>
      <c r="BK10" s="104" t="s">
        <v>2696</v>
      </c>
      <c r="BL10" s="140">
        <v>45947</v>
      </c>
      <c r="BM10" s="108">
        <f ca="1">IF(Tabela2[[#This Row],[Data de atendimento do Ibama (considerar o primeiro documento/ação)]]="",_xlfn.DAYS(TODAY(),J10),_xlfn.DAYS(Tabela2[[#This Row],[Data de atendimento do Ibama (considerar o primeiro documento/ação)]],J10))</f>
        <v>286</v>
      </c>
      <c r="BN10" s="108" t="str">
        <f>IF(Tabela2[[#This Row],[Atendido pelo Ibama ("Não" ou "Sim")]]="Não","Preencher", IF(Tabela2[[#This Row],[Atendido pelo Ibama ("Não" ou "Sim")]]="Sim","NA",""))</f>
        <v>NA</v>
      </c>
      <c r="BO10" s="114" t="s">
        <v>7165</v>
      </c>
      <c r="BP10" s="108" t="str">
        <f>IF(Tabela2[[#This Row],[Forma de atendimento (primeiro documento/ação)]]= "Outros (especificar)", "PREENCHER","NA")</f>
        <v>NA</v>
      </c>
      <c r="BQ10" s="106" t="s">
        <v>123</v>
      </c>
      <c r="BR10" s="108" t="str">
        <f>IF(Tabela2[[#This Row],[Equipe do Ibama foi a campo? Houve sobrevoo do Poseidon?]] = "Sim", "PREENCHER","NA")</f>
        <v>NA</v>
      </c>
      <c r="BS10" s="108" t="str">
        <f>IF(Tabela2[[#This Row],[Se sim, foi emitida Ordem de Emergência? (informações vinculada à coluna CK)]] = "Sim", "PREENCHER","NA")</f>
        <v>NA</v>
      </c>
      <c r="BT10" s="108" t="str">
        <f>IF(Tabela2[[#This Row],[Foi elaborado Relatório de Vistoria pelo Ibama? (informações vinculada à coluna CK)]] = "Sim", "PREENCHER","NA")</f>
        <v>NA</v>
      </c>
      <c r="BU10" s="108" t="s">
        <v>2696</v>
      </c>
      <c r="BV10" s="108" t="s">
        <v>123</v>
      </c>
      <c r="BW10" s="108" t="s">
        <v>2696</v>
      </c>
      <c r="BX10" s="106" t="s">
        <v>7102</v>
      </c>
      <c r="BY10" s="140">
        <v>45988</v>
      </c>
      <c r="BZ10" s="104">
        <f>IF(Tabela2[[#This Row],[Data do documento de encerramento]]="NA","NA",IF(Tabela2[[#This Row],[Data do documento de encerramento]]="","Pendente de conclusão/ encerramento",_xlfn.DAYS(Tabela2[[#This Row],[Data do documento de encerramento]],J10)))</f>
        <v>327</v>
      </c>
      <c r="CA10" s="107"/>
      <c r="CB10" s="107"/>
      <c r="CC10" s="115" t="s">
        <v>7166</v>
      </c>
      <c r="CD10" s="107" t="s">
        <v>123</v>
      </c>
      <c r="CE10" s="107" t="s">
        <v>123</v>
      </c>
      <c r="CF10" s="107" t="s">
        <v>7141</v>
      </c>
    </row>
    <row r="11" spans="1:84">
      <c r="A11" s="169">
        <v>202512725255</v>
      </c>
      <c r="B11" s="171" t="s">
        <v>7167</v>
      </c>
      <c r="C11" s="108" t="str">
        <f>VLOOKUP(Tabela2[[#This Row],[SIEMA]],Siema2025,4,FALSE)</f>
        <v xml:space="preserve"> BA</v>
      </c>
      <c r="D11" s="106" t="str">
        <f>VLOOKUP(Tabela2[[#This Row],[SIEMA]],Siema2025,3,FALSE)</f>
        <v xml:space="preserve">Alagoinhas </v>
      </c>
      <c r="E11" s="106" t="str">
        <f>VLOOKUP(Tabela2[[#This Row],[SIEMA]],Siema2025,20,FALSE)</f>
        <v>Poço 8-BA-426-BA, Campo de Buracica, Município de Alagoinhas, Bahia</v>
      </c>
      <c r="F11" s="106"/>
      <c r="G11" s="172" t="s">
        <v>7168</v>
      </c>
      <c r="H11" s="172" t="s">
        <v>7169</v>
      </c>
      <c r="I11" s="104" t="str">
        <f>VLOOKUP(Tabela2[[#This Row],[SIEMA]],Siema2025,19,FALSE)</f>
        <v/>
      </c>
      <c r="J11" s="105">
        <f>VLOOKUP(Tabela2[[#This Row],[SIEMA]],Siema2025,2,FALSE)</f>
        <v>45661</v>
      </c>
      <c r="K11" s="105" t="str">
        <f>VLOOKUP(Tabela2[[#This Row],[SIEMA]],Siema2025,16,FALSE)</f>
        <v>Sábado</v>
      </c>
      <c r="L11" s="106" t="str">
        <f>IF(Tabela2[[#This Row],[Data]]="","Sem Informação",VLOOKUP(MONTH(Tabela2[[#This Row],[Data]]),'[1]Validação de dados'!$I$1:$J$13,2,0))</f>
        <v>Janeiro</v>
      </c>
      <c r="M11" s="104">
        <f>YEAR(Tabela2[[#This Row],[Data]])</f>
        <v>2025</v>
      </c>
      <c r="N11" s="105" t="str">
        <f>VLOOKUP(Tabela2[[#This Row],[SIEMA]],Siema2025,17,FALSE)</f>
        <v>Vespertino</v>
      </c>
      <c r="O11" s="105" t="s">
        <v>145</v>
      </c>
      <c r="P11" s="104" t="str">
        <f>VLOOKUP(Tabela2[[#This Row],[SIEMA]],Siema2025,21,FALSE)</f>
        <v>Água de injeção</v>
      </c>
      <c r="Q11" s="104" t="str">
        <f>VLOOKUP(Tabela2[[#This Row],[SIEMA]],Siema2025,7,FALSE)</f>
        <v/>
      </c>
      <c r="R11" s="104" t="str">
        <f>VLOOKUP(Tabela2[[#This Row],[SIEMA]],Siema2025,10,FALSE)</f>
        <v>Água de injeção</v>
      </c>
      <c r="S11" s="107" t="str">
        <f>IF(Q11="","", IF(Q11="NC","", IF(Q11="NE","", IF(Q11="NA","",IFERROR(VLOOKUP(Q11,Produtos!$A$1:$C$2319,2,FALSE),"Não Cadastrado")))))</f>
        <v/>
      </c>
      <c r="T11" s="104" t="str">
        <f>VLOOKUP(Tabela2[[#This Row],[SIEMA]],Siema2025,11,FALSE)</f>
        <v>1</v>
      </c>
      <c r="U11" s="104" t="str">
        <f>VLOOKUP(Tabela2[[#This Row],[SIEMA]],Siema2025,12,FALSE)</f>
        <v>M3</v>
      </c>
      <c r="V11" s="104" t="str">
        <f>IF(Q11="","",IF(ISNUMBER(Q11)=FALSE,"Não se aplica",IFERROR(VLOOKUP(Q11,Produtos!$A$1:$C$2319,3,FALSE),"Não Cadastrado")))</f>
        <v/>
      </c>
      <c r="W11" s="104" t="str">
        <f>VLOOKUP(Tabela2[[#This Row],[SIEMA]],Siema2025,10,FALSE)</f>
        <v>Água de injeção</v>
      </c>
      <c r="X11" s="113" t="str">
        <f>IF(Tabela2[[#This Row],[Origem do acidente]] = "Plataforma", "PREENCHER","NA")</f>
        <v>NA</v>
      </c>
      <c r="Y11" s="109" t="str">
        <f>IF(W11="","", IF(W11="NC","", IF(W11="NE","", IF(W11="NA","",IFERROR(VLOOKUP(W11,Produtos!$A$1:$C$2319,2,FALSE),"Não Cadastrado")))))</f>
        <v>Não Cadastrado</v>
      </c>
      <c r="Z11" s="104" t="str">
        <f>VLOOKUP(Tabela2[[#This Row],[SIEMA]],Siema2025,11,FALSE)</f>
        <v>1</v>
      </c>
      <c r="AA11" s="104" t="str">
        <f>VLOOKUP(Tabela2[[#This Row],[SIEMA]],Siema2025,12,FALSE)</f>
        <v>M3</v>
      </c>
      <c r="AB11" s="104" t="str">
        <f>IF(W11="","",IF(ISNUMBER(W11)=FALSE,"Não se aplica",IFERROR(VLOOKUP(W11,Produtos!$A$1:$C$2319,3,FALSE),"Não Cadastrado")))</f>
        <v>Não se aplica</v>
      </c>
      <c r="AC11" s="104"/>
      <c r="AD11" s="108" t="str">
        <f>IF(Tabela2[[#This Row],[Origem do acidente]] = "Plataforma", "PREENCHER","NA")</f>
        <v>NA</v>
      </c>
      <c r="AE11" s="107" t="str">
        <f>IF(AC11="","", IF(AC11="NC","", IF(AC11="NE","", IF(AC11="NA","",IFERROR(VLOOKUP(AC11,Produtos!$A$1:$C$2319,2,FALSE),"Não Cadastrado")))))</f>
        <v/>
      </c>
      <c r="AF11" s="104"/>
      <c r="AG11" s="104"/>
      <c r="AH11" s="104" t="str">
        <f>IF(AC11="","",IF(ISNUMBER(AC11)=FALSE,"Não se aplica",IFERROR(VLOOKUP(AC11,Produtos!$A$1:$C$2319,3,FALSE),"Não Cadastrado")))</f>
        <v/>
      </c>
      <c r="AI11" s="104"/>
      <c r="AJ11" s="104" t="str">
        <f>VLOOKUP(Tabela2[[#This Row],[SIEMA]],Siema2025,26,FALSE)</f>
        <v>Corrosão</v>
      </c>
      <c r="AK11" s="107" t="s">
        <v>7098</v>
      </c>
      <c r="AL11" s="107"/>
      <c r="AM11" s="107"/>
      <c r="AN11" s="108" t="str">
        <f>VLOOKUP(Tabela2[[#This Row],[SIEMA]],Siema2025,51,FALSE)</f>
        <v/>
      </c>
      <c r="AO11" s="108" t="str">
        <f>VLOOKUP(Tabela2[[#This Row],[SIEMA]],Siema2025,53,FALSE)</f>
        <v/>
      </c>
      <c r="AP11" s="108" t="str">
        <f>VLOOKUP(Tabela2[[#This Row],[SIEMA]],Siema2025,55,FALSE)</f>
        <v/>
      </c>
      <c r="AQ11" s="108" t="str">
        <f>VLOOKUP(Tabela2[[#This Row],[SIEMA]],Siema2025,57,FALSE)</f>
        <v/>
      </c>
      <c r="AR11" s="108" t="str">
        <f>VLOOKUP(Tabela2[[#This Row],[SIEMA]],Siema2025,59,FALSE)</f>
        <v/>
      </c>
      <c r="AS11" s="108" t="str">
        <f>VLOOKUP(Tabela2[[#This Row],[SIEMA]],Siema2025,61,FALSE)</f>
        <v>X</v>
      </c>
      <c r="AT11" s="108" t="str">
        <f>VLOOKUP(Tabela2[[#This Row],[SIEMA]],Siema2025,63,FALSE)</f>
        <v/>
      </c>
      <c r="AU11" s="108" t="str">
        <f>VLOOKUP(Tabela2[[#This Row],[SIEMA]],Siema2025,65,FALSE)</f>
        <v/>
      </c>
      <c r="AV11" s="108" t="str">
        <f>VLOOKUP(Tabela2[[#This Row],[SIEMA]],Siema2025,67,FALSE)</f>
        <v/>
      </c>
      <c r="AW11" s="108" t="str">
        <f>VLOOKUP(Tabela2[[#This Row],[SIEMA]],Siema2025,69,FALSE)</f>
        <v/>
      </c>
      <c r="AX11" s="108" t="str">
        <f>VLOOKUP(Tabela2[[#This Row],[SIEMA]],Siema2025,71,FALSE)</f>
        <v/>
      </c>
      <c r="AY11" s="108" t="str">
        <f>VLOOKUP(Tabela2[[#This Row],[SIEMA]],Siema2025,73,FALSE)</f>
        <v/>
      </c>
      <c r="AZ11" s="108" t="str">
        <f>VLOOKUP(Tabela2[[#This Row],[SIEMA]],Siema2025,75,FALSE)</f>
        <v/>
      </c>
      <c r="BA11" s="108" t="str">
        <f>VLOOKUP(Tabela2[[#This Row],[SIEMA]],Siema2025,77,FALSE)</f>
        <v/>
      </c>
      <c r="BB11" s="108" t="str">
        <f>VLOOKUP(Tabela2[[#This Row],[SIEMA]],Siema2025,79,FALSE)</f>
        <v/>
      </c>
      <c r="BC11" s="108" t="str">
        <f>IF(Tabela2[[#This Row],[Outro(s) ]] = "X", "PREENCHER","NA")</f>
        <v>NA</v>
      </c>
      <c r="BD11" s="108" t="str">
        <f>VLOOKUP(Tabela2[[#This Row],[SIEMA]],Siema2025,82,FALSE)</f>
        <v/>
      </c>
      <c r="BE11" s="108" t="str">
        <f>VLOOKUP(Tabela2[[#This Row],[SIEMA]],Siema2025,81,FALSE)</f>
        <v/>
      </c>
      <c r="BF11" s="110" t="str">
        <f>VLOOKUP(Tabela2[[#This Row],[SIEMA]],Siema2025,28,FALSE)</f>
        <v>PETRÓLEO BRASILEIRO S.A. - PETROBRAS</v>
      </c>
      <c r="BG11" s="110"/>
      <c r="BH11" s="111" t="str">
        <f>VLOOKUP(Tabela2[[#This Row],[SIEMA]],Siema2025,29,FALSE)</f>
        <v>33000167000101</v>
      </c>
      <c r="BI11" s="112" t="str">
        <f>VLOOKUP(Tabela2[[#This Row],[SIEMA]],Siema2025,107,FALSE)</f>
        <v>Não</v>
      </c>
      <c r="BJ11" s="107" t="s">
        <v>7113</v>
      </c>
      <c r="BK11" s="104" t="s">
        <v>2696</v>
      </c>
      <c r="BL11" s="140">
        <v>45734</v>
      </c>
      <c r="BM11" s="108">
        <f ca="1">IF(Tabela2[[#This Row],[Data de atendimento do Ibama (considerar o primeiro documento/ação)]]="",_xlfn.DAYS(TODAY(),J11),_xlfn.DAYS(Tabela2[[#This Row],[Data de atendimento do Ibama (considerar o primeiro documento/ação)]],J11))</f>
        <v>73</v>
      </c>
      <c r="BN11" s="108" t="str">
        <f>IF(Tabela2[[#This Row],[Atendido pelo Ibama ("Não" ou "Sim")]]="Não","Preencher", IF(Tabela2[[#This Row],[Atendido pelo Ibama ("Não" ou "Sim")]]="Sim","NA",""))</f>
        <v>NA</v>
      </c>
      <c r="BO11" s="114" t="s">
        <v>7138</v>
      </c>
      <c r="BP11" s="108" t="str">
        <f>IF(Tabela2[[#This Row],[Forma de atendimento (primeiro documento/ação)]]= "Outros (especificar)", "PREENCHER","NA")</f>
        <v>NA</v>
      </c>
      <c r="BQ11" s="106" t="s">
        <v>123</v>
      </c>
      <c r="BR11" s="108" t="str">
        <f>IF(Tabela2[[#This Row],[Equipe do Ibama foi a campo? Houve sobrevoo do Poseidon?]] = "Sim", "PREENCHER","NA")</f>
        <v>NA</v>
      </c>
      <c r="BS11" s="108" t="str">
        <f>IF(Tabela2[[#This Row],[Se sim, foi emitida Ordem de Emergência? (informações vinculada à coluna CK)]] = "Sim", "PREENCHER","NA")</f>
        <v>NA</v>
      </c>
      <c r="BT11" s="108" t="s">
        <v>7101</v>
      </c>
      <c r="BU11" s="108" t="str">
        <f>IF(Tabela2[[#This Row],[Houve envio de Informações Pós-acidente (preencher "não se aplica" quando de competência estadual/municipal)]] = "Sim", "PREENCHER","NA")</f>
        <v>NA</v>
      </c>
      <c r="BV11" s="108" t="s">
        <v>123</v>
      </c>
      <c r="BW11" s="108" t="s">
        <v>123</v>
      </c>
      <c r="BX11" s="106"/>
      <c r="BY11" s="140"/>
      <c r="BZ11" s="104" t="str">
        <f>IF(Tabela2[[#This Row],[Data do documento de encerramento]]="NA","NA",IF(Tabela2[[#This Row],[Data do documento de encerramento]]="","Pendente de conclusão/ encerramento",_xlfn.DAYS(Tabela2[[#This Row],[Data do documento de encerramento]],J11)))</f>
        <v>Pendente de conclusão/ encerramento</v>
      </c>
      <c r="CA11" s="107"/>
      <c r="CB11" s="107"/>
      <c r="CC11" s="107"/>
      <c r="CD11" s="107"/>
      <c r="CE11" s="107"/>
      <c r="CF11" s="107"/>
    </row>
    <row r="12" spans="1:84" ht="30.75">
      <c r="A12" s="169">
        <v>20251561230</v>
      </c>
      <c r="B12" s="170" t="s">
        <v>7170</v>
      </c>
      <c r="C12" s="108" t="str">
        <f>VLOOKUP(Tabela2[[#This Row],[SIEMA]],Siema2025,4,FALSE)</f>
        <v xml:space="preserve"> MG</v>
      </c>
      <c r="D12" s="106" t="str">
        <f>VLOOKUP(Tabela2[[#This Row],[SIEMA]],Siema2025,3,FALSE)</f>
        <v xml:space="preserve">Minduri </v>
      </c>
      <c r="E12" s="106" t="str">
        <f>VLOOKUP(Tabela2[[#This Row],[SIEMA]],Siema2025,20,FALSE)</f>
        <v>km 302+00</v>
      </c>
      <c r="F12" s="106"/>
      <c r="G12" s="106" t="s">
        <v>7171</v>
      </c>
      <c r="H12" s="106" t="s">
        <v>7172</v>
      </c>
      <c r="I12" s="104" t="s">
        <v>7120</v>
      </c>
      <c r="J12" s="105">
        <f>VLOOKUP(Tabela2[[#This Row],[SIEMA]],Siema2025,2,FALSE)</f>
        <v>45662</v>
      </c>
      <c r="K12" s="105" t="str">
        <f>VLOOKUP(Tabela2[[#This Row],[SIEMA]],Siema2025,16,FALSE)</f>
        <v>Domingo</v>
      </c>
      <c r="L12" s="106" t="str">
        <f>IF(Tabela2[[#This Row],[Data]]="","Sem Informação",VLOOKUP(MONTH(Tabela2[[#This Row],[Data]]),'[1]Validação de dados'!$I$1:$J$13,2,0))</f>
        <v>Janeiro</v>
      </c>
      <c r="M12" s="104">
        <f>YEAR(Tabela2[[#This Row],[Data]])</f>
        <v>2025</v>
      </c>
      <c r="N12" s="105" t="str">
        <f>VLOOKUP(Tabela2[[#This Row],[SIEMA]],Siema2025,17,FALSE)</f>
        <v>Vespertino</v>
      </c>
      <c r="O12" s="105" t="str">
        <f>VLOOKUP(Tabela2[[#This Row],[SIEMA]],Siema2025,5,FALSE)</f>
        <v>Ferrovia</v>
      </c>
      <c r="P12" s="104" t="str">
        <f>VLOOKUP(Tabela2[[#This Row],[SIEMA]],Siema2025,21,FALSE)</f>
        <v>Em 05/01/2025 às 14:20 no Corredor Minas Rio da Ferrovia Centro Atlântica, no município de Minduri/MG, a composição C230, Km 302+00 veio a tombar 2 vagões e adernar outros 3 vagões carregados com clínquer.</v>
      </c>
      <c r="Q12" s="104" t="s">
        <v>7127</v>
      </c>
      <c r="R12" s="104" t="s">
        <v>7127</v>
      </c>
      <c r="S12" s="107" t="s">
        <v>7173</v>
      </c>
      <c r="T12" s="104">
        <v>300</v>
      </c>
      <c r="U12" s="104" t="s">
        <v>7121</v>
      </c>
      <c r="V12" s="104" t="s">
        <v>7127</v>
      </c>
      <c r="W12" s="104"/>
      <c r="X12" s="113"/>
      <c r="Y12" s="109" t="str">
        <f>IF(W12="","", IF(W12="NC","", IF(W12="NE","", IF(W12="NA","",IFERROR(VLOOKUP(W12,Produtos!$A$1:$C$2319,2,FALSE),"Não Cadastrado")))))</f>
        <v/>
      </c>
      <c r="Z12" s="104"/>
      <c r="AA12" s="104"/>
      <c r="AB12" s="104" t="str">
        <f>IF(W12="","",IF(ISNUMBER(W12)=FALSE,"Não se aplica",IFERROR(VLOOKUP(W12,Produtos!$A$1:$C$2319,3,FALSE),"Não Cadastrado")))</f>
        <v/>
      </c>
      <c r="AC12" s="104"/>
      <c r="AD12" s="108"/>
      <c r="AE12" s="107" t="str">
        <f>IF(AC12="","", IF(AC12="NC","", IF(AC12="NE","", IF(AC12="NA","",IFERROR(VLOOKUP(AC12,Produtos!$A$1:$C$2319,2,FALSE),"Não Cadastrado")))))</f>
        <v/>
      </c>
      <c r="AF12" s="104"/>
      <c r="AG12" s="104"/>
      <c r="AH12" s="104" t="str">
        <f>IF(AC12="","",IF(ISNUMBER(AC12)=FALSE,"Não se aplica",IFERROR(VLOOKUP(AC12,Produtos!$A$1:$C$2319,3,FALSE),"Não Cadastrado")))</f>
        <v/>
      </c>
      <c r="AI12" s="104"/>
      <c r="AJ12" s="104" t="s">
        <v>6729</v>
      </c>
      <c r="AK12" s="107" t="s">
        <v>6834</v>
      </c>
      <c r="AL12" s="107"/>
      <c r="AM12" s="107"/>
      <c r="AN12" s="108" t="str">
        <f>VLOOKUP(Tabela2[[#This Row],[SIEMA]],Siema2025,51,FALSE)</f>
        <v/>
      </c>
      <c r="AO12" s="108" t="str">
        <f>VLOOKUP(Tabela2[[#This Row],[SIEMA]],Siema2025,53,FALSE)</f>
        <v/>
      </c>
      <c r="AP12" s="108" t="str">
        <f>VLOOKUP(Tabela2[[#This Row],[SIEMA]],Siema2025,55,FALSE)</f>
        <v/>
      </c>
      <c r="AQ12" s="108" t="str">
        <f>VLOOKUP(Tabela2[[#This Row],[SIEMA]],Siema2025,57,FALSE)</f>
        <v/>
      </c>
      <c r="AR12" s="108" t="str">
        <f>VLOOKUP(Tabela2[[#This Row],[SIEMA]],Siema2025,59,FALSE)</f>
        <v/>
      </c>
      <c r="AS12" s="108" t="str">
        <f>VLOOKUP(Tabela2[[#This Row],[SIEMA]],Siema2025,61,FALSE)</f>
        <v/>
      </c>
      <c r="AT12" s="108" t="str">
        <f>VLOOKUP(Tabela2[[#This Row],[SIEMA]],Siema2025,63,FALSE)</f>
        <v/>
      </c>
      <c r="AU12" s="108" t="str">
        <f>VLOOKUP(Tabela2[[#This Row],[SIEMA]],Siema2025,65,FALSE)</f>
        <v>X</v>
      </c>
      <c r="AV12" s="108" t="str">
        <f>VLOOKUP(Tabela2[[#This Row],[SIEMA]],Siema2025,67,FALSE)</f>
        <v/>
      </c>
      <c r="AW12" s="108" t="str">
        <f>VLOOKUP(Tabela2[[#This Row],[SIEMA]],Siema2025,69,FALSE)</f>
        <v/>
      </c>
      <c r="AX12" s="108" t="s">
        <v>7132</v>
      </c>
      <c r="AY12" s="108" t="str">
        <f>VLOOKUP(Tabela2[[#This Row],[SIEMA]],Siema2025,73,FALSE)</f>
        <v/>
      </c>
      <c r="AZ12" s="108" t="str">
        <f>VLOOKUP(Tabela2[[#This Row],[SIEMA]],Siema2025,75,FALSE)</f>
        <v/>
      </c>
      <c r="BA12" s="108" t="str">
        <f>VLOOKUP(Tabela2[[#This Row],[SIEMA]],Siema2025,77,FALSE)</f>
        <v/>
      </c>
      <c r="BB12" s="108" t="str">
        <f>VLOOKUP(Tabela2[[#This Row],[SIEMA]],Siema2025,79,FALSE)</f>
        <v/>
      </c>
      <c r="BC12" s="108" t="str">
        <f>IF(Tabela2[[#This Row],[Outro(s) ]] = "X", "PREENCHER","NA")</f>
        <v>NA</v>
      </c>
      <c r="BD12" s="108" t="str">
        <f>VLOOKUP(Tabela2[[#This Row],[SIEMA]],Siema2025,82,FALSE)</f>
        <v/>
      </c>
      <c r="BE12" s="108" t="str">
        <f>VLOOKUP(Tabela2[[#This Row],[SIEMA]],Siema2025,81,FALSE)</f>
        <v/>
      </c>
      <c r="BF12" s="110" t="s">
        <v>7174</v>
      </c>
      <c r="BG12" s="110" t="s">
        <v>7175</v>
      </c>
      <c r="BH12" s="111" t="str">
        <f>VLOOKUP(Tabela2[[#This Row],[SIEMA]],Siema2025,29,FALSE)</f>
        <v>00924429000175</v>
      </c>
      <c r="BI12" s="112" t="str">
        <f>VLOOKUP(Tabela2[[#This Row],[SIEMA]],Siema2025,107,FALSE)</f>
        <v>Não</v>
      </c>
      <c r="BJ12" s="107" t="s">
        <v>7099</v>
      </c>
      <c r="BK12" s="104" t="s">
        <v>2696</v>
      </c>
      <c r="BL12" s="140">
        <v>45667</v>
      </c>
      <c r="BM12" s="108">
        <f ca="1">IF(Tabela2[[#This Row],[Data de atendimento do Ibama (considerar o primeiro documento/ação)]]="",_xlfn.DAYS(TODAY(),J12),_xlfn.DAYS(Tabela2[[#This Row],[Data de atendimento do Ibama (considerar o primeiro documento/ação)]],J12))</f>
        <v>5</v>
      </c>
      <c r="BN12" s="108" t="str">
        <f>IF(Tabela2[[#This Row],[Atendido pelo Ibama ("Não" ou "Sim")]]="Não","Preencher", IF(Tabela2[[#This Row],[Atendido pelo Ibama ("Não" ou "Sim")]]="Sim","NA",""))</f>
        <v>NA</v>
      </c>
      <c r="BO12" s="114" t="s">
        <v>7100</v>
      </c>
      <c r="BP12" s="108" t="str">
        <f>IF(Tabela2[[#This Row],[Forma de atendimento (primeiro documento/ação)]]= "Outros (especificar)", "PREENCHER","NA")</f>
        <v>NA</v>
      </c>
      <c r="BQ12" s="106" t="s">
        <v>2696</v>
      </c>
      <c r="BR12" s="108" t="s">
        <v>123</v>
      </c>
      <c r="BS12" s="108" t="s">
        <v>2696</v>
      </c>
      <c r="BT12" s="108" t="s">
        <v>7101</v>
      </c>
      <c r="BU12" s="108" t="s">
        <v>2696</v>
      </c>
      <c r="BV12" s="108" t="s">
        <v>123</v>
      </c>
      <c r="BW12" s="108" t="s">
        <v>123</v>
      </c>
      <c r="BX12" s="106" t="s">
        <v>7127</v>
      </c>
      <c r="BY12" s="140"/>
      <c r="BZ12" s="104" t="str">
        <f>IF(Tabela2[[#This Row],[Data do documento de encerramento]]="NA","NA",IF(Tabela2[[#This Row],[Data do documento de encerramento]]="","Pendente de conclusão/ encerramento",_xlfn.DAYS(Tabela2[[#This Row],[Data do documento de encerramento]],J12)))</f>
        <v>Pendente de conclusão/ encerramento</v>
      </c>
      <c r="CA12" s="107"/>
      <c r="CB12" s="107"/>
      <c r="CC12" s="107"/>
      <c r="CD12" s="107"/>
      <c r="CE12" s="107"/>
      <c r="CF12" s="107"/>
    </row>
    <row r="13" spans="1:84" ht="60.75">
      <c r="A13" s="187">
        <v>202511414430</v>
      </c>
      <c r="B13" s="170" t="s">
        <v>7176</v>
      </c>
      <c r="C13" s="108" t="str">
        <f>VLOOKUP(Tabela2[[#This Row],[SIEMA]],Siema2025,4,FALSE)</f>
        <v xml:space="preserve"> MG</v>
      </c>
      <c r="D13" s="106" t="str">
        <f>VLOOKUP(Tabela2[[#This Row],[SIEMA]],Siema2025,3,FALSE)</f>
        <v xml:space="preserve">São Lourenço </v>
      </c>
      <c r="E13" s="106" t="str">
        <f>VLOOKUP(Tabela2[[#This Row],[SIEMA]],Siema2025,20,FALSE)</f>
        <v>RODOVIA MG 460 - TREVO DE ACESSO A SÃO LOURENÇO:</v>
      </c>
      <c r="F13" s="106"/>
      <c r="G13" s="106" t="s">
        <v>7177</v>
      </c>
      <c r="H13" s="106" t="s">
        <v>7178</v>
      </c>
      <c r="I13" s="104" t="s">
        <v>7120</v>
      </c>
      <c r="J13" s="105">
        <f>VLOOKUP(Tabela2[[#This Row],[SIEMA]],Siema2025,2,FALSE)</f>
        <v>45662</v>
      </c>
      <c r="K13" s="105" t="str">
        <f>VLOOKUP(Tabela2[[#This Row],[SIEMA]],Siema2025,16,FALSE)</f>
        <v>Domingo</v>
      </c>
      <c r="L13" s="106" t="str">
        <f>IF(Tabela2[[#This Row],[Data]]="","Sem Informação",VLOOKUP(MONTH(Tabela2[[#This Row],[Data]]),'[1]Validação de dados'!$I$1:$J$13,2,0))</f>
        <v>Janeiro</v>
      </c>
      <c r="M13" s="104">
        <f>YEAR(Tabela2[[#This Row],[Data]])</f>
        <v>2025</v>
      </c>
      <c r="N13" s="105" t="str">
        <f>VLOOKUP(Tabela2[[#This Row],[SIEMA]],Siema2025,17,FALSE)</f>
        <v>Matutino</v>
      </c>
      <c r="O13" s="105" t="str">
        <f>VLOOKUP(Tabela2[[#This Row],[SIEMA]],Siema2025,5,FALSE)</f>
        <v>Rodovia</v>
      </c>
      <c r="P13" s="104" t="s">
        <v>7179</v>
      </c>
      <c r="Q13" s="104">
        <v>1910</v>
      </c>
      <c r="R13" s="104" t="str">
        <f>VLOOKUP(Tabela2[[#This Row],[SIEMA]],Siema2025,10,FALSE)</f>
        <v/>
      </c>
      <c r="S13" s="107" t="str">
        <f>IF(Q13="","", IF(Q13="NC","", IF(Q13="NE","", IF(Q13="NA","",IFERROR(VLOOKUP(Q13,Produtos!$A$1:$C$2319,2,FALSE),"Não Cadastrado")))))</f>
        <v>ÓXIDO DE CÁLCIO</v>
      </c>
      <c r="T13" s="104" t="s">
        <v>6834</v>
      </c>
      <c r="U13" s="104" t="s">
        <v>7062</v>
      </c>
      <c r="V13" s="104">
        <v>8</v>
      </c>
      <c r="W13" s="104" t="str">
        <f>VLOOKUP(Tabela2[[#This Row],[SIEMA]],Siema2025,10,FALSE)</f>
        <v/>
      </c>
      <c r="X13" s="113" t="str">
        <f>IF(Tabela2[[#This Row],[Origem do acidente]] = "Plataforma", "PREENCHER","NA")</f>
        <v>NA</v>
      </c>
      <c r="Y13" s="109" t="str">
        <f>IF(W13="","", IF(W13="NC","", IF(W13="NE","", IF(W13="NA","",IFERROR(VLOOKUP(W13,Produtos!$A$1:$C$2319,2,FALSE),"Não Cadastrado")))))</f>
        <v/>
      </c>
      <c r="Z13" s="104" t="str">
        <f>VLOOKUP(Tabela2[[#This Row],[SIEMA]],Siema2025,11,FALSE)</f>
        <v xml:space="preserve"> </v>
      </c>
      <c r="AA13" s="104" t="str">
        <f>VLOOKUP(Tabela2[[#This Row],[SIEMA]],Siema2025,12,FALSE)</f>
        <v xml:space="preserve"> </v>
      </c>
      <c r="AB13" s="104" t="str">
        <f>IF(W13="","",IF(ISNUMBER(W13)=FALSE,"Não se aplica",IFERROR(VLOOKUP(W13,Produtos!$A$1:$C$2319,3,FALSE),"Não Cadastrado")))</f>
        <v/>
      </c>
      <c r="AC13" s="104"/>
      <c r="AD13" s="108" t="str">
        <f>IF(Tabela2[[#This Row],[Origem do acidente]] = "Plataforma", "PREENCHER","NA")</f>
        <v>NA</v>
      </c>
      <c r="AE13" s="107" t="str">
        <f>IF(AC13="","", IF(AC13="NC","", IF(AC13="NE","", IF(AC13="NA","",IFERROR(VLOOKUP(AC13,Produtos!$A$1:$C$2319,2,FALSE),"Não Cadastrado")))))</f>
        <v/>
      </c>
      <c r="AF13" s="104"/>
      <c r="AG13" s="104"/>
      <c r="AH13" s="104" t="str">
        <f>IF(AC13="","",IF(ISNUMBER(AC13)=FALSE,"Não se aplica",IFERROR(VLOOKUP(AC13,Produtos!$A$1:$C$2319,3,FALSE),"Não Cadastrado")))</f>
        <v/>
      </c>
      <c r="AI13" s="104"/>
      <c r="AJ13" s="104" t="str">
        <f>VLOOKUP(Tabela2[[#This Row],[SIEMA]],Siema2025,26,FALSE)</f>
        <v>Acidente rodoviário</v>
      </c>
      <c r="AK13" s="107" t="s">
        <v>7180</v>
      </c>
      <c r="AL13" s="107"/>
      <c r="AM13" s="107"/>
      <c r="AN13" s="108" t="str">
        <f>VLOOKUP(Tabela2[[#This Row],[SIEMA]],Siema2025,51,FALSE)</f>
        <v/>
      </c>
      <c r="AO13" s="108" t="str">
        <f>VLOOKUP(Tabela2[[#This Row],[SIEMA]],Siema2025,53,FALSE)</f>
        <v/>
      </c>
      <c r="AP13" s="108" t="str">
        <f>VLOOKUP(Tabela2[[#This Row],[SIEMA]],Siema2025,55,FALSE)</f>
        <v/>
      </c>
      <c r="AQ13" s="108" t="str">
        <f>VLOOKUP(Tabela2[[#This Row],[SIEMA]],Siema2025,57,FALSE)</f>
        <v/>
      </c>
      <c r="AR13" s="108" t="str">
        <f>VLOOKUP(Tabela2[[#This Row],[SIEMA]],Siema2025,59,FALSE)</f>
        <v/>
      </c>
      <c r="AS13" s="108" t="str">
        <f>VLOOKUP(Tabela2[[#This Row],[SIEMA]],Siema2025,61,FALSE)</f>
        <v/>
      </c>
      <c r="AT13" s="108" t="str">
        <f>VLOOKUP(Tabela2[[#This Row],[SIEMA]],Siema2025,63,FALSE)</f>
        <v/>
      </c>
      <c r="AU13" s="108"/>
      <c r="AV13" s="108" t="str">
        <f>VLOOKUP(Tabela2[[#This Row],[SIEMA]],Siema2025,67,FALSE)</f>
        <v/>
      </c>
      <c r="AW13" s="108" t="str">
        <f>VLOOKUP(Tabela2[[#This Row],[SIEMA]],Siema2025,69,FALSE)</f>
        <v/>
      </c>
      <c r="AX13" s="108" t="str">
        <f>VLOOKUP(Tabela2[[#This Row],[SIEMA]],Siema2025,71,FALSE)</f>
        <v/>
      </c>
      <c r="AY13" s="108" t="str">
        <f>VLOOKUP(Tabela2[[#This Row],[SIEMA]],Siema2025,73,FALSE)</f>
        <v/>
      </c>
      <c r="AZ13" s="108" t="str">
        <f>VLOOKUP(Tabela2[[#This Row],[SIEMA]],Siema2025,75,FALSE)</f>
        <v/>
      </c>
      <c r="BA13" s="108" t="str">
        <f>VLOOKUP(Tabela2[[#This Row],[SIEMA]],Siema2025,77,FALSE)</f>
        <v/>
      </c>
      <c r="BB13" s="108" t="str">
        <f>VLOOKUP(Tabela2[[#This Row],[SIEMA]],Siema2025,79,FALSE)</f>
        <v/>
      </c>
      <c r="BC13" s="108" t="str">
        <f>IF(Tabela2[[#This Row],[Outro(s) ]] = "X", "PREENCHER","NA")</f>
        <v>NA</v>
      </c>
      <c r="BD13" s="108" t="s">
        <v>7181</v>
      </c>
      <c r="BE13" s="108" t="str">
        <f>VLOOKUP(Tabela2[[#This Row],[SIEMA]],Siema2025,81,FALSE)</f>
        <v/>
      </c>
      <c r="BF13" s="110" t="str">
        <f>VLOOKUP(Tabela2[[#This Row],[SIEMA]],Siema2025,28,FALSE)</f>
        <v>TRANSTININHO TRANSPORTES TININHO LTDA</v>
      </c>
      <c r="BG13" s="110"/>
      <c r="BH13" s="111" t="str">
        <f>VLOOKUP(Tabela2[[#This Row],[SIEMA]],Siema2025,29,FALSE)</f>
        <v>01716053000176</v>
      </c>
      <c r="BI13" s="112" t="str">
        <f>VLOOKUP(Tabela2[[#This Row],[SIEMA]],Siema2025,107,FALSE)</f>
        <v>Não</v>
      </c>
      <c r="BJ13" s="107" t="s">
        <v>7113</v>
      </c>
      <c r="BK13" s="104" t="s">
        <v>2696</v>
      </c>
      <c r="BL13" s="140">
        <v>45684</v>
      </c>
      <c r="BM13" s="108">
        <f ca="1">IF(Tabela2[[#This Row],[Data de atendimento do Ibama (considerar o primeiro documento/ação)]]="",_xlfn.DAYS(TODAY(),J13),_xlfn.DAYS(Tabela2[[#This Row],[Data de atendimento do Ibama (considerar o primeiro documento/ação)]],J13))</f>
        <v>22</v>
      </c>
      <c r="BN13" s="108" t="str">
        <f>IF(Tabela2[[#This Row],[Atendido pelo Ibama ("Não" ou "Sim")]]="Não","Preencher", IF(Tabela2[[#This Row],[Atendido pelo Ibama ("Não" ou "Sim")]]="Sim","NA",""))</f>
        <v>NA</v>
      </c>
      <c r="BO13" s="114" t="s">
        <v>7182</v>
      </c>
      <c r="BP13" s="108" t="str">
        <f>IF(Tabela2[[#This Row],[Forma de atendimento (primeiro documento/ação)]]= "Outros (especificar)", "PREENCHER","NA")</f>
        <v>NA</v>
      </c>
      <c r="BQ13" s="106" t="s">
        <v>123</v>
      </c>
      <c r="BR13" s="108" t="str">
        <f>IF(Tabela2[[#This Row],[Equipe do Ibama foi a campo? Houve sobrevoo do Poseidon?]] = "Sim", "PREENCHER","NA")</f>
        <v>NA</v>
      </c>
      <c r="BS13" s="108" t="str">
        <f>IF(Tabela2[[#This Row],[Se sim, foi emitida Ordem de Emergência? (informações vinculada à coluna CK)]] = "Sim", "PREENCHER","NA")</f>
        <v>NA</v>
      </c>
      <c r="BT13" s="108" t="str">
        <f>IF(Tabela2[[#This Row],[Foi elaborado Relatório de Vistoria pelo Ibama? (informações vinculada à coluna CK)]] = "Sim", "PREENCHER","NA")</f>
        <v>NA</v>
      </c>
      <c r="BU13" s="108" t="s">
        <v>123</v>
      </c>
      <c r="BV13" s="108" t="str">
        <f>IF(Tabela2[[#This Row],[Houve avaliação das informações pós-acidente solicitadas/enviadas?]] = "Sim", "PREENCHER","NA")</f>
        <v>NA</v>
      </c>
      <c r="BW13" s="108" t="str">
        <f>IF(Tabela2[[#This Row],[O Ibama aguarda resposta da empresa/OEMA, etc?]] = "Sim", "PREENCHER","NA")</f>
        <v>NA</v>
      </c>
      <c r="BX13" s="106" t="s">
        <v>7102</v>
      </c>
      <c r="BY13" s="140">
        <v>45684</v>
      </c>
      <c r="BZ13" s="104">
        <f>IF(Tabela2[[#This Row],[Data do documento de encerramento]]="NA","NA",IF(Tabela2[[#This Row],[Data do documento de encerramento]]="","Pendente de conclusão/ encerramento",_xlfn.DAYS(Tabela2[[#This Row],[Data do documento de encerramento]],J13)))</f>
        <v>22</v>
      </c>
      <c r="CA13" s="107"/>
      <c r="CB13" s="107"/>
      <c r="CC13" s="115"/>
      <c r="CD13" s="107"/>
      <c r="CE13" s="107"/>
      <c r="CF13" s="107"/>
    </row>
    <row r="14" spans="1:84" ht="45.75">
      <c r="A14" s="187">
        <v>20251761252</v>
      </c>
      <c r="B14" s="170" t="s">
        <v>7183</v>
      </c>
      <c r="C14" s="108" t="str">
        <f>VLOOKUP(Tabela2[[#This Row],[SIEMA]],Siema2025,4,FALSE)</f>
        <v xml:space="preserve"> RJ</v>
      </c>
      <c r="D14" s="106" t="str">
        <f>VLOOKUP(Tabela2[[#This Row],[SIEMA]],Siema2025,3,FALSE)</f>
        <v xml:space="preserve">Piraí </v>
      </c>
      <c r="E14" s="106" t="s">
        <v>7184</v>
      </c>
      <c r="F14" s="106" t="s">
        <v>7185</v>
      </c>
      <c r="G14" s="28" t="s">
        <v>7186</v>
      </c>
      <c r="H14" s="28" t="s">
        <v>7187</v>
      </c>
      <c r="I14" s="104" t="s">
        <v>7120</v>
      </c>
      <c r="J14" s="105">
        <f>VLOOKUP(Tabela2[[#This Row],[SIEMA]],Siema2025,2,FALSE)</f>
        <v>45663</v>
      </c>
      <c r="K14" s="105" t="str">
        <f>VLOOKUP(Tabela2[[#This Row],[SIEMA]],Siema2025,16,FALSE)</f>
        <v>Segunda</v>
      </c>
      <c r="L14" s="106" t="str">
        <f>IF(Tabela2[[#This Row],[Data]]="","Sem Informação",VLOOKUP(MONTH(Tabela2[[#This Row],[Data]]),'[1]Validação de dados'!$I$1:$J$13,2,0))</f>
        <v>Janeiro</v>
      </c>
      <c r="M14" s="104">
        <f>YEAR(Tabela2[[#This Row],[Data]])</f>
        <v>2025</v>
      </c>
      <c r="N14" s="105" t="str">
        <f>VLOOKUP(Tabela2[[#This Row],[SIEMA]],Siema2025,17,FALSE)</f>
        <v>Noturno</v>
      </c>
      <c r="O14" s="105" t="str">
        <f>VLOOKUP(Tabela2[[#This Row],[SIEMA]],Siema2025,5,FALSE)</f>
        <v>Rodovia</v>
      </c>
      <c r="P14" s="104" t="str">
        <f>VLOOKUP(Tabela2[[#This Row],[SIEMA]],Siema2025,21,FALSE)</f>
        <v>O acidente ocorreu com veículo que trafegava na Rodovia Presidente Dutra, Km 245+100, Pista Sul. Sendo que a primeira observação foi realizada pela Concessionária CCR RioSP, responsável pela administração do trecho sob concessão.</v>
      </c>
      <c r="Q14" s="104">
        <v>3082</v>
      </c>
      <c r="R14" s="104" t="str">
        <f>VLOOKUP(Tabela2[[#This Row],[SIEMA]],Siema2025,10,FALSE)</f>
        <v/>
      </c>
      <c r="S14" s="107" t="str">
        <f>IF(Q14="","", IF(Q14="NC","", IF(Q14="NE","", IF(Q14="NA","",IFERROR(VLOOKUP(Q14,Produtos!$A$1:$C$2319,2,FALSE),"Não Cadastrado")))))</f>
        <v>SUBSTÂNCIA QUE APRESENTA RISCO PARA O MEIO AMBIENTE, LÍQUIDA, N.E.</v>
      </c>
      <c r="T14" s="104">
        <v>728</v>
      </c>
      <c r="U14" s="104" t="str">
        <f>VLOOKUP(Tabela2[[#This Row],[SIEMA]],Siema2025,12,FALSE)</f>
        <v xml:space="preserve"> </v>
      </c>
      <c r="V14" s="104">
        <f>IF(Q14="","",IF(ISNUMBER(Q14)=FALSE,"Não se aplica",IFERROR(VLOOKUP(Q14,Produtos!$A$1:$C$2319,3,FALSE),"Não Cadastrado")))</f>
        <v>9</v>
      </c>
      <c r="W14" s="104" t="str">
        <f>VLOOKUP(Tabela2[[#This Row],[SIEMA]],Siema2025,10,FALSE)</f>
        <v/>
      </c>
      <c r="X14" s="113" t="str">
        <f>IF(Tabela2[[#This Row],[Origem do acidente]] = "Plataforma", "PREENCHER","NA")</f>
        <v>NA</v>
      </c>
      <c r="Y14" s="109" t="str">
        <f>IF(W14="","", IF(W14="NC","", IF(W14="NE","", IF(W14="NA","",IFERROR(VLOOKUP(W14,Produtos!$A$1:$C$2319,2,FALSE),"Não Cadastrado")))))</f>
        <v/>
      </c>
      <c r="Z14" s="104" t="str">
        <f>VLOOKUP(Tabela2[[#This Row],[SIEMA]],Siema2025,11,FALSE)</f>
        <v xml:space="preserve"> </v>
      </c>
      <c r="AA14" s="104" t="str">
        <f>VLOOKUP(Tabela2[[#This Row],[SIEMA]],Siema2025,12,FALSE)</f>
        <v xml:space="preserve"> </v>
      </c>
      <c r="AB14" s="104" t="str">
        <f>IF(W14="","",IF(ISNUMBER(W14)=FALSE,"Não se aplica",IFERROR(VLOOKUP(W14,Produtos!$A$1:$C$2319,3,FALSE),"Não Cadastrado")))</f>
        <v/>
      </c>
      <c r="AC14" s="104"/>
      <c r="AD14" s="108" t="str">
        <f>IF(Tabela2[[#This Row],[Origem do acidente]] = "Plataforma", "PREENCHER","NA")</f>
        <v>NA</v>
      </c>
      <c r="AE14" s="107" t="str">
        <f>IF(AC14="","", IF(AC14="NC","", IF(AC14="NE","", IF(AC14="NA","",IFERROR(VLOOKUP(AC14,Produtos!$A$1:$C$2319,2,FALSE),"Não Cadastrado")))))</f>
        <v/>
      </c>
      <c r="AF14" s="104"/>
      <c r="AG14" s="104"/>
      <c r="AH14" s="104" t="str">
        <f>IF(AC14="","",IF(ISNUMBER(AC14)=FALSE,"Não se aplica",IFERROR(VLOOKUP(AC14,Produtos!$A$1:$C$2319,3,FALSE),"Não Cadastrado")))</f>
        <v/>
      </c>
      <c r="AI14" s="104"/>
      <c r="AJ14" s="104" t="str">
        <f>VLOOKUP(Tabela2[[#This Row],[SIEMA]],Siema2025,26,FALSE)</f>
        <v>De acordo com informações colhidas pela CCR RioSP, o motorista da carreta trafegava na rodovia pela pista sul, quando perdeu o controle do veículo vindo a tombar entre canteiro lateral e ribanceira em local sem acostamento. No tombamento do veículo houve queda de carga composta por tambores e bombonas de óleo lubrificante de motor e graxa. Na nota fiscal consta que o número ONU é 3082 - Substância que apresenta risco para o meio ambiente, líquida, N.E. Porém o veículo não possuia as placas de identificação do número ONU e nem de risco. A queda da carga ocorreu em solo do canteiro lateral e em canaleta de águas pluviais próxima ao local. Para contenção do vazamento foram removidos os tambores e bombonas de óleo do solo.</v>
      </c>
      <c r="AK14" s="107"/>
      <c r="AL14" s="107"/>
      <c r="AM14" s="107"/>
      <c r="AN14" s="108" t="str">
        <f>VLOOKUP(Tabela2[[#This Row],[SIEMA]],Siema2025,51,FALSE)</f>
        <v>X</v>
      </c>
      <c r="AO14" s="108" t="str">
        <f>VLOOKUP(Tabela2[[#This Row],[SIEMA]],Siema2025,53,FALSE)</f>
        <v/>
      </c>
      <c r="AP14" s="108" t="str">
        <f>VLOOKUP(Tabela2[[#This Row],[SIEMA]],Siema2025,55,FALSE)</f>
        <v/>
      </c>
      <c r="AQ14" s="108" t="str">
        <f>VLOOKUP(Tabela2[[#This Row],[SIEMA]],Siema2025,57,FALSE)</f>
        <v/>
      </c>
      <c r="AR14" s="108" t="str">
        <f>VLOOKUP(Tabela2[[#This Row],[SIEMA]],Siema2025,59,FALSE)</f>
        <v/>
      </c>
      <c r="AS14" s="108" t="str">
        <f>VLOOKUP(Tabela2[[#This Row],[SIEMA]],Siema2025,61,FALSE)</f>
        <v/>
      </c>
      <c r="AT14" s="108" t="str">
        <f>VLOOKUP(Tabela2[[#This Row],[SIEMA]],Siema2025,63,FALSE)</f>
        <v/>
      </c>
      <c r="AU14" s="108" t="str">
        <f>VLOOKUP(Tabela2[[#This Row],[SIEMA]],Siema2025,65,FALSE)</f>
        <v>X</v>
      </c>
      <c r="AV14" s="108" t="str">
        <f>VLOOKUP(Tabela2[[#This Row],[SIEMA]],Siema2025,67,FALSE)</f>
        <v/>
      </c>
      <c r="AW14" s="108" t="str">
        <f>VLOOKUP(Tabela2[[#This Row],[SIEMA]],Siema2025,69,FALSE)</f>
        <v/>
      </c>
      <c r="AX14" s="108" t="s">
        <v>7181</v>
      </c>
      <c r="AY14" s="108" t="str">
        <f>VLOOKUP(Tabela2[[#This Row],[SIEMA]],Siema2025,73,FALSE)</f>
        <v/>
      </c>
      <c r="AZ14" s="108" t="str">
        <f>VLOOKUP(Tabela2[[#This Row],[SIEMA]],Siema2025,75,FALSE)</f>
        <v/>
      </c>
      <c r="BA14" s="108" t="str">
        <f>VLOOKUP(Tabela2[[#This Row],[SIEMA]],Siema2025,77,FALSE)</f>
        <v/>
      </c>
      <c r="BB14" s="108" t="str">
        <f>VLOOKUP(Tabela2[[#This Row],[SIEMA]],Siema2025,79,FALSE)</f>
        <v/>
      </c>
      <c r="BC14" s="108" t="str">
        <f>IF(Tabela2[[#This Row],[Outro(s) ]] = "X", "PREENCHER","NA")</f>
        <v>NA</v>
      </c>
      <c r="BD14" s="108" t="str">
        <f>VLOOKUP(Tabela2[[#This Row],[SIEMA]],Siema2025,82,FALSE)</f>
        <v/>
      </c>
      <c r="BE14" s="108" t="str">
        <f>VLOOKUP(Tabela2[[#This Row],[SIEMA]],Siema2025,81,FALSE)</f>
        <v/>
      </c>
      <c r="BF14" s="110" t="str">
        <f>VLOOKUP(Tabela2[[#This Row],[SIEMA]],Siema2025,28,FALSE)</f>
        <v>Iconic Lubrificantes S.A.</v>
      </c>
      <c r="BG14" s="110"/>
      <c r="BH14" s="111" t="str">
        <f>VLOOKUP(Tabela2[[#This Row],[SIEMA]],Siema2025,29,FALSE)</f>
        <v>05524572003702</v>
      </c>
      <c r="BI14" s="112" t="str">
        <f>VLOOKUP(Tabela2[[#This Row],[SIEMA]],Siema2025,107,FALSE)</f>
        <v>Não</v>
      </c>
      <c r="BJ14" s="107" t="s">
        <v>7099</v>
      </c>
      <c r="BK14" s="104" t="s">
        <v>2696</v>
      </c>
      <c r="BL14" s="140">
        <v>45764</v>
      </c>
      <c r="BM14" s="108">
        <f ca="1">IF(Tabela2[[#This Row],[Data de atendimento do Ibama (considerar o primeiro documento/ação)]]="",_xlfn.DAYS(TODAY(),J14),_xlfn.DAYS(Tabela2[[#This Row],[Data de atendimento do Ibama (considerar o primeiro documento/ação)]],J14))</f>
        <v>101</v>
      </c>
      <c r="BN14" s="108" t="str">
        <f>IF(Tabela2[[#This Row],[Atendido pelo Ibama ("Não" ou "Sim")]]="Não","Preencher", IF(Tabela2[[#This Row],[Atendido pelo Ibama ("Não" ou "Sim")]]="Sim","NA",""))</f>
        <v>NA</v>
      </c>
      <c r="BO14" s="114" t="s">
        <v>7124</v>
      </c>
      <c r="BP14" s="108" t="s">
        <v>7188</v>
      </c>
      <c r="BQ14" s="106" t="s">
        <v>123</v>
      </c>
      <c r="BR14" s="108" t="str">
        <f>IF(Tabela2[[#This Row],[Equipe do Ibama foi a campo? Houve sobrevoo do Poseidon?]] = "Sim", "PREENCHER","NA")</f>
        <v>NA</v>
      </c>
      <c r="BS14" s="108" t="str">
        <f>IF(Tabela2[[#This Row],[Se sim, foi emitida Ordem de Emergência? (informações vinculada à coluna CK)]] = "Sim", "PREENCHER","NA")</f>
        <v>NA</v>
      </c>
      <c r="BT14" s="108" t="str">
        <f>IF(Tabela2[[#This Row],[Foi elaborado Relatório de Vistoria pelo Ibama? (informações vinculada à coluna CK)]] = "Sim", "PREENCHER","NA")</f>
        <v>NA</v>
      </c>
      <c r="BU14" s="108" t="s">
        <v>123</v>
      </c>
      <c r="BV14" s="108" t="s">
        <v>2696</v>
      </c>
      <c r="BW14" s="108" t="s">
        <v>123</v>
      </c>
      <c r="BX14" s="106" t="s">
        <v>7127</v>
      </c>
      <c r="BY14" s="140"/>
      <c r="BZ14" s="104" t="str">
        <f>IF(Tabela2[[#This Row],[Data do documento de encerramento]]="NA","NA",IF(Tabela2[[#This Row],[Data do documento de encerramento]]="","Pendente de conclusão/ encerramento",_xlfn.DAYS(Tabela2[[#This Row],[Data do documento de encerramento]],J14)))</f>
        <v>Pendente de conclusão/ encerramento</v>
      </c>
      <c r="CA14" s="107" t="s">
        <v>7189</v>
      </c>
      <c r="CB14" s="107"/>
      <c r="CC14" s="115"/>
      <c r="CD14" s="107"/>
      <c r="CE14" s="107"/>
      <c r="CF14" s="107"/>
    </row>
    <row r="15" spans="1:84" ht="30.75">
      <c r="A15" s="169">
        <v>20251854018</v>
      </c>
      <c r="B15" s="170" t="s">
        <v>7190</v>
      </c>
      <c r="C15" s="108" t="s">
        <v>7135</v>
      </c>
      <c r="D15" s="106" t="s">
        <v>637</v>
      </c>
      <c r="E15" s="106" t="s">
        <v>7191</v>
      </c>
      <c r="F15" s="106"/>
      <c r="G15" s="106" t="s">
        <v>7192</v>
      </c>
      <c r="H15" s="106" t="s">
        <v>7193</v>
      </c>
      <c r="I15" s="104" t="str">
        <f>VLOOKUP(Tabela2[[#This Row],[SIEMA]],Siema2025,19,FALSE)</f>
        <v>Campos</v>
      </c>
      <c r="J15" s="105">
        <f>VLOOKUP(Tabela2[[#This Row],[SIEMA]],Siema2025,2,FALSE)</f>
        <v>45663</v>
      </c>
      <c r="K15" s="105" t="str">
        <f>VLOOKUP(Tabela2[[#This Row],[SIEMA]],Siema2025,16,FALSE)</f>
        <v>Segunda</v>
      </c>
      <c r="L15" s="106" t="str">
        <f>IF(Tabela2[[#This Row],[Data]]="","Sem Informação",VLOOKUP(MONTH(Tabela2[[#This Row],[Data]]),'[1]Validação de dados'!$I$1:$J$13,2,0))</f>
        <v>Janeiro</v>
      </c>
      <c r="M15" s="104">
        <f>YEAR(Tabela2[[#This Row],[Data]])</f>
        <v>2025</v>
      </c>
      <c r="N15" s="105" t="str">
        <f>VLOOKUP(Tabela2[[#This Row],[SIEMA]],Siema2025,17,FALSE)</f>
        <v>Vespertino</v>
      </c>
      <c r="O15" s="105" t="str">
        <f>VLOOKUP(Tabela2[[#This Row],[SIEMA]],Siema2025,5,FALSE)</f>
        <v>Plataforma</v>
      </c>
      <c r="P15" s="104" t="str">
        <f>VLOOKUP(Tabela2[[#This Row],[SIEMA]],Siema2025,21,FALSE)</f>
        <v/>
      </c>
      <c r="Q15" s="104">
        <v>1202</v>
      </c>
      <c r="R15" s="104" t="s">
        <v>252</v>
      </c>
      <c r="S15" s="107" t="s">
        <v>252</v>
      </c>
      <c r="T15" t="s">
        <v>312</v>
      </c>
      <c r="U15" s="104" t="str">
        <f>VLOOKUP(Tabela2[[#This Row],[SIEMA]],Siema2025,12,FALSE)</f>
        <v xml:space="preserve"> </v>
      </c>
      <c r="V15" s="104">
        <f>IF(Q15="","",IF(ISNUMBER(Q15)=FALSE,"Não se aplica",IFERROR(VLOOKUP(Q15,Produtos!$A$1:$C$2319,3,FALSE),"Não Cadastrado")))</f>
        <v>3</v>
      </c>
      <c r="W15" s="104" t="str">
        <f>VLOOKUP(Tabela2[[#This Row],[SIEMA]],Siema2025,10,FALSE)</f>
        <v/>
      </c>
      <c r="X15" s="113" t="str">
        <f>IF(Tabela2[[#This Row],[Origem do acidente]] = "Plataforma", "PREENCHER","NA")</f>
        <v>PREENCHER</v>
      </c>
      <c r="Y15" s="109" t="str">
        <f>IF(W15="","", IF(W15="NC","", IF(W15="NE","", IF(W15="NA","",IFERROR(VLOOKUP(W15,Produtos!$A$1:$C$2319,2,FALSE),"Não Cadastrado")))))</f>
        <v/>
      </c>
      <c r="Z15" s="104" t="str">
        <f>VLOOKUP(Tabela2[[#This Row],[SIEMA]],Siema2025,11,FALSE)</f>
        <v xml:space="preserve"> </v>
      </c>
      <c r="AA15" s="104" t="str">
        <f>VLOOKUP(Tabela2[[#This Row],[SIEMA]],Siema2025,12,FALSE)</f>
        <v xml:space="preserve"> </v>
      </c>
      <c r="AB15" s="104" t="str">
        <f>IF(W15="","",IF(ISNUMBER(W15)=FALSE,"Não se aplica",IFERROR(VLOOKUP(W15,Produtos!$A$1:$C$2319,3,FALSE),"Não Cadastrado")))</f>
        <v/>
      </c>
      <c r="AC15" s="104"/>
      <c r="AD15" s="108" t="str">
        <f>IF(Tabela2[[#This Row],[Origem do acidente]] = "Plataforma", "PREENCHER","NA")</f>
        <v>PREENCHER</v>
      </c>
      <c r="AE15" s="107" t="str">
        <f>IF(AC15="","", IF(AC15="NC","", IF(AC15="NE","", IF(AC15="NA","",IFERROR(VLOOKUP(AC15,Produtos!$A$1:$C$2319,2,FALSE),"Não Cadastrado")))))</f>
        <v/>
      </c>
      <c r="AF15" s="104"/>
      <c r="AG15" s="104"/>
      <c r="AH15" s="104" t="str">
        <f>IF(AC15="","",IF(ISNUMBER(AC15)=FALSE,"Não se aplica",IFERROR(VLOOKUP(AC15,Produtos!$A$1:$C$2319,3,FALSE),"Não Cadastrado")))</f>
        <v/>
      </c>
      <c r="AI15" s="104"/>
      <c r="AJ15" s="104" t="str">
        <f>VLOOKUP(Tabela2[[#This Row],[SIEMA]],Siema2025,26,FALSE)</f>
        <v>Encaminhamento da tubulação de dreno da centrífuga inadequado.</v>
      </c>
      <c r="AK15" s="107"/>
      <c r="AL15" s="107"/>
      <c r="AM15" s="107"/>
      <c r="AN15" s="108" t="str">
        <f>VLOOKUP(Tabela2[[#This Row],[SIEMA]],Siema2025,51,FALSE)</f>
        <v/>
      </c>
      <c r="AO15" s="108" t="str">
        <f>VLOOKUP(Tabela2[[#This Row],[SIEMA]],Siema2025,53,FALSE)</f>
        <v/>
      </c>
      <c r="AP15" s="108" t="str">
        <f>VLOOKUP(Tabela2[[#This Row],[SIEMA]],Siema2025,55,FALSE)</f>
        <v/>
      </c>
      <c r="AQ15" s="108" t="str">
        <f>VLOOKUP(Tabela2[[#This Row],[SIEMA]],Siema2025,57,FALSE)</f>
        <v/>
      </c>
      <c r="AR15" s="108" t="str">
        <f>VLOOKUP(Tabela2[[#This Row],[SIEMA]],Siema2025,59,FALSE)</f>
        <v/>
      </c>
      <c r="AS15" s="108" t="str">
        <f>VLOOKUP(Tabela2[[#This Row],[SIEMA]],Siema2025,61,FALSE)</f>
        <v>X</v>
      </c>
      <c r="AT15" s="108" t="str">
        <f>VLOOKUP(Tabela2[[#This Row],[SIEMA]],Siema2025,63,FALSE)</f>
        <v/>
      </c>
      <c r="AU15" s="108" t="str">
        <f>VLOOKUP(Tabela2[[#This Row],[SIEMA]],Siema2025,65,FALSE)</f>
        <v/>
      </c>
      <c r="AV15" s="108" t="str">
        <f>VLOOKUP(Tabela2[[#This Row],[SIEMA]],Siema2025,67,FALSE)</f>
        <v/>
      </c>
      <c r="AW15" s="108" t="str">
        <f>VLOOKUP(Tabela2[[#This Row],[SIEMA]],Siema2025,69,FALSE)</f>
        <v/>
      </c>
      <c r="AX15" s="108" t="str">
        <f>VLOOKUP(Tabela2[[#This Row],[SIEMA]],Siema2025,71,FALSE)</f>
        <v/>
      </c>
      <c r="AY15" s="108" t="str">
        <f>VLOOKUP(Tabela2[[#This Row],[SIEMA]],Siema2025,73,FALSE)</f>
        <v/>
      </c>
      <c r="AZ15" s="108" t="str">
        <f>VLOOKUP(Tabela2[[#This Row],[SIEMA]],Siema2025,75,FALSE)</f>
        <v/>
      </c>
      <c r="BA15" s="108" t="str">
        <f>VLOOKUP(Tabela2[[#This Row],[SIEMA]],Siema2025,77,FALSE)</f>
        <v/>
      </c>
      <c r="BB15" s="108" t="str">
        <f>VLOOKUP(Tabela2[[#This Row],[SIEMA]],Siema2025,79,FALSE)</f>
        <v/>
      </c>
      <c r="BC15" s="108" t="str">
        <f>IF(Tabela2[[#This Row],[Outro(s) ]] = "X", "PREENCHER","NA")</f>
        <v>NA</v>
      </c>
      <c r="BD15" s="108" t="str">
        <f>VLOOKUP(Tabela2[[#This Row],[SIEMA]],Siema2025,82,FALSE)</f>
        <v/>
      </c>
      <c r="BE15" s="108" t="str">
        <f>VLOOKUP(Tabela2[[#This Row],[SIEMA]],Siema2025,81,FALSE)</f>
        <v/>
      </c>
      <c r="BF15" s="110" t="str">
        <f>VLOOKUP(Tabela2[[#This Row],[SIEMA]],Siema2025,28,FALSE)</f>
        <v>Petrobras</v>
      </c>
      <c r="BG15" s="110"/>
      <c r="BH15" s="111" t="str">
        <f>VLOOKUP(Tabela2[[#This Row],[SIEMA]],Siema2025,29,FALSE)</f>
        <v>33000167100750</v>
      </c>
      <c r="BI15" s="112" t="str">
        <f>VLOOKUP(Tabela2[[#This Row],[SIEMA]],Siema2025,107,FALSE)</f>
        <v>Não</v>
      </c>
      <c r="BJ15" s="107" t="s">
        <v>7099</v>
      </c>
      <c r="BK15" s="104" t="s">
        <v>2696</v>
      </c>
      <c r="BL15" s="140">
        <v>45691</v>
      </c>
      <c r="BM15" s="108">
        <f ca="1">IF(Tabela2[[#This Row],[Data de atendimento do Ibama (considerar o primeiro documento/ação)]]="",_xlfn.DAYS(TODAY(),J15),_xlfn.DAYS(Tabela2[[#This Row],[Data de atendimento do Ibama (considerar o primeiro documento/ação)]],J15))</f>
        <v>28</v>
      </c>
      <c r="BN15" s="108" t="str">
        <f>IF(Tabela2[[#This Row],[Atendido pelo Ibama ("Não" ou "Sim")]]="Não","Preencher", IF(Tabela2[[#This Row],[Atendido pelo Ibama ("Não" ou "Sim")]]="Sim","NA",""))</f>
        <v>NA</v>
      </c>
      <c r="BO15" s="114" t="s">
        <v>7138</v>
      </c>
      <c r="BP15" s="108" t="str">
        <f>IF(Tabela2[[#This Row],[Forma de atendimento (primeiro documento/ação)]]= "Outros (especificar)", "PREENCHER","NA")</f>
        <v>NA</v>
      </c>
      <c r="BQ15" s="106" t="s">
        <v>123</v>
      </c>
      <c r="BR15" s="108" t="str">
        <f>IF(Tabela2[[#This Row],[Equipe do Ibama foi a campo? Houve sobrevoo do Poseidon?]] = "Sim", "PREENCHER","NA")</f>
        <v>NA</v>
      </c>
      <c r="BS15" s="108" t="str">
        <f>IF(Tabela2[[#This Row],[Se sim, foi emitida Ordem de Emergência? (informações vinculada à coluna CK)]] = "Sim", "PREENCHER","NA")</f>
        <v>NA</v>
      </c>
      <c r="BT15" s="108" t="str">
        <f>IF(Tabela2[[#This Row],[Foi elaborado Relatório de Vistoria pelo Ibama? (informações vinculada à coluna CK)]] = "Sim", "PREENCHER","NA")</f>
        <v>NA</v>
      </c>
      <c r="BU15" s="108" t="s">
        <v>2696</v>
      </c>
      <c r="BV15" s="108" t="s">
        <v>123</v>
      </c>
      <c r="BW15" s="108" t="s">
        <v>2696</v>
      </c>
      <c r="BX15" s="106" t="s">
        <v>7102</v>
      </c>
      <c r="BY15" s="140">
        <v>46017</v>
      </c>
      <c r="BZ15" s="104">
        <f>IF(Tabela2[[#This Row],[Data do documento de encerramento]]="NA","NA",IF(Tabela2[[#This Row],[Data do documento de encerramento]]="","Pendente de conclusão/ encerramento",_xlfn.DAYS(Tabela2[[#This Row],[Data do documento de encerramento]],J15)))</f>
        <v>354</v>
      </c>
      <c r="CA15" s="107"/>
      <c r="CB15" s="107"/>
      <c r="CC15" s="115" t="s">
        <v>7194</v>
      </c>
      <c r="CD15" s="107" t="s">
        <v>123</v>
      </c>
      <c r="CE15" s="107" t="s">
        <v>2696</v>
      </c>
      <c r="CF15" s="107" t="s">
        <v>7141</v>
      </c>
    </row>
    <row r="16" spans="1:84" ht="30.75">
      <c r="A16" s="169">
        <v>20251914447</v>
      </c>
      <c r="B16" s="170" t="s">
        <v>7195</v>
      </c>
      <c r="C16" s="108" t="s">
        <v>7135</v>
      </c>
      <c r="D16" s="106" t="s">
        <v>637</v>
      </c>
      <c r="E16" s="106" t="s">
        <v>7196</v>
      </c>
      <c r="F16" s="106"/>
      <c r="G16" s="106" t="s">
        <v>7197</v>
      </c>
      <c r="H16" s="106" t="s">
        <v>7198</v>
      </c>
      <c r="I16" s="104" t="str">
        <f>VLOOKUP(Tabela2[[#This Row],[SIEMA]],Siema2025,19,FALSE)</f>
        <v>Campos</v>
      </c>
      <c r="J16" s="105">
        <f>VLOOKUP(Tabela2[[#This Row],[SIEMA]],Siema2025,2,FALSE)</f>
        <v>45663</v>
      </c>
      <c r="K16" s="105" t="str">
        <f>VLOOKUP(Tabela2[[#This Row],[SIEMA]],Siema2025,16,FALSE)</f>
        <v>Segunda</v>
      </c>
      <c r="L16" s="106" t="str">
        <f>IF(Tabela2[[#This Row],[Data]]="","Sem Informação",VLOOKUP(MONTH(Tabela2[[#This Row],[Data]]),'[1]Validação de dados'!$I$1:$J$13,2,0))</f>
        <v>Janeiro</v>
      </c>
      <c r="M16" s="104">
        <f>YEAR(Tabela2[[#This Row],[Data]])</f>
        <v>2025</v>
      </c>
      <c r="N16" s="105" t="str">
        <f>VLOOKUP(Tabela2[[#This Row],[SIEMA]],Siema2025,17,FALSE)</f>
        <v>Noturno</v>
      </c>
      <c r="O16" s="105" t="s">
        <v>111</v>
      </c>
      <c r="P16" s="104" t="str">
        <f>VLOOKUP(Tabela2[[#This Row],[SIEMA]],Siema2025,21,FALSE)</f>
        <v>Durante teste funcional do sistema acústico na instalação do BOP, foi constatado vazamento no sistema de acionamento da gaveta cega-cisalhante inferior do BOP (LBSR). Após uma investigação mais profunda para determinar a origem do vazamento, foi identificado vazamento na função de fechamento da gaveta cega-cisalhante inferior também quando acionada pelo sistema EHBS (Emergency Hydraulic Back Up System). Descarga de fluido estimada em 2,76³ de fluido hidráulico base água.</v>
      </c>
      <c r="Q16" s="104" t="s">
        <v>637</v>
      </c>
      <c r="R16" t="s">
        <v>7199</v>
      </c>
      <c r="S16" s="104" t="s">
        <v>7147</v>
      </c>
      <c r="T16" t="s">
        <v>7200</v>
      </c>
      <c r="U16" s="104" t="s">
        <v>7111</v>
      </c>
      <c r="V16" s="104" t="s">
        <v>637</v>
      </c>
      <c r="W16" s="104"/>
      <c r="X16" s="113" t="str">
        <f>IF(Tabela2[[#This Row],[Origem do acidente]] = "Plataforma", "PREENCHER","NA")</f>
        <v>PREENCHER</v>
      </c>
      <c r="Y16" s="109" t="str">
        <f>IF(W16="","", IF(W16="NC","", IF(W16="NE","", IF(W16="NA","",IFERROR(VLOOKUP(W16,Produtos!$A$1:$C$2319,2,FALSE),"Não Cadastrado")))))</f>
        <v/>
      </c>
      <c r="Z16" s="104"/>
      <c r="AA16" s="104" t="str">
        <f>VLOOKUP(Tabela2[[#This Row],[SIEMA]],Siema2025,12,FALSE)</f>
        <v>M3; M3</v>
      </c>
      <c r="AB16" s="104" t="str">
        <f>IF(W16="","",IF(ISNUMBER(W16)=FALSE,"Não se aplica",IFERROR(VLOOKUP(W16,Produtos!$A$1:$C$2319,3,FALSE),"Não Cadastrado")))</f>
        <v/>
      </c>
      <c r="AC16" s="104"/>
      <c r="AD16" s="108" t="str">
        <f>IF(Tabela2[[#This Row],[Origem do acidente]] = "Plataforma", "PREENCHER","NA")</f>
        <v>PREENCHER</v>
      </c>
      <c r="AE16" s="107" t="str">
        <f>IF(AC16="","", IF(AC16="NC","", IF(AC16="NE","", IF(AC16="NA","",IFERROR(VLOOKUP(AC16,Produtos!$A$1:$C$2319,2,FALSE),"Não Cadastrado")))))</f>
        <v/>
      </c>
      <c r="AF16" s="104"/>
      <c r="AG16" s="104"/>
      <c r="AH16" s="104" t="str">
        <f>IF(AC16="","",IF(ISNUMBER(AC16)=FALSE,"Não se aplica",IFERROR(VLOOKUP(AC16,Produtos!$A$1:$C$2319,3,FALSE),"Não Cadastrado")))</f>
        <v/>
      </c>
      <c r="AI16" s="104"/>
      <c r="AJ16" s="104" t="str">
        <f>VLOOKUP(Tabela2[[#This Row],[SIEMA]],Siema2025,26,FALSE)</f>
        <v>Vazamento em uma shuttle valve.</v>
      </c>
      <c r="AK16" s="107"/>
      <c r="AL16" s="107"/>
      <c r="AM16" s="107"/>
      <c r="AN16" s="108" t="str">
        <f>VLOOKUP(Tabela2[[#This Row],[SIEMA]],Siema2025,51,FALSE)</f>
        <v/>
      </c>
      <c r="AO16" s="108" t="str">
        <f>VLOOKUP(Tabela2[[#This Row],[SIEMA]],Siema2025,53,FALSE)</f>
        <v/>
      </c>
      <c r="AP16" s="108" t="str">
        <f>VLOOKUP(Tabela2[[#This Row],[SIEMA]],Siema2025,55,FALSE)</f>
        <v/>
      </c>
      <c r="AQ16" s="108" t="str">
        <f>VLOOKUP(Tabela2[[#This Row],[SIEMA]],Siema2025,57,FALSE)</f>
        <v/>
      </c>
      <c r="AR16" s="108" t="str">
        <f>VLOOKUP(Tabela2[[#This Row],[SIEMA]],Siema2025,59,FALSE)</f>
        <v/>
      </c>
      <c r="AS16" s="108" t="str">
        <f>VLOOKUP(Tabela2[[#This Row],[SIEMA]],Siema2025,61,FALSE)</f>
        <v>X</v>
      </c>
      <c r="AT16" s="108" t="str">
        <f>VLOOKUP(Tabela2[[#This Row],[SIEMA]],Siema2025,63,FALSE)</f>
        <v/>
      </c>
      <c r="AU16" s="108" t="str">
        <f>VLOOKUP(Tabela2[[#This Row],[SIEMA]],Siema2025,65,FALSE)</f>
        <v/>
      </c>
      <c r="AV16" s="108" t="str">
        <f>VLOOKUP(Tabela2[[#This Row],[SIEMA]],Siema2025,67,FALSE)</f>
        <v/>
      </c>
      <c r="AW16" s="108" t="str">
        <f>VLOOKUP(Tabela2[[#This Row],[SIEMA]],Siema2025,69,FALSE)</f>
        <v/>
      </c>
      <c r="AX16" s="108" t="str">
        <f>VLOOKUP(Tabela2[[#This Row],[SIEMA]],Siema2025,71,FALSE)</f>
        <v/>
      </c>
      <c r="AY16" s="108" t="str">
        <f>VLOOKUP(Tabela2[[#This Row],[SIEMA]],Siema2025,73,FALSE)</f>
        <v/>
      </c>
      <c r="AZ16" s="108" t="str">
        <f>VLOOKUP(Tabela2[[#This Row],[SIEMA]],Siema2025,75,FALSE)</f>
        <v/>
      </c>
      <c r="BA16" s="108" t="str">
        <f>VLOOKUP(Tabela2[[#This Row],[SIEMA]],Siema2025,77,FALSE)</f>
        <v/>
      </c>
      <c r="BB16" s="108" t="str">
        <f>VLOOKUP(Tabela2[[#This Row],[SIEMA]],Siema2025,79,FALSE)</f>
        <v/>
      </c>
      <c r="BC16" s="108" t="str">
        <f>IF(Tabela2[[#This Row],[Outro(s) ]] = "X", "PREENCHER","NA")</f>
        <v>NA</v>
      </c>
      <c r="BD16" s="108" t="str">
        <f>VLOOKUP(Tabela2[[#This Row],[SIEMA]],Siema2025,82,FALSE)</f>
        <v/>
      </c>
      <c r="BE16" s="108" t="str">
        <f>VLOOKUP(Tabela2[[#This Row],[SIEMA]],Siema2025,81,FALSE)</f>
        <v/>
      </c>
      <c r="BF16" s="110" t="str">
        <f>VLOOKUP(Tabela2[[#This Row],[SIEMA]],Siema2025,28,FALSE)</f>
        <v>Petrobras</v>
      </c>
      <c r="BG16" s="110"/>
      <c r="BH16" s="111" t="str">
        <f>VLOOKUP(Tabela2[[#This Row],[SIEMA]],Siema2025,29,FALSE)</f>
        <v>33000167100750</v>
      </c>
      <c r="BI16" s="112" t="str">
        <f>VLOOKUP(Tabela2[[#This Row],[SIEMA]],Siema2025,107,FALSE)</f>
        <v>Não</v>
      </c>
      <c r="BJ16" s="107" t="s">
        <v>7099</v>
      </c>
      <c r="BK16" s="104" t="s">
        <v>2696</v>
      </c>
      <c r="BL16" s="140">
        <v>45741</v>
      </c>
      <c r="BM16" s="108">
        <f ca="1">IF(Tabela2[[#This Row],[Data de atendimento do Ibama (considerar o primeiro documento/ação)]]="",_xlfn.DAYS(TODAY(),J16),_xlfn.DAYS(Tabela2[[#This Row],[Data de atendimento do Ibama (considerar o primeiro documento/ação)]],J16))</f>
        <v>78</v>
      </c>
      <c r="BN16" s="108" t="str">
        <f>IF(Tabela2[[#This Row],[Atendido pelo Ibama ("Não" ou "Sim")]]="Não","Preencher", IF(Tabela2[[#This Row],[Atendido pelo Ibama ("Não" ou "Sim")]]="Sim","NA",""))</f>
        <v>NA</v>
      </c>
      <c r="BO16" s="114" t="s">
        <v>7138</v>
      </c>
      <c r="BP16" s="108" t="str">
        <f>IF(Tabela2[[#This Row],[Forma de atendimento (primeiro documento/ação)]]= "Outros (especificar)", "PREENCHER","NA")</f>
        <v>NA</v>
      </c>
      <c r="BQ16" s="106" t="s">
        <v>123</v>
      </c>
      <c r="BR16" s="108" t="str">
        <f>IF(Tabela2[[#This Row],[Equipe do Ibama foi a campo? Houve sobrevoo do Poseidon?]] = "Sim", "PREENCHER","NA")</f>
        <v>NA</v>
      </c>
      <c r="BS16" s="108" t="str">
        <f>IF(Tabela2[[#This Row],[Se sim, foi emitida Ordem de Emergência? (informações vinculada à coluna CK)]] = "Sim", "PREENCHER","NA")</f>
        <v>NA</v>
      </c>
      <c r="BT16" s="108" t="s">
        <v>7101</v>
      </c>
      <c r="BU16" s="108" t="s">
        <v>2696</v>
      </c>
      <c r="BV16" s="108" t="s">
        <v>123</v>
      </c>
      <c r="BW16" s="108" t="s">
        <v>2696</v>
      </c>
      <c r="BX16" s="106" t="s">
        <v>7102</v>
      </c>
      <c r="BY16" s="140">
        <v>46017</v>
      </c>
      <c r="BZ16" s="104">
        <f>IF(Tabela2[[#This Row],[Data do documento de encerramento]]="NA","NA",IF(Tabela2[[#This Row],[Data do documento de encerramento]]="","Pendente de conclusão/ encerramento",_xlfn.DAYS(Tabela2[[#This Row],[Data do documento de encerramento]],J16)))</f>
        <v>354</v>
      </c>
      <c r="CA16" s="107"/>
      <c r="CB16" s="107"/>
      <c r="CC16" s="115" t="s">
        <v>7201</v>
      </c>
      <c r="CD16" s="107" t="s">
        <v>123</v>
      </c>
      <c r="CE16" s="107" t="s">
        <v>123</v>
      </c>
      <c r="CF16" s="107" t="s">
        <v>7149</v>
      </c>
    </row>
    <row r="17" spans="1:84" ht="45.75">
      <c r="A17" s="169">
        <v>202511621617</v>
      </c>
      <c r="B17" s="171" t="s">
        <v>7202</v>
      </c>
      <c r="C17" s="108" t="str">
        <f>VLOOKUP(Tabela2[[#This Row],[SIEMA]],Siema2025,4,FALSE)</f>
        <v xml:space="preserve"> MG</v>
      </c>
      <c r="D17" s="106" t="str">
        <f>VLOOKUP(Tabela2[[#This Row],[SIEMA]],Siema2025,3,FALSE)</f>
        <v xml:space="preserve">Paracatu </v>
      </c>
      <c r="E17" s="106" t="str">
        <f>VLOOKUP(Tabela2[[#This Row],[SIEMA]],Siema2025,20,FALSE)</f>
        <v>Fazenda Ambrósio</v>
      </c>
      <c r="F17" s="106"/>
      <c r="G17" s="106" t="s">
        <v>7203</v>
      </c>
      <c r="H17" s="106" t="s">
        <v>7204</v>
      </c>
      <c r="I17" s="104" t="s">
        <v>7120</v>
      </c>
      <c r="J17" s="105">
        <f>VLOOKUP(Tabela2[[#This Row],[SIEMA]],Siema2025,2,FALSE)</f>
        <v>45663</v>
      </c>
      <c r="K17" s="105" t="str">
        <f>VLOOKUP(Tabela2[[#This Row],[SIEMA]],Siema2025,16,FALSE)</f>
        <v>Segunda</v>
      </c>
      <c r="L17" s="106" t="str">
        <f>IF(Tabela2[[#This Row],[Data]]="","Sem Informação",VLOOKUP(MONTH(Tabela2[[#This Row],[Data]]),'[1]Validação de dados'!$I$1:$J$13,2,0))</f>
        <v>Janeiro</v>
      </c>
      <c r="M17" s="104">
        <f>YEAR(Tabela2[[#This Row],[Data]])</f>
        <v>2025</v>
      </c>
      <c r="N17" s="105" t="str">
        <f>VLOOKUP(Tabela2[[#This Row],[SIEMA]],Siema2025,17,FALSE)</f>
        <v>Madrugada</v>
      </c>
      <c r="O17" s="105" t="str">
        <f>VLOOKUP(Tabela2[[#This Row],[SIEMA]],Siema2025,5,FALSE)</f>
        <v>Outro(s)</v>
      </c>
      <c r="P17" s="104" t="str">
        <f>VLOOKUP(Tabela2[[#This Row],[SIEMA]],Siema2025,21,FALSE)</f>
        <v>Zona rural de Paracatu/MG.
Processo Sei! 02001.001563/2025-05.</v>
      </c>
      <c r="Q17" s="104" t="s">
        <v>637</v>
      </c>
      <c r="R17" s="104" t="str">
        <f>VLOOKUP(Tabela2[[#This Row],[SIEMA]],Siema2025,10,FALSE)</f>
        <v>Dejeitos de bovinos</v>
      </c>
      <c r="S17" s="107" t="s">
        <v>7205</v>
      </c>
      <c r="T17" s="104" t="str">
        <f>VLOOKUP(Tabela2[[#This Row],[SIEMA]],Siema2025,11,FALSE)</f>
        <v/>
      </c>
      <c r="U17" s="104" t="str">
        <f>VLOOKUP(Tabela2[[#This Row],[SIEMA]],Siema2025,12,FALSE)</f>
        <v/>
      </c>
      <c r="V17" s="104" t="str">
        <f>IF(Q17="","",IF(ISNUMBER(Q17)=FALSE,"Não se aplica",IFERROR(VLOOKUP(Q17,Produtos!$A$1:$C$2319,3,FALSE),"Não Cadastrado")))</f>
        <v>Não se aplica</v>
      </c>
      <c r="W17" s="104"/>
      <c r="X17" s="113" t="str">
        <f>IF(Tabela2[[#This Row],[Origem do acidente]] = "Plataforma", "PREENCHER","NA")</f>
        <v>NA</v>
      </c>
      <c r="Y17" s="109" t="str">
        <f>IF(W17="","", IF(W17="NC","", IF(W17="NE","", IF(W17="NA","",IFERROR(VLOOKUP(W17,Produtos!$A$1:$C$2319,2,FALSE),"Não Cadastrado")))))</f>
        <v/>
      </c>
      <c r="Z17" s="104" t="str">
        <f>VLOOKUP(Tabela2[[#This Row],[SIEMA]],Siema2025,11,FALSE)</f>
        <v/>
      </c>
      <c r="AA17" s="104" t="str">
        <f>VLOOKUP(Tabela2[[#This Row],[SIEMA]],Siema2025,12,FALSE)</f>
        <v/>
      </c>
      <c r="AB17" s="104" t="str">
        <f>IF(W17="","",IF(ISNUMBER(W17)=FALSE,"Não se aplica",IFERROR(VLOOKUP(W17,Produtos!$A$1:$C$2319,3,FALSE),"Não Cadastrado")))</f>
        <v/>
      </c>
      <c r="AC17" s="104"/>
      <c r="AD17" s="108" t="str">
        <f>IF(Tabela2[[#This Row],[Origem do acidente]] = "Plataforma", "PREENCHER","NA")</f>
        <v>NA</v>
      </c>
      <c r="AE17" s="107" t="str">
        <f>IF(AC17="","", IF(AC17="NC","", IF(AC17="NE","", IF(AC17="NA","",IFERROR(VLOOKUP(AC17,Produtos!$A$1:$C$2319,2,FALSE),"Não Cadastrado")))))</f>
        <v/>
      </c>
      <c r="AF17" s="104"/>
      <c r="AG17" s="104"/>
      <c r="AH17" s="104" t="str">
        <f>IF(AC17="","",IF(ISNUMBER(AC17)=FALSE,"Não se aplica",IFERROR(VLOOKUP(AC17,Produtos!$A$1:$C$2319,3,FALSE),"Não Cadastrado")))</f>
        <v/>
      </c>
      <c r="AI17" s="104"/>
      <c r="AJ17" s="104" t="str">
        <f>VLOOKUP(Tabela2[[#This Row],[SIEMA]],Siema2025,26,FALSE)</f>
        <v>O rompimento das baias pode ter sido causado pelas fortes chuvas que ocorreram na região.</v>
      </c>
      <c r="AK17" s="107" t="s">
        <v>7098</v>
      </c>
      <c r="AL17" s="107"/>
      <c r="AM17" s="107"/>
      <c r="AN17" s="108" t="str">
        <f>VLOOKUP(Tabela2[[#This Row],[SIEMA]],Siema2025,51,FALSE)</f>
        <v/>
      </c>
      <c r="AO17" s="108" t="str">
        <f>VLOOKUP(Tabela2[[#This Row],[SIEMA]],Siema2025,53,FALSE)</f>
        <v/>
      </c>
      <c r="AP17" s="108" t="str">
        <f>VLOOKUP(Tabela2[[#This Row],[SIEMA]],Siema2025,55,FALSE)</f>
        <v/>
      </c>
      <c r="AQ17" s="108" t="str">
        <f>VLOOKUP(Tabela2[[#This Row],[SIEMA]],Siema2025,57,FALSE)</f>
        <v>X</v>
      </c>
      <c r="AR17" s="108" t="str">
        <f>VLOOKUP(Tabela2[[#This Row],[SIEMA]],Siema2025,59,FALSE)</f>
        <v/>
      </c>
      <c r="AS17" s="108" t="str">
        <f>VLOOKUP(Tabela2[[#This Row],[SIEMA]],Siema2025,61,FALSE)</f>
        <v/>
      </c>
      <c r="AT17" s="108" t="str">
        <f>VLOOKUP(Tabela2[[#This Row],[SIEMA]],Siema2025,63,FALSE)</f>
        <v/>
      </c>
      <c r="AU17" s="108" t="str">
        <f>VLOOKUP(Tabela2[[#This Row],[SIEMA]],Siema2025,65,FALSE)</f>
        <v/>
      </c>
      <c r="AV17" s="108" t="str">
        <f>VLOOKUP(Tabela2[[#This Row],[SIEMA]],Siema2025,67,FALSE)</f>
        <v/>
      </c>
      <c r="AW17" s="108" t="str">
        <f>VLOOKUP(Tabela2[[#This Row],[SIEMA]],Siema2025,69,FALSE)</f>
        <v/>
      </c>
      <c r="AX17" s="108" t="str">
        <f>VLOOKUP(Tabela2[[#This Row],[SIEMA]],Siema2025,71,FALSE)</f>
        <v/>
      </c>
      <c r="AY17" s="108" t="str">
        <f>VLOOKUP(Tabela2[[#This Row],[SIEMA]],Siema2025,73,FALSE)</f>
        <v/>
      </c>
      <c r="AZ17" s="108" t="str">
        <f>VLOOKUP(Tabela2[[#This Row],[SIEMA]],Siema2025,75,FALSE)</f>
        <v/>
      </c>
      <c r="BA17" s="108" t="str">
        <f>VLOOKUP(Tabela2[[#This Row],[SIEMA]],Siema2025,77,FALSE)</f>
        <v/>
      </c>
      <c r="BB17" s="108" t="str">
        <f>VLOOKUP(Tabela2[[#This Row],[SIEMA]],Siema2025,79,FALSE)</f>
        <v/>
      </c>
      <c r="BC17" s="108" t="str">
        <f>IF(Tabela2[[#This Row],[Outro(s) ]] = "X", "PREENCHER","NA")</f>
        <v>NA</v>
      </c>
      <c r="BD17" s="108" t="str">
        <f>VLOOKUP(Tabela2[[#This Row],[SIEMA]],Siema2025,82,FALSE)</f>
        <v/>
      </c>
      <c r="BE17" s="108" t="str">
        <f>VLOOKUP(Tabela2[[#This Row],[SIEMA]],Siema2025,81,FALSE)</f>
        <v/>
      </c>
      <c r="BF17" s="110" t="str">
        <f>VLOOKUP(Tabela2[[#This Row],[SIEMA]],Siema2025,28,FALSE)</f>
        <v>Fazenda Ambrósio</v>
      </c>
      <c r="BG17" s="110"/>
      <c r="BH17" s="111" t="str">
        <f>VLOOKUP(Tabela2[[#This Row],[SIEMA]],Siema2025,29,FALSE)</f>
        <v/>
      </c>
      <c r="BI17" s="112" t="str">
        <f>VLOOKUP(Tabela2[[#This Row],[SIEMA]],Siema2025,107,FALSE)</f>
        <v>Não</v>
      </c>
      <c r="BJ17" s="107" t="s">
        <v>7113</v>
      </c>
      <c r="BK17" s="104" t="s">
        <v>2696</v>
      </c>
      <c r="BL17" s="140">
        <v>45834</v>
      </c>
      <c r="BM17" s="108">
        <f ca="1">IF(Tabela2[[#This Row],[Data de atendimento do Ibama (considerar o primeiro documento/ação)]]="",_xlfn.DAYS(TODAY(),J17),_xlfn.DAYS(Tabela2[[#This Row],[Data de atendimento do Ibama (considerar o primeiro documento/ação)]],J17))</f>
        <v>171</v>
      </c>
      <c r="BN17" s="108" t="str">
        <f>IF(Tabela2[[#This Row],[Atendido pelo Ibama ("Não" ou "Sim")]]="Não","Preencher", IF(Tabela2[[#This Row],[Atendido pelo Ibama ("Não" ou "Sim")]]="Sim","NA",""))</f>
        <v>NA</v>
      </c>
      <c r="BO17" s="114" t="s">
        <v>7182</v>
      </c>
      <c r="BP17" s="108" t="str">
        <f>IF(Tabela2[[#This Row],[Forma de atendimento (primeiro documento/ação)]]= "Outros (especificar)", "PREENCHER","NA")</f>
        <v>NA</v>
      </c>
      <c r="BQ17" s="106" t="s">
        <v>123</v>
      </c>
      <c r="BR17" s="108" t="str">
        <f>IF(Tabela2[[#This Row],[Equipe do Ibama foi a campo? Houve sobrevoo do Poseidon?]] = "Sim", "PREENCHER","NA")</f>
        <v>NA</v>
      </c>
      <c r="BS17" s="108" t="str">
        <f>IF(Tabela2[[#This Row],[Se sim, foi emitida Ordem de Emergência? (informações vinculada à coluna CK)]] = "Sim", "PREENCHER","NA")</f>
        <v>NA</v>
      </c>
      <c r="BT17" s="108" t="s">
        <v>7126</v>
      </c>
      <c r="BU17" s="108" t="s">
        <v>2696</v>
      </c>
      <c r="BV17" s="108" t="s">
        <v>123</v>
      </c>
      <c r="BW17" s="108" t="s">
        <v>2696</v>
      </c>
      <c r="BX17" s="106" t="s">
        <v>7115</v>
      </c>
      <c r="BY17" s="140">
        <v>45898</v>
      </c>
      <c r="BZ17" s="104">
        <f>IF(Tabela2[[#This Row],[Data do documento de encerramento]]="NA","NA",IF(Tabela2[[#This Row],[Data do documento de encerramento]]="","Pendente de conclusão/ encerramento",_xlfn.DAYS(Tabela2[[#This Row],[Data do documento de encerramento]],J17)))</f>
        <v>235</v>
      </c>
      <c r="CA17" s="107"/>
      <c r="CB17" s="107"/>
      <c r="CC17" s="107"/>
      <c r="CD17" s="107"/>
      <c r="CE17" s="107"/>
      <c r="CF17" s="107"/>
    </row>
    <row r="18" spans="1:84">
      <c r="A18" s="169">
        <v>202512736016</v>
      </c>
      <c r="B18" s="170" t="s">
        <v>7206</v>
      </c>
      <c r="C18" s="108" t="str">
        <f>VLOOKUP(Tabela2[[#This Row],[SIEMA]],Siema2025,4,FALSE)</f>
        <v xml:space="preserve"> RN</v>
      </c>
      <c r="D18" s="106" t="str">
        <f>VLOOKUP(Tabela2[[#This Row],[SIEMA]],Siema2025,3,FALSE)</f>
        <v xml:space="preserve">Triunfo Potiguar </v>
      </c>
      <c r="E18" s="106" t="str">
        <f>VLOOKUP(Tabela2[[#This Row],[SIEMA]],Siema2025,20,FALSE)</f>
        <v>Linha de Injeção 6"x150 da Estação Coletora de Baixa do Algodão no Campo Baixa do Algodão.</v>
      </c>
      <c r="F18" s="106"/>
      <c r="G18" s="172" t="s">
        <v>7207</v>
      </c>
      <c r="H18" s="172" t="s">
        <v>7208</v>
      </c>
      <c r="I18" s="104" t="str">
        <f>VLOOKUP(Tabela2[[#This Row],[SIEMA]],Siema2025,19,FALSE)</f>
        <v/>
      </c>
      <c r="J18" s="105">
        <f>VLOOKUP(Tabela2[[#This Row],[SIEMA]],Siema2025,2,FALSE)</f>
        <v>45663</v>
      </c>
      <c r="K18" s="105" t="str">
        <f>VLOOKUP(Tabela2[[#This Row],[SIEMA]],Siema2025,16,FALSE)</f>
        <v>Segunda</v>
      </c>
      <c r="L18" s="106" t="str">
        <f>IF(Tabela2[[#This Row],[Data]]="","Sem Informação",VLOOKUP(MONTH(Tabela2[[#This Row],[Data]]),'[1]Validação de dados'!$I$1:$J$13,2,0))</f>
        <v>Janeiro</v>
      </c>
      <c r="M18" s="104">
        <f>YEAR(Tabela2[[#This Row],[Data]])</f>
        <v>2025</v>
      </c>
      <c r="N18" s="105" t="str">
        <f>VLOOKUP(Tabela2[[#This Row],[SIEMA]],Siema2025,17,FALSE)</f>
        <v>Matutino</v>
      </c>
      <c r="O18" s="105" t="s">
        <v>145</v>
      </c>
      <c r="P18" s="104" t="str">
        <f>VLOOKUP(Tabela2[[#This Row],[SIEMA]],Siema2025,21,FALSE)</f>
        <v>Descarga significante de água de injeção
Perda de contenção primária significante de água de injeção</v>
      </c>
      <c r="Q18" s="104" t="str">
        <f>VLOOKUP(Tabela2[[#This Row],[SIEMA]],Siema2025,7,FALSE)</f>
        <v/>
      </c>
      <c r="R18" s="104" t="str">
        <f>VLOOKUP(Tabela2[[#This Row],[SIEMA]],Siema2025,10,FALSE)</f>
        <v>Água de injeção</v>
      </c>
      <c r="S18" s="107" t="str">
        <f>IF(Q18="","", IF(Q18="NC","", IF(Q18="NE","", IF(Q18="NA","",IFERROR(VLOOKUP(Q18,Produtos!$A$1:$C$2319,2,FALSE),"Não Cadastrado")))))</f>
        <v/>
      </c>
      <c r="T18" s="104" t="str">
        <f>VLOOKUP(Tabela2[[#This Row],[SIEMA]],Siema2025,11,FALSE)</f>
        <v>0.24</v>
      </c>
      <c r="U18" s="104" t="str">
        <f>VLOOKUP(Tabela2[[#This Row],[SIEMA]],Siema2025,12,FALSE)</f>
        <v>M3</v>
      </c>
      <c r="V18" s="104" t="str">
        <f>IF(Q18="","",IF(ISNUMBER(Q18)=FALSE,"Não se aplica",IFERROR(VLOOKUP(Q18,Produtos!$A$1:$C$2319,3,FALSE),"Não Cadastrado")))</f>
        <v/>
      </c>
      <c r="W18" s="104" t="str">
        <f>VLOOKUP(Tabela2[[#This Row],[SIEMA]],Siema2025,10,FALSE)</f>
        <v>Água de injeção</v>
      </c>
      <c r="X18" s="113" t="str">
        <f>IF(Tabela2[[#This Row],[Origem do acidente]] = "Plataforma", "PREENCHER","NA")</f>
        <v>NA</v>
      </c>
      <c r="Y18" s="109" t="str">
        <f>IF(W18="","", IF(W18="NC","", IF(W18="NE","", IF(W18="NA","",IFERROR(VLOOKUP(W18,Produtos!$A$1:$C$2319,2,FALSE),"Não Cadastrado")))))</f>
        <v>Não Cadastrado</v>
      </c>
      <c r="Z18" s="104" t="str">
        <f>VLOOKUP(Tabela2[[#This Row],[SIEMA]],Siema2025,11,FALSE)</f>
        <v>0.24</v>
      </c>
      <c r="AA18" s="104" t="str">
        <f>VLOOKUP(Tabela2[[#This Row],[SIEMA]],Siema2025,12,FALSE)</f>
        <v>M3</v>
      </c>
      <c r="AB18" s="104" t="str">
        <f>IF(W18="","",IF(ISNUMBER(W18)=FALSE,"Não se aplica",IFERROR(VLOOKUP(W18,Produtos!$A$1:$C$2319,3,FALSE),"Não Cadastrado")))</f>
        <v>Não se aplica</v>
      </c>
      <c r="AC18" s="104"/>
      <c r="AD18" s="108" t="str">
        <f>IF(Tabela2[[#This Row],[Origem do acidente]] = "Plataforma", "PREENCHER","NA")</f>
        <v>NA</v>
      </c>
      <c r="AE18" s="107" t="str">
        <f>IF(AC18="","", IF(AC18="NC","", IF(AC18="NE","", IF(AC18="NA","",IFERROR(VLOOKUP(AC18,Produtos!$A$1:$C$2319,2,FALSE),"Não Cadastrado")))))</f>
        <v/>
      </c>
      <c r="AF18" s="104"/>
      <c r="AG18" s="104"/>
      <c r="AH18" s="104" t="str">
        <f>IF(AC18="","",IF(ISNUMBER(AC18)=FALSE,"Não se aplica",IFERROR(VLOOKUP(AC18,Produtos!$A$1:$C$2319,3,FALSE),"Não Cadastrado")))</f>
        <v/>
      </c>
      <c r="AI18" s="104"/>
      <c r="AJ18" s="104" t="str">
        <f>VLOOKUP(Tabela2[[#This Row],[SIEMA]],Siema2025,26,FALSE)</f>
        <v>Corrosão</v>
      </c>
      <c r="AK18" s="107" t="s">
        <v>7098</v>
      </c>
      <c r="AL18" s="107"/>
      <c r="AM18" s="107"/>
      <c r="AN18" s="108" t="str">
        <f>VLOOKUP(Tabela2[[#This Row],[SIEMA]],Siema2025,51,FALSE)</f>
        <v/>
      </c>
      <c r="AO18" s="108" t="str">
        <f>VLOOKUP(Tabela2[[#This Row],[SIEMA]],Siema2025,53,FALSE)</f>
        <v/>
      </c>
      <c r="AP18" s="108" t="str">
        <f>VLOOKUP(Tabela2[[#This Row],[SIEMA]],Siema2025,55,FALSE)</f>
        <v/>
      </c>
      <c r="AQ18" s="108" t="str">
        <f>VLOOKUP(Tabela2[[#This Row],[SIEMA]],Siema2025,57,FALSE)</f>
        <v/>
      </c>
      <c r="AR18" s="108" t="str">
        <f>VLOOKUP(Tabela2[[#This Row],[SIEMA]],Siema2025,59,FALSE)</f>
        <v/>
      </c>
      <c r="AS18" s="108" t="str">
        <f>VLOOKUP(Tabela2[[#This Row],[SIEMA]],Siema2025,61,FALSE)</f>
        <v/>
      </c>
      <c r="AT18" s="108" t="str">
        <f>VLOOKUP(Tabela2[[#This Row],[SIEMA]],Siema2025,63,FALSE)</f>
        <v/>
      </c>
      <c r="AU18" s="108" t="str">
        <f>VLOOKUP(Tabela2[[#This Row],[SIEMA]],Siema2025,65,FALSE)</f>
        <v>X</v>
      </c>
      <c r="AV18" s="108" t="str">
        <f>VLOOKUP(Tabela2[[#This Row],[SIEMA]],Siema2025,67,FALSE)</f>
        <v/>
      </c>
      <c r="AW18" s="108" t="str">
        <f>VLOOKUP(Tabela2[[#This Row],[SIEMA]],Siema2025,69,FALSE)</f>
        <v/>
      </c>
      <c r="AX18" s="108" t="str">
        <f>VLOOKUP(Tabela2[[#This Row],[SIEMA]],Siema2025,71,FALSE)</f>
        <v/>
      </c>
      <c r="AY18" s="108" t="str">
        <f>VLOOKUP(Tabela2[[#This Row],[SIEMA]],Siema2025,73,FALSE)</f>
        <v/>
      </c>
      <c r="AZ18" s="108" t="str">
        <f>VLOOKUP(Tabela2[[#This Row],[SIEMA]],Siema2025,75,FALSE)</f>
        <v/>
      </c>
      <c r="BA18" s="108" t="str">
        <f>VLOOKUP(Tabela2[[#This Row],[SIEMA]],Siema2025,77,FALSE)</f>
        <v/>
      </c>
      <c r="BB18" s="108" t="str">
        <f>VLOOKUP(Tabela2[[#This Row],[SIEMA]],Siema2025,79,FALSE)</f>
        <v/>
      </c>
      <c r="BC18" s="108" t="str">
        <f>IF(Tabela2[[#This Row],[Outro(s) ]] = "X", "PREENCHER","NA")</f>
        <v>NA</v>
      </c>
      <c r="BD18" s="108" t="str">
        <f>VLOOKUP(Tabela2[[#This Row],[SIEMA]],Siema2025,82,FALSE)</f>
        <v/>
      </c>
      <c r="BE18" s="108" t="str">
        <f>VLOOKUP(Tabela2[[#This Row],[SIEMA]],Siema2025,81,FALSE)</f>
        <v/>
      </c>
      <c r="BF18" s="110" t="str">
        <f>VLOOKUP(Tabela2[[#This Row],[SIEMA]],Siema2025,28,FALSE)</f>
        <v>POTIGUAR E&amp;P S.A</v>
      </c>
      <c r="BG18" s="110"/>
      <c r="BH18" s="111" t="str">
        <f>VLOOKUP(Tabela2[[#This Row],[SIEMA]],Siema2025,29,FALSE)</f>
        <v>30759670000157</v>
      </c>
      <c r="BI18" s="112" t="str">
        <f>VLOOKUP(Tabela2[[#This Row],[SIEMA]],Siema2025,107,FALSE)</f>
        <v>Não</v>
      </c>
      <c r="BJ18" s="107" t="s">
        <v>7113</v>
      </c>
      <c r="BK18" s="104" t="s">
        <v>2696</v>
      </c>
      <c r="BL18" s="140">
        <v>45686</v>
      </c>
      <c r="BM18" s="108">
        <f ca="1">IF(Tabela2[[#This Row],[Data de atendimento do Ibama (considerar o primeiro documento/ação)]]="",_xlfn.DAYS(TODAY(),J18),_xlfn.DAYS(Tabela2[[#This Row],[Data de atendimento do Ibama (considerar o primeiro documento/ação)]],J18))</f>
        <v>23</v>
      </c>
      <c r="BN18" s="108" t="str">
        <f>IF(Tabela2[[#This Row],[Atendido pelo Ibama ("Não" ou "Sim")]]="Não","Preencher", IF(Tabela2[[#This Row],[Atendido pelo Ibama ("Não" ou "Sim")]]="Sim","NA",""))</f>
        <v>NA</v>
      </c>
      <c r="BO18" s="114" t="s">
        <v>7138</v>
      </c>
      <c r="BP18" s="108" t="str">
        <f>IF(Tabela2[[#This Row],[Forma de atendimento (primeiro documento/ação)]]= "Outros (especificar)", "PREENCHER","NA")</f>
        <v>NA</v>
      </c>
      <c r="BQ18" s="106" t="s">
        <v>123</v>
      </c>
      <c r="BR18" s="108" t="str">
        <f>IF(Tabela2[[#This Row],[Equipe do Ibama foi a campo? Houve sobrevoo do Poseidon?]] = "Sim", "PREENCHER","NA")</f>
        <v>NA</v>
      </c>
      <c r="BS18" s="108" t="str">
        <f>IF(Tabela2[[#This Row],[Se sim, foi emitida Ordem de Emergência? (informações vinculada à coluna CK)]] = "Sim", "PREENCHER","NA")</f>
        <v>NA</v>
      </c>
      <c r="BT18" s="108" t="s">
        <v>7126</v>
      </c>
      <c r="BU18" s="108" t="s">
        <v>2696</v>
      </c>
      <c r="BV18" s="108" t="s">
        <v>123</v>
      </c>
      <c r="BW18" s="108" t="s">
        <v>123</v>
      </c>
      <c r="BX18" s="106"/>
      <c r="BY18" s="140"/>
      <c r="BZ18" s="104" t="str">
        <f>IF(Tabela2[[#This Row],[Data do documento de encerramento]]="NA","NA",IF(Tabela2[[#This Row],[Data do documento de encerramento]]="","Pendente de conclusão/ encerramento",_xlfn.DAYS(Tabela2[[#This Row],[Data do documento de encerramento]],J18)))</f>
        <v>Pendente de conclusão/ encerramento</v>
      </c>
      <c r="CA18" s="107"/>
      <c r="CB18" s="107"/>
      <c r="CC18" s="107"/>
      <c r="CD18" s="107"/>
      <c r="CE18" s="107"/>
      <c r="CF18" s="107"/>
    </row>
    <row r="19" spans="1:84" ht="30.75">
      <c r="A19" s="169">
        <v>20251764838</v>
      </c>
      <c r="B19" s="170" t="s">
        <v>7209</v>
      </c>
      <c r="C19" s="108" t="str">
        <f>VLOOKUP(Tabela2[[#This Row],[SIEMA]],Siema2025,4,FALSE)</f>
        <v xml:space="preserve"> SP</v>
      </c>
      <c r="D19" s="106" t="str">
        <f>VLOOKUP(Tabela2[[#This Row],[SIEMA]],Siema2025,3,FALSE)</f>
        <v xml:space="preserve">Votuporanga </v>
      </c>
      <c r="E19" s="106" t="str">
        <f>VLOOKUP(Tabela2[[#This Row],[SIEMA]],Siema2025,20,FALSE)</f>
        <v>Km ferroviário 302+200</v>
      </c>
      <c r="F19" s="106"/>
      <c r="G19" s="106" t="s">
        <v>7210</v>
      </c>
      <c r="H19" s="106" t="s">
        <v>7211</v>
      </c>
      <c r="I19" s="104" t="s">
        <v>7120</v>
      </c>
      <c r="J19" s="105">
        <f>VLOOKUP(Tabela2[[#This Row],[SIEMA]],Siema2025,2,FALSE)</f>
        <v>45664</v>
      </c>
      <c r="K19" s="105" t="str">
        <f>VLOOKUP(Tabela2[[#This Row],[SIEMA]],Siema2025,16,FALSE)</f>
        <v>Terça</v>
      </c>
      <c r="L19" s="106" t="str">
        <f>IF(Tabela2[[#This Row],[Data]]="","Sem Informação",VLOOKUP(MONTH(Tabela2[[#This Row],[Data]]),'[1]Validação de dados'!$I$1:$J$13,2,0))</f>
        <v>Janeiro</v>
      </c>
      <c r="M19" s="104">
        <f>YEAR(Tabela2[[#This Row],[Data]])</f>
        <v>2025</v>
      </c>
      <c r="N19" s="105" t="str">
        <f>VLOOKUP(Tabela2[[#This Row],[SIEMA]],Siema2025,17,FALSE)</f>
        <v>Vespertino</v>
      </c>
      <c r="O19" s="105" t="str">
        <f>VLOOKUP(Tabela2[[#This Row],[SIEMA]],Siema2025,5,FALSE)</f>
        <v>Ferrovia</v>
      </c>
      <c r="P19" s="104" t="str">
        <f>VLOOKUP(Tabela2[[#This Row],[SIEMA]],Siema2025,21,FALSE)</f>
        <v>Descarrilamento de vagões graneleiros.</v>
      </c>
      <c r="Q19" s="104" t="s">
        <v>7127</v>
      </c>
      <c r="R19" s="104" t="s">
        <v>7127</v>
      </c>
      <c r="S19" s="107" t="s">
        <v>7212</v>
      </c>
      <c r="T19" s="104">
        <v>31.44</v>
      </c>
      <c r="U19" s="104" t="s">
        <v>7121</v>
      </c>
      <c r="V19" s="104"/>
      <c r="W19" s="104"/>
      <c r="X19" s="113"/>
      <c r="Y19" s="109" t="str">
        <f>IF(W19="","", IF(W19="NC","", IF(W19="NE","", IF(W19="NA","",IFERROR(VLOOKUP(W19,Produtos!$A$1:$C$2319,2,FALSE),"Não Cadastrado")))))</f>
        <v/>
      </c>
      <c r="Z19" s="104" t="str">
        <f>VLOOKUP(Tabela2[[#This Row],[SIEMA]],Siema2025,11,FALSE)</f>
        <v/>
      </c>
      <c r="AA19" s="104" t="str">
        <f>VLOOKUP(Tabela2[[#This Row],[SIEMA]],Siema2025,12,FALSE)</f>
        <v/>
      </c>
      <c r="AB19" s="104" t="str">
        <f>IF(W19="","",IF(ISNUMBER(W19)=FALSE,"Não se aplica",IFERROR(VLOOKUP(W19,Produtos!$A$1:$C$2319,3,FALSE),"Não Cadastrado")))</f>
        <v/>
      </c>
      <c r="AC19" s="104"/>
      <c r="AD19" s="108"/>
      <c r="AE19" s="107" t="str">
        <f>IF(AC19="","", IF(AC19="NC","", IF(AC19="NE","", IF(AC19="NA","",IFERROR(VLOOKUP(AC19,Produtos!$A$1:$C$2319,2,FALSE),"Não Cadastrado")))))</f>
        <v/>
      </c>
      <c r="AF19" s="104"/>
      <c r="AG19" s="104"/>
      <c r="AH19" s="104" t="str">
        <f>IF(AC19="","",IF(ISNUMBER(AC19)=FALSE,"Não se aplica",IFERROR(VLOOKUP(AC19,Produtos!$A$1:$C$2319,3,FALSE),"Não Cadastrado")))</f>
        <v/>
      </c>
      <c r="AI19" s="104"/>
      <c r="AJ19" s="104" t="s">
        <v>6729</v>
      </c>
      <c r="AK19" s="107" t="s">
        <v>6834</v>
      </c>
      <c r="AL19" s="107"/>
      <c r="AM19" s="107"/>
      <c r="AN19" s="108" t="str">
        <f>VLOOKUP(Tabela2[[#This Row],[SIEMA]],Siema2025,51,FALSE)</f>
        <v/>
      </c>
      <c r="AO19" s="108" t="str">
        <f>VLOOKUP(Tabela2[[#This Row],[SIEMA]],Siema2025,53,FALSE)</f>
        <v/>
      </c>
      <c r="AP19" s="108" t="str">
        <f>VLOOKUP(Tabela2[[#This Row],[SIEMA]],Siema2025,55,FALSE)</f>
        <v/>
      </c>
      <c r="AQ19" s="108" t="str">
        <f>VLOOKUP(Tabela2[[#This Row],[SIEMA]],Siema2025,57,FALSE)</f>
        <v/>
      </c>
      <c r="AR19" s="108" t="str">
        <f>VLOOKUP(Tabela2[[#This Row],[SIEMA]],Siema2025,59,FALSE)</f>
        <v/>
      </c>
      <c r="AS19" s="108" t="str">
        <f>VLOOKUP(Tabela2[[#This Row],[SIEMA]],Siema2025,61,FALSE)</f>
        <v/>
      </c>
      <c r="AT19" s="108" t="str">
        <f>VLOOKUP(Tabela2[[#This Row],[SIEMA]],Siema2025,63,FALSE)</f>
        <v/>
      </c>
      <c r="AU19" s="108" t="str">
        <f>VLOOKUP(Tabela2[[#This Row],[SIEMA]],Siema2025,65,FALSE)</f>
        <v>X</v>
      </c>
      <c r="AV19" s="108" t="str">
        <f>VLOOKUP(Tabela2[[#This Row],[SIEMA]],Siema2025,67,FALSE)</f>
        <v/>
      </c>
      <c r="AW19" s="108" t="str">
        <f>VLOOKUP(Tabela2[[#This Row],[SIEMA]],Siema2025,69,FALSE)</f>
        <v/>
      </c>
      <c r="AX19" s="108" t="str">
        <f>VLOOKUP(Tabela2[[#This Row],[SIEMA]],Siema2025,71,FALSE)</f>
        <v/>
      </c>
      <c r="AY19" s="108" t="str">
        <f>VLOOKUP(Tabela2[[#This Row],[SIEMA]],Siema2025,73,FALSE)</f>
        <v/>
      </c>
      <c r="AZ19" s="108" t="str">
        <f>VLOOKUP(Tabela2[[#This Row],[SIEMA]],Siema2025,75,FALSE)</f>
        <v/>
      </c>
      <c r="BA19" s="108" t="str">
        <f>VLOOKUP(Tabela2[[#This Row],[SIEMA]],Siema2025,77,FALSE)</f>
        <v/>
      </c>
      <c r="BB19" s="108" t="str">
        <f>VLOOKUP(Tabela2[[#This Row],[SIEMA]],Siema2025,79,FALSE)</f>
        <v/>
      </c>
      <c r="BC19" s="108" t="str">
        <f>IF(Tabela2[[#This Row],[Outro(s) ]] = "X", "PREENCHER","NA")</f>
        <v>NA</v>
      </c>
      <c r="BD19" s="108" t="str">
        <f>VLOOKUP(Tabela2[[#This Row],[SIEMA]],Siema2025,82,FALSE)</f>
        <v/>
      </c>
      <c r="BE19" s="108" t="str">
        <f>VLOOKUP(Tabela2[[#This Row],[SIEMA]],Siema2025,81,FALSE)</f>
        <v/>
      </c>
      <c r="BF19" s="110" t="s">
        <v>3066</v>
      </c>
      <c r="BG19" s="110" t="s">
        <v>7123</v>
      </c>
      <c r="BH19" s="111" t="str">
        <f>VLOOKUP(Tabela2[[#This Row],[SIEMA]],Siema2025,29,FALSE)</f>
        <v/>
      </c>
      <c r="BI19" s="112" t="str">
        <f>VLOOKUP(Tabela2[[#This Row],[SIEMA]],Siema2025,107,FALSE)</f>
        <v>Não</v>
      </c>
      <c r="BJ19" s="107" t="s">
        <v>7099</v>
      </c>
      <c r="BK19" s="104" t="s">
        <v>2696</v>
      </c>
      <c r="BL19" s="140">
        <v>45671</v>
      </c>
      <c r="BM19" s="108">
        <f ca="1">IF(Tabela2[[#This Row],[Data de atendimento do Ibama (considerar o primeiro documento/ação)]]="",_xlfn.DAYS(TODAY(),J19),_xlfn.DAYS(Tabela2[[#This Row],[Data de atendimento do Ibama (considerar o primeiro documento/ação)]],J19))</f>
        <v>7</v>
      </c>
      <c r="BN19" s="108" t="str">
        <f>IF(Tabela2[[#This Row],[Atendido pelo Ibama ("Não" ou "Sim")]]="Não","Preencher", IF(Tabela2[[#This Row],[Atendido pelo Ibama ("Não" ou "Sim")]]="Sim","NA",""))</f>
        <v>NA</v>
      </c>
      <c r="BO19" s="114" t="s">
        <v>7100</v>
      </c>
      <c r="BP19" s="108" t="str">
        <f>IF(Tabela2[[#This Row],[Forma de atendimento (primeiro documento/ação)]]= "Outros (especificar)", "PREENCHER","NA")</f>
        <v>NA</v>
      </c>
      <c r="BQ19" s="106" t="s">
        <v>2696</v>
      </c>
      <c r="BR19" s="108" t="s">
        <v>123</v>
      </c>
      <c r="BS19" s="108" t="s">
        <v>2696</v>
      </c>
      <c r="BT19" s="108" t="s">
        <v>7101</v>
      </c>
      <c r="BU19" s="108" t="s">
        <v>2696</v>
      </c>
      <c r="BV19" s="108" t="s">
        <v>123</v>
      </c>
      <c r="BW19" s="108" t="s">
        <v>2696</v>
      </c>
      <c r="BX19" s="106" t="s">
        <v>7115</v>
      </c>
      <c r="BY19" s="140">
        <v>45890</v>
      </c>
      <c r="BZ19" s="104">
        <f>IF(Tabela2[[#This Row],[Data do documento de encerramento]]="NA","NA",IF(Tabela2[[#This Row],[Data do documento de encerramento]]="","Pendente de conclusão/ encerramento",_xlfn.DAYS(Tabela2[[#This Row],[Data do documento de encerramento]],J19)))</f>
        <v>226</v>
      </c>
      <c r="CA19" s="107"/>
      <c r="CB19" s="107"/>
      <c r="CC19" s="107"/>
      <c r="CD19" s="107"/>
      <c r="CE19" s="107"/>
      <c r="CF19" s="107"/>
    </row>
    <row r="20" spans="1:84" ht="30.75">
      <c r="A20" s="200">
        <v>20251764854</v>
      </c>
      <c r="B20" s="170" t="s">
        <v>7213</v>
      </c>
      <c r="C20" s="108" t="str">
        <f>VLOOKUP(Tabela2[[#This Row],[SIEMA]],Siema2025,4,FALSE)</f>
        <v xml:space="preserve"> SP</v>
      </c>
      <c r="D20" s="106" t="str">
        <f>VLOOKUP(Tabela2[[#This Row],[SIEMA]],Siema2025,3,FALSE)</f>
        <v xml:space="preserve">Cubatão </v>
      </c>
      <c r="E20" s="106" t="s">
        <v>7214</v>
      </c>
      <c r="F20" s="106"/>
      <c r="G20" s="106" t="s">
        <v>7215</v>
      </c>
      <c r="H20" s="106" t="s">
        <v>7216</v>
      </c>
      <c r="I20" s="104" t="s">
        <v>7120</v>
      </c>
      <c r="J20" s="105">
        <f>VLOOKUP(Tabela2[[#This Row],[SIEMA]],Siema2025,2,FALSE)</f>
        <v>45664</v>
      </c>
      <c r="K20" s="105" t="str">
        <f>VLOOKUP(Tabela2[[#This Row],[SIEMA]],Siema2025,16,FALSE)</f>
        <v>Terça</v>
      </c>
      <c r="L20" s="106" t="str">
        <f>IF(Tabela2[[#This Row],[Data]]="","Sem Informação",VLOOKUP(MONTH(Tabela2[[#This Row],[Data]]),'[1]Validação de dados'!$I$1:$J$13,2,0))</f>
        <v>Janeiro</v>
      </c>
      <c r="M20" s="104">
        <f>YEAR(Tabela2[[#This Row],[Data]])</f>
        <v>2025</v>
      </c>
      <c r="N20" s="105" t="str">
        <f>VLOOKUP(Tabela2[[#This Row],[SIEMA]],Siema2025,17,FALSE)</f>
        <v>Vespertino</v>
      </c>
      <c r="O20" s="105" t="str">
        <f>VLOOKUP(Tabela2[[#This Row],[SIEMA]],Siema2025,5,FALSE)</f>
        <v>Ferrovia</v>
      </c>
      <c r="P20" s="104" t="str">
        <f>VLOOKUP(Tabela2[[#This Row],[SIEMA]],Siema2025,21,FALSE)</f>
        <v>Vandalismo na ferrovia com abertura de bicas em 5 vagões graneleiros carregados com milho.</v>
      </c>
      <c r="Q20" s="104" t="s">
        <v>7127</v>
      </c>
      <c r="R20" s="104" t="s">
        <v>7127</v>
      </c>
      <c r="S20" s="107" t="s">
        <v>365</v>
      </c>
      <c r="T20" s="104" t="str">
        <f>VLOOKUP(Tabela2[[#This Row],[SIEMA]],Siema2025,11,FALSE)</f>
        <v>110</v>
      </c>
      <c r="U20" s="104" t="s">
        <v>7121</v>
      </c>
      <c r="V20" s="104" t="s">
        <v>7127</v>
      </c>
      <c r="W20" s="104"/>
      <c r="X20" s="113"/>
      <c r="Y20" s="109" t="str">
        <f>IF(W20="","", IF(W20="NC","", IF(W20="NE","", IF(W20="NA","",IFERROR(VLOOKUP(W20,Produtos!$A$1:$C$2319,2,FALSE),"Não Cadastrado")))))</f>
        <v/>
      </c>
      <c r="Z20" s="104"/>
      <c r="AA20" s="104"/>
      <c r="AB20" s="104" t="str">
        <f>IF(W20="","",IF(ISNUMBER(W20)=FALSE,"Não se aplica",IFERROR(VLOOKUP(W20,Produtos!$A$1:$C$2319,3,FALSE),"Não Cadastrado")))</f>
        <v/>
      </c>
      <c r="AC20" s="104"/>
      <c r="AD20" s="108"/>
      <c r="AE20" s="107" t="str">
        <f>IF(AC20="","", IF(AC20="NC","", IF(AC20="NE","", IF(AC20="NA","",IFERROR(VLOOKUP(AC20,Produtos!$A$1:$C$2319,2,FALSE),"Não Cadastrado")))))</f>
        <v/>
      </c>
      <c r="AF20" s="104"/>
      <c r="AG20" s="104"/>
      <c r="AH20" s="104" t="str">
        <f>IF(AC20="","",IF(ISNUMBER(AC20)=FALSE,"Não se aplica",IFERROR(VLOOKUP(AC20,Produtos!$A$1:$C$2319,3,FALSE),"Não Cadastrado")))</f>
        <v/>
      </c>
      <c r="AI20" s="104"/>
      <c r="AJ20" s="104" t="str">
        <f>VLOOKUP(Tabela2[[#This Row],[SIEMA]],Siema2025,26,FALSE)</f>
        <v>Ato criminoso caracterizado pela abertura de bicas em 5 vagões graneleiros ferroviário carregados com milho.</v>
      </c>
      <c r="AK20" s="107" t="s">
        <v>7122</v>
      </c>
      <c r="AL20" s="107"/>
      <c r="AM20" s="107"/>
      <c r="AN20" s="108" t="str">
        <f>VLOOKUP(Tabela2[[#This Row],[SIEMA]],Siema2025,51,FALSE)</f>
        <v/>
      </c>
      <c r="AO20" s="108" t="str">
        <f>VLOOKUP(Tabela2[[#This Row],[SIEMA]],Siema2025,53,FALSE)</f>
        <v/>
      </c>
      <c r="AP20" s="108" t="str">
        <f>VLOOKUP(Tabela2[[#This Row],[SIEMA]],Siema2025,55,FALSE)</f>
        <v/>
      </c>
      <c r="AQ20" s="108" t="str">
        <f>VLOOKUP(Tabela2[[#This Row],[SIEMA]],Siema2025,57,FALSE)</f>
        <v/>
      </c>
      <c r="AR20" s="108" t="str">
        <f>VLOOKUP(Tabela2[[#This Row],[SIEMA]],Siema2025,59,FALSE)</f>
        <v/>
      </c>
      <c r="AS20" s="108" t="str">
        <f>VLOOKUP(Tabela2[[#This Row],[SIEMA]],Siema2025,61,FALSE)</f>
        <v/>
      </c>
      <c r="AT20" s="108" t="str">
        <f>VLOOKUP(Tabela2[[#This Row],[SIEMA]],Siema2025,63,FALSE)</f>
        <v/>
      </c>
      <c r="AU20" s="108" t="str">
        <f>VLOOKUP(Tabela2[[#This Row],[SIEMA]],Siema2025,65,FALSE)</f>
        <v>X</v>
      </c>
      <c r="AV20" s="108" t="str">
        <f>VLOOKUP(Tabela2[[#This Row],[SIEMA]],Siema2025,67,FALSE)</f>
        <v/>
      </c>
      <c r="AW20" s="108" t="str">
        <f>VLOOKUP(Tabela2[[#This Row],[SIEMA]],Siema2025,69,FALSE)</f>
        <v/>
      </c>
      <c r="AX20" s="108" t="str">
        <f>VLOOKUP(Tabela2[[#This Row],[SIEMA]],Siema2025,71,FALSE)</f>
        <v/>
      </c>
      <c r="AY20" s="108" t="str">
        <f>VLOOKUP(Tabela2[[#This Row],[SIEMA]],Siema2025,73,FALSE)</f>
        <v/>
      </c>
      <c r="AZ20" s="108" t="str">
        <f>VLOOKUP(Tabela2[[#This Row],[SIEMA]],Siema2025,75,FALSE)</f>
        <v/>
      </c>
      <c r="BA20" s="108" t="str">
        <f>VLOOKUP(Tabela2[[#This Row],[SIEMA]],Siema2025,77,FALSE)</f>
        <v/>
      </c>
      <c r="BB20" s="108" t="str">
        <f>VLOOKUP(Tabela2[[#This Row],[SIEMA]],Siema2025,79,FALSE)</f>
        <v/>
      </c>
      <c r="BC20" s="108" t="str">
        <f>IF(Tabela2[[#This Row],[Outro(s) ]] = "X", "PREENCHER","NA")</f>
        <v>NA</v>
      </c>
      <c r="BD20" s="108" t="str">
        <f>VLOOKUP(Tabela2[[#This Row],[SIEMA]],Siema2025,82,FALSE)</f>
        <v/>
      </c>
      <c r="BE20" s="108" t="str">
        <f>VLOOKUP(Tabela2[[#This Row],[SIEMA]],Siema2025,81,FALSE)</f>
        <v/>
      </c>
      <c r="BF20" s="110" t="s">
        <v>3066</v>
      </c>
      <c r="BG20" s="110" t="s">
        <v>7123</v>
      </c>
      <c r="BH20" s="111" t="str">
        <f>VLOOKUP(Tabela2[[#This Row],[SIEMA]],Siema2025,29,FALSE)</f>
        <v>02502844000166</v>
      </c>
      <c r="BI20" s="112" t="str">
        <f>VLOOKUP(Tabela2[[#This Row],[SIEMA]],Siema2025,107,FALSE)</f>
        <v>Não</v>
      </c>
      <c r="BJ20" s="107" t="s">
        <v>7099</v>
      </c>
      <c r="BK20" s="104" t="s">
        <v>2696</v>
      </c>
      <c r="BL20" s="140">
        <v>45671</v>
      </c>
      <c r="BM20" s="108">
        <f ca="1">IF(Tabela2[[#This Row],[Data de atendimento do Ibama (considerar o primeiro documento/ação)]]="",_xlfn.DAYS(TODAY(),J20),_xlfn.DAYS(Tabela2[[#This Row],[Data de atendimento do Ibama (considerar o primeiro documento/ação)]],J20))</f>
        <v>7</v>
      </c>
      <c r="BN20" s="108" t="str">
        <f>IF(Tabela2[[#This Row],[Atendido pelo Ibama ("Não" ou "Sim")]]="Não","Preencher", IF(Tabela2[[#This Row],[Atendido pelo Ibama ("Não" ou "Sim")]]="Sim","NA",""))</f>
        <v>NA</v>
      </c>
      <c r="BO20" s="114" t="s">
        <v>7100</v>
      </c>
      <c r="BP20" s="108" t="str">
        <f>IF(Tabela2[[#This Row],[Forma de atendimento (primeiro documento/ação)]]= "Outros (especificar)", "PREENCHER","NA")</f>
        <v>NA</v>
      </c>
      <c r="BQ20" s="106" t="s">
        <v>123</v>
      </c>
      <c r="BR20" s="108" t="str">
        <f>IF(Tabela2[[#This Row],[Equipe do Ibama foi a campo? Houve sobrevoo do Poseidon?]] = "Sim", "PREENCHER","NA")</f>
        <v>NA</v>
      </c>
      <c r="BS20" s="108" t="str">
        <f>IF(Tabela2[[#This Row],[Se sim, foi emitida Ordem de Emergência? (informações vinculada à coluna CK)]] = "Sim", "PREENCHER","NA")</f>
        <v>NA</v>
      </c>
      <c r="BT20" s="108" t="s">
        <v>7126</v>
      </c>
      <c r="BU20" s="108" t="s">
        <v>2696</v>
      </c>
      <c r="BV20" s="108" t="s">
        <v>123</v>
      </c>
      <c r="BW20" s="108" t="s">
        <v>123</v>
      </c>
      <c r="BX20" s="106" t="s">
        <v>7127</v>
      </c>
      <c r="BY20" s="106"/>
      <c r="BZ20" s="104" t="str">
        <f>IF(Tabela2[[#This Row],[Data do documento de encerramento]]="NA","NA",IF(Tabela2[[#This Row],[Data do documento de encerramento]]="","Pendente de conclusão/ encerramento",_xlfn.DAYS(Tabela2[[#This Row],[Data do documento de encerramento]],J20)))</f>
        <v>Pendente de conclusão/ encerramento</v>
      </c>
      <c r="CA20" s="107" t="s">
        <v>7128</v>
      </c>
      <c r="CB20" s="107"/>
      <c r="CC20" s="107"/>
      <c r="CD20" s="107"/>
      <c r="CE20" s="107"/>
      <c r="CF20" s="107"/>
    </row>
    <row r="21" spans="1:84">
      <c r="A21" s="169">
        <v>20251839658</v>
      </c>
      <c r="B21" s="170" t="s">
        <v>7217</v>
      </c>
      <c r="C21" s="108" t="str">
        <f>VLOOKUP(Tabela2[[#This Row],[SIEMA]],Siema2025,4,FALSE)</f>
        <v xml:space="preserve"> AL</v>
      </c>
      <c r="D21" s="106" t="str">
        <f>VLOOKUP(Tabela2[[#This Row],[SIEMA]],Siema2025,3,FALSE)</f>
        <v xml:space="preserve">Pilar </v>
      </c>
      <c r="E21" s="106" t="str">
        <f>VLOOKUP(Tabela2[[#This Row],[SIEMA]],Siema2025,20,FALSE)</f>
        <v>Fazenda Lamarão, s/n. Zona rural.</v>
      </c>
      <c r="F21" s="106"/>
      <c r="G21" s="172" t="s">
        <v>7218</v>
      </c>
      <c r="H21" s="172" t="s">
        <v>7219</v>
      </c>
      <c r="I21" s="104" t="str">
        <f>VLOOKUP(Tabela2[[#This Row],[SIEMA]],Siema2025,19,FALSE)</f>
        <v/>
      </c>
      <c r="J21" s="105">
        <f>VLOOKUP(Tabela2[[#This Row],[SIEMA]],Siema2025,2,FALSE)</f>
        <v>45664</v>
      </c>
      <c r="K21" s="105" t="str">
        <f>VLOOKUP(Tabela2[[#This Row],[SIEMA]],Siema2025,16,FALSE)</f>
        <v>Terça</v>
      </c>
      <c r="L21" s="106" t="str">
        <f>IF(Tabela2[[#This Row],[Data]]="","Sem Informação",VLOOKUP(MONTH(Tabela2[[#This Row],[Data]]),'[1]Validação de dados'!$I$1:$J$13,2,0))</f>
        <v>Janeiro</v>
      </c>
      <c r="M21" s="104">
        <f>YEAR(Tabela2[[#This Row],[Data]])</f>
        <v>2025</v>
      </c>
      <c r="N21" s="105" t="str">
        <f>VLOOKUP(Tabela2[[#This Row],[SIEMA]],Siema2025,17,FALSE)</f>
        <v>Vespertino</v>
      </c>
      <c r="O21" s="105" t="s">
        <v>145</v>
      </c>
      <c r="P21" s="104" t="str">
        <f>VLOOKUP(Tabela2[[#This Row],[SIEMA]],Siema2025,21,FALSE)</f>
        <v>Campo Pilar - linha de injeção do poço PIR-166</v>
      </c>
      <c r="Q21" s="104" t="str">
        <f>VLOOKUP(Tabela2[[#This Row],[SIEMA]],Siema2025,7,FALSE)</f>
        <v/>
      </c>
      <c r="R21" s="104" t="s">
        <v>7220</v>
      </c>
      <c r="S21" s="107" t="str">
        <f>IF(Q21="","", IF(Q21="NC","", IF(Q21="NE","", IF(Q21="NA","",IFERROR(VLOOKUP(Q21,Produtos!$A$1:$C$2319,2,FALSE),"Não Cadastrado")))))</f>
        <v/>
      </c>
      <c r="T21" s="104" t="s">
        <v>2365</v>
      </c>
      <c r="U21" s="104" t="s">
        <v>7111</v>
      </c>
      <c r="V21" s="104" t="str">
        <f>IF(Q21="","",IF(ISNUMBER(Q21)=FALSE,"Não se aplica",IFERROR(VLOOKUP(Q21,Produtos!$A$1:$C$2319,3,FALSE),"Não Cadastrado")))</f>
        <v/>
      </c>
      <c r="W21" s="104" t="str">
        <f>VLOOKUP(Tabela2[[#This Row],[SIEMA]],Siema2025,10,FALSE)</f>
        <v/>
      </c>
      <c r="X21" s="113" t="str">
        <f>IF(Tabela2[[#This Row],[Origem do acidente]] = "Plataforma", "PREENCHER","NA")</f>
        <v>NA</v>
      </c>
      <c r="Y21" s="109" t="str">
        <f>IF(W21="","", IF(W21="NC","", IF(W21="NE","", IF(W21="NA","",IFERROR(VLOOKUP(W21,Produtos!$A$1:$C$2319,2,FALSE),"Não Cadastrado")))))</f>
        <v/>
      </c>
      <c r="Z21" s="104" t="str">
        <f>VLOOKUP(Tabela2[[#This Row],[SIEMA]],Siema2025,11,FALSE)</f>
        <v xml:space="preserve"> </v>
      </c>
      <c r="AA21" s="104" t="str">
        <f>VLOOKUP(Tabela2[[#This Row],[SIEMA]],Siema2025,12,FALSE)</f>
        <v xml:space="preserve"> </v>
      </c>
      <c r="AB21" s="104" t="str">
        <f>IF(W21="","",IF(ISNUMBER(W21)=FALSE,"Não se aplica",IFERROR(VLOOKUP(W21,Produtos!$A$1:$C$2319,3,FALSE),"Não Cadastrado")))</f>
        <v/>
      </c>
      <c r="AC21" s="104"/>
      <c r="AD21" s="108" t="str">
        <f>IF(Tabela2[[#This Row],[Origem do acidente]] = "Plataforma", "PREENCHER","NA")</f>
        <v>NA</v>
      </c>
      <c r="AE21" s="107" t="str">
        <f>IF(AC21="","", IF(AC21="NC","", IF(AC21="NE","", IF(AC21="NA","",IFERROR(VLOOKUP(AC21,Produtos!$A$1:$C$2319,2,FALSE),"Não Cadastrado")))))</f>
        <v/>
      </c>
      <c r="AF21" s="104"/>
      <c r="AG21" s="104"/>
      <c r="AH21" s="104" t="str">
        <f>IF(AC21="","",IF(ISNUMBER(AC21)=FALSE,"Não se aplica",IFERROR(VLOOKUP(AC21,Produtos!$A$1:$C$2319,3,FALSE),"Não Cadastrado")))</f>
        <v/>
      </c>
      <c r="AI21" s="104"/>
      <c r="AJ21" s="104" t="str">
        <f>VLOOKUP(Tabela2[[#This Row],[SIEMA]],Siema2025,26,FALSE)</f>
        <v>Comprometimento da integridade da linha.</v>
      </c>
      <c r="AK21" s="107" t="s">
        <v>7098</v>
      </c>
      <c r="AL21" s="107"/>
      <c r="AM21" s="107"/>
      <c r="AN21" s="108" t="str">
        <f>VLOOKUP(Tabela2[[#This Row],[SIEMA]],Siema2025,51,FALSE)</f>
        <v/>
      </c>
      <c r="AO21" s="108" t="str">
        <f>VLOOKUP(Tabela2[[#This Row],[SIEMA]],Siema2025,53,FALSE)</f>
        <v/>
      </c>
      <c r="AP21" s="108" t="str">
        <f>VLOOKUP(Tabela2[[#This Row],[SIEMA]],Siema2025,55,FALSE)</f>
        <v/>
      </c>
      <c r="AQ21" s="108" t="str">
        <f>VLOOKUP(Tabela2[[#This Row],[SIEMA]],Siema2025,57,FALSE)</f>
        <v/>
      </c>
      <c r="AR21" s="108" t="str">
        <f>VLOOKUP(Tabela2[[#This Row],[SIEMA]],Siema2025,59,FALSE)</f>
        <v/>
      </c>
      <c r="AS21" s="108" t="str">
        <f>VLOOKUP(Tabela2[[#This Row],[SIEMA]],Siema2025,61,FALSE)</f>
        <v/>
      </c>
      <c r="AT21" s="108" t="str">
        <f>VLOOKUP(Tabela2[[#This Row],[SIEMA]],Siema2025,63,FALSE)</f>
        <v/>
      </c>
      <c r="AU21" s="108" t="str">
        <f>VLOOKUP(Tabela2[[#This Row],[SIEMA]],Siema2025,65,FALSE)</f>
        <v>X</v>
      </c>
      <c r="AV21" s="108" t="str">
        <f>VLOOKUP(Tabela2[[#This Row],[SIEMA]],Siema2025,67,FALSE)</f>
        <v/>
      </c>
      <c r="AW21" s="108" t="str">
        <f>VLOOKUP(Tabela2[[#This Row],[SIEMA]],Siema2025,69,FALSE)</f>
        <v/>
      </c>
      <c r="AX21" s="108" t="str">
        <f>VLOOKUP(Tabela2[[#This Row],[SIEMA]],Siema2025,71,FALSE)</f>
        <v/>
      </c>
      <c r="AY21" s="108" t="str">
        <f>VLOOKUP(Tabela2[[#This Row],[SIEMA]],Siema2025,73,FALSE)</f>
        <v/>
      </c>
      <c r="AZ21" s="108" t="str">
        <f>VLOOKUP(Tabela2[[#This Row],[SIEMA]],Siema2025,75,FALSE)</f>
        <v/>
      </c>
      <c r="BA21" s="108" t="str">
        <f>VLOOKUP(Tabela2[[#This Row],[SIEMA]],Siema2025,77,FALSE)</f>
        <v/>
      </c>
      <c r="BB21" s="108" t="str">
        <f>VLOOKUP(Tabela2[[#This Row],[SIEMA]],Siema2025,79,FALSE)</f>
        <v/>
      </c>
      <c r="BC21" s="108" t="str">
        <f>IF(Tabela2[[#This Row],[Outro(s) ]] = "X", "PREENCHER","NA")</f>
        <v>NA</v>
      </c>
      <c r="BD21" s="108" t="str">
        <f>VLOOKUP(Tabela2[[#This Row],[SIEMA]],Siema2025,82,FALSE)</f>
        <v/>
      </c>
      <c r="BE21" s="108" t="str">
        <f>VLOOKUP(Tabela2[[#This Row],[SIEMA]],Siema2025,81,FALSE)</f>
        <v/>
      </c>
      <c r="BF21" s="110" t="str">
        <f>VLOOKUP(Tabela2[[#This Row],[SIEMA]],Siema2025,28,FALSE)</f>
        <v>ORIGEM ENERGIA ALAGOAS S.A</v>
      </c>
      <c r="BG21" s="110"/>
      <c r="BH21" s="111" t="str">
        <f>VLOOKUP(Tabela2[[#This Row],[SIEMA]],Siema2025,29,FALSE)</f>
        <v>34186669000301</v>
      </c>
      <c r="BI21" s="112" t="str">
        <f>VLOOKUP(Tabela2[[#This Row],[SIEMA]],Siema2025,107,FALSE)</f>
        <v>Não</v>
      </c>
      <c r="BJ21" s="107" t="s">
        <v>7113</v>
      </c>
      <c r="BK21" s="104" t="s">
        <v>2696</v>
      </c>
      <c r="BL21" s="140">
        <v>45685</v>
      </c>
      <c r="BM21" s="108">
        <f ca="1">IF(Tabela2[[#This Row],[Data de atendimento do Ibama (considerar o primeiro documento/ação)]]="",_xlfn.DAYS(TODAY(),J21),_xlfn.DAYS(Tabela2[[#This Row],[Data de atendimento do Ibama (considerar o primeiro documento/ação)]],J21))</f>
        <v>21</v>
      </c>
      <c r="BN21" s="108" t="str">
        <f>IF(Tabela2[[#This Row],[Atendido pelo Ibama ("Não" ou "Sim")]]="Não","Preencher", IF(Tabela2[[#This Row],[Atendido pelo Ibama ("Não" ou "Sim")]]="Sim","NA",""))</f>
        <v>NA</v>
      </c>
      <c r="BO21" s="114" t="s">
        <v>7138</v>
      </c>
      <c r="BP21" s="108" t="str">
        <f>IF(Tabela2[[#This Row],[Forma de atendimento (primeiro documento/ação)]]= "Outros (especificar)", "PREENCHER","NA")</f>
        <v>NA</v>
      </c>
      <c r="BQ21" s="106" t="s">
        <v>123</v>
      </c>
      <c r="BR21" s="108" t="str">
        <f>IF(Tabela2[[#This Row],[Equipe do Ibama foi a campo? Houve sobrevoo do Poseidon?]] = "Sim", "PREENCHER","NA")</f>
        <v>NA</v>
      </c>
      <c r="BS21" s="108" t="str">
        <f>IF(Tabela2[[#This Row],[Se sim, foi emitida Ordem de Emergência? (informações vinculada à coluna CK)]] = "Sim", "PREENCHER","NA")</f>
        <v>NA</v>
      </c>
      <c r="BT21" s="108" t="s">
        <v>7126</v>
      </c>
      <c r="BU21" s="108" t="s">
        <v>123</v>
      </c>
      <c r="BV21" s="108" t="s">
        <v>123</v>
      </c>
      <c r="BW21" s="108" t="s">
        <v>123</v>
      </c>
      <c r="BX21" s="106"/>
      <c r="BY21" s="106"/>
      <c r="BZ21" s="104" t="str">
        <f>IF(Tabela2[[#This Row],[Data do documento de encerramento]]="NA","NA",IF(Tabela2[[#This Row],[Data do documento de encerramento]]="","Pendente de conclusão/ encerramento",_xlfn.DAYS(Tabela2[[#This Row],[Data do documento de encerramento]],J21)))</f>
        <v>Pendente de conclusão/ encerramento</v>
      </c>
      <c r="CA21" s="107"/>
      <c r="CB21" s="107"/>
      <c r="CC21" s="107"/>
      <c r="CD21" s="107"/>
      <c r="CE21" s="107"/>
      <c r="CF21" s="107"/>
    </row>
    <row r="22" spans="1:84" ht="30.75">
      <c r="A22" s="169">
        <v>20251864839</v>
      </c>
      <c r="B22" s="170" t="s">
        <v>7221</v>
      </c>
      <c r="C22" s="108" t="str">
        <f>VLOOKUP(Tabela2[[#This Row],[SIEMA]],Siema2025,4,FALSE)</f>
        <v xml:space="preserve"> ES</v>
      </c>
      <c r="D22" s="106" t="s">
        <v>637</v>
      </c>
      <c r="E22" s="106" t="s">
        <v>7222</v>
      </c>
      <c r="F22" s="106"/>
      <c r="G22" s="106" t="s">
        <v>7223</v>
      </c>
      <c r="H22" s="106" t="s">
        <v>7224</v>
      </c>
      <c r="I22" s="104" t="str">
        <f>VLOOKUP(Tabela2[[#This Row],[SIEMA]],Siema2025,19,FALSE)</f>
        <v>Espírito-Santo</v>
      </c>
      <c r="J22" s="105">
        <f>VLOOKUP(Tabela2[[#This Row],[SIEMA]],Siema2025,2,FALSE)</f>
        <v>45664</v>
      </c>
      <c r="K22" s="105" t="str">
        <f>VLOOKUP(Tabela2[[#This Row],[SIEMA]],Siema2025,16,FALSE)</f>
        <v>Terça</v>
      </c>
      <c r="L22" s="106" t="str">
        <f>IF(Tabela2[[#This Row],[Data]]="","Sem Informação",VLOOKUP(MONTH(Tabela2[[#This Row],[Data]]),'[1]Validação de dados'!$I$1:$J$13,2,0))</f>
        <v>Janeiro</v>
      </c>
      <c r="M22" s="104">
        <f>YEAR(Tabela2[[#This Row],[Data]])</f>
        <v>2025</v>
      </c>
      <c r="N22" s="105" t="str">
        <f>VLOOKUP(Tabela2[[#This Row],[SIEMA]],Siema2025,17,FALSE)</f>
        <v>Matutino</v>
      </c>
      <c r="O22" s="105" t="s">
        <v>111</v>
      </c>
      <c r="P22" s="104" t="str">
        <f>VLOOKUP(Tabela2[[#This Row],[SIEMA]],Siema2025,21,FALSE)</f>
        <v>Poço Marítimo 7-BAZ-10DA-ESS</v>
      </c>
      <c r="Q22" s="104" t="s">
        <v>637</v>
      </c>
      <c r="R22" s="104" t="s">
        <v>7146</v>
      </c>
      <c r="S22" s="107" t="s">
        <v>7147</v>
      </c>
      <c r="T22" s="104" t="str">
        <f>VLOOKUP(Tabela2[[#This Row],[SIEMA]],Siema2025,11,FALSE)</f>
        <v>0.11</v>
      </c>
      <c r="U22" s="104" t="str">
        <f>VLOOKUP(Tabela2[[#This Row],[SIEMA]],Siema2025,12,FALSE)</f>
        <v>M3</v>
      </c>
      <c r="V22" s="104" t="str">
        <f>IF(Q22="","",IF(ISNUMBER(Q22)=FALSE,"Não se aplica",IFERROR(VLOOKUP(Q22,Produtos!$A$1:$C$2319,3,FALSE),"Não Cadastrado")))</f>
        <v>Não se aplica</v>
      </c>
      <c r="W22" s="104"/>
      <c r="X22" s="113"/>
      <c r="Y22" s="109" t="str">
        <f>IF(W22="","", IF(W22="NC","", IF(W22="NE","", IF(W22="NA","",IFERROR(VLOOKUP(W22,Produtos!$A$1:$C$2319,2,FALSE),"Não Cadastrado")))))</f>
        <v/>
      </c>
      <c r="Z22" s="104"/>
      <c r="AA22" s="104"/>
      <c r="AB22" s="104"/>
      <c r="AC22" s="104"/>
      <c r="AD22" s="108"/>
      <c r="AE22" s="107" t="str">
        <f>IF(AC22="","", IF(AC22="NC","", IF(AC22="NE","", IF(AC22="NA","",IFERROR(VLOOKUP(AC22,Produtos!$A$1:$C$2319,2,FALSE),"Não Cadastrado")))))</f>
        <v/>
      </c>
      <c r="AF22" s="104"/>
      <c r="AG22" s="104"/>
      <c r="AH22" s="104" t="str">
        <f>IF(AC22="","",IF(ISNUMBER(AC22)=FALSE,"Não se aplica",IFERROR(VLOOKUP(AC22,Produtos!$A$1:$C$2319,3,FALSE),"Não Cadastrado")))</f>
        <v/>
      </c>
      <c r="AI22" s="104"/>
      <c r="AJ22" s="104" t="str">
        <f>VLOOKUP(Tabela2[[#This Row],[SIEMA]],Siema2025,26,FALSE)</f>
        <v>Vazamento na válvula Dump de Exaustão da linha de acionamento de abertura da VG5 da FDR.</v>
      </c>
      <c r="AK22" s="107" t="s">
        <v>6834</v>
      </c>
      <c r="AL22" s="107"/>
      <c r="AM22" s="107"/>
      <c r="AN22" s="108" t="str">
        <f>VLOOKUP(Tabela2[[#This Row],[SIEMA]],Siema2025,51,FALSE)</f>
        <v/>
      </c>
      <c r="AO22" s="108" t="str">
        <f>VLOOKUP(Tabela2[[#This Row],[SIEMA]],Siema2025,53,FALSE)</f>
        <v/>
      </c>
      <c r="AP22" s="108" t="str">
        <f>VLOOKUP(Tabela2[[#This Row],[SIEMA]],Siema2025,55,FALSE)</f>
        <v/>
      </c>
      <c r="AQ22" s="108" t="str">
        <f>VLOOKUP(Tabela2[[#This Row],[SIEMA]],Siema2025,57,FALSE)</f>
        <v/>
      </c>
      <c r="AR22" s="108" t="str">
        <f>VLOOKUP(Tabela2[[#This Row],[SIEMA]],Siema2025,59,FALSE)</f>
        <v/>
      </c>
      <c r="AS22" s="108" t="str">
        <f>VLOOKUP(Tabela2[[#This Row],[SIEMA]],Siema2025,61,FALSE)</f>
        <v>X</v>
      </c>
      <c r="AT22" s="108" t="str">
        <f>VLOOKUP(Tabela2[[#This Row],[SIEMA]],Siema2025,63,FALSE)</f>
        <v/>
      </c>
      <c r="AU22" s="108" t="str">
        <f>VLOOKUP(Tabela2[[#This Row],[SIEMA]],Siema2025,65,FALSE)</f>
        <v/>
      </c>
      <c r="AV22" s="108" t="str">
        <f>VLOOKUP(Tabela2[[#This Row],[SIEMA]],Siema2025,67,FALSE)</f>
        <v/>
      </c>
      <c r="AW22" s="108" t="str">
        <f>VLOOKUP(Tabela2[[#This Row],[SIEMA]],Siema2025,69,FALSE)</f>
        <v/>
      </c>
      <c r="AX22" s="108" t="str">
        <f>VLOOKUP(Tabela2[[#This Row],[SIEMA]],Siema2025,71,FALSE)</f>
        <v/>
      </c>
      <c r="AY22" s="108" t="str">
        <f>VLOOKUP(Tabela2[[#This Row],[SIEMA]],Siema2025,73,FALSE)</f>
        <v/>
      </c>
      <c r="AZ22" s="108" t="str">
        <f>VLOOKUP(Tabela2[[#This Row],[SIEMA]],Siema2025,75,FALSE)</f>
        <v/>
      </c>
      <c r="BA22" s="108" t="str">
        <f>VLOOKUP(Tabela2[[#This Row],[SIEMA]],Siema2025,77,FALSE)</f>
        <v/>
      </c>
      <c r="BB22" s="108" t="str">
        <f>VLOOKUP(Tabela2[[#This Row],[SIEMA]],Siema2025,79,FALSE)</f>
        <v/>
      </c>
      <c r="BC22" s="108" t="str">
        <f>IF(Tabela2[[#This Row],[Outro(s) ]] = "X", "PREENCHER","NA")</f>
        <v>NA</v>
      </c>
      <c r="BD22" s="108" t="str">
        <f>VLOOKUP(Tabela2[[#This Row],[SIEMA]],Siema2025,82,FALSE)</f>
        <v/>
      </c>
      <c r="BE22" s="108" t="str">
        <f>VLOOKUP(Tabela2[[#This Row],[SIEMA]],Siema2025,81,FALSE)</f>
        <v/>
      </c>
      <c r="BF22" s="110" t="str">
        <f>VLOOKUP(Tabela2[[#This Row],[SIEMA]],Siema2025,28,FALSE)</f>
        <v>Petrobras</v>
      </c>
      <c r="BG22" s="110"/>
      <c r="BH22" s="111" t="str">
        <f>VLOOKUP(Tabela2[[#This Row],[SIEMA]],Siema2025,29,FALSE)</f>
        <v>33000167000454</v>
      </c>
      <c r="BI22" s="112" t="str">
        <f>VLOOKUP(Tabela2[[#This Row],[SIEMA]],Siema2025,107,FALSE)</f>
        <v>Não</v>
      </c>
      <c r="BJ22" s="107" t="s">
        <v>7099</v>
      </c>
      <c r="BK22" s="104" t="s">
        <v>2696</v>
      </c>
      <c r="BL22" s="140">
        <v>45776</v>
      </c>
      <c r="BM22" s="108">
        <f ca="1">IF(Tabela2[[#This Row],[Data de atendimento do Ibama (considerar o primeiro documento/ação)]]="",_xlfn.DAYS(TODAY(),J22),_xlfn.DAYS(Tabela2[[#This Row],[Data de atendimento do Ibama (considerar o primeiro documento/ação)]],J22))</f>
        <v>112</v>
      </c>
      <c r="BN22" s="108" t="str">
        <f>IF(Tabela2[[#This Row],[Atendido pelo Ibama ("Não" ou "Sim")]]="Não","Preencher", IF(Tabela2[[#This Row],[Atendido pelo Ibama ("Não" ou "Sim")]]="Sim","NA",""))</f>
        <v>NA</v>
      </c>
      <c r="BO22" s="114" t="s">
        <v>7165</v>
      </c>
      <c r="BP22" s="108" t="str">
        <f>IF(Tabela2[[#This Row],[Forma de atendimento (primeiro documento/ação)]]= "Outros (especificar)", "PREENCHER","NA")</f>
        <v>NA</v>
      </c>
      <c r="BQ22" s="106" t="s">
        <v>123</v>
      </c>
      <c r="BR22" s="108" t="str">
        <f>IF(Tabela2[[#This Row],[Equipe do Ibama foi a campo? Houve sobrevoo do Poseidon?]] = "Sim", "PREENCHER","NA")</f>
        <v>NA</v>
      </c>
      <c r="BS22" s="108" t="str">
        <f>IF(Tabela2[[#This Row],[Se sim, foi emitida Ordem de Emergência? (informações vinculada à coluna CK)]] = "Sim", "PREENCHER","NA")</f>
        <v>NA</v>
      </c>
      <c r="BT22" s="108" t="s">
        <v>7225</v>
      </c>
      <c r="BU22" s="108" t="s">
        <v>2696</v>
      </c>
      <c r="BV22" s="108" t="s">
        <v>123</v>
      </c>
      <c r="BW22" s="108" t="s">
        <v>2696</v>
      </c>
      <c r="BX22" s="106" t="s">
        <v>7115</v>
      </c>
      <c r="BY22" s="140">
        <v>45776</v>
      </c>
      <c r="BZ22" s="104">
        <f>IF(Tabela2[[#This Row],[Data do documento de encerramento]]="NA","NA",IF(Tabela2[[#This Row],[Data do documento de encerramento]]="","Pendente de conclusão/ encerramento",_xlfn.DAYS(Tabela2[[#This Row],[Data do documento de encerramento]],J22)))</f>
        <v>112</v>
      </c>
      <c r="CA22" s="104"/>
      <c r="CB22" s="107"/>
      <c r="CC22" s="107" t="s">
        <v>7148</v>
      </c>
      <c r="CD22" s="107" t="s">
        <v>123</v>
      </c>
      <c r="CE22" s="107" t="s">
        <v>123</v>
      </c>
      <c r="CF22" s="107" t="s">
        <v>7149</v>
      </c>
    </row>
    <row r="23" spans="1:84" ht="60.75">
      <c r="A23" s="182">
        <v>20251950404</v>
      </c>
      <c r="B23" s="170" t="s">
        <v>7226</v>
      </c>
      <c r="C23" s="108" t="s">
        <v>672</v>
      </c>
      <c r="D23" s="106" t="s">
        <v>637</v>
      </c>
      <c r="E23" s="106" t="s">
        <v>7091</v>
      </c>
      <c r="F23" s="106"/>
      <c r="G23" s="106" t="s">
        <v>7092</v>
      </c>
      <c r="H23" s="106" t="s">
        <v>7093</v>
      </c>
      <c r="I23" s="104" t="str">
        <f>VLOOKUP(Tabela2[[#This Row],[SIEMA]],Siema2025,19,FALSE)</f>
        <v>Santos</v>
      </c>
      <c r="J23" s="105">
        <f>VLOOKUP(Tabela2[[#This Row],[SIEMA]],Siema2025,2,FALSE)</f>
        <v>45664</v>
      </c>
      <c r="K23" s="105" t="str">
        <f>VLOOKUP(Tabela2[[#This Row],[SIEMA]],Siema2025,16,FALSE)</f>
        <v>Terça</v>
      </c>
      <c r="L23" s="106" t="str">
        <f>IF(Tabela2[[#This Row],[Data]]="","Sem Informação",VLOOKUP(MONTH(Tabela2[[#This Row],[Data]]),'[1]Validação de dados'!$I$1:$J$13,2,0))</f>
        <v>Janeiro</v>
      </c>
      <c r="M23" s="104">
        <f>YEAR(Tabela2[[#This Row],[Data]])</f>
        <v>2025</v>
      </c>
      <c r="N23" s="105" t="str">
        <f>VLOOKUP(Tabela2[[#This Row],[SIEMA]],Siema2025,17,FALSE)</f>
        <v>Vespertino</v>
      </c>
      <c r="O23" s="105" t="s">
        <v>111</v>
      </c>
      <c r="P23" s="104" t="str">
        <f>VLOOKUP(Tabela2[[#This Row],[SIEMA]],Siema2025,21,FALSE)</f>
        <v>Poço 3-BRSA-1343-RJS</v>
      </c>
      <c r="Q23" s="104" t="s">
        <v>637</v>
      </c>
      <c r="R23" s="104" t="s">
        <v>7227</v>
      </c>
      <c r="S23" s="107" t="s">
        <v>7228</v>
      </c>
      <c r="T23" s="104">
        <v>2.9999999999999997E-4</v>
      </c>
      <c r="U23" s="104" t="str">
        <f>VLOOKUP(Tabela2[[#This Row],[SIEMA]],Siema2025,12,FALSE)</f>
        <v>M3</v>
      </c>
      <c r="V23" s="104" t="s">
        <v>637</v>
      </c>
      <c r="W23" s="104"/>
      <c r="X23" s="113"/>
      <c r="Y23" s="109" t="str">
        <f>IF(W23="","", IF(W23="NC","", IF(W23="NE","", IF(W23="NA","",IFERROR(VLOOKUP(W23,Produtos!$A$1:$C$2319,2,FALSE),"Não Cadastrado")))))</f>
        <v/>
      </c>
      <c r="Z23" s="104"/>
      <c r="AA23" s="104"/>
      <c r="AB23" s="104" t="str">
        <f>IF(W23="","",IF(ISNUMBER(W23)=FALSE,"Não se aplica",IFERROR(VLOOKUP(W23,Produtos!$A$1:$C$2319,3,FALSE),"Não Cadastrado")))</f>
        <v/>
      </c>
      <c r="AC23" s="104"/>
      <c r="AD23" s="108"/>
      <c r="AE23" s="107" t="str">
        <f>IF(AC23="","", IF(AC23="NC","", IF(AC23="NE","", IF(AC23="NA","",IFERROR(VLOOKUP(AC23,Produtos!$A$1:$C$2319,2,FALSE),"Não Cadastrado")))))</f>
        <v/>
      </c>
      <c r="AF23" s="104"/>
      <c r="AG23" s="104"/>
      <c r="AH23" s="104" t="str">
        <f>IF(AC23="","",IF(ISNUMBER(AC23)=FALSE,"Não se aplica",IFERROR(VLOOKUP(AC23,Produtos!$A$1:$C$2319,3,FALSE),"Não Cadastrado")))</f>
        <v/>
      </c>
      <c r="AI23" s="104"/>
      <c r="AJ23" s="104" t="str">
        <f>VLOOKUP(Tabela2[[#This Row],[SIEMA]],Siema2025,26,FALSE)</f>
        <v>Em investigação.</v>
      </c>
      <c r="AK23" s="107" t="s">
        <v>7229</v>
      </c>
      <c r="AL23" s="107"/>
      <c r="AM23" s="107"/>
      <c r="AN23" s="108" t="str">
        <f>VLOOKUP(Tabela2[[#This Row],[SIEMA]],Siema2025,51,FALSE)</f>
        <v/>
      </c>
      <c r="AO23" s="108" t="str">
        <f>VLOOKUP(Tabela2[[#This Row],[SIEMA]],Siema2025,53,FALSE)</f>
        <v/>
      </c>
      <c r="AP23" s="108" t="str">
        <f>VLOOKUP(Tabela2[[#This Row],[SIEMA]],Siema2025,55,FALSE)</f>
        <v/>
      </c>
      <c r="AQ23" s="108" t="str">
        <f>VLOOKUP(Tabela2[[#This Row],[SIEMA]],Siema2025,57,FALSE)</f>
        <v/>
      </c>
      <c r="AR23" s="108" t="str">
        <f>VLOOKUP(Tabela2[[#This Row],[SIEMA]],Siema2025,59,FALSE)</f>
        <v/>
      </c>
      <c r="AS23" s="108" t="str">
        <f>VLOOKUP(Tabela2[[#This Row],[SIEMA]],Siema2025,61,FALSE)</f>
        <v>X</v>
      </c>
      <c r="AT23" s="108" t="str">
        <f>VLOOKUP(Tabela2[[#This Row],[SIEMA]],Siema2025,63,FALSE)</f>
        <v/>
      </c>
      <c r="AU23" s="108" t="str">
        <f>VLOOKUP(Tabela2[[#This Row],[SIEMA]],Siema2025,65,FALSE)</f>
        <v/>
      </c>
      <c r="AV23" s="108" t="str">
        <f>VLOOKUP(Tabela2[[#This Row],[SIEMA]],Siema2025,67,FALSE)</f>
        <v/>
      </c>
      <c r="AW23" s="108" t="str">
        <f>VLOOKUP(Tabela2[[#This Row],[SIEMA]],Siema2025,69,FALSE)</f>
        <v/>
      </c>
      <c r="AX23" s="108" t="str">
        <f>VLOOKUP(Tabela2[[#This Row],[SIEMA]],Siema2025,71,FALSE)</f>
        <v/>
      </c>
      <c r="AY23" s="108" t="str">
        <f>VLOOKUP(Tabela2[[#This Row],[SIEMA]],Siema2025,73,FALSE)</f>
        <v/>
      </c>
      <c r="AZ23" s="108" t="str">
        <f>VLOOKUP(Tabela2[[#This Row],[SIEMA]],Siema2025,75,FALSE)</f>
        <v/>
      </c>
      <c r="BA23" s="108" t="str">
        <f>VLOOKUP(Tabela2[[#This Row],[SIEMA]],Siema2025,77,FALSE)</f>
        <v/>
      </c>
      <c r="BB23" s="108" t="str">
        <f>VLOOKUP(Tabela2[[#This Row],[SIEMA]],Siema2025,79,FALSE)</f>
        <v/>
      </c>
      <c r="BC23" s="108" t="str">
        <f>IF(Tabela2[[#This Row],[Outro(s) ]] = "X", "PREENCHER","NA")</f>
        <v>NA</v>
      </c>
      <c r="BD23" s="108" t="str">
        <f>VLOOKUP(Tabela2[[#This Row],[SIEMA]],Siema2025,82,FALSE)</f>
        <v/>
      </c>
      <c r="BE23" s="108" t="str">
        <f>VLOOKUP(Tabela2[[#This Row],[SIEMA]],Siema2025,81,FALSE)</f>
        <v/>
      </c>
      <c r="BF23" s="110" t="str">
        <f>VLOOKUP(Tabela2[[#This Row],[SIEMA]],Siema2025,28,FALSE)</f>
        <v>Petrobras</v>
      </c>
      <c r="BG23" s="110"/>
      <c r="BH23" s="111">
        <v>33000167000101</v>
      </c>
      <c r="BI23" s="112" t="str">
        <f>VLOOKUP(Tabela2[[#This Row],[SIEMA]],Siema2025,107,FALSE)</f>
        <v>Não</v>
      </c>
      <c r="BJ23" s="107" t="s">
        <v>7099</v>
      </c>
      <c r="BK23" s="104" t="s">
        <v>2696</v>
      </c>
      <c r="BL23" s="140">
        <v>45671</v>
      </c>
      <c r="BM23" s="108">
        <f ca="1">IF(Tabela2[[#This Row],[Data de atendimento do Ibama (considerar o primeiro documento/ação)]]="",_xlfn.DAYS(TODAY(),J23),_xlfn.DAYS(Tabela2[[#This Row],[Data de atendimento do Ibama (considerar o primeiro documento/ação)]],J23))</f>
        <v>7</v>
      </c>
      <c r="BN23" s="108" t="str">
        <f>IF(Tabela2[[#This Row],[Atendido pelo Ibama ("Não" ou "Sim")]]="Não","Preencher", IF(Tabela2[[#This Row],[Atendido pelo Ibama ("Não" ou "Sim")]]="Sim","NA",""))</f>
        <v>NA</v>
      </c>
      <c r="BO23" s="114" t="s">
        <v>7100</v>
      </c>
      <c r="BP23" s="108" t="str">
        <f>IF(Tabela2[[#This Row],[Forma de atendimento (primeiro documento/ação)]]= "Outros (especificar)", "PREENCHER","NA")</f>
        <v>NA</v>
      </c>
      <c r="BQ23" s="106" t="s">
        <v>123</v>
      </c>
      <c r="BR23" s="108" t="str">
        <f>IF(Tabela2[[#This Row],[Equipe do Ibama foi a campo? Houve sobrevoo do Poseidon?]] = "Sim", "PREENCHER","NA")</f>
        <v>NA</v>
      </c>
      <c r="BS23" s="108" t="str">
        <f>IF(Tabela2[[#This Row],[Se sim, foi emitida Ordem de Emergência? (informações vinculada à coluna CK)]] = "Sim", "PREENCHER","NA")</f>
        <v>NA</v>
      </c>
      <c r="BT23" s="108" t="s">
        <v>7101</v>
      </c>
      <c r="BU23" s="108" t="s">
        <v>2696</v>
      </c>
      <c r="BV23" s="108" t="s">
        <v>123</v>
      </c>
      <c r="BW23" s="108" t="s">
        <v>2696</v>
      </c>
      <c r="BX23" s="106" t="s">
        <v>7102</v>
      </c>
      <c r="BY23" s="140">
        <v>46098</v>
      </c>
      <c r="BZ23" s="104">
        <f>IF(Tabela2[[#This Row],[Data do documento de encerramento]]="NA","NA",IF(Tabela2[[#This Row],[Data do documento de encerramento]]="","Pendente de conclusão/ encerramento",_xlfn.DAYS(Tabela2[[#This Row],[Data do documento de encerramento]],J23)))</f>
        <v>434</v>
      </c>
      <c r="CA23" s="107" t="s">
        <v>7230</v>
      </c>
      <c r="CB23" s="107" t="s">
        <v>7158</v>
      </c>
      <c r="CC23" s="207" t="s">
        <v>7231</v>
      </c>
      <c r="CD23" s="107" t="s">
        <v>7232</v>
      </c>
      <c r="CE23" s="107" t="s">
        <v>123</v>
      </c>
      <c r="CF23" s="107" t="s">
        <v>7105</v>
      </c>
    </row>
    <row r="24" spans="1:84" ht="60.75">
      <c r="A24" s="169">
        <v>202512232441</v>
      </c>
      <c r="B24" s="170" t="s">
        <v>7233</v>
      </c>
      <c r="C24" s="108" t="str">
        <f>VLOOKUP(Tabela2[[#This Row],[SIEMA]],Siema2025,4,FALSE)</f>
        <v xml:space="preserve"> MG</v>
      </c>
      <c r="D24" s="106" t="str">
        <f>VLOOKUP(Tabela2[[#This Row],[SIEMA]],Siema2025,3,FALSE)</f>
        <v xml:space="preserve">Caldas </v>
      </c>
      <c r="E24" s="106" t="str">
        <f>VLOOKUP(Tabela2[[#This Row],[SIEMA]],Siema2025,20,FALSE)</f>
        <v>Rodovia Poços Andradas, km 20,6 Campo do Cercado</v>
      </c>
      <c r="F24" s="106"/>
      <c r="G24" s="106" t="s">
        <v>7234</v>
      </c>
      <c r="H24" s="106" t="s">
        <v>7235</v>
      </c>
      <c r="I24" s="104" t="s">
        <v>7120</v>
      </c>
      <c r="J24" s="105">
        <f>VLOOKUP(Tabela2[[#This Row],[SIEMA]],Siema2025,2,FALSE)</f>
        <v>45665</v>
      </c>
      <c r="K24" s="105" t="str">
        <f>VLOOKUP(Tabela2[[#This Row],[SIEMA]],Siema2025,16,FALSE)</f>
        <v>Quarta</v>
      </c>
      <c r="L24" s="106" t="str">
        <f>IF(Tabela2[[#This Row],[Data]]="","Sem Informação",VLOOKUP(MONTH(Tabela2[[#This Row],[Data]]),'[1]Validação de dados'!$I$1:$J$13,2,0))</f>
        <v>Janeiro</v>
      </c>
      <c r="M24" s="104">
        <f>YEAR(Tabela2[[#This Row],[Data]])</f>
        <v>2025</v>
      </c>
      <c r="N24" s="105" t="str">
        <f>VLOOKUP(Tabela2[[#This Row],[SIEMA]],Siema2025,17,FALSE)</f>
        <v>Matutino</v>
      </c>
      <c r="O24" s="105" t="str">
        <f>VLOOKUP(Tabela2[[#This Row],[SIEMA]],Siema2025,5,FALSE)</f>
        <v>Outro(s)</v>
      </c>
      <c r="P24" s="104" t="str">
        <f>VLOOKUP(Tabela2[[#This Row],[SIEMA]],Siema2025,21,FALSE)</f>
        <v>Sistema de bombeamento de lodo da estação de tratamento de efluente (ETE1)</v>
      </c>
      <c r="Q24" s="104" t="str">
        <f>VLOOKUP(Tabela2[[#This Row],[SIEMA]],Siema2025,7,FALSE)</f>
        <v/>
      </c>
      <c r="R24" s="104"/>
      <c r="S24" s="104" t="str">
        <f>VLOOKUP(Tabela2[[#This Row],[SIEMA]],Siema2025,10,FALSE)</f>
        <v>Resíduos de ETE</v>
      </c>
      <c r="T24" s="104" t="str">
        <f>VLOOKUP(Tabela2[[#This Row],[SIEMA]],Siema2025,11,FALSE)</f>
        <v>10</v>
      </c>
      <c r="U24" s="104" t="str">
        <f>VLOOKUP(Tabela2[[#This Row],[SIEMA]],Siema2025,12,FALSE)</f>
        <v>M3</v>
      </c>
      <c r="V24" s="104" t="str">
        <f>IF(Q24="","",IF(ISNUMBER(Q24)=FALSE,"Não se aplica",IFERROR(VLOOKUP(Q24,Produtos!$A$1:$C$2319,3,FALSE),"Não Cadastrado")))</f>
        <v/>
      </c>
      <c r="W24" s="104"/>
      <c r="X24" s="113" t="str">
        <f>IF(Tabela2[[#This Row],[Origem do acidente]] = "Plataforma", "PREENCHER","NA")</f>
        <v>NA</v>
      </c>
      <c r="Y24" s="109" t="str">
        <f>IF(W24="","", IF(W24="NC","", IF(W24="NE","", IF(W24="NA","",IFERROR(VLOOKUP(W24,Produtos!$A$1:$C$2319,2,FALSE),"Não Cadastrado")))))</f>
        <v/>
      </c>
      <c r="Z24" s="104"/>
      <c r="AA24" s="104" t="str">
        <f>VLOOKUP(Tabela2[[#This Row],[SIEMA]],Siema2025,12,FALSE)</f>
        <v>M3</v>
      </c>
      <c r="AB24" s="104" t="str">
        <f>IF(W24="","",IF(ISNUMBER(W24)=FALSE,"Não se aplica",IFERROR(VLOOKUP(W24,Produtos!$A$1:$C$2319,3,FALSE),"Não Cadastrado")))</f>
        <v/>
      </c>
      <c r="AC24" s="104"/>
      <c r="AD24" s="108" t="str">
        <f>IF(Tabela2[[#This Row],[Origem do acidente]] = "Plataforma", "PREENCHER","NA")</f>
        <v>NA</v>
      </c>
      <c r="AE24" s="107" t="str">
        <f>IF(AC24="","", IF(AC24="NC","", IF(AC24="NE","", IF(AC24="NA","",IFERROR(VLOOKUP(AC24,Produtos!$A$1:$C$2319,2,FALSE),"Não Cadastrado")))))</f>
        <v/>
      </c>
      <c r="AF24" s="104"/>
      <c r="AG24" s="104"/>
      <c r="AH24" s="104" t="str">
        <f>IF(AC24="","",IF(ISNUMBER(AC24)=FALSE,"Não se aplica",IFERROR(VLOOKUP(AC24,Produtos!$A$1:$C$2319,3,FALSE),"Não Cadastrado")))</f>
        <v/>
      </c>
      <c r="AI24" s="104"/>
      <c r="AJ24" s="104" t="str">
        <f>VLOOKUP(Tabela2[[#This Row],[SIEMA]],Siema2025,26,FALSE)</f>
        <v>Rompimento de tubulação de transporte de DUCA da ETE1 para a Cava da Mina, ocasionado
pelas prováveis causas:
- Degradação natural da tubulação por tempo de uso;
- Dilatação térmica causada por grande variação de temperatura.</v>
      </c>
      <c r="AK24" s="107" t="s">
        <v>7229</v>
      </c>
      <c r="AL24" s="107"/>
      <c r="AM24" s="107"/>
      <c r="AN24" s="108" t="str">
        <f>VLOOKUP(Tabela2[[#This Row],[SIEMA]],Siema2025,51,FALSE)</f>
        <v/>
      </c>
      <c r="AO24" s="108" t="str">
        <f>VLOOKUP(Tabela2[[#This Row],[SIEMA]],Siema2025,53,FALSE)</f>
        <v/>
      </c>
      <c r="AP24" s="108" t="str">
        <f>VLOOKUP(Tabela2[[#This Row],[SIEMA]],Siema2025,55,FALSE)</f>
        <v/>
      </c>
      <c r="AQ24" s="108" t="str">
        <f>VLOOKUP(Tabela2[[#This Row],[SIEMA]],Siema2025,57,FALSE)</f>
        <v/>
      </c>
      <c r="AR24" s="108" t="str">
        <f>VLOOKUP(Tabela2[[#This Row],[SIEMA]],Siema2025,59,FALSE)</f>
        <v/>
      </c>
      <c r="AS24" s="108" t="str">
        <f>VLOOKUP(Tabela2[[#This Row],[SIEMA]],Siema2025,61,FALSE)</f>
        <v/>
      </c>
      <c r="AT24" s="108" t="str">
        <f>VLOOKUP(Tabela2[[#This Row],[SIEMA]],Siema2025,63,FALSE)</f>
        <v/>
      </c>
      <c r="AU24" s="108" t="str">
        <f>VLOOKUP(Tabela2[[#This Row],[SIEMA]],Siema2025,65,FALSE)</f>
        <v>X</v>
      </c>
      <c r="AV24" s="108" t="str">
        <f>VLOOKUP(Tabela2[[#This Row],[SIEMA]],Siema2025,67,FALSE)</f>
        <v/>
      </c>
      <c r="AW24" s="108" t="str">
        <f>VLOOKUP(Tabela2[[#This Row],[SIEMA]],Siema2025,69,FALSE)</f>
        <v/>
      </c>
      <c r="AX24" s="108" t="str">
        <f>VLOOKUP(Tabela2[[#This Row],[SIEMA]],Siema2025,71,FALSE)</f>
        <v/>
      </c>
      <c r="AY24" s="108" t="str">
        <f>VLOOKUP(Tabela2[[#This Row],[SIEMA]],Siema2025,73,FALSE)</f>
        <v/>
      </c>
      <c r="AZ24" s="108" t="str">
        <f>VLOOKUP(Tabela2[[#This Row],[SIEMA]],Siema2025,75,FALSE)</f>
        <v/>
      </c>
      <c r="BA24" s="108" t="str">
        <f>VLOOKUP(Tabela2[[#This Row],[SIEMA]],Siema2025,77,FALSE)</f>
        <v/>
      </c>
      <c r="BB24" s="108" t="str">
        <f>VLOOKUP(Tabela2[[#This Row],[SIEMA]],Siema2025,79,FALSE)</f>
        <v/>
      </c>
      <c r="BC24" s="108" t="str">
        <f>IF(Tabela2[[#This Row],[Outro(s) ]] = "X", "PREENCHER","NA")</f>
        <v>NA</v>
      </c>
      <c r="BD24" s="108" t="str">
        <f>VLOOKUP(Tabela2[[#This Row],[SIEMA]],Siema2025,82,FALSE)</f>
        <v/>
      </c>
      <c r="BE24" s="108" t="str">
        <f>VLOOKUP(Tabela2[[#This Row],[SIEMA]],Siema2025,81,FALSE)</f>
        <v/>
      </c>
      <c r="BF24" s="110" t="str">
        <f>VLOOKUP(Tabela2[[#This Row],[SIEMA]],Siema2025,28,FALSE)</f>
        <v>Indústrias Nucleares do Brasil SA</v>
      </c>
      <c r="BG24" s="110"/>
      <c r="BH24" s="111" t="str">
        <f>VLOOKUP(Tabela2[[#This Row],[SIEMA]],Siema2025,29,FALSE)</f>
        <v>00322818003650</v>
      </c>
      <c r="BI24" s="112" t="str">
        <f>VLOOKUP(Tabela2[[#This Row],[SIEMA]],Siema2025,107,FALSE)</f>
        <v>Não</v>
      </c>
      <c r="BJ24" s="107" t="s">
        <v>7099</v>
      </c>
      <c r="BK24" s="104" t="s">
        <v>2696</v>
      </c>
      <c r="BL24" s="140">
        <v>45685</v>
      </c>
      <c r="BM24" s="108">
        <f ca="1">IF(Tabela2[[#This Row],[Data de atendimento do Ibama (considerar o primeiro documento/ação)]]="",_xlfn.DAYS(TODAY(),J24),_xlfn.DAYS(Tabela2[[#This Row],[Data de atendimento do Ibama (considerar o primeiro documento/ação)]],J24))</f>
        <v>20</v>
      </c>
      <c r="BN24" s="108" t="str">
        <f>IF(Tabela2[[#This Row],[Atendido pelo Ibama ("Não" ou "Sim")]]="Não","Preencher", IF(Tabela2[[#This Row],[Atendido pelo Ibama ("Não" ou "Sim")]]="Sim","NA",""))</f>
        <v>NA</v>
      </c>
      <c r="BO24" s="114" t="s">
        <v>7100</v>
      </c>
      <c r="BP24" s="108" t="str">
        <f>IF(Tabela2[[#This Row],[Forma de atendimento (primeiro documento/ação)]]= "Outros (especificar)", "PREENCHER","NA")</f>
        <v>NA</v>
      </c>
      <c r="BQ24" s="106" t="s">
        <v>123</v>
      </c>
      <c r="BR24" s="108" t="str">
        <f>IF(Tabela2[[#This Row],[Equipe do Ibama foi a campo? Houve sobrevoo do Poseidon?]] = "Sim", "PREENCHER","NA")</f>
        <v>NA</v>
      </c>
      <c r="BS24" s="108"/>
      <c r="BT24" s="108" t="s">
        <v>7101</v>
      </c>
      <c r="BU24" s="108" t="s">
        <v>2696</v>
      </c>
      <c r="BV24" s="108" t="s">
        <v>2696</v>
      </c>
      <c r="BW24" s="108" t="s">
        <v>123</v>
      </c>
      <c r="BX24" s="106"/>
      <c r="BY24" s="106"/>
      <c r="BZ24" s="104" t="str">
        <f>IF(Tabela2[[#This Row],[Data do documento de encerramento]]="NA","NA",IF(Tabela2[[#This Row],[Data do documento de encerramento]]="","Pendente de conclusão/ encerramento",_xlfn.DAYS(Tabela2[[#This Row],[Data do documento de encerramento]],J24)))</f>
        <v>Pendente de conclusão/ encerramento</v>
      </c>
      <c r="CA24" s="107"/>
      <c r="CB24" s="107"/>
      <c r="CC24" s="107"/>
      <c r="CD24" s="107"/>
      <c r="CE24" s="107"/>
      <c r="CF24" s="107"/>
    </row>
    <row r="25" spans="1:84">
      <c r="A25" s="169">
        <v>202512721604</v>
      </c>
      <c r="B25" s="170" t="s">
        <v>7236</v>
      </c>
      <c r="C25" s="108" t="str">
        <f>VLOOKUP(Tabela2[[#This Row],[SIEMA]],Siema2025,4,FALSE)</f>
        <v xml:space="preserve"> BA</v>
      </c>
      <c r="D25" s="106" t="str">
        <f>VLOOKUP(Tabela2[[#This Row],[SIEMA]],Siema2025,3,FALSE)</f>
        <v xml:space="preserve">Santo Estêvão </v>
      </c>
      <c r="E25" s="106" t="str">
        <f>VLOOKUP(Tabela2[[#This Row],[SIEMA]],Siema2025,20,FALSE)</f>
        <v>Linha de injeção, Campo de Cassarongongo, Ativo Bahia.</v>
      </c>
      <c r="F25" s="106"/>
      <c r="G25" s="172" t="s">
        <v>7237</v>
      </c>
      <c r="H25" s="172" t="s">
        <v>7238</v>
      </c>
      <c r="I25" s="104" t="str">
        <f>VLOOKUP(Tabela2[[#This Row],[SIEMA]],Siema2025,19,FALSE)</f>
        <v/>
      </c>
      <c r="J25" s="105">
        <f>VLOOKUP(Tabela2[[#This Row],[SIEMA]],Siema2025,2,FALSE)</f>
        <v>45665</v>
      </c>
      <c r="K25" s="105" t="str">
        <f>VLOOKUP(Tabela2[[#This Row],[SIEMA]],Siema2025,16,FALSE)</f>
        <v>Quarta</v>
      </c>
      <c r="L25" s="106" t="str">
        <f>IF(Tabela2[[#This Row],[Data]]="","Sem Informação",VLOOKUP(MONTH(Tabela2[[#This Row],[Data]]),'[1]Validação de dados'!$I$1:$J$13,2,0))</f>
        <v>Janeiro</v>
      </c>
      <c r="M25" s="104">
        <f>YEAR(Tabela2[[#This Row],[Data]])</f>
        <v>2025</v>
      </c>
      <c r="N25" s="105" t="str">
        <f>VLOOKUP(Tabela2[[#This Row],[SIEMA]],Siema2025,17,FALSE)</f>
        <v>Noturno</v>
      </c>
      <c r="O25" s="105" t="s">
        <v>145</v>
      </c>
      <c r="P25" s="104" t="str">
        <f>VLOOKUP(Tabela2[[#This Row],[SIEMA]],Siema2025,21,FALSE)</f>
        <v>No dia 08/01/2025, por volta das 18:30h o operador de campo, verificou um vazamento
onde foi detectado um rompimento na linha de injeção de 4" de fibra.</v>
      </c>
      <c r="Q25" s="104" t="str">
        <f>VLOOKUP(Tabela2[[#This Row],[SIEMA]],Siema2025,7,FALSE)</f>
        <v/>
      </c>
      <c r="R25" s="104" t="str">
        <f>VLOOKUP(Tabela2[[#This Row],[SIEMA]],Siema2025,10,FALSE)</f>
        <v>Água de injeção</v>
      </c>
      <c r="S25" s="107" t="str">
        <f>IF(Q25="","", IF(Q25="NC","", IF(Q25="NE","", IF(Q25="NA","",IFERROR(VLOOKUP(Q25,Produtos!$A$1:$C$2319,2,FALSE),"Não Cadastrado")))))</f>
        <v/>
      </c>
      <c r="T25" s="104" t="str">
        <f>VLOOKUP(Tabela2[[#This Row],[SIEMA]],Siema2025,11,FALSE)</f>
        <v>3.7</v>
      </c>
      <c r="U25" s="104" t="str">
        <f>VLOOKUP(Tabela2[[#This Row],[SIEMA]],Siema2025,12,FALSE)</f>
        <v>M3</v>
      </c>
      <c r="V25" s="104" t="str">
        <f>IF(Q25="","",IF(ISNUMBER(Q25)=FALSE,"Não se aplica",IFERROR(VLOOKUP(Q25,Produtos!$A$1:$C$2319,3,FALSE),"Não Cadastrado")))</f>
        <v/>
      </c>
      <c r="W25" s="104" t="str">
        <f>VLOOKUP(Tabela2[[#This Row],[SIEMA]],Siema2025,10,FALSE)</f>
        <v>Água de injeção</v>
      </c>
      <c r="X25" s="113" t="str">
        <f>IF(Tabela2[[#This Row],[Origem do acidente]] = "Plataforma", "PREENCHER","NA")</f>
        <v>NA</v>
      </c>
      <c r="Y25" s="109" t="str">
        <f>IF(W25="","", IF(W25="NC","", IF(W25="NE","", IF(W25="NA","",IFERROR(VLOOKUP(W25,Produtos!$A$1:$C$2319,2,FALSE),"Não Cadastrado")))))</f>
        <v>Não Cadastrado</v>
      </c>
      <c r="Z25" s="104" t="str">
        <f>VLOOKUP(Tabela2[[#This Row],[SIEMA]],Siema2025,11,FALSE)</f>
        <v>3.7</v>
      </c>
      <c r="AA25" s="104" t="str">
        <f>VLOOKUP(Tabela2[[#This Row],[SIEMA]],Siema2025,12,FALSE)</f>
        <v>M3</v>
      </c>
      <c r="AB25" s="104" t="str">
        <f>IF(W25="","",IF(ISNUMBER(W25)=FALSE,"Não se aplica",IFERROR(VLOOKUP(W25,Produtos!$A$1:$C$2319,3,FALSE),"Não Cadastrado")))</f>
        <v>Não se aplica</v>
      </c>
      <c r="AC25" s="104"/>
      <c r="AD25" s="108" t="str">
        <f>IF(Tabela2[[#This Row],[Origem do acidente]] = "Plataforma", "PREENCHER","NA")</f>
        <v>NA</v>
      </c>
      <c r="AE25" s="107" t="str">
        <f>IF(AC25="","", IF(AC25="NC","", IF(AC25="NE","", IF(AC25="NA","",IFERROR(VLOOKUP(AC25,Produtos!$A$1:$C$2319,2,FALSE),"Não Cadastrado")))))</f>
        <v/>
      </c>
      <c r="AF25" s="104"/>
      <c r="AG25" s="104"/>
      <c r="AH25" s="104" t="str">
        <f>IF(AC25="","",IF(ISNUMBER(AC25)=FALSE,"Não se aplica",IFERROR(VLOOKUP(AC25,Produtos!$A$1:$C$2319,3,FALSE),"Não Cadastrado")))</f>
        <v/>
      </c>
      <c r="AI25" s="104"/>
      <c r="AJ25" s="104" t="str">
        <f>VLOOKUP(Tabela2[[#This Row],[SIEMA]],Siema2025,26,FALSE)</f>
        <v>Corrosão.</v>
      </c>
      <c r="AK25" s="107" t="s">
        <v>7098</v>
      </c>
      <c r="AL25" s="107"/>
      <c r="AM25" s="107"/>
      <c r="AN25" s="108" t="str">
        <f>VLOOKUP(Tabela2[[#This Row],[SIEMA]],Siema2025,51,FALSE)</f>
        <v/>
      </c>
      <c r="AO25" s="108" t="str">
        <f>VLOOKUP(Tabela2[[#This Row],[SIEMA]],Siema2025,53,FALSE)</f>
        <v/>
      </c>
      <c r="AP25" s="108" t="str">
        <f>VLOOKUP(Tabela2[[#This Row],[SIEMA]],Siema2025,55,FALSE)</f>
        <v/>
      </c>
      <c r="AQ25" s="108" t="str">
        <f>VLOOKUP(Tabela2[[#This Row],[SIEMA]],Siema2025,57,FALSE)</f>
        <v/>
      </c>
      <c r="AR25" s="108" t="str">
        <f>VLOOKUP(Tabela2[[#This Row],[SIEMA]],Siema2025,59,FALSE)</f>
        <v/>
      </c>
      <c r="AS25" s="108" t="str">
        <f>VLOOKUP(Tabela2[[#This Row],[SIEMA]],Siema2025,61,FALSE)</f>
        <v/>
      </c>
      <c r="AT25" s="108" t="str">
        <f>VLOOKUP(Tabela2[[#This Row],[SIEMA]],Siema2025,63,FALSE)</f>
        <v/>
      </c>
      <c r="AU25" s="108" t="str">
        <f>VLOOKUP(Tabela2[[#This Row],[SIEMA]],Siema2025,65,FALSE)</f>
        <v>X</v>
      </c>
      <c r="AV25" s="108" t="str">
        <f>VLOOKUP(Tabela2[[#This Row],[SIEMA]],Siema2025,67,FALSE)</f>
        <v/>
      </c>
      <c r="AW25" s="108" t="str">
        <f>VLOOKUP(Tabela2[[#This Row],[SIEMA]],Siema2025,69,FALSE)</f>
        <v/>
      </c>
      <c r="AX25" s="108" t="str">
        <f>VLOOKUP(Tabela2[[#This Row],[SIEMA]],Siema2025,71,FALSE)</f>
        <v/>
      </c>
      <c r="AY25" s="108" t="str">
        <f>VLOOKUP(Tabela2[[#This Row],[SIEMA]],Siema2025,73,FALSE)</f>
        <v/>
      </c>
      <c r="AZ25" s="108" t="str">
        <f>VLOOKUP(Tabela2[[#This Row],[SIEMA]],Siema2025,75,FALSE)</f>
        <v/>
      </c>
      <c r="BA25" s="108" t="str">
        <f>VLOOKUP(Tabela2[[#This Row],[SIEMA]],Siema2025,77,FALSE)</f>
        <v/>
      </c>
      <c r="BB25" s="108" t="str">
        <f>VLOOKUP(Tabela2[[#This Row],[SIEMA]],Siema2025,79,FALSE)</f>
        <v/>
      </c>
      <c r="BC25" s="108" t="str">
        <f>IF(Tabela2[[#This Row],[Outro(s) ]] = "X", "PREENCHER","NA")</f>
        <v>NA</v>
      </c>
      <c r="BD25" s="108" t="str">
        <f>VLOOKUP(Tabela2[[#This Row],[SIEMA]],Siema2025,82,FALSE)</f>
        <v/>
      </c>
      <c r="BE25" s="108" t="str">
        <f>VLOOKUP(Tabela2[[#This Row],[SIEMA]],Siema2025,81,FALSE)</f>
        <v/>
      </c>
      <c r="BF25" s="110" t="str">
        <f>VLOOKUP(Tabela2[[#This Row],[SIEMA]],Siema2025,28,FALSE)</f>
        <v>PETRORECÔNCAVO S.A.</v>
      </c>
      <c r="BG25" s="110"/>
      <c r="BH25" s="111" t="str">
        <f>VLOOKUP(Tabela2[[#This Row],[SIEMA]],Siema2025,29,FALSE)</f>
        <v>03342704000130</v>
      </c>
      <c r="BI25" s="112" t="str">
        <f>VLOOKUP(Tabela2[[#This Row],[SIEMA]],Siema2025,107,FALSE)</f>
        <v>Não</v>
      </c>
      <c r="BJ25" s="107" t="s">
        <v>7113</v>
      </c>
      <c r="BK25" s="104" t="s">
        <v>2696</v>
      </c>
      <c r="BL25" s="140">
        <v>45702</v>
      </c>
      <c r="BM25" s="108">
        <f ca="1">IF(Tabela2[[#This Row],[Data de atendimento do Ibama (considerar o primeiro documento/ação)]]="",_xlfn.DAYS(TODAY(),J25),_xlfn.DAYS(Tabela2[[#This Row],[Data de atendimento do Ibama (considerar o primeiro documento/ação)]],J25))</f>
        <v>37</v>
      </c>
      <c r="BN25" s="108" t="str">
        <f>IF(Tabela2[[#This Row],[Atendido pelo Ibama ("Não" ou "Sim")]]="Não","Preencher", IF(Tabela2[[#This Row],[Atendido pelo Ibama ("Não" ou "Sim")]]="Sim","NA",""))</f>
        <v>NA</v>
      </c>
      <c r="BO25" s="114" t="s">
        <v>7138</v>
      </c>
      <c r="BP25" s="108" t="str">
        <f>IF(Tabela2[[#This Row],[Forma de atendimento (primeiro documento/ação)]]= "Outros (especificar)", "PREENCHER","NA")</f>
        <v>NA</v>
      </c>
      <c r="BQ25" s="106" t="s">
        <v>123</v>
      </c>
      <c r="BR25" s="108" t="str">
        <f>IF(Tabela2[[#This Row],[Equipe do Ibama foi a campo? Houve sobrevoo do Poseidon?]] = "Sim", "PREENCHER","NA")</f>
        <v>NA</v>
      </c>
      <c r="BS25" s="108" t="str">
        <f>IF(Tabela2[[#This Row],[Se sim, foi emitida Ordem de Emergência? (informações vinculada à coluna CK)]] = "Sim", "PREENCHER","NA")</f>
        <v>NA</v>
      </c>
      <c r="BT25" s="108" t="s">
        <v>7101</v>
      </c>
      <c r="BU25" s="108" t="s">
        <v>123</v>
      </c>
      <c r="BV25" s="108" t="s">
        <v>123</v>
      </c>
      <c r="BW25" s="108" t="s">
        <v>123</v>
      </c>
      <c r="BX25" s="106"/>
      <c r="BY25" s="106"/>
      <c r="BZ25" s="104" t="str">
        <f>IF(Tabela2[[#This Row],[Data do documento de encerramento]]="NA","NA",IF(Tabela2[[#This Row],[Data do documento de encerramento]]="","Pendente de conclusão/ encerramento",_xlfn.DAYS(Tabela2[[#This Row],[Data do documento de encerramento]],J25)))</f>
        <v>Pendente de conclusão/ encerramento</v>
      </c>
      <c r="CA25" s="107"/>
      <c r="CB25" s="107"/>
      <c r="CC25" s="107"/>
      <c r="CD25" s="107"/>
      <c r="CE25" s="107"/>
      <c r="CF25" s="107"/>
    </row>
    <row r="26" spans="1:84">
      <c r="A26" s="169">
        <v>202512728809</v>
      </c>
      <c r="B26" s="170" t="s">
        <v>7239</v>
      </c>
      <c r="C26" s="108" t="str">
        <f>VLOOKUP(Tabela2[[#This Row],[SIEMA]],Siema2025,4,FALSE)</f>
        <v xml:space="preserve"> RN</v>
      </c>
      <c r="D26" s="106" t="str">
        <f>VLOOKUP(Tabela2[[#This Row],[SIEMA]],Siema2025,3,FALSE)</f>
        <v xml:space="preserve">Jucurutu </v>
      </c>
      <c r="E26" s="106" t="str">
        <f>VLOOKUP(Tabela2[[#This Row],[SIEMA]],Siema2025,20,FALSE)</f>
        <v>Linha de produção do poço 7-SBO-34-RN, Campo Sabiá Bico-de-Osso, Bacia Potiguar</v>
      </c>
      <c r="F26" s="106"/>
      <c r="G26" s="106" t="s">
        <v>7240</v>
      </c>
      <c r="H26" s="106" t="s">
        <v>7241</v>
      </c>
      <c r="I26" s="104" t="str">
        <f>VLOOKUP(Tabela2[[#This Row],[SIEMA]],Siema2025,19,FALSE)</f>
        <v/>
      </c>
      <c r="J26" s="105">
        <f>VLOOKUP(Tabela2[[#This Row],[SIEMA]],Siema2025,2,FALSE)</f>
        <v>45665</v>
      </c>
      <c r="K26" s="105" t="str">
        <f>VLOOKUP(Tabela2[[#This Row],[SIEMA]],Siema2025,16,FALSE)</f>
        <v>Quarta</v>
      </c>
      <c r="L26" s="106" t="str">
        <f>IF(Tabela2[[#This Row],[Data]]="","Sem Informação",VLOOKUP(MONTH(Tabela2[[#This Row],[Data]]),'[1]Validação de dados'!$I$1:$J$13,2,0))</f>
        <v>Janeiro</v>
      </c>
      <c r="M26" s="104">
        <f>YEAR(Tabela2[[#This Row],[Data]])</f>
        <v>2025</v>
      </c>
      <c r="N26" s="105" t="str">
        <f>VLOOKUP(Tabela2[[#This Row],[SIEMA]],Siema2025,17,FALSE)</f>
        <v>Vespertino</v>
      </c>
      <c r="O26" s="105" t="s">
        <v>145</v>
      </c>
      <c r="P26" s="104" t="str">
        <f>VLOOKUP(Tabela2[[#This Row],[SIEMA]],Siema2025,21,FALSE)</f>
        <v>Descarga significante de óleo
Perda de contenção primária significante de óleo</v>
      </c>
      <c r="Q26" s="104"/>
      <c r="R26" s="104"/>
      <c r="S26" s="107" t="str">
        <f>IF(Q26="","", IF(Q26="NC","", IF(Q26="NE","", IF(Q26="NA","",IFERROR(VLOOKUP(Q26,Produtos!$A$1:$C$2319,2,FALSE),"Não Cadastrado")))))</f>
        <v/>
      </c>
      <c r="T26" s="104" t="s">
        <v>440</v>
      </c>
      <c r="U26" s="104" t="str">
        <f>VLOOKUP(Tabela2[[#This Row],[SIEMA]],Siema2025,12,FALSE)</f>
        <v>M3</v>
      </c>
      <c r="V26" s="104" t="str">
        <f>IF(Q26="","",IF(ISNUMBER(Q26)=FALSE,"Não se aplica",IFERROR(VLOOKUP(Q26,Produtos!$A$1:$C$2319,3,FALSE),"Não Cadastrado")))</f>
        <v/>
      </c>
      <c r="W26" s="104" t="str">
        <f>VLOOKUP(Tabela2[[#This Row],[SIEMA]],Siema2025,10,FALSE)</f>
        <v>Água Produzida fora de especificação</v>
      </c>
      <c r="X26" s="113" t="str">
        <f>IF(Tabela2[[#This Row],[Origem do acidente]] = "Plataforma", "PREENCHER","NA")</f>
        <v>NA</v>
      </c>
      <c r="Y26" s="109" t="str">
        <f>IF(W26="","", IF(W26="NC","", IF(W26="NE","", IF(W26="NA","",IFERROR(VLOOKUP(W26,Produtos!$A$1:$C$2319,2,FALSE),"Não Cadastrado")))))</f>
        <v>Não Cadastrado</v>
      </c>
      <c r="Z26" s="104" t="str">
        <f>VLOOKUP(Tabela2[[#This Row],[SIEMA]],Siema2025,11,FALSE)</f>
        <v>0.213</v>
      </c>
      <c r="AA26" s="104" t="str">
        <f>VLOOKUP(Tabela2[[#This Row],[SIEMA]],Siema2025,12,FALSE)</f>
        <v>M3</v>
      </c>
      <c r="AB26" s="104" t="str">
        <f>IF(W26="","",IF(ISNUMBER(W26)=FALSE,"Não se aplica",IFERROR(VLOOKUP(W26,Produtos!$A$1:$C$2319,3,FALSE),"Não Cadastrado")))</f>
        <v>Não se aplica</v>
      </c>
      <c r="AC26" s="104"/>
      <c r="AD26" s="108" t="str">
        <f>IF(Tabela2[[#This Row],[Origem do acidente]] = "Plataforma", "PREENCHER","NA")</f>
        <v>NA</v>
      </c>
      <c r="AE26" s="107" t="str">
        <f>IF(AC26="","", IF(AC26="NC","", IF(AC26="NE","", IF(AC26="NA","",IFERROR(VLOOKUP(AC26,Produtos!$A$1:$C$2319,2,FALSE),"Não Cadastrado")))))</f>
        <v/>
      </c>
      <c r="AF26" s="104"/>
      <c r="AG26" s="104"/>
      <c r="AH26" s="104" t="str">
        <f>IF(AC26="","",IF(ISNUMBER(AC26)=FALSE,"Não se aplica",IFERROR(VLOOKUP(AC26,Produtos!$A$1:$C$2319,3,FALSE),"Não Cadastrado")))</f>
        <v/>
      </c>
      <c r="AI26" s="104"/>
      <c r="AJ26" s="104" t="str">
        <f>VLOOKUP(Tabela2[[#This Row],[SIEMA]],Siema2025,26,FALSE)</f>
        <v>Corrosão.</v>
      </c>
      <c r="AK26" s="107" t="s">
        <v>7098</v>
      </c>
      <c r="AL26" s="107"/>
      <c r="AM26" s="107"/>
      <c r="AN26" s="108" t="str">
        <f>VLOOKUP(Tabela2[[#This Row],[SIEMA]],Siema2025,51,FALSE)</f>
        <v/>
      </c>
      <c r="AO26" s="108" t="str">
        <f>VLOOKUP(Tabela2[[#This Row],[SIEMA]],Siema2025,53,FALSE)</f>
        <v/>
      </c>
      <c r="AP26" s="108" t="str">
        <f>VLOOKUP(Tabela2[[#This Row],[SIEMA]],Siema2025,55,FALSE)</f>
        <v/>
      </c>
      <c r="AQ26" s="108" t="str">
        <f>VLOOKUP(Tabela2[[#This Row],[SIEMA]],Siema2025,57,FALSE)</f>
        <v/>
      </c>
      <c r="AR26" s="108" t="str">
        <f>VLOOKUP(Tabela2[[#This Row],[SIEMA]],Siema2025,59,FALSE)</f>
        <v/>
      </c>
      <c r="AS26" s="108" t="str">
        <f>VLOOKUP(Tabela2[[#This Row],[SIEMA]],Siema2025,61,FALSE)</f>
        <v/>
      </c>
      <c r="AT26" s="108" t="str">
        <f>VLOOKUP(Tabela2[[#This Row],[SIEMA]],Siema2025,63,FALSE)</f>
        <v/>
      </c>
      <c r="AU26" s="108" t="str">
        <f>VLOOKUP(Tabela2[[#This Row],[SIEMA]],Siema2025,65,FALSE)</f>
        <v>X</v>
      </c>
      <c r="AV26" s="108" t="str">
        <f>VLOOKUP(Tabela2[[#This Row],[SIEMA]],Siema2025,67,FALSE)</f>
        <v/>
      </c>
      <c r="AW26" s="108" t="str">
        <f>VLOOKUP(Tabela2[[#This Row],[SIEMA]],Siema2025,69,FALSE)</f>
        <v/>
      </c>
      <c r="AX26" s="108" t="str">
        <f>VLOOKUP(Tabela2[[#This Row],[SIEMA]],Siema2025,71,FALSE)</f>
        <v/>
      </c>
      <c r="AY26" s="108" t="str">
        <f>VLOOKUP(Tabela2[[#This Row],[SIEMA]],Siema2025,73,FALSE)</f>
        <v/>
      </c>
      <c r="AZ26" s="108" t="str">
        <f>VLOOKUP(Tabela2[[#This Row],[SIEMA]],Siema2025,75,FALSE)</f>
        <v/>
      </c>
      <c r="BA26" s="108" t="str">
        <f>VLOOKUP(Tabela2[[#This Row],[SIEMA]],Siema2025,77,FALSE)</f>
        <v/>
      </c>
      <c r="BB26" s="108" t="str">
        <f>VLOOKUP(Tabela2[[#This Row],[SIEMA]],Siema2025,79,FALSE)</f>
        <v/>
      </c>
      <c r="BC26" s="108" t="str">
        <f>IF(Tabela2[[#This Row],[Outro(s) ]] = "X", "PREENCHER","NA")</f>
        <v>NA</v>
      </c>
      <c r="BD26" s="108" t="str">
        <f>VLOOKUP(Tabela2[[#This Row],[SIEMA]],Siema2025,82,FALSE)</f>
        <v/>
      </c>
      <c r="BE26" s="108" t="str">
        <f>VLOOKUP(Tabela2[[#This Row],[SIEMA]],Siema2025,81,FALSE)</f>
        <v/>
      </c>
      <c r="BF26" s="110" t="str">
        <f>VLOOKUP(Tabela2[[#This Row],[SIEMA]],Siema2025,28,FALSE)</f>
        <v>POTIGUAR E&amp;P S.A.</v>
      </c>
      <c r="BG26" s="110"/>
      <c r="BH26" s="111" t="str">
        <f>VLOOKUP(Tabela2[[#This Row],[SIEMA]],Siema2025,29,FALSE)</f>
        <v>30759670000157</v>
      </c>
      <c r="BI26" s="112" t="str">
        <f>VLOOKUP(Tabela2[[#This Row],[SIEMA]],Siema2025,107,FALSE)</f>
        <v>Não</v>
      </c>
      <c r="BJ26" s="107" t="s">
        <v>7113</v>
      </c>
      <c r="BK26" s="104" t="s">
        <v>2696</v>
      </c>
      <c r="BL26" s="140">
        <v>45686</v>
      </c>
      <c r="BM26" s="108">
        <f ca="1">IF(Tabela2[[#This Row],[Data de atendimento do Ibama (considerar o primeiro documento/ação)]]="",_xlfn.DAYS(TODAY(),J26),_xlfn.DAYS(Tabela2[[#This Row],[Data de atendimento do Ibama (considerar o primeiro documento/ação)]],J26))</f>
        <v>21</v>
      </c>
      <c r="BN26" s="108" t="str">
        <f>IF(Tabela2[[#This Row],[Atendido pelo Ibama ("Não" ou "Sim")]]="Não","Preencher", IF(Tabela2[[#This Row],[Atendido pelo Ibama ("Não" ou "Sim")]]="Sim","NA",""))</f>
        <v>NA</v>
      </c>
      <c r="BO26" s="114" t="s">
        <v>7138</v>
      </c>
      <c r="BP26" s="108" t="str">
        <f>IF(Tabela2[[#This Row],[Forma de atendimento (primeiro documento/ação)]]= "Outros (especificar)", "PREENCHER","NA")</f>
        <v>NA</v>
      </c>
      <c r="BQ26" s="106" t="s">
        <v>123</v>
      </c>
      <c r="BR26" s="108" t="str">
        <f>IF(Tabela2[[#This Row],[Equipe do Ibama foi a campo? Houve sobrevoo do Poseidon?]] = "Sim", "PREENCHER","NA")</f>
        <v>NA</v>
      </c>
      <c r="BS26" s="108" t="str">
        <f>IF(Tabela2[[#This Row],[Se sim, foi emitida Ordem de Emergência? (informações vinculada à coluna CK)]] = "Sim", "PREENCHER","NA")</f>
        <v>NA</v>
      </c>
      <c r="BT26" s="108" t="s">
        <v>7114</v>
      </c>
      <c r="BU26" s="108" t="s">
        <v>2696</v>
      </c>
      <c r="BV26" s="108" t="s">
        <v>123</v>
      </c>
      <c r="BW26" s="108" t="s">
        <v>2696</v>
      </c>
      <c r="BX26" s="106" t="s">
        <v>7115</v>
      </c>
      <c r="BY26" s="106"/>
      <c r="BZ26" s="104" t="str">
        <f>IF(Tabela2[[#This Row],[Data do documento de encerramento]]="NA","NA",IF(Tabela2[[#This Row],[Data do documento de encerramento]]="","Pendente de conclusão/ encerramento",_xlfn.DAYS(Tabela2[[#This Row],[Data do documento de encerramento]],J26)))</f>
        <v>Pendente de conclusão/ encerramento</v>
      </c>
      <c r="CA26" s="107"/>
      <c r="CB26" s="107"/>
      <c r="CC26" s="115"/>
      <c r="CD26" s="107"/>
      <c r="CE26" s="107"/>
      <c r="CF26" s="107"/>
    </row>
    <row r="27" spans="1:84" ht="30.75">
      <c r="A27" s="169">
        <v>202511421625</v>
      </c>
      <c r="B27" s="170" t="s">
        <v>7242</v>
      </c>
      <c r="C27" s="108" t="str">
        <f>VLOOKUP(Tabela2[[#This Row],[SIEMA]],Siema2025,4,FALSE)</f>
        <v xml:space="preserve"> PE</v>
      </c>
      <c r="D27" s="106" t="str">
        <f>VLOOKUP(Tabela2[[#This Row],[SIEMA]],Siema2025,3,FALSE)</f>
        <v xml:space="preserve">Olinda </v>
      </c>
      <c r="E27" s="106" t="str">
        <f>VLOOKUP(Tabela2[[#This Row],[SIEMA]],Siema2025,20,FALSE)</f>
        <v>Praia de Casa Caiada.</v>
      </c>
      <c r="F27" s="106"/>
      <c r="G27" s="106" t="s">
        <v>7243</v>
      </c>
      <c r="H27" s="106" t="s">
        <v>7244</v>
      </c>
      <c r="I27" s="104" t="str">
        <f>VLOOKUP(Tabela2[[#This Row],[SIEMA]],Siema2025,19,FALSE)</f>
        <v/>
      </c>
      <c r="J27" s="105">
        <f>VLOOKUP(Tabela2[[#This Row],[SIEMA]],Siema2025,2,FALSE)</f>
        <v>45667</v>
      </c>
      <c r="K27" s="105" t="str">
        <f>VLOOKUP(Tabela2[[#This Row],[SIEMA]],Siema2025,16,FALSE)</f>
        <v>Sexta</v>
      </c>
      <c r="L27" s="106" t="str">
        <f>IF(Tabela2[[#This Row],[Data]]="","Sem Informação",VLOOKUP(MONTH(Tabela2[[#This Row],[Data]]),'[1]Validação de dados'!$I$1:$J$13,2,0))</f>
        <v>Janeiro</v>
      </c>
      <c r="M27" s="104">
        <f>YEAR(Tabela2[[#This Row],[Data]])</f>
        <v>2025</v>
      </c>
      <c r="N27" s="105" t="str">
        <f>VLOOKUP(Tabela2[[#This Row],[SIEMA]],Siema2025,17,FALSE)</f>
        <v>Noturno</v>
      </c>
      <c r="O27" s="105" t="str">
        <f>VLOOKUP(Tabela2[[#This Row],[SIEMA]],Siema2025,5,FALSE)</f>
        <v>Embarcação</v>
      </c>
      <c r="P27" s="104" t="str">
        <f>VLOOKUP(Tabela2[[#This Row],[SIEMA]],Siema2025,21,FALSE)</f>
        <v>Processo Sei! 02001.001248/2025-70.
De acordo com a Marinha, a embarcação afundou a cerca de três milhas náuticas (aproximadamente cinco quilômetros) da Praia de Casa Caiada, em Olinda, restando cerca de 40 minutos de percurso até o Porto do Recife.</v>
      </c>
      <c r="Q27" s="104">
        <v>1993</v>
      </c>
      <c r="R27" s="104"/>
      <c r="S27" s="107" t="str">
        <f>IF(Q27="","", IF(Q27="NC","", IF(Q27="NE","", IF(Q27="NA","",IFERROR(VLOOKUP(Q27,Produtos!$A$1:$C$2319,2,FALSE),"Não Cadastrado")))))</f>
        <v>LÍQUIDO INFLAMÁVEL, N.E.</v>
      </c>
      <c r="T27" s="104" t="str">
        <f>VLOOKUP(Tabela2[[#This Row],[SIEMA]],Siema2025,11,FALSE)</f>
        <v/>
      </c>
      <c r="U27" s="104" t="str">
        <f>VLOOKUP(Tabela2[[#This Row],[SIEMA]],Siema2025,12,FALSE)</f>
        <v/>
      </c>
      <c r="V27" s="104">
        <f>IF(Q27="","",IF(ISNUMBER(Q27)=FALSE,"Não se aplica",IFERROR(VLOOKUP(Q27,Produtos!$A$1:$C$2319,3,FALSE),"Não Cadastrado")))</f>
        <v>3</v>
      </c>
      <c r="W27" s="104"/>
      <c r="X27" s="113" t="str">
        <f>IF(Tabela2[[#This Row],[Origem do acidente]] = "Plataforma", "PREENCHER","NA")</f>
        <v>NA</v>
      </c>
      <c r="Y27" s="109" t="str">
        <f>IF(W27="","", IF(W27="NC","", IF(W27="NE","", IF(W27="NA","",IFERROR(VLOOKUP(W27,Produtos!$A$1:$C$2319,2,FALSE),"Não Cadastrado")))))</f>
        <v/>
      </c>
      <c r="Z27" s="104" t="str">
        <f>VLOOKUP(Tabela2[[#This Row],[SIEMA]],Siema2025,11,FALSE)</f>
        <v/>
      </c>
      <c r="AA27" s="104" t="str">
        <f>VLOOKUP(Tabela2[[#This Row],[SIEMA]],Siema2025,12,FALSE)</f>
        <v/>
      </c>
      <c r="AB27" s="104" t="str">
        <f>IF(W27="","",IF(ISNUMBER(W27)=FALSE,"Não se aplica",IFERROR(VLOOKUP(W27,Produtos!$A$1:$C$2319,3,FALSE),"Não Cadastrado")))</f>
        <v/>
      </c>
      <c r="AC27" s="104"/>
      <c r="AD27" s="108" t="str">
        <f>IF(Tabela2[[#This Row],[Origem do acidente]] = "Plataforma", "PREENCHER","NA")</f>
        <v>NA</v>
      </c>
      <c r="AE27" s="107" t="str">
        <f>IF(AC27="","", IF(AC27="NC","", IF(AC27="NE","", IF(AC27="NA","",IFERROR(VLOOKUP(AC27,Produtos!$A$1:$C$2319,2,FALSE),"Não Cadastrado")))))</f>
        <v/>
      </c>
      <c r="AF27" s="104"/>
      <c r="AG27" s="104"/>
      <c r="AH27" s="104" t="str">
        <f>IF(AC27="","",IF(ISNUMBER(AC27)=FALSE,"Não se aplica",IFERROR(VLOOKUP(AC27,Produtos!$A$1:$C$2319,3,FALSE),"Não Cadastrado")))</f>
        <v/>
      </c>
      <c r="AI27" s="104"/>
      <c r="AJ27" s="104" t="str">
        <f>VLOOKUP(Tabela2[[#This Row],[SIEMA]],Siema2025,26,FALSE)</f>
        <v>A Marinha do Brasil abriu um inquérito para apurar as circunstâncias do acidente e determinar as causas.</v>
      </c>
      <c r="AK27" s="107" t="s">
        <v>7245</v>
      </c>
      <c r="AL27" s="107"/>
      <c r="AM27" s="107"/>
      <c r="AN27" s="108" t="str">
        <f>VLOOKUP(Tabela2[[#This Row],[SIEMA]],Siema2025,51,FALSE)</f>
        <v/>
      </c>
      <c r="AO27" s="108" t="str">
        <f>VLOOKUP(Tabela2[[#This Row],[SIEMA]],Siema2025,53,FALSE)</f>
        <v/>
      </c>
      <c r="AP27" s="108" t="str">
        <f>VLOOKUP(Tabela2[[#This Row],[SIEMA]],Siema2025,55,FALSE)</f>
        <v/>
      </c>
      <c r="AQ27" s="108" t="str">
        <f>VLOOKUP(Tabela2[[#This Row],[SIEMA]],Siema2025,57,FALSE)</f>
        <v/>
      </c>
      <c r="AR27" s="108" t="str">
        <f>VLOOKUP(Tabela2[[#This Row],[SIEMA]],Siema2025,59,FALSE)</f>
        <v/>
      </c>
      <c r="AS27" s="108" t="str">
        <f>VLOOKUP(Tabela2[[#This Row],[SIEMA]],Siema2025,61,FALSE)</f>
        <v/>
      </c>
      <c r="AT27" s="108" t="str">
        <f>VLOOKUP(Tabela2[[#This Row],[SIEMA]],Siema2025,63,FALSE)</f>
        <v>X</v>
      </c>
      <c r="AU27" s="108" t="str">
        <f>VLOOKUP(Tabela2[[#This Row],[SIEMA]],Siema2025,65,FALSE)</f>
        <v/>
      </c>
      <c r="AV27" s="108" t="str">
        <f>VLOOKUP(Tabela2[[#This Row],[SIEMA]],Siema2025,67,FALSE)</f>
        <v/>
      </c>
      <c r="AW27" s="108" t="str">
        <f>VLOOKUP(Tabela2[[#This Row],[SIEMA]],Siema2025,69,FALSE)</f>
        <v/>
      </c>
      <c r="AX27" s="108" t="str">
        <f>VLOOKUP(Tabela2[[#This Row],[SIEMA]],Siema2025,71,FALSE)</f>
        <v/>
      </c>
      <c r="AY27" s="108" t="str">
        <f>VLOOKUP(Tabela2[[#This Row],[SIEMA]],Siema2025,73,FALSE)</f>
        <v/>
      </c>
      <c r="AZ27" s="108" t="str">
        <f>VLOOKUP(Tabela2[[#This Row],[SIEMA]],Siema2025,75,FALSE)</f>
        <v/>
      </c>
      <c r="BA27" s="108" t="str">
        <f>VLOOKUP(Tabela2[[#This Row],[SIEMA]],Siema2025,77,FALSE)</f>
        <v/>
      </c>
      <c r="BB27" s="108" t="str">
        <f>VLOOKUP(Tabela2[[#This Row],[SIEMA]],Siema2025,79,FALSE)</f>
        <v/>
      </c>
      <c r="BC27" s="108" t="str">
        <f>IF(Tabela2[[#This Row],[Outro(s) ]] = "X", "PREENCHER","NA")</f>
        <v>NA</v>
      </c>
      <c r="BD27" s="108" t="str">
        <f>VLOOKUP(Tabela2[[#This Row],[SIEMA]],Siema2025,82,FALSE)</f>
        <v/>
      </c>
      <c r="BE27" s="108" t="str">
        <f>VLOOKUP(Tabela2[[#This Row],[SIEMA]],Siema2025,81,FALSE)</f>
        <v/>
      </c>
      <c r="BF27" s="110" t="str">
        <f>VLOOKUP(Tabela2[[#This Row],[SIEMA]],Siema2025,28,FALSE)</f>
        <v>Além Mar Transportes e Navegação Ltda</v>
      </c>
      <c r="BG27" s="110"/>
      <c r="BH27" s="111" t="str">
        <f>VLOOKUP(Tabela2[[#This Row],[SIEMA]],Siema2025,29,FALSE)</f>
        <v>07995104000122</v>
      </c>
      <c r="BI27" s="112" t="str">
        <f>VLOOKUP(Tabela2[[#This Row],[SIEMA]],Siema2025,107,FALSE)</f>
        <v>Não</v>
      </c>
      <c r="BJ27" s="107" t="s">
        <v>7099</v>
      </c>
      <c r="BK27" s="104" t="s">
        <v>2696</v>
      </c>
      <c r="BL27" s="140">
        <v>45672</v>
      </c>
      <c r="BM27" s="108">
        <f ca="1">IF(Tabela2[[#This Row],[Data de atendimento do Ibama (considerar o primeiro documento/ação)]]="",_xlfn.DAYS(TODAY(),J27),_xlfn.DAYS(Tabela2[[#This Row],[Data de atendimento do Ibama (considerar o primeiro documento/ação)]],J27))</f>
        <v>5</v>
      </c>
      <c r="BN27" s="108" t="str">
        <f>IF(Tabela2[[#This Row],[Atendido pelo Ibama ("Não" ou "Sim")]]="Não","Preencher", IF(Tabela2[[#This Row],[Atendido pelo Ibama ("Não" ou "Sim")]]="Sim","NA",""))</f>
        <v>NA</v>
      </c>
      <c r="BO27" s="114" t="s">
        <v>7182</v>
      </c>
      <c r="BP27" s="108" t="str">
        <f>IF(Tabela2[[#This Row],[Forma de atendimento (primeiro documento/ação)]]= "Outros (especificar)", "PREENCHER","NA")</f>
        <v>NA</v>
      </c>
      <c r="BQ27" s="106" t="s">
        <v>2696</v>
      </c>
      <c r="BR27" s="108" t="s">
        <v>2696</v>
      </c>
      <c r="BS27" s="108" t="s">
        <v>123</v>
      </c>
      <c r="BT27" s="108" t="s">
        <v>7126</v>
      </c>
      <c r="BU27" s="108" t="s">
        <v>2696</v>
      </c>
      <c r="BV27" s="108" t="s">
        <v>123</v>
      </c>
      <c r="BW27" s="108" t="s">
        <v>123</v>
      </c>
      <c r="BX27" s="106"/>
      <c r="BY27" s="106"/>
      <c r="BZ27" s="104" t="str">
        <f>IF(Tabela2[[#This Row],[Data do documento de encerramento]]="NA","NA",IF(Tabela2[[#This Row],[Data do documento de encerramento]]="","Pendente de conclusão/ encerramento",_xlfn.DAYS(Tabela2[[#This Row],[Data do documento de encerramento]],J27)))</f>
        <v>Pendente de conclusão/ encerramento</v>
      </c>
      <c r="CA27" s="107"/>
      <c r="CB27" s="107"/>
      <c r="CC27" s="115"/>
      <c r="CD27" s="107"/>
      <c r="CE27" s="107"/>
      <c r="CF27" s="107"/>
    </row>
    <row r="28" spans="1:84" ht="30.75">
      <c r="A28" s="169">
        <v>20251133624</v>
      </c>
      <c r="B28" s="170" t="s">
        <v>7246</v>
      </c>
      <c r="C28" s="108" t="s">
        <v>672</v>
      </c>
      <c r="D28" s="106" t="s">
        <v>637</v>
      </c>
      <c r="E28" s="106" t="s">
        <v>7247</v>
      </c>
      <c r="F28" s="106"/>
      <c r="G28" s="106" t="s">
        <v>7248</v>
      </c>
      <c r="H28" s="106" t="s">
        <v>7249</v>
      </c>
      <c r="I28" s="104" t="str">
        <f>VLOOKUP(Tabela2[[#This Row],[SIEMA]],Siema2025,19,FALSE)</f>
        <v>Santos</v>
      </c>
      <c r="J28" s="105">
        <f>VLOOKUP(Tabela2[[#This Row],[SIEMA]],Siema2025,2,FALSE)</f>
        <v>45668</v>
      </c>
      <c r="K28" s="105" t="str">
        <f>VLOOKUP(Tabela2[[#This Row],[SIEMA]],Siema2025,16,FALSE)</f>
        <v>Sábado</v>
      </c>
      <c r="L28" s="106" t="str">
        <f>IF(Tabela2[[#This Row],[Data]]="","Sem Informação",VLOOKUP(MONTH(Tabela2[[#This Row],[Data]]),'[1]Validação de dados'!$I$1:$J$13,2,0))</f>
        <v>Janeiro</v>
      </c>
      <c r="M28" s="104">
        <f>YEAR(Tabela2[[#This Row],[Data]])</f>
        <v>2025</v>
      </c>
      <c r="N28" s="105" t="str">
        <f>VLOOKUP(Tabela2[[#This Row],[SIEMA]],Siema2025,17,FALSE)</f>
        <v>Vespertino</v>
      </c>
      <c r="O28" s="105" t="s">
        <v>7250</v>
      </c>
      <c r="P28" s="104" t="str">
        <f>VLOOKUP(Tabela2[[#This Row],[SIEMA]],Siema2025,21,FALSE)</f>
        <v>Mancha de origem indeterminada na Bacia de Santos.
Processo: 02001.001117/2025-92.</v>
      </c>
      <c r="Q28" s="104">
        <v>1202</v>
      </c>
      <c r="R28" s="104" t="s">
        <v>252</v>
      </c>
      <c r="S28" s="107" t="str">
        <f>IF(Q28="","", IF(Q28="NC","", IF(Q28="NE","", IF(Q28="NA","",IFERROR(VLOOKUP(Q28,Produtos!$A$1:$C$2319,2,FALSE),"Não Cadastrado")))))</f>
        <v>GASÓLEO ou ÓLEO DIESEL ou ÓLEO PARA AQUECIMENTO, LEVE</v>
      </c>
      <c r="T28" s="104">
        <v>9.0999999999999998E-2</v>
      </c>
      <c r="U28" s="104" t="s">
        <v>7111</v>
      </c>
      <c r="V28" s="104">
        <f>IF(Q28="","",IF(ISNUMBER(Q28)=FALSE,"Não se aplica",IFERROR(VLOOKUP(Q28,Produtos!$A$1:$C$2319,3,FALSE),"Não Cadastrado")))</f>
        <v>3</v>
      </c>
      <c r="W28" s="104" t="str">
        <f>VLOOKUP(Tabela2[[#This Row],[SIEMA]],Siema2025,10,FALSE)</f>
        <v/>
      </c>
      <c r="X28" s="113"/>
      <c r="Y28" s="109" t="str">
        <f>IF(W28="","", IF(W28="NC","", IF(W28="NE","", IF(W28="NA","",IFERROR(VLOOKUP(W28,Produtos!$A$1:$C$2319,2,FALSE),"Não Cadastrado")))))</f>
        <v/>
      </c>
      <c r="Z28" s="104" t="str">
        <f>VLOOKUP(Tabela2[[#This Row],[SIEMA]],Siema2025,11,FALSE)</f>
        <v xml:space="preserve"> </v>
      </c>
      <c r="AA28" s="104" t="str">
        <f>VLOOKUP(Tabela2[[#This Row],[SIEMA]],Siema2025,12,FALSE)</f>
        <v xml:space="preserve"> </v>
      </c>
      <c r="AB28" s="104" t="str">
        <f>IF(W28="","",IF(ISNUMBER(W28)=FALSE,"Não se aplica",IFERROR(VLOOKUP(W28,Produtos!$A$1:$C$2319,3,FALSE),"Não Cadastrado")))</f>
        <v/>
      </c>
      <c r="AC28" s="104"/>
      <c r="AD28" s="108"/>
      <c r="AE28" s="107" t="str">
        <f>IF(AC28="","", IF(AC28="NC","", IF(AC28="NE","", IF(AC28="NA","",IFERROR(VLOOKUP(AC28,Produtos!$A$1:$C$2319,2,FALSE),"Não Cadastrado")))))</f>
        <v/>
      </c>
      <c r="AF28" s="104"/>
      <c r="AG28" s="104"/>
      <c r="AH28" s="104" t="str">
        <f>IF(AC28="","",IF(ISNUMBER(AC28)=FALSE,"Não se aplica",IFERROR(VLOOKUP(AC28,Produtos!$A$1:$C$2319,3,FALSE),"Não Cadastrado")))</f>
        <v/>
      </c>
      <c r="AI28" s="104"/>
      <c r="AJ28" s="104" t="str">
        <f>VLOOKUP(Tabela2[[#This Row],[SIEMA]],Siema2025,26,FALSE)</f>
        <v>O resultado preliminar da análise da amostra coletada indica se tratar de óleo diesel e não foi identificado a origem.</v>
      </c>
      <c r="AK28" s="107" t="s">
        <v>6834</v>
      </c>
      <c r="AL28" s="107"/>
      <c r="AM28" s="107"/>
      <c r="AN28" s="108" t="str">
        <f>VLOOKUP(Tabela2[[#This Row],[SIEMA]],Siema2025,51,FALSE)</f>
        <v/>
      </c>
      <c r="AO28" s="108" t="str">
        <f>VLOOKUP(Tabela2[[#This Row],[SIEMA]],Siema2025,53,FALSE)</f>
        <v/>
      </c>
      <c r="AP28" s="108" t="str">
        <f>VLOOKUP(Tabela2[[#This Row],[SIEMA]],Siema2025,55,FALSE)</f>
        <v/>
      </c>
      <c r="AQ28" s="108" t="str">
        <f>VLOOKUP(Tabela2[[#This Row],[SIEMA]],Siema2025,57,FALSE)</f>
        <v/>
      </c>
      <c r="AR28" s="108" t="str">
        <f>VLOOKUP(Tabela2[[#This Row],[SIEMA]],Siema2025,59,FALSE)</f>
        <v/>
      </c>
      <c r="AS28" s="108" t="str">
        <f>VLOOKUP(Tabela2[[#This Row],[SIEMA]],Siema2025,61,FALSE)</f>
        <v>X</v>
      </c>
      <c r="AT28" s="108" t="str">
        <f>VLOOKUP(Tabela2[[#This Row],[SIEMA]],Siema2025,63,FALSE)</f>
        <v/>
      </c>
      <c r="AU28" s="108" t="str">
        <f>VLOOKUP(Tabela2[[#This Row],[SIEMA]],Siema2025,65,FALSE)</f>
        <v/>
      </c>
      <c r="AV28" s="108" t="str">
        <f>VLOOKUP(Tabela2[[#This Row],[SIEMA]],Siema2025,67,FALSE)</f>
        <v/>
      </c>
      <c r="AW28" s="108" t="str">
        <f>VLOOKUP(Tabela2[[#This Row],[SIEMA]],Siema2025,69,FALSE)</f>
        <v/>
      </c>
      <c r="AX28" s="108" t="str">
        <f>VLOOKUP(Tabela2[[#This Row],[SIEMA]],Siema2025,71,FALSE)</f>
        <v/>
      </c>
      <c r="AY28" s="108" t="str">
        <f>VLOOKUP(Tabela2[[#This Row],[SIEMA]],Siema2025,73,FALSE)</f>
        <v/>
      </c>
      <c r="AZ28" s="108" t="str">
        <f>VLOOKUP(Tabela2[[#This Row],[SIEMA]],Siema2025,75,FALSE)</f>
        <v/>
      </c>
      <c r="BA28" s="108" t="str">
        <f>VLOOKUP(Tabela2[[#This Row],[SIEMA]],Siema2025,77,FALSE)</f>
        <v/>
      </c>
      <c r="BB28" s="108" t="str">
        <f>VLOOKUP(Tabela2[[#This Row],[SIEMA]],Siema2025,79,FALSE)</f>
        <v/>
      </c>
      <c r="BC28" s="108" t="str">
        <f>IF(Tabela2[[#This Row],[Outro(s) ]] = "X", "PREENCHER","NA")</f>
        <v>NA</v>
      </c>
      <c r="BD28" s="108" t="str">
        <f>VLOOKUP(Tabela2[[#This Row],[SIEMA]],Siema2025,82,FALSE)</f>
        <v/>
      </c>
      <c r="BE28" s="108" t="str">
        <f>VLOOKUP(Tabela2[[#This Row],[SIEMA]],Siema2025,81,FALSE)</f>
        <v/>
      </c>
      <c r="BF28" s="110" t="str">
        <f>VLOOKUP(Tabela2[[#This Row],[SIEMA]],Siema2025,28,FALSE)</f>
        <v>Petrobras</v>
      </c>
      <c r="BG28" s="110"/>
      <c r="BH28" s="111">
        <v>33000167000101</v>
      </c>
      <c r="BI28" s="112" t="str">
        <f>VLOOKUP(Tabela2[[#This Row],[SIEMA]],Siema2025,107,FALSE)</f>
        <v>Não</v>
      </c>
      <c r="BJ28" s="107" t="s">
        <v>7099</v>
      </c>
      <c r="BK28" s="104" t="s">
        <v>2696</v>
      </c>
      <c r="BL28" s="140">
        <v>45671</v>
      </c>
      <c r="BM28" s="108">
        <f ca="1">IF(Tabela2[[#This Row],[Data de atendimento do Ibama (considerar o primeiro documento/ação)]]="",_xlfn.DAYS(TODAY(),J28),_xlfn.DAYS(Tabela2[[#This Row],[Data de atendimento do Ibama (considerar o primeiro documento/ação)]],J28))</f>
        <v>3</v>
      </c>
      <c r="BN28" s="108" t="str">
        <f>IF(Tabela2[[#This Row],[Atendido pelo Ibama ("Não" ou "Sim")]]="Não","Preencher", IF(Tabela2[[#This Row],[Atendido pelo Ibama ("Não" ou "Sim")]]="Sim","NA",""))</f>
        <v>NA</v>
      </c>
      <c r="BO28" s="114" t="s">
        <v>7100</v>
      </c>
      <c r="BP28" s="108" t="str">
        <f>IF(Tabela2[[#This Row],[Forma de atendimento (primeiro documento/ação)]]= "Outros (especificar)", "PREENCHER","NA")</f>
        <v>NA</v>
      </c>
      <c r="BQ28" s="106" t="s">
        <v>123</v>
      </c>
      <c r="BR28" s="108" t="str">
        <f>IF(Tabela2[[#This Row],[Equipe do Ibama foi a campo? Houve sobrevoo do Poseidon?]] = "Sim", "PREENCHER","NA")</f>
        <v>NA</v>
      </c>
      <c r="BS28" s="108" t="str">
        <f>IF(Tabela2[[#This Row],[Se sim, foi emitida Ordem de Emergência? (informações vinculada à coluna CK)]] = "Sim", "PREENCHER","NA")</f>
        <v>NA</v>
      </c>
      <c r="BT28" s="108" t="s">
        <v>7101</v>
      </c>
      <c r="BU28" s="108" t="s">
        <v>2696</v>
      </c>
      <c r="BV28" s="108" t="s">
        <v>123</v>
      </c>
      <c r="BW28" s="108" t="s">
        <v>2696</v>
      </c>
      <c r="BX28" s="106" t="s">
        <v>7102</v>
      </c>
      <c r="BY28" s="140">
        <v>45909</v>
      </c>
      <c r="BZ28" s="104">
        <f>IF(Tabela2[[#This Row],[Data do documento de encerramento]]="NA","NA",IF(Tabela2[[#This Row],[Data do documento de encerramento]]="","Pendente de conclusão/ encerramento",_xlfn.DAYS(Tabela2[[#This Row],[Data do documento de encerramento]],J28)))</f>
        <v>241</v>
      </c>
      <c r="CA28" s="107"/>
      <c r="CB28" s="107"/>
      <c r="CC28" s="115" t="s">
        <v>7251</v>
      </c>
      <c r="CD28" s="107"/>
      <c r="CE28" s="107"/>
      <c r="CF28" s="107"/>
    </row>
    <row r="29" spans="1:84" ht="60.75">
      <c r="A29" s="182">
        <v>20251143636</v>
      </c>
      <c r="B29" s="170" t="s">
        <v>7252</v>
      </c>
      <c r="C29" s="108" t="s">
        <v>672</v>
      </c>
      <c r="D29" s="106" t="s">
        <v>637</v>
      </c>
      <c r="E29" s="106" t="s">
        <v>7253</v>
      </c>
      <c r="F29" s="106"/>
      <c r="G29" s="106" t="s">
        <v>7254</v>
      </c>
      <c r="H29" s="106" t="s">
        <v>7255</v>
      </c>
      <c r="I29" s="104" t="str">
        <f>VLOOKUP(Tabela2[[#This Row],[SIEMA]],Siema2025,19,FALSE)</f>
        <v>Santos</v>
      </c>
      <c r="J29" s="105">
        <f>VLOOKUP(Tabela2[[#This Row],[SIEMA]],Siema2025,2,FALSE)</f>
        <v>45669</v>
      </c>
      <c r="K29" s="105" t="str">
        <f>VLOOKUP(Tabela2[[#This Row],[SIEMA]],Siema2025,16,FALSE)</f>
        <v>Domingo</v>
      </c>
      <c r="L29" s="106" t="str">
        <f>IF(Tabela2[[#This Row],[Data]]="","Sem Informação",VLOOKUP(MONTH(Tabela2[[#This Row],[Data]]),'[1]Validação de dados'!$I$1:$J$13,2,0))</f>
        <v>Janeiro</v>
      </c>
      <c r="M29" s="104">
        <f>YEAR(Tabela2[[#This Row],[Data]])</f>
        <v>2025</v>
      </c>
      <c r="N29" s="105" t="str">
        <f>VLOOKUP(Tabela2[[#This Row],[SIEMA]],Siema2025,17,FALSE)</f>
        <v>Matutino</v>
      </c>
      <c r="O29" s="105" t="s">
        <v>111</v>
      </c>
      <c r="P29" s="104" t="str">
        <f>VLOOKUP(Tabela2[[#This Row],[SIEMA]],Siema2025,21,FALSE)</f>
        <v>Poço 4-BRSA-1395-SPS.
Processo Sei!: 02001.001255/2025-71.</v>
      </c>
      <c r="Q29" s="104" t="s">
        <v>637</v>
      </c>
      <c r="R29" t="s">
        <v>7199</v>
      </c>
      <c r="S29" s="107" t="s">
        <v>7147</v>
      </c>
      <c r="T29" s="104">
        <v>0.22700000000000001</v>
      </c>
      <c r="U29" s="104" t="s">
        <v>7111</v>
      </c>
      <c r="V29" s="104" t="s">
        <v>637</v>
      </c>
      <c r="W29" s="104"/>
      <c r="X29" s="113"/>
      <c r="Y29" s="109" t="str">
        <f>IF(W29="","", IF(W29="NC","", IF(W29="NE","", IF(W29="NA","",IFERROR(VLOOKUP(W29,Produtos!$A$1:$C$2319,2,FALSE),"Não Cadastrado")))))</f>
        <v/>
      </c>
      <c r="Z29" s="104"/>
      <c r="AA29" s="104"/>
      <c r="AB29" s="104" t="str">
        <f>IF(W29="","",IF(ISNUMBER(W29)=FALSE,"Não se aplica",IFERROR(VLOOKUP(W29,Produtos!$A$1:$C$2319,3,FALSE),"Não Cadastrado")))</f>
        <v/>
      </c>
      <c r="AC29" s="104"/>
      <c r="AD29" s="108"/>
      <c r="AE29" s="107" t="str">
        <f>IF(AC29="","", IF(AC29="NC","", IF(AC29="NE","", IF(AC29="NA","",IFERROR(VLOOKUP(AC29,Produtos!$A$1:$C$2319,2,FALSE),"Não Cadastrado")))))</f>
        <v/>
      </c>
      <c r="AF29" s="104"/>
      <c r="AG29" s="104"/>
      <c r="AH29" s="104" t="str">
        <f>IF(AC29="","",IF(ISNUMBER(AC29)=FALSE,"Não se aplica",IFERROR(VLOOKUP(AC29,Produtos!$A$1:$C$2319,3,FALSE),"Não Cadastrado")))</f>
        <v/>
      </c>
      <c r="AI29" s="104"/>
      <c r="AJ29" s="104" t="str">
        <f>VLOOKUP(Tabela2[[#This Row],[SIEMA]],Siema2025,26,FALSE)</f>
        <v>Falha de estanqueidade na linha de dreno (vent line) da reguladora de pressão (5000 psi para 3000 psi) do POD amarelo.</v>
      </c>
      <c r="AK29" s="107" t="s">
        <v>7112</v>
      </c>
      <c r="AL29" s="107" t="s">
        <v>7098</v>
      </c>
      <c r="AM29" s="107"/>
      <c r="AN29" s="108" t="str">
        <f>VLOOKUP(Tabela2[[#This Row],[SIEMA]],Siema2025,51,FALSE)</f>
        <v/>
      </c>
      <c r="AO29" s="108" t="str">
        <f>VLOOKUP(Tabela2[[#This Row],[SIEMA]],Siema2025,53,FALSE)</f>
        <v/>
      </c>
      <c r="AP29" s="108" t="str">
        <f>VLOOKUP(Tabela2[[#This Row],[SIEMA]],Siema2025,55,FALSE)</f>
        <v/>
      </c>
      <c r="AQ29" s="108" t="str">
        <f>VLOOKUP(Tabela2[[#This Row],[SIEMA]],Siema2025,57,FALSE)</f>
        <v/>
      </c>
      <c r="AR29" s="108" t="str">
        <f>VLOOKUP(Tabela2[[#This Row],[SIEMA]],Siema2025,59,FALSE)</f>
        <v/>
      </c>
      <c r="AS29" s="108" t="str">
        <f>VLOOKUP(Tabela2[[#This Row],[SIEMA]],Siema2025,61,FALSE)</f>
        <v>X</v>
      </c>
      <c r="AT29" s="108" t="str">
        <f>VLOOKUP(Tabela2[[#This Row],[SIEMA]],Siema2025,63,FALSE)</f>
        <v/>
      </c>
      <c r="AU29" s="108" t="str">
        <f>VLOOKUP(Tabela2[[#This Row],[SIEMA]],Siema2025,65,FALSE)</f>
        <v/>
      </c>
      <c r="AV29" s="108" t="str">
        <f>VLOOKUP(Tabela2[[#This Row],[SIEMA]],Siema2025,67,FALSE)</f>
        <v/>
      </c>
      <c r="AW29" s="108" t="str">
        <f>VLOOKUP(Tabela2[[#This Row],[SIEMA]],Siema2025,69,FALSE)</f>
        <v/>
      </c>
      <c r="AX29" s="108" t="str">
        <f>VLOOKUP(Tabela2[[#This Row],[SIEMA]],Siema2025,71,FALSE)</f>
        <v/>
      </c>
      <c r="AY29" s="108" t="str">
        <f>VLOOKUP(Tabela2[[#This Row],[SIEMA]],Siema2025,73,FALSE)</f>
        <v/>
      </c>
      <c r="AZ29" s="108" t="str">
        <f>VLOOKUP(Tabela2[[#This Row],[SIEMA]],Siema2025,75,FALSE)</f>
        <v/>
      </c>
      <c r="BA29" s="108" t="str">
        <f>VLOOKUP(Tabela2[[#This Row],[SIEMA]],Siema2025,77,FALSE)</f>
        <v/>
      </c>
      <c r="BB29" s="108" t="str">
        <f>VLOOKUP(Tabela2[[#This Row],[SIEMA]],Siema2025,79,FALSE)</f>
        <v/>
      </c>
      <c r="BC29" s="108" t="str">
        <f>IF(Tabela2[[#This Row],[Outro(s) ]] = "X", "PREENCHER","NA")</f>
        <v>NA</v>
      </c>
      <c r="BD29" s="108" t="str">
        <f>VLOOKUP(Tabela2[[#This Row],[SIEMA]],Siema2025,82,FALSE)</f>
        <v/>
      </c>
      <c r="BE29" s="108" t="str">
        <f>VLOOKUP(Tabela2[[#This Row],[SIEMA]],Siema2025,81,FALSE)</f>
        <v/>
      </c>
      <c r="BF29" s="110" t="str">
        <f>VLOOKUP(Tabela2[[#This Row],[SIEMA]],Siema2025,28,FALSE)</f>
        <v>Petrobras</v>
      </c>
      <c r="BG29" s="110"/>
      <c r="BH29" s="111">
        <v>33000167000101</v>
      </c>
      <c r="BI29" s="112" t="str">
        <f>VLOOKUP(Tabela2[[#This Row],[SIEMA]],Siema2025,107,FALSE)</f>
        <v>Não</v>
      </c>
      <c r="BJ29" s="107" t="s">
        <v>7099</v>
      </c>
      <c r="BK29" s="104" t="s">
        <v>2696</v>
      </c>
      <c r="BL29" s="140">
        <v>45671</v>
      </c>
      <c r="BM29" s="108">
        <f ca="1">IF(Tabela2[[#This Row],[Data de atendimento do Ibama (considerar o primeiro documento/ação)]]="",_xlfn.DAYS(TODAY(),J29),_xlfn.DAYS(Tabela2[[#This Row],[Data de atendimento do Ibama (considerar o primeiro documento/ação)]],J29))</f>
        <v>2</v>
      </c>
      <c r="BN29" s="108" t="str">
        <f>IF(Tabela2[[#This Row],[Atendido pelo Ibama ("Não" ou "Sim")]]="Não","Preencher", IF(Tabela2[[#This Row],[Atendido pelo Ibama ("Não" ou "Sim")]]="Sim","NA",""))</f>
        <v>NA</v>
      </c>
      <c r="BO29" s="114" t="s">
        <v>7100</v>
      </c>
      <c r="BP29" s="108" t="str">
        <f>IF(Tabela2[[#This Row],[Forma de atendimento (primeiro documento/ação)]]= "Outros (especificar)", "PREENCHER","NA")</f>
        <v>NA</v>
      </c>
      <c r="BQ29" s="106" t="s">
        <v>123</v>
      </c>
      <c r="BR29" s="108" t="str">
        <f>IF(Tabela2[[#This Row],[Equipe do Ibama foi a campo? Houve sobrevoo do Poseidon?]] = "Sim", "PREENCHER","NA")</f>
        <v>NA</v>
      </c>
      <c r="BS29" s="108" t="str">
        <f>IF(Tabela2[[#This Row],[Se sim, foi emitida Ordem de Emergência? (informações vinculada à coluna CK)]] = "Sim", "PREENCHER","NA")</f>
        <v>NA</v>
      </c>
      <c r="BT29" s="108" t="s">
        <v>7101</v>
      </c>
      <c r="BU29" s="108" t="s">
        <v>2696</v>
      </c>
      <c r="BV29" s="108" t="s">
        <v>123</v>
      </c>
      <c r="BW29" s="108" t="s">
        <v>2696</v>
      </c>
      <c r="BX29" s="106" t="s">
        <v>7102</v>
      </c>
      <c r="BY29" s="140">
        <v>45854</v>
      </c>
      <c r="BZ29" s="104">
        <f>IF(Tabela2[[#This Row],[Data do documento de encerramento]]="NA","NA",IF(Tabela2[[#This Row],[Data do documento de encerramento]]="","Pendente de conclusão/ encerramento",_xlfn.DAYS(Tabela2[[#This Row],[Data do documento de encerramento]],J29)))</f>
        <v>185</v>
      </c>
      <c r="CA29" s="107"/>
      <c r="CB29" s="107" t="s">
        <v>7256</v>
      </c>
      <c r="CC29" s="115" t="s">
        <v>7201</v>
      </c>
      <c r="CD29" s="107" t="s">
        <v>123</v>
      </c>
      <c r="CE29" s="107" t="s">
        <v>123</v>
      </c>
      <c r="CF29" s="107" t="s">
        <v>7257</v>
      </c>
    </row>
    <row r="30" spans="1:84" ht="60.75">
      <c r="A30" s="169">
        <v>202511632424</v>
      </c>
      <c r="B30" s="170" t="s">
        <v>7258</v>
      </c>
      <c r="C30" s="108" t="str">
        <f>VLOOKUP(Tabela2[[#This Row],[SIEMA]],Siema2025,4,FALSE)</f>
        <v xml:space="preserve"> MG</v>
      </c>
      <c r="D30" s="106" t="str">
        <f>VLOOKUP(Tabela2[[#This Row],[SIEMA]],Siema2025,3,FALSE)</f>
        <v xml:space="preserve">Araxá </v>
      </c>
      <c r="E30" s="106" t="str">
        <f>VLOOKUP(Tabela2[[#This Row],[SIEMA]],Siema2025,20,FALSE)</f>
        <v>R. Córrego da Mata, s/n, Araxá - MG, 38183-903</v>
      </c>
      <c r="F30" s="106"/>
      <c r="G30" s="106" t="s">
        <v>7259</v>
      </c>
      <c r="H30" s="106" t="s">
        <v>7260</v>
      </c>
      <c r="I30" s="104" t="str">
        <f>VLOOKUP(Tabela2[[#This Row],[SIEMA]],Siema2025,19,FALSE)</f>
        <v/>
      </c>
      <c r="J30" s="105">
        <f>VLOOKUP(Tabela2[[#This Row],[SIEMA]],Siema2025,2,FALSE)</f>
        <v>45669</v>
      </c>
      <c r="K30" s="105" t="str">
        <f>VLOOKUP(Tabela2[[#This Row],[SIEMA]],Siema2025,16,FALSE)</f>
        <v>Domingo</v>
      </c>
      <c r="L30" s="106" t="str">
        <f>IF(Tabela2[[#This Row],[Data]]="","Sem Informação",VLOOKUP(MONTH(Tabela2[[#This Row],[Data]]),'[1]Validação de dados'!$I$1:$J$13,2,0))</f>
        <v>Janeiro</v>
      </c>
      <c r="M30" s="104">
        <f>YEAR(Tabela2[[#This Row],[Data]])</f>
        <v>2025</v>
      </c>
      <c r="N30" s="105" t="str">
        <f>VLOOKUP(Tabela2[[#This Row],[SIEMA]],Siema2025,17,FALSE)</f>
        <v>Vespertino</v>
      </c>
      <c r="O30" s="105" t="str">
        <f>VLOOKUP(Tabela2[[#This Row],[SIEMA]],Siema2025,5,FALSE)</f>
        <v>Barragem</v>
      </c>
      <c r="P30" s="104" t="str">
        <f>VLOOKUP(Tabela2[[#This Row],[SIEMA]],Siema2025,21,FALSE)</f>
        <v>Conforme informado ao NEA, ocorreu retorno de produto no
registro de adição de água no sistema, permitindo o vazamento de aproximadamente 27,0 ton de produto, o qual, em sua maior parte, ficou retido nas estruturas de contenção da empresa e foi encaminhado para as barragens de rejeito da empresa.
Processo Sei1 02001.001573/2025-32</v>
      </c>
      <c r="Q30" s="104">
        <v>1789</v>
      </c>
      <c r="R30" s="104" t="str">
        <f>VLOOKUP(Tabela2[[#This Row],[SIEMA]],Siema2025,10,FALSE)</f>
        <v/>
      </c>
      <c r="S30" s="107" t="str">
        <f>IF(Q30="","", IF(Q30="NC","", IF(Q30="NE","", IF(Q30="NA","",IFERROR(VLOOKUP(Q30,Produtos!$A$1:$C$2319,2,FALSE),"Não Cadastrado")))))</f>
        <v>ÁCIDO CLORÍDRICO</v>
      </c>
      <c r="T30" s="104">
        <v>27</v>
      </c>
      <c r="U30" s="104" t="s">
        <v>7111</v>
      </c>
      <c r="V30" s="104">
        <f>IF(Q30="","",IF(ISNUMBER(Q30)=FALSE,"Não se aplica",IFERROR(VLOOKUP(Q30,Produtos!$A$1:$C$2319,3,FALSE),"Não Cadastrado")))</f>
        <v>8</v>
      </c>
      <c r="W30" s="104" t="str">
        <f>VLOOKUP(Tabela2[[#This Row],[SIEMA]],Siema2025,10,FALSE)</f>
        <v/>
      </c>
      <c r="X30" s="113" t="str">
        <f>IF(Tabela2[[#This Row],[Origem do acidente]] = "Plataforma", "PREENCHER","NA")</f>
        <v>NA</v>
      </c>
      <c r="Y30" s="109" t="str">
        <f>IF(W30="","", IF(W30="NC","", IF(W30="NE","", IF(W30="NA","",IFERROR(VLOOKUP(W30,Produtos!$A$1:$C$2319,2,FALSE),"Não Cadastrado")))))</f>
        <v/>
      </c>
      <c r="Z30" s="104" t="str">
        <f>VLOOKUP(Tabela2[[#This Row],[SIEMA]],Siema2025,11,FALSE)</f>
        <v xml:space="preserve"> </v>
      </c>
      <c r="AA30" s="104" t="str">
        <f>VLOOKUP(Tabela2[[#This Row],[SIEMA]],Siema2025,12,FALSE)</f>
        <v xml:space="preserve"> </v>
      </c>
      <c r="AB30" s="104" t="str">
        <f>IF(W30="","",IF(ISNUMBER(W30)=FALSE,"Não se aplica",IFERROR(VLOOKUP(W30,Produtos!$A$1:$C$2319,3,FALSE),"Não Cadastrado")))</f>
        <v/>
      </c>
      <c r="AC30" s="104"/>
      <c r="AD30" s="108" t="str">
        <f>IF(Tabela2[[#This Row],[Origem do acidente]] = "Plataforma", "PREENCHER","NA")</f>
        <v>NA</v>
      </c>
      <c r="AE30" s="107" t="str">
        <f>IF(AC30="","", IF(AC30="NC","", IF(AC30="NE","", IF(AC30="NA","",IFERROR(VLOOKUP(AC30,Produtos!$A$1:$C$2319,2,FALSE),"Não Cadastrado")))))</f>
        <v/>
      </c>
      <c r="AF30" s="104"/>
      <c r="AG30" s="104"/>
      <c r="AH30" s="104" t="str">
        <f>IF(AC30="","",IF(ISNUMBER(AC30)=FALSE,"Não se aplica",IFERROR(VLOOKUP(AC30,Produtos!$A$1:$C$2319,3,FALSE),"Não Cadastrado")))</f>
        <v/>
      </c>
      <c r="AI30" s="104"/>
      <c r="AJ30" s="104" t="str">
        <f>VLOOKUP(Tabela2[[#This Row],[SIEMA]],Siema2025,26,FALSE)</f>
        <v/>
      </c>
      <c r="AK30" s="107" t="s">
        <v>7229</v>
      </c>
      <c r="AL30" s="107"/>
      <c r="AM30" s="107"/>
      <c r="AN30" s="108" t="str">
        <f>VLOOKUP(Tabela2[[#This Row],[SIEMA]],Siema2025,51,FALSE)</f>
        <v/>
      </c>
      <c r="AO30" s="108" t="str">
        <f>VLOOKUP(Tabela2[[#This Row],[SIEMA]],Siema2025,53,FALSE)</f>
        <v/>
      </c>
      <c r="AP30" s="108" t="str">
        <f>VLOOKUP(Tabela2[[#This Row],[SIEMA]],Siema2025,55,FALSE)</f>
        <v/>
      </c>
      <c r="AQ30" s="108" t="str">
        <f>VLOOKUP(Tabela2[[#This Row],[SIEMA]],Siema2025,57,FALSE)</f>
        <v/>
      </c>
      <c r="AR30" s="108" t="str">
        <f>VLOOKUP(Tabela2[[#This Row],[SIEMA]],Siema2025,59,FALSE)</f>
        <v/>
      </c>
      <c r="AS30" s="108" t="str">
        <f>VLOOKUP(Tabela2[[#This Row],[SIEMA]],Siema2025,61,FALSE)</f>
        <v/>
      </c>
      <c r="AT30" s="108" t="str">
        <f>VLOOKUP(Tabela2[[#This Row],[SIEMA]],Siema2025,63,FALSE)</f>
        <v/>
      </c>
      <c r="AU30" s="108" t="str">
        <f>VLOOKUP(Tabela2[[#This Row],[SIEMA]],Siema2025,65,FALSE)</f>
        <v>X</v>
      </c>
      <c r="AV30" s="108" t="str">
        <f>VLOOKUP(Tabela2[[#This Row],[SIEMA]],Siema2025,67,FALSE)</f>
        <v/>
      </c>
      <c r="AW30" s="108" t="str">
        <f>VLOOKUP(Tabela2[[#This Row],[SIEMA]],Siema2025,69,FALSE)</f>
        <v/>
      </c>
      <c r="AX30" s="108" t="str">
        <f>VLOOKUP(Tabela2[[#This Row],[SIEMA]],Siema2025,71,FALSE)</f>
        <v/>
      </c>
      <c r="AY30" s="108" t="str">
        <f>VLOOKUP(Tabela2[[#This Row],[SIEMA]],Siema2025,73,FALSE)</f>
        <v/>
      </c>
      <c r="AZ30" s="108" t="str">
        <f>VLOOKUP(Tabela2[[#This Row],[SIEMA]],Siema2025,75,FALSE)</f>
        <v/>
      </c>
      <c r="BA30" s="108" t="str">
        <f>VLOOKUP(Tabela2[[#This Row],[SIEMA]],Siema2025,77,FALSE)</f>
        <v/>
      </c>
      <c r="BB30" s="108" t="str">
        <f>VLOOKUP(Tabela2[[#This Row],[SIEMA]],Siema2025,79,FALSE)</f>
        <v/>
      </c>
      <c r="BC30" s="108" t="str">
        <f>IF(Tabela2[[#This Row],[Outro(s) ]] = "X", "PREENCHER","NA")</f>
        <v>NA</v>
      </c>
      <c r="BD30" s="108" t="str">
        <f>VLOOKUP(Tabela2[[#This Row],[SIEMA]],Siema2025,82,FALSE)</f>
        <v/>
      </c>
      <c r="BE30" s="108" t="str">
        <f>VLOOKUP(Tabela2[[#This Row],[SIEMA]],Siema2025,81,FALSE)</f>
        <v/>
      </c>
      <c r="BF30" s="110" t="str">
        <f>VLOOKUP(Tabela2[[#This Row],[SIEMA]],Siema2025,28,FALSE)</f>
        <v>Cia Brasileira de Metalurgia e Mineração CBMM</v>
      </c>
      <c r="BG30" s="110"/>
      <c r="BH30" s="111" t="str">
        <f>VLOOKUP(Tabela2[[#This Row],[SIEMA]],Siema2025,29,FALSE)</f>
        <v>33131541000108</v>
      </c>
      <c r="BI30" s="112" t="str">
        <f>VLOOKUP(Tabela2[[#This Row],[SIEMA]],Siema2025,107,FALSE)</f>
        <v>Não</v>
      </c>
      <c r="BJ30" s="107" t="s">
        <v>7113</v>
      </c>
      <c r="BK30" s="104" t="s">
        <v>2696</v>
      </c>
      <c r="BL30" s="140">
        <v>45673</v>
      </c>
      <c r="BM30" s="108">
        <f ca="1">IF(Tabela2[[#This Row],[Data de atendimento do Ibama (considerar o primeiro documento/ação)]]="",_xlfn.DAYS(TODAY(),J30),_xlfn.DAYS(Tabela2[[#This Row],[Data de atendimento do Ibama (considerar o primeiro documento/ação)]],J30))</f>
        <v>4</v>
      </c>
      <c r="BN30" s="108" t="str">
        <f>IF(Tabela2[[#This Row],[Atendido pelo Ibama ("Não" ou "Sim")]]="Não","Preencher", IF(Tabela2[[#This Row],[Atendido pelo Ibama ("Não" ou "Sim")]]="Sim","NA",""))</f>
        <v>NA</v>
      </c>
      <c r="BO30" s="114" t="s">
        <v>7182</v>
      </c>
      <c r="BP30" s="108" t="str">
        <f>IF(Tabela2[[#This Row],[Forma de atendimento (primeiro documento/ação)]]= "Outros (especificar)", "PREENCHER","NA")</f>
        <v>NA</v>
      </c>
      <c r="BQ30" s="106" t="s">
        <v>123</v>
      </c>
      <c r="BR30" s="108" t="str">
        <f>IF(Tabela2[[#This Row],[Equipe do Ibama foi a campo? Houve sobrevoo do Poseidon?]] = "Sim", "PREENCHER","NA")</f>
        <v>NA</v>
      </c>
      <c r="BS30" s="108" t="s">
        <v>123</v>
      </c>
      <c r="BT30" s="108" t="s">
        <v>7126</v>
      </c>
      <c r="BU30" s="108" t="s">
        <v>2696</v>
      </c>
      <c r="BV30" s="108" t="str">
        <f>IF(Tabela2[[#This Row],[Houve avaliação das informações pós-acidente solicitadas/enviadas?]] = "Sim", "PREENCHER","NA")</f>
        <v>PREENCHER</v>
      </c>
      <c r="BW30" s="108" t="s">
        <v>2696</v>
      </c>
      <c r="BX30" s="106" t="s">
        <v>7115</v>
      </c>
      <c r="BY30" s="140">
        <v>45880</v>
      </c>
      <c r="BZ30" s="104">
        <f>IF(Tabela2[[#This Row],[Data do documento de encerramento]]="NA","NA",IF(Tabela2[[#This Row],[Data do documento de encerramento]]="","Pendente de conclusão/ encerramento",_xlfn.DAYS(Tabela2[[#This Row],[Data do documento de encerramento]],J30)))</f>
        <v>211</v>
      </c>
      <c r="CA30" s="107"/>
      <c r="CB30" s="107"/>
      <c r="CC30" s="115"/>
      <c r="CD30" s="107"/>
      <c r="CE30" s="107"/>
      <c r="CF30" s="107"/>
    </row>
    <row r="31" spans="1:84">
      <c r="A31" s="169">
        <v>202512721613</v>
      </c>
      <c r="B31" s="170" t="s">
        <v>7261</v>
      </c>
      <c r="C31" s="108" t="str">
        <f>VLOOKUP(Tabela2[[#This Row],[SIEMA]],Siema2025,4,FALSE)</f>
        <v xml:space="preserve"> BA</v>
      </c>
      <c r="D31" s="106" t="str">
        <f>VLOOKUP(Tabela2[[#This Row],[SIEMA]],Siema2025,3,FALSE)</f>
        <v xml:space="preserve">Esplanada </v>
      </c>
      <c r="E31" s="106" t="str">
        <f>VLOOKUP(Tabela2[[#This Row],[SIEMA]],Siema2025,20,FALSE)</f>
        <v>Linha tronco do satélite FBM-B, Campo de Fazenda Bálsamo, Bacia do Recôncav</v>
      </c>
      <c r="F31" s="106"/>
      <c r="G31" s="172" t="s">
        <v>7262</v>
      </c>
      <c r="H31" s="172" t="s">
        <v>7263</v>
      </c>
      <c r="I31" s="104" t="str">
        <f>VLOOKUP(Tabela2[[#This Row],[SIEMA]],Siema2025,19,FALSE)</f>
        <v/>
      </c>
      <c r="J31" s="105">
        <f>VLOOKUP(Tabela2[[#This Row],[SIEMA]],Siema2025,2,FALSE)</f>
        <v>45669</v>
      </c>
      <c r="K31" s="105" t="str">
        <f>VLOOKUP(Tabela2[[#This Row],[SIEMA]],Siema2025,16,FALSE)</f>
        <v>Domingo</v>
      </c>
      <c r="L31" s="106" t="str">
        <f>IF(Tabela2[[#This Row],[Data]]="","Sem Informação",VLOOKUP(MONTH(Tabela2[[#This Row],[Data]]),'[1]Validação de dados'!$I$1:$J$13,2,0))</f>
        <v>Janeiro</v>
      </c>
      <c r="M31" s="104">
        <f>YEAR(Tabela2[[#This Row],[Data]])</f>
        <v>2025</v>
      </c>
      <c r="N31" s="105" t="str">
        <f>VLOOKUP(Tabela2[[#This Row],[SIEMA]],Siema2025,17,FALSE)</f>
        <v>Matutino</v>
      </c>
      <c r="O31" s="105" t="s">
        <v>145</v>
      </c>
      <c r="P31" s="104" t="str">
        <f>VLOOKUP(Tabela2[[#This Row],[SIEMA]],Siema2025,21,FALSE)</f>
        <v>Descarga significante de óleo
Perda de contenção primária significante de óleo</v>
      </c>
      <c r="Q31" s="104">
        <v>1267</v>
      </c>
      <c r="R31" s="104"/>
      <c r="S31" s="107" t="str">
        <f>IF(Q31="","", IF(Q31="NC","", IF(Q31="NE","", IF(Q31="NA","",IFERROR(VLOOKUP(Q31,Produtos!$A$1:$C$2319,2,FALSE),"Não Cadastrado")))))</f>
        <v>PETRÓLEO CRU</v>
      </c>
      <c r="T31" s="104" t="s">
        <v>503</v>
      </c>
      <c r="U31" s="104" t="str">
        <f>VLOOKUP(Tabela2[[#This Row],[SIEMA]],Siema2025,12,FALSE)</f>
        <v>M3</v>
      </c>
      <c r="V31" s="104">
        <f>IF(Q31="","",IF(ISNUMBER(Q31)=FALSE,"Não se aplica",IFERROR(VLOOKUP(Q31,Produtos!$A$1:$C$2319,3,FALSE),"Não Cadastrado")))</f>
        <v>3</v>
      </c>
      <c r="W31" s="104" t="str">
        <f>VLOOKUP(Tabela2[[#This Row],[SIEMA]],Siema2025,10,FALSE)</f>
        <v>água produzida</v>
      </c>
      <c r="X31" s="113" t="str">
        <f>IF(Tabela2[[#This Row],[Origem do acidente]] = "Plataforma", "PREENCHER","NA")</f>
        <v>NA</v>
      </c>
      <c r="Y31" s="109" t="str">
        <f>IF(W31="","", IF(W31="NC","", IF(W31="NE","", IF(W31="NA","",IFERROR(VLOOKUP(W31,Produtos!$A$1:$C$2319,2,FALSE),"Não Cadastrado")))))</f>
        <v>Não Cadastrado</v>
      </c>
      <c r="Z31" s="104" t="str">
        <f>VLOOKUP(Tabela2[[#This Row],[SIEMA]],Siema2025,11,FALSE)</f>
        <v>0.9629</v>
      </c>
      <c r="AA31" s="104" t="str">
        <f>VLOOKUP(Tabela2[[#This Row],[SIEMA]],Siema2025,12,FALSE)</f>
        <v>M3</v>
      </c>
      <c r="AB31" s="104" t="str">
        <f>IF(W31="","",IF(ISNUMBER(W31)=FALSE,"Não se aplica",IFERROR(VLOOKUP(W31,Produtos!$A$1:$C$2319,3,FALSE),"Não Cadastrado")))</f>
        <v>Não se aplica</v>
      </c>
      <c r="AC31" s="104"/>
      <c r="AD31" s="108" t="str">
        <f>IF(Tabela2[[#This Row],[Origem do acidente]] = "Plataforma", "PREENCHER","NA")</f>
        <v>NA</v>
      </c>
      <c r="AE31" s="107" t="str">
        <f>IF(AC31="","", IF(AC31="NC","", IF(AC31="NE","", IF(AC31="NA","",IFERROR(VLOOKUP(AC31,Produtos!$A$1:$C$2319,2,FALSE),"Não Cadastrado")))))</f>
        <v/>
      </c>
      <c r="AF31" s="104"/>
      <c r="AG31" s="104"/>
      <c r="AH31" s="104" t="str">
        <f>IF(AC31="","",IF(ISNUMBER(AC31)=FALSE,"Não se aplica",IFERROR(VLOOKUP(AC31,Produtos!$A$1:$C$2319,3,FALSE),"Não Cadastrado")))</f>
        <v/>
      </c>
      <c r="AI31" s="104"/>
      <c r="AJ31" s="104" t="str">
        <f>VLOOKUP(Tabela2[[#This Row],[SIEMA]],Siema2025,26,FALSE)</f>
        <v>Em investigação.</v>
      </c>
      <c r="AK31" s="107" t="s">
        <v>7245</v>
      </c>
      <c r="AL31" s="107"/>
      <c r="AM31" s="107"/>
      <c r="AN31" s="108" t="str">
        <f>VLOOKUP(Tabela2[[#This Row],[SIEMA]],Siema2025,51,FALSE)</f>
        <v/>
      </c>
      <c r="AO31" s="108" t="str">
        <f>VLOOKUP(Tabela2[[#This Row],[SIEMA]],Siema2025,53,FALSE)</f>
        <v/>
      </c>
      <c r="AP31" s="108" t="str">
        <f>VLOOKUP(Tabela2[[#This Row],[SIEMA]],Siema2025,55,FALSE)</f>
        <v/>
      </c>
      <c r="AQ31" s="108" t="str">
        <f>VLOOKUP(Tabela2[[#This Row],[SIEMA]],Siema2025,57,FALSE)</f>
        <v/>
      </c>
      <c r="AR31" s="108" t="str">
        <f>VLOOKUP(Tabela2[[#This Row],[SIEMA]],Siema2025,59,FALSE)</f>
        <v/>
      </c>
      <c r="AS31" s="108" t="str">
        <f>VLOOKUP(Tabela2[[#This Row],[SIEMA]],Siema2025,61,FALSE)</f>
        <v/>
      </c>
      <c r="AT31" s="108" t="str">
        <f>VLOOKUP(Tabela2[[#This Row],[SIEMA]],Siema2025,63,FALSE)</f>
        <v/>
      </c>
      <c r="AU31" s="108" t="str">
        <f>VLOOKUP(Tabela2[[#This Row],[SIEMA]],Siema2025,65,FALSE)</f>
        <v>X</v>
      </c>
      <c r="AV31" s="108" t="str">
        <f>VLOOKUP(Tabela2[[#This Row],[SIEMA]],Siema2025,67,FALSE)</f>
        <v/>
      </c>
      <c r="AW31" s="108" t="str">
        <f>VLOOKUP(Tabela2[[#This Row],[SIEMA]],Siema2025,69,FALSE)</f>
        <v/>
      </c>
      <c r="AX31" s="108" t="str">
        <f>VLOOKUP(Tabela2[[#This Row],[SIEMA]],Siema2025,71,FALSE)</f>
        <v/>
      </c>
      <c r="AY31" s="108" t="str">
        <f>VLOOKUP(Tabela2[[#This Row],[SIEMA]],Siema2025,73,FALSE)</f>
        <v/>
      </c>
      <c r="AZ31" s="108" t="str">
        <f>VLOOKUP(Tabela2[[#This Row],[SIEMA]],Siema2025,75,FALSE)</f>
        <v/>
      </c>
      <c r="BA31" s="108" t="str">
        <f>VLOOKUP(Tabela2[[#This Row],[SIEMA]],Siema2025,77,FALSE)</f>
        <v/>
      </c>
      <c r="BB31" s="108" t="str">
        <f>VLOOKUP(Tabela2[[#This Row],[SIEMA]],Siema2025,79,FALSE)</f>
        <v/>
      </c>
      <c r="BC31" s="108" t="str">
        <f>IF(Tabela2[[#This Row],[Outro(s) ]] = "X", "PREENCHER","NA")</f>
        <v>NA</v>
      </c>
      <c r="BD31" s="108" t="str">
        <f>VLOOKUP(Tabela2[[#This Row],[SIEMA]],Siema2025,82,FALSE)</f>
        <v/>
      </c>
      <c r="BE31" s="108" t="str">
        <f>VLOOKUP(Tabela2[[#This Row],[SIEMA]],Siema2025,81,FALSE)</f>
        <v/>
      </c>
      <c r="BF31" s="110" t="str">
        <f>VLOOKUP(Tabela2[[#This Row],[SIEMA]],Siema2025,28,FALSE)</f>
        <v>: PETRÓLEO BRASILEIRO S.A. - PETROBRAS</v>
      </c>
      <c r="BG31" s="110"/>
      <c r="BH31" s="111" t="str">
        <f>VLOOKUP(Tabela2[[#This Row],[SIEMA]],Siema2025,29,FALSE)</f>
        <v>33000167000101</v>
      </c>
      <c r="BI31" s="112" t="str">
        <f>VLOOKUP(Tabela2[[#This Row],[SIEMA]],Siema2025,107,FALSE)</f>
        <v>Não</v>
      </c>
      <c r="BJ31" s="107" t="s">
        <v>7113</v>
      </c>
      <c r="BK31" s="104" t="s">
        <v>2696</v>
      </c>
      <c r="BL31" s="140">
        <v>45702</v>
      </c>
      <c r="BM31" s="108">
        <f ca="1">IF(Tabela2[[#This Row],[Data de atendimento do Ibama (considerar o primeiro documento/ação)]]="",_xlfn.DAYS(TODAY(),J31),_xlfn.DAYS(Tabela2[[#This Row],[Data de atendimento do Ibama (considerar o primeiro documento/ação)]],J31))</f>
        <v>33</v>
      </c>
      <c r="BN31" s="108" t="str">
        <f>IF(Tabela2[[#This Row],[Atendido pelo Ibama ("Não" ou "Sim")]]="Não","Preencher", IF(Tabela2[[#This Row],[Atendido pelo Ibama ("Não" ou "Sim")]]="Sim","NA",""))</f>
        <v>NA</v>
      </c>
      <c r="BO31" s="114" t="s">
        <v>7138</v>
      </c>
      <c r="BP31" s="108" t="str">
        <f>IF(Tabela2[[#This Row],[Forma de atendimento (primeiro documento/ação)]]= "Outros (especificar)", "PREENCHER","NA")</f>
        <v>NA</v>
      </c>
      <c r="BQ31" s="106" t="s">
        <v>123</v>
      </c>
      <c r="BR31" s="108" t="str">
        <f>IF(Tabela2[[#This Row],[Equipe do Ibama foi a campo? Houve sobrevoo do Poseidon?]] = "Sim", "PREENCHER","NA")</f>
        <v>NA</v>
      </c>
      <c r="BS31" s="108" t="str">
        <f>IF(Tabela2[[#This Row],[Se sim, foi emitida Ordem de Emergência? (informações vinculada à coluna CK)]] = "Sim", "PREENCHER","NA")</f>
        <v>NA</v>
      </c>
      <c r="BT31" s="108" t="s">
        <v>7101</v>
      </c>
      <c r="BU31" s="108" t="s">
        <v>123</v>
      </c>
      <c r="BV31" s="108" t="s">
        <v>123</v>
      </c>
      <c r="BW31" s="108" t="s">
        <v>123</v>
      </c>
      <c r="BX31" s="106"/>
      <c r="BY31" s="140"/>
      <c r="BZ31" s="104" t="str">
        <f>IF(Tabela2[[#This Row],[Data do documento de encerramento]]="NA","NA",IF(Tabela2[[#This Row],[Data do documento de encerramento]]="","Pendente de conclusão/ encerramento",_xlfn.DAYS(Tabela2[[#This Row],[Data do documento de encerramento]],J31)))</f>
        <v>Pendente de conclusão/ encerramento</v>
      </c>
      <c r="CA31" s="107"/>
      <c r="CB31" s="107"/>
      <c r="CC31" s="107"/>
      <c r="CD31" s="107"/>
      <c r="CE31" s="107"/>
      <c r="CF31" s="107"/>
    </row>
    <row r="32" spans="1:84" ht="60.75">
      <c r="A32" s="182">
        <v>202511514406</v>
      </c>
      <c r="B32" s="170" t="s">
        <v>7264</v>
      </c>
      <c r="C32" s="108" t="s">
        <v>672</v>
      </c>
      <c r="D32" s="106" t="s">
        <v>637</v>
      </c>
      <c r="E32" s="106" t="s">
        <v>7265</v>
      </c>
      <c r="F32" s="106"/>
      <c r="G32" s="106" t="s">
        <v>7266</v>
      </c>
      <c r="H32" s="106" t="s">
        <v>7267</v>
      </c>
      <c r="I32" s="104" t="str">
        <f>VLOOKUP(Tabela2[[#This Row],[SIEMA]],Siema2025,19,FALSE)</f>
        <v>Santos</v>
      </c>
      <c r="J32" s="105">
        <f>VLOOKUP(Tabela2[[#This Row],[SIEMA]],Siema2025,2,FALSE)</f>
        <v>45670</v>
      </c>
      <c r="K32" s="105" t="str">
        <f>VLOOKUP(Tabela2[[#This Row],[SIEMA]],Siema2025,16,FALSE)</f>
        <v>Segunda</v>
      </c>
      <c r="L32" s="106" t="str">
        <f>IF(Tabela2[[#This Row],[Data]]="","Sem Informação",VLOOKUP(MONTH(Tabela2[[#This Row],[Data]]),'[1]Validação de dados'!$I$1:$J$13,2,0))</f>
        <v>Janeiro</v>
      </c>
      <c r="M32" s="104">
        <f>YEAR(Tabela2[[#This Row],[Data]])</f>
        <v>2025</v>
      </c>
      <c r="N32" s="105" t="str">
        <f>VLOOKUP(Tabela2[[#This Row],[SIEMA]],Siema2025,17,FALSE)</f>
        <v>Noturno</v>
      </c>
      <c r="O32" s="105" t="s">
        <v>111</v>
      </c>
      <c r="P32" s="104" t="str">
        <f>VLOOKUP(Tabela2[[#This Row],[SIEMA]],Siema2025,21,FALSE)</f>
        <v>Poço 8-BUZ-16-RJS.
Processo Sei! 02001.001414/2025-38</v>
      </c>
      <c r="Q32" s="104" t="s">
        <v>637</v>
      </c>
      <c r="R32" s="104" t="s">
        <v>7268</v>
      </c>
      <c r="S32" s="107" t="s">
        <v>7147</v>
      </c>
      <c r="T32" s="104">
        <v>0.08</v>
      </c>
      <c r="U32" s="104" t="str">
        <f>VLOOKUP(Tabela2[[#This Row],[SIEMA]],Siema2025,12,FALSE)</f>
        <v>M3</v>
      </c>
      <c r="V32" s="104" t="s">
        <v>637</v>
      </c>
      <c r="W32" s="104"/>
      <c r="X32" s="113"/>
      <c r="Y32" s="109" t="str">
        <f>IF(W32="","", IF(W32="NC","", IF(W32="NE","", IF(W32="NA","",IFERROR(VLOOKUP(W32,Produtos!$A$1:$C$2319,2,FALSE),"Não Cadastrado")))))</f>
        <v/>
      </c>
      <c r="Z32" s="104"/>
      <c r="AA32" s="104"/>
      <c r="AB32" s="104" t="str">
        <f>IF(W32="","",IF(ISNUMBER(W32)=FALSE,"Não se aplica",IFERROR(VLOOKUP(W32,Produtos!$A$1:$C$2319,3,FALSE),"Não Cadastrado")))</f>
        <v/>
      </c>
      <c r="AC32" s="104"/>
      <c r="AD32" s="108"/>
      <c r="AE32" s="107" t="str">
        <f>IF(AC32="","", IF(AC32="NC","", IF(AC32="NE","", IF(AC32="NA","",IFERROR(VLOOKUP(AC32,Produtos!$A$1:$C$2319,2,FALSE),"Não Cadastrado")))))</f>
        <v/>
      </c>
      <c r="AF32" s="104"/>
      <c r="AG32" s="104"/>
      <c r="AH32" s="104" t="str">
        <f>IF(AC32="","",IF(ISNUMBER(AC32)=FALSE,"Não se aplica",IFERROR(VLOOKUP(AC32,Produtos!$A$1:$C$2319,3,FALSE),"Não Cadastrado")))</f>
        <v/>
      </c>
      <c r="AI32" s="104"/>
      <c r="AJ32" s="104" t="str">
        <f>VLOOKUP(Tabela2[[#This Row],[SIEMA]],Siema2025,26,FALSE)</f>
        <v>Em investigação</v>
      </c>
      <c r="AK32" s="107" t="s">
        <v>7229</v>
      </c>
      <c r="AL32" s="107"/>
      <c r="AM32" s="107"/>
      <c r="AN32" s="108" t="str">
        <f>VLOOKUP(Tabela2[[#This Row],[SIEMA]],Siema2025,51,FALSE)</f>
        <v/>
      </c>
      <c r="AO32" s="108" t="str">
        <f>VLOOKUP(Tabela2[[#This Row],[SIEMA]],Siema2025,53,FALSE)</f>
        <v/>
      </c>
      <c r="AP32" s="108" t="str">
        <f>VLOOKUP(Tabela2[[#This Row],[SIEMA]],Siema2025,55,FALSE)</f>
        <v/>
      </c>
      <c r="AQ32" s="108" t="str">
        <f>VLOOKUP(Tabela2[[#This Row],[SIEMA]],Siema2025,57,FALSE)</f>
        <v/>
      </c>
      <c r="AR32" s="108" t="str">
        <f>VLOOKUP(Tabela2[[#This Row],[SIEMA]],Siema2025,59,FALSE)</f>
        <v/>
      </c>
      <c r="AS32" s="108" t="str">
        <f>VLOOKUP(Tabela2[[#This Row],[SIEMA]],Siema2025,61,FALSE)</f>
        <v>X</v>
      </c>
      <c r="AT32" s="108" t="str">
        <f>VLOOKUP(Tabela2[[#This Row],[SIEMA]],Siema2025,63,FALSE)</f>
        <v/>
      </c>
      <c r="AU32" s="108" t="str">
        <f>VLOOKUP(Tabela2[[#This Row],[SIEMA]],Siema2025,65,FALSE)</f>
        <v/>
      </c>
      <c r="AV32" s="108" t="str">
        <f>VLOOKUP(Tabela2[[#This Row],[SIEMA]],Siema2025,67,FALSE)</f>
        <v/>
      </c>
      <c r="AW32" s="108" t="str">
        <f>VLOOKUP(Tabela2[[#This Row],[SIEMA]],Siema2025,69,FALSE)</f>
        <v/>
      </c>
      <c r="AX32" s="108" t="str">
        <f>VLOOKUP(Tabela2[[#This Row],[SIEMA]],Siema2025,71,FALSE)</f>
        <v/>
      </c>
      <c r="AY32" s="108" t="str">
        <f>VLOOKUP(Tabela2[[#This Row],[SIEMA]],Siema2025,73,FALSE)</f>
        <v/>
      </c>
      <c r="AZ32" s="108" t="str">
        <f>VLOOKUP(Tabela2[[#This Row],[SIEMA]],Siema2025,75,FALSE)</f>
        <v/>
      </c>
      <c r="BA32" s="108" t="str">
        <f>VLOOKUP(Tabela2[[#This Row],[SIEMA]],Siema2025,77,FALSE)</f>
        <v/>
      </c>
      <c r="BB32" s="108" t="str">
        <f>VLOOKUP(Tabela2[[#This Row],[SIEMA]],Siema2025,79,FALSE)</f>
        <v/>
      </c>
      <c r="BC32" s="108" t="str">
        <f>IF(Tabela2[[#This Row],[Outro(s) ]] = "X", "PREENCHER","NA")</f>
        <v>NA</v>
      </c>
      <c r="BD32" s="108" t="str">
        <f>VLOOKUP(Tabela2[[#This Row],[SIEMA]],Siema2025,82,FALSE)</f>
        <v/>
      </c>
      <c r="BE32" s="108" t="str">
        <f>VLOOKUP(Tabela2[[#This Row],[SIEMA]],Siema2025,81,FALSE)</f>
        <v/>
      </c>
      <c r="BF32" s="110" t="str">
        <f>VLOOKUP(Tabela2[[#This Row],[SIEMA]],Siema2025,28,FALSE)</f>
        <v>Petrobras</v>
      </c>
      <c r="BG32" s="110"/>
      <c r="BH32" s="111">
        <v>33000167000101</v>
      </c>
      <c r="BI32" s="112" t="str">
        <f>VLOOKUP(Tabela2[[#This Row],[SIEMA]],Siema2025,107,FALSE)</f>
        <v>Não</v>
      </c>
      <c r="BJ32" s="107" t="s">
        <v>7099</v>
      </c>
      <c r="BK32" s="104" t="s">
        <v>2696</v>
      </c>
      <c r="BL32" s="140">
        <v>45702</v>
      </c>
      <c r="BM32" s="108">
        <f ca="1">IF(Tabela2[[#This Row],[Data de atendimento do Ibama (considerar o primeiro documento/ação)]]="",_xlfn.DAYS(TODAY(),J32),_xlfn.DAYS(Tabela2[[#This Row],[Data de atendimento do Ibama (considerar o primeiro documento/ação)]],J32))</f>
        <v>32</v>
      </c>
      <c r="BN32" s="108" t="str">
        <f>IF(Tabela2[[#This Row],[Atendido pelo Ibama ("Não" ou "Sim")]]="Não","Preencher", IF(Tabela2[[#This Row],[Atendido pelo Ibama ("Não" ou "Sim")]]="Sim","NA",""))</f>
        <v>NA</v>
      </c>
      <c r="BO32" s="114" t="s">
        <v>7100</v>
      </c>
      <c r="BP32" s="108" t="str">
        <f>IF(Tabela2[[#This Row],[Forma de atendimento (primeiro documento/ação)]]= "Outros (especificar)", "PREENCHER","NA")</f>
        <v>NA</v>
      </c>
      <c r="BQ32" s="106" t="s">
        <v>123</v>
      </c>
      <c r="BR32" s="108" t="str">
        <f>IF(Tabela2[[#This Row],[Equipe do Ibama foi a campo? Houve sobrevoo do Poseidon?]] = "Sim", "PREENCHER","NA")</f>
        <v>NA</v>
      </c>
      <c r="BS32" s="108" t="str">
        <f>IF(Tabela2[[#This Row],[Se sim, foi emitida Ordem de Emergência? (informações vinculada à coluna CK)]] = "Sim", "PREENCHER","NA")</f>
        <v>NA</v>
      </c>
      <c r="BT32" s="108" t="s">
        <v>7101</v>
      </c>
      <c r="BU32" s="108" t="s">
        <v>2696</v>
      </c>
      <c r="BV32" s="108" t="s">
        <v>123</v>
      </c>
      <c r="BW32" s="108" t="s">
        <v>2696</v>
      </c>
      <c r="BX32" s="106" t="s">
        <v>7102</v>
      </c>
      <c r="BY32" s="140">
        <v>46101</v>
      </c>
      <c r="BZ32" s="104">
        <f>IF(Tabela2[[#This Row],[Data do documento de encerramento]]="NA","NA",IF(Tabela2[[#This Row],[Data do documento de encerramento]]="","Pendente de conclusão/ encerramento",_xlfn.DAYS(Tabela2[[#This Row],[Data do documento de encerramento]],J32)))</f>
        <v>431</v>
      </c>
      <c r="CA32" s="107"/>
      <c r="CB32" s="107" t="s">
        <v>7158</v>
      </c>
      <c r="CC32" s="107" t="s">
        <v>7148</v>
      </c>
      <c r="CD32" s="107" t="s">
        <v>123</v>
      </c>
      <c r="CE32" s="107" t="s">
        <v>123</v>
      </c>
      <c r="CF32" s="107" t="s">
        <v>7257</v>
      </c>
    </row>
    <row r="33" spans="1:84" ht="30.75">
      <c r="A33" s="169">
        <v>202511539610</v>
      </c>
      <c r="B33" s="170" t="s">
        <v>7269</v>
      </c>
      <c r="C33" s="108" t="s">
        <v>7135</v>
      </c>
      <c r="D33" s="106" t="s">
        <v>637</v>
      </c>
      <c r="E33" s="106" t="s">
        <v>529</v>
      </c>
      <c r="F33" s="106"/>
      <c r="G33" s="106" t="s">
        <v>7270</v>
      </c>
      <c r="H33" s="106" t="s">
        <v>7271</v>
      </c>
      <c r="I33" s="104" t="str">
        <f>VLOOKUP(Tabela2[[#This Row],[SIEMA]],Siema2025,19,FALSE)</f>
        <v>Campos</v>
      </c>
      <c r="J33" s="105">
        <f>VLOOKUP(Tabela2[[#This Row],[SIEMA]],Siema2025,2,FALSE)</f>
        <v>45670</v>
      </c>
      <c r="K33" s="105" t="str">
        <f>VLOOKUP(Tabela2[[#This Row],[SIEMA]],Siema2025,16,FALSE)</f>
        <v>Segunda</v>
      </c>
      <c r="L33" s="106" t="str">
        <f>IF(Tabela2[[#This Row],[Data]]="","Sem Informação",VLOOKUP(MONTH(Tabela2[[#This Row],[Data]]),'[1]Validação de dados'!$I$1:$J$13,2,0))</f>
        <v>Janeiro</v>
      </c>
      <c r="M33" s="104">
        <f>YEAR(Tabela2[[#This Row],[Data]])</f>
        <v>2025</v>
      </c>
      <c r="N33" s="105" t="str">
        <f>VLOOKUP(Tabela2[[#This Row],[SIEMA]],Siema2025,17,FALSE)</f>
        <v>Matutino</v>
      </c>
      <c r="O33" s="105" t="str">
        <f>VLOOKUP(Tabela2[[#This Row],[SIEMA]],Siema2025,5,FALSE)</f>
        <v>Plataforma</v>
      </c>
      <c r="P33" s="104" t="str">
        <f>VLOOKUP(Tabela2[[#This Row],[SIEMA]],Siema2025,21,FALSE)</f>
        <v>[PETROBRAS 53]: Durante sobrevoo de monitoramento ambiental, foi detectada uma feição conectada a plataforma (sentido de proa da unidade). No momento do avistamento o descarte de água produzida encontrava-se fechada (fechada às 13/01/2025 7h27).
Causa provável: Falha no LIT-5336014A (Controle de nível) do TQ-533603-A (tanque de drenagem aberta de hidrocarbonetos) com transbordamento do tanque de costado. Em investigação.
Processo Sei! 02001.001473/2025-14.</v>
      </c>
      <c r="Q33">
        <v>3082</v>
      </c>
      <c r="R33" s="104" t="s">
        <v>1714</v>
      </c>
      <c r="S33" s="104" t="s">
        <v>1714</v>
      </c>
      <c r="T33" s="104" t="s">
        <v>6043</v>
      </c>
      <c r="U33" s="104" t="s">
        <v>7111</v>
      </c>
      <c r="V33" s="104">
        <f>IF(Q33="","",IF(ISNUMBER(Q33)=FALSE,"Não se aplica",IFERROR(VLOOKUP(Q33,Produtos!$A$1:$C$2319,3,FALSE),"Não Cadastrado")))</f>
        <v>9</v>
      </c>
      <c r="W33" s="104"/>
      <c r="X33" s="113" t="str">
        <f>IF(Tabela2[[#This Row],[Origem do acidente]] = "Plataforma", "PREENCHER","NA")</f>
        <v>PREENCHER</v>
      </c>
      <c r="Y33" s="109" t="str">
        <f>IF(W33="","", IF(W33="NC","", IF(W33="NE","", IF(W33="NA","",IFERROR(VLOOKUP(W33,Produtos!$A$1:$C$2319,2,FALSE),"Não Cadastrado")))))</f>
        <v/>
      </c>
      <c r="Z33" s="104"/>
      <c r="AA33" s="104" t="str">
        <f>VLOOKUP(Tabela2[[#This Row],[SIEMA]],Siema2025,12,FALSE)</f>
        <v>M3; M3</v>
      </c>
      <c r="AB33" s="104" t="str">
        <f>IF(W33="","",IF(ISNUMBER(W33)=FALSE,"Não se aplica",IFERROR(VLOOKUP(W33,Produtos!$A$1:$C$2319,3,FALSE),"Não Cadastrado")))</f>
        <v/>
      </c>
      <c r="AC33" s="104"/>
      <c r="AD33" s="108" t="str">
        <f>IF(Tabela2[[#This Row],[Origem do acidente]] = "Plataforma", "PREENCHER","NA")</f>
        <v>PREENCHER</v>
      </c>
      <c r="AE33" s="107" t="str">
        <f>IF(AC33="","", IF(AC33="NC","", IF(AC33="NE","", IF(AC33="NA","",IFERROR(VLOOKUP(AC33,Produtos!$A$1:$C$2319,2,FALSE),"Não Cadastrado")))))</f>
        <v/>
      </c>
      <c r="AF33" s="104"/>
      <c r="AG33" s="104"/>
      <c r="AH33" s="104" t="str">
        <f>IF(AC33="","",IF(ISNUMBER(AC33)=FALSE,"Não se aplica",IFERROR(VLOOKUP(AC33,Produtos!$A$1:$C$2319,3,FALSE),"Não Cadastrado")))</f>
        <v/>
      </c>
      <c r="AI33" s="104"/>
      <c r="AJ33" s="104" t="str">
        <f>VLOOKUP(Tabela2[[#This Row],[SIEMA]],Siema2025,26,FALSE)</f>
        <v>Falha no LIT-5336014A (Controle de nível) do TQ-533603-A (tanque de drenagem aberta de hidrocarbonetos) com transbordamento do tanque de costado. Em investigação.</v>
      </c>
      <c r="AK33" s="107"/>
      <c r="AL33" s="107"/>
      <c r="AM33" s="107"/>
      <c r="AN33" s="108" t="str">
        <f>VLOOKUP(Tabela2[[#This Row],[SIEMA]],Siema2025,51,FALSE)</f>
        <v/>
      </c>
      <c r="AO33" s="108" t="str">
        <f>VLOOKUP(Tabela2[[#This Row],[SIEMA]],Siema2025,53,FALSE)</f>
        <v/>
      </c>
      <c r="AP33" s="108" t="str">
        <f>VLOOKUP(Tabela2[[#This Row],[SIEMA]],Siema2025,55,FALSE)</f>
        <v/>
      </c>
      <c r="AQ33" s="108" t="str">
        <f>VLOOKUP(Tabela2[[#This Row],[SIEMA]],Siema2025,57,FALSE)</f>
        <v/>
      </c>
      <c r="AR33" s="108" t="str">
        <f>VLOOKUP(Tabela2[[#This Row],[SIEMA]],Siema2025,59,FALSE)</f>
        <v/>
      </c>
      <c r="AS33" s="108" t="str">
        <f>VLOOKUP(Tabela2[[#This Row],[SIEMA]],Siema2025,61,FALSE)</f>
        <v>X</v>
      </c>
      <c r="AT33" s="108" t="str">
        <f>VLOOKUP(Tabela2[[#This Row],[SIEMA]],Siema2025,63,FALSE)</f>
        <v/>
      </c>
      <c r="AU33" s="108" t="str">
        <f>VLOOKUP(Tabela2[[#This Row],[SIEMA]],Siema2025,65,FALSE)</f>
        <v/>
      </c>
      <c r="AV33" s="108" t="str">
        <f>VLOOKUP(Tabela2[[#This Row],[SIEMA]],Siema2025,67,FALSE)</f>
        <v/>
      </c>
      <c r="AW33" s="108" t="str">
        <f>VLOOKUP(Tabela2[[#This Row],[SIEMA]],Siema2025,69,FALSE)</f>
        <v/>
      </c>
      <c r="AX33" s="108" t="str">
        <f>VLOOKUP(Tabela2[[#This Row],[SIEMA]],Siema2025,71,FALSE)</f>
        <v/>
      </c>
      <c r="AY33" s="108" t="str">
        <f>VLOOKUP(Tabela2[[#This Row],[SIEMA]],Siema2025,73,FALSE)</f>
        <v/>
      </c>
      <c r="AZ33" s="108" t="str">
        <f>VLOOKUP(Tabela2[[#This Row],[SIEMA]],Siema2025,75,FALSE)</f>
        <v/>
      </c>
      <c r="BA33" s="108" t="str">
        <f>VLOOKUP(Tabela2[[#This Row],[SIEMA]],Siema2025,77,FALSE)</f>
        <v/>
      </c>
      <c r="BB33" s="108" t="str">
        <f>VLOOKUP(Tabela2[[#This Row],[SIEMA]],Siema2025,79,FALSE)</f>
        <v/>
      </c>
      <c r="BC33" s="108" t="str">
        <f>IF(Tabela2[[#This Row],[Outro(s) ]] = "X", "PREENCHER","NA")</f>
        <v>NA</v>
      </c>
      <c r="BD33" s="108" t="str">
        <f>VLOOKUP(Tabela2[[#This Row],[SIEMA]],Siema2025,82,FALSE)</f>
        <v/>
      </c>
      <c r="BE33" s="108" t="str">
        <f>VLOOKUP(Tabela2[[#This Row],[SIEMA]],Siema2025,81,FALSE)</f>
        <v/>
      </c>
      <c r="BF33" s="110" t="str">
        <f>VLOOKUP(Tabela2[[#This Row],[SIEMA]],Siema2025,28,FALSE)</f>
        <v>PETROBRAS</v>
      </c>
      <c r="BG33" s="110"/>
      <c r="BH33" s="111" t="str">
        <f>VLOOKUP(Tabela2[[#This Row],[SIEMA]],Siema2025,29,FALSE)</f>
        <v>33000167100750</v>
      </c>
      <c r="BI33" s="112" t="str">
        <f>VLOOKUP(Tabela2[[#This Row],[SIEMA]],Siema2025,107,FALSE)</f>
        <v>Não</v>
      </c>
      <c r="BJ33" s="107" t="s">
        <v>7099</v>
      </c>
      <c r="BK33" s="104" t="s">
        <v>2696</v>
      </c>
      <c r="BL33" s="140">
        <v>45691</v>
      </c>
      <c r="BM33" s="108">
        <f ca="1">IF(Tabela2[[#This Row],[Data de atendimento do Ibama (considerar o primeiro documento/ação)]]="",_xlfn.DAYS(TODAY(),J33),_xlfn.DAYS(Tabela2[[#This Row],[Data de atendimento do Ibama (considerar o primeiro documento/ação)]],J33))</f>
        <v>21</v>
      </c>
      <c r="BN33" s="108" t="str">
        <f>IF(Tabela2[[#This Row],[Atendido pelo Ibama ("Não" ou "Sim")]]="Não","Preencher", IF(Tabela2[[#This Row],[Atendido pelo Ibama ("Não" ou "Sim")]]="Sim","NA",""))</f>
        <v>NA</v>
      </c>
      <c r="BO33" s="114" t="s">
        <v>7138</v>
      </c>
      <c r="BP33" s="108" t="str">
        <f>IF(Tabela2[[#This Row],[Forma de atendimento (primeiro documento/ação)]]= "Outros (especificar)", "PREENCHER","NA")</f>
        <v>NA</v>
      </c>
      <c r="BQ33" s="106" t="s">
        <v>123</v>
      </c>
      <c r="BR33" s="108" t="str">
        <f>IF(Tabela2[[#This Row],[Equipe do Ibama foi a campo? Houve sobrevoo do Poseidon?]] = "Sim", "PREENCHER","NA")</f>
        <v>NA</v>
      </c>
      <c r="BS33" s="108" t="str">
        <f>IF(Tabela2[[#This Row],[Se sim, foi emitida Ordem de Emergência? (informações vinculada à coluna CK)]] = "Sim", "PREENCHER","NA")</f>
        <v>NA</v>
      </c>
      <c r="BT33" s="108" t="s">
        <v>7101</v>
      </c>
      <c r="BU33" s="108" t="s">
        <v>123</v>
      </c>
      <c r="BV33" s="108" t="s">
        <v>123</v>
      </c>
      <c r="BW33" s="108" t="s">
        <v>123</v>
      </c>
      <c r="BX33" s="106"/>
      <c r="BY33" s="106"/>
      <c r="BZ33" s="104" t="str">
        <f>IF(Tabela2[[#This Row],[Data do documento de encerramento]]="NA","NA",IF(Tabela2[[#This Row],[Data do documento de encerramento]]="","Pendente de conclusão/ encerramento",_xlfn.DAYS(Tabela2[[#This Row],[Data do documento de encerramento]],J33)))</f>
        <v>Pendente de conclusão/ encerramento</v>
      </c>
      <c r="CA33" s="107"/>
      <c r="CB33" s="107"/>
      <c r="CC33" s="115" t="s">
        <v>7194</v>
      </c>
      <c r="CD33" s="107" t="s">
        <v>123</v>
      </c>
      <c r="CE33" s="107" t="s">
        <v>2696</v>
      </c>
      <c r="CF33" s="107" t="s">
        <v>7141</v>
      </c>
    </row>
    <row r="34" spans="1:84" ht="45.75">
      <c r="A34" s="182">
        <v>202511550405</v>
      </c>
      <c r="B34" s="170" t="s">
        <v>7272</v>
      </c>
      <c r="C34" s="108" t="s">
        <v>672</v>
      </c>
      <c r="D34" s="106" t="s">
        <v>637</v>
      </c>
      <c r="E34" s="106" t="s">
        <v>7273</v>
      </c>
      <c r="F34" s="106"/>
      <c r="G34" s="106" t="s">
        <v>7274</v>
      </c>
      <c r="H34" s="106" t="s">
        <v>7275</v>
      </c>
      <c r="I34" s="104" t="str">
        <f>VLOOKUP(Tabela2[[#This Row],[SIEMA]],Siema2025,19,FALSE)</f>
        <v>Santos</v>
      </c>
      <c r="J34" s="105">
        <f>VLOOKUP(Tabela2[[#This Row],[SIEMA]],Siema2025,2,FALSE)</f>
        <v>45670</v>
      </c>
      <c r="K34" s="105" t="str">
        <f>VLOOKUP(Tabela2[[#This Row],[SIEMA]],Siema2025,16,FALSE)</f>
        <v>Segunda</v>
      </c>
      <c r="L34" s="106" t="str">
        <f>IF(Tabela2[[#This Row],[Data]]="","Sem Informação",VLOOKUP(MONTH(Tabela2[[#This Row],[Data]]),'[1]Validação de dados'!$I$1:$J$13,2,0))</f>
        <v>Janeiro</v>
      </c>
      <c r="M34" s="104">
        <f>YEAR(Tabela2[[#This Row],[Data]])</f>
        <v>2025</v>
      </c>
      <c r="N34" s="105" t="str">
        <f>VLOOKUP(Tabela2[[#This Row],[SIEMA]],Siema2025,17,FALSE)</f>
        <v>Vespertino</v>
      </c>
      <c r="O34" s="105" t="s">
        <v>111</v>
      </c>
      <c r="P34" s="104" t="str">
        <f>VLOOKUP(Tabela2[[#This Row],[SIEMA]],Siema2025,21,FALSE)</f>
        <v>[NS-55 (WEST JUPITER) em operação no poço 7-BUZ-81D-RJS]: Durante a retirada do conjunto de workover ao chegar à superfície foi constatada uma mancha escura no moon pool, de dimensões equivalentes estimadas em área de 2,2 m x 4,6 m e espessura de 50 micrometros (Protocolo de Bonn: cores escuras descontínuas).
Processo Sei! 02001.001505/2025-73.</v>
      </c>
      <c r="Q34" s="104">
        <v>1267</v>
      </c>
      <c r="R34" s="104" t="s">
        <v>2043</v>
      </c>
      <c r="S34" s="107" t="str">
        <f>IF(Q34="","", IF(Q34="NC","", IF(Q34="NE","", IF(Q34="NA","",IFERROR(VLOOKUP(Q34,Produtos!$A$1:$C$2319,2,FALSE),"Não Cadastrado")))))</f>
        <v>PETRÓLEO CRU</v>
      </c>
      <c r="T34" s="104">
        <v>5.0000000000000001E-4</v>
      </c>
      <c r="U34" s="104" t="str">
        <f>VLOOKUP(Tabela2[[#This Row],[SIEMA]],Siema2025,12,FALSE)</f>
        <v>M3</v>
      </c>
      <c r="V34" s="104">
        <f>IF(Q34="","",IF(ISNUMBER(Q34)=FALSE,"Não se aplica",IFERROR(VLOOKUP(Q34,Produtos!$A$1:$C$2319,3,FALSE),"Não Cadastrado")))</f>
        <v>3</v>
      </c>
      <c r="W34" s="104"/>
      <c r="X34" s="113"/>
      <c r="Y34" s="109" t="str">
        <f>IF(W34="","", IF(W34="NC","", IF(W34="NE","", IF(W34="NA","",IFERROR(VLOOKUP(W34,Produtos!$A$1:$C$2319,2,FALSE),"Não Cadastrado")))))</f>
        <v/>
      </c>
      <c r="Z34" s="104"/>
      <c r="AA34" s="104"/>
      <c r="AB34" s="104" t="str">
        <f>IF(W34="","",IF(ISNUMBER(W34)=FALSE,"Não se aplica",IFERROR(VLOOKUP(W34,Produtos!$A$1:$C$2319,3,FALSE),"Não Cadastrado")))</f>
        <v/>
      </c>
      <c r="AC34" s="104"/>
      <c r="AD34" s="108"/>
      <c r="AE34" s="107" t="str">
        <f>IF(AC34="","", IF(AC34="NC","", IF(AC34="NE","", IF(AC34="NA","",IFERROR(VLOOKUP(AC34,Produtos!$A$1:$C$2319,2,FALSE),"Não Cadastrado")))))</f>
        <v/>
      </c>
      <c r="AF34" s="104"/>
      <c r="AG34" s="104"/>
      <c r="AH34" s="104" t="str">
        <f>IF(AC34="","",IF(ISNUMBER(AC34)=FALSE,"Não se aplica",IFERROR(VLOOKUP(AC34,Produtos!$A$1:$C$2319,3,FALSE),"Não Cadastrado")))</f>
        <v/>
      </c>
      <c r="AI34" s="104"/>
      <c r="AJ34" s="104" t="str">
        <f>VLOOKUP(Tabela2[[#This Row],[SIEMA]],Siema2025,26,FALSE)</f>
        <v>Limpeza insuficiente do HCR (High Collapse Resistance) antes da desconexão do conjunto de workover da ANM (árvore de natal molhada).</v>
      </c>
      <c r="AK34" s="107" t="s">
        <v>7098</v>
      </c>
      <c r="AL34" s="191" t="s">
        <v>7276</v>
      </c>
      <c r="AM34" s="107"/>
      <c r="AN34" s="108" t="str">
        <f>VLOOKUP(Tabela2[[#This Row],[SIEMA]],Siema2025,51,FALSE)</f>
        <v/>
      </c>
      <c r="AO34" s="108" t="str">
        <f>VLOOKUP(Tabela2[[#This Row],[SIEMA]],Siema2025,53,FALSE)</f>
        <v/>
      </c>
      <c r="AP34" s="108" t="str">
        <f>VLOOKUP(Tabela2[[#This Row],[SIEMA]],Siema2025,55,FALSE)</f>
        <v/>
      </c>
      <c r="AQ34" s="108" t="str">
        <f>VLOOKUP(Tabela2[[#This Row],[SIEMA]],Siema2025,57,FALSE)</f>
        <v/>
      </c>
      <c r="AR34" s="108" t="str">
        <f>VLOOKUP(Tabela2[[#This Row],[SIEMA]],Siema2025,59,FALSE)</f>
        <v/>
      </c>
      <c r="AS34" s="108" t="str">
        <f>VLOOKUP(Tabela2[[#This Row],[SIEMA]],Siema2025,61,FALSE)</f>
        <v>X</v>
      </c>
      <c r="AT34" s="108" t="str">
        <f>VLOOKUP(Tabela2[[#This Row],[SIEMA]],Siema2025,63,FALSE)</f>
        <v/>
      </c>
      <c r="AU34" s="108" t="str">
        <f>VLOOKUP(Tabela2[[#This Row],[SIEMA]],Siema2025,65,FALSE)</f>
        <v/>
      </c>
      <c r="AV34" s="108" t="str">
        <f>VLOOKUP(Tabela2[[#This Row],[SIEMA]],Siema2025,67,FALSE)</f>
        <v/>
      </c>
      <c r="AW34" s="108" t="str">
        <f>VLOOKUP(Tabela2[[#This Row],[SIEMA]],Siema2025,69,FALSE)</f>
        <v/>
      </c>
      <c r="AX34" s="108" t="str">
        <f>VLOOKUP(Tabela2[[#This Row],[SIEMA]],Siema2025,71,FALSE)</f>
        <v/>
      </c>
      <c r="AY34" s="108" t="str">
        <f>VLOOKUP(Tabela2[[#This Row],[SIEMA]],Siema2025,73,FALSE)</f>
        <v/>
      </c>
      <c r="AZ34" s="108" t="str">
        <f>VLOOKUP(Tabela2[[#This Row],[SIEMA]],Siema2025,75,FALSE)</f>
        <v/>
      </c>
      <c r="BA34" s="108" t="str">
        <f>VLOOKUP(Tabela2[[#This Row],[SIEMA]],Siema2025,77,FALSE)</f>
        <v/>
      </c>
      <c r="BB34" s="108" t="str">
        <f>VLOOKUP(Tabela2[[#This Row],[SIEMA]],Siema2025,79,FALSE)</f>
        <v/>
      </c>
      <c r="BC34" s="108" t="str">
        <f>IF(Tabela2[[#This Row],[Outro(s) ]] = "X", "PREENCHER","NA")</f>
        <v>NA</v>
      </c>
      <c r="BD34" s="108" t="str">
        <f>VLOOKUP(Tabela2[[#This Row],[SIEMA]],Siema2025,82,FALSE)</f>
        <v/>
      </c>
      <c r="BE34" s="108" t="str">
        <f>VLOOKUP(Tabela2[[#This Row],[SIEMA]],Siema2025,81,FALSE)</f>
        <v/>
      </c>
      <c r="BF34" s="110" t="str">
        <f>VLOOKUP(Tabela2[[#This Row],[SIEMA]],Siema2025,28,FALSE)</f>
        <v>PETROBRAS</v>
      </c>
      <c r="BG34" s="110"/>
      <c r="BH34" s="111">
        <v>33000167000101</v>
      </c>
      <c r="BI34" s="112" t="str">
        <f>VLOOKUP(Tabela2[[#This Row],[SIEMA]],Siema2025,107,FALSE)</f>
        <v>Não</v>
      </c>
      <c r="BJ34" s="107" t="s">
        <v>7099</v>
      </c>
      <c r="BK34" s="104" t="s">
        <v>2696</v>
      </c>
      <c r="BL34" s="140">
        <v>45673</v>
      </c>
      <c r="BM34" s="108">
        <f ca="1">IF(Tabela2[[#This Row],[Data de atendimento do Ibama (considerar o primeiro documento/ação)]]="",_xlfn.DAYS(TODAY(),J34),_xlfn.DAYS(Tabela2[[#This Row],[Data de atendimento do Ibama (considerar o primeiro documento/ação)]],J34))</f>
        <v>3</v>
      </c>
      <c r="BN34" s="108" t="str">
        <f>IF(Tabela2[[#This Row],[Atendido pelo Ibama ("Não" ou "Sim")]]="Não","Preencher", IF(Tabela2[[#This Row],[Atendido pelo Ibama ("Não" ou "Sim")]]="Sim","NA",""))</f>
        <v>NA</v>
      </c>
      <c r="BO34" s="114" t="s">
        <v>7100</v>
      </c>
      <c r="BP34" s="108" t="str">
        <f>IF(Tabela2[[#This Row],[Forma de atendimento (primeiro documento/ação)]]= "Outros (especificar)", "PREENCHER","NA")</f>
        <v>NA</v>
      </c>
      <c r="BQ34" s="106" t="s">
        <v>123</v>
      </c>
      <c r="BR34" s="108" t="str">
        <f>IF(Tabela2[[#This Row],[Equipe do Ibama foi a campo? Houve sobrevoo do Poseidon?]] = "Sim", "PREENCHER","NA")</f>
        <v>NA</v>
      </c>
      <c r="BS34" s="108" t="str">
        <f>IF(Tabela2[[#This Row],[Se sim, foi emitida Ordem de Emergência? (informações vinculada à coluna CK)]] = "Sim", "PREENCHER","NA")</f>
        <v>NA</v>
      </c>
      <c r="BT34" s="108" t="s">
        <v>7101</v>
      </c>
      <c r="BU34" s="108" t="s">
        <v>2696</v>
      </c>
      <c r="BV34" s="108" t="s">
        <v>123</v>
      </c>
      <c r="BW34" s="108" t="s">
        <v>2696</v>
      </c>
      <c r="BX34" s="106" t="s">
        <v>7102</v>
      </c>
      <c r="BY34" s="140">
        <v>46000</v>
      </c>
      <c r="BZ34" s="104">
        <f>IF(Tabela2[[#This Row],[Data do documento de encerramento]]="NA","NA",IF(Tabela2[[#This Row],[Data do documento de encerramento]]="","Pendente de conclusão/ encerramento",_xlfn.DAYS(Tabela2[[#This Row],[Data do documento de encerramento]],J34)))</f>
        <v>330</v>
      </c>
      <c r="CA34" s="107"/>
      <c r="CB34" s="107" t="s">
        <v>7277</v>
      </c>
      <c r="CC34" s="115" t="s">
        <v>7148</v>
      </c>
      <c r="CD34" s="107" t="s">
        <v>7278</v>
      </c>
      <c r="CE34" s="107" t="s">
        <v>123</v>
      </c>
      <c r="CF34" s="107" t="s">
        <v>7105</v>
      </c>
    </row>
    <row r="35" spans="1:84" ht="76.5">
      <c r="A35" s="169">
        <v>202521375606</v>
      </c>
      <c r="B35" s="118" t="s">
        <v>7279</v>
      </c>
      <c r="C35" s="108" t="str">
        <f>VLOOKUP(Tabela2[[#This Row],[SIEMA]],Siema2025,4,FALSE)</f>
        <v xml:space="preserve"> ES</v>
      </c>
      <c r="D35" s="106" t="str">
        <f>VLOOKUP(Tabela2[[#This Row],[SIEMA]],Siema2025,3,FALSE)</f>
        <v xml:space="preserve">Presidente Kennedy </v>
      </c>
      <c r="E35" s="106" t="s">
        <v>7280</v>
      </c>
      <c r="F35" s="106" t="s">
        <v>7281</v>
      </c>
      <c r="G35" s="106" t="s">
        <v>7282</v>
      </c>
      <c r="H35" s="106" t="s">
        <v>7283</v>
      </c>
      <c r="I35" s="104" t="s">
        <v>7120</v>
      </c>
      <c r="J35" s="105">
        <f>VLOOKUP(Tabela2[[#This Row],[SIEMA]],Siema2025,2,FALSE)</f>
        <v>45670</v>
      </c>
      <c r="K35" s="105" t="str">
        <f>VLOOKUP(Tabela2[[#This Row],[SIEMA]],Siema2025,16,FALSE)</f>
        <v>Segunda</v>
      </c>
      <c r="L35" s="106" t="str">
        <f>IF(Tabela2[[#This Row],[Data]]="","Sem Informação",VLOOKUP(MONTH(Tabela2[[#This Row],[Data]]),'[1]Validação de dados'!$I$1:$J$13,2,0))</f>
        <v>Janeiro</v>
      </c>
      <c r="M35" s="104">
        <f>YEAR(Tabela2[[#This Row],[Data]])</f>
        <v>2025</v>
      </c>
      <c r="N35" s="105" t="str">
        <f>VLOOKUP(Tabela2[[#This Row],[SIEMA]],Siema2025,17,FALSE)</f>
        <v>Matutino</v>
      </c>
      <c r="O35" s="105" t="str">
        <f>VLOOKUP(Tabela2[[#This Row],[SIEMA]],Siema2025,5,FALSE)</f>
        <v>Terminal/portos/ancoradouros/etc</v>
      </c>
      <c r="P35" s="203" t="str">
        <f>VLOOKUP(Tabela2[[#This Row],[SIEMA]],Siema2025,21,FALSE)</f>
        <v>Impacto contra material oriundo da supressão de vegetação no dia anterior.</v>
      </c>
      <c r="Q35" s="104" t="s">
        <v>7094</v>
      </c>
      <c r="R35" s="104" t="s">
        <v>7284</v>
      </c>
      <c r="S35" s="107" t="s">
        <v>541</v>
      </c>
      <c r="T35" s="104">
        <v>5.0000000000000001E-3</v>
      </c>
      <c r="U35" s="104" t="s">
        <v>7111</v>
      </c>
      <c r="V35" s="104" t="str">
        <f>IF(Q35="","",IF(ISNUMBER(Q35)=FALSE,"Não se aplica",IFERROR(VLOOKUP(Q35,Produtos!$A$1:$C$2319,3,FALSE),"Não Cadastrado")))</f>
        <v>Não se aplica</v>
      </c>
      <c r="W35" s="104"/>
      <c r="X35" s="113"/>
      <c r="Y35" s="109" t="str">
        <f>IF(W35="","", IF(W35="NC","", IF(W35="NE","", IF(W35="NA","",IFERROR(VLOOKUP(W35,Produtos!$A$1:$C$2319,2,FALSE),"Não Cadastrado")))))</f>
        <v/>
      </c>
      <c r="Z35" s="104" t="str">
        <f>VLOOKUP(Tabela2[[#This Row],[SIEMA]],Siema2025,11,FALSE)</f>
        <v/>
      </c>
      <c r="AA35" s="104" t="str">
        <f>VLOOKUP(Tabela2[[#This Row],[SIEMA]],Siema2025,12,FALSE)</f>
        <v/>
      </c>
      <c r="AB35" s="104" t="str">
        <f>IF(W35="","",IF(ISNUMBER(W35)=FALSE,"Não se aplica",IFERROR(VLOOKUP(W35,Produtos!$A$1:$C$2319,3,FALSE),"Não Cadastrado")))</f>
        <v/>
      </c>
      <c r="AC35" s="104"/>
      <c r="AD35" s="108" t="str">
        <f>IF(Tabela2[[#This Row],[Origem do acidente]] = "Plataforma", "PREENCHER","NA")</f>
        <v>NA</v>
      </c>
      <c r="AE35" s="107" t="str">
        <f>IF(AC35="","", IF(AC35="NC","", IF(AC35="NE","", IF(AC35="NA","",IFERROR(VLOOKUP(AC35,Produtos!$A$1:$C$2319,2,FALSE),"Não Cadastrado")))))</f>
        <v/>
      </c>
      <c r="AF35" s="104"/>
      <c r="AG35" s="104"/>
      <c r="AH35" s="104" t="str">
        <f>IF(AC35="","",IF(ISNUMBER(AC35)=FALSE,"Não se aplica",IFERROR(VLOOKUP(AC35,Produtos!$A$1:$C$2319,3,FALSE),"Não Cadastrado")))</f>
        <v/>
      </c>
      <c r="AI35" s="113"/>
      <c r="AJ35" s="104" t="str">
        <f>VLOOKUP(Tabela2[[#This Row],[SIEMA]],Siema2025,26,FALSE)</f>
        <v>Ao acionar a máquina para início da operação a mesma teve rompimento de mangote do sistema hidráulico, sendo
necessário a atuação da equipe de resposta Ambipar.</v>
      </c>
      <c r="AK35" s="107" t="s">
        <v>7285</v>
      </c>
      <c r="AL35" s="107" t="s">
        <v>7112</v>
      </c>
      <c r="AM35" s="107"/>
      <c r="AN35" s="108" t="str">
        <f>VLOOKUP(Tabela2[[#This Row],[SIEMA]],Siema2025,51,FALSE)</f>
        <v/>
      </c>
      <c r="AO35" s="108" t="str">
        <f>VLOOKUP(Tabela2[[#This Row],[SIEMA]],Siema2025,53,FALSE)</f>
        <v/>
      </c>
      <c r="AP35" s="108" t="str">
        <f>VLOOKUP(Tabela2[[#This Row],[SIEMA]],Siema2025,55,FALSE)</f>
        <v/>
      </c>
      <c r="AQ35" s="108" t="str">
        <f>VLOOKUP(Tabela2[[#This Row],[SIEMA]],Siema2025,57,FALSE)</f>
        <v/>
      </c>
      <c r="AR35" s="108" t="str">
        <f>VLOOKUP(Tabela2[[#This Row],[SIEMA]],Siema2025,59,FALSE)</f>
        <v/>
      </c>
      <c r="AS35" s="108" t="str">
        <f>VLOOKUP(Tabela2[[#This Row],[SIEMA]],Siema2025,61,FALSE)</f>
        <v/>
      </c>
      <c r="AT35" s="108" t="str">
        <f>VLOOKUP(Tabela2[[#This Row],[SIEMA]],Siema2025,63,FALSE)</f>
        <v/>
      </c>
      <c r="AU35" s="108" t="str">
        <f>VLOOKUP(Tabela2[[#This Row],[SIEMA]],Siema2025,65,FALSE)</f>
        <v>X</v>
      </c>
      <c r="AV35" s="108" t="str">
        <f>VLOOKUP(Tabela2[[#This Row],[SIEMA]],Siema2025,67,FALSE)</f>
        <v/>
      </c>
      <c r="AW35" s="108" t="str">
        <f>VLOOKUP(Tabela2[[#This Row],[SIEMA]],Siema2025,69,FALSE)</f>
        <v/>
      </c>
      <c r="AX35" s="108" t="str">
        <f>VLOOKUP(Tabela2[[#This Row],[SIEMA]],Siema2025,71,FALSE)</f>
        <v/>
      </c>
      <c r="AY35" s="108" t="str">
        <f>VLOOKUP(Tabela2[[#This Row],[SIEMA]],Siema2025,73,FALSE)</f>
        <v/>
      </c>
      <c r="AZ35" s="108" t="str">
        <f>VLOOKUP(Tabela2[[#This Row],[SIEMA]],Siema2025,75,FALSE)</f>
        <v/>
      </c>
      <c r="BA35" s="108" t="str">
        <f>VLOOKUP(Tabela2[[#This Row],[SIEMA]],Siema2025,77,FALSE)</f>
        <v/>
      </c>
      <c r="BB35" s="108" t="str">
        <f>VLOOKUP(Tabela2[[#This Row],[SIEMA]],Siema2025,79,FALSE)</f>
        <v/>
      </c>
      <c r="BC35" s="108" t="str">
        <f>IF(Tabela2[[#This Row],[Outro(s) ]] = "X", "PREENCHER","NA")</f>
        <v>NA</v>
      </c>
      <c r="BD35" s="108" t="str">
        <f>VLOOKUP(Tabela2[[#This Row],[SIEMA]],Siema2025,82,FALSE)</f>
        <v/>
      </c>
      <c r="BE35" s="108" t="str">
        <f>VLOOKUP(Tabela2[[#This Row],[SIEMA]],Siema2025,81,FALSE)</f>
        <v/>
      </c>
      <c r="BF35" s="110" t="str">
        <f>VLOOKUP(Tabela2[[#This Row],[SIEMA]],Siema2025,28,FALSE)</f>
        <v>PORTO CENTRAL COMPLEXO INDUSTRIAL PORTUÁRIO S/A</v>
      </c>
      <c r="BG35" s="110"/>
      <c r="BH35" s="111" t="str">
        <f>VLOOKUP(Tabela2[[#This Row],[SIEMA]],Siema2025,29,FALSE)</f>
        <v>20391326000102</v>
      </c>
      <c r="BI35" s="112" t="s">
        <v>2696</v>
      </c>
      <c r="BJ35" s="107" t="s">
        <v>7099</v>
      </c>
      <c r="BK35" s="104" t="s">
        <v>2696</v>
      </c>
      <c r="BL35" s="140">
        <v>45716</v>
      </c>
      <c r="BM35" s="108">
        <f ca="1">IF(Tabela2[[#This Row],[Data de atendimento do Ibama (considerar o primeiro documento/ação)]]="",_xlfn.DAYS(TODAY(),J35),_xlfn.DAYS(Tabela2[[#This Row],[Data de atendimento do Ibama (considerar o primeiro documento/ação)]],J35))</f>
        <v>46</v>
      </c>
      <c r="BN35" s="108" t="str">
        <f>IF(Tabela2[[#This Row],[Atendido pelo Ibama ("Não" ou "Sim")]]="Não","Preencher", IF(Tabela2[[#This Row],[Atendido pelo Ibama ("Não" ou "Sim")]]="Sim","NA",""))</f>
        <v>NA</v>
      </c>
      <c r="BO35" s="114" t="s">
        <v>7286</v>
      </c>
      <c r="BP35" s="108" t="str">
        <f>IF(Tabela2[[#This Row],[Forma de atendimento (primeiro documento/ação)]]= "Outros (especificar)", "PREENCHER","NA")</f>
        <v>NA</v>
      </c>
      <c r="BQ35" s="106" t="s">
        <v>123</v>
      </c>
      <c r="BR35" s="108" t="str">
        <f>IF(Tabela2[[#This Row],[Equipe do Ibama foi a campo? Houve sobrevoo do Poseidon?]] = "Sim", "PREENCHER","NA")</f>
        <v>NA</v>
      </c>
      <c r="BS35" s="108" t="s">
        <v>7120</v>
      </c>
      <c r="BT35" s="108" t="s">
        <v>7101</v>
      </c>
      <c r="BU35" s="108" t="s">
        <v>123</v>
      </c>
      <c r="BV35" s="108" t="s">
        <v>123</v>
      </c>
      <c r="BW35" s="108" t="s">
        <v>123</v>
      </c>
      <c r="BX35" s="106" t="s">
        <v>7127</v>
      </c>
      <c r="BY35" s="106"/>
      <c r="BZ35" s="104" t="str">
        <f>IF(Tabela2[[#This Row],[Data do documento de encerramento]]="NA","NA",IF(Tabela2[[#This Row],[Data do documento de encerramento]]="","Pendente de conclusão/ encerramento",_xlfn.DAYS(Tabela2[[#This Row],[Data do documento de encerramento]],J35)))</f>
        <v>Pendente de conclusão/ encerramento</v>
      </c>
      <c r="CA35" s="107" t="s">
        <v>7287</v>
      </c>
      <c r="CB35" s="107"/>
      <c r="CC35" s="107"/>
      <c r="CD35" s="107"/>
      <c r="CE35" s="107"/>
      <c r="CF35" s="107"/>
    </row>
    <row r="36" spans="1:84" ht="60.75">
      <c r="A36" s="169">
        <v>202511623</v>
      </c>
      <c r="B36" s="170" t="s">
        <v>7288</v>
      </c>
      <c r="C36" s="108" t="str">
        <f>VLOOKUP(Tabela2[[#This Row],[SIEMA]],Siema2025,4,FALSE)</f>
        <v xml:space="preserve"> RJ</v>
      </c>
      <c r="D36" s="106" t="str">
        <f>VLOOKUP(Tabela2[[#This Row],[SIEMA]],Siema2025,3,FALSE)</f>
        <v xml:space="preserve">Niterói </v>
      </c>
      <c r="E36" s="106" t="str">
        <f>VLOOKUP(Tabela2[[#This Row],[SIEMA]],Siema2025,20,FALSE)</f>
        <v>Baía de Guanabara</v>
      </c>
      <c r="F36" s="106"/>
      <c r="G36" s="118" t="s">
        <v>7289</v>
      </c>
      <c r="H36" s="106" t="s">
        <v>7290</v>
      </c>
      <c r="I36" s="104" t="str">
        <f>VLOOKUP(Tabela2[[#This Row],[SIEMA]],Siema2025,19,FALSE)</f>
        <v/>
      </c>
      <c r="J36" s="105">
        <f>VLOOKUP(Tabela2[[#This Row],[SIEMA]],Siema2025,2,FALSE)</f>
        <v>45671</v>
      </c>
      <c r="K36" s="105" t="str">
        <f>VLOOKUP(Tabela2[[#This Row],[SIEMA]],Siema2025,16,FALSE)</f>
        <v>Terça</v>
      </c>
      <c r="L36" s="106" t="str">
        <f>IF(Tabela2[[#This Row],[Data]]="","Sem Informação",VLOOKUP(MONTH(Tabela2[[#This Row],[Data]]),'[1]Validação de dados'!$I$1:$J$13,2,0))</f>
        <v>Janeiro</v>
      </c>
      <c r="M36" s="104">
        <f>YEAR(Tabela2[[#This Row],[Data]])</f>
        <v>2025</v>
      </c>
      <c r="N36" s="105" t="str">
        <f>VLOOKUP(Tabela2[[#This Row],[SIEMA]],Siema2025,17,FALSE)</f>
        <v>Vespertino</v>
      </c>
      <c r="O36" s="105" t="str">
        <f>VLOOKUP(Tabela2[[#This Row],[SIEMA]],Siema2025,5,FALSE)</f>
        <v>Embarcação</v>
      </c>
      <c r="P36" s="104" t="str">
        <f>VLOOKUP(Tabela2[[#This Row],[SIEMA]],Siema2025,21,FALSE)</f>
        <v>Santos Scout, Baía de Guanabara, Rio de Janeiro/RJ</v>
      </c>
      <c r="Q36" s="104" t="str">
        <f>VLOOKUP(Tabela2[[#This Row],[SIEMA]],Siema2025,7,FALSE)</f>
        <v/>
      </c>
      <c r="R36" s="104"/>
      <c r="S36" s="104" t="str">
        <f>VLOOKUP(Tabela2[[#This Row],[SIEMA]],Siema2025,10,FALSE)</f>
        <v>Óleo Lubrificante</v>
      </c>
      <c r="T36" s="104" t="str">
        <f>VLOOKUP(Tabela2[[#This Row],[SIEMA]],Siema2025,11,FALSE)</f>
        <v>0.005</v>
      </c>
      <c r="U36" s="104" t="str">
        <f>VLOOKUP(Tabela2[[#This Row],[SIEMA]],Siema2025,12,FALSE)</f>
        <v>M3</v>
      </c>
      <c r="V36" s="104" t="str">
        <f>IF(Q36="","",IF(ISNUMBER(Q36)=FALSE,"Não se aplica",IFERROR(VLOOKUP(Q36,Produtos!$A$1:$C$2319,3,FALSE),"Não Cadastrado")))</f>
        <v/>
      </c>
      <c r="W36" s="104"/>
      <c r="X36" s="113" t="str">
        <f>IF(Tabela2[[#This Row],[Origem do acidente]] = "Plataforma", "PREENCHER","NA")</f>
        <v>NA</v>
      </c>
      <c r="Y36" s="109" t="str">
        <f>IF(W36="","", IF(W36="NC","", IF(W36="NE","", IF(W36="NA","",IFERROR(VLOOKUP(W36,Produtos!$A$1:$C$2319,2,FALSE),"Não Cadastrado")))))</f>
        <v/>
      </c>
      <c r="Z36" s="104" t="str">
        <f>VLOOKUP(Tabela2[[#This Row],[SIEMA]],Siema2025,11,FALSE)</f>
        <v>0.005</v>
      </c>
      <c r="AA36" s="104" t="str">
        <f>VLOOKUP(Tabela2[[#This Row],[SIEMA]],Siema2025,12,FALSE)</f>
        <v>M3</v>
      </c>
      <c r="AB36" s="104" t="str">
        <f>IF(W36="","",IF(ISNUMBER(W36)=FALSE,"Não se aplica",IFERROR(VLOOKUP(W36,Produtos!$A$1:$C$2319,3,FALSE),"Não Cadastrado")))</f>
        <v/>
      </c>
      <c r="AC36" s="104"/>
      <c r="AD36" s="108" t="str">
        <f>IF(Tabela2[[#This Row],[Origem do acidente]] = "Plataforma", "PREENCHER","NA")</f>
        <v>NA</v>
      </c>
      <c r="AE36" s="107" t="str">
        <f>IF(AC36="","", IF(AC36="NC","", IF(AC36="NE","", IF(AC36="NA","",IFERROR(VLOOKUP(AC36,Produtos!$A$1:$C$2319,2,FALSE),"Não Cadastrado")))))</f>
        <v/>
      </c>
      <c r="AF36" s="104"/>
      <c r="AG36" s="104"/>
      <c r="AH36" s="104" t="str">
        <f>IF(AC36="","",IF(ISNUMBER(AC36)=FALSE,"Não se aplica",IFERROR(VLOOKUP(AC36,Produtos!$A$1:$C$2319,3,FALSE),"Não Cadastrado")))</f>
        <v/>
      </c>
      <c r="AI36" s="104"/>
      <c r="AJ36" s="104" t="str">
        <f>VLOOKUP(Tabela2[[#This Row],[SIEMA]],Siema2025,26,FALSE)</f>
        <v>Em investigação.</v>
      </c>
      <c r="AK36" s="107" t="s">
        <v>7229</v>
      </c>
      <c r="AL36" s="107"/>
      <c r="AM36" s="107"/>
      <c r="AN36" s="108" t="str">
        <f>VLOOKUP(Tabela2[[#This Row],[SIEMA]],Siema2025,51,FALSE)</f>
        <v/>
      </c>
      <c r="AO36" s="108" t="str">
        <f>VLOOKUP(Tabela2[[#This Row],[SIEMA]],Siema2025,53,FALSE)</f>
        <v/>
      </c>
      <c r="AP36" s="108" t="str">
        <f>VLOOKUP(Tabela2[[#This Row],[SIEMA]],Siema2025,55,FALSE)</f>
        <v/>
      </c>
      <c r="AQ36" s="108" t="str">
        <f>VLOOKUP(Tabela2[[#This Row],[SIEMA]],Siema2025,57,FALSE)</f>
        <v/>
      </c>
      <c r="AR36" s="108" t="str">
        <f>VLOOKUP(Tabela2[[#This Row],[SIEMA]],Siema2025,59,FALSE)</f>
        <v/>
      </c>
      <c r="AS36" s="108" t="str">
        <f>VLOOKUP(Tabela2[[#This Row],[SIEMA]],Siema2025,61,FALSE)</f>
        <v>X</v>
      </c>
      <c r="AT36" s="108" t="str">
        <f>VLOOKUP(Tabela2[[#This Row],[SIEMA]],Siema2025,63,FALSE)</f>
        <v/>
      </c>
      <c r="AU36" s="108" t="str">
        <f>VLOOKUP(Tabela2[[#This Row],[SIEMA]],Siema2025,65,FALSE)</f>
        <v/>
      </c>
      <c r="AV36" s="108" t="str">
        <f>VLOOKUP(Tabela2[[#This Row],[SIEMA]],Siema2025,67,FALSE)</f>
        <v/>
      </c>
      <c r="AW36" s="108" t="str">
        <f>VLOOKUP(Tabela2[[#This Row],[SIEMA]],Siema2025,69,FALSE)</f>
        <v/>
      </c>
      <c r="AX36" s="108" t="str">
        <f>VLOOKUP(Tabela2[[#This Row],[SIEMA]],Siema2025,71,FALSE)</f>
        <v/>
      </c>
      <c r="AY36" s="108" t="str">
        <f>VLOOKUP(Tabela2[[#This Row],[SIEMA]],Siema2025,73,FALSE)</f>
        <v/>
      </c>
      <c r="AZ36" s="108" t="str">
        <f>VLOOKUP(Tabela2[[#This Row],[SIEMA]],Siema2025,75,FALSE)</f>
        <v/>
      </c>
      <c r="BA36" s="108" t="str">
        <f>VLOOKUP(Tabela2[[#This Row],[SIEMA]],Siema2025,77,FALSE)</f>
        <v/>
      </c>
      <c r="BB36" s="108" t="str">
        <f>VLOOKUP(Tabela2[[#This Row],[SIEMA]],Siema2025,79,FALSE)</f>
        <v/>
      </c>
      <c r="BC36" s="108" t="str">
        <f>IF(Tabela2[[#This Row],[Outro(s) ]] = "X", "PREENCHER","NA")</f>
        <v>NA</v>
      </c>
      <c r="BD36" s="108" t="str">
        <f>VLOOKUP(Tabela2[[#This Row],[SIEMA]],Siema2025,82,FALSE)</f>
        <v/>
      </c>
      <c r="BE36" s="108" t="str">
        <f>VLOOKUP(Tabela2[[#This Row],[SIEMA]],Siema2025,81,FALSE)</f>
        <v/>
      </c>
      <c r="BF36" s="110" t="str">
        <f>VLOOKUP(Tabela2[[#This Row],[SIEMA]],Siema2025,28,FALSE)</f>
        <v>Petrobras</v>
      </c>
      <c r="BG36" s="110"/>
      <c r="BH36" s="111" t="str">
        <f>VLOOKUP(Tabela2[[#This Row],[SIEMA]],Siema2025,29,FALSE)</f>
        <v>33000167000101</v>
      </c>
      <c r="BI36" s="112" t="str">
        <f>VLOOKUP(Tabela2[[#This Row],[SIEMA]],Siema2025,107,FALSE)</f>
        <v>Não</v>
      </c>
      <c r="BJ36" s="107" t="s">
        <v>7099</v>
      </c>
      <c r="BK36" s="104" t="s">
        <v>2696</v>
      </c>
      <c r="BL36" s="140">
        <v>45673</v>
      </c>
      <c r="BM36" s="108">
        <f ca="1">IF(Tabela2[[#This Row],[Data de atendimento do Ibama (considerar o primeiro documento/ação)]]="",_xlfn.DAYS(TODAY(),J36),_xlfn.DAYS(Tabela2[[#This Row],[Data de atendimento do Ibama (considerar o primeiro documento/ação)]],J36))</f>
        <v>2</v>
      </c>
      <c r="BN36" s="108" t="str">
        <f>IF(Tabela2[[#This Row],[Atendido pelo Ibama ("Não" ou "Sim")]]="Não","Preencher", IF(Tabela2[[#This Row],[Atendido pelo Ibama ("Não" ou "Sim")]]="Sim","NA",""))</f>
        <v>NA</v>
      </c>
      <c r="BO36" s="114" t="s">
        <v>7182</v>
      </c>
      <c r="BP36" s="108" t="str">
        <f>IF(Tabela2[[#This Row],[Forma de atendimento (primeiro documento/ação)]]= "Outros (especificar)", "PREENCHER","NA")</f>
        <v>NA</v>
      </c>
      <c r="BQ36" s="106" t="s">
        <v>123</v>
      </c>
      <c r="BR36" s="108" t="str">
        <f>IF(Tabela2[[#This Row],[Equipe do Ibama foi a campo? Houve sobrevoo do Poseidon?]] = "Sim", "PREENCHER","NA")</f>
        <v>NA</v>
      </c>
      <c r="BS36" s="108" t="str">
        <f>IF(Tabela2[[#This Row],[Se sim, foi emitida Ordem de Emergência? (informações vinculada à coluna CK)]] = "Sim", "PREENCHER","NA")</f>
        <v>NA</v>
      </c>
      <c r="BT36" s="108" t="s">
        <v>7101</v>
      </c>
      <c r="BU36" s="108" t="s">
        <v>2696</v>
      </c>
      <c r="BV36" s="108" t="s">
        <v>123</v>
      </c>
      <c r="BW36" s="108" t="s">
        <v>2696</v>
      </c>
      <c r="BX36" s="106" t="s">
        <v>7115</v>
      </c>
      <c r="BY36" s="140">
        <v>46014</v>
      </c>
      <c r="BZ36" s="104">
        <f>IF(Tabela2[[#This Row],[Data do documento de encerramento]]="NA","NA",IF(Tabela2[[#This Row],[Data do documento de encerramento]]="","Pendente de conclusão/ encerramento",_xlfn.DAYS(Tabela2[[#This Row],[Data do documento de encerramento]],J36)))</f>
        <v>343</v>
      </c>
      <c r="CA36" s="107"/>
      <c r="CB36" s="107"/>
      <c r="CC36" s="107"/>
      <c r="CD36" s="107"/>
      <c r="CE36" s="107"/>
      <c r="CF36" s="107"/>
    </row>
    <row r="37" spans="1:84" ht="30.75">
      <c r="A37" s="169">
        <v>202511561213</v>
      </c>
      <c r="B37" s="170" t="s">
        <v>7291</v>
      </c>
      <c r="C37" s="108" t="s">
        <v>7135</v>
      </c>
      <c r="D37" s="106" t="s">
        <v>637</v>
      </c>
      <c r="E37" s="106" t="s">
        <v>7292</v>
      </c>
      <c r="F37" s="106"/>
      <c r="G37" s="106" t="s">
        <v>7293</v>
      </c>
      <c r="H37" s="106" t="s">
        <v>7294</v>
      </c>
      <c r="I37" s="104" t="str">
        <f>VLOOKUP(Tabela2[[#This Row],[SIEMA]],Siema2025,19,FALSE)</f>
        <v>Campos</v>
      </c>
      <c r="J37" s="105">
        <f>VLOOKUP(Tabela2[[#This Row],[SIEMA]],Siema2025,2,FALSE)</f>
        <v>45671</v>
      </c>
      <c r="K37" s="105" t="str">
        <f>VLOOKUP(Tabela2[[#This Row],[SIEMA]],Siema2025,16,FALSE)</f>
        <v>Terça</v>
      </c>
      <c r="L37" s="106" t="str">
        <f>IF(Tabela2[[#This Row],[Data]]="","Sem Informação",VLOOKUP(MONTH(Tabela2[[#This Row],[Data]]),'[1]Validação de dados'!$I$1:$J$13,2,0))</f>
        <v>Janeiro</v>
      </c>
      <c r="M37" s="104">
        <f>YEAR(Tabela2[[#This Row],[Data]])</f>
        <v>2025</v>
      </c>
      <c r="N37" s="105" t="str">
        <f>VLOOKUP(Tabela2[[#This Row],[SIEMA]],Siema2025,17,FALSE)</f>
        <v>Vespertino</v>
      </c>
      <c r="O37" s="105" t="str">
        <f>VLOOKUP(Tabela2[[#This Row],[SIEMA]],Siema2025,5,FALSE)</f>
        <v>Plataforma</v>
      </c>
      <c r="P37" s="104" t="str">
        <f>VLOOKUP(Tabela2[[#This Row],[SIEMA]],Siema2025,21,FALSE)</f>
        <v/>
      </c>
      <c r="Q37">
        <v>3082</v>
      </c>
      <c r="R37" s="104" t="s">
        <v>1714</v>
      </c>
      <c r="S37" s="104" t="s">
        <v>1714</v>
      </c>
      <c r="T37" s="104" t="s">
        <v>7295</v>
      </c>
      <c r="U37" s="104" t="str">
        <f>VLOOKUP(Tabela2[[#This Row],[SIEMA]],Siema2025,12,FALSE)</f>
        <v xml:space="preserve"> </v>
      </c>
      <c r="V37" s="104">
        <f>IF(Q37="","",IF(ISNUMBER(Q37)=FALSE,"Não se aplica",IFERROR(VLOOKUP(Q37,Produtos!$A$1:$C$2319,3,FALSE),"Não Cadastrado")))</f>
        <v>9</v>
      </c>
      <c r="W37" s="104" t="str">
        <f>VLOOKUP(Tabela2[[#This Row],[SIEMA]],Siema2025,10,FALSE)</f>
        <v/>
      </c>
      <c r="X37" s="113" t="str">
        <f>IF(Tabela2[[#This Row],[Origem do acidente]] = "Plataforma", "PREENCHER","NA")</f>
        <v>PREENCHER</v>
      </c>
      <c r="Y37" s="109" t="str">
        <f>IF(W37="","", IF(W37="NC","", IF(W37="NE","", IF(W37="NA","",IFERROR(VLOOKUP(W37,Produtos!$A$1:$C$2319,2,FALSE),"Não Cadastrado")))))</f>
        <v/>
      </c>
      <c r="Z37" s="104" t="str">
        <f>VLOOKUP(Tabela2[[#This Row],[SIEMA]],Siema2025,11,FALSE)</f>
        <v xml:space="preserve"> </v>
      </c>
      <c r="AA37" s="104" t="str">
        <f>VLOOKUP(Tabela2[[#This Row],[SIEMA]],Siema2025,12,FALSE)</f>
        <v xml:space="preserve"> </v>
      </c>
      <c r="AB37" s="104" t="str">
        <f>IF(W37="","",IF(ISNUMBER(W37)=FALSE,"Não se aplica",IFERROR(VLOOKUP(W37,Produtos!$A$1:$C$2319,3,FALSE),"Não Cadastrado")))</f>
        <v/>
      </c>
      <c r="AC37" s="104"/>
      <c r="AD37" s="108" t="str">
        <f>IF(Tabela2[[#This Row],[Origem do acidente]] = "Plataforma", "PREENCHER","NA")</f>
        <v>PREENCHER</v>
      </c>
      <c r="AE37" s="107" t="str">
        <f>IF(AC37="","", IF(AC37="NC","", IF(AC37="NE","", IF(AC37="NA","",IFERROR(VLOOKUP(AC37,Produtos!$A$1:$C$2319,2,FALSE),"Não Cadastrado")))))</f>
        <v/>
      </c>
      <c r="AF37" s="104"/>
      <c r="AG37" s="104"/>
      <c r="AH37" s="104" t="str">
        <f>IF(AC37="","",IF(ISNUMBER(AC37)=FALSE,"Não se aplica",IFERROR(VLOOKUP(AC37,Produtos!$A$1:$C$2319,3,FALSE),"Não Cadastrado")))</f>
        <v/>
      </c>
      <c r="AI37" s="104"/>
      <c r="AJ37" s="104" t="str">
        <f>VLOOKUP(Tabela2[[#This Row],[SIEMA]],Siema2025,26,FALSE)</f>
        <v>Em investigação.</v>
      </c>
      <c r="AK37" s="107" t="s">
        <v>7229</v>
      </c>
      <c r="AL37" s="107"/>
      <c r="AM37" s="107"/>
      <c r="AN37" s="108" t="str">
        <f>VLOOKUP(Tabela2[[#This Row],[SIEMA]],Siema2025,51,FALSE)</f>
        <v/>
      </c>
      <c r="AO37" s="108" t="str">
        <f>VLOOKUP(Tabela2[[#This Row],[SIEMA]],Siema2025,53,FALSE)</f>
        <v/>
      </c>
      <c r="AP37" s="108" t="str">
        <f>VLOOKUP(Tabela2[[#This Row],[SIEMA]],Siema2025,55,FALSE)</f>
        <v/>
      </c>
      <c r="AQ37" s="108" t="str">
        <f>VLOOKUP(Tabela2[[#This Row],[SIEMA]],Siema2025,57,FALSE)</f>
        <v/>
      </c>
      <c r="AR37" s="108" t="str">
        <f>VLOOKUP(Tabela2[[#This Row],[SIEMA]],Siema2025,59,FALSE)</f>
        <v/>
      </c>
      <c r="AS37" s="108" t="str">
        <f>VLOOKUP(Tabela2[[#This Row],[SIEMA]],Siema2025,61,FALSE)</f>
        <v>X</v>
      </c>
      <c r="AT37" s="108" t="str">
        <f>VLOOKUP(Tabela2[[#This Row],[SIEMA]],Siema2025,63,FALSE)</f>
        <v/>
      </c>
      <c r="AU37" s="108" t="str">
        <f>VLOOKUP(Tabela2[[#This Row],[SIEMA]],Siema2025,65,FALSE)</f>
        <v/>
      </c>
      <c r="AV37" s="108" t="str">
        <f>VLOOKUP(Tabela2[[#This Row],[SIEMA]],Siema2025,67,FALSE)</f>
        <v/>
      </c>
      <c r="AW37" s="108" t="str">
        <f>VLOOKUP(Tabela2[[#This Row],[SIEMA]],Siema2025,69,FALSE)</f>
        <v/>
      </c>
      <c r="AX37" s="108" t="str">
        <f>VLOOKUP(Tabela2[[#This Row],[SIEMA]],Siema2025,71,FALSE)</f>
        <v/>
      </c>
      <c r="AY37" s="108" t="str">
        <f>VLOOKUP(Tabela2[[#This Row],[SIEMA]],Siema2025,73,FALSE)</f>
        <v/>
      </c>
      <c r="AZ37" s="108" t="str">
        <f>VLOOKUP(Tabela2[[#This Row],[SIEMA]],Siema2025,75,FALSE)</f>
        <v/>
      </c>
      <c r="BA37" s="108" t="str">
        <f>VLOOKUP(Tabela2[[#This Row],[SIEMA]],Siema2025,77,FALSE)</f>
        <v/>
      </c>
      <c r="BB37" s="108" t="str">
        <f>VLOOKUP(Tabela2[[#This Row],[SIEMA]],Siema2025,79,FALSE)</f>
        <v/>
      </c>
      <c r="BC37" s="108" t="str">
        <f>IF(Tabela2[[#This Row],[Outro(s) ]] = "X", "PREENCHER","NA")</f>
        <v>NA</v>
      </c>
      <c r="BD37" s="108" t="str">
        <f>VLOOKUP(Tabela2[[#This Row],[SIEMA]],Siema2025,82,FALSE)</f>
        <v/>
      </c>
      <c r="BE37" s="108" t="str">
        <f>VLOOKUP(Tabela2[[#This Row],[SIEMA]],Siema2025,81,FALSE)</f>
        <v/>
      </c>
      <c r="BF37" s="110" t="str">
        <f>VLOOKUP(Tabela2[[#This Row],[SIEMA]],Siema2025,28,FALSE)</f>
        <v>Perenco Petróleo e Gás do Brasil LTDA</v>
      </c>
      <c r="BG37" s="110"/>
      <c r="BH37" s="111" t="str">
        <f>VLOOKUP(Tabela2[[#This Row],[SIEMA]],Siema2025,29,FALSE)</f>
        <v>09309027000135</v>
      </c>
      <c r="BI37" s="112" t="str">
        <f>VLOOKUP(Tabela2[[#This Row],[SIEMA]],Siema2025,107,FALSE)</f>
        <v>Não</v>
      </c>
      <c r="BJ37" s="107" t="s">
        <v>7099</v>
      </c>
      <c r="BK37" s="104" t="s">
        <v>2696</v>
      </c>
      <c r="BL37" s="140">
        <v>45978</v>
      </c>
      <c r="BM37" s="108">
        <f ca="1">IF(Tabela2[[#This Row],[Data de atendimento do Ibama (considerar o primeiro documento/ação)]]="",_xlfn.DAYS(TODAY(),J37),_xlfn.DAYS(Tabela2[[#This Row],[Data de atendimento do Ibama (considerar o primeiro documento/ação)]],J37))</f>
        <v>307</v>
      </c>
      <c r="BN37" s="108" t="str">
        <f>IF(Tabela2[[#This Row],[Atendido pelo Ibama ("Não" ou "Sim")]]="Não","Preencher", IF(Tabela2[[#This Row],[Atendido pelo Ibama ("Não" ou "Sim")]]="Sim","NA",""))</f>
        <v>NA</v>
      </c>
      <c r="BO37" s="114" t="s">
        <v>7138</v>
      </c>
      <c r="BP37" s="108" t="str">
        <f>IF(Tabela2[[#This Row],[Forma de atendimento (primeiro documento/ação)]]= "Outros (especificar)", "PREENCHER","NA")</f>
        <v>NA</v>
      </c>
      <c r="BQ37" s="106" t="s">
        <v>123</v>
      </c>
      <c r="BR37" s="108" t="str">
        <f>IF(Tabela2[[#This Row],[Equipe do Ibama foi a campo? Houve sobrevoo do Poseidon?]] = "Sim", "PREENCHER","NA")</f>
        <v>NA</v>
      </c>
      <c r="BS37" s="108" t="str">
        <f>IF(Tabela2[[#This Row],[Se sim, foi emitida Ordem de Emergência? (informações vinculada à coluna CK)]] = "Sim", "PREENCHER","NA")</f>
        <v>NA</v>
      </c>
      <c r="BT37" s="108" t="str">
        <f>IF(Tabela2[[#This Row],[Foi elaborado Relatório de Vistoria pelo Ibama? (informações vinculada à coluna CK)]] = "Sim", "PREENCHER","NA")</f>
        <v>NA</v>
      </c>
      <c r="BU37" s="108" t="s">
        <v>123</v>
      </c>
      <c r="BV37" s="108" t="s">
        <v>123</v>
      </c>
      <c r="BW37" s="108" t="s">
        <v>123</v>
      </c>
      <c r="BX37" s="106"/>
      <c r="BY37" s="140"/>
      <c r="BZ37" s="104" t="str">
        <f>IF(Tabela2[[#This Row],[Data do documento de encerramento]]="NA","NA",IF(Tabela2[[#This Row],[Data do documento de encerramento]]="","Pendente de conclusão/ encerramento",_xlfn.DAYS(Tabela2[[#This Row],[Data do documento de encerramento]],J37)))</f>
        <v>Pendente de conclusão/ encerramento</v>
      </c>
      <c r="CA37" s="107"/>
      <c r="CB37" s="107"/>
      <c r="CC37" s="107" t="s">
        <v>7194</v>
      </c>
      <c r="CD37" s="107" t="s">
        <v>7296</v>
      </c>
      <c r="CE37" s="107" t="s">
        <v>2696</v>
      </c>
      <c r="CF37" s="107" t="s">
        <v>7141</v>
      </c>
    </row>
    <row r="38" spans="1:84" ht="30.75">
      <c r="A38" s="169">
        <v>202511628849</v>
      </c>
      <c r="B38" s="170" t="s">
        <v>7297</v>
      </c>
      <c r="C38" s="108" t="str">
        <f>VLOOKUP(Tabela2[[#This Row],[SIEMA]],Siema2025,4,FALSE)</f>
        <v xml:space="preserve"> BA</v>
      </c>
      <c r="D38" s="106" t="str">
        <f>VLOOKUP(Tabela2[[#This Row],[SIEMA]],Siema2025,3,FALSE)</f>
        <v xml:space="preserve">Pojuca </v>
      </c>
      <c r="E38" s="106" t="str">
        <f>VLOOKUP(Tabela2[[#This Row],[SIEMA]],Siema2025,20,FALSE)</f>
        <v>Linha de produção do Poço 7-MGP-23-BA, Cadastro ANP 202400493500, Campo Miranga, Bacia do Recôncavo.</v>
      </c>
      <c r="F38" s="106"/>
      <c r="G38" s="106" t="s">
        <v>7298</v>
      </c>
      <c r="H38" s="106" t="s">
        <v>7299</v>
      </c>
      <c r="I38" s="104" t="s">
        <v>7300</v>
      </c>
      <c r="J38" s="105">
        <f>VLOOKUP(Tabela2[[#This Row],[SIEMA]],Siema2025,2,FALSE)</f>
        <v>45671</v>
      </c>
      <c r="K38" s="105" t="str">
        <f>VLOOKUP(Tabela2[[#This Row],[SIEMA]],Siema2025,16,FALSE)</f>
        <v>Terça</v>
      </c>
      <c r="L38" s="106" t="str">
        <f>IF(Tabela2[[#This Row],[Data]]="","Sem Informação",VLOOKUP(MONTH(Tabela2[[#This Row],[Data]]),'[1]Validação de dados'!$I$1:$J$13,2,0))</f>
        <v>Janeiro</v>
      </c>
      <c r="M38" s="104">
        <f>YEAR(Tabela2[[#This Row],[Data]])</f>
        <v>2025</v>
      </c>
      <c r="N38" s="105" t="str">
        <f>VLOOKUP(Tabela2[[#This Row],[SIEMA]],Siema2025,17,FALSE)</f>
        <v>Matutino</v>
      </c>
      <c r="O38" s="105" t="s">
        <v>145</v>
      </c>
      <c r="P38" s="104" t="str">
        <f>VLOOKUP(Tabela2[[#This Row],[SIEMA]],Siema2025,21,FALSE)</f>
        <v>Poço terrestre</v>
      </c>
      <c r="Q38" s="151">
        <v>1267</v>
      </c>
      <c r="R38" s="104"/>
      <c r="S38" s="104" t="s">
        <v>7301</v>
      </c>
      <c r="T38" s="104" t="s">
        <v>213</v>
      </c>
      <c r="U38" s="104" t="str">
        <f>VLOOKUP(Tabela2[[#This Row],[SIEMA]],Siema2025,12,FALSE)</f>
        <v>M3</v>
      </c>
      <c r="V38" s="104">
        <f>IF(Q38="","",IF(ISNUMBER(Q38)=FALSE,"Não se aplica",IFERROR(VLOOKUP(Q38,Produtos!$A$1:$C$2319,3,FALSE),"Não Cadastrado")))</f>
        <v>3</v>
      </c>
      <c r="W38" s="104" t="str">
        <f>VLOOKUP(Tabela2[[#This Row],[SIEMA]],Siema2025,10,FALSE)</f>
        <v>Água Produzida fora de especificação</v>
      </c>
      <c r="X38" s="113" t="str">
        <f>IF(Tabela2[[#This Row],[Origem do acidente]] = "Plataforma", "PREENCHER","NA")</f>
        <v>NA</v>
      </c>
      <c r="Y38" s="109" t="str">
        <f>IF(W38="","", IF(W38="NC","", IF(W38="NE","", IF(W38="NA","",IFERROR(VLOOKUP(W38,Produtos!$A$1:$C$2319,2,FALSE),"Não Cadastrado")))))</f>
        <v>Não Cadastrado</v>
      </c>
      <c r="Z38" s="104" t="str">
        <f>VLOOKUP(Tabela2[[#This Row],[SIEMA]],Siema2025,11,FALSE)</f>
        <v>0.399</v>
      </c>
      <c r="AA38" s="104" t="str">
        <f>VLOOKUP(Tabela2[[#This Row],[SIEMA]],Siema2025,12,FALSE)</f>
        <v>M3</v>
      </c>
      <c r="AB38" s="104" t="str">
        <f>IF(W38="","",IF(ISNUMBER(W38)=FALSE,"Não se aplica",IFERROR(VLOOKUP(W38,Produtos!$A$1:$C$2319,3,FALSE),"Não Cadastrado")))</f>
        <v>Não se aplica</v>
      </c>
      <c r="AC38" s="104"/>
      <c r="AD38" s="108" t="str">
        <f>IF(Tabela2[[#This Row],[Origem do acidente]] = "Plataforma", "PREENCHER","NA")</f>
        <v>NA</v>
      </c>
      <c r="AE38" s="107" t="str">
        <f>IF(AC38="","", IF(AC38="NC","", IF(AC38="NE","", IF(AC38="NA","",IFERROR(VLOOKUP(AC38,Produtos!$A$1:$C$2319,2,FALSE),"Não Cadastrado")))))</f>
        <v/>
      </c>
      <c r="AF38" s="104"/>
      <c r="AG38" s="104"/>
      <c r="AH38" s="104" t="str">
        <f>IF(AC38="","",IF(ISNUMBER(AC38)=FALSE,"Não se aplica",IFERROR(VLOOKUP(AC38,Produtos!$A$1:$C$2319,3,FALSE),"Não Cadastrado")))</f>
        <v/>
      </c>
      <c r="AI38" s="104"/>
      <c r="AJ38" s="104" t="str">
        <f>VLOOKUP(Tabela2[[#This Row],[SIEMA]],Siema2025,26,FALSE)</f>
        <v>Não Informado</v>
      </c>
      <c r="AK38" s="107"/>
      <c r="AL38" s="107"/>
      <c r="AM38" s="107"/>
      <c r="AN38" s="108" t="str">
        <f>VLOOKUP(Tabela2[[#This Row],[SIEMA]],Siema2025,51,FALSE)</f>
        <v/>
      </c>
      <c r="AO38" s="108" t="str">
        <f>VLOOKUP(Tabela2[[#This Row],[SIEMA]],Siema2025,53,FALSE)</f>
        <v/>
      </c>
      <c r="AP38" s="108" t="str">
        <f>VLOOKUP(Tabela2[[#This Row],[SIEMA]],Siema2025,55,FALSE)</f>
        <v/>
      </c>
      <c r="AQ38" s="108" t="str">
        <f>VLOOKUP(Tabela2[[#This Row],[SIEMA]],Siema2025,57,FALSE)</f>
        <v/>
      </c>
      <c r="AR38" s="108" t="str">
        <f>VLOOKUP(Tabela2[[#This Row],[SIEMA]],Siema2025,59,FALSE)</f>
        <v/>
      </c>
      <c r="AS38" s="108" t="str">
        <f>VLOOKUP(Tabela2[[#This Row],[SIEMA]],Siema2025,61,FALSE)</f>
        <v/>
      </c>
      <c r="AT38" s="108" t="str">
        <f>VLOOKUP(Tabela2[[#This Row],[SIEMA]],Siema2025,63,FALSE)</f>
        <v/>
      </c>
      <c r="AU38" s="108" t="str">
        <f>VLOOKUP(Tabela2[[#This Row],[SIEMA]],Siema2025,65,FALSE)</f>
        <v>X</v>
      </c>
      <c r="AV38" s="108" t="str">
        <f>VLOOKUP(Tabela2[[#This Row],[SIEMA]],Siema2025,67,FALSE)</f>
        <v/>
      </c>
      <c r="AW38" s="108" t="str">
        <f>VLOOKUP(Tabela2[[#This Row],[SIEMA]],Siema2025,69,FALSE)</f>
        <v/>
      </c>
      <c r="AX38" s="108" t="str">
        <f>VLOOKUP(Tabela2[[#This Row],[SIEMA]],Siema2025,71,FALSE)</f>
        <v/>
      </c>
      <c r="AY38" s="108" t="str">
        <f>VLOOKUP(Tabela2[[#This Row],[SIEMA]],Siema2025,73,FALSE)</f>
        <v/>
      </c>
      <c r="AZ38" s="108" t="str">
        <f>VLOOKUP(Tabela2[[#This Row],[SIEMA]],Siema2025,75,FALSE)</f>
        <v/>
      </c>
      <c r="BA38" s="108" t="str">
        <f>VLOOKUP(Tabela2[[#This Row],[SIEMA]],Siema2025,77,FALSE)</f>
        <v/>
      </c>
      <c r="BB38" s="108" t="str">
        <f>VLOOKUP(Tabela2[[#This Row],[SIEMA]],Siema2025,79,FALSE)</f>
        <v/>
      </c>
      <c r="BC38" s="108" t="str">
        <f>IF(Tabela2[[#This Row],[Outro(s) ]] = "X", "PREENCHER","NA")</f>
        <v>NA</v>
      </c>
      <c r="BD38" s="108" t="str">
        <f>VLOOKUP(Tabela2[[#This Row],[SIEMA]],Siema2025,82,FALSE)</f>
        <v/>
      </c>
      <c r="BE38" s="108" t="str">
        <f>VLOOKUP(Tabela2[[#This Row],[SIEMA]],Siema2025,81,FALSE)</f>
        <v/>
      </c>
      <c r="BF38" s="110" t="str">
        <f>VLOOKUP(Tabela2[[#This Row],[SIEMA]],Siema2025,28,FALSE)</f>
        <v>SPE MIRANGA S.A.</v>
      </c>
      <c r="BG38" s="110"/>
      <c r="BH38" s="111" t="str">
        <f>VLOOKUP(Tabela2[[#This Row],[SIEMA]],Siema2025,29,FALSE)</f>
        <v/>
      </c>
      <c r="BI38" s="112" t="str">
        <f>VLOOKUP(Tabela2[[#This Row],[SIEMA]],Siema2025,107,FALSE)</f>
        <v>Não</v>
      </c>
      <c r="BJ38" s="107" t="s">
        <v>7113</v>
      </c>
      <c r="BK38" s="104" t="s">
        <v>2696</v>
      </c>
      <c r="BL38" s="163">
        <v>45677</v>
      </c>
      <c r="BM38" s="108">
        <f ca="1">IF(Tabela2[[#This Row],[Data de atendimento do Ibama (considerar o primeiro documento/ação)]]="",_xlfn.DAYS(TODAY(),J38),_xlfn.DAYS(Tabela2[[#This Row],[Data de atendimento do Ibama (considerar o primeiro documento/ação)]],J38))</f>
        <v>6</v>
      </c>
      <c r="BN38" s="108" t="str">
        <f>IF(Tabela2[[#This Row],[Atendido pelo Ibama ("Não" ou "Sim")]]="Não","Preencher", IF(Tabela2[[#This Row],[Atendido pelo Ibama ("Não" ou "Sim")]]="Sim","NA",""))</f>
        <v>NA</v>
      </c>
      <c r="BO38" s="114" t="s">
        <v>7138</v>
      </c>
      <c r="BP38" s="108" t="str">
        <f>IF(Tabela2[[#This Row],[Forma de atendimento (primeiro documento/ação)]]= "Outros (especificar)", "PREENCHER","NA")</f>
        <v>NA</v>
      </c>
      <c r="BQ38" s="106"/>
      <c r="BR38" s="108" t="str">
        <f>IF(Tabela2[[#This Row],[Equipe do Ibama foi a campo? Houve sobrevoo do Poseidon?]] = "Sim", "PREENCHER","NA")</f>
        <v>NA</v>
      </c>
      <c r="BS38" s="108" t="str">
        <f>IF(Tabela2[[#This Row],[Se sim, foi emitida Ordem de Emergência? (informações vinculada à coluna CK)]] = "Sim", "PREENCHER","NA")</f>
        <v>NA</v>
      </c>
      <c r="BT38" s="108" t="str">
        <f>IF(Tabela2[[#This Row],[Foi elaborado Relatório de Vistoria pelo Ibama? (informações vinculada à coluna CK)]] = "Sim", "PREENCHER","NA")</f>
        <v>NA</v>
      </c>
      <c r="BU38" s="108" t="s">
        <v>123</v>
      </c>
      <c r="BV38" s="108" t="s">
        <v>123</v>
      </c>
      <c r="BW38" s="108" t="s">
        <v>123</v>
      </c>
      <c r="BX38" s="106"/>
      <c r="BY38" s="106"/>
      <c r="BZ38" s="104" t="str">
        <f>IF(Tabela2[[#This Row],[Data do documento de encerramento]]="NA","NA",IF(Tabela2[[#This Row],[Data do documento de encerramento]]="","Pendente de conclusão/ encerramento",_xlfn.DAYS(Tabela2[[#This Row],[Data do documento de encerramento]],J38)))</f>
        <v>Pendente de conclusão/ encerramento</v>
      </c>
      <c r="CA38" s="107"/>
      <c r="CB38" s="107"/>
      <c r="CC38" s="107"/>
      <c r="CD38" s="107"/>
      <c r="CE38" s="107"/>
      <c r="CF38" s="107"/>
    </row>
    <row r="39" spans="1:84" ht="30.75">
      <c r="A39" s="169">
        <v>202511736052</v>
      </c>
      <c r="B39" s="170" t="s">
        <v>7302</v>
      </c>
      <c r="C39" s="108" t="str">
        <f>VLOOKUP(Tabela2[[#This Row],[SIEMA]],Siema2025,4,FALSE)</f>
        <v xml:space="preserve"> SP</v>
      </c>
      <c r="D39" s="106" t="str">
        <f>VLOOKUP(Tabela2[[#This Row],[SIEMA]],Siema2025,3,FALSE)</f>
        <v xml:space="preserve">São Roque </v>
      </c>
      <c r="E39" s="106" t="str">
        <f>VLOOKUP(Tabela2[[#This Row],[SIEMA]],Siema2025,20,FALSE)</f>
        <v/>
      </c>
      <c r="F39" s="106"/>
      <c r="G39" s="106" t="s">
        <v>7303</v>
      </c>
      <c r="H39" s="106" t="s">
        <v>7304</v>
      </c>
      <c r="I39" s="104" t="s">
        <v>7120</v>
      </c>
      <c r="J39" s="105">
        <f>VLOOKUP(Tabela2[[#This Row],[SIEMA]],Siema2025,2,FALSE)</f>
        <v>45671</v>
      </c>
      <c r="K39" s="105" t="str">
        <f>VLOOKUP(Tabela2[[#This Row],[SIEMA]],Siema2025,16,FALSE)</f>
        <v>Terça</v>
      </c>
      <c r="L39" s="106" t="str">
        <f>IF(Tabela2[[#This Row],[Data]]="","Sem Informação",VLOOKUP(MONTH(Tabela2[[#This Row],[Data]]),'[1]Validação de dados'!$I$1:$J$13,2,0))</f>
        <v>Janeiro</v>
      </c>
      <c r="M39" s="104">
        <f>YEAR(Tabela2[[#This Row],[Data]])</f>
        <v>2025</v>
      </c>
      <c r="N39" s="105" t="str">
        <f>VLOOKUP(Tabela2[[#This Row],[SIEMA]],Siema2025,17,FALSE)</f>
        <v>Vespertino</v>
      </c>
      <c r="O39" s="105" t="str">
        <f>VLOOKUP(Tabela2[[#This Row],[SIEMA]],Siema2025,5,FALSE)</f>
        <v>Ferrovia</v>
      </c>
      <c r="P39" s="104" t="str">
        <f>VLOOKUP(Tabela2[[#This Row],[SIEMA]],Siema2025,21,FALSE)</f>
        <v>Vandalismo na ferrovia com abertura de bicas em vagão graneleiro carregado fertilizante granular</v>
      </c>
      <c r="Q39" s="104" t="s">
        <v>7127</v>
      </c>
      <c r="R39" s="104" t="str">
        <f>VLOOKUP(Tabela2[[#This Row],[SIEMA]],Siema2025,10,FALSE)</f>
        <v>Fertilizante</v>
      </c>
      <c r="S39" s="107" t="s">
        <v>164</v>
      </c>
      <c r="T39" s="104">
        <v>400</v>
      </c>
      <c r="U39" s="104" t="s">
        <v>7305</v>
      </c>
      <c r="V39" s="104" t="s">
        <v>7127</v>
      </c>
      <c r="W39" s="104"/>
      <c r="X39" s="113"/>
      <c r="Y39" s="109" t="str">
        <f>IF(W39="","", IF(W39="NC","", IF(W39="NE","", IF(W39="NA","",IFERROR(VLOOKUP(W39,Produtos!$A$1:$C$2319,2,FALSE),"Não Cadastrado")))))</f>
        <v/>
      </c>
      <c r="Z39" s="104" t="str">
        <f>VLOOKUP(Tabela2[[#This Row],[SIEMA]],Siema2025,11,FALSE)</f>
        <v/>
      </c>
      <c r="AA39" s="104" t="str">
        <f>VLOOKUP(Tabela2[[#This Row],[SIEMA]],Siema2025,12,FALSE)</f>
        <v/>
      </c>
      <c r="AB39" s="104" t="str">
        <f>IF(W39="","",IF(ISNUMBER(W39)=FALSE,"Não se aplica",IFERROR(VLOOKUP(W39,Produtos!$A$1:$C$2319,3,FALSE),"Não Cadastrado")))</f>
        <v/>
      </c>
      <c r="AC39" s="104"/>
      <c r="AD39" s="108"/>
      <c r="AE39" s="107" t="str">
        <f>IF(AC39="","", IF(AC39="NC","", IF(AC39="NE","", IF(AC39="NA","",IFERROR(VLOOKUP(AC39,Produtos!$A$1:$C$2319,2,FALSE),"Não Cadastrado")))))</f>
        <v/>
      </c>
      <c r="AF39" s="104"/>
      <c r="AG39" s="104"/>
      <c r="AH39" s="104" t="str">
        <f>IF(AC39="","",IF(ISNUMBER(AC39)=FALSE,"Não se aplica",IFERROR(VLOOKUP(AC39,Produtos!$A$1:$C$2319,3,FALSE),"Não Cadastrado")))</f>
        <v/>
      </c>
      <c r="AI39" s="104"/>
      <c r="AJ39" s="104" t="str">
        <f>VLOOKUP(Tabela2[[#This Row],[SIEMA]],Siema2025,26,FALSE)</f>
        <v>Ato criminoso caracterizado pela abertura de bicas em vagão graneleiro ferroviário carregado com fertilizante granular.</v>
      </c>
      <c r="AK39" s="107" t="s">
        <v>7122</v>
      </c>
      <c r="AL39" s="107"/>
      <c r="AM39" s="107"/>
      <c r="AN39" s="108" t="str">
        <f>VLOOKUP(Tabela2[[#This Row],[SIEMA]],Siema2025,51,FALSE)</f>
        <v/>
      </c>
      <c r="AO39" s="108" t="str">
        <f>VLOOKUP(Tabela2[[#This Row],[SIEMA]],Siema2025,53,FALSE)</f>
        <v/>
      </c>
      <c r="AP39" s="108" t="str">
        <f>VLOOKUP(Tabela2[[#This Row],[SIEMA]],Siema2025,55,FALSE)</f>
        <v/>
      </c>
      <c r="AQ39" s="108" t="str">
        <f>VLOOKUP(Tabela2[[#This Row],[SIEMA]],Siema2025,57,FALSE)</f>
        <v/>
      </c>
      <c r="AR39" s="108" t="str">
        <f>VLOOKUP(Tabela2[[#This Row],[SIEMA]],Siema2025,59,FALSE)</f>
        <v/>
      </c>
      <c r="AS39" s="108" t="str">
        <f>VLOOKUP(Tabela2[[#This Row],[SIEMA]],Siema2025,61,FALSE)</f>
        <v/>
      </c>
      <c r="AT39" s="108" t="str">
        <f>VLOOKUP(Tabela2[[#This Row],[SIEMA]],Siema2025,63,FALSE)</f>
        <v/>
      </c>
      <c r="AU39" s="108"/>
      <c r="AV39" s="108" t="str">
        <f>VLOOKUP(Tabela2[[#This Row],[SIEMA]],Siema2025,67,FALSE)</f>
        <v/>
      </c>
      <c r="AW39" s="108" t="str">
        <f>VLOOKUP(Tabela2[[#This Row],[SIEMA]],Siema2025,69,FALSE)</f>
        <v/>
      </c>
      <c r="AX39" s="108" t="str">
        <f>VLOOKUP(Tabela2[[#This Row],[SIEMA]],Siema2025,71,FALSE)</f>
        <v/>
      </c>
      <c r="AY39" s="108" t="str">
        <f>VLOOKUP(Tabela2[[#This Row],[SIEMA]],Siema2025,73,FALSE)</f>
        <v/>
      </c>
      <c r="AZ39" s="108" t="str">
        <f>VLOOKUP(Tabela2[[#This Row],[SIEMA]],Siema2025,75,FALSE)</f>
        <v/>
      </c>
      <c r="BA39" s="108" t="str">
        <f>VLOOKUP(Tabela2[[#This Row],[SIEMA]],Siema2025,77,FALSE)</f>
        <v/>
      </c>
      <c r="BB39" s="108" t="str">
        <f>VLOOKUP(Tabela2[[#This Row],[SIEMA]],Siema2025,79,FALSE)</f>
        <v/>
      </c>
      <c r="BC39" s="108" t="str">
        <f>IF(Tabela2[[#This Row],[Outro(s) ]] = "X", "PREENCHER","NA")</f>
        <v>NA</v>
      </c>
      <c r="BD39" s="108" t="str">
        <f>VLOOKUP(Tabela2[[#This Row],[SIEMA]],Siema2025,82,FALSE)</f>
        <v/>
      </c>
      <c r="BE39" s="108" t="str">
        <f>VLOOKUP(Tabela2[[#This Row],[SIEMA]],Siema2025,81,FALSE)</f>
        <v/>
      </c>
      <c r="BF39" s="110" t="s">
        <v>3066</v>
      </c>
      <c r="BG39" s="110" t="s">
        <v>7123</v>
      </c>
      <c r="BH39" s="111" t="str">
        <f>VLOOKUP(Tabela2[[#This Row],[SIEMA]],Siema2025,29,FALSE)</f>
        <v>02502844000166</v>
      </c>
      <c r="BI39" s="112" t="str">
        <f>VLOOKUP(Tabela2[[#This Row],[SIEMA]],Siema2025,107,FALSE)</f>
        <v>Não</v>
      </c>
      <c r="BJ39" s="107" t="s">
        <v>7099</v>
      </c>
      <c r="BK39" s="104" t="s">
        <v>2696</v>
      </c>
      <c r="BL39" s="140">
        <v>45677</v>
      </c>
      <c r="BM39" s="108">
        <f ca="1">IF(Tabela2[[#This Row],[Data de atendimento do Ibama (considerar o primeiro documento/ação)]]="",_xlfn.DAYS(TODAY(),J39),_xlfn.DAYS(Tabela2[[#This Row],[Data de atendimento do Ibama (considerar o primeiro documento/ação)]],J39))</f>
        <v>6</v>
      </c>
      <c r="BN39" s="108" t="str">
        <f>IF(Tabela2[[#This Row],[Atendido pelo Ibama ("Não" ou "Sim")]]="Não","Preencher", IF(Tabela2[[#This Row],[Atendido pelo Ibama ("Não" ou "Sim")]]="Sim","NA",""))</f>
        <v>NA</v>
      </c>
      <c r="BO39" s="114" t="s">
        <v>7100</v>
      </c>
      <c r="BP39" s="108" t="str">
        <f>IF(Tabela2[[#This Row],[Forma de atendimento (primeiro documento/ação)]]= "Outros (especificar)", "PREENCHER","NA")</f>
        <v>NA</v>
      </c>
      <c r="BQ39" s="106" t="s">
        <v>123</v>
      </c>
      <c r="BR39" s="108" t="str">
        <f>IF(Tabela2[[#This Row],[Equipe do Ibama foi a campo? Houve sobrevoo do Poseidon?]] = "Sim", "PREENCHER","NA")</f>
        <v>NA</v>
      </c>
      <c r="BS39" s="108" t="str">
        <f>IF(Tabela2[[#This Row],[Se sim, foi emitida Ordem de Emergência? (informações vinculada à coluna CK)]] = "Sim", "PREENCHER","NA")</f>
        <v>NA</v>
      </c>
      <c r="BT39" s="108" t="s">
        <v>7126</v>
      </c>
      <c r="BU39" s="108" t="s">
        <v>2696</v>
      </c>
      <c r="BV39" s="108" t="s">
        <v>123</v>
      </c>
      <c r="BW39" s="108" t="s">
        <v>2696</v>
      </c>
      <c r="BX39" s="106" t="s">
        <v>7115</v>
      </c>
      <c r="BY39" s="140">
        <v>46084</v>
      </c>
      <c r="BZ39" s="104">
        <f>IF(Tabela2[[#This Row],[Data do documento de encerramento]]="NA","NA",IF(Tabela2[[#This Row],[Data do documento de encerramento]]="","Pendente de conclusão/ encerramento",_xlfn.DAYS(Tabela2[[#This Row],[Data do documento de encerramento]],J39)))</f>
        <v>413</v>
      </c>
      <c r="CA39" s="107"/>
      <c r="CB39" s="107"/>
      <c r="CC39" s="115"/>
      <c r="CD39" s="107"/>
      <c r="CE39" s="107"/>
      <c r="CF39" s="107"/>
    </row>
    <row r="40" spans="1:84" ht="30.75">
      <c r="A40" s="169">
        <v>20251163610</v>
      </c>
      <c r="B40" s="170" t="s">
        <v>7306</v>
      </c>
      <c r="C40" s="108" t="s">
        <v>7135</v>
      </c>
      <c r="D40" s="106" t="s">
        <v>637</v>
      </c>
      <c r="E40" t="s">
        <v>7307</v>
      </c>
      <c r="F40" s="106"/>
      <c r="G40" t="s">
        <v>7308</v>
      </c>
      <c r="H40" t="s">
        <v>7309</v>
      </c>
      <c r="I40" s="104" t="s">
        <v>201</v>
      </c>
      <c r="J40" s="105">
        <f>VLOOKUP(Tabela2[[#This Row],[SIEMA]],Siema2025,2,FALSE)</f>
        <v>45672</v>
      </c>
      <c r="K40" s="105" t="str">
        <f>VLOOKUP(Tabela2[[#This Row],[SIEMA]],Siema2025,16,FALSE)</f>
        <v>Quarta</v>
      </c>
      <c r="L40" s="106" t="str">
        <f>IF(Tabela2[[#This Row],[Data]]="","Sem Informação",VLOOKUP(MONTH(Tabela2[[#This Row],[Data]]),'[1]Validação de dados'!$I$1:$J$13,2,0))</f>
        <v>Janeiro</v>
      </c>
      <c r="M40" s="104">
        <f>YEAR(Tabela2[[#This Row],[Data]])</f>
        <v>2025</v>
      </c>
      <c r="N40" s="105" t="str">
        <f>VLOOKUP(Tabela2[[#This Row],[SIEMA]],Siema2025,17,FALSE)</f>
        <v>Vespertino</v>
      </c>
      <c r="O40" s="105" t="s">
        <v>111</v>
      </c>
      <c r="P40" s="104" t="str">
        <f>VLOOKUP(Tabela2[[#This Row],[SIEMA]],Siema2025,21,FALSE)</f>
        <v>Embarcação Parcel dos Meros, Campo de Marlim Sul, Bacia de Campos.</v>
      </c>
      <c r="Q40" s="104" t="s">
        <v>637</v>
      </c>
      <c r="R40" s="104" t="s">
        <v>7310</v>
      </c>
      <c r="S40" s="104" t="str">
        <f>VLOOKUP(Tabela2[[#This Row],[SIEMA]],Siema2025,10,FALSE)</f>
        <v>Óleo Lubrificante</v>
      </c>
      <c r="T40" s="104" t="str">
        <f>VLOOKUP(Tabela2[[#This Row],[SIEMA]],Siema2025,11,FALSE)</f>
        <v>0.0039</v>
      </c>
      <c r="U40" s="104" t="str">
        <f>VLOOKUP(Tabela2[[#This Row],[SIEMA]],Siema2025,12,FALSE)</f>
        <v>M3</v>
      </c>
      <c r="V40" s="104" t="str">
        <f>IF(Q40="","",IF(ISNUMBER(Q40)=FALSE,"Não se aplica",IFERROR(VLOOKUP(Q40,Produtos!$A$1:$C$2319,3,FALSE),"Não Cadastrado")))</f>
        <v>Não se aplica</v>
      </c>
      <c r="W40" s="104"/>
      <c r="X40" s="113"/>
      <c r="Y40" s="109" t="str">
        <f>IF(W40="","", IF(W40="NC","", IF(W40="NE","", IF(W40="NA","",IFERROR(VLOOKUP(W40,Produtos!$A$1:$C$2319,2,FALSE),"Não Cadastrado")))))</f>
        <v/>
      </c>
      <c r="Z40" s="104"/>
      <c r="AA40" s="104"/>
      <c r="AB40" s="104" t="str">
        <f>IF(W40="","",IF(ISNUMBER(W40)=FALSE,"Não se aplica",IFERROR(VLOOKUP(W40,Produtos!$A$1:$C$2319,3,FALSE),"Não Cadastrado")))</f>
        <v/>
      </c>
      <c r="AC40" s="104"/>
      <c r="AD40" s="108"/>
      <c r="AE40" s="107" t="str">
        <f>IF(AC40="","", IF(AC40="NC","", IF(AC40="NE","", IF(AC40="NA","",IFERROR(VLOOKUP(AC40,Produtos!$A$1:$C$2319,2,FALSE),"Não Cadastrado")))))</f>
        <v/>
      </c>
      <c r="AF40" s="104"/>
      <c r="AG40" s="104"/>
      <c r="AH40" s="104" t="str">
        <f>IF(AC40="","",IF(ISNUMBER(AC40)=FALSE,"Não se aplica",IFERROR(VLOOKUP(AC40,Produtos!$A$1:$C$2319,3,FALSE),"Não Cadastrado")))</f>
        <v/>
      </c>
      <c r="AI40" s="104"/>
      <c r="AJ40" s="104" t="str">
        <f>VLOOKUP(Tabela2[[#This Row],[SIEMA]],Siema2025,26,FALSE)</f>
        <v>Em investigação.</v>
      </c>
      <c r="AK40" s="107" t="s">
        <v>7311</v>
      </c>
      <c r="AL40" s="107"/>
      <c r="AM40" s="107"/>
      <c r="AN40" s="108" t="str">
        <f>VLOOKUP(Tabela2[[#This Row],[SIEMA]],Siema2025,51,FALSE)</f>
        <v/>
      </c>
      <c r="AO40" s="108" t="str">
        <f>VLOOKUP(Tabela2[[#This Row],[SIEMA]],Siema2025,53,FALSE)</f>
        <v/>
      </c>
      <c r="AP40" s="108" t="str">
        <f>VLOOKUP(Tabela2[[#This Row],[SIEMA]],Siema2025,55,FALSE)</f>
        <v/>
      </c>
      <c r="AQ40" s="108" t="str">
        <f>VLOOKUP(Tabela2[[#This Row],[SIEMA]],Siema2025,57,FALSE)</f>
        <v/>
      </c>
      <c r="AR40" s="108" t="str">
        <f>VLOOKUP(Tabela2[[#This Row],[SIEMA]],Siema2025,59,FALSE)</f>
        <v/>
      </c>
      <c r="AS40" s="108" t="str">
        <f>VLOOKUP(Tabela2[[#This Row],[SIEMA]],Siema2025,61,FALSE)</f>
        <v>X</v>
      </c>
      <c r="AT40" s="108" t="str">
        <f>VLOOKUP(Tabela2[[#This Row],[SIEMA]],Siema2025,63,FALSE)</f>
        <v/>
      </c>
      <c r="AU40" s="108" t="str">
        <f>VLOOKUP(Tabela2[[#This Row],[SIEMA]],Siema2025,65,FALSE)</f>
        <v/>
      </c>
      <c r="AV40" s="108" t="str">
        <f>VLOOKUP(Tabela2[[#This Row],[SIEMA]],Siema2025,67,FALSE)</f>
        <v/>
      </c>
      <c r="AW40" s="108" t="str">
        <f>VLOOKUP(Tabela2[[#This Row],[SIEMA]],Siema2025,69,FALSE)</f>
        <v/>
      </c>
      <c r="AX40" s="108" t="str">
        <f>VLOOKUP(Tabela2[[#This Row],[SIEMA]],Siema2025,71,FALSE)</f>
        <v/>
      </c>
      <c r="AY40" s="108" t="str">
        <f>VLOOKUP(Tabela2[[#This Row],[SIEMA]],Siema2025,73,FALSE)</f>
        <v/>
      </c>
      <c r="AZ40" s="108" t="str">
        <f>VLOOKUP(Tabela2[[#This Row],[SIEMA]],Siema2025,75,FALSE)</f>
        <v/>
      </c>
      <c r="BA40" s="108" t="str">
        <f>VLOOKUP(Tabela2[[#This Row],[SIEMA]],Siema2025,77,FALSE)</f>
        <v/>
      </c>
      <c r="BB40" s="108" t="str">
        <f>VLOOKUP(Tabela2[[#This Row],[SIEMA]],Siema2025,79,FALSE)</f>
        <v/>
      </c>
      <c r="BC40" s="108" t="str">
        <f>IF(Tabela2[[#This Row],[Outro(s) ]] = "X", "PREENCHER","NA")</f>
        <v>NA</v>
      </c>
      <c r="BD40" s="108" t="str">
        <f>VLOOKUP(Tabela2[[#This Row],[SIEMA]],Siema2025,82,FALSE)</f>
        <v/>
      </c>
      <c r="BE40" s="108" t="str">
        <f>VLOOKUP(Tabela2[[#This Row],[SIEMA]],Siema2025,81,FALSE)</f>
        <v/>
      </c>
      <c r="BF40" s="110" t="str">
        <f>VLOOKUP(Tabela2[[#This Row],[SIEMA]],Siema2025,28,FALSE)</f>
        <v>Petrobras.</v>
      </c>
      <c r="BG40" s="110"/>
      <c r="BH40" s="111" t="str">
        <f>VLOOKUP(Tabela2[[#This Row],[SIEMA]],Siema2025,29,FALSE)</f>
        <v>33000167100750</v>
      </c>
      <c r="BI40" s="112" t="str">
        <f>VLOOKUP(Tabela2[[#This Row],[SIEMA]],Siema2025,107,FALSE)</f>
        <v>Não</v>
      </c>
      <c r="BJ40" s="107" t="s">
        <v>7099</v>
      </c>
      <c r="BK40" s="104" t="s">
        <v>2696</v>
      </c>
      <c r="BL40" s="140">
        <v>45947</v>
      </c>
      <c r="BM40" s="108">
        <f ca="1">IF(Tabela2[[#This Row],[Data de atendimento do Ibama (considerar o primeiro documento/ação)]]="",_xlfn.DAYS(TODAY(),J40),_xlfn.DAYS(Tabela2[[#This Row],[Data de atendimento do Ibama (considerar o primeiro documento/ação)]],J40))</f>
        <v>275</v>
      </c>
      <c r="BN40" s="108" t="str">
        <f>IF(Tabela2[[#This Row],[Atendido pelo Ibama ("Não" ou "Sim")]]="Não","Preencher", IF(Tabela2[[#This Row],[Atendido pelo Ibama ("Não" ou "Sim")]]="Sim","NA",""))</f>
        <v>NA</v>
      </c>
      <c r="BO40" s="114" t="s">
        <v>7165</v>
      </c>
      <c r="BP40" s="108" t="str">
        <f>IF(Tabela2[[#This Row],[Forma de atendimento (primeiro documento/ação)]]= "Outros (especificar)", "PREENCHER","NA")</f>
        <v>NA</v>
      </c>
      <c r="BQ40" s="106" t="s">
        <v>123</v>
      </c>
      <c r="BR40" s="108" t="str">
        <f>IF(Tabela2[[#This Row],[Equipe do Ibama foi a campo? Houve sobrevoo do Poseidon?]] = "Sim", "PREENCHER","NA")</f>
        <v>NA</v>
      </c>
      <c r="BS40" s="108" t="str">
        <f>IF(Tabela2[[#This Row],[Se sim, foi emitida Ordem de Emergência? (informações vinculada à coluna CK)]] = "Sim", "PREENCHER","NA")</f>
        <v>NA</v>
      </c>
      <c r="BT40" s="108" t="s">
        <v>7101</v>
      </c>
      <c r="BU40" s="108" t="s">
        <v>2696</v>
      </c>
      <c r="BV40" s="108" t="s">
        <v>123</v>
      </c>
      <c r="BW40" s="108" t="s">
        <v>2696</v>
      </c>
      <c r="BX40" s="106" t="s">
        <v>7102</v>
      </c>
      <c r="BY40" s="140">
        <v>45989</v>
      </c>
      <c r="BZ40" s="104">
        <f>IF(Tabela2[[#This Row],[Data do documento de encerramento]]="NA","NA",IF(Tabela2[[#This Row],[Data do documento de encerramento]]="","Pendente de conclusão/ encerramento",_xlfn.DAYS(Tabela2[[#This Row],[Data do documento de encerramento]],J40)))</f>
        <v>317</v>
      </c>
      <c r="CA40" s="107"/>
      <c r="CB40" s="107"/>
      <c r="CC40" s="107" t="s">
        <v>7140</v>
      </c>
      <c r="CD40" s="107" t="s">
        <v>123</v>
      </c>
      <c r="CE40" s="107" t="s">
        <v>123</v>
      </c>
      <c r="CF40" s="107" t="s">
        <v>7141</v>
      </c>
    </row>
    <row r="41" spans="1:84" ht="30.75">
      <c r="A41" s="200">
        <v>202511564851</v>
      </c>
      <c r="B41" s="170" t="s">
        <v>7312</v>
      </c>
      <c r="C41" s="108" t="str">
        <f>VLOOKUP(Tabela2[[#This Row],[SIEMA]],Siema2025,4,FALSE)</f>
        <v xml:space="preserve"> SP</v>
      </c>
      <c r="D41" s="106" t="str">
        <f>VLOOKUP(Tabela2[[#This Row],[SIEMA]],Siema2025,3,FALSE)</f>
        <v xml:space="preserve">Cubatão </v>
      </c>
      <c r="E41" s="106" t="s">
        <v>7313</v>
      </c>
      <c r="F41" s="106"/>
      <c r="G41" s="172" t="s">
        <v>7314</v>
      </c>
      <c r="H41" s="172" t="s">
        <v>7315</v>
      </c>
      <c r="I41" s="104" t="s">
        <v>7120</v>
      </c>
      <c r="J41" s="105">
        <f>VLOOKUP(Tabela2[[#This Row],[SIEMA]],Siema2025,2,FALSE)</f>
        <v>45672</v>
      </c>
      <c r="K41" s="105" t="str">
        <f>VLOOKUP(Tabela2[[#This Row],[SIEMA]],Siema2025,16,FALSE)</f>
        <v>Quarta</v>
      </c>
      <c r="L41" s="106" t="str">
        <f>IF(Tabela2[[#This Row],[Data]]="","Sem Informação",VLOOKUP(MONTH(Tabela2[[#This Row],[Data]]),'[1]Validação de dados'!$I$1:$J$13,2,0))</f>
        <v>Janeiro</v>
      </c>
      <c r="M41" s="104">
        <f>YEAR(Tabela2[[#This Row],[Data]])</f>
        <v>2025</v>
      </c>
      <c r="N41" s="105" t="str">
        <f>VLOOKUP(Tabela2[[#This Row],[SIEMA]],Siema2025,17,FALSE)</f>
        <v>Vespertino</v>
      </c>
      <c r="O41" s="105" t="str">
        <f>VLOOKUP(Tabela2[[#This Row],[SIEMA]],Siema2025,5,FALSE)</f>
        <v>Ferrovia</v>
      </c>
      <c r="P41" s="104" t="str">
        <f>VLOOKUP(Tabela2[[#This Row],[SIEMA]],Siema2025,21,FALSE)</f>
        <v>Vandalismo na ferrovia com abertura de bicas em vagão graneleiro carregado fertilizante granular.</v>
      </c>
      <c r="Q41" s="104" t="s">
        <v>7127</v>
      </c>
      <c r="R41" s="104" t="str">
        <f>VLOOKUP(Tabela2[[#This Row],[SIEMA]],Siema2025,10,FALSE)</f>
        <v>Fertilizante</v>
      </c>
      <c r="S41" s="107" t="s">
        <v>164</v>
      </c>
      <c r="T41" s="104" t="str">
        <f>VLOOKUP(Tabela2[[#This Row],[SIEMA]],Siema2025,11,FALSE)</f>
        <v>4</v>
      </c>
      <c r="U41" s="104" t="s">
        <v>7121</v>
      </c>
      <c r="V41" s="104" t="s">
        <v>7127</v>
      </c>
      <c r="W41" s="104"/>
      <c r="X41" s="113"/>
      <c r="Y41" s="109" t="str">
        <f>IF(W41="","", IF(W41="NC","", IF(W41="NE","", IF(W41="NA","",IFERROR(VLOOKUP(W41,Produtos!$A$1:$C$2319,2,FALSE),"Não Cadastrado")))))</f>
        <v/>
      </c>
      <c r="Z41" s="104"/>
      <c r="AA41" s="104"/>
      <c r="AB41" s="104" t="str">
        <f>IF(W41="","",IF(ISNUMBER(W41)=FALSE,"Não se aplica",IFERROR(VLOOKUP(W41,Produtos!$A$1:$C$2319,3,FALSE),"Não Cadastrado")))</f>
        <v/>
      </c>
      <c r="AC41" s="104"/>
      <c r="AD41" s="108"/>
      <c r="AE41" s="107" t="str">
        <f>IF(AC41="","", IF(AC41="NC","", IF(AC41="NE","", IF(AC41="NA","",IFERROR(VLOOKUP(AC41,Produtos!$A$1:$C$2319,2,FALSE),"Não Cadastrado")))))</f>
        <v/>
      </c>
      <c r="AF41" s="104"/>
      <c r="AG41" s="104"/>
      <c r="AH41" s="104" t="str">
        <f>IF(AC41="","",IF(ISNUMBER(AC41)=FALSE,"Não se aplica",IFERROR(VLOOKUP(AC41,Produtos!$A$1:$C$2319,3,FALSE),"Não Cadastrado")))</f>
        <v/>
      </c>
      <c r="AI41" s="104"/>
      <c r="AJ41" s="104" t="str">
        <f>VLOOKUP(Tabela2[[#This Row],[SIEMA]],Siema2025,26,FALSE)</f>
        <v>Ato criminoso caracterizado pela abertura de bicas em vagão graneleiro ferroviário carregado com fertilizante granular.</v>
      </c>
      <c r="AK41" s="107" t="s">
        <v>7122</v>
      </c>
      <c r="AL41" s="107"/>
      <c r="AM41" s="107"/>
      <c r="AN41" s="108" t="str">
        <f>VLOOKUP(Tabela2[[#This Row],[SIEMA]],Siema2025,51,FALSE)</f>
        <v/>
      </c>
      <c r="AO41" s="108" t="str">
        <f>VLOOKUP(Tabela2[[#This Row],[SIEMA]],Siema2025,53,FALSE)</f>
        <v/>
      </c>
      <c r="AP41" s="108" t="str">
        <f>VLOOKUP(Tabela2[[#This Row],[SIEMA]],Siema2025,55,FALSE)</f>
        <v/>
      </c>
      <c r="AQ41" s="108" t="str">
        <f>VLOOKUP(Tabela2[[#This Row],[SIEMA]],Siema2025,57,FALSE)</f>
        <v/>
      </c>
      <c r="AR41" s="108" t="str">
        <f>VLOOKUP(Tabela2[[#This Row],[SIEMA]],Siema2025,59,FALSE)</f>
        <v/>
      </c>
      <c r="AS41" s="108" t="str">
        <f>VLOOKUP(Tabela2[[#This Row],[SIEMA]],Siema2025,61,FALSE)</f>
        <v/>
      </c>
      <c r="AT41" s="108" t="str">
        <f>VLOOKUP(Tabela2[[#This Row],[SIEMA]],Siema2025,63,FALSE)</f>
        <v/>
      </c>
      <c r="AU41" s="108" t="str">
        <f>VLOOKUP(Tabela2[[#This Row],[SIEMA]],Siema2025,65,FALSE)</f>
        <v>X</v>
      </c>
      <c r="AV41" s="108" t="str">
        <f>VLOOKUP(Tabela2[[#This Row],[SIEMA]],Siema2025,67,FALSE)</f>
        <v/>
      </c>
      <c r="AW41" s="108" t="str">
        <f>VLOOKUP(Tabela2[[#This Row],[SIEMA]],Siema2025,69,FALSE)</f>
        <v/>
      </c>
      <c r="AX41" s="108" t="str">
        <f>VLOOKUP(Tabela2[[#This Row],[SIEMA]],Siema2025,71,FALSE)</f>
        <v/>
      </c>
      <c r="AY41" s="108" t="str">
        <f>VLOOKUP(Tabela2[[#This Row],[SIEMA]],Siema2025,73,FALSE)</f>
        <v/>
      </c>
      <c r="AZ41" s="108" t="str">
        <f>VLOOKUP(Tabela2[[#This Row],[SIEMA]],Siema2025,75,FALSE)</f>
        <v/>
      </c>
      <c r="BA41" s="108" t="str">
        <f>VLOOKUP(Tabela2[[#This Row],[SIEMA]],Siema2025,77,FALSE)</f>
        <v/>
      </c>
      <c r="BB41" s="108" t="str">
        <f>VLOOKUP(Tabela2[[#This Row],[SIEMA]],Siema2025,79,FALSE)</f>
        <v/>
      </c>
      <c r="BC41" s="108" t="str">
        <f>IF(Tabela2[[#This Row],[Outro(s) ]] = "X", "PREENCHER","NA")</f>
        <v>NA</v>
      </c>
      <c r="BD41" s="108" t="str">
        <f>VLOOKUP(Tabela2[[#This Row],[SIEMA]],Siema2025,82,FALSE)</f>
        <v/>
      </c>
      <c r="BE41" s="108" t="str">
        <f>VLOOKUP(Tabela2[[#This Row],[SIEMA]],Siema2025,81,FALSE)</f>
        <v/>
      </c>
      <c r="BF41" s="110" t="s">
        <v>3066</v>
      </c>
      <c r="BG41" s="110" t="s">
        <v>7123</v>
      </c>
      <c r="BH41" s="111" t="str">
        <f>VLOOKUP(Tabela2[[#This Row],[SIEMA]],Siema2025,29,FALSE)</f>
        <v>02502844000166</v>
      </c>
      <c r="BI41" s="112" t="str">
        <f>VLOOKUP(Tabela2[[#This Row],[SIEMA]],Siema2025,107,FALSE)</f>
        <v>Não</v>
      </c>
      <c r="BJ41" s="107" t="s">
        <v>7099</v>
      </c>
      <c r="BK41" s="104" t="s">
        <v>2696</v>
      </c>
      <c r="BL41" s="140">
        <v>45673</v>
      </c>
      <c r="BM41" s="108">
        <f ca="1">IF(Tabela2[[#This Row],[Data de atendimento do Ibama (considerar o primeiro documento/ação)]]="",_xlfn.DAYS(TODAY(),J41),_xlfn.DAYS(Tabela2[[#This Row],[Data de atendimento do Ibama (considerar o primeiro documento/ação)]],J41))</f>
        <v>1</v>
      </c>
      <c r="BN41" s="108" t="str">
        <f>IF(Tabela2[[#This Row],[Atendido pelo Ibama ("Não" ou "Sim")]]="Não","Preencher", IF(Tabela2[[#This Row],[Atendido pelo Ibama ("Não" ou "Sim")]]="Sim","NA",""))</f>
        <v>NA</v>
      </c>
      <c r="BO41" s="114" t="s">
        <v>7100</v>
      </c>
      <c r="BP41" s="108" t="str">
        <f>IF(Tabela2[[#This Row],[Forma de atendimento (primeiro documento/ação)]]= "Outros (especificar)", "PREENCHER","NA")</f>
        <v>NA</v>
      </c>
      <c r="BQ41" s="106" t="s">
        <v>123</v>
      </c>
      <c r="BR41" s="108" t="str">
        <f>IF(Tabela2[[#This Row],[Equipe do Ibama foi a campo? Houve sobrevoo do Poseidon?]] = "Sim", "PREENCHER","NA")</f>
        <v>NA</v>
      </c>
      <c r="BS41" s="108" t="str">
        <f>IF(Tabela2[[#This Row],[Se sim, foi emitida Ordem de Emergência? (informações vinculada à coluna CK)]] = "Sim", "PREENCHER","NA")</f>
        <v>NA</v>
      </c>
      <c r="BT41" s="108" t="s">
        <v>7126</v>
      </c>
      <c r="BU41" s="108" t="s">
        <v>2696</v>
      </c>
      <c r="BV41" s="108" t="s">
        <v>123</v>
      </c>
      <c r="BW41" s="108" t="s">
        <v>123</v>
      </c>
      <c r="BX41" s="106" t="s">
        <v>7127</v>
      </c>
      <c r="BY41" s="106"/>
      <c r="BZ41" s="104" t="str">
        <f>IF(Tabela2[[#This Row],[Data do documento de encerramento]]="NA","NA",IF(Tabela2[[#This Row],[Data do documento de encerramento]]="","Pendente de conclusão/ encerramento",_xlfn.DAYS(Tabela2[[#This Row],[Data do documento de encerramento]],J41)))</f>
        <v>Pendente de conclusão/ encerramento</v>
      </c>
      <c r="CA41" s="107" t="s">
        <v>7128</v>
      </c>
      <c r="CB41" s="107"/>
      <c r="CC41" s="107"/>
      <c r="CD41" s="107"/>
      <c r="CE41" s="107"/>
      <c r="CF41" s="107"/>
    </row>
    <row r="42" spans="1:84" ht="30.75">
      <c r="A42" s="169">
        <v>202511672018</v>
      </c>
      <c r="B42" s="170" t="s">
        <v>7316</v>
      </c>
      <c r="C42" s="108" t="str">
        <f>VLOOKUP(Tabela2[[#This Row],[SIEMA]],Siema2025,4,FALSE)</f>
        <v xml:space="preserve"> SE</v>
      </c>
      <c r="D42" s="106" t="str">
        <f>VLOOKUP(Tabela2[[#This Row],[SIEMA]],Siema2025,3,FALSE)</f>
        <v xml:space="preserve">Carmópolis </v>
      </c>
      <c r="E42" s="106" t="str">
        <f>VLOOKUP(Tabela2[[#This Row],[SIEMA]],Siema2025,20,FALSE)</f>
        <v>Linha de produção em fibra do 9-CP-1012-SE, Carmópolis-SE.</v>
      </c>
      <c r="F42" s="106"/>
      <c r="G42" s="106" t="s">
        <v>7317</v>
      </c>
      <c r="H42" s="106" t="s">
        <v>7318</v>
      </c>
      <c r="I42" s="104" t="s">
        <v>7120</v>
      </c>
      <c r="J42" s="105">
        <f>VLOOKUP(Tabela2[[#This Row],[SIEMA]],Siema2025,2,FALSE)</f>
        <v>45672</v>
      </c>
      <c r="K42" s="105" t="str">
        <f>VLOOKUP(Tabela2[[#This Row],[SIEMA]],Siema2025,16,FALSE)</f>
        <v>Quarta</v>
      </c>
      <c r="L42" s="106" t="str">
        <f>IF(Tabela2[[#This Row],[Data]]="","Sem Informação",VLOOKUP(MONTH(Tabela2[[#This Row],[Data]]),'[1]Validação de dados'!$I$1:$J$13,2,0))</f>
        <v>Janeiro</v>
      </c>
      <c r="M42" s="104">
        <f>YEAR(Tabela2[[#This Row],[Data]])</f>
        <v>2025</v>
      </c>
      <c r="N42" s="105" t="str">
        <f>VLOOKUP(Tabela2[[#This Row],[SIEMA]],Siema2025,17,FALSE)</f>
        <v>Matutino</v>
      </c>
      <c r="O42" s="105" t="s">
        <v>145</v>
      </c>
      <c r="P42" s="104" t="str">
        <f>VLOOKUP(Tabela2[[#This Row],[SIEMA]],Siema2025,21,FALSE)</f>
        <v>Poço terrestre</v>
      </c>
      <c r="Q42" s="151">
        <v>1267</v>
      </c>
      <c r="R42" s="104" t="s">
        <v>592</v>
      </c>
      <c r="S42" s="104" t="s">
        <v>7301</v>
      </c>
      <c r="T42" s="104" t="s">
        <v>7319</v>
      </c>
      <c r="U42" s="104" t="str">
        <f>VLOOKUP(Tabela2[[#This Row],[SIEMA]],Siema2025,12,FALSE)</f>
        <v>M3</v>
      </c>
      <c r="V42" s="104">
        <f>IF(Q42="","",IF(ISNUMBER(Q42)=FALSE,"Não se aplica",IFERROR(VLOOKUP(Q42,Produtos!$A$1:$C$2319,3,FALSE),"Não Cadastrado")))</f>
        <v>3</v>
      </c>
      <c r="W42" s="104" t="str">
        <f>VLOOKUP(Tabela2[[#This Row],[SIEMA]],Siema2025,10,FALSE)</f>
        <v>Água Produzida fora de especificação</v>
      </c>
      <c r="X42" s="113" t="str">
        <f>IF(Tabela2[[#This Row],[Origem do acidente]] = "Plataforma", "PREENCHER","NA")</f>
        <v>NA</v>
      </c>
      <c r="Y42" s="109" t="str">
        <f>IF(W42="","", IF(W42="NC","", IF(W42="NE","", IF(W42="NA","",IFERROR(VLOOKUP(W42,Produtos!$A$1:$C$2319,2,FALSE),"Não Cadastrado")))))</f>
        <v>Não Cadastrado</v>
      </c>
      <c r="Z42" s="104" t="str">
        <f>VLOOKUP(Tabela2[[#This Row],[SIEMA]],Siema2025,11,FALSE)</f>
        <v>0.35</v>
      </c>
      <c r="AA42" s="104" t="str">
        <f>VLOOKUP(Tabela2[[#This Row],[SIEMA]],Siema2025,12,FALSE)</f>
        <v>M3</v>
      </c>
      <c r="AB42" s="104" t="str">
        <f>IF(W42="","",IF(ISNUMBER(W42)=FALSE,"Não se aplica",IFERROR(VLOOKUP(W42,Produtos!$A$1:$C$2319,3,FALSE),"Não Cadastrado")))</f>
        <v>Não se aplica</v>
      </c>
      <c r="AC42" s="104"/>
      <c r="AD42" s="108" t="str">
        <f>IF(Tabela2[[#This Row],[Origem do acidente]] = "Plataforma", "PREENCHER","NA")</f>
        <v>NA</v>
      </c>
      <c r="AE42" s="107" t="str">
        <f>IF(AC42="","", IF(AC42="NC","", IF(AC42="NE","", IF(AC42="NA","",IFERROR(VLOOKUP(AC42,Produtos!$A$1:$C$2319,2,FALSE),"Não Cadastrado")))))</f>
        <v/>
      </c>
      <c r="AF42" s="104"/>
      <c r="AG42" s="104"/>
      <c r="AH42" s="104" t="str">
        <f>IF(AC42="","",IF(ISNUMBER(AC42)=FALSE,"Não se aplica",IFERROR(VLOOKUP(AC42,Produtos!$A$1:$C$2319,3,FALSE),"Não Cadastrado")))</f>
        <v/>
      </c>
      <c r="AI42" s="104"/>
      <c r="AJ42" s="104" t="str">
        <f>VLOOKUP(Tabela2[[#This Row],[SIEMA]],Siema2025,26,FALSE)</f>
        <v>Em investigação.</v>
      </c>
      <c r="AK42" s="107"/>
      <c r="AL42" s="107"/>
      <c r="AM42" s="107"/>
      <c r="AN42" s="108" t="str">
        <f>VLOOKUP(Tabela2[[#This Row],[SIEMA]],Siema2025,51,FALSE)</f>
        <v/>
      </c>
      <c r="AO42" s="108" t="str">
        <f>VLOOKUP(Tabela2[[#This Row],[SIEMA]],Siema2025,53,FALSE)</f>
        <v/>
      </c>
      <c r="AP42" s="108" t="str">
        <f>VLOOKUP(Tabela2[[#This Row],[SIEMA]],Siema2025,55,FALSE)</f>
        <v/>
      </c>
      <c r="AQ42" s="108" t="str">
        <f>VLOOKUP(Tabela2[[#This Row],[SIEMA]],Siema2025,57,FALSE)</f>
        <v/>
      </c>
      <c r="AR42" s="108" t="str">
        <f>VLOOKUP(Tabela2[[#This Row],[SIEMA]],Siema2025,59,FALSE)</f>
        <v/>
      </c>
      <c r="AS42" s="108" t="str">
        <f>VLOOKUP(Tabela2[[#This Row],[SIEMA]],Siema2025,61,FALSE)</f>
        <v/>
      </c>
      <c r="AT42" s="108" t="str">
        <f>VLOOKUP(Tabela2[[#This Row],[SIEMA]],Siema2025,63,FALSE)</f>
        <v/>
      </c>
      <c r="AU42" s="108" t="str">
        <f>VLOOKUP(Tabela2[[#This Row],[SIEMA]],Siema2025,65,FALSE)</f>
        <v>X</v>
      </c>
      <c r="AV42" s="108" t="str">
        <f>VLOOKUP(Tabela2[[#This Row],[SIEMA]],Siema2025,67,FALSE)</f>
        <v/>
      </c>
      <c r="AW42" s="108" t="str">
        <f>VLOOKUP(Tabela2[[#This Row],[SIEMA]],Siema2025,69,FALSE)</f>
        <v/>
      </c>
      <c r="AX42" s="108" t="str">
        <f>VLOOKUP(Tabela2[[#This Row],[SIEMA]],Siema2025,71,FALSE)</f>
        <v/>
      </c>
      <c r="AY42" s="108" t="str">
        <f>VLOOKUP(Tabela2[[#This Row],[SIEMA]],Siema2025,73,FALSE)</f>
        <v/>
      </c>
      <c r="AZ42" s="108" t="str">
        <f>VLOOKUP(Tabela2[[#This Row],[SIEMA]],Siema2025,75,FALSE)</f>
        <v/>
      </c>
      <c r="BA42" s="108" t="str">
        <f>VLOOKUP(Tabela2[[#This Row],[SIEMA]],Siema2025,77,FALSE)</f>
        <v/>
      </c>
      <c r="BB42" s="108" t="str">
        <f>VLOOKUP(Tabela2[[#This Row],[SIEMA]],Siema2025,79,FALSE)</f>
        <v/>
      </c>
      <c r="BC42" s="108" t="str">
        <f>IF(Tabela2[[#This Row],[Outro(s) ]] = "X", "PREENCHER","NA")</f>
        <v>NA</v>
      </c>
      <c r="BD42" s="108" t="str">
        <f>VLOOKUP(Tabela2[[#This Row],[SIEMA]],Siema2025,82,FALSE)</f>
        <v/>
      </c>
      <c r="BE42" s="108" t="str">
        <f>VLOOKUP(Tabela2[[#This Row],[SIEMA]],Siema2025,81,FALSE)</f>
        <v/>
      </c>
      <c r="BF42" s="110" t="str">
        <f>VLOOKUP(Tabela2[[#This Row],[SIEMA]],Siema2025,28,FALSE)</f>
        <v>Carmo Energy S.A</v>
      </c>
      <c r="BG42" s="110"/>
      <c r="BH42" s="111">
        <v>41955491000101</v>
      </c>
      <c r="BI42" s="112" t="str">
        <f>VLOOKUP(Tabela2[[#This Row],[SIEMA]],Siema2025,107,FALSE)</f>
        <v>Não</v>
      </c>
      <c r="BJ42" s="107" t="s">
        <v>7113</v>
      </c>
      <c r="BK42" s="104" t="s">
        <v>2696</v>
      </c>
      <c r="BL42" s="163">
        <v>45694</v>
      </c>
      <c r="BM42" s="108">
        <f ca="1">IF(Tabela2[[#This Row],[Data de atendimento do Ibama (considerar o primeiro documento/ação)]]="",_xlfn.DAYS(TODAY(),J42),_xlfn.DAYS(Tabela2[[#This Row],[Data de atendimento do Ibama (considerar o primeiro documento/ação)]],J42))</f>
        <v>22</v>
      </c>
      <c r="BN42" s="108" t="str">
        <f>IF(Tabela2[[#This Row],[Atendido pelo Ibama ("Não" ou "Sim")]]="Não","Preencher", IF(Tabela2[[#This Row],[Atendido pelo Ibama ("Não" ou "Sim")]]="Sim","NA",""))</f>
        <v>NA</v>
      </c>
      <c r="BO42" s="114" t="s">
        <v>7138</v>
      </c>
      <c r="BP42" s="108" t="str">
        <f>IF(Tabela2[[#This Row],[Forma de atendimento (primeiro documento/ação)]]= "Outros (especificar)", "PREENCHER","NA")</f>
        <v>NA</v>
      </c>
      <c r="BQ42" s="106"/>
      <c r="BR42" s="108" t="str">
        <f>IF(Tabela2[[#This Row],[Equipe do Ibama foi a campo? Houve sobrevoo do Poseidon?]] = "Sim", "PREENCHER","NA")</f>
        <v>NA</v>
      </c>
      <c r="BS42" s="108" t="str">
        <f>IF(Tabela2[[#This Row],[Se sim, foi emitida Ordem de Emergência? (informações vinculada à coluna CK)]] = "Sim", "PREENCHER","NA")</f>
        <v>NA</v>
      </c>
      <c r="BT42" s="108" t="str">
        <f>IF(Tabela2[[#This Row],[Foi elaborado Relatório de Vistoria pelo Ibama? (informações vinculada à coluna CK)]] = "Sim", "PREENCHER","NA")</f>
        <v>NA</v>
      </c>
      <c r="BU42" s="108" t="str">
        <f>IF(Tabela2[[#This Row],[Houve envio de Informações Pós-acidente (preencher "não se aplica" quando de competência estadual/municipal)]] = "Sim", "PREENCHER","NA")</f>
        <v>NA</v>
      </c>
      <c r="BV42" s="108" t="str">
        <f>IF(Tabela2[[#This Row],[Houve avaliação das informações pós-acidente solicitadas/enviadas?]] = "Sim", "PREENCHER","NA")</f>
        <v>NA</v>
      </c>
      <c r="BW42" s="108" t="str">
        <f>IF(Tabela2[[#This Row],[O Ibama aguarda resposta da empresa/OEMA, etc?]] = "Sim", "PREENCHER","NA")</f>
        <v>NA</v>
      </c>
      <c r="BX42" s="106"/>
      <c r="BY42" s="140"/>
      <c r="BZ42" s="104" t="str">
        <f>IF(Tabela2[[#This Row],[Data do documento de encerramento]]="NA","NA",IF(Tabela2[[#This Row],[Data do documento de encerramento]]="","Pendente de conclusão/ encerramento",_xlfn.DAYS(Tabela2[[#This Row],[Data do documento de encerramento]],J42)))</f>
        <v>Pendente de conclusão/ encerramento</v>
      </c>
      <c r="CA42" s="107"/>
      <c r="CB42" s="107"/>
      <c r="CC42" s="107"/>
      <c r="CD42" s="107"/>
      <c r="CE42" s="107"/>
      <c r="CF42" s="107"/>
    </row>
    <row r="43" spans="1:84" ht="30.75">
      <c r="A43" s="169">
        <v>202511736035</v>
      </c>
      <c r="B43" s="170" t="s">
        <v>7320</v>
      </c>
      <c r="C43" s="108" t="s">
        <v>7135</v>
      </c>
      <c r="D43" s="106" t="s">
        <v>637</v>
      </c>
      <c r="E43" s="106" t="s">
        <v>7292</v>
      </c>
      <c r="F43" s="106"/>
      <c r="G43" s="106" t="s">
        <v>7321</v>
      </c>
      <c r="H43" s="106" t="s">
        <v>7322</v>
      </c>
      <c r="I43" s="104" t="str">
        <f>VLOOKUP(Tabela2[[#This Row],[SIEMA]],Siema2025,19,FALSE)</f>
        <v>Campos</v>
      </c>
      <c r="J43" s="105">
        <f>VLOOKUP(Tabela2[[#This Row],[SIEMA]],Siema2025,2,FALSE)</f>
        <v>45672</v>
      </c>
      <c r="K43" s="105" t="str">
        <f>VLOOKUP(Tabela2[[#This Row],[SIEMA]],Siema2025,16,FALSE)</f>
        <v>Quarta</v>
      </c>
      <c r="L43" s="106" t="str">
        <f>IF(Tabela2[[#This Row],[Data]]="","Sem Informação",VLOOKUP(MONTH(Tabela2[[#This Row],[Data]]),'[1]Validação de dados'!$I$1:$J$13,2,0))</f>
        <v>Janeiro</v>
      </c>
      <c r="M43" s="106">
        <f>YEAR(Tabela2[[#This Row],[Data]])</f>
        <v>2025</v>
      </c>
      <c r="N43" s="105" t="str">
        <f>VLOOKUP(Tabela2[[#This Row],[SIEMA]],Siema2025,17,FALSE)</f>
        <v>Matutino</v>
      </c>
      <c r="O43" s="105" t="str">
        <f>VLOOKUP(Tabela2[[#This Row],[SIEMA]],Siema2025,5,FALSE)</f>
        <v>Plataforma</v>
      </c>
      <c r="P43" s="104" t="str">
        <f>VLOOKUP(Tabela2[[#This Row],[SIEMA]],Siema2025,21,FALSE)</f>
        <v/>
      </c>
      <c r="Q43">
        <v>3082</v>
      </c>
      <c r="R43" s="104" t="s">
        <v>1714</v>
      </c>
      <c r="S43" s="104" t="s">
        <v>1714</v>
      </c>
      <c r="T43" s="104" t="s">
        <v>7323</v>
      </c>
      <c r="U43" s="104" t="str">
        <f>VLOOKUP(Tabela2[[#This Row],[SIEMA]],Siema2025,12,FALSE)</f>
        <v xml:space="preserve"> </v>
      </c>
      <c r="V43" s="104">
        <f>IF(Q43="","",IF(ISNUMBER(Q43)=FALSE,"Não se aplica",IFERROR(VLOOKUP(Q43,Produtos!$A$1:$C$2319,3,FALSE),"Não Cadastrado")))</f>
        <v>9</v>
      </c>
      <c r="W43" s="104" t="str">
        <f>VLOOKUP(Tabela2[[#This Row],[SIEMA]],Siema2025,10,FALSE)</f>
        <v/>
      </c>
      <c r="X43" s="108" t="str">
        <f>IF(Tabela2[[#This Row],[Origem do acidente]] = "Plataforma", "PREENCHER","NA")</f>
        <v>PREENCHER</v>
      </c>
      <c r="Y43" s="109" t="str">
        <f>IF(W43="","", IF(W43="NC","", IF(W43="NE","", IF(W43="NA","",IFERROR(VLOOKUP(W43,Produtos!$A$1:$C$2319,2,FALSE),"Não Cadastrado")))))</f>
        <v/>
      </c>
      <c r="Z43" s="104" t="str">
        <f>VLOOKUP(Tabela2[[#This Row],[SIEMA]],Siema2025,11,FALSE)</f>
        <v xml:space="preserve"> </v>
      </c>
      <c r="AA43" s="104" t="str">
        <f>VLOOKUP(Tabela2[[#This Row],[SIEMA]],Siema2025,12,FALSE)</f>
        <v xml:space="preserve"> </v>
      </c>
      <c r="AB43" s="104" t="str">
        <f>IF(W43="","",IF(ISNUMBER(W43)=FALSE,"Não se aplica",IFERROR(VLOOKUP(W43,Produtos!$A$1:$C$2319,3,FALSE),"Não Cadastrado")))</f>
        <v/>
      </c>
      <c r="AC43" s="106"/>
      <c r="AD43" s="108" t="str">
        <f>IF(Tabela2[[#This Row],[Origem do acidente]] = "Plataforma", "PREENCHER","NA")</f>
        <v>PREENCHER</v>
      </c>
      <c r="AE43" s="107" t="str">
        <f>IF(AC43="","", IF(AC43="NC","", IF(AC43="NE","", IF(AC43="NA","",IFERROR(VLOOKUP(AC43,Produtos!$A$1:$C$2319,2,FALSE),"Não Cadastrado")))))</f>
        <v/>
      </c>
      <c r="AF43" s="106"/>
      <c r="AG43" s="104"/>
      <c r="AH43" s="104" t="str">
        <f>IF(AC43="","",IF(ISNUMBER(AC43)=FALSE,"Não se aplica",IFERROR(VLOOKUP(AC43,Produtos!$A$1:$C$2319,3,FALSE),"Não Cadastrado")))</f>
        <v/>
      </c>
      <c r="AI43" s="106"/>
      <c r="AJ43" s="104" t="str">
        <f>VLOOKUP(Tabela2[[#This Row],[SIEMA]],Siema2025,26,FALSE)</f>
        <v>Em investigação</v>
      </c>
      <c r="AK43" s="107" t="s">
        <v>7285</v>
      </c>
      <c r="AL43" s="107"/>
      <c r="AM43" s="107"/>
      <c r="AN43" s="108" t="str">
        <f>VLOOKUP(Tabela2[[#This Row],[SIEMA]],Siema2025,51,FALSE)</f>
        <v/>
      </c>
      <c r="AO43" s="108" t="str">
        <f>VLOOKUP(Tabela2[[#This Row],[SIEMA]],Siema2025,53,FALSE)</f>
        <v/>
      </c>
      <c r="AP43" s="108" t="str">
        <f>VLOOKUP(Tabela2[[#This Row],[SIEMA]],Siema2025,55,FALSE)</f>
        <v/>
      </c>
      <c r="AQ43" s="108" t="str">
        <f>VLOOKUP(Tabela2[[#This Row],[SIEMA]],Siema2025,57,FALSE)</f>
        <v/>
      </c>
      <c r="AR43" s="108" t="str">
        <f>VLOOKUP(Tabela2[[#This Row],[SIEMA]],Siema2025,59,FALSE)</f>
        <v/>
      </c>
      <c r="AS43" s="108" t="str">
        <f>VLOOKUP(Tabela2[[#This Row],[SIEMA]],Siema2025,61,FALSE)</f>
        <v>X</v>
      </c>
      <c r="AT43" s="108" t="str">
        <f>VLOOKUP(Tabela2[[#This Row],[SIEMA]],Siema2025,63,FALSE)</f>
        <v/>
      </c>
      <c r="AU43" s="108" t="str">
        <f>VLOOKUP(Tabela2[[#This Row],[SIEMA]],Siema2025,65,FALSE)</f>
        <v/>
      </c>
      <c r="AV43" s="108" t="str">
        <f>VLOOKUP(Tabela2[[#This Row],[SIEMA]],Siema2025,67,FALSE)</f>
        <v/>
      </c>
      <c r="AW43" s="108" t="str">
        <f>VLOOKUP(Tabela2[[#This Row],[SIEMA]],Siema2025,69,FALSE)</f>
        <v/>
      </c>
      <c r="AX43" s="108" t="str">
        <f>VLOOKUP(Tabela2[[#This Row],[SIEMA]],Siema2025,71,FALSE)</f>
        <v/>
      </c>
      <c r="AY43" s="108" t="str">
        <f>VLOOKUP(Tabela2[[#This Row],[SIEMA]],Siema2025,73,FALSE)</f>
        <v/>
      </c>
      <c r="AZ43" s="108" t="str">
        <f>VLOOKUP(Tabela2[[#This Row],[SIEMA]],Siema2025,75,FALSE)</f>
        <v/>
      </c>
      <c r="BA43" s="108" t="str">
        <f>VLOOKUP(Tabela2[[#This Row],[SIEMA]],Siema2025,77,FALSE)</f>
        <v/>
      </c>
      <c r="BB43" s="108" t="str">
        <f>VLOOKUP(Tabela2[[#This Row],[SIEMA]],Siema2025,79,FALSE)</f>
        <v/>
      </c>
      <c r="BC43" s="108" t="str">
        <f>IF(Tabela2[[#This Row],[Outro(s) ]] = "X", "PREENCHER","NA")</f>
        <v>NA</v>
      </c>
      <c r="BD43" s="108" t="str">
        <f>VLOOKUP(Tabela2[[#This Row],[SIEMA]],Siema2025,82,FALSE)</f>
        <v/>
      </c>
      <c r="BE43" s="108" t="str">
        <f>VLOOKUP(Tabela2[[#This Row],[SIEMA]],Siema2025,81,FALSE)</f>
        <v/>
      </c>
      <c r="BF43" s="110" t="str">
        <f>VLOOKUP(Tabela2[[#This Row],[SIEMA]],Siema2025,28,FALSE)</f>
        <v>Perenco Petróleo e Gás do Brasil Ltda</v>
      </c>
      <c r="BG43" s="110"/>
      <c r="BH43" s="111" t="str">
        <f>VLOOKUP(Tabela2[[#This Row],[SIEMA]],Siema2025,29,FALSE)</f>
        <v>09309027000135</v>
      </c>
      <c r="BI43" s="112" t="str">
        <f>VLOOKUP(Tabela2[[#This Row],[SIEMA]],Siema2025,107,FALSE)</f>
        <v>Não</v>
      </c>
      <c r="BJ43" s="107" t="s">
        <v>7099</v>
      </c>
      <c r="BK43" s="104" t="s">
        <v>2696</v>
      </c>
      <c r="BL43" s="140">
        <v>45695</v>
      </c>
      <c r="BM43" s="108">
        <f ca="1">IF(Tabela2[[#This Row],[Data de atendimento do Ibama (considerar o primeiro documento/ação)]]="",_xlfn.DAYS(TODAY(),J43),_xlfn.DAYS(Tabela2[[#This Row],[Data de atendimento do Ibama (considerar o primeiro documento/ação)]],J43))</f>
        <v>23</v>
      </c>
      <c r="BN43" s="108" t="str">
        <f>IF(Tabela2[[#This Row],[Atendido pelo Ibama ("Não" ou "Sim")]]="Não","Preencher", IF(Tabela2[[#This Row],[Atendido pelo Ibama ("Não" ou "Sim")]]="Sim","NA",""))</f>
        <v>NA</v>
      </c>
      <c r="BO43" s="114" t="s">
        <v>7138</v>
      </c>
      <c r="BP43" s="108" t="str">
        <f>IF(Tabela2[[#This Row],[Forma de atendimento (primeiro documento/ação)]]= "Outros (especificar)", "PREENCHER","NA")</f>
        <v>NA</v>
      </c>
      <c r="BQ43" s="106" t="s">
        <v>123</v>
      </c>
      <c r="BR43" s="108" t="str">
        <f>IF(Tabela2[[#This Row],[Equipe do Ibama foi a campo? Houve sobrevoo do Poseidon?]] = "Sim", "PREENCHER","NA")</f>
        <v>NA</v>
      </c>
      <c r="BS43" s="108" t="str">
        <f>IF(Tabela2[[#This Row],[Se sim, foi emitida Ordem de Emergência? (informações vinculada à coluna CK)]] = "Sim", "PREENCHER","NA")</f>
        <v>NA</v>
      </c>
      <c r="BT43" s="108" t="str">
        <f>IF(Tabela2[[#This Row],[Foi elaborado Relatório de Vistoria pelo Ibama? (informações vinculada à coluna CK)]] = "Sim", "PREENCHER","NA")</f>
        <v>NA</v>
      </c>
      <c r="BU43" s="108" t="s">
        <v>123</v>
      </c>
      <c r="BV43" s="108" t="s">
        <v>123</v>
      </c>
      <c r="BW43" s="108" t="s">
        <v>123</v>
      </c>
      <c r="BX43" s="106"/>
      <c r="BY43" s="106"/>
      <c r="BZ43" s="104" t="str">
        <f>IF(Tabela2[[#This Row],[Data do documento de encerramento]]="NA","NA",IF(Tabela2[[#This Row],[Data do documento de encerramento]]="","Pendente de conclusão/ encerramento",_xlfn.DAYS(Tabela2[[#This Row],[Data do documento de encerramento]],J43)))</f>
        <v>Pendente de conclusão/ encerramento</v>
      </c>
      <c r="CA43" s="109"/>
      <c r="CB43" s="109"/>
      <c r="CC43" s="109" t="s">
        <v>7324</v>
      </c>
      <c r="CD43" s="109" t="s">
        <v>123</v>
      </c>
      <c r="CE43" s="109" t="s">
        <v>123</v>
      </c>
      <c r="CF43" s="109" t="s">
        <v>7141</v>
      </c>
    </row>
    <row r="44" spans="1:84" s="22" customFormat="1" ht="60.75">
      <c r="A44" s="187">
        <v>202512050456</v>
      </c>
      <c r="B44" s="170" t="s">
        <v>7325</v>
      </c>
      <c r="C44" s="108" t="str">
        <f>VLOOKUP(Tabela2[[#This Row],[SIEMA]],Siema2025,4,FALSE)</f>
        <v xml:space="preserve"> MG</v>
      </c>
      <c r="D44" s="106" t="str">
        <f>VLOOKUP(Tabela2[[#This Row],[SIEMA]],Siema2025,3,FALSE)</f>
        <v xml:space="preserve">Buritis </v>
      </c>
      <c r="E44" s="106" t="s">
        <v>7326</v>
      </c>
      <c r="F44" s="106" t="s">
        <v>7327</v>
      </c>
      <c r="G44" s="106" t="s">
        <v>7328</v>
      </c>
      <c r="H44" s="106" t="s">
        <v>7329</v>
      </c>
      <c r="I44" s="104" t="s">
        <v>7120</v>
      </c>
      <c r="J44" s="105">
        <f>VLOOKUP(Tabela2[[#This Row],[SIEMA]],Siema2025,2,FALSE)</f>
        <v>45672</v>
      </c>
      <c r="K44" s="105" t="str">
        <f>VLOOKUP(Tabela2[[#This Row],[SIEMA]],Siema2025,16,FALSE)</f>
        <v>Quarta</v>
      </c>
      <c r="L44" s="106" t="str">
        <f>IF(Tabela2[[#This Row],[Data]]="","Sem Informação",VLOOKUP(MONTH(Tabela2[[#This Row],[Data]]),'[1]Validação de dados'!$I$1:$J$13,2,0))</f>
        <v>Janeiro</v>
      </c>
      <c r="M44" s="104">
        <f>YEAR(Tabela2[[#This Row],[Data]])</f>
        <v>2025</v>
      </c>
      <c r="N44" s="105" t="str">
        <f>VLOOKUP(Tabela2[[#This Row],[SIEMA]],Siema2025,17,FALSE)</f>
        <v>Vespertino</v>
      </c>
      <c r="O44" s="105" t="str">
        <f>VLOOKUP(Tabela2[[#This Row],[SIEMA]],Siema2025,5,FALSE)</f>
        <v>Rodovia</v>
      </c>
      <c r="P44" s="104" t="str">
        <f>VLOOKUP(Tabela2[[#This Row],[SIEMA]],Siema2025,21,FALSE)</f>
        <v>Transporte Rodoviário</v>
      </c>
      <c r="Q44" s="104">
        <v>1789</v>
      </c>
      <c r="R44" s="104" t="str">
        <f>VLOOKUP(Tabela2[[#This Row],[SIEMA]],Siema2025,10,FALSE)</f>
        <v/>
      </c>
      <c r="S44" s="107" t="str">
        <f>IF(Q44="","", IF(Q44="NC","", IF(Q44="NE","", IF(Q44="NA","",IFERROR(VLOOKUP(Q44,Produtos!$A$1:$C$2319,2,FALSE),"Não Cadastrado")))))</f>
        <v>ÁCIDO CLORÍDRICO</v>
      </c>
      <c r="T44" s="104" t="s">
        <v>6834</v>
      </c>
      <c r="U44" s="104" t="s">
        <v>7062</v>
      </c>
      <c r="V44" s="104">
        <f>IF(Q44="","",IF(ISNUMBER(Q44)=FALSE,"Não se aplica",IFERROR(VLOOKUP(Q44,Produtos!$A$1:$C$2319,3,FALSE),"Não Cadastrado")))</f>
        <v>8</v>
      </c>
      <c r="W44" s="104">
        <v>1202</v>
      </c>
      <c r="X44" s="113" t="str">
        <f>IF(Tabela2[[#This Row],[Origem do acidente]] = "Plataforma", "PREENCHER","NA")</f>
        <v>NA</v>
      </c>
      <c r="Y44" s="109" t="str">
        <f>IF(W44="","", IF(W44="NC","", IF(W44="NE","", IF(W44="NA","",IFERROR(VLOOKUP(W44,Produtos!$A$1:$C$2319,2,FALSE),"Não Cadastrado")))))</f>
        <v>GASÓLEO ou ÓLEO DIESEL ou ÓLEO PARA AQUECIMENTO, LEVE</v>
      </c>
      <c r="Z44" s="104" t="s">
        <v>6834</v>
      </c>
      <c r="AA44" s="104" t="s">
        <v>7062</v>
      </c>
      <c r="AB44" s="104">
        <f>IF(W44="","",IF(ISNUMBER(W44)=FALSE,"Não se aplica",IFERROR(VLOOKUP(W44,Produtos!$A$1:$C$2319,3,FALSE),"Não Cadastrado")))</f>
        <v>3</v>
      </c>
      <c r="AC44" s="104"/>
      <c r="AD44" s="108" t="str">
        <f>IF(Tabela2[[#This Row],[Origem do acidente]] = "Plataforma", "PREENCHER","NA")</f>
        <v>NA</v>
      </c>
      <c r="AE44" s="107" t="str">
        <f>IF(AC44="","", IF(AC44="NC","", IF(AC44="NE","", IF(AC44="NA","",IFERROR(VLOOKUP(AC44,Produtos!$A$1:$C$2319,2,FALSE),"Não Cadastrado")))))</f>
        <v/>
      </c>
      <c r="AF44" s="104"/>
      <c r="AG44" s="104"/>
      <c r="AH44" s="104" t="str">
        <f>IF(AC44="","",IF(ISNUMBER(AC44)=FALSE,"Não se aplica",IFERROR(VLOOKUP(AC44,Produtos!$A$1:$C$2319,3,FALSE),"Não Cadastrado")))</f>
        <v/>
      </c>
      <c r="AI44" s="104"/>
      <c r="AJ44" s="104" t="s">
        <v>7330</v>
      </c>
      <c r="AK44" s="107" t="s">
        <v>7180</v>
      </c>
      <c r="AL44" s="107"/>
      <c r="AM44" s="107"/>
      <c r="AN44" s="108" t="str">
        <f>VLOOKUP(Tabela2[[#This Row],[SIEMA]],Siema2025,51,FALSE)</f>
        <v/>
      </c>
      <c r="AO44" s="108" t="str">
        <f>VLOOKUP(Tabela2[[#This Row],[SIEMA]],Siema2025,53,FALSE)</f>
        <v/>
      </c>
      <c r="AP44" s="108" t="str">
        <f>VLOOKUP(Tabela2[[#This Row],[SIEMA]],Siema2025,55,FALSE)</f>
        <v/>
      </c>
      <c r="AQ44" s="108" t="str">
        <f>VLOOKUP(Tabela2[[#This Row],[SIEMA]],Siema2025,57,FALSE)</f>
        <v/>
      </c>
      <c r="AR44" s="108" t="str">
        <f>VLOOKUP(Tabela2[[#This Row],[SIEMA]],Siema2025,59,FALSE)</f>
        <v/>
      </c>
      <c r="AS44" s="108" t="str">
        <f>VLOOKUP(Tabela2[[#This Row],[SIEMA]],Siema2025,61,FALSE)</f>
        <v/>
      </c>
      <c r="AT44" s="108" t="str">
        <f>VLOOKUP(Tabela2[[#This Row],[SIEMA]],Siema2025,63,FALSE)</f>
        <v/>
      </c>
      <c r="AU44" s="108" t="str">
        <f>VLOOKUP(Tabela2[[#This Row],[SIEMA]],Siema2025,65,FALSE)</f>
        <v>X</v>
      </c>
      <c r="AV44" s="108" t="str">
        <f>VLOOKUP(Tabela2[[#This Row],[SIEMA]],Siema2025,67,FALSE)</f>
        <v/>
      </c>
      <c r="AW44" s="108" t="str">
        <f>VLOOKUP(Tabela2[[#This Row],[SIEMA]],Siema2025,69,FALSE)</f>
        <v/>
      </c>
      <c r="AX44" s="108" t="str">
        <f>VLOOKUP(Tabela2[[#This Row],[SIEMA]],Siema2025,71,FALSE)</f>
        <v>X</v>
      </c>
      <c r="AY44" s="108" t="str">
        <f>VLOOKUP(Tabela2[[#This Row],[SIEMA]],Siema2025,73,FALSE)</f>
        <v/>
      </c>
      <c r="AZ44" s="108" t="str">
        <f>VLOOKUP(Tabela2[[#This Row],[SIEMA]],Siema2025,75,FALSE)</f>
        <v/>
      </c>
      <c r="BA44" s="108" t="str">
        <f>VLOOKUP(Tabela2[[#This Row],[SIEMA]],Siema2025,77,FALSE)</f>
        <v/>
      </c>
      <c r="BB44" s="108" t="str">
        <f>VLOOKUP(Tabela2[[#This Row],[SIEMA]],Siema2025,79,FALSE)</f>
        <v/>
      </c>
      <c r="BC44" s="108" t="str">
        <f>IF(Tabela2[[#This Row],[Outro(s) ]] = "X", "PREENCHER","NA")</f>
        <v>NA</v>
      </c>
      <c r="BD44" s="108" t="str">
        <f>VLOOKUP(Tabela2[[#This Row],[SIEMA]],Siema2025,82,FALSE)</f>
        <v/>
      </c>
      <c r="BE44" s="108" t="str">
        <f>VLOOKUP(Tabela2[[#This Row],[SIEMA]],Siema2025,81,FALSE)</f>
        <v/>
      </c>
      <c r="BF44" s="110" t="str">
        <f>VLOOKUP(Tabela2[[#This Row],[SIEMA]],Siema2025,28,FALSE)</f>
        <v/>
      </c>
      <c r="BG44" s="110"/>
      <c r="BH44" s="111" t="str">
        <f>VLOOKUP(Tabela2[[#This Row],[SIEMA]],Siema2025,29,FALSE)</f>
        <v/>
      </c>
      <c r="BI44" s="112" t="str">
        <f>VLOOKUP(Tabela2[[#This Row],[SIEMA]],Siema2025,107,FALSE)</f>
        <v>Não</v>
      </c>
      <c r="BJ44" s="107" t="s">
        <v>7113</v>
      </c>
      <c r="BK44" s="104" t="s">
        <v>2696</v>
      </c>
      <c r="BL44" s="140">
        <v>45684</v>
      </c>
      <c r="BM44" s="108">
        <f ca="1">IF(Tabela2[[#This Row],[Data de atendimento do Ibama (considerar o primeiro documento/ação)]]="",_xlfn.DAYS(TODAY(),J44),_xlfn.DAYS(Tabela2[[#This Row],[Data de atendimento do Ibama (considerar o primeiro documento/ação)]],J44))</f>
        <v>12</v>
      </c>
      <c r="BN44" s="108" t="str">
        <f>IF(Tabela2[[#This Row],[Atendido pelo Ibama ("Não" ou "Sim")]]="Não","Preencher", IF(Tabela2[[#This Row],[Atendido pelo Ibama ("Não" ou "Sim")]]="Sim","NA",""))</f>
        <v>NA</v>
      </c>
      <c r="BO44" s="114" t="s">
        <v>7182</v>
      </c>
      <c r="BP44" s="108" t="str">
        <f>IF(Tabela2[[#This Row],[Forma de atendimento (primeiro documento/ação)]]= "Outros (especificar)", "PREENCHER","NA")</f>
        <v>NA</v>
      </c>
      <c r="BQ44" s="106" t="s">
        <v>123</v>
      </c>
      <c r="BR44" s="108" t="s">
        <v>123</v>
      </c>
      <c r="BS44" s="108" t="str">
        <f>IF(Tabela2[[#This Row],[Se sim, foi emitida Ordem de Emergência? (informações vinculada à coluna CK)]] = "Sim", "PREENCHER","NA")</f>
        <v>NA</v>
      </c>
      <c r="BT44" s="108" t="s">
        <v>7225</v>
      </c>
      <c r="BU44" s="108" t="str">
        <f ca="1">IF(Tabela2[[#This Row],[Houve avaliação das informações pós-acidente solicitadas/enviadas?]] = "Sim", "PREENCHER","NA")</f>
        <v>NA</v>
      </c>
      <c r="BV44" s="108" t="str">
        <f ca="1">IF(Tabela2[[#This Row],[Houve avaliação das informações pós-acidente solicitadas/enviadas?]] = "Sim", "PREENCHER","NA")</f>
        <v>NA</v>
      </c>
      <c r="BW44" s="108" t="str">
        <f ca="1">IF(Tabela2[[#This Row],[O Ibama aguarda resposta da empresa/OEMA, etc?]] = "Sim", "PREENCHER","NA")</f>
        <v>NA</v>
      </c>
      <c r="BX44" s="106"/>
      <c r="BY44" s="140"/>
      <c r="BZ44" s="104" t="str">
        <f>IF(Tabela2[[#This Row],[Data do documento de encerramento]]="NA","NA",IF(Tabela2[[#This Row],[Data do documento de encerramento]]="","Pendente de conclusão/ encerramento",_xlfn.DAYS(Tabela2[[#This Row],[Data do documento de encerramento]],J44)))</f>
        <v>Pendente de conclusão/ encerramento</v>
      </c>
      <c r="CA44" s="107" t="s">
        <v>7331</v>
      </c>
      <c r="CB44" s="107"/>
      <c r="CC44" s="107"/>
      <c r="CD44" s="107"/>
      <c r="CE44" s="107"/>
      <c r="CF44" s="107"/>
    </row>
    <row r="45" spans="1:84" ht="45.75">
      <c r="A45" s="169">
        <v>202511754053</v>
      </c>
      <c r="B45" s="171" t="s">
        <v>7332</v>
      </c>
      <c r="C45" s="108" t="str">
        <f>VLOOKUP(Tabela2[[#This Row],[SIEMA]],Siema2025,4,FALSE)</f>
        <v xml:space="preserve"> RJ</v>
      </c>
      <c r="D45" s="106" t="str">
        <f>VLOOKUP(Tabela2[[#This Row],[SIEMA]],Siema2025,3,FALSE)</f>
        <v xml:space="preserve">Niterói </v>
      </c>
      <c r="E45" s="106" t="s">
        <v>638</v>
      </c>
      <c r="F45" s="106" t="s">
        <v>7333</v>
      </c>
      <c r="G45" s="106" t="s">
        <v>7334</v>
      </c>
      <c r="H45" t="s">
        <v>7335</v>
      </c>
      <c r="I45" s="104" t="s">
        <v>7120</v>
      </c>
      <c r="J45" s="105">
        <f>VLOOKUP(Tabela2[[#This Row],[SIEMA]],Siema2025,2,FALSE)</f>
        <v>45673</v>
      </c>
      <c r="K45" s="105" t="str">
        <f>VLOOKUP(Tabela2[[#This Row],[SIEMA]],Siema2025,16,FALSE)</f>
        <v>Quinta</v>
      </c>
      <c r="L45" s="106" t="str">
        <f>IF(Tabela2[[#This Row],[Data]]="","Sem Informação",VLOOKUP(MONTH(Tabela2[[#This Row],[Data]]),'[1]Validação de dados'!$I$1:$J$13,2,0))</f>
        <v>Janeiro</v>
      </c>
      <c r="M45" s="104">
        <f>YEAR(Tabela2[[#This Row],[Data]])</f>
        <v>2025</v>
      </c>
      <c r="N45" s="105" t="str">
        <f>VLOOKUP(Tabela2[[#This Row],[SIEMA]],Siema2025,17,FALSE)</f>
        <v>Matutino</v>
      </c>
      <c r="O45" s="105" t="s">
        <v>320</v>
      </c>
      <c r="P45" s="104" t="s">
        <v>7336</v>
      </c>
      <c r="Q45" s="104" t="s">
        <v>7094</v>
      </c>
      <c r="R45" t="s">
        <v>7337</v>
      </c>
      <c r="S45" s="104" t="s">
        <v>541</v>
      </c>
      <c r="T45" s="104">
        <v>2.0000000000000001E-4</v>
      </c>
      <c r="U45" s="104" t="s">
        <v>7111</v>
      </c>
      <c r="V45" s="104" t="str">
        <f>IF(Q45="","",IF(ISNUMBER(Q45)=FALSE,"Não se aplica",IFERROR(VLOOKUP(Q45,Produtos!$A$1:$C$2319,3,FALSE),"Não Cadastrado")))</f>
        <v>Não se aplica</v>
      </c>
      <c r="W45" s="104" t="str">
        <f>VLOOKUP(Tabela2[[#This Row],[SIEMA]],Siema2025,10,FALSE)</f>
        <v/>
      </c>
      <c r="X45" s="113"/>
      <c r="Y45" s="109" t="str">
        <f>IF(W45="","", IF(W45="NC","", IF(W45="NE","", IF(W45="NA","",IFERROR(VLOOKUP(W45,Produtos!$A$1:$C$2319,2,FALSE),"Não Cadastrado")))))</f>
        <v/>
      </c>
      <c r="Z45" s="104" t="str">
        <f>VLOOKUP(Tabela2[[#This Row],[SIEMA]],Siema2025,11,FALSE)</f>
        <v xml:space="preserve"> </v>
      </c>
      <c r="AA45" s="104" t="str">
        <f>VLOOKUP(Tabela2[[#This Row],[SIEMA]],Siema2025,12,FALSE)</f>
        <v xml:space="preserve"> </v>
      </c>
      <c r="AB45" s="104" t="str">
        <f>IF(W45="","",IF(ISNUMBER(W45)=FALSE,"Não se aplica",IFERROR(VLOOKUP(W45,Produtos!$A$1:$C$2319,3,FALSE),"Não Cadastrado")))</f>
        <v/>
      </c>
      <c r="AC45" s="104"/>
      <c r="AD45" s="108" t="str">
        <f>IF(Tabela2[[#This Row],[Origem do acidente]] = "Plataforma", "PREENCHER","NA")</f>
        <v>NA</v>
      </c>
      <c r="AE45" s="107" t="str">
        <f>IF(AC45="","", IF(AC45="NC","", IF(AC45="NE","", IF(AC45="NA","",IFERROR(VLOOKUP(AC45,Produtos!$A$1:$C$2319,2,FALSE),"Não Cadastrado")))))</f>
        <v/>
      </c>
      <c r="AF45" s="104"/>
      <c r="AG45" s="104"/>
      <c r="AH45" s="104" t="str">
        <f>IF(AC45="","",IF(ISNUMBER(AC45)=FALSE,"Não se aplica",IFERROR(VLOOKUP(AC45,Produtos!$A$1:$C$2319,3,FALSE),"Não Cadastrado")))</f>
        <v/>
      </c>
      <c r="AI45" s="113"/>
      <c r="AJ45" s="104" t="str">
        <f>VLOOKUP(Tabela2[[#This Row],[SIEMA]],Siema2025,26,FALSE)</f>
        <v>Falta de bandejamento sob o equipamento para realização de manutenção das conexões com risco de pingamento de resíduo de óleo hidráulico.</v>
      </c>
      <c r="AK45" s="107" t="s">
        <v>7098</v>
      </c>
      <c r="AL45" s="107"/>
      <c r="AM45" s="107"/>
      <c r="AN45" s="108" t="str">
        <f>VLOOKUP(Tabela2[[#This Row],[SIEMA]],Siema2025,51,FALSE)</f>
        <v/>
      </c>
      <c r="AO45" s="108" t="str">
        <f>VLOOKUP(Tabela2[[#This Row],[SIEMA]],Siema2025,53,FALSE)</f>
        <v/>
      </c>
      <c r="AP45" s="108" t="str">
        <f>VLOOKUP(Tabela2[[#This Row],[SIEMA]],Siema2025,55,FALSE)</f>
        <v/>
      </c>
      <c r="AQ45" s="108" t="str">
        <f>VLOOKUP(Tabela2[[#This Row],[SIEMA]],Siema2025,57,FALSE)</f>
        <v/>
      </c>
      <c r="AR45" s="108" t="str">
        <f>VLOOKUP(Tabela2[[#This Row],[SIEMA]],Siema2025,59,FALSE)</f>
        <v/>
      </c>
      <c r="AS45" s="108" t="str">
        <f>VLOOKUP(Tabela2[[#This Row],[SIEMA]],Siema2025,61,FALSE)</f>
        <v>X</v>
      </c>
      <c r="AT45" s="108" t="str">
        <f>VLOOKUP(Tabela2[[#This Row],[SIEMA]],Siema2025,63,FALSE)</f>
        <v/>
      </c>
      <c r="AU45" s="108" t="str">
        <f>VLOOKUP(Tabela2[[#This Row],[SIEMA]],Siema2025,65,FALSE)</f>
        <v/>
      </c>
      <c r="AV45" s="108" t="str">
        <f>VLOOKUP(Tabela2[[#This Row],[SIEMA]],Siema2025,67,FALSE)</f>
        <v/>
      </c>
      <c r="AW45" s="108" t="str">
        <f>VLOOKUP(Tabela2[[#This Row],[SIEMA]],Siema2025,69,FALSE)</f>
        <v/>
      </c>
      <c r="AX45" s="108" t="str">
        <f>VLOOKUP(Tabela2[[#This Row],[SIEMA]],Siema2025,71,FALSE)</f>
        <v/>
      </c>
      <c r="AY45" s="108" t="str">
        <f>VLOOKUP(Tabela2[[#This Row],[SIEMA]],Siema2025,73,FALSE)</f>
        <v/>
      </c>
      <c r="AZ45" s="108" t="str">
        <f>VLOOKUP(Tabela2[[#This Row],[SIEMA]],Siema2025,75,FALSE)</f>
        <v/>
      </c>
      <c r="BA45" s="108" t="str">
        <f>VLOOKUP(Tabela2[[#This Row],[SIEMA]],Siema2025,77,FALSE)</f>
        <v/>
      </c>
      <c r="BB45" s="108" t="str">
        <f>VLOOKUP(Tabela2[[#This Row],[SIEMA]],Siema2025,79,FALSE)</f>
        <v/>
      </c>
      <c r="BC45" s="108" t="str">
        <f>IF(Tabela2[[#This Row],[Outro(s) ]] = "X", "PREENCHER","NA")</f>
        <v>NA</v>
      </c>
      <c r="BD45" s="108" t="str">
        <f>VLOOKUP(Tabela2[[#This Row],[SIEMA]],Siema2025,82,FALSE)</f>
        <v/>
      </c>
      <c r="BE45" s="108" t="str">
        <f>VLOOKUP(Tabela2[[#This Row],[SIEMA]],Siema2025,81,FALSE)</f>
        <v/>
      </c>
      <c r="BF45" s="110" t="str">
        <f>VLOOKUP(Tabela2[[#This Row],[SIEMA]],Siema2025,28,FALSE)</f>
        <v>Benthic do Brasil Ltda</v>
      </c>
      <c r="BG45" s="204"/>
      <c r="BH45" s="111" t="str">
        <f>VLOOKUP(Tabela2[[#This Row],[SIEMA]],Siema2025,29,FALSE)</f>
        <v>11401801000185</v>
      </c>
      <c r="BI45" s="112" t="s">
        <v>2696</v>
      </c>
      <c r="BJ45" s="107" t="s">
        <v>7113</v>
      </c>
      <c r="BK45" s="104" t="s">
        <v>2696</v>
      </c>
      <c r="BL45" s="140">
        <v>45754</v>
      </c>
      <c r="BM45" s="108">
        <f ca="1">IF(Tabela2[[#This Row],[Data de atendimento do Ibama (considerar o primeiro documento/ação)]]="",_xlfn.DAYS(TODAY(),J45),_xlfn.DAYS(Tabela2[[#This Row],[Data de atendimento do Ibama (considerar o primeiro documento/ação)]],J45))</f>
        <v>81</v>
      </c>
      <c r="BN45" s="108" t="str">
        <f>IF(Tabela2[[#This Row],[Atendido pelo Ibama ("Não" ou "Sim")]]="Não","Preencher", IF(Tabela2[[#This Row],[Atendido pelo Ibama ("Não" ou "Sim")]]="Sim","NA",""))</f>
        <v>NA</v>
      </c>
      <c r="BO45" s="114" t="s">
        <v>7138</v>
      </c>
      <c r="BP45" s="108" t="str">
        <f>IF(Tabela2[[#This Row],[Forma de atendimento (primeiro documento/ação)]]= "Outros (especificar)", "PREENCHER","NA")</f>
        <v>NA</v>
      </c>
      <c r="BQ45" s="106" t="s">
        <v>123</v>
      </c>
      <c r="BR45" s="108" t="str">
        <f>IF(Tabela2[[#This Row],[Equipe do Ibama foi a campo? Houve sobrevoo do Poseidon?]] = "Sim", "PREENCHER","NA")</f>
        <v>NA</v>
      </c>
      <c r="BS45" s="108" t="s">
        <v>7120</v>
      </c>
      <c r="BT45" s="108" t="s">
        <v>637</v>
      </c>
      <c r="BU45" s="108" t="str">
        <f>IF(Tabela2[[#This Row],[Houve envio de Informações Pós-acidente (preencher "não se aplica" quando de competência estadual/municipal)]] = "Sim", "PREENCHER","NA")</f>
        <v>NA</v>
      </c>
      <c r="BV45" s="108" t="s">
        <v>123</v>
      </c>
      <c r="BW45" s="108" t="s">
        <v>2696</v>
      </c>
      <c r="BX45" s="106" t="s">
        <v>7115</v>
      </c>
      <c r="BY45" s="140">
        <v>46010</v>
      </c>
      <c r="BZ45" s="104">
        <f>IF(Tabela2[[#This Row],[Data do documento de encerramento]]="NA","NA",IF(Tabela2[[#This Row],[Data do documento de encerramento]]="","Pendente de conclusão/ encerramento",_xlfn.DAYS(Tabela2[[#This Row],[Data do documento de encerramento]],J45)))</f>
        <v>337</v>
      </c>
      <c r="CA45" s="107" t="s">
        <v>7338</v>
      </c>
      <c r="CB45" s="107"/>
      <c r="CC45" s="115"/>
      <c r="CD45" s="107"/>
      <c r="CE45" s="107"/>
      <c r="CF45" s="107"/>
    </row>
    <row r="46" spans="1:84" ht="30.75">
      <c r="A46" s="187">
        <v>202511672031</v>
      </c>
      <c r="B46" s="170" t="s">
        <v>7339</v>
      </c>
      <c r="C46" s="108" t="str">
        <f>VLOOKUP(Tabela2[[#This Row],[SIEMA]],Siema2025,4,FALSE)</f>
        <v xml:space="preserve"> MS</v>
      </c>
      <c r="D46" s="106" t="str">
        <f>VLOOKUP(Tabela2[[#This Row],[SIEMA]],Siema2025,3,FALSE)</f>
        <v xml:space="preserve">Eldorado </v>
      </c>
      <c r="E46" s="106" t="s">
        <v>7340</v>
      </c>
      <c r="F46" s="106" t="s">
        <v>7341</v>
      </c>
      <c r="G46" s="106" t="s">
        <v>7342</v>
      </c>
      <c r="H46" s="106" t="s">
        <v>7343</v>
      </c>
      <c r="I46" s="104" t="s">
        <v>7120</v>
      </c>
      <c r="J46" s="105">
        <f>VLOOKUP(Tabela2[[#This Row],[SIEMA]],Siema2025,2,FALSE)</f>
        <v>45673</v>
      </c>
      <c r="K46" s="105" t="str">
        <f>VLOOKUP(Tabela2[[#This Row],[SIEMA]],Siema2025,16,FALSE)</f>
        <v>Quinta</v>
      </c>
      <c r="L46" s="106" t="str">
        <f>IF(Tabela2[[#This Row],[Data]]="","Sem Informação",VLOOKUP(MONTH(Tabela2[[#This Row],[Data]]),'[1]Validação de dados'!$I$1:$J$13,2,0))</f>
        <v>Janeiro</v>
      </c>
      <c r="M46" s="106">
        <f>YEAR(Tabela2[[#This Row],[Data]])</f>
        <v>2025</v>
      </c>
      <c r="N46" s="105" t="str">
        <f>VLOOKUP(Tabela2[[#This Row],[SIEMA]],Siema2025,17,FALSE)</f>
        <v>Vespertino</v>
      </c>
      <c r="O46" s="105" t="str">
        <f>VLOOKUP(Tabela2[[#This Row],[SIEMA]],Siema2025,5,FALSE)</f>
        <v>Rodovia</v>
      </c>
      <c r="P46" s="104"/>
      <c r="Q46" s="104">
        <v>1202</v>
      </c>
      <c r="R46" s="104" t="str">
        <f>VLOOKUP(Tabela2[[#This Row],[SIEMA]],Siema2025,10,FALSE)</f>
        <v/>
      </c>
      <c r="S46" s="107" t="str">
        <f>IF(Q46="","", IF(Q46="NC","", IF(Q46="NE","", IF(Q46="NA","",IFERROR(VLOOKUP(Q46,Produtos!$A$1:$C$2319,2,FALSE),"Não Cadastrado")))))</f>
        <v>GASÓLEO ou ÓLEO DIESEL ou ÓLEO PARA AQUECIMENTO, LEVE</v>
      </c>
      <c r="T46" s="104">
        <v>150</v>
      </c>
      <c r="U46" s="104" t="s">
        <v>648</v>
      </c>
      <c r="V46" s="104">
        <f>IF(Q46="","",IF(ISNUMBER(Q46)=FALSE,"Não se aplica",IFERROR(VLOOKUP(Q46,Produtos!$A$1:$C$2319,3,FALSE),"Não Cadastrado")))</f>
        <v>3</v>
      </c>
      <c r="W46" s="104" t="str">
        <f>VLOOKUP(Tabela2[[#This Row],[SIEMA]],Siema2025,10,FALSE)</f>
        <v/>
      </c>
      <c r="X46" s="108" t="str">
        <f>IF(Tabela2[[#This Row],[Origem do acidente]] = "Plataforma", "PREENCHER","NA")</f>
        <v>NA</v>
      </c>
      <c r="Y46" s="109" t="str">
        <f>IF(W46="","", IF(W46="NC","", IF(W46="NE","", IF(W46="NA","",IFERROR(VLOOKUP(W46,Produtos!$A$1:$C$2319,2,FALSE),"Não Cadastrado")))))</f>
        <v/>
      </c>
      <c r="Z46" s="104" t="str">
        <f>VLOOKUP(Tabela2[[#This Row],[SIEMA]],Siema2025,11,FALSE)</f>
        <v xml:space="preserve"> </v>
      </c>
      <c r="AA46" s="104" t="str">
        <f>VLOOKUP(Tabela2[[#This Row],[SIEMA]],Siema2025,12,FALSE)</f>
        <v xml:space="preserve"> </v>
      </c>
      <c r="AB46" s="104" t="str">
        <f>IF(W46="","",IF(ISNUMBER(W46)=FALSE,"Não se aplica",IFERROR(VLOOKUP(W46,Produtos!$A$1:$C$2319,3,FALSE),"Não Cadastrado")))</f>
        <v/>
      </c>
      <c r="AC46" s="104"/>
      <c r="AD46" s="108" t="str">
        <f>IF(Tabela2[[#This Row],[Origem do acidente]] = "Plataforma", "PREENCHER","NA")</f>
        <v>NA</v>
      </c>
      <c r="AE46" s="107" t="str">
        <f>IF(AC46="","", IF(AC46="NC","", IF(AC46="NE","", IF(AC46="NA","",IFERROR(VLOOKUP(AC46,Produtos!$A$1:$C$2319,2,FALSE),"Não Cadastrado")))))</f>
        <v/>
      </c>
      <c r="AF46" s="104"/>
      <c r="AG46" s="104"/>
      <c r="AH46" s="104" t="str">
        <f>IF(AC46="","",IF(ISNUMBER(AC46)=FALSE,"Não se aplica",IFERROR(VLOOKUP(AC46,Produtos!$A$1:$C$2319,3,FALSE),"Não Cadastrado")))</f>
        <v/>
      </c>
      <c r="AI46" s="104"/>
      <c r="AJ46" s="104" t="s">
        <v>7344</v>
      </c>
      <c r="AK46" s="107" t="s">
        <v>7345</v>
      </c>
      <c r="AL46" s="107"/>
      <c r="AM46" s="107"/>
      <c r="AN46" s="108" t="str">
        <f>VLOOKUP(Tabela2[[#This Row],[SIEMA]],Siema2025,51,FALSE)</f>
        <v>X</v>
      </c>
      <c r="AO46" s="108" t="str">
        <f>VLOOKUP(Tabela2[[#This Row],[SIEMA]],Siema2025,53,FALSE)</f>
        <v/>
      </c>
      <c r="AP46" s="108" t="str">
        <f>VLOOKUP(Tabela2[[#This Row],[SIEMA]],Siema2025,55,FALSE)</f>
        <v/>
      </c>
      <c r="AQ46" s="108" t="str">
        <f>VLOOKUP(Tabela2[[#This Row],[SIEMA]],Siema2025,57,FALSE)</f>
        <v>X</v>
      </c>
      <c r="AR46" s="108" t="str">
        <f>VLOOKUP(Tabela2[[#This Row],[SIEMA]],Siema2025,59,FALSE)</f>
        <v/>
      </c>
      <c r="AS46" s="108" t="str">
        <f>VLOOKUP(Tabela2[[#This Row],[SIEMA]],Siema2025,61,FALSE)</f>
        <v/>
      </c>
      <c r="AT46" s="108" t="str">
        <f>VLOOKUP(Tabela2[[#This Row],[SIEMA]],Siema2025,63,FALSE)</f>
        <v/>
      </c>
      <c r="AU46" s="108"/>
      <c r="AV46" s="108" t="str">
        <f>VLOOKUP(Tabela2[[#This Row],[SIEMA]],Siema2025,67,FALSE)</f>
        <v/>
      </c>
      <c r="AW46" s="108" t="str">
        <f>VLOOKUP(Tabela2[[#This Row],[SIEMA]],Siema2025,69,FALSE)</f>
        <v/>
      </c>
      <c r="AX46" s="108" t="str">
        <f>VLOOKUP(Tabela2[[#This Row],[SIEMA]],Siema2025,71,FALSE)</f>
        <v/>
      </c>
      <c r="AY46" s="108" t="str">
        <f>VLOOKUP(Tabela2[[#This Row],[SIEMA]],Siema2025,73,FALSE)</f>
        <v/>
      </c>
      <c r="AZ46" s="108" t="str">
        <f>VLOOKUP(Tabela2[[#This Row],[SIEMA]],Siema2025,75,FALSE)</f>
        <v/>
      </c>
      <c r="BA46" s="108" t="str">
        <f>VLOOKUP(Tabela2[[#This Row],[SIEMA]],Siema2025,77,FALSE)</f>
        <v/>
      </c>
      <c r="BB46" s="108" t="str">
        <f>VLOOKUP(Tabela2[[#This Row],[SIEMA]],Siema2025,79,FALSE)</f>
        <v/>
      </c>
      <c r="BC46" s="108" t="str">
        <f>IF(Tabela2[[#This Row],[Outro(s) ]] = "X", "PREENCHER","NA")</f>
        <v>NA</v>
      </c>
      <c r="BD46" s="108" t="str">
        <f>VLOOKUP(Tabela2[[#This Row],[SIEMA]],Siema2025,82,FALSE)</f>
        <v/>
      </c>
      <c r="BE46" s="108" t="str">
        <f>VLOOKUP(Tabela2[[#This Row],[SIEMA]],Siema2025,81,FALSE)</f>
        <v/>
      </c>
      <c r="BF46" s="110" t="str">
        <f>VLOOKUP(Tabela2[[#This Row],[SIEMA]],Siema2025,28,FALSE)</f>
        <v>Carla Emília Balan (proprietária do veículo)</v>
      </c>
      <c r="BG46" s="110"/>
      <c r="BH46" s="111" t="str">
        <f>VLOOKUP(Tabela2[[#This Row],[SIEMA]],Siema2025,29,FALSE)</f>
        <v>05442042986</v>
      </c>
      <c r="BI46" s="112" t="s">
        <v>2696</v>
      </c>
      <c r="BJ46" s="107" t="s">
        <v>7099</v>
      </c>
      <c r="BK46" s="104" t="s">
        <v>2696</v>
      </c>
      <c r="BL46" s="140">
        <v>45674</v>
      </c>
      <c r="BM46" s="108">
        <f ca="1">IF(Tabela2[[#This Row],[Data de atendimento do Ibama (considerar o primeiro documento/ação)]]="",_xlfn.DAYS(TODAY(),J46),_xlfn.DAYS(Tabela2[[#This Row],[Data de atendimento do Ibama (considerar o primeiro documento/ação)]],J46))</f>
        <v>1</v>
      </c>
      <c r="BN46" s="108" t="str">
        <f>IF(Tabela2[[#This Row],[Atendido pelo Ibama ("Não" ou "Sim")]]="Não","Preencher", IF(Tabela2[[#This Row],[Atendido pelo Ibama ("Não" ou "Sim")]]="Sim","NA",""))</f>
        <v>NA</v>
      </c>
      <c r="BO46" s="114" t="s">
        <v>7124</v>
      </c>
      <c r="BP46" s="108" t="s">
        <v>7346</v>
      </c>
      <c r="BQ46" s="106" t="s">
        <v>2696</v>
      </c>
      <c r="BR46" s="108" t="s">
        <v>2696</v>
      </c>
      <c r="BS46" s="108" t="str">
        <f>IF(Tabela2[[#This Row],[Se sim, foi emitida Ordem de Emergência? (informações vinculada à coluna CK)]] = "Sim", "PREENCHER","NA")</f>
        <v>PREENCHER</v>
      </c>
      <c r="BT46" s="108" t="str">
        <f>IF(Tabela2[[#This Row],[Foi elaborado Relatório de Vistoria pelo Ibama? (informações vinculada à coluna CK)]] = "Sim", "PREENCHER","NA")</f>
        <v>NA</v>
      </c>
      <c r="BU46" s="108" t="s">
        <v>2696</v>
      </c>
      <c r="BV46" s="108" t="s">
        <v>123</v>
      </c>
      <c r="BW46" s="108" t="s">
        <v>2696</v>
      </c>
      <c r="BX46" s="106" t="s">
        <v>7115</v>
      </c>
      <c r="BY46" s="140">
        <v>45763</v>
      </c>
      <c r="BZ46" s="104">
        <f>IF(Tabela2[[#This Row],[Data do documento de encerramento]]="NA","NA",IF(Tabela2[[#This Row],[Data do documento de encerramento]]="","Pendente de conclusão/ encerramento",_xlfn.DAYS(Tabela2[[#This Row],[Data do documento de encerramento]],J46)))</f>
        <v>90</v>
      </c>
      <c r="CA46" s="107" t="s">
        <v>7347</v>
      </c>
      <c r="CB46" s="107"/>
      <c r="CC46" s="107"/>
      <c r="CD46" s="107"/>
      <c r="CE46" s="107"/>
      <c r="CF46" s="107"/>
    </row>
    <row r="47" spans="1:84">
      <c r="A47" s="169">
        <v>202511718036</v>
      </c>
      <c r="B47" s="170" t="s">
        <v>7339</v>
      </c>
      <c r="C47" s="108" t="str">
        <f>VLOOKUP(Tabela2[[#This Row],[SIEMA]],Siema2025,4,FALSE)</f>
        <v xml:space="preserve"> null</v>
      </c>
      <c r="D47" s="106" t="str">
        <f>VLOOKUP(Tabela2[[#This Row],[SIEMA]],Siema2025,3,FALSE)</f>
        <v xml:space="preserve">null </v>
      </c>
      <c r="E47" s="106" t="str">
        <f>VLOOKUP(Tabela2[[#This Row],[SIEMA]],Siema2025,20,FALSE)</f>
        <v>Niterói/RJ</v>
      </c>
      <c r="F47" s="106"/>
      <c r="G47" s="106"/>
      <c r="H47" s="106"/>
      <c r="I47" s="104" t="str">
        <f>VLOOKUP(Tabela2[[#This Row],[SIEMA]],Siema2025,19,FALSE)</f>
        <v/>
      </c>
      <c r="J47" s="105">
        <f>VLOOKUP(Tabela2[[#This Row],[SIEMA]],Siema2025,2,FALSE)</f>
        <v>45673</v>
      </c>
      <c r="K47" s="105" t="str">
        <f>VLOOKUP(Tabela2[[#This Row],[SIEMA]],Siema2025,16,FALSE)</f>
        <v>Quinta</v>
      </c>
      <c r="L47" s="106" t="str">
        <f>IF(Tabela2[[#This Row],[Data]]="","Sem Informação",VLOOKUP(MONTH(Tabela2[[#This Row],[Data]]),'[1]Validação de dados'!$I$1:$J$13,2,0))</f>
        <v>Janeiro</v>
      </c>
      <c r="M47" s="104">
        <f>YEAR(Tabela2[[#This Row],[Data]])</f>
        <v>2025</v>
      </c>
      <c r="N47" s="105" t="str">
        <f>VLOOKUP(Tabela2[[#This Row],[SIEMA]],Siema2025,17,FALSE)</f>
        <v>Matutino</v>
      </c>
      <c r="O47" s="105" t="s">
        <v>286</v>
      </c>
      <c r="P47" s="104" t="str">
        <f>VLOOKUP(Tabela2[[#This Row],[SIEMA]],Siema2025,21,FALSE)</f>
        <v>Embarcação HOS Brass Ring, Porto NitShore, Niterói/RJ.
Processo Sei! 02001.001680/2025-61.</v>
      </c>
      <c r="Q47" s="104" t="str">
        <f>VLOOKUP(Tabela2[[#This Row],[SIEMA]],Siema2025,7,FALSE)</f>
        <v/>
      </c>
      <c r="R47" s="104" t="str">
        <f>VLOOKUP(Tabela2[[#This Row],[SIEMA]],Siema2025,10,FALSE)</f>
        <v>Óleo Hidráulico</v>
      </c>
      <c r="S47" s="107" t="str">
        <f>IF(Q47="","", IF(Q47="NC","", IF(Q47="NE","", IF(Q47="NA","",IFERROR(VLOOKUP(Q47,Produtos!$A$1:$C$2319,2,FALSE),"Não Cadastrado")))))</f>
        <v/>
      </c>
      <c r="T47" s="104" t="str">
        <f>VLOOKUP(Tabela2[[#This Row],[SIEMA]],Siema2025,11,FALSE)</f>
        <v>0.0002</v>
      </c>
      <c r="U47" s="104" t="str">
        <f>VLOOKUP(Tabela2[[#This Row],[SIEMA]],Siema2025,12,FALSE)</f>
        <v>M3</v>
      </c>
      <c r="V47" s="104" t="str">
        <f>IF(Q47="","",IF(ISNUMBER(Q47)=FALSE,"Não se aplica",IFERROR(VLOOKUP(Q47,Produtos!$A$1:$C$2319,3,FALSE),"Não Cadastrado")))</f>
        <v/>
      </c>
      <c r="W47" s="104" t="str">
        <f>VLOOKUP(Tabela2[[#This Row],[SIEMA]],Siema2025,10,FALSE)</f>
        <v>Óleo Hidráulico</v>
      </c>
      <c r="X47" s="113" t="str">
        <f>IF(Tabela2[[#This Row],[Origem do acidente]] = "Plataforma", "PREENCHER","NA")</f>
        <v>NA</v>
      </c>
      <c r="Y47" s="109" t="str">
        <f>IF(W47="","", IF(W47="NC","", IF(W47="NE","", IF(W47="NA","",IFERROR(VLOOKUP(W47,Produtos!$A$1:$C$2319,2,FALSE),"Não Cadastrado")))))</f>
        <v>Não Cadastrado</v>
      </c>
      <c r="Z47" s="104" t="str">
        <f>VLOOKUP(Tabela2[[#This Row],[SIEMA]],Siema2025,11,FALSE)</f>
        <v>0.0002</v>
      </c>
      <c r="AA47" s="104" t="str">
        <f>VLOOKUP(Tabela2[[#This Row],[SIEMA]],Siema2025,12,FALSE)</f>
        <v>M3</v>
      </c>
      <c r="AB47" s="104" t="str">
        <f>IF(W47="","",IF(ISNUMBER(W47)=FALSE,"Não se aplica",IFERROR(VLOOKUP(W47,Produtos!$A$1:$C$2319,3,FALSE),"Não Cadastrado")))</f>
        <v>Não se aplica</v>
      </c>
      <c r="AC47" s="104"/>
      <c r="AD47" s="108" t="str">
        <f>IF(Tabela2[[#This Row],[Origem do acidente]] = "Plataforma", "PREENCHER","NA")</f>
        <v>NA</v>
      </c>
      <c r="AE47" s="107" t="str">
        <f>IF(AC47="","", IF(AC47="NC","", IF(AC47="NE","", IF(AC47="NA","",IFERROR(VLOOKUP(AC47,Produtos!$A$1:$C$2319,2,FALSE),"Não Cadastrado")))))</f>
        <v/>
      </c>
      <c r="AF47" s="104"/>
      <c r="AG47" s="104"/>
      <c r="AH47" s="104" t="str">
        <f>IF(AC47="","",IF(ISNUMBER(AC47)=FALSE,"Não se aplica",IFERROR(VLOOKUP(AC47,Produtos!$A$1:$C$2319,3,FALSE),"Não Cadastrado")))</f>
        <v/>
      </c>
      <c r="AI47" s="104"/>
      <c r="AJ47" s="104" t="str">
        <f>VLOOKUP(Tabela2[[#This Row],[SIEMA]],Siema2025,26,FALSE)</f>
        <v>Em investigação.</v>
      </c>
      <c r="AK47" s="107"/>
      <c r="AL47" s="107"/>
      <c r="AM47" s="107"/>
      <c r="AN47" s="108" t="str">
        <f>VLOOKUP(Tabela2[[#This Row],[SIEMA]],Siema2025,51,FALSE)</f>
        <v/>
      </c>
      <c r="AO47" s="108" t="str">
        <f>VLOOKUP(Tabela2[[#This Row],[SIEMA]],Siema2025,53,FALSE)</f>
        <v/>
      </c>
      <c r="AP47" s="108" t="str">
        <f>VLOOKUP(Tabela2[[#This Row],[SIEMA]],Siema2025,55,FALSE)</f>
        <v/>
      </c>
      <c r="AQ47" s="108" t="str">
        <f>VLOOKUP(Tabela2[[#This Row],[SIEMA]],Siema2025,57,FALSE)</f>
        <v/>
      </c>
      <c r="AR47" s="108" t="str">
        <f>VLOOKUP(Tabela2[[#This Row],[SIEMA]],Siema2025,59,FALSE)</f>
        <v/>
      </c>
      <c r="AS47" s="108" t="str">
        <f>VLOOKUP(Tabela2[[#This Row],[SIEMA]],Siema2025,61,FALSE)</f>
        <v>X</v>
      </c>
      <c r="AT47" s="108" t="str">
        <f>VLOOKUP(Tabela2[[#This Row],[SIEMA]],Siema2025,63,FALSE)</f>
        <v/>
      </c>
      <c r="AU47" s="108" t="str">
        <f>VLOOKUP(Tabela2[[#This Row],[SIEMA]],Siema2025,65,FALSE)</f>
        <v/>
      </c>
      <c r="AV47" s="108" t="str">
        <f>VLOOKUP(Tabela2[[#This Row],[SIEMA]],Siema2025,67,FALSE)</f>
        <v/>
      </c>
      <c r="AW47" s="108" t="str">
        <f>VLOOKUP(Tabela2[[#This Row],[SIEMA]],Siema2025,69,FALSE)</f>
        <v/>
      </c>
      <c r="AX47" s="108" t="str">
        <f>VLOOKUP(Tabela2[[#This Row],[SIEMA]],Siema2025,71,FALSE)</f>
        <v/>
      </c>
      <c r="AY47" s="108" t="str">
        <f>VLOOKUP(Tabela2[[#This Row],[SIEMA]],Siema2025,73,FALSE)</f>
        <v/>
      </c>
      <c r="AZ47" s="108" t="str">
        <f>VLOOKUP(Tabela2[[#This Row],[SIEMA]],Siema2025,75,FALSE)</f>
        <v/>
      </c>
      <c r="BA47" s="108" t="str">
        <f>VLOOKUP(Tabela2[[#This Row],[SIEMA]],Siema2025,77,FALSE)</f>
        <v/>
      </c>
      <c r="BB47" s="108" t="str">
        <f>VLOOKUP(Tabela2[[#This Row],[SIEMA]],Siema2025,79,FALSE)</f>
        <v/>
      </c>
      <c r="BC47" s="108" t="str">
        <f>IF(Tabela2[[#This Row],[Outro(s) ]] = "X", "PREENCHER","NA")</f>
        <v>NA</v>
      </c>
      <c r="BD47" s="108" t="str">
        <f>VLOOKUP(Tabela2[[#This Row],[SIEMA]],Siema2025,82,FALSE)</f>
        <v/>
      </c>
      <c r="BE47" s="108" t="str">
        <f>VLOOKUP(Tabela2[[#This Row],[SIEMA]],Siema2025,81,FALSE)</f>
        <v/>
      </c>
      <c r="BF47" s="110" t="str">
        <f>VLOOKUP(Tabela2[[#This Row],[SIEMA]],Siema2025,28,FALSE)</f>
        <v>Petrobras</v>
      </c>
      <c r="BG47" s="110"/>
      <c r="BH47" s="111" t="str">
        <f>VLOOKUP(Tabela2[[#This Row],[SIEMA]],Siema2025,29,FALSE)</f>
        <v>33000167000101</v>
      </c>
      <c r="BI47" s="112" t="str">
        <f>VLOOKUP(Tabela2[[#This Row],[SIEMA]],Siema2025,107,FALSE)</f>
        <v>Não</v>
      </c>
      <c r="BJ47" s="107"/>
      <c r="BK47" s="104"/>
      <c r="BL47" s="140"/>
      <c r="BM47" s="108">
        <f ca="1">IF(Tabela2[[#This Row],[Data de atendimento do Ibama (considerar o primeiro documento/ação)]]="",_xlfn.DAYS(TODAY(),J47),_xlfn.DAYS(Tabela2[[#This Row],[Data de atendimento do Ibama (considerar o primeiro documento/ação)]],J47))</f>
        <v>557</v>
      </c>
      <c r="BN47" s="108" t="str">
        <f>IF(Tabela2[[#This Row],[Atendido pelo Ibama ("Não" ou "Sim")]]="Não","Preencher", IF(Tabela2[[#This Row],[Atendido pelo Ibama ("Não" ou "Sim")]]="Sim","NA",""))</f>
        <v/>
      </c>
      <c r="BO47" s="114"/>
      <c r="BP47" s="108" t="str">
        <f>IF(Tabela2[[#This Row],[Forma de atendimento (primeiro documento/ação)]]= "Outros (especificar)", "PREENCHER","NA")</f>
        <v>NA</v>
      </c>
      <c r="BQ47" s="106"/>
      <c r="BR47" s="108" t="str">
        <f>IF(Tabela2[[#This Row],[Equipe do Ibama foi a campo? Houve sobrevoo do Poseidon?]] = "Sim", "PREENCHER","NA")</f>
        <v>NA</v>
      </c>
      <c r="BS47" s="108" t="str">
        <f>IF(Tabela2[[#This Row],[Se sim, foi emitida Ordem de Emergência? (informações vinculada à coluna CK)]] = "Sim", "PREENCHER","NA")</f>
        <v>NA</v>
      </c>
      <c r="BT47" s="108" t="str">
        <f>IF(Tabela2[[#This Row],[Foi elaborado Relatório de Vistoria pelo Ibama? (informações vinculada à coluna CK)]] = "Sim", "PREENCHER","NA")</f>
        <v>NA</v>
      </c>
      <c r="BU47" s="108" t="str">
        <f>IF(Tabela2[[#This Row],[Houve envio de Informações Pós-acidente (preencher "não se aplica" quando de competência estadual/municipal)]] = "Sim", "PREENCHER","NA")</f>
        <v>NA</v>
      </c>
      <c r="BV47" s="108" t="str">
        <f>IF(Tabela2[[#This Row],[Houve avaliação das informações pós-acidente solicitadas/enviadas?]] = "Sim", "PREENCHER","NA")</f>
        <v>NA</v>
      </c>
      <c r="BW47" s="108" t="str">
        <f>IF(Tabela2[[#This Row],[O Ibama aguarda resposta da empresa/OEMA, etc?]] = "Sim", "PREENCHER","NA")</f>
        <v>NA</v>
      </c>
      <c r="BX47" s="106"/>
      <c r="BY47" s="106"/>
      <c r="BZ47" s="104" t="str">
        <f>IF(Tabela2[[#This Row],[Data do documento de encerramento]]="NA","NA",IF(Tabela2[[#This Row],[Data do documento de encerramento]]="","Pendente de conclusão/ encerramento",_xlfn.DAYS(Tabela2[[#This Row],[Data do documento de encerramento]],J47)))</f>
        <v>Pendente de conclusão/ encerramento</v>
      </c>
      <c r="CA47" s="107"/>
      <c r="CB47" s="107"/>
      <c r="CC47" s="107"/>
      <c r="CD47" s="107"/>
      <c r="CE47" s="107"/>
      <c r="CF47" s="107"/>
    </row>
    <row r="48" spans="1:84" ht="30.75">
      <c r="A48" s="169">
        <v>202511732434</v>
      </c>
      <c r="B48" s="170" t="s">
        <v>7348</v>
      </c>
      <c r="C48" s="108" t="str">
        <f>VLOOKUP(Tabela2[[#This Row],[SIEMA]],Siema2025,4,FALSE)</f>
        <v>SP</v>
      </c>
      <c r="D48" s="106" t="str">
        <f>VLOOKUP(Tabela2[[#This Row],[SIEMA]],Siema2025,3,FALSE)</f>
        <v>Embu-Guaçu</v>
      </c>
      <c r="E48" s="106" t="str">
        <f>VLOOKUP(Tabela2[[#This Row],[SIEMA]],Siema2025,20,FALSE)</f>
        <v/>
      </c>
      <c r="F48" s="106"/>
      <c r="G48" s="106" t="s">
        <v>7349</v>
      </c>
      <c r="H48" s="106" t="s">
        <v>7350</v>
      </c>
      <c r="I48" s="104" t="s">
        <v>7120</v>
      </c>
      <c r="J48" s="105">
        <f>VLOOKUP(Tabela2[[#This Row],[SIEMA]],Siema2025,2,FALSE)</f>
        <v>45673</v>
      </c>
      <c r="K48" s="105" t="str">
        <f>VLOOKUP(Tabela2[[#This Row],[SIEMA]],Siema2025,16,FALSE)</f>
        <v>Quinta</v>
      </c>
      <c r="L48" s="106" t="str">
        <f>IF(Tabela2[[#This Row],[Data]]="","Sem Informação",VLOOKUP(MONTH(Tabela2[[#This Row],[Data]]),'[1]Validação de dados'!$I$1:$J$13,2,0))</f>
        <v>Janeiro</v>
      </c>
      <c r="M48" s="106">
        <f>YEAR(Tabela2[[#This Row],[Data]])</f>
        <v>2025</v>
      </c>
      <c r="N48" s="105" t="str">
        <f>VLOOKUP(Tabela2[[#This Row],[SIEMA]],Siema2025,17,FALSE)</f>
        <v>Vespertino</v>
      </c>
      <c r="O48" s="105" t="str">
        <f>VLOOKUP(Tabela2[[#This Row],[SIEMA]],Siema2025,5,FALSE)</f>
        <v>Ferrovia</v>
      </c>
      <c r="P48" s="104" t="str">
        <f>VLOOKUP(Tabela2[[#This Row],[SIEMA]],Siema2025,21,FALSE)</f>
        <v>Vandalismo na ferrovia com abertura de 8 bicas em 3 vagões graneleiros carregado com milho.</v>
      </c>
      <c r="Q48" s="104" t="s">
        <v>7127</v>
      </c>
      <c r="R48" s="104" t="s">
        <v>7127</v>
      </c>
      <c r="S48" s="107" t="s">
        <v>365</v>
      </c>
      <c r="T48" s="104" t="str">
        <f>VLOOKUP(Tabela2[[#This Row],[SIEMA]],Siema2025,11,FALSE)</f>
        <v>2</v>
      </c>
      <c r="U48" s="104" t="s">
        <v>7121</v>
      </c>
      <c r="V48" s="104" t="s">
        <v>7127</v>
      </c>
      <c r="W48" s="104"/>
      <c r="X48" s="108"/>
      <c r="Y48" s="109" t="str">
        <f>IF(W48="","", IF(W48="NC","", IF(W48="NE","", IF(W48="NA","",IFERROR(VLOOKUP(W48,Produtos!$A$1:$C$2319,2,FALSE),"Não Cadastrado")))))</f>
        <v/>
      </c>
      <c r="Z48" s="104"/>
      <c r="AA48" s="104"/>
      <c r="AB48" s="104" t="str">
        <f>IF(W48="","",IF(ISNUMBER(W48)=FALSE,"Não se aplica",IFERROR(VLOOKUP(W48,Produtos!$A$1:$C$2319,3,FALSE),"Não Cadastrado")))</f>
        <v/>
      </c>
      <c r="AC48" s="104"/>
      <c r="AD48" s="108"/>
      <c r="AE48" s="107" t="str">
        <f>IF(AC48="","", IF(AC48="NC","", IF(AC48="NE","", IF(AC48="NA","",IFERROR(VLOOKUP(AC48,Produtos!$A$1:$C$2319,2,FALSE),"Não Cadastrado")))))</f>
        <v/>
      </c>
      <c r="AF48" s="104"/>
      <c r="AG48" s="104"/>
      <c r="AH48" s="104" t="str">
        <f>IF(AC48="","",IF(ISNUMBER(AC48)=FALSE,"Não se aplica",IFERROR(VLOOKUP(AC48,Produtos!$A$1:$C$2319,3,FALSE),"Não Cadastrado")))</f>
        <v/>
      </c>
      <c r="AI48" s="104"/>
      <c r="AJ48" s="104" t="str">
        <f>VLOOKUP(Tabela2[[#This Row],[SIEMA]],Siema2025,26,FALSE)</f>
        <v>Ato criminoso caracterizado pela abertura de bicas em vagões graneleiros ferroviário carregado com milho.</v>
      </c>
      <c r="AK48" s="107" t="s">
        <v>7122</v>
      </c>
      <c r="AL48" s="107"/>
      <c r="AM48" s="107"/>
      <c r="AN48" s="108" t="str">
        <f>VLOOKUP(Tabela2[[#This Row],[SIEMA]],Siema2025,51,FALSE)</f>
        <v/>
      </c>
      <c r="AO48" s="108" t="str">
        <f>VLOOKUP(Tabela2[[#This Row],[SIEMA]],Siema2025,53,FALSE)</f>
        <v/>
      </c>
      <c r="AP48" s="108" t="str">
        <f>VLOOKUP(Tabela2[[#This Row],[SIEMA]],Siema2025,55,FALSE)</f>
        <v/>
      </c>
      <c r="AQ48" s="108" t="str">
        <f>VLOOKUP(Tabela2[[#This Row],[SIEMA]],Siema2025,57,FALSE)</f>
        <v/>
      </c>
      <c r="AR48" s="108" t="str">
        <f>VLOOKUP(Tabela2[[#This Row],[SIEMA]],Siema2025,59,FALSE)</f>
        <v/>
      </c>
      <c r="AS48" s="108" t="str">
        <f>VLOOKUP(Tabela2[[#This Row],[SIEMA]],Siema2025,61,FALSE)</f>
        <v/>
      </c>
      <c r="AT48" s="108" t="str">
        <f>VLOOKUP(Tabela2[[#This Row],[SIEMA]],Siema2025,63,FALSE)</f>
        <v/>
      </c>
      <c r="AU48" s="108" t="str">
        <f>VLOOKUP(Tabela2[[#This Row],[SIEMA]],Siema2025,65,FALSE)</f>
        <v>X</v>
      </c>
      <c r="AV48" s="108" t="str">
        <f>VLOOKUP(Tabela2[[#This Row],[SIEMA]],Siema2025,67,FALSE)</f>
        <v/>
      </c>
      <c r="AW48" s="108" t="str">
        <f>VLOOKUP(Tabela2[[#This Row],[SIEMA]],Siema2025,69,FALSE)</f>
        <v/>
      </c>
      <c r="AX48" s="108" t="str">
        <f>VLOOKUP(Tabela2[[#This Row],[SIEMA]],Siema2025,71,FALSE)</f>
        <v/>
      </c>
      <c r="AY48" s="108" t="str">
        <f>VLOOKUP(Tabela2[[#This Row],[SIEMA]],Siema2025,73,FALSE)</f>
        <v/>
      </c>
      <c r="AZ48" s="108" t="str">
        <f>VLOOKUP(Tabela2[[#This Row],[SIEMA]],Siema2025,75,FALSE)</f>
        <v/>
      </c>
      <c r="BA48" s="108" t="str">
        <f>VLOOKUP(Tabela2[[#This Row],[SIEMA]],Siema2025,77,FALSE)</f>
        <v/>
      </c>
      <c r="BB48" s="108" t="str">
        <f>VLOOKUP(Tabela2[[#This Row],[SIEMA]],Siema2025,79,FALSE)</f>
        <v/>
      </c>
      <c r="BC48" s="108" t="str">
        <f>IF(Tabela2[[#This Row],[Outro(s) ]] = "X", "PREENCHER","NA")</f>
        <v>NA</v>
      </c>
      <c r="BD48" s="108" t="str">
        <f>VLOOKUP(Tabela2[[#This Row],[SIEMA]],Siema2025,82,FALSE)</f>
        <v/>
      </c>
      <c r="BE48" s="108" t="str">
        <f>VLOOKUP(Tabela2[[#This Row],[SIEMA]],Siema2025,81,FALSE)</f>
        <v/>
      </c>
      <c r="BF48" s="110" t="s">
        <v>3066</v>
      </c>
      <c r="BG48" s="110" t="s">
        <v>7123</v>
      </c>
      <c r="BH48" s="111" t="str">
        <f>VLOOKUP(Tabela2[[#This Row],[SIEMA]],Siema2025,29,FALSE)</f>
        <v>02502844000166</v>
      </c>
      <c r="BI48" s="112" t="str">
        <f>VLOOKUP(Tabela2[[#This Row],[SIEMA]],Siema2025,107,FALSE)</f>
        <v>Não</v>
      </c>
      <c r="BJ48" s="107" t="s">
        <v>7099</v>
      </c>
      <c r="BK48" s="104" t="s">
        <v>2696</v>
      </c>
      <c r="BL48" s="140">
        <v>45677</v>
      </c>
      <c r="BM48" s="108">
        <f ca="1">IF(Tabela2[[#This Row],[Data de atendimento do Ibama (considerar o primeiro documento/ação)]]="",_xlfn.DAYS(TODAY(),J48),_xlfn.DAYS(Tabela2[[#This Row],[Data de atendimento do Ibama (considerar o primeiro documento/ação)]],J48))</f>
        <v>4</v>
      </c>
      <c r="BN48" s="108" t="str">
        <f>IF(Tabela2[[#This Row],[Atendido pelo Ibama ("Não" ou "Sim")]]="Não","Preencher", IF(Tabela2[[#This Row],[Atendido pelo Ibama ("Não" ou "Sim")]]="Sim","NA",""))</f>
        <v>NA</v>
      </c>
      <c r="BO48" s="114" t="s">
        <v>7100</v>
      </c>
      <c r="BP48" s="108" t="str">
        <f>IF(Tabela2[[#This Row],[Forma de atendimento (primeiro documento/ação)]]= "Outros (especificar)", "PREENCHER","NA")</f>
        <v>NA</v>
      </c>
      <c r="BQ48" s="106" t="s">
        <v>123</v>
      </c>
      <c r="BR48" s="108" t="str">
        <f>IF(Tabela2[[#This Row],[Equipe do Ibama foi a campo? Houve sobrevoo do Poseidon?]] = "Sim", "PREENCHER","NA")</f>
        <v>NA</v>
      </c>
      <c r="BS48" s="108" t="str">
        <f>IF(Tabela2[[#This Row],[Se sim, foi emitida Ordem de Emergência? (informações vinculada à coluna CK)]] = "Sim", "PREENCHER","NA")</f>
        <v>NA</v>
      </c>
      <c r="BT48" s="108" t="s">
        <v>7126</v>
      </c>
      <c r="BU48" s="108" t="s">
        <v>2696</v>
      </c>
      <c r="BV48" s="108" t="s">
        <v>123</v>
      </c>
      <c r="BW48" s="108" t="s">
        <v>2696</v>
      </c>
      <c r="BX48" s="106" t="s">
        <v>7115</v>
      </c>
      <c r="BY48" s="140">
        <v>46043</v>
      </c>
      <c r="BZ48" s="104">
        <f>IF(Tabela2[[#This Row],[Data do documento de encerramento]]="NA","NA",IF(Tabela2[[#This Row],[Data do documento de encerramento]]="","Pendente de conclusão/ encerramento",_xlfn.DAYS(Tabela2[[#This Row],[Data do documento de encerramento]],J48)))</f>
        <v>370</v>
      </c>
      <c r="CA48" s="107"/>
      <c r="CB48" s="107"/>
      <c r="CC48" s="107"/>
      <c r="CD48" s="107"/>
      <c r="CE48" s="107"/>
      <c r="CF48" s="107"/>
    </row>
    <row r="49" spans="1:84" ht="60.75">
      <c r="A49" s="169">
        <v>202511754053</v>
      </c>
      <c r="B49" s="170" t="s">
        <v>7332</v>
      </c>
      <c r="C49" s="108" t="str">
        <f>VLOOKUP(Tabela2[[#This Row],[SIEMA]],Siema2025,4,FALSE)</f>
        <v xml:space="preserve"> RJ</v>
      </c>
      <c r="D49" s="106" t="str">
        <f>VLOOKUP(Tabela2[[#This Row],[SIEMA]],Siema2025,3,FALSE)</f>
        <v xml:space="preserve">Niterói </v>
      </c>
      <c r="E49" s="106" t="str">
        <f>VLOOKUP(Tabela2[[#This Row],[SIEMA]],Siema2025,20,FALSE)</f>
        <v>Avenida Feliciano Sodré, 215 - Centro, Niterói - RJ, 24030-012</v>
      </c>
      <c r="F49" s="106"/>
      <c r="G49" s="106"/>
      <c r="H49" s="106"/>
      <c r="I49" s="104" t="str">
        <f>VLOOKUP(Tabela2[[#This Row],[SIEMA]],Siema2025,19,FALSE)</f>
        <v/>
      </c>
      <c r="J49" s="105">
        <f>VLOOKUP(Tabela2[[#This Row],[SIEMA]],Siema2025,2,FALSE)</f>
        <v>45673</v>
      </c>
      <c r="K49" s="105" t="str">
        <f>VLOOKUP(Tabela2[[#This Row],[SIEMA]],Siema2025,16,FALSE)</f>
        <v>Quinta</v>
      </c>
      <c r="L49" s="106" t="str">
        <f>IF(Tabela2[[#This Row],[Data]]="","Sem Informação",VLOOKUP(MONTH(Tabela2[[#This Row],[Data]]),'[1]Validação de dados'!$I$1:$J$13,2,0))</f>
        <v>Janeiro</v>
      </c>
      <c r="M49" s="104">
        <f>YEAR(Tabela2[[#This Row],[Data]])</f>
        <v>2025</v>
      </c>
      <c r="N49" s="105" t="str">
        <f>VLOOKUP(Tabela2[[#This Row],[SIEMA]],Siema2025,17,FALSE)</f>
        <v>Matutino</v>
      </c>
      <c r="O49" s="105" t="s">
        <v>320</v>
      </c>
      <c r="P49" s="104" t="str">
        <f>VLOOKUP(Tabela2[[#This Row],[SIEMA]],Siema2025,21,FALSE)</f>
        <v>HOS BRASS RING - vazamento de óleo hidráulico</v>
      </c>
      <c r="Q49" s="104">
        <v>1268</v>
      </c>
      <c r="R49" s="104" t="str">
        <f>VLOOKUP(Tabela2[[#This Row],[SIEMA]],Siema2025,10,FALSE)</f>
        <v/>
      </c>
      <c r="S49" s="107" t="str">
        <f>IF(Q49="","", IF(Q49="NC","", IF(Q49="NE","", IF(Q49="NA","",IFERROR(VLOOKUP(Q49,Produtos!$A$1:$C$2319,2,FALSE),"Não Cadastrado")))))</f>
        <v>DESTILADOS DE PETRÓLEO, N.E. ou DERIVADOS DE PETRÓLEO, N.E.</v>
      </c>
      <c r="T49" s="104" t="s">
        <v>697</v>
      </c>
      <c r="U49" s="104" t="s">
        <v>7111</v>
      </c>
      <c r="V49" s="104">
        <f>IF(Q49="","",IF(ISNUMBER(Q49)=FALSE,"Não se aplica",IFERROR(VLOOKUP(Q49,Produtos!$A$1:$C$2319,3,FALSE),"Não Cadastrado")))</f>
        <v>3</v>
      </c>
      <c r="W49" s="104" t="str">
        <f>VLOOKUP(Tabela2[[#This Row],[SIEMA]],Siema2025,10,FALSE)</f>
        <v/>
      </c>
      <c r="X49" s="108" t="str">
        <f>IF(Tabela2[[#This Row],[Origem do acidente]] = "Plataforma", "PREENCHER","NA")</f>
        <v>NA</v>
      </c>
      <c r="Y49" s="109" t="str">
        <f>IF(W49="","", IF(W49="NC","", IF(W49="NE","", IF(W49="NA","",IFERROR(VLOOKUP(W49,Produtos!$A$1:$C$2319,2,FALSE),"Não Cadastrado")))))</f>
        <v/>
      </c>
      <c r="Z49" s="104" t="str">
        <f>VLOOKUP(Tabela2[[#This Row],[SIEMA]],Siema2025,11,FALSE)</f>
        <v xml:space="preserve"> </v>
      </c>
      <c r="AA49" s="104" t="str">
        <f>VLOOKUP(Tabela2[[#This Row],[SIEMA]],Siema2025,12,FALSE)</f>
        <v xml:space="preserve"> </v>
      </c>
      <c r="AB49" s="104" t="str">
        <f>IF(W49="","",IF(ISNUMBER(W49)=FALSE,"Não se aplica",IFERROR(VLOOKUP(W49,Produtos!$A$1:$C$2319,3,FALSE),"Não Cadastrado")))</f>
        <v/>
      </c>
      <c r="AC49" s="104"/>
      <c r="AD49" s="108"/>
      <c r="AE49" s="107" t="str">
        <f>IF(AC49="","", IF(AC49="NC","", IF(AC49="NE","", IF(AC49="NA","",IFERROR(VLOOKUP(AC49,Produtos!$A$1:$C$2319,2,FALSE),"Não Cadastrado")))))</f>
        <v/>
      </c>
      <c r="AF49" s="104"/>
      <c r="AG49" s="104"/>
      <c r="AH49" s="104" t="str">
        <f>IF(AC49="","",IF(ISNUMBER(AC49)=FALSE,"Não se aplica",IFERROR(VLOOKUP(AC49,Produtos!$A$1:$C$2319,3,FALSE),"Não Cadastrado")))</f>
        <v/>
      </c>
      <c r="AI49" s="104"/>
      <c r="AJ49" s="104" t="str">
        <f>VLOOKUP(Tabela2[[#This Row],[SIEMA]],Siema2025,26,FALSE)</f>
        <v>Falta de bandejamento sob o equipamento para realização de manutenção das conexões com risco de pingamento de resíduo de óleo hidráulico.</v>
      </c>
      <c r="AK49" s="107" t="s">
        <v>7229</v>
      </c>
      <c r="AL49" s="107"/>
      <c r="AM49" s="107"/>
      <c r="AN49" s="108" t="str">
        <f>VLOOKUP(Tabela2[[#This Row],[SIEMA]],Siema2025,51,FALSE)</f>
        <v/>
      </c>
      <c r="AO49" s="108" t="str">
        <f>VLOOKUP(Tabela2[[#This Row],[SIEMA]],Siema2025,53,FALSE)</f>
        <v/>
      </c>
      <c r="AP49" s="108" t="str">
        <f>VLOOKUP(Tabela2[[#This Row],[SIEMA]],Siema2025,55,FALSE)</f>
        <v/>
      </c>
      <c r="AQ49" s="108" t="str">
        <f>VLOOKUP(Tabela2[[#This Row],[SIEMA]],Siema2025,57,FALSE)</f>
        <v/>
      </c>
      <c r="AR49" s="108" t="str">
        <f>VLOOKUP(Tabela2[[#This Row],[SIEMA]],Siema2025,59,FALSE)</f>
        <v/>
      </c>
      <c r="AS49" s="108" t="str">
        <f>VLOOKUP(Tabela2[[#This Row],[SIEMA]],Siema2025,61,FALSE)</f>
        <v>X</v>
      </c>
      <c r="AT49" s="108" t="str">
        <f>VLOOKUP(Tabela2[[#This Row],[SIEMA]],Siema2025,63,FALSE)</f>
        <v/>
      </c>
      <c r="AU49" s="108" t="str">
        <f>VLOOKUP(Tabela2[[#This Row],[SIEMA]],Siema2025,65,FALSE)</f>
        <v/>
      </c>
      <c r="AV49" s="108" t="str">
        <f>VLOOKUP(Tabela2[[#This Row],[SIEMA]],Siema2025,67,FALSE)</f>
        <v/>
      </c>
      <c r="AW49" s="108" t="str">
        <f>VLOOKUP(Tabela2[[#This Row],[SIEMA]],Siema2025,69,FALSE)</f>
        <v/>
      </c>
      <c r="AX49" s="108" t="str">
        <f>VLOOKUP(Tabela2[[#This Row],[SIEMA]],Siema2025,71,FALSE)</f>
        <v/>
      </c>
      <c r="AY49" s="108" t="str">
        <f>VLOOKUP(Tabela2[[#This Row],[SIEMA]],Siema2025,73,FALSE)</f>
        <v/>
      </c>
      <c r="AZ49" s="108" t="str">
        <f>VLOOKUP(Tabela2[[#This Row],[SIEMA]],Siema2025,75,FALSE)</f>
        <v/>
      </c>
      <c r="BA49" s="108" t="str">
        <f>VLOOKUP(Tabela2[[#This Row],[SIEMA]],Siema2025,77,FALSE)</f>
        <v/>
      </c>
      <c r="BB49" s="108" t="str">
        <f>VLOOKUP(Tabela2[[#This Row],[SIEMA]],Siema2025,79,FALSE)</f>
        <v/>
      </c>
      <c r="BC49" s="108" t="str">
        <f>IF(Tabela2[[#This Row],[Outro(s) ]] = "X", "PREENCHER","NA")</f>
        <v>NA</v>
      </c>
      <c r="BD49" s="108" t="str">
        <f>VLOOKUP(Tabela2[[#This Row],[SIEMA]],Siema2025,82,FALSE)</f>
        <v/>
      </c>
      <c r="BE49" s="108" t="str">
        <f>VLOOKUP(Tabela2[[#This Row],[SIEMA]],Siema2025,81,FALSE)</f>
        <v/>
      </c>
      <c r="BF49" s="110" t="str">
        <f>VLOOKUP(Tabela2[[#This Row],[SIEMA]],Siema2025,28,FALSE)</f>
        <v>Benthic do Brasil Ltda</v>
      </c>
      <c r="BG49" s="110"/>
      <c r="BH49" s="111" t="str">
        <f>VLOOKUP(Tabela2[[#This Row],[SIEMA]],Siema2025,29,FALSE)</f>
        <v>11401801000185</v>
      </c>
      <c r="BI49" s="112" t="str">
        <f>VLOOKUP(Tabela2[[#This Row],[SIEMA]],Siema2025,107,FALSE)</f>
        <v>Não</v>
      </c>
      <c r="BJ49" s="107" t="s">
        <v>7113</v>
      </c>
      <c r="BK49" s="104"/>
      <c r="BL49" s="140"/>
      <c r="BM49" s="108">
        <f ca="1">IF(Tabela2[[#This Row],[Data de atendimento do Ibama (considerar o primeiro documento/ação)]]="",_xlfn.DAYS(TODAY(),J49),_xlfn.DAYS(Tabela2[[#This Row],[Data de atendimento do Ibama (considerar o primeiro documento/ação)]],J49))</f>
        <v>557</v>
      </c>
      <c r="BN49" s="108" t="str">
        <f>IF(Tabela2[[#This Row],[Atendido pelo Ibama ("Não" ou "Sim")]]="Não","Preencher", IF(Tabela2[[#This Row],[Atendido pelo Ibama ("Não" ou "Sim")]]="Sim","NA",""))</f>
        <v/>
      </c>
      <c r="BO49" s="114"/>
      <c r="BP49" s="108" t="str">
        <f>IF(Tabela2[[#This Row],[Forma de atendimento (primeiro documento/ação)]]= "Outros (especificar)", "PREENCHER","NA")</f>
        <v>NA</v>
      </c>
      <c r="BQ49" s="106"/>
      <c r="BR49" s="108" t="str">
        <f>IF(Tabela2[[#This Row],[Equipe do Ibama foi a campo? Houve sobrevoo do Poseidon?]] = "Sim", "PREENCHER","NA")</f>
        <v>NA</v>
      </c>
      <c r="BS49" s="108" t="str">
        <f>IF(Tabela2[[#This Row],[Se sim, foi emitida Ordem de Emergência? (informações vinculada à coluna CK)]] = "Sim", "PREENCHER","NA")</f>
        <v>NA</v>
      </c>
      <c r="BT49" s="108" t="str">
        <f>IF(Tabela2[[#This Row],[Foi elaborado Relatório de Vistoria pelo Ibama? (informações vinculada à coluna CK)]] = "Sim", "PREENCHER","NA")</f>
        <v>NA</v>
      </c>
      <c r="BU49" s="108" t="str">
        <f>IF(Tabela2[[#This Row],[Houve envio de Informações Pós-acidente (preencher "não se aplica" quando de competência estadual/municipal)]] = "Sim", "PREENCHER","NA")</f>
        <v>NA</v>
      </c>
      <c r="BV49" s="108" t="str">
        <f>IF(Tabela2[[#This Row],[Houve avaliação das informações pós-acidente solicitadas/enviadas?]] = "Sim", "PREENCHER","NA")</f>
        <v>NA</v>
      </c>
      <c r="BW49" s="108" t="str">
        <f>IF(Tabela2[[#This Row],[O Ibama aguarda resposta da empresa/OEMA, etc?]] = "Sim", "PREENCHER","NA")</f>
        <v>NA</v>
      </c>
      <c r="BX49" s="106"/>
      <c r="BY49" s="140"/>
      <c r="BZ49" s="104" t="str">
        <f>IF(Tabela2[[#This Row],[Data do documento de encerramento]]="NA","NA",IF(Tabela2[[#This Row],[Data do documento de encerramento]]="","Pendente de conclusão/ encerramento",_xlfn.DAYS(Tabela2[[#This Row],[Data do documento de encerramento]],J49)))</f>
        <v>Pendente de conclusão/ encerramento</v>
      </c>
      <c r="CA49" s="107"/>
      <c r="CB49" s="107"/>
      <c r="CC49" s="115"/>
      <c r="CD49" s="107"/>
      <c r="CE49" s="107"/>
      <c r="CF49" s="107"/>
    </row>
    <row r="50" spans="1:84">
      <c r="A50" s="187">
        <v>202512054004</v>
      </c>
      <c r="B50" s="171" t="s">
        <v>7351</v>
      </c>
      <c r="C50" s="108" t="str">
        <f>VLOOKUP(Tabela2[[#This Row],[SIEMA]],Siema2025,4,FALSE)</f>
        <v xml:space="preserve"> MG</v>
      </c>
      <c r="D50" s="106" t="str">
        <f>VLOOKUP(Tabela2[[#This Row],[SIEMA]],Siema2025,3,FALSE)</f>
        <v xml:space="preserve">Uberaba </v>
      </c>
      <c r="E50" s="106" t="s">
        <v>7352</v>
      </c>
      <c r="F50" s="106" t="s">
        <v>7353</v>
      </c>
      <c r="G50" s="109" t="s">
        <v>7354</v>
      </c>
      <c r="H50" s="109" t="s">
        <v>7355</v>
      </c>
      <c r="I50" s="104" t="s">
        <v>7120</v>
      </c>
      <c r="J50" s="105">
        <f>VLOOKUP(Tabela2[[#This Row],[SIEMA]],Siema2025,2,FALSE)</f>
        <v>45673</v>
      </c>
      <c r="K50" s="105" t="str">
        <f>VLOOKUP(Tabela2[[#This Row],[SIEMA]],Siema2025,16,FALSE)</f>
        <v>Quinta</v>
      </c>
      <c r="L50" s="106" t="str">
        <f>IF(Tabela2[[#This Row],[Data]]="","Sem Informação",VLOOKUP(MONTH(Tabela2[[#This Row],[Data]]),'[1]Validação de dados'!$I$1:$J$13,2,0))</f>
        <v>Janeiro</v>
      </c>
      <c r="M50" s="104">
        <f>YEAR(Tabela2[[#This Row],[Data]])</f>
        <v>2025</v>
      </c>
      <c r="N50" s="105" t="str">
        <f>VLOOKUP(Tabela2[[#This Row],[SIEMA]],Siema2025,17,FALSE)</f>
        <v>Vespertino</v>
      </c>
      <c r="O50" s="105" t="str">
        <f>VLOOKUP(Tabela2[[#This Row],[SIEMA]],Siema2025,5,FALSE)</f>
        <v>Rodovia</v>
      </c>
      <c r="P50" s="104" t="s">
        <v>7356</v>
      </c>
      <c r="Q50" s="104">
        <v>1170</v>
      </c>
      <c r="R50" s="104" t="str">
        <f>VLOOKUP(Tabela2[[#This Row],[SIEMA]],Siema2025,10,FALSE)</f>
        <v/>
      </c>
      <c r="S50" s="107" t="str">
        <f>IF(Q50="","", IF(Q50="NC","", IF(Q50="NE","", IF(Q50="NA","",IFERROR(VLOOKUP(Q50,Produtos!$A$1:$C$2319,2,FALSE),"Não Cadastrado")))))</f>
        <v>ÁLCOOL ETÍLICO, ETANOL</v>
      </c>
      <c r="T50" s="104">
        <v>59538</v>
      </c>
      <c r="U50" s="104" t="s">
        <v>648</v>
      </c>
      <c r="V50" s="104">
        <f>IF(Q50="","",IF(ISNUMBER(Q50)=FALSE,"Não se aplica",IFERROR(VLOOKUP(Q50,Produtos!$A$1:$C$2319,3,FALSE),"Não Cadastrado")))</f>
        <v>3</v>
      </c>
      <c r="W50" s="104" t="str">
        <f>VLOOKUP(Tabela2[[#This Row],[SIEMA]],Siema2025,10,FALSE)</f>
        <v/>
      </c>
      <c r="X50" s="113" t="str">
        <f>IF(Tabela2[[#This Row],[Origem do acidente]] = "Plataforma", "PREENCHER","NA")</f>
        <v>NA</v>
      </c>
      <c r="Y50" s="109" t="str">
        <f>IF(W50="","", IF(W50="NC","", IF(W50="NE","", IF(W50="NA","",IFERROR(VLOOKUP(W50,Produtos!$A$1:$C$2319,2,FALSE),"Não Cadastrado")))))</f>
        <v/>
      </c>
      <c r="Z50" s="104" t="str">
        <f>VLOOKUP(Tabela2[[#This Row],[SIEMA]],Siema2025,11,FALSE)</f>
        <v xml:space="preserve"> </v>
      </c>
      <c r="AA50" s="104" t="str">
        <f>VLOOKUP(Tabela2[[#This Row],[SIEMA]],Siema2025,12,FALSE)</f>
        <v xml:space="preserve"> </v>
      </c>
      <c r="AB50" s="104" t="str">
        <f>IF(W50="","",IF(ISNUMBER(W50)=FALSE,"Não se aplica",IFERROR(VLOOKUP(W50,Produtos!$A$1:$C$2319,3,FALSE),"Não Cadastrado")))</f>
        <v/>
      </c>
      <c r="AC50" s="104"/>
      <c r="AD50" s="108" t="str">
        <f>IF(Tabela2[[#This Row],[Origem do acidente]] = "Plataforma", "PREENCHER","NA")</f>
        <v>NA</v>
      </c>
      <c r="AE50" s="107" t="str">
        <f>IF(AC50="","", IF(AC50="NC","", IF(AC50="NE","", IF(AC50="NA","",IFERROR(VLOOKUP(AC50,Produtos!$A$1:$C$2319,2,FALSE),"Não Cadastrado")))))</f>
        <v/>
      </c>
      <c r="AF50" s="104"/>
      <c r="AG50" s="104"/>
      <c r="AH50" s="104" t="str">
        <f>IF(AC50="","",IF(ISNUMBER(AC50)=FALSE,"Não se aplica",IFERROR(VLOOKUP(AC50,Produtos!$A$1:$C$2319,3,FALSE),"Não Cadastrado")))</f>
        <v/>
      </c>
      <c r="AI50" s="104"/>
      <c r="AJ50" s="104" t="s">
        <v>7357</v>
      </c>
      <c r="AK50" s="107" t="s">
        <v>7358</v>
      </c>
      <c r="AL50" s="107" t="s">
        <v>7180</v>
      </c>
      <c r="AM50" s="107"/>
      <c r="AN50" s="108" t="str">
        <f>VLOOKUP(Tabela2[[#This Row],[SIEMA]],Siema2025,51,FALSE)</f>
        <v/>
      </c>
      <c r="AO50" s="108" t="str">
        <f>VLOOKUP(Tabela2[[#This Row],[SIEMA]],Siema2025,53,FALSE)</f>
        <v/>
      </c>
      <c r="AP50" s="108" t="str">
        <f>VLOOKUP(Tabela2[[#This Row],[SIEMA]],Siema2025,55,FALSE)</f>
        <v/>
      </c>
      <c r="AQ50" s="108" t="str">
        <f>VLOOKUP(Tabela2[[#This Row],[SIEMA]],Siema2025,57,FALSE)</f>
        <v/>
      </c>
      <c r="AR50" s="108" t="str">
        <f>VLOOKUP(Tabela2[[#This Row],[SIEMA]],Siema2025,59,FALSE)</f>
        <v/>
      </c>
      <c r="AS50" s="108" t="str">
        <f>VLOOKUP(Tabela2[[#This Row],[SIEMA]],Siema2025,61,FALSE)</f>
        <v/>
      </c>
      <c r="AT50" s="108" t="str">
        <f>VLOOKUP(Tabela2[[#This Row],[SIEMA]],Siema2025,63,FALSE)</f>
        <v/>
      </c>
      <c r="AU50" s="108" t="str">
        <f>VLOOKUP(Tabela2[[#This Row],[SIEMA]],Siema2025,65,FALSE)</f>
        <v>X</v>
      </c>
      <c r="AV50" s="108" t="str">
        <f>VLOOKUP(Tabela2[[#This Row],[SIEMA]],Siema2025,67,FALSE)</f>
        <v/>
      </c>
      <c r="AW50" s="108" t="str">
        <f>VLOOKUP(Tabela2[[#This Row],[SIEMA]],Siema2025,69,FALSE)</f>
        <v/>
      </c>
      <c r="AX50" s="108" t="str">
        <f>VLOOKUP(Tabela2[[#This Row],[SIEMA]],Siema2025,71,FALSE)</f>
        <v>X</v>
      </c>
      <c r="AY50" s="108" t="str">
        <f>VLOOKUP(Tabela2[[#This Row],[SIEMA]],Siema2025,73,FALSE)</f>
        <v/>
      </c>
      <c r="AZ50" s="108" t="str">
        <f>VLOOKUP(Tabela2[[#This Row],[SIEMA]],Siema2025,75,FALSE)</f>
        <v/>
      </c>
      <c r="BA50" s="108" t="str">
        <f>VLOOKUP(Tabela2[[#This Row],[SIEMA]],Siema2025,77,FALSE)</f>
        <v/>
      </c>
      <c r="BB50" s="108" t="str">
        <f>VLOOKUP(Tabela2[[#This Row],[SIEMA]],Siema2025,79,FALSE)</f>
        <v/>
      </c>
      <c r="BC50" s="108" t="str">
        <f>IF(Tabela2[[#This Row],[Outro(s) ]] = "X", "PREENCHER","NA")</f>
        <v>NA</v>
      </c>
      <c r="BD50" s="108" t="str">
        <f>VLOOKUP(Tabela2[[#This Row],[SIEMA]],Siema2025,82,FALSE)</f>
        <v/>
      </c>
      <c r="BE50" s="108" t="str">
        <f>VLOOKUP(Tabela2[[#This Row],[SIEMA]],Siema2025,81,FALSE)</f>
        <v/>
      </c>
      <c r="BF50" s="110" t="s">
        <v>7359</v>
      </c>
      <c r="BG50" s="110"/>
      <c r="BH50" s="111" t="s">
        <v>7360</v>
      </c>
      <c r="BI50" s="112" t="s">
        <v>7062</v>
      </c>
      <c r="BJ50" s="107" t="s">
        <v>7099</v>
      </c>
      <c r="BK50" s="104" t="s">
        <v>2696</v>
      </c>
      <c r="BL50" s="140">
        <v>45678</v>
      </c>
      <c r="BM50" s="108">
        <f ca="1">IF(Tabela2[[#This Row],[Data de atendimento do Ibama (considerar o primeiro documento/ação)]]="",_xlfn.DAYS(TODAY(),J50),_xlfn.DAYS(Tabela2[[#This Row],[Data de atendimento do Ibama (considerar o primeiro documento/ação)]],J50))</f>
        <v>5</v>
      </c>
      <c r="BN50" s="108" t="str">
        <f>IF(Tabela2[[#This Row],[Atendido pelo Ibama ("Não" ou "Sim")]]="Não","Preencher", IF(Tabela2[[#This Row],[Atendido pelo Ibama ("Não" ou "Sim")]]="Sim","NA",""))</f>
        <v>NA</v>
      </c>
      <c r="BO50" s="114" t="s">
        <v>7100</v>
      </c>
      <c r="BP50" s="108" t="str">
        <f>IF(Tabela2[[#This Row],[Forma de atendimento (primeiro documento/ação)]]= "Outros (especificar)", "PREENCHER","NA")</f>
        <v>NA</v>
      </c>
      <c r="BQ50" s="106" t="s">
        <v>123</v>
      </c>
      <c r="BR50" s="108" t="str">
        <f>IF(Tabela2[[#This Row],[Equipe do Ibama foi a campo? Houve sobrevoo do Poseidon?]] = "Sim", "PREENCHER","NA")</f>
        <v>NA</v>
      </c>
      <c r="BS50" s="108" t="str">
        <f>IF(Tabela2[[#This Row],[Se sim, foi emitida Ordem de Emergência? (informações vinculada à coluna CK)]] = "Sim", "PREENCHER","NA")</f>
        <v>NA</v>
      </c>
      <c r="BT50" s="108" t="s">
        <v>7126</v>
      </c>
      <c r="BU50" s="108" t="s">
        <v>2696</v>
      </c>
      <c r="BV50" s="108" t="s">
        <v>123</v>
      </c>
      <c r="BW50" s="108" t="s">
        <v>2696</v>
      </c>
      <c r="BX50" s="106" t="s">
        <v>7115</v>
      </c>
      <c r="BY50" s="140">
        <v>45882</v>
      </c>
      <c r="BZ50" s="104">
        <f>IF(Tabela2[[#This Row],[Data do documento de encerramento]]="NA","NA",IF(Tabela2[[#This Row],[Data do documento de encerramento]]="","Pendente de conclusão/ encerramento",_xlfn.DAYS(Tabela2[[#This Row],[Data do documento de encerramento]],J50)))</f>
        <v>209</v>
      </c>
      <c r="CA50" s="107" t="s">
        <v>7361</v>
      </c>
      <c r="CB50" s="107"/>
      <c r="CC50" s="107"/>
      <c r="CD50" s="107"/>
      <c r="CE50" s="107"/>
      <c r="CF50" s="107"/>
    </row>
    <row r="51" spans="1:84">
      <c r="A51" s="169">
        <v>202512714406</v>
      </c>
      <c r="B51" s="170" t="s">
        <v>7362</v>
      </c>
      <c r="C51" s="108" t="str">
        <f>VLOOKUP(Tabela2[[#This Row],[SIEMA]],Siema2025,4,FALSE)</f>
        <v xml:space="preserve"> SE</v>
      </c>
      <c r="D51" s="106" t="str">
        <f>VLOOKUP(Tabela2[[#This Row],[SIEMA]],Siema2025,3,FALSE)</f>
        <v xml:space="preserve">Japaratuba </v>
      </c>
      <c r="E51" s="106" t="str">
        <f>VLOOKUP(Tabela2[[#This Row],[SIEMA]],Siema2025,20,FALSE)</f>
        <v>Locação do poço 9-CP-647-SE, Japaratuba-SE.</v>
      </c>
      <c r="F51" s="106"/>
      <c r="G51" s="106"/>
      <c r="H51" s="106"/>
      <c r="I51" s="104" t="str">
        <f>VLOOKUP(Tabela2[[#This Row],[SIEMA]],Siema2025,19,FALSE)</f>
        <v/>
      </c>
      <c r="J51" s="105">
        <f>VLOOKUP(Tabela2[[#This Row],[SIEMA]],Siema2025,2,FALSE)</f>
        <v>45673</v>
      </c>
      <c r="K51" s="105" t="str">
        <f>VLOOKUP(Tabela2[[#This Row],[SIEMA]],Siema2025,16,FALSE)</f>
        <v>Quinta</v>
      </c>
      <c r="L51" s="106" t="str">
        <f>IF(Tabela2[[#This Row],[Data]]="","Sem Informação",VLOOKUP(MONTH(Tabela2[[#This Row],[Data]]),'[1]Validação de dados'!$I$1:$J$13,2,0))</f>
        <v>Janeiro</v>
      </c>
      <c r="M51" s="104">
        <f>YEAR(Tabela2[[#This Row],[Data]])</f>
        <v>2025</v>
      </c>
      <c r="N51" s="105" t="str">
        <f>VLOOKUP(Tabela2[[#This Row],[SIEMA]],Siema2025,17,FALSE)</f>
        <v>Vespertino</v>
      </c>
      <c r="O51" s="105" t="s">
        <v>145</v>
      </c>
      <c r="P51" s="104" t="str">
        <f>VLOOKUP(Tabela2[[#This Row],[SIEMA]],Siema2025,21,FALSE)</f>
        <v>Descarga significante de óleo
Perda de contenção primária significante de óleo</v>
      </c>
      <c r="Q51" s="104">
        <v>1267</v>
      </c>
      <c r="R51" s="104" t="str">
        <f>VLOOKUP(Tabela2[[#This Row],[SIEMA]],Siema2025,10,FALSE)</f>
        <v>Água Produzida fora de especificação</v>
      </c>
      <c r="S51" s="107" t="str">
        <f>IF(Q51="","", IF(Q51="NC","", IF(Q51="NE","", IF(Q51="NA","",IFERROR(VLOOKUP(Q51,Produtos!$A$1:$C$2319,2,FALSE),"Não Cadastrado")))))</f>
        <v>PETRÓLEO CRU</v>
      </c>
      <c r="T51" s="104" t="str">
        <f>VLOOKUP(Tabela2[[#This Row],[SIEMA]],Siema2025,11,FALSE)</f>
        <v>0.244</v>
      </c>
      <c r="U51" s="104" t="str">
        <f>VLOOKUP(Tabela2[[#This Row],[SIEMA]],Siema2025,12,FALSE)</f>
        <v/>
      </c>
      <c r="V51" s="104">
        <f>IF(Q51="","",IF(ISNUMBER(Q51)=FALSE,"Não se aplica",IFERROR(VLOOKUP(Q51,Produtos!$A$1:$C$2319,3,FALSE),"Não Cadastrado")))</f>
        <v>3</v>
      </c>
      <c r="W51" s="104" t="str">
        <f>VLOOKUP(Tabela2[[#This Row],[SIEMA]],Siema2025,10,FALSE)</f>
        <v>Água Produzida fora de especificação</v>
      </c>
      <c r="X51" s="113" t="str">
        <f>IF(Tabela2[[#This Row],[Origem do acidente]] = "Plataforma", "PREENCHER","NA")</f>
        <v>NA</v>
      </c>
      <c r="Y51" s="109" t="str">
        <f>IF(W51="","", IF(W51="NC","", IF(W51="NE","", IF(W51="NA","",IFERROR(VLOOKUP(W51,Produtos!$A$1:$C$2319,2,FALSE),"Não Cadastrado")))))</f>
        <v>Não Cadastrado</v>
      </c>
      <c r="Z51" s="104" t="str">
        <f>VLOOKUP(Tabela2[[#This Row],[SIEMA]],Siema2025,11,FALSE)</f>
        <v>0.244</v>
      </c>
      <c r="AA51" s="104" t="str">
        <f>VLOOKUP(Tabela2[[#This Row],[SIEMA]],Siema2025,12,FALSE)</f>
        <v/>
      </c>
      <c r="AB51" s="104" t="str">
        <f>IF(W51="","",IF(ISNUMBER(W51)=FALSE,"Não se aplica",IFERROR(VLOOKUP(W51,Produtos!$A$1:$C$2319,3,FALSE),"Não Cadastrado")))</f>
        <v>Não se aplica</v>
      </c>
      <c r="AC51" s="104"/>
      <c r="AD51" s="108" t="str">
        <f>IF(Tabela2[[#This Row],[Origem do acidente]] = "Plataforma", "PREENCHER","NA")</f>
        <v>NA</v>
      </c>
      <c r="AE51" s="107" t="str">
        <f>IF(AC51="","", IF(AC51="NC","", IF(AC51="NE","", IF(AC51="NA","",IFERROR(VLOOKUP(AC51,Produtos!$A$1:$C$2319,2,FALSE),"Não Cadastrado")))))</f>
        <v/>
      </c>
      <c r="AF51" s="104"/>
      <c r="AG51" s="104"/>
      <c r="AH51" s="104" t="str">
        <f>IF(AC51="","",IF(ISNUMBER(AC51)=FALSE,"Não se aplica",IFERROR(VLOOKUP(AC51,Produtos!$A$1:$C$2319,3,FALSE),"Não Cadastrado")))</f>
        <v/>
      </c>
      <c r="AI51" s="104"/>
      <c r="AJ51" s="104" t="str">
        <f>VLOOKUP(Tabela2[[#This Row],[SIEMA]],Siema2025,26,FALSE)</f>
        <v>Corrosão</v>
      </c>
      <c r="AK51" s="107"/>
      <c r="AL51" s="107"/>
      <c r="AM51" s="107"/>
      <c r="AN51" s="108" t="str">
        <f>VLOOKUP(Tabela2[[#This Row],[SIEMA]],Siema2025,51,FALSE)</f>
        <v/>
      </c>
      <c r="AO51" s="108" t="str">
        <f>VLOOKUP(Tabela2[[#This Row],[SIEMA]],Siema2025,53,FALSE)</f>
        <v/>
      </c>
      <c r="AP51" s="108" t="str">
        <f>VLOOKUP(Tabela2[[#This Row],[SIEMA]],Siema2025,55,FALSE)</f>
        <v/>
      </c>
      <c r="AQ51" s="108" t="str">
        <f>VLOOKUP(Tabela2[[#This Row],[SIEMA]],Siema2025,57,FALSE)</f>
        <v/>
      </c>
      <c r="AR51" s="108" t="str">
        <f>VLOOKUP(Tabela2[[#This Row],[SIEMA]],Siema2025,59,FALSE)</f>
        <v/>
      </c>
      <c r="AS51" s="108" t="str">
        <f>VLOOKUP(Tabela2[[#This Row],[SIEMA]],Siema2025,61,FALSE)</f>
        <v/>
      </c>
      <c r="AT51" s="108" t="str">
        <f>VLOOKUP(Tabela2[[#This Row],[SIEMA]],Siema2025,63,FALSE)</f>
        <v/>
      </c>
      <c r="AU51" s="108" t="str">
        <f>VLOOKUP(Tabela2[[#This Row],[SIEMA]],Siema2025,65,FALSE)</f>
        <v>X</v>
      </c>
      <c r="AV51" s="108" t="str">
        <f>VLOOKUP(Tabela2[[#This Row],[SIEMA]],Siema2025,67,FALSE)</f>
        <v/>
      </c>
      <c r="AW51" s="108" t="str">
        <f>VLOOKUP(Tabela2[[#This Row],[SIEMA]],Siema2025,69,FALSE)</f>
        <v/>
      </c>
      <c r="AX51" s="108" t="str">
        <f>VLOOKUP(Tabela2[[#This Row],[SIEMA]],Siema2025,71,FALSE)</f>
        <v/>
      </c>
      <c r="AY51" s="108" t="str">
        <f>VLOOKUP(Tabela2[[#This Row],[SIEMA]],Siema2025,73,FALSE)</f>
        <v/>
      </c>
      <c r="AZ51" s="108" t="str">
        <f>VLOOKUP(Tabela2[[#This Row],[SIEMA]],Siema2025,75,FALSE)</f>
        <v/>
      </c>
      <c r="BA51" s="108" t="str">
        <f>VLOOKUP(Tabela2[[#This Row],[SIEMA]],Siema2025,77,FALSE)</f>
        <v/>
      </c>
      <c r="BB51" s="108" t="str">
        <f>VLOOKUP(Tabela2[[#This Row],[SIEMA]],Siema2025,79,FALSE)</f>
        <v/>
      </c>
      <c r="BC51" s="108" t="str">
        <f>IF(Tabela2[[#This Row],[Outro(s) ]] = "X", "PREENCHER","NA")</f>
        <v>NA</v>
      </c>
      <c r="BD51" s="108" t="str">
        <f>VLOOKUP(Tabela2[[#This Row],[SIEMA]],Siema2025,82,FALSE)</f>
        <v/>
      </c>
      <c r="BE51" s="108" t="str">
        <f>VLOOKUP(Tabela2[[#This Row],[SIEMA]],Siema2025,81,FALSE)</f>
        <v/>
      </c>
      <c r="BF51" s="110" t="str">
        <f>VLOOKUP(Tabela2[[#This Row],[SIEMA]],Siema2025,28,FALSE)</f>
        <v>CARMO ENERGY S.A.</v>
      </c>
      <c r="BG51" s="110"/>
      <c r="BH51" s="111" t="str">
        <f>VLOOKUP(Tabela2[[#This Row],[SIEMA]],Siema2025,29,FALSE)</f>
        <v>41955491000101</v>
      </c>
      <c r="BI51" s="112" t="str">
        <f>VLOOKUP(Tabela2[[#This Row],[SIEMA]],Siema2025,107,FALSE)</f>
        <v>Não</v>
      </c>
      <c r="BJ51" s="107"/>
      <c r="BK51" s="104"/>
      <c r="BL51" s="140"/>
      <c r="BM51" s="108">
        <f ca="1">IF(Tabela2[[#This Row],[Data de atendimento do Ibama (considerar o primeiro documento/ação)]]="",_xlfn.DAYS(TODAY(),J51),_xlfn.DAYS(Tabela2[[#This Row],[Data de atendimento do Ibama (considerar o primeiro documento/ação)]],J51))</f>
        <v>557</v>
      </c>
      <c r="BN51" s="108" t="str">
        <f>IF(Tabela2[[#This Row],[Atendido pelo Ibama ("Não" ou "Sim")]]="Não","Preencher", IF(Tabela2[[#This Row],[Atendido pelo Ibama ("Não" ou "Sim")]]="Sim","NA",""))</f>
        <v/>
      </c>
      <c r="BO51" s="114"/>
      <c r="BP51" s="108" t="str">
        <f>IF(Tabela2[[#This Row],[Forma de atendimento (primeiro documento/ação)]]= "Outros (especificar)", "PREENCHER","NA")</f>
        <v>NA</v>
      </c>
      <c r="BQ51" s="106"/>
      <c r="BR51" s="108" t="str">
        <f>IF(Tabela2[[#This Row],[Equipe do Ibama foi a campo? Houve sobrevoo do Poseidon?]] = "Sim", "PREENCHER","NA")</f>
        <v>NA</v>
      </c>
      <c r="BS51" s="108" t="str">
        <f>IF(Tabela2[[#This Row],[Se sim, foi emitida Ordem de Emergência? (informações vinculada à coluna CK)]] = "Sim", "PREENCHER","NA")</f>
        <v>NA</v>
      </c>
      <c r="BT51" s="108" t="str">
        <f>IF(Tabela2[[#This Row],[Foi elaborado Relatório de Vistoria pelo Ibama? (informações vinculada à coluna CK)]] = "Sim", "PREENCHER","NA")</f>
        <v>NA</v>
      </c>
      <c r="BU51" s="108" t="str">
        <f>IF(Tabela2[[#This Row],[Houve envio de Informações Pós-acidente (preencher "não se aplica" quando de competência estadual/municipal)]] = "Sim", "PREENCHER","NA")</f>
        <v>NA</v>
      </c>
      <c r="BV51" s="108" t="str">
        <f>IF(Tabela2[[#This Row],[Houve avaliação das informações pós-acidente solicitadas/enviadas?]] = "Sim", "PREENCHER","NA")</f>
        <v>NA</v>
      </c>
      <c r="BW51" s="108" t="str">
        <f>IF(Tabela2[[#This Row],[O Ibama aguarda resposta da empresa/OEMA, etc?]] = "Sim", "PREENCHER","NA")</f>
        <v>NA</v>
      </c>
      <c r="BX51" s="106"/>
      <c r="BY51" s="106"/>
      <c r="BZ51" s="104" t="str">
        <f>IF(Tabela2[[#This Row],[Data do documento de encerramento]]="NA","NA",IF(Tabela2[[#This Row],[Data do documento de encerramento]]="","Pendente de conclusão/ encerramento",_xlfn.DAYS(Tabela2[[#This Row],[Data do documento de encerramento]],J51)))</f>
        <v>Pendente de conclusão/ encerramento</v>
      </c>
      <c r="CA51" s="107"/>
      <c r="CB51" s="107"/>
      <c r="CC51" s="107"/>
      <c r="CD51" s="107"/>
      <c r="CE51" s="107"/>
      <c r="CF51" s="107"/>
    </row>
    <row r="52" spans="1:84" ht="45.75">
      <c r="A52" s="187">
        <v>202561628850</v>
      </c>
      <c r="B52" s="118" t="s">
        <v>7363</v>
      </c>
      <c r="C52" s="108" t="str">
        <f>VLOOKUP(Tabela2[[#This Row],[SIEMA]],Siema2025,4,FALSE)</f>
        <v xml:space="preserve"> RO</v>
      </c>
      <c r="D52" s="106" t="str">
        <f>VLOOKUP(Tabela2[[#This Row],[SIEMA]],Siema2025,3,FALSE)</f>
        <v xml:space="preserve">Vilhena </v>
      </c>
      <c r="E52" s="106" t="s">
        <v>7364</v>
      </c>
      <c r="F52" s="106" t="s">
        <v>7365</v>
      </c>
      <c r="G52" s="152" t="s">
        <v>7366</v>
      </c>
      <c r="H52" s="106" t="s">
        <v>7367</v>
      </c>
      <c r="I52" s="104" t="s">
        <v>7120</v>
      </c>
      <c r="J52" s="105">
        <f>VLOOKUP(Tabela2[[#This Row],[SIEMA]],Siema2025,2,FALSE)</f>
        <v>45673</v>
      </c>
      <c r="K52" s="105" t="str">
        <f>VLOOKUP(Tabela2[[#This Row],[SIEMA]],Siema2025,16,FALSE)</f>
        <v>Quinta</v>
      </c>
      <c r="L52" s="106" t="str">
        <f>IF(Tabela2[[#This Row],[Data]]="","Sem Informação",VLOOKUP(MONTH(Tabela2[[#This Row],[Data]]),'[1]Validação de dados'!$I$1:$J$13,2,0))</f>
        <v>Janeiro</v>
      </c>
      <c r="M52" s="104">
        <f>YEAR(Tabela2[[#This Row],[Data]])</f>
        <v>2025</v>
      </c>
      <c r="N52" s="105" t="str">
        <f>VLOOKUP(Tabela2[[#This Row],[SIEMA]],Siema2025,17,FALSE)</f>
        <v>Matutino</v>
      </c>
      <c r="O52" s="105" t="str">
        <f>VLOOKUP(Tabela2[[#This Row],[SIEMA]],Siema2025,5,FALSE)</f>
        <v>Rodovia</v>
      </c>
      <c r="P52" s="104" t="str">
        <f>VLOOKUP(Tabela2[[#This Row],[SIEMA]],Siema2025,21,FALSE)</f>
        <v>Rodovia BR 435, Km 35</v>
      </c>
      <c r="Q52" s="104">
        <v>1202</v>
      </c>
      <c r="R52" s="104" t="str">
        <f>VLOOKUP(Tabela2[[#This Row],[SIEMA]],Siema2025,10,FALSE)</f>
        <v/>
      </c>
      <c r="S52" s="107" t="str">
        <f>IF(Q52="","", IF(Q52="NC","", IF(Q52="NE","", IF(Q52="NA","",IFERROR(VLOOKUP(Q52,Produtos!$A$1:$C$2319,2,FALSE),"Não Cadastrado")))))</f>
        <v>GASÓLEO ou ÓLEO DIESEL ou ÓLEO PARA AQUECIMENTO, LEVE</v>
      </c>
      <c r="T52" s="104">
        <v>5000</v>
      </c>
      <c r="U52" s="104" t="s">
        <v>648</v>
      </c>
      <c r="V52" s="104">
        <f>IF(Q52="","",IF(ISNUMBER(Q52)=FALSE,"Não se aplica",IFERROR(VLOOKUP(Q52,Produtos!$A$1:$C$2319,3,FALSE),"Não Cadastrado")))</f>
        <v>3</v>
      </c>
      <c r="W52" s="104" t="str">
        <f>VLOOKUP(Tabela2[[#This Row],[SIEMA]],Siema2025,10,FALSE)</f>
        <v/>
      </c>
      <c r="X52" s="113" t="str">
        <f>IF(Tabela2[[#This Row],[Origem do acidente]] = "Plataforma", "PREENCHER","NA")</f>
        <v>NA</v>
      </c>
      <c r="Y52" s="109" t="str">
        <f>IF(W52="","", IF(W52="NC","", IF(W52="NE","", IF(W52="NA","",IFERROR(VLOOKUP(W52,Produtos!$A$1:$C$2319,2,FALSE),"Não Cadastrado")))))</f>
        <v/>
      </c>
      <c r="Z52" s="104" t="str">
        <f>VLOOKUP(Tabela2[[#This Row],[SIEMA]],Siema2025,11,FALSE)</f>
        <v xml:space="preserve"> </v>
      </c>
      <c r="AA52" s="104" t="str">
        <f>VLOOKUP(Tabela2[[#This Row],[SIEMA]],Siema2025,12,FALSE)</f>
        <v xml:space="preserve"> </v>
      </c>
      <c r="AB52" s="104" t="str">
        <f>IF(W52="","",IF(ISNUMBER(W52)=FALSE,"Não se aplica",IFERROR(VLOOKUP(W52,Produtos!$A$1:$C$2319,3,FALSE),"Não Cadastrado")))</f>
        <v/>
      </c>
      <c r="AC52" s="104"/>
      <c r="AD52" s="108" t="str">
        <f>IF(Tabela2[[#This Row],[Origem do acidente]] = "Plataforma", "PREENCHER","NA")</f>
        <v>NA</v>
      </c>
      <c r="AE52" s="107" t="str">
        <f>IF(AC52="","", IF(AC52="NC","", IF(AC52="NE","", IF(AC52="NA","",IFERROR(VLOOKUP(AC52,Produtos!$A$1:$C$2319,2,FALSE),"Não Cadastrado")))))</f>
        <v/>
      </c>
      <c r="AF52" s="104"/>
      <c r="AG52" s="104"/>
      <c r="AH52" s="104" t="str">
        <f>IF(AC52="","",IF(ISNUMBER(AC52)=FALSE,"Não se aplica",IFERROR(VLOOKUP(AC52,Produtos!$A$1:$C$2319,3,FALSE),"Não Cadastrado")))</f>
        <v/>
      </c>
      <c r="AI52" s="104"/>
      <c r="AJ52" s="104" t="s">
        <v>7368</v>
      </c>
      <c r="AK52" s="107" t="s">
        <v>7311</v>
      </c>
      <c r="AL52" s="107" t="s">
        <v>7180</v>
      </c>
      <c r="AM52" s="107"/>
      <c r="AN52" s="108" t="str">
        <f>VLOOKUP(Tabela2[[#This Row],[SIEMA]],Siema2025,51,FALSE)</f>
        <v/>
      </c>
      <c r="AO52" s="108" t="str">
        <f>VLOOKUP(Tabela2[[#This Row],[SIEMA]],Siema2025,53,FALSE)</f>
        <v/>
      </c>
      <c r="AP52" s="108" t="str">
        <f>VLOOKUP(Tabela2[[#This Row],[SIEMA]],Siema2025,55,FALSE)</f>
        <v/>
      </c>
      <c r="AQ52" s="108" t="str">
        <f>VLOOKUP(Tabela2[[#This Row],[SIEMA]],Siema2025,57,FALSE)</f>
        <v>X</v>
      </c>
      <c r="AR52" s="108" t="str">
        <f>VLOOKUP(Tabela2[[#This Row],[SIEMA]],Siema2025,59,FALSE)</f>
        <v/>
      </c>
      <c r="AS52" s="108" t="str">
        <f>VLOOKUP(Tabela2[[#This Row],[SIEMA]],Siema2025,61,FALSE)</f>
        <v/>
      </c>
      <c r="AT52" s="108" t="str">
        <f>VLOOKUP(Tabela2[[#This Row],[SIEMA]],Siema2025,63,FALSE)</f>
        <v/>
      </c>
      <c r="AU52" s="108" t="s">
        <v>7132</v>
      </c>
      <c r="AV52" s="108" t="str">
        <f>VLOOKUP(Tabela2[[#This Row],[SIEMA]],Siema2025,67,FALSE)</f>
        <v/>
      </c>
      <c r="AW52" s="108" t="str">
        <f>VLOOKUP(Tabela2[[#This Row],[SIEMA]],Siema2025,69,FALSE)</f>
        <v/>
      </c>
      <c r="AX52" s="108" t="str">
        <f>VLOOKUP(Tabela2[[#This Row],[SIEMA]],Siema2025,71,FALSE)</f>
        <v>X</v>
      </c>
      <c r="AY52" s="108" t="str">
        <f>VLOOKUP(Tabela2[[#This Row],[SIEMA]],Siema2025,73,FALSE)</f>
        <v/>
      </c>
      <c r="AZ52" s="108" t="str">
        <f>VLOOKUP(Tabela2[[#This Row],[SIEMA]],Siema2025,75,FALSE)</f>
        <v/>
      </c>
      <c r="BA52" s="108" t="str">
        <f>VLOOKUP(Tabela2[[#This Row],[SIEMA]],Siema2025,77,FALSE)</f>
        <v/>
      </c>
      <c r="BB52" s="108" t="str">
        <f>VLOOKUP(Tabela2[[#This Row],[SIEMA]],Siema2025,79,FALSE)</f>
        <v/>
      </c>
      <c r="BC52" s="108" t="str">
        <f>IF(Tabela2[[#This Row],[Outro(s) ]] = "X", "PREENCHER","NA")</f>
        <v>NA</v>
      </c>
      <c r="BD52" s="108" t="str">
        <f>VLOOKUP(Tabela2[[#This Row],[SIEMA]],Siema2025,82,FALSE)</f>
        <v/>
      </c>
      <c r="BE52" s="108" t="str">
        <f>VLOOKUP(Tabela2[[#This Row],[SIEMA]],Siema2025,81,FALSE)</f>
        <v/>
      </c>
      <c r="BF52" s="110" t="str">
        <f>VLOOKUP(Tabela2[[#This Row],[SIEMA]],Siema2025,28,FALSE)</f>
        <v>Combustíveis Krupinski LTDA</v>
      </c>
      <c r="BG52" s="110"/>
      <c r="BH52" s="111" t="str">
        <f>VLOOKUP(Tabela2[[#This Row],[SIEMA]],Siema2025,29,FALSE)</f>
        <v>00449484000150</v>
      </c>
      <c r="BI52" s="112" t="str">
        <f>VLOOKUP(Tabela2[[#This Row],[SIEMA]],Siema2025,107,FALSE)</f>
        <v>Não</v>
      </c>
      <c r="BJ52" s="107" t="s">
        <v>7099</v>
      </c>
      <c r="BK52" s="104" t="s">
        <v>2696</v>
      </c>
      <c r="BL52" s="140">
        <v>45673</v>
      </c>
      <c r="BM52" s="108">
        <f ca="1">IF(Tabela2[[#This Row],[Data de atendimento do Ibama (considerar o primeiro documento/ação)]]="",_xlfn.DAYS(TODAY(),J52),_xlfn.DAYS(Tabela2[[#This Row],[Data de atendimento do Ibama (considerar o primeiro documento/ação)]],J52))</f>
        <v>0</v>
      </c>
      <c r="BN52" s="108" t="str">
        <f>IF(Tabela2[[#This Row],[Atendido pelo Ibama ("Não" ou "Sim")]]="Não","Preencher", IF(Tabela2[[#This Row],[Atendido pelo Ibama ("Não" ou "Sim")]]="Sim","NA",""))</f>
        <v>NA</v>
      </c>
      <c r="BO52" s="114" t="s">
        <v>7124</v>
      </c>
      <c r="BP52" s="108" t="s">
        <v>7346</v>
      </c>
      <c r="BQ52" s="106" t="s">
        <v>2696</v>
      </c>
      <c r="BR52" s="108" t="s">
        <v>2696</v>
      </c>
      <c r="BS52" s="108" t="s">
        <v>2696</v>
      </c>
      <c r="BT52" s="108" t="s">
        <v>7101</v>
      </c>
      <c r="BU52" s="108" t="s">
        <v>123</v>
      </c>
      <c r="BV52" s="108" t="s">
        <v>123</v>
      </c>
      <c r="BW52" s="108" t="s">
        <v>123</v>
      </c>
      <c r="BX52" s="106"/>
      <c r="BY52" s="140"/>
      <c r="BZ52" s="104" t="str">
        <f>IF(Tabela2[[#This Row],[Data do documento de encerramento]]="NA","NA",IF(Tabela2[[#This Row],[Data do documento de encerramento]]="","Pendente de conclusão/ encerramento",_xlfn.DAYS(Tabela2[[#This Row],[Data do documento de encerramento]],J52)))</f>
        <v>Pendente de conclusão/ encerramento</v>
      </c>
      <c r="CA52" s="107" t="s">
        <v>7369</v>
      </c>
      <c r="CB52" s="107"/>
      <c r="CC52" s="107"/>
      <c r="CD52" s="107"/>
      <c r="CE52" s="107"/>
      <c r="CF52" s="107"/>
    </row>
    <row r="53" spans="1:84">
      <c r="A53" s="169">
        <v>202511775620</v>
      </c>
      <c r="B53" s="170" t="s">
        <v>7370</v>
      </c>
      <c r="C53" s="108" t="str">
        <f>VLOOKUP(Tabela2[[#This Row],[SIEMA]],Siema2025,4,FALSE)</f>
        <v xml:space="preserve"> PA</v>
      </c>
      <c r="D53" s="106" t="str">
        <f>VLOOKUP(Tabela2[[#This Row],[SIEMA]],Siema2025,3,FALSE)</f>
        <v xml:space="preserve">Parauapebas </v>
      </c>
      <c r="E53" s="106" t="str">
        <f>VLOOKUP(Tabela2[[#This Row],[SIEMA]],Siema2025,20,FALSE)</f>
        <v>Estrada de Ferro Carajas - linha de manobra 5A do km 860+400 no município de Parauapebas-PA</v>
      </c>
      <c r="F53" s="106"/>
      <c r="G53" s="106" t="s">
        <v>7371</v>
      </c>
      <c r="H53" s="106" t="s">
        <v>7372</v>
      </c>
      <c r="I53" s="104" t="s">
        <v>7120</v>
      </c>
      <c r="J53" s="105">
        <f>VLOOKUP(Tabela2[[#This Row],[SIEMA]],Siema2025,2,FALSE)</f>
        <v>45674</v>
      </c>
      <c r="K53" s="105" t="str">
        <f>VLOOKUP(Tabela2[[#This Row],[SIEMA]],Siema2025,16,FALSE)</f>
        <v>Sexta</v>
      </c>
      <c r="L53" s="106" t="str">
        <f>IF(Tabela2[[#This Row],[Data]]="","Sem Informação",VLOOKUP(MONTH(Tabela2[[#This Row],[Data]]),'[1]Validação de dados'!$I$1:$J$13,2,0))</f>
        <v>Janeiro</v>
      </c>
      <c r="M53" s="104">
        <f>YEAR(Tabela2[[#This Row],[Data]])</f>
        <v>2025</v>
      </c>
      <c r="N53" s="105" t="str">
        <f>VLOOKUP(Tabela2[[#This Row],[SIEMA]],Siema2025,17,FALSE)</f>
        <v>Matutino</v>
      </c>
      <c r="O53" s="105" t="str">
        <f>VLOOKUP(Tabela2[[#This Row],[SIEMA]],Siema2025,5,FALSE)</f>
        <v>Ferrovia</v>
      </c>
      <c r="P53" s="104" t="str">
        <f>VLOOKUP(Tabela2[[#This Row],[SIEMA]],Siema2025,21,FALSE)</f>
        <v>Avaria na mangueira da locomotiva (266), na linha  de manobra 5A, do Km 860+400, no município de Parauapebas/PA.</v>
      </c>
      <c r="Q53" s="104">
        <v>1202</v>
      </c>
      <c r="R53" s="104" t="s">
        <v>7127</v>
      </c>
      <c r="S53" s="107" t="s">
        <v>3060</v>
      </c>
      <c r="T53" s="104">
        <v>120</v>
      </c>
      <c r="U53" s="104" t="s">
        <v>648</v>
      </c>
      <c r="V53" s="104">
        <f>IF(Q53="","",IF(ISNUMBER(Q53)=FALSE,"Não se aplica",IFERROR(VLOOKUP(Q53,Produtos!$A$1:$C$2319,3,FALSE),"Não Cadastrado")))</f>
        <v>3</v>
      </c>
      <c r="W53" s="104" t="str">
        <f>VLOOKUP(Tabela2[[#This Row],[SIEMA]],Siema2025,10,FALSE)</f>
        <v/>
      </c>
      <c r="X53" s="113"/>
      <c r="Y53" s="109" t="str">
        <f>IF(W53="","", IF(W53="NC","", IF(W53="NE","", IF(W53="NA","",IFERROR(VLOOKUP(W53,Produtos!$A$1:$C$2319,2,FALSE),"Não Cadastrado")))))</f>
        <v/>
      </c>
      <c r="Z53" s="104" t="str">
        <f>VLOOKUP(Tabela2[[#This Row],[SIEMA]],Siema2025,11,FALSE)</f>
        <v xml:space="preserve"> </v>
      </c>
      <c r="AA53" s="104" t="str">
        <f>VLOOKUP(Tabela2[[#This Row],[SIEMA]],Siema2025,12,FALSE)</f>
        <v xml:space="preserve"> </v>
      </c>
      <c r="AB53" s="104" t="str">
        <f>IF(W53="","",IF(ISNUMBER(W53)=FALSE,"Não se aplica",IFERROR(VLOOKUP(W53,Produtos!$A$1:$C$2319,3,FALSE),"Não Cadastrado")))</f>
        <v/>
      </c>
      <c r="AC53" s="104"/>
      <c r="AD53" s="108"/>
      <c r="AE53" s="107" t="str">
        <f>IF(AC53="","", IF(AC53="NC","", IF(AC53="NE","", IF(AC53="NA","",IFERROR(VLOOKUP(AC53,Produtos!$A$1:$C$2319,2,FALSE),"Não Cadastrado")))))</f>
        <v/>
      </c>
      <c r="AF53" s="104"/>
      <c r="AG53" s="104"/>
      <c r="AH53" s="104" t="str">
        <f>IF(AC53="","",IF(ISNUMBER(AC53)=FALSE,"Não se aplica",IFERROR(VLOOKUP(AC53,Produtos!$A$1:$C$2319,3,FALSE),"Não Cadastrado")))</f>
        <v/>
      </c>
      <c r="AI53" s="104"/>
      <c r="AJ53" s="104" t="str">
        <f>VLOOKUP(Tabela2[[#This Row],[SIEMA]],Siema2025,26,FALSE)</f>
        <v>A Vale S/A, representada pelo CNPJ 33.592.510/0378-21, referente às operações da Estrada de Ferro Carajás %u2013 EFC, vem por meio desta informar que por volta das 11h50min da manhã desta sexta-feira (17/01/2025), durante a circulação da locomotiva (266), na linha de manobra 5A do km 860+400 no município de Parauapebas-PA, foi detectado um vazamento de combustível (óleo diesel), oriundo de avaria da mangueira da locomotiva, ficando parte do volume contido na contenção do equipamento, sendo misturado com água e parte no lastro da linha ferroviária vindo a escoar para acesso, sendo contido dentro da faixa de domínio da ferrovia. Ao identificar que o equipamento apresentava vazamento, o Operador desligou a máquina de forma imediata. A equipe de emergência foi acionada para tomar as medidas necessárias. Tão logo possível, serão prestadas informações atualizadas sobre o ocorrido.</v>
      </c>
      <c r="AK53" s="107" t="s">
        <v>7112</v>
      </c>
      <c r="AL53" s="107"/>
      <c r="AM53" s="107"/>
      <c r="AN53" s="108" t="str">
        <f>VLOOKUP(Tabela2[[#This Row],[SIEMA]],Siema2025,51,FALSE)</f>
        <v/>
      </c>
      <c r="AO53" s="108" t="str">
        <f>VLOOKUP(Tabela2[[#This Row],[SIEMA]],Siema2025,53,FALSE)</f>
        <v/>
      </c>
      <c r="AP53" s="108" t="str">
        <f>VLOOKUP(Tabela2[[#This Row],[SIEMA]],Siema2025,55,FALSE)</f>
        <v/>
      </c>
      <c r="AQ53" s="108" t="str">
        <f>VLOOKUP(Tabela2[[#This Row],[SIEMA]],Siema2025,57,FALSE)</f>
        <v/>
      </c>
      <c r="AR53" s="108" t="str">
        <f>VLOOKUP(Tabela2[[#This Row],[SIEMA]],Siema2025,59,FALSE)</f>
        <v/>
      </c>
      <c r="AS53" s="108" t="str">
        <f>VLOOKUP(Tabela2[[#This Row],[SIEMA]],Siema2025,61,FALSE)</f>
        <v/>
      </c>
      <c r="AT53" s="108" t="str">
        <f>VLOOKUP(Tabela2[[#This Row],[SIEMA]],Siema2025,63,FALSE)</f>
        <v/>
      </c>
      <c r="AU53" s="108" t="str">
        <f>VLOOKUP(Tabela2[[#This Row],[SIEMA]],Siema2025,65,FALSE)</f>
        <v>X</v>
      </c>
      <c r="AV53" s="108" t="str">
        <f>VLOOKUP(Tabela2[[#This Row],[SIEMA]],Siema2025,67,FALSE)</f>
        <v/>
      </c>
      <c r="AW53" s="108" t="str">
        <f>VLOOKUP(Tabela2[[#This Row],[SIEMA]],Siema2025,69,FALSE)</f>
        <v/>
      </c>
      <c r="AX53" s="108" t="str">
        <f>VLOOKUP(Tabela2[[#This Row],[SIEMA]],Siema2025,71,FALSE)</f>
        <v/>
      </c>
      <c r="AY53" s="108" t="str">
        <f>VLOOKUP(Tabela2[[#This Row],[SIEMA]],Siema2025,73,FALSE)</f>
        <v/>
      </c>
      <c r="AZ53" s="108" t="str">
        <f>VLOOKUP(Tabela2[[#This Row],[SIEMA]],Siema2025,75,FALSE)</f>
        <v/>
      </c>
      <c r="BA53" s="108" t="str">
        <f>VLOOKUP(Tabela2[[#This Row],[SIEMA]],Siema2025,77,FALSE)</f>
        <v/>
      </c>
      <c r="BB53" s="108" t="str">
        <f>VLOOKUP(Tabela2[[#This Row],[SIEMA]],Siema2025,79,FALSE)</f>
        <v/>
      </c>
      <c r="BC53" s="108" t="str">
        <f>IF(Tabela2[[#This Row],[Outro(s) ]] = "X", "PREENCHER","NA")</f>
        <v>NA</v>
      </c>
      <c r="BD53" s="108" t="str">
        <f>VLOOKUP(Tabela2[[#This Row],[SIEMA]],Siema2025,82,FALSE)</f>
        <v/>
      </c>
      <c r="BE53" s="108" t="str">
        <f>VLOOKUP(Tabela2[[#This Row],[SIEMA]],Siema2025,81,FALSE)</f>
        <v/>
      </c>
      <c r="BF53" s="110" t="s">
        <v>7373</v>
      </c>
      <c r="BG53" s="110" t="s">
        <v>7374</v>
      </c>
      <c r="BH53" s="111" t="str">
        <f>VLOOKUP(Tabela2[[#This Row],[SIEMA]],Siema2025,29,FALSE)</f>
        <v>33592510037821</v>
      </c>
      <c r="BI53" s="112" t="str">
        <f>VLOOKUP(Tabela2[[#This Row],[SIEMA]],Siema2025,107,FALSE)</f>
        <v>Não</v>
      </c>
      <c r="BJ53" s="107" t="s">
        <v>7099</v>
      </c>
      <c r="BK53" s="104" t="s">
        <v>2696</v>
      </c>
      <c r="BL53" s="140">
        <v>45684</v>
      </c>
      <c r="BM53" s="108">
        <f ca="1">IF(Tabela2[[#This Row],[Data de atendimento do Ibama (considerar o primeiro documento/ação)]]="",_xlfn.DAYS(TODAY(),J53),_xlfn.DAYS(Tabela2[[#This Row],[Data de atendimento do Ibama (considerar o primeiro documento/ação)]],J53))</f>
        <v>10</v>
      </c>
      <c r="BN53" s="108" t="str">
        <f>IF(Tabela2[[#This Row],[Atendido pelo Ibama ("Não" ou "Sim")]]="Não","Preencher", IF(Tabela2[[#This Row],[Atendido pelo Ibama ("Não" ou "Sim")]]="Sim","NA",""))</f>
        <v>NA</v>
      </c>
      <c r="BO53" s="114" t="s">
        <v>7286</v>
      </c>
      <c r="BP53" s="108" t="str">
        <f>IF(Tabela2[[#This Row],[Forma de atendimento (primeiro documento/ação)]]= "Outros (especificar)", "PREENCHER","NA")</f>
        <v>NA</v>
      </c>
      <c r="BQ53" s="106" t="s">
        <v>2696</v>
      </c>
      <c r="BR53" s="108" t="s">
        <v>2696</v>
      </c>
      <c r="BS53" s="108" t="s">
        <v>2696</v>
      </c>
      <c r="BT53" s="108" t="s">
        <v>7101</v>
      </c>
      <c r="BU53" s="108" t="s">
        <v>2696</v>
      </c>
      <c r="BV53" s="108" t="s">
        <v>123</v>
      </c>
      <c r="BW53" s="108" t="s">
        <v>2696</v>
      </c>
      <c r="BX53" s="106" t="s">
        <v>7115</v>
      </c>
      <c r="BY53" s="140">
        <v>45777</v>
      </c>
      <c r="BZ53" s="104">
        <f>IF(Tabela2[[#This Row],[Data do documento de encerramento]]="NA","NA",IF(Tabela2[[#This Row],[Data do documento de encerramento]]="","Pendente de conclusão/ encerramento",_xlfn.DAYS(Tabela2[[#This Row],[Data do documento de encerramento]],J53)))</f>
        <v>103</v>
      </c>
      <c r="CA53" s="107"/>
      <c r="CB53" s="107"/>
      <c r="CC53" s="115"/>
      <c r="CD53" s="107"/>
      <c r="CE53" s="107"/>
      <c r="CF53" s="107"/>
    </row>
    <row r="54" spans="1:84" ht="45.75">
      <c r="A54" s="187">
        <v>202511846821</v>
      </c>
      <c r="B54" s="170" t="s">
        <v>7375</v>
      </c>
      <c r="C54" s="108" t="str">
        <f>VLOOKUP(Tabela2[[#This Row],[SIEMA]],Siema2025,4,FALSE)</f>
        <v xml:space="preserve"> MG</v>
      </c>
      <c r="D54" s="106" t="str">
        <f>VLOOKUP(Tabela2[[#This Row],[SIEMA]],Siema2025,3,FALSE)</f>
        <v xml:space="preserve">Santo Antônio do Amparo </v>
      </c>
      <c r="E54" s="106" t="s">
        <v>4216</v>
      </c>
      <c r="F54" s="106" t="s">
        <v>7376</v>
      </c>
      <c r="G54" s="106" t="s">
        <v>7377</v>
      </c>
      <c r="H54" s="106" t="s">
        <v>7378</v>
      </c>
      <c r="I54" s="104" t="s">
        <v>7120</v>
      </c>
      <c r="J54" s="105">
        <f>VLOOKUP(Tabela2[[#This Row],[SIEMA]],Siema2025,2,FALSE)</f>
        <v>45674</v>
      </c>
      <c r="K54" s="105" t="str">
        <f>VLOOKUP(Tabela2[[#This Row],[SIEMA]],Siema2025,16,FALSE)</f>
        <v>Sexta</v>
      </c>
      <c r="L54" s="106" t="str">
        <f>IF(Tabela2[[#This Row],[Data]]="","Sem Informação",VLOOKUP(MONTH(Tabela2[[#This Row],[Data]]),'[1]Validação de dados'!$I$1:$J$13,2,0))</f>
        <v>Janeiro</v>
      </c>
      <c r="M54" s="104">
        <f>YEAR(Tabela2[[#This Row],[Data]])</f>
        <v>2025</v>
      </c>
      <c r="N54" s="105" t="str">
        <f>VLOOKUP(Tabela2[[#This Row],[SIEMA]],Siema2025,17,FALSE)</f>
        <v>Madrugada</v>
      </c>
      <c r="O54" s="105" t="str">
        <f>VLOOKUP(Tabela2[[#This Row],[SIEMA]],Siema2025,5,FALSE)</f>
        <v>Rodovia</v>
      </c>
      <c r="P54" s="104" t="s">
        <v>7379</v>
      </c>
      <c r="Q54" s="104">
        <v>1202</v>
      </c>
      <c r="R54" s="104" t="str">
        <f>VLOOKUP(Tabela2[[#This Row],[SIEMA]],Siema2025,10,FALSE)</f>
        <v/>
      </c>
      <c r="S54" s="107" t="str">
        <f>IF(Q54="","", IF(Q54="NC","", IF(Q54="NE","", IF(Q54="NA","",IFERROR(VLOOKUP(Q54,Produtos!$A$1:$C$2319,2,FALSE),"Não Cadastrado")))))</f>
        <v>GASÓLEO ou ÓLEO DIESEL ou ÓLEO PARA AQUECIMENTO, LEVE</v>
      </c>
      <c r="T54" s="104">
        <v>80</v>
      </c>
      <c r="U54" s="104" t="s">
        <v>648</v>
      </c>
      <c r="V54" s="104">
        <f>IF(Q54="","",IF(ISNUMBER(Q54)=FALSE,"Não se aplica",IFERROR(VLOOKUP(Q54,Produtos!$A$1:$C$2319,3,FALSE),"Não Cadastrado")))</f>
        <v>3</v>
      </c>
      <c r="W54" s="104" t="str">
        <f>VLOOKUP(Tabela2[[#This Row],[SIEMA]],Siema2025,10,FALSE)</f>
        <v/>
      </c>
      <c r="X54" s="113" t="str">
        <f>IF(Tabela2[[#This Row],[Origem do acidente]] = "Plataforma", "PREENCHER","NA")</f>
        <v>NA</v>
      </c>
      <c r="Y54" s="109" t="str">
        <f>IF(W54="","", IF(W54="NC","", IF(W54="NE","", IF(W54="NA","",IFERROR(VLOOKUP(W54,Produtos!$A$1:$C$2319,2,FALSE),"Não Cadastrado")))))</f>
        <v/>
      </c>
      <c r="Z54" s="104" t="str">
        <f>VLOOKUP(Tabela2[[#This Row],[SIEMA]],Siema2025,11,FALSE)</f>
        <v xml:space="preserve"> </v>
      </c>
      <c r="AA54" s="104" t="str">
        <f>VLOOKUP(Tabela2[[#This Row],[SIEMA]],Siema2025,12,FALSE)</f>
        <v xml:space="preserve"> </v>
      </c>
      <c r="AB54" s="104" t="str">
        <f>IF(W54="","",IF(ISNUMBER(W54)=FALSE,"Não se aplica",IFERROR(VLOOKUP(W54,Produtos!$A$1:$C$2319,3,FALSE),"Não Cadastrado")))</f>
        <v/>
      </c>
      <c r="AC54" s="104"/>
      <c r="AD54" s="108" t="str">
        <f>IF(Tabela2[[#This Row],[Origem do acidente]] = "Plataforma", "PREENCHER","NA")</f>
        <v>NA</v>
      </c>
      <c r="AE54" s="107" t="str">
        <f>IF(AC54="","", IF(AC54="NC","", IF(AC54="NE","", IF(AC54="NA","",IFERROR(VLOOKUP(AC54,Produtos!$A$1:$C$2319,2,FALSE),"Não Cadastrado")))))</f>
        <v/>
      </c>
      <c r="AF54" s="104"/>
      <c r="AG54" s="104"/>
      <c r="AH54" s="104" t="str">
        <f>IF(AC54="","",IF(ISNUMBER(AC54)=FALSE,"Não se aplica",IFERROR(VLOOKUP(AC54,Produtos!$A$1:$C$2319,3,FALSE),"Não Cadastrado")))</f>
        <v/>
      </c>
      <c r="AI54" s="104"/>
      <c r="AJ54" s="104" t="s">
        <v>7380</v>
      </c>
      <c r="AK54" s="107" t="s">
        <v>7358</v>
      </c>
      <c r="AL54" s="107" t="s">
        <v>7381</v>
      </c>
      <c r="AM54" s="107" t="s">
        <v>7180</v>
      </c>
      <c r="AN54" s="108" t="str">
        <f>VLOOKUP(Tabela2[[#This Row],[SIEMA]],Siema2025,51,FALSE)</f>
        <v/>
      </c>
      <c r="AO54" s="108" t="str">
        <f>VLOOKUP(Tabela2[[#This Row],[SIEMA]],Siema2025,53,FALSE)</f>
        <v/>
      </c>
      <c r="AP54" s="108" t="str">
        <f>VLOOKUP(Tabela2[[#This Row],[SIEMA]],Siema2025,55,FALSE)</f>
        <v/>
      </c>
      <c r="AQ54" s="108" t="s">
        <v>7132</v>
      </c>
      <c r="AR54" s="108" t="str">
        <f>VLOOKUP(Tabela2[[#This Row],[SIEMA]],Siema2025,59,FALSE)</f>
        <v/>
      </c>
      <c r="AS54" s="108" t="str">
        <f>VLOOKUP(Tabela2[[#This Row],[SIEMA]],Siema2025,61,FALSE)</f>
        <v/>
      </c>
      <c r="AT54" s="108" t="str">
        <f>VLOOKUP(Tabela2[[#This Row],[SIEMA]],Siema2025,63,FALSE)</f>
        <v/>
      </c>
      <c r="AU54" s="108" t="s">
        <v>7132</v>
      </c>
      <c r="AV54" s="108" t="str">
        <f>VLOOKUP(Tabela2[[#This Row],[SIEMA]],Siema2025,67,FALSE)</f>
        <v/>
      </c>
      <c r="AW54" s="108" t="str">
        <f>VLOOKUP(Tabela2[[#This Row],[SIEMA]],Siema2025,69,FALSE)</f>
        <v/>
      </c>
      <c r="AX54" s="108" t="str">
        <f>VLOOKUP(Tabela2[[#This Row],[SIEMA]],Siema2025,71,FALSE)</f>
        <v/>
      </c>
      <c r="AY54" s="108" t="str">
        <f>VLOOKUP(Tabela2[[#This Row],[SIEMA]],Siema2025,73,FALSE)</f>
        <v/>
      </c>
      <c r="AZ54" s="108" t="str">
        <f>VLOOKUP(Tabela2[[#This Row],[SIEMA]],Siema2025,75,FALSE)</f>
        <v/>
      </c>
      <c r="BA54" s="108" t="str">
        <f>VLOOKUP(Tabela2[[#This Row],[SIEMA]],Siema2025,77,FALSE)</f>
        <v/>
      </c>
      <c r="BB54" s="108" t="str">
        <f>VLOOKUP(Tabela2[[#This Row],[SIEMA]],Siema2025,79,FALSE)</f>
        <v>X</v>
      </c>
      <c r="BC54" s="108" t="str">
        <f>IF(Tabela2[[#This Row],[Outro(s) ]] = "X", "PREENCHER","NA")</f>
        <v>PREENCHER</v>
      </c>
      <c r="BD54" s="108" t="str">
        <f>VLOOKUP(Tabela2[[#This Row],[SIEMA]],Siema2025,82,FALSE)</f>
        <v/>
      </c>
      <c r="BE54" s="108" t="str">
        <f>VLOOKUP(Tabela2[[#This Row],[SIEMA]],Siema2025,81,FALSE)</f>
        <v/>
      </c>
      <c r="BF54" s="110" t="str">
        <f>VLOOKUP(Tabela2[[#This Row],[SIEMA]],Siema2025,28,FALSE)</f>
        <v>JSL S.A</v>
      </c>
      <c r="BG54" s="110"/>
      <c r="BH54" s="111" t="str">
        <f>VLOOKUP(Tabela2[[#This Row],[SIEMA]],Siema2025,29,FALSE)</f>
        <v>52548435000179</v>
      </c>
      <c r="BI54" s="112" t="s">
        <v>2696</v>
      </c>
      <c r="BJ54" s="107" t="s">
        <v>7099</v>
      </c>
      <c r="BK54" s="104" t="s">
        <v>2696</v>
      </c>
      <c r="BL54" s="186">
        <v>45685</v>
      </c>
      <c r="BM54" s="108">
        <f ca="1">IF(Tabela2[[#This Row],[Data de atendimento do Ibama (considerar o primeiro documento/ação)]]="",_xlfn.DAYS(TODAY(),J54),_xlfn.DAYS(Tabela2[[#This Row],[Data de atendimento do Ibama (considerar o primeiro documento/ação)]],J54))</f>
        <v>11</v>
      </c>
      <c r="BN54" s="108" t="str">
        <f>IF(Tabela2[[#This Row],[Atendido pelo Ibama ("Não" ou "Sim")]]="Não","Preencher", IF(Tabela2[[#This Row],[Atendido pelo Ibama ("Não" ou "Sim")]]="Sim","NA",""))</f>
        <v>NA</v>
      </c>
      <c r="BO54" s="114" t="s">
        <v>7100</v>
      </c>
      <c r="BP54" s="108" t="str">
        <f>IF(Tabela2[[#This Row],[Forma de atendimento (primeiro documento/ação)]]= "Outros (especificar)", "PREENCHER","NA")</f>
        <v>NA</v>
      </c>
      <c r="BQ54" s="106" t="s">
        <v>123</v>
      </c>
      <c r="BR54" s="108" t="str">
        <f>IF(Tabela2[[#This Row],[Equipe do Ibama foi a campo? Houve sobrevoo do Poseidon?]] = "Sim", "PREENCHER","NA")</f>
        <v>NA</v>
      </c>
      <c r="BS54" s="108" t="str">
        <f>IF(Tabela2[[#This Row],[Se sim, foi emitida Ordem de Emergência? (informações vinculada à coluna CK)]] = "Sim", "PREENCHER","NA")</f>
        <v>NA</v>
      </c>
      <c r="BT54" s="108" t="s">
        <v>7101</v>
      </c>
      <c r="BU54" s="108" t="s">
        <v>2696</v>
      </c>
      <c r="BV54" s="108" t="s">
        <v>2696</v>
      </c>
      <c r="BW54" s="108" t="s">
        <v>123</v>
      </c>
      <c r="BX54" s="106"/>
      <c r="BY54" s="106"/>
      <c r="BZ54" s="104" t="str">
        <f>IF(Tabela2[[#This Row],[Data do documento de encerramento]]="NA","NA",IF(Tabela2[[#This Row],[Data do documento de encerramento]]="","Pendente de conclusão/ encerramento",_xlfn.DAYS(Tabela2[[#This Row],[Data do documento de encerramento]],J54)))</f>
        <v>Pendente de conclusão/ encerramento</v>
      </c>
      <c r="CA54" s="107" t="s">
        <v>7382</v>
      </c>
      <c r="CB54" s="107"/>
      <c r="CC54" s="115"/>
      <c r="CD54" s="107"/>
      <c r="CE54" s="107"/>
      <c r="CF54" s="107"/>
    </row>
    <row r="55" spans="1:84" ht="45.75">
      <c r="A55" s="187">
        <v>202511868435</v>
      </c>
      <c r="B55" s="170" t="s">
        <v>7383</v>
      </c>
      <c r="C55" s="108" t="str">
        <f>VLOOKUP(Tabela2[[#This Row],[SIEMA]],Siema2025,4,FALSE)</f>
        <v xml:space="preserve"> SP</v>
      </c>
      <c r="D55" s="106" t="s">
        <v>7384</v>
      </c>
      <c r="E55" s="106" t="s">
        <v>7385</v>
      </c>
      <c r="F55" s="106" t="s">
        <v>7386</v>
      </c>
      <c r="G55" s="106" t="s">
        <v>7387</v>
      </c>
      <c r="H55" t="s">
        <v>7388</v>
      </c>
      <c r="I55" s="104" t="s">
        <v>7120</v>
      </c>
      <c r="J55" s="105">
        <f>VLOOKUP(Tabela2[[#This Row],[SIEMA]],Siema2025,2,FALSE)</f>
        <v>45675</v>
      </c>
      <c r="K55" s="105" t="str">
        <f>VLOOKUP(Tabela2[[#This Row],[SIEMA]],Siema2025,16,FALSE)</f>
        <v>Sábado</v>
      </c>
      <c r="L55" s="106" t="str">
        <f>IF(Tabela2[[#This Row],[Data]]="","Sem Informação",VLOOKUP(MONTH(Tabela2[[#This Row],[Data]]),'[1]Validação de dados'!$I$1:$J$13,2,0))</f>
        <v>Janeiro</v>
      </c>
      <c r="M55" s="104">
        <f>YEAR(Tabela2[[#This Row],[Data]])</f>
        <v>2025</v>
      </c>
      <c r="N55" s="105" t="str">
        <f>VLOOKUP(Tabela2[[#This Row],[SIEMA]],Siema2025,17,FALSE)</f>
        <v>Vespertino</v>
      </c>
      <c r="O55" s="105" t="str">
        <f>VLOOKUP(Tabela2[[#This Row],[SIEMA]],Siema2025,5,FALSE)</f>
        <v>Rodovia</v>
      </c>
      <c r="P55" s="104" t="str">
        <f>VLOOKUP(Tabela2[[#This Row],[SIEMA]],Siema2025,21,FALSE)</f>
        <v>Motorista conduzia o veiculo pela BR153-SP, quando na altura do km 097+500 não percebeu o tráfego de veículos lentos e jogou o veiculo para o canteiro central para não colidir com outros veículos.</v>
      </c>
      <c r="Q55" s="104">
        <v>1170</v>
      </c>
      <c r="R55" s="104" t="str">
        <f>VLOOKUP(Tabela2[[#This Row],[SIEMA]],Siema2025,10,FALSE)</f>
        <v/>
      </c>
      <c r="S55" s="107" t="str">
        <f>IF(Q55="","", IF(Q55="NC","", IF(Q55="NE","", IF(Q55="NA","",IFERROR(VLOOKUP(Q55,Produtos!$A$1:$C$2319,2,FALSE),"Não Cadastrado")))))</f>
        <v>ÁLCOOL ETÍLICO, ETANOL</v>
      </c>
      <c r="T55" s="104">
        <v>60000</v>
      </c>
      <c r="U55" s="104" t="s">
        <v>648</v>
      </c>
      <c r="V55" s="104">
        <f>IF(Q55="","",IF(ISNUMBER(Q55)=FALSE,"Não se aplica",IFERROR(VLOOKUP(Q55,Produtos!$A$1:$C$2319,3,FALSE),"Não Cadastrado")))</f>
        <v>3</v>
      </c>
      <c r="W55" s="104" t="str">
        <f>VLOOKUP(Tabela2[[#This Row],[SIEMA]],Siema2025,10,FALSE)</f>
        <v/>
      </c>
      <c r="X55" s="113" t="str">
        <f>IF(Tabela2[[#This Row],[Origem do acidente]] = "Plataforma", "PREENCHER","NA")</f>
        <v>NA</v>
      </c>
      <c r="Y55" s="109" t="str">
        <f>IF(W55="","", IF(W55="NC","", IF(W55="NE","", IF(W55="NA","",IFERROR(VLOOKUP(W55,Produtos!$A$1:$C$2319,2,FALSE),"Não Cadastrado")))))</f>
        <v/>
      </c>
      <c r="Z55" s="104" t="str">
        <f>VLOOKUP(Tabela2[[#This Row],[SIEMA]],Siema2025,11,FALSE)</f>
        <v xml:space="preserve"> </v>
      </c>
      <c r="AA55" s="104" t="str">
        <f>VLOOKUP(Tabela2[[#This Row],[SIEMA]],Siema2025,12,FALSE)</f>
        <v xml:space="preserve"> </v>
      </c>
      <c r="AB55" s="104" t="str">
        <f>IF(W55="","",IF(ISNUMBER(W55)=FALSE,"Não se aplica",IFERROR(VLOOKUP(W55,Produtos!$A$1:$C$2319,3,FALSE),"Não Cadastrado")))</f>
        <v/>
      </c>
      <c r="AC55" s="104"/>
      <c r="AD55" s="108" t="str">
        <f>IF(Tabela2[[#This Row],[Origem do acidente]] = "Plataforma", "PREENCHER","NA")</f>
        <v>NA</v>
      </c>
      <c r="AE55" s="107" t="str">
        <f>IF(AC55="","", IF(AC55="NC","", IF(AC55="NE","", IF(AC55="NA","",IFERROR(VLOOKUP(AC55,Produtos!$A$1:$C$2319,2,FALSE),"Não Cadastrado")))))</f>
        <v/>
      </c>
      <c r="AF55" s="104"/>
      <c r="AG55" s="104"/>
      <c r="AH55" s="104" t="str">
        <f>IF(AC55="","",IF(ISNUMBER(AC55)=FALSE,"Não se aplica",IFERROR(VLOOKUP(AC55,Produtos!$A$1:$C$2319,3,FALSE),"Não Cadastrado")))</f>
        <v/>
      </c>
      <c r="AI55" s="104"/>
      <c r="AJ55" s="104" t="s">
        <v>7389</v>
      </c>
      <c r="AK55" s="107" t="s">
        <v>7311</v>
      </c>
      <c r="AL55" s="107" t="s">
        <v>7180</v>
      </c>
      <c r="AM55" s="107"/>
      <c r="AN55" s="108" t="str">
        <f>VLOOKUP(Tabela2[[#This Row],[SIEMA]],Siema2025,51,FALSE)</f>
        <v/>
      </c>
      <c r="AO55" s="108" t="str">
        <f>VLOOKUP(Tabela2[[#This Row],[SIEMA]],Siema2025,53,FALSE)</f>
        <v/>
      </c>
      <c r="AP55" s="108" t="str">
        <f>VLOOKUP(Tabela2[[#This Row],[SIEMA]],Siema2025,55,FALSE)</f>
        <v/>
      </c>
      <c r="AQ55" s="108" t="str">
        <f>VLOOKUP(Tabela2[[#This Row],[SIEMA]],Siema2025,57,FALSE)</f>
        <v/>
      </c>
      <c r="AR55" s="108" t="str">
        <f>VLOOKUP(Tabela2[[#This Row],[SIEMA]],Siema2025,59,FALSE)</f>
        <v/>
      </c>
      <c r="AS55" s="108" t="str">
        <f>VLOOKUP(Tabela2[[#This Row],[SIEMA]],Siema2025,61,FALSE)</f>
        <v/>
      </c>
      <c r="AT55" s="108" t="str">
        <f>VLOOKUP(Tabela2[[#This Row],[SIEMA]],Siema2025,63,FALSE)</f>
        <v/>
      </c>
      <c r="AU55" s="108" t="str">
        <f>VLOOKUP(Tabela2[[#This Row],[SIEMA]],Siema2025,65,FALSE)</f>
        <v>X</v>
      </c>
      <c r="AV55" s="108" t="str">
        <f>VLOOKUP(Tabela2[[#This Row],[SIEMA]],Siema2025,67,FALSE)</f>
        <v/>
      </c>
      <c r="AW55" s="108" t="str">
        <f>VLOOKUP(Tabela2[[#This Row],[SIEMA]],Siema2025,69,FALSE)</f>
        <v/>
      </c>
      <c r="AX55" s="108" t="str">
        <f>VLOOKUP(Tabela2[[#This Row],[SIEMA]],Siema2025,71,FALSE)</f>
        <v/>
      </c>
      <c r="AY55" s="108" t="str">
        <f>VLOOKUP(Tabela2[[#This Row],[SIEMA]],Siema2025,73,FALSE)</f>
        <v/>
      </c>
      <c r="AZ55" s="108" t="str">
        <f>VLOOKUP(Tabela2[[#This Row],[SIEMA]],Siema2025,75,FALSE)</f>
        <v/>
      </c>
      <c r="BA55" s="108" t="str">
        <f>VLOOKUP(Tabela2[[#This Row],[SIEMA]],Siema2025,77,FALSE)</f>
        <v/>
      </c>
      <c r="BB55" s="108" t="str">
        <f>VLOOKUP(Tabela2[[#This Row],[SIEMA]],Siema2025,79,FALSE)</f>
        <v/>
      </c>
      <c r="BC55" s="108" t="str">
        <f>IF(Tabela2[[#This Row],[Outro(s) ]] = "X", "PREENCHER","NA")</f>
        <v>NA</v>
      </c>
      <c r="BD55" s="108" t="str">
        <f>VLOOKUP(Tabela2[[#This Row],[SIEMA]],Siema2025,82,FALSE)</f>
        <v/>
      </c>
      <c r="BE55" s="108" t="str">
        <f>VLOOKUP(Tabela2[[#This Row],[SIEMA]],Siema2025,81,FALSE)</f>
        <v/>
      </c>
      <c r="BF55" t="s">
        <v>7390</v>
      </c>
      <c r="BG55" s="110"/>
      <c r="BH55" t="s">
        <v>7391</v>
      </c>
      <c r="BI55" s="112" t="s">
        <v>2696</v>
      </c>
      <c r="BJ55" s="107" t="s">
        <v>7099</v>
      </c>
      <c r="BK55" s="104" t="s">
        <v>2696</v>
      </c>
      <c r="BL55" s="140">
        <v>45684</v>
      </c>
      <c r="BM55" s="108">
        <f ca="1">IF(Tabela2[[#This Row],[Data de atendimento do Ibama (considerar o primeiro documento/ação)]]="",_xlfn.DAYS(TODAY(),J55),_xlfn.DAYS(Tabela2[[#This Row],[Data de atendimento do Ibama (considerar o primeiro documento/ação)]],J55))</f>
        <v>9</v>
      </c>
      <c r="BN55" s="108" t="str">
        <f>IF(Tabela2[[#This Row],[Atendido pelo Ibama ("Não" ou "Sim")]]="Não","Preencher", IF(Tabela2[[#This Row],[Atendido pelo Ibama ("Não" ou "Sim")]]="Sim","NA",""))</f>
        <v>NA</v>
      </c>
      <c r="BO55" s="114" t="s">
        <v>7100</v>
      </c>
      <c r="BP55" s="108" t="str">
        <f>IF(Tabela2[[#This Row],[Forma de atendimento (primeiro documento/ação)]]= "Outros (especificar)", "PREENCHER","NA")</f>
        <v>NA</v>
      </c>
      <c r="BQ55" s="106" t="s">
        <v>123</v>
      </c>
      <c r="BR55" s="108" t="s">
        <v>123</v>
      </c>
      <c r="BS55" s="108" t="str">
        <f>IF(Tabela2[[#This Row],[Se sim, foi emitida Ordem de Emergência? (informações vinculada à coluna CK)]] = "Sim", "PREENCHER","NA")</f>
        <v>NA</v>
      </c>
      <c r="BT55" s="108" t="s">
        <v>7101</v>
      </c>
      <c r="BU55" s="108" t="s">
        <v>123</v>
      </c>
      <c r="BV55" s="108" t="str">
        <f>IF(Tabela2[[#This Row],[Houve avaliação das informações pós-acidente solicitadas/enviadas?]] = "Sim", "PREENCHER","NA")</f>
        <v>NA</v>
      </c>
      <c r="BW55" s="108" t="str">
        <f>IF(Tabela2[[#This Row],[O Ibama aguarda resposta da empresa/OEMA, etc?]] = "Sim", "PREENCHER","NA")</f>
        <v>NA</v>
      </c>
      <c r="BX55" s="106"/>
      <c r="BY55" s="106"/>
      <c r="BZ55" s="104" t="str">
        <f>IF(Tabela2[[#This Row],[Data do documento de encerramento]]="NA","NA",IF(Tabela2[[#This Row],[Data do documento de encerramento]]="","Pendente de conclusão/ encerramento",_xlfn.DAYS(Tabela2[[#This Row],[Data do documento de encerramento]],J55)))</f>
        <v>Pendente de conclusão/ encerramento</v>
      </c>
      <c r="CA55" s="107" t="s">
        <v>7369</v>
      </c>
      <c r="CB55" s="107"/>
      <c r="CC55" s="107"/>
      <c r="CD55" s="107"/>
      <c r="CE55" s="107"/>
      <c r="CF55" s="107"/>
    </row>
    <row r="56" spans="1:84" ht="30.75">
      <c r="A56" s="169">
        <v>202512036057</v>
      </c>
      <c r="B56" s="118" t="s">
        <v>7392</v>
      </c>
      <c r="C56" s="108" t="str">
        <f>VLOOKUP(Tabela2[[#This Row],[SIEMA]],Siema2025,4,FALSE)</f>
        <v xml:space="preserve"> SE</v>
      </c>
      <c r="D56" s="106" t="str">
        <f>VLOOKUP(Tabela2[[#This Row],[SIEMA]],Siema2025,3,FALSE)</f>
        <v xml:space="preserve">Carmópolis </v>
      </c>
      <c r="E56" s="106" t="str">
        <f>VLOOKUP(Tabela2[[#This Row],[SIEMA]],Siema2025,20,FALSE)</f>
        <v>Locação do poço 9-CP-819-SE, Carmópolis-SE.</v>
      </c>
      <c r="F56" s="106"/>
      <c r="G56" s="106" t="s">
        <v>7393</v>
      </c>
      <c r="H56" s="106" t="s">
        <v>7394</v>
      </c>
      <c r="I56" s="104" t="s">
        <v>7120</v>
      </c>
      <c r="J56" s="105">
        <f>VLOOKUP(Tabela2[[#This Row],[SIEMA]],Siema2025,2,FALSE)</f>
        <v>45675</v>
      </c>
      <c r="K56" s="105" t="str">
        <f>VLOOKUP(Tabela2[[#This Row],[SIEMA]],Siema2025,16,FALSE)</f>
        <v>Sábado</v>
      </c>
      <c r="L56" s="106" t="str">
        <f>IF(Tabela2[[#This Row],[Data]]="","Sem Informação",VLOOKUP(MONTH(Tabela2[[#This Row],[Data]]),'[1]Validação de dados'!$I$1:$J$13,2,0))</f>
        <v>Janeiro</v>
      </c>
      <c r="M56" s="104">
        <f>YEAR(Tabela2[[#This Row],[Data]])</f>
        <v>2025</v>
      </c>
      <c r="N56" s="105" t="str">
        <f>VLOOKUP(Tabela2[[#This Row],[SIEMA]],Siema2025,17,FALSE)</f>
        <v>Madrugada</v>
      </c>
      <c r="O56" s="105" t="s">
        <v>145</v>
      </c>
      <c r="P56" s="104" t="str">
        <f>VLOOKUP(Tabela2[[#This Row],[SIEMA]],Siema2025,21,FALSE)</f>
        <v>Poço terrestre</v>
      </c>
      <c r="Q56" s="151">
        <v>1267</v>
      </c>
      <c r="R56" s="104" t="s">
        <v>592</v>
      </c>
      <c r="S56" s="104" t="s">
        <v>7301</v>
      </c>
      <c r="T56" s="104" t="s">
        <v>7395</v>
      </c>
      <c r="U56" s="104" t="str">
        <f>VLOOKUP(Tabela2[[#This Row],[SIEMA]],Siema2025,12,FALSE)</f>
        <v xml:space="preserve"> </v>
      </c>
      <c r="V56" s="104">
        <f>IF(Q56="","",IF(ISNUMBER(Q56)=FALSE,"Não se aplica",IFERROR(VLOOKUP(Q56,Produtos!$A$1:$C$2319,3,FALSE),"Não Cadastrado")))</f>
        <v>3</v>
      </c>
      <c r="W56" s="104" t="str">
        <f>VLOOKUP(Tabela2[[#This Row],[SIEMA]],Siema2025,10,FALSE)</f>
        <v/>
      </c>
      <c r="X56" s="113" t="str">
        <f>IF(Tabela2[[#This Row],[Origem do acidente]] = "Plataforma", "PREENCHER","NA")</f>
        <v>NA</v>
      </c>
      <c r="Y56" s="109" t="str">
        <f>IF(W56="","", IF(W56="NC","", IF(W56="NE","", IF(W56="NA","",IFERROR(VLOOKUP(W56,Produtos!$A$1:$C$2319,2,FALSE),"Não Cadastrado")))))</f>
        <v/>
      </c>
      <c r="Z56" s="104" t="str">
        <f>VLOOKUP(Tabela2[[#This Row],[SIEMA]],Siema2025,11,FALSE)</f>
        <v xml:space="preserve"> </v>
      </c>
      <c r="AA56" s="104" t="str">
        <f>VLOOKUP(Tabela2[[#This Row],[SIEMA]],Siema2025,12,FALSE)</f>
        <v xml:space="preserve"> </v>
      </c>
      <c r="AB56" s="104" t="str">
        <f>IF(W56="","",IF(ISNUMBER(W56)=FALSE,"Não se aplica",IFERROR(VLOOKUP(W56,Produtos!$A$1:$C$2319,3,FALSE),"Não Cadastrado")))</f>
        <v/>
      </c>
      <c r="AC56" s="104"/>
      <c r="AD56" s="108" t="str">
        <f>IF(Tabela2[[#This Row],[Origem do acidente]] = "Plataforma", "PREENCHER","NA")</f>
        <v>NA</v>
      </c>
      <c r="AE56" s="107" t="str">
        <f>IF(AC56="","", IF(AC56="NC","", IF(AC56="NE","", IF(AC56="NA","",IFERROR(VLOOKUP(AC56,Produtos!$A$1:$C$2319,2,FALSE),"Não Cadastrado")))))</f>
        <v/>
      </c>
      <c r="AF56" s="104"/>
      <c r="AG56" s="104"/>
      <c r="AH56" s="104" t="str">
        <f>IF(AC56="","",IF(ISNUMBER(AC56)=FALSE,"Não se aplica",IFERROR(VLOOKUP(AC56,Produtos!$A$1:$C$2319,3,FALSE),"Não Cadastrado")))</f>
        <v/>
      </c>
      <c r="AI56" s="104"/>
      <c r="AJ56" s="104" t="str">
        <f>VLOOKUP(Tabela2[[#This Row],[SIEMA]],Siema2025,26,FALSE)</f>
        <v>Furto de válvula</v>
      </c>
      <c r="AK56" s="107"/>
      <c r="AL56" s="107"/>
      <c r="AM56" s="107"/>
      <c r="AN56" s="108" t="str">
        <f>VLOOKUP(Tabela2[[#This Row],[SIEMA]],Siema2025,51,FALSE)</f>
        <v/>
      </c>
      <c r="AO56" s="108" t="str">
        <f>VLOOKUP(Tabela2[[#This Row],[SIEMA]],Siema2025,53,FALSE)</f>
        <v/>
      </c>
      <c r="AP56" s="108" t="str">
        <f>VLOOKUP(Tabela2[[#This Row],[SIEMA]],Siema2025,55,FALSE)</f>
        <v/>
      </c>
      <c r="AQ56" s="108" t="str">
        <f>VLOOKUP(Tabela2[[#This Row],[SIEMA]],Siema2025,57,FALSE)</f>
        <v/>
      </c>
      <c r="AR56" s="108" t="str">
        <f>VLOOKUP(Tabela2[[#This Row],[SIEMA]],Siema2025,59,FALSE)</f>
        <v/>
      </c>
      <c r="AS56" s="108" t="str">
        <f>VLOOKUP(Tabela2[[#This Row],[SIEMA]],Siema2025,61,FALSE)</f>
        <v/>
      </c>
      <c r="AT56" s="108" t="str">
        <f>VLOOKUP(Tabela2[[#This Row],[SIEMA]],Siema2025,63,FALSE)</f>
        <v/>
      </c>
      <c r="AU56" s="108" t="str">
        <f>VLOOKUP(Tabela2[[#This Row],[SIEMA]],Siema2025,65,FALSE)</f>
        <v>X</v>
      </c>
      <c r="AV56" s="108" t="str">
        <f>VLOOKUP(Tabela2[[#This Row],[SIEMA]],Siema2025,67,FALSE)</f>
        <v/>
      </c>
      <c r="AW56" s="108" t="str">
        <f>VLOOKUP(Tabela2[[#This Row],[SIEMA]],Siema2025,69,FALSE)</f>
        <v/>
      </c>
      <c r="AX56" s="108" t="str">
        <f>VLOOKUP(Tabela2[[#This Row],[SIEMA]],Siema2025,71,FALSE)</f>
        <v/>
      </c>
      <c r="AY56" s="108" t="str">
        <f>VLOOKUP(Tabela2[[#This Row],[SIEMA]],Siema2025,73,FALSE)</f>
        <v/>
      </c>
      <c r="AZ56" s="108" t="str">
        <f>VLOOKUP(Tabela2[[#This Row],[SIEMA]],Siema2025,75,FALSE)</f>
        <v/>
      </c>
      <c r="BA56" s="108" t="str">
        <f>VLOOKUP(Tabela2[[#This Row],[SIEMA]],Siema2025,77,FALSE)</f>
        <v/>
      </c>
      <c r="BB56" s="108" t="str">
        <f>VLOOKUP(Tabela2[[#This Row],[SIEMA]],Siema2025,79,FALSE)</f>
        <v/>
      </c>
      <c r="BC56" s="108" t="str">
        <f>IF(Tabela2[[#This Row],[Outro(s) ]] = "X", "PREENCHER","NA")</f>
        <v>NA</v>
      </c>
      <c r="BD56" s="108" t="str">
        <f>VLOOKUP(Tabela2[[#This Row],[SIEMA]],Siema2025,82,FALSE)</f>
        <v/>
      </c>
      <c r="BE56" s="108" t="str">
        <f>VLOOKUP(Tabela2[[#This Row],[SIEMA]],Siema2025,81,FALSE)</f>
        <v/>
      </c>
      <c r="BF56" s="110" t="str">
        <f>VLOOKUP(Tabela2[[#This Row],[SIEMA]],Siema2025,28,FALSE)</f>
        <v>Carmo Energy S.A</v>
      </c>
      <c r="BG56" s="110"/>
      <c r="BH56" s="111">
        <v>41955491000101</v>
      </c>
      <c r="BI56" s="112" t="str">
        <f>VLOOKUP(Tabela2[[#This Row],[SIEMA]],Siema2025,107,FALSE)</f>
        <v>Não</v>
      </c>
      <c r="BJ56" s="107" t="s">
        <v>7113</v>
      </c>
      <c r="BK56" s="104" t="s">
        <v>2696</v>
      </c>
      <c r="BL56" s="140">
        <v>45691</v>
      </c>
      <c r="BM56" s="108">
        <f ca="1">IF(Tabela2[[#This Row],[Data de atendimento do Ibama (considerar o primeiro documento/ação)]]="",_xlfn.DAYS(TODAY(),J56),_xlfn.DAYS(Tabela2[[#This Row],[Data de atendimento do Ibama (considerar o primeiro documento/ação)]],J56))</f>
        <v>16</v>
      </c>
      <c r="BN56" s="108" t="str">
        <f>IF(Tabela2[[#This Row],[Atendido pelo Ibama ("Não" ou "Sim")]]="Não","Preencher", IF(Tabela2[[#This Row],[Atendido pelo Ibama ("Não" ou "Sim")]]="Sim","NA",""))</f>
        <v>NA</v>
      </c>
      <c r="BO56" s="114" t="s">
        <v>7138</v>
      </c>
      <c r="BP56" s="108" t="str">
        <f>IF(Tabela2[[#This Row],[Forma de atendimento (primeiro documento/ação)]]= "Outros (especificar)", "PREENCHER","NA")</f>
        <v>NA</v>
      </c>
      <c r="BQ56" s="106"/>
      <c r="BR56" s="108" t="str">
        <f>IF(Tabela2[[#This Row],[Equipe do Ibama foi a campo? Houve sobrevoo do Poseidon?]] = "Sim", "PREENCHER","NA")</f>
        <v>NA</v>
      </c>
      <c r="BS56" s="108" t="str">
        <f>IF(Tabela2[[#This Row],[Se sim, foi emitida Ordem de Emergência? (informações vinculada à coluna CK)]] = "Sim", "PREENCHER","NA")</f>
        <v>NA</v>
      </c>
      <c r="BT56" s="108" t="str">
        <f>IF(Tabela2[[#This Row],[Foi elaborado Relatório de Vistoria pelo Ibama? (informações vinculada à coluna CK)]] = "Sim", "PREENCHER","NA")</f>
        <v>NA</v>
      </c>
      <c r="BU56" s="108" t="str">
        <f>IF(Tabela2[[#This Row],[Houve envio de Informações Pós-acidente (preencher "não se aplica" quando de competência estadual/municipal)]] = "Sim", "PREENCHER","NA")</f>
        <v>NA</v>
      </c>
      <c r="BV56" s="108" t="str">
        <f>IF(Tabela2[[#This Row],[Houve avaliação das informações pós-acidente solicitadas/enviadas?]] = "Sim", "PREENCHER","NA")</f>
        <v>NA</v>
      </c>
      <c r="BW56" s="108" t="str">
        <f>IF(Tabela2[[#This Row],[O Ibama aguarda resposta da empresa/OEMA, etc?]] = "Sim", "PREENCHER","NA")</f>
        <v>NA</v>
      </c>
      <c r="BX56" s="106"/>
      <c r="BY56" s="106"/>
      <c r="BZ56" s="104" t="str">
        <f>IF(Tabela2[[#This Row],[Data do documento de encerramento]]="NA","NA",IF(Tabela2[[#This Row],[Data do documento de encerramento]]="","Pendente de conclusão/ encerramento",_xlfn.DAYS(Tabela2[[#This Row],[Data do documento de encerramento]],J56)))</f>
        <v>Pendente de conclusão/ encerramento</v>
      </c>
      <c r="CA56" s="107"/>
      <c r="CB56" s="107"/>
      <c r="CC56" s="107"/>
      <c r="CD56" s="107"/>
      <c r="CE56" s="107"/>
      <c r="CF56" s="107"/>
    </row>
    <row r="57" spans="1:84" ht="30.75">
      <c r="A57" s="169">
        <v>202512046835</v>
      </c>
      <c r="B57" s="170" t="s">
        <v>7396</v>
      </c>
      <c r="C57" s="108" t="str">
        <f>VLOOKUP(Tabela2[[#This Row],[SIEMA]],Siema2025,4,FALSE)</f>
        <v xml:space="preserve"> BA</v>
      </c>
      <c r="D57" s="106" t="str">
        <f>VLOOKUP(Tabela2[[#This Row],[SIEMA]],Siema2025,3,FALSE)</f>
        <v xml:space="preserve">Pojuca </v>
      </c>
      <c r="E57" s="106" t="str">
        <f>VLOOKUP(Tabela2[[#This Row],[SIEMA]],Siema2025,20,FALSE)</f>
        <v>TRECHO RÍGIDO [62086] (35470) / OLEODUTO 10" EST. C MIRANGA / EST. B MIRANGA</v>
      </c>
      <c r="F57" s="106"/>
      <c r="G57" s="106" t="s">
        <v>7397</v>
      </c>
      <c r="H57" s="106" t="s">
        <v>7398</v>
      </c>
      <c r="I57" s="104" t="s">
        <v>7120</v>
      </c>
      <c r="J57" s="105">
        <f>VLOOKUP(Tabela2[[#This Row],[SIEMA]],Siema2025,2,FALSE)</f>
        <v>45675</v>
      </c>
      <c r="K57" s="105" t="str">
        <f>VLOOKUP(Tabela2[[#This Row],[SIEMA]],Siema2025,16,FALSE)</f>
        <v>Sábado</v>
      </c>
      <c r="L57" s="106" t="str">
        <f>IF(Tabela2[[#This Row],[Data]]="","Sem Informação",VLOOKUP(MONTH(Tabela2[[#This Row],[Data]]),'[1]Validação de dados'!$I$1:$J$13,2,0))</f>
        <v>Janeiro</v>
      </c>
      <c r="M57" s="104">
        <f>YEAR(Tabela2[[#This Row],[Data]])</f>
        <v>2025</v>
      </c>
      <c r="N57" s="105" t="str">
        <f>VLOOKUP(Tabela2[[#This Row],[SIEMA]],Siema2025,17,FALSE)</f>
        <v>Matutino</v>
      </c>
      <c r="O57" s="105" t="s">
        <v>1470</v>
      </c>
      <c r="P57" s="104" t="str">
        <f>VLOOKUP(Tabela2[[#This Row],[SIEMA]],Siema2025,21,FALSE)</f>
        <v>Poço terrestre</v>
      </c>
      <c r="Q57" s="104">
        <v>1267</v>
      </c>
      <c r="R57" s="104" t="s">
        <v>7399</v>
      </c>
      <c r="S57" s="104" t="s">
        <v>7301</v>
      </c>
      <c r="T57" s="104">
        <v>5.0000000000000001E-3</v>
      </c>
      <c r="U57" s="104" t="str">
        <f>VLOOKUP(Tabela2[[#This Row],[SIEMA]],Siema2025,12,FALSE)</f>
        <v>M3</v>
      </c>
      <c r="V57" s="104">
        <f>IF(Q57="","",IF(ISNUMBER(Q57)=FALSE,"Não se aplica",IFERROR(VLOOKUP(Q57,Produtos!$A$1:$C$2319,3,FALSE),"Não Cadastrado")))</f>
        <v>3</v>
      </c>
      <c r="W57" s="104" t="s">
        <v>7400</v>
      </c>
      <c r="X57" s="113" t="str">
        <f>IF(Tabela2[[#This Row],[Origem do acidente]] = "Plataforma", "PREENCHER","NA")</f>
        <v>NA</v>
      </c>
      <c r="Y57" s="109" t="str">
        <f>IF(W57="","", IF(W57="NC","", IF(W57="NE","", IF(W57="NA","",IFERROR(VLOOKUP(W57,Produtos!$A$1:$C$2319,2,FALSE),"Não Cadastrado")))))</f>
        <v>Não Cadastrado</v>
      </c>
      <c r="Z57" s="104" t="str">
        <f>VLOOKUP(Tabela2[[#This Row],[SIEMA]],Siema2025,11,FALSE)</f>
        <v>0.155</v>
      </c>
      <c r="AA57" s="104" t="str">
        <f>VLOOKUP(Tabela2[[#This Row],[SIEMA]],Siema2025,12,FALSE)</f>
        <v>M3</v>
      </c>
      <c r="AB57" s="104" t="str">
        <f>IF(W57="","",IF(ISNUMBER(W57)=FALSE,"Não se aplica",IFERROR(VLOOKUP(W57,Produtos!$A$1:$C$2319,3,FALSE),"Não Cadastrado")))</f>
        <v>Não se aplica</v>
      </c>
      <c r="AC57" s="104"/>
      <c r="AD57" s="108" t="str">
        <f>IF(Tabela2[[#This Row],[Origem do acidente]] = "Plataforma", "PREENCHER","NA")</f>
        <v>NA</v>
      </c>
      <c r="AE57" s="107" t="str">
        <f>IF(AC57="","", IF(AC57="NC","", IF(AC57="NE","", IF(AC57="NA","",IFERROR(VLOOKUP(AC57,Produtos!$A$1:$C$2319,2,FALSE),"Não Cadastrado")))))</f>
        <v/>
      </c>
      <c r="AF57" s="104"/>
      <c r="AG57" s="104"/>
      <c r="AH57" s="104" t="str">
        <f>IF(AC57="","",IF(ISNUMBER(AC57)=FALSE,"Não se aplica",IFERROR(VLOOKUP(AC57,Produtos!$A$1:$C$2319,3,FALSE),"Não Cadastrado")))</f>
        <v/>
      </c>
      <c r="AI57" s="104"/>
      <c r="AJ57" s="104" t="str">
        <f>VLOOKUP(Tabela2[[#This Row],[SIEMA]],Siema2025,26,FALSE)</f>
        <v>Corrosão</v>
      </c>
      <c r="AK57" s="107"/>
      <c r="AL57" s="107"/>
      <c r="AM57" s="107"/>
      <c r="AN57" s="108" t="str">
        <f>VLOOKUP(Tabela2[[#This Row],[SIEMA]],Siema2025,51,FALSE)</f>
        <v/>
      </c>
      <c r="AO57" s="108" t="str">
        <f>VLOOKUP(Tabela2[[#This Row],[SIEMA]],Siema2025,53,FALSE)</f>
        <v/>
      </c>
      <c r="AP57" s="108" t="str">
        <f>VLOOKUP(Tabela2[[#This Row],[SIEMA]],Siema2025,55,FALSE)</f>
        <v/>
      </c>
      <c r="AQ57" s="108" t="str">
        <f>VLOOKUP(Tabela2[[#This Row],[SIEMA]],Siema2025,57,FALSE)</f>
        <v/>
      </c>
      <c r="AR57" s="108" t="str">
        <f>VLOOKUP(Tabela2[[#This Row],[SIEMA]],Siema2025,59,FALSE)</f>
        <v/>
      </c>
      <c r="AS57" s="108" t="str">
        <f>VLOOKUP(Tabela2[[#This Row],[SIEMA]],Siema2025,61,FALSE)</f>
        <v/>
      </c>
      <c r="AT57" s="108" t="str">
        <f>VLOOKUP(Tabela2[[#This Row],[SIEMA]],Siema2025,63,FALSE)</f>
        <v/>
      </c>
      <c r="AU57" s="108" t="str">
        <f>VLOOKUP(Tabela2[[#This Row],[SIEMA]],Siema2025,65,FALSE)</f>
        <v>X</v>
      </c>
      <c r="AV57" s="108" t="str">
        <f>VLOOKUP(Tabela2[[#This Row],[SIEMA]],Siema2025,67,FALSE)</f>
        <v/>
      </c>
      <c r="AW57" s="108" t="str">
        <f>VLOOKUP(Tabela2[[#This Row],[SIEMA]],Siema2025,69,FALSE)</f>
        <v/>
      </c>
      <c r="AX57" s="108" t="str">
        <f>VLOOKUP(Tabela2[[#This Row],[SIEMA]],Siema2025,71,FALSE)</f>
        <v/>
      </c>
      <c r="AY57" s="108" t="str">
        <f>VLOOKUP(Tabela2[[#This Row],[SIEMA]],Siema2025,73,FALSE)</f>
        <v/>
      </c>
      <c r="AZ57" s="108" t="str">
        <f>VLOOKUP(Tabela2[[#This Row],[SIEMA]],Siema2025,75,FALSE)</f>
        <v/>
      </c>
      <c r="BA57" s="108" t="str">
        <f>VLOOKUP(Tabela2[[#This Row],[SIEMA]],Siema2025,77,FALSE)</f>
        <v/>
      </c>
      <c r="BB57" s="108" t="str">
        <f>VLOOKUP(Tabela2[[#This Row],[SIEMA]],Siema2025,79,FALSE)</f>
        <v/>
      </c>
      <c r="BC57" s="108" t="str">
        <f>IF(Tabela2[[#This Row],[Outro(s) ]] = "X", "PREENCHER","NA")</f>
        <v>NA</v>
      </c>
      <c r="BD57" s="108" t="str">
        <f>VLOOKUP(Tabela2[[#This Row],[SIEMA]],Siema2025,82,FALSE)</f>
        <v/>
      </c>
      <c r="BE57" s="108" t="str">
        <f>VLOOKUP(Tabela2[[#This Row],[SIEMA]],Siema2025,81,FALSE)</f>
        <v/>
      </c>
      <c r="BF57" s="110" t="str">
        <f>VLOOKUP(Tabela2[[#This Row],[SIEMA]],Siema2025,28,FALSE)</f>
        <v>SPE Miranga S.A</v>
      </c>
      <c r="BG57" s="110"/>
      <c r="BH57" s="111" t="str">
        <f>VLOOKUP(Tabela2[[#This Row],[SIEMA]],Siema2025,29,FALSE)</f>
        <v/>
      </c>
      <c r="BI57" s="112" t="str">
        <f>VLOOKUP(Tabela2[[#This Row],[SIEMA]],Siema2025,107,FALSE)</f>
        <v>Não</v>
      </c>
      <c r="BJ57" s="107" t="s">
        <v>7113</v>
      </c>
      <c r="BK57" s="104" t="s">
        <v>2696</v>
      </c>
      <c r="BL57" s="140">
        <v>45679</v>
      </c>
      <c r="BM57" s="108">
        <f ca="1">IF(Tabela2[[#This Row],[Data de atendimento do Ibama (considerar o primeiro documento/ação)]]="",_xlfn.DAYS(TODAY(),J57),_xlfn.DAYS(Tabela2[[#This Row],[Data de atendimento do Ibama (considerar o primeiro documento/ação)]],J57))</f>
        <v>4</v>
      </c>
      <c r="BN57" s="108" t="str">
        <f>IF(Tabela2[[#This Row],[Atendido pelo Ibama ("Não" ou "Sim")]]="Não","Preencher", IF(Tabela2[[#This Row],[Atendido pelo Ibama ("Não" ou "Sim")]]="Sim","NA",""))</f>
        <v>NA</v>
      </c>
      <c r="BO57" s="114" t="s">
        <v>7138</v>
      </c>
      <c r="BP57" s="108" t="str">
        <f>IF(Tabela2[[#This Row],[Forma de atendimento (primeiro documento/ação)]]= "Outros (especificar)", "PREENCHER","NA")</f>
        <v>NA</v>
      </c>
      <c r="BQ57" s="106"/>
      <c r="BR57" s="108" t="str">
        <f>IF(Tabela2[[#This Row],[Equipe do Ibama foi a campo? Houve sobrevoo do Poseidon?]] = "Sim", "PREENCHER","NA")</f>
        <v>NA</v>
      </c>
      <c r="BS57" s="108" t="str">
        <f>IF(Tabela2[[#This Row],[Se sim, foi emitida Ordem de Emergência? (informações vinculada à coluna CK)]] = "Sim", "PREENCHER","NA")</f>
        <v>NA</v>
      </c>
      <c r="BT57" s="108" t="str">
        <f>IF(Tabela2[[#This Row],[Foi elaborado Relatório de Vistoria pelo Ibama? (informações vinculada à coluna CK)]] = "Sim", "PREENCHER","NA")</f>
        <v>NA</v>
      </c>
      <c r="BU57" s="108" t="str">
        <f>IF(Tabela2[[#This Row],[Houve envio de Informações Pós-acidente (preencher "não se aplica" quando de competência estadual/municipal)]] = "Sim", "PREENCHER","NA")</f>
        <v>NA</v>
      </c>
      <c r="BV57" s="108" t="str">
        <f>IF(Tabela2[[#This Row],[Houve avaliação das informações pós-acidente solicitadas/enviadas?]] = "Sim", "PREENCHER","NA")</f>
        <v>NA</v>
      </c>
      <c r="BW57" s="108" t="str">
        <f>IF(Tabela2[[#This Row],[O Ibama aguarda resposta da empresa/OEMA, etc?]] = "Sim", "PREENCHER","NA")</f>
        <v>NA</v>
      </c>
      <c r="BX57" s="106"/>
      <c r="BY57" s="106"/>
      <c r="BZ57" s="104" t="str">
        <f>IF(Tabela2[[#This Row],[Data do documento de encerramento]]="NA","NA",IF(Tabela2[[#This Row],[Data do documento de encerramento]]="","Pendente de conclusão/ encerramento",_xlfn.DAYS(Tabela2[[#This Row],[Data do documento de encerramento]],J57)))</f>
        <v>Pendente de conclusão/ encerramento</v>
      </c>
      <c r="CA57" s="107"/>
      <c r="CB57" s="107"/>
      <c r="CC57" s="115"/>
      <c r="CD57" s="107"/>
      <c r="CE57" s="107"/>
      <c r="CF57" s="107"/>
    </row>
    <row r="58" spans="1:84">
      <c r="A58" s="169">
        <v>202512061250</v>
      </c>
      <c r="B58" s="170" t="s">
        <v>7401</v>
      </c>
      <c r="C58" s="108" t="str">
        <f>VLOOKUP(Tabela2[[#This Row],[SIEMA]],Siema2025,4,FALSE)</f>
        <v xml:space="preserve"> MG</v>
      </c>
      <c r="D58" s="106" t="str">
        <f>VLOOKUP(Tabela2[[#This Row],[SIEMA]],Siema2025,3,FALSE)</f>
        <v xml:space="preserve">Alfenas </v>
      </c>
      <c r="E58" s="106" t="str">
        <f>VLOOKUP(Tabela2[[#This Row],[SIEMA]],Siema2025,20,FALSE)</f>
        <v>Rua Tatuim, 305, Vila Teixeira, Cep: 37132-418</v>
      </c>
      <c r="F58" s="106"/>
      <c r="G58" s="106"/>
      <c r="H58" s="106"/>
      <c r="I58" s="104" t="str">
        <f>VLOOKUP(Tabela2[[#This Row],[SIEMA]],Siema2025,19,FALSE)</f>
        <v/>
      </c>
      <c r="J58" s="105">
        <f>VLOOKUP(Tabela2[[#This Row],[SIEMA]],Siema2025,2,FALSE)</f>
        <v>45676</v>
      </c>
      <c r="K58" s="105" t="str">
        <f>VLOOKUP(Tabela2[[#This Row],[SIEMA]],Siema2025,16,FALSE)</f>
        <v>Domingo</v>
      </c>
      <c r="L58" s="106" t="str">
        <f>IF(Tabela2[[#This Row],[Data]]="","Sem Informação",VLOOKUP(MONTH(Tabela2[[#This Row],[Data]]),'[1]Validação de dados'!$I$1:$J$13,2,0))</f>
        <v>Janeiro</v>
      </c>
      <c r="M58" s="104">
        <f>YEAR(Tabela2[[#This Row],[Data]])</f>
        <v>2025</v>
      </c>
      <c r="N58" s="105" t="str">
        <f>VLOOKUP(Tabela2[[#This Row],[SIEMA]],Siema2025,17,FALSE)</f>
        <v>Madrugada</v>
      </c>
      <c r="O58" s="105" t="str">
        <f>VLOOKUP(Tabela2[[#This Row],[SIEMA]],Siema2025,5,FALSE)</f>
        <v>Indústria</v>
      </c>
      <c r="P58" s="104" t="str">
        <f>VLOOKUP(Tabela2[[#This Row],[SIEMA]],Siema2025,21,FALSE)</f>
        <v/>
      </c>
      <c r="Q58" s="104">
        <v>1202</v>
      </c>
      <c r="R58" s="104" t="str">
        <f>VLOOKUP(Tabela2[[#This Row],[SIEMA]],Siema2025,10,FALSE)</f>
        <v>Oleo diesel</v>
      </c>
      <c r="S58" s="107" t="str">
        <f>IF(Q58="","", IF(Q58="NC","", IF(Q58="NE","", IF(Q58="NA","",IFERROR(VLOOKUP(Q58,Produtos!$A$1:$C$2319,2,FALSE),"Não Cadastrado")))))</f>
        <v>GASÓLEO ou ÓLEO DIESEL ou ÓLEO PARA AQUECIMENTO, LEVE</v>
      </c>
      <c r="T58" s="104">
        <v>2</v>
      </c>
      <c r="U58" s="104" t="s">
        <v>7111</v>
      </c>
      <c r="V58" s="104">
        <f>IF(Q58="","",IF(ISNUMBER(Q58)=FALSE,"Não se aplica",IFERROR(VLOOKUP(Q58,Produtos!$A$1:$C$2319,3,FALSE),"Não Cadastrado")))</f>
        <v>3</v>
      </c>
      <c r="W58" s="104" t="str">
        <f>VLOOKUP(Tabela2[[#This Row],[SIEMA]],Siema2025,10,FALSE)</f>
        <v>Oleo diesel</v>
      </c>
      <c r="X58" s="113" t="str">
        <f>IF(Tabela2[[#This Row],[Origem do acidente]] = "Plataforma", "PREENCHER","NA")</f>
        <v>NA</v>
      </c>
      <c r="Y58" s="109"/>
      <c r="Z58" s="104"/>
      <c r="AA58" s="104"/>
      <c r="AB58" s="104" t="str">
        <f>IF(W58="","",IF(ISNUMBER(W58)=FALSE,"Não se aplica",IFERROR(VLOOKUP(W58,Produtos!$A$1:$C$2319,3,FALSE),"Não Cadastrado")))</f>
        <v>Não se aplica</v>
      </c>
      <c r="AC58" s="104"/>
      <c r="AD58" s="108" t="str">
        <f>IF(Tabela2[[#This Row],[Origem do acidente]] = "Plataforma", "PREENCHER","NA")</f>
        <v>NA</v>
      </c>
      <c r="AE58" s="107" t="str">
        <f>IF(AC58="","", IF(AC58="NC","", IF(AC58="NE","", IF(AC58="NA","",IFERROR(VLOOKUP(AC58,Produtos!$A$1:$C$2319,2,FALSE),"Não Cadastrado")))))</f>
        <v/>
      </c>
      <c r="AF58" s="104"/>
      <c r="AG58" s="104"/>
      <c r="AH58" s="104" t="str">
        <f>IF(AC58="","",IF(ISNUMBER(AC58)=FALSE,"Não se aplica",IFERROR(VLOOKUP(AC58,Produtos!$A$1:$C$2319,3,FALSE),"Não Cadastrado")))</f>
        <v/>
      </c>
      <c r="AI58" s="104"/>
      <c r="AJ58" s="104" t="str">
        <f>VLOOKUP(Tabela2[[#This Row],[SIEMA]],Siema2025,26,FALSE)</f>
        <v>Deslizamento do muro de contenção</v>
      </c>
      <c r="AK58" s="107" t="s">
        <v>7229</v>
      </c>
      <c r="AL58" s="107"/>
      <c r="AM58" s="107"/>
      <c r="AN58" s="108" t="str">
        <f>VLOOKUP(Tabela2[[#This Row],[SIEMA]],Siema2025,51,FALSE)</f>
        <v/>
      </c>
      <c r="AO58" s="108" t="str">
        <f>VLOOKUP(Tabela2[[#This Row],[SIEMA]],Siema2025,53,FALSE)</f>
        <v/>
      </c>
      <c r="AP58" s="108" t="str">
        <f>VLOOKUP(Tabela2[[#This Row],[SIEMA]],Siema2025,55,FALSE)</f>
        <v/>
      </c>
      <c r="AQ58" s="108" t="str">
        <f>VLOOKUP(Tabela2[[#This Row],[SIEMA]],Siema2025,57,FALSE)</f>
        <v>X</v>
      </c>
      <c r="AR58" s="108" t="str">
        <f>VLOOKUP(Tabela2[[#This Row],[SIEMA]],Siema2025,59,FALSE)</f>
        <v/>
      </c>
      <c r="AS58" s="108" t="str">
        <f>VLOOKUP(Tabela2[[#This Row],[SIEMA]],Siema2025,61,FALSE)</f>
        <v/>
      </c>
      <c r="AT58" s="108" t="str">
        <f>VLOOKUP(Tabela2[[#This Row],[SIEMA]],Siema2025,63,FALSE)</f>
        <v/>
      </c>
      <c r="AU58" s="108" t="str">
        <f>VLOOKUP(Tabela2[[#This Row],[SIEMA]],Siema2025,65,FALSE)</f>
        <v>X</v>
      </c>
      <c r="AV58" s="108" t="str">
        <f>VLOOKUP(Tabela2[[#This Row],[SIEMA]],Siema2025,67,FALSE)</f>
        <v/>
      </c>
      <c r="AW58" s="108" t="str">
        <f>VLOOKUP(Tabela2[[#This Row],[SIEMA]],Siema2025,69,FALSE)</f>
        <v/>
      </c>
      <c r="AX58" s="108" t="str">
        <f>VLOOKUP(Tabela2[[#This Row],[SIEMA]],Siema2025,71,FALSE)</f>
        <v/>
      </c>
      <c r="AY58" s="108" t="str">
        <f>VLOOKUP(Tabela2[[#This Row],[SIEMA]],Siema2025,73,FALSE)</f>
        <v/>
      </c>
      <c r="AZ58" s="108" t="str">
        <f>VLOOKUP(Tabela2[[#This Row],[SIEMA]],Siema2025,75,FALSE)</f>
        <v/>
      </c>
      <c r="BA58" s="108" t="str">
        <f>VLOOKUP(Tabela2[[#This Row],[SIEMA]],Siema2025,77,FALSE)</f>
        <v/>
      </c>
      <c r="BB58" s="108" t="str">
        <f>VLOOKUP(Tabela2[[#This Row],[SIEMA]],Siema2025,79,FALSE)</f>
        <v/>
      </c>
      <c r="BC58" s="108" t="str">
        <f>IF(Tabela2[[#This Row],[Outro(s) ]] = "X", "PREENCHER","NA")</f>
        <v>NA</v>
      </c>
      <c r="BD58" s="108" t="str">
        <f>VLOOKUP(Tabela2[[#This Row],[SIEMA]],Siema2025,82,FALSE)</f>
        <v/>
      </c>
      <c r="BE58" s="108" t="str">
        <f>VLOOKUP(Tabela2[[#This Row],[SIEMA]],Siema2025,81,FALSE)</f>
        <v/>
      </c>
      <c r="BF58" s="110" t="str">
        <f>VLOOKUP(Tabela2[[#This Row],[SIEMA]],Siema2025,28,FALSE)</f>
        <v/>
      </c>
      <c r="BG58" s="110"/>
      <c r="BH58" s="111" t="str">
        <f>VLOOKUP(Tabela2[[#This Row],[SIEMA]],Siema2025,29,FALSE)</f>
        <v/>
      </c>
      <c r="BI58" s="112" t="str">
        <f>VLOOKUP(Tabela2[[#This Row],[SIEMA]],Siema2025,107,FALSE)</f>
        <v>Não</v>
      </c>
      <c r="BJ58" s="107"/>
      <c r="BK58" s="104"/>
      <c r="BL58" s="140"/>
      <c r="BM58" s="108">
        <f ca="1">IF(Tabela2[[#This Row],[Data de atendimento do Ibama (considerar o primeiro documento/ação)]]="",_xlfn.DAYS(TODAY(),J58),_xlfn.DAYS(Tabela2[[#This Row],[Data de atendimento do Ibama (considerar o primeiro documento/ação)]],J58))</f>
        <v>554</v>
      </c>
      <c r="BN58" s="108" t="str">
        <f>IF(Tabela2[[#This Row],[Atendido pelo Ibama ("Não" ou "Sim")]]="Não","Preencher", IF(Tabela2[[#This Row],[Atendido pelo Ibama ("Não" ou "Sim")]]="Sim","NA",""))</f>
        <v/>
      </c>
      <c r="BO58" s="114"/>
      <c r="BP58" s="108" t="str">
        <f>IF(Tabela2[[#This Row],[Forma de atendimento (primeiro documento/ação)]]= "Outros (especificar)", "PREENCHER","NA")</f>
        <v>NA</v>
      </c>
      <c r="BQ58" s="106"/>
      <c r="BR58" s="108" t="str">
        <f>IF(Tabela2[[#This Row],[Equipe do Ibama foi a campo? Houve sobrevoo do Poseidon?]] = "Sim", "PREENCHER","NA")</f>
        <v>NA</v>
      </c>
      <c r="BS58" s="108" t="str">
        <f>IF(Tabela2[[#This Row],[Se sim, foi emitida Ordem de Emergência? (informações vinculada à coluna CK)]] = "Sim", "PREENCHER","NA")</f>
        <v>NA</v>
      </c>
      <c r="BT58" s="108" t="str">
        <f>IF(Tabela2[[#This Row],[Foi elaborado Relatório de Vistoria pelo Ibama? (informações vinculada à coluna CK)]] = "Sim", "PREENCHER","NA")</f>
        <v>NA</v>
      </c>
      <c r="BU58" s="108" t="str">
        <f>IF(Tabela2[[#This Row],[Houve envio de Informações Pós-acidente (preencher "não se aplica" quando de competência estadual/municipal)]] = "Sim", "PREENCHER","NA")</f>
        <v>NA</v>
      </c>
      <c r="BV58" s="108" t="str">
        <f>IF(Tabela2[[#This Row],[Houve avaliação das informações pós-acidente solicitadas/enviadas?]] = "Sim", "PREENCHER","NA")</f>
        <v>NA</v>
      </c>
      <c r="BW58" s="108" t="str">
        <f>IF(Tabela2[[#This Row],[O Ibama aguarda resposta da empresa/OEMA, etc?]] = "Sim", "PREENCHER","NA")</f>
        <v>NA</v>
      </c>
      <c r="BX58" s="106"/>
      <c r="BY58" s="140"/>
      <c r="BZ58" s="104" t="str">
        <f>IF(Tabela2[[#This Row],[Data do documento de encerramento]]="NA","NA",IF(Tabela2[[#This Row],[Data do documento de encerramento]]="","Pendente de conclusão/ encerramento",_xlfn.DAYS(Tabela2[[#This Row],[Data do documento de encerramento]],J58)))</f>
        <v>Pendente de conclusão/ encerramento</v>
      </c>
      <c r="CA58" s="107"/>
      <c r="CB58" s="107"/>
      <c r="CC58" s="107"/>
      <c r="CD58" s="107"/>
      <c r="CE58" s="107"/>
      <c r="CF58" s="107"/>
    </row>
    <row r="59" spans="1:84" ht="30.75">
      <c r="A59" s="169">
        <v>202512236053</v>
      </c>
      <c r="B59" s="170" t="s">
        <v>7402</v>
      </c>
      <c r="C59" s="108" t="str">
        <f>VLOOKUP(Tabela2[[#This Row],[SIEMA]],Siema2025,4,FALSE)</f>
        <v xml:space="preserve"> RN</v>
      </c>
      <c r="D59" s="106" t="str">
        <f>VLOOKUP(Tabela2[[#This Row],[SIEMA]],Siema2025,3,FALSE)</f>
        <v xml:space="preserve">Mossoró </v>
      </c>
      <c r="E59" s="106" t="str">
        <f>VLOOKUP(Tabela2[[#This Row],[SIEMA]],Siema2025,20,FALSE)</f>
        <v>Linha do produção do poço 7-CAM-0891-RN em Campo Canto do Amaro</v>
      </c>
      <c r="F59" s="106"/>
      <c r="G59" s="106" t="s">
        <v>7403</v>
      </c>
      <c r="H59" s="106" t="s">
        <v>7404</v>
      </c>
      <c r="I59" s="104" t="s">
        <v>7120</v>
      </c>
      <c r="J59" s="105">
        <f>VLOOKUP(Tabela2[[#This Row],[SIEMA]],Siema2025,2,FALSE)</f>
        <v>45676</v>
      </c>
      <c r="K59" s="105" t="str">
        <f>VLOOKUP(Tabela2[[#This Row],[SIEMA]],Siema2025,16,FALSE)</f>
        <v>Domingo</v>
      </c>
      <c r="L59" s="106" t="str">
        <f>IF(Tabela2[[#This Row],[Data]]="","Sem Informação",VLOOKUP(MONTH(Tabela2[[#This Row],[Data]]),'[1]Validação de dados'!$I$1:$J$13,2,0))</f>
        <v>Janeiro</v>
      </c>
      <c r="M59" s="104">
        <f>YEAR(Tabela2[[#This Row],[Data]])</f>
        <v>2025</v>
      </c>
      <c r="N59" s="105" t="str">
        <f>VLOOKUP(Tabela2[[#This Row],[SIEMA]],Siema2025,17,FALSE)</f>
        <v>Noturno</v>
      </c>
      <c r="O59" s="105" t="s">
        <v>145</v>
      </c>
      <c r="P59" s="104" t="str">
        <f>VLOOKUP(Tabela2[[#This Row],[SIEMA]],Siema2025,21,FALSE)</f>
        <v>Poço terrestre</v>
      </c>
      <c r="Q59" s="104" t="str">
        <f>VLOOKUP(Tabela2[[#This Row],[SIEMA]],Siema2025,7,FALSE)</f>
        <v/>
      </c>
      <c r="R59" s="104" t="str">
        <f>VLOOKUP(Tabela2[[#This Row],[SIEMA]],Siema2025,10,FALSE)</f>
        <v>Água Produzida fora de especificação</v>
      </c>
      <c r="S59" s="107" t="str">
        <f>IF(Q59="","", IF(Q59="NC","", IF(Q59="NE","", IF(Q59="NA","",IFERROR(VLOOKUP(Q59,Produtos!$A$1:$C$2319,2,FALSE),"Não Cadastrado")))))</f>
        <v/>
      </c>
      <c r="T59" s="104" t="str">
        <f>VLOOKUP(Tabela2[[#This Row],[SIEMA]],Siema2025,11,FALSE)</f>
        <v>1.125</v>
      </c>
      <c r="U59" s="104" t="str">
        <f>VLOOKUP(Tabela2[[#This Row],[SIEMA]],Siema2025,12,FALSE)</f>
        <v>M3</v>
      </c>
      <c r="V59" s="104" t="str">
        <f>IF(Q59="","",IF(ISNUMBER(Q59)=FALSE,"Não se aplica",IFERROR(VLOOKUP(Q59,Produtos!$A$1:$C$2319,3,FALSE),"Não Cadastrado")))</f>
        <v/>
      </c>
      <c r="W59" s="104"/>
      <c r="X59" s="113" t="str">
        <f>IF(Tabela2[[#This Row],[Origem do acidente]] = "Plataforma", "PREENCHER","NA")</f>
        <v>NA</v>
      </c>
      <c r="Y59" s="109" t="str">
        <f>IF(W59="","", IF(W59="NC","", IF(W59="NE","", IF(W59="NA","",IFERROR(VLOOKUP(W59,Produtos!$A$1:$C$2319,2,FALSE),"Não Cadastrado")))))</f>
        <v/>
      </c>
      <c r="Z59" s="104"/>
      <c r="AA59" s="104" t="str">
        <f>VLOOKUP(Tabela2[[#This Row],[SIEMA]],Siema2025,12,FALSE)</f>
        <v>M3</v>
      </c>
      <c r="AB59" s="104" t="str">
        <f>IF(W59="","",IF(ISNUMBER(W59)=FALSE,"Não se aplica",IFERROR(VLOOKUP(W59,Produtos!$A$1:$C$2319,3,FALSE),"Não Cadastrado")))</f>
        <v/>
      </c>
      <c r="AC59" s="104"/>
      <c r="AD59" s="108" t="str">
        <f>IF(Tabela2[[#This Row],[Origem do acidente]] = "Plataforma", "PREENCHER","NA")</f>
        <v>NA</v>
      </c>
      <c r="AE59" s="107" t="str">
        <f>IF(AC59="","", IF(AC59="NC","", IF(AC59="NE","", IF(AC59="NA","",IFERROR(VLOOKUP(AC59,Produtos!$A$1:$C$2319,2,FALSE),"Não Cadastrado")))))</f>
        <v/>
      </c>
      <c r="AF59" s="104"/>
      <c r="AG59" s="104"/>
      <c r="AH59" s="104" t="str">
        <f>IF(AC59="","",IF(ISNUMBER(AC59)=FALSE,"Não se aplica",IFERROR(VLOOKUP(AC59,Produtos!$A$1:$C$2319,3,FALSE),"Não Cadastrado")))</f>
        <v/>
      </c>
      <c r="AI59" s="104"/>
      <c r="AJ59" s="104" t="str">
        <f>VLOOKUP(Tabela2[[#This Row],[SIEMA]],Siema2025,26,FALSE)</f>
        <v>Corrosão</v>
      </c>
      <c r="AK59" s="107"/>
      <c r="AL59" s="107"/>
      <c r="AM59" s="107"/>
      <c r="AN59" s="108" t="str">
        <f>VLOOKUP(Tabela2[[#This Row],[SIEMA]],Siema2025,51,FALSE)</f>
        <v/>
      </c>
      <c r="AO59" s="108" t="str">
        <f>VLOOKUP(Tabela2[[#This Row],[SIEMA]],Siema2025,53,FALSE)</f>
        <v/>
      </c>
      <c r="AP59" s="108" t="str">
        <f>VLOOKUP(Tabela2[[#This Row],[SIEMA]],Siema2025,55,FALSE)</f>
        <v/>
      </c>
      <c r="AQ59" s="108" t="str">
        <f>VLOOKUP(Tabela2[[#This Row],[SIEMA]],Siema2025,57,FALSE)</f>
        <v/>
      </c>
      <c r="AR59" s="108" t="str">
        <f>VLOOKUP(Tabela2[[#This Row],[SIEMA]],Siema2025,59,FALSE)</f>
        <v/>
      </c>
      <c r="AS59" s="108" t="str">
        <f>VLOOKUP(Tabela2[[#This Row],[SIEMA]],Siema2025,61,FALSE)</f>
        <v/>
      </c>
      <c r="AT59" s="108" t="str">
        <f>VLOOKUP(Tabela2[[#This Row],[SIEMA]],Siema2025,63,FALSE)</f>
        <v/>
      </c>
      <c r="AU59" s="108" t="str">
        <f>VLOOKUP(Tabela2[[#This Row],[SIEMA]],Siema2025,65,FALSE)</f>
        <v>X</v>
      </c>
      <c r="AV59" s="108" t="str">
        <f>VLOOKUP(Tabela2[[#This Row],[SIEMA]],Siema2025,67,FALSE)</f>
        <v/>
      </c>
      <c r="AW59" s="108" t="str">
        <f>VLOOKUP(Tabela2[[#This Row],[SIEMA]],Siema2025,69,FALSE)</f>
        <v/>
      </c>
      <c r="AX59" s="108" t="str">
        <f>VLOOKUP(Tabela2[[#This Row],[SIEMA]],Siema2025,71,FALSE)</f>
        <v/>
      </c>
      <c r="AY59" s="108" t="str">
        <f>VLOOKUP(Tabela2[[#This Row],[SIEMA]],Siema2025,73,FALSE)</f>
        <v/>
      </c>
      <c r="AZ59" s="108" t="str">
        <f>VLOOKUP(Tabela2[[#This Row],[SIEMA]],Siema2025,75,FALSE)</f>
        <v/>
      </c>
      <c r="BA59" s="108" t="str">
        <f>VLOOKUP(Tabela2[[#This Row],[SIEMA]],Siema2025,77,FALSE)</f>
        <v/>
      </c>
      <c r="BB59" s="108" t="str">
        <f>VLOOKUP(Tabela2[[#This Row],[SIEMA]],Siema2025,79,FALSE)</f>
        <v/>
      </c>
      <c r="BC59" s="108" t="str">
        <f>IF(Tabela2[[#This Row],[Outro(s) ]] = "X", "PREENCHER","NA")</f>
        <v>NA</v>
      </c>
      <c r="BD59" s="108" t="str">
        <f>VLOOKUP(Tabela2[[#This Row],[SIEMA]],Siema2025,82,FALSE)</f>
        <v/>
      </c>
      <c r="BE59" s="108" t="str">
        <f>VLOOKUP(Tabela2[[#This Row],[SIEMA]],Siema2025,81,FALSE)</f>
        <v/>
      </c>
      <c r="BF59" s="110" t="str">
        <f>VLOOKUP(Tabela2[[#This Row],[SIEMA]],Siema2025,28,FALSE)</f>
        <v>3R POTIGUAR S.A.</v>
      </c>
      <c r="BG59" s="110"/>
      <c r="BH59" s="111" t="str">
        <f>VLOOKUP(Tabela2[[#This Row],[SIEMA]],Siema2025,29,FALSE)</f>
        <v/>
      </c>
      <c r="BI59" s="112" t="str">
        <f>VLOOKUP(Tabela2[[#This Row],[SIEMA]],Siema2025,107,FALSE)</f>
        <v>Não</v>
      </c>
      <c r="BJ59" s="107"/>
      <c r="BK59" s="104"/>
      <c r="BL59" s="140">
        <v>45685</v>
      </c>
      <c r="BM59" s="108">
        <f ca="1">IF(Tabela2[[#This Row],[Data de atendimento do Ibama (considerar o primeiro documento/ação)]]="",_xlfn.DAYS(TODAY(),J59),_xlfn.DAYS(Tabela2[[#This Row],[Data de atendimento do Ibama (considerar o primeiro documento/ação)]],J59))</f>
        <v>9</v>
      </c>
      <c r="BN59" s="108" t="str">
        <f>IF(Tabela2[[#This Row],[Atendido pelo Ibama ("Não" ou "Sim")]]="Não","Preencher", IF(Tabela2[[#This Row],[Atendido pelo Ibama ("Não" ou "Sim")]]="Sim","NA",""))</f>
        <v/>
      </c>
      <c r="BO59" s="114" t="s">
        <v>7138</v>
      </c>
      <c r="BP59" s="108" t="str">
        <f>IF(Tabela2[[#This Row],[Forma de atendimento (primeiro documento/ação)]]= "Outros (especificar)", "PREENCHER","NA")</f>
        <v>NA</v>
      </c>
      <c r="BQ59" s="106"/>
      <c r="BR59" s="108" t="str">
        <f>IF(Tabela2[[#This Row],[Equipe do Ibama foi a campo? Houve sobrevoo do Poseidon?]] = "Sim", "PREENCHER","NA")</f>
        <v>NA</v>
      </c>
      <c r="BS59" s="108" t="str">
        <f>IF(Tabela2[[#This Row],[Se sim, foi emitida Ordem de Emergência? (informações vinculada à coluna CK)]] = "Sim", "PREENCHER","NA")</f>
        <v>NA</v>
      </c>
      <c r="BT59" s="108" t="str">
        <f>IF(Tabela2[[#This Row],[Foi elaborado Relatório de Vistoria pelo Ibama? (informações vinculada à coluna CK)]] = "Sim", "PREENCHER","NA")</f>
        <v>NA</v>
      </c>
      <c r="BU59" s="108" t="str">
        <f>IF(Tabela2[[#This Row],[Houve envio de Informações Pós-acidente (preencher "não se aplica" quando de competência estadual/municipal)]] = "Sim", "PREENCHER","NA")</f>
        <v>NA</v>
      </c>
      <c r="BV59" s="108" t="str">
        <f>IF(Tabela2[[#This Row],[Houve avaliação das informações pós-acidente solicitadas/enviadas?]] = "Sim", "PREENCHER","NA")</f>
        <v>NA</v>
      </c>
      <c r="BW59" s="108" t="str">
        <f>IF(Tabela2[[#This Row],[O Ibama aguarda resposta da empresa/OEMA, etc?]] = "Sim", "PREENCHER","NA")</f>
        <v>NA</v>
      </c>
      <c r="BX59" s="106"/>
      <c r="BY59" s="106"/>
      <c r="BZ59" s="104" t="str">
        <f>IF(Tabela2[[#This Row],[Data do documento de encerramento]]="NA","NA",IF(Tabela2[[#This Row],[Data do documento de encerramento]]="","Pendente de conclusão/ encerramento",_xlfn.DAYS(Tabela2[[#This Row],[Data do documento de encerramento]],J59)))</f>
        <v>Pendente de conclusão/ encerramento</v>
      </c>
      <c r="CA59" s="107"/>
      <c r="CB59" s="107"/>
      <c r="CC59" s="107"/>
      <c r="CD59" s="107"/>
      <c r="CE59" s="107"/>
      <c r="CF59" s="107"/>
    </row>
    <row r="60" spans="1:84" ht="30.75">
      <c r="A60" s="169">
        <v>202512157602</v>
      </c>
      <c r="B60" s="170" t="s">
        <v>7405</v>
      </c>
      <c r="C60" s="108" t="str">
        <f>VLOOKUP(Tabela2[[#This Row],[SIEMA]],Siema2025,4,FALSE)</f>
        <v xml:space="preserve"> PR</v>
      </c>
      <c r="D60" s="106" t="str">
        <f>VLOOKUP(Tabela2[[#This Row],[SIEMA]],Siema2025,3,FALSE)</f>
        <v xml:space="preserve">Guaratuba </v>
      </c>
      <c r="E60" s="106" t="str">
        <f>VLOOKUP(Tabela2[[#This Row],[SIEMA]],Siema2025,20,FALSE)</f>
        <v>Paraná &gt; Pontal Do Paraná &gt; Pontal 2 &gt; Pontal 2</v>
      </c>
      <c r="F60" s="106"/>
      <c r="G60" s="106" t="s">
        <v>7406</v>
      </c>
      <c r="H60" s="106" t="s">
        <v>7407</v>
      </c>
      <c r="I60" s="104" t="s">
        <v>7120</v>
      </c>
      <c r="J60" s="105">
        <f>VLOOKUP(Tabela2[[#This Row],[SIEMA]],Siema2025,2,FALSE)</f>
        <v>45677</v>
      </c>
      <c r="K60" s="105" t="str">
        <f>VLOOKUP(Tabela2[[#This Row],[SIEMA]],Siema2025,16,FALSE)</f>
        <v>Segunda</v>
      </c>
      <c r="L60" s="106" t="str">
        <f>IF(Tabela2[[#This Row],[Data]]="","Sem Informação",VLOOKUP(MONTH(Tabela2[[#This Row],[Data]]),'[1]Validação de dados'!$I$1:$J$13,2,0))</f>
        <v>Janeiro</v>
      </c>
      <c r="M60" s="104">
        <f>YEAR(Tabela2[[#This Row],[Data]])</f>
        <v>2025</v>
      </c>
      <c r="N60" s="105" t="str">
        <f>VLOOKUP(Tabela2[[#This Row],[SIEMA]],Siema2025,17,FALSE)</f>
        <v>Matutino</v>
      </c>
      <c r="O60" s="105" t="s">
        <v>7408</v>
      </c>
      <c r="P60" s="104" t="str">
        <f>VLOOKUP(Tabela2[[#This Row],[SIEMA]],Siema2025,21,FALSE)</f>
        <v>Notificação de resíduo oleoso : Paraná &gt; Pontal Do Paraná &gt; Pontal 2 &gt; Pontal 2</v>
      </c>
      <c r="Q60" s="104" t="s">
        <v>7409</v>
      </c>
      <c r="R60" s="104" t="str">
        <f>VLOOKUP(Tabela2[[#This Row],[SIEMA]],Siema2025,10,FALSE)</f>
        <v/>
      </c>
      <c r="S60" s="107" t="str">
        <f>IF(Q60="","", IF(Q60="NC","", IF(Q60="NE","", IF(Q60="NA","",IFERROR(VLOOKUP(Q60,Produtos!$A$1:$C$2319,2,FALSE),"Não Cadastrado")))))</f>
        <v/>
      </c>
      <c r="T60" s="104" t="str">
        <f>VLOOKUP(Tabela2[[#This Row],[SIEMA]],Siema2025,11,FALSE)</f>
        <v xml:space="preserve"> </v>
      </c>
      <c r="U60" s="104" t="str">
        <f>VLOOKUP(Tabela2[[#This Row],[SIEMA]],Siema2025,12,FALSE)</f>
        <v xml:space="preserve"> </v>
      </c>
      <c r="V60" s="104" t="str">
        <f>IF(Q60="","",IF(ISNUMBER(Q60)=FALSE,"Não se aplica",IFERROR(VLOOKUP(Q60,Produtos!$A$1:$C$2319,3,FALSE),"Não Cadastrado")))</f>
        <v>Não se aplica</v>
      </c>
      <c r="W60" s="104" t="str">
        <f>VLOOKUP(Tabela2[[#This Row],[SIEMA]],Siema2025,10,FALSE)</f>
        <v/>
      </c>
      <c r="X60" s="113" t="str">
        <f>IF(Tabela2[[#This Row],[Origem do acidente]] = "Plataforma", "PREENCHER","NA")</f>
        <v>NA</v>
      </c>
      <c r="Y60" s="109" t="str">
        <f>IF(W60="","", IF(W60="NC","", IF(W60="NE","", IF(W60="NA","",IFERROR(VLOOKUP(W60,Produtos!$A$1:$C$2319,2,FALSE),"Não Cadastrado")))))</f>
        <v/>
      </c>
      <c r="Z60" s="104" t="str">
        <f>VLOOKUP(Tabela2[[#This Row],[SIEMA]],Siema2025,11,FALSE)</f>
        <v xml:space="preserve"> </v>
      </c>
      <c r="AA60" s="104" t="str">
        <f>VLOOKUP(Tabela2[[#This Row],[SIEMA]],Siema2025,12,FALSE)</f>
        <v xml:space="preserve"> </v>
      </c>
      <c r="AB60" s="104" t="str">
        <f>IF(W60="","",IF(ISNUMBER(W60)=FALSE,"Não se aplica",IFERROR(VLOOKUP(W60,Produtos!$A$1:$C$2319,3,FALSE),"Não Cadastrado")))</f>
        <v/>
      </c>
      <c r="AC60" s="104"/>
      <c r="AD60" s="108" t="str">
        <f>IF(Tabela2[[#This Row],[Origem do acidente]] = "Plataforma", "PREENCHER","NA")</f>
        <v>NA</v>
      </c>
      <c r="AE60" s="107" t="str">
        <f>IF(AC60="","", IF(AC60="NC","", IF(AC60="NE","", IF(AC60="NA","",IFERROR(VLOOKUP(AC60,Produtos!$A$1:$C$2319,2,FALSE),"Não Cadastrado")))))</f>
        <v/>
      </c>
      <c r="AF60" s="104"/>
      <c r="AG60" s="104"/>
      <c r="AH60" s="104" t="str">
        <f>IF(AC60="","",IF(ISNUMBER(AC60)=FALSE,"Não se aplica",IFERROR(VLOOKUP(AC60,Produtos!$A$1:$C$2319,3,FALSE),"Não Cadastrado")))</f>
        <v/>
      </c>
      <c r="AI60" s="104"/>
      <c r="AJ60" s="104" t="str">
        <f>VLOOKUP(Tabela2[[#This Row],[SIEMA]],Siema2025,26,FALSE)</f>
        <v/>
      </c>
      <c r="AK60" s="107" t="s">
        <v>6834</v>
      </c>
      <c r="AL60" s="107"/>
      <c r="AM60" s="107"/>
      <c r="AN60" s="108" t="str">
        <f>VLOOKUP(Tabela2[[#This Row],[SIEMA]],Siema2025,51,FALSE)</f>
        <v/>
      </c>
      <c r="AO60" s="108" t="str">
        <f>VLOOKUP(Tabela2[[#This Row],[SIEMA]],Siema2025,53,FALSE)</f>
        <v/>
      </c>
      <c r="AP60" s="108" t="str">
        <f>VLOOKUP(Tabela2[[#This Row],[SIEMA]],Siema2025,55,FALSE)</f>
        <v/>
      </c>
      <c r="AQ60" s="108" t="str">
        <f>VLOOKUP(Tabela2[[#This Row],[SIEMA]],Siema2025,57,FALSE)</f>
        <v/>
      </c>
      <c r="AR60" s="108" t="str">
        <f>VLOOKUP(Tabela2[[#This Row],[SIEMA]],Siema2025,59,FALSE)</f>
        <v/>
      </c>
      <c r="AS60" s="108" t="str">
        <f>VLOOKUP(Tabela2[[#This Row],[SIEMA]],Siema2025,61,FALSE)</f>
        <v/>
      </c>
      <c r="AT60" s="108" t="str">
        <f>VLOOKUP(Tabela2[[#This Row],[SIEMA]],Siema2025,63,FALSE)</f>
        <v>X</v>
      </c>
      <c r="AU60" s="108" t="str">
        <f>VLOOKUP(Tabela2[[#This Row],[SIEMA]],Siema2025,65,FALSE)</f>
        <v/>
      </c>
      <c r="AV60" s="108" t="str">
        <f>VLOOKUP(Tabela2[[#This Row],[SIEMA]],Siema2025,67,FALSE)</f>
        <v/>
      </c>
      <c r="AW60" s="108" t="str">
        <f>VLOOKUP(Tabela2[[#This Row],[SIEMA]],Siema2025,69,FALSE)</f>
        <v/>
      </c>
      <c r="AX60" s="108" t="str">
        <f>VLOOKUP(Tabela2[[#This Row],[SIEMA]],Siema2025,71,FALSE)</f>
        <v/>
      </c>
      <c r="AY60" s="108" t="str">
        <f>VLOOKUP(Tabela2[[#This Row],[SIEMA]],Siema2025,73,FALSE)</f>
        <v/>
      </c>
      <c r="AZ60" s="108" t="str">
        <f>VLOOKUP(Tabela2[[#This Row],[SIEMA]],Siema2025,75,FALSE)</f>
        <v/>
      </c>
      <c r="BA60" s="108" t="str">
        <f>VLOOKUP(Tabela2[[#This Row],[SIEMA]],Siema2025,77,FALSE)</f>
        <v/>
      </c>
      <c r="BB60" s="108" t="str">
        <f>VLOOKUP(Tabela2[[#This Row],[SIEMA]],Siema2025,79,FALSE)</f>
        <v/>
      </c>
      <c r="BC60" s="108" t="str">
        <f>IF(Tabela2[[#This Row],[Outro(s) ]] = "X", "PREENCHER","NA")</f>
        <v>NA</v>
      </c>
      <c r="BD60" s="108" t="str">
        <f>VLOOKUP(Tabela2[[#This Row],[SIEMA]],Siema2025,82,FALSE)</f>
        <v/>
      </c>
      <c r="BE60" s="108" t="str">
        <f>VLOOKUP(Tabela2[[#This Row],[SIEMA]],Siema2025,81,FALSE)</f>
        <v/>
      </c>
      <c r="BF60" s="110" t="str">
        <f>VLOOKUP(Tabela2[[#This Row],[SIEMA]],Siema2025,28,FALSE)</f>
        <v/>
      </c>
      <c r="BG60" s="110"/>
      <c r="BH60" s="111" t="str">
        <f>VLOOKUP(Tabela2[[#This Row],[SIEMA]],Siema2025,29,FALSE)</f>
        <v/>
      </c>
      <c r="BI60" s="112" t="str">
        <f>VLOOKUP(Tabela2[[#This Row],[SIEMA]],Siema2025,107,FALSE)</f>
        <v>Não</v>
      </c>
      <c r="BJ60" s="107" t="s">
        <v>7099</v>
      </c>
      <c r="BK60" s="104" t="s">
        <v>2696</v>
      </c>
      <c r="BL60" s="140">
        <v>45922</v>
      </c>
      <c r="BM60" s="108">
        <f ca="1">IF(Tabela2[[#This Row],[Data de atendimento do Ibama (considerar o primeiro documento/ação)]]="",_xlfn.DAYS(TODAY(),J60),_xlfn.DAYS(Tabela2[[#This Row],[Data de atendimento do Ibama (considerar o primeiro documento/ação)]],J60))</f>
        <v>245</v>
      </c>
      <c r="BN60" s="108" t="str">
        <f>IF(Tabela2[[#This Row],[Atendido pelo Ibama ("Não" ou "Sim")]]="Não","Preencher", IF(Tabela2[[#This Row],[Atendido pelo Ibama ("Não" ou "Sim")]]="Sim","NA",""))</f>
        <v>NA</v>
      </c>
      <c r="BO60" s="114" t="s">
        <v>7182</v>
      </c>
      <c r="BP60" s="108" t="str">
        <f>IF(Tabela2[[#This Row],[Forma de atendimento (primeiro documento/ação)]]= "Outros (especificar)", "PREENCHER","NA")</f>
        <v>NA</v>
      </c>
      <c r="BQ60" s="106" t="s">
        <v>123</v>
      </c>
      <c r="BR60" s="108" t="str">
        <f>IF(Tabela2[[#This Row],[Equipe do Ibama foi a campo? Houve sobrevoo do Poseidon?]] = "Sim", "PREENCHER","NA")</f>
        <v>NA</v>
      </c>
      <c r="BS60" s="108" t="s">
        <v>123</v>
      </c>
      <c r="BT60" s="108" t="str">
        <f>IF(Tabela2[[#This Row],[Foi elaborado Relatório de Vistoria pelo Ibama? (informações vinculada à coluna CK)]] = "Sim", "PREENCHER","NA")</f>
        <v>NA</v>
      </c>
      <c r="BU60" s="108" t="str">
        <f>IF(Tabela2[[#This Row],[Houve envio de Informações Pós-acidente (preencher "não se aplica" quando de competência estadual/municipal)]] = "Sim", "PREENCHER","NA")</f>
        <v>NA</v>
      </c>
      <c r="BV60" s="108" t="str">
        <f>IF(Tabela2[[#This Row],[Houve avaliação das informações pós-acidente solicitadas/enviadas?]] = "Sim", "PREENCHER","NA")</f>
        <v>NA</v>
      </c>
      <c r="BW60" s="108" t="s">
        <v>2696</v>
      </c>
      <c r="BX60" s="106" t="s">
        <v>7102</v>
      </c>
      <c r="BY60" s="140">
        <v>45922</v>
      </c>
      <c r="BZ60" s="104">
        <f>IF(Tabela2[[#This Row],[Data do documento de encerramento]]="NA","NA",IF(Tabela2[[#This Row],[Data do documento de encerramento]]="","Pendente de conclusão/ encerramento",_xlfn.DAYS(Tabela2[[#This Row],[Data do documento de encerramento]],J60)))</f>
        <v>245</v>
      </c>
      <c r="CA60" s="107"/>
      <c r="CB60" s="107"/>
      <c r="CC60" s="107"/>
      <c r="CD60" s="107"/>
      <c r="CE60" s="107"/>
      <c r="CF60" s="107"/>
    </row>
    <row r="61" spans="1:84">
      <c r="A61" s="169">
        <v>202532739610</v>
      </c>
      <c r="B61" s="170" t="s">
        <v>7410</v>
      </c>
      <c r="C61" s="108" t="str">
        <f>VLOOKUP(Tabela2[[#This Row],[SIEMA]],Siema2025,4,FALSE)</f>
        <v xml:space="preserve"> SC</v>
      </c>
      <c r="D61" s="106" t="str">
        <f>VLOOKUP(Tabela2[[#This Row],[SIEMA]],Siema2025,3,FALSE)</f>
        <v xml:space="preserve">Caçador </v>
      </c>
      <c r="E61" s="106" t="str">
        <f>VLOOKUP(Tabela2[[#This Row],[SIEMA]],Siema2025,20,FALSE)</f>
        <v>Rua José Oleinik, Bairro Martello</v>
      </c>
      <c r="F61" s="106"/>
      <c r="G61" s="106" t="s">
        <v>7411</v>
      </c>
      <c r="H61" s="106" t="s">
        <v>7412</v>
      </c>
      <c r="I61" s="104" t="s">
        <v>7120</v>
      </c>
      <c r="J61" s="105">
        <f>VLOOKUP(Tabela2[[#This Row],[SIEMA]],Siema2025,2,FALSE)</f>
        <v>45677</v>
      </c>
      <c r="K61" s="105" t="str">
        <f>VLOOKUP(Tabela2[[#This Row],[SIEMA]],Siema2025,16,FALSE)</f>
        <v>Segunda</v>
      </c>
      <c r="L61" s="106" t="str">
        <f>IF(Tabela2[[#This Row],[Data]]="","Sem Informação",VLOOKUP(MONTH(Tabela2[[#This Row],[Data]]),'[1]Validação de dados'!$I$1:$J$13,2,0))</f>
        <v>Janeiro</v>
      </c>
      <c r="M61" s="106">
        <f>YEAR(Tabela2[[#This Row],[Data]])</f>
        <v>2025</v>
      </c>
      <c r="N61" s="105" t="str">
        <f>VLOOKUP(Tabela2[[#This Row],[SIEMA]],Siema2025,17,FALSE)</f>
        <v>Noturno</v>
      </c>
      <c r="O61" s="105" t="s">
        <v>286</v>
      </c>
      <c r="P61" s="104" t="str">
        <f>VLOOKUP(Tabela2[[#This Row],[SIEMA]],Siema2025,21,FALSE)</f>
        <v>Bairros do município.</v>
      </c>
      <c r="Q61" s="104">
        <v>1993</v>
      </c>
      <c r="R61" s="104" t="str">
        <f>VLOOKUP(Tabela2[[#This Row],[SIEMA]],Siema2025,10,FALSE)</f>
        <v/>
      </c>
      <c r="S61" s="107" t="str">
        <f>IF(Q61="","", IF(Q61="NC","", IF(Q61="NE","", IF(Q61="NA","",IFERROR(VLOOKUP(Q61,Produtos!$A$1:$C$2319,2,FALSE),"Não Cadastrado")))))</f>
        <v>LÍQUIDO INFLAMÁVEL, N.E.</v>
      </c>
      <c r="T61" s="104">
        <v>240</v>
      </c>
      <c r="U61" s="104" t="s">
        <v>648</v>
      </c>
      <c r="V61" s="104">
        <f>IF(Q61="","",IF(ISNUMBER(Q61)=FALSE,"Não se aplica",IFERROR(VLOOKUP(Q61,Produtos!$A$1:$C$2319,3,FALSE),"Não Cadastrado")))</f>
        <v>3</v>
      </c>
      <c r="W61" s="104" t="str">
        <f>VLOOKUP(Tabela2[[#This Row],[SIEMA]],Siema2025,10,FALSE)</f>
        <v/>
      </c>
      <c r="X61" s="108" t="str">
        <f>IF(Tabela2[[#This Row],[Origem do acidente]] = "Plataforma", "PREENCHER","NA")</f>
        <v>NA</v>
      </c>
      <c r="Y61" s="109" t="str">
        <f>IF(W61="","", IF(W61="NC","", IF(W61="NE","", IF(W61="NA","",IFERROR(VLOOKUP(W61,Produtos!$A$1:$C$2319,2,FALSE),"Não Cadastrado")))))</f>
        <v/>
      </c>
      <c r="Z61" s="104" t="str">
        <f>VLOOKUP(Tabela2[[#This Row],[SIEMA]],Siema2025,11,FALSE)</f>
        <v xml:space="preserve"> </v>
      </c>
      <c r="AA61" s="104" t="str">
        <f>VLOOKUP(Tabela2[[#This Row],[SIEMA]],Siema2025,12,FALSE)</f>
        <v xml:space="preserve"> </v>
      </c>
      <c r="AB61" s="104" t="str">
        <f>IF(W61="","",IF(ISNUMBER(W61)=FALSE,"Não se aplica",IFERROR(VLOOKUP(W61,Produtos!$A$1:$C$2319,3,FALSE),"Não Cadastrado")))</f>
        <v/>
      </c>
      <c r="AC61" s="106"/>
      <c r="AD61" s="108" t="str">
        <f>IF(Tabela2[[#This Row],[Origem do acidente]] = "Plataforma", "PREENCHER","NA")</f>
        <v>NA</v>
      </c>
      <c r="AE61" s="107" t="str">
        <f>IF(AC61="","", IF(AC61="NC","", IF(AC61="NE","", IF(AC61="NA","",IFERROR(VLOOKUP(AC61,Produtos!$A$1:$C$2319,2,FALSE),"Não Cadastrado")))))</f>
        <v/>
      </c>
      <c r="AF61" s="106"/>
      <c r="AG61" s="104"/>
      <c r="AH61" s="104" t="str">
        <f>IF(AC61="","",IF(ISNUMBER(AC61)=FALSE,"Não se aplica",IFERROR(VLOOKUP(AC61,Produtos!$A$1:$C$2319,3,FALSE),"Não Cadastrado")))</f>
        <v/>
      </c>
      <c r="AI61" s="106"/>
      <c r="AJ61" s="104" t="s">
        <v>7413</v>
      </c>
      <c r="AK61" s="107" t="s">
        <v>7112</v>
      </c>
      <c r="AL61" s="107"/>
      <c r="AM61" s="107"/>
      <c r="AN61" s="108" t="str">
        <f>VLOOKUP(Tabela2[[#This Row],[SIEMA]],Siema2025,51,FALSE)</f>
        <v/>
      </c>
      <c r="AO61" s="108" t="str">
        <f>VLOOKUP(Tabela2[[#This Row],[SIEMA]],Siema2025,53,FALSE)</f>
        <v/>
      </c>
      <c r="AP61" s="108" t="str">
        <f>VLOOKUP(Tabela2[[#This Row],[SIEMA]],Siema2025,55,FALSE)</f>
        <v/>
      </c>
      <c r="AQ61" s="108" t="str">
        <f>VLOOKUP(Tabela2[[#This Row],[SIEMA]],Siema2025,57,FALSE)</f>
        <v/>
      </c>
      <c r="AR61" s="108" t="str">
        <f>VLOOKUP(Tabela2[[#This Row],[SIEMA]],Siema2025,59,FALSE)</f>
        <v/>
      </c>
      <c r="AS61" s="108" t="str">
        <f>VLOOKUP(Tabela2[[#This Row],[SIEMA]],Siema2025,61,FALSE)</f>
        <v/>
      </c>
      <c r="AT61" s="108" t="str">
        <f>VLOOKUP(Tabela2[[#This Row],[SIEMA]],Siema2025,63,FALSE)</f>
        <v/>
      </c>
      <c r="AU61" s="108" t="str">
        <f>VLOOKUP(Tabela2[[#This Row],[SIEMA]],Siema2025,65,FALSE)</f>
        <v>X</v>
      </c>
      <c r="AV61" s="108" t="str">
        <f>VLOOKUP(Tabela2[[#This Row],[SIEMA]],Siema2025,67,FALSE)</f>
        <v/>
      </c>
      <c r="AW61" s="108" t="str">
        <f>VLOOKUP(Tabela2[[#This Row],[SIEMA]],Siema2025,69,FALSE)</f>
        <v/>
      </c>
      <c r="AX61" s="108" t="str">
        <f>VLOOKUP(Tabela2[[#This Row],[SIEMA]],Siema2025,71,FALSE)</f>
        <v/>
      </c>
      <c r="AY61" s="108" t="str">
        <f>VLOOKUP(Tabela2[[#This Row],[SIEMA]],Siema2025,73,FALSE)</f>
        <v/>
      </c>
      <c r="AZ61" s="108" t="str">
        <f>VLOOKUP(Tabela2[[#This Row],[SIEMA]],Siema2025,75,FALSE)</f>
        <v/>
      </c>
      <c r="BA61" s="108" t="str">
        <f>VLOOKUP(Tabela2[[#This Row],[SIEMA]],Siema2025,77,FALSE)</f>
        <v/>
      </c>
      <c r="BB61" s="108" t="str">
        <f>VLOOKUP(Tabela2[[#This Row],[SIEMA]],Siema2025,79,FALSE)</f>
        <v/>
      </c>
      <c r="BC61" s="108" t="str">
        <f>IF(Tabela2[[#This Row],[Outro(s) ]] = "X", "PREENCHER","NA")</f>
        <v>NA</v>
      </c>
      <c r="BD61" s="108" t="str">
        <f>VLOOKUP(Tabela2[[#This Row],[SIEMA]],Siema2025,82,FALSE)</f>
        <v/>
      </c>
      <c r="BE61" s="108" t="str">
        <f>VLOOKUP(Tabela2[[#This Row],[SIEMA]],Siema2025,81,FALSE)</f>
        <v/>
      </c>
      <c r="BF61" s="110" t="str">
        <f>VLOOKUP(Tabela2[[#This Row],[SIEMA]],Siema2025,28,FALSE)</f>
        <v>MACK TRANSPORTES LTDA</v>
      </c>
      <c r="BG61" s="110"/>
      <c r="BH61" s="111" t="str">
        <f>VLOOKUP(Tabela2[[#This Row],[SIEMA]],Siema2025,29,FALSE)</f>
        <v>02223206000106</v>
      </c>
      <c r="BI61" s="112" t="s">
        <v>7062</v>
      </c>
      <c r="BJ61" s="107" t="s">
        <v>7113</v>
      </c>
      <c r="BK61" s="104" t="s">
        <v>2696</v>
      </c>
      <c r="BL61" s="168">
        <v>45688</v>
      </c>
      <c r="BM61" s="108">
        <f ca="1">IF(Tabela2[[#This Row],[Data de atendimento do Ibama (considerar o primeiro documento/ação)]]="",_xlfn.DAYS(TODAY(),J61),_xlfn.DAYS(Tabela2[[#This Row],[Data de atendimento do Ibama (considerar o primeiro documento/ação)]],J61))</f>
        <v>11</v>
      </c>
      <c r="BN61" s="108" t="str">
        <f>IF(Tabela2[[#This Row],[Atendido pelo Ibama ("Não" ou "Sim")]]="Não","Preencher", IF(Tabela2[[#This Row],[Atendido pelo Ibama ("Não" ou "Sim")]]="Sim","NA",""))</f>
        <v>NA</v>
      </c>
      <c r="BO61" s="114" t="s">
        <v>7182</v>
      </c>
      <c r="BP61" s="108" t="str">
        <f>IF(Tabela2[[#This Row],[Forma de atendimento (primeiro documento/ação)]]= "Outros (especificar)", "PREENCHER","NA")</f>
        <v>NA</v>
      </c>
      <c r="BQ61" s="106" t="s">
        <v>123</v>
      </c>
      <c r="BR61" s="108" t="str">
        <f>IF(Tabela2[[#This Row],[Equipe do Ibama foi a campo? Houve sobrevoo do Poseidon?]] = "Sim", "PREENCHER","NA")</f>
        <v>NA</v>
      </c>
      <c r="BS61" s="108" t="str">
        <f>IF(Tabela2[[#This Row],[Se sim, foi emitida Ordem de Emergência? (informações vinculada à coluna CK)]] = "Sim", "PREENCHER","NA")</f>
        <v>NA</v>
      </c>
      <c r="BT61" s="108" t="s">
        <v>7126</v>
      </c>
      <c r="BU61" s="108" t="s">
        <v>2696</v>
      </c>
      <c r="BV61" s="108" t="s">
        <v>123</v>
      </c>
      <c r="BW61" s="108" t="s">
        <v>2696</v>
      </c>
      <c r="BX61" s="106" t="s">
        <v>7102</v>
      </c>
      <c r="BY61" s="140">
        <v>45688</v>
      </c>
      <c r="BZ61" s="104">
        <f>IF(Tabela2[[#This Row],[Data do documento de encerramento]]="NA","NA",IF(Tabela2[[#This Row],[Data do documento de encerramento]]="","Pendente de conclusão/ encerramento",_xlfn.DAYS(Tabela2[[#This Row],[Data do documento de encerramento]],J61)))</f>
        <v>11</v>
      </c>
      <c r="CA61" s="109"/>
      <c r="CB61" s="109"/>
      <c r="CC61" s="109"/>
      <c r="CD61" s="109"/>
      <c r="CE61" s="109"/>
      <c r="CF61" s="109"/>
    </row>
    <row r="62" spans="1:84" ht="30.75">
      <c r="A62" s="169">
        <v>202512128822</v>
      </c>
      <c r="B62" s="170" t="s">
        <v>7414</v>
      </c>
      <c r="C62" s="108" t="str">
        <f>VLOOKUP(Tabela2[[#This Row],[SIEMA]],Siema2025,4,FALSE)</f>
        <v xml:space="preserve"> RS</v>
      </c>
      <c r="D62" s="106" t="str">
        <f>VLOOKUP(Tabela2[[#This Row],[SIEMA]],Siema2025,3,FALSE)</f>
        <v xml:space="preserve">Pelotas </v>
      </c>
      <c r="E62" s="106" t="s">
        <v>7184</v>
      </c>
      <c r="F62" s="106" t="s">
        <v>7415</v>
      </c>
      <c r="G62" s="106" t="s">
        <v>7416</v>
      </c>
      <c r="H62" s="106" t="s">
        <v>7417</v>
      </c>
      <c r="I62" s="104" t="s">
        <v>7120</v>
      </c>
      <c r="J62" s="105">
        <f>VLOOKUP(Tabela2[[#This Row],[SIEMA]],Siema2025,2,FALSE)</f>
        <v>45678</v>
      </c>
      <c r="K62" s="105" t="str">
        <f>VLOOKUP(Tabela2[[#This Row],[SIEMA]],Siema2025,16,FALSE)</f>
        <v>Terça</v>
      </c>
      <c r="L62" s="106" t="str">
        <f>IF(Tabela2[[#This Row],[Data]]="","Sem Informação",VLOOKUP(MONTH(Tabela2[[#This Row],[Data]]),'[1]Validação de dados'!$I$1:$J$13,2,0))</f>
        <v>Janeiro</v>
      </c>
      <c r="M62" s="104">
        <f>YEAR(Tabela2[[#This Row],[Data]])</f>
        <v>2025</v>
      </c>
      <c r="N62" s="105" t="str">
        <f>VLOOKUP(Tabela2[[#This Row],[SIEMA]],Siema2025,17,FALSE)</f>
        <v>Madrugada</v>
      </c>
      <c r="O62" s="105" t="str">
        <f>VLOOKUP(Tabela2[[#This Row],[SIEMA]],Siema2025,5,FALSE)</f>
        <v>Rodovia</v>
      </c>
      <c r="P62" s="104" t="str">
        <f>VLOOKUP(Tabela2[[#This Row],[SIEMA]],Siema2025,21,FALSE)</f>
        <v>Saída de pista de uma carreta transportando primer dentro de container.</v>
      </c>
      <c r="Q62" s="104">
        <v>1993</v>
      </c>
      <c r="R62" s="104" t="str">
        <f>VLOOKUP(Tabela2[[#This Row],[SIEMA]],Siema2025,10,FALSE)</f>
        <v>1993 - Jowat Primer 406.14</v>
      </c>
      <c r="S62" s="107" t="str">
        <f>IF(Q62="","", IF(Q62="NC","", IF(Q62="NE","", IF(Q62="NA","",IFERROR(VLOOKUP(Q62,Produtos!$A$1:$C$2319,2,FALSE),"Não Cadastrado")))))</f>
        <v>LÍQUIDO INFLAMÁVEL, N.E.</v>
      </c>
      <c r="T62" s="104" t="s">
        <v>6834</v>
      </c>
      <c r="U62" s="104" t="s">
        <v>7062</v>
      </c>
      <c r="V62" s="104">
        <f>IF(Q62="","",IF(ISNUMBER(Q62)=FALSE,"Não se aplica",IFERROR(VLOOKUP(Q62,Produtos!$A$1:$C$2319,3,FALSE),"Não Cadastrado")))</f>
        <v>3</v>
      </c>
      <c r="W62" s="104"/>
      <c r="X62" s="113" t="str">
        <f>IF(Tabela2[[#This Row],[Origem do acidente]] = "Plataforma", "PREENCHER","NA")</f>
        <v>NA</v>
      </c>
      <c r="Y62" s="109" t="str">
        <f>IF(W62="","", IF(W62="NC","", IF(W62="NE","", IF(W62="NA","",IFERROR(VLOOKUP(W62,Produtos!$A$1:$C$2319,2,FALSE),"Não Cadastrado")))))</f>
        <v/>
      </c>
      <c r="Z62" s="104" t="str">
        <f>VLOOKUP(Tabela2[[#This Row],[SIEMA]],Siema2025,11,FALSE)</f>
        <v/>
      </c>
      <c r="AA62" s="104" t="str">
        <f>VLOOKUP(Tabela2[[#This Row],[SIEMA]],Siema2025,12,FALSE)</f>
        <v/>
      </c>
      <c r="AB62" s="104" t="str">
        <f>IF(W62="","",IF(ISNUMBER(W62)=FALSE,"Não se aplica",IFERROR(VLOOKUP(W62,Produtos!$A$1:$C$2319,3,FALSE),"Não Cadastrado")))</f>
        <v/>
      </c>
      <c r="AC62" s="104"/>
      <c r="AD62" s="108" t="str">
        <f>IF(Tabela2[[#This Row],[Origem do acidente]] = "Plataforma", "PREENCHER","NA")</f>
        <v>NA</v>
      </c>
      <c r="AE62" s="107" t="str">
        <f>IF(AC62="","", IF(AC62="NC","", IF(AC62="NE","", IF(AC62="NA","",IFERROR(VLOOKUP(AC62,Produtos!$A$1:$C$2319,2,FALSE),"Não Cadastrado")))))</f>
        <v/>
      </c>
      <c r="AF62" s="104"/>
      <c r="AG62" s="104"/>
      <c r="AH62" s="104" t="str">
        <f>IF(AC62="","",IF(ISNUMBER(AC62)=FALSE,"Não se aplica",IFERROR(VLOOKUP(AC62,Produtos!$A$1:$C$2319,3,FALSE),"Não Cadastrado")))</f>
        <v/>
      </c>
      <c r="AI62" s="104"/>
      <c r="AJ62" s="104" t="str">
        <f>VLOOKUP(Tabela2[[#This Row],[SIEMA]],Siema2025,26,FALSE)</f>
        <v>Vazamento de carga com pouca quantidade devido à saida de pista. Carreta transportava primer dentro de um container.</v>
      </c>
      <c r="AK62" s="107" t="s">
        <v>6834</v>
      </c>
      <c r="AL62" s="107"/>
      <c r="AM62" s="107"/>
      <c r="AN62" s="108" t="str">
        <f>VLOOKUP(Tabela2[[#This Row],[SIEMA]],Siema2025,51,FALSE)</f>
        <v/>
      </c>
      <c r="AO62" s="108" t="str">
        <f>VLOOKUP(Tabela2[[#This Row],[SIEMA]],Siema2025,53,FALSE)</f>
        <v/>
      </c>
      <c r="AP62" s="108" t="str">
        <f>VLOOKUP(Tabela2[[#This Row],[SIEMA]],Siema2025,55,FALSE)</f>
        <v/>
      </c>
      <c r="AQ62" s="108" t="str">
        <f>VLOOKUP(Tabela2[[#This Row],[SIEMA]],Siema2025,57,FALSE)</f>
        <v/>
      </c>
      <c r="AR62" s="108" t="str">
        <f>VLOOKUP(Tabela2[[#This Row],[SIEMA]],Siema2025,59,FALSE)</f>
        <v/>
      </c>
      <c r="AS62" s="108" t="str">
        <f>VLOOKUP(Tabela2[[#This Row],[SIEMA]],Siema2025,61,FALSE)</f>
        <v/>
      </c>
      <c r="AT62" s="108" t="str">
        <f>VLOOKUP(Tabela2[[#This Row],[SIEMA]],Siema2025,63,FALSE)</f>
        <v/>
      </c>
      <c r="AU62" s="108" t="s">
        <v>7181</v>
      </c>
      <c r="AV62" s="108" t="str">
        <f>VLOOKUP(Tabela2[[#This Row],[SIEMA]],Siema2025,67,FALSE)</f>
        <v/>
      </c>
      <c r="AW62" s="108" t="str">
        <f>VLOOKUP(Tabela2[[#This Row],[SIEMA]],Siema2025,69,FALSE)</f>
        <v/>
      </c>
      <c r="AX62" s="108" t="str">
        <f>VLOOKUP(Tabela2[[#This Row],[SIEMA]],Siema2025,71,FALSE)</f>
        <v/>
      </c>
      <c r="AY62" s="108" t="str">
        <f>VLOOKUP(Tabela2[[#This Row],[SIEMA]],Siema2025,73,FALSE)</f>
        <v/>
      </c>
      <c r="AZ62" s="108" t="str">
        <f>VLOOKUP(Tabela2[[#This Row],[SIEMA]],Siema2025,75,FALSE)</f>
        <v/>
      </c>
      <c r="BA62" s="108" t="str">
        <f>VLOOKUP(Tabela2[[#This Row],[SIEMA]],Siema2025,77,FALSE)</f>
        <v/>
      </c>
      <c r="BB62" s="108"/>
      <c r="BC62" s="108" t="str">
        <f>IF(Tabela2[[#This Row],[Outro(s) ]] = "X", "PREENCHER","NA")</f>
        <v>NA</v>
      </c>
      <c r="BD62" s="108" t="str">
        <f>VLOOKUP(Tabela2[[#This Row],[SIEMA]],Siema2025,82,FALSE)</f>
        <v/>
      </c>
      <c r="BE62" s="108" t="str">
        <f>VLOOKUP(Tabela2[[#This Row],[SIEMA]],Siema2025,81,FALSE)</f>
        <v/>
      </c>
      <c r="BF62" s="110" t="str">
        <f>VLOOKUP(Tabela2[[#This Row],[SIEMA]],Siema2025,28,FALSE)</f>
        <v/>
      </c>
      <c r="BG62" s="110"/>
      <c r="BH62" s="111" t="str">
        <f>VLOOKUP(Tabela2[[#This Row],[SIEMA]],Siema2025,29,FALSE)</f>
        <v/>
      </c>
      <c r="BI62" s="112" t="s">
        <v>2696</v>
      </c>
      <c r="BJ62" s="107" t="s">
        <v>7099</v>
      </c>
      <c r="BK62" s="104" t="s">
        <v>7062</v>
      </c>
      <c r="BL62" s="140">
        <v>45681</v>
      </c>
      <c r="BM62" s="108">
        <f ca="1">IF(Tabela2[[#This Row],[Data de atendimento do Ibama (considerar o primeiro documento/ação)]]="",_xlfn.DAYS(TODAY(),J62),_xlfn.DAYS(Tabela2[[#This Row],[Data de atendimento do Ibama (considerar o primeiro documento/ação)]],J62))</f>
        <v>3</v>
      </c>
      <c r="BN62" s="108" t="s">
        <v>7120</v>
      </c>
      <c r="BO62" s="114" t="s">
        <v>7138</v>
      </c>
      <c r="BP62" s="108" t="str">
        <f>IF(Tabela2[[#This Row],[Forma de atendimento (primeiro documento/ação)]]= "Outros (especificar)", "PREENCHER","NA")</f>
        <v>NA</v>
      </c>
      <c r="BQ62" s="106" t="s">
        <v>123</v>
      </c>
      <c r="BR62" s="108" t="str">
        <f>IF(Tabela2[[#This Row],[Equipe do Ibama foi a campo? Houve sobrevoo do Poseidon?]] = "Sim", "PREENCHER","NA")</f>
        <v>NA</v>
      </c>
      <c r="BS62" s="108" t="str">
        <f>IF(Tabela2[[#This Row],[Se sim, foi emitida Ordem de Emergência? (informações vinculada à coluna CK)]] = "Sim", "PREENCHER","NA")</f>
        <v>NA</v>
      </c>
      <c r="BT62" s="108" t="s">
        <v>7114</v>
      </c>
      <c r="BU62" s="108" t="str">
        <f>IF(Tabela2[[#This Row],[Houve envio de Informações Pós-acidente (preencher "não se aplica" quando de competência estadual/municipal)]] = "Sim", "PREENCHER","NA")</f>
        <v>NA</v>
      </c>
      <c r="BV62" s="108" t="s">
        <v>2696</v>
      </c>
      <c r="BW62" s="108" t="s">
        <v>123</v>
      </c>
      <c r="BX62" s="106"/>
      <c r="BY62" s="106"/>
      <c r="BZ62" s="104" t="str">
        <f>IF(Tabela2[[#This Row],[Data do documento de encerramento]]="NA","NA",IF(Tabela2[[#This Row],[Data do documento de encerramento]]="","Pendente de conclusão/ encerramento",_xlfn.DAYS(Tabela2[[#This Row],[Data do documento de encerramento]],J62)))</f>
        <v>Pendente de conclusão/ encerramento</v>
      </c>
      <c r="CA62" s="107" t="s">
        <v>7418</v>
      </c>
      <c r="CB62" s="107"/>
      <c r="CC62" s="107"/>
      <c r="CD62" s="107"/>
      <c r="CE62" s="107"/>
      <c r="CF62" s="107"/>
    </row>
    <row r="63" spans="1:84" ht="45.75">
      <c r="A63" s="169">
        <v>202512150431</v>
      </c>
      <c r="B63" s="170" t="s">
        <v>7419</v>
      </c>
      <c r="C63" s="108" t="str">
        <f>VLOOKUP(Tabela2[[#This Row],[SIEMA]],Siema2025,4,FALSE)</f>
        <v xml:space="preserve"> SC</v>
      </c>
      <c r="D63" s="106" t="str">
        <f>VLOOKUP(Tabela2[[#This Row],[SIEMA]],Siema2025,3,FALSE)</f>
        <v xml:space="preserve">Jaraguá do Sul </v>
      </c>
      <c r="E63" s="106" t="str">
        <f>VLOOKUP(Tabela2[[#This Row],[SIEMA]],Siema2025,20,FALSE)</f>
        <v>próx. R. Edmundo Koch, 1300 - Nereu Ramos, Jaraguá do Sul - SC, 89253-000</v>
      </c>
      <c r="F63" s="106"/>
      <c r="G63" s="106" t="s">
        <v>7420</v>
      </c>
      <c r="H63" s="106" t="s">
        <v>7421</v>
      </c>
      <c r="I63" s="104" t="s">
        <v>7120</v>
      </c>
      <c r="J63" s="105">
        <f>VLOOKUP(Tabela2[[#This Row],[SIEMA]],Siema2025,2,FALSE)</f>
        <v>45678</v>
      </c>
      <c r="K63" s="105" t="str">
        <f>VLOOKUP(Tabela2[[#This Row],[SIEMA]],Siema2025,16,FALSE)</f>
        <v>Terça</v>
      </c>
      <c r="L63" s="106" t="str">
        <f>IF(Tabela2[[#This Row],[Data]]="","Sem Informação",VLOOKUP(MONTH(Tabela2[[#This Row],[Data]]),'[1]Validação de dados'!$I$1:$J$13,2,0))</f>
        <v>Janeiro</v>
      </c>
      <c r="M63" s="104">
        <f>YEAR(Tabela2[[#This Row],[Data]])</f>
        <v>2025</v>
      </c>
      <c r="N63" s="105" t="str">
        <f>VLOOKUP(Tabela2[[#This Row],[SIEMA]],Siema2025,17,FALSE)</f>
        <v>Matutino</v>
      </c>
      <c r="O63" s="105" t="str">
        <f>VLOOKUP(Tabela2[[#This Row],[SIEMA]],Siema2025,5,FALSE)</f>
        <v>Ferrovia</v>
      </c>
      <c r="P63" s="104" t="str">
        <f>VLOOKUP(Tabela2[[#This Row],[SIEMA]],Siema2025,21,FALSE)</f>
        <v>Rompimento de lacre, possível vandalismo.</v>
      </c>
      <c r="Q63" s="104" t="s">
        <v>7127</v>
      </c>
      <c r="R63" s="104" t="s">
        <v>7127</v>
      </c>
      <c r="S63" s="107" t="s">
        <v>365</v>
      </c>
      <c r="T63" s="104">
        <v>1</v>
      </c>
      <c r="U63" s="104" t="s">
        <v>7121</v>
      </c>
      <c r="V63" s="104" t="s">
        <v>7127</v>
      </c>
      <c r="W63" s="104"/>
      <c r="X63" s="113"/>
      <c r="Y63" s="109" t="str">
        <f>IF(W63="","", IF(W63="NC","", IF(W63="NE","", IF(W63="NA","",IFERROR(VLOOKUP(W63,Produtos!$A$1:$C$2319,2,FALSE),"Não Cadastrado")))))</f>
        <v/>
      </c>
      <c r="Z63" s="104" t="str">
        <f>VLOOKUP(Tabela2[[#This Row],[SIEMA]],Siema2025,11,FALSE)</f>
        <v/>
      </c>
      <c r="AA63" s="104" t="str">
        <f>VLOOKUP(Tabela2[[#This Row],[SIEMA]],Siema2025,12,FALSE)</f>
        <v/>
      </c>
      <c r="AB63" s="104" t="str">
        <f>IF(W63="","",IF(ISNUMBER(W63)=FALSE,"Não se aplica",IFERROR(VLOOKUP(W63,Produtos!$A$1:$C$2319,3,FALSE),"Não Cadastrado")))</f>
        <v/>
      </c>
      <c r="AC63" s="104"/>
      <c r="AD63" s="108"/>
      <c r="AE63" s="107" t="str">
        <f>IF(AC63="","", IF(AC63="NC","", IF(AC63="NE","", IF(AC63="NA","",IFERROR(VLOOKUP(AC63,Produtos!$A$1:$C$2319,2,FALSE),"Não Cadastrado")))))</f>
        <v/>
      </c>
      <c r="AF63" s="104"/>
      <c r="AG63" s="104"/>
      <c r="AH63" s="104" t="str">
        <f>IF(AC63="","",IF(ISNUMBER(AC63)=FALSE,"Não se aplica",IFERROR(VLOOKUP(AC63,Produtos!$A$1:$C$2319,3,FALSE),"Não Cadastrado")))</f>
        <v/>
      </c>
      <c r="AI63" s="104"/>
      <c r="AJ63" s="104" t="str">
        <f>VLOOKUP(Tabela2[[#This Row],[SIEMA]],Siema2025,26,FALSE)</f>
        <v>Foi observado rompimento do lacre do vagão HFD 632470 3, possivelmente por vandalismo.</v>
      </c>
      <c r="AK63" s="107" t="s">
        <v>7122</v>
      </c>
      <c r="AL63" s="107"/>
      <c r="AM63" s="107"/>
      <c r="AN63" s="108" t="str">
        <f>VLOOKUP(Tabela2[[#This Row],[SIEMA]],Siema2025,51,FALSE)</f>
        <v/>
      </c>
      <c r="AO63" s="108" t="str">
        <f>VLOOKUP(Tabela2[[#This Row],[SIEMA]],Siema2025,53,FALSE)</f>
        <v/>
      </c>
      <c r="AP63" s="108" t="str">
        <f>VLOOKUP(Tabela2[[#This Row],[SIEMA]],Siema2025,55,FALSE)</f>
        <v/>
      </c>
      <c r="AQ63" s="108" t="str">
        <f>VLOOKUP(Tabela2[[#This Row],[SIEMA]],Siema2025,57,FALSE)</f>
        <v/>
      </c>
      <c r="AR63" s="108" t="str">
        <f>VLOOKUP(Tabela2[[#This Row],[SIEMA]],Siema2025,59,FALSE)</f>
        <v/>
      </c>
      <c r="AS63" s="108" t="str">
        <f>VLOOKUP(Tabela2[[#This Row],[SIEMA]],Siema2025,61,FALSE)</f>
        <v/>
      </c>
      <c r="AT63" s="108" t="str">
        <f>VLOOKUP(Tabela2[[#This Row],[SIEMA]],Siema2025,63,FALSE)</f>
        <v/>
      </c>
      <c r="AU63" s="108" t="str">
        <f>VLOOKUP(Tabela2[[#This Row],[SIEMA]],Siema2025,65,FALSE)</f>
        <v>X</v>
      </c>
      <c r="AV63" s="108" t="str">
        <f>VLOOKUP(Tabela2[[#This Row],[SIEMA]],Siema2025,67,FALSE)</f>
        <v/>
      </c>
      <c r="AW63" s="108" t="str">
        <f>VLOOKUP(Tabela2[[#This Row],[SIEMA]],Siema2025,69,FALSE)</f>
        <v/>
      </c>
      <c r="AX63" s="108" t="str">
        <f>VLOOKUP(Tabela2[[#This Row],[SIEMA]],Siema2025,71,FALSE)</f>
        <v/>
      </c>
      <c r="AY63" s="108" t="str">
        <f>VLOOKUP(Tabela2[[#This Row],[SIEMA]],Siema2025,73,FALSE)</f>
        <v/>
      </c>
      <c r="AZ63" s="108" t="str">
        <f>VLOOKUP(Tabela2[[#This Row],[SIEMA]],Siema2025,75,FALSE)</f>
        <v/>
      </c>
      <c r="BA63" s="108" t="str">
        <f>VLOOKUP(Tabela2[[#This Row],[SIEMA]],Siema2025,77,FALSE)</f>
        <v/>
      </c>
      <c r="BB63" s="108" t="str">
        <f>VLOOKUP(Tabela2[[#This Row],[SIEMA]],Siema2025,79,FALSE)</f>
        <v/>
      </c>
      <c r="BC63" s="108" t="str">
        <f>IF(Tabela2[[#This Row],[Outro(s) ]] = "X", "PREENCHER","NA")</f>
        <v>NA</v>
      </c>
      <c r="BD63" s="108" t="str">
        <f>VLOOKUP(Tabela2[[#This Row],[SIEMA]],Siema2025,82,FALSE)</f>
        <v/>
      </c>
      <c r="BE63" s="108" t="str">
        <f>VLOOKUP(Tabela2[[#This Row],[SIEMA]],Siema2025,81,FALSE)</f>
        <v/>
      </c>
      <c r="BF63" s="110" t="s">
        <v>3066</v>
      </c>
      <c r="BG63" s="110" t="s">
        <v>7422</v>
      </c>
      <c r="BH63" s="111" t="str">
        <f>VLOOKUP(Tabela2[[#This Row],[SIEMA]],Siema2025,29,FALSE)</f>
        <v>01258944000550</v>
      </c>
      <c r="BI63" s="112" t="str">
        <f>VLOOKUP(Tabela2[[#This Row],[SIEMA]],Siema2025,107,FALSE)</f>
        <v>Não</v>
      </c>
      <c r="BJ63" s="107" t="s">
        <v>7099</v>
      </c>
      <c r="BK63" s="104" t="s">
        <v>2696</v>
      </c>
      <c r="BL63" s="140">
        <v>45826</v>
      </c>
      <c r="BM63" s="108">
        <f ca="1">IF(Tabela2[[#This Row],[Data de atendimento do Ibama (considerar o primeiro documento/ação)]]="",_xlfn.DAYS(TODAY(),J63),_xlfn.DAYS(Tabela2[[#This Row],[Data de atendimento do Ibama (considerar o primeiro documento/ação)]],J63))</f>
        <v>148</v>
      </c>
      <c r="BN63" s="108" t="str">
        <f>IF(Tabela2[[#This Row],[Atendido pelo Ibama ("Não" ou "Sim")]]="Não","Preencher", IF(Tabela2[[#This Row],[Atendido pelo Ibama ("Não" ou "Sim")]]="Sim","NA",""))</f>
        <v>NA</v>
      </c>
      <c r="BO63" s="114" t="s">
        <v>7423</v>
      </c>
      <c r="BP63" s="108" t="str">
        <f>IF(Tabela2[[#This Row],[Forma de atendimento (primeiro documento/ação)]]= "Outros (especificar)", "PREENCHER","NA")</f>
        <v>NA</v>
      </c>
      <c r="BQ63" s="106" t="s">
        <v>2696</v>
      </c>
      <c r="BR63" s="108" t="s">
        <v>123</v>
      </c>
      <c r="BS63" s="108" t="s">
        <v>2696</v>
      </c>
      <c r="BT63" s="108" t="s">
        <v>7101</v>
      </c>
      <c r="BU63" s="108" t="s">
        <v>2696</v>
      </c>
      <c r="BV63" s="108" t="s">
        <v>123</v>
      </c>
      <c r="BW63" s="108" t="s">
        <v>2696</v>
      </c>
      <c r="BX63" s="106" t="s">
        <v>7115</v>
      </c>
      <c r="BY63" s="140">
        <v>45853</v>
      </c>
      <c r="BZ63" s="104">
        <f>IF(Tabela2[[#This Row],[Data do documento de encerramento]]="NA","NA",IF(Tabela2[[#This Row],[Data do documento de encerramento]]="","Pendente de conclusão/ encerramento",_xlfn.DAYS(Tabela2[[#This Row],[Data do documento de encerramento]],J63)))</f>
        <v>175</v>
      </c>
      <c r="CA63" s="107" t="s">
        <v>7424</v>
      </c>
      <c r="CB63" s="107"/>
      <c r="CC63" s="116"/>
      <c r="CD63" s="107"/>
      <c r="CE63" s="107"/>
      <c r="CF63" s="107"/>
    </row>
    <row r="64" spans="1:84" ht="19.5" customHeight="1">
      <c r="A64" s="169">
        <v>202512368411</v>
      </c>
      <c r="B64" s="170" t="s">
        <v>7425</v>
      </c>
      <c r="C64" s="108" t="str">
        <f>VLOOKUP(Tabela2[[#This Row],[SIEMA]],Siema2025,4,FALSE)</f>
        <v xml:space="preserve"> MG</v>
      </c>
      <c r="D64" s="106" t="str">
        <f>VLOOKUP(Tabela2[[#This Row],[SIEMA]],Siema2025,3,FALSE)</f>
        <v xml:space="preserve">Coronel Fabriciano </v>
      </c>
      <c r="E64" s="106" t="str">
        <f>VLOOKUP(Tabela2[[#This Row],[SIEMA]],Siema2025,20,FALSE)</f>
        <v>Av. Minas gerais, S/N - Bairro Amaro Lanari</v>
      </c>
      <c r="F64" s="106"/>
      <c r="G64" s="106"/>
      <c r="H64" s="106"/>
      <c r="I64" s="104" t="str">
        <f>VLOOKUP(Tabela2[[#This Row],[SIEMA]],Siema2025,19,FALSE)</f>
        <v/>
      </c>
      <c r="J64" s="105">
        <f>VLOOKUP(Tabela2[[#This Row],[SIEMA]],Siema2025,2,FALSE)</f>
        <v>45678</v>
      </c>
      <c r="K64" s="105" t="str">
        <f>VLOOKUP(Tabela2[[#This Row],[SIEMA]],Siema2025,16,FALSE)</f>
        <v>Terça</v>
      </c>
      <c r="L64" s="106" t="str">
        <f>IF(Tabela2[[#This Row],[Data]]="","Sem Informação",VLOOKUP(MONTH(Tabela2[[#This Row],[Data]]),'[1]Validação de dados'!$I$1:$J$13,2,0))</f>
        <v>Janeiro</v>
      </c>
      <c r="M64" s="104">
        <f>YEAR(Tabela2[[#This Row],[Data]])</f>
        <v>2025</v>
      </c>
      <c r="N64" s="105" t="str">
        <f>VLOOKUP(Tabela2[[#This Row],[SIEMA]],Siema2025,17,FALSE)</f>
        <v>Vespertino</v>
      </c>
      <c r="O64" s="105" t="str">
        <f>VLOOKUP(Tabela2[[#This Row],[SIEMA]],Siema2025,5,FALSE)</f>
        <v>Indústria</v>
      </c>
      <c r="P64" s="104" t="str">
        <f>VLOOKUP(Tabela2[[#This Row],[SIEMA]],Siema2025,21,FALSE)</f>
        <v/>
      </c>
      <c r="Q64" s="104">
        <v>1778</v>
      </c>
      <c r="R64" s="104" t="str">
        <f>VLOOKUP(Tabela2[[#This Row],[SIEMA]],Siema2025,10,FALSE)</f>
        <v/>
      </c>
      <c r="S64" s="107" t="str">
        <f>IF(Q64="","", IF(Q64="NC","", IF(Q64="NE","", IF(Q64="NA","",IFERROR(VLOOKUP(Q64,Produtos!$A$1:$C$2319,2,FALSE),"Não Cadastrado")))))</f>
        <v>ÁCIDO FLUORSILÍCICO</v>
      </c>
      <c r="T64" s="104">
        <v>15</v>
      </c>
      <c r="U64" s="104" t="s">
        <v>7111</v>
      </c>
      <c r="V64" s="104">
        <f>IF(Q64="","",IF(ISNUMBER(Q64)=FALSE,"Não se aplica",IFERROR(VLOOKUP(Q64,Produtos!$A$1:$C$2319,3,FALSE),"Não Cadastrado")))</f>
        <v>8</v>
      </c>
      <c r="W64" s="104" t="str">
        <f>VLOOKUP(Tabela2[[#This Row],[SIEMA]],Siema2025,10,FALSE)</f>
        <v/>
      </c>
      <c r="X64" s="113" t="str">
        <f>IF(Tabela2[[#This Row],[Origem do acidente]] = "Plataforma", "PREENCHER","NA")</f>
        <v>NA</v>
      </c>
      <c r="Y64" s="109" t="str">
        <f>IF(W64="","", IF(W64="NC","", IF(W64="NE","", IF(W64="NA","",IFERROR(VLOOKUP(W64,Produtos!$A$1:$C$2319,2,FALSE),"Não Cadastrado")))))</f>
        <v/>
      </c>
      <c r="Z64" s="104" t="str">
        <f>VLOOKUP(Tabela2[[#This Row],[SIEMA]],Siema2025,11,FALSE)</f>
        <v xml:space="preserve"> </v>
      </c>
      <c r="AA64" s="104" t="str">
        <f>VLOOKUP(Tabela2[[#This Row],[SIEMA]],Siema2025,12,FALSE)</f>
        <v xml:space="preserve"> </v>
      </c>
      <c r="AB64" s="104" t="str">
        <f>IF(W64="","",IF(ISNUMBER(W64)=FALSE,"Não se aplica",IFERROR(VLOOKUP(W64,Produtos!$A$1:$C$2319,3,FALSE),"Não Cadastrado")))</f>
        <v/>
      </c>
      <c r="AC64" s="104"/>
      <c r="AD64" s="108" t="str">
        <f>IF(Tabela2[[#This Row],[Origem do acidente]] = "Plataforma", "PREENCHER","NA")</f>
        <v>NA</v>
      </c>
      <c r="AE64" s="107" t="str">
        <f>IF(AC64="","", IF(AC64="NC","", IF(AC64="NE","", IF(AC64="NA","",IFERROR(VLOOKUP(AC64,Produtos!$A$1:$C$2319,2,FALSE),"Não Cadastrado")))))</f>
        <v/>
      </c>
      <c r="AF64" s="104"/>
      <c r="AG64" s="104"/>
      <c r="AH64" s="104" t="str">
        <f>IF(AC64="","",IF(ISNUMBER(AC64)=FALSE,"Não se aplica",IFERROR(VLOOKUP(AC64,Produtos!$A$1:$C$2319,3,FALSE),"Não Cadastrado")))</f>
        <v/>
      </c>
      <c r="AI64" s="104"/>
      <c r="AJ64" s="104" t="str">
        <f>VLOOKUP(Tabela2[[#This Row],[SIEMA]],Siema2025,26,FALSE)</f>
        <v>Rompimento seguido de vazamento</v>
      </c>
      <c r="AK64" s="107"/>
      <c r="AL64" s="107"/>
      <c r="AM64" s="107"/>
      <c r="AN64" s="108" t="str">
        <f>VLOOKUP(Tabela2[[#This Row],[SIEMA]],Siema2025,51,FALSE)</f>
        <v/>
      </c>
      <c r="AO64" s="108" t="str">
        <f>VLOOKUP(Tabela2[[#This Row],[SIEMA]],Siema2025,53,FALSE)</f>
        <v/>
      </c>
      <c r="AP64" s="108" t="str">
        <f>VLOOKUP(Tabela2[[#This Row],[SIEMA]],Siema2025,55,FALSE)</f>
        <v/>
      </c>
      <c r="AQ64" s="108" t="str">
        <f>VLOOKUP(Tabela2[[#This Row],[SIEMA]],Siema2025,57,FALSE)</f>
        <v/>
      </c>
      <c r="AR64" s="108" t="str">
        <f>VLOOKUP(Tabela2[[#This Row],[SIEMA]],Siema2025,59,FALSE)</f>
        <v/>
      </c>
      <c r="AS64" s="108" t="str">
        <f>VLOOKUP(Tabela2[[#This Row],[SIEMA]],Siema2025,61,FALSE)</f>
        <v/>
      </c>
      <c r="AT64" s="108" t="str">
        <f>VLOOKUP(Tabela2[[#This Row],[SIEMA]],Siema2025,63,FALSE)</f>
        <v/>
      </c>
      <c r="AU64" s="108" t="str">
        <f>VLOOKUP(Tabela2[[#This Row],[SIEMA]],Siema2025,65,FALSE)</f>
        <v>X</v>
      </c>
      <c r="AV64" s="108" t="str">
        <f>VLOOKUP(Tabela2[[#This Row],[SIEMA]],Siema2025,67,FALSE)</f>
        <v/>
      </c>
      <c r="AW64" s="108" t="str">
        <f>VLOOKUP(Tabela2[[#This Row],[SIEMA]],Siema2025,69,FALSE)</f>
        <v/>
      </c>
      <c r="AX64" s="108" t="str">
        <f>VLOOKUP(Tabela2[[#This Row],[SIEMA]],Siema2025,71,FALSE)</f>
        <v/>
      </c>
      <c r="AY64" s="108" t="str">
        <f>VLOOKUP(Tabela2[[#This Row],[SIEMA]],Siema2025,73,FALSE)</f>
        <v/>
      </c>
      <c r="AZ64" s="108" t="str">
        <f>VLOOKUP(Tabela2[[#This Row],[SIEMA]],Siema2025,75,FALSE)</f>
        <v/>
      </c>
      <c r="BA64" s="108" t="str">
        <f>VLOOKUP(Tabela2[[#This Row],[SIEMA]],Siema2025,77,FALSE)</f>
        <v/>
      </c>
      <c r="BB64" s="108" t="str">
        <f>VLOOKUP(Tabela2[[#This Row],[SIEMA]],Siema2025,79,FALSE)</f>
        <v/>
      </c>
      <c r="BC64" s="108" t="str">
        <f>IF(Tabela2[[#This Row],[Outro(s) ]] = "X", "PREENCHER","NA")</f>
        <v>NA</v>
      </c>
      <c r="BD64" s="108" t="str">
        <f>VLOOKUP(Tabela2[[#This Row],[SIEMA]],Siema2025,82,FALSE)</f>
        <v/>
      </c>
      <c r="BE64" s="108" t="str">
        <f>VLOOKUP(Tabela2[[#This Row],[SIEMA]],Siema2025,81,FALSE)</f>
        <v/>
      </c>
      <c r="BF64" s="110" t="str">
        <f>VLOOKUP(Tabela2[[#This Row],[SIEMA]],Siema2025,28,FALSE)</f>
        <v>Copasa</v>
      </c>
      <c r="BG64" s="110"/>
      <c r="BH64" s="111" t="str">
        <f>VLOOKUP(Tabela2[[#This Row],[SIEMA]],Siema2025,29,FALSE)</f>
        <v/>
      </c>
      <c r="BI64" s="112" t="str">
        <f>VLOOKUP(Tabela2[[#This Row],[SIEMA]],Siema2025,107,FALSE)</f>
        <v>Não</v>
      </c>
      <c r="BJ64" s="107"/>
      <c r="BK64" s="104"/>
      <c r="BL64" s="140"/>
      <c r="BM64" s="108">
        <f ca="1">IF(Tabela2[[#This Row],[Data de atendimento do Ibama (considerar o primeiro documento/ação)]]="",_xlfn.DAYS(TODAY(),J64),_xlfn.DAYS(Tabela2[[#This Row],[Data de atendimento do Ibama (considerar o primeiro documento/ação)]],J64))</f>
        <v>552</v>
      </c>
      <c r="BN64" s="108" t="str">
        <f>IF(Tabela2[[#This Row],[Atendido pelo Ibama ("Não" ou "Sim")]]="Não","Preencher", IF(Tabela2[[#This Row],[Atendido pelo Ibama ("Não" ou "Sim")]]="Sim","NA",""))</f>
        <v/>
      </c>
      <c r="BO64" s="114"/>
      <c r="BP64" s="108" t="str">
        <f>IF(Tabela2[[#This Row],[Forma de atendimento (primeiro documento/ação)]]= "Outros (especificar)", "PREENCHER","NA")</f>
        <v>NA</v>
      </c>
      <c r="BQ64" s="106"/>
      <c r="BR64" s="108" t="str">
        <f>IF(Tabela2[[#This Row],[Equipe do Ibama foi a campo? Houve sobrevoo do Poseidon?]] = "Sim", "PREENCHER","NA")</f>
        <v>NA</v>
      </c>
      <c r="BS64" s="108" t="str">
        <f>IF(Tabela2[[#This Row],[Se sim, foi emitida Ordem de Emergência? (informações vinculada à coluna CK)]] = "Sim", "PREENCHER","NA")</f>
        <v>NA</v>
      </c>
      <c r="BT64" s="108" t="str">
        <f>IF(Tabela2[[#This Row],[Foi elaborado Relatório de Vistoria pelo Ibama? (informações vinculada à coluna CK)]] = "Sim", "PREENCHER","NA")</f>
        <v>NA</v>
      </c>
      <c r="BU64" s="108" t="str">
        <f>IF(Tabela2[[#This Row],[Houve envio de Informações Pós-acidente (preencher "não se aplica" quando de competência estadual/municipal)]] = "Sim", "PREENCHER","NA")</f>
        <v>NA</v>
      </c>
      <c r="BV64" s="108" t="str">
        <f>IF(Tabela2[[#This Row],[Houve avaliação das informações pós-acidente solicitadas/enviadas?]] = "Sim", "PREENCHER","NA")</f>
        <v>NA</v>
      </c>
      <c r="BW64" s="108" t="str">
        <f>IF(Tabela2[[#This Row],[O Ibama aguarda resposta da empresa/OEMA, etc?]] = "Sim", "PREENCHER","NA")</f>
        <v>NA</v>
      </c>
      <c r="BX64" s="106"/>
      <c r="BY64" s="106"/>
      <c r="BZ64" s="104" t="str">
        <f>IF(Tabela2[[#This Row],[Data do documento de encerramento]]="NA","NA",IF(Tabela2[[#This Row],[Data do documento de encerramento]]="","Pendente de conclusão/ encerramento",_xlfn.DAYS(Tabela2[[#This Row],[Data do documento de encerramento]],J64)))</f>
        <v>Pendente de conclusão/ encerramento</v>
      </c>
      <c r="CA64" s="107"/>
      <c r="CB64" s="107"/>
      <c r="CC64" s="107"/>
      <c r="CD64" s="107"/>
      <c r="CE64" s="107"/>
      <c r="CF64" s="107"/>
    </row>
    <row r="65" spans="1:84" ht="60.75">
      <c r="A65" s="169">
        <v>202512257652</v>
      </c>
      <c r="B65" s="170" t="s">
        <v>7426</v>
      </c>
      <c r="C65" s="108" t="str">
        <f>VLOOKUP(Tabela2[[#This Row],[SIEMA]],Siema2025,4,FALSE)</f>
        <v xml:space="preserve"> SP</v>
      </c>
      <c r="D65" s="106" t="str">
        <f>VLOOKUP(Tabela2[[#This Row],[SIEMA]],Siema2025,3,FALSE)</f>
        <v xml:space="preserve">Caçapava </v>
      </c>
      <c r="E65" s="106" t="s">
        <v>7184</v>
      </c>
      <c r="F65" s="106" t="s">
        <v>7427</v>
      </c>
      <c r="G65" s="106" t="s">
        <v>7428</v>
      </c>
      <c r="H65" s="106" t="s">
        <v>7429</v>
      </c>
      <c r="I65" s="104" t="s">
        <v>7120</v>
      </c>
      <c r="J65" s="105">
        <f>VLOOKUP(Tabela2[[#This Row],[SIEMA]],Siema2025,2,FALSE)</f>
        <v>45679</v>
      </c>
      <c r="K65" s="105" t="str">
        <f>VLOOKUP(Tabela2[[#This Row],[SIEMA]],Siema2025,16,FALSE)</f>
        <v>Quarta</v>
      </c>
      <c r="L65" s="106" t="str">
        <f>IF(Tabela2[[#This Row],[Data]]="","Sem Informação",VLOOKUP(MONTH(Tabela2[[#This Row],[Data]]),'[1]Validação de dados'!$I$1:$J$13,2,0))</f>
        <v>Janeiro</v>
      </c>
      <c r="M65" s="104">
        <f>YEAR(Tabela2[[#This Row],[Data]])</f>
        <v>2025</v>
      </c>
      <c r="N65" s="105" t="str">
        <f>VLOOKUP(Tabela2[[#This Row],[SIEMA]],Siema2025,17,FALSE)</f>
        <v>Matutino</v>
      </c>
      <c r="O65" s="105" t="str">
        <f>VLOOKUP(Tabela2[[#This Row],[SIEMA]],Siema2025,5,FALSE)</f>
        <v>Rodovia</v>
      </c>
      <c r="P65" s="104" t="str">
        <f>VLOOKUP(Tabela2[[#This Row],[SIEMA]],Siema2025,21,FALSE)</f>
        <v>Rodovia Presidente Dutra, 320 %u2013 Caçapava/SP</v>
      </c>
      <c r="Q65" s="104">
        <v>1203</v>
      </c>
      <c r="R65" s="104" t="s">
        <v>7430</v>
      </c>
      <c r="S65" s="107" t="str">
        <f>IF(Q65="","", IF(Q65="NC","", IF(Q65="NE","", IF(Q65="NA","",IFERROR(VLOOKUP(Q65,Produtos!$A$1:$C$2319,2,FALSE),"Não Cadastrado")))))</f>
        <v>COMBUSTÍVEL PARA MOTORES  ou GASOLINA ou GASOLINA DE AVIAÇÃO (GAV-100LL ou AVGAS-100LL)</v>
      </c>
      <c r="T65" s="104" t="s">
        <v>7431</v>
      </c>
      <c r="U65" s="104" t="s">
        <v>648</v>
      </c>
      <c r="V65" s="104">
        <f>IF(Q65="","",IF(ISNUMBER(Q65)=FALSE,"Não se aplica",IFERROR(VLOOKUP(Q65,Produtos!$A$1:$C$2319,3,FALSE),"Não Cadastrado")))</f>
        <v>3</v>
      </c>
      <c r="W65" s="104" t="str">
        <f>VLOOKUP(Tabela2[[#This Row],[SIEMA]],Siema2025,10,FALSE)</f>
        <v/>
      </c>
      <c r="X65" s="113" t="str">
        <f>IF(Tabela2[[#This Row],[Origem do acidente]] = "Plataforma", "PREENCHER","NA")</f>
        <v>NA</v>
      </c>
      <c r="Y65" s="109" t="str">
        <f>IF(W65="","", IF(W65="NC","", IF(W65="NE","", IF(W65="NA","",IFERROR(VLOOKUP(W65,Produtos!$A$1:$C$2319,2,FALSE),"Não Cadastrado")))))</f>
        <v/>
      </c>
      <c r="Z65" s="104" t="str">
        <f>VLOOKUP(Tabela2[[#This Row],[SIEMA]],Siema2025,11,FALSE)</f>
        <v xml:space="preserve"> </v>
      </c>
      <c r="AA65" s="104" t="str">
        <f>VLOOKUP(Tabela2[[#This Row],[SIEMA]],Siema2025,12,FALSE)</f>
        <v xml:space="preserve"> </v>
      </c>
      <c r="AB65" s="104" t="str">
        <f>IF(W65="","",IF(ISNUMBER(W65)=FALSE,"Não se aplica",IFERROR(VLOOKUP(W65,Produtos!$A$1:$C$2319,3,FALSE),"Não Cadastrado")))</f>
        <v/>
      </c>
      <c r="AC65" s="104"/>
      <c r="AD65" s="108" t="str">
        <f>IF(Tabela2[[#This Row],[Origem do acidente]] = "Plataforma", "PREENCHER","NA")</f>
        <v>NA</v>
      </c>
      <c r="AE65" s="107" t="str">
        <f>IF(AC65="","", IF(AC65="NC","", IF(AC65="NE","", IF(AC65="NA","",IFERROR(VLOOKUP(AC65,Produtos!$A$1:$C$2319,2,FALSE),"Não Cadastrado")))))</f>
        <v/>
      </c>
      <c r="AF65" s="104"/>
      <c r="AG65" s="104"/>
      <c r="AH65" s="104" t="str">
        <f>IF(AC65="","",IF(ISNUMBER(AC65)=FALSE,"Não se aplica",IFERROR(VLOOKUP(AC65,Produtos!$A$1:$C$2319,3,FALSE),"Não Cadastrado")))</f>
        <v/>
      </c>
      <c r="AI65" s="104"/>
      <c r="AJ65" s="104" t="str">
        <f>VLOOKUP(Tabela2[[#This Row],[SIEMA]],Siema2025,26,FALSE)</f>
        <v>Falha mecânica do Cavalo Trator (CT).</v>
      </c>
      <c r="AK65" s="107" t="s">
        <v>7112</v>
      </c>
      <c r="AL65" s="107"/>
      <c r="AM65" s="107"/>
      <c r="AN65" s="108" t="str">
        <f>VLOOKUP(Tabela2[[#This Row],[SIEMA]],Siema2025,51,FALSE)</f>
        <v>X</v>
      </c>
      <c r="AO65" s="108" t="str">
        <f>VLOOKUP(Tabela2[[#This Row],[SIEMA]],Siema2025,53,FALSE)</f>
        <v/>
      </c>
      <c r="AP65" s="108" t="str">
        <f>VLOOKUP(Tabela2[[#This Row],[SIEMA]],Siema2025,55,FALSE)</f>
        <v/>
      </c>
      <c r="AQ65" s="108" t="s">
        <v>7132</v>
      </c>
      <c r="AR65" s="108" t="str">
        <f>VLOOKUP(Tabela2[[#This Row],[SIEMA]],Siema2025,59,FALSE)</f>
        <v/>
      </c>
      <c r="AS65" s="108" t="str">
        <f>VLOOKUP(Tabela2[[#This Row],[SIEMA]],Siema2025,61,FALSE)</f>
        <v/>
      </c>
      <c r="AT65" s="108" t="str">
        <f>VLOOKUP(Tabela2[[#This Row],[SIEMA]],Siema2025,63,FALSE)</f>
        <v/>
      </c>
      <c r="AU65" s="108" t="str">
        <f>VLOOKUP(Tabela2[[#This Row],[SIEMA]],Siema2025,65,FALSE)</f>
        <v/>
      </c>
      <c r="AV65" s="108" t="str">
        <f>VLOOKUP(Tabela2[[#This Row],[SIEMA]],Siema2025,67,FALSE)</f>
        <v/>
      </c>
      <c r="AW65" s="108" t="str">
        <f>VLOOKUP(Tabela2[[#This Row],[SIEMA]],Siema2025,69,FALSE)</f>
        <v/>
      </c>
      <c r="AX65" s="108" t="s">
        <v>7132</v>
      </c>
      <c r="AY65" s="108" t="str">
        <f>VLOOKUP(Tabela2[[#This Row],[SIEMA]],Siema2025,73,FALSE)</f>
        <v/>
      </c>
      <c r="AZ65" s="108" t="str">
        <f>VLOOKUP(Tabela2[[#This Row],[SIEMA]],Siema2025,75,FALSE)</f>
        <v/>
      </c>
      <c r="BA65" s="108" t="str">
        <f>VLOOKUP(Tabela2[[#This Row],[SIEMA]],Siema2025,77,FALSE)</f>
        <v/>
      </c>
      <c r="BB65" s="108" t="str">
        <f>VLOOKUP(Tabela2[[#This Row],[SIEMA]],Siema2025,79,FALSE)</f>
        <v/>
      </c>
      <c r="BC65" s="108" t="s">
        <v>7432</v>
      </c>
      <c r="BD65" s="108" t="str">
        <f>VLOOKUP(Tabela2[[#This Row],[SIEMA]],Siema2025,82,FALSE)</f>
        <v/>
      </c>
      <c r="BE65" s="108" t="str">
        <f>VLOOKUP(Tabela2[[#This Row],[SIEMA]],Siema2025,81,FALSE)</f>
        <v/>
      </c>
      <c r="BF65" s="110" t="s">
        <v>7433</v>
      </c>
      <c r="BG65" s="110"/>
      <c r="BH65" s="111" t="str">
        <f>VLOOKUP(Tabela2[[#This Row],[SIEMA]],Siema2025,29,FALSE)</f>
        <v>17451156000272</v>
      </c>
      <c r="BI65" s="112" t="s">
        <v>2696</v>
      </c>
      <c r="BJ65" s="107" t="s">
        <v>7099</v>
      </c>
      <c r="BK65" s="104" t="s">
        <v>2696</v>
      </c>
      <c r="BL65" s="140">
        <v>45708</v>
      </c>
      <c r="BM65" s="108">
        <f ca="1">IF(Tabela2[[#This Row],[Data de atendimento do Ibama (considerar o primeiro documento/ação)]]="",_xlfn.DAYS(TODAY(),J65),_xlfn.DAYS(Tabela2[[#This Row],[Data de atendimento do Ibama (considerar o primeiro documento/ação)]],J65))</f>
        <v>29</v>
      </c>
      <c r="BN65" s="108" t="str">
        <f>IF(Tabela2[[#This Row],[Atendido pelo Ibama ("Não" ou "Sim")]]="Não","Preencher", IF(Tabela2[[#This Row],[Atendido pelo Ibama ("Não" ou "Sim")]]="Sim","NA",""))</f>
        <v>NA</v>
      </c>
      <c r="BO65" s="114" t="s">
        <v>7138</v>
      </c>
      <c r="BP65" s="108" t="str">
        <f>IF(Tabela2[[#This Row],[Forma de atendimento (primeiro documento/ação)]]= "Outros (especificar)", "PREENCHER","NA")</f>
        <v>NA</v>
      </c>
      <c r="BQ65" s="106" t="s">
        <v>123</v>
      </c>
      <c r="BR65" s="108" t="str">
        <f>IF(Tabela2[[#This Row],[Equipe do Ibama foi a campo? Houve sobrevoo do Poseidon?]] = "Sim", "PREENCHER","NA")</f>
        <v>NA</v>
      </c>
      <c r="BS65" s="108" t="str">
        <f>IF(Tabela2[[#This Row],[Se sim, foi emitida Ordem de Emergência? (informações vinculada à coluna CK)]] = "Sim", "PREENCHER","NA")</f>
        <v>NA</v>
      </c>
      <c r="BT65" s="108" t="s">
        <v>7101</v>
      </c>
      <c r="BU65" s="108" t="s">
        <v>2696</v>
      </c>
      <c r="BV65" s="108" t="s">
        <v>123</v>
      </c>
      <c r="BW65" s="108" t="s">
        <v>123</v>
      </c>
      <c r="BX65" s="106"/>
      <c r="BY65" s="140"/>
      <c r="BZ65" s="104" t="str">
        <f>IF(Tabela2[[#This Row],[Data do documento de encerramento]]="NA","NA",IF(Tabela2[[#This Row],[Data do documento de encerramento]]="","Pendente de conclusão/ encerramento",_xlfn.DAYS(Tabela2[[#This Row],[Data do documento de encerramento]],J65)))</f>
        <v>Pendente de conclusão/ encerramento</v>
      </c>
      <c r="CA65" s="107" t="s">
        <v>7434</v>
      </c>
      <c r="CB65" s="107"/>
      <c r="CC65" s="115"/>
      <c r="CD65" s="107"/>
      <c r="CE65" s="107"/>
      <c r="CF65" s="107"/>
    </row>
    <row r="66" spans="1:84" ht="45.75">
      <c r="A66" s="169">
        <v>202512328842</v>
      </c>
      <c r="B66" s="173" t="s">
        <v>7435</v>
      </c>
      <c r="C66" s="108" t="str">
        <f>VLOOKUP(Tabela2[[#This Row],[SIEMA]],Siema2025,4,FALSE)</f>
        <v xml:space="preserve"> SP</v>
      </c>
      <c r="D66" s="106" t="str">
        <f>VLOOKUP(Tabela2[[#This Row],[SIEMA]],Siema2025,3,FALSE)</f>
        <v xml:space="preserve">Caçapava </v>
      </c>
      <c r="E66" s="106" t="s">
        <v>7184</v>
      </c>
      <c r="F66" s="106" t="s">
        <v>7436</v>
      </c>
      <c r="G66" s="106"/>
      <c r="H66" s="106"/>
      <c r="I66" s="104" t="s">
        <v>7120</v>
      </c>
      <c r="J66" s="105">
        <f>VLOOKUP(Tabela2[[#This Row],[SIEMA]],Siema2025,2,FALSE)</f>
        <v>45679</v>
      </c>
      <c r="K66" s="105" t="str">
        <f>VLOOKUP(Tabela2[[#This Row],[SIEMA]],Siema2025,16,FALSE)</f>
        <v>Quarta</v>
      </c>
      <c r="L66" s="106" t="str">
        <f>IF(Tabela2[[#This Row],[Data]]="","Sem Informação",VLOOKUP(MONTH(Tabela2[[#This Row],[Data]]),'[1]Validação de dados'!$I$1:$J$13,2,0))</f>
        <v>Janeiro</v>
      </c>
      <c r="M66" s="106">
        <f>YEAR(Tabela2[[#This Row],[Data]])</f>
        <v>2025</v>
      </c>
      <c r="N66" s="105" t="str">
        <f>VLOOKUP(Tabela2[[#This Row],[SIEMA]],Siema2025,17,FALSE)</f>
        <v>Matutino</v>
      </c>
      <c r="O66" s="105" t="str">
        <f>VLOOKUP(Tabela2[[#This Row],[SIEMA]],Siema2025,5,FALSE)</f>
        <v>Rodovia</v>
      </c>
      <c r="P66" s="104" t="str">
        <f>VLOOKUP(Tabela2[[#This Row],[SIEMA]],Siema2025,21,FALSE)</f>
        <v/>
      </c>
      <c r="Q66" s="104">
        <v>1203</v>
      </c>
      <c r="R66" s="104" t="s">
        <v>6834</v>
      </c>
      <c r="S66" s="107" t="str">
        <f>IF(Q66="","", IF(Q66="NC","", IF(Q66="NE","", IF(Q66="NA","",IFERROR(VLOOKUP(Q66,Produtos!$A$1:$C$2319,2,FALSE),"Não Cadastrado")))))</f>
        <v>COMBUSTÍVEL PARA MOTORES  ou GASOLINA ou GASOLINA DE AVIAÇÃO (GAV-100LL ou AVGAS-100LL)</v>
      </c>
      <c r="T66" s="104" t="s">
        <v>6834</v>
      </c>
      <c r="U66" s="104" t="s">
        <v>7062</v>
      </c>
      <c r="V66" s="104">
        <f>IF(Q66="","",IF(ISNUMBER(Q66)=FALSE,"Não se aplica",IFERROR(VLOOKUP(Q66,Produtos!$A$1:$C$2319,3,FALSE),"Não Cadastrado")))</f>
        <v>3</v>
      </c>
      <c r="W66" s="104">
        <v>1170</v>
      </c>
      <c r="X66" s="108" t="str">
        <f>IF(Tabela2[[#This Row],[Origem do acidente]] = "Plataforma", "PREENCHER","NA")</f>
        <v>NA</v>
      </c>
      <c r="Y66" s="109" t="str">
        <f>IF(W66="","", IF(W66="NC","", IF(W66="NE","", IF(W66="NA","",IFERROR(VLOOKUP(W66,Produtos!$A$1:$C$2319,2,FALSE),"Não Cadastrado")))))</f>
        <v>ÁLCOOL ETÍLICO, ETANOL</v>
      </c>
      <c r="Z66" s="104" t="s">
        <v>6834</v>
      </c>
      <c r="AA66" s="104" t="s">
        <v>7062</v>
      </c>
      <c r="AB66" s="104">
        <f>IF(W66="","",IF(ISNUMBER(W66)=FALSE,"Não se aplica",IFERROR(VLOOKUP(W66,Produtos!$A$1:$C$2319,3,FALSE),"Não Cadastrado")))</f>
        <v>3</v>
      </c>
      <c r="AC66" s="106"/>
      <c r="AD66" s="108" t="str">
        <f>IF(Tabela2[[#This Row],[Origem do acidente]] = "Plataforma", "PREENCHER","NA")</f>
        <v>NA</v>
      </c>
      <c r="AE66" s="107" t="str">
        <f>IF(AC66="","", IF(AC66="NC","", IF(AC66="NE","", IF(AC66="NA","",IFERROR(VLOOKUP(AC66,Produtos!$A$1:$C$2319,2,FALSE),"Não Cadastrado")))))</f>
        <v/>
      </c>
      <c r="AF66" s="106"/>
      <c r="AG66" s="104"/>
      <c r="AH66" s="104" t="str">
        <f>IF(AC66="","",IF(ISNUMBER(AC66)=FALSE,"Não se aplica",IFERROR(VLOOKUP(AC66,Produtos!$A$1:$C$2319,3,FALSE),"Não Cadastrado")))</f>
        <v/>
      </c>
      <c r="AI66" s="106"/>
      <c r="AJ66" s="104" t="str">
        <f>VLOOKUP(Tabela2[[#This Row],[SIEMA]],Siema2025,26,FALSE)</f>
        <v>O acidente provavelmente ocorreu por perda de controle (imperícia) do condutor. O veículo é um bitrem carregado de gasolina e etanol que veio a tombar na rodovia. No tombamento, o tanque de etanol veio a derramar o produto.</v>
      </c>
      <c r="AK66" s="107" t="s">
        <v>7311</v>
      </c>
      <c r="AL66" s="107" t="s">
        <v>7358</v>
      </c>
      <c r="AM66" s="107" t="s">
        <v>7180</v>
      </c>
      <c r="AN66" s="108" t="str">
        <f>VLOOKUP(Tabela2[[#This Row],[SIEMA]],Siema2025,51,FALSE)</f>
        <v>X</v>
      </c>
      <c r="AO66" s="108" t="str">
        <f>VLOOKUP(Tabela2[[#This Row],[SIEMA]],Siema2025,53,FALSE)</f>
        <v/>
      </c>
      <c r="AP66" s="108" t="str">
        <f>VLOOKUP(Tabela2[[#This Row],[SIEMA]],Siema2025,55,FALSE)</f>
        <v/>
      </c>
      <c r="AQ66" s="108" t="str">
        <f>VLOOKUP(Tabela2[[#This Row],[SIEMA]],Siema2025,57,FALSE)</f>
        <v/>
      </c>
      <c r="AR66" s="108" t="str">
        <f>VLOOKUP(Tabela2[[#This Row],[SIEMA]],Siema2025,59,FALSE)</f>
        <v/>
      </c>
      <c r="AS66" s="108" t="str">
        <f>VLOOKUP(Tabela2[[#This Row],[SIEMA]],Siema2025,61,FALSE)</f>
        <v/>
      </c>
      <c r="AT66" s="108" t="str">
        <f>VLOOKUP(Tabela2[[#This Row],[SIEMA]],Siema2025,63,FALSE)</f>
        <v/>
      </c>
      <c r="AU66" s="108" t="str">
        <f>VLOOKUP(Tabela2[[#This Row],[SIEMA]],Siema2025,65,FALSE)</f>
        <v>X</v>
      </c>
      <c r="AV66" s="108" t="str">
        <f>VLOOKUP(Tabela2[[#This Row],[SIEMA]],Siema2025,67,FALSE)</f>
        <v/>
      </c>
      <c r="AW66" s="108" t="str">
        <f>VLOOKUP(Tabela2[[#This Row],[SIEMA]],Siema2025,69,FALSE)</f>
        <v/>
      </c>
      <c r="AX66" s="108" t="str">
        <f>VLOOKUP(Tabela2[[#This Row],[SIEMA]],Siema2025,71,FALSE)</f>
        <v/>
      </c>
      <c r="AY66" s="108" t="str">
        <f>VLOOKUP(Tabela2[[#This Row],[SIEMA]],Siema2025,73,FALSE)</f>
        <v/>
      </c>
      <c r="AZ66" s="108" t="str">
        <f>VLOOKUP(Tabela2[[#This Row],[SIEMA]],Siema2025,75,FALSE)</f>
        <v/>
      </c>
      <c r="BA66" s="108" t="str">
        <f>VLOOKUP(Tabela2[[#This Row],[SIEMA]],Siema2025,77,FALSE)</f>
        <v/>
      </c>
      <c r="BB66" s="108" t="str">
        <f>VLOOKUP(Tabela2[[#This Row],[SIEMA]],Siema2025,79,FALSE)</f>
        <v/>
      </c>
      <c r="BC66" s="108" t="str">
        <f>IF(Tabela2[[#This Row],[Outro(s) ]] = "X", "PREENCHER","NA")</f>
        <v>NA</v>
      </c>
      <c r="BD66" s="108" t="str">
        <f>VLOOKUP(Tabela2[[#This Row],[SIEMA]],Siema2025,82,FALSE)</f>
        <v/>
      </c>
      <c r="BE66" s="108" t="str">
        <f>VLOOKUP(Tabela2[[#This Row],[SIEMA]],Siema2025,81,FALSE)</f>
        <v/>
      </c>
      <c r="BF66" s="110" t="str">
        <f>VLOOKUP(Tabela2[[#This Row],[SIEMA]],Siema2025,28,FALSE)</f>
        <v>Sidney Alves de Sousa Transportes</v>
      </c>
      <c r="BG66" s="110"/>
      <c r="BH66" s="111" t="str">
        <f>VLOOKUP(Tabela2[[#This Row],[SIEMA]],Siema2025,29,FALSE)</f>
        <v>32274737000199</v>
      </c>
      <c r="BI66" s="112" t="s">
        <v>7062</v>
      </c>
      <c r="BJ66" s="107" t="s">
        <v>7099</v>
      </c>
      <c r="BK66" s="104" t="s">
        <v>7062</v>
      </c>
      <c r="BL66" s="106"/>
      <c r="BM66" s="108">
        <f ca="1">IF(Tabela2[[#This Row],[Data de atendimento do Ibama (considerar o primeiro documento/ação)]]="",_xlfn.DAYS(TODAY(),J66),_xlfn.DAYS(Tabela2[[#This Row],[Data de atendimento do Ibama (considerar o primeiro documento/ação)]],J66))</f>
        <v>551</v>
      </c>
      <c r="BN66" s="108" t="s">
        <v>7120</v>
      </c>
      <c r="BO66" s="114" t="s">
        <v>637</v>
      </c>
      <c r="BP66" s="108" t="str">
        <f>IF(Tabela2[[#This Row],[Forma de atendimento (primeiro documento/ação)]]= "Outros (especificar)", "PREENCHER","NA")</f>
        <v>NA</v>
      </c>
      <c r="BQ66" s="106" t="s">
        <v>7062</v>
      </c>
      <c r="BR66" s="108" t="str">
        <f>IF(Tabela2[[#This Row],[Equipe do Ibama foi a campo? Houve sobrevoo do Poseidon?]] = "Sim", "PREENCHER","NA")</f>
        <v>NA</v>
      </c>
      <c r="BS66" s="108" t="str">
        <f>IF(Tabela2[[#This Row],[Se sim, foi emitida Ordem de Emergência? (informações vinculada à coluna CK)]] = "Sim", "PREENCHER","NA")</f>
        <v>NA</v>
      </c>
      <c r="BT66" s="108" t="s">
        <v>6834</v>
      </c>
      <c r="BU66" s="108" t="str">
        <f>IF(Tabela2[[#This Row],[Houve envio de Informações Pós-acidente (preencher "não se aplica" quando de competência estadual/municipal)]] = "Sim", "PREENCHER","NA")</f>
        <v>NA</v>
      </c>
      <c r="BV66" s="108" t="str">
        <f>IF(Tabela2[[#This Row],[Houve avaliação das informações pós-acidente solicitadas/enviadas?]] = "Sim", "PREENCHER","NA")</f>
        <v>NA</v>
      </c>
      <c r="BW66" s="108" t="str">
        <f>IF(Tabela2[[#This Row],[O Ibama aguarda resposta da empresa/OEMA, etc?]] = "Sim", "PREENCHER","NA")</f>
        <v>NA</v>
      </c>
      <c r="BX66" s="106" t="s">
        <v>7127</v>
      </c>
      <c r="BY66" s="106"/>
      <c r="BZ66" s="104" t="str">
        <f>IF(Tabela2[[#This Row],[Data do documento de encerramento]]="NA","NA",IF(Tabela2[[#This Row],[Data do documento de encerramento]]="","Pendente de conclusão/ encerramento",_xlfn.DAYS(Tabela2[[#This Row],[Data do documento de encerramento]],J66)))</f>
        <v>Pendente de conclusão/ encerramento</v>
      </c>
      <c r="CA66" s="109" t="s">
        <v>7437</v>
      </c>
      <c r="CB66" s="109"/>
      <c r="CC66" s="117"/>
      <c r="CD66" s="109"/>
      <c r="CE66" s="109"/>
      <c r="CF66" s="109"/>
    </row>
    <row r="67" spans="1:84" ht="60.75">
      <c r="A67" s="169">
        <v>202512350404</v>
      </c>
      <c r="B67" s="170" t="s">
        <v>7438</v>
      </c>
      <c r="C67" s="108" t="str">
        <f>VLOOKUP(Tabela2[[#This Row],[SIEMA]],Siema2025,4,FALSE)</f>
        <v xml:space="preserve"> BA</v>
      </c>
      <c r="D67" s="106" t="str">
        <f>VLOOKUP(Tabela2[[#This Row],[SIEMA]],Siema2025,3,FALSE)</f>
        <v xml:space="preserve">Santo Amaro </v>
      </c>
      <c r="E67" s="106" t="s">
        <v>7439</v>
      </c>
      <c r="F67" s="106" t="s">
        <v>7440</v>
      </c>
      <c r="G67" s="106" t="s">
        <v>7441</v>
      </c>
      <c r="H67" s="106" t="s">
        <v>7442</v>
      </c>
      <c r="I67" s="104" t="s">
        <v>7120</v>
      </c>
      <c r="J67" s="105">
        <f>VLOOKUP(Tabela2[[#This Row],[SIEMA]],Siema2025,2,FALSE)</f>
        <v>45679</v>
      </c>
      <c r="K67" s="105" t="str">
        <f>VLOOKUP(Tabela2[[#This Row],[SIEMA]],Siema2025,16,FALSE)</f>
        <v>Quarta</v>
      </c>
      <c r="L67" s="106" t="str">
        <f>IF(Tabela2[[#This Row],[Data]]="","Sem Informação",VLOOKUP(MONTH(Tabela2[[#This Row],[Data]]),'[1]Validação de dados'!$I$1:$J$13,2,0))</f>
        <v>Janeiro</v>
      </c>
      <c r="M67" s="106">
        <f>YEAR(Tabela2[[#This Row],[Data]])</f>
        <v>2025</v>
      </c>
      <c r="N67" s="105" t="str">
        <f>VLOOKUP(Tabela2[[#This Row],[SIEMA]],Siema2025,17,FALSE)</f>
        <v>Noturno</v>
      </c>
      <c r="O67" s="105" t="str">
        <f>VLOOKUP(Tabela2[[#This Row],[SIEMA]],Siema2025,5,FALSE)</f>
        <v>Rodovia</v>
      </c>
      <c r="P67" s="104" t="str">
        <f>VLOOKUP(Tabela2[[#This Row],[SIEMA]],Siema2025,21,FALSE)</f>
        <v>Devido ao estouro de 4 pneus, houve o tombamento de veículo/carga. Trecho da rodovia BR324.</v>
      </c>
      <c r="Q67" s="104">
        <v>1090</v>
      </c>
      <c r="R67" s="104" t="str">
        <f>VLOOKUP(Tabela2[[#This Row],[SIEMA]],Siema2025,10,FALSE)</f>
        <v/>
      </c>
      <c r="S67" s="107" t="str">
        <f>IF(Q67="","", IF(Q67="NC","", IF(Q67="NE","", IF(Q67="NA","",IFERROR(VLOOKUP(Q67,Produtos!$A$1:$C$2319,2,FALSE),"Não Cadastrado")))))</f>
        <v>ACETONA</v>
      </c>
      <c r="T67" s="104">
        <v>150</v>
      </c>
      <c r="U67" s="104" t="s">
        <v>648</v>
      </c>
      <c r="V67" s="104">
        <f>IF(Q67="","",IF(ISNUMBER(Q67)=FALSE,"Não se aplica",IFERROR(VLOOKUP(Q67,Produtos!$A$1:$C$2319,3,FALSE),"Não Cadastrado")))</f>
        <v>3</v>
      </c>
      <c r="W67" s="104" t="str">
        <f>VLOOKUP(Tabela2[[#This Row],[SIEMA]],Siema2025,10,FALSE)</f>
        <v/>
      </c>
      <c r="X67" s="108" t="str">
        <f>IF(Tabela2[[#This Row],[Origem do acidente]] = "Plataforma", "PREENCHER","NA")</f>
        <v>NA</v>
      </c>
      <c r="Y67" s="109" t="str">
        <f>IF(W67="","", IF(W67="NC","", IF(W67="NE","", IF(W67="NA","",IFERROR(VLOOKUP(W67,Produtos!$A$1:$C$2319,2,FALSE),"Não Cadastrado")))))</f>
        <v/>
      </c>
      <c r="Z67" s="104" t="str">
        <f>VLOOKUP(Tabela2[[#This Row],[SIEMA]],Siema2025,11,FALSE)</f>
        <v xml:space="preserve"> </v>
      </c>
      <c r="AA67" s="104" t="str">
        <f>VLOOKUP(Tabela2[[#This Row],[SIEMA]],Siema2025,12,FALSE)</f>
        <v xml:space="preserve"> </v>
      </c>
      <c r="AB67" s="104" t="str">
        <f>IF(W67="","",IF(ISNUMBER(W67)=FALSE,"Não se aplica",IFERROR(VLOOKUP(W67,Produtos!$A$1:$C$2319,3,FALSE),"Não Cadastrado")))</f>
        <v/>
      </c>
      <c r="AC67" s="106"/>
      <c r="AD67" s="108" t="str">
        <f>IF(Tabela2[[#This Row],[Origem do acidente]] = "Plataforma", "PREENCHER","NA")</f>
        <v>NA</v>
      </c>
      <c r="AE67" s="107" t="str">
        <f>IF(AC67="","", IF(AC67="NC","", IF(AC67="NE","", IF(AC67="NA","",IFERROR(VLOOKUP(AC67,Produtos!$A$1:$C$2319,2,FALSE),"Não Cadastrado")))))</f>
        <v/>
      </c>
      <c r="AF67" s="106"/>
      <c r="AG67" s="104"/>
      <c r="AH67" s="104" t="str">
        <f>IF(AC67="","",IF(ISNUMBER(AC67)=FALSE,"Não se aplica",IFERROR(VLOOKUP(AC67,Produtos!$A$1:$C$2319,3,FALSE),"Não Cadastrado")))</f>
        <v/>
      </c>
      <c r="AI67" s="106"/>
      <c r="AJ67" s="104" t="str">
        <f>VLOOKUP(Tabela2[[#This Row],[SIEMA]],Siema2025,26,FALSE)</f>
        <v>Estouro de 4 pneus, ocasionando o tombamento do veículo/carga.</v>
      </c>
      <c r="AK67" s="107" t="s">
        <v>7112</v>
      </c>
      <c r="AL67" s="107" t="s">
        <v>7180</v>
      </c>
      <c r="AM67" s="107"/>
      <c r="AN67" s="108" t="str">
        <f>VLOOKUP(Tabela2[[#This Row],[SIEMA]],Siema2025,51,FALSE)</f>
        <v/>
      </c>
      <c r="AO67" s="108" t="str">
        <f>VLOOKUP(Tabela2[[#This Row],[SIEMA]],Siema2025,53,FALSE)</f>
        <v/>
      </c>
      <c r="AP67" s="108" t="str">
        <f>VLOOKUP(Tabela2[[#This Row],[SIEMA]],Siema2025,55,FALSE)</f>
        <v/>
      </c>
      <c r="AQ67" s="108" t="str">
        <f>VLOOKUP(Tabela2[[#This Row],[SIEMA]],Siema2025,57,FALSE)</f>
        <v/>
      </c>
      <c r="AR67" s="108" t="str">
        <f>VLOOKUP(Tabela2[[#This Row],[SIEMA]],Siema2025,59,FALSE)</f>
        <v/>
      </c>
      <c r="AS67" s="108" t="str">
        <f>VLOOKUP(Tabela2[[#This Row],[SIEMA]],Siema2025,61,FALSE)</f>
        <v/>
      </c>
      <c r="AT67" s="108" t="str">
        <f>VLOOKUP(Tabela2[[#This Row],[SIEMA]],Siema2025,63,FALSE)</f>
        <v/>
      </c>
      <c r="AU67" s="108"/>
      <c r="AV67" s="108" t="str">
        <f>VLOOKUP(Tabela2[[#This Row],[SIEMA]],Siema2025,67,FALSE)</f>
        <v/>
      </c>
      <c r="AW67" s="108" t="str">
        <f>VLOOKUP(Tabela2[[#This Row],[SIEMA]],Siema2025,69,FALSE)</f>
        <v/>
      </c>
      <c r="AX67" s="108" t="str">
        <f>VLOOKUP(Tabela2[[#This Row],[SIEMA]],Siema2025,71,FALSE)</f>
        <v/>
      </c>
      <c r="AY67" s="108" t="str">
        <f>VLOOKUP(Tabela2[[#This Row],[SIEMA]],Siema2025,73,FALSE)</f>
        <v/>
      </c>
      <c r="AZ67" s="108" t="str">
        <f>VLOOKUP(Tabela2[[#This Row],[SIEMA]],Siema2025,75,FALSE)</f>
        <v/>
      </c>
      <c r="BA67" s="108" t="str">
        <f>VLOOKUP(Tabela2[[#This Row],[SIEMA]],Siema2025,77,FALSE)</f>
        <v/>
      </c>
      <c r="BB67" s="108" t="str">
        <f>VLOOKUP(Tabela2[[#This Row],[SIEMA]],Siema2025,79,FALSE)</f>
        <v>X</v>
      </c>
      <c r="BC67" s="108" t="s">
        <v>5055</v>
      </c>
      <c r="BD67" s="108" t="str">
        <f>VLOOKUP(Tabela2[[#This Row],[SIEMA]],Siema2025,82,FALSE)</f>
        <v/>
      </c>
      <c r="BE67" s="108" t="str">
        <f>VLOOKUP(Tabela2[[#This Row],[SIEMA]],Siema2025,81,FALSE)</f>
        <v/>
      </c>
      <c r="BF67" s="110" t="str">
        <f>VLOOKUP(Tabela2[[#This Row],[SIEMA]],Siema2025,28,FALSE)</f>
        <v>INTERMARÍTIMA PORTOS E LOGÍSTICA SA</v>
      </c>
      <c r="BG67" s="110"/>
      <c r="BH67" s="111" t="str">
        <f>VLOOKUP(Tabela2[[#This Row],[SIEMA]],Siema2025,29,FALSE)</f>
        <v>96825575001003</v>
      </c>
      <c r="BI67" s="112" t="s">
        <v>2696</v>
      </c>
      <c r="BJ67" s="107" t="s">
        <v>7099</v>
      </c>
      <c r="BK67" s="104" t="s">
        <v>2696</v>
      </c>
      <c r="BL67" s="140">
        <v>45680</v>
      </c>
      <c r="BM67" s="108">
        <f ca="1">IF(Tabela2[[#This Row],[Data de atendimento do Ibama (considerar o primeiro documento/ação)]]="",_xlfn.DAYS(TODAY(),J67),_xlfn.DAYS(Tabela2[[#This Row],[Data de atendimento do Ibama (considerar o primeiro documento/ação)]],J67))</f>
        <v>1</v>
      </c>
      <c r="BN67" s="108" t="str">
        <f>IF(Tabela2[[#This Row],[Atendido pelo Ibama ("Não" ou "Sim")]]="Não","Preencher", IF(Tabela2[[#This Row],[Atendido pelo Ibama ("Não" ou "Sim")]]="Sim","NA",""))</f>
        <v>NA</v>
      </c>
      <c r="BO67" s="114" t="s">
        <v>7423</v>
      </c>
      <c r="BP67" s="108" t="str">
        <f>IF(Tabela2[[#This Row],[Forma de atendimento (primeiro documento/ação)]]= "Outros (especificar)", "PREENCHER","NA")</f>
        <v>NA</v>
      </c>
      <c r="BQ67" s="106" t="s">
        <v>2696</v>
      </c>
      <c r="BR67" s="108" t="s">
        <v>2696</v>
      </c>
      <c r="BS67" s="108" t="s">
        <v>2696</v>
      </c>
      <c r="BT67" s="108" t="s">
        <v>7101</v>
      </c>
      <c r="BU67" s="108" t="s">
        <v>123</v>
      </c>
      <c r="BV67" s="108" t="s">
        <v>123</v>
      </c>
      <c r="BW67" s="108" t="s">
        <v>123</v>
      </c>
      <c r="BX67" s="106"/>
      <c r="BY67" s="106"/>
      <c r="BZ67" s="104" t="str">
        <f>IF(Tabela2[[#This Row],[Data do documento de encerramento]]="NA","NA",IF(Tabela2[[#This Row],[Data do documento de encerramento]]="","Pendente de conclusão/ encerramento",_xlfn.DAYS(Tabela2[[#This Row],[Data do documento de encerramento]],J67)))</f>
        <v>Pendente de conclusão/ encerramento</v>
      </c>
      <c r="CA67" s="109" t="s">
        <v>7443</v>
      </c>
      <c r="CB67" s="109"/>
      <c r="CC67" s="117"/>
      <c r="CD67" s="109"/>
      <c r="CE67" s="109"/>
      <c r="CF67" s="109"/>
    </row>
    <row r="68" spans="1:84" ht="30.75">
      <c r="A68" s="169">
        <v>202512457653</v>
      </c>
      <c r="B68" s="170" t="s">
        <v>7444</v>
      </c>
      <c r="C68" s="108" t="str">
        <f>VLOOKUP(Tabela2[[#This Row],[SIEMA]],Siema2025,4,FALSE)</f>
        <v xml:space="preserve"> RN</v>
      </c>
      <c r="D68" s="106" t="s">
        <v>637</v>
      </c>
      <c r="E68" s="232" t="s">
        <v>1713</v>
      </c>
      <c r="F68" s="106"/>
      <c r="G68" s="232" t="s">
        <v>7445</v>
      </c>
      <c r="H68" s="232" t="s">
        <v>7446</v>
      </c>
      <c r="I68" s="104" t="str">
        <f>VLOOKUP(Tabela2[[#This Row],[SIEMA]],Siema2025,19,FALSE)</f>
        <v>Potiguar</v>
      </c>
      <c r="J68" s="105">
        <f>VLOOKUP(Tabela2[[#This Row],[SIEMA]],Siema2025,2,FALSE)</f>
        <v>45679</v>
      </c>
      <c r="K68" s="105" t="str">
        <f>VLOOKUP(Tabela2[[#This Row],[SIEMA]],Siema2025,16,FALSE)</f>
        <v>Quarta</v>
      </c>
      <c r="L68" s="106" t="str">
        <f>IF(Tabela2[[#This Row],[Data]]="","Sem Informação",VLOOKUP(MONTH(Tabela2[[#This Row],[Data]]),'[1]Validação de dados'!$I$1:$J$13,2,0))</f>
        <v>Janeiro</v>
      </c>
      <c r="M68" s="106">
        <f>YEAR(Tabela2[[#This Row],[Data]])</f>
        <v>2025</v>
      </c>
      <c r="N68" s="105" t="str">
        <f>VLOOKUP(Tabela2[[#This Row],[SIEMA]],Siema2025,17,FALSE)</f>
        <v>Vespertino</v>
      </c>
      <c r="O68" s="105" t="str">
        <f>VLOOKUP(Tabela2[[#This Row],[SIEMA]],Siema2025,5,FALSE)</f>
        <v>Plataforma</v>
      </c>
      <c r="P68" s="104" t="str">
        <f>VLOOKUP(Tabela2[[#This Row],[SIEMA]],Siema2025,21,FALSE)</f>
        <v>As 15:40 do dia 22/01, o operador de wire line observou a presença de uma feição oleosa circular, com aproximadamente 1m de diâmetro nas proximidades na unidade de 3R4.</v>
      </c>
      <c r="Q68">
        <v>3082</v>
      </c>
      <c r="R68" s="104" t="str">
        <f>VLOOKUP(Tabela2[[#This Row],[SIEMA]],Siema2025,10,FALSE)</f>
        <v>água oleosa</v>
      </c>
      <c r="S68" s="104" t="str">
        <f>VLOOKUP(Tabela2[[#This Row],[SIEMA]],Siema2025,10,FALSE)</f>
        <v>água oleosa</v>
      </c>
      <c r="T68" s="232">
        <v>7.2999999999999996E-4</v>
      </c>
      <c r="U68" s="104" t="str">
        <f>VLOOKUP(Tabela2[[#This Row],[SIEMA]],Siema2025,12,FALSE)</f>
        <v>M3</v>
      </c>
      <c r="V68" s="104">
        <f>IF(Q68="","",IF(ISNUMBER(Q68)=FALSE,"Não se aplica",IFERROR(VLOOKUP(Q68,Produtos!$A$1:$C$2319,3,FALSE),"Não Cadastrado")))</f>
        <v>9</v>
      </c>
      <c r="W68" s="104"/>
      <c r="X68" s="108"/>
      <c r="Y68" s="109" t="str">
        <f>IF(W68="","", IF(W68="NC","", IF(W68="NE","", IF(W68="NA","",IFERROR(VLOOKUP(W68,Produtos!$A$1:$C$2319,2,FALSE),"Não Cadastrado")))))</f>
        <v/>
      </c>
      <c r="Z68" s="104"/>
      <c r="AA68" s="104"/>
      <c r="AB68" s="104" t="str">
        <f>IF(W68="","",IF(ISNUMBER(W68)=FALSE,"Não se aplica",IFERROR(VLOOKUP(W68,Produtos!$A$1:$C$2319,3,FALSE),"Não Cadastrado")))</f>
        <v/>
      </c>
      <c r="AC68" s="106"/>
      <c r="AD68" s="108"/>
      <c r="AE68" s="107" t="str">
        <f>IF(AC68="","", IF(AC68="NC","", IF(AC68="NE","", IF(AC68="NA","",IFERROR(VLOOKUP(AC68,Produtos!$A$1:$C$2319,2,FALSE),"Não Cadastrado")))))</f>
        <v/>
      </c>
      <c r="AF68" s="106"/>
      <c r="AG68" s="104"/>
      <c r="AH68" s="104" t="str">
        <f>IF(AC68="","",IF(ISNUMBER(AC68)=FALSE,"Não se aplica",IFERROR(VLOOKUP(AC68,Produtos!$A$1:$C$2319,3,FALSE),"Não Cadastrado")))</f>
        <v/>
      </c>
      <c r="AI68" s="106"/>
      <c r="AJ68" s="104" t="str">
        <f>VLOOKUP(Tabela2[[#This Row],[SIEMA]],Siema2025,26,FALSE)</f>
        <v>Suspeita de furo no duto</v>
      </c>
      <c r="AK68" s="107" t="s">
        <v>6834</v>
      </c>
      <c r="AL68" s="107"/>
      <c r="AM68" s="107"/>
      <c r="AN68" s="108" t="str">
        <f>VLOOKUP(Tabela2[[#This Row],[SIEMA]],Siema2025,51,FALSE)</f>
        <v/>
      </c>
      <c r="AO68" s="108" t="str">
        <f>VLOOKUP(Tabela2[[#This Row],[SIEMA]],Siema2025,53,FALSE)</f>
        <v/>
      </c>
      <c r="AP68" s="108" t="str">
        <f>VLOOKUP(Tabela2[[#This Row],[SIEMA]],Siema2025,55,FALSE)</f>
        <v/>
      </c>
      <c r="AQ68" s="108" t="str">
        <f>VLOOKUP(Tabela2[[#This Row],[SIEMA]],Siema2025,57,FALSE)</f>
        <v/>
      </c>
      <c r="AR68" s="108" t="str">
        <f>VLOOKUP(Tabela2[[#This Row],[SIEMA]],Siema2025,59,FALSE)</f>
        <v/>
      </c>
      <c r="AS68" s="108" t="str">
        <f>VLOOKUP(Tabela2[[#This Row],[SIEMA]],Siema2025,61,FALSE)</f>
        <v>X</v>
      </c>
      <c r="AT68" s="108" t="str">
        <f>VLOOKUP(Tabela2[[#This Row],[SIEMA]],Siema2025,63,FALSE)</f>
        <v/>
      </c>
      <c r="AU68" s="108" t="str">
        <f>VLOOKUP(Tabela2[[#This Row],[SIEMA]],Siema2025,65,FALSE)</f>
        <v/>
      </c>
      <c r="AV68" s="108" t="str">
        <f>VLOOKUP(Tabela2[[#This Row],[SIEMA]],Siema2025,67,FALSE)</f>
        <v/>
      </c>
      <c r="AW68" s="108" t="str">
        <f>VLOOKUP(Tabela2[[#This Row],[SIEMA]],Siema2025,69,FALSE)</f>
        <v/>
      </c>
      <c r="AX68" s="108" t="str">
        <f>VLOOKUP(Tabela2[[#This Row],[SIEMA]],Siema2025,71,FALSE)</f>
        <v/>
      </c>
      <c r="AY68" s="108" t="str">
        <f>VLOOKUP(Tabela2[[#This Row],[SIEMA]],Siema2025,73,FALSE)</f>
        <v/>
      </c>
      <c r="AZ68" s="108" t="str">
        <f>VLOOKUP(Tabela2[[#This Row],[SIEMA]],Siema2025,75,FALSE)</f>
        <v/>
      </c>
      <c r="BA68" s="108" t="str">
        <f>VLOOKUP(Tabela2[[#This Row],[SIEMA]],Siema2025,77,FALSE)</f>
        <v/>
      </c>
      <c r="BB68" s="108" t="str">
        <f>VLOOKUP(Tabela2[[#This Row],[SIEMA]],Siema2025,79,FALSE)</f>
        <v/>
      </c>
      <c r="BC68" s="108" t="str">
        <f>IF(Tabela2[[#This Row],[Outro(s) ]] = "X", "PREENCHER","NA")</f>
        <v>NA</v>
      </c>
      <c r="BD68" s="108" t="str">
        <f>VLOOKUP(Tabela2[[#This Row],[SIEMA]],Siema2025,82,FALSE)</f>
        <v/>
      </c>
      <c r="BE68" s="108" t="str">
        <f>VLOOKUP(Tabela2[[#This Row],[SIEMA]],Siema2025,81,FALSE)</f>
        <v/>
      </c>
      <c r="BF68" s="110" t="str">
        <f>VLOOKUP(Tabela2[[#This Row],[SIEMA]],Siema2025,28,FALSE)</f>
        <v>SPE 3R PETROLEUM S.A.</v>
      </c>
      <c r="BG68" s="110"/>
      <c r="BH68" s="111" t="str">
        <f>VLOOKUP(Tabela2[[#This Row],[SIEMA]],Siema2025,29,FALSE)</f>
        <v>33443860000159</v>
      </c>
      <c r="BI68" s="112" t="s">
        <v>2696</v>
      </c>
      <c r="BJ68" s="107" t="s">
        <v>7099</v>
      </c>
      <c r="BK68" s="104" t="s">
        <v>2696</v>
      </c>
      <c r="BL68" s="140">
        <v>45685</v>
      </c>
      <c r="BM68" s="108">
        <f ca="1">IF(Tabela2[[#This Row],[Data de atendimento do Ibama (considerar o primeiro documento/ação)]]="",_xlfn.DAYS(TODAY(),J68),_xlfn.DAYS(Tabela2[[#This Row],[Data de atendimento do Ibama (considerar o primeiro documento/ação)]],J68))</f>
        <v>6</v>
      </c>
      <c r="BN68" s="108" t="str">
        <f>IF(Tabela2[[#This Row],[Atendido pelo Ibama ("Não" ou "Sim")]]="Não","Preencher", IF(Tabela2[[#This Row],[Atendido pelo Ibama ("Não" ou "Sim")]]="Sim","NA",""))</f>
        <v>NA</v>
      </c>
      <c r="BO68" s="114" t="s">
        <v>7286</v>
      </c>
      <c r="BP68" s="108" t="str">
        <f>IF(Tabela2[[#This Row],[Forma de atendimento (primeiro documento/ação)]]= "Outros (especificar)", "PREENCHER","NA")</f>
        <v>NA</v>
      </c>
      <c r="BQ68" s="106" t="s">
        <v>123</v>
      </c>
      <c r="BR68" s="108" t="str">
        <f>IF(Tabela2[[#This Row],[Equipe do Ibama foi a campo? Houve sobrevoo do Poseidon?]] = "Sim", "PREENCHER","NA")</f>
        <v>NA</v>
      </c>
      <c r="BS68" s="108" t="str">
        <f>IF(Tabela2[[#This Row],[Se sim, foi emitida Ordem de Emergência? (informações vinculada à coluna CK)]] = "Sim", "PREENCHER","NA")</f>
        <v>NA</v>
      </c>
      <c r="BT68" s="108" t="s">
        <v>7126</v>
      </c>
      <c r="BU68" s="108" t="s">
        <v>2696</v>
      </c>
      <c r="BV68" s="108" t="s">
        <v>123</v>
      </c>
      <c r="BW68" s="108" t="s">
        <v>2696</v>
      </c>
      <c r="BX68" s="106" t="s">
        <v>7102</v>
      </c>
      <c r="BY68" s="140">
        <v>46057</v>
      </c>
      <c r="BZ68" s="104">
        <f>IF(Tabela2[[#This Row],[Data do documento de encerramento]]="NA","NA",IF(Tabela2[[#This Row],[Data do documento de encerramento]]="","Pendente de conclusão/ encerramento",_xlfn.DAYS(Tabela2[[#This Row],[Data do documento de encerramento]],J68)))</f>
        <v>378</v>
      </c>
      <c r="CA68" t="s">
        <v>7447</v>
      </c>
      <c r="CB68" s="109"/>
      <c r="CC68" s="117" t="s">
        <v>7251</v>
      </c>
      <c r="CD68" s="107" t="s">
        <v>7296</v>
      </c>
      <c r="CE68" s="109" t="s">
        <v>2696</v>
      </c>
      <c r="CF68" s="109" t="s">
        <v>7141</v>
      </c>
    </row>
    <row r="69" spans="1:84" ht="60.75">
      <c r="A69" s="169">
        <v>202512432445</v>
      </c>
      <c r="B69" s="170" t="s">
        <v>7448</v>
      </c>
      <c r="C69" s="108" t="str">
        <f>VLOOKUP(Tabela2[[#This Row],[SIEMA]],Siema2025,4,FALSE)</f>
        <v xml:space="preserve"> PR</v>
      </c>
      <c r="D69" s="106" t="str">
        <f>VLOOKUP(Tabela2[[#This Row],[SIEMA]],Siema2025,3,FALSE)</f>
        <v xml:space="preserve">Curitiba </v>
      </c>
      <c r="E69" s="106" t="str">
        <f>VLOOKUP(Tabela2[[#This Row],[SIEMA]],Siema2025,20,FALSE)</f>
        <v/>
      </c>
      <c r="F69" s="106"/>
      <c r="G69" s="106" t="s">
        <v>7449</v>
      </c>
      <c r="H69" s="106" t="s">
        <v>7450</v>
      </c>
      <c r="I69" s="104" t="s">
        <v>7120</v>
      </c>
      <c r="J69" s="105">
        <f>VLOOKUP(Tabela2[[#This Row],[SIEMA]],Siema2025,2,FALSE)</f>
        <v>45680</v>
      </c>
      <c r="K69" s="105" t="str">
        <f>VLOOKUP(Tabela2[[#This Row],[SIEMA]],Siema2025,16,FALSE)</f>
        <v>Quinta</v>
      </c>
      <c r="L69" s="106" t="str">
        <f>IF(Tabela2[[#This Row],[Data]]="","Sem Informação",VLOOKUP(MONTH(Tabela2[[#This Row],[Data]]),'[1]Validação de dados'!$I$1:$J$13,2,0))</f>
        <v>Janeiro</v>
      </c>
      <c r="M69" s="104">
        <f>YEAR(Tabela2[[#This Row],[Data]])</f>
        <v>2025</v>
      </c>
      <c r="N69" s="105" t="str">
        <f>VLOOKUP(Tabela2[[#This Row],[SIEMA]],Siema2025,17,FALSE)</f>
        <v>Vespertino</v>
      </c>
      <c r="O69" s="105" t="str">
        <f>VLOOKUP(Tabela2[[#This Row],[SIEMA]],Siema2025,5,FALSE)</f>
        <v>Ferrovia</v>
      </c>
      <c r="P69" s="104" t="str">
        <f>VLOOKUP(Tabela2[[#This Row],[SIEMA]],Siema2025,21,FALSE)</f>
        <v/>
      </c>
      <c r="Q69" s="104" t="s">
        <v>7127</v>
      </c>
      <c r="R69" s="104" t="s">
        <v>7127</v>
      </c>
      <c r="S69" s="107" t="s">
        <v>7451</v>
      </c>
      <c r="T69" s="104">
        <v>5.5</v>
      </c>
      <c r="U69" s="104" t="s">
        <v>7121</v>
      </c>
      <c r="V69" s="104" t="s">
        <v>7127</v>
      </c>
      <c r="W69" s="104"/>
      <c r="X69" s="113"/>
      <c r="Y69" s="109" t="str">
        <f>IF(W69="","", IF(W69="NC","", IF(W69="NE","", IF(W69="NA","",IFERROR(VLOOKUP(W69,Produtos!$A$1:$C$2319,2,FALSE),"Não Cadastrado")))))</f>
        <v/>
      </c>
      <c r="Z69" s="104"/>
      <c r="AA69" s="104"/>
      <c r="AB69" s="104" t="str">
        <f>IF(W69="","",IF(ISNUMBER(W69)=FALSE,"Não se aplica",IFERROR(VLOOKUP(W69,Produtos!$A$1:$C$2319,3,FALSE),"Não Cadastrado")))</f>
        <v/>
      </c>
      <c r="AC69" s="104"/>
      <c r="AD69" s="108"/>
      <c r="AE69" s="107" t="str">
        <f>IF(AC69="","", IF(AC69="NC","", IF(AC69="NE","", IF(AC69="NA","",IFERROR(VLOOKUP(AC69,Produtos!$A$1:$C$2319,2,FALSE),"Não Cadastrado")))))</f>
        <v/>
      </c>
      <c r="AF69" s="104"/>
      <c r="AG69" s="104"/>
      <c r="AH69" s="104" t="str">
        <f>IF(AC69="","",IF(ISNUMBER(AC69)=FALSE,"Não se aplica",IFERROR(VLOOKUP(AC69,Produtos!$A$1:$C$2319,3,FALSE),"Não Cadastrado")))</f>
        <v/>
      </c>
      <c r="AI69" s="104"/>
      <c r="AJ69" s="104" t="str">
        <f>VLOOKUP(Tabela2[[#This Row],[SIEMA]],Siema2025,26,FALSE)</f>
        <v>Descarrilamento de 4 vagões e 1 uma locomotiva, as causas serão investigadas e apuradas.</v>
      </c>
      <c r="AK69" s="107" t="s">
        <v>7112</v>
      </c>
      <c r="AL69" s="107"/>
      <c r="AM69" s="107"/>
      <c r="AN69" s="108" t="str">
        <f>VLOOKUP(Tabela2[[#This Row],[SIEMA]],Siema2025,51,FALSE)</f>
        <v/>
      </c>
      <c r="AO69" s="108" t="str">
        <f>VLOOKUP(Tabela2[[#This Row],[SIEMA]],Siema2025,53,FALSE)</f>
        <v/>
      </c>
      <c r="AP69" s="108" t="str">
        <f>VLOOKUP(Tabela2[[#This Row],[SIEMA]],Siema2025,55,FALSE)</f>
        <v/>
      </c>
      <c r="AQ69" s="108" t="str">
        <f>VLOOKUP(Tabela2[[#This Row],[SIEMA]],Siema2025,57,FALSE)</f>
        <v/>
      </c>
      <c r="AR69" s="108" t="str">
        <f>VLOOKUP(Tabela2[[#This Row],[SIEMA]],Siema2025,59,FALSE)</f>
        <v/>
      </c>
      <c r="AS69" s="108" t="str">
        <f>VLOOKUP(Tabela2[[#This Row],[SIEMA]],Siema2025,61,FALSE)</f>
        <v/>
      </c>
      <c r="AT69" s="108" t="str">
        <f>VLOOKUP(Tabela2[[#This Row],[SIEMA]],Siema2025,63,FALSE)</f>
        <v/>
      </c>
      <c r="AU69" s="108" t="str">
        <f>VLOOKUP(Tabela2[[#This Row],[SIEMA]],Siema2025,65,FALSE)</f>
        <v>X</v>
      </c>
      <c r="AV69" s="108" t="str">
        <f>VLOOKUP(Tabela2[[#This Row],[SIEMA]],Siema2025,67,FALSE)</f>
        <v/>
      </c>
      <c r="AW69" s="108" t="str">
        <f>VLOOKUP(Tabela2[[#This Row],[SIEMA]],Siema2025,69,FALSE)</f>
        <v/>
      </c>
      <c r="AX69" s="108" t="str">
        <f>VLOOKUP(Tabela2[[#This Row],[SIEMA]],Siema2025,71,FALSE)</f>
        <v/>
      </c>
      <c r="AY69" s="108" t="str">
        <f>VLOOKUP(Tabela2[[#This Row],[SIEMA]],Siema2025,73,FALSE)</f>
        <v/>
      </c>
      <c r="AZ69" s="108" t="str">
        <f>VLOOKUP(Tabela2[[#This Row],[SIEMA]],Siema2025,75,FALSE)</f>
        <v/>
      </c>
      <c r="BA69" s="108" t="str">
        <f>VLOOKUP(Tabela2[[#This Row],[SIEMA]],Siema2025,77,FALSE)</f>
        <v/>
      </c>
      <c r="BB69" s="108" t="str">
        <f>VLOOKUP(Tabela2[[#This Row],[SIEMA]],Siema2025,79,FALSE)</f>
        <v/>
      </c>
      <c r="BC69" s="108" t="str">
        <f>IF(Tabela2[[#This Row],[Outro(s) ]] = "X", "PREENCHER","NA")</f>
        <v>NA</v>
      </c>
      <c r="BD69" s="108" t="str">
        <f>VLOOKUP(Tabela2[[#This Row],[SIEMA]],Siema2025,82,FALSE)</f>
        <v/>
      </c>
      <c r="BE69" s="108" t="str">
        <f>VLOOKUP(Tabela2[[#This Row],[SIEMA]],Siema2025,81,FALSE)</f>
        <v/>
      </c>
      <c r="BF69" s="110" t="s">
        <v>3066</v>
      </c>
      <c r="BG69" s="110" t="s">
        <v>7422</v>
      </c>
      <c r="BH69" s="111" t="str">
        <f>VLOOKUP(Tabela2[[#This Row],[SIEMA]],Siema2025,29,FALSE)</f>
        <v>01258944000550</v>
      </c>
      <c r="BI69" s="112" t="str">
        <f>VLOOKUP(Tabela2[[#This Row],[SIEMA]],Siema2025,107,FALSE)</f>
        <v>Não</v>
      </c>
      <c r="BJ69" s="107" t="s">
        <v>7099</v>
      </c>
      <c r="BK69" s="104" t="s">
        <v>2696</v>
      </c>
      <c r="BL69" s="140">
        <v>45916</v>
      </c>
      <c r="BM69" s="108">
        <f ca="1">IF(Tabela2[[#This Row],[Data de atendimento do Ibama (considerar o primeiro documento/ação)]]="",_xlfn.DAYS(TODAY(),J69),_xlfn.DAYS(Tabela2[[#This Row],[Data de atendimento do Ibama (considerar o primeiro documento/ação)]],J69))</f>
        <v>236</v>
      </c>
      <c r="BN69" s="108" t="str">
        <f>IF(Tabela2[[#This Row],[Atendido pelo Ibama ("Não" ou "Sim")]]="Não","Preencher", IF(Tabela2[[#This Row],[Atendido pelo Ibama ("Não" ou "Sim")]]="Sim","NA",""))</f>
        <v>NA</v>
      </c>
      <c r="BO69" s="114" t="s">
        <v>7165</v>
      </c>
      <c r="BP69" s="108" t="str">
        <f>IF(Tabela2[[#This Row],[Forma de atendimento (primeiro documento/ação)]]= "Outros (especificar)", "PREENCHER","NA")</f>
        <v>NA</v>
      </c>
      <c r="BQ69" s="106" t="s">
        <v>123</v>
      </c>
      <c r="BR69" s="108" t="str">
        <f>IF(Tabela2[[#This Row],[Equipe do Ibama foi a campo? Houve sobrevoo do Poseidon?]] = "Sim", "PREENCHER","NA")</f>
        <v>NA</v>
      </c>
      <c r="BS69" s="108" t="str">
        <f>IF(Tabela2[[#This Row],[Se sim, foi emitida Ordem de Emergência? (informações vinculada à coluna CK)]] = "Sim", "PREENCHER","NA")</f>
        <v>NA</v>
      </c>
      <c r="BT69" s="108" t="s">
        <v>7101</v>
      </c>
      <c r="BU69" s="108" t="s">
        <v>2696</v>
      </c>
      <c r="BV69" s="108" t="s">
        <v>123</v>
      </c>
      <c r="BW69" s="108" t="s">
        <v>2696</v>
      </c>
      <c r="BX69" s="106" t="s">
        <v>7102</v>
      </c>
      <c r="BY69" s="140">
        <v>45916</v>
      </c>
      <c r="BZ69" s="104">
        <f>IF(Tabela2[[#This Row],[Data do documento de encerramento]]="NA","NA",IF(Tabela2[[#This Row],[Data do documento de encerramento]]="","Pendente de conclusão/ encerramento",_xlfn.DAYS(Tabela2[[#This Row],[Data do documento de encerramento]],J69)))</f>
        <v>236</v>
      </c>
      <c r="CA69" s="107" t="s">
        <v>7452</v>
      </c>
      <c r="CB69" s="107"/>
      <c r="CC69" s="115"/>
      <c r="CD69" s="107"/>
      <c r="CE69" s="107"/>
      <c r="CF69" s="107"/>
    </row>
    <row r="70" spans="1:84" ht="30.75">
      <c r="A70" s="169">
        <v>202512554022</v>
      </c>
      <c r="B70" s="170" t="s">
        <v>7453</v>
      </c>
      <c r="C70" s="108" t="str">
        <f>VLOOKUP(Tabela2[[#This Row],[SIEMA]],Siema2025,4,FALSE)</f>
        <v xml:space="preserve"> ES</v>
      </c>
      <c r="D70" s="106" t="s">
        <v>637</v>
      </c>
      <c r="E70" s="106" t="s">
        <v>7454</v>
      </c>
      <c r="F70" s="106"/>
      <c r="G70" s="106" t="s">
        <v>7455</v>
      </c>
      <c r="H70" s="106" t="s">
        <v>7456</v>
      </c>
      <c r="I70" s="104" t="str">
        <f>VLOOKUP(Tabela2[[#This Row],[SIEMA]],Siema2025,19,FALSE)</f>
        <v>Espírito-Santo</v>
      </c>
      <c r="J70" s="105">
        <f>VLOOKUP(Tabela2[[#This Row],[SIEMA]],Siema2025,2,FALSE)</f>
        <v>45680</v>
      </c>
      <c r="K70" s="105" t="str">
        <f>VLOOKUP(Tabela2[[#This Row],[SIEMA]],Siema2025,16,FALSE)</f>
        <v>Quinta</v>
      </c>
      <c r="L70" s="106" t="str">
        <f>IF(Tabela2[[#This Row],[Data]]="","Sem Informação",VLOOKUP(MONTH(Tabela2[[#This Row],[Data]]),'[1]Validação de dados'!$I$1:$J$13,2,0))</f>
        <v>Janeiro</v>
      </c>
      <c r="M70" s="104">
        <f>YEAR(Tabela2[[#This Row],[Data]])</f>
        <v>2025</v>
      </c>
      <c r="N70" s="105" t="str">
        <f>VLOOKUP(Tabela2[[#This Row],[SIEMA]],Siema2025,17,FALSE)</f>
        <v>Vespertino</v>
      </c>
      <c r="O70" s="105" t="str">
        <f>VLOOKUP(Tabela2[[#This Row],[SIEMA]],Siema2025,5,FALSE)</f>
        <v>Plataforma</v>
      </c>
      <c r="P70" s="104" t="str">
        <f>VLOOKUP(Tabela2[[#This Row],[SIEMA]],Siema2025,21,FALSE)</f>
        <v>Poço 7-BAZ-8-ESS</v>
      </c>
      <c r="Q70" s="104" t="s">
        <v>637</v>
      </c>
      <c r="R70" s="104" t="s">
        <v>954</v>
      </c>
      <c r="S70" s="107" t="s">
        <v>7457</v>
      </c>
      <c r="T70" s="104" t="str">
        <f>VLOOKUP(Tabela2[[#This Row],[SIEMA]],Siema2025,11,FALSE)</f>
        <v>0.168</v>
      </c>
      <c r="U70" s="104" t="str">
        <f>VLOOKUP(Tabela2[[#This Row],[SIEMA]],Siema2025,12,FALSE)</f>
        <v>M3</v>
      </c>
      <c r="V70" s="104" t="str">
        <f>IF(Q70="","",IF(ISNUMBER(Q70)=FALSE,"Não se aplica",IFERROR(VLOOKUP(Q70,Produtos!$A$1:$C$2319,3,FALSE),"Não Cadastrado")))</f>
        <v>Não se aplica</v>
      </c>
      <c r="W70" s="104"/>
      <c r="X70" s="113"/>
      <c r="Y70" s="109" t="str">
        <f>IF(W70="","", IF(W70="NC","", IF(W70="NE","", IF(W70="NA","",IFERROR(VLOOKUP(W70,Produtos!$A$1:$C$2319,2,FALSE),"Não Cadastrado")))))</f>
        <v/>
      </c>
      <c r="Z70" s="104"/>
      <c r="AA70" s="104"/>
      <c r="AB70" s="104" t="str">
        <f>IF(W70="","",IF(ISNUMBER(W70)=FALSE,"Não se aplica",IFERROR(VLOOKUP(W70,Produtos!$A$1:$C$2319,3,FALSE),"Não Cadastrado")))</f>
        <v/>
      </c>
      <c r="AC70" s="104"/>
      <c r="AD70" s="108"/>
      <c r="AE70" s="107" t="str">
        <f>IF(AC70="","", IF(AC70="NC","", IF(AC70="NE","", IF(AC70="NA","",IFERROR(VLOOKUP(AC70,Produtos!$A$1:$C$2319,2,FALSE),"Não Cadastrado")))))</f>
        <v/>
      </c>
      <c r="AF70" s="104"/>
      <c r="AG70" s="104"/>
      <c r="AH70" s="104" t="str">
        <f>IF(AC70="","",IF(ISNUMBER(AC70)=FALSE,"Não se aplica",IFERROR(VLOOKUP(AC70,Produtos!$A$1:$C$2319,3,FALSE),"Não Cadastrado")))</f>
        <v/>
      </c>
      <c r="AI70" s="104"/>
      <c r="AJ70" s="104" t="str">
        <f>VLOOKUP(Tabela2[[#This Row],[SIEMA]],Siema2025,26,FALSE)</f>
        <v>Suspeita de perda de contenção da linha de HCR da mangueira #10 (identificação em topside). Em investigação.</v>
      </c>
      <c r="AK70" s="107" t="s">
        <v>6834</v>
      </c>
      <c r="AL70" s="107"/>
      <c r="AM70" s="107"/>
      <c r="AN70" s="108" t="str">
        <f>VLOOKUP(Tabela2[[#This Row],[SIEMA]],Siema2025,51,FALSE)</f>
        <v/>
      </c>
      <c r="AO70" s="108" t="str">
        <f>VLOOKUP(Tabela2[[#This Row],[SIEMA]],Siema2025,53,FALSE)</f>
        <v/>
      </c>
      <c r="AP70" s="108" t="str">
        <f>VLOOKUP(Tabela2[[#This Row],[SIEMA]],Siema2025,55,FALSE)</f>
        <v/>
      </c>
      <c r="AQ70" s="108" t="str">
        <f>VLOOKUP(Tabela2[[#This Row],[SIEMA]],Siema2025,57,FALSE)</f>
        <v/>
      </c>
      <c r="AR70" s="108" t="str">
        <f>VLOOKUP(Tabela2[[#This Row],[SIEMA]],Siema2025,59,FALSE)</f>
        <v/>
      </c>
      <c r="AS70" s="108" t="str">
        <f>VLOOKUP(Tabela2[[#This Row],[SIEMA]],Siema2025,61,FALSE)</f>
        <v>X</v>
      </c>
      <c r="AT70" s="108" t="str">
        <f>VLOOKUP(Tabela2[[#This Row],[SIEMA]],Siema2025,63,FALSE)</f>
        <v/>
      </c>
      <c r="AU70" s="108" t="str">
        <f>VLOOKUP(Tabela2[[#This Row],[SIEMA]],Siema2025,65,FALSE)</f>
        <v/>
      </c>
      <c r="AV70" s="108" t="str">
        <f>VLOOKUP(Tabela2[[#This Row],[SIEMA]],Siema2025,67,FALSE)</f>
        <v/>
      </c>
      <c r="AW70" s="108" t="str">
        <f>VLOOKUP(Tabela2[[#This Row],[SIEMA]],Siema2025,69,FALSE)</f>
        <v/>
      </c>
      <c r="AX70" s="108" t="str">
        <f>VLOOKUP(Tabela2[[#This Row],[SIEMA]],Siema2025,71,FALSE)</f>
        <v/>
      </c>
      <c r="AY70" s="108" t="str">
        <f>VLOOKUP(Tabela2[[#This Row],[SIEMA]],Siema2025,73,FALSE)</f>
        <v/>
      </c>
      <c r="AZ70" s="108" t="str">
        <f>VLOOKUP(Tabela2[[#This Row],[SIEMA]],Siema2025,75,FALSE)</f>
        <v/>
      </c>
      <c r="BA70" s="108" t="str">
        <f>VLOOKUP(Tabela2[[#This Row],[SIEMA]],Siema2025,77,FALSE)</f>
        <v/>
      </c>
      <c r="BB70" s="108" t="str">
        <f>VLOOKUP(Tabela2[[#This Row],[SIEMA]],Siema2025,79,FALSE)</f>
        <v/>
      </c>
      <c r="BC70" s="108" t="str">
        <f>IF(Tabela2[[#This Row],[Outro(s) ]] = "X", "PREENCHER","NA")</f>
        <v>NA</v>
      </c>
      <c r="BD70" s="108" t="str">
        <f>VLOOKUP(Tabela2[[#This Row],[SIEMA]],Siema2025,82,FALSE)</f>
        <v/>
      </c>
      <c r="BE70" s="108" t="str">
        <f>VLOOKUP(Tabela2[[#This Row],[SIEMA]],Siema2025,81,FALSE)</f>
        <v/>
      </c>
      <c r="BF70" s="110" t="str">
        <f>VLOOKUP(Tabela2[[#This Row],[SIEMA]],Siema2025,28,FALSE)</f>
        <v>Petrobras</v>
      </c>
      <c r="BG70" s="110"/>
      <c r="BH70" s="111" t="str">
        <f>VLOOKUP(Tabela2[[#This Row],[SIEMA]],Siema2025,29,FALSE)</f>
        <v>33000167000454</v>
      </c>
      <c r="BI70" s="112" t="str">
        <f>VLOOKUP(Tabela2[[#This Row],[SIEMA]],Siema2025,107,FALSE)</f>
        <v>Não</v>
      </c>
      <c r="BJ70" s="107" t="s">
        <v>7099</v>
      </c>
      <c r="BK70" s="104" t="s">
        <v>123</v>
      </c>
      <c r="BL70" s="140"/>
      <c r="BM70" s="108">
        <f ca="1">IF(Tabela2[[#This Row],[Data de atendimento do Ibama (considerar o primeiro documento/ação)]]="",_xlfn.DAYS(TODAY(),J70),_xlfn.DAYS(Tabela2[[#This Row],[Data de atendimento do Ibama (considerar o primeiro documento/ação)]],J70))</f>
        <v>550</v>
      </c>
      <c r="BN70" s="108" t="s">
        <v>7458</v>
      </c>
      <c r="BO70" s="114"/>
      <c r="BP70" s="108" t="str">
        <f>IF(Tabela2[[#This Row],[Forma de atendimento (primeiro documento/ação)]]= "Outros (especificar)", "PREENCHER","NA")</f>
        <v>NA</v>
      </c>
      <c r="BQ70" s="106" t="s">
        <v>123</v>
      </c>
      <c r="BR70" s="108" t="str">
        <f>IF(Tabela2[[#This Row],[Equipe do Ibama foi a campo? Houve sobrevoo do Poseidon?]] = "Sim", "PREENCHER","NA")</f>
        <v>NA</v>
      </c>
      <c r="BS70" s="108" t="str">
        <f>IF(Tabela2[[#This Row],[Se sim, foi emitida Ordem de Emergência? (informações vinculada à coluna CK)]] = "Sim", "PREENCHER","NA")</f>
        <v>NA</v>
      </c>
      <c r="BT70" s="108" t="s">
        <v>7225</v>
      </c>
      <c r="BU70" s="108" t="s">
        <v>123</v>
      </c>
      <c r="BV70" s="108" t="s">
        <v>123</v>
      </c>
      <c r="BW70" s="108" t="s">
        <v>123</v>
      </c>
      <c r="BX70" s="106"/>
      <c r="BY70" s="106"/>
      <c r="BZ70" s="104" t="str">
        <f>IF(Tabela2[[#This Row],[Data do documento de encerramento]]="NA","NA",IF(Tabela2[[#This Row],[Data do documento de encerramento]]="","Pendente de conclusão/ encerramento",_xlfn.DAYS(Tabela2[[#This Row],[Data do documento de encerramento]],J70)))</f>
        <v>Pendente de conclusão/ encerramento</v>
      </c>
      <c r="CA70" s="107"/>
      <c r="CB70" s="107"/>
      <c r="CC70" s="107" t="s">
        <v>7459</v>
      </c>
      <c r="CD70" s="107" t="s">
        <v>123</v>
      </c>
      <c r="CE70" s="107" t="s">
        <v>123</v>
      </c>
      <c r="CF70" s="107" t="s">
        <v>7149</v>
      </c>
    </row>
    <row r="71" spans="1:84" ht="30.75">
      <c r="A71" s="169">
        <v>202512739650</v>
      </c>
      <c r="B71" s="170" t="s">
        <v>7460</v>
      </c>
      <c r="C71" s="108" t="str">
        <f>VLOOKUP(Tabela2[[#This Row],[SIEMA]],Siema2025,4,FALSE)</f>
        <v xml:space="preserve"> MG</v>
      </c>
      <c r="D71" s="106" t="str">
        <f>VLOOKUP(Tabela2[[#This Row],[SIEMA]],Siema2025,3,FALSE)</f>
        <v xml:space="preserve">Salinas </v>
      </c>
      <c r="E71" s="106" t="s">
        <v>7461</v>
      </c>
      <c r="F71" s="106" t="s">
        <v>7462</v>
      </c>
      <c r="G71" s="106" t="s">
        <v>7463</v>
      </c>
      <c r="H71" s="106" t="s">
        <v>7464</v>
      </c>
      <c r="I71" s="104" t="s">
        <v>7120</v>
      </c>
      <c r="J71" s="105">
        <f>VLOOKUP(Tabela2[[#This Row],[SIEMA]],Siema2025,2,FALSE)</f>
        <v>45681</v>
      </c>
      <c r="K71" s="105" t="str">
        <f>VLOOKUP(Tabela2[[#This Row],[SIEMA]],Siema2025,16,FALSE)</f>
        <v>Sexta</v>
      </c>
      <c r="L71" s="106" t="str">
        <f>IF(Tabela2[[#This Row],[Data]]="","Sem Informação",VLOOKUP(MONTH(Tabela2[[#This Row],[Data]]),'[1]Validação de dados'!$I$1:$J$13,2,0))</f>
        <v>Janeiro</v>
      </c>
      <c r="M71" s="104">
        <f>YEAR(Tabela2[[#This Row],[Data]])</f>
        <v>2025</v>
      </c>
      <c r="N71" s="105" t="str">
        <f>VLOOKUP(Tabela2[[#This Row],[SIEMA]],Siema2025,17,FALSE)</f>
        <v>Matutino</v>
      </c>
      <c r="O71" s="105" t="str">
        <f>VLOOKUP(Tabela2[[#This Row],[SIEMA]],Siema2025,5,FALSE)</f>
        <v>Rodovia</v>
      </c>
      <c r="P71" s="104" t="str">
        <f>VLOOKUP(Tabela2[[#This Row],[SIEMA]],Siema2025,21,FALSE)</f>
        <v>Transporte rodoviário</v>
      </c>
      <c r="Q71" s="104">
        <v>1170</v>
      </c>
      <c r="R71" s="104" t="s">
        <v>7465</v>
      </c>
      <c r="S71" s="107" t="str">
        <f>IF(Q71="","", IF(Q71="NC","", IF(Q71="NE","", IF(Q71="NA","",IFERROR(VLOOKUP(Q71,Produtos!$A$1:$C$2319,2,FALSE),"Não Cadastrado")))))</f>
        <v>ÁLCOOL ETÍLICO, ETANOL</v>
      </c>
      <c r="T71" s="104" t="s">
        <v>7062</v>
      </c>
      <c r="U71" s="104" t="s">
        <v>7062</v>
      </c>
      <c r="V71" s="104">
        <f>IF(Q71="","",IF(ISNUMBER(Q71)=FALSE,"Não se aplica",IFERROR(VLOOKUP(Q71,Produtos!$A$1:$C$2319,3,FALSE),"Não Cadastrado")))</f>
        <v>3</v>
      </c>
      <c r="W71" s="104" t="str">
        <f>VLOOKUP(Tabela2[[#This Row],[SIEMA]],Siema2025,10,FALSE)</f>
        <v/>
      </c>
      <c r="X71" s="113" t="str">
        <f>IF(Tabela2[[#This Row],[Origem do acidente]] = "Plataforma", "PREENCHER","NA")</f>
        <v>NA</v>
      </c>
      <c r="Y71" s="109" t="str">
        <f>IF(W71="","", IF(W71="NC","", IF(W71="NE","", IF(W71="NA","",IFERROR(VLOOKUP(W71,Produtos!$A$1:$C$2319,2,FALSE),"Não Cadastrado")))))</f>
        <v/>
      </c>
      <c r="Z71" s="104" t="str">
        <f>VLOOKUP(Tabela2[[#This Row],[SIEMA]],Siema2025,11,FALSE)</f>
        <v xml:space="preserve"> </v>
      </c>
      <c r="AA71" s="104" t="str">
        <f>VLOOKUP(Tabela2[[#This Row],[SIEMA]],Siema2025,12,FALSE)</f>
        <v xml:space="preserve"> </v>
      </c>
      <c r="AB71" s="104" t="str">
        <f>IF(W71="","",IF(ISNUMBER(W71)=FALSE,"Não se aplica",IFERROR(VLOOKUP(W71,Produtos!$A$1:$C$2319,3,FALSE),"Não Cadastrado")))</f>
        <v/>
      </c>
      <c r="AC71" s="104"/>
      <c r="AD71" s="108" t="str">
        <f>IF(Tabela2[[#This Row],[Origem do acidente]] = "Plataforma", "PREENCHER","NA")</f>
        <v>NA</v>
      </c>
      <c r="AE71" s="107" t="str">
        <f>IF(AC71="","", IF(AC71="NC","", IF(AC71="NE","", IF(AC71="NA","",IFERROR(VLOOKUP(AC71,Produtos!$A$1:$C$2319,2,FALSE),"Não Cadastrado")))))</f>
        <v/>
      </c>
      <c r="AF71" s="104"/>
      <c r="AG71" s="104"/>
      <c r="AH71" s="104" t="str">
        <f>IF(AC71="","",IF(ISNUMBER(AC71)=FALSE,"Não se aplica",IFERROR(VLOOKUP(AC71,Produtos!$A$1:$C$2319,3,FALSE),"Não Cadastrado")))</f>
        <v/>
      </c>
      <c r="AI71" s="104"/>
      <c r="AJ71" s="104" t="str">
        <f>VLOOKUP(Tabela2[[#This Row],[SIEMA]],Siema2025,26,FALSE)</f>
        <v>Tombamento seguido de queda da carga.</v>
      </c>
      <c r="AK71" s="107" t="s">
        <v>6834</v>
      </c>
      <c r="AL71" s="107"/>
      <c r="AM71" s="107"/>
      <c r="AN71" s="108" t="str">
        <f>VLOOKUP(Tabela2[[#This Row],[SIEMA]],Siema2025,51,FALSE)</f>
        <v>X</v>
      </c>
      <c r="AO71" s="108" t="str">
        <f>VLOOKUP(Tabela2[[#This Row],[SIEMA]],Siema2025,53,FALSE)</f>
        <v/>
      </c>
      <c r="AP71" s="108" t="str">
        <f>VLOOKUP(Tabela2[[#This Row],[SIEMA]],Siema2025,55,FALSE)</f>
        <v/>
      </c>
      <c r="AQ71" s="108" t="str">
        <f>VLOOKUP(Tabela2[[#This Row],[SIEMA]],Siema2025,57,FALSE)</f>
        <v>X</v>
      </c>
      <c r="AR71" s="108" t="str">
        <f>VLOOKUP(Tabela2[[#This Row],[SIEMA]],Siema2025,59,FALSE)</f>
        <v/>
      </c>
      <c r="AS71" s="108" t="str">
        <f>VLOOKUP(Tabela2[[#This Row],[SIEMA]],Siema2025,61,FALSE)</f>
        <v/>
      </c>
      <c r="AT71" s="108" t="str">
        <f>VLOOKUP(Tabela2[[#This Row],[SIEMA]],Siema2025,63,FALSE)</f>
        <v/>
      </c>
      <c r="AU71" s="108" t="str">
        <f>VLOOKUP(Tabela2[[#This Row],[SIEMA]],Siema2025,65,FALSE)</f>
        <v>X</v>
      </c>
      <c r="AV71" s="108" t="str">
        <f>VLOOKUP(Tabela2[[#This Row],[SIEMA]],Siema2025,67,FALSE)</f>
        <v/>
      </c>
      <c r="AW71" s="108" t="str">
        <f>VLOOKUP(Tabela2[[#This Row],[SIEMA]],Siema2025,69,FALSE)</f>
        <v/>
      </c>
      <c r="AX71" s="108" t="str">
        <f>VLOOKUP(Tabela2[[#This Row],[SIEMA]],Siema2025,71,FALSE)</f>
        <v/>
      </c>
      <c r="AY71" s="108" t="str">
        <f>VLOOKUP(Tabela2[[#This Row],[SIEMA]],Siema2025,73,FALSE)</f>
        <v/>
      </c>
      <c r="AZ71" s="108" t="str">
        <f>VLOOKUP(Tabela2[[#This Row],[SIEMA]],Siema2025,75,FALSE)</f>
        <v/>
      </c>
      <c r="BA71" s="108" t="str">
        <f>VLOOKUP(Tabela2[[#This Row],[SIEMA]],Siema2025,77,FALSE)</f>
        <v/>
      </c>
      <c r="BB71" s="108" t="str">
        <f>VLOOKUP(Tabela2[[#This Row],[SIEMA]],Siema2025,79,FALSE)</f>
        <v/>
      </c>
      <c r="BC71" s="108" t="str">
        <f>IF(Tabela2[[#This Row],[Outro(s) ]] = "X", "PREENCHER","NA")</f>
        <v>NA</v>
      </c>
      <c r="BD71" s="108" t="str">
        <f>VLOOKUP(Tabela2[[#This Row],[SIEMA]],Siema2025,82,FALSE)</f>
        <v/>
      </c>
      <c r="BE71" s="108" t="str">
        <f>VLOOKUP(Tabela2[[#This Row],[SIEMA]],Siema2025,81,FALSE)</f>
        <v/>
      </c>
      <c r="BF71" s="110" t="s">
        <v>7062</v>
      </c>
      <c r="BG71" s="110"/>
      <c r="BH71" s="110" t="s">
        <v>7062</v>
      </c>
      <c r="BI71" s="112" t="s">
        <v>7062</v>
      </c>
      <c r="BJ71" s="107" t="s">
        <v>7099</v>
      </c>
      <c r="BK71" s="104" t="s">
        <v>2696</v>
      </c>
      <c r="BL71" s="140">
        <v>45687</v>
      </c>
      <c r="BM71" s="108">
        <f ca="1">IF(Tabela2[[#This Row],[Data de atendimento do Ibama (considerar o primeiro documento/ação)]]="",_xlfn.DAYS(TODAY(),J71),_xlfn.DAYS(Tabela2[[#This Row],[Data de atendimento do Ibama (considerar o primeiro documento/ação)]],J71))</f>
        <v>6</v>
      </c>
      <c r="BN71" s="108" t="str">
        <f>IF(Tabela2[[#This Row],[Atendido pelo Ibama ("Não" ou "Sim")]]="Não","Preencher", IF(Tabela2[[#This Row],[Atendido pelo Ibama ("Não" ou "Sim")]]="Sim","NA",""))</f>
        <v>NA</v>
      </c>
      <c r="BO71" s="114" t="s">
        <v>7182</v>
      </c>
      <c r="BP71" s="108" t="str">
        <f>IF(Tabela2[[#This Row],[Forma de atendimento (primeiro documento/ação)]]= "Outros (especificar)", "PREENCHER","NA")</f>
        <v>NA</v>
      </c>
      <c r="BQ71" s="106" t="s">
        <v>123</v>
      </c>
      <c r="BR71" s="108" t="str">
        <f>IF(Tabela2[[#This Row],[Equipe do Ibama foi a campo? Houve sobrevoo do Poseidon?]] = "Sim", "PREENCHER","NA")</f>
        <v>NA</v>
      </c>
      <c r="BS71" s="108" t="str">
        <f>IF(Tabela2[[#This Row],[Se sim, foi emitida Ordem de Emergência? (informações vinculada à coluna CK)]] = "Sim", "PREENCHER","NA")</f>
        <v>NA</v>
      </c>
      <c r="BT71" s="108" t="str">
        <f>IF(Tabela2[[#This Row],[Foi elaborado Relatório de Vistoria pelo Ibama? (informações vinculada à coluna CK)]] = "Sim", "PREENCHER","NA")</f>
        <v>NA</v>
      </c>
      <c r="BU71" s="108" t="str">
        <f>IF(Tabela2[[#This Row],[Houve envio de Informações Pós-acidente (preencher "não se aplica" quando de competência estadual/municipal)]] = "Sim", "PREENCHER","NA")</f>
        <v>NA</v>
      </c>
      <c r="BV71" s="108" t="str">
        <f>IF(Tabela2[[#This Row],[Houve avaliação das informações pós-acidente solicitadas/enviadas?]] = "Sim", "PREENCHER","NA")</f>
        <v>NA</v>
      </c>
      <c r="BW71" s="108" t="str">
        <f>IF(Tabela2[[#This Row],[O Ibama aguarda resposta da empresa/OEMA, etc?]] = "Sim", "PREENCHER","NA")</f>
        <v>NA</v>
      </c>
      <c r="BX71" s="106" t="s">
        <v>7115</v>
      </c>
      <c r="BY71" s="140">
        <v>45692</v>
      </c>
      <c r="BZ71" s="104">
        <f>IF(Tabela2[[#This Row],[Data do documento de encerramento]]="NA","NA",IF(Tabela2[[#This Row],[Data do documento de encerramento]]="","Pendente de conclusão/ encerramento",_xlfn.DAYS(Tabela2[[#This Row],[Data do documento de encerramento]],J71)))</f>
        <v>11</v>
      </c>
      <c r="CA71" s="107" t="s">
        <v>7466</v>
      </c>
      <c r="CB71" s="107"/>
      <c r="CC71" s="115"/>
      <c r="CD71" s="107"/>
      <c r="CE71" s="107"/>
      <c r="CF71" s="107"/>
    </row>
    <row r="72" spans="1:84" ht="60.75">
      <c r="A72" s="182">
        <v>202512564851</v>
      </c>
      <c r="B72" s="118" t="s">
        <v>7467</v>
      </c>
      <c r="C72" s="108" t="s">
        <v>672</v>
      </c>
      <c r="D72" s="106" t="s">
        <v>637</v>
      </c>
      <c r="E72" s="106" t="s">
        <v>7468</v>
      </c>
      <c r="F72" s="106"/>
      <c r="G72" s="106" t="s">
        <v>7469</v>
      </c>
      <c r="H72" s="185" t="s">
        <v>7470</v>
      </c>
      <c r="I72" s="104" t="str">
        <f>VLOOKUP(Tabela2[[#This Row],[SIEMA]],Siema2025,19,FALSE)</f>
        <v>Santos</v>
      </c>
      <c r="J72" s="105">
        <f>VLOOKUP(Tabela2[[#This Row],[SIEMA]],Siema2025,2,FALSE)</f>
        <v>45682</v>
      </c>
      <c r="K72" s="105" t="str">
        <f>VLOOKUP(Tabela2[[#This Row],[SIEMA]],Siema2025,16,FALSE)</f>
        <v>Sábado</v>
      </c>
      <c r="L72" s="106" t="str">
        <f>IF(Tabela2[[#This Row],[Data]]="","Sem Informação",VLOOKUP(MONTH(Tabela2[[#This Row],[Data]]),'[1]Validação de dados'!$I$1:$J$13,2,0))</f>
        <v>Janeiro</v>
      </c>
      <c r="M72" s="104">
        <f>YEAR(Tabela2[[#This Row],[Data]])</f>
        <v>2025</v>
      </c>
      <c r="N72" s="105" t="str">
        <f>VLOOKUP(Tabela2[[#This Row],[SIEMA]],Siema2025,17,FALSE)</f>
        <v>Matutino</v>
      </c>
      <c r="O72" s="105" t="s">
        <v>111</v>
      </c>
      <c r="P72" s="104" t="str">
        <f>VLOOKUP(Tabela2[[#This Row],[SIEMA]],Siema2025,21,FALSE)</f>
        <v>Navio-sonda West Saturn</v>
      </c>
      <c r="Q72" s="104" t="s">
        <v>7094</v>
      </c>
      <c r="R72" s="104" t="s">
        <v>7471</v>
      </c>
      <c r="S72" s="107" t="s">
        <v>7096</v>
      </c>
      <c r="T72" s="104">
        <v>8.0000000000000002E-3</v>
      </c>
      <c r="U72" s="104" t="s">
        <v>7111</v>
      </c>
      <c r="V72" s="104" t="s">
        <v>7472</v>
      </c>
      <c r="W72" s="104"/>
      <c r="X72" s="113"/>
      <c r="Y72" s="109" t="str">
        <f>IF(W72="","", IF(W72="NC","", IF(W72="NE","", IF(W72="NA","",IFERROR(VLOOKUP(W72,Produtos!$A$1:$C$2319,2,FALSE),"Não Cadastrado")))))</f>
        <v/>
      </c>
      <c r="Z72" s="104"/>
      <c r="AA72" s="104"/>
      <c r="AB72" s="104" t="str">
        <f>IF(W72="","",IF(ISNUMBER(W72)=FALSE,"Não se aplica",IFERROR(VLOOKUP(W72,Produtos!$A$1:$C$2319,3,FALSE),"Não Cadastrado")))</f>
        <v/>
      </c>
      <c r="AC72" s="104"/>
      <c r="AD72" s="108"/>
      <c r="AE72" s="107" t="str">
        <f>IF(AC72="","", IF(AC72="NC","", IF(AC72="NE","", IF(AC72="NA","",IFERROR(VLOOKUP(AC72,Produtos!$A$1:$C$2319,2,FALSE),"Não Cadastrado")))))</f>
        <v/>
      </c>
      <c r="AF72" s="104"/>
      <c r="AG72" s="104"/>
      <c r="AH72" s="104" t="str">
        <f>IF(AC72="","",IF(ISNUMBER(AC72)=FALSE,"Não se aplica",IFERROR(VLOOKUP(AC72,Produtos!$A$1:$C$2319,3,FALSE),"Não Cadastrado")))</f>
        <v/>
      </c>
      <c r="AI72" s="104"/>
      <c r="AJ72" s="104" t="str">
        <f>VLOOKUP(Tabela2[[#This Row],[SIEMA]],Siema2025,26,FALSE)</f>
        <v>Falha em mangueira de óleo hidráulico, conexão quebrada</v>
      </c>
      <c r="AK72" s="107" t="s">
        <v>7112</v>
      </c>
      <c r="AL72" s="107" t="s">
        <v>7285</v>
      </c>
      <c r="AM72" s="107"/>
      <c r="AN72" s="108" t="str">
        <f>VLOOKUP(Tabela2[[#This Row],[SIEMA]],Siema2025,51,FALSE)</f>
        <v/>
      </c>
      <c r="AO72" s="108" t="str">
        <f>VLOOKUP(Tabela2[[#This Row],[SIEMA]],Siema2025,53,FALSE)</f>
        <v/>
      </c>
      <c r="AP72" s="108" t="str">
        <f>VLOOKUP(Tabela2[[#This Row],[SIEMA]],Siema2025,55,FALSE)</f>
        <v/>
      </c>
      <c r="AQ72" s="108" t="str">
        <f>VLOOKUP(Tabela2[[#This Row],[SIEMA]],Siema2025,57,FALSE)</f>
        <v/>
      </c>
      <c r="AR72" s="108" t="str">
        <f>VLOOKUP(Tabela2[[#This Row],[SIEMA]],Siema2025,59,FALSE)</f>
        <v/>
      </c>
      <c r="AS72" s="108" t="str">
        <f>VLOOKUP(Tabela2[[#This Row],[SIEMA]],Siema2025,61,FALSE)</f>
        <v>X</v>
      </c>
      <c r="AT72" s="108" t="str">
        <f>VLOOKUP(Tabela2[[#This Row],[SIEMA]],Siema2025,63,FALSE)</f>
        <v/>
      </c>
      <c r="AU72" s="108" t="str">
        <f>VLOOKUP(Tabela2[[#This Row],[SIEMA]],Siema2025,65,FALSE)</f>
        <v/>
      </c>
      <c r="AV72" s="108" t="str">
        <f>VLOOKUP(Tabela2[[#This Row],[SIEMA]],Siema2025,67,FALSE)</f>
        <v/>
      </c>
      <c r="AW72" s="108" t="str">
        <f>VLOOKUP(Tabela2[[#This Row],[SIEMA]],Siema2025,69,FALSE)</f>
        <v/>
      </c>
      <c r="AX72" s="108" t="str">
        <f>VLOOKUP(Tabela2[[#This Row],[SIEMA]],Siema2025,71,FALSE)</f>
        <v/>
      </c>
      <c r="AY72" s="108" t="str">
        <f>VLOOKUP(Tabela2[[#This Row],[SIEMA]],Siema2025,73,FALSE)</f>
        <v/>
      </c>
      <c r="AZ72" s="108" t="str">
        <f>VLOOKUP(Tabela2[[#This Row],[SIEMA]],Siema2025,75,FALSE)</f>
        <v/>
      </c>
      <c r="BA72" s="108" t="str">
        <f>VLOOKUP(Tabela2[[#This Row],[SIEMA]],Siema2025,77,FALSE)</f>
        <v/>
      </c>
      <c r="BB72" s="108" t="str">
        <f>VLOOKUP(Tabela2[[#This Row],[SIEMA]],Siema2025,79,FALSE)</f>
        <v/>
      </c>
      <c r="BC72" s="108" t="str">
        <f>IF(Tabela2[[#This Row],[Outro(s) ]] = "X", "PREENCHER","NA")</f>
        <v>NA</v>
      </c>
      <c r="BD72" s="108" t="str">
        <f>VLOOKUP(Tabela2[[#This Row],[SIEMA]],Siema2025,82,FALSE)</f>
        <v/>
      </c>
      <c r="BE72" s="108" t="str">
        <f>VLOOKUP(Tabela2[[#This Row],[SIEMA]],Siema2025,81,FALSE)</f>
        <v/>
      </c>
      <c r="BF72" s="110" t="str">
        <f>VLOOKUP(Tabela2[[#This Row],[SIEMA]],Siema2025,28,FALSE)</f>
        <v>Equinor Brasil Energia</v>
      </c>
      <c r="BG72" s="110"/>
      <c r="BH72" s="111" t="str">
        <f>VLOOKUP(Tabela2[[#This Row],[SIEMA]],Siema2025,29,FALSE)</f>
        <v>04028583000110</v>
      </c>
      <c r="BI72" s="112" t="s">
        <v>2696</v>
      </c>
      <c r="BJ72" s="107" t="s">
        <v>7099</v>
      </c>
      <c r="BK72" s="104" t="s">
        <v>2696</v>
      </c>
      <c r="BL72" s="140">
        <v>45684</v>
      </c>
      <c r="BM72" s="108">
        <f ca="1">IF(Tabela2[[#This Row],[Data de atendimento do Ibama (considerar o primeiro documento/ação)]]="",_xlfn.DAYS(TODAY(),J72),_xlfn.DAYS(Tabela2[[#This Row],[Data de atendimento do Ibama (considerar o primeiro documento/ação)]],J72))</f>
        <v>2</v>
      </c>
      <c r="BN72" s="108" t="str">
        <f>IF(Tabela2[[#This Row],[Atendido pelo Ibama ("Não" ou "Sim")]]="Não","Preencher", IF(Tabela2[[#This Row],[Atendido pelo Ibama ("Não" ou "Sim")]]="Sim","NA",""))</f>
        <v>NA</v>
      </c>
      <c r="BO72" s="114" t="s">
        <v>7100</v>
      </c>
      <c r="BP72" s="108" t="str">
        <f>IF(Tabela2[[#This Row],[Forma de atendimento (primeiro documento/ação)]]= "Outros (especificar)", "PREENCHER","NA")</f>
        <v>NA</v>
      </c>
      <c r="BQ72" s="106" t="s">
        <v>123</v>
      </c>
      <c r="BR72" s="108" t="str">
        <f>IF(Tabela2[[#This Row],[Equipe do Ibama foi a campo? Houve sobrevoo do Poseidon?]] = "Sim", "PREENCHER","NA")</f>
        <v>NA</v>
      </c>
      <c r="BS72" s="108" t="str">
        <f>IF(Tabela2[[#This Row],[Se sim, foi emitida Ordem de Emergência? (informações vinculada à coluna CK)]] = "Sim", "PREENCHER","NA")</f>
        <v>NA</v>
      </c>
      <c r="BT72" s="108" t="str">
        <f>IF(Tabela2[[#This Row],[Foi elaborado Relatório de Vistoria pelo Ibama? (informações vinculada à coluna CK)]] = "Sim", "PREENCHER","NA")</f>
        <v>NA</v>
      </c>
      <c r="BU72" s="108" t="str">
        <f>IF(Tabela2[[#This Row],[Houve envio de Informações Pós-acidente (preencher "não se aplica" quando de competência estadual/municipal)]] = "Sim", "PREENCHER","NA")</f>
        <v>NA</v>
      </c>
      <c r="BV72" s="108" t="s">
        <v>123</v>
      </c>
      <c r="BW72" s="108" t="s">
        <v>2696</v>
      </c>
      <c r="BX72" s="106" t="s">
        <v>7102</v>
      </c>
      <c r="BY72" s="140">
        <v>46104</v>
      </c>
      <c r="BZ72" s="104">
        <f>IF(Tabela2[[#This Row],[Data do documento de encerramento]]="NA","NA",IF(Tabela2[[#This Row],[Data do documento de encerramento]]="","Pendente de conclusão/ encerramento",_xlfn.DAYS(Tabela2[[#This Row],[Data do documento de encerramento]],J72)))</f>
        <v>422</v>
      </c>
      <c r="CA72" s="107" t="s">
        <v>7473</v>
      </c>
      <c r="CB72" s="115" t="s">
        <v>7474</v>
      </c>
      <c r="CC72" s="107" t="s">
        <v>7256</v>
      </c>
      <c r="CD72" s="255" t="s">
        <v>7475</v>
      </c>
      <c r="CE72" s="107" t="s">
        <v>123</v>
      </c>
      <c r="CF72" s="107" t="s">
        <v>7105</v>
      </c>
    </row>
    <row r="73" spans="1:84" ht="30.75">
      <c r="A73" s="169">
        <v>202512746851</v>
      </c>
      <c r="B73" s="170" t="s">
        <v>7476</v>
      </c>
      <c r="C73" s="108" t="str">
        <f>VLOOKUP(Tabela2[[#This Row],[SIEMA]],Siema2025,4,FALSE)</f>
        <v xml:space="preserve"> AL</v>
      </c>
      <c r="D73" s="106" t="str">
        <f>VLOOKUP(Tabela2[[#This Row],[SIEMA]],Siema2025,3,FALSE)</f>
        <v xml:space="preserve">Pilar </v>
      </c>
      <c r="E73" s="106" t="str">
        <f>VLOOKUP(Tabela2[[#This Row],[SIEMA]],Siema2025,20,FALSE)</f>
        <v>Fazenda Lamarão, s/n Rod. 316</v>
      </c>
      <c r="F73" s="106"/>
      <c r="G73" s="106" t="s">
        <v>7477</v>
      </c>
      <c r="H73" s="106" t="s">
        <v>7478</v>
      </c>
      <c r="I73" s="104" t="s">
        <v>7479</v>
      </c>
      <c r="J73" s="105">
        <f>VLOOKUP(Tabela2[[#This Row],[SIEMA]],Siema2025,2,FALSE)</f>
        <v>45683</v>
      </c>
      <c r="K73" s="105" t="str">
        <f>VLOOKUP(Tabela2[[#This Row],[SIEMA]],Siema2025,16,FALSE)</f>
        <v>Domingo</v>
      </c>
      <c r="L73" s="106" t="str">
        <f>IF(Tabela2[[#This Row],[Data]]="","Sem Informação",VLOOKUP(MONTH(Tabela2[[#This Row],[Data]]),'[1]Validação de dados'!$I$1:$J$13,2,0))</f>
        <v>Janeiro</v>
      </c>
      <c r="M73" s="104">
        <f>YEAR(Tabela2[[#This Row],[Data]])</f>
        <v>2025</v>
      </c>
      <c r="N73" s="105" t="str">
        <f>VLOOKUP(Tabela2[[#This Row],[SIEMA]],Siema2025,17,FALSE)</f>
        <v>Madrugada</v>
      </c>
      <c r="O73" s="105" t="s">
        <v>145</v>
      </c>
      <c r="P73" s="104" t="str">
        <f>VLOOKUP(Tabela2[[#This Row],[SIEMA]],Siema2025,21,FALSE)</f>
        <v>Campo de Pilar / Locação do poço PIR-159</v>
      </c>
      <c r="Q73" s="104">
        <v>1267</v>
      </c>
      <c r="R73" s="104" t="str">
        <f>VLOOKUP(Tabela2[[#This Row],[SIEMA]],Siema2025,10,FALSE)</f>
        <v/>
      </c>
      <c r="S73" s="107" t="s">
        <v>7301</v>
      </c>
      <c r="T73" s="104" t="s">
        <v>990</v>
      </c>
      <c r="U73" s="104" t="str">
        <f>VLOOKUP(Tabela2[[#This Row],[SIEMA]],Siema2025,12,FALSE)</f>
        <v xml:space="preserve"> </v>
      </c>
      <c r="V73" s="104">
        <f>IF(Q73="","",IF(ISNUMBER(Q73)=FALSE,"Não se aplica",IFERROR(VLOOKUP(Q73,Produtos!$A$1:$C$2319,3,FALSE),"Não Cadastrado")))</f>
        <v>3</v>
      </c>
      <c r="W73" s="104" t="str">
        <f>VLOOKUP(Tabela2[[#This Row],[SIEMA]],Siema2025,10,FALSE)</f>
        <v/>
      </c>
      <c r="X73" s="113" t="str">
        <f>IF(Tabela2[[#This Row],[Origem do acidente]] = "Plataforma", "PREENCHER","NA")</f>
        <v>NA</v>
      </c>
      <c r="Y73" s="109" t="str">
        <f>IF(W73="","", IF(W73="NC","", IF(W73="NE","", IF(W73="NA","",IFERROR(VLOOKUP(W73,Produtos!$A$1:$C$2319,2,FALSE),"Não Cadastrado")))))</f>
        <v/>
      </c>
      <c r="Z73" s="104" t="str">
        <f>VLOOKUP(Tabela2[[#This Row],[SIEMA]],Siema2025,11,FALSE)</f>
        <v xml:space="preserve"> </v>
      </c>
      <c r="AA73" s="104" t="str">
        <f>VLOOKUP(Tabela2[[#This Row],[SIEMA]],Siema2025,12,FALSE)</f>
        <v xml:space="preserve"> </v>
      </c>
      <c r="AB73" s="104" t="str">
        <f>IF(W73="","",IF(ISNUMBER(W73)=FALSE,"Não se aplica",IFERROR(VLOOKUP(W73,Produtos!$A$1:$C$2319,3,FALSE),"Não Cadastrado")))</f>
        <v/>
      </c>
      <c r="AC73" s="104"/>
      <c r="AD73" s="108" t="str">
        <f>IF(Tabela2[[#This Row],[Origem do acidente]] = "Plataforma", "PREENCHER","NA")</f>
        <v>NA</v>
      </c>
      <c r="AE73" s="107" t="str">
        <f>IF(AC73="","", IF(AC73="NC","", IF(AC73="NE","", IF(AC73="NA","",IFERROR(VLOOKUP(AC73,Produtos!$A$1:$C$2319,2,FALSE),"Não Cadastrado")))))</f>
        <v/>
      </c>
      <c r="AF73" s="104"/>
      <c r="AG73" s="104"/>
      <c r="AH73" s="104" t="str">
        <f>IF(AC73="","",IF(ISNUMBER(AC73)=FALSE,"Não se aplica",IFERROR(VLOOKUP(AC73,Produtos!$A$1:$C$2319,3,FALSE),"Não Cadastrado")))</f>
        <v/>
      </c>
      <c r="AI73" s="104"/>
      <c r="AJ73" s="104" t="s">
        <v>6834</v>
      </c>
      <c r="AK73" s="107"/>
      <c r="AL73" s="107"/>
      <c r="AM73" s="107"/>
      <c r="AN73" s="108" t="str">
        <f>VLOOKUP(Tabela2[[#This Row],[SIEMA]],Siema2025,51,FALSE)</f>
        <v/>
      </c>
      <c r="AO73" s="108" t="str">
        <f>VLOOKUP(Tabela2[[#This Row],[SIEMA]],Siema2025,53,FALSE)</f>
        <v/>
      </c>
      <c r="AP73" s="108" t="str">
        <f>VLOOKUP(Tabela2[[#This Row],[SIEMA]],Siema2025,55,FALSE)</f>
        <v/>
      </c>
      <c r="AQ73" s="108" t="str">
        <f>VLOOKUP(Tabela2[[#This Row],[SIEMA]],Siema2025,57,FALSE)</f>
        <v/>
      </c>
      <c r="AR73" s="108" t="str">
        <f>VLOOKUP(Tabela2[[#This Row],[SIEMA]],Siema2025,59,FALSE)</f>
        <v/>
      </c>
      <c r="AS73" s="108" t="str">
        <f>VLOOKUP(Tabela2[[#This Row],[SIEMA]],Siema2025,61,FALSE)</f>
        <v/>
      </c>
      <c r="AT73" s="108" t="str">
        <f>VLOOKUP(Tabela2[[#This Row],[SIEMA]],Siema2025,63,FALSE)</f>
        <v/>
      </c>
      <c r="AU73" s="108" t="str">
        <f>VLOOKUP(Tabela2[[#This Row],[SIEMA]],Siema2025,65,FALSE)</f>
        <v>X</v>
      </c>
      <c r="AV73" s="108" t="str">
        <f>VLOOKUP(Tabela2[[#This Row],[SIEMA]],Siema2025,67,FALSE)</f>
        <v/>
      </c>
      <c r="AW73" s="108" t="str">
        <f>VLOOKUP(Tabela2[[#This Row],[SIEMA]],Siema2025,69,FALSE)</f>
        <v/>
      </c>
      <c r="AX73" s="108" t="str">
        <f>VLOOKUP(Tabela2[[#This Row],[SIEMA]],Siema2025,71,FALSE)</f>
        <v/>
      </c>
      <c r="AY73" s="108" t="str">
        <f>VLOOKUP(Tabela2[[#This Row],[SIEMA]],Siema2025,73,FALSE)</f>
        <v/>
      </c>
      <c r="AZ73" s="108" t="str">
        <f>VLOOKUP(Tabela2[[#This Row],[SIEMA]],Siema2025,75,FALSE)</f>
        <v/>
      </c>
      <c r="BA73" s="108" t="str">
        <f>VLOOKUP(Tabela2[[#This Row],[SIEMA]],Siema2025,77,FALSE)</f>
        <v/>
      </c>
      <c r="BB73" s="108" t="str">
        <f>VLOOKUP(Tabela2[[#This Row],[SIEMA]],Siema2025,79,FALSE)</f>
        <v/>
      </c>
      <c r="BC73" s="108" t="str">
        <f>IF(Tabela2[[#This Row],[Outro(s) ]] = "X", "PREENCHER","NA")</f>
        <v>NA</v>
      </c>
      <c r="BD73" s="108" t="str">
        <f>VLOOKUP(Tabela2[[#This Row],[SIEMA]],Siema2025,82,FALSE)</f>
        <v/>
      </c>
      <c r="BE73" s="108" t="str">
        <f>VLOOKUP(Tabela2[[#This Row],[SIEMA]],Siema2025,81,FALSE)</f>
        <v/>
      </c>
      <c r="BF73" s="110" t="str">
        <f>VLOOKUP(Tabela2[[#This Row],[SIEMA]],Siema2025,28,FALSE)</f>
        <v>ORIGEM ENERGIA ALAGOAS S.A</v>
      </c>
      <c r="BG73" s="110"/>
      <c r="BH73" s="111" t="str">
        <f>VLOOKUP(Tabela2[[#This Row],[SIEMA]],Siema2025,29,FALSE)</f>
        <v>34186669000301</v>
      </c>
      <c r="BI73" s="112" t="str">
        <f>VLOOKUP(Tabela2[[#This Row],[SIEMA]],Siema2025,107,FALSE)</f>
        <v>Não</v>
      </c>
      <c r="BJ73" s="107" t="s">
        <v>7113</v>
      </c>
      <c r="BK73" s="104" t="s">
        <v>2696</v>
      </c>
      <c r="BL73" s="140">
        <v>45733</v>
      </c>
      <c r="BM73" s="108">
        <f ca="1">IF(Tabela2[[#This Row],[Data de atendimento do Ibama (considerar o primeiro documento/ação)]]="",_xlfn.DAYS(TODAY(),J73),_xlfn.DAYS(Tabela2[[#This Row],[Data de atendimento do Ibama (considerar o primeiro documento/ação)]],J73))</f>
        <v>50</v>
      </c>
      <c r="BN73" s="108" t="str">
        <f>IF(Tabela2[[#This Row],[Atendido pelo Ibama ("Não" ou "Sim")]]="Não","Preencher", IF(Tabela2[[#This Row],[Atendido pelo Ibama ("Não" ou "Sim")]]="Sim","NA",""))</f>
        <v>NA</v>
      </c>
      <c r="BO73" s="114" t="s">
        <v>7138</v>
      </c>
      <c r="BP73" s="108" t="str">
        <f>IF(Tabela2[[#This Row],[Forma de atendimento (primeiro documento/ação)]]= "Outros (especificar)", "PREENCHER","NA")</f>
        <v>NA</v>
      </c>
      <c r="BQ73" s="106" t="s">
        <v>123</v>
      </c>
      <c r="BR73" s="108" t="str">
        <f>IF(Tabela2[[#This Row],[Equipe do Ibama foi a campo? Houve sobrevoo do Poseidon?]] = "Sim", "PREENCHER","NA")</f>
        <v>NA</v>
      </c>
      <c r="BS73" s="108" t="str">
        <f>IF(Tabela2[[#This Row],[Se sim, foi emitida Ordem de Emergência? (informações vinculada à coluna CK)]] = "Sim", "PREENCHER","NA")</f>
        <v>NA</v>
      </c>
      <c r="BT73" s="108" t="str">
        <f>IF(Tabela2[[#This Row],[Foi elaborado Relatório de Vistoria pelo Ibama? (informações vinculada à coluna CK)]] = "Sim", "PREENCHER","NA")</f>
        <v>NA</v>
      </c>
      <c r="BU73" s="108" t="s">
        <v>123</v>
      </c>
      <c r="BV73" s="108" t="s">
        <v>2696</v>
      </c>
      <c r="BW73" s="108" t="s">
        <v>123</v>
      </c>
      <c r="BX73" s="106"/>
      <c r="BY73" s="106"/>
      <c r="BZ73" s="104" t="str">
        <f>IF(Tabela2[[#This Row],[Data do documento de encerramento]]="NA","NA",IF(Tabela2[[#This Row],[Data do documento de encerramento]]="","Pendente de conclusão/ encerramento",_xlfn.DAYS(Tabela2[[#This Row],[Data do documento de encerramento]],J73)))</f>
        <v>Pendente de conclusão/ encerramento</v>
      </c>
      <c r="CA73" s="107"/>
      <c r="CB73" s="107"/>
      <c r="CC73" s="115"/>
      <c r="CD73" s="107"/>
      <c r="CE73" s="107"/>
      <c r="CF73" s="107"/>
    </row>
    <row r="74" spans="1:84" ht="45.75">
      <c r="A74" s="169">
        <v>202512828827</v>
      </c>
      <c r="B74" s="170" t="s">
        <v>7480</v>
      </c>
      <c r="C74" s="108" t="str">
        <f>VLOOKUP(Tabela2[[#This Row],[SIEMA]],Siema2025,4,FALSE)</f>
        <v xml:space="preserve"> GO</v>
      </c>
      <c r="D74" s="106" t="str">
        <f>VLOOKUP(Tabela2[[#This Row],[SIEMA]],Siema2025,3,FALSE)</f>
        <v xml:space="preserve">Goiânia </v>
      </c>
      <c r="E74" s="106" t="s">
        <v>7385</v>
      </c>
      <c r="F74" s="106" t="s">
        <v>7481</v>
      </c>
      <c r="G74" s="106" t="s">
        <v>7482</v>
      </c>
      <c r="H74" s="106" t="s">
        <v>7483</v>
      </c>
      <c r="I74" s="104" t="s">
        <v>7120</v>
      </c>
      <c r="J74" s="105">
        <f>VLOOKUP(Tabela2[[#This Row],[SIEMA]],Siema2025,2,FALSE)</f>
        <v>45683</v>
      </c>
      <c r="K74" s="105" t="str">
        <f>VLOOKUP(Tabela2[[#This Row],[SIEMA]],Siema2025,16,FALSE)</f>
        <v>Domingo</v>
      </c>
      <c r="L74" s="106" t="str">
        <f>IF(Tabela2[[#This Row],[Data]]="","Sem Informação",VLOOKUP(MONTH(Tabela2[[#This Row],[Data]]),'[1]Validação de dados'!$I$1:$J$13,2,0))</f>
        <v>Janeiro</v>
      </c>
      <c r="M74" s="104">
        <f>YEAR(Tabela2[[#This Row],[Data]])</f>
        <v>2025</v>
      </c>
      <c r="N74" s="105" t="str">
        <f>VLOOKUP(Tabela2[[#This Row],[SIEMA]],Siema2025,17,FALSE)</f>
        <v>Matutino</v>
      </c>
      <c r="O74" s="105" t="str">
        <f>VLOOKUP(Tabela2[[#This Row],[SIEMA]],Siema2025,5,FALSE)</f>
        <v>Rodovia</v>
      </c>
      <c r="P74" s="104" t="str">
        <f>VLOOKUP(Tabela2[[#This Row],[SIEMA]],Siema2025,21,FALSE)</f>
        <v>Na alça de acesso a BR-153, km 502, norte.</v>
      </c>
      <c r="Q74" s="104" t="s">
        <v>7094</v>
      </c>
      <c r="R74" s="104" t="s">
        <v>7484</v>
      </c>
      <c r="S74" s="107" t="str">
        <f>IF(Q74="","", IF(Q74="NC","", IF(Q74="NE","", IF(Q74="NA","",IFERROR(VLOOKUP(Q74,Produtos!$A$1:$C$2319,2,FALSE),"Não Cadastrado")))))</f>
        <v/>
      </c>
      <c r="T74" s="104" t="str">
        <f>VLOOKUP(Tabela2[[#This Row],[SIEMA]],Siema2025,11,FALSE)</f>
        <v xml:space="preserve"> </v>
      </c>
      <c r="U74" s="104" t="str">
        <f>VLOOKUP(Tabela2[[#This Row],[SIEMA]],Siema2025,12,FALSE)</f>
        <v xml:space="preserve"> </v>
      </c>
      <c r="V74" s="104" t="s">
        <v>7097</v>
      </c>
      <c r="W74" s="104" t="str">
        <f>VLOOKUP(Tabela2[[#This Row],[SIEMA]],Siema2025,10,FALSE)</f>
        <v/>
      </c>
      <c r="X74" s="113" t="str">
        <f>IF(Tabela2[[#This Row],[Origem do acidente]] = "Plataforma", "PREENCHER","NA")</f>
        <v>NA</v>
      </c>
      <c r="Y74" s="109" t="str">
        <f>IF(W74="","", IF(W74="NC","", IF(W74="NE","", IF(W74="NA","",IFERROR(VLOOKUP(W74,Produtos!$A$1:$C$2319,2,FALSE),"Não Cadastrado")))))</f>
        <v/>
      </c>
      <c r="Z74" s="104" t="str">
        <f>VLOOKUP(Tabela2[[#This Row],[SIEMA]],Siema2025,11,FALSE)</f>
        <v xml:space="preserve"> </v>
      </c>
      <c r="AA74" s="104" t="str">
        <f>VLOOKUP(Tabela2[[#This Row],[SIEMA]],Siema2025,12,FALSE)</f>
        <v xml:space="preserve"> </v>
      </c>
      <c r="AB74" s="104" t="str">
        <f>IF(W74="","",IF(ISNUMBER(W74)=FALSE,"Não se aplica",IFERROR(VLOOKUP(W74,Produtos!$A$1:$C$2319,3,FALSE),"Não Cadastrado")))</f>
        <v/>
      </c>
      <c r="AC74" s="104"/>
      <c r="AD74" s="108" t="str">
        <f>IF(Tabela2[[#This Row],[Origem do acidente]] = "Plataforma", "PREENCHER","NA")</f>
        <v>NA</v>
      </c>
      <c r="AE74" s="107" t="str">
        <f>IF(AC74="","", IF(AC74="NC","", IF(AC74="NE","", IF(AC74="NA","",IFERROR(VLOOKUP(AC74,Produtos!$A$1:$C$2319,2,FALSE),"Não Cadastrado")))))</f>
        <v/>
      </c>
      <c r="AF74" s="104"/>
      <c r="AG74" s="104"/>
      <c r="AH74" s="104" t="str">
        <f>IF(AC74="","",IF(ISNUMBER(AC74)=FALSE,"Não se aplica",IFERROR(VLOOKUP(AC74,Produtos!$A$1:$C$2319,3,FALSE),"Não Cadastrado")))</f>
        <v/>
      </c>
      <c r="AI74" s="104"/>
      <c r="AJ74" s="104" t="str">
        <f>VLOOKUP(Tabela2[[#This Row],[SIEMA]],Siema2025,26,FALSE)</f>
        <v>Guincho Pesado Concebra em apoio para retirada e remoção do usuário, quando o suporte do veículo do usuário onde se encontravam os cabos do Guincho Pesado, veio a se arrebentar, ocasionando em que a carreta voltasse de ré pelo aclive, vindo a tombar sobre alça de acesso. Tomando esta como sua posição final com a lateral do tanque ao solo e cavalo mecânico com as rodas ao solo.</v>
      </c>
      <c r="AK74" s="107" t="s">
        <v>7358</v>
      </c>
      <c r="AL74" s="107" t="s">
        <v>7180</v>
      </c>
      <c r="AM74" s="107"/>
      <c r="AN74" s="108" t="s">
        <v>7132</v>
      </c>
      <c r="AO74" s="108" t="str">
        <f>VLOOKUP(Tabela2[[#This Row],[SIEMA]],Siema2025,53,FALSE)</f>
        <v/>
      </c>
      <c r="AP74" s="108" t="str">
        <f>VLOOKUP(Tabela2[[#This Row],[SIEMA]],Siema2025,55,FALSE)</f>
        <v/>
      </c>
      <c r="AQ74" s="108" t="str">
        <f>VLOOKUP(Tabela2[[#This Row],[SIEMA]],Siema2025,57,FALSE)</f>
        <v/>
      </c>
      <c r="AR74" s="108" t="str">
        <f>VLOOKUP(Tabela2[[#This Row],[SIEMA]],Siema2025,59,FALSE)</f>
        <v/>
      </c>
      <c r="AS74" s="108" t="str">
        <f>VLOOKUP(Tabela2[[#This Row],[SIEMA]],Siema2025,61,FALSE)</f>
        <v/>
      </c>
      <c r="AT74" s="108" t="str">
        <f>VLOOKUP(Tabela2[[#This Row],[SIEMA]],Siema2025,63,FALSE)</f>
        <v/>
      </c>
      <c r="AU74" s="108" t="s">
        <v>7132</v>
      </c>
      <c r="AV74" s="108" t="str">
        <f>VLOOKUP(Tabela2[[#This Row],[SIEMA]],Siema2025,67,FALSE)</f>
        <v/>
      </c>
      <c r="AW74" s="108" t="str">
        <f>VLOOKUP(Tabela2[[#This Row],[SIEMA]],Siema2025,69,FALSE)</f>
        <v/>
      </c>
      <c r="AX74" s="108" t="str">
        <f>VLOOKUP(Tabela2[[#This Row],[SIEMA]],Siema2025,71,FALSE)</f>
        <v/>
      </c>
      <c r="AY74" s="108" t="str">
        <f>VLOOKUP(Tabela2[[#This Row],[SIEMA]],Siema2025,73,FALSE)</f>
        <v/>
      </c>
      <c r="AZ74" s="108" t="str">
        <f>VLOOKUP(Tabela2[[#This Row],[SIEMA]],Siema2025,75,FALSE)</f>
        <v/>
      </c>
      <c r="BA74" s="108" t="str">
        <f>VLOOKUP(Tabela2[[#This Row],[SIEMA]],Siema2025,77,FALSE)</f>
        <v/>
      </c>
      <c r="BB74" s="108" t="str">
        <f>VLOOKUP(Tabela2[[#This Row],[SIEMA]],Siema2025,79,FALSE)</f>
        <v>X</v>
      </c>
      <c r="BC74" s="108" t="s">
        <v>7485</v>
      </c>
      <c r="BD74" s="108" t="str">
        <f>VLOOKUP(Tabela2[[#This Row],[SIEMA]],Siema2025,82,FALSE)</f>
        <v/>
      </c>
      <c r="BE74" s="108" t="str">
        <f>VLOOKUP(Tabela2[[#This Row],[SIEMA]],Siema2025,81,FALSE)</f>
        <v/>
      </c>
      <c r="BF74" s="110" t="str">
        <f>VLOOKUP(Tabela2[[#This Row],[SIEMA]],Siema2025,28,FALSE)</f>
        <v>Petropolis Industrial Produtos de Limpeza LTDA</v>
      </c>
      <c r="BG74" s="110"/>
      <c r="BH74" s="111" t="str">
        <f>VLOOKUP(Tabela2[[#This Row],[SIEMA]],Siema2025,29,FALSE)</f>
        <v>02312244000135</v>
      </c>
      <c r="BI74" s="112" t="str">
        <f>VLOOKUP(Tabela2[[#This Row],[SIEMA]],Siema2025,107,FALSE)</f>
        <v>Não</v>
      </c>
      <c r="BJ74" s="107" t="s">
        <v>7099</v>
      </c>
      <c r="BK74" s="104" t="s">
        <v>2696</v>
      </c>
      <c r="BL74" s="140">
        <v>45686</v>
      </c>
      <c r="BM74" s="108">
        <f ca="1">IF(Tabela2[[#This Row],[Data de atendimento do Ibama (considerar o primeiro documento/ação)]]="",_xlfn.DAYS(TODAY(),J74),_xlfn.DAYS(Tabela2[[#This Row],[Data de atendimento do Ibama (considerar o primeiro documento/ação)]],J74))</f>
        <v>3</v>
      </c>
      <c r="BN74" s="108" t="str">
        <f>IF(Tabela2[[#This Row],[Atendido pelo Ibama ("Não" ou "Sim")]]="Não","Preencher", IF(Tabela2[[#This Row],[Atendido pelo Ibama ("Não" ou "Sim")]]="Sim","NA",""))</f>
        <v>NA</v>
      </c>
      <c r="BO74" s="114" t="s">
        <v>7138</v>
      </c>
      <c r="BP74" s="108" t="str">
        <f>IF(Tabela2[[#This Row],[Forma de atendimento (primeiro documento/ação)]]= "Outros (especificar)", "PREENCHER","NA")</f>
        <v>NA</v>
      </c>
      <c r="BQ74" s="106" t="s">
        <v>2696</v>
      </c>
      <c r="BR74" s="108" t="s">
        <v>123</v>
      </c>
      <c r="BS74" s="108" t="s">
        <v>2696</v>
      </c>
      <c r="BT74" s="108" t="s">
        <v>7126</v>
      </c>
      <c r="BU74" s="108" t="str">
        <f>IF(Tabela2[[#This Row],[Houve envio de Informações Pós-acidente (preencher "não se aplica" quando de competência estadual/municipal)]] = "Sim", "PREENCHER","NA")</f>
        <v>NA</v>
      </c>
      <c r="BV74" s="108" t="s">
        <v>123</v>
      </c>
      <c r="BW74" s="108" t="s">
        <v>2696</v>
      </c>
      <c r="BX74" s="106" t="s">
        <v>7115</v>
      </c>
      <c r="BY74" s="140">
        <v>46041</v>
      </c>
      <c r="BZ74" s="104">
        <f>IF(Tabela2[[#This Row],[Data do documento de encerramento]]="NA","NA",IF(Tabela2[[#This Row],[Data do documento de encerramento]]="","Pendente de conclusão/ encerramento",_xlfn.DAYS(Tabela2[[#This Row],[Data do documento de encerramento]],J74)))</f>
        <v>358</v>
      </c>
      <c r="CA74" s="107" t="s">
        <v>7486</v>
      </c>
      <c r="CB74" s="107"/>
      <c r="CC74" s="107"/>
      <c r="CD74" s="107"/>
      <c r="CE74" s="107"/>
      <c r="CF74" s="107"/>
    </row>
    <row r="75" spans="1:84" ht="60.75">
      <c r="A75" s="182">
        <v>202512779234</v>
      </c>
      <c r="B75" s="118" t="s">
        <v>7487</v>
      </c>
      <c r="C75" s="108" t="s">
        <v>672</v>
      </c>
      <c r="D75" s="106" t="s">
        <v>637</v>
      </c>
      <c r="E75" s="106" t="s">
        <v>7488</v>
      </c>
      <c r="F75" s="106"/>
      <c r="G75" s="106" t="s">
        <v>7489</v>
      </c>
      <c r="H75" s="106" t="s">
        <v>7490</v>
      </c>
      <c r="I75" s="104" t="str">
        <f>VLOOKUP(Tabela2[[#This Row],[SIEMA]],Siema2025,19,FALSE)</f>
        <v>Santos</v>
      </c>
      <c r="J75" s="105">
        <f>VLOOKUP(Tabela2[[#This Row],[SIEMA]],Siema2025,2,FALSE)</f>
        <v>45684</v>
      </c>
      <c r="K75" s="105" t="str">
        <f>VLOOKUP(Tabela2[[#This Row],[SIEMA]],Siema2025,16,FALSE)</f>
        <v>Segunda</v>
      </c>
      <c r="L75" s="106" t="str">
        <f>IF(Tabela2[[#This Row],[Data]]="","Sem Informação",VLOOKUP(MONTH(Tabela2[[#This Row],[Data]]),'[1]Validação de dados'!$I$1:$J$13,2,0))</f>
        <v>Janeiro</v>
      </c>
      <c r="M75" s="106">
        <f>YEAR(Tabela2[[#This Row],[Data]])</f>
        <v>2025</v>
      </c>
      <c r="N75" s="105" t="str">
        <f>VLOOKUP(Tabela2[[#This Row],[SIEMA]],Siema2025,17,FALSE)</f>
        <v>Matutino</v>
      </c>
      <c r="O75" s="105" t="s">
        <v>111</v>
      </c>
      <c r="P75" s="104" t="str">
        <f>VLOOKUP(Tabela2[[#This Row],[SIEMA]],Siema2025,21,FALSE)</f>
        <v>EMBARCAÇÃO SKANDI SALVADOR</v>
      </c>
      <c r="Q75" s="104" t="s">
        <v>7094</v>
      </c>
      <c r="R75" s="104" t="s">
        <v>7471</v>
      </c>
      <c r="S75" s="107" t="s">
        <v>7096</v>
      </c>
      <c r="T75" s="104">
        <v>2.0000000000000002E-5</v>
      </c>
      <c r="U75" s="104" t="s">
        <v>7111</v>
      </c>
      <c r="V75" s="104" t="s">
        <v>7472</v>
      </c>
      <c r="W75" s="104"/>
      <c r="X75" s="108"/>
      <c r="Y75" s="109" t="str">
        <f>IF(W75="","", IF(W75="NC","", IF(W75="NE","", IF(W75="NA","",IFERROR(VLOOKUP(W75,Produtos!$A$1:$C$2319,2,FALSE),"Não Cadastrado")))))</f>
        <v/>
      </c>
      <c r="Z75" s="104"/>
      <c r="AA75" s="104"/>
      <c r="AB75" s="104"/>
      <c r="AC75" s="106"/>
      <c r="AD75" s="108"/>
      <c r="AE75" s="107" t="str">
        <f>IF(AC75="","", IF(AC75="NC","", IF(AC75="NE","", IF(AC75="NA","",IFERROR(VLOOKUP(AC75,Produtos!$A$1:$C$2319,2,FALSE),"Não Cadastrado")))))</f>
        <v/>
      </c>
      <c r="AF75" s="106"/>
      <c r="AG75" s="104"/>
      <c r="AH75" s="104" t="str">
        <f>IF(AC75="","",IF(ISNUMBER(AC75)=FALSE,"Não se aplica",IFERROR(VLOOKUP(AC75,Produtos!$A$1:$C$2319,3,FALSE),"Não Cadastrado")))</f>
        <v/>
      </c>
      <c r="AI75" s="106"/>
      <c r="AJ75" s="104" t="str">
        <f>VLOOKUP(Tabela2[[#This Row],[SIEMA]],Siema2025,26,FALSE)</f>
        <v>Mangueira danificada.
Atualização do dia 21-02-2025.
Fator Causal associado ao dano da mangueira de óleo. Causa raiz associada a falta de item de verificação pela não identificação da possibilidade risco dedano as mangueiras por parte da estrutura ou manipulador durante o manuseio.
Fator Causal associado ao dano da mangueira de óleo. Causa raiz associada movimentação do conjunto que proporcionou que a mangueira entrasse emcontato com a estrutura ou manipulador do equipamento causando o dano</v>
      </c>
      <c r="AK75" s="107" t="s">
        <v>7112</v>
      </c>
      <c r="AL75" s="107"/>
      <c r="AM75" s="107"/>
      <c r="AN75" s="108" t="str">
        <f>VLOOKUP(Tabela2[[#This Row],[SIEMA]],Siema2025,51,FALSE)</f>
        <v/>
      </c>
      <c r="AO75" s="108" t="str">
        <f>VLOOKUP(Tabela2[[#This Row],[SIEMA]],Siema2025,53,FALSE)</f>
        <v/>
      </c>
      <c r="AP75" s="108" t="str">
        <f>VLOOKUP(Tabela2[[#This Row],[SIEMA]],Siema2025,55,FALSE)</f>
        <v/>
      </c>
      <c r="AQ75" s="108" t="str">
        <f>VLOOKUP(Tabela2[[#This Row],[SIEMA]],Siema2025,57,FALSE)</f>
        <v/>
      </c>
      <c r="AR75" s="108" t="str">
        <f>VLOOKUP(Tabela2[[#This Row],[SIEMA]],Siema2025,59,FALSE)</f>
        <v/>
      </c>
      <c r="AS75" s="108" t="str">
        <f>VLOOKUP(Tabela2[[#This Row],[SIEMA]],Siema2025,61,FALSE)</f>
        <v>X</v>
      </c>
      <c r="AT75" s="108" t="str">
        <f>VLOOKUP(Tabela2[[#This Row],[SIEMA]],Siema2025,63,FALSE)</f>
        <v/>
      </c>
      <c r="AU75" s="108" t="str">
        <f>VLOOKUP(Tabela2[[#This Row],[SIEMA]],Siema2025,65,FALSE)</f>
        <v/>
      </c>
      <c r="AV75" s="108" t="str">
        <f>VLOOKUP(Tabela2[[#This Row],[SIEMA]],Siema2025,67,FALSE)</f>
        <v/>
      </c>
      <c r="AW75" s="108" t="str">
        <f>VLOOKUP(Tabela2[[#This Row],[SIEMA]],Siema2025,69,FALSE)</f>
        <v/>
      </c>
      <c r="AX75" s="108" t="str">
        <f>VLOOKUP(Tabela2[[#This Row],[SIEMA]],Siema2025,71,FALSE)</f>
        <v/>
      </c>
      <c r="AY75" s="108" t="str">
        <f>VLOOKUP(Tabela2[[#This Row],[SIEMA]],Siema2025,73,FALSE)</f>
        <v/>
      </c>
      <c r="AZ75" s="108" t="str">
        <f>VLOOKUP(Tabela2[[#This Row],[SIEMA]],Siema2025,75,FALSE)</f>
        <v/>
      </c>
      <c r="BA75" s="108" t="str">
        <f>VLOOKUP(Tabela2[[#This Row],[SIEMA]],Siema2025,77,FALSE)</f>
        <v/>
      </c>
      <c r="BB75" s="108" t="str">
        <f>VLOOKUP(Tabela2[[#This Row],[SIEMA]],Siema2025,79,FALSE)</f>
        <v/>
      </c>
      <c r="BC75" s="108" t="str">
        <f>IF(Tabela2[[#This Row],[Outro(s) ]] = "X", "PREENCHER","NA")</f>
        <v>NA</v>
      </c>
      <c r="BD75" s="108" t="str">
        <f>VLOOKUP(Tabela2[[#This Row],[SIEMA]],Siema2025,82,FALSE)</f>
        <v/>
      </c>
      <c r="BE75" s="108" t="str">
        <f>VLOOKUP(Tabela2[[#This Row],[SIEMA]],Siema2025,81,FALSE)</f>
        <v/>
      </c>
      <c r="BF75" s="110" t="str">
        <f>VLOOKUP(Tabela2[[#This Row],[SIEMA]],Siema2025,28,FALSE)</f>
        <v>PETRLEO BRASILEIRO S/A - PETROBRAS</v>
      </c>
      <c r="BG75" s="110"/>
      <c r="BH75" s="111">
        <v>33000167000101</v>
      </c>
      <c r="BI75" s="112" t="str">
        <f>VLOOKUP(Tabela2[[#This Row],[SIEMA]],Siema2025,107,FALSE)</f>
        <v>Não</v>
      </c>
      <c r="BJ75" s="107" t="s">
        <v>7099</v>
      </c>
      <c r="BK75" s="104" t="s">
        <v>2696</v>
      </c>
      <c r="BL75" s="140">
        <v>45686</v>
      </c>
      <c r="BM75" s="108">
        <f ca="1">IF(Tabela2[[#This Row],[Data de atendimento do Ibama (considerar o primeiro documento/ação)]]="",_xlfn.DAYS(TODAY(),J75),_xlfn.DAYS(Tabela2[[#This Row],[Data de atendimento do Ibama (considerar o primeiro documento/ação)]],J75))</f>
        <v>2</v>
      </c>
      <c r="BN75" s="108" t="str">
        <f>IF(Tabela2[[#This Row],[Atendido pelo Ibama ("Não" ou "Sim")]]="Não","Preencher", IF(Tabela2[[#This Row],[Atendido pelo Ibama ("Não" ou "Sim")]]="Sim","NA",""))</f>
        <v>NA</v>
      </c>
      <c r="BO75" s="114" t="s">
        <v>7100</v>
      </c>
      <c r="BP75" s="108" t="str">
        <f>IF(Tabela2[[#This Row],[Forma de atendimento (primeiro documento/ação)]]= "Outros (especificar)", "PREENCHER","NA")</f>
        <v>NA</v>
      </c>
      <c r="BQ75" s="106" t="s">
        <v>123</v>
      </c>
      <c r="BR75" s="108" t="str">
        <f>IF(Tabela2[[#This Row],[Equipe do Ibama foi a campo? Houve sobrevoo do Poseidon?]] = "Sim", "PREENCHER","NA")</f>
        <v>NA</v>
      </c>
      <c r="BS75" s="108" t="str">
        <f>IF(Tabela2[[#This Row],[Se sim, foi emitida Ordem de Emergência? (informações vinculada à coluna CK)]] = "Sim", "PREENCHER","NA")</f>
        <v>NA</v>
      </c>
      <c r="BT75" s="108" t="s">
        <v>7101</v>
      </c>
      <c r="BU75" s="108" t="s">
        <v>2696</v>
      </c>
      <c r="BV75" s="108" t="s">
        <v>123</v>
      </c>
      <c r="BW75" s="108" t="s">
        <v>2696</v>
      </c>
      <c r="BX75" s="106" t="s">
        <v>7102</v>
      </c>
      <c r="BY75" s="140">
        <v>46105</v>
      </c>
      <c r="BZ75" s="104">
        <f>IF(Tabela2[[#This Row],[Data do documento de encerramento]]="NA","NA",IF(Tabela2[[#This Row],[Data do documento de encerramento]]="","Pendente de conclusão/ encerramento",_xlfn.DAYS(Tabela2[[#This Row],[Data do documento de encerramento]],J75)))</f>
        <v>421</v>
      </c>
      <c r="CA75" s="107"/>
      <c r="CB75" s="109" t="s">
        <v>7491</v>
      </c>
      <c r="CC75" s="107" t="s">
        <v>7140</v>
      </c>
      <c r="CD75" s="109" t="s">
        <v>123</v>
      </c>
      <c r="CE75" s="109" t="s">
        <v>123</v>
      </c>
      <c r="CF75" s="109" t="s">
        <v>7105</v>
      </c>
    </row>
    <row r="76" spans="1:84" ht="30.75">
      <c r="A76" s="169">
        <v>202512825234</v>
      </c>
      <c r="B76" s="118" t="s">
        <v>7492</v>
      </c>
      <c r="C76" s="108" t="str">
        <f>VLOOKUP(Tabela2[[#This Row],[SIEMA]],Siema2025,4,FALSE)</f>
        <v xml:space="preserve"> AL</v>
      </c>
      <c r="D76" s="106" t="str">
        <f>VLOOKUP(Tabela2[[#This Row],[SIEMA]],Siema2025,3,FALSE)</f>
        <v xml:space="preserve">Pilar </v>
      </c>
      <c r="E76" s="106" t="str">
        <f>VLOOKUP(Tabela2[[#This Row],[SIEMA]],Siema2025,20,FALSE)</f>
        <v>Fazenda Lamarão, s/n Rod. 316</v>
      </c>
      <c r="F76" s="106"/>
      <c r="G76" s="106" t="s">
        <v>7493</v>
      </c>
      <c r="H76" s="106" t="s">
        <v>7494</v>
      </c>
      <c r="I76" s="104" t="s">
        <v>7479</v>
      </c>
      <c r="J76" s="105">
        <f>VLOOKUP(Tabela2[[#This Row],[SIEMA]],Siema2025,2,FALSE)</f>
        <v>45684</v>
      </c>
      <c r="K76" s="105" t="str">
        <f>VLOOKUP(Tabela2[[#This Row],[SIEMA]],Siema2025,16,FALSE)</f>
        <v>Segunda</v>
      </c>
      <c r="L76" s="106" t="str">
        <f>IF(Tabela2[[#This Row],[Data]]="","Sem Informação",VLOOKUP(MONTH(Tabela2[[#This Row],[Data]]),'[1]Validação de dados'!$I$1:$J$13,2,0))</f>
        <v>Janeiro</v>
      </c>
      <c r="M76" s="106">
        <f>YEAR(Tabela2[[#This Row],[Data]])</f>
        <v>2025</v>
      </c>
      <c r="N76" s="105" t="str">
        <f>VLOOKUP(Tabela2[[#This Row],[SIEMA]],Siema2025,17,FALSE)</f>
        <v>Madrugada</v>
      </c>
      <c r="O76" s="105" t="s">
        <v>145</v>
      </c>
      <c r="P76" s="104" t="s">
        <v>1610</v>
      </c>
      <c r="Q76" s="104" t="str">
        <f>VLOOKUP(Tabela2[[#This Row],[SIEMA]],Siema2025,7,FALSE)</f>
        <v/>
      </c>
      <c r="R76" s="104"/>
      <c r="S76" t="s">
        <v>1903</v>
      </c>
      <c r="T76" s="104" t="str">
        <f>VLOOKUP(Tabela2[[#This Row],[SIEMA]],Siema2025,11,FALSE)</f>
        <v>1.76</v>
      </c>
      <c r="U76" s="104" t="str">
        <f>VLOOKUP(Tabela2[[#This Row],[SIEMA]],Siema2025,12,FALSE)</f>
        <v>M3</v>
      </c>
      <c r="V76" s="104" t="str">
        <f>IF(Q76="","",IF(ISNUMBER(Q76)=FALSE,"Não se aplica",IFERROR(VLOOKUP(Q76,Produtos!$A$1:$C$2319,3,FALSE),"Não Cadastrado")))</f>
        <v/>
      </c>
      <c r="W76"/>
      <c r="X76" s="108" t="str">
        <f>IF(Tabela2[[#This Row],[Origem do acidente]] = "Plataforma", "PREENCHER","NA")</f>
        <v>NA</v>
      </c>
      <c r="Y76" s="109" t="str">
        <f>IF(W76="","", IF(W76="NC","", IF(W76="NE","", IF(W76="NA","",IFERROR(VLOOKUP(W76,Produtos!$A$1:$C$2319,2,FALSE),"Não Cadastrado")))))</f>
        <v/>
      </c>
      <c r="Z76" s="104"/>
      <c r="AA76" s="104" t="str">
        <f>VLOOKUP(Tabela2[[#This Row],[SIEMA]],Siema2025,12,FALSE)</f>
        <v>M3</v>
      </c>
      <c r="AB76" s="104" t="str">
        <f>IF(W76="","",IF(ISNUMBER(W76)=FALSE,"Não se aplica",IFERROR(VLOOKUP(W76,Produtos!$A$1:$C$2319,3,FALSE),"Não Cadastrado")))</f>
        <v/>
      </c>
      <c r="AC76" s="106"/>
      <c r="AD76" s="108" t="str">
        <f>IF(Tabela2[[#This Row],[Origem do acidente]] = "Plataforma", "PREENCHER","NA")</f>
        <v>NA</v>
      </c>
      <c r="AE76" s="107" t="str">
        <f>IF(AC76="","", IF(AC76="NC","", IF(AC76="NE","", IF(AC76="NA","",IFERROR(VLOOKUP(AC76,Produtos!$A$1:$C$2319,2,FALSE),"Não Cadastrado")))))</f>
        <v/>
      </c>
      <c r="AF76" s="106"/>
      <c r="AG76" s="104"/>
      <c r="AH76" s="104" t="str">
        <f>IF(AC76="","",IF(ISNUMBER(AC76)=FALSE,"Não se aplica",IFERROR(VLOOKUP(AC76,Produtos!$A$1:$C$2319,3,FALSE),"Não Cadastrado")))</f>
        <v/>
      </c>
      <c r="AI76" s="106"/>
      <c r="AJ76" s="104" t="s">
        <v>7495</v>
      </c>
      <c r="AK76" s="107"/>
      <c r="AL76" s="107"/>
      <c r="AM76" s="107"/>
      <c r="AN76" s="108" t="str">
        <f>VLOOKUP(Tabela2[[#This Row],[SIEMA]],Siema2025,51,FALSE)</f>
        <v/>
      </c>
      <c r="AO76" s="108" t="str">
        <f>VLOOKUP(Tabela2[[#This Row],[SIEMA]],Siema2025,53,FALSE)</f>
        <v/>
      </c>
      <c r="AP76" s="108" t="str">
        <f>VLOOKUP(Tabela2[[#This Row],[SIEMA]],Siema2025,55,FALSE)</f>
        <v/>
      </c>
      <c r="AQ76" s="108" t="str">
        <f>VLOOKUP(Tabela2[[#This Row],[SIEMA]],Siema2025,57,FALSE)</f>
        <v/>
      </c>
      <c r="AR76" s="108" t="str">
        <f>VLOOKUP(Tabela2[[#This Row],[SIEMA]],Siema2025,59,FALSE)</f>
        <v/>
      </c>
      <c r="AS76" s="108" t="str">
        <f>VLOOKUP(Tabela2[[#This Row],[SIEMA]],Siema2025,61,FALSE)</f>
        <v/>
      </c>
      <c r="AT76" s="108" t="str">
        <f>VLOOKUP(Tabela2[[#This Row],[SIEMA]],Siema2025,63,FALSE)</f>
        <v/>
      </c>
      <c r="AU76" s="108" t="str">
        <f>VLOOKUP(Tabela2[[#This Row],[SIEMA]],Siema2025,65,FALSE)</f>
        <v>X</v>
      </c>
      <c r="AV76" s="108" t="str">
        <f>VLOOKUP(Tabela2[[#This Row],[SIEMA]],Siema2025,67,FALSE)</f>
        <v/>
      </c>
      <c r="AW76" s="108" t="str">
        <f>VLOOKUP(Tabela2[[#This Row],[SIEMA]],Siema2025,69,FALSE)</f>
        <v/>
      </c>
      <c r="AX76" s="108" t="str">
        <f>VLOOKUP(Tabela2[[#This Row],[SIEMA]],Siema2025,71,FALSE)</f>
        <v/>
      </c>
      <c r="AY76" s="108" t="str">
        <f>VLOOKUP(Tabela2[[#This Row],[SIEMA]],Siema2025,73,FALSE)</f>
        <v/>
      </c>
      <c r="AZ76" s="108" t="str">
        <f>VLOOKUP(Tabela2[[#This Row],[SIEMA]],Siema2025,75,FALSE)</f>
        <v/>
      </c>
      <c r="BA76" s="108" t="str">
        <f>VLOOKUP(Tabela2[[#This Row],[SIEMA]],Siema2025,77,FALSE)</f>
        <v/>
      </c>
      <c r="BB76" s="108" t="str">
        <f>VLOOKUP(Tabela2[[#This Row],[SIEMA]],Siema2025,79,FALSE)</f>
        <v/>
      </c>
      <c r="BC76" s="108" t="str">
        <f>IF(Tabela2[[#This Row],[Outro(s) ]] = "X", "PREENCHER","NA")</f>
        <v>NA</v>
      </c>
      <c r="BD76" s="108" t="str">
        <f>VLOOKUP(Tabela2[[#This Row],[SIEMA]],Siema2025,82,FALSE)</f>
        <v/>
      </c>
      <c r="BE76" s="108" t="str">
        <f>VLOOKUP(Tabela2[[#This Row],[SIEMA]],Siema2025,81,FALSE)</f>
        <v/>
      </c>
      <c r="BF76" s="110" t="str">
        <f>VLOOKUP(Tabela2[[#This Row],[SIEMA]],Siema2025,28,FALSE)</f>
        <v>ORIGEM ENERGIA ALAGOAS S.A</v>
      </c>
      <c r="BG76" s="110"/>
      <c r="BH76" s="111" t="str">
        <f>VLOOKUP(Tabela2[[#This Row],[SIEMA]],Siema2025,29,FALSE)</f>
        <v>34186669000301</v>
      </c>
      <c r="BI76" s="112" t="str">
        <f>VLOOKUP(Tabela2[[#This Row],[SIEMA]],Siema2025,107,FALSE)</f>
        <v>Não</v>
      </c>
      <c r="BJ76" s="107" t="s">
        <v>7113</v>
      </c>
      <c r="BK76" s="104" t="s">
        <v>2696</v>
      </c>
      <c r="BL76" s="140">
        <v>45736</v>
      </c>
      <c r="BM76" s="108">
        <f ca="1">IF(Tabela2[[#This Row],[Data de atendimento do Ibama (considerar o primeiro documento/ação)]]="",_xlfn.DAYS(TODAY(),J76),_xlfn.DAYS(Tabela2[[#This Row],[Data de atendimento do Ibama (considerar o primeiro documento/ação)]],J76))</f>
        <v>52</v>
      </c>
      <c r="BN76" s="108" t="str">
        <f>IF(Tabela2[[#This Row],[Atendido pelo Ibama ("Não" ou "Sim")]]="Não","Preencher", IF(Tabela2[[#This Row],[Atendido pelo Ibama ("Não" ou "Sim")]]="Sim","NA",""))</f>
        <v>NA</v>
      </c>
      <c r="BO76" s="114" t="s">
        <v>7138</v>
      </c>
      <c r="BP76" s="108" t="str">
        <f>IF(Tabela2[[#This Row],[Forma de atendimento (primeiro documento/ação)]]= "Outros (especificar)", "PREENCHER","NA")</f>
        <v>NA</v>
      </c>
      <c r="BQ76" s="106" t="s">
        <v>123</v>
      </c>
      <c r="BR76" s="108" t="str">
        <f>IF(Tabela2[[#This Row],[Equipe do Ibama foi a campo? Houve sobrevoo do Poseidon?]] = "Sim", "PREENCHER","NA")</f>
        <v>NA</v>
      </c>
      <c r="BS76" s="108" t="str">
        <f>IF(Tabela2[[#This Row],[Se sim, foi emitida Ordem de Emergência? (informações vinculada à coluna CK)]] = "Sim", "PREENCHER","NA")</f>
        <v>NA</v>
      </c>
      <c r="BT76" s="108" t="str">
        <f>IF(Tabela2[[#This Row],[Foi elaborado Relatório de Vistoria pelo Ibama? (informações vinculada à coluna CK)]] = "Sim", "PREENCHER","NA")</f>
        <v>NA</v>
      </c>
      <c r="BU76" s="108" t="s">
        <v>123</v>
      </c>
      <c r="BV76" s="108" t="s">
        <v>2696</v>
      </c>
      <c r="BW76" s="108" t="s">
        <v>123</v>
      </c>
      <c r="BX76" s="106"/>
      <c r="BY76" s="106"/>
      <c r="BZ76" s="104" t="str">
        <f>IF(Tabela2[[#This Row],[Data do documento de encerramento]]="NA","NA",IF(Tabela2[[#This Row],[Data do documento de encerramento]]="","Pendente de conclusão/ encerramento",_xlfn.DAYS(Tabela2[[#This Row],[Data do documento de encerramento]],J76)))</f>
        <v>Pendente de conclusão/ encerramento</v>
      </c>
      <c r="CA76" s="109"/>
      <c r="CB76" s="109"/>
      <c r="CC76" s="109"/>
      <c r="CD76" s="109"/>
      <c r="CE76" s="109"/>
      <c r="CF76" s="109"/>
    </row>
    <row r="77" spans="1:84" ht="60.75">
      <c r="A77" s="169">
        <v>202512939655</v>
      </c>
      <c r="B77" s="170" t="s">
        <v>7496</v>
      </c>
      <c r="C77" s="108" t="str">
        <f>VLOOKUP(Tabela2[[#This Row],[SIEMA]],Siema2025,4,FALSE)</f>
        <v xml:space="preserve"> MG</v>
      </c>
      <c r="D77" s="106" t="str">
        <f>VLOOKUP(Tabela2[[#This Row],[SIEMA]],Siema2025,3,FALSE)</f>
        <v xml:space="preserve">Buritis </v>
      </c>
      <c r="E77" s="106" t="s">
        <v>7326</v>
      </c>
      <c r="F77" s="106" t="s">
        <v>7497</v>
      </c>
      <c r="G77" s="106" t="s">
        <v>7498</v>
      </c>
      <c r="H77" s="106" t="s">
        <v>7499</v>
      </c>
      <c r="I77" s="104" t="s">
        <v>7120</v>
      </c>
      <c r="J77" s="105">
        <f>VLOOKUP(Tabela2[[#This Row],[SIEMA]],Siema2025,2,FALSE)</f>
        <v>45684</v>
      </c>
      <c r="K77" s="105" t="str">
        <f>VLOOKUP(Tabela2[[#This Row],[SIEMA]],Siema2025,16,FALSE)</f>
        <v>Segunda</v>
      </c>
      <c r="L77" s="106" t="str">
        <f>IF(Tabela2[[#This Row],[Data]]="","Sem Informação",VLOOKUP(MONTH(Tabela2[[#This Row],[Data]]),'[1]Validação de dados'!$I$1:$J$13,2,0))</f>
        <v>Janeiro</v>
      </c>
      <c r="M77" s="104">
        <f>YEAR(Tabela2[[#This Row],[Data]])</f>
        <v>2025</v>
      </c>
      <c r="N77" s="105" t="str">
        <f>VLOOKUP(Tabela2[[#This Row],[SIEMA]],Siema2025,17,FALSE)</f>
        <v>Noturno</v>
      </c>
      <c r="O77" s="105" t="str">
        <f>VLOOKUP(Tabela2[[#This Row],[SIEMA]],Siema2025,5,FALSE)</f>
        <v>Rodovia</v>
      </c>
      <c r="P77" s="104" t="str">
        <f>VLOOKUP(Tabela2[[#This Row],[SIEMA]],Siema2025,21,FALSE)</f>
        <v>Transporte rodoviário</v>
      </c>
      <c r="Q77" s="104">
        <v>3082</v>
      </c>
      <c r="R77" s="104" t="s">
        <v>7500</v>
      </c>
      <c r="S77" s="107" t="str">
        <f>IF(Q77="","", IF(Q77="NC","", IF(Q77="NE","", IF(Q77="NA","",IFERROR(VLOOKUP(Q77,Produtos!$A$1:$C$2319,2,FALSE),"Não Cadastrado")))))</f>
        <v>SUBSTÂNCIA QUE APRESENTA RISCO PARA O MEIO AMBIENTE, LÍQUIDA, N.E.</v>
      </c>
      <c r="T77" s="104">
        <v>400</v>
      </c>
      <c r="U77" s="104" t="s">
        <v>648</v>
      </c>
      <c r="V77" s="104">
        <f>IF(Q77="","",IF(ISNUMBER(Q77)=FALSE,"Não se aplica",IFERROR(VLOOKUP(Q77,Produtos!$A$1:$C$2319,3,FALSE),"Não Cadastrado")))</f>
        <v>9</v>
      </c>
      <c r="W77" s="104" t="str">
        <f>VLOOKUP(Tabela2[[#This Row],[SIEMA]],Siema2025,10,FALSE)</f>
        <v/>
      </c>
      <c r="X77" s="113" t="str">
        <f>IF(Tabela2[[#This Row],[Origem do acidente]] = "Plataforma", "PREENCHER","NA")</f>
        <v>NA</v>
      </c>
      <c r="Y77" s="109" t="str">
        <f>IF(W77="","", IF(W77="NC","", IF(W77="NE","", IF(W77="NA","",IFERROR(VLOOKUP(W77,Produtos!$A$1:$C$2319,2,FALSE),"Não Cadastrado")))))</f>
        <v/>
      </c>
      <c r="Z77" s="104" t="str">
        <f>VLOOKUP(Tabela2[[#This Row],[SIEMA]],Siema2025,11,FALSE)</f>
        <v xml:space="preserve"> </v>
      </c>
      <c r="AA77" s="104" t="str">
        <f>VLOOKUP(Tabela2[[#This Row],[SIEMA]],Siema2025,12,FALSE)</f>
        <v xml:space="preserve"> </v>
      </c>
      <c r="AB77" s="104" t="str">
        <f>IF(W77="","",IF(ISNUMBER(W77)=FALSE,"Não se aplica",IFERROR(VLOOKUP(W77,Produtos!$A$1:$C$2319,3,FALSE),"Não Cadastrado")))</f>
        <v/>
      </c>
      <c r="AC77" s="104"/>
      <c r="AD77" s="108" t="str">
        <f>IF(Tabela2[[#This Row],[Origem do acidente]] = "Plataforma", "PREENCHER","NA")</f>
        <v>NA</v>
      </c>
      <c r="AE77" s="107" t="str">
        <f>IF(AC77="","", IF(AC77="NC","", IF(AC77="NE","", IF(AC77="NA","",IFERROR(VLOOKUP(AC77,Produtos!$A$1:$C$2319,2,FALSE),"Não Cadastrado")))))</f>
        <v/>
      </c>
      <c r="AF77" s="104"/>
      <c r="AG77" s="104"/>
      <c r="AH77" s="104" t="str">
        <f>IF(AC77="","",IF(ISNUMBER(AC77)=FALSE,"Não se aplica",IFERROR(VLOOKUP(AC77,Produtos!$A$1:$C$2319,3,FALSE),"Não Cadastrado")))</f>
        <v/>
      </c>
      <c r="AI77" s="104"/>
      <c r="AJ77" s="104" t="s">
        <v>6834</v>
      </c>
      <c r="AK77" s="107" t="s">
        <v>6834</v>
      </c>
      <c r="AL77" s="107"/>
      <c r="AM77" s="107"/>
      <c r="AN77" s="108" t="str">
        <f>VLOOKUP(Tabela2[[#This Row],[SIEMA]],Siema2025,51,FALSE)</f>
        <v/>
      </c>
      <c r="AO77" s="108" t="str">
        <f>VLOOKUP(Tabela2[[#This Row],[SIEMA]],Siema2025,53,FALSE)</f>
        <v/>
      </c>
      <c r="AP77" s="108" t="str">
        <f>VLOOKUP(Tabela2[[#This Row],[SIEMA]],Siema2025,55,FALSE)</f>
        <v/>
      </c>
      <c r="AQ77" s="108" t="str">
        <f>VLOOKUP(Tabela2[[#This Row],[SIEMA]],Siema2025,57,FALSE)</f>
        <v/>
      </c>
      <c r="AR77" s="108" t="str">
        <f>VLOOKUP(Tabela2[[#This Row],[SIEMA]],Siema2025,59,FALSE)</f>
        <v/>
      </c>
      <c r="AS77" s="108" t="str">
        <f>VLOOKUP(Tabela2[[#This Row],[SIEMA]],Siema2025,61,FALSE)</f>
        <v/>
      </c>
      <c r="AT77" s="108" t="str">
        <f>VLOOKUP(Tabela2[[#This Row],[SIEMA]],Siema2025,63,FALSE)</f>
        <v/>
      </c>
      <c r="AU77" s="108" t="str">
        <f>VLOOKUP(Tabela2[[#This Row],[SIEMA]],Siema2025,65,FALSE)</f>
        <v>X</v>
      </c>
      <c r="AV77" s="108" t="str">
        <f>VLOOKUP(Tabela2[[#This Row],[SIEMA]],Siema2025,67,FALSE)</f>
        <v/>
      </c>
      <c r="AW77" s="108" t="str">
        <f>VLOOKUP(Tabela2[[#This Row],[SIEMA]],Siema2025,69,FALSE)</f>
        <v/>
      </c>
      <c r="AX77" s="108" t="str">
        <f>VLOOKUP(Tabela2[[#This Row],[SIEMA]],Siema2025,71,FALSE)</f>
        <v/>
      </c>
      <c r="AY77" s="108" t="str">
        <f>VLOOKUP(Tabela2[[#This Row],[SIEMA]],Siema2025,73,FALSE)</f>
        <v/>
      </c>
      <c r="AZ77" s="108" t="str">
        <f>VLOOKUP(Tabela2[[#This Row],[SIEMA]],Siema2025,75,FALSE)</f>
        <v/>
      </c>
      <c r="BA77" s="108" t="str">
        <f>VLOOKUP(Tabela2[[#This Row],[SIEMA]],Siema2025,77,FALSE)</f>
        <v/>
      </c>
      <c r="BB77" s="108" t="str">
        <f>VLOOKUP(Tabela2[[#This Row],[SIEMA]],Siema2025,79,FALSE)</f>
        <v/>
      </c>
      <c r="BC77" s="108" t="str">
        <f>IF(Tabela2[[#This Row],[Outro(s) ]] = "X", "PREENCHER","NA")</f>
        <v>NA</v>
      </c>
      <c r="BD77" s="108" t="str">
        <f>VLOOKUP(Tabela2[[#This Row],[SIEMA]],Siema2025,82,FALSE)</f>
        <v/>
      </c>
      <c r="BE77" s="108" t="s">
        <v>6834</v>
      </c>
      <c r="BF77" s="110" t="s">
        <v>6834</v>
      </c>
      <c r="BG77" s="110"/>
      <c r="BH77" s="110" t="s">
        <v>6834</v>
      </c>
      <c r="BI77" s="112" t="s">
        <v>7062</v>
      </c>
      <c r="BJ77" s="107" t="s">
        <v>7113</v>
      </c>
      <c r="BK77" s="104" t="s">
        <v>2696</v>
      </c>
      <c r="BL77" s="140">
        <v>45687</v>
      </c>
      <c r="BM77" s="108">
        <f ca="1">IF(Tabela2[[#This Row],[Data de atendimento do Ibama (considerar o primeiro documento/ação)]]="",_xlfn.DAYS(TODAY(),J77),_xlfn.DAYS(Tabela2[[#This Row],[Data de atendimento do Ibama (considerar o primeiro documento/ação)]],J77))</f>
        <v>3</v>
      </c>
      <c r="BN77" s="108" t="s">
        <v>7120</v>
      </c>
      <c r="BO77" s="114" t="s">
        <v>7182</v>
      </c>
      <c r="BP77" s="108" t="str">
        <f>IF(Tabela2[[#This Row],[Forma de atendimento (primeiro documento/ação)]]= "Outros (especificar)", "PREENCHER","NA")</f>
        <v>NA</v>
      </c>
      <c r="BQ77" s="106" t="s">
        <v>7120</v>
      </c>
      <c r="BR77" s="108" t="str">
        <f>IF(Tabela2[[#This Row],[Equipe do Ibama foi a campo? Houve sobrevoo do Poseidon?]] = "Sim", "PREENCHER","NA")</f>
        <v>NA</v>
      </c>
      <c r="BS77" s="108" t="str">
        <f>IF(Tabela2[[#This Row],[Se sim, foi emitida Ordem de Emergência? (informações vinculada à coluna CK)]] = "Sim", "PREENCHER","NA")</f>
        <v>NA</v>
      </c>
      <c r="BT77" s="108" t="str">
        <f>IF(Tabela2[[#This Row],[Foi elaborado Relatório de Vistoria pelo Ibama? (informações vinculada à coluna CK)]] = "Sim", "PREENCHER","NA")</f>
        <v>NA</v>
      </c>
      <c r="BU77" s="108" t="str">
        <f>IF(Tabela2[[#This Row],[Houve envio de Informações Pós-acidente (preencher "não se aplica" quando de competência estadual/municipal)]] = "Sim", "PREENCHER","NA")</f>
        <v>NA</v>
      </c>
      <c r="BV77" s="108" t="str">
        <f>IF(Tabela2[[#This Row],[Houve avaliação das informações pós-acidente solicitadas/enviadas?]] = "Sim", "PREENCHER","NA")</f>
        <v>NA</v>
      </c>
      <c r="BW77" s="108" t="s">
        <v>2696</v>
      </c>
      <c r="BX77" s="106" t="s">
        <v>7102</v>
      </c>
      <c r="BY77" s="140">
        <v>45687</v>
      </c>
      <c r="BZ77" s="104">
        <f>IF(Tabela2[[#This Row],[Data do documento de encerramento]]="NA","NA",IF(Tabela2[[#This Row],[Data do documento de encerramento]]="","Pendente de conclusão/ encerramento",_xlfn.DAYS(Tabela2[[#This Row],[Data do documento de encerramento]],J77)))</f>
        <v>3</v>
      </c>
      <c r="CA77" s="107" t="s">
        <v>7501</v>
      </c>
      <c r="CB77" s="107"/>
      <c r="CC77" s="115"/>
      <c r="CD77" s="107"/>
      <c r="CE77" s="107"/>
      <c r="CF77" s="107"/>
    </row>
    <row r="78" spans="1:84" ht="30.75">
      <c r="A78" s="169">
        <v>202512943222</v>
      </c>
      <c r="B78" s="170" t="s">
        <v>7502</v>
      </c>
      <c r="C78" s="108" t="str">
        <f>VLOOKUP(Tabela2[[#This Row],[SIEMA]],Siema2025,4,FALSE)</f>
        <v xml:space="preserve"> RN</v>
      </c>
      <c r="D78" s="106" t="str">
        <f>VLOOKUP(Tabela2[[#This Row],[SIEMA]],Siema2025,3,FALSE)</f>
        <v xml:space="preserve">Serra do Mel </v>
      </c>
      <c r="E78" s="106" t="str">
        <f>VLOOKUP(Tabela2[[#This Row],[SIEMA]],Siema2025,20,FALSE)</f>
        <v>Linha de Produção do poço 7-CAM982-RN - Canto do Amaro</v>
      </c>
      <c r="F78" s="106"/>
      <c r="G78" s="106" t="s">
        <v>7503</v>
      </c>
      <c r="H78" s="106" t="s">
        <v>7504</v>
      </c>
      <c r="I78" s="104" t="str">
        <f>VLOOKUP(Tabela2[[#This Row],[SIEMA]],Siema2025,19,FALSE)</f>
        <v/>
      </c>
      <c r="J78" s="105">
        <f>VLOOKUP(Tabela2[[#This Row],[SIEMA]],Siema2025,2,FALSE)</f>
        <v>45684</v>
      </c>
      <c r="K78" s="105" t="str">
        <f>VLOOKUP(Tabela2[[#This Row],[SIEMA]],Siema2025,16,FALSE)</f>
        <v>Segunda</v>
      </c>
      <c r="L78" s="106" t="str">
        <f>IF(Tabela2[[#This Row],[Data]]="","Sem Informação",VLOOKUP(MONTH(Tabela2[[#This Row],[Data]]),'[1]Validação de dados'!$I$1:$J$13,2,0))</f>
        <v>Janeiro</v>
      </c>
      <c r="M78" s="104">
        <f>YEAR(Tabela2[[#This Row],[Data]])</f>
        <v>2025</v>
      </c>
      <c r="N78" s="105" t="str">
        <f>VLOOKUP(Tabela2[[#This Row],[SIEMA]],Siema2025,17,FALSE)</f>
        <v>Matutino</v>
      </c>
      <c r="O78" s="105" t="s">
        <v>145</v>
      </c>
      <c r="P78" s="104" t="str">
        <f>VLOOKUP(Tabela2[[#This Row],[SIEMA]],Siema2025,21,FALSE)</f>
        <v>Poço terrestre</v>
      </c>
      <c r="Q78" s="104"/>
      <c r="R78" s="104" t="str">
        <f>VLOOKUP(Tabela2[[#This Row],[SIEMA]],Siema2025,10,FALSE)</f>
        <v>Água Produzida fora de especificação</v>
      </c>
      <c r="S78" s="107" t="str">
        <f>IF(Q78="","", IF(Q78="NC","", IF(Q78="NE","", IF(Q78="NA","",IFERROR(VLOOKUP(Q78,Produtos!$A$1:$C$2319,2,FALSE),"Não Cadastrado")))))</f>
        <v/>
      </c>
      <c r="T78" s="104" t="str">
        <f>VLOOKUP(Tabela2[[#This Row],[SIEMA]],Siema2025,11,FALSE)</f>
        <v>1.269</v>
      </c>
      <c r="U78" s="104" t="str">
        <f>VLOOKUP(Tabela2[[#This Row],[SIEMA]],Siema2025,12,FALSE)</f>
        <v>M3</v>
      </c>
      <c r="V78" s="104" t="str">
        <f>IF(Q78="","",IF(ISNUMBER(Q78)=FALSE,"Não se aplica",IFERROR(VLOOKUP(Q78,Produtos!$A$1:$C$2319,3,FALSE),"Não Cadastrado")))</f>
        <v/>
      </c>
      <c r="W78" s="104" t="str">
        <f>VLOOKUP(Tabela2[[#This Row],[SIEMA]],Siema2025,10,FALSE)</f>
        <v>Água Produzida fora de especificação</v>
      </c>
      <c r="X78" s="113" t="str">
        <f>IF(Tabela2[[#This Row],[Origem do acidente]] = "Plataforma", "PREENCHER","NA")</f>
        <v>NA</v>
      </c>
      <c r="Y78" s="109" t="str">
        <f>IF(W78="","", IF(W78="NC","", IF(W78="NE","", IF(W78="NA","",IFERROR(VLOOKUP(W78,Produtos!$A$1:$C$2319,2,FALSE),"Não Cadastrado")))))</f>
        <v>Não Cadastrado</v>
      </c>
      <c r="Z78" s="104" t="str">
        <f>VLOOKUP(Tabela2[[#This Row],[SIEMA]],Siema2025,11,FALSE)</f>
        <v>1.269</v>
      </c>
      <c r="AA78" s="104" t="str">
        <f>VLOOKUP(Tabela2[[#This Row],[SIEMA]],Siema2025,12,FALSE)</f>
        <v>M3</v>
      </c>
      <c r="AB78" s="104" t="str">
        <f>IF(W78="","",IF(ISNUMBER(W78)=FALSE,"Não se aplica",IFERROR(VLOOKUP(W78,Produtos!$A$1:$C$2319,3,FALSE),"Não Cadastrado")))</f>
        <v>Não se aplica</v>
      </c>
      <c r="AC78" s="104"/>
      <c r="AD78" s="108" t="str">
        <f>IF(Tabela2[[#This Row],[Origem do acidente]] = "Plataforma", "PREENCHER","NA")</f>
        <v>NA</v>
      </c>
      <c r="AE78" s="107" t="str">
        <f>IF(AC78="","", IF(AC78="NC","", IF(AC78="NE","", IF(AC78="NA","",IFERROR(VLOOKUP(AC78,Produtos!$A$1:$C$2319,2,FALSE),"Não Cadastrado")))))</f>
        <v/>
      </c>
      <c r="AF78" s="104"/>
      <c r="AG78" s="104"/>
      <c r="AH78" s="104" t="str">
        <f>IF(AC78="","",IF(ISNUMBER(AC78)=FALSE,"Não se aplica",IFERROR(VLOOKUP(AC78,Produtos!$A$1:$C$2319,3,FALSE),"Não Cadastrado")))</f>
        <v/>
      </c>
      <c r="AI78" s="104"/>
      <c r="AJ78" s="104" t="str">
        <f>VLOOKUP(Tabela2[[#This Row],[SIEMA]],Siema2025,26,FALSE)</f>
        <v>Corrosão</v>
      </c>
      <c r="AK78" s="107"/>
      <c r="AL78" s="107"/>
      <c r="AM78" s="107"/>
      <c r="AN78" s="108" t="str">
        <f>VLOOKUP(Tabela2[[#This Row],[SIEMA]],Siema2025,51,FALSE)</f>
        <v/>
      </c>
      <c r="AO78" s="108" t="str">
        <f>VLOOKUP(Tabela2[[#This Row],[SIEMA]],Siema2025,53,FALSE)</f>
        <v/>
      </c>
      <c r="AP78" s="108" t="str">
        <f>VLOOKUP(Tabela2[[#This Row],[SIEMA]],Siema2025,55,FALSE)</f>
        <v/>
      </c>
      <c r="AQ78" s="108" t="str">
        <f>VLOOKUP(Tabela2[[#This Row],[SIEMA]],Siema2025,57,FALSE)</f>
        <v/>
      </c>
      <c r="AR78" s="108" t="str">
        <f>VLOOKUP(Tabela2[[#This Row],[SIEMA]],Siema2025,59,FALSE)</f>
        <v/>
      </c>
      <c r="AS78" s="108" t="str">
        <f>VLOOKUP(Tabela2[[#This Row],[SIEMA]],Siema2025,61,FALSE)</f>
        <v/>
      </c>
      <c r="AT78" s="108" t="str">
        <f>VLOOKUP(Tabela2[[#This Row],[SIEMA]],Siema2025,63,FALSE)</f>
        <v/>
      </c>
      <c r="AU78" s="108" t="str">
        <f>VLOOKUP(Tabela2[[#This Row],[SIEMA]],Siema2025,65,FALSE)</f>
        <v>X</v>
      </c>
      <c r="AV78" s="108" t="str">
        <f>VLOOKUP(Tabela2[[#This Row],[SIEMA]],Siema2025,67,FALSE)</f>
        <v/>
      </c>
      <c r="AW78" s="108" t="str">
        <f>VLOOKUP(Tabela2[[#This Row],[SIEMA]],Siema2025,69,FALSE)</f>
        <v/>
      </c>
      <c r="AX78" s="108" t="str">
        <f>VLOOKUP(Tabela2[[#This Row],[SIEMA]],Siema2025,71,FALSE)</f>
        <v/>
      </c>
      <c r="AY78" s="108" t="str">
        <f>VLOOKUP(Tabela2[[#This Row],[SIEMA]],Siema2025,73,FALSE)</f>
        <v/>
      </c>
      <c r="AZ78" s="108" t="str">
        <f>VLOOKUP(Tabela2[[#This Row],[SIEMA]],Siema2025,75,FALSE)</f>
        <v/>
      </c>
      <c r="BA78" s="108" t="str">
        <f>VLOOKUP(Tabela2[[#This Row],[SIEMA]],Siema2025,77,FALSE)</f>
        <v/>
      </c>
      <c r="BB78" s="108" t="str">
        <f>VLOOKUP(Tabela2[[#This Row],[SIEMA]],Siema2025,79,FALSE)</f>
        <v/>
      </c>
      <c r="BC78" s="108" t="str">
        <f>IF(Tabela2[[#This Row],[Outro(s) ]] = "X", "PREENCHER","NA")</f>
        <v>NA</v>
      </c>
      <c r="BD78" s="108" t="str">
        <f>VLOOKUP(Tabela2[[#This Row],[SIEMA]],Siema2025,82,FALSE)</f>
        <v/>
      </c>
      <c r="BE78" s="108" t="str">
        <f>VLOOKUP(Tabela2[[#This Row],[SIEMA]],Siema2025,81,FALSE)</f>
        <v/>
      </c>
      <c r="BF78" s="110" t="str">
        <f>VLOOKUP(Tabela2[[#This Row],[SIEMA]],Siema2025,28,FALSE)</f>
        <v>3R Potiguar S.A</v>
      </c>
      <c r="BG78" s="110"/>
      <c r="BH78" s="111" t="str">
        <f>VLOOKUP(Tabela2[[#This Row],[SIEMA]],Siema2025,29,FALSE)</f>
        <v/>
      </c>
      <c r="BI78" s="112" t="str">
        <f>VLOOKUP(Tabela2[[#This Row],[SIEMA]],Siema2025,107,FALSE)</f>
        <v>Não</v>
      </c>
      <c r="BJ78" s="107"/>
      <c r="BK78" s="104"/>
      <c r="BL78" s="140"/>
      <c r="BM78" s="108">
        <f ca="1">IF(Tabela2[[#This Row],[Data de atendimento do Ibama (considerar o primeiro documento/ação)]]="",_xlfn.DAYS(TODAY(),J78),_xlfn.DAYS(Tabela2[[#This Row],[Data de atendimento do Ibama (considerar o primeiro documento/ação)]],J78))</f>
        <v>546</v>
      </c>
      <c r="BN78" s="108" t="str">
        <f>IF(Tabela2[[#This Row],[Atendido pelo Ibama ("Não" ou "Sim")]]="Não","Preencher", IF(Tabela2[[#This Row],[Atendido pelo Ibama ("Não" ou "Sim")]]="Sim","NA",""))</f>
        <v/>
      </c>
      <c r="BO78" s="114" t="s">
        <v>7138</v>
      </c>
      <c r="BP78" s="108" t="str">
        <f>IF(Tabela2[[#This Row],[Forma de atendimento (primeiro documento/ação)]]= "Outros (especificar)", "PREENCHER","NA")</f>
        <v>NA</v>
      </c>
      <c r="BQ78" s="106"/>
      <c r="BR78" s="108" t="str">
        <f>IF(Tabela2[[#This Row],[Equipe do Ibama foi a campo? Houve sobrevoo do Poseidon?]] = "Sim", "PREENCHER","NA")</f>
        <v>NA</v>
      </c>
      <c r="BS78" s="108" t="str">
        <f>IF(Tabela2[[#This Row],[Se sim, foi emitida Ordem de Emergência? (informações vinculada à coluna CK)]] = "Sim", "PREENCHER","NA")</f>
        <v>NA</v>
      </c>
      <c r="BT78" s="108" t="str">
        <f>IF(Tabela2[[#This Row],[Foi elaborado Relatório de Vistoria pelo Ibama? (informações vinculada à coluna CK)]] = "Sim", "PREENCHER","NA")</f>
        <v>NA</v>
      </c>
      <c r="BU78" s="108" t="str">
        <f>IF(Tabela2[[#This Row],[Houve envio de Informações Pós-acidente (preencher "não se aplica" quando de competência estadual/municipal)]] = "Sim", "PREENCHER","NA")</f>
        <v>NA</v>
      </c>
      <c r="BV78" s="108" t="str">
        <f>IF(Tabela2[[#This Row],[Houve avaliação das informações pós-acidente solicitadas/enviadas?]] = "Sim", "PREENCHER","NA")</f>
        <v>NA</v>
      </c>
      <c r="BW78" s="108" t="str">
        <f>IF(Tabela2[[#This Row],[O Ibama aguarda resposta da empresa/OEMA, etc?]] = "Sim", "PREENCHER","NA")</f>
        <v>NA</v>
      </c>
      <c r="BX78" s="106"/>
      <c r="BY78" s="106"/>
      <c r="BZ78" s="104" t="str">
        <f>IF(Tabela2[[#This Row],[Data do documento de encerramento]]="NA","NA",IF(Tabela2[[#This Row],[Data do documento de encerramento]]="","Pendente de conclusão/ encerramento",_xlfn.DAYS(Tabela2[[#This Row],[Data do documento de encerramento]],J78)))</f>
        <v>Pendente de conclusão/ encerramento</v>
      </c>
      <c r="CA78" s="107"/>
      <c r="CB78" s="107"/>
      <c r="CC78" s="115"/>
      <c r="CD78" s="107"/>
      <c r="CE78" s="107"/>
      <c r="CF78" s="107"/>
    </row>
    <row r="79" spans="1:84" ht="45.75">
      <c r="A79" s="169">
        <v>202512846835</v>
      </c>
      <c r="B79" s="170" t="s">
        <v>7505</v>
      </c>
      <c r="C79" s="108" t="str">
        <f>VLOOKUP(Tabela2[[#This Row],[SIEMA]],Siema2025,4,FALSE)</f>
        <v xml:space="preserve"> RJ</v>
      </c>
      <c r="D79" s="106" t="str">
        <f>VLOOKUP(Tabela2[[#This Row],[SIEMA]],Siema2025,3,FALSE)</f>
        <v xml:space="preserve">Teresópolis </v>
      </c>
      <c r="E79" s="106" t="s">
        <v>7184</v>
      </c>
      <c r="F79" s="106" t="s">
        <v>7506</v>
      </c>
      <c r="G79" s="106" t="s">
        <v>7507</v>
      </c>
      <c r="H79" s="106" t="s">
        <v>7508</v>
      </c>
      <c r="I79" s="104" t="s">
        <v>7120</v>
      </c>
      <c r="J79" s="105">
        <f>VLOOKUP(Tabela2[[#This Row],[SIEMA]],Siema2025,2,FALSE)</f>
        <v>45685</v>
      </c>
      <c r="K79" s="105" t="str">
        <f>VLOOKUP(Tabela2[[#This Row],[SIEMA]],Siema2025,16,FALSE)</f>
        <v>Terça</v>
      </c>
      <c r="L79" s="106" t="str">
        <f>IF(Tabela2[[#This Row],[Data]]="","Sem Informação",VLOOKUP(MONTH(Tabela2[[#This Row],[Data]]),'[1]Validação de dados'!$I$1:$J$13,2,0))</f>
        <v>Janeiro</v>
      </c>
      <c r="M79" s="104">
        <f>YEAR(Tabela2[[#This Row],[Data]])</f>
        <v>2025</v>
      </c>
      <c r="N79" s="105" t="str">
        <f>VLOOKUP(Tabela2[[#This Row],[SIEMA]],Siema2025,17,FALSE)</f>
        <v>Matutino</v>
      </c>
      <c r="O79" s="105" t="str">
        <f>VLOOKUP(Tabela2[[#This Row],[SIEMA]],Siema2025,5,FALSE)</f>
        <v>Rodovia</v>
      </c>
      <c r="P79" s="104" t="str">
        <f>VLOOKUP(Tabela2[[#This Row],[SIEMA]],Siema2025,21,FALSE)</f>
        <v>Transporte Rodoviário de produto químico - Etilbenzeno</v>
      </c>
      <c r="Q79" s="104">
        <v>1175</v>
      </c>
      <c r="R79" s="104" t="s">
        <v>7509</v>
      </c>
      <c r="S79" s="107" t="str">
        <f>IF(Q79="","", IF(Q79="NC","", IF(Q79="NE","", IF(Q79="NA","",IFERROR(VLOOKUP(Q79,Produtos!$A$1:$C$2319,2,FALSE),"Não Cadastrado")))))</f>
        <v>ETILBENZENO</v>
      </c>
      <c r="T79" s="104">
        <v>19</v>
      </c>
      <c r="U79" s="104" t="s">
        <v>7121</v>
      </c>
      <c r="V79" s="104">
        <f>IF(Q79="","",IF(ISNUMBER(Q79)=FALSE,"Não se aplica",IFERROR(VLOOKUP(Q79,Produtos!$A$1:$C$2319,3,FALSE),"Não Cadastrado")))</f>
        <v>3</v>
      </c>
      <c r="W79" s="104" t="str">
        <f>VLOOKUP(Tabela2[[#This Row],[SIEMA]],Siema2025,10,FALSE)</f>
        <v/>
      </c>
      <c r="X79" s="113" t="str">
        <f>IF(Tabela2[[#This Row],[Origem do acidente]] = "Plataforma", "PREENCHER","NA")</f>
        <v>NA</v>
      </c>
      <c r="Y79" s="109" t="str">
        <f>IF(W79="","", IF(W79="NC","", IF(W79="NE","", IF(W79="NA","",IFERROR(VLOOKUP(W79,Produtos!$A$1:$C$2319,2,FALSE),"Não Cadastrado")))))</f>
        <v/>
      </c>
      <c r="Z79" s="104" t="str">
        <f>VLOOKUP(Tabela2[[#This Row],[SIEMA]],Siema2025,11,FALSE)</f>
        <v xml:space="preserve"> </v>
      </c>
      <c r="AA79" s="104" t="str">
        <f>VLOOKUP(Tabela2[[#This Row],[SIEMA]],Siema2025,12,FALSE)</f>
        <v xml:space="preserve"> </v>
      </c>
      <c r="AB79" s="104" t="str">
        <f>IF(W79="","",IF(ISNUMBER(W79)=FALSE,"Não se aplica",IFERROR(VLOOKUP(W79,Produtos!$A$1:$C$2319,3,FALSE),"Não Cadastrado")))</f>
        <v/>
      </c>
      <c r="AC79" s="104"/>
      <c r="AD79" s="108" t="str">
        <f>IF(Tabela2[[#This Row],[Origem do acidente]] = "Plataforma", "PREENCHER","NA")</f>
        <v>NA</v>
      </c>
      <c r="AE79" s="107" t="str">
        <f>IF(AC79="","", IF(AC79="NC","", IF(AC79="NE","", IF(AC79="NA","",IFERROR(VLOOKUP(AC79,Produtos!$A$1:$C$2319,2,FALSE),"Não Cadastrado")))))</f>
        <v/>
      </c>
      <c r="AF79" s="104"/>
      <c r="AG79" s="104"/>
      <c r="AH79" s="104" t="str">
        <f>IF(AC79="","",IF(ISNUMBER(AC79)=FALSE,"Não se aplica",IFERROR(VLOOKUP(AC79,Produtos!$A$1:$C$2319,3,FALSE),"Não Cadastrado")))</f>
        <v/>
      </c>
      <c r="AI79" s="104"/>
      <c r="AJ79" s="104" t="s">
        <v>7510</v>
      </c>
      <c r="AK79" s="107" t="s">
        <v>6834</v>
      </c>
      <c r="AL79" s="107"/>
      <c r="AM79" s="107"/>
      <c r="AN79" s="108" t="str">
        <f>VLOOKUP(Tabela2[[#This Row],[SIEMA]],Siema2025,51,FALSE)</f>
        <v/>
      </c>
      <c r="AO79" s="108" t="str">
        <f>VLOOKUP(Tabela2[[#This Row],[SIEMA]],Siema2025,53,FALSE)</f>
        <v/>
      </c>
      <c r="AP79" s="108" t="str">
        <f>VLOOKUP(Tabela2[[#This Row],[SIEMA]],Siema2025,55,FALSE)</f>
        <v/>
      </c>
      <c r="AQ79" s="108" t="str">
        <f>VLOOKUP(Tabela2[[#This Row],[SIEMA]],Siema2025,57,FALSE)</f>
        <v/>
      </c>
      <c r="AR79" s="108" t="str">
        <f>VLOOKUP(Tabela2[[#This Row],[SIEMA]],Siema2025,59,FALSE)</f>
        <v/>
      </c>
      <c r="AS79" s="108" t="str">
        <f>VLOOKUP(Tabela2[[#This Row],[SIEMA]],Siema2025,61,FALSE)</f>
        <v/>
      </c>
      <c r="AT79" s="108" t="str">
        <f>VLOOKUP(Tabela2[[#This Row],[SIEMA]],Siema2025,63,FALSE)</f>
        <v/>
      </c>
      <c r="AU79" s="108" t="str">
        <f>VLOOKUP(Tabela2[[#This Row],[SIEMA]],Siema2025,65,FALSE)</f>
        <v/>
      </c>
      <c r="AV79" s="108" t="str">
        <f>VLOOKUP(Tabela2[[#This Row],[SIEMA]],Siema2025,67,FALSE)</f>
        <v/>
      </c>
      <c r="AW79" s="108" t="str">
        <f>VLOOKUP(Tabela2[[#This Row],[SIEMA]],Siema2025,69,FALSE)</f>
        <v/>
      </c>
      <c r="AX79" s="108" t="str">
        <f>VLOOKUP(Tabela2[[#This Row],[SIEMA]],Siema2025,71,FALSE)</f>
        <v>X</v>
      </c>
      <c r="AY79" s="108" t="str">
        <f>VLOOKUP(Tabela2[[#This Row],[SIEMA]],Siema2025,73,FALSE)</f>
        <v/>
      </c>
      <c r="AZ79" s="108" t="s">
        <v>7132</v>
      </c>
      <c r="BA79" s="108" t="str">
        <f>VLOOKUP(Tabela2[[#This Row],[SIEMA]],Siema2025,77,FALSE)</f>
        <v/>
      </c>
      <c r="BB79" s="108" t="str">
        <f>VLOOKUP(Tabela2[[#This Row],[SIEMA]],Siema2025,79,FALSE)</f>
        <v/>
      </c>
      <c r="BC79" s="108" t="str">
        <f>IF(Tabela2[[#This Row],[Outro(s) ]] = "X", "PREENCHER","NA")</f>
        <v>NA</v>
      </c>
      <c r="BD79" s="108" t="str">
        <f>VLOOKUP(Tabela2[[#This Row],[SIEMA]],Siema2025,82,FALSE)</f>
        <v/>
      </c>
      <c r="BE79" s="108" t="str">
        <f>VLOOKUP(Tabela2[[#This Row],[SIEMA]],Siema2025,81,FALSE)</f>
        <v/>
      </c>
      <c r="BF79" s="110" t="str">
        <f>VLOOKUP(Tabela2[[#This Row],[SIEMA]],Siema2025,28,FALSE)</f>
        <v>Transchemical Transportes e Logística LTDA</v>
      </c>
      <c r="BG79" s="110"/>
      <c r="BH79" s="111" t="str">
        <f>VLOOKUP(Tabela2[[#This Row],[SIEMA]],Siema2025,29,FALSE)</f>
        <v>22037107000147</v>
      </c>
      <c r="BI79" s="112" t="s">
        <v>2696</v>
      </c>
      <c r="BJ79" s="107" t="s">
        <v>7099</v>
      </c>
      <c r="BK79" s="104" t="s">
        <v>2696</v>
      </c>
      <c r="BL79" s="140">
        <v>45694</v>
      </c>
      <c r="BM79" s="108">
        <f ca="1">IF(Tabela2[[#This Row],[Data de atendimento do Ibama (considerar o primeiro documento/ação)]]="",_xlfn.DAYS(TODAY(),J79),_xlfn.DAYS(Tabela2[[#This Row],[Data de atendimento do Ibama (considerar o primeiro documento/ação)]],J79))</f>
        <v>9</v>
      </c>
      <c r="BN79" s="108" t="str">
        <f>IF(Tabela2[[#This Row],[Atendido pelo Ibama ("Não" ou "Sim")]]="Não","Preencher", IF(Tabela2[[#This Row],[Atendido pelo Ibama ("Não" ou "Sim")]]="Sim","NA",""))</f>
        <v>NA</v>
      </c>
      <c r="BO79" s="114" t="s">
        <v>7124</v>
      </c>
      <c r="BP79" s="108" t="s">
        <v>7511</v>
      </c>
      <c r="BQ79" s="106" t="s">
        <v>123</v>
      </c>
      <c r="BR79" s="108" t="str">
        <f>IF(Tabela2[[#This Row],[Equipe do Ibama foi a campo? Houve sobrevoo do Poseidon?]] = "Sim", "PREENCHER","NA")</f>
        <v>NA</v>
      </c>
      <c r="BS79" s="108" t="str">
        <f>IF(Tabela2[[#This Row],[Se sim, foi emitida Ordem de Emergência? (informações vinculada à coluna CK)]] = "Sim", "PREENCHER","NA")</f>
        <v>NA</v>
      </c>
      <c r="BT79" s="108" t="s">
        <v>7101</v>
      </c>
      <c r="BU79" s="108" t="s">
        <v>2696</v>
      </c>
      <c r="BV79" s="108" t="s">
        <v>123</v>
      </c>
      <c r="BW79" s="108" t="s">
        <v>2696</v>
      </c>
      <c r="BX79" s="106" t="s">
        <v>7102</v>
      </c>
      <c r="BY79" s="140">
        <v>45996</v>
      </c>
      <c r="BZ79" s="104">
        <f>IF(Tabela2[[#This Row],[Data do documento de encerramento]]="NA","NA",IF(Tabela2[[#This Row],[Data do documento de encerramento]]="","Pendente de conclusão/ encerramento",_xlfn.DAYS(Tabela2[[#This Row],[Data do documento de encerramento]],J79)))</f>
        <v>311</v>
      </c>
      <c r="CA79" s="107" t="s">
        <v>7512</v>
      </c>
      <c r="CB79" s="107"/>
      <c r="CC79" s="107"/>
      <c r="CD79" s="107"/>
      <c r="CE79" s="107"/>
      <c r="CF79" s="107"/>
    </row>
    <row r="80" spans="1:84" ht="30.75">
      <c r="A80" s="169">
        <v>202513050405</v>
      </c>
      <c r="B80" s="170" t="s">
        <v>7513</v>
      </c>
      <c r="C80" s="108" t="s">
        <v>7135</v>
      </c>
      <c r="D80" s="106" t="s">
        <v>637</v>
      </c>
      <c r="E80" t="s">
        <v>7161</v>
      </c>
      <c r="F80" s="106"/>
      <c r="G80" s="106" t="s">
        <v>7514</v>
      </c>
      <c r="H80" s="106" t="s">
        <v>7515</v>
      </c>
      <c r="I80" s="104" t="str">
        <f>VLOOKUP(Tabela2[[#This Row],[SIEMA]],Siema2025,19,FALSE)</f>
        <v>Campos</v>
      </c>
      <c r="J80" s="105">
        <f>VLOOKUP(Tabela2[[#This Row],[SIEMA]],Siema2025,2,FALSE)</f>
        <v>45685</v>
      </c>
      <c r="K80" s="105" t="str">
        <f>VLOOKUP(Tabela2[[#This Row],[SIEMA]],Siema2025,16,FALSE)</f>
        <v>Terça</v>
      </c>
      <c r="L80" s="106" t="str">
        <f>IF(Tabela2[[#This Row],[Data]]="","Sem Informação",VLOOKUP(MONTH(Tabela2[[#This Row],[Data]]),'[1]Validação de dados'!$I$1:$J$13,2,0))</f>
        <v>Janeiro</v>
      </c>
      <c r="M80" s="106">
        <f>YEAR(Tabela2[[#This Row],[Data]])</f>
        <v>2025</v>
      </c>
      <c r="N80" s="105" t="str">
        <f>VLOOKUP(Tabela2[[#This Row],[SIEMA]],Siema2025,17,FALSE)</f>
        <v>Matutino</v>
      </c>
      <c r="O80" s="105" t="str">
        <f>VLOOKUP(Tabela2[[#This Row],[SIEMA]],Siema2025,5,FALSE)</f>
        <v>Plataforma</v>
      </c>
      <c r="P80" s="104" t="str">
        <f>VLOOKUP(Tabela2[[#This Row],[SIEMA]],Siema2025,21,FALSE)</f>
        <v/>
      </c>
      <c r="Q80" s="104">
        <v>1202</v>
      </c>
      <c r="R80" s="104" t="s">
        <v>252</v>
      </c>
      <c r="S80" s="107" t="s">
        <v>252</v>
      </c>
      <c r="T80" t="s">
        <v>7516</v>
      </c>
      <c r="U80" s="104" t="str">
        <f>VLOOKUP(Tabela2[[#This Row],[SIEMA]],Siema2025,12,FALSE)</f>
        <v xml:space="preserve"> </v>
      </c>
      <c r="V80" s="104">
        <f>IF(Q80="","",IF(ISNUMBER(Q80)=FALSE,"Não se aplica",IFERROR(VLOOKUP(Q80,Produtos!$A$1:$C$2319,3,FALSE),"Não Cadastrado")))</f>
        <v>3</v>
      </c>
      <c r="W80" s="104" t="str">
        <f>VLOOKUP(Tabela2[[#This Row],[SIEMA]],Siema2025,10,FALSE)</f>
        <v/>
      </c>
      <c r="X80" s="108" t="str">
        <f>IF(Tabela2[[#This Row],[Origem do acidente]] = "Plataforma", "PREENCHER","NA")</f>
        <v>PREENCHER</v>
      </c>
      <c r="Y80" s="109" t="str">
        <f>IF(W80="","", IF(W80="NC","", IF(W80="NE","", IF(W80="NA","",IFERROR(VLOOKUP(W80,Produtos!$A$1:$C$2319,2,FALSE),"Não Cadastrado")))))</f>
        <v/>
      </c>
      <c r="Z80" s="104" t="str">
        <f>VLOOKUP(Tabela2[[#This Row],[SIEMA]],Siema2025,11,FALSE)</f>
        <v xml:space="preserve"> </v>
      </c>
      <c r="AA80" s="104" t="str">
        <f>VLOOKUP(Tabela2[[#This Row],[SIEMA]],Siema2025,12,FALSE)</f>
        <v xml:space="preserve"> </v>
      </c>
      <c r="AB80" s="104" t="str">
        <f>IF(W80="","",IF(ISNUMBER(W80)=FALSE,"Não se aplica",IFERROR(VLOOKUP(W80,Produtos!$A$1:$C$2319,3,FALSE),"Não Cadastrado")))</f>
        <v/>
      </c>
      <c r="AC80" s="106"/>
      <c r="AD80" s="108" t="str">
        <f>IF(Tabela2[[#This Row],[Origem do acidente]] = "Plataforma", "PREENCHER","NA")</f>
        <v>PREENCHER</v>
      </c>
      <c r="AE80" s="107" t="str">
        <f>IF(AC80="","", IF(AC80="NC","", IF(AC80="NE","", IF(AC80="NA","",IFERROR(VLOOKUP(AC80,Produtos!$A$1:$C$2319,2,FALSE),"Não Cadastrado")))))</f>
        <v/>
      </c>
      <c r="AF80" s="106"/>
      <c r="AG80" s="104"/>
      <c r="AH80" s="104" t="str">
        <f>IF(AC80="","",IF(ISNUMBER(AC80)=FALSE,"Não se aplica",IFERROR(VLOOKUP(AC80,Produtos!$A$1:$C$2319,3,FALSE),"Não Cadastrado")))</f>
        <v/>
      </c>
      <c r="AI80" s="106"/>
      <c r="AJ80" s="104" t="str">
        <f>VLOOKUP(Tabela2[[#This Row],[SIEMA]],Siema2025,26,FALSE)</f>
        <v>Em investigação</v>
      </c>
      <c r="AK80" s="107" t="s">
        <v>6834</v>
      </c>
      <c r="AL80" s="107"/>
      <c r="AM80" s="107"/>
      <c r="AN80" s="108" t="str">
        <f>VLOOKUP(Tabela2[[#This Row],[SIEMA]],Siema2025,51,FALSE)</f>
        <v/>
      </c>
      <c r="AO80" s="108" t="str">
        <f>VLOOKUP(Tabela2[[#This Row],[SIEMA]],Siema2025,53,FALSE)</f>
        <v/>
      </c>
      <c r="AP80" s="108" t="str">
        <f>VLOOKUP(Tabela2[[#This Row],[SIEMA]],Siema2025,55,FALSE)</f>
        <v/>
      </c>
      <c r="AQ80" s="108" t="str">
        <f>VLOOKUP(Tabela2[[#This Row],[SIEMA]],Siema2025,57,FALSE)</f>
        <v/>
      </c>
      <c r="AR80" s="108" t="str">
        <f>VLOOKUP(Tabela2[[#This Row],[SIEMA]],Siema2025,59,FALSE)</f>
        <v/>
      </c>
      <c r="AS80" s="108" t="str">
        <f>VLOOKUP(Tabela2[[#This Row],[SIEMA]],Siema2025,61,FALSE)</f>
        <v>X</v>
      </c>
      <c r="AT80" s="108" t="str">
        <f>VLOOKUP(Tabela2[[#This Row],[SIEMA]],Siema2025,63,FALSE)</f>
        <v/>
      </c>
      <c r="AU80" s="108" t="str">
        <f>VLOOKUP(Tabela2[[#This Row],[SIEMA]],Siema2025,65,FALSE)</f>
        <v/>
      </c>
      <c r="AV80" s="108" t="str">
        <f>VLOOKUP(Tabela2[[#This Row],[SIEMA]],Siema2025,67,FALSE)</f>
        <v/>
      </c>
      <c r="AW80" s="108" t="str">
        <f>VLOOKUP(Tabela2[[#This Row],[SIEMA]],Siema2025,69,FALSE)</f>
        <v/>
      </c>
      <c r="AX80" s="108" t="str">
        <f>VLOOKUP(Tabela2[[#This Row],[SIEMA]],Siema2025,71,FALSE)</f>
        <v/>
      </c>
      <c r="AY80" s="108" t="str">
        <f>VLOOKUP(Tabela2[[#This Row],[SIEMA]],Siema2025,73,FALSE)</f>
        <v/>
      </c>
      <c r="AZ80" s="108" t="str">
        <f>VLOOKUP(Tabela2[[#This Row],[SIEMA]],Siema2025,75,FALSE)</f>
        <v/>
      </c>
      <c r="BA80" s="108" t="str">
        <f>VLOOKUP(Tabela2[[#This Row],[SIEMA]],Siema2025,77,FALSE)</f>
        <v/>
      </c>
      <c r="BB80" s="108" t="str">
        <f>VLOOKUP(Tabela2[[#This Row],[SIEMA]],Siema2025,79,FALSE)</f>
        <v/>
      </c>
      <c r="BC80" s="108" t="str">
        <f>IF(Tabela2[[#This Row],[Outro(s) ]] = "X", "PREENCHER","NA")</f>
        <v>NA</v>
      </c>
      <c r="BD80" s="108" t="str">
        <f>VLOOKUP(Tabela2[[#This Row],[SIEMA]],Siema2025,82,FALSE)</f>
        <v/>
      </c>
      <c r="BE80" s="108" t="str">
        <f>VLOOKUP(Tabela2[[#This Row],[SIEMA]],Siema2025,81,FALSE)</f>
        <v/>
      </c>
      <c r="BF80" s="110" t="str">
        <f>VLOOKUP(Tabela2[[#This Row],[SIEMA]],Siema2025,28,FALSE)</f>
        <v>Perenco Petróleo e Gás do Brasil Ltda.</v>
      </c>
      <c r="BG80" s="110"/>
      <c r="BH80" s="111" t="str">
        <f>VLOOKUP(Tabela2[[#This Row],[SIEMA]],Siema2025,29,FALSE)</f>
        <v>09309027000135</v>
      </c>
      <c r="BI80" s="112" t="str">
        <f>VLOOKUP(Tabela2[[#This Row],[SIEMA]],Siema2025,107,FALSE)</f>
        <v>Não</v>
      </c>
      <c r="BJ80" s="107" t="s">
        <v>7099</v>
      </c>
      <c r="BK80" s="104" t="s">
        <v>2696</v>
      </c>
      <c r="BL80" s="140">
        <v>45695</v>
      </c>
      <c r="BM80" s="108">
        <f ca="1">IF(Tabela2[[#This Row],[Data de atendimento do Ibama (considerar o primeiro documento/ação)]]="",_xlfn.DAYS(TODAY(),J80),_xlfn.DAYS(Tabela2[[#This Row],[Data de atendimento do Ibama (considerar o primeiro documento/ação)]],J80))</f>
        <v>10</v>
      </c>
      <c r="BN80" s="108" t="str">
        <f>IF(Tabela2[[#This Row],[Atendido pelo Ibama ("Não" ou "Sim")]]="Não","Preencher", IF(Tabela2[[#This Row],[Atendido pelo Ibama ("Não" ou "Sim")]]="Sim","NA",""))</f>
        <v>NA</v>
      </c>
      <c r="BO80" s="114" t="s">
        <v>7138</v>
      </c>
      <c r="BP80" s="108" t="str">
        <f>IF(Tabela2[[#This Row],[Forma de atendimento (primeiro documento/ação)]]= "Outros (especificar)", "PREENCHER","NA")</f>
        <v>NA</v>
      </c>
      <c r="BQ80" s="106" t="s">
        <v>123</v>
      </c>
      <c r="BR80" s="108" t="str">
        <f>IF(Tabela2[[#This Row],[Equipe do Ibama foi a campo? Houve sobrevoo do Poseidon?]] = "Sim", "PREENCHER","NA")</f>
        <v>NA</v>
      </c>
      <c r="BS80" s="108" t="str">
        <f>IF(Tabela2[[#This Row],[Se sim, foi emitida Ordem de Emergência? (informações vinculada à coluna CK)]] = "Sim", "PREENCHER","NA")</f>
        <v>NA</v>
      </c>
      <c r="BT80" s="108" t="str">
        <f>IF(Tabela2[[#This Row],[Foi elaborado Relatório de Vistoria pelo Ibama? (informações vinculada à coluna CK)]] = "Sim", "PREENCHER","NA")</f>
        <v>NA</v>
      </c>
      <c r="BU80" s="108" t="s">
        <v>2696</v>
      </c>
      <c r="BV80" s="108" t="s">
        <v>123</v>
      </c>
      <c r="BW80" s="108" t="s">
        <v>123</v>
      </c>
      <c r="BX80" s="106"/>
      <c r="BY80" s="106"/>
      <c r="BZ80" s="104" t="str">
        <f>IF(Tabela2[[#This Row],[Data do documento de encerramento]]="NA","NA",IF(Tabela2[[#This Row],[Data do documento de encerramento]]="","Pendente de conclusão/ encerramento",_xlfn.DAYS(Tabela2[[#This Row],[Data do documento de encerramento]],J80)))</f>
        <v>Pendente de conclusão/ encerramento</v>
      </c>
      <c r="CA80" s="109"/>
      <c r="CB80" s="109"/>
      <c r="CC80" s="107" t="s">
        <v>7194</v>
      </c>
      <c r="CD80" s="109" t="s">
        <v>123</v>
      </c>
      <c r="CE80" s="109" t="s">
        <v>123</v>
      </c>
      <c r="CF80" s="109" t="s">
        <v>7141</v>
      </c>
    </row>
    <row r="81" spans="1:16359" ht="30.75">
      <c r="A81" s="169">
        <v>202513054050</v>
      </c>
      <c r="B81" s="170" t="s">
        <v>7517</v>
      </c>
      <c r="C81" s="108" t="str">
        <f>VLOOKUP(Tabela2[[#This Row],[SIEMA]],Siema2025,4,FALSE)</f>
        <v xml:space="preserve"> RN</v>
      </c>
      <c r="D81" s="106" t="str">
        <f>VLOOKUP(Tabela2[[#This Row],[SIEMA]],Siema2025,3,FALSE)</f>
        <v xml:space="preserve">Alto do Rodrigues </v>
      </c>
      <c r="E81" s="106" t="str">
        <f>VLOOKUP(Tabela2[[#This Row],[SIEMA]],Siema2025,20,FALSE)</f>
        <v>Poço 7-MAG-47-RN - MONTE ALEGRE - Alto do Rodrigues</v>
      </c>
      <c r="F81" s="106"/>
      <c r="G81" s="106" t="s">
        <v>7518</v>
      </c>
      <c r="H81" s="106" t="s">
        <v>7519</v>
      </c>
      <c r="I81" s="104" t="str">
        <f>VLOOKUP(Tabela2[[#This Row],[SIEMA]],Siema2025,19,FALSE)</f>
        <v/>
      </c>
      <c r="J81" s="105">
        <f>VLOOKUP(Tabela2[[#This Row],[SIEMA]],Siema2025,2,FALSE)</f>
        <v>45685</v>
      </c>
      <c r="K81" s="105" t="str">
        <f>VLOOKUP(Tabela2[[#This Row],[SIEMA]],Siema2025,16,FALSE)</f>
        <v>Terça</v>
      </c>
      <c r="L81" s="106" t="str">
        <f>IF(Tabela2[[#This Row],[Data]]="","Sem Informação",VLOOKUP(MONTH(Tabela2[[#This Row],[Data]]),'[1]Validação de dados'!$I$1:$J$13,2,0))</f>
        <v>Janeiro</v>
      </c>
      <c r="M81" s="104">
        <f>YEAR(Tabela2[[#This Row],[Data]])</f>
        <v>2025</v>
      </c>
      <c r="N81" s="105" t="str">
        <f>VLOOKUP(Tabela2[[#This Row],[SIEMA]],Siema2025,17,FALSE)</f>
        <v>Madrugada</v>
      </c>
      <c r="O81" s="105" t="s">
        <v>145</v>
      </c>
      <c r="P81" s="104" t="str">
        <f>VLOOKUP(Tabela2[[#This Row],[SIEMA]],Siema2025,21,FALSE)</f>
        <v>Poço terrestre</v>
      </c>
      <c r="Q81" s="104">
        <v>1202</v>
      </c>
      <c r="R81" s="104"/>
      <c r="S81" s="107" t="str">
        <f>IF(Q81="","", IF(Q81="NC","", IF(Q81="NE","", IF(Q81="NA","",IFERROR(VLOOKUP(Q81,Produtos!$A$1:$C$2319,2,FALSE),"Não Cadastrado")))))</f>
        <v>GASÓLEO ou ÓLEO DIESEL ou ÓLEO PARA AQUECIMENTO, LEVE</v>
      </c>
      <c r="T81" s="104" t="str">
        <f>VLOOKUP(Tabela2[[#This Row],[SIEMA]],Siema2025,11,FALSE)</f>
        <v>0.434</v>
      </c>
      <c r="U81" s="104" t="str">
        <f>VLOOKUP(Tabela2[[#This Row],[SIEMA]],Siema2025,12,FALSE)</f>
        <v>M3</v>
      </c>
      <c r="V81" s="104">
        <f>IF(Q81="","",IF(ISNUMBER(Q81)=FALSE,"Não se aplica",IFERROR(VLOOKUP(Q81,Produtos!$A$1:$C$2319,3,FALSE),"Não Cadastrado")))</f>
        <v>3</v>
      </c>
      <c r="W81" s="104" t="str">
        <f>VLOOKUP(Tabela2[[#This Row],[SIEMA]],Siema2025,10,FALSE)</f>
        <v>Água</v>
      </c>
      <c r="X81" s="113" t="str">
        <f>IF(Tabela2[[#This Row],[Origem do acidente]] = "Plataforma", "PREENCHER","NA")</f>
        <v>NA</v>
      </c>
      <c r="Y81" s="109" t="str">
        <f>IF(W81="","", IF(W81="NC","", IF(W81="NE","", IF(W81="NA","",IFERROR(VLOOKUP(W81,Produtos!$A$1:$C$2319,2,FALSE),"Não Cadastrado")))))</f>
        <v>Não Cadastrado</v>
      </c>
      <c r="Z81" s="104" t="str">
        <f>VLOOKUP(Tabela2[[#This Row],[SIEMA]],Siema2025,11,FALSE)</f>
        <v>0.434</v>
      </c>
      <c r="AA81" s="104" t="str">
        <f>VLOOKUP(Tabela2[[#This Row],[SIEMA]],Siema2025,12,FALSE)</f>
        <v>M3</v>
      </c>
      <c r="AB81" s="104" t="str">
        <f>IF(W81="","",IF(ISNUMBER(W81)=FALSE,"Não se aplica",IFERROR(VLOOKUP(W81,Produtos!$A$1:$C$2319,3,FALSE),"Não Cadastrado")))</f>
        <v>Não se aplica</v>
      </c>
      <c r="AC81" s="104"/>
      <c r="AD81" s="108" t="str">
        <f>IF(Tabela2[[#This Row],[Origem do acidente]] = "Plataforma", "PREENCHER","NA")</f>
        <v>NA</v>
      </c>
      <c r="AE81" s="107" t="str">
        <f>IF(AC81="","", IF(AC81="NC","", IF(AC81="NE","", IF(AC81="NA","",IFERROR(VLOOKUP(AC81,Produtos!$A$1:$C$2319,2,FALSE),"Não Cadastrado")))))</f>
        <v/>
      </c>
      <c r="AF81" s="104"/>
      <c r="AG81" s="104"/>
      <c r="AH81" s="104" t="str">
        <f>IF(AC81="","",IF(ISNUMBER(AC81)=FALSE,"Não se aplica",IFERROR(VLOOKUP(AC81,Produtos!$A$1:$C$2319,3,FALSE),"Não Cadastrado")))</f>
        <v/>
      </c>
      <c r="AI81" s="104"/>
      <c r="AJ81" s="104" t="str">
        <f>VLOOKUP(Tabela2[[#This Row],[SIEMA]],Siema2025,26,FALSE)</f>
        <v>Provável falha de vedação do tamponamento (plug/bujão) instalado na cabeça de produção do poço.</v>
      </c>
      <c r="AK81" s="107"/>
      <c r="AL81" s="107"/>
      <c r="AM81" s="107"/>
      <c r="AN81" s="108" t="str">
        <f>VLOOKUP(Tabela2[[#This Row],[SIEMA]],Siema2025,51,FALSE)</f>
        <v/>
      </c>
      <c r="AO81" s="108" t="str">
        <f>VLOOKUP(Tabela2[[#This Row],[SIEMA]],Siema2025,53,FALSE)</f>
        <v/>
      </c>
      <c r="AP81" s="108" t="str">
        <f>VLOOKUP(Tabela2[[#This Row],[SIEMA]],Siema2025,55,FALSE)</f>
        <v/>
      </c>
      <c r="AQ81" s="108" t="str">
        <f>VLOOKUP(Tabela2[[#This Row],[SIEMA]],Siema2025,57,FALSE)</f>
        <v/>
      </c>
      <c r="AR81" s="108" t="str">
        <f>VLOOKUP(Tabela2[[#This Row],[SIEMA]],Siema2025,59,FALSE)</f>
        <v/>
      </c>
      <c r="AS81" s="108" t="str">
        <f>VLOOKUP(Tabela2[[#This Row],[SIEMA]],Siema2025,61,FALSE)</f>
        <v/>
      </c>
      <c r="AT81" s="108" t="str">
        <f>VLOOKUP(Tabela2[[#This Row],[SIEMA]],Siema2025,63,FALSE)</f>
        <v/>
      </c>
      <c r="AU81" s="108" t="str">
        <f>VLOOKUP(Tabela2[[#This Row],[SIEMA]],Siema2025,65,FALSE)</f>
        <v>X</v>
      </c>
      <c r="AV81" s="108" t="str">
        <f>VLOOKUP(Tabela2[[#This Row],[SIEMA]],Siema2025,67,FALSE)</f>
        <v/>
      </c>
      <c r="AW81" s="108" t="str">
        <f>VLOOKUP(Tabela2[[#This Row],[SIEMA]],Siema2025,69,FALSE)</f>
        <v/>
      </c>
      <c r="AX81" s="108" t="str">
        <f>VLOOKUP(Tabela2[[#This Row],[SIEMA]],Siema2025,71,FALSE)</f>
        <v/>
      </c>
      <c r="AY81" s="108" t="str">
        <f>VLOOKUP(Tabela2[[#This Row],[SIEMA]],Siema2025,73,FALSE)</f>
        <v/>
      </c>
      <c r="AZ81" s="108" t="str">
        <f>VLOOKUP(Tabela2[[#This Row],[SIEMA]],Siema2025,75,FALSE)</f>
        <v/>
      </c>
      <c r="BA81" s="108" t="str">
        <f>VLOOKUP(Tabela2[[#This Row],[SIEMA]],Siema2025,77,FALSE)</f>
        <v/>
      </c>
      <c r="BB81" s="108" t="str">
        <f>VLOOKUP(Tabela2[[#This Row],[SIEMA]],Siema2025,79,FALSE)</f>
        <v/>
      </c>
      <c r="BC81" s="108" t="str">
        <f>IF(Tabela2[[#This Row],[Outro(s) ]] = "X", "PREENCHER","NA")</f>
        <v>NA</v>
      </c>
      <c r="BD81" s="108" t="str">
        <f>VLOOKUP(Tabela2[[#This Row],[SIEMA]],Siema2025,82,FALSE)</f>
        <v/>
      </c>
      <c r="BE81" s="108" t="str">
        <f>VLOOKUP(Tabela2[[#This Row],[SIEMA]],Siema2025,81,FALSE)</f>
        <v/>
      </c>
      <c r="BF81" s="110" t="str">
        <f>VLOOKUP(Tabela2[[#This Row],[SIEMA]],Siema2025,28,FALSE)</f>
        <v>3R Poitugar S.A</v>
      </c>
      <c r="BG81" s="110"/>
      <c r="BH81" s="111" t="str">
        <f>VLOOKUP(Tabela2[[#This Row],[SIEMA]],Siema2025,29,FALSE)</f>
        <v/>
      </c>
      <c r="BI81" s="112" t="str">
        <f>VLOOKUP(Tabela2[[#This Row],[SIEMA]],Siema2025,107,FALSE)</f>
        <v>Não</v>
      </c>
      <c r="BJ81" s="107"/>
      <c r="BK81" s="104"/>
      <c r="BL81" s="140"/>
      <c r="BM81" s="108">
        <f ca="1">IF(Tabela2[[#This Row],[Data de atendimento do Ibama (considerar o primeiro documento/ação)]]="",_xlfn.DAYS(TODAY(),J81),_xlfn.DAYS(Tabela2[[#This Row],[Data de atendimento do Ibama (considerar o primeiro documento/ação)]],J81))</f>
        <v>545</v>
      </c>
      <c r="BN81" s="108" t="str">
        <f>IF(Tabela2[[#This Row],[Atendido pelo Ibama ("Não" ou "Sim")]]="Não","Preencher", IF(Tabela2[[#This Row],[Atendido pelo Ibama ("Não" ou "Sim")]]="Sim","NA",""))</f>
        <v/>
      </c>
      <c r="BO81" s="114" t="s">
        <v>7138</v>
      </c>
      <c r="BP81" s="108" t="str">
        <f>IF(Tabela2[[#This Row],[Forma de atendimento (primeiro documento/ação)]]= "Outros (especificar)", "PREENCHER","NA")</f>
        <v>NA</v>
      </c>
      <c r="BQ81" s="106"/>
      <c r="BR81" s="108" t="str">
        <f>IF(Tabela2[[#This Row],[Equipe do Ibama foi a campo? Houve sobrevoo do Poseidon?]] = "Sim", "PREENCHER","NA")</f>
        <v>NA</v>
      </c>
      <c r="BS81" s="108" t="str">
        <f>IF(Tabela2[[#This Row],[Se sim, foi emitida Ordem de Emergência? (informações vinculada à coluna CK)]] = "Sim", "PREENCHER","NA")</f>
        <v>NA</v>
      </c>
      <c r="BT81" s="108" t="str">
        <f>IF(Tabela2[[#This Row],[Foi elaborado Relatório de Vistoria pelo Ibama? (informações vinculada à coluna CK)]] = "Sim", "PREENCHER","NA")</f>
        <v>NA</v>
      </c>
      <c r="BU81" s="108" t="str">
        <f>IF(Tabela2[[#This Row],[Houve envio de Informações Pós-acidente (preencher "não se aplica" quando de competência estadual/municipal)]] = "Sim", "PREENCHER","NA")</f>
        <v>NA</v>
      </c>
      <c r="BV81" s="108" t="str">
        <f>IF(Tabela2[[#This Row],[Houve avaliação das informações pós-acidente solicitadas/enviadas?]] = "Sim", "PREENCHER","NA")</f>
        <v>NA</v>
      </c>
      <c r="BW81" s="108" t="str">
        <f>IF(Tabela2[[#This Row],[O Ibama aguarda resposta da empresa/OEMA, etc?]] = "Sim", "PREENCHER","NA")</f>
        <v>NA</v>
      </c>
      <c r="BX81" s="106"/>
      <c r="BY81" s="140"/>
      <c r="BZ81" s="104" t="str">
        <f>IF(Tabela2[[#This Row],[Data do documento de encerramento]]="NA","NA",IF(Tabela2[[#This Row],[Data do documento de encerramento]]="","Pendente de conclusão/ encerramento",_xlfn.DAYS(Tabela2[[#This Row],[Data do documento de encerramento]],J81)))</f>
        <v>Pendente de conclusão/ encerramento</v>
      </c>
      <c r="CA81" s="107"/>
      <c r="CB81" s="107"/>
      <c r="CC81" s="115"/>
      <c r="CD81" s="107"/>
      <c r="CE81" s="107"/>
      <c r="CF81" s="107"/>
    </row>
    <row r="82" spans="1:16359" ht="30.75">
      <c r="A82" s="169">
        <v>202513057657</v>
      </c>
      <c r="B82" s="170" t="s">
        <v>7520</v>
      </c>
      <c r="C82" s="108" t="str">
        <f>VLOOKUP(Tabela2[[#This Row],[SIEMA]],Siema2025,4,FALSE)</f>
        <v xml:space="preserve"> SE</v>
      </c>
      <c r="D82" s="106" t="str">
        <f>VLOOKUP(Tabela2[[#This Row],[SIEMA]],Siema2025,3,FALSE)</f>
        <v xml:space="preserve">Carmópolis </v>
      </c>
      <c r="E82" s="106" t="str">
        <f>VLOOKUP(Tabela2[[#This Row],[SIEMA]],Siema2025,20,FALSE)</f>
        <v>Área externa da Estação Coletora de Panelas</v>
      </c>
      <c r="F82" s="106"/>
      <c r="G82" s="106" t="s">
        <v>7521</v>
      </c>
      <c r="H82" s="106" t="s">
        <v>7522</v>
      </c>
      <c r="I82" s="104" t="s">
        <v>7479</v>
      </c>
      <c r="J82" s="105">
        <f>VLOOKUP(Tabela2[[#This Row],[SIEMA]],Siema2025,2,FALSE)</f>
        <v>45685</v>
      </c>
      <c r="K82" s="105" t="str">
        <f>VLOOKUP(Tabela2[[#This Row],[SIEMA]],Siema2025,16,FALSE)</f>
        <v>Terça</v>
      </c>
      <c r="L82" s="106" t="str">
        <f>IF(Tabela2[[#This Row],[Data]]="","Sem Informação",VLOOKUP(MONTH(Tabela2[[#This Row],[Data]]),'[1]Validação de dados'!$I$1:$J$13,2,0))</f>
        <v>Janeiro</v>
      </c>
      <c r="M82" s="104">
        <f>YEAR(Tabela2[[#This Row],[Data]])</f>
        <v>2025</v>
      </c>
      <c r="N82" s="105" t="str">
        <f>VLOOKUP(Tabela2[[#This Row],[SIEMA]],Siema2025,17,FALSE)</f>
        <v>Matutino</v>
      </c>
      <c r="O82" s="105" t="s">
        <v>145</v>
      </c>
      <c r="P82" s="104" t="str">
        <f>VLOOKUP(Tabela2[[#This Row],[SIEMA]],Siema2025,21,FALSE)</f>
        <v>Poço terrestre</v>
      </c>
      <c r="Q82" s="104">
        <v>1267</v>
      </c>
      <c r="R82" s="104" t="str">
        <f>VLOOKUP(Tabela2[[#This Row],[SIEMA]],Siema2025,10,FALSE)</f>
        <v>Água Produzida fora de especificação</v>
      </c>
      <c r="S82" s="104" t="s">
        <v>7301</v>
      </c>
      <c r="T82" s="104" t="s">
        <v>2579</v>
      </c>
      <c r="U82" s="104" t="str">
        <f>VLOOKUP(Tabela2[[#This Row],[SIEMA]],Siema2025,12,FALSE)</f>
        <v>M3</v>
      </c>
      <c r="V82" s="104">
        <f>IF(Q82="","",IF(ISNUMBER(Q82)=FALSE,"Não se aplica",IFERROR(VLOOKUP(Q82,Produtos!$A$1:$C$2319,3,FALSE),"Não Cadastrado")))</f>
        <v>3</v>
      </c>
      <c r="W82" s="104" t="str">
        <f>VLOOKUP(Tabela2[[#This Row],[SIEMA]],Siema2025,10,FALSE)</f>
        <v>Água Produzida fora de especificação</v>
      </c>
      <c r="X82" s="113" t="str">
        <f>IF(Tabela2[[#This Row],[Origem do acidente]] = "Plataforma", "PREENCHER","NA")</f>
        <v>NA</v>
      </c>
      <c r="Y82" s="109" t="str">
        <f>IF(W82="","", IF(W82="NC","", IF(W82="NE","", IF(W82="NA","",IFERROR(VLOOKUP(W82,Produtos!$A$1:$C$2319,2,FALSE),"Não Cadastrado")))))</f>
        <v>Não Cadastrado</v>
      </c>
      <c r="Z82" s="104" t="str">
        <f>VLOOKUP(Tabela2[[#This Row],[SIEMA]],Siema2025,11,FALSE)</f>
        <v>5.52</v>
      </c>
      <c r="AA82" s="104" t="str">
        <f>VLOOKUP(Tabela2[[#This Row],[SIEMA]],Siema2025,12,FALSE)</f>
        <v>M3</v>
      </c>
      <c r="AB82" s="104" t="str">
        <f>IF(W82="","",IF(ISNUMBER(W82)=FALSE,"Não se aplica",IFERROR(VLOOKUP(W82,Produtos!$A$1:$C$2319,3,FALSE),"Não Cadastrado")))</f>
        <v>Não se aplica</v>
      </c>
      <c r="AC82" s="104"/>
      <c r="AD82" s="108" t="str">
        <f>IF(Tabela2[[#This Row],[Origem do acidente]] = "Plataforma", "PREENCHER","NA")</f>
        <v>NA</v>
      </c>
      <c r="AE82" s="107" t="str">
        <f>IF(AC82="","", IF(AC82="NC","", IF(AC82="NE","", IF(AC82="NA","",IFERROR(VLOOKUP(AC82,Produtos!$A$1:$C$2319,2,FALSE),"Não Cadastrado")))))</f>
        <v/>
      </c>
      <c r="AF82" s="104"/>
      <c r="AG82" s="104"/>
      <c r="AH82" s="104" t="str">
        <f>IF(AC82="","",IF(ISNUMBER(AC82)=FALSE,"Não se aplica",IFERROR(VLOOKUP(AC82,Produtos!$A$1:$C$2319,3,FALSE),"Não Cadastrado")))</f>
        <v/>
      </c>
      <c r="AI82" s="104"/>
      <c r="AJ82" s="104" t="s">
        <v>242</v>
      </c>
      <c r="AK82" s="107"/>
      <c r="AL82" s="107"/>
      <c r="AM82" s="107"/>
      <c r="AN82" s="108" t="str">
        <f>VLOOKUP(Tabela2[[#This Row],[SIEMA]],Siema2025,51,FALSE)</f>
        <v/>
      </c>
      <c r="AO82" s="108" t="str">
        <f>VLOOKUP(Tabela2[[#This Row],[SIEMA]],Siema2025,53,FALSE)</f>
        <v/>
      </c>
      <c r="AP82" s="108" t="str">
        <f>VLOOKUP(Tabela2[[#This Row],[SIEMA]],Siema2025,55,FALSE)</f>
        <v/>
      </c>
      <c r="AQ82" s="108" t="str">
        <f>VLOOKUP(Tabela2[[#This Row],[SIEMA]],Siema2025,57,FALSE)</f>
        <v/>
      </c>
      <c r="AR82" s="108" t="str">
        <f>VLOOKUP(Tabela2[[#This Row],[SIEMA]],Siema2025,59,FALSE)</f>
        <v/>
      </c>
      <c r="AS82" s="108" t="str">
        <f>VLOOKUP(Tabela2[[#This Row],[SIEMA]],Siema2025,61,FALSE)</f>
        <v/>
      </c>
      <c r="AT82" s="108" t="str">
        <f>VLOOKUP(Tabela2[[#This Row],[SIEMA]],Siema2025,63,FALSE)</f>
        <v/>
      </c>
      <c r="AU82" s="108" t="str">
        <f>VLOOKUP(Tabela2[[#This Row],[SIEMA]],Siema2025,65,FALSE)</f>
        <v>X</v>
      </c>
      <c r="AV82" s="108" t="str">
        <f>VLOOKUP(Tabela2[[#This Row],[SIEMA]],Siema2025,67,FALSE)</f>
        <v/>
      </c>
      <c r="AW82" s="108" t="str">
        <f>VLOOKUP(Tabela2[[#This Row],[SIEMA]],Siema2025,69,FALSE)</f>
        <v/>
      </c>
      <c r="AX82" s="108" t="str">
        <f>VLOOKUP(Tabela2[[#This Row],[SIEMA]],Siema2025,71,FALSE)</f>
        <v>X</v>
      </c>
      <c r="AY82" s="108" t="str">
        <f>VLOOKUP(Tabela2[[#This Row],[SIEMA]],Siema2025,73,FALSE)</f>
        <v/>
      </c>
      <c r="AZ82" s="108" t="str">
        <f>VLOOKUP(Tabela2[[#This Row],[SIEMA]],Siema2025,75,FALSE)</f>
        <v/>
      </c>
      <c r="BA82" s="108" t="str">
        <f>VLOOKUP(Tabela2[[#This Row],[SIEMA]],Siema2025,77,FALSE)</f>
        <v/>
      </c>
      <c r="BB82" s="108" t="str">
        <f>VLOOKUP(Tabela2[[#This Row],[SIEMA]],Siema2025,79,FALSE)</f>
        <v/>
      </c>
      <c r="BC82" s="108" t="str">
        <f>IF(Tabela2[[#This Row],[Outro(s) ]] = "X", "PREENCHER","NA")</f>
        <v>NA</v>
      </c>
      <c r="BD82" s="108" t="str">
        <f>VLOOKUP(Tabela2[[#This Row],[SIEMA]],Siema2025,82,FALSE)</f>
        <v/>
      </c>
      <c r="BE82" s="108" t="str">
        <f>VLOOKUP(Tabela2[[#This Row],[SIEMA]],Siema2025,81,FALSE)</f>
        <v/>
      </c>
      <c r="BF82" s="110" t="str">
        <f>VLOOKUP(Tabela2[[#This Row],[SIEMA]],Siema2025,28,FALSE)</f>
        <v>Carmo Energy S.A</v>
      </c>
      <c r="BG82" s="110"/>
      <c r="BH82">
        <v>41955491000101</v>
      </c>
      <c r="BI82" s="112" t="str">
        <f>VLOOKUP(Tabela2[[#This Row],[SIEMA]],Siema2025,107,FALSE)</f>
        <v>Não</v>
      </c>
      <c r="BJ82" s="107" t="s">
        <v>7113</v>
      </c>
      <c r="BK82" s="104" t="s">
        <v>2696</v>
      </c>
      <c r="BL82" s="140">
        <v>45694</v>
      </c>
      <c r="BM82" s="108">
        <f ca="1">IF(Tabela2[[#This Row],[Data de atendimento do Ibama (considerar o primeiro documento/ação)]]="",_xlfn.DAYS(TODAY(),J82),_xlfn.DAYS(Tabela2[[#This Row],[Data de atendimento do Ibama (considerar o primeiro documento/ação)]],J82))</f>
        <v>9</v>
      </c>
      <c r="BN82" s="108" t="str">
        <f>IF(Tabela2[[#This Row],[Atendido pelo Ibama ("Não" ou "Sim")]]="Não","Preencher", IF(Tabela2[[#This Row],[Atendido pelo Ibama ("Não" ou "Sim")]]="Sim","NA",""))</f>
        <v>NA</v>
      </c>
      <c r="BO82" s="114" t="s">
        <v>7100</v>
      </c>
      <c r="BP82" s="108" t="str">
        <f>IF(Tabela2[[#This Row],[Forma de atendimento (primeiro documento/ação)]]= "Outros (especificar)", "PREENCHER","NA")</f>
        <v>NA</v>
      </c>
      <c r="BQ82" s="106" t="s">
        <v>123</v>
      </c>
      <c r="BR82" s="108" t="str">
        <f>IF(Tabela2[[#This Row],[Equipe do Ibama foi a campo? Houve sobrevoo do Poseidon?]] = "Sim", "PREENCHER","NA")</f>
        <v>NA</v>
      </c>
      <c r="BS82" s="108" t="str">
        <f>IF(Tabela2[[#This Row],[Se sim, foi emitida Ordem de Emergência? (informações vinculada à coluna CK)]] = "Sim", "PREENCHER","NA")</f>
        <v>NA</v>
      </c>
      <c r="BT82" s="108" t="str">
        <f>IF(Tabela2[[#This Row],[Foi elaborado Relatório de Vistoria pelo Ibama? (informações vinculada à coluna CK)]] = "Sim", "PREENCHER","NA")</f>
        <v>NA</v>
      </c>
      <c r="BU82" s="108" t="s">
        <v>123</v>
      </c>
      <c r="BV82" s="108" t="s">
        <v>2696</v>
      </c>
      <c r="BW82" s="108" t="s">
        <v>123</v>
      </c>
      <c r="BX82" s="106"/>
      <c r="BY82" s="106"/>
      <c r="BZ82" s="104" t="str">
        <f>IF(Tabela2[[#This Row],[Data do documento de encerramento]]="NA","NA",IF(Tabela2[[#This Row],[Data do documento de encerramento]]="","Pendente de conclusão/ encerramento",_xlfn.DAYS(Tabela2[[#This Row],[Data do documento de encerramento]],J82)))</f>
        <v>Pendente de conclusão/ encerramento</v>
      </c>
      <c r="CA82" s="107"/>
      <c r="CB82" s="107"/>
      <c r="CC82" s="107"/>
      <c r="CD82" s="107"/>
      <c r="CE82" s="107"/>
      <c r="CF82" s="107"/>
    </row>
    <row r="83" spans="1:16359" ht="45.75">
      <c r="A83" s="169">
        <v>202513068444</v>
      </c>
      <c r="B83" s="170" t="s">
        <v>7523</v>
      </c>
      <c r="C83" s="108" t="s">
        <v>7135</v>
      </c>
      <c r="D83" s="106" t="s">
        <v>637</v>
      </c>
      <c r="E83" s="106" t="s">
        <v>1086</v>
      </c>
      <c r="F83" s="106"/>
      <c r="G83" s="151" t="s">
        <v>7524</v>
      </c>
      <c r="H83" s="151" t="s">
        <v>7525</v>
      </c>
      <c r="I83" s="104" t="s">
        <v>201</v>
      </c>
      <c r="J83" s="105">
        <f>VLOOKUP(Tabela2[[#This Row],[SIEMA]],Siema2025,2,FALSE)</f>
        <v>45685</v>
      </c>
      <c r="K83" s="105" t="str">
        <f>VLOOKUP(Tabela2[[#This Row],[SIEMA]],Siema2025,16,FALSE)</f>
        <v>Terça</v>
      </c>
      <c r="L83" s="106" t="str">
        <f>IF(Tabela2[[#This Row],[Data]]="","Sem Informação",VLOOKUP(MONTH(Tabela2[[#This Row],[Data]]),'[1]Validação de dados'!$I$1:$J$13,2,0))</f>
        <v>Janeiro</v>
      </c>
      <c r="M83" s="104">
        <f>YEAR(Tabela2[[#This Row],[Data]])</f>
        <v>2025</v>
      </c>
      <c r="N83" s="105" t="str">
        <f>VLOOKUP(Tabela2[[#This Row],[SIEMA]],Siema2025,17,FALSE)</f>
        <v>Vespertino</v>
      </c>
      <c r="O83" s="105" t="str">
        <f>VLOOKUP(Tabela2[[#This Row],[SIEMA]],Siema2025,5,FALSE)</f>
        <v>Plataforma</v>
      </c>
      <c r="P83" s="104" t="str">
        <f>VLOOKUP(Tabela2[[#This Row],[SIEMA]],Siema2025,21,FALSE)</f>
        <v>Plataforma Petrobras-48 (P-48), Campo de Caratinga, Bacia de Campos.</v>
      </c>
      <c r="Q83" s="104">
        <v>1267</v>
      </c>
      <c r="R83" s="104" t="s">
        <v>2043</v>
      </c>
      <c r="S83" s="104" t="s">
        <v>2043</v>
      </c>
      <c r="T83" s="104" t="s">
        <v>1080</v>
      </c>
      <c r="U83" s="104" t="s">
        <v>7111</v>
      </c>
      <c r="V83" s="104">
        <f>IF(Q83="","",IF(ISNUMBER(Q83)=FALSE,"Não se aplica",IFERROR(VLOOKUP(Q83,Produtos!$A$1:$C$2319,3,FALSE),"Não Cadastrado")))</f>
        <v>3</v>
      </c>
      <c r="W83" s="104" t="str">
        <f>VLOOKUP(Tabela2[[#This Row],[SIEMA]],Siema2025,10,FALSE)</f>
        <v/>
      </c>
      <c r="X83" s="113" t="str">
        <f>IF(Tabela2[[#This Row],[Origem do acidente]] = "Plataforma", "PREENCHER","NA")</f>
        <v>PREENCHER</v>
      </c>
      <c r="Y83" s="109" t="str">
        <f>IF(W83="","", IF(W83="NC","", IF(W83="NE","", IF(W83="NA","",IFERROR(VLOOKUP(W83,Produtos!$A$1:$C$2319,2,FALSE),"Não Cadastrado")))))</f>
        <v/>
      </c>
      <c r="Z83" s="104" t="str">
        <f>VLOOKUP(Tabela2[[#This Row],[SIEMA]],Siema2025,11,FALSE)</f>
        <v xml:space="preserve"> </v>
      </c>
      <c r="AA83" s="104" t="str">
        <f>VLOOKUP(Tabela2[[#This Row],[SIEMA]],Siema2025,12,FALSE)</f>
        <v xml:space="preserve"> </v>
      </c>
      <c r="AB83" s="104" t="str">
        <f>IF(W83="","",IF(ISNUMBER(W83)=FALSE,"Não se aplica",IFERROR(VLOOKUP(W83,Produtos!$A$1:$C$2319,3,FALSE),"Não Cadastrado")))</f>
        <v/>
      </c>
      <c r="AC83" s="104"/>
      <c r="AD83" s="108" t="str">
        <f>IF(Tabela2[[#This Row],[Origem do acidente]] = "Plataforma", "PREENCHER","NA")</f>
        <v>PREENCHER</v>
      </c>
      <c r="AE83" s="107" t="str">
        <f>IF(AC83="","", IF(AC83="NC","", IF(AC83="NE","", IF(AC83="NA","",IFERROR(VLOOKUP(AC83,Produtos!$A$1:$C$2319,2,FALSE),"Não Cadastrado")))))</f>
        <v/>
      </c>
      <c r="AF83" s="104"/>
      <c r="AG83" s="104"/>
      <c r="AH83" s="104" t="str">
        <f>IF(AC83="","",IF(ISNUMBER(AC83)=FALSE,"Não se aplica",IFERROR(VLOOKUP(AC83,Produtos!$A$1:$C$2319,3,FALSE),"Não Cadastrado")))</f>
        <v/>
      </c>
      <c r="AI83" s="104"/>
      <c r="AJ83" s="104" t="str">
        <f>VLOOKUP(Tabela2[[#This Row],[SIEMA]],Siema2025,26,FALSE)</f>
        <v>Em investigação.</v>
      </c>
      <c r="AK83" s="107"/>
      <c r="AL83" s="107"/>
      <c r="AM83" s="107"/>
      <c r="AN83" s="108" t="str">
        <f>VLOOKUP(Tabela2[[#This Row],[SIEMA]],Siema2025,51,FALSE)</f>
        <v/>
      </c>
      <c r="AO83" s="108" t="str">
        <f>VLOOKUP(Tabela2[[#This Row],[SIEMA]],Siema2025,53,FALSE)</f>
        <v/>
      </c>
      <c r="AP83" s="108" t="str">
        <f>VLOOKUP(Tabela2[[#This Row],[SIEMA]],Siema2025,55,FALSE)</f>
        <v/>
      </c>
      <c r="AQ83" s="108" t="str">
        <f>VLOOKUP(Tabela2[[#This Row],[SIEMA]],Siema2025,57,FALSE)</f>
        <v/>
      </c>
      <c r="AR83" s="108" t="str">
        <f>VLOOKUP(Tabela2[[#This Row],[SIEMA]],Siema2025,59,FALSE)</f>
        <v/>
      </c>
      <c r="AS83" s="108" t="str">
        <f>VLOOKUP(Tabela2[[#This Row],[SIEMA]],Siema2025,61,FALSE)</f>
        <v>X</v>
      </c>
      <c r="AT83" s="108" t="str">
        <f>VLOOKUP(Tabela2[[#This Row],[SIEMA]],Siema2025,63,FALSE)</f>
        <v/>
      </c>
      <c r="AU83" s="108" t="str">
        <f>VLOOKUP(Tabela2[[#This Row],[SIEMA]],Siema2025,65,FALSE)</f>
        <v/>
      </c>
      <c r="AV83" s="108" t="str">
        <f>VLOOKUP(Tabela2[[#This Row],[SIEMA]],Siema2025,67,FALSE)</f>
        <v/>
      </c>
      <c r="AW83" s="108" t="str">
        <f>VLOOKUP(Tabela2[[#This Row],[SIEMA]],Siema2025,69,FALSE)</f>
        <v/>
      </c>
      <c r="AX83" s="108" t="str">
        <f>VLOOKUP(Tabela2[[#This Row],[SIEMA]],Siema2025,71,FALSE)</f>
        <v/>
      </c>
      <c r="AY83" s="108" t="str">
        <f>VLOOKUP(Tabela2[[#This Row],[SIEMA]],Siema2025,73,FALSE)</f>
        <v/>
      </c>
      <c r="AZ83" s="108" t="str">
        <f>VLOOKUP(Tabela2[[#This Row],[SIEMA]],Siema2025,75,FALSE)</f>
        <v/>
      </c>
      <c r="BA83" s="108" t="str">
        <f>VLOOKUP(Tabela2[[#This Row],[SIEMA]],Siema2025,77,FALSE)</f>
        <v/>
      </c>
      <c r="BB83" s="108" t="str">
        <f>VLOOKUP(Tabela2[[#This Row],[SIEMA]],Siema2025,79,FALSE)</f>
        <v/>
      </c>
      <c r="BC83" s="108" t="str">
        <f>IF(Tabela2[[#This Row],[Outro(s) ]] = "X", "PREENCHER","NA")</f>
        <v>NA</v>
      </c>
      <c r="BD83" s="108" t="str">
        <f>VLOOKUP(Tabela2[[#This Row],[SIEMA]],Siema2025,82,FALSE)</f>
        <v/>
      </c>
      <c r="BE83" s="108" t="str">
        <f>VLOOKUP(Tabela2[[#This Row],[SIEMA]],Siema2025,81,FALSE)</f>
        <v/>
      </c>
      <c r="BF83" s="110" t="str">
        <f>VLOOKUP(Tabela2[[#This Row],[SIEMA]],Siema2025,28,FALSE)</f>
        <v>Petrobras/UN-BC</v>
      </c>
      <c r="BG83" s="110"/>
      <c r="BH83" s="111" t="str">
        <f>VLOOKUP(Tabela2[[#This Row],[SIEMA]],Siema2025,29,FALSE)</f>
        <v>33000167100750</v>
      </c>
      <c r="BI83" s="112" t="s">
        <v>2696</v>
      </c>
      <c r="BJ83" s="107" t="s">
        <v>7099</v>
      </c>
      <c r="BK83" s="104" t="s">
        <v>2696</v>
      </c>
      <c r="BL83" s="140">
        <v>45796</v>
      </c>
      <c r="BM83" s="108">
        <f ca="1">IF(Tabela2[[#This Row],[Data de atendimento do Ibama (considerar o primeiro documento/ação)]]="",_xlfn.DAYS(TODAY(),J83),_xlfn.DAYS(Tabela2[[#This Row],[Data de atendimento do Ibama (considerar o primeiro documento/ação)]],J83))</f>
        <v>111</v>
      </c>
      <c r="BN83" s="108" t="str">
        <f>IF(Tabela2[[#This Row],[Atendido pelo Ibama ("Não" ou "Sim")]]="Não","Preencher", IF(Tabela2[[#This Row],[Atendido pelo Ibama ("Não" ou "Sim")]]="Sim","NA",""))</f>
        <v>NA</v>
      </c>
      <c r="BO83" s="114" t="s">
        <v>7138</v>
      </c>
      <c r="BP83" s="108" t="str">
        <f>IF(Tabela2[[#This Row],[Forma de atendimento (primeiro documento/ação)]]= "Outros (especificar)", "PREENCHER","NA")</f>
        <v>NA</v>
      </c>
      <c r="BQ83" s="106" t="s">
        <v>123</v>
      </c>
      <c r="BR83" s="108" t="str">
        <f>IF(Tabela2[[#This Row],[Equipe do Ibama foi a campo? Houve sobrevoo do Poseidon?]] = "Sim", "PREENCHER","NA")</f>
        <v>NA</v>
      </c>
      <c r="BS83" s="108" t="str">
        <f>IF(Tabela2[[#This Row],[Se sim, foi emitida Ordem de Emergência? (informações vinculada à coluna CK)]] = "Sim", "PREENCHER","NA")</f>
        <v>NA</v>
      </c>
      <c r="BT83" s="108" t="s">
        <v>7101</v>
      </c>
      <c r="BU83" s="108" t="s">
        <v>123</v>
      </c>
      <c r="BV83" s="108" t="s">
        <v>123</v>
      </c>
      <c r="BW83" s="108" t="s">
        <v>123</v>
      </c>
      <c r="BX83" s="106"/>
      <c r="BY83" s="106"/>
      <c r="BZ83" s="104" t="str">
        <f>IF(Tabela2[[#This Row],[Data do documento de encerramento]]="NA","NA",IF(Tabela2[[#This Row],[Data do documento de encerramento]]="","Pendente de conclusão/ encerramento",_xlfn.DAYS(Tabela2[[#This Row],[Data do documento de encerramento]],J83)))</f>
        <v>Pendente de conclusão/ encerramento</v>
      </c>
      <c r="CA83" s="107" t="s">
        <v>7526</v>
      </c>
      <c r="CB83" s="107"/>
      <c r="CC83" s="241" t="s">
        <v>7527</v>
      </c>
      <c r="CD83" s="107" t="s">
        <v>123</v>
      </c>
      <c r="CE83" s="107" t="s">
        <v>123</v>
      </c>
      <c r="CF83" s="107" t="s">
        <v>7141</v>
      </c>
    </row>
    <row r="84" spans="1:16359" ht="30.75">
      <c r="A84" s="169">
        <v>20252346801</v>
      </c>
      <c r="B84" s="170" t="s">
        <v>7528</v>
      </c>
      <c r="C84" s="108" t="s">
        <v>7135</v>
      </c>
      <c r="D84" s="106" t="s">
        <v>637</v>
      </c>
      <c r="E84" s="106" t="s">
        <v>5536</v>
      </c>
      <c r="F84" s="106"/>
      <c r="G84" s="106" t="s">
        <v>7529</v>
      </c>
      <c r="H84" s="106" t="s">
        <v>7530</v>
      </c>
      <c r="I84" s="104" t="str">
        <f>VLOOKUP(Tabela2[[#This Row],[SIEMA]],Siema2025,19,FALSE)</f>
        <v>Campos</v>
      </c>
      <c r="J84" s="105">
        <f>VLOOKUP(Tabela2[[#This Row],[SIEMA]],Siema2025,2,FALSE)</f>
        <v>45686</v>
      </c>
      <c r="K84" s="105" t="str">
        <f>VLOOKUP(Tabela2[[#This Row],[SIEMA]],Siema2025,16,FALSE)</f>
        <v>Quarta</v>
      </c>
      <c r="L84" s="106" t="str">
        <f>IF(Tabela2[[#This Row],[Data]]="","Sem Informação",VLOOKUP(MONTH(Tabela2[[#This Row],[Data]]),'[1]Validação de dados'!$I$1:$J$13,2,0))</f>
        <v>Janeiro</v>
      </c>
      <c r="M84" s="104">
        <f>YEAR(Tabela2[[#This Row],[Data]])</f>
        <v>2025</v>
      </c>
      <c r="N84" s="105" t="str">
        <f>VLOOKUP(Tabela2[[#This Row],[SIEMA]],Siema2025,17,FALSE)</f>
        <v>Noturno</v>
      </c>
      <c r="O84" s="105" t="s">
        <v>111</v>
      </c>
      <c r="P84" s="104" t="str">
        <f>VLOOKUP(Tabela2[[#This Row],[SIEMA]],Siema2025,21,FALSE)</f>
        <v>Durante a operação de recebimento de etanol da embarcação de apoio, houve a ruptura do mangote de transferência, resultando na descarga de aproximadamente 60 litros de etanol para o mar.</v>
      </c>
      <c r="Q84" s="104">
        <v>1170</v>
      </c>
      <c r="R84" s="104" t="s">
        <v>3276</v>
      </c>
      <c r="S84" s="104" t="s">
        <v>3276</v>
      </c>
      <c r="T84" s="104" t="s">
        <v>1087</v>
      </c>
      <c r="U84" s="104" t="str">
        <f>VLOOKUP(Tabela2[[#This Row],[SIEMA]],Siema2025,12,FALSE)</f>
        <v xml:space="preserve"> </v>
      </c>
      <c r="V84" s="104">
        <v>3</v>
      </c>
      <c r="W84" s="104" t="str">
        <f>VLOOKUP(Tabela2[[#This Row],[SIEMA]],Siema2025,10,FALSE)</f>
        <v/>
      </c>
      <c r="X84" s="113" t="str">
        <f>IF(Tabela2[[#This Row],[Origem do acidente]] = "Plataforma", "PREENCHER","NA")</f>
        <v>PREENCHER</v>
      </c>
      <c r="Y84" s="109" t="str">
        <f>IF(W84="","", IF(W84="NC","", IF(W84="NE","", IF(W84="NA","",IFERROR(VLOOKUP(W84,Produtos!$A$1:$C$2319,2,FALSE),"Não Cadastrado")))))</f>
        <v/>
      </c>
      <c r="Z84" s="104" t="str">
        <f>VLOOKUP(Tabela2[[#This Row],[SIEMA]],Siema2025,11,FALSE)</f>
        <v xml:space="preserve"> </v>
      </c>
      <c r="AA84" s="104" t="str">
        <f>VLOOKUP(Tabela2[[#This Row],[SIEMA]],Siema2025,12,FALSE)</f>
        <v xml:space="preserve"> </v>
      </c>
      <c r="AB84" s="104" t="str">
        <f>IF(W84="","",IF(ISNUMBER(W84)=FALSE,"Não se aplica",IFERROR(VLOOKUP(W84,Produtos!$A$1:$C$2319,3,FALSE),"Não Cadastrado")))</f>
        <v/>
      </c>
      <c r="AC84" s="104"/>
      <c r="AD84" s="108" t="str">
        <f>IF(Tabela2[[#This Row],[Origem do acidente]] = "Plataforma", "PREENCHER","NA")</f>
        <v>PREENCHER</v>
      </c>
      <c r="AE84" s="107" t="str">
        <f>IF(AC84="","", IF(AC84="NC","", IF(AC84="NE","", IF(AC84="NA","",IFERROR(VLOOKUP(AC84,Produtos!$A$1:$C$2319,2,FALSE),"Não Cadastrado")))))</f>
        <v/>
      </c>
      <c r="AF84" s="104"/>
      <c r="AG84" s="104"/>
      <c r="AH84" s="104" t="str">
        <f>IF(AC84="","",IF(ISNUMBER(AC84)=FALSE,"Não se aplica",IFERROR(VLOOKUP(AC84,Produtos!$A$1:$C$2319,3,FALSE),"Não Cadastrado")))</f>
        <v/>
      </c>
      <c r="AI84" s="104"/>
      <c r="AJ84" s="104" t="str">
        <f>VLOOKUP(Tabela2[[#This Row],[SIEMA]],Siema2025,26,FALSE)</f>
        <v>Durante a operação de recebimento de etanol da embarcação de apoio, houve a ruptura do mangote de transferência, resultando na descarga de aproximadamente 60 litros de etanol para o mar.</v>
      </c>
      <c r="AK84" s="107"/>
      <c r="AL84" s="107"/>
      <c r="AM84" s="107"/>
      <c r="AN84" s="108" t="str">
        <f>VLOOKUP(Tabela2[[#This Row],[SIEMA]],Siema2025,51,FALSE)</f>
        <v/>
      </c>
      <c r="AO84" s="108" t="str">
        <f>VLOOKUP(Tabela2[[#This Row],[SIEMA]],Siema2025,53,FALSE)</f>
        <v/>
      </c>
      <c r="AP84" s="108" t="str">
        <f>VLOOKUP(Tabela2[[#This Row],[SIEMA]],Siema2025,55,FALSE)</f>
        <v/>
      </c>
      <c r="AQ84" s="108" t="str">
        <f>VLOOKUP(Tabela2[[#This Row],[SIEMA]],Siema2025,57,FALSE)</f>
        <v/>
      </c>
      <c r="AR84" s="108" t="str">
        <f>VLOOKUP(Tabela2[[#This Row],[SIEMA]],Siema2025,59,FALSE)</f>
        <v/>
      </c>
      <c r="AS84" s="108" t="str">
        <f>VLOOKUP(Tabela2[[#This Row],[SIEMA]],Siema2025,61,FALSE)</f>
        <v>X</v>
      </c>
      <c r="AT84" s="108" t="str">
        <f>VLOOKUP(Tabela2[[#This Row],[SIEMA]],Siema2025,63,FALSE)</f>
        <v/>
      </c>
      <c r="AU84" s="108" t="str">
        <f>VLOOKUP(Tabela2[[#This Row],[SIEMA]],Siema2025,65,FALSE)</f>
        <v/>
      </c>
      <c r="AV84" s="108" t="str">
        <f>VLOOKUP(Tabela2[[#This Row],[SIEMA]],Siema2025,67,FALSE)</f>
        <v/>
      </c>
      <c r="AW84" s="108" t="str">
        <f>VLOOKUP(Tabela2[[#This Row],[SIEMA]],Siema2025,69,FALSE)</f>
        <v/>
      </c>
      <c r="AX84" s="108" t="str">
        <f>VLOOKUP(Tabela2[[#This Row],[SIEMA]],Siema2025,71,FALSE)</f>
        <v/>
      </c>
      <c r="AY84" s="108" t="str">
        <f>VLOOKUP(Tabela2[[#This Row],[SIEMA]],Siema2025,73,FALSE)</f>
        <v/>
      </c>
      <c r="AZ84" s="108" t="str">
        <f>VLOOKUP(Tabela2[[#This Row],[SIEMA]],Siema2025,75,FALSE)</f>
        <v/>
      </c>
      <c r="BA84" s="108" t="str">
        <f>VLOOKUP(Tabela2[[#This Row],[SIEMA]],Siema2025,77,FALSE)</f>
        <v/>
      </c>
      <c r="BB84" s="108" t="str">
        <f>VLOOKUP(Tabela2[[#This Row],[SIEMA]],Siema2025,79,FALSE)</f>
        <v/>
      </c>
      <c r="BC84" s="108" t="str">
        <f>IF(Tabela2[[#This Row],[Outro(s) ]] = "X", "PREENCHER","NA")</f>
        <v>NA</v>
      </c>
      <c r="BD84" s="108" t="str">
        <f>VLOOKUP(Tabela2[[#This Row],[SIEMA]],Siema2025,82,FALSE)</f>
        <v/>
      </c>
      <c r="BE84" s="108" t="str">
        <f>VLOOKUP(Tabela2[[#This Row],[SIEMA]],Siema2025,81,FALSE)</f>
        <v/>
      </c>
      <c r="BF84" s="110" t="str">
        <f>VLOOKUP(Tabela2[[#This Row],[SIEMA]],Siema2025,28,FALSE)</f>
        <v>PETRO RIO JAGUAR PETRÓLEO SA</v>
      </c>
      <c r="BG84" s="110"/>
      <c r="BH84" s="111" t="str">
        <f>VLOOKUP(Tabela2[[#This Row],[SIEMA]],Siema2025,29,FALSE)</f>
        <v>02031413000169</v>
      </c>
      <c r="BI84" s="112" t="str">
        <f>VLOOKUP(Tabela2[[#This Row],[SIEMA]],Siema2025,107,FALSE)</f>
        <v>Não</v>
      </c>
      <c r="BJ84" s="107" t="s">
        <v>7099</v>
      </c>
      <c r="BK84" s="104" t="s">
        <v>2696</v>
      </c>
      <c r="BL84" s="140">
        <v>45695</v>
      </c>
      <c r="BM84" s="108">
        <f ca="1">IF(Tabela2[[#This Row],[Data de atendimento do Ibama (considerar o primeiro documento/ação)]]="",_xlfn.DAYS(TODAY(),J84),_xlfn.DAYS(Tabela2[[#This Row],[Data de atendimento do Ibama (considerar o primeiro documento/ação)]],J84))</f>
        <v>9</v>
      </c>
      <c r="BN84" s="108" t="str">
        <f>IF(Tabela2[[#This Row],[Atendido pelo Ibama ("Não" ou "Sim")]]="Não","Preencher", IF(Tabela2[[#This Row],[Atendido pelo Ibama ("Não" ou "Sim")]]="Sim","NA",""))</f>
        <v>NA</v>
      </c>
      <c r="BO84" s="114" t="s">
        <v>7138</v>
      </c>
      <c r="BP84" s="108" t="str">
        <f>IF(Tabela2[[#This Row],[Forma de atendimento (primeiro documento/ação)]]= "Outros (especificar)", "PREENCHER","NA")</f>
        <v>NA</v>
      </c>
      <c r="BQ84" s="106" t="s">
        <v>123</v>
      </c>
      <c r="BR84" s="108" t="str">
        <f>IF(Tabela2[[#This Row],[Equipe do Ibama foi a campo? Houve sobrevoo do Poseidon?]] = "Sim", "PREENCHER","NA")</f>
        <v>NA</v>
      </c>
      <c r="BS84" s="108" t="str">
        <f>IF(Tabela2[[#This Row],[Se sim, foi emitida Ordem de Emergência? (informações vinculada à coluna CK)]] = "Sim", "PREENCHER","NA")</f>
        <v>NA</v>
      </c>
      <c r="BT84" s="108" t="str">
        <f>IF(Tabela2[[#This Row],[Foi elaborado Relatório de Vistoria pelo Ibama? (informações vinculada à coluna CK)]] = "Sim", "PREENCHER","NA")</f>
        <v>NA</v>
      </c>
      <c r="BU84" s="108" t="s">
        <v>123</v>
      </c>
      <c r="BV84" s="108" t="s">
        <v>123</v>
      </c>
      <c r="BW84" s="108" t="s">
        <v>123</v>
      </c>
      <c r="BX84" s="106"/>
      <c r="BY84" s="106"/>
      <c r="BZ84" s="104" t="str">
        <f>IF(Tabela2[[#This Row],[Data do documento de encerramento]]="NA","NA",IF(Tabela2[[#This Row],[Data do documento de encerramento]]="","Pendente de conclusão/ encerramento",_xlfn.DAYS(Tabela2[[#This Row],[Data do documento de encerramento]],J84)))</f>
        <v>Pendente de conclusão/ encerramento</v>
      </c>
      <c r="CA84" s="107"/>
      <c r="CB84" s="107"/>
      <c r="CC84" s="107" t="s">
        <v>7531</v>
      </c>
      <c r="CD84" s="107" t="s">
        <v>123</v>
      </c>
      <c r="CE84" s="107" t="s">
        <v>123</v>
      </c>
      <c r="CF84" s="107" t="s">
        <v>7149</v>
      </c>
    </row>
    <row r="85" spans="1:16359" ht="45.75">
      <c r="A85" s="169">
        <v>202512928831</v>
      </c>
      <c r="B85" s="170" t="s">
        <v>7532</v>
      </c>
      <c r="C85" s="108" t="str">
        <f>VLOOKUP(Tabela2[[#This Row],[SIEMA]],Siema2025,4,FALSE)</f>
        <v xml:space="preserve"> MG</v>
      </c>
      <c r="D85" s="106" t="str">
        <f>VLOOKUP(Tabela2[[#This Row],[SIEMA]],Siema2025,3,FALSE)</f>
        <v xml:space="preserve">Três Corações </v>
      </c>
      <c r="E85" s="106" t="s">
        <v>4216</v>
      </c>
      <c r="F85" s="120" t="s">
        <v>7533</v>
      </c>
      <c r="G85" s="120" t="s">
        <v>7534</v>
      </c>
      <c r="H85" s="120" t="s">
        <v>7535</v>
      </c>
      <c r="I85" s="104" t="s">
        <v>7120</v>
      </c>
      <c r="J85" s="105">
        <f>VLOOKUP(Tabela2[[#This Row],[SIEMA]],Siema2025,2,FALSE)</f>
        <v>45686</v>
      </c>
      <c r="K85" s="105" t="str">
        <f>VLOOKUP(Tabela2[[#This Row],[SIEMA]],Siema2025,16,FALSE)</f>
        <v>Quarta</v>
      </c>
      <c r="L85" s="120" t="str">
        <f>IF(Tabela2[[#This Row],[Data]]="","Sem Informação",VLOOKUP(MONTH(Tabela2[[#This Row],[Data]]),'[1]Validação de dados'!$I$1:$J$13,2,0))</f>
        <v>Janeiro</v>
      </c>
      <c r="M85" s="119">
        <f>YEAR(Tabela2[[#This Row],[Data]])</f>
        <v>2025</v>
      </c>
      <c r="N85" s="105" t="str">
        <f>VLOOKUP(Tabela2[[#This Row],[SIEMA]],Siema2025,17,FALSE)</f>
        <v>Madrugada</v>
      </c>
      <c r="O85" s="105" t="str">
        <f>VLOOKUP(Tabela2[[#This Row],[SIEMA]],Siema2025,5,FALSE)</f>
        <v>Rodovia</v>
      </c>
      <c r="P85" s="104" t="str">
        <f>VLOOKUP(Tabela2[[#This Row],[SIEMA]],Siema2025,21,FALSE)</f>
        <v/>
      </c>
      <c r="Q85" s="104" t="s">
        <v>7094</v>
      </c>
      <c r="R85" s="104" t="str">
        <f>VLOOKUP(Tabela2[[#This Row],[SIEMA]],Siema2025,10,FALSE)</f>
        <v>Detergente</v>
      </c>
      <c r="S85" s="107" t="s">
        <v>7127</v>
      </c>
      <c r="T85" s="104" t="str">
        <f>VLOOKUP(Tabela2[[#This Row],[SIEMA]],Siema2025,11,FALSE)</f>
        <v>30</v>
      </c>
      <c r="U85" s="104" t="str">
        <f>VLOOKUP(Tabela2[[#This Row],[SIEMA]],Siema2025,12,FALSE)</f>
        <v>T</v>
      </c>
      <c r="V85" s="104" t="s">
        <v>7097</v>
      </c>
      <c r="W85" s="104"/>
      <c r="X85" s="121" t="str">
        <f>IF(Tabela2[[#This Row],[Origem do acidente]] = "Plataforma", "PREENCHER","NA")</f>
        <v>NA</v>
      </c>
      <c r="Y85" s="109"/>
      <c r="Z85" s="104"/>
      <c r="AA85" s="104"/>
      <c r="AB85" s="104" t="str">
        <f>IF(W85="","",IF(ISNUMBER(W85)=FALSE,"Não se aplica",IFERROR(VLOOKUP(W85,Produtos!$A$1:$C$2319,3,FALSE),"Não Cadastrado")))</f>
        <v/>
      </c>
      <c r="AC85" s="119"/>
      <c r="AD85" s="122" t="str">
        <f>IF(Tabela2[[#This Row],[Origem do acidente]] = "Plataforma", "PREENCHER","NA")</f>
        <v>NA</v>
      </c>
      <c r="AE85" s="107" t="str">
        <f>IF(AC85="","", IF(AC85="NC","", IF(AC85="NE","", IF(AC85="NA","",IFERROR(VLOOKUP(AC85,Produtos!$A$1:$C$2319,2,FALSE),"Não Cadastrado")))))</f>
        <v/>
      </c>
      <c r="AF85" s="119"/>
      <c r="AG85" s="104"/>
      <c r="AH85" s="104" t="str">
        <f>IF(AC85="","",IF(ISNUMBER(AC85)=FALSE,"Não se aplica",IFERROR(VLOOKUP(AC85,Produtos!$A$1:$C$2319,3,FALSE),"Não Cadastrado")))</f>
        <v/>
      </c>
      <c r="AI85" s="119"/>
      <c r="AJ85" s="104" t="s">
        <v>7536</v>
      </c>
      <c r="AK85" s="107" t="s">
        <v>6834</v>
      </c>
      <c r="AL85" s="107" t="s">
        <v>7358</v>
      </c>
      <c r="AM85" s="107" t="s">
        <v>7180</v>
      </c>
      <c r="AN85" s="108" t="str">
        <f>VLOOKUP(Tabela2[[#This Row],[SIEMA]],Siema2025,51,FALSE)</f>
        <v/>
      </c>
      <c r="AO85" s="108" t="str">
        <f>VLOOKUP(Tabela2[[#This Row],[SIEMA]],Siema2025,53,FALSE)</f>
        <v/>
      </c>
      <c r="AP85" s="108" t="str">
        <f>VLOOKUP(Tabela2[[#This Row],[SIEMA]],Siema2025,55,FALSE)</f>
        <v/>
      </c>
      <c r="AQ85" s="108" t="str">
        <f>VLOOKUP(Tabela2[[#This Row],[SIEMA]],Siema2025,57,FALSE)</f>
        <v>X</v>
      </c>
      <c r="AR85" s="108" t="str">
        <f>VLOOKUP(Tabela2[[#This Row],[SIEMA]],Siema2025,59,FALSE)</f>
        <v/>
      </c>
      <c r="AS85" s="108" t="str">
        <f>VLOOKUP(Tabela2[[#This Row],[SIEMA]],Siema2025,61,FALSE)</f>
        <v/>
      </c>
      <c r="AT85" s="108" t="str">
        <f>VLOOKUP(Tabela2[[#This Row],[SIEMA]],Siema2025,63,FALSE)</f>
        <v/>
      </c>
      <c r="AU85" s="108" t="str">
        <f>VLOOKUP(Tabela2[[#This Row],[SIEMA]],Siema2025,65,FALSE)</f>
        <v>X</v>
      </c>
      <c r="AV85" s="108" t="str">
        <f>VLOOKUP(Tabela2[[#This Row],[SIEMA]],Siema2025,67,FALSE)</f>
        <v/>
      </c>
      <c r="AW85" s="108" t="str">
        <f>VLOOKUP(Tabela2[[#This Row],[SIEMA]],Siema2025,69,FALSE)</f>
        <v/>
      </c>
      <c r="AX85" s="108" t="str">
        <f>VLOOKUP(Tabela2[[#This Row],[SIEMA]],Siema2025,71,FALSE)</f>
        <v/>
      </c>
      <c r="AY85" s="108" t="str">
        <f>VLOOKUP(Tabela2[[#This Row],[SIEMA]],Siema2025,73,FALSE)</f>
        <v/>
      </c>
      <c r="AZ85" s="108" t="str">
        <f>VLOOKUP(Tabela2[[#This Row],[SIEMA]],Siema2025,75,FALSE)</f>
        <v/>
      </c>
      <c r="BA85" s="108" t="str">
        <f>VLOOKUP(Tabela2[[#This Row],[SIEMA]],Siema2025,77,FALSE)</f>
        <v/>
      </c>
      <c r="BB85" s="108" t="str">
        <f>VLOOKUP(Tabela2[[#This Row],[SIEMA]],Siema2025,79,FALSE)</f>
        <v/>
      </c>
      <c r="BC85" s="108" t="str">
        <f>IF(Tabela2[[#This Row],[Outro(s) ]] = "X", "PREENCHER","NA")</f>
        <v>NA</v>
      </c>
      <c r="BD85" s="108" t="str">
        <f>VLOOKUP(Tabela2[[#This Row],[SIEMA]],Siema2025,82,FALSE)</f>
        <v/>
      </c>
      <c r="BE85" s="108" t="str">
        <f>VLOOKUP(Tabela2[[#This Row],[SIEMA]],Siema2025,81,FALSE)</f>
        <v/>
      </c>
      <c r="BF85" s="110" t="s">
        <v>7537</v>
      </c>
      <c r="BG85" s="110"/>
      <c r="BH85" s="111" t="s">
        <v>7538</v>
      </c>
      <c r="BI85" s="112" t="s">
        <v>7062</v>
      </c>
      <c r="BJ85" s="107" t="s">
        <v>7099</v>
      </c>
      <c r="BK85" s="104" t="s">
        <v>2696</v>
      </c>
      <c r="BL85" s="164">
        <v>45687</v>
      </c>
      <c r="BM85" s="108">
        <f ca="1">IF(Tabela2[[#This Row],[Data de atendimento do Ibama (considerar o primeiro documento/ação)]]="",_xlfn.DAYS(TODAY(),J85),_xlfn.DAYS(Tabela2[[#This Row],[Data de atendimento do Ibama (considerar o primeiro documento/ação)]],J85))</f>
        <v>1</v>
      </c>
      <c r="BN85" s="108" t="str">
        <f>IF(Tabela2[[#This Row],[Atendido pelo Ibama ("Não" ou "Sim")]]="Não","Preencher", IF(Tabela2[[#This Row],[Atendido pelo Ibama ("Não" ou "Sim")]]="Sim","NA",""))</f>
        <v>NA</v>
      </c>
      <c r="BO85" s="114" t="s">
        <v>7100</v>
      </c>
      <c r="BP85" s="108" t="str">
        <f>IF(Tabela2[[#This Row],[Forma de atendimento (primeiro documento/ação)]]= "Outros (especificar)", "PREENCHER","NA")</f>
        <v>NA</v>
      </c>
      <c r="BQ85" s="106" t="s">
        <v>123</v>
      </c>
      <c r="BR85" s="108" t="str">
        <f>IF(Tabela2[[#This Row],[Equipe do Ibama foi a campo? Houve sobrevoo do Poseidon?]] = "Sim", "PREENCHER","NA")</f>
        <v>NA</v>
      </c>
      <c r="BS85" s="108" t="str">
        <f>IF(Tabela2[[#This Row],[Se sim, foi emitida Ordem de Emergência? (informações vinculada à coluna CK)]] = "Sim", "PREENCHER","NA")</f>
        <v>NA</v>
      </c>
      <c r="BT85" s="108" t="s">
        <v>7126</v>
      </c>
      <c r="BU85" s="108" t="s">
        <v>2696</v>
      </c>
      <c r="BV85" s="108" t="s">
        <v>2696</v>
      </c>
      <c r="BW85" s="108" t="s">
        <v>123</v>
      </c>
      <c r="BX85" s="106" t="s">
        <v>7127</v>
      </c>
      <c r="BY85" s="120"/>
      <c r="BZ85" s="104" t="str">
        <f>IF(Tabela2[[#This Row],[Data do documento de encerramento]]="NA","NA",IF(Tabela2[[#This Row],[Data do documento de encerramento]]="","Pendente de conclusão/ encerramento",_xlfn.DAYS(Tabela2[[#This Row],[Data do documento de encerramento]],J85)))</f>
        <v>Pendente de conclusão/ encerramento</v>
      </c>
      <c r="CA85" s="123" t="s">
        <v>7539</v>
      </c>
      <c r="CB85" s="123"/>
      <c r="CC85" s="123"/>
      <c r="CD85" s="123"/>
      <c r="CE85" s="123"/>
      <c r="CF85" s="124"/>
      <c r="CG85" s="103"/>
      <c r="CH85" s="103"/>
      <c r="CI85" s="103"/>
      <c r="CJ85" s="103"/>
      <c r="CK85" s="103"/>
      <c r="CL85" s="103"/>
      <c r="CM85" s="103"/>
      <c r="CN85" s="103"/>
      <c r="CO85" s="103"/>
      <c r="CP85" s="103"/>
      <c r="CQ85" s="103"/>
      <c r="CR85" s="103"/>
      <c r="CS85" s="103"/>
      <c r="CT85" s="103"/>
      <c r="CU85" s="103"/>
      <c r="CV85" s="103"/>
      <c r="CW85" s="103"/>
      <c r="CX85" s="103"/>
      <c r="CY85" s="103"/>
      <c r="CZ85" s="103"/>
      <c r="DA85" s="103"/>
      <c r="DB85" s="103"/>
      <c r="DC85" s="103"/>
      <c r="DD85" s="103"/>
      <c r="DE85" s="103"/>
      <c r="DF85" s="103"/>
      <c r="DG85" s="103"/>
      <c r="DH85" s="103"/>
      <c r="DI85" s="103"/>
      <c r="DJ85" s="103"/>
      <c r="DK85" s="103"/>
      <c r="DL85" s="103"/>
      <c r="DM85" s="103"/>
      <c r="DN85" s="103"/>
      <c r="DO85" s="103"/>
      <c r="DP85" s="103"/>
      <c r="DQ85" s="103"/>
      <c r="DR85" s="103"/>
      <c r="DS85" s="103"/>
      <c r="DT85" s="103"/>
      <c r="DU85" s="103"/>
      <c r="DV85" s="103"/>
      <c r="DW85" s="103"/>
      <c r="DX85" s="103"/>
      <c r="DY85" s="103"/>
      <c r="DZ85" s="103"/>
      <c r="EA85" s="103"/>
      <c r="EB85" s="103"/>
      <c r="EC85" s="103"/>
      <c r="ED85" s="103"/>
      <c r="EE85" s="103"/>
      <c r="EF85" s="103"/>
      <c r="EG85" s="103"/>
      <c r="EH85" s="103"/>
      <c r="EI85" s="103"/>
      <c r="EJ85" s="103"/>
      <c r="EK85" s="103"/>
      <c r="EL85" s="103"/>
      <c r="EM85" s="103"/>
      <c r="EN85" s="103"/>
      <c r="EO85" s="103"/>
      <c r="EP85" s="103"/>
      <c r="EQ85" s="103"/>
      <c r="ER85" s="103"/>
      <c r="ES85" s="103"/>
      <c r="ET85" s="103"/>
      <c r="EU85" s="103"/>
      <c r="EV85" s="103"/>
      <c r="EW85" s="103"/>
      <c r="EX85" s="103"/>
      <c r="EY85" s="103"/>
      <c r="EZ85" s="103"/>
      <c r="FA85" s="103"/>
      <c r="FB85" s="103"/>
      <c r="FC85" s="103"/>
      <c r="FD85" s="103"/>
      <c r="FE85" s="103"/>
      <c r="FF85" s="103"/>
      <c r="FG85" s="103"/>
      <c r="FH85" s="103"/>
      <c r="FI85" s="103"/>
      <c r="FJ85" s="103"/>
      <c r="FK85" s="103"/>
      <c r="FL85" s="103"/>
      <c r="FM85" s="103"/>
      <c r="FN85" s="103"/>
      <c r="FO85" s="103"/>
      <c r="FP85" s="103"/>
      <c r="FQ85" s="103"/>
      <c r="FR85" s="103"/>
      <c r="FS85" s="103"/>
      <c r="FT85" s="103"/>
      <c r="FU85" s="103"/>
      <c r="FV85" s="103"/>
      <c r="FW85" s="103"/>
      <c r="FX85" s="103"/>
      <c r="FY85" s="103"/>
      <c r="FZ85" s="103"/>
      <c r="GA85" s="103"/>
      <c r="GB85" s="103"/>
      <c r="GC85" s="103"/>
      <c r="GD85" s="103"/>
      <c r="GE85" s="103"/>
      <c r="GF85" s="103"/>
      <c r="GG85" s="103"/>
      <c r="GH85" s="103"/>
      <c r="GI85" s="103"/>
      <c r="GJ85" s="103"/>
      <c r="GK85" s="103"/>
      <c r="GL85" s="103"/>
      <c r="GM85" s="103"/>
      <c r="GN85" s="103"/>
      <c r="GO85" s="103"/>
      <c r="GP85" s="103"/>
      <c r="GQ85" s="103"/>
      <c r="GR85" s="103"/>
      <c r="GS85" s="103"/>
      <c r="GT85" s="103"/>
      <c r="GU85" s="103"/>
      <c r="GV85" s="103"/>
      <c r="GW85" s="103"/>
      <c r="GX85" s="103"/>
      <c r="GY85" s="103"/>
      <c r="GZ85" s="103"/>
      <c r="HA85" s="103"/>
      <c r="HB85" s="103"/>
      <c r="HC85" s="103"/>
      <c r="HD85" s="103"/>
      <c r="HE85" s="103"/>
      <c r="HF85" s="103"/>
      <c r="HG85" s="103"/>
      <c r="HH85" s="103"/>
      <c r="HI85" s="103"/>
      <c r="HJ85" s="103"/>
      <c r="HK85" s="103"/>
      <c r="HL85" s="103"/>
      <c r="HM85" s="103"/>
      <c r="HN85" s="103"/>
      <c r="HO85" s="103"/>
      <c r="HP85" s="103"/>
      <c r="HQ85" s="103"/>
      <c r="HR85" s="103"/>
      <c r="HS85" s="103"/>
      <c r="HT85" s="103"/>
      <c r="HU85" s="103"/>
      <c r="HV85" s="103"/>
      <c r="HW85" s="103"/>
      <c r="HX85" s="103"/>
      <c r="HY85" s="103"/>
      <c r="HZ85" s="103"/>
      <c r="IA85" s="103"/>
      <c r="IB85" s="103"/>
      <c r="IC85" s="103"/>
      <c r="ID85" s="103"/>
      <c r="IE85" s="103"/>
      <c r="IF85" s="103"/>
      <c r="IG85" s="103"/>
      <c r="IH85" s="103"/>
      <c r="II85" s="103"/>
      <c r="IJ85" s="103"/>
      <c r="IK85" s="103"/>
      <c r="IL85" s="103"/>
      <c r="IM85" s="103"/>
      <c r="IN85" s="103"/>
      <c r="IO85" s="103"/>
      <c r="IP85" s="103"/>
      <c r="IQ85" s="103"/>
      <c r="IR85" s="103"/>
      <c r="IS85" s="103"/>
      <c r="IT85" s="103"/>
      <c r="IU85" s="103"/>
      <c r="IV85" s="103"/>
      <c r="IW85" s="103"/>
      <c r="IX85" s="103"/>
      <c r="IY85" s="103"/>
      <c r="IZ85" s="103"/>
      <c r="JA85" s="103"/>
      <c r="JB85" s="103"/>
      <c r="JC85" s="103"/>
      <c r="JD85" s="103"/>
      <c r="JE85" s="103"/>
      <c r="JF85" s="103"/>
      <c r="JG85" s="103"/>
      <c r="JH85" s="103"/>
      <c r="JI85" s="103"/>
      <c r="JJ85" s="103"/>
      <c r="JK85" s="103"/>
      <c r="JL85" s="103"/>
      <c r="JM85" s="103"/>
      <c r="JN85" s="103"/>
      <c r="JO85" s="103"/>
      <c r="JP85" s="103"/>
      <c r="JQ85" s="103"/>
      <c r="JR85" s="103"/>
      <c r="JS85" s="103"/>
      <c r="JT85" s="103"/>
      <c r="JU85" s="103"/>
      <c r="JV85" s="103"/>
      <c r="JW85" s="103"/>
      <c r="JX85" s="103"/>
      <c r="JY85" s="103"/>
      <c r="JZ85" s="103"/>
      <c r="KA85" s="103"/>
      <c r="KB85" s="103"/>
      <c r="KC85" s="103"/>
      <c r="KD85" s="103"/>
      <c r="KE85" s="103"/>
      <c r="KF85" s="103"/>
      <c r="KG85" s="103"/>
      <c r="KH85" s="103"/>
      <c r="KI85" s="103"/>
      <c r="KJ85" s="103"/>
      <c r="KK85" s="103"/>
      <c r="KL85" s="103"/>
      <c r="KM85" s="103"/>
      <c r="KN85" s="103"/>
      <c r="KO85" s="103"/>
      <c r="KP85" s="103"/>
      <c r="KQ85" s="103"/>
      <c r="KR85" s="103"/>
      <c r="KS85" s="103"/>
      <c r="KT85" s="103"/>
      <c r="KU85" s="103"/>
      <c r="KV85" s="103"/>
      <c r="KW85" s="103"/>
      <c r="KX85" s="103"/>
      <c r="KY85" s="103"/>
      <c r="KZ85" s="103"/>
      <c r="LA85" s="103"/>
      <c r="LB85" s="103"/>
      <c r="LC85" s="103"/>
      <c r="LD85" s="103"/>
      <c r="LE85" s="103"/>
      <c r="LF85" s="103"/>
      <c r="LG85" s="103"/>
      <c r="LH85" s="103"/>
      <c r="LI85" s="103"/>
      <c r="LJ85" s="103"/>
      <c r="LK85" s="103"/>
      <c r="LL85" s="103"/>
      <c r="LM85" s="103"/>
      <c r="LN85" s="103"/>
      <c r="LO85" s="103"/>
      <c r="LP85" s="103"/>
      <c r="LQ85" s="103"/>
      <c r="LR85" s="103"/>
      <c r="LS85" s="103"/>
      <c r="LT85" s="103"/>
      <c r="LU85" s="103"/>
      <c r="LV85" s="103"/>
      <c r="LW85" s="103"/>
      <c r="LX85" s="103"/>
      <c r="LY85" s="103"/>
      <c r="LZ85" s="103"/>
      <c r="MA85" s="103"/>
      <c r="MB85" s="103"/>
      <c r="MC85" s="103"/>
      <c r="MD85" s="103"/>
      <c r="ME85" s="103"/>
      <c r="MF85" s="103"/>
      <c r="MG85" s="103"/>
      <c r="MH85" s="103"/>
      <c r="MI85" s="103"/>
      <c r="MJ85" s="103"/>
      <c r="MK85" s="103"/>
      <c r="ML85" s="103"/>
      <c r="MM85" s="103"/>
      <c r="MN85" s="103"/>
      <c r="MO85" s="103"/>
      <c r="MP85" s="103"/>
      <c r="MQ85" s="103"/>
      <c r="MR85" s="103"/>
      <c r="MS85" s="103"/>
      <c r="MT85" s="103"/>
      <c r="MU85" s="103"/>
      <c r="MV85" s="103"/>
      <c r="MW85" s="103"/>
      <c r="MX85" s="103"/>
      <c r="MY85" s="103"/>
      <c r="MZ85" s="103"/>
      <c r="NA85" s="103"/>
      <c r="NB85" s="103"/>
      <c r="NC85" s="103"/>
      <c r="ND85" s="103"/>
      <c r="NE85" s="103"/>
      <c r="NF85" s="103"/>
      <c r="NG85" s="103"/>
      <c r="NH85" s="103"/>
      <c r="NI85" s="103"/>
      <c r="NJ85" s="103"/>
      <c r="NK85" s="103"/>
      <c r="NL85" s="103"/>
      <c r="NM85" s="103"/>
      <c r="NN85" s="103"/>
      <c r="NO85" s="103"/>
      <c r="NP85" s="103"/>
      <c r="NQ85" s="103"/>
      <c r="NR85" s="103"/>
      <c r="NS85" s="103"/>
      <c r="NT85" s="103"/>
      <c r="NU85" s="103"/>
      <c r="NV85" s="103"/>
      <c r="NW85" s="103"/>
      <c r="NX85" s="103"/>
      <c r="NY85" s="103"/>
      <c r="NZ85" s="103"/>
      <c r="OA85" s="103"/>
      <c r="OB85" s="103"/>
      <c r="OC85" s="103"/>
      <c r="OD85" s="103"/>
      <c r="OE85" s="103"/>
      <c r="OF85" s="103"/>
      <c r="OG85" s="103"/>
      <c r="OH85" s="103"/>
      <c r="OI85" s="103"/>
      <c r="OJ85" s="103"/>
      <c r="OK85" s="103"/>
      <c r="OL85" s="103"/>
      <c r="OM85" s="103"/>
      <c r="ON85" s="103"/>
      <c r="OO85" s="103"/>
      <c r="OP85" s="103"/>
      <c r="OQ85" s="103"/>
      <c r="OR85" s="103"/>
      <c r="OS85" s="103"/>
      <c r="OT85" s="103"/>
      <c r="OU85" s="103"/>
      <c r="OV85" s="103"/>
      <c r="OW85" s="103"/>
      <c r="OX85" s="103"/>
      <c r="OY85" s="103"/>
      <c r="OZ85" s="103"/>
      <c r="PA85" s="103"/>
      <c r="PB85" s="103"/>
      <c r="PC85" s="103"/>
      <c r="PD85" s="103"/>
      <c r="PE85" s="103"/>
      <c r="PF85" s="103"/>
      <c r="PG85" s="103"/>
      <c r="PH85" s="103"/>
      <c r="PI85" s="103"/>
      <c r="PJ85" s="103"/>
      <c r="PK85" s="103"/>
      <c r="PL85" s="103"/>
      <c r="PM85" s="103"/>
      <c r="PN85" s="103"/>
      <c r="PO85" s="103"/>
      <c r="PP85" s="103"/>
      <c r="PQ85" s="103"/>
      <c r="PR85" s="103"/>
      <c r="PS85" s="103"/>
      <c r="PT85" s="103"/>
      <c r="PU85" s="103"/>
      <c r="PV85" s="103"/>
      <c r="PW85" s="103"/>
      <c r="PX85" s="103"/>
      <c r="PY85" s="103"/>
      <c r="PZ85" s="103"/>
      <c r="QA85" s="103"/>
      <c r="QB85" s="103"/>
      <c r="QC85" s="103"/>
      <c r="QD85" s="103"/>
      <c r="QE85" s="103"/>
      <c r="QF85" s="103"/>
      <c r="QG85" s="103"/>
      <c r="QH85" s="103"/>
      <c r="QI85" s="103"/>
      <c r="QJ85" s="103"/>
      <c r="QK85" s="103"/>
      <c r="QL85" s="103"/>
      <c r="QM85" s="103"/>
      <c r="QN85" s="103"/>
      <c r="QO85" s="103"/>
      <c r="QP85" s="103"/>
      <c r="QQ85" s="103"/>
      <c r="QR85" s="103"/>
      <c r="QS85" s="103"/>
      <c r="QT85" s="103"/>
      <c r="QU85" s="103"/>
      <c r="QV85" s="103"/>
      <c r="QW85" s="103"/>
      <c r="QX85" s="103"/>
      <c r="QY85" s="103"/>
      <c r="QZ85" s="103"/>
      <c r="RA85" s="103"/>
      <c r="RB85" s="103"/>
      <c r="RC85" s="103"/>
      <c r="RD85" s="103"/>
      <c r="RE85" s="103"/>
      <c r="RF85" s="103"/>
      <c r="RG85" s="103"/>
      <c r="RH85" s="103"/>
      <c r="RI85" s="103"/>
      <c r="RJ85" s="103"/>
      <c r="RK85" s="103"/>
      <c r="RL85" s="103"/>
      <c r="RM85" s="103"/>
      <c r="RN85" s="103"/>
      <c r="RO85" s="103"/>
      <c r="RP85" s="103"/>
      <c r="RQ85" s="103"/>
      <c r="RR85" s="103"/>
      <c r="RS85" s="103"/>
      <c r="RT85" s="103"/>
      <c r="RU85" s="103"/>
      <c r="RV85" s="103"/>
      <c r="RW85" s="103"/>
      <c r="RX85" s="103"/>
      <c r="RY85" s="103"/>
      <c r="RZ85" s="103"/>
      <c r="SA85" s="103"/>
      <c r="SB85" s="103"/>
      <c r="SC85" s="103"/>
      <c r="SD85" s="103"/>
      <c r="SE85" s="103"/>
      <c r="SF85" s="103"/>
      <c r="SG85" s="103"/>
      <c r="SH85" s="103"/>
      <c r="SI85" s="103"/>
      <c r="SJ85" s="103"/>
      <c r="SK85" s="103"/>
      <c r="SL85" s="103"/>
      <c r="SM85" s="103"/>
      <c r="SN85" s="103"/>
      <c r="SO85" s="103"/>
      <c r="SP85" s="103"/>
      <c r="SQ85" s="103"/>
      <c r="SR85" s="103"/>
      <c r="SS85" s="103"/>
      <c r="ST85" s="103"/>
      <c r="SU85" s="103"/>
      <c r="SV85" s="103"/>
      <c r="SW85" s="103"/>
      <c r="SX85" s="103"/>
      <c r="SY85" s="103"/>
      <c r="SZ85" s="103"/>
      <c r="TA85" s="103"/>
      <c r="TB85" s="103"/>
      <c r="TC85" s="103"/>
      <c r="TD85" s="103"/>
      <c r="TE85" s="103"/>
      <c r="TF85" s="103"/>
      <c r="TG85" s="103"/>
      <c r="TH85" s="103"/>
      <c r="TI85" s="103"/>
      <c r="TJ85" s="103"/>
      <c r="TK85" s="103"/>
      <c r="TL85" s="103"/>
      <c r="TM85" s="103"/>
      <c r="TN85" s="103"/>
      <c r="TO85" s="103"/>
      <c r="TP85" s="103"/>
      <c r="TQ85" s="103"/>
      <c r="TR85" s="103"/>
      <c r="TS85" s="103"/>
      <c r="TT85" s="103"/>
      <c r="TU85" s="103"/>
      <c r="TV85" s="103"/>
      <c r="TW85" s="103"/>
      <c r="TX85" s="103"/>
      <c r="TY85" s="103"/>
      <c r="TZ85" s="103"/>
      <c r="UA85" s="103"/>
      <c r="UB85" s="103"/>
      <c r="UC85" s="103"/>
      <c r="UD85" s="103"/>
      <c r="UE85" s="103"/>
      <c r="UF85" s="103"/>
      <c r="UG85" s="103"/>
      <c r="UH85" s="103"/>
      <c r="UI85" s="103"/>
      <c r="UJ85" s="103"/>
      <c r="UK85" s="103"/>
      <c r="UL85" s="103"/>
      <c r="UM85" s="103"/>
      <c r="UN85" s="103"/>
      <c r="UO85" s="103"/>
      <c r="UP85" s="103"/>
      <c r="UQ85" s="103"/>
      <c r="UR85" s="103"/>
      <c r="US85" s="103"/>
      <c r="UT85" s="103"/>
      <c r="UU85" s="103"/>
      <c r="UV85" s="103"/>
      <c r="UW85" s="103"/>
      <c r="UX85" s="103"/>
      <c r="UY85" s="103"/>
      <c r="UZ85" s="103"/>
      <c r="VA85" s="103"/>
      <c r="VB85" s="103"/>
      <c r="VC85" s="103"/>
      <c r="VD85" s="103"/>
      <c r="VE85" s="103"/>
      <c r="VF85" s="103"/>
      <c r="VG85" s="103"/>
      <c r="VH85" s="103"/>
      <c r="VI85" s="103"/>
      <c r="VJ85" s="103"/>
      <c r="VK85" s="103"/>
      <c r="VL85" s="103"/>
      <c r="VM85" s="103"/>
      <c r="VN85" s="103"/>
      <c r="VO85" s="103"/>
      <c r="VP85" s="103"/>
      <c r="VQ85" s="103"/>
      <c r="VR85" s="103"/>
      <c r="VS85" s="103"/>
      <c r="VT85" s="103"/>
      <c r="VU85" s="103"/>
      <c r="VV85" s="103"/>
      <c r="VW85" s="103"/>
      <c r="VX85" s="103"/>
      <c r="VY85" s="103"/>
      <c r="VZ85" s="103"/>
      <c r="WA85" s="103"/>
      <c r="WB85" s="103"/>
      <c r="WC85" s="103"/>
      <c r="WD85" s="103"/>
      <c r="WE85" s="103"/>
      <c r="WF85" s="103"/>
      <c r="WG85" s="103"/>
      <c r="WH85" s="103"/>
      <c r="WI85" s="103"/>
      <c r="WJ85" s="103"/>
      <c r="WK85" s="103"/>
      <c r="WL85" s="103"/>
      <c r="WM85" s="103"/>
      <c r="WN85" s="103"/>
      <c r="WO85" s="103"/>
      <c r="WP85" s="103"/>
      <c r="WQ85" s="103"/>
      <c r="WR85" s="103"/>
      <c r="WS85" s="103"/>
      <c r="WT85" s="103"/>
      <c r="WU85" s="103"/>
      <c r="WV85" s="103"/>
      <c r="WW85" s="103"/>
      <c r="WX85" s="103"/>
      <c r="WY85" s="103"/>
      <c r="WZ85" s="103"/>
      <c r="XA85" s="103"/>
      <c r="XB85" s="103"/>
      <c r="XC85" s="103"/>
      <c r="XD85" s="103"/>
      <c r="XE85" s="103"/>
      <c r="XF85" s="103"/>
      <c r="XG85" s="103"/>
      <c r="XH85" s="103"/>
      <c r="XI85" s="103"/>
      <c r="XJ85" s="103"/>
      <c r="XK85" s="103"/>
      <c r="XL85" s="103"/>
      <c r="XM85" s="103"/>
      <c r="XN85" s="103"/>
      <c r="XO85" s="103"/>
      <c r="XP85" s="103"/>
      <c r="XQ85" s="103"/>
      <c r="XR85" s="103"/>
      <c r="XS85" s="103"/>
      <c r="XT85" s="103"/>
      <c r="XU85" s="103"/>
      <c r="XV85" s="103"/>
      <c r="XW85" s="103"/>
      <c r="XX85" s="103"/>
      <c r="XY85" s="103"/>
      <c r="XZ85" s="103"/>
      <c r="YA85" s="103"/>
      <c r="YB85" s="103"/>
      <c r="YC85" s="103"/>
      <c r="YD85" s="103"/>
      <c r="YE85" s="103"/>
      <c r="YF85" s="103"/>
      <c r="YG85" s="103"/>
      <c r="YH85" s="103"/>
      <c r="YI85" s="103"/>
      <c r="YJ85" s="103"/>
      <c r="YK85" s="103"/>
      <c r="YL85" s="103"/>
      <c r="YM85" s="103"/>
      <c r="YN85" s="103"/>
      <c r="YO85" s="103"/>
      <c r="YP85" s="103"/>
      <c r="YQ85" s="103"/>
      <c r="YR85" s="103"/>
      <c r="YS85" s="103"/>
      <c r="YT85" s="103"/>
      <c r="YU85" s="103"/>
      <c r="YV85" s="103"/>
      <c r="YW85" s="103"/>
      <c r="YX85" s="103"/>
      <c r="YY85" s="103"/>
      <c r="YZ85" s="103"/>
      <c r="ZA85" s="103"/>
      <c r="ZB85" s="103"/>
      <c r="ZC85" s="103"/>
      <c r="ZD85" s="103"/>
      <c r="ZE85" s="103"/>
      <c r="ZF85" s="103"/>
      <c r="ZG85" s="103"/>
      <c r="ZH85" s="103"/>
      <c r="ZI85" s="103"/>
      <c r="ZJ85" s="103"/>
      <c r="ZK85" s="103"/>
      <c r="ZL85" s="103"/>
      <c r="ZM85" s="103"/>
      <c r="ZN85" s="103"/>
      <c r="ZO85" s="103"/>
      <c r="ZP85" s="103"/>
      <c r="ZQ85" s="103"/>
      <c r="ZR85" s="103"/>
      <c r="ZS85" s="103"/>
      <c r="ZT85" s="103"/>
      <c r="ZU85" s="103"/>
      <c r="ZV85" s="103"/>
      <c r="ZW85" s="103"/>
      <c r="ZX85" s="103"/>
      <c r="ZY85" s="103"/>
      <c r="ZZ85" s="103"/>
      <c r="AAA85" s="103"/>
      <c r="AAB85" s="103"/>
      <c r="AAC85" s="103"/>
      <c r="AAD85" s="103"/>
      <c r="AAE85" s="103"/>
      <c r="AAF85" s="103"/>
      <c r="AAG85" s="103"/>
      <c r="AAH85" s="103"/>
      <c r="AAI85" s="103"/>
      <c r="AAJ85" s="103"/>
      <c r="AAK85" s="103"/>
      <c r="AAL85" s="103"/>
      <c r="AAM85" s="103"/>
      <c r="AAN85" s="103"/>
      <c r="AAO85" s="103"/>
      <c r="AAP85" s="103"/>
      <c r="AAQ85" s="103"/>
      <c r="AAR85" s="103"/>
      <c r="AAS85" s="103"/>
      <c r="AAT85" s="103"/>
      <c r="AAU85" s="103"/>
      <c r="AAV85" s="103"/>
      <c r="AAW85" s="103"/>
      <c r="AAX85" s="103"/>
      <c r="AAY85" s="103"/>
      <c r="AAZ85" s="103"/>
      <c r="ABA85" s="103"/>
      <c r="ABB85" s="103"/>
      <c r="ABC85" s="103"/>
      <c r="ABD85" s="103"/>
      <c r="ABE85" s="103"/>
      <c r="ABF85" s="103"/>
      <c r="ABG85" s="103"/>
      <c r="ABH85" s="103"/>
      <c r="ABI85" s="103"/>
      <c r="ABJ85" s="103"/>
      <c r="ABK85" s="103"/>
      <c r="ABL85" s="103"/>
      <c r="ABM85" s="103"/>
      <c r="ABN85" s="103"/>
      <c r="ABO85" s="103"/>
      <c r="ABP85" s="103"/>
      <c r="ABQ85" s="103"/>
      <c r="ABR85" s="103"/>
      <c r="ABS85" s="103"/>
      <c r="ABT85" s="103"/>
      <c r="ABU85" s="103"/>
      <c r="ABV85" s="103"/>
      <c r="ABW85" s="103"/>
      <c r="ABX85" s="103"/>
      <c r="ABY85" s="103"/>
      <c r="ABZ85" s="103"/>
      <c r="ACA85" s="103"/>
      <c r="ACB85" s="103"/>
      <c r="ACC85" s="103"/>
      <c r="ACD85" s="103"/>
      <c r="ACE85" s="103"/>
      <c r="ACF85" s="103"/>
      <c r="ACG85" s="103"/>
      <c r="ACH85" s="103"/>
      <c r="ACI85" s="103"/>
      <c r="ACJ85" s="103"/>
      <c r="ACK85" s="103"/>
      <c r="ACL85" s="103"/>
      <c r="ACM85" s="103"/>
      <c r="ACN85" s="103"/>
      <c r="ACO85" s="103"/>
      <c r="ACP85" s="103"/>
      <c r="ACQ85" s="103"/>
      <c r="ACR85" s="103"/>
      <c r="ACS85" s="103"/>
      <c r="ACT85" s="103"/>
      <c r="ACU85" s="103"/>
      <c r="ACV85" s="103"/>
      <c r="ACW85" s="103"/>
      <c r="ACX85" s="103"/>
      <c r="ACY85" s="103"/>
      <c r="ACZ85" s="103"/>
      <c r="ADA85" s="103"/>
      <c r="ADB85" s="103"/>
      <c r="ADC85" s="103"/>
      <c r="ADD85" s="103"/>
      <c r="ADE85" s="103"/>
      <c r="ADF85" s="103"/>
      <c r="ADG85" s="103"/>
      <c r="ADH85" s="103"/>
      <c r="ADI85" s="103"/>
      <c r="ADJ85" s="103"/>
      <c r="ADK85" s="103"/>
      <c r="ADL85" s="103"/>
      <c r="ADM85" s="103"/>
      <c r="ADN85" s="103"/>
      <c r="ADO85" s="103"/>
      <c r="ADP85" s="103"/>
      <c r="ADQ85" s="103"/>
      <c r="ADR85" s="103"/>
      <c r="ADS85" s="103"/>
      <c r="ADT85" s="103"/>
      <c r="ADU85" s="103"/>
      <c r="ADV85" s="103"/>
      <c r="ADW85" s="103"/>
      <c r="ADX85" s="103"/>
      <c r="ADY85" s="103"/>
      <c r="ADZ85" s="103"/>
      <c r="AEA85" s="103"/>
      <c r="AEB85" s="103"/>
      <c r="AEC85" s="103"/>
      <c r="AED85" s="103"/>
      <c r="AEE85" s="103"/>
      <c r="AEF85" s="103"/>
      <c r="AEG85" s="103"/>
      <c r="AEH85" s="103"/>
      <c r="AEI85" s="103"/>
      <c r="AEJ85" s="103"/>
      <c r="AEK85" s="103"/>
      <c r="AEL85" s="103"/>
      <c r="AEM85" s="103"/>
      <c r="AEN85" s="103"/>
      <c r="AEO85" s="103"/>
      <c r="AEP85" s="103"/>
      <c r="AEQ85" s="103"/>
      <c r="AER85" s="103"/>
      <c r="AES85" s="103"/>
      <c r="AET85" s="103"/>
      <c r="AEU85" s="103"/>
      <c r="AEV85" s="103"/>
      <c r="AEW85" s="103"/>
      <c r="AEX85" s="103"/>
      <c r="AEY85" s="103"/>
      <c r="AEZ85" s="103"/>
      <c r="AFA85" s="103"/>
      <c r="AFB85" s="103"/>
      <c r="AFC85" s="103"/>
      <c r="AFD85" s="103"/>
      <c r="AFE85" s="103"/>
      <c r="AFF85" s="103"/>
      <c r="AFG85" s="103"/>
      <c r="AFH85" s="103"/>
      <c r="AFI85" s="103"/>
      <c r="AFJ85" s="103"/>
      <c r="AFK85" s="103"/>
      <c r="AFL85" s="103"/>
      <c r="AFM85" s="103"/>
      <c r="AFN85" s="103"/>
      <c r="AFO85" s="103"/>
      <c r="AFP85" s="103"/>
      <c r="AFQ85" s="103"/>
      <c r="AFR85" s="103"/>
      <c r="AFS85" s="103"/>
      <c r="AFT85" s="103"/>
      <c r="AFU85" s="103"/>
      <c r="AFV85" s="103"/>
      <c r="AFW85" s="103"/>
      <c r="AFX85" s="103"/>
      <c r="AFY85" s="103"/>
      <c r="AFZ85" s="103"/>
      <c r="AGA85" s="103"/>
      <c r="AGB85" s="103"/>
      <c r="AGC85" s="103"/>
      <c r="AGD85" s="103"/>
      <c r="AGE85" s="103"/>
      <c r="AGF85" s="103"/>
      <c r="AGG85" s="103"/>
      <c r="AGH85" s="103"/>
      <c r="AGI85" s="103"/>
      <c r="AGJ85" s="103"/>
      <c r="AGK85" s="103"/>
      <c r="AGL85" s="103"/>
      <c r="AGM85" s="103"/>
      <c r="AGN85" s="103"/>
      <c r="AGO85" s="103"/>
      <c r="AGP85" s="103"/>
      <c r="AGQ85" s="103"/>
      <c r="AGR85" s="103"/>
      <c r="AGS85" s="103"/>
      <c r="AGT85" s="103"/>
      <c r="AGU85" s="103"/>
      <c r="AGV85" s="103"/>
      <c r="AGW85" s="103"/>
      <c r="AGX85" s="103"/>
      <c r="AGY85" s="103"/>
      <c r="AGZ85" s="103"/>
      <c r="AHA85" s="103"/>
      <c r="AHB85" s="103"/>
      <c r="AHC85" s="103"/>
      <c r="AHD85" s="103"/>
      <c r="AHE85" s="103"/>
      <c r="AHF85" s="103"/>
      <c r="AHG85" s="103"/>
      <c r="AHH85" s="103"/>
      <c r="AHI85" s="103"/>
      <c r="AHJ85" s="103"/>
      <c r="AHK85" s="103"/>
      <c r="AHL85" s="103"/>
      <c r="AHM85" s="103"/>
      <c r="AHN85" s="103"/>
      <c r="AHO85" s="103"/>
      <c r="AHP85" s="103"/>
      <c r="AHQ85" s="103"/>
      <c r="AHR85" s="103"/>
      <c r="AHS85" s="103"/>
      <c r="AHT85" s="103"/>
      <c r="AHU85" s="103"/>
      <c r="AHV85" s="103"/>
      <c r="AHW85" s="103"/>
      <c r="AHX85" s="103"/>
      <c r="AHY85" s="103"/>
      <c r="AHZ85" s="103"/>
      <c r="AIA85" s="103"/>
      <c r="AIB85" s="103"/>
      <c r="AIC85" s="103"/>
      <c r="AID85" s="103"/>
      <c r="AIE85" s="103"/>
      <c r="AIF85" s="103"/>
      <c r="AIG85" s="103"/>
      <c r="AIH85" s="103"/>
      <c r="AII85" s="103"/>
      <c r="AIJ85" s="103"/>
      <c r="AIK85" s="103"/>
      <c r="AIL85" s="103"/>
      <c r="AIM85" s="103"/>
      <c r="AIN85" s="103"/>
      <c r="AIO85" s="103"/>
      <c r="AIP85" s="103"/>
      <c r="AIQ85" s="103"/>
      <c r="AIR85" s="103"/>
      <c r="AIS85" s="103"/>
      <c r="AIT85" s="103"/>
      <c r="AIU85" s="103"/>
      <c r="AIV85" s="103"/>
      <c r="AIW85" s="103"/>
      <c r="AIX85" s="103"/>
      <c r="AIY85" s="103"/>
      <c r="AIZ85" s="103"/>
      <c r="AJA85" s="103"/>
      <c r="AJB85" s="103"/>
      <c r="AJC85" s="103"/>
      <c r="AJD85" s="103"/>
      <c r="AJE85" s="103"/>
      <c r="AJF85" s="103"/>
      <c r="AJG85" s="103"/>
      <c r="AJH85" s="103"/>
      <c r="AJI85" s="103"/>
      <c r="AJJ85" s="103"/>
      <c r="AJK85" s="103"/>
      <c r="AJL85" s="103"/>
      <c r="AJM85" s="103"/>
      <c r="AJN85" s="103"/>
      <c r="AJO85" s="103"/>
      <c r="AJP85" s="103"/>
      <c r="AJQ85" s="103"/>
      <c r="AJR85" s="103"/>
      <c r="AJS85" s="103"/>
      <c r="AJT85" s="103"/>
      <c r="AJU85" s="103"/>
      <c r="AJV85" s="103"/>
      <c r="AJW85" s="103"/>
      <c r="AJX85" s="103"/>
      <c r="AJY85" s="103"/>
      <c r="AJZ85" s="103"/>
      <c r="AKA85" s="103"/>
      <c r="AKB85" s="103"/>
      <c r="AKC85" s="103"/>
      <c r="AKD85" s="103"/>
      <c r="AKE85" s="103"/>
      <c r="AKF85" s="103"/>
      <c r="AKG85" s="103"/>
      <c r="AKH85" s="103"/>
      <c r="AKI85" s="103"/>
      <c r="AKJ85" s="103"/>
      <c r="AKK85" s="103"/>
      <c r="AKL85" s="103"/>
      <c r="AKM85" s="103"/>
      <c r="AKN85" s="103"/>
      <c r="AKO85" s="103"/>
      <c r="AKP85" s="103"/>
      <c r="AKQ85" s="103"/>
      <c r="AKR85" s="103"/>
      <c r="AKS85" s="103"/>
      <c r="AKT85" s="103"/>
      <c r="AKU85" s="103"/>
      <c r="AKV85" s="103"/>
      <c r="AKW85" s="103"/>
      <c r="AKX85" s="103"/>
      <c r="AKY85" s="103"/>
      <c r="AKZ85" s="103"/>
      <c r="ALA85" s="103"/>
      <c r="ALB85" s="103"/>
      <c r="ALC85" s="103"/>
      <c r="ALD85" s="103"/>
      <c r="ALE85" s="103"/>
      <c r="ALF85" s="103"/>
      <c r="ALG85" s="103"/>
      <c r="ALH85" s="103"/>
      <c r="ALI85" s="103"/>
      <c r="ALJ85" s="103"/>
      <c r="ALK85" s="103"/>
      <c r="ALL85" s="103"/>
      <c r="ALM85" s="103"/>
      <c r="ALN85" s="103"/>
      <c r="ALO85" s="103"/>
      <c r="ALP85" s="103"/>
      <c r="ALQ85" s="103"/>
      <c r="ALR85" s="103"/>
      <c r="ALS85" s="103"/>
      <c r="ALT85" s="103"/>
      <c r="ALU85" s="103"/>
      <c r="ALV85" s="103"/>
      <c r="ALW85" s="103"/>
      <c r="ALX85" s="103"/>
      <c r="ALY85" s="103"/>
      <c r="ALZ85" s="103"/>
      <c r="AMA85" s="103"/>
      <c r="AMB85" s="103"/>
      <c r="AMC85" s="103"/>
      <c r="AMD85" s="103"/>
      <c r="AME85" s="103"/>
      <c r="AMF85" s="103"/>
      <c r="AMG85" s="103"/>
      <c r="AMH85" s="103"/>
      <c r="AMI85" s="103"/>
      <c r="AMJ85" s="103"/>
      <c r="AMK85" s="103"/>
      <c r="AML85" s="103"/>
      <c r="AMM85" s="103"/>
      <c r="AMN85" s="103"/>
      <c r="AMO85" s="103"/>
      <c r="AMP85" s="103"/>
      <c r="AMQ85" s="103"/>
      <c r="AMR85" s="103"/>
      <c r="AMS85" s="103"/>
      <c r="AMT85" s="103"/>
      <c r="AMU85" s="103"/>
      <c r="AMV85" s="103"/>
      <c r="AMW85" s="103"/>
      <c r="AMX85" s="103"/>
      <c r="AMY85" s="103"/>
      <c r="AMZ85" s="103"/>
      <c r="ANA85" s="103"/>
      <c r="ANB85" s="103"/>
      <c r="ANC85" s="103"/>
      <c r="AND85" s="103"/>
      <c r="ANE85" s="103"/>
      <c r="ANF85" s="103"/>
      <c r="ANG85" s="103"/>
      <c r="ANH85" s="103"/>
      <c r="ANI85" s="103"/>
      <c r="ANJ85" s="103"/>
      <c r="ANK85" s="103"/>
      <c r="ANL85" s="103"/>
      <c r="ANM85" s="103"/>
      <c r="ANN85" s="103"/>
      <c r="ANO85" s="103"/>
      <c r="ANP85" s="103"/>
      <c r="ANQ85" s="103"/>
      <c r="ANR85" s="103"/>
      <c r="ANS85" s="103"/>
      <c r="ANT85" s="103"/>
      <c r="ANU85" s="103"/>
      <c r="ANV85" s="103"/>
      <c r="ANW85" s="103"/>
      <c r="ANX85" s="103"/>
      <c r="ANY85" s="103"/>
      <c r="ANZ85" s="103"/>
      <c r="AOA85" s="103"/>
      <c r="AOB85" s="103"/>
      <c r="AOC85" s="103"/>
      <c r="AOD85" s="103"/>
      <c r="AOE85" s="103"/>
      <c r="AOF85" s="103"/>
      <c r="AOG85" s="103"/>
      <c r="AOH85" s="103"/>
      <c r="AOI85" s="103"/>
      <c r="AOJ85" s="103"/>
      <c r="AOK85" s="103"/>
      <c r="AOL85" s="103"/>
      <c r="AOM85" s="103"/>
      <c r="AON85" s="103"/>
      <c r="AOO85" s="103"/>
      <c r="AOP85" s="103"/>
      <c r="AOQ85" s="103"/>
      <c r="AOR85" s="103"/>
      <c r="AOS85" s="103"/>
      <c r="AOT85" s="103"/>
      <c r="AOU85" s="103"/>
      <c r="AOV85" s="103"/>
      <c r="AOW85" s="103"/>
      <c r="AOX85" s="103"/>
      <c r="AOY85" s="103"/>
      <c r="AOZ85" s="103"/>
      <c r="APA85" s="103"/>
      <c r="APB85" s="103"/>
      <c r="APC85" s="103"/>
      <c r="APD85" s="103"/>
      <c r="APE85" s="103"/>
      <c r="APF85" s="103"/>
      <c r="APG85" s="103"/>
      <c r="APH85" s="103"/>
      <c r="API85" s="103"/>
      <c r="APJ85" s="103"/>
      <c r="APK85" s="103"/>
      <c r="APL85" s="103"/>
      <c r="APM85" s="103"/>
      <c r="APN85" s="103"/>
      <c r="APO85" s="103"/>
      <c r="APP85" s="103"/>
      <c r="APQ85" s="103"/>
      <c r="APR85" s="103"/>
      <c r="APS85" s="103"/>
      <c r="APT85" s="103"/>
      <c r="APU85" s="103"/>
      <c r="APV85" s="103"/>
      <c r="APW85" s="103"/>
      <c r="APX85" s="103"/>
      <c r="APY85" s="103"/>
      <c r="APZ85" s="103"/>
      <c r="AQA85" s="103"/>
      <c r="AQB85" s="103"/>
      <c r="AQC85" s="103"/>
      <c r="AQD85" s="103"/>
      <c r="AQE85" s="103"/>
      <c r="AQF85" s="103"/>
      <c r="AQG85" s="103"/>
      <c r="AQH85" s="103"/>
      <c r="AQI85" s="103"/>
      <c r="AQJ85" s="103"/>
      <c r="AQK85" s="103"/>
      <c r="AQL85" s="103"/>
      <c r="AQM85" s="103"/>
      <c r="AQN85" s="103"/>
      <c r="AQO85" s="103"/>
      <c r="AQP85" s="103"/>
      <c r="AQQ85" s="103"/>
      <c r="AQR85" s="103"/>
      <c r="AQS85" s="103"/>
      <c r="AQT85" s="103"/>
      <c r="AQU85" s="103"/>
      <c r="AQV85" s="103"/>
      <c r="AQW85" s="103"/>
      <c r="AQX85" s="103"/>
      <c r="AQY85" s="103"/>
      <c r="AQZ85" s="103"/>
      <c r="ARA85" s="103"/>
      <c r="ARB85" s="103"/>
      <c r="ARC85" s="103"/>
      <c r="ARD85" s="103"/>
      <c r="ARE85" s="103"/>
      <c r="ARF85" s="103"/>
      <c r="ARG85" s="103"/>
      <c r="ARH85" s="103"/>
      <c r="ARI85" s="103"/>
      <c r="ARJ85" s="103"/>
      <c r="ARK85" s="103"/>
      <c r="ARL85" s="103"/>
      <c r="ARM85" s="103"/>
      <c r="ARN85" s="103"/>
      <c r="ARO85" s="103"/>
      <c r="ARP85" s="103"/>
      <c r="ARQ85" s="103"/>
      <c r="ARR85" s="103"/>
      <c r="ARS85" s="103"/>
      <c r="ART85" s="103"/>
      <c r="ARU85" s="103"/>
      <c r="ARV85" s="103"/>
      <c r="ARW85" s="103"/>
      <c r="ARX85" s="103"/>
      <c r="ARY85" s="103"/>
      <c r="ARZ85" s="103"/>
      <c r="ASA85" s="103"/>
      <c r="ASB85" s="103"/>
      <c r="ASC85" s="103"/>
      <c r="ASD85" s="103"/>
      <c r="ASE85" s="103"/>
      <c r="ASF85" s="103"/>
      <c r="ASG85" s="103"/>
      <c r="ASH85" s="103"/>
      <c r="ASI85" s="103"/>
      <c r="ASJ85" s="103"/>
      <c r="ASK85" s="103"/>
      <c r="ASL85" s="103"/>
      <c r="ASM85" s="103"/>
      <c r="ASN85" s="103"/>
      <c r="ASO85" s="103"/>
      <c r="ASP85" s="103"/>
      <c r="ASQ85" s="103"/>
      <c r="ASR85" s="103"/>
      <c r="ASS85" s="103"/>
      <c r="AST85" s="103"/>
      <c r="ASU85" s="103"/>
      <c r="ASV85" s="103"/>
      <c r="ASW85" s="103"/>
      <c r="ASX85" s="103"/>
      <c r="ASY85" s="103"/>
      <c r="ASZ85" s="103"/>
      <c r="ATA85" s="103"/>
      <c r="ATB85" s="103"/>
      <c r="ATC85" s="103"/>
      <c r="ATD85" s="103"/>
      <c r="ATE85" s="103"/>
      <c r="ATF85" s="103"/>
      <c r="ATG85" s="103"/>
      <c r="ATH85" s="103"/>
      <c r="ATI85" s="103"/>
      <c r="ATJ85" s="103"/>
      <c r="ATK85" s="103"/>
      <c r="ATL85" s="103"/>
      <c r="ATM85" s="103"/>
      <c r="ATN85" s="103"/>
      <c r="ATO85" s="103"/>
      <c r="ATP85" s="103"/>
      <c r="ATQ85" s="103"/>
      <c r="ATR85" s="103"/>
      <c r="ATS85" s="103"/>
      <c r="ATT85" s="103"/>
      <c r="ATU85" s="103"/>
      <c r="ATV85" s="103"/>
      <c r="ATW85" s="103"/>
      <c r="ATX85" s="103"/>
      <c r="ATY85" s="103"/>
      <c r="ATZ85" s="103"/>
      <c r="AUA85" s="103"/>
      <c r="AUB85" s="103"/>
      <c r="AUC85" s="103"/>
      <c r="AUD85" s="103"/>
      <c r="AUE85" s="103"/>
      <c r="AUF85" s="103"/>
      <c r="AUG85" s="103"/>
      <c r="AUH85" s="103"/>
      <c r="AUI85" s="103"/>
      <c r="AUJ85" s="103"/>
      <c r="AUK85" s="103"/>
      <c r="AUL85" s="103"/>
      <c r="AUM85" s="103"/>
      <c r="AUN85" s="103"/>
      <c r="AUO85" s="103"/>
      <c r="AUP85" s="103"/>
      <c r="AUQ85" s="103"/>
      <c r="AUR85" s="103"/>
      <c r="AUS85" s="103"/>
      <c r="AUT85" s="103"/>
      <c r="AUU85" s="103"/>
      <c r="AUV85" s="103"/>
      <c r="AUW85" s="103"/>
      <c r="AUX85" s="103"/>
      <c r="AUY85" s="103"/>
      <c r="AUZ85" s="103"/>
      <c r="AVA85" s="103"/>
      <c r="AVB85" s="103"/>
      <c r="AVC85" s="103"/>
      <c r="AVD85" s="103"/>
      <c r="AVE85" s="103"/>
      <c r="AVF85" s="103"/>
      <c r="AVG85" s="103"/>
      <c r="AVH85" s="103"/>
      <c r="AVI85" s="103"/>
      <c r="AVJ85" s="103"/>
      <c r="AVK85" s="103"/>
      <c r="AVL85" s="103"/>
      <c r="AVM85" s="103"/>
      <c r="AVN85" s="103"/>
      <c r="AVO85" s="103"/>
      <c r="AVP85" s="103"/>
      <c r="AVQ85" s="103"/>
      <c r="AVR85" s="103"/>
      <c r="AVS85" s="103"/>
      <c r="AVT85" s="103"/>
      <c r="AVU85" s="103"/>
      <c r="AVV85" s="103"/>
      <c r="AVW85" s="103"/>
      <c r="AVX85" s="103"/>
      <c r="AVY85" s="103"/>
      <c r="AVZ85" s="103"/>
      <c r="AWA85" s="103"/>
      <c r="AWB85" s="103"/>
      <c r="AWC85" s="103"/>
      <c r="AWD85" s="103"/>
      <c r="AWE85" s="103"/>
      <c r="AWF85" s="103"/>
      <c r="AWG85" s="103"/>
      <c r="AWH85" s="103"/>
      <c r="AWI85" s="103"/>
      <c r="AWJ85" s="103"/>
      <c r="AWK85" s="103"/>
      <c r="AWL85" s="103"/>
      <c r="AWM85" s="103"/>
      <c r="AWN85" s="103"/>
      <c r="AWO85" s="103"/>
      <c r="AWP85" s="103"/>
      <c r="AWQ85" s="103"/>
      <c r="AWR85" s="103"/>
      <c r="AWS85" s="103"/>
      <c r="AWT85" s="103"/>
      <c r="AWU85" s="103"/>
      <c r="AWV85" s="103"/>
      <c r="AWW85" s="103"/>
      <c r="AWX85" s="103"/>
      <c r="AWY85" s="103"/>
      <c r="AWZ85" s="103"/>
      <c r="AXA85" s="103"/>
      <c r="AXB85" s="103"/>
      <c r="AXC85" s="103"/>
      <c r="AXD85" s="103"/>
      <c r="AXE85" s="103"/>
      <c r="AXF85" s="103"/>
      <c r="AXG85" s="103"/>
      <c r="AXH85" s="103"/>
      <c r="AXI85" s="103"/>
      <c r="AXJ85" s="103"/>
      <c r="AXK85" s="103"/>
      <c r="AXL85" s="103"/>
      <c r="AXM85" s="103"/>
      <c r="AXN85" s="103"/>
      <c r="AXO85" s="103"/>
      <c r="AXP85" s="103"/>
      <c r="AXQ85" s="103"/>
      <c r="AXR85" s="103"/>
      <c r="AXS85" s="103"/>
      <c r="AXT85" s="103"/>
      <c r="AXU85" s="103"/>
      <c r="AXV85" s="103"/>
      <c r="AXW85" s="103"/>
      <c r="AXX85" s="103"/>
      <c r="AXY85" s="103"/>
      <c r="AXZ85" s="103"/>
      <c r="AYA85" s="103"/>
      <c r="AYB85" s="103"/>
      <c r="AYC85" s="103"/>
      <c r="AYD85" s="103"/>
      <c r="AYE85" s="103"/>
      <c r="AYF85" s="103"/>
      <c r="AYG85" s="103"/>
      <c r="AYH85" s="103"/>
      <c r="AYI85" s="103"/>
      <c r="AYJ85" s="103"/>
      <c r="AYK85" s="103"/>
      <c r="AYL85" s="103"/>
      <c r="AYM85" s="103"/>
      <c r="AYN85" s="103"/>
      <c r="AYO85" s="103"/>
      <c r="AYP85" s="103"/>
      <c r="AYQ85" s="103"/>
      <c r="AYR85" s="103"/>
      <c r="AYS85" s="103"/>
      <c r="AYT85" s="103"/>
      <c r="AYU85" s="103"/>
      <c r="AYV85" s="103"/>
      <c r="AYW85" s="103"/>
      <c r="AYX85" s="103"/>
      <c r="AYY85" s="103"/>
      <c r="AYZ85" s="103"/>
      <c r="AZA85" s="103"/>
      <c r="AZB85" s="103"/>
      <c r="AZC85" s="103"/>
      <c r="AZD85" s="103"/>
      <c r="AZE85" s="103"/>
      <c r="AZF85" s="103"/>
      <c r="AZG85" s="103"/>
      <c r="AZH85" s="103"/>
      <c r="AZI85" s="103"/>
      <c r="AZJ85" s="103"/>
      <c r="AZK85" s="103"/>
      <c r="AZL85" s="103"/>
      <c r="AZM85" s="103"/>
      <c r="AZN85" s="103"/>
      <c r="AZO85" s="103"/>
      <c r="AZP85" s="103"/>
      <c r="AZQ85" s="103"/>
      <c r="AZR85" s="103"/>
      <c r="AZS85" s="103"/>
      <c r="AZT85" s="103"/>
      <c r="AZU85" s="103"/>
      <c r="AZV85" s="103"/>
      <c r="AZW85" s="103"/>
      <c r="AZX85" s="103"/>
      <c r="AZY85" s="103"/>
      <c r="AZZ85" s="103"/>
      <c r="BAA85" s="103"/>
      <c r="BAB85" s="103"/>
      <c r="BAC85" s="103"/>
      <c r="BAD85" s="103"/>
      <c r="BAE85" s="103"/>
      <c r="BAF85" s="103"/>
      <c r="BAG85" s="103"/>
      <c r="BAH85" s="103"/>
      <c r="BAI85" s="103"/>
      <c r="BAJ85" s="103"/>
      <c r="BAK85" s="103"/>
      <c r="BAL85" s="103"/>
      <c r="BAM85" s="103"/>
      <c r="BAN85" s="103"/>
      <c r="BAO85" s="103"/>
      <c r="BAP85" s="103"/>
      <c r="BAQ85" s="103"/>
      <c r="BAR85" s="103"/>
      <c r="BAS85" s="103"/>
      <c r="BAT85" s="103"/>
      <c r="BAU85" s="103"/>
      <c r="BAV85" s="103"/>
      <c r="BAW85" s="103"/>
      <c r="BAX85" s="103"/>
      <c r="BAY85" s="103"/>
      <c r="BAZ85" s="103"/>
      <c r="BBA85" s="103"/>
      <c r="BBB85" s="103"/>
      <c r="BBC85" s="103"/>
      <c r="BBD85" s="103"/>
      <c r="BBE85" s="103"/>
      <c r="BBF85" s="103"/>
      <c r="BBG85" s="103"/>
      <c r="BBH85" s="103"/>
      <c r="BBI85" s="103"/>
      <c r="BBJ85" s="103"/>
      <c r="BBK85" s="103"/>
      <c r="BBL85" s="103"/>
      <c r="BBM85" s="103"/>
      <c r="BBN85" s="103"/>
      <c r="BBO85" s="103"/>
      <c r="BBP85" s="103"/>
      <c r="BBQ85" s="103"/>
      <c r="BBR85" s="103"/>
      <c r="BBS85" s="103"/>
      <c r="BBT85" s="103"/>
      <c r="BBU85" s="103"/>
      <c r="BBV85" s="103"/>
      <c r="BBW85" s="103"/>
      <c r="BBX85" s="103"/>
      <c r="BBY85" s="103"/>
      <c r="BBZ85" s="103"/>
      <c r="BCA85" s="103"/>
      <c r="BCB85" s="103"/>
      <c r="BCC85" s="103"/>
      <c r="BCD85" s="103"/>
      <c r="BCE85" s="103"/>
      <c r="BCF85" s="103"/>
      <c r="BCG85" s="103"/>
      <c r="BCH85" s="103"/>
      <c r="BCI85" s="103"/>
      <c r="BCJ85" s="103"/>
      <c r="BCK85" s="103"/>
      <c r="BCL85" s="103"/>
      <c r="BCM85" s="103"/>
      <c r="BCN85" s="103"/>
      <c r="BCO85" s="103"/>
      <c r="BCP85" s="103"/>
      <c r="BCQ85" s="103"/>
      <c r="BCR85" s="103"/>
      <c r="BCS85" s="103"/>
      <c r="BCT85" s="103"/>
      <c r="BCU85" s="103"/>
      <c r="BCV85" s="103"/>
      <c r="BCW85" s="103"/>
      <c r="BCX85" s="103"/>
      <c r="BCY85" s="103"/>
      <c r="BCZ85" s="103"/>
      <c r="BDA85" s="103"/>
      <c r="BDB85" s="103"/>
      <c r="BDC85" s="103"/>
      <c r="BDD85" s="103"/>
      <c r="BDE85" s="103"/>
      <c r="BDF85" s="103"/>
      <c r="BDG85" s="103"/>
      <c r="BDH85" s="103"/>
      <c r="BDI85" s="103"/>
      <c r="BDJ85" s="103"/>
      <c r="BDK85" s="103"/>
      <c r="BDL85" s="103"/>
      <c r="BDM85" s="103"/>
      <c r="BDN85" s="103"/>
      <c r="BDO85" s="103"/>
      <c r="BDP85" s="103"/>
      <c r="BDQ85" s="103"/>
      <c r="BDR85" s="103"/>
      <c r="BDS85" s="103"/>
      <c r="BDT85" s="103"/>
      <c r="BDU85" s="103"/>
      <c r="BDV85" s="103"/>
      <c r="BDW85" s="103"/>
      <c r="BDX85" s="103"/>
      <c r="BDY85" s="103"/>
      <c r="BDZ85" s="103"/>
      <c r="BEA85" s="103"/>
      <c r="BEB85" s="103"/>
      <c r="BEC85" s="103"/>
      <c r="BED85" s="103"/>
      <c r="BEE85" s="103"/>
      <c r="BEF85" s="103"/>
      <c r="BEG85" s="103"/>
      <c r="BEH85" s="103"/>
      <c r="BEI85" s="103"/>
      <c r="BEJ85" s="103"/>
      <c r="BEK85" s="103"/>
      <c r="BEL85" s="103"/>
      <c r="BEM85" s="103"/>
      <c r="BEN85" s="103"/>
      <c r="BEO85" s="103"/>
      <c r="BEP85" s="103"/>
      <c r="BEQ85" s="103"/>
      <c r="BER85" s="103"/>
      <c r="BES85" s="103"/>
      <c r="BET85" s="103"/>
      <c r="BEU85" s="103"/>
      <c r="BEV85" s="103"/>
      <c r="BEW85" s="103"/>
      <c r="BEX85" s="103"/>
      <c r="BEY85" s="103"/>
      <c r="BEZ85" s="103"/>
      <c r="BFA85" s="103"/>
      <c r="BFB85" s="103"/>
      <c r="BFC85" s="103"/>
      <c r="BFD85" s="103"/>
      <c r="BFE85" s="103"/>
      <c r="BFF85" s="103"/>
      <c r="BFG85" s="103"/>
      <c r="BFH85" s="103"/>
      <c r="BFI85" s="103"/>
      <c r="BFJ85" s="103"/>
      <c r="BFK85" s="103"/>
      <c r="BFL85" s="103"/>
      <c r="BFM85" s="103"/>
      <c r="BFN85" s="103"/>
      <c r="BFO85" s="103"/>
      <c r="BFP85" s="103"/>
      <c r="BFQ85" s="103"/>
      <c r="BFR85" s="103"/>
      <c r="BFS85" s="103"/>
      <c r="BFT85" s="103"/>
      <c r="BFU85" s="103"/>
      <c r="BFV85" s="103"/>
      <c r="BFW85" s="103"/>
      <c r="BFX85" s="103"/>
      <c r="BFY85" s="103"/>
      <c r="BFZ85" s="103"/>
      <c r="BGA85" s="103"/>
      <c r="BGB85" s="103"/>
      <c r="BGC85" s="103"/>
      <c r="BGD85" s="103"/>
      <c r="BGE85" s="103"/>
      <c r="BGF85" s="103"/>
      <c r="BGG85" s="103"/>
      <c r="BGH85" s="103"/>
      <c r="BGI85" s="103"/>
      <c r="BGJ85" s="103"/>
      <c r="BGK85" s="103"/>
      <c r="BGL85" s="103"/>
      <c r="BGM85" s="103"/>
      <c r="BGN85" s="103"/>
      <c r="BGO85" s="103"/>
      <c r="BGP85" s="103"/>
      <c r="BGQ85" s="103"/>
      <c r="BGR85" s="103"/>
      <c r="BGS85" s="103"/>
      <c r="BGT85" s="103"/>
      <c r="BGU85" s="103"/>
      <c r="BGV85" s="103"/>
      <c r="BGW85" s="103"/>
      <c r="BGX85" s="103"/>
      <c r="BGY85" s="103"/>
      <c r="BGZ85" s="103"/>
      <c r="BHA85" s="103"/>
      <c r="BHB85" s="103"/>
      <c r="BHC85" s="103"/>
      <c r="BHD85" s="103"/>
      <c r="BHE85" s="103"/>
      <c r="BHF85" s="103"/>
      <c r="BHG85" s="103"/>
      <c r="BHH85" s="103"/>
      <c r="BHI85" s="103"/>
      <c r="BHJ85" s="103"/>
      <c r="BHK85" s="103"/>
      <c r="BHL85" s="103"/>
      <c r="BHM85" s="103"/>
      <c r="BHN85" s="103"/>
      <c r="BHO85" s="103"/>
      <c r="BHP85" s="103"/>
      <c r="BHQ85" s="103"/>
      <c r="BHR85" s="103"/>
      <c r="BHS85" s="103"/>
      <c r="BHT85" s="103"/>
      <c r="BHU85" s="103"/>
      <c r="BHV85" s="103"/>
      <c r="BHW85" s="103"/>
      <c r="BHX85" s="103"/>
      <c r="BHY85" s="103"/>
      <c r="BHZ85" s="103"/>
      <c r="BIA85" s="103"/>
      <c r="BIB85" s="103"/>
      <c r="BIC85" s="103"/>
      <c r="BID85" s="103"/>
      <c r="BIE85" s="103"/>
      <c r="BIF85" s="103"/>
      <c r="BIG85" s="103"/>
      <c r="BIH85" s="103"/>
      <c r="BII85" s="103"/>
      <c r="BIJ85" s="103"/>
      <c r="BIK85" s="103"/>
      <c r="BIL85" s="103"/>
      <c r="BIM85" s="103"/>
      <c r="BIN85" s="103"/>
      <c r="BIO85" s="103"/>
      <c r="BIP85" s="103"/>
      <c r="BIQ85" s="103"/>
      <c r="BIR85" s="103"/>
      <c r="BIS85" s="103"/>
      <c r="BIT85" s="103"/>
      <c r="BIU85" s="103"/>
      <c r="BIV85" s="103"/>
      <c r="BIW85" s="103"/>
      <c r="BIX85" s="103"/>
      <c r="BIY85" s="103"/>
      <c r="BIZ85" s="103"/>
      <c r="BJA85" s="103"/>
      <c r="BJB85" s="103"/>
      <c r="BJC85" s="103"/>
      <c r="BJD85" s="103"/>
      <c r="BJE85" s="103"/>
      <c r="BJF85" s="103"/>
      <c r="BJG85" s="103"/>
      <c r="BJH85" s="103"/>
      <c r="BJI85" s="103"/>
      <c r="BJJ85" s="103"/>
      <c r="BJK85" s="103"/>
      <c r="BJL85" s="103"/>
      <c r="BJM85" s="103"/>
      <c r="BJN85" s="103"/>
      <c r="BJO85" s="103"/>
      <c r="BJP85" s="103"/>
      <c r="BJQ85" s="103"/>
      <c r="BJR85" s="103"/>
      <c r="BJS85" s="103"/>
      <c r="BJT85" s="103"/>
      <c r="BJU85" s="103"/>
      <c r="BJV85" s="103"/>
      <c r="BJW85" s="103"/>
      <c r="BJX85" s="103"/>
      <c r="BJY85" s="103"/>
      <c r="BJZ85" s="103"/>
      <c r="BKA85" s="103"/>
      <c r="BKB85" s="103"/>
      <c r="BKC85" s="103"/>
      <c r="BKD85" s="103"/>
      <c r="BKE85" s="103"/>
      <c r="BKF85" s="103"/>
      <c r="BKG85" s="103"/>
      <c r="BKH85" s="103"/>
      <c r="BKI85" s="103"/>
      <c r="BKJ85" s="103"/>
      <c r="BKK85" s="103"/>
      <c r="BKL85" s="103"/>
      <c r="BKM85" s="103"/>
      <c r="BKN85" s="103"/>
      <c r="BKO85" s="103"/>
      <c r="BKP85" s="103"/>
      <c r="BKQ85" s="103"/>
      <c r="BKR85" s="103"/>
      <c r="BKS85" s="103"/>
      <c r="BKT85" s="103"/>
      <c r="BKU85" s="103"/>
      <c r="BKV85" s="103"/>
      <c r="BKW85" s="103"/>
      <c r="BKX85" s="103"/>
      <c r="BKY85" s="103"/>
      <c r="BKZ85" s="103"/>
      <c r="BLA85" s="103"/>
      <c r="BLB85" s="103"/>
      <c r="BLC85" s="103"/>
      <c r="BLD85" s="103"/>
      <c r="BLE85" s="103"/>
      <c r="BLF85" s="103"/>
      <c r="BLG85" s="103"/>
      <c r="BLH85" s="103"/>
      <c r="BLI85" s="103"/>
      <c r="BLJ85" s="103"/>
      <c r="BLK85" s="103"/>
      <c r="BLL85" s="103"/>
      <c r="BLM85" s="103"/>
      <c r="BLN85" s="103"/>
      <c r="BLO85" s="103"/>
      <c r="BLP85" s="103"/>
      <c r="BLQ85" s="103"/>
      <c r="BLR85" s="103"/>
      <c r="BLS85" s="103"/>
      <c r="BLT85" s="103"/>
      <c r="BLU85" s="103"/>
      <c r="BLV85" s="103"/>
      <c r="BLW85" s="103"/>
      <c r="BLX85" s="103"/>
      <c r="BLY85" s="103"/>
      <c r="BLZ85" s="103"/>
      <c r="BMA85" s="103"/>
      <c r="BMB85" s="103"/>
      <c r="BMC85" s="103"/>
      <c r="BMD85" s="103"/>
      <c r="BME85" s="103"/>
      <c r="BMF85" s="103"/>
      <c r="BMG85" s="103"/>
      <c r="BMH85" s="103"/>
      <c r="BMI85" s="103"/>
      <c r="BMJ85" s="103"/>
      <c r="BMK85" s="103"/>
      <c r="BML85" s="103"/>
      <c r="BMM85" s="103"/>
      <c r="BMN85" s="103"/>
      <c r="BMO85" s="103"/>
      <c r="BMP85" s="103"/>
      <c r="BMQ85" s="103"/>
      <c r="BMR85" s="103"/>
      <c r="BMS85" s="103"/>
      <c r="BMT85" s="103"/>
      <c r="BMU85" s="103"/>
      <c r="BMV85" s="103"/>
      <c r="BMW85" s="103"/>
      <c r="BMX85" s="103"/>
      <c r="BMY85" s="103"/>
      <c r="BMZ85" s="103"/>
      <c r="BNA85" s="103"/>
      <c r="BNB85" s="103"/>
      <c r="BNC85" s="103"/>
      <c r="BND85" s="103"/>
      <c r="BNE85" s="103"/>
      <c r="BNF85" s="103"/>
      <c r="BNG85" s="103"/>
      <c r="BNH85" s="103"/>
      <c r="BNI85" s="103"/>
      <c r="BNJ85" s="103"/>
      <c r="BNK85" s="103"/>
      <c r="BNL85" s="103"/>
      <c r="BNM85" s="103"/>
      <c r="BNN85" s="103"/>
      <c r="BNO85" s="103"/>
      <c r="BNP85" s="103"/>
      <c r="BNQ85" s="103"/>
      <c r="BNR85" s="103"/>
      <c r="BNS85" s="103"/>
      <c r="BNT85" s="103"/>
      <c r="BNU85" s="103"/>
      <c r="BNV85" s="103"/>
      <c r="BNW85" s="103"/>
      <c r="BNX85" s="103"/>
      <c r="BNY85" s="103"/>
      <c r="BNZ85" s="103"/>
      <c r="BOA85" s="103"/>
      <c r="BOB85" s="103"/>
      <c r="BOC85" s="103"/>
      <c r="BOD85" s="103"/>
      <c r="BOE85" s="103"/>
      <c r="BOF85" s="103"/>
      <c r="BOG85" s="103"/>
      <c r="BOH85" s="103"/>
      <c r="BOI85" s="103"/>
      <c r="BOJ85" s="103"/>
      <c r="BOK85" s="103"/>
      <c r="BOL85" s="103"/>
      <c r="BOM85" s="103"/>
      <c r="BON85" s="103"/>
      <c r="BOO85" s="103"/>
      <c r="BOP85" s="103"/>
      <c r="BOQ85" s="103"/>
      <c r="BOR85" s="103"/>
      <c r="BOS85" s="103"/>
      <c r="BOT85" s="103"/>
      <c r="BOU85" s="103"/>
      <c r="BOV85" s="103"/>
      <c r="BOW85" s="103"/>
      <c r="BOX85" s="103"/>
      <c r="BOY85" s="103"/>
      <c r="BOZ85" s="103"/>
      <c r="BPA85" s="103"/>
      <c r="BPB85" s="103"/>
      <c r="BPC85" s="103"/>
      <c r="BPD85" s="103"/>
      <c r="BPE85" s="103"/>
      <c r="BPF85" s="103"/>
      <c r="BPG85" s="103"/>
      <c r="BPH85" s="103"/>
      <c r="BPI85" s="103"/>
      <c r="BPJ85" s="103"/>
      <c r="BPK85" s="103"/>
      <c r="BPL85" s="103"/>
      <c r="BPM85" s="103"/>
      <c r="BPN85" s="103"/>
      <c r="BPO85" s="103"/>
      <c r="BPP85" s="103"/>
      <c r="BPQ85" s="103"/>
      <c r="BPR85" s="103"/>
      <c r="BPS85" s="103"/>
      <c r="BPT85" s="103"/>
      <c r="BPU85" s="103"/>
      <c r="BPV85" s="103"/>
      <c r="BPW85" s="103"/>
      <c r="BPX85" s="103"/>
      <c r="BPY85" s="103"/>
      <c r="BPZ85" s="103"/>
      <c r="BQA85" s="103"/>
      <c r="BQB85" s="103"/>
      <c r="BQC85" s="103"/>
      <c r="BQD85" s="103"/>
      <c r="BQE85" s="103"/>
      <c r="BQF85" s="103"/>
      <c r="BQG85" s="103"/>
      <c r="BQH85" s="103"/>
      <c r="BQI85" s="103"/>
      <c r="BQJ85" s="103"/>
      <c r="BQK85" s="103"/>
      <c r="BQL85" s="103"/>
      <c r="BQM85" s="103"/>
      <c r="BQN85" s="103"/>
      <c r="BQO85" s="103"/>
      <c r="BQP85" s="103"/>
      <c r="BQQ85" s="103"/>
      <c r="BQR85" s="103"/>
      <c r="BQS85" s="103"/>
      <c r="BQT85" s="103"/>
      <c r="BQU85" s="103"/>
      <c r="BQV85" s="103"/>
      <c r="BQW85" s="103"/>
      <c r="BQX85" s="103"/>
      <c r="BQY85" s="103"/>
      <c r="BQZ85" s="103"/>
      <c r="BRA85" s="103"/>
      <c r="BRB85" s="103"/>
      <c r="BRC85" s="103"/>
      <c r="BRD85" s="103"/>
      <c r="BRE85" s="103"/>
      <c r="BRF85" s="103"/>
      <c r="BRG85" s="103"/>
      <c r="BRH85" s="103"/>
      <c r="BRI85" s="103"/>
      <c r="BRJ85" s="103"/>
      <c r="BRK85" s="103"/>
      <c r="BRL85" s="103"/>
      <c r="BRM85" s="103"/>
      <c r="BRN85" s="103"/>
      <c r="BRO85" s="103"/>
      <c r="BRP85" s="103"/>
      <c r="BRQ85" s="103"/>
      <c r="BRR85" s="103"/>
      <c r="BRS85" s="103"/>
      <c r="BRT85" s="103"/>
      <c r="BRU85" s="103"/>
      <c r="BRV85" s="103"/>
      <c r="BRW85" s="103"/>
      <c r="BRX85" s="103"/>
      <c r="BRY85" s="103"/>
      <c r="BRZ85" s="103"/>
      <c r="BSA85" s="103"/>
      <c r="BSB85" s="103"/>
      <c r="BSC85" s="103"/>
      <c r="BSD85" s="103"/>
      <c r="BSE85" s="103"/>
      <c r="BSF85" s="103"/>
      <c r="BSG85" s="103"/>
      <c r="BSH85" s="103"/>
      <c r="BSI85" s="103"/>
      <c r="BSJ85" s="103"/>
      <c r="BSK85" s="103"/>
      <c r="BSL85" s="103"/>
      <c r="BSM85" s="103"/>
      <c r="BSN85" s="103"/>
      <c r="BSO85" s="103"/>
      <c r="BSP85" s="103"/>
      <c r="BSQ85" s="103"/>
      <c r="BSR85" s="103"/>
      <c r="BSS85" s="103"/>
      <c r="BST85" s="103"/>
      <c r="BSU85" s="103"/>
      <c r="BSV85" s="103"/>
      <c r="BSW85" s="103"/>
      <c r="BSX85" s="103"/>
      <c r="BSY85" s="103"/>
      <c r="BSZ85" s="103"/>
      <c r="BTA85" s="103"/>
      <c r="BTB85" s="103"/>
      <c r="BTC85" s="103"/>
      <c r="BTD85" s="103"/>
      <c r="BTE85" s="103"/>
      <c r="BTF85" s="103"/>
      <c r="BTG85" s="103"/>
      <c r="BTH85" s="103"/>
      <c r="BTI85" s="103"/>
      <c r="BTJ85" s="103"/>
      <c r="BTK85" s="103"/>
      <c r="BTL85" s="103"/>
      <c r="BTM85" s="103"/>
      <c r="BTN85" s="103"/>
      <c r="BTO85" s="103"/>
      <c r="BTP85" s="103"/>
      <c r="BTQ85" s="103"/>
      <c r="BTR85" s="103"/>
      <c r="BTS85" s="103"/>
      <c r="BTT85" s="103"/>
      <c r="BTU85" s="103"/>
      <c r="BTV85" s="103"/>
      <c r="BTW85" s="103"/>
      <c r="BTX85" s="103"/>
      <c r="BTY85" s="103"/>
      <c r="BTZ85" s="103"/>
      <c r="BUA85" s="103"/>
      <c r="BUB85" s="103"/>
      <c r="BUC85" s="103"/>
      <c r="BUD85" s="103"/>
      <c r="BUE85" s="103"/>
      <c r="BUF85" s="103"/>
      <c r="BUG85" s="103"/>
      <c r="BUH85" s="103"/>
      <c r="BUI85" s="103"/>
      <c r="BUJ85" s="103"/>
      <c r="BUK85" s="103"/>
      <c r="BUL85" s="103"/>
      <c r="BUM85" s="103"/>
      <c r="BUN85" s="103"/>
      <c r="BUO85" s="103"/>
      <c r="BUP85" s="103"/>
      <c r="BUQ85" s="103"/>
      <c r="BUR85" s="103"/>
      <c r="BUS85" s="103"/>
      <c r="BUT85" s="103"/>
      <c r="BUU85" s="103"/>
      <c r="BUV85" s="103"/>
      <c r="BUW85" s="103"/>
      <c r="BUX85" s="103"/>
      <c r="BUY85" s="103"/>
      <c r="BUZ85" s="103"/>
      <c r="BVA85" s="103"/>
      <c r="BVB85" s="103"/>
      <c r="BVC85" s="103"/>
      <c r="BVD85" s="103"/>
      <c r="BVE85" s="103"/>
      <c r="BVF85" s="103"/>
      <c r="BVG85" s="103"/>
      <c r="BVH85" s="103"/>
      <c r="BVI85" s="103"/>
      <c r="BVJ85" s="103"/>
      <c r="BVK85" s="103"/>
      <c r="BVL85" s="103"/>
      <c r="BVM85" s="103"/>
      <c r="BVN85" s="103"/>
      <c r="BVO85" s="103"/>
      <c r="BVP85" s="103"/>
      <c r="BVQ85" s="103"/>
      <c r="BVR85" s="103"/>
      <c r="BVS85" s="103"/>
      <c r="BVT85" s="103"/>
      <c r="BVU85" s="103"/>
      <c r="BVV85" s="103"/>
      <c r="BVW85" s="103"/>
      <c r="BVX85" s="103"/>
      <c r="BVY85" s="103"/>
      <c r="BVZ85" s="103"/>
      <c r="BWA85" s="103"/>
      <c r="BWB85" s="103"/>
      <c r="BWC85" s="103"/>
      <c r="BWD85" s="103"/>
      <c r="BWE85" s="103"/>
      <c r="BWF85" s="103"/>
      <c r="BWG85" s="103"/>
      <c r="BWH85" s="103"/>
      <c r="BWI85" s="103"/>
      <c r="BWJ85" s="103"/>
      <c r="BWK85" s="103"/>
      <c r="BWL85" s="103"/>
      <c r="BWM85" s="103"/>
      <c r="BWN85" s="103"/>
      <c r="BWO85" s="103"/>
      <c r="BWP85" s="103"/>
      <c r="BWQ85" s="103"/>
      <c r="BWR85" s="103"/>
      <c r="BWS85" s="103"/>
      <c r="BWT85" s="103"/>
      <c r="BWU85" s="103"/>
      <c r="BWV85" s="103"/>
      <c r="BWW85" s="103"/>
      <c r="BWX85" s="103"/>
      <c r="BWY85" s="103"/>
      <c r="BWZ85" s="103"/>
      <c r="BXA85" s="103"/>
      <c r="BXB85" s="103"/>
      <c r="BXC85" s="103"/>
      <c r="BXD85" s="103"/>
      <c r="BXE85" s="103"/>
      <c r="BXF85" s="103"/>
      <c r="BXG85" s="103"/>
      <c r="BXH85" s="103"/>
      <c r="BXI85" s="103"/>
      <c r="BXJ85" s="103"/>
      <c r="BXK85" s="103"/>
      <c r="BXL85" s="103"/>
      <c r="BXM85" s="103"/>
      <c r="BXN85" s="103"/>
      <c r="BXO85" s="103"/>
      <c r="BXP85" s="103"/>
      <c r="BXQ85" s="103"/>
      <c r="BXR85" s="103"/>
      <c r="BXS85" s="103"/>
      <c r="BXT85" s="103"/>
      <c r="BXU85" s="103"/>
      <c r="BXV85" s="103"/>
      <c r="BXW85" s="103"/>
      <c r="BXX85" s="103"/>
      <c r="BXY85" s="103"/>
      <c r="BXZ85" s="103"/>
      <c r="BYA85" s="103"/>
      <c r="BYB85" s="103"/>
      <c r="BYC85" s="103"/>
      <c r="BYD85" s="103"/>
      <c r="BYE85" s="103"/>
      <c r="BYF85" s="103"/>
      <c r="BYG85" s="103"/>
      <c r="BYH85" s="103"/>
      <c r="BYI85" s="103"/>
      <c r="BYJ85" s="103"/>
      <c r="BYK85" s="103"/>
      <c r="BYL85" s="103"/>
      <c r="BYM85" s="103"/>
      <c r="BYN85" s="103"/>
      <c r="BYO85" s="103"/>
      <c r="BYP85" s="103"/>
      <c r="BYQ85" s="103"/>
      <c r="BYR85" s="103"/>
      <c r="BYS85" s="103"/>
      <c r="BYT85" s="103"/>
      <c r="BYU85" s="103"/>
      <c r="BYV85" s="103"/>
      <c r="BYW85" s="103"/>
      <c r="BYX85" s="103"/>
      <c r="BYY85" s="103"/>
      <c r="BYZ85" s="103"/>
      <c r="BZA85" s="103"/>
      <c r="BZB85" s="103"/>
      <c r="BZC85" s="103"/>
      <c r="BZD85" s="103"/>
      <c r="BZE85" s="103"/>
      <c r="BZF85" s="103"/>
      <c r="BZG85" s="103"/>
      <c r="BZH85" s="103"/>
      <c r="BZI85" s="103"/>
      <c r="BZJ85" s="103"/>
      <c r="BZK85" s="103"/>
      <c r="BZL85" s="103"/>
      <c r="BZM85" s="103"/>
      <c r="BZN85" s="103"/>
      <c r="BZO85" s="103"/>
      <c r="BZP85" s="103"/>
      <c r="BZQ85" s="103"/>
      <c r="BZR85" s="103"/>
      <c r="BZS85" s="103"/>
      <c r="BZT85" s="103"/>
      <c r="BZU85" s="103"/>
      <c r="BZV85" s="103"/>
      <c r="BZW85" s="103"/>
      <c r="BZX85" s="103"/>
      <c r="BZY85" s="103"/>
      <c r="BZZ85" s="103"/>
      <c r="CAA85" s="103"/>
      <c r="CAB85" s="103"/>
      <c r="CAC85" s="103"/>
      <c r="CAD85" s="103"/>
      <c r="CAE85" s="103"/>
      <c r="CAF85" s="103"/>
      <c r="CAG85" s="103"/>
      <c r="CAH85" s="103"/>
      <c r="CAI85" s="103"/>
      <c r="CAJ85" s="103"/>
      <c r="CAK85" s="103"/>
      <c r="CAL85" s="103"/>
      <c r="CAM85" s="103"/>
      <c r="CAN85" s="103"/>
      <c r="CAO85" s="103"/>
      <c r="CAP85" s="103"/>
      <c r="CAQ85" s="103"/>
      <c r="CAR85" s="103"/>
      <c r="CAS85" s="103"/>
      <c r="CAT85" s="103"/>
      <c r="CAU85" s="103"/>
      <c r="CAV85" s="103"/>
      <c r="CAW85" s="103"/>
      <c r="CAX85" s="103"/>
      <c r="CAY85" s="103"/>
      <c r="CAZ85" s="103"/>
      <c r="CBA85" s="103"/>
      <c r="CBB85" s="103"/>
      <c r="CBC85" s="103"/>
      <c r="CBD85" s="103"/>
      <c r="CBE85" s="103"/>
      <c r="CBF85" s="103"/>
      <c r="CBG85" s="103"/>
      <c r="CBH85" s="103"/>
      <c r="CBI85" s="103"/>
      <c r="CBJ85" s="103"/>
      <c r="CBK85" s="103"/>
      <c r="CBL85" s="103"/>
      <c r="CBM85" s="103"/>
      <c r="CBN85" s="103"/>
      <c r="CBO85" s="103"/>
      <c r="CBP85" s="103"/>
      <c r="CBQ85" s="103"/>
      <c r="CBR85" s="103"/>
      <c r="CBS85" s="103"/>
      <c r="CBT85" s="103"/>
      <c r="CBU85" s="103"/>
      <c r="CBV85" s="103"/>
      <c r="CBW85" s="103"/>
      <c r="CBX85" s="103"/>
      <c r="CBY85" s="103"/>
      <c r="CBZ85" s="103"/>
      <c r="CCA85" s="103"/>
      <c r="CCB85" s="103"/>
      <c r="CCC85" s="103"/>
      <c r="CCD85" s="103"/>
      <c r="CCE85" s="103"/>
      <c r="CCF85" s="103"/>
      <c r="CCG85" s="103"/>
      <c r="CCH85" s="103"/>
      <c r="CCI85" s="103"/>
      <c r="CCJ85" s="103"/>
      <c r="CCK85" s="103"/>
      <c r="CCL85" s="103"/>
      <c r="CCM85" s="103"/>
      <c r="CCN85" s="103"/>
      <c r="CCO85" s="103"/>
      <c r="CCP85" s="103"/>
      <c r="CCQ85" s="103"/>
      <c r="CCR85" s="103"/>
      <c r="CCS85" s="103"/>
      <c r="CCT85" s="103"/>
      <c r="CCU85" s="103"/>
      <c r="CCV85" s="103"/>
      <c r="CCW85" s="103"/>
      <c r="CCX85" s="103"/>
      <c r="CCY85" s="103"/>
      <c r="CCZ85" s="103"/>
      <c r="CDA85" s="103"/>
      <c r="CDB85" s="103"/>
      <c r="CDC85" s="103"/>
      <c r="CDD85" s="103"/>
      <c r="CDE85" s="103"/>
      <c r="CDF85" s="103"/>
      <c r="CDG85" s="103"/>
      <c r="CDH85" s="103"/>
      <c r="CDI85" s="103"/>
      <c r="CDJ85" s="103"/>
      <c r="CDK85" s="103"/>
      <c r="CDL85" s="103"/>
      <c r="CDM85" s="103"/>
      <c r="CDN85" s="103"/>
      <c r="CDO85" s="103"/>
      <c r="CDP85" s="103"/>
      <c r="CDQ85" s="103"/>
      <c r="CDR85" s="103"/>
      <c r="CDS85" s="103"/>
      <c r="CDT85" s="103"/>
      <c r="CDU85" s="103"/>
      <c r="CDV85" s="103"/>
      <c r="CDW85" s="103"/>
      <c r="CDX85" s="103"/>
      <c r="CDY85" s="103"/>
      <c r="CDZ85" s="103"/>
      <c r="CEA85" s="103"/>
      <c r="CEB85" s="103"/>
      <c r="CEC85" s="103"/>
      <c r="CED85" s="103"/>
      <c r="CEE85" s="103"/>
      <c r="CEF85" s="103"/>
      <c r="CEG85" s="103"/>
      <c r="CEH85" s="103"/>
      <c r="CEI85" s="103"/>
      <c r="CEJ85" s="103"/>
      <c r="CEK85" s="103"/>
      <c r="CEL85" s="103"/>
      <c r="CEM85" s="103"/>
      <c r="CEN85" s="103"/>
      <c r="CEO85" s="103"/>
      <c r="CEP85" s="103"/>
      <c r="CEQ85" s="103"/>
      <c r="CER85" s="103"/>
      <c r="CES85" s="103"/>
      <c r="CET85" s="103"/>
      <c r="CEU85" s="103"/>
      <c r="CEV85" s="103"/>
      <c r="CEW85" s="103"/>
      <c r="CEX85" s="103"/>
      <c r="CEY85" s="103"/>
      <c r="CEZ85" s="103"/>
      <c r="CFA85" s="103"/>
      <c r="CFB85" s="103"/>
      <c r="CFC85" s="103"/>
      <c r="CFD85" s="103"/>
      <c r="CFE85" s="103"/>
      <c r="CFF85" s="103"/>
      <c r="CFG85" s="103"/>
      <c r="CFH85" s="103"/>
      <c r="CFI85" s="103"/>
      <c r="CFJ85" s="103"/>
      <c r="CFK85" s="103"/>
      <c r="CFL85" s="103"/>
      <c r="CFM85" s="103"/>
      <c r="CFN85" s="103"/>
      <c r="CFO85" s="103"/>
      <c r="CFP85" s="103"/>
      <c r="CFQ85" s="103"/>
      <c r="CFR85" s="103"/>
      <c r="CFS85" s="103"/>
      <c r="CFT85" s="103"/>
      <c r="CFU85" s="103"/>
      <c r="CFV85" s="103"/>
      <c r="CFW85" s="103"/>
      <c r="CFX85" s="103"/>
      <c r="CFY85" s="103"/>
      <c r="CFZ85" s="103"/>
      <c r="CGA85" s="103"/>
      <c r="CGB85" s="103"/>
      <c r="CGC85" s="103"/>
      <c r="CGD85" s="103"/>
      <c r="CGE85" s="103"/>
      <c r="CGF85" s="103"/>
      <c r="CGG85" s="103"/>
      <c r="CGH85" s="103"/>
      <c r="CGI85" s="103"/>
      <c r="CGJ85" s="103"/>
      <c r="CGK85" s="103"/>
      <c r="CGL85" s="103"/>
      <c r="CGM85" s="103"/>
      <c r="CGN85" s="103"/>
      <c r="CGO85" s="103"/>
      <c r="CGP85" s="103"/>
      <c r="CGQ85" s="103"/>
      <c r="CGR85" s="103"/>
      <c r="CGS85" s="103"/>
      <c r="CGT85" s="103"/>
      <c r="CGU85" s="103"/>
      <c r="CGV85" s="103"/>
      <c r="CGW85" s="103"/>
      <c r="CGX85" s="103"/>
      <c r="CGY85" s="103"/>
      <c r="CGZ85" s="103"/>
      <c r="CHA85" s="103"/>
      <c r="CHB85" s="103"/>
      <c r="CHC85" s="103"/>
      <c r="CHD85" s="103"/>
      <c r="CHE85" s="103"/>
      <c r="CHF85" s="103"/>
      <c r="CHG85" s="103"/>
      <c r="CHH85" s="103"/>
      <c r="CHI85" s="103"/>
      <c r="CHJ85" s="103"/>
      <c r="CHK85" s="103"/>
      <c r="CHL85" s="103"/>
      <c r="CHM85" s="103"/>
      <c r="CHN85" s="103"/>
      <c r="CHO85" s="103"/>
      <c r="CHP85" s="103"/>
      <c r="CHQ85" s="103"/>
      <c r="CHR85" s="103"/>
      <c r="CHS85" s="103"/>
      <c r="CHT85" s="103"/>
      <c r="CHU85" s="103"/>
      <c r="CHV85" s="103"/>
      <c r="CHW85" s="103"/>
      <c r="CHX85" s="103"/>
      <c r="CHY85" s="103"/>
      <c r="CHZ85" s="103"/>
      <c r="CIA85" s="103"/>
      <c r="CIB85" s="103"/>
      <c r="CIC85" s="103"/>
      <c r="CID85" s="103"/>
      <c r="CIE85" s="103"/>
      <c r="CIF85" s="103"/>
      <c r="CIG85" s="103"/>
      <c r="CIH85" s="103"/>
      <c r="CII85" s="103"/>
      <c r="CIJ85" s="103"/>
      <c r="CIK85" s="103"/>
      <c r="CIL85" s="103"/>
      <c r="CIM85" s="103"/>
      <c r="CIN85" s="103"/>
      <c r="CIO85" s="103"/>
      <c r="CIP85" s="103"/>
      <c r="CIQ85" s="103"/>
      <c r="CIR85" s="103"/>
      <c r="CIS85" s="103"/>
      <c r="CIT85" s="103"/>
      <c r="CIU85" s="103"/>
      <c r="CIV85" s="103"/>
      <c r="CIW85" s="103"/>
      <c r="CIX85" s="103"/>
      <c r="CIY85" s="103"/>
      <c r="CIZ85" s="103"/>
      <c r="CJA85" s="103"/>
      <c r="CJB85" s="103"/>
      <c r="CJC85" s="103"/>
      <c r="CJD85" s="103"/>
      <c r="CJE85" s="103"/>
      <c r="CJF85" s="103"/>
      <c r="CJG85" s="103"/>
      <c r="CJH85" s="103"/>
      <c r="CJI85" s="103"/>
      <c r="CJJ85" s="103"/>
      <c r="CJK85" s="103"/>
      <c r="CJL85" s="103"/>
      <c r="CJM85" s="103"/>
      <c r="CJN85" s="103"/>
      <c r="CJO85" s="103"/>
      <c r="CJP85" s="103"/>
      <c r="CJQ85" s="103"/>
      <c r="CJR85" s="103"/>
      <c r="CJS85" s="103"/>
      <c r="CJT85" s="103"/>
      <c r="CJU85" s="103"/>
      <c r="CJV85" s="103"/>
      <c r="CJW85" s="103"/>
      <c r="CJX85" s="103"/>
      <c r="CJY85" s="103"/>
      <c r="CJZ85" s="103"/>
      <c r="CKA85" s="103"/>
      <c r="CKB85" s="103"/>
      <c r="CKC85" s="103"/>
      <c r="CKD85" s="103"/>
      <c r="CKE85" s="103"/>
      <c r="CKF85" s="103"/>
      <c r="CKG85" s="103"/>
      <c r="CKH85" s="103"/>
      <c r="CKI85" s="103"/>
      <c r="CKJ85" s="103"/>
      <c r="CKK85" s="103"/>
      <c r="CKL85" s="103"/>
      <c r="CKM85" s="103"/>
      <c r="CKN85" s="103"/>
      <c r="CKO85" s="103"/>
      <c r="CKP85" s="103"/>
      <c r="CKQ85" s="103"/>
      <c r="CKR85" s="103"/>
      <c r="CKS85" s="103"/>
      <c r="CKT85" s="103"/>
      <c r="CKU85" s="103"/>
      <c r="CKV85" s="103"/>
      <c r="CKW85" s="103"/>
      <c r="CKX85" s="103"/>
      <c r="CKY85" s="103"/>
      <c r="CKZ85" s="103"/>
      <c r="CLA85" s="103"/>
      <c r="CLB85" s="103"/>
      <c r="CLC85" s="103"/>
      <c r="CLD85" s="103"/>
      <c r="CLE85" s="103"/>
      <c r="CLF85" s="103"/>
      <c r="CLG85" s="103"/>
      <c r="CLH85" s="103"/>
      <c r="CLI85" s="103"/>
      <c r="CLJ85" s="103"/>
      <c r="CLK85" s="103"/>
      <c r="CLL85" s="103"/>
      <c r="CLM85" s="103"/>
      <c r="CLN85" s="103"/>
      <c r="CLO85" s="103"/>
      <c r="CLP85" s="103"/>
      <c r="CLQ85" s="103"/>
      <c r="CLR85" s="103"/>
      <c r="CLS85" s="103"/>
      <c r="CLT85" s="103"/>
      <c r="CLU85" s="103"/>
      <c r="CLV85" s="103"/>
      <c r="CLW85" s="103"/>
      <c r="CLX85" s="103"/>
      <c r="CLY85" s="103"/>
      <c r="CLZ85" s="103"/>
      <c r="CMA85" s="103"/>
      <c r="CMB85" s="103"/>
      <c r="CMC85" s="103"/>
      <c r="CMD85" s="103"/>
      <c r="CME85" s="103"/>
      <c r="CMF85" s="103"/>
      <c r="CMG85" s="103"/>
      <c r="CMH85" s="103"/>
      <c r="CMI85" s="103"/>
      <c r="CMJ85" s="103"/>
      <c r="CMK85" s="103"/>
      <c r="CML85" s="103"/>
      <c r="CMM85" s="103"/>
      <c r="CMN85" s="103"/>
      <c r="CMO85" s="103"/>
      <c r="CMP85" s="103"/>
      <c r="CMQ85" s="103"/>
      <c r="CMR85" s="103"/>
      <c r="CMS85" s="103"/>
      <c r="CMT85" s="103"/>
      <c r="CMU85" s="103"/>
      <c r="CMV85" s="103"/>
      <c r="CMW85" s="103"/>
      <c r="CMX85" s="103"/>
      <c r="CMY85" s="103"/>
      <c r="CMZ85" s="103"/>
      <c r="CNA85" s="103"/>
      <c r="CNB85" s="103"/>
      <c r="CNC85" s="103"/>
      <c r="CND85" s="103"/>
      <c r="CNE85" s="103"/>
      <c r="CNF85" s="103"/>
      <c r="CNG85" s="103"/>
      <c r="CNH85" s="103"/>
      <c r="CNI85" s="103"/>
      <c r="CNJ85" s="103"/>
      <c r="CNK85" s="103"/>
      <c r="CNL85" s="103"/>
      <c r="CNM85" s="103"/>
      <c r="CNN85" s="103"/>
      <c r="CNO85" s="103"/>
      <c r="CNP85" s="103"/>
      <c r="CNQ85" s="103"/>
      <c r="CNR85" s="103"/>
      <c r="CNS85" s="103"/>
      <c r="CNT85" s="103"/>
      <c r="CNU85" s="103"/>
      <c r="CNV85" s="103"/>
      <c r="CNW85" s="103"/>
      <c r="CNX85" s="103"/>
      <c r="CNY85" s="103"/>
      <c r="CNZ85" s="103"/>
      <c r="COA85" s="103"/>
      <c r="COB85" s="103"/>
      <c r="COC85" s="103"/>
      <c r="COD85" s="103"/>
      <c r="COE85" s="103"/>
      <c r="COF85" s="103"/>
      <c r="COG85" s="103"/>
      <c r="COH85" s="103"/>
      <c r="COI85" s="103"/>
      <c r="COJ85" s="103"/>
      <c r="COK85" s="103"/>
      <c r="COL85" s="103"/>
      <c r="COM85" s="103"/>
      <c r="CON85" s="103"/>
      <c r="COO85" s="103"/>
      <c r="COP85" s="103"/>
      <c r="COQ85" s="103"/>
      <c r="COR85" s="103"/>
      <c r="COS85" s="103"/>
      <c r="COT85" s="103"/>
      <c r="COU85" s="103"/>
      <c r="COV85" s="103"/>
      <c r="COW85" s="103"/>
      <c r="COX85" s="103"/>
      <c r="COY85" s="103"/>
      <c r="COZ85" s="103"/>
      <c r="CPA85" s="103"/>
      <c r="CPB85" s="103"/>
      <c r="CPC85" s="103"/>
      <c r="CPD85" s="103"/>
      <c r="CPE85" s="103"/>
      <c r="CPF85" s="103"/>
      <c r="CPG85" s="103"/>
      <c r="CPH85" s="103"/>
      <c r="CPI85" s="103"/>
      <c r="CPJ85" s="103"/>
      <c r="CPK85" s="103"/>
      <c r="CPL85" s="103"/>
      <c r="CPM85" s="103"/>
      <c r="CPN85" s="103"/>
      <c r="CPO85" s="103"/>
      <c r="CPP85" s="103"/>
      <c r="CPQ85" s="103"/>
      <c r="CPR85" s="103"/>
      <c r="CPS85" s="103"/>
      <c r="CPT85" s="103"/>
      <c r="CPU85" s="103"/>
      <c r="CPV85" s="103"/>
      <c r="CPW85" s="103"/>
      <c r="CPX85" s="103"/>
      <c r="CPY85" s="103"/>
      <c r="CPZ85" s="103"/>
      <c r="CQA85" s="103"/>
      <c r="CQB85" s="103"/>
      <c r="CQC85" s="103"/>
      <c r="CQD85" s="103"/>
      <c r="CQE85" s="103"/>
      <c r="CQF85" s="103"/>
      <c r="CQG85" s="103"/>
      <c r="CQH85" s="103"/>
      <c r="CQI85" s="103"/>
      <c r="CQJ85" s="103"/>
      <c r="CQK85" s="103"/>
      <c r="CQL85" s="103"/>
      <c r="CQM85" s="103"/>
      <c r="CQN85" s="103"/>
      <c r="CQO85" s="103"/>
      <c r="CQP85" s="103"/>
      <c r="CQQ85" s="103"/>
      <c r="CQR85" s="103"/>
      <c r="CQS85" s="103"/>
      <c r="CQT85" s="103"/>
      <c r="CQU85" s="103"/>
      <c r="CQV85" s="103"/>
      <c r="CQW85" s="103"/>
      <c r="CQX85" s="103"/>
      <c r="CQY85" s="103"/>
      <c r="CQZ85" s="103"/>
      <c r="CRA85" s="103"/>
      <c r="CRB85" s="103"/>
      <c r="CRC85" s="103"/>
      <c r="CRD85" s="103"/>
      <c r="CRE85" s="103"/>
      <c r="CRF85" s="103"/>
      <c r="CRG85" s="103"/>
      <c r="CRH85" s="103"/>
      <c r="CRI85" s="103"/>
      <c r="CRJ85" s="103"/>
      <c r="CRK85" s="103"/>
      <c r="CRL85" s="103"/>
      <c r="CRM85" s="103"/>
      <c r="CRN85" s="103"/>
      <c r="CRO85" s="103"/>
      <c r="CRP85" s="103"/>
      <c r="CRQ85" s="103"/>
      <c r="CRR85" s="103"/>
      <c r="CRS85" s="103"/>
      <c r="CRT85" s="103"/>
      <c r="CRU85" s="103"/>
      <c r="CRV85" s="103"/>
      <c r="CRW85" s="103"/>
      <c r="CRX85" s="103"/>
      <c r="CRY85" s="103"/>
      <c r="CRZ85" s="103"/>
      <c r="CSA85" s="103"/>
      <c r="CSB85" s="103"/>
      <c r="CSC85" s="103"/>
      <c r="CSD85" s="103"/>
      <c r="CSE85" s="103"/>
      <c r="CSF85" s="103"/>
      <c r="CSG85" s="103"/>
      <c r="CSH85" s="103"/>
      <c r="CSI85" s="103"/>
      <c r="CSJ85" s="103"/>
      <c r="CSK85" s="103"/>
      <c r="CSL85" s="103"/>
      <c r="CSM85" s="103"/>
      <c r="CSN85" s="103"/>
      <c r="CSO85" s="103"/>
      <c r="CSP85" s="103"/>
      <c r="CSQ85" s="103"/>
      <c r="CSR85" s="103"/>
      <c r="CSS85" s="103"/>
      <c r="CST85" s="103"/>
      <c r="CSU85" s="103"/>
      <c r="CSV85" s="103"/>
      <c r="CSW85" s="103"/>
      <c r="CSX85" s="103"/>
      <c r="CSY85" s="103"/>
      <c r="CSZ85" s="103"/>
      <c r="CTA85" s="103"/>
      <c r="CTB85" s="103"/>
      <c r="CTC85" s="103"/>
      <c r="CTD85" s="103"/>
      <c r="CTE85" s="103"/>
      <c r="CTF85" s="103"/>
      <c r="CTG85" s="103"/>
      <c r="CTH85" s="103"/>
      <c r="CTI85" s="103"/>
      <c r="CTJ85" s="103"/>
      <c r="CTK85" s="103"/>
      <c r="CTL85" s="103"/>
      <c r="CTM85" s="103"/>
      <c r="CTN85" s="103"/>
      <c r="CTO85" s="103"/>
      <c r="CTP85" s="103"/>
      <c r="CTQ85" s="103"/>
      <c r="CTR85" s="103"/>
      <c r="CTS85" s="103"/>
      <c r="CTT85" s="103"/>
      <c r="CTU85" s="103"/>
      <c r="CTV85" s="103"/>
      <c r="CTW85" s="103"/>
      <c r="CTX85" s="103"/>
      <c r="CTY85" s="103"/>
      <c r="CTZ85" s="103"/>
      <c r="CUA85" s="103"/>
      <c r="CUB85" s="103"/>
      <c r="CUC85" s="103"/>
      <c r="CUD85" s="103"/>
      <c r="CUE85" s="103"/>
      <c r="CUF85" s="103"/>
      <c r="CUG85" s="103"/>
      <c r="CUH85" s="103"/>
      <c r="CUI85" s="103"/>
      <c r="CUJ85" s="103"/>
      <c r="CUK85" s="103"/>
      <c r="CUL85" s="103"/>
      <c r="CUM85" s="103"/>
      <c r="CUN85" s="103"/>
      <c r="CUO85" s="103"/>
      <c r="CUP85" s="103"/>
      <c r="CUQ85" s="103"/>
      <c r="CUR85" s="103"/>
      <c r="CUS85" s="103"/>
      <c r="CUT85" s="103"/>
      <c r="CUU85" s="103"/>
      <c r="CUV85" s="103"/>
      <c r="CUW85" s="103"/>
      <c r="CUX85" s="103"/>
      <c r="CUY85" s="103"/>
      <c r="CUZ85" s="103"/>
      <c r="CVA85" s="103"/>
      <c r="CVB85" s="103"/>
      <c r="CVC85" s="103"/>
      <c r="CVD85" s="103"/>
      <c r="CVE85" s="103"/>
      <c r="CVF85" s="103"/>
      <c r="CVG85" s="103"/>
      <c r="CVH85" s="103"/>
      <c r="CVI85" s="103"/>
      <c r="CVJ85" s="103"/>
      <c r="CVK85" s="103"/>
      <c r="CVL85" s="103"/>
      <c r="CVM85" s="103"/>
      <c r="CVN85" s="103"/>
      <c r="CVO85" s="103"/>
      <c r="CVP85" s="103"/>
      <c r="CVQ85" s="103"/>
      <c r="CVR85" s="103"/>
      <c r="CVS85" s="103"/>
      <c r="CVT85" s="103"/>
      <c r="CVU85" s="103"/>
      <c r="CVV85" s="103"/>
      <c r="CVW85" s="103"/>
      <c r="CVX85" s="103"/>
      <c r="CVY85" s="103"/>
      <c r="CVZ85" s="103"/>
      <c r="CWA85" s="103"/>
      <c r="CWB85" s="103"/>
      <c r="CWC85" s="103"/>
      <c r="CWD85" s="103"/>
      <c r="CWE85" s="103"/>
      <c r="CWF85" s="103"/>
      <c r="CWG85" s="103"/>
      <c r="CWH85" s="103"/>
      <c r="CWI85" s="103"/>
      <c r="CWJ85" s="103"/>
      <c r="CWK85" s="103"/>
      <c r="CWL85" s="103"/>
      <c r="CWM85" s="103"/>
      <c r="CWN85" s="103"/>
      <c r="CWO85" s="103"/>
      <c r="CWP85" s="103"/>
      <c r="CWQ85" s="103"/>
      <c r="CWR85" s="103"/>
      <c r="CWS85" s="103"/>
      <c r="CWT85" s="103"/>
      <c r="CWU85" s="103"/>
      <c r="CWV85" s="103"/>
      <c r="CWW85" s="103"/>
      <c r="CWX85" s="103"/>
      <c r="CWY85" s="103"/>
      <c r="CWZ85" s="103"/>
      <c r="CXA85" s="103"/>
      <c r="CXB85" s="103"/>
      <c r="CXC85" s="103"/>
      <c r="CXD85" s="103"/>
      <c r="CXE85" s="103"/>
      <c r="CXF85" s="103"/>
      <c r="CXG85" s="103"/>
      <c r="CXH85" s="103"/>
      <c r="CXI85" s="103"/>
      <c r="CXJ85" s="103"/>
      <c r="CXK85" s="103"/>
      <c r="CXL85" s="103"/>
      <c r="CXM85" s="103"/>
      <c r="CXN85" s="103"/>
      <c r="CXO85" s="103"/>
      <c r="CXP85" s="103"/>
      <c r="CXQ85" s="103"/>
      <c r="CXR85" s="103"/>
      <c r="CXS85" s="103"/>
      <c r="CXT85" s="103"/>
      <c r="CXU85" s="103"/>
      <c r="CXV85" s="103"/>
      <c r="CXW85" s="103"/>
      <c r="CXX85" s="103"/>
      <c r="CXY85" s="103"/>
      <c r="CXZ85" s="103"/>
      <c r="CYA85" s="103"/>
      <c r="CYB85" s="103"/>
      <c r="CYC85" s="103"/>
      <c r="CYD85" s="103"/>
      <c r="CYE85" s="103"/>
      <c r="CYF85" s="103"/>
      <c r="CYG85" s="103"/>
      <c r="CYH85" s="103"/>
      <c r="CYI85" s="103"/>
      <c r="CYJ85" s="103"/>
      <c r="CYK85" s="103"/>
      <c r="CYL85" s="103"/>
      <c r="CYM85" s="103"/>
      <c r="CYN85" s="103"/>
      <c r="CYO85" s="103"/>
      <c r="CYP85" s="103"/>
      <c r="CYQ85" s="103"/>
      <c r="CYR85" s="103"/>
      <c r="CYS85" s="103"/>
      <c r="CYT85" s="103"/>
      <c r="CYU85" s="103"/>
      <c r="CYV85" s="103"/>
      <c r="CYW85" s="103"/>
      <c r="CYX85" s="103"/>
      <c r="CYY85" s="103"/>
      <c r="CYZ85" s="103"/>
      <c r="CZA85" s="103"/>
      <c r="CZB85" s="103"/>
      <c r="CZC85" s="103"/>
      <c r="CZD85" s="103"/>
      <c r="CZE85" s="103"/>
      <c r="CZF85" s="103"/>
      <c r="CZG85" s="103"/>
      <c r="CZH85" s="103"/>
      <c r="CZI85" s="103"/>
      <c r="CZJ85" s="103"/>
      <c r="CZK85" s="103"/>
      <c r="CZL85" s="103"/>
      <c r="CZM85" s="103"/>
      <c r="CZN85" s="103"/>
      <c r="CZO85" s="103"/>
      <c r="CZP85" s="103"/>
      <c r="CZQ85" s="103"/>
      <c r="CZR85" s="103"/>
      <c r="CZS85" s="103"/>
      <c r="CZT85" s="103"/>
      <c r="CZU85" s="103"/>
      <c r="CZV85" s="103"/>
      <c r="CZW85" s="103"/>
      <c r="CZX85" s="103"/>
      <c r="CZY85" s="103"/>
      <c r="CZZ85" s="103"/>
      <c r="DAA85" s="103"/>
      <c r="DAB85" s="103"/>
      <c r="DAC85" s="103"/>
      <c r="DAD85" s="103"/>
      <c r="DAE85" s="103"/>
      <c r="DAF85" s="103"/>
      <c r="DAG85" s="103"/>
      <c r="DAH85" s="103"/>
      <c r="DAI85" s="103"/>
      <c r="DAJ85" s="103"/>
      <c r="DAK85" s="103"/>
      <c r="DAL85" s="103"/>
      <c r="DAM85" s="103"/>
      <c r="DAN85" s="103"/>
      <c r="DAO85" s="103"/>
      <c r="DAP85" s="103"/>
      <c r="DAQ85" s="103"/>
      <c r="DAR85" s="103"/>
      <c r="DAS85" s="103"/>
      <c r="DAT85" s="103"/>
      <c r="DAU85" s="103"/>
      <c r="DAV85" s="103"/>
      <c r="DAW85" s="103"/>
      <c r="DAX85" s="103"/>
      <c r="DAY85" s="103"/>
      <c r="DAZ85" s="103"/>
      <c r="DBA85" s="103"/>
      <c r="DBB85" s="103"/>
      <c r="DBC85" s="103"/>
      <c r="DBD85" s="103"/>
      <c r="DBE85" s="103"/>
      <c r="DBF85" s="103"/>
      <c r="DBG85" s="103"/>
      <c r="DBH85" s="103"/>
      <c r="DBI85" s="103"/>
      <c r="DBJ85" s="103"/>
      <c r="DBK85" s="103"/>
      <c r="DBL85" s="103"/>
      <c r="DBM85" s="103"/>
      <c r="DBN85" s="103"/>
      <c r="DBO85" s="103"/>
      <c r="DBP85" s="103"/>
      <c r="DBQ85" s="103"/>
      <c r="DBR85" s="103"/>
      <c r="DBS85" s="103"/>
      <c r="DBT85" s="103"/>
      <c r="DBU85" s="103"/>
      <c r="DBV85" s="103"/>
      <c r="DBW85" s="103"/>
      <c r="DBX85" s="103"/>
      <c r="DBY85" s="103"/>
      <c r="DBZ85" s="103"/>
      <c r="DCA85" s="103"/>
      <c r="DCB85" s="103"/>
      <c r="DCC85" s="103"/>
      <c r="DCD85" s="103"/>
      <c r="DCE85" s="103"/>
      <c r="DCF85" s="103"/>
      <c r="DCG85" s="103"/>
      <c r="DCH85" s="103"/>
      <c r="DCI85" s="103"/>
      <c r="DCJ85" s="103"/>
      <c r="DCK85" s="103"/>
      <c r="DCL85" s="103"/>
      <c r="DCM85" s="103"/>
      <c r="DCN85" s="103"/>
      <c r="DCO85" s="103"/>
      <c r="DCP85" s="103"/>
      <c r="DCQ85" s="103"/>
      <c r="DCR85" s="103"/>
      <c r="DCS85" s="103"/>
      <c r="DCT85" s="103"/>
      <c r="DCU85" s="103"/>
      <c r="DCV85" s="103"/>
      <c r="DCW85" s="103"/>
      <c r="DCX85" s="103"/>
      <c r="DCY85" s="103"/>
      <c r="DCZ85" s="103"/>
      <c r="DDA85" s="103"/>
      <c r="DDB85" s="103"/>
      <c r="DDC85" s="103"/>
      <c r="DDD85" s="103"/>
      <c r="DDE85" s="103"/>
      <c r="DDF85" s="103"/>
      <c r="DDG85" s="103"/>
      <c r="DDH85" s="103"/>
      <c r="DDI85" s="103"/>
      <c r="DDJ85" s="103"/>
      <c r="DDK85" s="103"/>
      <c r="DDL85" s="103"/>
      <c r="DDM85" s="103"/>
      <c r="DDN85" s="103"/>
      <c r="DDO85" s="103"/>
      <c r="DDP85" s="103"/>
      <c r="DDQ85" s="103"/>
      <c r="DDR85" s="103"/>
      <c r="DDS85" s="103"/>
      <c r="DDT85" s="103"/>
      <c r="DDU85" s="103"/>
      <c r="DDV85" s="103"/>
      <c r="DDW85" s="103"/>
      <c r="DDX85" s="103"/>
      <c r="DDY85" s="103"/>
      <c r="DDZ85" s="103"/>
      <c r="DEA85" s="103"/>
      <c r="DEB85" s="103"/>
      <c r="DEC85" s="103"/>
      <c r="DED85" s="103"/>
      <c r="DEE85" s="103"/>
      <c r="DEF85" s="103"/>
      <c r="DEG85" s="103"/>
      <c r="DEH85" s="103"/>
      <c r="DEI85" s="103"/>
      <c r="DEJ85" s="103"/>
      <c r="DEK85" s="103"/>
      <c r="DEL85" s="103"/>
      <c r="DEM85" s="103"/>
      <c r="DEN85" s="103"/>
      <c r="DEO85" s="103"/>
      <c r="DEP85" s="103"/>
      <c r="DEQ85" s="103"/>
      <c r="DER85" s="103"/>
      <c r="DES85" s="103"/>
      <c r="DET85" s="103"/>
      <c r="DEU85" s="103"/>
      <c r="DEV85" s="103"/>
      <c r="DEW85" s="103"/>
      <c r="DEX85" s="103"/>
      <c r="DEY85" s="103"/>
      <c r="DEZ85" s="103"/>
      <c r="DFA85" s="103"/>
      <c r="DFB85" s="103"/>
      <c r="DFC85" s="103"/>
      <c r="DFD85" s="103"/>
      <c r="DFE85" s="103"/>
      <c r="DFF85" s="103"/>
      <c r="DFG85" s="103"/>
      <c r="DFH85" s="103"/>
      <c r="DFI85" s="103"/>
      <c r="DFJ85" s="103"/>
      <c r="DFK85" s="103"/>
      <c r="DFL85" s="103"/>
      <c r="DFM85" s="103"/>
      <c r="DFN85" s="103"/>
      <c r="DFO85" s="103"/>
      <c r="DFP85" s="103"/>
      <c r="DFQ85" s="103"/>
      <c r="DFR85" s="103"/>
      <c r="DFS85" s="103"/>
      <c r="DFT85" s="103"/>
      <c r="DFU85" s="103"/>
      <c r="DFV85" s="103"/>
      <c r="DFW85" s="103"/>
      <c r="DFX85" s="103"/>
      <c r="DFY85" s="103"/>
      <c r="DFZ85" s="103"/>
      <c r="DGA85" s="103"/>
      <c r="DGB85" s="103"/>
      <c r="DGC85" s="103"/>
      <c r="DGD85" s="103"/>
      <c r="DGE85" s="103"/>
      <c r="DGF85" s="103"/>
      <c r="DGG85" s="103"/>
      <c r="DGH85" s="103"/>
      <c r="DGI85" s="103"/>
      <c r="DGJ85" s="103"/>
      <c r="DGK85" s="103"/>
      <c r="DGL85" s="103"/>
      <c r="DGM85" s="103"/>
      <c r="DGN85" s="103"/>
      <c r="DGO85" s="103"/>
      <c r="DGP85" s="103"/>
      <c r="DGQ85" s="103"/>
      <c r="DGR85" s="103"/>
      <c r="DGS85" s="103"/>
      <c r="DGT85" s="103"/>
      <c r="DGU85" s="103"/>
      <c r="DGV85" s="103"/>
      <c r="DGW85" s="103"/>
      <c r="DGX85" s="103"/>
      <c r="DGY85" s="103"/>
      <c r="DGZ85" s="103"/>
      <c r="DHA85" s="103"/>
      <c r="DHB85" s="103"/>
      <c r="DHC85" s="103"/>
      <c r="DHD85" s="103"/>
      <c r="DHE85" s="103"/>
      <c r="DHF85" s="103"/>
      <c r="DHG85" s="103"/>
      <c r="DHH85" s="103"/>
      <c r="DHI85" s="103"/>
      <c r="DHJ85" s="103"/>
      <c r="DHK85" s="103"/>
      <c r="DHL85" s="103"/>
      <c r="DHM85" s="103"/>
      <c r="DHN85" s="103"/>
      <c r="DHO85" s="103"/>
      <c r="DHP85" s="103"/>
      <c r="DHQ85" s="103"/>
      <c r="DHR85" s="103"/>
      <c r="DHS85" s="103"/>
      <c r="DHT85" s="103"/>
      <c r="DHU85" s="103"/>
      <c r="DHV85" s="103"/>
      <c r="DHW85" s="103"/>
      <c r="DHX85" s="103"/>
      <c r="DHY85" s="103"/>
      <c r="DHZ85" s="103"/>
      <c r="DIA85" s="103"/>
      <c r="DIB85" s="103"/>
      <c r="DIC85" s="103"/>
      <c r="DID85" s="103"/>
      <c r="DIE85" s="103"/>
      <c r="DIF85" s="103"/>
      <c r="DIG85" s="103"/>
      <c r="DIH85" s="103"/>
      <c r="DII85" s="103"/>
      <c r="DIJ85" s="103"/>
      <c r="DIK85" s="103"/>
      <c r="DIL85" s="103"/>
      <c r="DIM85" s="103"/>
      <c r="DIN85" s="103"/>
      <c r="DIO85" s="103"/>
      <c r="DIP85" s="103"/>
      <c r="DIQ85" s="103"/>
      <c r="DIR85" s="103"/>
      <c r="DIS85" s="103"/>
      <c r="DIT85" s="103"/>
      <c r="DIU85" s="103"/>
      <c r="DIV85" s="103"/>
      <c r="DIW85" s="103"/>
      <c r="DIX85" s="103"/>
      <c r="DIY85" s="103"/>
      <c r="DIZ85" s="103"/>
      <c r="DJA85" s="103"/>
      <c r="DJB85" s="103"/>
      <c r="DJC85" s="103"/>
      <c r="DJD85" s="103"/>
      <c r="DJE85" s="103"/>
      <c r="DJF85" s="103"/>
      <c r="DJG85" s="103"/>
      <c r="DJH85" s="103"/>
      <c r="DJI85" s="103"/>
      <c r="DJJ85" s="103"/>
      <c r="DJK85" s="103"/>
      <c r="DJL85" s="103"/>
      <c r="DJM85" s="103"/>
      <c r="DJN85" s="103"/>
      <c r="DJO85" s="103"/>
      <c r="DJP85" s="103"/>
      <c r="DJQ85" s="103"/>
      <c r="DJR85" s="103"/>
      <c r="DJS85" s="103"/>
      <c r="DJT85" s="103"/>
      <c r="DJU85" s="103"/>
      <c r="DJV85" s="103"/>
      <c r="DJW85" s="103"/>
      <c r="DJX85" s="103"/>
      <c r="DJY85" s="103"/>
      <c r="DJZ85" s="103"/>
      <c r="DKA85" s="103"/>
      <c r="DKB85" s="103"/>
      <c r="DKC85" s="103"/>
      <c r="DKD85" s="103"/>
      <c r="DKE85" s="103"/>
      <c r="DKF85" s="103"/>
      <c r="DKG85" s="103"/>
      <c r="DKH85" s="103"/>
      <c r="DKI85" s="103"/>
      <c r="DKJ85" s="103"/>
      <c r="DKK85" s="103"/>
      <c r="DKL85" s="103"/>
      <c r="DKM85" s="103"/>
      <c r="DKN85" s="103"/>
      <c r="DKO85" s="103"/>
      <c r="DKP85" s="103"/>
      <c r="DKQ85" s="103"/>
      <c r="DKR85" s="103"/>
      <c r="DKS85" s="103"/>
      <c r="DKT85" s="103"/>
      <c r="DKU85" s="103"/>
      <c r="DKV85" s="103"/>
      <c r="DKW85" s="103"/>
      <c r="DKX85" s="103"/>
      <c r="DKY85" s="103"/>
      <c r="DKZ85" s="103"/>
      <c r="DLA85" s="103"/>
      <c r="DLB85" s="103"/>
      <c r="DLC85" s="103"/>
      <c r="DLD85" s="103"/>
      <c r="DLE85" s="103"/>
      <c r="DLF85" s="103"/>
      <c r="DLG85" s="103"/>
      <c r="DLH85" s="103"/>
      <c r="DLI85" s="103"/>
      <c r="DLJ85" s="103"/>
      <c r="DLK85" s="103"/>
      <c r="DLL85" s="103"/>
      <c r="DLM85" s="103"/>
      <c r="DLN85" s="103"/>
      <c r="DLO85" s="103"/>
      <c r="DLP85" s="103"/>
      <c r="DLQ85" s="103"/>
      <c r="DLR85" s="103"/>
      <c r="DLS85" s="103"/>
      <c r="DLT85" s="103"/>
      <c r="DLU85" s="103"/>
      <c r="DLV85" s="103"/>
      <c r="DLW85" s="103"/>
      <c r="DLX85" s="103"/>
      <c r="DLY85" s="103"/>
      <c r="DLZ85" s="103"/>
      <c r="DMA85" s="103"/>
      <c r="DMB85" s="103"/>
      <c r="DMC85" s="103"/>
      <c r="DMD85" s="103"/>
      <c r="DME85" s="103"/>
      <c r="DMF85" s="103"/>
      <c r="DMG85" s="103"/>
      <c r="DMH85" s="103"/>
      <c r="DMI85" s="103"/>
      <c r="DMJ85" s="103"/>
      <c r="DMK85" s="103"/>
      <c r="DML85" s="103"/>
      <c r="DMM85" s="103"/>
      <c r="DMN85" s="103"/>
      <c r="DMO85" s="103"/>
      <c r="DMP85" s="103"/>
      <c r="DMQ85" s="103"/>
      <c r="DMR85" s="103"/>
      <c r="DMS85" s="103"/>
      <c r="DMT85" s="103"/>
      <c r="DMU85" s="103"/>
      <c r="DMV85" s="103"/>
      <c r="DMW85" s="103"/>
      <c r="DMX85" s="103"/>
      <c r="DMY85" s="103"/>
      <c r="DMZ85" s="103"/>
      <c r="DNA85" s="103"/>
      <c r="DNB85" s="103"/>
      <c r="DNC85" s="103"/>
      <c r="DND85" s="103"/>
      <c r="DNE85" s="103"/>
      <c r="DNF85" s="103"/>
      <c r="DNG85" s="103"/>
      <c r="DNH85" s="103"/>
      <c r="DNI85" s="103"/>
      <c r="DNJ85" s="103"/>
      <c r="DNK85" s="103"/>
      <c r="DNL85" s="103"/>
      <c r="DNM85" s="103"/>
      <c r="DNN85" s="103"/>
      <c r="DNO85" s="103"/>
      <c r="DNP85" s="103"/>
      <c r="DNQ85" s="103"/>
      <c r="DNR85" s="103"/>
      <c r="DNS85" s="103"/>
      <c r="DNT85" s="103"/>
      <c r="DNU85" s="103"/>
      <c r="DNV85" s="103"/>
      <c r="DNW85" s="103"/>
      <c r="DNX85" s="103"/>
      <c r="DNY85" s="103"/>
      <c r="DNZ85" s="103"/>
      <c r="DOA85" s="103"/>
      <c r="DOB85" s="103"/>
      <c r="DOC85" s="103"/>
      <c r="DOD85" s="103"/>
      <c r="DOE85" s="103"/>
      <c r="DOF85" s="103"/>
      <c r="DOG85" s="103"/>
      <c r="DOH85" s="103"/>
      <c r="DOI85" s="103"/>
      <c r="DOJ85" s="103"/>
      <c r="DOK85" s="103"/>
      <c r="DOL85" s="103"/>
      <c r="DOM85" s="103"/>
      <c r="DON85" s="103"/>
      <c r="DOO85" s="103"/>
      <c r="DOP85" s="103"/>
      <c r="DOQ85" s="103"/>
      <c r="DOR85" s="103"/>
      <c r="DOS85" s="103"/>
      <c r="DOT85" s="103"/>
      <c r="DOU85" s="103"/>
      <c r="DOV85" s="103"/>
      <c r="DOW85" s="103"/>
      <c r="DOX85" s="103"/>
      <c r="DOY85" s="103"/>
      <c r="DOZ85" s="103"/>
      <c r="DPA85" s="103"/>
      <c r="DPB85" s="103"/>
      <c r="DPC85" s="103"/>
      <c r="DPD85" s="103"/>
      <c r="DPE85" s="103"/>
      <c r="DPF85" s="103"/>
      <c r="DPG85" s="103"/>
      <c r="DPH85" s="103"/>
      <c r="DPI85" s="103"/>
      <c r="DPJ85" s="103"/>
      <c r="DPK85" s="103"/>
      <c r="DPL85" s="103"/>
      <c r="DPM85" s="103"/>
      <c r="DPN85" s="103"/>
      <c r="DPO85" s="103"/>
      <c r="DPP85" s="103"/>
      <c r="DPQ85" s="103"/>
      <c r="DPR85" s="103"/>
      <c r="DPS85" s="103"/>
      <c r="DPT85" s="103"/>
      <c r="DPU85" s="103"/>
      <c r="DPV85" s="103"/>
      <c r="DPW85" s="103"/>
      <c r="DPX85" s="103"/>
      <c r="DPY85" s="103"/>
      <c r="DPZ85" s="103"/>
      <c r="DQA85" s="103"/>
      <c r="DQB85" s="103"/>
      <c r="DQC85" s="103"/>
      <c r="DQD85" s="103"/>
      <c r="DQE85" s="103"/>
      <c r="DQF85" s="103"/>
      <c r="DQG85" s="103"/>
      <c r="DQH85" s="103"/>
      <c r="DQI85" s="103"/>
      <c r="DQJ85" s="103"/>
      <c r="DQK85" s="103"/>
      <c r="DQL85" s="103"/>
      <c r="DQM85" s="103"/>
      <c r="DQN85" s="103"/>
      <c r="DQO85" s="103"/>
      <c r="DQP85" s="103"/>
      <c r="DQQ85" s="103"/>
      <c r="DQR85" s="103"/>
      <c r="DQS85" s="103"/>
      <c r="DQT85" s="103"/>
      <c r="DQU85" s="103"/>
      <c r="DQV85" s="103"/>
      <c r="DQW85" s="103"/>
      <c r="DQX85" s="103"/>
      <c r="DQY85" s="103"/>
      <c r="DQZ85" s="103"/>
      <c r="DRA85" s="103"/>
      <c r="DRB85" s="103"/>
      <c r="DRC85" s="103"/>
      <c r="DRD85" s="103"/>
      <c r="DRE85" s="103"/>
      <c r="DRF85" s="103"/>
      <c r="DRG85" s="103"/>
      <c r="DRH85" s="103"/>
      <c r="DRI85" s="103"/>
      <c r="DRJ85" s="103"/>
      <c r="DRK85" s="103"/>
      <c r="DRL85" s="103"/>
      <c r="DRM85" s="103"/>
      <c r="DRN85" s="103"/>
      <c r="DRO85" s="103"/>
      <c r="DRP85" s="103"/>
      <c r="DRQ85" s="103"/>
      <c r="DRR85" s="103"/>
      <c r="DRS85" s="103"/>
      <c r="DRT85" s="103"/>
      <c r="DRU85" s="103"/>
      <c r="DRV85" s="103"/>
      <c r="DRW85" s="103"/>
      <c r="DRX85" s="103"/>
      <c r="DRY85" s="103"/>
      <c r="DRZ85" s="103"/>
      <c r="DSA85" s="103"/>
      <c r="DSB85" s="103"/>
      <c r="DSC85" s="103"/>
      <c r="DSD85" s="103"/>
      <c r="DSE85" s="103"/>
      <c r="DSF85" s="103"/>
      <c r="DSG85" s="103"/>
      <c r="DSH85" s="103"/>
      <c r="DSI85" s="103"/>
      <c r="DSJ85" s="103"/>
      <c r="DSK85" s="103"/>
      <c r="DSL85" s="103"/>
      <c r="DSM85" s="103"/>
      <c r="DSN85" s="103"/>
      <c r="DSO85" s="103"/>
      <c r="DSP85" s="103"/>
      <c r="DSQ85" s="103"/>
      <c r="DSR85" s="103"/>
      <c r="DSS85" s="103"/>
      <c r="DST85" s="103"/>
      <c r="DSU85" s="103"/>
      <c r="DSV85" s="103"/>
      <c r="DSW85" s="103"/>
      <c r="DSX85" s="103"/>
      <c r="DSY85" s="103"/>
      <c r="DSZ85" s="103"/>
      <c r="DTA85" s="103"/>
      <c r="DTB85" s="103"/>
      <c r="DTC85" s="103"/>
      <c r="DTD85" s="103"/>
      <c r="DTE85" s="103"/>
      <c r="DTF85" s="103"/>
      <c r="DTG85" s="103"/>
      <c r="DTH85" s="103"/>
      <c r="DTI85" s="103"/>
      <c r="DTJ85" s="103"/>
      <c r="DTK85" s="103"/>
      <c r="DTL85" s="103"/>
      <c r="DTM85" s="103"/>
      <c r="DTN85" s="103"/>
      <c r="DTO85" s="103"/>
      <c r="DTP85" s="103"/>
      <c r="DTQ85" s="103"/>
      <c r="DTR85" s="103"/>
      <c r="DTS85" s="103"/>
      <c r="DTT85" s="103"/>
      <c r="DTU85" s="103"/>
      <c r="DTV85" s="103"/>
      <c r="DTW85" s="103"/>
      <c r="DTX85" s="103"/>
      <c r="DTY85" s="103"/>
      <c r="DTZ85" s="103"/>
      <c r="DUA85" s="103"/>
      <c r="DUB85" s="103"/>
      <c r="DUC85" s="103"/>
      <c r="DUD85" s="103"/>
      <c r="DUE85" s="103"/>
      <c r="DUF85" s="103"/>
      <c r="DUG85" s="103"/>
      <c r="DUH85" s="103"/>
      <c r="DUI85" s="103"/>
      <c r="DUJ85" s="103"/>
      <c r="DUK85" s="103"/>
      <c r="DUL85" s="103"/>
      <c r="DUM85" s="103"/>
      <c r="DUN85" s="103"/>
      <c r="DUO85" s="103"/>
      <c r="DUP85" s="103"/>
      <c r="DUQ85" s="103"/>
      <c r="DUR85" s="103"/>
      <c r="DUS85" s="103"/>
      <c r="DUT85" s="103"/>
      <c r="DUU85" s="103"/>
      <c r="DUV85" s="103"/>
      <c r="DUW85" s="103"/>
      <c r="DUX85" s="103"/>
      <c r="DUY85" s="103"/>
      <c r="DUZ85" s="103"/>
      <c r="DVA85" s="103"/>
      <c r="DVB85" s="103"/>
      <c r="DVC85" s="103"/>
      <c r="DVD85" s="103"/>
      <c r="DVE85" s="103"/>
      <c r="DVF85" s="103"/>
      <c r="DVG85" s="103"/>
      <c r="DVH85" s="103"/>
      <c r="DVI85" s="103"/>
      <c r="DVJ85" s="103"/>
      <c r="DVK85" s="103"/>
      <c r="DVL85" s="103"/>
      <c r="DVM85" s="103"/>
      <c r="DVN85" s="103"/>
      <c r="DVO85" s="103"/>
      <c r="DVP85" s="103"/>
      <c r="DVQ85" s="103"/>
      <c r="DVR85" s="103"/>
      <c r="DVS85" s="103"/>
      <c r="DVT85" s="103"/>
      <c r="DVU85" s="103"/>
      <c r="DVV85" s="103"/>
      <c r="DVW85" s="103"/>
      <c r="DVX85" s="103"/>
      <c r="DVY85" s="103"/>
      <c r="DVZ85" s="103"/>
      <c r="DWA85" s="103"/>
      <c r="DWB85" s="103"/>
      <c r="DWC85" s="103"/>
      <c r="DWD85" s="103"/>
      <c r="DWE85" s="103"/>
      <c r="DWF85" s="103"/>
      <c r="DWG85" s="103"/>
      <c r="DWH85" s="103"/>
      <c r="DWI85" s="103"/>
      <c r="DWJ85" s="103"/>
      <c r="DWK85" s="103"/>
      <c r="DWL85" s="103"/>
      <c r="DWM85" s="103"/>
      <c r="DWN85" s="103"/>
      <c r="DWO85" s="103"/>
      <c r="DWP85" s="103"/>
      <c r="DWQ85" s="103"/>
      <c r="DWR85" s="103"/>
      <c r="DWS85" s="103"/>
      <c r="DWT85" s="103"/>
      <c r="DWU85" s="103"/>
      <c r="DWV85" s="103"/>
      <c r="DWW85" s="103"/>
      <c r="DWX85" s="103"/>
      <c r="DWY85" s="103"/>
      <c r="DWZ85" s="103"/>
      <c r="DXA85" s="103"/>
      <c r="DXB85" s="103"/>
      <c r="DXC85" s="103"/>
      <c r="DXD85" s="103"/>
      <c r="DXE85" s="103"/>
      <c r="DXF85" s="103"/>
      <c r="DXG85" s="103"/>
      <c r="DXH85" s="103"/>
      <c r="DXI85" s="103"/>
      <c r="DXJ85" s="103"/>
      <c r="DXK85" s="103"/>
      <c r="DXL85" s="103"/>
      <c r="DXM85" s="103"/>
      <c r="DXN85" s="103"/>
      <c r="DXO85" s="103"/>
      <c r="DXP85" s="103"/>
      <c r="DXQ85" s="103"/>
      <c r="DXR85" s="103"/>
      <c r="DXS85" s="103"/>
      <c r="DXT85" s="103"/>
      <c r="DXU85" s="103"/>
      <c r="DXV85" s="103"/>
      <c r="DXW85" s="103"/>
      <c r="DXX85" s="103"/>
      <c r="DXY85" s="103"/>
      <c r="DXZ85" s="103"/>
      <c r="DYA85" s="103"/>
      <c r="DYB85" s="103"/>
      <c r="DYC85" s="103"/>
      <c r="DYD85" s="103"/>
      <c r="DYE85" s="103"/>
      <c r="DYF85" s="103"/>
      <c r="DYG85" s="103"/>
      <c r="DYH85" s="103"/>
      <c r="DYI85" s="103"/>
      <c r="DYJ85" s="103"/>
      <c r="DYK85" s="103"/>
      <c r="DYL85" s="103"/>
      <c r="DYM85" s="103"/>
      <c r="DYN85" s="103"/>
      <c r="DYO85" s="103"/>
      <c r="DYP85" s="103"/>
      <c r="DYQ85" s="103"/>
      <c r="DYR85" s="103"/>
      <c r="DYS85" s="103"/>
      <c r="DYT85" s="103"/>
      <c r="DYU85" s="103"/>
      <c r="DYV85" s="103"/>
      <c r="DYW85" s="103"/>
      <c r="DYX85" s="103"/>
      <c r="DYY85" s="103"/>
      <c r="DYZ85" s="103"/>
      <c r="DZA85" s="103"/>
      <c r="DZB85" s="103"/>
      <c r="DZC85" s="103"/>
      <c r="DZD85" s="103"/>
      <c r="DZE85" s="103"/>
      <c r="DZF85" s="103"/>
      <c r="DZG85" s="103"/>
      <c r="DZH85" s="103"/>
      <c r="DZI85" s="103"/>
      <c r="DZJ85" s="103"/>
      <c r="DZK85" s="103"/>
      <c r="DZL85" s="103"/>
      <c r="DZM85" s="103"/>
      <c r="DZN85" s="103"/>
      <c r="DZO85" s="103"/>
      <c r="DZP85" s="103"/>
      <c r="DZQ85" s="103"/>
      <c r="DZR85" s="103"/>
      <c r="DZS85" s="103"/>
      <c r="DZT85" s="103"/>
      <c r="DZU85" s="103"/>
      <c r="DZV85" s="103"/>
      <c r="DZW85" s="103"/>
      <c r="DZX85" s="103"/>
      <c r="DZY85" s="103"/>
      <c r="DZZ85" s="103"/>
      <c r="EAA85" s="103"/>
      <c r="EAB85" s="103"/>
      <c r="EAC85" s="103"/>
      <c r="EAD85" s="103"/>
      <c r="EAE85" s="103"/>
      <c r="EAF85" s="103"/>
      <c r="EAG85" s="103"/>
      <c r="EAH85" s="103"/>
      <c r="EAI85" s="103"/>
      <c r="EAJ85" s="103"/>
      <c r="EAK85" s="103"/>
      <c r="EAL85" s="103"/>
      <c r="EAM85" s="103"/>
      <c r="EAN85" s="103"/>
      <c r="EAO85" s="103"/>
      <c r="EAP85" s="103"/>
      <c r="EAQ85" s="103"/>
      <c r="EAR85" s="103"/>
      <c r="EAS85" s="103"/>
      <c r="EAT85" s="103"/>
      <c r="EAU85" s="103"/>
      <c r="EAV85" s="103"/>
      <c r="EAW85" s="103"/>
      <c r="EAX85" s="103"/>
      <c r="EAY85" s="103"/>
      <c r="EAZ85" s="103"/>
      <c r="EBA85" s="103"/>
      <c r="EBB85" s="103"/>
      <c r="EBC85" s="103"/>
      <c r="EBD85" s="103"/>
      <c r="EBE85" s="103"/>
      <c r="EBF85" s="103"/>
      <c r="EBG85" s="103"/>
      <c r="EBH85" s="103"/>
      <c r="EBI85" s="103"/>
      <c r="EBJ85" s="103"/>
      <c r="EBK85" s="103"/>
      <c r="EBL85" s="103"/>
      <c r="EBM85" s="103"/>
      <c r="EBN85" s="103"/>
      <c r="EBO85" s="103"/>
      <c r="EBP85" s="103"/>
      <c r="EBQ85" s="103"/>
      <c r="EBR85" s="103"/>
      <c r="EBS85" s="103"/>
      <c r="EBT85" s="103"/>
      <c r="EBU85" s="103"/>
      <c r="EBV85" s="103"/>
      <c r="EBW85" s="103"/>
      <c r="EBX85" s="103"/>
      <c r="EBY85" s="103"/>
      <c r="EBZ85" s="103"/>
      <c r="ECA85" s="103"/>
      <c r="ECB85" s="103"/>
      <c r="ECC85" s="103"/>
      <c r="ECD85" s="103"/>
      <c r="ECE85" s="103"/>
      <c r="ECF85" s="103"/>
      <c r="ECG85" s="103"/>
      <c r="ECH85" s="103"/>
      <c r="ECI85" s="103"/>
      <c r="ECJ85" s="103"/>
      <c r="ECK85" s="103"/>
      <c r="ECL85" s="103"/>
      <c r="ECM85" s="103"/>
      <c r="ECN85" s="103"/>
      <c r="ECO85" s="103"/>
      <c r="ECP85" s="103"/>
      <c r="ECQ85" s="103"/>
      <c r="ECR85" s="103"/>
      <c r="ECS85" s="103"/>
      <c r="ECT85" s="103"/>
      <c r="ECU85" s="103"/>
      <c r="ECV85" s="103"/>
      <c r="ECW85" s="103"/>
      <c r="ECX85" s="103"/>
      <c r="ECY85" s="103"/>
      <c r="ECZ85" s="103"/>
      <c r="EDA85" s="103"/>
      <c r="EDB85" s="103"/>
      <c r="EDC85" s="103"/>
      <c r="EDD85" s="103"/>
      <c r="EDE85" s="103"/>
      <c r="EDF85" s="103"/>
      <c r="EDG85" s="103"/>
      <c r="EDH85" s="103"/>
      <c r="EDI85" s="103"/>
      <c r="EDJ85" s="103"/>
      <c r="EDK85" s="103"/>
      <c r="EDL85" s="103"/>
      <c r="EDM85" s="103"/>
      <c r="EDN85" s="103"/>
      <c r="EDO85" s="103"/>
      <c r="EDP85" s="103"/>
      <c r="EDQ85" s="103"/>
      <c r="EDR85" s="103"/>
      <c r="EDS85" s="103"/>
      <c r="EDT85" s="103"/>
      <c r="EDU85" s="103"/>
      <c r="EDV85" s="103"/>
      <c r="EDW85" s="103"/>
      <c r="EDX85" s="103"/>
      <c r="EDY85" s="103"/>
      <c r="EDZ85" s="103"/>
      <c r="EEA85" s="103"/>
      <c r="EEB85" s="103"/>
      <c r="EEC85" s="103"/>
      <c r="EED85" s="103"/>
      <c r="EEE85" s="103"/>
      <c r="EEF85" s="103"/>
      <c r="EEG85" s="103"/>
      <c r="EEH85" s="103"/>
      <c r="EEI85" s="103"/>
      <c r="EEJ85" s="103"/>
      <c r="EEK85" s="103"/>
      <c r="EEL85" s="103"/>
      <c r="EEM85" s="103"/>
      <c r="EEN85" s="103"/>
      <c r="EEO85" s="103"/>
      <c r="EEP85" s="103"/>
      <c r="EEQ85" s="103"/>
      <c r="EER85" s="103"/>
      <c r="EES85" s="103"/>
      <c r="EET85" s="103"/>
      <c r="EEU85" s="103"/>
      <c r="EEV85" s="103"/>
      <c r="EEW85" s="103"/>
      <c r="EEX85" s="103"/>
      <c r="EEY85" s="103"/>
      <c r="EEZ85" s="103"/>
      <c r="EFA85" s="103"/>
      <c r="EFB85" s="103"/>
      <c r="EFC85" s="103"/>
      <c r="EFD85" s="103"/>
      <c r="EFE85" s="103"/>
      <c r="EFF85" s="103"/>
      <c r="EFG85" s="103"/>
      <c r="EFH85" s="103"/>
      <c r="EFI85" s="103"/>
      <c r="EFJ85" s="103"/>
      <c r="EFK85" s="103"/>
      <c r="EFL85" s="103"/>
      <c r="EFM85" s="103"/>
      <c r="EFN85" s="103"/>
      <c r="EFO85" s="103"/>
      <c r="EFP85" s="103"/>
      <c r="EFQ85" s="103"/>
      <c r="EFR85" s="103"/>
      <c r="EFS85" s="103"/>
      <c r="EFT85" s="103"/>
      <c r="EFU85" s="103"/>
      <c r="EFV85" s="103"/>
      <c r="EFW85" s="103"/>
      <c r="EFX85" s="103"/>
      <c r="EFY85" s="103"/>
      <c r="EFZ85" s="103"/>
      <c r="EGA85" s="103"/>
      <c r="EGB85" s="103"/>
      <c r="EGC85" s="103"/>
      <c r="EGD85" s="103"/>
      <c r="EGE85" s="103"/>
      <c r="EGF85" s="103"/>
      <c r="EGG85" s="103"/>
      <c r="EGH85" s="103"/>
      <c r="EGI85" s="103"/>
      <c r="EGJ85" s="103"/>
      <c r="EGK85" s="103"/>
      <c r="EGL85" s="103"/>
      <c r="EGM85" s="103"/>
      <c r="EGN85" s="103"/>
      <c r="EGO85" s="103"/>
      <c r="EGP85" s="103"/>
      <c r="EGQ85" s="103"/>
      <c r="EGR85" s="103"/>
      <c r="EGS85" s="103"/>
      <c r="EGT85" s="103"/>
      <c r="EGU85" s="103"/>
      <c r="EGV85" s="103"/>
      <c r="EGW85" s="103"/>
      <c r="EGX85" s="103"/>
      <c r="EGY85" s="103"/>
      <c r="EGZ85" s="103"/>
      <c r="EHA85" s="103"/>
      <c r="EHB85" s="103"/>
      <c r="EHC85" s="103"/>
      <c r="EHD85" s="103"/>
      <c r="EHE85" s="103"/>
      <c r="EHF85" s="103"/>
      <c r="EHG85" s="103"/>
      <c r="EHH85" s="103"/>
      <c r="EHI85" s="103"/>
      <c r="EHJ85" s="103"/>
      <c r="EHK85" s="103"/>
      <c r="EHL85" s="103"/>
      <c r="EHM85" s="103"/>
      <c r="EHN85" s="103"/>
      <c r="EHO85" s="103"/>
      <c r="EHP85" s="103"/>
      <c r="EHQ85" s="103"/>
      <c r="EHR85" s="103"/>
      <c r="EHS85" s="103"/>
      <c r="EHT85" s="103"/>
      <c r="EHU85" s="103"/>
      <c r="EHV85" s="103"/>
      <c r="EHW85" s="103"/>
      <c r="EHX85" s="103"/>
      <c r="EHY85" s="103"/>
      <c r="EHZ85" s="103"/>
      <c r="EIA85" s="103"/>
      <c r="EIB85" s="103"/>
      <c r="EIC85" s="103"/>
      <c r="EID85" s="103"/>
      <c r="EIE85" s="103"/>
      <c r="EIF85" s="103"/>
      <c r="EIG85" s="103"/>
      <c r="EIH85" s="103"/>
      <c r="EII85" s="103"/>
      <c r="EIJ85" s="103"/>
      <c r="EIK85" s="103"/>
      <c r="EIL85" s="103"/>
      <c r="EIM85" s="103"/>
      <c r="EIN85" s="103"/>
      <c r="EIO85" s="103"/>
      <c r="EIP85" s="103"/>
      <c r="EIQ85" s="103"/>
      <c r="EIR85" s="103"/>
      <c r="EIS85" s="103"/>
      <c r="EIT85" s="103"/>
      <c r="EIU85" s="103"/>
      <c r="EIV85" s="103"/>
      <c r="EIW85" s="103"/>
      <c r="EIX85" s="103"/>
      <c r="EIY85" s="103"/>
      <c r="EIZ85" s="103"/>
      <c r="EJA85" s="103"/>
      <c r="EJB85" s="103"/>
      <c r="EJC85" s="103"/>
      <c r="EJD85" s="103"/>
      <c r="EJE85" s="103"/>
      <c r="EJF85" s="103"/>
      <c r="EJG85" s="103"/>
      <c r="EJH85" s="103"/>
      <c r="EJI85" s="103"/>
      <c r="EJJ85" s="103"/>
      <c r="EJK85" s="103"/>
      <c r="EJL85" s="103"/>
      <c r="EJM85" s="103"/>
      <c r="EJN85" s="103"/>
      <c r="EJO85" s="103"/>
      <c r="EJP85" s="103"/>
      <c r="EJQ85" s="103"/>
      <c r="EJR85" s="103"/>
      <c r="EJS85" s="103"/>
      <c r="EJT85" s="103"/>
      <c r="EJU85" s="103"/>
      <c r="EJV85" s="103"/>
      <c r="EJW85" s="103"/>
      <c r="EJX85" s="103"/>
      <c r="EJY85" s="103"/>
      <c r="EJZ85" s="103"/>
      <c r="EKA85" s="103"/>
      <c r="EKB85" s="103"/>
      <c r="EKC85" s="103"/>
      <c r="EKD85" s="103"/>
      <c r="EKE85" s="103"/>
      <c r="EKF85" s="103"/>
      <c r="EKG85" s="103"/>
      <c r="EKH85" s="103"/>
      <c r="EKI85" s="103"/>
      <c r="EKJ85" s="103"/>
      <c r="EKK85" s="103"/>
      <c r="EKL85" s="103"/>
      <c r="EKM85" s="103"/>
      <c r="EKN85" s="103"/>
      <c r="EKO85" s="103"/>
      <c r="EKP85" s="103"/>
      <c r="EKQ85" s="103"/>
      <c r="EKR85" s="103"/>
      <c r="EKS85" s="103"/>
      <c r="EKT85" s="103"/>
      <c r="EKU85" s="103"/>
      <c r="EKV85" s="103"/>
      <c r="EKW85" s="103"/>
      <c r="EKX85" s="103"/>
      <c r="EKY85" s="103"/>
      <c r="EKZ85" s="103"/>
      <c r="ELA85" s="103"/>
      <c r="ELB85" s="103"/>
      <c r="ELC85" s="103"/>
      <c r="ELD85" s="103"/>
      <c r="ELE85" s="103"/>
      <c r="ELF85" s="103"/>
      <c r="ELG85" s="103"/>
      <c r="ELH85" s="103"/>
      <c r="ELI85" s="103"/>
      <c r="ELJ85" s="103"/>
      <c r="ELK85" s="103"/>
      <c r="ELL85" s="103"/>
      <c r="ELM85" s="103"/>
      <c r="ELN85" s="103"/>
      <c r="ELO85" s="103"/>
      <c r="ELP85" s="103"/>
      <c r="ELQ85" s="103"/>
      <c r="ELR85" s="103"/>
      <c r="ELS85" s="103"/>
      <c r="ELT85" s="103"/>
      <c r="ELU85" s="103"/>
      <c r="ELV85" s="103"/>
      <c r="ELW85" s="103"/>
      <c r="ELX85" s="103"/>
      <c r="ELY85" s="103"/>
      <c r="ELZ85" s="103"/>
      <c r="EMA85" s="103"/>
      <c r="EMB85" s="103"/>
      <c r="EMC85" s="103"/>
      <c r="EMD85" s="103"/>
      <c r="EME85" s="103"/>
      <c r="EMF85" s="103"/>
      <c r="EMG85" s="103"/>
      <c r="EMH85" s="103"/>
      <c r="EMI85" s="103"/>
      <c r="EMJ85" s="103"/>
      <c r="EMK85" s="103"/>
      <c r="EML85" s="103"/>
      <c r="EMM85" s="103"/>
      <c r="EMN85" s="103"/>
      <c r="EMO85" s="103"/>
      <c r="EMP85" s="103"/>
      <c r="EMQ85" s="103"/>
      <c r="EMR85" s="103"/>
      <c r="EMS85" s="103"/>
      <c r="EMT85" s="103"/>
      <c r="EMU85" s="103"/>
      <c r="EMV85" s="103"/>
      <c r="EMW85" s="103"/>
      <c r="EMX85" s="103"/>
      <c r="EMY85" s="103"/>
      <c r="EMZ85" s="103"/>
      <c r="ENA85" s="103"/>
      <c r="ENB85" s="103"/>
      <c r="ENC85" s="103"/>
      <c r="END85" s="103"/>
      <c r="ENE85" s="103"/>
      <c r="ENF85" s="103"/>
      <c r="ENG85" s="103"/>
      <c r="ENH85" s="103"/>
      <c r="ENI85" s="103"/>
      <c r="ENJ85" s="103"/>
      <c r="ENK85" s="103"/>
      <c r="ENL85" s="103"/>
      <c r="ENM85" s="103"/>
      <c r="ENN85" s="103"/>
      <c r="ENO85" s="103"/>
      <c r="ENP85" s="103"/>
      <c r="ENQ85" s="103"/>
      <c r="ENR85" s="103"/>
      <c r="ENS85" s="103"/>
      <c r="ENT85" s="103"/>
      <c r="ENU85" s="103"/>
      <c r="ENV85" s="103"/>
      <c r="ENW85" s="103"/>
      <c r="ENX85" s="103"/>
      <c r="ENY85" s="103"/>
      <c r="ENZ85" s="103"/>
      <c r="EOA85" s="103"/>
      <c r="EOB85" s="103"/>
      <c r="EOC85" s="103"/>
      <c r="EOD85" s="103"/>
      <c r="EOE85" s="103"/>
      <c r="EOF85" s="103"/>
      <c r="EOG85" s="103"/>
      <c r="EOH85" s="103"/>
      <c r="EOI85" s="103"/>
      <c r="EOJ85" s="103"/>
      <c r="EOK85" s="103"/>
      <c r="EOL85" s="103"/>
      <c r="EOM85" s="103"/>
      <c r="EON85" s="103"/>
      <c r="EOO85" s="103"/>
      <c r="EOP85" s="103"/>
      <c r="EOQ85" s="103"/>
      <c r="EOR85" s="103"/>
      <c r="EOS85" s="103"/>
      <c r="EOT85" s="103"/>
      <c r="EOU85" s="103"/>
      <c r="EOV85" s="103"/>
      <c r="EOW85" s="103"/>
      <c r="EOX85" s="103"/>
      <c r="EOY85" s="103"/>
      <c r="EOZ85" s="103"/>
      <c r="EPA85" s="103"/>
      <c r="EPB85" s="103"/>
      <c r="EPC85" s="103"/>
      <c r="EPD85" s="103"/>
      <c r="EPE85" s="103"/>
      <c r="EPF85" s="103"/>
      <c r="EPG85" s="103"/>
      <c r="EPH85" s="103"/>
      <c r="EPI85" s="103"/>
      <c r="EPJ85" s="103"/>
      <c r="EPK85" s="103"/>
      <c r="EPL85" s="103"/>
      <c r="EPM85" s="103"/>
      <c r="EPN85" s="103"/>
      <c r="EPO85" s="103"/>
      <c r="EPP85" s="103"/>
      <c r="EPQ85" s="103"/>
      <c r="EPR85" s="103"/>
      <c r="EPS85" s="103"/>
      <c r="EPT85" s="103"/>
      <c r="EPU85" s="103"/>
      <c r="EPV85" s="103"/>
      <c r="EPW85" s="103"/>
      <c r="EPX85" s="103"/>
      <c r="EPY85" s="103"/>
      <c r="EPZ85" s="103"/>
      <c r="EQA85" s="103"/>
      <c r="EQB85" s="103"/>
      <c r="EQC85" s="103"/>
      <c r="EQD85" s="103"/>
      <c r="EQE85" s="103"/>
      <c r="EQF85" s="103"/>
      <c r="EQG85" s="103"/>
      <c r="EQH85" s="103"/>
      <c r="EQI85" s="103"/>
      <c r="EQJ85" s="103"/>
      <c r="EQK85" s="103"/>
      <c r="EQL85" s="103"/>
      <c r="EQM85" s="103"/>
      <c r="EQN85" s="103"/>
      <c r="EQO85" s="103"/>
      <c r="EQP85" s="103"/>
      <c r="EQQ85" s="103"/>
      <c r="EQR85" s="103"/>
      <c r="EQS85" s="103"/>
      <c r="EQT85" s="103"/>
      <c r="EQU85" s="103"/>
      <c r="EQV85" s="103"/>
      <c r="EQW85" s="103"/>
      <c r="EQX85" s="103"/>
      <c r="EQY85" s="103"/>
      <c r="EQZ85" s="103"/>
      <c r="ERA85" s="103"/>
      <c r="ERB85" s="103"/>
      <c r="ERC85" s="103"/>
      <c r="ERD85" s="103"/>
      <c r="ERE85" s="103"/>
      <c r="ERF85" s="103"/>
      <c r="ERG85" s="103"/>
      <c r="ERH85" s="103"/>
      <c r="ERI85" s="103"/>
      <c r="ERJ85" s="103"/>
      <c r="ERK85" s="103"/>
      <c r="ERL85" s="103"/>
      <c r="ERM85" s="103"/>
      <c r="ERN85" s="103"/>
      <c r="ERO85" s="103"/>
      <c r="ERP85" s="103"/>
      <c r="ERQ85" s="103"/>
      <c r="ERR85" s="103"/>
      <c r="ERS85" s="103"/>
      <c r="ERT85" s="103"/>
      <c r="ERU85" s="103"/>
      <c r="ERV85" s="103"/>
      <c r="ERW85" s="103"/>
      <c r="ERX85" s="103"/>
      <c r="ERY85" s="103"/>
      <c r="ERZ85" s="103"/>
      <c r="ESA85" s="103"/>
      <c r="ESB85" s="103"/>
      <c r="ESC85" s="103"/>
      <c r="ESD85" s="103"/>
      <c r="ESE85" s="103"/>
      <c r="ESF85" s="103"/>
      <c r="ESG85" s="103"/>
      <c r="ESH85" s="103"/>
      <c r="ESI85" s="103"/>
      <c r="ESJ85" s="103"/>
      <c r="ESK85" s="103"/>
      <c r="ESL85" s="103"/>
      <c r="ESM85" s="103"/>
      <c r="ESN85" s="103"/>
      <c r="ESO85" s="103"/>
      <c r="ESP85" s="103"/>
      <c r="ESQ85" s="103"/>
      <c r="ESR85" s="103"/>
      <c r="ESS85" s="103"/>
      <c r="EST85" s="103"/>
      <c r="ESU85" s="103"/>
      <c r="ESV85" s="103"/>
      <c r="ESW85" s="103"/>
      <c r="ESX85" s="103"/>
      <c r="ESY85" s="103"/>
      <c r="ESZ85" s="103"/>
      <c r="ETA85" s="103"/>
      <c r="ETB85" s="103"/>
      <c r="ETC85" s="103"/>
      <c r="ETD85" s="103"/>
      <c r="ETE85" s="103"/>
      <c r="ETF85" s="103"/>
      <c r="ETG85" s="103"/>
      <c r="ETH85" s="103"/>
      <c r="ETI85" s="103"/>
      <c r="ETJ85" s="103"/>
      <c r="ETK85" s="103"/>
      <c r="ETL85" s="103"/>
      <c r="ETM85" s="103"/>
      <c r="ETN85" s="103"/>
      <c r="ETO85" s="103"/>
      <c r="ETP85" s="103"/>
      <c r="ETQ85" s="103"/>
      <c r="ETR85" s="103"/>
      <c r="ETS85" s="103"/>
      <c r="ETT85" s="103"/>
      <c r="ETU85" s="103"/>
      <c r="ETV85" s="103"/>
      <c r="ETW85" s="103"/>
      <c r="ETX85" s="103"/>
      <c r="ETY85" s="103"/>
      <c r="ETZ85" s="103"/>
      <c r="EUA85" s="103"/>
      <c r="EUB85" s="103"/>
      <c r="EUC85" s="103"/>
      <c r="EUD85" s="103"/>
      <c r="EUE85" s="103"/>
      <c r="EUF85" s="103"/>
      <c r="EUG85" s="103"/>
      <c r="EUH85" s="103"/>
      <c r="EUI85" s="103"/>
      <c r="EUJ85" s="103"/>
      <c r="EUK85" s="103"/>
      <c r="EUL85" s="103"/>
      <c r="EUM85" s="103"/>
      <c r="EUN85" s="103"/>
      <c r="EUO85" s="103"/>
      <c r="EUP85" s="103"/>
      <c r="EUQ85" s="103"/>
      <c r="EUR85" s="103"/>
      <c r="EUS85" s="103"/>
      <c r="EUT85" s="103"/>
      <c r="EUU85" s="103"/>
      <c r="EUV85" s="103"/>
      <c r="EUW85" s="103"/>
      <c r="EUX85" s="103"/>
      <c r="EUY85" s="103"/>
      <c r="EUZ85" s="103"/>
      <c r="EVA85" s="103"/>
      <c r="EVB85" s="103"/>
      <c r="EVC85" s="103"/>
      <c r="EVD85" s="103"/>
      <c r="EVE85" s="103"/>
      <c r="EVF85" s="103"/>
      <c r="EVG85" s="103"/>
      <c r="EVH85" s="103"/>
      <c r="EVI85" s="103"/>
      <c r="EVJ85" s="103"/>
      <c r="EVK85" s="103"/>
      <c r="EVL85" s="103"/>
      <c r="EVM85" s="103"/>
      <c r="EVN85" s="103"/>
      <c r="EVO85" s="103"/>
      <c r="EVP85" s="103"/>
      <c r="EVQ85" s="103"/>
      <c r="EVR85" s="103"/>
      <c r="EVS85" s="103"/>
      <c r="EVT85" s="103"/>
      <c r="EVU85" s="103"/>
      <c r="EVV85" s="103"/>
      <c r="EVW85" s="103"/>
      <c r="EVX85" s="103"/>
      <c r="EVY85" s="103"/>
      <c r="EVZ85" s="103"/>
      <c r="EWA85" s="103"/>
      <c r="EWB85" s="103"/>
      <c r="EWC85" s="103"/>
      <c r="EWD85" s="103"/>
      <c r="EWE85" s="103"/>
      <c r="EWF85" s="103"/>
      <c r="EWG85" s="103"/>
      <c r="EWH85" s="103"/>
      <c r="EWI85" s="103"/>
      <c r="EWJ85" s="103"/>
      <c r="EWK85" s="103"/>
      <c r="EWL85" s="103"/>
      <c r="EWM85" s="103"/>
      <c r="EWN85" s="103"/>
      <c r="EWO85" s="103"/>
      <c r="EWP85" s="103"/>
      <c r="EWQ85" s="103"/>
      <c r="EWR85" s="103"/>
      <c r="EWS85" s="103"/>
      <c r="EWT85" s="103"/>
      <c r="EWU85" s="103"/>
      <c r="EWV85" s="103"/>
      <c r="EWW85" s="103"/>
      <c r="EWX85" s="103"/>
      <c r="EWY85" s="103"/>
      <c r="EWZ85" s="103"/>
      <c r="EXA85" s="103"/>
      <c r="EXB85" s="103"/>
      <c r="EXC85" s="103"/>
      <c r="EXD85" s="103"/>
      <c r="EXE85" s="103"/>
      <c r="EXF85" s="103"/>
      <c r="EXG85" s="103"/>
      <c r="EXH85" s="103"/>
      <c r="EXI85" s="103"/>
      <c r="EXJ85" s="103"/>
      <c r="EXK85" s="103"/>
      <c r="EXL85" s="103"/>
      <c r="EXM85" s="103"/>
      <c r="EXN85" s="103"/>
      <c r="EXO85" s="103"/>
      <c r="EXP85" s="103"/>
      <c r="EXQ85" s="103"/>
      <c r="EXR85" s="103"/>
      <c r="EXS85" s="103"/>
      <c r="EXT85" s="103"/>
      <c r="EXU85" s="103"/>
      <c r="EXV85" s="103"/>
      <c r="EXW85" s="103"/>
      <c r="EXX85" s="103"/>
      <c r="EXY85" s="103"/>
      <c r="EXZ85" s="103"/>
      <c r="EYA85" s="103"/>
      <c r="EYB85" s="103"/>
      <c r="EYC85" s="103"/>
      <c r="EYD85" s="103"/>
      <c r="EYE85" s="103"/>
      <c r="EYF85" s="103"/>
      <c r="EYG85" s="103"/>
      <c r="EYH85" s="103"/>
      <c r="EYI85" s="103"/>
      <c r="EYJ85" s="103"/>
      <c r="EYK85" s="103"/>
      <c r="EYL85" s="103"/>
      <c r="EYM85" s="103"/>
      <c r="EYN85" s="103"/>
      <c r="EYO85" s="103"/>
      <c r="EYP85" s="103"/>
      <c r="EYQ85" s="103"/>
      <c r="EYR85" s="103"/>
      <c r="EYS85" s="103"/>
      <c r="EYT85" s="103"/>
      <c r="EYU85" s="103"/>
      <c r="EYV85" s="103"/>
      <c r="EYW85" s="103"/>
      <c r="EYX85" s="103"/>
      <c r="EYY85" s="103"/>
      <c r="EYZ85" s="103"/>
      <c r="EZA85" s="103"/>
      <c r="EZB85" s="103"/>
      <c r="EZC85" s="103"/>
      <c r="EZD85" s="103"/>
      <c r="EZE85" s="103"/>
      <c r="EZF85" s="103"/>
      <c r="EZG85" s="103"/>
      <c r="EZH85" s="103"/>
      <c r="EZI85" s="103"/>
      <c r="EZJ85" s="103"/>
      <c r="EZK85" s="103"/>
      <c r="EZL85" s="103"/>
      <c r="EZM85" s="103"/>
      <c r="EZN85" s="103"/>
      <c r="EZO85" s="103"/>
      <c r="EZP85" s="103"/>
      <c r="EZQ85" s="103"/>
      <c r="EZR85" s="103"/>
      <c r="EZS85" s="103"/>
      <c r="EZT85" s="103"/>
      <c r="EZU85" s="103"/>
      <c r="EZV85" s="103"/>
      <c r="EZW85" s="103"/>
      <c r="EZX85" s="103"/>
      <c r="EZY85" s="103"/>
      <c r="EZZ85" s="103"/>
      <c r="FAA85" s="103"/>
      <c r="FAB85" s="103"/>
      <c r="FAC85" s="103"/>
      <c r="FAD85" s="103"/>
      <c r="FAE85" s="103"/>
      <c r="FAF85" s="103"/>
      <c r="FAG85" s="103"/>
      <c r="FAH85" s="103"/>
      <c r="FAI85" s="103"/>
      <c r="FAJ85" s="103"/>
      <c r="FAK85" s="103"/>
      <c r="FAL85" s="103"/>
      <c r="FAM85" s="103"/>
      <c r="FAN85" s="103"/>
      <c r="FAO85" s="103"/>
      <c r="FAP85" s="103"/>
      <c r="FAQ85" s="103"/>
      <c r="FAR85" s="103"/>
      <c r="FAS85" s="103"/>
      <c r="FAT85" s="103"/>
      <c r="FAU85" s="103"/>
      <c r="FAV85" s="103"/>
      <c r="FAW85" s="103"/>
      <c r="FAX85" s="103"/>
      <c r="FAY85" s="103"/>
      <c r="FAZ85" s="103"/>
      <c r="FBA85" s="103"/>
      <c r="FBB85" s="103"/>
      <c r="FBC85" s="103"/>
      <c r="FBD85" s="103"/>
      <c r="FBE85" s="103"/>
      <c r="FBF85" s="103"/>
      <c r="FBG85" s="103"/>
      <c r="FBH85" s="103"/>
      <c r="FBI85" s="103"/>
      <c r="FBJ85" s="103"/>
      <c r="FBK85" s="103"/>
      <c r="FBL85" s="103"/>
      <c r="FBM85" s="103"/>
      <c r="FBN85" s="103"/>
      <c r="FBO85" s="103"/>
      <c r="FBP85" s="103"/>
      <c r="FBQ85" s="103"/>
      <c r="FBR85" s="103"/>
      <c r="FBS85" s="103"/>
      <c r="FBT85" s="103"/>
      <c r="FBU85" s="103"/>
      <c r="FBV85" s="103"/>
      <c r="FBW85" s="103"/>
      <c r="FBX85" s="103"/>
      <c r="FBY85" s="103"/>
      <c r="FBZ85" s="103"/>
      <c r="FCA85" s="103"/>
      <c r="FCB85" s="103"/>
      <c r="FCC85" s="103"/>
      <c r="FCD85" s="103"/>
      <c r="FCE85" s="103"/>
      <c r="FCF85" s="103"/>
      <c r="FCG85" s="103"/>
      <c r="FCH85" s="103"/>
      <c r="FCI85" s="103"/>
      <c r="FCJ85" s="103"/>
      <c r="FCK85" s="103"/>
      <c r="FCL85" s="103"/>
      <c r="FCM85" s="103"/>
      <c r="FCN85" s="103"/>
      <c r="FCO85" s="103"/>
      <c r="FCP85" s="103"/>
      <c r="FCQ85" s="103"/>
      <c r="FCR85" s="103"/>
      <c r="FCS85" s="103"/>
      <c r="FCT85" s="103"/>
      <c r="FCU85" s="103"/>
      <c r="FCV85" s="103"/>
      <c r="FCW85" s="103"/>
      <c r="FCX85" s="103"/>
      <c r="FCY85" s="103"/>
      <c r="FCZ85" s="103"/>
      <c r="FDA85" s="103"/>
      <c r="FDB85" s="103"/>
      <c r="FDC85" s="103"/>
      <c r="FDD85" s="103"/>
      <c r="FDE85" s="103"/>
      <c r="FDF85" s="103"/>
      <c r="FDG85" s="103"/>
      <c r="FDH85" s="103"/>
      <c r="FDI85" s="103"/>
      <c r="FDJ85" s="103"/>
      <c r="FDK85" s="103"/>
      <c r="FDL85" s="103"/>
      <c r="FDM85" s="103"/>
      <c r="FDN85" s="103"/>
      <c r="FDO85" s="103"/>
      <c r="FDP85" s="103"/>
      <c r="FDQ85" s="103"/>
      <c r="FDR85" s="103"/>
      <c r="FDS85" s="103"/>
      <c r="FDT85" s="103"/>
      <c r="FDU85" s="103"/>
      <c r="FDV85" s="103"/>
      <c r="FDW85" s="103"/>
      <c r="FDX85" s="103"/>
      <c r="FDY85" s="103"/>
      <c r="FDZ85" s="103"/>
      <c r="FEA85" s="103"/>
      <c r="FEB85" s="103"/>
      <c r="FEC85" s="103"/>
      <c r="FED85" s="103"/>
      <c r="FEE85" s="103"/>
      <c r="FEF85" s="103"/>
      <c r="FEG85" s="103"/>
      <c r="FEH85" s="103"/>
      <c r="FEI85" s="103"/>
      <c r="FEJ85" s="103"/>
      <c r="FEK85" s="103"/>
      <c r="FEL85" s="103"/>
      <c r="FEM85" s="103"/>
      <c r="FEN85" s="103"/>
      <c r="FEO85" s="103"/>
      <c r="FEP85" s="103"/>
      <c r="FEQ85" s="103"/>
      <c r="FER85" s="103"/>
      <c r="FES85" s="103"/>
      <c r="FET85" s="103"/>
      <c r="FEU85" s="103"/>
      <c r="FEV85" s="103"/>
      <c r="FEW85" s="103"/>
      <c r="FEX85" s="103"/>
      <c r="FEY85" s="103"/>
      <c r="FEZ85" s="103"/>
      <c r="FFA85" s="103"/>
      <c r="FFB85" s="103"/>
      <c r="FFC85" s="103"/>
      <c r="FFD85" s="103"/>
      <c r="FFE85" s="103"/>
      <c r="FFF85" s="103"/>
      <c r="FFG85" s="103"/>
      <c r="FFH85" s="103"/>
      <c r="FFI85" s="103"/>
      <c r="FFJ85" s="103"/>
      <c r="FFK85" s="103"/>
      <c r="FFL85" s="103"/>
      <c r="FFM85" s="103"/>
      <c r="FFN85" s="103"/>
      <c r="FFO85" s="103"/>
      <c r="FFP85" s="103"/>
      <c r="FFQ85" s="103"/>
      <c r="FFR85" s="103"/>
      <c r="FFS85" s="103"/>
      <c r="FFT85" s="103"/>
      <c r="FFU85" s="103"/>
      <c r="FFV85" s="103"/>
      <c r="FFW85" s="103"/>
      <c r="FFX85" s="103"/>
      <c r="FFY85" s="103"/>
      <c r="FFZ85" s="103"/>
      <c r="FGA85" s="103"/>
      <c r="FGB85" s="103"/>
      <c r="FGC85" s="103"/>
      <c r="FGD85" s="103"/>
      <c r="FGE85" s="103"/>
      <c r="FGF85" s="103"/>
      <c r="FGG85" s="103"/>
      <c r="FGH85" s="103"/>
      <c r="FGI85" s="103"/>
      <c r="FGJ85" s="103"/>
      <c r="FGK85" s="103"/>
      <c r="FGL85" s="103"/>
      <c r="FGM85" s="103"/>
      <c r="FGN85" s="103"/>
      <c r="FGO85" s="103"/>
      <c r="FGP85" s="103"/>
      <c r="FGQ85" s="103"/>
      <c r="FGR85" s="103"/>
      <c r="FGS85" s="103"/>
      <c r="FGT85" s="103"/>
      <c r="FGU85" s="103"/>
      <c r="FGV85" s="103"/>
      <c r="FGW85" s="103"/>
      <c r="FGX85" s="103"/>
      <c r="FGY85" s="103"/>
      <c r="FGZ85" s="103"/>
      <c r="FHA85" s="103"/>
      <c r="FHB85" s="103"/>
      <c r="FHC85" s="103"/>
      <c r="FHD85" s="103"/>
      <c r="FHE85" s="103"/>
      <c r="FHF85" s="103"/>
      <c r="FHG85" s="103"/>
      <c r="FHH85" s="103"/>
      <c r="FHI85" s="103"/>
      <c r="FHJ85" s="103"/>
      <c r="FHK85" s="103"/>
      <c r="FHL85" s="103"/>
      <c r="FHM85" s="103"/>
      <c r="FHN85" s="103"/>
      <c r="FHO85" s="103"/>
      <c r="FHP85" s="103"/>
      <c r="FHQ85" s="103"/>
      <c r="FHR85" s="103"/>
      <c r="FHS85" s="103"/>
      <c r="FHT85" s="103"/>
      <c r="FHU85" s="103"/>
      <c r="FHV85" s="103"/>
      <c r="FHW85" s="103"/>
      <c r="FHX85" s="103"/>
      <c r="FHY85" s="103"/>
      <c r="FHZ85" s="103"/>
      <c r="FIA85" s="103"/>
      <c r="FIB85" s="103"/>
      <c r="FIC85" s="103"/>
      <c r="FID85" s="103"/>
      <c r="FIE85" s="103"/>
      <c r="FIF85" s="103"/>
      <c r="FIG85" s="103"/>
      <c r="FIH85" s="103"/>
      <c r="FII85" s="103"/>
      <c r="FIJ85" s="103"/>
      <c r="FIK85" s="103"/>
      <c r="FIL85" s="103"/>
      <c r="FIM85" s="103"/>
      <c r="FIN85" s="103"/>
      <c r="FIO85" s="103"/>
      <c r="FIP85" s="103"/>
      <c r="FIQ85" s="103"/>
      <c r="FIR85" s="103"/>
      <c r="FIS85" s="103"/>
      <c r="FIT85" s="103"/>
      <c r="FIU85" s="103"/>
      <c r="FIV85" s="103"/>
      <c r="FIW85" s="103"/>
      <c r="FIX85" s="103"/>
      <c r="FIY85" s="103"/>
      <c r="FIZ85" s="103"/>
      <c r="FJA85" s="103"/>
      <c r="FJB85" s="103"/>
      <c r="FJC85" s="103"/>
      <c r="FJD85" s="103"/>
      <c r="FJE85" s="103"/>
      <c r="FJF85" s="103"/>
      <c r="FJG85" s="103"/>
      <c r="FJH85" s="103"/>
      <c r="FJI85" s="103"/>
      <c r="FJJ85" s="103"/>
      <c r="FJK85" s="103"/>
      <c r="FJL85" s="103"/>
      <c r="FJM85" s="103"/>
      <c r="FJN85" s="103"/>
      <c r="FJO85" s="103"/>
      <c r="FJP85" s="103"/>
      <c r="FJQ85" s="103"/>
      <c r="FJR85" s="103"/>
      <c r="FJS85" s="103"/>
      <c r="FJT85" s="103"/>
      <c r="FJU85" s="103"/>
      <c r="FJV85" s="103"/>
      <c r="FJW85" s="103"/>
      <c r="FJX85" s="103"/>
      <c r="FJY85" s="103"/>
      <c r="FJZ85" s="103"/>
      <c r="FKA85" s="103"/>
      <c r="FKB85" s="103"/>
      <c r="FKC85" s="103"/>
      <c r="FKD85" s="103"/>
      <c r="FKE85" s="103"/>
      <c r="FKF85" s="103"/>
      <c r="FKG85" s="103"/>
      <c r="FKH85" s="103"/>
      <c r="FKI85" s="103"/>
      <c r="FKJ85" s="103"/>
      <c r="FKK85" s="103"/>
      <c r="FKL85" s="103"/>
      <c r="FKM85" s="103"/>
      <c r="FKN85" s="103"/>
      <c r="FKO85" s="103"/>
      <c r="FKP85" s="103"/>
      <c r="FKQ85" s="103"/>
      <c r="FKR85" s="103"/>
      <c r="FKS85" s="103"/>
      <c r="FKT85" s="103"/>
      <c r="FKU85" s="103"/>
      <c r="FKV85" s="103"/>
      <c r="FKW85" s="103"/>
      <c r="FKX85" s="103"/>
      <c r="FKY85" s="103"/>
      <c r="FKZ85" s="103"/>
      <c r="FLA85" s="103"/>
      <c r="FLB85" s="103"/>
      <c r="FLC85" s="103"/>
      <c r="FLD85" s="103"/>
      <c r="FLE85" s="103"/>
      <c r="FLF85" s="103"/>
      <c r="FLG85" s="103"/>
      <c r="FLH85" s="103"/>
      <c r="FLI85" s="103"/>
      <c r="FLJ85" s="103"/>
      <c r="FLK85" s="103"/>
      <c r="FLL85" s="103"/>
      <c r="FLM85" s="103"/>
      <c r="FLN85" s="103"/>
      <c r="FLO85" s="103"/>
      <c r="FLP85" s="103"/>
      <c r="FLQ85" s="103"/>
      <c r="FLR85" s="103"/>
      <c r="FLS85" s="103"/>
      <c r="FLT85" s="103"/>
      <c r="FLU85" s="103"/>
      <c r="FLV85" s="103"/>
      <c r="FLW85" s="103"/>
      <c r="FLX85" s="103"/>
      <c r="FLY85" s="103"/>
      <c r="FLZ85" s="103"/>
      <c r="FMA85" s="103"/>
      <c r="FMB85" s="103"/>
      <c r="FMC85" s="103"/>
      <c r="FMD85" s="103"/>
      <c r="FME85" s="103"/>
      <c r="FMF85" s="103"/>
      <c r="FMG85" s="103"/>
      <c r="FMH85" s="103"/>
      <c r="FMI85" s="103"/>
      <c r="FMJ85" s="103"/>
      <c r="FMK85" s="103"/>
      <c r="FML85" s="103"/>
      <c r="FMM85" s="103"/>
      <c r="FMN85" s="103"/>
      <c r="FMO85" s="103"/>
      <c r="FMP85" s="103"/>
      <c r="FMQ85" s="103"/>
      <c r="FMR85" s="103"/>
      <c r="FMS85" s="103"/>
      <c r="FMT85" s="103"/>
      <c r="FMU85" s="103"/>
      <c r="FMV85" s="103"/>
      <c r="FMW85" s="103"/>
      <c r="FMX85" s="103"/>
      <c r="FMY85" s="103"/>
      <c r="FMZ85" s="103"/>
      <c r="FNA85" s="103"/>
      <c r="FNB85" s="103"/>
      <c r="FNC85" s="103"/>
      <c r="FND85" s="103"/>
      <c r="FNE85" s="103"/>
      <c r="FNF85" s="103"/>
      <c r="FNG85" s="103"/>
      <c r="FNH85" s="103"/>
      <c r="FNI85" s="103"/>
      <c r="FNJ85" s="103"/>
      <c r="FNK85" s="103"/>
      <c r="FNL85" s="103"/>
      <c r="FNM85" s="103"/>
      <c r="FNN85" s="103"/>
      <c r="FNO85" s="103"/>
      <c r="FNP85" s="103"/>
      <c r="FNQ85" s="103"/>
      <c r="FNR85" s="103"/>
      <c r="FNS85" s="103"/>
      <c r="FNT85" s="103"/>
      <c r="FNU85" s="103"/>
      <c r="FNV85" s="103"/>
      <c r="FNW85" s="103"/>
      <c r="FNX85" s="103"/>
      <c r="FNY85" s="103"/>
      <c r="FNZ85" s="103"/>
      <c r="FOA85" s="103"/>
      <c r="FOB85" s="103"/>
      <c r="FOC85" s="103"/>
      <c r="FOD85" s="103"/>
      <c r="FOE85" s="103"/>
      <c r="FOF85" s="103"/>
      <c r="FOG85" s="103"/>
      <c r="FOH85" s="103"/>
      <c r="FOI85" s="103"/>
      <c r="FOJ85" s="103"/>
      <c r="FOK85" s="103"/>
      <c r="FOL85" s="103"/>
      <c r="FOM85" s="103"/>
      <c r="FON85" s="103"/>
      <c r="FOO85" s="103"/>
      <c r="FOP85" s="103"/>
      <c r="FOQ85" s="103"/>
      <c r="FOR85" s="103"/>
      <c r="FOS85" s="103"/>
      <c r="FOT85" s="103"/>
      <c r="FOU85" s="103"/>
      <c r="FOV85" s="103"/>
      <c r="FOW85" s="103"/>
      <c r="FOX85" s="103"/>
      <c r="FOY85" s="103"/>
      <c r="FOZ85" s="103"/>
      <c r="FPA85" s="103"/>
      <c r="FPB85" s="103"/>
      <c r="FPC85" s="103"/>
      <c r="FPD85" s="103"/>
      <c r="FPE85" s="103"/>
      <c r="FPF85" s="103"/>
      <c r="FPG85" s="103"/>
      <c r="FPH85" s="103"/>
      <c r="FPI85" s="103"/>
      <c r="FPJ85" s="103"/>
      <c r="FPK85" s="103"/>
      <c r="FPL85" s="103"/>
      <c r="FPM85" s="103"/>
      <c r="FPN85" s="103"/>
      <c r="FPO85" s="103"/>
      <c r="FPP85" s="103"/>
      <c r="FPQ85" s="103"/>
      <c r="FPR85" s="103"/>
      <c r="FPS85" s="103"/>
      <c r="FPT85" s="103"/>
      <c r="FPU85" s="103"/>
      <c r="FPV85" s="103"/>
      <c r="FPW85" s="103"/>
      <c r="FPX85" s="103"/>
      <c r="FPY85" s="103"/>
      <c r="FPZ85" s="103"/>
      <c r="FQA85" s="103"/>
      <c r="FQB85" s="103"/>
      <c r="FQC85" s="103"/>
      <c r="FQD85" s="103"/>
      <c r="FQE85" s="103"/>
      <c r="FQF85" s="103"/>
      <c r="FQG85" s="103"/>
      <c r="FQH85" s="103"/>
      <c r="FQI85" s="103"/>
      <c r="FQJ85" s="103"/>
      <c r="FQK85" s="103"/>
      <c r="FQL85" s="103"/>
      <c r="FQM85" s="103"/>
      <c r="FQN85" s="103"/>
      <c r="FQO85" s="103"/>
      <c r="FQP85" s="103"/>
      <c r="FQQ85" s="103"/>
      <c r="FQR85" s="103"/>
      <c r="FQS85" s="103"/>
      <c r="FQT85" s="103"/>
      <c r="FQU85" s="103"/>
      <c r="FQV85" s="103"/>
      <c r="FQW85" s="103"/>
      <c r="FQX85" s="103"/>
      <c r="FQY85" s="103"/>
      <c r="FQZ85" s="103"/>
      <c r="FRA85" s="103"/>
      <c r="FRB85" s="103"/>
      <c r="FRC85" s="103"/>
      <c r="FRD85" s="103"/>
      <c r="FRE85" s="103"/>
      <c r="FRF85" s="103"/>
      <c r="FRG85" s="103"/>
      <c r="FRH85" s="103"/>
      <c r="FRI85" s="103"/>
      <c r="FRJ85" s="103"/>
      <c r="FRK85" s="103"/>
      <c r="FRL85" s="103"/>
      <c r="FRM85" s="103"/>
      <c r="FRN85" s="103"/>
      <c r="FRO85" s="103"/>
      <c r="FRP85" s="103"/>
      <c r="FRQ85" s="103"/>
      <c r="FRR85" s="103"/>
      <c r="FRS85" s="103"/>
      <c r="FRT85" s="103"/>
      <c r="FRU85" s="103"/>
      <c r="FRV85" s="103"/>
      <c r="FRW85" s="103"/>
      <c r="FRX85" s="103"/>
      <c r="FRY85" s="103"/>
      <c r="FRZ85" s="103"/>
      <c r="FSA85" s="103"/>
      <c r="FSB85" s="103"/>
      <c r="FSC85" s="103"/>
      <c r="FSD85" s="103"/>
      <c r="FSE85" s="103"/>
      <c r="FSF85" s="103"/>
      <c r="FSG85" s="103"/>
      <c r="FSH85" s="103"/>
      <c r="FSI85" s="103"/>
      <c r="FSJ85" s="103"/>
      <c r="FSK85" s="103"/>
      <c r="FSL85" s="103"/>
      <c r="FSM85" s="103"/>
      <c r="FSN85" s="103"/>
      <c r="FSO85" s="103"/>
      <c r="FSP85" s="103"/>
      <c r="FSQ85" s="103"/>
      <c r="FSR85" s="103"/>
      <c r="FSS85" s="103"/>
      <c r="FST85" s="103"/>
      <c r="FSU85" s="103"/>
      <c r="FSV85" s="103"/>
      <c r="FSW85" s="103"/>
      <c r="FSX85" s="103"/>
      <c r="FSY85" s="103"/>
      <c r="FSZ85" s="103"/>
      <c r="FTA85" s="103"/>
      <c r="FTB85" s="103"/>
      <c r="FTC85" s="103"/>
      <c r="FTD85" s="103"/>
      <c r="FTE85" s="103"/>
      <c r="FTF85" s="103"/>
      <c r="FTG85" s="103"/>
      <c r="FTH85" s="103"/>
      <c r="FTI85" s="103"/>
      <c r="FTJ85" s="103"/>
      <c r="FTK85" s="103"/>
      <c r="FTL85" s="103"/>
      <c r="FTM85" s="103"/>
      <c r="FTN85" s="103"/>
      <c r="FTO85" s="103"/>
      <c r="FTP85" s="103"/>
      <c r="FTQ85" s="103"/>
      <c r="FTR85" s="103"/>
      <c r="FTS85" s="103"/>
      <c r="FTT85" s="103"/>
      <c r="FTU85" s="103"/>
      <c r="FTV85" s="103"/>
      <c r="FTW85" s="103"/>
      <c r="FTX85" s="103"/>
      <c r="FTY85" s="103"/>
      <c r="FTZ85" s="103"/>
      <c r="FUA85" s="103"/>
      <c r="FUB85" s="103"/>
      <c r="FUC85" s="103"/>
      <c r="FUD85" s="103"/>
      <c r="FUE85" s="103"/>
      <c r="FUF85" s="103"/>
      <c r="FUG85" s="103"/>
      <c r="FUH85" s="103"/>
      <c r="FUI85" s="103"/>
      <c r="FUJ85" s="103"/>
      <c r="FUK85" s="103"/>
      <c r="FUL85" s="103"/>
      <c r="FUM85" s="103"/>
      <c r="FUN85" s="103"/>
      <c r="FUO85" s="103"/>
      <c r="FUP85" s="103"/>
      <c r="FUQ85" s="103"/>
      <c r="FUR85" s="103"/>
      <c r="FUS85" s="103"/>
      <c r="FUT85" s="103"/>
      <c r="FUU85" s="103"/>
      <c r="FUV85" s="103"/>
      <c r="FUW85" s="103"/>
      <c r="FUX85" s="103"/>
      <c r="FUY85" s="103"/>
      <c r="FUZ85" s="103"/>
      <c r="FVA85" s="103"/>
      <c r="FVB85" s="103"/>
      <c r="FVC85" s="103"/>
      <c r="FVD85" s="103"/>
      <c r="FVE85" s="103"/>
      <c r="FVF85" s="103"/>
      <c r="FVG85" s="103"/>
      <c r="FVH85" s="103"/>
      <c r="FVI85" s="103"/>
      <c r="FVJ85" s="103"/>
      <c r="FVK85" s="103"/>
      <c r="FVL85" s="103"/>
      <c r="FVM85" s="103"/>
      <c r="FVN85" s="103"/>
      <c r="FVO85" s="103"/>
      <c r="FVP85" s="103"/>
      <c r="FVQ85" s="103"/>
      <c r="FVR85" s="103"/>
      <c r="FVS85" s="103"/>
      <c r="FVT85" s="103"/>
      <c r="FVU85" s="103"/>
      <c r="FVV85" s="103"/>
      <c r="FVW85" s="103"/>
      <c r="FVX85" s="103"/>
      <c r="FVY85" s="103"/>
      <c r="FVZ85" s="103"/>
      <c r="FWA85" s="103"/>
      <c r="FWB85" s="103"/>
      <c r="FWC85" s="103"/>
      <c r="FWD85" s="103"/>
      <c r="FWE85" s="103"/>
      <c r="FWF85" s="103"/>
      <c r="FWG85" s="103"/>
      <c r="FWH85" s="103"/>
      <c r="FWI85" s="103"/>
      <c r="FWJ85" s="103"/>
      <c r="FWK85" s="103"/>
      <c r="FWL85" s="103"/>
      <c r="FWM85" s="103"/>
      <c r="FWN85" s="103"/>
      <c r="FWO85" s="103"/>
      <c r="FWP85" s="103"/>
      <c r="FWQ85" s="103"/>
      <c r="FWR85" s="103"/>
      <c r="FWS85" s="103"/>
      <c r="FWT85" s="103"/>
      <c r="FWU85" s="103"/>
      <c r="FWV85" s="103"/>
      <c r="FWW85" s="103"/>
      <c r="FWX85" s="103"/>
      <c r="FWY85" s="103"/>
      <c r="FWZ85" s="103"/>
      <c r="FXA85" s="103"/>
      <c r="FXB85" s="103"/>
      <c r="FXC85" s="103"/>
      <c r="FXD85" s="103"/>
      <c r="FXE85" s="103"/>
      <c r="FXF85" s="103"/>
      <c r="FXG85" s="103"/>
      <c r="FXH85" s="103"/>
      <c r="FXI85" s="103"/>
      <c r="FXJ85" s="103"/>
      <c r="FXK85" s="103"/>
      <c r="FXL85" s="103"/>
      <c r="FXM85" s="103"/>
      <c r="FXN85" s="103"/>
      <c r="FXO85" s="103"/>
      <c r="FXP85" s="103"/>
      <c r="FXQ85" s="103"/>
      <c r="FXR85" s="103"/>
      <c r="FXS85" s="103"/>
      <c r="FXT85" s="103"/>
      <c r="FXU85" s="103"/>
      <c r="FXV85" s="103"/>
      <c r="FXW85" s="103"/>
      <c r="FXX85" s="103"/>
      <c r="FXY85" s="103"/>
      <c r="FXZ85" s="103"/>
      <c r="FYA85" s="103"/>
      <c r="FYB85" s="103"/>
      <c r="FYC85" s="103"/>
      <c r="FYD85" s="103"/>
      <c r="FYE85" s="103"/>
      <c r="FYF85" s="103"/>
      <c r="FYG85" s="103"/>
      <c r="FYH85" s="103"/>
      <c r="FYI85" s="103"/>
      <c r="FYJ85" s="103"/>
      <c r="FYK85" s="103"/>
      <c r="FYL85" s="103"/>
      <c r="FYM85" s="103"/>
      <c r="FYN85" s="103"/>
      <c r="FYO85" s="103"/>
      <c r="FYP85" s="103"/>
      <c r="FYQ85" s="103"/>
      <c r="FYR85" s="103"/>
      <c r="FYS85" s="103"/>
      <c r="FYT85" s="103"/>
      <c r="FYU85" s="103"/>
      <c r="FYV85" s="103"/>
      <c r="FYW85" s="103"/>
      <c r="FYX85" s="103"/>
      <c r="FYY85" s="103"/>
      <c r="FYZ85" s="103"/>
      <c r="FZA85" s="103"/>
      <c r="FZB85" s="103"/>
      <c r="FZC85" s="103"/>
      <c r="FZD85" s="103"/>
      <c r="FZE85" s="103"/>
      <c r="FZF85" s="103"/>
      <c r="FZG85" s="103"/>
      <c r="FZH85" s="103"/>
      <c r="FZI85" s="103"/>
      <c r="FZJ85" s="103"/>
      <c r="FZK85" s="103"/>
      <c r="FZL85" s="103"/>
      <c r="FZM85" s="103"/>
      <c r="FZN85" s="103"/>
      <c r="FZO85" s="103"/>
      <c r="FZP85" s="103"/>
      <c r="FZQ85" s="103"/>
      <c r="FZR85" s="103"/>
      <c r="FZS85" s="103"/>
      <c r="FZT85" s="103"/>
      <c r="FZU85" s="103"/>
      <c r="FZV85" s="103"/>
      <c r="FZW85" s="103"/>
      <c r="FZX85" s="103"/>
      <c r="FZY85" s="103"/>
      <c r="FZZ85" s="103"/>
      <c r="GAA85" s="103"/>
      <c r="GAB85" s="103"/>
      <c r="GAC85" s="103"/>
      <c r="GAD85" s="103"/>
      <c r="GAE85" s="103"/>
      <c r="GAF85" s="103"/>
      <c r="GAG85" s="103"/>
      <c r="GAH85" s="103"/>
      <c r="GAI85" s="103"/>
      <c r="GAJ85" s="103"/>
      <c r="GAK85" s="103"/>
      <c r="GAL85" s="103"/>
      <c r="GAM85" s="103"/>
      <c r="GAN85" s="103"/>
      <c r="GAO85" s="103"/>
      <c r="GAP85" s="103"/>
      <c r="GAQ85" s="103"/>
      <c r="GAR85" s="103"/>
      <c r="GAS85" s="103"/>
      <c r="GAT85" s="103"/>
      <c r="GAU85" s="103"/>
      <c r="GAV85" s="103"/>
      <c r="GAW85" s="103"/>
      <c r="GAX85" s="103"/>
      <c r="GAY85" s="103"/>
      <c r="GAZ85" s="103"/>
      <c r="GBA85" s="103"/>
      <c r="GBB85" s="103"/>
      <c r="GBC85" s="103"/>
      <c r="GBD85" s="103"/>
      <c r="GBE85" s="103"/>
      <c r="GBF85" s="103"/>
      <c r="GBG85" s="103"/>
      <c r="GBH85" s="103"/>
      <c r="GBI85" s="103"/>
      <c r="GBJ85" s="103"/>
      <c r="GBK85" s="103"/>
      <c r="GBL85" s="103"/>
      <c r="GBM85" s="103"/>
      <c r="GBN85" s="103"/>
      <c r="GBO85" s="103"/>
      <c r="GBP85" s="103"/>
      <c r="GBQ85" s="103"/>
      <c r="GBR85" s="103"/>
      <c r="GBS85" s="103"/>
      <c r="GBT85" s="103"/>
      <c r="GBU85" s="103"/>
      <c r="GBV85" s="103"/>
      <c r="GBW85" s="103"/>
      <c r="GBX85" s="103"/>
      <c r="GBY85" s="103"/>
      <c r="GBZ85" s="103"/>
      <c r="GCA85" s="103"/>
      <c r="GCB85" s="103"/>
      <c r="GCC85" s="103"/>
      <c r="GCD85" s="103"/>
      <c r="GCE85" s="103"/>
      <c r="GCF85" s="103"/>
      <c r="GCG85" s="103"/>
      <c r="GCH85" s="103"/>
      <c r="GCI85" s="103"/>
      <c r="GCJ85" s="103"/>
      <c r="GCK85" s="103"/>
      <c r="GCL85" s="103"/>
      <c r="GCM85" s="103"/>
      <c r="GCN85" s="103"/>
      <c r="GCO85" s="103"/>
      <c r="GCP85" s="103"/>
      <c r="GCQ85" s="103"/>
      <c r="GCR85" s="103"/>
      <c r="GCS85" s="103"/>
      <c r="GCT85" s="103"/>
      <c r="GCU85" s="103"/>
      <c r="GCV85" s="103"/>
      <c r="GCW85" s="103"/>
      <c r="GCX85" s="103"/>
      <c r="GCY85" s="103"/>
      <c r="GCZ85" s="103"/>
      <c r="GDA85" s="103"/>
      <c r="GDB85" s="103"/>
      <c r="GDC85" s="103"/>
      <c r="GDD85" s="103"/>
      <c r="GDE85" s="103"/>
      <c r="GDF85" s="103"/>
      <c r="GDG85" s="103"/>
      <c r="GDH85" s="103"/>
      <c r="GDI85" s="103"/>
      <c r="GDJ85" s="103"/>
      <c r="GDK85" s="103"/>
      <c r="GDL85" s="103"/>
      <c r="GDM85" s="103"/>
      <c r="GDN85" s="103"/>
      <c r="GDO85" s="103"/>
      <c r="GDP85" s="103"/>
      <c r="GDQ85" s="103"/>
      <c r="GDR85" s="103"/>
      <c r="GDS85" s="103"/>
      <c r="GDT85" s="103"/>
      <c r="GDU85" s="103"/>
      <c r="GDV85" s="103"/>
      <c r="GDW85" s="103"/>
      <c r="GDX85" s="103"/>
      <c r="GDY85" s="103"/>
      <c r="GDZ85" s="103"/>
      <c r="GEA85" s="103"/>
      <c r="GEB85" s="103"/>
      <c r="GEC85" s="103"/>
      <c r="GED85" s="103"/>
      <c r="GEE85" s="103"/>
      <c r="GEF85" s="103"/>
      <c r="GEG85" s="103"/>
      <c r="GEH85" s="103"/>
      <c r="GEI85" s="103"/>
      <c r="GEJ85" s="103"/>
      <c r="GEK85" s="103"/>
      <c r="GEL85" s="103"/>
      <c r="GEM85" s="103"/>
      <c r="GEN85" s="103"/>
      <c r="GEO85" s="103"/>
      <c r="GEP85" s="103"/>
      <c r="GEQ85" s="103"/>
      <c r="GER85" s="103"/>
      <c r="GES85" s="103"/>
      <c r="GET85" s="103"/>
      <c r="GEU85" s="103"/>
      <c r="GEV85" s="103"/>
      <c r="GEW85" s="103"/>
      <c r="GEX85" s="103"/>
      <c r="GEY85" s="103"/>
      <c r="GEZ85" s="103"/>
      <c r="GFA85" s="103"/>
      <c r="GFB85" s="103"/>
      <c r="GFC85" s="103"/>
      <c r="GFD85" s="103"/>
      <c r="GFE85" s="103"/>
      <c r="GFF85" s="103"/>
      <c r="GFG85" s="103"/>
      <c r="GFH85" s="103"/>
      <c r="GFI85" s="103"/>
      <c r="GFJ85" s="103"/>
      <c r="GFK85" s="103"/>
      <c r="GFL85" s="103"/>
      <c r="GFM85" s="103"/>
      <c r="GFN85" s="103"/>
      <c r="GFO85" s="103"/>
      <c r="GFP85" s="103"/>
      <c r="GFQ85" s="103"/>
      <c r="GFR85" s="103"/>
      <c r="GFS85" s="103"/>
      <c r="GFT85" s="103"/>
      <c r="GFU85" s="103"/>
      <c r="GFV85" s="103"/>
      <c r="GFW85" s="103"/>
      <c r="GFX85" s="103"/>
      <c r="GFY85" s="103"/>
      <c r="GFZ85" s="103"/>
      <c r="GGA85" s="103"/>
      <c r="GGB85" s="103"/>
      <c r="GGC85" s="103"/>
      <c r="GGD85" s="103"/>
      <c r="GGE85" s="103"/>
      <c r="GGF85" s="103"/>
      <c r="GGG85" s="103"/>
      <c r="GGH85" s="103"/>
      <c r="GGI85" s="103"/>
      <c r="GGJ85" s="103"/>
      <c r="GGK85" s="103"/>
      <c r="GGL85" s="103"/>
      <c r="GGM85" s="103"/>
      <c r="GGN85" s="103"/>
      <c r="GGO85" s="103"/>
      <c r="GGP85" s="103"/>
      <c r="GGQ85" s="103"/>
      <c r="GGR85" s="103"/>
      <c r="GGS85" s="103"/>
      <c r="GGT85" s="103"/>
      <c r="GGU85" s="103"/>
      <c r="GGV85" s="103"/>
      <c r="GGW85" s="103"/>
      <c r="GGX85" s="103"/>
      <c r="GGY85" s="103"/>
      <c r="GGZ85" s="103"/>
      <c r="GHA85" s="103"/>
      <c r="GHB85" s="103"/>
      <c r="GHC85" s="103"/>
      <c r="GHD85" s="103"/>
      <c r="GHE85" s="103"/>
      <c r="GHF85" s="103"/>
      <c r="GHG85" s="103"/>
      <c r="GHH85" s="103"/>
      <c r="GHI85" s="103"/>
      <c r="GHJ85" s="103"/>
      <c r="GHK85" s="103"/>
      <c r="GHL85" s="103"/>
      <c r="GHM85" s="103"/>
      <c r="GHN85" s="103"/>
      <c r="GHO85" s="103"/>
      <c r="GHP85" s="103"/>
      <c r="GHQ85" s="103"/>
      <c r="GHR85" s="103"/>
      <c r="GHS85" s="103"/>
      <c r="GHT85" s="103"/>
      <c r="GHU85" s="103"/>
      <c r="GHV85" s="103"/>
      <c r="GHW85" s="103"/>
      <c r="GHX85" s="103"/>
      <c r="GHY85" s="103"/>
      <c r="GHZ85" s="103"/>
      <c r="GIA85" s="103"/>
      <c r="GIB85" s="103"/>
      <c r="GIC85" s="103"/>
      <c r="GID85" s="103"/>
      <c r="GIE85" s="103"/>
      <c r="GIF85" s="103"/>
      <c r="GIG85" s="103"/>
      <c r="GIH85" s="103"/>
      <c r="GII85" s="103"/>
      <c r="GIJ85" s="103"/>
      <c r="GIK85" s="103"/>
      <c r="GIL85" s="103"/>
      <c r="GIM85" s="103"/>
      <c r="GIN85" s="103"/>
      <c r="GIO85" s="103"/>
      <c r="GIP85" s="103"/>
      <c r="GIQ85" s="103"/>
      <c r="GIR85" s="103"/>
      <c r="GIS85" s="103"/>
      <c r="GIT85" s="103"/>
      <c r="GIU85" s="103"/>
      <c r="GIV85" s="103"/>
      <c r="GIW85" s="103"/>
      <c r="GIX85" s="103"/>
      <c r="GIY85" s="103"/>
      <c r="GIZ85" s="103"/>
      <c r="GJA85" s="103"/>
      <c r="GJB85" s="103"/>
      <c r="GJC85" s="103"/>
      <c r="GJD85" s="103"/>
      <c r="GJE85" s="103"/>
      <c r="GJF85" s="103"/>
      <c r="GJG85" s="103"/>
      <c r="GJH85" s="103"/>
      <c r="GJI85" s="103"/>
      <c r="GJJ85" s="103"/>
      <c r="GJK85" s="103"/>
      <c r="GJL85" s="103"/>
      <c r="GJM85" s="103"/>
      <c r="GJN85" s="103"/>
      <c r="GJO85" s="103"/>
      <c r="GJP85" s="103"/>
      <c r="GJQ85" s="103"/>
      <c r="GJR85" s="103"/>
      <c r="GJS85" s="103"/>
      <c r="GJT85" s="103"/>
      <c r="GJU85" s="103"/>
      <c r="GJV85" s="103"/>
      <c r="GJW85" s="103"/>
      <c r="GJX85" s="103"/>
      <c r="GJY85" s="103"/>
      <c r="GJZ85" s="103"/>
      <c r="GKA85" s="103"/>
      <c r="GKB85" s="103"/>
      <c r="GKC85" s="103"/>
      <c r="GKD85" s="103"/>
      <c r="GKE85" s="103"/>
      <c r="GKF85" s="103"/>
      <c r="GKG85" s="103"/>
      <c r="GKH85" s="103"/>
      <c r="GKI85" s="103"/>
      <c r="GKJ85" s="103"/>
      <c r="GKK85" s="103"/>
      <c r="GKL85" s="103"/>
      <c r="GKM85" s="103"/>
      <c r="GKN85" s="103"/>
      <c r="GKO85" s="103"/>
      <c r="GKP85" s="103"/>
      <c r="GKQ85" s="103"/>
      <c r="GKR85" s="103"/>
      <c r="GKS85" s="103"/>
      <c r="GKT85" s="103"/>
      <c r="GKU85" s="103"/>
      <c r="GKV85" s="103"/>
      <c r="GKW85" s="103"/>
      <c r="GKX85" s="103"/>
      <c r="GKY85" s="103"/>
      <c r="GKZ85" s="103"/>
      <c r="GLA85" s="103"/>
      <c r="GLB85" s="103"/>
      <c r="GLC85" s="103"/>
      <c r="GLD85" s="103"/>
      <c r="GLE85" s="103"/>
      <c r="GLF85" s="103"/>
      <c r="GLG85" s="103"/>
      <c r="GLH85" s="103"/>
      <c r="GLI85" s="103"/>
      <c r="GLJ85" s="103"/>
      <c r="GLK85" s="103"/>
      <c r="GLL85" s="103"/>
      <c r="GLM85" s="103"/>
      <c r="GLN85" s="103"/>
      <c r="GLO85" s="103"/>
      <c r="GLP85" s="103"/>
      <c r="GLQ85" s="103"/>
      <c r="GLR85" s="103"/>
      <c r="GLS85" s="103"/>
      <c r="GLT85" s="103"/>
      <c r="GLU85" s="103"/>
      <c r="GLV85" s="103"/>
      <c r="GLW85" s="103"/>
      <c r="GLX85" s="103"/>
      <c r="GLY85" s="103"/>
      <c r="GLZ85" s="103"/>
      <c r="GMA85" s="103"/>
      <c r="GMB85" s="103"/>
      <c r="GMC85" s="103"/>
      <c r="GMD85" s="103"/>
      <c r="GME85" s="103"/>
      <c r="GMF85" s="103"/>
      <c r="GMG85" s="103"/>
      <c r="GMH85" s="103"/>
      <c r="GMI85" s="103"/>
      <c r="GMJ85" s="103"/>
      <c r="GMK85" s="103"/>
      <c r="GML85" s="103"/>
      <c r="GMM85" s="103"/>
      <c r="GMN85" s="103"/>
      <c r="GMO85" s="103"/>
      <c r="GMP85" s="103"/>
      <c r="GMQ85" s="103"/>
      <c r="GMR85" s="103"/>
      <c r="GMS85" s="103"/>
      <c r="GMT85" s="103"/>
      <c r="GMU85" s="103"/>
      <c r="GMV85" s="103"/>
      <c r="GMW85" s="103"/>
      <c r="GMX85" s="103"/>
      <c r="GMY85" s="103"/>
      <c r="GMZ85" s="103"/>
      <c r="GNA85" s="103"/>
      <c r="GNB85" s="103"/>
      <c r="GNC85" s="103"/>
      <c r="GND85" s="103"/>
      <c r="GNE85" s="103"/>
      <c r="GNF85" s="103"/>
      <c r="GNG85" s="103"/>
      <c r="GNH85" s="103"/>
      <c r="GNI85" s="103"/>
      <c r="GNJ85" s="103"/>
      <c r="GNK85" s="103"/>
      <c r="GNL85" s="103"/>
      <c r="GNM85" s="103"/>
      <c r="GNN85" s="103"/>
      <c r="GNO85" s="103"/>
      <c r="GNP85" s="103"/>
      <c r="GNQ85" s="103"/>
      <c r="GNR85" s="103"/>
      <c r="GNS85" s="103"/>
      <c r="GNT85" s="103"/>
      <c r="GNU85" s="103"/>
      <c r="GNV85" s="103"/>
      <c r="GNW85" s="103"/>
      <c r="GNX85" s="103"/>
      <c r="GNY85" s="103"/>
      <c r="GNZ85" s="103"/>
      <c r="GOA85" s="103"/>
      <c r="GOB85" s="103"/>
      <c r="GOC85" s="103"/>
      <c r="GOD85" s="103"/>
      <c r="GOE85" s="103"/>
      <c r="GOF85" s="103"/>
      <c r="GOG85" s="103"/>
      <c r="GOH85" s="103"/>
      <c r="GOI85" s="103"/>
      <c r="GOJ85" s="103"/>
      <c r="GOK85" s="103"/>
      <c r="GOL85" s="103"/>
      <c r="GOM85" s="103"/>
      <c r="GON85" s="103"/>
      <c r="GOO85" s="103"/>
      <c r="GOP85" s="103"/>
      <c r="GOQ85" s="103"/>
      <c r="GOR85" s="103"/>
      <c r="GOS85" s="103"/>
      <c r="GOT85" s="103"/>
      <c r="GOU85" s="103"/>
      <c r="GOV85" s="103"/>
      <c r="GOW85" s="103"/>
      <c r="GOX85" s="103"/>
      <c r="GOY85" s="103"/>
      <c r="GOZ85" s="103"/>
      <c r="GPA85" s="103"/>
      <c r="GPB85" s="103"/>
      <c r="GPC85" s="103"/>
      <c r="GPD85" s="103"/>
      <c r="GPE85" s="103"/>
      <c r="GPF85" s="103"/>
      <c r="GPG85" s="103"/>
      <c r="GPH85" s="103"/>
      <c r="GPI85" s="103"/>
      <c r="GPJ85" s="103"/>
      <c r="GPK85" s="103"/>
      <c r="GPL85" s="103"/>
      <c r="GPM85" s="103"/>
      <c r="GPN85" s="103"/>
      <c r="GPO85" s="103"/>
      <c r="GPP85" s="103"/>
      <c r="GPQ85" s="103"/>
      <c r="GPR85" s="103"/>
      <c r="GPS85" s="103"/>
      <c r="GPT85" s="103"/>
      <c r="GPU85" s="103"/>
      <c r="GPV85" s="103"/>
      <c r="GPW85" s="103"/>
      <c r="GPX85" s="103"/>
      <c r="GPY85" s="103"/>
      <c r="GPZ85" s="103"/>
      <c r="GQA85" s="103"/>
      <c r="GQB85" s="103"/>
      <c r="GQC85" s="103"/>
      <c r="GQD85" s="103"/>
      <c r="GQE85" s="103"/>
      <c r="GQF85" s="103"/>
      <c r="GQG85" s="103"/>
      <c r="GQH85" s="103"/>
      <c r="GQI85" s="103"/>
      <c r="GQJ85" s="103"/>
      <c r="GQK85" s="103"/>
      <c r="GQL85" s="103"/>
      <c r="GQM85" s="103"/>
      <c r="GQN85" s="103"/>
      <c r="GQO85" s="103"/>
      <c r="GQP85" s="103"/>
      <c r="GQQ85" s="103"/>
      <c r="GQR85" s="103"/>
      <c r="GQS85" s="103"/>
      <c r="GQT85" s="103"/>
      <c r="GQU85" s="103"/>
      <c r="GQV85" s="103"/>
      <c r="GQW85" s="103"/>
      <c r="GQX85" s="103"/>
      <c r="GQY85" s="103"/>
      <c r="GQZ85" s="103"/>
      <c r="GRA85" s="103"/>
      <c r="GRB85" s="103"/>
      <c r="GRC85" s="103"/>
      <c r="GRD85" s="103"/>
      <c r="GRE85" s="103"/>
      <c r="GRF85" s="103"/>
      <c r="GRG85" s="103"/>
      <c r="GRH85" s="103"/>
      <c r="GRI85" s="103"/>
      <c r="GRJ85" s="103"/>
      <c r="GRK85" s="103"/>
      <c r="GRL85" s="103"/>
      <c r="GRM85" s="103"/>
      <c r="GRN85" s="103"/>
      <c r="GRO85" s="103"/>
      <c r="GRP85" s="103"/>
      <c r="GRQ85" s="103"/>
      <c r="GRR85" s="103"/>
      <c r="GRS85" s="103"/>
      <c r="GRT85" s="103"/>
      <c r="GRU85" s="103"/>
      <c r="GRV85" s="103"/>
      <c r="GRW85" s="103"/>
      <c r="GRX85" s="103"/>
      <c r="GRY85" s="103"/>
      <c r="GRZ85" s="103"/>
      <c r="GSA85" s="103"/>
      <c r="GSB85" s="103"/>
      <c r="GSC85" s="103"/>
      <c r="GSD85" s="103"/>
      <c r="GSE85" s="103"/>
      <c r="GSF85" s="103"/>
      <c r="GSG85" s="103"/>
      <c r="GSH85" s="103"/>
      <c r="GSI85" s="103"/>
      <c r="GSJ85" s="103"/>
      <c r="GSK85" s="103"/>
      <c r="GSL85" s="103"/>
      <c r="GSM85" s="103"/>
      <c r="GSN85" s="103"/>
      <c r="GSO85" s="103"/>
      <c r="GSP85" s="103"/>
      <c r="GSQ85" s="103"/>
      <c r="GSR85" s="103"/>
      <c r="GSS85" s="103"/>
      <c r="GST85" s="103"/>
      <c r="GSU85" s="103"/>
      <c r="GSV85" s="103"/>
      <c r="GSW85" s="103"/>
      <c r="GSX85" s="103"/>
      <c r="GSY85" s="103"/>
      <c r="GSZ85" s="103"/>
      <c r="GTA85" s="103"/>
      <c r="GTB85" s="103"/>
      <c r="GTC85" s="103"/>
      <c r="GTD85" s="103"/>
      <c r="GTE85" s="103"/>
      <c r="GTF85" s="103"/>
      <c r="GTG85" s="103"/>
      <c r="GTH85" s="103"/>
      <c r="GTI85" s="103"/>
      <c r="GTJ85" s="103"/>
      <c r="GTK85" s="103"/>
      <c r="GTL85" s="103"/>
      <c r="GTM85" s="103"/>
      <c r="GTN85" s="103"/>
      <c r="GTO85" s="103"/>
      <c r="GTP85" s="103"/>
      <c r="GTQ85" s="103"/>
      <c r="GTR85" s="103"/>
      <c r="GTS85" s="103"/>
      <c r="GTT85" s="103"/>
      <c r="GTU85" s="103"/>
      <c r="GTV85" s="103"/>
      <c r="GTW85" s="103"/>
      <c r="GTX85" s="103"/>
      <c r="GTY85" s="103"/>
      <c r="GTZ85" s="103"/>
      <c r="GUA85" s="103"/>
      <c r="GUB85" s="103"/>
      <c r="GUC85" s="103"/>
      <c r="GUD85" s="103"/>
      <c r="GUE85" s="103"/>
      <c r="GUF85" s="103"/>
      <c r="GUG85" s="103"/>
      <c r="GUH85" s="103"/>
      <c r="GUI85" s="103"/>
      <c r="GUJ85" s="103"/>
      <c r="GUK85" s="103"/>
      <c r="GUL85" s="103"/>
      <c r="GUM85" s="103"/>
      <c r="GUN85" s="103"/>
      <c r="GUO85" s="103"/>
      <c r="GUP85" s="103"/>
      <c r="GUQ85" s="103"/>
      <c r="GUR85" s="103"/>
      <c r="GUS85" s="103"/>
      <c r="GUT85" s="103"/>
      <c r="GUU85" s="103"/>
      <c r="GUV85" s="103"/>
      <c r="GUW85" s="103"/>
      <c r="GUX85" s="103"/>
      <c r="GUY85" s="103"/>
      <c r="GUZ85" s="103"/>
      <c r="GVA85" s="103"/>
      <c r="GVB85" s="103"/>
      <c r="GVC85" s="103"/>
      <c r="GVD85" s="103"/>
      <c r="GVE85" s="103"/>
      <c r="GVF85" s="103"/>
      <c r="GVG85" s="103"/>
      <c r="GVH85" s="103"/>
      <c r="GVI85" s="103"/>
      <c r="GVJ85" s="103"/>
      <c r="GVK85" s="103"/>
      <c r="GVL85" s="103"/>
      <c r="GVM85" s="103"/>
      <c r="GVN85" s="103"/>
      <c r="GVO85" s="103"/>
      <c r="GVP85" s="103"/>
      <c r="GVQ85" s="103"/>
      <c r="GVR85" s="103"/>
      <c r="GVS85" s="103"/>
      <c r="GVT85" s="103"/>
      <c r="GVU85" s="103"/>
      <c r="GVV85" s="103"/>
      <c r="GVW85" s="103"/>
      <c r="GVX85" s="103"/>
      <c r="GVY85" s="103"/>
      <c r="GVZ85" s="103"/>
      <c r="GWA85" s="103"/>
      <c r="GWB85" s="103"/>
      <c r="GWC85" s="103"/>
      <c r="GWD85" s="103"/>
      <c r="GWE85" s="103"/>
      <c r="GWF85" s="103"/>
      <c r="GWG85" s="103"/>
      <c r="GWH85" s="103"/>
      <c r="GWI85" s="103"/>
      <c r="GWJ85" s="103"/>
      <c r="GWK85" s="103"/>
      <c r="GWL85" s="103"/>
      <c r="GWM85" s="103"/>
      <c r="GWN85" s="103"/>
      <c r="GWO85" s="103"/>
      <c r="GWP85" s="103"/>
      <c r="GWQ85" s="103"/>
      <c r="GWR85" s="103"/>
      <c r="GWS85" s="103"/>
      <c r="GWT85" s="103"/>
      <c r="GWU85" s="103"/>
      <c r="GWV85" s="103"/>
      <c r="GWW85" s="103"/>
      <c r="GWX85" s="103"/>
      <c r="GWY85" s="103"/>
      <c r="GWZ85" s="103"/>
      <c r="GXA85" s="103"/>
      <c r="GXB85" s="103"/>
      <c r="GXC85" s="103"/>
      <c r="GXD85" s="103"/>
      <c r="GXE85" s="103"/>
      <c r="GXF85" s="103"/>
      <c r="GXG85" s="103"/>
      <c r="GXH85" s="103"/>
      <c r="GXI85" s="103"/>
      <c r="GXJ85" s="103"/>
      <c r="GXK85" s="103"/>
      <c r="GXL85" s="103"/>
      <c r="GXM85" s="103"/>
      <c r="GXN85" s="103"/>
      <c r="GXO85" s="103"/>
      <c r="GXP85" s="103"/>
      <c r="GXQ85" s="103"/>
      <c r="GXR85" s="103"/>
      <c r="GXS85" s="103"/>
      <c r="GXT85" s="103"/>
      <c r="GXU85" s="103"/>
      <c r="GXV85" s="103"/>
      <c r="GXW85" s="103"/>
      <c r="GXX85" s="103"/>
      <c r="GXY85" s="103"/>
      <c r="GXZ85" s="103"/>
      <c r="GYA85" s="103"/>
      <c r="GYB85" s="103"/>
      <c r="GYC85" s="103"/>
      <c r="GYD85" s="103"/>
      <c r="GYE85" s="103"/>
      <c r="GYF85" s="103"/>
      <c r="GYG85" s="103"/>
      <c r="GYH85" s="103"/>
      <c r="GYI85" s="103"/>
      <c r="GYJ85" s="103"/>
      <c r="GYK85" s="103"/>
      <c r="GYL85" s="103"/>
      <c r="GYM85" s="103"/>
      <c r="GYN85" s="103"/>
      <c r="GYO85" s="103"/>
      <c r="GYP85" s="103"/>
      <c r="GYQ85" s="103"/>
      <c r="GYR85" s="103"/>
      <c r="GYS85" s="103"/>
      <c r="GYT85" s="103"/>
      <c r="GYU85" s="103"/>
      <c r="GYV85" s="103"/>
      <c r="GYW85" s="103"/>
      <c r="GYX85" s="103"/>
      <c r="GYY85" s="103"/>
      <c r="GYZ85" s="103"/>
      <c r="GZA85" s="103"/>
      <c r="GZB85" s="103"/>
      <c r="GZC85" s="103"/>
      <c r="GZD85" s="103"/>
      <c r="GZE85" s="103"/>
      <c r="GZF85" s="103"/>
      <c r="GZG85" s="103"/>
      <c r="GZH85" s="103"/>
      <c r="GZI85" s="103"/>
      <c r="GZJ85" s="103"/>
      <c r="GZK85" s="103"/>
      <c r="GZL85" s="103"/>
      <c r="GZM85" s="103"/>
      <c r="GZN85" s="103"/>
      <c r="GZO85" s="103"/>
      <c r="GZP85" s="103"/>
      <c r="GZQ85" s="103"/>
      <c r="GZR85" s="103"/>
      <c r="GZS85" s="103"/>
      <c r="GZT85" s="103"/>
      <c r="GZU85" s="103"/>
      <c r="GZV85" s="103"/>
      <c r="GZW85" s="103"/>
      <c r="GZX85" s="103"/>
      <c r="GZY85" s="103"/>
      <c r="GZZ85" s="103"/>
      <c r="HAA85" s="103"/>
      <c r="HAB85" s="103"/>
      <c r="HAC85" s="103"/>
      <c r="HAD85" s="103"/>
      <c r="HAE85" s="103"/>
      <c r="HAF85" s="103"/>
      <c r="HAG85" s="103"/>
      <c r="HAH85" s="103"/>
      <c r="HAI85" s="103"/>
      <c r="HAJ85" s="103"/>
      <c r="HAK85" s="103"/>
      <c r="HAL85" s="103"/>
      <c r="HAM85" s="103"/>
      <c r="HAN85" s="103"/>
      <c r="HAO85" s="103"/>
      <c r="HAP85" s="103"/>
      <c r="HAQ85" s="103"/>
      <c r="HAR85" s="103"/>
      <c r="HAS85" s="103"/>
      <c r="HAT85" s="103"/>
      <c r="HAU85" s="103"/>
      <c r="HAV85" s="103"/>
      <c r="HAW85" s="103"/>
      <c r="HAX85" s="103"/>
      <c r="HAY85" s="103"/>
      <c r="HAZ85" s="103"/>
      <c r="HBA85" s="103"/>
      <c r="HBB85" s="103"/>
      <c r="HBC85" s="103"/>
      <c r="HBD85" s="103"/>
      <c r="HBE85" s="103"/>
      <c r="HBF85" s="103"/>
      <c r="HBG85" s="103"/>
      <c r="HBH85" s="103"/>
      <c r="HBI85" s="103"/>
      <c r="HBJ85" s="103"/>
      <c r="HBK85" s="103"/>
      <c r="HBL85" s="103"/>
      <c r="HBM85" s="103"/>
      <c r="HBN85" s="103"/>
      <c r="HBO85" s="103"/>
      <c r="HBP85" s="103"/>
      <c r="HBQ85" s="103"/>
      <c r="HBR85" s="103"/>
      <c r="HBS85" s="103"/>
      <c r="HBT85" s="103"/>
      <c r="HBU85" s="103"/>
      <c r="HBV85" s="103"/>
      <c r="HBW85" s="103"/>
      <c r="HBX85" s="103"/>
      <c r="HBY85" s="103"/>
      <c r="HBZ85" s="103"/>
      <c r="HCA85" s="103"/>
      <c r="HCB85" s="103"/>
      <c r="HCC85" s="103"/>
      <c r="HCD85" s="103"/>
      <c r="HCE85" s="103"/>
      <c r="HCF85" s="103"/>
      <c r="HCG85" s="103"/>
      <c r="HCH85" s="103"/>
      <c r="HCI85" s="103"/>
      <c r="HCJ85" s="103"/>
      <c r="HCK85" s="103"/>
      <c r="HCL85" s="103"/>
      <c r="HCM85" s="103"/>
      <c r="HCN85" s="103"/>
      <c r="HCO85" s="103"/>
      <c r="HCP85" s="103"/>
      <c r="HCQ85" s="103"/>
      <c r="HCR85" s="103"/>
      <c r="HCS85" s="103"/>
      <c r="HCT85" s="103"/>
      <c r="HCU85" s="103"/>
      <c r="HCV85" s="103"/>
      <c r="HCW85" s="103"/>
      <c r="HCX85" s="103"/>
      <c r="HCY85" s="103"/>
      <c r="HCZ85" s="103"/>
      <c r="HDA85" s="103"/>
      <c r="HDB85" s="103"/>
      <c r="HDC85" s="103"/>
      <c r="HDD85" s="103"/>
      <c r="HDE85" s="103"/>
      <c r="HDF85" s="103"/>
      <c r="HDG85" s="103"/>
      <c r="HDH85" s="103"/>
      <c r="HDI85" s="103"/>
      <c r="HDJ85" s="103"/>
      <c r="HDK85" s="103"/>
      <c r="HDL85" s="103"/>
      <c r="HDM85" s="103"/>
      <c r="HDN85" s="103"/>
      <c r="HDO85" s="103"/>
      <c r="HDP85" s="103"/>
      <c r="HDQ85" s="103"/>
      <c r="HDR85" s="103"/>
      <c r="HDS85" s="103"/>
      <c r="HDT85" s="103"/>
      <c r="HDU85" s="103"/>
      <c r="HDV85" s="103"/>
      <c r="HDW85" s="103"/>
      <c r="HDX85" s="103"/>
      <c r="HDY85" s="103"/>
      <c r="HDZ85" s="103"/>
      <c r="HEA85" s="103"/>
      <c r="HEB85" s="103"/>
      <c r="HEC85" s="103"/>
      <c r="HED85" s="103"/>
      <c r="HEE85" s="103"/>
      <c r="HEF85" s="103"/>
      <c r="HEG85" s="103"/>
      <c r="HEH85" s="103"/>
      <c r="HEI85" s="103"/>
      <c r="HEJ85" s="103"/>
      <c r="HEK85" s="103"/>
      <c r="HEL85" s="103"/>
      <c r="HEM85" s="103"/>
      <c r="HEN85" s="103"/>
      <c r="HEO85" s="103"/>
      <c r="HEP85" s="103"/>
      <c r="HEQ85" s="103"/>
      <c r="HER85" s="103"/>
      <c r="HES85" s="103"/>
      <c r="HET85" s="103"/>
      <c r="HEU85" s="103"/>
      <c r="HEV85" s="103"/>
      <c r="HEW85" s="103"/>
      <c r="HEX85" s="103"/>
      <c r="HEY85" s="103"/>
      <c r="HEZ85" s="103"/>
      <c r="HFA85" s="103"/>
      <c r="HFB85" s="103"/>
      <c r="HFC85" s="103"/>
      <c r="HFD85" s="103"/>
      <c r="HFE85" s="103"/>
      <c r="HFF85" s="103"/>
      <c r="HFG85" s="103"/>
      <c r="HFH85" s="103"/>
      <c r="HFI85" s="103"/>
      <c r="HFJ85" s="103"/>
      <c r="HFK85" s="103"/>
      <c r="HFL85" s="103"/>
      <c r="HFM85" s="103"/>
      <c r="HFN85" s="103"/>
      <c r="HFO85" s="103"/>
      <c r="HFP85" s="103"/>
      <c r="HFQ85" s="103"/>
      <c r="HFR85" s="103"/>
      <c r="HFS85" s="103"/>
      <c r="HFT85" s="103"/>
      <c r="HFU85" s="103"/>
      <c r="HFV85" s="103"/>
      <c r="HFW85" s="103"/>
      <c r="HFX85" s="103"/>
      <c r="HFY85" s="103"/>
      <c r="HFZ85" s="103"/>
      <c r="HGA85" s="103"/>
      <c r="HGB85" s="103"/>
      <c r="HGC85" s="103"/>
      <c r="HGD85" s="103"/>
      <c r="HGE85" s="103"/>
      <c r="HGF85" s="103"/>
      <c r="HGG85" s="103"/>
      <c r="HGH85" s="103"/>
      <c r="HGI85" s="103"/>
      <c r="HGJ85" s="103"/>
      <c r="HGK85" s="103"/>
      <c r="HGL85" s="103"/>
      <c r="HGM85" s="103"/>
      <c r="HGN85" s="103"/>
      <c r="HGO85" s="103"/>
      <c r="HGP85" s="103"/>
      <c r="HGQ85" s="103"/>
      <c r="HGR85" s="103"/>
      <c r="HGS85" s="103"/>
      <c r="HGT85" s="103"/>
      <c r="HGU85" s="103"/>
      <c r="HGV85" s="103"/>
      <c r="HGW85" s="103"/>
      <c r="HGX85" s="103"/>
      <c r="HGY85" s="103"/>
      <c r="HGZ85" s="103"/>
      <c r="HHA85" s="103"/>
      <c r="HHB85" s="103"/>
      <c r="HHC85" s="103"/>
      <c r="HHD85" s="103"/>
      <c r="HHE85" s="103"/>
      <c r="HHF85" s="103"/>
      <c r="HHG85" s="103"/>
      <c r="HHH85" s="103"/>
      <c r="HHI85" s="103"/>
      <c r="HHJ85" s="103"/>
      <c r="HHK85" s="103"/>
      <c r="HHL85" s="103"/>
      <c r="HHM85" s="103"/>
      <c r="HHN85" s="103"/>
      <c r="HHO85" s="103"/>
      <c r="HHP85" s="103"/>
      <c r="HHQ85" s="103"/>
      <c r="HHR85" s="103"/>
      <c r="HHS85" s="103"/>
      <c r="HHT85" s="103"/>
      <c r="HHU85" s="103"/>
      <c r="HHV85" s="103"/>
      <c r="HHW85" s="103"/>
      <c r="HHX85" s="103"/>
      <c r="HHY85" s="103"/>
      <c r="HHZ85" s="103"/>
      <c r="HIA85" s="103"/>
      <c r="HIB85" s="103"/>
      <c r="HIC85" s="103"/>
      <c r="HID85" s="103"/>
      <c r="HIE85" s="103"/>
      <c r="HIF85" s="103"/>
      <c r="HIG85" s="103"/>
      <c r="HIH85" s="103"/>
      <c r="HII85" s="103"/>
      <c r="HIJ85" s="103"/>
      <c r="HIK85" s="103"/>
      <c r="HIL85" s="103"/>
      <c r="HIM85" s="103"/>
      <c r="HIN85" s="103"/>
      <c r="HIO85" s="103"/>
      <c r="HIP85" s="103"/>
      <c r="HIQ85" s="103"/>
      <c r="HIR85" s="103"/>
      <c r="HIS85" s="103"/>
      <c r="HIT85" s="103"/>
      <c r="HIU85" s="103"/>
      <c r="HIV85" s="103"/>
      <c r="HIW85" s="103"/>
      <c r="HIX85" s="103"/>
      <c r="HIY85" s="103"/>
      <c r="HIZ85" s="103"/>
      <c r="HJA85" s="103"/>
      <c r="HJB85" s="103"/>
      <c r="HJC85" s="103"/>
      <c r="HJD85" s="103"/>
      <c r="HJE85" s="103"/>
      <c r="HJF85" s="103"/>
      <c r="HJG85" s="103"/>
      <c r="HJH85" s="103"/>
      <c r="HJI85" s="103"/>
      <c r="HJJ85" s="103"/>
      <c r="HJK85" s="103"/>
      <c r="HJL85" s="103"/>
      <c r="HJM85" s="103"/>
      <c r="HJN85" s="103"/>
      <c r="HJO85" s="103"/>
      <c r="HJP85" s="103"/>
      <c r="HJQ85" s="103"/>
      <c r="HJR85" s="103"/>
      <c r="HJS85" s="103"/>
      <c r="HJT85" s="103"/>
      <c r="HJU85" s="103"/>
      <c r="HJV85" s="103"/>
      <c r="HJW85" s="103"/>
      <c r="HJX85" s="103"/>
      <c r="HJY85" s="103"/>
      <c r="HJZ85" s="103"/>
      <c r="HKA85" s="103"/>
      <c r="HKB85" s="103"/>
      <c r="HKC85" s="103"/>
      <c r="HKD85" s="103"/>
      <c r="HKE85" s="103"/>
      <c r="HKF85" s="103"/>
      <c r="HKG85" s="103"/>
      <c r="HKH85" s="103"/>
      <c r="HKI85" s="103"/>
      <c r="HKJ85" s="103"/>
      <c r="HKK85" s="103"/>
      <c r="HKL85" s="103"/>
      <c r="HKM85" s="103"/>
      <c r="HKN85" s="103"/>
      <c r="HKO85" s="103"/>
      <c r="HKP85" s="103"/>
      <c r="HKQ85" s="103"/>
      <c r="HKR85" s="103"/>
      <c r="HKS85" s="103"/>
      <c r="HKT85" s="103"/>
      <c r="HKU85" s="103"/>
      <c r="HKV85" s="103"/>
      <c r="HKW85" s="103"/>
      <c r="HKX85" s="103"/>
      <c r="HKY85" s="103"/>
      <c r="HKZ85" s="103"/>
      <c r="HLA85" s="103"/>
      <c r="HLB85" s="103"/>
      <c r="HLC85" s="103"/>
      <c r="HLD85" s="103"/>
      <c r="HLE85" s="103"/>
      <c r="HLF85" s="103"/>
      <c r="HLG85" s="103"/>
      <c r="HLH85" s="103"/>
      <c r="HLI85" s="103"/>
      <c r="HLJ85" s="103"/>
      <c r="HLK85" s="103"/>
      <c r="HLL85" s="103"/>
      <c r="HLM85" s="103"/>
      <c r="HLN85" s="103"/>
      <c r="HLO85" s="103"/>
      <c r="HLP85" s="103"/>
      <c r="HLQ85" s="103"/>
      <c r="HLR85" s="103"/>
      <c r="HLS85" s="103"/>
      <c r="HLT85" s="103"/>
      <c r="HLU85" s="103"/>
      <c r="HLV85" s="103"/>
      <c r="HLW85" s="103"/>
      <c r="HLX85" s="103"/>
      <c r="HLY85" s="103"/>
      <c r="HLZ85" s="103"/>
      <c r="HMA85" s="103"/>
      <c r="HMB85" s="103"/>
      <c r="HMC85" s="103"/>
      <c r="HMD85" s="103"/>
      <c r="HME85" s="103"/>
      <c r="HMF85" s="103"/>
      <c r="HMG85" s="103"/>
      <c r="HMH85" s="103"/>
      <c r="HMI85" s="103"/>
      <c r="HMJ85" s="103"/>
      <c r="HMK85" s="103"/>
      <c r="HML85" s="103"/>
      <c r="HMM85" s="103"/>
      <c r="HMN85" s="103"/>
      <c r="HMO85" s="103"/>
      <c r="HMP85" s="103"/>
      <c r="HMQ85" s="103"/>
      <c r="HMR85" s="103"/>
      <c r="HMS85" s="103"/>
      <c r="HMT85" s="103"/>
      <c r="HMU85" s="103"/>
      <c r="HMV85" s="103"/>
      <c r="HMW85" s="103"/>
      <c r="HMX85" s="103"/>
      <c r="HMY85" s="103"/>
      <c r="HMZ85" s="103"/>
      <c r="HNA85" s="103"/>
      <c r="HNB85" s="103"/>
      <c r="HNC85" s="103"/>
      <c r="HND85" s="103"/>
      <c r="HNE85" s="103"/>
      <c r="HNF85" s="103"/>
      <c r="HNG85" s="103"/>
      <c r="HNH85" s="103"/>
      <c r="HNI85" s="103"/>
      <c r="HNJ85" s="103"/>
      <c r="HNK85" s="103"/>
      <c r="HNL85" s="103"/>
      <c r="HNM85" s="103"/>
      <c r="HNN85" s="103"/>
      <c r="HNO85" s="103"/>
      <c r="HNP85" s="103"/>
      <c r="HNQ85" s="103"/>
      <c r="HNR85" s="103"/>
      <c r="HNS85" s="103"/>
      <c r="HNT85" s="103"/>
      <c r="HNU85" s="103"/>
      <c r="HNV85" s="103"/>
      <c r="HNW85" s="103"/>
      <c r="HNX85" s="103"/>
      <c r="HNY85" s="103"/>
      <c r="HNZ85" s="103"/>
      <c r="HOA85" s="103"/>
      <c r="HOB85" s="103"/>
      <c r="HOC85" s="103"/>
      <c r="HOD85" s="103"/>
      <c r="HOE85" s="103"/>
      <c r="HOF85" s="103"/>
      <c r="HOG85" s="103"/>
      <c r="HOH85" s="103"/>
      <c r="HOI85" s="103"/>
      <c r="HOJ85" s="103"/>
      <c r="HOK85" s="103"/>
      <c r="HOL85" s="103"/>
      <c r="HOM85" s="103"/>
      <c r="HON85" s="103"/>
      <c r="HOO85" s="103"/>
      <c r="HOP85" s="103"/>
      <c r="HOQ85" s="103"/>
      <c r="HOR85" s="103"/>
      <c r="HOS85" s="103"/>
      <c r="HOT85" s="103"/>
      <c r="HOU85" s="103"/>
      <c r="HOV85" s="103"/>
      <c r="HOW85" s="103"/>
      <c r="HOX85" s="103"/>
      <c r="HOY85" s="103"/>
      <c r="HOZ85" s="103"/>
      <c r="HPA85" s="103"/>
      <c r="HPB85" s="103"/>
      <c r="HPC85" s="103"/>
      <c r="HPD85" s="103"/>
      <c r="HPE85" s="103"/>
      <c r="HPF85" s="103"/>
      <c r="HPG85" s="103"/>
      <c r="HPH85" s="103"/>
      <c r="HPI85" s="103"/>
      <c r="HPJ85" s="103"/>
      <c r="HPK85" s="103"/>
      <c r="HPL85" s="103"/>
      <c r="HPM85" s="103"/>
      <c r="HPN85" s="103"/>
      <c r="HPO85" s="103"/>
      <c r="HPP85" s="103"/>
      <c r="HPQ85" s="103"/>
      <c r="HPR85" s="103"/>
      <c r="HPS85" s="103"/>
      <c r="HPT85" s="103"/>
      <c r="HPU85" s="103"/>
      <c r="HPV85" s="103"/>
      <c r="HPW85" s="103"/>
      <c r="HPX85" s="103"/>
      <c r="HPY85" s="103"/>
      <c r="HPZ85" s="103"/>
      <c r="HQA85" s="103"/>
      <c r="HQB85" s="103"/>
      <c r="HQC85" s="103"/>
      <c r="HQD85" s="103"/>
      <c r="HQE85" s="103"/>
      <c r="HQF85" s="103"/>
      <c r="HQG85" s="103"/>
      <c r="HQH85" s="103"/>
      <c r="HQI85" s="103"/>
      <c r="HQJ85" s="103"/>
      <c r="HQK85" s="103"/>
      <c r="HQL85" s="103"/>
      <c r="HQM85" s="103"/>
      <c r="HQN85" s="103"/>
      <c r="HQO85" s="103"/>
      <c r="HQP85" s="103"/>
      <c r="HQQ85" s="103"/>
      <c r="HQR85" s="103"/>
      <c r="HQS85" s="103"/>
      <c r="HQT85" s="103"/>
      <c r="HQU85" s="103"/>
      <c r="HQV85" s="103"/>
      <c r="HQW85" s="103"/>
      <c r="HQX85" s="103"/>
      <c r="HQY85" s="103"/>
      <c r="HQZ85" s="103"/>
      <c r="HRA85" s="103"/>
      <c r="HRB85" s="103"/>
      <c r="HRC85" s="103"/>
      <c r="HRD85" s="103"/>
      <c r="HRE85" s="103"/>
      <c r="HRF85" s="103"/>
      <c r="HRG85" s="103"/>
      <c r="HRH85" s="103"/>
      <c r="HRI85" s="103"/>
      <c r="HRJ85" s="103"/>
      <c r="HRK85" s="103"/>
      <c r="HRL85" s="103"/>
      <c r="HRM85" s="103"/>
      <c r="HRN85" s="103"/>
      <c r="HRO85" s="103"/>
      <c r="HRP85" s="103"/>
      <c r="HRQ85" s="103"/>
      <c r="HRR85" s="103"/>
      <c r="HRS85" s="103"/>
      <c r="HRT85" s="103"/>
      <c r="HRU85" s="103"/>
      <c r="HRV85" s="103"/>
      <c r="HRW85" s="103"/>
      <c r="HRX85" s="103"/>
      <c r="HRY85" s="103"/>
      <c r="HRZ85" s="103"/>
      <c r="HSA85" s="103"/>
      <c r="HSB85" s="103"/>
      <c r="HSC85" s="103"/>
      <c r="HSD85" s="103"/>
      <c r="HSE85" s="103"/>
      <c r="HSF85" s="103"/>
      <c r="HSG85" s="103"/>
      <c r="HSH85" s="103"/>
      <c r="HSI85" s="103"/>
      <c r="HSJ85" s="103"/>
      <c r="HSK85" s="103"/>
      <c r="HSL85" s="103"/>
      <c r="HSM85" s="103"/>
      <c r="HSN85" s="103"/>
      <c r="HSO85" s="103"/>
      <c r="HSP85" s="103"/>
      <c r="HSQ85" s="103"/>
      <c r="HSR85" s="103"/>
      <c r="HSS85" s="103"/>
      <c r="HST85" s="103"/>
      <c r="HSU85" s="103"/>
      <c r="HSV85" s="103"/>
      <c r="HSW85" s="103"/>
      <c r="HSX85" s="103"/>
      <c r="HSY85" s="103"/>
      <c r="HSZ85" s="103"/>
      <c r="HTA85" s="103"/>
      <c r="HTB85" s="103"/>
      <c r="HTC85" s="103"/>
      <c r="HTD85" s="103"/>
      <c r="HTE85" s="103"/>
      <c r="HTF85" s="103"/>
      <c r="HTG85" s="103"/>
      <c r="HTH85" s="103"/>
      <c r="HTI85" s="103"/>
      <c r="HTJ85" s="103"/>
      <c r="HTK85" s="103"/>
      <c r="HTL85" s="103"/>
      <c r="HTM85" s="103"/>
      <c r="HTN85" s="103"/>
      <c r="HTO85" s="103"/>
      <c r="HTP85" s="103"/>
      <c r="HTQ85" s="103"/>
      <c r="HTR85" s="103"/>
      <c r="HTS85" s="103"/>
      <c r="HTT85" s="103"/>
      <c r="HTU85" s="103"/>
      <c r="HTV85" s="103"/>
      <c r="HTW85" s="103"/>
      <c r="HTX85" s="103"/>
      <c r="HTY85" s="103"/>
      <c r="HTZ85" s="103"/>
      <c r="HUA85" s="103"/>
      <c r="HUB85" s="103"/>
      <c r="HUC85" s="103"/>
      <c r="HUD85" s="103"/>
      <c r="HUE85" s="103"/>
      <c r="HUF85" s="103"/>
      <c r="HUG85" s="103"/>
      <c r="HUH85" s="103"/>
      <c r="HUI85" s="103"/>
      <c r="HUJ85" s="103"/>
      <c r="HUK85" s="103"/>
      <c r="HUL85" s="103"/>
      <c r="HUM85" s="103"/>
      <c r="HUN85" s="103"/>
      <c r="HUO85" s="103"/>
      <c r="HUP85" s="103"/>
      <c r="HUQ85" s="103"/>
      <c r="HUR85" s="103"/>
      <c r="HUS85" s="103"/>
      <c r="HUT85" s="103"/>
      <c r="HUU85" s="103"/>
      <c r="HUV85" s="103"/>
      <c r="HUW85" s="103"/>
      <c r="HUX85" s="103"/>
      <c r="HUY85" s="103"/>
      <c r="HUZ85" s="103"/>
      <c r="HVA85" s="103"/>
      <c r="HVB85" s="103"/>
      <c r="HVC85" s="103"/>
      <c r="HVD85" s="103"/>
      <c r="HVE85" s="103"/>
      <c r="HVF85" s="103"/>
      <c r="HVG85" s="103"/>
      <c r="HVH85" s="103"/>
      <c r="HVI85" s="103"/>
      <c r="HVJ85" s="103"/>
      <c r="HVK85" s="103"/>
      <c r="HVL85" s="103"/>
      <c r="HVM85" s="103"/>
      <c r="HVN85" s="103"/>
      <c r="HVO85" s="103"/>
      <c r="HVP85" s="103"/>
      <c r="HVQ85" s="103"/>
      <c r="HVR85" s="103"/>
      <c r="HVS85" s="103"/>
      <c r="HVT85" s="103"/>
      <c r="HVU85" s="103"/>
      <c r="HVV85" s="103"/>
      <c r="HVW85" s="103"/>
      <c r="HVX85" s="103"/>
      <c r="HVY85" s="103"/>
      <c r="HVZ85" s="103"/>
      <c r="HWA85" s="103"/>
      <c r="HWB85" s="103"/>
      <c r="HWC85" s="103"/>
      <c r="HWD85" s="103"/>
      <c r="HWE85" s="103"/>
      <c r="HWF85" s="103"/>
      <c r="HWG85" s="103"/>
      <c r="HWH85" s="103"/>
      <c r="HWI85" s="103"/>
      <c r="HWJ85" s="103"/>
      <c r="HWK85" s="103"/>
      <c r="HWL85" s="103"/>
      <c r="HWM85" s="103"/>
      <c r="HWN85" s="103"/>
      <c r="HWO85" s="103"/>
      <c r="HWP85" s="103"/>
      <c r="HWQ85" s="103"/>
      <c r="HWR85" s="103"/>
      <c r="HWS85" s="103"/>
      <c r="HWT85" s="103"/>
      <c r="HWU85" s="103"/>
      <c r="HWV85" s="103"/>
      <c r="HWW85" s="103"/>
      <c r="HWX85" s="103"/>
      <c r="HWY85" s="103"/>
      <c r="HWZ85" s="103"/>
      <c r="HXA85" s="103"/>
      <c r="HXB85" s="103"/>
      <c r="HXC85" s="103"/>
      <c r="HXD85" s="103"/>
      <c r="HXE85" s="103"/>
      <c r="HXF85" s="103"/>
      <c r="HXG85" s="103"/>
      <c r="HXH85" s="103"/>
      <c r="HXI85" s="103"/>
      <c r="HXJ85" s="103"/>
      <c r="HXK85" s="103"/>
      <c r="HXL85" s="103"/>
      <c r="HXM85" s="103"/>
      <c r="HXN85" s="103"/>
      <c r="HXO85" s="103"/>
      <c r="HXP85" s="103"/>
      <c r="HXQ85" s="103"/>
      <c r="HXR85" s="103"/>
      <c r="HXS85" s="103"/>
      <c r="HXT85" s="103"/>
      <c r="HXU85" s="103"/>
      <c r="HXV85" s="103"/>
      <c r="HXW85" s="103"/>
      <c r="HXX85" s="103"/>
      <c r="HXY85" s="103"/>
      <c r="HXZ85" s="103"/>
      <c r="HYA85" s="103"/>
      <c r="HYB85" s="103"/>
      <c r="HYC85" s="103"/>
      <c r="HYD85" s="103"/>
      <c r="HYE85" s="103"/>
      <c r="HYF85" s="103"/>
      <c r="HYG85" s="103"/>
      <c r="HYH85" s="103"/>
      <c r="HYI85" s="103"/>
      <c r="HYJ85" s="103"/>
      <c r="HYK85" s="103"/>
      <c r="HYL85" s="103"/>
      <c r="HYM85" s="103"/>
      <c r="HYN85" s="103"/>
      <c r="HYO85" s="103"/>
      <c r="HYP85" s="103"/>
      <c r="HYQ85" s="103"/>
      <c r="HYR85" s="103"/>
      <c r="HYS85" s="103"/>
      <c r="HYT85" s="103"/>
      <c r="HYU85" s="103"/>
      <c r="HYV85" s="103"/>
      <c r="HYW85" s="103"/>
      <c r="HYX85" s="103"/>
      <c r="HYY85" s="103"/>
      <c r="HYZ85" s="103"/>
      <c r="HZA85" s="103"/>
      <c r="HZB85" s="103"/>
      <c r="HZC85" s="103"/>
      <c r="HZD85" s="103"/>
      <c r="HZE85" s="103"/>
      <c r="HZF85" s="103"/>
      <c r="HZG85" s="103"/>
      <c r="HZH85" s="103"/>
      <c r="HZI85" s="103"/>
      <c r="HZJ85" s="103"/>
      <c r="HZK85" s="103"/>
      <c r="HZL85" s="103"/>
      <c r="HZM85" s="103"/>
      <c r="HZN85" s="103"/>
      <c r="HZO85" s="103"/>
      <c r="HZP85" s="103"/>
      <c r="HZQ85" s="103"/>
      <c r="HZR85" s="103"/>
      <c r="HZS85" s="103"/>
      <c r="HZT85" s="103"/>
      <c r="HZU85" s="103"/>
      <c r="HZV85" s="103"/>
      <c r="HZW85" s="103"/>
      <c r="HZX85" s="103"/>
      <c r="HZY85" s="103"/>
      <c r="HZZ85" s="103"/>
      <c r="IAA85" s="103"/>
      <c r="IAB85" s="103"/>
      <c r="IAC85" s="103"/>
      <c r="IAD85" s="103"/>
      <c r="IAE85" s="103"/>
      <c r="IAF85" s="103"/>
      <c r="IAG85" s="103"/>
      <c r="IAH85" s="103"/>
      <c r="IAI85" s="103"/>
      <c r="IAJ85" s="103"/>
      <c r="IAK85" s="103"/>
      <c r="IAL85" s="103"/>
      <c r="IAM85" s="103"/>
      <c r="IAN85" s="103"/>
      <c r="IAO85" s="103"/>
      <c r="IAP85" s="103"/>
      <c r="IAQ85" s="103"/>
      <c r="IAR85" s="103"/>
      <c r="IAS85" s="103"/>
      <c r="IAT85" s="103"/>
      <c r="IAU85" s="103"/>
      <c r="IAV85" s="103"/>
      <c r="IAW85" s="103"/>
      <c r="IAX85" s="103"/>
      <c r="IAY85" s="103"/>
      <c r="IAZ85" s="103"/>
      <c r="IBA85" s="103"/>
      <c r="IBB85" s="103"/>
      <c r="IBC85" s="103"/>
      <c r="IBD85" s="103"/>
      <c r="IBE85" s="103"/>
      <c r="IBF85" s="103"/>
      <c r="IBG85" s="103"/>
      <c r="IBH85" s="103"/>
      <c r="IBI85" s="103"/>
      <c r="IBJ85" s="103"/>
      <c r="IBK85" s="103"/>
      <c r="IBL85" s="103"/>
      <c r="IBM85" s="103"/>
      <c r="IBN85" s="103"/>
      <c r="IBO85" s="103"/>
      <c r="IBP85" s="103"/>
      <c r="IBQ85" s="103"/>
      <c r="IBR85" s="103"/>
      <c r="IBS85" s="103"/>
      <c r="IBT85" s="103"/>
      <c r="IBU85" s="103"/>
      <c r="IBV85" s="103"/>
      <c r="IBW85" s="103"/>
      <c r="IBX85" s="103"/>
      <c r="IBY85" s="103"/>
      <c r="IBZ85" s="103"/>
      <c r="ICA85" s="103"/>
      <c r="ICB85" s="103"/>
      <c r="ICC85" s="103"/>
      <c r="ICD85" s="103"/>
      <c r="ICE85" s="103"/>
      <c r="ICF85" s="103"/>
      <c r="ICG85" s="103"/>
      <c r="ICH85" s="103"/>
      <c r="ICI85" s="103"/>
      <c r="ICJ85" s="103"/>
      <c r="ICK85" s="103"/>
      <c r="ICL85" s="103"/>
      <c r="ICM85" s="103"/>
      <c r="ICN85" s="103"/>
      <c r="ICO85" s="103"/>
      <c r="ICP85" s="103"/>
      <c r="ICQ85" s="103"/>
      <c r="ICR85" s="103"/>
      <c r="ICS85" s="103"/>
      <c r="ICT85" s="103"/>
      <c r="ICU85" s="103"/>
      <c r="ICV85" s="103"/>
      <c r="ICW85" s="103"/>
      <c r="ICX85" s="103"/>
      <c r="ICY85" s="103"/>
      <c r="ICZ85" s="103"/>
      <c r="IDA85" s="103"/>
      <c r="IDB85" s="103"/>
      <c r="IDC85" s="103"/>
      <c r="IDD85" s="103"/>
      <c r="IDE85" s="103"/>
      <c r="IDF85" s="103"/>
      <c r="IDG85" s="103"/>
      <c r="IDH85" s="103"/>
      <c r="IDI85" s="103"/>
      <c r="IDJ85" s="103"/>
      <c r="IDK85" s="103"/>
      <c r="IDL85" s="103"/>
      <c r="IDM85" s="103"/>
      <c r="IDN85" s="103"/>
      <c r="IDO85" s="103"/>
      <c r="IDP85" s="103"/>
      <c r="IDQ85" s="103"/>
      <c r="IDR85" s="103"/>
      <c r="IDS85" s="103"/>
      <c r="IDT85" s="103"/>
      <c r="IDU85" s="103"/>
      <c r="IDV85" s="103"/>
      <c r="IDW85" s="103"/>
      <c r="IDX85" s="103"/>
      <c r="IDY85" s="103"/>
      <c r="IDZ85" s="103"/>
      <c r="IEA85" s="103"/>
      <c r="IEB85" s="103"/>
      <c r="IEC85" s="103"/>
      <c r="IED85" s="103"/>
      <c r="IEE85" s="103"/>
      <c r="IEF85" s="103"/>
      <c r="IEG85" s="103"/>
      <c r="IEH85" s="103"/>
      <c r="IEI85" s="103"/>
      <c r="IEJ85" s="103"/>
      <c r="IEK85" s="103"/>
      <c r="IEL85" s="103"/>
      <c r="IEM85" s="103"/>
      <c r="IEN85" s="103"/>
      <c r="IEO85" s="103"/>
      <c r="IEP85" s="103"/>
      <c r="IEQ85" s="103"/>
      <c r="IER85" s="103"/>
      <c r="IES85" s="103"/>
      <c r="IET85" s="103"/>
      <c r="IEU85" s="103"/>
      <c r="IEV85" s="103"/>
      <c r="IEW85" s="103"/>
      <c r="IEX85" s="103"/>
      <c r="IEY85" s="103"/>
      <c r="IEZ85" s="103"/>
      <c r="IFA85" s="103"/>
      <c r="IFB85" s="103"/>
      <c r="IFC85" s="103"/>
      <c r="IFD85" s="103"/>
      <c r="IFE85" s="103"/>
      <c r="IFF85" s="103"/>
      <c r="IFG85" s="103"/>
      <c r="IFH85" s="103"/>
      <c r="IFI85" s="103"/>
      <c r="IFJ85" s="103"/>
      <c r="IFK85" s="103"/>
      <c r="IFL85" s="103"/>
      <c r="IFM85" s="103"/>
      <c r="IFN85" s="103"/>
      <c r="IFO85" s="103"/>
      <c r="IFP85" s="103"/>
      <c r="IFQ85" s="103"/>
      <c r="IFR85" s="103"/>
      <c r="IFS85" s="103"/>
      <c r="IFT85" s="103"/>
      <c r="IFU85" s="103"/>
      <c r="IFV85" s="103"/>
      <c r="IFW85" s="103"/>
      <c r="IFX85" s="103"/>
      <c r="IFY85" s="103"/>
      <c r="IFZ85" s="103"/>
      <c r="IGA85" s="103"/>
      <c r="IGB85" s="103"/>
      <c r="IGC85" s="103"/>
      <c r="IGD85" s="103"/>
      <c r="IGE85" s="103"/>
      <c r="IGF85" s="103"/>
      <c r="IGG85" s="103"/>
      <c r="IGH85" s="103"/>
      <c r="IGI85" s="103"/>
      <c r="IGJ85" s="103"/>
      <c r="IGK85" s="103"/>
      <c r="IGL85" s="103"/>
      <c r="IGM85" s="103"/>
      <c r="IGN85" s="103"/>
      <c r="IGO85" s="103"/>
      <c r="IGP85" s="103"/>
      <c r="IGQ85" s="103"/>
      <c r="IGR85" s="103"/>
      <c r="IGS85" s="103"/>
      <c r="IGT85" s="103"/>
      <c r="IGU85" s="103"/>
      <c r="IGV85" s="103"/>
      <c r="IGW85" s="103"/>
      <c r="IGX85" s="103"/>
      <c r="IGY85" s="103"/>
      <c r="IGZ85" s="103"/>
      <c r="IHA85" s="103"/>
      <c r="IHB85" s="103"/>
      <c r="IHC85" s="103"/>
      <c r="IHD85" s="103"/>
      <c r="IHE85" s="103"/>
      <c r="IHF85" s="103"/>
      <c r="IHG85" s="103"/>
      <c r="IHH85" s="103"/>
      <c r="IHI85" s="103"/>
      <c r="IHJ85" s="103"/>
      <c r="IHK85" s="103"/>
      <c r="IHL85" s="103"/>
      <c r="IHM85" s="103"/>
      <c r="IHN85" s="103"/>
      <c r="IHO85" s="103"/>
      <c r="IHP85" s="103"/>
      <c r="IHQ85" s="103"/>
      <c r="IHR85" s="103"/>
      <c r="IHS85" s="103"/>
      <c r="IHT85" s="103"/>
      <c r="IHU85" s="103"/>
      <c r="IHV85" s="103"/>
      <c r="IHW85" s="103"/>
      <c r="IHX85" s="103"/>
      <c r="IHY85" s="103"/>
      <c r="IHZ85" s="103"/>
      <c r="IIA85" s="103"/>
      <c r="IIB85" s="103"/>
      <c r="IIC85" s="103"/>
      <c r="IID85" s="103"/>
      <c r="IIE85" s="103"/>
      <c r="IIF85" s="103"/>
      <c r="IIG85" s="103"/>
      <c r="IIH85" s="103"/>
      <c r="III85" s="103"/>
      <c r="IIJ85" s="103"/>
      <c r="IIK85" s="103"/>
      <c r="IIL85" s="103"/>
      <c r="IIM85" s="103"/>
      <c r="IIN85" s="103"/>
      <c r="IIO85" s="103"/>
      <c r="IIP85" s="103"/>
      <c r="IIQ85" s="103"/>
      <c r="IIR85" s="103"/>
      <c r="IIS85" s="103"/>
      <c r="IIT85" s="103"/>
      <c r="IIU85" s="103"/>
      <c r="IIV85" s="103"/>
      <c r="IIW85" s="103"/>
      <c r="IIX85" s="103"/>
      <c r="IIY85" s="103"/>
      <c r="IIZ85" s="103"/>
      <c r="IJA85" s="103"/>
      <c r="IJB85" s="103"/>
      <c r="IJC85" s="103"/>
      <c r="IJD85" s="103"/>
      <c r="IJE85" s="103"/>
      <c r="IJF85" s="103"/>
      <c r="IJG85" s="103"/>
      <c r="IJH85" s="103"/>
      <c r="IJI85" s="103"/>
      <c r="IJJ85" s="103"/>
      <c r="IJK85" s="103"/>
      <c r="IJL85" s="103"/>
      <c r="IJM85" s="103"/>
      <c r="IJN85" s="103"/>
      <c r="IJO85" s="103"/>
      <c r="IJP85" s="103"/>
      <c r="IJQ85" s="103"/>
      <c r="IJR85" s="103"/>
      <c r="IJS85" s="103"/>
      <c r="IJT85" s="103"/>
      <c r="IJU85" s="103"/>
      <c r="IJV85" s="103"/>
      <c r="IJW85" s="103"/>
      <c r="IJX85" s="103"/>
      <c r="IJY85" s="103"/>
      <c r="IJZ85" s="103"/>
      <c r="IKA85" s="103"/>
      <c r="IKB85" s="103"/>
      <c r="IKC85" s="103"/>
      <c r="IKD85" s="103"/>
      <c r="IKE85" s="103"/>
      <c r="IKF85" s="103"/>
      <c r="IKG85" s="103"/>
      <c r="IKH85" s="103"/>
      <c r="IKI85" s="103"/>
      <c r="IKJ85" s="103"/>
      <c r="IKK85" s="103"/>
      <c r="IKL85" s="103"/>
      <c r="IKM85" s="103"/>
      <c r="IKN85" s="103"/>
      <c r="IKO85" s="103"/>
      <c r="IKP85" s="103"/>
      <c r="IKQ85" s="103"/>
      <c r="IKR85" s="103"/>
      <c r="IKS85" s="103"/>
      <c r="IKT85" s="103"/>
      <c r="IKU85" s="103"/>
      <c r="IKV85" s="103"/>
      <c r="IKW85" s="103"/>
      <c r="IKX85" s="103"/>
      <c r="IKY85" s="103"/>
      <c r="IKZ85" s="103"/>
      <c r="ILA85" s="103"/>
      <c r="ILB85" s="103"/>
      <c r="ILC85" s="103"/>
      <c r="ILD85" s="103"/>
      <c r="ILE85" s="103"/>
      <c r="ILF85" s="103"/>
      <c r="ILG85" s="103"/>
      <c r="ILH85" s="103"/>
      <c r="ILI85" s="103"/>
      <c r="ILJ85" s="103"/>
      <c r="ILK85" s="103"/>
      <c r="ILL85" s="103"/>
      <c r="ILM85" s="103"/>
      <c r="ILN85" s="103"/>
      <c r="ILO85" s="103"/>
      <c r="ILP85" s="103"/>
      <c r="ILQ85" s="103"/>
      <c r="ILR85" s="103"/>
      <c r="ILS85" s="103"/>
      <c r="ILT85" s="103"/>
      <c r="ILU85" s="103"/>
      <c r="ILV85" s="103"/>
      <c r="ILW85" s="103"/>
      <c r="ILX85" s="103"/>
      <c r="ILY85" s="103"/>
      <c r="ILZ85" s="103"/>
      <c r="IMA85" s="103"/>
      <c r="IMB85" s="103"/>
      <c r="IMC85" s="103"/>
      <c r="IMD85" s="103"/>
      <c r="IME85" s="103"/>
      <c r="IMF85" s="103"/>
      <c r="IMG85" s="103"/>
      <c r="IMH85" s="103"/>
      <c r="IMI85" s="103"/>
      <c r="IMJ85" s="103"/>
      <c r="IMK85" s="103"/>
      <c r="IML85" s="103"/>
      <c r="IMM85" s="103"/>
      <c r="IMN85" s="103"/>
      <c r="IMO85" s="103"/>
      <c r="IMP85" s="103"/>
      <c r="IMQ85" s="103"/>
      <c r="IMR85" s="103"/>
      <c r="IMS85" s="103"/>
      <c r="IMT85" s="103"/>
      <c r="IMU85" s="103"/>
      <c r="IMV85" s="103"/>
      <c r="IMW85" s="103"/>
      <c r="IMX85" s="103"/>
      <c r="IMY85" s="103"/>
      <c r="IMZ85" s="103"/>
      <c r="INA85" s="103"/>
      <c r="INB85" s="103"/>
      <c r="INC85" s="103"/>
      <c r="IND85" s="103"/>
      <c r="INE85" s="103"/>
      <c r="INF85" s="103"/>
      <c r="ING85" s="103"/>
      <c r="INH85" s="103"/>
      <c r="INI85" s="103"/>
      <c r="INJ85" s="103"/>
      <c r="INK85" s="103"/>
      <c r="INL85" s="103"/>
      <c r="INM85" s="103"/>
      <c r="INN85" s="103"/>
      <c r="INO85" s="103"/>
      <c r="INP85" s="103"/>
      <c r="INQ85" s="103"/>
      <c r="INR85" s="103"/>
      <c r="INS85" s="103"/>
      <c r="INT85" s="103"/>
      <c r="INU85" s="103"/>
      <c r="INV85" s="103"/>
      <c r="INW85" s="103"/>
      <c r="INX85" s="103"/>
      <c r="INY85" s="103"/>
      <c r="INZ85" s="103"/>
      <c r="IOA85" s="103"/>
      <c r="IOB85" s="103"/>
      <c r="IOC85" s="103"/>
      <c r="IOD85" s="103"/>
      <c r="IOE85" s="103"/>
      <c r="IOF85" s="103"/>
      <c r="IOG85" s="103"/>
      <c r="IOH85" s="103"/>
      <c r="IOI85" s="103"/>
      <c r="IOJ85" s="103"/>
      <c r="IOK85" s="103"/>
      <c r="IOL85" s="103"/>
      <c r="IOM85" s="103"/>
      <c r="ION85" s="103"/>
      <c r="IOO85" s="103"/>
      <c r="IOP85" s="103"/>
      <c r="IOQ85" s="103"/>
      <c r="IOR85" s="103"/>
      <c r="IOS85" s="103"/>
      <c r="IOT85" s="103"/>
      <c r="IOU85" s="103"/>
      <c r="IOV85" s="103"/>
      <c r="IOW85" s="103"/>
      <c r="IOX85" s="103"/>
      <c r="IOY85" s="103"/>
      <c r="IOZ85" s="103"/>
      <c r="IPA85" s="103"/>
      <c r="IPB85" s="103"/>
      <c r="IPC85" s="103"/>
      <c r="IPD85" s="103"/>
      <c r="IPE85" s="103"/>
      <c r="IPF85" s="103"/>
      <c r="IPG85" s="103"/>
      <c r="IPH85" s="103"/>
      <c r="IPI85" s="103"/>
      <c r="IPJ85" s="103"/>
      <c r="IPK85" s="103"/>
      <c r="IPL85" s="103"/>
      <c r="IPM85" s="103"/>
      <c r="IPN85" s="103"/>
      <c r="IPO85" s="103"/>
      <c r="IPP85" s="103"/>
      <c r="IPQ85" s="103"/>
      <c r="IPR85" s="103"/>
      <c r="IPS85" s="103"/>
      <c r="IPT85" s="103"/>
      <c r="IPU85" s="103"/>
      <c r="IPV85" s="103"/>
      <c r="IPW85" s="103"/>
      <c r="IPX85" s="103"/>
      <c r="IPY85" s="103"/>
      <c r="IPZ85" s="103"/>
      <c r="IQA85" s="103"/>
      <c r="IQB85" s="103"/>
      <c r="IQC85" s="103"/>
      <c r="IQD85" s="103"/>
      <c r="IQE85" s="103"/>
      <c r="IQF85" s="103"/>
      <c r="IQG85" s="103"/>
      <c r="IQH85" s="103"/>
      <c r="IQI85" s="103"/>
      <c r="IQJ85" s="103"/>
      <c r="IQK85" s="103"/>
      <c r="IQL85" s="103"/>
      <c r="IQM85" s="103"/>
      <c r="IQN85" s="103"/>
      <c r="IQO85" s="103"/>
      <c r="IQP85" s="103"/>
      <c r="IQQ85" s="103"/>
      <c r="IQR85" s="103"/>
      <c r="IQS85" s="103"/>
      <c r="IQT85" s="103"/>
      <c r="IQU85" s="103"/>
      <c r="IQV85" s="103"/>
      <c r="IQW85" s="103"/>
      <c r="IQX85" s="103"/>
      <c r="IQY85" s="103"/>
      <c r="IQZ85" s="103"/>
      <c r="IRA85" s="103"/>
      <c r="IRB85" s="103"/>
      <c r="IRC85" s="103"/>
      <c r="IRD85" s="103"/>
      <c r="IRE85" s="103"/>
      <c r="IRF85" s="103"/>
      <c r="IRG85" s="103"/>
      <c r="IRH85" s="103"/>
      <c r="IRI85" s="103"/>
      <c r="IRJ85" s="103"/>
      <c r="IRK85" s="103"/>
      <c r="IRL85" s="103"/>
      <c r="IRM85" s="103"/>
      <c r="IRN85" s="103"/>
      <c r="IRO85" s="103"/>
      <c r="IRP85" s="103"/>
      <c r="IRQ85" s="103"/>
      <c r="IRR85" s="103"/>
      <c r="IRS85" s="103"/>
      <c r="IRT85" s="103"/>
      <c r="IRU85" s="103"/>
      <c r="IRV85" s="103"/>
      <c r="IRW85" s="103"/>
      <c r="IRX85" s="103"/>
      <c r="IRY85" s="103"/>
      <c r="IRZ85" s="103"/>
      <c r="ISA85" s="103"/>
      <c r="ISB85" s="103"/>
      <c r="ISC85" s="103"/>
      <c r="ISD85" s="103"/>
      <c r="ISE85" s="103"/>
      <c r="ISF85" s="103"/>
      <c r="ISG85" s="103"/>
      <c r="ISH85" s="103"/>
      <c r="ISI85" s="103"/>
      <c r="ISJ85" s="103"/>
      <c r="ISK85" s="103"/>
      <c r="ISL85" s="103"/>
      <c r="ISM85" s="103"/>
      <c r="ISN85" s="103"/>
      <c r="ISO85" s="103"/>
      <c r="ISP85" s="103"/>
      <c r="ISQ85" s="103"/>
      <c r="ISR85" s="103"/>
      <c r="ISS85" s="103"/>
      <c r="IST85" s="103"/>
      <c r="ISU85" s="103"/>
      <c r="ISV85" s="103"/>
      <c r="ISW85" s="103"/>
      <c r="ISX85" s="103"/>
      <c r="ISY85" s="103"/>
      <c r="ISZ85" s="103"/>
      <c r="ITA85" s="103"/>
      <c r="ITB85" s="103"/>
      <c r="ITC85" s="103"/>
      <c r="ITD85" s="103"/>
      <c r="ITE85" s="103"/>
      <c r="ITF85" s="103"/>
      <c r="ITG85" s="103"/>
      <c r="ITH85" s="103"/>
      <c r="ITI85" s="103"/>
      <c r="ITJ85" s="103"/>
      <c r="ITK85" s="103"/>
      <c r="ITL85" s="103"/>
      <c r="ITM85" s="103"/>
      <c r="ITN85" s="103"/>
      <c r="ITO85" s="103"/>
      <c r="ITP85" s="103"/>
      <c r="ITQ85" s="103"/>
      <c r="ITR85" s="103"/>
      <c r="ITS85" s="103"/>
      <c r="ITT85" s="103"/>
      <c r="ITU85" s="103"/>
      <c r="ITV85" s="103"/>
      <c r="ITW85" s="103"/>
      <c r="ITX85" s="103"/>
      <c r="ITY85" s="103"/>
      <c r="ITZ85" s="103"/>
      <c r="IUA85" s="103"/>
      <c r="IUB85" s="103"/>
      <c r="IUC85" s="103"/>
      <c r="IUD85" s="103"/>
      <c r="IUE85" s="103"/>
      <c r="IUF85" s="103"/>
      <c r="IUG85" s="103"/>
      <c r="IUH85" s="103"/>
      <c r="IUI85" s="103"/>
      <c r="IUJ85" s="103"/>
      <c r="IUK85" s="103"/>
      <c r="IUL85" s="103"/>
      <c r="IUM85" s="103"/>
      <c r="IUN85" s="103"/>
      <c r="IUO85" s="103"/>
      <c r="IUP85" s="103"/>
      <c r="IUQ85" s="103"/>
      <c r="IUR85" s="103"/>
      <c r="IUS85" s="103"/>
      <c r="IUT85" s="103"/>
      <c r="IUU85" s="103"/>
      <c r="IUV85" s="103"/>
      <c r="IUW85" s="103"/>
      <c r="IUX85" s="103"/>
      <c r="IUY85" s="103"/>
      <c r="IUZ85" s="103"/>
      <c r="IVA85" s="103"/>
      <c r="IVB85" s="103"/>
      <c r="IVC85" s="103"/>
      <c r="IVD85" s="103"/>
      <c r="IVE85" s="103"/>
      <c r="IVF85" s="103"/>
      <c r="IVG85" s="103"/>
      <c r="IVH85" s="103"/>
      <c r="IVI85" s="103"/>
      <c r="IVJ85" s="103"/>
      <c r="IVK85" s="103"/>
      <c r="IVL85" s="103"/>
      <c r="IVM85" s="103"/>
      <c r="IVN85" s="103"/>
      <c r="IVO85" s="103"/>
      <c r="IVP85" s="103"/>
      <c r="IVQ85" s="103"/>
      <c r="IVR85" s="103"/>
      <c r="IVS85" s="103"/>
      <c r="IVT85" s="103"/>
      <c r="IVU85" s="103"/>
      <c r="IVV85" s="103"/>
      <c r="IVW85" s="103"/>
      <c r="IVX85" s="103"/>
      <c r="IVY85" s="103"/>
      <c r="IVZ85" s="103"/>
      <c r="IWA85" s="103"/>
      <c r="IWB85" s="103"/>
      <c r="IWC85" s="103"/>
      <c r="IWD85" s="103"/>
      <c r="IWE85" s="103"/>
      <c r="IWF85" s="103"/>
      <c r="IWG85" s="103"/>
      <c r="IWH85" s="103"/>
      <c r="IWI85" s="103"/>
      <c r="IWJ85" s="103"/>
      <c r="IWK85" s="103"/>
      <c r="IWL85" s="103"/>
      <c r="IWM85" s="103"/>
      <c r="IWN85" s="103"/>
      <c r="IWO85" s="103"/>
      <c r="IWP85" s="103"/>
      <c r="IWQ85" s="103"/>
      <c r="IWR85" s="103"/>
      <c r="IWS85" s="103"/>
      <c r="IWT85" s="103"/>
      <c r="IWU85" s="103"/>
      <c r="IWV85" s="103"/>
      <c r="IWW85" s="103"/>
      <c r="IWX85" s="103"/>
      <c r="IWY85" s="103"/>
      <c r="IWZ85" s="103"/>
      <c r="IXA85" s="103"/>
      <c r="IXB85" s="103"/>
      <c r="IXC85" s="103"/>
      <c r="IXD85" s="103"/>
      <c r="IXE85" s="103"/>
      <c r="IXF85" s="103"/>
      <c r="IXG85" s="103"/>
      <c r="IXH85" s="103"/>
      <c r="IXI85" s="103"/>
      <c r="IXJ85" s="103"/>
      <c r="IXK85" s="103"/>
      <c r="IXL85" s="103"/>
      <c r="IXM85" s="103"/>
      <c r="IXN85" s="103"/>
      <c r="IXO85" s="103"/>
      <c r="IXP85" s="103"/>
      <c r="IXQ85" s="103"/>
      <c r="IXR85" s="103"/>
      <c r="IXS85" s="103"/>
      <c r="IXT85" s="103"/>
      <c r="IXU85" s="103"/>
      <c r="IXV85" s="103"/>
      <c r="IXW85" s="103"/>
      <c r="IXX85" s="103"/>
      <c r="IXY85" s="103"/>
      <c r="IXZ85" s="103"/>
      <c r="IYA85" s="103"/>
      <c r="IYB85" s="103"/>
      <c r="IYC85" s="103"/>
      <c r="IYD85" s="103"/>
      <c r="IYE85" s="103"/>
      <c r="IYF85" s="103"/>
      <c r="IYG85" s="103"/>
      <c r="IYH85" s="103"/>
      <c r="IYI85" s="103"/>
      <c r="IYJ85" s="103"/>
      <c r="IYK85" s="103"/>
      <c r="IYL85" s="103"/>
      <c r="IYM85" s="103"/>
      <c r="IYN85" s="103"/>
      <c r="IYO85" s="103"/>
      <c r="IYP85" s="103"/>
      <c r="IYQ85" s="103"/>
      <c r="IYR85" s="103"/>
      <c r="IYS85" s="103"/>
      <c r="IYT85" s="103"/>
      <c r="IYU85" s="103"/>
      <c r="IYV85" s="103"/>
      <c r="IYW85" s="103"/>
      <c r="IYX85" s="103"/>
      <c r="IYY85" s="103"/>
      <c r="IYZ85" s="103"/>
      <c r="IZA85" s="103"/>
      <c r="IZB85" s="103"/>
      <c r="IZC85" s="103"/>
      <c r="IZD85" s="103"/>
      <c r="IZE85" s="103"/>
      <c r="IZF85" s="103"/>
      <c r="IZG85" s="103"/>
      <c r="IZH85" s="103"/>
      <c r="IZI85" s="103"/>
      <c r="IZJ85" s="103"/>
      <c r="IZK85" s="103"/>
      <c r="IZL85" s="103"/>
      <c r="IZM85" s="103"/>
      <c r="IZN85" s="103"/>
      <c r="IZO85" s="103"/>
      <c r="IZP85" s="103"/>
      <c r="IZQ85" s="103"/>
      <c r="IZR85" s="103"/>
      <c r="IZS85" s="103"/>
      <c r="IZT85" s="103"/>
      <c r="IZU85" s="103"/>
      <c r="IZV85" s="103"/>
      <c r="IZW85" s="103"/>
      <c r="IZX85" s="103"/>
      <c r="IZY85" s="103"/>
      <c r="IZZ85" s="103"/>
      <c r="JAA85" s="103"/>
      <c r="JAB85" s="103"/>
      <c r="JAC85" s="103"/>
      <c r="JAD85" s="103"/>
      <c r="JAE85" s="103"/>
      <c r="JAF85" s="103"/>
      <c r="JAG85" s="103"/>
      <c r="JAH85" s="103"/>
      <c r="JAI85" s="103"/>
      <c r="JAJ85" s="103"/>
      <c r="JAK85" s="103"/>
      <c r="JAL85" s="103"/>
      <c r="JAM85" s="103"/>
      <c r="JAN85" s="103"/>
      <c r="JAO85" s="103"/>
      <c r="JAP85" s="103"/>
      <c r="JAQ85" s="103"/>
      <c r="JAR85" s="103"/>
      <c r="JAS85" s="103"/>
      <c r="JAT85" s="103"/>
      <c r="JAU85" s="103"/>
      <c r="JAV85" s="103"/>
      <c r="JAW85" s="103"/>
      <c r="JAX85" s="103"/>
      <c r="JAY85" s="103"/>
      <c r="JAZ85" s="103"/>
      <c r="JBA85" s="103"/>
      <c r="JBB85" s="103"/>
      <c r="JBC85" s="103"/>
      <c r="JBD85" s="103"/>
      <c r="JBE85" s="103"/>
      <c r="JBF85" s="103"/>
      <c r="JBG85" s="103"/>
      <c r="JBH85" s="103"/>
      <c r="JBI85" s="103"/>
      <c r="JBJ85" s="103"/>
      <c r="JBK85" s="103"/>
      <c r="JBL85" s="103"/>
      <c r="JBM85" s="103"/>
      <c r="JBN85" s="103"/>
      <c r="JBO85" s="103"/>
      <c r="JBP85" s="103"/>
      <c r="JBQ85" s="103"/>
      <c r="JBR85" s="103"/>
      <c r="JBS85" s="103"/>
      <c r="JBT85" s="103"/>
      <c r="JBU85" s="103"/>
      <c r="JBV85" s="103"/>
      <c r="JBW85" s="103"/>
      <c r="JBX85" s="103"/>
      <c r="JBY85" s="103"/>
      <c r="JBZ85" s="103"/>
      <c r="JCA85" s="103"/>
      <c r="JCB85" s="103"/>
      <c r="JCC85" s="103"/>
      <c r="JCD85" s="103"/>
      <c r="JCE85" s="103"/>
      <c r="JCF85" s="103"/>
      <c r="JCG85" s="103"/>
      <c r="JCH85" s="103"/>
      <c r="JCI85" s="103"/>
      <c r="JCJ85" s="103"/>
      <c r="JCK85" s="103"/>
      <c r="JCL85" s="103"/>
      <c r="JCM85" s="103"/>
      <c r="JCN85" s="103"/>
      <c r="JCO85" s="103"/>
      <c r="JCP85" s="103"/>
      <c r="JCQ85" s="103"/>
      <c r="JCR85" s="103"/>
      <c r="JCS85" s="103"/>
      <c r="JCT85" s="103"/>
      <c r="JCU85" s="103"/>
      <c r="JCV85" s="103"/>
      <c r="JCW85" s="103"/>
      <c r="JCX85" s="103"/>
      <c r="JCY85" s="103"/>
      <c r="JCZ85" s="103"/>
      <c r="JDA85" s="103"/>
      <c r="JDB85" s="103"/>
      <c r="JDC85" s="103"/>
      <c r="JDD85" s="103"/>
      <c r="JDE85" s="103"/>
      <c r="JDF85" s="103"/>
      <c r="JDG85" s="103"/>
      <c r="JDH85" s="103"/>
      <c r="JDI85" s="103"/>
      <c r="JDJ85" s="103"/>
      <c r="JDK85" s="103"/>
      <c r="JDL85" s="103"/>
      <c r="JDM85" s="103"/>
      <c r="JDN85" s="103"/>
      <c r="JDO85" s="103"/>
      <c r="JDP85" s="103"/>
      <c r="JDQ85" s="103"/>
      <c r="JDR85" s="103"/>
      <c r="JDS85" s="103"/>
      <c r="JDT85" s="103"/>
      <c r="JDU85" s="103"/>
      <c r="JDV85" s="103"/>
      <c r="JDW85" s="103"/>
      <c r="JDX85" s="103"/>
      <c r="JDY85" s="103"/>
      <c r="JDZ85" s="103"/>
      <c r="JEA85" s="103"/>
      <c r="JEB85" s="103"/>
      <c r="JEC85" s="103"/>
      <c r="JED85" s="103"/>
      <c r="JEE85" s="103"/>
      <c r="JEF85" s="103"/>
      <c r="JEG85" s="103"/>
      <c r="JEH85" s="103"/>
      <c r="JEI85" s="103"/>
      <c r="JEJ85" s="103"/>
      <c r="JEK85" s="103"/>
      <c r="JEL85" s="103"/>
      <c r="JEM85" s="103"/>
      <c r="JEN85" s="103"/>
      <c r="JEO85" s="103"/>
      <c r="JEP85" s="103"/>
      <c r="JEQ85" s="103"/>
      <c r="JER85" s="103"/>
      <c r="JES85" s="103"/>
      <c r="JET85" s="103"/>
      <c r="JEU85" s="103"/>
      <c r="JEV85" s="103"/>
      <c r="JEW85" s="103"/>
      <c r="JEX85" s="103"/>
      <c r="JEY85" s="103"/>
      <c r="JEZ85" s="103"/>
      <c r="JFA85" s="103"/>
      <c r="JFB85" s="103"/>
      <c r="JFC85" s="103"/>
      <c r="JFD85" s="103"/>
      <c r="JFE85" s="103"/>
      <c r="JFF85" s="103"/>
      <c r="JFG85" s="103"/>
      <c r="JFH85" s="103"/>
      <c r="JFI85" s="103"/>
      <c r="JFJ85" s="103"/>
      <c r="JFK85" s="103"/>
      <c r="JFL85" s="103"/>
      <c r="JFM85" s="103"/>
      <c r="JFN85" s="103"/>
      <c r="JFO85" s="103"/>
      <c r="JFP85" s="103"/>
      <c r="JFQ85" s="103"/>
      <c r="JFR85" s="103"/>
      <c r="JFS85" s="103"/>
      <c r="JFT85" s="103"/>
      <c r="JFU85" s="103"/>
      <c r="JFV85" s="103"/>
      <c r="JFW85" s="103"/>
      <c r="JFX85" s="103"/>
      <c r="JFY85" s="103"/>
      <c r="JFZ85" s="103"/>
      <c r="JGA85" s="103"/>
      <c r="JGB85" s="103"/>
      <c r="JGC85" s="103"/>
      <c r="JGD85" s="103"/>
      <c r="JGE85" s="103"/>
      <c r="JGF85" s="103"/>
      <c r="JGG85" s="103"/>
      <c r="JGH85" s="103"/>
      <c r="JGI85" s="103"/>
      <c r="JGJ85" s="103"/>
      <c r="JGK85" s="103"/>
      <c r="JGL85" s="103"/>
      <c r="JGM85" s="103"/>
      <c r="JGN85" s="103"/>
      <c r="JGO85" s="103"/>
      <c r="JGP85" s="103"/>
      <c r="JGQ85" s="103"/>
      <c r="JGR85" s="103"/>
      <c r="JGS85" s="103"/>
      <c r="JGT85" s="103"/>
      <c r="JGU85" s="103"/>
      <c r="JGV85" s="103"/>
      <c r="JGW85" s="103"/>
      <c r="JGX85" s="103"/>
      <c r="JGY85" s="103"/>
      <c r="JGZ85" s="103"/>
      <c r="JHA85" s="103"/>
      <c r="JHB85" s="103"/>
      <c r="JHC85" s="103"/>
      <c r="JHD85" s="103"/>
      <c r="JHE85" s="103"/>
      <c r="JHF85" s="103"/>
      <c r="JHG85" s="103"/>
      <c r="JHH85" s="103"/>
      <c r="JHI85" s="103"/>
      <c r="JHJ85" s="103"/>
      <c r="JHK85" s="103"/>
      <c r="JHL85" s="103"/>
      <c r="JHM85" s="103"/>
      <c r="JHN85" s="103"/>
      <c r="JHO85" s="103"/>
      <c r="JHP85" s="103"/>
      <c r="JHQ85" s="103"/>
      <c r="JHR85" s="103"/>
      <c r="JHS85" s="103"/>
      <c r="JHT85" s="103"/>
      <c r="JHU85" s="103"/>
      <c r="JHV85" s="103"/>
      <c r="JHW85" s="103"/>
      <c r="JHX85" s="103"/>
      <c r="JHY85" s="103"/>
      <c r="JHZ85" s="103"/>
      <c r="JIA85" s="103"/>
      <c r="JIB85" s="103"/>
      <c r="JIC85" s="103"/>
      <c r="JID85" s="103"/>
      <c r="JIE85" s="103"/>
      <c r="JIF85" s="103"/>
      <c r="JIG85" s="103"/>
      <c r="JIH85" s="103"/>
      <c r="JII85" s="103"/>
      <c r="JIJ85" s="103"/>
      <c r="JIK85" s="103"/>
      <c r="JIL85" s="103"/>
      <c r="JIM85" s="103"/>
      <c r="JIN85" s="103"/>
      <c r="JIO85" s="103"/>
      <c r="JIP85" s="103"/>
      <c r="JIQ85" s="103"/>
      <c r="JIR85" s="103"/>
      <c r="JIS85" s="103"/>
      <c r="JIT85" s="103"/>
      <c r="JIU85" s="103"/>
      <c r="JIV85" s="103"/>
      <c r="JIW85" s="103"/>
      <c r="JIX85" s="103"/>
      <c r="JIY85" s="103"/>
      <c r="JIZ85" s="103"/>
      <c r="JJA85" s="103"/>
      <c r="JJB85" s="103"/>
      <c r="JJC85" s="103"/>
      <c r="JJD85" s="103"/>
      <c r="JJE85" s="103"/>
      <c r="JJF85" s="103"/>
      <c r="JJG85" s="103"/>
      <c r="JJH85" s="103"/>
      <c r="JJI85" s="103"/>
      <c r="JJJ85" s="103"/>
      <c r="JJK85" s="103"/>
      <c r="JJL85" s="103"/>
      <c r="JJM85" s="103"/>
      <c r="JJN85" s="103"/>
      <c r="JJO85" s="103"/>
      <c r="JJP85" s="103"/>
      <c r="JJQ85" s="103"/>
      <c r="JJR85" s="103"/>
      <c r="JJS85" s="103"/>
      <c r="JJT85" s="103"/>
      <c r="JJU85" s="103"/>
      <c r="JJV85" s="103"/>
      <c r="JJW85" s="103"/>
      <c r="JJX85" s="103"/>
      <c r="JJY85" s="103"/>
      <c r="JJZ85" s="103"/>
      <c r="JKA85" s="103"/>
      <c r="JKB85" s="103"/>
      <c r="JKC85" s="103"/>
      <c r="JKD85" s="103"/>
      <c r="JKE85" s="103"/>
      <c r="JKF85" s="103"/>
      <c r="JKG85" s="103"/>
      <c r="JKH85" s="103"/>
      <c r="JKI85" s="103"/>
      <c r="JKJ85" s="103"/>
      <c r="JKK85" s="103"/>
      <c r="JKL85" s="103"/>
      <c r="JKM85" s="103"/>
      <c r="JKN85" s="103"/>
      <c r="JKO85" s="103"/>
      <c r="JKP85" s="103"/>
      <c r="JKQ85" s="103"/>
      <c r="JKR85" s="103"/>
      <c r="JKS85" s="103"/>
      <c r="JKT85" s="103"/>
      <c r="JKU85" s="103"/>
      <c r="JKV85" s="103"/>
      <c r="JKW85" s="103"/>
      <c r="JKX85" s="103"/>
      <c r="JKY85" s="103"/>
      <c r="JKZ85" s="103"/>
      <c r="JLA85" s="103"/>
      <c r="JLB85" s="103"/>
      <c r="JLC85" s="103"/>
      <c r="JLD85" s="103"/>
      <c r="JLE85" s="103"/>
      <c r="JLF85" s="103"/>
      <c r="JLG85" s="103"/>
      <c r="JLH85" s="103"/>
      <c r="JLI85" s="103"/>
      <c r="JLJ85" s="103"/>
      <c r="JLK85" s="103"/>
      <c r="JLL85" s="103"/>
      <c r="JLM85" s="103"/>
      <c r="JLN85" s="103"/>
      <c r="JLO85" s="103"/>
      <c r="JLP85" s="103"/>
      <c r="JLQ85" s="103"/>
      <c r="JLR85" s="103"/>
      <c r="JLS85" s="103"/>
      <c r="JLT85" s="103"/>
      <c r="JLU85" s="103"/>
      <c r="JLV85" s="103"/>
      <c r="JLW85" s="103"/>
      <c r="JLX85" s="103"/>
      <c r="JLY85" s="103"/>
      <c r="JLZ85" s="103"/>
      <c r="JMA85" s="103"/>
      <c r="JMB85" s="103"/>
      <c r="JMC85" s="103"/>
      <c r="JMD85" s="103"/>
      <c r="JME85" s="103"/>
      <c r="JMF85" s="103"/>
      <c r="JMG85" s="103"/>
      <c r="JMH85" s="103"/>
      <c r="JMI85" s="103"/>
      <c r="JMJ85" s="103"/>
      <c r="JMK85" s="103"/>
      <c r="JML85" s="103"/>
      <c r="JMM85" s="103"/>
      <c r="JMN85" s="103"/>
      <c r="JMO85" s="103"/>
      <c r="JMP85" s="103"/>
      <c r="JMQ85" s="103"/>
      <c r="JMR85" s="103"/>
      <c r="JMS85" s="103"/>
      <c r="JMT85" s="103"/>
      <c r="JMU85" s="103"/>
      <c r="JMV85" s="103"/>
      <c r="JMW85" s="103"/>
      <c r="JMX85" s="103"/>
      <c r="JMY85" s="103"/>
      <c r="JMZ85" s="103"/>
      <c r="JNA85" s="103"/>
      <c r="JNB85" s="103"/>
      <c r="JNC85" s="103"/>
      <c r="JND85" s="103"/>
      <c r="JNE85" s="103"/>
      <c r="JNF85" s="103"/>
      <c r="JNG85" s="103"/>
      <c r="JNH85" s="103"/>
      <c r="JNI85" s="103"/>
      <c r="JNJ85" s="103"/>
      <c r="JNK85" s="103"/>
      <c r="JNL85" s="103"/>
      <c r="JNM85" s="103"/>
      <c r="JNN85" s="103"/>
      <c r="JNO85" s="103"/>
      <c r="JNP85" s="103"/>
      <c r="JNQ85" s="103"/>
      <c r="JNR85" s="103"/>
      <c r="JNS85" s="103"/>
      <c r="JNT85" s="103"/>
      <c r="JNU85" s="103"/>
      <c r="JNV85" s="103"/>
      <c r="JNW85" s="103"/>
      <c r="JNX85" s="103"/>
      <c r="JNY85" s="103"/>
      <c r="JNZ85" s="103"/>
      <c r="JOA85" s="103"/>
      <c r="JOB85" s="103"/>
      <c r="JOC85" s="103"/>
      <c r="JOD85" s="103"/>
      <c r="JOE85" s="103"/>
      <c r="JOF85" s="103"/>
      <c r="JOG85" s="103"/>
      <c r="JOH85" s="103"/>
      <c r="JOI85" s="103"/>
      <c r="JOJ85" s="103"/>
      <c r="JOK85" s="103"/>
      <c r="JOL85" s="103"/>
      <c r="JOM85" s="103"/>
      <c r="JON85" s="103"/>
      <c r="JOO85" s="103"/>
      <c r="JOP85" s="103"/>
      <c r="JOQ85" s="103"/>
      <c r="JOR85" s="103"/>
      <c r="JOS85" s="103"/>
      <c r="JOT85" s="103"/>
      <c r="JOU85" s="103"/>
      <c r="JOV85" s="103"/>
      <c r="JOW85" s="103"/>
      <c r="JOX85" s="103"/>
      <c r="JOY85" s="103"/>
      <c r="JOZ85" s="103"/>
      <c r="JPA85" s="103"/>
      <c r="JPB85" s="103"/>
      <c r="JPC85" s="103"/>
      <c r="JPD85" s="103"/>
      <c r="JPE85" s="103"/>
      <c r="JPF85" s="103"/>
      <c r="JPG85" s="103"/>
      <c r="JPH85" s="103"/>
      <c r="JPI85" s="103"/>
      <c r="JPJ85" s="103"/>
      <c r="JPK85" s="103"/>
      <c r="JPL85" s="103"/>
      <c r="JPM85" s="103"/>
      <c r="JPN85" s="103"/>
      <c r="JPO85" s="103"/>
      <c r="JPP85" s="103"/>
      <c r="JPQ85" s="103"/>
      <c r="JPR85" s="103"/>
      <c r="JPS85" s="103"/>
      <c r="JPT85" s="103"/>
      <c r="JPU85" s="103"/>
      <c r="JPV85" s="103"/>
      <c r="JPW85" s="103"/>
      <c r="JPX85" s="103"/>
      <c r="JPY85" s="103"/>
      <c r="JPZ85" s="103"/>
      <c r="JQA85" s="103"/>
      <c r="JQB85" s="103"/>
      <c r="JQC85" s="103"/>
      <c r="JQD85" s="103"/>
      <c r="JQE85" s="103"/>
      <c r="JQF85" s="103"/>
      <c r="JQG85" s="103"/>
      <c r="JQH85" s="103"/>
      <c r="JQI85" s="103"/>
      <c r="JQJ85" s="103"/>
      <c r="JQK85" s="103"/>
      <c r="JQL85" s="103"/>
      <c r="JQM85" s="103"/>
      <c r="JQN85" s="103"/>
      <c r="JQO85" s="103"/>
      <c r="JQP85" s="103"/>
      <c r="JQQ85" s="103"/>
      <c r="JQR85" s="103"/>
      <c r="JQS85" s="103"/>
      <c r="JQT85" s="103"/>
      <c r="JQU85" s="103"/>
      <c r="JQV85" s="103"/>
      <c r="JQW85" s="103"/>
      <c r="JQX85" s="103"/>
      <c r="JQY85" s="103"/>
      <c r="JQZ85" s="103"/>
      <c r="JRA85" s="103"/>
      <c r="JRB85" s="103"/>
      <c r="JRC85" s="103"/>
      <c r="JRD85" s="103"/>
      <c r="JRE85" s="103"/>
      <c r="JRF85" s="103"/>
      <c r="JRG85" s="103"/>
      <c r="JRH85" s="103"/>
      <c r="JRI85" s="103"/>
      <c r="JRJ85" s="103"/>
      <c r="JRK85" s="103"/>
      <c r="JRL85" s="103"/>
      <c r="JRM85" s="103"/>
      <c r="JRN85" s="103"/>
      <c r="JRO85" s="103"/>
      <c r="JRP85" s="103"/>
      <c r="JRQ85" s="103"/>
      <c r="JRR85" s="103"/>
      <c r="JRS85" s="103"/>
      <c r="JRT85" s="103"/>
      <c r="JRU85" s="103"/>
      <c r="JRV85" s="103"/>
      <c r="JRW85" s="103"/>
      <c r="JRX85" s="103"/>
      <c r="JRY85" s="103"/>
      <c r="JRZ85" s="103"/>
      <c r="JSA85" s="103"/>
      <c r="JSB85" s="103"/>
      <c r="JSC85" s="103"/>
      <c r="JSD85" s="103"/>
      <c r="JSE85" s="103"/>
      <c r="JSF85" s="103"/>
      <c r="JSG85" s="103"/>
      <c r="JSH85" s="103"/>
      <c r="JSI85" s="103"/>
      <c r="JSJ85" s="103"/>
      <c r="JSK85" s="103"/>
      <c r="JSL85" s="103"/>
      <c r="JSM85" s="103"/>
      <c r="JSN85" s="103"/>
      <c r="JSO85" s="103"/>
      <c r="JSP85" s="103"/>
      <c r="JSQ85" s="103"/>
      <c r="JSR85" s="103"/>
      <c r="JSS85" s="103"/>
      <c r="JST85" s="103"/>
      <c r="JSU85" s="103"/>
      <c r="JSV85" s="103"/>
      <c r="JSW85" s="103"/>
      <c r="JSX85" s="103"/>
      <c r="JSY85" s="103"/>
      <c r="JSZ85" s="103"/>
      <c r="JTA85" s="103"/>
      <c r="JTB85" s="103"/>
      <c r="JTC85" s="103"/>
      <c r="JTD85" s="103"/>
      <c r="JTE85" s="103"/>
      <c r="JTF85" s="103"/>
      <c r="JTG85" s="103"/>
      <c r="JTH85" s="103"/>
      <c r="JTI85" s="103"/>
      <c r="JTJ85" s="103"/>
      <c r="JTK85" s="103"/>
      <c r="JTL85" s="103"/>
      <c r="JTM85" s="103"/>
      <c r="JTN85" s="103"/>
      <c r="JTO85" s="103"/>
      <c r="JTP85" s="103"/>
      <c r="JTQ85" s="103"/>
      <c r="JTR85" s="103"/>
      <c r="JTS85" s="103"/>
      <c r="JTT85" s="103"/>
      <c r="JTU85" s="103"/>
      <c r="JTV85" s="103"/>
      <c r="JTW85" s="103"/>
      <c r="JTX85" s="103"/>
      <c r="JTY85" s="103"/>
      <c r="JTZ85" s="103"/>
      <c r="JUA85" s="103"/>
      <c r="JUB85" s="103"/>
      <c r="JUC85" s="103"/>
      <c r="JUD85" s="103"/>
      <c r="JUE85" s="103"/>
      <c r="JUF85" s="103"/>
      <c r="JUG85" s="103"/>
      <c r="JUH85" s="103"/>
      <c r="JUI85" s="103"/>
      <c r="JUJ85" s="103"/>
      <c r="JUK85" s="103"/>
      <c r="JUL85" s="103"/>
      <c r="JUM85" s="103"/>
      <c r="JUN85" s="103"/>
      <c r="JUO85" s="103"/>
      <c r="JUP85" s="103"/>
      <c r="JUQ85" s="103"/>
      <c r="JUR85" s="103"/>
      <c r="JUS85" s="103"/>
      <c r="JUT85" s="103"/>
      <c r="JUU85" s="103"/>
      <c r="JUV85" s="103"/>
      <c r="JUW85" s="103"/>
      <c r="JUX85" s="103"/>
      <c r="JUY85" s="103"/>
      <c r="JUZ85" s="103"/>
      <c r="JVA85" s="103"/>
      <c r="JVB85" s="103"/>
      <c r="JVC85" s="103"/>
      <c r="JVD85" s="103"/>
      <c r="JVE85" s="103"/>
      <c r="JVF85" s="103"/>
      <c r="JVG85" s="103"/>
      <c r="JVH85" s="103"/>
      <c r="JVI85" s="103"/>
      <c r="JVJ85" s="103"/>
      <c r="JVK85" s="103"/>
      <c r="JVL85" s="103"/>
      <c r="JVM85" s="103"/>
      <c r="JVN85" s="103"/>
      <c r="JVO85" s="103"/>
      <c r="JVP85" s="103"/>
      <c r="JVQ85" s="103"/>
      <c r="JVR85" s="103"/>
      <c r="JVS85" s="103"/>
      <c r="JVT85" s="103"/>
      <c r="JVU85" s="103"/>
      <c r="JVV85" s="103"/>
      <c r="JVW85" s="103"/>
      <c r="JVX85" s="103"/>
      <c r="JVY85" s="103"/>
      <c r="JVZ85" s="103"/>
      <c r="JWA85" s="103"/>
      <c r="JWB85" s="103"/>
      <c r="JWC85" s="103"/>
      <c r="JWD85" s="103"/>
      <c r="JWE85" s="103"/>
      <c r="JWF85" s="103"/>
      <c r="JWG85" s="103"/>
      <c r="JWH85" s="103"/>
      <c r="JWI85" s="103"/>
      <c r="JWJ85" s="103"/>
      <c r="JWK85" s="103"/>
      <c r="JWL85" s="103"/>
      <c r="JWM85" s="103"/>
      <c r="JWN85" s="103"/>
      <c r="JWO85" s="103"/>
      <c r="JWP85" s="103"/>
      <c r="JWQ85" s="103"/>
      <c r="JWR85" s="103"/>
      <c r="JWS85" s="103"/>
      <c r="JWT85" s="103"/>
      <c r="JWU85" s="103"/>
      <c r="JWV85" s="103"/>
      <c r="JWW85" s="103"/>
      <c r="JWX85" s="103"/>
      <c r="JWY85" s="103"/>
      <c r="JWZ85" s="103"/>
      <c r="JXA85" s="103"/>
      <c r="JXB85" s="103"/>
      <c r="JXC85" s="103"/>
      <c r="JXD85" s="103"/>
      <c r="JXE85" s="103"/>
      <c r="JXF85" s="103"/>
      <c r="JXG85" s="103"/>
      <c r="JXH85" s="103"/>
      <c r="JXI85" s="103"/>
      <c r="JXJ85" s="103"/>
      <c r="JXK85" s="103"/>
      <c r="JXL85" s="103"/>
      <c r="JXM85" s="103"/>
      <c r="JXN85" s="103"/>
      <c r="JXO85" s="103"/>
      <c r="JXP85" s="103"/>
      <c r="JXQ85" s="103"/>
      <c r="JXR85" s="103"/>
      <c r="JXS85" s="103"/>
      <c r="JXT85" s="103"/>
      <c r="JXU85" s="103"/>
      <c r="JXV85" s="103"/>
      <c r="JXW85" s="103"/>
      <c r="JXX85" s="103"/>
      <c r="JXY85" s="103"/>
      <c r="JXZ85" s="103"/>
      <c r="JYA85" s="103"/>
      <c r="JYB85" s="103"/>
      <c r="JYC85" s="103"/>
      <c r="JYD85" s="103"/>
      <c r="JYE85" s="103"/>
      <c r="JYF85" s="103"/>
      <c r="JYG85" s="103"/>
      <c r="JYH85" s="103"/>
      <c r="JYI85" s="103"/>
      <c r="JYJ85" s="103"/>
      <c r="JYK85" s="103"/>
      <c r="JYL85" s="103"/>
      <c r="JYM85" s="103"/>
      <c r="JYN85" s="103"/>
      <c r="JYO85" s="103"/>
      <c r="JYP85" s="103"/>
      <c r="JYQ85" s="103"/>
      <c r="JYR85" s="103"/>
      <c r="JYS85" s="103"/>
      <c r="JYT85" s="103"/>
      <c r="JYU85" s="103"/>
      <c r="JYV85" s="103"/>
      <c r="JYW85" s="103"/>
      <c r="JYX85" s="103"/>
      <c r="JYY85" s="103"/>
      <c r="JYZ85" s="103"/>
      <c r="JZA85" s="103"/>
      <c r="JZB85" s="103"/>
      <c r="JZC85" s="103"/>
      <c r="JZD85" s="103"/>
      <c r="JZE85" s="103"/>
      <c r="JZF85" s="103"/>
      <c r="JZG85" s="103"/>
      <c r="JZH85" s="103"/>
      <c r="JZI85" s="103"/>
      <c r="JZJ85" s="103"/>
      <c r="JZK85" s="103"/>
      <c r="JZL85" s="103"/>
      <c r="JZM85" s="103"/>
      <c r="JZN85" s="103"/>
      <c r="JZO85" s="103"/>
      <c r="JZP85" s="103"/>
      <c r="JZQ85" s="103"/>
      <c r="JZR85" s="103"/>
      <c r="JZS85" s="103"/>
      <c r="JZT85" s="103"/>
      <c r="JZU85" s="103"/>
      <c r="JZV85" s="103"/>
      <c r="JZW85" s="103"/>
      <c r="JZX85" s="103"/>
      <c r="JZY85" s="103"/>
      <c r="JZZ85" s="103"/>
      <c r="KAA85" s="103"/>
      <c r="KAB85" s="103"/>
      <c r="KAC85" s="103"/>
      <c r="KAD85" s="103"/>
      <c r="KAE85" s="103"/>
      <c r="KAF85" s="103"/>
      <c r="KAG85" s="103"/>
      <c r="KAH85" s="103"/>
      <c r="KAI85" s="103"/>
      <c r="KAJ85" s="103"/>
      <c r="KAK85" s="103"/>
      <c r="KAL85" s="103"/>
      <c r="KAM85" s="103"/>
      <c r="KAN85" s="103"/>
      <c r="KAO85" s="103"/>
      <c r="KAP85" s="103"/>
      <c r="KAQ85" s="103"/>
      <c r="KAR85" s="103"/>
      <c r="KAS85" s="103"/>
      <c r="KAT85" s="103"/>
      <c r="KAU85" s="103"/>
      <c r="KAV85" s="103"/>
      <c r="KAW85" s="103"/>
      <c r="KAX85" s="103"/>
      <c r="KAY85" s="103"/>
      <c r="KAZ85" s="103"/>
      <c r="KBA85" s="103"/>
      <c r="KBB85" s="103"/>
      <c r="KBC85" s="103"/>
      <c r="KBD85" s="103"/>
      <c r="KBE85" s="103"/>
      <c r="KBF85" s="103"/>
      <c r="KBG85" s="103"/>
      <c r="KBH85" s="103"/>
      <c r="KBI85" s="103"/>
      <c r="KBJ85" s="103"/>
      <c r="KBK85" s="103"/>
      <c r="KBL85" s="103"/>
      <c r="KBM85" s="103"/>
      <c r="KBN85" s="103"/>
      <c r="KBO85" s="103"/>
      <c r="KBP85" s="103"/>
      <c r="KBQ85" s="103"/>
      <c r="KBR85" s="103"/>
      <c r="KBS85" s="103"/>
      <c r="KBT85" s="103"/>
      <c r="KBU85" s="103"/>
      <c r="KBV85" s="103"/>
      <c r="KBW85" s="103"/>
      <c r="KBX85" s="103"/>
      <c r="KBY85" s="103"/>
      <c r="KBZ85" s="103"/>
      <c r="KCA85" s="103"/>
      <c r="KCB85" s="103"/>
      <c r="KCC85" s="103"/>
      <c r="KCD85" s="103"/>
      <c r="KCE85" s="103"/>
      <c r="KCF85" s="103"/>
      <c r="KCG85" s="103"/>
      <c r="KCH85" s="103"/>
      <c r="KCI85" s="103"/>
      <c r="KCJ85" s="103"/>
      <c r="KCK85" s="103"/>
      <c r="KCL85" s="103"/>
      <c r="KCM85" s="103"/>
      <c r="KCN85" s="103"/>
      <c r="KCO85" s="103"/>
      <c r="KCP85" s="103"/>
      <c r="KCQ85" s="103"/>
      <c r="KCR85" s="103"/>
      <c r="KCS85" s="103"/>
      <c r="KCT85" s="103"/>
      <c r="KCU85" s="103"/>
      <c r="KCV85" s="103"/>
      <c r="KCW85" s="103"/>
      <c r="KCX85" s="103"/>
      <c r="KCY85" s="103"/>
      <c r="KCZ85" s="103"/>
      <c r="KDA85" s="103"/>
      <c r="KDB85" s="103"/>
      <c r="KDC85" s="103"/>
      <c r="KDD85" s="103"/>
      <c r="KDE85" s="103"/>
      <c r="KDF85" s="103"/>
      <c r="KDG85" s="103"/>
      <c r="KDH85" s="103"/>
      <c r="KDI85" s="103"/>
      <c r="KDJ85" s="103"/>
      <c r="KDK85" s="103"/>
      <c r="KDL85" s="103"/>
      <c r="KDM85" s="103"/>
      <c r="KDN85" s="103"/>
      <c r="KDO85" s="103"/>
      <c r="KDP85" s="103"/>
      <c r="KDQ85" s="103"/>
      <c r="KDR85" s="103"/>
      <c r="KDS85" s="103"/>
      <c r="KDT85" s="103"/>
      <c r="KDU85" s="103"/>
      <c r="KDV85" s="103"/>
      <c r="KDW85" s="103"/>
      <c r="KDX85" s="103"/>
      <c r="KDY85" s="103"/>
      <c r="KDZ85" s="103"/>
      <c r="KEA85" s="103"/>
      <c r="KEB85" s="103"/>
      <c r="KEC85" s="103"/>
      <c r="KED85" s="103"/>
      <c r="KEE85" s="103"/>
      <c r="KEF85" s="103"/>
      <c r="KEG85" s="103"/>
      <c r="KEH85" s="103"/>
      <c r="KEI85" s="103"/>
      <c r="KEJ85" s="103"/>
      <c r="KEK85" s="103"/>
      <c r="KEL85" s="103"/>
      <c r="KEM85" s="103"/>
      <c r="KEN85" s="103"/>
      <c r="KEO85" s="103"/>
      <c r="KEP85" s="103"/>
      <c r="KEQ85" s="103"/>
      <c r="KER85" s="103"/>
      <c r="KES85" s="103"/>
      <c r="KET85" s="103"/>
      <c r="KEU85" s="103"/>
      <c r="KEV85" s="103"/>
      <c r="KEW85" s="103"/>
      <c r="KEX85" s="103"/>
      <c r="KEY85" s="103"/>
      <c r="KEZ85" s="103"/>
      <c r="KFA85" s="103"/>
      <c r="KFB85" s="103"/>
      <c r="KFC85" s="103"/>
      <c r="KFD85" s="103"/>
      <c r="KFE85" s="103"/>
      <c r="KFF85" s="103"/>
      <c r="KFG85" s="103"/>
      <c r="KFH85" s="103"/>
      <c r="KFI85" s="103"/>
      <c r="KFJ85" s="103"/>
      <c r="KFK85" s="103"/>
      <c r="KFL85" s="103"/>
      <c r="KFM85" s="103"/>
      <c r="KFN85" s="103"/>
      <c r="KFO85" s="103"/>
      <c r="KFP85" s="103"/>
      <c r="KFQ85" s="103"/>
      <c r="KFR85" s="103"/>
      <c r="KFS85" s="103"/>
      <c r="KFT85" s="103"/>
      <c r="KFU85" s="103"/>
      <c r="KFV85" s="103"/>
      <c r="KFW85" s="103"/>
      <c r="KFX85" s="103"/>
      <c r="KFY85" s="103"/>
      <c r="KFZ85" s="103"/>
      <c r="KGA85" s="103"/>
      <c r="KGB85" s="103"/>
      <c r="KGC85" s="103"/>
      <c r="KGD85" s="103"/>
      <c r="KGE85" s="103"/>
      <c r="KGF85" s="103"/>
      <c r="KGG85" s="103"/>
      <c r="KGH85" s="103"/>
      <c r="KGI85" s="103"/>
      <c r="KGJ85" s="103"/>
      <c r="KGK85" s="103"/>
      <c r="KGL85" s="103"/>
      <c r="KGM85" s="103"/>
      <c r="KGN85" s="103"/>
      <c r="KGO85" s="103"/>
      <c r="KGP85" s="103"/>
      <c r="KGQ85" s="103"/>
      <c r="KGR85" s="103"/>
      <c r="KGS85" s="103"/>
      <c r="KGT85" s="103"/>
      <c r="KGU85" s="103"/>
      <c r="KGV85" s="103"/>
      <c r="KGW85" s="103"/>
      <c r="KGX85" s="103"/>
      <c r="KGY85" s="103"/>
      <c r="KGZ85" s="103"/>
      <c r="KHA85" s="103"/>
      <c r="KHB85" s="103"/>
      <c r="KHC85" s="103"/>
      <c r="KHD85" s="103"/>
      <c r="KHE85" s="103"/>
      <c r="KHF85" s="103"/>
      <c r="KHG85" s="103"/>
      <c r="KHH85" s="103"/>
      <c r="KHI85" s="103"/>
      <c r="KHJ85" s="103"/>
      <c r="KHK85" s="103"/>
      <c r="KHL85" s="103"/>
      <c r="KHM85" s="103"/>
      <c r="KHN85" s="103"/>
      <c r="KHO85" s="103"/>
      <c r="KHP85" s="103"/>
      <c r="KHQ85" s="103"/>
      <c r="KHR85" s="103"/>
      <c r="KHS85" s="103"/>
      <c r="KHT85" s="103"/>
      <c r="KHU85" s="103"/>
      <c r="KHV85" s="103"/>
      <c r="KHW85" s="103"/>
      <c r="KHX85" s="103"/>
      <c r="KHY85" s="103"/>
      <c r="KHZ85" s="103"/>
      <c r="KIA85" s="103"/>
      <c r="KIB85" s="103"/>
      <c r="KIC85" s="103"/>
      <c r="KID85" s="103"/>
      <c r="KIE85" s="103"/>
      <c r="KIF85" s="103"/>
      <c r="KIG85" s="103"/>
      <c r="KIH85" s="103"/>
      <c r="KII85" s="103"/>
      <c r="KIJ85" s="103"/>
      <c r="KIK85" s="103"/>
      <c r="KIL85" s="103"/>
      <c r="KIM85" s="103"/>
      <c r="KIN85" s="103"/>
      <c r="KIO85" s="103"/>
      <c r="KIP85" s="103"/>
      <c r="KIQ85" s="103"/>
      <c r="KIR85" s="103"/>
      <c r="KIS85" s="103"/>
      <c r="KIT85" s="103"/>
      <c r="KIU85" s="103"/>
      <c r="KIV85" s="103"/>
      <c r="KIW85" s="103"/>
      <c r="KIX85" s="103"/>
      <c r="KIY85" s="103"/>
      <c r="KIZ85" s="103"/>
      <c r="KJA85" s="103"/>
      <c r="KJB85" s="103"/>
      <c r="KJC85" s="103"/>
      <c r="KJD85" s="103"/>
      <c r="KJE85" s="103"/>
      <c r="KJF85" s="103"/>
      <c r="KJG85" s="103"/>
      <c r="KJH85" s="103"/>
      <c r="KJI85" s="103"/>
      <c r="KJJ85" s="103"/>
      <c r="KJK85" s="103"/>
      <c r="KJL85" s="103"/>
      <c r="KJM85" s="103"/>
      <c r="KJN85" s="103"/>
      <c r="KJO85" s="103"/>
      <c r="KJP85" s="103"/>
      <c r="KJQ85" s="103"/>
      <c r="KJR85" s="103"/>
      <c r="KJS85" s="103"/>
      <c r="KJT85" s="103"/>
      <c r="KJU85" s="103"/>
      <c r="KJV85" s="103"/>
      <c r="KJW85" s="103"/>
      <c r="KJX85" s="103"/>
      <c r="KJY85" s="103"/>
      <c r="KJZ85" s="103"/>
      <c r="KKA85" s="103"/>
      <c r="KKB85" s="103"/>
      <c r="KKC85" s="103"/>
      <c r="KKD85" s="103"/>
      <c r="KKE85" s="103"/>
      <c r="KKF85" s="103"/>
      <c r="KKG85" s="103"/>
      <c r="KKH85" s="103"/>
      <c r="KKI85" s="103"/>
      <c r="KKJ85" s="103"/>
      <c r="KKK85" s="103"/>
      <c r="KKL85" s="103"/>
      <c r="KKM85" s="103"/>
      <c r="KKN85" s="103"/>
      <c r="KKO85" s="103"/>
      <c r="KKP85" s="103"/>
      <c r="KKQ85" s="103"/>
      <c r="KKR85" s="103"/>
      <c r="KKS85" s="103"/>
      <c r="KKT85" s="103"/>
      <c r="KKU85" s="103"/>
      <c r="KKV85" s="103"/>
      <c r="KKW85" s="103"/>
      <c r="KKX85" s="103"/>
      <c r="KKY85" s="103"/>
      <c r="KKZ85" s="103"/>
      <c r="KLA85" s="103"/>
      <c r="KLB85" s="103"/>
      <c r="KLC85" s="103"/>
      <c r="KLD85" s="103"/>
      <c r="KLE85" s="103"/>
      <c r="KLF85" s="103"/>
      <c r="KLG85" s="103"/>
      <c r="KLH85" s="103"/>
      <c r="KLI85" s="103"/>
      <c r="KLJ85" s="103"/>
      <c r="KLK85" s="103"/>
      <c r="KLL85" s="103"/>
      <c r="KLM85" s="103"/>
      <c r="KLN85" s="103"/>
      <c r="KLO85" s="103"/>
      <c r="KLP85" s="103"/>
      <c r="KLQ85" s="103"/>
      <c r="KLR85" s="103"/>
      <c r="KLS85" s="103"/>
      <c r="KLT85" s="103"/>
      <c r="KLU85" s="103"/>
      <c r="KLV85" s="103"/>
      <c r="KLW85" s="103"/>
      <c r="KLX85" s="103"/>
      <c r="KLY85" s="103"/>
      <c r="KLZ85" s="103"/>
      <c r="KMA85" s="103"/>
      <c r="KMB85" s="103"/>
      <c r="KMC85" s="103"/>
      <c r="KMD85" s="103"/>
      <c r="KME85" s="103"/>
      <c r="KMF85" s="103"/>
      <c r="KMG85" s="103"/>
      <c r="KMH85" s="103"/>
      <c r="KMI85" s="103"/>
      <c r="KMJ85" s="103"/>
      <c r="KMK85" s="103"/>
      <c r="KML85" s="103"/>
      <c r="KMM85" s="103"/>
      <c r="KMN85" s="103"/>
      <c r="KMO85" s="103"/>
      <c r="KMP85" s="103"/>
      <c r="KMQ85" s="103"/>
      <c r="KMR85" s="103"/>
      <c r="KMS85" s="103"/>
      <c r="KMT85" s="103"/>
      <c r="KMU85" s="103"/>
      <c r="KMV85" s="103"/>
      <c r="KMW85" s="103"/>
      <c r="KMX85" s="103"/>
      <c r="KMY85" s="103"/>
      <c r="KMZ85" s="103"/>
      <c r="KNA85" s="103"/>
      <c r="KNB85" s="103"/>
      <c r="KNC85" s="103"/>
      <c r="KND85" s="103"/>
      <c r="KNE85" s="103"/>
      <c r="KNF85" s="103"/>
      <c r="KNG85" s="103"/>
      <c r="KNH85" s="103"/>
      <c r="KNI85" s="103"/>
      <c r="KNJ85" s="103"/>
      <c r="KNK85" s="103"/>
      <c r="KNL85" s="103"/>
      <c r="KNM85" s="103"/>
      <c r="KNN85" s="103"/>
      <c r="KNO85" s="103"/>
      <c r="KNP85" s="103"/>
      <c r="KNQ85" s="103"/>
      <c r="KNR85" s="103"/>
      <c r="KNS85" s="103"/>
      <c r="KNT85" s="103"/>
      <c r="KNU85" s="103"/>
      <c r="KNV85" s="103"/>
      <c r="KNW85" s="103"/>
      <c r="KNX85" s="103"/>
      <c r="KNY85" s="103"/>
      <c r="KNZ85" s="103"/>
      <c r="KOA85" s="103"/>
      <c r="KOB85" s="103"/>
      <c r="KOC85" s="103"/>
      <c r="KOD85" s="103"/>
      <c r="KOE85" s="103"/>
      <c r="KOF85" s="103"/>
      <c r="KOG85" s="103"/>
      <c r="KOH85" s="103"/>
      <c r="KOI85" s="103"/>
      <c r="KOJ85" s="103"/>
      <c r="KOK85" s="103"/>
      <c r="KOL85" s="103"/>
      <c r="KOM85" s="103"/>
      <c r="KON85" s="103"/>
      <c r="KOO85" s="103"/>
      <c r="KOP85" s="103"/>
      <c r="KOQ85" s="103"/>
      <c r="KOR85" s="103"/>
      <c r="KOS85" s="103"/>
      <c r="KOT85" s="103"/>
      <c r="KOU85" s="103"/>
      <c r="KOV85" s="103"/>
      <c r="KOW85" s="103"/>
      <c r="KOX85" s="103"/>
      <c r="KOY85" s="103"/>
      <c r="KOZ85" s="103"/>
      <c r="KPA85" s="103"/>
      <c r="KPB85" s="103"/>
      <c r="KPC85" s="103"/>
      <c r="KPD85" s="103"/>
      <c r="KPE85" s="103"/>
      <c r="KPF85" s="103"/>
      <c r="KPG85" s="103"/>
      <c r="KPH85" s="103"/>
      <c r="KPI85" s="103"/>
      <c r="KPJ85" s="103"/>
      <c r="KPK85" s="103"/>
      <c r="KPL85" s="103"/>
      <c r="KPM85" s="103"/>
      <c r="KPN85" s="103"/>
      <c r="KPO85" s="103"/>
      <c r="KPP85" s="103"/>
      <c r="KPQ85" s="103"/>
      <c r="KPR85" s="103"/>
      <c r="KPS85" s="103"/>
      <c r="KPT85" s="103"/>
      <c r="KPU85" s="103"/>
      <c r="KPV85" s="103"/>
      <c r="KPW85" s="103"/>
      <c r="KPX85" s="103"/>
      <c r="KPY85" s="103"/>
      <c r="KPZ85" s="103"/>
      <c r="KQA85" s="103"/>
      <c r="KQB85" s="103"/>
      <c r="KQC85" s="103"/>
      <c r="KQD85" s="103"/>
      <c r="KQE85" s="103"/>
      <c r="KQF85" s="103"/>
      <c r="KQG85" s="103"/>
      <c r="KQH85" s="103"/>
      <c r="KQI85" s="103"/>
      <c r="KQJ85" s="103"/>
      <c r="KQK85" s="103"/>
      <c r="KQL85" s="103"/>
      <c r="KQM85" s="103"/>
      <c r="KQN85" s="103"/>
      <c r="KQO85" s="103"/>
      <c r="KQP85" s="103"/>
      <c r="KQQ85" s="103"/>
      <c r="KQR85" s="103"/>
      <c r="KQS85" s="103"/>
      <c r="KQT85" s="103"/>
      <c r="KQU85" s="103"/>
      <c r="KQV85" s="103"/>
      <c r="KQW85" s="103"/>
      <c r="KQX85" s="103"/>
      <c r="KQY85" s="103"/>
      <c r="KQZ85" s="103"/>
      <c r="KRA85" s="103"/>
      <c r="KRB85" s="103"/>
      <c r="KRC85" s="103"/>
      <c r="KRD85" s="103"/>
      <c r="KRE85" s="103"/>
      <c r="KRF85" s="103"/>
      <c r="KRG85" s="103"/>
      <c r="KRH85" s="103"/>
      <c r="KRI85" s="103"/>
      <c r="KRJ85" s="103"/>
      <c r="KRK85" s="103"/>
      <c r="KRL85" s="103"/>
      <c r="KRM85" s="103"/>
      <c r="KRN85" s="103"/>
      <c r="KRO85" s="103"/>
      <c r="KRP85" s="103"/>
      <c r="KRQ85" s="103"/>
      <c r="KRR85" s="103"/>
      <c r="KRS85" s="103"/>
      <c r="KRT85" s="103"/>
      <c r="KRU85" s="103"/>
      <c r="KRV85" s="103"/>
      <c r="KRW85" s="103"/>
      <c r="KRX85" s="103"/>
      <c r="KRY85" s="103"/>
      <c r="KRZ85" s="103"/>
      <c r="KSA85" s="103"/>
      <c r="KSB85" s="103"/>
      <c r="KSC85" s="103"/>
      <c r="KSD85" s="103"/>
      <c r="KSE85" s="103"/>
      <c r="KSF85" s="103"/>
      <c r="KSG85" s="103"/>
      <c r="KSH85" s="103"/>
      <c r="KSI85" s="103"/>
      <c r="KSJ85" s="103"/>
      <c r="KSK85" s="103"/>
      <c r="KSL85" s="103"/>
      <c r="KSM85" s="103"/>
      <c r="KSN85" s="103"/>
      <c r="KSO85" s="103"/>
      <c r="KSP85" s="103"/>
      <c r="KSQ85" s="103"/>
      <c r="KSR85" s="103"/>
      <c r="KSS85" s="103"/>
      <c r="KST85" s="103"/>
      <c r="KSU85" s="103"/>
      <c r="KSV85" s="103"/>
      <c r="KSW85" s="103"/>
      <c r="KSX85" s="103"/>
      <c r="KSY85" s="103"/>
      <c r="KSZ85" s="103"/>
      <c r="KTA85" s="103"/>
      <c r="KTB85" s="103"/>
      <c r="KTC85" s="103"/>
      <c r="KTD85" s="103"/>
      <c r="KTE85" s="103"/>
      <c r="KTF85" s="103"/>
      <c r="KTG85" s="103"/>
      <c r="KTH85" s="103"/>
      <c r="KTI85" s="103"/>
      <c r="KTJ85" s="103"/>
      <c r="KTK85" s="103"/>
      <c r="KTL85" s="103"/>
      <c r="KTM85" s="103"/>
      <c r="KTN85" s="103"/>
      <c r="KTO85" s="103"/>
      <c r="KTP85" s="103"/>
      <c r="KTQ85" s="103"/>
      <c r="KTR85" s="103"/>
      <c r="KTS85" s="103"/>
      <c r="KTT85" s="103"/>
      <c r="KTU85" s="103"/>
      <c r="KTV85" s="103"/>
      <c r="KTW85" s="103"/>
      <c r="KTX85" s="103"/>
      <c r="KTY85" s="103"/>
      <c r="KTZ85" s="103"/>
      <c r="KUA85" s="103"/>
      <c r="KUB85" s="103"/>
      <c r="KUC85" s="103"/>
      <c r="KUD85" s="103"/>
      <c r="KUE85" s="103"/>
      <c r="KUF85" s="103"/>
      <c r="KUG85" s="103"/>
      <c r="KUH85" s="103"/>
      <c r="KUI85" s="103"/>
      <c r="KUJ85" s="103"/>
      <c r="KUK85" s="103"/>
      <c r="KUL85" s="103"/>
      <c r="KUM85" s="103"/>
      <c r="KUN85" s="103"/>
      <c r="KUO85" s="103"/>
      <c r="KUP85" s="103"/>
      <c r="KUQ85" s="103"/>
      <c r="KUR85" s="103"/>
      <c r="KUS85" s="103"/>
      <c r="KUT85" s="103"/>
      <c r="KUU85" s="103"/>
      <c r="KUV85" s="103"/>
      <c r="KUW85" s="103"/>
      <c r="KUX85" s="103"/>
      <c r="KUY85" s="103"/>
      <c r="KUZ85" s="103"/>
      <c r="KVA85" s="103"/>
      <c r="KVB85" s="103"/>
      <c r="KVC85" s="103"/>
      <c r="KVD85" s="103"/>
      <c r="KVE85" s="103"/>
      <c r="KVF85" s="103"/>
      <c r="KVG85" s="103"/>
      <c r="KVH85" s="103"/>
      <c r="KVI85" s="103"/>
      <c r="KVJ85" s="103"/>
      <c r="KVK85" s="103"/>
      <c r="KVL85" s="103"/>
      <c r="KVM85" s="103"/>
      <c r="KVN85" s="103"/>
      <c r="KVO85" s="103"/>
      <c r="KVP85" s="103"/>
      <c r="KVQ85" s="103"/>
      <c r="KVR85" s="103"/>
      <c r="KVS85" s="103"/>
      <c r="KVT85" s="103"/>
      <c r="KVU85" s="103"/>
      <c r="KVV85" s="103"/>
      <c r="KVW85" s="103"/>
      <c r="KVX85" s="103"/>
      <c r="KVY85" s="103"/>
      <c r="KVZ85" s="103"/>
      <c r="KWA85" s="103"/>
      <c r="KWB85" s="103"/>
      <c r="KWC85" s="103"/>
      <c r="KWD85" s="103"/>
      <c r="KWE85" s="103"/>
      <c r="KWF85" s="103"/>
      <c r="KWG85" s="103"/>
      <c r="KWH85" s="103"/>
      <c r="KWI85" s="103"/>
      <c r="KWJ85" s="103"/>
      <c r="KWK85" s="103"/>
      <c r="KWL85" s="103"/>
      <c r="KWM85" s="103"/>
      <c r="KWN85" s="103"/>
      <c r="KWO85" s="103"/>
      <c r="KWP85" s="103"/>
      <c r="KWQ85" s="103"/>
      <c r="KWR85" s="103"/>
      <c r="KWS85" s="103"/>
      <c r="KWT85" s="103"/>
      <c r="KWU85" s="103"/>
      <c r="KWV85" s="103"/>
      <c r="KWW85" s="103"/>
      <c r="KWX85" s="103"/>
      <c r="KWY85" s="103"/>
      <c r="KWZ85" s="103"/>
      <c r="KXA85" s="103"/>
      <c r="KXB85" s="103"/>
      <c r="KXC85" s="103"/>
      <c r="KXD85" s="103"/>
      <c r="KXE85" s="103"/>
      <c r="KXF85" s="103"/>
      <c r="KXG85" s="103"/>
      <c r="KXH85" s="103"/>
      <c r="KXI85" s="103"/>
      <c r="KXJ85" s="103"/>
      <c r="KXK85" s="103"/>
      <c r="KXL85" s="103"/>
      <c r="KXM85" s="103"/>
      <c r="KXN85" s="103"/>
      <c r="KXO85" s="103"/>
      <c r="KXP85" s="103"/>
      <c r="KXQ85" s="103"/>
      <c r="KXR85" s="103"/>
      <c r="KXS85" s="103"/>
      <c r="KXT85" s="103"/>
      <c r="KXU85" s="103"/>
      <c r="KXV85" s="103"/>
      <c r="KXW85" s="103"/>
      <c r="KXX85" s="103"/>
      <c r="KXY85" s="103"/>
      <c r="KXZ85" s="103"/>
      <c r="KYA85" s="103"/>
      <c r="KYB85" s="103"/>
      <c r="KYC85" s="103"/>
      <c r="KYD85" s="103"/>
      <c r="KYE85" s="103"/>
      <c r="KYF85" s="103"/>
      <c r="KYG85" s="103"/>
      <c r="KYH85" s="103"/>
      <c r="KYI85" s="103"/>
      <c r="KYJ85" s="103"/>
      <c r="KYK85" s="103"/>
      <c r="KYL85" s="103"/>
      <c r="KYM85" s="103"/>
      <c r="KYN85" s="103"/>
      <c r="KYO85" s="103"/>
      <c r="KYP85" s="103"/>
      <c r="KYQ85" s="103"/>
      <c r="KYR85" s="103"/>
      <c r="KYS85" s="103"/>
      <c r="KYT85" s="103"/>
      <c r="KYU85" s="103"/>
      <c r="KYV85" s="103"/>
      <c r="KYW85" s="103"/>
      <c r="KYX85" s="103"/>
      <c r="KYY85" s="103"/>
      <c r="KYZ85" s="103"/>
      <c r="KZA85" s="103"/>
      <c r="KZB85" s="103"/>
      <c r="KZC85" s="103"/>
      <c r="KZD85" s="103"/>
      <c r="KZE85" s="103"/>
      <c r="KZF85" s="103"/>
      <c r="KZG85" s="103"/>
      <c r="KZH85" s="103"/>
      <c r="KZI85" s="103"/>
      <c r="KZJ85" s="103"/>
      <c r="KZK85" s="103"/>
      <c r="KZL85" s="103"/>
      <c r="KZM85" s="103"/>
      <c r="KZN85" s="103"/>
      <c r="KZO85" s="103"/>
      <c r="KZP85" s="103"/>
      <c r="KZQ85" s="103"/>
      <c r="KZR85" s="103"/>
      <c r="KZS85" s="103"/>
      <c r="KZT85" s="103"/>
      <c r="KZU85" s="103"/>
      <c r="KZV85" s="103"/>
      <c r="KZW85" s="103"/>
      <c r="KZX85" s="103"/>
      <c r="KZY85" s="103"/>
      <c r="KZZ85" s="103"/>
      <c r="LAA85" s="103"/>
      <c r="LAB85" s="103"/>
      <c r="LAC85" s="103"/>
      <c r="LAD85" s="103"/>
      <c r="LAE85" s="103"/>
      <c r="LAF85" s="103"/>
      <c r="LAG85" s="103"/>
      <c r="LAH85" s="103"/>
      <c r="LAI85" s="103"/>
      <c r="LAJ85" s="103"/>
      <c r="LAK85" s="103"/>
      <c r="LAL85" s="103"/>
      <c r="LAM85" s="103"/>
      <c r="LAN85" s="103"/>
      <c r="LAO85" s="103"/>
      <c r="LAP85" s="103"/>
      <c r="LAQ85" s="103"/>
      <c r="LAR85" s="103"/>
      <c r="LAS85" s="103"/>
      <c r="LAT85" s="103"/>
      <c r="LAU85" s="103"/>
      <c r="LAV85" s="103"/>
      <c r="LAW85" s="103"/>
      <c r="LAX85" s="103"/>
      <c r="LAY85" s="103"/>
      <c r="LAZ85" s="103"/>
      <c r="LBA85" s="103"/>
      <c r="LBB85" s="103"/>
      <c r="LBC85" s="103"/>
      <c r="LBD85" s="103"/>
      <c r="LBE85" s="103"/>
      <c r="LBF85" s="103"/>
      <c r="LBG85" s="103"/>
      <c r="LBH85" s="103"/>
      <c r="LBI85" s="103"/>
      <c r="LBJ85" s="103"/>
      <c r="LBK85" s="103"/>
      <c r="LBL85" s="103"/>
      <c r="LBM85" s="103"/>
      <c r="LBN85" s="103"/>
      <c r="LBO85" s="103"/>
      <c r="LBP85" s="103"/>
      <c r="LBQ85" s="103"/>
      <c r="LBR85" s="103"/>
      <c r="LBS85" s="103"/>
      <c r="LBT85" s="103"/>
      <c r="LBU85" s="103"/>
      <c r="LBV85" s="103"/>
      <c r="LBW85" s="103"/>
      <c r="LBX85" s="103"/>
      <c r="LBY85" s="103"/>
      <c r="LBZ85" s="103"/>
      <c r="LCA85" s="103"/>
      <c r="LCB85" s="103"/>
      <c r="LCC85" s="103"/>
      <c r="LCD85" s="103"/>
      <c r="LCE85" s="103"/>
      <c r="LCF85" s="103"/>
      <c r="LCG85" s="103"/>
      <c r="LCH85" s="103"/>
      <c r="LCI85" s="103"/>
      <c r="LCJ85" s="103"/>
      <c r="LCK85" s="103"/>
      <c r="LCL85" s="103"/>
      <c r="LCM85" s="103"/>
      <c r="LCN85" s="103"/>
      <c r="LCO85" s="103"/>
      <c r="LCP85" s="103"/>
      <c r="LCQ85" s="103"/>
      <c r="LCR85" s="103"/>
      <c r="LCS85" s="103"/>
      <c r="LCT85" s="103"/>
      <c r="LCU85" s="103"/>
      <c r="LCV85" s="103"/>
      <c r="LCW85" s="103"/>
      <c r="LCX85" s="103"/>
      <c r="LCY85" s="103"/>
      <c r="LCZ85" s="103"/>
      <c r="LDA85" s="103"/>
      <c r="LDB85" s="103"/>
      <c r="LDC85" s="103"/>
      <c r="LDD85" s="103"/>
      <c r="LDE85" s="103"/>
      <c r="LDF85" s="103"/>
      <c r="LDG85" s="103"/>
      <c r="LDH85" s="103"/>
      <c r="LDI85" s="103"/>
      <c r="LDJ85" s="103"/>
      <c r="LDK85" s="103"/>
      <c r="LDL85" s="103"/>
      <c r="LDM85" s="103"/>
      <c r="LDN85" s="103"/>
      <c r="LDO85" s="103"/>
      <c r="LDP85" s="103"/>
      <c r="LDQ85" s="103"/>
      <c r="LDR85" s="103"/>
      <c r="LDS85" s="103"/>
      <c r="LDT85" s="103"/>
      <c r="LDU85" s="103"/>
      <c r="LDV85" s="103"/>
      <c r="LDW85" s="103"/>
      <c r="LDX85" s="103"/>
      <c r="LDY85" s="103"/>
      <c r="LDZ85" s="103"/>
      <c r="LEA85" s="103"/>
      <c r="LEB85" s="103"/>
      <c r="LEC85" s="103"/>
      <c r="LED85" s="103"/>
      <c r="LEE85" s="103"/>
      <c r="LEF85" s="103"/>
      <c r="LEG85" s="103"/>
      <c r="LEH85" s="103"/>
      <c r="LEI85" s="103"/>
      <c r="LEJ85" s="103"/>
      <c r="LEK85" s="103"/>
      <c r="LEL85" s="103"/>
      <c r="LEM85" s="103"/>
      <c r="LEN85" s="103"/>
      <c r="LEO85" s="103"/>
      <c r="LEP85" s="103"/>
      <c r="LEQ85" s="103"/>
      <c r="LER85" s="103"/>
      <c r="LES85" s="103"/>
      <c r="LET85" s="103"/>
      <c r="LEU85" s="103"/>
      <c r="LEV85" s="103"/>
      <c r="LEW85" s="103"/>
      <c r="LEX85" s="103"/>
      <c r="LEY85" s="103"/>
      <c r="LEZ85" s="103"/>
      <c r="LFA85" s="103"/>
      <c r="LFB85" s="103"/>
      <c r="LFC85" s="103"/>
      <c r="LFD85" s="103"/>
      <c r="LFE85" s="103"/>
      <c r="LFF85" s="103"/>
      <c r="LFG85" s="103"/>
      <c r="LFH85" s="103"/>
      <c r="LFI85" s="103"/>
      <c r="LFJ85" s="103"/>
      <c r="LFK85" s="103"/>
      <c r="LFL85" s="103"/>
      <c r="LFM85" s="103"/>
      <c r="LFN85" s="103"/>
      <c r="LFO85" s="103"/>
      <c r="LFP85" s="103"/>
      <c r="LFQ85" s="103"/>
      <c r="LFR85" s="103"/>
      <c r="LFS85" s="103"/>
      <c r="LFT85" s="103"/>
      <c r="LFU85" s="103"/>
      <c r="LFV85" s="103"/>
      <c r="LFW85" s="103"/>
      <c r="LFX85" s="103"/>
      <c r="LFY85" s="103"/>
      <c r="LFZ85" s="103"/>
      <c r="LGA85" s="103"/>
      <c r="LGB85" s="103"/>
      <c r="LGC85" s="103"/>
      <c r="LGD85" s="103"/>
      <c r="LGE85" s="103"/>
      <c r="LGF85" s="103"/>
      <c r="LGG85" s="103"/>
      <c r="LGH85" s="103"/>
      <c r="LGI85" s="103"/>
      <c r="LGJ85" s="103"/>
      <c r="LGK85" s="103"/>
      <c r="LGL85" s="103"/>
      <c r="LGM85" s="103"/>
      <c r="LGN85" s="103"/>
      <c r="LGO85" s="103"/>
      <c r="LGP85" s="103"/>
      <c r="LGQ85" s="103"/>
      <c r="LGR85" s="103"/>
      <c r="LGS85" s="103"/>
      <c r="LGT85" s="103"/>
      <c r="LGU85" s="103"/>
      <c r="LGV85" s="103"/>
      <c r="LGW85" s="103"/>
      <c r="LGX85" s="103"/>
      <c r="LGY85" s="103"/>
      <c r="LGZ85" s="103"/>
      <c r="LHA85" s="103"/>
      <c r="LHB85" s="103"/>
      <c r="LHC85" s="103"/>
      <c r="LHD85" s="103"/>
      <c r="LHE85" s="103"/>
      <c r="LHF85" s="103"/>
      <c r="LHG85" s="103"/>
      <c r="LHH85" s="103"/>
      <c r="LHI85" s="103"/>
      <c r="LHJ85" s="103"/>
      <c r="LHK85" s="103"/>
      <c r="LHL85" s="103"/>
      <c r="LHM85" s="103"/>
      <c r="LHN85" s="103"/>
      <c r="LHO85" s="103"/>
      <c r="LHP85" s="103"/>
      <c r="LHQ85" s="103"/>
      <c r="LHR85" s="103"/>
      <c r="LHS85" s="103"/>
      <c r="LHT85" s="103"/>
      <c r="LHU85" s="103"/>
      <c r="LHV85" s="103"/>
      <c r="LHW85" s="103"/>
      <c r="LHX85" s="103"/>
      <c r="LHY85" s="103"/>
      <c r="LHZ85" s="103"/>
      <c r="LIA85" s="103"/>
      <c r="LIB85" s="103"/>
      <c r="LIC85" s="103"/>
      <c r="LID85" s="103"/>
      <c r="LIE85" s="103"/>
      <c r="LIF85" s="103"/>
      <c r="LIG85" s="103"/>
      <c r="LIH85" s="103"/>
      <c r="LII85" s="103"/>
      <c r="LIJ85" s="103"/>
      <c r="LIK85" s="103"/>
      <c r="LIL85" s="103"/>
      <c r="LIM85" s="103"/>
      <c r="LIN85" s="103"/>
      <c r="LIO85" s="103"/>
      <c r="LIP85" s="103"/>
      <c r="LIQ85" s="103"/>
      <c r="LIR85" s="103"/>
      <c r="LIS85" s="103"/>
      <c r="LIT85" s="103"/>
      <c r="LIU85" s="103"/>
      <c r="LIV85" s="103"/>
      <c r="LIW85" s="103"/>
      <c r="LIX85" s="103"/>
      <c r="LIY85" s="103"/>
      <c r="LIZ85" s="103"/>
      <c r="LJA85" s="103"/>
      <c r="LJB85" s="103"/>
      <c r="LJC85" s="103"/>
      <c r="LJD85" s="103"/>
      <c r="LJE85" s="103"/>
      <c r="LJF85" s="103"/>
      <c r="LJG85" s="103"/>
      <c r="LJH85" s="103"/>
      <c r="LJI85" s="103"/>
      <c r="LJJ85" s="103"/>
      <c r="LJK85" s="103"/>
      <c r="LJL85" s="103"/>
      <c r="LJM85" s="103"/>
      <c r="LJN85" s="103"/>
      <c r="LJO85" s="103"/>
      <c r="LJP85" s="103"/>
      <c r="LJQ85" s="103"/>
      <c r="LJR85" s="103"/>
      <c r="LJS85" s="103"/>
      <c r="LJT85" s="103"/>
      <c r="LJU85" s="103"/>
      <c r="LJV85" s="103"/>
      <c r="LJW85" s="103"/>
      <c r="LJX85" s="103"/>
      <c r="LJY85" s="103"/>
      <c r="LJZ85" s="103"/>
      <c r="LKA85" s="103"/>
      <c r="LKB85" s="103"/>
      <c r="LKC85" s="103"/>
      <c r="LKD85" s="103"/>
      <c r="LKE85" s="103"/>
      <c r="LKF85" s="103"/>
      <c r="LKG85" s="103"/>
      <c r="LKH85" s="103"/>
      <c r="LKI85" s="103"/>
      <c r="LKJ85" s="103"/>
      <c r="LKK85" s="103"/>
      <c r="LKL85" s="103"/>
      <c r="LKM85" s="103"/>
      <c r="LKN85" s="103"/>
      <c r="LKO85" s="103"/>
      <c r="LKP85" s="103"/>
      <c r="LKQ85" s="103"/>
      <c r="LKR85" s="103"/>
      <c r="LKS85" s="103"/>
      <c r="LKT85" s="103"/>
      <c r="LKU85" s="103"/>
      <c r="LKV85" s="103"/>
      <c r="LKW85" s="103"/>
      <c r="LKX85" s="103"/>
      <c r="LKY85" s="103"/>
      <c r="LKZ85" s="103"/>
      <c r="LLA85" s="103"/>
      <c r="LLB85" s="103"/>
      <c r="LLC85" s="103"/>
      <c r="LLD85" s="103"/>
      <c r="LLE85" s="103"/>
      <c r="LLF85" s="103"/>
      <c r="LLG85" s="103"/>
      <c r="LLH85" s="103"/>
      <c r="LLI85" s="103"/>
      <c r="LLJ85" s="103"/>
      <c r="LLK85" s="103"/>
      <c r="LLL85" s="103"/>
      <c r="LLM85" s="103"/>
      <c r="LLN85" s="103"/>
      <c r="LLO85" s="103"/>
      <c r="LLP85" s="103"/>
      <c r="LLQ85" s="103"/>
      <c r="LLR85" s="103"/>
      <c r="LLS85" s="103"/>
      <c r="LLT85" s="103"/>
      <c r="LLU85" s="103"/>
      <c r="LLV85" s="103"/>
      <c r="LLW85" s="103"/>
      <c r="LLX85" s="103"/>
      <c r="LLY85" s="103"/>
      <c r="LLZ85" s="103"/>
      <c r="LMA85" s="103"/>
      <c r="LMB85" s="103"/>
      <c r="LMC85" s="103"/>
      <c r="LMD85" s="103"/>
      <c r="LME85" s="103"/>
      <c r="LMF85" s="103"/>
      <c r="LMG85" s="103"/>
      <c r="LMH85" s="103"/>
      <c r="LMI85" s="103"/>
      <c r="LMJ85" s="103"/>
      <c r="LMK85" s="103"/>
      <c r="LML85" s="103"/>
      <c r="LMM85" s="103"/>
      <c r="LMN85" s="103"/>
      <c r="LMO85" s="103"/>
      <c r="LMP85" s="103"/>
      <c r="LMQ85" s="103"/>
      <c r="LMR85" s="103"/>
      <c r="LMS85" s="103"/>
      <c r="LMT85" s="103"/>
      <c r="LMU85" s="103"/>
      <c r="LMV85" s="103"/>
      <c r="LMW85" s="103"/>
      <c r="LMX85" s="103"/>
      <c r="LMY85" s="103"/>
      <c r="LMZ85" s="103"/>
      <c r="LNA85" s="103"/>
      <c r="LNB85" s="103"/>
      <c r="LNC85" s="103"/>
      <c r="LND85" s="103"/>
      <c r="LNE85" s="103"/>
      <c r="LNF85" s="103"/>
      <c r="LNG85" s="103"/>
      <c r="LNH85" s="103"/>
      <c r="LNI85" s="103"/>
      <c r="LNJ85" s="103"/>
      <c r="LNK85" s="103"/>
      <c r="LNL85" s="103"/>
      <c r="LNM85" s="103"/>
      <c r="LNN85" s="103"/>
      <c r="LNO85" s="103"/>
      <c r="LNP85" s="103"/>
      <c r="LNQ85" s="103"/>
      <c r="LNR85" s="103"/>
      <c r="LNS85" s="103"/>
      <c r="LNT85" s="103"/>
      <c r="LNU85" s="103"/>
      <c r="LNV85" s="103"/>
      <c r="LNW85" s="103"/>
      <c r="LNX85" s="103"/>
      <c r="LNY85" s="103"/>
      <c r="LNZ85" s="103"/>
      <c r="LOA85" s="103"/>
      <c r="LOB85" s="103"/>
      <c r="LOC85" s="103"/>
      <c r="LOD85" s="103"/>
      <c r="LOE85" s="103"/>
      <c r="LOF85" s="103"/>
      <c r="LOG85" s="103"/>
      <c r="LOH85" s="103"/>
      <c r="LOI85" s="103"/>
      <c r="LOJ85" s="103"/>
      <c r="LOK85" s="103"/>
      <c r="LOL85" s="103"/>
      <c r="LOM85" s="103"/>
      <c r="LON85" s="103"/>
      <c r="LOO85" s="103"/>
      <c r="LOP85" s="103"/>
      <c r="LOQ85" s="103"/>
      <c r="LOR85" s="103"/>
      <c r="LOS85" s="103"/>
      <c r="LOT85" s="103"/>
      <c r="LOU85" s="103"/>
      <c r="LOV85" s="103"/>
      <c r="LOW85" s="103"/>
      <c r="LOX85" s="103"/>
      <c r="LOY85" s="103"/>
      <c r="LOZ85" s="103"/>
      <c r="LPA85" s="103"/>
      <c r="LPB85" s="103"/>
      <c r="LPC85" s="103"/>
      <c r="LPD85" s="103"/>
      <c r="LPE85" s="103"/>
      <c r="LPF85" s="103"/>
      <c r="LPG85" s="103"/>
      <c r="LPH85" s="103"/>
      <c r="LPI85" s="103"/>
      <c r="LPJ85" s="103"/>
      <c r="LPK85" s="103"/>
      <c r="LPL85" s="103"/>
      <c r="LPM85" s="103"/>
      <c r="LPN85" s="103"/>
      <c r="LPO85" s="103"/>
      <c r="LPP85" s="103"/>
      <c r="LPQ85" s="103"/>
      <c r="LPR85" s="103"/>
      <c r="LPS85" s="103"/>
      <c r="LPT85" s="103"/>
      <c r="LPU85" s="103"/>
      <c r="LPV85" s="103"/>
      <c r="LPW85" s="103"/>
      <c r="LPX85" s="103"/>
      <c r="LPY85" s="103"/>
      <c r="LPZ85" s="103"/>
      <c r="LQA85" s="103"/>
      <c r="LQB85" s="103"/>
      <c r="LQC85" s="103"/>
      <c r="LQD85" s="103"/>
      <c r="LQE85" s="103"/>
      <c r="LQF85" s="103"/>
      <c r="LQG85" s="103"/>
      <c r="LQH85" s="103"/>
      <c r="LQI85" s="103"/>
      <c r="LQJ85" s="103"/>
      <c r="LQK85" s="103"/>
      <c r="LQL85" s="103"/>
      <c r="LQM85" s="103"/>
      <c r="LQN85" s="103"/>
      <c r="LQO85" s="103"/>
      <c r="LQP85" s="103"/>
      <c r="LQQ85" s="103"/>
      <c r="LQR85" s="103"/>
      <c r="LQS85" s="103"/>
      <c r="LQT85" s="103"/>
      <c r="LQU85" s="103"/>
      <c r="LQV85" s="103"/>
      <c r="LQW85" s="103"/>
      <c r="LQX85" s="103"/>
      <c r="LQY85" s="103"/>
      <c r="LQZ85" s="103"/>
      <c r="LRA85" s="103"/>
      <c r="LRB85" s="103"/>
      <c r="LRC85" s="103"/>
      <c r="LRD85" s="103"/>
      <c r="LRE85" s="103"/>
      <c r="LRF85" s="103"/>
      <c r="LRG85" s="103"/>
      <c r="LRH85" s="103"/>
      <c r="LRI85" s="103"/>
      <c r="LRJ85" s="103"/>
      <c r="LRK85" s="103"/>
      <c r="LRL85" s="103"/>
      <c r="LRM85" s="103"/>
      <c r="LRN85" s="103"/>
      <c r="LRO85" s="103"/>
      <c r="LRP85" s="103"/>
      <c r="LRQ85" s="103"/>
      <c r="LRR85" s="103"/>
      <c r="LRS85" s="103"/>
      <c r="LRT85" s="103"/>
      <c r="LRU85" s="103"/>
      <c r="LRV85" s="103"/>
      <c r="LRW85" s="103"/>
      <c r="LRX85" s="103"/>
      <c r="LRY85" s="103"/>
      <c r="LRZ85" s="103"/>
      <c r="LSA85" s="103"/>
      <c r="LSB85" s="103"/>
      <c r="LSC85" s="103"/>
      <c r="LSD85" s="103"/>
      <c r="LSE85" s="103"/>
      <c r="LSF85" s="103"/>
      <c r="LSG85" s="103"/>
      <c r="LSH85" s="103"/>
      <c r="LSI85" s="103"/>
      <c r="LSJ85" s="103"/>
      <c r="LSK85" s="103"/>
      <c r="LSL85" s="103"/>
      <c r="LSM85" s="103"/>
      <c r="LSN85" s="103"/>
      <c r="LSO85" s="103"/>
      <c r="LSP85" s="103"/>
      <c r="LSQ85" s="103"/>
      <c r="LSR85" s="103"/>
      <c r="LSS85" s="103"/>
      <c r="LST85" s="103"/>
      <c r="LSU85" s="103"/>
      <c r="LSV85" s="103"/>
      <c r="LSW85" s="103"/>
      <c r="LSX85" s="103"/>
      <c r="LSY85" s="103"/>
      <c r="LSZ85" s="103"/>
      <c r="LTA85" s="103"/>
      <c r="LTB85" s="103"/>
      <c r="LTC85" s="103"/>
      <c r="LTD85" s="103"/>
      <c r="LTE85" s="103"/>
      <c r="LTF85" s="103"/>
      <c r="LTG85" s="103"/>
      <c r="LTH85" s="103"/>
      <c r="LTI85" s="103"/>
      <c r="LTJ85" s="103"/>
      <c r="LTK85" s="103"/>
      <c r="LTL85" s="103"/>
      <c r="LTM85" s="103"/>
      <c r="LTN85" s="103"/>
      <c r="LTO85" s="103"/>
      <c r="LTP85" s="103"/>
      <c r="LTQ85" s="103"/>
      <c r="LTR85" s="103"/>
      <c r="LTS85" s="103"/>
      <c r="LTT85" s="103"/>
      <c r="LTU85" s="103"/>
      <c r="LTV85" s="103"/>
      <c r="LTW85" s="103"/>
      <c r="LTX85" s="103"/>
      <c r="LTY85" s="103"/>
      <c r="LTZ85" s="103"/>
      <c r="LUA85" s="103"/>
      <c r="LUB85" s="103"/>
      <c r="LUC85" s="103"/>
      <c r="LUD85" s="103"/>
      <c r="LUE85" s="103"/>
      <c r="LUF85" s="103"/>
      <c r="LUG85" s="103"/>
      <c r="LUH85" s="103"/>
      <c r="LUI85" s="103"/>
      <c r="LUJ85" s="103"/>
      <c r="LUK85" s="103"/>
      <c r="LUL85" s="103"/>
      <c r="LUM85" s="103"/>
      <c r="LUN85" s="103"/>
      <c r="LUO85" s="103"/>
      <c r="LUP85" s="103"/>
      <c r="LUQ85" s="103"/>
      <c r="LUR85" s="103"/>
      <c r="LUS85" s="103"/>
      <c r="LUT85" s="103"/>
      <c r="LUU85" s="103"/>
      <c r="LUV85" s="103"/>
      <c r="LUW85" s="103"/>
      <c r="LUX85" s="103"/>
      <c r="LUY85" s="103"/>
      <c r="LUZ85" s="103"/>
      <c r="LVA85" s="103"/>
      <c r="LVB85" s="103"/>
      <c r="LVC85" s="103"/>
      <c r="LVD85" s="103"/>
      <c r="LVE85" s="103"/>
      <c r="LVF85" s="103"/>
      <c r="LVG85" s="103"/>
      <c r="LVH85" s="103"/>
      <c r="LVI85" s="103"/>
      <c r="LVJ85" s="103"/>
      <c r="LVK85" s="103"/>
      <c r="LVL85" s="103"/>
      <c r="LVM85" s="103"/>
      <c r="LVN85" s="103"/>
      <c r="LVO85" s="103"/>
      <c r="LVP85" s="103"/>
      <c r="LVQ85" s="103"/>
      <c r="LVR85" s="103"/>
      <c r="LVS85" s="103"/>
      <c r="LVT85" s="103"/>
      <c r="LVU85" s="103"/>
      <c r="LVV85" s="103"/>
      <c r="LVW85" s="103"/>
      <c r="LVX85" s="103"/>
      <c r="LVY85" s="103"/>
      <c r="LVZ85" s="103"/>
      <c r="LWA85" s="103"/>
      <c r="LWB85" s="103"/>
      <c r="LWC85" s="103"/>
      <c r="LWD85" s="103"/>
      <c r="LWE85" s="103"/>
      <c r="LWF85" s="103"/>
      <c r="LWG85" s="103"/>
      <c r="LWH85" s="103"/>
      <c r="LWI85" s="103"/>
      <c r="LWJ85" s="103"/>
      <c r="LWK85" s="103"/>
      <c r="LWL85" s="103"/>
      <c r="LWM85" s="103"/>
      <c r="LWN85" s="103"/>
      <c r="LWO85" s="103"/>
      <c r="LWP85" s="103"/>
      <c r="LWQ85" s="103"/>
      <c r="LWR85" s="103"/>
      <c r="LWS85" s="103"/>
      <c r="LWT85" s="103"/>
      <c r="LWU85" s="103"/>
      <c r="LWV85" s="103"/>
      <c r="LWW85" s="103"/>
      <c r="LWX85" s="103"/>
      <c r="LWY85" s="103"/>
      <c r="LWZ85" s="103"/>
      <c r="LXA85" s="103"/>
      <c r="LXB85" s="103"/>
      <c r="LXC85" s="103"/>
      <c r="LXD85" s="103"/>
      <c r="LXE85" s="103"/>
      <c r="LXF85" s="103"/>
      <c r="LXG85" s="103"/>
      <c r="LXH85" s="103"/>
      <c r="LXI85" s="103"/>
      <c r="LXJ85" s="103"/>
      <c r="LXK85" s="103"/>
      <c r="LXL85" s="103"/>
      <c r="LXM85" s="103"/>
      <c r="LXN85" s="103"/>
      <c r="LXO85" s="103"/>
      <c r="LXP85" s="103"/>
      <c r="LXQ85" s="103"/>
      <c r="LXR85" s="103"/>
      <c r="LXS85" s="103"/>
      <c r="LXT85" s="103"/>
      <c r="LXU85" s="103"/>
      <c r="LXV85" s="103"/>
      <c r="LXW85" s="103"/>
      <c r="LXX85" s="103"/>
      <c r="LXY85" s="103"/>
      <c r="LXZ85" s="103"/>
      <c r="LYA85" s="103"/>
      <c r="LYB85" s="103"/>
      <c r="LYC85" s="103"/>
      <c r="LYD85" s="103"/>
      <c r="LYE85" s="103"/>
      <c r="LYF85" s="103"/>
      <c r="LYG85" s="103"/>
      <c r="LYH85" s="103"/>
      <c r="LYI85" s="103"/>
      <c r="LYJ85" s="103"/>
      <c r="LYK85" s="103"/>
      <c r="LYL85" s="103"/>
      <c r="LYM85" s="103"/>
      <c r="LYN85" s="103"/>
      <c r="LYO85" s="103"/>
      <c r="LYP85" s="103"/>
      <c r="LYQ85" s="103"/>
      <c r="LYR85" s="103"/>
      <c r="LYS85" s="103"/>
      <c r="LYT85" s="103"/>
      <c r="LYU85" s="103"/>
      <c r="LYV85" s="103"/>
      <c r="LYW85" s="103"/>
      <c r="LYX85" s="103"/>
      <c r="LYY85" s="103"/>
      <c r="LYZ85" s="103"/>
      <c r="LZA85" s="103"/>
      <c r="LZB85" s="103"/>
      <c r="LZC85" s="103"/>
      <c r="LZD85" s="103"/>
      <c r="LZE85" s="103"/>
      <c r="LZF85" s="103"/>
      <c r="LZG85" s="103"/>
      <c r="LZH85" s="103"/>
      <c r="LZI85" s="103"/>
      <c r="LZJ85" s="103"/>
      <c r="LZK85" s="103"/>
      <c r="LZL85" s="103"/>
      <c r="LZM85" s="103"/>
      <c r="LZN85" s="103"/>
      <c r="LZO85" s="103"/>
      <c r="LZP85" s="103"/>
      <c r="LZQ85" s="103"/>
      <c r="LZR85" s="103"/>
      <c r="LZS85" s="103"/>
      <c r="LZT85" s="103"/>
      <c r="LZU85" s="103"/>
      <c r="LZV85" s="103"/>
      <c r="LZW85" s="103"/>
      <c r="LZX85" s="103"/>
      <c r="LZY85" s="103"/>
      <c r="LZZ85" s="103"/>
      <c r="MAA85" s="103"/>
      <c r="MAB85" s="103"/>
      <c r="MAC85" s="103"/>
      <c r="MAD85" s="103"/>
      <c r="MAE85" s="103"/>
      <c r="MAF85" s="103"/>
      <c r="MAG85" s="103"/>
      <c r="MAH85" s="103"/>
      <c r="MAI85" s="103"/>
      <c r="MAJ85" s="103"/>
      <c r="MAK85" s="103"/>
      <c r="MAL85" s="103"/>
      <c r="MAM85" s="103"/>
      <c r="MAN85" s="103"/>
      <c r="MAO85" s="103"/>
      <c r="MAP85" s="103"/>
      <c r="MAQ85" s="103"/>
      <c r="MAR85" s="103"/>
      <c r="MAS85" s="103"/>
      <c r="MAT85" s="103"/>
      <c r="MAU85" s="103"/>
      <c r="MAV85" s="103"/>
      <c r="MAW85" s="103"/>
      <c r="MAX85" s="103"/>
      <c r="MAY85" s="103"/>
      <c r="MAZ85" s="103"/>
      <c r="MBA85" s="103"/>
      <c r="MBB85" s="103"/>
      <c r="MBC85" s="103"/>
      <c r="MBD85" s="103"/>
      <c r="MBE85" s="103"/>
      <c r="MBF85" s="103"/>
      <c r="MBG85" s="103"/>
      <c r="MBH85" s="103"/>
      <c r="MBI85" s="103"/>
      <c r="MBJ85" s="103"/>
      <c r="MBK85" s="103"/>
      <c r="MBL85" s="103"/>
      <c r="MBM85" s="103"/>
      <c r="MBN85" s="103"/>
      <c r="MBO85" s="103"/>
      <c r="MBP85" s="103"/>
      <c r="MBQ85" s="103"/>
      <c r="MBR85" s="103"/>
      <c r="MBS85" s="103"/>
      <c r="MBT85" s="103"/>
      <c r="MBU85" s="103"/>
      <c r="MBV85" s="103"/>
      <c r="MBW85" s="103"/>
      <c r="MBX85" s="103"/>
      <c r="MBY85" s="103"/>
      <c r="MBZ85" s="103"/>
      <c r="MCA85" s="103"/>
      <c r="MCB85" s="103"/>
      <c r="MCC85" s="103"/>
      <c r="MCD85" s="103"/>
      <c r="MCE85" s="103"/>
      <c r="MCF85" s="103"/>
      <c r="MCG85" s="103"/>
      <c r="MCH85" s="103"/>
      <c r="MCI85" s="103"/>
      <c r="MCJ85" s="103"/>
      <c r="MCK85" s="103"/>
      <c r="MCL85" s="103"/>
      <c r="MCM85" s="103"/>
      <c r="MCN85" s="103"/>
      <c r="MCO85" s="103"/>
      <c r="MCP85" s="103"/>
      <c r="MCQ85" s="103"/>
      <c r="MCR85" s="103"/>
      <c r="MCS85" s="103"/>
      <c r="MCT85" s="103"/>
      <c r="MCU85" s="103"/>
      <c r="MCV85" s="103"/>
      <c r="MCW85" s="103"/>
      <c r="MCX85" s="103"/>
      <c r="MCY85" s="103"/>
      <c r="MCZ85" s="103"/>
      <c r="MDA85" s="103"/>
      <c r="MDB85" s="103"/>
      <c r="MDC85" s="103"/>
      <c r="MDD85" s="103"/>
      <c r="MDE85" s="103"/>
      <c r="MDF85" s="103"/>
      <c r="MDG85" s="103"/>
      <c r="MDH85" s="103"/>
      <c r="MDI85" s="103"/>
      <c r="MDJ85" s="103"/>
      <c r="MDK85" s="103"/>
      <c r="MDL85" s="103"/>
      <c r="MDM85" s="103"/>
      <c r="MDN85" s="103"/>
      <c r="MDO85" s="103"/>
      <c r="MDP85" s="103"/>
      <c r="MDQ85" s="103"/>
      <c r="MDR85" s="103"/>
      <c r="MDS85" s="103"/>
      <c r="MDT85" s="103"/>
      <c r="MDU85" s="103"/>
      <c r="MDV85" s="103"/>
      <c r="MDW85" s="103"/>
      <c r="MDX85" s="103"/>
      <c r="MDY85" s="103"/>
      <c r="MDZ85" s="103"/>
      <c r="MEA85" s="103"/>
      <c r="MEB85" s="103"/>
      <c r="MEC85" s="103"/>
      <c r="MED85" s="103"/>
      <c r="MEE85" s="103"/>
      <c r="MEF85" s="103"/>
      <c r="MEG85" s="103"/>
      <c r="MEH85" s="103"/>
      <c r="MEI85" s="103"/>
      <c r="MEJ85" s="103"/>
      <c r="MEK85" s="103"/>
      <c r="MEL85" s="103"/>
      <c r="MEM85" s="103"/>
      <c r="MEN85" s="103"/>
      <c r="MEO85" s="103"/>
      <c r="MEP85" s="103"/>
      <c r="MEQ85" s="103"/>
      <c r="MER85" s="103"/>
      <c r="MES85" s="103"/>
      <c r="MET85" s="103"/>
      <c r="MEU85" s="103"/>
      <c r="MEV85" s="103"/>
      <c r="MEW85" s="103"/>
      <c r="MEX85" s="103"/>
      <c r="MEY85" s="103"/>
      <c r="MEZ85" s="103"/>
      <c r="MFA85" s="103"/>
      <c r="MFB85" s="103"/>
      <c r="MFC85" s="103"/>
      <c r="MFD85" s="103"/>
      <c r="MFE85" s="103"/>
      <c r="MFF85" s="103"/>
      <c r="MFG85" s="103"/>
      <c r="MFH85" s="103"/>
      <c r="MFI85" s="103"/>
      <c r="MFJ85" s="103"/>
      <c r="MFK85" s="103"/>
      <c r="MFL85" s="103"/>
      <c r="MFM85" s="103"/>
      <c r="MFN85" s="103"/>
      <c r="MFO85" s="103"/>
      <c r="MFP85" s="103"/>
      <c r="MFQ85" s="103"/>
      <c r="MFR85" s="103"/>
      <c r="MFS85" s="103"/>
      <c r="MFT85" s="103"/>
      <c r="MFU85" s="103"/>
      <c r="MFV85" s="103"/>
      <c r="MFW85" s="103"/>
      <c r="MFX85" s="103"/>
      <c r="MFY85" s="103"/>
      <c r="MFZ85" s="103"/>
      <c r="MGA85" s="103"/>
      <c r="MGB85" s="103"/>
      <c r="MGC85" s="103"/>
      <c r="MGD85" s="103"/>
      <c r="MGE85" s="103"/>
      <c r="MGF85" s="103"/>
      <c r="MGG85" s="103"/>
      <c r="MGH85" s="103"/>
      <c r="MGI85" s="103"/>
      <c r="MGJ85" s="103"/>
      <c r="MGK85" s="103"/>
      <c r="MGL85" s="103"/>
      <c r="MGM85" s="103"/>
      <c r="MGN85" s="103"/>
      <c r="MGO85" s="103"/>
      <c r="MGP85" s="103"/>
      <c r="MGQ85" s="103"/>
      <c r="MGR85" s="103"/>
      <c r="MGS85" s="103"/>
      <c r="MGT85" s="103"/>
      <c r="MGU85" s="103"/>
      <c r="MGV85" s="103"/>
      <c r="MGW85" s="103"/>
      <c r="MGX85" s="103"/>
      <c r="MGY85" s="103"/>
      <c r="MGZ85" s="103"/>
      <c r="MHA85" s="103"/>
      <c r="MHB85" s="103"/>
      <c r="MHC85" s="103"/>
      <c r="MHD85" s="103"/>
      <c r="MHE85" s="103"/>
      <c r="MHF85" s="103"/>
      <c r="MHG85" s="103"/>
      <c r="MHH85" s="103"/>
      <c r="MHI85" s="103"/>
      <c r="MHJ85" s="103"/>
      <c r="MHK85" s="103"/>
      <c r="MHL85" s="103"/>
      <c r="MHM85" s="103"/>
      <c r="MHN85" s="103"/>
      <c r="MHO85" s="103"/>
      <c r="MHP85" s="103"/>
      <c r="MHQ85" s="103"/>
      <c r="MHR85" s="103"/>
      <c r="MHS85" s="103"/>
      <c r="MHT85" s="103"/>
      <c r="MHU85" s="103"/>
      <c r="MHV85" s="103"/>
      <c r="MHW85" s="103"/>
      <c r="MHX85" s="103"/>
      <c r="MHY85" s="103"/>
      <c r="MHZ85" s="103"/>
      <c r="MIA85" s="103"/>
      <c r="MIB85" s="103"/>
      <c r="MIC85" s="103"/>
      <c r="MID85" s="103"/>
      <c r="MIE85" s="103"/>
      <c r="MIF85" s="103"/>
      <c r="MIG85" s="103"/>
      <c r="MIH85" s="103"/>
      <c r="MII85" s="103"/>
      <c r="MIJ85" s="103"/>
      <c r="MIK85" s="103"/>
      <c r="MIL85" s="103"/>
      <c r="MIM85" s="103"/>
      <c r="MIN85" s="103"/>
      <c r="MIO85" s="103"/>
      <c r="MIP85" s="103"/>
      <c r="MIQ85" s="103"/>
      <c r="MIR85" s="103"/>
      <c r="MIS85" s="103"/>
      <c r="MIT85" s="103"/>
      <c r="MIU85" s="103"/>
      <c r="MIV85" s="103"/>
      <c r="MIW85" s="103"/>
      <c r="MIX85" s="103"/>
      <c r="MIY85" s="103"/>
      <c r="MIZ85" s="103"/>
      <c r="MJA85" s="103"/>
      <c r="MJB85" s="103"/>
      <c r="MJC85" s="103"/>
      <c r="MJD85" s="103"/>
      <c r="MJE85" s="103"/>
      <c r="MJF85" s="103"/>
      <c r="MJG85" s="103"/>
      <c r="MJH85" s="103"/>
      <c r="MJI85" s="103"/>
      <c r="MJJ85" s="103"/>
      <c r="MJK85" s="103"/>
      <c r="MJL85" s="103"/>
      <c r="MJM85" s="103"/>
      <c r="MJN85" s="103"/>
      <c r="MJO85" s="103"/>
      <c r="MJP85" s="103"/>
      <c r="MJQ85" s="103"/>
      <c r="MJR85" s="103"/>
      <c r="MJS85" s="103"/>
      <c r="MJT85" s="103"/>
      <c r="MJU85" s="103"/>
      <c r="MJV85" s="103"/>
      <c r="MJW85" s="103"/>
      <c r="MJX85" s="103"/>
      <c r="MJY85" s="103"/>
      <c r="MJZ85" s="103"/>
      <c r="MKA85" s="103"/>
      <c r="MKB85" s="103"/>
      <c r="MKC85" s="103"/>
      <c r="MKD85" s="103"/>
      <c r="MKE85" s="103"/>
      <c r="MKF85" s="103"/>
      <c r="MKG85" s="103"/>
      <c r="MKH85" s="103"/>
      <c r="MKI85" s="103"/>
      <c r="MKJ85" s="103"/>
      <c r="MKK85" s="103"/>
      <c r="MKL85" s="103"/>
      <c r="MKM85" s="103"/>
      <c r="MKN85" s="103"/>
      <c r="MKO85" s="103"/>
      <c r="MKP85" s="103"/>
      <c r="MKQ85" s="103"/>
      <c r="MKR85" s="103"/>
      <c r="MKS85" s="103"/>
      <c r="MKT85" s="103"/>
      <c r="MKU85" s="103"/>
      <c r="MKV85" s="103"/>
      <c r="MKW85" s="103"/>
      <c r="MKX85" s="103"/>
      <c r="MKY85" s="103"/>
      <c r="MKZ85" s="103"/>
      <c r="MLA85" s="103"/>
      <c r="MLB85" s="103"/>
      <c r="MLC85" s="103"/>
      <c r="MLD85" s="103"/>
      <c r="MLE85" s="103"/>
      <c r="MLF85" s="103"/>
      <c r="MLG85" s="103"/>
      <c r="MLH85" s="103"/>
      <c r="MLI85" s="103"/>
      <c r="MLJ85" s="103"/>
      <c r="MLK85" s="103"/>
      <c r="MLL85" s="103"/>
      <c r="MLM85" s="103"/>
      <c r="MLN85" s="103"/>
      <c r="MLO85" s="103"/>
      <c r="MLP85" s="103"/>
      <c r="MLQ85" s="103"/>
      <c r="MLR85" s="103"/>
      <c r="MLS85" s="103"/>
      <c r="MLT85" s="103"/>
      <c r="MLU85" s="103"/>
      <c r="MLV85" s="103"/>
      <c r="MLW85" s="103"/>
      <c r="MLX85" s="103"/>
      <c r="MLY85" s="103"/>
      <c r="MLZ85" s="103"/>
      <c r="MMA85" s="103"/>
      <c r="MMB85" s="103"/>
      <c r="MMC85" s="103"/>
      <c r="MMD85" s="103"/>
      <c r="MME85" s="103"/>
      <c r="MMF85" s="103"/>
      <c r="MMG85" s="103"/>
      <c r="MMH85" s="103"/>
      <c r="MMI85" s="103"/>
      <c r="MMJ85" s="103"/>
      <c r="MMK85" s="103"/>
      <c r="MML85" s="103"/>
      <c r="MMM85" s="103"/>
      <c r="MMN85" s="103"/>
      <c r="MMO85" s="103"/>
      <c r="MMP85" s="103"/>
      <c r="MMQ85" s="103"/>
      <c r="MMR85" s="103"/>
      <c r="MMS85" s="103"/>
      <c r="MMT85" s="103"/>
      <c r="MMU85" s="103"/>
      <c r="MMV85" s="103"/>
      <c r="MMW85" s="103"/>
      <c r="MMX85" s="103"/>
      <c r="MMY85" s="103"/>
      <c r="MMZ85" s="103"/>
      <c r="MNA85" s="103"/>
      <c r="MNB85" s="103"/>
      <c r="MNC85" s="103"/>
      <c r="MND85" s="103"/>
      <c r="MNE85" s="103"/>
      <c r="MNF85" s="103"/>
      <c r="MNG85" s="103"/>
      <c r="MNH85" s="103"/>
      <c r="MNI85" s="103"/>
      <c r="MNJ85" s="103"/>
      <c r="MNK85" s="103"/>
      <c r="MNL85" s="103"/>
      <c r="MNM85" s="103"/>
      <c r="MNN85" s="103"/>
      <c r="MNO85" s="103"/>
      <c r="MNP85" s="103"/>
      <c r="MNQ85" s="103"/>
      <c r="MNR85" s="103"/>
      <c r="MNS85" s="103"/>
      <c r="MNT85" s="103"/>
      <c r="MNU85" s="103"/>
      <c r="MNV85" s="103"/>
      <c r="MNW85" s="103"/>
      <c r="MNX85" s="103"/>
      <c r="MNY85" s="103"/>
      <c r="MNZ85" s="103"/>
      <c r="MOA85" s="103"/>
      <c r="MOB85" s="103"/>
      <c r="MOC85" s="103"/>
      <c r="MOD85" s="103"/>
      <c r="MOE85" s="103"/>
      <c r="MOF85" s="103"/>
      <c r="MOG85" s="103"/>
      <c r="MOH85" s="103"/>
      <c r="MOI85" s="103"/>
      <c r="MOJ85" s="103"/>
      <c r="MOK85" s="103"/>
      <c r="MOL85" s="103"/>
      <c r="MOM85" s="103"/>
      <c r="MON85" s="103"/>
      <c r="MOO85" s="103"/>
      <c r="MOP85" s="103"/>
      <c r="MOQ85" s="103"/>
      <c r="MOR85" s="103"/>
      <c r="MOS85" s="103"/>
      <c r="MOT85" s="103"/>
      <c r="MOU85" s="103"/>
      <c r="MOV85" s="103"/>
      <c r="MOW85" s="103"/>
      <c r="MOX85" s="103"/>
      <c r="MOY85" s="103"/>
      <c r="MOZ85" s="103"/>
      <c r="MPA85" s="103"/>
      <c r="MPB85" s="103"/>
      <c r="MPC85" s="103"/>
      <c r="MPD85" s="103"/>
      <c r="MPE85" s="103"/>
      <c r="MPF85" s="103"/>
      <c r="MPG85" s="103"/>
      <c r="MPH85" s="103"/>
      <c r="MPI85" s="103"/>
      <c r="MPJ85" s="103"/>
      <c r="MPK85" s="103"/>
      <c r="MPL85" s="103"/>
      <c r="MPM85" s="103"/>
      <c r="MPN85" s="103"/>
      <c r="MPO85" s="103"/>
      <c r="MPP85" s="103"/>
      <c r="MPQ85" s="103"/>
      <c r="MPR85" s="103"/>
      <c r="MPS85" s="103"/>
      <c r="MPT85" s="103"/>
      <c r="MPU85" s="103"/>
      <c r="MPV85" s="103"/>
      <c r="MPW85" s="103"/>
      <c r="MPX85" s="103"/>
      <c r="MPY85" s="103"/>
      <c r="MPZ85" s="103"/>
      <c r="MQA85" s="103"/>
      <c r="MQB85" s="103"/>
      <c r="MQC85" s="103"/>
      <c r="MQD85" s="103"/>
      <c r="MQE85" s="103"/>
      <c r="MQF85" s="103"/>
      <c r="MQG85" s="103"/>
      <c r="MQH85" s="103"/>
      <c r="MQI85" s="103"/>
      <c r="MQJ85" s="103"/>
      <c r="MQK85" s="103"/>
      <c r="MQL85" s="103"/>
      <c r="MQM85" s="103"/>
      <c r="MQN85" s="103"/>
      <c r="MQO85" s="103"/>
      <c r="MQP85" s="103"/>
      <c r="MQQ85" s="103"/>
      <c r="MQR85" s="103"/>
      <c r="MQS85" s="103"/>
      <c r="MQT85" s="103"/>
      <c r="MQU85" s="103"/>
      <c r="MQV85" s="103"/>
      <c r="MQW85" s="103"/>
      <c r="MQX85" s="103"/>
      <c r="MQY85" s="103"/>
      <c r="MQZ85" s="103"/>
      <c r="MRA85" s="103"/>
      <c r="MRB85" s="103"/>
      <c r="MRC85" s="103"/>
      <c r="MRD85" s="103"/>
      <c r="MRE85" s="103"/>
      <c r="MRF85" s="103"/>
      <c r="MRG85" s="103"/>
      <c r="MRH85" s="103"/>
      <c r="MRI85" s="103"/>
      <c r="MRJ85" s="103"/>
      <c r="MRK85" s="103"/>
      <c r="MRL85" s="103"/>
      <c r="MRM85" s="103"/>
      <c r="MRN85" s="103"/>
      <c r="MRO85" s="103"/>
      <c r="MRP85" s="103"/>
      <c r="MRQ85" s="103"/>
      <c r="MRR85" s="103"/>
      <c r="MRS85" s="103"/>
      <c r="MRT85" s="103"/>
      <c r="MRU85" s="103"/>
      <c r="MRV85" s="103"/>
      <c r="MRW85" s="103"/>
      <c r="MRX85" s="103"/>
      <c r="MRY85" s="103"/>
      <c r="MRZ85" s="103"/>
      <c r="MSA85" s="103"/>
      <c r="MSB85" s="103"/>
      <c r="MSC85" s="103"/>
      <c r="MSD85" s="103"/>
      <c r="MSE85" s="103"/>
      <c r="MSF85" s="103"/>
      <c r="MSG85" s="103"/>
      <c r="MSH85" s="103"/>
      <c r="MSI85" s="103"/>
      <c r="MSJ85" s="103"/>
      <c r="MSK85" s="103"/>
      <c r="MSL85" s="103"/>
      <c r="MSM85" s="103"/>
      <c r="MSN85" s="103"/>
      <c r="MSO85" s="103"/>
      <c r="MSP85" s="103"/>
      <c r="MSQ85" s="103"/>
      <c r="MSR85" s="103"/>
      <c r="MSS85" s="103"/>
      <c r="MST85" s="103"/>
      <c r="MSU85" s="103"/>
      <c r="MSV85" s="103"/>
      <c r="MSW85" s="103"/>
      <c r="MSX85" s="103"/>
      <c r="MSY85" s="103"/>
      <c r="MSZ85" s="103"/>
      <c r="MTA85" s="103"/>
      <c r="MTB85" s="103"/>
      <c r="MTC85" s="103"/>
      <c r="MTD85" s="103"/>
      <c r="MTE85" s="103"/>
      <c r="MTF85" s="103"/>
      <c r="MTG85" s="103"/>
      <c r="MTH85" s="103"/>
      <c r="MTI85" s="103"/>
      <c r="MTJ85" s="103"/>
      <c r="MTK85" s="103"/>
      <c r="MTL85" s="103"/>
      <c r="MTM85" s="103"/>
      <c r="MTN85" s="103"/>
      <c r="MTO85" s="103"/>
      <c r="MTP85" s="103"/>
      <c r="MTQ85" s="103"/>
      <c r="MTR85" s="103"/>
      <c r="MTS85" s="103"/>
      <c r="MTT85" s="103"/>
      <c r="MTU85" s="103"/>
      <c r="MTV85" s="103"/>
      <c r="MTW85" s="103"/>
      <c r="MTX85" s="103"/>
      <c r="MTY85" s="103"/>
      <c r="MTZ85" s="103"/>
      <c r="MUA85" s="103"/>
      <c r="MUB85" s="103"/>
      <c r="MUC85" s="103"/>
      <c r="MUD85" s="103"/>
      <c r="MUE85" s="103"/>
      <c r="MUF85" s="103"/>
      <c r="MUG85" s="103"/>
      <c r="MUH85" s="103"/>
      <c r="MUI85" s="103"/>
      <c r="MUJ85" s="103"/>
      <c r="MUK85" s="103"/>
      <c r="MUL85" s="103"/>
      <c r="MUM85" s="103"/>
      <c r="MUN85" s="103"/>
      <c r="MUO85" s="103"/>
      <c r="MUP85" s="103"/>
      <c r="MUQ85" s="103"/>
      <c r="MUR85" s="103"/>
      <c r="MUS85" s="103"/>
      <c r="MUT85" s="103"/>
      <c r="MUU85" s="103"/>
      <c r="MUV85" s="103"/>
      <c r="MUW85" s="103"/>
      <c r="MUX85" s="103"/>
      <c r="MUY85" s="103"/>
      <c r="MUZ85" s="103"/>
      <c r="MVA85" s="103"/>
      <c r="MVB85" s="103"/>
      <c r="MVC85" s="103"/>
      <c r="MVD85" s="103"/>
      <c r="MVE85" s="103"/>
      <c r="MVF85" s="103"/>
      <c r="MVG85" s="103"/>
      <c r="MVH85" s="103"/>
      <c r="MVI85" s="103"/>
      <c r="MVJ85" s="103"/>
      <c r="MVK85" s="103"/>
      <c r="MVL85" s="103"/>
      <c r="MVM85" s="103"/>
      <c r="MVN85" s="103"/>
      <c r="MVO85" s="103"/>
      <c r="MVP85" s="103"/>
      <c r="MVQ85" s="103"/>
      <c r="MVR85" s="103"/>
      <c r="MVS85" s="103"/>
      <c r="MVT85" s="103"/>
      <c r="MVU85" s="103"/>
      <c r="MVV85" s="103"/>
      <c r="MVW85" s="103"/>
      <c r="MVX85" s="103"/>
      <c r="MVY85" s="103"/>
      <c r="MVZ85" s="103"/>
      <c r="MWA85" s="103"/>
      <c r="MWB85" s="103"/>
      <c r="MWC85" s="103"/>
      <c r="MWD85" s="103"/>
      <c r="MWE85" s="103"/>
      <c r="MWF85" s="103"/>
      <c r="MWG85" s="103"/>
      <c r="MWH85" s="103"/>
      <c r="MWI85" s="103"/>
      <c r="MWJ85" s="103"/>
      <c r="MWK85" s="103"/>
      <c r="MWL85" s="103"/>
      <c r="MWM85" s="103"/>
      <c r="MWN85" s="103"/>
      <c r="MWO85" s="103"/>
      <c r="MWP85" s="103"/>
      <c r="MWQ85" s="103"/>
      <c r="MWR85" s="103"/>
      <c r="MWS85" s="103"/>
      <c r="MWT85" s="103"/>
      <c r="MWU85" s="103"/>
      <c r="MWV85" s="103"/>
      <c r="MWW85" s="103"/>
      <c r="MWX85" s="103"/>
      <c r="MWY85" s="103"/>
      <c r="MWZ85" s="103"/>
      <c r="MXA85" s="103"/>
      <c r="MXB85" s="103"/>
      <c r="MXC85" s="103"/>
      <c r="MXD85" s="103"/>
      <c r="MXE85" s="103"/>
      <c r="MXF85" s="103"/>
      <c r="MXG85" s="103"/>
      <c r="MXH85" s="103"/>
      <c r="MXI85" s="103"/>
      <c r="MXJ85" s="103"/>
      <c r="MXK85" s="103"/>
      <c r="MXL85" s="103"/>
      <c r="MXM85" s="103"/>
      <c r="MXN85" s="103"/>
      <c r="MXO85" s="103"/>
      <c r="MXP85" s="103"/>
      <c r="MXQ85" s="103"/>
      <c r="MXR85" s="103"/>
      <c r="MXS85" s="103"/>
      <c r="MXT85" s="103"/>
      <c r="MXU85" s="103"/>
      <c r="MXV85" s="103"/>
      <c r="MXW85" s="103"/>
      <c r="MXX85" s="103"/>
      <c r="MXY85" s="103"/>
      <c r="MXZ85" s="103"/>
      <c r="MYA85" s="103"/>
      <c r="MYB85" s="103"/>
      <c r="MYC85" s="103"/>
      <c r="MYD85" s="103"/>
      <c r="MYE85" s="103"/>
      <c r="MYF85" s="103"/>
      <c r="MYG85" s="103"/>
      <c r="MYH85" s="103"/>
      <c r="MYI85" s="103"/>
      <c r="MYJ85" s="103"/>
      <c r="MYK85" s="103"/>
      <c r="MYL85" s="103"/>
      <c r="MYM85" s="103"/>
      <c r="MYN85" s="103"/>
      <c r="MYO85" s="103"/>
      <c r="MYP85" s="103"/>
      <c r="MYQ85" s="103"/>
      <c r="MYR85" s="103"/>
      <c r="MYS85" s="103"/>
      <c r="MYT85" s="103"/>
      <c r="MYU85" s="103"/>
      <c r="MYV85" s="103"/>
      <c r="MYW85" s="103"/>
      <c r="MYX85" s="103"/>
      <c r="MYY85" s="103"/>
      <c r="MYZ85" s="103"/>
      <c r="MZA85" s="103"/>
      <c r="MZB85" s="103"/>
      <c r="MZC85" s="103"/>
      <c r="MZD85" s="103"/>
      <c r="MZE85" s="103"/>
      <c r="MZF85" s="103"/>
      <c r="MZG85" s="103"/>
      <c r="MZH85" s="103"/>
      <c r="MZI85" s="103"/>
      <c r="MZJ85" s="103"/>
      <c r="MZK85" s="103"/>
      <c r="MZL85" s="103"/>
      <c r="MZM85" s="103"/>
      <c r="MZN85" s="103"/>
      <c r="MZO85" s="103"/>
      <c r="MZP85" s="103"/>
      <c r="MZQ85" s="103"/>
      <c r="MZR85" s="103"/>
      <c r="MZS85" s="103"/>
      <c r="MZT85" s="103"/>
      <c r="MZU85" s="103"/>
      <c r="MZV85" s="103"/>
      <c r="MZW85" s="103"/>
      <c r="MZX85" s="103"/>
      <c r="MZY85" s="103"/>
      <c r="MZZ85" s="103"/>
      <c r="NAA85" s="103"/>
      <c r="NAB85" s="103"/>
      <c r="NAC85" s="103"/>
      <c r="NAD85" s="103"/>
      <c r="NAE85" s="103"/>
      <c r="NAF85" s="103"/>
      <c r="NAG85" s="103"/>
      <c r="NAH85" s="103"/>
      <c r="NAI85" s="103"/>
      <c r="NAJ85" s="103"/>
      <c r="NAK85" s="103"/>
      <c r="NAL85" s="103"/>
      <c r="NAM85" s="103"/>
      <c r="NAN85" s="103"/>
      <c r="NAO85" s="103"/>
      <c r="NAP85" s="103"/>
      <c r="NAQ85" s="103"/>
      <c r="NAR85" s="103"/>
      <c r="NAS85" s="103"/>
      <c r="NAT85" s="103"/>
      <c r="NAU85" s="103"/>
      <c r="NAV85" s="103"/>
      <c r="NAW85" s="103"/>
      <c r="NAX85" s="103"/>
      <c r="NAY85" s="103"/>
      <c r="NAZ85" s="103"/>
      <c r="NBA85" s="103"/>
      <c r="NBB85" s="103"/>
      <c r="NBC85" s="103"/>
      <c r="NBD85" s="103"/>
      <c r="NBE85" s="103"/>
      <c r="NBF85" s="103"/>
      <c r="NBG85" s="103"/>
      <c r="NBH85" s="103"/>
      <c r="NBI85" s="103"/>
      <c r="NBJ85" s="103"/>
      <c r="NBK85" s="103"/>
      <c r="NBL85" s="103"/>
      <c r="NBM85" s="103"/>
      <c r="NBN85" s="103"/>
      <c r="NBO85" s="103"/>
      <c r="NBP85" s="103"/>
      <c r="NBQ85" s="103"/>
      <c r="NBR85" s="103"/>
      <c r="NBS85" s="103"/>
      <c r="NBT85" s="103"/>
      <c r="NBU85" s="103"/>
      <c r="NBV85" s="103"/>
      <c r="NBW85" s="103"/>
      <c r="NBX85" s="103"/>
      <c r="NBY85" s="103"/>
      <c r="NBZ85" s="103"/>
      <c r="NCA85" s="103"/>
      <c r="NCB85" s="103"/>
      <c r="NCC85" s="103"/>
      <c r="NCD85" s="103"/>
      <c r="NCE85" s="103"/>
      <c r="NCF85" s="103"/>
      <c r="NCG85" s="103"/>
      <c r="NCH85" s="103"/>
      <c r="NCI85" s="103"/>
      <c r="NCJ85" s="103"/>
      <c r="NCK85" s="103"/>
      <c r="NCL85" s="103"/>
      <c r="NCM85" s="103"/>
      <c r="NCN85" s="103"/>
      <c r="NCO85" s="103"/>
      <c r="NCP85" s="103"/>
      <c r="NCQ85" s="103"/>
      <c r="NCR85" s="103"/>
      <c r="NCS85" s="103"/>
      <c r="NCT85" s="103"/>
      <c r="NCU85" s="103"/>
      <c r="NCV85" s="103"/>
      <c r="NCW85" s="103"/>
      <c r="NCX85" s="103"/>
      <c r="NCY85" s="103"/>
      <c r="NCZ85" s="103"/>
      <c r="NDA85" s="103"/>
      <c r="NDB85" s="103"/>
      <c r="NDC85" s="103"/>
      <c r="NDD85" s="103"/>
      <c r="NDE85" s="103"/>
      <c r="NDF85" s="103"/>
      <c r="NDG85" s="103"/>
      <c r="NDH85" s="103"/>
      <c r="NDI85" s="103"/>
      <c r="NDJ85" s="103"/>
      <c r="NDK85" s="103"/>
      <c r="NDL85" s="103"/>
      <c r="NDM85" s="103"/>
      <c r="NDN85" s="103"/>
      <c r="NDO85" s="103"/>
      <c r="NDP85" s="103"/>
      <c r="NDQ85" s="103"/>
      <c r="NDR85" s="103"/>
      <c r="NDS85" s="103"/>
      <c r="NDT85" s="103"/>
      <c r="NDU85" s="103"/>
      <c r="NDV85" s="103"/>
      <c r="NDW85" s="103"/>
      <c r="NDX85" s="103"/>
      <c r="NDY85" s="103"/>
      <c r="NDZ85" s="103"/>
      <c r="NEA85" s="103"/>
      <c r="NEB85" s="103"/>
      <c r="NEC85" s="103"/>
      <c r="NED85" s="103"/>
      <c r="NEE85" s="103"/>
      <c r="NEF85" s="103"/>
      <c r="NEG85" s="103"/>
      <c r="NEH85" s="103"/>
      <c r="NEI85" s="103"/>
      <c r="NEJ85" s="103"/>
      <c r="NEK85" s="103"/>
      <c r="NEL85" s="103"/>
      <c r="NEM85" s="103"/>
      <c r="NEN85" s="103"/>
      <c r="NEO85" s="103"/>
      <c r="NEP85" s="103"/>
      <c r="NEQ85" s="103"/>
      <c r="NER85" s="103"/>
      <c r="NES85" s="103"/>
      <c r="NET85" s="103"/>
      <c r="NEU85" s="103"/>
      <c r="NEV85" s="103"/>
      <c r="NEW85" s="103"/>
      <c r="NEX85" s="103"/>
      <c r="NEY85" s="103"/>
      <c r="NEZ85" s="103"/>
      <c r="NFA85" s="103"/>
      <c r="NFB85" s="103"/>
      <c r="NFC85" s="103"/>
      <c r="NFD85" s="103"/>
      <c r="NFE85" s="103"/>
      <c r="NFF85" s="103"/>
      <c r="NFG85" s="103"/>
      <c r="NFH85" s="103"/>
      <c r="NFI85" s="103"/>
      <c r="NFJ85" s="103"/>
      <c r="NFK85" s="103"/>
      <c r="NFL85" s="103"/>
      <c r="NFM85" s="103"/>
      <c r="NFN85" s="103"/>
      <c r="NFO85" s="103"/>
      <c r="NFP85" s="103"/>
      <c r="NFQ85" s="103"/>
      <c r="NFR85" s="103"/>
      <c r="NFS85" s="103"/>
      <c r="NFT85" s="103"/>
      <c r="NFU85" s="103"/>
      <c r="NFV85" s="103"/>
      <c r="NFW85" s="103"/>
      <c r="NFX85" s="103"/>
      <c r="NFY85" s="103"/>
      <c r="NFZ85" s="103"/>
      <c r="NGA85" s="103"/>
      <c r="NGB85" s="103"/>
      <c r="NGC85" s="103"/>
      <c r="NGD85" s="103"/>
      <c r="NGE85" s="103"/>
      <c r="NGF85" s="103"/>
      <c r="NGG85" s="103"/>
      <c r="NGH85" s="103"/>
      <c r="NGI85" s="103"/>
      <c r="NGJ85" s="103"/>
      <c r="NGK85" s="103"/>
      <c r="NGL85" s="103"/>
      <c r="NGM85" s="103"/>
      <c r="NGN85" s="103"/>
      <c r="NGO85" s="103"/>
      <c r="NGP85" s="103"/>
      <c r="NGQ85" s="103"/>
      <c r="NGR85" s="103"/>
      <c r="NGS85" s="103"/>
      <c r="NGT85" s="103"/>
      <c r="NGU85" s="103"/>
      <c r="NGV85" s="103"/>
      <c r="NGW85" s="103"/>
      <c r="NGX85" s="103"/>
      <c r="NGY85" s="103"/>
      <c r="NGZ85" s="103"/>
      <c r="NHA85" s="103"/>
      <c r="NHB85" s="103"/>
      <c r="NHC85" s="103"/>
      <c r="NHD85" s="103"/>
      <c r="NHE85" s="103"/>
      <c r="NHF85" s="103"/>
      <c r="NHG85" s="103"/>
      <c r="NHH85" s="103"/>
      <c r="NHI85" s="103"/>
      <c r="NHJ85" s="103"/>
      <c r="NHK85" s="103"/>
      <c r="NHL85" s="103"/>
      <c r="NHM85" s="103"/>
      <c r="NHN85" s="103"/>
      <c r="NHO85" s="103"/>
      <c r="NHP85" s="103"/>
      <c r="NHQ85" s="103"/>
      <c r="NHR85" s="103"/>
      <c r="NHS85" s="103"/>
      <c r="NHT85" s="103"/>
      <c r="NHU85" s="103"/>
      <c r="NHV85" s="103"/>
      <c r="NHW85" s="103"/>
      <c r="NHX85" s="103"/>
      <c r="NHY85" s="103"/>
      <c r="NHZ85" s="103"/>
      <c r="NIA85" s="103"/>
      <c r="NIB85" s="103"/>
      <c r="NIC85" s="103"/>
      <c r="NID85" s="103"/>
      <c r="NIE85" s="103"/>
      <c r="NIF85" s="103"/>
      <c r="NIG85" s="103"/>
      <c r="NIH85" s="103"/>
      <c r="NII85" s="103"/>
      <c r="NIJ85" s="103"/>
      <c r="NIK85" s="103"/>
      <c r="NIL85" s="103"/>
      <c r="NIM85" s="103"/>
      <c r="NIN85" s="103"/>
      <c r="NIO85" s="103"/>
      <c r="NIP85" s="103"/>
      <c r="NIQ85" s="103"/>
      <c r="NIR85" s="103"/>
      <c r="NIS85" s="103"/>
      <c r="NIT85" s="103"/>
      <c r="NIU85" s="103"/>
      <c r="NIV85" s="103"/>
      <c r="NIW85" s="103"/>
      <c r="NIX85" s="103"/>
      <c r="NIY85" s="103"/>
      <c r="NIZ85" s="103"/>
      <c r="NJA85" s="103"/>
      <c r="NJB85" s="103"/>
      <c r="NJC85" s="103"/>
      <c r="NJD85" s="103"/>
      <c r="NJE85" s="103"/>
      <c r="NJF85" s="103"/>
      <c r="NJG85" s="103"/>
      <c r="NJH85" s="103"/>
      <c r="NJI85" s="103"/>
      <c r="NJJ85" s="103"/>
      <c r="NJK85" s="103"/>
      <c r="NJL85" s="103"/>
      <c r="NJM85" s="103"/>
      <c r="NJN85" s="103"/>
      <c r="NJO85" s="103"/>
      <c r="NJP85" s="103"/>
      <c r="NJQ85" s="103"/>
      <c r="NJR85" s="103"/>
      <c r="NJS85" s="103"/>
      <c r="NJT85" s="103"/>
      <c r="NJU85" s="103"/>
      <c r="NJV85" s="103"/>
      <c r="NJW85" s="103"/>
      <c r="NJX85" s="103"/>
      <c r="NJY85" s="103"/>
      <c r="NJZ85" s="103"/>
      <c r="NKA85" s="103"/>
      <c r="NKB85" s="103"/>
      <c r="NKC85" s="103"/>
      <c r="NKD85" s="103"/>
      <c r="NKE85" s="103"/>
      <c r="NKF85" s="103"/>
      <c r="NKG85" s="103"/>
      <c r="NKH85" s="103"/>
      <c r="NKI85" s="103"/>
      <c r="NKJ85" s="103"/>
      <c r="NKK85" s="103"/>
      <c r="NKL85" s="103"/>
      <c r="NKM85" s="103"/>
      <c r="NKN85" s="103"/>
      <c r="NKO85" s="103"/>
      <c r="NKP85" s="103"/>
      <c r="NKQ85" s="103"/>
      <c r="NKR85" s="103"/>
      <c r="NKS85" s="103"/>
      <c r="NKT85" s="103"/>
      <c r="NKU85" s="103"/>
      <c r="NKV85" s="103"/>
      <c r="NKW85" s="103"/>
      <c r="NKX85" s="103"/>
      <c r="NKY85" s="103"/>
      <c r="NKZ85" s="103"/>
      <c r="NLA85" s="103"/>
      <c r="NLB85" s="103"/>
      <c r="NLC85" s="103"/>
      <c r="NLD85" s="103"/>
      <c r="NLE85" s="103"/>
      <c r="NLF85" s="103"/>
      <c r="NLG85" s="103"/>
      <c r="NLH85" s="103"/>
      <c r="NLI85" s="103"/>
      <c r="NLJ85" s="103"/>
      <c r="NLK85" s="103"/>
      <c r="NLL85" s="103"/>
      <c r="NLM85" s="103"/>
      <c r="NLN85" s="103"/>
      <c r="NLO85" s="103"/>
      <c r="NLP85" s="103"/>
      <c r="NLQ85" s="103"/>
      <c r="NLR85" s="103"/>
      <c r="NLS85" s="103"/>
      <c r="NLT85" s="103"/>
      <c r="NLU85" s="103"/>
      <c r="NLV85" s="103"/>
      <c r="NLW85" s="103"/>
      <c r="NLX85" s="103"/>
      <c r="NLY85" s="103"/>
      <c r="NLZ85" s="103"/>
      <c r="NMA85" s="103"/>
      <c r="NMB85" s="103"/>
      <c r="NMC85" s="103"/>
      <c r="NMD85" s="103"/>
      <c r="NME85" s="103"/>
      <c r="NMF85" s="103"/>
      <c r="NMG85" s="103"/>
      <c r="NMH85" s="103"/>
      <c r="NMI85" s="103"/>
      <c r="NMJ85" s="103"/>
      <c r="NMK85" s="103"/>
      <c r="NML85" s="103"/>
      <c r="NMM85" s="103"/>
      <c r="NMN85" s="103"/>
      <c r="NMO85" s="103"/>
      <c r="NMP85" s="103"/>
      <c r="NMQ85" s="103"/>
      <c r="NMR85" s="103"/>
      <c r="NMS85" s="103"/>
      <c r="NMT85" s="103"/>
      <c r="NMU85" s="103"/>
      <c r="NMV85" s="103"/>
      <c r="NMW85" s="103"/>
      <c r="NMX85" s="103"/>
      <c r="NMY85" s="103"/>
      <c r="NMZ85" s="103"/>
      <c r="NNA85" s="103"/>
      <c r="NNB85" s="103"/>
      <c r="NNC85" s="103"/>
      <c r="NND85" s="103"/>
      <c r="NNE85" s="103"/>
      <c r="NNF85" s="103"/>
      <c r="NNG85" s="103"/>
      <c r="NNH85" s="103"/>
      <c r="NNI85" s="103"/>
      <c r="NNJ85" s="103"/>
      <c r="NNK85" s="103"/>
      <c r="NNL85" s="103"/>
      <c r="NNM85" s="103"/>
      <c r="NNN85" s="103"/>
      <c r="NNO85" s="103"/>
      <c r="NNP85" s="103"/>
      <c r="NNQ85" s="103"/>
      <c r="NNR85" s="103"/>
      <c r="NNS85" s="103"/>
      <c r="NNT85" s="103"/>
      <c r="NNU85" s="103"/>
      <c r="NNV85" s="103"/>
      <c r="NNW85" s="103"/>
      <c r="NNX85" s="103"/>
      <c r="NNY85" s="103"/>
      <c r="NNZ85" s="103"/>
      <c r="NOA85" s="103"/>
      <c r="NOB85" s="103"/>
      <c r="NOC85" s="103"/>
      <c r="NOD85" s="103"/>
      <c r="NOE85" s="103"/>
      <c r="NOF85" s="103"/>
      <c r="NOG85" s="103"/>
      <c r="NOH85" s="103"/>
      <c r="NOI85" s="103"/>
      <c r="NOJ85" s="103"/>
      <c r="NOK85" s="103"/>
      <c r="NOL85" s="103"/>
      <c r="NOM85" s="103"/>
      <c r="NON85" s="103"/>
      <c r="NOO85" s="103"/>
      <c r="NOP85" s="103"/>
      <c r="NOQ85" s="103"/>
      <c r="NOR85" s="103"/>
      <c r="NOS85" s="103"/>
      <c r="NOT85" s="103"/>
      <c r="NOU85" s="103"/>
      <c r="NOV85" s="103"/>
      <c r="NOW85" s="103"/>
      <c r="NOX85" s="103"/>
      <c r="NOY85" s="103"/>
      <c r="NOZ85" s="103"/>
      <c r="NPA85" s="103"/>
      <c r="NPB85" s="103"/>
      <c r="NPC85" s="103"/>
      <c r="NPD85" s="103"/>
      <c r="NPE85" s="103"/>
      <c r="NPF85" s="103"/>
      <c r="NPG85" s="103"/>
      <c r="NPH85" s="103"/>
      <c r="NPI85" s="103"/>
      <c r="NPJ85" s="103"/>
      <c r="NPK85" s="103"/>
      <c r="NPL85" s="103"/>
      <c r="NPM85" s="103"/>
      <c r="NPN85" s="103"/>
      <c r="NPO85" s="103"/>
      <c r="NPP85" s="103"/>
      <c r="NPQ85" s="103"/>
      <c r="NPR85" s="103"/>
      <c r="NPS85" s="103"/>
      <c r="NPT85" s="103"/>
      <c r="NPU85" s="103"/>
      <c r="NPV85" s="103"/>
      <c r="NPW85" s="103"/>
      <c r="NPX85" s="103"/>
      <c r="NPY85" s="103"/>
      <c r="NPZ85" s="103"/>
      <c r="NQA85" s="103"/>
      <c r="NQB85" s="103"/>
      <c r="NQC85" s="103"/>
      <c r="NQD85" s="103"/>
      <c r="NQE85" s="103"/>
      <c r="NQF85" s="103"/>
      <c r="NQG85" s="103"/>
      <c r="NQH85" s="103"/>
      <c r="NQI85" s="103"/>
      <c r="NQJ85" s="103"/>
      <c r="NQK85" s="103"/>
      <c r="NQL85" s="103"/>
      <c r="NQM85" s="103"/>
      <c r="NQN85" s="103"/>
      <c r="NQO85" s="103"/>
      <c r="NQP85" s="103"/>
      <c r="NQQ85" s="103"/>
      <c r="NQR85" s="103"/>
      <c r="NQS85" s="103"/>
      <c r="NQT85" s="103"/>
      <c r="NQU85" s="103"/>
      <c r="NQV85" s="103"/>
      <c r="NQW85" s="103"/>
      <c r="NQX85" s="103"/>
      <c r="NQY85" s="103"/>
      <c r="NQZ85" s="103"/>
      <c r="NRA85" s="103"/>
      <c r="NRB85" s="103"/>
      <c r="NRC85" s="103"/>
      <c r="NRD85" s="103"/>
      <c r="NRE85" s="103"/>
      <c r="NRF85" s="103"/>
      <c r="NRG85" s="103"/>
      <c r="NRH85" s="103"/>
      <c r="NRI85" s="103"/>
      <c r="NRJ85" s="103"/>
      <c r="NRK85" s="103"/>
      <c r="NRL85" s="103"/>
      <c r="NRM85" s="103"/>
      <c r="NRN85" s="103"/>
      <c r="NRO85" s="103"/>
      <c r="NRP85" s="103"/>
      <c r="NRQ85" s="103"/>
      <c r="NRR85" s="103"/>
      <c r="NRS85" s="103"/>
      <c r="NRT85" s="103"/>
      <c r="NRU85" s="103"/>
      <c r="NRV85" s="103"/>
      <c r="NRW85" s="103"/>
      <c r="NRX85" s="103"/>
      <c r="NRY85" s="103"/>
      <c r="NRZ85" s="103"/>
      <c r="NSA85" s="103"/>
      <c r="NSB85" s="103"/>
      <c r="NSC85" s="103"/>
      <c r="NSD85" s="103"/>
      <c r="NSE85" s="103"/>
      <c r="NSF85" s="103"/>
      <c r="NSG85" s="103"/>
      <c r="NSH85" s="103"/>
      <c r="NSI85" s="103"/>
      <c r="NSJ85" s="103"/>
      <c r="NSK85" s="103"/>
      <c r="NSL85" s="103"/>
      <c r="NSM85" s="103"/>
      <c r="NSN85" s="103"/>
      <c r="NSO85" s="103"/>
      <c r="NSP85" s="103"/>
      <c r="NSQ85" s="103"/>
      <c r="NSR85" s="103"/>
      <c r="NSS85" s="103"/>
      <c r="NST85" s="103"/>
      <c r="NSU85" s="103"/>
      <c r="NSV85" s="103"/>
      <c r="NSW85" s="103"/>
      <c r="NSX85" s="103"/>
      <c r="NSY85" s="103"/>
      <c r="NSZ85" s="103"/>
      <c r="NTA85" s="103"/>
      <c r="NTB85" s="103"/>
      <c r="NTC85" s="103"/>
      <c r="NTD85" s="103"/>
      <c r="NTE85" s="103"/>
      <c r="NTF85" s="103"/>
      <c r="NTG85" s="103"/>
      <c r="NTH85" s="103"/>
      <c r="NTI85" s="103"/>
      <c r="NTJ85" s="103"/>
      <c r="NTK85" s="103"/>
      <c r="NTL85" s="103"/>
      <c r="NTM85" s="103"/>
      <c r="NTN85" s="103"/>
      <c r="NTO85" s="103"/>
      <c r="NTP85" s="103"/>
      <c r="NTQ85" s="103"/>
      <c r="NTR85" s="103"/>
      <c r="NTS85" s="103"/>
      <c r="NTT85" s="103"/>
      <c r="NTU85" s="103"/>
      <c r="NTV85" s="103"/>
      <c r="NTW85" s="103"/>
      <c r="NTX85" s="103"/>
      <c r="NTY85" s="103"/>
      <c r="NTZ85" s="103"/>
      <c r="NUA85" s="103"/>
      <c r="NUB85" s="103"/>
      <c r="NUC85" s="103"/>
      <c r="NUD85" s="103"/>
      <c r="NUE85" s="103"/>
      <c r="NUF85" s="103"/>
      <c r="NUG85" s="103"/>
      <c r="NUH85" s="103"/>
      <c r="NUI85" s="103"/>
      <c r="NUJ85" s="103"/>
      <c r="NUK85" s="103"/>
      <c r="NUL85" s="103"/>
      <c r="NUM85" s="103"/>
      <c r="NUN85" s="103"/>
      <c r="NUO85" s="103"/>
      <c r="NUP85" s="103"/>
      <c r="NUQ85" s="103"/>
      <c r="NUR85" s="103"/>
      <c r="NUS85" s="103"/>
      <c r="NUT85" s="103"/>
      <c r="NUU85" s="103"/>
      <c r="NUV85" s="103"/>
      <c r="NUW85" s="103"/>
      <c r="NUX85" s="103"/>
      <c r="NUY85" s="103"/>
      <c r="NUZ85" s="103"/>
      <c r="NVA85" s="103"/>
      <c r="NVB85" s="103"/>
      <c r="NVC85" s="103"/>
      <c r="NVD85" s="103"/>
      <c r="NVE85" s="103"/>
      <c r="NVF85" s="103"/>
      <c r="NVG85" s="103"/>
      <c r="NVH85" s="103"/>
      <c r="NVI85" s="103"/>
      <c r="NVJ85" s="103"/>
      <c r="NVK85" s="103"/>
      <c r="NVL85" s="103"/>
      <c r="NVM85" s="103"/>
      <c r="NVN85" s="103"/>
      <c r="NVO85" s="103"/>
      <c r="NVP85" s="103"/>
      <c r="NVQ85" s="103"/>
      <c r="NVR85" s="103"/>
      <c r="NVS85" s="103"/>
      <c r="NVT85" s="103"/>
      <c r="NVU85" s="103"/>
      <c r="NVV85" s="103"/>
      <c r="NVW85" s="103"/>
      <c r="NVX85" s="103"/>
      <c r="NVY85" s="103"/>
      <c r="NVZ85" s="103"/>
      <c r="NWA85" s="103"/>
      <c r="NWB85" s="103"/>
      <c r="NWC85" s="103"/>
      <c r="NWD85" s="103"/>
      <c r="NWE85" s="103"/>
      <c r="NWF85" s="103"/>
      <c r="NWG85" s="103"/>
      <c r="NWH85" s="103"/>
      <c r="NWI85" s="103"/>
      <c r="NWJ85" s="103"/>
      <c r="NWK85" s="103"/>
      <c r="NWL85" s="103"/>
      <c r="NWM85" s="103"/>
      <c r="NWN85" s="103"/>
      <c r="NWO85" s="103"/>
      <c r="NWP85" s="103"/>
      <c r="NWQ85" s="103"/>
      <c r="NWR85" s="103"/>
      <c r="NWS85" s="103"/>
      <c r="NWT85" s="103"/>
      <c r="NWU85" s="103"/>
      <c r="NWV85" s="103"/>
      <c r="NWW85" s="103"/>
      <c r="NWX85" s="103"/>
      <c r="NWY85" s="103"/>
      <c r="NWZ85" s="103"/>
      <c r="NXA85" s="103"/>
      <c r="NXB85" s="103"/>
      <c r="NXC85" s="103"/>
      <c r="NXD85" s="103"/>
      <c r="NXE85" s="103"/>
      <c r="NXF85" s="103"/>
      <c r="NXG85" s="103"/>
      <c r="NXH85" s="103"/>
      <c r="NXI85" s="103"/>
      <c r="NXJ85" s="103"/>
      <c r="NXK85" s="103"/>
      <c r="NXL85" s="103"/>
      <c r="NXM85" s="103"/>
      <c r="NXN85" s="103"/>
      <c r="NXO85" s="103"/>
      <c r="NXP85" s="103"/>
      <c r="NXQ85" s="103"/>
      <c r="NXR85" s="103"/>
      <c r="NXS85" s="103"/>
      <c r="NXT85" s="103"/>
      <c r="NXU85" s="103"/>
      <c r="NXV85" s="103"/>
      <c r="NXW85" s="103"/>
      <c r="NXX85" s="103"/>
      <c r="NXY85" s="103"/>
      <c r="NXZ85" s="103"/>
      <c r="NYA85" s="103"/>
      <c r="NYB85" s="103"/>
      <c r="NYC85" s="103"/>
      <c r="NYD85" s="103"/>
      <c r="NYE85" s="103"/>
      <c r="NYF85" s="103"/>
      <c r="NYG85" s="103"/>
      <c r="NYH85" s="103"/>
      <c r="NYI85" s="103"/>
      <c r="NYJ85" s="103"/>
      <c r="NYK85" s="103"/>
      <c r="NYL85" s="103"/>
      <c r="NYM85" s="103"/>
      <c r="NYN85" s="103"/>
      <c r="NYO85" s="103"/>
      <c r="NYP85" s="103"/>
      <c r="NYQ85" s="103"/>
      <c r="NYR85" s="103"/>
      <c r="NYS85" s="103"/>
      <c r="NYT85" s="103"/>
      <c r="NYU85" s="103"/>
      <c r="NYV85" s="103"/>
      <c r="NYW85" s="103"/>
      <c r="NYX85" s="103"/>
      <c r="NYY85" s="103"/>
      <c r="NYZ85" s="103"/>
      <c r="NZA85" s="103"/>
      <c r="NZB85" s="103"/>
      <c r="NZC85" s="103"/>
      <c r="NZD85" s="103"/>
      <c r="NZE85" s="103"/>
      <c r="NZF85" s="103"/>
      <c r="NZG85" s="103"/>
      <c r="NZH85" s="103"/>
      <c r="NZI85" s="103"/>
      <c r="NZJ85" s="103"/>
      <c r="NZK85" s="103"/>
      <c r="NZL85" s="103"/>
      <c r="NZM85" s="103"/>
      <c r="NZN85" s="103"/>
      <c r="NZO85" s="103"/>
      <c r="NZP85" s="103"/>
      <c r="NZQ85" s="103"/>
      <c r="NZR85" s="103"/>
      <c r="NZS85" s="103"/>
      <c r="NZT85" s="103"/>
      <c r="NZU85" s="103"/>
      <c r="NZV85" s="103"/>
      <c r="NZW85" s="103"/>
      <c r="NZX85" s="103"/>
      <c r="NZY85" s="103"/>
      <c r="NZZ85" s="103"/>
      <c r="OAA85" s="103"/>
      <c r="OAB85" s="103"/>
      <c r="OAC85" s="103"/>
      <c r="OAD85" s="103"/>
      <c r="OAE85" s="103"/>
      <c r="OAF85" s="103"/>
      <c r="OAG85" s="103"/>
      <c r="OAH85" s="103"/>
      <c r="OAI85" s="103"/>
      <c r="OAJ85" s="103"/>
      <c r="OAK85" s="103"/>
      <c r="OAL85" s="103"/>
      <c r="OAM85" s="103"/>
      <c r="OAN85" s="103"/>
      <c r="OAO85" s="103"/>
      <c r="OAP85" s="103"/>
      <c r="OAQ85" s="103"/>
      <c r="OAR85" s="103"/>
      <c r="OAS85" s="103"/>
      <c r="OAT85" s="103"/>
      <c r="OAU85" s="103"/>
      <c r="OAV85" s="103"/>
      <c r="OAW85" s="103"/>
      <c r="OAX85" s="103"/>
      <c r="OAY85" s="103"/>
      <c r="OAZ85" s="103"/>
      <c r="OBA85" s="103"/>
      <c r="OBB85" s="103"/>
      <c r="OBC85" s="103"/>
      <c r="OBD85" s="103"/>
      <c r="OBE85" s="103"/>
      <c r="OBF85" s="103"/>
      <c r="OBG85" s="103"/>
      <c r="OBH85" s="103"/>
      <c r="OBI85" s="103"/>
      <c r="OBJ85" s="103"/>
      <c r="OBK85" s="103"/>
      <c r="OBL85" s="103"/>
      <c r="OBM85" s="103"/>
      <c r="OBN85" s="103"/>
      <c r="OBO85" s="103"/>
      <c r="OBP85" s="103"/>
      <c r="OBQ85" s="103"/>
      <c r="OBR85" s="103"/>
      <c r="OBS85" s="103"/>
      <c r="OBT85" s="103"/>
      <c r="OBU85" s="103"/>
      <c r="OBV85" s="103"/>
      <c r="OBW85" s="103"/>
      <c r="OBX85" s="103"/>
      <c r="OBY85" s="103"/>
      <c r="OBZ85" s="103"/>
      <c r="OCA85" s="103"/>
      <c r="OCB85" s="103"/>
      <c r="OCC85" s="103"/>
      <c r="OCD85" s="103"/>
      <c r="OCE85" s="103"/>
      <c r="OCF85" s="103"/>
      <c r="OCG85" s="103"/>
      <c r="OCH85" s="103"/>
      <c r="OCI85" s="103"/>
      <c r="OCJ85" s="103"/>
      <c r="OCK85" s="103"/>
      <c r="OCL85" s="103"/>
      <c r="OCM85" s="103"/>
      <c r="OCN85" s="103"/>
      <c r="OCO85" s="103"/>
      <c r="OCP85" s="103"/>
      <c r="OCQ85" s="103"/>
      <c r="OCR85" s="103"/>
      <c r="OCS85" s="103"/>
      <c r="OCT85" s="103"/>
      <c r="OCU85" s="103"/>
      <c r="OCV85" s="103"/>
      <c r="OCW85" s="103"/>
      <c r="OCX85" s="103"/>
      <c r="OCY85" s="103"/>
      <c r="OCZ85" s="103"/>
      <c r="ODA85" s="103"/>
      <c r="ODB85" s="103"/>
      <c r="ODC85" s="103"/>
      <c r="ODD85" s="103"/>
      <c r="ODE85" s="103"/>
      <c r="ODF85" s="103"/>
      <c r="ODG85" s="103"/>
      <c r="ODH85" s="103"/>
      <c r="ODI85" s="103"/>
      <c r="ODJ85" s="103"/>
      <c r="ODK85" s="103"/>
      <c r="ODL85" s="103"/>
      <c r="ODM85" s="103"/>
      <c r="ODN85" s="103"/>
      <c r="ODO85" s="103"/>
      <c r="ODP85" s="103"/>
      <c r="ODQ85" s="103"/>
      <c r="ODR85" s="103"/>
      <c r="ODS85" s="103"/>
      <c r="ODT85" s="103"/>
      <c r="ODU85" s="103"/>
      <c r="ODV85" s="103"/>
      <c r="ODW85" s="103"/>
      <c r="ODX85" s="103"/>
      <c r="ODY85" s="103"/>
      <c r="ODZ85" s="103"/>
      <c r="OEA85" s="103"/>
      <c r="OEB85" s="103"/>
      <c r="OEC85" s="103"/>
      <c r="OED85" s="103"/>
      <c r="OEE85" s="103"/>
      <c r="OEF85" s="103"/>
      <c r="OEG85" s="103"/>
      <c r="OEH85" s="103"/>
      <c r="OEI85" s="103"/>
      <c r="OEJ85" s="103"/>
      <c r="OEK85" s="103"/>
      <c r="OEL85" s="103"/>
      <c r="OEM85" s="103"/>
      <c r="OEN85" s="103"/>
      <c r="OEO85" s="103"/>
      <c r="OEP85" s="103"/>
      <c r="OEQ85" s="103"/>
      <c r="OER85" s="103"/>
      <c r="OES85" s="103"/>
      <c r="OET85" s="103"/>
      <c r="OEU85" s="103"/>
      <c r="OEV85" s="103"/>
      <c r="OEW85" s="103"/>
      <c r="OEX85" s="103"/>
      <c r="OEY85" s="103"/>
      <c r="OEZ85" s="103"/>
      <c r="OFA85" s="103"/>
      <c r="OFB85" s="103"/>
      <c r="OFC85" s="103"/>
      <c r="OFD85" s="103"/>
      <c r="OFE85" s="103"/>
      <c r="OFF85" s="103"/>
      <c r="OFG85" s="103"/>
      <c r="OFH85" s="103"/>
      <c r="OFI85" s="103"/>
      <c r="OFJ85" s="103"/>
      <c r="OFK85" s="103"/>
      <c r="OFL85" s="103"/>
      <c r="OFM85" s="103"/>
      <c r="OFN85" s="103"/>
      <c r="OFO85" s="103"/>
      <c r="OFP85" s="103"/>
      <c r="OFQ85" s="103"/>
      <c r="OFR85" s="103"/>
      <c r="OFS85" s="103"/>
      <c r="OFT85" s="103"/>
      <c r="OFU85" s="103"/>
      <c r="OFV85" s="103"/>
      <c r="OFW85" s="103"/>
      <c r="OFX85" s="103"/>
      <c r="OFY85" s="103"/>
      <c r="OFZ85" s="103"/>
      <c r="OGA85" s="103"/>
      <c r="OGB85" s="103"/>
      <c r="OGC85" s="103"/>
      <c r="OGD85" s="103"/>
      <c r="OGE85" s="103"/>
      <c r="OGF85" s="103"/>
      <c r="OGG85" s="103"/>
      <c r="OGH85" s="103"/>
      <c r="OGI85" s="103"/>
      <c r="OGJ85" s="103"/>
      <c r="OGK85" s="103"/>
      <c r="OGL85" s="103"/>
      <c r="OGM85" s="103"/>
      <c r="OGN85" s="103"/>
      <c r="OGO85" s="103"/>
      <c r="OGP85" s="103"/>
      <c r="OGQ85" s="103"/>
      <c r="OGR85" s="103"/>
      <c r="OGS85" s="103"/>
      <c r="OGT85" s="103"/>
      <c r="OGU85" s="103"/>
      <c r="OGV85" s="103"/>
      <c r="OGW85" s="103"/>
      <c r="OGX85" s="103"/>
      <c r="OGY85" s="103"/>
      <c r="OGZ85" s="103"/>
      <c r="OHA85" s="103"/>
      <c r="OHB85" s="103"/>
      <c r="OHC85" s="103"/>
      <c r="OHD85" s="103"/>
      <c r="OHE85" s="103"/>
      <c r="OHF85" s="103"/>
      <c r="OHG85" s="103"/>
      <c r="OHH85" s="103"/>
      <c r="OHI85" s="103"/>
      <c r="OHJ85" s="103"/>
      <c r="OHK85" s="103"/>
      <c r="OHL85" s="103"/>
      <c r="OHM85" s="103"/>
      <c r="OHN85" s="103"/>
      <c r="OHO85" s="103"/>
      <c r="OHP85" s="103"/>
      <c r="OHQ85" s="103"/>
      <c r="OHR85" s="103"/>
      <c r="OHS85" s="103"/>
      <c r="OHT85" s="103"/>
      <c r="OHU85" s="103"/>
      <c r="OHV85" s="103"/>
      <c r="OHW85" s="103"/>
      <c r="OHX85" s="103"/>
      <c r="OHY85" s="103"/>
      <c r="OHZ85" s="103"/>
      <c r="OIA85" s="103"/>
      <c r="OIB85" s="103"/>
      <c r="OIC85" s="103"/>
      <c r="OID85" s="103"/>
      <c r="OIE85" s="103"/>
      <c r="OIF85" s="103"/>
      <c r="OIG85" s="103"/>
      <c r="OIH85" s="103"/>
      <c r="OII85" s="103"/>
      <c r="OIJ85" s="103"/>
      <c r="OIK85" s="103"/>
      <c r="OIL85" s="103"/>
      <c r="OIM85" s="103"/>
      <c r="OIN85" s="103"/>
      <c r="OIO85" s="103"/>
      <c r="OIP85" s="103"/>
      <c r="OIQ85" s="103"/>
      <c r="OIR85" s="103"/>
      <c r="OIS85" s="103"/>
      <c r="OIT85" s="103"/>
      <c r="OIU85" s="103"/>
      <c r="OIV85" s="103"/>
      <c r="OIW85" s="103"/>
      <c r="OIX85" s="103"/>
      <c r="OIY85" s="103"/>
      <c r="OIZ85" s="103"/>
      <c r="OJA85" s="103"/>
      <c r="OJB85" s="103"/>
      <c r="OJC85" s="103"/>
      <c r="OJD85" s="103"/>
      <c r="OJE85" s="103"/>
      <c r="OJF85" s="103"/>
      <c r="OJG85" s="103"/>
      <c r="OJH85" s="103"/>
      <c r="OJI85" s="103"/>
      <c r="OJJ85" s="103"/>
      <c r="OJK85" s="103"/>
      <c r="OJL85" s="103"/>
      <c r="OJM85" s="103"/>
      <c r="OJN85" s="103"/>
      <c r="OJO85" s="103"/>
      <c r="OJP85" s="103"/>
      <c r="OJQ85" s="103"/>
      <c r="OJR85" s="103"/>
      <c r="OJS85" s="103"/>
      <c r="OJT85" s="103"/>
      <c r="OJU85" s="103"/>
      <c r="OJV85" s="103"/>
      <c r="OJW85" s="103"/>
      <c r="OJX85" s="103"/>
      <c r="OJY85" s="103"/>
      <c r="OJZ85" s="103"/>
      <c r="OKA85" s="103"/>
      <c r="OKB85" s="103"/>
      <c r="OKC85" s="103"/>
      <c r="OKD85" s="103"/>
      <c r="OKE85" s="103"/>
      <c r="OKF85" s="103"/>
      <c r="OKG85" s="103"/>
      <c r="OKH85" s="103"/>
      <c r="OKI85" s="103"/>
      <c r="OKJ85" s="103"/>
      <c r="OKK85" s="103"/>
      <c r="OKL85" s="103"/>
      <c r="OKM85" s="103"/>
      <c r="OKN85" s="103"/>
      <c r="OKO85" s="103"/>
      <c r="OKP85" s="103"/>
      <c r="OKQ85" s="103"/>
      <c r="OKR85" s="103"/>
      <c r="OKS85" s="103"/>
      <c r="OKT85" s="103"/>
      <c r="OKU85" s="103"/>
      <c r="OKV85" s="103"/>
      <c r="OKW85" s="103"/>
      <c r="OKX85" s="103"/>
      <c r="OKY85" s="103"/>
      <c r="OKZ85" s="103"/>
      <c r="OLA85" s="103"/>
      <c r="OLB85" s="103"/>
      <c r="OLC85" s="103"/>
      <c r="OLD85" s="103"/>
      <c r="OLE85" s="103"/>
      <c r="OLF85" s="103"/>
      <c r="OLG85" s="103"/>
      <c r="OLH85" s="103"/>
      <c r="OLI85" s="103"/>
      <c r="OLJ85" s="103"/>
      <c r="OLK85" s="103"/>
      <c r="OLL85" s="103"/>
      <c r="OLM85" s="103"/>
      <c r="OLN85" s="103"/>
      <c r="OLO85" s="103"/>
      <c r="OLP85" s="103"/>
      <c r="OLQ85" s="103"/>
      <c r="OLR85" s="103"/>
      <c r="OLS85" s="103"/>
      <c r="OLT85" s="103"/>
      <c r="OLU85" s="103"/>
      <c r="OLV85" s="103"/>
      <c r="OLW85" s="103"/>
      <c r="OLX85" s="103"/>
      <c r="OLY85" s="103"/>
      <c r="OLZ85" s="103"/>
      <c r="OMA85" s="103"/>
      <c r="OMB85" s="103"/>
      <c r="OMC85" s="103"/>
      <c r="OMD85" s="103"/>
      <c r="OME85" s="103"/>
      <c r="OMF85" s="103"/>
      <c r="OMG85" s="103"/>
      <c r="OMH85" s="103"/>
      <c r="OMI85" s="103"/>
      <c r="OMJ85" s="103"/>
      <c r="OMK85" s="103"/>
      <c r="OML85" s="103"/>
      <c r="OMM85" s="103"/>
      <c r="OMN85" s="103"/>
      <c r="OMO85" s="103"/>
      <c r="OMP85" s="103"/>
      <c r="OMQ85" s="103"/>
      <c r="OMR85" s="103"/>
      <c r="OMS85" s="103"/>
      <c r="OMT85" s="103"/>
      <c r="OMU85" s="103"/>
      <c r="OMV85" s="103"/>
      <c r="OMW85" s="103"/>
      <c r="OMX85" s="103"/>
      <c r="OMY85" s="103"/>
      <c r="OMZ85" s="103"/>
      <c r="ONA85" s="103"/>
      <c r="ONB85" s="103"/>
      <c r="ONC85" s="103"/>
      <c r="OND85" s="103"/>
      <c r="ONE85" s="103"/>
      <c r="ONF85" s="103"/>
      <c r="ONG85" s="103"/>
      <c r="ONH85" s="103"/>
      <c r="ONI85" s="103"/>
      <c r="ONJ85" s="103"/>
      <c r="ONK85" s="103"/>
      <c r="ONL85" s="103"/>
      <c r="ONM85" s="103"/>
      <c r="ONN85" s="103"/>
      <c r="ONO85" s="103"/>
      <c r="ONP85" s="103"/>
      <c r="ONQ85" s="103"/>
      <c r="ONR85" s="103"/>
      <c r="ONS85" s="103"/>
      <c r="ONT85" s="103"/>
      <c r="ONU85" s="103"/>
      <c r="ONV85" s="103"/>
      <c r="ONW85" s="103"/>
      <c r="ONX85" s="103"/>
      <c r="ONY85" s="103"/>
      <c r="ONZ85" s="103"/>
      <c r="OOA85" s="103"/>
      <c r="OOB85" s="103"/>
      <c r="OOC85" s="103"/>
      <c r="OOD85" s="103"/>
      <c r="OOE85" s="103"/>
      <c r="OOF85" s="103"/>
      <c r="OOG85" s="103"/>
      <c r="OOH85" s="103"/>
      <c r="OOI85" s="103"/>
      <c r="OOJ85" s="103"/>
      <c r="OOK85" s="103"/>
      <c r="OOL85" s="103"/>
      <c r="OOM85" s="103"/>
      <c r="OON85" s="103"/>
      <c r="OOO85" s="103"/>
      <c r="OOP85" s="103"/>
      <c r="OOQ85" s="103"/>
      <c r="OOR85" s="103"/>
      <c r="OOS85" s="103"/>
      <c r="OOT85" s="103"/>
      <c r="OOU85" s="103"/>
      <c r="OOV85" s="103"/>
      <c r="OOW85" s="103"/>
      <c r="OOX85" s="103"/>
      <c r="OOY85" s="103"/>
      <c r="OOZ85" s="103"/>
      <c r="OPA85" s="103"/>
      <c r="OPB85" s="103"/>
      <c r="OPC85" s="103"/>
      <c r="OPD85" s="103"/>
      <c r="OPE85" s="103"/>
      <c r="OPF85" s="103"/>
      <c r="OPG85" s="103"/>
      <c r="OPH85" s="103"/>
      <c r="OPI85" s="103"/>
      <c r="OPJ85" s="103"/>
      <c r="OPK85" s="103"/>
      <c r="OPL85" s="103"/>
      <c r="OPM85" s="103"/>
      <c r="OPN85" s="103"/>
      <c r="OPO85" s="103"/>
      <c r="OPP85" s="103"/>
      <c r="OPQ85" s="103"/>
      <c r="OPR85" s="103"/>
      <c r="OPS85" s="103"/>
      <c r="OPT85" s="103"/>
      <c r="OPU85" s="103"/>
      <c r="OPV85" s="103"/>
      <c r="OPW85" s="103"/>
      <c r="OPX85" s="103"/>
      <c r="OPY85" s="103"/>
      <c r="OPZ85" s="103"/>
      <c r="OQA85" s="103"/>
      <c r="OQB85" s="103"/>
      <c r="OQC85" s="103"/>
      <c r="OQD85" s="103"/>
      <c r="OQE85" s="103"/>
      <c r="OQF85" s="103"/>
      <c r="OQG85" s="103"/>
      <c r="OQH85" s="103"/>
      <c r="OQI85" s="103"/>
      <c r="OQJ85" s="103"/>
      <c r="OQK85" s="103"/>
      <c r="OQL85" s="103"/>
      <c r="OQM85" s="103"/>
      <c r="OQN85" s="103"/>
      <c r="OQO85" s="103"/>
      <c r="OQP85" s="103"/>
      <c r="OQQ85" s="103"/>
      <c r="OQR85" s="103"/>
      <c r="OQS85" s="103"/>
      <c r="OQT85" s="103"/>
      <c r="OQU85" s="103"/>
      <c r="OQV85" s="103"/>
      <c r="OQW85" s="103"/>
      <c r="OQX85" s="103"/>
      <c r="OQY85" s="103"/>
      <c r="OQZ85" s="103"/>
      <c r="ORA85" s="103"/>
      <c r="ORB85" s="103"/>
      <c r="ORC85" s="103"/>
      <c r="ORD85" s="103"/>
      <c r="ORE85" s="103"/>
      <c r="ORF85" s="103"/>
      <c r="ORG85" s="103"/>
      <c r="ORH85" s="103"/>
      <c r="ORI85" s="103"/>
      <c r="ORJ85" s="103"/>
      <c r="ORK85" s="103"/>
      <c r="ORL85" s="103"/>
      <c r="ORM85" s="103"/>
      <c r="ORN85" s="103"/>
      <c r="ORO85" s="103"/>
      <c r="ORP85" s="103"/>
      <c r="ORQ85" s="103"/>
      <c r="ORR85" s="103"/>
      <c r="ORS85" s="103"/>
      <c r="ORT85" s="103"/>
      <c r="ORU85" s="103"/>
      <c r="ORV85" s="103"/>
      <c r="ORW85" s="103"/>
      <c r="ORX85" s="103"/>
      <c r="ORY85" s="103"/>
      <c r="ORZ85" s="103"/>
      <c r="OSA85" s="103"/>
      <c r="OSB85" s="103"/>
      <c r="OSC85" s="103"/>
      <c r="OSD85" s="103"/>
      <c r="OSE85" s="103"/>
      <c r="OSF85" s="103"/>
      <c r="OSG85" s="103"/>
      <c r="OSH85" s="103"/>
      <c r="OSI85" s="103"/>
      <c r="OSJ85" s="103"/>
      <c r="OSK85" s="103"/>
      <c r="OSL85" s="103"/>
      <c r="OSM85" s="103"/>
      <c r="OSN85" s="103"/>
      <c r="OSO85" s="103"/>
      <c r="OSP85" s="103"/>
      <c r="OSQ85" s="103"/>
      <c r="OSR85" s="103"/>
      <c r="OSS85" s="103"/>
      <c r="OST85" s="103"/>
      <c r="OSU85" s="103"/>
      <c r="OSV85" s="103"/>
      <c r="OSW85" s="103"/>
      <c r="OSX85" s="103"/>
      <c r="OSY85" s="103"/>
      <c r="OSZ85" s="103"/>
      <c r="OTA85" s="103"/>
      <c r="OTB85" s="103"/>
      <c r="OTC85" s="103"/>
      <c r="OTD85" s="103"/>
      <c r="OTE85" s="103"/>
      <c r="OTF85" s="103"/>
      <c r="OTG85" s="103"/>
      <c r="OTH85" s="103"/>
      <c r="OTI85" s="103"/>
      <c r="OTJ85" s="103"/>
      <c r="OTK85" s="103"/>
      <c r="OTL85" s="103"/>
      <c r="OTM85" s="103"/>
      <c r="OTN85" s="103"/>
      <c r="OTO85" s="103"/>
      <c r="OTP85" s="103"/>
      <c r="OTQ85" s="103"/>
      <c r="OTR85" s="103"/>
      <c r="OTS85" s="103"/>
      <c r="OTT85" s="103"/>
      <c r="OTU85" s="103"/>
      <c r="OTV85" s="103"/>
      <c r="OTW85" s="103"/>
      <c r="OTX85" s="103"/>
      <c r="OTY85" s="103"/>
      <c r="OTZ85" s="103"/>
      <c r="OUA85" s="103"/>
      <c r="OUB85" s="103"/>
      <c r="OUC85" s="103"/>
      <c r="OUD85" s="103"/>
      <c r="OUE85" s="103"/>
      <c r="OUF85" s="103"/>
      <c r="OUG85" s="103"/>
      <c r="OUH85" s="103"/>
      <c r="OUI85" s="103"/>
      <c r="OUJ85" s="103"/>
      <c r="OUK85" s="103"/>
      <c r="OUL85" s="103"/>
      <c r="OUM85" s="103"/>
      <c r="OUN85" s="103"/>
      <c r="OUO85" s="103"/>
      <c r="OUP85" s="103"/>
      <c r="OUQ85" s="103"/>
      <c r="OUR85" s="103"/>
      <c r="OUS85" s="103"/>
      <c r="OUT85" s="103"/>
      <c r="OUU85" s="103"/>
      <c r="OUV85" s="103"/>
      <c r="OUW85" s="103"/>
      <c r="OUX85" s="103"/>
      <c r="OUY85" s="103"/>
      <c r="OUZ85" s="103"/>
      <c r="OVA85" s="103"/>
      <c r="OVB85" s="103"/>
      <c r="OVC85" s="103"/>
      <c r="OVD85" s="103"/>
      <c r="OVE85" s="103"/>
      <c r="OVF85" s="103"/>
      <c r="OVG85" s="103"/>
      <c r="OVH85" s="103"/>
      <c r="OVI85" s="103"/>
      <c r="OVJ85" s="103"/>
      <c r="OVK85" s="103"/>
      <c r="OVL85" s="103"/>
      <c r="OVM85" s="103"/>
      <c r="OVN85" s="103"/>
      <c r="OVO85" s="103"/>
      <c r="OVP85" s="103"/>
      <c r="OVQ85" s="103"/>
      <c r="OVR85" s="103"/>
      <c r="OVS85" s="103"/>
      <c r="OVT85" s="103"/>
      <c r="OVU85" s="103"/>
      <c r="OVV85" s="103"/>
      <c r="OVW85" s="103"/>
      <c r="OVX85" s="103"/>
      <c r="OVY85" s="103"/>
      <c r="OVZ85" s="103"/>
      <c r="OWA85" s="103"/>
      <c r="OWB85" s="103"/>
      <c r="OWC85" s="103"/>
      <c r="OWD85" s="103"/>
      <c r="OWE85" s="103"/>
      <c r="OWF85" s="103"/>
      <c r="OWG85" s="103"/>
      <c r="OWH85" s="103"/>
      <c r="OWI85" s="103"/>
      <c r="OWJ85" s="103"/>
      <c r="OWK85" s="103"/>
      <c r="OWL85" s="103"/>
      <c r="OWM85" s="103"/>
      <c r="OWN85" s="103"/>
      <c r="OWO85" s="103"/>
      <c r="OWP85" s="103"/>
      <c r="OWQ85" s="103"/>
      <c r="OWR85" s="103"/>
      <c r="OWS85" s="103"/>
      <c r="OWT85" s="103"/>
      <c r="OWU85" s="103"/>
      <c r="OWV85" s="103"/>
      <c r="OWW85" s="103"/>
      <c r="OWX85" s="103"/>
      <c r="OWY85" s="103"/>
      <c r="OWZ85" s="103"/>
      <c r="OXA85" s="103"/>
      <c r="OXB85" s="103"/>
      <c r="OXC85" s="103"/>
      <c r="OXD85" s="103"/>
      <c r="OXE85" s="103"/>
      <c r="OXF85" s="103"/>
      <c r="OXG85" s="103"/>
      <c r="OXH85" s="103"/>
      <c r="OXI85" s="103"/>
      <c r="OXJ85" s="103"/>
      <c r="OXK85" s="103"/>
      <c r="OXL85" s="103"/>
      <c r="OXM85" s="103"/>
      <c r="OXN85" s="103"/>
      <c r="OXO85" s="103"/>
      <c r="OXP85" s="103"/>
      <c r="OXQ85" s="103"/>
      <c r="OXR85" s="103"/>
      <c r="OXS85" s="103"/>
      <c r="OXT85" s="103"/>
      <c r="OXU85" s="103"/>
      <c r="OXV85" s="103"/>
      <c r="OXW85" s="103"/>
      <c r="OXX85" s="103"/>
      <c r="OXY85" s="103"/>
      <c r="OXZ85" s="103"/>
      <c r="OYA85" s="103"/>
      <c r="OYB85" s="103"/>
      <c r="OYC85" s="103"/>
      <c r="OYD85" s="103"/>
      <c r="OYE85" s="103"/>
      <c r="OYF85" s="103"/>
      <c r="OYG85" s="103"/>
      <c r="OYH85" s="103"/>
      <c r="OYI85" s="103"/>
      <c r="OYJ85" s="103"/>
      <c r="OYK85" s="103"/>
      <c r="OYL85" s="103"/>
      <c r="OYM85" s="103"/>
      <c r="OYN85" s="103"/>
      <c r="OYO85" s="103"/>
      <c r="OYP85" s="103"/>
      <c r="OYQ85" s="103"/>
      <c r="OYR85" s="103"/>
      <c r="OYS85" s="103"/>
      <c r="OYT85" s="103"/>
      <c r="OYU85" s="103"/>
      <c r="OYV85" s="103"/>
      <c r="OYW85" s="103"/>
      <c r="OYX85" s="103"/>
      <c r="OYY85" s="103"/>
      <c r="OYZ85" s="103"/>
      <c r="OZA85" s="103"/>
      <c r="OZB85" s="103"/>
      <c r="OZC85" s="103"/>
      <c r="OZD85" s="103"/>
      <c r="OZE85" s="103"/>
      <c r="OZF85" s="103"/>
      <c r="OZG85" s="103"/>
      <c r="OZH85" s="103"/>
      <c r="OZI85" s="103"/>
      <c r="OZJ85" s="103"/>
      <c r="OZK85" s="103"/>
      <c r="OZL85" s="103"/>
      <c r="OZM85" s="103"/>
      <c r="OZN85" s="103"/>
      <c r="OZO85" s="103"/>
      <c r="OZP85" s="103"/>
      <c r="OZQ85" s="103"/>
      <c r="OZR85" s="103"/>
      <c r="OZS85" s="103"/>
      <c r="OZT85" s="103"/>
      <c r="OZU85" s="103"/>
      <c r="OZV85" s="103"/>
      <c r="OZW85" s="103"/>
      <c r="OZX85" s="103"/>
      <c r="OZY85" s="103"/>
      <c r="OZZ85" s="103"/>
      <c r="PAA85" s="103"/>
      <c r="PAB85" s="103"/>
      <c r="PAC85" s="103"/>
      <c r="PAD85" s="103"/>
      <c r="PAE85" s="103"/>
      <c r="PAF85" s="103"/>
      <c r="PAG85" s="103"/>
      <c r="PAH85" s="103"/>
      <c r="PAI85" s="103"/>
      <c r="PAJ85" s="103"/>
      <c r="PAK85" s="103"/>
      <c r="PAL85" s="103"/>
      <c r="PAM85" s="103"/>
      <c r="PAN85" s="103"/>
      <c r="PAO85" s="103"/>
      <c r="PAP85" s="103"/>
      <c r="PAQ85" s="103"/>
      <c r="PAR85" s="103"/>
      <c r="PAS85" s="103"/>
      <c r="PAT85" s="103"/>
      <c r="PAU85" s="103"/>
      <c r="PAV85" s="103"/>
      <c r="PAW85" s="103"/>
      <c r="PAX85" s="103"/>
      <c r="PAY85" s="103"/>
      <c r="PAZ85" s="103"/>
      <c r="PBA85" s="103"/>
      <c r="PBB85" s="103"/>
      <c r="PBC85" s="103"/>
      <c r="PBD85" s="103"/>
      <c r="PBE85" s="103"/>
      <c r="PBF85" s="103"/>
      <c r="PBG85" s="103"/>
      <c r="PBH85" s="103"/>
      <c r="PBI85" s="103"/>
      <c r="PBJ85" s="103"/>
      <c r="PBK85" s="103"/>
      <c r="PBL85" s="103"/>
      <c r="PBM85" s="103"/>
      <c r="PBN85" s="103"/>
      <c r="PBO85" s="103"/>
      <c r="PBP85" s="103"/>
      <c r="PBQ85" s="103"/>
      <c r="PBR85" s="103"/>
      <c r="PBS85" s="103"/>
      <c r="PBT85" s="103"/>
      <c r="PBU85" s="103"/>
      <c r="PBV85" s="103"/>
      <c r="PBW85" s="103"/>
      <c r="PBX85" s="103"/>
      <c r="PBY85" s="103"/>
      <c r="PBZ85" s="103"/>
      <c r="PCA85" s="103"/>
      <c r="PCB85" s="103"/>
      <c r="PCC85" s="103"/>
      <c r="PCD85" s="103"/>
      <c r="PCE85" s="103"/>
      <c r="PCF85" s="103"/>
      <c r="PCG85" s="103"/>
      <c r="PCH85" s="103"/>
      <c r="PCI85" s="103"/>
      <c r="PCJ85" s="103"/>
      <c r="PCK85" s="103"/>
      <c r="PCL85" s="103"/>
      <c r="PCM85" s="103"/>
      <c r="PCN85" s="103"/>
      <c r="PCO85" s="103"/>
      <c r="PCP85" s="103"/>
      <c r="PCQ85" s="103"/>
      <c r="PCR85" s="103"/>
      <c r="PCS85" s="103"/>
      <c r="PCT85" s="103"/>
      <c r="PCU85" s="103"/>
      <c r="PCV85" s="103"/>
      <c r="PCW85" s="103"/>
      <c r="PCX85" s="103"/>
      <c r="PCY85" s="103"/>
      <c r="PCZ85" s="103"/>
      <c r="PDA85" s="103"/>
      <c r="PDB85" s="103"/>
      <c r="PDC85" s="103"/>
      <c r="PDD85" s="103"/>
      <c r="PDE85" s="103"/>
      <c r="PDF85" s="103"/>
      <c r="PDG85" s="103"/>
      <c r="PDH85" s="103"/>
      <c r="PDI85" s="103"/>
      <c r="PDJ85" s="103"/>
      <c r="PDK85" s="103"/>
      <c r="PDL85" s="103"/>
      <c r="PDM85" s="103"/>
      <c r="PDN85" s="103"/>
      <c r="PDO85" s="103"/>
      <c r="PDP85" s="103"/>
      <c r="PDQ85" s="103"/>
      <c r="PDR85" s="103"/>
      <c r="PDS85" s="103"/>
      <c r="PDT85" s="103"/>
      <c r="PDU85" s="103"/>
      <c r="PDV85" s="103"/>
      <c r="PDW85" s="103"/>
      <c r="PDX85" s="103"/>
      <c r="PDY85" s="103"/>
      <c r="PDZ85" s="103"/>
      <c r="PEA85" s="103"/>
      <c r="PEB85" s="103"/>
      <c r="PEC85" s="103"/>
      <c r="PED85" s="103"/>
      <c r="PEE85" s="103"/>
      <c r="PEF85" s="103"/>
      <c r="PEG85" s="103"/>
      <c r="PEH85" s="103"/>
      <c r="PEI85" s="103"/>
      <c r="PEJ85" s="103"/>
      <c r="PEK85" s="103"/>
      <c r="PEL85" s="103"/>
      <c r="PEM85" s="103"/>
      <c r="PEN85" s="103"/>
      <c r="PEO85" s="103"/>
      <c r="PEP85" s="103"/>
      <c r="PEQ85" s="103"/>
      <c r="PER85" s="103"/>
      <c r="PES85" s="103"/>
      <c r="PET85" s="103"/>
      <c r="PEU85" s="103"/>
      <c r="PEV85" s="103"/>
      <c r="PEW85" s="103"/>
      <c r="PEX85" s="103"/>
      <c r="PEY85" s="103"/>
      <c r="PEZ85" s="103"/>
      <c r="PFA85" s="103"/>
      <c r="PFB85" s="103"/>
      <c r="PFC85" s="103"/>
      <c r="PFD85" s="103"/>
      <c r="PFE85" s="103"/>
      <c r="PFF85" s="103"/>
      <c r="PFG85" s="103"/>
      <c r="PFH85" s="103"/>
      <c r="PFI85" s="103"/>
      <c r="PFJ85" s="103"/>
      <c r="PFK85" s="103"/>
      <c r="PFL85" s="103"/>
      <c r="PFM85" s="103"/>
      <c r="PFN85" s="103"/>
      <c r="PFO85" s="103"/>
      <c r="PFP85" s="103"/>
      <c r="PFQ85" s="103"/>
      <c r="PFR85" s="103"/>
      <c r="PFS85" s="103"/>
      <c r="PFT85" s="103"/>
      <c r="PFU85" s="103"/>
      <c r="PFV85" s="103"/>
      <c r="PFW85" s="103"/>
      <c r="PFX85" s="103"/>
      <c r="PFY85" s="103"/>
      <c r="PFZ85" s="103"/>
      <c r="PGA85" s="103"/>
      <c r="PGB85" s="103"/>
      <c r="PGC85" s="103"/>
      <c r="PGD85" s="103"/>
      <c r="PGE85" s="103"/>
      <c r="PGF85" s="103"/>
      <c r="PGG85" s="103"/>
      <c r="PGH85" s="103"/>
      <c r="PGI85" s="103"/>
      <c r="PGJ85" s="103"/>
      <c r="PGK85" s="103"/>
      <c r="PGL85" s="103"/>
      <c r="PGM85" s="103"/>
      <c r="PGN85" s="103"/>
      <c r="PGO85" s="103"/>
      <c r="PGP85" s="103"/>
      <c r="PGQ85" s="103"/>
      <c r="PGR85" s="103"/>
      <c r="PGS85" s="103"/>
      <c r="PGT85" s="103"/>
      <c r="PGU85" s="103"/>
      <c r="PGV85" s="103"/>
      <c r="PGW85" s="103"/>
      <c r="PGX85" s="103"/>
      <c r="PGY85" s="103"/>
      <c r="PGZ85" s="103"/>
      <c r="PHA85" s="103"/>
      <c r="PHB85" s="103"/>
      <c r="PHC85" s="103"/>
      <c r="PHD85" s="103"/>
      <c r="PHE85" s="103"/>
      <c r="PHF85" s="103"/>
      <c r="PHG85" s="103"/>
      <c r="PHH85" s="103"/>
      <c r="PHI85" s="103"/>
      <c r="PHJ85" s="103"/>
      <c r="PHK85" s="103"/>
      <c r="PHL85" s="103"/>
      <c r="PHM85" s="103"/>
      <c r="PHN85" s="103"/>
      <c r="PHO85" s="103"/>
      <c r="PHP85" s="103"/>
      <c r="PHQ85" s="103"/>
      <c r="PHR85" s="103"/>
      <c r="PHS85" s="103"/>
      <c r="PHT85" s="103"/>
      <c r="PHU85" s="103"/>
      <c r="PHV85" s="103"/>
      <c r="PHW85" s="103"/>
      <c r="PHX85" s="103"/>
      <c r="PHY85" s="103"/>
      <c r="PHZ85" s="103"/>
      <c r="PIA85" s="103"/>
      <c r="PIB85" s="103"/>
      <c r="PIC85" s="103"/>
      <c r="PID85" s="103"/>
      <c r="PIE85" s="103"/>
      <c r="PIF85" s="103"/>
      <c r="PIG85" s="103"/>
      <c r="PIH85" s="103"/>
      <c r="PII85" s="103"/>
      <c r="PIJ85" s="103"/>
      <c r="PIK85" s="103"/>
      <c r="PIL85" s="103"/>
      <c r="PIM85" s="103"/>
      <c r="PIN85" s="103"/>
      <c r="PIO85" s="103"/>
      <c r="PIP85" s="103"/>
      <c r="PIQ85" s="103"/>
      <c r="PIR85" s="103"/>
      <c r="PIS85" s="103"/>
      <c r="PIT85" s="103"/>
      <c r="PIU85" s="103"/>
      <c r="PIV85" s="103"/>
      <c r="PIW85" s="103"/>
      <c r="PIX85" s="103"/>
      <c r="PIY85" s="103"/>
      <c r="PIZ85" s="103"/>
      <c r="PJA85" s="103"/>
      <c r="PJB85" s="103"/>
      <c r="PJC85" s="103"/>
      <c r="PJD85" s="103"/>
      <c r="PJE85" s="103"/>
      <c r="PJF85" s="103"/>
      <c r="PJG85" s="103"/>
      <c r="PJH85" s="103"/>
      <c r="PJI85" s="103"/>
      <c r="PJJ85" s="103"/>
      <c r="PJK85" s="103"/>
      <c r="PJL85" s="103"/>
      <c r="PJM85" s="103"/>
      <c r="PJN85" s="103"/>
      <c r="PJO85" s="103"/>
      <c r="PJP85" s="103"/>
      <c r="PJQ85" s="103"/>
      <c r="PJR85" s="103"/>
      <c r="PJS85" s="103"/>
      <c r="PJT85" s="103"/>
      <c r="PJU85" s="103"/>
      <c r="PJV85" s="103"/>
      <c r="PJW85" s="103"/>
      <c r="PJX85" s="103"/>
      <c r="PJY85" s="103"/>
      <c r="PJZ85" s="103"/>
      <c r="PKA85" s="103"/>
      <c r="PKB85" s="103"/>
      <c r="PKC85" s="103"/>
      <c r="PKD85" s="103"/>
      <c r="PKE85" s="103"/>
      <c r="PKF85" s="103"/>
      <c r="PKG85" s="103"/>
      <c r="PKH85" s="103"/>
      <c r="PKI85" s="103"/>
      <c r="PKJ85" s="103"/>
      <c r="PKK85" s="103"/>
      <c r="PKL85" s="103"/>
      <c r="PKM85" s="103"/>
      <c r="PKN85" s="103"/>
      <c r="PKO85" s="103"/>
      <c r="PKP85" s="103"/>
      <c r="PKQ85" s="103"/>
      <c r="PKR85" s="103"/>
      <c r="PKS85" s="103"/>
      <c r="PKT85" s="103"/>
      <c r="PKU85" s="103"/>
      <c r="PKV85" s="103"/>
      <c r="PKW85" s="103"/>
      <c r="PKX85" s="103"/>
      <c r="PKY85" s="103"/>
      <c r="PKZ85" s="103"/>
      <c r="PLA85" s="103"/>
      <c r="PLB85" s="103"/>
      <c r="PLC85" s="103"/>
      <c r="PLD85" s="103"/>
      <c r="PLE85" s="103"/>
      <c r="PLF85" s="103"/>
      <c r="PLG85" s="103"/>
      <c r="PLH85" s="103"/>
      <c r="PLI85" s="103"/>
      <c r="PLJ85" s="103"/>
      <c r="PLK85" s="103"/>
      <c r="PLL85" s="103"/>
      <c r="PLM85" s="103"/>
      <c r="PLN85" s="103"/>
      <c r="PLO85" s="103"/>
      <c r="PLP85" s="103"/>
      <c r="PLQ85" s="103"/>
      <c r="PLR85" s="103"/>
      <c r="PLS85" s="103"/>
      <c r="PLT85" s="103"/>
      <c r="PLU85" s="103"/>
      <c r="PLV85" s="103"/>
      <c r="PLW85" s="103"/>
      <c r="PLX85" s="103"/>
      <c r="PLY85" s="103"/>
      <c r="PLZ85" s="103"/>
      <c r="PMA85" s="103"/>
      <c r="PMB85" s="103"/>
      <c r="PMC85" s="103"/>
      <c r="PMD85" s="103"/>
      <c r="PME85" s="103"/>
      <c r="PMF85" s="103"/>
      <c r="PMG85" s="103"/>
      <c r="PMH85" s="103"/>
      <c r="PMI85" s="103"/>
      <c r="PMJ85" s="103"/>
      <c r="PMK85" s="103"/>
      <c r="PML85" s="103"/>
      <c r="PMM85" s="103"/>
      <c r="PMN85" s="103"/>
      <c r="PMO85" s="103"/>
      <c r="PMP85" s="103"/>
      <c r="PMQ85" s="103"/>
      <c r="PMR85" s="103"/>
      <c r="PMS85" s="103"/>
      <c r="PMT85" s="103"/>
      <c r="PMU85" s="103"/>
      <c r="PMV85" s="103"/>
      <c r="PMW85" s="103"/>
      <c r="PMX85" s="103"/>
      <c r="PMY85" s="103"/>
      <c r="PMZ85" s="103"/>
      <c r="PNA85" s="103"/>
      <c r="PNB85" s="103"/>
      <c r="PNC85" s="103"/>
      <c r="PND85" s="103"/>
      <c r="PNE85" s="103"/>
      <c r="PNF85" s="103"/>
      <c r="PNG85" s="103"/>
      <c r="PNH85" s="103"/>
      <c r="PNI85" s="103"/>
      <c r="PNJ85" s="103"/>
      <c r="PNK85" s="103"/>
      <c r="PNL85" s="103"/>
      <c r="PNM85" s="103"/>
      <c r="PNN85" s="103"/>
      <c r="PNO85" s="103"/>
      <c r="PNP85" s="103"/>
      <c r="PNQ85" s="103"/>
      <c r="PNR85" s="103"/>
      <c r="PNS85" s="103"/>
      <c r="PNT85" s="103"/>
      <c r="PNU85" s="103"/>
      <c r="PNV85" s="103"/>
      <c r="PNW85" s="103"/>
      <c r="PNX85" s="103"/>
      <c r="PNY85" s="103"/>
      <c r="PNZ85" s="103"/>
      <c r="POA85" s="103"/>
      <c r="POB85" s="103"/>
      <c r="POC85" s="103"/>
      <c r="POD85" s="103"/>
      <c r="POE85" s="103"/>
      <c r="POF85" s="103"/>
      <c r="POG85" s="103"/>
      <c r="POH85" s="103"/>
      <c r="POI85" s="103"/>
      <c r="POJ85" s="103"/>
      <c r="POK85" s="103"/>
      <c r="POL85" s="103"/>
      <c r="POM85" s="103"/>
      <c r="PON85" s="103"/>
      <c r="POO85" s="103"/>
      <c r="POP85" s="103"/>
      <c r="POQ85" s="103"/>
      <c r="POR85" s="103"/>
      <c r="POS85" s="103"/>
      <c r="POT85" s="103"/>
      <c r="POU85" s="103"/>
      <c r="POV85" s="103"/>
      <c r="POW85" s="103"/>
      <c r="POX85" s="103"/>
      <c r="POY85" s="103"/>
      <c r="POZ85" s="103"/>
      <c r="PPA85" s="103"/>
      <c r="PPB85" s="103"/>
      <c r="PPC85" s="103"/>
      <c r="PPD85" s="103"/>
      <c r="PPE85" s="103"/>
      <c r="PPF85" s="103"/>
      <c r="PPG85" s="103"/>
      <c r="PPH85" s="103"/>
      <c r="PPI85" s="103"/>
      <c r="PPJ85" s="103"/>
      <c r="PPK85" s="103"/>
      <c r="PPL85" s="103"/>
      <c r="PPM85" s="103"/>
      <c r="PPN85" s="103"/>
      <c r="PPO85" s="103"/>
      <c r="PPP85" s="103"/>
      <c r="PPQ85" s="103"/>
      <c r="PPR85" s="103"/>
      <c r="PPS85" s="103"/>
      <c r="PPT85" s="103"/>
      <c r="PPU85" s="103"/>
      <c r="PPV85" s="103"/>
      <c r="PPW85" s="103"/>
      <c r="PPX85" s="103"/>
      <c r="PPY85" s="103"/>
      <c r="PPZ85" s="103"/>
      <c r="PQA85" s="103"/>
      <c r="PQB85" s="103"/>
      <c r="PQC85" s="103"/>
      <c r="PQD85" s="103"/>
      <c r="PQE85" s="103"/>
      <c r="PQF85" s="103"/>
      <c r="PQG85" s="103"/>
      <c r="PQH85" s="103"/>
      <c r="PQI85" s="103"/>
      <c r="PQJ85" s="103"/>
      <c r="PQK85" s="103"/>
      <c r="PQL85" s="103"/>
      <c r="PQM85" s="103"/>
      <c r="PQN85" s="103"/>
      <c r="PQO85" s="103"/>
      <c r="PQP85" s="103"/>
      <c r="PQQ85" s="103"/>
      <c r="PQR85" s="103"/>
      <c r="PQS85" s="103"/>
      <c r="PQT85" s="103"/>
      <c r="PQU85" s="103"/>
      <c r="PQV85" s="103"/>
      <c r="PQW85" s="103"/>
      <c r="PQX85" s="103"/>
      <c r="PQY85" s="103"/>
      <c r="PQZ85" s="103"/>
      <c r="PRA85" s="103"/>
      <c r="PRB85" s="103"/>
      <c r="PRC85" s="103"/>
      <c r="PRD85" s="103"/>
      <c r="PRE85" s="103"/>
      <c r="PRF85" s="103"/>
      <c r="PRG85" s="103"/>
      <c r="PRH85" s="103"/>
      <c r="PRI85" s="103"/>
      <c r="PRJ85" s="103"/>
      <c r="PRK85" s="103"/>
      <c r="PRL85" s="103"/>
      <c r="PRM85" s="103"/>
      <c r="PRN85" s="103"/>
      <c r="PRO85" s="103"/>
      <c r="PRP85" s="103"/>
      <c r="PRQ85" s="103"/>
      <c r="PRR85" s="103"/>
      <c r="PRS85" s="103"/>
      <c r="PRT85" s="103"/>
      <c r="PRU85" s="103"/>
      <c r="PRV85" s="103"/>
      <c r="PRW85" s="103"/>
      <c r="PRX85" s="103"/>
      <c r="PRY85" s="103"/>
      <c r="PRZ85" s="103"/>
      <c r="PSA85" s="103"/>
      <c r="PSB85" s="103"/>
      <c r="PSC85" s="103"/>
      <c r="PSD85" s="103"/>
      <c r="PSE85" s="103"/>
      <c r="PSF85" s="103"/>
      <c r="PSG85" s="103"/>
      <c r="PSH85" s="103"/>
      <c r="PSI85" s="103"/>
      <c r="PSJ85" s="103"/>
      <c r="PSK85" s="103"/>
      <c r="PSL85" s="103"/>
      <c r="PSM85" s="103"/>
      <c r="PSN85" s="103"/>
      <c r="PSO85" s="103"/>
      <c r="PSP85" s="103"/>
      <c r="PSQ85" s="103"/>
      <c r="PSR85" s="103"/>
      <c r="PSS85" s="103"/>
      <c r="PST85" s="103"/>
      <c r="PSU85" s="103"/>
      <c r="PSV85" s="103"/>
      <c r="PSW85" s="103"/>
      <c r="PSX85" s="103"/>
      <c r="PSY85" s="103"/>
      <c r="PSZ85" s="103"/>
      <c r="PTA85" s="103"/>
      <c r="PTB85" s="103"/>
      <c r="PTC85" s="103"/>
      <c r="PTD85" s="103"/>
      <c r="PTE85" s="103"/>
      <c r="PTF85" s="103"/>
      <c r="PTG85" s="103"/>
      <c r="PTH85" s="103"/>
      <c r="PTI85" s="103"/>
      <c r="PTJ85" s="103"/>
      <c r="PTK85" s="103"/>
      <c r="PTL85" s="103"/>
      <c r="PTM85" s="103"/>
      <c r="PTN85" s="103"/>
      <c r="PTO85" s="103"/>
      <c r="PTP85" s="103"/>
      <c r="PTQ85" s="103"/>
      <c r="PTR85" s="103"/>
      <c r="PTS85" s="103"/>
      <c r="PTT85" s="103"/>
      <c r="PTU85" s="103"/>
      <c r="PTV85" s="103"/>
      <c r="PTW85" s="103"/>
      <c r="PTX85" s="103"/>
      <c r="PTY85" s="103"/>
      <c r="PTZ85" s="103"/>
      <c r="PUA85" s="103"/>
      <c r="PUB85" s="103"/>
      <c r="PUC85" s="103"/>
      <c r="PUD85" s="103"/>
      <c r="PUE85" s="103"/>
      <c r="PUF85" s="103"/>
      <c r="PUG85" s="103"/>
      <c r="PUH85" s="103"/>
      <c r="PUI85" s="103"/>
      <c r="PUJ85" s="103"/>
      <c r="PUK85" s="103"/>
      <c r="PUL85" s="103"/>
      <c r="PUM85" s="103"/>
      <c r="PUN85" s="103"/>
      <c r="PUO85" s="103"/>
      <c r="PUP85" s="103"/>
      <c r="PUQ85" s="103"/>
      <c r="PUR85" s="103"/>
      <c r="PUS85" s="103"/>
      <c r="PUT85" s="103"/>
      <c r="PUU85" s="103"/>
      <c r="PUV85" s="103"/>
      <c r="PUW85" s="103"/>
      <c r="PUX85" s="103"/>
      <c r="PUY85" s="103"/>
      <c r="PUZ85" s="103"/>
      <c r="PVA85" s="103"/>
      <c r="PVB85" s="103"/>
      <c r="PVC85" s="103"/>
      <c r="PVD85" s="103"/>
      <c r="PVE85" s="103"/>
      <c r="PVF85" s="103"/>
      <c r="PVG85" s="103"/>
      <c r="PVH85" s="103"/>
      <c r="PVI85" s="103"/>
      <c r="PVJ85" s="103"/>
      <c r="PVK85" s="103"/>
      <c r="PVL85" s="103"/>
      <c r="PVM85" s="103"/>
      <c r="PVN85" s="103"/>
      <c r="PVO85" s="103"/>
      <c r="PVP85" s="103"/>
      <c r="PVQ85" s="103"/>
      <c r="PVR85" s="103"/>
      <c r="PVS85" s="103"/>
      <c r="PVT85" s="103"/>
      <c r="PVU85" s="103"/>
      <c r="PVV85" s="103"/>
      <c r="PVW85" s="103"/>
      <c r="PVX85" s="103"/>
      <c r="PVY85" s="103"/>
      <c r="PVZ85" s="103"/>
      <c r="PWA85" s="103"/>
      <c r="PWB85" s="103"/>
      <c r="PWC85" s="103"/>
      <c r="PWD85" s="103"/>
      <c r="PWE85" s="103"/>
      <c r="PWF85" s="103"/>
      <c r="PWG85" s="103"/>
      <c r="PWH85" s="103"/>
      <c r="PWI85" s="103"/>
      <c r="PWJ85" s="103"/>
      <c r="PWK85" s="103"/>
      <c r="PWL85" s="103"/>
      <c r="PWM85" s="103"/>
      <c r="PWN85" s="103"/>
      <c r="PWO85" s="103"/>
      <c r="PWP85" s="103"/>
      <c r="PWQ85" s="103"/>
      <c r="PWR85" s="103"/>
      <c r="PWS85" s="103"/>
      <c r="PWT85" s="103"/>
      <c r="PWU85" s="103"/>
      <c r="PWV85" s="103"/>
      <c r="PWW85" s="103"/>
      <c r="PWX85" s="103"/>
      <c r="PWY85" s="103"/>
      <c r="PWZ85" s="103"/>
      <c r="PXA85" s="103"/>
      <c r="PXB85" s="103"/>
      <c r="PXC85" s="103"/>
      <c r="PXD85" s="103"/>
      <c r="PXE85" s="103"/>
      <c r="PXF85" s="103"/>
      <c r="PXG85" s="103"/>
      <c r="PXH85" s="103"/>
      <c r="PXI85" s="103"/>
      <c r="PXJ85" s="103"/>
      <c r="PXK85" s="103"/>
      <c r="PXL85" s="103"/>
      <c r="PXM85" s="103"/>
      <c r="PXN85" s="103"/>
      <c r="PXO85" s="103"/>
      <c r="PXP85" s="103"/>
      <c r="PXQ85" s="103"/>
      <c r="PXR85" s="103"/>
      <c r="PXS85" s="103"/>
      <c r="PXT85" s="103"/>
      <c r="PXU85" s="103"/>
      <c r="PXV85" s="103"/>
      <c r="PXW85" s="103"/>
      <c r="PXX85" s="103"/>
      <c r="PXY85" s="103"/>
      <c r="PXZ85" s="103"/>
      <c r="PYA85" s="103"/>
      <c r="PYB85" s="103"/>
      <c r="PYC85" s="103"/>
      <c r="PYD85" s="103"/>
      <c r="PYE85" s="103"/>
      <c r="PYF85" s="103"/>
      <c r="PYG85" s="103"/>
      <c r="PYH85" s="103"/>
      <c r="PYI85" s="103"/>
      <c r="PYJ85" s="103"/>
      <c r="PYK85" s="103"/>
      <c r="PYL85" s="103"/>
      <c r="PYM85" s="103"/>
      <c r="PYN85" s="103"/>
      <c r="PYO85" s="103"/>
      <c r="PYP85" s="103"/>
      <c r="PYQ85" s="103"/>
      <c r="PYR85" s="103"/>
      <c r="PYS85" s="103"/>
      <c r="PYT85" s="103"/>
      <c r="PYU85" s="103"/>
      <c r="PYV85" s="103"/>
      <c r="PYW85" s="103"/>
      <c r="PYX85" s="103"/>
      <c r="PYY85" s="103"/>
      <c r="PYZ85" s="103"/>
      <c r="PZA85" s="103"/>
      <c r="PZB85" s="103"/>
      <c r="PZC85" s="103"/>
      <c r="PZD85" s="103"/>
      <c r="PZE85" s="103"/>
      <c r="PZF85" s="103"/>
      <c r="PZG85" s="103"/>
      <c r="PZH85" s="103"/>
      <c r="PZI85" s="103"/>
      <c r="PZJ85" s="103"/>
      <c r="PZK85" s="103"/>
      <c r="PZL85" s="103"/>
      <c r="PZM85" s="103"/>
      <c r="PZN85" s="103"/>
      <c r="PZO85" s="103"/>
      <c r="PZP85" s="103"/>
      <c r="PZQ85" s="103"/>
      <c r="PZR85" s="103"/>
      <c r="PZS85" s="103"/>
      <c r="PZT85" s="103"/>
      <c r="PZU85" s="103"/>
      <c r="PZV85" s="103"/>
      <c r="PZW85" s="103"/>
      <c r="PZX85" s="103"/>
      <c r="PZY85" s="103"/>
      <c r="PZZ85" s="103"/>
      <c r="QAA85" s="103"/>
      <c r="QAB85" s="103"/>
      <c r="QAC85" s="103"/>
      <c r="QAD85" s="103"/>
      <c r="QAE85" s="103"/>
      <c r="QAF85" s="103"/>
      <c r="QAG85" s="103"/>
      <c r="QAH85" s="103"/>
      <c r="QAI85" s="103"/>
      <c r="QAJ85" s="103"/>
      <c r="QAK85" s="103"/>
      <c r="QAL85" s="103"/>
      <c r="QAM85" s="103"/>
      <c r="QAN85" s="103"/>
      <c r="QAO85" s="103"/>
      <c r="QAP85" s="103"/>
      <c r="QAQ85" s="103"/>
      <c r="QAR85" s="103"/>
      <c r="QAS85" s="103"/>
      <c r="QAT85" s="103"/>
      <c r="QAU85" s="103"/>
      <c r="QAV85" s="103"/>
      <c r="QAW85" s="103"/>
      <c r="QAX85" s="103"/>
      <c r="QAY85" s="103"/>
      <c r="QAZ85" s="103"/>
      <c r="QBA85" s="103"/>
      <c r="QBB85" s="103"/>
      <c r="QBC85" s="103"/>
      <c r="QBD85" s="103"/>
      <c r="QBE85" s="103"/>
      <c r="QBF85" s="103"/>
      <c r="QBG85" s="103"/>
      <c r="QBH85" s="103"/>
      <c r="QBI85" s="103"/>
      <c r="QBJ85" s="103"/>
      <c r="QBK85" s="103"/>
      <c r="QBL85" s="103"/>
      <c r="QBM85" s="103"/>
      <c r="QBN85" s="103"/>
      <c r="QBO85" s="103"/>
      <c r="QBP85" s="103"/>
      <c r="QBQ85" s="103"/>
      <c r="QBR85" s="103"/>
      <c r="QBS85" s="103"/>
      <c r="QBT85" s="103"/>
      <c r="QBU85" s="103"/>
      <c r="QBV85" s="103"/>
      <c r="QBW85" s="103"/>
      <c r="QBX85" s="103"/>
      <c r="QBY85" s="103"/>
      <c r="QBZ85" s="103"/>
      <c r="QCA85" s="103"/>
      <c r="QCB85" s="103"/>
      <c r="QCC85" s="103"/>
      <c r="QCD85" s="103"/>
      <c r="QCE85" s="103"/>
      <c r="QCF85" s="103"/>
      <c r="QCG85" s="103"/>
      <c r="QCH85" s="103"/>
      <c r="QCI85" s="103"/>
      <c r="QCJ85" s="103"/>
      <c r="QCK85" s="103"/>
      <c r="QCL85" s="103"/>
      <c r="QCM85" s="103"/>
      <c r="QCN85" s="103"/>
      <c r="QCO85" s="103"/>
      <c r="QCP85" s="103"/>
      <c r="QCQ85" s="103"/>
      <c r="QCR85" s="103"/>
      <c r="QCS85" s="103"/>
      <c r="QCT85" s="103"/>
      <c r="QCU85" s="103"/>
      <c r="QCV85" s="103"/>
      <c r="QCW85" s="103"/>
      <c r="QCX85" s="103"/>
      <c r="QCY85" s="103"/>
      <c r="QCZ85" s="103"/>
      <c r="QDA85" s="103"/>
      <c r="QDB85" s="103"/>
      <c r="QDC85" s="103"/>
      <c r="QDD85" s="103"/>
      <c r="QDE85" s="103"/>
      <c r="QDF85" s="103"/>
      <c r="QDG85" s="103"/>
      <c r="QDH85" s="103"/>
      <c r="QDI85" s="103"/>
      <c r="QDJ85" s="103"/>
      <c r="QDK85" s="103"/>
      <c r="QDL85" s="103"/>
      <c r="QDM85" s="103"/>
      <c r="QDN85" s="103"/>
      <c r="QDO85" s="103"/>
      <c r="QDP85" s="103"/>
      <c r="QDQ85" s="103"/>
      <c r="QDR85" s="103"/>
      <c r="QDS85" s="103"/>
      <c r="QDT85" s="103"/>
      <c r="QDU85" s="103"/>
      <c r="QDV85" s="103"/>
      <c r="QDW85" s="103"/>
      <c r="QDX85" s="103"/>
      <c r="QDY85" s="103"/>
      <c r="QDZ85" s="103"/>
      <c r="QEA85" s="103"/>
      <c r="QEB85" s="103"/>
      <c r="QEC85" s="103"/>
      <c r="QED85" s="103"/>
      <c r="QEE85" s="103"/>
      <c r="QEF85" s="103"/>
      <c r="QEG85" s="103"/>
      <c r="QEH85" s="103"/>
      <c r="QEI85" s="103"/>
      <c r="QEJ85" s="103"/>
      <c r="QEK85" s="103"/>
      <c r="QEL85" s="103"/>
      <c r="QEM85" s="103"/>
      <c r="QEN85" s="103"/>
      <c r="QEO85" s="103"/>
      <c r="QEP85" s="103"/>
      <c r="QEQ85" s="103"/>
      <c r="QER85" s="103"/>
      <c r="QES85" s="103"/>
      <c r="QET85" s="103"/>
      <c r="QEU85" s="103"/>
      <c r="QEV85" s="103"/>
      <c r="QEW85" s="103"/>
      <c r="QEX85" s="103"/>
      <c r="QEY85" s="103"/>
      <c r="QEZ85" s="103"/>
      <c r="QFA85" s="103"/>
      <c r="QFB85" s="103"/>
      <c r="QFC85" s="103"/>
      <c r="QFD85" s="103"/>
      <c r="QFE85" s="103"/>
      <c r="QFF85" s="103"/>
      <c r="QFG85" s="103"/>
      <c r="QFH85" s="103"/>
      <c r="QFI85" s="103"/>
      <c r="QFJ85" s="103"/>
      <c r="QFK85" s="103"/>
      <c r="QFL85" s="103"/>
      <c r="QFM85" s="103"/>
      <c r="QFN85" s="103"/>
      <c r="QFO85" s="103"/>
      <c r="QFP85" s="103"/>
      <c r="QFQ85" s="103"/>
      <c r="QFR85" s="103"/>
      <c r="QFS85" s="103"/>
      <c r="QFT85" s="103"/>
      <c r="QFU85" s="103"/>
      <c r="QFV85" s="103"/>
      <c r="QFW85" s="103"/>
      <c r="QFX85" s="103"/>
      <c r="QFY85" s="103"/>
      <c r="QFZ85" s="103"/>
      <c r="QGA85" s="103"/>
      <c r="QGB85" s="103"/>
      <c r="QGC85" s="103"/>
      <c r="QGD85" s="103"/>
      <c r="QGE85" s="103"/>
      <c r="QGF85" s="103"/>
      <c r="QGG85" s="103"/>
      <c r="QGH85" s="103"/>
      <c r="QGI85" s="103"/>
      <c r="QGJ85" s="103"/>
      <c r="QGK85" s="103"/>
      <c r="QGL85" s="103"/>
      <c r="QGM85" s="103"/>
      <c r="QGN85" s="103"/>
      <c r="QGO85" s="103"/>
      <c r="QGP85" s="103"/>
      <c r="QGQ85" s="103"/>
      <c r="QGR85" s="103"/>
      <c r="QGS85" s="103"/>
      <c r="QGT85" s="103"/>
      <c r="QGU85" s="103"/>
      <c r="QGV85" s="103"/>
      <c r="QGW85" s="103"/>
      <c r="QGX85" s="103"/>
      <c r="QGY85" s="103"/>
      <c r="QGZ85" s="103"/>
      <c r="QHA85" s="103"/>
      <c r="QHB85" s="103"/>
      <c r="QHC85" s="103"/>
      <c r="QHD85" s="103"/>
      <c r="QHE85" s="103"/>
      <c r="QHF85" s="103"/>
      <c r="QHG85" s="103"/>
      <c r="QHH85" s="103"/>
      <c r="QHI85" s="103"/>
      <c r="QHJ85" s="103"/>
      <c r="QHK85" s="103"/>
      <c r="QHL85" s="103"/>
      <c r="QHM85" s="103"/>
      <c r="QHN85" s="103"/>
      <c r="QHO85" s="103"/>
      <c r="QHP85" s="103"/>
      <c r="QHQ85" s="103"/>
      <c r="QHR85" s="103"/>
      <c r="QHS85" s="103"/>
      <c r="QHT85" s="103"/>
      <c r="QHU85" s="103"/>
      <c r="QHV85" s="103"/>
      <c r="QHW85" s="103"/>
      <c r="QHX85" s="103"/>
      <c r="QHY85" s="103"/>
      <c r="QHZ85" s="103"/>
      <c r="QIA85" s="103"/>
      <c r="QIB85" s="103"/>
      <c r="QIC85" s="103"/>
      <c r="QID85" s="103"/>
      <c r="QIE85" s="103"/>
      <c r="QIF85" s="103"/>
      <c r="QIG85" s="103"/>
      <c r="QIH85" s="103"/>
      <c r="QII85" s="103"/>
      <c r="QIJ85" s="103"/>
      <c r="QIK85" s="103"/>
      <c r="QIL85" s="103"/>
      <c r="QIM85" s="103"/>
      <c r="QIN85" s="103"/>
      <c r="QIO85" s="103"/>
      <c r="QIP85" s="103"/>
      <c r="QIQ85" s="103"/>
      <c r="QIR85" s="103"/>
      <c r="QIS85" s="103"/>
      <c r="QIT85" s="103"/>
      <c r="QIU85" s="103"/>
      <c r="QIV85" s="103"/>
      <c r="QIW85" s="103"/>
      <c r="QIX85" s="103"/>
      <c r="QIY85" s="103"/>
      <c r="QIZ85" s="103"/>
      <c r="QJA85" s="103"/>
      <c r="QJB85" s="103"/>
      <c r="QJC85" s="103"/>
      <c r="QJD85" s="103"/>
      <c r="QJE85" s="103"/>
      <c r="QJF85" s="103"/>
      <c r="QJG85" s="103"/>
      <c r="QJH85" s="103"/>
      <c r="QJI85" s="103"/>
      <c r="QJJ85" s="103"/>
      <c r="QJK85" s="103"/>
      <c r="QJL85" s="103"/>
      <c r="QJM85" s="103"/>
      <c r="QJN85" s="103"/>
      <c r="QJO85" s="103"/>
      <c r="QJP85" s="103"/>
      <c r="QJQ85" s="103"/>
      <c r="QJR85" s="103"/>
      <c r="QJS85" s="103"/>
      <c r="QJT85" s="103"/>
      <c r="QJU85" s="103"/>
      <c r="QJV85" s="103"/>
      <c r="QJW85" s="103"/>
      <c r="QJX85" s="103"/>
      <c r="QJY85" s="103"/>
      <c r="QJZ85" s="103"/>
      <c r="QKA85" s="103"/>
      <c r="QKB85" s="103"/>
      <c r="QKC85" s="103"/>
      <c r="QKD85" s="103"/>
      <c r="QKE85" s="103"/>
      <c r="QKF85" s="103"/>
      <c r="QKG85" s="103"/>
      <c r="QKH85" s="103"/>
      <c r="QKI85" s="103"/>
      <c r="QKJ85" s="103"/>
      <c r="QKK85" s="103"/>
      <c r="QKL85" s="103"/>
      <c r="QKM85" s="103"/>
      <c r="QKN85" s="103"/>
      <c r="QKO85" s="103"/>
      <c r="QKP85" s="103"/>
      <c r="QKQ85" s="103"/>
      <c r="QKR85" s="103"/>
      <c r="QKS85" s="103"/>
      <c r="QKT85" s="103"/>
      <c r="QKU85" s="103"/>
      <c r="QKV85" s="103"/>
      <c r="QKW85" s="103"/>
      <c r="QKX85" s="103"/>
      <c r="QKY85" s="103"/>
      <c r="QKZ85" s="103"/>
      <c r="QLA85" s="103"/>
      <c r="QLB85" s="103"/>
      <c r="QLC85" s="103"/>
      <c r="QLD85" s="103"/>
      <c r="QLE85" s="103"/>
      <c r="QLF85" s="103"/>
      <c r="QLG85" s="103"/>
      <c r="QLH85" s="103"/>
      <c r="QLI85" s="103"/>
      <c r="QLJ85" s="103"/>
      <c r="QLK85" s="103"/>
      <c r="QLL85" s="103"/>
      <c r="QLM85" s="103"/>
      <c r="QLN85" s="103"/>
      <c r="QLO85" s="103"/>
      <c r="QLP85" s="103"/>
      <c r="QLQ85" s="103"/>
      <c r="QLR85" s="103"/>
      <c r="QLS85" s="103"/>
      <c r="QLT85" s="103"/>
      <c r="QLU85" s="103"/>
      <c r="QLV85" s="103"/>
      <c r="QLW85" s="103"/>
      <c r="QLX85" s="103"/>
      <c r="QLY85" s="103"/>
      <c r="QLZ85" s="103"/>
      <c r="QMA85" s="103"/>
      <c r="QMB85" s="103"/>
      <c r="QMC85" s="103"/>
      <c r="QMD85" s="103"/>
      <c r="QME85" s="103"/>
      <c r="QMF85" s="103"/>
      <c r="QMG85" s="103"/>
      <c r="QMH85" s="103"/>
      <c r="QMI85" s="103"/>
      <c r="QMJ85" s="103"/>
      <c r="QMK85" s="103"/>
      <c r="QML85" s="103"/>
      <c r="QMM85" s="103"/>
      <c r="QMN85" s="103"/>
      <c r="QMO85" s="103"/>
      <c r="QMP85" s="103"/>
      <c r="QMQ85" s="103"/>
      <c r="QMR85" s="103"/>
      <c r="QMS85" s="103"/>
      <c r="QMT85" s="103"/>
      <c r="QMU85" s="103"/>
      <c r="QMV85" s="103"/>
      <c r="QMW85" s="103"/>
      <c r="QMX85" s="103"/>
      <c r="QMY85" s="103"/>
      <c r="QMZ85" s="103"/>
      <c r="QNA85" s="103"/>
      <c r="QNB85" s="103"/>
      <c r="QNC85" s="103"/>
      <c r="QND85" s="103"/>
      <c r="QNE85" s="103"/>
      <c r="QNF85" s="103"/>
      <c r="QNG85" s="103"/>
      <c r="QNH85" s="103"/>
      <c r="QNI85" s="103"/>
      <c r="QNJ85" s="103"/>
      <c r="QNK85" s="103"/>
      <c r="QNL85" s="103"/>
      <c r="QNM85" s="103"/>
      <c r="QNN85" s="103"/>
      <c r="QNO85" s="103"/>
      <c r="QNP85" s="103"/>
      <c r="QNQ85" s="103"/>
      <c r="QNR85" s="103"/>
      <c r="QNS85" s="103"/>
      <c r="QNT85" s="103"/>
      <c r="QNU85" s="103"/>
      <c r="QNV85" s="103"/>
      <c r="QNW85" s="103"/>
      <c r="QNX85" s="103"/>
      <c r="QNY85" s="103"/>
      <c r="QNZ85" s="103"/>
      <c r="QOA85" s="103"/>
      <c r="QOB85" s="103"/>
      <c r="QOC85" s="103"/>
      <c r="QOD85" s="103"/>
      <c r="QOE85" s="103"/>
      <c r="QOF85" s="103"/>
      <c r="QOG85" s="103"/>
      <c r="QOH85" s="103"/>
      <c r="QOI85" s="103"/>
      <c r="QOJ85" s="103"/>
      <c r="QOK85" s="103"/>
      <c r="QOL85" s="103"/>
      <c r="QOM85" s="103"/>
      <c r="QON85" s="103"/>
      <c r="QOO85" s="103"/>
      <c r="QOP85" s="103"/>
      <c r="QOQ85" s="103"/>
      <c r="QOR85" s="103"/>
      <c r="QOS85" s="103"/>
      <c r="QOT85" s="103"/>
      <c r="QOU85" s="103"/>
      <c r="QOV85" s="103"/>
      <c r="QOW85" s="103"/>
      <c r="QOX85" s="103"/>
      <c r="QOY85" s="103"/>
      <c r="QOZ85" s="103"/>
      <c r="QPA85" s="103"/>
      <c r="QPB85" s="103"/>
      <c r="QPC85" s="103"/>
      <c r="QPD85" s="103"/>
      <c r="QPE85" s="103"/>
      <c r="QPF85" s="103"/>
      <c r="QPG85" s="103"/>
      <c r="QPH85" s="103"/>
      <c r="QPI85" s="103"/>
      <c r="QPJ85" s="103"/>
      <c r="QPK85" s="103"/>
      <c r="QPL85" s="103"/>
      <c r="QPM85" s="103"/>
      <c r="QPN85" s="103"/>
      <c r="QPO85" s="103"/>
      <c r="QPP85" s="103"/>
      <c r="QPQ85" s="103"/>
      <c r="QPR85" s="103"/>
      <c r="QPS85" s="103"/>
      <c r="QPT85" s="103"/>
      <c r="QPU85" s="103"/>
      <c r="QPV85" s="103"/>
      <c r="QPW85" s="103"/>
      <c r="QPX85" s="103"/>
      <c r="QPY85" s="103"/>
      <c r="QPZ85" s="103"/>
      <c r="QQA85" s="103"/>
      <c r="QQB85" s="103"/>
      <c r="QQC85" s="103"/>
      <c r="QQD85" s="103"/>
      <c r="QQE85" s="103"/>
      <c r="QQF85" s="103"/>
      <c r="QQG85" s="103"/>
      <c r="QQH85" s="103"/>
      <c r="QQI85" s="103"/>
      <c r="QQJ85" s="103"/>
      <c r="QQK85" s="103"/>
      <c r="QQL85" s="103"/>
      <c r="QQM85" s="103"/>
      <c r="QQN85" s="103"/>
      <c r="QQO85" s="103"/>
      <c r="QQP85" s="103"/>
      <c r="QQQ85" s="103"/>
      <c r="QQR85" s="103"/>
      <c r="QQS85" s="103"/>
      <c r="QQT85" s="103"/>
      <c r="QQU85" s="103"/>
      <c r="QQV85" s="103"/>
      <c r="QQW85" s="103"/>
      <c r="QQX85" s="103"/>
      <c r="QQY85" s="103"/>
      <c r="QQZ85" s="103"/>
      <c r="QRA85" s="103"/>
      <c r="QRB85" s="103"/>
      <c r="QRC85" s="103"/>
      <c r="QRD85" s="103"/>
      <c r="QRE85" s="103"/>
      <c r="QRF85" s="103"/>
      <c r="QRG85" s="103"/>
      <c r="QRH85" s="103"/>
      <c r="QRI85" s="103"/>
      <c r="QRJ85" s="103"/>
      <c r="QRK85" s="103"/>
      <c r="QRL85" s="103"/>
      <c r="QRM85" s="103"/>
      <c r="QRN85" s="103"/>
      <c r="QRO85" s="103"/>
      <c r="QRP85" s="103"/>
      <c r="QRQ85" s="103"/>
      <c r="QRR85" s="103"/>
      <c r="QRS85" s="103"/>
      <c r="QRT85" s="103"/>
      <c r="QRU85" s="103"/>
      <c r="QRV85" s="103"/>
      <c r="QRW85" s="103"/>
      <c r="QRX85" s="103"/>
      <c r="QRY85" s="103"/>
      <c r="QRZ85" s="103"/>
      <c r="QSA85" s="103"/>
      <c r="QSB85" s="103"/>
      <c r="QSC85" s="103"/>
      <c r="QSD85" s="103"/>
      <c r="QSE85" s="103"/>
      <c r="QSF85" s="103"/>
      <c r="QSG85" s="103"/>
      <c r="QSH85" s="103"/>
      <c r="QSI85" s="103"/>
      <c r="QSJ85" s="103"/>
      <c r="QSK85" s="103"/>
      <c r="QSL85" s="103"/>
      <c r="QSM85" s="103"/>
      <c r="QSN85" s="103"/>
      <c r="QSO85" s="103"/>
      <c r="QSP85" s="103"/>
      <c r="QSQ85" s="103"/>
      <c r="QSR85" s="103"/>
      <c r="QSS85" s="103"/>
      <c r="QST85" s="103"/>
      <c r="QSU85" s="103"/>
      <c r="QSV85" s="103"/>
      <c r="QSW85" s="103"/>
      <c r="QSX85" s="103"/>
      <c r="QSY85" s="103"/>
      <c r="QSZ85" s="103"/>
      <c r="QTA85" s="103"/>
      <c r="QTB85" s="103"/>
      <c r="QTC85" s="103"/>
      <c r="QTD85" s="103"/>
      <c r="QTE85" s="103"/>
      <c r="QTF85" s="103"/>
      <c r="QTG85" s="103"/>
      <c r="QTH85" s="103"/>
      <c r="QTI85" s="103"/>
      <c r="QTJ85" s="103"/>
      <c r="QTK85" s="103"/>
      <c r="QTL85" s="103"/>
      <c r="QTM85" s="103"/>
      <c r="QTN85" s="103"/>
      <c r="QTO85" s="103"/>
      <c r="QTP85" s="103"/>
      <c r="QTQ85" s="103"/>
      <c r="QTR85" s="103"/>
      <c r="QTS85" s="103"/>
      <c r="QTT85" s="103"/>
      <c r="QTU85" s="103"/>
      <c r="QTV85" s="103"/>
      <c r="QTW85" s="103"/>
      <c r="QTX85" s="103"/>
      <c r="QTY85" s="103"/>
      <c r="QTZ85" s="103"/>
      <c r="QUA85" s="103"/>
      <c r="QUB85" s="103"/>
      <c r="QUC85" s="103"/>
      <c r="QUD85" s="103"/>
      <c r="QUE85" s="103"/>
      <c r="QUF85" s="103"/>
      <c r="QUG85" s="103"/>
      <c r="QUH85" s="103"/>
      <c r="QUI85" s="103"/>
      <c r="QUJ85" s="103"/>
      <c r="QUK85" s="103"/>
      <c r="QUL85" s="103"/>
      <c r="QUM85" s="103"/>
      <c r="QUN85" s="103"/>
      <c r="QUO85" s="103"/>
      <c r="QUP85" s="103"/>
      <c r="QUQ85" s="103"/>
      <c r="QUR85" s="103"/>
      <c r="QUS85" s="103"/>
      <c r="QUT85" s="103"/>
      <c r="QUU85" s="103"/>
      <c r="QUV85" s="103"/>
      <c r="QUW85" s="103"/>
      <c r="QUX85" s="103"/>
      <c r="QUY85" s="103"/>
      <c r="QUZ85" s="103"/>
      <c r="QVA85" s="103"/>
      <c r="QVB85" s="103"/>
      <c r="QVC85" s="103"/>
      <c r="QVD85" s="103"/>
      <c r="QVE85" s="103"/>
      <c r="QVF85" s="103"/>
      <c r="QVG85" s="103"/>
      <c r="QVH85" s="103"/>
      <c r="QVI85" s="103"/>
      <c r="QVJ85" s="103"/>
      <c r="QVK85" s="103"/>
      <c r="QVL85" s="103"/>
      <c r="QVM85" s="103"/>
      <c r="QVN85" s="103"/>
      <c r="QVO85" s="103"/>
      <c r="QVP85" s="103"/>
      <c r="QVQ85" s="103"/>
      <c r="QVR85" s="103"/>
      <c r="QVS85" s="103"/>
      <c r="QVT85" s="103"/>
      <c r="QVU85" s="103"/>
      <c r="QVV85" s="103"/>
      <c r="QVW85" s="103"/>
      <c r="QVX85" s="103"/>
      <c r="QVY85" s="103"/>
      <c r="QVZ85" s="103"/>
      <c r="QWA85" s="103"/>
      <c r="QWB85" s="103"/>
      <c r="QWC85" s="103"/>
      <c r="QWD85" s="103"/>
      <c r="QWE85" s="103"/>
      <c r="QWF85" s="103"/>
      <c r="QWG85" s="103"/>
      <c r="QWH85" s="103"/>
      <c r="QWI85" s="103"/>
      <c r="QWJ85" s="103"/>
      <c r="QWK85" s="103"/>
      <c r="QWL85" s="103"/>
      <c r="QWM85" s="103"/>
      <c r="QWN85" s="103"/>
      <c r="QWO85" s="103"/>
      <c r="QWP85" s="103"/>
      <c r="QWQ85" s="103"/>
      <c r="QWR85" s="103"/>
      <c r="QWS85" s="103"/>
      <c r="QWT85" s="103"/>
      <c r="QWU85" s="103"/>
      <c r="QWV85" s="103"/>
      <c r="QWW85" s="103"/>
      <c r="QWX85" s="103"/>
      <c r="QWY85" s="103"/>
      <c r="QWZ85" s="103"/>
      <c r="QXA85" s="103"/>
      <c r="QXB85" s="103"/>
      <c r="QXC85" s="103"/>
      <c r="QXD85" s="103"/>
      <c r="QXE85" s="103"/>
      <c r="QXF85" s="103"/>
      <c r="QXG85" s="103"/>
      <c r="QXH85" s="103"/>
      <c r="QXI85" s="103"/>
      <c r="QXJ85" s="103"/>
      <c r="QXK85" s="103"/>
      <c r="QXL85" s="103"/>
      <c r="QXM85" s="103"/>
      <c r="QXN85" s="103"/>
      <c r="QXO85" s="103"/>
      <c r="QXP85" s="103"/>
      <c r="QXQ85" s="103"/>
      <c r="QXR85" s="103"/>
      <c r="QXS85" s="103"/>
      <c r="QXT85" s="103"/>
      <c r="QXU85" s="103"/>
      <c r="QXV85" s="103"/>
      <c r="QXW85" s="103"/>
      <c r="QXX85" s="103"/>
      <c r="QXY85" s="103"/>
      <c r="QXZ85" s="103"/>
      <c r="QYA85" s="103"/>
      <c r="QYB85" s="103"/>
      <c r="QYC85" s="103"/>
      <c r="QYD85" s="103"/>
      <c r="QYE85" s="103"/>
      <c r="QYF85" s="103"/>
      <c r="QYG85" s="103"/>
      <c r="QYH85" s="103"/>
      <c r="QYI85" s="103"/>
      <c r="QYJ85" s="103"/>
      <c r="QYK85" s="103"/>
      <c r="QYL85" s="103"/>
      <c r="QYM85" s="103"/>
      <c r="QYN85" s="103"/>
      <c r="QYO85" s="103"/>
      <c r="QYP85" s="103"/>
      <c r="QYQ85" s="103"/>
      <c r="QYR85" s="103"/>
      <c r="QYS85" s="103"/>
      <c r="QYT85" s="103"/>
      <c r="QYU85" s="103"/>
      <c r="QYV85" s="103"/>
      <c r="QYW85" s="103"/>
      <c r="QYX85" s="103"/>
      <c r="QYY85" s="103"/>
      <c r="QYZ85" s="103"/>
      <c r="QZA85" s="103"/>
      <c r="QZB85" s="103"/>
      <c r="QZC85" s="103"/>
      <c r="QZD85" s="103"/>
      <c r="QZE85" s="103"/>
      <c r="QZF85" s="103"/>
      <c r="QZG85" s="103"/>
      <c r="QZH85" s="103"/>
      <c r="QZI85" s="103"/>
      <c r="QZJ85" s="103"/>
      <c r="QZK85" s="103"/>
      <c r="QZL85" s="103"/>
      <c r="QZM85" s="103"/>
      <c r="QZN85" s="103"/>
      <c r="QZO85" s="103"/>
      <c r="QZP85" s="103"/>
      <c r="QZQ85" s="103"/>
      <c r="QZR85" s="103"/>
      <c r="QZS85" s="103"/>
      <c r="QZT85" s="103"/>
      <c r="QZU85" s="103"/>
      <c r="QZV85" s="103"/>
      <c r="QZW85" s="103"/>
      <c r="QZX85" s="103"/>
      <c r="QZY85" s="103"/>
      <c r="QZZ85" s="103"/>
      <c r="RAA85" s="103"/>
      <c r="RAB85" s="103"/>
      <c r="RAC85" s="103"/>
      <c r="RAD85" s="103"/>
      <c r="RAE85" s="103"/>
      <c r="RAF85" s="103"/>
      <c r="RAG85" s="103"/>
      <c r="RAH85" s="103"/>
      <c r="RAI85" s="103"/>
      <c r="RAJ85" s="103"/>
      <c r="RAK85" s="103"/>
      <c r="RAL85" s="103"/>
      <c r="RAM85" s="103"/>
      <c r="RAN85" s="103"/>
      <c r="RAO85" s="103"/>
      <c r="RAP85" s="103"/>
      <c r="RAQ85" s="103"/>
      <c r="RAR85" s="103"/>
      <c r="RAS85" s="103"/>
      <c r="RAT85" s="103"/>
      <c r="RAU85" s="103"/>
      <c r="RAV85" s="103"/>
      <c r="RAW85" s="103"/>
      <c r="RAX85" s="103"/>
      <c r="RAY85" s="103"/>
      <c r="RAZ85" s="103"/>
      <c r="RBA85" s="103"/>
      <c r="RBB85" s="103"/>
      <c r="RBC85" s="103"/>
      <c r="RBD85" s="103"/>
      <c r="RBE85" s="103"/>
      <c r="RBF85" s="103"/>
      <c r="RBG85" s="103"/>
      <c r="RBH85" s="103"/>
      <c r="RBI85" s="103"/>
      <c r="RBJ85" s="103"/>
      <c r="RBK85" s="103"/>
      <c r="RBL85" s="103"/>
      <c r="RBM85" s="103"/>
      <c r="RBN85" s="103"/>
      <c r="RBO85" s="103"/>
      <c r="RBP85" s="103"/>
      <c r="RBQ85" s="103"/>
      <c r="RBR85" s="103"/>
      <c r="RBS85" s="103"/>
      <c r="RBT85" s="103"/>
      <c r="RBU85" s="103"/>
      <c r="RBV85" s="103"/>
      <c r="RBW85" s="103"/>
      <c r="RBX85" s="103"/>
      <c r="RBY85" s="103"/>
      <c r="RBZ85" s="103"/>
      <c r="RCA85" s="103"/>
      <c r="RCB85" s="103"/>
      <c r="RCC85" s="103"/>
      <c r="RCD85" s="103"/>
      <c r="RCE85" s="103"/>
      <c r="RCF85" s="103"/>
      <c r="RCG85" s="103"/>
      <c r="RCH85" s="103"/>
      <c r="RCI85" s="103"/>
      <c r="RCJ85" s="103"/>
      <c r="RCK85" s="103"/>
      <c r="RCL85" s="103"/>
      <c r="RCM85" s="103"/>
      <c r="RCN85" s="103"/>
      <c r="RCO85" s="103"/>
      <c r="RCP85" s="103"/>
      <c r="RCQ85" s="103"/>
      <c r="RCR85" s="103"/>
      <c r="RCS85" s="103"/>
      <c r="RCT85" s="103"/>
      <c r="RCU85" s="103"/>
      <c r="RCV85" s="103"/>
      <c r="RCW85" s="103"/>
      <c r="RCX85" s="103"/>
      <c r="RCY85" s="103"/>
      <c r="RCZ85" s="103"/>
      <c r="RDA85" s="103"/>
      <c r="RDB85" s="103"/>
      <c r="RDC85" s="103"/>
      <c r="RDD85" s="103"/>
      <c r="RDE85" s="103"/>
      <c r="RDF85" s="103"/>
      <c r="RDG85" s="103"/>
      <c r="RDH85" s="103"/>
      <c r="RDI85" s="103"/>
      <c r="RDJ85" s="103"/>
      <c r="RDK85" s="103"/>
      <c r="RDL85" s="103"/>
      <c r="RDM85" s="103"/>
      <c r="RDN85" s="103"/>
      <c r="RDO85" s="103"/>
      <c r="RDP85" s="103"/>
      <c r="RDQ85" s="103"/>
      <c r="RDR85" s="103"/>
      <c r="RDS85" s="103"/>
      <c r="RDT85" s="103"/>
      <c r="RDU85" s="103"/>
      <c r="RDV85" s="103"/>
      <c r="RDW85" s="103"/>
      <c r="RDX85" s="103"/>
      <c r="RDY85" s="103"/>
      <c r="RDZ85" s="103"/>
      <c r="REA85" s="103"/>
      <c r="REB85" s="103"/>
      <c r="REC85" s="103"/>
      <c r="RED85" s="103"/>
      <c r="REE85" s="103"/>
      <c r="REF85" s="103"/>
      <c r="REG85" s="103"/>
      <c r="REH85" s="103"/>
      <c r="REI85" s="103"/>
      <c r="REJ85" s="103"/>
      <c r="REK85" s="103"/>
      <c r="REL85" s="103"/>
      <c r="REM85" s="103"/>
      <c r="REN85" s="103"/>
      <c r="REO85" s="103"/>
      <c r="REP85" s="103"/>
      <c r="REQ85" s="103"/>
      <c r="RER85" s="103"/>
      <c r="RES85" s="103"/>
      <c r="RET85" s="103"/>
      <c r="REU85" s="103"/>
      <c r="REV85" s="103"/>
      <c r="REW85" s="103"/>
      <c r="REX85" s="103"/>
      <c r="REY85" s="103"/>
      <c r="REZ85" s="103"/>
      <c r="RFA85" s="103"/>
      <c r="RFB85" s="103"/>
      <c r="RFC85" s="103"/>
      <c r="RFD85" s="103"/>
      <c r="RFE85" s="103"/>
      <c r="RFF85" s="103"/>
      <c r="RFG85" s="103"/>
      <c r="RFH85" s="103"/>
      <c r="RFI85" s="103"/>
      <c r="RFJ85" s="103"/>
      <c r="RFK85" s="103"/>
      <c r="RFL85" s="103"/>
      <c r="RFM85" s="103"/>
      <c r="RFN85" s="103"/>
      <c r="RFO85" s="103"/>
      <c r="RFP85" s="103"/>
      <c r="RFQ85" s="103"/>
      <c r="RFR85" s="103"/>
      <c r="RFS85" s="103"/>
      <c r="RFT85" s="103"/>
      <c r="RFU85" s="103"/>
      <c r="RFV85" s="103"/>
      <c r="RFW85" s="103"/>
      <c r="RFX85" s="103"/>
      <c r="RFY85" s="103"/>
      <c r="RFZ85" s="103"/>
      <c r="RGA85" s="103"/>
      <c r="RGB85" s="103"/>
      <c r="RGC85" s="103"/>
      <c r="RGD85" s="103"/>
      <c r="RGE85" s="103"/>
      <c r="RGF85" s="103"/>
      <c r="RGG85" s="103"/>
      <c r="RGH85" s="103"/>
      <c r="RGI85" s="103"/>
      <c r="RGJ85" s="103"/>
      <c r="RGK85" s="103"/>
      <c r="RGL85" s="103"/>
      <c r="RGM85" s="103"/>
      <c r="RGN85" s="103"/>
      <c r="RGO85" s="103"/>
      <c r="RGP85" s="103"/>
      <c r="RGQ85" s="103"/>
      <c r="RGR85" s="103"/>
      <c r="RGS85" s="103"/>
      <c r="RGT85" s="103"/>
      <c r="RGU85" s="103"/>
      <c r="RGV85" s="103"/>
      <c r="RGW85" s="103"/>
      <c r="RGX85" s="103"/>
      <c r="RGY85" s="103"/>
      <c r="RGZ85" s="103"/>
      <c r="RHA85" s="103"/>
      <c r="RHB85" s="103"/>
      <c r="RHC85" s="103"/>
      <c r="RHD85" s="103"/>
      <c r="RHE85" s="103"/>
      <c r="RHF85" s="103"/>
      <c r="RHG85" s="103"/>
      <c r="RHH85" s="103"/>
      <c r="RHI85" s="103"/>
      <c r="RHJ85" s="103"/>
      <c r="RHK85" s="103"/>
      <c r="RHL85" s="103"/>
      <c r="RHM85" s="103"/>
      <c r="RHN85" s="103"/>
      <c r="RHO85" s="103"/>
      <c r="RHP85" s="103"/>
      <c r="RHQ85" s="103"/>
      <c r="RHR85" s="103"/>
      <c r="RHS85" s="103"/>
      <c r="RHT85" s="103"/>
      <c r="RHU85" s="103"/>
      <c r="RHV85" s="103"/>
      <c r="RHW85" s="103"/>
      <c r="RHX85" s="103"/>
      <c r="RHY85" s="103"/>
      <c r="RHZ85" s="103"/>
      <c r="RIA85" s="103"/>
      <c r="RIB85" s="103"/>
      <c r="RIC85" s="103"/>
      <c r="RID85" s="103"/>
      <c r="RIE85" s="103"/>
      <c r="RIF85" s="103"/>
      <c r="RIG85" s="103"/>
      <c r="RIH85" s="103"/>
      <c r="RII85" s="103"/>
      <c r="RIJ85" s="103"/>
      <c r="RIK85" s="103"/>
      <c r="RIL85" s="103"/>
      <c r="RIM85" s="103"/>
      <c r="RIN85" s="103"/>
      <c r="RIO85" s="103"/>
      <c r="RIP85" s="103"/>
      <c r="RIQ85" s="103"/>
      <c r="RIR85" s="103"/>
      <c r="RIS85" s="103"/>
      <c r="RIT85" s="103"/>
      <c r="RIU85" s="103"/>
      <c r="RIV85" s="103"/>
      <c r="RIW85" s="103"/>
      <c r="RIX85" s="103"/>
      <c r="RIY85" s="103"/>
      <c r="RIZ85" s="103"/>
      <c r="RJA85" s="103"/>
      <c r="RJB85" s="103"/>
      <c r="RJC85" s="103"/>
      <c r="RJD85" s="103"/>
      <c r="RJE85" s="103"/>
      <c r="RJF85" s="103"/>
      <c r="RJG85" s="103"/>
      <c r="RJH85" s="103"/>
      <c r="RJI85" s="103"/>
      <c r="RJJ85" s="103"/>
      <c r="RJK85" s="103"/>
      <c r="RJL85" s="103"/>
      <c r="RJM85" s="103"/>
      <c r="RJN85" s="103"/>
      <c r="RJO85" s="103"/>
      <c r="RJP85" s="103"/>
      <c r="RJQ85" s="103"/>
      <c r="RJR85" s="103"/>
      <c r="RJS85" s="103"/>
      <c r="RJT85" s="103"/>
      <c r="RJU85" s="103"/>
      <c r="RJV85" s="103"/>
      <c r="RJW85" s="103"/>
      <c r="RJX85" s="103"/>
      <c r="RJY85" s="103"/>
      <c r="RJZ85" s="103"/>
      <c r="RKA85" s="103"/>
      <c r="RKB85" s="103"/>
      <c r="RKC85" s="103"/>
      <c r="RKD85" s="103"/>
      <c r="RKE85" s="103"/>
      <c r="RKF85" s="103"/>
      <c r="RKG85" s="103"/>
      <c r="RKH85" s="103"/>
      <c r="RKI85" s="103"/>
      <c r="RKJ85" s="103"/>
      <c r="RKK85" s="103"/>
      <c r="RKL85" s="103"/>
      <c r="RKM85" s="103"/>
      <c r="RKN85" s="103"/>
      <c r="RKO85" s="103"/>
      <c r="RKP85" s="103"/>
      <c r="RKQ85" s="103"/>
      <c r="RKR85" s="103"/>
      <c r="RKS85" s="103"/>
      <c r="RKT85" s="103"/>
      <c r="RKU85" s="103"/>
      <c r="RKV85" s="103"/>
      <c r="RKW85" s="103"/>
      <c r="RKX85" s="103"/>
      <c r="RKY85" s="103"/>
      <c r="RKZ85" s="103"/>
      <c r="RLA85" s="103"/>
      <c r="RLB85" s="103"/>
      <c r="RLC85" s="103"/>
      <c r="RLD85" s="103"/>
      <c r="RLE85" s="103"/>
      <c r="RLF85" s="103"/>
      <c r="RLG85" s="103"/>
      <c r="RLH85" s="103"/>
      <c r="RLI85" s="103"/>
      <c r="RLJ85" s="103"/>
      <c r="RLK85" s="103"/>
      <c r="RLL85" s="103"/>
      <c r="RLM85" s="103"/>
      <c r="RLN85" s="103"/>
      <c r="RLO85" s="103"/>
      <c r="RLP85" s="103"/>
      <c r="RLQ85" s="103"/>
      <c r="RLR85" s="103"/>
      <c r="RLS85" s="103"/>
      <c r="RLT85" s="103"/>
      <c r="RLU85" s="103"/>
      <c r="RLV85" s="103"/>
      <c r="RLW85" s="103"/>
      <c r="RLX85" s="103"/>
      <c r="RLY85" s="103"/>
      <c r="RLZ85" s="103"/>
      <c r="RMA85" s="103"/>
      <c r="RMB85" s="103"/>
      <c r="RMC85" s="103"/>
      <c r="RMD85" s="103"/>
      <c r="RME85" s="103"/>
      <c r="RMF85" s="103"/>
      <c r="RMG85" s="103"/>
      <c r="RMH85" s="103"/>
      <c r="RMI85" s="103"/>
      <c r="RMJ85" s="103"/>
      <c r="RMK85" s="103"/>
      <c r="RML85" s="103"/>
      <c r="RMM85" s="103"/>
      <c r="RMN85" s="103"/>
      <c r="RMO85" s="103"/>
      <c r="RMP85" s="103"/>
      <c r="RMQ85" s="103"/>
      <c r="RMR85" s="103"/>
      <c r="RMS85" s="103"/>
      <c r="RMT85" s="103"/>
      <c r="RMU85" s="103"/>
      <c r="RMV85" s="103"/>
      <c r="RMW85" s="103"/>
      <c r="RMX85" s="103"/>
      <c r="RMY85" s="103"/>
      <c r="RMZ85" s="103"/>
      <c r="RNA85" s="103"/>
      <c r="RNB85" s="103"/>
      <c r="RNC85" s="103"/>
      <c r="RND85" s="103"/>
      <c r="RNE85" s="103"/>
      <c r="RNF85" s="103"/>
      <c r="RNG85" s="103"/>
      <c r="RNH85" s="103"/>
      <c r="RNI85" s="103"/>
      <c r="RNJ85" s="103"/>
      <c r="RNK85" s="103"/>
      <c r="RNL85" s="103"/>
      <c r="RNM85" s="103"/>
      <c r="RNN85" s="103"/>
      <c r="RNO85" s="103"/>
      <c r="RNP85" s="103"/>
      <c r="RNQ85" s="103"/>
      <c r="RNR85" s="103"/>
      <c r="RNS85" s="103"/>
      <c r="RNT85" s="103"/>
      <c r="RNU85" s="103"/>
      <c r="RNV85" s="103"/>
      <c r="RNW85" s="103"/>
      <c r="RNX85" s="103"/>
      <c r="RNY85" s="103"/>
      <c r="RNZ85" s="103"/>
      <c r="ROA85" s="103"/>
      <c r="ROB85" s="103"/>
      <c r="ROC85" s="103"/>
      <c r="ROD85" s="103"/>
      <c r="ROE85" s="103"/>
      <c r="ROF85" s="103"/>
      <c r="ROG85" s="103"/>
      <c r="ROH85" s="103"/>
      <c r="ROI85" s="103"/>
      <c r="ROJ85" s="103"/>
      <c r="ROK85" s="103"/>
      <c r="ROL85" s="103"/>
      <c r="ROM85" s="103"/>
      <c r="RON85" s="103"/>
      <c r="ROO85" s="103"/>
      <c r="ROP85" s="103"/>
      <c r="ROQ85" s="103"/>
      <c r="ROR85" s="103"/>
      <c r="ROS85" s="103"/>
      <c r="ROT85" s="103"/>
      <c r="ROU85" s="103"/>
      <c r="ROV85" s="103"/>
      <c r="ROW85" s="103"/>
      <c r="ROX85" s="103"/>
      <c r="ROY85" s="103"/>
      <c r="ROZ85" s="103"/>
      <c r="RPA85" s="103"/>
      <c r="RPB85" s="103"/>
      <c r="RPC85" s="103"/>
      <c r="RPD85" s="103"/>
      <c r="RPE85" s="103"/>
      <c r="RPF85" s="103"/>
      <c r="RPG85" s="103"/>
      <c r="RPH85" s="103"/>
      <c r="RPI85" s="103"/>
      <c r="RPJ85" s="103"/>
      <c r="RPK85" s="103"/>
      <c r="RPL85" s="103"/>
      <c r="RPM85" s="103"/>
      <c r="RPN85" s="103"/>
      <c r="RPO85" s="103"/>
      <c r="RPP85" s="103"/>
      <c r="RPQ85" s="103"/>
      <c r="RPR85" s="103"/>
      <c r="RPS85" s="103"/>
      <c r="RPT85" s="103"/>
      <c r="RPU85" s="103"/>
      <c r="RPV85" s="103"/>
      <c r="RPW85" s="103"/>
      <c r="RPX85" s="103"/>
      <c r="RPY85" s="103"/>
      <c r="RPZ85" s="103"/>
      <c r="RQA85" s="103"/>
      <c r="RQB85" s="103"/>
      <c r="RQC85" s="103"/>
      <c r="RQD85" s="103"/>
      <c r="RQE85" s="103"/>
      <c r="RQF85" s="103"/>
      <c r="RQG85" s="103"/>
      <c r="RQH85" s="103"/>
      <c r="RQI85" s="103"/>
      <c r="RQJ85" s="103"/>
      <c r="RQK85" s="103"/>
      <c r="RQL85" s="103"/>
      <c r="RQM85" s="103"/>
      <c r="RQN85" s="103"/>
      <c r="RQO85" s="103"/>
      <c r="RQP85" s="103"/>
      <c r="RQQ85" s="103"/>
      <c r="RQR85" s="103"/>
      <c r="RQS85" s="103"/>
      <c r="RQT85" s="103"/>
      <c r="RQU85" s="103"/>
      <c r="RQV85" s="103"/>
      <c r="RQW85" s="103"/>
      <c r="RQX85" s="103"/>
      <c r="RQY85" s="103"/>
      <c r="RQZ85" s="103"/>
      <c r="RRA85" s="103"/>
      <c r="RRB85" s="103"/>
      <c r="RRC85" s="103"/>
      <c r="RRD85" s="103"/>
      <c r="RRE85" s="103"/>
      <c r="RRF85" s="103"/>
      <c r="RRG85" s="103"/>
      <c r="RRH85" s="103"/>
      <c r="RRI85" s="103"/>
      <c r="RRJ85" s="103"/>
      <c r="RRK85" s="103"/>
      <c r="RRL85" s="103"/>
      <c r="RRM85" s="103"/>
      <c r="RRN85" s="103"/>
      <c r="RRO85" s="103"/>
      <c r="RRP85" s="103"/>
      <c r="RRQ85" s="103"/>
      <c r="RRR85" s="103"/>
      <c r="RRS85" s="103"/>
      <c r="RRT85" s="103"/>
      <c r="RRU85" s="103"/>
      <c r="RRV85" s="103"/>
      <c r="RRW85" s="103"/>
      <c r="RRX85" s="103"/>
      <c r="RRY85" s="103"/>
      <c r="RRZ85" s="103"/>
      <c r="RSA85" s="103"/>
      <c r="RSB85" s="103"/>
      <c r="RSC85" s="103"/>
      <c r="RSD85" s="103"/>
      <c r="RSE85" s="103"/>
      <c r="RSF85" s="103"/>
      <c r="RSG85" s="103"/>
      <c r="RSH85" s="103"/>
      <c r="RSI85" s="103"/>
      <c r="RSJ85" s="103"/>
      <c r="RSK85" s="103"/>
      <c r="RSL85" s="103"/>
      <c r="RSM85" s="103"/>
      <c r="RSN85" s="103"/>
      <c r="RSO85" s="103"/>
      <c r="RSP85" s="103"/>
      <c r="RSQ85" s="103"/>
      <c r="RSR85" s="103"/>
      <c r="RSS85" s="103"/>
      <c r="RST85" s="103"/>
      <c r="RSU85" s="103"/>
      <c r="RSV85" s="103"/>
      <c r="RSW85" s="103"/>
      <c r="RSX85" s="103"/>
      <c r="RSY85" s="103"/>
      <c r="RSZ85" s="103"/>
      <c r="RTA85" s="103"/>
      <c r="RTB85" s="103"/>
      <c r="RTC85" s="103"/>
      <c r="RTD85" s="103"/>
      <c r="RTE85" s="103"/>
      <c r="RTF85" s="103"/>
      <c r="RTG85" s="103"/>
      <c r="RTH85" s="103"/>
      <c r="RTI85" s="103"/>
      <c r="RTJ85" s="103"/>
      <c r="RTK85" s="103"/>
      <c r="RTL85" s="103"/>
      <c r="RTM85" s="103"/>
      <c r="RTN85" s="103"/>
      <c r="RTO85" s="103"/>
      <c r="RTP85" s="103"/>
      <c r="RTQ85" s="103"/>
      <c r="RTR85" s="103"/>
      <c r="RTS85" s="103"/>
      <c r="RTT85" s="103"/>
      <c r="RTU85" s="103"/>
      <c r="RTV85" s="103"/>
      <c r="RTW85" s="103"/>
      <c r="RTX85" s="103"/>
      <c r="RTY85" s="103"/>
      <c r="RTZ85" s="103"/>
      <c r="RUA85" s="103"/>
      <c r="RUB85" s="103"/>
      <c r="RUC85" s="103"/>
      <c r="RUD85" s="103"/>
      <c r="RUE85" s="103"/>
      <c r="RUF85" s="103"/>
      <c r="RUG85" s="103"/>
      <c r="RUH85" s="103"/>
      <c r="RUI85" s="103"/>
      <c r="RUJ85" s="103"/>
      <c r="RUK85" s="103"/>
      <c r="RUL85" s="103"/>
      <c r="RUM85" s="103"/>
      <c r="RUN85" s="103"/>
      <c r="RUO85" s="103"/>
      <c r="RUP85" s="103"/>
      <c r="RUQ85" s="103"/>
      <c r="RUR85" s="103"/>
      <c r="RUS85" s="103"/>
      <c r="RUT85" s="103"/>
      <c r="RUU85" s="103"/>
      <c r="RUV85" s="103"/>
      <c r="RUW85" s="103"/>
      <c r="RUX85" s="103"/>
      <c r="RUY85" s="103"/>
      <c r="RUZ85" s="103"/>
      <c r="RVA85" s="103"/>
      <c r="RVB85" s="103"/>
      <c r="RVC85" s="103"/>
      <c r="RVD85" s="103"/>
      <c r="RVE85" s="103"/>
      <c r="RVF85" s="103"/>
      <c r="RVG85" s="103"/>
      <c r="RVH85" s="103"/>
      <c r="RVI85" s="103"/>
      <c r="RVJ85" s="103"/>
      <c r="RVK85" s="103"/>
      <c r="RVL85" s="103"/>
      <c r="RVM85" s="103"/>
      <c r="RVN85" s="103"/>
      <c r="RVO85" s="103"/>
      <c r="RVP85" s="103"/>
      <c r="RVQ85" s="103"/>
      <c r="RVR85" s="103"/>
      <c r="RVS85" s="103"/>
      <c r="RVT85" s="103"/>
      <c r="RVU85" s="103"/>
      <c r="RVV85" s="103"/>
      <c r="RVW85" s="103"/>
      <c r="RVX85" s="103"/>
      <c r="RVY85" s="103"/>
      <c r="RVZ85" s="103"/>
      <c r="RWA85" s="103"/>
      <c r="RWB85" s="103"/>
      <c r="RWC85" s="103"/>
      <c r="RWD85" s="103"/>
      <c r="RWE85" s="103"/>
      <c r="RWF85" s="103"/>
      <c r="RWG85" s="103"/>
      <c r="RWH85" s="103"/>
      <c r="RWI85" s="103"/>
      <c r="RWJ85" s="103"/>
      <c r="RWK85" s="103"/>
      <c r="RWL85" s="103"/>
      <c r="RWM85" s="103"/>
      <c r="RWN85" s="103"/>
      <c r="RWO85" s="103"/>
      <c r="RWP85" s="103"/>
      <c r="RWQ85" s="103"/>
      <c r="RWR85" s="103"/>
      <c r="RWS85" s="103"/>
      <c r="RWT85" s="103"/>
      <c r="RWU85" s="103"/>
      <c r="RWV85" s="103"/>
      <c r="RWW85" s="103"/>
      <c r="RWX85" s="103"/>
      <c r="RWY85" s="103"/>
      <c r="RWZ85" s="103"/>
      <c r="RXA85" s="103"/>
      <c r="RXB85" s="103"/>
      <c r="RXC85" s="103"/>
      <c r="RXD85" s="103"/>
      <c r="RXE85" s="103"/>
      <c r="RXF85" s="103"/>
      <c r="RXG85" s="103"/>
      <c r="RXH85" s="103"/>
      <c r="RXI85" s="103"/>
      <c r="RXJ85" s="103"/>
      <c r="RXK85" s="103"/>
      <c r="RXL85" s="103"/>
      <c r="RXM85" s="103"/>
      <c r="RXN85" s="103"/>
      <c r="RXO85" s="103"/>
      <c r="RXP85" s="103"/>
      <c r="RXQ85" s="103"/>
      <c r="RXR85" s="103"/>
      <c r="RXS85" s="103"/>
      <c r="RXT85" s="103"/>
      <c r="RXU85" s="103"/>
      <c r="RXV85" s="103"/>
      <c r="RXW85" s="103"/>
      <c r="RXX85" s="103"/>
      <c r="RXY85" s="103"/>
      <c r="RXZ85" s="103"/>
      <c r="RYA85" s="103"/>
      <c r="RYB85" s="103"/>
      <c r="RYC85" s="103"/>
      <c r="RYD85" s="103"/>
      <c r="RYE85" s="103"/>
      <c r="RYF85" s="103"/>
      <c r="RYG85" s="103"/>
      <c r="RYH85" s="103"/>
      <c r="RYI85" s="103"/>
      <c r="RYJ85" s="103"/>
      <c r="RYK85" s="103"/>
      <c r="RYL85" s="103"/>
      <c r="RYM85" s="103"/>
      <c r="RYN85" s="103"/>
      <c r="RYO85" s="103"/>
      <c r="RYP85" s="103"/>
      <c r="RYQ85" s="103"/>
      <c r="RYR85" s="103"/>
      <c r="RYS85" s="103"/>
      <c r="RYT85" s="103"/>
      <c r="RYU85" s="103"/>
      <c r="RYV85" s="103"/>
      <c r="RYW85" s="103"/>
      <c r="RYX85" s="103"/>
      <c r="RYY85" s="103"/>
      <c r="RYZ85" s="103"/>
      <c r="RZA85" s="103"/>
      <c r="RZB85" s="103"/>
      <c r="RZC85" s="103"/>
      <c r="RZD85" s="103"/>
      <c r="RZE85" s="103"/>
      <c r="RZF85" s="103"/>
      <c r="RZG85" s="103"/>
      <c r="RZH85" s="103"/>
      <c r="RZI85" s="103"/>
      <c r="RZJ85" s="103"/>
      <c r="RZK85" s="103"/>
      <c r="RZL85" s="103"/>
      <c r="RZM85" s="103"/>
      <c r="RZN85" s="103"/>
      <c r="RZO85" s="103"/>
      <c r="RZP85" s="103"/>
      <c r="RZQ85" s="103"/>
      <c r="RZR85" s="103"/>
      <c r="RZS85" s="103"/>
      <c r="RZT85" s="103"/>
      <c r="RZU85" s="103"/>
      <c r="RZV85" s="103"/>
      <c r="RZW85" s="103"/>
      <c r="RZX85" s="103"/>
      <c r="RZY85" s="103"/>
      <c r="RZZ85" s="103"/>
      <c r="SAA85" s="103"/>
      <c r="SAB85" s="103"/>
      <c r="SAC85" s="103"/>
      <c r="SAD85" s="103"/>
      <c r="SAE85" s="103"/>
      <c r="SAF85" s="103"/>
      <c r="SAG85" s="103"/>
      <c r="SAH85" s="103"/>
      <c r="SAI85" s="103"/>
      <c r="SAJ85" s="103"/>
      <c r="SAK85" s="103"/>
      <c r="SAL85" s="103"/>
      <c r="SAM85" s="103"/>
      <c r="SAN85" s="103"/>
      <c r="SAO85" s="103"/>
      <c r="SAP85" s="103"/>
      <c r="SAQ85" s="103"/>
      <c r="SAR85" s="103"/>
      <c r="SAS85" s="103"/>
      <c r="SAT85" s="103"/>
      <c r="SAU85" s="103"/>
      <c r="SAV85" s="103"/>
      <c r="SAW85" s="103"/>
      <c r="SAX85" s="103"/>
      <c r="SAY85" s="103"/>
      <c r="SAZ85" s="103"/>
      <c r="SBA85" s="103"/>
      <c r="SBB85" s="103"/>
      <c r="SBC85" s="103"/>
      <c r="SBD85" s="103"/>
      <c r="SBE85" s="103"/>
      <c r="SBF85" s="103"/>
      <c r="SBG85" s="103"/>
      <c r="SBH85" s="103"/>
      <c r="SBI85" s="103"/>
      <c r="SBJ85" s="103"/>
      <c r="SBK85" s="103"/>
      <c r="SBL85" s="103"/>
      <c r="SBM85" s="103"/>
      <c r="SBN85" s="103"/>
      <c r="SBO85" s="103"/>
      <c r="SBP85" s="103"/>
      <c r="SBQ85" s="103"/>
      <c r="SBR85" s="103"/>
      <c r="SBS85" s="103"/>
      <c r="SBT85" s="103"/>
      <c r="SBU85" s="103"/>
      <c r="SBV85" s="103"/>
      <c r="SBW85" s="103"/>
      <c r="SBX85" s="103"/>
      <c r="SBY85" s="103"/>
      <c r="SBZ85" s="103"/>
      <c r="SCA85" s="103"/>
      <c r="SCB85" s="103"/>
      <c r="SCC85" s="103"/>
      <c r="SCD85" s="103"/>
      <c r="SCE85" s="103"/>
      <c r="SCF85" s="103"/>
      <c r="SCG85" s="103"/>
      <c r="SCH85" s="103"/>
      <c r="SCI85" s="103"/>
      <c r="SCJ85" s="103"/>
      <c r="SCK85" s="103"/>
      <c r="SCL85" s="103"/>
      <c r="SCM85" s="103"/>
      <c r="SCN85" s="103"/>
      <c r="SCO85" s="103"/>
      <c r="SCP85" s="103"/>
      <c r="SCQ85" s="103"/>
      <c r="SCR85" s="103"/>
      <c r="SCS85" s="103"/>
      <c r="SCT85" s="103"/>
      <c r="SCU85" s="103"/>
      <c r="SCV85" s="103"/>
      <c r="SCW85" s="103"/>
      <c r="SCX85" s="103"/>
      <c r="SCY85" s="103"/>
      <c r="SCZ85" s="103"/>
      <c r="SDA85" s="103"/>
      <c r="SDB85" s="103"/>
      <c r="SDC85" s="103"/>
      <c r="SDD85" s="103"/>
      <c r="SDE85" s="103"/>
      <c r="SDF85" s="103"/>
      <c r="SDG85" s="103"/>
      <c r="SDH85" s="103"/>
      <c r="SDI85" s="103"/>
      <c r="SDJ85" s="103"/>
      <c r="SDK85" s="103"/>
      <c r="SDL85" s="103"/>
      <c r="SDM85" s="103"/>
      <c r="SDN85" s="103"/>
      <c r="SDO85" s="103"/>
      <c r="SDP85" s="103"/>
      <c r="SDQ85" s="103"/>
      <c r="SDR85" s="103"/>
      <c r="SDS85" s="103"/>
      <c r="SDT85" s="103"/>
      <c r="SDU85" s="103"/>
      <c r="SDV85" s="103"/>
      <c r="SDW85" s="103"/>
      <c r="SDX85" s="103"/>
      <c r="SDY85" s="103"/>
      <c r="SDZ85" s="103"/>
      <c r="SEA85" s="103"/>
      <c r="SEB85" s="103"/>
      <c r="SEC85" s="103"/>
      <c r="SED85" s="103"/>
      <c r="SEE85" s="103"/>
      <c r="SEF85" s="103"/>
      <c r="SEG85" s="103"/>
      <c r="SEH85" s="103"/>
      <c r="SEI85" s="103"/>
      <c r="SEJ85" s="103"/>
      <c r="SEK85" s="103"/>
      <c r="SEL85" s="103"/>
      <c r="SEM85" s="103"/>
      <c r="SEN85" s="103"/>
      <c r="SEO85" s="103"/>
      <c r="SEP85" s="103"/>
      <c r="SEQ85" s="103"/>
      <c r="SER85" s="103"/>
      <c r="SES85" s="103"/>
      <c r="SET85" s="103"/>
      <c r="SEU85" s="103"/>
      <c r="SEV85" s="103"/>
      <c r="SEW85" s="103"/>
      <c r="SEX85" s="103"/>
      <c r="SEY85" s="103"/>
      <c r="SEZ85" s="103"/>
      <c r="SFA85" s="103"/>
      <c r="SFB85" s="103"/>
      <c r="SFC85" s="103"/>
      <c r="SFD85" s="103"/>
      <c r="SFE85" s="103"/>
      <c r="SFF85" s="103"/>
      <c r="SFG85" s="103"/>
      <c r="SFH85" s="103"/>
      <c r="SFI85" s="103"/>
      <c r="SFJ85" s="103"/>
      <c r="SFK85" s="103"/>
      <c r="SFL85" s="103"/>
      <c r="SFM85" s="103"/>
      <c r="SFN85" s="103"/>
      <c r="SFO85" s="103"/>
      <c r="SFP85" s="103"/>
      <c r="SFQ85" s="103"/>
      <c r="SFR85" s="103"/>
      <c r="SFS85" s="103"/>
      <c r="SFT85" s="103"/>
      <c r="SFU85" s="103"/>
      <c r="SFV85" s="103"/>
      <c r="SFW85" s="103"/>
      <c r="SFX85" s="103"/>
      <c r="SFY85" s="103"/>
      <c r="SFZ85" s="103"/>
      <c r="SGA85" s="103"/>
      <c r="SGB85" s="103"/>
      <c r="SGC85" s="103"/>
      <c r="SGD85" s="103"/>
      <c r="SGE85" s="103"/>
      <c r="SGF85" s="103"/>
      <c r="SGG85" s="103"/>
      <c r="SGH85" s="103"/>
      <c r="SGI85" s="103"/>
      <c r="SGJ85" s="103"/>
      <c r="SGK85" s="103"/>
      <c r="SGL85" s="103"/>
      <c r="SGM85" s="103"/>
      <c r="SGN85" s="103"/>
      <c r="SGO85" s="103"/>
      <c r="SGP85" s="103"/>
      <c r="SGQ85" s="103"/>
      <c r="SGR85" s="103"/>
      <c r="SGS85" s="103"/>
      <c r="SGT85" s="103"/>
      <c r="SGU85" s="103"/>
      <c r="SGV85" s="103"/>
      <c r="SGW85" s="103"/>
      <c r="SGX85" s="103"/>
      <c r="SGY85" s="103"/>
      <c r="SGZ85" s="103"/>
      <c r="SHA85" s="103"/>
      <c r="SHB85" s="103"/>
      <c r="SHC85" s="103"/>
      <c r="SHD85" s="103"/>
      <c r="SHE85" s="103"/>
      <c r="SHF85" s="103"/>
      <c r="SHG85" s="103"/>
      <c r="SHH85" s="103"/>
      <c r="SHI85" s="103"/>
      <c r="SHJ85" s="103"/>
      <c r="SHK85" s="103"/>
      <c r="SHL85" s="103"/>
      <c r="SHM85" s="103"/>
      <c r="SHN85" s="103"/>
      <c r="SHO85" s="103"/>
      <c r="SHP85" s="103"/>
      <c r="SHQ85" s="103"/>
      <c r="SHR85" s="103"/>
      <c r="SHS85" s="103"/>
      <c r="SHT85" s="103"/>
      <c r="SHU85" s="103"/>
      <c r="SHV85" s="103"/>
      <c r="SHW85" s="103"/>
      <c r="SHX85" s="103"/>
      <c r="SHY85" s="103"/>
      <c r="SHZ85" s="103"/>
      <c r="SIA85" s="103"/>
      <c r="SIB85" s="103"/>
      <c r="SIC85" s="103"/>
      <c r="SID85" s="103"/>
      <c r="SIE85" s="103"/>
      <c r="SIF85" s="103"/>
      <c r="SIG85" s="103"/>
      <c r="SIH85" s="103"/>
      <c r="SII85" s="103"/>
      <c r="SIJ85" s="103"/>
      <c r="SIK85" s="103"/>
      <c r="SIL85" s="103"/>
      <c r="SIM85" s="103"/>
      <c r="SIN85" s="103"/>
      <c r="SIO85" s="103"/>
      <c r="SIP85" s="103"/>
      <c r="SIQ85" s="103"/>
      <c r="SIR85" s="103"/>
      <c r="SIS85" s="103"/>
      <c r="SIT85" s="103"/>
      <c r="SIU85" s="103"/>
      <c r="SIV85" s="103"/>
      <c r="SIW85" s="103"/>
      <c r="SIX85" s="103"/>
      <c r="SIY85" s="103"/>
      <c r="SIZ85" s="103"/>
      <c r="SJA85" s="103"/>
      <c r="SJB85" s="103"/>
      <c r="SJC85" s="103"/>
      <c r="SJD85" s="103"/>
      <c r="SJE85" s="103"/>
      <c r="SJF85" s="103"/>
      <c r="SJG85" s="103"/>
      <c r="SJH85" s="103"/>
      <c r="SJI85" s="103"/>
      <c r="SJJ85" s="103"/>
      <c r="SJK85" s="103"/>
      <c r="SJL85" s="103"/>
      <c r="SJM85" s="103"/>
      <c r="SJN85" s="103"/>
      <c r="SJO85" s="103"/>
      <c r="SJP85" s="103"/>
      <c r="SJQ85" s="103"/>
      <c r="SJR85" s="103"/>
      <c r="SJS85" s="103"/>
      <c r="SJT85" s="103"/>
      <c r="SJU85" s="103"/>
      <c r="SJV85" s="103"/>
      <c r="SJW85" s="103"/>
      <c r="SJX85" s="103"/>
      <c r="SJY85" s="103"/>
      <c r="SJZ85" s="103"/>
      <c r="SKA85" s="103"/>
      <c r="SKB85" s="103"/>
      <c r="SKC85" s="103"/>
      <c r="SKD85" s="103"/>
      <c r="SKE85" s="103"/>
      <c r="SKF85" s="103"/>
      <c r="SKG85" s="103"/>
      <c r="SKH85" s="103"/>
      <c r="SKI85" s="103"/>
      <c r="SKJ85" s="103"/>
      <c r="SKK85" s="103"/>
      <c r="SKL85" s="103"/>
      <c r="SKM85" s="103"/>
      <c r="SKN85" s="103"/>
      <c r="SKO85" s="103"/>
      <c r="SKP85" s="103"/>
      <c r="SKQ85" s="103"/>
      <c r="SKR85" s="103"/>
      <c r="SKS85" s="103"/>
      <c r="SKT85" s="103"/>
      <c r="SKU85" s="103"/>
      <c r="SKV85" s="103"/>
      <c r="SKW85" s="103"/>
      <c r="SKX85" s="103"/>
      <c r="SKY85" s="103"/>
      <c r="SKZ85" s="103"/>
      <c r="SLA85" s="103"/>
      <c r="SLB85" s="103"/>
      <c r="SLC85" s="103"/>
      <c r="SLD85" s="103"/>
      <c r="SLE85" s="103"/>
      <c r="SLF85" s="103"/>
      <c r="SLG85" s="103"/>
      <c r="SLH85" s="103"/>
      <c r="SLI85" s="103"/>
      <c r="SLJ85" s="103"/>
      <c r="SLK85" s="103"/>
      <c r="SLL85" s="103"/>
      <c r="SLM85" s="103"/>
      <c r="SLN85" s="103"/>
      <c r="SLO85" s="103"/>
      <c r="SLP85" s="103"/>
      <c r="SLQ85" s="103"/>
      <c r="SLR85" s="103"/>
      <c r="SLS85" s="103"/>
      <c r="SLT85" s="103"/>
      <c r="SLU85" s="103"/>
      <c r="SLV85" s="103"/>
      <c r="SLW85" s="103"/>
      <c r="SLX85" s="103"/>
      <c r="SLY85" s="103"/>
      <c r="SLZ85" s="103"/>
      <c r="SMA85" s="103"/>
      <c r="SMB85" s="103"/>
      <c r="SMC85" s="103"/>
      <c r="SMD85" s="103"/>
      <c r="SME85" s="103"/>
      <c r="SMF85" s="103"/>
      <c r="SMG85" s="103"/>
      <c r="SMH85" s="103"/>
      <c r="SMI85" s="103"/>
      <c r="SMJ85" s="103"/>
      <c r="SMK85" s="103"/>
      <c r="SML85" s="103"/>
      <c r="SMM85" s="103"/>
      <c r="SMN85" s="103"/>
      <c r="SMO85" s="103"/>
      <c r="SMP85" s="103"/>
      <c r="SMQ85" s="103"/>
      <c r="SMR85" s="103"/>
      <c r="SMS85" s="103"/>
      <c r="SMT85" s="103"/>
      <c r="SMU85" s="103"/>
      <c r="SMV85" s="103"/>
      <c r="SMW85" s="103"/>
      <c r="SMX85" s="103"/>
      <c r="SMY85" s="103"/>
      <c r="SMZ85" s="103"/>
      <c r="SNA85" s="103"/>
      <c r="SNB85" s="103"/>
      <c r="SNC85" s="103"/>
      <c r="SND85" s="103"/>
      <c r="SNE85" s="103"/>
      <c r="SNF85" s="103"/>
      <c r="SNG85" s="103"/>
      <c r="SNH85" s="103"/>
      <c r="SNI85" s="103"/>
      <c r="SNJ85" s="103"/>
      <c r="SNK85" s="103"/>
      <c r="SNL85" s="103"/>
      <c r="SNM85" s="103"/>
      <c r="SNN85" s="103"/>
      <c r="SNO85" s="103"/>
      <c r="SNP85" s="103"/>
      <c r="SNQ85" s="103"/>
      <c r="SNR85" s="103"/>
      <c r="SNS85" s="103"/>
      <c r="SNT85" s="103"/>
      <c r="SNU85" s="103"/>
      <c r="SNV85" s="103"/>
      <c r="SNW85" s="103"/>
      <c r="SNX85" s="103"/>
      <c r="SNY85" s="103"/>
      <c r="SNZ85" s="103"/>
      <c r="SOA85" s="103"/>
      <c r="SOB85" s="103"/>
      <c r="SOC85" s="103"/>
      <c r="SOD85" s="103"/>
      <c r="SOE85" s="103"/>
      <c r="SOF85" s="103"/>
      <c r="SOG85" s="103"/>
      <c r="SOH85" s="103"/>
      <c r="SOI85" s="103"/>
      <c r="SOJ85" s="103"/>
      <c r="SOK85" s="103"/>
      <c r="SOL85" s="103"/>
      <c r="SOM85" s="103"/>
      <c r="SON85" s="103"/>
      <c r="SOO85" s="103"/>
      <c r="SOP85" s="103"/>
      <c r="SOQ85" s="103"/>
      <c r="SOR85" s="103"/>
      <c r="SOS85" s="103"/>
      <c r="SOT85" s="103"/>
      <c r="SOU85" s="103"/>
      <c r="SOV85" s="103"/>
      <c r="SOW85" s="103"/>
      <c r="SOX85" s="103"/>
      <c r="SOY85" s="103"/>
      <c r="SOZ85" s="103"/>
      <c r="SPA85" s="103"/>
      <c r="SPB85" s="103"/>
      <c r="SPC85" s="103"/>
      <c r="SPD85" s="103"/>
      <c r="SPE85" s="103"/>
      <c r="SPF85" s="103"/>
      <c r="SPG85" s="103"/>
      <c r="SPH85" s="103"/>
      <c r="SPI85" s="103"/>
      <c r="SPJ85" s="103"/>
      <c r="SPK85" s="103"/>
      <c r="SPL85" s="103"/>
      <c r="SPM85" s="103"/>
      <c r="SPN85" s="103"/>
      <c r="SPO85" s="103"/>
      <c r="SPP85" s="103"/>
      <c r="SPQ85" s="103"/>
      <c r="SPR85" s="103"/>
      <c r="SPS85" s="103"/>
      <c r="SPT85" s="103"/>
      <c r="SPU85" s="103"/>
      <c r="SPV85" s="103"/>
      <c r="SPW85" s="103"/>
      <c r="SPX85" s="103"/>
      <c r="SPY85" s="103"/>
      <c r="SPZ85" s="103"/>
      <c r="SQA85" s="103"/>
      <c r="SQB85" s="103"/>
      <c r="SQC85" s="103"/>
      <c r="SQD85" s="103"/>
      <c r="SQE85" s="103"/>
      <c r="SQF85" s="103"/>
      <c r="SQG85" s="103"/>
      <c r="SQH85" s="103"/>
      <c r="SQI85" s="103"/>
      <c r="SQJ85" s="103"/>
      <c r="SQK85" s="103"/>
      <c r="SQL85" s="103"/>
      <c r="SQM85" s="103"/>
      <c r="SQN85" s="103"/>
      <c r="SQO85" s="103"/>
      <c r="SQP85" s="103"/>
      <c r="SQQ85" s="103"/>
      <c r="SQR85" s="103"/>
      <c r="SQS85" s="103"/>
      <c r="SQT85" s="103"/>
      <c r="SQU85" s="103"/>
      <c r="SQV85" s="103"/>
      <c r="SQW85" s="103"/>
      <c r="SQX85" s="103"/>
      <c r="SQY85" s="103"/>
      <c r="SQZ85" s="103"/>
      <c r="SRA85" s="103"/>
      <c r="SRB85" s="103"/>
      <c r="SRC85" s="103"/>
      <c r="SRD85" s="103"/>
      <c r="SRE85" s="103"/>
      <c r="SRF85" s="103"/>
      <c r="SRG85" s="103"/>
      <c r="SRH85" s="103"/>
      <c r="SRI85" s="103"/>
      <c r="SRJ85" s="103"/>
      <c r="SRK85" s="103"/>
      <c r="SRL85" s="103"/>
      <c r="SRM85" s="103"/>
      <c r="SRN85" s="103"/>
      <c r="SRO85" s="103"/>
      <c r="SRP85" s="103"/>
      <c r="SRQ85" s="103"/>
      <c r="SRR85" s="103"/>
      <c r="SRS85" s="103"/>
      <c r="SRT85" s="103"/>
      <c r="SRU85" s="103"/>
      <c r="SRV85" s="103"/>
      <c r="SRW85" s="103"/>
      <c r="SRX85" s="103"/>
      <c r="SRY85" s="103"/>
      <c r="SRZ85" s="103"/>
      <c r="SSA85" s="103"/>
      <c r="SSB85" s="103"/>
      <c r="SSC85" s="103"/>
      <c r="SSD85" s="103"/>
      <c r="SSE85" s="103"/>
      <c r="SSF85" s="103"/>
      <c r="SSG85" s="103"/>
      <c r="SSH85" s="103"/>
      <c r="SSI85" s="103"/>
      <c r="SSJ85" s="103"/>
      <c r="SSK85" s="103"/>
      <c r="SSL85" s="103"/>
      <c r="SSM85" s="103"/>
      <c r="SSN85" s="103"/>
      <c r="SSO85" s="103"/>
      <c r="SSP85" s="103"/>
      <c r="SSQ85" s="103"/>
      <c r="SSR85" s="103"/>
      <c r="SSS85" s="103"/>
      <c r="SST85" s="103"/>
      <c r="SSU85" s="103"/>
      <c r="SSV85" s="103"/>
      <c r="SSW85" s="103"/>
      <c r="SSX85" s="103"/>
      <c r="SSY85" s="103"/>
      <c r="SSZ85" s="103"/>
      <c r="STA85" s="103"/>
      <c r="STB85" s="103"/>
      <c r="STC85" s="103"/>
      <c r="STD85" s="103"/>
      <c r="STE85" s="103"/>
      <c r="STF85" s="103"/>
      <c r="STG85" s="103"/>
      <c r="STH85" s="103"/>
      <c r="STI85" s="103"/>
      <c r="STJ85" s="103"/>
      <c r="STK85" s="103"/>
      <c r="STL85" s="103"/>
      <c r="STM85" s="103"/>
      <c r="STN85" s="103"/>
      <c r="STO85" s="103"/>
      <c r="STP85" s="103"/>
      <c r="STQ85" s="103"/>
      <c r="STR85" s="103"/>
      <c r="STS85" s="103"/>
      <c r="STT85" s="103"/>
      <c r="STU85" s="103"/>
      <c r="STV85" s="103"/>
      <c r="STW85" s="103"/>
      <c r="STX85" s="103"/>
      <c r="STY85" s="103"/>
      <c r="STZ85" s="103"/>
      <c r="SUA85" s="103"/>
      <c r="SUB85" s="103"/>
      <c r="SUC85" s="103"/>
      <c r="SUD85" s="103"/>
      <c r="SUE85" s="103"/>
      <c r="SUF85" s="103"/>
      <c r="SUG85" s="103"/>
      <c r="SUH85" s="103"/>
      <c r="SUI85" s="103"/>
      <c r="SUJ85" s="103"/>
      <c r="SUK85" s="103"/>
      <c r="SUL85" s="103"/>
      <c r="SUM85" s="103"/>
      <c r="SUN85" s="103"/>
      <c r="SUO85" s="103"/>
      <c r="SUP85" s="103"/>
      <c r="SUQ85" s="103"/>
      <c r="SUR85" s="103"/>
      <c r="SUS85" s="103"/>
      <c r="SUT85" s="103"/>
      <c r="SUU85" s="103"/>
      <c r="SUV85" s="103"/>
      <c r="SUW85" s="103"/>
      <c r="SUX85" s="103"/>
      <c r="SUY85" s="103"/>
      <c r="SUZ85" s="103"/>
      <c r="SVA85" s="103"/>
      <c r="SVB85" s="103"/>
      <c r="SVC85" s="103"/>
      <c r="SVD85" s="103"/>
      <c r="SVE85" s="103"/>
      <c r="SVF85" s="103"/>
      <c r="SVG85" s="103"/>
      <c r="SVH85" s="103"/>
      <c r="SVI85" s="103"/>
      <c r="SVJ85" s="103"/>
      <c r="SVK85" s="103"/>
      <c r="SVL85" s="103"/>
      <c r="SVM85" s="103"/>
      <c r="SVN85" s="103"/>
      <c r="SVO85" s="103"/>
      <c r="SVP85" s="103"/>
      <c r="SVQ85" s="103"/>
      <c r="SVR85" s="103"/>
      <c r="SVS85" s="103"/>
      <c r="SVT85" s="103"/>
      <c r="SVU85" s="103"/>
      <c r="SVV85" s="103"/>
      <c r="SVW85" s="103"/>
      <c r="SVX85" s="103"/>
      <c r="SVY85" s="103"/>
      <c r="SVZ85" s="103"/>
      <c r="SWA85" s="103"/>
      <c r="SWB85" s="103"/>
      <c r="SWC85" s="103"/>
      <c r="SWD85" s="103"/>
      <c r="SWE85" s="103"/>
      <c r="SWF85" s="103"/>
      <c r="SWG85" s="103"/>
      <c r="SWH85" s="103"/>
      <c r="SWI85" s="103"/>
      <c r="SWJ85" s="103"/>
      <c r="SWK85" s="103"/>
      <c r="SWL85" s="103"/>
      <c r="SWM85" s="103"/>
      <c r="SWN85" s="103"/>
      <c r="SWO85" s="103"/>
      <c r="SWP85" s="103"/>
      <c r="SWQ85" s="103"/>
      <c r="SWR85" s="103"/>
      <c r="SWS85" s="103"/>
      <c r="SWT85" s="103"/>
      <c r="SWU85" s="103"/>
      <c r="SWV85" s="103"/>
      <c r="SWW85" s="103"/>
      <c r="SWX85" s="103"/>
      <c r="SWY85" s="103"/>
      <c r="SWZ85" s="103"/>
      <c r="SXA85" s="103"/>
      <c r="SXB85" s="103"/>
      <c r="SXC85" s="103"/>
      <c r="SXD85" s="103"/>
      <c r="SXE85" s="103"/>
      <c r="SXF85" s="103"/>
      <c r="SXG85" s="103"/>
      <c r="SXH85" s="103"/>
      <c r="SXI85" s="103"/>
      <c r="SXJ85" s="103"/>
      <c r="SXK85" s="103"/>
      <c r="SXL85" s="103"/>
      <c r="SXM85" s="103"/>
      <c r="SXN85" s="103"/>
      <c r="SXO85" s="103"/>
      <c r="SXP85" s="103"/>
      <c r="SXQ85" s="103"/>
      <c r="SXR85" s="103"/>
      <c r="SXS85" s="103"/>
      <c r="SXT85" s="103"/>
      <c r="SXU85" s="103"/>
      <c r="SXV85" s="103"/>
      <c r="SXW85" s="103"/>
      <c r="SXX85" s="103"/>
      <c r="SXY85" s="103"/>
      <c r="SXZ85" s="103"/>
      <c r="SYA85" s="103"/>
      <c r="SYB85" s="103"/>
      <c r="SYC85" s="103"/>
      <c r="SYD85" s="103"/>
      <c r="SYE85" s="103"/>
      <c r="SYF85" s="103"/>
      <c r="SYG85" s="103"/>
      <c r="SYH85" s="103"/>
      <c r="SYI85" s="103"/>
      <c r="SYJ85" s="103"/>
      <c r="SYK85" s="103"/>
      <c r="SYL85" s="103"/>
      <c r="SYM85" s="103"/>
      <c r="SYN85" s="103"/>
      <c r="SYO85" s="103"/>
      <c r="SYP85" s="103"/>
      <c r="SYQ85" s="103"/>
      <c r="SYR85" s="103"/>
      <c r="SYS85" s="103"/>
      <c r="SYT85" s="103"/>
      <c r="SYU85" s="103"/>
      <c r="SYV85" s="103"/>
      <c r="SYW85" s="103"/>
      <c r="SYX85" s="103"/>
      <c r="SYY85" s="103"/>
      <c r="SYZ85" s="103"/>
      <c r="SZA85" s="103"/>
      <c r="SZB85" s="103"/>
      <c r="SZC85" s="103"/>
      <c r="SZD85" s="103"/>
      <c r="SZE85" s="103"/>
      <c r="SZF85" s="103"/>
      <c r="SZG85" s="103"/>
      <c r="SZH85" s="103"/>
      <c r="SZI85" s="103"/>
      <c r="SZJ85" s="103"/>
      <c r="SZK85" s="103"/>
      <c r="SZL85" s="103"/>
      <c r="SZM85" s="103"/>
      <c r="SZN85" s="103"/>
      <c r="SZO85" s="103"/>
      <c r="SZP85" s="103"/>
      <c r="SZQ85" s="103"/>
      <c r="SZR85" s="103"/>
      <c r="SZS85" s="103"/>
      <c r="SZT85" s="103"/>
      <c r="SZU85" s="103"/>
      <c r="SZV85" s="103"/>
      <c r="SZW85" s="103"/>
      <c r="SZX85" s="103"/>
      <c r="SZY85" s="103"/>
      <c r="SZZ85" s="103"/>
      <c r="TAA85" s="103"/>
      <c r="TAB85" s="103"/>
      <c r="TAC85" s="103"/>
      <c r="TAD85" s="103"/>
      <c r="TAE85" s="103"/>
      <c r="TAF85" s="103"/>
      <c r="TAG85" s="103"/>
      <c r="TAH85" s="103"/>
      <c r="TAI85" s="103"/>
      <c r="TAJ85" s="103"/>
      <c r="TAK85" s="103"/>
      <c r="TAL85" s="103"/>
      <c r="TAM85" s="103"/>
      <c r="TAN85" s="103"/>
      <c r="TAO85" s="103"/>
      <c r="TAP85" s="103"/>
      <c r="TAQ85" s="103"/>
      <c r="TAR85" s="103"/>
      <c r="TAS85" s="103"/>
      <c r="TAT85" s="103"/>
      <c r="TAU85" s="103"/>
      <c r="TAV85" s="103"/>
      <c r="TAW85" s="103"/>
      <c r="TAX85" s="103"/>
      <c r="TAY85" s="103"/>
      <c r="TAZ85" s="103"/>
      <c r="TBA85" s="103"/>
      <c r="TBB85" s="103"/>
      <c r="TBC85" s="103"/>
      <c r="TBD85" s="103"/>
      <c r="TBE85" s="103"/>
      <c r="TBF85" s="103"/>
      <c r="TBG85" s="103"/>
      <c r="TBH85" s="103"/>
      <c r="TBI85" s="103"/>
      <c r="TBJ85" s="103"/>
      <c r="TBK85" s="103"/>
      <c r="TBL85" s="103"/>
      <c r="TBM85" s="103"/>
      <c r="TBN85" s="103"/>
      <c r="TBO85" s="103"/>
      <c r="TBP85" s="103"/>
      <c r="TBQ85" s="103"/>
      <c r="TBR85" s="103"/>
      <c r="TBS85" s="103"/>
      <c r="TBT85" s="103"/>
      <c r="TBU85" s="103"/>
      <c r="TBV85" s="103"/>
      <c r="TBW85" s="103"/>
      <c r="TBX85" s="103"/>
      <c r="TBY85" s="103"/>
      <c r="TBZ85" s="103"/>
      <c r="TCA85" s="103"/>
      <c r="TCB85" s="103"/>
      <c r="TCC85" s="103"/>
      <c r="TCD85" s="103"/>
      <c r="TCE85" s="103"/>
      <c r="TCF85" s="103"/>
      <c r="TCG85" s="103"/>
      <c r="TCH85" s="103"/>
      <c r="TCI85" s="103"/>
      <c r="TCJ85" s="103"/>
      <c r="TCK85" s="103"/>
      <c r="TCL85" s="103"/>
      <c r="TCM85" s="103"/>
      <c r="TCN85" s="103"/>
      <c r="TCO85" s="103"/>
      <c r="TCP85" s="103"/>
      <c r="TCQ85" s="103"/>
      <c r="TCR85" s="103"/>
      <c r="TCS85" s="103"/>
      <c r="TCT85" s="103"/>
      <c r="TCU85" s="103"/>
      <c r="TCV85" s="103"/>
      <c r="TCW85" s="103"/>
      <c r="TCX85" s="103"/>
      <c r="TCY85" s="103"/>
      <c r="TCZ85" s="103"/>
      <c r="TDA85" s="103"/>
      <c r="TDB85" s="103"/>
      <c r="TDC85" s="103"/>
      <c r="TDD85" s="103"/>
      <c r="TDE85" s="103"/>
      <c r="TDF85" s="103"/>
      <c r="TDG85" s="103"/>
      <c r="TDH85" s="103"/>
      <c r="TDI85" s="103"/>
      <c r="TDJ85" s="103"/>
      <c r="TDK85" s="103"/>
      <c r="TDL85" s="103"/>
      <c r="TDM85" s="103"/>
      <c r="TDN85" s="103"/>
      <c r="TDO85" s="103"/>
      <c r="TDP85" s="103"/>
      <c r="TDQ85" s="103"/>
      <c r="TDR85" s="103"/>
      <c r="TDS85" s="103"/>
      <c r="TDT85" s="103"/>
      <c r="TDU85" s="103"/>
      <c r="TDV85" s="103"/>
      <c r="TDW85" s="103"/>
      <c r="TDX85" s="103"/>
      <c r="TDY85" s="103"/>
      <c r="TDZ85" s="103"/>
      <c r="TEA85" s="103"/>
      <c r="TEB85" s="103"/>
      <c r="TEC85" s="103"/>
      <c r="TED85" s="103"/>
      <c r="TEE85" s="103"/>
      <c r="TEF85" s="103"/>
      <c r="TEG85" s="103"/>
      <c r="TEH85" s="103"/>
      <c r="TEI85" s="103"/>
      <c r="TEJ85" s="103"/>
      <c r="TEK85" s="103"/>
      <c r="TEL85" s="103"/>
      <c r="TEM85" s="103"/>
      <c r="TEN85" s="103"/>
      <c r="TEO85" s="103"/>
      <c r="TEP85" s="103"/>
      <c r="TEQ85" s="103"/>
      <c r="TER85" s="103"/>
      <c r="TES85" s="103"/>
      <c r="TET85" s="103"/>
      <c r="TEU85" s="103"/>
      <c r="TEV85" s="103"/>
      <c r="TEW85" s="103"/>
      <c r="TEX85" s="103"/>
      <c r="TEY85" s="103"/>
      <c r="TEZ85" s="103"/>
      <c r="TFA85" s="103"/>
      <c r="TFB85" s="103"/>
      <c r="TFC85" s="103"/>
      <c r="TFD85" s="103"/>
      <c r="TFE85" s="103"/>
      <c r="TFF85" s="103"/>
      <c r="TFG85" s="103"/>
      <c r="TFH85" s="103"/>
      <c r="TFI85" s="103"/>
      <c r="TFJ85" s="103"/>
      <c r="TFK85" s="103"/>
      <c r="TFL85" s="103"/>
      <c r="TFM85" s="103"/>
      <c r="TFN85" s="103"/>
      <c r="TFO85" s="103"/>
      <c r="TFP85" s="103"/>
      <c r="TFQ85" s="103"/>
      <c r="TFR85" s="103"/>
      <c r="TFS85" s="103"/>
      <c r="TFT85" s="103"/>
      <c r="TFU85" s="103"/>
      <c r="TFV85" s="103"/>
      <c r="TFW85" s="103"/>
      <c r="TFX85" s="103"/>
      <c r="TFY85" s="103"/>
      <c r="TFZ85" s="103"/>
      <c r="TGA85" s="103"/>
      <c r="TGB85" s="103"/>
      <c r="TGC85" s="103"/>
      <c r="TGD85" s="103"/>
      <c r="TGE85" s="103"/>
      <c r="TGF85" s="103"/>
      <c r="TGG85" s="103"/>
      <c r="TGH85" s="103"/>
      <c r="TGI85" s="103"/>
      <c r="TGJ85" s="103"/>
      <c r="TGK85" s="103"/>
      <c r="TGL85" s="103"/>
      <c r="TGM85" s="103"/>
      <c r="TGN85" s="103"/>
      <c r="TGO85" s="103"/>
      <c r="TGP85" s="103"/>
      <c r="TGQ85" s="103"/>
      <c r="TGR85" s="103"/>
      <c r="TGS85" s="103"/>
      <c r="TGT85" s="103"/>
      <c r="TGU85" s="103"/>
      <c r="TGV85" s="103"/>
      <c r="TGW85" s="103"/>
      <c r="TGX85" s="103"/>
      <c r="TGY85" s="103"/>
      <c r="TGZ85" s="103"/>
      <c r="THA85" s="103"/>
      <c r="THB85" s="103"/>
      <c r="THC85" s="103"/>
      <c r="THD85" s="103"/>
      <c r="THE85" s="103"/>
      <c r="THF85" s="103"/>
      <c r="THG85" s="103"/>
      <c r="THH85" s="103"/>
      <c r="THI85" s="103"/>
      <c r="THJ85" s="103"/>
      <c r="THK85" s="103"/>
      <c r="THL85" s="103"/>
      <c r="THM85" s="103"/>
      <c r="THN85" s="103"/>
      <c r="THO85" s="103"/>
      <c r="THP85" s="103"/>
      <c r="THQ85" s="103"/>
      <c r="THR85" s="103"/>
      <c r="THS85" s="103"/>
      <c r="THT85" s="103"/>
      <c r="THU85" s="103"/>
      <c r="THV85" s="103"/>
      <c r="THW85" s="103"/>
      <c r="THX85" s="103"/>
      <c r="THY85" s="103"/>
      <c r="THZ85" s="103"/>
      <c r="TIA85" s="103"/>
      <c r="TIB85" s="103"/>
      <c r="TIC85" s="103"/>
      <c r="TID85" s="103"/>
      <c r="TIE85" s="103"/>
      <c r="TIF85" s="103"/>
      <c r="TIG85" s="103"/>
      <c r="TIH85" s="103"/>
      <c r="TII85" s="103"/>
      <c r="TIJ85" s="103"/>
      <c r="TIK85" s="103"/>
      <c r="TIL85" s="103"/>
      <c r="TIM85" s="103"/>
      <c r="TIN85" s="103"/>
      <c r="TIO85" s="103"/>
      <c r="TIP85" s="103"/>
      <c r="TIQ85" s="103"/>
      <c r="TIR85" s="103"/>
      <c r="TIS85" s="103"/>
      <c r="TIT85" s="103"/>
      <c r="TIU85" s="103"/>
      <c r="TIV85" s="103"/>
      <c r="TIW85" s="103"/>
      <c r="TIX85" s="103"/>
      <c r="TIY85" s="103"/>
      <c r="TIZ85" s="103"/>
      <c r="TJA85" s="103"/>
      <c r="TJB85" s="103"/>
      <c r="TJC85" s="103"/>
      <c r="TJD85" s="103"/>
      <c r="TJE85" s="103"/>
      <c r="TJF85" s="103"/>
      <c r="TJG85" s="103"/>
      <c r="TJH85" s="103"/>
      <c r="TJI85" s="103"/>
      <c r="TJJ85" s="103"/>
      <c r="TJK85" s="103"/>
      <c r="TJL85" s="103"/>
      <c r="TJM85" s="103"/>
      <c r="TJN85" s="103"/>
      <c r="TJO85" s="103"/>
      <c r="TJP85" s="103"/>
      <c r="TJQ85" s="103"/>
      <c r="TJR85" s="103"/>
      <c r="TJS85" s="103"/>
      <c r="TJT85" s="103"/>
      <c r="TJU85" s="103"/>
      <c r="TJV85" s="103"/>
      <c r="TJW85" s="103"/>
      <c r="TJX85" s="103"/>
      <c r="TJY85" s="103"/>
      <c r="TJZ85" s="103"/>
      <c r="TKA85" s="103"/>
      <c r="TKB85" s="103"/>
      <c r="TKC85" s="103"/>
      <c r="TKD85" s="103"/>
      <c r="TKE85" s="103"/>
      <c r="TKF85" s="103"/>
      <c r="TKG85" s="103"/>
      <c r="TKH85" s="103"/>
      <c r="TKI85" s="103"/>
      <c r="TKJ85" s="103"/>
      <c r="TKK85" s="103"/>
      <c r="TKL85" s="103"/>
      <c r="TKM85" s="103"/>
      <c r="TKN85" s="103"/>
      <c r="TKO85" s="103"/>
      <c r="TKP85" s="103"/>
      <c r="TKQ85" s="103"/>
      <c r="TKR85" s="103"/>
      <c r="TKS85" s="103"/>
      <c r="TKT85" s="103"/>
      <c r="TKU85" s="103"/>
      <c r="TKV85" s="103"/>
      <c r="TKW85" s="103"/>
      <c r="TKX85" s="103"/>
      <c r="TKY85" s="103"/>
      <c r="TKZ85" s="103"/>
      <c r="TLA85" s="103"/>
      <c r="TLB85" s="103"/>
      <c r="TLC85" s="103"/>
      <c r="TLD85" s="103"/>
      <c r="TLE85" s="103"/>
      <c r="TLF85" s="103"/>
      <c r="TLG85" s="103"/>
      <c r="TLH85" s="103"/>
      <c r="TLI85" s="103"/>
      <c r="TLJ85" s="103"/>
      <c r="TLK85" s="103"/>
      <c r="TLL85" s="103"/>
      <c r="TLM85" s="103"/>
      <c r="TLN85" s="103"/>
      <c r="TLO85" s="103"/>
      <c r="TLP85" s="103"/>
      <c r="TLQ85" s="103"/>
      <c r="TLR85" s="103"/>
      <c r="TLS85" s="103"/>
      <c r="TLT85" s="103"/>
      <c r="TLU85" s="103"/>
      <c r="TLV85" s="103"/>
      <c r="TLW85" s="103"/>
      <c r="TLX85" s="103"/>
      <c r="TLY85" s="103"/>
      <c r="TLZ85" s="103"/>
      <c r="TMA85" s="103"/>
      <c r="TMB85" s="103"/>
      <c r="TMC85" s="103"/>
      <c r="TMD85" s="103"/>
      <c r="TME85" s="103"/>
      <c r="TMF85" s="103"/>
      <c r="TMG85" s="103"/>
      <c r="TMH85" s="103"/>
      <c r="TMI85" s="103"/>
      <c r="TMJ85" s="103"/>
      <c r="TMK85" s="103"/>
      <c r="TML85" s="103"/>
      <c r="TMM85" s="103"/>
      <c r="TMN85" s="103"/>
      <c r="TMO85" s="103"/>
      <c r="TMP85" s="103"/>
      <c r="TMQ85" s="103"/>
      <c r="TMR85" s="103"/>
      <c r="TMS85" s="103"/>
      <c r="TMT85" s="103"/>
      <c r="TMU85" s="103"/>
      <c r="TMV85" s="103"/>
      <c r="TMW85" s="103"/>
      <c r="TMX85" s="103"/>
      <c r="TMY85" s="103"/>
      <c r="TMZ85" s="103"/>
      <c r="TNA85" s="103"/>
      <c r="TNB85" s="103"/>
      <c r="TNC85" s="103"/>
      <c r="TND85" s="103"/>
      <c r="TNE85" s="103"/>
      <c r="TNF85" s="103"/>
      <c r="TNG85" s="103"/>
      <c r="TNH85" s="103"/>
      <c r="TNI85" s="103"/>
      <c r="TNJ85" s="103"/>
      <c r="TNK85" s="103"/>
      <c r="TNL85" s="103"/>
      <c r="TNM85" s="103"/>
      <c r="TNN85" s="103"/>
      <c r="TNO85" s="103"/>
      <c r="TNP85" s="103"/>
      <c r="TNQ85" s="103"/>
      <c r="TNR85" s="103"/>
      <c r="TNS85" s="103"/>
      <c r="TNT85" s="103"/>
      <c r="TNU85" s="103"/>
      <c r="TNV85" s="103"/>
      <c r="TNW85" s="103"/>
      <c r="TNX85" s="103"/>
      <c r="TNY85" s="103"/>
      <c r="TNZ85" s="103"/>
      <c r="TOA85" s="103"/>
      <c r="TOB85" s="103"/>
      <c r="TOC85" s="103"/>
      <c r="TOD85" s="103"/>
      <c r="TOE85" s="103"/>
      <c r="TOF85" s="103"/>
      <c r="TOG85" s="103"/>
      <c r="TOH85" s="103"/>
      <c r="TOI85" s="103"/>
      <c r="TOJ85" s="103"/>
      <c r="TOK85" s="103"/>
      <c r="TOL85" s="103"/>
      <c r="TOM85" s="103"/>
      <c r="TON85" s="103"/>
      <c r="TOO85" s="103"/>
      <c r="TOP85" s="103"/>
      <c r="TOQ85" s="103"/>
      <c r="TOR85" s="103"/>
      <c r="TOS85" s="103"/>
      <c r="TOT85" s="103"/>
      <c r="TOU85" s="103"/>
      <c r="TOV85" s="103"/>
      <c r="TOW85" s="103"/>
      <c r="TOX85" s="103"/>
      <c r="TOY85" s="103"/>
      <c r="TOZ85" s="103"/>
      <c r="TPA85" s="103"/>
      <c r="TPB85" s="103"/>
      <c r="TPC85" s="103"/>
      <c r="TPD85" s="103"/>
      <c r="TPE85" s="103"/>
      <c r="TPF85" s="103"/>
      <c r="TPG85" s="103"/>
      <c r="TPH85" s="103"/>
      <c r="TPI85" s="103"/>
      <c r="TPJ85" s="103"/>
      <c r="TPK85" s="103"/>
      <c r="TPL85" s="103"/>
      <c r="TPM85" s="103"/>
      <c r="TPN85" s="103"/>
      <c r="TPO85" s="103"/>
      <c r="TPP85" s="103"/>
      <c r="TPQ85" s="103"/>
      <c r="TPR85" s="103"/>
      <c r="TPS85" s="103"/>
      <c r="TPT85" s="103"/>
      <c r="TPU85" s="103"/>
      <c r="TPV85" s="103"/>
      <c r="TPW85" s="103"/>
      <c r="TPX85" s="103"/>
      <c r="TPY85" s="103"/>
      <c r="TPZ85" s="103"/>
      <c r="TQA85" s="103"/>
      <c r="TQB85" s="103"/>
      <c r="TQC85" s="103"/>
      <c r="TQD85" s="103"/>
      <c r="TQE85" s="103"/>
      <c r="TQF85" s="103"/>
      <c r="TQG85" s="103"/>
      <c r="TQH85" s="103"/>
      <c r="TQI85" s="103"/>
      <c r="TQJ85" s="103"/>
      <c r="TQK85" s="103"/>
      <c r="TQL85" s="103"/>
      <c r="TQM85" s="103"/>
      <c r="TQN85" s="103"/>
      <c r="TQO85" s="103"/>
      <c r="TQP85" s="103"/>
      <c r="TQQ85" s="103"/>
      <c r="TQR85" s="103"/>
      <c r="TQS85" s="103"/>
      <c r="TQT85" s="103"/>
      <c r="TQU85" s="103"/>
      <c r="TQV85" s="103"/>
      <c r="TQW85" s="103"/>
      <c r="TQX85" s="103"/>
      <c r="TQY85" s="103"/>
      <c r="TQZ85" s="103"/>
      <c r="TRA85" s="103"/>
      <c r="TRB85" s="103"/>
      <c r="TRC85" s="103"/>
      <c r="TRD85" s="103"/>
      <c r="TRE85" s="103"/>
      <c r="TRF85" s="103"/>
      <c r="TRG85" s="103"/>
      <c r="TRH85" s="103"/>
      <c r="TRI85" s="103"/>
      <c r="TRJ85" s="103"/>
      <c r="TRK85" s="103"/>
      <c r="TRL85" s="103"/>
      <c r="TRM85" s="103"/>
      <c r="TRN85" s="103"/>
      <c r="TRO85" s="103"/>
      <c r="TRP85" s="103"/>
      <c r="TRQ85" s="103"/>
      <c r="TRR85" s="103"/>
      <c r="TRS85" s="103"/>
      <c r="TRT85" s="103"/>
      <c r="TRU85" s="103"/>
      <c r="TRV85" s="103"/>
      <c r="TRW85" s="103"/>
      <c r="TRX85" s="103"/>
      <c r="TRY85" s="103"/>
      <c r="TRZ85" s="103"/>
      <c r="TSA85" s="103"/>
      <c r="TSB85" s="103"/>
      <c r="TSC85" s="103"/>
      <c r="TSD85" s="103"/>
      <c r="TSE85" s="103"/>
      <c r="TSF85" s="103"/>
      <c r="TSG85" s="103"/>
      <c r="TSH85" s="103"/>
      <c r="TSI85" s="103"/>
      <c r="TSJ85" s="103"/>
      <c r="TSK85" s="103"/>
      <c r="TSL85" s="103"/>
      <c r="TSM85" s="103"/>
      <c r="TSN85" s="103"/>
      <c r="TSO85" s="103"/>
      <c r="TSP85" s="103"/>
      <c r="TSQ85" s="103"/>
      <c r="TSR85" s="103"/>
      <c r="TSS85" s="103"/>
      <c r="TST85" s="103"/>
      <c r="TSU85" s="103"/>
      <c r="TSV85" s="103"/>
      <c r="TSW85" s="103"/>
      <c r="TSX85" s="103"/>
      <c r="TSY85" s="103"/>
      <c r="TSZ85" s="103"/>
      <c r="TTA85" s="103"/>
      <c r="TTB85" s="103"/>
      <c r="TTC85" s="103"/>
      <c r="TTD85" s="103"/>
      <c r="TTE85" s="103"/>
      <c r="TTF85" s="103"/>
      <c r="TTG85" s="103"/>
      <c r="TTH85" s="103"/>
      <c r="TTI85" s="103"/>
      <c r="TTJ85" s="103"/>
      <c r="TTK85" s="103"/>
      <c r="TTL85" s="103"/>
      <c r="TTM85" s="103"/>
      <c r="TTN85" s="103"/>
      <c r="TTO85" s="103"/>
      <c r="TTP85" s="103"/>
      <c r="TTQ85" s="103"/>
      <c r="TTR85" s="103"/>
      <c r="TTS85" s="103"/>
      <c r="TTT85" s="103"/>
      <c r="TTU85" s="103"/>
      <c r="TTV85" s="103"/>
      <c r="TTW85" s="103"/>
      <c r="TTX85" s="103"/>
      <c r="TTY85" s="103"/>
      <c r="TTZ85" s="103"/>
      <c r="TUA85" s="103"/>
      <c r="TUB85" s="103"/>
      <c r="TUC85" s="103"/>
      <c r="TUD85" s="103"/>
      <c r="TUE85" s="103"/>
      <c r="TUF85" s="103"/>
      <c r="TUG85" s="103"/>
      <c r="TUH85" s="103"/>
      <c r="TUI85" s="103"/>
      <c r="TUJ85" s="103"/>
      <c r="TUK85" s="103"/>
      <c r="TUL85" s="103"/>
      <c r="TUM85" s="103"/>
      <c r="TUN85" s="103"/>
      <c r="TUO85" s="103"/>
      <c r="TUP85" s="103"/>
      <c r="TUQ85" s="103"/>
      <c r="TUR85" s="103"/>
      <c r="TUS85" s="103"/>
      <c r="TUT85" s="103"/>
      <c r="TUU85" s="103"/>
      <c r="TUV85" s="103"/>
      <c r="TUW85" s="103"/>
      <c r="TUX85" s="103"/>
      <c r="TUY85" s="103"/>
      <c r="TUZ85" s="103"/>
      <c r="TVA85" s="103"/>
      <c r="TVB85" s="103"/>
      <c r="TVC85" s="103"/>
      <c r="TVD85" s="103"/>
      <c r="TVE85" s="103"/>
      <c r="TVF85" s="103"/>
      <c r="TVG85" s="103"/>
      <c r="TVH85" s="103"/>
      <c r="TVI85" s="103"/>
      <c r="TVJ85" s="103"/>
      <c r="TVK85" s="103"/>
      <c r="TVL85" s="103"/>
      <c r="TVM85" s="103"/>
      <c r="TVN85" s="103"/>
      <c r="TVO85" s="103"/>
      <c r="TVP85" s="103"/>
      <c r="TVQ85" s="103"/>
      <c r="TVR85" s="103"/>
      <c r="TVS85" s="103"/>
      <c r="TVT85" s="103"/>
      <c r="TVU85" s="103"/>
      <c r="TVV85" s="103"/>
      <c r="TVW85" s="103"/>
      <c r="TVX85" s="103"/>
      <c r="TVY85" s="103"/>
      <c r="TVZ85" s="103"/>
      <c r="TWA85" s="103"/>
      <c r="TWB85" s="103"/>
      <c r="TWC85" s="103"/>
      <c r="TWD85" s="103"/>
      <c r="TWE85" s="103"/>
      <c r="TWF85" s="103"/>
      <c r="TWG85" s="103"/>
      <c r="TWH85" s="103"/>
      <c r="TWI85" s="103"/>
      <c r="TWJ85" s="103"/>
      <c r="TWK85" s="103"/>
      <c r="TWL85" s="103"/>
      <c r="TWM85" s="103"/>
      <c r="TWN85" s="103"/>
      <c r="TWO85" s="103"/>
      <c r="TWP85" s="103"/>
      <c r="TWQ85" s="103"/>
      <c r="TWR85" s="103"/>
      <c r="TWS85" s="103"/>
      <c r="TWT85" s="103"/>
      <c r="TWU85" s="103"/>
      <c r="TWV85" s="103"/>
      <c r="TWW85" s="103"/>
      <c r="TWX85" s="103"/>
      <c r="TWY85" s="103"/>
      <c r="TWZ85" s="103"/>
      <c r="TXA85" s="103"/>
      <c r="TXB85" s="103"/>
      <c r="TXC85" s="103"/>
      <c r="TXD85" s="103"/>
      <c r="TXE85" s="103"/>
      <c r="TXF85" s="103"/>
      <c r="TXG85" s="103"/>
      <c r="TXH85" s="103"/>
      <c r="TXI85" s="103"/>
      <c r="TXJ85" s="103"/>
      <c r="TXK85" s="103"/>
      <c r="TXL85" s="103"/>
      <c r="TXM85" s="103"/>
      <c r="TXN85" s="103"/>
      <c r="TXO85" s="103"/>
      <c r="TXP85" s="103"/>
      <c r="TXQ85" s="103"/>
      <c r="TXR85" s="103"/>
      <c r="TXS85" s="103"/>
      <c r="TXT85" s="103"/>
      <c r="TXU85" s="103"/>
      <c r="TXV85" s="103"/>
      <c r="TXW85" s="103"/>
      <c r="TXX85" s="103"/>
      <c r="TXY85" s="103"/>
      <c r="TXZ85" s="103"/>
      <c r="TYA85" s="103"/>
      <c r="TYB85" s="103"/>
      <c r="TYC85" s="103"/>
      <c r="TYD85" s="103"/>
      <c r="TYE85" s="103"/>
      <c r="TYF85" s="103"/>
      <c r="TYG85" s="103"/>
      <c r="TYH85" s="103"/>
      <c r="TYI85" s="103"/>
      <c r="TYJ85" s="103"/>
      <c r="TYK85" s="103"/>
      <c r="TYL85" s="103"/>
      <c r="TYM85" s="103"/>
      <c r="TYN85" s="103"/>
      <c r="TYO85" s="103"/>
      <c r="TYP85" s="103"/>
      <c r="TYQ85" s="103"/>
      <c r="TYR85" s="103"/>
      <c r="TYS85" s="103"/>
      <c r="TYT85" s="103"/>
      <c r="TYU85" s="103"/>
      <c r="TYV85" s="103"/>
      <c r="TYW85" s="103"/>
      <c r="TYX85" s="103"/>
      <c r="TYY85" s="103"/>
      <c r="TYZ85" s="103"/>
      <c r="TZA85" s="103"/>
      <c r="TZB85" s="103"/>
      <c r="TZC85" s="103"/>
      <c r="TZD85" s="103"/>
      <c r="TZE85" s="103"/>
      <c r="TZF85" s="103"/>
      <c r="TZG85" s="103"/>
      <c r="TZH85" s="103"/>
      <c r="TZI85" s="103"/>
      <c r="TZJ85" s="103"/>
      <c r="TZK85" s="103"/>
      <c r="TZL85" s="103"/>
      <c r="TZM85" s="103"/>
      <c r="TZN85" s="103"/>
      <c r="TZO85" s="103"/>
      <c r="TZP85" s="103"/>
      <c r="TZQ85" s="103"/>
      <c r="TZR85" s="103"/>
      <c r="TZS85" s="103"/>
      <c r="TZT85" s="103"/>
      <c r="TZU85" s="103"/>
      <c r="TZV85" s="103"/>
      <c r="TZW85" s="103"/>
      <c r="TZX85" s="103"/>
      <c r="TZY85" s="103"/>
      <c r="TZZ85" s="103"/>
      <c r="UAA85" s="103"/>
      <c r="UAB85" s="103"/>
      <c r="UAC85" s="103"/>
      <c r="UAD85" s="103"/>
      <c r="UAE85" s="103"/>
      <c r="UAF85" s="103"/>
      <c r="UAG85" s="103"/>
      <c r="UAH85" s="103"/>
      <c r="UAI85" s="103"/>
      <c r="UAJ85" s="103"/>
      <c r="UAK85" s="103"/>
      <c r="UAL85" s="103"/>
      <c r="UAM85" s="103"/>
      <c r="UAN85" s="103"/>
      <c r="UAO85" s="103"/>
      <c r="UAP85" s="103"/>
      <c r="UAQ85" s="103"/>
      <c r="UAR85" s="103"/>
      <c r="UAS85" s="103"/>
      <c r="UAT85" s="103"/>
      <c r="UAU85" s="103"/>
      <c r="UAV85" s="103"/>
      <c r="UAW85" s="103"/>
      <c r="UAX85" s="103"/>
      <c r="UAY85" s="103"/>
      <c r="UAZ85" s="103"/>
      <c r="UBA85" s="103"/>
      <c r="UBB85" s="103"/>
      <c r="UBC85" s="103"/>
      <c r="UBD85" s="103"/>
      <c r="UBE85" s="103"/>
      <c r="UBF85" s="103"/>
      <c r="UBG85" s="103"/>
      <c r="UBH85" s="103"/>
      <c r="UBI85" s="103"/>
      <c r="UBJ85" s="103"/>
      <c r="UBK85" s="103"/>
      <c r="UBL85" s="103"/>
      <c r="UBM85" s="103"/>
      <c r="UBN85" s="103"/>
      <c r="UBO85" s="103"/>
      <c r="UBP85" s="103"/>
      <c r="UBQ85" s="103"/>
      <c r="UBR85" s="103"/>
      <c r="UBS85" s="103"/>
      <c r="UBT85" s="103"/>
      <c r="UBU85" s="103"/>
      <c r="UBV85" s="103"/>
      <c r="UBW85" s="103"/>
      <c r="UBX85" s="103"/>
      <c r="UBY85" s="103"/>
      <c r="UBZ85" s="103"/>
      <c r="UCA85" s="103"/>
      <c r="UCB85" s="103"/>
      <c r="UCC85" s="103"/>
      <c r="UCD85" s="103"/>
      <c r="UCE85" s="103"/>
      <c r="UCF85" s="103"/>
      <c r="UCG85" s="103"/>
      <c r="UCH85" s="103"/>
      <c r="UCI85" s="103"/>
      <c r="UCJ85" s="103"/>
      <c r="UCK85" s="103"/>
      <c r="UCL85" s="103"/>
      <c r="UCM85" s="103"/>
      <c r="UCN85" s="103"/>
      <c r="UCO85" s="103"/>
      <c r="UCP85" s="103"/>
      <c r="UCQ85" s="103"/>
      <c r="UCR85" s="103"/>
      <c r="UCS85" s="103"/>
      <c r="UCT85" s="103"/>
      <c r="UCU85" s="103"/>
      <c r="UCV85" s="103"/>
      <c r="UCW85" s="103"/>
      <c r="UCX85" s="103"/>
      <c r="UCY85" s="103"/>
      <c r="UCZ85" s="103"/>
      <c r="UDA85" s="103"/>
      <c r="UDB85" s="103"/>
      <c r="UDC85" s="103"/>
      <c r="UDD85" s="103"/>
      <c r="UDE85" s="103"/>
      <c r="UDF85" s="103"/>
      <c r="UDG85" s="103"/>
      <c r="UDH85" s="103"/>
      <c r="UDI85" s="103"/>
      <c r="UDJ85" s="103"/>
      <c r="UDK85" s="103"/>
      <c r="UDL85" s="103"/>
      <c r="UDM85" s="103"/>
      <c r="UDN85" s="103"/>
      <c r="UDO85" s="103"/>
      <c r="UDP85" s="103"/>
      <c r="UDQ85" s="103"/>
      <c r="UDR85" s="103"/>
      <c r="UDS85" s="103"/>
      <c r="UDT85" s="103"/>
      <c r="UDU85" s="103"/>
      <c r="UDV85" s="103"/>
      <c r="UDW85" s="103"/>
      <c r="UDX85" s="103"/>
      <c r="UDY85" s="103"/>
      <c r="UDZ85" s="103"/>
      <c r="UEA85" s="103"/>
      <c r="UEB85" s="103"/>
      <c r="UEC85" s="103"/>
      <c r="UED85" s="103"/>
      <c r="UEE85" s="103"/>
      <c r="UEF85" s="103"/>
      <c r="UEG85" s="103"/>
      <c r="UEH85" s="103"/>
      <c r="UEI85" s="103"/>
      <c r="UEJ85" s="103"/>
      <c r="UEK85" s="103"/>
      <c r="UEL85" s="103"/>
      <c r="UEM85" s="103"/>
      <c r="UEN85" s="103"/>
      <c r="UEO85" s="103"/>
      <c r="UEP85" s="103"/>
      <c r="UEQ85" s="103"/>
      <c r="UER85" s="103"/>
      <c r="UES85" s="103"/>
      <c r="UET85" s="103"/>
      <c r="UEU85" s="103"/>
      <c r="UEV85" s="103"/>
      <c r="UEW85" s="103"/>
      <c r="UEX85" s="103"/>
      <c r="UEY85" s="103"/>
      <c r="UEZ85" s="103"/>
      <c r="UFA85" s="103"/>
      <c r="UFB85" s="103"/>
      <c r="UFC85" s="103"/>
      <c r="UFD85" s="103"/>
      <c r="UFE85" s="103"/>
      <c r="UFF85" s="103"/>
      <c r="UFG85" s="103"/>
      <c r="UFH85" s="103"/>
      <c r="UFI85" s="103"/>
      <c r="UFJ85" s="103"/>
      <c r="UFK85" s="103"/>
      <c r="UFL85" s="103"/>
      <c r="UFM85" s="103"/>
      <c r="UFN85" s="103"/>
      <c r="UFO85" s="103"/>
      <c r="UFP85" s="103"/>
      <c r="UFQ85" s="103"/>
      <c r="UFR85" s="103"/>
      <c r="UFS85" s="103"/>
      <c r="UFT85" s="103"/>
      <c r="UFU85" s="103"/>
      <c r="UFV85" s="103"/>
      <c r="UFW85" s="103"/>
      <c r="UFX85" s="103"/>
      <c r="UFY85" s="103"/>
      <c r="UFZ85" s="103"/>
      <c r="UGA85" s="103"/>
      <c r="UGB85" s="103"/>
      <c r="UGC85" s="103"/>
      <c r="UGD85" s="103"/>
      <c r="UGE85" s="103"/>
      <c r="UGF85" s="103"/>
      <c r="UGG85" s="103"/>
      <c r="UGH85" s="103"/>
      <c r="UGI85" s="103"/>
      <c r="UGJ85" s="103"/>
      <c r="UGK85" s="103"/>
      <c r="UGL85" s="103"/>
      <c r="UGM85" s="103"/>
      <c r="UGN85" s="103"/>
      <c r="UGO85" s="103"/>
      <c r="UGP85" s="103"/>
      <c r="UGQ85" s="103"/>
      <c r="UGR85" s="103"/>
      <c r="UGS85" s="103"/>
      <c r="UGT85" s="103"/>
      <c r="UGU85" s="103"/>
      <c r="UGV85" s="103"/>
      <c r="UGW85" s="103"/>
      <c r="UGX85" s="103"/>
      <c r="UGY85" s="103"/>
      <c r="UGZ85" s="103"/>
      <c r="UHA85" s="103"/>
      <c r="UHB85" s="103"/>
      <c r="UHC85" s="103"/>
      <c r="UHD85" s="103"/>
      <c r="UHE85" s="103"/>
      <c r="UHF85" s="103"/>
      <c r="UHG85" s="103"/>
      <c r="UHH85" s="103"/>
      <c r="UHI85" s="103"/>
      <c r="UHJ85" s="103"/>
      <c r="UHK85" s="103"/>
      <c r="UHL85" s="103"/>
      <c r="UHM85" s="103"/>
      <c r="UHN85" s="103"/>
      <c r="UHO85" s="103"/>
      <c r="UHP85" s="103"/>
      <c r="UHQ85" s="103"/>
      <c r="UHR85" s="103"/>
      <c r="UHS85" s="103"/>
      <c r="UHT85" s="103"/>
      <c r="UHU85" s="103"/>
      <c r="UHV85" s="103"/>
      <c r="UHW85" s="103"/>
      <c r="UHX85" s="103"/>
      <c r="UHY85" s="103"/>
      <c r="UHZ85" s="103"/>
      <c r="UIA85" s="103"/>
      <c r="UIB85" s="103"/>
      <c r="UIC85" s="103"/>
      <c r="UID85" s="103"/>
      <c r="UIE85" s="103"/>
      <c r="UIF85" s="103"/>
      <c r="UIG85" s="103"/>
      <c r="UIH85" s="103"/>
      <c r="UII85" s="103"/>
      <c r="UIJ85" s="103"/>
      <c r="UIK85" s="103"/>
      <c r="UIL85" s="103"/>
      <c r="UIM85" s="103"/>
      <c r="UIN85" s="103"/>
      <c r="UIO85" s="103"/>
      <c r="UIP85" s="103"/>
      <c r="UIQ85" s="103"/>
      <c r="UIR85" s="103"/>
      <c r="UIS85" s="103"/>
      <c r="UIT85" s="103"/>
      <c r="UIU85" s="103"/>
      <c r="UIV85" s="103"/>
      <c r="UIW85" s="103"/>
      <c r="UIX85" s="103"/>
      <c r="UIY85" s="103"/>
      <c r="UIZ85" s="103"/>
      <c r="UJA85" s="103"/>
      <c r="UJB85" s="103"/>
      <c r="UJC85" s="103"/>
      <c r="UJD85" s="103"/>
      <c r="UJE85" s="103"/>
      <c r="UJF85" s="103"/>
      <c r="UJG85" s="103"/>
      <c r="UJH85" s="103"/>
      <c r="UJI85" s="103"/>
      <c r="UJJ85" s="103"/>
      <c r="UJK85" s="103"/>
      <c r="UJL85" s="103"/>
      <c r="UJM85" s="103"/>
      <c r="UJN85" s="103"/>
      <c r="UJO85" s="103"/>
      <c r="UJP85" s="103"/>
      <c r="UJQ85" s="103"/>
      <c r="UJR85" s="103"/>
      <c r="UJS85" s="103"/>
      <c r="UJT85" s="103"/>
      <c r="UJU85" s="103"/>
      <c r="UJV85" s="103"/>
      <c r="UJW85" s="103"/>
      <c r="UJX85" s="103"/>
      <c r="UJY85" s="103"/>
      <c r="UJZ85" s="103"/>
      <c r="UKA85" s="103"/>
      <c r="UKB85" s="103"/>
      <c r="UKC85" s="103"/>
      <c r="UKD85" s="103"/>
      <c r="UKE85" s="103"/>
      <c r="UKF85" s="103"/>
      <c r="UKG85" s="103"/>
      <c r="UKH85" s="103"/>
      <c r="UKI85" s="103"/>
      <c r="UKJ85" s="103"/>
      <c r="UKK85" s="103"/>
      <c r="UKL85" s="103"/>
      <c r="UKM85" s="103"/>
      <c r="UKN85" s="103"/>
      <c r="UKO85" s="103"/>
      <c r="UKP85" s="103"/>
      <c r="UKQ85" s="103"/>
      <c r="UKR85" s="103"/>
      <c r="UKS85" s="103"/>
      <c r="UKT85" s="103"/>
      <c r="UKU85" s="103"/>
      <c r="UKV85" s="103"/>
      <c r="UKW85" s="103"/>
      <c r="UKX85" s="103"/>
      <c r="UKY85" s="103"/>
      <c r="UKZ85" s="103"/>
      <c r="ULA85" s="103"/>
      <c r="ULB85" s="103"/>
      <c r="ULC85" s="103"/>
      <c r="ULD85" s="103"/>
      <c r="ULE85" s="103"/>
      <c r="ULF85" s="103"/>
      <c r="ULG85" s="103"/>
      <c r="ULH85" s="103"/>
      <c r="ULI85" s="103"/>
      <c r="ULJ85" s="103"/>
      <c r="ULK85" s="103"/>
      <c r="ULL85" s="103"/>
      <c r="ULM85" s="103"/>
      <c r="ULN85" s="103"/>
      <c r="ULO85" s="103"/>
      <c r="ULP85" s="103"/>
      <c r="ULQ85" s="103"/>
      <c r="ULR85" s="103"/>
      <c r="ULS85" s="103"/>
      <c r="ULT85" s="103"/>
      <c r="ULU85" s="103"/>
      <c r="ULV85" s="103"/>
      <c r="ULW85" s="103"/>
      <c r="ULX85" s="103"/>
      <c r="ULY85" s="103"/>
      <c r="ULZ85" s="103"/>
      <c r="UMA85" s="103"/>
      <c r="UMB85" s="103"/>
      <c r="UMC85" s="103"/>
      <c r="UMD85" s="103"/>
      <c r="UME85" s="103"/>
      <c r="UMF85" s="103"/>
      <c r="UMG85" s="103"/>
      <c r="UMH85" s="103"/>
      <c r="UMI85" s="103"/>
      <c r="UMJ85" s="103"/>
      <c r="UMK85" s="103"/>
      <c r="UML85" s="103"/>
      <c r="UMM85" s="103"/>
      <c r="UMN85" s="103"/>
      <c r="UMO85" s="103"/>
      <c r="UMP85" s="103"/>
      <c r="UMQ85" s="103"/>
      <c r="UMR85" s="103"/>
      <c r="UMS85" s="103"/>
      <c r="UMT85" s="103"/>
      <c r="UMU85" s="103"/>
      <c r="UMV85" s="103"/>
      <c r="UMW85" s="103"/>
      <c r="UMX85" s="103"/>
      <c r="UMY85" s="103"/>
      <c r="UMZ85" s="103"/>
      <c r="UNA85" s="103"/>
      <c r="UNB85" s="103"/>
      <c r="UNC85" s="103"/>
      <c r="UND85" s="103"/>
      <c r="UNE85" s="103"/>
      <c r="UNF85" s="103"/>
      <c r="UNG85" s="103"/>
      <c r="UNH85" s="103"/>
      <c r="UNI85" s="103"/>
      <c r="UNJ85" s="103"/>
      <c r="UNK85" s="103"/>
      <c r="UNL85" s="103"/>
      <c r="UNM85" s="103"/>
      <c r="UNN85" s="103"/>
      <c r="UNO85" s="103"/>
      <c r="UNP85" s="103"/>
      <c r="UNQ85" s="103"/>
      <c r="UNR85" s="103"/>
      <c r="UNS85" s="103"/>
      <c r="UNT85" s="103"/>
      <c r="UNU85" s="103"/>
      <c r="UNV85" s="103"/>
      <c r="UNW85" s="103"/>
      <c r="UNX85" s="103"/>
      <c r="UNY85" s="103"/>
      <c r="UNZ85" s="103"/>
      <c r="UOA85" s="103"/>
      <c r="UOB85" s="103"/>
      <c r="UOC85" s="103"/>
      <c r="UOD85" s="103"/>
      <c r="UOE85" s="103"/>
      <c r="UOF85" s="103"/>
      <c r="UOG85" s="103"/>
      <c r="UOH85" s="103"/>
      <c r="UOI85" s="103"/>
      <c r="UOJ85" s="103"/>
      <c r="UOK85" s="103"/>
      <c r="UOL85" s="103"/>
      <c r="UOM85" s="103"/>
      <c r="UON85" s="103"/>
      <c r="UOO85" s="103"/>
      <c r="UOP85" s="103"/>
      <c r="UOQ85" s="103"/>
      <c r="UOR85" s="103"/>
      <c r="UOS85" s="103"/>
      <c r="UOT85" s="103"/>
      <c r="UOU85" s="103"/>
      <c r="UOV85" s="103"/>
      <c r="UOW85" s="103"/>
      <c r="UOX85" s="103"/>
      <c r="UOY85" s="103"/>
      <c r="UOZ85" s="103"/>
      <c r="UPA85" s="103"/>
      <c r="UPB85" s="103"/>
      <c r="UPC85" s="103"/>
      <c r="UPD85" s="103"/>
      <c r="UPE85" s="103"/>
      <c r="UPF85" s="103"/>
      <c r="UPG85" s="103"/>
      <c r="UPH85" s="103"/>
      <c r="UPI85" s="103"/>
      <c r="UPJ85" s="103"/>
      <c r="UPK85" s="103"/>
      <c r="UPL85" s="103"/>
      <c r="UPM85" s="103"/>
      <c r="UPN85" s="103"/>
      <c r="UPO85" s="103"/>
      <c r="UPP85" s="103"/>
      <c r="UPQ85" s="103"/>
      <c r="UPR85" s="103"/>
      <c r="UPS85" s="103"/>
      <c r="UPT85" s="103"/>
      <c r="UPU85" s="103"/>
      <c r="UPV85" s="103"/>
      <c r="UPW85" s="103"/>
      <c r="UPX85" s="103"/>
      <c r="UPY85" s="103"/>
      <c r="UPZ85" s="103"/>
      <c r="UQA85" s="103"/>
      <c r="UQB85" s="103"/>
      <c r="UQC85" s="103"/>
      <c r="UQD85" s="103"/>
      <c r="UQE85" s="103"/>
      <c r="UQF85" s="103"/>
      <c r="UQG85" s="103"/>
      <c r="UQH85" s="103"/>
      <c r="UQI85" s="103"/>
      <c r="UQJ85" s="103"/>
      <c r="UQK85" s="103"/>
      <c r="UQL85" s="103"/>
      <c r="UQM85" s="103"/>
      <c r="UQN85" s="103"/>
      <c r="UQO85" s="103"/>
      <c r="UQP85" s="103"/>
      <c r="UQQ85" s="103"/>
      <c r="UQR85" s="103"/>
      <c r="UQS85" s="103"/>
      <c r="UQT85" s="103"/>
      <c r="UQU85" s="103"/>
      <c r="UQV85" s="103"/>
      <c r="UQW85" s="103"/>
      <c r="UQX85" s="103"/>
      <c r="UQY85" s="103"/>
      <c r="UQZ85" s="103"/>
      <c r="URA85" s="103"/>
      <c r="URB85" s="103"/>
      <c r="URC85" s="103"/>
      <c r="URD85" s="103"/>
      <c r="URE85" s="103"/>
      <c r="URF85" s="103"/>
      <c r="URG85" s="103"/>
      <c r="URH85" s="103"/>
      <c r="URI85" s="103"/>
      <c r="URJ85" s="103"/>
      <c r="URK85" s="103"/>
      <c r="URL85" s="103"/>
      <c r="URM85" s="103"/>
      <c r="URN85" s="103"/>
      <c r="URO85" s="103"/>
      <c r="URP85" s="103"/>
      <c r="URQ85" s="103"/>
      <c r="URR85" s="103"/>
      <c r="URS85" s="103"/>
      <c r="URT85" s="103"/>
      <c r="URU85" s="103"/>
      <c r="URV85" s="103"/>
      <c r="URW85" s="103"/>
      <c r="URX85" s="103"/>
      <c r="URY85" s="103"/>
      <c r="URZ85" s="103"/>
      <c r="USA85" s="103"/>
      <c r="USB85" s="103"/>
      <c r="USC85" s="103"/>
      <c r="USD85" s="103"/>
      <c r="USE85" s="103"/>
      <c r="USF85" s="103"/>
      <c r="USG85" s="103"/>
      <c r="USH85" s="103"/>
      <c r="USI85" s="103"/>
      <c r="USJ85" s="103"/>
      <c r="USK85" s="103"/>
      <c r="USL85" s="103"/>
      <c r="USM85" s="103"/>
      <c r="USN85" s="103"/>
      <c r="USO85" s="103"/>
      <c r="USP85" s="103"/>
      <c r="USQ85" s="103"/>
      <c r="USR85" s="103"/>
      <c r="USS85" s="103"/>
      <c r="UST85" s="103"/>
      <c r="USU85" s="103"/>
      <c r="USV85" s="103"/>
      <c r="USW85" s="103"/>
      <c r="USX85" s="103"/>
      <c r="USY85" s="103"/>
      <c r="USZ85" s="103"/>
      <c r="UTA85" s="103"/>
      <c r="UTB85" s="103"/>
      <c r="UTC85" s="103"/>
      <c r="UTD85" s="103"/>
      <c r="UTE85" s="103"/>
      <c r="UTF85" s="103"/>
      <c r="UTG85" s="103"/>
      <c r="UTH85" s="103"/>
      <c r="UTI85" s="103"/>
      <c r="UTJ85" s="103"/>
      <c r="UTK85" s="103"/>
      <c r="UTL85" s="103"/>
      <c r="UTM85" s="103"/>
      <c r="UTN85" s="103"/>
      <c r="UTO85" s="103"/>
      <c r="UTP85" s="103"/>
      <c r="UTQ85" s="103"/>
      <c r="UTR85" s="103"/>
      <c r="UTS85" s="103"/>
      <c r="UTT85" s="103"/>
      <c r="UTU85" s="103"/>
      <c r="UTV85" s="103"/>
      <c r="UTW85" s="103"/>
      <c r="UTX85" s="103"/>
      <c r="UTY85" s="103"/>
      <c r="UTZ85" s="103"/>
      <c r="UUA85" s="103"/>
      <c r="UUB85" s="103"/>
      <c r="UUC85" s="103"/>
      <c r="UUD85" s="103"/>
      <c r="UUE85" s="103"/>
      <c r="UUF85" s="103"/>
      <c r="UUG85" s="103"/>
      <c r="UUH85" s="103"/>
      <c r="UUI85" s="103"/>
      <c r="UUJ85" s="103"/>
      <c r="UUK85" s="103"/>
      <c r="UUL85" s="103"/>
      <c r="UUM85" s="103"/>
      <c r="UUN85" s="103"/>
      <c r="UUO85" s="103"/>
      <c r="UUP85" s="103"/>
      <c r="UUQ85" s="103"/>
      <c r="UUR85" s="103"/>
      <c r="UUS85" s="103"/>
      <c r="UUT85" s="103"/>
      <c r="UUU85" s="103"/>
      <c r="UUV85" s="103"/>
      <c r="UUW85" s="103"/>
      <c r="UUX85" s="103"/>
      <c r="UUY85" s="103"/>
      <c r="UUZ85" s="103"/>
      <c r="UVA85" s="103"/>
      <c r="UVB85" s="103"/>
      <c r="UVC85" s="103"/>
      <c r="UVD85" s="103"/>
      <c r="UVE85" s="103"/>
      <c r="UVF85" s="103"/>
      <c r="UVG85" s="103"/>
      <c r="UVH85" s="103"/>
      <c r="UVI85" s="103"/>
      <c r="UVJ85" s="103"/>
      <c r="UVK85" s="103"/>
      <c r="UVL85" s="103"/>
      <c r="UVM85" s="103"/>
      <c r="UVN85" s="103"/>
      <c r="UVO85" s="103"/>
      <c r="UVP85" s="103"/>
      <c r="UVQ85" s="103"/>
      <c r="UVR85" s="103"/>
      <c r="UVS85" s="103"/>
      <c r="UVT85" s="103"/>
      <c r="UVU85" s="103"/>
      <c r="UVV85" s="103"/>
      <c r="UVW85" s="103"/>
      <c r="UVX85" s="103"/>
      <c r="UVY85" s="103"/>
      <c r="UVZ85" s="103"/>
      <c r="UWA85" s="103"/>
      <c r="UWB85" s="103"/>
      <c r="UWC85" s="103"/>
      <c r="UWD85" s="103"/>
      <c r="UWE85" s="103"/>
      <c r="UWF85" s="103"/>
      <c r="UWG85" s="103"/>
      <c r="UWH85" s="103"/>
      <c r="UWI85" s="103"/>
      <c r="UWJ85" s="103"/>
      <c r="UWK85" s="103"/>
      <c r="UWL85" s="103"/>
      <c r="UWM85" s="103"/>
      <c r="UWN85" s="103"/>
      <c r="UWO85" s="103"/>
      <c r="UWP85" s="103"/>
      <c r="UWQ85" s="103"/>
      <c r="UWR85" s="103"/>
      <c r="UWS85" s="103"/>
      <c r="UWT85" s="103"/>
      <c r="UWU85" s="103"/>
      <c r="UWV85" s="103"/>
      <c r="UWW85" s="103"/>
      <c r="UWX85" s="103"/>
      <c r="UWY85" s="103"/>
      <c r="UWZ85" s="103"/>
      <c r="UXA85" s="103"/>
      <c r="UXB85" s="103"/>
      <c r="UXC85" s="103"/>
      <c r="UXD85" s="103"/>
      <c r="UXE85" s="103"/>
      <c r="UXF85" s="103"/>
      <c r="UXG85" s="103"/>
      <c r="UXH85" s="103"/>
      <c r="UXI85" s="103"/>
      <c r="UXJ85" s="103"/>
      <c r="UXK85" s="103"/>
      <c r="UXL85" s="103"/>
      <c r="UXM85" s="103"/>
      <c r="UXN85" s="103"/>
      <c r="UXO85" s="103"/>
      <c r="UXP85" s="103"/>
      <c r="UXQ85" s="103"/>
      <c r="UXR85" s="103"/>
      <c r="UXS85" s="103"/>
      <c r="UXT85" s="103"/>
      <c r="UXU85" s="103"/>
      <c r="UXV85" s="103"/>
      <c r="UXW85" s="103"/>
      <c r="UXX85" s="103"/>
      <c r="UXY85" s="103"/>
      <c r="UXZ85" s="103"/>
      <c r="UYA85" s="103"/>
      <c r="UYB85" s="103"/>
      <c r="UYC85" s="103"/>
      <c r="UYD85" s="103"/>
      <c r="UYE85" s="103"/>
      <c r="UYF85" s="103"/>
      <c r="UYG85" s="103"/>
      <c r="UYH85" s="103"/>
      <c r="UYI85" s="103"/>
      <c r="UYJ85" s="103"/>
      <c r="UYK85" s="103"/>
      <c r="UYL85" s="103"/>
      <c r="UYM85" s="103"/>
      <c r="UYN85" s="103"/>
      <c r="UYO85" s="103"/>
      <c r="UYP85" s="103"/>
      <c r="UYQ85" s="103"/>
      <c r="UYR85" s="103"/>
      <c r="UYS85" s="103"/>
      <c r="UYT85" s="103"/>
      <c r="UYU85" s="103"/>
      <c r="UYV85" s="103"/>
      <c r="UYW85" s="103"/>
      <c r="UYX85" s="103"/>
      <c r="UYY85" s="103"/>
      <c r="UYZ85" s="103"/>
      <c r="UZA85" s="103"/>
      <c r="UZB85" s="103"/>
      <c r="UZC85" s="103"/>
      <c r="UZD85" s="103"/>
      <c r="UZE85" s="103"/>
      <c r="UZF85" s="103"/>
      <c r="UZG85" s="103"/>
      <c r="UZH85" s="103"/>
      <c r="UZI85" s="103"/>
      <c r="UZJ85" s="103"/>
      <c r="UZK85" s="103"/>
      <c r="UZL85" s="103"/>
      <c r="UZM85" s="103"/>
      <c r="UZN85" s="103"/>
      <c r="UZO85" s="103"/>
      <c r="UZP85" s="103"/>
      <c r="UZQ85" s="103"/>
      <c r="UZR85" s="103"/>
      <c r="UZS85" s="103"/>
      <c r="UZT85" s="103"/>
      <c r="UZU85" s="103"/>
      <c r="UZV85" s="103"/>
      <c r="UZW85" s="103"/>
      <c r="UZX85" s="103"/>
      <c r="UZY85" s="103"/>
      <c r="UZZ85" s="103"/>
      <c r="VAA85" s="103"/>
      <c r="VAB85" s="103"/>
      <c r="VAC85" s="103"/>
      <c r="VAD85" s="103"/>
      <c r="VAE85" s="103"/>
      <c r="VAF85" s="103"/>
      <c r="VAG85" s="103"/>
      <c r="VAH85" s="103"/>
      <c r="VAI85" s="103"/>
      <c r="VAJ85" s="103"/>
      <c r="VAK85" s="103"/>
      <c r="VAL85" s="103"/>
      <c r="VAM85" s="103"/>
      <c r="VAN85" s="103"/>
      <c r="VAO85" s="103"/>
      <c r="VAP85" s="103"/>
      <c r="VAQ85" s="103"/>
      <c r="VAR85" s="103"/>
      <c r="VAS85" s="103"/>
      <c r="VAT85" s="103"/>
      <c r="VAU85" s="103"/>
      <c r="VAV85" s="103"/>
      <c r="VAW85" s="103"/>
      <c r="VAX85" s="103"/>
      <c r="VAY85" s="103"/>
      <c r="VAZ85" s="103"/>
      <c r="VBA85" s="103"/>
      <c r="VBB85" s="103"/>
      <c r="VBC85" s="103"/>
      <c r="VBD85" s="103"/>
      <c r="VBE85" s="103"/>
      <c r="VBF85" s="103"/>
      <c r="VBG85" s="103"/>
      <c r="VBH85" s="103"/>
      <c r="VBI85" s="103"/>
      <c r="VBJ85" s="103"/>
      <c r="VBK85" s="103"/>
      <c r="VBL85" s="103"/>
      <c r="VBM85" s="103"/>
      <c r="VBN85" s="103"/>
      <c r="VBO85" s="103"/>
      <c r="VBP85" s="103"/>
      <c r="VBQ85" s="103"/>
      <c r="VBR85" s="103"/>
      <c r="VBS85" s="103"/>
      <c r="VBT85" s="103"/>
      <c r="VBU85" s="103"/>
      <c r="VBV85" s="103"/>
      <c r="VBW85" s="103"/>
      <c r="VBX85" s="103"/>
      <c r="VBY85" s="103"/>
      <c r="VBZ85" s="103"/>
      <c r="VCA85" s="103"/>
      <c r="VCB85" s="103"/>
      <c r="VCC85" s="103"/>
      <c r="VCD85" s="103"/>
      <c r="VCE85" s="103"/>
      <c r="VCF85" s="103"/>
      <c r="VCG85" s="103"/>
      <c r="VCH85" s="103"/>
      <c r="VCI85" s="103"/>
      <c r="VCJ85" s="103"/>
      <c r="VCK85" s="103"/>
      <c r="VCL85" s="103"/>
      <c r="VCM85" s="103"/>
      <c r="VCN85" s="103"/>
      <c r="VCO85" s="103"/>
      <c r="VCP85" s="103"/>
      <c r="VCQ85" s="103"/>
      <c r="VCR85" s="103"/>
      <c r="VCS85" s="103"/>
      <c r="VCT85" s="103"/>
      <c r="VCU85" s="103"/>
      <c r="VCV85" s="103"/>
      <c r="VCW85" s="103"/>
      <c r="VCX85" s="103"/>
      <c r="VCY85" s="103"/>
      <c r="VCZ85" s="103"/>
      <c r="VDA85" s="103"/>
      <c r="VDB85" s="103"/>
      <c r="VDC85" s="103"/>
      <c r="VDD85" s="103"/>
      <c r="VDE85" s="103"/>
      <c r="VDF85" s="103"/>
      <c r="VDG85" s="103"/>
      <c r="VDH85" s="103"/>
      <c r="VDI85" s="103"/>
      <c r="VDJ85" s="103"/>
      <c r="VDK85" s="103"/>
      <c r="VDL85" s="103"/>
      <c r="VDM85" s="103"/>
      <c r="VDN85" s="103"/>
      <c r="VDO85" s="103"/>
      <c r="VDP85" s="103"/>
      <c r="VDQ85" s="103"/>
      <c r="VDR85" s="103"/>
      <c r="VDS85" s="103"/>
      <c r="VDT85" s="103"/>
      <c r="VDU85" s="103"/>
      <c r="VDV85" s="103"/>
      <c r="VDW85" s="103"/>
      <c r="VDX85" s="103"/>
      <c r="VDY85" s="103"/>
      <c r="VDZ85" s="103"/>
      <c r="VEA85" s="103"/>
      <c r="VEB85" s="103"/>
      <c r="VEC85" s="103"/>
      <c r="VED85" s="103"/>
      <c r="VEE85" s="103"/>
      <c r="VEF85" s="103"/>
      <c r="VEG85" s="103"/>
      <c r="VEH85" s="103"/>
      <c r="VEI85" s="103"/>
      <c r="VEJ85" s="103"/>
      <c r="VEK85" s="103"/>
      <c r="VEL85" s="103"/>
      <c r="VEM85" s="103"/>
      <c r="VEN85" s="103"/>
      <c r="VEO85" s="103"/>
      <c r="VEP85" s="103"/>
      <c r="VEQ85" s="103"/>
      <c r="VER85" s="103"/>
      <c r="VES85" s="103"/>
      <c r="VET85" s="103"/>
      <c r="VEU85" s="103"/>
      <c r="VEV85" s="103"/>
      <c r="VEW85" s="103"/>
      <c r="VEX85" s="103"/>
      <c r="VEY85" s="103"/>
      <c r="VEZ85" s="103"/>
      <c r="VFA85" s="103"/>
      <c r="VFB85" s="103"/>
      <c r="VFC85" s="103"/>
      <c r="VFD85" s="103"/>
      <c r="VFE85" s="103"/>
      <c r="VFF85" s="103"/>
      <c r="VFG85" s="103"/>
      <c r="VFH85" s="103"/>
      <c r="VFI85" s="103"/>
      <c r="VFJ85" s="103"/>
      <c r="VFK85" s="103"/>
      <c r="VFL85" s="103"/>
      <c r="VFM85" s="103"/>
      <c r="VFN85" s="103"/>
      <c r="VFO85" s="103"/>
      <c r="VFP85" s="103"/>
      <c r="VFQ85" s="103"/>
      <c r="VFR85" s="103"/>
      <c r="VFS85" s="103"/>
      <c r="VFT85" s="103"/>
      <c r="VFU85" s="103"/>
      <c r="VFV85" s="103"/>
      <c r="VFW85" s="103"/>
      <c r="VFX85" s="103"/>
      <c r="VFY85" s="103"/>
      <c r="VFZ85" s="103"/>
      <c r="VGA85" s="103"/>
      <c r="VGB85" s="103"/>
      <c r="VGC85" s="103"/>
      <c r="VGD85" s="103"/>
      <c r="VGE85" s="103"/>
      <c r="VGF85" s="103"/>
      <c r="VGG85" s="103"/>
      <c r="VGH85" s="103"/>
      <c r="VGI85" s="103"/>
      <c r="VGJ85" s="103"/>
      <c r="VGK85" s="103"/>
      <c r="VGL85" s="103"/>
      <c r="VGM85" s="103"/>
      <c r="VGN85" s="103"/>
      <c r="VGO85" s="103"/>
      <c r="VGP85" s="103"/>
      <c r="VGQ85" s="103"/>
      <c r="VGR85" s="103"/>
      <c r="VGS85" s="103"/>
      <c r="VGT85" s="103"/>
      <c r="VGU85" s="103"/>
      <c r="VGV85" s="103"/>
      <c r="VGW85" s="103"/>
      <c r="VGX85" s="103"/>
      <c r="VGY85" s="103"/>
      <c r="VGZ85" s="103"/>
      <c r="VHA85" s="103"/>
      <c r="VHB85" s="103"/>
      <c r="VHC85" s="103"/>
      <c r="VHD85" s="103"/>
      <c r="VHE85" s="103"/>
      <c r="VHF85" s="103"/>
      <c r="VHG85" s="103"/>
      <c r="VHH85" s="103"/>
      <c r="VHI85" s="103"/>
      <c r="VHJ85" s="103"/>
      <c r="VHK85" s="103"/>
      <c r="VHL85" s="103"/>
      <c r="VHM85" s="103"/>
      <c r="VHN85" s="103"/>
      <c r="VHO85" s="103"/>
      <c r="VHP85" s="103"/>
      <c r="VHQ85" s="103"/>
      <c r="VHR85" s="103"/>
      <c r="VHS85" s="103"/>
      <c r="VHT85" s="103"/>
      <c r="VHU85" s="103"/>
      <c r="VHV85" s="103"/>
      <c r="VHW85" s="103"/>
      <c r="VHX85" s="103"/>
      <c r="VHY85" s="103"/>
      <c r="VHZ85" s="103"/>
      <c r="VIA85" s="103"/>
      <c r="VIB85" s="103"/>
      <c r="VIC85" s="103"/>
      <c r="VID85" s="103"/>
      <c r="VIE85" s="103"/>
      <c r="VIF85" s="103"/>
      <c r="VIG85" s="103"/>
      <c r="VIH85" s="103"/>
      <c r="VII85" s="103"/>
      <c r="VIJ85" s="103"/>
      <c r="VIK85" s="103"/>
      <c r="VIL85" s="103"/>
      <c r="VIM85" s="103"/>
      <c r="VIN85" s="103"/>
      <c r="VIO85" s="103"/>
      <c r="VIP85" s="103"/>
      <c r="VIQ85" s="103"/>
      <c r="VIR85" s="103"/>
      <c r="VIS85" s="103"/>
      <c r="VIT85" s="103"/>
      <c r="VIU85" s="103"/>
      <c r="VIV85" s="103"/>
      <c r="VIW85" s="103"/>
      <c r="VIX85" s="103"/>
      <c r="VIY85" s="103"/>
      <c r="VIZ85" s="103"/>
      <c r="VJA85" s="103"/>
      <c r="VJB85" s="103"/>
      <c r="VJC85" s="103"/>
      <c r="VJD85" s="103"/>
      <c r="VJE85" s="103"/>
      <c r="VJF85" s="103"/>
      <c r="VJG85" s="103"/>
      <c r="VJH85" s="103"/>
      <c r="VJI85" s="103"/>
      <c r="VJJ85" s="103"/>
      <c r="VJK85" s="103"/>
      <c r="VJL85" s="103"/>
      <c r="VJM85" s="103"/>
      <c r="VJN85" s="103"/>
      <c r="VJO85" s="103"/>
      <c r="VJP85" s="103"/>
      <c r="VJQ85" s="103"/>
      <c r="VJR85" s="103"/>
      <c r="VJS85" s="103"/>
      <c r="VJT85" s="103"/>
      <c r="VJU85" s="103"/>
      <c r="VJV85" s="103"/>
      <c r="VJW85" s="103"/>
      <c r="VJX85" s="103"/>
      <c r="VJY85" s="103"/>
      <c r="VJZ85" s="103"/>
      <c r="VKA85" s="103"/>
      <c r="VKB85" s="103"/>
      <c r="VKC85" s="103"/>
      <c r="VKD85" s="103"/>
      <c r="VKE85" s="103"/>
      <c r="VKF85" s="103"/>
      <c r="VKG85" s="103"/>
      <c r="VKH85" s="103"/>
      <c r="VKI85" s="103"/>
      <c r="VKJ85" s="103"/>
      <c r="VKK85" s="103"/>
      <c r="VKL85" s="103"/>
      <c r="VKM85" s="103"/>
      <c r="VKN85" s="103"/>
      <c r="VKO85" s="103"/>
      <c r="VKP85" s="103"/>
      <c r="VKQ85" s="103"/>
      <c r="VKR85" s="103"/>
      <c r="VKS85" s="103"/>
      <c r="VKT85" s="103"/>
      <c r="VKU85" s="103"/>
      <c r="VKV85" s="103"/>
      <c r="VKW85" s="103"/>
      <c r="VKX85" s="103"/>
      <c r="VKY85" s="103"/>
      <c r="VKZ85" s="103"/>
      <c r="VLA85" s="103"/>
      <c r="VLB85" s="103"/>
      <c r="VLC85" s="103"/>
      <c r="VLD85" s="103"/>
      <c r="VLE85" s="103"/>
      <c r="VLF85" s="103"/>
      <c r="VLG85" s="103"/>
      <c r="VLH85" s="103"/>
      <c r="VLI85" s="103"/>
      <c r="VLJ85" s="103"/>
      <c r="VLK85" s="103"/>
      <c r="VLL85" s="103"/>
      <c r="VLM85" s="103"/>
      <c r="VLN85" s="103"/>
      <c r="VLO85" s="103"/>
      <c r="VLP85" s="103"/>
      <c r="VLQ85" s="103"/>
      <c r="VLR85" s="103"/>
      <c r="VLS85" s="103"/>
      <c r="VLT85" s="103"/>
      <c r="VLU85" s="103"/>
      <c r="VLV85" s="103"/>
      <c r="VLW85" s="103"/>
      <c r="VLX85" s="103"/>
      <c r="VLY85" s="103"/>
      <c r="VLZ85" s="103"/>
      <c r="VMA85" s="103"/>
      <c r="VMB85" s="103"/>
      <c r="VMC85" s="103"/>
      <c r="VMD85" s="103"/>
      <c r="VME85" s="103"/>
      <c r="VMF85" s="103"/>
      <c r="VMG85" s="103"/>
      <c r="VMH85" s="103"/>
      <c r="VMI85" s="103"/>
      <c r="VMJ85" s="103"/>
      <c r="VMK85" s="103"/>
      <c r="VML85" s="103"/>
      <c r="VMM85" s="103"/>
      <c r="VMN85" s="103"/>
      <c r="VMO85" s="103"/>
      <c r="VMP85" s="103"/>
      <c r="VMQ85" s="103"/>
      <c r="VMR85" s="103"/>
      <c r="VMS85" s="103"/>
      <c r="VMT85" s="103"/>
      <c r="VMU85" s="103"/>
      <c r="VMV85" s="103"/>
      <c r="VMW85" s="103"/>
      <c r="VMX85" s="103"/>
      <c r="VMY85" s="103"/>
      <c r="VMZ85" s="103"/>
      <c r="VNA85" s="103"/>
      <c r="VNB85" s="103"/>
      <c r="VNC85" s="103"/>
      <c r="VND85" s="103"/>
      <c r="VNE85" s="103"/>
      <c r="VNF85" s="103"/>
      <c r="VNG85" s="103"/>
      <c r="VNH85" s="103"/>
      <c r="VNI85" s="103"/>
      <c r="VNJ85" s="103"/>
      <c r="VNK85" s="103"/>
      <c r="VNL85" s="103"/>
      <c r="VNM85" s="103"/>
      <c r="VNN85" s="103"/>
      <c r="VNO85" s="103"/>
      <c r="VNP85" s="103"/>
      <c r="VNQ85" s="103"/>
      <c r="VNR85" s="103"/>
      <c r="VNS85" s="103"/>
      <c r="VNT85" s="103"/>
      <c r="VNU85" s="103"/>
      <c r="VNV85" s="103"/>
      <c r="VNW85" s="103"/>
      <c r="VNX85" s="103"/>
      <c r="VNY85" s="103"/>
      <c r="VNZ85" s="103"/>
      <c r="VOA85" s="103"/>
      <c r="VOB85" s="103"/>
      <c r="VOC85" s="103"/>
      <c r="VOD85" s="103"/>
      <c r="VOE85" s="103"/>
      <c r="VOF85" s="103"/>
      <c r="VOG85" s="103"/>
      <c r="VOH85" s="103"/>
      <c r="VOI85" s="103"/>
      <c r="VOJ85" s="103"/>
      <c r="VOK85" s="103"/>
      <c r="VOL85" s="103"/>
      <c r="VOM85" s="103"/>
      <c r="VON85" s="103"/>
      <c r="VOO85" s="103"/>
      <c r="VOP85" s="103"/>
      <c r="VOQ85" s="103"/>
      <c r="VOR85" s="103"/>
      <c r="VOS85" s="103"/>
      <c r="VOT85" s="103"/>
      <c r="VOU85" s="103"/>
      <c r="VOV85" s="103"/>
      <c r="VOW85" s="103"/>
      <c r="VOX85" s="103"/>
      <c r="VOY85" s="103"/>
      <c r="VOZ85" s="103"/>
      <c r="VPA85" s="103"/>
      <c r="VPB85" s="103"/>
      <c r="VPC85" s="103"/>
      <c r="VPD85" s="103"/>
      <c r="VPE85" s="103"/>
      <c r="VPF85" s="103"/>
      <c r="VPG85" s="103"/>
      <c r="VPH85" s="103"/>
      <c r="VPI85" s="103"/>
      <c r="VPJ85" s="103"/>
      <c r="VPK85" s="103"/>
      <c r="VPL85" s="103"/>
      <c r="VPM85" s="103"/>
      <c r="VPN85" s="103"/>
      <c r="VPO85" s="103"/>
      <c r="VPP85" s="103"/>
      <c r="VPQ85" s="103"/>
      <c r="VPR85" s="103"/>
      <c r="VPS85" s="103"/>
      <c r="VPT85" s="103"/>
      <c r="VPU85" s="103"/>
      <c r="VPV85" s="103"/>
      <c r="VPW85" s="103"/>
      <c r="VPX85" s="103"/>
      <c r="VPY85" s="103"/>
      <c r="VPZ85" s="103"/>
      <c r="VQA85" s="103"/>
      <c r="VQB85" s="103"/>
      <c r="VQC85" s="103"/>
      <c r="VQD85" s="103"/>
      <c r="VQE85" s="103"/>
      <c r="VQF85" s="103"/>
      <c r="VQG85" s="103"/>
      <c r="VQH85" s="103"/>
      <c r="VQI85" s="103"/>
      <c r="VQJ85" s="103"/>
      <c r="VQK85" s="103"/>
      <c r="VQL85" s="103"/>
      <c r="VQM85" s="103"/>
      <c r="VQN85" s="103"/>
      <c r="VQO85" s="103"/>
      <c r="VQP85" s="103"/>
      <c r="VQQ85" s="103"/>
      <c r="VQR85" s="103"/>
      <c r="VQS85" s="103"/>
      <c r="VQT85" s="103"/>
      <c r="VQU85" s="103"/>
      <c r="VQV85" s="103"/>
      <c r="VQW85" s="103"/>
      <c r="VQX85" s="103"/>
      <c r="VQY85" s="103"/>
      <c r="VQZ85" s="103"/>
      <c r="VRA85" s="103"/>
      <c r="VRB85" s="103"/>
      <c r="VRC85" s="103"/>
      <c r="VRD85" s="103"/>
      <c r="VRE85" s="103"/>
      <c r="VRF85" s="103"/>
      <c r="VRG85" s="103"/>
      <c r="VRH85" s="103"/>
      <c r="VRI85" s="103"/>
      <c r="VRJ85" s="103"/>
      <c r="VRK85" s="103"/>
      <c r="VRL85" s="103"/>
      <c r="VRM85" s="103"/>
      <c r="VRN85" s="103"/>
      <c r="VRO85" s="103"/>
      <c r="VRP85" s="103"/>
      <c r="VRQ85" s="103"/>
      <c r="VRR85" s="103"/>
      <c r="VRS85" s="103"/>
      <c r="VRT85" s="103"/>
      <c r="VRU85" s="103"/>
      <c r="VRV85" s="103"/>
      <c r="VRW85" s="103"/>
      <c r="VRX85" s="103"/>
      <c r="VRY85" s="103"/>
      <c r="VRZ85" s="103"/>
      <c r="VSA85" s="103"/>
      <c r="VSB85" s="103"/>
      <c r="VSC85" s="103"/>
      <c r="VSD85" s="103"/>
      <c r="VSE85" s="103"/>
      <c r="VSF85" s="103"/>
      <c r="VSG85" s="103"/>
      <c r="VSH85" s="103"/>
      <c r="VSI85" s="103"/>
      <c r="VSJ85" s="103"/>
      <c r="VSK85" s="103"/>
      <c r="VSL85" s="103"/>
      <c r="VSM85" s="103"/>
      <c r="VSN85" s="103"/>
      <c r="VSO85" s="103"/>
      <c r="VSP85" s="103"/>
      <c r="VSQ85" s="103"/>
      <c r="VSR85" s="103"/>
      <c r="VSS85" s="103"/>
      <c r="VST85" s="103"/>
      <c r="VSU85" s="103"/>
      <c r="VSV85" s="103"/>
      <c r="VSW85" s="103"/>
      <c r="VSX85" s="103"/>
      <c r="VSY85" s="103"/>
      <c r="VSZ85" s="103"/>
      <c r="VTA85" s="103"/>
      <c r="VTB85" s="103"/>
      <c r="VTC85" s="103"/>
      <c r="VTD85" s="103"/>
      <c r="VTE85" s="103"/>
      <c r="VTF85" s="103"/>
      <c r="VTG85" s="103"/>
      <c r="VTH85" s="103"/>
      <c r="VTI85" s="103"/>
      <c r="VTJ85" s="103"/>
      <c r="VTK85" s="103"/>
      <c r="VTL85" s="103"/>
      <c r="VTM85" s="103"/>
      <c r="VTN85" s="103"/>
      <c r="VTO85" s="103"/>
      <c r="VTP85" s="103"/>
      <c r="VTQ85" s="103"/>
      <c r="VTR85" s="103"/>
      <c r="VTS85" s="103"/>
      <c r="VTT85" s="103"/>
      <c r="VTU85" s="103"/>
      <c r="VTV85" s="103"/>
      <c r="VTW85" s="103"/>
      <c r="VTX85" s="103"/>
      <c r="VTY85" s="103"/>
      <c r="VTZ85" s="103"/>
      <c r="VUA85" s="103"/>
      <c r="VUB85" s="103"/>
      <c r="VUC85" s="103"/>
      <c r="VUD85" s="103"/>
      <c r="VUE85" s="103"/>
      <c r="VUF85" s="103"/>
      <c r="VUG85" s="103"/>
      <c r="VUH85" s="103"/>
      <c r="VUI85" s="103"/>
      <c r="VUJ85" s="103"/>
      <c r="VUK85" s="103"/>
      <c r="VUL85" s="103"/>
      <c r="VUM85" s="103"/>
      <c r="VUN85" s="103"/>
      <c r="VUO85" s="103"/>
      <c r="VUP85" s="103"/>
      <c r="VUQ85" s="103"/>
      <c r="VUR85" s="103"/>
      <c r="VUS85" s="103"/>
      <c r="VUT85" s="103"/>
      <c r="VUU85" s="103"/>
      <c r="VUV85" s="103"/>
      <c r="VUW85" s="103"/>
      <c r="VUX85" s="103"/>
      <c r="VUY85" s="103"/>
      <c r="VUZ85" s="103"/>
      <c r="VVA85" s="103"/>
      <c r="VVB85" s="103"/>
      <c r="VVC85" s="103"/>
      <c r="VVD85" s="103"/>
      <c r="VVE85" s="103"/>
      <c r="VVF85" s="103"/>
      <c r="VVG85" s="103"/>
      <c r="VVH85" s="103"/>
      <c r="VVI85" s="103"/>
      <c r="VVJ85" s="103"/>
      <c r="VVK85" s="103"/>
      <c r="VVL85" s="103"/>
      <c r="VVM85" s="103"/>
      <c r="VVN85" s="103"/>
      <c r="VVO85" s="103"/>
      <c r="VVP85" s="103"/>
      <c r="VVQ85" s="103"/>
      <c r="VVR85" s="103"/>
      <c r="VVS85" s="103"/>
      <c r="VVT85" s="103"/>
      <c r="VVU85" s="103"/>
      <c r="VVV85" s="103"/>
      <c r="VVW85" s="103"/>
      <c r="VVX85" s="103"/>
      <c r="VVY85" s="103"/>
      <c r="VVZ85" s="103"/>
      <c r="VWA85" s="103"/>
      <c r="VWB85" s="103"/>
      <c r="VWC85" s="103"/>
      <c r="VWD85" s="103"/>
      <c r="VWE85" s="103"/>
      <c r="VWF85" s="103"/>
      <c r="VWG85" s="103"/>
      <c r="VWH85" s="103"/>
      <c r="VWI85" s="103"/>
      <c r="VWJ85" s="103"/>
      <c r="VWK85" s="103"/>
      <c r="VWL85" s="103"/>
      <c r="VWM85" s="103"/>
      <c r="VWN85" s="103"/>
      <c r="VWO85" s="103"/>
      <c r="VWP85" s="103"/>
      <c r="VWQ85" s="103"/>
      <c r="VWR85" s="103"/>
      <c r="VWS85" s="103"/>
      <c r="VWT85" s="103"/>
      <c r="VWU85" s="103"/>
      <c r="VWV85" s="103"/>
      <c r="VWW85" s="103"/>
      <c r="VWX85" s="103"/>
      <c r="VWY85" s="103"/>
      <c r="VWZ85" s="103"/>
      <c r="VXA85" s="103"/>
      <c r="VXB85" s="103"/>
      <c r="VXC85" s="103"/>
      <c r="VXD85" s="103"/>
      <c r="VXE85" s="103"/>
      <c r="VXF85" s="103"/>
      <c r="VXG85" s="103"/>
      <c r="VXH85" s="103"/>
      <c r="VXI85" s="103"/>
      <c r="VXJ85" s="103"/>
      <c r="VXK85" s="103"/>
      <c r="VXL85" s="103"/>
      <c r="VXM85" s="103"/>
      <c r="VXN85" s="103"/>
      <c r="VXO85" s="103"/>
      <c r="VXP85" s="103"/>
      <c r="VXQ85" s="103"/>
      <c r="VXR85" s="103"/>
      <c r="VXS85" s="103"/>
      <c r="VXT85" s="103"/>
      <c r="VXU85" s="103"/>
      <c r="VXV85" s="103"/>
      <c r="VXW85" s="103"/>
      <c r="VXX85" s="103"/>
      <c r="VXY85" s="103"/>
      <c r="VXZ85" s="103"/>
      <c r="VYA85" s="103"/>
      <c r="VYB85" s="103"/>
      <c r="VYC85" s="103"/>
      <c r="VYD85" s="103"/>
      <c r="VYE85" s="103"/>
      <c r="VYF85" s="103"/>
      <c r="VYG85" s="103"/>
      <c r="VYH85" s="103"/>
      <c r="VYI85" s="103"/>
      <c r="VYJ85" s="103"/>
      <c r="VYK85" s="103"/>
      <c r="VYL85" s="103"/>
      <c r="VYM85" s="103"/>
      <c r="VYN85" s="103"/>
      <c r="VYO85" s="103"/>
      <c r="VYP85" s="103"/>
      <c r="VYQ85" s="103"/>
      <c r="VYR85" s="103"/>
      <c r="VYS85" s="103"/>
      <c r="VYT85" s="103"/>
      <c r="VYU85" s="103"/>
      <c r="VYV85" s="103"/>
      <c r="VYW85" s="103"/>
      <c r="VYX85" s="103"/>
      <c r="VYY85" s="103"/>
      <c r="VYZ85" s="103"/>
      <c r="VZA85" s="103"/>
      <c r="VZB85" s="103"/>
      <c r="VZC85" s="103"/>
      <c r="VZD85" s="103"/>
      <c r="VZE85" s="103"/>
      <c r="VZF85" s="103"/>
      <c r="VZG85" s="103"/>
      <c r="VZH85" s="103"/>
      <c r="VZI85" s="103"/>
      <c r="VZJ85" s="103"/>
      <c r="VZK85" s="103"/>
      <c r="VZL85" s="103"/>
      <c r="VZM85" s="103"/>
      <c r="VZN85" s="103"/>
      <c r="VZO85" s="103"/>
      <c r="VZP85" s="103"/>
      <c r="VZQ85" s="103"/>
      <c r="VZR85" s="103"/>
      <c r="VZS85" s="103"/>
      <c r="VZT85" s="103"/>
      <c r="VZU85" s="103"/>
      <c r="VZV85" s="103"/>
      <c r="VZW85" s="103"/>
      <c r="VZX85" s="103"/>
      <c r="VZY85" s="103"/>
      <c r="VZZ85" s="103"/>
      <c r="WAA85" s="103"/>
      <c r="WAB85" s="103"/>
      <c r="WAC85" s="103"/>
      <c r="WAD85" s="103"/>
      <c r="WAE85" s="103"/>
      <c r="WAF85" s="103"/>
      <c r="WAG85" s="103"/>
      <c r="WAH85" s="103"/>
      <c r="WAI85" s="103"/>
      <c r="WAJ85" s="103"/>
      <c r="WAK85" s="103"/>
      <c r="WAL85" s="103"/>
      <c r="WAM85" s="103"/>
      <c r="WAN85" s="103"/>
      <c r="WAO85" s="103"/>
      <c r="WAP85" s="103"/>
      <c r="WAQ85" s="103"/>
      <c r="WAR85" s="103"/>
      <c r="WAS85" s="103"/>
      <c r="WAT85" s="103"/>
      <c r="WAU85" s="103"/>
      <c r="WAV85" s="103"/>
      <c r="WAW85" s="103"/>
      <c r="WAX85" s="103"/>
      <c r="WAY85" s="103"/>
      <c r="WAZ85" s="103"/>
      <c r="WBA85" s="103"/>
      <c r="WBB85" s="103"/>
      <c r="WBC85" s="103"/>
      <c r="WBD85" s="103"/>
      <c r="WBE85" s="103"/>
      <c r="WBF85" s="103"/>
      <c r="WBG85" s="103"/>
      <c r="WBH85" s="103"/>
      <c r="WBI85" s="103"/>
      <c r="WBJ85" s="103"/>
      <c r="WBK85" s="103"/>
      <c r="WBL85" s="103"/>
      <c r="WBM85" s="103"/>
      <c r="WBN85" s="103"/>
      <c r="WBO85" s="103"/>
      <c r="WBP85" s="103"/>
      <c r="WBQ85" s="103"/>
      <c r="WBR85" s="103"/>
      <c r="WBS85" s="103"/>
      <c r="WBT85" s="103"/>
      <c r="WBU85" s="103"/>
      <c r="WBV85" s="103"/>
      <c r="WBW85" s="103"/>
      <c r="WBX85" s="103"/>
      <c r="WBY85" s="103"/>
      <c r="WBZ85" s="103"/>
      <c r="WCA85" s="103"/>
      <c r="WCB85" s="103"/>
      <c r="WCC85" s="103"/>
      <c r="WCD85" s="103"/>
      <c r="WCE85" s="103"/>
      <c r="WCF85" s="103"/>
      <c r="WCG85" s="103"/>
      <c r="WCH85" s="103"/>
      <c r="WCI85" s="103"/>
      <c r="WCJ85" s="103"/>
      <c r="WCK85" s="103"/>
      <c r="WCL85" s="103"/>
      <c r="WCM85" s="103"/>
      <c r="WCN85" s="103"/>
      <c r="WCO85" s="103"/>
      <c r="WCP85" s="103"/>
      <c r="WCQ85" s="103"/>
      <c r="WCR85" s="103"/>
      <c r="WCS85" s="103"/>
      <c r="WCT85" s="103"/>
      <c r="WCU85" s="103"/>
      <c r="WCV85" s="103"/>
      <c r="WCW85" s="103"/>
      <c r="WCX85" s="103"/>
      <c r="WCY85" s="103"/>
      <c r="WCZ85" s="103"/>
      <c r="WDA85" s="103"/>
      <c r="WDB85" s="103"/>
      <c r="WDC85" s="103"/>
      <c r="WDD85" s="103"/>
      <c r="WDE85" s="103"/>
      <c r="WDF85" s="103"/>
      <c r="WDG85" s="103"/>
      <c r="WDH85" s="103"/>
      <c r="WDI85" s="103"/>
      <c r="WDJ85" s="103"/>
      <c r="WDK85" s="103"/>
      <c r="WDL85" s="103"/>
      <c r="WDM85" s="103"/>
      <c r="WDN85" s="103"/>
      <c r="WDO85" s="103"/>
      <c r="WDP85" s="103"/>
      <c r="WDQ85" s="103"/>
      <c r="WDR85" s="103"/>
      <c r="WDS85" s="103"/>
      <c r="WDT85" s="103"/>
      <c r="WDU85" s="103"/>
      <c r="WDV85" s="103"/>
      <c r="WDW85" s="103"/>
      <c r="WDX85" s="103"/>
      <c r="WDY85" s="103"/>
      <c r="WDZ85" s="103"/>
      <c r="WEA85" s="103"/>
      <c r="WEB85" s="103"/>
      <c r="WEC85" s="103"/>
      <c r="WED85" s="103"/>
      <c r="WEE85" s="103"/>
      <c r="WEF85" s="103"/>
      <c r="WEG85" s="103"/>
      <c r="WEH85" s="103"/>
      <c r="WEI85" s="103"/>
      <c r="WEJ85" s="103"/>
      <c r="WEK85" s="103"/>
      <c r="WEL85" s="103"/>
      <c r="WEM85" s="103"/>
      <c r="WEN85" s="103"/>
      <c r="WEO85" s="103"/>
      <c r="WEP85" s="103"/>
      <c r="WEQ85" s="103"/>
      <c r="WER85" s="103"/>
      <c r="WES85" s="103"/>
      <c r="WET85" s="103"/>
      <c r="WEU85" s="103"/>
      <c r="WEV85" s="103"/>
      <c r="WEW85" s="103"/>
      <c r="WEX85" s="103"/>
      <c r="WEY85" s="103"/>
      <c r="WEZ85" s="103"/>
      <c r="WFA85" s="103"/>
      <c r="WFB85" s="103"/>
      <c r="WFC85" s="103"/>
      <c r="WFD85" s="103"/>
      <c r="WFE85" s="103"/>
      <c r="WFF85" s="103"/>
      <c r="WFG85" s="103"/>
      <c r="WFH85" s="103"/>
      <c r="WFI85" s="103"/>
      <c r="WFJ85" s="103"/>
      <c r="WFK85" s="103"/>
      <c r="WFL85" s="103"/>
      <c r="WFM85" s="103"/>
      <c r="WFN85" s="103"/>
      <c r="WFO85" s="103"/>
      <c r="WFP85" s="103"/>
      <c r="WFQ85" s="103"/>
      <c r="WFR85" s="103"/>
      <c r="WFS85" s="103"/>
      <c r="WFT85" s="103"/>
      <c r="WFU85" s="103"/>
      <c r="WFV85" s="103"/>
      <c r="WFW85" s="103"/>
      <c r="WFX85" s="103"/>
      <c r="WFY85" s="103"/>
      <c r="WFZ85" s="103"/>
      <c r="WGA85" s="103"/>
      <c r="WGB85" s="103"/>
      <c r="WGC85" s="103"/>
      <c r="WGD85" s="103"/>
      <c r="WGE85" s="103"/>
      <c r="WGF85" s="103"/>
      <c r="WGG85" s="103"/>
      <c r="WGH85" s="103"/>
      <c r="WGI85" s="103"/>
      <c r="WGJ85" s="103"/>
      <c r="WGK85" s="103"/>
      <c r="WGL85" s="103"/>
      <c r="WGM85" s="103"/>
      <c r="WGN85" s="103"/>
      <c r="WGO85" s="103"/>
      <c r="WGP85" s="103"/>
      <c r="WGQ85" s="103"/>
      <c r="WGR85" s="103"/>
      <c r="WGS85" s="103"/>
      <c r="WGT85" s="103"/>
      <c r="WGU85" s="103"/>
      <c r="WGV85" s="103"/>
      <c r="WGW85" s="103"/>
      <c r="WGX85" s="103"/>
      <c r="WGY85" s="103"/>
      <c r="WGZ85" s="103"/>
      <c r="WHA85" s="103"/>
      <c r="WHB85" s="103"/>
      <c r="WHC85" s="103"/>
      <c r="WHD85" s="103"/>
      <c r="WHE85" s="103"/>
      <c r="WHF85" s="103"/>
      <c r="WHG85" s="103"/>
      <c r="WHH85" s="103"/>
      <c r="WHI85" s="103"/>
      <c r="WHJ85" s="103"/>
      <c r="WHK85" s="103"/>
      <c r="WHL85" s="103"/>
      <c r="WHM85" s="103"/>
      <c r="WHN85" s="103"/>
      <c r="WHO85" s="103"/>
      <c r="WHP85" s="103"/>
      <c r="WHQ85" s="103"/>
      <c r="WHR85" s="103"/>
      <c r="WHS85" s="103"/>
      <c r="WHT85" s="103"/>
      <c r="WHU85" s="103"/>
      <c r="WHV85" s="103"/>
      <c r="WHW85" s="103"/>
      <c r="WHX85" s="103"/>
      <c r="WHY85" s="103"/>
      <c r="WHZ85" s="103"/>
      <c r="WIA85" s="103"/>
      <c r="WIB85" s="103"/>
      <c r="WIC85" s="103"/>
      <c r="WID85" s="103"/>
      <c r="WIE85" s="103"/>
      <c r="WIF85" s="103"/>
      <c r="WIG85" s="103"/>
      <c r="WIH85" s="103"/>
      <c r="WII85" s="103"/>
      <c r="WIJ85" s="103"/>
      <c r="WIK85" s="103"/>
      <c r="WIL85" s="103"/>
      <c r="WIM85" s="103"/>
      <c r="WIN85" s="103"/>
      <c r="WIO85" s="103"/>
      <c r="WIP85" s="103"/>
      <c r="WIQ85" s="103"/>
      <c r="WIR85" s="103"/>
      <c r="WIS85" s="103"/>
      <c r="WIT85" s="103"/>
      <c r="WIU85" s="103"/>
      <c r="WIV85" s="103"/>
      <c r="WIW85" s="103"/>
      <c r="WIX85" s="103"/>
      <c r="WIY85" s="103"/>
      <c r="WIZ85" s="103"/>
      <c r="WJA85" s="103"/>
      <c r="WJB85" s="103"/>
      <c r="WJC85" s="103"/>
      <c r="WJD85" s="103"/>
      <c r="WJE85" s="103"/>
      <c r="WJF85" s="103"/>
      <c r="WJG85" s="103"/>
      <c r="WJH85" s="103"/>
      <c r="WJI85" s="103"/>
      <c r="WJJ85" s="103"/>
      <c r="WJK85" s="103"/>
      <c r="WJL85" s="103"/>
      <c r="WJM85" s="103"/>
      <c r="WJN85" s="103"/>
      <c r="WJO85" s="103"/>
      <c r="WJP85" s="103"/>
      <c r="WJQ85" s="103"/>
      <c r="WJR85" s="103"/>
      <c r="WJS85" s="103"/>
      <c r="WJT85" s="103"/>
      <c r="WJU85" s="103"/>
      <c r="WJV85" s="103"/>
      <c r="WJW85" s="103"/>
      <c r="WJX85" s="103"/>
      <c r="WJY85" s="103"/>
      <c r="WJZ85" s="103"/>
      <c r="WKA85" s="103"/>
      <c r="WKB85" s="103"/>
      <c r="WKC85" s="103"/>
      <c r="WKD85" s="103"/>
      <c r="WKE85" s="103"/>
      <c r="WKF85" s="103"/>
      <c r="WKG85" s="103"/>
      <c r="WKH85" s="103"/>
      <c r="WKI85" s="103"/>
      <c r="WKJ85" s="103"/>
      <c r="WKK85" s="103"/>
      <c r="WKL85" s="103"/>
      <c r="WKM85" s="103"/>
      <c r="WKN85" s="103"/>
      <c r="WKO85" s="103"/>
      <c r="WKP85" s="103"/>
      <c r="WKQ85" s="103"/>
      <c r="WKR85" s="103"/>
      <c r="WKS85" s="103"/>
      <c r="WKT85" s="103"/>
      <c r="WKU85" s="103"/>
      <c r="WKV85" s="103"/>
      <c r="WKW85" s="103"/>
      <c r="WKX85" s="103"/>
      <c r="WKY85" s="103"/>
      <c r="WKZ85" s="103"/>
      <c r="WLA85" s="103"/>
      <c r="WLB85" s="103"/>
      <c r="WLC85" s="103"/>
      <c r="WLD85" s="103"/>
      <c r="WLE85" s="103"/>
      <c r="WLF85" s="103"/>
      <c r="WLG85" s="103"/>
      <c r="WLH85" s="103"/>
      <c r="WLI85" s="103"/>
      <c r="WLJ85" s="103"/>
      <c r="WLK85" s="103"/>
      <c r="WLL85" s="103"/>
      <c r="WLM85" s="103"/>
      <c r="WLN85" s="103"/>
      <c r="WLO85" s="103"/>
      <c r="WLP85" s="103"/>
      <c r="WLQ85" s="103"/>
      <c r="WLR85" s="103"/>
      <c r="WLS85" s="103"/>
      <c r="WLT85" s="103"/>
      <c r="WLU85" s="103"/>
      <c r="WLV85" s="103"/>
      <c r="WLW85" s="103"/>
      <c r="WLX85" s="103"/>
      <c r="WLY85" s="103"/>
      <c r="WLZ85" s="103"/>
      <c r="WMA85" s="103"/>
      <c r="WMB85" s="103"/>
      <c r="WMC85" s="103"/>
      <c r="WMD85" s="103"/>
      <c r="WME85" s="103"/>
      <c r="WMF85" s="103"/>
      <c r="WMG85" s="103"/>
      <c r="WMH85" s="103"/>
      <c r="WMI85" s="103"/>
      <c r="WMJ85" s="103"/>
      <c r="WMK85" s="103"/>
      <c r="WML85" s="103"/>
      <c r="WMM85" s="103"/>
      <c r="WMN85" s="103"/>
      <c r="WMO85" s="103"/>
      <c r="WMP85" s="103"/>
      <c r="WMQ85" s="103"/>
      <c r="WMR85" s="103"/>
      <c r="WMS85" s="103"/>
      <c r="WMT85" s="103"/>
      <c r="WMU85" s="103"/>
      <c r="WMV85" s="103"/>
      <c r="WMW85" s="103"/>
      <c r="WMX85" s="103"/>
      <c r="WMY85" s="103"/>
      <c r="WMZ85" s="103"/>
      <c r="WNA85" s="103"/>
      <c r="WNB85" s="103"/>
      <c r="WNC85" s="103"/>
      <c r="WND85" s="103"/>
      <c r="WNE85" s="103"/>
      <c r="WNF85" s="103"/>
      <c r="WNG85" s="103"/>
      <c r="WNH85" s="103"/>
      <c r="WNI85" s="103"/>
      <c r="WNJ85" s="103"/>
      <c r="WNK85" s="103"/>
      <c r="WNL85" s="103"/>
      <c r="WNM85" s="103"/>
      <c r="WNN85" s="103"/>
      <c r="WNO85" s="103"/>
      <c r="WNP85" s="103"/>
      <c r="WNQ85" s="103"/>
      <c r="WNR85" s="103"/>
      <c r="WNS85" s="103"/>
      <c r="WNT85" s="103"/>
      <c r="WNU85" s="103"/>
      <c r="WNV85" s="103"/>
      <c r="WNW85" s="103"/>
      <c r="WNX85" s="103"/>
      <c r="WNY85" s="103"/>
      <c r="WNZ85" s="103"/>
      <c r="WOA85" s="103"/>
      <c r="WOB85" s="103"/>
      <c r="WOC85" s="103"/>
      <c r="WOD85" s="103"/>
      <c r="WOE85" s="103"/>
      <c r="WOF85" s="103"/>
      <c r="WOG85" s="103"/>
      <c r="WOH85" s="103"/>
      <c r="WOI85" s="103"/>
      <c r="WOJ85" s="103"/>
      <c r="WOK85" s="103"/>
      <c r="WOL85" s="103"/>
      <c r="WOM85" s="103"/>
      <c r="WON85" s="103"/>
      <c r="WOO85" s="103"/>
      <c r="WOP85" s="103"/>
      <c r="WOQ85" s="103"/>
      <c r="WOR85" s="103"/>
      <c r="WOS85" s="103"/>
      <c r="WOT85" s="103"/>
      <c r="WOU85" s="103"/>
      <c r="WOV85" s="103"/>
      <c r="WOW85" s="103"/>
      <c r="WOX85" s="103"/>
      <c r="WOY85" s="103"/>
      <c r="WOZ85" s="103"/>
      <c r="WPA85" s="103"/>
      <c r="WPB85" s="103"/>
      <c r="WPC85" s="103"/>
      <c r="WPD85" s="103"/>
      <c r="WPE85" s="103"/>
      <c r="WPF85" s="103"/>
      <c r="WPG85" s="103"/>
      <c r="WPH85" s="103"/>
      <c r="WPI85" s="103"/>
      <c r="WPJ85" s="103"/>
      <c r="WPK85" s="103"/>
      <c r="WPL85" s="103"/>
      <c r="WPM85" s="103"/>
      <c r="WPN85" s="103"/>
      <c r="WPO85" s="103"/>
      <c r="WPP85" s="103"/>
      <c r="WPQ85" s="103"/>
      <c r="WPR85" s="103"/>
      <c r="WPS85" s="103"/>
      <c r="WPT85" s="103"/>
      <c r="WPU85" s="103"/>
      <c r="WPV85" s="103"/>
      <c r="WPW85" s="103"/>
      <c r="WPX85" s="103"/>
      <c r="WPY85" s="103"/>
      <c r="WPZ85" s="103"/>
      <c r="WQA85" s="103"/>
      <c r="WQB85" s="103"/>
      <c r="WQC85" s="103"/>
      <c r="WQD85" s="103"/>
      <c r="WQE85" s="103"/>
      <c r="WQF85" s="103"/>
      <c r="WQG85" s="103"/>
      <c r="WQH85" s="103"/>
      <c r="WQI85" s="103"/>
      <c r="WQJ85" s="103"/>
      <c r="WQK85" s="103"/>
      <c r="WQL85" s="103"/>
      <c r="WQM85" s="103"/>
      <c r="WQN85" s="103"/>
      <c r="WQO85" s="103"/>
      <c r="WQP85" s="103"/>
      <c r="WQQ85" s="103"/>
      <c r="WQR85" s="103"/>
      <c r="WQS85" s="103"/>
      <c r="WQT85" s="103"/>
      <c r="WQU85" s="103"/>
      <c r="WQV85" s="103"/>
      <c r="WQW85" s="103"/>
      <c r="WQX85" s="103"/>
      <c r="WQY85" s="103"/>
      <c r="WQZ85" s="103"/>
      <c r="WRA85" s="103"/>
      <c r="WRB85" s="103"/>
      <c r="WRC85" s="103"/>
      <c r="WRD85" s="103"/>
      <c r="WRE85" s="103"/>
      <c r="WRF85" s="103"/>
      <c r="WRG85" s="103"/>
      <c r="WRH85" s="103"/>
      <c r="WRI85" s="103"/>
      <c r="WRJ85" s="103"/>
      <c r="WRK85" s="103"/>
      <c r="WRL85" s="103"/>
      <c r="WRM85" s="103"/>
      <c r="WRN85" s="103"/>
      <c r="WRO85" s="103"/>
      <c r="WRP85" s="103"/>
      <c r="WRQ85" s="103"/>
      <c r="WRR85" s="103"/>
      <c r="WRS85" s="103"/>
      <c r="WRT85" s="103"/>
      <c r="WRU85" s="103"/>
      <c r="WRV85" s="103"/>
      <c r="WRW85" s="103"/>
      <c r="WRX85" s="103"/>
      <c r="WRY85" s="103"/>
      <c r="WRZ85" s="103"/>
      <c r="WSA85" s="103"/>
      <c r="WSB85" s="103"/>
      <c r="WSC85" s="103"/>
      <c r="WSD85" s="103"/>
      <c r="WSE85" s="103"/>
      <c r="WSF85" s="103"/>
      <c r="WSG85" s="103"/>
      <c r="WSH85" s="103"/>
      <c r="WSI85" s="103"/>
      <c r="WSJ85" s="103"/>
      <c r="WSK85" s="103"/>
      <c r="WSL85" s="103"/>
      <c r="WSM85" s="103"/>
      <c r="WSN85" s="103"/>
      <c r="WSO85" s="103"/>
      <c r="WSP85" s="103"/>
      <c r="WSQ85" s="103"/>
      <c r="WSR85" s="103"/>
      <c r="WSS85" s="103"/>
      <c r="WST85" s="103"/>
      <c r="WSU85" s="103"/>
      <c r="WSV85" s="103"/>
      <c r="WSW85" s="103"/>
      <c r="WSX85" s="103"/>
      <c r="WSY85" s="103"/>
      <c r="WSZ85" s="103"/>
      <c r="WTA85" s="103"/>
      <c r="WTB85" s="103"/>
      <c r="WTC85" s="103"/>
      <c r="WTD85" s="103"/>
      <c r="WTE85" s="103"/>
      <c r="WTF85" s="103"/>
      <c r="WTG85" s="103"/>
      <c r="WTH85" s="103"/>
      <c r="WTI85" s="103"/>
      <c r="WTJ85" s="103"/>
      <c r="WTK85" s="103"/>
      <c r="WTL85" s="103"/>
      <c r="WTM85" s="103"/>
      <c r="WTN85" s="103"/>
      <c r="WTO85" s="103"/>
      <c r="WTP85" s="103"/>
      <c r="WTQ85" s="103"/>
      <c r="WTR85" s="103"/>
      <c r="WTS85" s="103"/>
      <c r="WTT85" s="103"/>
      <c r="WTU85" s="103"/>
      <c r="WTV85" s="103"/>
      <c r="WTW85" s="103"/>
      <c r="WTX85" s="103"/>
      <c r="WTY85" s="103"/>
      <c r="WTZ85" s="103"/>
      <c r="WUA85" s="103"/>
      <c r="WUB85" s="103"/>
      <c r="WUC85" s="103"/>
      <c r="WUD85" s="103"/>
      <c r="WUE85" s="103"/>
      <c r="WUF85" s="103"/>
      <c r="WUG85" s="103"/>
      <c r="WUH85" s="103"/>
      <c r="WUI85" s="103"/>
      <c r="WUJ85" s="103"/>
      <c r="WUK85" s="103"/>
      <c r="WUL85" s="103"/>
      <c r="WUM85" s="103"/>
      <c r="WUN85" s="103"/>
      <c r="WUO85" s="103"/>
      <c r="WUP85" s="103"/>
      <c r="WUQ85" s="103"/>
      <c r="WUR85" s="103"/>
      <c r="WUS85" s="103"/>
      <c r="WUT85" s="103"/>
      <c r="WUU85" s="103"/>
      <c r="WUV85" s="103"/>
      <c r="WUW85" s="103"/>
      <c r="WUX85" s="103"/>
      <c r="WUY85" s="103"/>
      <c r="WUZ85" s="103"/>
      <c r="WVA85" s="103"/>
      <c r="WVB85" s="103"/>
      <c r="WVC85" s="103"/>
      <c r="WVD85" s="103"/>
      <c r="WVE85" s="103"/>
      <c r="WVF85" s="103"/>
      <c r="WVG85" s="103"/>
      <c r="WVH85" s="103"/>
      <c r="WVI85" s="103"/>
      <c r="WVJ85" s="103"/>
      <c r="WVK85" s="103"/>
      <c r="WVL85" s="103"/>
      <c r="WVM85" s="103"/>
      <c r="WVN85" s="103"/>
      <c r="WVO85" s="103"/>
      <c r="WVP85" s="103"/>
      <c r="WVQ85" s="103"/>
      <c r="WVR85" s="103"/>
      <c r="WVS85" s="103"/>
      <c r="WVT85" s="103"/>
      <c r="WVU85" s="103"/>
      <c r="WVV85" s="103"/>
      <c r="WVW85" s="103"/>
      <c r="WVX85" s="103"/>
      <c r="WVY85" s="103"/>
      <c r="WVZ85" s="103"/>
      <c r="WWA85" s="103"/>
      <c r="WWB85" s="103"/>
      <c r="WWC85" s="103"/>
      <c r="WWD85" s="103"/>
      <c r="WWE85" s="103"/>
      <c r="WWF85" s="103"/>
      <c r="WWG85" s="103"/>
      <c r="WWH85" s="103"/>
      <c r="WWI85" s="103"/>
      <c r="WWJ85" s="103"/>
      <c r="WWK85" s="103"/>
      <c r="WWL85" s="103"/>
      <c r="WWM85" s="103"/>
      <c r="WWN85" s="103"/>
      <c r="WWO85" s="103"/>
      <c r="WWP85" s="103"/>
      <c r="WWQ85" s="103"/>
      <c r="WWR85" s="103"/>
      <c r="WWS85" s="103"/>
      <c r="WWT85" s="103"/>
      <c r="WWU85" s="103"/>
      <c r="WWV85" s="103"/>
      <c r="WWW85" s="103"/>
      <c r="WWX85" s="103"/>
      <c r="WWY85" s="103"/>
      <c r="WWZ85" s="103"/>
      <c r="WXA85" s="103"/>
      <c r="WXB85" s="103"/>
      <c r="WXC85" s="103"/>
      <c r="WXD85" s="103"/>
      <c r="WXE85" s="103"/>
      <c r="WXF85" s="103"/>
      <c r="WXG85" s="103"/>
      <c r="WXH85" s="103"/>
      <c r="WXI85" s="103"/>
      <c r="WXJ85" s="103"/>
      <c r="WXK85" s="103"/>
      <c r="WXL85" s="103"/>
      <c r="WXM85" s="103"/>
      <c r="WXN85" s="103"/>
      <c r="WXO85" s="103"/>
      <c r="WXP85" s="103"/>
      <c r="WXQ85" s="103"/>
      <c r="WXR85" s="103"/>
      <c r="WXS85" s="103"/>
      <c r="WXT85" s="103"/>
      <c r="WXU85" s="103"/>
      <c r="WXV85" s="103"/>
      <c r="WXW85" s="103"/>
      <c r="WXX85" s="103"/>
      <c r="WXY85" s="103"/>
      <c r="WXZ85" s="103"/>
      <c r="WYA85" s="103"/>
      <c r="WYB85" s="103"/>
      <c r="WYC85" s="103"/>
      <c r="WYD85" s="103"/>
      <c r="WYE85" s="103"/>
      <c r="WYF85" s="103"/>
      <c r="WYG85" s="103"/>
      <c r="WYH85" s="103"/>
      <c r="WYI85" s="103"/>
      <c r="WYJ85" s="103"/>
      <c r="WYK85" s="103"/>
      <c r="WYL85" s="103"/>
      <c r="WYM85" s="103"/>
      <c r="WYN85" s="103"/>
      <c r="WYO85" s="103"/>
      <c r="WYP85" s="103"/>
      <c r="WYQ85" s="103"/>
      <c r="WYR85" s="103"/>
      <c r="WYS85" s="103"/>
      <c r="WYT85" s="103"/>
      <c r="WYU85" s="103"/>
      <c r="WYV85" s="103"/>
      <c r="WYW85" s="103"/>
      <c r="WYX85" s="103"/>
      <c r="WYY85" s="103"/>
      <c r="WYZ85" s="103"/>
      <c r="WZA85" s="103"/>
      <c r="WZB85" s="103"/>
      <c r="WZC85" s="103"/>
      <c r="WZD85" s="103"/>
      <c r="WZE85" s="103"/>
      <c r="WZF85" s="103"/>
      <c r="WZG85" s="103"/>
      <c r="WZH85" s="103"/>
      <c r="WZI85" s="103"/>
      <c r="WZJ85" s="103"/>
      <c r="WZK85" s="103"/>
      <c r="WZL85" s="103"/>
      <c r="WZM85" s="103"/>
      <c r="WZN85" s="103"/>
      <c r="WZO85" s="103"/>
      <c r="WZP85" s="103"/>
      <c r="WZQ85" s="103"/>
      <c r="WZR85" s="103"/>
      <c r="WZS85" s="103"/>
      <c r="WZT85" s="103"/>
      <c r="WZU85" s="103"/>
      <c r="WZV85" s="103"/>
      <c r="WZW85" s="103"/>
      <c r="WZX85" s="103"/>
      <c r="WZY85" s="103"/>
      <c r="WZZ85" s="103"/>
      <c r="XAA85" s="103"/>
      <c r="XAB85" s="103"/>
      <c r="XAC85" s="103"/>
      <c r="XAD85" s="103"/>
      <c r="XAE85" s="103"/>
      <c r="XAF85" s="103"/>
      <c r="XAG85" s="103"/>
      <c r="XAH85" s="103"/>
      <c r="XAI85" s="103"/>
      <c r="XAJ85" s="103"/>
      <c r="XAK85" s="103"/>
      <c r="XAL85" s="103"/>
      <c r="XAM85" s="103"/>
      <c r="XAN85" s="103"/>
      <c r="XAO85" s="103"/>
      <c r="XAP85" s="103"/>
      <c r="XAQ85" s="103"/>
      <c r="XAR85" s="103"/>
      <c r="XAS85" s="103"/>
      <c r="XAT85" s="103"/>
      <c r="XAU85" s="103"/>
      <c r="XAV85" s="103"/>
      <c r="XAW85" s="103"/>
      <c r="XAX85" s="103"/>
      <c r="XAY85" s="103"/>
      <c r="XAZ85" s="103"/>
      <c r="XBA85" s="103"/>
      <c r="XBB85" s="103"/>
      <c r="XBC85" s="103"/>
      <c r="XBD85" s="103"/>
      <c r="XBE85" s="103"/>
      <c r="XBF85" s="103"/>
      <c r="XBG85" s="103"/>
      <c r="XBH85" s="103"/>
      <c r="XBI85" s="103"/>
      <c r="XBJ85" s="103"/>
      <c r="XBK85" s="103"/>
      <c r="XBL85" s="103"/>
      <c r="XBM85" s="103"/>
      <c r="XBN85" s="103"/>
      <c r="XBO85" s="103"/>
      <c r="XBP85" s="103"/>
      <c r="XBQ85" s="103"/>
      <c r="XBR85" s="103"/>
      <c r="XBS85" s="103"/>
      <c r="XBT85" s="103"/>
      <c r="XBU85" s="103"/>
      <c r="XBV85" s="103"/>
      <c r="XBW85" s="103"/>
      <c r="XBX85" s="103"/>
      <c r="XBY85" s="103"/>
      <c r="XBZ85" s="103"/>
      <c r="XCA85" s="103"/>
      <c r="XCB85" s="103"/>
      <c r="XCC85" s="103"/>
      <c r="XCD85" s="103"/>
      <c r="XCE85" s="103"/>
      <c r="XCF85" s="103"/>
      <c r="XCG85" s="103"/>
      <c r="XCH85" s="103"/>
      <c r="XCI85" s="103"/>
      <c r="XCJ85" s="103"/>
      <c r="XCK85" s="103"/>
      <c r="XCL85" s="103"/>
      <c r="XCM85" s="103"/>
      <c r="XCN85" s="103"/>
      <c r="XCO85" s="103"/>
      <c r="XCP85" s="103"/>
      <c r="XCQ85" s="103"/>
      <c r="XCR85" s="103"/>
      <c r="XCS85" s="103"/>
      <c r="XCT85" s="103"/>
      <c r="XCU85" s="103"/>
      <c r="XCV85" s="103"/>
      <c r="XCW85" s="103"/>
      <c r="XCX85" s="103"/>
      <c r="XCY85" s="103"/>
      <c r="XCZ85" s="103"/>
      <c r="XDA85" s="103"/>
      <c r="XDB85" s="103"/>
      <c r="XDC85" s="103"/>
      <c r="XDD85" s="103"/>
      <c r="XDE85" s="103"/>
      <c r="XDF85" s="103"/>
      <c r="XDG85" s="103"/>
      <c r="XDH85" s="103"/>
      <c r="XDI85" s="103"/>
      <c r="XDJ85" s="103"/>
      <c r="XDK85" s="103"/>
      <c r="XDL85" s="103"/>
      <c r="XDM85" s="103"/>
      <c r="XDN85" s="103"/>
      <c r="XDO85" s="103"/>
      <c r="XDP85" s="103"/>
      <c r="XDQ85" s="103"/>
      <c r="XDR85" s="103"/>
      <c r="XDS85" s="103"/>
      <c r="XDT85" s="103"/>
      <c r="XDU85" s="103"/>
      <c r="XDV85" s="103"/>
      <c r="XDW85" s="103"/>
      <c r="XDX85" s="103"/>
      <c r="XDY85" s="103"/>
      <c r="XDZ85" s="103"/>
      <c r="XEA85" s="103"/>
      <c r="XEB85" s="103"/>
      <c r="XEC85" s="103"/>
      <c r="XED85" s="103"/>
      <c r="XEE85" s="103"/>
    </row>
    <row r="86" spans="1:16359" ht="60.75">
      <c r="A86" s="169">
        <v>202522557646</v>
      </c>
      <c r="B86" s="118" t="s">
        <v>7540</v>
      </c>
      <c r="C86" s="108" t="str">
        <f>VLOOKUP(Tabela2[[#This Row],[SIEMA]],Siema2025,4,FALSE)</f>
        <v xml:space="preserve"> ES</v>
      </c>
      <c r="D86" s="106" t="str">
        <f>VLOOKUP(Tabela2[[#This Row],[SIEMA]],Siema2025,3,FALSE)</f>
        <v xml:space="preserve">Presidente Kennedy </v>
      </c>
      <c r="E86" s="106" t="s">
        <v>7280</v>
      </c>
      <c r="F86" s="106"/>
      <c r="G86" s="106" t="s">
        <v>7541</v>
      </c>
      <c r="H86" s="28" t="s">
        <v>7542</v>
      </c>
      <c r="I86" s="104" t="s">
        <v>7120</v>
      </c>
      <c r="J86" s="105">
        <f>VLOOKUP(Tabela2[[#This Row],[SIEMA]],Siema2025,2,FALSE)</f>
        <v>45687</v>
      </c>
      <c r="K86" s="105" t="str">
        <f>VLOOKUP(Tabela2[[#This Row],[SIEMA]],Siema2025,16,FALSE)</f>
        <v>Quinta</v>
      </c>
      <c r="L86" s="106" t="str">
        <f>IF(Tabela2[[#This Row],[Data]]="","Sem Informação",VLOOKUP(MONTH(Tabela2[[#This Row],[Data]]),'[1]Validação de dados'!$I$1:$J$13,2,0))</f>
        <v>Janeiro</v>
      </c>
      <c r="M86" s="104">
        <f>YEAR(Tabela2[[#This Row],[Data]])</f>
        <v>2025</v>
      </c>
      <c r="N86" s="105" t="str">
        <f>VLOOKUP(Tabela2[[#This Row],[SIEMA]],Siema2025,17,FALSE)</f>
        <v>Vespertino</v>
      </c>
      <c r="O86" s="105" t="s">
        <v>320</v>
      </c>
      <c r="P86" s="104" t="str">
        <f>VLOOKUP(Tabela2[[#This Row],[SIEMA]],Siema2025,21,FALSE)</f>
        <v>As 17:00 o operador do equipamento de esteira realizou o abastecimento hidráulico do equipamento e ao se deslocar com
equipamento, chocou com o vasilhame do produto utilizado no equipamento, que não havia sido recolhido ao final da atividade de
abastecimento. Foi acionada a equipe de resposta Ambipar e os responsáveis pela área do serviço.
A equipe da Ambipar identificou a ocorrência do vazamento e realizou a limpeza e raspagem do solo afetado. Para esse
atendimento foram utilizados 9 (nove) unidades de mantas absorventes e materiais para limpeza do solo. O resíduo gerado foi
entregue a Porto Central para posterior destinação</v>
      </c>
      <c r="Q86" s="104" t="s">
        <v>7094</v>
      </c>
      <c r="R86" s="104"/>
      <c r="S86" s="107" t="s">
        <v>541</v>
      </c>
      <c r="T86" s="104" t="s">
        <v>3953</v>
      </c>
      <c r="U86" s="104" t="s">
        <v>7111</v>
      </c>
      <c r="V86" s="104" t="str">
        <f>IF(Q86="","",IF(ISNUMBER(Q86)=FALSE,"Não se aplica",IFERROR(VLOOKUP(Q86,Produtos!$A$1:$C$2319,3,FALSE),"Não Cadastrado")))</f>
        <v>Não se aplica</v>
      </c>
      <c r="W86" s="104" t="str">
        <f>VLOOKUP(Tabela2[[#This Row],[SIEMA]],Siema2025,10,FALSE)</f>
        <v/>
      </c>
      <c r="X86" s="113"/>
      <c r="Y86" s="109" t="str">
        <f>IF(W86="","", IF(W86="NC","", IF(W86="NE","", IF(W86="NA","",IFERROR(VLOOKUP(W86,Produtos!$A$1:$C$2319,2,FALSE),"Não Cadastrado")))))</f>
        <v/>
      </c>
      <c r="Z86" s="104" t="str">
        <f>VLOOKUP(Tabela2[[#This Row],[SIEMA]],Siema2025,11,FALSE)</f>
        <v xml:space="preserve"> </v>
      </c>
      <c r="AA86" s="104" t="str">
        <f>VLOOKUP(Tabela2[[#This Row],[SIEMA]],Siema2025,12,FALSE)</f>
        <v xml:space="preserve"> </v>
      </c>
      <c r="AB86" s="104" t="str">
        <f>IF(W86="","",IF(ISNUMBER(W86)=FALSE,"Não se aplica",IFERROR(VLOOKUP(W86,Produtos!$A$1:$C$2319,3,FALSE),"Não Cadastrado")))</f>
        <v/>
      </c>
      <c r="AC86" s="104"/>
      <c r="AD86" s="108"/>
      <c r="AE86" s="107" t="str">
        <f>IF(AC86="","", IF(AC86="NC","", IF(AC86="NE","", IF(AC86="NA","",IFERROR(VLOOKUP(AC86,Produtos!$A$1:$C$2319,2,FALSE),"Não Cadastrado")))))</f>
        <v/>
      </c>
      <c r="AF86" s="104"/>
      <c r="AG86" s="104"/>
      <c r="AH86" s="104" t="str">
        <f>IF(AC86="","",IF(ISNUMBER(AC86)=FALSE,"Não se aplica",IFERROR(VLOOKUP(AC86,Produtos!$A$1:$C$2319,3,FALSE),"Não Cadastrado")))</f>
        <v/>
      </c>
      <c r="AI86" s="113"/>
      <c r="AJ86" s="104" t="str">
        <f>VLOOKUP(Tabela2[[#This Row],[SIEMA]],Siema2025,26,FALSE)</f>
        <v>Foi entendido como provável causa o não recolhimento adequado de todo o material utilizado no abastecimento hidráulico do
equipamento e a não observação do operador do equipamento da existência do vasilhame do produto utilizado ainda disposto
inadequadamente</v>
      </c>
      <c r="AK86" s="107" t="s">
        <v>7229</v>
      </c>
      <c r="AL86" s="107"/>
      <c r="AM86" s="107"/>
      <c r="AN86" s="108" t="str">
        <f>VLOOKUP(Tabela2[[#This Row],[SIEMA]],Siema2025,51,FALSE)</f>
        <v/>
      </c>
      <c r="AO86" s="108" t="str">
        <f>VLOOKUP(Tabela2[[#This Row],[SIEMA]],Siema2025,53,FALSE)</f>
        <v/>
      </c>
      <c r="AP86" s="108" t="str">
        <f>VLOOKUP(Tabela2[[#This Row],[SIEMA]],Siema2025,55,FALSE)</f>
        <v/>
      </c>
      <c r="AQ86" s="108" t="str">
        <f>VLOOKUP(Tabela2[[#This Row],[SIEMA]],Siema2025,57,FALSE)</f>
        <v/>
      </c>
      <c r="AR86" s="108" t="str">
        <f>VLOOKUP(Tabela2[[#This Row],[SIEMA]],Siema2025,59,FALSE)</f>
        <v/>
      </c>
      <c r="AS86" s="108" t="str">
        <f>VLOOKUP(Tabela2[[#This Row],[SIEMA]],Siema2025,61,FALSE)</f>
        <v/>
      </c>
      <c r="AT86" s="108"/>
      <c r="AU86" s="108" t="s">
        <v>7181</v>
      </c>
      <c r="AV86" s="108" t="str">
        <f>VLOOKUP(Tabela2[[#This Row],[SIEMA]],Siema2025,67,FALSE)</f>
        <v/>
      </c>
      <c r="AW86" s="108" t="str">
        <f>VLOOKUP(Tabela2[[#This Row],[SIEMA]],Siema2025,69,FALSE)</f>
        <v/>
      </c>
      <c r="AX86" s="108" t="str">
        <f>VLOOKUP(Tabela2[[#This Row],[SIEMA]],Siema2025,71,FALSE)</f>
        <v/>
      </c>
      <c r="AY86" s="108" t="str">
        <f>VLOOKUP(Tabela2[[#This Row],[SIEMA]],Siema2025,73,FALSE)</f>
        <v/>
      </c>
      <c r="AZ86" s="108" t="str">
        <f>VLOOKUP(Tabela2[[#This Row],[SIEMA]],Siema2025,75,FALSE)</f>
        <v/>
      </c>
      <c r="BA86" s="108" t="str">
        <f>VLOOKUP(Tabela2[[#This Row],[SIEMA]],Siema2025,77,FALSE)</f>
        <v/>
      </c>
      <c r="BB86" s="108" t="str">
        <f>VLOOKUP(Tabela2[[#This Row],[SIEMA]],Siema2025,79,FALSE)</f>
        <v/>
      </c>
      <c r="BC86" s="108" t="str">
        <f>IF(Tabela2[[#This Row],[Outro(s) ]] = "X", "PREENCHER","NA")</f>
        <v>NA</v>
      </c>
      <c r="BD86" s="108" t="str">
        <f>VLOOKUP(Tabela2[[#This Row],[SIEMA]],Siema2025,82,FALSE)</f>
        <v/>
      </c>
      <c r="BE86" s="108" t="str">
        <f>VLOOKUP(Tabela2[[#This Row],[SIEMA]],Siema2025,81,FALSE)</f>
        <v/>
      </c>
      <c r="BF86" s="110" t="str">
        <f>VLOOKUP(Tabela2[[#This Row],[SIEMA]],Siema2025,28,FALSE)</f>
        <v>PORTO CENTRAL COMPLEXO INDUSTRIAL PORTUÁRIO S.A.,</v>
      </c>
      <c r="BG86" s="110"/>
      <c r="BH86" s="111" t="str">
        <f>VLOOKUP(Tabela2[[#This Row],[SIEMA]],Siema2025,29,FALSE)</f>
        <v>20391326000102</v>
      </c>
      <c r="BI86" s="112" t="s">
        <v>2696</v>
      </c>
      <c r="BJ86" s="107" t="s">
        <v>7099</v>
      </c>
      <c r="BK86" s="104" t="s">
        <v>2696</v>
      </c>
      <c r="BL86" s="140">
        <v>45716</v>
      </c>
      <c r="BM86" s="108">
        <f ca="1">IF(Tabela2[[#This Row],[Data de atendimento do Ibama (considerar o primeiro documento/ação)]]="",_xlfn.DAYS(TODAY(),J86),_xlfn.DAYS(Tabela2[[#This Row],[Data de atendimento do Ibama (considerar o primeiro documento/ação)]],J86))</f>
        <v>29</v>
      </c>
      <c r="BN86" s="108" t="str">
        <f>IF(Tabela2[[#This Row],[Atendido pelo Ibama ("Não" ou "Sim")]]="Não","Preencher", IF(Tabela2[[#This Row],[Atendido pelo Ibama ("Não" ou "Sim")]]="Sim","NA",""))</f>
        <v>NA</v>
      </c>
      <c r="BO86" s="114" t="s">
        <v>7286</v>
      </c>
      <c r="BP86" s="108" t="str">
        <f>IF(Tabela2[[#This Row],[Forma de atendimento (primeiro documento/ação)]]= "Outros (especificar)", "PREENCHER","NA")</f>
        <v>NA</v>
      </c>
      <c r="BQ86" s="106" t="s">
        <v>123</v>
      </c>
      <c r="BR86" s="108" t="str">
        <f>IF(Tabela2[[#This Row],[Equipe do Ibama foi a campo? Houve sobrevoo do Poseidon?]] = "Sim", "PREENCHER","NA")</f>
        <v>NA</v>
      </c>
      <c r="BS86" s="108" t="s">
        <v>7120</v>
      </c>
      <c r="BT86" s="108" t="s">
        <v>7101</v>
      </c>
      <c r="BU86" s="108" t="s">
        <v>123</v>
      </c>
      <c r="BV86" s="108" t="s">
        <v>123</v>
      </c>
      <c r="BW86" s="108" t="s">
        <v>123</v>
      </c>
      <c r="BX86" s="106" t="s">
        <v>7127</v>
      </c>
      <c r="BY86" s="140"/>
      <c r="BZ86" s="104" t="str">
        <f>IF(Tabela2[[#This Row],[Data do documento de encerramento]]="NA","NA",IF(Tabela2[[#This Row],[Data do documento de encerramento]]="","Pendente de conclusão/ encerramento",_xlfn.DAYS(Tabela2[[#This Row],[Data do documento de encerramento]],J86)))</f>
        <v>Pendente de conclusão/ encerramento</v>
      </c>
      <c r="CA86" s="107" t="s">
        <v>7543</v>
      </c>
      <c r="CB86" s="107"/>
      <c r="CC86" s="107"/>
      <c r="CD86" s="107"/>
      <c r="CE86" s="107"/>
      <c r="CF86" s="107"/>
    </row>
    <row r="87" spans="1:16359" ht="45.75">
      <c r="A87" s="182">
        <v>20252261216</v>
      </c>
      <c r="B87" s="170" t="s">
        <v>7544</v>
      </c>
      <c r="C87" s="108" t="s">
        <v>672</v>
      </c>
      <c r="D87" s="106" t="s">
        <v>637</v>
      </c>
      <c r="E87" s="106" t="s">
        <v>7545</v>
      </c>
      <c r="F87" s="106"/>
      <c r="G87" s="106" t="s">
        <v>7546</v>
      </c>
      <c r="H87" s="106" t="s">
        <v>7547</v>
      </c>
      <c r="I87" s="104" t="str">
        <f>VLOOKUP(Tabela2[[#This Row],[SIEMA]],Siema2025,19,FALSE)</f>
        <v>Santos</v>
      </c>
      <c r="J87" s="105">
        <f>VLOOKUP(Tabela2[[#This Row],[SIEMA]],Siema2025,2,FALSE)</f>
        <v>45688</v>
      </c>
      <c r="K87" s="105" t="str">
        <f>VLOOKUP(Tabela2[[#This Row],[SIEMA]],Siema2025,16,FALSE)</f>
        <v>Sexta</v>
      </c>
      <c r="L87" s="106" t="str">
        <f>IF(Tabela2[[#This Row],[Data]]="","Sem Informação",VLOOKUP(MONTH(Tabela2[[#This Row],[Data]]),'[1]Validação de dados'!$I$1:$J$13,2,0))</f>
        <v>Janeiro</v>
      </c>
      <c r="M87" s="104">
        <f>YEAR(Tabela2[[#This Row],[Data]])</f>
        <v>2025</v>
      </c>
      <c r="N87" s="105" t="str">
        <f>VLOOKUP(Tabela2[[#This Row],[SIEMA]],Siema2025,17,FALSE)</f>
        <v>Noturno</v>
      </c>
      <c r="O87" s="105" t="s">
        <v>111</v>
      </c>
      <c r="P87" s="104" t="str">
        <f>VLOOKUP(Tabela2[[#This Row],[SIEMA]],Siema2025,21,FALSE)</f>
        <v>Durante os testes funcionais de instalação do BOP (blowout preventor), constatou-se consumo contínuo de fluido hidráulico após a atuação da função de abertura da gaveta cega superior ("ABRE UBSR" / UBSR = upper blind shear ram) pelo POD Azul (eletrônica submarina), sendo esperado consumo de 45 galões. Efetuado bloqueio ("interrupção") da função "ABRE UBSR" e constatada interrupção do consumo de fluido hidráulico. Estimada descarga de 80 galões de fluido hidráulico (ERIFON HD 603 HP) durante a anormalidade. Não há anormalidades na função "ABRE UBSR" pelo POD Amarelo.</v>
      </c>
      <c r="Q87" s="104" t="s">
        <v>637</v>
      </c>
      <c r="R87" t="s">
        <v>7199</v>
      </c>
      <c r="S87" s="107" t="s">
        <v>7147</v>
      </c>
      <c r="T87" s="104">
        <v>0.3029</v>
      </c>
      <c r="U87" s="104" t="s">
        <v>7111</v>
      </c>
      <c r="V87" s="104" t="str">
        <f>IF(Q87="","",IF(ISNUMBER(Q87)=FALSE,"Não se aplica",IFERROR(VLOOKUP(Q87,Produtos!$A$1:$C$2319,3,FALSE),"Não Cadastrado")))</f>
        <v>Não se aplica</v>
      </c>
      <c r="W87" s="104"/>
      <c r="X87" s="113"/>
      <c r="Y87" s="109" t="str">
        <f>IF(W87="","", IF(W87="NC","", IF(W87="NE","", IF(W87="NA","",IFERROR(VLOOKUP(W87,Produtos!$A$1:$C$2319,2,FALSE),"Não Cadastrado")))))</f>
        <v/>
      </c>
      <c r="Z87" s="104"/>
      <c r="AA87" s="104"/>
      <c r="AB87" s="104" t="str">
        <f>IF(W87="","",IF(ISNUMBER(W87)=FALSE,"Não se aplica",IFERROR(VLOOKUP(W87,Produtos!$A$1:$C$2319,3,FALSE),"Não Cadastrado")))</f>
        <v/>
      </c>
      <c r="AC87" s="104"/>
      <c r="AD87" s="108"/>
      <c r="AE87" s="107" t="str">
        <f>IF(AC87="","", IF(AC87="NC","", IF(AC87="NE","", IF(AC87="NA","",IFERROR(VLOOKUP(AC87,Produtos!$A$1:$C$2319,2,FALSE),"Não Cadastrado")))))</f>
        <v/>
      </c>
      <c r="AF87" s="104"/>
      <c r="AG87" s="104"/>
      <c r="AH87" s="104" t="str">
        <f>IF(AC87="","",IF(ISNUMBER(AC87)=FALSE,"Não se aplica",IFERROR(VLOOKUP(AC87,Produtos!$A$1:$C$2319,3,FALSE),"Não Cadastrado")))</f>
        <v/>
      </c>
      <c r="AI87" s="104"/>
      <c r="AJ87" s="104" t="str">
        <f>VLOOKUP(Tabela2[[#This Row],[SIEMA]],Siema2025,26,FALSE)</f>
        <v>Não estanqueidade do circuito de pressurização da função "ABRE UBSR" utilizando o POD Azul do BOP.</v>
      </c>
      <c r="AK87" s="107" t="s">
        <v>7098</v>
      </c>
      <c r="AL87" s="107" t="s">
        <v>7311</v>
      </c>
      <c r="AM87" s="107"/>
      <c r="AN87" s="108" t="str">
        <f>VLOOKUP(Tabela2[[#This Row],[SIEMA]],Siema2025,51,FALSE)</f>
        <v/>
      </c>
      <c r="AO87" s="108" t="str">
        <f>VLOOKUP(Tabela2[[#This Row],[SIEMA]],Siema2025,53,FALSE)</f>
        <v/>
      </c>
      <c r="AP87" s="108" t="str">
        <f>VLOOKUP(Tabela2[[#This Row],[SIEMA]],Siema2025,55,FALSE)</f>
        <v/>
      </c>
      <c r="AQ87" s="108" t="str">
        <f>VLOOKUP(Tabela2[[#This Row],[SIEMA]],Siema2025,57,FALSE)</f>
        <v/>
      </c>
      <c r="AR87" s="108" t="str">
        <f>VLOOKUP(Tabela2[[#This Row],[SIEMA]],Siema2025,59,FALSE)</f>
        <v/>
      </c>
      <c r="AS87" s="108" t="str">
        <f>VLOOKUP(Tabela2[[#This Row],[SIEMA]],Siema2025,61,FALSE)</f>
        <v>X</v>
      </c>
      <c r="AT87" s="108" t="str">
        <f>VLOOKUP(Tabela2[[#This Row],[SIEMA]],Siema2025,63,FALSE)</f>
        <v/>
      </c>
      <c r="AU87" s="108" t="str">
        <f>VLOOKUP(Tabela2[[#This Row],[SIEMA]],Siema2025,65,FALSE)</f>
        <v/>
      </c>
      <c r="AV87" s="108" t="str">
        <f>VLOOKUP(Tabela2[[#This Row],[SIEMA]],Siema2025,67,FALSE)</f>
        <v/>
      </c>
      <c r="AW87" s="108" t="str">
        <f>VLOOKUP(Tabela2[[#This Row],[SIEMA]],Siema2025,69,FALSE)</f>
        <v/>
      </c>
      <c r="AX87" s="108" t="str">
        <f>VLOOKUP(Tabela2[[#This Row],[SIEMA]],Siema2025,71,FALSE)</f>
        <v/>
      </c>
      <c r="AY87" s="108" t="str">
        <f>VLOOKUP(Tabela2[[#This Row],[SIEMA]],Siema2025,73,FALSE)</f>
        <v/>
      </c>
      <c r="AZ87" s="108" t="str">
        <f>VLOOKUP(Tabela2[[#This Row],[SIEMA]],Siema2025,75,FALSE)</f>
        <v/>
      </c>
      <c r="BA87" s="108" t="str">
        <f>VLOOKUP(Tabela2[[#This Row],[SIEMA]],Siema2025,77,FALSE)</f>
        <v/>
      </c>
      <c r="BB87" s="108" t="str">
        <f>VLOOKUP(Tabela2[[#This Row],[SIEMA]],Siema2025,79,FALSE)</f>
        <v/>
      </c>
      <c r="BC87" s="108" t="str">
        <f>IF(Tabela2[[#This Row],[Outro(s) ]] = "X", "PREENCHER","NA")</f>
        <v>NA</v>
      </c>
      <c r="BD87" s="108" t="str">
        <f>VLOOKUP(Tabela2[[#This Row],[SIEMA]],Siema2025,82,FALSE)</f>
        <v/>
      </c>
      <c r="BE87" s="108" t="str">
        <f>VLOOKUP(Tabela2[[#This Row],[SIEMA]],Siema2025,81,FALSE)</f>
        <v/>
      </c>
      <c r="BF87" s="110" t="str">
        <f>VLOOKUP(Tabela2[[#This Row],[SIEMA]],Siema2025,28,FALSE)</f>
        <v>Petrobras</v>
      </c>
      <c r="BG87" s="110"/>
      <c r="BH87" s="111">
        <v>33000167000101</v>
      </c>
      <c r="BI87" s="112" t="str">
        <f>VLOOKUP(Tabela2[[#This Row],[SIEMA]],Siema2025,107,FALSE)</f>
        <v>Não</v>
      </c>
      <c r="BJ87" s="107" t="s">
        <v>7099</v>
      </c>
      <c r="BK87" s="104" t="s">
        <v>2696</v>
      </c>
      <c r="BL87" s="140">
        <v>45691</v>
      </c>
      <c r="BM87" s="108">
        <f ca="1">IF(Tabela2[[#This Row],[Data de atendimento do Ibama (considerar o primeiro documento/ação)]]="",_xlfn.DAYS(TODAY(),J87),_xlfn.DAYS(Tabela2[[#This Row],[Data de atendimento do Ibama (considerar o primeiro documento/ação)]],J87))</f>
        <v>3</v>
      </c>
      <c r="BN87" s="108" t="str">
        <f>IF(Tabela2[[#This Row],[Atendido pelo Ibama ("Não" ou "Sim")]]="Não","Preencher", IF(Tabela2[[#This Row],[Atendido pelo Ibama ("Não" ou "Sim")]]="Sim","NA",""))</f>
        <v>NA</v>
      </c>
      <c r="BO87" s="114" t="s">
        <v>7100</v>
      </c>
      <c r="BP87" s="108" t="str">
        <f>IF(Tabela2[[#This Row],[Forma de atendimento (primeiro documento/ação)]]= "Outros (especificar)", "PREENCHER","NA")</f>
        <v>NA</v>
      </c>
      <c r="BQ87" s="106" t="s">
        <v>123</v>
      </c>
      <c r="BR87" s="108" t="str">
        <f>IF(Tabela2[[#This Row],[Equipe do Ibama foi a campo? Houve sobrevoo do Poseidon?]] = "Sim", "PREENCHER","NA")</f>
        <v>NA</v>
      </c>
      <c r="BS87" s="108" t="str">
        <f>IF(Tabela2[[#This Row],[Se sim, foi emitida Ordem de Emergência? (informações vinculada à coluna CK)]] = "Sim", "PREENCHER","NA")</f>
        <v>NA</v>
      </c>
      <c r="BT87" s="108" t="s">
        <v>7101</v>
      </c>
      <c r="BU87" s="108" t="s">
        <v>2696</v>
      </c>
      <c r="BV87" s="108" t="s">
        <v>123</v>
      </c>
      <c r="BW87" s="108" t="s">
        <v>2696</v>
      </c>
      <c r="BX87" s="106" t="s">
        <v>7102</v>
      </c>
      <c r="BY87" s="140">
        <v>45790</v>
      </c>
      <c r="BZ87" s="104">
        <f>IF(Tabela2[[#This Row],[Data do documento de encerramento]]="NA","NA",IF(Tabela2[[#This Row],[Data do documento de encerramento]]="","Pendente de conclusão/ encerramento",_xlfn.DAYS(Tabela2[[#This Row],[Data do documento de encerramento]],J87)))</f>
        <v>102</v>
      </c>
      <c r="CA87" s="107"/>
      <c r="CB87" s="107" t="s">
        <v>7256</v>
      </c>
      <c r="CC87" s="107" t="s">
        <v>7201</v>
      </c>
      <c r="CD87" s="107" t="s">
        <v>123</v>
      </c>
      <c r="CE87" s="107" t="s">
        <v>123</v>
      </c>
      <c r="CF87" s="107" t="s">
        <v>7257</v>
      </c>
    </row>
    <row r="88" spans="1:16359" ht="30.75">
      <c r="A88" s="182">
        <v>20252350443</v>
      </c>
      <c r="B88" s="118" t="s">
        <v>7548</v>
      </c>
      <c r="C88" s="108" t="s">
        <v>672</v>
      </c>
      <c r="D88" s="106" t="s">
        <v>637</v>
      </c>
      <c r="E88" s="106" t="s">
        <v>7091</v>
      </c>
      <c r="F88" s="106"/>
      <c r="G88" s="106" t="s">
        <v>7549</v>
      </c>
      <c r="H88" s="106" t="s">
        <v>7550</v>
      </c>
      <c r="I88" s="104" t="str">
        <f>VLOOKUP(Tabela2[[#This Row],[SIEMA]],Siema2025,19,FALSE)</f>
        <v>Santos</v>
      </c>
      <c r="J88" s="105">
        <f>VLOOKUP(Tabela2[[#This Row],[SIEMA]],Siema2025,2,FALSE)</f>
        <v>45689</v>
      </c>
      <c r="K88" s="105" t="str">
        <f>VLOOKUP(Tabela2[[#This Row],[SIEMA]],Siema2025,16,FALSE)</f>
        <v>Sábado</v>
      </c>
      <c r="L88" s="106" t="str">
        <f>IF(Tabela2[[#This Row],[Data]]="","Sem Informação",VLOOKUP(MONTH(Tabela2[[#This Row],[Data]]),'[1]Validação de dados'!$I$1:$J$13,2,0))</f>
        <v>Fevereiro</v>
      </c>
      <c r="M88" s="104">
        <f>YEAR(Tabela2[[#This Row],[Data]])</f>
        <v>2025</v>
      </c>
      <c r="N88" s="105" t="str">
        <f>VLOOKUP(Tabela2[[#This Row],[SIEMA]],Siema2025,17,FALSE)</f>
        <v>Noturno</v>
      </c>
      <c r="O88" s="105" t="s">
        <v>111</v>
      </c>
      <c r="P88" s="104" t="str">
        <f>VLOOKUP(Tabela2[[#This Row],[SIEMA]],Siema2025,21,FALSE)</f>
        <v>Durante movimentação do inibidor de incrustação da unidade de remoção de sulfato entre a embarcação de apoio Bram Rio e o FPSO, houve vazamento no refil após o rompimento de uma das pernas da eslinga, resultando na perda de contenção do refil do produto Scaletreat 14347 (inibidor de incrustação) no convés (0,135 m3) com descarga menor para o mar (0,015 m3).</v>
      </c>
      <c r="Q88" s="104" t="s">
        <v>637</v>
      </c>
      <c r="R88" s="104" t="s">
        <v>7551</v>
      </c>
      <c r="S88" s="107" t="s">
        <v>7552</v>
      </c>
      <c r="T88" s="104">
        <v>1.4999999999999999E-2</v>
      </c>
      <c r="U88" s="104" t="s">
        <v>7111</v>
      </c>
      <c r="V88" s="104" t="s">
        <v>637</v>
      </c>
      <c r="W88" s="104"/>
      <c r="X88" s="113"/>
      <c r="Y88" s="109"/>
      <c r="Z88" s="104"/>
      <c r="AA88" s="104"/>
      <c r="AB88" s="104" t="str">
        <f>IF(W88="","",IF(ISNUMBER(W88)=FALSE,"Não se aplica",IFERROR(VLOOKUP(W88,Produtos!$A$1:$C$2319,3,FALSE),"Não Cadastrado")))</f>
        <v/>
      </c>
      <c r="AC88" s="104"/>
      <c r="AD88" s="108"/>
      <c r="AE88" s="107" t="str">
        <f>IF(AC88="","", IF(AC88="NC","", IF(AC88="NE","", IF(AC88="NA","",IFERROR(VLOOKUP(AC88,Produtos!$A$1:$C$2319,2,FALSE),"Não Cadastrado")))))</f>
        <v/>
      </c>
      <c r="AF88" s="104"/>
      <c r="AG88" s="104"/>
      <c r="AH88" s="104" t="str">
        <f>IF(AC88="","",IF(ISNUMBER(AC88)=FALSE,"Não se aplica",IFERROR(VLOOKUP(AC88,Produtos!$A$1:$C$2319,3,FALSE),"Não Cadastrado")))</f>
        <v/>
      </c>
      <c r="AI88" s="104"/>
      <c r="AJ88" s="104" t="str">
        <f>VLOOKUP(Tabela2[[#This Row],[SIEMA]],Siema2025,26,FALSE)</f>
        <v>Rompimento de uma das pernas da eslinga. Em investigação.</v>
      </c>
      <c r="AK88" s="107" t="s">
        <v>7311</v>
      </c>
      <c r="AL88" s="107" t="s">
        <v>7229</v>
      </c>
      <c r="AM88" s="107" t="s">
        <v>7098</v>
      </c>
      <c r="AN88" s="108" t="str">
        <f>VLOOKUP(Tabela2[[#This Row],[SIEMA]],Siema2025,51,FALSE)</f>
        <v/>
      </c>
      <c r="AO88" s="108" t="str">
        <f>VLOOKUP(Tabela2[[#This Row],[SIEMA]],Siema2025,53,FALSE)</f>
        <v/>
      </c>
      <c r="AP88" s="108" t="str">
        <f>VLOOKUP(Tabela2[[#This Row],[SIEMA]],Siema2025,55,FALSE)</f>
        <v/>
      </c>
      <c r="AQ88" s="108" t="str">
        <f>VLOOKUP(Tabela2[[#This Row],[SIEMA]],Siema2025,57,FALSE)</f>
        <v/>
      </c>
      <c r="AR88" s="108" t="str">
        <f>VLOOKUP(Tabela2[[#This Row],[SIEMA]],Siema2025,59,FALSE)</f>
        <v/>
      </c>
      <c r="AS88" s="108" t="str">
        <f>VLOOKUP(Tabela2[[#This Row],[SIEMA]],Siema2025,61,FALSE)</f>
        <v>X</v>
      </c>
      <c r="AT88" s="108" t="str">
        <f>VLOOKUP(Tabela2[[#This Row],[SIEMA]],Siema2025,63,FALSE)</f>
        <v/>
      </c>
      <c r="AU88" s="108" t="str">
        <f>VLOOKUP(Tabela2[[#This Row],[SIEMA]],Siema2025,65,FALSE)</f>
        <v/>
      </c>
      <c r="AV88" s="108" t="str">
        <f>VLOOKUP(Tabela2[[#This Row],[SIEMA]],Siema2025,67,FALSE)</f>
        <v/>
      </c>
      <c r="AW88" s="108" t="str">
        <f>VLOOKUP(Tabela2[[#This Row],[SIEMA]],Siema2025,69,FALSE)</f>
        <v/>
      </c>
      <c r="AX88" s="108" t="str">
        <f>VLOOKUP(Tabela2[[#This Row],[SIEMA]],Siema2025,71,FALSE)</f>
        <v/>
      </c>
      <c r="AY88" s="108" t="str">
        <f>VLOOKUP(Tabela2[[#This Row],[SIEMA]],Siema2025,73,FALSE)</f>
        <v/>
      </c>
      <c r="AZ88" s="108" t="str">
        <f>VLOOKUP(Tabela2[[#This Row],[SIEMA]],Siema2025,75,FALSE)</f>
        <v/>
      </c>
      <c r="BA88" s="108" t="str">
        <f>VLOOKUP(Tabela2[[#This Row],[SIEMA]],Siema2025,77,FALSE)</f>
        <v/>
      </c>
      <c r="BB88" s="108" t="str">
        <f>VLOOKUP(Tabela2[[#This Row],[SIEMA]],Siema2025,79,FALSE)</f>
        <v/>
      </c>
      <c r="BC88" s="108" t="str">
        <f>IF(Tabela2[[#This Row],[Outro(s) ]] = "X", "PREENCHER","NA")</f>
        <v>NA</v>
      </c>
      <c r="BD88" s="108" t="str">
        <f>VLOOKUP(Tabela2[[#This Row],[SIEMA]],Siema2025,82,FALSE)</f>
        <v/>
      </c>
      <c r="BE88" s="108" t="str">
        <f>VLOOKUP(Tabela2[[#This Row],[SIEMA]],Siema2025,81,FALSE)</f>
        <v/>
      </c>
      <c r="BF88" s="110" t="str">
        <f>VLOOKUP(Tabela2[[#This Row],[SIEMA]],Siema2025,28,FALSE)</f>
        <v>Petrobras</v>
      </c>
      <c r="BG88" s="110"/>
      <c r="BH88" s="111">
        <v>33000167000101</v>
      </c>
      <c r="BI88" s="112" t="str">
        <f>VLOOKUP(Tabela2[[#This Row],[SIEMA]],Siema2025,107,FALSE)</f>
        <v>Não</v>
      </c>
      <c r="BJ88" s="107" t="s">
        <v>7099</v>
      </c>
      <c r="BK88" s="104" t="s">
        <v>2696</v>
      </c>
      <c r="BL88" s="140">
        <v>45693</v>
      </c>
      <c r="BM88" s="108">
        <f ca="1">IF(Tabela2[[#This Row],[Data de atendimento do Ibama (considerar o primeiro documento/ação)]]="",_xlfn.DAYS(TODAY(),J88),_xlfn.DAYS(Tabela2[[#This Row],[Data de atendimento do Ibama (considerar o primeiro documento/ação)]],J88))</f>
        <v>4</v>
      </c>
      <c r="BN88" s="108" t="str">
        <f>IF(Tabela2[[#This Row],[Atendido pelo Ibama ("Não" ou "Sim")]]="Não","Preencher", IF(Tabela2[[#This Row],[Atendido pelo Ibama ("Não" ou "Sim")]]="Sim","NA",""))</f>
        <v>NA</v>
      </c>
      <c r="BO88" s="114" t="s">
        <v>7100</v>
      </c>
      <c r="BP88" s="108" t="str">
        <f>IF(Tabela2[[#This Row],[Forma de atendimento (primeiro documento/ação)]]= "Outros (especificar)", "PREENCHER","NA")</f>
        <v>NA</v>
      </c>
      <c r="BQ88" s="106" t="s">
        <v>123</v>
      </c>
      <c r="BR88" s="108" t="str">
        <f>IF(Tabela2[[#This Row],[Equipe do Ibama foi a campo? Houve sobrevoo do Poseidon?]] = "Sim", "PREENCHER","NA")</f>
        <v>NA</v>
      </c>
      <c r="BS88" s="108" t="str">
        <f>IF(Tabela2[[#This Row],[Se sim, foi emitida Ordem de Emergência? (informações vinculada à coluna CK)]] = "Sim", "PREENCHER","NA")</f>
        <v>NA</v>
      </c>
      <c r="BT88" s="108" t="s">
        <v>7101</v>
      </c>
      <c r="BU88" s="108" t="s">
        <v>123</v>
      </c>
      <c r="BV88" s="108" t="s">
        <v>123</v>
      </c>
      <c r="BW88" s="108" t="s">
        <v>123</v>
      </c>
      <c r="BX88" s="106" t="s">
        <v>7127</v>
      </c>
      <c r="BY88" s="106"/>
      <c r="BZ88" s="104" t="str">
        <f>IF(Tabela2[[#This Row],[Data do documento de encerramento]]="NA","NA",IF(Tabela2[[#This Row],[Data do documento de encerramento]]="","Pendente de conclusão/ encerramento",_xlfn.DAYS(Tabela2[[#This Row],[Data do documento de encerramento]],J88)))</f>
        <v>Pendente de conclusão/ encerramento</v>
      </c>
      <c r="CA88" s="107"/>
      <c r="CB88" s="107" t="s">
        <v>7158</v>
      </c>
      <c r="CC88" s="207" t="s">
        <v>7553</v>
      </c>
      <c r="CD88" s="107" t="s">
        <v>123</v>
      </c>
      <c r="CE88" s="107" t="s">
        <v>123</v>
      </c>
      <c r="CF88" s="107" t="s">
        <v>7257</v>
      </c>
    </row>
    <row r="89" spans="1:16359" ht="30.75">
      <c r="A89" s="169">
        <v>20252339621</v>
      </c>
      <c r="B89" s="170" t="s">
        <v>7554</v>
      </c>
      <c r="C89" s="108" t="s">
        <v>7135</v>
      </c>
      <c r="D89" s="106" t="s">
        <v>637</v>
      </c>
      <c r="E89" t="s">
        <v>7161</v>
      </c>
      <c r="F89" s="106"/>
      <c r="G89" s="106" t="s">
        <v>7555</v>
      </c>
      <c r="H89" s="106" t="s">
        <v>7556</v>
      </c>
      <c r="I89" s="104" t="str">
        <f>VLOOKUP(Tabela2[[#This Row],[SIEMA]],Siema2025,19,FALSE)</f>
        <v>Campos</v>
      </c>
      <c r="J89" s="105">
        <f>VLOOKUP(Tabela2[[#This Row],[SIEMA]],Siema2025,2,FALSE)</f>
        <v>45690</v>
      </c>
      <c r="K89" s="105" t="str">
        <f>VLOOKUP(Tabela2[[#This Row],[SIEMA]],Siema2025,16,FALSE)</f>
        <v>Domingo</v>
      </c>
      <c r="L89" s="106" t="str">
        <f>IF(Tabela2[[#This Row],[Data]]="","Sem Informação",VLOOKUP(MONTH(Tabela2[[#This Row],[Data]]),'[1]Validação de dados'!$I$1:$J$13,2,0))</f>
        <v>Fevereiro</v>
      </c>
      <c r="M89" s="106">
        <f>YEAR(Tabela2[[#This Row],[Data]])</f>
        <v>2025</v>
      </c>
      <c r="N89" s="105" t="str">
        <f>VLOOKUP(Tabela2[[#This Row],[SIEMA]],Siema2025,17,FALSE)</f>
        <v>Vespertino</v>
      </c>
      <c r="O89" s="105" t="str">
        <f>VLOOKUP(Tabela2[[#This Row],[SIEMA]],Siema2025,5,FALSE)</f>
        <v>Plataforma</v>
      </c>
      <c r="P89" s="104" t="str">
        <f>VLOOKUP(Tabela2[[#This Row],[SIEMA]],Siema2025,21,FALSE)</f>
        <v/>
      </c>
      <c r="Q89" s="104">
        <v>1202</v>
      </c>
      <c r="R89" s="104" t="s">
        <v>252</v>
      </c>
      <c r="S89" s="107" t="s">
        <v>252</v>
      </c>
      <c r="T89" t="s">
        <v>4692</v>
      </c>
      <c r="U89" s="104" t="str">
        <f>VLOOKUP(Tabela2[[#This Row],[SIEMA]],Siema2025,12,FALSE)</f>
        <v xml:space="preserve"> </v>
      </c>
      <c r="V89" s="104">
        <f>IF(Q89="","",IF(ISNUMBER(Q89)=FALSE,"Não se aplica",IFERROR(VLOOKUP(Q89,Produtos!$A$1:$C$2319,3,FALSE),"Não Cadastrado")))</f>
        <v>3</v>
      </c>
      <c r="W89" s="104" t="str">
        <f>VLOOKUP(Tabela2[[#This Row],[SIEMA]],Siema2025,10,FALSE)</f>
        <v/>
      </c>
      <c r="X89" s="108" t="str">
        <f>IF(Tabela2[[#This Row],[Origem do acidente]] = "Plataforma", "PREENCHER","NA")</f>
        <v>PREENCHER</v>
      </c>
      <c r="Y89" s="109" t="str">
        <f>IF(W89="","", IF(W89="NC","", IF(W89="NE","", IF(W89="NA","",IFERROR(VLOOKUP(W89,Produtos!$A$1:$C$2319,2,FALSE),"Não Cadastrado")))))</f>
        <v/>
      </c>
      <c r="Z89" s="104" t="str">
        <f>VLOOKUP(Tabela2[[#This Row],[SIEMA]],Siema2025,11,FALSE)</f>
        <v xml:space="preserve"> </v>
      </c>
      <c r="AA89" s="104" t="str">
        <f>VLOOKUP(Tabela2[[#This Row],[SIEMA]],Siema2025,12,FALSE)</f>
        <v xml:space="preserve"> </v>
      </c>
      <c r="AB89" s="104" t="str">
        <f>IF(W89="","",IF(ISNUMBER(W89)=FALSE,"Não se aplica",IFERROR(VLOOKUP(W89,Produtos!$A$1:$C$2319,3,FALSE),"Não Cadastrado")))</f>
        <v/>
      </c>
      <c r="AC89" s="106"/>
      <c r="AD89" s="108" t="str">
        <f>IF(Tabela2[[#This Row],[Origem do acidente]] = "Plataforma", "PREENCHER","NA")</f>
        <v>PREENCHER</v>
      </c>
      <c r="AE89" s="107" t="str">
        <f>IF(AC89="","", IF(AC89="NC","", IF(AC89="NE","", IF(AC89="NA","",IFERROR(VLOOKUP(AC89,Produtos!$A$1:$C$2319,2,FALSE),"Não Cadastrado")))))</f>
        <v/>
      </c>
      <c r="AF89" s="106"/>
      <c r="AG89" s="104"/>
      <c r="AH89" s="104" t="str">
        <f>IF(AC89="","",IF(ISNUMBER(AC89)=FALSE,"Não se aplica",IFERROR(VLOOKUP(AC89,Produtos!$A$1:$C$2319,3,FALSE),"Não Cadastrado")))</f>
        <v/>
      </c>
      <c r="AI89" s="106"/>
      <c r="AJ89" s="104" t="str">
        <f>VLOOKUP(Tabela2[[#This Row],[SIEMA]],Siema2025,26,FALSE)</f>
        <v>Em investigação</v>
      </c>
      <c r="AK89" s="107" t="s">
        <v>6834</v>
      </c>
      <c r="AL89" s="107"/>
      <c r="AM89" s="107"/>
      <c r="AN89" s="108" t="str">
        <f>VLOOKUP(Tabela2[[#This Row],[SIEMA]],Siema2025,51,FALSE)</f>
        <v/>
      </c>
      <c r="AO89" s="108" t="str">
        <f>VLOOKUP(Tabela2[[#This Row],[SIEMA]],Siema2025,53,FALSE)</f>
        <v/>
      </c>
      <c r="AP89" s="108" t="str">
        <f>VLOOKUP(Tabela2[[#This Row],[SIEMA]],Siema2025,55,FALSE)</f>
        <v/>
      </c>
      <c r="AQ89" s="108" t="str">
        <f>VLOOKUP(Tabela2[[#This Row],[SIEMA]],Siema2025,57,FALSE)</f>
        <v/>
      </c>
      <c r="AR89" s="108" t="str">
        <f>VLOOKUP(Tabela2[[#This Row],[SIEMA]],Siema2025,59,FALSE)</f>
        <v/>
      </c>
      <c r="AS89" s="108" t="str">
        <f>VLOOKUP(Tabela2[[#This Row],[SIEMA]],Siema2025,61,FALSE)</f>
        <v>X</v>
      </c>
      <c r="AT89" s="108" t="str">
        <f>VLOOKUP(Tabela2[[#This Row],[SIEMA]],Siema2025,63,FALSE)</f>
        <v/>
      </c>
      <c r="AU89" s="108" t="str">
        <f>VLOOKUP(Tabela2[[#This Row],[SIEMA]],Siema2025,65,FALSE)</f>
        <v/>
      </c>
      <c r="AV89" s="108" t="str">
        <f>VLOOKUP(Tabela2[[#This Row],[SIEMA]],Siema2025,67,FALSE)</f>
        <v/>
      </c>
      <c r="AW89" s="108" t="str">
        <f>VLOOKUP(Tabela2[[#This Row],[SIEMA]],Siema2025,69,FALSE)</f>
        <v/>
      </c>
      <c r="AX89" s="108" t="str">
        <f>VLOOKUP(Tabela2[[#This Row],[SIEMA]],Siema2025,71,FALSE)</f>
        <v/>
      </c>
      <c r="AY89" s="108" t="str">
        <f>VLOOKUP(Tabela2[[#This Row],[SIEMA]],Siema2025,73,FALSE)</f>
        <v/>
      </c>
      <c r="AZ89" s="108" t="str">
        <f>VLOOKUP(Tabela2[[#This Row],[SIEMA]],Siema2025,75,FALSE)</f>
        <v/>
      </c>
      <c r="BA89" s="108" t="str">
        <f>VLOOKUP(Tabela2[[#This Row],[SIEMA]],Siema2025,77,FALSE)</f>
        <v/>
      </c>
      <c r="BB89" s="108" t="str">
        <f>VLOOKUP(Tabela2[[#This Row],[SIEMA]],Siema2025,79,FALSE)</f>
        <v/>
      </c>
      <c r="BC89" s="108" t="str">
        <f>IF(Tabela2[[#This Row],[Outro(s) ]] = "X", "PREENCHER","NA")</f>
        <v>NA</v>
      </c>
      <c r="BD89" s="108" t="str">
        <f>VLOOKUP(Tabela2[[#This Row],[SIEMA]],Siema2025,82,FALSE)</f>
        <v/>
      </c>
      <c r="BE89" s="108" t="str">
        <f>VLOOKUP(Tabela2[[#This Row],[SIEMA]],Siema2025,81,FALSE)</f>
        <v/>
      </c>
      <c r="BF89" s="110" t="str">
        <f>VLOOKUP(Tabela2[[#This Row],[SIEMA]],Siema2025,28,FALSE)</f>
        <v>Perenco Petróleo e Gás do Brasil Ltda</v>
      </c>
      <c r="BG89" s="110"/>
      <c r="BH89" s="111" t="str">
        <f>VLOOKUP(Tabela2[[#This Row],[SIEMA]],Siema2025,29,FALSE)</f>
        <v>09309027000135</v>
      </c>
      <c r="BI89" s="112" t="str">
        <f>VLOOKUP(Tabela2[[#This Row],[SIEMA]],Siema2025,107,FALSE)</f>
        <v>Não</v>
      </c>
      <c r="BJ89" s="107" t="s">
        <v>7099</v>
      </c>
      <c r="BK89" s="104" t="s">
        <v>2696</v>
      </c>
      <c r="BL89" s="140">
        <v>45716</v>
      </c>
      <c r="BM89" s="108">
        <f ca="1">IF(Tabela2[[#This Row],[Data de atendimento do Ibama (considerar o primeiro documento/ação)]]="",_xlfn.DAYS(TODAY(),J89),_xlfn.DAYS(Tabela2[[#This Row],[Data de atendimento do Ibama (considerar o primeiro documento/ação)]],J89))</f>
        <v>26</v>
      </c>
      <c r="BN89" s="108" t="str">
        <f>IF(Tabela2[[#This Row],[Atendido pelo Ibama ("Não" ou "Sim")]]="Não","Preencher", IF(Tabela2[[#This Row],[Atendido pelo Ibama ("Não" ou "Sim")]]="Sim","NA",""))</f>
        <v>NA</v>
      </c>
      <c r="BO89" s="114" t="s">
        <v>7138</v>
      </c>
      <c r="BP89" s="108" t="str">
        <f>IF(Tabela2[[#This Row],[Forma de atendimento (primeiro documento/ação)]]= "Outros (especificar)", "PREENCHER","NA")</f>
        <v>NA</v>
      </c>
      <c r="BQ89" s="106" t="s">
        <v>123</v>
      </c>
      <c r="BR89" s="108" t="str">
        <f>IF(Tabela2[[#This Row],[Equipe do Ibama foi a campo? Houve sobrevoo do Poseidon?]] = "Sim", "PREENCHER","NA")</f>
        <v>NA</v>
      </c>
      <c r="BS89" s="108" t="str">
        <f>IF(Tabela2[[#This Row],[Se sim, foi emitida Ordem de Emergência? (informações vinculada à coluna CK)]] = "Sim", "PREENCHER","NA")</f>
        <v>NA</v>
      </c>
      <c r="BT89" s="108" t="str">
        <f>IF(Tabela2[[#This Row],[Foi elaborado Relatório de Vistoria pelo Ibama? (informações vinculada à coluna CK)]] = "Sim", "PREENCHER","NA")</f>
        <v>NA</v>
      </c>
      <c r="BU89" s="108" t="s">
        <v>2696</v>
      </c>
      <c r="BV89" s="108" t="s">
        <v>123</v>
      </c>
      <c r="BW89" s="108" t="s">
        <v>2696</v>
      </c>
      <c r="BX89" s="106" t="s">
        <v>7102</v>
      </c>
      <c r="BY89" s="140">
        <v>45989</v>
      </c>
      <c r="BZ89" s="104">
        <f>IF(Tabela2[[#This Row],[Data do documento de encerramento]]="NA","NA",IF(Tabela2[[#This Row],[Data do documento de encerramento]]="","Pendente de conclusão/ encerramento",_xlfn.DAYS(Tabela2[[#This Row],[Data do documento de encerramento]],J89)))</f>
        <v>299</v>
      </c>
      <c r="CA89" s="109"/>
      <c r="CB89" s="109"/>
      <c r="CC89" s="109" t="s">
        <v>7194</v>
      </c>
      <c r="CD89" s="109" t="s">
        <v>123</v>
      </c>
      <c r="CE89" s="109" t="s">
        <v>123</v>
      </c>
      <c r="CF89" s="109" t="s">
        <v>7141</v>
      </c>
    </row>
    <row r="90" spans="1:16359" ht="30.75">
      <c r="A90" s="169">
        <v>20252343226</v>
      </c>
      <c r="B90" s="170" t="s">
        <v>7557</v>
      </c>
      <c r="C90" s="108" t="s">
        <v>7135</v>
      </c>
      <c r="D90" s="106" t="s">
        <v>637</v>
      </c>
      <c r="E90" s="106" t="s">
        <v>5821</v>
      </c>
      <c r="F90" s="106"/>
      <c r="G90" s="106" t="s">
        <v>7558</v>
      </c>
      <c r="H90" s="106" t="s">
        <v>7559</v>
      </c>
      <c r="I90" s="104" t="str">
        <f>VLOOKUP(Tabela2[[#This Row],[SIEMA]],Siema2025,19,FALSE)</f>
        <v>Campos</v>
      </c>
      <c r="J90" s="105">
        <f>VLOOKUP(Tabela2[[#This Row],[SIEMA]],Siema2025,2,FALSE)</f>
        <v>45690</v>
      </c>
      <c r="K90" s="105" t="str">
        <f>VLOOKUP(Tabela2[[#This Row],[SIEMA]],Siema2025,16,FALSE)</f>
        <v>Domingo</v>
      </c>
      <c r="L90" s="106" t="str">
        <f>IF(Tabela2[[#This Row],[Data]]="","Sem Informação",VLOOKUP(MONTH(Tabela2[[#This Row],[Data]]),'[1]Validação de dados'!$I$1:$J$13,2,0))</f>
        <v>Fevereiro</v>
      </c>
      <c r="M90" s="104">
        <f>YEAR(Tabela2[[#This Row],[Data]])</f>
        <v>2025</v>
      </c>
      <c r="N90" s="105" t="str">
        <f>VLOOKUP(Tabela2[[#This Row],[SIEMA]],Siema2025,17,FALSE)</f>
        <v>Madrugada</v>
      </c>
      <c r="O90" s="105" t="s">
        <v>111</v>
      </c>
      <c r="P90" s="104" t="str">
        <f>VLOOKUP(Tabela2[[#This Row],[SIEMA]],Siema2025,21,FALSE)</f>
        <v>Durante inspeção por ROV, foi identificado um vazamento de fluido hidráulico Transaqua DW (Castrol) na extremidade bujonada da mangueira 3, da caixa de junção da ESDV 14 do gasoduto MIS-MRL-01/PNA-1. Descarga estimada em 0,000489 m³ para o mar.</v>
      </c>
      <c r="Q90" s="104" t="s">
        <v>637</v>
      </c>
      <c r="R90" s="104" t="s">
        <v>7268</v>
      </c>
      <c r="S90" s="104" t="s">
        <v>7147</v>
      </c>
      <c r="T90" s="104" t="str">
        <f>VLOOKUP(Tabela2[[#This Row],[SIEMA]],Siema2025,11,FALSE)</f>
        <v>0.000489</v>
      </c>
      <c r="U90" s="104" t="str">
        <f>VLOOKUP(Tabela2[[#This Row],[SIEMA]],Siema2025,12,FALSE)</f>
        <v>M3</v>
      </c>
      <c r="V90" s="104" t="s">
        <v>637</v>
      </c>
      <c r="W90" s="104"/>
      <c r="X90" s="113" t="str">
        <f>IF(Tabela2[[#This Row],[Origem do acidente]] = "Plataforma", "PREENCHER","NA")</f>
        <v>PREENCHER</v>
      </c>
      <c r="Y90" s="109" t="str">
        <f>IF(W90="","", IF(W90="NC","", IF(W90="NE","", IF(W90="NA","",IFERROR(VLOOKUP(W90,Produtos!$A$1:$C$2319,2,FALSE),"Não Cadastrado")))))</f>
        <v/>
      </c>
      <c r="Z90" s="104"/>
      <c r="AA90" s="104" t="str">
        <f>VLOOKUP(Tabela2[[#This Row],[SIEMA]],Siema2025,12,FALSE)</f>
        <v>M3</v>
      </c>
      <c r="AB90" s="104" t="str">
        <f>IF(W90="","",IF(ISNUMBER(W90)=FALSE,"Não se aplica",IFERROR(VLOOKUP(W90,Produtos!$A$1:$C$2319,3,FALSE),"Não Cadastrado")))</f>
        <v/>
      </c>
      <c r="AC90" s="104"/>
      <c r="AD90" s="108" t="str">
        <f>IF(Tabela2[[#This Row],[Origem do acidente]] = "Plataforma", "PREENCHER","NA")</f>
        <v>PREENCHER</v>
      </c>
      <c r="AE90" s="107" t="str">
        <f>IF(AC90="","", IF(AC90="NC","", IF(AC90="NE","", IF(AC90="NA","",IFERROR(VLOOKUP(AC90,Produtos!$A$1:$C$2319,2,FALSE),"Não Cadastrado")))))</f>
        <v/>
      </c>
      <c r="AF90" s="104"/>
      <c r="AG90" s="104"/>
      <c r="AH90" s="104" t="str">
        <f>IF(AC90="","",IF(ISNUMBER(AC90)=FALSE,"Não se aplica",IFERROR(VLOOKUP(AC90,Produtos!$A$1:$C$2319,3,FALSE),"Não Cadastrado")))</f>
        <v/>
      </c>
      <c r="AI90" s="104"/>
      <c r="AJ90" s="104" t="str">
        <f>VLOOKUP(Tabela2[[#This Row],[SIEMA]],Siema2025,26,FALSE)</f>
        <v>Em investigação.</v>
      </c>
      <c r="AK90" s="107"/>
      <c r="AL90" s="107"/>
      <c r="AM90" s="107"/>
      <c r="AN90" s="108" t="str">
        <f>VLOOKUP(Tabela2[[#This Row],[SIEMA]],Siema2025,51,FALSE)</f>
        <v/>
      </c>
      <c r="AO90" s="108" t="str">
        <f>VLOOKUP(Tabela2[[#This Row],[SIEMA]],Siema2025,53,FALSE)</f>
        <v/>
      </c>
      <c r="AP90" s="108" t="str">
        <f>VLOOKUP(Tabela2[[#This Row],[SIEMA]],Siema2025,55,FALSE)</f>
        <v/>
      </c>
      <c r="AQ90" s="108" t="str">
        <f>VLOOKUP(Tabela2[[#This Row],[SIEMA]],Siema2025,57,FALSE)</f>
        <v/>
      </c>
      <c r="AR90" s="108" t="str">
        <f>VLOOKUP(Tabela2[[#This Row],[SIEMA]],Siema2025,59,FALSE)</f>
        <v/>
      </c>
      <c r="AS90" s="108" t="str">
        <f>VLOOKUP(Tabela2[[#This Row],[SIEMA]],Siema2025,61,FALSE)</f>
        <v>X</v>
      </c>
      <c r="AT90" s="108" t="str">
        <f>VLOOKUP(Tabela2[[#This Row],[SIEMA]],Siema2025,63,FALSE)</f>
        <v/>
      </c>
      <c r="AU90" s="108" t="str">
        <f>VLOOKUP(Tabela2[[#This Row],[SIEMA]],Siema2025,65,FALSE)</f>
        <v/>
      </c>
      <c r="AV90" s="108" t="str">
        <f>VLOOKUP(Tabela2[[#This Row],[SIEMA]],Siema2025,67,FALSE)</f>
        <v/>
      </c>
      <c r="AW90" s="108" t="str">
        <f>VLOOKUP(Tabela2[[#This Row],[SIEMA]],Siema2025,69,FALSE)</f>
        <v/>
      </c>
      <c r="AX90" s="108" t="str">
        <f>VLOOKUP(Tabela2[[#This Row],[SIEMA]],Siema2025,71,FALSE)</f>
        <v/>
      </c>
      <c r="AY90" s="108" t="str">
        <f>VLOOKUP(Tabela2[[#This Row],[SIEMA]],Siema2025,73,FALSE)</f>
        <v/>
      </c>
      <c r="AZ90" s="108" t="str">
        <f>VLOOKUP(Tabela2[[#This Row],[SIEMA]],Siema2025,75,FALSE)</f>
        <v/>
      </c>
      <c r="BA90" s="108" t="str">
        <f>VLOOKUP(Tabela2[[#This Row],[SIEMA]],Siema2025,77,FALSE)</f>
        <v/>
      </c>
      <c r="BB90" s="108" t="str">
        <f>VLOOKUP(Tabela2[[#This Row],[SIEMA]],Siema2025,79,FALSE)</f>
        <v/>
      </c>
      <c r="BC90" s="108" t="str">
        <f>IF(Tabela2[[#This Row],[Outro(s) ]] = "X", "PREENCHER","NA")</f>
        <v>NA</v>
      </c>
      <c r="BD90" s="108" t="str">
        <f>VLOOKUP(Tabela2[[#This Row],[SIEMA]],Siema2025,82,FALSE)</f>
        <v/>
      </c>
      <c r="BE90" s="108" t="str">
        <f>VLOOKUP(Tabela2[[#This Row],[SIEMA]],Siema2025,81,FALSE)</f>
        <v/>
      </c>
      <c r="BF90" s="110" t="str">
        <f>VLOOKUP(Tabela2[[#This Row],[SIEMA]],Siema2025,28,FALSE)</f>
        <v>Petrobras</v>
      </c>
      <c r="BG90" s="110"/>
      <c r="BH90" s="111" t="str">
        <f>VLOOKUP(Tabela2[[#This Row],[SIEMA]],Siema2025,29,FALSE)</f>
        <v>33000167100750</v>
      </c>
      <c r="BI90" s="112" t="str">
        <f>VLOOKUP(Tabela2[[#This Row],[SIEMA]],Siema2025,107,FALSE)</f>
        <v>Não</v>
      </c>
      <c r="BJ90" s="107" t="s">
        <v>7099</v>
      </c>
      <c r="BK90" s="104" t="s">
        <v>2696</v>
      </c>
      <c r="BL90" s="140">
        <v>45695</v>
      </c>
      <c r="BM90" s="108">
        <f ca="1">IF(Tabela2[[#This Row],[Data de atendimento do Ibama (considerar o primeiro documento/ação)]]="",_xlfn.DAYS(TODAY(),J90),_xlfn.DAYS(Tabela2[[#This Row],[Data de atendimento do Ibama (considerar o primeiro documento/ação)]],J90))</f>
        <v>5</v>
      </c>
      <c r="BN90" s="108" t="str">
        <f>IF(Tabela2[[#This Row],[Atendido pelo Ibama ("Não" ou "Sim")]]="Não","Preencher", IF(Tabela2[[#This Row],[Atendido pelo Ibama ("Não" ou "Sim")]]="Sim","NA",""))</f>
        <v>NA</v>
      </c>
      <c r="BO90" s="114" t="s">
        <v>7138</v>
      </c>
      <c r="BP90" s="108" t="str">
        <f>IF(Tabela2[[#This Row],[Forma de atendimento (primeiro documento/ação)]]= "Outros (especificar)", "PREENCHER","NA")</f>
        <v>NA</v>
      </c>
      <c r="BQ90" s="106" t="s">
        <v>123</v>
      </c>
      <c r="BR90" s="108" t="str">
        <f>IF(Tabela2[[#This Row],[Equipe do Ibama foi a campo? Houve sobrevoo do Poseidon?]] = "Sim", "PREENCHER","NA")</f>
        <v>NA</v>
      </c>
      <c r="BS90" s="108" t="str">
        <f>IF(Tabela2[[#This Row],[Se sim, foi emitida Ordem de Emergência? (informações vinculada à coluna CK)]] = "Sim", "PREENCHER","NA")</f>
        <v>NA</v>
      </c>
      <c r="BT90" s="108" t="s">
        <v>7101</v>
      </c>
      <c r="BU90" s="108" t="s">
        <v>2696</v>
      </c>
      <c r="BV90" s="108" t="s">
        <v>123</v>
      </c>
      <c r="BW90" s="108" t="s">
        <v>2696</v>
      </c>
      <c r="BX90" s="106" t="s">
        <v>7102</v>
      </c>
      <c r="BY90" s="140">
        <v>46017</v>
      </c>
      <c r="BZ90" s="104">
        <f>IF(Tabela2[[#This Row],[Data do documento de encerramento]]="NA","NA",IF(Tabela2[[#This Row],[Data do documento de encerramento]]="","Pendente de conclusão/ encerramento",_xlfn.DAYS(Tabela2[[#This Row],[Data do documento de encerramento]],J90)))</f>
        <v>327</v>
      </c>
      <c r="CA90" s="107"/>
      <c r="CB90" s="107"/>
      <c r="CC90" s="145" t="s">
        <v>7560</v>
      </c>
      <c r="CD90" s="107" t="s">
        <v>123</v>
      </c>
      <c r="CE90" s="107" t="s">
        <v>123</v>
      </c>
      <c r="CF90" s="107" t="s">
        <v>7149</v>
      </c>
    </row>
    <row r="91" spans="1:16359" ht="30.75">
      <c r="A91" s="169">
        <v>20252450428</v>
      </c>
      <c r="B91" s="170" t="s">
        <v>7561</v>
      </c>
      <c r="C91" s="108" t="s">
        <v>7135</v>
      </c>
      <c r="D91" s="106" t="s">
        <v>637</v>
      </c>
      <c r="E91" s="106" t="s">
        <v>7562</v>
      </c>
      <c r="F91" s="106"/>
      <c r="G91" s="28" t="s">
        <v>7563</v>
      </c>
      <c r="H91" s="28" t="s">
        <v>7564</v>
      </c>
      <c r="I91" s="104" t="str">
        <f>VLOOKUP(Tabela2[[#This Row],[SIEMA]],Siema2025,19,FALSE)</f>
        <v>Campos</v>
      </c>
      <c r="J91" s="105">
        <f>VLOOKUP(Tabela2[[#This Row],[SIEMA]],Siema2025,2,FALSE)</f>
        <v>45690</v>
      </c>
      <c r="K91" s="105" t="str">
        <f>VLOOKUP(Tabela2[[#This Row],[SIEMA]],Siema2025,16,FALSE)</f>
        <v>Domingo</v>
      </c>
      <c r="L91" s="106" t="str">
        <f>IF(Tabela2[[#This Row],[Data]]="","Sem Informação",VLOOKUP(MONTH(Tabela2[[#This Row],[Data]]),'[1]Validação de dados'!$I$1:$J$13,2,0))</f>
        <v>Fevereiro</v>
      </c>
      <c r="M91" s="106">
        <f>YEAR(Tabela2[[#This Row],[Data]])</f>
        <v>2025</v>
      </c>
      <c r="N91" s="105" t="str">
        <f>VLOOKUP(Tabela2[[#This Row],[SIEMA]],Siema2025,17,FALSE)</f>
        <v>Vespertino</v>
      </c>
      <c r="O91" s="105" t="s">
        <v>111</v>
      </c>
      <c r="P91" s="104" t="str">
        <f>VLOOKUP(Tabela2[[#This Row],[SIEMA]],Siema2025,21,FALSE)</f>
        <v>Durante a inspeção diferenciada da ANM do poço 8-ESP-27HP-RJS foi identificado acúmulo de fluido, provavelmente fluido de perfuração, no funil down e funil up da BAP nas Faces 1, 2, 3 e 4. Foi identificado também que esse fluido está migrando e escapando para parte superior do funil da BAP. A taxa de escape observada foi de 30 bolhas por min. Considerando o volume de 0,45 ml/bolha, o volume total da descarga até 14:41 foi de aproximadamente 0,037 m3 (37 litros).</v>
      </c>
      <c r="Q91" s="104" t="s">
        <v>7094</v>
      </c>
      <c r="R91" s="108" t="s">
        <v>7565</v>
      </c>
      <c r="S91" s="104" t="s">
        <v>7228</v>
      </c>
      <c r="T91" s="104" t="str">
        <f>VLOOKUP(Tabela2[[#This Row],[SIEMA]],Siema2025,11,FALSE)</f>
        <v>0.0563</v>
      </c>
      <c r="U91" s="104" t="str">
        <f>VLOOKUP(Tabela2[[#This Row],[SIEMA]],Siema2025,12,FALSE)</f>
        <v>M3</v>
      </c>
      <c r="V91" s="104" t="s">
        <v>7472</v>
      </c>
      <c r="W91" s="104"/>
      <c r="X91" s="108" t="str">
        <f>IF(Tabela2[[#This Row],[Origem do acidente]] = "Plataforma", "PREENCHER","NA")</f>
        <v>PREENCHER</v>
      </c>
      <c r="Y91" s="109" t="str">
        <f>IF(W91="","", IF(W91="NC","", IF(W91="NE","", IF(W91="NA","",IFERROR(VLOOKUP(W91,Produtos!$A$1:$C$2319,2,FALSE),"Não Cadastrado")))))</f>
        <v/>
      </c>
      <c r="Z91" s="104"/>
      <c r="AA91" s="104" t="str">
        <f>VLOOKUP(Tabela2[[#This Row],[SIEMA]],Siema2025,12,FALSE)</f>
        <v>M3</v>
      </c>
      <c r="AB91" s="104" t="str">
        <f>IF(W91="","",IF(ISNUMBER(W91)=FALSE,"Não se aplica",IFERROR(VLOOKUP(W91,Produtos!$A$1:$C$2319,3,FALSE),"Não Cadastrado")))</f>
        <v/>
      </c>
      <c r="AC91" s="106"/>
      <c r="AD91" s="108" t="str">
        <f>IF(Tabela2[[#This Row],[Origem do acidente]] = "Plataforma", "PREENCHER","NA")</f>
        <v>PREENCHER</v>
      </c>
      <c r="AE91" s="107" t="str">
        <f>IF(AC91="","", IF(AC91="NC","", IF(AC91="NE","", IF(AC91="NA","",IFERROR(VLOOKUP(AC91,Produtos!$A$1:$C$2319,2,FALSE),"Não Cadastrado")))))</f>
        <v/>
      </c>
      <c r="AF91" s="106"/>
      <c r="AG91" s="104"/>
      <c r="AH91" s="104" t="str">
        <f>IF(AC91="","",IF(ISNUMBER(AC91)=FALSE,"Não se aplica",IFERROR(VLOOKUP(AC91,Produtos!$A$1:$C$2319,3,FALSE),"Não Cadastrado")))</f>
        <v/>
      </c>
      <c r="AI91" s="106"/>
      <c r="AJ91" s="104" t="str">
        <f>VLOOKUP(Tabela2[[#This Row],[SIEMA]],Siema2025,26,FALSE)</f>
        <v>Em investigação.</v>
      </c>
      <c r="AK91" s="107"/>
      <c r="AL91" s="107"/>
      <c r="AM91" s="107"/>
      <c r="AN91" s="108" t="str">
        <f>VLOOKUP(Tabela2[[#This Row],[SIEMA]],Siema2025,51,FALSE)</f>
        <v/>
      </c>
      <c r="AO91" s="108" t="str">
        <f>VLOOKUP(Tabela2[[#This Row],[SIEMA]],Siema2025,53,FALSE)</f>
        <v/>
      </c>
      <c r="AP91" s="108" t="str">
        <f>VLOOKUP(Tabela2[[#This Row],[SIEMA]],Siema2025,55,FALSE)</f>
        <v/>
      </c>
      <c r="AQ91" s="108" t="str">
        <f>VLOOKUP(Tabela2[[#This Row],[SIEMA]],Siema2025,57,FALSE)</f>
        <v/>
      </c>
      <c r="AR91" s="108" t="str">
        <f>VLOOKUP(Tabela2[[#This Row],[SIEMA]],Siema2025,59,FALSE)</f>
        <v/>
      </c>
      <c r="AS91" s="108" t="str">
        <f>VLOOKUP(Tabela2[[#This Row],[SIEMA]],Siema2025,61,FALSE)</f>
        <v>X</v>
      </c>
      <c r="AT91" s="108" t="str">
        <f>VLOOKUP(Tabela2[[#This Row],[SIEMA]],Siema2025,63,FALSE)</f>
        <v/>
      </c>
      <c r="AU91" s="108" t="str">
        <f>VLOOKUP(Tabela2[[#This Row],[SIEMA]],Siema2025,65,FALSE)</f>
        <v/>
      </c>
      <c r="AV91" s="108" t="str">
        <f>VLOOKUP(Tabela2[[#This Row],[SIEMA]],Siema2025,67,FALSE)</f>
        <v/>
      </c>
      <c r="AW91" s="108" t="str">
        <f>VLOOKUP(Tabela2[[#This Row],[SIEMA]],Siema2025,69,FALSE)</f>
        <v/>
      </c>
      <c r="AX91" s="108" t="str">
        <f>VLOOKUP(Tabela2[[#This Row],[SIEMA]],Siema2025,71,FALSE)</f>
        <v/>
      </c>
      <c r="AY91" s="108" t="str">
        <f>VLOOKUP(Tabela2[[#This Row],[SIEMA]],Siema2025,73,FALSE)</f>
        <v/>
      </c>
      <c r="AZ91" s="108" t="str">
        <f>VLOOKUP(Tabela2[[#This Row],[SIEMA]],Siema2025,75,FALSE)</f>
        <v/>
      </c>
      <c r="BA91" s="108" t="str">
        <f>VLOOKUP(Tabela2[[#This Row],[SIEMA]],Siema2025,77,FALSE)</f>
        <v/>
      </c>
      <c r="BB91" s="108" t="str">
        <f>VLOOKUP(Tabela2[[#This Row],[SIEMA]],Siema2025,79,FALSE)</f>
        <v/>
      </c>
      <c r="BC91" s="108" t="str">
        <f>IF(Tabela2[[#This Row],[Outro(s) ]] = "X", "PREENCHER","NA")</f>
        <v>NA</v>
      </c>
      <c r="BD91" s="108" t="str">
        <f>VLOOKUP(Tabela2[[#This Row],[SIEMA]],Siema2025,82,FALSE)</f>
        <v/>
      </c>
      <c r="BE91" s="108" t="str">
        <f>VLOOKUP(Tabela2[[#This Row],[SIEMA]],Siema2025,81,FALSE)</f>
        <v/>
      </c>
      <c r="BF91" s="110" t="str">
        <f>VLOOKUP(Tabela2[[#This Row],[SIEMA]],Siema2025,28,FALSE)</f>
        <v>Petrobras</v>
      </c>
      <c r="BG91" s="110"/>
      <c r="BH91" s="111" t="str">
        <f>VLOOKUP(Tabela2[[#This Row],[SIEMA]],Siema2025,29,FALSE)</f>
        <v>33000167100750</v>
      </c>
      <c r="BI91" s="112" t="str">
        <f>VLOOKUP(Tabela2[[#This Row],[SIEMA]],Siema2025,107,FALSE)</f>
        <v>Não</v>
      </c>
      <c r="BJ91" s="107" t="s">
        <v>7099</v>
      </c>
      <c r="BK91" s="104" t="s">
        <v>2696</v>
      </c>
      <c r="BL91" s="140">
        <v>45708</v>
      </c>
      <c r="BM91" s="108">
        <f ca="1">IF(Tabela2[[#This Row],[Data de atendimento do Ibama (considerar o primeiro documento/ação)]]="",_xlfn.DAYS(TODAY(),J91),_xlfn.DAYS(Tabela2[[#This Row],[Data de atendimento do Ibama (considerar o primeiro documento/ação)]],J91))</f>
        <v>18</v>
      </c>
      <c r="BN91" s="108" t="str">
        <f>IF(Tabela2[[#This Row],[Atendido pelo Ibama ("Não" ou "Sim")]]="Não","Preencher", IF(Tabela2[[#This Row],[Atendido pelo Ibama ("Não" ou "Sim")]]="Sim","NA",""))</f>
        <v>NA</v>
      </c>
      <c r="BO91" s="114" t="s">
        <v>7138</v>
      </c>
      <c r="BP91" s="108" t="str">
        <f>IF(Tabela2[[#This Row],[Forma de atendimento (primeiro documento/ação)]]= "Outros (especificar)", "PREENCHER","NA")</f>
        <v>NA</v>
      </c>
      <c r="BQ91" s="106" t="s">
        <v>123</v>
      </c>
      <c r="BR91" s="108" t="str">
        <f>IF(Tabela2[[#This Row],[Equipe do Ibama foi a campo? Houve sobrevoo do Poseidon?]] = "Sim", "PREENCHER","NA")</f>
        <v>NA</v>
      </c>
      <c r="BS91" s="108" t="str">
        <f>IF(Tabela2[[#This Row],[Se sim, foi emitida Ordem de Emergência? (informações vinculada à coluna CK)]] = "Sim", "PREENCHER","NA")</f>
        <v>NA</v>
      </c>
      <c r="BT91" s="108" t="s">
        <v>7101</v>
      </c>
      <c r="BU91" s="108" t="s">
        <v>2696</v>
      </c>
      <c r="BV91" s="108" t="s">
        <v>123</v>
      </c>
      <c r="BW91" s="108" t="s">
        <v>2696</v>
      </c>
      <c r="BX91" s="106" t="s">
        <v>7102</v>
      </c>
      <c r="BY91" s="140">
        <v>46017</v>
      </c>
      <c r="BZ91" s="104">
        <f>IF(Tabela2[[#This Row],[Data do documento de encerramento]]="NA","NA",IF(Tabela2[[#This Row],[Data do documento de encerramento]]="","Pendente de conclusão/ encerramento",_xlfn.DAYS(Tabela2[[#This Row],[Data do documento de encerramento]],J91)))</f>
        <v>327</v>
      </c>
      <c r="CA91" s="109"/>
      <c r="CB91" s="109"/>
      <c r="CC91" s="109" t="s">
        <v>7566</v>
      </c>
      <c r="CD91" s="109" t="s">
        <v>123</v>
      </c>
      <c r="CE91" s="109" t="s">
        <v>7567</v>
      </c>
      <c r="CF91" s="109" t="s">
        <v>7141</v>
      </c>
    </row>
    <row r="92" spans="1:16359" ht="45.75">
      <c r="A92" s="169">
        <v>20255746853</v>
      </c>
      <c r="B92" s="170" t="s">
        <v>7568</v>
      </c>
      <c r="C92" s="108" t="str">
        <f>VLOOKUP(Tabela2[[#This Row],[SIEMA]],Siema2025,4,FALSE)</f>
        <v xml:space="preserve"> MG</v>
      </c>
      <c r="D92" s="106" t="str">
        <f>VLOOKUP(Tabela2[[#This Row],[SIEMA]],Siema2025,3,FALSE)</f>
        <v xml:space="preserve">Gouveia </v>
      </c>
      <c r="E92" s="106" t="str">
        <f>VLOOKUP(Tabela2[[#This Row],[SIEMA]],Siema2025,20,FALSE)</f>
        <v>Rodovia MGC 259, KM 495</v>
      </c>
      <c r="F92" s="106"/>
      <c r="G92" s="106" t="s">
        <v>7569</v>
      </c>
      <c r="H92" s="106" t="s">
        <v>7570</v>
      </c>
      <c r="I92" s="104" t="s">
        <v>7120</v>
      </c>
      <c r="J92" s="105">
        <f>VLOOKUP(Tabela2[[#This Row],[SIEMA]],Siema2025,2,FALSE)</f>
        <v>45691</v>
      </c>
      <c r="K92" s="105" t="str">
        <f>VLOOKUP(Tabela2[[#This Row],[SIEMA]],Siema2025,16,FALSE)</f>
        <v>Segunda</v>
      </c>
      <c r="L92" s="106" t="str">
        <f>IF(Tabela2[[#This Row],[Data]]="","Sem Informação",VLOOKUP(MONTH(Tabela2[[#This Row],[Data]]),'[1]Validação de dados'!$I$1:$J$13,2,0))</f>
        <v>Fevereiro</v>
      </c>
      <c r="M92" s="106">
        <f>YEAR(Tabela2[[#This Row],[Data]])</f>
        <v>2025</v>
      </c>
      <c r="N92" s="105" t="str">
        <f>VLOOKUP(Tabela2[[#This Row],[SIEMA]],Siema2025,17,FALSE)</f>
        <v>Noturno</v>
      </c>
      <c r="O92" s="105" t="str">
        <f>VLOOKUP(Tabela2[[#This Row],[SIEMA]],Siema2025,5,FALSE)</f>
        <v>Rodovia</v>
      </c>
      <c r="P92" s="104" t="str">
        <f>VLOOKUP(Tabela2[[#This Row],[SIEMA]],Siema2025,21,FALSE)</f>
        <v/>
      </c>
      <c r="Q92" s="104">
        <v>3077</v>
      </c>
      <c r="R92" s="104" t="str">
        <f>VLOOKUP(Tabela2[[#This Row],[SIEMA]],Siema2025,10,FALSE)</f>
        <v/>
      </c>
      <c r="S92" s="107" t="str">
        <f>IF(Q92="","", IF(Q92="NC","", IF(Q92="NE","", IF(Q92="NA","",IFERROR(VLOOKUP(Q92,Produtos!$A$1:$C$2319,2,FALSE),"Não Cadastrado")))))</f>
        <v>SUBSTÂNCIA QUE APRESENTA RISCO PARA O MEIO AMBIENTE, SÓLIDA, N.E.</v>
      </c>
      <c r="T92" s="104" t="s">
        <v>6834</v>
      </c>
      <c r="U92" s="104" t="s">
        <v>7062</v>
      </c>
      <c r="V92" s="104">
        <f>IF(Q92="","",IF(ISNUMBER(Q92)=FALSE,"Não se aplica",IFERROR(VLOOKUP(Q92,Produtos!$A$1:$C$2319,3,FALSE),"Não Cadastrado")))</f>
        <v>9</v>
      </c>
      <c r="W92" s="104" t="str">
        <f>VLOOKUP(Tabela2[[#This Row],[SIEMA]],Siema2025,10,FALSE)</f>
        <v/>
      </c>
      <c r="X92" s="108" t="str">
        <f>IF(Tabela2[[#This Row],[Origem do acidente]] = "Plataforma", "PREENCHER","NA")</f>
        <v>NA</v>
      </c>
      <c r="Y92" s="109" t="str">
        <f>IF(W92="","", IF(W92="NC","", IF(W92="NE","", IF(W92="NA","",IFERROR(VLOOKUP(W92,Produtos!$A$1:$C$2319,2,FALSE),"Não Cadastrado")))))</f>
        <v/>
      </c>
      <c r="Z92" s="104" t="str">
        <f>VLOOKUP(Tabela2[[#This Row],[SIEMA]],Siema2025,11,FALSE)</f>
        <v xml:space="preserve"> </v>
      </c>
      <c r="AA92" s="104" t="str">
        <f>VLOOKUP(Tabela2[[#This Row],[SIEMA]],Siema2025,12,FALSE)</f>
        <v xml:space="preserve"> </v>
      </c>
      <c r="AB92" s="104" t="str">
        <f>IF(W92="","",IF(ISNUMBER(W92)=FALSE,"Não se aplica",IFERROR(VLOOKUP(W92,Produtos!$A$1:$C$2319,3,FALSE),"Não Cadastrado")))</f>
        <v/>
      </c>
      <c r="AC92" s="106"/>
      <c r="AD92" s="108" t="str">
        <f>IF(Tabela2[[#This Row],[Origem do acidente]] = "Plataforma", "PREENCHER","NA")</f>
        <v>NA</v>
      </c>
      <c r="AE92" s="107" t="str">
        <f>IF(AC92="","", IF(AC92="NC","", IF(AC92="NE","", IF(AC92="NA","",IFERROR(VLOOKUP(AC92,Produtos!$A$1:$C$2319,2,FALSE),"Não Cadastrado")))))</f>
        <v/>
      </c>
      <c r="AF92" s="106"/>
      <c r="AG92" s="104"/>
      <c r="AH92" s="104" t="str">
        <f>IF(AC92="","",IF(ISNUMBER(AC92)=FALSE,"Não se aplica",IFERROR(VLOOKUP(AC92,Produtos!$A$1:$C$2319,3,FALSE),"Não Cadastrado")))</f>
        <v/>
      </c>
      <c r="AI92" s="106"/>
      <c r="AJ92" t="s">
        <v>7571</v>
      </c>
      <c r="AK92" s="107" t="s">
        <v>6834</v>
      </c>
      <c r="AL92" s="107" t="s">
        <v>7180</v>
      </c>
      <c r="AM92" s="107"/>
      <c r="AN92" s="108" t="str">
        <f>VLOOKUP(Tabela2[[#This Row],[SIEMA]],Siema2025,51,FALSE)</f>
        <v/>
      </c>
      <c r="AO92" s="108" t="str">
        <f>VLOOKUP(Tabela2[[#This Row],[SIEMA]],Siema2025,53,FALSE)</f>
        <v/>
      </c>
      <c r="AP92" s="108" t="str">
        <f>VLOOKUP(Tabela2[[#This Row],[SIEMA]],Siema2025,55,FALSE)</f>
        <v/>
      </c>
      <c r="AQ92" s="108" t="str">
        <f>VLOOKUP(Tabela2[[#This Row],[SIEMA]],Siema2025,57,FALSE)</f>
        <v/>
      </c>
      <c r="AR92" s="108" t="str">
        <f>VLOOKUP(Tabela2[[#This Row],[SIEMA]],Siema2025,59,FALSE)</f>
        <v/>
      </c>
      <c r="AS92" s="108" t="str">
        <f>VLOOKUP(Tabela2[[#This Row],[SIEMA]],Siema2025,61,FALSE)</f>
        <v/>
      </c>
      <c r="AT92" s="108" t="str">
        <f>VLOOKUP(Tabela2[[#This Row],[SIEMA]],Siema2025,63,FALSE)</f>
        <v/>
      </c>
      <c r="AU92" s="108" t="str">
        <f>VLOOKUP(Tabela2[[#This Row],[SIEMA]],Siema2025,65,FALSE)</f>
        <v>X</v>
      </c>
      <c r="AV92" s="108" t="str">
        <f>VLOOKUP(Tabela2[[#This Row],[SIEMA]],Siema2025,67,FALSE)</f>
        <v/>
      </c>
      <c r="AW92" s="108" t="str">
        <f>VLOOKUP(Tabela2[[#This Row],[SIEMA]],Siema2025,69,FALSE)</f>
        <v/>
      </c>
      <c r="AX92" s="108" t="str">
        <f>VLOOKUP(Tabela2[[#This Row],[SIEMA]],Siema2025,71,FALSE)</f>
        <v/>
      </c>
      <c r="AY92" s="108" t="str">
        <f>VLOOKUP(Tabela2[[#This Row],[SIEMA]],Siema2025,73,FALSE)</f>
        <v/>
      </c>
      <c r="AZ92" s="108" t="str">
        <f>VLOOKUP(Tabela2[[#This Row],[SIEMA]],Siema2025,75,FALSE)</f>
        <v/>
      </c>
      <c r="BA92" s="108" t="str">
        <f>VLOOKUP(Tabela2[[#This Row],[SIEMA]],Siema2025,77,FALSE)</f>
        <v/>
      </c>
      <c r="BB92" s="108" t="str">
        <f>VLOOKUP(Tabela2[[#This Row],[SIEMA]],Siema2025,79,FALSE)</f>
        <v/>
      </c>
      <c r="BC92" s="108" t="str">
        <f>IF(Tabela2[[#This Row],[Outro(s) ]] = "X", "PREENCHER","NA")</f>
        <v>NA</v>
      </c>
      <c r="BD92" s="108" t="str">
        <f>VLOOKUP(Tabela2[[#This Row],[SIEMA]],Siema2025,82,FALSE)</f>
        <v/>
      </c>
      <c r="BE92" s="108" t="str">
        <f>VLOOKUP(Tabela2[[#This Row],[SIEMA]],Siema2025,81,FALSE)</f>
        <v/>
      </c>
      <c r="BF92" s="110" t="s">
        <v>6834</v>
      </c>
      <c r="BG92" s="110"/>
      <c r="BH92" s="111" t="s">
        <v>6834</v>
      </c>
      <c r="BI92" s="112" t="s">
        <v>7062</v>
      </c>
      <c r="BJ92" s="107" t="s">
        <v>7113</v>
      </c>
      <c r="BK92" s="104" t="s">
        <v>2696</v>
      </c>
      <c r="BL92" s="140">
        <v>45698</v>
      </c>
      <c r="BM92" s="108">
        <f ca="1">IF(Tabela2[[#This Row],[Data de atendimento do Ibama (considerar o primeiro documento/ação)]]="",_xlfn.DAYS(TODAY(),J92),_xlfn.DAYS(Tabela2[[#This Row],[Data de atendimento do Ibama (considerar o primeiro documento/ação)]],J92))</f>
        <v>7</v>
      </c>
      <c r="BN92" s="108" t="str">
        <f>IF(Tabela2[[#This Row],[Atendido pelo Ibama ("Não" ou "Sim")]]="Não","Preencher", IF(Tabela2[[#This Row],[Atendido pelo Ibama ("Não" ou "Sim")]]="Sim","NA",""))</f>
        <v>NA</v>
      </c>
      <c r="BO92" s="114" t="s">
        <v>7182</v>
      </c>
      <c r="BP92" s="108" t="str">
        <f>IF(Tabela2[[#This Row],[Forma de atendimento (primeiro documento/ação)]]= "Outros (especificar)", "PREENCHER","NA")</f>
        <v>NA</v>
      </c>
      <c r="BQ92" s="106" t="s">
        <v>123</v>
      </c>
      <c r="BR92" s="108" t="str">
        <f>IF(Tabela2[[#This Row],[Equipe do Ibama foi a campo? Houve sobrevoo do Poseidon?]] = "Sim", "PREENCHER","NA")</f>
        <v>NA</v>
      </c>
      <c r="BS92" s="108" t="str">
        <f>IF(Tabela2[[#This Row],[Se sim, foi emitida Ordem de Emergência? (informações vinculada à coluna CK)]] = "Sim", "PREENCHER","NA")</f>
        <v>NA</v>
      </c>
      <c r="BT92" s="108" t="s">
        <v>7225</v>
      </c>
      <c r="BU92" s="108" t="str">
        <f>IF(Tabela2[[#This Row],[Houve envio de Informações Pós-acidente (preencher "não se aplica" quando de competência estadual/municipal)]] = "Sim", "PREENCHER","NA")</f>
        <v>NA</v>
      </c>
      <c r="BV92" s="108" t="str">
        <f>IF(Tabela2[[#This Row],[Houve avaliação das informações pós-acidente solicitadas/enviadas?]] = "Sim", "PREENCHER","NA")</f>
        <v>NA</v>
      </c>
      <c r="BW92" s="108" t="s">
        <v>2696</v>
      </c>
      <c r="BX92" s="106" t="s">
        <v>7102</v>
      </c>
      <c r="BY92" s="140">
        <v>45698</v>
      </c>
      <c r="BZ92" s="104">
        <f>IF(Tabela2[[#This Row],[Data do documento de encerramento]]="NA","NA",IF(Tabela2[[#This Row],[Data do documento de encerramento]]="","Pendente de conclusão/ encerramento",_xlfn.DAYS(Tabela2[[#This Row],[Data do documento de encerramento]],J92)))</f>
        <v>7</v>
      </c>
      <c r="CA92" s="109"/>
      <c r="CB92" s="109"/>
      <c r="CC92" s="109"/>
      <c r="CD92" s="109"/>
      <c r="CE92" s="109"/>
      <c r="CF92" s="109"/>
    </row>
    <row r="93" spans="1:16359" ht="45.75">
      <c r="A93" s="169">
        <v>202521928817</v>
      </c>
      <c r="B93" s="171" t="s">
        <v>7572</v>
      </c>
      <c r="C93" s="108" t="str">
        <f>VLOOKUP(Tabela2[[#This Row],[SIEMA]],Siema2025,4,FALSE)</f>
        <v xml:space="preserve"> MG</v>
      </c>
      <c r="D93" s="106" t="str">
        <f>VLOOKUP(Tabela2[[#This Row],[SIEMA]],Siema2025,3,FALSE)</f>
        <v xml:space="preserve">Uberaba </v>
      </c>
      <c r="E93" s="106" t="s">
        <v>7062</v>
      </c>
      <c r="F93" s="106" t="s">
        <v>7062</v>
      </c>
      <c r="G93" s="106" t="s">
        <v>7573</v>
      </c>
      <c r="H93" s="106" t="s">
        <v>7574</v>
      </c>
      <c r="I93" s="104" t="s">
        <v>7120</v>
      </c>
      <c r="J93" s="105">
        <f>VLOOKUP(Tabela2[[#This Row],[SIEMA]],Siema2025,2,FALSE)</f>
        <v>45693</v>
      </c>
      <c r="K93" s="105" t="str">
        <f>VLOOKUP(Tabela2[[#This Row],[SIEMA]],Siema2025,16,FALSE)</f>
        <v>Quarta</v>
      </c>
      <c r="L93" s="106" t="str">
        <f>IF(Tabela2[[#This Row],[Data]]="","Sem Informação",VLOOKUP(MONTH(Tabela2[[#This Row],[Data]]),'[1]Validação de dados'!$I$1:$J$13,2,0))</f>
        <v>Fevereiro</v>
      </c>
      <c r="M93" s="106">
        <f>YEAR(Tabela2[[#This Row],[Data]])</f>
        <v>2025</v>
      </c>
      <c r="N93" s="105" t="str">
        <f>VLOOKUP(Tabela2[[#This Row],[SIEMA]],Siema2025,17,FALSE)</f>
        <v>Matutino</v>
      </c>
      <c r="O93" s="105" t="str">
        <f>VLOOKUP(Tabela2[[#This Row],[SIEMA]],Siema2025,5,FALSE)</f>
        <v>Rodovia</v>
      </c>
      <c r="P93" s="104" t="str">
        <f>VLOOKUP(Tabela2[[#This Row],[SIEMA]],Siema2025,21,FALSE)</f>
        <v>Transporte Rodoviário</v>
      </c>
      <c r="Q93" s="104">
        <v>3082</v>
      </c>
      <c r="R93" s="104" t="s">
        <v>7575</v>
      </c>
      <c r="S93" s="107" t="str">
        <f>IF(Q93="","", IF(Q93="NC","", IF(Q93="NE","", IF(Q93="NA","",IFERROR(VLOOKUP(Q93,Produtos!$A$1:$C$2319,2,FALSE),"Não Cadastrado")))))</f>
        <v>SUBSTÂNCIA QUE APRESENTA RISCO PARA O MEIO AMBIENTE, LÍQUIDA, N.E.</v>
      </c>
      <c r="T93" s="104" t="s">
        <v>7062</v>
      </c>
      <c r="U93" s="104" t="s">
        <v>7062</v>
      </c>
      <c r="V93" s="104">
        <f>IF(Q93="","",IF(ISNUMBER(Q93)=FALSE,"Não se aplica",IFERROR(VLOOKUP(Q93,Produtos!$A$1:$C$2319,3,FALSE),"Não Cadastrado")))</f>
        <v>9</v>
      </c>
      <c r="W93" s="104" t="str">
        <f>VLOOKUP(Tabela2[[#This Row],[SIEMA]],Siema2025,10,FALSE)</f>
        <v/>
      </c>
      <c r="X93" s="108" t="str">
        <f>IF(Tabela2[[#This Row],[Origem do acidente]] = "Plataforma", "PREENCHER","NA")</f>
        <v>NA</v>
      </c>
      <c r="Y93" s="109" t="str">
        <f>IF(W93="","", IF(W93="NC","", IF(W93="NE","", IF(W93="NA","",IFERROR(VLOOKUP(W93,Produtos!$A$1:$C$2319,2,FALSE),"Não Cadastrado")))))</f>
        <v/>
      </c>
      <c r="Z93" s="104" t="str">
        <f>VLOOKUP(Tabela2[[#This Row],[SIEMA]],Siema2025,11,FALSE)</f>
        <v xml:space="preserve"> </v>
      </c>
      <c r="AA93" s="104" t="str">
        <f>VLOOKUP(Tabela2[[#This Row],[SIEMA]],Siema2025,12,FALSE)</f>
        <v xml:space="preserve"> </v>
      </c>
      <c r="AB93" s="104" t="str">
        <f>IF(W93="","",IF(ISNUMBER(W93)=FALSE,"Não se aplica",IFERROR(VLOOKUP(W93,Produtos!$A$1:$C$2319,3,FALSE),"Não Cadastrado")))</f>
        <v/>
      </c>
      <c r="AC93" s="106"/>
      <c r="AD93" s="108" t="str">
        <f>IF(Tabela2[[#This Row],[Origem do acidente]] = "Plataforma", "PREENCHER","NA")</f>
        <v>NA</v>
      </c>
      <c r="AE93" s="107" t="str">
        <f>IF(AC93="","", IF(AC93="NC","", IF(AC93="NE","", IF(AC93="NA","",IFERROR(VLOOKUP(AC93,Produtos!$A$1:$C$2319,2,FALSE),"Não Cadastrado")))))</f>
        <v/>
      </c>
      <c r="AF93" s="106"/>
      <c r="AG93" s="104"/>
      <c r="AH93" s="104" t="str">
        <f>IF(AC93="","",IF(ISNUMBER(AC93)=FALSE,"Não se aplica",IFERROR(VLOOKUP(AC93,Produtos!$A$1:$C$2319,3,FALSE),"Não Cadastrado")))</f>
        <v/>
      </c>
      <c r="AI93" s="106"/>
      <c r="AJ93" s="104" t="str">
        <f>VLOOKUP(Tabela2[[#This Row],[SIEMA]],Siema2025,26,FALSE)</f>
        <v>Segundo informações repassadas ao NEA, no dia  05/02/2025, por volta das 11:15 horas veículo fez "L", provocando a queda e derramamento do produto  que se encontrava no interior de bombonas na pista e no solo, junto aos canteiros lateral e central da  avenida. Empresa de pronto atendimento se deslocando para o local, ficando responsável pelos  procedimentos de limpeza e remediação da área afetada pelo acidente.</v>
      </c>
      <c r="AK93" s="107" t="s">
        <v>6834</v>
      </c>
      <c r="AL93" s="107"/>
      <c r="AM93" s="107"/>
      <c r="AN93" s="108" t="str">
        <f>VLOOKUP(Tabela2[[#This Row],[SIEMA]],Siema2025,51,FALSE)</f>
        <v/>
      </c>
      <c r="AO93" s="108" t="str">
        <f>VLOOKUP(Tabela2[[#This Row],[SIEMA]],Siema2025,53,FALSE)</f>
        <v/>
      </c>
      <c r="AP93" s="108" t="str">
        <f>VLOOKUP(Tabela2[[#This Row],[SIEMA]],Siema2025,55,FALSE)</f>
        <v/>
      </c>
      <c r="AQ93" s="108" t="str">
        <f>VLOOKUP(Tabela2[[#This Row],[SIEMA]],Siema2025,57,FALSE)</f>
        <v/>
      </c>
      <c r="AR93" s="108" t="str">
        <f>VLOOKUP(Tabela2[[#This Row],[SIEMA]],Siema2025,59,FALSE)</f>
        <v/>
      </c>
      <c r="AS93" s="108" t="str">
        <f>VLOOKUP(Tabela2[[#This Row],[SIEMA]],Siema2025,61,FALSE)</f>
        <v/>
      </c>
      <c r="AT93" s="108" t="str">
        <f>VLOOKUP(Tabela2[[#This Row],[SIEMA]],Siema2025,63,FALSE)</f>
        <v/>
      </c>
      <c r="AU93" s="108" t="str">
        <f>VLOOKUP(Tabela2[[#This Row],[SIEMA]],Siema2025,65,FALSE)</f>
        <v>X</v>
      </c>
      <c r="AV93" s="108" t="str">
        <f>VLOOKUP(Tabela2[[#This Row],[SIEMA]],Siema2025,67,FALSE)</f>
        <v/>
      </c>
      <c r="AW93" s="108" t="str">
        <f>VLOOKUP(Tabela2[[#This Row],[SIEMA]],Siema2025,69,FALSE)</f>
        <v/>
      </c>
      <c r="AX93" s="108" t="str">
        <f>VLOOKUP(Tabela2[[#This Row],[SIEMA]],Siema2025,71,FALSE)</f>
        <v/>
      </c>
      <c r="AY93" s="108" t="str">
        <f>VLOOKUP(Tabela2[[#This Row],[SIEMA]],Siema2025,73,FALSE)</f>
        <v/>
      </c>
      <c r="AZ93" s="108" t="str">
        <f>VLOOKUP(Tabela2[[#This Row],[SIEMA]],Siema2025,75,FALSE)</f>
        <v/>
      </c>
      <c r="BA93" s="108" t="str">
        <f>VLOOKUP(Tabela2[[#This Row],[SIEMA]],Siema2025,77,FALSE)</f>
        <v/>
      </c>
      <c r="BB93" s="108" t="str">
        <f>VLOOKUP(Tabela2[[#This Row],[SIEMA]],Siema2025,79,FALSE)</f>
        <v/>
      </c>
      <c r="BC93" s="108" t="s">
        <v>7576</v>
      </c>
      <c r="BD93" s="108" t="str">
        <f>VLOOKUP(Tabela2[[#This Row],[SIEMA]],Siema2025,82,FALSE)</f>
        <v/>
      </c>
      <c r="BE93" s="108" t="str">
        <f>VLOOKUP(Tabela2[[#This Row],[SIEMA]],Siema2025,81,FALSE)</f>
        <v/>
      </c>
      <c r="BF93" s="110" t="s">
        <v>6834</v>
      </c>
      <c r="BG93" s="110"/>
      <c r="BH93" s="110" t="s">
        <v>6834</v>
      </c>
      <c r="BI93" s="112" t="s">
        <v>2696</v>
      </c>
      <c r="BJ93" s="107" t="s">
        <v>7113</v>
      </c>
      <c r="BK93" s="104" t="s">
        <v>2696</v>
      </c>
      <c r="BL93" s="140">
        <v>45695</v>
      </c>
      <c r="BM93" s="108">
        <f ca="1">IF(Tabela2[[#This Row],[Data de atendimento do Ibama (considerar o primeiro documento/ação)]]="",_xlfn.DAYS(TODAY(),J93),_xlfn.DAYS(Tabela2[[#This Row],[Data de atendimento do Ibama (considerar o primeiro documento/ação)]],J93))</f>
        <v>2</v>
      </c>
      <c r="BN93" s="108" t="str">
        <f>IF(Tabela2[[#This Row],[Atendido pelo Ibama ("Não" ou "Sim")]]="Não","Preencher", IF(Tabela2[[#This Row],[Atendido pelo Ibama ("Não" ou "Sim")]]="Sim","NA",""))</f>
        <v>NA</v>
      </c>
      <c r="BO93" s="114" t="s">
        <v>7124</v>
      </c>
      <c r="BP93" s="108" t="s">
        <v>7577</v>
      </c>
      <c r="BQ93" s="106" t="s">
        <v>123</v>
      </c>
      <c r="BR93" s="108" t="str">
        <f>IF(Tabela2[[#This Row],[Equipe do Ibama foi a campo? Houve sobrevoo do Poseidon?]] = "Sim", "PREENCHER","NA")</f>
        <v>NA</v>
      </c>
      <c r="BS93" s="108" t="str">
        <f>IF(Tabela2[[#This Row],[Se sim, foi emitida Ordem de Emergência? (informações vinculada à coluna CK)]] = "Sim", "PREENCHER","NA")</f>
        <v>NA</v>
      </c>
      <c r="BT93" s="108" t="str">
        <f>IF(Tabela2[[#This Row],[Foi elaborado Relatório de Vistoria pelo Ibama? (informações vinculada à coluna CK)]] = "Sim", "PREENCHER","NA")</f>
        <v>NA</v>
      </c>
      <c r="BU93" s="108" t="str">
        <f>IF(Tabela2[[#This Row],[Houve envio de Informações Pós-acidente (preencher "não se aplica" quando de competência estadual/municipal)]] = "Sim", "PREENCHER","NA")</f>
        <v>NA</v>
      </c>
      <c r="BV93" s="108" t="str">
        <f>IF(Tabela2[[#This Row],[Houve avaliação das informações pós-acidente solicitadas/enviadas?]] = "Sim", "PREENCHER","NA")</f>
        <v>NA</v>
      </c>
      <c r="BW93" s="108" t="s">
        <v>2696</v>
      </c>
      <c r="BX93" s="106" t="s">
        <v>7115</v>
      </c>
      <c r="BY93" s="140">
        <v>45707</v>
      </c>
      <c r="BZ93" s="104">
        <f>IF(Tabela2[[#This Row],[Data do documento de encerramento]]="NA","NA",IF(Tabela2[[#This Row],[Data do documento de encerramento]]="","Pendente de conclusão/ encerramento",_xlfn.DAYS(Tabela2[[#This Row],[Data do documento de encerramento]],J93)))</f>
        <v>14</v>
      </c>
      <c r="CA93" s="109" t="s">
        <v>7578</v>
      </c>
      <c r="CB93" s="109"/>
      <c r="CC93" s="109"/>
      <c r="CD93" s="109"/>
      <c r="CE93" s="109"/>
      <c r="CF93" s="109"/>
    </row>
    <row r="94" spans="1:16359">
      <c r="A94" s="169">
        <v>20252982854</v>
      </c>
      <c r="B94" s="170" t="s">
        <v>7579</v>
      </c>
      <c r="C94" s="108" t="str">
        <f>VLOOKUP(Tabela2[[#This Row],[SIEMA]],Siema2025,4,FALSE)</f>
        <v xml:space="preserve"> SE</v>
      </c>
      <c r="D94" s="106" t="str">
        <f>VLOOKUP(Tabela2[[#This Row],[SIEMA]],Siema2025,3,FALSE)</f>
        <v xml:space="preserve">Carmópolis </v>
      </c>
      <c r="E94" s="106" t="str">
        <f>VLOOKUP(Tabela2[[#This Row],[SIEMA]],Siema2025,20,FALSE)</f>
        <v>Estação Central Bonsucesso, Carmópolis-SE</v>
      </c>
      <c r="F94" s="106"/>
      <c r="G94" s="106"/>
      <c r="H94" s="106"/>
      <c r="I94" s="104" t="str">
        <f>VLOOKUP(Tabela2[[#This Row],[SIEMA]],Siema2025,19,FALSE)</f>
        <v/>
      </c>
      <c r="J94" s="105">
        <f>VLOOKUP(Tabela2[[#This Row],[SIEMA]],Siema2025,2,FALSE)</f>
        <v>45695</v>
      </c>
      <c r="K94" s="105" t="str">
        <f>VLOOKUP(Tabela2[[#This Row],[SIEMA]],Siema2025,16,FALSE)</f>
        <v>Sexta</v>
      </c>
      <c r="L94" s="106" t="str">
        <f>IF(Tabela2[[#This Row],[Data]]="","Sem Informação",VLOOKUP(MONTH(Tabela2[[#This Row],[Data]]),'[1]Validação de dados'!$I$1:$J$13,2,0))</f>
        <v>Fevereiro</v>
      </c>
      <c r="M94" s="106">
        <f>YEAR(Tabela2[[#This Row],[Data]])</f>
        <v>2025</v>
      </c>
      <c r="N94" s="105" t="str">
        <f>VLOOKUP(Tabela2[[#This Row],[SIEMA]],Siema2025,17,FALSE)</f>
        <v>Vespertino</v>
      </c>
      <c r="O94" s="105" t="s">
        <v>145</v>
      </c>
      <c r="P94" s="104" t="str">
        <f>VLOOKUP(Tabela2[[#This Row],[SIEMA]],Siema2025,21,FALSE)</f>
        <v>Ocorrência de descarga de óleo ou mistura oleosa
Perda de contenção primária maior de água produzida</v>
      </c>
      <c r="Q94" s="104" t="str">
        <f>VLOOKUP(Tabela2[[#This Row],[SIEMA]],Siema2025,7,FALSE)</f>
        <v/>
      </c>
      <c r="R94" s="104" t="str">
        <f>VLOOKUP(Tabela2[[#This Row],[SIEMA]],Siema2025,10,FALSE)</f>
        <v>Água Produzida</v>
      </c>
      <c r="S94" s="107" t="str">
        <f>IF(Q94="","", IF(Q94="NC","", IF(Q94="NE","", IF(Q94="NA","",IFERROR(VLOOKUP(Q94,Produtos!$A$1:$C$2319,2,FALSE),"Não Cadastrado")))))</f>
        <v/>
      </c>
      <c r="T94" s="104" t="str">
        <f>VLOOKUP(Tabela2[[#This Row],[SIEMA]],Siema2025,11,FALSE)</f>
        <v>15</v>
      </c>
      <c r="U94" s="104" t="str">
        <f>VLOOKUP(Tabela2[[#This Row],[SIEMA]],Siema2025,12,FALSE)</f>
        <v>M3</v>
      </c>
      <c r="V94" s="104" t="str">
        <f>IF(Q94="","",IF(ISNUMBER(Q94)=FALSE,"Não se aplica",IFERROR(VLOOKUP(Q94,Produtos!$A$1:$C$2319,3,FALSE),"Não Cadastrado")))</f>
        <v/>
      </c>
      <c r="W94" s="104" t="str">
        <f>VLOOKUP(Tabela2[[#This Row],[SIEMA]],Siema2025,10,FALSE)</f>
        <v>Água Produzida</v>
      </c>
      <c r="X94" s="108" t="str">
        <f>IF(Tabela2[[#This Row],[Origem do acidente]] = "Plataforma", "PREENCHER","NA")</f>
        <v>NA</v>
      </c>
      <c r="Y94" s="109" t="str">
        <f>IF(W94="","", IF(W94="NC","", IF(W94="NE","", IF(W94="NA","",IFERROR(VLOOKUP(W94,Produtos!$A$1:$C$2319,2,FALSE),"Não Cadastrado")))))</f>
        <v>Não Cadastrado</v>
      </c>
      <c r="Z94" s="104" t="str">
        <f>VLOOKUP(Tabela2[[#This Row],[SIEMA]],Siema2025,11,FALSE)</f>
        <v>15</v>
      </c>
      <c r="AA94" s="104" t="str">
        <f>VLOOKUP(Tabela2[[#This Row],[SIEMA]],Siema2025,12,FALSE)</f>
        <v>M3</v>
      </c>
      <c r="AB94" s="104" t="str">
        <f>IF(W94="","",IF(ISNUMBER(W94)=FALSE,"Não se aplica",IFERROR(VLOOKUP(W94,Produtos!$A$1:$C$2319,3,FALSE),"Não Cadastrado")))</f>
        <v>Não se aplica</v>
      </c>
      <c r="AC94" s="106"/>
      <c r="AD94" s="108" t="str">
        <f>IF(Tabela2[[#This Row],[Origem do acidente]] = "Plataforma", "PREENCHER","NA")</f>
        <v>NA</v>
      </c>
      <c r="AE94" s="107" t="str">
        <f>IF(AC94="","", IF(AC94="NC","", IF(AC94="NE","", IF(AC94="NA","",IFERROR(VLOOKUP(AC94,Produtos!$A$1:$C$2319,2,FALSE),"Não Cadastrado")))))</f>
        <v/>
      </c>
      <c r="AF94" s="106"/>
      <c r="AG94" s="104"/>
      <c r="AH94" s="104" t="str">
        <f>IF(AC94="","",IF(ISNUMBER(AC94)=FALSE,"Não se aplica",IFERROR(VLOOKUP(AC94,Produtos!$A$1:$C$2319,3,FALSE),"Não Cadastrado")))</f>
        <v/>
      </c>
      <c r="AI94" s="106"/>
      <c r="AJ94" s="104" t="str">
        <f>VLOOKUP(Tabela2[[#This Row],[SIEMA]],Siema2025,26,FALSE)</f>
        <v>Em investigação.</v>
      </c>
      <c r="AK94" s="107"/>
      <c r="AL94" s="107"/>
      <c r="AM94" s="107"/>
      <c r="AN94" s="108" t="str">
        <f>VLOOKUP(Tabela2[[#This Row],[SIEMA]],Siema2025,51,FALSE)</f>
        <v/>
      </c>
      <c r="AO94" s="108" t="str">
        <f>VLOOKUP(Tabela2[[#This Row],[SIEMA]],Siema2025,53,FALSE)</f>
        <v/>
      </c>
      <c r="AP94" s="108" t="str">
        <f>VLOOKUP(Tabela2[[#This Row],[SIEMA]],Siema2025,55,FALSE)</f>
        <v/>
      </c>
      <c r="AQ94" s="108" t="str">
        <f>VLOOKUP(Tabela2[[#This Row],[SIEMA]],Siema2025,57,FALSE)</f>
        <v/>
      </c>
      <c r="AR94" s="108" t="str">
        <f>VLOOKUP(Tabela2[[#This Row],[SIEMA]],Siema2025,59,FALSE)</f>
        <v/>
      </c>
      <c r="AS94" s="108" t="str">
        <f>VLOOKUP(Tabela2[[#This Row],[SIEMA]],Siema2025,61,FALSE)</f>
        <v/>
      </c>
      <c r="AT94" s="108" t="str">
        <f>VLOOKUP(Tabela2[[#This Row],[SIEMA]],Siema2025,63,FALSE)</f>
        <v/>
      </c>
      <c r="AU94" s="108" t="str">
        <f>VLOOKUP(Tabela2[[#This Row],[SIEMA]],Siema2025,65,FALSE)</f>
        <v>X</v>
      </c>
      <c r="AV94" s="108" t="str">
        <f>VLOOKUP(Tabela2[[#This Row],[SIEMA]],Siema2025,67,FALSE)</f>
        <v/>
      </c>
      <c r="AW94" s="108" t="str">
        <f>VLOOKUP(Tabela2[[#This Row],[SIEMA]],Siema2025,69,FALSE)</f>
        <v/>
      </c>
      <c r="AX94" s="108" t="str">
        <f>VLOOKUP(Tabela2[[#This Row],[SIEMA]],Siema2025,71,FALSE)</f>
        <v/>
      </c>
      <c r="AY94" s="108" t="str">
        <f>VLOOKUP(Tabela2[[#This Row],[SIEMA]],Siema2025,73,FALSE)</f>
        <v/>
      </c>
      <c r="AZ94" s="108" t="str">
        <f>VLOOKUP(Tabela2[[#This Row],[SIEMA]],Siema2025,75,FALSE)</f>
        <v/>
      </c>
      <c r="BA94" s="108" t="str">
        <f>VLOOKUP(Tabela2[[#This Row],[SIEMA]],Siema2025,77,FALSE)</f>
        <v/>
      </c>
      <c r="BB94" s="108" t="str">
        <f>VLOOKUP(Tabela2[[#This Row],[SIEMA]],Siema2025,79,FALSE)</f>
        <v/>
      </c>
      <c r="BC94" s="108" t="str">
        <f>IF(Tabela2[[#This Row],[Outro(s) ]] = "X", "PREENCHER","NA")</f>
        <v>NA</v>
      </c>
      <c r="BD94" s="108" t="str">
        <f>VLOOKUP(Tabela2[[#This Row],[SIEMA]],Siema2025,82,FALSE)</f>
        <v/>
      </c>
      <c r="BE94" s="108" t="str">
        <f>VLOOKUP(Tabela2[[#This Row],[SIEMA]],Siema2025,81,FALSE)</f>
        <v/>
      </c>
      <c r="BF94" s="110" t="str">
        <f>VLOOKUP(Tabela2[[#This Row],[SIEMA]],Siema2025,28,FALSE)</f>
        <v>CARMO ENERGY S.A.</v>
      </c>
      <c r="BG94" s="125"/>
      <c r="BH94" s="111" t="str">
        <f>VLOOKUP(Tabela2[[#This Row],[SIEMA]],Siema2025,29,FALSE)</f>
        <v>41955491000101</v>
      </c>
      <c r="BI94" s="112" t="str">
        <f>VLOOKUP(Tabela2[[#This Row],[SIEMA]],Siema2025,107,FALSE)</f>
        <v>Não</v>
      </c>
      <c r="BJ94" s="107"/>
      <c r="BK94" s="104"/>
      <c r="BL94" s="106"/>
      <c r="BM94" s="108">
        <f ca="1">IF(Tabela2[[#This Row],[Data de atendimento do Ibama (considerar o primeiro documento/ação)]]="",_xlfn.DAYS(TODAY(),J94),_xlfn.DAYS(Tabela2[[#This Row],[Data de atendimento do Ibama (considerar o primeiro documento/ação)]],J94))</f>
        <v>535</v>
      </c>
      <c r="BN94" s="108" t="str">
        <f>IF(Tabela2[[#This Row],[Atendido pelo Ibama ("Não" ou "Sim")]]="Não","Preencher", IF(Tabela2[[#This Row],[Atendido pelo Ibama ("Não" ou "Sim")]]="Sim","NA",""))</f>
        <v/>
      </c>
      <c r="BO94" s="114"/>
      <c r="BP94" s="108" t="str">
        <f>IF(Tabela2[[#This Row],[Forma de atendimento (primeiro documento/ação)]]= "Outros (especificar)", "PREENCHER","NA")</f>
        <v>NA</v>
      </c>
      <c r="BQ94" s="106"/>
      <c r="BR94" s="108" t="str">
        <f>IF(Tabela2[[#This Row],[Equipe do Ibama foi a campo? Houve sobrevoo do Poseidon?]] = "Sim", "PREENCHER","NA")</f>
        <v>NA</v>
      </c>
      <c r="BS94" s="108" t="str">
        <f>IF(Tabela2[[#This Row],[Se sim, foi emitida Ordem de Emergência? (informações vinculada à coluna CK)]] = "Sim", "PREENCHER","NA")</f>
        <v>NA</v>
      </c>
      <c r="BT94" s="108" t="str">
        <f>IF(Tabela2[[#This Row],[Foi elaborado Relatório de Vistoria pelo Ibama? (informações vinculada à coluna CK)]] = "Sim", "PREENCHER","NA")</f>
        <v>NA</v>
      </c>
      <c r="BU94" s="108" t="str">
        <f>IF(Tabela2[[#This Row],[Houve envio de Informações Pós-acidente (preencher "não se aplica" quando de competência estadual/municipal)]] = "Sim", "PREENCHER","NA")</f>
        <v>NA</v>
      </c>
      <c r="BV94" s="108" t="str">
        <f>IF(Tabela2[[#This Row],[Houve avaliação das informações pós-acidente solicitadas/enviadas?]] = "Sim", "PREENCHER","NA")</f>
        <v>NA</v>
      </c>
      <c r="BW94" s="108" t="str">
        <f>IF(Tabela2[[#This Row],[O Ibama aguarda resposta da empresa/OEMA, etc?]] = "Sim", "PREENCHER","NA")</f>
        <v>NA</v>
      </c>
      <c r="BX94" s="106"/>
      <c r="BY94" s="106"/>
      <c r="BZ94" s="104" t="str">
        <f>IF(Tabela2[[#This Row],[Data do documento de encerramento]]="NA","NA",IF(Tabela2[[#This Row],[Data do documento de encerramento]]="","Pendente de conclusão/ encerramento",_xlfn.DAYS(Tabela2[[#This Row],[Data do documento de encerramento]],J94)))</f>
        <v>Pendente de conclusão/ encerramento</v>
      </c>
      <c r="CA94" s="109"/>
      <c r="CB94" s="109"/>
      <c r="CC94" s="117"/>
      <c r="CD94" s="109"/>
      <c r="CE94" s="109"/>
      <c r="CF94" s="109"/>
    </row>
    <row r="95" spans="1:16359" ht="30.75">
      <c r="A95" s="169">
        <v>202521028843</v>
      </c>
      <c r="B95" s="170" t="s">
        <v>7580</v>
      </c>
      <c r="C95" s="108" t="str">
        <f>VLOOKUP(Tabela2[[#This Row],[SIEMA]],Siema2025,4,FALSE)</f>
        <v xml:space="preserve"> AL</v>
      </c>
      <c r="D95" s="106" t="str">
        <f>VLOOKUP(Tabela2[[#This Row],[SIEMA]],Siema2025,3,FALSE)</f>
        <v xml:space="preserve">Pilar </v>
      </c>
      <c r="E95" s="106" t="str">
        <f>VLOOKUP(Tabela2[[#This Row],[SIEMA]],Siema2025,20,FALSE)</f>
        <v>Fazenda Lamarão, s/n. Zona rural.</v>
      </c>
      <c r="F95" s="106"/>
      <c r="G95" s="106" t="s">
        <v>7581</v>
      </c>
      <c r="H95" s="106" t="s">
        <v>7582</v>
      </c>
      <c r="I95" s="104" t="s">
        <v>7479</v>
      </c>
      <c r="J95" s="105">
        <f>VLOOKUP(Tabela2[[#This Row],[SIEMA]],Siema2025,2,FALSE)</f>
        <v>45695</v>
      </c>
      <c r="K95" s="105" t="str">
        <f>VLOOKUP(Tabela2[[#This Row],[SIEMA]],Siema2025,16,FALSE)</f>
        <v>Sexta</v>
      </c>
      <c r="L95" s="106" t="str">
        <f>IF(Tabela2[[#This Row],[Data]]="","Sem Informação",VLOOKUP(MONTH(Tabela2[[#This Row],[Data]]),'[1]Validação de dados'!$I$1:$J$13,2,0))</f>
        <v>Fevereiro</v>
      </c>
      <c r="M95" s="106">
        <f>YEAR(Tabela2[[#This Row],[Data]])</f>
        <v>2025</v>
      </c>
      <c r="N95" s="105" t="str">
        <f>VLOOKUP(Tabela2[[#This Row],[SIEMA]],Siema2025,17,FALSE)</f>
        <v>Matutino</v>
      </c>
      <c r="O95" s="105" t="s">
        <v>145</v>
      </c>
      <c r="P95" s="104" t="s">
        <v>1610</v>
      </c>
      <c r="Q95" s="104"/>
      <c r="R95" s="104"/>
      <c r="S95" s="107" t="s">
        <v>1714</v>
      </c>
      <c r="T95" s="104" t="str">
        <f>VLOOKUP(Tabela2[[#This Row],[SIEMA]],Siema2025,11,FALSE)</f>
        <v>0.01</v>
      </c>
      <c r="U95" s="104" t="str">
        <f>VLOOKUP(Tabela2[[#This Row],[SIEMA]],Siema2025,12,FALSE)</f>
        <v>M3</v>
      </c>
      <c r="V95" s="104" t="str">
        <f>IF(Q95="","",IF(ISNUMBER(Q95)=FALSE,"Não se aplica",IFERROR(VLOOKUP(Q95,Produtos!$A$1:$C$2319,3,FALSE),"Não Cadastrado")))</f>
        <v/>
      </c>
      <c r="W95" s="104" t="str">
        <f>VLOOKUP(Tabela2[[#This Row],[SIEMA]],Siema2025,10,FALSE)</f>
        <v>água oleosa</v>
      </c>
      <c r="X95" s="108" t="str">
        <f>IF(Tabela2[[#This Row],[Origem do acidente]] = "Plataforma", "PREENCHER","NA")</f>
        <v>NA</v>
      </c>
      <c r="Y95" s="109" t="str">
        <f>IF(W95="","", IF(W95="NC","", IF(W95="NE","", IF(W95="NA","",IFERROR(VLOOKUP(W95,Produtos!$A$1:$C$2319,2,FALSE),"Não Cadastrado")))))</f>
        <v>Não Cadastrado</v>
      </c>
      <c r="Z95" s="104" t="str">
        <f>VLOOKUP(Tabela2[[#This Row],[SIEMA]],Siema2025,11,FALSE)</f>
        <v>0.01</v>
      </c>
      <c r="AA95" s="104" t="str">
        <f>VLOOKUP(Tabela2[[#This Row],[SIEMA]],Siema2025,12,FALSE)</f>
        <v>M3</v>
      </c>
      <c r="AB95" s="104" t="str">
        <f>IF(W95="","",IF(ISNUMBER(W95)=FALSE,"Não se aplica",IFERROR(VLOOKUP(W95,Produtos!$A$1:$C$2319,3,FALSE),"Não Cadastrado")))</f>
        <v>Não se aplica</v>
      </c>
      <c r="AC95" s="106"/>
      <c r="AD95" s="108" t="str">
        <f>IF(Tabela2[[#This Row],[Origem do acidente]] = "Plataforma", "PREENCHER","NA")</f>
        <v>NA</v>
      </c>
      <c r="AE95" s="107" t="str">
        <f>IF(AC95="","", IF(AC95="NC","", IF(AC95="NE","", IF(AC95="NA","",IFERROR(VLOOKUP(AC95,Produtos!$A$1:$C$2319,2,FALSE),"Não Cadastrado")))))</f>
        <v/>
      </c>
      <c r="AF95" s="106"/>
      <c r="AG95" s="104"/>
      <c r="AH95" s="104" t="str">
        <f>IF(AC95="","",IF(ISNUMBER(AC95)=FALSE,"Não se aplica",IFERROR(VLOOKUP(AC95,Produtos!$A$1:$C$2319,3,FALSE),"Não Cadastrado")))</f>
        <v/>
      </c>
      <c r="AI95" s="106"/>
      <c r="AJ95" s="104" t="s">
        <v>7583</v>
      </c>
      <c r="AK95" s="107"/>
      <c r="AL95" s="107"/>
      <c r="AM95" s="107"/>
      <c r="AN95" s="108" t="str">
        <f>VLOOKUP(Tabela2[[#This Row],[SIEMA]],Siema2025,51,FALSE)</f>
        <v/>
      </c>
      <c r="AO95" s="108" t="str">
        <f>VLOOKUP(Tabela2[[#This Row],[SIEMA]],Siema2025,53,FALSE)</f>
        <v/>
      </c>
      <c r="AP95" s="108" t="str">
        <f>VLOOKUP(Tabela2[[#This Row],[SIEMA]],Siema2025,55,FALSE)</f>
        <v/>
      </c>
      <c r="AQ95" s="108" t="str">
        <f>VLOOKUP(Tabela2[[#This Row],[SIEMA]],Siema2025,57,FALSE)</f>
        <v/>
      </c>
      <c r="AR95" s="108" t="str">
        <f>VLOOKUP(Tabela2[[#This Row],[SIEMA]],Siema2025,59,FALSE)</f>
        <v/>
      </c>
      <c r="AS95" s="108" t="str">
        <f>VLOOKUP(Tabela2[[#This Row],[SIEMA]],Siema2025,61,FALSE)</f>
        <v/>
      </c>
      <c r="AT95" s="108" t="str">
        <f>VLOOKUP(Tabela2[[#This Row],[SIEMA]],Siema2025,63,FALSE)</f>
        <v/>
      </c>
      <c r="AU95" s="108" t="str">
        <f>VLOOKUP(Tabela2[[#This Row],[SIEMA]],Siema2025,65,FALSE)</f>
        <v>X</v>
      </c>
      <c r="AV95" s="108" t="str">
        <f>VLOOKUP(Tabela2[[#This Row],[SIEMA]],Siema2025,67,FALSE)</f>
        <v/>
      </c>
      <c r="AW95" s="108" t="str">
        <f>VLOOKUP(Tabela2[[#This Row],[SIEMA]],Siema2025,69,FALSE)</f>
        <v/>
      </c>
      <c r="AX95" s="108" t="str">
        <f>VLOOKUP(Tabela2[[#This Row],[SIEMA]],Siema2025,71,FALSE)</f>
        <v/>
      </c>
      <c r="AY95" s="108" t="str">
        <f>VLOOKUP(Tabela2[[#This Row],[SIEMA]],Siema2025,73,FALSE)</f>
        <v/>
      </c>
      <c r="AZ95" s="108" t="str">
        <f>VLOOKUP(Tabela2[[#This Row],[SIEMA]],Siema2025,75,FALSE)</f>
        <v/>
      </c>
      <c r="BA95" s="108" t="str">
        <f>VLOOKUP(Tabela2[[#This Row],[SIEMA]],Siema2025,77,FALSE)</f>
        <v/>
      </c>
      <c r="BB95" s="108" t="str">
        <f>VLOOKUP(Tabela2[[#This Row],[SIEMA]],Siema2025,79,FALSE)</f>
        <v/>
      </c>
      <c r="BC95" s="108" t="str">
        <f>IF(Tabela2[[#This Row],[Outro(s) ]] = "X", "PREENCHER","NA")</f>
        <v>NA</v>
      </c>
      <c r="BD95" s="108" t="str">
        <f>VLOOKUP(Tabela2[[#This Row],[SIEMA]],Siema2025,82,FALSE)</f>
        <v/>
      </c>
      <c r="BE95" s="108" t="str">
        <f>VLOOKUP(Tabela2[[#This Row],[SIEMA]],Siema2025,81,FALSE)</f>
        <v/>
      </c>
      <c r="BF95" s="110" t="str">
        <f>VLOOKUP(Tabela2[[#This Row],[SIEMA]],Siema2025,28,FALSE)</f>
        <v>ORIGEM ENERGIA ALAGOAS S.A</v>
      </c>
      <c r="BG95" s="125"/>
      <c r="BH95" s="111" t="str">
        <f>VLOOKUP(Tabela2[[#This Row],[SIEMA]],Siema2025,29,FALSE)</f>
        <v>34186669000301</v>
      </c>
      <c r="BI95" s="112" t="str">
        <f>VLOOKUP(Tabela2[[#This Row],[SIEMA]],Siema2025,107,FALSE)</f>
        <v>Não</v>
      </c>
      <c r="BJ95" s="107" t="s">
        <v>7113</v>
      </c>
      <c r="BK95" s="104" t="s">
        <v>2696</v>
      </c>
      <c r="BL95" s="140">
        <v>45705</v>
      </c>
      <c r="BM95" s="108">
        <f ca="1">IF(Tabela2[[#This Row],[Data de atendimento do Ibama (considerar o primeiro documento/ação)]]="",_xlfn.DAYS(TODAY(),J95),_xlfn.DAYS(Tabela2[[#This Row],[Data de atendimento do Ibama (considerar o primeiro documento/ação)]],J95))</f>
        <v>10</v>
      </c>
      <c r="BN95" s="108" t="str">
        <f>IF(Tabela2[[#This Row],[Atendido pelo Ibama ("Não" ou "Sim")]]="Não","Preencher", IF(Tabela2[[#This Row],[Atendido pelo Ibama ("Não" ou "Sim")]]="Sim","NA",""))</f>
        <v>NA</v>
      </c>
      <c r="BO95" s="114" t="s">
        <v>7100</v>
      </c>
      <c r="BP95" s="108" t="str">
        <f>IF(Tabela2[[#This Row],[Forma de atendimento (primeiro documento/ação)]]= "Outros (especificar)", "PREENCHER","NA")</f>
        <v>NA</v>
      </c>
      <c r="BQ95" s="106" t="s">
        <v>123</v>
      </c>
      <c r="BR95" s="108" t="str">
        <f>IF(Tabela2[[#This Row],[Equipe do Ibama foi a campo? Houve sobrevoo do Poseidon?]] = "Sim", "PREENCHER","NA")</f>
        <v>NA</v>
      </c>
      <c r="BS95" s="108" t="str">
        <f>IF(Tabela2[[#This Row],[Se sim, foi emitida Ordem de Emergência? (informações vinculada à coluna CK)]] = "Sim", "PREENCHER","NA")</f>
        <v>NA</v>
      </c>
      <c r="BT95" s="108" t="str">
        <f>IF(Tabela2[[#This Row],[Foi elaborado Relatório de Vistoria pelo Ibama? (informações vinculada à coluna CK)]] = "Sim", "PREENCHER","NA")</f>
        <v>NA</v>
      </c>
      <c r="BU95" s="108" t="s">
        <v>123</v>
      </c>
      <c r="BV95" s="108" t="s">
        <v>123</v>
      </c>
      <c r="BW95" s="108" t="s">
        <v>123</v>
      </c>
      <c r="BX95" s="106"/>
      <c r="BY95" s="106"/>
      <c r="BZ95" s="104" t="str">
        <f>IF(Tabela2[[#This Row],[Data do documento de encerramento]]="NA","NA",IF(Tabela2[[#This Row],[Data do documento de encerramento]]="","Pendente de conclusão/ encerramento",_xlfn.DAYS(Tabela2[[#This Row],[Data do documento de encerramento]],J95)))</f>
        <v>Pendente de conclusão/ encerramento</v>
      </c>
      <c r="CA95" s="109"/>
      <c r="CB95" s="109"/>
      <c r="CC95" s="109"/>
      <c r="CD95" s="109"/>
      <c r="CE95" s="109"/>
      <c r="CF95" s="109"/>
    </row>
    <row r="96" spans="1:16359" ht="30.75">
      <c r="A96" s="169">
        <v>20252879214</v>
      </c>
      <c r="B96" s="170" t="s">
        <v>7584</v>
      </c>
      <c r="C96" s="108" t="str">
        <f>VLOOKUP(Tabela2[[#This Row],[SIEMA]],Siema2025,4,FALSE)</f>
        <v xml:space="preserve"> RJ</v>
      </c>
      <c r="D96" s="106" t="str">
        <f>VLOOKUP(Tabela2[[#This Row],[SIEMA]],Siema2025,3,FALSE)</f>
        <v xml:space="preserve">Rio de Janeiro </v>
      </c>
      <c r="E96" s="106" t="str">
        <f>VLOOKUP(Tabela2[[#This Row],[SIEMA]],Siema2025,20,FALSE)</f>
        <v>Rua Bertichen, 75</v>
      </c>
      <c r="F96" s="106"/>
      <c r="G96" s="28" t="s">
        <v>7585</v>
      </c>
      <c r="H96" s="106" t="s">
        <v>7586</v>
      </c>
      <c r="I96" s="104" t="str">
        <f>VLOOKUP(Tabela2[[#This Row],[SIEMA]],Siema2025,19,FALSE)</f>
        <v/>
      </c>
      <c r="J96" s="105">
        <f>VLOOKUP(Tabela2[[#This Row],[SIEMA]],Siema2025,2,FALSE)</f>
        <v>45696</v>
      </c>
      <c r="K96" s="105" t="str">
        <f>VLOOKUP(Tabela2[[#This Row],[SIEMA]],Siema2025,16,FALSE)</f>
        <v>Sábado</v>
      </c>
      <c r="L96" s="106" t="str">
        <f>IF(Tabela2[[#This Row],[Data]]="","Sem Informação",VLOOKUP(MONTH(Tabela2[[#This Row],[Data]]),'[1]Validação de dados'!$I$1:$J$13,2,0))</f>
        <v>Fevereiro</v>
      </c>
      <c r="M96" s="104">
        <f>YEAR(Tabela2[[#This Row],[Data]])</f>
        <v>2025</v>
      </c>
      <c r="N96" s="105" t="str">
        <f>VLOOKUP(Tabela2[[#This Row],[SIEMA]],Siema2025,17,FALSE)</f>
        <v>Noturno</v>
      </c>
      <c r="O96" s="105" t="str">
        <f>VLOOKUP(Tabela2[[#This Row],[SIEMA]],Siema2025,5,FALSE)</f>
        <v>Indústria</v>
      </c>
      <c r="P96" s="104" t="str">
        <f>VLOOKUP(Tabela2[[#This Row],[SIEMA]],Siema2025,21,FALSE)</f>
        <v>Empresa Sumatex Produtos Químicos</v>
      </c>
      <c r="Q96" s="104" t="str">
        <f>VLOOKUP(Tabela2[[#This Row],[SIEMA]],Siema2025,7,FALSE)</f>
        <v/>
      </c>
      <c r="R96" s="104" t="str">
        <f>VLOOKUP(Tabela2[[#This Row],[SIEMA]],Siema2025,10,FALSE)</f>
        <v/>
      </c>
      <c r="S96" s="107" t="s">
        <v>7587</v>
      </c>
      <c r="T96" s="104" t="str">
        <f>VLOOKUP(Tabela2[[#This Row],[SIEMA]],Siema2025,11,FALSE)</f>
        <v xml:space="preserve"> </v>
      </c>
      <c r="U96" s="104" t="str">
        <f>VLOOKUP(Tabela2[[#This Row],[SIEMA]],Siema2025,12,FALSE)</f>
        <v xml:space="preserve"> </v>
      </c>
      <c r="V96" s="104" t="str">
        <f>IF(Q96="","",IF(ISNUMBER(Q96)=FALSE,"Não se aplica",IFERROR(VLOOKUP(Q96,Produtos!$A$1:$C$2319,3,FALSE),"Não Cadastrado")))</f>
        <v/>
      </c>
      <c r="W96" s="104" t="str">
        <f>VLOOKUP(Tabela2[[#This Row],[SIEMA]],Siema2025,10,FALSE)</f>
        <v/>
      </c>
      <c r="X96" s="113" t="str">
        <f>IF(Tabela2[[#This Row],[Origem do acidente]] = "Plataforma", "PREENCHER","NA")</f>
        <v>NA</v>
      </c>
      <c r="Y96" s="109" t="str">
        <f>IF(W96="","", IF(W96="NC","", IF(W96="NE","", IF(W96="NA","",IFERROR(VLOOKUP(W96,Produtos!$A$1:$C$2319,2,FALSE),"Não Cadastrado")))))</f>
        <v/>
      </c>
      <c r="Z96" s="104" t="str">
        <f>VLOOKUP(Tabela2[[#This Row],[SIEMA]],Siema2025,11,FALSE)</f>
        <v xml:space="preserve"> </v>
      </c>
      <c r="AA96" s="104" t="str">
        <f>VLOOKUP(Tabela2[[#This Row],[SIEMA]],Siema2025,12,FALSE)</f>
        <v xml:space="preserve"> </v>
      </c>
      <c r="AB96" s="104" t="str">
        <f>IF(W96="","",IF(ISNUMBER(W96)=FALSE,"Não se aplica",IFERROR(VLOOKUP(W96,Produtos!$A$1:$C$2319,3,FALSE),"Não Cadastrado")))</f>
        <v/>
      </c>
      <c r="AC96" s="104"/>
      <c r="AD96" s="108" t="str">
        <f>IF(Tabela2[[#This Row],[Origem do acidente]] = "Plataforma", "PREENCHER","NA")</f>
        <v>NA</v>
      </c>
      <c r="AE96" s="107" t="str">
        <f>IF(AC96="","", IF(AC96="NC","", IF(AC96="NE","", IF(AC96="NA","",IFERROR(VLOOKUP(AC96,Produtos!$A$1:$C$2319,2,FALSE),"Não Cadastrado")))))</f>
        <v/>
      </c>
      <c r="AF96" s="104"/>
      <c r="AG96" s="104"/>
      <c r="AH96" s="104" t="str">
        <f>IF(AC96="","",IF(ISNUMBER(AC96)=FALSE,"Não se aplica",IFERROR(VLOOKUP(AC96,Produtos!$A$1:$C$2319,3,FALSE),"Não Cadastrado")))</f>
        <v/>
      </c>
      <c r="AI96" s="104"/>
      <c r="AJ96" s="104" t="s">
        <v>7588</v>
      </c>
      <c r="AK96" s="107"/>
      <c r="AL96" s="107"/>
      <c r="AM96" s="107"/>
      <c r="AN96" s="108" t="str">
        <f>VLOOKUP(Tabela2[[#This Row],[SIEMA]],Siema2025,51,FALSE)</f>
        <v/>
      </c>
      <c r="AO96" s="108" t="str">
        <f>VLOOKUP(Tabela2[[#This Row],[SIEMA]],Siema2025,53,FALSE)</f>
        <v>X</v>
      </c>
      <c r="AP96" s="108" t="str">
        <f>VLOOKUP(Tabela2[[#This Row],[SIEMA]],Siema2025,55,FALSE)</f>
        <v/>
      </c>
      <c r="AQ96" s="108" t="str">
        <f>VLOOKUP(Tabela2[[#This Row],[SIEMA]],Siema2025,57,FALSE)</f>
        <v/>
      </c>
      <c r="AR96" s="108" t="str">
        <f>VLOOKUP(Tabela2[[#This Row],[SIEMA]],Siema2025,59,FALSE)</f>
        <v/>
      </c>
      <c r="AS96" s="108" t="str">
        <f>VLOOKUP(Tabela2[[#This Row],[SIEMA]],Siema2025,61,FALSE)</f>
        <v/>
      </c>
      <c r="AT96" s="108" t="str">
        <f>VLOOKUP(Tabela2[[#This Row],[SIEMA]],Siema2025,63,FALSE)</f>
        <v/>
      </c>
      <c r="AU96" s="108" t="str">
        <f>VLOOKUP(Tabela2[[#This Row],[SIEMA]],Siema2025,65,FALSE)</f>
        <v/>
      </c>
      <c r="AV96" s="108" t="str">
        <f>VLOOKUP(Tabela2[[#This Row],[SIEMA]],Siema2025,67,FALSE)</f>
        <v/>
      </c>
      <c r="AW96" s="108" t="str">
        <f>VLOOKUP(Tabela2[[#This Row],[SIEMA]],Siema2025,69,FALSE)</f>
        <v>X</v>
      </c>
      <c r="AX96" s="108" t="str">
        <f>VLOOKUP(Tabela2[[#This Row],[SIEMA]],Siema2025,71,FALSE)</f>
        <v/>
      </c>
      <c r="AY96" s="108" t="str">
        <f>VLOOKUP(Tabela2[[#This Row],[SIEMA]],Siema2025,73,FALSE)</f>
        <v/>
      </c>
      <c r="AZ96" s="108" t="str">
        <f>VLOOKUP(Tabela2[[#This Row],[SIEMA]],Siema2025,75,FALSE)</f>
        <v/>
      </c>
      <c r="BA96" s="108" t="str">
        <f>VLOOKUP(Tabela2[[#This Row],[SIEMA]],Siema2025,77,FALSE)</f>
        <v/>
      </c>
      <c r="BB96" s="108" t="str">
        <f>VLOOKUP(Tabela2[[#This Row],[SIEMA]],Siema2025,79,FALSE)</f>
        <v>X</v>
      </c>
      <c r="BC96" s="108" t="str">
        <f>IF(Tabela2[[#This Row],[Outro(s) ]] = "X", "PREENCHER","NA")</f>
        <v>PREENCHER</v>
      </c>
      <c r="BD96" s="108" t="str">
        <f>VLOOKUP(Tabela2[[#This Row],[SIEMA]],Siema2025,82,FALSE)</f>
        <v/>
      </c>
      <c r="BE96" s="108" t="str">
        <f>VLOOKUP(Tabela2[[#This Row],[SIEMA]],Siema2025,81,FALSE)</f>
        <v/>
      </c>
      <c r="BF96" s="110" t="str">
        <f>VLOOKUP(Tabela2[[#This Row],[SIEMA]],Siema2025,28,FALSE)</f>
        <v>Sumatex Produtos Químicos</v>
      </c>
      <c r="BG96" s="110"/>
      <c r="BH96" s="111" t="str">
        <f>VLOOKUP(Tabela2[[#This Row],[SIEMA]],Siema2025,29,FALSE)</f>
        <v>30927990000179</v>
      </c>
      <c r="BI96" s="112" t="str">
        <f>VLOOKUP(Tabela2[[#This Row],[SIEMA]],Siema2025,107,FALSE)</f>
        <v>Não</v>
      </c>
      <c r="BJ96" s="107" t="s">
        <v>7113</v>
      </c>
      <c r="BK96" s="104" t="s">
        <v>2696</v>
      </c>
      <c r="BL96" s="140">
        <v>45783</v>
      </c>
      <c r="BM96" s="108">
        <f ca="1">IF(Tabela2[[#This Row],[Data de atendimento do Ibama (considerar o primeiro documento/ação)]]="",_xlfn.DAYS(TODAY(),J96),_xlfn.DAYS(Tabela2[[#This Row],[Data de atendimento do Ibama (considerar o primeiro documento/ação)]],J96))</f>
        <v>87</v>
      </c>
      <c r="BN96" s="108" t="str">
        <f>IF(Tabela2[[#This Row],[Atendido pelo Ibama ("Não" ou "Sim")]]="Não","Preencher", IF(Tabela2[[#This Row],[Atendido pelo Ibama ("Não" ou "Sim")]]="Sim","NA",""))</f>
        <v>NA</v>
      </c>
      <c r="BO96" s="114"/>
      <c r="BP96" s="108" t="str">
        <f>IF(Tabela2[[#This Row],[Forma de atendimento (primeiro documento/ação)]]= "Outros (especificar)", "PREENCHER","NA")</f>
        <v>NA</v>
      </c>
      <c r="BQ96" s="106" t="s">
        <v>123</v>
      </c>
      <c r="BR96" s="108" t="str">
        <f>IF(Tabela2[[#This Row],[Equipe do Ibama foi a campo? Houve sobrevoo do Poseidon?]] = "Sim", "PREENCHER","NA")</f>
        <v>NA</v>
      </c>
      <c r="BS96" s="108" t="str">
        <f>IF(Tabela2[[#This Row],[Se sim, foi emitida Ordem de Emergência? (informações vinculada à coluna CK)]] = "Sim", "PREENCHER","NA")</f>
        <v>NA</v>
      </c>
      <c r="BT96" s="108" t="str">
        <f>IF(Tabela2[[#This Row],[Foi elaborado Relatório de Vistoria pelo Ibama? (informações vinculada à coluna CK)]] = "Sim", "PREENCHER","NA")</f>
        <v>NA</v>
      </c>
      <c r="BU96" s="108" t="s">
        <v>123</v>
      </c>
      <c r="BV96" s="108" t="str">
        <f>IF(Tabela2[[#This Row],[Houve avaliação das informações pós-acidente solicitadas/enviadas?]] = "Sim", "PREENCHER","NA")</f>
        <v>NA</v>
      </c>
      <c r="BW96" s="108" t="s">
        <v>123</v>
      </c>
      <c r="BX96" s="106"/>
      <c r="BY96" s="140"/>
      <c r="BZ96" s="104" t="str">
        <f>IF(Tabela2[[#This Row],[Data do documento de encerramento]]="NA","NA",IF(Tabela2[[#This Row],[Data do documento de encerramento]]="","Pendente de conclusão/ encerramento",_xlfn.DAYS(Tabela2[[#This Row],[Data do documento de encerramento]],J96)))</f>
        <v>Pendente de conclusão/ encerramento</v>
      </c>
      <c r="CA96" s="107"/>
      <c r="CB96" s="107"/>
      <c r="CC96" s="107"/>
      <c r="CD96" s="107"/>
      <c r="CE96" s="107"/>
      <c r="CF96" s="107"/>
    </row>
    <row r="97" spans="1:84" ht="30.75">
      <c r="A97" s="169">
        <v>202521014424</v>
      </c>
      <c r="B97" s="170" t="s">
        <v>7589</v>
      </c>
      <c r="C97" s="108" t="str">
        <f>VLOOKUP(Tabela2[[#This Row],[SIEMA]],Siema2025,4,FALSE)</f>
        <v xml:space="preserve"> RJ</v>
      </c>
      <c r="D97" s="106" t="str">
        <f>VLOOKUP(Tabela2[[#This Row],[SIEMA]],Siema2025,3,FALSE)</f>
        <v xml:space="preserve">Rio de Janeiro </v>
      </c>
      <c r="E97" s="106" t="str">
        <f>VLOOKUP(Tabela2[[#This Row],[SIEMA]],Siema2025,20,FALSE)</f>
        <v>Rua Campo da Ribeira, 51 - Ribeira, Rio de Janeiro - RJ</v>
      </c>
      <c r="F97" s="106"/>
      <c r="G97" s="106" t="s">
        <v>7590</v>
      </c>
      <c r="H97" s="106" t="s">
        <v>7591</v>
      </c>
      <c r="I97" s="104" t="str">
        <f>VLOOKUP(Tabela2[[#This Row],[SIEMA]],Siema2025,19,FALSE)</f>
        <v/>
      </c>
      <c r="J97" s="105">
        <f>VLOOKUP(Tabela2[[#This Row],[SIEMA]],Siema2025,2,FALSE)</f>
        <v>45696</v>
      </c>
      <c r="K97" s="105" t="str">
        <f>VLOOKUP(Tabela2[[#This Row],[SIEMA]],Siema2025,16,FALSE)</f>
        <v>Sábado</v>
      </c>
      <c r="L97" s="106" t="str">
        <f>IF(Tabela2[[#This Row],[Data]]="","Sem Informação",VLOOKUP(MONTH(Tabela2[[#This Row],[Data]]),'[1]Validação de dados'!$I$1:$J$13,2,0))</f>
        <v>Fevereiro</v>
      </c>
      <c r="M97" s="104">
        <f>YEAR(Tabela2[[#This Row],[Data]])</f>
        <v>2025</v>
      </c>
      <c r="N97" s="105" t="str">
        <f>VLOOKUP(Tabela2[[#This Row],[SIEMA]],Siema2025,17,FALSE)</f>
        <v>Vespertino</v>
      </c>
      <c r="O97" s="105" t="str">
        <f>VLOOKUP(Tabela2[[#This Row],[SIEMA]],Siema2025,5,FALSE)</f>
        <v>Refinaria</v>
      </c>
      <c r="P97" s="104" t="str">
        <f>VLOOKUP(Tabela2[[#This Row],[SIEMA]],Siema2025,21,FALSE)</f>
        <v>Incêndio na fábrica da empresa  COSAN LUBRIFICANTES E ESPECIALIDADES SA, localizada na Ilha do Governador</v>
      </c>
      <c r="Q97" s="104" t="str">
        <f>VLOOKUP(Tabela2[[#This Row],[SIEMA]],Siema2025,7,FALSE)</f>
        <v/>
      </c>
      <c r="R97" s="104" t="str">
        <f>VLOOKUP(Tabela2[[#This Row],[SIEMA]],Siema2025,10,FALSE)</f>
        <v/>
      </c>
      <c r="S97" s="107" t="str">
        <f>IF(Q97="","", IF(Q97="NC","", IF(Q97="NE","", IF(Q97="NA","",IFERROR(VLOOKUP(Q97,Produtos!$A$1:$C$2319,2,FALSE),"Não Cadastrado")))))</f>
        <v/>
      </c>
      <c r="T97" s="104" t="str">
        <f>VLOOKUP(Tabela2[[#This Row],[SIEMA]],Siema2025,11,FALSE)</f>
        <v xml:space="preserve"> </v>
      </c>
      <c r="U97" s="104" t="str">
        <f>VLOOKUP(Tabela2[[#This Row],[SIEMA]],Siema2025,12,FALSE)</f>
        <v xml:space="preserve"> </v>
      </c>
      <c r="V97" s="104" t="str">
        <f>IF(Q97="","",IF(ISNUMBER(Q97)=FALSE,"Não se aplica",IFERROR(VLOOKUP(Q97,Produtos!$A$1:$C$2319,3,FALSE),"Não Cadastrado")))</f>
        <v/>
      </c>
      <c r="W97" s="104" t="str">
        <f>VLOOKUP(Tabela2[[#This Row],[SIEMA]],Siema2025,10,FALSE)</f>
        <v/>
      </c>
      <c r="X97" s="113" t="str">
        <f>IF(Tabela2[[#This Row],[Origem do acidente]] = "Plataforma", "PREENCHER","NA")</f>
        <v>NA</v>
      </c>
      <c r="Y97" s="109" t="str">
        <f>IF(W97="","", IF(W97="NC","", IF(W97="NE","", IF(W97="NA","",IFERROR(VLOOKUP(W97,Produtos!$A$1:$C$2319,2,FALSE),"Não Cadastrado")))))</f>
        <v/>
      </c>
      <c r="Z97" s="104" t="str">
        <f>VLOOKUP(Tabela2[[#This Row],[SIEMA]],Siema2025,11,FALSE)</f>
        <v xml:space="preserve"> </v>
      </c>
      <c r="AA97" s="104" t="str">
        <f>VLOOKUP(Tabela2[[#This Row],[SIEMA]],Siema2025,12,FALSE)</f>
        <v xml:space="preserve"> </v>
      </c>
      <c r="AB97" s="104" t="str">
        <f>IF(W97="","",IF(ISNUMBER(W97)=FALSE,"Não se aplica",IFERROR(VLOOKUP(W97,Produtos!$A$1:$C$2319,3,FALSE),"Não Cadastrado")))</f>
        <v/>
      </c>
      <c r="AC97" s="104"/>
      <c r="AD97" s="108" t="str">
        <f>IF(Tabela2[[#This Row],[Origem do acidente]] = "Plataforma", "PREENCHER","NA")</f>
        <v>NA</v>
      </c>
      <c r="AE97" s="107" t="str">
        <f>IF(AC97="","", IF(AC97="NC","", IF(AC97="NE","", IF(AC97="NA","",IFERROR(VLOOKUP(AC97,Produtos!$A$1:$C$2319,2,FALSE),"Não Cadastrado")))))</f>
        <v/>
      </c>
      <c r="AF97" s="104"/>
      <c r="AG97" s="104"/>
      <c r="AH97" s="104" t="str">
        <f>IF(AC97="","",IF(ISNUMBER(AC97)=FALSE,"Não se aplica",IFERROR(VLOOKUP(AC97,Produtos!$A$1:$C$2319,3,FALSE),"Não Cadastrado")))</f>
        <v/>
      </c>
      <c r="AI97" s="104"/>
      <c r="AJ97" s="104" t="s">
        <v>6834</v>
      </c>
      <c r="AK97" s="107"/>
      <c r="AL97" s="107"/>
      <c r="AM97" s="107"/>
      <c r="AN97" s="108" t="str">
        <f>VLOOKUP(Tabela2[[#This Row],[SIEMA]],Siema2025,51,FALSE)</f>
        <v/>
      </c>
      <c r="AO97" s="108" t="str">
        <f>VLOOKUP(Tabela2[[#This Row],[SIEMA]],Siema2025,53,FALSE)</f>
        <v>X</v>
      </c>
      <c r="AP97" s="108" t="str">
        <f>VLOOKUP(Tabela2[[#This Row],[SIEMA]],Siema2025,55,FALSE)</f>
        <v/>
      </c>
      <c r="AQ97" s="108" t="str">
        <f>VLOOKUP(Tabela2[[#This Row],[SIEMA]],Siema2025,57,FALSE)</f>
        <v/>
      </c>
      <c r="AR97" s="108" t="str">
        <f>VLOOKUP(Tabela2[[#This Row],[SIEMA]],Siema2025,59,FALSE)</f>
        <v/>
      </c>
      <c r="AS97" s="108" t="str">
        <f>VLOOKUP(Tabela2[[#This Row],[SIEMA]],Siema2025,61,FALSE)</f>
        <v/>
      </c>
      <c r="AT97" s="108" t="str">
        <f>VLOOKUP(Tabela2[[#This Row],[SIEMA]],Siema2025,63,FALSE)</f>
        <v/>
      </c>
      <c r="AU97" s="108" t="str">
        <f>VLOOKUP(Tabela2[[#This Row],[SIEMA]],Siema2025,65,FALSE)</f>
        <v/>
      </c>
      <c r="AV97" s="108" t="str">
        <f>VLOOKUP(Tabela2[[#This Row],[SIEMA]],Siema2025,67,FALSE)</f>
        <v/>
      </c>
      <c r="AW97" s="108" t="str">
        <f>VLOOKUP(Tabela2[[#This Row],[SIEMA]],Siema2025,69,FALSE)</f>
        <v/>
      </c>
      <c r="AX97" s="108" t="str">
        <f>VLOOKUP(Tabela2[[#This Row],[SIEMA]],Siema2025,71,FALSE)</f>
        <v/>
      </c>
      <c r="AY97" s="108" t="str">
        <f>VLOOKUP(Tabela2[[#This Row],[SIEMA]],Siema2025,73,FALSE)</f>
        <v/>
      </c>
      <c r="AZ97" s="108" t="str">
        <f>VLOOKUP(Tabela2[[#This Row],[SIEMA]],Siema2025,75,FALSE)</f>
        <v/>
      </c>
      <c r="BA97" s="108" t="str">
        <f>VLOOKUP(Tabela2[[#This Row],[SIEMA]],Siema2025,77,FALSE)</f>
        <v/>
      </c>
      <c r="BB97" s="108" t="str">
        <f>VLOOKUP(Tabela2[[#This Row],[SIEMA]],Siema2025,79,FALSE)</f>
        <v/>
      </c>
      <c r="BC97" s="108" t="str">
        <f>IF(Tabela2[[#This Row],[Outro(s) ]] = "X", "PREENCHER","NA")</f>
        <v>NA</v>
      </c>
      <c r="BD97" s="108" t="str">
        <f>VLOOKUP(Tabela2[[#This Row],[SIEMA]],Siema2025,82,FALSE)</f>
        <v/>
      </c>
      <c r="BE97" s="108" t="str">
        <f>VLOOKUP(Tabela2[[#This Row],[SIEMA]],Siema2025,81,FALSE)</f>
        <v/>
      </c>
      <c r="BF97" s="110" t="str">
        <f>VLOOKUP(Tabela2[[#This Row],[SIEMA]],Siema2025,28,FALSE)</f>
        <v>COSAN LUBRIFICANTES E ESPECIALIDADES SA</v>
      </c>
      <c r="BG97" s="110"/>
      <c r="BH97" s="111" t="str">
        <f>VLOOKUP(Tabela2[[#This Row],[SIEMA]],Siema2025,29,FALSE)</f>
        <v>33000092000169</v>
      </c>
      <c r="BI97" s="112" t="str">
        <f>VLOOKUP(Tabela2[[#This Row],[SIEMA]],Siema2025,107,FALSE)</f>
        <v>Não</v>
      </c>
      <c r="BJ97" s="107" t="s">
        <v>7113</v>
      </c>
      <c r="BK97" s="104" t="s">
        <v>2696</v>
      </c>
      <c r="BL97" s="140">
        <v>45714</v>
      </c>
      <c r="BM97" s="108">
        <f ca="1">IF(Tabela2[[#This Row],[Data de atendimento do Ibama (considerar o primeiro documento/ação)]]="",_xlfn.DAYS(TODAY(),J97),_xlfn.DAYS(Tabela2[[#This Row],[Data de atendimento do Ibama (considerar o primeiro documento/ação)]],J97))</f>
        <v>18</v>
      </c>
      <c r="BN97" s="108" t="str">
        <f>IF(Tabela2[[#This Row],[Atendido pelo Ibama ("Não" ou "Sim")]]="Não","Preencher", IF(Tabela2[[#This Row],[Atendido pelo Ibama ("Não" ou "Sim")]]="Sim","NA",""))</f>
        <v>NA</v>
      </c>
      <c r="BO97" s="114"/>
      <c r="BP97" s="108" t="str">
        <f>IF(Tabela2[[#This Row],[Forma de atendimento (primeiro documento/ação)]]= "Outros (especificar)", "PREENCHER","NA")</f>
        <v>NA</v>
      </c>
      <c r="BQ97" s="106" t="s">
        <v>123</v>
      </c>
      <c r="BR97" s="108" t="str">
        <f>IF(Tabela2[[#This Row],[Equipe do Ibama foi a campo? Houve sobrevoo do Poseidon?]] = "Sim", "PREENCHER","NA")</f>
        <v>NA</v>
      </c>
      <c r="BS97" s="108" t="str">
        <f>IF(Tabela2[[#This Row],[Se sim, foi emitida Ordem de Emergência? (informações vinculada à coluna CK)]] = "Sim", "PREENCHER","NA")</f>
        <v>NA</v>
      </c>
      <c r="BT97" s="108" t="str">
        <f>IF(Tabela2[[#This Row],[Foi elaborado Relatório de Vistoria pelo Ibama? (informações vinculada à coluna CK)]] = "Sim", "PREENCHER","NA")</f>
        <v>NA</v>
      </c>
      <c r="BU97" s="108" t="str">
        <f>IF(Tabela2[[#This Row],[Houve envio de Informações Pós-acidente (preencher "não se aplica" quando de competência estadual/municipal)]] = "Sim", "PREENCHER","NA")</f>
        <v>NA</v>
      </c>
      <c r="BV97" s="108" t="s">
        <v>123</v>
      </c>
      <c r="BW97" s="108" t="s">
        <v>2696</v>
      </c>
      <c r="BX97" s="106" t="s">
        <v>7115</v>
      </c>
      <c r="BY97" s="140">
        <v>46029</v>
      </c>
      <c r="BZ97" s="104">
        <f>IF(Tabela2[[#This Row],[Data do documento de encerramento]]="NA","NA",IF(Tabela2[[#This Row],[Data do documento de encerramento]]="","Pendente de conclusão/ encerramento",_xlfn.DAYS(Tabela2[[#This Row],[Data do documento de encerramento]],J97)))</f>
        <v>333</v>
      </c>
      <c r="CA97" s="107"/>
      <c r="CB97" s="107"/>
      <c r="CC97" s="107"/>
      <c r="CD97" s="107"/>
      <c r="CE97" s="107"/>
      <c r="CF97" s="107"/>
    </row>
    <row r="98" spans="1:84" ht="30.75">
      <c r="A98" s="169">
        <v>202521036041</v>
      </c>
      <c r="B98" s="170" t="s">
        <v>7592</v>
      </c>
      <c r="C98" s="108" t="str">
        <f>VLOOKUP(Tabela2[[#This Row],[SIEMA]],Siema2025,4,FALSE)</f>
        <v xml:space="preserve"> RN</v>
      </c>
      <c r="D98" s="106" t="str">
        <f>VLOOKUP(Tabela2[[#This Row],[SIEMA]],Siema2025,3,FALSE)</f>
        <v xml:space="preserve">Mossoró </v>
      </c>
      <c r="E98" s="106" t="str">
        <f>VLOOKUP(Tabela2[[#This Row],[SIEMA]],Siema2025,20,FALSE)</f>
        <v>Linha de Produção do poço 7-CAM966-RN - Canto do Amaro</v>
      </c>
      <c r="F98" s="106"/>
      <c r="G98" s="106" t="s">
        <v>7518</v>
      </c>
      <c r="H98" s="106" t="s">
        <v>7593</v>
      </c>
      <c r="I98" s="104" t="str">
        <f>VLOOKUP(Tabela2[[#This Row],[SIEMA]],Siema2025,19,FALSE)</f>
        <v/>
      </c>
      <c r="J98" s="105">
        <f>VLOOKUP(Tabela2[[#This Row],[SIEMA]],Siema2025,2,FALSE)</f>
        <v>45696</v>
      </c>
      <c r="K98" s="105" t="str">
        <f>VLOOKUP(Tabela2[[#This Row],[SIEMA]],Siema2025,16,FALSE)</f>
        <v>Sábado</v>
      </c>
      <c r="L98" s="106" t="str">
        <f>IF(Tabela2[[#This Row],[Data]]="","Sem Informação",VLOOKUP(MONTH(Tabela2[[#This Row],[Data]]),'[1]Validação de dados'!$I$1:$J$13,2,0))</f>
        <v>Fevereiro</v>
      </c>
      <c r="M98" s="104">
        <f>YEAR(Tabela2[[#This Row],[Data]])</f>
        <v>2025</v>
      </c>
      <c r="N98" s="105" t="str">
        <f>VLOOKUP(Tabela2[[#This Row],[SIEMA]],Siema2025,17,FALSE)</f>
        <v>Vespertino</v>
      </c>
      <c r="O98" s="105" t="s">
        <v>145</v>
      </c>
      <c r="P98" s="104" t="str">
        <f>VLOOKUP(Tabela2[[#This Row],[SIEMA]],Siema2025,21,FALSE)</f>
        <v>Poço terrestre</v>
      </c>
      <c r="Q98" s="104"/>
      <c r="R98" s="104" t="str">
        <f>VLOOKUP(Tabela2[[#This Row],[SIEMA]],Siema2025,10,FALSE)</f>
        <v>Água Produzida fora de especificação</v>
      </c>
      <c r="S98" s="104" t="str">
        <f>VLOOKUP(Tabela2[[#This Row],[SIEMA]],Siema2025,7,FALSE)</f>
        <v>DERIVADOS DE PETRÓLEO, N.E</v>
      </c>
      <c r="T98" s="104" t="str">
        <f>VLOOKUP(Tabela2[[#This Row],[SIEMA]],Siema2025,11,FALSE)</f>
        <v>1.273</v>
      </c>
      <c r="U98" s="104" t="str">
        <f>VLOOKUP(Tabela2[[#This Row],[SIEMA]],Siema2025,12,FALSE)</f>
        <v>M3</v>
      </c>
      <c r="V98" s="104" t="str">
        <f>IF(Q98="","",IF(ISNUMBER(Q98)=FALSE,"Não se aplica",IFERROR(VLOOKUP(Q98,Produtos!$A$1:$C$2319,3,FALSE),"Não Cadastrado")))</f>
        <v/>
      </c>
      <c r="W98" s="104" t="str">
        <f>VLOOKUP(Tabela2[[#This Row],[SIEMA]],Siema2025,10,FALSE)</f>
        <v>Água Produzida fora de especificação</v>
      </c>
      <c r="X98" s="113" t="str">
        <f>IF(Tabela2[[#This Row],[Origem do acidente]] = "Plataforma", "PREENCHER","NA")</f>
        <v>NA</v>
      </c>
      <c r="Y98" s="109" t="str">
        <f>IF(W98="","", IF(W98="NC","", IF(W98="NE","", IF(W98="NA","",IFERROR(VLOOKUP(W98,Produtos!$A$1:$C$2319,2,FALSE),"Não Cadastrado")))))</f>
        <v>Não Cadastrado</v>
      </c>
      <c r="Z98" s="104" t="str">
        <f>VLOOKUP(Tabela2[[#This Row],[SIEMA]],Siema2025,11,FALSE)</f>
        <v>1.273</v>
      </c>
      <c r="AA98" s="104" t="str">
        <f>VLOOKUP(Tabela2[[#This Row],[SIEMA]],Siema2025,12,FALSE)</f>
        <v>M3</v>
      </c>
      <c r="AB98" s="104" t="str">
        <f>IF(W98="","",IF(ISNUMBER(W98)=FALSE,"Não se aplica",IFERROR(VLOOKUP(W98,Produtos!$A$1:$C$2319,3,FALSE),"Não Cadastrado")))</f>
        <v>Não se aplica</v>
      </c>
      <c r="AC98" s="104"/>
      <c r="AD98" s="108" t="str">
        <f>IF(Tabela2[[#This Row],[Origem do acidente]] = "Plataforma", "PREENCHER","NA")</f>
        <v>NA</v>
      </c>
      <c r="AE98" s="107" t="str">
        <f>IF(AC98="","", IF(AC98="NC","", IF(AC98="NE","", IF(AC98="NA","",IFERROR(VLOOKUP(AC98,Produtos!$A$1:$C$2319,2,FALSE),"Não Cadastrado")))))</f>
        <v/>
      </c>
      <c r="AF98" s="104"/>
      <c r="AG98" s="104"/>
      <c r="AH98" s="104" t="str">
        <f>IF(AC98="","",IF(ISNUMBER(AC98)=FALSE,"Não se aplica",IFERROR(VLOOKUP(AC98,Produtos!$A$1:$C$2319,3,FALSE),"Não Cadastrado")))</f>
        <v/>
      </c>
      <c r="AI98" s="104"/>
      <c r="AJ98" s="104" t="str">
        <f>VLOOKUP(Tabela2[[#This Row],[SIEMA]],Siema2025,26,FALSE)</f>
        <v/>
      </c>
      <c r="AK98" s="107"/>
      <c r="AL98" s="107"/>
      <c r="AM98" s="107"/>
      <c r="AN98" s="108" t="str">
        <f>VLOOKUP(Tabela2[[#This Row],[SIEMA]],Siema2025,51,FALSE)</f>
        <v/>
      </c>
      <c r="AO98" s="108" t="str">
        <f>VLOOKUP(Tabela2[[#This Row],[SIEMA]],Siema2025,53,FALSE)</f>
        <v/>
      </c>
      <c r="AP98" s="108" t="str">
        <f>VLOOKUP(Tabela2[[#This Row],[SIEMA]],Siema2025,55,FALSE)</f>
        <v/>
      </c>
      <c r="AQ98" s="108" t="str">
        <f>VLOOKUP(Tabela2[[#This Row],[SIEMA]],Siema2025,57,FALSE)</f>
        <v/>
      </c>
      <c r="AR98" s="108" t="str">
        <f>VLOOKUP(Tabela2[[#This Row],[SIEMA]],Siema2025,59,FALSE)</f>
        <v/>
      </c>
      <c r="AS98" s="108" t="str">
        <f>VLOOKUP(Tabela2[[#This Row],[SIEMA]],Siema2025,61,FALSE)</f>
        <v/>
      </c>
      <c r="AT98" s="108" t="str">
        <f>VLOOKUP(Tabela2[[#This Row],[SIEMA]],Siema2025,63,FALSE)</f>
        <v/>
      </c>
      <c r="AU98" s="108" t="str">
        <f>VLOOKUP(Tabela2[[#This Row],[SIEMA]],Siema2025,65,FALSE)</f>
        <v>X</v>
      </c>
      <c r="AV98" s="108" t="str">
        <f>VLOOKUP(Tabela2[[#This Row],[SIEMA]],Siema2025,67,FALSE)</f>
        <v/>
      </c>
      <c r="AW98" s="108" t="str">
        <f>VLOOKUP(Tabela2[[#This Row],[SIEMA]],Siema2025,69,FALSE)</f>
        <v/>
      </c>
      <c r="AX98" s="108" t="str">
        <f>VLOOKUP(Tabela2[[#This Row],[SIEMA]],Siema2025,71,FALSE)</f>
        <v/>
      </c>
      <c r="AY98" s="108" t="str">
        <f>VLOOKUP(Tabela2[[#This Row],[SIEMA]],Siema2025,73,FALSE)</f>
        <v/>
      </c>
      <c r="AZ98" s="108" t="str">
        <f>VLOOKUP(Tabela2[[#This Row],[SIEMA]],Siema2025,75,FALSE)</f>
        <v/>
      </c>
      <c r="BA98" s="108" t="str">
        <f>VLOOKUP(Tabela2[[#This Row],[SIEMA]],Siema2025,77,FALSE)</f>
        <v/>
      </c>
      <c r="BB98" s="108" t="str">
        <f>VLOOKUP(Tabela2[[#This Row],[SIEMA]],Siema2025,79,FALSE)</f>
        <v/>
      </c>
      <c r="BC98" s="108" t="str">
        <f>IF(Tabela2[[#This Row],[Outro(s) ]] = "X", "PREENCHER","NA")</f>
        <v>NA</v>
      </c>
      <c r="BD98" s="108" t="str">
        <f>VLOOKUP(Tabela2[[#This Row],[SIEMA]],Siema2025,82,FALSE)</f>
        <v/>
      </c>
      <c r="BE98" s="108" t="str">
        <f>VLOOKUP(Tabela2[[#This Row],[SIEMA]],Siema2025,81,FALSE)</f>
        <v/>
      </c>
      <c r="BF98" s="110" t="str">
        <f>VLOOKUP(Tabela2[[#This Row],[SIEMA]],Siema2025,28,FALSE)</f>
        <v>3R POTIGUAR S.A</v>
      </c>
      <c r="BG98" s="110"/>
      <c r="BH98" s="111" t="str">
        <f>VLOOKUP(Tabela2[[#This Row],[SIEMA]],Siema2025,29,FALSE)</f>
        <v/>
      </c>
      <c r="BI98" s="112" t="str">
        <f>VLOOKUP(Tabela2[[#This Row],[SIEMA]],Siema2025,107,FALSE)</f>
        <v>Não</v>
      </c>
      <c r="BJ98" s="107"/>
      <c r="BK98" s="104"/>
      <c r="BL98" s="106"/>
      <c r="BM98" s="108">
        <f ca="1">IF(Tabela2[[#This Row],[Data de atendimento do Ibama (considerar o primeiro documento/ação)]]="",_xlfn.DAYS(TODAY(),J98),_xlfn.DAYS(Tabela2[[#This Row],[Data de atendimento do Ibama (considerar o primeiro documento/ação)]],J98))</f>
        <v>534</v>
      </c>
      <c r="BN98" s="108" t="str">
        <f>IF(Tabela2[[#This Row],[Atendido pelo Ibama ("Não" ou "Sim")]]="Não","Preencher", IF(Tabela2[[#This Row],[Atendido pelo Ibama ("Não" ou "Sim")]]="Sim","NA",""))</f>
        <v/>
      </c>
      <c r="BO98" s="114" t="s">
        <v>7138</v>
      </c>
      <c r="BP98" s="108" t="str">
        <f>IF(Tabela2[[#This Row],[Forma de atendimento (primeiro documento/ação)]]= "Outros (especificar)", "PREENCHER","NA")</f>
        <v>NA</v>
      </c>
      <c r="BQ98" s="106"/>
      <c r="BR98" s="108" t="str">
        <f>IF(Tabela2[[#This Row],[Equipe do Ibama foi a campo? Houve sobrevoo do Poseidon?]] = "Sim", "PREENCHER","NA")</f>
        <v>NA</v>
      </c>
      <c r="BS98" s="108" t="str">
        <f>IF(Tabela2[[#This Row],[Se sim, foi emitida Ordem de Emergência? (informações vinculada à coluna CK)]] = "Sim", "PREENCHER","NA")</f>
        <v>NA</v>
      </c>
      <c r="BT98" s="108" t="str">
        <f>IF(Tabela2[[#This Row],[Foi elaborado Relatório de Vistoria pelo Ibama? (informações vinculada à coluna CK)]] = "Sim", "PREENCHER","NA")</f>
        <v>NA</v>
      </c>
      <c r="BU98" s="108" t="str">
        <f>IF(Tabela2[[#This Row],[Houve envio de Informações Pós-acidente (preencher "não se aplica" quando de competência estadual/municipal)]] = "Sim", "PREENCHER","NA")</f>
        <v>NA</v>
      </c>
      <c r="BV98" s="108" t="str">
        <f>IF(Tabela2[[#This Row],[Houve avaliação das informações pós-acidente solicitadas/enviadas?]] = "Sim", "PREENCHER","NA")</f>
        <v>NA</v>
      </c>
      <c r="BW98" s="108" t="str">
        <f>IF(Tabela2[[#This Row],[O Ibama aguarda resposta da empresa/OEMA, etc?]] = "Sim", "PREENCHER","NA")</f>
        <v>NA</v>
      </c>
      <c r="BX98" s="106"/>
      <c r="BY98" s="106"/>
      <c r="BZ98" s="104" t="str">
        <f>IF(Tabela2[[#This Row],[Data do documento de encerramento]]="NA","NA",IF(Tabela2[[#This Row],[Data do documento de encerramento]]="","Pendente de conclusão/ encerramento",_xlfn.DAYS(Tabela2[[#This Row],[Data do documento de encerramento]],J98)))</f>
        <v>Pendente de conclusão/ encerramento</v>
      </c>
      <c r="CA98" s="107"/>
      <c r="CB98" s="107"/>
      <c r="CC98" s="115"/>
      <c r="CD98" s="107"/>
      <c r="CE98" s="107"/>
      <c r="CF98" s="107"/>
    </row>
    <row r="99" spans="1:84" ht="30.75">
      <c r="A99" s="169">
        <v>202521139646</v>
      </c>
      <c r="B99" s="170" t="s">
        <v>7594</v>
      </c>
      <c r="C99" s="108" t="str">
        <f>VLOOKUP(Tabela2[[#This Row],[SIEMA]],Siema2025,4,FALSE)</f>
        <v xml:space="preserve"> SE</v>
      </c>
      <c r="D99" s="106" t="str">
        <f>VLOOKUP(Tabela2[[#This Row],[SIEMA]],Siema2025,3,FALSE)</f>
        <v xml:space="preserve">Japaratuba </v>
      </c>
      <c r="E99" s="106" t="str">
        <f>VLOOKUP(Tabela2[[#This Row],[SIEMA]],Siema2025,20,FALSE)</f>
        <v>Locação do poço 7-CP-407-SE</v>
      </c>
      <c r="F99" s="106"/>
      <c r="G99" s="106" t="s">
        <v>7595</v>
      </c>
      <c r="H99" s="106" t="s">
        <v>7596</v>
      </c>
      <c r="I99" s="104" t="s">
        <v>7479</v>
      </c>
      <c r="J99" s="105">
        <f>VLOOKUP(Tabela2[[#This Row],[SIEMA]],Siema2025,2,FALSE)</f>
        <v>45696</v>
      </c>
      <c r="K99" s="105" t="str">
        <f>VLOOKUP(Tabela2[[#This Row],[SIEMA]],Siema2025,16,FALSE)</f>
        <v>Sábado</v>
      </c>
      <c r="L99" s="106" t="str">
        <f>IF(Tabela2[[#This Row],[Data]]="","Sem Informação",VLOOKUP(MONTH(Tabela2[[#This Row],[Data]]),'[1]Validação de dados'!$I$1:$J$13,2,0))</f>
        <v>Fevereiro</v>
      </c>
      <c r="M99" s="104">
        <f>YEAR(Tabela2[[#This Row],[Data]])</f>
        <v>2025</v>
      </c>
      <c r="N99" s="105" t="str">
        <f>VLOOKUP(Tabela2[[#This Row],[SIEMA]],Siema2025,17,FALSE)</f>
        <v>Noturno</v>
      </c>
      <c r="O99" s="105" t="s">
        <v>145</v>
      </c>
      <c r="P99" s="104" t="str">
        <f>VLOOKUP(Tabela2[[#This Row],[SIEMA]],Siema2025,21,FALSE)</f>
        <v>Poço terrestre</v>
      </c>
      <c r="Q99" s="104" t="str">
        <f>VLOOKUP(Tabela2[[#This Row],[SIEMA]],Siema2025,7,FALSE)</f>
        <v/>
      </c>
      <c r="R99" s="104"/>
      <c r="S99" s="104" t="str">
        <f>VLOOKUP(Tabela2[[#This Row],[SIEMA]],Siema2025,10,FALSE)</f>
        <v>Água Produzida</v>
      </c>
      <c r="T99" s="104" t="str">
        <f>VLOOKUP(Tabela2[[#This Row],[SIEMA]],Siema2025,11,FALSE)</f>
        <v>2.46</v>
      </c>
      <c r="U99" s="104" t="str">
        <f>VLOOKUP(Tabela2[[#This Row],[SIEMA]],Siema2025,12,FALSE)</f>
        <v>M3</v>
      </c>
      <c r="V99" s="104" t="str">
        <f>IF(Q99="","",IF(ISNUMBER(Q99)=FALSE,"Não se aplica",IFERROR(VLOOKUP(Q99,Produtos!$A$1:$C$2319,3,FALSE),"Não Cadastrado")))</f>
        <v/>
      </c>
      <c r="W99" s="104" t="str">
        <f>VLOOKUP(Tabela2[[#This Row],[SIEMA]],Siema2025,10,FALSE)</f>
        <v>Água Produzida</v>
      </c>
      <c r="X99" s="113" t="str">
        <f>IF(Tabela2[[#This Row],[Origem do acidente]] = "Plataforma", "PREENCHER","NA")</f>
        <v>NA</v>
      </c>
      <c r="Y99" s="109"/>
      <c r="Z99" s="104"/>
      <c r="AA99" s="104" t="str">
        <f>VLOOKUP(Tabela2[[#This Row],[SIEMA]],Siema2025,12,FALSE)</f>
        <v>M3</v>
      </c>
      <c r="AB99" s="104"/>
      <c r="AC99" s="104"/>
      <c r="AD99" s="108" t="str">
        <f>IF(Tabela2[[#This Row],[Origem do acidente]] = "Plataforma", "PREENCHER","NA")</f>
        <v>NA</v>
      </c>
      <c r="AE99" s="107" t="str">
        <f>IF(AC99="","", IF(AC99="NC","", IF(AC99="NE","", IF(AC99="NA","",IFERROR(VLOOKUP(AC99,Produtos!$A$1:$C$2319,2,FALSE),"Não Cadastrado")))))</f>
        <v/>
      </c>
      <c r="AF99" s="104"/>
      <c r="AG99" s="104"/>
      <c r="AH99" s="104" t="str">
        <f>IF(AC99="","",IF(ISNUMBER(AC99)=FALSE,"Não se aplica",IFERROR(VLOOKUP(AC99,Produtos!$A$1:$C$2319,3,FALSE),"Não Cadastrado")))</f>
        <v/>
      </c>
      <c r="AI99" s="104"/>
      <c r="AJ99" s="104" t="s">
        <v>7597</v>
      </c>
      <c r="AK99" s="107"/>
      <c r="AL99" s="107"/>
      <c r="AM99" s="107"/>
      <c r="AN99" s="108" t="str">
        <f>VLOOKUP(Tabela2[[#This Row],[SIEMA]],Siema2025,51,FALSE)</f>
        <v/>
      </c>
      <c r="AO99" s="108" t="str">
        <f>VLOOKUP(Tabela2[[#This Row],[SIEMA]],Siema2025,53,FALSE)</f>
        <v/>
      </c>
      <c r="AP99" s="108" t="str">
        <f>VLOOKUP(Tabela2[[#This Row],[SIEMA]],Siema2025,55,FALSE)</f>
        <v/>
      </c>
      <c r="AQ99" s="108" t="str">
        <f>VLOOKUP(Tabela2[[#This Row],[SIEMA]],Siema2025,57,FALSE)</f>
        <v/>
      </c>
      <c r="AR99" s="108" t="str">
        <f>VLOOKUP(Tabela2[[#This Row],[SIEMA]],Siema2025,59,FALSE)</f>
        <v/>
      </c>
      <c r="AS99" s="108" t="str">
        <f>VLOOKUP(Tabela2[[#This Row],[SIEMA]],Siema2025,61,FALSE)</f>
        <v/>
      </c>
      <c r="AT99" s="108" t="str">
        <f>VLOOKUP(Tabela2[[#This Row],[SIEMA]],Siema2025,63,FALSE)</f>
        <v/>
      </c>
      <c r="AU99" s="108" t="str">
        <f>VLOOKUP(Tabela2[[#This Row],[SIEMA]],Siema2025,65,FALSE)</f>
        <v>X</v>
      </c>
      <c r="AV99" s="108" t="str">
        <f>VLOOKUP(Tabela2[[#This Row],[SIEMA]],Siema2025,67,FALSE)</f>
        <v/>
      </c>
      <c r="AW99" s="108" t="str">
        <f>VLOOKUP(Tabela2[[#This Row],[SIEMA]],Siema2025,69,FALSE)</f>
        <v/>
      </c>
      <c r="AX99" s="108" t="str">
        <f>VLOOKUP(Tabela2[[#This Row],[SIEMA]],Siema2025,71,FALSE)</f>
        <v/>
      </c>
      <c r="AY99" s="108" t="str">
        <f>VLOOKUP(Tabela2[[#This Row],[SIEMA]],Siema2025,73,FALSE)</f>
        <v/>
      </c>
      <c r="AZ99" s="108" t="str">
        <f>VLOOKUP(Tabela2[[#This Row],[SIEMA]],Siema2025,75,FALSE)</f>
        <v/>
      </c>
      <c r="BA99" s="108" t="str">
        <f>VLOOKUP(Tabela2[[#This Row],[SIEMA]],Siema2025,77,FALSE)</f>
        <v/>
      </c>
      <c r="BB99" s="108" t="str">
        <f>VLOOKUP(Tabela2[[#This Row],[SIEMA]],Siema2025,79,FALSE)</f>
        <v>X</v>
      </c>
      <c r="BC99" s="108" t="str">
        <f>IF(Tabela2[[#This Row],[Outro(s) ]] = "X", "PREENCHER","NA")</f>
        <v>PREENCHER</v>
      </c>
      <c r="BD99" s="108" t="str">
        <f>VLOOKUP(Tabela2[[#This Row],[SIEMA]],Siema2025,82,FALSE)</f>
        <v/>
      </c>
      <c r="BE99" s="108" t="str">
        <f>VLOOKUP(Tabela2[[#This Row],[SIEMA]],Siema2025,81,FALSE)</f>
        <v/>
      </c>
      <c r="BF99" s="110" t="str">
        <f>VLOOKUP(Tabela2[[#This Row],[SIEMA]],Siema2025,28,FALSE)</f>
        <v>CARMO ENERGY S.A.</v>
      </c>
      <c r="BG99" s="110"/>
      <c r="BH99" s="111">
        <v>41955491000101</v>
      </c>
      <c r="BI99" s="112" t="str">
        <f>VLOOKUP(Tabela2[[#This Row],[SIEMA]],Siema2025,107,FALSE)</f>
        <v>Não</v>
      </c>
      <c r="BJ99" s="107" t="s">
        <v>7113</v>
      </c>
      <c r="BK99" s="104" t="s">
        <v>2696</v>
      </c>
      <c r="BL99" s="163">
        <v>45699</v>
      </c>
      <c r="BM99" s="108">
        <f ca="1">IF(Tabela2[[#This Row],[Data de atendimento do Ibama (considerar o primeiro documento/ação)]]="",_xlfn.DAYS(TODAY(),J99),_xlfn.DAYS(Tabela2[[#This Row],[Data de atendimento do Ibama (considerar o primeiro documento/ação)]],J99))</f>
        <v>3</v>
      </c>
      <c r="BN99" s="108" t="str">
        <f>IF(Tabela2[[#This Row],[Atendido pelo Ibama ("Não" ou "Sim")]]="Não","Preencher", IF(Tabela2[[#This Row],[Atendido pelo Ibama ("Não" ou "Sim")]]="Sim","NA",""))</f>
        <v>NA</v>
      </c>
      <c r="BO99" s="114" t="s">
        <v>7138</v>
      </c>
      <c r="BP99" s="108" t="str">
        <f>IF(Tabela2[[#This Row],[Forma de atendimento (primeiro documento/ação)]]= "Outros (especificar)", "PREENCHER","NA")</f>
        <v>NA</v>
      </c>
      <c r="BQ99" s="106" t="s">
        <v>123</v>
      </c>
      <c r="BR99" s="108" t="str">
        <f>IF(Tabela2[[#This Row],[Equipe do Ibama foi a campo? Houve sobrevoo do Poseidon?]] = "Sim", "PREENCHER","NA")</f>
        <v>NA</v>
      </c>
      <c r="BS99" s="108" t="str">
        <f>IF(Tabela2[[#This Row],[Se sim, foi emitida Ordem de Emergência? (informações vinculada à coluna CK)]] = "Sim", "PREENCHER","NA")</f>
        <v>NA</v>
      </c>
      <c r="BT99" s="108" t="str">
        <f>IF(Tabela2[[#This Row],[Foi elaborado Relatório de Vistoria pelo Ibama? (informações vinculada à coluna CK)]] = "Sim", "PREENCHER","NA")</f>
        <v>NA</v>
      </c>
      <c r="BU99" s="108" t="str">
        <f>IF(Tabela2[[#This Row],[Houve envio de Informações Pós-acidente (preencher "não se aplica" quando de competência estadual/municipal)]] = "Sim", "PREENCHER","NA")</f>
        <v>NA</v>
      </c>
      <c r="BV99" s="108" t="str">
        <f>IF(Tabela2[[#This Row],[Houve avaliação das informações pós-acidente solicitadas/enviadas?]] = "Sim", "PREENCHER","NA")</f>
        <v>NA</v>
      </c>
      <c r="BW99" s="108" t="s">
        <v>123</v>
      </c>
      <c r="BX99" s="106"/>
      <c r="BY99" s="106"/>
      <c r="BZ99" s="104" t="str">
        <f>IF(Tabela2[[#This Row],[Data do documento de encerramento]]="NA","NA",IF(Tabela2[[#This Row],[Data do documento de encerramento]]="","Pendente de conclusão/ encerramento",_xlfn.DAYS(Tabela2[[#This Row],[Data do documento de encerramento]],J99)))</f>
        <v>Pendente de conclusão/ encerramento</v>
      </c>
      <c r="CA99" s="107"/>
      <c r="CB99" s="107"/>
      <c r="CC99" s="107"/>
      <c r="CD99" s="107"/>
      <c r="CE99" s="107"/>
      <c r="CF99" s="107"/>
    </row>
    <row r="100" spans="1:84" ht="60.75">
      <c r="A100" s="182">
        <v>202521061228</v>
      </c>
      <c r="B100" s="170" t="s">
        <v>7598</v>
      </c>
      <c r="C100" s="108" t="s">
        <v>672</v>
      </c>
      <c r="D100" s="106" t="s">
        <v>637</v>
      </c>
      <c r="E100" s="106" t="s">
        <v>7599</v>
      </c>
      <c r="F100" s="106"/>
      <c r="G100" s="106" t="s">
        <v>7600</v>
      </c>
      <c r="H100" s="106" t="s">
        <v>7601</v>
      </c>
      <c r="I100" s="104" t="str">
        <f>VLOOKUP(Tabela2[[#This Row],[SIEMA]],Siema2025,19,FALSE)</f>
        <v>Santos</v>
      </c>
      <c r="J100" s="105">
        <f>VLOOKUP(Tabela2[[#This Row],[SIEMA]],Siema2025,2,FALSE)</f>
        <v>45697</v>
      </c>
      <c r="K100" s="105" t="str">
        <f>VLOOKUP(Tabela2[[#This Row],[SIEMA]],Siema2025,16,FALSE)</f>
        <v>Domingo</v>
      </c>
      <c r="L100" s="106" t="str">
        <f>IF(Tabela2[[#This Row],[Data]]="","Sem Informação",VLOOKUP(MONTH(Tabela2[[#This Row],[Data]]),'[1]Validação de dados'!$I$1:$J$13,2,0))</f>
        <v>Fevereiro</v>
      </c>
      <c r="M100" s="104">
        <f>YEAR(Tabela2[[#This Row],[Data]])</f>
        <v>2025</v>
      </c>
      <c r="N100" s="105" t="str">
        <f>VLOOKUP(Tabela2[[#This Row],[SIEMA]],Siema2025,17,FALSE)</f>
        <v>Madrugada</v>
      </c>
      <c r="O100" s="105" t="str">
        <f>VLOOKUP(Tabela2[[#This Row],[SIEMA]],Siema2025,5,FALSE)</f>
        <v>Plataforma</v>
      </c>
      <c r="P100" s="104" t="str">
        <f>VLOOKUP(Tabela2[[#This Row],[SIEMA]],Siema2025,21,FALSE)</f>
        <v>FPSO CIDADE DE ITAGUAÍ</v>
      </c>
      <c r="Q100" s="104" t="s">
        <v>637</v>
      </c>
      <c r="R100" s="104" t="s">
        <v>7146</v>
      </c>
      <c r="S100" s="107" t="s">
        <v>7147</v>
      </c>
      <c r="T100" s="104">
        <v>2.8000000000000001E-2</v>
      </c>
      <c r="U100" s="104" t="str">
        <f>VLOOKUP(Tabela2[[#This Row],[SIEMA]],Siema2025,12,FALSE)</f>
        <v>M3</v>
      </c>
      <c r="V100" s="104" t="str">
        <f>IF(Q100="","",IF(ISNUMBER(Q100)=FALSE,"Não se aplica",IFERROR(VLOOKUP(Q100,Produtos!$A$1:$C$2319,3,FALSE),"Não Cadastrado")))</f>
        <v>Não se aplica</v>
      </c>
      <c r="W100" s="104"/>
      <c r="X100" s="113"/>
      <c r="Y100" s="109" t="str">
        <f>IF(W100="","", IF(W100="NC","", IF(W100="NE","", IF(W100="NA","",IFERROR(VLOOKUP(W100,Produtos!$A$1:$C$2319,2,FALSE),"Não Cadastrado")))))</f>
        <v/>
      </c>
      <c r="Z100" s="104"/>
      <c r="AA100" s="104"/>
      <c r="AB100" s="104" t="str">
        <f>IF(W100="","",IF(ISNUMBER(W100)=FALSE,"Não se aplica",IFERROR(VLOOKUP(W100,Produtos!$A$1:$C$2319,3,FALSE),"Não Cadastrado")))</f>
        <v/>
      </c>
      <c r="AC100" s="104"/>
      <c r="AD100" s="108"/>
      <c r="AE100" s="107" t="str">
        <f>IF(AC100="","", IF(AC100="NC","", IF(AC100="NE","", IF(AC100="NA","",IFERROR(VLOOKUP(AC100,Produtos!$A$1:$C$2319,2,FALSE),"Não Cadastrado")))))</f>
        <v/>
      </c>
      <c r="AF100" s="104"/>
      <c r="AG100" s="104"/>
      <c r="AH100" s="104" t="str">
        <f>IF(AC100="","",IF(ISNUMBER(AC100)=FALSE,"Não se aplica",IFERROR(VLOOKUP(AC100,Produtos!$A$1:$C$2319,3,FALSE),"Não Cadastrado")))</f>
        <v/>
      </c>
      <c r="AI100" s="104"/>
      <c r="AJ100" s="104" t="str">
        <f>VLOOKUP(Tabela2[[#This Row],[SIEMA]],Siema2025,26,FALSE)</f>
        <v>Desprendimento da mangueira de suprimento de HP2 do UEH de sua conexão com a TUTU plate.</v>
      </c>
      <c r="AK100" s="107" t="s">
        <v>7229</v>
      </c>
      <c r="AL100" s="107"/>
      <c r="AM100" s="107"/>
      <c r="AN100" s="108" t="str">
        <f>VLOOKUP(Tabela2[[#This Row],[SIEMA]],Siema2025,51,FALSE)</f>
        <v/>
      </c>
      <c r="AO100" s="108" t="str">
        <f>VLOOKUP(Tabela2[[#This Row],[SIEMA]],Siema2025,53,FALSE)</f>
        <v/>
      </c>
      <c r="AP100" s="108" t="str">
        <f>VLOOKUP(Tabela2[[#This Row],[SIEMA]],Siema2025,55,FALSE)</f>
        <v/>
      </c>
      <c r="AQ100" s="108" t="str">
        <f>VLOOKUP(Tabela2[[#This Row],[SIEMA]],Siema2025,57,FALSE)</f>
        <v/>
      </c>
      <c r="AR100" s="108" t="str">
        <f>VLOOKUP(Tabela2[[#This Row],[SIEMA]],Siema2025,59,FALSE)</f>
        <v/>
      </c>
      <c r="AS100" s="108" t="str">
        <f>VLOOKUP(Tabela2[[#This Row],[SIEMA]],Siema2025,61,FALSE)</f>
        <v>X</v>
      </c>
      <c r="AT100" s="108" t="str">
        <f>VLOOKUP(Tabela2[[#This Row],[SIEMA]],Siema2025,63,FALSE)</f>
        <v/>
      </c>
      <c r="AU100" s="108" t="str">
        <f>VLOOKUP(Tabela2[[#This Row],[SIEMA]],Siema2025,65,FALSE)</f>
        <v/>
      </c>
      <c r="AV100" s="108" t="str">
        <f>VLOOKUP(Tabela2[[#This Row],[SIEMA]],Siema2025,67,FALSE)</f>
        <v/>
      </c>
      <c r="AW100" s="108" t="str">
        <f>VLOOKUP(Tabela2[[#This Row],[SIEMA]],Siema2025,69,FALSE)</f>
        <v/>
      </c>
      <c r="AX100" s="108" t="str">
        <f>VLOOKUP(Tabela2[[#This Row],[SIEMA]],Siema2025,71,FALSE)</f>
        <v/>
      </c>
      <c r="AY100" s="108" t="str">
        <f>VLOOKUP(Tabela2[[#This Row],[SIEMA]],Siema2025,73,FALSE)</f>
        <v/>
      </c>
      <c r="AZ100" s="108" t="str">
        <f>VLOOKUP(Tabela2[[#This Row],[SIEMA]],Siema2025,75,FALSE)</f>
        <v/>
      </c>
      <c r="BA100" s="108" t="str">
        <f>VLOOKUP(Tabela2[[#This Row],[SIEMA]],Siema2025,77,FALSE)</f>
        <v/>
      </c>
      <c r="BB100" s="108" t="str">
        <f>VLOOKUP(Tabela2[[#This Row],[SIEMA]],Siema2025,79,FALSE)</f>
        <v/>
      </c>
      <c r="BC100" s="108" t="str">
        <f>IF(Tabela2[[#This Row],[Outro(s) ]] = "X", "PREENCHER","NA")</f>
        <v>NA</v>
      </c>
      <c r="BD100" s="108" t="str">
        <f>VLOOKUP(Tabela2[[#This Row],[SIEMA]],Siema2025,82,FALSE)</f>
        <v/>
      </c>
      <c r="BE100" s="108" t="str">
        <f>VLOOKUP(Tabela2[[#This Row],[SIEMA]],Siema2025,81,FALSE)</f>
        <v/>
      </c>
      <c r="BF100" s="110" t="str">
        <f>VLOOKUP(Tabela2[[#This Row],[SIEMA]],Siema2025,28,FALSE)</f>
        <v>Petrobras</v>
      </c>
      <c r="BG100" s="110"/>
      <c r="BH100" s="111">
        <v>33000167000101</v>
      </c>
      <c r="BI100" s="112" t="str">
        <f>VLOOKUP(Tabela2[[#This Row],[SIEMA]],Siema2025,107,FALSE)</f>
        <v>Não</v>
      </c>
      <c r="BJ100" s="107" t="s">
        <v>7099</v>
      </c>
      <c r="BK100" s="104" t="s">
        <v>2696</v>
      </c>
      <c r="BL100" s="140">
        <v>45699</v>
      </c>
      <c r="BM100" s="108">
        <f ca="1">IF(Tabela2[[#This Row],[Data de atendimento do Ibama (considerar o primeiro documento/ação)]]="",_xlfn.DAYS(TODAY(),J100),_xlfn.DAYS(Tabela2[[#This Row],[Data de atendimento do Ibama (considerar o primeiro documento/ação)]],J100))</f>
        <v>2</v>
      </c>
      <c r="BN100" s="108" t="str">
        <f>IF(Tabela2[[#This Row],[Atendido pelo Ibama ("Não" ou "Sim")]]="Não","Preencher", IF(Tabela2[[#This Row],[Atendido pelo Ibama ("Não" ou "Sim")]]="Sim","NA",""))</f>
        <v>NA</v>
      </c>
      <c r="BO100" s="114" t="s">
        <v>7100</v>
      </c>
      <c r="BP100" s="108" t="str">
        <f>IF(Tabela2[[#This Row],[Forma de atendimento (primeiro documento/ação)]]= "Outros (especificar)", "PREENCHER","NA")</f>
        <v>NA</v>
      </c>
      <c r="BQ100" s="106" t="s">
        <v>123</v>
      </c>
      <c r="BR100" s="108" t="str">
        <f>IF(Tabela2[[#This Row],[Equipe do Ibama foi a campo? Houve sobrevoo do Poseidon?]] = "Sim", "PREENCHER","NA")</f>
        <v>NA</v>
      </c>
      <c r="BS100" s="108" t="str">
        <f>IF(Tabela2[[#This Row],[Se sim, foi emitida Ordem de Emergência? (informações vinculada à coluna CK)]] = "Sim", "PREENCHER","NA")</f>
        <v>NA</v>
      </c>
      <c r="BT100" s="108" t="s">
        <v>7101</v>
      </c>
      <c r="BU100" s="108" t="s">
        <v>2696</v>
      </c>
      <c r="BV100" s="108" t="s">
        <v>123</v>
      </c>
      <c r="BW100" s="108" t="s">
        <v>2696</v>
      </c>
      <c r="BX100" s="106" t="s">
        <v>7102</v>
      </c>
      <c r="BY100" s="140">
        <v>45916</v>
      </c>
      <c r="BZ100" s="104">
        <f>IF(Tabela2[[#This Row],[Data do documento de encerramento]]="NA","NA",IF(Tabela2[[#This Row],[Data do documento de encerramento]]="","Pendente de conclusão/ encerramento",_xlfn.DAYS(Tabela2[[#This Row],[Data do documento de encerramento]],J100)))</f>
        <v>219</v>
      </c>
      <c r="CA100" s="107"/>
      <c r="CB100" s="107" t="s">
        <v>7158</v>
      </c>
      <c r="CC100" s="107" t="s">
        <v>7459</v>
      </c>
      <c r="CD100" s="107" t="s">
        <v>123</v>
      </c>
      <c r="CE100" s="107" t="s">
        <v>123</v>
      </c>
      <c r="CF100" s="107" t="s">
        <v>7257</v>
      </c>
    </row>
    <row r="101" spans="1:84" ht="30.75">
      <c r="A101" s="169">
        <v>202521064835</v>
      </c>
      <c r="B101" s="170" t="s">
        <v>7602</v>
      </c>
      <c r="C101" s="108" t="s">
        <v>7135</v>
      </c>
      <c r="D101" s="106" t="s">
        <v>637</v>
      </c>
      <c r="E101" s="28" t="s">
        <v>7603</v>
      </c>
      <c r="F101" s="106"/>
      <c r="G101" s="28" t="s">
        <v>7604</v>
      </c>
      <c r="H101" s="28" t="s">
        <v>7605</v>
      </c>
      <c r="I101" s="104" t="str">
        <f>VLOOKUP(Tabela2[[#This Row],[SIEMA]],Siema2025,19,FALSE)</f>
        <v>Campos</v>
      </c>
      <c r="J101" s="105">
        <f>VLOOKUP(Tabela2[[#This Row],[SIEMA]],Siema2025,2,FALSE)</f>
        <v>45697</v>
      </c>
      <c r="K101" s="105" t="str">
        <f>VLOOKUP(Tabela2[[#This Row],[SIEMA]],Siema2025,16,FALSE)</f>
        <v>Domingo</v>
      </c>
      <c r="L101" s="106" t="str">
        <f>IF(Tabela2[[#This Row],[Data]]="","Sem Informação",VLOOKUP(MONTH(Tabela2[[#This Row],[Data]]),'[1]Validação de dados'!$I$1:$J$13,2,0))</f>
        <v>Fevereiro</v>
      </c>
      <c r="M101" s="104">
        <f>YEAR(Tabela2[[#This Row],[Data]])</f>
        <v>2025</v>
      </c>
      <c r="N101" s="105" t="str">
        <f>VLOOKUP(Tabela2[[#This Row],[SIEMA]],Siema2025,17,FALSE)</f>
        <v>Vespertino</v>
      </c>
      <c r="O101" s="105" t="str">
        <f>VLOOKUP(Tabela2[[#This Row],[SIEMA]],Siema2025,5,FALSE)</f>
        <v>Plataforma</v>
      </c>
      <c r="P101" s="104" t="str">
        <f>VLOOKUP(Tabela2[[#This Row],[SIEMA]],Siema2025,21,FALSE)</f>
        <v>SS-79 (LONE STAR)</v>
      </c>
      <c r="Q101" s="104">
        <v>1202</v>
      </c>
      <c r="R101" s="104" t="s">
        <v>252</v>
      </c>
      <c r="S101" s="107" t="s">
        <v>252</v>
      </c>
      <c r="T101" t="s">
        <v>7606</v>
      </c>
      <c r="U101" s="104" t="str">
        <f>VLOOKUP(Tabela2[[#This Row],[SIEMA]],Siema2025,12,FALSE)</f>
        <v xml:space="preserve"> </v>
      </c>
      <c r="V101" s="104">
        <f>IF(Q101="","",IF(ISNUMBER(Q101)=FALSE,"Não se aplica",IFERROR(VLOOKUP(Q101,Produtos!$A$1:$C$2319,3,FALSE),"Não Cadastrado")))</f>
        <v>3</v>
      </c>
      <c r="W101" s="104" t="str">
        <f>VLOOKUP(Tabela2[[#This Row],[SIEMA]],Siema2025,10,FALSE)</f>
        <v/>
      </c>
      <c r="X101" s="113" t="str">
        <f>IF(Tabela2[[#This Row],[Origem do acidente]] = "Plataforma", "PREENCHER","NA")</f>
        <v>PREENCHER</v>
      </c>
      <c r="Y101" s="109" t="str">
        <f>IF(W101="","", IF(W101="NC","", IF(W101="NE","", IF(W101="NA","",IFERROR(VLOOKUP(W101,Produtos!$A$1:$C$2319,2,FALSE),"Não Cadastrado")))))</f>
        <v/>
      </c>
      <c r="Z101" s="104" t="str">
        <f>VLOOKUP(Tabela2[[#This Row],[SIEMA]],Siema2025,11,FALSE)</f>
        <v xml:space="preserve"> </v>
      </c>
      <c r="AA101" s="104" t="str">
        <f>VLOOKUP(Tabela2[[#This Row],[SIEMA]],Siema2025,12,FALSE)</f>
        <v xml:space="preserve"> </v>
      </c>
      <c r="AB101" s="104" t="str">
        <f>IF(W101="","",IF(ISNUMBER(W101)=FALSE,"Não se aplica",IFERROR(VLOOKUP(W101,Produtos!$A$1:$C$2319,3,FALSE),"Não Cadastrado")))</f>
        <v/>
      </c>
      <c r="AC101" s="104"/>
      <c r="AD101" s="108" t="str">
        <f>IF(Tabela2[[#This Row],[Origem do acidente]] = "Plataforma", "PREENCHER","NA")</f>
        <v>PREENCHER</v>
      </c>
      <c r="AE101" s="107" t="str">
        <f>IF(AC101="","", IF(AC101="NC","", IF(AC101="NE","", IF(AC101="NA","",IFERROR(VLOOKUP(AC101,Produtos!$A$1:$C$2319,2,FALSE),"Não Cadastrado")))))</f>
        <v/>
      </c>
      <c r="AF101" s="104"/>
      <c r="AG101" s="104"/>
      <c r="AH101" s="104" t="str">
        <f>IF(AC101="","",IF(ISNUMBER(AC101)=FALSE,"Não se aplica",IFERROR(VLOOKUP(AC101,Produtos!$A$1:$C$2319,3,FALSE),"Não Cadastrado")))</f>
        <v/>
      </c>
      <c r="AI101" s="104"/>
      <c r="AJ101" s="104" t="str">
        <f>VLOOKUP(Tabela2[[#This Row],[SIEMA]],Siema2025,26,FALSE)</f>
        <v>Furo no mangote de transferência de diesel.</v>
      </c>
      <c r="AK101" s="107"/>
      <c r="AL101" s="107"/>
      <c r="AM101" s="107"/>
      <c r="AN101" s="108" t="str">
        <f>VLOOKUP(Tabela2[[#This Row],[SIEMA]],Siema2025,51,FALSE)</f>
        <v/>
      </c>
      <c r="AO101" s="108" t="str">
        <f>VLOOKUP(Tabela2[[#This Row],[SIEMA]],Siema2025,53,FALSE)</f>
        <v/>
      </c>
      <c r="AP101" s="108" t="str">
        <f>VLOOKUP(Tabela2[[#This Row],[SIEMA]],Siema2025,55,FALSE)</f>
        <v/>
      </c>
      <c r="AQ101" s="108" t="str">
        <f>VLOOKUP(Tabela2[[#This Row],[SIEMA]],Siema2025,57,FALSE)</f>
        <v/>
      </c>
      <c r="AR101" s="108" t="str">
        <f>VLOOKUP(Tabela2[[#This Row],[SIEMA]],Siema2025,59,FALSE)</f>
        <v/>
      </c>
      <c r="AS101" s="108" t="str">
        <f>VLOOKUP(Tabela2[[#This Row],[SIEMA]],Siema2025,61,FALSE)</f>
        <v>X</v>
      </c>
      <c r="AT101" s="108" t="str">
        <f>VLOOKUP(Tabela2[[#This Row],[SIEMA]],Siema2025,63,FALSE)</f>
        <v/>
      </c>
      <c r="AU101" s="108" t="str">
        <f>VLOOKUP(Tabela2[[#This Row],[SIEMA]],Siema2025,65,FALSE)</f>
        <v/>
      </c>
      <c r="AV101" s="108" t="str">
        <f>VLOOKUP(Tabela2[[#This Row],[SIEMA]],Siema2025,67,FALSE)</f>
        <v/>
      </c>
      <c r="AW101" s="108" t="str">
        <f>VLOOKUP(Tabela2[[#This Row],[SIEMA]],Siema2025,69,FALSE)</f>
        <v/>
      </c>
      <c r="AX101" s="108" t="str">
        <f>VLOOKUP(Tabela2[[#This Row],[SIEMA]],Siema2025,71,FALSE)</f>
        <v/>
      </c>
      <c r="AY101" s="108" t="str">
        <f>VLOOKUP(Tabela2[[#This Row],[SIEMA]],Siema2025,73,FALSE)</f>
        <v/>
      </c>
      <c r="AZ101" s="108" t="str">
        <f>VLOOKUP(Tabela2[[#This Row],[SIEMA]],Siema2025,75,FALSE)</f>
        <v/>
      </c>
      <c r="BA101" s="108" t="str">
        <f>VLOOKUP(Tabela2[[#This Row],[SIEMA]],Siema2025,77,FALSE)</f>
        <v/>
      </c>
      <c r="BB101" s="108" t="str">
        <f>VLOOKUP(Tabela2[[#This Row],[SIEMA]],Siema2025,79,FALSE)</f>
        <v/>
      </c>
      <c r="BC101" s="108" t="str">
        <f>IF(Tabela2[[#This Row],[Outro(s) ]] = "X", "PREENCHER","NA")</f>
        <v>NA</v>
      </c>
      <c r="BD101" s="108" t="str">
        <f>VLOOKUP(Tabela2[[#This Row],[SIEMA]],Siema2025,82,FALSE)</f>
        <v/>
      </c>
      <c r="BE101" s="108" t="str">
        <f>VLOOKUP(Tabela2[[#This Row],[SIEMA]],Siema2025,81,FALSE)</f>
        <v/>
      </c>
      <c r="BF101" s="110" t="str">
        <f>VLOOKUP(Tabela2[[#This Row],[SIEMA]],Siema2025,28,FALSE)</f>
        <v>Petrobras</v>
      </c>
      <c r="BG101" s="110"/>
      <c r="BH101" s="111" t="str">
        <f>VLOOKUP(Tabela2[[#This Row],[SIEMA]],Siema2025,29,FALSE)</f>
        <v>33000167100750</v>
      </c>
      <c r="BI101" s="112" t="str">
        <f>VLOOKUP(Tabela2[[#This Row],[SIEMA]],Siema2025,107,FALSE)</f>
        <v>Não</v>
      </c>
      <c r="BJ101" s="107" t="s">
        <v>7099</v>
      </c>
      <c r="BK101" s="104" t="s">
        <v>2696</v>
      </c>
      <c r="BL101" s="140">
        <v>45716</v>
      </c>
      <c r="BM101" s="108">
        <f ca="1">IF(Tabela2[[#This Row],[Data de atendimento do Ibama (considerar o primeiro documento/ação)]]="",_xlfn.DAYS(TODAY(),J101),_xlfn.DAYS(Tabela2[[#This Row],[Data de atendimento do Ibama (considerar o primeiro documento/ação)]],J101))</f>
        <v>19</v>
      </c>
      <c r="BN101" s="108" t="str">
        <f>IF(Tabela2[[#This Row],[Atendido pelo Ibama ("Não" ou "Sim")]]="Não","Preencher", IF(Tabela2[[#This Row],[Atendido pelo Ibama ("Não" ou "Sim")]]="Sim","NA",""))</f>
        <v>NA</v>
      </c>
      <c r="BO101" s="114" t="s">
        <v>7138</v>
      </c>
      <c r="BP101" s="108" t="str">
        <f>IF(Tabela2[[#This Row],[Forma de atendimento (primeiro documento/ação)]]= "Outros (especificar)", "PREENCHER","NA")</f>
        <v>NA</v>
      </c>
      <c r="BQ101" s="106" t="s">
        <v>123</v>
      </c>
      <c r="BR101" s="108" t="str">
        <f>IF(Tabela2[[#This Row],[Equipe do Ibama foi a campo? Houve sobrevoo do Poseidon?]] = "Sim", "PREENCHER","NA")</f>
        <v>NA</v>
      </c>
      <c r="BS101" s="108" t="str">
        <f>IF(Tabela2[[#This Row],[Se sim, foi emitida Ordem de Emergência? (informações vinculada à coluna CK)]] = "Sim", "PREENCHER","NA")</f>
        <v>NA</v>
      </c>
      <c r="BT101" s="108" t="str">
        <f>IF(Tabela2[[#This Row],[Foi elaborado Relatório de Vistoria pelo Ibama? (informações vinculada à coluna CK)]] = "Sim", "PREENCHER","NA")</f>
        <v>NA</v>
      </c>
      <c r="BU101" s="108" t="s">
        <v>2696</v>
      </c>
      <c r="BV101" s="108" t="s">
        <v>123</v>
      </c>
      <c r="BW101" s="108" t="s">
        <v>2696</v>
      </c>
      <c r="BX101" s="106" t="s">
        <v>7102</v>
      </c>
      <c r="BY101" s="140">
        <v>45988</v>
      </c>
      <c r="BZ101" s="104">
        <f>IF(Tabela2[[#This Row],[Data do documento de encerramento]]="NA","NA",IF(Tabela2[[#This Row],[Data do documento de encerramento]]="","Pendente de conclusão/ encerramento",_xlfn.DAYS(Tabela2[[#This Row],[Data do documento de encerramento]],J101)))</f>
        <v>291</v>
      </c>
      <c r="CA101" s="107"/>
      <c r="CB101" s="107"/>
      <c r="CC101" s="107" t="s">
        <v>7531</v>
      </c>
      <c r="CD101" s="107" t="s">
        <v>123</v>
      </c>
      <c r="CE101" s="107" t="s">
        <v>123</v>
      </c>
      <c r="CF101" s="107" t="s">
        <v>7141</v>
      </c>
    </row>
    <row r="102" spans="1:84" ht="30.75">
      <c r="A102" s="169">
        <v>202521075640</v>
      </c>
      <c r="B102" s="170" t="s">
        <v>7607</v>
      </c>
      <c r="C102" s="108" t="s">
        <v>7135</v>
      </c>
      <c r="D102" s="106" t="s">
        <v>637</v>
      </c>
      <c r="E102" s="28" t="s">
        <v>7608</v>
      </c>
      <c r="F102" s="106"/>
      <c r="G102" s="28" t="s">
        <v>7609</v>
      </c>
      <c r="H102" s="28" t="s">
        <v>7610</v>
      </c>
      <c r="I102" s="104" t="str">
        <f>VLOOKUP(Tabela2[[#This Row],[SIEMA]],Siema2025,19,FALSE)</f>
        <v>Campos</v>
      </c>
      <c r="J102" s="105">
        <f>VLOOKUP(Tabela2[[#This Row],[SIEMA]],Siema2025,2,FALSE)</f>
        <v>45697</v>
      </c>
      <c r="K102" s="105" t="str">
        <f>VLOOKUP(Tabela2[[#This Row],[SIEMA]],Siema2025,16,FALSE)</f>
        <v>Domingo</v>
      </c>
      <c r="L102" s="106" t="str">
        <f>IF(Tabela2[[#This Row],[Data]]="","Sem Informação",VLOOKUP(MONTH(Tabela2[[#This Row],[Data]]),'[1]Validação de dados'!$I$1:$J$13,2,0))</f>
        <v>Fevereiro</v>
      </c>
      <c r="M102" s="104">
        <f>YEAR(Tabela2[[#This Row],[Data]])</f>
        <v>2025</v>
      </c>
      <c r="N102" s="105" t="str">
        <f>VLOOKUP(Tabela2[[#This Row],[SIEMA]],Siema2025,17,FALSE)</f>
        <v>Vespertino</v>
      </c>
      <c r="O102" s="105" t="s">
        <v>111</v>
      </c>
      <c r="P102" s="104" t="str">
        <f>VLOOKUP(Tabela2[[#This Row],[SIEMA]],Siema2025,21,FALSE)</f>
        <v>Navio Sonda operando no poço 7-BR-86DA-RJS.</v>
      </c>
      <c r="Q102" s="104">
        <v>1202</v>
      </c>
      <c r="R102" s="104" t="s">
        <v>252</v>
      </c>
      <c r="S102" s="107" t="s">
        <v>252</v>
      </c>
      <c r="T102" t="s">
        <v>7611</v>
      </c>
      <c r="U102" s="104" t="str">
        <f>VLOOKUP(Tabela2[[#This Row],[SIEMA]],Siema2025,12,FALSE)</f>
        <v xml:space="preserve"> </v>
      </c>
      <c r="V102" s="104">
        <f>IF(Q102="","",IF(ISNUMBER(Q102)=FALSE,"Não se aplica",IFERROR(VLOOKUP(Q102,Produtos!$A$1:$C$2319,3,FALSE),"Não Cadastrado")))</f>
        <v>3</v>
      </c>
      <c r="W102" s="104" t="str">
        <f>VLOOKUP(Tabela2[[#This Row],[SIEMA]],Siema2025,10,FALSE)</f>
        <v/>
      </c>
      <c r="X102" s="113" t="str">
        <f>IF(Tabela2[[#This Row],[Origem do acidente]] = "Plataforma", "PREENCHER","NA")</f>
        <v>PREENCHER</v>
      </c>
      <c r="Y102" s="109" t="str">
        <f>IF(W102="","", IF(W102="NC","", IF(W102="NE","", IF(W102="NA","",IFERROR(VLOOKUP(W102,Produtos!$A$1:$C$2319,2,FALSE),"Não Cadastrado")))))</f>
        <v/>
      </c>
      <c r="Z102" s="104" t="str">
        <f>VLOOKUP(Tabela2[[#This Row],[SIEMA]],Siema2025,11,FALSE)</f>
        <v xml:space="preserve"> </v>
      </c>
      <c r="AA102" s="104" t="str">
        <f>VLOOKUP(Tabela2[[#This Row],[SIEMA]],Siema2025,12,FALSE)</f>
        <v xml:space="preserve"> </v>
      </c>
      <c r="AB102" s="104" t="str">
        <f>IF(W102="","",IF(ISNUMBER(W102)=FALSE,"Não se aplica",IFERROR(VLOOKUP(W102,Produtos!$A$1:$C$2319,3,FALSE),"Não Cadastrado")))</f>
        <v/>
      </c>
      <c r="AC102" s="104"/>
      <c r="AD102" s="108" t="str">
        <f>IF(Tabela2[[#This Row],[Origem do acidente]] = "Plataforma", "PREENCHER","NA")</f>
        <v>PREENCHER</v>
      </c>
      <c r="AE102" s="107" t="str">
        <f>IF(AC102="","", IF(AC102="NC","", IF(AC102="NE","", IF(AC102="NA","",IFERROR(VLOOKUP(AC102,Produtos!$A$1:$C$2319,2,FALSE),"Não Cadastrado")))))</f>
        <v/>
      </c>
      <c r="AF102" s="104"/>
      <c r="AG102" s="104"/>
      <c r="AH102" s="104" t="str">
        <f>IF(AC102="","",IF(ISNUMBER(AC102)=FALSE,"Não se aplica",IFERROR(VLOOKUP(AC102,Produtos!$A$1:$C$2319,3,FALSE),"Não Cadastrado")))</f>
        <v/>
      </c>
      <c r="AI102" s="104"/>
      <c r="AJ102" s="104" t="str">
        <f>VLOOKUP(Tabela2[[#This Row],[SIEMA]],Siema2025,26,FALSE)</f>
        <v>Falha na vedação da conexão do mangote.</v>
      </c>
      <c r="AK102" s="107"/>
      <c r="AL102" s="107"/>
      <c r="AM102" s="107"/>
      <c r="AN102" s="108" t="str">
        <f>VLOOKUP(Tabela2[[#This Row],[SIEMA]],Siema2025,51,FALSE)</f>
        <v/>
      </c>
      <c r="AO102" s="108" t="str">
        <f>VLOOKUP(Tabela2[[#This Row],[SIEMA]],Siema2025,53,FALSE)</f>
        <v/>
      </c>
      <c r="AP102" s="108" t="str">
        <f>VLOOKUP(Tabela2[[#This Row],[SIEMA]],Siema2025,55,FALSE)</f>
        <v/>
      </c>
      <c r="AQ102" s="108" t="str">
        <f>VLOOKUP(Tabela2[[#This Row],[SIEMA]],Siema2025,57,FALSE)</f>
        <v/>
      </c>
      <c r="AR102" s="108" t="str">
        <f>VLOOKUP(Tabela2[[#This Row],[SIEMA]],Siema2025,59,FALSE)</f>
        <v/>
      </c>
      <c r="AS102" s="108" t="str">
        <f>VLOOKUP(Tabela2[[#This Row],[SIEMA]],Siema2025,61,FALSE)</f>
        <v>X</v>
      </c>
      <c r="AT102" s="108" t="str">
        <f>VLOOKUP(Tabela2[[#This Row],[SIEMA]],Siema2025,63,FALSE)</f>
        <v/>
      </c>
      <c r="AU102" s="108" t="str">
        <f>VLOOKUP(Tabela2[[#This Row],[SIEMA]],Siema2025,65,FALSE)</f>
        <v/>
      </c>
      <c r="AV102" s="108" t="str">
        <f>VLOOKUP(Tabela2[[#This Row],[SIEMA]],Siema2025,67,FALSE)</f>
        <v/>
      </c>
      <c r="AW102" s="108" t="str">
        <f>VLOOKUP(Tabela2[[#This Row],[SIEMA]],Siema2025,69,FALSE)</f>
        <v/>
      </c>
      <c r="AX102" s="108" t="str">
        <f>VLOOKUP(Tabela2[[#This Row],[SIEMA]],Siema2025,71,FALSE)</f>
        <v/>
      </c>
      <c r="AY102" s="108" t="str">
        <f>VLOOKUP(Tabela2[[#This Row],[SIEMA]],Siema2025,73,FALSE)</f>
        <v/>
      </c>
      <c r="AZ102" s="108" t="str">
        <f>VLOOKUP(Tabela2[[#This Row],[SIEMA]],Siema2025,75,FALSE)</f>
        <v/>
      </c>
      <c r="BA102" s="108" t="str">
        <f>VLOOKUP(Tabela2[[#This Row],[SIEMA]],Siema2025,77,FALSE)</f>
        <v/>
      </c>
      <c r="BB102" s="108" t="str">
        <f>VLOOKUP(Tabela2[[#This Row],[SIEMA]],Siema2025,79,FALSE)</f>
        <v/>
      </c>
      <c r="BC102" s="108" t="str">
        <f>IF(Tabela2[[#This Row],[Outro(s) ]] = "X", "PREENCHER","NA")</f>
        <v>NA</v>
      </c>
      <c r="BD102" s="108" t="str">
        <f>VLOOKUP(Tabela2[[#This Row],[SIEMA]],Siema2025,82,FALSE)</f>
        <v/>
      </c>
      <c r="BE102" s="108" t="str">
        <f>VLOOKUP(Tabela2[[#This Row],[SIEMA]],Siema2025,81,FALSE)</f>
        <v/>
      </c>
      <c r="BF102" s="110" t="str">
        <f>VLOOKUP(Tabela2[[#This Row],[SIEMA]],Siema2025,28,FALSE)</f>
        <v>Petróleo Brasileiro S/A - PETROBRAS</v>
      </c>
      <c r="BG102" s="110"/>
      <c r="BH102" s="111" t="str">
        <f>VLOOKUP(Tabela2[[#This Row],[SIEMA]],Siema2025,29,FALSE)</f>
        <v>3300016710075</v>
      </c>
      <c r="BI102" s="112" t="str">
        <f>VLOOKUP(Tabela2[[#This Row],[SIEMA]],Siema2025,107,FALSE)</f>
        <v>Não</v>
      </c>
      <c r="BJ102" s="107" t="s">
        <v>7099</v>
      </c>
      <c r="BK102" s="104" t="s">
        <v>2696</v>
      </c>
      <c r="BL102" s="140">
        <v>45716</v>
      </c>
      <c r="BM102" s="108">
        <f ca="1">IF(Tabela2[[#This Row],[Data de atendimento do Ibama (considerar o primeiro documento/ação)]]="",_xlfn.DAYS(TODAY(),J102),_xlfn.DAYS(Tabela2[[#This Row],[Data de atendimento do Ibama (considerar o primeiro documento/ação)]],J102))</f>
        <v>19</v>
      </c>
      <c r="BN102" s="108" t="str">
        <f>IF(Tabela2[[#This Row],[Atendido pelo Ibama ("Não" ou "Sim")]]="Não","Preencher", IF(Tabela2[[#This Row],[Atendido pelo Ibama ("Não" ou "Sim")]]="Sim","NA",""))</f>
        <v>NA</v>
      </c>
      <c r="BO102" s="114" t="s">
        <v>7138</v>
      </c>
      <c r="BP102" s="108" t="str">
        <f>IF(Tabela2[[#This Row],[Forma de atendimento (primeiro documento/ação)]]= "Outros (especificar)", "PREENCHER","NA")</f>
        <v>NA</v>
      </c>
      <c r="BQ102" s="106" t="s">
        <v>123</v>
      </c>
      <c r="BR102" s="108" t="str">
        <f>IF(Tabela2[[#This Row],[Equipe do Ibama foi a campo? Houve sobrevoo do Poseidon?]] = "Sim", "PREENCHER","NA")</f>
        <v>NA</v>
      </c>
      <c r="BS102" s="108" t="str">
        <f>IF(Tabela2[[#This Row],[Se sim, foi emitida Ordem de Emergência? (informações vinculada à coluna CK)]] = "Sim", "PREENCHER","NA")</f>
        <v>NA</v>
      </c>
      <c r="BT102" s="108" t="str">
        <f>IF(Tabela2[[#This Row],[Foi elaborado Relatório de Vistoria pelo Ibama? (informações vinculada à coluna CK)]] = "Sim", "PREENCHER","NA")</f>
        <v>NA</v>
      </c>
      <c r="BU102" s="108" t="s">
        <v>2696</v>
      </c>
      <c r="BV102" s="108" t="s">
        <v>123</v>
      </c>
      <c r="BW102" s="108" t="s">
        <v>2696</v>
      </c>
      <c r="BX102" s="106" t="s">
        <v>7102</v>
      </c>
      <c r="BY102" s="140">
        <v>45988</v>
      </c>
      <c r="BZ102" s="104">
        <f>IF(Tabela2[[#This Row],[Data do documento de encerramento]]="NA","NA",IF(Tabela2[[#This Row],[Data do documento de encerramento]]="","Pendente de conclusão/ encerramento",_xlfn.DAYS(Tabela2[[#This Row],[Data do documento de encerramento]],J102)))</f>
        <v>291</v>
      </c>
      <c r="CA102" s="107"/>
      <c r="CB102" s="107"/>
      <c r="CC102" s="107" t="s">
        <v>7531</v>
      </c>
      <c r="CD102" s="107" t="s">
        <v>123</v>
      </c>
      <c r="CE102" s="107" t="s">
        <v>123</v>
      </c>
      <c r="CF102" s="107" t="s">
        <v>7141</v>
      </c>
    </row>
    <row r="103" spans="1:84" ht="45.75">
      <c r="A103" s="169">
        <v>202521028810</v>
      </c>
      <c r="B103" s="170" t="s">
        <v>7612</v>
      </c>
      <c r="C103" s="108" t="str">
        <f>VLOOKUP(Tabela2[[#This Row],[SIEMA]],Siema2025,4,FALSE)</f>
        <v xml:space="preserve"> MG</v>
      </c>
      <c r="D103" s="106" t="str">
        <f>VLOOKUP(Tabela2[[#This Row],[SIEMA]],Siema2025,3,FALSE)</f>
        <v xml:space="preserve">São Gonçalo do Sapucaí </v>
      </c>
      <c r="E103" s="106" t="s">
        <v>4216</v>
      </c>
      <c r="F103" s="106" t="s">
        <v>7613</v>
      </c>
      <c r="G103" s="106" t="s">
        <v>7614</v>
      </c>
      <c r="H103" s="106" t="s">
        <v>7615</v>
      </c>
      <c r="I103" s="104" t="s">
        <v>7120</v>
      </c>
      <c r="J103" s="105">
        <f>VLOOKUP(Tabela2[[#This Row],[SIEMA]],Siema2025,2,FALSE)</f>
        <v>45698</v>
      </c>
      <c r="K103" s="105" t="str">
        <f>VLOOKUP(Tabela2[[#This Row],[SIEMA]],Siema2025,16,FALSE)</f>
        <v>Segunda</v>
      </c>
      <c r="L103" s="106" t="str">
        <f>IF(Tabela2[[#This Row],[Data]]="","Sem Informação",VLOOKUP(MONTH(Tabela2[[#This Row],[Data]]),'[1]Validação de dados'!$I$1:$J$13,2,0))</f>
        <v>Fevereiro</v>
      </c>
      <c r="M103" s="104">
        <f>YEAR(Tabela2[[#This Row],[Data]])</f>
        <v>2025</v>
      </c>
      <c r="N103" s="105" t="str">
        <f>VLOOKUP(Tabela2[[#This Row],[SIEMA]],Siema2025,17,FALSE)</f>
        <v>Matutino</v>
      </c>
      <c r="O103" s="105" t="str">
        <f>VLOOKUP(Tabela2[[#This Row],[SIEMA]],Siema2025,5,FALSE)</f>
        <v>Rodovia</v>
      </c>
      <c r="P103" s="104" t="str">
        <f>VLOOKUP(Tabela2[[#This Row],[SIEMA]],Siema2025,21,FALSE)</f>
        <v/>
      </c>
      <c r="Q103" s="104">
        <v>1910</v>
      </c>
      <c r="R103" s="104" t="s">
        <v>7616</v>
      </c>
      <c r="S103" s="107" t="str">
        <f>IF(Q103="","", IF(Q103="NC","", IF(Q103="NE","", IF(Q103="NA","",IFERROR(VLOOKUP(Q103,Produtos!$A$1:$C$2319,2,FALSE),"Não Cadastrado")))))</f>
        <v>ÓXIDO DE CÁLCIO</v>
      </c>
      <c r="T103" s="104">
        <v>32</v>
      </c>
      <c r="U103" s="104" t="s">
        <v>7121</v>
      </c>
      <c r="V103" s="104" t="str">
        <f>IF(Q103="","",IF(ISNUMBER(Q103)=FALSE,"Não se aplica",IFERROR(VLOOKUP(Q103,Produtos!$A$1:$C$2319,3,FALSE),"Não Cadastrado")))</f>
        <v>PRODUTO NÃO SUJEITO AO REGULAMENTO DO TRANSPORTE TERRESTRE DE PRODUTOS PERIGOSOS</v>
      </c>
      <c r="W103" s="104" t="str">
        <f>VLOOKUP(Tabela2[[#This Row],[SIEMA]],Siema2025,10,FALSE)</f>
        <v/>
      </c>
      <c r="X103" s="113" t="str">
        <f>IF(Tabela2[[#This Row],[Origem do acidente]] = "Plataforma", "PREENCHER","NA")</f>
        <v>NA</v>
      </c>
      <c r="Y103" s="109" t="str">
        <f>IF(W103="","", IF(W103="NC","", IF(W103="NE","", IF(W103="NA","",IFERROR(VLOOKUP(W103,Produtos!$A$1:$C$2319,2,FALSE),"Não Cadastrado")))))</f>
        <v/>
      </c>
      <c r="Z103" s="104" t="str">
        <f>VLOOKUP(Tabela2[[#This Row],[SIEMA]],Siema2025,11,FALSE)</f>
        <v xml:space="preserve"> </v>
      </c>
      <c r="AA103" s="104" t="str">
        <f>VLOOKUP(Tabela2[[#This Row],[SIEMA]],Siema2025,12,FALSE)</f>
        <v xml:space="preserve"> </v>
      </c>
      <c r="AB103" s="104" t="str">
        <f>IF(W103="","",IF(ISNUMBER(W103)=FALSE,"Não se aplica",IFERROR(VLOOKUP(W103,Produtos!$A$1:$C$2319,3,FALSE),"Não Cadastrado")))</f>
        <v/>
      </c>
      <c r="AC103" s="104"/>
      <c r="AD103" s="108" t="str">
        <f>IF(Tabela2[[#This Row],[Origem do acidente]] = "Plataforma", "PREENCHER","NA")</f>
        <v>NA</v>
      </c>
      <c r="AE103" s="107" t="str">
        <f>IF(AC103="","", IF(AC103="NC","", IF(AC103="NE","", IF(AC103="NA","",IFERROR(VLOOKUP(AC103,Produtos!$A$1:$C$2319,2,FALSE),"Não Cadastrado")))))</f>
        <v/>
      </c>
      <c r="AF103" s="104"/>
      <c r="AG103" s="104"/>
      <c r="AH103" s="104" t="str">
        <f>IF(AC103="","",IF(ISNUMBER(AC103)=FALSE,"Não se aplica",IFERROR(VLOOKUP(AC103,Produtos!$A$1:$C$2319,3,FALSE),"Não Cadastrado")))</f>
        <v/>
      </c>
      <c r="AI103" s="104"/>
      <c r="AJ103" s="104" t="str">
        <f>VLOOKUP(Tabela2[[#This Row],[SIEMA]],Siema2025,26,FALSE)</f>
        <v>CONFORME VISUALIZADO VIA CFTV, A CARRETA TRAFEGAVA SENTIDO SUL SOBRE FAIXA 1, APARENTEMENTE A CARGA PUXOU QUANDO O CAMINHÃO ADENTROU A CURVA E HOUVE O DERRAMAMENTO DE CARGA SOBRE FAIXA 1 EM AMBOS OS SENTIDOS.</v>
      </c>
      <c r="AK103" s="107" t="s">
        <v>7617</v>
      </c>
      <c r="AL103" s="107" t="s">
        <v>7180</v>
      </c>
      <c r="AM103" s="107"/>
      <c r="AN103" s="108" t="str">
        <f>VLOOKUP(Tabela2[[#This Row],[SIEMA]],Siema2025,51,FALSE)</f>
        <v/>
      </c>
      <c r="AO103" s="108" t="str">
        <f>VLOOKUP(Tabela2[[#This Row],[SIEMA]],Siema2025,53,FALSE)</f>
        <v/>
      </c>
      <c r="AP103" s="108" t="str">
        <f>VLOOKUP(Tabela2[[#This Row],[SIEMA]],Siema2025,55,FALSE)</f>
        <v/>
      </c>
      <c r="AQ103" s="108" t="str">
        <f>VLOOKUP(Tabela2[[#This Row],[SIEMA]],Siema2025,57,FALSE)</f>
        <v/>
      </c>
      <c r="AR103" s="108" t="str">
        <f>VLOOKUP(Tabela2[[#This Row],[SIEMA]],Siema2025,59,FALSE)</f>
        <v/>
      </c>
      <c r="AS103" s="108" t="str">
        <f>VLOOKUP(Tabela2[[#This Row],[SIEMA]],Siema2025,61,FALSE)</f>
        <v/>
      </c>
      <c r="AT103" s="108" t="str">
        <f>VLOOKUP(Tabela2[[#This Row],[SIEMA]],Siema2025,63,FALSE)</f>
        <v/>
      </c>
      <c r="AU103" s="108" t="str">
        <f>VLOOKUP(Tabela2[[#This Row],[SIEMA]],Siema2025,65,FALSE)</f>
        <v>X</v>
      </c>
      <c r="AV103" s="108" t="str">
        <f>VLOOKUP(Tabela2[[#This Row],[SIEMA]],Siema2025,67,FALSE)</f>
        <v/>
      </c>
      <c r="AW103" s="108" t="str">
        <f>VLOOKUP(Tabela2[[#This Row],[SIEMA]],Siema2025,69,FALSE)</f>
        <v/>
      </c>
      <c r="AX103" s="108" t="str">
        <f>VLOOKUP(Tabela2[[#This Row],[SIEMA]],Siema2025,71,FALSE)</f>
        <v/>
      </c>
      <c r="AY103" s="108" t="str">
        <f>VLOOKUP(Tabela2[[#This Row],[SIEMA]],Siema2025,73,FALSE)</f>
        <v/>
      </c>
      <c r="AZ103" s="108" t="str">
        <f>VLOOKUP(Tabela2[[#This Row],[SIEMA]],Siema2025,75,FALSE)</f>
        <v/>
      </c>
      <c r="BA103" s="108" t="str">
        <f>VLOOKUP(Tabela2[[#This Row],[SIEMA]],Siema2025,77,FALSE)</f>
        <v/>
      </c>
      <c r="BB103" s="108" t="str">
        <f>VLOOKUP(Tabela2[[#This Row],[SIEMA]],Siema2025,79,FALSE)</f>
        <v/>
      </c>
      <c r="BC103" s="108" t="str">
        <f>IF(Tabela2[[#This Row],[Outro(s) ]] = "X", "PREENCHER","NA")</f>
        <v>NA</v>
      </c>
      <c r="BD103" s="108" t="str">
        <f>VLOOKUP(Tabela2[[#This Row],[SIEMA]],Siema2025,82,FALSE)</f>
        <v/>
      </c>
      <c r="BE103" s="108" t="str">
        <f>VLOOKUP(Tabela2[[#This Row],[SIEMA]],Siema2025,81,FALSE)</f>
        <v/>
      </c>
      <c r="BF103" s="110" t="str">
        <f>VLOOKUP(Tabela2[[#This Row],[SIEMA]],Siema2025,28,FALSE)</f>
        <v>HELTON DIONE DOS SANTOS -  CONSTRUCAL</v>
      </c>
      <c r="BG103" s="110"/>
      <c r="BH103" s="111" t="str">
        <f>VLOOKUP(Tabela2[[#This Row],[SIEMA]],Siema2025,29,FALSE)</f>
        <v>07514792000161</v>
      </c>
      <c r="BI103" s="112" t="s">
        <v>7062</v>
      </c>
      <c r="BJ103" s="107" t="s">
        <v>7099</v>
      </c>
      <c r="BK103" s="104" t="s">
        <v>2696</v>
      </c>
      <c r="BL103" s="140">
        <v>45700</v>
      </c>
      <c r="BM103" s="108">
        <f ca="1">IF(Tabela2[[#This Row],[Data de atendimento do Ibama (considerar o primeiro documento/ação)]]="",_xlfn.DAYS(TODAY(),J103),_xlfn.DAYS(Tabela2[[#This Row],[Data de atendimento do Ibama (considerar o primeiro documento/ação)]],J103))</f>
        <v>2</v>
      </c>
      <c r="BN103" s="108" t="str">
        <f>IF(Tabela2[[#This Row],[Atendido pelo Ibama ("Não" ou "Sim")]]="Não","Preencher", IF(Tabela2[[#This Row],[Atendido pelo Ibama ("Não" ou "Sim")]]="Sim","NA",""))</f>
        <v>NA</v>
      </c>
      <c r="BO103" s="114" t="s">
        <v>7100</v>
      </c>
      <c r="BP103" s="108" t="str">
        <f>IF(Tabela2[[#This Row],[Forma de atendimento (primeiro documento/ação)]]= "Outros (especificar)", "PREENCHER","NA")</f>
        <v>NA</v>
      </c>
      <c r="BQ103" s="106" t="s">
        <v>123</v>
      </c>
      <c r="BR103" s="108" t="str">
        <f>IF(Tabela2[[#This Row],[Equipe do Ibama foi a campo? Houve sobrevoo do Poseidon?]] = "Sim", "PREENCHER","NA")</f>
        <v>NA</v>
      </c>
      <c r="BS103" s="108" t="str">
        <f>IF(Tabela2[[#This Row],[Se sim, foi emitida Ordem de Emergência? (informações vinculada à coluna CK)]] = "Sim", "PREENCHER","NA")</f>
        <v>NA</v>
      </c>
      <c r="BT103" s="108" t="s">
        <v>7126</v>
      </c>
      <c r="BU103" s="108" t="s">
        <v>2696</v>
      </c>
      <c r="BV103" s="108" t="s">
        <v>123</v>
      </c>
      <c r="BW103" s="108" t="s">
        <v>2696</v>
      </c>
      <c r="BX103" s="106" t="s">
        <v>7102</v>
      </c>
      <c r="BY103" s="140">
        <v>45733</v>
      </c>
      <c r="BZ103" s="104">
        <f>IF(Tabela2[[#This Row],[Data do documento de encerramento]]="NA","NA",IF(Tabela2[[#This Row],[Data do documento de encerramento]]="","Pendente de conclusão/ encerramento",_xlfn.DAYS(Tabela2[[#This Row],[Data do documento de encerramento]],J103)))</f>
        <v>35</v>
      </c>
      <c r="CA103" s="107" t="s">
        <v>7618</v>
      </c>
      <c r="CB103" s="107"/>
      <c r="CC103" s="115"/>
      <c r="CD103" s="107"/>
      <c r="CE103" s="107"/>
      <c r="CF103" s="107"/>
    </row>
    <row r="104" spans="1:84" ht="45.75">
      <c r="A104" s="169">
        <v>202521328812</v>
      </c>
      <c r="B104" s="171" t="s">
        <v>7619</v>
      </c>
      <c r="C104" s="108" t="str">
        <f>VLOOKUP(Tabela2[[#This Row],[SIEMA]],Siema2025,4,FALSE)</f>
        <v xml:space="preserve"> PR</v>
      </c>
      <c r="D104" s="106" t="str">
        <f>VLOOKUP(Tabela2[[#This Row],[SIEMA]],Siema2025,3,FALSE)</f>
        <v xml:space="preserve">Arapoti </v>
      </c>
      <c r="E104" s="106" t="str">
        <f>VLOOKUP(Tabela2[[#This Row],[SIEMA]],Siema2025,20,FALSE)</f>
        <v>Rodovia PR-092 (Rodovia Gov. Parigot de Souza) - Km 218+516 Norte - Arapoti/PR.</v>
      </c>
      <c r="F104" s="106"/>
      <c r="G104" s="106" t="s">
        <v>7620</v>
      </c>
      <c r="H104" s="106" t="s">
        <v>7621</v>
      </c>
      <c r="I104" s="104" t="s">
        <v>7120</v>
      </c>
      <c r="J104" s="105">
        <f>VLOOKUP(Tabela2[[#This Row],[SIEMA]],Siema2025,2,FALSE)</f>
        <v>45700</v>
      </c>
      <c r="K104" s="105" t="str">
        <f>VLOOKUP(Tabela2[[#This Row],[SIEMA]],Siema2025,16,FALSE)</f>
        <v>Quarta</v>
      </c>
      <c r="L104" s="106" t="str">
        <f>IF(Tabela2[[#This Row],[Data]]="","Sem Informação",VLOOKUP(MONTH(Tabela2[[#This Row],[Data]]),'[1]Validação de dados'!$I$1:$J$13,2,0))</f>
        <v>Fevereiro</v>
      </c>
      <c r="M104" s="104">
        <f>YEAR(Tabela2[[#This Row],[Data]])</f>
        <v>2025</v>
      </c>
      <c r="N104" s="105" t="str">
        <f>VLOOKUP(Tabela2[[#This Row],[SIEMA]],Siema2025,17,FALSE)</f>
        <v>Matutino</v>
      </c>
      <c r="O104" s="105" t="str">
        <f>VLOOKUP(Tabela2[[#This Row],[SIEMA]],Siema2025,5,FALSE)</f>
        <v>Rodovia</v>
      </c>
      <c r="P104" s="104" t="str">
        <f>VLOOKUP(Tabela2[[#This Row],[SIEMA]],Siema2025,21,FALSE)</f>
        <v>Colisão lateral entre caminhão que transportava CBUQ e caminhão-tanque com líquido derivado de petróleo (supostamente NAFTA).</v>
      </c>
      <c r="Q104" s="104">
        <v>1268</v>
      </c>
      <c r="R104" s="104" t="s">
        <v>7622</v>
      </c>
      <c r="S104" s="107" t="str">
        <f>IF(Q104="","", IF(Q104="NC","", IF(Q104="NE","", IF(Q104="NA","",IFERROR(VLOOKUP(Q104,Produtos!$A$1:$C$2319,2,FALSE),"Não Cadastrado")))))</f>
        <v>DESTILADOS DE PETRÓLEO, N.E. ou DERIVADOS DE PETRÓLEO, N.E.</v>
      </c>
      <c r="T104" s="104">
        <v>43657</v>
      </c>
      <c r="U104" s="104" t="s">
        <v>648</v>
      </c>
      <c r="V104" s="104">
        <f>IF(Q104="","",IF(ISNUMBER(Q104)=FALSE,"Não se aplica",IFERROR(VLOOKUP(Q104,Produtos!$A$1:$C$2319,3,FALSE),"Não Cadastrado")))</f>
        <v>3</v>
      </c>
      <c r="W104" s="104" t="str">
        <f>VLOOKUP(Tabela2[[#This Row],[SIEMA]],Siema2025,10,FALSE)</f>
        <v/>
      </c>
      <c r="X104" s="121" t="str">
        <f>IF(Tabela2[[#This Row],[Origem do acidente]] = "Plataforma", "PREENCHER","NA")</f>
        <v>NA</v>
      </c>
      <c r="Y104" s="109" t="str">
        <f>IF(W104="","", IF(W104="NC","", IF(W104="NE","", IF(W104="NA","",IFERROR(VLOOKUP(W104,Produtos!$A$1:$C$2319,2,FALSE),"Não Cadastrado")))))</f>
        <v/>
      </c>
      <c r="Z104" s="104" t="str">
        <f>VLOOKUP(Tabela2[[#This Row],[SIEMA]],Siema2025,11,FALSE)</f>
        <v xml:space="preserve"> </v>
      </c>
      <c r="AA104" s="104" t="str">
        <f>VLOOKUP(Tabela2[[#This Row],[SIEMA]],Siema2025,12,FALSE)</f>
        <v xml:space="preserve"> </v>
      </c>
      <c r="AB104" s="104" t="str">
        <f>IF(W104="","",IF(ISNUMBER(W104)=FALSE,"Não se aplica",IFERROR(VLOOKUP(W104,Produtos!$A$1:$C$2319,3,FALSE),"Não Cadastrado")))</f>
        <v/>
      </c>
      <c r="AC104" s="119"/>
      <c r="AD104" s="122" t="str">
        <f>IF(Tabela2[[#This Row],[Origem do acidente]] = "Plataforma", "PREENCHER","NA")</f>
        <v>NA</v>
      </c>
      <c r="AE104" s="107" t="str">
        <f>IF(AC104="","", IF(AC104="NC","", IF(AC104="NE","", IF(AC104="NA","",IFERROR(VLOOKUP(AC104,Produtos!$A$1:$C$2319,2,FALSE),"Não Cadastrado")))))</f>
        <v/>
      </c>
      <c r="AF104" s="119"/>
      <c r="AG104" s="104"/>
      <c r="AH104" s="104" t="str">
        <f>IF(AC104="","",IF(ISNUMBER(AC104)=FALSE,"Não se aplica",IFERROR(VLOOKUP(AC104,Produtos!$A$1:$C$2319,3,FALSE),"Não Cadastrado")))</f>
        <v/>
      </c>
      <c r="AI104" s="119"/>
      <c r="AJ104" s="104" t="str">
        <f>VLOOKUP(Tabela2[[#This Row],[SIEMA]],Siema2025,26,FALSE)</f>
        <v>Segundo relato do condutor do caminhão caçamba, uma das vítimas do acidente, houve perda de freio no veículo.
EVIDENCIADO NA CENA DO ACIDENTE QUE O V01 (CAMINHÃO CAÇAMBA) SEGUIA SENTIDO NORTE, QUANDO AO TENTAR ULTRAPASSAR UM VEÍCULO TERCEIRO, COLIDIU LATERALMENTE COM O V02 (CAMINHÃO TANQUE) QUE SEGUIA SENTIDO SUL, APÓS A COLISÃO, HOUVE INCÊNDIO EM AMBOS OS VEÍCULOS DEVIDO A CARGA DO V02, PARANDO AMBOS OS VEÍCULOS SOBRE A FAIXA 1 SUL.</v>
      </c>
      <c r="AK104" s="107" t="s">
        <v>7311</v>
      </c>
      <c r="AL104" s="107" t="s">
        <v>7381</v>
      </c>
      <c r="AM104" s="107" t="s">
        <v>7623</v>
      </c>
      <c r="AN104" s="108" t="str">
        <f>VLOOKUP(Tabela2[[#This Row],[SIEMA]],Siema2025,51,FALSE)</f>
        <v/>
      </c>
      <c r="AO104" s="108" t="str">
        <f>VLOOKUP(Tabela2[[#This Row],[SIEMA]],Siema2025,53,FALSE)</f>
        <v/>
      </c>
      <c r="AP104" s="108" t="str">
        <f>VLOOKUP(Tabela2[[#This Row],[SIEMA]],Siema2025,55,FALSE)</f>
        <v/>
      </c>
      <c r="AQ104" s="108" t="s">
        <v>7181</v>
      </c>
      <c r="AR104" s="108" t="str">
        <f>VLOOKUP(Tabela2[[#This Row],[SIEMA]],Siema2025,59,FALSE)</f>
        <v/>
      </c>
      <c r="AS104" s="108" t="str">
        <f>VLOOKUP(Tabela2[[#This Row],[SIEMA]],Siema2025,61,FALSE)</f>
        <v/>
      </c>
      <c r="AT104" s="108" t="str">
        <f>VLOOKUP(Tabela2[[#This Row],[SIEMA]],Siema2025,63,FALSE)</f>
        <v/>
      </c>
      <c r="AU104" s="108" t="str">
        <f>VLOOKUP(Tabela2[[#This Row],[SIEMA]],Siema2025,65,FALSE)</f>
        <v>X</v>
      </c>
      <c r="AV104" s="108" t="str">
        <f>VLOOKUP(Tabela2[[#This Row],[SIEMA]],Siema2025,67,FALSE)</f>
        <v/>
      </c>
      <c r="AW104" s="108" t="s">
        <v>7181</v>
      </c>
      <c r="AX104" s="108" t="s">
        <v>7181</v>
      </c>
      <c r="AY104" s="108" t="str">
        <f>VLOOKUP(Tabela2[[#This Row],[SIEMA]],Siema2025,73,FALSE)</f>
        <v/>
      </c>
      <c r="AZ104" s="108" t="str">
        <f>VLOOKUP(Tabela2[[#This Row],[SIEMA]],Siema2025,75,FALSE)</f>
        <v/>
      </c>
      <c r="BA104" s="108" t="str">
        <f>VLOOKUP(Tabela2[[#This Row],[SIEMA]],Siema2025,77,FALSE)</f>
        <v/>
      </c>
      <c r="BB104" s="108" t="str">
        <f>VLOOKUP(Tabela2[[#This Row],[SIEMA]],Siema2025,79,FALSE)</f>
        <v/>
      </c>
      <c r="BC104" s="108" t="str">
        <f>IF(Tabela2[[#This Row],[Outro(s) ]] = "X", "PREENCHER","NA")</f>
        <v>NA</v>
      </c>
      <c r="BD104" s="108" t="str">
        <f>VLOOKUP(Tabela2[[#This Row],[SIEMA]],Siema2025,82,FALSE)</f>
        <v/>
      </c>
      <c r="BE104" s="108" t="str">
        <f>VLOOKUP(Tabela2[[#This Row],[SIEMA]],Siema2025,81,FALSE)</f>
        <v/>
      </c>
      <c r="BF104" s="110" t="str">
        <f>VLOOKUP(Tabela2[[#This Row],[SIEMA]],Siema2025,28,FALSE)</f>
        <v>Transportadora Monster</v>
      </c>
      <c r="BG104" s="126"/>
      <c r="BH104" s="111" t="str">
        <f>VLOOKUP(Tabela2[[#This Row],[SIEMA]],Siema2025,29,FALSE)</f>
        <v>23824278000189</v>
      </c>
      <c r="BI104" s="112" t="s">
        <v>2696</v>
      </c>
      <c r="BJ104" s="107" t="s">
        <v>7113</v>
      </c>
      <c r="BK104" s="104" t="s">
        <v>2696</v>
      </c>
      <c r="BL104" s="164">
        <v>45747</v>
      </c>
      <c r="BM104" s="108">
        <f ca="1">IF(Tabela2[[#This Row],[Data de atendimento do Ibama (considerar o primeiro documento/ação)]]="",_xlfn.DAYS(TODAY(),J104),_xlfn.DAYS(Tabela2[[#This Row],[Data de atendimento do Ibama (considerar o primeiro documento/ação)]],J104))</f>
        <v>47</v>
      </c>
      <c r="BN104" s="108" t="str">
        <f>IF(Tabela2[[#This Row],[Atendido pelo Ibama ("Não" ou "Sim")]]="Não","Preencher", IF(Tabela2[[#This Row],[Atendido pelo Ibama ("Não" ou "Sim")]]="Sim","NA",""))</f>
        <v>NA</v>
      </c>
      <c r="BO104" s="114" t="s">
        <v>7138</v>
      </c>
      <c r="BP104" s="108" t="str">
        <f>IF(Tabela2[[#This Row],[Forma de atendimento (primeiro documento/ação)]]= "Outros (especificar)", "PREENCHER","NA")</f>
        <v>NA</v>
      </c>
      <c r="BQ104" s="106" t="s">
        <v>123</v>
      </c>
      <c r="BR104" s="108" t="str">
        <f>IF(Tabela2[[#This Row],[Equipe do Ibama foi a campo? Houve sobrevoo do Poseidon?]] = "Sim", "PREENCHER","NA")</f>
        <v>NA</v>
      </c>
      <c r="BS104" s="108" t="str">
        <f>IF(Tabela2[[#This Row],[Se sim, foi emitida Ordem de Emergência? (informações vinculada à coluna CK)]] = "Sim", "PREENCHER","NA")</f>
        <v>NA</v>
      </c>
      <c r="BT104" s="108" t="s">
        <v>7126</v>
      </c>
      <c r="BU104" s="108" t="s">
        <v>2696</v>
      </c>
      <c r="BV104" s="108" t="s">
        <v>123</v>
      </c>
      <c r="BW104" s="108" t="s">
        <v>2696</v>
      </c>
      <c r="BX104" s="106" t="s">
        <v>7102</v>
      </c>
      <c r="BY104" s="164">
        <v>45989</v>
      </c>
      <c r="BZ104" s="104">
        <f>IF(Tabela2[[#This Row],[Data do documento de encerramento]]="NA","NA",IF(Tabela2[[#This Row],[Data do documento de encerramento]]="","Pendente de conclusão/ encerramento",_xlfn.DAYS(Tabela2[[#This Row],[Data do documento de encerramento]],J104)))</f>
        <v>289</v>
      </c>
      <c r="CA104" s="107" t="s">
        <v>7624</v>
      </c>
      <c r="CB104" s="107"/>
      <c r="CC104" s="107"/>
      <c r="CD104" s="107"/>
      <c r="CE104" s="107"/>
      <c r="CF104" s="107"/>
    </row>
    <row r="105" spans="1:84" ht="76.5">
      <c r="A105" s="182">
        <v>202521436025</v>
      </c>
      <c r="B105" s="170" t="s">
        <v>7625</v>
      </c>
      <c r="C105" s="108" t="s">
        <v>672</v>
      </c>
      <c r="D105" s="106" t="s">
        <v>637</v>
      </c>
      <c r="E105" s="106" t="s">
        <v>1308</v>
      </c>
      <c r="F105" s="106"/>
      <c r="G105" s="106" t="s">
        <v>7626</v>
      </c>
      <c r="H105" s="106" t="s">
        <v>7627</v>
      </c>
      <c r="I105" s="104" t="str">
        <f>VLOOKUP(Tabela2[[#This Row],[SIEMA]],Siema2025,19,FALSE)</f>
        <v>Santos</v>
      </c>
      <c r="J105" s="105">
        <f>VLOOKUP(Tabela2[[#This Row],[SIEMA]],Siema2025,2,FALSE)</f>
        <v>45701</v>
      </c>
      <c r="K105" s="105" t="str">
        <f>VLOOKUP(Tabela2[[#This Row],[SIEMA]],Siema2025,16,FALSE)</f>
        <v>Quinta</v>
      </c>
      <c r="L105" s="106" t="str">
        <f>IF(Tabela2[[#This Row],[Data]]="","Sem Informação",VLOOKUP(MONTH(Tabela2[[#This Row],[Data]]),'[1]Validação de dados'!$I$1:$J$13,2,0))</f>
        <v>Fevereiro</v>
      </c>
      <c r="M105" s="104">
        <f>YEAR(Tabela2[[#This Row],[Data]])</f>
        <v>2025</v>
      </c>
      <c r="N105" s="105" t="str">
        <f>VLOOKUP(Tabela2[[#This Row],[SIEMA]],Siema2025,17,FALSE)</f>
        <v>Vespertino</v>
      </c>
      <c r="O105" s="105" t="str">
        <f>VLOOKUP(Tabela2[[#This Row],[SIEMA]],Siema2025,5,FALSE)</f>
        <v>Plataforma</v>
      </c>
      <c r="P105" s="104" t="str">
        <f>VLOOKUP(Tabela2[[#This Row],[SIEMA]],Siema2025,21,FALSE)</f>
        <v>Por volta das 16:30h do dia 13/02/2025, durante giro na lança para iniciar a operação do guindaste de proa do FPSO Cidade de Itajaí com o barco de apoio, foi notado um vazamento Óleo Hidráulico MOBIL DTE 10 EXCEL 46. Dessa forma, o operador do guindaste imediatamente retornou a lança para a posição de repouso. Durante as verificações, foi confirmado que o vazamento era proveniente do sistema de freio do referido guindaste. O Óleo Hidráulico MOBIL DTE 10 EXCEL 46 se espalhou no convés, na estrutura do guindaste e uma certa quantidade foi para o mar. Volume estimado a bordo: 50 litros. Volume estimado ao mar: 15 litros. Profundidade estimada que ocorreu a liberação do produto: Na altura da lâmina d'água - 0 metros.</v>
      </c>
      <c r="Q105" s="104" t="s">
        <v>7094</v>
      </c>
      <c r="R105" s="104" t="s">
        <v>7095</v>
      </c>
      <c r="S105" s="107" t="s">
        <v>7096</v>
      </c>
      <c r="T105" s="104">
        <v>1.4999999999999999E-2</v>
      </c>
      <c r="U105" s="104" t="s">
        <v>7111</v>
      </c>
      <c r="V105" s="104" t="s">
        <v>7097</v>
      </c>
      <c r="W105" s="104"/>
      <c r="X105" s="121"/>
      <c r="Y105" s="109" t="str">
        <f>IF(W105="","", IF(W105="NC","", IF(W105="NE","", IF(W105="NA","",IFERROR(VLOOKUP(W105,Produtos!$A$1:$C$2319,2,FALSE),"Não Cadastrado")))))</f>
        <v/>
      </c>
      <c r="Z105" s="104" t="str">
        <f>VLOOKUP(Tabela2[[#This Row],[SIEMA]],Siema2025,11,FALSE)</f>
        <v/>
      </c>
      <c r="AA105" s="104" t="str">
        <f>VLOOKUP(Tabela2[[#This Row],[SIEMA]],Siema2025,12,FALSE)</f>
        <v/>
      </c>
      <c r="AB105" s="104" t="str">
        <f>IF(W105="","",IF(ISNUMBER(W105)=FALSE,"Não se aplica",IFERROR(VLOOKUP(W105,Produtos!$A$1:$C$2319,3,FALSE),"Não Cadastrado")))</f>
        <v/>
      </c>
      <c r="AC105" s="119"/>
      <c r="AD105" s="122"/>
      <c r="AE105" s="107" t="str">
        <f>IF(AC105="","", IF(AC105="NC","", IF(AC105="NE","", IF(AC105="NA","",IFERROR(VLOOKUP(AC105,Produtos!$A$1:$C$2319,2,FALSE),"Não Cadastrado")))))</f>
        <v/>
      </c>
      <c r="AF105" s="119"/>
      <c r="AG105" s="104"/>
      <c r="AH105" s="104" t="str">
        <f>IF(AC105="","",IF(ISNUMBER(AC105)=FALSE,"Não se aplica",IFERROR(VLOOKUP(AC105,Produtos!$A$1:$C$2319,3,FALSE),"Não Cadastrado")))</f>
        <v/>
      </c>
      <c r="AI105" s="119"/>
      <c r="AJ105" s="104" t="str">
        <f>VLOOKUP(Tabela2[[#This Row],[SIEMA]],Siema2025,26,FALSE)</f>
        <v>Falha mecânica no bloco hidráulico do freio do guindaste de proa.</v>
      </c>
      <c r="AK105" s="107" t="s">
        <v>7285</v>
      </c>
      <c r="AL105" s="107"/>
      <c r="AM105" s="107"/>
      <c r="AN105" s="108" t="str">
        <f>VLOOKUP(Tabela2[[#This Row],[SIEMA]],Siema2025,51,FALSE)</f>
        <v/>
      </c>
      <c r="AO105" s="108" t="str">
        <f>VLOOKUP(Tabela2[[#This Row],[SIEMA]],Siema2025,53,FALSE)</f>
        <v/>
      </c>
      <c r="AP105" s="108" t="str">
        <f>VLOOKUP(Tabela2[[#This Row],[SIEMA]],Siema2025,55,FALSE)</f>
        <v/>
      </c>
      <c r="AQ105" s="108" t="str">
        <f>VLOOKUP(Tabela2[[#This Row],[SIEMA]],Siema2025,57,FALSE)</f>
        <v/>
      </c>
      <c r="AR105" s="108" t="str">
        <f>VLOOKUP(Tabela2[[#This Row],[SIEMA]],Siema2025,59,FALSE)</f>
        <v/>
      </c>
      <c r="AS105" s="108" t="str">
        <f>VLOOKUP(Tabela2[[#This Row],[SIEMA]],Siema2025,61,FALSE)</f>
        <v>X</v>
      </c>
      <c r="AT105" s="108" t="str">
        <f>VLOOKUP(Tabela2[[#This Row],[SIEMA]],Siema2025,63,FALSE)</f>
        <v/>
      </c>
      <c r="AU105" s="108" t="str">
        <f>VLOOKUP(Tabela2[[#This Row],[SIEMA]],Siema2025,65,FALSE)</f>
        <v/>
      </c>
      <c r="AV105" s="108" t="str">
        <f>VLOOKUP(Tabela2[[#This Row],[SIEMA]],Siema2025,67,FALSE)</f>
        <v/>
      </c>
      <c r="AW105" s="108" t="str">
        <f>VLOOKUP(Tabela2[[#This Row],[SIEMA]],Siema2025,69,FALSE)</f>
        <v/>
      </c>
      <c r="AX105" s="108" t="str">
        <f>VLOOKUP(Tabela2[[#This Row],[SIEMA]],Siema2025,71,FALSE)</f>
        <v/>
      </c>
      <c r="AY105" s="108" t="str">
        <f>VLOOKUP(Tabela2[[#This Row],[SIEMA]],Siema2025,73,FALSE)</f>
        <v/>
      </c>
      <c r="AZ105" s="108" t="str">
        <f>VLOOKUP(Tabela2[[#This Row],[SIEMA]],Siema2025,75,FALSE)</f>
        <v/>
      </c>
      <c r="BA105" s="108" t="str">
        <f>VLOOKUP(Tabela2[[#This Row],[SIEMA]],Siema2025,77,FALSE)</f>
        <v/>
      </c>
      <c r="BB105" s="108" t="str">
        <f>VLOOKUP(Tabela2[[#This Row],[SIEMA]],Siema2025,79,FALSE)</f>
        <v/>
      </c>
      <c r="BC105" s="108" t="str">
        <f>IF(Tabela2[[#This Row],[Outro(s) ]] = "X", "PREENCHER","NA")</f>
        <v>NA</v>
      </c>
      <c r="BD105" s="108" t="str">
        <f>VLOOKUP(Tabela2[[#This Row],[SIEMA]],Siema2025,82,FALSE)</f>
        <v/>
      </c>
      <c r="BE105" s="108" t="str">
        <f>VLOOKUP(Tabela2[[#This Row],[SIEMA]],Siema2025,81,FALSE)</f>
        <v/>
      </c>
      <c r="BF105" s="110" t="str">
        <f>VLOOKUP(Tabela2[[#This Row],[SIEMA]],Siema2025,28,FALSE)</f>
        <v>Karoon Petróleo &amp; Gás LTDA</v>
      </c>
      <c r="BG105" s="110"/>
      <c r="BH105" s="111" t="str">
        <f>VLOOKUP(Tabela2[[#This Row],[SIEMA]],Siema2025,29,FALSE)</f>
        <v>09347916000197</v>
      </c>
      <c r="BI105" s="112" t="str">
        <f>VLOOKUP(Tabela2[[#This Row],[SIEMA]],Siema2025,107,FALSE)</f>
        <v>Não</v>
      </c>
      <c r="BJ105" s="107" t="s">
        <v>7099</v>
      </c>
      <c r="BK105" s="104" t="s">
        <v>2696</v>
      </c>
      <c r="BL105" s="164">
        <v>45705</v>
      </c>
      <c r="BM105" s="108">
        <f ca="1">IF(Tabela2[[#This Row],[Data de atendimento do Ibama (considerar o primeiro documento/ação)]]="",_xlfn.DAYS(TODAY(),J105),_xlfn.DAYS(Tabela2[[#This Row],[Data de atendimento do Ibama (considerar o primeiro documento/ação)]],J105))</f>
        <v>4</v>
      </c>
      <c r="BN105" s="108" t="str">
        <f>IF(Tabela2[[#This Row],[Atendido pelo Ibama ("Não" ou "Sim")]]="Não","Preencher", IF(Tabela2[[#This Row],[Atendido pelo Ibama ("Não" ou "Sim")]]="Sim","NA",""))</f>
        <v>NA</v>
      </c>
      <c r="BO105" s="114" t="s">
        <v>7100</v>
      </c>
      <c r="BP105" s="108" t="str">
        <f>IF(Tabela2[[#This Row],[Forma de atendimento (primeiro documento/ação)]]= "Outros (especificar)", "PREENCHER","NA")</f>
        <v>NA</v>
      </c>
      <c r="BQ105" s="106" t="s">
        <v>123</v>
      </c>
      <c r="BR105" s="108" t="str">
        <f>IF(Tabela2[[#This Row],[Equipe do Ibama foi a campo? Houve sobrevoo do Poseidon?]] = "Sim", "PREENCHER","NA")</f>
        <v>NA</v>
      </c>
      <c r="BS105" s="108" t="str">
        <f>IF(Tabela2[[#This Row],[Se sim, foi emitida Ordem de Emergência? (informações vinculada à coluna CK)]] = "Sim", "PREENCHER","NA")</f>
        <v>NA</v>
      </c>
      <c r="BT105" s="108" t="s">
        <v>7101</v>
      </c>
      <c r="BU105" s="108" t="s">
        <v>2696</v>
      </c>
      <c r="BV105" s="108" t="s">
        <v>123</v>
      </c>
      <c r="BW105" s="108" t="s">
        <v>2696</v>
      </c>
      <c r="BX105" s="106" t="s">
        <v>7102</v>
      </c>
      <c r="BY105" s="164">
        <v>45917</v>
      </c>
      <c r="BZ105" s="104">
        <f>IF(Tabela2[[#This Row],[Data do documento de encerramento]]="NA","NA",IF(Tabela2[[#This Row],[Data do documento de encerramento]]="","Pendente de conclusão/ encerramento",_xlfn.DAYS(Tabela2[[#This Row],[Data do documento de encerramento]],J105)))</f>
        <v>216</v>
      </c>
      <c r="CA105" s="107" t="s">
        <v>7230</v>
      </c>
      <c r="CB105" s="107" t="s">
        <v>7277</v>
      </c>
      <c r="CC105" s="107" t="s">
        <v>7628</v>
      </c>
      <c r="CD105" s="107" t="s">
        <v>123</v>
      </c>
      <c r="CE105" s="107" t="s">
        <v>123</v>
      </c>
      <c r="CF105" s="107" t="s">
        <v>7257</v>
      </c>
    </row>
    <row r="106" spans="1:84" ht="60.75">
      <c r="A106" s="169">
        <v>20253179230</v>
      </c>
      <c r="B106" s="118" t="s">
        <v>7629</v>
      </c>
      <c r="C106" s="108" t="str">
        <f>VLOOKUP(Tabela2[[#This Row],[SIEMA]],Siema2025,4,FALSE)</f>
        <v xml:space="preserve"> RJ</v>
      </c>
      <c r="D106" s="106" t="str">
        <f>VLOOKUP(Tabela2[[#This Row],[SIEMA]],Siema2025,3,FALSE)</f>
        <v xml:space="preserve">Macaé </v>
      </c>
      <c r="E106" s="106" t="s">
        <v>7630</v>
      </c>
      <c r="F106" s="106" t="s">
        <v>7631</v>
      </c>
      <c r="G106" t="s">
        <v>7632</v>
      </c>
      <c r="H106" t="s">
        <v>7633</v>
      </c>
      <c r="I106" s="104" t="s">
        <v>7120</v>
      </c>
      <c r="J106" s="105">
        <f>VLOOKUP(Tabela2[[#This Row],[SIEMA]],Siema2025,2,FALSE)</f>
        <v>45702</v>
      </c>
      <c r="K106" s="105" t="str">
        <f>VLOOKUP(Tabela2[[#This Row],[SIEMA]],Siema2025,16,FALSE)</f>
        <v>Sexta</v>
      </c>
      <c r="L106" s="106" t="str">
        <f>IF(Tabela2[[#This Row],[Data]]="","Sem Informação",VLOOKUP(MONTH(Tabela2[[#This Row],[Data]]),'[1]Validação de dados'!$I$1:$J$13,2,0))</f>
        <v>Fevereiro</v>
      </c>
      <c r="M106" s="104">
        <f>YEAR(Tabela2[[#This Row],[Data]])</f>
        <v>2025</v>
      </c>
      <c r="N106" s="105" t="str">
        <f>VLOOKUP(Tabela2[[#This Row],[SIEMA]],Siema2025,17,FALSE)</f>
        <v>Madrugada</v>
      </c>
      <c r="O106" s="105" t="str">
        <f>VLOOKUP(Tabela2[[#This Row],[SIEMA]],Siema2025,5,FALSE)</f>
        <v>Terminal/portos/ancoradouros/etc</v>
      </c>
      <c r="P106" s="104" t="str">
        <f>VLOOKUP(Tabela2[[#This Row],[SIEMA]],Siema2025,21,FALSE)</f>
        <v/>
      </c>
      <c r="Q106" s="104" t="str">
        <f>VLOOKUP(Tabela2[[#This Row],[SIEMA]],Siema2025,7,FALSE)</f>
        <v/>
      </c>
      <c r="R106" s="104" t="str">
        <f>VLOOKUP(Tabela2[[#This Row],[SIEMA]],Siema2025,10,FALSE)</f>
        <v/>
      </c>
      <c r="S106" s="107" t="str">
        <f>IF(Q106="","", IF(Q106="NC","", IF(Q106="NE","", IF(Q106="NA","",IFERROR(VLOOKUP(Q106,Produtos!$A$1:$C$2319,2,FALSE),"Não Cadastrado")))))</f>
        <v/>
      </c>
      <c r="T106" s="104" t="str">
        <f>VLOOKUP(Tabela2[[#This Row],[SIEMA]],Siema2025,11,FALSE)</f>
        <v xml:space="preserve"> </v>
      </c>
      <c r="U106" s="104" t="str">
        <f>VLOOKUP(Tabela2[[#This Row],[SIEMA]],Siema2025,12,FALSE)</f>
        <v xml:space="preserve"> </v>
      </c>
      <c r="V106" s="104" t="str">
        <f>IF(Q106="","",IF(ISNUMBER(Q106)=FALSE,"Não se aplica",IFERROR(VLOOKUP(Q106,Produtos!$A$1:$C$2319,3,FALSE),"Não Cadastrado")))</f>
        <v/>
      </c>
      <c r="W106" s="104" t="str">
        <f>VLOOKUP(Tabela2[[#This Row],[SIEMA]],Siema2025,10,FALSE)</f>
        <v/>
      </c>
      <c r="X106" s="113"/>
      <c r="Y106" s="109" t="str">
        <f>IF(W106="","", IF(W106="NC","", IF(W106="NE","", IF(W106="NA","",IFERROR(VLOOKUP(W106,Produtos!$A$1:$C$2319,2,FALSE),"Não Cadastrado")))))</f>
        <v/>
      </c>
      <c r="Z106" s="104" t="str">
        <f>VLOOKUP(Tabela2[[#This Row],[SIEMA]],Siema2025,11,FALSE)</f>
        <v xml:space="preserve"> </v>
      </c>
      <c r="AA106" s="104" t="str">
        <f>VLOOKUP(Tabela2[[#This Row],[SIEMA]],Siema2025,12,FALSE)</f>
        <v xml:space="preserve"> </v>
      </c>
      <c r="AB106" s="104" t="str">
        <f>IF(W106="","",IF(ISNUMBER(W106)=FALSE,"Não se aplica",IFERROR(VLOOKUP(W106,Produtos!$A$1:$C$2319,3,FALSE),"Não Cadastrado")))</f>
        <v/>
      </c>
      <c r="AC106" s="104"/>
      <c r="AD106" s="108" t="str">
        <f>IF(Tabela2[[#This Row],[Origem do acidente]] = "Plataforma", "PREENCHER","NA")</f>
        <v>NA</v>
      </c>
      <c r="AE106" s="107" t="str">
        <f>IF(AC106="","", IF(AC106="NC","", IF(AC106="NE","", IF(AC106="NA","",IFERROR(VLOOKUP(AC106,Produtos!$A$1:$C$2319,2,FALSE),"Não Cadastrado")))))</f>
        <v/>
      </c>
      <c r="AF106" s="104"/>
      <c r="AG106" s="104"/>
      <c r="AH106" s="104" t="str">
        <f>IF(AC106="","",IF(ISNUMBER(AC106)=FALSE,"Não se aplica",IFERROR(VLOOKUP(AC106,Produtos!$A$1:$C$2319,3,FALSE),"Não Cadastrado")))</f>
        <v/>
      </c>
      <c r="AI106" s="113" t="s">
        <v>7181</v>
      </c>
      <c r="AJ106" s="203" t="str">
        <f>VLOOKUP(Tabela2[[#This Row],[SIEMA]],Siema2025,26,FALSE)</f>
        <v>Durante o processo de atracação da embarcação</v>
      </c>
      <c r="AK106" s="107" t="s">
        <v>6834</v>
      </c>
      <c r="AL106" s="107"/>
      <c r="AM106" s="107"/>
      <c r="AN106" s="108" t="str">
        <f>VLOOKUP(Tabela2[[#This Row],[SIEMA]],Siema2025,51,FALSE)</f>
        <v/>
      </c>
      <c r="AO106" s="108" t="str">
        <f>VLOOKUP(Tabela2[[#This Row],[SIEMA]],Siema2025,53,FALSE)</f>
        <v/>
      </c>
      <c r="AP106" s="108" t="str">
        <f>VLOOKUP(Tabela2[[#This Row],[SIEMA]],Siema2025,55,FALSE)</f>
        <v/>
      </c>
      <c r="AQ106" s="108" t="str">
        <f>VLOOKUP(Tabela2[[#This Row],[SIEMA]],Siema2025,57,FALSE)</f>
        <v/>
      </c>
      <c r="AR106" s="108" t="str">
        <f>VLOOKUP(Tabela2[[#This Row],[SIEMA]],Siema2025,59,FALSE)</f>
        <v/>
      </c>
      <c r="AS106" s="108" t="str">
        <f>VLOOKUP(Tabela2[[#This Row],[SIEMA]],Siema2025,61,FALSE)</f>
        <v>X</v>
      </c>
      <c r="AT106" s="108" t="str">
        <f>VLOOKUP(Tabela2[[#This Row],[SIEMA]],Siema2025,63,FALSE)</f>
        <v/>
      </c>
      <c r="AU106" s="108" t="str">
        <f>VLOOKUP(Tabela2[[#This Row],[SIEMA]],Siema2025,65,FALSE)</f>
        <v/>
      </c>
      <c r="AV106" s="108" t="str">
        <f>VLOOKUP(Tabela2[[#This Row],[SIEMA]],Siema2025,67,FALSE)</f>
        <v/>
      </c>
      <c r="AW106" s="108" t="str">
        <f>VLOOKUP(Tabela2[[#This Row],[SIEMA]],Siema2025,69,FALSE)</f>
        <v/>
      </c>
      <c r="AX106" s="108" t="str">
        <f>VLOOKUP(Tabela2[[#This Row],[SIEMA]],Siema2025,71,FALSE)</f>
        <v/>
      </c>
      <c r="AY106" s="108" t="str">
        <f>VLOOKUP(Tabela2[[#This Row],[SIEMA]],Siema2025,73,FALSE)</f>
        <v/>
      </c>
      <c r="AZ106" s="108" t="str">
        <f>VLOOKUP(Tabela2[[#This Row],[SIEMA]],Siema2025,75,FALSE)</f>
        <v/>
      </c>
      <c r="BA106" s="108" t="str">
        <f>VLOOKUP(Tabela2[[#This Row],[SIEMA]],Siema2025,77,FALSE)</f>
        <v/>
      </c>
      <c r="BB106" s="108" t="str">
        <f>VLOOKUP(Tabela2[[#This Row],[SIEMA]],Siema2025,79,FALSE)</f>
        <v/>
      </c>
      <c r="BC106" s="108" t="str">
        <f>IF(Tabela2[[#This Row],[Outro(s) ]] = "X", "PREENCHER","NA")</f>
        <v>NA</v>
      </c>
      <c r="BD106" s="108" t="str">
        <f>VLOOKUP(Tabela2[[#This Row],[SIEMA]],Siema2025,82,FALSE)</f>
        <v/>
      </c>
      <c r="BE106" s="108" t="str">
        <f>VLOOKUP(Tabela2[[#This Row],[SIEMA]],Siema2025,81,FALSE)</f>
        <v/>
      </c>
      <c r="BF106" s="110" t="str">
        <f>VLOOKUP(Tabela2[[#This Row],[SIEMA]],Siema2025,28,FALSE)</f>
        <v>Petrobrás</v>
      </c>
      <c r="BG106" s="110"/>
      <c r="BH106" s="111" t="str">
        <f>VLOOKUP(Tabela2[[#This Row],[SIEMA]],Siema2025,29,FALSE)</f>
        <v>33000167000101</v>
      </c>
      <c r="BI106" s="112" t="s">
        <v>2696</v>
      </c>
      <c r="BJ106" s="107" t="s">
        <v>7113</v>
      </c>
      <c r="BK106" s="104" t="s">
        <v>2696</v>
      </c>
      <c r="BL106" s="140">
        <v>45754</v>
      </c>
      <c r="BM106" s="108">
        <f ca="1">IF(Tabela2[[#This Row],[Data de atendimento do Ibama (considerar o primeiro documento/ação)]]="",_xlfn.DAYS(TODAY(),J106),_xlfn.DAYS(Tabela2[[#This Row],[Data de atendimento do Ibama (considerar o primeiro documento/ação)]],J106))</f>
        <v>52</v>
      </c>
      <c r="BN106" s="108" t="str">
        <f>IF(Tabela2[[#This Row],[Atendido pelo Ibama ("Não" ou "Sim")]]="Não","Preencher", IF(Tabela2[[#This Row],[Atendido pelo Ibama ("Não" ou "Sim")]]="Sim","NA",""))</f>
        <v>NA</v>
      </c>
      <c r="BO106" s="114" t="s">
        <v>7138</v>
      </c>
      <c r="BP106" s="108" t="str">
        <f>IF(Tabela2[[#This Row],[Forma de atendimento (primeiro documento/ação)]]= "Outros (especificar)", "PREENCHER","NA")</f>
        <v>NA</v>
      </c>
      <c r="BQ106" s="106" t="s">
        <v>123</v>
      </c>
      <c r="BR106" s="108" t="str">
        <f>IF(Tabela2[[#This Row],[Equipe do Ibama foi a campo? Houve sobrevoo do Poseidon?]] = "Sim", "PREENCHER","NA")</f>
        <v>NA</v>
      </c>
      <c r="BS106" s="108" t="s">
        <v>7120</v>
      </c>
      <c r="BT106" s="108" t="s">
        <v>7101</v>
      </c>
      <c r="BU106" s="108" t="s">
        <v>123</v>
      </c>
      <c r="BV106" s="108" t="s">
        <v>123</v>
      </c>
      <c r="BW106" s="108" t="s">
        <v>2696</v>
      </c>
      <c r="BX106" s="106" t="s">
        <v>7115</v>
      </c>
      <c r="BY106" s="140">
        <v>45820</v>
      </c>
      <c r="BZ106" s="104">
        <f>IF(Tabela2[[#This Row],[Data do documento de encerramento]]="NA","NA",IF(Tabela2[[#This Row],[Data do documento de encerramento]]="","Pendente de conclusão/ encerramento",_xlfn.DAYS(Tabela2[[#This Row],[Data do documento de encerramento]],J106)))</f>
        <v>118</v>
      </c>
      <c r="CA106" s="107" t="s">
        <v>7634</v>
      </c>
      <c r="CB106" s="107"/>
      <c r="CC106" s="107"/>
      <c r="CD106" s="107"/>
      <c r="CE106" s="107"/>
      <c r="CF106" s="107"/>
    </row>
    <row r="107" spans="1:84" ht="45.75">
      <c r="A107" s="169">
        <v>202521446814</v>
      </c>
      <c r="B107" s="170" t="s">
        <v>7635</v>
      </c>
      <c r="C107" s="108" t="str">
        <f>VLOOKUP(Tabela2[[#This Row],[SIEMA]],Siema2025,4,FALSE)</f>
        <v xml:space="preserve"> MG</v>
      </c>
      <c r="D107" s="106" t="str">
        <f>VLOOKUP(Tabela2[[#This Row],[SIEMA]],Siema2025,3,FALSE)</f>
        <v xml:space="preserve">Campo Florido </v>
      </c>
      <c r="E107" s="106" t="s">
        <v>7352</v>
      </c>
      <c r="F107" s="106" t="s">
        <v>7636</v>
      </c>
      <c r="G107" s="106" t="s">
        <v>7637</v>
      </c>
      <c r="H107" s="106" t="s">
        <v>7638</v>
      </c>
      <c r="I107" s="104" t="s">
        <v>7120</v>
      </c>
      <c r="J107" s="105">
        <v>45701</v>
      </c>
      <c r="K107" s="105" t="s">
        <v>142</v>
      </c>
      <c r="L107" s="106" t="str">
        <f>IF(Tabela2[[#This Row],[Data]]="","Sem Informação",VLOOKUP(MONTH(Tabela2[[#This Row],[Data]]),'[1]Validação de dados'!$I$1:$J$13,2,0))</f>
        <v>Fevereiro</v>
      </c>
      <c r="M107" s="104">
        <f>YEAR(Tabela2[[#This Row],[Data]])</f>
        <v>2025</v>
      </c>
      <c r="N107" s="105" t="s">
        <v>167</v>
      </c>
      <c r="O107" s="105" t="str">
        <f>VLOOKUP(Tabela2[[#This Row],[SIEMA]],Siema2025,5,FALSE)</f>
        <v>Rodovia</v>
      </c>
      <c r="P107" s="104" t="str">
        <f>VLOOKUP(Tabela2[[#This Row],[SIEMA]],Siema2025,21,FALSE)</f>
        <v/>
      </c>
      <c r="Q107" s="104">
        <v>1170</v>
      </c>
      <c r="R107" s="104" t="s">
        <v>1328</v>
      </c>
      <c r="S107" s="107" t="str">
        <f>IF(Q107="","", IF(Q107="NC","", IF(Q107="NE","", IF(Q107="NA","",IFERROR(VLOOKUP(Q107,Produtos!$A$1:$C$2319,2,FALSE),"Não Cadastrado")))))</f>
        <v>ÁLCOOL ETÍLICO, ETANOL</v>
      </c>
      <c r="T107" s="104">
        <v>1000</v>
      </c>
      <c r="U107" s="104" t="s">
        <v>648</v>
      </c>
      <c r="V107" s="104">
        <f>IF(Q107="","",IF(ISNUMBER(Q107)=FALSE,"Não se aplica",IFERROR(VLOOKUP(Q107,Produtos!$A$1:$C$2319,3,FALSE),"Não Cadastrado")))</f>
        <v>3</v>
      </c>
      <c r="W107" s="104" t="str">
        <f>VLOOKUP(Tabela2[[#This Row],[SIEMA]],Siema2025,10,FALSE)</f>
        <v/>
      </c>
      <c r="X107" s="113" t="str">
        <f>IF(Tabela2[[#This Row],[Origem do acidente]] = "Plataforma", "PREENCHER","NA")</f>
        <v>NA</v>
      </c>
      <c r="Y107" s="109" t="str">
        <f>IF(W107="","", IF(W107="NC","", IF(W107="NE","", IF(W107="NA","",IFERROR(VLOOKUP(W107,Produtos!$A$1:$C$2319,2,FALSE),"Não Cadastrado")))))</f>
        <v/>
      </c>
      <c r="Z107" s="104" t="str">
        <f>VLOOKUP(Tabela2[[#This Row],[SIEMA]],Siema2025,11,FALSE)</f>
        <v xml:space="preserve"> </v>
      </c>
      <c r="AA107" s="104" t="str">
        <f>VLOOKUP(Tabela2[[#This Row],[SIEMA]],Siema2025,12,FALSE)</f>
        <v xml:space="preserve"> </v>
      </c>
      <c r="AB107" s="104" t="str">
        <f>IF(W107="","",IF(ISNUMBER(W107)=FALSE,"Não se aplica",IFERROR(VLOOKUP(W107,Produtos!$A$1:$C$2319,3,FALSE),"Não Cadastrado")))</f>
        <v/>
      </c>
      <c r="AC107" s="104"/>
      <c r="AD107" s="108" t="str">
        <f>IF(Tabela2[[#This Row],[Origem do acidente]] = "Plataforma", "PREENCHER","NA")</f>
        <v>NA</v>
      </c>
      <c r="AE107" s="107" t="str">
        <f>IF(AC107="","", IF(AC107="NC","", IF(AC107="NE","", IF(AC107="NA","",IFERROR(VLOOKUP(AC107,Produtos!$A$1:$C$2319,2,FALSE),"Não Cadastrado")))))</f>
        <v/>
      </c>
      <c r="AF107" s="104"/>
      <c r="AG107" s="104"/>
      <c r="AH107" s="104" t="str">
        <f>IF(AC107="","",IF(ISNUMBER(AC107)=FALSE,"Não se aplica",IFERROR(VLOOKUP(AC107,Produtos!$A$1:$C$2319,3,FALSE),"Não Cadastrado")))</f>
        <v/>
      </c>
      <c r="AI107" s="104"/>
      <c r="AJ107" s="104" t="str">
        <f>VLOOKUP(Tabela2[[#This Row],[SIEMA]],Siema2025,26,FALSE)</f>
        <v>Segundo relatos  do condutor da carreta, ele trafegava pela BR MG 262 no KM 883 sentido Leste quando dormiu ao volante enquanto passava por uma curva
acentuada em declive e perdeu o controle do veiculo, vindo a sair de pista ficando em posição final com rodas do lado esquerdo suspensa e com derramamento de
carga.</v>
      </c>
      <c r="AK107" s="107" t="s">
        <v>7311</v>
      </c>
      <c r="AL107" s="107" t="s">
        <v>7180</v>
      </c>
      <c r="AM107" s="107"/>
      <c r="AN107" s="108" t="s">
        <v>7132</v>
      </c>
      <c r="AO107" s="108" t="str">
        <f>VLOOKUP(Tabela2[[#This Row],[SIEMA]],Siema2025,53,FALSE)</f>
        <v/>
      </c>
      <c r="AP107" s="108" t="str">
        <f>VLOOKUP(Tabela2[[#This Row],[SIEMA]],Siema2025,55,FALSE)</f>
        <v/>
      </c>
      <c r="AQ107" s="108" t="str">
        <f>VLOOKUP(Tabela2[[#This Row],[SIEMA]],Siema2025,57,FALSE)</f>
        <v/>
      </c>
      <c r="AR107" s="108" t="str">
        <f>VLOOKUP(Tabela2[[#This Row],[SIEMA]],Siema2025,59,FALSE)</f>
        <v/>
      </c>
      <c r="AS107" s="108" t="str">
        <f>VLOOKUP(Tabela2[[#This Row],[SIEMA]],Siema2025,61,FALSE)</f>
        <v/>
      </c>
      <c r="AT107" s="108" t="str">
        <f>VLOOKUP(Tabela2[[#This Row],[SIEMA]],Siema2025,63,FALSE)</f>
        <v/>
      </c>
      <c r="AU107" s="108" t="str">
        <f>VLOOKUP(Tabela2[[#This Row],[SIEMA]],Siema2025,65,FALSE)</f>
        <v>X</v>
      </c>
      <c r="AV107" s="108" t="str">
        <f>VLOOKUP(Tabela2[[#This Row],[SIEMA]],Siema2025,67,FALSE)</f>
        <v/>
      </c>
      <c r="AW107" s="108" t="str">
        <f>VLOOKUP(Tabela2[[#This Row],[SIEMA]],Siema2025,69,FALSE)</f>
        <v/>
      </c>
      <c r="AX107" s="108" t="str">
        <f>VLOOKUP(Tabela2[[#This Row],[SIEMA]],Siema2025,71,FALSE)</f>
        <v/>
      </c>
      <c r="AY107" s="108" t="str">
        <f>VLOOKUP(Tabela2[[#This Row],[SIEMA]],Siema2025,73,FALSE)</f>
        <v/>
      </c>
      <c r="AZ107" s="108" t="str">
        <f>VLOOKUP(Tabela2[[#This Row],[SIEMA]],Siema2025,75,FALSE)</f>
        <v/>
      </c>
      <c r="BA107" s="108" t="str">
        <f>VLOOKUP(Tabela2[[#This Row],[SIEMA]],Siema2025,77,FALSE)</f>
        <v/>
      </c>
      <c r="BB107" s="108" t="str">
        <f>VLOOKUP(Tabela2[[#This Row],[SIEMA]],Siema2025,79,FALSE)</f>
        <v/>
      </c>
      <c r="BC107" s="108" t="str">
        <f>IF(Tabela2[[#This Row],[Outro(s) ]] = "X", "PREENCHER","NA")</f>
        <v>NA</v>
      </c>
      <c r="BD107" s="108" t="str">
        <f>VLOOKUP(Tabela2[[#This Row],[SIEMA]],Siema2025,82,FALSE)</f>
        <v/>
      </c>
      <c r="BE107" s="108" t="str">
        <f>VLOOKUP(Tabela2[[#This Row],[SIEMA]],Siema2025,81,FALSE)</f>
        <v/>
      </c>
      <c r="BF107" s="110" t="str">
        <f>VLOOKUP(Tabela2[[#This Row],[SIEMA]],Siema2025,28,FALSE)</f>
        <v>TRANSPORTES TRANSVIDAL SA</v>
      </c>
      <c r="BG107" s="110"/>
      <c r="BH107" s="111" t="str">
        <f>VLOOKUP(Tabela2[[#This Row],[SIEMA]],Siema2025,29,FALSE)</f>
        <v>05220925000323</v>
      </c>
      <c r="BI107" s="112" t="s">
        <v>2696</v>
      </c>
      <c r="BJ107" s="107" t="s">
        <v>7099</v>
      </c>
      <c r="BK107" s="104" t="s">
        <v>2696</v>
      </c>
      <c r="BL107" s="140">
        <v>45705</v>
      </c>
      <c r="BM107" s="108">
        <f ca="1">IF(Tabela2[[#This Row],[Data de atendimento do Ibama (considerar o primeiro documento/ação)]]="",_xlfn.DAYS(TODAY(),J107),_xlfn.DAYS(Tabela2[[#This Row],[Data de atendimento do Ibama (considerar o primeiro documento/ação)]],J107))</f>
        <v>4</v>
      </c>
      <c r="BN107" s="108" t="str">
        <f>IF(Tabela2[[#This Row],[Atendido pelo Ibama ("Não" ou "Sim")]]="Não","Preencher", IF(Tabela2[[#This Row],[Atendido pelo Ibama ("Não" ou "Sim")]]="Sim","NA",""))</f>
        <v>NA</v>
      </c>
      <c r="BO107" s="114" t="s">
        <v>7100</v>
      </c>
      <c r="BP107" s="108" t="str">
        <f>IF(Tabela2[[#This Row],[Forma de atendimento (primeiro documento/ação)]]= "Outros (especificar)", "PREENCHER","NA")</f>
        <v>NA</v>
      </c>
      <c r="BQ107" s="106" t="s">
        <v>123</v>
      </c>
      <c r="BR107" s="108" t="str">
        <f>IF(Tabela2[[#This Row],[Equipe do Ibama foi a campo? Houve sobrevoo do Poseidon?]] = "Sim", "PREENCHER","NA")</f>
        <v>NA</v>
      </c>
      <c r="BS107" s="108" t="str">
        <f>IF(Tabela2[[#This Row],[Se sim, foi emitida Ordem de Emergência? (informações vinculada à coluna CK)]] = "Sim", "PREENCHER","NA")</f>
        <v>NA</v>
      </c>
      <c r="BT107" s="108" t="str">
        <f>IF(Tabela2[[#This Row],[Foi elaborado Relatório de Vistoria pelo Ibama? (informações vinculada à coluna CK)]] = "Sim", "PREENCHER","NA")</f>
        <v>NA</v>
      </c>
      <c r="BU107" s="108" t="str">
        <f>IF(Tabela2[[#This Row],[Houve envio de Informações Pós-acidente (preencher "não se aplica" quando de competência estadual/municipal)]] = "Sim", "PREENCHER","NA")</f>
        <v>NA</v>
      </c>
      <c r="BV107" s="108" t="str">
        <f>IF(Tabela2[[#This Row],[Houve avaliação das informações pós-acidente solicitadas/enviadas?]] = "Sim", "PREENCHER","NA")</f>
        <v>NA</v>
      </c>
      <c r="BW107" s="108" t="str">
        <f>IF(Tabela2[[#This Row],[O Ibama aguarda resposta da empresa/OEMA, etc?]] = "Sim", "PREENCHER","NA")</f>
        <v>NA</v>
      </c>
      <c r="BX107" s="106" t="s">
        <v>7115</v>
      </c>
      <c r="BY107" s="140">
        <v>46052</v>
      </c>
      <c r="BZ107" s="104">
        <f>IF(Tabela2[[#This Row],[Data do documento de encerramento]]="NA","NA",IF(Tabela2[[#This Row],[Data do documento de encerramento]]="","Pendente de conclusão/ encerramento",_xlfn.DAYS(Tabela2[[#This Row],[Data do documento de encerramento]],J107)))</f>
        <v>351</v>
      </c>
      <c r="CA107" s="107" t="s">
        <v>7639</v>
      </c>
      <c r="CB107" s="107"/>
      <c r="CC107" s="107"/>
      <c r="CD107" s="107"/>
      <c r="CE107" s="107"/>
      <c r="CF107" s="107"/>
    </row>
    <row r="108" spans="1:84" ht="30.75">
      <c r="A108" s="169">
        <v>202521450423</v>
      </c>
      <c r="B108" s="170" t="s">
        <v>7640</v>
      </c>
      <c r="C108" s="108" t="str">
        <f>VLOOKUP(Tabela2[[#This Row],[SIEMA]],Siema2025,4,FALSE)</f>
        <v xml:space="preserve"> SP</v>
      </c>
      <c r="D108" s="106" t="str">
        <f>VLOOKUP(Tabela2[[#This Row],[SIEMA]],Siema2025,3,FALSE)</f>
        <v xml:space="preserve">Rio Claro </v>
      </c>
      <c r="E108" s="106" t="str">
        <f>VLOOKUP(Tabela2[[#This Row],[SIEMA]],Siema2025,20,FALSE)</f>
        <v>KM 137+000</v>
      </c>
      <c r="F108" s="106"/>
      <c r="G108" s="106" t="s">
        <v>7641</v>
      </c>
      <c r="H108" s="106" t="s">
        <v>7642</v>
      </c>
      <c r="I108" s="104" t="s">
        <v>7120</v>
      </c>
      <c r="J108" s="105">
        <f>VLOOKUP(Tabela2[[#This Row],[SIEMA]],Siema2025,2,FALSE)</f>
        <v>45702</v>
      </c>
      <c r="K108" s="105" t="str">
        <f>VLOOKUP(Tabela2[[#This Row],[SIEMA]],Siema2025,16,FALSE)</f>
        <v>Sexta</v>
      </c>
      <c r="L108" s="106" t="str">
        <f>IF(Tabela2[[#This Row],[Data]]="","Sem Informação",VLOOKUP(MONTH(Tabela2[[#This Row],[Data]]),'[1]Validação de dados'!$I$1:$J$13,2,0))</f>
        <v>Fevereiro</v>
      </c>
      <c r="M108" s="104">
        <f>YEAR(Tabela2[[#This Row],[Data]])</f>
        <v>2025</v>
      </c>
      <c r="N108" s="105" t="str">
        <f>VLOOKUP(Tabela2[[#This Row],[SIEMA]],Siema2025,17,FALSE)</f>
        <v>Matutino</v>
      </c>
      <c r="O108" s="105" t="str">
        <f>VLOOKUP(Tabela2[[#This Row],[SIEMA]],Siema2025,5,FALSE)</f>
        <v>Ferrovia</v>
      </c>
      <c r="P108" s="104" t="str">
        <f>VLOOKUP(Tabela2[[#This Row],[SIEMA]],Siema2025,21,FALSE)</f>
        <v>Vazamento ocorreu dentro da faixa de domínio rumo</v>
      </c>
      <c r="Q108" s="104" t="s">
        <v>7127</v>
      </c>
      <c r="R108" s="104" t="s">
        <v>594</v>
      </c>
      <c r="S108" s="107" t="s">
        <v>594</v>
      </c>
      <c r="T108" s="104">
        <v>80</v>
      </c>
      <c r="U108" s="104" t="s">
        <v>7121</v>
      </c>
      <c r="V108" s="104" t="s">
        <v>7127</v>
      </c>
      <c r="W108" s="104" t="s">
        <v>7127</v>
      </c>
      <c r="X108" s="113" t="str">
        <f>IF(Tabela2[[#This Row],[Origem do acidente]] = "Plataforma", "PREENCHER","NA")</f>
        <v>NA</v>
      </c>
      <c r="Y108" s="109" t="s">
        <v>7212</v>
      </c>
      <c r="Z108" s="104">
        <v>30</v>
      </c>
      <c r="AA108" s="104" t="s">
        <v>7121</v>
      </c>
      <c r="AB108" s="104" t="s">
        <v>7127</v>
      </c>
      <c r="AC108" s="104"/>
      <c r="AD108" s="108"/>
      <c r="AE108" s="107" t="str">
        <f>IF(AC108="","", IF(AC108="NC","", IF(AC108="NE","", IF(AC108="NA","",IFERROR(VLOOKUP(AC108,Produtos!$A$1:$C$2319,2,FALSE),"Não Cadastrado")))))</f>
        <v/>
      </c>
      <c r="AF108" s="104"/>
      <c r="AG108" s="104"/>
      <c r="AH108" s="104" t="str">
        <f>IF(AC108="","",IF(ISNUMBER(AC108)=FALSE,"Não se aplica",IFERROR(VLOOKUP(AC108,Produtos!$A$1:$C$2319,3,FALSE),"Não Cadastrado")))</f>
        <v/>
      </c>
      <c r="AI108" s="104"/>
      <c r="AJ108" s="104" t="str">
        <f>VLOOKUP(Tabela2[[#This Row],[SIEMA]],Siema2025,26,FALSE)</f>
        <v>Evento caracterizado por vandalismo e abertura de 2 vagões carregados com soja e fertilizante, em decorrência de ataque criminoso</v>
      </c>
      <c r="AK108" s="107" t="s">
        <v>7122</v>
      </c>
      <c r="AL108" s="107"/>
      <c r="AM108" s="107"/>
      <c r="AN108" s="108" t="str">
        <f>VLOOKUP(Tabela2[[#This Row],[SIEMA]],Siema2025,51,FALSE)</f>
        <v/>
      </c>
      <c r="AO108" s="108" t="str">
        <f>VLOOKUP(Tabela2[[#This Row],[SIEMA]],Siema2025,53,FALSE)</f>
        <v/>
      </c>
      <c r="AP108" s="108" t="str">
        <f>VLOOKUP(Tabela2[[#This Row],[SIEMA]],Siema2025,55,FALSE)</f>
        <v/>
      </c>
      <c r="AQ108" s="108" t="str">
        <f>VLOOKUP(Tabela2[[#This Row],[SIEMA]],Siema2025,57,FALSE)</f>
        <v/>
      </c>
      <c r="AR108" s="108" t="str">
        <f>VLOOKUP(Tabela2[[#This Row],[SIEMA]],Siema2025,59,FALSE)</f>
        <v/>
      </c>
      <c r="AS108" s="108" t="str">
        <f>VLOOKUP(Tabela2[[#This Row],[SIEMA]],Siema2025,61,FALSE)</f>
        <v/>
      </c>
      <c r="AT108" s="108" t="str">
        <f>VLOOKUP(Tabela2[[#This Row],[SIEMA]],Siema2025,63,FALSE)</f>
        <v/>
      </c>
      <c r="AU108" s="108" t="str">
        <f>VLOOKUP(Tabela2[[#This Row],[SIEMA]],Siema2025,65,FALSE)</f>
        <v>X</v>
      </c>
      <c r="AV108" s="108" t="str">
        <f>VLOOKUP(Tabela2[[#This Row],[SIEMA]],Siema2025,67,FALSE)</f>
        <v/>
      </c>
      <c r="AW108" s="108" t="str">
        <f>VLOOKUP(Tabela2[[#This Row],[SIEMA]],Siema2025,69,FALSE)</f>
        <v/>
      </c>
      <c r="AX108" s="108" t="str">
        <f>VLOOKUP(Tabela2[[#This Row],[SIEMA]],Siema2025,71,FALSE)</f>
        <v/>
      </c>
      <c r="AY108" s="108" t="str">
        <f>VLOOKUP(Tabela2[[#This Row],[SIEMA]],Siema2025,73,FALSE)</f>
        <v/>
      </c>
      <c r="AZ108" s="108" t="str">
        <f>VLOOKUP(Tabela2[[#This Row],[SIEMA]],Siema2025,75,FALSE)</f>
        <v/>
      </c>
      <c r="BA108" s="108" t="str">
        <f>VLOOKUP(Tabela2[[#This Row],[SIEMA]],Siema2025,77,FALSE)</f>
        <v/>
      </c>
      <c r="BB108" s="108" t="str">
        <f>VLOOKUP(Tabela2[[#This Row],[SIEMA]],Siema2025,79,FALSE)</f>
        <v/>
      </c>
      <c r="BC108" s="108" t="str">
        <f>IF(Tabela2[[#This Row],[Outro(s) ]] = "X", "PREENCHER","NA")</f>
        <v>NA</v>
      </c>
      <c r="BD108" s="108" t="str">
        <f>VLOOKUP(Tabela2[[#This Row],[SIEMA]],Siema2025,82,FALSE)</f>
        <v/>
      </c>
      <c r="BE108" s="108" t="str">
        <f>VLOOKUP(Tabela2[[#This Row],[SIEMA]],Siema2025,81,FALSE)</f>
        <v/>
      </c>
      <c r="BF108" s="110" t="s">
        <v>3066</v>
      </c>
      <c r="BG108" s="110" t="s">
        <v>7123</v>
      </c>
      <c r="BH108" s="111" t="str">
        <f>VLOOKUP(Tabela2[[#This Row],[SIEMA]],Siema2025,29,FALSE)</f>
        <v>02502844000166</v>
      </c>
      <c r="BI108" s="112" t="str">
        <f>VLOOKUP(Tabela2[[#This Row],[SIEMA]],Siema2025,107,FALSE)</f>
        <v>Não</v>
      </c>
      <c r="BJ108" s="107" t="s">
        <v>7099</v>
      </c>
      <c r="BK108" s="104" t="s">
        <v>2696</v>
      </c>
      <c r="BL108" s="140">
        <v>45705</v>
      </c>
      <c r="BM108" s="108">
        <f ca="1">IF(Tabela2[[#This Row],[Data de atendimento do Ibama (considerar o primeiro documento/ação)]]="",_xlfn.DAYS(TODAY(),J108),_xlfn.DAYS(Tabela2[[#This Row],[Data de atendimento do Ibama (considerar o primeiro documento/ação)]],J108))</f>
        <v>3</v>
      </c>
      <c r="BN108" s="108" t="str">
        <f>IF(Tabela2[[#This Row],[Atendido pelo Ibama ("Não" ou "Sim")]]="Não","Preencher", IF(Tabela2[[#This Row],[Atendido pelo Ibama ("Não" ou "Sim")]]="Sim","NA",""))</f>
        <v>NA</v>
      </c>
      <c r="BO108" s="114" t="s">
        <v>7100</v>
      </c>
      <c r="BP108" s="108" t="str">
        <f>IF(Tabela2[[#This Row],[Forma de atendimento (primeiro documento/ação)]]= "Outros (especificar)", "PREENCHER","NA")</f>
        <v>NA</v>
      </c>
      <c r="BQ108" s="106" t="s">
        <v>123</v>
      </c>
      <c r="BR108" s="108" t="str">
        <f>IF(Tabela2[[#This Row],[Equipe do Ibama foi a campo? Houve sobrevoo do Poseidon?]] = "Sim", "PREENCHER","NA")</f>
        <v>NA</v>
      </c>
      <c r="BS108" s="108" t="str">
        <f>IF(Tabela2[[#This Row],[Se sim, foi emitida Ordem de Emergência? (informações vinculada à coluna CK)]] = "Sim", "PREENCHER","NA")</f>
        <v>NA</v>
      </c>
      <c r="BT108" s="108" t="s">
        <v>7101</v>
      </c>
      <c r="BU108" s="108" t="s">
        <v>2696</v>
      </c>
      <c r="BV108" s="108" t="s">
        <v>123</v>
      </c>
      <c r="BW108" s="108" t="s">
        <v>2696</v>
      </c>
      <c r="BX108" s="106" t="s">
        <v>7115</v>
      </c>
      <c r="BY108" s="140">
        <v>46083</v>
      </c>
      <c r="BZ108" s="104">
        <f>IF(Tabela2[[#This Row],[Data do documento de encerramento]]="NA","NA",IF(Tabela2[[#This Row],[Data do documento de encerramento]]="","Pendente de conclusão/ encerramento",_xlfn.DAYS(Tabela2[[#This Row],[Data do documento de encerramento]],J108)))</f>
        <v>381</v>
      </c>
      <c r="CA108" s="107"/>
      <c r="CB108" s="107"/>
      <c r="CC108" s="115"/>
      <c r="CD108" s="107"/>
      <c r="CE108" s="107"/>
      <c r="CF108" s="107"/>
    </row>
    <row r="109" spans="1:84" ht="30.75">
      <c r="A109" s="169">
        <v>202521461213</v>
      </c>
      <c r="B109" s="170" t="s">
        <v>7643</v>
      </c>
      <c r="C109" s="108" t="str">
        <f>VLOOKUP(Tabela2[[#This Row],[SIEMA]],Siema2025,4,FALSE)</f>
        <v xml:space="preserve"> SP</v>
      </c>
      <c r="D109" s="106" t="str">
        <f>VLOOKUP(Tabela2[[#This Row],[SIEMA]],Siema2025,3,FALSE)</f>
        <v xml:space="preserve">Orlândia </v>
      </c>
      <c r="E109" s="106" t="s">
        <v>7644</v>
      </c>
      <c r="F109" s="106" t="s">
        <v>7645</v>
      </c>
      <c r="G109" s="106" t="s">
        <v>7646</v>
      </c>
      <c r="H109" s="106" t="s">
        <v>7647</v>
      </c>
      <c r="I109" s="104" t="s">
        <v>7120</v>
      </c>
      <c r="J109" s="105">
        <f>VLOOKUP(Tabela2[[#This Row],[SIEMA]],Siema2025,2,FALSE)</f>
        <v>45702</v>
      </c>
      <c r="K109" s="105" t="str">
        <f>VLOOKUP(Tabela2[[#This Row],[SIEMA]],Siema2025,16,FALSE)</f>
        <v>Sexta</v>
      </c>
      <c r="L109" s="106" t="str">
        <f>IF(Tabela2[[#This Row],[Data]]="","Sem Informação",VLOOKUP(MONTH(Tabela2[[#This Row],[Data]]),'[1]Validação de dados'!$I$1:$J$13,2,0))</f>
        <v>Fevereiro</v>
      </c>
      <c r="M109" s="104">
        <f>YEAR(Tabela2[[#This Row],[Data]])</f>
        <v>2025</v>
      </c>
      <c r="N109" s="105" t="str">
        <f>VLOOKUP(Tabela2[[#This Row],[SIEMA]],Siema2025,17,FALSE)</f>
        <v>Vespertino</v>
      </c>
      <c r="O109" s="105" t="str">
        <f>VLOOKUP(Tabela2[[#This Row],[SIEMA]],Siema2025,5,FALSE)</f>
        <v>Rodovia</v>
      </c>
      <c r="P109" s="104" t="str">
        <f>VLOOKUP(Tabela2[[#This Row],[SIEMA]],Siema2025,21,FALSE)</f>
        <v>Vazamento de Acido Sulfúrico Rodovia Anhanguera.</v>
      </c>
      <c r="Q109" s="104">
        <v>1830</v>
      </c>
      <c r="R109" s="104" t="s">
        <v>7648</v>
      </c>
      <c r="S109" s="107" t="str">
        <f>IF(Q109="","", IF(Q109="NC","", IF(Q109="NE","", IF(Q109="NA","",IFERROR(VLOOKUP(Q109,Produtos!$A$1:$C$2319,2,FALSE),"Não Cadastrado")))))</f>
        <v>ÁCIDO SULFÚRICO, com mais de 51% de ácido</v>
      </c>
      <c r="T109" s="104">
        <v>28000</v>
      </c>
      <c r="U109" s="104" t="s">
        <v>7305</v>
      </c>
      <c r="V109" s="104">
        <f>IF(Q109="","",IF(ISNUMBER(Q109)=FALSE,"Não se aplica",IFERROR(VLOOKUP(Q109,Produtos!$A$1:$C$2319,3,FALSE),"Não Cadastrado")))</f>
        <v>8</v>
      </c>
      <c r="W109" s="104" t="str">
        <f>VLOOKUP(Tabela2[[#This Row],[SIEMA]],Siema2025,10,FALSE)</f>
        <v/>
      </c>
      <c r="X109" s="113" t="str">
        <f>IF(Tabela2[[#This Row],[Origem do acidente]] = "Plataforma", "PREENCHER","NA")</f>
        <v>NA</v>
      </c>
      <c r="Y109" s="109" t="str">
        <f>IF(W109="","", IF(W109="NC","", IF(W109="NE","", IF(W109="NA","",IFERROR(VLOOKUP(W109,Produtos!$A$1:$C$2319,2,FALSE),"Não Cadastrado")))))</f>
        <v/>
      </c>
      <c r="Z109" s="104" t="str">
        <f>VLOOKUP(Tabela2[[#This Row],[SIEMA]],Siema2025,11,FALSE)</f>
        <v xml:space="preserve"> </v>
      </c>
      <c r="AA109" s="104" t="str">
        <f>VLOOKUP(Tabela2[[#This Row],[SIEMA]],Siema2025,12,FALSE)</f>
        <v xml:space="preserve"> </v>
      </c>
      <c r="AB109" s="104" t="str">
        <f>IF(W109="","",IF(ISNUMBER(W109)=FALSE,"Não se aplica",IFERROR(VLOOKUP(W109,Produtos!$A$1:$C$2319,3,FALSE),"Não Cadastrado")))</f>
        <v/>
      </c>
      <c r="AC109" s="104"/>
      <c r="AD109" s="108" t="str">
        <f>IF(Tabela2[[#This Row],[Origem do acidente]] = "Plataforma", "PREENCHER","NA")</f>
        <v>NA</v>
      </c>
      <c r="AE109" s="107" t="str">
        <f>IF(AC109="","", IF(AC109="NC","", IF(AC109="NE","", IF(AC109="NA","",IFERROR(VLOOKUP(AC109,Produtos!$A$1:$C$2319,2,FALSE),"Não Cadastrado")))))</f>
        <v/>
      </c>
      <c r="AF109" s="104"/>
      <c r="AG109" s="104"/>
      <c r="AH109" s="104" t="str">
        <f>IF(AC109="","",IF(ISNUMBER(AC109)=FALSE,"Não se aplica",IFERROR(VLOOKUP(AC109,Produtos!$A$1:$C$2319,3,FALSE),"Não Cadastrado")))</f>
        <v/>
      </c>
      <c r="AI109" s="104"/>
      <c r="AJ109" s="104" t="str">
        <f>VLOOKUP(Tabela2[[#This Row],[SIEMA]],Siema2025,26,FALSE)</f>
        <v/>
      </c>
      <c r="AK109" s="107"/>
      <c r="AL109" s="107"/>
      <c r="AM109" s="107"/>
      <c r="AN109" s="108" t="str">
        <f>VLOOKUP(Tabela2[[#This Row],[SIEMA]],Siema2025,51,FALSE)</f>
        <v/>
      </c>
      <c r="AO109" s="108" t="str">
        <f>VLOOKUP(Tabela2[[#This Row],[SIEMA]],Siema2025,53,FALSE)</f>
        <v/>
      </c>
      <c r="AP109" s="108" t="str">
        <f>VLOOKUP(Tabela2[[#This Row],[SIEMA]],Siema2025,55,FALSE)</f>
        <v/>
      </c>
      <c r="AQ109" s="108" t="str">
        <f>VLOOKUP(Tabela2[[#This Row],[SIEMA]],Siema2025,57,FALSE)</f>
        <v/>
      </c>
      <c r="AR109" s="108" t="str">
        <f>VLOOKUP(Tabela2[[#This Row],[SIEMA]],Siema2025,59,FALSE)</f>
        <v/>
      </c>
      <c r="AS109" s="108" t="str">
        <f>VLOOKUP(Tabela2[[#This Row],[SIEMA]],Siema2025,61,FALSE)</f>
        <v/>
      </c>
      <c r="AT109" s="108" t="str">
        <f>VLOOKUP(Tabela2[[#This Row],[SIEMA]],Siema2025,63,FALSE)</f>
        <v/>
      </c>
      <c r="AU109" s="108" t="str">
        <f>VLOOKUP(Tabela2[[#This Row],[SIEMA]],Siema2025,65,FALSE)</f>
        <v/>
      </c>
      <c r="AV109" s="108" t="str">
        <f>VLOOKUP(Tabela2[[#This Row],[SIEMA]],Siema2025,67,FALSE)</f>
        <v/>
      </c>
      <c r="AW109" s="108" t="str">
        <f>VLOOKUP(Tabela2[[#This Row],[SIEMA]],Siema2025,69,FALSE)</f>
        <v/>
      </c>
      <c r="AX109" s="108" t="str">
        <f>VLOOKUP(Tabela2[[#This Row],[SIEMA]],Siema2025,71,FALSE)</f>
        <v/>
      </c>
      <c r="AY109" s="108" t="str">
        <f>VLOOKUP(Tabela2[[#This Row],[SIEMA]],Siema2025,73,FALSE)</f>
        <v/>
      </c>
      <c r="AZ109" s="108" t="str">
        <f>VLOOKUP(Tabela2[[#This Row],[SIEMA]],Siema2025,75,FALSE)</f>
        <v/>
      </c>
      <c r="BA109" s="108" t="str">
        <f>VLOOKUP(Tabela2[[#This Row],[SIEMA]],Siema2025,77,FALSE)</f>
        <v/>
      </c>
      <c r="BB109" s="108" t="str">
        <f>VLOOKUP(Tabela2[[#This Row],[SIEMA]],Siema2025,79,FALSE)</f>
        <v/>
      </c>
      <c r="BC109" s="108" t="str">
        <f>IF(Tabela2[[#This Row],[Outro(s) ]] = "X", "PREENCHER","NA")</f>
        <v>NA</v>
      </c>
      <c r="BD109" s="108" t="str">
        <f>VLOOKUP(Tabela2[[#This Row],[SIEMA]],Siema2025,82,FALSE)</f>
        <v>X</v>
      </c>
      <c r="BE109" s="108" t="str">
        <f>VLOOKUP(Tabela2[[#This Row],[SIEMA]],Siema2025,81,FALSE)</f>
        <v/>
      </c>
      <c r="BF109" s="110" t="str">
        <f>VLOOKUP(Tabela2[[#This Row],[SIEMA]],Siema2025,28,FALSE)</f>
        <v>Brasinter Produtos Quimicos Ltda</v>
      </c>
      <c r="BG109" s="110"/>
      <c r="BH109" s="111" t="str">
        <f>VLOOKUP(Tabela2[[#This Row],[SIEMA]],Siema2025,29,FALSE)</f>
        <v>55243570000102</v>
      </c>
      <c r="BI109" s="112" t="s">
        <v>7062</v>
      </c>
      <c r="BJ109" s="107" t="s">
        <v>7113</v>
      </c>
      <c r="BK109" s="104" t="s">
        <v>2696</v>
      </c>
      <c r="BL109" s="140">
        <v>45705</v>
      </c>
      <c r="BM109" s="108">
        <f ca="1">IF(Tabela2[[#This Row],[Data de atendimento do Ibama (considerar o primeiro documento/ação)]]="",_xlfn.DAYS(TODAY(),J109),_xlfn.DAYS(Tabela2[[#This Row],[Data de atendimento do Ibama (considerar o primeiro documento/ação)]],J109))</f>
        <v>3</v>
      </c>
      <c r="BN109" s="108" t="str">
        <f>IF(Tabela2[[#This Row],[Atendido pelo Ibama ("Não" ou "Sim")]]="Não","Preencher", IF(Tabela2[[#This Row],[Atendido pelo Ibama ("Não" ou "Sim")]]="Sim","NA",""))</f>
        <v>NA</v>
      </c>
      <c r="BO109" s="114" t="s">
        <v>7124</v>
      </c>
      <c r="BP109" s="108" t="s">
        <v>7649</v>
      </c>
      <c r="BQ109" s="106" t="s">
        <v>123</v>
      </c>
      <c r="BR109" s="108" t="s">
        <v>123</v>
      </c>
      <c r="BS109" s="108" t="s">
        <v>7120</v>
      </c>
      <c r="BT109" s="108" t="s">
        <v>7225</v>
      </c>
      <c r="BU109" s="108" t="str">
        <f>IF(Tabela2[[#This Row],[Houve envio de Informações Pós-acidente (preencher "não se aplica" quando de competência estadual/municipal)]] = "Sim", "PREENCHER","NA")</f>
        <v>NA</v>
      </c>
      <c r="BV109" s="108" t="s">
        <v>123</v>
      </c>
      <c r="BW109" s="108" t="s">
        <v>2696</v>
      </c>
      <c r="BX109" s="106" t="s">
        <v>7115</v>
      </c>
      <c r="BY109" s="140">
        <v>45705</v>
      </c>
      <c r="BZ109" s="104">
        <f>IF(Tabela2[[#This Row],[Data do documento de encerramento]]="NA","NA",IF(Tabela2[[#This Row],[Data do documento de encerramento]]="","Pendente de conclusão/ encerramento",_xlfn.DAYS(Tabela2[[#This Row],[Data do documento de encerramento]],J109)))</f>
        <v>3</v>
      </c>
      <c r="CA109" s="107" t="s">
        <v>7650</v>
      </c>
      <c r="CB109" s="107"/>
      <c r="CC109" s="115"/>
      <c r="CD109" s="107"/>
      <c r="CE109" s="107"/>
      <c r="CF109" s="107"/>
    </row>
    <row r="110" spans="1:84" ht="45.75">
      <c r="A110" s="169">
        <v>202521550430</v>
      </c>
      <c r="B110" s="170" t="s">
        <v>7651</v>
      </c>
      <c r="C110" s="108" t="str">
        <f>VLOOKUP(Tabela2[[#This Row],[SIEMA]],Siema2025,4,FALSE)</f>
        <v xml:space="preserve"> BA</v>
      </c>
      <c r="D110" s="106" t="str">
        <f>VLOOKUP(Tabela2[[#This Row],[SIEMA]],Siema2025,3,FALSE)</f>
        <v xml:space="preserve">Caetité </v>
      </c>
      <c r="E110" s="106" t="str">
        <f>VLOOKUP(Tabela2[[#This Row],[SIEMA]],Siema2025,20,FALSE)</f>
        <v>Fazenda Cachoeira S/N</v>
      </c>
      <c r="F110" s="106"/>
      <c r="G110" s="106" t="s">
        <v>7652</v>
      </c>
      <c r="H110" s="106" t="s">
        <v>7653</v>
      </c>
      <c r="I110" s="104" t="str">
        <f>VLOOKUP(Tabela2[[#This Row],[SIEMA]],Siema2025,19,FALSE)</f>
        <v/>
      </c>
      <c r="J110" s="105">
        <f>VLOOKUP(Tabela2[[#This Row],[SIEMA]],Siema2025,2,FALSE)</f>
        <v>45702</v>
      </c>
      <c r="K110" s="105" t="str">
        <f>VLOOKUP(Tabela2[[#This Row],[SIEMA]],Siema2025,16,FALSE)</f>
        <v>Sexta</v>
      </c>
      <c r="L110" s="106" t="str">
        <f>IF(Tabela2[[#This Row],[Data]]="","Sem Informação",VLOOKUP(MONTH(Tabela2[[#This Row],[Data]]),'[1]Validação de dados'!$I$1:$J$13,2,0))</f>
        <v>Fevereiro</v>
      </c>
      <c r="M110" s="104">
        <f>YEAR(Tabela2[[#This Row],[Data]])</f>
        <v>2025</v>
      </c>
      <c r="N110" s="105" t="str">
        <f>VLOOKUP(Tabela2[[#This Row],[SIEMA]],Siema2025,17,FALSE)</f>
        <v>Vespertino</v>
      </c>
      <c r="O110" s="105" t="str">
        <f>VLOOKUP(Tabela2[[#This Row],[SIEMA]],Siema2025,5,FALSE)</f>
        <v>Indústria</v>
      </c>
      <c r="P110" s="104" t="s">
        <v>7654</v>
      </c>
      <c r="Q110" s="104">
        <v>2912</v>
      </c>
      <c r="R110" s="104" t="str">
        <f>VLOOKUP(Tabela2[[#This Row],[SIEMA]],Siema2025,10,FALSE)</f>
        <v/>
      </c>
      <c r="S110" s="107" t="str">
        <f>IF(Q110="","", IF(Q110="NC","", IF(Q110="NE","", IF(Q110="NA","",IFERROR(VLOOKUP(Q110,Produtos!$A$1:$C$2319,2,FALSE),"Não Cadastrado")))))</f>
        <v>MATERIAL RADIOATIVO, BAIXA ATIVIDADE ESPECÍFICA (BAE I), não-fissil ou fissil exceptivo</v>
      </c>
      <c r="T110" s="104" t="s">
        <v>1440</v>
      </c>
      <c r="U110" s="104" t="str">
        <f>VLOOKUP(Tabela2[[#This Row],[SIEMA]],Siema2025,12,FALSE)</f>
        <v xml:space="preserve"> </v>
      </c>
      <c r="V110" s="104">
        <f>IF(Q110="","",IF(ISNUMBER(Q110)=FALSE,"Não se aplica",IFERROR(VLOOKUP(Q110,Produtos!$A$1:$C$2319,3,FALSE),"Não Cadastrado")))</f>
        <v>7</v>
      </c>
      <c r="W110" s="104" t="str">
        <f>VLOOKUP(Tabela2[[#This Row],[SIEMA]],Siema2025,10,FALSE)</f>
        <v/>
      </c>
      <c r="X110" s="113" t="str">
        <f>IF(Tabela2[[#This Row],[Origem do acidente]] = "Plataforma", "PREENCHER","NA")</f>
        <v>NA</v>
      </c>
      <c r="Y110" s="109" t="str">
        <f>IF(W110="","", IF(W110="NC","", IF(W110="NE","", IF(W110="NA","",IFERROR(VLOOKUP(W110,Produtos!$A$1:$C$2319,2,FALSE),"Não Cadastrado")))))</f>
        <v/>
      </c>
      <c r="Z110" s="104" t="str">
        <f>VLOOKUP(Tabela2[[#This Row],[SIEMA]],Siema2025,11,FALSE)</f>
        <v xml:space="preserve"> </v>
      </c>
      <c r="AA110" s="104" t="str">
        <f>VLOOKUP(Tabela2[[#This Row],[SIEMA]],Siema2025,12,FALSE)</f>
        <v xml:space="preserve"> </v>
      </c>
      <c r="AB110" s="104" t="str">
        <f>IF(W110="","",IF(ISNUMBER(W110)=FALSE,"Não se aplica",IFERROR(VLOOKUP(W110,Produtos!$A$1:$C$2319,3,FALSE),"Não Cadastrado")))</f>
        <v/>
      </c>
      <c r="AC110" s="104"/>
      <c r="AD110" s="108" t="str">
        <f>IF(Tabela2[[#This Row],[Origem do acidente]] = "Plataforma", "PREENCHER","NA")</f>
        <v>NA</v>
      </c>
      <c r="AE110" s="107" t="str">
        <f>IF(AC110="","", IF(AC110="NC","", IF(AC110="NE","", IF(AC110="NA","",IFERROR(VLOOKUP(AC110,Produtos!$A$1:$C$2319,2,FALSE),"Não Cadastrado")))))</f>
        <v/>
      </c>
      <c r="AF110" s="104"/>
      <c r="AG110" s="104"/>
      <c r="AH110" s="104" t="str">
        <f>IF(AC110="","",IF(ISNUMBER(AC110)=FALSE,"Não se aplica",IFERROR(VLOOKUP(AC110,Produtos!$A$1:$C$2319,3,FALSE),"Não Cadastrado")))</f>
        <v/>
      </c>
      <c r="AI110" s="104"/>
      <c r="AJ110" s="104" t="s">
        <v>7655</v>
      </c>
      <c r="AK110" s="107"/>
      <c r="AL110" s="107"/>
      <c r="AM110" s="107"/>
      <c r="AN110" s="108" t="str">
        <f>VLOOKUP(Tabela2[[#This Row],[SIEMA]],Siema2025,51,FALSE)</f>
        <v/>
      </c>
      <c r="AO110" s="108" t="str">
        <f>VLOOKUP(Tabela2[[#This Row],[SIEMA]],Siema2025,53,FALSE)</f>
        <v/>
      </c>
      <c r="AP110" s="108" t="str">
        <f>VLOOKUP(Tabela2[[#This Row],[SIEMA]],Siema2025,55,FALSE)</f>
        <v/>
      </c>
      <c r="AQ110" s="108" t="str">
        <f>VLOOKUP(Tabela2[[#This Row],[SIEMA]],Siema2025,57,FALSE)</f>
        <v/>
      </c>
      <c r="AR110" s="108" t="str">
        <f>VLOOKUP(Tabela2[[#This Row],[SIEMA]],Siema2025,59,FALSE)</f>
        <v/>
      </c>
      <c r="AS110" s="108" t="str">
        <f>VLOOKUP(Tabela2[[#This Row],[SIEMA]],Siema2025,61,FALSE)</f>
        <v/>
      </c>
      <c r="AT110" s="108" t="str">
        <f>VLOOKUP(Tabela2[[#This Row],[SIEMA]],Siema2025,63,FALSE)</f>
        <v/>
      </c>
      <c r="AU110" s="108" t="str">
        <f>VLOOKUP(Tabela2[[#This Row],[SIEMA]],Siema2025,65,FALSE)</f>
        <v>X</v>
      </c>
      <c r="AV110" s="108" t="str">
        <f>VLOOKUP(Tabela2[[#This Row],[SIEMA]],Siema2025,67,FALSE)</f>
        <v/>
      </c>
      <c r="AW110" s="108" t="str">
        <f>VLOOKUP(Tabela2[[#This Row],[SIEMA]],Siema2025,69,FALSE)</f>
        <v/>
      </c>
      <c r="AX110" s="108" t="str">
        <f>VLOOKUP(Tabela2[[#This Row],[SIEMA]],Siema2025,71,FALSE)</f>
        <v/>
      </c>
      <c r="AY110" s="108" t="str">
        <f>VLOOKUP(Tabela2[[#This Row],[SIEMA]],Siema2025,73,FALSE)</f>
        <v/>
      </c>
      <c r="AZ110" s="108" t="str">
        <f>VLOOKUP(Tabela2[[#This Row],[SIEMA]],Siema2025,75,FALSE)</f>
        <v/>
      </c>
      <c r="BA110" s="108" t="str">
        <f>VLOOKUP(Tabela2[[#This Row],[SIEMA]],Siema2025,77,FALSE)</f>
        <v/>
      </c>
      <c r="BB110" s="108" t="str">
        <f>VLOOKUP(Tabela2[[#This Row],[SIEMA]],Siema2025,79,FALSE)</f>
        <v/>
      </c>
      <c r="BC110" s="108" t="str">
        <f>IF(Tabela2[[#This Row],[Outro(s) ]] = "X", "PREENCHER","NA")</f>
        <v>NA</v>
      </c>
      <c r="BD110" s="108" t="str">
        <f>VLOOKUP(Tabela2[[#This Row],[SIEMA]],Siema2025,82,FALSE)</f>
        <v/>
      </c>
      <c r="BE110" s="108" t="str">
        <f>VLOOKUP(Tabela2[[#This Row],[SIEMA]],Siema2025,81,FALSE)</f>
        <v/>
      </c>
      <c r="BF110" s="110" t="str">
        <f>VLOOKUP(Tabela2[[#This Row],[SIEMA]],Siema2025,28,FALSE)</f>
        <v>INB</v>
      </c>
      <c r="BG110" s="110"/>
      <c r="BH110" s="111" t="str">
        <f>VLOOKUP(Tabela2[[#This Row],[SIEMA]],Siema2025,29,FALSE)</f>
        <v>00322818003570</v>
      </c>
      <c r="BI110" s="112" t="str">
        <f>VLOOKUP(Tabela2[[#This Row],[SIEMA]],Siema2025,107,FALSE)</f>
        <v>Não</v>
      </c>
      <c r="BJ110" s="107" t="s">
        <v>7099</v>
      </c>
      <c r="BK110" s="104" t="s">
        <v>2696</v>
      </c>
      <c r="BL110" s="140">
        <v>45703</v>
      </c>
      <c r="BM110" s="108">
        <f ca="1">IF(Tabela2[[#This Row],[Data de atendimento do Ibama (considerar o primeiro documento/ação)]]="",_xlfn.DAYS(TODAY(),J110),_xlfn.DAYS(Tabela2[[#This Row],[Data de atendimento do Ibama (considerar o primeiro documento/ação)]],J110))</f>
        <v>1</v>
      </c>
      <c r="BN110" s="108" t="str">
        <f>IF(Tabela2[[#This Row],[Atendido pelo Ibama ("Não" ou "Sim")]]="Não","Preencher", IF(Tabela2[[#This Row],[Atendido pelo Ibama ("Não" ou "Sim")]]="Sim","NA",""))</f>
        <v>NA</v>
      </c>
      <c r="BO110" s="114" t="s">
        <v>7138</v>
      </c>
      <c r="BP110" s="108" t="str">
        <f>IF(Tabela2[[#This Row],[Forma de atendimento (primeiro documento/ação)]]= "Outros (especificar)", "PREENCHER","NA")</f>
        <v>NA</v>
      </c>
      <c r="BQ110" s="106" t="s">
        <v>2696</v>
      </c>
      <c r="BR110" s="108" t="s">
        <v>2696</v>
      </c>
      <c r="BS110" s="108" t="str">
        <f>IF(Tabela2[[#This Row],[Se sim, foi emitida Ordem de Emergência? (informações vinculada à coluna CK)]] = "Sim", "PREENCHER","NA")</f>
        <v>PREENCHER</v>
      </c>
      <c r="BT110" s="108" t="str">
        <f>IF(Tabela2[[#This Row],[Foi elaborado Relatório de Vistoria pelo Ibama? (informações vinculada à coluna CK)]] = "Sim", "PREENCHER","NA")</f>
        <v>NA</v>
      </c>
      <c r="BU110" s="108" t="s">
        <v>2696</v>
      </c>
      <c r="BV110" s="108" t="s">
        <v>123</v>
      </c>
      <c r="BW110" s="108" t="s">
        <v>2696</v>
      </c>
      <c r="BX110" s="106" t="s">
        <v>7115</v>
      </c>
      <c r="BY110" s="140">
        <v>45852</v>
      </c>
      <c r="BZ110" s="104">
        <f>IF(Tabela2[[#This Row],[Data do documento de encerramento]]="NA","NA",IF(Tabela2[[#This Row],[Data do documento de encerramento]]="","Pendente de conclusão/ encerramento",_xlfn.DAYS(Tabela2[[#This Row],[Data do documento de encerramento]],J110)))</f>
        <v>150</v>
      </c>
      <c r="CA110" s="107"/>
      <c r="CB110" s="107"/>
      <c r="CC110" s="107"/>
      <c r="CD110" s="107"/>
      <c r="CE110" s="107"/>
      <c r="CF110" s="107"/>
    </row>
    <row r="111" spans="1:84">
      <c r="A111" s="169">
        <v>202521575656</v>
      </c>
      <c r="B111" s="171" t="s">
        <v>7656</v>
      </c>
      <c r="C111" s="108" t="str">
        <f>VLOOKUP(Tabela2[[#This Row],[SIEMA]],Siema2025,4,FALSE)</f>
        <v xml:space="preserve"> MG</v>
      </c>
      <c r="D111" s="106" t="str">
        <f>VLOOKUP(Tabela2[[#This Row],[SIEMA]],Siema2025,3,FALSE)</f>
        <v xml:space="preserve">Santo Antônio do Amparo </v>
      </c>
      <c r="E111" s="106" t="s">
        <v>4216</v>
      </c>
      <c r="F111" s="106" t="s">
        <v>7657</v>
      </c>
      <c r="G111" t="s">
        <v>7658</v>
      </c>
      <c r="H111" t="s">
        <v>7659</v>
      </c>
      <c r="I111" s="104" t="s">
        <v>7120</v>
      </c>
      <c r="J111" s="105">
        <f>VLOOKUP(Tabela2[[#This Row],[SIEMA]],Siema2025,2,FALSE)</f>
        <v>45702</v>
      </c>
      <c r="K111" s="105" t="str">
        <f>VLOOKUP(Tabela2[[#This Row],[SIEMA]],Siema2025,16,FALSE)</f>
        <v>Sexta</v>
      </c>
      <c r="L111" s="106" t="str">
        <f>IF(Tabela2[[#This Row],[Data]]="","Sem Informação",VLOOKUP(MONTH(Tabela2[[#This Row],[Data]]),'[1]Validação de dados'!$I$1:$J$13,2,0))</f>
        <v>Fevereiro</v>
      </c>
      <c r="M111" s="104">
        <f>YEAR(Tabela2[[#This Row],[Data]])</f>
        <v>2025</v>
      </c>
      <c r="N111" s="105" t="str">
        <f>VLOOKUP(Tabela2[[#This Row],[SIEMA]],Siema2025,17,FALSE)</f>
        <v>Madrugada</v>
      </c>
      <c r="O111" s="105" t="str">
        <f>VLOOKUP(Tabela2[[#This Row],[SIEMA]],Siema2025,5,FALSE)</f>
        <v>Rodovia</v>
      </c>
      <c r="P111" s="104" t="str">
        <f>VLOOKUP(Tabela2[[#This Row],[SIEMA]],Siema2025,21,FALSE)</f>
        <v>RODOVIA FERNÃO DIAS KM 640 - SANTO ANTONIO DO AMPARO MG</v>
      </c>
      <c r="Q111" s="104">
        <v>1993</v>
      </c>
      <c r="R111" s="104" t="s">
        <v>7660</v>
      </c>
      <c r="S111" s="107" t="str">
        <f>IF(Q111="","", IF(Q111="NC","", IF(Q111="NE","", IF(Q111="NA","",IFERROR(VLOOKUP(Q111,Produtos!$A$1:$C$2319,2,FALSE),"Não Cadastrado")))))</f>
        <v>LÍQUIDO INFLAMÁVEL, N.E.</v>
      </c>
      <c r="T111" s="104">
        <v>180</v>
      </c>
      <c r="U111" s="104" t="s">
        <v>7305</v>
      </c>
      <c r="V111" s="104">
        <v>3</v>
      </c>
      <c r="W111" s="104" t="str">
        <f>VLOOKUP(Tabela2[[#This Row],[SIEMA]],Siema2025,10,FALSE)</f>
        <v/>
      </c>
      <c r="X111" s="113" t="str">
        <f>IF(Tabela2[[#This Row],[Origem do acidente]] = "Plataforma", "PREENCHER","NA")</f>
        <v>NA</v>
      </c>
      <c r="Y111" s="109" t="str">
        <f>IF(W111="","", IF(W111="NC","", IF(W111="NE","", IF(W111="NA","",IFERROR(VLOOKUP(W111,Produtos!$A$1:$C$2319,2,FALSE),"Não Cadastrado")))))</f>
        <v/>
      </c>
      <c r="Z111" s="104" t="str">
        <f>VLOOKUP(Tabela2[[#This Row],[SIEMA]],Siema2025,11,FALSE)</f>
        <v xml:space="preserve"> </v>
      </c>
      <c r="AA111" s="104" t="str">
        <f>VLOOKUP(Tabela2[[#This Row],[SIEMA]],Siema2025,12,FALSE)</f>
        <v xml:space="preserve"> </v>
      </c>
      <c r="AB111" s="104" t="str">
        <f>IF(W111="","",IF(ISNUMBER(W111)=FALSE,"Não se aplica",IFERROR(VLOOKUP(W111,Produtos!$A$1:$C$2319,3,FALSE),"Não Cadastrado")))</f>
        <v/>
      </c>
      <c r="AC111" s="104"/>
      <c r="AD111" s="108" t="str">
        <f>IF(Tabela2[[#This Row],[Origem do acidente]] = "Plataforma", "PREENCHER","NA")</f>
        <v>NA</v>
      </c>
      <c r="AE111" s="107" t="str">
        <f>IF(AC111="","", IF(AC111="NC","", IF(AC111="NE","", IF(AC111="NA","",IFERROR(VLOOKUP(AC111,Produtos!$A$1:$C$2319,2,FALSE),"Não Cadastrado")))))</f>
        <v/>
      </c>
      <c r="AF111" s="104"/>
      <c r="AG111" s="104"/>
      <c r="AH111" s="104" t="str">
        <f>IF(AC111="","",IF(ISNUMBER(AC111)=FALSE,"Não se aplica",IFERROR(VLOOKUP(AC111,Produtos!$A$1:$C$2319,3,FALSE),"Não Cadastrado")))</f>
        <v/>
      </c>
      <c r="AI111" s="104"/>
      <c r="AJ111" s="104" t="str">
        <f>VLOOKUP(Tabela2[[#This Row],[SIEMA]],Siema2025,26,FALSE)</f>
        <v>SEGUNDO INFORMAÇÕES CARRETA SEGUIA SENTIDO NORTE, QUANDO CONDUTOR ALEGA PERDEU CONTROLE DIRECIONAL VINDO A CAIR NA CANALETA VINDO O SADER A PUXAR E CARRETA VEIO A TOMBAR, PERMANECENDO TOMBADO PELO ACOSTAMENTO E PARCIAL FAIXA 2 COMO FINAL.</v>
      </c>
      <c r="AK111" s="107" t="s">
        <v>6834</v>
      </c>
      <c r="AL111" s="107" t="s">
        <v>7180</v>
      </c>
      <c r="AM111" s="107"/>
      <c r="AN111" s="108" t="str">
        <f>VLOOKUP(Tabela2[[#This Row],[SIEMA]],Siema2025,51,FALSE)</f>
        <v/>
      </c>
      <c r="AO111" s="108" t="str">
        <f>VLOOKUP(Tabela2[[#This Row],[SIEMA]],Siema2025,53,FALSE)</f>
        <v/>
      </c>
      <c r="AP111" s="108" t="str">
        <f>VLOOKUP(Tabela2[[#This Row],[SIEMA]],Siema2025,55,FALSE)</f>
        <v/>
      </c>
      <c r="AQ111" s="108" t="str">
        <f>VLOOKUP(Tabela2[[#This Row],[SIEMA]],Siema2025,57,FALSE)</f>
        <v/>
      </c>
      <c r="AR111" s="108" t="str">
        <f>VLOOKUP(Tabela2[[#This Row],[SIEMA]],Siema2025,59,FALSE)</f>
        <v/>
      </c>
      <c r="AS111" s="108" t="str">
        <f>VLOOKUP(Tabela2[[#This Row],[SIEMA]],Siema2025,61,FALSE)</f>
        <v/>
      </c>
      <c r="AT111" s="108" t="str">
        <f>VLOOKUP(Tabela2[[#This Row],[SIEMA]],Siema2025,63,FALSE)</f>
        <v/>
      </c>
      <c r="AU111" s="108" t="str">
        <f>VLOOKUP(Tabela2[[#This Row],[SIEMA]],Siema2025,65,FALSE)</f>
        <v>X</v>
      </c>
      <c r="AV111" s="108" t="str">
        <f>VLOOKUP(Tabela2[[#This Row],[SIEMA]],Siema2025,67,FALSE)</f>
        <v/>
      </c>
      <c r="AW111" s="108" t="str">
        <f>VLOOKUP(Tabela2[[#This Row],[SIEMA]],Siema2025,69,FALSE)</f>
        <v/>
      </c>
      <c r="AX111" s="108" t="str">
        <f>VLOOKUP(Tabela2[[#This Row],[SIEMA]],Siema2025,71,FALSE)</f>
        <v/>
      </c>
      <c r="AY111" s="108" t="str">
        <f>VLOOKUP(Tabela2[[#This Row],[SIEMA]],Siema2025,73,FALSE)</f>
        <v/>
      </c>
      <c r="AZ111" s="108" t="str">
        <f>VLOOKUP(Tabela2[[#This Row],[SIEMA]],Siema2025,75,FALSE)</f>
        <v/>
      </c>
      <c r="BA111" s="108" t="str">
        <f>VLOOKUP(Tabela2[[#This Row],[SIEMA]],Siema2025,77,FALSE)</f>
        <v/>
      </c>
      <c r="BB111" s="108" t="str">
        <f>VLOOKUP(Tabela2[[#This Row],[SIEMA]],Siema2025,79,FALSE)</f>
        <v/>
      </c>
      <c r="BC111" s="108" t="str">
        <f>IF(Tabela2[[#This Row],[Outro(s) ]] = "X", "PREENCHER","NA")</f>
        <v>NA</v>
      </c>
      <c r="BD111" s="108" t="str">
        <f>VLOOKUP(Tabela2[[#This Row],[SIEMA]],Siema2025,82,FALSE)</f>
        <v/>
      </c>
      <c r="BE111" s="108" t="str">
        <f>VLOOKUP(Tabela2[[#This Row],[SIEMA]],Siema2025,81,FALSE)</f>
        <v/>
      </c>
      <c r="BF111" s="110" t="str">
        <f>VLOOKUP(Tabela2[[#This Row],[SIEMA]],Siema2025,28,FALSE)</f>
        <v>CONECT CARGAS ITAUNA LMTD</v>
      </c>
      <c r="BG111" s="110"/>
      <c r="BH111" s="111" t="str">
        <f>VLOOKUP(Tabela2[[#This Row],[SIEMA]],Siema2025,29,FALSE)</f>
        <v>13175897000217</v>
      </c>
      <c r="BI111" s="112" t="s">
        <v>7062</v>
      </c>
      <c r="BJ111" s="107" t="s">
        <v>7099</v>
      </c>
      <c r="BK111" s="104" t="s">
        <v>2696</v>
      </c>
      <c r="BL111" s="140">
        <v>45706</v>
      </c>
      <c r="BM111" s="108">
        <f ca="1">IF(Tabela2[[#This Row],[Data de atendimento do Ibama (considerar o primeiro documento/ação)]]="",_xlfn.DAYS(TODAY(),J111),_xlfn.DAYS(Tabela2[[#This Row],[Data de atendimento do Ibama (considerar o primeiro documento/ação)]],J111))</f>
        <v>4</v>
      </c>
      <c r="BN111" s="108" t="str">
        <f>IF(Tabela2[[#This Row],[Atendido pelo Ibama ("Não" ou "Sim")]]="Não","Preencher", IF(Tabela2[[#This Row],[Atendido pelo Ibama ("Não" ou "Sim")]]="Sim","NA",""))</f>
        <v>NA</v>
      </c>
      <c r="BO111" s="114" t="s">
        <v>7100</v>
      </c>
      <c r="BP111" s="108" t="str">
        <f>IF(Tabela2[[#This Row],[Forma de atendimento (primeiro documento/ação)]]= "Outros (especificar)", "PREENCHER","NA")</f>
        <v>NA</v>
      </c>
      <c r="BQ111" s="106" t="s">
        <v>123</v>
      </c>
      <c r="BR111" s="108" t="str">
        <f>IF(Tabela2[[#This Row],[Equipe do Ibama foi a campo? Houve sobrevoo do Poseidon?]] = "Sim", "PREENCHER","NA")</f>
        <v>NA</v>
      </c>
      <c r="BS111" s="108" t="str">
        <f>IF(Tabela2[[#This Row],[Se sim, foi emitida Ordem de Emergência? (informações vinculada à coluna CK)]] = "Sim", "PREENCHER","NA")</f>
        <v>NA</v>
      </c>
      <c r="BT111" s="108" t="s">
        <v>7126</v>
      </c>
      <c r="BU111" s="108" t="s">
        <v>2696</v>
      </c>
      <c r="BV111" s="108" t="s">
        <v>2696</v>
      </c>
      <c r="BW111" s="108" t="s">
        <v>123</v>
      </c>
      <c r="BX111" s="106" t="s">
        <v>7127</v>
      </c>
      <c r="BY111" s="106"/>
      <c r="BZ111" s="104" t="str">
        <f>IF(Tabela2[[#This Row],[Data do documento de encerramento]]="NA","NA",IF(Tabela2[[#This Row],[Data do documento de encerramento]]="","Pendente de conclusão/ encerramento",_xlfn.DAYS(Tabela2[[#This Row],[Data do documento de encerramento]],J111)))</f>
        <v>Pendente de conclusão/ encerramento</v>
      </c>
      <c r="CA111" s="107" t="s">
        <v>7661</v>
      </c>
      <c r="CB111" s="107"/>
      <c r="CC111" s="107"/>
      <c r="CD111" s="107"/>
      <c r="CE111" s="107"/>
      <c r="CF111" s="107"/>
    </row>
    <row r="112" spans="1:84" ht="30.75">
      <c r="A112" s="169">
        <v>202521579202</v>
      </c>
      <c r="B112" s="170" t="s">
        <v>7662</v>
      </c>
      <c r="C112" s="108" t="s">
        <v>7135</v>
      </c>
      <c r="D112" s="106" t="s">
        <v>637</v>
      </c>
      <c r="E112" s="106" t="s">
        <v>7663</v>
      </c>
      <c r="F112" s="106"/>
      <c r="G112" s="106" t="s">
        <v>7664</v>
      </c>
      <c r="H112" s="106" t="s">
        <v>7665</v>
      </c>
      <c r="I112" s="104" t="str">
        <f>VLOOKUP(Tabela2[[#This Row],[SIEMA]],Siema2025,19,FALSE)</f>
        <v>Campos</v>
      </c>
      <c r="J112" s="105">
        <f>VLOOKUP(Tabela2[[#This Row],[SIEMA]],Siema2025,2,FALSE)</f>
        <v>45702</v>
      </c>
      <c r="K112" s="105" t="str">
        <f>VLOOKUP(Tabela2[[#This Row],[SIEMA]],Siema2025,16,FALSE)</f>
        <v>Sexta</v>
      </c>
      <c r="L112" s="106" t="str">
        <f>IF(Tabela2[[#This Row],[Data]]="","Sem Informação",VLOOKUP(MONTH(Tabela2[[#This Row],[Data]]),'[1]Validação de dados'!$I$1:$J$13,2,0))</f>
        <v>Fevereiro</v>
      </c>
      <c r="M112" s="104">
        <f>YEAR(Tabela2[[#This Row],[Data]])</f>
        <v>2025</v>
      </c>
      <c r="N112" s="105" t="str">
        <f>VLOOKUP(Tabela2[[#This Row],[SIEMA]],Siema2025,17,FALSE)</f>
        <v>Matutino</v>
      </c>
      <c r="O112" s="105" t="str">
        <f>VLOOKUP(Tabela2[[#This Row],[SIEMA]],Siema2025,5,FALSE)</f>
        <v>Plataforma</v>
      </c>
      <c r="P112" s="104" t="str">
        <f>VLOOKUP(Tabela2[[#This Row],[SIEMA]],Siema2025,21,FALSE)</f>
        <v>Poço 7-MRL-21D-RJS</v>
      </c>
      <c r="Q112" s="104" t="s">
        <v>637</v>
      </c>
      <c r="R112" s="104" t="s">
        <v>7146</v>
      </c>
      <c r="S112" s="104" t="s">
        <v>7147</v>
      </c>
      <c r="T112" s="104" t="str">
        <f>VLOOKUP(Tabela2[[#This Row],[SIEMA]],Siema2025,11,FALSE)</f>
        <v>0.01</v>
      </c>
      <c r="U112" s="104" t="str">
        <f>VLOOKUP(Tabela2[[#This Row],[SIEMA]],Siema2025,12,FALSE)</f>
        <v>M3</v>
      </c>
      <c r="V112" s="104" t="str">
        <f>IF(Q112="","",IF(ISNUMBER(Q112)=FALSE,"Não se aplica",IFERROR(VLOOKUP(Q112,Produtos!$A$1:$C$2319,3,FALSE),"Não Cadastrado")))</f>
        <v>Não se aplica</v>
      </c>
      <c r="W112" s="104"/>
      <c r="X112" s="113" t="str">
        <f>IF(Tabela2[[#This Row],[Origem do acidente]] = "Plataforma", "PREENCHER","NA")</f>
        <v>PREENCHER</v>
      </c>
      <c r="Y112" s="109" t="str">
        <f>IF(W112="","", IF(W112="NC","", IF(W112="NE","", IF(W112="NA","",IFERROR(VLOOKUP(W112,Produtos!$A$1:$C$2319,2,FALSE),"Não Cadastrado")))))</f>
        <v/>
      </c>
      <c r="Z112" s="104"/>
      <c r="AA112" s="104" t="str">
        <f>VLOOKUP(Tabela2[[#This Row],[SIEMA]],Siema2025,12,FALSE)</f>
        <v>M3</v>
      </c>
      <c r="AB112" s="104" t="str">
        <f>IF(W112="","",IF(ISNUMBER(W112)=FALSE,"Não se aplica",IFERROR(VLOOKUP(W112,Produtos!$A$1:$C$2319,3,FALSE),"Não Cadastrado")))</f>
        <v/>
      </c>
      <c r="AC112" s="104"/>
      <c r="AD112" s="108" t="str">
        <f>IF(Tabela2[[#This Row],[Origem do acidente]] = "Plataforma", "PREENCHER","NA")</f>
        <v>PREENCHER</v>
      </c>
      <c r="AE112" s="107" t="str">
        <f>IF(AC112="","", IF(AC112="NC","", IF(AC112="NE","", IF(AC112="NA","",IFERROR(VLOOKUP(AC112,Produtos!$A$1:$C$2319,2,FALSE),"Não Cadastrado")))))</f>
        <v/>
      </c>
      <c r="AF112" s="104"/>
      <c r="AG112" s="104"/>
      <c r="AH112" s="104" t="str">
        <f>IF(AC112="","",IF(ISNUMBER(AC112)=FALSE,"Não se aplica",IFERROR(VLOOKUP(AC112,Produtos!$A$1:$C$2319,3,FALSE),"Não Cadastrado")))</f>
        <v/>
      </c>
      <c r="AI112" s="104"/>
      <c r="AJ112" s="104" t="str">
        <f>VLOOKUP(Tabela2[[#This Row],[SIEMA]],Siema2025,26,FALSE)</f>
        <v>Perda de contenção na câmara do atuador da VG2 da TRT.</v>
      </c>
      <c r="AK112" s="107"/>
      <c r="AL112" s="107"/>
      <c r="AM112" s="107"/>
      <c r="AN112" s="108" t="str">
        <f>VLOOKUP(Tabela2[[#This Row],[SIEMA]],Siema2025,51,FALSE)</f>
        <v/>
      </c>
      <c r="AO112" s="108" t="str">
        <f>VLOOKUP(Tabela2[[#This Row],[SIEMA]],Siema2025,53,FALSE)</f>
        <v/>
      </c>
      <c r="AP112" s="108" t="str">
        <f>VLOOKUP(Tabela2[[#This Row],[SIEMA]],Siema2025,55,FALSE)</f>
        <v/>
      </c>
      <c r="AQ112" s="108" t="str">
        <f>VLOOKUP(Tabela2[[#This Row],[SIEMA]],Siema2025,57,FALSE)</f>
        <v/>
      </c>
      <c r="AR112" s="108" t="str">
        <f>VLOOKUP(Tabela2[[#This Row],[SIEMA]],Siema2025,59,FALSE)</f>
        <v/>
      </c>
      <c r="AS112" s="108" t="str">
        <f>VLOOKUP(Tabela2[[#This Row],[SIEMA]],Siema2025,61,FALSE)</f>
        <v>X</v>
      </c>
      <c r="AT112" s="108" t="str">
        <f>VLOOKUP(Tabela2[[#This Row],[SIEMA]],Siema2025,63,FALSE)</f>
        <v/>
      </c>
      <c r="AU112" s="108" t="str">
        <f>VLOOKUP(Tabela2[[#This Row],[SIEMA]],Siema2025,65,FALSE)</f>
        <v/>
      </c>
      <c r="AV112" s="108" t="str">
        <f>VLOOKUP(Tabela2[[#This Row],[SIEMA]],Siema2025,67,FALSE)</f>
        <v/>
      </c>
      <c r="AW112" s="108" t="str">
        <f>VLOOKUP(Tabela2[[#This Row],[SIEMA]],Siema2025,69,FALSE)</f>
        <v/>
      </c>
      <c r="AX112" s="108" t="str">
        <f>VLOOKUP(Tabela2[[#This Row],[SIEMA]],Siema2025,71,FALSE)</f>
        <v/>
      </c>
      <c r="AY112" s="108" t="str">
        <f>VLOOKUP(Tabela2[[#This Row],[SIEMA]],Siema2025,73,FALSE)</f>
        <v/>
      </c>
      <c r="AZ112" s="108" t="str">
        <f>VLOOKUP(Tabela2[[#This Row],[SIEMA]],Siema2025,75,FALSE)</f>
        <v/>
      </c>
      <c r="BA112" s="108" t="str">
        <f>VLOOKUP(Tabela2[[#This Row],[SIEMA]],Siema2025,77,FALSE)</f>
        <v/>
      </c>
      <c r="BB112" s="108" t="str">
        <f>VLOOKUP(Tabela2[[#This Row],[SIEMA]],Siema2025,79,FALSE)</f>
        <v/>
      </c>
      <c r="BC112" s="108" t="str">
        <f>IF(Tabela2[[#This Row],[Outro(s) ]] = "X", "PREENCHER","NA")</f>
        <v>NA</v>
      </c>
      <c r="BD112" s="108" t="str">
        <f>VLOOKUP(Tabela2[[#This Row],[SIEMA]],Siema2025,82,FALSE)</f>
        <v/>
      </c>
      <c r="BE112" s="108" t="str">
        <f>VLOOKUP(Tabela2[[#This Row],[SIEMA]],Siema2025,81,FALSE)</f>
        <v/>
      </c>
      <c r="BF112" s="110" t="str">
        <f>VLOOKUP(Tabela2[[#This Row],[SIEMA]],Siema2025,28,FALSE)</f>
        <v>Petrobras</v>
      </c>
      <c r="BG112" s="110"/>
      <c r="BH112" s="111" t="str">
        <f>VLOOKUP(Tabela2[[#This Row],[SIEMA]],Siema2025,29,FALSE)</f>
        <v>33000167100750</v>
      </c>
      <c r="BI112" s="112" t="str">
        <f>VLOOKUP(Tabela2[[#This Row],[SIEMA]],Siema2025,107,FALSE)</f>
        <v>Não</v>
      </c>
      <c r="BJ112" s="107" t="s">
        <v>7099</v>
      </c>
      <c r="BK112" s="104" t="s">
        <v>2696</v>
      </c>
      <c r="BL112" s="140">
        <v>45708</v>
      </c>
      <c r="BM112" s="108">
        <f ca="1">IF(Tabela2[[#This Row],[Data de atendimento do Ibama (considerar o primeiro documento/ação)]]="",_xlfn.DAYS(TODAY(),J112),_xlfn.DAYS(Tabela2[[#This Row],[Data de atendimento do Ibama (considerar o primeiro documento/ação)]],J112))</f>
        <v>6</v>
      </c>
      <c r="BN112" s="108" t="str">
        <f>IF(Tabela2[[#This Row],[Atendido pelo Ibama ("Não" ou "Sim")]]="Não","Preencher", IF(Tabela2[[#This Row],[Atendido pelo Ibama ("Não" ou "Sim")]]="Sim","NA",""))</f>
        <v>NA</v>
      </c>
      <c r="BO112" s="114" t="s">
        <v>7138</v>
      </c>
      <c r="BP112" s="108" t="str">
        <f>IF(Tabela2[[#This Row],[Forma de atendimento (primeiro documento/ação)]]= "Outros (especificar)", "PREENCHER","NA")</f>
        <v>NA</v>
      </c>
      <c r="BQ112" s="106" t="s">
        <v>123</v>
      </c>
      <c r="BR112" s="108" t="str">
        <f>IF(Tabela2[[#This Row],[Equipe do Ibama foi a campo? Houve sobrevoo do Poseidon?]] = "Sim", "PREENCHER","NA")</f>
        <v>NA</v>
      </c>
      <c r="BS112" s="108" t="str">
        <f>IF(Tabela2[[#This Row],[Se sim, foi emitida Ordem de Emergência? (informações vinculada à coluna CK)]] = "Sim", "PREENCHER","NA")</f>
        <v>NA</v>
      </c>
      <c r="BT112" s="108" t="s">
        <v>7114</v>
      </c>
      <c r="BU112" s="108" t="s">
        <v>123</v>
      </c>
      <c r="BV112" s="108" t="s">
        <v>2696</v>
      </c>
      <c r="BW112" s="108" t="s">
        <v>123</v>
      </c>
      <c r="BX112" s="106"/>
      <c r="BY112" s="106"/>
      <c r="BZ112" s="104" t="str">
        <f>IF(Tabela2[[#This Row],[Data do documento de encerramento]]="NA","NA",IF(Tabela2[[#This Row],[Data do documento de encerramento]]="","Pendente de conclusão/ encerramento",_xlfn.DAYS(Tabela2[[#This Row],[Data do documento de encerramento]],J112)))</f>
        <v>Pendente de conclusão/ encerramento</v>
      </c>
      <c r="CA112" s="107"/>
      <c r="CB112" s="107"/>
      <c r="CC112" s="107" t="s">
        <v>7148</v>
      </c>
      <c r="CD112" s="107" t="s">
        <v>123</v>
      </c>
      <c r="CE112" s="107" t="s">
        <v>123</v>
      </c>
      <c r="CF112" s="107" t="s">
        <v>7149</v>
      </c>
    </row>
    <row r="113" spans="1:84" ht="30.75">
      <c r="A113" s="169">
        <v>202521650423</v>
      </c>
      <c r="B113" s="170" t="s">
        <v>7666</v>
      </c>
      <c r="C113" s="108" t="s">
        <v>7135</v>
      </c>
      <c r="D113" s="106" t="s">
        <v>637</v>
      </c>
      <c r="E113" s="106" t="s">
        <v>7667</v>
      </c>
      <c r="F113" s="106"/>
      <c r="G113" s="106" t="s">
        <v>7668</v>
      </c>
      <c r="H113" s="28" t="s">
        <v>7669</v>
      </c>
      <c r="I113" s="104" t="str">
        <f>VLOOKUP(Tabela2[[#This Row],[SIEMA]],Siema2025,19,FALSE)</f>
        <v>Campos</v>
      </c>
      <c r="J113" s="105">
        <f>VLOOKUP(Tabela2[[#This Row],[SIEMA]],Siema2025,2,FALSE)</f>
        <v>45702</v>
      </c>
      <c r="K113" s="105" t="str">
        <f>VLOOKUP(Tabela2[[#This Row],[SIEMA]],Siema2025,16,FALSE)</f>
        <v>Sexta</v>
      </c>
      <c r="L113" s="106" t="str">
        <f>IF(Tabela2[[#This Row],[Data]]="","Sem Informação",VLOOKUP(MONTH(Tabela2[[#This Row],[Data]]),'[1]Validação de dados'!$I$1:$J$13,2,0))</f>
        <v>Fevereiro</v>
      </c>
      <c r="M113" s="104">
        <f>YEAR(Tabela2[[#This Row],[Data]])</f>
        <v>2025</v>
      </c>
      <c r="N113" s="105" t="str">
        <f>VLOOKUP(Tabela2[[#This Row],[SIEMA]],Siema2025,17,FALSE)</f>
        <v>Vespertino</v>
      </c>
      <c r="O113" s="105" t="str">
        <f>VLOOKUP(Tabela2[[#This Row],[SIEMA]],Siema2025,5,FALSE)</f>
        <v>Plataforma</v>
      </c>
      <c r="P113" s="104" t="str">
        <f>VLOOKUP(Tabela2[[#This Row],[SIEMA]],Siema2025,21,FALSE)</f>
        <v>Petrobras 31 (P-31), Campo de Albacora, Bacia de Campos.</v>
      </c>
      <c r="Q113" s="104" t="s">
        <v>637</v>
      </c>
      <c r="R113" s="104" t="s">
        <v>7268</v>
      </c>
      <c r="S113" s="104" t="s">
        <v>7147</v>
      </c>
      <c r="T113" s="151" t="s">
        <v>3452</v>
      </c>
      <c r="U113" s="104" t="str">
        <f>VLOOKUP(Tabela2[[#This Row],[SIEMA]],Siema2025,12,FALSE)</f>
        <v>M3</v>
      </c>
      <c r="V113" s="104" t="s">
        <v>637</v>
      </c>
      <c r="W113" s="106"/>
      <c r="X113" s="113" t="str">
        <f>IF(Tabela2[[#This Row],[Origem do acidente]] = "Plataforma", "PREENCHER","NA")</f>
        <v>PREENCHER</v>
      </c>
      <c r="Y113" s="109"/>
      <c r="Z113" s="104"/>
      <c r="AA113" s="104" t="str">
        <f>VLOOKUP(Tabela2[[#This Row],[SIEMA]],Siema2025,12,FALSE)</f>
        <v>M3</v>
      </c>
      <c r="AB113" s="104"/>
      <c r="AC113" s="104"/>
      <c r="AD113" s="108" t="str">
        <f>IF(Tabela2[[#This Row],[Origem do acidente]] = "Plataforma", "PREENCHER","NA")</f>
        <v>PREENCHER</v>
      </c>
      <c r="AE113" s="107" t="str">
        <f>IF(AC113="","", IF(AC113="NC","", IF(AC113="NE","", IF(AC113="NA","",IFERROR(VLOOKUP(AC113,Produtos!$A$1:$C$2319,2,FALSE),"Não Cadastrado")))))</f>
        <v/>
      </c>
      <c r="AF113" s="104"/>
      <c r="AG113" s="104"/>
      <c r="AH113" s="104" t="str">
        <f>IF(AC113="","",IF(ISNUMBER(AC113)=FALSE,"Não se aplica",IFERROR(VLOOKUP(AC113,Produtos!$A$1:$C$2319,3,FALSE),"Não Cadastrado")))</f>
        <v/>
      </c>
      <c r="AI113" s="104"/>
      <c r="AJ113" s="104" t="str">
        <f>VLOOKUP(Tabela2[[#This Row],[SIEMA]],Siema2025,26,FALSE)</f>
        <v>Folga ou falha de conexão hidráulica.</v>
      </c>
      <c r="AK113" s="107"/>
      <c r="AL113" s="107"/>
      <c r="AM113" s="107"/>
      <c r="AN113" s="108" t="str">
        <f>VLOOKUP(Tabela2[[#This Row],[SIEMA]],Siema2025,51,FALSE)</f>
        <v/>
      </c>
      <c r="AO113" s="108" t="str">
        <f>VLOOKUP(Tabela2[[#This Row],[SIEMA]],Siema2025,53,FALSE)</f>
        <v/>
      </c>
      <c r="AP113" s="108" t="str">
        <f>VLOOKUP(Tabela2[[#This Row],[SIEMA]],Siema2025,55,FALSE)</f>
        <v/>
      </c>
      <c r="AQ113" s="108" t="str">
        <f>VLOOKUP(Tabela2[[#This Row],[SIEMA]],Siema2025,57,FALSE)</f>
        <v/>
      </c>
      <c r="AR113" s="108" t="str">
        <f>VLOOKUP(Tabela2[[#This Row],[SIEMA]],Siema2025,59,FALSE)</f>
        <v/>
      </c>
      <c r="AS113" s="108" t="str">
        <f>VLOOKUP(Tabela2[[#This Row],[SIEMA]],Siema2025,61,FALSE)</f>
        <v>X</v>
      </c>
      <c r="AT113" s="108" t="str">
        <f>VLOOKUP(Tabela2[[#This Row],[SIEMA]],Siema2025,63,FALSE)</f>
        <v/>
      </c>
      <c r="AU113" s="108" t="str">
        <f>VLOOKUP(Tabela2[[#This Row],[SIEMA]],Siema2025,65,FALSE)</f>
        <v/>
      </c>
      <c r="AV113" s="108" t="str">
        <f>VLOOKUP(Tabela2[[#This Row],[SIEMA]],Siema2025,67,FALSE)</f>
        <v/>
      </c>
      <c r="AW113" s="108" t="str">
        <f>VLOOKUP(Tabela2[[#This Row],[SIEMA]],Siema2025,69,FALSE)</f>
        <v/>
      </c>
      <c r="AX113" s="108" t="str">
        <f>VLOOKUP(Tabela2[[#This Row],[SIEMA]],Siema2025,71,FALSE)</f>
        <v/>
      </c>
      <c r="AY113" s="108" t="str">
        <f>VLOOKUP(Tabela2[[#This Row],[SIEMA]],Siema2025,73,FALSE)</f>
        <v/>
      </c>
      <c r="AZ113" s="108" t="str">
        <f>VLOOKUP(Tabela2[[#This Row],[SIEMA]],Siema2025,75,FALSE)</f>
        <v/>
      </c>
      <c r="BA113" s="108" t="str">
        <f>VLOOKUP(Tabela2[[#This Row],[SIEMA]],Siema2025,77,FALSE)</f>
        <v/>
      </c>
      <c r="BB113" s="108" t="str">
        <f>VLOOKUP(Tabela2[[#This Row],[SIEMA]],Siema2025,79,FALSE)</f>
        <v/>
      </c>
      <c r="BC113" s="108" t="str">
        <f>IF(Tabela2[[#This Row],[Outro(s) ]] = "X", "PREENCHER","NA")</f>
        <v>NA</v>
      </c>
      <c r="BD113" s="108" t="str">
        <f>VLOOKUP(Tabela2[[#This Row],[SIEMA]],Siema2025,82,FALSE)</f>
        <v/>
      </c>
      <c r="BE113" s="108" t="str">
        <f>VLOOKUP(Tabela2[[#This Row],[SIEMA]],Siema2025,81,FALSE)</f>
        <v/>
      </c>
      <c r="BF113" s="110" t="str">
        <f>VLOOKUP(Tabela2[[#This Row],[SIEMA]],Siema2025,28,FALSE)</f>
        <v>Petrobras / UN-ES</v>
      </c>
      <c r="BG113" s="110"/>
      <c r="BH113" s="111" t="str">
        <f>VLOOKUP(Tabela2[[#This Row],[SIEMA]],Siema2025,29,FALSE)</f>
        <v>33000167000454</v>
      </c>
      <c r="BI113" s="112" t="str">
        <f>VLOOKUP(Tabela2[[#This Row],[SIEMA]],Siema2025,107,FALSE)</f>
        <v>Não</v>
      </c>
      <c r="BJ113" s="107" t="s">
        <v>7099</v>
      </c>
      <c r="BK113" s="104" t="s">
        <v>2696</v>
      </c>
      <c r="BL113" s="140">
        <v>45708</v>
      </c>
      <c r="BM113" s="108">
        <f ca="1">IF(Tabela2[[#This Row],[Data de atendimento do Ibama (considerar o primeiro documento/ação)]]="",_xlfn.DAYS(TODAY(),J113),_xlfn.DAYS(Tabela2[[#This Row],[Data de atendimento do Ibama (considerar o primeiro documento/ação)]],J113))</f>
        <v>6</v>
      </c>
      <c r="BN113" s="108" t="str">
        <f>IF(Tabela2[[#This Row],[Atendido pelo Ibama ("Não" ou "Sim")]]="Não","Preencher", IF(Tabela2[[#This Row],[Atendido pelo Ibama ("Não" ou "Sim")]]="Sim","NA",""))</f>
        <v>NA</v>
      </c>
      <c r="BO113" s="114" t="s">
        <v>7138</v>
      </c>
      <c r="BP113" s="108" t="str">
        <f>IF(Tabela2[[#This Row],[Forma de atendimento (primeiro documento/ação)]]= "Outros (especificar)", "PREENCHER","NA")</f>
        <v>NA</v>
      </c>
      <c r="BQ113" s="106" t="s">
        <v>123</v>
      </c>
      <c r="BR113" s="108" t="str">
        <f>IF(Tabela2[[#This Row],[Equipe do Ibama foi a campo? Houve sobrevoo do Poseidon?]] = "Sim", "PREENCHER","NA")</f>
        <v>NA</v>
      </c>
      <c r="BS113" s="108" t="str">
        <f>IF(Tabela2[[#This Row],[Se sim, foi emitida Ordem de Emergência? (informações vinculada à coluna CK)]] = "Sim", "PREENCHER","NA")</f>
        <v>NA</v>
      </c>
      <c r="BT113" s="108" t="s">
        <v>7101</v>
      </c>
      <c r="BU113" s="108" t="s">
        <v>2696</v>
      </c>
      <c r="BV113" s="108" t="s">
        <v>123</v>
      </c>
      <c r="BW113" s="108" t="s">
        <v>2696</v>
      </c>
      <c r="BX113" s="106" t="s">
        <v>7102</v>
      </c>
      <c r="BY113" s="140">
        <v>46017</v>
      </c>
      <c r="BZ113" s="104">
        <f>IF(Tabela2[[#This Row],[Data do documento de encerramento]]="NA","NA",IF(Tabela2[[#This Row],[Data do documento de encerramento]]="","Pendente de conclusão/ encerramento",_xlfn.DAYS(Tabela2[[#This Row],[Data do documento de encerramento]],J113)))</f>
        <v>315</v>
      </c>
      <c r="CA113" s="107"/>
      <c r="CB113" s="107"/>
      <c r="CC113" s="107" t="s">
        <v>7670</v>
      </c>
      <c r="CD113" s="107" t="s">
        <v>123</v>
      </c>
      <c r="CE113" s="107" t="s">
        <v>123</v>
      </c>
      <c r="CF113" s="107" t="s">
        <v>7149</v>
      </c>
    </row>
    <row r="114" spans="1:84" ht="60.75">
      <c r="A114" s="169">
        <v>202521654001</v>
      </c>
      <c r="B114" s="170" t="s">
        <v>7671</v>
      </c>
      <c r="C114" s="108" t="str">
        <f>VLOOKUP(Tabela2[[#This Row],[SIEMA]],Siema2025,4,FALSE)</f>
        <v xml:space="preserve"> MG</v>
      </c>
      <c r="D114" s="106" t="str">
        <f>VLOOKUP(Tabela2[[#This Row],[SIEMA]],Siema2025,3,FALSE)</f>
        <v xml:space="preserve">Itatiaiuçu </v>
      </c>
      <c r="E114" s="106" t="s">
        <v>4216</v>
      </c>
      <c r="F114" s="106" t="s">
        <v>7672</v>
      </c>
      <c r="G114" s="106" t="s">
        <v>7673</v>
      </c>
      <c r="H114" s="106" t="s">
        <v>7674</v>
      </c>
      <c r="I114" s="104" t="s">
        <v>7120</v>
      </c>
      <c r="J114" s="105">
        <f>VLOOKUP(Tabela2[[#This Row],[SIEMA]],Siema2025,2,FALSE)</f>
        <v>45704</v>
      </c>
      <c r="K114" s="105" t="str">
        <f>VLOOKUP(Tabela2[[#This Row],[SIEMA]],Siema2025,16,FALSE)</f>
        <v>Domingo</v>
      </c>
      <c r="L114" s="106" t="str">
        <f>IF(Tabela2[[#This Row],[Data]]="","Sem Informação",VLOOKUP(MONTH(Tabela2[[#This Row],[Data]]),'[1]Validação de dados'!$I$1:$J$13,2,0))</f>
        <v>Fevereiro</v>
      </c>
      <c r="M114" s="104">
        <f>YEAR(Tabela2[[#This Row],[Data]])</f>
        <v>2025</v>
      </c>
      <c r="N114" s="105" t="str">
        <f>VLOOKUP(Tabela2[[#This Row],[SIEMA]],Siema2025,17,FALSE)</f>
        <v>Vespertino</v>
      </c>
      <c r="O114" s="105" t="str">
        <f>VLOOKUP(Tabela2[[#This Row],[SIEMA]],Siema2025,5,FALSE)</f>
        <v>Rodovia</v>
      </c>
      <c r="P114" s="104" t="str">
        <f>VLOOKUP(Tabela2[[#This Row],[SIEMA]],Siema2025,21,FALSE)</f>
        <v>RODOVIA FERNÃO DIAS KM 540 ITATIAIUÇU, MG</v>
      </c>
      <c r="Q114" s="104" t="s">
        <v>7409</v>
      </c>
      <c r="R114" s="104" t="s">
        <v>7675</v>
      </c>
      <c r="S114" s="107" t="str">
        <f>IF(Q114="","", IF(Q114="NC","", IF(Q114="NE","", IF(Q114="NA","",IFERROR(VLOOKUP(Q114,Produtos!$A$1:$C$2319,2,FALSE),"Não Cadastrado")))))</f>
        <v/>
      </c>
      <c r="T114" s="104" t="str">
        <f>VLOOKUP(Tabela2[[#This Row],[SIEMA]],Siema2025,11,FALSE)</f>
        <v xml:space="preserve"> </v>
      </c>
      <c r="U114" s="104" t="str">
        <f>VLOOKUP(Tabela2[[#This Row],[SIEMA]],Siema2025,12,FALSE)</f>
        <v xml:space="preserve"> </v>
      </c>
      <c r="V114" s="104" t="s">
        <v>7676</v>
      </c>
      <c r="W114" s="104" t="str">
        <f>VLOOKUP(Tabela2[[#This Row],[SIEMA]],Siema2025,10,FALSE)</f>
        <v/>
      </c>
      <c r="X114" s="113" t="str">
        <f>IF(Tabela2[[#This Row],[Origem do acidente]] = "Plataforma", "PREENCHER","NA")</f>
        <v>NA</v>
      </c>
      <c r="Y114" s="109" t="str">
        <f>IF(W114="","", IF(W114="NC","", IF(W114="NE","", IF(W114="NA","",IFERROR(VLOOKUP(W114,Produtos!$A$1:$C$2319,2,FALSE),"Não Cadastrado")))))</f>
        <v/>
      </c>
      <c r="Z114" s="104" t="str">
        <f>VLOOKUP(Tabela2[[#This Row],[SIEMA]],Siema2025,11,FALSE)</f>
        <v xml:space="preserve"> </v>
      </c>
      <c r="AA114" s="104" t="str">
        <f>VLOOKUP(Tabela2[[#This Row],[SIEMA]],Siema2025,12,FALSE)</f>
        <v xml:space="preserve"> </v>
      </c>
      <c r="AB114" s="104" t="str">
        <f>IF(W114="","",IF(ISNUMBER(W114)=FALSE,"Não se aplica",IFERROR(VLOOKUP(W114,Produtos!$A$1:$C$2319,3,FALSE),"Não Cadastrado")))</f>
        <v/>
      </c>
      <c r="AC114" s="104"/>
      <c r="AD114" s="108" t="str">
        <f>IF(Tabela2[[#This Row],[Origem do acidente]] = "Plataforma", "PREENCHER","NA")</f>
        <v>NA</v>
      </c>
      <c r="AE114" s="107" t="str">
        <f>IF(AC114="","", IF(AC114="NC","", IF(AC114="NE","", IF(AC114="NA","",IFERROR(VLOOKUP(AC114,Produtos!$A$1:$C$2319,2,FALSE),"Não Cadastrado")))))</f>
        <v/>
      </c>
      <c r="AF114" s="104"/>
      <c r="AG114" s="104"/>
      <c r="AH114" s="104" t="str">
        <f>IF(AC114="","",IF(ISNUMBER(AC114)=FALSE,"Não se aplica",IFERROR(VLOOKUP(AC114,Produtos!$A$1:$C$2319,3,FALSE),"Não Cadastrado")))</f>
        <v/>
      </c>
      <c r="AI114" s="104"/>
      <c r="AJ114" s="104" t="str">
        <f>VLOOKUP(Tabela2[[#This Row],[SIEMA]],Siema2025,26,FALSE)</f>
        <v>SEGUNDO INFORMAÇÕES V1 SEGUIA SENTIDO NORTE PELA FAIXA 2, QUANDO CONDUTOR ALEGA QUE CAMINHÃO SOFREU UMA PANE MECÂNICA O MESMO PERDEU CONTROLE DIRECIONAL E COLIDIU NA TRASEIRA DO V2. O V2 PERDEU CONTROLE DIRECIONAL E COLIDIU NO TALUDE LATERAL ONDE PERMANECEU E V01 EM POSIÇÃO NORMAL PELO ACOSTAMENTO.</v>
      </c>
      <c r="AK114" s="107" t="s">
        <v>7112</v>
      </c>
      <c r="AL114" s="107" t="s">
        <v>7358</v>
      </c>
      <c r="AM114" s="107" t="s">
        <v>7180</v>
      </c>
      <c r="AN114" s="108" t="str">
        <f>VLOOKUP(Tabela2[[#This Row],[SIEMA]],Siema2025,51,FALSE)</f>
        <v/>
      </c>
      <c r="AO114" s="108" t="str">
        <f>VLOOKUP(Tabela2[[#This Row],[SIEMA]],Siema2025,53,FALSE)</f>
        <v/>
      </c>
      <c r="AP114" s="108" t="str">
        <f>VLOOKUP(Tabela2[[#This Row],[SIEMA]],Siema2025,55,FALSE)</f>
        <v/>
      </c>
      <c r="AQ114" s="108" t="str">
        <f>VLOOKUP(Tabela2[[#This Row],[SIEMA]],Siema2025,57,FALSE)</f>
        <v/>
      </c>
      <c r="AR114" s="108" t="str">
        <f>VLOOKUP(Tabela2[[#This Row],[SIEMA]],Siema2025,59,FALSE)</f>
        <v/>
      </c>
      <c r="AS114" s="108" t="str">
        <f>VLOOKUP(Tabela2[[#This Row],[SIEMA]],Siema2025,61,FALSE)</f>
        <v/>
      </c>
      <c r="AT114" s="108" t="str">
        <f>VLOOKUP(Tabela2[[#This Row],[SIEMA]],Siema2025,63,FALSE)</f>
        <v/>
      </c>
      <c r="AU114" s="108" t="str">
        <f>VLOOKUP(Tabela2[[#This Row],[SIEMA]],Siema2025,65,FALSE)</f>
        <v>X</v>
      </c>
      <c r="AV114" s="108" t="str">
        <f>VLOOKUP(Tabela2[[#This Row],[SIEMA]],Siema2025,67,FALSE)</f>
        <v/>
      </c>
      <c r="AW114" s="108" t="str">
        <f>VLOOKUP(Tabela2[[#This Row],[SIEMA]],Siema2025,69,FALSE)</f>
        <v/>
      </c>
      <c r="AX114" s="108" t="str">
        <f>VLOOKUP(Tabela2[[#This Row],[SIEMA]],Siema2025,71,FALSE)</f>
        <v/>
      </c>
      <c r="AY114" s="108" t="str">
        <f>VLOOKUP(Tabela2[[#This Row],[SIEMA]],Siema2025,73,FALSE)</f>
        <v/>
      </c>
      <c r="AZ114" s="108" t="str">
        <f>VLOOKUP(Tabela2[[#This Row],[SIEMA]],Siema2025,75,FALSE)</f>
        <v/>
      </c>
      <c r="BA114" s="108" t="str">
        <f>VLOOKUP(Tabela2[[#This Row],[SIEMA]],Siema2025,77,FALSE)</f>
        <v/>
      </c>
      <c r="BB114" s="108" t="str">
        <f>VLOOKUP(Tabela2[[#This Row],[SIEMA]],Siema2025,79,FALSE)</f>
        <v/>
      </c>
      <c r="BC114" s="108" t="str">
        <f>IF(Tabela2[[#This Row],[Outro(s) ]] = "X", "PREENCHER","NA")</f>
        <v>NA</v>
      </c>
      <c r="BD114" s="108" t="str">
        <f>VLOOKUP(Tabela2[[#This Row],[SIEMA]],Siema2025,82,FALSE)</f>
        <v/>
      </c>
      <c r="BE114" s="108" t="str">
        <f>VLOOKUP(Tabela2[[#This Row],[SIEMA]],Siema2025,81,FALSE)</f>
        <v/>
      </c>
      <c r="BF114" s="110" t="str">
        <f>VLOOKUP(Tabela2[[#This Row],[SIEMA]],Siema2025,28,FALSE)</f>
        <v>FORMATO TRANSPORTES LMTD</v>
      </c>
      <c r="BG114" s="110"/>
      <c r="BH114" s="111" t="str">
        <f>VLOOKUP(Tabela2[[#This Row],[SIEMA]],Siema2025,29,FALSE)</f>
        <v>13727240000134</v>
      </c>
      <c r="BI114" s="112" t="str">
        <f>VLOOKUP(Tabela2[[#This Row],[SIEMA]],Siema2025,107,FALSE)</f>
        <v>Não</v>
      </c>
      <c r="BJ114" s="107" t="s">
        <v>7099</v>
      </c>
      <c r="BK114" s="104" t="s">
        <v>2696</v>
      </c>
      <c r="BL114" s="140">
        <v>45783</v>
      </c>
      <c r="BM114" s="108">
        <f ca="1">IF(Tabela2[[#This Row],[Data de atendimento do Ibama (considerar o primeiro documento/ação)]]="",_xlfn.DAYS(TODAY(),J114),_xlfn.DAYS(Tabela2[[#This Row],[Data de atendimento do Ibama (considerar o primeiro documento/ação)]],J114))</f>
        <v>79</v>
      </c>
      <c r="BN114" s="108" t="str">
        <f>IF(Tabela2[[#This Row],[Atendido pelo Ibama ("Não" ou "Sim")]]="Não","Preencher", IF(Tabela2[[#This Row],[Atendido pelo Ibama ("Não" ou "Sim")]]="Sim","NA",""))</f>
        <v>NA</v>
      </c>
      <c r="BO114" s="114" t="s">
        <v>7100</v>
      </c>
      <c r="BP114" s="108" t="str">
        <f>IF(Tabela2[[#This Row],[Forma de atendimento (primeiro documento/ação)]]= "Outros (especificar)", "PREENCHER","NA")</f>
        <v>NA</v>
      </c>
      <c r="BQ114" s="106" t="s">
        <v>123</v>
      </c>
      <c r="BR114" s="108" t="s">
        <v>123</v>
      </c>
      <c r="BS114" s="108" t="str">
        <f>IF(Tabela2[[#This Row],[Se sim, foi emitida Ordem de Emergência? (informações vinculada à coluna CK)]] = "Sim", "PREENCHER","NA")</f>
        <v>NA</v>
      </c>
      <c r="BT114" s="108" t="s">
        <v>7101</v>
      </c>
      <c r="BU114" s="108" t="s">
        <v>2696</v>
      </c>
      <c r="BV114" s="108" t="s">
        <v>123</v>
      </c>
      <c r="BW114" s="108" t="s">
        <v>2696</v>
      </c>
      <c r="BX114" s="106" t="s">
        <v>7102</v>
      </c>
      <c r="BY114" s="140">
        <v>45909</v>
      </c>
      <c r="BZ114" s="104">
        <f>IF(Tabela2[[#This Row],[Data do documento de encerramento]]="NA","NA",IF(Tabela2[[#This Row],[Data do documento de encerramento]]="","Pendente de conclusão/ encerramento",_xlfn.DAYS(Tabela2[[#This Row],[Data do documento de encerramento]],J114)))</f>
        <v>205</v>
      </c>
      <c r="CA114" s="107" t="s">
        <v>7189</v>
      </c>
      <c r="CB114" s="107"/>
      <c r="CC114" s="107"/>
      <c r="CD114" s="107"/>
      <c r="CE114" s="107"/>
      <c r="CF114" s="107"/>
    </row>
    <row r="115" spans="1:84" ht="45.75">
      <c r="A115" s="169">
        <v>202521736034</v>
      </c>
      <c r="B115" s="170" t="s">
        <v>7677</v>
      </c>
      <c r="C115" s="108" t="str">
        <f>VLOOKUP(Tabela2[[#This Row],[SIEMA]],Siema2025,4,FALSE)</f>
        <v xml:space="preserve"> BA</v>
      </c>
      <c r="D115" s="106" t="str">
        <f>VLOOKUP(Tabela2[[#This Row],[SIEMA]],Siema2025,3,FALSE)</f>
        <v xml:space="preserve">Caetité </v>
      </c>
      <c r="E115" s="106" t="str">
        <f>VLOOKUP(Tabela2[[#This Row],[SIEMA]],Siema2025,20,FALSE)</f>
        <v>Fazenda Cachoeira, S/N, Zona Rural</v>
      </c>
      <c r="F115" s="106"/>
      <c r="G115" s="106" t="s">
        <v>7652</v>
      </c>
      <c r="H115" s="106" t="s">
        <v>7653</v>
      </c>
      <c r="I115" s="104" t="str">
        <f>VLOOKUP(Tabela2[[#This Row],[SIEMA]],Siema2025,19,FALSE)</f>
        <v/>
      </c>
      <c r="J115" s="105">
        <f>VLOOKUP(Tabela2[[#This Row],[SIEMA]],Siema2025,2,FALSE)</f>
        <v>45704</v>
      </c>
      <c r="K115" s="105" t="str">
        <f>VLOOKUP(Tabela2[[#This Row],[SIEMA]],Siema2025,16,FALSE)</f>
        <v>Domingo</v>
      </c>
      <c r="L115" s="106" t="str">
        <f>IF(Tabela2[[#This Row],[Data]]="","Sem Informação",VLOOKUP(MONTH(Tabela2[[#This Row],[Data]]),'[1]Validação de dados'!$I$1:$J$13,2,0))</f>
        <v>Fevereiro</v>
      </c>
      <c r="M115" s="104">
        <f>YEAR(Tabela2[[#This Row],[Data]])</f>
        <v>2025</v>
      </c>
      <c r="N115" s="105" t="str">
        <f>VLOOKUP(Tabela2[[#This Row],[SIEMA]],Siema2025,17,FALSE)</f>
        <v>Vespertino</v>
      </c>
      <c r="O115" s="105" t="str">
        <f>VLOOKUP(Tabela2[[#This Row],[SIEMA]],Siema2025,5,FALSE)</f>
        <v>Indústria</v>
      </c>
      <c r="P115" s="104" t="str">
        <f>VLOOKUP(Tabela2[[#This Row],[SIEMA]],Siema2025,21,FALSE)</f>
        <v>Durante a transferência de efluentes líquidos tratados da AA-220 e bombeados para AA-630 (PONDS), houve um seccionamento na linha de PEAD, acima do Pipe Rack. Ocasionando uma liberação não controlada de efluentes líquidos tratados.</v>
      </c>
      <c r="Q115" s="104">
        <v>2912</v>
      </c>
      <c r="R115" s="104" t="str">
        <f>VLOOKUP(Tabela2[[#This Row],[SIEMA]],Siema2025,10,FALSE)</f>
        <v/>
      </c>
      <c r="S115" s="107" t="str">
        <f>IF(Q115="","", IF(Q115="NC","", IF(Q115="NE","", IF(Q115="NA","",IFERROR(VLOOKUP(Q115,Produtos!$A$1:$C$2319,2,FALSE),"Não Cadastrado")))))</f>
        <v>MATERIAL RADIOATIVO, BAIXA ATIVIDADE ESPECÍFICA (BAE I), não-fissil ou fissil exceptivo</v>
      </c>
      <c r="T115" s="104" t="s">
        <v>1400</v>
      </c>
      <c r="U115" s="104" t="str">
        <f>VLOOKUP(Tabela2[[#This Row],[SIEMA]],Siema2025,12,FALSE)</f>
        <v xml:space="preserve"> </v>
      </c>
      <c r="V115" s="104">
        <f>IF(Q115="","",IF(ISNUMBER(Q115)=FALSE,"Não se aplica",IFERROR(VLOOKUP(Q115,Produtos!$A$1:$C$2319,3,FALSE),"Não Cadastrado")))</f>
        <v>7</v>
      </c>
      <c r="W115" s="104" t="str">
        <f>VLOOKUP(Tabela2[[#This Row],[SIEMA]],Siema2025,10,FALSE)</f>
        <v/>
      </c>
      <c r="X115" s="113" t="str">
        <f>IF(Tabela2[[#This Row],[Origem do acidente]] = "Plataforma", "PREENCHER","NA")</f>
        <v>NA</v>
      </c>
      <c r="Y115" s="109" t="str">
        <f>IF(W115="","", IF(W115="NC","", IF(W115="NE","", IF(W115="NA","",IFERROR(VLOOKUP(W115,Produtos!$A$1:$C$2319,2,FALSE),"Não Cadastrado")))))</f>
        <v/>
      </c>
      <c r="Z115" s="104" t="str">
        <f>VLOOKUP(Tabela2[[#This Row],[SIEMA]],Siema2025,11,FALSE)</f>
        <v xml:space="preserve"> </v>
      </c>
      <c r="AA115" s="104" t="str">
        <f>VLOOKUP(Tabela2[[#This Row],[SIEMA]],Siema2025,12,FALSE)</f>
        <v xml:space="preserve"> </v>
      </c>
      <c r="AB115" s="104" t="str">
        <f>IF(W115="","",IF(ISNUMBER(W115)=FALSE,"Não se aplica",IFERROR(VLOOKUP(W115,Produtos!$A$1:$C$2319,3,FALSE),"Não Cadastrado")))</f>
        <v/>
      </c>
      <c r="AC115" s="104"/>
      <c r="AD115" s="108" t="str">
        <f>IF(Tabela2[[#This Row],[Origem do acidente]] = "Plataforma", "PREENCHER","NA")</f>
        <v>NA</v>
      </c>
      <c r="AE115" s="107" t="str">
        <f>IF(AC115="","", IF(AC115="NC","", IF(AC115="NE","", IF(AC115="NA","",IFERROR(VLOOKUP(AC115,Produtos!$A$1:$C$2319,2,FALSE),"Não Cadastrado")))))</f>
        <v/>
      </c>
      <c r="AF115" s="104"/>
      <c r="AG115" s="104"/>
      <c r="AH115" s="104" t="str">
        <f>IF(AC115="","",IF(ISNUMBER(AC115)=FALSE,"Não se aplica",IFERROR(VLOOKUP(AC115,Produtos!$A$1:$C$2319,3,FALSE),"Não Cadastrado")))</f>
        <v/>
      </c>
      <c r="AI115" s="104"/>
      <c r="AJ115" s="104" t="s">
        <v>7655</v>
      </c>
      <c r="AK115" s="107"/>
      <c r="AL115" s="107"/>
      <c r="AM115" s="107"/>
      <c r="AN115" s="108" t="str">
        <f>VLOOKUP(Tabela2[[#This Row],[SIEMA]],Siema2025,51,FALSE)</f>
        <v/>
      </c>
      <c r="AO115" s="108" t="str">
        <f>VLOOKUP(Tabela2[[#This Row],[SIEMA]],Siema2025,53,FALSE)</f>
        <v/>
      </c>
      <c r="AP115" s="108" t="str">
        <f>VLOOKUP(Tabela2[[#This Row],[SIEMA]],Siema2025,55,FALSE)</f>
        <v/>
      </c>
      <c r="AQ115" s="108" t="str">
        <f>VLOOKUP(Tabela2[[#This Row],[SIEMA]],Siema2025,57,FALSE)</f>
        <v/>
      </c>
      <c r="AR115" s="108" t="str">
        <f>VLOOKUP(Tabela2[[#This Row],[SIEMA]],Siema2025,59,FALSE)</f>
        <v/>
      </c>
      <c r="AS115" s="108" t="str">
        <f>VLOOKUP(Tabela2[[#This Row],[SIEMA]],Siema2025,61,FALSE)</f>
        <v/>
      </c>
      <c r="AT115" s="108" t="str">
        <f>VLOOKUP(Tabela2[[#This Row],[SIEMA]],Siema2025,63,FALSE)</f>
        <v/>
      </c>
      <c r="AU115" s="108" t="str">
        <f>VLOOKUP(Tabela2[[#This Row],[SIEMA]],Siema2025,65,FALSE)</f>
        <v/>
      </c>
      <c r="AV115" s="108" t="str">
        <f>VLOOKUP(Tabela2[[#This Row],[SIEMA]],Siema2025,67,FALSE)</f>
        <v/>
      </c>
      <c r="AW115" s="108" t="str">
        <f>VLOOKUP(Tabela2[[#This Row],[SIEMA]],Siema2025,69,FALSE)</f>
        <v/>
      </c>
      <c r="AX115" s="108" t="str">
        <f>VLOOKUP(Tabela2[[#This Row],[SIEMA]],Siema2025,71,FALSE)</f>
        <v/>
      </c>
      <c r="AY115" s="108" t="str">
        <f>VLOOKUP(Tabela2[[#This Row],[SIEMA]],Siema2025,73,FALSE)</f>
        <v/>
      </c>
      <c r="AZ115" s="108" t="str">
        <f>VLOOKUP(Tabela2[[#This Row],[SIEMA]],Siema2025,75,FALSE)</f>
        <v/>
      </c>
      <c r="BA115" s="108" t="str">
        <f>VLOOKUP(Tabela2[[#This Row],[SIEMA]],Siema2025,77,FALSE)</f>
        <v/>
      </c>
      <c r="BB115" s="108" t="str">
        <f>VLOOKUP(Tabela2[[#This Row],[SIEMA]],Siema2025,79,FALSE)</f>
        <v>X</v>
      </c>
      <c r="BC115" s="108" t="str">
        <f>IF(Tabela2[[#This Row],[Outro(s) ]] = "X", "PREENCHER","NA")</f>
        <v>PREENCHER</v>
      </c>
      <c r="BD115" s="108" t="str">
        <f>VLOOKUP(Tabela2[[#This Row],[SIEMA]],Siema2025,82,FALSE)</f>
        <v/>
      </c>
      <c r="BE115" s="108" t="str">
        <f>VLOOKUP(Tabela2[[#This Row],[SIEMA]],Siema2025,81,FALSE)</f>
        <v/>
      </c>
      <c r="BF115" s="110" t="str">
        <f>VLOOKUP(Tabela2[[#This Row],[SIEMA]],Siema2025,28,FALSE)</f>
        <v>INB - Indústrias Nucleares do Brasil</v>
      </c>
      <c r="BG115" s="110"/>
      <c r="BH115" s="111" t="str">
        <f>VLOOKUP(Tabela2[[#This Row],[SIEMA]],Siema2025,29,FALSE)</f>
        <v>00322818003570</v>
      </c>
      <c r="BI115" s="112" t="str">
        <f>VLOOKUP(Tabela2[[#This Row],[SIEMA]],Siema2025,107,FALSE)</f>
        <v>Não</v>
      </c>
      <c r="BJ115" s="107" t="s">
        <v>7099</v>
      </c>
      <c r="BK115" s="104" t="s">
        <v>2696</v>
      </c>
      <c r="BL115" s="140">
        <v>45705</v>
      </c>
      <c r="BM115" s="108">
        <f ca="1">IF(Tabela2[[#This Row],[Data de atendimento do Ibama (considerar o primeiro documento/ação)]]="",_xlfn.DAYS(TODAY(),J115),_xlfn.DAYS(Tabela2[[#This Row],[Data de atendimento do Ibama (considerar o primeiro documento/ação)]],J115))</f>
        <v>1</v>
      </c>
      <c r="BN115" s="108" t="str">
        <f>IF(Tabela2[[#This Row],[Atendido pelo Ibama ("Não" ou "Sim")]]="Não","Preencher", IF(Tabela2[[#This Row],[Atendido pelo Ibama ("Não" ou "Sim")]]="Sim","NA",""))</f>
        <v>NA</v>
      </c>
      <c r="BO115" s="114" t="s">
        <v>7138</v>
      </c>
      <c r="BP115" s="108" t="str">
        <f>IF(Tabela2[[#This Row],[Forma de atendimento (primeiro documento/ação)]]= "Outros (especificar)", "PREENCHER","NA")</f>
        <v>NA</v>
      </c>
      <c r="BQ115" s="106" t="s">
        <v>2696</v>
      </c>
      <c r="BR115" s="108" t="s">
        <v>2696</v>
      </c>
      <c r="BS115" s="108" t="str">
        <f>IF(Tabela2[[#This Row],[Se sim, foi emitida Ordem de Emergência? (informações vinculada à coluna CK)]] = "Sim", "PREENCHER","NA")</f>
        <v>PREENCHER</v>
      </c>
      <c r="BT115" s="108" t="str">
        <f>IF(Tabela2[[#This Row],[Foi elaborado Relatório de Vistoria pelo Ibama? (informações vinculada à coluna CK)]] = "Sim", "PREENCHER","NA")</f>
        <v>NA</v>
      </c>
      <c r="BU115" s="108" t="s">
        <v>2696</v>
      </c>
      <c r="BV115" s="108" t="s">
        <v>123</v>
      </c>
      <c r="BW115" s="108" t="str">
        <f>IF(Tabela2[[#This Row],[O Ibama aguarda resposta da empresa/OEMA, etc?]] = "Sim", "PREENCHER","NA")</f>
        <v>NA</v>
      </c>
      <c r="BX115" s="106" t="s">
        <v>7115</v>
      </c>
      <c r="BY115" s="140">
        <v>45852</v>
      </c>
      <c r="BZ115" s="104">
        <f>IF(Tabela2[[#This Row],[Data do documento de encerramento]]="NA","NA",IF(Tabela2[[#This Row],[Data do documento de encerramento]]="","Pendente de conclusão/ encerramento",_xlfn.DAYS(Tabela2[[#This Row],[Data do documento de encerramento]],J115)))</f>
        <v>148</v>
      </c>
      <c r="CA115" s="107"/>
      <c r="CB115" s="107"/>
      <c r="CC115" s="115"/>
      <c r="CD115" s="107"/>
      <c r="CE115" s="107"/>
      <c r="CF115" s="107"/>
    </row>
    <row r="116" spans="1:84" ht="30.75">
      <c r="A116" s="169">
        <v>202521943259</v>
      </c>
      <c r="B116" s="170" t="s">
        <v>7678</v>
      </c>
      <c r="C116" s="108" t="str">
        <f>VLOOKUP(Tabela2[[#This Row],[SIEMA]],Siema2025,4,FALSE)</f>
        <v xml:space="preserve"> RN</v>
      </c>
      <c r="D116" s="106" t="str">
        <f>VLOOKUP(Tabela2[[#This Row],[SIEMA]],Siema2025,3,FALSE)</f>
        <v xml:space="preserve">Mossoró </v>
      </c>
      <c r="E116" s="106" t="str">
        <f>VLOOKUP(Tabela2[[#This Row],[SIEMA]],Siema2025,20,FALSE)</f>
        <v>Linha de produção do poço 7-CAM-0875-RN- Canto do Amaro</v>
      </c>
      <c r="F116" s="106"/>
      <c r="G116" s="106" t="s">
        <v>7679</v>
      </c>
      <c r="H116" s="106" t="s">
        <v>7680</v>
      </c>
      <c r="I116" s="104" t="str">
        <f>VLOOKUP(Tabela2[[#This Row],[SIEMA]],Siema2025,19,FALSE)</f>
        <v/>
      </c>
      <c r="J116" s="105">
        <f>VLOOKUP(Tabela2[[#This Row],[SIEMA]],Siema2025,2,FALSE)</f>
        <v>45704</v>
      </c>
      <c r="K116" s="105" t="str">
        <f>VLOOKUP(Tabela2[[#This Row],[SIEMA]],Siema2025,16,FALSE)</f>
        <v>Domingo</v>
      </c>
      <c r="L116" s="106" t="str">
        <f>IF(Tabela2[[#This Row],[Data]]="","Sem Informação",VLOOKUP(MONTH(Tabela2[[#This Row],[Data]]),'[1]Validação de dados'!$I$1:$J$13,2,0))</f>
        <v>Fevereiro</v>
      </c>
      <c r="M116" s="104">
        <f>YEAR(Tabela2[[#This Row],[Data]])</f>
        <v>2025</v>
      </c>
      <c r="N116" s="105" t="str">
        <f>VLOOKUP(Tabela2[[#This Row],[SIEMA]],Siema2025,17,FALSE)</f>
        <v>Noturno</v>
      </c>
      <c r="O116" s="105" t="s">
        <v>145</v>
      </c>
      <c r="P116" s="104" t="str">
        <f>VLOOKUP(Tabela2[[#This Row],[SIEMA]],Siema2025,21,FALSE)</f>
        <v>Poço terrestre</v>
      </c>
      <c r="Q116" s="104" t="str">
        <f>VLOOKUP(Tabela2[[#This Row],[SIEMA]],Siema2025,7,FALSE)</f>
        <v/>
      </c>
      <c r="R116" s="104" t="str">
        <f>VLOOKUP(Tabela2[[#This Row],[SIEMA]],Siema2025,10,FALSE)</f>
        <v>Água Produzida fora de especificação</v>
      </c>
      <c r="S116" s="107" t="str">
        <f>IF(Q116="","", IF(Q116="NC","", IF(Q116="NE","", IF(Q116="NA","",IFERROR(VLOOKUP(Q116,Produtos!$A$1:$C$2319,2,FALSE),"Não Cadastrado")))))</f>
        <v/>
      </c>
      <c r="T116" s="104" t="str">
        <f>VLOOKUP(Tabela2[[#This Row],[SIEMA]],Siema2025,11,FALSE)</f>
        <v>1.017</v>
      </c>
      <c r="U116" s="104" t="str">
        <f>VLOOKUP(Tabela2[[#This Row],[SIEMA]],Siema2025,12,FALSE)</f>
        <v>M3</v>
      </c>
      <c r="V116" s="104" t="str">
        <f>IF(Q116="","",IF(ISNUMBER(Q116)=FALSE,"Não se aplica",IFERROR(VLOOKUP(Q116,Produtos!$A$1:$C$2319,3,FALSE),"Não Cadastrado")))</f>
        <v/>
      </c>
      <c r="W116" s="104" t="str">
        <f>VLOOKUP(Tabela2[[#This Row],[SIEMA]],Siema2025,10,FALSE)</f>
        <v>Água Produzida fora de especificação</v>
      </c>
      <c r="X116" s="113" t="str">
        <f>IF(Tabela2[[#This Row],[Origem do acidente]] = "Plataforma", "PREENCHER","NA")</f>
        <v>NA</v>
      </c>
      <c r="Y116" s="109" t="str">
        <f>IF(W116="","", IF(W116="NC","", IF(W116="NE","", IF(W116="NA","",IFERROR(VLOOKUP(W116,Produtos!$A$1:$C$2319,2,FALSE),"Não Cadastrado")))))</f>
        <v>Não Cadastrado</v>
      </c>
      <c r="Z116" s="104" t="str">
        <f>VLOOKUP(Tabela2[[#This Row],[SIEMA]],Siema2025,11,FALSE)</f>
        <v>1.017</v>
      </c>
      <c r="AA116" s="104" t="str">
        <f>VLOOKUP(Tabela2[[#This Row],[SIEMA]],Siema2025,12,FALSE)</f>
        <v>M3</v>
      </c>
      <c r="AB116" s="104" t="str">
        <f>IF(W116="","",IF(ISNUMBER(W116)=FALSE,"Não se aplica",IFERROR(VLOOKUP(W116,Produtos!$A$1:$C$2319,3,FALSE),"Não Cadastrado")))</f>
        <v>Não se aplica</v>
      </c>
      <c r="AC116" s="104"/>
      <c r="AD116" s="108" t="str">
        <f>IF(Tabela2[[#This Row],[Origem do acidente]] = "Plataforma", "PREENCHER","NA")</f>
        <v>NA</v>
      </c>
      <c r="AE116" s="107" t="str">
        <f>IF(AC116="","", IF(AC116="NC","", IF(AC116="NE","", IF(AC116="NA","",IFERROR(VLOOKUP(AC116,Produtos!$A$1:$C$2319,2,FALSE),"Não Cadastrado")))))</f>
        <v/>
      </c>
      <c r="AF116" s="104"/>
      <c r="AG116" s="104"/>
      <c r="AH116" s="104" t="str">
        <f>IF(AC116="","",IF(ISNUMBER(AC116)=FALSE,"Não se aplica",IFERROR(VLOOKUP(AC116,Produtos!$A$1:$C$2319,3,FALSE),"Não Cadastrado")))</f>
        <v/>
      </c>
      <c r="AI116" s="104"/>
      <c r="AJ116" s="104" t="str">
        <f>VLOOKUP(Tabela2[[#This Row],[SIEMA]],Siema2025,26,FALSE)</f>
        <v>Corrosão</v>
      </c>
      <c r="AK116" s="107"/>
      <c r="AL116" s="107"/>
      <c r="AM116" s="107"/>
      <c r="AN116" s="108" t="str">
        <f>VLOOKUP(Tabela2[[#This Row],[SIEMA]],Siema2025,51,FALSE)</f>
        <v/>
      </c>
      <c r="AO116" s="108" t="str">
        <f>VLOOKUP(Tabela2[[#This Row],[SIEMA]],Siema2025,53,FALSE)</f>
        <v/>
      </c>
      <c r="AP116" s="108" t="str">
        <f>VLOOKUP(Tabela2[[#This Row],[SIEMA]],Siema2025,55,FALSE)</f>
        <v/>
      </c>
      <c r="AQ116" s="108" t="str">
        <f>VLOOKUP(Tabela2[[#This Row],[SIEMA]],Siema2025,57,FALSE)</f>
        <v/>
      </c>
      <c r="AR116" s="108" t="str">
        <f>VLOOKUP(Tabela2[[#This Row],[SIEMA]],Siema2025,59,FALSE)</f>
        <v/>
      </c>
      <c r="AS116" s="108" t="str">
        <f>VLOOKUP(Tabela2[[#This Row],[SIEMA]],Siema2025,61,FALSE)</f>
        <v/>
      </c>
      <c r="AT116" s="108" t="str">
        <f>VLOOKUP(Tabela2[[#This Row],[SIEMA]],Siema2025,63,FALSE)</f>
        <v/>
      </c>
      <c r="AU116" s="108" t="str">
        <f>VLOOKUP(Tabela2[[#This Row],[SIEMA]],Siema2025,65,FALSE)</f>
        <v>X</v>
      </c>
      <c r="AV116" s="108" t="str">
        <f>VLOOKUP(Tabela2[[#This Row],[SIEMA]],Siema2025,67,FALSE)</f>
        <v/>
      </c>
      <c r="AW116" s="108" t="str">
        <f>VLOOKUP(Tabela2[[#This Row],[SIEMA]],Siema2025,69,FALSE)</f>
        <v/>
      </c>
      <c r="AX116" s="108" t="str">
        <f>VLOOKUP(Tabela2[[#This Row],[SIEMA]],Siema2025,71,FALSE)</f>
        <v/>
      </c>
      <c r="AY116" s="108" t="str">
        <f>VLOOKUP(Tabela2[[#This Row],[SIEMA]],Siema2025,73,FALSE)</f>
        <v/>
      </c>
      <c r="AZ116" s="108" t="str">
        <f>VLOOKUP(Tabela2[[#This Row],[SIEMA]],Siema2025,75,FALSE)</f>
        <v/>
      </c>
      <c r="BA116" s="108" t="str">
        <f>VLOOKUP(Tabela2[[#This Row],[SIEMA]],Siema2025,77,FALSE)</f>
        <v/>
      </c>
      <c r="BB116" s="108" t="str">
        <f>VLOOKUP(Tabela2[[#This Row],[SIEMA]],Siema2025,79,FALSE)</f>
        <v/>
      </c>
      <c r="BC116" s="108" t="str">
        <f>IF(Tabela2[[#This Row],[Outro(s) ]] = "X", "PREENCHER","NA")</f>
        <v>NA</v>
      </c>
      <c r="BD116" s="108" t="str">
        <f>VLOOKUP(Tabela2[[#This Row],[SIEMA]],Siema2025,82,FALSE)</f>
        <v/>
      </c>
      <c r="BE116" s="108" t="str">
        <f>VLOOKUP(Tabela2[[#This Row],[SIEMA]],Siema2025,81,FALSE)</f>
        <v/>
      </c>
      <c r="BF116" s="110" t="str">
        <f>VLOOKUP(Tabela2[[#This Row],[SIEMA]],Siema2025,28,FALSE)</f>
        <v>3R Potiguar S.A</v>
      </c>
      <c r="BG116" s="110"/>
      <c r="BH116" s="111" t="str">
        <f>VLOOKUP(Tabela2[[#This Row],[SIEMA]],Siema2025,29,FALSE)</f>
        <v/>
      </c>
      <c r="BI116" s="112" t="str">
        <f>VLOOKUP(Tabela2[[#This Row],[SIEMA]],Siema2025,107,FALSE)</f>
        <v>Não</v>
      </c>
      <c r="BJ116" s="107"/>
      <c r="BK116" s="104"/>
      <c r="BL116" s="140"/>
      <c r="BM116" s="108">
        <f ca="1">IF(Tabela2[[#This Row],[Data de atendimento do Ibama (considerar o primeiro documento/ação)]]="",_xlfn.DAYS(TODAY(),J116),_xlfn.DAYS(Tabela2[[#This Row],[Data de atendimento do Ibama (considerar o primeiro documento/ação)]],J116))</f>
        <v>526</v>
      </c>
      <c r="BN116" s="108" t="str">
        <f>IF(Tabela2[[#This Row],[Atendido pelo Ibama ("Não" ou "Sim")]]="Não","Preencher", IF(Tabela2[[#This Row],[Atendido pelo Ibama ("Não" ou "Sim")]]="Sim","NA",""))</f>
        <v/>
      </c>
      <c r="BO116" s="114" t="s">
        <v>7138</v>
      </c>
      <c r="BP116" s="108" t="str">
        <f>IF(Tabela2[[#This Row],[Forma de atendimento (primeiro documento/ação)]]= "Outros (especificar)", "PREENCHER","NA")</f>
        <v>NA</v>
      </c>
      <c r="BQ116" s="106"/>
      <c r="BR116" s="108" t="str">
        <f>IF(Tabela2[[#This Row],[Equipe do Ibama foi a campo? Houve sobrevoo do Poseidon?]] = "Sim", "PREENCHER","NA")</f>
        <v>NA</v>
      </c>
      <c r="BS116" s="108" t="str">
        <f>IF(Tabela2[[#This Row],[Se sim, foi emitida Ordem de Emergência? (informações vinculada à coluna CK)]] = "Sim", "PREENCHER","NA")</f>
        <v>NA</v>
      </c>
      <c r="BT116" s="108" t="str">
        <f>IF(Tabela2[[#This Row],[Foi elaborado Relatório de Vistoria pelo Ibama? (informações vinculada à coluna CK)]] = "Sim", "PREENCHER","NA")</f>
        <v>NA</v>
      </c>
      <c r="BU116" s="108" t="str">
        <f>IF(Tabela2[[#This Row],[Houve envio de Informações Pós-acidente (preencher "não se aplica" quando de competência estadual/municipal)]] = "Sim", "PREENCHER","NA")</f>
        <v>NA</v>
      </c>
      <c r="BV116" s="108" t="str">
        <f>IF(Tabela2[[#This Row],[Houve avaliação das informações pós-acidente solicitadas/enviadas?]] = "Sim", "PREENCHER","NA")</f>
        <v>NA</v>
      </c>
      <c r="BW116" s="108" t="str">
        <f>IF(Tabela2[[#This Row],[O Ibama aguarda resposta da empresa/OEMA, etc?]] = "Sim", "PREENCHER","NA")</f>
        <v>NA</v>
      </c>
      <c r="BX116" s="106"/>
      <c r="BY116" s="106"/>
      <c r="BZ116" s="104" t="str">
        <f>IF(Tabela2[[#This Row],[Data do documento de encerramento]]="NA","NA",IF(Tabela2[[#This Row],[Data do documento de encerramento]]="","Pendente de conclusão/ encerramento",_xlfn.DAYS(Tabela2[[#This Row],[Data do documento de encerramento]],J116)))</f>
        <v>Pendente de conclusão/ encerramento</v>
      </c>
      <c r="CA116" s="107"/>
      <c r="CB116" s="107"/>
      <c r="CC116" s="107"/>
      <c r="CD116" s="107"/>
      <c r="CE116" s="107"/>
      <c r="CF116" s="107"/>
    </row>
    <row r="117" spans="1:84" ht="60.75">
      <c r="A117" s="182">
        <v>202521772034</v>
      </c>
      <c r="B117" s="170" t="s">
        <v>7681</v>
      </c>
      <c r="C117" s="108" t="s">
        <v>672</v>
      </c>
      <c r="D117" s="106" t="s">
        <v>637</v>
      </c>
      <c r="E117" s="106" t="s">
        <v>7682</v>
      </c>
      <c r="F117" s="106"/>
      <c r="G117" s="106" t="s">
        <v>7683</v>
      </c>
      <c r="H117" s="106" t="s">
        <v>7684</v>
      </c>
      <c r="I117" s="104" t="str">
        <f>VLOOKUP(Tabela2[[#This Row],[SIEMA]],Siema2025,19,FALSE)</f>
        <v>Santos</v>
      </c>
      <c r="J117" s="105">
        <f>VLOOKUP(Tabela2[[#This Row],[SIEMA]],Siema2025,2,FALSE)</f>
        <v>45705</v>
      </c>
      <c r="K117" s="105" t="str">
        <f>VLOOKUP(Tabela2[[#This Row],[SIEMA]],Siema2025,16,FALSE)</f>
        <v>Segunda</v>
      </c>
      <c r="L117" s="106" t="str">
        <f>IF(Tabela2[[#This Row],[Data]]="","Sem Informação",VLOOKUP(MONTH(Tabela2[[#This Row],[Data]]),'[1]Validação de dados'!$I$1:$J$13,2,0))</f>
        <v>Fevereiro</v>
      </c>
      <c r="M117" s="104">
        <f>YEAR(Tabela2[[#This Row],[Data]])</f>
        <v>2025</v>
      </c>
      <c r="N117" s="105" t="str">
        <f>VLOOKUP(Tabela2[[#This Row],[SIEMA]],Siema2025,17,FALSE)</f>
        <v>Madrugada</v>
      </c>
      <c r="O117" s="105" t="s">
        <v>111</v>
      </c>
      <c r="P117" s="104" t="str">
        <f>VLOOKUP(Tabela2[[#This Row],[SIEMA]],Siema2025,21,FALSE)</f>
        <v>ROV Centurion SP 006 apresentou falha no manipulador de cinco funções Rigmaster durante manobras para instalação de flying lead, causando um vazamento de óleo hidráulico. O ROV retornou à superfície para investigação e reparo.</v>
      </c>
      <c r="Q117" s="104" t="s">
        <v>637</v>
      </c>
      <c r="R117" s="104" t="s">
        <v>7685</v>
      </c>
      <c r="S117" s="107" t="s">
        <v>7096</v>
      </c>
      <c r="T117" s="104">
        <v>5.0000000000000002E-5</v>
      </c>
      <c r="U117" s="104" t="s">
        <v>7111</v>
      </c>
      <c r="V117" s="104" t="str">
        <f>IF(Q117="","",IF(ISNUMBER(Q117)=FALSE,"Não se aplica",IFERROR(VLOOKUP(Q117,Produtos!$A$1:$C$2319,3,FALSE),"Não Cadastrado")))</f>
        <v>Não se aplica</v>
      </c>
      <c r="W117" s="104"/>
      <c r="X117" s="113"/>
      <c r="Y117" s="109" t="str">
        <f>IF(W117="","", IF(W117="NC","", IF(W117="NE","", IF(W117="NA","",IFERROR(VLOOKUP(W117,Produtos!$A$1:$C$2319,2,FALSE),"Não Cadastrado")))))</f>
        <v/>
      </c>
      <c r="Z117" s="104"/>
      <c r="AA117" s="104"/>
      <c r="AB117" s="104" t="str">
        <f>IF(W117="","",IF(ISNUMBER(W117)=FALSE,"Não se aplica",IFERROR(VLOOKUP(W117,Produtos!$A$1:$C$2319,3,FALSE),"Não Cadastrado")))</f>
        <v/>
      </c>
      <c r="AC117" s="104"/>
      <c r="AD117" s="108"/>
      <c r="AE117" s="107" t="str">
        <f>IF(AC117="","", IF(AC117="NC","", IF(AC117="NE","", IF(AC117="NA","",IFERROR(VLOOKUP(AC117,Produtos!$A$1:$C$2319,2,FALSE),"Não Cadastrado")))))</f>
        <v/>
      </c>
      <c r="AF117" s="104"/>
      <c r="AG117" s="104"/>
      <c r="AH117" s="104" t="str">
        <f>IF(AC117="","",IF(ISNUMBER(AC117)=FALSE,"Não se aplica",IFERROR(VLOOKUP(AC117,Produtos!$A$1:$C$2319,3,FALSE),"Não Cadastrado")))</f>
        <v/>
      </c>
      <c r="AI117" s="104"/>
      <c r="AJ117" s="104" t="str">
        <f>VLOOKUP(Tabela2[[#This Row],[SIEMA]],Siema2025,26,FALSE)</f>
        <v>Durante a inspeção, foi percebida a existência de uma trinca no braço/manipulador do ROV.</v>
      </c>
      <c r="AK117" s="107" t="s">
        <v>7112</v>
      </c>
      <c r="AL117" s="107"/>
      <c r="AM117" s="107"/>
      <c r="AN117" s="108" t="str">
        <f>VLOOKUP(Tabela2[[#This Row],[SIEMA]],Siema2025,51,FALSE)</f>
        <v/>
      </c>
      <c r="AO117" s="108" t="str">
        <f>VLOOKUP(Tabela2[[#This Row],[SIEMA]],Siema2025,53,FALSE)</f>
        <v/>
      </c>
      <c r="AP117" s="108" t="str">
        <f>VLOOKUP(Tabela2[[#This Row],[SIEMA]],Siema2025,55,FALSE)</f>
        <v/>
      </c>
      <c r="AQ117" s="108" t="str">
        <f>VLOOKUP(Tabela2[[#This Row],[SIEMA]],Siema2025,57,FALSE)</f>
        <v/>
      </c>
      <c r="AR117" s="108" t="str">
        <f>VLOOKUP(Tabela2[[#This Row],[SIEMA]],Siema2025,59,FALSE)</f>
        <v/>
      </c>
      <c r="AS117" s="108" t="str">
        <f>VLOOKUP(Tabela2[[#This Row],[SIEMA]],Siema2025,61,FALSE)</f>
        <v>X</v>
      </c>
      <c r="AT117" s="108" t="str">
        <f>VLOOKUP(Tabela2[[#This Row],[SIEMA]],Siema2025,63,FALSE)</f>
        <v/>
      </c>
      <c r="AU117" s="108" t="str">
        <f>VLOOKUP(Tabela2[[#This Row],[SIEMA]],Siema2025,65,FALSE)</f>
        <v/>
      </c>
      <c r="AV117" s="108" t="str">
        <f>VLOOKUP(Tabela2[[#This Row],[SIEMA]],Siema2025,67,FALSE)</f>
        <v/>
      </c>
      <c r="AW117" s="108" t="str">
        <f>VLOOKUP(Tabela2[[#This Row],[SIEMA]],Siema2025,69,FALSE)</f>
        <v/>
      </c>
      <c r="AX117" s="108" t="str">
        <f>VLOOKUP(Tabela2[[#This Row],[SIEMA]],Siema2025,71,FALSE)</f>
        <v/>
      </c>
      <c r="AY117" s="108" t="str">
        <f>VLOOKUP(Tabela2[[#This Row],[SIEMA]],Siema2025,73,FALSE)</f>
        <v/>
      </c>
      <c r="AZ117" s="108" t="str">
        <f>VLOOKUP(Tabela2[[#This Row],[SIEMA]],Siema2025,75,FALSE)</f>
        <v/>
      </c>
      <c r="BA117" s="108" t="str">
        <f>VLOOKUP(Tabela2[[#This Row],[SIEMA]],Siema2025,77,FALSE)</f>
        <v/>
      </c>
      <c r="BB117" s="108" t="str">
        <f>VLOOKUP(Tabela2[[#This Row],[SIEMA]],Siema2025,79,FALSE)</f>
        <v/>
      </c>
      <c r="BC117" s="108" t="str">
        <f>IF(Tabela2[[#This Row],[Outro(s) ]] = "X", "PREENCHER","NA")</f>
        <v>NA</v>
      </c>
      <c r="BD117" s="108" t="str">
        <f>VLOOKUP(Tabela2[[#This Row],[SIEMA]],Siema2025,82,FALSE)</f>
        <v/>
      </c>
      <c r="BE117" s="108" t="str">
        <f>VLOOKUP(Tabela2[[#This Row],[SIEMA]],Siema2025,81,FALSE)</f>
        <v/>
      </c>
      <c r="BF117" s="110" t="str">
        <f>VLOOKUP(Tabela2[[#This Row],[SIEMA]],Siema2025,28,FALSE)</f>
        <v>Equinor Brasil Energia Ltda</v>
      </c>
      <c r="BG117" s="110"/>
      <c r="BH117" s="111" t="str">
        <f>VLOOKUP(Tabela2[[#This Row],[SIEMA]],Siema2025,29,FALSE)</f>
        <v>04028583000110</v>
      </c>
      <c r="BI117" s="112" t="s">
        <v>2696</v>
      </c>
      <c r="BJ117" s="107" t="s">
        <v>7099</v>
      </c>
      <c r="BK117" s="104" t="s">
        <v>2696</v>
      </c>
      <c r="BL117" s="140">
        <v>45706</v>
      </c>
      <c r="BM117" s="108">
        <f ca="1">IF(Tabela2[[#This Row],[Data de atendimento do Ibama (considerar o primeiro documento/ação)]]="",_xlfn.DAYS(TODAY(),J117),_xlfn.DAYS(Tabela2[[#This Row],[Data de atendimento do Ibama (considerar o primeiro documento/ação)]],J117))</f>
        <v>1</v>
      </c>
      <c r="BN117" s="108" t="str">
        <f>IF(Tabela2[[#This Row],[Atendido pelo Ibama ("Não" ou "Sim")]]="Não","Preencher", IF(Tabela2[[#This Row],[Atendido pelo Ibama ("Não" ou "Sim")]]="Sim","NA",""))</f>
        <v>NA</v>
      </c>
      <c r="BO117" s="114" t="s">
        <v>7100</v>
      </c>
      <c r="BP117" s="108" t="str">
        <f>IF(Tabela2[[#This Row],[Forma de atendimento (primeiro documento/ação)]]= "Outros (especificar)", "PREENCHER","NA")</f>
        <v>NA</v>
      </c>
      <c r="BQ117" s="106" t="s">
        <v>123</v>
      </c>
      <c r="BR117" s="108" t="str">
        <f>IF(Tabela2[[#This Row],[Equipe do Ibama foi a campo? Houve sobrevoo do Poseidon?]] = "Sim", "PREENCHER","NA")</f>
        <v>NA</v>
      </c>
      <c r="BS117" s="108" t="str">
        <f>IF(Tabela2[[#This Row],[Se sim, foi emitida Ordem de Emergência? (informações vinculada à coluna CK)]] = "Sim", "PREENCHER","NA")</f>
        <v>NA</v>
      </c>
      <c r="BT117" s="108" t="s">
        <v>7101</v>
      </c>
      <c r="BU117" s="108" t="s">
        <v>2696</v>
      </c>
      <c r="BV117" s="108" t="s">
        <v>123</v>
      </c>
      <c r="BW117" s="108" t="s">
        <v>2696</v>
      </c>
      <c r="BX117" s="106" t="s">
        <v>7102</v>
      </c>
      <c r="BY117" s="140">
        <v>46100</v>
      </c>
      <c r="BZ117" s="104">
        <f>IF(Tabela2[[#This Row],[Data do documento de encerramento]]="NA","NA",IF(Tabela2[[#This Row],[Data do documento de encerramento]]="","Pendente de conclusão/ encerramento",_xlfn.DAYS(Tabela2[[#This Row],[Data do documento de encerramento]],J117)))</f>
        <v>395</v>
      </c>
      <c r="CA117" s="107"/>
      <c r="CB117" s="107" t="s">
        <v>7277</v>
      </c>
      <c r="CC117" s="107" t="s">
        <v>7140</v>
      </c>
      <c r="CD117" s="107" t="s">
        <v>123</v>
      </c>
      <c r="CE117" s="107" t="s">
        <v>123</v>
      </c>
      <c r="CF117" s="107" t="s">
        <v>7105</v>
      </c>
    </row>
    <row r="118" spans="1:84" ht="45.75">
      <c r="A118" s="169">
        <v>202521943232</v>
      </c>
      <c r="B118" s="170" t="s">
        <v>7686</v>
      </c>
      <c r="C118" s="108" t="s">
        <v>7135</v>
      </c>
      <c r="D118" s="106" t="s">
        <v>637</v>
      </c>
      <c r="E118" s="174" t="s">
        <v>7687</v>
      </c>
      <c r="F118" s="106"/>
      <c r="G118" s="174" t="s">
        <v>7688</v>
      </c>
      <c r="H118" s="174" t="s">
        <v>7689</v>
      </c>
      <c r="I118" s="104" t="str">
        <f>VLOOKUP(Tabela2[[#This Row],[SIEMA]],Siema2025,19,FALSE)</f>
        <v>Campos</v>
      </c>
      <c r="J118" s="105">
        <f>VLOOKUP(Tabela2[[#This Row],[SIEMA]],Siema2025,2,FALSE)</f>
        <v>45705</v>
      </c>
      <c r="K118" s="105" t="str">
        <f>VLOOKUP(Tabela2[[#This Row],[SIEMA]],Siema2025,16,FALSE)</f>
        <v>Segunda</v>
      </c>
      <c r="L118" s="106" t="str">
        <f>IF(Tabela2[[#This Row],[Data]]="","Sem Informação",VLOOKUP(MONTH(Tabela2[[#This Row],[Data]]),'[1]Validação de dados'!$I$1:$J$13,2,0))</f>
        <v>Fevereiro</v>
      </c>
      <c r="M118" s="106">
        <f>YEAR(Tabela2[[#This Row],[Data]])</f>
        <v>2025</v>
      </c>
      <c r="N118" s="105" t="str">
        <f>VLOOKUP(Tabela2[[#This Row],[SIEMA]],Siema2025,17,FALSE)</f>
        <v>Vespertino</v>
      </c>
      <c r="O118" s="105" t="s">
        <v>111</v>
      </c>
      <c r="P118" s="104" t="str">
        <f>VLOOKUP(Tabela2[[#This Row],[SIEMA]],Siema2025,21,FALSE)</f>
        <v>Observado escape de 0,002125 m3 de monoetilenoglicol pelo receptáculo do jumper hidráulico
da Base Submarina de controle do Manifold MSP-M1-03, que possuía capa de proteção
instalada, durante teste de estanqueidade das linhas de injeção química pela unidade de
produção. Atualização 13/03 Foi observado em nova intervenção na locação novo escape de
0,004 m3 de monoetilenoglicol pelo receptáculo do jumper hidráulico da base submarina de
controle do Manifold MSP-M1-03, totalizando escape de 0,006125m3. Após inspeção, foi
identificado dano no acoplamento que faz a vedação. Visando sanar o escape de forma
definitiva foi realizado reparo no acoplamento e refeito teste com resultado positivo de
estanqueidade em 12/03 22:19."</v>
      </c>
      <c r="Q118" s="104" t="s">
        <v>637</v>
      </c>
      <c r="R118" s="104" t="s">
        <v>954</v>
      </c>
      <c r="S118" s="107" t="s">
        <v>7457</v>
      </c>
      <c r="T118" s="104" t="str">
        <f>VLOOKUP(Tabela2[[#This Row],[SIEMA]],Siema2025,11,FALSE)</f>
        <v>0.002125</v>
      </c>
      <c r="U118" s="104" t="str">
        <f>VLOOKUP(Tabela2[[#This Row],[SIEMA]],Siema2025,12,FALSE)</f>
        <v>M3</v>
      </c>
      <c r="V118" s="104" t="s">
        <v>637</v>
      </c>
      <c r="W118" s="104"/>
      <c r="X118" s="104"/>
      <c r="Y118" s="109" t="str">
        <f>IF(W118="","", IF(W118="NC","", IF(W118="NE","", IF(W118="NA","",IFERROR(VLOOKUP(W118,Produtos!$A$1:$C$2319,2,FALSE),"Não Cadastrado")))))</f>
        <v/>
      </c>
      <c r="Z118" s="104"/>
      <c r="AA118" s="104" t="str">
        <f>VLOOKUP(Tabela2[[#This Row],[SIEMA]],Siema2025,12,FALSE)</f>
        <v>M3</v>
      </c>
      <c r="AB118" s="104" t="str">
        <f>IF(W118="","",IF(ISNUMBER(W118)=FALSE,"Não se aplica",IFERROR(VLOOKUP(W118,Produtos!$A$1:$C$2319,3,FALSE),"Não Cadastrado")))</f>
        <v/>
      </c>
      <c r="AC118" s="104"/>
      <c r="AD118" s="108" t="str">
        <f>IF(Tabela2[[#This Row],[Origem do acidente]] = "Plataforma", "PREENCHER","NA")</f>
        <v>PREENCHER</v>
      </c>
      <c r="AE118" s="107" t="str">
        <f>IF(AC118="","", IF(AC118="NC","", IF(AC118="NE","", IF(AC118="NA","",IFERROR(VLOOKUP(AC118,Produtos!$A$1:$C$2319,2,FALSE),"Não Cadastrado")))))</f>
        <v/>
      </c>
      <c r="AF118" s="104"/>
      <c r="AG118" s="104"/>
      <c r="AH118" s="104" t="str">
        <f>IF(AC118="","",IF(ISNUMBER(AC118)=FALSE,"Não se aplica",IFERROR(VLOOKUP(AC118,Produtos!$A$1:$C$2319,3,FALSE),"Não Cadastrado")))</f>
        <v/>
      </c>
      <c r="AI118" s="104"/>
      <c r="AJ118" s="104" t="str">
        <f>VLOOKUP(Tabela2[[#This Row],[SIEMA]],Siema2025,26,FALSE)</f>
        <v>Em investigação.</v>
      </c>
      <c r="AK118" s="107"/>
      <c r="AL118" s="107"/>
      <c r="AM118" s="107"/>
      <c r="AN118" s="108" t="str">
        <f>VLOOKUP(Tabela2[[#This Row],[SIEMA]],Siema2025,51,FALSE)</f>
        <v/>
      </c>
      <c r="AO118" s="108" t="str">
        <f>VLOOKUP(Tabela2[[#This Row],[SIEMA]],Siema2025,53,FALSE)</f>
        <v/>
      </c>
      <c r="AP118" s="108" t="str">
        <f>VLOOKUP(Tabela2[[#This Row],[SIEMA]],Siema2025,55,FALSE)</f>
        <v/>
      </c>
      <c r="AQ118" s="108" t="str">
        <f>VLOOKUP(Tabela2[[#This Row],[SIEMA]],Siema2025,57,FALSE)</f>
        <v/>
      </c>
      <c r="AR118" s="108" t="str">
        <f>VLOOKUP(Tabela2[[#This Row],[SIEMA]],Siema2025,59,FALSE)</f>
        <v/>
      </c>
      <c r="AS118" s="108" t="str">
        <f>VLOOKUP(Tabela2[[#This Row],[SIEMA]],Siema2025,61,FALSE)</f>
        <v>X</v>
      </c>
      <c r="AT118" s="108" t="str">
        <f>VLOOKUP(Tabela2[[#This Row],[SIEMA]],Siema2025,63,FALSE)</f>
        <v/>
      </c>
      <c r="AU118" s="108" t="str">
        <f>VLOOKUP(Tabela2[[#This Row],[SIEMA]],Siema2025,65,FALSE)</f>
        <v/>
      </c>
      <c r="AV118" s="108" t="str">
        <f>VLOOKUP(Tabela2[[#This Row],[SIEMA]],Siema2025,67,FALSE)</f>
        <v/>
      </c>
      <c r="AW118" s="108" t="str">
        <f>VLOOKUP(Tabela2[[#This Row],[SIEMA]],Siema2025,69,FALSE)</f>
        <v/>
      </c>
      <c r="AX118" s="108" t="str">
        <f>VLOOKUP(Tabela2[[#This Row],[SIEMA]],Siema2025,71,FALSE)</f>
        <v/>
      </c>
      <c r="AY118" s="108" t="str">
        <f>VLOOKUP(Tabela2[[#This Row],[SIEMA]],Siema2025,73,FALSE)</f>
        <v/>
      </c>
      <c r="AZ118" s="108" t="str">
        <f>VLOOKUP(Tabela2[[#This Row],[SIEMA]],Siema2025,75,FALSE)</f>
        <v/>
      </c>
      <c r="BA118" s="108" t="str">
        <f>VLOOKUP(Tabela2[[#This Row],[SIEMA]],Siema2025,77,FALSE)</f>
        <v/>
      </c>
      <c r="BB118" s="108" t="str">
        <f>VLOOKUP(Tabela2[[#This Row],[SIEMA]],Siema2025,79,FALSE)</f>
        <v/>
      </c>
      <c r="BC118" s="108" t="str">
        <f>IF(Tabela2[[#This Row],[Outro(s) ]] = "X", "PREENCHER","NA")</f>
        <v>NA</v>
      </c>
      <c r="BD118" s="108" t="str">
        <f>VLOOKUP(Tabela2[[#This Row],[SIEMA]],Siema2025,82,FALSE)</f>
        <v/>
      </c>
      <c r="BE118" s="108" t="str">
        <f>VLOOKUP(Tabela2[[#This Row],[SIEMA]],Siema2025,81,FALSE)</f>
        <v/>
      </c>
      <c r="BF118" s="110" t="str">
        <f>VLOOKUP(Tabela2[[#This Row],[SIEMA]],Siema2025,28,FALSE)</f>
        <v>Petrobras</v>
      </c>
      <c r="BG118" s="110"/>
      <c r="BH118" s="111" t="str">
        <f>VLOOKUP(Tabela2[[#This Row],[SIEMA]],Siema2025,29,FALSE)</f>
        <v>33000167100750</v>
      </c>
      <c r="BI118" s="112" t="str">
        <f>VLOOKUP(Tabela2[[#This Row],[SIEMA]],Siema2025,107,FALSE)</f>
        <v>Não</v>
      </c>
      <c r="BJ118" s="107" t="s">
        <v>7099</v>
      </c>
      <c r="BK118" s="104" t="s">
        <v>2696</v>
      </c>
      <c r="BL118" s="140">
        <v>45716</v>
      </c>
      <c r="BM118" s="108">
        <f ca="1">IF(Tabela2[[#This Row],[Data de atendimento do Ibama (considerar o primeiro documento/ação)]]="",_xlfn.DAYS(TODAY(),J118),_xlfn.DAYS(Tabela2[[#This Row],[Data de atendimento do Ibama (considerar o primeiro documento/ação)]],J118))</f>
        <v>11</v>
      </c>
      <c r="BN118" s="108" t="str">
        <f>IF(Tabela2[[#This Row],[Atendido pelo Ibama ("Não" ou "Sim")]]="Não","Preencher", IF(Tabela2[[#This Row],[Atendido pelo Ibama ("Não" ou "Sim")]]="Sim","NA",""))</f>
        <v>NA</v>
      </c>
      <c r="BO118" s="114" t="s">
        <v>7138</v>
      </c>
      <c r="BP118" s="108" t="str">
        <f>IF(Tabela2[[#This Row],[Forma de atendimento (primeiro documento/ação)]]= "Outros (especificar)", "PREENCHER","NA")</f>
        <v>NA</v>
      </c>
      <c r="BQ118" s="106" t="s">
        <v>123</v>
      </c>
      <c r="BR118" s="108" t="str">
        <f>IF(Tabela2[[#This Row],[Equipe do Ibama foi a campo? Houve sobrevoo do Poseidon?]] = "Sim", "PREENCHER","NA")</f>
        <v>NA</v>
      </c>
      <c r="BS118" s="108" t="str">
        <f>IF(Tabela2[[#This Row],[Se sim, foi emitida Ordem de Emergência? (informações vinculada à coluna CK)]] = "Sim", "PREENCHER","NA")</f>
        <v>NA</v>
      </c>
      <c r="BT118" s="108" t="s">
        <v>7101</v>
      </c>
      <c r="BU118" s="108" t="s">
        <v>2696</v>
      </c>
      <c r="BV118" s="108" t="s">
        <v>123</v>
      </c>
      <c r="BW118" s="108" t="s">
        <v>2696</v>
      </c>
      <c r="BX118" s="106" t="s">
        <v>7102</v>
      </c>
      <c r="BY118" s="140">
        <v>46017</v>
      </c>
      <c r="BZ118" s="104">
        <f>IF(Tabela2[[#This Row],[Data do documento de encerramento]]="NA","NA",IF(Tabela2[[#This Row],[Data do documento de encerramento]]="","Pendente de conclusão/ encerramento",_xlfn.DAYS(Tabela2[[#This Row],[Data do documento de encerramento]],J118)))</f>
        <v>312</v>
      </c>
      <c r="CA118" s="107" t="s">
        <v>7690</v>
      </c>
      <c r="CB118" s="107"/>
      <c r="CC118" s="107" t="s">
        <v>7459</v>
      </c>
      <c r="CD118" s="107" t="s">
        <v>123</v>
      </c>
      <c r="CE118" s="107" t="s">
        <v>123</v>
      </c>
      <c r="CF118" s="107" t="s">
        <v>7149</v>
      </c>
    </row>
    <row r="119" spans="1:84" ht="30.75">
      <c r="A119" s="169">
        <v>202522036014</v>
      </c>
      <c r="B119" s="170" t="s">
        <v>7691</v>
      </c>
      <c r="C119" s="108" t="str">
        <f>VLOOKUP(Tabela2[[#This Row],[SIEMA]],Siema2025,4,FALSE)</f>
        <v xml:space="preserve"> SE</v>
      </c>
      <c r="D119" s="106" t="str">
        <f>VLOOKUP(Tabela2[[#This Row],[SIEMA]],Siema2025,3,FALSE)</f>
        <v xml:space="preserve">Carmópolis </v>
      </c>
      <c r="E119" s="106" t="str">
        <f>VLOOKUP(Tabela2[[#This Row],[SIEMA]],Siema2025,20,FALSE)</f>
        <v>Locação do poço injetor 8-CP-1618-SE, Carmópolis-SE</v>
      </c>
      <c r="F119" s="106"/>
      <c r="G119" s="106" t="s">
        <v>7692</v>
      </c>
      <c r="H119" s="106" t="s">
        <v>7693</v>
      </c>
      <c r="I119" s="104" t="s">
        <v>7479</v>
      </c>
      <c r="J119" s="105">
        <f>VLOOKUP(Tabela2[[#This Row],[SIEMA]],Siema2025,2,FALSE)</f>
        <v>45707</v>
      </c>
      <c r="K119" s="105" t="str">
        <f>VLOOKUP(Tabela2[[#This Row],[SIEMA]],Siema2025,16,FALSE)</f>
        <v>Quarta</v>
      </c>
      <c r="L119" s="106" t="str">
        <f>IF(Tabela2[[#This Row],[Data]]="","Sem Informação",VLOOKUP(MONTH(Tabela2[[#This Row],[Data]]),'[1]Validação de dados'!$I$1:$J$13,2,0))</f>
        <v>Fevereiro</v>
      </c>
      <c r="M119" s="104">
        <f>YEAR(Tabela2[[#This Row],[Data]])</f>
        <v>2025</v>
      </c>
      <c r="N119" s="105" t="str">
        <f>VLOOKUP(Tabela2[[#This Row],[SIEMA]],Siema2025,17,FALSE)</f>
        <v>Vespertino</v>
      </c>
      <c r="O119" s="105" t="s">
        <v>145</v>
      </c>
      <c r="P119" s="104" t="str">
        <f>VLOOKUP(Tabela2[[#This Row],[SIEMA]],Siema2025,21,FALSE)</f>
        <v>Poço terrestre</v>
      </c>
      <c r="Q119" s="104" t="str">
        <f>VLOOKUP(Tabela2[[#This Row],[SIEMA]],Siema2025,7,FALSE)</f>
        <v/>
      </c>
      <c r="R119" s="104" t="str">
        <f>VLOOKUP(Tabela2[[#This Row],[SIEMA]],Siema2025,10,FALSE)</f>
        <v>Água de injeção</v>
      </c>
      <c r="S119" s="104" t="str">
        <f>VLOOKUP(Tabela2[[#This Row],[SIEMA]],Siema2025,10,FALSE)</f>
        <v>Água de injeção</v>
      </c>
      <c r="T119" s="104" t="str">
        <f>VLOOKUP(Tabela2[[#This Row],[SIEMA]],Siema2025,11,FALSE)</f>
        <v>2.175</v>
      </c>
      <c r="U119" s="104" t="str">
        <f>VLOOKUP(Tabela2[[#This Row],[SIEMA]],Siema2025,12,FALSE)</f>
        <v>M3</v>
      </c>
      <c r="V119" s="104" t="str">
        <f>IF(Q119="","",IF(ISNUMBER(Q119)=FALSE,"Não se aplica",IFERROR(VLOOKUP(Q119,Produtos!$A$1:$C$2319,3,FALSE),"Não Cadastrado")))</f>
        <v/>
      </c>
      <c r="W119" s="104" t="str">
        <f>VLOOKUP(Tabela2[[#This Row],[SIEMA]],Siema2025,10,FALSE)</f>
        <v>Água de injeção</v>
      </c>
      <c r="X119" s="113" t="str">
        <f>IF(Tabela2[[#This Row],[Origem do acidente]] = "Plataforma", "PREENCHER","NA")</f>
        <v>NA</v>
      </c>
      <c r="Y119" s="109" t="str">
        <f>IF(W119="","", IF(W119="NC","", IF(W119="NE","", IF(W119="NA","",IFERROR(VLOOKUP(W119,Produtos!$A$1:$C$2319,2,FALSE),"Não Cadastrado")))))</f>
        <v>Não Cadastrado</v>
      </c>
      <c r="Z119" s="104" t="str">
        <f>VLOOKUP(Tabela2[[#This Row],[SIEMA]],Siema2025,11,FALSE)</f>
        <v>2.175</v>
      </c>
      <c r="AA119" s="104" t="str">
        <f>VLOOKUP(Tabela2[[#This Row],[SIEMA]],Siema2025,12,FALSE)</f>
        <v>M3</v>
      </c>
      <c r="AB119" s="104" t="str">
        <f>IF(W119="","",IF(ISNUMBER(W119)=FALSE,"Não se aplica",IFERROR(VLOOKUP(W119,Produtos!$A$1:$C$2319,3,FALSE),"Não Cadastrado")))</f>
        <v>Não se aplica</v>
      </c>
      <c r="AC119" s="104"/>
      <c r="AD119" s="108" t="str">
        <f>IF(Tabela2[[#This Row],[Origem do acidente]] = "Plataforma", "PREENCHER","NA")</f>
        <v>NA</v>
      </c>
      <c r="AE119" s="107" t="str">
        <f>IF(AC119="","", IF(AC119="NC","", IF(AC119="NE","", IF(AC119="NA","",IFERROR(VLOOKUP(AC119,Produtos!$A$1:$C$2319,2,FALSE),"Não Cadastrado")))))</f>
        <v/>
      </c>
      <c r="AF119" s="104"/>
      <c r="AG119" s="104"/>
      <c r="AH119" s="104" t="str">
        <f>IF(AC119="","",IF(ISNUMBER(AC119)=FALSE,"Não se aplica",IFERROR(VLOOKUP(AC119,Produtos!$A$1:$C$2319,3,FALSE),"Não Cadastrado")))</f>
        <v/>
      </c>
      <c r="AI119" s="104"/>
      <c r="AJ119" s="104"/>
      <c r="AK119" s="107"/>
      <c r="AL119" s="107"/>
      <c r="AM119" s="107"/>
      <c r="AN119" s="108" t="str">
        <f>VLOOKUP(Tabela2[[#This Row],[SIEMA]],Siema2025,51,FALSE)</f>
        <v/>
      </c>
      <c r="AO119" s="108" t="str">
        <f>VLOOKUP(Tabela2[[#This Row],[SIEMA]],Siema2025,53,FALSE)</f>
        <v/>
      </c>
      <c r="AP119" s="108" t="str">
        <f>VLOOKUP(Tabela2[[#This Row],[SIEMA]],Siema2025,55,FALSE)</f>
        <v/>
      </c>
      <c r="AQ119" s="108" t="str">
        <f>VLOOKUP(Tabela2[[#This Row],[SIEMA]],Siema2025,57,FALSE)</f>
        <v>X</v>
      </c>
      <c r="AR119" s="108" t="str">
        <f>VLOOKUP(Tabela2[[#This Row],[SIEMA]],Siema2025,59,FALSE)</f>
        <v/>
      </c>
      <c r="AS119" s="108" t="str">
        <f>VLOOKUP(Tabela2[[#This Row],[SIEMA]],Siema2025,61,FALSE)</f>
        <v/>
      </c>
      <c r="AT119" s="108" t="str">
        <f>VLOOKUP(Tabela2[[#This Row],[SIEMA]],Siema2025,63,FALSE)</f>
        <v/>
      </c>
      <c r="AU119" s="108" t="str">
        <f>VLOOKUP(Tabela2[[#This Row],[SIEMA]],Siema2025,65,FALSE)</f>
        <v>X</v>
      </c>
      <c r="AV119" s="108" t="str">
        <f>VLOOKUP(Tabela2[[#This Row],[SIEMA]],Siema2025,67,FALSE)</f>
        <v/>
      </c>
      <c r="AW119" s="108" t="str">
        <f>VLOOKUP(Tabela2[[#This Row],[SIEMA]],Siema2025,69,FALSE)</f>
        <v/>
      </c>
      <c r="AX119" s="108" t="str">
        <f>VLOOKUP(Tabela2[[#This Row],[SIEMA]],Siema2025,71,FALSE)</f>
        <v/>
      </c>
      <c r="AY119" s="108" t="str">
        <f>VLOOKUP(Tabela2[[#This Row],[SIEMA]],Siema2025,73,FALSE)</f>
        <v/>
      </c>
      <c r="AZ119" s="108" t="str">
        <f>VLOOKUP(Tabela2[[#This Row],[SIEMA]],Siema2025,75,FALSE)</f>
        <v/>
      </c>
      <c r="BA119" s="108" t="str">
        <f>VLOOKUP(Tabela2[[#This Row],[SIEMA]],Siema2025,77,FALSE)</f>
        <v/>
      </c>
      <c r="BB119" s="108" t="str">
        <f>VLOOKUP(Tabela2[[#This Row],[SIEMA]],Siema2025,79,FALSE)</f>
        <v/>
      </c>
      <c r="BC119" s="108" t="str">
        <f>IF(Tabela2[[#This Row],[Outro(s) ]] = "X", "PREENCHER","NA")</f>
        <v>NA</v>
      </c>
      <c r="BD119" s="108" t="str">
        <f>VLOOKUP(Tabela2[[#This Row],[SIEMA]],Siema2025,82,FALSE)</f>
        <v/>
      </c>
      <c r="BE119" s="108" t="str">
        <f>VLOOKUP(Tabela2[[#This Row],[SIEMA]],Siema2025,81,FALSE)</f>
        <v/>
      </c>
      <c r="BF119" s="110" t="str">
        <f>VLOOKUP(Tabela2[[#This Row],[SIEMA]],Siema2025,28,FALSE)</f>
        <v>Carmo Energy S.A</v>
      </c>
      <c r="BG119" s="110"/>
      <c r="BH119" s="111" t="str">
        <f>VLOOKUP(Tabela2[[#This Row],[SIEMA]],Siema2025,29,FALSE)</f>
        <v/>
      </c>
      <c r="BI119" s="112" t="str">
        <f>VLOOKUP(Tabela2[[#This Row],[SIEMA]],Siema2025,107,FALSE)</f>
        <v>Não</v>
      </c>
      <c r="BJ119" s="107" t="s">
        <v>7113</v>
      </c>
      <c r="BK119" s="104" t="s">
        <v>2696</v>
      </c>
      <c r="BL119" s="163">
        <v>45712</v>
      </c>
      <c r="BM119" s="108">
        <f ca="1">IF(Tabela2[[#This Row],[Data de atendimento do Ibama (considerar o primeiro documento/ação)]]="",_xlfn.DAYS(TODAY(),J119),_xlfn.DAYS(Tabela2[[#This Row],[Data de atendimento do Ibama (considerar o primeiro documento/ação)]],J119))</f>
        <v>5</v>
      </c>
      <c r="BN119" s="108" t="str">
        <f>IF(Tabela2[[#This Row],[Atendido pelo Ibama ("Não" ou "Sim")]]="Não","Preencher", IF(Tabela2[[#This Row],[Atendido pelo Ibama ("Não" ou "Sim")]]="Sim","NA",""))</f>
        <v>NA</v>
      </c>
      <c r="BO119" s="114" t="s">
        <v>7100</v>
      </c>
      <c r="BP119" s="108" t="str">
        <f>IF(Tabela2[[#This Row],[Forma de atendimento (primeiro documento/ação)]]= "Outros (especificar)", "PREENCHER","NA")</f>
        <v>NA</v>
      </c>
      <c r="BQ119" s="106"/>
      <c r="BR119" s="108" t="str">
        <f>IF(Tabela2[[#This Row],[Equipe do Ibama foi a campo? Houve sobrevoo do Poseidon?]] = "Sim", "PREENCHER","NA")</f>
        <v>NA</v>
      </c>
      <c r="BS119" s="108" t="str">
        <f>IF(Tabela2[[#This Row],[Se sim, foi emitida Ordem de Emergência? (informações vinculada à coluna CK)]] = "Sim", "PREENCHER","NA")</f>
        <v>NA</v>
      </c>
      <c r="BT119" s="108" t="str">
        <f>IF(Tabela2[[#This Row],[Foi elaborado Relatório de Vistoria pelo Ibama? (informações vinculada à coluna CK)]] = "Sim", "PREENCHER","NA")</f>
        <v>NA</v>
      </c>
      <c r="BU119" s="108" t="str">
        <f>IF(Tabela2[[#This Row],[Houve envio de Informações Pós-acidente (preencher "não se aplica" quando de competência estadual/municipal)]] = "Sim", "PREENCHER","NA")</f>
        <v>NA</v>
      </c>
      <c r="BV119" s="108" t="s">
        <v>2696</v>
      </c>
      <c r="BW119" s="108" t="s">
        <v>123</v>
      </c>
      <c r="BX119" s="106"/>
      <c r="BY119" s="140"/>
      <c r="BZ119" s="104" t="str">
        <f>IF(Tabela2[[#This Row],[Data do documento de encerramento]]="NA","NA",IF(Tabela2[[#This Row],[Data do documento de encerramento]]="","Pendente de conclusão/ encerramento",_xlfn.DAYS(Tabela2[[#This Row],[Data do documento de encerramento]],J119)))</f>
        <v>Pendente de conclusão/ encerramento</v>
      </c>
      <c r="CA119" s="107"/>
      <c r="CB119" s="107"/>
      <c r="CC119" s="107"/>
      <c r="CD119" s="107"/>
      <c r="CE119" s="107"/>
      <c r="CF119" s="107"/>
    </row>
    <row r="120" spans="1:84" ht="30.75">
      <c r="A120" s="169">
        <v>202522168407</v>
      </c>
      <c r="B120" s="170" t="s">
        <v>7694</v>
      </c>
      <c r="C120" s="108" t="s">
        <v>7135</v>
      </c>
      <c r="D120" s="106" t="s">
        <v>637</v>
      </c>
      <c r="E120" s="174" t="s">
        <v>7143</v>
      </c>
      <c r="F120" s="106"/>
      <c r="G120" s="174" t="s">
        <v>7695</v>
      </c>
      <c r="H120" s="174" t="s">
        <v>7696</v>
      </c>
      <c r="I120" s="104" t="str">
        <f>VLOOKUP(Tabela2[[#This Row],[SIEMA]],Siema2025,19,FALSE)</f>
        <v>Campos</v>
      </c>
      <c r="J120" s="105">
        <f>VLOOKUP(Tabela2[[#This Row],[SIEMA]],Siema2025,2,FALSE)</f>
        <v>45707</v>
      </c>
      <c r="K120" s="105" t="str">
        <f>VLOOKUP(Tabela2[[#This Row],[SIEMA]],Siema2025,16,FALSE)</f>
        <v>Quarta</v>
      </c>
      <c r="L120" s="106" t="str">
        <f>IF(Tabela2[[#This Row],[Data]]="","Sem Informação",VLOOKUP(MONTH(Tabela2[[#This Row],[Data]]),'[1]Validação de dados'!$I$1:$J$13,2,0))</f>
        <v>Fevereiro</v>
      </c>
      <c r="M120" s="104">
        <f>YEAR(Tabela2[[#This Row],[Data]])</f>
        <v>2025</v>
      </c>
      <c r="N120" s="105" t="str">
        <f>VLOOKUP(Tabela2[[#This Row],[SIEMA]],Siema2025,17,FALSE)</f>
        <v>Noturno</v>
      </c>
      <c r="O120" s="105" t="s">
        <v>111</v>
      </c>
      <c r="P120" s="104" t="str">
        <f>VLOOKUP(Tabela2[[#This Row],[SIEMA]],Siema2025,21,FALSE)</f>
        <v>Sonda operando no poço: Atlantic Star.</v>
      </c>
      <c r="Q120" s="104">
        <v>1267</v>
      </c>
      <c r="R120" s="104" t="s">
        <v>2043</v>
      </c>
      <c r="S120" s="104" t="s">
        <v>2043</v>
      </c>
      <c r="T120" s="151" t="s">
        <v>7697</v>
      </c>
      <c r="U120" s="104" t="str">
        <f>VLOOKUP(Tabela2[[#This Row],[SIEMA]],Siema2025,12,FALSE)</f>
        <v xml:space="preserve"> </v>
      </c>
      <c r="V120" s="104">
        <f>IF(Q120="","",IF(ISNUMBER(Q120)=FALSE,"Não se aplica",IFERROR(VLOOKUP(Q120,Produtos!$A$1:$C$2319,3,FALSE),"Não Cadastrado")))</f>
        <v>3</v>
      </c>
      <c r="W120" s="104" t="str">
        <f>VLOOKUP(Tabela2[[#This Row],[SIEMA]],Siema2025,10,FALSE)</f>
        <v/>
      </c>
      <c r="X120" s="113" t="str">
        <f>IF(Tabela2[[#This Row],[Origem do acidente]] = "Plataforma", "PREENCHER","NA")</f>
        <v>PREENCHER</v>
      </c>
      <c r="Y120" s="109" t="str">
        <f>IF(W120="","", IF(W120="NC","", IF(W120="NE","", IF(W120="NA","",IFERROR(VLOOKUP(W120,Produtos!$A$1:$C$2319,2,FALSE),"Não Cadastrado")))))</f>
        <v/>
      </c>
      <c r="Z120" s="104" t="str">
        <f>VLOOKUP(Tabela2[[#This Row],[SIEMA]],Siema2025,11,FALSE)</f>
        <v xml:space="preserve"> </v>
      </c>
      <c r="AA120" s="104" t="str">
        <f>VLOOKUP(Tabela2[[#This Row],[SIEMA]],Siema2025,12,FALSE)</f>
        <v xml:space="preserve"> </v>
      </c>
      <c r="AB120" s="104" t="str">
        <f>IF(W120="","",IF(ISNUMBER(W120)=FALSE,"Não se aplica",IFERROR(VLOOKUP(W120,Produtos!$A$1:$C$2319,3,FALSE),"Não Cadastrado")))</f>
        <v/>
      </c>
      <c r="AC120" s="104"/>
      <c r="AD120" s="108" t="str">
        <f>IF(Tabela2[[#This Row],[Origem do acidente]] = "Plataforma", "PREENCHER","NA")</f>
        <v>PREENCHER</v>
      </c>
      <c r="AE120" s="107" t="str">
        <f>IF(AC120="","", IF(AC120="NC","", IF(AC120="NE","", IF(AC120="NA","",IFERROR(VLOOKUP(AC120,Produtos!$A$1:$C$2319,2,FALSE),"Não Cadastrado")))))</f>
        <v/>
      </c>
      <c r="AF120" s="104"/>
      <c r="AG120" s="104"/>
      <c r="AH120" s="104" t="str">
        <f>IF(AC120="","",IF(ISNUMBER(AC120)=FALSE,"Não se aplica",IFERROR(VLOOKUP(AC120,Produtos!$A$1:$C$2319,3,FALSE),"Não Cadastrado")))</f>
        <v/>
      </c>
      <c r="AI120" s="104"/>
      <c r="AJ120" s="104" t="str">
        <f>VLOOKUP(Tabela2[[#This Row],[SIEMA]],Siema2025,26,FALSE)</f>
        <v>Falha de estanqueidade no sistema de compensação dos atuadores da ANM quando aberta a válvula S1-ANM hidraulicamente.</v>
      </c>
      <c r="AK120" s="107"/>
      <c r="AL120" s="107"/>
      <c r="AM120" s="107"/>
      <c r="AN120" s="108" t="str">
        <f>VLOOKUP(Tabela2[[#This Row],[SIEMA]],Siema2025,51,FALSE)</f>
        <v/>
      </c>
      <c r="AO120" s="108" t="str">
        <f>VLOOKUP(Tabela2[[#This Row],[SIEMA]],Siema2025,53,FALSE)</f>
        <v/>
      </c>
      <c r="AP120" s="108" t="str">
        <f>VLOOKUP(Tabela2[[#This Row],[SIEMA]],Siema2025,55,FALSE)</f>
        <v/>
      </c>
      <c r="AQ120" s="108" t="str">
        <f>VLOOKUP(Tabela2[[#This Row],[SIEMA]],Siema2025,57,FALSE)</f>
        <v/>
      </c>
      <c r="AR120" s="108" t="str">
        <f>VLOOKUP(Tabela2[[#This Row],[SIEMA]],Siema2025,59,FALSE)</f>
        <v/>
      </c>
      <c r="AS120" s="108" t="str">
        <f>VLOOKUP(Tabela2[[#This Row],[SIEMA]],Siema2025,61,FALSE)</f>
        <v>X</v>
      </c>
      <c r="AT120" s="108" t="str">
        <f>VLOOKUP(Tabela2[[#This Row],[SIEMA]],Siema2025,63,FALSE)</f>
        <v/>
      </c>
      <c r="AU120" s="108" t="str">
        <f>VLOOKUP(Tabela2[[#This Row],[SIEMA]],Siema2025,65,FALSE)</f>
        <v/>
      </c>
      <c r="AV120" s="108" t="str">
        <f>VLOOKUP(Tabela2[[#This Row],[SIEMA]],Siema2025,67,FALSE)</f>
        <v/>
      </c>
      <c r="AW120" s="108" t="str">
        <f>VLOOKUP(Tabela2[[#This Row],[SIEMA]],Siema2025,69,FALSE)</f>
        <v/>
      </c>
      <c r="AX120" s="108" t="str">
        <f>VLOOKUP(Tabela2[[#This Row],[SIEMA]],Siema2025,71,FALSE)</f>
        <v/>
      </c>
      <c r="AY120" s="108" t="str">
        <f>VLOOKUP(Tabela2[[#This Row],[SIEMA]],Siema2025,73,FALSE)</f>
        <v/>
      </c>
      <c r="AZ120" s="108" t="str">
        <f>VLOOKUP(Tabela2[[#This Row],[SIEMA]],Siema2025,75,FALSE)</f>
        <v/>
      </c>
      <c r="BA120" s="108" t="str">
        <f>VLOOKUP(Tabela2[[#This Row],[SIEMA]],Siema2025,77,FALSE)</f>
        <v/>
      </c>
      <c r="BB120" s="108" t="str">
        <f>VLOOKUP(Tabela2[[#This Row],[SIEMA]],Siema2025,79,FALSE)</f>
        <v/>
      </c>
      <c r="BC120" s="108" t="str">
        <f>IF(Tabela2[[#This Row],[Outro(s) ]] = "X", "PREENCHER","NA")</f>
        <v>NA</v>
      </c>
      <c r="BD120" s="108" t="str">
        <f>VLOOKUP(Tabela2[[#This Row],[SIEMA]],Siema2025,82,FALSE)</f>
        <v/>
      </c>
      <c r="BE120" s="108" t="str">
        <f>VLOOKUP(Tabela2[[#This Row],[SIEMA]],Siema2025,81,FALSE)</f>
        <v/>
      </c>
      <c r="BF120" s="110" t="str">
        <f>VLOOKUP(Tabela2[[#This Row],[SIEMA]],Siema2025,28,FALSE)</f>
        <v>Petróleo Brasileiro S.A. - PETROBRAS</v>
      </c>
      <c r="BG120" s="110"/>
      <c r="BH120" s="111" t="str">
        <f>VLOOKUP(Tabela2[[#This Row],[SIEMA]],Siema2025,29,FALSE)</f>
        <v>33000167100750</v>
      </c>
      <c r="BI120" s="112" t="str">
        <f>VLOOKUP(Tabela2[[#This Row],[SIEMA]],Siema2025,107,FALSE)</f>
        <v>Não</v>
      </c>
      <c r="BJ120" s="107" t="s">
        <v>7099</v>
      </c>
      <c r="BK120" s="104" t="s">
        <v>2696</v>
      </c>
      <c r="BL120" s="140">
        <v>45716</v>
      </c>
      <c r="BM120" s="108">
        <f ca="1">IF(Tabela2[[#This Row],[Data de atendimento do Ibama (considerar o primeiro documento/ação)]]="",_xlfn.DAYS(TODAY(),J120),_xlfn.DAYS(Tabela2[[#This Row],[Data de atendimento do Ibama (considerar o primeiro documento/ação)]],J120))</f>
        <v>9</v>
      </c>
      <c r="BN120" s="108" t="str">
        <f>IF(Tabela2[[#This Row],[Atendido pelo Ibama ("Não" ou "Sim")]]="Não","Preencher", IF(Tabela2[[#This Row],[Atendido pelo Ibama ("Não" ou "Sim")]]="Sim","NA",""))</f>
        <v>NA</v>
      </c>
      <c r="BO120" s="114" t="s">
        <v>7138</v>
      </c>
      <c r="BP120" s="108" t="str">
        <f>IF(Tabela2[[#This Row],[Forma de atendimento (primeiro documento/ação)]]= "Outros (especificar)", "PREENCHER","NA")</f>
        <v>NA</v>
      </c>
      <c r="BQ120" s="106" t="s">
        <v>123</v>
      </c>
      <c r="BR120" s="108" t="str">
        <f>IF(Tabela2[[#This Row],[Equipe do Ibama foi a campo? Houve sobrevoo do Poseidon?]] = "Sim", "PREENCHER","NA")</f>
        <v>NA</v>
      </c>
      <c r="BS120" s="108" t="str">
        <f>IF(Tabela2[[#This Row],[Se sim, foi emitida Ordem de Emergência? (informações vinculada à coluna CK)]] = "Sim", "PREENCHER","NA")</f>
        <v>NA</v>
      </c>
      <c r="BT120" s="108" t="str">
        <f>IF(Tabela2[[#This Row],[Foi elaborado Relatório de Vistoria pelo Ibama? (informações vinculada à coluna CK)]] = "Sim", "PREENCHER","NA")</f>
        <v>NA</v>
      </c>
      <c r="BU120" s="108" t="s">
        <v>2696</v>
      </c>
      <c r="BV120" s="108" t="s">
        <v>123</v>
      </c>
      <c r="BW120" s="108" t="s">
        <v>2696</v>
      </c>
      <c r="BX120" s="106" t="s">
        <v>7102</v>
      </c>
      <c r="BY120" s="140">
        <v>46017</v>
      </c>
      <c r="BZ120" s="104">
        <f>IF(Tabela2[[#This Row],[Data do documento de encerramento]]="NA","NA",IF(Tabela2[[#This Row],[Data do documento de encerramento]]="","Pendente de conclusão/ encerramento",_xlfn.DAYS(Tabela2[[#This Row],[Data do documento de encerramento]],J120)))</f>
        <v>310</v>
      </c>
      <c r="CA120" s="107"/>
      <c r="CB120" s="107"/>
      <c r="CC120" s="107" t="s">
        <v>7148</v>
      </c>
      <c r="CD120" s="107" t="s">
        <v>7698</v>
      </c>
      <c r="CE120" s="107" t="s">
        <v>123</v>
      </c>
      <c r="CF120" s="107" t="s">
        <v>7141</v>
      </c>
    </row>
    <row r="121" spans="1:84" ht="30.75">
      <c r="A121" s="169">
        <v>202522021655</v>
      </c>
      <c r="B121" s="171" t="s">
        <v>7699</v>
      </c>
      <c r="C121" s="108" t="str">
        <f>VLOOKUP(Tabela2[[#This Row],[SIEMA]],Siema2025,4,FALSE)</f>
        <v xml:space="preserve"> SP</v>
      </c>
      <c r="D121" s="106" t="str">
        <f>VLOOKUP(Tabela2[[#This Row],[SIEMA]],Siema2025,3,FALSE)</f>
        <v xml:space="preserve">Sales Oliveira </v>
      </c>
      <c r="E121" s="106" t="s">
        <v>7700</v>
      </c>
      <c r="F121" s="106"/>
      <c r="G121" s="106" t="s">
        <v>7701</v>
      </c>
      <c r="H121" s="106" t="s">
        <v>7702</v>
      </c>
      <c r="I121" s="104" t="s">
        <v>7120</v>
      </c>
      <c r="J121" s="105">
        <f>VLOOKUP(Tabela2[[#This Row],[SIEMA]],Siema2025,2,FALSE)</f>
        <v>45708</v>
      </c>
      <c r="K121" s="105" t="str">
        <f>VLOOKUP(Tabela2[[#This Row],[SIEMA]],Siema2025,16,FALSE)</f>
        <v>Quinta</v>
      </c>
      <c r="L121" s="106" t="str">
        <f>IF(Tabela2[[#This Row],[Data]]="","Sem Informação",VLOOKUP(MONTH(Tabela2[[#This Row],[Data]]),'[1]Validação de dados'!$I$1:$J$13,2,0))</f>
        <v>Fevereiro</v>
      </c>
      <c r="M121" s="104">
        <f>YEAR(Tabela2[[#This Row],[Data]])</f>
        <v>2025</v>
      </c>
      <c r="N121" s="105" t="str">
        <f>VLOOKUP(Tabela2[[#This Row],[SIEMA]],Siema2025,17,FALSE)</f>
        <v>Madrugada</v>
      </c>
      <c r="O121" s="105" t="str">
        <f>VLOOKUP(Tabela2[[#This Row],[SIEMA]],Siema2025,5,FALSE)</f>
        <v>Duto</v>
      </c>
      <c r="P121" s="104" t="str">
        <f>VLOOKUP(Tabela2[[#This Row],[SIEMA]],Siema2025,21,FALSE)</f>
        <v>Faixa de Dutos OSBRA km 241+910</v>
      </c>
      <c r="Q121" s="104">
        <v>1202</v>
      </c>
      <c r="R121" s="191" t="s">
        <v>7703</v>
      </c>
      <c r="S121" s="107" t="str">
        <f>IF(Q121="","", IF(Q121="NC","", IF(Q121="NE","", IF(Q121="NA","",IFERROR(VLOOKUP(Q121,[1]Produtos!$A$1:$C$2319,2,FALSE),"Não Cadastrado")))))</f>
        <v>GASÓLEO ou ÓLEO DIESEL ou ÓLEO PARA AQUECIMENTO, LEVE</v>
      </c>
      <c r="T121" s="104">
        <v>2.4</v>
      </c>
      <c r="U121" s="104" t="s">
        <v>7111</v>
      </c>
      <c r="V121" s="104">
        <f>IF(Q121="","",IF(ISNUMBER(Q121)=FALSE,"Não se aplica",IFERROR(VLOOKUP(Q121,Produtos!$A$1:$C$2319,3,FALSE),"Não Cadastrado")))</f>
        <v>3</v>
      </c>
      <c r="W121" s="104" t="str">
        <f>VLOOKUP(Tabela2[[#This Row],[SIEMA]],Siema2025,10,FALSE)</f>
        <v/>
      </c>
      <c r="X121" s="113" t="str">
        <f>IF(Tabela2[[#This Row],[Origem do acidente]] = "Plataforma", "PREENCHER","NA")</f>
        <v>NA</v>
      </c>
      <c r="Y121" s="109" t="str">
        <f>IF(W121="","", IF(W121="NC","", IF(W121="NE","", IF(W121="NA","",IFERROR(VLOOKUP(W121,Produtos!$A$1:$C$2319,2,FALSE),"Não Cadastrado")))))</f>
        <v/>
      </c>
      <c r="Z121" s="104" t="str">
        <f>VLOOKUP(Tabela2[[#This Row],[SIEMA]],Siema2025,11,FALSE)</f>
        <v xml:space="preserve"> </v>
      </c>
      <c r="AA121" s="104" t="str">
        <f>VLOOKUP(Tabela2[[#This Row],[SIEMA]],Siema2025,12,FALSE)</f>
        <v xml:space="preserve"> </v>
      </c>
      <c r="AB121" s="104" t="str">
        <f>IF(W121="","",IF(ISNUMBER(W121)=FALSE,"Não se aplica",IFERROR(VLOOKUP(W121,Produtos!$A$1:$C$2319,3,FALSE),"Não Cadastrado")))</f>
        <v/>
      </c>
      <c r="AC121" s="104"/>
      <c r="AD121" s="108" t="str">
        <f>IF(Tabela2[[#This Row],[Origem do acidente]] = "Plataforma", "PREENCHER","NA")</f>
        <v>NA</v>
      </c>
      <c r="AE121" s="107" t="str">
        <f>IF(AC121="","", IF(AC121="NC","", IF(AC121="NE","", IF(AC121="NA","",IFERROR(VLOOKUP(AC121,Produtos!$A$1:$C$2319,2,FALSE),"Não Cadastrado")))))</f>
        <v/>
      </c>
      <c r="AF121" s="104"/>
      <c r="AG121" s="104"/>
      <c r="AH121" s="104" t="str">
        <f>IF(AC121="","",IF(ISNUMBER(AC121)=FALSE,"Não se aplica",IFERROR(VLOOKUP(AC121,Produtos!$A$1:$C$2319,3,FALSE),"Não Cadastrado")))</f>
        <v/>
      </c>
      <c r="AI121" s="104"/>
      <c r="AJ121" s="104" t="str">
        <f>VLOOKUP(Tabela2[[#This Row],[SIEMA]],Siema2025,26,FALSE)</f>
        <v>Equipe de proteção de dutos identificou derivação clandestina instalada no duto</v>
      </c>
      <c r="AK121" s="107" t="s">
        <v>7122</v>
      </c>
      <c r="AL121" s="107"/>
      <c r="AM121" s="107"/>
      <c r="AN121" s="108" t="str">
        <f>VLOOKUP(Tabela2[[#This Row],[SIEMA]],Siema2025,51,FALSE)</f>
        <v/>
      </c>
      <c r="AO121" s="108" t="str">
        <f>VLOOKUP(Tabela2[[#This Row],[SIEMA]],Siema2025,53,FALSE)</f>
        <v/>
      </c>
      <c r="AP121" s="108" t="str">
        <f>VLOOKUP(Tabela2[[#This Row],[SIEMA]],Siema2025,55,FALSE)</f>
        <v/>
      </c>
      <c r="AQ121" s="108" t="str">
        <f>VLOOKUP(Tabela2[[#This Row],[SIEMA]],Siema2025,57,FALSE)</f>
        <v/>
      </c>
      <c r="AR121" s="108" t="str">
        <f>VLOOKUP(Tabela2[[#This Row],[SIEMA]],Siema2025,59,FALSE)</f>
        <v/>
      </c>
      <c r="AS121" s="108" t="str">
        <f>VLOOKUP(Tabela2[[#This Row],[SIEMA]],Siema2025,61,FALSE)</f>
        <v/>
      </c>
      <c r="AT121" s="108" t="str">
        <f>VLOOKUP(Tabela2[[#This Row],[SIEMA]],Siema2025,63,FALSE)</f>
        <v/>
      </c>
      <c r="AU121" s="108" t="str">
        <f>VLOOKUP(Tabela2[[#This Row],[SIEMA]],Siema2025,65,FALSE)</f>
        <v>X</v>
      </c>
      <c r="AV121" s="108" t="str">
        <f>VLOOKUP(Tabela2[[#This Row],[SIEMA]],Siema2025,67,FALSE)</f>
        <v/>
      </c>
      <c r="AW121" s="108" t="str">
        <f>VLOOKUP(Tabela2[[#This Row],[SIEMA]],Siema2025,69,FALSE)</f>
        <v/>
      </c>
      <c r="AX121" s="108" t="str">
        <f>VLOOKUP(Tabela2[[#This Row],[SIEMA]],Siema2025,71,FALSE)</f>
        <v/>
      </c>
      <c r="AY121" s="108" t="str">
        <f>VLOOKUP(Tabela2[[#This Row],[SIEMA]],Siema2025,73,FALSE)</f>
        <v/>
      </c>
      <c r="AZ121" s="108" t="str">
        <f>VLOOKUP(Tabela2[[#This Row],[SIEMA]],Siema2025,75,FALSE)</f>
        <v/>
      </c>
      <c r="BA121" s="108" t="str">
        <f>VLOOKUP(Tabela2[[#This Row],[SIEMA]],Siema2025,77,FALSE)</f>
        <v/>
      </c>
      <c r="BB121" s="108" t="str">
        <f>VLOOKUP(Tabela2[[#This Row],[SIEMA]],Siema2025,79,FALSE)</f>
        <v/>
      </c>
      <c r="BC121" s="108" t="str">
        <f>IF(Tabela2[[#This Row],[Outro(s) ]] = "X", "PREENCHER","NA")</f>
        <v>NA</v>
      </c>
      <c r="BD121" s="108" t="str">
        <f>VLOOKUP(Tabela2[[#This Row],[SIEMA]],Siema2025,82,FALSE)</f>
        <v/>
      </c>
      <c r="BE121" s="108" t="str">
        <f>VLOOKUP(Tabela2[[#This Row],[SIEMA]],Siema2025,81,FALSE)</f>
        <v/>
      </c>
      <c r="BF121" s="110" t="str">
        <f>VLOOKUP(Tabela2[[#This Row],[SIEMA]],Siema2025,28,FALSE)</f>
        <v>Petrobras Transporte S.A. - Transpetro</v>
      </c>
      <c r="BG121" s="110"/>
      <c r="BH121" s="111" t="str">
        <f>VLOOKUP(Tabela2[[#This Row],[SIEMA]],Siema2025,29,FALSE)</f>
        <v>02709449000159</v>
      </c>
      <c r="BI121" s="112" t="str">
        <f>VLOOKUP(Tabela2[[#This Row],[SIEMA]],Siema2025,107,FALSE)</f>
        <v>Não</v>
      </c>
      <c r="BJ121" s="107" t="s">
        <v>7099</v>
      </c>
      <c r="BK121" s="104" t="s">
        <v>2696</v>
      </c>
      <c r="BL121" s="140">
        <v>45708</v>
      </c>
      <c r="BM121" s="108">
        <f ca="1">IF(Tabela2[[#This Row],[Data de atendimento do Ibama (considerar o primeiro documento/ação)]]="",_xlfn.DAYS(TODAY(),J121),_xlfn.DAYS(Tabela2[[#This Row],[Data de atendimento do Ibama (considerar o primeiro documento/ação)]],J121))</f>
        <v>0</v>
      </c>
      <c r="BN121" s="108" t="str">
        <f>IF(Tabela2[[#This Row],[Atendido pelo Ibama ("Não" ou "Sim")]]="Não","Preencher", IF(Tabela2[[#This Row],[Atendido pelo Ibama ("Não" ou "Sim")]]="Sim","NA",""))</f>
        <v>NA</v>
      </c>
      <c r="BO121" s="114" t="s">
        <v>7100</v>
      </c>
      <c r="BP121" s="108" t="str">
        <f>IF(Tabela2[[#This Row],[Forma de atendimento (primeiro documento/ação)]]= "Outros (especificar)", "PREENCHER","NA")</f>
        <v>NA</v>
      </c>
      <c r="BQ121" s="106" t="s">
        <v>123</v>
      </c>
      <c r="BR121" s="108" t="str">
        <f>IF(Tabela2[[#This Row],[Equipe do Ibama foi a campo? Houve sobrevoo do Poseidon?]] = "Sim", "PREENCHER","NA")</f>
        <v>NA</v>
      </c>
      <c r="BS121" s="108" t="str">
        <f>IF(Tabela2[[#This Row],[Se sim, foi emitida Ordem de Emergência? (informações vinculada à coluna CK)]] = "Sim", "PREENCHER","NA")</f>
        <v>NA</v>
      </c>
      <c r="BT121" s="108" t="s">
        <v>7101</v>
      </c>
      <c r="BU121" s="108" t="s">
        <v>2696</v>
      </c>
      <c r="BV121" s="108" t="s">
        <v>123</v>
      </c>
      <c r="BW121" s="108" t="s">
        <v>2696</v>
      </c>
      <c r="BX121" s="106" t="s">
        <v>7102</v>
      </c>
      <c r="BY121" s="140">
        <v>45898</v>
      </c>
      <c r="BZ121" s="104">
        <f>IF(Tabela2[[#This Row],[Data do documento de encerramento]]="NA","NA",IF(Tabela2[[#This Row],[Data do documento de encerramento]]="","Pendente de conclusão/ encerramento",_xlfn.DAYS(Tabela2[[#This Row],[Data do documento de encerramento]],J121)))</f>
        <v>190</v>
      </c>
      <c r="CA121" s="107"/>
      <c r="CB121" s="107"/>
      <c r="CC121" s="115"/>
      <c r="CD121" s="107"/>
      <c r="CE121" s="107"/>
      <c r="CF121" s="107"/>
    </row>
    <row r="122" spans="1:84" ht="30.75">
      <c r="A122" s="169">
        <v>202522154023</v>
      </c>
      <c r="B122" s="170" t="s">
        <v>7704</v>
      </c>
      <c r="C122" s="108" t="str">
        <f>VLOOKUP(Tabela2[[#This Row],[SIEMA]],Siema2025,4,FALSE)</f>
        <v xml:space="preserve"> RN</v>
      </c>
      <c r="D122" s="106" t="str">
        <f>VLOOKUP(Tabela2[[#This Row],[SIEMA]],Siema2025,3,FALSE)</f>
        <v xml:space="preserve">Serra do Mel </v>
      </c>
      <c r="E122" s="106" t="str">
        <f>VLOOKUP(Tabela2[[#This Row],[SIEMA]],Siema2025,20,FALSE)</f>
        <v>Poço 7-CAM-0883-RN</v>
      </c>
      <c r="F122" s="106"/>
      <c r="G122" s="106" t="s">
        <v>7679</v>
      </c>
      <c r="H122" s="106" t="s">
        <v>7705</v>
      </c>
      <c r="I122" s="104" t="str">
        <f>VLOOKUP(Tabela2[[#This Row],[SIEMA]],Siema2025,19,FALSE)</f>
        <v/>
      </c>
      <c r="J122" s="105">
        <f>VLOOKUP(Tabela2[[#This Row],[SIEMA]],Siema2025,2,FALSE)</f>
        <v>45708</v>
      </c>
      <c r="K122" s="105" t="str">
        <f>VLOOKUP(Tabela2[[#This Row],[SIEMA]],Siema2025,16,FALSE)</f>
        <v>Quinta</v>
      </c>
      <c r="L122" s="106" t="str">
        <f>IF(Tabela2[[#This Row],[Data]]="","Sem Informação",VLOOKUP(MONTH(Tabela2[[#This Row],[Data]]),'[1]Validação de dados'!$I$1:$J$13,2,0))</f>
        <v>Fevereiro</v>
      </c>
      <c r="M122" s="104">
        <f>YEAR(Tabela2[[#This Row],[Data]])</f>
        <v>2025</v>
      </c>
      <c r="N122" s="105" t="str">
        <f>VLOOKUP(Tabela2[[#This Row],[SIEMA]],Siema2025,17,FALSE)</f>
        <v>Vespertino</v>
      </c>
      <c r="O122" s="105" t="s">
        <v>145</v>
      </c>
      <c r="P122" s="104" t="str">
        <f>VLOOKUP(Tabela2[[#This Row],[SIEMA]],Siema2025,21,FALSE)</f>
        <v>Poço terrestre</v>
      </c>
      <c r="Q122" s="104" t="str">
        <f>VLOOKUP(Tabela2[[#This Row],[SIEMA]],Siema2025,7,FALSE)</f>
        <v/>
      </c>
      <c r="R122" s="104" t="str">
        <f>VLOOKUP(Tabela2[[#This Row],[SIEMA]],Siema2025,10,FALSE)</f>
        <v>Água Produzida fora de especificação</v>
      </c>
      <c r="S122" s="107" t="str">
        <f>IF(Q122="","", IF(Q122="NC","", IF(Q122="NE","", IF(Q122="NA","",IFERROR(VLOOKUP(Q122,Produtos!$A$1:$C$2319,2,FALSE),"Não Cadastrado")))))</f>
        <v/>
      </c>
      <c r="T122" s="104" t="str">
        <f>VLOOKUP(Tabela2[[#This Row],[SIEMA]],Siema2025,11,FALSE)</f>
        <v>0.227</v>
      </c>
      <c r="U122" s="104" t="str">
        <f>VLOOKUP(Tabela2[[#This Row],[SIEMA]],Siema2025,12,FALSE)</f>
        <v>M3</v>
      </c>
      <c r="V122" s="104" t="str">
        <f>IF(Q122="","",IF(ISNUMBER(Q122)=FALSE,"Não se aplica",IFERROR(VLOOKUP(Q122,Produtos!$A$1:$C$2319,3,FALSE),"Não Cadastrado")))</f>
        <v/>
      </c>
      <c r="W122" s="104" t="str">
        <f>VLOOKUP(Tabela2[[#This Row],[SIEMA]],Siema2025,10,FALSE)</f>
        <v>Água Produzida fora de especificação</v>
      </c>
      <c r="X122" s="113" t="str">
        <f>IF(Tabela2[[#This Row],[Origem do acidente]] = "Plataforma", "PREENCHER","NA")</f>
        <v>NA</v>
      </c>
      <c r="Y122" s="109" t="str">
        <f>IF(W122="","", IF(W122="NC","", IF(W122="NE","", IF(W122="NA","",IFERROR(VLOOKUP(W122,Produtos!$A$1:$C$2319,2,FALSE),"Não Cadastrado")))))</f>
        <v>Não Cadastrado</v>
      </c>
      <c r="Z122" s="104" t="str">
        <f>VLOOKUP(Tabela2[[#This Row],[SIEMA]],Siema2025,11,FALSE)</f>
        <v>0.227</v>
      </c>
      <c r="AA122" s="104" t="str">
        <f>VLOOKUP(Tabela2[[#This Row],[SIEMA]],Siema2025,12,FALSE)</f>
        <v>M3</v>
      </c>
      <c r="AB122" s="104" t="str">
        <f>IF(W122="","",IF(ISNUMBER(W122)=FALSE,"Não se aplica",IFERROR(VLOOKUP(W122,Produtos!$A$1:$C$2319,3,FALSE),"Não Cadastrado")))</f>
        <v>Não se aplica</v>
      </c>
      <c r="AC122" s="104"/>
      <c r="AD122" s="108" t="str">
        <f>IF(Tabela2[[#This Row],[Origem do acidente]] = "Plataforma", "PREENCHER","NA")</f>
        <v>NA</v>
      </c>
      <c r="AE122" s="107" t="str">
        <f>IF(AC122="","", IF(AC122="NC","", IF(AC122="NE","", IF(AC122="NA","",IFERROR(VLOOKUP(AC122,Produtos!$A$1:$C$2319,2,FALSE),"Não Cadastrado")))))</f>
        <v/>
      </c>
      <c r="AF122" s="104"/>
      <c r="AG122" s="104"/>
      <c r="AH122" s="104" t="str">
        <f>IF(AC122="","",IF(ISNUMBER(AC122)=FALSE,"Não se aplica",IFERROR(VLOOKUP(AC122,Produtos!$A$1:$C$2319,3,FALSE),"Não Cadastrado")))</f>
        <v/>
      </c>
      <c r="AI122" s="104"/>
      <c r="AJ122" s="104" t="str">
        <f>VLOOKUP(Tabela2[[#This Row],[SIEMA]],Siema2025,26,FALSE)</f>
        <v>Corrosão interna no niple do flange entre a linha e o poço.</v>
      </c>
      <c r="AK122" s="107"/>
      <c r="AL122" s="107"/>
      <c r="AM122" s="107"/>
      <c r="AN122" s="108" t="str">
        <f>VLOOKUP(Tabela2[[#This Row],[SIEMA]],Siema2025,51,FALSE)</f>
        <v/>
      </c>
      <c r="AO122" s="108" t="str">
        <f>VLOOKUP(Tabela2[[#This Row],[SIEMA]],Siema2025,53,FALSE)</f>
        <v/>
      </c>
      <c r="AP122" s="108" t="str">
        <f>VLOOKUP(Tabela2[[#This Row],[SIEMA]],Siema2025,55,FALSE)</f>
        <v/>
      </c>
      <c r="AQ122" s="108" t="str">
        <f>VLOOKUP(Tabela2[[#This Row],[SIEMA]],Siema2025,57,FALSE)</f>
        <v/>
      </c>
      <c r="AR122" s="108" t="str">
        <f>VLOOKUP(Tabela2[[#This Row],[SIEMA]],Siema2025,59,FALSE)</f>
        <v/>
      </c>
      <c r="AS122" s="108" t="str">
        <f>VLOOKUP(Tabela2[[#This Row],[SIEMA]],Siema2025,61,FALSE)</f>
        <v/>
      </c>
      <c r="AT122" s="108" t="str">
        <f>VLOOKUP(Tabela2[[#This Row],[SIEMA]],Siema2025,63,FALSE)</f>
        <v/>
      </c>
      <c r="AU122" s="108" t="str">
        <f>VLOOKUP(Tabela2[[#This Row],[SIEMA]],Siema2025,65,FALSE)</f>
        <v>X</v>
      </c>
      <c r="AV122" s="108" t="str">
        <f>VLOOKUP(Tabela2[[#This Row],[SIEMA]],Siema2025,67,FALSE)</f>
        <v/>
      </c>
      <c r="AW122" s="108" t="str">
        <f>VLOOKUP(Tabela2[[#This Row],[SIEMA]],Siema2025,69,FALSE)</f>
        <v/>
      </c>
      <c r="AX122" s="108" t="str">
        <f>VLOOKUP(Tabela2[[#This Row],[SIEMA]],Siema2025,71,FALSE)</f>
        <v/>
      </c>
      <c r="AY122" s="108" t="str">
        <f>VLOOKUP(Tabela2[[#This Row],[SIEMA]],Siema2025,73,FALSE)</f>
        <v/>
      </c>
      <c r="AZ122" s="108" t="str">
        <f>VLOOKUP(Tabela2[[#This Row],[SIEMA]],Siema2025,75,FALSE)</f>
        <v/>
      </c>
      <c r="BA122" s="108" t="str">
        <f>VLOOKUP(Tabela2[[#This Row],[SIEMA]],Siema2025,77,FALSE)</f>
        <v/>
      </c>
      <c r="BB122" s="108" t="str">
        <f>VLOOKUP(Tabela2[[#This Row],[SIEMA]],Siema2025,79,FALSE)</f>
        <v/>
      </c>
      <c r="BC122" s="108" t="str">
        <f>IF(Tabela2[[#This Row],[Outro(s) ]] = "X", "PREENCHER","NA")</f>
        <v>NA</v>
      </c>
      <c r="BD122" s="108" t="str">
        <f>VLOOKUP(Tabela2[[#This Row],[SIEMA]],Siema2025,82,FALSE)</f>
        <v/>
      </c>
      <c r="BE122" s="108" t="str">
        <f>VLOOKUP(Tabela2[[#This Row],[SIEMA]],Siema2025,81,FALSE)</f>
        <v/>
      </c>
      <c r="BF122" s="110" t="str">
        <f>VLOOKUP(Tabela2[[#This Row],[SIEMA]],Siema2025,28,FALSE)</f>
        <v>3R Potiguar S.A</v>
      </c>
      <c r="BG122" s="110"/>
      <c r="BH122" s="111" t="str">
        <f>VLOOKUP(Tabela2[[#This Row],[SIEMA]],Siema2025,29,FALSE)</f>
        <v/>
      </c>
      <c r="BI122" s="112" t="str">
        <f>VLOOKUP(Tabela2[[#This Row],[SIEMA]],Siema2025,107,FALSE)</f>
        <v>Não</v>
      </c>
      <c r="BJ122" s="107"/>
      <c r="BK122" s="104"/>
      <c r="BL122" s="140"/>
      <c r="BM122" s="108">
        <f ca="1">IF(Tabela2[[#This Row],[Data de atendimento do Ibama (considerar o primeiro documento/ação)]]="",_xlfn.DAYS(TODAY(),J122),_xlfn.DAYS(Tabela2[[#This Row],[Data de atendimento do Ibama (considerar o primeiro documento/ação)]],J122))</f>
        <v>522</v>
      </c>
      <c r="BN122" s="108" t="str">
        <f>IF(Tabela2[[#This Row],[Atendido pelo Ibama ("Não" ou "Sim")]]="Não","Preencher", IF(Tabela2[[#This Row],[Atendido pelo Ibama ("Não" ou "Sim")]]="Sim","NA",""))</f>
        <v/>
      </c>
      <c r="BO122" s="114" t="s">
        <v>7138</v>
      </c>
      <c r="BP122" s="108" t="str">
        <f>IF(Tabela2[[#This Row],[Forma de atendimento (primeiro documento/ação)]]= "Outros (especificar)", "PREENCHER","NA")</f>
        <v>NA</v>
      </c>
      <c r="BQ122" s="106"/>
      <c r="BR122" s="108" t="str">
        <f>IF(Tabela2[[#This Row],[Equipe do Ibama foi a campo? Houve sobrevoo do Poseidon?]] = "Sim", "PREENCHER","NA")</f>
        <v>NA</v>
      </c>
      <c r="BS122" s="108" t="str">
        <f>IF(Tabela2[[#This Row],[Se sim, foi emitida Ordem de Emergência? (informações vinculada à coluna CK)]] = "Sim", "PREENCHER","NA")</f>
        <v>NA</v>
      </c>
      <c r="BT122" s="108" t="str">
        <f>IF(Tabela2[[#This Row],[Foi elaborado Relatório de Vistoria pelo Ibama? (informações vinculada à coluna CK)]] = "Sim", "PREENCHER","NA")</f>
        <v>NA</v>
      </c>
      <c r="BU122" s="108" t="str">
        <f>IF(Tabela2[[#This Row],[Houve envio de Informações Pós-acidente (preencher "não se aplica" quando de competência estadual/municipal)]] = "Sim", "PREENCHER","NA")</f>
        <v>NA</v>
      </c>
      <c r="BV122" s="108" t="str">
        <f>IF(Tabela2[[#This Row],[Houve avaliação das informações pós-acidente solicitadas/enviadas?]] = "Sim", "PREENCHER","NA")</f>
        <v>NA</v>
      </c>
      <c r="BW122" s="108" t="str">
        <f>IF(Tabela2[[#This Row],[O Ibama aguarda resposta da empresa/OEMA, etc?]] = "Sim", "PREENCHER","NA")</f>
        <v>NA</v>
      </c>
      <c r="BX122" s="106"/>
      <c r="BY122" s="140"/>
      <c r="BZ122" s="104" t="str">
        <f>IF(Tabela2[[#This Row],[Data do documento de encerramento]]="NA","NA",IF(Tabela2[[#This Row],[Data do documento de encerramento]]="","Pendente de conclusão/ encerramento",_xlfn.DAYS(Tabela2[[#This Row],[Data do documento de encerramento]],J122)))</f>
        <v>Pendente de conclusão/ encerramento</v>
      </c>
      <c r="CA122" s="107"/>
      <c r="CB122" s="107"/>
      <c r="CC122" s="107"/>
      <c r="CD122" s="107"/>
      <c r="CE122" s="107"/>
      <c r="CF122" s="107"/>
    </row>
    <row r="123" spans="1:84" ht="30.75">
      <c r="A123" s="169">
        <v>202522439612</v>
      </c>
      <c r="B123" s="170" t="s">
        <v>7706</v>
      </c>
      <c r="C123" s="108" t="str">
        <f>VLOOKUP(Tabela2[[#This Row],[SIEMA]],Siema2025,4,FALSE)</f>
        <v xml:space="preserve"> SP</v>
      </c>
      <c r="D123" s="106" t="str">
        <f>VLOOKUP(Tabela2[[#This Row],[SIEMA]],Siema2025,3,FALSE)</f>
        <v xml:space="preserve">Santa Fé do Sul </v>
      </c>
      <c r="E123" s="106" t="str">
        <f>VLOOKUP(Tabela2[[#This Row],[SIEMA]],Siema2025,20,FALSE)</f>
        <v>km ferroviário 423+000</v>
      </c>
      <c r="F123" s="106"/>
      <c r="G123" s="106" t="s">
        <v>7707</v>
      </c>
      <c r="H123" s="106" t="s">
        <v>7708</v>
      </c>
      <c r="I123" s="104" t="s">
        <v>7120</v>
      </c>
      <c r="J123" s="105">
        <f>VLOOKUP(Tabela2[[#This Row],[SIEMA]],Siema2025,2,FALSE)</f>
        <v>45711</v>
      </c>
      <c r="K123" s="105" t="str">
        <f>VLOOKUP(Tabela2[[#This Row],[SIEMA]],Siema2025,16,FALSE)</f>
        <v>Domingo</v>
      </c>
      <c r="L123" s="106" t="str">
        <f>IF(Tabela2[[#This Row],[Data]]="","Sem Informação",VLOOKUP(MONTH(Tabela2[[#This Row],[Data]]),'[1]Validação de dados'!$I$1:$J$13,2,0))</f>
        <v>Fevereiro</v>
      </c>
      <c r="M123" s="104">
        <f>YEAR(Tabela2[[#This Row],[Data]])</f>
        <v>2025</v>
      </c>
      <c r="N123" s="105" t="str">
        <f>VLOOKUP(Tabela2[[#This Row],[SIEMA]],Siema2025,17,FALSE)</f>
        <v>Madrugada</v>
      </c>
      <c r="O123" s="105" t="str">
        <f>VLOOKUP(Tabela2[[#This Row],[SIEMA]],Siema2025,5,FALSE)</f>
        <v>Ferrovia</v>
      </c>
      <c r="P123" s="104" t="str">
        <f>VLOOKUP(Tabela2[[#This Row],[SIEMA]],Siema2025,21,FALSE)</f>
        <v/>
      </c>
      <c r="Q123" s="104" t="s">
        <v>7127</v>
      </c>
      <c r="R123" s="104" t="s">
        <v>7127</v>
      </c>
      <c r="S123" s="107" t="s">
        <v>7451</v>
      </c>
      <c r="T123" s="104" t="str">
        <f>VLOOKUP(Tabela2[[#This Row],[SIEMA]],Siema2025,11,FALSE)</f>
        <v>90</v>
      </c>
      <c r="U123" s="104" t="s">
        <v>7121</v>
      </c>
      <c r="V123" s="104" t="s">
        <v>7127</v>
      </c>
      <c r="W123" s="104"/>
      <c r="X123" s="113"/>
      <c r="Y123" s="109"/>
      <c r="Z123" s="104"/>
      <c r="AA123" s="104"/>
      <c r="AB123" s="104" t="str">
        <f>IF(W123="","",IF(ISNUMBER(W123)=FALSE,"Não se aplica",IFERROR(VLOOKUP(W123,Produtos!$A$1:$C$2319,3,FALSE),"Não Cadastrado")))</f>
        <v/>
      </c>
      <c r="AC123" s="104"/>
      <c r="AD123" s="108"/>
      <c r="AE123" s="107" t="str">
        <f>IF(AC123="","", IF(AC123="NC","", IF(AC123="NE","", IF(AC123="NA","",IFERROR(VLOOKUP(AC123,Produtos!$A$1:$C$2319,2,FALSE),"Não Cadastrado")))))</f>
        <v/>
      </c>
      <c r="AF123" s="104"/>
      <c r="AG123" s="104"/>
      <c r="AH123" s="104" t="str">
        <f>IF(AC123="","",IF(ISNUMBER(AC123)=FALSE,"Não se aplica",IFERROR(VLOOKUP(AC123,Produtos!$A$1:$C$2319,3,FALSE),"Não Cadastrado")))</f>
        <v/>
      </c>
      <c r="AI123" s="104"/>
      <c r="AJ123" s="104" t="str">
        <f>VLOOKUP(Tabela2[[#This Row],[SIEMA]],Siema2025,26,FALSE)</f>
        <v>Em sindicância</v>
      </c>
      <c r="AK123" s="107" t="s">
        <v>6834</v>
      </c>
      <c r="AL123" s="107"/>
      <c r="AM123" s="107"/>
      <c r="AN123" s="108" t="str">
        <f>VLOOKUP(Tabela2[[#This Row],[SIEMA]],Siema2025,51,FALSE)</f>
        <v/>
      </c>
      <c r="AO123" s="108" t="str">
        <f>VLOOKUP(Tabela2[[#This Row],[SIEMA]],Siema2025,53,FALSE)</f>
        <v/>
      </c>
      <c r="AP123" s="108" t="str">
        <f>VLOOKUP(Tabela2[[#This Row],[SIEMA]],Siema2025,55,FALSE)</f>
        <v/>
      </c>
      <c r="AQ123" s="108" t="str">
        <f>VLOOKUP(Tabela2[[#This Row],[SIEMA]],Siema2025,57,FALSE)</f>
        <v/>
      </c>
      <c r="AR123" s="108" t="str">
        <f>VLOOKUP(Tabela2[[#This Row],[SIEMA]],Siema2025,59,FALSE)</f>
        <v/>
      </c>
      <c r="AS123" s="108" t="str">
        <f>VLOOKUP(Tabela2[[#This Row],[SIEMA]],Siema2025,61,FALSE)</f>
        <v/>
      </c>
      <c r="AT123" s="108" t="str">
        <f>VLOOKUP(Tabela2[[#This Row],[SIEMA]],Siema2025,63,FALSE)</f>
        <v/>
      </c>
      <c r="AU123" s="108" t="str">
        <f>VLOOKUP(Tabela2[[#This Row],[SIEMA]],Siema2025,65,FALSE)</f>
        <v>X</v>
      </c>
      <c r="AV123" s="108" t="str">
        <f>VLOOKUP(Tabela2[[#This Row],[SIEMA]],Siema2025,67,FALSE)</f>
        <v/>
      </c>
      <c r="AW123" s="108" t="str">
        <f>VLOOKUP(Tabela2[[#This Row],[SIEMA]],Siema2025,69,FALSE)</f>
        <v/>
      </c>
      <c r="AX123" s="108" t="str">
        <f>VLOOKUP(Tabela2[[#This Row],[SIEMA]],Siema2025,71,FALSE)</f>
        <v/>
      </c>
      <c r="AY123" s="108" t="str">
        <f>VLOOKUP(Tabela2[[#This Row],[SIEMA]],Siema2025,73,FALSE)</f>
        <v/>
      </c>
      <c r="AZ123" s="108" t="str">
        <f>VLOOKUP(Tabela2[[#This Row],[SIEMA]],Siema2025,75,FALSE)</f>
        <v/>
      </c>
      <c r="BA123" s="108" t="str">
        <f>VLOOKUP(Tabela2[[#This Row],[SIEMA]],Siema2025,77,FALSE)</f>
        <v/>
      </c>
      <c r="BB123" s="108" t="str">
        <f>VLOOKUP(Tabela2[[#This Row],[SIEMA]],Siema2025,79,FALSE)</f>
        <v/>
      </c>
      <c r="BC123" s="108" t="str">
        <f>IF(Tabela2[[#This Row],[Outro(s) ]] = "X", "PREENCHER","NA")</f>
        <v>NA</v>
      </c>
      <c r="BD123" s="108" t="str">
        <f>VLOOKUP(Tabela2[[#This Row],[SIEMA]],Siema2025,82,FALSE)</f>
        <v/>
      </c>
      <c r="BE123" s="108" t="str">
        <f>VLOOKUP(Tabela2[[#This Row],[SIEMA]],Siema2025,81,FALSE)</f>
        <v/>
      </c>
      <c r="BF123" s="110" t="s">
        <v>3066</v>
      </c>
      <c r="BG123" s="110" t="s">
        <v>7123</v>
      </c>
      <c r="BH123" s="111" t="str">
        <f>VLOOKUP(Tabela2[[#This Row],[SIEMA]],Siema2025,29,FALSE)</f>
        <v/>
      </c>
      <c r="BI123" s="112" t="str">
        <f>VLOOKUP(Tabela2[[#This Row],[SIEMA]],Siema2025,107,FALSE)</f>
        <v>Não</v>
      </c>
      <c r="BJ123" s="107" t="s">
        <v>7099</v>
      </c>
      <c r="BK123" s="104" t="s">
        <v>2696</v>
      </c>
      <c r="BL123" s="140">
        <v>45713</v>
      </c>
      <c r="BM123" s="108">
        <f ca="1">IF(Tabela2[[#This Row],[Data de atendimento do Ibama (considerar o primeiro documento/ação)]]="",_xlfn.DAYS(TODAY(),J123),_xlfn.DAYS(Tabela2[[#This Row],[Data de atendimento do Ibama (considerar o primeiro documento/ação)]],J123))</f>
        <v>2</v>
      </c>
      <c r="BN123" s="108" t="str">
        <f>IF(Tabela2[[#This Row],[Atendido pelo Ibama ("Não" ou "Sim")]]="Não","Preencher", IF(Tabela2[[#This Row],[Atendido pelo Ibama ("Não" ou "Sim")]]="Sim","NA",""))</f>
        <v>NA</v>
      </c>
      <c r="BO123" s="114" t="s">
        <v>7100</v>
      </c>
      <c r="BP123" s="108" t="str">
        <f>IF(Tabela2[[#This Row],[Forma de atendimento (primeiro documento/ação)]]= "Outros (especificar)", "PREENCHER","NA")</f>
        <v>NA</v>
      </c>
      <c r="BQ123" s="106" t="s">
        <v>2696</v>
      </c>
      <c r="BR123" s="108" t="s">
        <v>123</v>
      </c>
      <c r="BS123" s="108" t="s">
        <v>2696</v>
      </c>
      <c r="BT123" s="108" t="s">
        <v>7101</v>
      </c>
      <c r="BU123" s="108" t="s">
        <v>2696</v>
      </c>
      <c r="BV123" s="108" t="s">
        <v>123</v>
      </c>
      <c r="BW123" s="108" t="s">
        <v>2696</v>
      </c>
      <c r="BX123" s="106" t="s">
        <v>7115</v>
      </c>
      <c r="BY123" s="140">
        <v>45854</v>
      </c>
      <c r="BZ123" s="104">
        <f>IF(Tabela2[[#This Row],[Data do documento de encerramento]]="NA","NA",IF(Tabela2[[#This Row],[Data do documento de encerramento]]="","Pendente de conclusão/ encerramento",_xlfn.DAYS(Tabela2[[#This Row],[Data do documento de encerramento]],J123)))</f>
        <v>143</v>
      </c>
      <c r="CA123" s="107"/>
      <c r="CB123" s="107"/>
      <c r="CC123" s="107"/>
      <c r="CD123" s="107"/>
      <c r="CE123" s="107"/>
      <c r="CF123" s="107"/>
    </row>
    <row r="124" spans="1:84" ht="30.75">
      <c r="A124" s="200">
        <v>202522461250</v>
      </c>
      <c r="B124" s="170" t="s">
        <v>7709</v>
      </c>
      <c r="C124" s="108" t="str">
        <f>VLOOKUP(Tabela2[[#This Row],[SIEMA]],Siema2025,4,FALSE)</f>
        <v xml:space="preserve"> SP</v>
      </c>
      <c r="D124" s="106" t="str">
        <f>VLOOKUP(Tabela2[[#This Row],[SIEMA]],Siema2025,3,FALSE)</f>
        <v xml:space="preserve">Cubatão </v>
      </c>
      <c r="E124" s="106" t="s">
        <v>7710</v>
      </c>
      <c r="F124" s="106"/>
      <c r="G124" s="106" t="s">
        <v>7711</v>
      </c>
      <c r="H124" s="106" t="s">
        <v>7712</v>
      </c>
      <c r="I124" s="104" t="s">
        <v>7120</v>
      </c>
      <c r="J124" s="105">
        <f>VLOOKUP(Tabela2[[#This Row],[SIEMA]],Siema2025,2,FALSE)</f>
        <v>45712</v>
      </c>
      <c r="K124" s="105" t="str">
        <f>VLOOKUP(Tabela2[[#This Row],[SIEMA]],Siema2025,16,FALSE)</f>
        <v>Segunda</v>
      </c>
      <c r="L124" s="106" t="str">
        <f>IF(Tabela2[[#This Row],[Data]]="","Sem Informação",VLOOKUP(MONTH(Tabela2[[#This Row],[Data]]),'[1]Validação de dados'!$I$1:$J$13,2,0))</f>
        <v>Fevereiro</v>
      </c>
      <c r="M124" s="104">
        <f>YEAR(Tabela2[[#This Row],[Data]])</f>
        <v>2025</v>
      </c>
      <c r="N124" s="105" t="str">
        <f>VLOOKUP(Tabela2[[#This Row],[SIEMA]],Siema2025,17,FALSE)</f>
        <v>Vespertino</v>
      </c>
      <c r="O124" s="105" t="str">
        <f>VLOOKUP(Tabela2[[#This Row],[SIEMA]],Siema2025,5,FALSE)</f>
        <v>Ferrovia</v>
      </c>
      <c r="P124" s="104" t="str">
        <f>VLOOKUP(Tabela2[[#This Row],[SIEMA]],Siema2025,21,FALSE)</f>
        <v>Derramamento do fertilizante granular sobre a via férrea.</v>
      </c>
      <c r="Q124" s="104" t="s">
        <v>7127</v>
      </c>
      <c r="R124" s="104" t="str">
        <f>VLOOKUP(Tabela2[[#This Row],[SIEMA]],Siema2025,10,FALSE)</f>
        <v>Fertilizante</v>
      </c>
      <c r="S124" s="107" t="s">
        <v>594</v>
      </c>
      <c r="T124" s="104" t="str">
        <f>VLOOKUP(Tabela2[[#This Row],[SIEMA]],Siema2025,11,FALSE)</f>
        <v>90</v>
      </c>
      <c r="U124" s="104" t="s">
        <v>7121</v>
      </c>
      <c r="V124" s="104" t="s">
        <v>7127</v>
      </c>
      <c r="W124" s="104"/>
      <c r="X124" s="113"/>
      <c r="Y124" s="109" t="str">
        <f>IF(W124="","", IF(W124="NC","", IF(W124="NE","", IF(W124="NA","",IFERROR(VLOOKUP(W124,Produtos!$A$1:$C$2319,2,FALSE),"Não Cadastrado")))))</f>
        <v/>
      </c>
      <c r="Z124" s="104"/>
      <c r="AA124" s="104"/>
      <c r="AB124" s="104" t="str">
        <f>IF(W124="","",IF(ISNUMBER(W124)=FALSE,"Não se aplica",IFERROR(VLOOKUP(W124,Produtos!$A$1:$C$2319,3,FALSE),"Não Cadastrado")))</f>
        <v/>
      </c>
      <c r="AC124" s="104"/>
      <c r="AD124" s="108"/>
      <c r="AE124" s="107" t="str">
        <f>IF(AC124="","", IF(AC124="NC","", IF(AC124="NE","", IF(AC124="NA","",IFERROR(VLOOKUP(AC124,Produtos!$A$1:$C$2319,2,FALSE),"Não Cadastrado")))))</f>
        <v/>
      </c>
      <c r="AF124" s="104"/>
      <c r="AG124" s="104"/>
      <c r="AH124" s="104" t="str">
        <f>IF(AC124="","",IF(ISNUMBER(AC124)=FALSE,"Não se aplica",IFERROR(VLOOKUP(AC124,Produtos!$A$1:$C$2319,3,FALSE),"Não Cadastrado")))</f>
        <v/>
      </c>
      <c r="AI124" s="104"/>
      <c r="AJ124" s="104" t="str">
        <f>VLOOKUP(Tabela2[[#This Row],[SIEMA]],Siema2025,26,FALSE)</f>
        <v>Derramamento do fertilizante granular sobre a via férrea oriundo de vagão graneleiro. Origem do evento em investigação, suspeita-se de vandalismo ou abertura espontânea da bica do vagão.</v>
      </c>
      <c r="AK124" s="107" t="s">
        <v>7122</v>
      </c>
      <c r="AL124" s="107"/>
      <c r="AM124" s="107"/>
      <c r="AN124" s="108" t="str">
        <f>VLOOKUP(Tabela2[[#This Row],[SIEMA]],Siema2025,51,FALSE)</f>
        <v/>
      </c>
      <c r="AO124" s="108" t="str">
        <f>VLOOKUP(Tabela2[[#This Row],[SIEMA]],Siema2025,53,FALSE)</f>
        <v/>
      </c>
      <c r="AP124" s="108" t="str">
        <f>VLOOKUP(Tabela2[[#This Row],[SIEMA]],Siema2025,55,FALSE)</f>
        <v/>
      </c>
      <c r="AQ124" s="108" t="str">
        <f>VLOOKUP(Tabela2[[#This Row],[SIEMA]],Siema2025,57,FALSE)</f>
        <v/>
      </c>
      <c r="AR124" s="108" t="str">
        <f>VLOOKUP(Tabela2[[#This Row],[SIEMA]],Siema2025,59,FALSE)</f>
        <v/>
      </c>
      <c r="AS124" s="108" t="str">
        <f>VLOOKUP(Tabela2[[#This Row],[SIEMA]],Siema2025,61,FALSE)</f>
        <v/>
      </c>
      <c r="AT124" s="108" t="str">
        <f>VLOOKUP(Tabela2[[#This Row],[SIEMA]],Siema2025,63,FALSE)</f>
        <v/>
      </c>
      <c r="AU124" s="108" t="str">
        <f>VLOOKUP(Tabela2[[#This Row],[SIEMA]],Siema2025,65,FALSE)</f>
        <v>X</v>
      </c>
      <c r="AV124" s="108" t="str">
        <f>VLOOKUP(Tabela2[[#This Row],[SIEMA]],Siema2025,67,FALSE)</f>
        <v/>
      </c>
      <c r="AW124" s="108" t="str">
        <f>VLOOKUP(Tabela2[[#This Row],[SIEMA]],Siema2025,69,FALSE)</f>
        <v/>
      </c>
      <c r="AX124" s="108" t="str">
        <f>VLOOKUP(Tabela2[[#This Row],[SIEMA]],Siema2025,71,FALSE)</f>
        <v/>
      </c>
      <c r="AY124" s="108" t="str">
        <f>VLOOKUP(Tabela2[[#This Row],[SIEMA]],Siema2025,73,FALSE)</f>
        <v/>
      </c>
      <c r="AZ124" s="108" t="str">
        <f>VLOOKUP(Tabela2[[#This Row],[SIEMA]],Siema2025,75,FALSE)</f>
        <v/>
      </c>
      <c r="BA124" s="108" t="str">
        <f>VLOOKUP(Tabela2[[#This Row],[SIEMA]],Siema2025,77,FALSE)</f>
        <v/>
      </c>
      <c r="BB124" s="108" t="str">
        <f>VLOOKUP(Tabela2[[#This Row],[SIEMA]],Siema2025,79,FALSE)</f>
        <v/>
      </c>
      <c r="BC124" s="108" t="str">
        <f>IF(Tabela2[[#This Row],[Outro(s) ]] = "X", "PREENCHER","NA")</f>
        <v>NA</v>
      </c>
      <c r="BD124" s="108" t="str">
        <f>VLOOKUP(Tabela2[[#This Row],[SIEMA]],Siema2025,82,FALSE)</f>
        <v/>
      </c>
      <c r="BE124" s="108" t="str">
        <f>VLOOKUP(Tabela2[[#This Row],[SIEMA]],Siema2025,81,FALSE)</f>
        <v/>
      </c>
      <c r="BF124" s="110" t="s">
        <v>3066</v>
      </c>
      <c r="BG124" s="110" t="s">
        <v>7123</v>
      </c>
      <c r="BH124" s="111" t="str">
        <f>VLOOKUP(Tabela2[[#This Row],[SIEMA]],Siema2025,29,FALSE)</f>
        <v>02502844000166</v>
      </c>
      <c r="BI124" s="112" t="str">
        <f>VLOOKUP(Tabela2[[#This Row],[SIEMA]],Siema2025,107,FALSE)</f>
        <v>Não</v>
      </c>
      <c r="BJ124" s="107" t="s">
        <v>7099</v>
      </c>
      <c r="BK124" s="104" t="s">
        <v>2696</v>
      </c>
      <c r="BL124" s="140">
        <v>45716</v>
      </c>
      <c r="BM124" s="108">
        <f ca="1">IF(Tabela2[[#This Row],[Data de atendimento do Ibama (considerar o primeiro documento/ação)]]="",_xlfn.DAYS(TODAY(),J124),_xlfn.DAYS(Tabela2[[#This Row],[Data de atendimento do Ibama (considerar o primeiro documento/ação)]],J124))</f>
        <v>4</v>
      </c>
      <c r="BN124" s="108" t="str">
        <f>IF(Tabela2[[#This Row],[Atendido pelo Ibama ("Não" ou "Sim")]]="Não","Preencher", IF(Tabela2[[#This Row],[Atendido pelo Ibama ("Não" ou "Sim")]]="Sim","NA",""))</f>
        <v>NA</v>
      </c>
      <c r="BO124" s="114" t="s">
        <v>7100</v>
      </c>
      <c r="BP124" s="108" t="str">
        <f>IF(Tabela2[[#This Row],[Forma de atendimento (primeiro documento/ação)]]= "Outros (especificar)", "PREENCHER","NA")</f>
        <v>NA</v>
      </c>
      <c r="BQ124" s="106" t="s">
        <v>123</v>
      </c>
      <c r="BR124" s="108" t="str">
        <f>IF(Tabela2[[#This Row],[Equipe do Ibama foi a campo? Houve sobrevoo do Poseidon?]] = "Sim", "PREENCHER","NA")</f>
        <v>NA</v>
      </c>
      <c r="BS124" s="108" t="str">
        <f>IF(Tabela2[[#This Row],[Se sim, foi emitida Ordem de Emergência? (informações vinculada à coluna CK)]] = "Sim", "PREENCHER","NA")</f>
        <v>NA</v>
      </c>
      <c r="BT124" s="108" t="s">
        <v>7126</v>
      </c>
      <c r="BU124" s="108" t="s">
        <v>2696</v>
      </c>
      <c r="BV124" s="108" t="s">
        <v>123</v>
      </c>
      <c r="BW124" s="108" t="s">
        <v>123</v>
      </c>
      <c r="BX124" s="106" t="s">
        <v>7127</v>
      </c>
      <c r="BY124" s="106"/>
      <c r="BZ124" s="104" t="str">
        <f>IF(Tabela2[[#This Row],[Data do documento de encerramento]]="NA","NA",IF(Tabela2[[#This Row],[Data do documento de encerramento]]="","Pendente de conclusão/ encerramento",_xlfn.DAYS(Tabela2[[#This Row],[Data do documento de encerramento]],J124)))</f>
        <v>Pendente de conclusão/ encerramento</v>
      </c>
      <c r="CA124" s="107" t="s">
        <v>7128</v>
      </c>
      <c r="CB124" s="107"/>
      <c r="CC124" s="107"/>
      <c r="CD124" s="107"/>
      <c r="CE124" s="107"/>
      <c r="CF124" s="107"/>
    </row>
    <row r="125" spans="1:84" ht="30.75">
      <c r="A125" s="169">
        <v>202522650434</v>
      </c>
      <c r="B125" s="170" t="s">
        <v>7713</v>
      </c>
      <c r="C125" s="108" t="str">
        <f>VLOOKUP(Tabela2[[#This Row],[SIEMA]],Siema2025,4,FALSE)</f>
        <v xml:space="preserve"> MG</v>
      </c>
      <c r="D125" s="106" t="str">
        <f>VLOOKUP(Tabela2[[#This Row],[SIEMA]],Siema2025,3,FALSE)</f>
        <v xml:space="preserve">Conceição do Pará </v>
      </c>
      <c r="E125" s="106" t="s">
        <v>7352</v>
      </c>
      <c r="F125" s="106" t="s">
        <v>7714</v>
      </c>
      <c r="G125" s="106" t="s">
        <v>7715</v>
      </c>
      <c r="H125" s="106" t="s">
        <v>7716</v>
      </c>
      <c r="I125" s="104" t="s">
        <v>7120</v>
      </c>
      <c r="J125" s="105">
        <f>VLOOKUP(Tabela2[[#This Row],[SIEMA]],Siema2025,2,FALSE)</f>
        <v>45712</v>
      </c>
      <c r="K125" s="105" t="str">
        <f>VLOOKUP(Tabela2[[#This Row],[SIEMA]],Siema2025,16,FALSE)</f>
        <v>Segunda</v>
      </c>
      <c r="L125" s="106" t="str">
        <f>IF(Tabela2[[#This Row],[Data]]="","Sem Informação",VLOOKUP(MONTH(Tabela2[[#This Row],[Data]]),'[1]Validação de dados'!$I$1:$J$13,2,0))</f>
        <v>Fevereiro</v>
      </c>
      <c r="M125" s="104">
        <f>YEAR(Tabela2[[#This Row],[Data]])</f>
        <v>2025</v>
      </c>
      <c r="N125" s="105" t="str">
        <f>VLOOKUP(Tabela2[[#This Row],[SIEMA]],Siema2025,17,FALSE)</f>
        <v>Vespertino</v>
      </c>
      <c r="O125" s="105" t="str">
        <f>VLOOKUP(Tabela2[[#This Row],[SIEMA]],Siema2025,5,FALSE)</f>
        <v>Rodovia</v>
      </c>
      <c r="P125" s="104" t="str">
        <f>VLOOKUP(Tabela2[[#This Row],[SIEMA]],Siema2025,21,FALSE)</f>
        <v/>
      </c>
      <c r="Q125" s="104">
        <v>1910</v>
      </c>
      <c r="R125" s="104" t="str">
        <f>VLOOKUP(Tabela2[[#This Row],[SIEMA]],Siema2025,10,FALSE)</f>
        <v/>
      </c>
      <c r="S125" s="107" t="str">
        <f>IF(Q125="","", IF(Q125="NC","", IF(Q125="NE","", IF(Q125="NA","",IFERROR(VLOOKUP(Q125,Produtos!$A$1:$C$2319,2,FALSE),"Não Cadastrado")))))</f>
        <v>ÓXIDO DE CÁLCIO</v>
      </c>
      <c r="T125" s="104" t="s">
        <v>7062</v>
      </c>
      <c r="U125" s="104" t="s">
        <v>7062</v>
      </c>
      <c r="V125" s="104">
        <v>8</v>
      </c>
      <c r="W125" s="104" t="str">
        <f>VLOOKUP(Tabela2[[#This Row],[SIEMA]],Siema2025,10,FALSE)</f>
        <v/>
      </c>
      <c r="X125" s="113" t="str">
        <f>IF(Tabela2[[#This Row],[Origem do acidente]] = "Plataforma", "PREENCHER","NA")</f>
        <v>NA</v>
      </c>
      <c r="Y125" s="109" t="str">
        <f>IF(W125="","", IF(W125="NC","", IF(W125="NE","", IF(W125="NA","",IFERROR(VLOOKUP(W125,Produtos!$A$1:$C$2319,2,FALSE),"Não Cadastrado")))))</f>
        <v/>
      </c>
      <c r="Z125" s="104" t="str">
        <f>VLOOKUP(Tabela2[[#This Row],[SIEMA]],Siema2025,11,FALSE)</f>
        <v xml:space="preserve"> </v>
      </c>
      <c r="AA125" s="104" t="str">
        <f>VLOOKUP(Tabela2[[#This Row],[SIEMA]],Siema2025,12,FALSE)</f>
        <v xml:space="preserve"> </v>
      </c>
      <c r="AB125" s="104" t="str">
        <f>IF(W125="","",IF(ISNUMBER(W125)=FALSE,"Não se aplica",IFERROR(VLOOKUP(W125,Produtos!$A$1:$C$2319,3,FALSE),"Não Cadastrado")))</f>
        <v/>
      </c>
      <c r="AC125" s="104"/>
      <c r="AD125" s="108" t="str">
        <f>IF(Tabela2[[#This Row],[Origem do acidente]] = "Plataforma", "PREENCHER","NA")</f>
        <v>NA</v>
      </c>
      <c r="AE125" s="107" t="str">
        <f>IF(AC125="","", IF(AC125="NC","", IF(AC125="NE","", IF(AC125="NA","",IFERROR(VLOOKUP(AC125,Produtos!$A$1:$C$2319,2,FALSE),"Não Cadastrado")))))</f>
        <v/>
      </c>
      <c r="AF125" s="104"/>
      <c r="AG125" s="104"/>
      <c r="AH125" s="104" t="str">
        <f>IF(AC125="","",IF(ISNUMBER(AC125)=FALSE,"Não se aplica",IFERROR(VLOOKUP(AC125,Produtos!$A$1:$C$2319,3,FALSE),"Não Cadastrado")))</f>
        <v/>
      </c>
      <c r="AI125" s="104"/>
      <c r="AJ125" s="104" t="str">
        <f>VLOOKUP(Tabela2[[#This Row],[SIEMA]],Siema2025,26,FALSE)</f>
        <v>Segundo relato coletado no local, o veículo  seguia sentido oeste quando por motivos desconhecidos perdeu o controle da carreta, saindo de pista e tombando sobre o canteiro central e faixa 01, ficando assim como posição final</v>
      </c>
      <c r="AK125" s="107" t="s">
        <v>6834</v>
      </c>
      <c r="AL125" s="107"/>
      <c r="AM125" s="107"/>
      <c r="AN125" s="108" t="s">
        <v>7132</v>
      </c>
      <c r="AO125" s="108" t="str">
        <f>VLOOKUP(Tabela2[[#This Row],[SIEMA]],Siema2025,53,FALSE)</f>
        <v/>
      </c>
      <c r="AP125" s="108" t="str">
        <f>VLOOKUP(Tabela2[[#This Row],[SIEMA]],Siema2025,55,FALSE)</f>
        <v/>
      </c>
      <c r="AQ125" s="108" t="str">
        <f>VLOOKUP(Tabela2[[#This Row],[SIEMA]],Siema2025,57,FALSE)</f>
        <v/>
      </c>
      <c r="AR125" s="108" t="str">
        <f>VLOOKUP(Tabela2[[#This Row],[SIEMA]],Siema2025,59,FALSE)</f>
        <v/>
      </c>
      <c r="AS125" s="108" t="str">
        <f>VLOOKUP(Tabela2[[#This Row],[SIEMA]],Siema2025,61,FALSE)</f>
        <v/>
      </c>
      <c r="AT125" s="108" t="str">
        <f>VLOOKUP(Tabela2[[#This Row],[SIEMA]],Siema2025,63,FALSE)</f>
        <v/>
      </c>
      <c r="AU125" s="108" t="str">
        <f>VLOOKUP(Tabela2[[#This Row],[SIEMA]],Siema2025,65,FALSE)</f>
        <v>X</v>
      </c>
      <c r="AV125" s="108" t="str">
        <f>VLOOKUP(Tabela2[[#This Row],[SIEMA]],Siema2025,67,FALSE)</f>
        <v/>
      </c>
      <c r="AW125" s="108" t="str">
        <f>VLOOKUP(Tabela2[[#This Row],[SIEMA]],Siema2025,69,FALSE)</f>
        <v/>
      </c>
      <c r="AX125" s="108" t="str">
        <f>VLOOKUP(Tabela2[[#This Row],[SIEMA]],Siema2025,71,FALSE)</f>
        <v/>
      </c>
      <c r="AY125" s="108" t="str">
        <f>VLOOKUP(Tabela2[[#This Row],[SIEMA]],Siema2025,73,FALSE)</f>
        <v/>
      </c>
      <c r="AZ125" s="108" t="str">
        <f>VLOOKUP(Tabela2[[#This Row],[SIEMA]],Siema2025,75,FALSE)</f>
        <v/>
      </c>
      <c r="BA125" s="108" t="str">
        <f>VLOOKUP(Tabela2[[#This Row],[SIEMA]],Siema2025,77,FALSE)</f>
        <v/>
      </c>
      <c r="BB125" s="108" t="str">
        <f>VLOOKUP(Tabela2[[#This Row],[SIEMA]],Siema2025,79,FALSE)</f>
        <v/>
      </c>
      <c r="BC125" s="108" t="str">
        <f>IF(Tabela2[[#This Row],[Outro(s) ]] = "X", "PREENCHER","NA")</f>
        <v>NA</v>
      </c>
      <c r="BD125" s="108" t="s">
        <v>7132</v>
      </c>
      <c r="BE125" s="108" t="str">
        <f>VLOOKUP(Tabela2[[#This Row],[SIEMA]],Siema2025,81,FALSE)</f>
        <v/>
      </c>
      <c r="BF125" s="110" t="str">
        <f>VLOOKUP(Tabela2[[#This Row],[SIEMA]],Siema2025,28,FALSE)</f>
        <v>EXPRESSO ALVORADA LTDA</v>
      </c>
      <c r="BG125" s="110"/>
      <c r="BH125" s="111" t="str">
        <f>VLOOKUP(Tabela2[[#This Row],[SIEMA]],Siema2025,29,FALSE)</f>
        <v>17256140000128</v>
      </c>
      <c r="BI125" s="112" t="str">
        <f>VLOOKUP(Tabela2[[#This Row],[SIEMA]],Siema2025,107,FALSE)</f>
        <v>Não</v>
      </c>
      <c r="BJ125" s="107" t="s">
        <v>7099</v>
      </c>
      <c r="BK125" s="104" t="s">
        <v>2696</v>
      </c>
      <c r="BL125" s="140">
        <v>45716</v>
      </c>
      <c r="BM125" s="108">
        <f ca="1">IF(Tabela2[[#This Row],[Data de atendimento do Ibama (considerar o primeiro documento/ação)]]="",_xlfn.DAYS(TODAY(),J125),_xlfn.DAYS(Tabela2[[#This Row],[Data de atendimento do Ibama (considerar o primeiro documento/ação)]],J125))</f>
        <v>4</v>
      </c>
      <c r="BN125" s="108" t="str">
        <f>IF(Tabela2[[#This Row],[Atendido pelo Ibama ("Não" ou "Sim")]]="Não","Preencher", IF(Tabela2[[#This Row],[Atendido pelo Ibama ("Não" ou "Sim")]]="Sim","NA",""))</f>
        <v>NA</v>
      </c>
      <c r="BO125" s="114" t="s">
        <v>7100</v>
      </c>
      <c r="BP125" s="108" t="str">
        <f>IF(Tabela2[[#This Row],[Forma de atendimento (primeiro documento/ação)]]= "Outros (especificar)", "PREENCHER","NA")</f>
        <v>NA</v>
      </c>
      <c r="BQ125" s="106" t="s">
        <v>123</v>
      </c>
      <c r="BR125" s="108" t="str">
        <f>IF(Tabela2[[#This Row],[Equipe do Ibama foi a campo? Houve sobrevoo do Poseidon?]] = "Sim", "PREENCHER","NA")</f>
        <v>NA</v>
      </c>
      <c r="BS125" s="108" t="str">
        <f>IF(Tabela2[[#This Row],[Se sim, foi emitida Ordem de Emergência? (informações vinculada à coluna CK)]] = "Sim", "PREENCHER","NA")</f>
        <v>NA</v>
      </c>
      <c r="BT125" s="108" t="s">
        <v>7126</v>
      </c>
      <c r="BU125" s="108" t="s">
        <v>2696</v>
      </c>
      <c r="BV125" s="108" t="s">
        <v>123</v>
      </c>
      <c r="BW125" s="108" t="s">
        <v>2696</v>
      </c>
      <c r="BX125" s="106" t="s">
        <v>7102</v>
      </c>
      <c r="BY125" s="140">
        <v>45736</v>
      </c>
      <c r="BZ125" s="104">
        <f>IF(Tabela2[[#This Row],[Data do documento de encerramento]]="NA","NA",IF(Tabela2[[#This Row],[Data do documento de encerramento]]="","Pendente de conclusão/ encerramento",_xlfn.DAYS(Tabela2[[#This Row],[Data do documento de encerramento]],J125)))</f>
        <v>24</v>
      </c>
      <c r="CA125" s="107" t="s">
        <v>7717</v>
      </c>
      <c r="CB125" s="107"/>
      <c r="CC125" s="107"/>
      <c r="CD125" s="107"/>
      <c r="CE125" s="107"/>
      <c r="CF125" s="107"/>
    </row>
    <row r="126" spans="1:84" ht="60.75">
      <c r="A126" s="169">
        <v>202522632414</v>
      </c>
      <c r="B126" s="171" t="s">
        <v>7718</v>
      </c>
      <c r="C126" s="108" t="str">
        <f>VLOOKUP(Tabela2[[#This Row],[SIEMA]],Siema2025,4,FALSE)</f>
        <v xml:space="preserve"> RJ</v>
      </c>
      <c r="D126" s="106" t="str">
        <f>VLOOKUP(Tabela2[[#This Row],[SIEMA]],Siema2025,3,FALSE)</f>
        <v xml:space="preserve">Vassouras </v>
      </c>
      <c r="E126" s="106" t="s">
        <v>7719</v>
      </c>
      <c r="F126" s="106" t="s">
        <v>7720</v>
      </c>
      <c r="G126" s="106" t="s">
        <v>7721</v>
      </c>
      <c r="H126" s="106" t="s">
        <v>7722</v>
      </c>
      <c r="I126" s="104" t="s">
        <v>7120</v>
      </c>
      <c r="J126" s="105">
        <f>VLOOKUP(Tabela2[[#This Row],[SIEMA]],Siema2025,2,FALSE)</f>
        <v>45713</v>
      </c>
      <c r="K126" s="105" t="str">
        <f>VLOOKUP(Tabela2[[#This Row],[SIEMA]],Siema2025,16,FALSE)</f>
        <v>Terça</v>
      </c>
      <c r="L126" s="106" t="str">
        <f>IF(Tabela2[[#This Row],[Data]]="","Sem Informação",VLOOKUP(MONTH(Tabela2[[#This Row],[Data]]),'[1]Validação de dados'!$I$1:$J$13,2,0))</f>
        <v>Fevereiro</v>
      </c>
      <c r="M126" s="104">
        <f>YEAR(Tabela2[[#This Row],[Data]])</f>
        <v>2025</v>
      </c>
      <c r="N126" s="105" t="str">
        <f>VLOOKUP(Tabela2[[#This Row],[SIEMA]],Siema2025,17,FALSE)</f>
        <v>Noturno</v>
      </c>
      <c r="O126" s="105" t="str">
        <f>VLOOKUP(Tabela2[[#This Row],[SIEMA]],Siema2025,5,FALSE)</f>
        <v>Rodovia</v>
      </c>
      <c r="P126" s="104" t="str">
        <f>VLOOKUP(Tabela2[[#This Row],[SIEMA]],Siema2025,21,FALSE)</f>
        <v>Trecho sob Concessão da K-INFRA Rodovia do Aço S.A.</v>
      </c>
      <c r="Q126" s="104">
        <v>1760</v>
      </c>
      <c r="R126" s="104" t="str">
        <f>VLOOKUP(Tabela2[[#This Row],[SIEMA]],Siema2025,10,FALSE)</f>
        <v/>
      </c>
      <c r="S126" s="107" t="str">
        <f>IF(Q126="","", IF(Q126="NC","", IF(Q126="NE","", IF(Q126="NA","",IFERROR(VLOOKUP(Q126,Produtos!$A$1:$C$2319,2,FALSE),"Não Cadastrado")))))</f>
        <v>LÍQUIDO CORROSIVO, N.E.</v>
      </c>
      <c r="T126" s="104">
        <v>300</v>
      </c>
      <c r="U126" s="104" t="s">
        <v>648</v>
      </c>
      <c r="V126" s="104">
        <f>IF(Q126="","",IF(ISNUMBER(Q126)=FALSE,"Não se aplica",IFERROR(VLOOKUP(Q126,Produtos!$A$1:$C$2319,3,FALSE),"Não Cadastrado")))</f>
        <v>8</v>
      </c>
      <c r="W126" s="104" t="str">
        <f>VLOOKUP(Tabela2[[#This Row],[SIEMA]],Siema2025,10,FALSE)</f>
        <v/>
      </c>
      <c r="X126" s="113" t="str">
        <f>IF(Tabela2[[#This Row],[Origem do acidente]] = "Plataforma", "PREENCHER","NA")</f>
        <v>NA</v>
      </c>
      <c r="Y126" s="109" t="str">
        <f>IF(W126="","", IF(W126="NC","", IF(W126="NE","", IF(W126="NA","",IFERROR(VLOOKUP(W126,Produtos!$A$1:$C$2319,2,FALSE),"Não Cadastrado")))))</f>
        <v/>
      </c>
      <c r="Z126" s="104" t="str">
        <f>VLOOKUP(Tabela2[[#This Row],[SIEMA]],Siema2025,11,FALSE)</f>
        <v xml:space="preserve"> </v>
      </c>
      <c r="AA126" s="104" t="str">
        <f>VLOOKUP(Tabela2[[#This Row],[SIEMA]],Siema2025,12,FALSE)</f>
        <v xml:space="preserve"> </v>
      </c>
      <c r="AB126" s="104" t="str">
        <f>IF(W126="","",IF(ISNUMBER(W126)=FALSE,"Não se aplica",IFERROR(VLOOKUP(W126,Produtos!$A$1:$C$2319,3,FALSE),"Não Cadastrado")))</f>
        <v/>
      </c>
      <c r="AC126" s="104"/>
      <c r="AD126" s="108" t="str">
        <f>IF(Tabela2[[#This Row],[Origem do acidente]] = "Plataforma", "PREENCHER","NA")</f>
        <v>NA</v>
      </c>
      <c r="AE126" s="107" t="str">
        <f>IF(AC126="","", IF(AC126="NC","", IF(AC126="NE","", IF(AC126="NA","",IFERROR(VLOOKUP(AC126,Produtos!$A$1:$C$2319,2,FALSE),"Não Cadastrado")))))</f>
        <v/>
      </c>
      <c r="AF126" s="104"/>
      <c r="AG126" s="104"/>
      <c r="AH126" s="104" t="str">
        <f>IF(AC126="","",IF(ISNUMBER(AC126)=FALSE,"Não se aplica",IFERROR(VLOOKUP(AC126,Produtos!$A$1:$C$2319,3,FALSE),"Não Cadastrado")))</f>
        <v/>
      </c>
      <c r="AI126" s="104"/>
      <c r="AJ126" s="104" t="str">
        <f>VLOOKUP(Tabela2[[#This Row],[SIEMA]],Siema2025,26,FALSE)</f>
        <v>Ultrapassagem</v>
      </c>
      <c r="AK126" s="107" t="s">
        <v>7229</v>
      </c>
      <c r="AL126" s="107"/>
      <c r="AM126" s="107"/>
      <c r="AN126" s="108" t="str">
        <f>VLOOKUP(Tabela2[[#This Row],[SIEMA]],Siema2025,51,FALSE)</f>
        <v/>
      </c>
      <c r="AO126" s="108" t="str">
        <f>VLOOKUP(Tabela2[[#This Row],[SIEMA]],Siema2025,53,FALSE)</f>
        <v/>
      </c>
      <c r="AP126" s="108" t="str">
        <f>VLOOKUP(Tabela2[[#This Row],[SIEMA]],Siema2025,55,FALSE)</f>
        <v/>
      </c>
      <c r="AQ126" s="108" t="str">
        <f>VLOOKUP(Tabela2[[#This Row],[SIEMA]],Siema2025,57,FALSE)</f>
        <v/>
      </c>
      <c r="AR126" s="108" t="str">
        <f>VLOOKUP(Tabela2[[#This Row],[SIEMA]],Siema2025,59,FALSE)</f>
        <v/>
      </c>
      <c r="AS126" s="108" t="str">
        <f>VLOOKUP(Tabela2[[#This Row],[SIEMA]],Siema2025,61,FALSE)</f>
        <v/>
      </c>
      <c r="AT126" s="108" t="str">
        <f>VLOOKUP(Tabela2[[#This Row],[SIEMA]],Siema2025,63,FALSE)</f>
        <v/>
      </c>
      <c r="AU126" s="108" t="str">
        <f>VLOOKUP(Tabela2[[#This Row],[SIEMA]],Siema2025,65,FALSE)</f>
        <v/>
      </c>
      <c r="AV126" s="108" t="str">
        <f>VLOOKUP(Tabela2[[#This Row],[SIEMA]],Siema2025,67,FALSE)</f>
        <v/>
      </c>
      <c r="AW126" s="108" t="str">
        <f>VLOOKUP(Tabela2[[#This Row],[SIEMA]],Siema2025,69,FALSE)</f>
        <v/>
      </c>
      <c r="AX126" s="108" t="str">
        <f>VLOOKUP(Tabela2[[#This Row],[SIEMA]],Siema2025,71,FALSE)</f>
        <v/>
      </c>
      <c r="AY126" s="108" t="str">
        <f>VLOOKUP(Tabela2[[#This Row],[SIEMA]],Siema2025,73,FALSE)</f>
        <v/>
      </c>
      <c r="AZ126" s="108" t="str">
        <f>VLOOKUP(Tabela2[[#This Row],[SIEMA]],Siema2025,75,FALSE)</f>
        <v/>
      </c>
      <c r="BA126" s="108" t="str">
        <f>VLOOKUP(Tabela2[[#This Row],[SIEMA]],Siema2025,77,FALSE)</f>
        <v/>
      </c>
      <c r="BB126" s="108" t="str">
        <f>VLOOKUP(Tabela2[[#This Row],[SIEMA]],Siema2025,79,FALSE)</f>
        <v>X</v>
      </c>
      <c r="BC126" s="108" t="s">
        <v>7723</v>
      </c>
      <c r="BD126" s="108" t="str">
        <f>VLOOKUP(Tabela2[[#This Row],[SIEMA]],Siema2025,82,FALSE)</f>
        <v/>
      </c>
      <c r="BE126" s="108" t="str">
        <f>VLOOKUP(Tabela2[[#This Row],[SIEMA]],Siema2025,81,FALSE)</f>
        <v/>
      </c>
      <c r="BF126" s="110" t="str">
        <f>VLOOKUP(Tabela2[[#This Row],[SIEMA]],Siema2025,28,FALSE)</f>
        <v>TFEX LOGÍSTICA E COMÉRCIO DE EQUIPAMENTO LTDA.</v>
      </c>
      <c r="BG126" s="110"/>
      <c r="BH126" s="111" t="str">
        <f>VLOOKUP(Tabela2[[#This Row],[SIEMA]],Siema2025,29,FALSE)</f>
        <v>07180178000100</v>
      </c>
      <c r="BI126" s="112" t="str">
        <f>VLOOKUP(Tabela2[[#This Row],[SIEMA]],Siema2025,107,FALSE)</f>
        <v>Não</v>
      </c>
      <c r="BJ126" s="107" t="s">
        <v>7099</v>
      </c>
      <c r="BK126" s="104" t="s">
        <v>2696</v>
      </c>
      <c r="BL126" s="140">
        <v>45736</v>
      </c>
      <c r="BM126" s="108">
        <f ca="1">IF(Tabela2[[#This Row],[Data de atendimento do Ibama (considerar o primeiro documento/ação)]]="",_xlfn.DAYS(TODAY(),J126),_xlfn.DAYS(Tabela2[[#This Row],[Data de atendimento do Ibama (considerar o primeiro documento/ação)]],J126))</f>
        <v>23</v>
      </c>
      <c r="BN126" s="108" t="str">
        <f>IF(Tabela2[[#This Row],[Atendido pelo Ibama ("Não" ou "Sim")]]="Não","Preencher", IF(Tabela2[[#This Row],[Atendido pelo Ibama ("Não" ou "Sim")]]="Sim","NA",""))</f>
        <v>NA</v>
      </c>
      <c r="BO126" s="114" t="s">
        <v>7124</v>
      </c>
      <c r="BP126" s="108" t="s">
        <v>7724</v>
      </c>
      <c r="BQ126" s="106" t="s">
        <v>123</v>
      </c>
      <c r="BR126" s="108" t="s">
        <v>123</v>
      </c>
      <c r="BS126" s="108" t="s">
        <v>7120</v>
      </c>
      <c r="BT126" s="108" t="s">
        <v>7225</v>
      </c>
      <c r="BU126" s="108" t="s">
        <v>2696</v>
      </c>
      <c r="BV126" s="108" t="s">
        <v>123</v>
      </c>
      <c r="BW126" s="108" t="s">
        <v>2696</v>
      </c>
      <c r="BX126" s="106" t="s">
        <v>7102</v>
      </c>
      <c r="BY126" s="140">
        <v>45736</v>
      </c>
      <c r="BZ126" s="104">
        <f>IF(Tabela2[[#This Row],[Data do documento de encerramento]]="NA","NA",IF(Tabela2[[#This Row],[Data do documento de encerramento]]="","Pendente de conclusão/ encerramento",_xlfn.DAYS(Tabela2[[#This Row],[Data do documento de encerramento]],J126)))</f>
        <v>23</v>
      </c>
      <c r="CA126" s="107" t="s">
        <v>7725</v>
      </c>
      <c r="CB126" s="107"/>
      <c r="CC126" s="115"/>
      <c r="CD126" s="107"/>
      <c r="CE126" s="107"/>
      <c r="CF126" s="107"/>
    </row>
    <row r="127" spans="1:84" ht="45.75">
      <c r="A127" s="169">
        <v>202522632449</v>
      </c>
      <c r="B127" s="170" t="s">
        <v>7726</v>
      </c>
      <c r="C127" s="108" t="str">
        <f>VLOOKUP(Tabela2[[#This Row],[SIEMA]],Siema2025,4,FALSE)</f>
        <v xml:space="preserve"> GO</v>
      </c>
      <c r="D127" s="106" t="str">
        <f>VLOOKUP(Tabela2[[#This Row],[SIEMA]],Siema2025,3,FALSE)</f>
        <v xml:space="preserve">Professor Jamil </v>
      </c>
      <c r="E127" s="106" t="s">
        <v>7385</v>
      </c>
      <c r="F127" s="106" t="s">
        <v>7727</v>
      </c>
      <c r="G127" s="106" t="s">
        <v>7728</v>
      </c>
      <c r="H127" s="106" t="s">
        <v>7729</v>
      </c>
      <c r="I127" s="104" t="s">
        <v>7120</v>
      </c>
      <c r="J127" s="105">
        <f>VLOOKUP(Tabela2[[#This Row],[SIEMA]],Siema2025,2,FALSE)</f>
        <v>45713</v>
      </c>
      <c r="K127" s="105" t="str">
        <f>VLOOKUP(Tabela2[[#This Row],[SIEMA]],Siema2025,16,FALSE)</f>
        <v>Terça</v>
      </c>
      <c r="L127" s="106" t="str">
        <f>IF(Tabela2[[#This Row],[Data]]="","Sem Informação",VLOOKUP(MONTH(Tabela2[[#This Row],[Data]]),'[1]Validação de dados'!$I$1:$J$13,2,0))</f>
        <v>Fevereiro</v>
      </c>
      <c r="M127" s="104">
        <f>YEAR(Tabela2[[#This Row],[Data]])</f>
        <v>2025</v>
      </c>
      <c r="N127" s="105" t="str">
        <f>VLOOKUP(Tabela2[[#This Row],[SIEMA]],Siema2025,17,FALSE)</f>
        <v>Vespertino</v>
      </c>
      <c r="O127" s="105" t="str">
        <f>VLOOKUP(Tabela2[[#This Row],[SIEMA]],Siema2025,5,FALSE)</f>
        <v>Rodovia</v>
      </c>
      <c r="P127" s="104" t="str">
        <f>VLOOKUP(Tabela2[[#This Row],[SIEMA]],Siema2025,21,FALSE)</f>
        <v/>
      </c>
      <c r="Q127" s="104">
        <v>1203</v>
      </c>
      <c r="R127" s="104" t="str">
        <f>VLOOKUP(Tabela2[[#This Row],[SIEMA]],Siema2025,10,FALSE)</f>
        <v/>
      </c>
      <c r="S127" s="107" t="str">
        <f>IF(Q127="","", IF(Q127="NC","", IF(Q127="NE","", IF(Q127="NA","",IFERROR(VLOOKUP(Q127,Produtos!$A$1:$C$2319,2,FALSE),"Não Cadastrado")))))</f>
        <v>COMBUSTÍVEL PARA MOTORES  ou GASOLINA ou GASOLINA DE AVIAÇÃO (GAV-100LL ou AVGAS-100LL)</v>
      </c>
      <c r="T127" s="104">
        <v>5000</v>
      </c>
      <c r="U127" s="104" t="s">
        <v>648</v>
      </c>
      <c r="V127" s="104">
        <f>IF(Q127="","",IF(ISNUMBER(Q127)=FALSE,"Não se aplica",IFERROR(VLOOKUP(Q127,Produtos!$A$1:$C$2319,3,FALSE),"Não Cadastrado")))</f>
        <v>3</v>
      </c>
      <c r="W127" s="104">
        <v>1202</v>
      </c>
      <c r="X127" s="113" t="s">
        <v>7730</v>
      </c>
      <c r="Y127" s="109" t="str">
        <f>IF(W127="","", IF(W127="NC","", IF(W127="NE","", IF(W127="NA","",IFERROR(VLOOKUP(W127,Produtos!$A$1:$C$2319,2,FALSE),"Não Cadastrado")))))</f>
        <v>GASÓLEO ou ÓLEO DIESEL ou ÓLEO PARA AQUECIMENTO, LEVE</v>
      </c>
      <c r="Z127" s="104">
        <v>1000</v>
      </c>
      <c r="AA127" s="104" t="s">
        <v>648</v>
      </c>
      <c r="AB127" s="104">
        <f>IF(W127="","",IF(ISNUMBER(W127)=FALSE,"Não se aplica",IFERROR(VLOOKUP(W127,Produtos!$A$1:$C$2319,3,FALSE),"Não Cadastrado")))</f>
        <v>3</v>
      </c>
      <c r="AC127" s="104"/>
      <c r="AD127" s="108" t="str">
        <f>IF(Tabela2[[#This Row],[Origem do acidente]] = "Plataforma", "PREENCHER","NA")</f>
        <v>NA</v>
      </c>
      <c r="AE127" s="107" t="str">
        <f>IF(AC127="","", IF(AC127="NC","", IF(AC127="NE","", IF(AC127="NA","",IFERROR(VLOOKUP(AC127,Produtos!$A$1:$C$2319,2,FALSE),"Não Cadastrado")))))</f>
        <v/>
      </c>
      <c r="AF127" s="104"/>
      <c r="AG127" s="104"/>
      <c r="AH127" s="104" t="str">
        <f>IF(AC127="","",IF(ISNUMBER(AC127)=FALSE,"Não se aplica",IFERROR(VLOOKUP(AC127,Produtos!$A$1:$C$2319,3,FALSE),"Não Cadastrado")))</f>
        <v/>
      </c>
      <c r="AI127" s="104"/>
      <c r="AJ127" s="104" t="str">
        <f>VLOOKUP(Tabela2[[#This Row],[SIEMA]],Siema2025,26,FALSE)</f>
        <v>Segundo relatos coletados no local, o veículo seguia  sentido sul da rodovia e devido a chuva visibilidade comprometida, dessa forma o condutor perdeu o controle da direção, saindo de pista  e na sequencia chocou contra uma árvore e tombou. O tanque carregado com óleo diesel, gasolina e etanol desacoplou do  cavalinho e parando no meio da pista como posição final</v>
      </c>
      <c r="AK127" s="107" t="s">
        <v>7617</v>
      </c>
      <c r="AL127" s="107" t="s">
        <v>7358</v>
      </c>
      <c r="AM127" s="107" t="s">
        <v>7180</v>
      </c>
      <c r="AN127" s="108" t="str">
        <f>VLOOKUP(Tabela2[[#This Row],[SIEMA]],Siema2025,51,FALSE)</f>
        <v/>
      </c>
      <c r="AO127" s="108" t="str">
        <f>VLOOKUP(Tabela2[[#This Row],[SIEMA]],Siema2025,53,FALSE)</f>
        <v/>
      </c>
      <c r="AP127" s="108" t="str">
        <f>VLOOKUP(Tabela2[[#This Row],[SIEMA]],Siema2025,55,FALSE)</f>
        <v/>
      </c>
      <c r="AQ127" s="108" t="str">
        <f>VLOOKUP(Tabela2[[#This Row],[SIEMA]],Siema2025,57,FALSE)</f>
        <v>X</v>
      </c>
      <c r="AR127" s="108" t="str">
        <f>VLOOKUP(Tabela2[[#This Row],[SIEMA]],Siema2025,59,FALSE)</f>
        <v/>
      </c>
      <c r="AS127" s="108" t="str">
        <f>VLOOKUP(Tabela2[[#This Row],[SIEMA]],Siema2025,61,FALSE)</f>
        <v/>
      </c>
      <c r="AT127" s="108" t="str">
        <f>VLOOKUP(Tabela2[[#This Row],[SIEMA]],Siema2025,63,FALSE)</f>
        <v/>
      </c>
      <c r="AU127" s="108" t="str">
        <f>VLOOKUP(Tabela2[[#This Row],[SIEMA]],Siema2025,65,FALSE)</f>
        <v>X</v>
      </c>
      <c r="AV127" s="108" t="str">
        <f>VLOOKUP(Tabela2[[#This Row],[SIEMA]],Siema2025,67,FALSE)</f>
        <v/>
      </c>
      <c r="AW127" s="108" t="str">
        <f>VLOOKUP(Tabela2[[#This Row],[SIEMA]],Siema2025,69,FALSE)</f>
        <v/>
      </c>
      <c r="AX127" s="108" t="str">
        <f>VLOOKUP(Tabela2[[#This Row],[SIEMA]],Siema2025,71,FALSE)</f>
        <v/>
      </c>
      <c r="AY127" s="108" t="str">
        <f>VLOOKUP(Tabela2[[#This Row],[SIEMA]],Siema2025,73,FALSE)</f>
        <v/>
      </c>
      <c r="AZ127" s="108" t="str">
        <f>VLOOKUP(Tabela2[[#This Row],[SIEMA]],Siema2025,75,FALSE)</f>
        <v/>
      </c>
      <c r="BA127" s="108" t="str">
        <f>VLOOKUP(Tabela2[[#This Row],[SIEMA]],Siema2025,77,FALSE)</f>
        <v/>
      </c>
      <c r="BB127" s="108" t="str">
        <f>VLOOKUP(Tabela2[[#This Row],[SIEMA]],Siema2025,79,FALSE)</f>
        <v/>
      </c>
      <c r="BC127" s="108" t="str">
        <f>IF(Tabela2[[#This Row],[Outro(s) ]] = "X", "PREENCHER","NA")</f>
        <v>NA</v>
      </c>
      <c r="BD127" s="108" t="str">
        <f>VLOOKUP(Tabela2[[#This Row],[SIEMA]],Siema2025,82,FALSE)</f>
        <v/>
      </c>
      <c r="BE127" s="108" t="str">
        <f>VLOOKUP(Tabela2[[#This Row],[SIEMA]],Siema2025,81,FALSE)</f>
        <v/>
      </c>
      <c r="BF127" s="110" t="str">
        <f>VLOOKUP(Tabela2[[#This Row],[SIEMA]],Siema2025,28,FALSE)</f>
        <v>GASOL TRANSPORTES E LOGISTICA</v>
      </c>
      <c r="BG127" s="110"/>
      <c r="BH127" s="111" t="str">
        <f>VLOOKUP(Tabela2[[#This Row],[SIEMA]],Siema2025,29,FALSE)</f>
        <v>28200151000102</v>
      </c>
      <c r="BI127" s="112" t="s">
        <v>2696</v>
      </c>
      <c r="BJ127" s="107" t="s">
        <v>7099</v>
      </c>
      <c r="BK127" s="104" t="s">
        <v>2696</v>
      </c>
      <c r="BL127" s="140">
        <v>45714</v>
      </c>
      <c r="BM127" s="108">
        <f ca="1">IF(Tabela2[[#This Row],[Data de atendimento do Ibama (considerar o primeiro documento/ação)]]="",_xlfn.DAYS(TODAY(),J127),_xlfn.DAYS(Tabela2[[#This Row],[Data de atendimento do Ibama (considerar o primeiro documento/ação)]],J127))</f>
        <v>1</v>
      </c>
      <c r="BN127" s="108" t="str">
        <f>IF(Tabela2[[#This Row],[Atendido pelo Ibama ("Não" ou "Sim")]]="Não","Preencher", IF(Tabela2[[#This Row],[Atendido pelo Ibama ("Não" ou "Sim")]]="Sim","NA",""))</f>
        <v>NA</v>
      </c>
      <c r="BO127" s="114" t="s">
        <v>7423</v>
      </c>
      <c r="BP127" s="108" t="str">
        <f>IF(Tabela2[[#This Row],[Forma de atendimento (primeiro documento/ação)]]= "Outros (especificar)", "PREENCHER","NA")</f>
        <v>NA</v>
      </c>
      <c r="BQ127" s="106" t="s">
        <v>2696</v>
      </c>
      <c r="BR127" s="108" t="s">
        <v>123</v>
      </c>
      <c r="BS127" s="108" t="s">
        <v>2696</v>
      </c>
      <c r="BT127" s="108" t="s">
        <v>7126</v>
      </c>
      <c r="BU127" s="108" t="s">
        <v>2696</v>
      </c>
      <c r="BV127" s="108" t="s">
        <v>123</v>
      </c>
      <c r="BW127" s="108" t="s">
        <v>2696</v>
      </c>
      <c r="BX127" s="106" t="s">
        <v>7102</v>
      </c>
      <c r="BY127" s="140">
        <v>45843</v>
      </c>
      <c r="BZ127" s="104">
        <f>IF(Tabela2[[#This Row],[Data do documento de encerramento]]="NA","NA",IF(Tabela2[[#This Row],[Data do documento de encerramento]]="","Pendente de conclusão/ encerramento",_xlfn.DAYS(Tabela2[[#This Row],[Data do documento de encerramento]],J127)))</f>
        <v>130</v>
      </c>
      <c r="CA127" s="107" t="s">
        <v>7731</v>
      </c>
      <c r="CB127" s="107"/>
      <c r="CC127" s="107"/>
      <c r="CD127" s="107"/>
      <c r="CE127" s="107"/>
      <c r="CF127" s="107"/>
    </row>
    <row r="128" spans="1:84" ht="45.75">
      <c r="A128" s="169">
        <v>202522657623</v>
      </c>
      <c r="B128" s="170" t="s">
        <v>7732</v>
      </c>
      <c r="C128" s="108" t="str">
        <f>VLOOKUP(Tabela2[[#This Row],[SIEMA]],Siema2025,4,FALSE)</f>
        <v xml:space="preserve"> MT</v>
      </c>
      <c r="D128" s="106" t="str">
        <f>VLOOKUP(Tabela2[[#This Row],[SIEMA]],Siema2025,3,FALSE)</f>
        <v xml:space="preserve">Itaúba </v>
      </c>
      <c r="E128" s="106" t="s">
        <v>7340</v>
      </c>
      <c r="F128" s="106" t="s">
        <v>7733</v>
      </c>
      <c r="G128" s="106" t="s">
        <v>7734</v>
      </c>
      <c r="H128" s="106" t="s">
        <v>7735</v>
      </c>
      <c r="I128" s="104" t="s">
        <v>7120</v>
      </c>
      <c r="J128" s="105">
        <f>VLOOKUP(Tabela2[[#This Row],[SIEMA]],Siema2025,2,FALSE)</f>
        <v>45713</v>
      </c>
      <c r="K128" s="105" t="str">
        <f>VLOOKUP(Tabela2[[#This Row],[SIEMA]],Siema2025,16,FALSE)</f>
        <v>Terça</v>
      </c>
      <c r="L128" s="106" t="str">
        <f>IF(Tabela2[[#This Row],[Data]]="","Sem Informação",VLOOKUP(MONTH(Tabela2[[#This Row],[Data]]),'[1]Validação de dados'!$I$1:$J$13,2,0))</f>
        <v>Fevereiro</v>
      </c>
      <c r="M128" s="104">
        <f>YEAR(Tabela2[[#This Row],[Data]])</f>
        <v>2025</v>
      </c>
      <c r="N128" s="105" t="str">
        <f>VLOOKUP(Tabela2[[#This Row],[SIEMA]],Siema2025,17,FALSE)</f>
        <v>Vespertino</v>
      </c>
      <c r="O128" s="105" t="str">
        <f>VLOOKUP(Tabela2[[#This Row],[SIEMA]],Siema2025,5,FALSE)</f>
        <v>Rodovia</v>
      </c>
      <c r="P128" s="104" t="str">
        <f>VLOOKUP(Tabela2[[#This Row],[SIEMA]],Siema2025,21,FALSE)</f>
        <v/>
      </c>
      <c r="Q128" s="104">
        <v>3082</v>
      </c>
      <c r="R128" s="104" t="s">
        <v>7736</v>
      </c>
      <c r="S128" s="107" t="str">
        <f>IF(Q128="","", IF(Q128="NC","", IF(Q128="NE","", IF(Q128="NA","",IFERROR(VLOOKUP(Q128,Produtos!$A$1:$C$2319,2,FALSE),"Não Cadastrado")))))</f>
        <v>SUBSTÂNCIA QUE APRESENTA RISCO PARA O MEIO AMBIENTE, LÍQUIDA, N.E.</v>
      </c>
      <c r="T128" s="104" t="s">
        <v>7062</v>
      </c>
      <c r="U128" s="104" t="s">
        <v>7062</v>
      </c>
      <c r="V128" s="104">
        <v>3</v>
      </c>
      <c r="W128" s="104" t="str">
        <f>VLOOKUP(Tabela2[[#This Row],[SIEMA]],Siema2025,10,FALSE)</f>
        <v/>
      </c>
      <c r="X128" s="113" t="str">
        <f>IF(Tabela2[[#This Row],[Origem do acidente]] = "Plataforma", "PREENCHER","NA")</f>
        <v>NA</v>
      </c>
      <c r="Y128" s="109" t="str">
        <f>IF(W128="","", IF(W128="NC","", IF(W128="NE","", IF(W128="NA","",IFERROR(VLOOKUP(W128,Produtos!$A$1:$C$2319,2,FALSE),"Não Cadastrado")))))</f>
        <v/>
      </c>
      <c r="Z128" s="104" t="str">
        <f>VLOOKUP(Tabela2[[#This Row],[SIEMA]],Siema2025,11,FALSE)</f>
        <v xml:space="preserve"> </v>
      </c>
      <c r="AA128" s="104" t="str">
        <f>VLOOKUP(Tabela2[[#This Row],[SIEMA]],Siema2025,12,FALSE)</f>
        <v xml:space="preserve"> </v>
      </c>
      <c r="AB128" s="104" t="str">
        <f>IF(W128="","",IF(ISNUMBER(W128)=FALSE,"Não se aplica",IFERROR(VLOOKUP(W128,Produtos!$A$1:$C$2319,3,FALSE),"Não Cadastrado")))</f>
        <v/>
      </c>
      <c r="AC128" s="104"/>
      <c r="AD128" s="108" t="str">
        <f>IF(Tabela2[[#This Row],[Origem do acidente]] = "Plataforma", "PREENCHER","NA")</f>
        <v>NA</v>
      </c>
      <c r="AE128" s="107" t="str">
        <f>IF(AC128="","", IF(AC128="NC","", IF(AC128="NE","", IF(AC128="NA","",IFERROR(VLOOKUP(AC128,Produtos!$A$1:$C$2319,2,FALSE),"Não Cadastrado")))))</f>
        <v/>
      </c>
      <c r="AF128" s="104"/>
      <c r="AG128" s="104"/>
      <c r="AH128" s="104" t="str">
        <f>IF(AC128="","",IF(ISNUMBER(AC128)=FALSE,"Não se aplica",IFERROR(VLOOKUP(AC128,Produtos!$A$1:$C$2319,3,FALSE),"Não Cadastrado")))</f>
        <v/>
      </c>
      <c r="AI128" s="104"/>
      <c r="AJ128" s="104" t="str">
        <f>VLOOKUP(Tabela2[[#This Row],[SIEMA]],Siema2025,26,FALSE)</f>
        <v>SEGUNDO INFORMAÇÕES DO V01 (DAF XF105), ELE SEGUIA SENTIDO NORTE QUANDO UMA CARRETA QUE SEGUIA SENTIDO SUL
REALIZAVA UMA ULTRAPASSAGEM E PARA EVITAR A COLISÃO FRONTAL O V01 SAIU DE PISTA COLIDINDO EM UMA PLACA, PARANDO NA
FAIXA DE DOMÍNIO SENTIDO NORTE</v>
      </c>
      <c r="AK128" s="107" t="s">
        <v>7311</v>
      </c>
      <c r="AL128" s="107" t="s">
        <v>7358</v>
      </c>
      <c r="AM128" s="107"/>
      <c r="AN128" s="108" t="str">
        <f>VLOOKUP(Tabela2[[#This Row],[SIEMA]],Siema2025,51,FALSE)</f>
        <v/>
      </c>
      <c r="AO128" s="108" t="str">
        <f>VLOOKUP(Tabela2[[#This Row],[SIEMA]],Siema2025,53,FALSE)</f>
        <v/>
      </c>
      <c r="AP128" s="108" t="str">
        <f>VLOOKUP(Tabela2[[#This Row],[SIEMA]],Siema2025,55,FALSE)</f>
        <v/>
      </c>
      <c r="AQ128" s="108" t="str">
        <f>VLOOKUP(Tabela2[[#This Row],[SIEMA]],Siema2025,57,FALSE)</f>
        <v>X</v>
      </c>
      <c r="AR128" s="108" t="str">
        <f>VLOOKUP(Tabela2[[#This Row],[SIEMA]],Siema2025,59,FALSE)</f>
        <v/>
      </c>
      <c r="AS128" s="108" t="str">
        <f>VLOOKUP(Tabela2[[#This Row],[SIEMA]],Siema2025,61,FALSE)</f>
        <v/>
      </c>
      <c r="AT128" s="108" t="str">
        <f>VLOOKUP(Tabela2[[#This Row],[SIEMA]],Siema2025,63,FALSE)</f>
        <v/>
      </c>
      <c r="AU128" s="108" t="str">
        <f>VLOOKUP(Tabela2[[#This Row],[SIEMA]],Siema2025,65,FALSE)</f>
        <v>X</v>
      </c>
      <c r="AV128" s="108" t="str">
        <f>VLOOKUP(Tabela2[[#This Row],[SIEMA]],Siema2025,67,FALSE)</f>
        <v/>
      </c>
      <c r="AW128" s="108" t="str">
        <f>VLOOKUP(Tabela2[[#This Row],[SIEMA]],Siema2025,69,FALSE)</f>
        <v/>
      </c>
      <c r="AX128" s="108" t="str">
        <f>VLOOKUP(Tabela2[[#This Row],[SIEMA]],Siema2025,71,FALSE)</f>
        <v/>
      </c>
      <c r="AY128" s="108" t="str">
        <f>VLOOKUP(Tabela2[[#This Row],[SIEMA]],Siema2025,73,FALSE)</f>
        <v/>
      </c>
      <c r="AZ128" s="108" t="str">
        <f>VLOOKUP(Tabela2[[#This Row],[SIEMA]],Siema2025,75,FALSE)</f>
        <v/>
      </c>
      <c r="BA128" s="108" t="str">
        <f>VLOOKUP(Tabela2[[#This Row],[SIEMA]],Siema2025,77,FALSE)</f>
        <v/>
      </c>
      <c r="BB128" s="108" t="str">
        <f>VLOOKUP(Tabela2[[#This Row],[SIEMA]],Siema2025,79,FALSE)</f>
        <v/>
      </c>
      <c r="BC128" s="108" t="str">
        <f>IF(Tabela2[[#This Row],[Outro(s) ]] = "X", "PREENCHER","NA")</f>
        <v>NA</v>
      </c>
      <c r="BD128" s="108" t="s">
        <v>7132</v>
      </c>
      <c r="BE128" s="108" t="str">
        <f>VLOOKUP(Tabela2[[#This Row],[SIEMA]],Siema2025,81,FALSE)</f>
        <v/>
      </c>
      <c r="BF128" s="110" t="str">
        <f>VLOOKUP(Tabela2[[#This Row],[SIEMA]],Siema2025,28,FALSE)</f>
        <v>FGC COMBUSTÍVEIS</v>
      </c>
      <c r="BG128" s="110"/>
      <c r="BH128" s="111" t="str">
        <f>VLOOKUP(Tabela2[[#This Row],[SIEMA]],Siema2025,29,FALSE)</f>
        <v>06537572000271</v>
      </c>
      <c r="BI128" s="112" t="str">
        <f>VLOOKUP(Tabela2[[#This Row],[SIEMA]],Siema2025,107,FALSE)</f>
        <v>Não</v>
      </c>
      <c r="BJ128" s="107" t="s">
        <v>7099</v>
      </c>
      <c r="BK128" s="104" t="s">
        <v>2696</v>
      </c>
      <c r="BL128" s="140">
        <v>45716</v>
      </c>
      <c r="BM128" s="108">
        <f ca="1">IF(Tabela2[[#This Row],[Data de atendimento do Ibama (considerar o primeiro documento/ação)]]="",_xlfn.DAYS(TODAY(),J128),_xlfn.DAYS(Tabela2[[#This Row],[Data de atendimento do Ibama (considerar o primeiro documento/ação)]],J128))</f>
        <v>3</v>
      </c>
      <c r="BN128" s="108" t="str">
        <f>IF(Tabela2[[#This Row],[Atendido pelo Ibama ("Não" ou "Sim")]]="Não","Preencher", IF(Tabela2[[#This Row],[Atendido pelo Ibama ("Não" ou "Sim")]]="Sim","NA",""))</f>
        <v>NA</v>
      </c>
      <c r="BO128" s="114" t="s">
        <v>7423</v>
      </c>
      <c r="BP128" s="108" t="str">
        <f>IF(Tabela2[[#This Row],[Forma de atendimento (primeiro documento/ação)]]= "Outros (especificar)", "PREENCHER","NA")</f>
        <v>NA</v>
      </c>
      <c r="BQ128" s="106" t="s">
        <v>2696</v>
      </c>
      <c r="BR128" s="108" t="s">
        <v>2696</v>
      </c>
      <c r="BS128" s="108" t="s">
        <v>2696</v>
      </c>
      <c r="BT128" s="108" t="s">
        <v>7101</v>
      </c>
      <c r="BU128" s="108" t="s">
        <v>123</v>
      </c>
      <c r="BV128" s="108" t="s">
        <v>123</v>
      </c>
      <c r="BW128" s="108" t="s">
        <v>123</v>
      </c>
      <c r="BX128" s="106" t="s">
        <v>7127</v>
      </c>
      <c r="BY128" s="140"/>
      <c r="BZ128" s="104" t="str">
        <f>IF(Tabela2[[#This Row],[Data do documento de encerramento]]="NA","NA",IF(Tabela2[[#This Row],[Data do documento de encerramento]]="","Pendente de conclusão/ encerramento",_xlfn.DAYS(Tabela2[[#This Row],[Data do documento de encerramento]],J128)))</f>
        <v>Pendente de conclusão/ encerramento</v>
      </c>
      <c r="CA128" s="107" t="s">
        <v>7737</v>
      </c>
      <c r="CB128" s="107"/>
      <c r="CC128" s="107"/>
      <c r="CD128" s="107"/>
      <c r="CE128" s="107"/>
      <c r="CF128" s="107"/>
    </row>
    <row r="129" spans="1:84" ht="30.75">
      <c r="A129" s="169">
        <v>202571864802</v>
      </c>
      <c r="B129" s="170" t="s">
        <v>7738</v>
      </c>
      <c r="C129" s="108" t="s">
        <v>7135</v>
      </c>
      <c r="D129" s="106" t="s">
        <v>637</v>
      </c>
      <c r="E129" s="106" t="s">
        <v>7667</v>
      </c>
      <c r="F129" s="106"/>
      <c r="G129" s="106" t="s">
        <v>7668</v>
      </c>
      <c r="H129" s="106" t="s">
        <v>7739</v>
      </c>
      <c r="I129" s="104" t="str">
        <f>VLOOKUP(Tabela2[[#This Row],[SIEMA]],Siema2025,19,FALSE)</f>
        <v>Campos</v>
      </c>
      <c r="J129" s="105">
        <f>VLOOKUP(Tabela2[[#This Row],[SIEMA]],Siema2025,2,FALSE)</f>
        <v>45713</v>
      </c>
      <c r="K129" s="105" t="str">
        <f>VLOOKUP(Tabela2[[#This Row],[SIEMA]],Siema2025,16,FALSE)</f>
        <v>Terça</v>
      </c>
      <c r="L129" s="106" t="str">
        <f>IF(Tabela2[[#This Row],[Data]]="","Sem Informação",VLOOKUP(MONTH(Tabela2[[#This Row],[Data]]),'[1]Validação de dados'!$I$1:$J$13,2,0))</f>
        <v>Fevereiro</v>
      </c>
      <c r="M129" s="104">
        <f>YEAR(Tabela2[[#This Row],[Data]])</f>
        <v>2025</v>
      </c>
      <c r="N129" s="105" t="str">
        <f>VLOOKUP(Tabela2[[#This Row],[SIEMA]],Siema2025,17,FALSE)</f>
        <v>Madrugada</v>
      </c>
      <c r="O129" s="105" t="str">
        <f>VLOOKUP(Tabela2[[#This Row],[SIEMA]],Siema2025,5,FALSE)</f>
        <v>Plataforma</v>
      </c>
      <c r="P129" s="104" t="str">
        <f>VLOOKUP(Tabela2[[#This Row],[SIEMA]],Siema2025,21,FALSE)</f>
        <v>Durante operação com PLSV, em 25/02/2025, para recolhimento e verticalização do tramo TR5069301 da interligação de injeção de água IA_P-31/MSIA-DL-AB-01, foi observado com ROV, o escape de resíduo sólido pela extremidade inferior aberta do tramo. O resíduo sólido sedimentou no leito marinho nas proximidades do ponto de abertura da conexão. Não foi observado escape de fluido. A suspeita inicial era que o material sólido se tratava de produto de corrosão (óxido ferroso) da estrutura metálica do sistema de injeção em contato com água, com algum teor de oxigênio. Foi coletada amostra do resíduo para análise laboratorial e constatado resíduo com presença de óleo absorvido no resíduo sólido em 17/07/2025 às 16:56.</v>
      </c>
      <c r="Q129" s="104">
        <v>1267</v>
      </c>
      <c r="R129" s="104" t="s">
        <v>2043</v>
      </c>
      <c r="S129" s="104" t="s">
        <v>2043</v>
      </c>
      <c r="T129" t="s">
        <v>7740</v>
      </c>
      <c r="U129" s="104" t="str">
        <f>VLOOKUP(Tabela2[[#This Row],[SIEMA]],Siema2025,12,FALSE)</f>
        <v>M3</v>
      </c>
      <c r="V129" s="104">
        <f>IF(Q129="","",IF(ISNUMBER(Q129)=FALSE,"Não se aplica",IFERROR(VLOOKUP(Q129,Produtos!$A$1:$C$2319,3,FALSE),"Não Cadastrado")))</f>
        <v>3</v>
      </c>
      <c r="W129" s="104"/>
      <c r="X129" s="113" t="str">
        <f>IF(Tabela2[[#This Row],[Origem do acidente]] = "Plataforma", "PREENCHER","NA")</f>
        <v>PREENCHER</v>
      </c>
      <c r="Y129" s="109" t="str">
        <f>IF(W129="","", IF(W129="NC","", IF(W129="NE","", IF(W129="NA","",IFERROR(VLOOKUP(W129,Produtos!$A$1:$C$2319,2,FALSE),"Não Cadastrado")))))</f>
        <v/>
      </c>
      <c r="Z129" s="104"/>
      <c r="AA129" s="104" t="str">
        <f>VLOOKUP(Tabela2[[#This Row],[SIEMA]],Siema2025,12,FALSE)</f>
        <v>M3</v>
      </c>
      <c r="AB129" s="104" t="str">
        <f>IF(W129="","",IF(ISNUMBER(W129)=FALSE,"Não se aplica",IFERROR(VLOOKUP(W129,Produtos!$A$1:$C$2319,3,FALSE),"Não Cadastrado")))</f>
        <v/>
      </c>
      <c r="AC129" s="104"/>
      <c r="AD129" s="108" t="str">
        <f>IF(Tabela2[[#This Row],[Origem do acidente]] = "Plataforma", "PREENCHER","NA")</f>
        <v>PREENCHER</v>
      </c>
      <c r="AE129" s="107" t="str">
        <f>IF(AC129="","", IF(AC129="NC","", IF(AC129="NE","", IF(AC129="NA","",IFERROR(VLOOKUP(AC129,Produtos!$A$1:$C$2319,2,FALSE),"Não Cadastrado")))))</f>
        <v/>
      </c>
      <c r="AF129" s="104"/>
      <c r="AG129" s="104"/>
      <c r="AH129" s="104" t="str">
        <f>IF(AC129="","",IF(ISNUMBER(AC129)=FALSE,"Não se aplica",IFERROR(VLOOKUP(AC129,Produtos!$A$1:$C$2319,3,FALSE),"Não Cadastrado")))</f>
        <v/>
      </c>
      <c r="AI129" s="104"/>
      <c r="AJ129" s="104" t="str">
        <f>VLOOKUP(Tabela2[[#This Row],[SIEMA]],Siema2025,26,FALSE)</f>
        <v>Em investigação</v>
      </c>
      <c r="AK129" s="107"/>
      <c r="AL129" s="107"/>
      <c r="AM129" s="107"/>
      <c r="AN129" s="108" t="str">
        <f>VLOOKUP(Tabela2[[#This Row],[SIEMA]],Siema2025,51,FALSE)</f>
        <v/>
      </c>
      <c r="AO129" s="108" t="str">
        <f>VLOOKUP(Tabela2[[#This Row],[SIEMA]],Siema2025,53,FALSE)</f>
        <v/>
      </c>
      <c r="AP129" s="108" t="str">
        <f>VLOOKUP(Tabela2[[#This Row],[SIEMA]],Siema2025,55,FALSE)</f>
        <v/>
      </c>
      <c r="AQ129" s="108" t="str">
        <f>VLOOKUP(Tabela2[[#This Row],[SIEMA]],Siema2025,57,FALSE)</f>
        <v/>
      </c>
      <c r="AR129" s="108" t="str">
        <f>VLOOKUP(Tabela2[[#This Row],[SIEMA]],Siema2025,59,FALSE)</f>
        <v/>
      </c>
      <c r="AS129" s="108" t="str">
        <f>VLOOKUP(Tabela2[[#This Row],[SIEMA]],Siema2025,61,FALSE)</f>
        <v>X</v>
      </c>
      <c r="AT129" s="108" t="str">
        <f>VLOOKUP(Tabela2[[#This Row],[SIEMA]],Siema2025,63,FALSE)</f>
        <v/>
      </c>
      <c r="AU129" s="108" t="str">
        <f>VLOOKUP(Tabela2[[#This Row],[SIEMA]],Siema2025,65,FALSE)</f>
        <v/>
      </c>
      <c r="AV129" s="108" t="str">
        <f>VLOOKUP(Tabela2[[#This Row],[SIEMA]],Siema2025,67,FALSE)</f>
        <v/>
      </c>
      <c r="AW129" s="108" t="str">
        <f>VLOOKUP(Tabela2[[#This Row],[SIEMA]],Siema2025,69,FALSE)</f>
        <v/>
      </c>
      <c r="AX129" s="108" t="str">
        <f>VLOOKUP(Tabela2[[#This Row],[SIEMA]],Siema2025,71,FALSE)</f>
        <v/>
      </c>
      <c r="AY129" s="108" t="str">
        <f>VLOOKUP(Tabela2[[#This Row],[SIEMA]],Siema2025,73,FALSE)</f>
        <v/>
      </c>
      <c r="AZ129" s="108" t="str">
        <f>VLOOKUP(Tabela2[[#This Row],[SIEMA]],Siema2025,75,FALSE)</f>
        <v/>
      </c>
      <c r="BA129" s="108" t="str">
        <f>VLOOKUP(Tabela2[[#This Row],[SIEMA]],Siema2025,77,FALSE)</f>
        <v/>
      </c>
      <c r="BB129" s="108" t="str">
        <f>VLOOKUP(Tabela2[[#This Row],[SIEMA]],Siema2025,79,FALSE)</f>
        <v/>
      </c>
      <c r="BC129" s="108" t="str">
        <f>IF(Tabela2[[#This Row],[Outro(s) ]] = "X", "PREENCHER","NA")</f>
        <v>NA</v>
      </c>
      <c r="BD129" s="108" t="str">
        <f>VLOOKUP(Tabela2[[#This Row],[SIEMA]],Siema2025,82,FALSE)</f>
        <v/>
      </c>
      <c r="BE129" s="108" t="str">
        <f>VLOOKUP(Tabela2[[#This Row],[SIEMA]],Siema2025,81,FALSE)</f>
        <v/>
      </c>
      <c r="BF129" s="110" t="str">
        <f>VLOOKUP(Tabela2[[#This Row],[SIEMA]],Siema2025,28,FALSE)</f>
        <v>Petrobras</v>
      </c>
      <c r="BG129" s="110"/>
      <c r="BH129" s="111" t="str">
        <f>VLOOKUP(Tabela2[[#This Row],[SIEMA]],Siema2025,29,FALSE)</f>
        <v>33000167000454</v>
      </c>
      <c r="BI129" s="112" t="str">
        <f>VLOOKUP(Tabela2[[#This Row],[SIEMA]],Siema2025,107,FALSE)</f>
        <v>Não</v>
      </c>
      <c r="BJ129" s="107" t="s">
        <v>7099</v>
      </c>
      <c r="BK129" s="104" t="s">
        <v>2696</v>
      </c>
      <c r="BL129" s="140">
        <v>45868</v>
      </c>
      <c r="BM129" s="108">
        <f ca="1">IF(Tabela2[[#This Row],[Data de atendimento do Ibama (considerar o primeiro documento/ação)]]="",_xlfn.DAYS(TODAY(),J129),_xlfn.DAYS(Tabela2[[#This Row],[Data de atendimento do Ibama (considerar o primeiro documento/ação)]],J129))</f>
        <v>155</v>
      </c>
      <c r="BN129" s="108" t="str">
        <f>IF(Tabela2[[#This Row],[Atendido pelo Ibama ("Não" ou "Sim")]]="Não","Preencher", IF(Tabela2[[#This Row],[Atendido pelo Ibama ("Não" ou "Sim")]]="Sim","NA",""))</f>
        <v>NA</v>
      </c>
      <c r="BO129" s="114" t="s">
        <v>7182</v>
      </c>
      <c r="BP129" s="108" t="str">
        <f>IF(Tabela2[[#This Row],[Forma de atendimento (primeiro documento/ação)]]= "Outros (especificar)", "PREENCHER","NA")</f>
        <v>NA</v>
      </c>
      <c r="BQ129" s="106" t="s">
        <v>123</v>
      </c>
      <c r="BR129" s="108" t="str">
        <f>IF(Tabela2[[#This Row],[Equipe do Ibama foi a campo? Houve sobrevoo do Poseidon?]] = "Sim", "PREENCHER","NA")</f>
        <v>NA</v>
      </c>
      <c r="BS129" s="108" t="str">
        <f>IF(Tabela2[[#This Row],[Se sim, foi emitida Ordem de Emergência? (informações vinculada à coluna CK)]] = "Sim", "PREENCHER","NA")</f>
        <v>NA</v>
      </c>
      <c r="BT129" s="108" t="s">
        <v>7101</v>
      </c>
      <c r="BU129" s="108" t="s">
        <v>123</v>
      </c>
      <c r="BV129" s="108" t="s">
        <v>123</v>
      </c>
      <c r="BW129" s="108" t="s">
        <v>123</v>
      </c>
      <c r="BX129" s="106"/>
      <c r="BY129" s="106"/>
      <c r="BZ129" s="104" t="str">
        <f>IF(Tabela2[[#This Row],[Data do documento de encerramento]]="NA","NA",IF(Tabela2[[#This Row],[Data do documento de encerramento]]="","Pendente de conclusão/ encerramento",_xlfn.DAYS(Tabela2[[#This Row],[Data do documento de encerramento]],J129)))</f>
        <v>Pendente de conclusão/ encerramento</v>
      </c>
      <c r="CA129" s="107"/>
      <c r="CB129" s="107"/>
      <c r="CC129" s="107" t="s">
        <v>7324</v>
      </c>
      <c r="CD129" s="107" t="s">
        <v>123</v>
      </c>
      <c r="CE129" s="107" t="s">
        <v>123</v>
      </c>
      <c r="CF129" s="107" t="s">
        <v>7141</v>
      </c>
    </row>
    <row r="130" spans="1:84" ht="60.75">
      <c r="A130" s="182">
        <v>20253554042</v>
      </c>
      <c r="B130" s="170" t="s">
        <v>7741</v>
      </c>
      <c r="C130" s="108" t="s">
        <v>672</v>
      </c>
      <c r="D130" s="106" t="s">
        <v>637</v>
      </c>
      <c r="E130" s="106" t="s">
        <v>7682</v>
      </c>
      <c r="F130" s="106"/>
      <c r="G130" s="106" t="s">
        <v>7683</v>
      </c>
      <c r="H130" s="106" t="s">
        <v>7742</v>
      </c>
      <c r="I130" s="104" t="str">
        <f>VLOOKUP(Tabela2[[#This Row],[SIEMA]],Siema2025,19,FALSE)</f>
        <v>Santos</v>
      </c>
      <c r="J130" s="105">
        <f>VLOOKUP(Tabela2[[#This Row],[SIEMA]],Siema2025,2,FALSE)</f>
        <v>45715</v>
      </c>
      <c r="K130" s="105" t="str">
        <f>VLOOKUP(Tabela2[[#This Row],[SIEMA]],Siema2025,16,FALSE)</f>
        <v>Quinta</v>
      </c>
      <c r="L130" s="106" t="str">
        <f>IF(Tabela2[[#This Row],[Data]]="","Sem Informação",VLOOKUP(MONTH(Tabela2[[#This Row],[Data]]),'[1]Validação de dados'!$I$1:$J$13,2,0))</f>
        <v>Fevereiro</v>
      </c>
      <c r="M130" s="104">
        <f>YEAR(Tabela2[[#This Row],[Data]])</f>
        <v>2025</v>
      </c>
      <c r="N130" s="105" t="str">
        <f>VLOOKUP(Tabela2[[#This Row],[SIEMA]],Siema2025,17,FALSE)</f>
        <v>Noturno</v>
      </c>
      <c r="O130" s="105" t="s">
        <v>111</v>
      </c>
      <c r="P130" s="104" t="str">
        <f>VLOOKUP(Tabela2[[#This Row],[SIEMA]],Siema2025,21,FALSE)</f>
        <v/>
      </c>
      <c r="Q130" s="104" t="s">
        <v>637</v>
      </c>
      <c r="R130" s="104" t="s">
        <v>7743</v>
      </c>
      <c r="S130" s="107" t="s">
        <v>7147</v>
      </c>
      <c r="T130" s="104">
        <v>2.0000000000000001E-4</v>
      </c>
      <c r="U130" s="104" t="s">
        <v>7111</v>
      </c>
      <c r="V130" s="104" t="str">
        <f>IF(Q130="","",IF(ISNUMBER(Q130)=FALSE,"Não se aplica",IFERROR(VLOOKUP(Q130,Produtos!$A$1:$C$2319,3,FALSE),"Não Cadastrado")))</f>
        <v>Não se aplica</v>
      </c>
      <c r="W130" s="104" t="str">
        <f>VLOOKUP(Tabela2[[#This Row],[SIEMA]],Siema2025,10,FALSE)</f>
        <v/>
      </c>
      <c r="X130" s="113"/>
      <c r="Y130" s="109" t="str">
        <f>IF(W130="","", IF(W130="NC","", IF(W130="NE","", IF(W130="NA","",IFERROR(VLOOKUP(W130,Produtos!$A$1:$C$2319,2,FALSE),"Não Cadastrado")))))</f>
        <v/>
      </c>
      <c r="Z130" s="104" t="str">
        <f>VLOOKUP(Tabela2[[#This Row],[SIEMA]],Siema2025,11,FALSE)</f>
        <v xml:space="preserve"> </v>
      </c>
      <c r="AA130" s="104" t="str">
        <f>VLOOKUP(Tabela2[[#This Row],[SIEMA]],Siema2025,12,FALSE)</f>
        <v xml:space="preserve"> </v>
      </c>
      <c r="AB130" s="104" t="str">
        <f>IF(W130="","",IF(ISNUMBER(W130)=FALSE,"Não se aplica",IFERROR(VLOOKUP(W130,Produtos!$A$1:$C$2319,3,FALSE),"Não Cadastrado")))</f>
        <v/>
      </c>
      <c r="AC130" s="104"/>
      <c r="AD130" s="108"/>
      <c r="AE130" s="107" t="str">
        <f>IF(AC130="","", IF(AC130="NC","", IF(AC130="NE","", IF(AC130="NA","",IFERROR(VLOOKUP(AC130,Produtos!$A$1:$C$2319,2,FALSE),"Não Cadastrado")))))</f>
        <v/>
      </c>
      <c r="AF130" s="104"/>
      <c r="AG130" s="104"/>
      <c r="AH130" s="104" t="str">
        <f>IF(AC130="","",IF(ISNUMBER(AC130)=FALSE,"Não se aplica",IFERROR(VLOOKUP(AC130,Produtos!$A$1:$C$2319,3,FALSE),"Não Cadastrado")))</f>
        <v/>
      </c>
      <c r="AI130" s="104"/>
      <c r="AJ130" s="104" t="str">
        <f>VLOOKUP(Tabela2[[#This Row],[SIEMA]],Siema2025,26,FALSE)</f>
        <v>Falha de equipamento</v>
      </c>
      <c r="AK130" s="107" t="s">
        <v>7112</v>
      </c>
      <c r="AL130" s="107"/>
      <c r="AM130" s="107"/>
      <c r="AN130" s="108" t="str">
        <f>VLOOKUP(Tabela2[[#This Row],[SIEMA]],Siema2025,51,FALSE)</f>
        <v/>
      </c>
      <c r="AO130" s="108" t="str">
        <f>VLOOKUP(Tabela2[[#This Row],[SIEMA]],Siema2025,53,FALSE)</f>
        <v/>
      </c>
      <c r="AP130" s="108" t="str">
        <f>VLOOKUP(Tabela2[[#This Row],[SIEMA]],Siema2025,55,FALSE)</f>
        <v/>
      </c>
      <c r="AQ130" s="108" t="str">
        <f>VLOOKUP(Tabela2[[#This Row],[SIEMA]],Siema2025,57,FALSE)</f>
        <v/>
      </c>
      <c r="AR130" s="108" t="str">
        <f>VLOOKUP(Tabela2[[#This Row],[SIEMA]],Siema2025,59,FALSE)</f>
        <v/>
      </c>
      <c r="AS130" s="108" t="str">
        <f>VLOOKUP(Tabela2[[#This Row],[SIEMA]],Siema2025,61,FALSE)</f>
        <v>X</v>
      </c>
      <c r="AT130" s="108" t="str">
        <f>VLOOKUP(Tabela2[[#This Row],[SIEMA]],Siema2025,63,FALSE)</f>
        <v/>
      </c>
      <c r="AU130" s="108" t="str">
        <f>VLOOKUP(Tabela2[[#This Row],[SIEMA]],Siema2025,65,FALSE)</f>
        <v/>
      </c>
      <c r="AV130" s="108" t="str">
        <f>VLOOKUP(Tabela2[[#This Row],[SIEMA]],Siema2025,67,FALSE)</f>
        <v/>
      </c>
      <c r="AW130" s="108" t="str">
        <f>VLOOKUP(Tabela2[[#This Row],[SIEMA]],Siema2025,69,FALSE)</f>
        <v/>
      </c>
      <c r="AX130" s="108" t="str">
        <f>VLOOKUP(Tabela2[[#This Row],[SIEMA]],Siema2025,71,FALSE)</f>
        <v/>
      </c>
      <c r="AY130" s="108" t="str">
        <f>VLOOKUP(Tabela2[[#This Row],[SIEMA]],Siema2025,73,FALSE)</f>
        <v/>
      </c>
      <c r="AZ130" s="108" t="str">
        <f>VLOOKUP(Tabela2[[#This Row],[SIEMA]],Siema2025,75,FALSE)</f>
        <v/>
      </c>
      <c r="BA130" s="108" t="str">
        <f>VLOOKUP(Tabela2[[#This Row],[SIEMA]],Siema2025,77,FALSE)</f>
        <v/>
      </c>
      <c r="BB130" s="108" t="str">
        <f>VLOOKUP(Tabela2[[#This Row],[SIEMA]],Siema2025,79,FALSE)</f>
        <v/>
      </c>
      <c r="BC130" s="108" t="str">
        <f>IF(Tabela2[[#This Row],[Outro(s) ]] = "X", "PREENCHER","NA")</f>
        <v>NA</v>
      </c>
      <c r="BD130" s="108" t="str">
        <f>VLOOKUP(Tabela2[[#This Row],[SIEMA]],Siema2025,82,FALSE)</f>
        <v/>
      </c>
      <c r="BE130" s="108" t="str">
        <f>VLOOKUP(Tabela2[[#This Row],[SIEMA]],Siema2025,81,FALSE)</f>
        <v/>
      </c>
      <c r="BF130" s="110" t="s">
        <v>1445</v>
      </c>
      <c r="BG130" s="110"/>
      <c r="BH130" s="111" t="s">
        <v>983</v>
      </c>
      <c r="BI130" s="112" t="str">
        <f>VLOOKUP(Tabela2[[#This Row],[SIEMA]],Siema2025,107,FALSE)</f>
        <v>Não</v>
      </c>
      <c r="BJ130" s="107" t="s">
        <v>7099</v>
      </c>
      <c r="BK130" s="104" t="s">
        <v>2696</v>
      </c>
      <c r="BL130" s="140">
        <v>45722</v>
      </c>
      <c r="BM130" s="108">
        <f ca="1">IF(Tabela2[[#This Row],[Data de atendimento do Ibama (considerar o primeiro documento/ação)]]="",_xlfn.DAYS(TODAY(),J130),_xlfn.DAYS(Tabela2[[#This Row],[Data de atendimento do Ibama (considerar o primeiro documento/ação)]],J130))</f>
        <v>7</v>
      </c>
      <c r="BN130" s="108" t="str">
        <f>IF(Tabela2[[#This Row],[Atendido pelo Ibama ("Não" ou "Sim")]]="Não","Preencher", IF(Tabela2[[#This Row],[Atendido pelo Ibama ("Não" ou "Sim")]]="Sim","NA",""))</f>
        <v>NA</v>
      </c>
      <c r="BO130" s="114" t="s">
        <v>7100</v>
      </c>
      <c r="BP130" s="108" t="str">
        <f>IF(Tabela2[[#This Row],[Forma de atendimento (primeiro documento/ação)]]= "Outros (especificar)", "PREENCHER","NA")</f>
        <v>NA</v>
      </c>
      <c r="BQ130" s="106" t="s">
        <v>123</v>
      </c>
      <c r="BR130" s="108" t="str">
        <f>IF(Tabela2[[#This Row],[Equipe do Ibama foi a campo? Houve sobrevoo do Poseidon?]] = "Sim", "PREENCHER","NA")</f>
        <v>NA</v>
      </c>
      <c r="BS130" s="108" t="str">
        <f>IF(Tabela2[[#This Row],[Se sim, foi emitida Ordem de Emergência? (informações vinculada à coluna CK)]] = "Sim", "PREENCHER","NA")</f>
        <v>NA</v>
      </c>
      <c r="BT130" s="108" t="s">
        <v>7101</v>
      </c>
      <c r="BU130" s="108" t="s">
        <v>2696</v>
      </c>
      <c r="BV130" s="108" t="s">
        <v>123</v>
      </c>
      <c r="BW130" s="108" t="s">
        <v>2696</v>
      </c>
      <c r="BX130" s="106" t="s">
        <v>7102</v>
      </c>
      <c r="BY130" s="140">
        <v>46002</v>
      </c>
      <c r="BZ130" s="104">
        <f>IF(Tabela2[[#This Row],[Data do documento de encerramento]]="NA","NA",IF(Tabela2[[#This Row],[Data do documento de encerramento]]="","Pendente de conclusão/ encerramento",_xlfn.DAYS(Tabela2[[#This Row],[Data do documento de encerramento]],J130)))</f>
        <v>287</v>
      </c>
      <c r="CA130" s="107"/>
      <c r="CB130" s="107" t="s">
        <v>7491</v>
      </c>
      <c r="CC130" s="107" t="s">
        <v>7140</v>
      </c>
      <c r="CD130" s="107" t="s">
        <v>123</v>
      </c>
      <c r="CE130" s="107" t="s">
        <v>123</v>
      </c>
      <c r="CF130" s="107" t="s">
        <v>7257</v>
      </c>
    </row>
    <row r="131" spans="1:84" ht="30.75">
      <c r="A131" s="169">
        <v>202522757628</v>
      </c>
      <c r="B131" s="170" t="s">
        <v>7744</v>
      </c>
      <c r="C131" s="108" t="str">
        <f>VLOOKUP(Tabela2[[#This Row],[SIEMA]],Siema2025,4,FALSE)</f>
        <v xml:space="preserve"> BA</v>
      </c>
      <c r="D131" s="106" t="str">
        <f>VLOOKUP(Tabela2[[#This Row],[SIEMA]],Siema2025,3,FALSE)</f>
        <v xml:space="preserve">Caetité </v>
      </c>
      <c r="E131" s="106" t="str">
        <f>VLOOKUP(Tabela2[[#This Row],[SIEMA]],Siema2025,20,FALSE)</f>
        <v>Fazenda Cachoeira, S/N, Zona Rural</v>
      </c>
      <c r="F131" s="106"/>
      <c r="G131" s="106" t="s">
        <v>7652</v>
      </c>
      <c r="H131" s="106" t="s">
        <v>7653</v>
      </c>
      <c r="I131" s="104" t="str">
        <f>VLOOKUP(Tabela2[[#This Row],[SIEMA]],Siema2025,19,FALSE)</f>
        <v/>
      </c>
      <c r="J131" s="105">
        <f>VLOOKUP(Tabela2[[#This Row],[SIEMA]],Siema2025,2,FALSE)</f>
        <v>45715</v>
      </c>
      <c r="K131" s="105" t="str">
        <f>VLOOKUP(Tabela2[[#This Row],[SIEMA]],Siema2025,16,FALSE)</f>
        <v>Quinta</v>
      </c>
      <c r="L131" s="106" t="str">
        <f>IF(Tabela2[[#This Row],[Data]]="","Sem Informação",VLOOKUP(MONTH(Tabela2[[#This Row],[Data]]),'[1]Validação de dados'!$I$1:$J$13,2,0))</f>
        <v>Fevereiro</v>
      </c>
      <c r="M131" s="104">
        <f>YEAR(Tabela2[[#This Row],[Data]])</f>
        <v>2025</v>
      </c>
      <c r="N131" s="105" t="str">
        <f>VLOOKUP(Tabela2[[#This Row],[SIEMA]],Siema2025,17,FALSE)</f>
        <v>Matutino</v>
      </c>
      <c r="O131" s="105" t="str">
        <f>VLOOKUP(Tabela2[[#This Row],[SIEMA]],Siema2025,5,FALSE)</f>
        <v>Indústria</v>
      </c>
      <c r="P131" s="104" t="str">
        <f>VLOOKUP(Tabela2[[#This Row],[SIEMA]],Siema2025,21,FALSE)</f>
        <v>Vazamento na tubulação de ácido sulfúrico sobre o pipe-rack, entre as áreas AA-420 e AA-140 - Bacias.</v>
      </c>
      <c r="Q131" s="104">
        <v>1230</v>
      </c>
      <c r="R131" s="104" t="str">
        <f>VLOOKUP(Tabela2[[#This Row],[SIEMA]],Siema2025,10,FALSE)</f>
        <v/>
      </c>
      <c r="S131" s="104" t="str">
        <f>VLOOKUP(Tabela2[[#This Row],[SIEMA]],Siema2025,7,FALSE)</f>
        <v>ÁCIDO SULFÚRICO</v>
      </c>
      <c r="T131" s="104" t="s">
        <v>563</v>
      </c>
      <c r="U131" s="104" t="str">
        <f>VLOOKUP(Tabela2[[#This Row],[SIEMA]],Siema2025,12,FALSE)</f>
        <v xml:space="preserve"> </v>
      </c>
      <c r="V131" s="104">
        <f>IF(Q131="","",IF(ISNUMBER(Q131)=FALSE,"Não se aplica",IFERROR(VLOOKUP(Q131,Produtos!$A$1:$C$2319,3,FALSE),"Não Cadastrado")))</f>
        <v>3</v>
      </c>
      <c r="W131" s="104" t="str">
        <f>VLOOKUP(Tabela2[[#This Row],[SIEMA]],Siema2025,10,FALSE)</f>
        <v/>
      </c>
      <c r="X131" s="113" t="str">
        <f>IF(Tabela2[[#This Row],[Origem do acidente]] = "Plataforma", "PREENCHER","NA")</f>
        <v>NA</v>
      </c>
      <c r="Y131" s="109" t="str">
        <f>IF(W131="","", IF(W131="NC","", IF(W131="NE","", IF(W131="NA","",IFERROR(VLOOKUP(W131,Produtos!$A$1:$C$2319,2,FALSE),"Não Cadastrado")))))</f>
        <v/>
      </c>
      <c r="Z131" s="104" t="str">
        <f>VLOOKUP(Tabela2[[#This Row],[SIEMA]],Siema2025,11,FALSE)</f>
        <v xml:space="preserve"> </v>
      </c>
      <c r="AA131" s="104" t="str">
        <f>VLOOKUP(Tabela2[[#This Row],[SIEMA]],Siema2025,12,FALSE)</f>
        <v xml:space="preserve"> </v>
      </c>
      <c r="AB131" s="104" t="str">
        <f>IF(W131="","",IF(ISNUMBER(W131)=FALSE,"Não se aplica",IFERROR(VLOOKUP(W131,Produtos!$A$1:$C$2319,3,FALSE),"Não Cadastrado")))</f>
        <v/>
      </c>
      <c r="AC131" s="104"/>
      <c r="AD131" s="108" t="str">
        <f>IF(Tabela2[[#This Row],[Origem do acidente]] = "Plataforma", "PREENCHER","NA")</f>
        <v>NA</v>
      </c>
      <c r="AE131" s="107" t="str">
        <f>IF(AC131="","", IF(AC131="NC","", IF(AC131="NE","", IF(AC131="NA","",IFERROR(VLOOKUP(AC131,Produtos!$A$1:$C$2319,2,FALSE),"Não Cadastrado")))))</f>
        <v/>
      </c>
      <c r="AF131" s="104"/>
      <c r="AG131" s="104"/>
      <c r="AH131" s="104" t="str">
        <f>IF(AC131="","",IF(ISNUMBER(AC131)=FALSE,"Não se aplica",IFERROR(VLOOKUP(AC131,Produtos!$A$1:$C$2319,3,FALSE),"Não Cadastrado")))</f>
        <v/>
      </c>
      <c r="AI131" s="104"/>
      <c r="AJ131" s="104" t="s">
        <v>7655</v>
      </c>
      <c r="AK131" s="107"/>
      <c r="AL131" s="107"/>
      <c r="AM131" s="107"/>
      <c r="AN131" s="108" t="str">
        <f>VLOOKUP(Tabela2[[#This Row],[SIEMA]],Siema2025,51,FALSE)</f>
        <v/>
      </c>
      <c r="AO131" s="108" t="str">
        <f>VLOOKUP(Tabela2[[#This Row],[SIEMA]],Siema2025,53,FALSE)</f>
        <v/>
      </c>
      <c r="AP131" s="108" t="str">
        <f>VLOOKUP(Tabela2[[#This Row],[SIEMA]],Siema2025,55,FALSE)</f>
        <v/>
      </c>
      <c r="AQ131" s="108" t="str">
        <f>VLOOKUP(Tabela2[[#This Row],[SIEMA]],Siema2025,57,FALSE)</f>
        <v/>
      </c>
      <c r="AR131" s="108" t="str">
        <f>VLOOKUP(Tabela2[[#This Row],[SIEMA]],Siema2025,59,FALSE)</f>
        <v/>
      </c>
      <c r="AS131" s="108" t="str">
        <f>VLOOKUP(Tabela2[[#This Row],[SIEMA]],Siema2025,61,FALSE)</f>
        <v/>
      </c>
      <c r="AT131" s="108" t="str">
        <f>VLOOKUP(Tabela2[[#This Row],[SIEMA]],Siema2025,63,FALSE)</f>
        <v/>
      </c>
      <c r="AU131" s="108" t="str">
        <f>VLOOKUP(Tabela2[[#This Row],[SIEMA]],Siema2025,65,FALSE)</f>
        <v>X</v>
      </c>
      <c r="AV131" s="108" t="str">
        <f>VLOOKUP(Tabela2[[#This Row],[SIEMA]],Siema2025,67,FALSE)</f>
        <v/>
      </c>
      <c r="AW131" s="108" t="str">
        <f>VLOOKUP(Tabela2[[#This Row],[SIEMA]],Siema2025,69,FALSE)</f>
        <v/>
      </c>
      <c r="AX131" s="108" t="str">
        <f>VLOOKUP(Tabela2[[#This Row],[SIEMA]],Siema2025,71,FALSE)</f>
        <v/>
      </c>
      <c r="AY131" s="108" t="str">
        <f>VLOOKUP(Tabela2[[#This Row],[SIEMA]],Siema2025,73,FALSE)</f>
        <v/>
      </c>
      <c r="AZ131" s="108" t="str">
        <f>VLOOKUP(Tabela2[[#This Row],[SIEMA]],Siema2025,75,FALSE)</f>
        <v/>
      </c>
      <c r="BA131" s="108" t="str">
        <f>VLOOKUP(Tabela2[[#This Row],[SIEMA]],Siema2025,77,FALSE)</f>
        <v/>
      </c>
      <c r="BB131" s="108" t="str">
        <f>VLOOKUP(Tabela2[[#This Row],[SIEMA]],Siema2025,79,FALSE)</f>
        <v>X</v>
      </c>
      <c r="BC131" s="108" t="str">
        <f>IF(Tabela2[[#This Row],[Outro(s) ]] = "X", "PREENCHER","NA")</f>
        <v>PREENCHER</v>
      </c>
      <c r="BD131" s="108" t="str">
        <f>VLOOKUP(Tabela2[[#This Row],[SIEMA]],Siema2025,82,FALSE)</f>
        <v/>
      </c>
      <c r="BE131" s="108" t="str">
        <f>VLOOKUP(Tabela2[[#This Row],[SIEMA]],Siema2025,81,FALSE)</f>
        <v/>
      </c>
      <c r="BF131" s="110" t="str">
        <f>VLOOKUP(Tabela2[[#This Row],[SIEMA]],Siema2025,28,FALSE)</f>
        <v>INB - Indústrias Nucleares do Brasil</v>
      </c>
      <c r="BG131" s="110"/>
      <c r="BH131" s="111" t="str">
        <f>VLOOKUP(Tabela2[[#This Row],[SIEMA]],Siema2025,29,FALSE)</f>
        <v>00322818003570</v>
      </c>
      <c r="BI131" s="112" t="str">
        <f>VLOOKUP(Tabela2[[#This Row],[SIEMA]],Siema2025,107,FALSE)</f>
        <v>Não</v>
      </c>
      <c r="BJ131" s="107" t="s">
        <v>7099</v>
      </c>
      <c r="BK131" s="104" t="s">
        <v>2696</v>
      </c>
      <c r="BL131" s="140">
        <v>45728</v>
      </c>
      <c r="BM131" s="108">
        <f ca="1">IF(Tabela2[[#This Row],[Data de atendimento do Ibama (considerar o primeiro documento/ação)]]="",_xlfn.DAYS(TODAY(),J131),_xlfn.DAYS(Tabela2[[#This Row],[Data de atendimento do Ibama (considerar o primeiro documento/ação)]],J131))</f>
        <v>13</v>
      </c>
      <c r="BN131" s="108" t="str">
        <f>IF(Tabela2[[#This Row],[Atendido pelo Ibama ("Não" ou "Sim")]]="Não","Preencher", IF(Tabela2[[#This Row],[Atendido pelo Ibama ("Não" ou "Sim")]]="Sim","NA",""))</f>
        <v>NA</v>
      </c>
      <c r="BO131" s="114" t="s">
        <v>7138</v>
      </c>
      <c r="BP131" s="108" t="str">
        <f>IF(Tabela2[[#This Row],[Forma de atendimento (primeiro documento/ação)]]= "Outros (especificar)", "PREENCHER","NA")</f>
        <v>NA</v>
      </c>
      <c r="BQ131" s="106" t="s">
        <v>2696</v>
      </c>
      <c r="BR131" s="108" t="s">
        <v>2696</v>
      </c>
      <c r="BS131" s="108" t="str">
        <f>IF(Tabela2[[#This Row],[Se sim, foi emitida Ordem de Emergência? (informações vinculada à coluna CK)]] = "Sim", "PREENCHER","NA")</f>
        <v>PREENCHER</v>
      </c>
      <c r="BT131" s="108" t="str">
        <f>IF(Tabela2[[#This Row],[Foi elaborado Relatório de Vistoria pelo Ibama? (informações vinculada à coluna CK)]] = "Sim", "PREENCHER","NA")</f>
        <v>NA</v>
      </c>
      <c r="BU131" s="108" t="s">
        <v>2696</v>
      </c>
      <c r="BV131" s="108" t="s">
        <v>123</v>
      </c>
      <c r="BW131" s="108" t="s">
        <v>2696</v>
      </c>
      <c r="BX131" s="106" t="s">
        <v>7115</v>
      </c>
      <c r="BY131" s="140">
        <v>45852</v>
      </c>
      <c r="BZ131" s="104">
        <f>IF(Tabela2[[#This Row],[Data do documento de encerramento]]="NA","NA",IF(Tabela2[[#This Row],[Data do documento de encerramento]]="","Pendente de conclusão/ encerramento",_xlfn.DAYS(Tabela2[[#This Row],[Data do documento de encerramento]],J131)))</f>
        <v>137</v>
      </c>
      <c r="CA131" s="107"/>
      <c r="CB131" s="107"/>
      <c r="CC131" s="107"/>
      <c r="CD131" s="107"/>
      <c r="CE131" s="107"/>
      <c r="CF131" s="107"/>
    </row>
    <row r="132" spans="1:84" ht="76.5">
      <c r="A132" s="169">
        <v>202522764840</v>
      </c>
      <c r="B132" s="170" t="s">
        <v>7745</v>
      </c>
      <c r="C132" s="108" t="str">
        <f>VLOOKUP(Tabela2[[#This Row],[SIEMA]],Siema2025,4,FALSE)</f>
        <v xml:space="preserve"> MG</v>
      </c>
      <c r="D132" s="106" t="str">
        <f>VLOOKUP(Tabela2[[#This Row],[SIEMA]],Siema2025,3,FALSE)</f>
        <v xml:space="preserve">Itabirito </v>
      </c>
      <c r="E132" s="106" t="s">
        <v>7746</v>
      </c>
      <c r="F132" s="106" t="s">
        <v>7747</v>
      </c>
      <c r="G132" s="106" t="s">
        <v>7748</v>
      </c>
      <c r="H132" s="106" t="s">
        <v>7749</v>
      </c>
      <c r="I132" s="104" t="s">
        <v>7120</v>
      </c>
      <c r="J132" s="105">
        <f>VLOOKUP(Tabela2[[#This Row],[SIEMA]],Siema2025,2,FALSE)</f>
        <v>45715</v>
      </c>
      <c r="K132" s="105" t="str">
        <f>VLOOKUP(Tabela2[[#This Row],[SIEMA]],Siema2025,16,FALSE)</f>
        <v>Quinta</v>
      </c>
      <c r="L132" s="106" t="str">
        <f>IF(Tabela2[[#This Row],[Data]]="","Sem Informação",VLOOKUP(MONTH(Tabela2[[#This Row],[Data]]),'[1]Validação de dados'!$I$1:$J$13,2,0))</f>
        <v>Fevereiro</v>
      </c>
      <c r="M132" s="104">
        <f>YEAR(Tabela2[[#This Row],[Data]])</f>
        <v>2025</v>
      </c>
      <c r="N132" s="105" t="str">
        <f>VLOOKUP(Tabela2[[#This Row],[SIEMA]],Siema2025,17,FALSE)</f>
        <v>Vespertino</v>
      </c>
      <c r="O132" s="105" t="str">
        <f>VLOOKUP(Tabela2[[#This Row],[SIEMA]],Siema2025,5,FALSE)</f>
        <v>Rodovia</v>
      </c>
      <c r="P132" s="104" t="str">
        <f>VLOOKUP(Tabela2[[#This Row],[SIEMA]],Siema2025,21,FALSE)</f>
        <v>Tombamento de caminhão tanque carregado com produto perigoso Óleo Diesel e Etanol, seguido de incêndio, no km 590 da BR040.
Transportadora WJ TRANSPORTES DE COMBUSTÍVEIS LTDA CNPJ 28403047000115</v>
      </c>
      <c r="Q132" s="104">
        <v>1170</v>
      </c>
      <c r="R132" s="104" t="str">
        <f>VLOOKUP(Tabela2[[#This Row],[SIEMA]],Siema2025,10,FALSE)</f>
        <v/>
      </c>
      <c r="S132" s="107" t="str">
        <f>IF(Q132="","", IF(Q132="NC","", IF(Q132="NE","", IF(Q132="NA","",IFERROR(VLOOKUP(Q132,Produtos!$A$1:$C$2319,2,FALSE),"Não Cadastrado")))))</f>
        <v>ÁLCOOL ETÍLICO, ETANOL</v>
      </c>
      <c r="T132" s="104">
        <v>5000</v>
      </c>
      <c r="U132" s="104" t="s">
        <v>648</v>
      </c>
      <c r="V132" s="104">
        <f>IF(Q132="","",IF(ISNUMBER(Q132)=FALSE,"Não se aplica",IFERROR(VLOOKUP(Q132,Produtos!$A$1:$C$2319,3,FALSE),"Não Cadastrado")))</f>
        <v>3</v>
      </c>
      <c r="W132" s="104">
        <v>1202</v>
      </c>
      <c r="X132" s="113" t="str">
        <f>IF(Tabela2[[#This Row],[Origem do acidente]] = "Plataforma", "PREENCHER","NA")</f>
        <v>NA</v>
      </c>
      <c r="Y132" s="109" t="str">
        <f>IF(W132="","", IF(W132="NC","", IF(W132="NE","", IF(W132="NA","",IFERROR(VLOOKUP(W132,Produtos!$A$1:$C$2319,2,FALSE),"Não Cadastrado")))))</f>
        <v>GASÓLEO ou ÓLEO DIESEL ou ÓLEO PARA AQUECIMENTO, LEVE</v>
      </c>
      <c r="Z132" s="104">
        <v>25000</v>
      </c>
      <c r="AA132" s="104" t="s">
        <v>648</v>
      </c>
      <c r="AB132" s="104">
        <f>IF(W132="","",IF(ISNUMBER(W132)=FALSE,"Não se aplica",IFERROR(VLOOKUP(W132,Produtos!$A$1:$C$2319,3,FALSE),"Não Cadastrado")))</f>
        <v>3</v>
      </c>
      <c r="AC132" s="104"/>
      <c r="AD132" s="108" t="str">
        <f>IF(Tabela2[[#This Row],[Origem do acidente]] = "Plataforma", "PREENCHER","NA")</f>
        <v>NA</v>
      </c>
      <c r="AE132" s="107" t="str">
        <f>IF(AC132="","", IF(AC132="NC","", IF(AC132="NE","", IF(AC132="NA","",IFERROR(VLOOKUP(AC132,Produtos!$A$1:$C$2319,2,FALSE),"Não Cadastrado")))))</f>
        <v/>
      </c>
      <c r="AF132" s="104"/>
      <c r="AG132" s="104"/>
      <c r="AH132" s="104" t="str">
        <f>IF(AC132="","",IF(ISNUMBER(AC132)=FALSE,"Não se aplica",IFERROR(VLOOKUP(AC132,Produtos!$A$1:$C$2319,3,FALSE),"Não Cadastrado")))</f>
        <v/>
      </c>
      <c r="AI132" s="104"/>
      <c r="AJ132" s="104" t="str">
        <f>VLOOKUP(Tabela2[[#This Row],[SIEMA]],Siema2025,26,FALSE)</f>
        <v>Tombamento de caminhão tanque carregado com produto perigoso Oleo Diesel e Etanol, seguido de incêndio, no km 590 da BR040.</v>
      </c>
      <c r="AK132" s="107" t="s">
        <v>7381</v>
      </c>
      <c r="AL132" s="107" t="s">
        <v>7180</v>
      </c>
      <c r="AM132" s="107"/>
      <c r="AN132" s="108" t="s">
        <v>7132</v>
      </c>
      <c r="AO132" s="108" t="str">
        <f>VLOOKUP(Tabela2[[#This Row],[SIEMA]],Siema2025,53,FALSE)</f>
        <v/>
      </c>
      <c r="AP132" s="108" t="str">
        <f>VLOOKUP(Tabela2[[#This Row],[SIEMA]],Siema2025,55,FALSE)</f>
        <v/>
      </c>
      <c r="AQ132" s="108" t="str">
        <f>VLOOKUP(Tabela2[[#This Row],[SIEMA]],Siema2025,57,FALSE)</f>
        <v>X</v>
      </c>
      <c r="AR132" s="108" t="str">
        <f>VLOOKUP(Tabela2[[#This Row],[SIEMA]],Siema2025,59,FALSE)</f>
        <v/>
      </c>
      <c r="AS132" s="108" t="str">
        <f>VLOOKUP(Tabela2[[#This Row],[SIEMA]],Siema2025,61,FALSE)</f>
        <v/>
      </c>
      <c r="AT132" s="108" t="str">
        <f>VLOOKUP(Tabela2[[#This Row],[SIEMA]],Siema2025,63,FALSE)</f>
        <v/>
      </c>
      <c r="AU132" s="108" t="s">
        <v>7132</v>
      </c>
      <c r="AV132" s="108" t="str">
        <f>VLOOKUP(Tabela2[[#This Row],[SIEMA]],Siema2025,67,FALSE)</f>
        <v/>
      </c>
      <c r="AW132" s="108" t="str">
        <f>VLOOKUP(Tabela2[[#This Row],[SIEMA]],Siema2025,69,FALSE)</f>
        <v/>
      </c>
      <c r="AX132" s="108" t="str">
        <f>VLOOKUP(Tabela2[[#This Row],[SIEMA]],Siema2025,71,FALSE)</f>
        <v>X</v>
      </c>
      <c r="AY132" s="108" t="str">
        <f>VLOOKUP(Tabela2[[#This Row],[SIEMA]],Siema2025,73,FALSE)</f>
        <v/>
      </c>
      <c r="AZ132" s="108" t="str">
        <f>VLOOKUP(Tabela2[[#This Row],[SIEMA]],Siema2025,75,FALSE)</f>
        <v/>
      </c>
      <c r="BA132" s="108" t="str">
        <f>VLOOKUP(Tabela2[[#This Row],[SIEMA]],Siema2025,77,FALSE)</f>
        <v/>
      </c>
      <c r="BB132" s="108" t="str">
        <f>VLOOKUP(Tabela2[[#This Row],[SIEMA]],Siema2025,79,FALSE)</f>
        <v/>
      </c>
      <c r="BC132" s="108" t="str">
        <f>IF(Tabela2[[#This Row],[Outro(s) ]] = "X", "PREENCHER","NA")</f>
        <v>NA</v>
      </c>
      <c r="BD132" s="108" t="str">
        <f>VLOOKUP(Tabela2[[#This Row],[SIEMA]],Siema2025,82,FALSE)</f>
        <v/>
      </c>
      <c r="BE132" s="108" t="str">
        <f>VLOOKUP(Tabela2[[#This Row],[SIEMA]],Siema2025,81,FALSE)</f>
        <v/>
      </c>
      <c r="BF132" s="110" t="str">
        <f>VLOOKUP(Tabela2[[#This Row],[SIEMA]],Siema2025,28,FALSE)</f>
        <v>WJ TRANSPORTES DE COMBUSTÍVEIS LTDA</v>
      </c>
      <c r="BG132" s="110"/>
      <c r="BH132" s="111" t="str">
        <f>VLOOKUP(Tabela2[[#This Row],[SIEMA]],Siema2025,29,FALSE)</f>
        <v>28403047000115</v>
      </c>
      <c r="BI132" s="112" t="s">
        <v>2696</v>
      </c>
      <c r="BJ132" s="107" t="s">
        <v>7099</v>
      </c>
      <c r="BK132" s="104" t="s">
        <v>2696</v>
      </c>
      <c r="BL132" s="140">
        <v>45723</v>
      </c>
      <c r="BM132" s="108">
        <f ca="1">IF(Tabela2[[#This Row],[Data de atendimento do Ibama (considerar o primeiro documento/ação)]]="",_xlfn.DAYS(TODAY(),J132),_xlfn.DAYS(Tabela2[[#This Row],[Data de atendimento do Ibama (considerar o primeiro documento/ação)]],J132))</f>
        <v>8</v>
      </c>
      <c r="BN132" s="108" t="str">
        <f>IF(Tabela2[[#This Row],[Atendido pelo Ibama ("Não" ou "Sim")]]="Não","Preencher", IF(Tabela2[[#This Row],[Atendido pelo Ibama ("Não" ou "Sim")]]="Sim","NA",""))</f>
        <v>NA</v>
      </c>
      <c r="BO132" s="114" t="s">
        <v>7100</v>
      </c>
      <c r="BP132" s="108" t="str">
        <f>IF(Tabela2[[#This Row],[Forma de atendimento (primeiro documento/ação)]]= "Outros (especificar)", "PREENCHER","NA")</f>
        <v>NA</v>
      </c>
      <c r="BQ132" s="106" t="s">
        <v>123</v>
      </c>
      <c r="BR132" s="108" t="str">
        <f>IF(Tabela2[[#This Row],[Equipe do Ibama foi a campo? Houve sobrevoo do Poseidon?]] = "Sim", "PREENCHER","NA")</f>
        <v>NA</v>
      </c>
      <c r="BS132" s="108" t="str">
        <f>IF(Tabela2[[#This Row],[Se sim, foi emitida Ordem de Emergência? (informações vinculada à coluna CK)]] = "Sim", "PREENCHER","NA")</f>
        <v>NA</v>
      </c>
      <c r="BT132" s="108" t="s">
        <v>7101</v>
      </c>
      <c r="BU132" s="108" t="s">
        <v>2696</v>
      </c>
      <c r="BV132" s="108" t="s">
        <v>2696</v>
      </c>
      <c r="BW132" s="108" t="s">
        <v>123</v>
      </c>
      <c r="BX132" s="106" t="s">
        <v>7127</v>
      </c>
      <c r="BY132" s="106"/>
      <c r="BZ132" s="104" t="str">
        <f>IF(Tabela2[[#This Row],[Data do documento de encerramento]]="NA","NA",IF(Tabela2[[#This Row],[Data do documento de encerramento]]="","Pendente de conclusão/ encerramento",_xlfn.DAYS(Tabela2[[#This Row],[Data do documento de encerramento]],J132)))</f>
        <v>Pendente de conclusão/ encerramento</v>
      </c>
      <c r="CA132" s="107" t="s">
        <v>7750</v>
      </c>
      <c r="CB132" s="107"/>
      <c r="CC132" s="107"/>
      <c r="CD132" s="107"/>
      <c r="CE132" s="107"/>
      <c r="CF132" s="107"/>
    </row>
    <row r="133" spans="1:84" ht="60.75">
      <c r="A133" s="169">
        <v>202522836017</v>
      </c>
      <c r="B133" s="170" t="s">
        <v>7751</v>
      </c>
      <c r="C133" s="108" t="str">
        <f>VLOOKUP(Tabela2[[#This Row],[SIEMA]],Siema2025,4,FALSE)</f>
        <v xml:space="preserve"> MT</v>
      </c>
      <c r="D133" s="106" t="str">
        <f>VLOOKUP(Tabela2[[#This Row],[SIEMA]],Siema2025,3,FALSE)</f>
        <v xml:space="preserve">Guarantã do Norte </v>
      </c>
      <c r="E133" s="106" t="s">
        <v>7340</v>
      </c>
      <c r="F133" s="106" t="s">
        <v>7752</v>
      </c>
      <c r="G133" s="106" t="s">
        <v>7753</v>
      </c>
      <c r="H133" s="106" t="s">
        <v>7754</v>
      </c>
      <c r="I133" s="104" t="s">
        <v>7120</v>
      </c>
      <c r="J133" s="105">
        <f>VLOOKUP(Tabela2[[#This Row],[SIEMA]],Siema2025,2,FALSE)</f>
        <v>45715</v>
      </c>
      <c r="K133" s="105" t="str">
        <f>VLOOKUP(Tabela2[[#This Row],[SIEMA]],Siema2025,16,FALSE)</f>
        <v>Quinta</v>
      </c>
      <c r="L133" s="106" t="str">
        <f>IF(Tabela2[[#This Row],[Data]]="","Sem Informação",VLOOKUP(MONTH(Tabela2[[#This Row],[Data]]),'[1]Validação de dados'!$I$1:$J$13,2,0))</f>
        <v>Fevereiro</v>
      </c>
      <c r="M133" s="104">
        <f>YEAR(Tabela2[[#This Row],[Data]])</f>
        <v>2025</v>
      </c>
      <c r="N133" s="105" t="str">
        <f>VLOOKUP(Tabela2[[#This Row],[SIEMA]],Siema2025,17,FALSE)</f>
        <v>Matutino</v>
      </c>
      <c r="O133" s="105" t="str">
        <f>VLOOKUP(Tabela2[[#This Row],[SIEMA]],Siema2025,5,FALSE)</f>
        <v>Rodovia</v>
      </c>
      <c r="P133" s="104" t="str">
        <f>VLOOKUP(Tabela2[[#This Row],[SIEMA]],Siema2025,21,FALSE)</f>
        <v/>
      </c>
      <c r="Q133" s="104">
        <v>1202</v>
      </c>
      <c r="R133" s="104" t="s">
        <v>3060</v>
      </c>
      <c r="S133" s="107" t="str">
        <f>IF(Q133="","", IF(Q133="NC","", IF(Q133="NE","", IF(Q133="NA","",IFERROR(VLOOKUP(Q133,Produtos!$A$1:$C$2319,2,FALSE),"Não Cadastrado")))))</f>
        <v>GASÓLEO ou ÓLEO DIESEL ou ÓLEO PARA AQUECIMENTO, LEVE</v>
      </c>
      <c r="T133" s="104">
        <v>23000</v>
      </c>
      <c r="U133" s="104" t="s">
        <v>648</v>
      </c>
      <c r="V133" s="104">
        <f>IF(Q133="","",IF(ISNUMBER(Q133)=FALSE,"Não se aplica",IFERROR(VLOOKUP(Q133,Produtos!$A$1:$C$2319,3,FALSE),"Não Cadastrado")))</f>
        <v>3</v>
      </c>
      <c r="W133" s="104" t="str">
        <f>VLOOKUP(Tabela2[[#This Row],[SIEMA]],Siema2025,10,FALSE)</f>
        <v/>
      </c>
      <c r="X133" s="113" t="str">
        <f>IF(Tabela2[[#This Row],[Origem do acidente]] = "Plataforma", "PREENCHER","NA")</f>
        <v>NA</v>
      </c>
      <c r="Y133" s="109" t="str">
        <f>IF(W133="","", IF(W133="NC","", IF(W133="NE","", IF(W133="NA","",IFERROR(VLOOKUP(W133,Produtos!$A$1:$C$2319,2,FALSE),"Não Cadastrado")))))</f>
        <v/>
      </c>
      <c r="Z133" s="104" t="str">
        <f>VLOOKUP(Tabela2[[#This Row],[SIEMA]],Siema2025,11,FALSE)</f>
        <v xml:space="preserve"> </v>
      </c>
      <c r="AA133" s="104" t="str">
        <f>VLOOKUP(Tabela2[[#This Row],[SIEMA]],Siema2025,12,FALSE)</f>
        <v xml:space="preserve"> </v>
      </c>
      <c r="AB133" s="104" t="str">
        <f>IF(W133="","",IF(ISNUMBER(W133)=FALSE,"Não se aplica",IFERROR(VLOOKUP(W133,Produtos!$A$1:$C$2319,3,FALSE),"Não Cadastrado")))</f>
        <v/>
      </c>
      <c r="AC133" s="104"/>
      <c r="AD133" s="108" t="str">
        <f>IF(Tabela2[[#This Row],[Origem do acidente]] = "Plataforma", "PREENCHER","NA")</f>
        <v>NA</v>
      </c>
      <c r="AE133" s="107" t="str">
        <f>IF(AC133="","", IF(AC133="NC","", IF(AC133="NE","", IF(AC133="NA","",IFERROR(VLOOKUP(AC133,Produtos!$A$1:$C$2319,2,FALSE),"Não Cadastrado")))))</f>
        <v/>
      </c>
      <c r="AF133" s="104"/>
      <c r="AG133" s="104"/>
      <c r="AH133" s="104" t="str">
        <f>IF(AC133="","",IF(ISNUMBER(AC133)=FALSE,"Não se aplica",IFERROR(VLOOKUP(AC133,Produtos!$A$1:$C$2319,3,FALSE),"Não Cadastrado")))</f>
        <v/>
      </c>
      <c r="AI133" s="104"/>
      <c r="AJ133" s="104" t="str">
        <f>VLOOKUP(Tabela2[[#This Row],[SIEMA]],Siema2025,26,FALSE)</f>
        <v>O CONDUTOR INFORMOU A CINEMÁTICA DE QUE SEGUIA NO SENTIDO SUL E NO INICIO DE UM DECLIVE, HOUVE UMA PANE NOS FREIOS
DA CARRETA, PERDEU O CONTROLE E TOMBOU O VEÍCULO, QUE FOI ARRASTADO PELA PISTA ATÉ PARAR SOBRE A FAIXA DE DOMÍNIO
NO SENTIDO NORTE.</v>
      </c>
      <c r="AK133" s="107" t="s">
        <v>7112</v>
      </c>
      <c r="AL133" s="107" t="s">
        <v>7180</v>
      </c>
      <c r="AM133" s="107"/>
      <c r="AN133" s="108" t="str">
        <f>VLOOKUP(Tabela2[[#This Row],[SIEMA]],Siema2025,51,FALSE)</f>
        <v/>
      </c>
      <c r="AO133" s="108" t="str">
        <f>VLOOKUP(Tabela2[[#This Row],[SIEMA]],Siema2025,53,FALSE)</f>
        <v/>
      </c>
      <c r="AP133" s="108" t="str">
        <f>VLOOKUP(Tabela2[[#This Row],[SIEMA]],Siema2025,55,FALSE)</f>
        <v>X</v>
      </c>
      <c r="AQ133" s="108" t="str">
        <f>VLOOKUP(Tabela2[[#This Row],[SIEMA]],Siema2025,57,FALSE)</f>
        <v>X</v>
      </c>
      <c r="AR133" s="108" t="str">
        <f>VLOOKUP(Tabela2[[#This Row],[SIEMA]],Siema2025,59,FALSE)</f>
        <v/>
      </c>
      <c r="AS133" s="108" t="str">
        <f>VLOOKUP(Tabela2[[#This Row],[SIEMA]],Siema2025,61,FALSE)</f>
        <v/>
      </c>
      <c r="AT133" s="108" t="str">
        <f>VLOOKUP(Tabela2[[#This Row],[SIEMA]],Siema2025,63,FALSE)</f>
        <v/>
      </c>
      <c r="AU133" s="108" t="str">
        <f>VLOOKUP(Tabela2[[#This Row],[SIEMA]],Siema2025,65,FALSE)</f>
        <v>X</v>
      </c>
      <c r="AV133" s="108" t="str">
        <f>VLOOKUP(Tabela2[[#This Row],[SIEMA]],Siema2025,67,FALSE)</f>
        <v/>
      </c>
      <c r="AW133" s="108" t="str">
        <f>VLOOKUP(Tabela2[[#This Row],[SIEMA]],Siema2025,69,FALSE)</f>
        <v/>
      </c>
      <c r="AX133" s="108" t="str">
        <f>VLOOKUP(Tabela2[[#This Row],[SIEMA]],Siema2025,71,FALSE)</f>
        <v/>
      </c>
      <c r="AY133" s="108" t="str">
        <f>VLOOKUP(Tabela2[[#This Row],[SIEMA]],Siema2025,73,FALSE)</f>
        <v/>
      </c>
      <c r="AZ133" s="108" t="str">
        <f>VLOOKUP(Tabela2[[#This Row],[SIEMA]],Siema2025,75,FALSE)</f>
        <v/>
      </c>
      <c r="BA133" s="108" t="str">
        <f>VLOOKUP(Tabela2[[#This Row],[SIEMA]],Siema2025,77,FALSE)</f>
        <v/>
      </c>
      <c r="BB133" s="108" t="str">
        <f>VLOOKUP(Tabela2[[#This Row],[SIEMA]],Siema2025,79,FALSE)</f>
        <v/>
      </c>
      <c r="BC133" s="108" t="str">
        <f>IF(Tabela2[[#This Row],[Outro(s) ]] = "X", "PREENCHER","NA")</f>
        <v>NA</v>
      </c>
      <c r="BD133" s="108" t="str">
        <f>VLOOKUP(Tabela2[[#This Row],[SIEMA]],Siema2025,82,FALSE)</f>
        <v/>
      </c>
      <c r="BE133" s="108" t="str">
        <f>VLOOKUP(Tabela2[[#This Row],[SIEMA]],Siema2025,81,FALSE)</f>
        <v/>
      </c>
      <c r="BF133" s="110" t="str">
        <f>VLOOKUP(Tabela2[[#This Row],[SIEMA]],Siema2025,28,FALSE)</f>
        <v>Nevada Transportes</v>
      </c>
      <c r="BG133" s="110"/>
      <c r="BH133" s="111" t="str">
        <f>VLOOKUP(Tabela2[[#This Row],[SIEMA]],Siema2025,29,FALSE)</f>
        <v>00331323000168</v>
      </c>
      <c r="BI133" s="112" t="s">
        <v>2696</v>
      </c>
      <c r="BJ133" s="107" t="s">
        <v>7099</v>
      </c>
      <c r="BK133" s="104" t="s">
        <v>2696</v>
      </c>
      <c r="BL133" s="140">
        <v>45730</v>
      </c>
      <c r="BM133" s="108">
        <f ca="1">IF(Tabela2[[#This Row],[Data de atendimento do Ibama (considerar o primeiro documento/ação)]]="",_xlfn.DAYS(TODAY(),J133),_xlfn.DAYS(Tabela2[[#This Row],[Data de atendimento do Ibama (considerar o primeiro documento/ação)]],J133))</f>
        <v>15</v>
      </c>
      <c r="BN133" s="108" t="str">
        <f>IF(Tabela2[[#This Row],[Atendido pelo Ibama ("Não" ou "Sim")]]="Não","Preencher", IF(Tabela2[[#This Row],[Atendido pelo Ibama ("Não" ou "Sim")]]="Sim","NA",""))</f>
        <v>NA</v>
      </c>
      <c r="BO133" s="114" t="s">
        <v>7124</v>
      </c>
      <c r="BP133" s="108" t="s">
        <v>7346</v>
      </c>
      <c r="BQ133" s="106" t="s">
        <v>7062</v>
      </c>
      <c r="BR133" s="108" t="s">
        <v>2696</v>
      </c>
      <c r="BS133" s="108" t="s">
        <v>123</v>
      </c>
      <c r="BT133" s="108" t="s">
        <v>7101</v>
      </c>
      <c r="BU133" s="108" t="s">
        <v>123</v>
      </c>
      <c r="BV133" s="108" t="s">
        <v>123</v>
      </c>
      <c r="BW133" s="108" t="s">
        <v>123</v>
      </c>
      <c r="BX133" s="106"/>
      <c r="BY133" s="106"/>
      <c r="BZ133" s="104" t="str">
        <f>IF(Tabela2[[#This Row],[Data do documento de encerramento]]="NA","NA",IF(Tabela2[[#This Row],[Data do documento de encerramento]]="","Pendente de conclusão/ encerramento",_xlfn.DAYS(Tabela2[[#This Row],[Data do documento de encerramento]],J133)))</f>
        <v>Pendente de conclusão/ encerramento</v>
      </c>
      <c r="CA133" s="107"/>
      <c r="CB133" s="107"/>
      <c r="CC133" s="115"/>
      <c r="CD133" s="107"/>
      <c r="CE133" s="107"/>
      <c r="CF133" s="107"/>
    </row>
    <row r="134" spans="1:84" ht="30.75">
      <c r="A134" s="169">
        <v>202522843203</v>
      </c>
      <c r="B134" s="170" t="s">
        <v>7755</v>
      </c>
      <c r="C134" s="108" t="str">
        <f>VLOOKUP(Tabela2[[#This Row],[SIEMA]],Siema2025,4,FALSE)</f>
        <v xml:space="preserve"> BA</v>
      </c>
      <c r="D134" s="106" t="str">
        <f>VLOOKUP(Tabela2[[#This Row],[SIEMA]],Siema2025,3,FALSE)</f>
        <v xml:space="preserve">Araças </v>
      </c>
      <c r="E134" s="106" t="str">
        <f>VLOOKUP(Tabela2[[#This Row],[SIEMA]],Siema2025,20,FALSE)</f>
        <v>Linha de produção do poço 7-AR-224  Bacia do Recôncavo Baiano</v>
      </c>
      <c r="F134" s="106"/>
      <c r="G134" s="106" t="s">
        <v>7756</v>
      </c>
      <c r="H134" s="106" t="s">
        <v>7757</v>
      </c>
      <c r="I134" s="104" t="s">
        <v>7300</v>
      </c>
      <c r="J134" s="105">
        <f>VLOOKUP(Tabela2[[#This Row],[SIEMA]],Siema2025,2,FALSE)</f>
        <v>45715</v>
      </c>
      <c r="K134" s="105" t="str">
        <f>VLOOKUP(Tabela2[[#This Row],[SIEMA]],Siema2025,16,FALSE)</f>
        <v>Quinta</v>
      </c>
      <c r="L134" s="106" t="str">
        <f>IF(Tabela2[[#This Row],[Data]]="","Sem Informação",VLOOKUP(MONTH(Tabela2[[#This Row],[Data]]),'[1]Validação de dados'!$I$1:$J$13,2,0))</f>
        <v>Fevereiro</v>
      </c>
      <c r="M134" s="104">
        <f>YEAR(Tabela2[[#This Row],[Data]])</f>
        <v>2025</v>
      </c>
      <c r="N134" s="105" t="str">
        <f>VLOOKUP(Tabela2[[#This Row],[SIEMA]],Siema2025,17,FALSE)</f>
        <v>Matutino</v>
      </c>
      <c r="O134" s="105" t="s">
        <v>145</v>
      </c>
      <c r="P134" s="104" t="str">
        <f>VLOOKUP(Tabela2[[#This Row],[SIEMA]],Siema2025,21,FALSE)</f>
        <v>Poço Terrestre</v>
      </c>
      <c r="Q134" s="104">
        <v>1267</v>
      </c>
      <c r="R134" s="104" t="str">
        <f>VLOOKUP(Tabela2[[#This Row],[SIEMA]],Siema2025,10,FALSE)</f>
        <v>água produzida</v>
      </c>
      <c r="S134" s="107" t="s">
        <v>7301</v>
      </c>
      <c r="T134" s="104" t="s">
        <v>7758</v>
      </c>
      <c r="U134" s="104" t="str">
        <f>VLOOKUP(Tabela2[[#This Row],[SIEMA]],Siema2025,12,FALSE)</f>
        <v>M3</v>
      </c>
      <c r="V134" s="104">
        <f>IF(Q134="","",IF(ISNUMBER(Q134)=FALSE,"Não se aplica",IFERROR(VLOOKUP(Q134,Produtos!$A$1:$C$2319,3,FALSE),"Não Cadastrado")))</f>
        <v>3</v>
      </c>
      <c r="W134" s="104" t="str">
        <f>VLOOKUP(Tabela2[[#This Row],[SIEMA]],Siema2025,10,FALSE)</f>
        <v>água produzida</v>
      </c>
      <c r="X134" s="113" t="str">
        <f>IF(Tabela2[[#This Row],[Origem do acidente]] = "Plataforma", "PREENCHER","NA")</f>
        <v>NA</v>
      </c>
      <c r="Y134" s="109" t="str">
        <f>IF(W134="","", IF(W134="NC","", IF(W134="NE","", IF(W134="NA","",IFERROR(VLOOKUP(W134,Produtos!$A$1:$C$2319,2,FALSE),"Não Cadastrado")))))</f>
        <v>Não Cadastrado</v>
      </c>
      <c r="Z134" s="104" t="str">
        <f>VLOOKUP(Tabela2[[#This Row],[SIEMA]],Siema2025,11,FALSE)</f>
        <v>0.23352</v>
      </c>
      <c r="AA134" s="104" t="str">
        <f>VLOOKUP(Tabela2[[#This Row],[SIEMA]],Siema2025,12,FALSE)</f>
        <v>M3</v>
      </c>
      <c r="AB134" s="104" t="str">
        <f>IF(W134="","",IF(ISNUMBER(W134)=FALSE,"Não se aplica",IFERROR(VLOOKUP(W134,Produtos!$A$1:$C$2319,3,FALSE),"Não Cadastrado")))</f>
        <v>Não se aplica</v>
      </c>
      <c r="AC134" s="104"/>
      <c r="AD134" s="108" t="str">
        <f>IF(Tabela2[[#This Row],[Origem do acidente]] = "Plataforma", "PREENCHER","NA")</f>
        <v>NA</v>
      </c>
      <c r="AE134" s="107" t="str">
        <f>IF(AC134="","", IF(AC134="NC","", IF(AC134="NE","", IF(AC134="NA","",IFERROR(VLOOKUP(AC134,Produtos!$A$1:$C$2319,2,FALSE),"Não Cadastrado")))))</f>
        <v/>
      </c>
      <c r="AF134" s="104"/>
      <c r="AG134" s="104"/>
      <c r="AH134" s="104" t="str">
        <f>IF(AC134="","",IF(ISNUMBER(AC134)=FALSE,"Não se aplica",IFERROR(VLOOKUP(AC134,Produtos!$A$1:$C$2319,3,FALSE),"Não Cadastrado")))</f>
        <v/>
      </c>
      <c r="AI134" s="104"/>
      <c r="AJ134" s="104" t="str">
        <f>VLOOKUP(Tabela2[[#This Row],[SIEMA]],Siema2025,26,FALSE)</f>
        <v>Em avaliação.</v>
      </c>
      <c r="AK134" s="107"/>
      <c r="AL134" s="107"/>
      <c r="AM134" s="107"/>
      <c r="AN134" s="108" t="str">
        <f>VLOOKUP(Tabela2[[#This Row],[SIEMA]],Siema2025,51,FALSE)</f>
        <v/>
      </c>
      <c r="AO134" s="108" t="str">
        <f>VLOOKUP(Tabela2[[#This Row],[SIEMA]],Siema2025,53,FALSE)</f>
        <v/>
      </c>
      <c r="AP134" s="108" t="str">
        <f>VLOOKUP(Tabela2[[#This Row],[SIEMA]],Siema2025,55,FALSE)</f>
        <v/>
      </c>
      <c r="AQ134" s="108" t="str">
        <f>VLOOKUP(Tabela2[[#This Row],[SIEMA]],Siema2025,57,FALSE)</f>
        <v/>
      </c>
      <c r="AR134" s="108" t="str">
        <f>VLOOKUP(Tabela2[[#This Row],[SIEMA]],Siema2025,59,FALSE)</f>
        <v/>
      </c>
      <c r="AS134" s="108" t="str">
        <f>VLOOKUP(Tabela2[[#This Row],[SIEMA]],Siema2025,61,FALSE)</f>
        <v/>
      </c>
      <c r="AT134" s="108" t="str">
        <f>VLOOKUP(Tabela2[[#This Row],[SIEMA]],Siema2025,63,FALSE)</f>
        <v/>
      </c>
      <c r="AU134" s="108" t="str">
        <f>VLOOKUP(Tabela2[[#This Row],[SIEMA]],Siema2025,65,FALSE)</f>
        <v>X</v>
      </c>
      <c r="AV134" s="108" t="str">
        <f>VLOOKUP(Tabela2[[#This Row],[SIEMA]],Siema2025,67,FALSE)</f>
        <v/>
      </c>
      <c r="AW134" s="108" t="str">
        <f>VLOOKUP(Tabela2[[#This Row],[SIEMA]],Siema2025,69,FALSE)</f>
        <v/>
      </c>
      <c r="AX134" s="108" t="str">
        <f>VLOOKUP(Tabela2[[#This Row],[SIEMA]],Siema2025,71,FALSE)</f>
        <v/>
      </c>
      <c r="AY134" s="108" t="str">
        <f>VLOOKUP(Tabela2[[#This Row],[SIEMA]],Siema2025,73,FALSE)</f>
        <v/>
      </c>
      <c r="AZ134" s="108" t="str">
        <f>VLOOKUP(Tabela2[[#This Row],[SIEMA]],Siema2025,75,FALSE)</f>
        <v/>
      </c>
      <c r="BA134" s="108" t="str">
        <f>VLOOKUP(Tabela2[[#This Row],[SIEMA]],Siema2025,77,FALSE)</f>
        <v/>
      </c>
      <c r="BB134" s="108" t="str">
        <f>VLOOKUP(Tabela2[[#This Row],[SIEMA]],Siema2025,79,FALSE)</f>
        <v/>
      </c>
      <c r="BC134" s="108" t="str">
        <f>IF(Tabela2[[#This Row],[Outro(s) ]] = "X", "PREENCHER","NA")</f>
        <v>NA</v>
      </c>
      <c r="BD134" s="108" t="str">
        <f>VLOOKUP(Tabela2[[#This Row],[SIEMA]],Siema2025,82,FALSE)</f>
        <v/>
      </c>
      <c r="BE134" s="108" t="str">
        <f>VLOOKUP(Tabela2[[#This Row],[SIEMA]],Siema2025,81,FALSE)</f>
        <v/>
      </c>
      <c r="BF134" s="110" t="str">
        <f>VLOOKUP(Tabela2[[#This Row],[SIEMA]],Siema2025,28,FALSE)</f>
        <v>PETRÓLEO BRASILEIRO S.A. - PETROBRAS</v>
      </c>
      <c r="BG134" s="110"/>
      <c r="BH134" s="111" t="str">
        <f>VLOOKUP(Tabela2[[#This Row],[SIEMA]],Siema2025,29,FALSE)</f>
        <v/>
      </c>
      <c r="BI134" s="112" t="str">
        <f>VLOOKUP(Tabela2[[#This Row],[SIEMA]],Siema2025,107,FALSE)</f>
        <v>Não</v>
      </c>
      <c r="BJ134" s="107" t="s">
        <v>7113</v>
      </c>
      <c r="BK134" s="104" t="s">
        <v>2696</v>
      </c>
      <c r="BL134" s="140">
        <v>45734</v>
      </c>
      <c r="BM134" s="108">
        <f ca="1">IF(Tabela2[[#This Row],[Data de atendimento do Ibama (considerar o primeiro documento/ação)]]="",_xlfn.DAYS(TODAY(),J134),_xlfn.DAYS(Tabela2[[#This Row],[Data de atendimento do Ibama (considerar o primeiro documento/ação)]],J134))</f>
        <v>19</v>
      </c>
      <c r="BN134" s="108" t="str">
        <f>IF(Tabela2[[#This Row],[Atendido pelo Ibama ("Não" ou "Sim")]]="Não","Preencher", IF(Tabela2[[#This Row],[Atendido pelo Ibama ("Não" ou "Sim")]]="Sim","NA",""))</f>
        <v>NA</v>
      </c>
      <c r="BO134" s="114" t="s">
        <v>7138</v>
      </c>
      <c r="BP134" s="108" t="str">
        <f>IF(Tabela2[[#This Row],[Forma de atendimento (primeiro documento/ação)]]= "Outros (especificar)", "PREENCHER","NA")</f>
        <v>NA</v>
      </c>
      <c r="BQ134" s="106"/>
      <c r="BR134" s="108" t="str">
        <f>IF(Tabela2[[#This Row],[Equipe do Ibama foi a campo? Houve sobrevoo do Poseidon?]] = "Sim", "PREENCHER","NA")</f>
        <v>NA</v>
      </c>
      <c r="BS134" s="108" t="str">
        <f>IF(Tabela2[[#This Row],[Se sim, foi emitida Ordem de Emergência? (informações vinculada à coluna CK)]] = "Sim", "PREENCHER","NA")</f>
        <v>NA</v>
      </c>
      <c r="BT134" s="108" t="str">
        <f>IF(Tabela2[[#This Row],[Foi elaborado Relatório de Vistoria pelo Ibama? (informações vinculada à coluna CK)]] = "Sim", "PREENCHER","NA")</f>
        <v>NA</v>
      </c>
      <c r="BU134" s="108" t="s">
        <v>2696</v>
      </c>
      <c r="BV134" s="108" t="s">
        <v>123</v>
      </c>
      <c r="BW134" s="108" t="s">
        <v>123</v>
      </c>
      <c r="BX134" s="106"/>
      <c r="BY134" s="106"/>
      <c r="BZ134" s="104" t="str">
        <f>IF(Tabela2[[#This Row],[Data do documento de encerramento]]="NA","NA",IF(Tabela2[[#This Row],[Data do documento de encerramento]]="","Pendente de conclusão/ encerramento",_xlfn.DAYS(Tabela2[[#This Row],[Data do documento de encerramento]],J134)))</f>
        <v>Pendente de conclusão/ encerramento</v>
      </c>
      <c r="CA134" s="107"/>
      <c r="CB134" s="107"/>
      <c r="CC134" s="107"/>
      <c r="CD134" s="107"/>
      <c r="CE134" s="107"/>
      <c r="CF134" s="107"/>
    </row>
    <row r="135" spans="1:84" ht="30.75">
      <c r="A135" s="169">
        <v>20253454022</v>
      </c>
      <c r="B135" s="170" t="s">
        <v>7759</v>
      </c>
      <c r="C135" s="108" t="str">
        <f>VLOOKUP(Tabela2[[#This Row],[SIEMA]],Siema2025,4,FALSE)</f>
        <v xml:space="preserve"> AL</v>
      </c>
      <c r="D135" s="106" t="str">
        <f>VLOOKUP(Tabela2[[#This Row],[SIEMA]],Siema2025,3,FALSE)</f>
        <v xml:space="preserve">Maceió </v>
      </c>
      <c r="E135" s="106" t="str">
        <f>VLOOKUP(Tabela2[[#This Row],[SIEMA]],Siema2025,20,FALSE)</f>
        <v>Fazenda Lamarão, s/n. Zona rural.</v>
      </c>
      <c r="F135" s="106"/>
      <c r="G135" s="28" t="s">
        <v>7581</v>
      </c>
      <c r="H135" s="28" t="s">
        <v>7582</v>
      </c>
      <c r="I135" s="104" t="s">
        <v>7479</v>
      </c>
      <c r="J135" s="105">
        <f>VLOOKUP(Tabela2[[#This Row],[SIEMA]],Siema2025,2,FALSE)</f>
        <v>45716</v>
      </c>
      <c r="K135" s="105" t="str">
        <f>VLOOKUP(Tabela2[[#This Row],[SIEMA]],Siema2025,16,FALSE)</f>
        <v>Sexta</v>
      </c>
      <c r="L135" s="106" t="str">
        <f>IF(Tabela2[[#This Row],[Data]]="","Sem Informação",VLOOKUP(MONTH(Tabela2[[#This Row],[Data]]),'[1]Validação de dados'!$I$1:$J$13,2,0))</f>
        <v>Fevereiro</v>
      </c>
      <c r="M135" s="104">
        <f>YEAR(Tabela2[[#This Row],[Data]])</f>
        <v>2025</v>
      </c>
      <c r="N135" s="105" t="str">
        <f>VLOOKUP(Tabela2[[#This Row],[SIEMA]],Siema2025,17,FALSE)</f>
        <v>Vespertino</v>
      </c>
      <c r="O135" s="105" t="s">
        <v>145</v>
      </c>
      <c r="P135" s="104" t="str">
        <f>VLOOKUP(Tabela2[[#This Row],[SIEMA]],Siema2025,21,FALSE)</f>
        <v>Laboratório - Estação de Pilar</v>
      </c>
      <c r="Q135" s="104">
        <v>3082</v>
      </c>
      <c r="R135" s="104" t="str">
        <f>VLOOKUP(Tabela2[[#This Row],[SIEMA]],Siema2025,10,FALSE)</f>
        <v>água oleosa</v>
      </c>
      <c r="S135" s="107" t="s">
        <v>1714</v>
      </c>
      <c r="T135" s="104" t="str">
        <f>VLOOKUP(Tabela2[[#This Row],[SIEMA]],Siema2025,11,FALSE)</f>
        <v>0.16</v>
      </c>
      <c r="U135" s="104" t="str">
        <f>VLOOKUP(Tabela2[[#This Row],[SIEMA]],Siema2025,12,FALSE)</f>
        <v>M3</v>
      </c>
      <c r="V135" s="104">
        <f>IF(Q135="","",IF(ISNUMBER(Q135)=FALSE,"Não se aplica",IFERROR(VLOOKUP(Q135,Produtos!$A$1:$C$2319,3,FALSE),"Não Cadastrado")))</f>
        <v>9</v>
      </c>
      <c r="W135" s="104"/>
      <c r="X135" s="113"/>
      <c r="Y135" s="109"/>
      <c r="Z135" s="104"/>
      <c r="AA135" s="104" t="str">
        <f>VLOOKUP(Tabela2[[#This Row],[SIEMA]],Siema2025,12,FALSE)</f>
        <v>M3</v>
      </c>
      <c r="AB135" s="104"/>
      <c r="AC135" s="104"/>
      <c r="AD135" s="108" t="str">
        <f>IF(Tabela2[[#This Row],[Origem do acidente]] = "Plataforma", "PREENCHER","NA")</f>
        <v>NA</v>
      </c>
      <c r="AE135" s="107" t="str">
        <f>IF(AC135="","", IF(AC135="NC","", IF(AC135="NE","", IF(AC135="NA","",IFERROR(VLOOKUP(AC135,Produtos!$A$1:$C$2319,2,FALSE),"Não Cadastrado")))))</f>
        <v/>
      </c>
      <c r="AF135" s="104"/>
      <c r="AG135" s="104"/>
      <c r="AH135" s="104" t="str">
        <f>IF(AC135="","",IF(ISNUMBER(AC135)=FALSE,"Não se aplica",IFERROR(VLOOKUP(AC135,Produtos!$A$1:$C$2319,3,FALSE),"Não Cadastrado")))</f>
        <v/>
      </c>
      <c r="AI135" s="104"/>
      <c r="AJ135" s="104" t="str">
        <f>VLOOKUP(Tabela2[[#This Row],[SIEMA]],Siema2025,26,FALSE)</f>
        <v/>
      </c>
      <c r="AK135" s="107"/>
      <c r="AL135" s="107"/>
      <c r="AM135" s="107"/>
      <c r="AN135" s="108" t="str">
        <f>VLOOKUP(Tabela2[[#This Row],[SIEMA]],Siema2025,51,FALSE)</f>
        <v/>
      </c>
      <c r="AO135" s="108" t="str">
        <f>VLOOKUP(Tabela2[[#This Row],[SIEMA]],Siema2025,53,FALSE)</f>
        <v/>
      </c>
      <c r="AP135" s="108" t="str">
        <f>VLOOKUP(Tabela2[[#This Row],[SIEMA]],Siema2025,55,FALSE)</f>
        <v/>
      </c>
      <c r="AQ135" s="108" t="str">
        <f>VLOOKUP(Tabela2[[#This Row],[SIEMA]],Siema2025,57,FALSE)</f>
        <v/>
      </c>
      <c r="AR135" s="108" t="str">
        <f>VLOOKUP(Tabela2[[#This Row],[SIEMA]],Siema2025,59,FALSE)</f>
        <v/>
      </c>
      <c r="AS135" s="108" t="str">
        <f>VLOOKUP(Tabela2[[#This Row],[SIEMA]],Siema2025,61,FALSE)</f>
        <v/>
      </c>
      <c r="AT135" s="108" t="str">
        <f>VLOOKUP(Tabela2[[#This Row],[SIEMA]],Siema2025,63,FALSE)</f>
        <v/>
      </c>
      <c r="AU135" s="108" t="str">
        <f>VLOOKUP(Tabela2[[#This Row],[SIEMA]],Siema2025,65,FALSE)</f>
        <v>X</v>
      </c>
      <c r="AV135" s="108" t="str">
        <f>VLOOKUP(Tabela2[[#This Row],[SIEMA]],Siema2025,67,FALSE)</f>
        <v/>
      </c>
      <c r="AW135" s="108" t="str">
        <f>VLOOKUP(Tabela2[[#This Row],[SIEMA]],Siema2025,69,FALSE)</f>
        <v/>
      </c>
      <c r="AX135" s="108" t="str">
        <f>VLOOKUP(Tabela2[[#This Row],[SIEMA]],Siema2025,71,FALSE)</f>
        <v/>
      </c>
      <c r="AY135" s="108" t="str">
        <f>VLOOKUP(Tabela2[[#This Row],[SIEMA]],Siema2025,73,FALSE)</f>
        <v/>
      </c>
      <c r="AZ135" s="108" t="str">
        <f>VLOOKUP(Tabela2[[#This Row],[SIEMA]],Siema2025,75,FALSE)</f>
        <v/>
      </c>
      <c r="BA135" s="108" t="str">
        <f>VLOOKUP(Tabela2[[#This Row],[SIEMA]],Siema2025,77,FALSE)</f>
        <v/>
      </c>
      <c r="BB135" s="108" t="str">
        <f>VLOOKUP(Tabela2[[#This Row],[SIEMA]],Siema2025,79,FALSE)</f>
        <v/>
      </c>
      <c r="BC135" s="108" t="str">
        <f>IF(Tabela2[[#This Row],[Outro(s) ]] = "X", "PREENCHER","NA")</f>
        <v>NA</v>
      </c>
      <c r="BD135" s="108" t="str">
        <f>VLOOKUP(Tabela2[[#This Row],[SIEMA]],Siema2025,82,FALSE)</f>
        <v/>
      </c>
      <c r="BE135" s="108" t="str">
        <f>VLOOKUP(Tabela2[[#This Row],[SIEMA]],Siema2025,81,FALSE)</f>
        <v/>
      </c>
      <c r="BF135" s="110" t="str">
        <f>VLOOKUP(Tabela2[[#This Row],[SIEMA]],Siema2025,28,FALSE)</f>
        <v>ORIGEM ENERGIA ALAGOAS S.A</v>
      </c>
      <c r="BG135" s="110"/>
      <c r="BH135" s="111" t="str">
        <f>VLOOKUP(Tabela2[[#This Row],[SIEMA]],Siema2025,29,FALSE)</f>
        <v>34186669000301</v>
      </c>
      <c r="BI135" s="112" t="str">
        <f>VLOOKUP(Tabela2[[#This Row],[SIEMA]],Siema2025,107,FALSE)</f>
        <v>Não</v>
      </c>
      <c r="BJ135" s="107" t="s">
        <v>7113</v>
      </c>
      <c r="BK135" s="104" t="s">
        <v>2696</v>
      </c>
      <c r="BL135" s="140">
        <v>45730</v>
      </c>
      <c r="BM135" s="108">
        <f ca="1">IF(Tabela2[[#This Row],[Data de atendimento do Ibama (considerar o primeiro documento/ação)]]="",_xlfn.DAYS(TODAY(),J135),_xlfn.DAYS(Tabela2[[#This Row],[Data de atendimento do Ibama (considerar o primeiro documento/ação)]],J135))</f>
        <v>14</v>
      </c>
      <c r="BN135" s="108" t="str">
        <f>IF(Tabela2[[#This Row],[Atendido pelo Ibama ("Não" ou "Sim")]]="Não","Preencher", IF(Tabela2[[#This Row],[Atendido pelo Ibama ("Não" ou "Sim")]]="Sim","NA",""))</f>
        <v>NA</v>
      </c>
      <c r="BO135" s="114" t="s">
        <v>7138</v>
      </c>
      <c r="BP135" s="108" t="str">
        <f>IF(Tabela2[[#This Row],[Forma de atendimento (primeiro documento/ação)]]= "Outros (especificar)", "PREENCHER","NA")</f>
        <v>NA</v>
      </c>
      <c r="BQ135" s="106" t="s">
        <v>123</v>
      </c>
      <c r="BR135" s="108" t="str">
        <f>IF(Tabela2[[#This Row],[Equipe do Ibama foi a campo? Houve sobrevoo do Poseidon?]] = "Sim", "PREENCHER","NA")</f>
        <v>NA</v>
      </c>
      <c r="BS135" s="108" t="str">
        <f>IF(Tabela2[[#This Row],[Se sim, foi emitida Ordem de Emergência? (informações vinculada à coluna CK)]] = "Sim", "PREENCHER","NA")</f>
        <v>NA</v>
      </c>
      <c r="BT135" s="108" t="str">
        <f>IF(Tabela2[[#This Row],[Foi elaborado Relatório de Vistoria pelo Ibama? (informações vinculada à coluna CK)]] = "Sim", "PREENCHER","NA")</f>
        <v>NA</v>
      </c>
      <c r="BU135" s="108" t="s">
        <v>123</v>
      </c>
      <c r="BV135" s="108" t="s">
        <v>2696</v>
      </c>
      <c r="BW135" s="108" t="s">
        <v>123</v>
      </c>
      <c r="BX135" s="106"/>
      <c r="BY135" s="106"/>
      <c r="BZ135" s="104" t="str">
        <f>IF(Tabela2[[#This Row],[Data do documento de encerramento]]="NA","NA",IF(Tabela2[[#This Row],[Data do documento de encerramento]]="","Pendente de conclusão/ encerramento",_xlfn.DAYS(Tabela2[[#This Row],[Data do documento de encerramento]],J135)))</f>
        <v>Pendente de conclusão/ encerramento</v>
      </c>
      <c r="CA135" s="107"/>
      <c r="CB135" s="107"/>
      <c r="CC135" s="107"/>
      <c r="CD135" s="107"/>
      <c r="CE135" s="107"/>
      <c r="CF135" s="107"/>
    </row>
    <row r="136" spans="1:84" ht="30.75">
      <c r="A136" s="200">
        <v>202522872025</v>
      </c>
      <c r="B136" s="170" t="s">
        <v>7760</v>
      </c>
      <c r="C136" s="108" t="str">
        <f>VLOOKUP(Tabela2[[#This Row],[SIEMA]],Siema2025,4,FALSE)</f>
        <v xml:space="preserve"> SP</v>
      </c>
      <c r="D136" s="106" t="str">
        <f>VLOOKUP(Tabela2[[#This Row],[SIEMA]],Siema2025,3,FALSE)</f>
        <v xml:space="preserve">Cubatão </v>
      </c>
      <c r="E136" s="106" t="s">
        <v>7761</v>
      </c>
      <c r="F136" s="106"/>
      <c r="G136" s="172" t="s">
        <v>7762</v>
      </c>
      <c r="H136" s="172" t="s">
        <v>7763</v>
      </c>
      <c r="I136" s="104" t="s">
        <v>7120</v>
      </c>
      <c r="J136" s="105">
        <f>VLOOKUP(Tabela2[[#This Row],[SIEMA]],Siema2025,2,FALSE)</f>
        <v>45716</v>
      </c>
      <c r="K136" s="105" t="str">
        <f>VLOOKUP(Tabela2[[#This Row],[SIEMA]],Siema2025,16,FALSE)</f>
        <v>Sexta</v>
      </c>
      <c r="L136" s="106" t="str">
        <f>IF(Tabela2[[#This Row],[Data]]="","Sem Informação",VLOOKUP(MONTH(Tabela2[[#This Row],[Data]]),'[1]Validação de dados'!$I$1:$J$13,2,0))</f>
        <v>Fevereiro</v>
      </c>
      <c r="M136" s="104">
        <f>YEAR(Tabela2[[#This Row],[Data]])</f>
        <v>2025</v>
      </c>
      <c r="N136" s="105" t="str">
        <f>VLOOKUP(Tabela2[[#This Row],[SIEMA]],Siema2025,17,FALSE)</f>
        <v>Vespertino</v>
      </c>
      <c r="O136" s="105" t="str">
        <f>VLOOKUP(Tabela2[[#This Row],[SIEMA]],Siema2025,5,FALSE)</f>
        <v>Ferrovia</v>
      </c>
      <c r="P136" s="104" t="str">
        <f>VLOOKUP(Tabela2[[#This Row],[SIEMA]],Siema2025,21,FALSE)</f>
        <v>Vandalismo com abertura de vagão ferroviária graneleiro carregado com soja</v>
      </c>
      <c r="Q136" s="104" t="s">
        <v>7127</v>
      </c>
      <c r="R136" s="104" t="s">
        <v>7127</v>
      </c>
      <c r="S136" s="107" t="s">
        <v>7451</v>
      </c>
      <c r="T136" s="104" t="str">
        <f>VLOOKUP(Tabela2[[#This Row],[SIEMA]],Siema2025,11,FALSE)</f>
        <v>50</v>
      </c>
      <c r="U136" s="104" t="s">
        <v>7121</v>
      </c>
      <c r="V136" s="104" t="s">
        <v>7127</v>
      </c>
      <c r="W136" s="104"/>
      <c r="X136" s="113"/>
      <c r="Y136" s="109" t="str">
        <f>IF(W136="","", IF(W136="NC","", IF(W136="NE","", IF(W136="NA","",IFERROR(VLOOKUP(W136,Produtos!$A$1:$C$2319,2,FALSE),"Não Cadastrado")))))</f>
        <v/>
      </c>
      <c r="Z136" s="104"/>
      <c r="AA136" s="104"/>
      <c r="AB136" s="104" t="str">
        <f>IF(W136="","",IF(ISNUMBER(W136)=FALSE,"Não se aplica",IFERROR(VLOOKUP(W136,Produtos!$A$1:$C$2319,3,FALSE),"Não Cadastrado")))</f>
        <v/>
      </c>
      <c r="AC136" s="104"/>
      <c r="AD136" s="108"/>
      <c r="AE136" s="107" t="str">
        <f>IF(AC136="","", IF(AC136="NC","", IF(AC136="NE","", IF(AC136="NA","",IFERROR(VLOOKUP(AC136,Produtos!$A$1:$C$2319,2,FALSE),"Não Cadastrado")))))</f>
        <v/>
      </c>
      <c r="AF136" s="104"/>
      <c r="AG136" s="104"/>
      <c r="AH136" s="104" t="str">
        <f>IF(AC136="","",IF(ISNUMBER(AC136)=FALSE,"Não se aplica",IFERROR(VLOOKUP(AC136,Produtos!$A$1:$C$2319,3,FALSE),"Não Cadastrado")))</f>
        <v/>
      </c>
      <c r="AI136" s="104"/>
      <c r="AJ136" s="104" t="str">
        <f>VLOOKUP(Tabela2[[#This Row],[SIEMA]],Siema2025,26,FALSE)</f>
        <v>Ato criminoso caracterizado pela abertura de vagão graneleiro ferroviário carregado com soja.</v>
      </c>
      <c r="AK136" s="107" t="s">
        <v>7122</v>
      </c>
      <c r="AL136" s="107"/>
      <c r="AM136" s="107"/>
      <c r="AN136" s="108" t="str">
        <f>VLOOKUP(Tabela2[[#This Row],[SIEMA]],Siema2025,51,FALSE)</f>
        <v/>
      </c>
      <c r="AO136" s="108" t="str">
        <f>VLOOKUP(Tabela2[[#This Row],[SIEMA]],Siema2025,53,FALSE)</f>
        <v/>
      </c>
      <c r="AP136" s="108" t="str">
        <f>VLOOKUP(Tabela2[[#This Row],[SIEMA]],Siema2025,55,FALSE)</f>
        <v/>
      </c>
      <c r="AQ136" s="108" t="str">
        <f>VLOOKUP(Tabela2[[#This Row],[SIEMA]],Siema2025,57,FALSE)</f>
        <v/>
      </c>
      <c r="AR136" s="108" t="str">
        <f>VLOOKUP(Tabela2[[#This Row],[SIEMA]],Siema2025,59,FALSE)</f>
        <v/>
      </c>
      <c r="AS136" s="108" t="str">
        <f>VLOOKUP(Tabela2[[#This Row],[SIEMA]],Siema2025,61,FALSE)</f>
        <v/>
      </c>
      <c r="AT136" s="108" t="str">
        <f>VLOOKUP(Tabela2[[#This Row],[SIEMA]],Siema2025,63,FALSE)</f>
        <v/>
      </c>
      <c r="AU136" s="108" t="str">
        <f>VLOOKUP(Tabela2[[#This Row],[SIEMA]],Siema2025,65,FALSE)</f>
        <v>X</v>
      </c>
      <c r="AV136" s="108" t="str">
        <f>VLOOKUP(Tabela2[[#This Row],[SIEMA]],Siema2025,67,FALSE)</f>
        <v/>
      </c>
      <c r="AW136" s="108" t="str">
        <f>VLOOKUP(Tabela2[[#This Row],[SIEMA]],Siema2025,69,FALSE)</f>
        <v/>
      </c>
      <c r="AX136" s="108" t="str">
        <f>VLOOKUP(Tabela2[[#This Row],[SIEMA]],Siema2025,71,FALSE)</f>
        <v/>
      </c>
      <c r="AY136" s="108" t="str">
        <f>VLOOKUP(Tabela2[[#This Row],[SIEMA]],Siema2025,73,FALSE)</f>
        <v/>
      </c>
      <c r="AZ136" s="108" t="str">
        <f>VLOOKUP(Tabela2[[#This Row],[SIEMA]],Siema2025,75,FALSE)</f>
        <v/>
      </c>
      <c r="BA136" s="108" t="str">
        <f>VLOOKUP(Tabela2[[#This Row],[SIEMA]],Siema2025,77,FALSE)</f>
        <v/>
      </c>
      <c r="BB136" s="108" t="str">
        <f>VLOOKUP(Tabela2[[#This Row],[SIEMA]],Siema2025,79,FALSE)</f>
        <v/>
      </c>
      <c r="BC136" s="108" t="str">
        <f>IF(Tabela2[[#This Row],[Outro(s) ]] = "X", "PREENCHER","NA")</f>
        <v>NA</v>
      </c>
      <c r="BD136" s="108" t="str">
        <f>VLOOKUP(Tabela2[[#This Row],[SIEMA]],Siema2025,82,FALSE)</f>
        <v/>
      </c>
      <c r="BE136" s="108" t="str">
        <f>VLOOKUP(Tabela2[[#This Row],[SIEMA]],Siema2025,81,FALSE)</f>
        <v/>
      </c>
      <c r="BF136" s="110" t="s">
        <v>3066</v>
      </c>
      <c r="BG136" s="110" t="s">
        <v>7123</v>
      </c>
      <c r="BH136" s="111" t="str">
        <f>VLOOKUP(Tabela2[[#This Row],[SIEMA]],Siema2025,29,FALSE)</f>
        <v>02502844000166</v>
      </c>
      <c r="BI136" s="112" t="str">
        <f>VLOOKUP(Tabela2[[#This Row],[SIEMA]],Siema2025,107,FALSE)</f>
        <v>Não</v>
      </c>
      <c r="BJ136" s="107" t="s">
        <v>7099</v>
      </c>
      <c r="BK136" s="104" t="s">
        <v>2696</v>
      </c>
      <c r="BL136" s="140">
        <v>45722</v>
      </c>
      <c r="BM136" s="108">
        <f ca="1">IF(Tabela2[[#This Row],[Data de atendimento do Ibama (considerar o primeiro documento/ação)]]="",_xlfn.DAYS(TODAY(),J136),_xlfn.DAYS(Tabela2[[#This Row],[Data de atendimento do Ibama (considerar o primeiro documento/ação)]],J136))</f>
        <v>6</v>
      </c>
      <c r="BN136" s="108" t="str">
        <f>IF(Tabela2[[#This Row],[Atendido pelo Ibama ("Não" ou "Sim")]]="Não","Preencher", IF(Tabela2[[#This Row],[Atendido pelo Ibama ("Não" ou "Sim")]]="Sim","NA",""))</f>
        <v>NA</v>
      </c>
      <c r="BO136" s="114" t="s">
        <v>7100</v>
      </c>
      <c r="BP136" s="108" t="str">
        <f>IF(Tabela2[[#This Row],[Forma de atendimento (primeiro documento/ação)]]= "Outros (especificar)", "PREENCHER","NA")</f>
        <v>NA</v>
      </c>
      <c r="BQ136" s="106" t="s">
        <v>123</v>
      </c>
      <c r="BR136" s="108" t="str">
        <f>IF(Tabela2[[#This Row],[Equipe do Ibama foi a campo? Houve sobrevoo do Poseidon?]] = "Sim", "PREENCHER","NA")</f>
        <v>NA</v>
      </c>
      <c r="BS136" s="108" t="str">
        <f>IF(Tabela2[[#This Row],[Se sim, foi emitida Ordem de Emergência? (informações vinculada à coluna CK)]] = "Sim", "PREENCHER","NA")</f>
        <v>NA</v>
      </c>
      <c r="BT136" s="108" t="s">
        <v>7126</v>
      </c>
      <c r="BU136" s="108" t="s">
        <v>2696</v>
      </c>
      <c r="BV136" s="108" t="s">
        <v>123</v>
      </c>
      <c r="BW136" s="108" t="s">
        <v>123</v>
      </c>
      <c r="BX136" s="106" t="s">
        <v>7127</v>
      </c>
      <c r="BY136" s="140"/>
      <c r="BZ136" s="104" t="str">
        <f>IF(Tabela2[[#This Row],[Data do documento de encerramento]]="NA","NA",IF(Tabela2[[#This Row],[Data do documento de encerramento]]="","Pendente de conclusão/ encerramento",_xlfn.DAYS(Tabela2[[#This Row],[Data do documento de encerramento]],J136)))</f>
        <v>Pendente de conclusão/ encerramento</v>
      </c>
      <c r="CA136" s="107" t="s">
        <v>7128</v>
      </c>
      <c r="CB136" s="107"/>
      <c r="CC136" s="107"/>
      <c r="CD136" s="107"/>
      <c r="CE136" s="107"/>
      <c r="CF136" s="107"/>
    </row>
    <row r="137" spans="1:84">
      <c r="A137" s="169">
        <v>20253272040</v>
      </c>
      <c r="B137" s="170" t="s">
        <v>7764</v>
      </c>
      <c r="C137" s="108" t="s">
        <v>672</v>
      </c>
      <c r="D137" s="106" t="s">
        <v>637</v>
      </c>
      <c r="E137" s="106" t="str">
        <f>VLOOKUP(Tabela2[[#This Row],[SIEMA]],Siema2025,20,FALSE)</f>
        <v>Bacia de Santos</v>
      </c>
      <c r="F137" s="106"/>
      <c r="G137" s="172"/>
      <c r="H137" s="172"/>
      <c r="I137" s="104" t="str">
        <f>VLOOKUP(Tabela2[[#This Row],[SIEMA]],Siema2025,19,FALSE)</f>
        <v>Santos</v>
      </c>
      <c r="J137" s="105">
        <f>VLOOKUP(Tabela2[[#This Row],[SIEMA]],Siema2025,2,FALSE)</f>
        <v>45717</v>
      </c>
      <c r="K137" s="105" t="str">
        <f>VLOOKUP(Tabela2[[#This Row],[SIEMA]],Siema2025,16,FALSE)</f>
        <v>Sábado</v>
      </c>
      <c r="L137" s="106" t="str">
        <f>IF(Tabela2[[#This Row],[Data]]="","Sem Informação",VLOOKUP(MONTH(Tabela2[[#This Row],[Data]]),'[1]Validação de dados'!$I$1:$J$13,2,0))</f>
        <v>Março</v>
      </c>
      <c r="M137" s="104">
        <f>YEAR(Tabela2[[#This Row],[Data]])</f>
        <v>2025</v>
      </c>
      <c r="N137" s="105" t="str">
        <f>VLOOKUP(Tabela2[[#This Row],[SIEMA]],Siema2025,17,FALSE)</f>
        <v>Matutino</v>
      </c>
      <c r="O137" s="105" t="s">
        <v>7250</v>
      </c>
      <c r="P137" s="104" t="str">
        <f>VLOOKUP(Tabela2[[#This Row],[SIEMA]],Siema2025,21,FALSE)</f>
        <v>Mancha de origem indeterminada no Campo de Sépia, Bacia de Santos.</v>
      </c>
      <c r="Q137" s="104" t="s">
        <v>7409</v>
      </c>
      <c r="R137" s="104" t="str">
        <f>VLOOKUP(Tabela2[[#This Row],[SIEMA]],Siema2025,10,FALSE)</f>
        <v/>
      </c>
      <c r="S137" s="107" t="str">
        <f>IF(Q137="","", IF(Q137="NC","", IF(Q137="NE","", IF(Q137="NA","",IFERROR(VLOOKUP(Q137,Produtos!$A$1:$C$2319,2,FALSE),"Não Cadastrado")))))</f>
        <v/>
      </c>
      <c r="T137" s="104" t="str">
        <f>VLOOKUP(Tabela2[[#This Row],[SIEMA]],Siema2025,11,FALSE)</f>
        <v xml:space="preserve"> </v>
      </c>
      <c r="U137" s="104" t="str">
        <f>VLOOKUP(Tabela2[[#This Row],[SIEMA]],Siema2025,12,FALSE)</f>
        <v xml:space="preserve"> </v>
      </c>
      <c r="V137" s="104"/>
      <c r="W137" s="104" t="str">
        <f>VLOOKUP(Tabela2[[#This Row],[SIEMA]],Siema2025,10,FALSE)</f>
        <v/>
      </c>
      <c r="X137" s="113" t="str">
        <f>IF(Tabela2[[#This Row],[Origem do acidente]] = "Plataforma", "PREENCHER","NA")</f>
        <v>NA</v>
      </c>
      <c r="Y137" s="109" t="str">
        <f>IF(W137="","", IF(W137="NC","", IF(W137="NE","", IF(W137="NA","",IFERROR(VLOOKUP(W137,Produtos!$A$1:$C$2319,2,FALSE),"Não Cadastrado")))))</f>
        <v/>
      </c>
      <c r="Z137" s="104" t="str">
        <f>VLOOKUP(Tabela2[[#This Row],[SIEMA]],Siema2025,11,FALSE)</f>
        <v xml:space="preserve"> </v>
      </c>
      <c r="AA137" s="104" t="str">
        <f>VLOOKUP(Tabela2[[#This Row],[SIEMA]],Siema2025,12,FALSE)</f>
        <v xml:space="preserve"> </v>
      </c>
      <c r="AB137" s="104" t="str">
        <f>IF(W137="","",IF(ISNUMBER(W137)=FALSE,"Não se aplica",IFERROR(VLOOKUP(W137,Produtos!$A$1:$C$2319,3,FALSE),"Não Cadastrado")))</f>
        <v/>
      </c>
      <c r="AC137" s="104"/>
      <c r="AD137" s="108" t="str">
        <f>IF(Tabela2[[#This Row],[Origem do acidente]] = "Plataforma", "PREENCHER","NA")</f>
        <v>NA</v>
      </c>
      <c r="AE137" s="107" t="str">
        <f>IF(AC137="","", IF(AC137="NC","", IF(AC137="NE","", IF(AC137="NA","",IFERROR(VLOOKUP(AC137,Produtos!$A$1:$C$2319,2,FALSE),"Não Cadastrado")))))</f>
        <v/>
      </c>
      <c r="AF137" s="104"/>
      <c r="AG137" s="104"/>
      <c r="AH137" s="104" t="str">
        <f>IF(AC137="","",IF(ISNUMBER(AC137)=FALSE,"Não se aplica",IFERROR(VLOOKUP(AC137,Produtos!$A$1:$C$2319,3,FALSE),"Não Cadastrado")))</f>
        <v/>
      </c>
      <c r="AI137" s="104"/>
      <c r="AJ137" s="104" t="str">
        <f>VLOOKUP(Tabela2[[#This Row],[SIEMA]],Siema2025,26,FALSE)</f>
        <v>Mancha de origem indeterminada.</v>
      </c>
      <c r="AK137" s="107" t="s">
        <v>7245</v>
      </c>
      <c r="AL137" s="107"/>
      <c r="AM137" s="107"/>
      <c r="AN137" s="108" t="str">
        <f>VLOOKUP(Tabela2[[#This Row],[SIEMA]],Siema2025,51,FALSE)</f>
        <v/>
      </c>
      <c r="AO137" s="108" t="str">
        <f>VLOOKUP(Tabela2[[#This Row],[SIEMA]],Siema2025,53,FALSE)</f>
        <v/>
      </c>
      <c r="AP137" s="108" t="str">
        <f>VLOOKUP(Tabela2[[#This Row],[SIEMA]],Siema2025,55,FALSE)</f>
        <v/>
      </c>
      <c r="AQ137" s="108" t="str">
        <f>VLOOKUP(Tabela2[[#This Row],[SIEMA]],Siema2025,57,FALSE)</f>
        <v/>
      </c>
      <c r="AR137" s="108" t="str">
        <f>VLOOKUP(Tabela2[[#This Row],[SIEMA]],Siema2025,59,FALSE)</f>
        <v/>
      </c>
      <c r="AS137" s="108" t="str">
        <f>VLOOKUP(Tabela2[[#This Row],[SIEMA]],Siema2025,61,FALSE)</f>
        <v>X</v>
      </c>
      <c r="AT137" s="108" t="str">
        <f>VLOOKUP(Tabela2[[#This Row],[SIEMA]],Siema2025,63,FALSE)</f>
        <v/>
      </c>
      <c r="AU137" s="108" t="str">
        <f>VLOOKUP(Tabela2[[#This Row],[SIEMA]],Siema2025,65,FALSE)</f>
        <v/>
      </c>
      <c r="AV137" s="108" t="str">
        <f>VLOOKUP(Tabela2[[#This Row],[SIEMA]],Siema2025,67,FALSE)</f>
        <v/>
      </c>
      <c r="AW137" s="108" t="str">
        <f>VLOOKUP(Tabela2[[#This Row],[SIEMA]],Siema2025,69,FALSE)</f>
        <v/>
      </c>
      <c r="AX137" s="108" t="str">
        <f>VLOOKUP(Tabela2[[#This Row],[SIEMA]],Siema2025,71,FALSE)</f>
        <v/>
      </c>
      <c r="AY137" s="108" t="str">
        <f>VLOOKUP(Tabela2[[#This Row],[SIEMA]],Siema2025,73,FALSE)</f>
        <v/>
      </c>
      <c r="AZ137" s="108" t="str">
        <f>VLOOKUP(Tabela2[[#This Row],[SIEMA]],Siema2025,75,FALSE)</f>
        <v/>
      </c>
      <c r="BA137" s="108" t="str">
        <f>VLOOKUP(Tabela2[[#This Row],[SIEMA]],Siema2025,77,FALSE)</f>
        <v/>
      </c>
      <c r="BB137" s="108" t="str">
        <f>VLOOKUP(Tabela2[[#This Row],[SIEMA]],Siema2025,79,FALSE)</f>
        <v/>
      </c>
      <c r="BC137" s="108" t="str">
        <f>IF(Tabela2[[#This Row],[Outro(s) ]] = "X", "PREENCHER","NA")</f>
        <v>NA</v>
      </c>
      <c r="BD137" s="108" t="str">
        <f>VLOOKUP(Tabela2[[#This Row],[SIEMA]],Siema2025,82,FALSE)</f>
        <v/>
      </c>
      <c r="BE137" s="108" t="str">
        <f>VLOOKUP(Tabela2[[#This Row],[SIEMA]],Siema2025,81,FALSE)</f>
        <v/>
      </c>
      <c r="BF137" s="110" t="str">
        <f>VLOOKUP(Tabela2[[#This Row],[SIEMA]],Siema2025,28,FALSE)</f>
        <v>Petrobras</v>
      </c>
      <c r="BG137" s="110"/>
      <c r="BH137" s="111" t="str">
        <f>VLOOKUP(Tabela2[[#This Row],[SIEMA]],Siema2025,29,FALSE)</f>
        <v>33000167089501</v>
      </c>
      <c r="BI137" s="112" t="str">
        <f>VLOOKUP(Tabela2[[#This Row],[SIEMA]],Siema2025,107,FALSE)</f>
        <v>Não</v>
      </c>
      <c r="BJ137" s="107" t="s">
        <v>7099</v>
      </c>
      <c r="BK137" s="104" t="s">
        <v>2696</v>
      </c>
      <c r="BL137" s="140">
        <v>45721</v>
      </c>
      <c r="BM137" s="108">
        <f ca="1">IF(Tabela2[[#This Row],[Data de atendimento do Ibama (considerar o primeiro documento/ação)]]="",_xlfn.DAYS(TODAY(),J137),_xlfn.DAYS(Tabela2[[#This Row],[Data de atendimento do Ibama (considerar o primeiro documento/ação)]],J137))</f>
        <v>4</v>
      </c>
      <c r="BN137" s="108" t="str">
        <f>IF(Tabela2[[#This Row],[Atendido pelo Ibama ("Não" ou "Sim")]]="Não","Preencher", IF(Tabela2[[#This Row],[Atendido pelo Ibama ("Não" ou "Sim")]]="Sim","NA",""))</f>
        <v>NA</v>
      </c>
      <c r="BO137" s="114" t="s">
        <v>7100</v>
      </c>
      <c r="BP137" s="108" t="str">
        <f>IF(Tabela2[[#This Row],[Forma de atendimento (primeiro documento/ação)]]= "Outros (especificar)", "PREENCHER","NA")</f>
        <v>NA</v>
      </c>
      <c r="BQ137" s="106"/>
      <c r="BR137" s="108" t="str">
        <f>IF(Tabela2[[#This Row],[Equipe do Ibama foi a campo? Houve sobrevoo do Poseidon?]] = "Sim", "PREENCHER","NA")</f>
        <v>NA</v>
      </c>
      <c r="BS137" s="108" t="s">
        <v>123</v>
      </c>
      <c r="BT137" s="108" t="s">
        <v>7114</v>
      </c>
      <c r="BU137" s="108" t="s">
        <v>123</v>
      </c>
      <c r="BV137" s="108" t="str">
        <f>IF(Tabela2[[#This Row],[Houve avaliação das informações pós-acidente solicitadas/enviadas?]] = "Sim", "PREENCHER","NA")</f>
        <v>NA</v>
      </c>
      <c r="BW137" s="108" t="s">
        <v>123</v>
      </c>
      <c r="BX137" s="106"/>
      <c r="BY137" s="106"/>
      <c r="BZ137" s="104" t="str">
        <f>IF(Tabela2[[#This Row],[Data do documento de encerramento]]="NA","NA",IF(Tabela2[[#This Row],[Data do documento de encerramento]]="","Pendente de conclusão/ encerramento",_xlfn.DAYS(Tabela2[[#This Row],[Data do documento de encerramento]],J137)))</f>
        <v>Pendente de conclusão/ encerramento</v>
      </c>
      <c r="CA137" s="107"/>
      <c r="CB137" s="107"/>
      <c r="CC137" s="107"/>
      <c r="CD137" s="107"/>
      <c r="CE137" s="107"/>
      <c r="CF137" s="107"/>
    </row>
    <row r="138" spans="1:84" ht="45.75">
      <c r="A138" s="169">
        <v>20253361228</v>
      </c>
      <c r="B138" s="170" t="s">
        <v>7765</v>
      </c>
      <c r="C138" s="108" t="str">
        <f>VLOOKUP(Tabela2[[#This Row],[SIEMA]],Siema2025,4,FALSE)</f>
        <v xml:space="preserve"> MG</v>
      </c>
      <c r="D138" s="106" t="str">
        <f>VLOOKUP(Tabela2[[#This Row],[SIEMA]],Siema2025,3,FALSE)</f>
        <v xml:space="preserve">Campos Altos </v>
      </c>
      <c r="E138" s="106" t="s">
        <v>7352</v>
      </c>
      <c r="F138" s="106" t="s">
        <v>7766</v>
      </c>
      <c r="G138" s="172" t="s">
        <v>7767</v>
      </c>
      <c r="H138" s="172" t="s">
        <v>7768</v>
      </c>
      <c r="I138" s="104" t="s">
        <v>7120</v>
      </c>
      <c r="J138" s="105">
        <f>VLOOKUP(Tabela2[[#This Row],[SIEMA]],Siema2025,2,FALSE)</f>
        <v>45717</v>
      </c>
      <c r="K138" s="105" t="str">
        <f>VLOOKUP(Tabela2[[#This Row],[SIEMA]],Siema2025,16,FALSE)</f>
        <v>Sábado</v>
      </c>
      <c r="L138" s="106" t="str">
        <f>IF(Tabela2[[#This Row],[Data]]="","Sem Informação",VLOOKUP(MONTH(Tabela2[[#This Row],[Data]]),'[1]Validação de dados'!$I$1:$J$13,2,0))</f>
        <v>Março</v>
      </c>
      <c r="M138" s="104">
        <f>YEAR(Tabela2[[#This Row],[Data]])</f>
        <v>2025</v>
      </c>
      <c r="N138" s="105" t="str">
        <f>VLOOKUP(Tabela2[[#This Row],[SIEMA]],Siema2025,17,FALSE)</f>
        <v>Vespertino</v>
      </c>
      <c r="O138" s="105" t="str">
        <f>VLOOKUP(Tabela2[[#This Row],[SIEMA]],Siema2025,5,FALSE)</f>
        <v>Rodovia</v>
      </c>
      <c r="P138" s="104" t="str">
        <f>VLOOKUP(Tabela2[[#This Row],[SIEMA]],Siema2025,21,FALSE)</f>
        <v>colisão entre veículos resultando em vazamento de carga perigosa.</v>
      </c>
      <c r="Q138" s="104">
        <v>1170</v>
      </c>
      <c r="R138" s="104" t="s">
        <v>1328</v>
      </c>
      <c r="S138" s="107" t="str">
        <f>IF(Q138="","", IF(Q138="NC","", IF(Q138="NE","", IF(Q138="NA","",IFERROR(VLOOKUP(Q138,Produtos!$A$1:$C$2319,2,FALSE),"Não Cadastrado")))))</f>
        <v>ÁLCOOL ETÍLICO, ETANOL</v>
      </c>
      <c r="T138" s="104">
        <f>56712-33500</f>
        <v>23212</v>
      </c>
      <c r="U138" s="104" t="s">
        <v>648</v>
      </c>
      <c r="V138" s="104">
        <f>IF(Q138="","",IF(ISNUMBER(Q138)=FALSE,"Não se aplica",IFERROR(VLOOKUP(Q138,Produtos!$A$1:$C$2319,3,FALSE),"Não Cadastrado")))</f>
        <v>3</v>
      </c>
      <c r="W138" s="104" t="str">
        <f>VLOOKUP(Tabela2[[#This Row],[SIEMA]],Siema2025,10,FALSE)</f>
        <v/>
      </c>
      <c r="X138" s="113" t="str">
        <f>IF(Tabela2[[#This Row],[Origem do acidente]] = "Plataforma", "PREENCHER","NA")</f>
        <v>NA</v>
      </c>
      <c r="Y138" s="109" t="str">
        <f>IF(W138="","", IF(W138="NC","", IF(W138="NE","", IF(W138="NA","",IFERROR(VLOOKUP(W138,Produtos!$A$1:$C$2319,2,FALSE),"Não Cadastrado")))))</f>
        <v/>
      </c>
      <c r="Z138" s="104" t="str">
        <f>VLOOKUP(Tabela2[[#This Row],[SIEMA]],Siema2025,11,FALSE)</f>
        <v xml:space="preserve"> </v>
      </c>
      <c r="AA138" s="104" t="str">
        <f>VLOOKUP(Tabela2[[#This Row],[SIEMA]],Siema2025,12,FALSE)</f>
        <v xml:space="preserve"> </v>
      </c>
      <c r="AB138" s="104" t="str">
        <f>IF(W138="","",IF(ISNUMBER(W138)=FALSE,"Não se aplica",IFERROR(VLOOKUP(W138,Produtos!$A$1:$C$2319,3,FALSE),"Não Cadastrado")))</f>
        <v/>
      </c>
      <c r="AC138" s="104"/>
      <c r="AD138" s="108" t="str">
        <f>IF(Tabela2[[#This Row],[Origem do acidente]] = "Plataforma", "PREENCHER","NA")</f>
        <v>NA</v>
      </c>
      <c r="AE138" s="107" t="str">
        <f>IF(AC138="","", IF(AC138="NC","", IF(AC138="NE","", IF(AC138="NA","",IFERROR(VLOOKUP(AC138,Produtos!$A$1:$C$2319,2,FALSE),"Não Cadastrado")))))</f>
        <v/>
      </c>
      <c r="AF138" s="104"/>
      <c r="AG138" s="104"/>
      <c r="AH138" s="104" t="str">
        <f>IF(AC138="","",IF(ISNUMBER(AC138)=FALSE,"Não se aplica",IFERROR(VLOOKUP(AC138,Produtos!$A$1:$C$2319,3,FALSE),"Não Cadastrado")))</f>
        <v/>
      </c>
      <c r="AI138" s="104"/>
      <c r="AJ138" s="104" t="str">
        <f>VLOOKUP(Tabela2[[#This Row],[SIEMA]],Siema2025,26,FALSE)</f>
        <v>Veículo tentou realizar ultrapassagem, para não colidir frontal com outro veículo,  retornou para a pista colidindo da traseira de outro veículo.</v>
      </c>
      <c r="AK138" s="107"/>
      <c r="AL138" s="107" t="s">
        <v>7381</v>
      </c>
      <c r="AM138" s="107"/>
      <c r="AN138" s="108" t="str">
        <f>VLOOKUP(Tabela2[[#This Row],[SIEMA]],Siema2025,51,FALSE)</f>
        <v/>
      </c>
      <c r="AO138" s="108" t="str">
        <f>VLOOKUP(Tabela2[[#This Row],[SIEMA]],Siema2025,53,FALSE)</f>
        <v/>
      </c>
      <c r="AP138" s="108" t="str">
        <f>VLOOKUP(Tabela2[[#This Row],[SIEMA]],Siema2025,55,FALSE)</f>
        <v/>
      </c>
      <c r="AQ138" s="108" t="str">
        <f>VLOOKUP(Tabela2[[#This Row],[SIEMA]],Siema2025,57,FALSE)</f>
        <v/>
      </c>
      <c r="AR138" s="108" t="str">
        <f>VLOOKUP(Tabela2[[#This Row],[SIEMA]],Siema2025,59,FALSE)</f>
        <v/>
      </c>
      <c r="AS138" s="108" t="str">
        <f>VLOOKUP(Tabela2[[#This Row],[SIEMA]],Siema2025,61,FALSE)</f>
        <v/>
      </c>
      <c r="AT138" s="108" t="str">
        <f>VLOOKUP(Tabela2[[#This Row],[SIEMA]],Siema2025,63,FALSE)</f>
        <v/>
      </c>
      <c r="AU138" s="108" t="str">
        <f>VLOOKUP(Tabela2[[#This Row],[SIEMA]],Siema2025,65,FALSE)</f>
        <v>X</v>
      </c>
      <c r="AV138" s="108" t="str">
        <f>VLOOKUP(Tabela2[[#This Row],[SIEMA]],Siema2025,67,FALSE)</f>
        <v/>
      </c>
      <c r="AW138" s="108" t="str">
        <f>VLOOKUP(Tabela2[[#This Row],[SIEMA]],Siema2025,69,FALSE)</f>
        <v/>
      </c>
      <c r="AX138" s="108" t="str">
        <f>VLOOKUP(Tabela2[[#This Row],[SIEMA]],Siema2025,71,FALSE)</f>
        <v/>
      </c>
      <c r="AY138" s="108" t="str">
        <f>VLOOKUP(Tabela2[[#This Row],[SIEMA]],Siema2025,73,FALSE)</f>
        <v/>
      </c>
      <c r="AZ138" s="108" t="str">
        <f>VLOOKUP(Tabela2[[#This Row],[SIEMA]],Siema2025,75,FALSE)</f>
        <v/>
      </c>
      <c r="BA138" s="108" t="str">
        <f>VLOOKUP(Tabela2[[#This Row],[SIEMA]],Siema2025,77,FALSE)</f>
        <v/>
      </c>
      <c r="BB138" s="108" t="str">
        <f>VLOOKUP(Tabela2[[#This Row],[SIEMA]],Siema2025,79,FALSE)</f>
        <v/>
      </c>
      <c r="BC138" s="108" t="str">
        <f>IF(Tabela2[[#This Row],[Outro(s) ]] = "X", "PREENCHER","NA")</f>
        <v>NA</v>
      </c>
      <c r="BD138" s="108" t="str">
        <f>VLOOKUP(Tabela2[[#This Row],[SIEMA]],Siema2025,82,FALSE)</f>
        <v/>
      </c>
      <c r="BE138" s="108" t="str">
        <f>VLOOKUP(Tabela2[[#This Row],[SIEMA]],Siema2025,81,FALSE)</f>
        <v/>
      </c>
      <c r="BF138" s="110" t="str">
        <f>VLOOKUP(Tabela2[[#This Row],[SIEMA]],Siema2025,28,FALSE)</f>
        <v>Transportadora Andrade LTDA</v>
      </c>
      <c r="BG138" s="110"/>
      <c r="BH138" s="111" t="str">
        <f>VLOOKUP(Tabela2[[#This Row],[SIEMA]],Siema2025,29,FALSE)</f>
        <v>17229964000109</v>
      </c>
      <c r="BI138" s="112" t="str">
        <f>VLOOKUP(Tabela2[[#This Row],[SIEMA]],Siema2025,107,FALSE)</f>
        <v>Não</v>
      </c>
      <c r="BJ138" s="107" t="s">
        <v>7099</v>
      </c>
      <c r="BK138" s="104" t="s">
        <v>2696</v>
      </c>
      <c r="BL138" s="140">
        <v>45723</v>
      </c>
      <c r="BM138" s="108">
        <f ca="1">IF(Tabela2[[#This Row],[Data de atendimento do Ibama (considerar o primeiro documento/ação)]]="",_xlfn.DAYS(TODAY(),J138),_xlfn.DAYS(Tabela2[[#This Row],[Data de atendimento do Ibama (considerar o primeiro documento/ação)]],J138))</f>
        <v>6</v>
      </c>
      <c r="BN138" s="108" t="str">
        <f>IF(Tabela2[[#This Row],[Atendido pelo Ibama ("Não" ou "Sim")]]="Não","Preencher", IF(Tabela2[[#This Row],[Atendido pelo Ibama ("Não" ou "Sim")]]="Sim","NA",""))</f>
        <v>NA</v>
      </c>
      <c r="BO138" s="114" t="s">
        <v>7100</v>
      </c>
      <c r="BP138" s="108" t="str">
        <f>IF(Tabela2[[#This Row],[Forma de atendimento (primeiro documento/ação)]]= "Outros (especificar)", "PREENCHER","NA")</f>
        <v>NA</v>
      </c>
      <c r="BQ138" s="106" t="s">
        <v>123</v>
      </c>
      <c r="BR138" s="108" t="s">
        <v>123</v>
      </c>
      <c r="BS138" s="108" t="str">
        <f>IF(Tabela2[[#This Row],[Se sim, foi emitida Ordem de Emergência? (informações vinculada à coluna CK)]] = "Sim", "PREENCHER","NA")</f>
        <v>NA</v>
      </c>
      <c r="BT138" s="108" t="s">
        <v>637</v>
      </c>
      <c r="BU138" s="108" t="s">
        <v>2696</v>
      </c>
      <c r="BV138" s="108" t="str">
        <f>IF(Tabela2[[#This Row],[Houve avaliação das informações pós-acidente solicitadas/enviadas?]] = "Sim", "PREENCHER","NA")</f>
        <v>PREENCHER</v>
      </c>
      <c r="BW138" s="108" t="s">
        <v>2696</v>
      </c>
      <c r="BX138" s="106" t="s">
        <v>7769</v>
      </c>
      <c r="BY138" s="140">
        <v>45723</v>
      </c>
      <c r="BZ138" s="104">
        <f>IF(Tabela2[[#This Row],[Data do documento de encerramento]]="NA","NA",IF(Tabela2[[#This Row],[Data do documento de encerramento]]="","Pendente de conclusão/ encerramento",_xlfn.DAYS(Tabela2[[#This Row],[Data do documento de encerramento]],J138)))</f>
        <v>6</v>
      </c>
      <c r="CA138" s="107" t="s">
        <v>7770</v>
      </c>
      <c r="CB138" s="107"/>
      <c r="CC138" s="115"/>
      <c r="CD138" s="107"/>
      <c r="CE138" s="107"/>
      <c r="CF138" s="107"/>
    </row>
    <row r="139" spans="1:84" ht="45.75">
      <c r="A139" s="169">
        <v>20253310811</v>
      </c>
      <c r="B139" s="170" t="s">
        <v>7771</v>
      </c>
      <c r="C139" s="108" t="s">
        <v>7135</v>
      </c>
      <c r="D139" s="106" t="s">
        <v>637</v>
      </c>
      <c r="E139" s="151" t="s">
        <v>7772</v>
      </c>
      <c r="F139" s="106"/>
      <c r="G139" s="151" t="s">
        <v>7773</v>
      </c>
      <c r="H139" s="151" t="s">
        <v>7774</v>
      </c>
      <c r="I139" s="104" t="s">
        <v>201</v>
      </c>
      <c r="J139" s="105">
        <f>VLOOKUP(Tabela2[[#This Row],[SIEMA]],Siema2025,2,FALSE)</f>
        <v>45718</v>
      </c>
      <c r="K139" s="105" t="str">
        <f>VLOOKUP(Tabela2[[#This Row],[SIEMA]],Siema2025,16,FALSE)</f>
        <v>Domingo</v>
      </c>
      <c r="L139" s="106" t="str">
        <f>IF(Tabela2[[#This Row],[Data]]="","Sem Informação",VLOOKUP(MONTH(Tabela2[[#This Row],[Data]]),'[1]Validação de dados'!$I$1:$J$13,2,0))</f>
        <v>Março</v>
      </c>
      <c r="M139" s="104">
        <f>YEAR(Tabela2[[#This Row],[Data]])</f>
        <v>2025</v>
      </c>
      <c r="N139" s="105" t="str">
        <f>VLOOKUP(Tabela2[[#This Row],[SIEMA]],Siema2025,17,FALSE)</f>
        <v>Matutino</v>
      </c>
      <c r="O139" s="105" t="str">
        <f>VLOOKUP(Tabela2[[#This Row],[SIEMA]],Siema2025,5,FALSE)</f>
        <v>Plataforma</v>
      </c>
      <c r="P139" s="104" t="str">
        <f>VLOOKUP(Tabela2[[#This Row],[SIEMA]],Siema2025,21,FALSE)</f>
        <v>Sonda NS-42 (ODN II) em operação no poço 9-MLL-95-RJS, Campo de Marlim Leste, Bacia de Campo. Nº IMO 9588706.</v>
      </c>
      <c r="Q139" s="104" t="s">
        <v>637</v>
      </c>
      <c r="R139" s="104" t="s">
        <v>7775</v>
      </c>
      <c r="S139" s="104" t="s">
        <v>7147</v>
      </c>
      <c r="T139" s="104" t="s">
        <v>7776</v>
      </c>
      <c r="U139" s="104" t="s">
        <v>7111</v>
      </c>
      <c r="V139" s="104" t="s">
        <v>637</v>
      </c>
      <c r="W139" s="104"/>
      <c r="X139" s="113"/>
      <c r="Y139" s="109" t="str">
        <f>IF(W139="","", IF(W139="NC","", IF(W139="NE","", IF(W139="NA","",IFERROR(VLOOKUP(W139,Produtos!$A$1:$C$2319,2,FALSE),"Não Cadastrado")))))</f>
        <v/>
      </c>
      <c r="Z139" s="104"/>
      <c r="AA139" s="104"/>
      <c r="AB139" s="104" t="str">
        <f>IF(W139="","",IF(ISNUMBER(W139)=FALSE,"Não se aplica",IFERROR(VLOOKUP(W139,Produtos!$A$1:$C$2319,3,FALSE),"Não Cadastrado")))</f>
        <v/>
      </c>
      <c r="AC139" s="104"/>
      <c r="AD139" s="108" t="str">
        <f>IF(Tabela2[[#This Row],[Origem do acidente]] = "Plataforma", "PREENCHER","NA")</f>
        <v>PREENCHER</v>
      </c>
      <c r="AE139" s="107" t="str">
        <f>IF(AC139="","", IF(AC139="NC","", IF(AC139="NE","", IF(AC139="NA","",IFERROR(VLOOKUP(AC139,Produtos!$A$1:$C$2319,2,FALSE),"Não Cadastrado")))))</f>
        <v/>
      </c>
      <c r="AF139" s="104"/>
      <c r="AG139" s="104"/>
      <c r="AH139" s="104" t="str">
        <f>IF(AC139="","",IF(ISNUMBER(AC139)=FALSE,"Não se aplica",IFERROR(VLOOKUP(AC139,Produtos!$A$1:$C$2319,3,FALSE),"Não Cadastrado")))</f>
        <v/>
      </c>
      <c r="AI139" s="104"/>
      <c r="AJ139" s="104" t="str">
        <f>VLOOKUP(Tabela2[[#This Row],[SIEMA]],Siema2025,26,FALSE)</f>
        <v>Falha de estanqueidade na linha hotline do LMRP.</v>
      </c>
      <c r="AK139" s="107" t="s">
        <v>7098</v>
      </c>
      <c r="AL139" s="107" t="s">
        <v>7229</v>
      </c>
      <c r="AM139" s="107"/>
      <c r="AN139" s="108" t="str">
        <f>VLOOKUP(Tabela2[[#This Row],[SIEMA]],Siema2025,51,FALSE)</f>
        <v/>
      </c>
      <c r="AO139" s="108" t="str">
        <f>VLOOKUP(Tabela2[[#This Row],[SIEMA]],Siema2025,53,FALSE)</f>
        <v/>
      </c>
      <c r="AP139" s="108" t="str">
        <f>VLOOKUP(Tabela2[[#This Row],[SIEMA]],Siema2025,55,FALSE)</f>
        <v/>
      </c>
      <c r="AQ139" s="108" t="str">
        <f>VLOOKUP(Tabela2[[#This Row],[SIEMA]],Siema2025,57,FALSE)</f>
        <v/>
      </c>
      <c r="AR139" s="108" t="str">
        <f>VLOOKUP(Tabela2[[#This Row],[SIEMA]],Siema2025,59,FALSE)</f>
        <v/>
      </c>
      <c r="AS139" s="108" t="str">
        <f>VLOOKUP(Tabela2[[#This Row],[SIEMA]],Siema2025,61,FALSE)</f>
        <v>X</v>
      </c>
      <c r="AT139" s="108" t="str">
        <f>VLOOKUP(Tabela2[[#This Row],[SIEMA]],Siema2025,63,FALSE)</f>
        <v/>
      </c>
      <c r="AU139" s="108" t="str">
        <f>VLOOKUP(Tabela2[[#This Row],[SIEMA]],Siema2025,65,FALSE)</f>
        <v/>
      </c>
      <c r="AV139" s="108" t="str">
        <f>VLOOKUP(Tabela2[[#This Row],[SIEMA]],Siema2025,67,FALSE)</f>
        <v/>
      </c>
      <c r="AW139" s="108" t="str">
        <f>VLOOKUP(Tabela2[[#This Row],[SIEMA]],Siema2025,69,FALSE)</f>
        <v/>
      </c>
      <c r="AX139" s="108" t="str">
        <f>VLOOKUP(Tabela2[[#This Row],[SIEMA]],Siema2025,71,FALSE)</f>
        <v/>
      </c>
      <c r="AY139" s="108" t="str">
        <f>VLOOKUP(Tabela2[[#This Row],[SIEMA]],Siema2025,73,FALSE)</f>
        <v/>
      </c>
      <c r="AZ139" s="108" t="str">
        <f>VLOOKUP(Tabela2[[#This Row],[SIEMA]],Siema2025,75,FALSE)</f>
        <v/>
      </c>
      <c r="BA139" s="108" t="str">
        <f>VLOOKUP(Tabela2[[#This Row],[SIEMA]],Siema2025,77,FALSE)</f>
        <v/>
      </c>
      <c r="BB139" s="108" t="str">
        <f>VLOOKUP(Tabela2[[#This Row],[SIEMA]],Siema2025,79,FALSE)</f>
        <v/>
      </c>
      <c r="BC139" s="108" t="str">
        <f>IF(Tabela2[[#This Row],[Outro(s) ]] = "X", "PREENCHER","NA")</f>
        <v>NA</v>
      </c>
      <c r="BD139" s="108" t="str">
        <f>VLOOKUP(Tabela2[[#This Row],[SIEMA]],Siema2025,82,FALSE)</f>
        <v/>
      </c>
      <c r="BE139" s="108" t="str">
        <f>VLOOKUP(Tabela2[[#This Row],[SIEMA]],Siema2025,81,FALSE)</f>
        <v/>
      </c>
      <c r="BF139" s="110" t="str">
        <f>VLOOKUP(Tabela2[[#This Row],[SIEMA]],Siema2025,28,FALSE)</f>
        <v>Petrobras</v>
      </c>
      <c r="BG139" s="110"/>
      <c r="BH139" s="111" t="str">
        <f>VLOOKUP(Tabela2[[#This Row],[SIEMA]],Siema2025,29,FALSE)</f>
        <v>33000167100750</v>
      </c>
      <c r="BI139" s="112" t="str">
        <f>VLOOKUP(Tabela2[[#This Row],[SIEMA]],Siema2025,107,FALSE)</f>
        <v>Não</v>
      </c>
      <c r="BJ139" s="107" t="s">
        <v>7099</v>
      </c>
      <c r="BK139" s="104" t="s">
        <v>2696</v>
      </c>
      <c r="BL139" s="140">
        <v>45749</v>
      </c>
      <c r="BM139" s="108">
        <f ca="1">IF(Tabela2[[#This Row],[Data de atendimento do Ibama (considerar o primeiro documento/ação)]]="",_xlfn.DAYS(TODAY(),J139),_xlfn.DAYS(Tabela2[[#This Row],[Data de atendimento do Ibama (considerar o primeiro documento/ação)]],J139))</f>
        <v>31</v>
      </c>
      <c r="BN139" s="108" t="str">
        <f>IF(Tabela2[[#This Row],[Atendido pelo Ibama ("Não" ou "Sim")]]="Não","Preencher", IF(Tabela2[[#This Row],[Atendido pelo Ibama ("Não" ou "Sim")]]="Sim","NA",""))</f>
        <v>NA</v>
      </c>
      <c r="BO139" s="114" t="s">
        <v>7138</v>
      </c>
      <c r="BP139" s="108" t="str">
        <f>IF(Tabela2[[#This Row],[Forma de atendimento (primeiro documento/ação)]]= "Outros (especificar)", "PREENCHER","NA")</f>
        <v>NA</v>
      </c>
      <c r="BQ139" s="106" t="s">
        <v>123</v>
      </c>
      <c r="BR139" s="108" t="str">
        <f>IF(Tabela2[[#This Row],[Equipe do Ibama foi a campo? Houve sobrevoo do Poseidon?]] = "Sim", "PREENCHER","NA")</f>
        <v>NA</v>
      </c>
      <c r="BS139" s="108" t="str">
        <f>IF(Tabela2[[#This Row],[Se sim, foi emitida Ordem de Emergência? (informações vinculada à coluna CK)]] = "Sim", "PREENCHER","NA")</f>
        <v>NA</v>
      </c>
      <c r="BT139" s="108" t="s">
        <v>7101</v>
      </c>
      <c r="BU139" s="108" t="s">
        <v>2696</v>
      </c>
      <c r="BV139" s="108" t="s">
        <v>123</v>
      </c>
      <c r="BW139" s="108" t="s">
        <v>123</v>
      </c>
      <c r="BX139" s="106"/>
      <c r="BY139" s="140"/>
      <c r="BZ139" s="104" t="str">
        <f>IF(Tabela2[[#This Row],[Data do documento de encerramento]]="NA","NA",IF(Tabela2[[#This Row],[Data do documento de encerramento]]="","Pendente de conclusão/ encerramento",_xlfn.DAYS(Tabela2[[#This Row],[Data do documento de encerramento]],J139)))</f>
        <v>Pendente de conclusão/ encerramento</v>
      </c>
      <c r="CA139" s="107"/>
      <c r="CB139" s="107"/>
      <c r="CC139" s="107" t="s">
        <v>7777</v>
      </c>
      <c r="CD139" s="107" t="s">
        <v>123</v>
      </c>
      <c r="CE139" s="107" t="s">
        <v>123</v>
      </c>
      <c r="CF139" s="107" t="s">
        <v>7149</v>
      </c>
    </row>
    <row r="140" spans="1:84" ht="76.5">
      <c r="A140" s="169">
        <v>20253321635</v>
      </c>
      <c r="B140" s="170" t="s">
        <v>7778</v>
      </c>
      <c r="C140" s="108" t="s">
        <v>7135</v>
      </c>
      <c r="D140" s="106" t="s">
        <v>637</v>
      </c>
      <c r="E140" s="106" t="s">
        <v>7779</v>
      </c>
      <c r="F140" s="106"/>
      <c r="G140" s="106" t="s">
        <v>7780</v>
      </c>
      <c r="H140" s="106" t="s">
        <v>7781</v>
      </c>
      <c r="I140" s="104" t="s">
        <v>201</v>
      </c>
      <c r="J140" s="105">
        <f>VLOOKUP(Tabela2[[#This Row],[SIEMA]],Siema2025,2,FALSE)</f>
        <v>45718</v>
      </c>
      <c r="K140" s="105" t="str">
        <f>VLOOKUP(Tabela2[[#This Row],[SIEMA]],Siema2025,16,FALSE)</f>
        <v>Domingo</v>
      </c>
      <c r="L140" s="106" t="str">
        <f>IF(Tabela2[[#This Row],[Data]]="","Sem Informação",VLOOKUP(MONTH(Tabela2[[#This Row],[Data]]),'[1]Validação de dados'!$I$1:$J$13,2,0))</f>
        <v>Março</v>
      </c>
      <c r="M140" s="104">
        <f>YEAR(Tabela2[[#This Row],[Data]])</f>
        <v>2025</v>
      </c>
      <c r="N140" s="105" t="str">
        <f>VLOOKUP(Tabela2[[#This Row],[SIEMA]],Siema2025,17,FALSE)</f>
        <v>Noturno</v>
      </c>
      <c r="O140" s="105" t="s">
        <v>111</v>
      </c>
      <c r="P140" s="104" t="str">
        <f>VLOOKUP(Tabela2[[#This Row],[SIEMA]],Siema2025,21,FALSE)</f>
        <v>Embarcação Oceânica SUB VIII, Campo de Marlim, Bacia de Campos.</v>
      </c>
      <c r="Q140" s="104" t="s">
        <v>637</v>
      </c>
      <c r="R140" s="104" t="s">
        <v>7782</v>
      </c>
      <c r="S140" s="107" t="s">
        <v>7096</v>
      </c>
      <c r="T140" s="104" t="str">
        <f>VLOOKUP(Tabela2[[#This Row],[SIEMA]],Siema2025,11,FALSE)</f>
        <v>1.5E 5</v>
      </c>
      <c r="U140" s="104" t="str">
        <f>VLOOKUP(Tabela2[[#This Row],[SIEMA]],Siema2025,12,FALSE)</f>
        <v>M3</v>
      </c>
      <c r="V140" s="104" t="str">
        <f>IF(Q140="","",IF(ISNUMBER(Q140)=FALSE,"Não se aplica",IFERROR(VLOOKUP(Q140,Produtos!$A$1:$C$2319,3,FALSE),"Não Cadastrado")))</f>
        <v>Não se aplica</v>
      </c>
      <c r="W140" s="104"/>
      <c r="X140" s="113"/>
      <c r="Y140" s="109" t="str">
        <f>IF(W140="","", IF(W140="NC","", IF(W140="NE","", IF(W140="NA","",IFERROR(VLOOKUP(W140,Produtos!$A$1:$C$2319,2,FALSE),"Não Cadastrado")))))</f>
        <v/>
      </c>
      <c r="Z140" s="104"/>
      <c r="AA140" s="104"/>
      <c r="AB140" s="104" t="str">
        <f>IF(W140="","",IF(ISNUMBER(W140)=FALSE,"Não se aplica",IFERROR(VLOOKUP(W140,Produtos!$A$1:$C$2319,3,FALSE),"Não Cadastrado")))</f>
        <v/>
      </c>
      <c r="AC140" s="104"/>
      <c r="AD140" s="108"/>
      <c r="AE140" s="107" t="str">
        <f>IF(AC140="","", IF(AC140="NC","", IF(AC140="NE","", IF(AC140="NA","",IFERROR(VLOOKUP(AC140,Produtos!$A$1:$C$2319,2,FALSE),"Não Cadastrado")))))</f>
        <v/>
      </c>
      <c r="AF140" s="104"/>
      <c r="AG140" s="104"/>
      <c r="AH140" s="104" t="str">
        <f>IF(AC140="","",IF(ISNUMBER(AC140)=FALSE,"Não se aplica",IFERROR(VLOOKUP(AC140,Produtos!$A$1:$C$2319,3,FALSE),"Não Cadastrado")))</f>
        <v/>
      </c>
      <c r="AI140" s="104"/>
      <c r="AJ140" s="104" t="str">
        <f>VLOOKUP(Tabela2[[#This Row],[SIEMA]],Siema2025,26,FALSE)</f>
        <v>Falha da válvula de alívio da ferramenta de torque</v>
      </c>
      <c r="AK140" s="107" t="s">
        <v>7285</v>
      </c>
      <c r="AL140" s="107"/>
      <c r="AM140" s="107"/>
      <c r="AN140" s="108" t="str">
        <f>VLOOKUP(Tabela2[[#This Row],[SIEMA]],Siema2025,51,FALSE)</f>
        <v/>
      </c>
      <c r="AO140" s="108" t="str">
        <f>VLOOKUP(Tabela2[[#This Row],[SIEMA]],Siema2025,53,FALSE)</f>
        <v/>
      </c>
      <c r="AP140" s="108" t="str">
        <f>VLOOKUP(Tabela2[[#This Row],[SIEMA]],Siema2025,55,FALSE)</f>
        <v/>
      </c>
      <c r="AQ140" s="108" t="str">
        <f>VLOOKUP(Tabela2[[#This Row],[SIEMA]],Siema2025,57,FALSE)</f>
        <v/>
      </c>
      <c r="AR140" s="108" t="str">
        <f>VLOOKUP(Tabela2[[#This Row],[SIEMA]],Siema2025,59,FALSE)</f>
        <v/>
      </c>
      <c r="AS140" s="108" t="str">
        <f>VLOOKUP(Tabela2[[#This Row],[SIEMA]],Siema2025,61,FALSE)</f>
        <v>X</v>
      </c>
      <c r="AT140" s="108" t="str">
        <f>VLOOKUP(Tabela2[[#This Row],[SIEMA]],Siema2025,63,FALSE)</f>
        <v/>
      </c>
      <c r="AU140" s="108" t="str">
        <f>VLOOKUP(Tabela2[[#This Row],[SIEMA]],Siema2025,65,FALSE)</f>
        <v/>
      </c>
      <c r="AV140" s="108" t="str">
        <f>VLOOKUP(Tabela2[[#This Row],[SIEMA]],Siema2025,67,FALSE)</f>
        <v/>
      </c>
      <c r="AW140" s="108" t="str">
        <f>VLOOKUP(Tabela2[[#This Row],[SIEMA]],Siema2025,69,FALSE)</f>
        <v/>
      </c>
      <c r="AX140" s="108" t="str">
        <f>VLOOKUP(Tabela2[[#This Row],[SIEMA]],Siema2025,71,FALSE)</f>
        <v/>
      </c>
      <c r="AY140" s="108" t="str">
        <f>VLOOKUP(Tabela2[[#This Row],[SIEMA]],Siema2025,73,FALSE)</f>
        <v/>
      </c>
      <c r="AZ140" s="108" t="str">
        <f>VLOOKUP(Tabela2[[#This Row],[SIEMA]],Siema2025,75,FALSE)</f>
        <v/>
      </c>
      <c r="BA140" s="108" t="str">
        <f>VLOOKUP(Tabela2[[#This Row],[SIEMA]],Siema2025,77,FALSE)</f>
        <v/>
      </c>
      <c r="BB140" s="108" t="str">
        <f>VLOOKUP(Tabela2[[#This Row],[SIEMA]],Siema2025,79,FALSE)</f>
        <v/>
      </c>
      <c r="BC140" s="108" t="str">
        <f>IF(Tabela2[[#This Row],[Outro(s) ]] = "X", "PREENCHER","NA")</f>
        <v>NA</v>
      </c>
      <c r="BD140" s="108" t="str">
        <f>VLOOKUP(Tabela2[[#This Row],[SIEMA]],Siema2025,82,FALSE)</f>
        <v/>
      </c>
      <c r="BE140" s="108" t="str">
        <f>VLOOKUP(Tabela2[[#This Row],[SIEMA]],Siema2025,81,FALSE)</f>
        <v/>
      </c>
      <c r="BF140" s="110" t="str">
        <f>VLOOKUP(Tabela2[[#This Row],[SIEMA]],Siema2025,28,FALSE)</f>
        <v>Petrobras</v>
      </c>
      <c r="BG140" s="110"/>
      <c r="BH140" s="111" t="str">
        <f>VLOOKUP(Tabela2[[#This Row],[SIEMA]],Siema2025,29,FALSE)</f>
        <v>33000167100750</v>
      </c>
      <c r="BI140" s="112" t="str">
        <f>VLOOKUP(Tabela2[[#This Row],[SIEMA]],Siema2025,107,FALSE)</f>
        <v>Não</v>
      </c>
      <c r="BJ140" s="107" t="s">
        <v>7099</v>
      </c>
      <c r="BK140" s="104" t="s">
        <v>2696</v>
      </c>
      <c r="BL140" s="140">
        <v>45947</v>
      </c>
      <c r="BM140" s="108">
        <f ca="1">IF(Tabela2[[#This Row],[Data de atendimento do Ibama (considerar o primeiro documento/ação)]]="",_xlfn.DAYS(TODAY(),J140),_xlfn.DAYS(Tabela2[[#This Row],[Data de atendimento do Ibama (considerar o primeiro documento/ação)]],J140))</f>
        <v>229</v>
      </c>
      <c r="BN140" s="108" t="str">
        <f>IF(Tabela2[[#This Row],[Atendido pelo Ibama ("Não" ou "Sim")]]="Não","Preencher", IF(Tabela2[[#This Row],[Atendido pelo Ibama ("Não" ou "Sim")]]="Sim","NA",""))</f>
        <v>NA</v>
      </c>
      <c r="BO140" s="114" t="s">
        <v>7165</v>
      </c>
      <c r="BP140" s="108" t="str">
        <f>IF(Tabela2[[#This Row],[Forma de atendimento (primeiro documento/ação)]]= "Outros (especificar)", "PREENCHER","NA")</f>
        <v>NA</v>
      </c>
      <c r="BQ140" s="106" t="s">
        <v>123</v>
      </c>
      <c r="BR140" s="108" t="str">
        <f>IF(Tabela2[[#This Row],[Equipe do Ibama foi a campo? Houve sobrevoo do Poseidon?]] = "Sim", "PREENCHER","NA")</f>
        <v>NA</v>
      </c>
      <c r="BS140" s="108" t="str">
        <f>IF(Tabela2[[#This Row],[Se sim, foi emitida Ordem de Emergência? (informações vinculada à coluna CK)]] = "Sim", "PREENCHER","NA")</f>
        <v>NA</v>
      </c>
      <c r="BT140" s="108" t="s">
        <v>7101</v>
      </c>
      <c r="BU140" s="108" t="s">
        <v>2696</v>
      </c>
      <c r="BV140" s="108" t="s">
        <v>123</v>
      </c>
      <c r="BW140" s="108" t="s">
        <v>2696</v>
      </c>
      <c r="BX140" s="106" t="s">
        <v>7102</v>
      </c>
      <c r="BY140" s="140">
        <v>46017</v>
      </c>
      <c r="BZ140" s="104">
        <f>IF(Tabela2[[#This Row],[Data do documento de encerramento]]="NA","NA",IF(Tabela2[[#This Row],[Data do documento de encerramento]]="","Pendente de conclusão/ encerramento",_xlfn.DAYS(Tabela2[[#This Row],[Data do documento de encerramento]],J140)))</f>
        <v>299</v>
      </c>
      <c r="CA140" s="107"/>
      <c r="CB140" s="107"/>
      <c r="CC140" s="115" t="s">
        <v>7140</v>
      </c>
      <c r="CD140" s="107" t="s">
        <v>123</v>
      </c>
      <c r="CE140" s="107" t="s">
        <v>123</v>
      </c>
      <c r="CF140" s="107" t="s">
        <v>7141</v>
      </c>
    </row>
    <row r="141" spans="1:84" ht="60.75">
      <c r="A141" s="182">
        <v>20253361255</v>
      </c>
      <c r="B141" s="170" t="s">
        <v>7783</v>
      </c>
      <c r="C141" s="108" t="s">
        <v>672</v>
      </c>
      <c r="D141" s="106" t="s">
        <v>637</v>
      </c>
      <c r="E141" s="106" t="s">
        <v>7488</v>
      </c>
      <c r="F141" s="106"/>
      <c r="G141" s="106" t="s">
        <v>7784</v>
      </c>
      <c r="H141" s="106" t="s">
        <v>7785</v>
      </c>
      <c r="I141" s="104" t="str">
        <f>VLOOKUP(Tabela2[[#This Row],[SIEMA]],Siema2025,19,FALSE)</f>
        <v>Santos</v>
      </c>
      <c r="J141" s="105">
        <f>VLOOKUP(Tabela2[[#This Row],[SIEMA]],Siema2025,2,FALSE)</f>
        <v>45718</v>
      </c>
      <c r="K141" s="105" t="str">
        <f>VLOOKUP(Tabela2[[#This Row],[SIEMA]],Siema2025,16,FALSE)</f>
        <v>Domingo</v>
      </c>
      <c r="L141" s="106" t="str">
        <f>IF(Tabela2[[#This Row],[Data]]="","Sem Informação",VLOOKUP(MONTH(Tabela2[[#This Row],[Data]]),'[1]Validação de dados'!$I$1:$J$13,2,0))</f>
        <v>Março</v>
      </c>
      <c r="M141" s="104">
        <f>YEAR(Tabela2[[#This Row],[Data]])</f>
        <v>2025</v>
      </c>
      <c r="N141" s="105" t="str">
        <f>VLOOKUP(Tabela2[[#This Row],[SIEMA]],Siema2025,17,FALSE)</f>
        <v>Vespertino</v>
      </c>
      <c r="O141" s="105" t="s">
        <v>111</v>
      </c>
      <c r="P141" s="104" t="str">
        <f>VLOOKUP(Tabela2[[#This Row],[SIEMA]],Siema2025,21,FALSE)</f>
        <v>Durante a etapa de bombeio de fluido em uma intervenção em equipamento submarino, foi identificado um escape na conexão de uma das mangueiras do sistema de bombeamento operado pelo ROV (Veículo Operado Remotamente), resultando na liberação de 0,00000575 m³ de fluido hidráulico base óleo Shell Tellus 32 para o mar.</v>
      </c>
      <c r="Q141" s="104" t="s">
        <v>7094</v>
      </c>
      <c r="R141" s="104" t="s">
        <v>7471</v>
      </c>
      <c r="S141" s="107" t="s">
        <v>7096</v>
      </c>
      <c r="T141" s="104">
        <v>5.75E-6</v>
      </c>
      <c r="U141" s="104" t="s">
        <v>7111</v>
      </c>
      <c r="V141" s="104" t="s">
        <v>7472</v>
      </c>
      <c r="W141" s="104"/>
      <c r="X141" s="113"/>
      <c r="Y141" s="109" t="str">
        <f>IF(W141="","", IF(W141="NC","", IF(W141="NE","", IF(W141="NA","",IFERROR(VLOOKUP(W141,Produtos!$A$1:$C$2319,2,FALSE),"Não Cadastrado")))))</f>
        <v/>
      </c>
      <c r="Z141" s="104"/>
      <c r="AA141" s="104"/>
      <c r="AB141" s="104" t="str">
        <f>IF(W141="","",IF(ISNUMBER(W141)=FALSE,"Não se aplica",IFERROR(VLOOKUP(W141,Produtos!$A$1:$C$2319,3,FALSE),"Não Cadastrado")))</f>
        <v/>
      </c>
      <c r="AC141" s="104"/>
      <c r="AD141" s="108"/>
      <c r="AE141" s="107" t="str">
        <f>IF(AC141="","", IF(AC141="NC","", IF(AC141="NE","", IF(AC141="NA","",IFERROR(VLOOKUP(AC141,Produtos!$A$1:$C$2319,2,FALSE),"Não Cadastrado")))))</f>
        <v/>
      </c>
      <c r="AF141" s="104"/>
      <c r="AG141" s="104"/>
      <c r="AH141" s="104" t="str">
        <f>IF(AC141="","",IF(ISNUMBER(AC141)=FALSE,"Não se aplica",IFERROR(VLOOKUP(AC141,Produtos!$A$1:$C$2319,3,FALSE),"Não Cadastrado")))</f>
        <v/>
      </c>
      <c r="AI141" s="104"/>
      <c r="AJ141" s="104" t="str">
        <f>VLOOKUP(Tabela2[[#This Row],[SIEMA]],Siema2025,26,FALSE)</f>
        <v>Falha na vedação da interface da conexão da mangueira do ROV.</v>
      </c>
      <c r="AK141" s="107" t="s">
        <v>7229</v>
      </c>
      <c r="AL141" s="107" t="s">
        <v>7285</v>
      </c>
      <c r="AM141" s="107"/>
      <c r="AN141" s="108" t="str">
        <f>VLOOKUP(Tabela2[[#This Row],[SIEMA]],Siema2025,51,FALSE)</f>
        <v/>
      </c>
      <c r="AO141" s="108" t="str">
        <f>VLOOKUP(Tabela2[[#This Row],[SIEMA]],Siema2025,53,FALSE)</f>
        <v/>
      </c>
      <c r="AP141" s="108" t="str">
        <f>VLOOKUP(Tabela2[[#This Row],[SIEMA]],Siema2025,55,FALSE)</f>
        <v/>
      </c>
      <c r="AQ141" s="108" t="str">
        <f>VLOOKUP(Tabela2[[#This Row],[SIEMA]],Siema2025,57,FALSE)</f>
        <v/>
      </c>
      <c r="AR141" s="108" t="str">
        <f>VLOOKUP(Tabela2[[#This Row],[SIEMA]],Siema2025,59,FALSE)</f>
        <v/>
      </c>
      <c r="AS141" s="108" t="str">
        <f>VLOOKUP(Tabela2[[#This Row],[SIEMA]],Siema2025,61,FALSE)</f>
        <v>X</v>
      </c>
      <c r="AT141" s="108" t="str">
        <f>VLOOKUP(Tabela2[[#This Row],[SIEMA]],Siema2025,63,FALSE)</f>
        <v/>
      </c>
      <c r="AU141" s="108" t="str">
        <f>VLOOKUP(Tabela2[[#This Row],[SIEMA]],Siema2025,65,FALSE)</f>
        <v/>
      </c>
      <c r="AV141" s="108" t="str">
        <f>VLOOKUP(Tabela2[[#This Row],[SIEMA]],Siema2025,67,FALSE)</f>
        <v/>
      </c>
      <c r="AW141" s="108" t="str">
        <f>VLOOKUP(Tabela2[[#This Row],[SIEMA]],Siema2025,69,FALSE)</f>
        <v/>
      </c>
      <c r="AX141" s="108" t="str">
        <f>VLOOKUP(Tabela2[[#This Row],[SIEMA]],Siema2025,71,FALSE)</f>
        <v/>
      </c>
      <c r="AY141" s="108" t="str">
        <f>VLOOKUP(Tabela2[[#This Row],[SIEMA]],Siema2025,73,FALSE)</f>
        <v/>
      </c>
      <c r="AZ141" s="108" t="str">
        <f>VLOOKUP(Tabela2[[#This Row],[SIEMA]],Siema2025,75,FALSE)</f>
        <v/>
      </c>
      <c r="BA141" s="108" t="str">
        <f>VLOOKUP(Tabela2[[#This Row],[SIEMA]],Siema2025,77,FALSE)</f>
        <v/>
      </c>
      <c r="BB141" s="108" t="str">
        <f>VLOOKUP(Tabela2[[#This Row],[SIEMA]],Siema2025,79,FALSE)</f>
        <v/>
      </c>
      <c r="BC141" s="108" t="str">
        <f>IF(Tabela2[[#This Row],[Outro(s) ]] = "X", "PREENCHER","NA")</f>
        <v>NA</v>
      </c>
      <c r="BD141" s="108" t="str">
        <f>VLOOKUP(Tabela2[[#This Row],[SIEMA]],Siema2025,82,FALSE)</f>
        <v/>
      </c>
      <c r="BE141" s="108" t="str">
        <f>VLOOKUP(Tabela2[[#This Row],[SIEMA]],Siema2025,81,FALSE)</f>
        <v/>
      </c>
      <c r="BF141" s="110" t="str">
        <f>VLOOKUP(Tabela2[[#This Row],[SIEMA]],Siema2025,28,FALSE)</f>
        <v>Petrobras</v>
      </c>
      <c r="BG141" s="110"/>
      <c r="BH141" s="111">
        <v>33000167000101</v>
      </c>
      <c r="BI141" s="112" t="str">
        <f>VLOOKUP(Tabela2[[#This Row],[SIEMA]],Siema2025,107,FALSE)</f>
        <v>Não</v>
      </c>
      <c r="BJ141" s="107" t="s">
        <v>7099</v>
      </c>
      <c r="BK141" s="104" t="s">
        <v>2696</v>
      </c>
      <c r="BL141" s="1">
        <v>45721</v>
      </c>
      <c r="BM141" s="108">
        <f ca="1">IF(Tabela2[[#This Row],[Data de atendimento do Ibama (considerar o primeiro documento/ação)]]="",_xlfn.DAYS(TODAY(),J141),_xlfn.DAYS(Tabela2[[#This Row],[Data de atendimento do Ibama (considerar o primeiro documento/ação)]],J141))</f>
        <v>3</v>
      </c>
      <c r="BN141" s="108" t="str">
        <f>IF(Tabela2[[#This Row],[Atendido pelo Ibama ("Não" ou "Sim")]]="Não","Preencher", IF(Tabela2[[#This Row],[Atendido pelo Ibama ("Não" ou "Sim")]]="Sim","NA",""))</f>
        <v>NA</v>
      </c>
      <c r="BO141" s="114" t="s">
        <v>7100</v>
      </c>
      <c r="BP141" s="108" t="str">
        <f>IF(Tabela2[[#This Row],[Forma de atendimento (primeiro documento/ação)]]= "Outros (especificar)", "PREENCHER","NA")</f>
        <v>NA</v>
      </c>
      <c r="BQ141" s="106" t="s">
        <v>123</v>
      </c>
      <c r="BR141" s="108" t="str">
        <f>IF(Tabela2[[#This Row],[Equipe do Ibama foi a campo? Houve sobrevoo do Poseidon?]] = "Sim", "PREENCHER","NA")</f>
        <v>NA</v>
      </c>
      <c r="BS141" s="108" t="str">
        <f>IF(Tabela2[[#This Row],[Se sim, foi emitida Ordem de Emergência? (informações vinculada à coluna CK)]] = "Sim", "PREENCHER","NA")</f>
        <v>NA</v>
      </c>
      <c r="BT141" s="108" t="s">
        <v>7101</v>
      </c>
      <c r="BU141" s="108" t="s">
        <v>2696</v>
      </c>
      <c r="BV141" s="108" t="s">
        <v>123</v>
      </c>
      <c r="BW141" s="108" t="s">
        <v>2696</v>
      </c>
      <c r="BX141" s="106" t="s">
        <v>7102</v>
      </c>
      <c r="BY141" s="1">
        <v>46007</v>
      </c>
      <c r="BZ141" s="104">
        <f>IF(Tabela2[[#This Row],[Data do documento de encerramento]]="NA","NA",IF(Tabela2[[#This Row],[Data do documento de encerramento]]="","Pendente de conclusão/ encerramento",_xlfn.DAYS(Tabela2[[#This Row],[Data do documento de encerramento]],J141)))</f>
        <v>289</v>
      </c>
      <c r="CA141" s="107"/>
      <c r="CB141" s="107" t="s">
        <v>7277</v>
      </c>
      <c r="CC141" s="107" t="s">
        <v>7140</v>
      </c>
      <c r="CD141" s="107" t="s">
        <v>123</v>
      </c>
      <c r="CE141" s="107" t="s">
        <v>123</v>
      </c>
      <c r="CF141" s="107" t="s">
        <v>7105</v>
      </c>
    </row>
    <row r="142" spans="1:84" ht="45.75">
      <c r="A142" s="169">
        <v>20253354007</v>
      </c>
      <c r="B142" s="170" t="s">
        <v>7786</v>
      </c>
      <c r="C142" s="108" t="str">
        <f>VLOOKUP(Tabela2[[#This Row],[SIEMA]],Siema2025,4,FALSE)</f>
        <v xml:space="preserve"> RJ</v>
      </c>
      <c r="D142" s="106" t="str">
        <f>VLOOKUP(Tabela2[[#This Row],[SIEMA]],Siema2025,3,FALSE)</f>
        <v xml:space="preserve">Rio de Janeiro </v>
      </c>
      <c r="E142" s="106" t="s">
        <v>7184</v>
      </c>
      <c r="F142" s="106" t="s">
        <v>7787</v>
      </c>
      <c r="G142" s="106" t="s">
        <v>7788</v>
      </c>
      <c r="H142" s="106" t="s">
        <v>7789</v>
      </c>
      <c r="I142" s="104" t="s">
        <v>7120</v>
      </c>
      <c r="J142" s="105">
        <f>VLOOKUP(Tabela2[[#This Row],[SIEMA]],Siema2025,2,FALSE)</f>
        <v>45719</v>
      </c>
      <c r="K142" s="105" t="str">
        <f>VLOOKUP(Tabela2[[#This Row],[SIEMA]],Siema2025,16,FALSE)</f>
        <v>Segunda</v>
      </c>
      <c r="L142" s="106" t="str">
        <f>IF(Tabela2[[#This Row],[Data]]="","Sem Informação",VLOOKUP(MONTH(Tabela2[[#This Row],[Data]]),'[1]Validação de dados'!$I$1:$J$13,2,0))</f>
        <v>Março</v>
      </c>
      <c r="M142" s="104">
        <f>YEAR(Tabela2[[#This Row],[Data]])</f>
        <v>2025</v>
      </c>
      <c r="N142" s="105" t="str">
        <f>VLOOKUP(Tabela2[[#This Row],[SIEMA]],Siema2025,17,FALSE)</f>
        <v>Vespertino</v>
      </c>
      <c r="O142" s="105" t="str">
        <f>VLOOKUP(Tabela2[[#This Row],[SIEMA]],Siema2025,5,FALSE)</f>
        <v>Rodovia</v>
      </c>
      <c r="P142" s="104" t="str">
        <f>VLOOKUP(Tabela2[[#This Row],[SIEMA]],Siema2025,21,FALSE)</f>
        <v/>
      </c>
      <c r="Q142" s="104">
        <v>1202</v>
      </c>
      <c r="R142" s="104" t="s">
        <v>1669</v>
      </c>
      <c r="S142" s="107" t="str">
        <f>IF(Q142="","", IF(Q142="NC","", IF(Q142="NE","", IF(Q142="NA","",IFERROR(VLOOKUP(Q142,Produtos!$A$1:$C$2319,2,FALSE),"Não Cadastrado")))))</f>
        <v>GASÓLEO ou ÓLEO DIESEL ou ÓLEO PARA AQUECIMENTO, LEVE</v>
      </c>
      <c r="T142" s="104">
        <v>35000</v>
      </c>
      <c r="U142" s="104" t="s">
        <v>648</v>
      </c>
      <c r="V142" s="104">
        <f>IF(Q142="","",IF(ISNUMBER(Q142)=FALSE,"Não se aplica",IFERROR(VLOOKUP(Q142,Produtos!$A$1:$C$2319,3,FALSE),"Não Cadastrado")))</f>
        <v>3</v>
      </c>
      <c r="W142" s="104" t="str">
        <f>VLOOKUP(Tabela2[[#This Row],[SIEMA]],Siema2025,10,FALSE)</f>
        <v/>
      </c>
      <c r="X142" s="113" t="str">
        <f>IF(Tabela2[[#This Row],[Origem do acidente]] = "Plataforma", "PREENCHER","NA")</f>
        <v>NA</v>
      </c>
      <c r="Y142" s="109" t="str">
        <f>IF(W142="","", IF(W142="NC","", IF(W142="NE","", IF(W142="NA","",IFERROR(VLOOKUP(W142,Produtos!$A$1:$C$2319,2,FALSE),"Não Cadastrado")))))</f>
        <v/>
      </c>
      <c r="Z142" s="104" t="str">
        <f>VLOOKUP(Tabela2[[#This Row],[SIEMA]],Siema2025,11,FALSE)</f>
        <v xml:space="preserve"> </v>
      </c>
      <c r="AA142" s="104" t="str">
        <f>VLOOKUP(Tabela2[[#This Row],[SIEMA]],Siema2025,12,FALSE)</f>
        <v xml:space="preserve"> </v>
      </c>
      <c r="AB142" s="104" t="str">
        <f>IF(W142="","",IF(ISNUMBER(W142)=FALSE,"Não se aplica",IFERROR(VLOOKUP(W142,Produtos!$A$1:$C$2319,3,FALSE),"Não Cadastrado")))</f>
        <v/>
      </c>
      <c r="AC142" s="104"/>
      <c r="AD142" s="108" t="str">
        <f>IF(Tabela2[[#This Row],[Origem do acidente]] = "Plataforma", "PREENCHER","NA")</f>
        <v>NA</v>
      </c>
      <c r="AE142" s="107" t="str">
        <f>IF(AC142="","", IF(AC142="NC","", IF(AC142="NE","", IF(AC142="NA","",IFERROR(VLOOKUP(AC142,Produtos!$A$1:$C$2319,2,FALSE),"Não Cadastrado")))))</f>
        <v/>
      </c>
      <c r="AF142" s="104"/>
      <c r="AG142" s="104"/>
      <c r="AH142" s="104" t="str">
        <f>IF(AC142="","",IF(ISNUMBER(AC142)=FALSE,"Não se aplica",IFERROR(VLOOKUP(AC142,Produtos!$A$1:$C$2319,3,FALSE),"Não Cadastrado")))</f>
        <v/>
      </c>
      <c r="AI142" s="104"/>
      <c r="AJ142" s="104" t="str">
        <f>VLOOKUP(Tabela2[[#This Row],[SIEMA]],Siema2025,26,FALSE)</f>
        <v>Perda de controle</v>
      </c>
      <c r="AK142" s="107" t="s">
        <v>7311</v>
      </c>
      <c r="AL142" s="107" t="s">
        <v>7358</v>
      </c>
      <c r="AM142" s="107" t="s">
        <v>7180</v>
      </c>
      <c r="AN142" s="108" t="str">
        <f>VLOOKUP(Tabela2[[#This Row],[SIEMA]],Siema2025,51,FALSE)</f>
        <v>X</v>
      </c>
      <c r="AO142" s="108" t="str">
        <f>VLOOKUP(Tabela2[[#This Row],[SIEMA]],Siema2025,53,FALSE)</f>
        <v/>
      </c>
      <c r="AP142" s="108" t="str">
        <f>VLOOKUP(Tabela2[[#This Row],[SIEMA]],Siema2025,55,FALSE)</f>
        <v/>
      </c>
      <c r="AQ142" s="108" t="str">
        <f>VLOOKUP(Tabela2[[#This Row],[SIEMA]],Siema2025,57,FALSE)</f>
        <v/>
      </c>
      <c r="AR142" s="108" t="str">
        <f>VLOOKUP(Tabela2[[#This Row],[SIEMA]],Siema2025,59,FALSE)</f>
        <v/>
      </c>
      <c r="AS142" s="108" t="str">
        <f>VLOOKUP(Tabela2[[#This Row],[SIEMA]],Siema2025,61,FALSE)</f>
        <v/>
      </c>
      <c r="AT142" s="108" t="str">
        <f>VLOOKUP(Tabela2[[#This Row],[SIEMA]],Siema2025,63,FALSE)</f>
        <v/>
      </c>
      <c r="AU142" s="108" t="str">
        <f>VLOOKUP(Tabela2[[#This Row],[SIEMA]],Siema2025,65,FALSE)</f>
        <v>X</v>
      </c>
      <c r="AV142" s="108" t="str">
        <f>VLOOKUP(Tabela2[[#This Row],[SIEMA]],Siema2025,67,FALSE)</f>
        <v/>
      </c>
      <c r="AW142" s="108" t="str">
        <f>VLOOKUP(Tabela2[[#This Row],[SIEMA]],Siema2025,69,FALSE)</f>
        <v/>
      </c>
      <c r="AX142" s="108" t="str">
        <f>VLOOKUP(Tabela2[[#This Row],[SIEMA]],Siema2025,71,FALSE)</f>
        <v/>
      </c>
      <c r="AY142" s="108" t="str">
        <f>VLOOKUP(Tabela2[[#This Row],[SIEMA]],Siema2025,73,FALSE)</f>
        <v/>
      </c>
      <c r="AZ142" s="108" t="str">
        <f>VLOOKUP(Tabela2[[#This Row],[SIEMA]],Siema2025,75,FALSE)</f>
        <v/>
      </c>
      <c r="BA142" s="108" t="str">
        <f>VLOOKUP(Tabela2[[#This Row],[SIEMA]],Siema2025,77,FALSE)</f>
        <v/>
      </c>
      <c r="BB142" s="108" t="str">
        <f>VLOOKUP(Tabela2[[#This Row],[SIEMA]],Siema2025,79,FALSE)</f>
        <v/>
      </c>
      <c r="BC142" s="108" t="str">
        <f>IF(Tabela2[[#This Row],[Outro(s) ]] = "X", "PREENCHER","NA")</f>
        <v>NA</v>
      </c>
      <c r="BD142" s="108" t="str">
        <f>VLOOKUP(Tabela2[[#This Row],[SIEMA]],Siema2025,82,FALSE)</f>
        <v/>
      </c>
      <c r="BE142" s="108" t="str">
        <f>VLOOKUP(Tabela2[[#This Row],[SIEMA]],Siema2025,81,FALSE)</f>
        <v/>
      </c>
      <c r="BF142" t="s">
        <v>7790</v>
      </c>
      <c r="BG142" s="110"/>
      <c r="BH142" s="111" t="str">
        <f>VLOOKUP(Tabela2[[#This Row],[SIEMA]],Siema2025,29,FALSE)</f>
        <v/>
      </c>
      <c r="BI142" s="112" t="str">
        <f>VLOOKUP(Tabela2[[#This Row],[SIEMA]],Siema2025,107,FALSE)</f>
        <v>Não</v>
      </c>
      <c r="BJ142" s="107" t="s">
        <v>7099</v>
      </c>
      <c r="BK142" s="104" t="s">
        <v>2696</v>
      </c>
      <c r="BL142" s="140">
        <v>45818</v>
      </c>
      <c r="BM142" s="108">
        <f ca="1">IF(Tabela2[[#This Row],[Data de atendimento do Ibama (considerar o primeiro documento/ação)]]="",_xlfn.DAYS(TODAY(),J142),_xlfn.DAYS(Tabela2[[#This Row],[Data de atendimento do Ibama (considerar o primeiro documento/ação)]],J142))</f>
        <v>99</v>
      </c>
      <c r="BN142" s="108" t="str">
        <f>IF(Tabela2[[#This Row],[Atendido pelo Ibama ("Não" ou "Sim")]]="Não","Preencher", IF(Tabela2[[#This Row],[Atendido pelo Ibama ("Não" ou "Sim")]]="Sim","NA",""))</f>
        <v>NA</v>
      </c>
      <c r="BO142" s="114" t="s">
        <v>7100</v>
      </c>
      <c r="BP142" s="108" t="str">
        <f>IF(Tabela2[[#This Row],[Forma de atendimento (primeiro documento/ação)]]= "Outros (especificar)", "PREENCHER","NA")</f>
        <v>NA</v>
      </c>
      <c r="BQ142" s="106" t="s">
        <v>123</v>
      </c>
      <c r="BR142" s="108" t="s">
        <v>123</v>
      </c>
      <c r="BS142" s="108" t="s">
        <v>7120</v>
      </c>
      <c r="BT142" s="108" t="s">
        <v>7101</v>
      </c>
      <c r="BU142" s="108" t="s">
        <v>2696</v>
      </c>
      <c r="BV142" s="108" t="str">
        <f>IF(Tabela2[[#This Row],[Houve avaliação das informações pós-acidente solicitadas/enviadas?]] = "Sim", "PREENCHER","NA")</f>
        <v>PREENCHER</v>
      </c>
      <c r="BW142" s="108" t="str">
        <f>IF(Tabela2[[#This Row],[O Ibama aguarda resposta da empresa/OEMA, etc?]] = "Sim", "PREENCHER","NA")</f>
        <v>NA</v>
      </c>
      <c r="BX142" s="106"/>
      <c r="BY142" s="106"/>
      <c r="BZ142" s="104" t="str">
        <f>IF(Tabela2[[#This Row],[Data do documento de encerramento]]="NA","NA",IF(Tabela2[[#This Row],[Data do documento de encerramento]]="","Pendente de conclusão/ encerramento",_xlfn.DAYS(Tabela2[[#This Row],[Data do documento de encerramento]],J142)))</f>
        <v>Pendente de conclusão/ encerramento</v>
      </c>
      <c r="CA142" s="107" t="s">
        <v>7791</v>
      </c>
      <c r="CB142" s="107"/>
      <c r="CC142" s="115"/>
      <c r="CD142" s="107"/>
      <c r="CE142" s="107"/>
      <c r="CF142" s="107"/>
    </row>
    <row r="143" spans="1:84" ht="45.75">
      <c r="A143" s="169">
        <v>20253375615</v>
      </c>
      <c r="B143" s="170" t="s">
        <v>7792</v>
      </c>
      <c r="C143" s="108" t="str">
        <f>VLOOKUP(Tabela2[[#This Row],[SIEMA]],Siema2025,4,FALSE)</f>
        <v xml:space="preserve"> MG</v>
      </c>
      <c r="D143" s="106" t="str">
        <f>VLOOKUP(Tabela2[[#This Row],[SIEMA]],Siema2025,3,FALSE)</f>
        <v xml:space="preserve">Estiva </v>
      </c>
      <c r="E143" s="106" t="s">
        <v>4216</v>
      </c>
      <c r="F143" s="106" t="s">
        <v>7793</v>
      </c>
      <c r="G143" s="106" t="s">
        <v>7794</v>
      </c>
      <c r="H143" s="106" t="s">
        <v>7795</v>
      </c>
      <c r="I143" s="104" t="s">
        <v>7120</v>
      </c>
      <c r="J143" s="105">
        <f>VLOOKUP(Tabela2[[#This Row],[SIEMA]],Siema2025,2,FALSE)</f>
        <v>45719</v>
      </c>
      <c r="K143" s="105" t="str">
        <f>VLOOKUP(Tabela2[[#This Row],[SIEMA]],Siema2025,16,FALSE)</f>
        <v>Segunda</v>
      </c>
      <c r="L143" s="106" t="str">
        <f>IF(Tabela2[[#This Row],[Data]]="","Sem Informação",VLOOKUP(MONTH(Tabela2[[#This Row],[Data]]),'[1]Validação de dados'!$I$1:$J$13,2,0))</f>
        <v>Março</v>
      </c>
      <c r="M143" s="104">
        <f>YEAR(Tabela2[[#This Row],[Data]])</f>
        <v>2025</v>
      </c>
      <c r="N143" s="105" t="str">
        <f>VLOOKUP(Tabela2[[#This Row],[SIEMA]],Siema2025,17,FALSE)</f>
        <v>Vespertino</v>
      </c>
      <c r="O143" s="105" t="str">
        <f>VLOOKUP(Tabela2[[#This Row],[SIEMA]],Siema2025,5,FALSE)</f>
        <v>Rodovia</v>
      </c>
      <c r="P143" s="104" t="str">
        <f>VLOOKUP(Tabela2[[#This Row],[SIEMA]],Siema2025,21,FALSE)</f>
        <v>CONFORME RELATOS O VEÍCULO SEGUIA SENTIDO NORTE EM FAIXA 01, QUANDO O USUÁRIO ALEGA QUE AO ADENTRAR A CURVA PERDEU O CONTROLE DIRECIONAL, CHOCANDO CONTRA BARREIRA DE CONCRETO EM CANTEIRO CENTRAL, VINDO A ATRAVESSAR A PISTA E CHOCAR CONTRA DEFENSA METÁLICA EM CANTEIRO LATERAL E EM ATO CONTÍNUO VEIO A TOMBAR E REPOUSAR TOMBADO INTERDITANDO TODAS AS FAIXAS ONDE EM SEGUIDO VEIO SE INCENDIAR.</v>
      </c>
      <c r="Q143" s="104">
        <v>1202</v>
      </c>
      <c r="R143" s="104" t="s">
        <v>7796</v>
      </c>
      <c r="S143" s="107" t="str">
        <f>IF(Q143="","", IF(Q143="NC","", IF(Q143="NE","", IF(Q143="NA","",IFERROR(VLOOKUP(Q143,Produtos!$A$1:$C$2319,2,FALSE),"Não Cadastrado")))))</f>
        <v>GASÓLEO ou ÓLEO DIESEL ou ÓLEO PARA AQUECIMENTO, LEVE</v>
      </c>
      <c r="T143" s="104">
        <v>20000</v>
      </c>
      <c r="U143" s="104" t="s">
        <v>648</v>
      </c>
      <c r="V143" s="104">
        <f>IF(Q143="","",IF(ISNUMBER(Q143)=FALSE,"Não se aplica",IFERROR(VLOOKUP(Q143,Produtos!$A$1:$C$2319,3,FALSE),"Não Cadastrado")))</f>
        <v>3</v>
      </c>
      <c r="W143" s="104" t="str">
        <f>VLOOKUP(Tabela2[[#This Row],[SIEMA]],Siema2025,10,FALSE)</f>
        <v/>
      </c>
      <c r="X143" s="113" t="str">
        <f>IF(Tabela2[[#This Row],[Origem do acidente]] = "Plataforma", "PREENCHER","NA")</f>
        <v>NA</v>
      </c>
      <c r="Y143" s="109" t="str">
        <f>IF(W143="","", IF(W143="NC","", IF(W143="NE","", IF(W143="NA","",IFERROR(VLOOKUP(W143,Produtos!$A$1:$C$2319,2,FALSE),"Não Cadastrado")))))</f>
        <v/>
      </c>
      <c r="Z143" s="104" t="str">
        <f>VLOOKUP(Tabela2[[#This Row],[SIEMA]],Siema2025,11,FALSE)</f>
        <v xml:space="preserve"> </v>
      </c>
      <c r="AA143" s="104" t="str">
        <f>VLOOKUP(Tabela2[[#This Row],[SIEMA]],Siema2025,12,FALSE)</f>
        <v xml:space="preserve"> </v>
      </c>
      <c r="AB143" s="104" t="str">
        <f>IF(W143="","",IF(ISNUMBER(W143)=FALSE,"Não se aplica",IFERROR(VLOOKUP(W143,Produtos!$A$1:$C$2319,3,FALSE),"Não Cadastrado")))</f>
        <v/>
      </c>
      <c r="AC143" s="104"/>
      <c r="AD143" s="108" t="str">
        <f>IF(Tabela2[[#This Row],[Origem do acidente]] = "Plataforma", "PREENCHER","NA")</f>
        <v>NA</v>
      </c>
      <c r="AE143" s="107" t="str">
        <f>IF(AC143="","", IF(AC143="NC","", IF(AC143="NE","", IF(AC143="NA","",IFERROR(VLOOKUP(AC143,Produtos!$A$1:$C$2319,2,FALSE),"Não Cadastrado")))))</f>
        <v/>
      </c>
      <c r="AF143" s="104"/>
      <c r="AG143" s="104"/>
      <c r="AH143" s="104" t="str">
        <f>IF(AC143="","",IF(ISNUMBER(AC143)=FALSE,"Não se aplica",IFERROR(VLOOKUP(AC143,Produtos!$A$1:$C$2319,3,FALSE),"Não Cadastrado")))</f>
        <v/>
      </c>
      <c r="AI143" s="104"/>
      <c r="AJ143" s="104" t="str">
        <f>VLOOKUP(Tabela2[[#This Row],[SIEMA]],Siema2025,26,FALSE)</f>
        <v>CONFORME RELATOS O VEÍCULO SEGUIA SENTIDO NORTE EM FAIXA 01, QUANDO O USUÁRIO ALEGA QUE AO ADENTRAR A CURVA PERDEU O CONTROLE DIRECIONAL, CHOCANDO CONTRA BARREIRA DE CONCRETO EM CANTEIRO CENTRAL, VINDO A ATRAVESSAR A PISTA E CHOCAR CONTRA DEFENSA METÁLICA EM CANTEIRO LATERAL E EM ATO CONTÍNUO VEIO A TOMBAR E REPOUSAR TOMBADO INTERDITANDO TODAS AS FAIXAS ONDE EM SEGUIDO VEIO SE INCENDIAR.</v>
      </c>
      <c r="AK143" s="107" t="s">
        <v>7311</v>
      </c>
      <c r="AL143" s="107" t="s">
        <v>7358</v>
      </c>
      <c r="AM143" s="107" t="s">
        <v>7180</v>
      </c>
      <c r="AN143" s="108" t="str">
        <f>VLOOKUP(Tabela2[[#This Row],[SIEMA]],Siema2025,51,FALSE)</f>
        <v/>
      </c>
      <c r="AO143" s="108" t="str">
        <f>VLOOKUP(Tabela2[[#This Row],[SIEMA]],Siema2025,53,FALSE)</f>
        <v/>
      </c>
      <c r="AP143" s="108" t="str">
        <f>VLOOKUP(Tabela2[[#This Row],[SIEMA]],Siema2025,55,FALSE)</f>
        <v/>
      </c>
      <c r="AQ143" s="108" t="str">
        <f>VLOOKUP(Tabela2[[#This Row],[SIEMA]],Siema2025,57,FALSE)</f>
        <v/>
      </c>
      <c r="AR143" s="108" t="str">
        <f>VLOOKUP(Tabela2[[#This Row],[SIEMA]],Siema2025,59,FALSE)</f>
        <v/>
      </c>
      <c r="AS143" s="108" t="str">
        <f>VLOOKUP(Tabela2[[#This Row],[SIEMA]],Siema2025,61,FALSE)</f>
        <v/>
      </c>
      <c r="AT143" s="108" t="str">
        <f>VLOOKUP(Tabela2[[#This Row],[SIEMA]],Siema2025,63,FALSE)</f>
        <v/>
      </c>
      <c r="AU143" s="108" t="str">
        <f>VLOOKUP(Tabela2[[#This Row],[SIEMA]],Siema2025,65,FALSE)</f>
        <v>X</v>
      </c>
      <c r="AV143" s="108" t="str">
        <f>VLOOKUP(Tabela2[[#This Row],[SIEMA]],Siema2025,67,FALSE)</f>
        <v/>
      </c>
      <c r="AW143" s="108" t="str">
        <f>VLOOKUP(Tabela2[[#This Row],[SIEMA]],Siema2025,69,FALSE)</f>
        <v/>
      </c>
      <c r="AX143" s="108" t="str">
        <f>VLOOKUP(Tabela2[[#This Row],[SIEMA]],Siema2025,71,FALSE)</f>
        <v/>
      </c>
      <c r="AY143" s="108" t="str">
        <f>VLOOKUP(Tabela2[[#This Row],[SIEMA]],Siema2025,73,FALSE)</f>
        <v/>
      </c>
      <c r="AZ143" s="108" t="str">
        <f>VLOOKUP(Tabela2[[#This Row],[SIEMA]],Siema2025,75,FALSE)</f>
        <v/>
      </c>
      <c r="BA143" s="108" t="str">
        <f>VLOOKUP(Tabela2[[#This Row],[SIEMA]],Siema2025,77,FALSE)</f>
        <v/>
      </c>
      <c r="BB143" s="108" t="str">
        <f>VLOOKUP(Tabela2[[#This Row],[SIEMA]],Siema2025,79,FALSE)</f>
        <v/>
      </c>
      <c r="BC143" s="108" t="str">
        <f>IF(Tabela2[[#This Row],[Outro(s) ]] = "X", "PREENCHER","NA")</f>
        <v>NA</v>
      </c>
      <c r="BD143" s="108" t="str">
        <f>VLOOKUP(Tabela2[[#This Row],[SIEMA]],Siema2025,82,FALSE)</f>
        <v/>
      </c>
      <c r="BE143" s="108" t="str">
        <f>VLOOKUP(Tabela2[[#This Row],[SIEMA]],Siema2025,81,FALSE)</f>
        <v/>
      </c>
      <c r="BF143" s="152" t="s">
        <v>7797</v>
      </c>
      <c r="BG143" s="110"/>
      <c r="BH143" s="111">
        <v>8462283000103</v>
      </c>
      <c r="BI143" s="112" t="str">
        <f>VLOOKUP(Tabela2[[#This Row],[SIEMA]],Siema2025,107,FALSE)</f>
        <v>Não</v>
      </c>
      <c r="BJ143" s="107" t="s">
        <v>7099</v>
      </c>
      <c r="BK143" s="104" t="s">
        <v>2696</v>
      </c>
      <c r="BL143" s="140">
        <v>45722</v>
      </c>
      <c r="BM143" s="108">
        <f ca="1">IF(Tabela2[[#This Row],[Data de atendimento do Ibama (considerar o primeiro documento/ação)]]="",_xlfn.DAYS(TODAY(),J143),_xlfn.DAYS(Tabela2[[#This Row],[Data de atendimento do Ibama (considerar o primeiro documento/ação)]],J143))</f>
        <v>3</v>
      </c>
      <c r="BN143" s="108" t="str">
        <f>IF(Tabela2[[#This Row],[Atendido pelo Ibama ("Não" ou "Sim")]]="Não","Preencher", IF(Tabela2[[#This Row],[Atendido pelo Ibama ("Não" ou "Sim")]]="Sim","NA",""))</f>
        <v>NA</v>
      </c>
      <c r="BO143" s="114" t="s">
        <v>7100</v>
      </c>
      <c r="BP143" s="108" t="str">
        <f>IF(Tabela2[[#This Row],[Forma de atendimento (primeiro documento/ação)]]= "Outros (especificar)", "PREENCHER","NA")</f>
        <v>NA</v>
      </c>
      <c r="BQ143" s="106" t="s">
        <v>123</v>
      </c>
      <c r="BR143" s="108" t="s">
        <v>123</v>
      </c>
      <c r="BS143" s="108" t="s">
        <v>7120</v>
      </c>
      <c r="BT143" s="108" t="s">
        <v>7101</v>
      </c>
      <c r="BU143" s="108" t="s">
        <v>2696</v>
      </c>
      <c r="BV143" s="108" t="str">
        <f>IF(Tabela2[[#This Row],[Houve avaliação das informações pós-acidente solicitadas/enviadas?]] = "Sim", "PREENCHER","NA")</f>
        <v>PREENCHER</v>
      </c>
      <c r="BW143" s="108" t="s">
        <v>2696</v>
      </c>
      <c r="BX143" s="106" t="s">
        <v>7769</v>
      </c>
      <c r="BY143" s="140">
        <v>45727</v>
      </c>
      <c r="BZ143" s="104">
        <f>IF(Tabela2[[#This Row],[Data do documento de encerramento]]="NA","NA",IF(Tabela2[[#This Row],[Data do documento de encerramento]]="","Pendente de conclusão/ encerramento",_xlfn.DAYS(Tabela2[[#This Row],[Data do documento de encerramento]],J143)))</f>
        <v>8</v>
      </c>
      <c r="CA143" s="107" t="s">
        <v>7770</v>
      </c>
      <c r="CB143" s="107"/>
      <c r="CC143" s="115"/>
      <c r="CD143" s="107"/>
      <c r="CE143" s="107"/>
      <c r="CF143" s="107"/>
    </row>
    <row r="144" spans="1:84" ht="30.75">
      <c r="A144" s="169">
        <v>20253754057</v>
      </c>
      <c r="B144" s="170" t="s">
        <v>7798</v>
      </c>
      <c r="C144" s="108" t="str">
        <f>VLOOKUP(Tabela2[[#This Row],[SIEMA]],Siema2025,4,FALSE)</f>
        <v xml:space="preserve"> SE</v>
      </c>
      <c r="D144" s="106" t="str">
        <f>VLOOKUP(Tabela2[[#This Row],[SIEMA]],Siema2025,3,FALSE)</f>
        <v xml:space="preserve">Japaratuba </v>
      </c>
      <c r="E144" s="106" t="str">
        <f>VLOOKUP(Tabela2[[#This Row],[SIEMA]],Siema2025,20,FALSE)</f>
        <v>Locação do poço 7-CP-2029D-SE, Japaratuba-SE.</v>
      </c>
      <c r="F144" s="106"/>
      <c r="G144" s="106" t="s">
        <v>7799</v>
      </c>
      <c r="H144" s="106" t="s">
        <v>7800</v>
      </c>
      <c r="I144" s="104" t="s">
        <v>7479</v>
      </c>
      <c r="J144" s="105">
        <f>VLOOKUP(Tabela2[[#This Row],[SIEMA]],Siema2025,2,FALSE)</f>
        <v>45720</v>
      </c>
      <c r="K144" s="105" t="str">
        <f>VLOOKUP(Tabela2[[#This Row],[SIEMA]],Siema2025,16,FALSE)</f>
        <v>Terça</v>
      </c>
      <c r="L144" s="106" t="str">
        <f>IF(Tabela2[[#This Row],[Data]]="","Sem Informação",VLOOKUP(MONTH(Tabela2[[#This Row],[Data]]),'[1]Validação de dados'!$I$1:$J$13,2,0))</f>
        <v>Março</v>
      </c>
      <c r="M144" s="104">
        <f>YEAR(Tabela2[[#This Row],[Data]])</f>
        <v>2025</v>
      </c>
      <c r="N144" s="105" t="str">
        <f>VLOOKUP(Tabela2[[#This Row],[SIEMA]],Siema2025,17,FALSE)</f>
        <v>Matutino</v>
      </c>
      <c r="O144" s="105" t="s">
        <v>145</v>
      </c>
      <c r="P144" s="104" t="str">
        <f>VLOOKUP(Tabela2[[#This Row],[SIEMA]],Siema2025,21,FALSE)</f>
        <v>Poço terrestre</v>
      </c>
      <c r="Q144" s="104">
        <v>1267</v>
      </c>
      <c r="R144" s="104" t="str">
        <f>VLOOKUP(Tabela2[[#This Row],[SIEMA]],Siema2025,10,FALSE)</f>
        <v/>
      </c>
      <c r="S144" s="107" t="s">
        <v>7301</v>
      </c>
      <c r="T144" s="104" t="s">
        <v>7801</v>
      </c>
      <c r="U144" s="104" t="str">
        <f>VLOOKUP(Tabela2[[#This Row],[SIEMA]],Siema2025,12,FALSE)</f>
        <v xml:space="preserve"> </v>
      </c>
      <c r="V144" s="104">
        <f>IF(Q144="","",IF(ISNUMBER(Q144)=FALSE,"Não se aplica",IFERROR(VLOOKUP(Q144,Produtos!$A$1:$C$2319,3,FALSE),"Não Cadastrado")))</f>
        <v>3</v>
      </c>
      <c r="W144" s="104" t="s">
        <v>7400</v>
      </c>
      <c r="X144" s="113" t="str">
        <f>IF(Tabela2[[#This Row],[Origem do acidente]] = "Plataforma", "PREENCHER","NA")</f>
        <v>NA</v>
      </c>
      <c r="Y144" s="109" t="str">
        <f>IF(W144="","", IF(W144="NC","", IF(W144="NE","", IF(W144="NA","",IFERROR(VLOOKUP(W144,Produtos!$A$1:$C$2319,2,FALSE),"Não Cadastrado")))))</f>
        <v>Não Cadastrado</v>
      </c>
      <c r="Z144" s="104" t="s">
        <v>7802</v>
      </c>
      <c r="AA144" s="104" t="str">
        <f>VLOOKUP(Tabela2[[#This Row],[SIEMA]],Siema2025,12,FALSE)</f>
        <v xml:space="preserve"> </v>
      </c>
      <c r="AB144" s="104" t="str">
        <f>IF(W144="","",IF(ISNUMBER(W144)=FALSE,"Não se aplica",IFERROR(VLOOKUP(W144,Produtos!$A$1:$C$2319,3,FALSE),"Não Cadastrado")))</f>
        <v>Não se aplica</v>
      </c>
      <c r="AC144" s="104"/>
      <c r="AD144" s="108" t="str">
        <f>IF(Tabela2[[#This Row],[Origem do acidente]] = "Plataforma", "PREENCHER","NA")</f>
        <v>NA</v>
      </c>
      <c r="AE144" s="107" t="str">
        <f>IF(AC144="","", IF(AC144="NC","", IF(AC144="NE","", IF(AC144="NA","",IFERROR(VLOOKUP(AC144,Produtos!$A$1:$C$2319,2,FALSE),"Não Cadastrado")))))</f>
        <v/>
      </c>
      <c r="AF144" s="104"/>
      <c r="AG144" s="104"/>
      <c r="AH144" s="104" t="str">
        <f>IF(AC144="","",IF(ISNUMBER(AC144)=FALSE,"Não se aplica",IFERROR(VLOOKUP(AC144,Produtos!$A$1:$C$2319,3,FALSE),"Não Cadastrado")))</f>
        <v/>
      </c>
      <c r="AI144" s="104"/>
      <c r="AJ144" s="104" t="s">
        <v>7495</v>
      </c>
      <c r="AK144" s="107"/>
      <c r="AL144" s="107"/>
      <c r="AM144" s="107"/>
      <c r="AN144" s="108" t="str">
        <f>VLOOKUP(Tabela2[[#This Row],[SIEMA]],Siema2025,51,FALSE)</f>
        <v/>
      </c>
      <c r="AO144" s="108" t="str">
        <f>VLOOKUP(Tabela2[[#This Row],[SIEMA]],Siema2025,53,FALSE)</f>
        <v/>
      </c>
      <c r="AP144" s="108" t="str">
        <f>VLOOKUP(Tabela2[[#This Row],[SIEMA]],Siema2025,55,FALSE)</f>
        <v/>
      </c>
      <c r="AQ144" s="108" t="str">
        <f>VLOOKUP(Tabela2[[#This Row],[SIEMA]],Siema2025,57,FALSE)</f>
        <v/>
      </c>
      <c r="AR144" s="108" t="str">
        <f>VLOOKUP(Tabela2[[#This Row],[SIEMA]],Siema2025,59,FALSE)</f>
        <v/>
      </c>
      <c r="AS144" s="108" t="str">
        <f>VLOOKUP(Tabela2[[#This Row],[SIEMA]],Siema2025,61,FALSE)</f>
        <v/>
      </c>
      <c r="AT144" s="108" t="str">
        <f>VLOOKUP(Tabela2[[#This Row],[SIEMA]],Siema2025,63,FALSE)</f>
        <v/>
      </c>
      <c r="AU144" s="108" t="str">
        <f>VLOOKUP(Tabela2[[#This Row],[SIEMA]],Siema2025,65,FALSE)</f>
        <v/>
      </c>
      <c r="AV144" s="108" t="str">
        <f>VLOOKUP(Tabela2[[#This Row],[SIEMA]],Siema2025,67,FALSE)</f>
        <v/>
      </c>
      <c r="AW144" s="108" t="str">
        <f>VLOOKUP(Tabela2[[#This Row],[SIEMA]],Siema2025,69,FALSE)</f>
        <v/>
      </c>
      <c r="AX144" s="108" t="str">
        <f>VLOOKUP(Tabela2[[#This Row],[SIEMA]],Siema2025,71,FALSE)</f>
        <v/>
      </c>
      <c r="AY144" s="108" t="str">
        <f>VLOOKUP(Tabela2[[#This Row],[SIEMA]],Siema2025,73,FALSE)</f>
        <v/>
      </c>
      <c r="AZ144" s="108" t="str">
        <f>VLOOKUP(Tabela2[[#This Row],[SIEMA]],Siema2025,75,FALSE)</f>
        <v/>
      </c>
      <c r="BA144" s="108" t="str">
        <f>VLOOKUP(Tabela2[[#This Row],[SIEMA]],Siema2025,77,FALSE)</f>
        <v/>
      </c>
      <c r="BB144" s="108" t="str">
        <f>VLOOKUP(Tabela2[[#This Row],[SIEMA]],Siema2025,79,FALSE)</f>
        <v/>
      </c>
      <c r="BC144" s="108" t="str">
        <f>IF(Tabela2[[#This Row],[Outro(s) ]] = "X", "PREENCHER","NA")</f>
        <v>NA</v>
      </c>
      <c r="BD144" s="108" t="str">
        <f>VLOOKUP(Tabela2[[#This Row],[SIEMA]],Siema2025,82,FALSE)</f>
        <v>X</v>
      </c>
      <c r="BE144" s="108" t="str">
        <f>VLOOKUP(Tabela2[[#This Row],[SIEMA]],Siema2025,81,FALSE)</f>
        <v/>
      </c>
      <c r="BF144" s="110" t="str">
        <f>VLOOKUP(Tabela2[[#This Row],[SIEMA]],Siema2025,28,FALSE)</f>
        <v>Philipe Passos - CARMO ENERGY S.A.</v>
      </c>
      <c r="BG144" s="110"/>
      <c r="BH144" s="111" t="str">
        <f>VLOOKUP(Tabela2[[#This Row],[SIEMA]],Siema2025,29,FALSE)</f>
        <v/>
      </c>
      <c r="BI144" s="112" t="str">
        <f>VLOOKUP(Tabela2[[#This Row],[SIEMA]],Siema2025,107,FALSE)</f>
        <v>Não</v>
      </c>
      <c r="BJ144" s="107" t="s">
        <v>7113</v>
      </c>
      <c r="BK144" s="104" t="s">
        <v>7120</v>
      </c>
      <c r="BL144" s="140"/>
      <c r="BM144" s="108">
        <f ca="1">IF(Tabela2[[#This Row],[Data de atendimento do Ibama (considerar o primeiro documento/ação)]]="",_xlfn.DAYS(TODAY(),J144),_xlfn.DAYS(Tabela2[[#This Row],[Data de atendimento do Ibama (considerar o primeiro documento/ação)]],J144))</f>
        <v>510</v>
      </c>
      <c r="BN144" s="108" t="str">
        <f>IF(Tabela2[[#This Row],[Atendido pelo Ibama ("Não" ou "Sim")]]="Não","Preencher", IF(Tabela2[[#This Row],[Atendido pelo Ibama ("Não" ou "Sim")]]="Sim","NA",""))</f>
        <v/>
      </c>
      <c r="BO144" s="114"/>
      <c r="BP144" s="108" t="str">
        <f>IF(Tabela2[[#This Row],[Forma de atendimento (primeiro documento/ação)]]= "Outros (especificar)", "PREENCHER","NA")</f>
        <v>NA</v>
      </c>
      <c r="BQ144" s="106"/>
      <c r="BR144" s="108" t="str">
        <f>IF(Tabela2[[#This Row],[Equipe do Ibama foi a campo? Houve sobrevoo do Poseidon?]] = "Sim", "PREENCHER","NA")</f>
        <v>NA</v>
      </c>
      <c r="BS144" s="108" t="str">
        <f>IF(Tabela2[[#This Row],[Se sim, foi emitida Ordem de Emergência? (informações vinculada à coluna CK)]] = "Sim", "PREENCHER","NA")</f>
        <v>NA</v>
      </c>
      <c r="BT144" s="108" t="str">
        <f>IF(Tabela2[[#This Row],[Foi elaborado Relatório de Vistoria pelo Ibama? (informações vinculada à coluna CK)]] = "Sim", "PREENCHER","NA")</f>
        <v>NA</v>
      </c>
      <c r="BU144" s="108" t="str">
        <f>IF(Tabela2[[#This Row],[Houve envio de Informações Pós-acidente (preencher "não se aplica" quando de competência estadual/municipal)]] = "Sim", "PREENCHER","NA")</f>
        <v>NA</v>
      </c>
      <c r="BV144" s="108" t="str">
        <f>IF(Tabela2[[#This Row],[Houve avaliação das informações pós-acidente solicitadas/enviadas?]] = "Sim", "PREENCHER","NA")</f>
        <v>NA</v>
      </c>
      <c r="BW144" s="108" t="s">
        <v>2696</v>
      </c>
      <c r="BX144" s="106" t="s">
        <v>7769</v>
      </c>
      <c r="BY144" s="106"/>
      <c r="BZ144" s="104" t="str">
        <f>IF(Tabela2[[#This Row],[Data do documento de encerramento]]="NA","NA",IF(Tabela2[[#This Row],[Data do documento de encerramento]]="","Pendente de conclusão/ encerramento",_xlfn.DAYS(Tabela2[[#This Row],[Data do documento de encerramento]],J144)))</f>
        <v>Pendente de conclusão/ encerramento</v>
      </c>
      <c r="CA144" s="107"/>
      <c r="CB144" s="107"/>
      <c r="CC144" s="115"/>
      <c r="CD144" s="107"/>
      <c r="CE144" s="107"/>
      <c r="CF144" s="107"/>
    </row>
    <row r="145" spans="1:84" ht="45.75">
      <c r="A145" s="169">
        <v>20253636042</v>
      </c>
      <c r="B145" s="171" t="s">
        <v>7803</v>
      </c>
      <c r="C145" s="108" t="str">
        <f>VLOOKUP(Tabela2[[#This Row],[SIEMA]],Siema2025,4,FALSE)</f>
        <v xml:space="preserve"> SP</v>
      </c>
      <c r="D145" s="106" t="str">
        <f>VLOOKUP(Tabela2[[#This Row],[SIEMA]],Siema2025,3,FALSE)</f>
        <v xml:space="preserve">São Paulo </v>
      </c>
      <c r="E145" s="106" t="s">
        <v>4216</v>
      </c>
      <c r="F145" s="106" t="s">
        <v>7804</v>
      </c>
      <c r="G145" s="106" t="s">
        <v>7805</v>
      </c>
      <c r="H145" s="109" t="s">
        <v>7806</v>
      </c>
      <c r="I145" s="104" t="s">
        <v>7120</v>
      </c>
      <c r="J145" s="105">
        <f>VLOOKUP(Tabela2[[#This Row],[SIEMA]],Siema2025,2,FALSE)</f>
        <v>45722</v>
      </c>
      <c r="K145" s="105" t="str">
        <f>VLOOKUP(Tabela2[[#This Row],[SIEMA]],Siema2025,16,FALSE)</f>
        <v>Quinta</v>
      </c>
      <c r="L145" s="106" t="str">
        <f>IF(Tabela2[[#This Row],[Data]]="","Sem Informação",VLOOKUP(MONTH(Tabela2[[#This Row],[Data]]),'[1]Validação de dados'!$I$1:$J$13,2,0))</f>
        <v>Março</v>
      </c>
      <c r="M145" s="104">
        <f>YEAR(Tabela2[[#This Row],[Data]])</f>
        <v>2025</v>
      </c>
      <c r="N145" s="105" t="str">
        <f>VLOOKUP(Tabela2[[#This Row],[SIEMA]],Siema2025,17,FALSE)</f>
        <v>Madrugada</v>
      </c>
      <c r="O145" s="105" t="str">
        <f>VLOOKUP(Tabela2[[#This Row],[SIEMA]],Siema2025,5,FALSE)</f>
        <v>Rodovia</v>
      </c>
      <c r="P145" s="104" t="str">
        <f>VLOOKUP(Tabela2[[#This Row],[SIEMA]],Siema2025,21,FALSE)</f>
        <v/>
      </c>
      <c r="Q145" s="104">
        <v>1361</v>
      </c>
      <c r="R145" s="104" t="str">
        <f>VLOOKUP(Tabela2[[#This Row],[SIEMA]],Siema2025,10,FALSE)</f>
        <v>Carvão Coque</v>
      </c>
      <c r="S145" s="107" t="str">
        <f>IF(Q145="","", IF(Q145="NC","", IF(Q145="NE","", IF(Q145="NA","",IFERROR(VLOOKUP(Q145,Produtos!$A$1:$C$2319,2,FALSE),"Não Cadastrado")))))</f>
        <v>CARVÃO, de origem animal ou vegetal</v>
      </c>
      <c r="T145" s="104" t="str">
        <f>VLOOKUP(Tabela2[[#This Row],[SIEMA]],Siema2025,11,FALSE)</f>
        <v>36</v>
      </c>
      <c r="U145" s="104" t="s">
        <v>7121</v>
      </c>
      <c r="V145" s="104">
        <f>IF(Q145="","",IF(ISNUMBER(Q145)=FALSE,"Não se aplica",IFERROR(VLOOKUP(Q145,Produtos!$A$1:$C$2319,3,FALSE),"Não Cadastrado")))</f>
        <v>4.2</v>
      </c>
      <c r="W145" s="104"/>
      <c r="X145" s="113" t="str">
        <f>IF(Tabela2[[#This Row],[Origem do acidente]] = "Plataforma", "PREENCHER","NA")</f>
        <v>NA</v>
      </c>
      <c r="Y145" s="109"/>
      <c r="Z145" s="104"/>
      <c r="AA145" s="104"/>
      <c r="AB145" s="104"/>
      <c r="AC145" s="104"/>
      <c r="AD145" s="108" t="str">
        <f>IF(Tabela2[[#This Row],[Origem do acidente]] = "Plataforma", "PREENCHER","NA")</f>
        <v>NA</v>
      </c>
      <c r="AE145" s="107" t="str">
        <f>IF(AC145="","", IF(AC145="NC","", IF(AC145="NE","", IF(AC145="NA","",IFERROR(VLOOKUP(AC145,Produtos!$A$1:$C$2319,2,FALSE),"Não Cadastrado")))))</f>
        <v/>
      </c>
      <c r="AF145" s="104"/>
      <c r="AG145" s="104"/>
      <c r="AH145" s="104" t="str">
        <f>IF(AC145="","",IF(ISNUMBER(AC145)=FALSE,"Não se aplica",IFERROR(VLOOKUP(AC145,Produtos!$A$1:$C$2319,3,FALSE),"Não Cadastrado")))</f>
        <v/>
      </c>
      <c r="AI145" s="104"/>
      <c r="AJ145" s="104" t="str">
        <f>VLOOKUP(Tabela2[[#This Row],[SIEMA]],Siema2025,26,FALSE)</f>
        <v>SEGUNDO INFORMAÇÕES, O VEÍCULO TRAFEGAVA EM SENTIDO SUL SOBRE FAIXA 03, QUANDO O CONDUTOR ALEGA QUE A CARGA PUXOU E ELE PERDEU O CONTROLE DIRECIONAL DO VEÍCULO, EM ATO CONTÍNUO ELE SE CHOCOU CONTRA 02 POSTES DO CANTEIRO LATERAL E O SEMI REBOQUE TOMBOU, DERRAMANDO QUASE TODA A CARGA PELA VIA LOCAL. PAROU O VEÍCULO TOMBADO SOBRE A BARREIRA DE CONCRETO LATERAL.</v>
      </c>
      <c r="AK145" s="107" t="s">
        <v>7358</v>
      </c>
      <c r="AL145" s="107" t="s">
        <v>7381</v>
      </c>
      <c r="AM145" s="107" t="s">
        <v>7180</v>
      </c>
      <c r="AN145" s="108" t="str">
        <f>VLOOKUP(Tabela2[[#This Row],[SIEMA]],Siema2025,51,FALSE)</f>
        <v/>
      </c>
      <c r="AO145" s="108" t="str">
        <f>VLOOKUP(Tabela2[[#This Row],[SIEMA]],Siema2025,53,FALSE)</f>
        <v/>
      </c>
      <c r="AP145" s="108" t="str">
        <f>VLOOKUP(Tabela2[[#This Row],[SIEMA]],Siema2025,55,FALSE)</f>
        <v/>
      </c>
      <c r="AQ145" s="108" t="str">
        <f>VLOOKUP(Tabela2[[#This Row],[SIEMA]],Siema2025,57,FALSE)</f>
        <v/>
      </c>
      <c r="AR145" s="108" t="str">
        <f>VLOOKUP(Tabela2[[#This Row],[SIEMA]],Siema2025,59,FALSE)</f>
        <v/>
      </c>
      <c r="AS145" s="108" t="str">
        <f>VLOOKUP(Tabela2[[#This Row],[SIEMA]],Siema2025,61,FALSE)</f>
        <v/>
      </c>
      <c r="AT145" s="108" t="str">
        <f>VLOOKUP(Tabela2[[#This Row],[SIEMA]],Siema2025,63,FALSE)</f>
        <v/>
      </c>
      <c r="AU145" s="108" t="str">
        <f>VLOOKUP(Tabela2[[#This Row],[SIEMA]],Siema2025,65,FALSE)</f>
        <v>X</v>
      </c>
      <c r="AV145" s="108" t="str">
        <f>VLOOKUP(Tabela2[[#This Row],[SIEMA]],Siema2025,67,FALSE)</f>
        <v/>
      </c>
      <c r="AW145" s="108" t="str">
        <f>VLOOKUP(Tabela2[[#This Row],[SIEMA]],Siema2025,69,FALSE)</f>
        <v/>
      </c>
      <c r="AX145" s="108" t="str">
        <f>VLOOKUP(Tabela2[[#This Row],[SIEMA]],Siema2025,71,FALSE)</f>
        <v/>
      </c>
      <c r="AY145" s="108" t="str">
        <f>VLOOKUP(Tabela2[[#This Row],[SIEMA]],Siema2025,73,FALSE)</f>
        <v/>
      </c>
      <c r="AZ145" s="108" t="str">
        <f>VLOOKUP(Tabela2[[#This Row],[SIEMA]],Siema2025,75,FALSE)</f>
        <v/>
      </c>
      <c r="BA145" s="108" t="str">
        <f>VLOOKUP(Tabela2[[#This Row],[SIEMA]],Siema2025,77,FALSE)</f>
        <v/>
      </c>
      <c r="BB145" s="108" t="str">
        <f>VLOOKUP(Tabela2[[#This Row],[SIEMA]],Siema2025,79,FALSE)</f>
        <v/>
      </c>
      <c r="BC145" s="108" t="str">
        <f>IF(Tabela2[[#This Row],[Outro(s) ]] = "X", "PREENCHER","NA")</f>
        <v>NA</v>
      </c>
      <c r="BD145" s="108" t="str">
        <f>VLOOKUP(Tabela2[[#This Row],[SIEMA]],Siema2025,82,FALSE)</f>
        <v/>
      </c>
      <c r="BE145" s="108" t="str">
        <f>VLOOKUP(Tabela2[[#This Row],[SIEMA]],Siema2025,81,FALSE)</f>
        <v/>
      </c>
      <c r="BF145" s="110" t="str">
        <f>VLOOKUP(Tabela2[[#This Row],[SIEMA]],Siema2025,28,FALSE)</f>
        <v>CARBOLOG VESPESIANDO LTDA</v>
      </c>
      <c r="BG145" s="110"/>
      <c r="BH145" s="111" t="str">
        <f>VLOOKUP(Tabela2[[#This Row],[SIEMA]],Siema2025,29,FALSE)</f>
        <v>39488901000100</v>
      </c>
      <c r="BI145" s="112" t="str">
        <f>VLOOKUP(Tabela2[[#This Row],[SIEMA]],Siema2025,107,FALSE)</f>
        <v>Não</v>
      </c>
      <c r="BJ145" s="107" t="s">
        <v>7099</v>
      </c>
      <c r="BK145" s="104" t="s">
        <v>2696</v>
      </c>
      <c r="BL145" s="140">
        <v>45726</v>
      </c>
      <c r="BM145" s="108">
        <f ca="1">IF(Tabela2[[#This Row],[Data de atendimento do Ibama (considerar o primeiro documento/ação)]]="",_xlfn.DAYS(TODAY(),J145),_xlfn.DAYS(Tabela2[[#This Row],[Data de atendimento do Ibama (considerar o primeiro documento/ação)]],J145))</f>
        <v>4</v>
      </c>
      <c r="BN145" s="108" t="str">
        <f>IF(Tabela2[[#This Row],[Atendido pelo Ibama ("Não" ou "Sim")]]="Não","Preencher", IF(Tabela2[[#This Row],[Atendido pelo Ibama ("Não" ou "Sim")]]="Sim","NA",""))</f>
        <v>NA</v>
      </c>
      <c r="BO145" s="114" t="s">
        <v>7100</v>
      </c>
      <c r="BP145" s="108" t="str">
        <f>IF(Tabela2[[#This Row],[Forma de atendimento (primeiro documento/ação)]]= "Outros (especificar)", "PREENCHER","NA")</f>
        <v>NA</v>
      </c>
      <c r="BQ145" s="106" t="s">
        <v>123</v>
      </c>
      <c r="BR145" s="108" t="s">
        <v>123</v>
      </c>
      <c r="BS145" s="108" t="s">
        <v>7120</v>
      </c>
      <c r="BT145" s="108" t="s">
        <v>7101</v>
      </c>
      <c r="BU145" s="108" t="s">
        <v>2696</v>
      </c>
      <c r="BV145" s="108" t="s">
        <v>123</v>
      </c>
      <c r="BW145" s="108" t="s">
        <v>2696</v>
      </c>
      <c r="BX145" s="106" t="s">
        <v>7115</v>
      </c>
      <c r="BY145" s="140">
        <v>46001</v>
      </c>
      <c r="BZ145" s="104">
        <f>IF(Tabela2[[#This Row],[Data do documento de encerramento]]="NA","NA",IF(Tabela2[[#This Row],[Data do documento de encerramento]]="","Pendente de conclusão/ encerramento",_xlfn.DAYS(Tabela2[[#This Row],[Data do documento de encerramento]],J145)))</f>
        <v>279</v>
      </c>
      <c r="CA145" s="107" t="s">
        <v>7807</v>
      </c>
      <c r="CB145" s="107"/>
      <c r="CC145" s="107"/>
      <c r="CD145" s="107"/>
      <c r="CE145" s="107"/>
      <c r="CF145" s="107"/>
    </row>
    <row r="146" spans="1:84" ht="30.75">
      <c r="A146" s="169">
        <v>20253664844</v>
      </c>
      <c r="B146" s="170" t="s">
        <v>7808</v>
      </c>
      <c r="C146" s="108" t="str">
        <f>VLOOKUP(Tabela2[[#This Row],[SIEMA]],Siema2025,4,FALSE)</f>
        <v xml:space="preserve"> RN</v>
      </c>
      <c r="D146" s="106" t="s">
        <v>637</v>
      </c>
      <c r="E146" s="106" t="s">
        <v>1713</v>
      </c>
      <c r="F146" s="106"/>
      <c r="G146" s="106" t="s">
        <v>7809</v>
      </c>
      <c r="H146" s="106" t="s">
        <v>7810</v>
      </c>
      <c r="I146" s="104" t="str">
        <f>VLOOKUP(Tabela2[[#This Row],[SIEMA]],Siema2025,19,FALSE)</f>
        <v>Potiguar</v>
      </c>
      <c r="J146" s="105">
        <f>VLOOKUP(Tabela2[[#This Row],[SIEMA]],Siema2025,2,FALSE)</f>
        <v>45722</v>
      </c>
      <c r="K146" s="105" t="str">
        <f>VLOOKUP(Tabela2[[#This Row],[SIEMA]],Siema2025,16,FALSE)</f>
        <v>Quinta</v>
      </c>
      <c r="L146" s="106" t="str">
        <f>IF(Tabela2[[#This Row],[Data]]="","Sem Informação",VLOOKUP(MONTH(Tabela2[[#This Row],[Data]]),'[1]Validação de dados'!$I$1:$J$13,2,0))</f>
        <v>Março</v>
      </c>
      <c r="M146" s="104">
        <f>YEAR(Tabela2[[#This Row],[Data]])</f>
        <v>2025</v>
      </c>
      <c r="N146" s="105" t="str">
        <f>VLOOKUP(Tabela2[[#This Row],[SIEMA]],Siema2025,17,FALSE)</f>
        <v>Matutino</v>
      </c>
      <c r="O146" s="105" t="str">
        <f>VLOOKUP(Tabela2[[#This Row],[SIEMA]],Siema2025,5,FALSE)</f>
        <v>Plataforma</v>
      </c>
      <c r="P146" s="104" t="str">
        <f>VLOOKUP(Tabela2[[#This Row],[SIEMA]],Siema2025,21,FALSE)</f>
        <v>Após a circulação de água do mar no poço RNS-100 para a limpeza do anular entre os revestimentos de 13 3/8%u201D x 20%u201D, foi visualizada uma pequena feição oleosa nas proximidades da unidade 3R-4.</v>
      </c>
      <c r="Q146">
        <v>3082</v>
      </c>
      <c r="R146" s="104" t="s">
        <v>1714</v>
      </c>
      <c r="S146" s="104" t="s">
        <v>404</v>
      </c>
      <c r="T146" s="232">
        <v>1E-4</v>
      </c>
      <c r="U146" s="104" t="s">
        <v>7111</v>
      </c>
      <c r="V146" s="104">
        <f>IF(Q146="","",IF(ISNUMBER(Q146)=FALSE,"Não se aplica",IFERROR(VLOOKUP(Q146,Produtos!$A$1:$C$2319,3,FALSE),"Não Cadastrado")))</f>
        <v>9</v>
      </c>
      <c r="W146" s="104" t="str">
        <f>VLOOKUP(Tabela2[[#This Row],[SIEMA]],Siema2025,10,FALSE)</f>
        <v/>
      </c>
      <c r="X146" s="113"/>
      <c r="Y146" s="109" t="str">
        <f>IF(W146="","", IF(W146="NC","", IF(W146="NE","", IF(W146="NA","",IFERROR(VLOOKUP(W146,Produtos!$A$1:$C$2319,2,FALSE),"Não Cadastrado")))))</f>
        <v/>
      </c>
      <c r="Z146" s="104" t="str">
        <f>VLOOKUP(Tabela2[[#This Row],[SIEMA]],Siema2025,11,FALSE)</f>
        <v xml:space="preserve"> </v>
      </c>
      <c r="AA146" s="104" t="str">
        <f>VLOOKUP(Tabela2[[#This Row],[SIEMA]],Siema2025,12,FALSE)</f>
        <v xml:space="preserve"> </v>
      </c>
      <c r="AB146" s="104" t="str">
        <f>IF(W146="","",IF(ISNUMBER(W146)=FALSE,"Não se aplica",IFERROR(VLOOKUP(W146,Produtos!$A$1:$C$2319,3,FALSE),"Não Cadastrado")))</f>
        <v/>
      </c>
      <c r="AC146" s="104"/>
      <c r="AD146" s="108"/>
      <c r="AE146" s="107" t="str">
        <f>IF(AC146="","", IF(AC146="NC","", IF(AC146="NE","", IF(AC146="NA","",IFERROR(VLOOKUP(AC146,Produtos!$A$1:$C$2319,2,FALSE),"Não Cadastrado")))))</f>
        <v/>
      </c>
      <c r="AF146" s="104"/>
      <c r="AG146" s="104"/>
      <c r="AH146" s="104" t="str">
        <f>IF(AC146="","",IF(ISNUMBER(AC146)=FALSE,"Não se aplica",IFERROR(VLOOKUP(AC146,Produtos!$A$1:$C$2319,3,FALSE),"Não Cadastrado")))</f>
        <v/>
      </c>
      <c r="AI146" s="104"/>
      <c r="AJ146" s="104" t="str">
        <f>VLOOKUP(Tabela2[[#This Row],[SIEMA]],Siema2025,26,FALSE)</f>
        <v>Provável comunicação do revestimento de 20" com revestimento de 30", que, continha água oleosa residual proveniente da campanha de perfuração no ano de 1987. O revestimento de 30" apresenta furo de aproximadamente de 8 cm, que permitiu o merejamento de água oleosa para o mar.</v>
      </c>
      <c r="AK146" s="107" t="s">
        <v>6834</v>
      </c>
      <c r="AL146" s="107"/>
      <c r="AM146" s="107"/>
      <c r="AN146" s="108" t="str">
        <f>VLOOKUP(Tabela2[[#This Row],[SIEMA]],Siema2025,51,FALSE)</f>
        <v/>
      </c>
      <c r="AO146" s="108" t="str">
        <f>VLOOKUP(Tabela2[[#This Row],[SIEMA]],Siema2025,53,FALSE)</f>
        <v/>
      </c>
      <c r="AP146" s="108" t="str">
        <f>VLOOKUP(Tabela2[[#This Row],[SIEMA]],Siema2025,55,FALSE)</f>
        <v/>
      </c>
      <c r="AQ146" s="108" t="str">
        <f>VLOOKUP(Tabela2[[#This Row],[SIEMA]],Siema2025,57,FALSE)</f>
        <v/>
      </c>
      <c r="AR146" s="108" t="str">
        <f>VLOOKUP(Tabela2[[#This Row],[SIEMA]],Siema2025,59,FALSE)</f>
        <v/>
      </c>
      <c r="AS146" s="108" t="str">
        <f>VLOOKUP(Tabela2[[#This Row],[SIEMA]],Siema2025,61,FALSE)</f>
        <v>X</v>
      </c>
      <c r="AT146" s="108" t="str">
        <f>VLOOKUP(Tabela2[[#This Row],[SIEMA]],Siema2025,63,FALSE)</f>
        <v/>
      </c>
      <c r="AU146" s="108" t="str">
        <f>VLOOKUP(Tabela2[[#This Row],[SIEMA]],Siema2025,65,FALSE)</f>
        <v/>
      </c>
      <c r="AV146" s="108" t="str">
        <f>VLOOKUP(Tabela2[[#This Row],[SIEMA]],Siema2025,67,FALSE)</f>
        <v/>
      </c>
      <c r="AW146" s="108" t="str">
        <f>VLOOKUP(Tabela2[[#This Row],[SIEMA]],Siema2025,69,FALSE)</f>
        <v/>
      </c>
      <c r="AX146" s="108" t="str">
        <f>VLOOKUP(Tabela2[[#This Row],[SIEMA]],Siema2025,71,FALSE)</f>
        <v/>
      </c>
      <c r="AY146" s="108" t="str">
        <f>VLOOKUP(Tabela2[[#This Row],[SIEMA]],Siema2025,73,FALSE)</f>
        <v/>
      </c>
      <c r="AZ146" s="108" t="str">
        <f>VLOOKUP(Tabela2[[#This Row],[SIEMA]],Siema2025,75,FALSE)</f>
        <v/>
      </c>
      <c r="BA146" s="108" t="str">
        <f>VLOOKUP(Tabela2[[#This Row],[SIEMA]],Siema2025,77,FALSE)</f>
        <v/>
      </c>
      <c r="BB146" s="108" t="str">
        <f>VLOOKUP(Tabela2[[#This Row],[SIEMA]],Siema2025,79,FALSE)</f>
        <v/>
      </c>
      <c r="BC146" s="108" t="str">
        <f>IF(Tabela2[[#This Row],[Outro(s) ]] = "X", "PREENCHER","NA")</f>
        <v>NA</v>
      </c>
      <c r="BD146" s="108" t="str">
        <f>VLOOKUP(Tabela2[[#This Row],[SIEMA]],Siema2025,82,FALSE)</f>
        <v/>
      </c>
      <c r="BE146" s="108" t="str">
        <f>VLOOKUP(Tabela2[[#This Row],[SIEMA]],Siema2025,81,FALSE)</f>
        <v/>
      </c>
      <c r="BF146" s="110" t="str">
        <f>VLOOKUP(Tabela2[[#This Row],[SIEMA]],Siema2025,28,FALSE)</f>
        <v>3R RNCE S.A.</v>
      </c>
      <c r="BG146" s="110"/>
      <c r="BH146" s="111" t="str">
        <f>VLOOKUP(Tabela2[[#This Row],[SIEMA]],Siema2025,29,FALSE)</f>
        <v>52127214000127</v>
      </c>
      <c r="BI146" s="112" t="s">
        <v>2696</v>
      </c>
      <c r="BJ146" s="107" t="s">
        <v>7099</v>
      </c>
      <c r="BK146" s="104" t="s">
        <v>2696</v>
      </c>
      <c r="BL146" s="140">
        <v>45756</v>
      </c>
      <c r="BM146" s="108">
        <f ca="1">IF(Tabela2[[#This Row],[Data de atendimento do Ibama (considerar o primeiro documento/ação)]]="",_xlfn.DAYS(TODAY(),J146),_xlfn.DAYS(Tabela2[[#This Row],[Data de atendimento do Ibama (considerar o primeiro documento/ação)]],J146))</f>
        <v>34</v>
      </c>
      <c r="BN146" s="108" t="str">
        <f>IF(Tabela2[[#This Row],[Atendido pelo Ibama ("Não" ou "Sim")]]="Não","Preencher", IF(Tabela2[[#This Row],[Atendido pelo Ibama ("Não" ou "Sim")]]="Sim","NA",""))</f>
        <v>NA</v>
      </c>
      <c r="BO146" s="114" t="s">
        <v>7286</v>
      </c>
      <c r="BP146" s="108" t="str">
        <f>IF(Tabela2[[#This Row],[Forma de atendimento (primeiro documento/ação)]]= "Outros (especificar)", "PREENCHER","NA")</f>
        <v>NA</v>
      </c>
      <c r="BQ146" s="106" t="s">
        <v>123</v>
      </c>
      <c r="BR146" s="108" t="str">
        <f>IF(Tabela2[[#This Row],[Equipe do Ibama foi a campo? Houve sobrevoo do Poseidon?]] = "Sim", "PREENCHER","NA")</f>
        <v>NA</v>
      </c>
      <c r="BS146" s="108" t="str">
        <f>IF(Tabela2[[#This Row],[Se sim, foi emitida Ordem de Emergência? (informações vinculada à coluna CK)]] = "Sim", "PREENCHER","NA")</f>
        <v>NA</v>
      </c>
      <c r="BT146" s="108" t="s">
        <v>7126</v>
      </c>
      <c r="BU146" s="108" t="s">
        <v>2696</v>
      </c>
      <c r="BV146" s="108" t="s">
        <v>123</v>
      </c>
      <c r="BW146" s="108" t="s">
        <v>2696</v>
      </c>
      <c r="BX146" s="106" t="s">
        <v>7102</v>
      </c>
      <c r="BY146" s="140">
        <v>46057</v>
      </c>
      <c r="BZ146" s="104">
        <f>IF(Tabela2[[#This Row],[Data do documento de encerramento]]="NA","NA",IF(Tabela2[[#This Row],[Data do documento de encerramento]]="","Pendente de conclusão/ encerramento",_xlfn.DAYS(Tabela2[[#This Row],[Data do documento de encerramento]],J146)))</f>
        <v>335</v>
      </c>
      <c r="CA146" s="107"/>
      <c r="CB146" s="107"/>
      <c r="CC146" s="107" t="s">
        <v>7566</v>
      </c>
      <c r="CD146" s="107" t="s">
        <v>123</v>
      </c>
      <c r="CE146" s="107" t="s">
        <v>2696</v>
      </c>
      <c r="CF146" s="107" t="s">
        <v>7141</v>
      </c>
    </row>
    <row r="147" spans="1:84" ht="60.75">
      <c r="A147" s="182">
        <v>20253764803</v>
      </c>
      <c r="B147" s="170" t="s">
        <v>7811</v>
      </c>
      <c r="C147" s="108" t="s">
        <v>672</v>
      </c>
      <c r="D147" s="106" t="s">
        <v>637</v>
      </c>
      <c r="E147" s="106" t="s">
        <v>7812</v>
      </c>
      <c r="F147" s="106"/>
      <c r="G147" s="106" t="s">
        <v>7813</v>
      </c>
      <c r="H147" s="106" t="s">
        <v>7814</v>
      </c>
      <c r="I147" s="104" t="str">
        <f>VLOOKUP(Tabela2[[#This Row],[SIEMA]],Siema2025,19,FALSE)</f>
        <v>Santos</v>
      </c>
      <c r="J147" s="105">
        <f>VLOOKUP(Tabela2[[#This Row],[SIEMA]],Siema2025,2,FALSE)</f>
        <v>45723</v>
      </c>
      <c r="K147" s="105" t="str">
        <f>VLOOKUP(Tabela2[[#This Row],[SIEMA]],Siema2025,16,FALSE)</f>
        <v>Sexta</v>
      </c>
      <c r="L147" s="106" t="str">
        <f>IF(Tabela2[[#This Row],[Data]]="","Sem Informação",VLOOKUP(MONTH(Tabela2[[#This Row],[Data]]),'[1]Validação de dados'!$I$1:$J$13,2,0))</f>
        <v>Março</v>
      </c>
      <c r="M147" s="104">
        <f>YEAR(Tabela2[[#This Row],[Data]])</f>
        <v>2025</v>
      </c>
      <c r="N147" s="105" t="str">
        <f>VLOOKUP(Tabela2[[#This Row],[SIEMA]],Siema2025,17,FALSE)</f>
        <v>Matutino</v>
      </c>
      <c r="O147" s="105" t="s">
        <v>111</v>
      </c>
      <c r="P147" s="104" t="str">
        <f>VLOOKUP(Tabela2[[#This Row],[SIEMA]],Siema2025,21,FALSE)</f>
        <v>Embarcação Akofs Santos.</v>
      </c>
      <c r="Q147" s="104" t="s">
        <v>7094</v>
      </c>
      <c r="R147" s="104" t="s">
        <v>7471</v>
      </c>
      <c r="S147" s="107" t="s">
        <v>7096</v>
      </c>
      <c r="T147" s="104">
        <v>5.6249999999999998E-5</v>
      </c>
      <c r="U147" s="104" t="s">
        <v>7111</v>
      </c>
      <c r="V147" s="104" t="s">
        <v>7472</v>
      </c>
      <c r="W147" s="104"/>
      <c r="X147" s="113"/>
      <c r="Y147" s="109" t="str">
        <f>IF(W147="","", IF(W147="NC","", IF(W147="NE","", IF(W147="NA","",IFERROR(VLOOKUP(W147,Produtos!$A$1:$C$2319,2,FALSE),"Não Cadastrado")))))</f>
        <v/>
      </c>
      <c r="Z147" s="104"/>
      <c r="AA147" s="104"/>
      <c r="AB147" s="104" t="str">
        <f>IF(W147="","",IF(ISNUMBER(W147)=FALSE,"Não se aplica",IFERROR(VLOOKUP(W147,Produtos!$A$1:$C$2319,3,FALSE),"Não Cadastrado")))</f>
        <v/>
      </c>
      <c r="AC147" s="104"/>
      <c r="AD147" s="108"/>
      <c r="AE147" s="107" t="str">
        <f>IF(AC147="","", IF(AC147="NC","", IF(AC147="NE","", IF(AC147="NA","",IFERROR(VLOOKUP(AC147,Produtos!$A$1:$C$2319,2,FALSE),"Não Cadastrado")))))</f>
        <v/>
      </c>
      <c r="AF147" s="104"/>
      <c r="AG147" s="104"/>
      <c r="AH147" s="104" t="str">
        <f>IF(AC147="","",IF(ISNUMBER(AC147)=FALSE,"Não se aplica",IFERROR(VLOOKUP(AC147,Produtos!$A$1:$C$2319,3,FALSE),"Não Cadastrado")))</f>
        <v/>
      </c>
      <c r="AI147" s="104"/>
      <c r="AJ147" s="104" t="str">
        <f>VLOOKUP(Tabela2[[#This Row],[SIEMA]],Siema2025,26,FALSE)</f>
        <v>Em investigação.</v>
      </c>
      <c r="AK147" s="107" t="s">
        <v>7112</v>
      </c>
      <c r="AL147" s="107"/>
      <c r="AM147" s="107"/>
      <c r="AN147" s="108" t="str">
        <f>VLOOKUP(Tabela2[[#This Row],[SIEMA]],Siema2025,51,FALSE)</f>
        <v/>
      </c>
      <c r="AO147" s="108" t="str">
        <f>VLOOKUP(Tabela2[[#This Row],[SIEMA]],Siema2025,53,FALSE)</f>
        <v/>
      </c>
      <c r="AP147" s="108" t="str">
        <f>VLOOKUP(Tabela2[[#This Row],[SIEMA]],Siema2025,55,FALSE)</f>
        <v/>
      </c>
      <c r="AQ147" s="108" t="str">
        <f>VLOOKUP(Tabela2[[#This Row],[SIEMA]],Siema2025,57,FALSE)</f>
        <v/>
      </c>
      <c r="AR147" s="108" t="str">
        <f>VLOOKUP(Tabela2[[#This Row],[SIEMA]],Siema2025,59,FALSE)</f>
        <v/>
      </c>
      <c r="AS147" s="108" t="str">
        <f>VLOOKUP(Tabela2[[#This Row],[SIEMA]],Siema2025,61,FALSE)</f>
        <v>X</v>
      </c>
      <c r="AT147" s="108" t="str">
        <f>VLOOKUP(Tabela2[[#This Row],[SIEMA]],Siema2025,63,FALSE)</f>
        <v/>
      </c>
      <c r="AU147" s="108" t="str">
        <f>VLOOKUP(Tabela2[[#This Row],[SIEMA]],Siema2025,65,FALSE)</f>
        <v/>
      </c>
      <c r="AV147" s="108" t="str">
        <f>VLOOKUP(Tabela2[[#This Row],[SIEMA]],Siema2025,67,FALSE)</f>
        <v/>
      </c>
      <c r="AW147" s="108" t="str">
        <f>VLOOKUP(Tabela2[[#This Row],[SIEMA]],Siema2025,69,FALSE)</f>
        <v/>
      </c>
      <c r="AX147" s="108" t="str">
        <f>VLOOKUP(Tabela2[[#This Row],[SIEMA]],Siema2025,71,FALSE)</f>
        <v/>
      </c>
      <c r="AY147" s="108" t="str">
        <f>VLOOKUP(Tabela2[[#This Row],[SIEMA]],Siema2025,73,FALSE)</f>
        <v/>
      </c>
      <c r="AZ147" s="108" t="str">
        <f>VLOOKUP(Tabela2[[#This Row],[SIEMA]],Siema2025,75,FALSE)</f>
        <v/>
      </c>
      <c r="BA147" s="108" t="str">
        <f>VLOOKUP(Tabela2[[#This Row],[SIEMA]],Siema2025,77,FALSE)</f>
        <v/>
      </c>
      <c r="BB147" s="108" t="str">
        <f>VLOOKUP(Tabela2[[#This Row],[SIEMA]],Siema2025,79,FALSE)</f>
        <v/>
      </c>
      <c r="BC147" s="108" t="str">
        <f>IF(Tabela2[[#This Row],[Outro(s) ]] = "X", "PREENCHER","NA")</f>
        <v>NA</v>
      </c>
      <c r="BD147" s="108" t="str">
        <f>VLOOKUP(Tabela2[[#This Row],[SIEMA]],Siema2025,82,FALSE)</f>
        <v/>
      </c>
      <c r="BE147" s="108" t="str">
        <f>VLOOKUP(Tabela2[[#This Row],[SIEMA]],Siema2025,81,FALSE)</f>
        <v/>
      </c>
      <c r="BF147" s="110" t="str">
        <f>VLOOKUP(Tabela2[[#This Row],[SIEMA]],Siema2025,28,FALSE)</f>
        <v>Petrobras - Petróleo Brasileiro S/A</v>
      </c>
      <c r="BG147" s="110"/>
      <c r="BH147" s="111">
        <v>33000167000101</v>
      </c>
      <c r="BI147" s="112" t="str">
        <f>VLOOKUP(Tabela2[[#This Row],[SIEMA]],Siema2025,107,FALSE)</f>
        <v>Não</v>
      </c>
      <c r="BJ147" s="107" t="s">
        <v>7099</v>
      </c>
      <c r="BK147" s="104" t="s">
        <v>2696</v>
      </c>
      <c r="BL147" s="1">
        <v>45728</v>
      </c>
      <c r="BM147" s="108">
        <f ca="1">IF(Tabela2[[#This Row],[Data de atendimento do Ibama (considerar o primeiro documento/ação)]]="",_xlfn.DAYS(TODAY(),J147),_xlfn.DAYS(Tabela2[[#This Row],[Data de atendimento do Ibama (considerar o primeiro documento/ação)]],J147))</f>
        <v>5</v>
      </c>
      <c r="BN147" s="108" t="str">
        <f>IF(Tabela2[[#This Row],[Atendido pelo Ibama ("Não" ou "Sim")]]="Não","Preencher", IF(Tabela2[[#This Row],[Atendido pelo Ibama ("Não" ou "Sim")]]="Sim","NA",""))</f>
        <v>NA</v>
      </c>
      <c r="BO147" s="114" t="s">
        <v>7100</v>
      </c>
      <c r="BP147" s="108" t="str">
        <f>IF(Tabela2[[#This Row],[Forma de atendimento (primeiro documento/ação)]]= "Outros (especificar)", "PREENCHER","NA")</f>
        <v>NA</v>
      </c>
      <c r="BQ147" s="106" t="s">
        <v>123</v>
      </c>
      <c r="BR147" s="108" t="str">
        <f>IF(Tabela2[[#This Row],[Equipe do Ibama foi a campo? Houve sobrevoo do Poseidon?]] = "Sim", "PREENCHER","NA")</f>
        <v>NA</v>
      </c>
      <c r="BS147" s="108" t="str">
        <f>IF(Tabela2[[#This Row],[Se sim, foi emitida Ordem de Emergência? (informações vinculada à coluna CK)]] = "Sim", "PREENCHER","NA")</f>
        <v>NA</v>
      </c>
      <c r="BT147" s="108" t="s">
        <v>7101</v>
      </c>
      <c r="BU147" s="108" t="s">
        <v>2696</v>
      </c>
      <c r="BV147" s="108" t="s">
        <v>123</v>
      </c>
      <c r="BW147" s="108" t="s">
        <v>2696</v>
      </c>
      <c r="BX147" s="106" t="s">
        <v>7102</v>
      </c>
      <c r="BY147" s="1">
        <v>46007</v>
      </c>
      <c r="BZ147" s="104">
        <f>IF(Tabela2[[#This Row],[Data do documento de encerramento]]="NA","NA",IF(Tabela2[[#This Row],[Data do documento de encerramento]]="","Pendente de conclusão/ encerramento",_xlfn.DAYS(Tabela2[[#This Row],[Data do documento de encerramento]],J147)))</f>
        <v>284</v>
      </c>
      <c r="CA147" s="107"/>
      <c r="CB147" s="107" t="s">
        <v>7491</v>
      </c>
      <c r="CC147" s="107" t="s">
        <v>7140</v>
      </c>
      <c r="CD147" s="107" t="s">
        <v>123</v>
      </c>
      <c r="CE147" s="107" t="s">
        <v>123</v>
      </c>
      <c r="CF147" s="107" t="s">
        <v>7105</v>
      </c>
    </row>
    <row r="148" spans="1:84" ht="30.75">
      <c r="A148" s="169">
        <v>20253843252</v>
      </c>
      <c r="B148" s="170" t="s">
        <v>7815</v>
      </c>
      <c r="C148" s="108" t="s">
        <v>7135</v>
      </c>
      <c r="D148" s="106" t="s">
        <v>637</v>
      </c>
      <c r="E148" s="106" t="s">
        <v>7667</v>
      </c>
      <c r="F148" s="106"/>
      <c r="G148" s="106" t="s">
        <v>7668</v>
      </c>
      <c r="H148" s="106" t="s">
        <v>7739</v>
      </c>
      <c r="I148" s="104" t="str">
        <f>VLOOKUP(Tabela2[[#This Row],[SIEMA]],Siema2025,19,FALSE)</f>
        <v>Campos</v>
      </c>
      <c r="J148" s="105">
        <f>VLOOKUP(Tabela2[[#This Row],[SIEMA]],Siema2025,2,FALSE)</f>
        <v>45723</v>
      </c>
      <c r="K148" s="105" t="str">
        <f>VLOOKUP(Tabela2[[#This Row],[SIEMA]],Siema2025,16,FALSE)</f>
        <v>Sexta</v>
      </c>
      <c r="L148" s="106" t="str">
        <f>IF(Tabela2[[#This Row],[Data]]="","Sem Informação",VLOOKUP(MONTH(Tabela2[[#This Row],[Data]]),'[1]Validação de dados'!$I$1:$J$13,2,0))</f>
        <v>Março</v>
      </c>
      <c r="M148" s="104">
        <f>YEAR(Tabela2[[#This Row],[Data]])</f>
        <v>2025</v>
      </c>
      <c r="N148" s="105" t="str">
        <f>VLOOKUP(Tabela2[[#This Row],[SIEMA]],Siema2025,17,FALSE)</f>
        <v>Madrugada</v>
      </c>
      <c r="O148" s="105" t="s">
        <v>111</v>
      </c>
      <c r="P148" s="104" t="str">
        <f>VLOOKUP(Tabela2[[#This Row],[SIEMA]],Siema2025,21,FALSE)</f>
        <v/>
      </c>
      <c r="Q148" s="104">
        <v>1267</v>
      </c>
      <c r="R148" s="104" t="s">
        <v>2043</v>
      </c>
      <c r="S148" s="104" t="s">
        <v>2043</v>
      </c>
      <c r="T148" t="s">
        <v>1742</v>
      </c>
      <c r="U148" s="104" t="str">
        <f>VLOOKUP(Tabela2[[#This Row],[SIEMA]],Siema2025,12,FALSE)</f>
        <v xml:space="preserve"> </v>
      </c>
      <c r="V148" s="104">
        <f>IF(Q148="","",IF(ISNUMBER(Q148)=FALSE,"Não se aplica",IFERROR(VLOOKUP(Q148,Produtos!$A$1:$C$2319,3,FALSE),"Não Cadastrado")))</f>
        <v>3</v>
      </c>
      <c r="W148" s="104" t="str">
        <f>VLOOKUP(Tabela2[[#This Row],[SIEMA]],Siema2025,10,FALSE)</f>
        <v/>
      </c>
      <c r="X148" s="113" t="str">
        <f>IF(Tabela2[[#This Row],[Origem do acidente]] = "Plataforma", "PREENCHER","NA")</f>
        <v>PREENCHER</v>
      </c>
      <c r="Y148" s="109" t="str">
        <f>IF(W148="","", IF(W148="NC","", IF(W148="NE","", IF(W148="NA","",IFERROR(VLOOKUP(W148,Produtos!$A$1:$C$2319,2,FALSE),"Não Cadastrado")))))</f>
        <v/>
      </c>
      <c r="Z148" s="104" t="str">
        <f>VLOOKUP(Tabela2[[#This Row],[SIEMA]],Siema2025,11,FALSE)</f>
        <v xml:space="preserve"> </v>
      </c>
      <c r="AA148" s="104" t="str">
        <f>VLOOKUP(Tabela2[[#This Row],[SIEMA]],Siema2025,12,FALSE)</f>
        <v xml:space="preserve"> </v>
      </c>
      <c r="AB148" s="104" t="str">
        <f>IF(W148="","",IF(ISNUMBER(W148)=FALSE,"Não se aplica",IFERROR(VLOOKUP(W148,Produtos!$A$1:$C$2319,3,FALSE),"Não Cadastrado")))</f>
        <v/>
      </c>
      <c r="AC148" s="104"/>
      <c r="AD148" s="108" t="str">
        <f>IF(Tabela2[[#This Row],[Origem do acidente]] = "Plataforma", "PREENCHER","NA")</f>
        <v>PREENCHER</v>
      </c>
      <c r="AE148" s="107" t="str">
        <f>IF(AC148="","", IF(AC148="NC","", IF(AC148="NE","", IF(AC148="NA","",IFERROR(VLOOKUP(AC148,Produtos!$A$1:$C$2319,2,FALSE),"Não Cadastrado")))))</f>
        <v/>
      </c>
      <c r="AF148" s="104"/>
      <c r="AG148" s="104"/>
      <c r="AH148" s="104" t="str">
        <f>IF(AC148="","",IF(ISNUMBER(AC148)=FALSE,"Não se aplica",IFERROR(VLOOKUP(AC148,Produtos!$A$1:$C$2319,3,FALSE),"Não Cadastrado")))</f>
        <v/>
      </c>
      <c r="AI148" s="104"/>
      <c r="AJ148" s="104" t="str">
        <f>VLOOKUP(Tabela2[[#This Row],[SIEMA]],Siema2025,26,FALSE)</f>
        <v>Ineficiência do procedimento de limpeza. Em investigação.</v>
      </c>
      <c r="AK148" s="107"/>
      <c r="AL148" s="107"/>
      <c r="AM148" s="107"/>
      <c r="AN148" s="108" t="str">
        <f>VLOOKUP(Tabela2[[#This Row],[SIEMA]],Siema2025,51,FALSE)</f>
        <v/>
      </c>
      <c r="AO148" s="108" t="str">
        <f>VLOOKUP(Tabela2[[#This Row],[SIEMA]],Siema2025,53,FALSE)</f>
        <v/>
      </c>
      <c r="AP148" s="108" t="str">
        <f>VLOOKUP(Tabela2[[#This Row],[SIEMA]],Siema2025,55,FALSE)</f>
        <v/>
      </c>
      <c r="AQ148" s="108" t="str">
        <f>VLOOKUP(Tabela2[[#This Row],[SIEMA]],Siema2025,57,FALSE)</f>
        <v/>
      </c>
      <c r="AR148" s="108" t="str">
        <f>VLOOKUP(Tabela2[[#This Row],[SIEMA]],Siema2025,59,FALSE)</f>
        <v/>
      </c>
      <c r="AS148" s="108" t="str">
        <f>VLOOKUP(Tabela2[[#This Row],[SIEMA]],Siema2025,61,FALSE)</f>
        <v>X</v>
      </c>
      <c r="AT148" s="108" t="str">
        <f>VLOOKUP(Tabela2[[#This Row],[SIEMA]],Siema2025,63,FALSE)</f>
        <v/>
      </c>
      <c r="AU148" s="108" t="str">
        <f>VLOOKUP(Tabela2[[#This Row],[SIEMA]],Siema2025,65,FALSE)</f>
        <v/>
      </c>
      <c r="AV148" s="108" t="str">
        <f>VLOOKUP(Tabela2[[#This Row],[SIEMA]],Siema2025,67,FALSE)</f>
        <v/>
      </c>
      <c r="AW148" s="108" t="str">
        <f>VLOOKUP(Tabela2[[#This Row],[SIEMA]],Siema2025,69,FALSE)</f>
        <v/>
      </c>
      <c r="AX148" s="108" t="str">
        <f>VLOOKUP(Tabela2[[#This Row],[SIEMA]],Siema2025,71,FALSE)</f>
        <v/>
      </c>
      <c r="AY148" s="108" t="str">
        <f>VLOOKUP(Tabela2[[#This Row],[SIEMA]],Siema2025,73,FALSE)</f>
        <v/>
      </c>
      <c r="AZ148" s="108" t="str">
        <f>VLOOKUP(Tabela2[[#This Row],[SIEMA]],Siema2025,75,FALSE)</f>
        <v/>
      </c>
      <c r="BA148" s="108" t="str">
        <f>VLOOKUP(Tabela2[[#This Row],[SIEMA]],Siema2025,77,FALSE)</f>
        <v/>
      </c>
      <c r="BB148" s="108" t="str">
        <f>VLOOKUP(Tabela2[[#This Row],[SIEMA]],Siema2025,79,FALSE)</f>
        <v/>
      </c>
      <c r="BC148" s="108" t="str">
        <f>IF(Tabela2[[#This Row],[Outro(s) ]] = "X", "PREENCHER","NA")</f>
        <v>NA</v>
      </c>
      <c r="BD148" s="108" t="str">
        <f>VLOOKUP(Tabela2[[#This Row],[SIEMA]],Siema2025,82,FALSE)</f>
        <v/>
      </c>
      <c r="BE148" s="108" t="str">
        <f>VLOOKUP(Tabela2[[#This Row],[SIEMA]],Siema2025,81,FALSE)</f>
        <v/>
      </c>
      <c r="BF148" s="110" t="str">
        <f>VLOOKUP(Tabela2[[#This Row],[SIEMA]],Siema2025,28,FALSE)</f>
        <v>Petróleo Brasileiro S.A. - PETROBRAS</v>
      </c>
      <c r="BG148" s="110"/>
      <c r="BH148" s="111" t="str">
        <f>VLOOKUP(Tabela2[[#This Row],[SIEMA]],Siema2025,29,FALSE)</f>
        <v>33000167000454</v>
      </c>
      <c r="BI148" s="112" t="s">
        <v>2696</v>
      </c>
      <c r="BJ148" s="107" t="s">
        <v>7099</v>
      </c>
      <c r="BK148" s="104" t="s">
        <v>2696</v>
      </c>
      <c r="BL148" s="140">
        <v>45749</v>
      </c>
      <c r="BM148" s="108">
        <f ca="1">IF(Tabela2[[#This Row],[Data de atendimento do Ibama (considerar o primeiro documento/ação)]]="",_xlfn.DAYS(TODAY(),J148),_xlfn.DAYS(Tabela2[[#This Row],[Data de atendimento do Ibama (considerar o primeiro documento/ação)]],J148))</f>
        <v>26</v>
      </c>
      <c r="BN148" s="108" t="str">
        <f>IF(Tabela2[[#This Row],[Atendido pelo Ibama ("Não" ou "Sim")]]="Não","Preencher", IF(Tabela2[[#This Row],[Atendido pelo Ibama ("Não" ou "Sim")]]="Sim","NA",""))</f>
        <v>NA</v>
      </c>
      <c r="BO148" s="114" t="s">
        <v>7138</v>
      </c>
      <c r="BP148" s="108" t="str">
        <f>IF(Tabela2[[#This Row],[Forma de atendimento (primeiro documento/ação)]]= "Outros (especificar)", "PREENCHER","NA")</f>
        <v>NA</v>
      </c>
      <c r="BQ148" s="106" t="s">
        <v>123</v>
      </c>
      <c r="BR148" s="108" t="str">
        <f>IF(Tabela2[[#This Row],[Equipe do Ibama foi a campo? Houve sobrevoo do Poseidon?]] = "Sim", "PREENCHER","NA")</f>
        <v>NA</v>
      </c>
      <c r="BS148" s="108" t="str">
        <f>IF(Tabela2[[#This Row],[Se sim, foi emitida Ordem de Emergência? (informações vinculada à coluna CK)]] = "Sim", "PREENCHER","NA")</f>
        <v>NA</v>
      </c>
      <c r="BT148" s="108" t="str">
        <f>IF(Tabela2[[#This Row],[Foi elaborado Relatório de Vistoria pelo Ibama? (informações vinculada à coluna CK)]] = "Sim", "PREENCHER","NA")</f>
        <v>NA</v>
      </c>
      <c r="BU148" s="108" t="s">
        <v>123</v>
      </c>
      <c r="BV148" s="108" t="s">
        <v>123</v>
      </c>
      <c r="BW148" s="108" t="s">
        <v>2696</v>
      </c>
      <c r="BX148" s="106" t="s">
        <v>7102</v>
      </c>
      <c r="BY148" s="140">
        <v>46017</v>
      </c>
      <c r="BZ148" s="104">
        <f>IF(Tabela2[[#This Row],[Data do documento de encerramento]]="NA","NA",IF(Tabela2[[#This Row],[Data do documento de encerramento]]="","Pendente de conclusão/ encerramento",_xlfn.DAYS(Tabela2[[#This Row],[Data do documento de encerramento]],J148)))</f>
        <v>294</v>
      </c>
      <c r="CA148" s="107" t="s">
        <v>7816</v>
      </c>
      <c r="CB148" s="107"/>
      <c r="CC148" s="107" t="s">
        <v>7324</v>
      </c>
      <c r="CD148" s="107" t="s">
        <v>7296</v>
      </c>
      <c r="CE148" s="107" t="s">
        <v>2696</v>
      </c>
      <c r="CF148" s="107" t="s">
        <v>7141</v>
      </c>
    </row>
    <row r="149" spans="1:84" ht="30.75">
      <c r="A149" s="169">
        <v>202531032454</v>
      </c>
      <c r="B149" s="170" t="s">
        <v>7817</v>
      </c>
      <c r="C149" s="108" t="str">
        <f>VLOOKUP(Tabela2[[#This Row],[SIEMA]],Siema2025,4,FALSE)</f>
        <v xml:space="preserve"> SE</v>
      </c>
      <c r="D149" s="106" t="str">
        <f>VLOOKUP(Tabela2[[#This Row],[SIEMA]],Siema2025,3,FALSE)</f>
        <v xml:space="preserve">Carmópolis </v>
      </c>
      <c r="E149" s="106" t="str">
        <f>VLOOKUP(Tabela2[[#This Row],[SIEMA]],Siema2025,20,FALSE)</f>
        <v>Adutora de 6" próximo a locação do 7-CP-1242-SE, Carmópolis-SE.</v>
      </c>
      <c r="F149" s="106"/>
      <c r="G149" s="106" t="s">
        <v>7818</v>
      </c>
      <c r="H149" s="106" t="s">
        <v>7819</v>
      </c>
      <c r="I149" s="104" t="s">
        <v>7479</v>
      </c>
      <c r="J149" s="105">
        <f>VLOOKUP(Tabela2[[#This Row],[SIEMA]],Siema2025,2,FALSE)</f>
        <v>45723</v>
      </c>
      <c r="K149" s="105" t="str">
        <f>VLOOKUP(Tabela2[[#This Row],[SIEMA]],Siema2025,16,FALSE)</f>
        <v>Sexta</v>
      </c>
      <c r="L149" s="106" t="str">
        <f>IF(Tabela2[[#This Row],[Data]]="","Sem Informação",VLOOKUP(MONTH(Tabela2[[#This Row],[Data]]),'[1]Validação de dados'!$I$1:$J$13,2,0))</f>
        <v>Março</v>
      </c>
      <c r="M149" s="104">
        <f>YEAR(Tabela2[[#This Row],[Data]])</f>
        <v>2025</v>
      </c>
      <c r="N149" s="105" t="str">
        <f>VLOOKUP(Tabela2[[#This Row],[SIEMA]],Siema2025,17,FALSE)</f>
        <v>Vespertino</v>
      </c>
      <c r="O149" s="105" t="s">
        <v>145</v>
      </c>
      <c r="P149" s="104" t="str">
        <f>VLOOKUP(Tabela2[[#This Row],[SIEMA]],Siema2025,21,FALSE)</f>
        <v>Poço terrestre</v>
      </c>
      <c r="Q149" s="104" t="str">
        <f>VLOOKUP(Tabela2[[#This Row],[SIEMA]],Siema2025,7,FALSE)</f>
        <v/>
      </c>
      <c r="R149" s="104" t="str">
        <f>VLOOKUP(Tabela2[[#This Row],[SIEMA]],Siema2025,10,FALSE)</f>
        <v/>
      </c>
      <c r="S149" s="107" t="s">
        <v>255</v>
      </c>
      <c r="T149" s="104" t="s">
        <v>3904</v>
      </c>
      <c r="U149" s="104" t="str">
        <f>VLOOKUP(Tabela2[[#This Row],[SIEMA]],Siema2025,12,FALSE)</f>
        <v xml:space="preserve"> </v>
      </c>
      <c r="V149" s="104" t="str">
        <f>IF(Q149="","",IF(ISNUMBER(Q149)=FALSE,"Não se aplica",IFERROR(VLOOKUP(Q149,Produtos!$A$1:$C$2319,3,FALSE),"Não Cadastrado")))</f>
        <v/>
      </c>
      <c r="W149" s="104" t="str">
        <f>VLOOKUP(Tabela2[[#This Row],[SIEMA]],Siema2025,10,FALSE)</f>
        <v/>
      </c>
      <c r="X149" s="113" t="str">
        <f>IF(Tabela2[[#This Row],[Origem do acidente]] = "Plataforma", "PREENCHER","NA")</f>
        <v>NA</v>
      </c>
      <c r="Y149" s="109" t="str">
        <f>IF(W149="","", IF(W149="NC","", IF(W149="NE","", IF(W149="NA","",IFERROR(VLOOKUP(W149,Produtos!$A$1:$C$2319,2,FALSE),"Não Cadastrado")))))</f>
        <v/>
      </c>
      <c r="Z149" s="104" t="str">
        <f>VLOOKUP(Tabela2[[#This Row],[SIEMA]],Siema2025,11,FALSE)</f>
        <v xml:space="preserve"> </v>
      </c>
      <c r="AA149" s="104" t="str">
        <f>VLOOKUP(Tabela2[[#This Row],[SIEMA]],Siema2025,12,FALSE)</f>
        <v xml:space="preserve"> </v>
      </c>
      <c r="AB149" s="104" t="str">
        <f>IF(W149="","",IF(ISNUMBER(W149)=FALSE,"Não se aplica",IFERROR(VLOOKUP(W149,Produtos!$A$1:$C$2319,3,FALSE),"Não Cadastrado")))</f>
        <v/>
      </c>
      <c r="AC149" s="104"/>
      <c r="AD149" s="108" t="str">
        <f>IF(Tabela2[[#This Row],[Origem do acidente]] = "Plataforma", "PREENCHER","NA")</f>
        <v>NA</v>
      </c>
      <c r="AE149" s="107" t="str">
        <f>IF(AC149="","", IF(AC149="NC","", IF(AC149="NE","", IF(AC149="NA","",IFERROR(VLOOKUP(AC149,Produtos!$A$1:$C$2319,2,FALSE),"Não Cadastrado")))))</f>
        <v/>
      </c>
      <c r="AF149" s="104"/>
      <c r="AG149" s="104"/>
      <c r="AH149" s="104" t="str">
        <f>IF(AC149="","",IF(ISNUMBER(AC149)=FALSE,"Não se aplica",IFERROR(VLOOKUP(AC149,Produtos!$A$1:$C$2319,3,FALSE),"Não Cadastrado")))</f>
        <v/>
      </c>
      <c r="AI149" s="104"/>
      <c r="AJ149" s="104" t="str">
        <f>VLOOKUP(Tabela2[[#This Row],[SIEMA]],Siema2025,26,FALSE)</f>
        <v>Corrosão</v>
      </c>
      <c r="AK149" s="107"/>
      <c r="AL149" s="107"/>
      <c r="AM149" s="107"/>
      <c r="AN149" s="108" t="str">
        <f>VLOOKUP(Tabela2[[#This Row],[SIEMA]],Siema2025,51,FALSE)</f>
        <v/>
      </c>
      <c r="AO149" s="108" t="str">
        <f>VLOOKUP(Tabela2[[#This Row],[SIEMA]],Siema2025,53,FALSE)</f>
        <v/>
      </c>
      <c r="AP149" s="108" t="str">
        <f>VLOOKUP(Tabela2[[#This Row],[SIEMA]],Siema2025,55,FALSE)</f>
        <v/>
      </c>
      <c r="AQ149" s="108" t="str">
        <f>VLOOKUP(Tabela2[[#This Row],[SIEMA]],Siema2025,57,FALSE)</f>
        <v/>
      </c>
      <c r="AR149" s="108" t="str">
        <f>VLOOKUP(Tabela2[[#This Row],[SIEMA]],Siema2025,59,FALSE)</f>
        <v/>
      </c>
      <c r="AS149" s="108" t="str">
        <f>VLOOKUP(Tabela2[[#This Row],[SIEMA]],Siema2025,61,FALSE)</f>
        <v/>
      </c>
      <c r="AT149" s="108" t="str">
        <f>VLOOKUP(Tabela2[[#This Row],[SIEMA]],Siema2025,63,FALSE)</f>
        <v/>
      </c>
      <c r="AU149" s="108" t="str">
        <f>VLOOKUP(Tabela2[[#This Row],[SIEMA]],Siema2025,65,FALSE)</f>
        <v>X</v>
      </c>
      <c r="AV149" s="108" t="str">
        <f>VLOOKUP(Tabela2[[#This Row],[SIEMA]],Siema2025,67,FALSE)</f>
        <v/>
      </c>
      <c r="AW149" s="108" t="str">
        <f>VLOOKUP(Tabela2[[#This Row],[SIEMA]],Siema2025,69,FALSE)</f>
        <v/>
      </c>
      <c r="AX149" s="108" t="str">
        <f>VLOOKUP(Tabela2[[#This Row],[SIEMA]],Siema2025,71,FALSE)</f>
        <v/>
      </c>
      <c r="AY149" s="108" t="str">
        <f>VLOOKUP(Tabela2[[#This Row],[SIEMA]],Siema2025,73,FALSE)</f>
        <v/>
      </c>
      <c r="AZ149" s="108" t="str">
        <f>VLOOKUP(Tabela2[[#This Row],[SIEMA]],Siema2025,75,FALSE)</f>
        <v/>
      </c>
      <c r="BA149" s="108" t="str">
        <f>VLOOKUP(Tabela2[[#This Row],[SIEMA]],Siema2025,77,FALSE)</f>
        <v/>
      </c>
      <c r="BB149" s="108" t="str">
        <f>VLOOKUP(Tabela2[[#This Row],[SIEMA]],Siema2025,79,FALSE)</f>
        <v/>
      </c>
      <c r="BC149" s="108" t="str">
        <f>IF(Tabela2[[#This Row],[Outro(s) ]] = "X", "PREENCHER","NA")</f>
        <v>NA</v>
      </c>
      <c r="BD149" s="108" t="str">
        <f>VLOOKUP(Tabela2[[#This Row],[SIEMA]],Siema2025,82,FALSE)</f>
        <v/>
      </c>
      <c r="BE149" s="108" t="str">
        <f>VLOOKUP(Tabela2[[#This Row],[SIEMA]],Siema2025,81,FALSE)</f>
        <v/>
      </c>
      <c r="BF149" s="110" t="str">
        <f>VLOOKUP(Tabela2[[#This Row],[SIEMA]],Siema2025,28,FALSE)</f>
        <v>CARMO ENERGY S.A</v>
      </c>
      <c r="BG149" s="110"/>
      <c r="BH149" s="111" t="str">
        <f>VLOOKUP(Tabela2[[#This Row],[SIEMA]],Siema2025,29,FALSE)</f>
        <v/>
      </c>
      <c r="BI149" s="112" t="str">
        <f>VLOOKUP(Tabela2[[#This Row],[SIEMA]],Siema2025,107,FALSE)</f>
        <v>Não</v>
      </c>
      <c r="BJ149" s="107" t="s">
        <v>7113</v>
      </c>
      <c r="BK149" s="104" t="s">
        <v>2696</v>
      </c>
      <c r="BL149" s="140">
        <v>45729</v>
      </c>
      <c r="BM149" s="108">
        <f ca="1">IF(Tabela2[[#This Row],[Data de atendimento do Ibama (considerar o primeiro documento/ação)]]="",_xlfn.DAYS(TODAY(),J149),_xlfn.DAYS(Tabela2[[#This Row],[Data de atendimento do Ibama (considerar o primeiro documento/ação)]],J149))</f>
        <v>6</v>
      </c>
      <c r="BN149" s="108" t="str">
        <f>IF(Tabela2[[#This Row],[Atendido pelo Ibama ("Não" ou "Sim")]]="Não","Preencher", IF(Tabela2[[#This Row],[Atendido pelo Ibama ("Não" ou "Sim")]]="Sim","NA",""))</f>
        <v>NA</v>
      </c>
      <c r="BO149" s="114" t="s">
        <v>7100</v>
      </c>
      <c r="BP149" s="108" t="str">
        <f>IF(Tabela2[[#This Row],[Forma de atendimento (primeiro documento/ação)]]= "Outros (especificar)", "PREENCHER","NA")</f>
        <v>NA</v>
      </c>
      <c r="BQ149" s="106" t="s">
        <v>123</v>
      </c>
      <c r="BR149" s="108" t="str">
        <f>IF(Tabela2[[#This Row],[Equipe do Ibama foi a campo? Houve sobrevoo do Poseidon?]] = "Sim", "PREENCHER","NA")</f>
        <v>NA</v>
      </c>
      <c r="BS149" s="108" t="str">
        <f>IF(Tabela2[[#This Row],[Se sim, foi emitida Ordem de Emergência? (informações vinculada à coluna CK)]] = "Sim", "PREENCHER","NA")</f>
        <v>NA</v>
      </c>
      <c r="BT149" s="108" t="str">
        <f>IF(Tabela2[[#This Row],[Foi elaborado Relatório de Vistoria pelo Ibama? (informações vinculada à coluna CK)]] = "Sim", "PREENCHER","NA")</f>
        <v>NA</v>
      </c>
      <c r="BU149" s="108" t="str">
        <f>IF(Tabela2[[#This Row],[Houve envio de Informações Pós-acidente (preencher "não se aplica" quando de competência estadual/municipal)]] = "Sim", "PREENCHER","NA")</f>
        <v>NA</v>
      </c>
      <c r="BV149" s="108" t="s">
        <v>2696</v>
      </c>
      <c r="BW149" s="108" t="str">
        <f>IF(Tabela2[[#This Row],[O Ibama aguarda resposta da empresa/OEMA, etc?]] = "Sim", "PREENCHER","NA")</f>
        <v>PREENCHER</v>
      </c>
      <c r="BX149" s="106"/>
      <c r="BY149" s="106"/>
      <c r="BZ149" s="104" t="str">
        <f>IF(Tabela2[[#This Row],[Data do documento de encerramento]]="NA","NA",IF(Tabela2[[#This Row],[Data do documento de encerramento]]="","Pendente de conclusão/ encerramento",_xlfn.DAYS(Tabela2[[#This Row],[Data do documento de encerramento]],J149)))</f>
        <v>Pendente de conclusão/ encerramento</v>
      </c>
      <c r="CA149" s="107"/>
      <c r="CB149" s="107"/>
      <c r="CC149" s="115"/>
      <c r="CD149" s="107"/>
      <c r="CE149" s="107"/>
      <c r="CF149" s="107"/>
    </row>
    <row r="150" spans="1:84" ht="30.75">
      <c r="A150" s="169">
        <v>202531046836</v>
      </c>
      <c r="B150" s="170" t="s">
        <v>7820</v>
      </c>
      <c r="C150" s="108" t="str">
        <f>VLOOKUP(Tabela2[[#This Row],[SIEMA]],Siema2025,4,FALSE)</f>
        <v xml:space="preserve"> SE</v>
      </c>
      <c r="D150" s="106" t="str">
        <f>VLOOKUP(Tabela2[[#This Row],[SIEMA]],Siema2025,3,FALSE)</f>
        <v xml:space="preserve">Carmópolis </v>
      </c>
      <c r="E150" s="106" t="str">
        <f>VLOOKUP(Tabela2[[#This Row],[SIEMA]],Siema2025,20,FALSE)</f>
        <v>Satélite de injeção Sat.CP-07, Japaratuba-SE.</v>
      </c>
      <c r="F150" s="106"/>
      <c r="G150" s="106" t="s">
        <v>7821</v>
      </c>
      <c r="H150" s="106" t="s">
        <v>7822</v>
      </c>
      <c r="I150" s="104" t="s">
        <v>7479</v>
      </c>
      <c r="J150" s="105">
        <f>VLOOKUP(Tabela2[[#This Row],[SIEMA]],Siema2025,2,FALSE)</f>
        <v>45723</v>
      </c>
      <c r="K150" s="105" t="str">
        <f>VLOOKUP(Tabela2[[#This Row],[SIEMA]],Siema2025,16,FALSE)</f>
        <v>Sexta</v>
      </c>
      <c r="L150" s="106" t="str">
        <f>IF(Tabela2[[#This Row],[Data]]="","Sem Informação",VLOOKUP(MONTH(Tabela2[[#This Row],[Data]]),'[1]Validação de dados'!$I$1:$J$13,2,0))</f>
        <v>Março</v>
      </c>
      <c r="M150" s="104">
        <f>YEAR(Tabela2[[#This Row],[Data]])</f>
        <v>2025</v>
      </c>
      <c r="N150" s="105" t="str">
        <f>VLOOKUP(Tabela2[[#This Row],[SIEMA]],Siema2025,17,FALSE)</f>
        <v>Madrugada</v>
      </c>
      <c r="O150" s="105" t="s">
        <v>145</v>
      </c>
      <c r="P150" s="104" t="str">
        <f>VLOOKUP(Tabela2[[#This Row],[SIEMA]],Siema2025,21,FALSE)</f>
        <v>Poço terrestre</v>
      </c>
      <c r="Q150" s="104" t="str">
        <f>VLOOKUP(Tabela2[[#This Row],[SIEMA]],Siema2025,7,FALSE)</f>
        <v/>
      </c>
      <c r="R150" s="104" t="str">
        <f>VLOOKUP(Tabela2[[#This Row],[SIEMA]],Siema2025,10,FALSE)</f>
        <v/>
      </c>
      <c r="S150" s="107" t="s">
        <v>255</v>
      </c>
      <c r="T150" s="104" t="s">
        <v>3147</v>
      </c>
      <c r="U150" s="104" t="str">
        <f>VLOOKUP(Tabela2[[#This Row],[SIEMA]],Siema2025,12,FALSE)</f>
        <v xml:space="preserve"> </v>
      </c>
      <c r="V150" s="104" t="str">
        <f>IF(Q150="","",IF(ISNUMBER(Q150)=FALSE,"Não se aplica",IFERROR(VLOOKUP(Q150,Produtos!$A$1:$C$2319,3,FALSE),"Não Cadastrado")))</f>
        <v/>
      </c>
      <c r="W150" s="104" t="str">
        <f>VLOOKUP(Tabela2[[#This Row],[SIEMA]],Siema2025,10,FALSE)</f>
        <v/>
      </c>
      <c r="X150" s="113" t="str">
        <f>IF(Tabela2[[#This Row],[Origem do acidente]] = "Plataforma", "PREENCHER","NA")</f>
        <v>NA</v>
      </c>
      <c r="Y150" s="109" t="str">
        <f>IF(W150="","", IF(W150="NC","", IF(W150="NE","", IF(W150="NA","",IFERROR(VLOOKUP(W150,Produtos!$A$1:$C$2319,2,FALSE),"Não Cadastrado")))))</f>
        <v/>
      </c>
      <c r="Z150" s="104" t="str">
        <f>VLOOKUP(Tabela2[[#This Row],[SIEMA]],Siema2025,11,FALSE)</f>
        <v xml:space="preserve"> </v>
      </c>
      <c r="AA150" s="104" t="str">
        <f>VLOOKUP(Tabela2[[#This Row],[SIEMA]],Siema2025,12,FALSE)</f>
        <v xml:space="preserve"> </v>
      </c>
      <c r="AB150" s="104" t="str">
        <f>IF(W150="","",IF(ISNUMBER(W150)=FALSE,"Não se aplica",IFERROR(VLOOKUP(W150,Produtos!$A$1:$C$2319,3,FALSE),"Não Cadastrado")))</f>
        <v/>
      </c>
      <c r="AC150" s="104"/>
      <c r="AD150" s="108" t="str">
        <f>IF(Tabela2[[#This Row],[Origem do acidente]] = "Plataforma", "PREENCHER","NA")</f>
        <v>NA</v>
      </c>
      <c r="AE150" s="107" t="str">
        <f>IF(AC150="","", IF(AC150="NC","", IF(AC150="NE","", IF(AC150="NA","",IFERROR(VLOOKUP(AC150,Produtos!$A$1:$C$2319,2,FALSE),"Não Cadastrado")))))</f>
        <v/>
      </c>
      <c r="AF150" s="104"/>
      <c r="AG150" s="104"/>
      <c r="AH150" s="104" t="str">
        <f>IF(AC150="","",IF(ISNUMBER(AC150)=FALSE,"Não se aplica",IFERROR(VLOOKUP(AC150,Produtos!$A$1:$C$2319,3,FALSE),"Não Cadastrado")))</f>
        <v/>
      </c>
      <c r="AI150" s="104"/>
      <c r="AJ150" s="104" t="str">
        <f>VLOOKUP(Tabela2[[#This Row],[SIEMA]],Siema2025,26,FALSE)</f>
        <v>Falha na junta.</v>
      </c>
      <c r="AK150" s="107"/>
      <c r="AL150" s="107"/>
      <c r="AM150" s="107"/>
      <c r="AN150" s="108" t="str">
        <f>VLOOKUP(Tabela2[[#This Row],[SIEMA]],Siema2025,51,FALSE)</f>
        <v/>
      </c>
      <c r="AO150" s="108" t="str">
        <f>VLOOKUP(Tabela2[[#This Row],[SIEMA]],Siema2025,53,FALSE)</f>
        <v/>
      </c>
      <c r="AP150" s="108" t="str">
        <f>VLOOKUP(Tabela2[[#This Row],[SIEMA]],Siema2025,55,FALSE)</f>
        <v/>
      </c>
      <c r="AQ150" s="108" t="str">
        <f>VLOOKUP(Tabela2[[#This Row],[SIEMA]],Siema2025,57,FALSE)</f>
        <v/>
      </c>
      <c r="AR150" s="108" t="str">
        <f>VLOOKUP(Tabela2[[#This Row],[SIEMA]],Siema2025,59,FALSE)</f>
        <v/>
      </c>
      <c r="AS150" s="108" t="str">
        <f>VLOOKUP(Tabela2[[#This Row],[SIEMA]],Siema2025,61,FALSE)</f>
        <v/>
      </c>
      <c r="AT150" s="108" t="str">
        <f>VLOOKUP(Tabela2[[#This Row],[SIEMA]],Siema2025,63,FALSE)</f>
        <v/>
      </c>
      <c r="AU150" s="108" t="str">
        <f>VLOOKUP(Tabela2[[#This Row],[SIEMA]],Siema2025,65,FALSE)</f>
        <v>X</v>
      </c>
      <c r="AV150" s="108" t="str">
        <f>VLOOKUP(Tabela2[[#This Row],[SIEMA]],Siema2025,67,FALSE)</f>
        <v/>
      </c>
      <c r="AW150" s="108" t="str">
        <f>VLOOKUP(Tabela2[[#This Row],[SIEMA]],Siema2025,69,FALSE)</f>
        <v/>
      </c>
      <c r="AX150" s="108" t="str">
        <f>VLOOKUP(Tabela2[[#This Row],[SIEMA]],Siema2025,71,FALSE)</f>
        <v/>
      </c>
      <c r="AY150" s="108" t="str">
        <f>VLOOKUP(Tabela2[[#This Row],[SIEMA]],Siema2025,73,FALSE)</f>
        <v/>
      </c>
      <c r="AZ150" s="108" t="str">
        <f>VLOOKUP(Tabela2[[#This Row],[SIEMA]],Siema2025,75,FALSE)</f>
        <v/>
      </c>
      <c r="BA150" s="108" t="str">
        <f>VLOOKUP(Tabela2[[#This Row],[SIEMA]],Siema2025,77,FALSE)</f>
        <v/>
      </c>
      <c r="BB150" s="108" t="str">
        <f>VLOOKUP(Tabela2[[#This Row],[SIEMA]],Siema2025,79,FALSE)</f>
        <v/>
      </c>
      <c r="BC150" s="108" t="str">
        <f>IF(Tabela2[[#This Row],[Outro(s) ]] = "X", "PREENCHER","NA")</f>
        <v>NA</v>
      </c>
      <c r="BD150" s="108" t="str">
        <f>VLOOKUP(Tabela2[[#This Row],[SIEMA]],Siema2025,82,FALSE)</f>
        <v/>
      </c>
      <c r="BE150" s="108" t="str">
        <f>VLOOKUP(Tabela2[[#This Row],[SIEMA]],Siema2025,81,FALSE)</f>
        <v/>
      </c>
      <c r="BF150" s="110" t="str">
        <f>VLOOKUP(Tabela2[[#This Row],[SIEMA]],Siema2025,28,FALSE)</f>
        <v>CARMO ENERGY S.A</v>
      </c>
      <c r="BG150" s="110"/>
      <c r="BH150" s="111" t="str">
        <f>VLOOKUP(Tabela2[[#This Row],[SIEMA]],Siema2025,29,FALSE)</f>
        <v/>
      </c>
      <c r="BI150" s="112" t="str">
        <f>VLOOKUP(Tabela2[[#This Row],[SIEMA]],Siema2025,107,FALSE)</f>
        <v>Não</v>
      </c>
      <c r="BJ150" s="107" t="s">
        <v>7113</v>
      </c>
      <c r="BK150" s="104" t="s">
        <v>2696</v>
      </c>
      <c r="BL150" s="163">
        <v>45729</v>
      </c>
      <c r="BM150" s="108">
        <f ca="1">IF(Tabela2[[#This Row],[Data de atendimento do Ibama (considerar o primeiro documento/ação)]]="",_xlfn.DAYS(TODAY(),J150),_xlfn.DAYS(Tabela2[[#This Row],[Data de atendimento do Ibama (considerar o primeiro documento/ação)]],J150))</f>
        <v>6</v>
      </c>
      <c r="BN150" s="108" t="str">
        <f>IF(Tabela2[[#This Row],[Atendido pelo Ibama ("Não" ou "Sim")]]="Não","Preencher", IF(Tabela2[[#This Row],[Atendido pelo Ibama ("Não" ou "Sim")]]="Sim","NA",""))</f>
        <v>NA</v>
      </c>
      <c r="BO150" s="114" t="s">
        <v>7100</v>
      </c>
      <c r="BP150" s="108" t="str">
        <f>IF(Tabela2[[#This Row],[Forma de atendimento (primeiro documento/ação)]]= "Outros (especificar)", "PREENCHER","NA")</f>
        <v>NA</v>
      </c>
      <c r="BQ150" s="106" t="s">
        <v>123</v>
      </c>
      <c r="BR150" s="108" t="str">
        <f>IF(Tabela2[[#This Row],[Equipe do Ibama foi a campo? Houve sobrevoo do Poseidon?]] = "Sim", "PREENCHER","NA")</f>
        <v>NA</v>
      </c>
      <c r="BS150" s="108" t="str">
        <f>IF(Tabela2[[#This Row],[Se sim, foi emitida Ordem de Emergência? (informações vinculada à coluna CK)]] = "Sim", "PREENCHER","NA")</f>
        <v>NA</v>
      </c>
      <c r="BT150" s="108" t="str">
        <f>IF(Tabela2[[#This Row],[Foi elaborado Relatório de Vistoria pelo Ibama? (informações vinculada à coluna CK)]] = "Sim", "PREENCHER","NA")</f>
        <v>NA</v>
      </c>
      <c r="BU150" s="108"/>
      <c r="BV150" s="108" t="s">
        <v>2696</v>
      </c>
      <c r="BW150" s="108" t="str">
        <f>IF(Tabela2[[#This Row],[O Ibama aguarda resposta da empresa/OEMA, etc?]] = "Sim", "PREENCHER","NA")</f>
        <v>PREENCHER</v>
      </c>
      <c r="BX150" s="106"/>
      <c r="BY150" s="106"/>
      <c r="BZ150" s="104" t="str">
        <f>IF(Tabela2[[#This Row],[Data do documento de encerramento]]="NA","NA",IF(Tabela2[[#This Row],[Data do documento de encerramento]]="","Pendente de conclusão/ encerramento",_xlfn.DAYS(Tabela2[[#This Row],[Data do documento de encerramento]],J150)))</f>
        <v>Pendente de conclusão/ encerramento</v>
      </c>
      <c r="CA150" s="107"/>
      <c r="CB150" s="107"/>
      <c r="CC150" s="115"/>
      <c r="CD150" s="107"/>
      <c r="CE150" s="107"/>
      <c r="CF150" s="107"/>
    </row>
    <row r="151" spans="1:84">
      <c r="A151" s="169">
        <v>202531175644</v>
      </c>
      <c r="B151" s="170" t="s">
        <v>7823</v>
      </c>
      <c r="C151" s="108" t="s">
        <v>7135</v>
      </c>
      <c r="D151" s="106" t="s">
        <v>637</v>
      </c>
      <c r="E151" s="106" t="s">
        <v>7250</v>
      </c>
      <c r="F151" s="106"/>
      <c r="G151" s="106" t="s">
        <v>7824</v>
      </c>
      <c r="H151" s="106" t="s">
        <v>7825</v>
      </c>
      <c r="I151" s="104" t="str">
        <f>VLOOKUP(Tabela2[[#This Row],[SIEMA]],Siema2025,19,FALSE)</f>
        <v>Campos</v>
      </c>
      <c r="J151" s="105">
        <f>VLOOKUP(Tabela2[[#This Row],[SIEMA]],Siema2025,2,FALSE)</f>
        <v>45723</v>
      </c>
      <c r="K151" s="105" t="str">
        <f>VLOOKUP(Tabela2[[#This Row],[SIEMA]],Siema2025,16,FALSE)</f>
        <v>Sexta</v>
      </c>
      <c r="L151" s="106" t="str">
        <f>IF(Tabela2[[#This Row],[Data]]="","Sem Informação",VLOOKUP(MONTH(Tabela2[[#This Row],[Data]]),'[1]Validação de dados'!$I$1:$J$13,2,0))</f>
        <v>Março</v>
      </c>
      <c r="M151" s="104">
        <f>YEAR(Tabela2[[#This Row],[Data]])</f>
        <v>2025</v>
      </c>
      <c r="N151" s="105" t="str">
        <f>VLOOKUP(Tabela2[[#This Row],[SIEMA]],Siema2025,17,FALSE)</f>
        <v>Vespertino</v>
      </c>
      <c r="O151" s="105" t="s">
        <v>7250</v>
      </c>
      <c r="P151" s="104" t="str">
        <f>VLOOKUP(Tabela2[[#This Row],[SIEMA]],Siema2025,21,FALSE)</f>
        <v/>
      </c>
      <c r="Q151" s="104" t="s">
        <v>7409</v>
      </c>
      <c r="R151" s="104" t="str">
        <f>VLOOKUP(Tabela2[[#This Row],[SIEMA]],Siema2025,10,FALSE)</f>
        <v/>
      </c>
      <c r="S151" s="107" t="str">
        <f>IF(Q151="","", IF(Q151="NC","", IF(Q151="NE","", IF(Q151="NA","",IFERROR(VLOOKUP(Q151,Produtos!$A$1:$C$2319,2,FALSE),"Não Cadastrado")))))</f>
        <v/>
      </c>
      <c r="T151" s="104" t="str">
        <f>VLOOKUP(Tabela2[[#This Row],[SIEMA]],Siema2025,11,FALSE)</f>
        <v xml:space="preserve"> </v>
      </c>
      <c r="U151" s="104" t="str">
        <f>VLOOKUP(Tabela2[[#This Row],[SIEMA]],Siema2025,12,FALSE)</f>
        <v xml:space="preserve"> </v>
      </c>
      <c r="V151" s="104" t="str">
        <f>IF(Q151="","",IF(ISNUMBER(Q151)=FALSE,"Não se aplica",IFERROR(VLOOKUP(Q151,Produtos!$A$1:$C$2319,3,FALSE),"Não Cadastrado")))</f>
        <v>Não se aplica</v>
      </c>
      <c r="W151" s="104" t="str">
        <f>VLOOKUP(Tabela2[[#This Row],[SIEMA]],Siema2025,10,FALSE)</f>
        <v/>
      </c>
      <c r="X151" s="113" t="str">
        <f>IF(Tabela2[[#This Row],[Origem do acidente]] = "Plataforma", "PREENCHER","NA")</f>
        <v>NA</v>
      </c>
      <c r="Y151" s="109" t="str">
        <f>IF(W151="","", IF(W151="NC","", IF(W151="NE","", IF(W151="NA","",IFERROR(VLOOKUP(W151,Produtos!$A$1:$C$2319,2,FALSE),"Não Cadastrado")))))</f>
        <v/>
      </c>
      <c r="Z151" s="104" t="str">
        <f>VLOOKUP(Tabela2[[#This Row],[SIEMA]],Siema2025,11,FALSE)</f>
        <v xml:space="preserve"> </v>
      </c>
      <c r="AA151" s="104" t="str">
        <f>VLOOKUP(Tabela2[[#This Row],[SIEMA]],Siema2025,12,FALSE)</f>
        <v xml:space="preserve"> </v>
      </c>
      <c r="AB151" s="104" t="str">
        <f>IF(W151="","",IF(ISNUMBER(W151)=FALSE,"Não se aplica",IFERROR(VLOOKUP(W151,Produtos!$A$1:$C$2319,3,FALSE),"Não Cadastrado")))</f>
        <v/>
      </c>
      <c r="AC151" s="104"/>
      <c r="AD151" s="108" t="str">
        <f>IF(Tabela2[[#This Row],[Origem do acidente]] = "Plataforma", "PREENCHER","NA")</f>
        <v>NA</v>
      </c>
      <c r="AE151" s="107" t="str">
        <f>IF(AC151="","", IF(AC151="NC","", IF(AC151="NE","", IF(AC151="NA","",IFERROR(VLOOKUP(AC151,Produtos!$A$1:$C$2319,2,FALSE),"Não Cadastrado")))))</f>
        <v/>
      </c>
      <c r="AF151" s="104"/>
      <c r="AG151" s="104"/>
      <c r="AH151" s="104" t="str">
        <f>IF(AC151="","",IF(ISNUMBER(AC151)=FALSE,"Não se aplica",IFERROR(VLOOKUP(AC151,Produtos!$A$1:$C$2319,3,FALSE),"Não Cadastrado")))</f>
        <v/>
      </c>
      <c r="AI151" s="104"/>
      <c r="AJ151" s="104" t="str">
        <f>VLOOKUP(Tabela2[[#This Row],[SIEMA]],Siema2025,26,FALSE)</f>
        <v>Em investigação</v>
      </c>
      <c r="AK151" s="107"/>
      <c r="AL151" s="107"/>
      <c r="AM151" s="107"/>
      <c r="AN151" s="108" t="str">
        <f>VLOOKUP(Tabela2[[#This Row],[SIEMA]],Siema2025,51,FALSE)</f>
        <v/>
      </c>
      <c r="AO151" s="108" t="str">
        <f>VLOOKUP(Tabela2[[#This Row],[SIEMA]],Siema2025,53,FALSE)</f>
        <v/>
      </c>
      <c r="AP151" s="108" t="str">
        <f>VLOOKUP(Tabela2[[#This Row],[SIEMA]],Siema2025,55,FALSE)</f>
        <v/>
      </c>
      <c r="AQ151" s="108" t="str">
        <f>VLOOKUP(Tabela2[[#This Row],[SIEMA]],Siema2025,57,FALSE)</f>
        <v/>
      </c>
      <c r="AR151" s="108" t="str">
        <f>VLOOKUP(Tabela2[[#This Row],[SIEMA]],Siema2025,59,FALSE)</f>
        <v/>
      </c>
      <c r="AS151" s="108" t="str">
        <f>VLOOKUP(Tabela2[[#This Row],[SIEMA]],Siema2025,61,FALSE)</f>
        <v>X</v>
      </c>
      <c r="AT151" s="108" t="str">
        <f>VLOOKUP(Tabela2[[#This Row],[SIEMA]],Siema2025,63,FALSE)</f>
        <v/>
      </c>
      <c r="AU151" s="108" t="str">
        <f>VLOOKUP(Tabela2[[#This Row],[SIEMA]],Siema2025,65,FALSE)</f>
        <v/>
      </c>
      <c r="AV151" s="108" t="str">
        <f>VLOOKUP(Tabela2[[#This Row],[SIEMA]],Siema2025,67,FALSE)</f>
        <v/>
      </c>
      <c r="AW151" s="108" t="str">
        <f>VLOOKUP(Tabela2[[#This Row],[SIEMA]],Siema2025,69,FALSE)</f>
        <v/>
      </c>
      <c r="AX151" s="108" t="str">
        <f>VLOOKUP(Tabela2[[#This Row],[SIEMA]],Siema2025,71,FALSE)</f>
        <v/>
      </c>
      <c r="AY151" s="108" t="str">
        <f>VLOOKUP(Tabela2[[#This Row],[SIEMA]],Siema2025,73,FALSE)</f>
        <v/>
      </c>
      <c r="AZ151" s="108" t="str">
        <f>VLOOKUP(Tabela2[[#This Row],[SIEMA]],Siema2025,75,FALSE)</f>
        <v/>
      </c>
      <c r="BA151" s="108" t="str">
        <f>VLOOKUP(Tabela2[[#This Row],[SIEMA]],Siema2025,77,FALSE)</f>
        <v/>
      </c>
      <c r="BB151" s="108" t="str">
        <f>VLOOKUP(Tabela2[[#This Row],[SIEMA]],Siema2025,79,FALSE)</f>
        <v/>
      </c>
      <c r="BC151" s="108" t="str">
        <f>IF(Tabela2[[#This Row],[Outro(s) ]] = "X", "PREENCHER","NA")</f>
        <v>NA</v>
      </c>
      <c r="BD151" s="108" t="str">
        <f>VLOOKUP(Tabela2[[#This Row],[SIEMA]],Siema2025,82,FALSE)</f>
        <v/>
      </c>
      <c r="BE151" s="108" t="str">
        <f>VLOOKUP(Tabela2[[#This Row],[SIEMA]],Siema2025,81,FALSE)</f>
        <v/>
      </c>
      <c r="BF151" s="110" t="str">
        <f>VLOOKUP(Tabela2[[#This Row],[SIEMA]],Siema2025,28,FALSE)</f>
        <v>PERENCO PETRÓLEO E GÁS DO BRASIL LTDA</v>
      </c>
      <c r="BG151" s="110"/>
      <c r="BH151" s="111" t="str">
        <f>VLOOKUP(Tabela2[[#This Row],[SIEMA]],Siema2025,29,FALSE)</f>
        <v/>
      </c>
      <c r="BI151" s="112" t="str">
        <f>VLOOKUP(Tabela2[[#This Row],[SIEMA]],Siema2025,107,FALSE)</f>
        <v>Não</v>
      </c>
      <c r="BJ151" s="107" t="s">
        <v>7099</v>
      </c>
      <c r="BK151" s="104" t="s">
        <v>2696</v>
      </c>
      <c r="BL151" s="140">
        <v>45796</v>
      </c>
      <c r="BM151" s="108">
        <f ca="1">IF(Tabela2[[#This Row],[Data de atendimento do Ibama (considerar o primeiro documento/ação)]]="",_xlfn.DAYS(TODAY(),J151),_xlfn.DAYS(Tabela2[[#This Row],[Data de atendimento do Ibama (considerar o primeiro documento/ação)]],J151))</f>
        <v>73</v>
      </c>
      <c r="BN151" s="108" t="str">
        <f>IF(Tabela2[[#This Row],[Atendido pelo Ibama ("Não" ou "Sim")]]="Não","Preencher", IF(Tabela2[[#This Row],[Atendido pelo Ibama ("Não" ou "Sim")]]="Sim","NA",""))</f>
        <v>NA</v>
      </c>
      <c r="BO151" s="114" t="s">
        <v>7138</v>
      </c>
      <c r="BP151" s="108" t="str">
        <f>IF(Tabela2[[#This Row],[Forma de atendimento (primeiro documento/ação)]]= "Outros (especificar)", "PREENCHER","NA")</f>
        <v>NA</v>
      </c>
      <c r="BQ151" s="106"/>
      <c r="BR151" s="108" t="str">
        <f>IF(Tabela2[[#This Row],[Equipe do Ibama foi a campo? Houve sobrevoo do Poseidon?]] = "Sim", "PREENCHER","NA")</f>
        <v>NA</v>
      </c>
      <c r="BS151" s="108" t="str">
        <f>IF(Tabela2[[#This Row],[Se sim, foi emitida Ordem de Emergência? (informações vinculada à coluna CK)]] = "Sim", "PREENCHER","NA")</f>
        <v>NA</v>
      </c>
      <c r="BT151" s="108" t="s">
        <v>7126</v>
      </c>
      <c r="BU151" s="108" t="s">
        <v>2696</v>
      </c>
      <c r="BV151" s="108" t="s">
        <v>123</v>
      </c>
      <c r="BW151" s="108" t="s">
        <v>123</v>
      </c>
      <c r="BX151" s="106"/>
      <c r="BY151" s="106"/>
      <c r="BZ151" s="104" t="str">
        <f>IF(Tabela2[[#This Row],[Data do documento de encerramento]]="NA","NA",IF(Tabela2[[#This Row],[Data do documento de encerramento]]="","Pendente de conclusão/ encerramento",_xlfn.DAYS(Tabela2[[#This Row],[Data do documento de encerramento]],J151)))</f>
        <v>Pendente de conclusão/ encerramento</v>
      </c>
      <c r="CA151" s="107"/>
      <c r="CB151" s="107"/>
      <c r="CC151" s="115"/>
      <c r="CD151" s="107"/>
      <c r="CE151" s="107"/>
      <c r="CF151" s="107"/>
    </row>
    <row r="152" spans="1:84" ht="60.75">
      <c r="A152" s="169">
        <v>2025393645</v>
      </c>
      <c r="B152" s="170" t="s">
        <v>7826</v>
      </c>
      <c r="C152" s="108" t="str">
        <f>VLOOKUP(Tabela2[[#This Row],[SIEMA]],Siema2025,4,FALSE)</f>
        <v xml:space="preserve"> MG</v>
      </c>
      <c r="D152" s="106" t="str">
        <f>VLOOKUP(Tabela2[[#This Row],[SIEMA]],Siema2025,3,FALSE)</f>
        <v xml:space="preserve">Pouso Alegre </v>
      </c>
      <c r="E152" s="106" t="s">
        <v>4216</v>
      </c>
      <c r="F152" s="106" t="s">
        <v>7827</v>
      </c>
      <c r="G152" s="106" t="s">
        <v>7828</v>
      </c>
      <c r="H152" s="106" t="s">
        <v>7829</v>
      </c>
      <c r="I152" s="104" t="s">
        <v>7120</v>
      </c>
      <c r="J152" s="105">
        <f>VLOOKUP(Tabela2[[#This Row],[SIEMA]],Siema2025,2,FALSE)</f>
        <v>45724</v>
      </c>
      <c r="K152" s="105" t="str">
        <f>VLOOKUP(Tabela2[[#This Row],[SIEMA]],Siema2025,16,FALSE)</f>
        <v>Sábado</v>
      </c>
      <c r="L152" s="106" t="str">
        <f>IF(Tabela2[[#This Row],[Data]]="","Sem Informação",VLOOKUP(MONTH(Tabela2[[#This Row],[Data]]),'[1]Validação de dados'!$I$1:$J$13,2,0))</f>
        <v>Março</v>
      </c>
      <c r="M152" s="104">
        <f>YEAR(Tabela2[[#This Row],[Data]])</f>
        <v>2025</v>
      </c>
      <c r="N152" s="105" t="str">
        <f>VLOOKUP(Tabela2[[#This Row],[SIEMA]],Siema2025,17,FALSE)</f>
        <v>Vespertino</v>
      </c>
      <c r="O152" s="105" t="str">
        <f>VLOOKUP(Tabela2[[#This Row],[SIEMA]],Siema2025,5,FALSE)</f>
        <v>Rodovia</v>
      </c>
      <c r="P152" s="104" t="str">
        <f>VLOOKUP(Tabela2[[#This Row],[SIEMA]],Siema2025,21,FALSE)</f>
        <v/>
      </c>
      <c r="Q152" s="104">
        <v>1754</v>
      </c>
      <c r="R152" s="104" t="s">
        <v>7830</v>
      </c>
      <c r="S152" s="107" t="str">
        <f>IF(Q152="","", IF(Q152="NC","", IF(Q152="NE","", IF(Q152="NA","",IFERROR(VLOOKUP(Q152,Produtos!$A$1:$C$2319,2,FALSE),"Não Cadastrado")))))</f>
        <v>ÁCIDO CLOROSSULFONICO (com ou sem trióxido de enxofre)</v>
      </c>
      <c r="T152" s="104">
        <v>1000</v>
      </c>
      <c r="U152" s="104" t="s">
        <v>648</v>
      </c>
      <c r="V152" s="104">
        <f>IF(Q152="","",IF(ISNUMBER(Q152)=FALSE,"Não se aplica",IFERROR(VLOOKUP(Q152,Produtos!$A$1:$C$2319,3,FALSE),"Não Cadastrado")))</f>
        <v>8</v>
      </c>
      <c r="W152" s="104" t="str">
        <f>VLOOKUP(Tabela2[[#This Row],[SIEMA]],Siema2025,10,FALSE)</f>
        <v/>
      </c>
      <c r="X152" s="113" t="str">
        <f>IF(Tabela2[[#This Row],[Origem do acidente]] = "Plataforma", "PREENCHER","NA")</f>
        <v>NA</v>
      </c>
      <c r="Y152" s="109" t="str">
        <f>IF(W152="","", IF(W152="NC","", IF(W152="NE","", IF(W152="NA","",IFERROR(VLOOKUP(W152,Produtos!$A$1:$C$2319,2,FALSE),"Não Cadastrado")))))</f>
        <v/>
      </c>
      <c r="Z152" s="104" t="str">
        <f>VLOOKUP(Tabela2[[#This Row],[SIEMA]],Siema2025,11,FALSE)</f>
        <v xml:space="preserve"> </v>
      </c>
      <c r="AA152" s="104" t="str">
        <f>VLOOKUP(Tabela2[[#This Row],[SIEMA]],Siema2025,12,FALSE)</f>
        <v xml:space="preserve"> </v>
      </c>
      <c r="AB152" s="104" t="str">
        <f>IF(W152="","",IF(ISNUMBER(W152)=FALSE,"Não se aplica",IFERROR(VLOOKUP(W152,Produtos!$A$1:$C$2319,3,FALSE),"Não Cadastrado")))</f>
        <v/>
      </c>
      <c r="AC152" s="104"/>
      <c r="AD152" s="108" t="str">
        <f>IF(Tabela2[[#This Row],[Origem do acidente]] = "Plataforma", "PREENCHER","NA")</f>
        <v>NA</v>
      </c>
      <c r="AE152" s="107" t="str">
        <f>IF(AC152="","", IF(AC152="NC","", IF(AC152="NE","", IF(AC152="NA","",IFERROR(VLOOKUP(AC152,Produtos!$A$1:$C$2319,2,FALSE),"Não Cadastrado")))))</f>
        <v/>
      </c>
      <c r="AF152" s="104"/>
      <c r="AG152" s="104"/>
      <c r="AH152" s="104" t="str">
        <f>IF(AC152="","",IF(ISNUMBER(AC152)=FALSE,"Não se aplica",IFERROR(VLOOKUP(AC152,Produtos!$A$1:$C$2319,3,FALSE),"Não Cadastrado")))</f>
        <v/>
      </c>
      <c r="AI152" s="104"/>
      <c r="AJ152" s="104" t="str">
        <f>VLOOKUP(Tabela2[[#This Row],[SIEMA]],Siema2025,26,FALSE)</f>
        <v>SEGUNDO INFORMAÇÕES, A CARRETA TRAFEGAVA SENTIDO NORTE SOBRE FAIXA 2, QUANDO O CONDUTOR ALEGA QUE O TANQUE RACHOU, ASSIM QUE ELE PERCEBEU, PAROU DE IMEDIATO SOBRE ACOSTAMENTO.</v>
      </c>
      <c r="AK152" s="107" t="s">
        <v>7112</v>
      </c>
      <c r="AL152" s="107"/>
      <c r="AM152" s="107"/>
      <c r="AN152" s="108" t="str">
        <f>VLOOKUP(Tabela2[[#This Row],[SIEMA]],Siema2025,51,FALSE)</f>
        <v/>
      </c>
      <c r="AO152" s="108" t="str">
        <f>VLOOKUP(Tabela2[[#This Row],[SIEMA]],Siema2025,53,FALSE)</f>
        <v/>
      </c>
      <c r="AP152" s="108" t="str">
        <f>VLOOKUP(Tabela2[[#This Row],[SIEMA]],Siema2025,55,FALSE)</f>
        <v/>
      </c>
      <c r="AQ152" s="108" t="str">
        <f>VLOOKUP(Tabela2[[#This Row],[SIEMA]],Siema2025,57,FALSE)</f>
        <v/>
      </c>
      <c r="AR152" s="108" t="str">
        <f>VLOOKUP(Tabela2[[#This Row],[SIEMA]],Siema2025,59,FALSE)</f>
        <v/>
      </c>
      <c r="AS152" s="108" t="str">
        <f>VLOOKUP(Tabela2[[#This Row],[SIEMA]],Siema2025,61,FALSE)</f>
        <v/>
      </c>
      <c r="AT152" s="108" t="str">
        <f>VLOOKUP(Tabela2[[#This Row],[SIEMA]],Siema2025,63,FALSE)</f>
        <v/>
      </c>
      <c r="AU152" s="108" t="str">
        <f>VLOOKUP(Tabela2[[#This Row],[SIEMA]],Siema2025,65,FALSE)</f>
        <v>X</v>
      </c>
      <c r="AV152" s="108" t="str">
        <f>VLOOKUP(Tabela2[[#This Row],[SIEMA]],Siema2025,67,FALSE)</f>
        <v/>
      </c>
      <c r="AW152" s="108" t="str">
        <f>VLOOKUP(Tabela2[[#This Row],[SIEMA]],Siema2025,69,FALSE)</f>
        <v/>
      </c>
      <c r="AX152" s="108" t="str">
        <f>VLOOKUP(Tabela2[[#This Row],[SIEMA]],Siema2025,71,FALSE)</f>
        <v/>
      </c>
      <c r="AY152" s="108" t="str">
        <f>VLOOKUP(Tabela2[[#This Row],[SIEMA]],Siema2025,73,FALSE)</f>
        <v/>
      </c>
      <c r="AZ152" s="108" t="str">
        <f>VLOOKUP(Tabela2[[#This Row],[SIEMA]],Siema2025,75,FALSE)</f>
        <v/>
      </c>
      <c r="BA152" s="108" t="str">
        <f>VLOOKUP(Tabela2[[#This Row],[SIEMA]],Siema2025,77,FALSE)</f>
        <v/>
      </c>
      <c r="BB152" s="108" t="str">
        <f>VLOOKUP(Tabela2[[#This Row],[SIEMA]],Siema2025,79,FALSE)</f>
        <v/>
      </c>
      <c r="BC152" s="108" t="str">
        <f>IF(Tabela2[[#This Row],[Outro(s) ]] = "X", "PREENCHER","NA")</f>
        <v>NA</v>
      </c>
      <c r="BD152" s="108" t="str">
        <f>VLOOKUP(Tabela2[[#This Row],[SIEMA]],Siema2025,82,FALSE)</f>
        <v/>
      </c>
      <c r="BE152" s="108" t="str">
        <f>VLOOKUP(Tabela2[[#This Row],[SIEMA]],Siema2025,81,FALSE)</f>
        <v/>
      </c>
      <c r="BF152" s="110" t="str">
        <f>VLOOKUP(Tabela2[[#This Row],[SIEMA]],Siema2025,28,FALSE)</f>
        <v>VIA CAMPOS TRANSPORTES</v>
      </c>
      <c r="BG152" s="110"/>
      <c r="BH152" s="111" t="str">
        <f>VLOOKUP(Tabela2[[#This Row],[SIEMA]],Siema2025,29,FALSE)</f>
        <v>22064101000169</v>
      </c>
      <c r="BI152" s="112" t="str">
        <f>VLOOKUP(Tabela2[[#This Row],[SIEMA]],Siema2025,107,FALSE)</f>
        <v>Não</v>
      </c>
      <c r="BJ152" s="107" t="s">
        <v>7099</v>
      </c>
      <c r="BK152" s="104" t="s">
        <v>2696</v>
      </c>
      <c r="BL152" s="140">
        <v>45729</v>
      </c>
      <c r="BM152" s="108">
        <f ca="1">IF(Tabela2[[#This Row],[Data de atendimento do Ibama (considerar o primeiro documento/ação)]]="",_xlfn.DAYS(TODAY(),J152),_xlfn.DAYS(Tabela2[[#This Row],[Data de atendimento do Ibama (considerar o primeiro documento/ação)]],J152))</f>
        <v>5</v>
      </c>
      <c r="BN152" s="108" t="str">
        <f>IF(Tabela2[[#This Row],[Atendido pelo Ibama ("Não" ou "Sim")]]="Não","Preencher", IF(Tabela2[[#This Row],[Atendido pelo Ibama ("Não" ou "Sim")]]="Sim","NA",""))</f>
        <v>NA</v>
      </c>
      <c r="BO152" s="114" t="s">
        <v>7100</v>
      </c>
      <c r="BP152" s="108" t="str">
        <f>IF(Tabela2[[#This Row],[Forma de atendimento (primeiro documento/ação)]]= "Outros (especificar)", "PREENCHER","NA")</f>
        <v>NA</v>
      </c>
      <c r="BQ152" s="106" t="s">
        <v>123</v>
      </c>
      <c r="BR152" s="108" t="s">
        <v>123</v>
      </c>
      <c r="BS152" s="108" t="s">
        <v>7120</v>
      </c>
      <c r="BT152" s="108" t="s">
        <v>7101</v>
      </c>
      <c r="BU152" s="108" t="s">
        <v>2696</v>
      </c>
      <c r="BV152" s="108" t="s">
        <v>2696</v>
      </c>
      <c r="BW152" s="108" t="s">
        <v>2696</v>
      </c>
      <c r="BX152" s="106" t="s">
        <v>7102</v>
      </c>
      <c r="BY152" s="140">
        <v>45769</v>
      </c>
      <c r="BZ152" s="104">
        <f>IF(Tabela2[[#This Row],[Data do documento de encerramento]]="NA","NA",IF(Tabela2[[#This Row],[Data do documento de encerramento]]="","Pendente de conclusão/ encerramento",_xlfn.DAYS(Tabela2[[#This Row],[Data do documento de encerramento]],J152)))</f>
        <v>45</v>
      </c>
      <c r="CA152" s="107" t="s">
        <v>7725</v>
      </c>
      <c r="CB152" s="107"/>
      <c r="CC152" s="115"/>
      <c r="CD152" s="107"/>
      <c r="CE152" s="107"/>
      <c r="CF152" s="107"/>
    </row>
    <row r="153" spans="1:84" ht="76.5">
      <c r="A153" s="169">
        <v>20253918059</v>
      </c>
      <c r="B153" s="170" t="s">
        <v>7831</v>
      </c>
      <c r="C153" s="108" t="str">
        <f>VLOOKUP(Tabela2[[#This Row],[SIEMA]],Siema2025,4,FALSE)</f>
        <v xml:space="preserve"> SE</v>
      </c>
      <c r="D153" s="106" t="s">
        <v>637</v>
      </c>
      <c r="E153" s="106" t="s">
        <v>7832</v>
      </c>
      <c r="F153" s="106"/>
      <c r="G153" s="106" t="s">
        <v>7833</v>
      </c>
      <c r="H153" s="106" t="s">
        <v>7834</v>
      </c>
      <c r="I153" s="104" t="s">
        <v>7479</v>
      </c>
      <c r="J153" s="105">
        <f>VLOOKUP(Tabela2[[#This Row],[SIEMA]],Siema2025,2,FALSE)</f>
        <v>45724</v>
      </c>
      <c r="K153" s="105" t="str">
        <f>VLOOKUP(Tabela2[[#This Row],[SIEMA]],Siema2025,16,FALSE)</f>
        <v>Sábado</v>
      </c>
      <c r="L153" s="106" t="str">
        <f>IF(Tabela2[[#This Row],[Data]]="","Sem Informação",VLOOKUP(MONTH(Tabela2[[#This Row],[Data]]),'[1]Validação de dados'!$I$1:$J$13,2,0))</f>
        <v>Março</v>
      </c>
      <c r="M153" s="104">
        <f>YEAR(Tabela2[[#This Row],[Data]])</f>
        <v>2025</v>
      </c>
      <c r="N153" s="105" t="str">
        <f>VLOOKUP(Tabela2[[#This Row],[SIEMA]],Siema2025,17,FALSE)</f>
        <v>Noturno</v>
      </c>
      <c r="O153" s="105" t="s">
        <v>111</v>
      </c>
      <c r="P153" s="104" t="str">
        <f>VLOOKUP(Tabela2[[#This Row],[SIEMA]],Siema2025,21,FALSE)</f>
        <v>Identificado escape menor de 0,0025m³ de fluido hidráulico Tellus 32 durante a desconexão do Hot stab do Aquecedor Magnético.</v>
      </c>
      <c r="Q153" s="104" t="s">
        <v>7094</v>
      </c>
      <c r="R153" s="104" t="s">
        <v>7471</v>
      </c>
      <c r="S153" s="107" t="s">
        <v>7096</v>
      </c>
      <c r="T153" s="104" t="str">
        <f>VLOOKUP(Tabela2[[#This Row],[SIEMA]],Siema2025,11,FALSE)</f>
        <v>0.0025</v>
      </c>
      <c r="U153" s="104" t="str">
        <f>VLOOKUP(Tabela2[[#This Row],[SIEMA]],Siema2025,12,FALSE)</f>
        <v>M3</v>
      </c>
      <c r="V153" s="104" t="s">
        <v>7472</v>
      </c>
      <c r="W153" s="104"/>
      <c r="X153" s="113"/>
      <c r="Y153" s="109" t="str">
        <f>IF(W153="","", IF(W153="NC","", IF(W153="NE","", IF(W153="NA","",IFERROR(VLOOKUP(W153,Produtos!$A$1:$C$2319,2,FALSE),"Não Cadastrado")))))</f>
        <v/>
      </c>
      <c r="Z153" s="104"/>
      <c r="AA153" s="104"/>
      <c r="AB153" s="104" t="str">
        <f>IF(W153="","",IF(ISNUMBER(W153)=FALSE,"Não se aplica",IFERROR(VLOOKUP(W153,Produtos!$A$1:$C$2319,3,FALSE),"Não Cadastrado")))</f>
        <v/>
      </c>
      <c r="AC153" s="104"/>
      <c r="AD153" s="108"/>
      <c r="AE153" s="107" t="str">
        <f>IF(AC153="","", IF(AC153="NC","", IF(AC153="NE","", IF(AC153="NA","",IFERROR(VLOOKUP(AC153,Produtos!$A$1:$C$2319,2,FALSE),"Não Cadastrado")))))</f>
        <v/>
      </c>
      <c r="AF153" s="104"/>
      <c r="AG153" s="104"/>
      <c r="AH153" s="104" t="str">
        <f>IF(AC153="","",IF(ISNUMBER(AC153)=FALSE,"Não se aplica",IFERROR(VLOOKUP(AC153,Produtos!$A$1:$C$2319,3,FALSE),"Não Cadastrado")))</f>
        <v/>
      </c>
      <c r="AI153" s="104"/>
      <c r="AJ153" s="104" t="str">
        <f>VLOOKUP(Tabela2[[#This Row],[SIEMA]],Siema2025,26,FALSE)</f>
        <v>Em investigação.
Atualização do dia 02-04-2025
O plano de manutenção e inspeção da ferramenta não contempla a necessidade de periodicidade de inspeção e teste individual do engate</v>
      </c>
      <c r="AK153" s="107" t="s">
        <v>7285</v>
      </c>
      <c r="AL153" s="107"/>
      <c r="AM153" s="107"/>
      <c r="AN153" s="108" t="str">
        <f>VLOOKUP(Tabela2[[#This Row],[SIEMA]],Siema2025,51,FALSE)</f>
        <v/>
      </c>
      <c r="AO153" s="108" t="str">
        <f>VLOOKUP(Tabela2[[#This Row],[SIEMA]],Siema2025,53,FALSE)</f>
        <v/>
      </c>
      <c r="AP153" s="108" t="str">
        <f>VLOOKUP(Tabela2[[#This Row],[SIEMA]],Siema2025,55,FALSE)</f>
        <v/>
      </c>
      <c r="AQ153" s="108" t="str">
        <f>VLOOKUP(Tabela2[[#This Row],[SIEMA]],Siema2025,57,FALSE)</f>
        <v/>
      </c>
      <c r="AR153" s="108" t="str">
        <f>VLOOKUP(Tabela2[[#This Row],[SIEMA]],Siema2025,59,FALSE)</f>
        <v/>
      </c>
      <c r="AS153" s="108" t="str">
        <f>VLOOKUP(Tabela2[[#This Row],[SIEMA]],Siema2025,61,FALSE)</f>
        <v>X</v>
      </c>
      <c r="AT153" s="108" t="str">
        <f>VLOOKUP(Tabela2[[#This Row],[SIEMA]],Siema2025,63,FALSE)</f>
        <v/>
      </c>
      <c r="AU153" s="108" t="str">
        <f>VLOOKUP(Tabela2[[#This Row],[SIEMA]],Siema2025,65,FALSE)</f>
        <v/>
      </c>
      <c r="AV153" s="108" t="str">
        <f>VLOOKUP(Tabela2[[#This Row],[SIEMA]],Siema2025,67,FALSE)</f>
        <v/>
      </c>
      <c r="AW153" s="108" t="str">
        <f>VLOOKUP(Tabela2[[#This Row],[SIEMA]],Siema2025,69,FALSE)</f>
        <v/>
      </c>
      <c r="AX153" s="108" t="str">
        <f>VLOOKUP(Tabela2[[#This Row],[SIEMA]],Siema2025,71,FALSE)</f>
        <v/>
      </c>
      <c r="AY153" s="108" t="str">
        <f>VLOOKUP(Tabela2[[#This Row],[SIEMA]],Siema2025,73,FALSE)</f>
        <v/>
      </c>
      <c r="AZ153" s="108" t="str">
        <f>VLOOKUP(Tabela2[[#This Row],[SIEMA]],Siema2025,75,FALSE)</f>
        <v/>
      </c>
      <c r="BA153" s="108" t="str">
        <f>VLOOKUP(Tabela2[[#This Row],[SIEMA]],Siema2025,77,FALSE)</f>
        <v/>
      </c>
      <c r="BB153" s="108" t="str">
        <f>VLOOKUP(Tabela2[[#This Row],[SIEMA]],Siema2025,79,FALSE)</f>
        <v/>
      </c>
      <c r="BC153" s="108" t="str">
        <f>IF(Tabela2[[#This Row],[Outro(s) ]] = "X", "PREENCHER","NA")</f>
        <v>NA</v>
      </c>
      <c r="BD153" s="108" t="str">
        <f>VLOOKUP(Tabela2[[#This Row],[SIEMA]],Siema2025,82,FALSE)</f>
        <v/>
      </c>
      <c r="BE153" s="108" t="str">
        <f>VLOOKUP(Tabela2[[#This Row],[SIEMA]],Siema2025,81,FALSE)</f>
        <v/>
      </c>
      <c r="BF153" s="110" t="str">
        <f>VLOOKUP(Tabela2[[#This Row],[SIEMA]],Siema2025,28,FALSE)</f>
        <v>Petrobras</v>
      </c>
      <c r="BG153" s="110"/>
      <c r="BH153" s="111" t="str">
        <f>VLOOKUP(Tabela2[[#This Row],[SIEMA]],Siema2025,29,FALSE)</f>
        <v>33000167057723</v>
      </c>
      <c r="BI153" s="112" t="str">
        <f>VLOOKUP(Tabela2[[#This Row],[SIEMA]],Siema2025,107,FALSE)</f>
        <v>Não</v>
      </c>
      <c r="BJ153" s="107" t="s">
        <v>7099</v>
      </c>
      <c r="BK153" s="104" t="s">
        <v>123</v>
      </c>
      <c r="BL153" s="140"/>
      <c r="BM153" s="108">
        <f ca="1">IF(Tabela2[[#This Row],[Data de atendimento do Ibama (considerar o primeiro documento/ação)]]="",_xlfn.DAYS(TODAY(),J153),_xlfn.DAYS(Tabela2[[#This Row],[Data de atendimento do Ibama (considerar o primeiro documento/ação)]],J153))</f>
        <v>506</v>
      </c>
      <c r="BN153" s="108" t="s">
        <v>7458</v>
      </c>
      <c r="BO153" s="114"/>
      <c r="BP153" s="108" t="str">
        <f>IF(Tabela2[[#This Row],[Forma de atendimento (primeiro documento/ação)]]= "Outros (especificar)", "PREENCHER","NA")</f>
        <v>NA</v>
      </c>
      <c r="BQ153" s="106" t="s">
        <v>123</v>
      </c>
      <c r="BR153" s="108" t="str">
        <f>IF(Tabela2[[#This Row],[Equipe do Ibama foi a campo? Houve sobrevoo do Poseidon?]] = "Sim", "PREENCHER","NA")</f>
        <v>NA</v>
      </c>
      <c r="BS153" s="108" t="str">
        <f>IF(Tabela2[[#This Row],[Se sim, foi emitida Ordem de Emergência? (informações vinculada à coluna CK)]] = "Sim", "PREENCHER","NA")</f>
        <v>NA</v>
      </c>
      <c r="BT153" s="108" t="s">
        <v>7101</v>
      </c>
      <c r="BU153" s="108" t="s">
        <v>123</v>
      </c>
      <c r="BV153" s="108" t="s">
        <v>123</v>
      </c>
      <c r="BW153" s="108" t="s">
        <v>123</v>
      </c>
      <c r="BX153" s="106"/>
      <c r="BY153" s="106"/>
      <c r="BZ153" s="104" t="str">
        <f>IF(Tabela2[[#This Row],[Data do documento de encerramento]]="NA","NA",IF(Tabela2[[#This Row],[Data do documento de encerramento]]="","Pendente de conclusão/ encerramento",_xlfn.DAYS(Tabela2[[#This Row],[Data do documento de encerramento]],J153)))</f>
        <v>Pendente de conclusão/ encerramento</v>
      </c>
      <c r="CA153" s="107"/>
      <c r="CB153" s="107"/>
      <c r="CC153" s="107" t="s">
        <v>7140</v>
      </c>
      <c r="CD153" s="107" t="s">
        <v>123</v>
      </c>
      <c r="CE153" s="107" t="s">
        <v>123</v>
      </c>
      <c r="CF153" s="107" t="s">
        <v>7141</v>
      </c>
    </row>
    <row r="154" spans="1:84" ht="30.75">
      <c r="A154" s="169">
        <v>202531364854</v>
      </c>
      <c r="B154" s="170" t="s">
        <v>7835</v>
      </c>
      <c r="C154" s="108" t="str">
        <f>VLOOKUP(Tabela2[[#This Row],[SIEMA]],Siema2025,4,FALSE)</f>
        <v xml:space="preserve"> MG</v>
      </c>
      <c r="D154" s="106" t="str">
        <f>VLOOKUP(Tabela2[[#This Row],[SIEMA]],Siema2025,3,FALSE)</f>
        <v xml:space="preserve">Urucânia </v>
      </c>
      <c r="E154" s="106" t="str">
        <f>VLOOKUP(Tabela2[[#This Row],[SIEMA]],Siema2025,20,FALSE)</f>
        <v>Sítio São Joaquim</v>
      </c>
      <c r="F154" s="106"/>
      <c r="G154" s="106" t="s">
        <v>7836</v>
      </c>
      <c r="H154" s="106" t="s">
        <v>7837</v>
      </c>
      <c r="I154" s="104" t="s">
        <v>7120</v>
      </c>
      <c r="J154" s="105">
        <f>VLOOKUP(Tabela2[[#This Row],[SIEMA]],Siema2025,2,FALSE)</f>
        <v>45724</v>
      </c>
      <c r="K154" s="105" t="str">
        <f>VLOOKUP(Tabela2[[#This Row],[SIEMA]],Siema2025,16,FALSE)</f>
        <v>Sábado</v>
      </c>
      <c r="L154" s="106" t="str">
        <f>IF(Tabela2[[#This Row],[Data]]="","Sem Informação",VLOOKUP(MONTH(Tabela2[[#This Row],[Data]]),'[1]Validação de dados'!$I$1:$J$13,2,0))</f>
        <v>Março</v>
      </c>
      <c r="M154" s="104">
        <f>YEAR(Tabela2[[#This Row],[Data]])</f>
        <v>2025</v>
      </c>
      <c r="N154" s="105" t="str">
        <f>VLOOKUP(Tabela2[[#This Row],[SIEMA]],Siema2025,17,FALSE)</f>
        <v>Matutino</v>
      </c>
      <c r="O154" s="105" t="str">
        <f>VLOOKUP(Tabela2[[#This Row],[SIEMA]],Siema2025,5,FALSE)</f>
        <v>Outro(s)</v>
      </c>
      <c r="P154" s="104" t="str">
        <f>VLOOKUP(Tabela2[[#This Row],[SIEMA]],Siema2025,21,FALSE)</f>
        <v>Suinocultura</v>
      </c>
      <c r="Q154" s="104" t="s">
        <v>7127</v>
      </c>
      <c r="R154" s="104" t="str">
        <f>VLOOKUP(Tabela2[[#This Row],[SIEMA]],Siema2025,10,FALSE)</f>
        <v>Dejetos de suinocultura</v>
      </c>
      <c r="S154" s="107" t="str">
        <f>IF(Q154="","", IF(Q154="NC","", IF(Q154="NE","", IF(Q154="NA","",IFERROR(VLOOKUP(Q154,Produtos!$A$1:$C$2319,2,FALSE),"Não Cadastrado")))))</f>
        <v/>
      </c>
      <c r="T154" s="104" t="str">
        <f>VLOOKUP(Tabela2[[#This Row],[SIEMA]],Siema2025,11,FALSE)</f>
        <v/>
      </c>
      <c r="U154" s="104" t="str">
        <f>VLOOKUP(Tabela2[[#This Row],[SIEMA]],Siema2025,12,FALSE)</f>
        <v/>
      </c>
      <c r="V154" s="104" t="str">
        <f>IF(Q154="","",IF(ISNUMBER(Q154)=FALSE,"Não se aplica",IFERROR(VLOOKUP(Q154,Produtos!$A$1:$C$2319,3,FALSE),"Não Cadastrado")))</f>
        <v>Não se aplica</v>
      </c>
      <c r="W154" s="104" t="str">
        <f>VLOOKUP(Tabela2[[#This Row],[SIEMA]],Siema2025,10,FALSE)</f>
        <v>Dejetos de suinocultura</v>
      </c>
      <c r="X154" s="113" t="str">
        <f>IF(Tabela2[[#This Row],[Origem do acidente]] = "Plataforma", "PREENCHER","NA")</f>
        <v>NA</v>
      </c>
      <c r="Y154" s="109" t="str">
        <f>IF(W154="","", IF(W154="NC","", IF(W154="NE","", IF(W154="NA","",IFERROR(VLOOKUP(W154,Produtos!$A$1:$C$2319,2,FALSE),"Não Cadastrado")))))</f>
        <v>Não Cadastrado</v>
      </c>
      <c r="Z154" s="104" t="str">
        <f>VLOOKUP(Tabela2[[#This Row],[SIEMA]],Siema2025,11,FALSE)</f>
        <v/>
      </c>
      <c r="AA154" s="104" t="str">
        <f>VLOOKUP(Tabela2[[#This Row],[SIEMA]],Siema2025,12,FALSE)</f>
        <v/>
      </c>
      <c r="AB154" s="104" t="str">
        <f>IF(W154="","",IF(ISNUMBER(W154)=FALSE,"Não se aplica",IFERROR(VLOOKUP(W154,Produtos!$A$1:$C$2319,3,FALSE),"Não Cadastrado")))</f>
        <v>Não se aplica</v>
      </c>
      <c r="AC154" s="104"/>
      <c r="AD154" s="108" t="str">
        <f>IF(Tabela2[[#This Row],[Origem do acidente]] = "Plataforma", "PREENCHER","NA")</f>
        <v>NA</v>
      </c>
      <c r="AE154" s="107" t="str">
        <f>IF(AC154="","", IF(AC154="NC","", IF(AC154="NE","", IF(AC154="NA","",IFERROR(VLOOKUP(AC154,Produtos!$A$1:$C$2319,2,FALSE),"Não Cadastrado")))))</f>
        <v/>
      </c>
      <c r="AF154" s="104"/>
      <c r="AG154" s="104"/>
      <c r="AH154" s="104" t="str">
        <f>IF(AC154="","",IF(ISNUMBER(AC154)=FALSE,"Não se aplica",IFERROR(VLOOKUP(AC154,Produtos!$A$1:$C$2319,3,FALSE),"Não Cadastrado")))</f>
        <v/>
      </c>
      <c r="AI154" s="104"/>
      <c r="AJ154" s="104" t="str">
        <f>VLOOKUP(Tabela2[[#This Row],[SIEMA]],Siema2025,26,FALSE)</f>
        <v>Segundo o comunicado Nea nº64-2025.
Falha na bomba.</v>
      </c>
      <c r="AK154" s="107" t="s">
        <v>7838</v>
      </c>
      <c r="AL154" s="107"/>
      <c r="AM154" s="107"/>
      <c r="AN154" s="108" t="str">
        <f>VLOOKUP(Tabela2[[#This Row],[SIEMA]],Siema2025,51,FALSE)</f>
        <v/>
      </c>
      <c r="AO154" s="108" t="str">
        <f>VLOOKUP(Tabela2[[#This Row],[SIEMA]],Siema2025,53,FALSE)</f>
        <v/>
      </c>
      <c r="AP154" s="108" t="str">
        <f>VLOOKUP(Tabela2[[#This Row],[SIEMA]],Siema2025,55,FALSE)</f>
        <v/>
      </c>
      <c r="AQ154" s="108" t="str">
        <f>VLOOKUP(Tabela2[[#This Row],[SIEMA]],Siema2025,57,FALSE)</f>
        <v>X</v>
      </c>
      <c r="AR154" s="108" t="str">
        <f>VLOOKUP(Tabela2[[#This Row],[SIEMA]],Siema2025,59,FALSE)</f>
        <v/>
      </c>
      <c r="AS154" s="108" t="str">
        <f>VLOOKUP(Tabela2[[#This Row],[SIEMA]],Siema2025,61,FALSE)</f>
        <v/>
      </c>
      <c r="AT154" s="108" t="str">
        <f>VLOOKUP(Tabela2[[#This Row],[SIEMA]],Siema2025,63,FALSE)</f>
        <v/>
      </c>
      <c r="AU154" s="108" t="str">
        <f>VLOOKUP(Tabela2[[#This Row],[SIEMA]],Siema2025,65,FALSE)</f>
        <v/>
      </c>
      <c r="AV154" s="108" t="str">
        <f>VLOOKUP(Tabela2[[#This Row],[SIEMA]],Siema2025,67,FALSE)</f>
        <v/>
      </c>
      <c r="AW154" s="108" t="str">
        <f>VLOOKUP(Tabela2[[#This Row],[SIEMA]],Siema2025,69,FALSE)</f>
        <v/>
      </c>
      <c r="AX154" s="108" t="str">
        <f>VLOOKUP(Tabela2[[#This Row],[SIEMA]],Siema2025,71,FALSE)</f>
        <v/>
      </c>
      <c r="AY154" s="108" t="str">
        <f>VLOOKUP(Tabela2[[#This Row],[SIEMA]],Siema2025,73,FALSE)</f>
        <v/>
      </c>
      <c r="AZ154" s="108" t="str">
        <f>VLOOKUP(Tabela2[[#This Row],[SIEMA]],Siema2025,75,FALSE)</f>
        <v/>
      </c>
      <c r="BA154" s="108" t="str">
        <f>VLOOKUP(Tabela2[[#This Row],[SIEMA]],Siema2025,77,FALSE)</f>
        <v/>
      </c>
      <c r="BB154" s="108" t="str">
        <f>VLOOKUP(Tabela2[[#This Row],[SIEMA]],Siema2025,79,FALSE)</f>
        <v/>
      </c>
      <c r="BC154" s="108" t="str">
        <f>IF(Tabela2[[#This Row],[Outro(s) ]] = "X", "PREENCHER","NA")</f>
        <v>NA</v>
      </c>
      <c r="BD154" s="108" t="str">
        <f>VLOOKUP(Tabela2[[#This Row],[SIEMA]],Siema2025,82,FALSE)</f>
        <v/>
      </c>
      <c r="BE154" s="108" t="str">
        <f>VLOOKUP(Tabela2[[#This Row],[SIEMA]],Siema2025,81,FALSE)</f>
        <v/>
      </c>
      <c r="BF154" s="110" t="s">
        <v>1792</v>
      </c>
      <c r="BG154" s="110"/>
      <c r="BH154" s="111" t="str">
        <f>VLOOKUP(Tabela2[[#This Row],[SIEMA]],Siema2025,29,FALSE)</f>
        <v/>
      </c>
      <c r="BI154" s="112" t="str">
        <f>VLOOKUP(Tabela2[[#This Row],[SIEMA]],Siema2025,107,FALSE)</f>
        <v>Não</v>
      </c>
      <c r="BJ154" s="107" t="s">
        <v>7113</v>
      </c>
      <c r="BK154" s="104" t="s">
        <v>2696</v>
      </c>
      <c r="BL154" s="140">
        <v>45736</v>
      </c>
      <c r="BM154" s="108">
        <f ca="1">IF(Tabela2[[#This Row],[Data de atendimento do Ibama (considerar o primeiro documento/ação)]]="",_xlfn.DAYS(TODAY(),J154),_xlfn.DAYS(Tabela2[[#This Row],[Data de atendimento do Ibama (considerar o primeiro documento/ação)]],J154))</f>
        <v>12</v>
      </c>
      <c r="BN154" s="108" t="str">
        <f>IF(Tabela2[[#This Row],[Atendido pelo Ibama ("Não" ou "Sim")]]="Não","Preencher", IF(Tabela2[[#This Row],[Atendido pelo Ibama ("Não" ou "Sim")]]="Sim","NA",""))</f>
        <v>NA</v>
      </c>
      <c r="BO154" s="114" t="s">
        <v>7182</v>
      </c>
      <c r="BP154" s="108" t="str">
        <f>IF(Tabela2[[#This Row],[Forma de atendimento (primeiro documento/ação)]]= "Outros (especificar)", "PREENCHER","NA")</f>
        <v>NA</v>
      </c>
      <c r="BQ154" s="106" t="s">
        <v>123</v>
      </c>
      <c r="BR154" s="108" t="str">
        <f>IF(Tabela2[[#This Row],[Equipe do Ibama foi a campo? Houve sobrevoo do Poseidon?]] = "Sim", "PREENCHER","NA")</f>
        <v>NA</v>
      </c>
      <c r="BS154" s="108" t="str">
        <f>IF(Tabela2[[#This Row],[Se sim, foi emitida Ordem de Emergência? (informações vinculada à coluna CK)]] = "Sim", "PREENCHER","NA")</f>
        <v>NA</v>
      </c>
      <c r="BT154" s="108" t="s">
        <v>637</v>
      </c>
      <c r="BU154" s="108" t="s">
        <v>7839</v>
      </c>
      <c r="BV154" s="108" t="s">
        <v>123</v>
      </c>
      <c r="BW154" s="108" t="s">
        <v>2696</v>
      </c>
      <c r="BX154" s="106" t="s">
        <v>7115</v>
      </c>
      <c r="BY154" s="140">
        <v>46037</v>
      </c>
      <c r="BZ154" s="104">
        <f>IF(Tabela2[[#This Row],[Data do documento de encerramento]]="NA","NA",IF(Tabela2[[#This Row],[Data do documento de encerramento]]="","Pendente de conclusão/ encerramento",_xlfn.DAYS(Tabela2[[#This Row],[Data do documento de encerramento]],J154)))</f>
        <v>313</v>
      </c>
      <c r="CA154" s="107"/>
      <c r="CB154" s="107"/>
      <c r="CC154" s="115"/>
      <c r="CD154" s="107"/>
      <c r="CE154" s="107"/>
      <c r="CF154" s="107"/>
    </row>
    <row r="155" spans="1:84" ht="45.75">
      <c r="A155" s="169">
        <v>20253946828</v>
      </c>
      <c r="B155" s="171" t="s">
        <v>7840</v>
      </c>
      <c r="C155" s="108" t="str">
        <f>VLOOKUP(Tabela2[[#This Row],[SIEMA]],Siema2025,4,FALSE)</f>
        <v xml:space="preserve"> MG</v>
      </c>
      <c r="D155" s="106" t="str">
        <f>VLOOKUP(Tabela2[[#This Row],[SIEMA]],Siema2025,3,FALSE)</f>
        <v xml:space="preserve">Carmópolis de Minas </v>
      </c>
      <c r="E155" s="106" t="s">
        <v>4216</v>
      </c>
      <c r="F155" s="106" t="s">
        <v>7841</v>
      </c>
      <c r="G155" s="106" t="s">
        <v>7842</v>
      </c>
      <c r="H155" s="106" t="s">
        <v>7843</v>
      </c>
      <c r="I155" s="104" t="s">
        <v>7120</v>
      </c>
      <c r="J155" s="105">
        <f>VLOOKUP(Tabela2[[#This Row],[SIEMA]],Siema2025,2,FALSE)</f>
        <v>45725</v>
      </c>
      <c r="K155" s="105" t="str">
        <f>VLOOKUP(Tabela2[[#This Row],[SIEMA]],Siema2025,16,FALSE)</f>
        <v>Domingo</v>
      </c>
      <c r="L155" s="106" t="str">
        <f>IF(Tabela2[[#This Row],[Data]]="","Sem Informação",VLOOKUP(MONTH(Tabela2[[#This Row],[Data]]),'[1]Validação de dados'!$I$1:$J$13,2,0))</f>
        <v>Março</v>
      </c>
      <c r="M155" s="104">
        <f>YEAR(Tabela2[[#This Row],[Data]])</f>
        <v>2025</v>
      </c>
      <c r="N155" s="105" t="str">
        <f>VLOOKUP(Tabela2[[#This Row],[SIEMA]],Siema2025,17,FALSE)</f>
        <v>Madrugada</v>
      </c>
      <c r="O155" s="105" t="str">
        <f>VLOOKUP(Tabela2[[#This Row],[SIEMA]],Siema2025,5,FALSE)</f>
        <v>Rodovia</v>
      </c>
      <c r="P155" s="104" t="str">
        <f>VLOOKUP(Tabela2[[#This Row],[SIEMA]],Siema2025,21,FALSE)</f>
        <v/>
      </c>
      <c r="Q155" s="104">
        <v>1075</v>
      </c>
      <c r="R155" t="s">
        <v>7844</v>
      </c>
      <c r="S155" s="107" t="str">
        <f>IF(Q155="","", IF(Q155="NC","", IF(Q155="NE","", IF(Q155="NA","",IFERROR(VLOOKUP(Q155,Produtos!$A$1:$C$2319,2,FALSE),"Não Cadastrado")))))</f>
        <v>GÁS(ES) DE PETRÓLEO, LIQUEFEITO(S) ou GAS(ES) LIQUEFEITO(S) DE PETRÓLEO ou GLP</v>
      </c>
      <c r="T155" s="104">
        <v>32</v>
      </c>
      <c r="U155" s="104" t="s">
        <v>7121</v>
      </c>
      <c r="V155" s="104">
        <f>IF(Q155="","",IF(ISNUMBER(Q155)=FALSE,"Não se aplica",IFERROR(VLOOKUP(Q155,Produtos!$A$1:$C$2319,3,FALSE),"Não Cadastrado")))</f>
        <v>2.1</v>
      </c>
      <c r="W155" s="104" t="str">
        <f>VLOOKUP(Tabela2[[#This Row],[SIEMA]],Siema2025,10,FALSE)</f>
        <v/>
      </c>
      <c r="X155" s="113" t="str">
        <f>IF(Tabela2[[#This Row],[Origem do acidente]] = "Plataforma", "PREENCHER","NA")</f>
        <v>NA</v>
      </c>
      <c r="Y155" s="109" t="str">
        <f>IF(W155="","", IF(W155="NC","", IF(W155="NE","", IF(W155="NA","",IFERROR(VLOOKUP(W155,Produtos!$A$1:$C$2319,2,FALSE),"Não Cadastrado")))))</f>
        <v/>
      </c>
      <c r="Z155" s="104" t="str">
        <f>VLOOKUP(Tabela2[[#This Row],[SIEMA]],Siema2025,11,FALSE)</f>
        <v xml:space="preserve"> </v>
      </c>
      <c r="AA155" s="104" t="str">
        <f>VLOOKUP(Tabela2[[#This Row],[SIEMA]],Siema2025,12,FALSE)</f>
        <v xml:space="preserve"> </v>
      </c>
      <c r="AB155" s="104" t="str">
        <f>IF(W155="","",IF(ISNUMBER(W155)=FALSE,"Não se aplica",IFERROR(VLOOKUP(W155,Produtos!$A$1:$C$2319,3,FALSE),"Não Cadastrado")))</f>
        <v/>
      </c>
      <c r="AC155" s="104"/>
      <c r="AD155" s="108" t="str">
        <f>IF(Tabela2[[#This Row],[Origem do acidente]] = "Plataforma", "PREENCHER","NA")</f>
        <v>NA</v>
      </c>
      <c r="AE155" s="107" t="str">
        <f>IF(AC155="","", IF(AC155="NC","", IF(AC155="NE","", IF(AC155="NA","",IFERROR(VLOOKUP(AC155,Produtos!$A$1:$C$2319,2,FALSE),"Não Cadastrado")))))</f>
        <v/>
      </c>
      <c r="AF155" s="104"/>
      <c r="AG155" s="104"/>
      <c r="AH155" s="104" t="str">
        <f>IF(AC155="","",IF(ISNUMBER(AC155)=FALSE,"Não se aplica",IFERROR(VLOOKUP(AC155,Produtos!$A$1:$C$2319,3,FALSE),"Não Cadastrado")))</f>
        <v/>
      </c>
      <c r="AI155" s="104"/>
      <c r="AJ155" s="104" t="str">
        <f>VLOOKUP(Tabela2[[#This Row],[SIEMA]],Siema2025,26,FALSE)</f>
        <v>SEGUNDO INFORMAÇÕES, O VEÍCULO TRAFEGAVA PELO SENTIDO NORTE, SOBRE A FAIXA UM, QUANDO O CONDUTOR ALEGA QUE PERDEU O CONTROLE DIRECIONAL E SEM TEMPO HABIL DE FRENAGEM, CHOCOU-SE CONTRA O ELEMENTO DE DRENAGEM DO CANTEIRO LATERAL E INVADIU A PISTA CONTRARIA ONDE TOMBOU SOBRE AS FAIXAS UM E DOIS.</v>
      </c>
      <c r="AK155" s="107" t="s">
        <v>7358</v>
      </c>
      <c r="AL155" s="107" t="s">
        <v>7180</v>
      </c>
      <c r="AM155" s="107"/>
      <c r="AN155" s="108" t="str">
        <f>VLOOKUP(Tabela2[[#This Row],[SIEMA]],Siema2025,51,FALSE)</f>
        <v/>
      </c>
      <c r="AO155" s="108" t="str">
        <f>VLOOKUP(Tabela2[[#This Row],[SIEMA]],Siema2025,53,FALSE)</f>
        <v/>
      </c>
      <c r="AP155" s="108" t="str">
        <f>VLOOKUP(Tabela2[[#This Row],[SIEMA]],Siema2025,55,FALSE)</f>
        <v/>
      </c>
      <c r="AQ155" s="108" t="str">
        <f>VLOOKUP(Tabela2[[#This Row],[SIEMA]],Siema2025,57,FALSE)</f>
        <v/>
      </c>
      <c r="AR155" s="108" t="str">
        <f>VLOOKUP(Tabela2[[#This Row],[SIEMA]],Siema2025,59,FALSE)</f>
        <v/>
      </c>
      <c r="AS155" s="108" t="str">
        <f>VLOOKUP(Tabela2[[#This Row],[SIEMA]],Siema2025,61,FALSE)</f>
        <v/>
      </c>
      <c r="AT155" s="108" t="str">
        <f>VLOOKUP(Tabela2[[#This Row],[SIEMA]],Siema2025,63,FALSE)</f>
        <v/>
      </c>
      <c r="AU155" s="108" t="str">
        <f>VLOOKUP(Tabela2[[#This Row],[SIEMA]],Siema2025,65,FALSE)</f>
        <v>X</v>
      </c>
      <c r="AV155" s="108" t="str">
        <f>VLOOKUP(Tabela2[[#This Row],[SIEMA]],Siema2025,67,FALSE)</f>
        <v/>
      </c>
      <c r="AW155" s="108" t="str">
        <f>VLOOKUP(Tabela2[[#This Row],[SIEMA]],Siema2025,69,FALSE)</f>
        <v/>
      </c>
      <c r="AX155" s="108" t="str">
        <f>VLOOKUP(Tabela2[[#This Row],[SIEMA]],Siema2025,71,FALSE)</f>
        <v/>
      </c>
      <c r="AY155" s="108" t="str">
        <f>VLOOKUP(Tabela2[[#This Row],[SIEMA]],Siema2025,73,FALSE)</f>
        <v/>
      </c>
      <c r="AZ155" s="108" t="str">
        <f>VLOOKUP(Tabela2[[#This Row],[SIEMA]],Siema2025,75,FALSE)</f>
        <v/>
      </c>
      <c r="BA155" s="108" t="str">
        <f>VLOOKUP(Tabela2[[#This Row],[SIEMA]],Siema2025,77,FALSE)</f>
        <v/>
      </c>
      <c r="BB155" s="108" t="str">
        <f>VLOOKUP(Tabela2[[#This Row],[SIEMA]],Siema2025,79,FALSE)</f>
        <v/>
      </c>
      <c r="BC155" s="108" t="str">
        <f>IF(Tabela2[[#This Row],[Outro(s) ]] = "X", "PREENCHER","NA")</f>
        <v>NA</v>
      </c>
      <c r="BD155" s="108" t="str">
        <f>VLOOKUP(Tabela2[[#This Row],[SIEMA]],Siema2025,82,FALSE)</f>
        <v/>
      </c>
      <c r="BE155" s="108" t="str">
        <f>VLOOKUP(Tabela2[[#This Row],[SIEMA]],Siema2025,81,FALSE)</f>
        <v/>
      </c>
      <c r="BF155" s="110" t="str">
        <f>VLOOKUP(Tabela2[[#This Row],[SIEMA]],Siema2025,28,FALSE)</f>
        <v>CONSIGAZ DISTRIBUIDORA DE GAS LTDA.</v>
      </c>
      <c r="BG155" s="110"/>
      <c r="BH155" s="111" t="str">
        <f>VLOOKUP(Tabela2[[#This Row],[SIEMA]],Siema2025,29,FALSE)</f>
        <v>01597589000462</v>
      </c>
      <c r="BI155" s="112" t="str">
        <f>VLOOKUP(Tabela2[[#This Row],[SIEMA]],Siema2025,107,FALSE)</f>
        <v>Não</v>
      </c>
      <c r="BJ155" s="107" t="s">
        <v>7099</v>
      </c>
      <c r="BK155" s="104" t="s">
        <v>2696</v>
      </c>
      <c r="BL155" s="140">
        <v>45729</v>
      </c>
      <c r="BM155" s="108">
        <f ca="1">IF(Tabela2[[#This Row],[Data de atendimento do Ibama (considerar o primeiro documento/ação)]]="",_xlfn.DAYS(TODAY(),J155),_xlfn.DAYS(Tabela2[[#This Row],[Data de atendimento do Ibama (considerar o primeiro documento/ação)]],J155))</f>
        <v>4</v>
      </c>
      <c r="BN155" s="108" t="str">
        <f>IF(Tabela2[[#This Row],[Atendido pelo Ibama ("Não" ou "Sim")]]="Não","Preencher", IF(Tabela2[[#This Row],[Atendido pelo Ibama ("Não" ou "Sim")]]="Sim","NA",""))</f>
        <v>NA</v>
      </c>
      <c r="BO155" s="114" t="s">
        <v>7100</v>
      </c>
      <c r="BP155" s="108" t="str">
        <f>IF(Tabela2[[#This Row],[Forma de atendimento (primeiro documento/ação)]]= "Outros (especificar)", "PREENCHER","NA")</f>
        <v>NA</v>
      </c>
      <c r="BQ155" s="106" t="s">
        <v>123</v>
      </c>
      <c r="BR155" s="108" t="s">
        <v>123</v>
      </c>
      <c r="BS155" s="108" t="s">
        <v>7120</v>
      </c>
      <c r="BT155" s="108" t="s">
        <v>7101</v>
      </c>
      <c r="BU155" s="108" t="s">
        <v>2696</v>
      </c>
      <c r="BV155" s="108" t="s">
        <v>123</v>
      </c>
      <c r="BW155" s="108" t="str">
        <f>IF(Tabela2[[#This Row],[O Ibama aguarda resposta da empresa/OEMA, etc?]] = "Sim", "PREENCHER","NA")</f>
        <v>NA</v>
      </c>
      <c r="BX155" s="106" t="s">
        <v>7102</v>
      </c>
      <c r="BY155" s="140">
        <v>45772</v>
      </c>
      <c r="BZ155" s="104">
        <f>IF(Tabela2[[#This Row],[Data do documento de encerramento]]="NA","NA",IF(Tabela2[[#This Row],[Data do documento de encerramento]]="","Pendente de conclusão/ encerramento",_xlfn.DAYS(Tabela2[[#This Row],[Data do documento de encerramento]],J155)))</f>
        <v>47</v>
      </c>
      <c r="CA155" s="107" t="s">
        <v>7725</v>
      </c>
      <c r="CB155" s="107"/>
      <c r="CC155" s="115"/>
      <c r="CD155" s="107"/>
      <c r="CE155" s="107"/>
      <c r="CF155" s="107"/>
    </row>
    <row r="156" spans="1:84" ht="60.75">
      <c r="A156" s="169">
        <v>202531139641</v>
      </c>
      <c r="B156" s="170" t="s">
        <v>7845</v>
      </c>
      <c r="C156" s="108" t="str">
        <f>VLOOKUP(Tabela2[[#This Row],[SIEMA]],Siema2025,4,FALSE)</f>
        <v xml:space="preserve"> MA</v>
      </c>
      <c r="D156" s="106" t="str">
        <f>VLOOKUP(Tabela2[[#This Row],[SIEMA]],Siema2025,3,FALSE)</f>
        <v xml:space="preserve">Caxias </v>
      </c>
      <c r="E156" s="106" t="str">
        <f>VLOOKUP(Tabela2[[#This Row],[SIEMA]],Siema2025,20,FALSE)</f>
        <v>FTL km 407+775 - Povoado Engenho D'água s/ nº</v>
      </c>
      <c r="F156" s="106"/>
      <c r="G156" s="106" t="s">
        <v>7846</v>
      </c>
      <c r="H156" s="106" t="s">
        <v>7847</v>
      </c>
      <c r="I156" s="104" t="s">
        <v>7120</v>
      </c>
      <c r="J156" s="105">
        <f>VLOOKUP(Tabela2[[#This Row],[SIEMA]],Siema2025,2,FALSE)</f>
        <v>45725</v>
      </c>
      <c r="K156" s="105" t="str">
        <f>VLOOKUP(Tabela2[[#This Row],[SIEMA]],Siema2025,16,FALSE)</f>
        <v>Domingo</v>
      </c>
      <c r="L156" s="106" t="str">
        <f>IF(Tabela2[[#This Row],[Data]]="","Sem Informação",VLOOKUP(MONTH(Tabela2[[#This Row],[Data]]),'[1]Validação de dados'!$I$1:$J$13,2,0))</f>
        <v>Março</v>
      </c>
      <c r="M156" s="104">
        <f>YEAR(Tabela2[[#This Row],[Data]])</f>
        <v>2025</v>
      </c>
      <c r="N156" s="105" t="str">
        <f>VLOOKUP(Tabela2[[#This Row],[SIEMA]],Siema2025,17,FALSE)</f>
        <v>Vespertino</v>
      </c>
      <c r="O156" s="105" t="str">
        <f>VLOOKUP(Tabela2[[#This Row],[SIEMA]],Siema2025,5,FALSE)</f>
        <v>Ferrovia</v>
      </c>
      <c r="P156" s="104" t="str">
        <f>VLOOKUP(Tabela2[[#This Row],[SIEMA]],Siema2025,21,FALSE)</f>
        <v>Descarrilamento com tombamento de vagão tanque.</v>
      </c>
      <c r="Q156" s="104">
        <v>1202</v>
      </c>
      <c r="R156" s="104" t="s">
        <v>7127</v>
      </c>
      <c r="S156" s="107" t="s">
        <v>3060</v>
      </c>
      <c r="T156" s="104">
        <v>800</v>
      </c>
      <c r="U156" s="104" t="s">
        <v>648</v>
      </c>
      <c r="V156" s="104">
        <f>IF(Q156="","",IF(ISNUMBER(Q156)=FALSE,"Não se aplica",IFERROR(VLOOKUP(Q156,Produtos!$A$1:$C$2319,3,FALSE),"Não Cadastrado")))</f>
        <v>3</v>
      </c>
      <c r="W156" s="104">
        <v>1203</v>
      </c>
      <c r="X156" s="113" t="str">
        <f>IF(Tabela2[[#This Row],[Origem do acidente]] = "Plataforma", "PREENCHER","NA")</f>
        <v>NA</v>
      </c>
      <c r="Y156" s="109" t="s">
        <v>2453</v>
      </c>
      <c r="Z156" s="104">
        <v>800</v>
      </c>
      <c r="AA156" s="104" t="s">
        <v>648</v>
      </c>
      <c r="AB156" s="104">
        <f>IF(W156="","",IF(ISNUMBER(W156)=FALSE,"Não se aplica",IFERROR(VLOOKUP(W156,Produtos!$A$1:$C$2319,3,FALSE),"Não Cadastrado")))</f>
        <v>3</v>
      </c>
      <c r="AC156" s="104"/>
      <c r="AD156" s="108"/>
      <c r="AE156" s="107" t="str">
        <f>IF(AC156="","", IF(AC156="NC","", IF(AC156="NE","", IF(AC156="NA","",IFERROR(VLOOKUP(AC156,Produtos!$A$1:$C$2319,2,FALSE),"Não Cadastrado")))))</f>
        <v/>
      </c>
      <c r="AF156" s="104"/>
      <c r="AG156" s="104"/>
      <c r="AH156" s="104" t="str">
        <f>IF(AC156="","",IF(ISNUMBER(AC156)=FALSE,"Não se aplica",IFERROR(VLOOKUP(AC156,Produtos!$A$1:$C$2319,3,FALSE),"Não Cadastrado")))</f>
        <v/>
      </c>
      <c r="AI156" s="104"/>
      <c r="AJ156" s="104" t="s">
        <v>7848</v>
      </c>
      <c r="AK156" s="107" t="s">
        <v>7112</v>
      </c>
      <c r="AL156" s="107"/>
      <c r="AM156" s="107"/>
      <c r="AN156" s="108" t="str">
        <f>VLOOKUP(Tabela2[[#This Row],[SIEMA]],Siema2025,51,FALSE)</f>
        <v/>
      </c>
      <c r="AO156" s="108" t="str">
        <f>VLOOKUP(Tabela2[[#This Row],[SIEMA]],Siema2025,53,FALSE)</f>
        <v/>
      </c>
      <c r="AP156" s="108" t="str">
        <f>VLOOKUP(Tabela2[[#This Row],[SIEMA]],Siema2025,55,FALSE)</f>
        <v/>
      </c>
      <c r="AQ156" s="108" t="str">
        <f>VLOOKUP(Tabela2[[#This Row],[SIEMA]],Siema2025,57,FALSE)</f>
        <v/>
      </c>
      <c r="AR156" s="108" t="str">
        <f>VLOOKUP(Tabela2[[#This Row],[SIEMA]],Siema2025,59,FALSE)</f>
        <v/>
      </c>
      <c r="AS156" s="108" t="str">
        <f>VLOOKUP(Tabela2[[#This Row],[SIEMA]],Siema2025,61,FALSE)</f>
        <v/>
      </c>
      <c r="AT156" s="108" t="str">
        <f>VLOOKUP(Tabela2[[#This Row],[SIEMA]],Siema2025,63,FALSE)</f>
        <v/>
      </c>
      <c r="AU156" s="108" t="str">
        <f>VLOOKUP(Tabela2[[#This Row],[SIEMA]],Siema2025,65,FALSE)</f>
        <v>X</v>
      </c>
      <c r="AV156" s="108" t="str">
        <f>VLOOKUP(Tabela2[[#This Row],[SIEMA]],Siema2025,67,FALSE)</f>
        <v/>
      </c>
      <c r="AW156" s="108" t="str">
        <f>VLOOKUP(Tabela2[[#This Row],[SIEMA]],Siema2025,69,FALSE)</f>
        <v/>
      </c>
      <c r="AX156" s="108" t="str">
        <f>VLOOKUP(Tabela2[[#This Row],[SIEMA]],Siema2025,71,FALSE)</f>
        <v/>
      </c>
      <c r="AY156" s="108" t="str">
        <f>VLOOKUP(Tabela2[[#This Row],[SIEMA]],Siema2025,73,FALSE)</f>
        <v/>
      </c>
      <c r="AZ156" s="108" t="str">
        <f>VLOOKUP(Tabela2[[#This Row],[SIEMA]],Siema2025,75,FALSE)</f>
        <v/>
      </c>
      <c r="BA156" s="108" t="str">
        <f>VLOOKUP(Tabela2[[#This Row],[SIEMA]],Siema2025,77,FALSE)</f>
        <v/>
      </c>
      <c r="BB156" s="108" t="str">
        <f>VLOOKUP(Tabela2[[#This Row],[SIEMA]],Siema2025,79,FALSE)</f>
        <v/>
      </c>
      <c r="BC156" s="108" t="str">
        <f>IF(Tabela2[[#This Row],[Outro(s) ]] = "X", "PREENCHER","NA")</f>
        <v>NA</v>
      </c>
      <c r="BD156" s="108" t="str">
        <f>VLOOKUP(Tabela2[[#This Row],[SIEMA]],Siema2025,82,FALSE)</f>
        <v/>
      </c>
      <c r="BE156" s="108" t="str">
        <f>VLOOKUP(Tabela2[[#This Row],[SIEMA]],Siema2025,81,FALSE)</f>
        <v/>
      </c>
      <c r="BF156" s="110" t="s">
        <v>7849</v>
      </c>
      <c r="BG156" s="110" t="s">
        <v>7849</v>
      </c>
      <c r="BH156" s="111" t="str">
        <f>VLOOKUP(Tabela2[[#This Row],[SIEMA]],Siema2025,29,FALSE)</f>
        <v>17234244000131</v>
      </c>
      <c r="BI156" s="112" t="s">
        <v>2696</v>
      </c>
      <c r="BJ156" s="107" t="s">
        <v>7099</v>
      </c>
      <c r="BK156" s="104" t="s">
        <v>2696</v>
      </c>
      <c r="BL156" s="140">
        <v>45826</v>
      </c>
      <c r="BM156" s="108">
        <f ca="1">IF(Tabela2[[#This Row],[Data de atendimento do Ibama (considerar o primeiro documento/ação)]]="",_xlfn.DAYS(TODAY(),J156),_xlfn.DAYS(Tabela2[[#This Row],[Data de atendimento do Ibama (considerar o primeiro documento/ação)]],J156))</f>
        <v>101</v>
      </c>
      <c r="BN156" s="108" t="str">
        <f>IF(Tabela2[[#This Row],[Atendido pelo Ibama ("Não" ou "Sim")]]="Não","Preencher", IF(Tabela2[[#This Row],[Atendido pelo Ibama ("Não" ou "Sim")]]="Sim","NA",""))</f>
        <v>NA</v>
      </c>
      <c r="BO156" s="114" t="s">
        <v>7138</v>
      </c>
      <c r="BP156" s="108" t="str">
        <f>IF(Tabela2[[#This Row],[Forma de atendimento (primeiro documento/ação)]]= "Outros (especificar)", "PREENCHER","NA")</f>
        <v>NA</v>
      </c>
      <c r="BQ156" s="106" t="s">
        <v>2696</v>
      </c>
      <c r="BR156" s="108" t="s">
        <v>123</v>
      </c>
      <c r="BS156" s="108" t="s">
        <v>123</v>
      </c>
      <c r="BT156" s="108" t="s">
        <v>7101</v>
      </c>
      <c r="BU156" s="108" t="s">
        <v>123</v>
      </c>
      <c r="BV156" s="108" t="s">
        <v>123</v>
      </c>
      <c r="BW156" s="108" t="s">
        <v>123</v>
      </c>
      <c r="BX156" s="106" t="s">
        <v>7127</v>
      </c>
      <c r="BY156" s="106"/>
      <c r="BZ156" s="104" t="str">
        <f>IF(Tabela2[[#This Row],[Data do documento de encerramento]]="NA","NA",IF(Tabela2[[#This Row],[Data do documento de encerramento]]="","Pendente de conclusão/ encerramento",_xlfn.DAYS(Tabela2[[#This Row],[Data do documento de encerramento]],J156)))</f>
        <v>Pendente de conclusão/ encerramento</v>
      </c>
      <c r="CA156" s="107" t="s">
        <v>7850</v>
      </c>
      <c r="CB156" s="107"/>
      <c r="CC156" s="115"/>
      <c r="CD156" s="107"/>
      <c r="CE156" s="107"/>
      <c r="CF156" s="107"/>
    </row>
    <row r="157" spans="1:84">
      <c r="A157" s="169">
        <v>202531357621</v>
      </c>
      <c r="B157" s="170" t="s">
        <v>7851</v>
      </c>
      <c r="C157" s="108" t="str">
        <f>VLOOKUP(Tabela2[[#This Row],[SIEMA]],Siema2025,4,FALSE)</f>
        <v xml:space="preserve"> MG</v>
      </c>
      <c r="D157" s="106" t="str">
        <f>VLOOKUP(Tabela2[[#This Row],[SIEMA]],Siema2025,3,FALSE)</f>
        <v xml:space="preserve">Sete Lagoas </v>
      </c>
      <c r="E157" s="106" t="str">
        <f>VLOOKUP(Tabela2[[#This Row],[SIEMA]],Siema2025,20,FALSE)</f>
        <v>Rodovia BR 040, km 480, Zona Rural</v>
      </c>
      <c r="F157" s="106"/>
      <c r="G157" s="106"/>
      <c r="H157" s="106"/>
      <c r="I157" s="104" t="str">
        <f>VLOOKUP(Tabela2[[#This Row],[SIEMA]],Siema2025,19,FALSE)</f>
        <v/>
      </c>
      <c r="J157" s="105">
        <f>VLOOKUP(Tabela2[[#This Row],[SIEMA]],Siema2025,2,FALSE)</f>
        <v>45725</v>
      </c>
      <c r="K157" s="105" t="str">
        <f>VLOOKUP(Tabela2[[#This Row],[SIEMA]],Siema2025,16,FALSE)</f>
        <v>Domingo</v>
      </c>
      <c r="L157" s="106" t="str">
        <f>IF(Tabela2[[#This Row],[Data]]="","Sem Informação",VLOOKUP(MONTH(Tabela2[[#This Row],[Data]]),'[1]Validação de dados'!$I$1:$J$13,2,0))</f>
        <v>Março</v>
      </c>
      <c r="M157" s="104">
        <f>YEAR(Tabela2[[#This Row],[Data]])</f>
        <v>2025</v>
      </c>
      <c r="N157" s="105" t="str">
        <f>VLOOKUP(Tabela2[[#This Row],[SIEMA]],Siema2025,17,FALSE)</f>
        <v>Matutino</v>
      </c>
      <c r="O157" s="105" t="str">
        <f>VLOOKUP(Tabela2[[#This Row],[SIEMA]],Siema2025,5,FALSE)</f>
        <v>Indústria</v>
      </c>
      <c r="P157" s="104" t="str">
        <f>VLOOKUP(Tabela2[[#This Row],[SIEMA]],Siema2025,21,FALSE)</f>
        <v/>
      </c>
      <c r="Q157" s="104" t="s">
        <v>7094</v>
      </c>
      <c r="R157" s="104" t="str">
        <f>VLOOKUP(Tabela2[[#This Row],[SIEMA]],Siema2025,10,FALSE)</f>
        <v>Efluente de ETE</v>
      </c>
      <c r="S157" s="107" t="str">
        <f>IF(Q157="","", IF(Q157="NC","", IF(Q157="NE","", IF(Q157="NA","",IFERROR(VLOOKUP(Q157,Produtos!$A$1:$C$2319,2,FALSE),"Não Cadastrado")))))</f>
        <v/>
      </c>
      <c r="T157" s="104" t="str">
        <f>VLOOKUP(Tabela2[[#This Row],[SIEMA]],Siema2025,11,FALSE)</f>
        <v/>
      </c>
      <c r="U157" s="104" t="str">
        <f>VLOOKUP(Tabela2[[#This Row],[SIEMA]],Siema2025,12,FALSE)</f>
        <v/>
      </c>
      <c r="V157" s="104"/>
      <c r="W157" s="104"/>
      <c r="X157" s="113" t="str">
        <f>IF(Tabela2[[#This Row],[Origem do acidente]] = "Plataforma", "PREENCHER","NA")</f>
        <v>NA</v>
      </c>
      <c r="Y157" s="109" t="str">
        <f>IF(W157="","", IF(W157="NC","", IF(W157="NE","", IF(W157="NA","",IFERROR(VLOOKUP(W157,Produtos!$A$1:$C$2319,2,FALSE),"Não Cadastrado")))))</f>
        <v/>
      </c>
      <c r="Z157" s="104" t="str">
        <f>VLOOKUP(Tabela2[[#This Row],[SIEMA]],Siema2025,11,FALSE)</f>
        <v/>
      </c>
      <c r="AA157" s="104" t="str">
        <f>VLOOKUP(Tabela2[[#This Row],[SIEMA]],Siema2025,12,FALSE)</f>
        <v/>
      </c>
      <c r="AB157" s="104" t="str">
        <f>IF(W157="","",IF(ISNUMBER(W157)=FALSE,"Não se aplica",IFERROR(VLOOKUP(W157,Produtos!$A$1:$C$2319,3,FALSE),"Não Cadastrado")))</f>
        <v/>
      </c>
      <c r="AC157" s="104"/>
      <c r="AD157" s="108" t="str">
        <f>IF(Tabela2[[#This Row],[Origem do acidente]] = "Plataforma", "PREENCHER","NA")</f>
        <v>NA</v>
      </c>
      <c r="AE157" s="107" t="str">
        <f>IF(AC157="","", IF(AC157="NC","", IF(AC157="NE","", IF(AC157="NA","",IFERROR(VLOOKUP(AC157,Produtos!$A$1:$C$2319,2,FALSE),"Não Cadastrado")))))</f>
        <v/>
      </c>
      <c r="AF157" s="104"/>
      <c r="AG157" s="104"/>
      <c r="AH157" s="104" t="str">
        <f>IF(AC157="","",IF(ISNUMBER(AC157)=FALSE,"Não se aplica",IFERROR(VLOOKUP(AC157,Produtos!$A$1:$C$2319,3,FALSE),"Não Cadastrado")))</f>
        <v/>
      </c>
      <c r="AI157" s="104"/>
      <c r="AJ157" s="104" t="str">
        <f>VLOOKUP(Tabela2[[#This Row],[SIEMA]],Siema2025,26,FALSE)</f>
        <v>Vazamento</v>
      </c>
      <c r="AK157" s="107" t="s">
        <v>7285</v>
      </c>
      <c r="AL157" s="107"/>
      <c r="AM157" s="107"/>
      <c r="AN157" s="108" t="str">
        <f>VLOOKUP(Tabela2[[#This Row],[SIEMA]],Siema2025,51,FALSE)</f>
        <v/>
      </c>
      <c r="AO157" s="108" t="str">
        <f>VLOOKUP(Tabela2[[#This Row],[SIEMA]],Siema2025,53,FALSE)</f>
        <v/>
      </c>
      <c r="AP157" s="108" t="str">
        <f>VLOOKUP(Tabela2[[#This Row],[SIEMA]],Siema2025,55,FALSE)</f>
        <v/>
      </c>
      <c r="AQ157" s="108" t="str">
        <f>VLOOKUP(Tabela2[[#This Row],[SIEMA]],Siema2025,57,FALSE)</f>
        <v>X</v>
      </c>
      <c r="AR157" s="108" t="str">
        <f>VLOOKUP(Tabela2[[#This Row],[SIEMA]],Siema2025,59,FALSE)</f>
        <v/>
      </c>
      <c r="AS157" s="108" t="str">
        <f>VLOOKUP(Tabela2[[#This Row],[SIEMA]],Siema2025,61,FALSE)</f>
        <v/>
      </c>
      <c r="AT157" s="108" t="str">
        <f>VLOOKUP(Tabela2[[#This Row],[SIEMA]],Siema2025,63,FALSE)</f>
        <v/>
      </c>
      <c r="AU157" s="108" t="str">
        <f>VLOOKUP(Tabela2[[#This Row],[SIEMA]],Siema2025,65,FALSE)</f>
        <v/>
      </c>
      <c r="AV157" s="108" t="str">
        <f>VLOOKUP(Tabela2[[#This Row],[SIEMA]],Siema2025,67,FALSE)</f>
        <v/>
      </c>
      <c r="AW157" s="108" t="str">
        <f>VLOOKUP(Tabela2[[#This Row],[SIEMA]],Siema2025,69,FALSE)</f>
        <v/>
      </c>
      <c r="AX157" s="108" t="str">
        <f>VLOOKUP(Tabela2[[#This Row],[SIEMA]],Siema2025,71,FALSE)</f>
        <v/>
      </c>
      <c r="AY157" s="108" t="str">
        <f>VLOOKUP(Tabela2[[#This Row],[SIEMA]],Siema2025,73,FALSE)</f>
        <v/>
      </c>
      <c r="AZ157" s="108" t="str">
        <f>VLOOKUP(Tabela2[[#This Row],[SIEMA]],Siema2025,75,FALSE)</f>
        <v/>
      </c>
      <c r="BA157" s="108" t="str">
        <f>VLOOKUP(Tabela2[[#This Row],[SIEMA]],Siema2025,77,FALSE)</f>
        <v/>
      </c>
      <c r="BB157" s="108" t="str">
        <f>VLOOKUP(Tabela2[[#This Row],[SIEMA]],Siema2025,79,FALSE)</f>
        <v/>
      </c>
      <c r="BC157" s="108" t="str">
        <f>IF(Tabela2[[#This Row],[Outro(s) ]] = "X", "PREENCHER","NA")</f>
        <v>NA</v>
      </c>
      <c r="BD157" s="108" t="str">
        <f>VLOOKUP(Tabela2[[#This Row],[SIEMA]],Siema2025,82,FALSE)</f>
        <v/>
      </c>
      <c r="BE157" s="108" t="str">
        <f>VLOOKUP(Tabela2[[#This Row],[SIEMA]],Siema2025,81,FALSE)</f>
        <v/>
      </c>
      <c r="BF157" s="110" t="str">
        <f>VLOOKUP(Tabela2[[#This Row],[SIEMA]],Siema2025,28,FALSE)</f>
        <v/>
      </c>
      <c r="BG157" s="110"/>
      <c r="BH157" s="111" t="str">
        <f>VLOOKUP(Tabela2[[#This Row],[SIEMA]],Siema2025,29,FALSE)</f>
        <v/>
      </c>
      <c r="BI157" s="112" t="str">
        <f>VLOOKUP(Tabela2[[#This Row],[SIEMA]],Siema2025,107,FALSE)</f>
        <v>Não</v>
      </c>
      <c r="BJ157" s="107" t="s">
        <v>7113</v>
      </c>
      <c r="BK157" s="104" t="s">
        <v>2696</v>
      </c>
      <c r="BL157" s="140">
        <v>45736</v>
      </c>
      <c r="BM157" s="108">
        <f ca="1">IF(Tabela2[[#This Row],[Data de atendimento do Ibama (considerar o primeiro documento/ação)]]="",_xlfn.DAYS(TODAY(),J157),_xlfn.DAYS(Tabela2[[#This Row],[Data de atendimento do Ibama (considerar o primeiro documento/ação)]],J157))</f>
        <v>11</v>
      </c>
      <c r="BN157" s="108" t="str">
        <f>IF(Tabela2[[#This Row],[Atendido pelo Ibama ("Não" ou "Sim")]]="Não","Preencher", IF(Tabela2[[#This Row],[Atendido pelo Ibama ("Não" ou "Sim")]]="Sim","NA",""))</f>
        <v>NA</v>
      </c>
      <c r="BO157" s="114" t="s">
        <v>7182</v>
      </c>
      <c r="BP157" s="108" t="str">
        <f>IF(Tabela2[[#This Row],[Forma de atendimento (primeiro documento/ação)]]= "Outros (especificar)", "PREENCHER","NA")</f>
        <v>NA</v>
      </c>
      <c r="BQ157" s="106" t="s">
        <v>123</v>
      </c>
      <c r="BR157" s="108" t="str">
        <f>IF(Tabela2[[#This Row],[Equipe do Ibama foi a campo? Houve sobrevoo do Poseidon?]] = "Sim", "PREENCHER","NA")</f>
        <v>NA</v>
      </c>
      <c r="BS157" s="108" t="str">
        <f>IF(Tabela2[[#This Row],[Se sim, foi emitida Ordem de Emergência? (informações vinculada à coluna CK)]] = "Sim", "PREENCHER","NA")</f>
        <v>NA</v>
      </c>
      <c r="BT157" s="108" t="s">
        <v>7225</v>
      </c>
      <c r="BU157" s="108" t="s">
        <v>2696</v>
      </c>
      <c r="BV157" s="108" t="s">
        <v>123</v>
      </c>
      <c r="BW157" s="108" t="s">
        <v>2696</v>
      </c>
      <c r="BX157" s="106" t="s">
        <v>7115</v>
      </c>
      <c r="BY157" s="140">
        <v>45881</v>
      </c>
      <c r="BZ157" s="104">
        <f>IF(Tabela2[[#This Row],[Data do documento de encerramento]]="NA","NA",IF(Tabela2[[#This Row],[Data do documento de encerramento]]="","Pendente de conclusão/ encerramento",_xlfn.DAYS(Tabela2[[#This Row],[Data do documento de encerramento]],J157)))</f>
        <v>156</v>
      </c>
      <c r="CA157" s="107"/>
      <c r="CB157" s="107"/>
      <c r="CC157" s="107"/>
      <c r="CD157" s="107"/>
      <c r="CE157" s="107"/>
      <c r="CF157" s="107"/>
    </row>
    <row r="158" spans="1:84" ht="30.75">
      <c r="A158" s="169">
        <v>202531146801</v>
      </c>
      <c r="B158" s="170" t="s">
        <v>7852</v>
      </c>
      <c r="C158" s="108" t="str">
        <f>VLOOKUP(Tabela2[[#This Row],[SIEMA]],Siema2025,4,FALSE)</f>
        <v xml:space="preserve"> MA</v>
      </c>
      <c r="D158" s="106" t="str">
        <f>VLOOKUP(Tabela2[[#This Row],[SIEMA]],Siema2025,3,FALSE)</f>
        <v xml:space="preserve">Arari </v>
      </c>
      <c r="E158" s="106" t="str">
        <f>VLOOKUP(Tabela2[[#This Row],[SIEMA]],Siema2025,20,FALSE)</f>
        <v>Estrada de Ferro Carajás %u2013 EFC  km 127+800</v>
      </c>
      <c r="F158" s="106"/>
      <c r="G158" s="106" t="s">
        <v>7853</v>
      </c>
      <c r="H158" s="106" t="s">
        <v>7854</v>
      </c>
      <c r="I158" s="104" t="s">
        <v>7120</v>
      </c>
      <c r="J158" s="105">
        <f>VLOOKUP(Tabela2[[#This Row],[SIEMA]],Siema2025,2,FALSE)</f>
        <v>45726</v>
      </c>
      <c r="K158" s="105" t="str">
        <f>VLOOKUP(Tabela2[[#This Row],[SIEMA]],Siema2025,16,FALSE)</f>
        <v>Segunda</v>
      </c>
      <c r="L158" s="106" t="str">
        <f>IF(Tabela2[[#This Row],[Data]]="","Sem Informação",VLOOKUP(MONTH(Tabela2[[#This Row],[Data]]),'[1]Validação de dados'!$I$1:$J$13,2,0))</f>
        <v>Março</v>
      </c>
      <c r="M158" s="104">
        <f>YEAR(Tabela2[[#This Row],[Data]])</f>
        <v>2025</v>
      </c>
      <c r="N158" s="105" t="str">
        <f>VLOOKUP(Tabela2[[#This Row],[SIEMA]],Siema2025,17,FALSE)</f>
        <v>Matutino</v>
      </c>
      <c r="O158" s="105" t="str">
        <f>VLOOKUP(Tabela2[[#This Row],[SIEMA]],Siema2025,5,FALSE)</f>
        <v>Ferrovia</v>
      </c>
      <c r="P158" s="104" t="str">
        <f>VLOOKUP(Tabela2[[#This Row],[SIEMA]],Siema2025,21,FALSE)</f>
        <v>Rompimento de uma tubulação do Abrigo (house), com óleo diesel, localizada no km126 (desativada).</v>
      </c>
      <c r="Q158" s="104">
        <v>1202</v>
      </c>
      <c r="R158" s="104" t="s">
        <v>7127</v>
      </c>
      <c r="S158" s="107" t="s">
        <v>3060</v>
      </c>
      <c r="T158" s="104">
        <v>125</v>
      </c>
      <c r="U158" s="104" t="s">
        <v>648</v>
      </c>
      <c r="V158" s="104">
        <f>IF(Q158="","",IF(ISNUMBER(Q158)=FALSE,"Não se aplica",IFERROR(VLOOKUP(Q158,Produtos!$A$1:$C$2319,3,FALSE),"Não Cadastrado")))</f>
        <v>3</v>
      </c>
      <c r="W158" s="104" t="str">
        <f>VLOOKUP(Tabela2[[#This Row],[SIEMA]],Siema2025,10,FALSE)</f>
        <v/>
      </c>
      <c r="X158" s="113"/>
      <c r="Y158" s="109" t="str">
        <f>IF(W158="","", IF(W158="NC","", IF(W158="NE","", IF(W158="NA","",IFERROR(VLOOKUP(W158,Produtos!$A$1:$C$2319,2,FALSE),"Não Cadastrado")))))</f>
        <v/>
      </c>
      <c r="Z158" s="104" t="str">
        <f>VLOOKUP(Tabela2[[#This Row],[SIEMA]],Siema2025,11,FALSE)</f>
        <v xml:space="preserve"> </v>
      </c>
      <c r="AA158" s="104" t="str">
        <f>VLOOKUP(Tabela2[[#This Row],[SIEMA]],Siema2025,12,FALSE)</f>
        <v xml:space="preserve"> </v>
      </c>
      <c r="AB158" s="104" t="str">
        <f>IF(W158="","",IF(ISNUMBER(W158)=FALSE,"Não se aplica",IFERROR(VLOOKUP(W158,Produtos!$A$1:$C$2319,3,FALSE),"Não Cadastrado")))</f>
        <v/>
      </c>
      <c r="AC158" s="104"/>
      <c r="AD158" s="108"/>
      <c r="AE158" s="107" t="str">
        <f>IF(AC158="","", IF(AC158="NC","", IF(AC158="NE","", IF(AC158="NA","",IFERROR(VLOOKUP(AC158,Produtos!$A$1:$C$2319,2,FALSE),"Não Cadastrado")))))</f>
        <v/>
      </c>
      <c r="AF158" s="104"/>
      <c r="AG158" s="104"/>
      <c r="AH158" s="104" t="str">
        <f>IF(AC158="","",IF(ISNUMBER(AC158)=FALSE,"Não se aplica",IFERROR(VLOOKUP(AC158,Produtos!$A$1:$C$2319,3,FALSE),"Não Cadastrado")))</f>
        <v/>
      </c>
      <c r="AI158" s="104"/>
      <c r="AJ158" s="104" t="str">
        <f>VLOOKUP(Tabela2[[#This Row],[SIEMA]],Siema2025,26,FALSE)</f>
        <v>Por volta das 08h30min da manhã de segunda-feira (10/03/2025), próximo ao km 127+800, no município de Arari/MA, foi identificado vazamento de cerca de 125 litros de combustível (óleo diesel) atingindo solo natural e parte da vegetação rasteira existente no entorno, oriundo do rompimento de uma tubulação do Abrigo (house), localizada no km126 (desativada). A equipe de emergência foi acionada para tomar as medidas necessárias. Tão logo possível, serão prestadas informações atualizadas sobre o ocorrido.</v>
      </c>
      <c r="AK158" s="107" t="s">
        <v>7112</v>
      </c>
      <c r="AL158" s="107"/>
      <c r="AM158" s="107"/>
      <c r="AN158" s="108" t="str">
        <f>VLOOKUP(Tabela2[[#This Row],[SIEMA]],Siema2025,51,FALSE)</f>
        <v/>
      </c>
      <c r="AO158" s="108" t="str">
        <f>VLOOKUP(Tabela2[[#This Row],[SIEMA]],Siema2025,53,FALSE)</f>
        <v/>
      </c>
      <c r="AP158" s="108" t="str">
        <f>VLOOKUP(Tabela2[[#This Row],[SIEMA]],Siema2025,55,FALSE)</f>
        <v/>
      </c>
      <c r="AQ158" s="108" t="str">
        <f>VLOOKUP(Tabela2[[#This Row],[SIEMA]],Siema2025,57,FALSE)</f>
        <v/>
      </c>
      <c r="AR158" s="108" t="str">
        <f>VLOOKUP(Tabela2[[#This Row],[SIEMA]],Siema2025,59,FALSE)</f>
        <v/>
      </c>
      <c r="AS158" s="108" t="str">
        <f>VLOOKUP(Tabela2[[#This Row],[SIEMA]],Siema2025,61,FALSE)</f>
        <v/>
      </c>
      <c r="AT158" s="108" t="str">
        <f>VLOOKUP(Tabela2[[#This Row],[SIEMA]],Siema2025,63,FALSE)</f>
        <v/>
      </c>
      <c r="AU158" s="108" t="str">
        <f>VLOOKUP(Tabela2[[#This Row],[SIEMA]],Siema2025,65,FALSE)</f>
        <v>X</v>
      </c>
      <c r="AV158" s="108" t="str">
        <f>VLOOKUP(Tabela2[[#This Row],[SIEMA]],Siema2025,67,FALSE)</f>
        <v/>
      </c>
      <c r="AW158" s="108" t="str">
        <f>VLOOKUP(Tabela2[[#This Row],[SIEMA]],Siema2025,69,FALSE)</f>
        <v/>
      </c>
      <c r="AX158" s="108" t="str">
        <f>VLOOKUP(Tabela2[[#This Row],[SIEMA]],Siema2025,71,FALSE)</f>
        <v>X</v>
      </c>
      <c r="AY158" s="108" t="str">
        <f>VLOOKUP(Tabela2[[#This Row],[SIEMA]],Siema2025,73,FALSE)</f>
        <v/>
      </c>
      <c r="AZ158" s="108" t="str">
        <f>VLOOKUP(Tabela2[[#This Row],[SIEMA]],Siema2025,75,FALSE)</f>
        <v/>
      </c>
      <c r="BA158" s="108" t="str">
        <f>VLOOKUP(Tabela2[[#This Row],[SIEMA]],Siema2025,77,FALSE)</f>
        <v/>
      </c>
      <c r="BB158" s="108" t="str">
        <f>VLOOKUP(Tabela2[[#This Row],[SIEMA]],Siema2025,79,FALSE)</f>
        <v/>
      </c>
      <c r="BC158" s="108" t="str">
        <f>IF(Tabela2[[#This Row],[Outro(s) ]] = "X", "PREENCHER","NA")</f>
        <v>NA</v>
      </c>
      <c r="BD158" s="108" t="str">
        <f>VLOOKUP(Tabela2[[#This Row],[SIEMA]],Siema2025,82,FALSE)</f>
        <v/>
      </c>
      <c r="BE158" s="108" t="str">
        <f>VLOOKUP(Tabela2[[#This Row],[SIEMA]],Siema2025,81,FALSE)</f>
        <v/>
      </c>
      <c r="BF158" s="110" t="s">
        <v>7373</v>
      </c>
      <c r="BG158" s="110" t="s">
        <v>7374</v>
      </c>
      <c r="BH158" s="111" t="str">
        <f>VLOOKUP(Tabela2[[#This Row],[SIEMA]],Siema2025,29,FALSE)</f>
        <v>33592510037821</v>
      </c>
      <c r="BI158" s="112" t="str">
        <f>VLOOKUP(Tabela2[[#This Row],[SIEMA]],Siema2025,107,FALSE)</f>
        <v>Não</v>
      </c>
      <c r="BJ158" s="107" t="s">
        <v>7099</v>
      </c>
      <c r="BK158" s="104" t="s">
        <v>2696</v>
      </c>
      <c r="BL158" s="140">
        <v>45826</v>
      </c>
      <c r="BM158" s="108">
        <f ca="1">IF(Tabela2[[#This Row],[Data de atendimento do Ibama (considerar o primeiro documento/ação)]]="",_xlfn.DAYS(TODAY(),J158),_xlfn.DAYS(Tabela2[[#This Row],[Data de atendimento do Ibama (considerar o primeiro documento/ação)]],J158))</f>
        <v>100</v>
      </c>
      <c r="BN158" s="108" t="str">
        <f>IF(Tabela2[[#This Row],[Atendido pelo Ibama ("Não" ou "Sim")]]="Não","Preencher", IF(Tabela2[[#This Row],[Atendido pelo Ibama ("Não" ou "Sim")]]="Sim","NA",""))</f>
        <v>NA</v>
      </c>
      <c r="BO158" s="114" t="s">
        <v>7138</v>
      </c>
      <c r="BP158" s="108" t="str">
        <f>IF(Tabela2[[#This Row],[Forma de atendimento (primeiro documento/ação)]]= "Outros (especificar)", "PREENCHER","NA")</f>
        <v>NA</v>
      </c>
      <c r="BQ158" s="106" t="s">
        <v>2696</v>
      </c>
      <c r="BR158" s="108" t="s">
        <v>123</v>
      </c>
      <c r="BS158" s="108" t="s">
        <v>123</v>
      </c>
      <c r="BT158" s="108" t="s">
        <v>7101</v>
      </c>
      <c r="BU158" s="108" t="s">
        <v>123</v>
      </c>
      <c r="BV158" s="108" t="s">
        <v>123</v>
      </c>
      <c r="BW158" s="108" t="s">
        <v>123</v>
      </c>
      <c r="BX158" s="106" t="s">
        <v>7127</v>
      </c>
      <c r="BY158" s="106"/>
      <c r="BZ158" s="104" t="str">
        <f>IF(Tabela2[[#This Row],[Data do documento de encerramento]]="NA","NA",IF(Tabela2[[#This Row],[Data do documento de encerramento]]="","Pendente de conclusão/ encerramento",_xlfn.DAYS(Tabela2[[#This Row],[Data do documento de encerramento]],J158)))</f>
        <v>Pendente de conclusão/ encerramento</v>
      </c>
      <c r="CA158" s="107" t="s">
        <v>7850</v>
      </c>
      <c r="CB158" s="107"/>
      <c r="CC158" s="115"/>
      <c r="CD158" s="107"/>
      <c r="CE158" s="107"/>
      <c r="CF158" s="107"/>
    </row>
    <row r="159" spans="1:84" ht="45.75">
      <c r="A159" s="169">
        <v>202531150412</v>
      </c>
      <c r="B159" s="170" t="s">
        <v>7855</v>
      </c>
      <c r="C159" s="108" t="str">
        <f>VLOOKUP(Tabela2[[#This Row],[SIEMA]],Siema2025,4,FALSE)</f>
        <v xml:space="preserve"> MG</v>
      </c>
      <c r="D159" s="106" t="s">
        <v>7856</v>
      </c>
      <c r="E159" s="106" t="s">
        <v>7746</v>
      </c>
      <c r="F159" s="106" t="s">
        <v>7857</v>
      </c>
      <c r="G159" s="106" t="s">
        <v>7858</v>
      </c>
      <c r="H159" s="109" t="s">
        <v>7859</v>
      </c>
      <c r="I159" s="104" t="s">
        <v>7120</v>
      </c>
      <c r="J159" s="105">
        <f>VLOOKUP(Tabela2[[#This Row],[SIEMA]],Siema2025,2,FALSE)</f>
        <v>45726</v>
      </c>
      <c r="K159" s="105" t="str">
        <f>VLOOKUP(Tabela2[[#This Row],[SIEMA]],Siema2025,16,FALSE)</f>
        <v>Segunda</v>
      </c>
      <c r="L159" s="106" t="str">
        <f>IF(Tabela2[[#This Row],[Data]]="","Sem Informação",VLOOKUP(MONTH(Tabela2[[#This Row],[Data]]),'[1]Validação de dados'!$I$1:$J$13,2,0))</f>
        <v>Março</v>
      </c>
      <c r="M159" s="104">
        <f>YEAR(Tabela2[[#This Row],[Data]])</f>
        <v>2025</v>
      </c>
      <c r="N159" s="105" t="str">
        <f>VLOOKUP(Tabela2[[#This Row],[SIEMA]],Siema2025,17,FALSE)</f>
        <v>Matutino</v>
      </c>
      <c r="O159" s="105" t="str">
        <f>VLOOKUP(Tabela2[[#This Row],[SIEMA]],Siema2025,5,FALSE)</f>
        <v>Rodovia</v>
      </c>
      <c r="P159" s="104" t="str">
        <f>VLOOKUP(Tabela2[[#This Row],[SIEMA]],Siema2025,21,FALSE)</f>
        <v>Transporte Rodoviário</v>
      </c>
      <c r="Q159" s="104">
        <v>1361</v>
      </c>
      <c r="R159" t="s">
        <v>1845</v>
      </c>
      <c r="S159" s="107" t="str">
        <f>IF(Q159="","", IF(Q159="NC","", IF(Q159="NE","", IF(Q159="NA","",IFERROR(VLOOKUP(Q159,Produtos!$A$1:$C$2319,2,FALSE),"Não Cadastrado")))))</f>
        <v>CARVÃO, de origem animal ou vegetal</v>
      </c>
      <c r="T159" s="104">
        <v>116</v>
      </c>
      <c r="U159" s="104" t="s">
        <v>7121</v>
      </c>
      <c r="V159" s="104">
        <f>IF(Q159="","",IF(ISNUMBER(Q159)=FALSE,"Não se aplica",IFERROR(VLOOKUP(Q159,Produtos!$A$1:$C$2319,3,FALSE),"Não Cadastrado")))</f>
        <v>4.2</v>
      </c>
      <c r="W159" s="104" t="str">
        <f>VLOOKUP(Tabela2[[#This Row],[SIEMA]],Siema2025,10,FALSE)</f>
        <v/>
      </c>
      <c r="X159" s="113" t="str">
        <f>IF(Tabela2[[#This Row],[Origem do acidente]] = "Plataforma", "PREENCHER","NA")</f>
        <v>NA</v>
      </c>
      <c r="Y159" s="109" t="str">
        <f>IF(W159="","", IF(W159="NC","", IF(W159="NE","", IF(W159="NA","",IFERROR(VLOOKUP(W159,Produtos!$A$1:$C$2319,2,FALSE),"Não Cadastrado")))))</f>
        <v/>
      </c>
      <c r="Z159" s="104" t="str">
        <f>VLOOKUP(Tabela2[[#This Row],[SIEMA]],Siema2025,11,FALSE)</f>
        <v xml:space="preserve"> </v>
      </c>
      <c r="AA159" s="104" t="str">
        <f>VLOOKUP(Tabela2[[#This Row],[SIEMA]],Siema2025,12,FALSE)</f>
        <v xml:space="preserve"> </v>
      </c>
      <c r="AB159" s="104" t="str">
        <f>IF(W159="","",IF(ISNUMBER(W159)=FALSE,"Não se aplica",IFERROR(VLOOKUP(W159,Produtos!$A$1:$C$2319,3,FALSE),"Não Cadastrado")))</f>
        <v/>
      </c>
      <c r="AC159" s="104"/>
      <c r="AD159" s="108" t="str">
        <f>IF(Tabela2[[#This Row],[Origem do acidente]] = "Plataforma", "PREENCHER","NA")</f>
        <v>NA</v>
      </c>
      <c r="AE159" s="107" t="str">
        <f>IF(AC159="","", IF(AC159="NC","", IF(AC159="NE","", IF(AC159="NA","",IFERROR(VLOOKUP(AC159,Produtos!$A$1:$C$2319,2,FALSE),"Não Cadastrado")))))</f>
        <v/>
      </c>
      <c r="AF159" s="104"/>
      <c r="AG159" s="104"/>
      <c r="AH159" s="104" t="str">
        <f>IF(AC159="","",IF(ISNUMBER(AC159)=FALSE,"Não se aplica",IFERROR(VLOOKUP(AC159,Produtos!$A$1:$C$2319,3,FALSE),"Não Cadastrado")))</f>
        <v/>
      </c>
      <c r="AI159" s="104"/>
      <c r="AJ159" s="104" t="str">
        <f>VLOOKUP(Tabela2[[#This Row],[SIEMA]],Siema2025,26,FALSE)</f>
        <v>Tombamento</v>
      </c>
      <c r="AK159" s="107" t="s">
        <v>7311</v>
      </c>
      <c r="AL159" s="107" t="s">
        <v>7358</v>
      </c>
      <c r="AM159" s="107" t="s">
        <v>7180</v>
      </c>
      <c r="AN159" s="108" t="str">
        <f>VLOOKUP(Tabela2[[#This Row],[SIEMA]],Siema2025,51,FALSE)</f>
        <v/>
      </c>
      <c r="AO159" s="108" t="str">
        <f>VLOOKUP(Tabela2[[#This Row],[SIEMA]],Siema2025,53,FALSE)</f>
        <v/>
      </c>
      <c r="AP159" s="108" t="str">
        <f>VLOOKUP(Tabela2[[#This Row],[SIEMA]],Siema2025,55,FALSE)</f>
        <v/>
      </c>
      <c r="AQ159" s="108" t="str">
        <f>VLOOKUP(Tabela2[[#This Row],[SIEMA]],Siema2025,57,FALSE)</f>
        <v/>
      </c>
      <c r="AR159" s="108" t="str">
        <f>VLOOKUP(Tabela2[[#This Row],[SIEMA]],Siema2025,59,FALSE)</f>
        <v/>
      </c>
      <c r="AS159" s="108" t="str">
        <f>VLOOKUP(Tabela2[[#This Row],[SIEMA]],Siema2025,61,FALSE)</f>
        <v/>
      </c>
      <c r="AT159" s="108" t="str">
        <f>VLOOKUP(Tabela2[[#This Row],[SIEMA]],Siema2025,63,FALSE)</f>
        <v/>
      </c>
      <c r="AU159" s="108" t="str">
        <f>VLOOKUP(Tabela2[[#This Row],[SIEMA]],Siema2025,65,FALSE)</f>
        <v>X</v>
      </c>
      <c r="AV159" s="108" t="str">
        <f>VLOOKUP(Tabela2[[#This Row],[SIEMA]],Siema2025,67,FALSE)</f>
        <v/>
      </c>
      <c r="AW159" s="108" t="str">
        <f>VLOOKUP(Tabela2[[#This Row],[SIEMA]],Siema2025,69,FALSE)</f>
        <v/>
      </c>
      <c r="AX159" s="108" t="str">
        <f>VLOOKUP(Tabela2[[#This Row],[SIEMA]],Siema2025,71,FALSE)</f>
        <v/>
      </c>
      <c r="AY159" s="108" t="str">
        <f>VLOOKUP(Tabela2[[#This Row],[SIEMA]],Siema2025,73,FALSE)</f>
        <v/>
      </c>
      <c r="AZ159" s="108" t="str">
        <f>VLOOKUP(Tabela2[[#This Row],[SIEMA]],Siema2025,75,FALSE)</f>
        <v/>
      </c>
      <c r="BA159" s="108" t="str">
        <f>VLOOKUP(Tabela2[[#This Row],[SIEMA]],Siema2025,77,FALSE)</f>
        <v/>
      </c>
      <c r="BB159" s="108" t="str">
        <f>VLOOKUP(Tabela2[[#This Row],[SIEMA]],Siema2025,79,FALSE)</f>
        <v/>
      </c>
      <c r="BC159" s="108" t="str">
        <f>IF(Tabela2[[#This Row],[Outro(s) ]] = "X", "PREENCHER","NA")</f>
        <v>NA</v>
      </c>
      <c r="BD159" s="108" t="str">
        <f>VLOOKUP(Tabela2[[#This Row],[SIEMA]],Siema2025,82,FALSE)</f>
        <v/>
      </c>
      <c r="BE159" s="108" t="str">
        <f>VLOOKUP(Tabela2[[#This Row],[SIEMA]],Siema2025,81,FALSE)</f>
        <v/>
      </c>
      <c r="BF159" t="s">
        <v>7860</v>
      </c>
      <c r="BG159" s="110"/>
      <c r="BH159" s="111">
        <v>3532243000169</v>
      </c>
      <c r="BI159" s="112" t="str">
        <f>VLOOKUP(Tabela2[[#This Row],[SIEMA]],Siema2025,107,FALSE)</f>
        <v>Não</v>
      </c>
      <c r="BJ159" s="107" t="s">
        <v>7099</v>
      </c>
      <c r="BK159" s="104" t="s">
        <v>2696</v>
      </c>
      <c r="BL159" s="140">
        <v>45729</v>
      </c>
      <c r="BM159" s="108">
        <f ca="1">IF(Tabela2[[#This Row],[Data de atendimento do Ibama (considerar o primeiro documento/ação)]]="",_xlfn.DAYS(TODAY(),J159),_xlfn.DAYS(Tabela2[[#This Row],[Data de atendimento do Ibama (considerar o primeiro documento/ação)]],J159))</f>
        <v>3</v>
      </c>
      <c r="BN159" s="108" t="str">
        <f>IF(Tabela2[[#This Row],[Atendido pelo Ibama ("Não" ou "Sim")]]="Não","Preencher", IF(Tabela2[[#This Row],[Atendido pelo Ibama ("Não" ou "Sim")]]="Sim","NA",""))</f>
        <v>NA</v>
      </c>
      <c r="BO159" s="114" t="s">
        <v>7100</v>
      </c>
      <c r="BP159" s="108" t="str">
        <f>IF(Tabela2[[#This Row],[Forma de atendimento (primeiro documento/ação)]]= "Outros (especificar)", "PREENCHER","NA")</f>
        <v>NA</v>
      </c>
      <c r="BQ159" s="106" t="s">
        <v>123</v>
      </c>
      <c r="BR159" s="108" t="s">
        <v>123</v>
      </c>
      <c r="BS159" s="108" t="s">
        <v>7120</v>
      </c>
      <c r="BT159" s="108" t="s">
        <v>7101</v>
      </c>
      <c r="BU159" s="108" t="s">
        <v>2696</v>
      </c>
      <c r="BV159" s="108" t="s">
        <v>123</v>
      </c>
      <c r="BW159" s="108" t="s">
        <v>2696</v>
      </c>
      <c r="BX159" s="106" t="s">
        <v>7102</v>
      </c>
      <c r="BY159" s="140">
        <v>45756</v>
      </c>
      <c r="BZ159" s="104">
        <f>IF(Tabela2[[#This Row],[Data do documento de encerramento]]="NA","NA",IF(Tabela2[[#This Row],[Data do documento de encerramento]]="","Pendente de conclusão/ encerramento",_xlfn.DAYS(Tabela2[[#This Row],[Data do documento de encerramento]],J159)))</f>
        <v>30</v>
      </c>
      <c r="CA159" s="107" t="s">
        <v>7861</v>
      </c>
      <c r="CB159" s="107"/>
      <c r="CC159" s="115"/>
      <c r="CD159" s="107"/>
      <c r="CE159" s="107"/>
      <c r="CF159" s="107"/>
    </row>
    <row r="160" spans="1:84" ht="30.75">
      <c r="A160" s="200">
        <v>202531179241</v>
      </c>
      <c r="B160" s="170" t="s">
        <v>7862</v>
      </c>
      <c r="C160" s="108" t="str">
        <f>VLOOKUP(Tabela2[[#This Row],[SIEMA]],Siema2025,4,FALSE)</f>
        <v xml:space="preserve"> SP</v>
      </c>
      <c r="D160" s="106" t="str">
        <f>VLOOKUP(Tabela2[[#This Row],[SIEMA]],Siema2025,3,FALSE)</f>
        <v xml:space="preserve">Praia Grande </v>
      </c>
      <c r="E160" s="106" t="str">
        <f>VLOOKUP(Tabela2[[#This Row],[SIEMA]],Siema2025,20,FALSE)</f>
        <v>Ferrovia Rumo</v>
      </c>
      <c r="F160" s="106"/>
      <c r="G160" s="106" t="s">
        <v>7863</v>
      </c>
      <c r="H160" s="106" t="s">
        <v>7864</v>
      </c>
      <c r="I160" s="104" t="s">
        <v>7120</v>
      </c>
      <c r="J160" s="105">
        <f>VLOOKUP(Tabela2[[#This Row],[SIEMA]],Siema2025,2,FALSE)</f>
        <v>45726</v>
      </c>
      <c r="K160" s="105" t="str">
        <f>VLOOKUP(Tabela2[[#This Row],[SIEMA]],Siema2025,16,FALSE)</f>
        <v>Segunda</v>
      </c>
      <c r="L160" s="106" t="str">
        <f>IF(Tabela2[[#This Row],[Data]]="","Sem Informação",VLOOKUP(MONTH(Tabela2[[#This Row],[Data]]),'[1]Validação de dados'!$I$1:$J$13,2,0))</f>
        <v>Março</v>
      </c>
      <c r="M160" s="104">
        <f>YEAR(Tabela2[[#This Row],[Data]])</f>
        <v>2025</v>
      </c>
      <c r="N160" s="105" t="str">
        <f>VLOOKUP(Tabela2[[#This Row],[SIEMA]],Siema2025,17,FALSE)</f>
        <v>Vespertino</v>
      </c>
      <c r="O160" s="105" t="str">
        <f>VLOOKUP(Tabela2[[#This Row],[SIEMA]],Siema2025,5,FALSE)</f>
        <v>Ferrovia</v>
      </c>
      <c r="P160" s="104" t="str">
        <f>VLOOKUP(Tabela2[[#This Row],[SIEMA]],Siema2025,21,FALSE)</f>
        <v>Vandalismo na ferrovia com abertura de bicas em 1 vagão graneleiro carregado com milho.</v>
      </c>
      <c r="Q160" s="104" t="s">
        <v>7127</v>
      </c>
      <c r="R160" s="104" t="s">
        <v>7127</v>
      </c>
      <c r="S160" s="107" t="s">
        <v>365</v>
      </c>
      <c r="T160" s="104" t="str">
        <f>VLOOKUP(Tabela2[[#This Row],[SIEMA]],Siema2025,11,FALSE)</f>
        <v>50</v>
      </c>
      <c r="U160" s="104" t="s">
        <v>7121</v>
      </c>
      <c r="V160" s="104" t="s">
        <v>7127</v>
      </c>
      <c r="W160" s="104"/>
      <c r="X160" s="113"/>
      <c r="Y160" s="109" t="str">
        <f>IF(W160="","", IF(W160="NC","", IF(W160="NE","", IF(W160="NA","",IFERROR(VLOOKUP(W160,Produtos!$A$1:$C$2319,2,FALSE),"Não Cadastrado")))))</f>
        <v/>
      </c>
      <c r="Z160" s="104"/>
      <c r="AA160" s="104"/>
      <c r="AB160" s="104" t="str">
        <f>IF(W160="","",IF(ISNUMBER(W160)=FALSE,"Não se aplica",IFERROR(VLOOKUP(W160,Produtos!$A$1:$C$2319,3,FALSE),"Não Cadastrado")))</f>
        <v/>
      </c>
      <c r="AC160" s="104"/>
      <c r="AD160" s="108"/>
      <c r="AE160" s="107" t="str">
        <f>IF(AC160="","", IF(AC160="NC","", IF(AC160="NE","", IF(AC160="NA","",IFERROR(VLOOKUP(AC160,Produtos!$A$1:$C$2319,2,FALSE),"Não Cadastrado")))))</f>
        <v/>
      </c>
      <c r="AF160" s="104"/>
      <c r="AG160" s="104"/>
      <c r="AH160" s="104" t="str">
        <f>IF(AC160="","",IF(ISNUMBER(AC160)=FALSE,"Não se aplica",IFERROR(VLOOKUP(AC160,Produtos!$A$1:$C$2319,3,FALSE),"Não Cadastrado")))</f>
        <v/>
      </c>
      <c r="AI160" s="104"/>
      <c r="AJ160" s="104" t="str">
        <f>VLOOKUP(Tabela2[[#This Row],[SIEMA]],Siema2025,26,FALSE)</f>
        <v>Ato criminoso caracterizado pela abertura de bicas em vagão graneleiro ferroviário carregado com milho.</v>
      </c>
      <c r="AK160" s="107" t="s">
        <v>7122</v>
      </c>
      <c r="AL160" s="107"/>
      <c r="AM160" s="107"/>
      <c r="AN160" s="108" t="str">
        <f>VLOOKUP(Tabela2[[#This Row],[SIEMA]],Siema2025,51,FALSE)</f>
        <v/>
      </c>
      <c r="AO160" s="108" t="str">
        <f>VLOOKUP(Tabela2[[#This Row],[SIEMA]],Siema2025,53,FALSE)</f>
        <v/>
      </c>
      <c r="AP160" s="108" t="str">
        <f>VLOOKUP(Tabela2[[#This Row],[SIEMA]],Siema2025,55,FALSE)</f>
        <v/>
      </c>
      <c r="AQ160" s="108" t="str">
        <f>VLOOKUP(Tabela2[[#This Row],[SIEMA]],Siema2025,57,FALSE)</f>
        <v/>
      </c>
      <c r="AR160" s="108" t="str">
        <f>VLOOKUP(Tabela2[[#This Row],[SIEMA]],Siema2025,59,FALSE)</f>
        <v/>
      </c>
      <c r="AS160" s="108" t="str">
        <f>VLOOKUP(Tabela2[[#This Row],[SIEMA]],Siema2025,61,FALSE)</f>
        <v/>
      </c>
      <c r="AT160" s="108" t="str">
        <f>VLOOKUP(Tabela2[[#This Row],[SIEMA]],Siema2025,63,FALSE)</f>
        <v/>
      </c>
      <c r="AU160" s="108" t="str">
        <f>VLOOKUP(Tabela2[[#This Row],[SIEMA]],Siema2025,65,FALSE)</f>
        <v>X</v>
      </c>
      <c r="AV160" s="108" t="str">
        <f>VLOOKUP(Tabela2[[#This Row],[SIEMA]],Siema2025,67,FALSE)</f>
        <v/>
      </c>
      <c r="AW160" s="108" t="str">
        <f>VLOOKUP(Tabela2[[#This Row],[SIEMA]],Siema2025,69,FALSE)</f>
        <v/>
      </c>
      <c r="AX160" s="108" t="str">
        <f>VLOOKUP(Tabela2[[#This Row],[SIEMA]],Siema2025,71,FALSE)</f>
        <v/>
      </c>
      <c r="AY160" s="108" t="str">
        <f>VLOOKUP(Tabela2[[#This Row],[SIEMA]],Siema2025,73,FALSE)</f>
        <v/>
      </c>
      <c r="AZ160" s="108" t="str">
        <f>VLOOKUP(Tabela2[[#This Row],[SIEMA]],Siema2025,75,FALSE)</f>
        <v/>
      </c>
      <c r="BA160" s="108" t="str">
        <f>VLOOKUP(Tabela2[[#This Row],[SIEMA]],Siema2025,77,FALSE)</f>
        <v/>
      </c>
      <c r="BB160" s="108" t="str">
        <f>VLOOKUP(Tabela2[[#This Row],[SIEMA]],Siema2025,79,FALSE)</f>
        <v/>
      </c>
      <c r="BC160" s="108" t="str">
        <f>IF(Tabela2[[#This Row],[Outro(s) ]] = "X", "PREENCHER","NA")</f>
        <v>NA</v>
      </c>
      <c r="BD160" s="108" t="str">
        <f>VLOOKUP(Tabela2[[#This Row],[SIEMA]],Siema2025,82,FALSE)</f>
        <v/>
      </c>
      <c r="BE160" s="108" t="str">
        <f>VLOOKUP(Tabela2[[#This Row],[SIEMA]],Siema2025,81,FALSE)</f>
        <v/>
      </c>
      <c r="BF160" s="110" t="s">
        <v>3066</v>
      </c>
      <c r="BG160" s="110" t="s">
        <v>7123</v>
      </c>
      <c r="BH160" s="111" t="str">
        <f>VLOOKUP(Tabela2[[#This Row],[SIEMA]],Siema2025,29,FALSE)</f>
        <v>02502844000166</v>
      </c>
      <c r="BI160" s="112" t="str">
        <f>VLOOKUP(Tabela2[[#This Row],[SIEMA]],Siema2025,107,FALSE)</f>
        <v>Não</v>
      </c>
      <c r="BJ160" s="107" t="s">
        <v>7099</v>
      </c>
      <c r="BK160" s="104" t="s">
        <v>2696</v>
      </c>
      <c r="BL160" s="140">
        <v>45728</v>
      </c>
      <c r="BM160" s="108">
        <f ca="1">IF(Tabela2[[#This Row],[Data de atendimento do Ibama (considerar o primeiro documento/ação)]]="",_xlfn.DAYS(TODAY(),J160),_xlfn.DAYS(Tabela2[[#This Row],[Data de atendimento do Ibama (considerar o primeiro documento/ação)]],J160))</f>
        <v>2</v>
      </c>
      <c r="BN160" s="108" t="str">
        <f>IF(Tabela2[[#This Row],[Atendido pelo Ibama ("Não" ou "Sim")]]="Não","Preencher", IF(Tabela2[[#This Row],[Atendido pelo Ibama ("Não" ou "Sim")]]="Sim","NA",""))</f>
        <v>NA</v>
      </c>
      <c r="BO160" s="114" t="s">
        <v>7100</v>
      </c>
      <c r="BP160" s="108" t="str">
        <f>IF(Tabela2[[#This Row],[Forma de atendimento (primeiro documento/ação)]]= "Outros (especificar)", "PREENCHER","NA")</f>
        <v>NA</v>
      </c>
      <c r="BQ160" s="106" t="s">
        <v>123</v>
      </c>
      <c r="BR160" s="108" t="str">
        <f>IF(Tabela2[[#This Row],[Equipe do Ibama foi a campo? Houve sobrevoo do Poseidon?]] = "Sim", "PREENCHER","NA")</f>
        <v>NA</v>
      </c>
      <c r="BS160" s="108" t="str">
        <f>IF(Tabela2[[#This Row],[Se sim, foi emitida Ordem de Emergência? (informações vinculada à coluna CK)]] = "Sim", "PREENCHER","NA")</f>
        <v>NA</v>
      </c>
      <c r="BT160" s="108" t="s">
        <v>7126</v>
      </c>
      <c r="BU160" s="108" t="s">
        <v>123</v>
      </c>
      <c r="BV160" s="108" t="s">
        <v>123</v>
      </c>
      <c r="BW160" s="108" t="s">
        <v>123</v>
      </c>
      <c r="BX160" s="106" t="s">
        <v>7127</v>
      </c>
      <c r="BY160" s="140"/>
      <c r="BZ160" s="104" t="str">
        <f>IF(Tabela2[[#This Row],[Data do documento de encerramento]]="NA","NA",IF(Tabela2[[#This Row],[Data do documento de encerramento]]="","Pendente de conclusão/ encerramento",_xlfn.DAYS(Tabela2[[#This Row],[Data do documento de encerramento]],J160)))</f>
        <v>Pendente de conclusão/ encerramento</v>
      </c>
      <c r="CA160" s="107" t="s">
        <v>7865</v>
      </c>
      <c r="CB160" s="107"/>
      <c r="CC160" s="115"/>
      <c r="CD160" s="107"/>
      <c r="CE160" s="107"/>
      <c r="CF160" s="107"/>
    </row>
    <row r="161" spans="1:84" ht="60.75">
      <c r="A161" s="169">
        <v>202531157654</v>
      </c>
      <c r="B161" s="170" t="s">
        <v>7866</v>
      </c>
      <c r="C161" s="108" t="str">
        <f>VLOOKUP(Tabela2[[#This Row],[SIEMA]],Siema2025,4,FALSE)</f>
        <v xml:space="preserve"> MG</v>
      </c>
      <c r="D161" s="106" t="str">
        <f>VLOOKUP(Tabela2[[#This Row],[SIEMA]],Siema2025,3,FALSE)</f>
        <v xml:space="preserve">Betim </v>
      </c>
      <c r="E161" s="106" t="s">
        <v>4216</v>
      </c>
      <c r="F161" s="106" t="s">
        <v>7867</v>
      </c>
      <c r="G161" s="106" t="s">
        <v>7868</v>
      </c>
      <c r="H161" s="106" t="s">
        <v>7869</v>
      </c>
      <c r="I161" s="104" t="s">
        <v>7120</v>
      </c>
      <c r="J161" s="105">
        <f>VLOOKUP(Tabela2[[#This Row],[SIEMA]],Siema2025,2,FALSE)</f>
        <v>45727</v>
      </c>
      <c r="K161" s="105" t="str">
        <f>VLOOKUP(Tabela2[[#This Row],[SIEMA]],Siema2025,16,FALSE)</f>
        <v>Terça</v>
      </c>
      <c r="L161" s="106" t="str">
        <f>IF(Tabela2[[#This Row],[Data]]="","Sem Informação",VLOOKUP(MONTH(Tabela2[[#This Row],[Data]]),'[1]Validação de dados'!$I$1:$J$13,2,0))</f>
        <v>Março</v>
      </c>
      <c r="M161" s="104">
        <f>YEAR(Tabela2[[#This Row],[Data]])</f>
        <v>2025</v>
      </c>
      <c r="N161" s="105" t="str">
        <f>VLOOKUP(Tabela2[[#This Row],[SIEMA]],Siema2025,17,FALSE)</f>
        <v>Matutino</v>
      </c>
      <c r="O161" s="105" t="str">
        <f>VLOOKUP(Tabela2[[#This Row],[SIEMA]],Siema2025,5,FALSE)</f>
        <v>Rodovia</v>
      </c>
      <c r="P161" s="104" t="str">
        <f>VLOOKUP(Tabela2[[#This Row],[SIEMA]],Siema2025,21,FALSE)</f>
        <v/>
      </c>
      <c r="Q161" s="104">
        <v>1202</v>
      </c>
      <c r="R161" s="104" t="s">
        <v>7796</v>
      </c>
      <c r="S161" s="107" t="str">
        <f>IF(Q161="","", IF(Q161="NC","", IF(Q161="NE","", IF(Q161="NA","",IFERROR(VLOOKUP(Q161,Produtos!$A$1:$C$2319,2,FALSE),"Não Cadastrado")))))</f>
        <v>GASÓLEO ou ÓLEO DIESEL ou ÓLEO PARA AQUECIMENTO, LEVE</v>
      </c>
      <c r="T161" s="104" t="str">
        <f>VLOOKUP(Tabela2[[#This Row],[SIEMA]],Siema2025,11,FALSE)</f>
        <v xml:space="preserve"> </v>
      </c>
      <c r="U161" s="104" t="str">
        <f>VLOOKUP(Tabela2[[#This Row],[SIEMA]],Siema2025,12,FALSE)</f>
        <v xml:space="preserve"> </v>
      </c>
      <c r="V161" s="104">
        <f>IF(Q161="","",IF(ISNUMBER(Q161)=FALSE,"Não se aplica",IFERROR(VLOOKUP(Q161,Produtos!$A$1:$C$2319,3,FALSE),"Não Cadastrado")))</f>
        <v>3</v>
      </c>
      <c r="W161" s="104" t="str">
        <f>VLOOKUP(Tabela2[[#This Row],[SIEMA]],Siema2025,10,FALSE)</f>
        <v/>
      </c>
      <c r="X161" s="113" t="str">
        <f>IF(Tabela2[[#This Row],[Origem do acidente]] = "Plataforma", "PREENCHER","NA")</f>
        <v>NA</v>
      </c>
      <c r="Y161" s="109" t="str">
        <f>IF(W161="","", IF(W161="NC","", IF(W161="NE","", IF(W161="NA","",IFERROR(VLOOKUP(W161,Produtos!$A$1:$C$2319,2,FALSE),"Não Cadastrado")))))</f>
        <v/>
      </c>
      <c r="Z161" s="104" t="str">
        <f>VLOOKUP(Tabela2[[#This Row],[SIEMA]],Siema2025,11,FALSE)</f>
        <v xml:space="preserve"> </v>
      </c>
      <c r="AA161" s="104" t="str">
        <f>VLOOKUP(Tabela2[[#This Row],[SIEMA]],Siema2025,12,FALSE)</f>
        <v xml:space="preserve"> </v>
      </c>
      <c r="AB161" s="104" t="str">
        <f>IF(W161="","",IF(ISNUMBER(W161)=FALSE,"Não se aplica",IFERROR(VLOOKUP(W161,Produtos!$A$1:$C$2319,3,FALSE),"Não Cadastrado")))</f>
        <v/>
      </c>
      <c r="AC161" s="104"/>
      <c r="AD161" s="108" t="str">
        <f>IF(Tabela2[[#This Row],[Origem do acidente]] = "Plataforma", "PREENCHER","NA")</f>
        <v>NA</v>
      </c>
      <c r="AE161" s="107" t="str">
        <f>IF(AC161="","", IF(AC161="NC","", IF(AC161="NE","", IF(AC161="NA","",IFERROR(VLOOKUP(AC161,Produtos!$A$1:$C$2319,2,FALSE),"Não Cadastrado")))))</f>
        <v/>
      </c>
      <c r="AF161" s="104"/>
      <c r="AG161" s="104"/>
      <c r="AH161" s="104" t="str">
        <f>IF(AC161="","",IF(ISNUMBER(AC161)=FALSE,"Não se aplica",IFERROR(VLOOKUP(AC161,Produtos!$A$1:$C$2319,3,FALSE),"Não Cadastrado")))</f>
        <v/>
      </c>
      <c r="AI161" s="104"/>
      <c r="AJ161" s="104" t="str">
        <f>VLOOKUP(Tabela2[[#This Row],[SIEMA]],Siema2025,26,FALSE)</f>
        <v>A carreta sofreu um pane mecânico na Faixa Central e furou o tanque de combustível. O óleo diesel vazou para as caixas de captação.</v>
      </c>
      <c r="AK161" s="107" t="s">
        <v>7112</v>
      </c>
      <c r="AL161" s="107"/>
      <c r="AM161" s="107"/>
      <c r="AN161" s="108" t="str">
        <f>VLOOKUP(Tabela2[[#This Row],[SIEMA]],Siema2025,51,FALSE)</f>
        <v/>
      </c>
      <c r="AO161" s="108" t="str">
        <f>VLOOKUP(Tabela2[[#This Row],[SIEMA]],Siema2025,53,FALSE)</f>
        <v/>
      </c>
      <c r="AP161" s="108" t="str">
        <f>VLOOKUP(Tabela2[[#This Row],[SIEMA]],Siema2025,55,FALSE)</f>
        <v/>
      </c>
      <c r="AQ161" s="108" t="str">
        <f>VLOOKUP(Tabela2[[#This Row],[SIEMA]],Siema2025,57,FALSE)</f>
        <v>X</v>
      </c>
      <c r="AR161" s="108" t="str">
        <f>VLOOKUP(Tabela2[[#This Row],[SIEMA]],Siema2025,59,FALSE)</f>
        <v/>
      </c>
      <c r="AS161" s="108" t="str">
        <f>VLOOKUP(Tabela2[[#This Row],[SIEMA]],Siema2025,61,FALSE)</f>
        <v/>
      </c>
      <c r="AT161" s="108" t="str">
        <f>VLOOKUP(Tabela2[[#This Row],[SIEMA]],Siema2025,63,FALSE)</f>
        <v/>
      </c>
      <c r="AU161" s="108" t="str">
        <f>VLOOKUP(Tabela2[[#This Row],[SIEMA]],Siema2025,65,FALSE)</f>
        <v/>
      </c>
      <c r="AV161" s="108" t="str">
        <f>VLOOKUP(Tabela2[[#This Row],[SIEMA]],Siema2025,67,FALSE)</f>
        <v/>
      </c>
      <c r="AW161" s="108" t="str">
        <f>VLOOKUP(Tabela2[[#This Row],[SIEMA]],Siema2025,69,FALSE)</f>
        <v/>
      </c>
      <c r="AX161" s="108" t="str">
        <f>VLOOKUP(Tabela2[[#This Row],[SIEMA]],Siema2025,71,FALSE)</f>
        <v/>
      </c>
      <c r="AY161" s="108" t="str">
        <f>VLOOKUP(Tabela2[[#This Row],[SIEMA]],Siema2025,73,FALSE)</f>
        <v/>
      </c>
      <c r="AZ161" s="108" t="str">
        <f>VLOOKUP(Tabela2[[#This Row],[SIEMA]],Siema2025,75,FALSE)</f>
        <v/>
      </c>
      <c r="BA161" s="108" t="str">
        <f>VLOOKUP(Tabela2[[#This Row],[SIEMA]],Siema2025,77,FALSE)</f>
        <v/>
      </c>
      <c r="BB161" s="108" t="str">
        <f>VLOOKUP(Tabela2[[#This Row],[SIEMA]],Siema2025,79,FALSE)</f>
        <v/>
      </c>
      <c r="BC161" s="108" t="str">
        <f>IF(Tabela2[[#This Row],[Outro(s) ]] = "X", "PREENCHER","NA")</f>
        <v>NA</v>
      </c>
      <c r="BD161" s="108" t="str">
        <f>VLOOKUP(Tabela2[[#This Row],[SIEMA]],Siema2025,82,FALSE)</f>
        <v/>
      </c>
      <c r="BE161" s="108" t="str">
        <f>VLOOKUP(Tabela2[[#This Row],[SIEMA]],Siema2025,81,FALSE)</f>
        <v/>
      </c>
      <c r="BF161" t="s">
        <v>7870</v>
      </c>
      <c r="BG161" s="110"/>
      <c r="BH161" s="111">
        <v>1221461000157</v>
      </c>
      <c r="BI161" s="112" t="str">
        <f>VLOOKUP(Tabela2[[#This Row],[SIEMA]],Siema2025,107,FALSE)</f>
        <v>Não</v>
      </c>
      <c r="BJ161" s="107" t="s">
        <v>7099</v>
      </c>
      <c r="BK161" s="104" t="s">
        <v>2696</v>
      </c>
      <c r="BL161" s="140">
        <v>45728</v>
      </c>
      <c r="BM161" s="108">
        <f ca="1">IF(Tabela2[[#This Row],[Data de atendimento do Ibama (considerar o primeiro documento/ação)]]="",_xlfn.DAYS(TODAY(),J161),_xlfn.DAYS(Tabela2[[#This Row],[Data de atendimento do Ibama (considerar o primeiro documento/ação)]],J161))</f>
        <v>1</v>
      </c>
      <c r="BN161" s="108" t="str">
        <f>IF(Tabela2[[#This Row],[Atendido pelo Ibama ("Não" ou "Sim")]]="Não","Preencher", IF(Tabela2[[#This Row],[Atendido pelo Ibama ("Não" ou "Sim")]]="Sim","NA",""))</f>
        <v>NA</v>
      </c>
      <c r="BO161" s="114" t="s">
        <v>7100</v>
      </c>
      <c r="BP161" s="108" t="str">
        <f>IF(Tabela2[[#This Row],[Forma de atendimento (primeiro documento/ação)]]= "Outros (especificar)", "PREENCHER","NA")</f>
        <v>NA</v>
      </c>
      <c r="BQ161" s="106" t="s">
        <v>123</v>
      </c>
      <c r="BR161" s="108" t="s">
        <v>123</v>
      </c>
      <c r="BS161" s="108" t="s">
        <v>7120</v>
      </c>
      <c r="BT161" s="108" t="s">
        <v>7101</v>
      </c>
      <c r="BU161" s="108" t="str">
        <f>IF(Tabela2[[#This Row],[Houve envio de Informações Pós-acidente (preencher "não se aplica" quando de competência estadual/municipal)]] = "Sim", "PREENCHER","NA")</f>
        <v>NA</v>
      </c>
      <c r="BV161" s="108" t="str">
        <f>IF(Tabela2[[#This Row],[Houve avaliação das informações pós-acidente solicitadas/enviadas?]] = "Sim", "PREENCHER","NA")</f>
        <v>NA</v>
      </c>
      <c r="BW161" s="108" t="s">
        <v>2696</v>
      </c>
      <c r="BX161" s="106" t="s">
        <v>7769</v>
      </c>
      <c r="BY161" s="140">
        <v>45761</v>
      </c>
      <c r="BZ161" s="104">
        <f>IF(Tabela2[[#This Row],[Data do documento de encerramento]]="NA","NA",IF(Tabela2[[#This Row],[Data do documento de encerramento]]="","Pendente de conclusão/ encerramento",_xlfn.DAYS(Tabela2[[#This Row],[Data do documento de encerramento]],J161)))</f>
        <v>34</v>
      </c>
      <c r="CA161" s="107" t="s">
        <v>7791</v>
      </c>
      <c r="CB161" s="107"/>
      <c r="CC161" s="107"/>
      <c r="CD161" s="107"/>
      <c r="CE161" s="107"/>
      <c r="CF161" s="107"/>
    </row>
    <row r="162" spans="1:84" ht="76.5">
      <c r="A162" s="169">
        <v>202531164819</v>
      </c>
      <c r="B162" s="118" t="s">
        <v>7871</v>
      </c>
      <c r="C162" s="108" t="str">
        <f>VLOOKUP(Tabela2[[#This Row],[SIEMA]],Siema2025,4,FALSE)</f>
        <v xml:space="preserve"> MA</v>
      </c>
      <c r="D162" s="106" t="str">
        <f>VLOOKUP(Tabela2[[#This Row],[SIEMA]],Siema2025,3,FALSE)</f>
        <v xml:space="preserve">São Luís </v>
      </c>
      <c r="E162" s="106" t="s">
        <v>7872</v>
      </c>
      <c r="F162" s="106" t="s">
        <v>7873</v>
      </c>
      <c r="G162" t="s">
        <v>7874</v>
      </c>
      <c r="H162" t="s">
        <v>7875</v>
      </c>
      <c r="I162" s="104" t="s">
        <v>7120</v>
      </c>
      <c r="J162" s="105">
        <f>VLOOKUP(Tabela2[[#This Row],[SIEMA]],Siema2025,2,FALSE)</f>
        <v>45727</v>
      </c>
      <c r="K162" s="105" t="str">
        <f>VLOOKUP(Tabela2[[#This Row],[SIEMA]],Siema2025,16,FALSE)</f>
        <v>Terça</v>
      </c>
      <c r="L162" s="106" t="str">
        <f>IF(Tabela2[[#This Row],[Data]]="","Sem Informação",VLOOKUP(MONTH(Tabela2[[#This Row],[Data]]),'[1]Validação de dados'!$I$1:$J$13,2,0))</f>
        <v>Março</v>
      </c>
      <c r="M162" s="104">
        <f>YEAR(Tabela2[[#This Row],[Data]])</f>
        <v>2025</v>
      </c>
      <c r="N162" s="105" t="str">
        <f>VLOOKUP(Tabela2[[#This Row],[SIEMA]],Siema2025,17,FALSE)</f>
        <v>Vespertino</v>
      </c>
      <c r="O162" s="105" t="s">
        <v>320</v>
      </c>
      <c r="P162" s="104" t="str">
        <f>VLOOKUP(Tabela2[[#This Row],[SIEMA]],Siema2025,21,FALSE)</f>
        <v>Linha de 10¨ de bunker, berço 105 do Porto do Itaqui.</v>
      </c>
      <c r="Q162" s="104">
        <v>1268</v>
      </c>
      <c r="R162" s="104" t="str">
        <f>VLOOKUP(Tabela2[[#This Row],[SIEMA]],Siema2025,10,FALSE)</f>
        <v/>
      </c>
      <c r="S162" s="107" t="str">
        <f>IF(Q162="","", IF(Q162="NC","", IF(Q162="NE","", IF(Q162="NA","",IFERROR(VLOOKUP(Q162,Produtos!$A$1:$C$2319,2,FALSE),"Não Cadastrado")))))</f>
        <v>DESTILADOS DE PETRÓLEO, N.E. ou DERIVADOS DE PETRÓLEO, N.E.</v>
      </c>
      <c r="T162" s="104">
        <v>2.7000000000000001E-3</v>
      </c>
      <c r="U162" s="104" t="s">
        <v>7111</v>
      </c>
      <c r="V162" s="104">
        <f>IF(Q162="","",IF(ISNUMBER(Q162)=FALSE,"Não se aplica",IFERROR(VLOOKUP(Q162,Produtos!$A$1:$C$2319,3,FALSE),"Não Cadastrado")))</f>
        <v>3</v>
      </c>
      <c r="W162" s="104" t="str">
        <f>VLOOKUP(Tabela2[[#This Row],[SIEMA]],Siema2025,10,FALSE)</f>
        <v/>
      </c>
      <c r="X162" s="113"/>
      <c r="Y162" s="109" t="str">
        <f>IF(W162="","", IF(W162="NC","", IF(W162="NE","", IF(W162="NA","",IFERROR(VLOOKUP(W162,Produtos!$A$1:$C$2319,2,FALSE),"Não Cadastrado")))))</f>
        <v/>
      </c>
      <c r="Z162" s="104" t="str">
        <f>VLOOKUP(Tabela2[[#This Row],[SIEMA]],Siema2025,11,FALSE)</f>
        <v xml:space="preserve"> </v>
      </c>
      <c r="AA162" s="104" t="str">
        <f>VLOOKUP(Tabela2[[#This Row],[SIEMA]],Siema2025,12,FALSE)</f>
        <v xml:space="preserve"> </v>
      </c>
      <c r="AB162" s="104" t="str">
        <f>IF(W162="","",IF(ISNUMBER(W162)=FALSE,"Não se aplica",IFERROR(VLOOKUP(W162,Produtos!$A$1:$C$2319,3,FALSE),"Não Cadastrado")))</f>
        <v/>
      </c>
      <c r="AC162" s="104"/>
      <c r="AD162" s="108"/>
      <c r="AE162" s="107" t="str">
        <f>IF(AC162="","", IF(AC162="NC","", IF(AC162="NE","", IF(AC162="NA","",IFERROR(VLOOKUP(AC162,Produtos!$A$1:$C$2319,2,FALSE),"Não Cadastrado")))))</f>
        <v/>
      </c>
      <c r="AF162" s="104"/>
      <c r="AG162" s="104"/>
      <c r="AH162" s="104" t="str">
        <f>IF(AC162="","",IF(ISNUMBER(AC162)=FALSE,"Não se aplica",IFERROR(VLOOKUP(AC162,Produtos!$A$1:$C$2319,3,FALSE),"Não Cadastrado")))</f>
        <v/>
      </c>
      <c r="AI162" s="113"/>
      <c r="AJ162" s="104" t="str">
        <f>VLOOKUP(Tabela2[[#This Row],[SIEMA]],Siema2025,26,FALSE)</f>
        <v>Corrosão do duto não identificada em inspeções anteriores.</v>
      </c>
      <c r="AK162" s="107" t="s">
        <v>7285</v>
      </c>
      <c r="AL162" s="107"/>
      <c r="AM162" s="107"/>
      <c r="AN162" s="108" t="str">
        <f>VLOOKUP(Tabela2[[#This Row],[SIEMA]],Siema2025,51,FALSE)</f>
        <v/>
      </c>
      <c r="AO162" s="108" t="str">
        <f>VLOOKUP(Tabela2[[#This Row],[SIEMA]],Siema2025,53,FALSE)</f>
        <v/>
      </c>
      <c r="AP162" s="108" t="str">
        <f>VLOOKUP(Tabela2[[#This Row],[SIEMA]],Siema2025,55,FALSE)</f>
        <v/>
      </c>
      <c r="AQ162" s="108" t="str">
        <f>VLOOKUP(Tabela2[[#This Row],[SIEMA]],Siema2025,57,FALSE)</f>
        <v/>
      </c>
      <c r="AR162" s="108" t="str">
        <f>VLOOKUP(Tabela2[[#This Row],[SIEMA]],Siema2025,59,FALSE)</f>
        <v/>
      </c>
      <c r="AS162" s="108" t="str">
        <f>VLOOKUP(Tabela2[[#This Row],[SIEMA]],Siema2025,61,FALSE)</f>
        <v>X</v>
      </c>
      <c r="AT162" s="108" t="str">
        <f>VLOOKUP(Tabela2[[#This Row],[SIEMA]],Siema2025,63,FALSE)</f>
        <v/>
      </c>
      <c r="AU162" s="108" t="str">
        <f>VLOOKUP(Tabela2[[#This Row],[SIEMA]],Siema2025,65,FALSE)</f>
        <v/>
      </c>
      <c r="AV162" s="108" t="str">
        <f>VLOOKUP(Tabela2[[#This Row],[SIEMA]],Siema2025,67,FALSE)</f>
        <v/>
      </c>
      <c r="AW162" s="108" t="str">
        <f>VLOOKUP(Tabela2[[#This Row],[SIEMA]],Siema2025,69,FALSE)</f>
        <v/>
      </c>
      <c r="AX162" s="108" t="str">
        <f>VLOOKUP(Tabela2[[#This Row],[SIEMA]],Siema2025,71,FALSE)</f>
        <v/>
      </c>
      <c r="AY162" s="108" t="str">
        <f>VLOOKUP(Tabela2[[#This Row],[SIEMA]],Siema2025,73,FALSE)</f>
        <v/>
      </c>
      <c r="AZ162" s="108" t="str">
        <f>VLOOKUP(Tabela2[[#This Row],[SIEMA]],Siema2025,75,FALSE)</f>
        <v/>
      </c>
      <c r="BA162" s="108" t="str">
        <f>VLOOKUP(Tabela2[[#This Row],[SIEMA]],Siema2025,77,FALSE)</f>
        <v/>
      </c>
      <c r="BB162" s="108" t="str">
        <f>VLOOKUP(Tabela2[[#This Row],[SIEMA]],Siema2025,79,FALSE)</f>
        <v/>
      </c>
      <c r="BC162" s="108" t="str">
        <f>IF(Tabela2[[#This Row],[Outro(s) ]] = "X", "PREENCHER","NA")</f>
        <v>NA</v>
      </c>
      <c r="BD162" s="108" t="str">
        <f>VLOOKUP(Tabela2[[#This Row],[SIEMA]],Siema2025,82,FALSE)</f>
        <v/>
      </c>
      <c r="BE162" s="108" t="str">
        <f>VLOOKUP(Tabela2[[#This Row],[SIEMA]],Siema2025,81,FALSE)</f>
        <v/>
      </c>
      <c r="BF162" s="110" t="str">
        <f>VLOOKUP(Tabela2[[#This Row],[SIEMA]],Siema2025,28,FALSE)</f>
        <v>Petrobras Transporte S.A - Transpetro</v>
      </c>
      <c r="BG162" s="110"/>
      <c r="BH162" s="111" t="str">
        <f>VLOOKUP(Tabela2[[#This Row],[SIEMA]],Siema2025,29,FALSE)</f>
        <v>0270944900457</v>
      </c>
      <c r="BI162" s="112" t="s">
        <v>2696</v>
      </c>
      <c r="BJ162" s="107" t="s">
        <v>7099</v>
      </c>
      <c r="BK162" s="104" t="s">
        <v>2696</v>
      </c>
      <c r="BL162" s="140"/>
      <c r="BM162" s="108">
        <f ca="1">IF(Tabela2[[#This Row],[Data de atendimento do Ibama (considerar o primeiro documento/ação)]]="",_xlfn.DAYS(TODAY(),J162),_xlfn.DAYS(Tabela2[[#This Row],[Data de atendimento do Ibama (considerar o primeiro documento/ação)]],J162))</f>
        <v>503</v>
      </c>
      <c r="BN162" s="108" t="str">
        <f>IF(Tabela2[[#This Row],[Atendido pelo Ibama ("Não" ou "Sim")]]="Não","Preencher", IF(Tabela2[[#This Row],[Atendido pelo Ibama ("Não" ou "Sim")]]="Sim","NA",""))</f>
        <v>NA</v>
      </c>
      <c r="BO162" s="114" t="s">
        <v>7423</v>
      </c>
      <c r="BP162" s="108" t="str">
        <f>IF(Tabela2[[#This Row],[Forma de atendimento (primeiro documento/ação)]]= "Outros (especificar)", "PREENCHER","NA")</f>
        <v>NA</v>
      </c>
      <c r="BQ162" s="106" t="s">
        <v>2696</v>
      </c>
      <c r="BR162" s="108" t="s">
        <v>2696</v>
      </c>
      <c r="BS162" s="108" t="s">
        <v>2696</v>
      </c>
      <c r="BT162" s="108" t="s">
        <v>7225</v>
      </c>
      <c r="BU162" s="108" t="str">
        <f>IF(Tabela2[[#This Row],[Houve envio de Informações Pós-acidente (preencher "não se aplica" quando de competência estadual/municipal)]] = "Sim", "PREENCHER","NA")</f>
        <v>NA</v>
      </c>
      <c r="BV162" s="108" t="s">
        <v>123</v>
      </c>
      <c r="BW162" s="108" t="s">
        <v>123</v>
      </c>
      <c r="BX162" s="106" t="s">
        <v>7127</v>
      </c>
      <c r="BY162" s="106"/>
      <c r="BZ162" s="104" t="str">
        <f>IF(Tabela2[[#This Row],[Data do documento de encerramento]]="NA","NA",IF(Tabela2[[#This Row],[Data do documento de encerramento]]="","Pendente de conclusão/ encerramento",_xlfn.DAYS(Tabela2[[#This Row],[Data do documento de encerramento]],J162)))</f>
        <v>Pendente de conclusão/ encerramento</v>
      </c>
      <c r="CA162" s="107" t="s">
        <v>7876</v>
      </c>
      <c r="CB162" s="107"/>
      <c r="CC162" s="115"/>
      <c r="CD162" s="107"/>
      <c r="CE162" s="107"/>
      <c r="CF162" s="107"/>
    </row>
    <row r="163" spans="1:84" ht="60.75">
      <c r="A163" s="182">
        <v>202531236037</v>
      </c>
      <c r="B163" s="118" t="s">
        <v>7877</v>
      </c>
      <c r="C163" s="108" t="s">
        <v>672</v>
      </c>
      <c r="D163" s="106" t="s">
        <v>637</v>
      </c>
      <c r="E163" s="106" t="s">
        <v>7878</v>
      </c>
      <c r="F163" s="106"/>
      <c r="G163" s="106" t="s">
        <v>7879</v>
      </c>
      <c r="H163" s="106" t="s">
        <v>7880</v>
      </c>
      <c r="I163" s="104" t="s">
        <v>124</v>
      </c>
      <c r="J163" s="105">
        <f>VLOOKUP(Tabela2[[#This Row],[SIEMA]],Siema2025,2,FALSE)</f>
        <v>45727</v>
      </c>
      <c r="K163" s="105" t="str">
        <f>VLOOKUP(Tabela2[[#This Row],[SIEMA]],Siema2025,16,FALSE)</f>
        <v>Terça</v>
      </c>
      <c r="L163" s="106" t="str">
        <f>IF(Tabela2[[#This Row],[Data]]="","Sem Informação",VLOOKUP(MONTH(Tabela2[[#This Row],[Data]]),'[1]Validação de dados'!$I$1:$J$13,2,0))</f>
        <v>Março</v>
      </c>
      <c r="M163" s="104">
        <f>YEAR(Tabela2[[#This Row],[Data]])</f>
        <v>2025</v>
      </c>
      <c r="N163" s="105" t="str">
        <f>VLOOKUP(Tabela2[[#This Row],[SIEMA]],Siema2025,17,FALSE)</f>
        <v>Vespertino</v>
      </c>
      <c r="O163" s="105" t="s">
        <v>111</v>
      </c>
      <c r="P163" s="104" t="str">
        <f>VLOOKUP(Tabela2[[#This Row],[SIEMA]],Siema2025,21,FALSE)</f>
        <v>Durante a preparação para o transbordamento do peso morto para recuperar os módulos das boias, foi identificado óleo pingando da plataforma do guincho do guindaste de 100t ao mar. O volume estimado foi de 200ml e o óleo é MOBIL DTE 10 EXCEL 46.</v>
      </c>
      <c r="Q163" s="104" t="s">
        <v>7094</v>
      </c>
      <c r="R163" s="104" t="s">
        <v>7095</v>
      </c>
      <c r="S163" s="107" t="s">
        <v>7096</v>
      </c>
      <c r="T163" s="104">
        <v>2.0000000000000001E-4</v>
      </c>
      <c r="U163" s="104" t="s">
        <v>7111</v>
      </c>
      <c r="V163" s="104" t="s">
        <v>7097</v>
      </c>
      <c r="W163" s="104"/>
      <c r="X163" s="113"/>
      <c r="Y163" s="109" t="str">
        <f>IF(W163="","", IF(W163="NC","", IF(W163="NE","", IF(W163="NA","",IFERROR(VLOOKUP(W163,Produtos!$A$1:$C$2319,2,FALSE),"Não Cadastrado")))))</f>
        <v/>
      </c>
      <c r="Z163" s="104"/>
      <c r="AA163" s="104"/>
      <c r="AB163" s="104" t="str">
        <f>IF(W163="","",IF(ISNUMBER(W163)=FALSE,"Não se aplica",IFERROR(VLOOKUP(W163,Produtos!$A$1:$C$2319,3,FALSE),"Não Cadastrado")))</f>
        <v/>
      </c>
      <c r="AC163" s="104"/>
      <c r="AD163" s="108"/>
      <c r="AE163" s="107" t="str">
        <f>IF(AC163="","", IF(AC163="NC","", IF(AC163="NE","", IF(AC163="NA","",IFERROR(VLOOKUP(AC163,Produtos!$A$1:$C$2319,2,FALSE),"Não Cadastrado")))))</f>
        <v/>
      </c>
      <c r="AF163" s="104"/>
      <c r="AG163" s="104"/>
      <c r="AH163" s="104" t="str">
        <f>IF(AC163="","",IF(ISNUMBER(AC163)=FALSE,"Não se aplica",IFERROR(VLOOKUP(AC163,Produtos!$A$1:$C$2319,3,FALSE),"Não Cadastrado")))</f>
        <v/>
      </c>
      <c r="AI163" s="104"/>
      <c r="AJ163" s="104" t="str">
        <f>VLOOKUP(Tabela2[[#This Row],[SIEMA]],Siema2025,26,FALSE)</f>
        <v>O vazamento foi identificado no respiro do freio do guincho principal, pois estava em nivel maior que deveria.</v>
      </c>
      <c r="AK163" s="107" t="s">
        <v>7112</v>
      </c>
      <c r="AL163" s="107"/>
      <c r="AM163" s="107"/>
      <c r="AN163" s="108" t="str">
        <f>VLOOKUP(Tabela2[[#This Row],[SIEMA]],Siema2025,51,FALSE)</f>
        <v/>
      </c>
      <c r="AO163" s="108" t="str">
        <f>VLOOKUP(Tabela2[[#This Row],[SIEMA]],Siema2025,53,FALSE)</f>
        <v/>
      </c>
      <c r="AP163" s="108" t="str">
        <f>VLOOKUP(Tabela2[[#This Row],[SIEMA]],Siema2025,55,FALSE)</f>
        <v/>
      </c>
      <c r="AQ163" s="108" t="str">
        <f>VLOOKUP(Tabela2[[#This Row],[SIEMA]],Siema2025,57,FALSE)</f>
        <v/>
      </c>
      <c r="AR163" s="108" t="str">
        <f>VLOOKUP(Tabela2[[#This Row],[SIEMA]],Siema2025,59,FALSE)</f>
        <v/>
      </c>
      <c r="AS163" s="108" t="str">
        <f>VLOOKUP(Tabela2[[#This Row],[SIEMA]],Siema2025,61,FALSE)</f>
        <v>X</v>
      </c>
      <c r="AT163" s="108" t="str">
        <f>VLOOKUP(Tabela2[[#This Row],[SIEMA]],Siema2025,63,FALSE)</f>
        <v/>
      </c>
      <c r="AU163" s="108" t="str">
        <f>VLOOKUP(Tabela2[[#This Row],[SIEMA]],Siema2025,65,FALSE)</f>
        <v/>
      </c>
      <c r="AV163" s="108" t="str">
        <f>VLOOKUP(Tabela2[[#This Row],[SIEMA]],Siema2025,67,FALSE)</f>
        <v/>
      </c>
      <c r="AW163" s="108" t="str">
        <f>VLOOKUP(Tabela2[[#This Row],[SIEMA]],Siema2025,69,FALSE)</f>
        <v/>
      </c>
      <c r="AX163" s="108" t="str">
        <f>VLOOKUP(Tabela2[[#This Row],[SIEMA]],Siema2025,71,FALSE)</f>
        <v/>
      </c>
      <c r="AY163" s="108" t="str">
        <f>VLOOKUP(Tabela2[[#This Row],[SIEMA]],Siema2025,73,FALSE)</f>
        <v/>
      </c>
      <c r="AZ163" s="108" t="str">
        <f>VLOOKUP(Tabela2[[#This Row],[SIEMA]],Siema2025,75,FALSE)</f>
        <v/>
      </c>
      <c r="BA163" s="108" t="str">
        <f>VLOOKUP(Tabela2[[#This Row],[SIEMA]],Siema2025,77,FALSE)</f>
        <v/>
      </c>
      <c r="BB163" s="108" t="str">
        <f>VLOOKUP(Tabela2[[#This Row],[SIEMA]],Siema2025,79,FALSE)</f>
        <v/>
      </c>
      <c r="BC163" s="108" t="str">
        <f>IF(Tabela2[[#This Row],[Outro(s) ]] = "X", "PREENCHER","NA")</f>
        <v>NA</v>
      </c>
      <c r="BD163" s="108" t="str">
        <f>VLOOKUP(Tabela2[[#This Row],[SIEMA]],Siema2025,82,FALSE)</f>
        <v/>
      </c>
      <c r="BE163" s="108" t="str">
        <f>VLOOKUP(Tabela2[[#This Row],[SIEMA]],Siema2025,81,FALSE)</f>
        <v/>
      </c>
      <c r="BF163" s="110" t="str">
        <f>VLOOKUP(Tabela2[[#This Row],[SIEMA]],Siema2025,28,FALSE)</f>
        <v>Equinor Brasil Energia Ltda</v>
      </c>
      <c r="BG163" s="110"/>
      <c r="BH163" s="111" t="str">
        <f>VLOOKUP(Tabela2[[#This Row],[SIEMA]],Siema2025,29,FALSE)</f>
        <v>04028583000110</v>
      </c>
      <c r="BI163" s="112" t="s">
        <v>2696</v>
      </c>
      <c r="BJ163" s="107" t="s">
        <v>7099</v>
      </c>
      <c r="BK163" s="104" t="s">
        <v>2696</v>
      </c>
      <c r="BL163" s="140">
        <v>45728</v>
      </c>
      <c r="BM163" s="108">
        <f ca="1">IF(Tabela2[[#This Row],[Data de atendimento do Ibama (considerar o primeiro documento/ação)]]="",_xlfn.DAYS(TODAY(),J163),_xlfn.DAYS(Tabela2[[#This Row],[Data de atendimento do Ibama (considerar o primeiro documento/ação)]],J163))</f>
        <v>1</v>
      </c>
      <c r="BN163" s="108" t="str">
        <f>IF(Tabela2[[#This Row],[Atendido pelo Ibama ("Não" ou "Sim")]]="Não","Preencher", IF(Tabela2[[#This Row],[Atendido pelo Ibama ("Não" ou "Sim")]]="Sim","NA",""))</f>
        <v>NA</v>
      </c>
      <c r="BO163" s="114" t="s">
        <v>7100</v>
      </c>
      <c r="BP163" s="108" t="str">
        <f>IF(Tabela2[[#This Row],[Forma de atendimento (primeiro documento/ação)]]= "Outros (especificar)", "PREENCHER","NA")</f>
        <v>NA</v>
      </c>
      <c r="BQ163" s="106" t="s">
        <v>123</v>
      </c>
      <c r="BR163" s="108" t="str">
        <f>IF(Tabela2[[#This Row],[Equipe do Ibama foi a campo? Houve sobrevoo do Poseidon?]] = "Sim", "PREENCHER","NA")</f>
        <v>NA</v>
      </c>
      <c r="BS163" s="108" t="str">
        <f>IF(Tabela2[[#This Row],[Se sim, foi emitida Ordem de Emergência? (informações vinculada à coluna CK)]] = "Sim", "PREENCHER","NA")</f>
        <v>NA</v>
      </c>
      <c r="BT163" s="108" t="s">
        <v>7101</v>
      </c>
      <c r="BU163" s="108" t="s">
        <v>2696</v>
      </c>
      <c r="BV163" s="108" t="s">
        <v>123</v>
      </c>
      <c r="BW163" s="108" t="s">
        <v>2696</v>
      </c>
      <c r="BX163" s="106" t="s">
        <v>7102</v>
      </c>
      <c r="BY163" s="140">
        <v>46163</v>
      </c>
      <c r="BZ163" s="104">
        <f>IF(Tabela2[[#This Row],[Data do documento de encerramento]]="NA","NA",IF(Tabela2[[#This Row],[Data do documento de encerramento]]="","Pendente de conclusão/ encerramento",_xlfn.DAYS(Tabela2[[#This Row],[Data do documento de encerramento]],J163)))</f>
        <v>436</v>
      </c>
      <c r="CA163" s="115" t="s">
        <v>7230</v>
      </c>
      <c r="CB163" s="107" t="s">
        <v>7491</v>
      </c>
      <c r="CC163" s="207" t="s">
        <v>7628</v>
      </c>
      <c r="CD163" s="107" t="s">
        <v>123</v>
      </c>
      <c r="CE163" s="107" t="s">
        <v>123</v>
      </c>
      <c r="CF163" s="107" t="s">
        <v>7105</v>
      </c>
    </row>
    <row r="164" spans="1:84" ht="30.75">
      <c r="A164" s="169">
        <v>202531246856</v>
      </c>
      <c r="B164" s="170" t="s">
        <v>7881</v>
      </c>
      <c r="C164" s="108" t="str">
        <f>VLOOKUP(Tabela2[[#This Row],[SIEMA]],Siema2025,4,FALSE)</f>
        <v xml:space="preserve"> AL</v>
      </c>
      <c r="D164" s="106" t="str">
        <f>VLOOKUP(Tabela2[[#This Row],[SIEMA]],Siema2025,3,FALSE)</f>
        <v xml:space="preserve">Pilar </v>
      </c>
      <c r="E164" s="106" t="str">
        <f>VLOOKUP(Tabela2[[#This Row],[SIEMA]],Siema2025,20,FALSE)</f>
        <v>Fazenda Lamarão, s/n. Zona rural.</v>
      </c>
      <c r="F164" s="106"/>
      <c r="G164" s="106" t="s">
        <v>7882</v>
      </c>
      <c r="H164" s="106" t="s">
        <v>7883</v>
      </c>
      <c r="I164" s="104" t="s">
        <v>7479</v>
      </c>
      <c r="J164" s="105">
        <f>VLOOKUP(Tabela2[[#This Row],[SIEMA]],Siema2025,2,FALSE)</f>
        <v>45727</v>
      </c>
      <c r="K164" s="105" t="str">
        <f>VLOOKUP(Tabela2[[#This Row],[SIEMA]],Siema2025,16,FALSE)</f>
        <v>Terça</v>
      </c>
      <c r="L164" s="106" t="str">
        <f>IF(Tabela2[[#This Row],[Data]]="","Sem Informação",VLOOKUP(MONTH(Tabela2[[#This Row],[Data]]),'[1]Validação de dados'!$I$1:$J$13,2,0))</f>
        <v>Março</v>
      </c>
      <c r="M164" s="104">
        <f>YEAR(Tabela2[[#This Row],[Data]])</f>
        <v>2025</v>
      </c>
      <c r="N164" s="105" t="str">
        <f>VLOOKUP(Tabela2[[#This Row],[SIEMA]],Siema2025,17,FALSE)</f>
        <v>Matutino</v>
      </c>
      <c r="O164" s="105" t="s">
        <v>145</v>
      </c>
      <c r="P164" s="104" t="str">
        <f>VLOOKUP(Tabela2[[#This Row],[SIEMA]],Siema2025,21,FALSE)</f>
        <v>Poço terrestre. Campo de Pilar - Linha do poço PIR-0076</v>
      </c>
      <c r="Q164" s="104">
        <v>3082</v>
      </c>
      <c r="R164" s="104" t="str">
        <f>VLOOKUP(Tabela2[[#This Row],[SIEMA]],Siema2025,10,FALSE)</f>
        <v>água oleosa</v>
      </c>
      <c r="S164" s="107" t="str">
        <f>IF(Q164="","", IF(Q164="NC","", IF(Q164="NE","", IF(Q164="NA","",IFERROR(VLOOKUP(Q164,Produtos!$A$1:$C$2319,2,FALSE),"Não Cadastrado")))))</f>
        <v>SUBSTÂNCIA QUE APRESENTA RISCO PARA O MEIO AMBIENTE, LÍQUIDA, N.E.</v>
      </c>
      <c r="T164" s="104" t="str">
        <f>VLOOKUP(Tabela2[[#This Row],[SIEMA]],Siema2025,11,FALSE)</f>
        <v>0.52</v>
      </c>
      <c r="U164" s="104" t="str">
        <f>VLOOKUP(Tabela2[[#This Row],[SIEMA]],Siema2025,12,FALSE)</f>
        <v>M3</v>
      </c>
      <c r="V164" s="104">
        <f>IF(Q164="","",IF(ISNUMBER(Q164)=FALSE,"Não se aplica",IFERROR(VLOOKUP(Q164,Produtos!$A$1:$C$2319,3,FALSE),"Não Cadastrado")))</f>
        <v>9</v>
      </c>
      <c r="W164" s="104" t="str">
        <f>VLOOKUP(Tabela2[[#This Row],[SIEMA]],Siema2025,10,FALSE)</f>
        <v>água oleosa</v>
      </c>
      <c r="X164" s="113" t="str">
        <f>IF(Tabela2[[#This Row],[Origem do acidente]] = "Plataforma", "PREENCHER","NA")</f>
        <v>NA</v>
      </c>
      <c r="Y164" s="109" t="str">
        <f>IF(W164="","", IF(W164="NC","", IF(W164="NE","", IF(W164="NA","",IFERROR(VLOOKUP(W164,Produtos!$A$1:$C$2319,2,FALSE),"Não Cadastrado")))))</f>
        <v>Não Cadastrado</v>
      </c>
      <c r="Z164" s="104" t="str">
        <f>VLOOKUP(Tabela2[[#This Row],[SIEMA]],Siema2025,11,FALSE)</f>
        <v>0.52</v>
      </c>
      <c r="AA164" s="104" t="str">
        <f>VLOOKUP(Tabela2[[#This Row],[SIEMA]],Siema2025,12,FALSE)</f>
        <v>M3</v>
      </c>
      <c r="AB164" s="104" t="str">
        <f>IF(W164="","",IF(ISNUMBER(W164)=FALSE,"Não se aplica",IFERROR(VLOOKUP(W164,Produtos!$A$1:$C$2319,3,FALSE),"Não Cadastrado")))</f>
        <v>Não se aplica</v>
      </c>
      <c r="AC164" s="104"/>
      <c r="AD164" s="108" t="str">
        <f>IF(Tabela2[[#This Row],[Origem do acidente]] = "Plataforma", "PREENCHER","NA")</f>
        <v>NA</v>
      </c>
      <c r="AE164" s="107" t="str">
        <f>IF(AC164="","", IF(AC164="NC","", IF(AC164="NE","", IF(AC164="NA","",IFERROR(VLOOKUP(AC164,Produtos!$A$1:$C$2319,2,FALSE),"Não Cadastrado")))))</f>
        <v/>
      </c>
      <c r="AF164" s="104"/>
      <c r="AG164" s="104"/>
      <c r="AH164" s="104" t="str">
        <f>IF(AC164="","",IF(ISNUMBER(AC164)=FALSE,"Não se aplica",IFERROR(VLOOKUP(AC164,Produtos!$A$1:$C$2319,3,FALSE),"Não Cadastrado")))</f>
        <v/>
      </c>
      <c r="AI164" s="104"/>
      <c r="AJ164" s="104" t="str">
        <f>VLOOKUP(Tabela2[[#This Row],[SIEMA]],Siema2025,26,FALSE)</f>
        <v/>
      </c>
      <c r="AK164" s="107"/>
      <c r="AL164" s="107"/>
      <c r="AM164" s="107"/>
      <c r="AN164" s="108" t="str">
        <f>VLOOKUP(Tabela2[[#This Row],[SIEMA]],Siema2025,51,FALSE)</f>
        <v/>
      </c>
      <c r="AO164" s="108" t="str">
        <f>VLOOKUP(Tabela2[[#This Row],[SIEMA]],Siema2025,53,FALSE)</f>
        <v/>
      </c>
      <c r="AP164" s="108" t="str">
        <f>VLOOKUP(Tabela2[[#This Row],[SIEMA]],Siema2025,55,FALSE)</f>
        <v/>
      </c>
      <c r="AQ164" s="108" t="str">
        <f>VLOOKUP(Tabela2[[#This Row],[SIEMA]],Siema2025,57,FALSE)</f>
        <v/>
      </c>
      <c r="AR164" s="108" t="str">
        <f>VLOOKUP(Tabela2[[#This Row],[SIEMA]],Siema2025,59,FALSE)</f>
        <v/>
      </c>
      <c r="AS164" s="108" t="str">
        <f>VLOOKUP(Tabela2[[#This Row],[SIEMA]],Siema2025,61,FALSE)</f>
        <v/>
      </c>
      <c r="AT164" s="108" t="str">
        <f>VLOOKUP(Tabela2[[#This Row],[SIEMA]],Siema2025,63,FALSE)</f>
        <v/>
      </c>
      <c r="AU164" s="108" t="str">
        <f>VLOOKUP(Tabela2[[#This Row],[SIEMA]],Siema2025,65,FALSE)</f>
        <v>X</v>
      </c>
      <c r="AV164" s="108" t="str">
        <f>VLOOKUP(Tabela2[[#This Row],[SIEMA]],Siema2025,67,FALSE)</f>
        <v/>
      </c>
      <c r="AW164" s="108" t="str">
        <f>VLOOKUP(Tabela2[[#This Row],[SIEMA]],Siema2025,69,FALSE)</f>
        <v/>
      </c>
      <c r="AX164" s="108" t="str">
        <f>VLOOKUP(Tabela2[[#This Row],[SIEMA]],Siema2025,71,FALSE)</f>
        <v/>
      </c>
      <c r="AY164" s="108" t="str">
        <f>VLOOKUP(Tabela2[[#This Row],[SIEMA]],Siema2025,73,FALSE)</f>
        <v/>
      </c>
      <c r="AZ164" s="108" t="str">
        <f>VLOOKUP(Tabela2[[#This Row],[SIEMA]],Siema2025,75,FALSE)</f>
        <v/>
      </c>
      <c r="BA164" s="108" t="str">
        <f>VLOOKUP(Tabela2[[#This Row],[SIEMA]],Siema2025,77,FALSE)</f>
        <v/>
      </c>
      <c r="BB164" s="108" t="str">
        <f>VLOOKUP(Tabela2[[#This Row],[SIEMA]],Siema2025,79,FALSE)</f>
        <v/>
      </c>
      <c r="BC164" s="108" t="str">
        <f>IF(Tabela2[[#This Row],[Outro(s) ]] = "X", "PREENCHER","NA")</f>
        <v>NA</v>
      </c>
      <c r="BD164" s="108" t="str">
        <f>VLOOKUP(Tabela2[[#This Row],[SIEMA]],Siema2025,82,FALSE)</f>
        <v/>
      </c>
      <c r="BE164" s="108" t="str">
        <f>VLOOKUP(Tabela2[[#This Row],[SIEMA]],Siema2025,81,FALSE)</f>
        <v/>
      </c>
      <c r="BF164" s="110" t="str">
        <f>VLOOKUP(Tabela2[[#This Row],[SIEMA]],Siema2025,28,FALSE)</f>
        <v>ORIGEM ENERGIA ALAGOAS S.A</v>
      </c>
      <c r="BG164" s="110"/>
      <c r="BH164" s="111" t="str">
        <f>VLOOKUP(Tabela2[[#This Row],[SIEMA]],Siema2025,29,FALSE)</f>
        <v>34186669000301</v>
      </c>
      <c r="BI164" s="112" t="str">
        <f>VLOOKUP(Tabela2[[#This Row],[SIEMA]],Siema2025,107,FALSE)</f>
        <v>Não</v>
      </c>
      <c r="BJ164" s="107" t="s">
        <v>7113</v>
      </c>
      <c r="BK164" s="104" t="s">
        <v>7839</v>
      </c>
      <c r="BL164" s="140">
        <v>45730</v>
      </c>
      <c r="BM164" s="108">
        <f ca="1">IF(Tabela2[[#This Row],[Data de atendimento do Ibama (considerar o primeiro documento/ação)]]="",_xlfn.DAYS(TODAY(),J164),_xlfn.DAYS(Tabela2[[#This Row],[Data de atendimento do Ibama (considerar o primeiro documento/ação)]],J164))</f>
        <v>3</v>
      </c>
      <c r="BN164" s="108" t="str">
        <f>IF(Tabela2[[#This Row],[Atendido pelo Ibama ("Não" ou "Sim")]]="Não","Preencher", IF(Tabela2[[#This Row],[Atendido pelo Ibama ("Não" ou "Sim")]]="Sim","NA",""))</f>
        <v>NA</v>
      </c>
      <c r="BO164" s="114" t="s">
        <v>7138</v>
      </c>
      <c r="BP164" s="108" t="str">
        <f>IF(Tabela2[[#This Row],[Forma de atendimento (primeiro documento/ação)]]= "Outros (especificar)", "PREENCHER","NA")</f>
        <v>NA</v>
      </c>
      <c r="BQ164" s="106" t="s">
        <v>123</v>
      </c>
      <c r="BR164" s="108" t="str">
        <f>IF(Tabela2[[#This Row],[Equipe do Ibama foi a campo? Houve sobrevoo do Poseidon?]] = "Sim", "PREENCHER","NA")</f>
        <v>NA</v>
      </c>
      <c r="BS164" s="108" t="str">
        <f>IF(Tabela2[[#This Row],[Se sim, foi emitida Ordem de Emergência? (informações vinculada à coluna CK)]] = "Sim", "PREENCHER","NA")</f>
        <v>NA</v>
      </c>
      <c r="BT164" s="108" t="str">
        <f>IF(Tabela2[[#This Row],[Foi elaborado Relatório de Vistoria pelo Ibama? (informações vinculada à coluna CK)]] = "Sim", "PREENCHER","NA")</f>
        <v>NA</v>
      </c>
      <c r="BU164" s="108" t="str">
        <f>IF(Tabela2[[#This Row],[Houve envio de Informações Pós-acidente (preencher "não se aplica" quando de competência estadual/municipal)]] = "Sim", "PREENCHER","NA")</f>
        <v>NA</v>
      </c>
      <c r="BV164" s="108" t="s">
        <v>2696</v>
      </c>
      <c r="BW164" s="108" t="str">
        <f>IF(Tabela2[[#This Row],[O Ibama aguarda resposta da empresa/OEMA, etc?]] = "Sim", "PREENCHER","NA")</f>
        <v>PREENCHER</v>
      </c>
      <c r="BX164" s="106"/>
      <c r="BY164" s="140"/>
      <c r="BZ164" s="104" t="str">
        <f>IF(Tabela2[[#This Row],[Data do documento de encerramento]]="NA","NA",IF(Tabela2[[#This Row],[Data do documento de encerramento]]="","Pendente de conclusão/ encerramento",_xlfn.DAYS(Tabela2[[#This Row],[Data do documento de encerramento]],J164)))</f>
        <v>Pendente de conclusão/ encerramento</v>
      </c>
      <c r="CA164" s="107"/>
      <c r="CB164" s="107"/>
      <c r="CC164" s="107"/>
      <c r="CD164" s="107"/>
      <c r="CE164" s="107"/>
      <c r="CF164" s="107"/>
    </row>
    <row r="165" spans="1:84" ht="45.75">
      <c r="A165" s="182">
        <v>202531275610</v>
      </c>
      <c r="B165" s="118" t="s">
        <v>7884</v>
      </c>
      <c r="C165" s="108" t="s">
        <v>672</v>
      </c>
      <c r="D165" s="106" t="s">
        <v>637</v>
      </c>
      <c r="E165" s="106" t="s">
        <v>1901</v>
      </c>
      <c r="F165" s="106"/>
      <c r="G165" s="106" t="s">
        <v>7885</v>
      </c>
      <c r="H165" s="106" t="s">
        <v>7886</v>
      </c>
      <c r="I165" s="104" t="str">
        <f>VLOOKUP(Tabela2[[#This Row],[SIEMA]],Siema2025,19,FALSE)</f>
        <v>Santos</v>
      </c>
      <c r="J165" s="105">
        <f>VLOOKUP(Tabela2[[#This Row],[SIEMA]],Siema2025,2,FALSE)</f>
        <v>45728</v>
      </c>
      <c r="K165" s="105" t="str">
        <f>VLOOKUP(Tabela2[[#This Row],[SIEMA]],Siema2025,16,FALSE)</f>
        <v>Quarta</v>
      </c>
      <c r="L165" s="104" t="str">
        <f>IF(Tabela2[[#This Row],[Data]]="","Sem Informação",VLOOKUP(MONTH(Tabela2[[#This Row],[Data]]),'[1]Validação de dados'!$I$1:$J$13,2,0))</f>
        <v>Março</v>
      </c>
      <c r="M165" s="104">
        <f>YEAR(Tabela2[[#This Row],[Data]])</f>
        <v>2025</v>
      </c>
      <c r="N165" s="105" t="str">
        <f>VLOOKUP(Tabela2[[#This Row],[SIEMA]],Siema2025,17,FALSE)</f>
        <v>Vespertino</v>
      </c>
      <c r="O165" s="105" t="s">
        <v>111</v>
      </c>
      <c r="P165" s="104" t="str">
        <f>VLOOKUP(Tabela2[[#This Row],[SIEMA]],Siema2025,21,FALSE)</f>
        <v>Valaris - DS 17</v>
      </c>
      <c r="Q165" s="104" t="s">
        <v>637</v>
      </c>
      <c r="R165" s="104" t="s">
        <v>7887</v>
      </c>
      <c r="S165" s="107" t="s">
        <v>7147</v>
      </c>
      <c r="T165" s="104">
        <v>13.7</v>
      </c>
      <c r="U165" s="104" t="s">
        <v>7111</v>
      </c>
      <c r="V165" s="104" t="str">
        <f>IF(Q165="","",IF(ISNUMBER(Q165)=FALSE,"Não se aplica",IFERROR(VLOOKUP(Q165,Produtos!$A$1:$C$2319,3,FALSE),"Não Cadastrado")))</f>
        <v>Não se aplica</v>
      </c>
      <c r="W165" s="104"/>
      <c r="X165" s="113"/>
      <c r="Y165" s="109" t="str">
        <f>IF(W165="","", IF(W165="NC","", IF(W165="NE","", IF(W165="NA","",IFERROR(VLOOKUP(W165,Produtos!$A$1:$C$2319,2,FALSE),"Não Cadastrado")))))</f>
        <v/>
      </c>
      <c r="Z165" s="104"/>
      <c r="AA165" s="104"/>
      <c r="AB165" s="104" t="str">
        <f>IF(W165="","",IF(ISNUMBER(W165)=FALSE,"Não se aplica",IFERROR(VLOOKUP(W165,Produtos!$A$1:$C$2319,3,FALSE),"Não Cadastrado")))</f>
        <v/>
      </c>
      <c r="AC165" s="113"/>
      <c r="AD165" s="113"/>
      <c r="AE165" s="107" t="str">
        <f>IF(AC165="","", IF(AC165="NC","", IF(AC165="NE","", IF(AC165="NA","",IFERROR(VLOOKUP(AC165,Produtos!$A$1:$C$2319,2,FALSE),"Não Cadastrado")))))</f>
        <v/>
      </c>
      <c r="AF165" s="113"/>
      <c r="AG165" s="104"/>
      <c r="AH165" s="104" t="str">
        <f>IF(AC165="","",IF(ISNUMBER(AC165)=FALSE,"Não se aplica",IFERROR(VLOOKUP(AC165,Produtos!$A$1:$C$2319,3,FALSE),"Não Cadastrado")))</f>
        <v/>
      </c>
      <c r="AI165" s="113"/>
      <c r="AJ165" s="104" t="str">
        <f>VLOOKUP(Tabela2[[#This Row],[SIEMA]],Siema2025,26,FALSE)</f>
        <v>Falha operacional no processo de filtração envolvendo a válvula borboleta que isolava a linha de brine.</v>
      </c>
      <c r="AK165" s="107" t="s">
        <v>7098</v>
      </c>
      <c r="AL165" s="107" t="s">
        <v>7229</v>
      </c>
      <c r="AM165" s="107" t="s">
        <v>7311</v>
      </c>
      <c r="AN165" s="108" t="str">
        <f>VLOOKUP(Tabela2[[#This Row],[SIEMA]],Siema2025,51,FALSE)</f>
        <v/>
      </c>
      <c r="AO165" s="108" t="str">
        <f>VLOOKUP(Tabela2[[#This Row],[SIEMA]],Siema2025,53,FALSE)</f>
        <v/>
      </c>
      <c r="AP165" s="108" t="str">
        <f>VLOOKUP(Tabela2[[#This Row],[SIEMA]],Siema2025,55,FALSE)</f>
        <v/>
      </c>
      <c r="AQ165" s="108" t="str">
        <f>VLOOKUP(Tabela2[[#This Row],[SIEMA]],Siema2025,57,FALSE)</f>
        <v/>
      </c>
      <c r="AR165" s="108" t="str">
        <f>VLOOKUP(Tabela2[[#This Row],[SIEMA]],Siema2025,59,FALSE)</f>
        <v/>
      </c>
      <c r="AS165" s="108" t="str">
        <f>VLOOKUP(Tabela2[[#This Row],[SIEMA]],Siema2025,61,FALSE)</f>
        <v>X</v>
      </c>
      <c r="AT165" s="108" t="str">
        <f>VLOOKUP(Tabela2[[#This Row],[SIEMA]],Siema2025,63,FALSE)</f>
        <v/>
      </c>
      <c r="AU165" s="108" t="str">
        <f>VLOOKUP(Tabela2[[#This Row],[SIEMA]],Siema2025,65,FALSE)</f>
        <v/>
      </c>
      <c r="AV165" s="108" t="str">
        <f>VLOOKUP(Tabela2[[#This Row],[SIEMA]],Siema2025,67,FALSE)</f>
        <v/>
      </c>
      <c r="AW165" s="108" t="str">
        <f>VLOOKUP(Tabela2[[#This Row],[SIEMA]],Siema2025,69,FALSE)</f>
        <v/>
      </c>
      <c r="AX165" s="108" t="str">
        <f>VLOOKUP(Tabela2[[#This Row],[SIEMA]],Siema2025,71,FALSE)</f>
        <v/>
      </c>
      <c r="AY165" s="108" t="str">
        <f>VLOOKUP(Tabela2[[#This Row],[SIEMA]],Siema2025,73,FALSE)</f>
        <v/>
      </c>
      <c r="AZ165" s="108" t="str">
        <f>VLOOKUP(Tabela2[[#This Row],[SIEMA]],Siema2025,75,FALSE)</f>
        <v/>
      </c>
      <c r="BA165" s="108" t="str">
        <f>VLOOKUP(Tabela2[[#This Row],[SIEMA]],Siema2025,77,FALSE)</f>
        <v/>
      </c>
      <c r="BB165" s="108" t="str">
        <f>VLOOKUP(Tabela2[[#This Row],[SIEMA]],Siema2025,79,FALSE)</f>
        <v/>
      </c>
      <c r="BC165" s="108" t="str">
        <f>IF(Tabela2[[#This Row],[Outro(s) ]] = "X", "PREENCHER","NA")</f>
        <v>NA</v>
      </c>
      <c r="BD165" s="108" t="str">
        <f>VLOOKUP(Tabela2[[#This Row],[SIEMA]],Siema2025,82,FALSE)</f>
        <v/>
      </c>
      <c r="BE165" s="108" t="str">
        <f>VLOOKUP(Tabela2[[#This Row],[SIEMA]],Siema2025,81,FALSE)</f>
        <v/>
      </c>
      <c r="BF165" s="110" t="str">
        <f>VLOOKUP(Tabela2[[#This Row],[SIEMA]],Siema2025,28,FALSE)</f>
        <v>Equinor Brasil Energia</v>
      </c>
      <c r="BG165" s="104"/>
      <c r="BH165" s="111" t="str">
        <f>VLOOKUP(Tabela2[[#This Row],[SIEMA]],Siema2025,29,FALSE)</f>
        <v>04028583000110</v>
      </c>
      <c r="BI165" s="112" t="s">
        <v>2696</v>
      </c>
      <c r="BJ165" s="107" t="s">
        <v>7099</v>
      </c>
      <c r="BK165" s="104" t="s">
        <v>2696</v>
      </c>
      <c r="BL165" s="140">
        <v>45729</v>
      </c>
      <c r="BM165" s="108">
        <f ca="1">IF(Tabela2[[#This Row],[Data de atendimento do Ibama (considerar o primeiro documento/ação)]]="",_xlfn.DAYS(TODAY(),J165),_xlfn.DAYS(Tabela2[[#This Row],[Data de atendimento do Ibama (considerar o primeiro documento/ação)]],J165))</f>
        <v>1</v>
      </c>
      <c r="BN165" s="108" t="str">
        <f>IF(Tabela2[[#This Row],[Atendido pelo Ibama ("Não" ou "Sim")]]="Não","Preencher", IF(Tabela2[[#This Row],[Atendido pelo Ibama ("Não" ou "Sim")]]="Sim","NA",""))</f>
        <v>NA</v>
      </c>
      <c r="BO165" s="114" t="s">
        <v>7100</v>
      </c>
      <c r="BP165" s="108" t="str">
        <f>IF(Tabela2[[#This Row],[Forma de atendimento (primeiro documento/ação)]]= "Outros (especificar)", "PREENCHER","NA")</f>
        <v>NA</v>
      </c>
      <c r="BQ165" s="106" t="s">
        <v>123</v>
      </c>
      <c r="BR165" s="108" t="str">
        <f>IF(Tabela2[[#This Row],[Equipe do Ibama foi a campo? Houve sobrevoo do Poseidon?]] = "Sim", "PREENCHER","NA")</f>
        <v>NA</v>
      </c>
      <c r="BS165" s="108" t="str">
        <f>IF(Tabela2[[#This Row],[Se sim, foi emitida Ordem de Emergência? (informações vinculada à coluna CK)]] = "Sim", "PREENCHER","NA")</f>
        <v>NA</v>
      </c>
      <c r="BT165" s="108" t="s">
        <v>7101</v>
      </c>
      <c r="BU165" s="108" t="s">
        <v>2696</v>
      </c>
      <c r="BV165" s="108" t="s">
        <v>123</v>
      </c>
      <c r="BW165" s="108" t="s">
        <v>2696</v>
      </c>
      <c r="BX165" s="106" t="s">
        <v>7102</v>
      </c>
      <c r="BY165" s="140">
        <v>46134</v>
      </c>
      <c r="BZ165" s="104">
        <f>IF(Tabela2[[#This Row],[Data do documento de encerramento]]="NA","NA",IF(Tabela2[[#This Row],[Data do documento de encerramento]]="","Pendente de conclusão/ encerramento",_xlfn.DAYS(Tabela2[[#This Row],[Data do documento de encerramento]],J165)))</f>
        <v>406</v>
      </c>
      <c r="CA165" s="104"/>
      <c r="CB165" s="104" t="s">
        <v>7888</v>
      </c>
      <c r="CC165" s="128" t="s">
        <v>7194</v>
      </c>
      <c r="CD165" s="104" t="s">
        <v>123</v>
      </c>
      <c r="CE165" s="104" t="s">
        <v>123</v>
      </c>
      <c r="CF165" s="104" t="s">
        <v>7257</v>
      </c>
    </row>
    <row r="166" spans="1:84" ht="106.5">
      <c r="A166" s="169">
        <v>202531332449</v>
      </c>
      <c r="B166" s="170" t="s">
        <v>7889</v>
      </c>
      <c r="C166" s="108" t="str">
        <f>VLOOKUP(Tabela2[[#This Row],[SIEMA]],Siema2025,4,FALSE)</f>
        <v xml:space="preserve"> MG</v>
      </c>
      <c r="D166" s="106" t="str">
        <f>VLOOKUP(Tabela2[[#This Row],[SIEMA]],Siema2025,3,FALSE)</f>
        <v xml:space="preserve">Careaçu </v>
      </c>
      <c r="E166" s="106" t="s">
        <v>4216</v>
      </c>
      <c r="F166" s="106" t="s">
        <v>7890</v>
      </c>
      <c r="G166" s="106" t="s">
        <v>7891</v>
      </c>
      <c r="H166" s="106" t="s">
        <v>7892</v>
      </c>
      <c r="I166" s="104" t="s">
        <v>7120</v>
      </c>
      <c r="J166" s="105">
        <f>VLOOKUP(Tabela2[[#This Row],[SIEMA]],Siema2025,2,FALSE)</f>
        <v>45728</v>
      </c>
      <c r="K166" s="105" t="str">
        <f>VLOOKUP(Tabela2[[#This Row],[SIEMA]],Siema2025,16,FALSE)</f>
        <v>Quarta</v>
      </c>
      <c r="L166" s="106" t="str">
        <f>IF(Tabela2[[#This Row],[Data]]="","Sem Informação",VLOOKUP(MONTH(Tabela2[[#This Row],[Data]]),'[1]Validação de dados'!$I$1:$J$13,2,0))</f>
        <v>Março</v>
      </c>
      <c r="M166" s="104">
        <f>YEAR(Tabela2[[#This Row],[Data]])</f>
        <v>2025</v>
      </c>
      <c r="N166" s="105" t="str">
        <f>VLOOKUP(Tabela2[[#This Row],[SIEMA]],Siema2025,17,FALSE)</f>
        <v>Noturno</v>
      </c>
      <c r="O166" s="105" t="str">
        <f>VLOOKUP(Tabela2[[#This Row],[SIEMA]],Siema2025,5,FALSE)</f>
        <v>Rodovia</v>
      </c>
      <c r="P166" s="104" t="str">
        <f>VLOOKUP(Tabela2[[#This Row],[SIEMA]],Siema2025,21,FALSE)</f>
        <v/>
      </c>
      <c r="Q166" s="104">
        <v>1263</v>
      </c>
      <c r="R166" s="104" t="str">
        <f>VLOOKUP(Tabela2[[#This Row],[SIEMA]],Siema2025,10,FALSE)</f>
        <v>Tinta</v>
      </c>
      <c r="S166" s="107" t="str">
        <f>IF(Q166="","", IF(Q166="NC","", IF(Q166="NE","", IF(Q166="NA","",IFERROR(VLOOKUP(Q166,Produtos!$A$1:$C$2319,2,FALSE),"Não Cadastrado")))))</f>
        <v>TINTA  (incluindo  tintas,  lacas,  esmaltes,  tinturas,  goma-lacas,  vernizes,  polidores,  enenchimentos  líquidos  e  bases  líquidas para lacas) ou MATERIAL RELACIONADO COM TINTAS (incluindo diluentes ou redutores para tintas)</v>
      </c>
      <c r="T166" s="104" t="str">
        <f>VLOOKUP(Tabela2[[#This Row],[SIEMA]],Siema2025,11,FALSE)</f>
        <v>29</v>
      </c>
      <c r="U166" s="104" t="str">
        <f>VLOOKUP(Tabela2[[#This Row],[SIEMA]],Siema2025,12,FALSE)</f>
        <v>T</v>
      </c>
      <c r="V166" s="104">
        <f>IF(Q166="","",IF(ISNUMBER(Q166)=FALSE,"Não se aplica",IFERROR(VLOOKUP(Q166,Produtos!$A$1:$C$2319,3,FALSE),"Não Cadastrado")))</f>
        <v>3</v>
      </c>
      <c r="W166" s="104">
        <v>1272</v>
      </c>
      <c r="X166" s="113" t="str">
        <f>IF(Tabela2[[#This Row],[Origem do acidente]] = "Plataforma", "PREENCHER","NA")</f>
        <v>NA</v>
      </c>
      <c r="Y166" s="109" t="str">
        <f>IF(W166="","", IF(W166="NC","", IF(W166="NE","", IF(W166="NA","",IFERROR(VLOOKUP(W166,Produtos!$A$1:$C$2319,2,FALSE),"Não Cadastrado")))))</f>
        <v>ÓLEO DE PINHO</v>
      </c>
      <c r="Z166" s="104">
        <v>1750</v>
      </c>
      <c r="AA166" s="104" t="s">
        <v>7305</v>
      </c>
      <c r="AB166" s="104">
        <f>IF(W166="","",IF(ISNUMBER(W166)=FALSE,"Não se aplica",IFERROR(VLOOKUP(W166,Produtos!$A$1:$C$2319,3,FALSE),"Não Cadastrado")))</f>
        <v>3</v>
      </c>
      <c r="AC166" s="104"/>
      <c r="AD166" s="108" t="str">
        <f>IF(Tabela2[[#This Row],[Origem do acidente]] = "Plataforma", "PREENCHER","NA")</f>
        <v>NA</v>
      </c>
      <c r="AE166" s="107">
        <v>1307</v>
      </c>
      <c r="AF166" s="104"/>
      <c r="AG166" s="104"/>
      <c r="AH166" s="104" t="str">
        <f>IF(AC166="","",IF(ISNUMBER(AC166)=FALSE,"Não se aplica",IFERROR(VLOOKUP(AC166,Produtos!$A$1:$C$2319,3,FALSE),"Não Cadastrado")))</f>
        <v/>
      </c>
      <c r="AI166" s="104"/>
      <c r="AJ166" s="104" t="str">
        <f>VLOOKUP(Tabela2[[#This Row],[SIEMA]],Siema2025,26,FALSE)</f>
        <v/>
      </c>
      <c r="AK166" s="107" t="s">
        <v>7623</v>
      </c>
      <c r="AL166" s="107"/>
      <c r="AM166" s="107"/>
      <c r="AN166" s="108" t="str">
        <f>VLOOKUP(Tabela2[[#This Row],[SIEMA]],Siema2025,51,FALSE)</f>
        <v/>
      </c>
      <c r="AO166" s="108" t="str">
        <f>VLOOKUP(Tabela2[[#This Row],[SIEMA]],Siema2025,53,FALSE)</f>
        <v/>
      </c>
      <c r="AP166" s="108" t="str">
        <f>VLOOKUP(Tabela2[[#This Row],[SIEMA]],Siema2025,55,FALSE)</f>
        <v/>
      </c>
      <c r="AQ166" s="108" t="str">
        <f>VLOOKUP(Tabela2[[#This Row],[SIEMA]],Siema2025,57,FALSE)</f>
        <v/>
      </c>
      <c r="AR166" s="108" t="str">
        <f>VLOOKUP(Tabela2[[#This Row],[SIEMA]],Siema2025,59,FALSE)</f>
        <v/>
      </c>
      <c r="AS166" s="108" t="str">
        <f>VLOOKUP(Tabela2[[#This Row],[SIEMA]],Siema2025,61,FALSE)</f>
        <v/>
      </c>
      <c r="AT166" s="108" t="str">
        <f>VLOOKUP(Tabela2[[#This Row],[SIEMA]],Siema2025,63,FALSE)</f>
        <v/>
      </c>
      <c r="AU166" s="108" t="str">
        <f>VLOOKUP(Tabela2[[#This Row],[SIEMA]],Siema2025,65,FALSE)</f>
        <v/>
      </c>
      <c r="AV166" s="108" t="str">
        <f>VLOOKUP(Tabela2[[#This Row],[SIEMA]],Siema2025,67,FALSE)</f>
        <v/>
      </c>
      <c r="AW166" s="108" t="str">
        <f>VLOOKUP(Tabela2[[#This Row],[SIEMA]],Siema2025,69,FALSE)</f>
        <v>X</v>
      </c>
      <c r="AX166" s="108" t="str">
        <f>VLOOKUP(Tabela2[[#This Row],[SIEMA]],Siema2025,71,FALSE)</f>
        <v/>
      </c>
      <c r="AY166" s="108" t="str">
        <f>VLOOKUP(Tabela2[[#This Row],[SIEMA]],Siema2025,73,FALSE)</f>
        <v/>
      </c>
      <c r="AZ166" s="108" t="str">
        <f>VLOOKUP(Tabela2[[#This Row],[SIEMA]],Siema2025,75,FALSE)</f>
        <v/>
      </c>
      <c r="BA166" s="108" t="str">
        <f>VLOOKUP(Tabela2[[#This Row],[SIEMA]],Siema2025,77,FALSE)</f>
        <v/>
      </c>
      <c r="BB166" s="108" t="str">
        <f>VLOOKUP(Tabela2[[#This Row],[SIEMA]],Siema2025,79,FALSE)</f>
        <v/>
      </c>
      <c r="BC166" s="108" t="str">
        <f>IF(Tabela2[[#This Row],[Outro(s) ]] = "X", "PREENCHER","NA")</f>
        <v>NA</v>
      </c>
      <c r="BD166" s="108" t="str">
        <f>VLOOKUP(Tabela2[[#This Row],[SIEMA]],Siema2025,82,FALSE)</f>
        <v/>
      </c>
      <c r="BE166" s="108" t="str">
        <f>VLOOKUP(Tabela2[[#This Row],[SIEMA]],Siema2025,81,FALSE)</f>
        <v/>
      </c>
      <c r="BF166" s="110" t="str">
        <f>VLOOKUP(Tabela2[[#This Row],[SIEMA]],Siema2025,28,FALSE)</f>
        <v>TRANSPORTADORA CENTRAL LTDA</v>
      </c>
      <c r="BG166" s="110"/>
      <c r="BH166" s="111" t="str">
        <f>VLOOKUP(Tabela2[[#This Row],[SIEMA]],Siema2025,29,FALSE)</f>
        <v>40582397000272</v>
      </c>
      <c r="BI166" s="112" t="str">
        <f>VLOOKUP(Tabela2[[#This Row],[SIEMA]],Siema2025,107,FALSE)</f>
        <v>Não</v>
      </c>
      <c r="BJ166" s="107" t="s">
        <v>7099</v>
      </c>
      <c r="BK166" s="104" t="s">
        <v>2696</v>
      </c>
      <c r="BL166" s="140">
        <v>45730</v>
      </c>
      <c r="BM166" s="108">
        <f ca="1">IF(Tabela2[[#This Row],[Data de atendimento do Ibama (considerar o primeiro documento/ação)]]="",_xlfn.DAYS(TODAY(),J166),_xlfn.DAYS(Tabela2[[#This Row],[Data de atendimento do Ibama (considerar o primeiro documento/ação)]],J166))</f>
        <v>2</v>
      </c>
      <c r="BN166" s="108" t="str">
        <f>IF(Tabela2[[#This Row],[Atendido pelo Ibama ("Não" ou "Sim")]]="Não","Preencher", IF(Tabela2[[#This Row],[Atendido pelo Ibama ("Não" ou "Sim")]]="Sim","NA",""))</f>
        <v>NA</v>
      </c>
      <c r="BO166" s="114" t="s">
        <v>7100</v>
      </c>
      <c r="BP166" s="108" t="str">
        <f>IF(Tabela2[[#This Row],[Forma de atendimento (primeiro documento/ação)]]= "Outros (especificar)", "PREENCHER","NA")</f>
        <v>NA</v>
      </c>
      <c r="BQ166" s="106" t="s">
        <v>123</v>
      </c>
      <c r="BR166" s="108" t="s">
        <v>123</v>
      </c>
      <c r="BS166" s="108" t="s">
        <v>7120</v>
      </c>
      <c r="BT166" s="108" t="s">
        <v>7101</v>
      </c>
      <c r="BU166" s="108" t="s">
        <v>2696</v>
      </c>
      <c r="BV166" s="108" t="str">
        <f>IF(Tabela2[[#This Row],[Houve avaliação das informações pós-acidente solicitadas/enviadas?]] = "Sim", "PREENCHER","NA")</f>
        <v>PREENCHER</v>
      </c>
      <c r="BW166" s="108" t="s">
        <v>2696</v>
      </c>
      <c r="BX166" s="106" t="s">
        <v>7102</v>
      </c>
      <c r="BY166" s="140">
        <v>45757</v>
      </c>
      <c r="BZ166" s="104">
        <f>IF(Tabela2[[#This Row],[Data do documento de encerramento]]="NA","NA",IF(Tabela2[[#This Row],[Data do documento de encerramento]]="","Pendente de conclusão/ encerramento",_xlfn.DAYS(Tabela2[[#This Row],[Data do documento de encerramento]],J166)))</f>
        <v>29</v>
      </c>
      <c r="CA166" s="107" t="s">
        <v>7770</v>
      </c>
      <c r="CB166" s="107"/>
      <c r="CC166" s="107"/>
      <c r="CD166" s="107"/>
      <c r="CE166" s="107"/>
      <c r="CF166" s="107"/>
    </row>
    <row r="167" spans="1:84" ht="45.75">
      <c r="A167" s="169">
        <v>202531361233</v>
      </c>
      <c r="B167" s="170" t="s">
        <v>7893</v>
      </c>
      <c r="C167" s="108" t="str">
        <f>VLOOKUP(Tabela2[[#This Row],[SIEMA]],Siema2025,4,FALSE)</f>
        <v xml:space="preserve"> MG</v>
      </c>
      <c r="D167" s="106" t="str">
        <f>VLOOKUP(Tabela2[[#This Row],[SIEMA]],Siema2025,3,FALSE)</f>
        <v xml:space="preserve">Nova Lima </v>
      </c>
      <c r="E167" s="106" t="str">
        <f>VLOOKUP(Tabela2[[#This Row],[SIEMA]],Siema2025,20,FALSE)</f>
        <v>R. Nebraska, 260a - Jardim Canada</v>
      </c>
      <c r="F167" s="106" t="s">
        <v>6920</v>
      </c>
      <c r="G167" s="106" t="s">
        <v>7894</v>
      </c>
      <c r="H167" t="s">
        <v>7895</v>
      </c>
      <c r="I167" s="104" t="s">
        <v>7120</v>
      </c>
      <c r="J167" s="105">
        <f>VLOOKUP(Tabela2[[#This Row],[SIEMA]],Siema2025,2,FALSE)</f>
        <v>45728</v>
      </c>
      <c r="K167" s="105" t="str">
        <f>VLOOKUP(Tabela2[[#This Row],[SIEMA]],Siema2025,16,FALSE)</f>
        <v>Quarta</v>
      </c>
      <c r="L167" s="106" t="str">
        <f>IF(Tabela2[[#This Row],[Data]]="","Sem Informação",VLOOKUP(MONTH(Tabela2[[#This Row],[Data]]),'[1]Validação de dados'!$I$1:$J$13,2,0))</f>
        <v>Março</v>
      </c>
      <c r="M167" s="104">
        <f>YEAR(Tabela2[[#This Row],[Data]])</f>
        <v>2025</v>
      </c>
      <c r="N167" s="105" t="str">
        <f>VLOOKUP(Tabela2[[#This Row],[SIEMA]],Siema2025,17,FALSE)</f>
        <v>Vespertino</v>
      </c>
      <c r="O167" s="105" t="s">
        <v>1470</v>
      </c>
      <c r="P167" s="104" t="str">
        <f>VLOOKUP(Tabela2[[#This Row],[SIEMA]],Siema2025,21,FALSE)</f>
        <v>Outros - Vazamento de gás</v>
      </c>
      <c r="Q167" s="104">
        <v>1971</v>
      </c>
      <c r="R167" s="104" t="s">
        <v>7896</v>
      </c>
      <c r="S167" s="107" t="str">
        <f>IF(Q167="","", IF(Q167="NC","", IF(Q167="NE","", IF(Q167="NA","",IFERROR(VLOOKUP(Q167,Produtos!$A$1:$C$2319,2,FALSE),"Não Cadastrado")))))</f>
        <v>METANO, COMPRIMIDO, ou GÁS NATURAL, COMPRIMIDO, com elevado teor de metano</v>
      </c>
      <c r="T167" s="104" t="s">
        <v>7897</v>
      </c>
      <c r="U167" s="104" t="str">
        <f>VLOOKUP(Tabela2[[#This Row],[SIEMA]],Siema2025,12,FALSE)</f>
        <v xml:space="preserve"> </v>
      </c>
      <c r="V167" s="104">
        <f>IF(Q167="","",IF(ISNUMBER(Q167)=FALSE,"Não se aplica",IFERROR(VLOOKUP(Q167,Produtos!$A$1:$C$2319,3,FALSE),"Não Cadastrado")))</f>
        <v>2.1</v>
      </c>
      <c r="W167" s="104" t="str">
        <f>VLOOKUP(Tabela2[[#This Row],[SIEMA]],Siema2025,10,FALSE)</f>
        <v/>
      </c>
      <c r="X167" s="113" t="str">
        <f>IF(Tabela2[[#This Row],[Origem do acidente]] = "Plataforma", "PREENCHER","NA")</f>
        <v>NA</v>
      </c>
      <c r="Y167" s="109" t="str">
        <f>IF(W167="","", IF(W167="NC","", IF(W167="NE","", IF(W167="NA","",IFERROR(VLOOKUP(W167,Produtos!$A$1:$C$2319,2,FALSE),"Não Cadastrado")))))</f>
        <v/>
      </c>
      <c r="Z167" s="104" t="str">
        <f>VLOOKUP(Tabela2[[#This Row],[SIEMA]],Siema2025,11,FALSE)</f>
        <v xml:space="preserve"> </v>
      </c>
      <c r="AA167" s="104" t="str">
        <f>VLOOKUP(Tabela2[[#This Row],[SIEMA]],Siema2025,12,FALSE)</f>
        <v xml:space="preserve"> </v>
      </c>
      <c r="AB167" s="104" t="str">
        <f>IF(W167="","",IF(ISNUMBER(W167)=FALSE,"Não se aplica",IFERROR(VLOOKUP(W167,Produtos!$A$1:$C$2319,3,FALSE),"Não Cadastrado")))</f>
        <v/>
      </c>
      <c r="AC167" s="104"/>
      <c r="AD167" s="108" t="str">
        <f>IF(Tabela2[[#This Row],[Origem do acidente]] = "Plataforma", "PREENCHER","NA")</f>
        <v>NA</v>
      </c>
      <c r="AE167" s="107" t="str">
        <f>IF(AC167="","", IF(AC167="NC","", IF(AC167="NE","", IF(AC167="NA","",IFERROR(VLOOKUP(AC167,Produtos!$A$1:$C$2319,2,FALSE),"Não Cadastrado")))))</f>
        <v/>
      </c>
      <c r="AF167" s="104"/>
      <c r="AG167" s="104"/>
      <c r="AH167" s="104" t="str">
        <f>IF(AC167="","",IF(ISNUMBER(AC167)=FALSE,"Não se aplica",IFERROR(VLOOKUP(AC167,Produtos!$A$1:$C$2319,3,FALSE),"Não Cadastrado")))</f>
        <v/>
      </c>
      <c r="AI167" s="104"/>
      <c r="AJ167" s="104" t="str">
        <f>VLOOKUP(Tabela2[[#This Row],[SIEMA]],Siema2025,26,FALSE)</f>
        <v>A empreiteira da Copasa ao realizar uma obra atingiu a rede</v>
      </c>
      <c r="AK167" s="107" t="s">
        <v>7311</v>
      </c>
      <c r="AL167" s="107"/>
      <c r="AM167" s="107"/>
      <c r="AN167" s="108" t="str">
        <f>VLOOKUP(Tabela2[[#This Row],[SIEMA]],Siema2025,51,FALSE)</f>
        <v/>
      </c>
      <c r="AO167" s="108" t="str">
        <f>VLOOKUP(Tabela2[[#This Row],[SIEMA]],Siema2025,53,FALSE)</f>
        <v/>
      </c>
      <c r="AP167" s="108" t="str">
        <f>VLOOKUP(Tabela2[[#This Row],[SIEMA]],Siema2025,55,FALSE)</f>
        <v/>
      </c>
      <c r="AQ167" s="108" t="str">
        <f>VLOOKUP(Tabela2[[#This Row],[SIEMA]],Siema2025,57,FALSE)</f>
        <v/>
      </c>
      <c r="AR167" s="108" t="str">
        <f>VLOOKUP(Tabela2[[#This Row],[SIEMA]],Siema2025,59,FALSE)</f>
        <v/>
      </c>
      <c r="AS167" s="108" t="str">
        <f>VLOOKUP(Tabela2[[#This Row],[SIEMA]],Siema2025,61,FALSE)</f>
        <v/>
      </c>
      <c r="AT167" s="108" t="str">
        <f>VLOOKUP(Tabela2[[#This Row],[SIEMA]],Siema2025,63,FALSE)</f>
        <v/>
      </c>
      <c r="AU167" s="108" t="str">
        <f>VLOOKUP(Tabela2[[#This Row],[SIEMA]],Siema2025,65,FALSE)</f>
        <v/>
      </c>
      <c r="AV167" s="108" t="str">
        <f>VLOOKUP(Tabela2[[#This Row],[SIEMA]],Siema2025,67,FALSE)</f>
        <v/>
      </c>
      <c r="AW167" s="108" t="str">
        <f>VLOOKUP(Tabela2[[#This Row],[SIEMA]],Siema2025,69,FALSE)</f>
        <v>X</v>
      </c>
      <c r="AX167" s="108" t="str">
        <f>VLOOKUP(Tabela2[[#This Row],[SIEMA]],Siema2025,71,FALSE)</f>
        <v/>
      </c>
      <c r="AY167" s="108" t="str">
        <f>VLOOKUP(Tabela2[[#This Row],[SIEMA]],Siema2025,73,FALSE)</f>
        <v/>
      </c>
      <c r="AZ167" s="108" t="str">
        <f>VLOOKUP(Tabela2[[#This Row],[SIEMA]],Siema2025,75,FALSE)</f>
        <v/>
      </c>
      <c r="BA167" s="108" t="str">
        <f>VLOOKUP(Tabela2[[#This Row],[SIEMA]],Siema2025,77,FALSE)</f>
        <v/>
      </c>
      <c r="BB167" s="108" t="str">
        <f>VLOOKUP(Tabela2[[#This Row],[SIEMA]],Siema2025,79,FALSE)</f>
        <v/>
      </c>
      <c r="BC167" s="108" t="str">
        <f>IF(Tabela2[[#This Row],[Outro(s) ]] = "X", "PREENCHER","NA")</f>
        <v>NA</v>
      </c>
      <c r="BD167" s="108" t="str">
        <f>VLOOKUP(Tabela2[[#This Row],[SIEMA]],Siema2025,82,FALSE)</f>
        <v/>
      </c>
      <c r="BE167" s="108" t="str">
        <f>VLOOKUP(Tabela2[[#This Row],[SIEMA]],Siema2025,81,FALSE)</f>
        <v/>
      </c>
      <c r="BF167" s="110" t="s">
        <v>7898</v>
      </c>
      <c r="BG167" s="110"/>
      <c r="BH167" s="111">
        <v>17281106000103</v>
      </c>
      <c r="BI167" s="112" t="str">
        <f>VLOOKUP(Tabela2[[#This Row],[SIEMA]],Siema2025,107,FALSE)</f>
        <v>Não</v>
      </c>
      <c r="BJ167" s="107" t="s">
        <v>7113</v>
      </c>
      <c r="BK167" s="104" t="s">
        <v>2696</v>
      </c>
      <c r="BL167" s="140">
        <v>45736</v>
      </c>
      <c r="BM167" s="108">
        <f ca="1">IF(Tabela2[[#This Row],[Data de atendimento do Ibama (considerar o primeiro documento/ação)]]="",_xlfn.DAYS(TODAY(),J167),_xlfn.DAYS(Tabela2[[#This Row],[Data de atendimento do Ibama (considerar o primeiro documento/ação)]],J167))</f>
        <v>8</v>
      </c>
      <c r="BN167" s="108" t="str">
        <f>IF(Tabela2[[#This Row],[Atendido pelo Ibama ("Não" ou "Sim")]]="Não","Preencher", IF(Tabela2[[#This Row],[Atendido pelo Ibama ("Não" ou "Sim")]]="Sim","NA",""))</f>
        <v>NA</v>
      </c>
      <c r="BO167" s="114" t="s">
        <v>7182</v>
      </c>
      <c r="BP167" s="108" t="str">
        <f>IF(Tabela2[[#This Row],[Forma de atendimento (primeiro documento/ação)]]= "Outros (especificar)", "PREENCHER","NA")</f>
        <v>NA</v>
      </c>
      <c r="BQ167" s="106" t="s">
        <v>123</v>
      </c>
      <c r="BR167" s="108" t="str">
        <f>IF(Tabela2[[#This Row],[Equipe do Ibama foi a campo? Houve sobrevoo do Poseidon?]] = "Sim", "PREENCHER","NA")</f>
        <v>NA</v>
      </c>
      <c r="BS167" s="108" t="str">
        <f>IF(Tabela2[[#This Row],[Se sim, foi emitida Ordem de Emergência? (informações vinculada à coluna CK)]] = "Sim", "PREENCHER","NA")</f>
        <v>NA</v>
      </c>
      <c r="BT167" s="108" t="str">
        <f>IF(Tabela2[[#This Row],[Foi elaborado Relatório de Vistoria pelo Ibama? (informações vinculada à coluna CK)]] = "Sim", "PREENCHER","NA")</f>
        <v>NA</v>
      </c>
      <c r="BU167" s="108" t="str">
        <f>IF(Tabela2[[#This Row],[Houve envio de Informações Pós-acidente (preencher "não se aplica" quando de competência estadual/municipal)]] = "Sim", "PREENCHER","NA")</f>
        <v>NA</v>
      </c>
      <c r="BV167" s="108" t="str">
        <f>IF(Tabela2[[#This Row],[Houve avaliação das informações pós-acidente solicitadas/enviadas?]] = "Sim", "PREENCHER","NA")</f>
        <v>NA</v>
      </c>
      <c r="BW167" s="108" t="s">
        <v>2696</v>
      </c>
      <c r="BX167" s="106" t="s">
        <v>7115</v>
      </c>
      <c r="BY167" s="140">
        <v>45741</v>
      </c>
      <c r="BZ167" s="104">
        <f>IF(Tabela2[[#This Row],[Data do documento de encerramento]]="NA","NA",IF(Tabela2[[#This Row],[Data do documento de encerramento]]="","Pendente de conclusão/ encerramento",_xlfn.DAYS(Tabela2[[#This Row],[Data do documento de encerramento]],J167)))</f>
        <v>13</v>
      </c>
      <c r="CA167" s="107" t="s">
        <v>7899</v>
      </c>
      <c r="CB167" s="107"/>
      <c r="CC167" s="115"/>
      <c r="CD167" s="107"/>
      <c r="CE167" s="107"/>
      <c r="CF167" s="107"/>
    </row>
    <row r="168" spans="1:84">
      <c r="A168" s="169">
        <v>202531368432</v>
      </c>
      <c r="B168" s="170" t="s">
        <v>7900</v>
      </c>
      <c r="C168" s="108" t="str">
        <f>VLOOKUP(Tabela2[[#This Row],[SIEMA]],Siema2025,4,FALSE)</f>
        <v xml:space="preserve"> MG</v>
      </c>
      <c r="D168" s="106" t="str">
        <f>VLOOKUP(Tabela2[[#This Row],[SIEMA]],Siema2025,3,FALSE)</f>
        <v xml:space="preserve">Santa Vitória </v>
      </c>
      <c r="E168" s="106" t="s">
        <v>7901</v>
      </c>
      <c r="F168" s="106"/>
      <c r="G168" s="106" t="s">
        <v>7902</v>
      </c>
      <c r="H168" s="106" t="s">
        <v>7903</v>
      </c>
      <c r="I168" s="104" t="s">
        <v>7120</v>
      </c>
      <c r="J168" s="105">
        <f>VLOOKUP(Tabela2[[#This Row],[SIEMA]],Siema2025,2,FALSE)</f>
        <v>45728</v>
      </c>
      <c r="K168" s="105" t="str">
        <f>VLOOKUP(Tabela2[[#This Row],[SIEMA]],Siema2025,16,FALSE)</f>
        <v>Quarta</v>
      </c>
      <c r="L168" s="106" t="str">
        <f>IF(Tabela2[[#This Row],[Data]]="","Sem Informação",VLOOKUP(MONTH(Tabela2[[#This Row],[Data]]),'[1]Validação de dados'!$I$1:$J$13,2,0))</f>
        <v>Março</v>
      </c>
      <c r="M168" s="104">
        <f>YEAR(Tabela2[[#This Row],[Data]])</f>
        <v>2025</v>
      </c>
      <c r="N168" s="105" t="str">
        <f>VLOOKUP(Tabela2[[#This Row],[SIEMA]],Siema2025,17,FALSE)</f>
        <v>Vespertino</v>
      </c>
      <c r="O168" s="105" t="str">
        <f>VLOOKUP(Tabela2[[#This Row],[SIEMA]],Siema2025,5,FALSE)</f>
        <v>Rodovia</v>
      </c>
      <c r="P168" s="104" t="str">
        <f>VLOOKUP(Tabela2[[#This Row],[SIEMA]],Siema2025,21,FALSE)</f>
        <v/>
      </c>
      <c r="Q168" s="104" t="s">
        <v>7094</v>
      </c>
      <c r="R168" s="104" t="str">
        <f>VLOOKUP(Tabela2[[#This Row],[SIEMA]],Siema2025,10,FALSE)</f>
        <v>Fertilizante Foliar Mineral Misto</v>
      </c>
      <c r="S168" s="107" t="s">
        <v>7097</v>
      </c>
      <c r="T168" s="104" t="str">
        <f>VLOOKUP(Tabela2[[#This Row],[SIEMA]],Siema2025,11,FALSE)</f>
        <v>20000</v>
      </c>
      <c r="U168" s="104" t="str">
        <f>VLOOKUP(Tabela2[[#This Row],[SIEMA]],Siema2025,12,FALSE)</f>
        <v>L</v>
      </c>
      <c r="V168" s="104" t="s">
        <v>7472</v>
      </c>
      <c r="W168" s="104"/>
      <c r="X168" s="113" t="str">
        <f>IF(Tabela2[[#This Row],[Origem do acidente]] = "Plataforma", "PREENCHER","NA")</f>
        <v>NA</v>
      </c>
      <c r="Y168" s="109" t="str">
        <f>IF(W168="","", IF(W168="NC","", IF(W168="NE","", IF(W168="NA","",IFERROR(VLOOKUP(W168,Produtos!$A$1:$C$2319,2,FALSE),"Não Cadastrado")))))</f>
        <v/>
      </c>
      <c r="Z168" s="104"/>
      <c r="AA168" s="104"/>
      <c r="AB168" s="104" t="str">
        <f>IF(W168="","",IF(ISNUMBER(W168)=FALSE,"Não se aplica",IFERROR(VLOOKUP(W168,Produtos!$A$1:$C$2319,3,FALSE),"Não Cadastrado")))</f>
        <v/>
      </c>
      <c r="AC168" s="104"/>
      <c r="AD168" s="108" t="str">
        <f>IF(Tabela2[[#This Row],[Origem do acidente]] = "Plataforma", "PREENCHER","NA")</f>
        <v>NA</v>
      </c>
      <c r="AE168" s="107" t="str">
        <f>IF(AC168="","", IF(AC168="NC","", IF(AC168="NE","", IF(AC168="NA","",IFERROR(VLOOKUP(AC168,Produtos!$A$1:$C$2319,2,FALSE),"Não Cadastrado")))))</f>
        <v/>
      </c>
      <c r="AF168" s="104"/>
      <c r="AG168" s="104"/>
      <c r="AH168" s="104" t="str">
        <f>IF(AC168="","",IF(ISNUMBER(AC168)=FALSE,"Não se aplica",IFERROR(VLOOKUP(AC168,Produtos!$A$1:$C$2319,3,FALSE),"Não Cadastrado")))</f>
        <v/>
      </c>
      <c r="AI168" s="104"/>
      <c r="AJ168" s="104" t="str">
        <f>VLOOKUP(Tabela2[[#This Row],[SIEMA]],Siema2025,26,FALSE)</f>
        <v>Tombamento</v>
      </c>
      <c r="AK168" s="107" t="s">
        <v>7311</v>
      </c>
      <c r="AL168" s="107" t="s">
        <v>7358</v>
      </c>
      <c r="AM168" s="107" t="s">
        <v>7180</v>
      </c>
      <c r="AN168" s="108" t="str">
        <f>VLOOKUP(Tabela2[[#This Row],[SIEMA]],Siema2025,51,FALSE)</f>
        <v/>
      </c>
      <c r="AO168" s="108" t="str">
        <f>VLOOKUP(Tabela2[[#This Row],[SIEMA]],Siema2025,53,FALSE)</f>
        <v/>
      </c>
      <c r="AP168" s="108" t="str">
        <f>VLOOKUP(Tabela2[[#This Row],[SIEMA]],Siema2025,55,FALSE)</f>
        <v/>
      </c>
      <c r="AQ168" s="108" t="str">
        <f>VLOOKUP(Tabela2[[#This Row],[SIEMA]],Siema2025,57,FALSE)</f>
        <v>X</v>
      </c>
      <c r="AR168" s="108" t="str">
        <f>VLOOKUP(Tabela2[[#This Row],[SIEMA]],Siema2025,59,FALSE)</f>
        <v/>
      </c>
      <c r="AS168" s="108" t="str">
        <f>VLOOKUP(Tabela2[[#This Row],[SIEMA]],Siema2025,61,FALSE)</f>
        <v/>
      </c>
      <c r="AT168" s="108" t="str">
        <f>VLOOKUP(Tabela2[[#This Row],[SIEMA]],Siema2025,63,FALSE)</f>
        <v/>
      </c>
      <c r="AU168" s="108" t="str">
        <f>VLOOKUP(Tabela2[[#This Row],[SIEMA]],Siema2025,65,FALSE)</f>
        <v/>
      </c>
      <c r="AV168" s="108" t="str">
        <f>VLOOKUP(Tabela2[[#This Row],[SIEMA]],Siema2025,67,FALSE)</f>
        <v/>
      </c>
      <c r="AW168" s="108" t="str">
        <f>VLOOKUP(Tabela2[[#This Row],[SIEMA]],Siema2025,69,FALSE)</f>
        <v/>
      </c>
      <c r="AX168" s="108" t="str">
        <f>VLOOKUP(Tabela2[[#This Row],[SIEMA]],Siema2025,71,FALSE)</f>
        <v/>
      </c>
      <c r="AY168" s="108" t="str">
        <f>VLOOKUP(Tabela2[[#This Row],[SIEMA]],Siema2025,73,FALSE)</f>
        <v/>
      </c>
      <c r="AZ168" s="108" t="str">
        <f>VLOOKUP(Tabela2[[#This Row],[SIEMA]],Siema2025,75,FALSE)</f>
        <v/>
      </c>
      <c r="BA168" s="108" t="str">
        <f>VLOOKUP(Tabela2[[#This Row],[SIEMA]],Siema2025,77,FALSE)</f>
        <v/>
      </c>
      <c r="BB168" s="108" t="str">
        <f>VLOOKUP(Tabela2[[#This Row],[SIEMA]],Siema2025,79,FALSE)</f>
        <v/>
      </c>
      <c r="BC168" s="108" t="str">
        <f>IF(Tabela2[[#This Row],[Outro(s) ]] = "X", "PREENCHER","NA")</f>
        <v>NA</v>
      </c>
      <c r="BD168" s="108" t="str">
        <f>VLOOKUP(Tabela2[[#This Row],[SIEMA]],Siema2025,82,FALSE)</f>
        <v/>
      </c>
      <c r="BE168" s="108" t="str">
        <f>VLOOKUP(Tabela2[[#This Row],[SIEMA]],Siema2025,81,FALSE)</f>
        <v/>
      </c>
      <c r="BF168" s="110" t="str">
        <f>VLOOKUP(Tabela2[[#This Row],[SIEMA]],Siema2025,28,FALSE)</f>
        <v>Euroforte Agrociências Ltda</v>
      </c>
      <c r="BG168" s="110"/>
      <c r="BH168" s="111" t="str">
        <f>VLOOKUP(Tabela2[[#This Row],[SIEMA]],Siema2025,29,FALSE)</f>
        <v>06894666000117</v>
      </c>
      <c r="BI168" s="112" t="str">
        <f>VLOOKUP(Tabela2[[#This Row],[SIEMA]],Siema2025,107,FALSE)</f>
        <v>Não</v>
      </c>
      <c r="BJ168" s="107" t="s">
        <v>7113</v>
      </c>
      <c r="BK168" s="104" t="s">
        <v>123</v>
      </c>
      <c r="BL168" s="140">
        <v>45736</v>
      </c>
      <c r="BM168" s="108">
        <f ca="1">IF(Tabela2[[#This Row],[Data de atendimento do Ibama (considerar o primeiro documento/ação)]]="",_xlfn.DAYS(TODAY(),J168),_xlfn.DAYS(Tabela2[[#This Row],[Data de atendimento do Ibama (considerar o primeiro documento/ação)]],J168))</f>
        <v>8</v>
      </c>
      <c r="BN168" s="108" t="s">
        <v>7904</v>
      </c>
      <c r="BO168" s="114" t="s">
        <v>7182</v>
      </c>
      <c r="BP168" s="108" t="str">
        <f>IF(Tabela2[[#This Row],[Forma de atendimento (primeiro documento/ação)]]= "Outros (especificar)", "PREENCHER","NA")</f>
        <v>NA</v>
      </c>
      <c r="BQ168" s="106" t="s">
        <v>123</v>
      </c>
      <c r="BR168" s="108" t="s">
        <v>123</v>
      </c>
      <c r="BS168" s="108" t="s">
        <v>7120</v>
      </c>
      <c r="BT168" s="108" t="str">
        <f>IF(Tabela2[[#This Row],[Foi elaborado Relatório de Vistoria pelo Ibama? (informações vinculada à coluna CK)]] = "Sim", "PREENCHER","NA")</f>
        <v>NA</v>
      </c>
      <c r="BU168" s="108" t="str">
        <f>IF(Tabela2[[#This Row],[Houve envio de Informações Pós-acidente (preencher "não se aplica" quando de competência estadual/municipal)]] = "Sim", "PREENCHER","NA")</f>
        <v>NA</v>
      </c>
      <c r="BV168" s="108" t="str">
        <f>IF(Tabela2[[#This Row],[Houve avaliação das informações pós-acidente solicitadas/enviadas?]] = "Sim", "PREENCHER","NA")</f>
        <v>NA</v>
      </c>
      <c r="BW168" s="108" t="s">
        <v>2696</v>
      </c>
      <c r="BX168" s="106" t="s">
        <v>7102</v>
      </c>
      <c r="BY168" s="140">
        <v>45736</v>
      </c>
      <c r="BZ168" s="104">
        <f>IF(Tabela2[[#This Row],[Data do documento de encerramento]]="NA","NA",IF(Tabela2[[#This Row],[Data do documento de encerramento]]="","Pendente de conclusão/ encerramento",_xlfn.DAYS(Tabela2[[#This Row],[Data do documento de encerramento]],J168)))</f>
        <v>8</v>
      </c>
      <c r="CA168" s="107" t="s">
        <v>7807</v>
      </c>
      <c r="CB168" s="107"/>
      <c r="CC168" s="115"/>
      <c r="CD168" s="107"/>
      <c r="CE168" s="107"/>
      <c r="CF168" s="107"/>
    </row>
    <row r="169" spans="1:84" ht="227.25" customHeight="1">
      <c r="A169" s="169">
        <v>202531450434</v>
      </c>
      <c r="B169" s="118" t="s">
        <v>7905</v>
      </c>
      <c r="C169" s="108" t="s">
        <v>7135</v>
      </c>
      <c r="D169" s="106" t="s">
        <v>1186</v>
      </c>
      <c r="E169" s="106" t="s">
        <v>6157</v>
      </c>
      <c r="F169" s="106" t="s">
        <v>7906</v>
      </c>
      <c r="G169" t="s">
        <v>7907</v>
      </c>
      <c r="H169" t="s">
        <v>7908</v>
      </c>
      <c r="I169" s="104" t="s">
        <v>7120</v>
      </c>
      <c r="J169" s="105">
        <f>VLOOKUP(Tabela2[[#This Row],[SIEMA]],Siema2025,2,FALSE)</f>
        <v>45730</v>
      </c>
      <c r="K169" s="105" t="str">
        <f>VLOOKUP(Tabela2[[#This Row],[SIEMA]],Siema2025,16,FALSE)</f>
        <v>Sexta</v>
      </c>
      <c r="L169" s="106" t="str">
        <f>IF(Tabela2[[#This Row],[Data]]="","Sem Informação",VLOOKUP(MONTH(Tabela2[[#This Row],[Data]]),'[1]Validação de dados'!$I$1:$J$13,2,0))</f>
        <v>Março</v>
      </c>
      <c r="M169" s="104">
        <f>YEAR(Tabela2[[#This Row],[Data]])</f>
        <v>2025</v>
      </c>
      <c r="N169" s="105" t="str">
        <f>VLOOKUP(Tabela2[[#This Row],[SIEMA]],Siema2025,17,FALSE)</f>
        <v>Madrugada</v>
      </c>
      <c r="O169" s="105" t="s">
        <v>320</v>
      </c>
      <c r="P169" s="104" t="str">
        <f>VLOOKUP(Tabela2[[#This Row],[SIEMA]],Siema2025,21,FALSE)</f>
        <v>Embarcação BRAM Belém atracada no Porto de Docas, Rio de Janeiro/RJ. IMO 9644160.</v>
      </c>
      <c r="Q169" s="104" t="s">
        <v>7094</v>
      </c>
      <c r="R169" s="104"/>
      <c r="S169" s="107" t="s">
        <v>7909</v>
      </c>
      <c r="T169" s="104" t="str">
        <f>VLOOKUP(Tabela2[[#This Row],[SIEMA]],Siema2025,11,FALSE)</f>
        <v>0.01</v>
      </c>
      <c r="U169" s="104" t="str">
        <f>VLOOKUP(Tabela2[[#This Row],[SIEMA]],Siema2025,12,FALSE)</f>
        <v>M3</v>
      </c>
      <c r="V169" s="104" t="str">
        <f>IF(Q169="","",IF(ISNUMBER(Q169)=FALSE,"Não se aplica",IFERROR(VLOOKUP(Q169,Produtos!$A$1:$C$2319,3,FALSE),"Não Cadastrado")))</f>
        <v>Não se aplica</v>
      </c>
      <c r="W169" s="104" t="s">
        <v>7094</v>
      </c>
      <c r="X169" s="113" t="s">
        <v>7910</v>
      </c>
      <c r="Y169" s="104" t="s">
        <v>7911</v>
      </c>
      <c r="Z169" s="104" t="str">
        <f>VLOOKUP(Tabela2[[#This Row],[SIEMA]],Siema2025,11,FALSE)</f>
        <v>0.01</v>
      </c>
      <c r="AA169" s="104" t="str">
        <f>VLOOKUP(Tabela2[[#This Row],[SIEMA]],Siema2025,12,FALSE)</f>
        <v>M3</v>
      </c>
      <c r="AB169" s="104" t="str">
        <f>IF(Y169="","",IF(ISNUMBER(Y169)=FALSE,"Não se aplica",IFERROR(VLOOKUP(Y169,Produtos!$A$1:$C$2319,3,FALSE),"Não Cadastrado")))</f>
        <v>Não se aplica</v>
      </c>
      <c r="AC169" s="104"/>
      <c r="AD169" s="108"/>
      <c r="AE169" s="107" t="str">
        <f>IF(AC169="","", IF(AC169="NC","", IF(AC169="NE","", IF(AC169="NA","",IFERROR(VLOOKUP(AC169,Produtos!$A$1:$C$2319,2,FALSE),"Não Cadastrado")))))</f>
        <v/>
      </c>
      <c r="AF169" s="104"/>
      <c r="AG169" s="104"/>
      <c r="AH169" s="104" t="str">
        <f>IF(AC169="","",IF(ISNUMBER(AC169)=FALSE,"Não se aplica",IFERROR(VLOOKUP(AC169,Produtos!$A$1:$C$2319,3,FALSE),"Não Cadastrado")))</f>
        <v/>
      </c>
      <c r="AI169" s="113"/>
      <c r="AJ169" s="104" t="str">
        <f>VLOOKUP(Tabela2[[#This Row],[SIEMA]],Siema2025,26,FALSE)</f>
        <v>Em investigação.</v>
      </c>
      <c r="AK169" s="107" t="s">
        <v>7098</v>
      </c>
      <c r="AL169" s="107" t="s">
        <v>7912</v>
      </c>
      <c r="AM169" s="107"/>
      <c r="AN169" s="108" t="str">
        <f>VLOOKUP(Tabela2[[#This Row],[SIEMA]],Siema2025,51,FALSE)</f>
        <v/>
      </c>
      <c r="AO169" s="108" t="str">
        <f>VLOOKUP(Tabela2[[#This Row],[SIEMA]],Siema2025,53,FALSE)</f>
        <v/>
      </c>
      <c r="AP169" s="108" t="str">
        <f>VLOOKUP(Tabela2[[#This Row],[SIEMA]],Siema2025,55,FALSE)</f>
        <v/>
      </c>
      <c r="AQ169" s="108" t="str">
        <f>VLOOKUP(Tabela2[[#This Row],[SIEMA]],Siema2025,57,FALSE)</f>
        <v/>
      </c>
      <c r="AR169" s="108" t="str">
        <f>VLOOKUP(Tabela2[[#This Row],[SIEMA]],Siema2025,59,FALSE)</f>
        <v/>
      </c>
      <c r="AS169" s="108" t="str">
        <f>VLOOKUP(Tabela2[[#This Row],[SIEMA]],Siema2025,61,FALSE)</f>
        <v>X</v>
      </c>
      <c r="AT169" s="108" t="str">
        <f>VLOOKUP(Tabela2[[#This Row],[SIEMA]],Siema2025,63,FALSE)</f>
        <v/>
      </c>
      <c r="AU169" s="108" t="str">
        <f>VLOOKUP(Tabela2[[#This Row],[SIEMA]],Siema2025,65,FALSE)</f>
        <v/>
      </c>
      <c r="AV169" s="108" t="str">
        <f>VLOOKUP(Tabela2[[#This Row],[SIEMA]],Siema2025,67,FALSE)</f>
        <v/>
      </c>
      <c r="AW169" s="108" t="str">
        <f>VLOOKUP(Tabela2[[#This Row],[SIEMA]],Siema2025,69,FALSE)</f>
        <v/>
      </c>
      <c r="AX169" s="108" t="str">
        <f>VLOOKUP(Tabela2[[#This Row],[SIEMA]],Siema2025,71,FALSE)</f>
        <v/>
      </c>
      <c r="AY169" s="108" t="str">
        <f>VLOOKUP(Tabela2[[#This Row],[SIEMA]],Siema2025,73,FALSE)</f>
        <v/>
      </c>
      <c r="AZ169" s="108" t="str">
        <f>VLOOKUP(Tabela2[[#This Row],[SIEMA]],Siema2025,75,FALSE)</f>
        <v/>
      </c>
      <c r="BA169" s="108" t="str">
        <f>VLOOKUP(Tabela2[[#This Row],[SIEMA]],Siema2025,77,FALSE)</f>
        <v/>
      </c>
      <c r="BB169" s="108" t="str">
        <f>VLOOKUP(Tabela2[[#This Row],[SIEMA]],Siema2025,79,FALSE)</f>
        <v/>
      </c>
      <c r="BC169" s="108" t="str">
        <f>IF(Tabela2[[#This Row],[Outro(s) ]] = "X", "PREENCHER","NA")</f>
        <v>NA</v>
      </c>
      <c r="BD169" s="108" t="str">
        <f>VLOOKUP(Tabela2[[#This Row],[SIEMA]],Siema2025,82,FALSE)</f>
        <v/>
      </c>
      <c r="BE169" s="108" t="str">
        <f>VLOOKUP(Tabela2[[#This Row],[SIEMA]],Siema2025,81,FALSE)</f>
        <v/>
      </c>
      <c r="BF169" s="110" t="str">
        <f>VLOOKUP(Tabela2[[#This Row],[SIEMA]],Siema2025,28,FALSE)</f>
        <v>Petrobras</v>
      </c>
      <c r="BG169" s="110"/>
      <c r="BH169" s="111" t="str">
        <f>VLOOKUP(Tabela2[[#This Row],[SIEMA]],Siema2025,29,FALSE)</f>
        <v>33000167000101</v>
      </c>
      <c r="BI169" s="112" t="str">
        <f>VLOOKUP(Tabela2[[#This Row],[SIEMA]],Siema2025,107,FALSE)</f>
        <v>Não</v>
      </c>
      <c r="BJ169" s="107" t="s">
        <v>7113</v>
      </c>
      <c r="BK169" s="104" t="s">
        <v>2696</v>
      </c>
      <c r="BL169" s="140">
        <v>45754</v>
      </c>
      <c r="BM169" s="108">
        <f ca="1">IF(Tabela2[[#This Row],[Data de atendimento do Ibama (considerar o primeiro documento/ação)]]="",_xlfn.DAYS(TODAY(),J169),_xlfn.DAYS(Tabela2[[#This Row],[Data de atendimento do Ibama (considerar o primeiro documento/ação)]],J169))</f>
        <v>24</v>
      </c>
      <c r="BN169" s="108" t="str">
        <f>IF(Tabela2[[#This Row],[Atendido pelo Ibama ("Não" ou "Sim")]]="Não","Preencher", IF(Tabela2[[#This Row],[Atendido pelo Ibama ("Não" ou "Sim")]]="Sim","NA",""))</f>
        <v>NA</v>
      </c>
      <c r="BO169" s="114" t="s">
        <v>7138</v>
      </c>
      <c r="BP169" s="108" t="str">
        <f>IF(Tabela2[[#This Row],[Forma de atendimento (primeiro documento/ação)]]= "Outros (especificar)", "PREENCHER","NA")</f>
        <v>NA</v>
      </c>
      <c r="BQ169" s="106" t="s">
        <v>123</v>
      </c>
      <c r="BR169" s="108" t="str">
        <f>IF(Tabela2[[#This Row],[Equipe do Ibama foi a campo? Houve sobrevoo do Poseidon?]] = "Sim", "PREENCHER","NA")</f>
        <v>NA</v>
      </c>
      <c r="BS169" s="261" t="s">
        <v>7120</v>
      </c>
      <c r="BT169" s="108" t="s">
        <v>7101</v>
      </c>
      <c r="BU169" s="108" t="s">
        <v>123</v>
      </c>
      <c r="BV169" s="108" t="s">
        <v>2696</v>
      </c>
      <c r="BW169" s="108" t="s">
        <v>2696</v>
      </c>
      <c r="BX169" s="106" t="s">
        <v>7115</v>
      </c>
      <c r="BY169" s="140">
        <v>45951</v>
      </c>
      <c r="BZ169" s="104">
        <f>IF(Tabela2[[#This Row],[Data do documento de encerramento]]="NA","NA",IF(Tabela2[[#This Row],[Data do documento de encerramento]]="","Pendente de conclusão/ encerramento",_xlfn.DAYS(Tabela2[[#This Row],[Data do documento de encerramento]],J169)))</f>
        <v>221</v>
      </c>
      <c r="CA169" s="107" t="s">
        <v>7913</v>
      </c>
      <c r="CB169" s="107"/>
      <c r="CC169" s="107"/>
      <c r="CD169" s="107"/>
      <c r="CE169" s="107"/>
      <c r="CF169" s="107"/>
    </row>
    <row r="170" spans="1:84" ht="60.75">
      <c r="A170" s="182">
        <v>202531554004</v>
      </c>
      <c r="B170" s="171" t="s">
        <v>7914</v>
      </c>
      <c r="C170" s="108" t="s">
        <v>672</v>
      </c>
      <c r="D170" s="106" t="s">
        <v>637</v>
      </c>
      <c r="E170" s="106" t="s">
        <v>7155</v>
      </c>
      <c r="F170" s="106"/>
      <c r="G170" s="106" t="s">
        <v>7915</v>
      </c>
      <c r="H170" s="106" t="s">
        <v>7916</v>
      </c>
      <c r="I170" s="104" t="str">
        <f>VLOOKUP(Tabela2[[#This Row],[SIEMA]],Siema2025,19,FALSE)</f>
        <v>Santos</v>
      </c>
      <c r="J170" s="105">
        <f>VLOOKUP(Tabela2[[#This Row],[SIEMA]],Siema2025,2,FALSE)</f>
        <v>45730</v>
      </c>
      <c r="K170" s="105" t="str">
        <f>VLOOKUP(Tabela2[[#This Row],[SIEMA]],Siema2025,16,FALSE)</f>
        <v>Sexta</v>
      </c>
      <c r="L170" s="106" t="str">
        <f>IF(Tabela2[[#This Row],[Data]]="","Sem Informação",VLOOKUP(MONTH(Tabela2[[#This Row],[Data]]),'[1]Validação de dados'!$I$1:$J$13,2,0))</f>
        <v>Março</v>
      </c>
      <c r="M170" s="104">
        <f>YEAR(Tabela2[[#This Row],[Data]])</f>
        <v>2025</v>
      </c>
      <c r="N170" s="105" t="str">
        <f>VLOOKUP(Tabela2[[#This Row],[SIEMA]],Siema2025,17,FALSE)</f>
        <v>Matutino</v>
      </c>
      <c r="O170" s="105" t="str">
        <f>VLOOKUP(Tabela2[[#This Row],[SIEMA]],Siema2025,5,FALSE)</f>
        <v>Plataforma</v>
      </c>
      <c r="P170" s="104" t="str">
        <f>VLOOKUP(Tabela2[[#This Row],[SIEMA]],Siema2025,21,FALSE)</f>
        <v>FPSO Marechal Duque de Caxias, Campo de Mero, Bacia de Santos</v>
      </c>
      <c r="Q170" s="104" t="s">
        <v>637</v>
      </c>
      <c r="R170" s="104" t="s">
        <v>7917</v>
      </c>
      <c r="S170" s="107" t="s">
        <v>7096</v>
      </c>
      <c r="T170" s="104">
        <v>5.0000000000000001E-4</v>
      </c>
      <c r="U170" s="104" t="s">
        <v>7111</v>
      </c>
      <c r="V170" s="104" t="str">
        <f>IF(Q170="","",IF(ISNUMBER(Q170)=FALSE,"Não se aplica",IFERROR(VLOOKUP(Q170,Produtos!$A$1:$C$2319,3,FALSE),"Não Cadastrado")))</f>
        <v>Não se aplica</v>
      </c>
      <c r="W170" s="104"/>
      <c r="X170" s="113"/>
      <c r="Y170" s="109" t="str">
        <f>IF(W170="","", IF(W170="NC","", IF(W170="NE","", IF(W170="NA","",IFERROR(VLOOKUP(W170,Produtos!$A$1:$C$2319,2,FALSE),"Não Cadastrado")))))</f>
        <v/>
      </c>
      <c r="Z170" s="104"/>
      <c r="AA170" s="104"/>
      <c r="AB170" s="104" t="str">
        <f>IF(W170="","",IF(ISNUMBER(W170)=FALSE,"Não se aplica",IFERROR(VLOOKUP(W170,Produtos!$A$1:$C$2319,3,FALSE),"Não Cadastrado")))</f>
        <v/>
      </c>
      <c r="AC170" s="104"/>
      <c r="AD170" s="108"/>
      <c r="AE170" s="107" t="str">
        <f>IF(AC170="","", IF(AC170="NC","", IF(AC170="NE","", IF(AC170="NA","",IFERROR(VLOOKUP(AC170,Produtos!$A$1:$C$2319,2,FALSE),"Não Cadastrado")))))</f>
        <v/>
      </c>
      <c r="AF170" s="104"/>
      <c r="AG170" s="104"/>
      <c r="AH170" s="104" t="str">
        <f>IF(AC170="","",IF(ISNUMBER(AC170)=FALSE,"Não se aplica",IFERROR(VLOOKUP(AC170,Produtos!$A$1:$C$2319,3,FALSE),"Não Cadastrado")))</f>
        <v/>
      </c>
      <c r="AI170" s="104"/>
      <c r="AJ170" s="104" t="str">
        <f>VLOOKUP(Tabela2[[#This Row],[SIEMA]],Siema2025,26,FALSE)</f>
        <v>Falha do material.</v>
      </c>
      <c r="AK170" s="107" t="s">
        <v>7229</v>
      </c>
      <c r="AL170" s="107"/>
      <c r="AM170" s="107"/>
      <c r="AN170" s="108" t="str">
        <f>VLOOKUP(Tabela2[[#This Row],[SIEMA]],Siema2025,51,FALSE)</f>
        <v/>
      </c>
      <c r="AO170" s="108" t="str">
        <f>VLOOKUP(Tabela2[[#This Row],[SIEMA]],Siema2025,53,FALSE)</f>
        <v/>
      </c>
      <c r="AP170" s="108" t="str">
        <f>VLOOKUP(Tabela2[[#This Row],[SIEMA]],Siema2025,55,FALSE)</f>
        <v/>
      </c>
      <c r="AQ170" s="108" t="str">
        <f>VLOOKUP(Tabela2[[#This Row],[SIEMA]],Siema2025,57,FALSE)</f>
        <v/>
      </c>
      <c r="AR170" s="108" t="str">
        <f>VLOOKUP(Tabela2[[#This Row],[SIEMA]],Siema2025,59,FALSE)</f>
        <v/>
      </c>
      <c r="AS170" s="108" t="str">
        <f>VLOOKUP(Tabela2[[#This Row],[SIEMA]],Siema2025,61,FALSE)</f>
        <v>X</v>
      </c>
      <c r="AT170" s="108" t="str">
        <f>VLOOKUP(Tabela2[[#This Row],[SIEMA]],Siema2025,63,FALSE)</f>
        <v/>
      </c>
      <c r="AU170" s="108" t="str">
        <f>VLOOKUP(Tabela2[[#This Row],[SIEMA]],Siema2025,65,FALSE)</f>
        <v/>
      </c>
      <c r="AV170" s="108" t="str">
        <f>VLOOKUP(Tabela2[[#This Row],[SIEMA]],Siema2025,67,FALSE)</f>
        <v/>
      </c>
      <c r="AW170" s="108" t="str">
        <f>VLOOKUP(Tabela2[[#This Row],[SIEMA]],Siema2025,69,FALSE)</f>
        <v/>
      </c>
      <c r="AX170" s="108" t="str">
        <f>VLOOKUP(Tabela2[[#This Row],[SIEMA]],Siema2025,71,FALSE)</f>
        <v/>
      </c>
      <c r="AY170" s="108" t="str">
        <f>VLOOKUP(Tabela2[[#This Row],[SIEMA]],Siema2025,73,FALSE)</f>
        <v/>
      </c>
      <c r="AZ170" s="108" t="str">
        <f>VLOOKUP(Tabela2[[#This Row],[SIEMA]],Siema2025,75,FALSE)</f>
        <v/>
      </c>
      <c r="BA170" s="108" t="str">
        <f>VLOOKUP(Tabela2[[#This Row],[SIEMA]],Siema2025,77,FALSE)</f>
        <v/>
      </c>
      <c r="BB170" s="108" t="str">
        <f>VLOOKUP(Tabela2[[#This Row],[SIEMA]],Siema2025,79,FALSE)</f>
        <v/>
      </c>
      <c r="BC170" s="108" t="str">
        <f>IF(Tabela2[[#This Row],[Outro(s) ]] = "X", "PREENCHER","NA")</f>
        <v>NA</v>
      </c>
      <c r="BD170" s="108" t="str">
        <f>VLOOKUP(Tabela2[[#This Row],[SIEMA]],Siema2025,82,FALSE)</f>
        <v/>
      </c>
      <c r="BE170" s="108" t="str">
        <f>VLOOKUP(Tabela2[[#This Row],[SIEMA]],Siema2025,81,FALSE)</f>
        <v/>
      </c>
      <c r="BF170" s="110" t="str">
        <f>VLOOKUP(Tabela2[[#This Row],[SIEMA]],Siema2025,28,FALSE)</f>
        <v>Petrobras</v>
      </c>
      <c r="BG170" s="110"/>
      <c r="BH170" s="111">
        <v>33000167000101</v>
      </c>
      <c r="BI170" s="112" t="str">
        <f>VLOOKUP(Tabela2[[#This Row],[SIEMA]],Siema2025,107,FALSE)</f>
        <v>Não</v>
      </c>
      <c r="BJ170" s="107" t="s">
        <v>7099</v>
      </c>
      <c r="BK170" s="104" t="s">
        <v>2696</v>
      </c>
      <c r="BL170" s="140">
        <v>45733</v>
      </c>
      <c r="BM170" s="108">
        <f ca="1">IF(Tabela2[[#This Row],[Data de atendimento do Ibama (considerar o primeiro documento/ação)]]="",_xlfn.DAYS(TODAY(),J170),_xlfn.DAYS(Tabela2[[#This Row],[Data de atendimento do Ibama (considerar o primeiro documento/ação)]],J170))</f>
        <v>3</v>
      </c>
      <c r="BN170" s="108" t="str">
        <f>IF(Tabela2[[#This Row],[Atendido pelo Ibama ("Não" ou "Sim")]]="Não","Preencher", IF(Tabela2[[#This Row],[Atendido pelo Ibama ("Não" ou "Sim")]]="Sim","NA",""))</f>
        <v>NA</v>
      </c>
      <c r="BO170" s="114" t="s">
        <v>7100</v>
      </c>
      <c r="BP170" s="108" t="str">
        <f>IF(Tabela2[[#This Row],[Forma de atendimento (primeiro documento/ação)]]= "Outros (especificar)", "PREENCHER","NA")</f>
        <v>NA</v>
      </c>
      <c r="BQ170" s="106" t="s">
        <v>123</v>
      </c>
      <c r="BR170" s="108" t="str">
        <f>IF(Tabela2[[#This Row],[Equipe do Ibama foi a campo? Houve sobrevoo do Poseidon?]] = "Sim", "PREENCHER","NA")</f>
        <v>NA</v>
      </c>
      <c r="BS170" s="108" t="str">
        <f>IF(Tabela2[[#This Row],[Se sim, foi emitida Ordem de Emergência? (informações vinculada à coluna CK)]] = "Sim", "PREENCHER","NA")</f>
        <v>NA</v>
      </c>
      <c r="BT170" s="108" t="s">
        <v>7101</v>
      </c>
      <c r="BU170" s="108" t="s">
        <v>123</v>
      </c>
      <c r="BV170" s="108" t="s">
        <v>123</v>
      </c>
      <c r="BW170" s="108" t="s">
        <v>123</v>
      </c>
      <c r="BX170" s="106" t="s">
        <v>7127</v>
      </c>
      <c r="BY170" s="140"/>
      <c r="BZ170" s="104" t="str">
        <f>IF(Tabela2[[#This Row],[Data do documento de encerramento]]="NA","NA",IF(Tabela2[[#This Row],[Data do documento de encerramento]]="","Pendente de conclusão/ encerramento",_xlfn.DAYS(Tabela2[[#This Row],[Data do documento de encerramento]],J170)))</f>
        <v>Pendente de conclusão/ encerramento</v>
      </c>
      <c r="CA170" s="107" t="s">
        <v>7230</v>
      </c>
      <c r="CB170" s="107" t="s">
        <v>7158</v>
      </c>
      <c r="CC170" s="207" t="s">
        <v>7628</v>
      </c>
      <c r="CD170" s="107" t="s">
        <v>7278</v>
      </c>
      <c r="CE170" s="107" t="s">
        <v>123</v>
      </c>
      <c r="CF170" s="107" t="s">
        <v>7105</v>
      </c>
    </row>
    <row r="171" spans="1:84" ht="30.75">
      <c r="A171" s="169">
        <v>202531757614</v>
      </c>
      <c r="B171" s="170" t="s">
        <v>7918</v>
      </c>
      <c r="C171" s="108" t="str">
        <f>VLOOKUP(Tabela2[[#This Row],[SIEMA]],Siema2025,4,FALSE)</f>
        <v xml:space="preserve"> SE</v>
      </c>
      <c r="D171" s="106" t="str">
        <f>VLOOKUP(Tabela2[[#This Row],[SIEMA]],Siema2025,3,FALSE)</f>
        <v xml:space="preserve">Carmópolis </v>
      </c>
      <c r="E171" s="106" t="str">
        <f>VLOOKUP(Tabela2[[#This Row],[SIEMA]],Siema2025,20,FALSE)</f>
        <v>Linha de produção do 7-CP-511</v>
      </c>
      <c r="F171" s="106"/>
      <c r="G171" s="106" t="s">
        <v>7919</v>
      </c>
      <c r="H171" s="106" t="s">
        <v>7920</v>
      </c>
      <c r="I171" s="104" t="s">
        <v>7479</v>
      </c>
      <c r="J171" s="105">
        <f>VLOOKUP(Tabela2[[#This Row],[SIEMA]],Siema2025,2,FALSE)</f>
        <v>45730</v>
      </c>
      <c r="K171" s="105" t="str">
        <f>VLOOKUP(Tabela2[[#This Row],[SIEMA]],Siema2025,16,FALSE)</f>
        <v>Sexta</v>
      </c>
      <c r="L171" s="106" t="str">
        <f>IF(Tabela2[[#This Row],[Data]]="","Sem Informação",VLOOKUP(MONTH(Tabela2[[#This Row],[Data]]),'[1]Validação de dados'!$I$1:$J$13,2,0))</f>
        <v>Março</v>
      </c>
      <c r="M171" s="104">
        <f>YEAR(Tabela2[[#This Row],[Data]])</f>
        <v>2025</v>
      </c>
      <c r="N171" s="105" t="str">
        <f>VLOOKUP(Tabela2[[#This Row],[SIEMA]],Siema2025,17,FALSE)</f>
        <v>Matutino</v>
      </c>
      <c r="O171" s="105" t="s">
        <v>145</v>
      </c>
      <c r="P171" s="104" t="str">
        <f>VLOOKUP(Tabela2[[#This Row],[SIEMA]],Siema2025,21,FALSE)</f>
        <v>Poço terrestre</v>
      </c>
      <c r="Q171" s="104">
        <v>1267</v>
      </c>
      <c r="R171" s="104"/>
      <c r="S171" s="107" t="str">
        <f>IF(Q171="","", IF(Q171="NC","", IF(Q171="NE","", IF(Q171="NA","",IFERROR(VLOOKUP(Q171,Produtos!$A$1:$C$2319,2,FALSE),"Não Cadastrado")))))</f>
        <v>PETRÓLEO CRU</v>
      </c>
      <c r="T171" s="104" t="s">
        <v>7921</v>
      </c>
      <c r="U171" s="104" t="str">
        <f>VLOOKUP(Tabela2[[#This Row],[SIEMA]],Siema2025,12,FALSE)</f>
        <v>M3</v>
      </c>
      <c r="V171" s="104">
        <f>IF(Q171="","",IF(ISNUMBER(Q171)=FALSE,"Não se aplica",IFERROR(VLOOKUP(Q171,Produtos!$A$1:$C$2319,3,FALSE),"Não Cadastrado")))</f>
        <v>3</v>
      </c>
      <c r="W171" s="104" t="str">
        <f>VLOOKUP(Tabela2[[#This Row],[SIEMA]],Siema2025,10,FALSE)</f>
        <v>Água Produzida fora de especificação</v>
      </c>
      <c r="X171" s="113" t="str">
        <f>IF(Tabela2[[#This Row],[Origem do acidente]] = "Plataforma", "PREENCHER","NA")</f>
        <v>NA</v>
      </c>
      <c r="Y171" s="109" t="str">
        <f>IF(W171="","", IF(W171="NC","", IF(W171="NE","", IF(W171="NA","",IFERROR(VLOOKUP(W171,Produtos!$A$1:$C$2319,2,FALSE),"Não Cadastrado")))))</f>
        <v>Não Cadastrado</v>
      </c>
      <c r="Z171" s="104" t="str">
        <f>VLOOKUP(Tabela2[[#This Row],[SIEMA]],Siema2025,11,FALSE)</f>
        <v>0.844</v>
      </c>
      <c r="AA171" s="104" t="str">
        <f>VLOOKUP(Tabela2[[#This Row],[SIEMA]],Siema2025,12,FALSE)</f>
        <v>M3</v>
      </c>
      <c r="AB171" s="104" t="str">
        <f>IF(W171="","",IF(ISNUMBER(W171)=FALSE,"Não se aplica",IFERROR(VLOOKUP(W171,Produtos!$A$1:$C$2319,3,FALSE),"Não Cadastrado")))</f>
        <v>Não se aplica</v>
      </c>
      <c r="AC171" s="104"/>
      <c r="AD171" s="108" t="str">
        <f>IF(Tabela2[[#This Row],[Origem do acidente]] = "Plataforma", "PREENCHER","NA")</f>
        <v>NA</v>
      </c>
      <c r="AE171" s="107" t="str">
        <f>IF(AC171="","", IF(AC171="NC","", IF(AC171="NE","", IF(AC171="NA","",IFERROR(VLOOKUP(AC171,Produtos!$A$1:$C$2319,2,FALSE),"Não Cadastrado")))))</f>
        <v/>
      </c>
      <c r="AF171" s="104"/>
      <c r="AG171" s="104"/>
      <c r="AH171" s="104" t="str">
        <f>IF(AC171="","",IF(ISNUMBER(AC171)=FALSE,"Não se aplica",IFERROR(VLOOKUP(AC171,Produtos!$A$1:$C$2319,3,FALSE),"Não Cadastrado")))</f>
        <v/>
      </c>
      <c r="AI171" s="104"/>
      <c r="AJ171" s="104" t="str">
        <f>VLOOKUP(Tabela2[[#This Row],[SIEMA]],Siema2025,26,FALSE)</f>
        <v>Não Informado</v>
      </c>
      <c r="AK171" s="107"/>
      <c r="AL171" s="107"/>
      <c r="AM171" s="107"/>
      <c r="AN171" s="108" t="str">
        <f>VLOOKUP(Tabela2[[#This Row],[SIEMA]],Siema2025,51,FALSE)</f>
        <v/>
      </c>
      <c r="AO171" s="108" t="str">
        <f>VLOOKUP(Tabela2[[#This Row],[SIEMA]],Siema2025,53,FALSE)</f>
        <v/>
      </c>
      <c r="AP171" s="108" t="str">
        <f>VLOOKUP(Tabela2[[#This Row],[SIEMA]],Siema2025,55,FALSE)</f>
        <v/>
      </c>
      <c r="AQ171" s="108" t="str">
        <f>VLOOKUP(Tabela2[[#This Row],[SIEMA]],Siema2025,57,FALSE)</f>
        <v/>
      </c>
      <c r="AR171" s="108" t="str">
        <f>VLOOKUP(Tabela2[[#This Row],[SIEMA]],Siema2025,59,FALSE)</f>
        <v/>
      </c>
      <c r="AS171" s="108" t="str">
        <f>VLOOKUP(Tabela2[[#This Row],[SIEMA]],Siema2025,61,FALSE)</f>
        <v/>
      </c>
      <c r="AT171" s="108" t="str">
        <f>VLOOKUP(Tabela2[[#This Row],[SIEMA]],Siema2025,63,FALSE)</f>
        <v/>
      </c>
      <c r="AU171" s="108" t="str">
        <f>VLOOKUP(Tabela2[[#This Row],[SIEMA]],Siema2025,65,FALSE)</f>
        <v>X</v>
      </c>
      <c r="AV171" s="108" t="str">
        <f>VLOOKUP(Tabela2[[#This Row],[SIEMA]],Siema2025,67,FALSE)</f>
        <v/>
      </c>
      <c r="AW171" s="108" t="str">
        <f>VLOOKUP(Tabela2[[#This Row],[SIEMA]],Siema2025,69,FALSE)</f>
        <v/>
      </c>
      <c r="AX171" s="108" t="str">
        <f>VLOOKUP(Tabela2[[#This Row],[SIEMA]],Siema2025,71,FALSE)</f>
        <v/>
      </c>
      <c r="AY171" s="108" t="str">
        <f>VLOOKUP(Tabela2[[#This Row],[SIEMA]],Siema2025,73,FALSE)</f>
        <v/>
      </c>
      <c r="AZ171" s="108" t="str">
        <f>VLOOKUP(Tabela2[[#This Row],[SIEMA]],Siema2025,75,FALSE)</f>
        <v/>
      </c>
      <c r="BA171" s="108" t="str">
        <f>VLOOKUP(Tabela2[[#This Row],[SIEMA]],Siema2025,77,FALSE)</f>
        <v/>
      </c>
      <c r="BB171" s="108" t="str">
        <f>VLOOKUP(Tabela2[[#This Row],[SIEMA]],Siema2025,79,FALSE)</f>
        <v/>
      </c>
      <c r="BC171" s="108" t="str">
        <f>IF(Tabela2[[#This Row],[Outro(s) ]] = "X", "PREENCHER","NA")</f>
        <v>NA</v>
      </c>
      <c r="BD171" s="108" t="str">
        <f>VLOOKUP(Tabela2[[#This Row],[SIEMA]],Siema2025,82,FALSE)</f>
        <v/>
      </c>
      <c r="BE171" s="108" t="str">
        <f>VLOOKUP(Tabela2[[#This Row],[SIEMA]],Siema2025,81,FALSE)</f>
        <v/>
      </c>
      <c r="BF171" s="110" t="str">
        <f>VLOOKUP(Tabela2[[#This Row],[SIEMA]],Siema2025,28,FALSE)</f>
        <v>Carmo Energy S.A</v>
      </c>
      <c r="BG171" s="110"/>
      <c r="BH171" s="111" t="str">
        <f>VLOOKUP(Tabela2[[#This Row],[SIEMA]],Siema2025,29,FALSE)</f>
        <v/>
      </c>
      <c r="BI171" s="112" t="str">
        <f>VLOOKUP(Tabela2[[#This Row],[SIEMA]],Siema2025,107,FALSE)</f>
        <v>Não</v>
      </c>
      <c r="BJ171" s="107" t="s">
        <v>7113</v>
      </c>
      <c r="BK171" s="104" t="s">
        <v>2696</v>
      </c>
      <c r="BL171" s="140">
        <v>45734</v>
      </c>
      <c r="BM171" s="108">
        <f ca="1">IF(Tabela2[[#This Row],[Data de atendimento do Ibama (considerar o primeiro documento/ação)]]="",_xlfn.DAYS(TODAY(),J171),_xlfn.DAYS(Tabela2[[#This Row],[Data de atendimento do Ibama (considerar o primeiro documento/ação)]],J171))</f>
        <v>4</v>
      </c>
      <c r="BN171" s="108" t="str">
        <f>IF(Tabela2[[#This Row],[Atendido pelo Ibama ("Não" ou "Sim")]]="Não","Preencher", IF(Tabela2[[#This Row],[Atendido pelo Ibama ("Não" ou "Sim")]]="Sim","NA",""))</f>
        <v>NA</v>
      </c>
      <c r="BO171" s="114" t="s">
        <v>7100</v>
      </c>
      <c r="BP171" s="108" t="str">
        <f>IF(Tabela2[[#This Row],[Forma de atendimento (primeiro documento/ação)]]= "Outros (especificar)", "PREENCHER","NA")</f>
        <v>NA</v>
      </c>
      <c r="BQ171" s="106" t="s">
        <v>123</v>
      </c>
      <c r="BR171" s="108" t="str">
        <f>IF(Tabela2[[#This Row],[Equipe do Ibama foi a campo? Houve sobrevoo do Poseidon?]] = "Sim", "PREENCHER","NA")</f>
        <v>NA</v>
      </c>
      <c r="BS171" s="108" t="str">
        <f>IF(Tabela2[[#This Row],[Se sim, foi emitida Ordem de Emergência? (informações vinculada à coluna CK)]] = "Sim", "PREENCHER","NA")</f>
        <v>NA</v>
      </c>
      <c r="BT171" s="108" t="str">
        <f>IF(Tabela2[[#This Row],[Foi elaborado Relatório de Vistoria pelo Ibama? (informações vinculada à coluna CK)]] = "Sim", "PREENCHER","NA")</f>
        <v>NA</v>
      </c>
      <c r="BU171" s="108" t="str">
        <f>IF(Tabela2[[#This Row],[Houve envio de Informações Pós-acidente (preencher "não se aplica" quando de competência estadual/municipal)]] = "Sim", "PREENCHER","NA")</f>
        <v>NA</v>
      </c>
      <c r="BV171" s="108" t="s">
        <v>2696</v>
      </c>
      <c r="BW171" s="108" t="str">
        <f>IF(Tabela2[[#This Row],[O Ibama aguarda resposta da empresa/OEMA, etc?]] = "Sim", "PREENCHER","NA")</f>
        <v>PREENCHER</v>
      </c>
      <c r="BX171" s="106"/>
      <c r="BY171" s="140"/>
      <c r="BZ171" s="104" t="str">
        <f>IF(Tabela2[[#This Row],[Data do documento de encerramento]]="NA","NA",IF(Tabela2[[#This Row],[Data do documento de encerramento]]="","Pendente de conclusão/ encerramento",_xlfn.DAYS(Tabela2[[#This Row],[Data do documento de encerramento]],J171)))</f>
        <v>Pendente de conclusão/ encerramento</v>
      </c>
      <c r="CA171" s="107"/>
      <c r="CB171" s="107"/>
      <c r="CC171" s="107"/>
      <c r="CD171" s="107"/>
      <c r="CE171" s="107"/>
      <c r="CF171" s="107"/>
    </row>
    <row r="172" spans="1:84" ht="60.75">
      <c r="A172" s="169">
        <v>202531579229</v>
      </c>
      <c r="B172" s="170" t="s">
        <v>7922</v>
      </c>
      <c r="C172" s="108" t="str">
        <f>VLOOKUP(Tabela2[[#This Row],[SIEMA]],Siema2025,4,FALSE)</f>
        <v xml:space="preserve"> SE</v>
      </c>
      <c r="D172" s="106" t="s">
        <v>637</v>
      </c>
      <c r="E172" s="106" t="s">
        <v>7923</v>
      </c>
      <c r="F172" s="106"/>
      <c r="G172" s="106" t="s">
        <v>7924</v>
      </c>
      <c r="H172" s="106" t="s">
        <v>7925</v>
      </c>
      <c r="I172" s="104" t="s">
        <v>7479</v>
      </c>
      <c r="J172" s="105">
        <f>VLOOKUP(Tabela2[[#This Row],[SIEMA]],Siema2025,2,FALSE)</f>
        <v>45731</v>
      </c>
      <c r="K172" s="105" t="str">
        <f>VLOOKUP(Tabela2[[#This Row],[SIEMA]],Siema2025,16,FALSE)</f>
        <v>Sábado</v>
      </c>
      <c r="L172" s="106" t="str">
        <f>IF(Tabela2[[#This Row],[Data]]="","Sem Informação",VLOOKUP(MONTH(Tabela2[[#This Row],[Data]]),'[1]Validação de dados'!$I$1:$J$13,2,0))</f>
        <v>Março</v>
      </c>
      <c r="M172" s="104">
        <f>YEAR(Tabela2[[#This Row],[Data]])</f>
        <v>2025</v>
      </c>
      <c r="N172" s="105" t="str">
        <f>VLOOKUP(Tabela2[[#This Row],[SIEMA]],Siema2025,17,FALSE)</f>
        <v>Vespertino</v>
      </c>
      <c r="O172" s="105" t="str">
        <f>VLOOKUP(Tabela2[[#This Row],[SIEMA]],Siema2025,5,FALSE)</f>
        <v>Plataforma</v>
      </c>
      <c r="P172" s="104" t="str">
        <f>VLOOKUP(Tabela2[[#This Row],[SIEMA]],Siema2025,21,FALSE)</f>
        <v>PLATAFORMA PCB-01 DE CAIOBA</v>
      </c>
      <c r="Q172" s="104" t="s">
        <v>7094</v>
      </c>
      <c r="R172" s="104" t="s">
        <v>7926</v>
      </c>
      <c r="S172" s="107" t="s">
        <v>7927</v>
      </c>
      <c r="T172" s="104" t="str">
        <f>VLOOKUP(Tabela2[[#This Row],[SIEMA]],Siema2025,11,FALSE)</f>
        <v>0.000158</v>
      </c>
      <c r="U172" s="104" t="str">
        <f>VLOOKUP(Tabela2[[#This Row],[SIEMA]],Siema2025,12,FALSE)</f>
        <v>M3</v>
      </c>
      <c r="V172" s="104" t="s">
        <v>7472</v>
      </c>
      <c r="W172" s="104"/>
      <c r="X172" s="113"/>
      <c r="Y172" s="109" t="str">
        <f>IF(W172="","", IF(W172="NC","", IF(W172="NE","", IF(W172="NA","",IFERROR(VLOOKUP(W172,Produtos!$A$1:$C$2319,2,FALSE),"Não Cadastrado")))))</f>
        <v/>
      </c>
      <c r="Z172" s="104"/>
      <c r="AA172" s="104"/>
      <c r="AB172" s="104" t="str">
        <f>IF(W172="","",IF(ISNUMBER(W172)=FALSE,"Não se aplica",IFERROR(VLOOKUP(W172,Produtos!$A$1:$C$2319,3,FALSE),"Não Cadastrado")))</f>
        <v/>
      </c>
      <c r="AC172" s="104"/>
      <c r="AD172" s="108"/>
      <c r="AE172" s="107" t="str">
        <f>IF(AC172="","", IF(AC172="NC","", IF(AC172="NE","", IF(AC172="NA","",IFERROR(VLOOKUP(AC172,Produtos!$A$1:$C$2319,2,FALSE),"Não Cadastrado")))))</f>
        <v/>
      </c>
      <c r="AF172" s="104"/>
      <c r="AG172" s="104"/>
      <c r="AH172" s="104" t="str">
        <f>IF(AC172="","",IF(ISNUMBER(AC172)=FALSE,"Não se aplica",IFERROR(VLOOKUP(AC172,Produtos!$A$1:$C$2319,3,FALSE),"Não Cadastrado")))</f>
        <v/>
      </c>
      <c r="AI172" s="104"/>
      <c r="AJ172" s="104" t="str">
        <f>VLOOKUP(Tabela2[[#This Row],[SIEMA]],Siema2025,26,FALSE)</f>
        <v>Incremento do volume da contenção por ação de chuvas.</v>
      </c>
      <c r="AK172" s="107" t="s">
        <v>7112</v>
      </c>
      <c r="AL172" s="107"/>
      <c r="AM172" s="107"/>
      <c r="AN172" s="108" t="str">
        <f>VLOOKUP(Tabela2[[#This Row],[SIEMA]],Siema2025,51,FALSE)</f>
        <v/>
      </c>
      <c r="AO172" s="108" t="str">
        <f>VLOOKUP(Tabela2[[#This Row],[SIEMA]],Siema2025,53,FALSE)</f>
        <v/>
      </c>
      <c r="AP172" s="108" t="str">
        <f>VLOOKUP(Tabela2[[#This Row],[SIEMA]],Siema2025,55,FALSE)</f>
        <v/>
      </c>
      <c r="AQ172" s="108" t="str">
        <f>VLOOKUP(Tabela2[[#This Row],[SIEMA]],Siema2025,57,FALSE)</f>
        <v/>
      </c>
      <c r="AR172" s="108" t="str">
        <f>VLOOKUP(Tabela2[[#This Row],[SIEMA]],Siema2025,59,FALSE)</f>
        <v/>
      </c>
      <c r="AS172" s="108" t="str">
        <f>VLOOKUP(Tabela2[[#This Row],[SIEMA]],Siema2025,61,FALSE)</f>
        <v>X</v>
      </c>
      <c r="AT172" s="108" t="str">
        <f>VLOOKUP(Tabela2[[#This Row],[SIEMA]],Siema2025,63,FALSE)</f>
        <v/>
      </c>
      <c r="AU172" s="108" t="str">
        <f>VLOOKUP(Tabela2[[#This Row],[SIEMA]],Siema2025,65,FALSE)</f>
        <v/>
      </c>
      <c r="AV172" s="108" t="str">
        <f>VLOOKUP(Tabela2[[#This Row],[SIEMA]],Siema2025,67,FALSE)</f>
        <v/>
      </c>
      <c r="AW172" s="108" t="str">
        <f>VLOOKUP(Tabela2[[#This Row],[SIEMA]],Siema2025,69,FALSE)</f>
        <v/>
      </c>
      <c r="AX172" s="108" t="str">
        <f>VLOOKUP(Tabela2[[#This Row],[SIEMA]],Siema2025,71,FALSE)</f>
        <v/>
      </c>
      <c r="AY172" s="108" t="str">
        <f>VLOOKUP(Tabela2[[#This Row],[SIEMA]],Siema2025,73,FALSE)</f>
        <v/>
      </c>
      <c r="AZ172" s="108" t="str">
        <f>VLOOKUP(Tabela2[[#This Row],[SIEMA]],Siema2025,75,FALSE)</f>
        <v/>
      </c>
      <c r="BA172" s="108" t="str">
        <f>VLOOKUP(Tabela2[[#This Row],[SIEMA]],Siema2025,77,FALSE)</f>
        <v/>
      </c>
      <c r="BB172" s="108" t="str">
        <f>VLOOKUP(Tabela2[[#This Row],[SIEMA]],Siema2025,79,FALSE)</f>
        <v/>
      </c>
      <c r="BC172" s="108" t="str">
        <f>IF(Tabela2[[#This Row],[Outro(s) ]] = "X", "PREENCHER","NA")</f>
        <v>NA</v>
      </c>
      <c r="BD172" s="108" t="str">
        <f>VLOOKUP(Tabela2[[#This Row],[SIEMA]],Siema2025,82,FALSE)</f>
        <v/>
      </c>
      <c r="BE172" s="108" t="str">
        <f>VLOOKUP(Tabela2[[#This Row],[SIEMA]],Siema2025,81,FALSE)</f>
        <v/>
      </c>
      <c r="BF172" s="110" t="str">
        <f>VLOOKUP(Tabela2[[#This Row],[SIEMA]],Siema2025,28,FALSE)</f>
        <v>Petrobras</v>
      </c>
      <c r="BG172" s="110"/>
      <c r="BH172" s="111" t="str">
        <f>VLOOKUP(Tabela2[[#This Row],[SIEMA]],Siema2025,29,FALSE)</f>
        <v>33000167057723</v>
      </c>
      <c r="BI172" s="112" t="str">
        <f>VLOOKUP(Tabela2[[#This Row],[SIEMA]],Siema2025,107,FALSE)</f>
        <v>Não</v>
      </c>
      <c r="BJ172" s="107" t="s">
        <v>7099</v>
      </c>
      <c r="BK172" s="104" t="s">
        <v>2696</v>
      </c>
      <c r="BL172" s="140">
        <v>45799</v>
      </c>
      <c r="BM172" s="108">
        <f ca="1">IF(Tabela2[[#This Row],[Data de atendimento do Ibama (considerar o primeiro documento/ação)]]="",_xlfn.DAYS(TODAY(),J172),_xlfn.DAYS(Tabela2[[#This Row],[Data de atendimento do Ibama (considerar o primeiro documento/ação)]],J172))</f>
        <v>68</v>
      </c>
      <c r="BN172" s="108" t="str">
        <f>IF(Tabela2[[#This Row],[Atendido pelo Ibama ("Não" ou "Sim")]]="Não","Preencher", IF(Tabela2[[#This Row],[Atendido pelo Ibama ("Não" ou "Sim")]]="Sim","NA",""))</f>
        <v>NA</v>
      </c>
      <c r="BO172" s="114" t="s">
        <v>7286</v>
      </c>
      <c r="BP172" s="108" t="str">
        <f>IF(Tabela2[[#This Row],[Forma de atendimento (primeiro documento/ação)]]= "Outros (especificar)", "PREENCHER","NA")</f>
        <v>NA</v>
      </c>
      <c r="BQ172" s="106" t="s">
        <v>123</v>
      </c>
      <c r="BR172" s="108" t="str">
        <f>IF(Tabela2[[#This Row],[Equipe do Ibama foi a campo? Houve sobrevoo do Poseidon?]] = "Sim", "PREENCHER","NA")</f>
        <v>NA</v>
      </c>
      <c r="BS172" s="108" t="str">
        <f>IF(Tabela2[[#This Row],[Se sim, foi emitida Ordem de Emergência? (informações vinculada à coluna CK)]] = "Sim", "PREENCHER","NA")</f>
        <v>NA</v>
      </c>
      <c r="BT172" s="108" t="s">
        <v>7101</v>
      </c>
      <c r="BU172" s="108" t="s">
        <v>123</v>
      </c>
      <c r="BV172" s="108" t="s">
        <v>123</v>
      </c>
      <c r="BW172" s="108" t="s">
        <v>123</v>
      </c>
      <c r="BX172" s="106"/>
      <c r="BY172" s="140"/>
      <c r="BZ172" s="104" t="str">
        <f>IF(Tabela2[[#This Row],[Data do documento de encerramento]]="NA","NA",IF(Tabela2[[#This Row],[Data do documento de encerramento]]="","Pendente de conclusão/ encerramento",_xlfn.DAYS(Tabela2[[#This Row],[Data do documento de encerramento]],J172)))</f>
        <v>Pendente de conclusão/ encerramento</v>
      </c>
      <c r="CA172" s="107"/>
      <c r="CB172" s="107"/>
      <c r="CC172" s="115" t="s">
        <v>7628</v>
      </c>
      <c r="CD172" s="107" t="s">
        <v>123</v>
      </c>
      <c r="CE172" s="107" t="s">
        <v>123</v>
      </c>
      <c r="CF172" s="107" t="s">
        <v>7141</v>
      </c>
    </row>
    <row r="173" spans="1:84">
      <c r="A173" s="169">
        <v>202531728824</v>
      </c>
      <c r="B173" s="170" t="s">
        <v>7928</v>
      </c>
      <c r="C173" s="108" t="str">
        <f>VLOOKUP(Tabela2[[#This Row],[SIEMA]],Siema2025,4,FALSE)</f>
        <v xml:space="preserve"> null</v>
      </c>
      <c r="D173" s="106" t="str">
        <f>VLOOKUP(Tabela2[[#This Row],[SIEMA]],Siema2025,3,FALSE)</f>
        <v xml:space="preserve">null </v>
      </c>
      <c r="E173" s="106" t="str">
        <f>VLOOKUP(Tabela2[[#This Row],[SIEMA]],Siema2025,20,FALSE)</f>
        <v>Linha de injeção do 7-CP-1144-SE, Carmópolis-SE</v>
      </c>
      <c r="F173" s="106"/>
      <c r="G173" s="106"/>
      <c r="H173" s="106"/>
      <c r="I173" s="104" t="str">
        <f>VLOOKUP(Tabela2[[#This Row],[SIEMA]],Siema2025,19,FALSE)</f>
        <v/>
      </c>
      <c r="J173" s="105">
        <f>VLOOKUP(Tabela2[[#This Row],[SIEMA]],Siema2025,2,FALSE)</f>
        <v>45731</v>
      </c>
      <c r="K173" s="105" t="str">
        <f>VLOOKUP(Tabela2[[#This Row],[SIEMA]],Siema2025,16,FALSE)</f>
        <v>Sábado</v>
      </c>
      <c r="L173" s="106" t="str">
        <f>IF(Tabela2[[#This Row],[Data]]="","Sem Informação",VLOOKUP(MONTH(Tabela2[[#This Row],[Data]]),'[1]Validação de dados'!$I$1:$J$13,2,0))</f>
        <v>Março</v>
      </c>
      <c r="M173" s="104">
        <f>YEAR(Tabela2[[#This Row],[Data]])</f>
        <v>2025</v>
      </c>
      <c r="N173" s="105" t="str">
        <f>VLOOKUP(Tabela2[[#This Row],[SIEMA]],Siema2025,17,FALSE)</f>
        <v>Madrugada</v>
      </c>
      <c r="O173" s="105" t="s">
        <v>145</v>
      </c>
      <c r="P173" s="104" t="str">
        <f>VLOOKUP(Tabela2[[#This Row],[SIEMA]],Siema2025,21,FALSE)</f>
        <v>Descarga significante de água de injeção
Perda de contenção primária significante de água de injeção</v>
      </c>
      <c r="Q173" s="104" t="str">
        <f>VLOOKUP(Tabela2[[#This Row],[SIEMA]],Siema2025,7,FALSE)</f>
        <v/>
      </c>
      <c r="R173" s="104" t="s">
        <v>7929</v>
      </c>
      <c r="S173" s="107" t="str">
        <f>IF(Q173="","", IF(Q173="NC","", IF(Q173="NE","", IF(Q173="NA","",IFERROR(VLOOKUP(Q173,Produtos!$A$1:$C$2319,2,FALSE),"Não Cadastrado")))))</f>
        <v/>
      </c>
      <c r="T173" s="104" t="str">
        <f>VLOOKUP(Tabela2[[#This Row],[SIEMA]],Siema2025,11,FALSE)</f>
        <v>4.81</v>
      </c>
      <c r="U173" s="104" t="str">
        <f>VLOOKUP(Tabela2[[#This Row],[SIEMA]],Siema2025,12,FALSE)</f>
        <v>M3</v>
      </c>
      <c r="V173" s="104" t="str">
        <f>IF(Q173="","",IF(ISNUMBER(Q173)=FALSE,"Não se aplica",IFERROR(VLOOKUP(Q173,Produtos!$A$1:$C$2319,3,FALSE),"Não Cadastrado")))</f>
        <v/>
      </c>
      <c r="W173" s="104" t="str">
        <f>VLOOKUP(Tabela2[[#This Row],[SIEMA]],Siema2025,10,FALSE)</f>
        <v>Água de injeção</v>
      </c>
      <c r="X173" s="113" t="str">
        <f>IF(Tabela2[[#This Row],[Origem do acidente]] = "Plataforma", "PREENCHER","NA")</f>
        <v>NA</v>
      </c>
      <c r="Y173" s="109" t="str">
        <f>IF(W173="","", IF(W173="NC","", IF(W173="NE","", IF(W173="NA","",IFERROR(VLOOKUP(W173,Produtos!$A$1:$C$2319,2,FALSE),"Não Cadastrado")))))</f>
        <v>Não Cadastrado</v>
      </c>
      <c r="Z173" s="104" t="str">
        <f>VLOOKUP(Tabela2[[#This Row],[SIEMA]],Siema2025,11,FALSE)</f>
        <v>4.81</v>
      </c>
      <c r="AA173" s="104" t="str">
        <f>VLOOKUP(Tabela2[[#This Row],[SIEMA]],Siema2025,12,FALSE)</f>
        <v>M3</v>
      </c>
      <c r="AB173" s="104" t="str">
        <f>IF(W173="","",IF(ISNUMBER(W173)=FALSE,"Não se aplica",IFERROR(VLOOKUP(W173,Produtos!$A$1:$C$2319,3,FALSE),"Não Cadastrado")))</f>
        <v>Não se aplica</v>
      </c>
      <c r="AC173" s="104"/>
      <c r="AD173" s="108" t="str">
        <f>IF(Tabela2[[#This Row],[Origem do acidente]] = "Plataforma", "PREENCHER","NA")</f>
        <v>NA</v>
      </c>
      <c r="AE173" s="107" t="str">
        <f>IF(AC173="","", IF(AC173="NC","", IF(AC173="NE","", IF(AC173="NA","",IFERROR(VLOOKUP(AC173,Produtos!$A$1:$C$2319,2,FALSE),"Não Cadastrado")))))</f>
        <v/>
      </c>
      <c r="AF173" s="104"/>
      <c r="AG173" s="104"/>
      <c r="AH173" s="104" t="str">
        <f>IF(AC173="","",IF(ISNUMBER(AC173)=FALSE,"Não se aplica",IFERROR(VLOOKUP(AC173,Produtos!$A$1:$C$2319,3,FALSE),"Não Cadastrado")))</f>
        <v/>
      </c>
      <c r="AI173" s="104"/>
      <c r="AJ173" s="104" t="str">
        <f>VLOOKUP(Tabela2[[#This Row],[SIEMA]],Siema2025,26,FALSE)</f>
        <v>Falha de integridade em linha de fibra</v>
      </c>
      <c r="AK173" s="107"/>
      <c r="AL173" s="107"/>
      <c r="AM173" s="107"/>
      <c r="AN173" s="108" t="str">
        <f>VLOOKUP(Tabela2[[#This Row],[SIEMA]],Siema2025,51,FALSE)</f>
        <v/>
      </c>
      <c r="AO173" s="108" t="str">
        <f>VLOOKUP(Tabela2[[#This Row],[SIEMA]],Siema2025,53,FALSE)</f>
        <v/>
      </c>
      <c r="AP173" s="108" t="str">
        <f>VLOOKUP(Tabela2[[#This Row],[SIEMA]],Siema2025,55,FALSE)</f>
        <v/>
      </c>
      <c r="AQ173" s="108" t="str">
        <f>VLOOKUP(Tabela2[[#This Row],[SIEMA]],Siema2025,57,FALSE)</f>
        <v/>
      </c>
      <c r="AR173" s="108" t="str">
        <f>VLOOKUP(Tabela2[[#This Row],[SIEMA]],Siema2025,59,FALSE)</f>
        <v/>
      </c>
      <c r="AS173" s="108" t="str">
        <f>VLOOKUP(Tabela2[[#This Row],[SIEMA]],Siema2025,61,FALSE)</f>
        <v/>
      </c>
      <c r="AT173" s="108" t="str">
        <f>VLOOKUP(Tabela2[[#This Row],[SIEMA]],Siema2025,63,FALSE)</f>
        <v/>
      </c>
      <c r="AU173" s="108" t="str">
        <f>VLOOKUP(Tabela2[[#This Row],[SIEMA]],Siema2025,65,FALSE)</f>
        <v>X</v>
      </c>
      <c r="AV173" s="108" t="str">
        <f>VLOOKUP(Tabela2[[#This Row],[SIEMA]],Siema2025,67,FALSE)</f>
        <v/>
      </c>
      <c r="AW173" s="108" t="str">
        <f>VLOOKUP(Tabela2[[#This Row],[SIEMA]],Siema2025,69,FALSE)</f>
        <v/>
      </c>
      <c r="AX173" s="108" t="str">
        <f>VLOOKUP(Tabela2[[#This Row],[SIEMA]],Siema2025,71,FALSE)</f>
        <v/>
      </c>
      <c r="AY173" s="108" t="str">
        <f>VLOOKUP(Tabela2[[#This Row],[SIEMA]],Siema2025,73,FALSE)</f>
        <v/>
      </c>
      <c r="AZ173" s="108" t="str">
        <f>VLOOKUP(Tabela2[[#This Row],[SIEMA]],Siema2025,75,FALSE)</f>
        <v/>
      </c>
      <c r="BA173" s="108" t="str">
        <f>VLOOKUP(Tabela2[[#This Row],[SIEMA]],Siema2025,77,FALSE)</f>
        <v/>
      </c>
      <c r="BB173" s="108" t="str">
        <f>VLOOKUP(Tabela2[[#This Row],[SIEMA]],Siema2025,79,FALSE)</f>
        <v/>
      </c>
      <c r="BC173" s="108" t="str">
        <f>IF(Tabela2[[#This Row],[Outro(s) ]] = "X", "PREENCHER","NA")</f>
        <v>NA</v>
      </c>
      <c r="BD173" s="108" t="str">
        <f>VLOOKUP(Tabela2[[#This Row],[SIEMA]],Siema2025,82,FALSE)</f>
        <v/>
      </c>
      <c r="BE173" s="108" t="str">
        <f>VLOOKUP(Tabela2[[#This Row],[SIEMA]],Siema2025,81,FALSE)</f>
        <v/>
      </c>
      <c r="BF173" s="110" t="str">
        <f>VLOOKUP(Tabela2[[#This Row],[SIEMA]],Siema2025,28,FALSE)</f>
        <v>CARMO ENERGY S.A.</v>
      </c>
      <c r="BG173" s="110"/>
      <c r="BH173" s="111" t="str">
        <f>VLOOKUP(Tabela2[[#This Row],[SIEMA]],Siema2025,29,FALSE)</f>
        <v>41955491000101</v>
      </c>
      <c r="BI173" s="112" t="str">
        <f>VLOOKUP(Tabela2[[#This Row],[SIEMA]],Siema2025,107,FALSE)</f>
        <v>Não</v>
      </c>
      <c r="BJ173" s="107"/>
      <c r="BK173" s="104"/>
      <c r="BL173" s="140"/>
      <c r="BM173" s="108">
        <f ca="1">IF(Tabela2[[#This Row],[Data de atendimento do Ibama (considerar o primeiro documento/ação)]]="",_xlfn.DAYS(TODAY(),J173),_xlfn.DAYS(Tabela2[[#This Row],[Data de atendimento do Ibama (considerar o primeiro documento/ação)]],J173))</f>
        <v>499</v>
      </c>
      <c r="BN173" s="108" t="str">
        <f>IF(Tabela2[[#This Row],[Atendido pelo Ibama ("Não" ou "Sim")]]="Não","Preencher", IF(Tabela2[[#This Row],[Atendido pelo Ibama ("Não" ou "Sim")]]="Sim","NA",""))</f>
        <v/>
      </c>
      <c r="BO173" s="114"/>
      <c r="BP173" s="108" t="str">
        <f>IF(Tabela2[[#This Row],[Forma de atendimento (primeiro documento/ação)]]= "Outros (especificar)", "PREENCHER","NA")</f>
        <v>NA</v>
      </c>
      <c r="BQ173" s="106"/>
      <c r="BR173" s="108" t="str">
        <f>IF(Tabela2[[#This Row],[Equipe do Ibama foi a campo? Houve sobrevoo do Poseidon?]] = "Sim", "PREENCHER","NA")</f>
        <v>NA</v>
      </c>
      <c r="BS173" s="108" t="str">
        <f>IF(Tabela2[[#This Row],[Se sim, foi emitida Ordem de Emergência? (informações vinculada à coluna CK)]] = "Sim", "PREENCHER","NA")</f>
        <v>NA</v>
      </c>
      <c r="BT173" s="108" t="str">
        <f>IF(Tabela2[[#This Row],[Foi elaborado Relatório de Vistoria pelo Ibama? (informações vinculada à coluna CK)]] = "Sim", "PREENCHER","NA")</f>
        <v>NA</v>
      </c>
      <c r="BU173" s="108" t="str">
        <f>IF(Tabela2[[#This Row],[Houve envio de Informações Pós-acidente (preencher "não se aplica" quando de competência estadual/municipal)]] = "Sim", "PREENCHER","NA")</f>
        <v>NA</v>
      </c>
      <c r="BV173" s="108" t="str">
        <f>IF(Tabela2[[#This Row],[Houve avaliação das informações pós-acidente solicitadas/enviadas?]] = "Sim", "PREENCHER","NA")</f>
        <v>NA</v>
      </c>
      <c r="BW173" s="108" t="str">
        <f>IF(Tabela2[[#This Row],[O Ibama aguarda resposta da empresa/OEMA, etc?]] = "Sim", "PREENCHER","NA")</f>
        <v>NA</v>
      </c>
      <c r="BX173" s="106"/>
      <c r="BY173" s="140"/>
      <c r="BZ173" s="104" t="str">
        <f>IF(Tabela2[[#This Row],[Data do documento de encerramento]]="NA","NA",IF(Tabela2[[#This Row],[Data do documento de encerramento]]="","Pendente de conclusão/ encerramento",_xlfn.DAYS(Tabela2[[#This Row],[Data do documento de encerramento]],J173)))</f>
        <v>Pendente de conclusão/ encerramento</v>
      </c>
      <c r="CA173" s="107"/>
      <c r="CB173" s="107"/>
      <c r="CC173" s="107"/>
      <c r="CD173" s="107"/>
      <c r="CE173" s="107"/>
      <c r="CF173" s="107"/>
    </row>
    <row r="174" spans="1:84" ht="45.75">
      <c r="A174" s="169">
        <v>202531757644</v>
      </c>
      <c r="B174" s="171" t="s">
        <v>7930</v>
      </c>
      <c r="C174" s="108" t="str">
        <f>VLOOKUP(Tabela2[[#This Row],[SIEMA]],Siema2025,4,FALSE)</f>
        <v xml:space="preserve"> PR</v>
      </c>
      <c r="D174" s="106" t="str">
        <f>VLOOKUP(Tabela2[[#This Row],[SIEMA]],Siema2025,3,FALSE)</f>
        <v xml:space="preserve">Campina Grande do Sul </v>
      </c>
      <c r="E174" s="106" t="s">
        <v>7184</v>
      </c>
      <c r="F174" s="106" t="s">
        <v>7931</v>
      </c>
      <c r="G174" s="106" t="s">
        <v>7932</v>
      </c>
      <c r="H174" s="106" t="s">
        <v>7933</v>
      </c>
      <c r="I174" s="104" t="s">
        <v>7120</v>
      </c>
      <c r="J174" s="105">
        <f>VLOOKUP(Tabela2[[#This Row],[SIEMA]],Siema2025,2,FALSE)</f>
        <v>45731</v>
      </c>
      <c r="K174" s="105" t="str">
        <f>VLOOKUP(Tabela2[[#This Row],[SIEMA]],Siema2025,16,FALSE)</f>
        <v>Sábado</v>
      </c>
      <c r="L174" s="106" t="str">
        <f>IF(Tabela2[[#This Row],[Data]]="","Sem Informação",VLOOKUP(MONTH(Tabela2[[#This Row],[Data]]),'[1]Validação de dados'!$I$1:$J$13,2,0))</f>
        <v>Março</v>
      </c>
      <c r="M174" s="104">
        <f>YEAR(Tabela2[[#This Row],[Data]])</f>
        <v>2025</v>
      </c>
      <c r="N174" s="105" t="str">
        <f>VLOOKUP(Tabela2[[#This Row],[SIEMA]],Siema2025,17,FALSE)</f>
        <v>Noturno</v>
      </c>
      <c r="O174" s="105" t="str">
        <f>VLOOKUP(Tabela2[[#This Row],[SIEMA]],Siema2025,5,FALSE)</f>
        <v>Rodovia</v>
      </c>
      <c r="P174" s="104" t="str">
        <f>VLOOKUP(Tabela2[[#This Row],[SIEMA]],Siema2025,21,FALSE)</f>
        <v/>
      </c>
      <c r="Q174" s="104">
        <v>2218</v>
      </c>
      <c r="R174" s="104" t="str">
        <f>VLOOKUP(Tabela2[[#This Row],[SIEMA]],Siema2025,10,FALSE)</f>
        <v/>
      </c>
      <c r="S174" s="107" t="str">
        <f>IF(Q174="","", IF(Q174="NC","", IF(Q174="NE","", IF(Q174="NA","",IFERROR(VLOOKUP(Q174,Produtos!$A$1:$C$2319,2,FALSE),"Não Cadastrado")))))</f>
        <v>ÁCIDO ACRÍLICO, ESTABILIZADO</v>
      </c>
      <c r="T174" s="104" t="s">
        <v>6834</v>
      </c>
      <c r="U174" s="104" t="s">
        <v>7062</v>
      </c>
      <c r="V174" s="104">
        <f>IF(Q174="","",IF(ISNUMBER(Q174)=FALSE,"Não se aplica",IFERROR(VLOOKUP(Q174,Produtos!$A$1:$C$2319,3,FALSE),"Não Cadastrado")))</f>
        <v>8</v>
      </c>
      <c r="W174" s="104">
        <v>1202</v>
      </c>
      <c r="X174" s="113" t="str">
        <f>IF(Tabela2[[#This Row],[Origem do acidente]] = "Plataforma", "PREENCHER","NA")</f>
        <v>NA</v>
      </c>
      <c r="Y174" s="109" t="str">
        <f>IF(W174="","", IF(W174="NC","", IF(W174="NE","", IF(W174="NA","",IFERROR(VLOOKUP(W174,Produtos!$A$1:$C$2319,2,FALSE),"Não Cadastrado")))))</f>
        <v>GASÓLEO ou ÓLEO DIESEL ou ÓLEO PARA AQUECIMENTO, LEVE</v>
      </c>
      <c r="Z174" s="104" t="s">
        <v>6834</v>
      </c>
      <c r="AA174" s="104" t="s">
        <v>7062</v>
      </c>
      <c r="AB174" s="104">
        <f>IF(W174="","",IF(ISNUMBER(W174)=FALSE,"Não se aplica",IFERROR(VLOOKUP(W174,Produtos!$A$1:$C$2319,3,FALSE),"Não Cadastrado")))</f>
        <v>3</v>
      </c>
      <c r="AC174" s="104"/>
      <c r="AD174" s="108" t="str">
        <f>IF(Tabela2[[#This Row],[Origem do acidente]] = "Plataforma", "PREENCHER","NA")</f>
        <v>NA</v>
      </c>
      <c r="AE174" s="107" t="str">
        <f>IF(AC174="","", IF(AC174="NC","", IF(AC174="NE","", IF(AC174="NA","",IFERROR(VLOOKUP(AC174,Produtos!$A$1:$C$2319,2,FALSE),"Não Cadastrado")))))</f>
        <v/>
      </c>
      <c r="AF174" s="104"/>
      <c r="AG174" s="104"/>
      <c r="AH174" s="104" t="str">
        <f>IF(AC174="","",IF(ISNUMBER(AC174)=FALSE,"Não se aplica",IFERROR(VLOOKUP(AC174,Produtos!$A$1:$C$2319,3,FALSE),"Não Cadastrado")))</f>
        <v/>
      </c>
      <c r="AI174" s="104"/>
      <c r="AJ174" s="104" t="s">
        <v>7934</v>
      </c>
      <c r="AK174" s="107" t="s">
        <v>7311</v>
      </c>
      <c r="AL174" s="107" t="s">
        <v>7617</v>
      </c>
      <c r="AM174" s="107" t="s">
        <v>7381</v>
      </c>
      <c r="AN174" s="108" t="str">
        <f>VLOOKUP(Tabela2[[#This Row],[SIEMA]],Siema2025,51,FALSE)</f>
        <v/>
      </c>
      <c r="AO174" s="108" t="str">
        <f>VLOOKUP(Tabela2[[#This Row],[SIEMA]],Siema2025,53,FALSE)</f>
        <v/>
      </c>
      <c r="AP174" s="108" t="str">
        <f>VLOOKUP(Tabela2[[#This Row],[SIEMA]],Siema2025,55,FALSE)</f>
        <v/>
      </c>
      <c r="AQ174" s="108" t="str">
        <f>VLOOKUP(Tabela2[[#This Row],[SIEMA]],Siema2025,57,FALSE)</f>
        <v>X</v>
      </c>
      <c r="AR174" s="108" t="str">
        <f>VLOOKUP(Tabela2[[#This Row],[SIEMA]],Siema2025,59,FALSE)</f>
        <v/>
      </c>
      <c r="AS174" s="108" t="str">
        <f>VLOOKUP(Tabela2[[#This Row],[SIEMA]],Siema2025,61,FALSE)</f>
        <v/>
      </c>
      <c r="AT174" s="108" t="str">
        <f>VLOOKUP(Tabela2[[#This Row],[SIEMA]],Siema2025,63,FALSE)</f>
        <v/>
      </c>
      <c r="AU174" s="108" t="s">
        <v>7181</v>
      </c>
      <c r="AV174" s="108" t="str">
        <f>VLOOKUP(Tabela2[[#This Row],[SIEMA]],Siema2025,67,FALSE)</f>
        <v/>
      </c>
      <c r="AW174" s="108" t="s">
        <v>7181</v>
      </c>
      <c r="AX174" s="108" t="s">
        <v>7181</v>
      </c>
      <c r="AY174" s="108" t="str">
        <f>VLOOKUP(Tabela2[[#This Row],[SIEMA]],Siema2025,73,FALSE)</f>
        <v/>
      </c>
      <c r="AZ174" s="108" t="str">
        <f>VLOOKUP(Tabela2[[#This Row],[SIEMA]],Siema2025,75,FALSE)</f>
        <v/>
      </c>
      <c r="BA174" s="108" t="str">
        <f>VLOOKUP(Tabela2[[#This Row],[SIEMA]],Siema2025,77,FALSE)</f>
        <v/>
      </c>
      <c r="BB174" s="108" t="str">
        <f>VLOOKUP(Tabela2[[#This Row],[SIEMA]],Siema2025,79,FALSE)</f>
        <v/>
      </c>
      <c r="BC174" s="108" t="str">
        <f>IF(Tabela2[[#This Row],[Outro(s) ]] = "X", "PREENCHER","NA")</f>
        <v>NA</v>
      </c>
      <c r="BD174" s="108" t="str">
        <f>VLOOKUP(Tabela2[[#This Row],[SIEMA]],Siema2025,82,FALSE)</f>
        <v/>
      </c>
      <c r="BE174" s="108" t="str">
        <f>VLOOKUP(Tabela2[[#This Row],[SIEMA]],Siema2025,81,FALSE)</f>
        <v/>
      </c>
      <c r="BF174" s="110" t="str">
        <f>VLOOKUP(Tabela2[[#This Row],[SIEMA]],Siema2025,28,FALSE)</f>
        <v>GELOG</v>
      </c>
      <c r="BG174" s="110"/>
      <c r="BH174" s="111" t="str">
        <f>VLOOKUP(Tabela2[[#This Row],[SIEMA]],Siema2025,29,FALSE)</f>
        <v>05457125000169</v>
      </c>
      <c r="BI174" s="112" t="str">
        <f>VLOOKUP(Tabela2[[#This Row],[SIEMA]],Siema2025,107,FALSE)</f>
        <v>Não</v>
      </c>
      <c r="BJ174" s="107" t="s">
        <v>7099</v>
      </c>
      <c r="BK174" s="104" t="s">
        <v>2696</v>
      </c>
      <c r="BL174" s="166">
        <v>45838</v>
      </c>
      <c r="BM174" s="108">
        <f ca="1">IF(Tabela2[[#This Row],[Data de atendimento do Ibama (considerar o primeiro documento/ação)]]="",_xlfn.DAYS(TODAY(),J174),_xlfn.DAYS(Tabela2[[#This Row],[Data de atendimento do Ibama (considerar o primeiro documento/ação)]],J174))</f>
        <v>107</v>
      </c>
      <c r="BN174" s="108" t="str">
        <f>IF(Tabela2[[#This Row],[Atendido pelo Ibama ("Não" ou "Sim")]]="Não","Preencher", IF(Tabela2[[#This Row],[Atendido pelo Ibama ("Não" ou "Sim")]]="Sim","NA",""))</f>
        <v>NA</v>
      </c>
      <c r="BO174" s="114" t="s">
        <v>7100</v>
      </c>
      <c r="BP174" s="108" t="str">
        <f>IF(Tabela2[[#This Row],[Forma de atendimento (primeiro documento/ação)]]= "Outros (especificar)", "PREENCHER","NA")</f>
        <v>NA</v>
      </c>
      <c r="BQ174" s="106" t="s">
        <v>123</v>
      </c>
      <c r="BR174" s="108" t="str">
        <f>IF(Tabela2[[#This Row],[Equipe do Ibama foi a campo? Houve sobrevoo do Poseidon?]] = "Sim", "PREENCHER","NA")</f>
        <v>NA</v>
      </c>
      <c r="BS174" s="108" t="str">
        <f>IF(Tabela2[[#This Row],[Se sim, foi emitida Ordem de Emergência? (informações vinculada à coluna CK)]] = "Sim", "PREENCHER","NA")</f>
        <v>NA</v>
      </c>
      <c r="BT174" s="108" t="s">
        <v>7101</v>
      </c>
      <c r="BU174" s="108" t="s">
        <v>2696</v>
      </c>
      <c r="BV174" s="108" t="s">
        <v>123</v>
      </c>
      <c r="BW174" s="108" t="s">
        <v>2696</v>
      </c>
      <c r="BX174" s="106" t="s">
        <v>7102</v>
      </c>
      <c r="BY174" s="140">
        <v>46171</v>
      </c>
      <c r="BZ174" s="104">
        <f>IF(Tabela2[[#This Row],[Data do documento de encerramento]]="NA","NA",IF(Tabela2[[#This Row],[Data do documento de encerramento]]="","Pendente de conclusão/ encerramento",_xlfn.DAYS(Tabela2[[#This Row],[Data do documento de encerramento]],J174)))</f>
        <v>440</v>
      </c>
      <c r="CA174" s="107"/>
      <c r="CB174" s="107"/>
      <c r="CC174" s="107"/>
      <c r="CD174" s="107"/>
      <c r="CE174" s="107"/>
      <c r="CF174" s="107"/>
    </row>
    <row r="175" spans="1:84">
      <c r="A175" s="169">
        <v>202531761221</v>
      </c>
      <c r="B175" s="170" t="s">
        <v>7935</v>
      </c>
      <c r="C175" s="108" t="s">
        <v>7135</v>
      </c>
      <c r="D175" s="106" t="s">
        <v>637</v>
      </c>
      <c r="E175" s="106" t="s">
        <v>7250</v>
      </c>
      <c r="F175" s="106"/>
      <c r="G175" s="106" t="s">
        <v>7936</v>
      </c>
      <c r="H175" s="172" t="s">
        <v>7937</v>
      </c>
      <c r="I175" s="104" t="str">
        <f>VLOOKUP(Tabela2[[#This Row],[SIEMA]],Siema2025,19,FALSE)</f>
        <v>Campos</v>
      </c>
      <c r="J175" s="105">
        <f>VLOOKUP(Tabela2[[#This Row],[SIEMA]],Siema2025,2,FALSE)</f>
        <v>45731</v>
      </c>
      <c r="K175" s="105" t="str">
        <f>VLOOKUP(Tabela2[[#This Row],[SIEMA]],Siema2025,16,FALSE)</f>
        <v>Sábado</v>
      </c>
      <c r="L175" s="106" t="str">
        <f>IF(Tabela2[[#This Row],[Data]]="","Sem Informação",VLOOKUP(MONTH(Tabela2[[#This Row],[Data]]),'[1]Validação de dados'!$I$1:$J$13,2,0))</f>
        <v>Março</v>
      </c>
      <c r="M175" s="104">
        <f>YEAR(Tabela2[[#This Row],[Data]])</f>
        <v>2025</v>
      </c>
      <c r="N175" s="105" t="str">
        <f>VLOOKUP(Tabela2[[#This Row],[SIEMA]],Siema2025,17,FALSE)</f>
        <v>Vespertino</v>
      </c>
      <c r="O175" s="105" t="s">
        <v>7250</v>
      </c>
      <c r="P175" s="104" t="str">
        <f>VLOOKUP(Tabela2[[#This Row],[SIEMA]],Siema2025,21,FALSE)</f>
        <v>Constatação de mancha de origem indeterminada:
Detectada feição suspeita no monitoramento orbital realizado pelo Satélite Cosmo Skymed datado de 15/03/2025, aquisição 05h19, disponibilização 14h19 e interpretação às 14h33. Mobilizada a embarcação oil recovery para varredura no local. Às 16h53 a embarcação constatou uma mancha oleosa, coletou amostra e iniciou as ações de resposta por dispersão mecânica. Não foi realizado sobrevoo em virtude do horário. As ações de resposta seguiram até dispersão total da mancha, não havendo mais contato visual e nem detecção pelo radar de óleo da embarcação. No dia seguinte, 2 manchas foram detectadas no sobrevoo programado no sentido da modelagem de deriva, afastando-se da costa. Foram coletadas amostras e continuada as ações de resposta por dispersão mecânica. No final do dia nenhuma mancha foi mais avistada na área no sobrevoo realizado, sendo finalizadas as ações de resposta.</v>
      </c>
      <c r="Q175" s="104" t="s">
        <v>7409</v>
      </c>
      <c r="R175" s="104" t="str">
        <f>VLOOKUP(Tabela2[[#This Row],[SIEMA]],Siema2025,10,FALSE)</f>
        <v/>
      </c>
      <c r="S175" s="107" t="str">
        <f>IF(Q175="","", IF(Q175="NC","", IF(Q175="NE","", IF(Q175="NA","",IFERROR(VLOOKUP(Q175,Produtos!$A$1:$C$2319,2,FALSE),"Não Cadastrado")))))</f>
        <v/>
      </c>
      <c r="T175" s="104" t="str">
        <f>VLOOKUP(Tabela2[[#This Row],[SIEMA]],Siema2025,11,FALSE)</f>
        <v xml:space="preserve"> </v>
      </c>
      <c r="U175" s="104" t="str">
        <f>VLOOKUP(Tabela2[[#This Row],[SIEMA]],Siema2025,12,FALSE)</f>
        <v xml:space="preserve"> </v>
      </c>
      <c r="V175" s="104" t="str">
        <f>IF(Q175="","",IF(ISNUMBER(Q175)=FALSE,"Não se aplica",IFERROR(VLOOKUP(Q175,Produtos!$A$1:$C$2319,3,FALSE),"Não Cadastrado")))</f>
        <v>Não se aplica</v>
      </c>
      <c r="W175" s="104" t="str">
        <f>VLOOKUP(Tabela2[[#This Row],[SIEMA]],Siema2025,10,FALSE)</f>
        <v/>
      </c>
      <c r="X175" s="113" t="str">
        <f>IF(Tabela2[[#This Row],[Origem do acidente]] = "Plataforma", "PREENCHER","NA")</f>
        <v>NA</v>
      </c>
      <c r="Y175" s="109" t="str">
        <f>IF(W175="","", IF(W175="NC","", IF(W175="NE","", IF(W175="NA","",IFERROR(VLOOKUP(W175,Produtos!$A$1:$C$2319,2,FALSE),"Não Cadastrado")))))</f>
        <v/>
      </c>
      <c r="Z175" s="104" t="str">
        <f>VLOOKUP(Tabela2[[#This Row],[SIEMA]],Siema2025,11,FALSE)</f>
        <v xml:space="preserve"> </v>
      </c>
      <c r="AA175" s="104" t="str">
        <f>VLOOKUP(Tabela2[[#This Row],[SIEMA]],Siema2025,12,FALSE)</f>
        <v xml:space="preserve"> </v>
      </c>
      <c r="AB175" s="104" t="str">
        <f>IF(W175="","",IF(ISNUMBER(W175)=FALSE,"Não se aplica",IFERROR(VLOOKUP(W175,Produtos!$A$1:$C$2319,3,FALSE),"Não Cadastrado")))</f>
        <v/>
      </c>
      <c r="AC175" s="104"/>
      <c r="AD175" s="108" t="str">
        <f>IF(Tabela2[[#This Row],[Origem do acidente]] = "Plataforma", "PREENCHER","NA")</f>
        <v>NA</v>
      </c>
      <c r="AE175" s="107" t="str">
        <f>IF(AC175="","", IF(AC175="NC","", IF(AC175="NE","", IF(AC175="NA","",IFERROR(VLOOKUP(AC175,Produtos!$A$1:$C$2319,2,FALSE),"Não Cadastrado")))))</f>
        <v/>
      </c>
      <c r="AF175" s="104"/>
      <c r="AG175" s="104"/>
      <c r="AH175" s="104" t="str">
        <f>IF(AC175="","",IF(ISNUMBER(AC175)=FALSE,"Não se aplica",IFERROR(VLOOKUP(AC175,Produtos!$A$1:$C$2319,3,FALSE),"Não Cadastrado")))</f>
        <v/>
      </c>
      <c r="AI175" s="104"/>
      <c r="AJ175" s="104" t="str">
        <f>VLOOKUP(Tabela2[[#This Row],[SIEMA]],Siema2025,26,FALSE)</f>
        <v>Mancha de origem indeterminada.</v>
      </c>
      <c r="AK175" s="107"/>
      <c r="AL175" s="107"/>
      <c r="AM175" s="107"/>
      <c r="AN175" s="108" t="str">
        <f>VLOOKUP(Tabela2[[#This Row],[SIEMA]],Siema2025,51,FALSE)</f>
        <v/>
      </c>
      <c r="AO175" s="108" t="str">
        <f>VLOOKUP(Tabela2[[#This Row],[SIEMA]],Siema2025,53,FALSE)</f>
        <v/>
      </c>
      <c r="AP175" s="108" t="str">
        <f>VLOOKUP(Tabela2[[#This Row],[SIEMA]],Siema2025,55,FALSE)</f>
        <v/>
      </c>
      <c r="AQ175" s="108" t="str">
        <f>VLOOKUP(Tabela2[[#This Row],[SIEMA]],Siema2025,57,FALSE)</f>
        <v/>
      </c>
      <c r="AR175" s="108" t="str">
        <f>VLOOKUP(Tabela2[[#This Row],[SIEMA]],Siema2025,59,FALSE)</f>
        <v/>
      </c>
      <c r="AS175" s="108" t="str">
        <f>VLOOKUP(Tabela2[[#This Row],[SIEMA]],Siema2025,61,FALSE)</f>
        <v>X</v>
      </c>
      <c r="AT175" s="108" t="str">
        <f>VLOOKUP(Tabela2[[#This Row],[SIEMA]],Siema2025,63,FALSE)</f>
        <v/>
      </c>
      <c r="AU175" s="108" t="str">
        <f>VLOOKUP(Tabela2[[#This Row],[SIEMA]],Siema2025,65,FALSE)</f>
        <v/>
      </c>
      <c r="AV175" s="108" t="str">
        <f>VLOOKUP(Tabela2[[#This Row],[SIEMA]],Siema2025,67,FALSE)</f>
        <v/>
      </c>
      <c r="AW175" s="108" t="str">
        <f>VLOOKUP(Tabela2[[#This Row],[SIEMA]],Siema2025,69,FALSE)</f>
        <v/>
      </c>
      <c r="AX175" s="108" t="str">
        <f>VLOOKUP(Tabela2[[#This Row],[SIEMA]],Siema2025,71,FALSE)</f>
        <v/>
      </c>
      <c r="AY175" s="108" t="str">
        <f>VLOOKUP(Tabela2[[#This Row],[SIEMA]],Siema2025,73,FALSE)</f>
        <v/>
      </c>
      <c r="AZ175" s="108" t="str">
        <f>VLOOKUP(Tabela2[[#This Row],[SIEMA]],Siema2025,75,FALSE)</f>
        <v/>
      </c>
      <c r="BA175" s="108" t="str">
        <f>VLOOKUP(Tabela2[[#This Row],[SIEMA]],Siema2025,77,FALSE)</f>
        <v/>
      </c>
      <c r="BB175" s="108" t="str">
        <f>VLOOKUP(Tabela2[[#This Row],[SIEMA]],Siema2025,79,FALSE)</f>
        <v/>
      </c>
      <c r="BC175" s="108" t="str">
        <f>IF(Tabela2[[#This Row],[Outro(s) ]] = "X", "PREENCHER","NA")</f>
        <v>NA</v>
      </c>
      <c r="BD175" s="108" t="str">
        <f>VLOOKUP(Tabela2[[#This Row],[SIEMA]],Siema2025,82,FALSE)</f>
        <v/>
      </c>
      <c r="BE175" s="108" t="str">
        <f>VLOOKUP(Tabela2[[#This Row],[SIEMA]],Siema2025,81,FALSE)</f>
        <v/>
      </c>
      <c r="BF175" s="110" t="str">
        <f>VLOOKUP(Tabela2[[#This Row],[SIEMA]],Siema2025,28,FALSE)</f>
        <v>Petrobras</v>
      </c>
      <c r="BG175" s="110"/>
      <c r="BH175" s="111" t="str">
        <f>VLOOKUP(Tabela2[[#This Row],[SIEMA]],Siema2025,29,FALSE)</f>
        <v>33000167000454</v>
      </c>
      <c r="BI175" s="112" t="str">
        <f>VLOOKUP(Tabela2[[#This Row],[SIEMA]],Siema2025,107,FALSE)</f>
        <v>Não</v>
      </c>
      <c r="BJ175" s="107" t="s">
        <v>7099</v>
      </c>
      <c r="BK175" s="104" t="s">
        <v>2696</v>
      </c>
      <c r="BL175" s="140">
        <v>45749</v>
      </c>
      <c r="BM175" s="108">
        <f ca="1">IF(Tabela2[[#This Row],[Data de atendimento do Ibama (considerar o primeiro documento/ação)]]="",_xlfn.DAYS(TODAY(),J175),_xlfn.DAYS(Tabela2[[#This Row],[Data de atendimento do Ibama (considerar o primeiro documento/ação)]],J175))</f>
        <v>18</v>
      </c>
      <c r="BN175" s="108" t="str">
        <f>IF(Tabela2[[#This Row],[Atendido pelo Ibama ("Não" ou "Sim")]]="Não","Preencher", IF(Tabela2[[#This Row],[Atendido pelo Ibama ("Não" ou "Sim")]]="Sim","NA",""))</f>
        <v>NA</v>
      </c>
      <c r="BO175" s="114" t="s">
        <v>7138</v>
      </c>
      <c r="BP175" s="108" t="str">
        <f>IF(Tabela2[[#This Row],[Forma de atendimento (primeiro documento/ação)]]= "Outros (especificar)", "PREENCHER","NA")</f>
        <v>NA</v>
      </c>
      <c r="BQ175" s="106"/>
      <c r="BR175" s="108" t="str">
        <f>IF(Tabela2[[#This Row],[Equipe do Ibama foi a campo? Houve sobrevoo do Poseidon?]] = "Sim", "PREENCHER","NA")</f>
        <v>NA</v>
      </c>
      <c r="BS175" s="108" t="str">
        <f>IF(Tabela2[[#This Row],[Se sim, foi emitida Ordem de Emergência? (informações vinculada à coluna CK)]] = "Sim", "PREENCHER","NA")</f>
        <v>NA</v>
      </c>
      <c r="BT175" s="108" t="s">
        <v>7126</v>
      </c>
      <c r="BU175" s="108" t="s">
        <v>2696</v>
      </c>
      <c r="BV175" s="108" t="s">
        <v>123</v>
      </c>
      <c r="BW175" s="108" t="s">
        <v>123</v>
      </c>
      <c r="BX175" s="106"/>
      <c r="BY175" s="140"/>
      <c r="BZ175" s="104" t="str">
        <f>IF(Tabela2[[#This Row],[Data do documento de encerramento]]="NA","NA",IF(Tabela2[[#This Row],[Data do documento de encerramento]]="","Pendente de conclusão/ encerramento",_xlfn.DAYS(Tabela2[[#This Row],[Data do documento de encerramento]],J175)))</f>
        <v>Pendente de conclusão/ encerramento</v>
      </c>
      <c r="CA175" s="107"/>
      <c r="CB175" s="107"/>
      <c r="CC175" s="115"/>
      <c r="CD175" s="107"/>
      <c r="CE175" s="107"/>
      <c r="CF175" s="107"/>
    </row>
    <row r="176" spans="1:84" ht="106.5">
      <c r="A176" s="169">
        <v>202531732455</v>
      </c>
      <c r="B176" s="170" t="s">
        <v>7938</v>
      </c>
      <c r="C176" s="108" t="str">
        <f>VLOOKUP(Tabela2[[#This Row],[SIEMA]],Siema2025,4,FALSE)</f>
        <v xml:space="preserve"> ES</v>
      </c>
      <c r="D176" s="106" t="str">
        <f>VLOOKUP(Tabela2[[#This Row],[SIEMA]],Siema2025,3,FALSE)</f>
        <v xml:space="preserve">Sooretama </v>
      </c>
      <c r="E176" s="106" t="s">
        <v>7939</v>
      </c>
      <c r="F176" s="106" t="s">
        <v>7940</v>
      </c>
      <c r="G176" s="106" t="s">
        <v>7941</v>
      </c>
      <c r="H176" s="106" t="s">
        <v>7942</v>
      </c>
      <c r="I176" s="104" t="s">
        <v>7120</v>
      </c>
      <c r="J176" s="105">
        <f>VLOOKUP(Tabela2[[#This Row],[SIEMA]],Siema2025,2,FALSE)</f>
        <v>45732</v>
      </c>
      <c r="K176" s="105" t="str">
        <f>VLOOKUP(Tabela2[[#This Row],[SIEMA]],Siema2025,16,FALSE)</f>
        <v>Domingo</v>
      </c>
      <c r="L176" s="106" t="str">
        <f>IF(Tabela2[[#This Row],[Data]]="","Sem Informação",VLOOKUP(MONTH(Tabela2[[#This Row],[Data]]),'[1]Validação de dados'!$I$1:$J$13,2,0))</f>
        <v>Março</v>
      </c>
      <c r="M176" s="104">
        <f>YEAR(Tabela2[[#This Row],[Data]])</f>
        <v>2025</v>
      </c>
      <c r="N176" s="105" t="str">
        <f>VLOOKUP(Tabela2[[#This Row],[SIEMA]],Siema2025,17,FALSE)</f>
        <v>Madrugada</v>
      </c>
      <c r="O176" s="105" t="str">
        <f>VLOOKUP(Tabela2[[#This Row],[SIEMA]],Siema2025,5,FALSE)</f>
        <v>Rodovia</v>
      </c>
      <c r="P176" s="104" t="str">
        <f>VLOOKUP(Tabela2[[#This Row],[SIEMA]],Siema2025,21,FALSE)</f>
        <v>Carreta de transporte da Empresa Suzano caiu da ponte.</v>
      </c>
      <c r="Q176" s="104">
        <v>1202</v>
      </c>
      <c r="R176" s="104" t="s">
        <v>7796</v>
      </c>
      <c r="S176" s="107" t="str">
        <f>IF(Q176="","", IF(Q176="NC","", IF(Q176="NE","", IF(Q176="NA","",IFERROR(VLOOKUP(Q176,Produtos!$A$1:$C$2319,2,FALSE),"Não Cadastrado")))))</f>
        <v>GASÓLEO ou ÓLEO DIESEL ou ÓLEO PARA AQUECIMENTO, LEVE</v>
      </c>
      <c r="T176" s="104">
        <v>379.88</v>
      </c>
      <c r="U176" s="104" t="s">
        <v>648</v>
      </c>
      <c r="V176" s="104">
        <f>IF(Q176="","",IF(ISNUMBER(Q176)=FALSE,"Não se aplica",IFERROR(VLOOKUP(Q176,Produtos!$A$1:$C$2319,3,FALSE),"Não Cadastrado")))</f>
        <v>3</v>
      </c>
      <c r="W176" s="104" t="s">
        <v>7094</v>
      </c>
      <c r="X176" s="113" t="s">
        <v>7943</v>
      </c>
      <c r="Y176" s="109" t="str">
        <f>IF(W176="","", IF(W176="NC","", IF(W176="NE","", IF(W176="NA","",IFERROR(VLOOKUP(W176,Produtos!$A$1:$C$2319,2,FALSE),"Não Cadastrado")))))</f>
        <v/>
      </c>
      <c r="Z176" s="104">
        <v>40</v>
      </c>
      <c r="AA176" s="104" t="s">
        <v>648</v>
      </c>
      <c r="AB176" s="104" t="s">
        <v>7472</v>
      </c>
      <c r="AC176" s="104" t="s">
        <v>7094</v>
      </c>
      <c r="AD176" s="108" t="s">
        <v>7944</v>
      </c>
      <c r="AE176" s="107" t="str">
        <f>IF(AC176="","", IF(AC176="NC","", IF(AC176="NE","", IF(AC176="NA","",IFERROR(VLOOKUP(AC176,Produtos!$A$1:$C$2319,2,FALSE),"Não Cadastrado")))))</f>
        <v/>
      </c>
      <c r="AF176" s="104">
        <v>90</v>
      </c>
      <c r="AG176" s="104" t="s">
        <v>648</v>
      </c>
      <c r="AH176" s="104" t="s">
        <v>7094</v>
      </c>
      <c r="AI176" s="104"/>
      <c r="AJ176" s="104" t="str">
        <f>VLOOKUP(Tabela2[[#This Row],[SIEMA]],Siema2025,26,FALSE)</f>
        <v>Carreta VW 33.460 trafegava sobre a ponte sentido norte, quando por causas desconhecidas, o mesmo veio a se chocar no guarda corpo da ponte, saindo da pista pelo mesmo sentido, parando sobre o córrego.</v>
      </c>
      <c r="AK176" s="107" t="s">
        <v>7945</v>
      </c>
      <c r="AL176" s="107" t="s">
        <v>7180</v>
      </c>
      <c r="AM176" s="107"/>
      <c r="AN176" s="108" t="str">
        <f>VLOOKUP(Tabela2[[#This Row],[SIEMA]],Siema2025,51,FALSE)</f>
        <v/>
      </c>
      <c r="AO176" s="108" t="str">
        <f>VLOOKUP(Tabela2[[#This Row],[SIEMA]],Siema2025,53,FALSE)</f>
        <v/>
      </c>
      <c r="AP176" s="108" t="str">
        <f>VLOOKUP(Tabela2[[#This Row],[SIEMA]],Siema2025,55,FALSE)</f>
        <v/>
      </c>
      <c r="AQ176" s="108" t="str">
        <f>VLOOKUP(Tabela2[[#This Row],[SIEMA]],Siema2025,57,FALSE)</f>
        <v>X</v>
      </c>
      <c r="AR176" s="108" t="str">
        <f>VLOOKUP(Tabela2[[#This Row],[SIEMA]],Siema2025,59,FALSE)</f>
        <v/>
      </c>
      <c r="AS176" s="108" t="str">
        <f>VLOOKUP(Tabela2[[#This Row],[SIEMA]],Siema2025,61,FALSE)</f>
        <v/>
      </c>
      <c r="AT176" s="108" t="str">
        <f>VLOOKUP(Tabela2[[#This Row],[SIEMA]],Siema2025,63,FALSE)</f>
        <v/>
      </c>
      <c r="AU176" s="108" t="s">
        <v>7181</v>
      </c>
      <c r="AV176" s="108" t="str">
        <f>VLOOKUP(Tabela2[[#This Row],[SIEMA]],Siema2025,67,FALSE)</f>
        <v/>
      </c>
      <c r="AW176" s="108" t="str">
        <f>VLOOKUP(Tabela2[[#This Row],[SIEMA]],Siema2025,69,FALSE)</f>
        <v/>
      </c>
      <c r="AX176" s="108" t="str">
        <f>VLOOKUP(Tabela2[[#This Row],[SIEMA]],Siema2025,71,FALSE)</f>
        <v/>
      </c>
      <c r="AY176" s="108" t="str">
        <f>VLOOKUP(Tabela2[[#This Row],[SIEMA]],Siema2025,73,FALSE)</f>
        <v/>
      </c>
      <c r="AZ176" s="108" t="str">
        <f>VLOOKUP(Tabela2[[#This Row],[SIEMA]],Siema2025,75,FALSE)</f>
        <v/>
      </c>
      <c r="BA176" s="108" t="str">
        <f>VLOOKUP(Tabela2[[#This Row],[SIEMA]],Siema2025,77,FALSE)</f>
        <v/>
      </c>
      <c r="BB176" s="108" t="str">
        <f>VLOOKUP(Tabela2[[#This Row],[SIEMA]],Siema2025,79,FALSE)</f>
        <v/>
      </c>
      <c r="BC176" s="108" t="str">
        <f>IF(Tabela2[[#This Row],[Outro(s) ]] = "X", "PREENCHER","NA")</f>
        <v>NA</v>
      </c>
      <c r="BD176" s="108" t="str">
        <f>VLOOKUP(Tabela2[[#This Row],[SIEMA]],Siema2025,82,FALSE)</f>
        <v/>
      </c>
      <c r="BE176" s="108" t="str">
        <f>VLOOKUP(Tabela2[[#This Row],[SIEMA]],Siema2025,81,FALSE)</f>
        <v/>
      </c>
      <c r="BF176" s="110" t="s">
        <v>2003</v>
      </c>
      <c r="BG176" s="110"/>
      <c r="BH176" s="111" t="str">
        <f>VLOOKUP(Tabela2[[#This Row],[SIEMA]],Siema2025,29,FALSE)</f>
        <v>16404287000155</v>
      </c>
      <c r="BI176" s="112" t="s">
        <v>2696</v>
      </c>
      <c r="BJ176" s="107" t="s">
        <v>7099</v>
      </c>
      <c r="BK176" s="104" t="s">
        <v>2696</v>
      </c>
      <c r="BL176" s="140">
        <v>45733</v>
      </c>
      <c r="BM176" s="108">
        <f ca="1">IF(Tabela2[[#This Row],[Data de atendimento do Ibama (considerar o primeiro documento/ação)]]="",_xlfn.DAYS(TODAY(),J176),_xlfn.DAYS(Tabela2[[#This Row],[Data de atendimento do Ibama (considerar o primeiro documento/ação)]],J176))</f>
        <v>1</v>
      </c>
      <c r="BN176" s="108" t="str">
        <f>IF(Tabela2[[#This Row],[Atendido pelo Ibama ("Não" ou "Sim")]]="Não","Preencher", IF(Tabela2[[#This Row],[Atendido pelo Ibama ("Não" ou "Sim")]]="Sim","NA",""))</f>
        <v>NA</v>
      </c>
      <c r="BO176" s="114" t="s">
        <v>7286</v>
      </c>
      <c r="BP176" s="108" t="str">
        <f>IF(Tabela2[[#This Row],[Forma de atendimento (primeiro documento/ação)]]= "Outros (especificar)", "PREENCHER","NA")</f>
        <v>NA</v>
      </c>
      <c r="BQ176" s="106" t="s">
        <v>123</v>
      </c>
      <c r="BR176" s="108" t="str">
        <f>IF(Tabela2[[#This Row],[Equipe do Ibama foi a campo? Houve sobrevoo do Poseidon?]] = "Sim", "PREENCHER","NA")</f>
        <v>NA</v>
      </c>
      <c r="BS176" s="108" t="str">
        <f>IF(Tabela2[[#This Row],[Se sim, foi emitida Ordem de Emergência? (informações vinculada à coluna CK)]] = "Sim", "PREENCHER","NA")</f>
        <v>NA</v>
      </c>
      <c r="BT176" s="108" t="s">
        <v>7101</v>
      </c>
      <c r="BU176" s="108" t="s">
        <v>123</v>
      </c>
      <c r="BV176" s="108" t="s">
        <v>123</v>
      </c>
      <c r="BW176" s="108" t="s">
        <v>123</v>
      </c>
      <c r="BX176" s="106" t="s">
        <v>7127</v>
      </c>
      <c r="BY176" s="106"/>
      <c r="BZ176" s="104" t="str">
        <f>IF(Tabela2[[#This Row],[Data do documento de encerramento]]="NA","NA",IF(Tabela2[[#This Row],[Data do documento de encerramento]]="","Pendente de conclusão/ encerramento",_xlfn.DAYS(Tabela2[[#This Row],[Data do documento de encerramento]],J176)))</f>
        <v>Pendente de conclusão/ encerramento</v>
      </c>
      <c r="CA176" s="107" t="s">
        <v>7946</v>
      </c>
      <c r="CB176" s="107"/>
      <c r="CC176" s="115"/>
      <c r="CD176" s="115"/>
      <c r="CE176" s="107"/>
      <c r="CF176" s="107"/>
    </row>
    <row r="177" spans="1:84" ht="60.75">
      <c r="A177" s="182">
        <v>202531832408</v>
      </c>
      <c r="B177" s="118" t="s">
        <v>7947</v>
      </c>
      <c r="C177" s="108" t="s">
        <v>672</v>
      </c>
      <c r="D177" s="106" t="s">
        <v>637</v>
      </c>
      <c r="E177" s="106" t="s">
        <v>7948</v>
      </c>
      <c r="F177" s="106"/>
      <c r="G177" s="106" t="s">
        <v>7949</v>
      </c>
      <c r="H177" s="106" t="s">
        <v>7950</v>
      </c>
      <c r="I177" s="104" t="str">
        <f>VLOOKUP(Tabela2[[#This Row],[SIEMA]],Siema2025,19,FALSE)</f>
        <v>Santos</v>
      </c>
      <c r="J177" s="105">
        <f>VLOOKUP(Tabela2[[#This Row],[SIEMA]],Siema2025,2,FALSE)</f>
        <v>45732</v>
      </c>
      <c r="K177" s="105" t="str">
        <f>VLOOKUP(Tabela2[[#This Row],[SIEMA]],Siema2025,16,FALSE)</f>
        <v>Domingo</v>
      </c>
      <c r="L177" s="106" t="str">
        <f>IF(Tabela2[[#This Row],[Data]]="","Sem Informação",VLOOKUP(MONTH(Tabela2[[#This Row],[Data]]),'[1]Validação de dados'!$I$1:$J$13,2,0))</f>
        <v>Março</v>
      </c>
      <c r="M177" s="104">
        <f>YEAR(Tabela2[[#This Row],[Data]])</f>
        <v>2025</v>
      </c>
      <c r="N177" s="105" t="str">
        <f>VLOOKUP(Tabela2[[#This Row],[SIEMA]],Siema2025,17,FALSE)</f>
        <v>Matutino</v>
      </c>
      <c r="O177" s="105" t="str">
        <f>VLOOKUP(Tabela2[[#This Row],[SIEMA]],Siema2025,5,FALSE)</f>
        <v>Plataforma</v>
      </c>
      <c r="P177" s="104" t="str">
        <f>VLOOKUP(Tabela2[[#This Row],[SIEMA]],Siema2025,21,FALSE)</f>
        <v>[FPSO CIDADE DE ANGRA DOS REIS]: Durante a realização do teste de dilúvio no módulo 2P, a água que escoou para o convés carreou resíduo de óleo existente no piso para o mar. Estimado volume de 0,0003m³ de óleo a partir das dimensões da mancha oleosa formada (Protocolo de Bonn).</v>
      </c>
      <c r="Q177" s="104">
        <v>1267</v>
      </c>
      <c r="R177" s="104" t="s">
        <v>2043</v>
      </c>
      <c r="S177" s="107" t="str">
        <f>IF(Q177="","", IF(Q177="NC","", IF(Q177="NE","", IF(Q177="NA","",IFERROR(VLOOKUP(Q177,Produtos!$A$1:$C$2319,2,FALSE),"Não Cadastrado")))))</f>
        <v>PETRÓLEO CRU</v>
      </c>
      <c r="T177">
        <v>2.9999999999999997E-4</v>
      </c>
      <c r="U177" s="104" t="s">
        <v>7111</v>
      </c>
      <c r="V177" s="104">
        <f>IF(Q177="","",IF(ISNUMBER(Q177)=FALSE,"Não se aplica",IFERROR(VLOOKUP(Q177,Produtos!$A$1:$C$2319,3,FALSE),"Não Cadastrado")))</f>
        <v>3</v>
      </c>
      <c r="W177" s="104"/>
      <c r="X177" s="113"/>
      <c r="Y177" s="109" t="str">
        <f>IF(W177="","", IF(W177="NC","", IF(W177="NE","", IF(W177="NA","",IFERROR(VLOOKUP(W177,Produtos!$A$1:$C$2319,2,FALSE),"Não Cadastrado")))))</f>
        <v/>
      </c>
      <c r="Z177" s="104"/>
      <c r="AA177" s="104"/>
      <c r="AB177" s="104" t="str">
        <f>IF(W177="","",IF(ISNUMBER(W177)=FALSE,"Não se aplica",IFERROR(VLOOKUP(W177,Produtos!$A$1:$C$2319,3,FALSE),"Não Cadastrado")))</f>
        <v/>
      </c>
      <c r="AC177" s="104"/>
      <c r="AD177" s="108"/>
      <c r="AE177" s="107" t="str">
        <f>IF(AC177="","", IF(AC177="NC","", IF(AC177="NE","", IF(AC177="NA","",IFERROR(VLOOKUP(AC177,Produtos!$A$1:$C$2319,2,FALSE),"Não Cadastrado")))))</f>
        <v/>
      </c>
      <c r="AF177" s="104"/>
      <c r="AG177" s="104"/>
      <c r="AH177" s="104" t="str">
        <f>IF(AC177="","",IF(ISNUMBER(AC177)=FALSE,"Não se aplica",IFERROR(VLOOKUP(AC177,Produtos!$A$1:$C$2319,3,FALSE),"Não Cadastrado")))</f>
        <v/>
      </c>
      <c r="AI177" s="104"/>
      <c r="AJ177" s="104" t="str">
        <f>VLOOKUP(Tabela2[[#This Row],[SIEMA]],Siema2025,26,FALSE)</f>
        <v>Carreamento de resíduo de óleo do convés do módulo 2P pelas águas oriundas do teste de dilúvio.</v>
      </c>
      <c r="AK177" s="107" t="s">
        <v>7229</v>
      </c>
      <c r="AL177" s="107" t="s">
        <v>7285</v>
      </c>
      <c r="AM177" s="107"/>
      <c r="AN177" s="108" t="str">
        <f>VLOOKUP(Tabela2[[#This Row],[SIEMA]],Siema2025,51,FALSE)</f>
        <v/>
      </c>
      <c r="AO177" s="108" t="str">
        <f>VLOOKUP(Tabela2[[#This Row],[SIEMA]],Siema2025,53,FALSE)</f>
        <v/>
      </c>
      <c r="AP177" s="108" t="str">
        <f>VLOOKUP(Tabela2[[#This Row],[SIEMA]],Siema2025,55,FALSE)</f>
        <v/>
      </c>
      <c r="AQ177" s="108" t="str">
        <f>VLOOKUP(Tabela2[[#This Row],[SIEMA]],Siema2025,57,FALSE)</f>
        <v/>
      </c>
      <c r="AR177" s="108" t="str">
        <f>VLOOKUP(Tabela2[[#This Row],[SIEMA]],Siema2025,59,FALSE)</f>
        <v/>
      </c>
      <c r="AS177" s="108" t="str">
        <f>VLOOKUP(Tabela2[[#This Row],[SIEMA]],Siema2025,61,FALSE)</f>
        <v>X</v>
      </c>
      <c r="AT177" s="108" t="str">
        <f>VLOOKUP(Tabela2[[#This Row],[SIEMA]],Siema2025,63,FALSE)</f>
        <v/>
      </c>
      <c r="AU177" s="108" t="str">
        <f>VLOOKUP(Tabela2[[#This Row],[SIEMA]],Siema2025,65,FALSE)</f>
        <v/>
      </c>
      <c r="AV177" s="108" t="str">
        <f>VLOOKUP(Tabela2[[#This Row],[SIEMA]],Siema2025,67,FALSE)</f>
        <v/>
      </c>
      <c r="AW177" s="108" t="str">
        <f>VLOOKUP(Tabela2[[#This Row],[SIEMA]],Siema2025,69,FALSE)</f>
        <v/>
      </c>
      <c r="AX177" s="108" t="str">
        <f>VLOOKUP(Tabela2[[#This Row],[SIEMA]],Siema2025,71,FALSE)</f>
        <v/>
      </c>
      <c r="AY177" s="108" t="str">
        <f>VLOOKUP(Tabela2[[#This Row],[SIEMA]],Siema2025,73,FALSE)</f>
        <v/>
      </c>
      <c r="AZ177" s="108" t="str">
        <f>VLOOKUP(Tabela2[[#This Row],[SIEMA]],Siema2025,75,FALSE)</f>
        <v/>
      </c>
      <c r="BA177" s="108" t="str">
        <f>VLOOKUP(Tabela2[[#This Row],[SIEMA]],Siema2025,77,FALSE)</f>
        <v/>
      </c>
      <c r="BB177" s="108" t="str">
        <f>VLOOKUP(Tabela2[[#This Row],[SIEMA]],Siema2025,79,FALSE)</f>
        <v/>
      </c>
      <c r="BC177" s="108" t="str">
        <f>IF(Tabela2[[#This Row],[Outro(s) ]] = "X", "PREENCHER","NA")</f>
        <v>NA</v>
      </c>
      <c r="BD177" s="108" t="str">
        <f>VLOOKUP(Tabela2[[#This Row],[SIEMA]],Siema2025,82,FALSE)</f>
        <v/>
      </c>
      <c r="BE177" s="108" t="str">
        <f>VLOOKUP(Tabela2[[#This Row],[SIEMA]],Siema2025,81,FALSE)</f>
        <v/>
      </c>
      <c r="BF177" s="110" t="str">
        <f>VLOOKUP(Tabela2[[#This Row],[SIEMA]],Siema2025,28,FALSE)</f>
        <v>Petrobras</v>
      </c>
      <c r="BG177" s="110"/>
      <c r="BH177" s="111">
        <v>33000167000101</v>
      </c>
      <c r="BI177" s="112" t="str">
        <f>VLOOKUP(Tabela2[[#This Row],[SIEMA]],Siema2025,107,FALSE)</f>
        <v>Não</v>
      </c>
      <c r="BJ177" s="107" t="s">
        <v>7099</v>
      </c>
      <c r="BK177" s="104" t="s">
        <v>2696</v>
      </c>
      <c r="BL177" s="1">
        <v>45736</v>
      </c>
      <c r="BM177" s="108">
        <f ca="1">IF(Tabela2[[#This Row],[Data de atendimento do Ibama (considerar o primeiro documento/ação)]]="",_xlfn.DAYS(TODAY(),J177),_xlfn.DAYS(Tabela2[[#This Row],[Data de atendimento do Ibama (considerar o primeiro documento/ação)]],J177))</f>
        <v>4</v>
      </c>
      <c r="BN177" s="108" t="str">
        <f>IF(Tabela2[[#This Row],[Atendido pelo Ibama ("Não" ou "Sim")]]="Não","Preencher", IF(Tabela2[[#This Row],[Atendido pelo Ibama ("Não" ou "Sim")]]="Sim","NA",""))</f>
        <v>NA</v>
      </c>
      <c r="BO177" s="114" t="s">
        <v>7100</v>
      </c>
      <c r="BP177" s="108" t="str">
        <f>IF(Tabela2[[#This Row],[Forma de atendimento (primeiro documento/ação)]]= "Outros (especificar)", "PREENCHER","NA")</f>
        <v>NA</v>
      </c>
      <c r="BQ177" s="106" t="s">
        <v>123</v>
      </c>
      <c r="BR177" s="108" t="str">
        <f>IF(Tabela2[[#This Row],[Equipe do Ibama foi a campo? Houve sobrevoo do Poseidon?]] = "Sim", "PREENCHER","NA")</f>
        <v>NA</v>
      </c>
      <c r="BS177" s="108" t="str">
        <f>IF(Tabela2[[#This Row],[Se sim, foi emitida Ordem de Emergência? (informações vinculada à coluna CK)]] = "Sim", "PREENCHER","NA")</f>
        <v>NA</v>
      </c>
      <c r="BT177" s="108" t="s">
        <v>7101</v>
      </c>
      <c r="BU177" s="108" t="s">
        <v>2696</v>
      </c>
      <c r="BV177" s="108" t="s">
        <v>123</v>
      </c>
      <c r="BW177" s="108" t="s">
        <v>2696</v>
      </c>
      <c r="BX177" s="106" t="s">
        <v>7102</v>
      </c>
      <c r="BY177" s="1">
        <v>46104</v>
      </c>
      <c r="BZ177" s="104">
        <f>IF(Tabela2[[#This Row],[Data do documento de encerramento]]="NA","NA",IF(Tabela2[[#This Row],[Data do documento de encerramento]]="","Pendente de conclusão/ encerramento",_xlfn.DAYS(Tabela2[[#This Row],[Data do documento de encerramento]],J177)))</f>
        <v>372</v>
      </c>
      <c r="CA177" s="107"/>
      <c r="CB177" s="107" t="s">
        <v>7158</v>
      </c>
      <c r="CC177" s="107" t="s">
        <v>7194</v>
      </c>
      <c r="CD177" s="107" t="s">
        <v>123</v>
      </c>
      <c r="CE177" s="107" t="s">
        <v>2696</v>
      </c>
      <c r="CF177" s="107" t="s">
        <v>7105</v>
      </c>
    </row>
    <row r="178" spans="1:84" ht="30.75">
      <c r="A178" s="169">
        <v>202531754034</v>
      </c>
      <c r="B178" s="171" t="s">
        <v>7951</v>
      </c>
      <c r="C178" s="108" t="str">
        <f>VLOOKUP(Tabela2[[#This Row],[SIEMA]],Siema2025,4,FALSE)</f>
        <v xml:space="preserve"> PA</v>
      </c>
      <c r="D178" s="106" t="str">
        <f>VLOOKUP(Tabela2[[#This Row],[SIEMA]],Siema2025,3,FALSE)</f>
        <v xml:space="preserve">Parauapebas </v>
      </c>
      <c r="E178" s="106" t="str">
        <f>VLOOKUP(Tabela2[[#This Row],[SIEMA]],Siema2025,20,FALSE)</f>
        <v>Estrada Raymundo Mascarenhas, s/n - Mina de Ferro - Serra dos Carajás</v>
      </c>
      <c r="F178" s="106"/>
      <c r="G178" s="106" t="s">
        <v>7952</v>
      </c>
      <c r="H178" s="106" t="s">
        <v>7953</v>
      </c>
      <c r="I178" s="104" t="s">
        <v>7120</v>
      </c>
      <c r="J178" s="105">
        <f>VLOOKUP(Tabela2[[#This Row],[SIEMA]],Siema2025,2,FALSE)</f>
        <v>45733</v>
      </c>
      <c r="K178" s="105" t="str">
        <f>VLOOKUP(Tabela2[[#This Row],[SIEMA]],Siema2025,16,FALSE)</f>
        <v>Segunda</v>
      </c>
      <c r="L178" s="106" t="str">
        <f>IF(Tabela2[[#This Row],[Data]]="","Sem Informação",VLOOKUP(MONTH(Tabela2[[#This Row],[Data]]),'[1]Validação de dados'!$I$1:$J$13,2,0))</f>
        <v>Março</v>
      </c>
      <c r="M178" s="104">
        <f>YEAR(Tabela2[[#This Row],[Data]])</f>
        <v>2025</v>
      </c>
      <c r="N178" s="105" t="str">
        <f>VLOOKUP(Tabela2[[#This Row],[SIEMA]],Siema2025,17,FALSE)</f>
        <v>Matutino</v>
      </c>
      <c r="O178" s="105" t="str">
        <f>VLOOKUP(Tabela2[[#This Row],[SIEMA]],Siema2025,5,FALSE)</f>
        <v>Outro(s)</v>
      </c>
      <c r="P178" s="104" t="str">
        <f>VLOOKUP(Tabela2[[#This Row],[SIEMA]],Siema2025,21,FALSE)</f>
        <v/>
      </c>
      <c r="Q178" s="104" t="s">
        <v>7127</v>
      </c>
      <c r="R178" s="104" t="str">
        <f>VLOOKUP(Tabela2[[#This Row],[SIEMA]],Siema2025,10,FALSE)</f>
        <v/>
      </c>
      <c r="S178" s="107" t="str">
        <f>IF(Q178="","", IF(Q178="NC","", IF(Q178="NE","", IF(Q178="NA","",IFERROR(VLOOKUP(Q178,Produtos!$A$1:$C$2319,2,FALSE),"Não Cadastrado")))))</f>
        <v/>
      </c>
      <c r="T178" s="104" t="str">
        <f>VLOOKUP(Tabela2[[#This Row],[SIEMA]],Siema2025,11,FALSE)</f>
        <v xml:space="preserve"> </v>
      </c>
      <c r="U178" s="104" t="str">
        <f>VLOOKUP(Tabela2[[#This Row],[SIEMA]],Siema2025,12,FALSE)</f>
        <v xml:space="preserve"> </v>
      </c>
      <c r="V178" s="104" t="str">
        <f>IF(Q178="","",IF(ISNUMBER(Q178)=FALSE,"Não se aplica",IFERROR(VLOOKUP(Q178,Produtos!$A$1:$C$2319,3,FALSE),"Não Cadastrado")))</f>
        <v>Não se aplica</v>
      </c>
      <c r="W178" s="104" t="str">
        <f>VLOOKUP(Tabela2[[#This Row],[SIEMA]],Siema2025,10,FALSE)</f>
        <v/>
      </c>
      <c r="X178" s="113" t="str">
        <f>IF(Tabela2[[#This Row],[Origem do acidente]] = "Plataforma", "PREENCHER","NA")</f>
        <v>NA</v>
      </c>
      <c r="Y178" s="109" t="str">
        <f>IF(W178="","", IF(W178="NC","", IF(W178="NE","", IF(W178="NA","",IFERROR(VLOOKUP(W178,Produtos!$A$1:$C$2319,2,FALSE),"Não Cadastrado")))))</f>
        <v/>
      </c>
      <c r="Z178" s="104" t="str">
        <f>VLOOKUP(Tabela2[[#This Row],[SIEMA]],Siema2025,11,FALSE)</f>
        <v xml:space="preserve"> </v>
      </c>
      <c r="AA178" s="104" t="str">
        <f>VLOOKUP(Tabela2[[#This Row],[SIEMA]],Siema2025,12,FALSE)</f>
        <v xml:space="preserve"> </v>
      </c>
      <c r="AB178" s="104" t="str">
        <f>IF(W178="","",IF(ISNUMBER(W178)=FALSE,"Não se aplica",IFERROR(VLOOKUP(W178,Produtos!$A$1:$C$2319,3,FALSE),"Não Cadastrado")))</f>
        <v/>
      </c>
      <c r="AC178" s="104"/>
      <c r="AD178" s="108" t="str">
        <f>IF(Tabela2[[#This Row],[Origem do acidente]] = "Plataforma", "PREENCHER","NA")</f>
        <v>NA</v>
      </c>
      <c r="AE178" s="107" t="str">
        <f>IF(AC178="","", IF(AC178="NC","", IF(AC178="NE","", IF(AC178="NA","",IFERROR(VLOOKUP(AC178,Produtos!$A$1:$C$2319,2,FALSE),"Não Cadastrado")))))</f>
        <v/>
      </c>
      <c r="AF178" s="104"/>
      <c r="AG178" s="104"/>
      <c r="AH178" s="104" t="str">
        <f>IF(AC178="","",IF(ISNUMBER(AC178)=FALSE,"Não se aplica",IFERROR(VLOOKUP(AC178,Produtos!$A$1:$C$2319,3,FALSE),"Não Cadastrado")))</f>
        <v/>
      </c>
      <c r="AI178" s="104"/>
      <c r="AJ178" s="104" t="str">
        <f>VLOOKUP(Tabela2[[#This Row],[SIEMA]],Siema2025,26,FALSE)</f>
        <v/>
      </c>
      <c r="AK178" s="107" t="s">
        <v>7954</v>
      </c>
      <c r="AL178" s="107"/>
      <c r="AM178" s="107"/>
      <c r="AN178" s="108" t="str">
        <f>VLOOKUP(Tabela2[[#This Row],[SIEMA]],Siema2025,51,FALSE)</f>
        <v/>
      </c>
      <c r="AO178" s="108" t="str">
        <f>VLOOKUP(Tabela2[[#This Row],[SIEMA]],Siema2025,53,FALSE)</f>
        <v/>
      </c>
      <c r="AP178" s="108" t="str">
        <f>VLOOKUP(Tabela2[[#This Row],[SIEMA]],Siema2025,55,FALSE)</f>
        <v/>
      </c>
      <c r="AQ178" s="108" t="str">
        <f>VLOOKUP(Tabela2[[#This Row],[SIEMA]],Siema2025,57,FALSE)</f>
        <v/>
      </c>
      <c r="AR178" s="108" t="str">
        <f>VLOOKUP(Tabela2[[#This Row],[SIEMA]],Siema2025,59,FALSE)</f>
        <v/>
      </c>
      <c r="AS178" s="108" t="str">
        <f>VLOOKUP(Tabela2[[#This Row],[SIEMA]],Siema2025,61,FALSE)</f>
        <v/>
      </c>
      <c r="AT178" s="108" t="str">
        <f>VLOOKUP(Tabela2[[#This Row],[SIEMA]],Siema2025,63,FALSE)</f>
        <v/>
      </c>
      <c r="AU178" s="108" t="s">
        <v>7132</v>
      </c>
      <c r="AV178" s="108" t="str">
        <f>VLOOKUP(Tabela2[[#This Row],[SIEMA]],Siema2025,67,FALSE)</f>
        <v/>
      </c>
      <c r="AW178" s="108" t="str">
        <f>VLOOKUP(Tabela2[[#This Row],[SIEMA]],Siema2025,69,FALSE)</f>
        <v/>
      </c>
      <c r="AX178" s="108" t="str">
        <f>VLOOKUP(Tabela2[[#This Row],[SIEMA]],Siema2025,71,FALSE)</f>
        <v/>
      </c>
      <c r="AY178" s="108" t="str">
        <f>VLOOKUP(Tabela2[[#This Row],[SIEMA]],Siema2025,73,FALSE)</f>
        <v/>
      </c>
      <c r="AZ178" s="108" t="str">
        <f>VLOOKUP(Tabela2[[#This Row],[SIEMA]],Siema2025,75,FALSE)</f>
        <v/>
      </c>
      <c r="BA178" s="108" t="str">
        <f>VLOOKUP(Tabela2[[#This Row],[SIEMA]],Siema2025,77,FALSE)</f>
        <v/>
      </c>
      <c r="BB178" s="108"/>
      <c r="BC178" s="108" t="str">
        <f>IF(Tabela2[[#This Row],[Outro(s) ]] = "X", "PREENCHER","NA")</f>
        <v>NA</v>
      </c>
      <c r="BD178" s="108" t="str">
        <f>VLOOKUP(Tabela2[[#This Row],[SIEMA]],Siema2025,82,FALSE)</f>
        <v/>
      </c>
      <c r="BE178" s="108" t="str">
        <f>VLOOKUP(Tabela2[[#This Row],[SIEMA]],Siema2025,81,FALSE)</f>
        <v/>
      </c>
      <c r="BF178" s="110" t="str">
        <f>VLOOKUP(Tabela2[[#This Row],[SIEMA]],Siema2025,28,FALSE)</f>
        <v>Vale S.A</v>
      </c>
      <c r="BG178" s="110"/>
      <c r="BH178" s="111" t="str">
        <f>VLOOKUP(Tabela2[[#This Row],[SIEMA]],Siema2025,29,FALSE)</f>
        <v>33592510037074</v>
      </c>
      <c r="BI178" s="112" t="str">
        <f>VLOOKUP(Tabela2[[#This Row],[SIEMA]],Siema2025,107,FALSE)</f>
        <v>Não</v>
      </c>
      <c r="BJ178" s="107" t="s">
        <v>7099</v>
      </c>
      <c r="BK178" s="104" t="s">
        <v>2696</v>
      </c>
      <c r="BL178" s="140">
        <v>45771</v>
      </c>
      <c r="BM178" s="108">
        <f ca="1">IF(Tabela2[[#This Row],[Data de atendimento do Ibama (considerar o primeiro documento/ação)]]="",_xlfn.DAYS(TODAY(),J178),_xlfn.DAYS(Tabela2[[#This Row],[Data de atendimento do Ibama (considerar o primeiro documento/ação)]],J178))</f>
        <v>38</v>
      </c>
      <c r="BN178" s="108" t="str">
        <f>IF(Tabela2[[#This Row],[Atendido pelo Ibama ("Não" ou "Sim")]]="Não","Preencher", IF(Tabela2[[#This Row],[Atendido pelo Ibama ("Não" ou "Sim")]]="Sim","NA",""))</f>
        <v>NA</v>
      </c>
      <c r="BO178" s="114" t="s">
        <v>7182</v>
      </c>
      <c r="BP178" s="108" t="str">
        <f>IF(Tabela2[[#This Row],[Forma de atendimento (primeiro documento/ação)]]= "Outros (especificar)", "PREENCHER","NA")</f>
        <v>NA</v>
      </c>
      <c r="BQ178" s="106" t="s">
        <v>123</v>
      </c>
      <c r="BR178" s="108" t="str">
        <f>IF(Tabela2[[#This Row],[Equipe do Ibama foi a campo? Houve sobrevoo do Poseidon?]] = "Sim", "PREENCHER","NA")</f>
        <v>NA</v>
      </c>
      <c r="BS178" s="108" t="s">
        <v>123</v>
      </c>
      <c r="BT178" s="108" t="str">
        <f>IF(Tabela2[[#This Row],[Foi elaborado Relatório de Vistoria pelo Ibama? (informações vinculada à coluna CK)]] = "Sim", "PREENCHER","NA")</f>
        <v>NA</v>
      </c>
      <c r="BU178" s="108" t="str">
        <f>IF(Tabela2[[#This Row],[Houve envio de Informações Pós-acidente (preencher "não se aplica" quando de competência estadual/municipal)]] = "Sim", "PREENCHER","NA")</f>
        <v>NA</v>
      </c>
      <c r="BV178" s="108" t="str">
        <f>IF(Tabela2[[#This Row],[Houve avaliação das informações pós-acidente solicitadas/enviadas?]] = "Sim", "PREENCHER","NA")</f>
        <v>NA</v>
      </c>
      <c r="BW178" s="108" t="s">
        <v>2696</v>
      </c>
      <c r="BX178" s="106" t="s">
        <v>7115</v>
      </c>
      <c r="BY178" s="140">
        <v>45811</v>
      </c>
      <c r="BZ178" s="104">
        <f>IF(Tabela2[[#This Row],[Data do documento de encerramento]]="NA","NA",IF(Tabela2[[#This Row],[Data do documento de encerramento]]="","Pendente de conclusão/ encerramento",_xlfn.DAYS(Tabela2[[#This Row],[Data do documento de encerramento]],J178)))</f>
        <v>78</v>
      </c>
      <c r="CA178" s="107"/>
      <c r="CB178" s="107"/>
      <c r="CC178" s="107"/>
      <c r="CD178" s="107"/>
      <c r="CE178" s="107"/>
      <c r="CF178" s="107"/>
    </row>
    <row r="179" spans="1:84" ht="30.75">
      <c r="A179" s="200">
        <v>202531825201</v>
      </c>
      <c r="B179" s="170" t="s">
        <v>7955</v>
      </c>
      <c r="C179" s="108" t="str">
        <f>VLOOKUP(Tabela2[[#This Row],[SIEMA]],Siema2025,4,FALSE)</f>
        <v xml:space="preserve"> SP</v>
      </c>
      <c r="D179" s="106" t="str">
        <f>VLOOKUP(Tabela2[[#This Row],[SIEMA]],Siema2025,3,FALSE)</f>
        <v xml:space="preserve">Cubatão </v>
      </c>
      <c r="E179" s="106" t="s">
        <v>7956</v>
      </c>
      <c r="F179" s="106"/>
      <c r="G179" s="172" t="s">
        <v>7957</v>
      </c>
      <c r="H179" s="172" t="s">
        <v>7958</v>
      </c>
      <c r="I179" s="104" t="s">
        <v>7120</v>
      </c>
      <c r="J179" s="105">
        <f>VLOOKUP(Tabela2[[#This Row],[SIEMA]],Siema2025,2,FALSE)</f>
        <v>45733</v>
      </c>
      <c r="K179" s="105" t="str">
        <f>VLOOKUP(Tabela2[[#This Row],[SIEMA]],Siema2025,16,FALSE)</f>
        <v>Segunda</v>
      </c>
      <c r="L179" s="106" t="str">
        <f>IF(Tabela2[[#This Row],[Data]]="","Sem Informação",VLOOKUP(MONTH(Tabela2[[#This Row],[Data]]),'[1]Validação de dados'!$I$1:$J$13,2,0))</f>
        <v>Março</v>
      </c>
      <c r="M179" s="104">
        <f>YEAR(Tabela2[[#This Row],[Data]])</f>
        <v>2025</v>
      </c>
      <c r="N179" s="105" t="str">
        <f>VLOOKUP(Tabela2[[#This Row],[SIEMA]],Siema2025,17,FALSE)</f>
        <v>Vespertino</v>
      </c>
      <c r="O179" s="105" t="str">
        <f>VLOOKUP(Tabela2[[#This Row],[SIEMA]],Siema2025,5,FALSE)</f>
        <v>Ferrovia</v>
      </c>
      <c r="P179" s="104" t="str">
        <f>VLOOKUP(Tabela2[[#This Row],[SIEMA]],Siema2025,21,FALSE)</f>
        <v>Vandalismo na ferrovia com abertura de vagões graneleiros carregado com soja</v>
      </c>
      <c r="Q179" s="104" t="s">
        <v>7127</v>
      </c>
      <c r="R179" s="104" t="s">
        <v>7127</v>
      </c>
      <c r="S179" s="107" t="s">
        <v>7451</v>
      </c>
      <c r="T179" s="104" t="str">
        <f>VLOOKUP(Tabela2[[#This Row],[SIEMA]],Siema2025,11,FALSE)</f>
        <v>20</v>
      </c>
      <c r="U179" s="104" t="s">
        <v>7121</v>
      </c>
      <c r="V179" s="104" t="s">
        <v>7127</v>
      </c>
      <c r="W179" s="104"/>
      <c r="X179" s="113"/>
      <c r="Y179" s="109" t="str">
        <f>IF(W179="","", IF(W179="NC","", IF(W179="NE","", IF(W179="NA","",IFERROR(VLOOKUP(W179,Produtos!$A$1:$C$2319,2,FALSE),"Não Cadastrado")))))</f>
        <v/>
      </c>
      <c r="Z179" s="104"/>
      <c r="AA179" s="104"/>
      <c r="AB179" s="104" t="str">
        <f>IF(W179="","",IF(ISNUMBER(W179)=FALSE,"Não se aplica",IFERROR(VLOOKUP(W179,Produtos!$A$1:$C$2319,3,FALSE),"Não Cadastrado")))</f>
        <v/>
      </c>
      <c r="AC179" s="104"/>
      <c r="AD179" s="108"/>
      <c r="AE179" s="107" t="str">
        <f>IF(AC179="","", IF(AC179="NC","", IF(AC179="NE","", IF(AC179="NA","",IFERROR(VLOOKUP(AC179,Produtos!$A$1:$C$2319,2,FALSE),"Não Cadastrado")))))</f>
        <v/>
      </c>
      <c r="AF179" s="104"/>
      <c r="AG179" s="104"/>
      <c r="AH179" s="104" t="str">
        <f>IF(AC179="","",IF(ISNUMBER(AC179)=FALSE,"Não se aplica",IFERROR(VLOOKUP(AC179,Produtos!$A$1:$C$2319,3,FALSE),"Não Cadastrado")))</f>
        <v/>
      </c>
      <c r="AI179" s="104"/>
      <c r="AJ179" s="104" t="str">
        <f>VLOOKUP(Tabela2[[#This Row],[SIEMA]],Siema2025,26,FALSE)</f>
        <v>Ato criminoso caracterizado pela abertura de bicas em vagões graneleiros ferroviário carregado com soja.</v>
      </c>
      <c r="AK179" s="107" t="s">
        <v>7122</v>
      </c>
      <c r="AL179" s="107"/>
      <c r="AM179" s="107"/>
      <c r="AN179" s="108" t="str">
        <f>VLOOKUP(Tabela2[[#This Row],[SIEMA]],Siema2025,51,FALSE)</f>
        <v/>
      </c>
      <c r="AO179" s="108" t="str">
        <f>VLOOKUP(Tabela2[[#This Row],[SIEMA]],Siema2025,53,FALSE)</f>
        <v/>
      </c>
      <c r="AP179" s="108" t="str">
        <f>VLOOKUP(Tabela2[[#This Row],[SIEMA]],Siema2025,55,FALSE)</f>
        <v/>
      </c>
      <c r="AQ179" s="108" t="str">
        <f>VLOOKUP(Tabela2[[#This Row],[SIEMA]],Siema2025,57,FALSE)</f>
        <v/>
      </c>
      <c r="AR179" s="108" t="str">
        <f>VLOOKUP(Tabela2[[#This Row],[SIEMA]],Siema2025,59,FALSE)</f>
        <v/>
      </c>
      <c r="AS179" s="108" t="str">
        <f>VLOOKUP(Tabela2[[#This Row],[SIEMA]],Siema2025,61,FALSE)</f>
        <v/>
      </c>
      <c r="AT179" s="108" t="str">
        <f>VLOOKUP(Tabela2[[#This Row],[SIEMA]],Siema2025,63,FALSE)</f>
        <v/>
      </c>
      <c r="AU179" s="108" t="str">
        <f>VLOOKUP(Tabela2[[#This Row],[SIEMA]],Siema2025,65,FALSE)</f>
        <v>X</v>
      </c>
      <c r="AV179" s="108" t="str">
        <f>VLOOKUP(Tabela2[[#This Row],[SIEMA]],Siema2025,67,FALSE)</f>
        <v/>
      </c>
      <c r="AW179" s="108" t="str">
        <f>VLOOKUP(Tabela2[[#This Row],[SIEMA]],Siema2025,69,FALSE)</f>
        <v/>
      </c>
      <c r="AX179" s="108" t="str">
        <f>VLOOKUP(Tabela2[[#This Row],[SIEMA]],Siema2025,71,FALSE)</f>
        <v/>
      </c>
      <c r="AY179" s="108" t="str">
        <f>VLOOKUP(Tabela2[[#This Row],[SIEMA]],Siema2025,73,FALSE)</f>
        <v/>
      </c>
      <c r="AZ179" s="108" t="str">
        <f>VLOOKUP(Tabela2[[#This Row],[SIEMA]],Siema2025,75,FALSE)</f>
        <v/>
      </c>
      <c r="BA179" s="108" t="str">
        <f>VLOOKUP(Tabela2[[#This Row],[SIEMA]],Siema2025,77,FALSE)</f>
        <v/>
      </c>
      <c r="BB179" s="108" t="str">
        <f>VLOOKUP(Tabela2[[#This Row],[SIEMA]],Siema2025,79,FALSE)</f>
        <v/>
      </c>
      <c r="BC179" s="108" t="str">
        <f>IF(Tabela2[[#This Row],[Outro(s) ]] = "X", "PREENCHER","NA")</f>
        <v>NA</v>
      </c>
      <c r="BD179" s="108" t="str">
        <f>VLOOKUP(Tabela2[[#This Row],[SIEMA]],Siema2025,82,FALSE)</f>
        <v/>
      </c>
      <c r="BE179" s="108" t="str">
        <f>VLOOKUP(Tabela2[[#This Row],[SIEMA]],Siema2025,81,FALSE)</f>
        <v/>
      </c>
      <c r="BF179" s="110" t="s">
        <v>3066</v>
      </c>
      <c r="BG179" s="104" t="s">
        <v>7123</v>
      </c>
      <c r="BH179" s="111" t="str">
        <f>VLOOKUP(Tabela2[[#This Row],[SIEMA]],Siema2025,29,FALSE)</f>
        <v>02502844000166</v>
      </c>
      <c r="BI179" s="112" t="str">
        <f>VLOOKUP(Tabela2[[#This Row],[SIEMA]],Siema2025,107,FALSE)</f>
        <v>Não</v>
      </c>
      <c r="BJ179" s="107" t="s">
        <v>7099</v>
      </c>
      <c r="BK179" s="104" t="s">
        <v>2696</v>
      </c>
      <c r="BL179" s="140">
        <v>45736</v>
      </c>
      <c r="BM179" s="108">
        <f ca="1">IF(Tabela2[[#This Row],[Data de atendimento do Ibama (considerar o primeiro documento/ação)]]="",_xlfn.DAYS(TODAY(),J179),_xlfn.DAYS(Tabela2[[#This Row],[Data de atendimento do Ibama (considerar o primeiro documento/ação)]],J179))</f>
        <v>3</v>
      </c>
      <c r="BN179" s="108" t="str">
        <f>IF(Tabela2[[#This Row],[Atendido pelo Ibama ("Não" ou "Sim")]]="Não","Preencher", IF(Tabela2[[#This Row],[Atendido pelo Ibama ("Não" ou "Sim")]]="Sim","NA",""))</f>
        <v>NA</v>
      </c>
      <c r="BO179" s="114" t="s">
        <v>7100</v>
      </c>
      <c r="BP179" s="108" t="str">
        <f>IF(Tabela2[[#This Row],[Forma de atendimento (primeiro documento/ação)]]= "Outros (especificar)", "PREENCHER","NA")</f>
        <v>NA</v>
      </c>
      <c r="BQ179" s="106" t="s">
        <v>123</v>
      </c>
      <c r="BR179" s="108" t="str">
        <f>IF(Tabela2[[#This Row],[Equipe do Ibama foi a campo? Houve sobrevoo do Poseidon?]] = "Sim", "PREENCHER","NA")</f>
        <v>NA</v>
      </c>
      <c r="BS179" s="108" t="str">
        <f>IF(Tabela2[[#This Row],[Se sim, foi emitida Ordem de Emergência? (informações vinculada à coluna CK)]] = "Sim", "PREENCHER","NA")</f>
        <v>NA</v>
      </c>
      <c r="BT179" s="108" t="s">
        <v>7126</v>
      </c>
      <c r="BU179" s="108" t="s">
        <v>2696</v>
      </c>
      <c r="BV179" s="108" t="s">
        <v>123</v>
      </c>
      <c r="BW179" s="108" t="s">
        <v>123</v>
      </c>
      <c r="BX179" s="106" t="s">
        <v>7127</v>
      </c>
      <c r="BY179" s="106"/>
      <c r="BZ179" s="104" t="str">
        <f>IF(Tabela2[[#This Row],[Data do documento de encerramento]]="NA","NA",IF(Tabela2[[#This Row],[Data do documento de encerramento]]="","Pendente de conclusão/ encerramento",_xlfn.DAYS(Tabela2[[#This Row],[Data do documento de encerramento]],J179)))</f>
        <v>Pendente de conclusão/ encerramento</v>
      </c>
      <c r="CA179" s="107" t="s">
        <v>7128</v>
      </c>
      <c r="CB179" s="107"/>
      <c r="CC179" s="107"/>
      <c r="CD179" s="107"/>
      <c r="CE179" s="107"/>
      <c r="CF179" s="107"/>
    </row>
    <row r="180" spans="1:84" ht="30.75">
      <c r="A180" s="200">
        <v>202531828853</v>
      </c>
      <c r="B180" s="170" t="s">
        <v>7959</v>
      </c>
      <c r="C180" s="108" t="str">
        <f>VLOOKUP(Tabela2[[#This Row],[SIEMA]],Siema2025,4,FALSE)</f>
        <v xml:space="preserve"> SP</v>
      </c>
      <c r="D180" s="106" t="str">
        <f>VLOOKUP(Tabela2[[#This Row],[SIEMA]],Siema2025,3,FALSE)</f>
        <v xml:space="preserve">Cubatão </v>
      </c>
      <c r="E180" s="106" t="s">
        <v>7960</v>
      </c>
      <c r="F180" s="106"/>
      <c r="G180" s="106" t="s">
        <v>7961</v>
      </c>
      <c r="H180" s="106" t="s">
        <v>7962</v>
      </c>
      <c r="I180" s="104" t="s">
        <v>7120</v>
      </c>
      <c r="J180" s="105">
        <f>VLOOKUP(Tabela2[[#This Row],[SIEMA]],Siema2025,2,FALSE)</f>
        <v>45733</v>
      </c>
      <c r="K180" s="105" t="str">
        <f>VLOOKUP(Tabela2[[#This Row],[SIEMA]],Siema2025,16,FALSE)</f>
        <v>Segunda</v>
      </c>
      <c r="L180" s="106" t="str">
        <f>IF(Tabela2[[#This Row],[Data]]="","Sem Informação",VLOOKUP(MONTH(Tabela2[[#This Row],[Data]]),'[1]Validação de dados'!$I$1:$J$13,2,0))</f>
        <v>Março</v>
      </c>
      <c r="M180" s="104">
        <f>YEAR(Tabela2[[#This Row],[Data]])</f>
        <v>2025</v>
      </c>
      <c r="N180" s="105" t="str">
        <f>VLOOKUP(Tabela2[[#This Row],[SIEMA]],Siema2025,17,FALSE)</f>
        <v>Noturno</v>
      </c>
      <c r="O180" s="105" t="str">
        <f>VLOOKUP(Tabela2[[#This Row],[SIEMA]],Siema2025,5,FALSE)</f>
        <v>Ferrovia</v>
      </c>
      <c r="P180" s="104" t="str">
        <f>VLOOKUP(Tabela2[[#This Row],[SIEMA]],Siema2025,21,FALSE)</f>
        <v>Vandalismo na ferrovia com abertura vagões graneleiros carregado com soja</v>
      </c>
      <c r="Q180" s="104" t="s">
        <v>7127</v>
      </c>
      <c r="R180" s="104" t="s">
        <v>7127</v>
      </c>
      <c r="S180" s="107" t="s">
        <v>7451</v>
      </c>
      <c r="T180" s="104" t="str">
        <f>VLOOKUP(Tabela2[[#This Row],[SIEMA]],Siema2025,11,FALSE)</f>
        <v>30</v>
      </c>
      <c r="U180" s="104" t="s">
        <v>7121</v>
      </c>
      <c r="V180" s="104" t="s">
        <v>7127</v>
      </c>
      <c r="W180" s="104"/>
      <c r="X180" s="113"/>
      <c r="Y180" s="109"/>
      <c r="Z180" s="104"/>
      <c r="AA180" s="104"/>
      <c r="AB180" s="104" t="str">
        <f>IF(W180="","",IF(ISNUMBER(W180)=FALSE,"Não se aplica",IFERROR(VLOOKUP(W180,Produtos!$A$1:$C$2319,3,FALSE),"Não Cadastrado")))</f>
        <v/>
      </c>
      <c r="AC180" s="104"/>
      <c r="AD180" s="108"/>
      <c r="AE180" s="107" t="str">
        <f>IF(AC180="","", IF(AC180="NC","", IF(AC180="NE","", IF(AC180="NA","",IFERROR(VLOOKUP(AC180,Produtos!$A$1:$C$2319,2,FALSE),"Não Cadastrado")))))</f>
        <v/>
      </c>
      <c r="AF180" s="104"/>
      <c r="AG180" s="104"/>
      <c r="AH180" s="104" t="str">
        <f>IF(AC180="","",IF(ISNUMBER(AC180)=FALSE,"Não se aplica",IFERROR(VLOOKUP(AC180,Produtos!$A$1:$C$2319,3,FALSE),"Não Cadastrado")))</f>
        <v/>
      </c>
      <c r="AI180" s="104"/>
      <c r="AJ180" s="104" t="str">
        <f>VLOOKUP(Tabela2[[#This Row],[SIEMA]],Siema2025,26,FALSE)</f>
        <v>Ato criminoso caracterizado pela abertura de bicas em vagões graneleiros ferroviário carregado com soja.</v>
      </c>
      <c r="AK180" s="107" t="s">
        <v>7122</v>
      </c>
      <c r="AL180" s="107"/>
      <c r="AM180" s="107"/>
      <c r="AN180" s="108" t="str">
        <f>VLOOKUP(Tabela2[[#This Row],[SIEMA]],Siema2025,51,FALSE)</f>
        <v/>
      </c>
      <c r="AO180" s="108" t="str">
        <f>VLOOKUP(Tabela2[[#This Row],[SIEMA]],Siema2025,53,FALSE)</f>
        <v/>
      </c>
      <c r="AP180" s="108" t="str">
        <f>VLOOKUP(Tabela2[[#This Row],[SIEMA]],Siema2025,55,FALSE)</f>
        <v/>
      </c>
      <c r="AQ180" s="108" t="str">
        <f>VLOOKUP(Tabela2[[#This Row],[SIEMA]],Siema2025,57,FALSE)</f>
        <v/>
      </c>
      <c r="AR180" s="108" t="str">
        <f>VLOOKUP(Tabela2[[#This Row],[SIEMA]],Siema2025,59,FALSE)</f>
        <v/>
      </c>
      <c r="AS180" s="108" t="str">
        <f>VLOOKUP(Tabela2[[#This Row],[SIEMA]],Siema2025,61,FALSE)</f>
        <v/>
      </c>
      <c r="AT180" s="108" t="str">
        <f>VLOOKUP(Tabela2[[#This Row],[SIEMA]],Siema2025,63,FALSE)</f>
        <v/>
      </c>
      <c r="AU180" s="108" t="str">
        <f>VLOOKUP(Tabela2[[#This Row],[SIEMA]],Siema2025,65,FALSE)</f>
        <v>X</v>
      </c>
      <c r="AV180" s="108" t="str">
        <f>VLOOKUP(Tabela2[[#This Row],[SIEMA]],Siema2025,67,FALSE)</f>
        <v/>
      </c>
      <c r="AW180" s="108" t="str">
        <f>VLOOKUP(Tabela2[[#This Row],[SIEMA]],Siema2025,69,FALSE)</f>
        <v/>
      </c>
      <c r="AX180" s="108" t="str">
        <f>VLOOKUP(Tabela2[[#This Row],[SIEMA]],Siema2025,71,FALSE)</f>
        <v/>
      </c>
      <c r="AY180" s="108" t="str">
        <f>VLOOKUP(Tabela2[[#This Row],[SIEMA]],Siema2025,73,FALSE)</f>
        <v/>
      </c>
      <c r="AZ180" s="108" t="str">
        <f>VLOOKUP(Tabela2[[#This Row],[SIEMA]],Siema2025,75,FALSE)</f>
        <v/>
      </c>
      <c r="BA180" s="108" t="str">
        <f>VLOOKUP(Tabela2[[#This Row],[SIEMA]],Siema2025,77,FALSE)</f>
        <v/>
      </c>
      <c r="BB180" s="108" t="str">
        <f>VLOOKUP(Tabela2[[#This Row],[SIEMA]],Siema2025,79,FALSE)</f>
        <v/>
      </c>
      <c r="BC180" s="108" t="str">
        <f>IF(Tabela2[[#This Row],[Outro(s) ]] = "X", "PREENCHER","NA")</f>
        <v>NA</v>
      </c>
      <c r="BD180" s="108" t="str">
        <f>VLOOKUP(Tabela2[[#This Row],[SIEMA]],Siema2025,82,FALSE)</f>
        <v/>
      </c>
      <c r="BE180" s="108" t="str">
        <f>VLOOKUP(Tabela2[[#This Row],[SIEMA]],Siema2025,81,FALSE)</f>
        <v/>
      </c>
      <c r="BF180" s="110" t="s">
        <v>3066</v>
      </c>
      <c r="BG180" s="110" t="s">
        <v>7123</v>
      </c>
      <c r="BH180" s="111" t="str">
        <f>VLOOKUP(Tabela2[[#This Row],[SIEMA]],Siema2025,29,FALSE)</f>
        <v>02502844000166</v>
      </c>
      <c r="BI180" s="112" t="str">
        <f>VLOOKUP(Tabela2[[#This Row],[SIEMA]],Siema2025,107,FALSE)</f>
        <v>Não</v>
      </c>
      <c r="BJ180" s="107" t="s">
        <v>7099</v>
      </c>
      <c r="BK180" s="104" t="s">
        <v>2696</v>
      </c>
      <c r="BL180" s="140">
        <v>45736</v>
      </c>
      <c r="BM180" s="108">
        <f ca="1">IF(Tabela2[[#This Row],[Data de atendimento do Ibama (considerar o primeiro documento/ação)]]="",_xlfn.DAYS(TODAY(),J180),_xlfn.DAYS(Tabela2[[#This Row],[Data de atendimento do Ibama (considerar o primeiro documento/ação)]],J180))</f>
        <v>3</v>
      </c>
      <c r="BN180" s="108" t="str">
        <f>IF(Tabela2[[#This Row],[Atendido pelo Ibama ("Não" ou "Sim")]]="Não","Preencher", IF(Tabela2[[#This Row],[Atendido pelo Ibama ("Não" ou "Sim")]]="Sim","NA",""))</f>
        <v>NA</v>
      </c>
      <c r="BO180" s="114" t="s">
        <v>7100</v>
      </c>
      <c r="BP180" s="108" t="str">
        <f>IF(Tabela2[[#This Row],[Forma de atendimento (primeiro documento/ação)]]= "Outros (especificar)", "PREENCHER","NA")</f>
        <v>NA</v>
      </c>
      <c r="BQ180" s="106" t="s">
        <v>123</v>
      </c>
      <c r="BR180" s="108" t="str">
        <f>IF(Tabela2[[#This Row],[Equipe do Ibama foi a campo? Houve sobrevoo do Poseidon?]] = "Sim", "PREENCHER","NA")</f>
        <v>NA</v>
      </c>
      <c r="BS180" s="108" t="str">
        <f>IF(Tabela2[[#This Row],[Se sim, foi emitida Ordem de Emergência? (informações vinculada à coluna CK)]] = "Sim", "PREENCHER","NA")</f>
        <v>NA</v>
      </c>
      <c r="BT180" s="108" t="s">
        <v>7126</v>
      </c>
      <c r="BU180" s="108" t="s">
        <v>2696</v>
      </c>
      <c r="BV180" s="108" t="s">
        <v>123</v>
      </c>
      <c r="BW180" s="108" t="s">
        <v>123</v>
      </c>
      <c r="BX180" s="106" t="s">
        <v>7127</v>
      </c>
      <c r="BY180" s="106"/>
      <c r="BZ180" s="104" t="str">
        <f>IF(Tabela2[[#This Row],[Data do documento de encerramento]]="NA","NA",IF(Tabela2[[#This Row],[Data do documento de encerramento]]="","Pendente de conclusão/ encerramento",_xlfn.DAYS(Tabela2[[#This Row],[Data do documento de encerramento]],J180)))</f>
        <v>Pendente de conclusão/ encerramento</v>
      </c>
      <c r="CA180" s="107" t="s">
        <v>7128</v>
      </c>
      <c r="CB180" s="107"/>
      <c r="CC180" s="107"/>
      <c r="CD180" s="107"/>
      <c r="CE180" s="107"/>
      <c r="CF180" s="107"/>
    </row>
    <row r="181" spans="1:84" ht="76.5">
      <c r="A181" s="182">
        <v>202531939645</v>
      </c>
      <c r="B181" s="170" t="s">
        <v>7963</v>
      </c>
      <c r="C181" s="108" t="s">
        <v>672</v>
      </c>
      <c r="D181" s="106" t="s">
        <v>637</v>
      </c>
      <c r="E181" s="106" t="s">
        <v>7155</v>
      </c>
      <c r="F181" s="106"/>
      <c r="G181" s="106" t="s">
        <v>7915</v>
      </c>
      <c r="H181" s="106" t="s">
        <v>7916</v>
      </c>
      <c r="I181" s="104" t="str">
        <f>VLOOKUP(Tabela2[[#This Row],[SIEMA]],Siema2025,19,FALSE)</f>
        <v>Santos</v>
      </c>
      <c r="J181" s="105">
        <f>VLOOKUP(Tabela2[[#This Row],[SIEMA]],Siema2025,2,FALSE)</f>
        <v>45733</v>
      </c>
      <c r="K181" s="105" t="str">
        <f>VLOOKUP(Tabela2[[#This Row],[SIEMA]],Siema2025,16,FALSE)</f>
        <v>Segunda</v>
      </c>
      <c r="L181" s="106" t="str">
        <f>IF(Tabela2[[#This Row],[Data]]="","Sem Informação",VLOOKUP(MONTH(Tabela2[[#This Row],[Data]]),'[1]Validação de dados'!$I$1:$J$13,2,0))</f>
        <v>Março</v>
      </c>
      <c r="M181" s="104">
        <f>YEAR(Tabela2[[#This Row],[Data]])</f>
        <v>2025</v>
      </c>
      <c r="N181" s="105" t="str">
        <f>VLOOKUP(Tabela2[[#This Row],[SIEMA]],Siema2025,17,FALSE)</f>
        <v>Matutino</v>
      </c>
      <c r="O181" s="105" t="str">
        <f>VLOOKUP(Tabela2[[#This Row],[SIEMA]],Siema2025,5,FALSE)</f>
        <v>Plataforma</v>
      </c>
      <c r="P181" s="104" t="str">
        <f>VLOOKUP(Tabela2[[#This Row],[SIEMA]],Siema2025,21,FALSE)</f>
        <v>Durante teste do sistema de dilúvio no módulo de injeção química, foi observado a formação de uma mancha oleosa se formando no descarte do bordo boreste. O teste foi imediatamente parado e a feição se dissipou. Volume estimado em 25ml de óleo.</v>
      </c>
      <c r="Q181" s="104">
        <v>1267</v>
      </c>
      <c r="R181" s="104" t="s">
        <v>2043</v>
      </c>
      <c r="S181" s="107" t="str">
        <f>IF(Q181="","", IF(Q181="NC","", IF(Q181="NE","", IF(Q181="NA","",IFERROR(VLOOKUP(Q181,Produtos!$A$1:$C$2319,2,FALSE),"Não Cadastrado")))))</f>
        <v>PETRÓLEO CRU</v>
      </c>
      <c r="T181" s="104">
        <v>2.5000000000000001E-5</v>
      </c>
      <c r="U181" s="104" t="s">
        <v>7111</v>
      </c>
      <c r="V181" s="104">
        <f>IF(Q181="","",IF(ISNUMBER(Q181)=FALSE,"Não se aplica",IFERROR(VLOOKUP(Q181,Produtos!$A$1:$C$2319,3,FALSE),"Não Cadastrado")))</f>
        <v>3</v>
      </c>
      <c r="W181" s="104"/>
      <c r="X181" s="113"/>
      <c r="Y181" s="109" t="str">
        <f>IF(W181="","", IF(W181="NC","", IF(W181="NE","", IF(W181="NA","",IFERROR(VLOOKUP(W181,Produtos!$A$1:$C$2319,2,FALSE),"Não Cadastrado")))))</f>
        <v/>
      </c>
      <c r="Z181" s="104"/>
      <c r="AA181" s="104"/>
      <c r="AB181" s="104" t="str">
        <f>IF(W181="","",IF(ISNUMBER(W181)=FALSE,"Não se aplica",IFERROR(VLOOKUP(W181,Produtos!$A$1:$C$2319,3,FALSE),"Não Cadastrado")))</f>
        <v/>
      </c>
      <c r="AC181" s="104"/>
      <c r="AD181" s="108"/>
      <c r="AE181" s="107" t="str">
        <f>IF(AC181="","", IF(AC181="NC","", IF(AC181="NE","", IF(AC181="NA","",IFERROR(VLOOKUP(AC181,Produtos!$A$1:$C$2319,2,FALSE),"Não Cadastrado")))))</f>
        <v/>
      </c>
      <c r="AF181" s="104"/>
      <c r="AG181" s="104"/>
      <c r="AH181" s="104" t="str">
        <f>IF(AC181="","",IF(ISNUMBER(AC181)=FALSE,"Não se aplica",IFERROR(VLOOKUP(AC181,Produtos!$A$1:$C$2319,3,FALSE),"Não Cadastrado")))</f>
        <v/>
      </c>
      <c r="AI181" s="104"/>
      <c r="AJ181" s="104" t="str">
        <f>VLOOKUP(Tabela2[[#This Row],[SIEMA]],Siema2025,26,FALSE)</f>
        <v>Carreamento de resíduo (sujidade) de óleo no módulo. Em investigação.</v>
      </c>
      <c r="AK181" s="107" t="s">
        <v>7285</v>
      </c>
      <c r="AL181" s="107"/>
      <c r="AM181" s="107"/>
      <c r="AN181" s="108" t="str">
        <f>VLOOKUP(Tabela2[[#This Row],[SIEMA]],Siema2025,51,FALSE)</f>
        <v/>
      </c>
      <c r="AO181" s="108" t="str">
        <f>VLOOKUP(Tabela2[[#This Row],[SIEMA]],Siema2025,53,FALSE)</f>
        <v/>
      </c>
      <c r="AP181" s="108" t="str">
        <f>VLOOKUP(Tabela2[[#This Row],[SIEMA]],Siema2025,55,FALSE)</f>
        <v/>
      </c>
      <c r="AQ181" s="108" t="str">
        <f>VLOOKUP(Tabela2[[#This Row],[SIEMA]],Siema2025,57,FALSE)</f>
        <v/>
      </c>
      <c r="AR181" s="108" t="str">
        <f>VLOOKUP(Tabela2[[#This Row],[SIEMA]],Siema2025,59,FALSE)</f>
        <v/>
      </c>
      <c r="AS181" s="108" t="str">
        <f>VLOOKUP(Tabela2[[#This Row],[SIEMA]],Siema2025,61,FALSE)</f>
        <v>X</v>
      </c>
      <c r="AT181" s="108" t="str">
        <f>VLOOKUP(Tabela2[[#This Row],[SIEMA]],Siema2025,63,FALSE)</f>
        <v/>
      </c>
      <c r="AU181" s="108" t="str">
        <f>VLOOKUP(Tabela2[[#This Row],[SIEMA]],Siema2025,65,FALSE)</f>
        <v/>
      </c>
      <c r="AV181" s="108" t="str">
        <f>VLOOKUP(Tabela2[[#This Row],[SIEMA]],Siema2025,67,FALSE)</f>
        <v/>
      </c>
      <c r="AW181" s="108" t="str">
        <f>VLOOKUP(Tabela2[[#This Row],[SIEMA]],Siema2025,69,FALSE)</f>
        <v/>
      </c>
      <c r="AX181" s="108" t="str">
        <f>VLOOKUP(Tabela2[[#This Row],[SIEMA]],Siema2025,71,FALSE)</f>
        <v/>
      </c>
      <c r="AY181" s="108" t="str">
        <f>VLOOKUP(Tabela2[[#This Row],[SIEMA]],Siema2025,73,FALSE)</f>
        <v/>
      </c>
      <c r="AZ181" s="108" t="str">
        <f>VLOOKUP(Tabela2[[#This Row],[SIEMA]],Siema2025,75,FALSE)</f>
        <v/>
      </c>
      <c r="BA181" s="108" t="str">
        <f>VLOOKUP(Tabela2[[#This Row],[SIEMA]],Siema2025,77,FALSE)</f>
        <v/>
      </c>
      <c r="BB181" s="108" t="str">
        <f>VLOOKUP(Tabela2[[#This Row],[SIEMA]],Siema2025,79,FALSE)</f>
        <v/>
      </c>
      <c r="BC181" s="108" t="str">
        <f>IF(Tabela2[[#This Row],[Outro(s) ]] = "X", "PREENCHER","NA")</f>
        <v>NA</v>
      </c>
      <c r="BD181" s="108" t="str">
        <f>VLOOKUP(Tabela2[[#This Row],[SIEMA]],Siema2025,82,FALSE)</f>
        <v/>
      </c>
      <c r="BE181" s="108" t="str">
        <f>VLOOKUP(Tabela2[[#This Row],[SIEMA]],Siema2025,81,FALSE)</f>
        <v/>
      </c>
      <c r="BF181" s="110" t="str">
        <f>VLOOKUP(Tabela2[[#This Row],[SIEMA]],Siema2025,28,FALSE)</f>
        <v>Petrobras</v>
      </c>
      <c r="BG181" s="110"/>
      <c r="BH181" s="111">
        <v>33000167000101</v>
      </c>
      <c r="BI181" s="112" t="str">
        <f>VLOOKUP(Tabela2[[#This Row],[SIEMA]],Siema2025,107,FALSE)</f>
        <v>Não</v>
      </c>
      <c r="BJ181" s="107" t="s">
        <v>7099</v>
      </c>
      <c r="BK181" s="104" t="s">
        <v>2696</v>
      </c>
      <c r="BL181" s="140">
        <v>45736</v>
      </c>
      <c r="BM181" s="108">
        <f ca="1">IF(Tabela2[[#This Row],[Data de atendimento do Ibama (considerar o primeiro documento/ação)]]="",_xlfn.DAYS(TODAY(),J181),_xlfn.DAYS(Tabela2[[#This Row],[Data de atendimento do Ibama (considerar o primeiro documento/ação)]],J181))</f>
        <v>3</v>
      </c>
      <c r="BN181" s="108" t="str">
        <f>IF(Tabela2[[#This Row],[Atendido pelo Ibama ("Não" ou "Sim")]]="Não","Preencher", IF(Tabela2[[#This Row],[Atendido pelo Ibama ("Não" ou "Sim")]]="Sim","NA",""))</f>
        <v>NA</v>
      </c>
      <c r="BO181" s="114" t="s">
        <v>7100</v>
      </c>
      <c r="BP181" s="108" t="str">
        <f>IF(Tabela2[[#This Row],[Forma de atendimento (primeiro documento/ação)]]= "Outros (especificar)", "PREENCHER","NA")</f>
        <v>NA</v>
      </c>
      <c r="BQ181" s="106" t="s">
        <v>123</v>
      </c>
      <c r="BR181" s="108" t="str">
        <f>IF(Tabela2[[#This Row],[Equipe do Ibama foi a campo? Houve sobrevoo do Poseidon?]] = "Sim", "PREENCHER","NA")</f>
        <v>NA</v>
      </c>
      <c r="BS181" s="108" t="str">
        <f>IF(Tabela2[[#This Row],[Se sim, foi emitida Ordem de Emergência? (informações vinculada à coluna CK)]] = "Sim", "PREENCHER","NA")</f>
        <v>NA</v>
      </c>
      <c r="BT181" s="108" t="s">
        <v>7101</v>
      </c>
      <c r="BU181" s="108" t="str">
        <f>IF(Tabela2[[#This Row],[Houve envio de Informações Pós-acidente (preencher "não se aplica" quando de competência estadual/municipal)]] = "Sim", "PREENCHER","NA")</f>
        <v>NA</v>
      </c>
      <c r="BV181" s="108" t="s">
        <v>123</v>
      </c>
      <c r="BW181" s="108" t="s">
        <v>2696</v>
      </c>
      <c r="BX181" s="106" t="s">
        <v>7102</v>
      </c>
      <c r="BY181" s="1">
        <v>46100</v>
      </c>
      <c r="BZ181" s="104">
        <f>IF(Tabela2[[#This Row],[Data do documento de encerramento]]="NA","NA",IF(Tabela2[[#This Row],[Data do documento de encerramento]]="","Pendente de conclusão/ encerramento",_xlfn.DAYS(Tabela2[[#This Row],[Data do documento de encerramento]],J181)))</f>
        <v>367</v>
      </c>
      <c r="CA181" s="107"/>
      <c r="CB181" s="107" t="s">
        <v>7158</v>
      </c>
      <c r="CC181" s="115" t="s">
        <v>7194</v>
      </c>
      <c r="CD181" s="107" t="s">
        <v>7278</v>
      </c>
      <c r="CE181" s="107" t="s">
        <v>123</v>
      </c>
      <c r="CF181" s="107" t="s">
        <v>7105</v>
      </c>
    </row>
    <row r="182" spans="1:84" ht="30.75">
      <c r="A182" s="169">
        <v>202531954005</v>
      </c>
      <c r="B182" s="170" t="s">
        <v>7964</v>
      </c>
      <c r="C182" s="108" t="s">
        <v>7135</v>
      </c>
      <c r="D182" s="106" t="s">
        <v>637</v>
      </c>
      <c r="E182" s="106" t="s">
        <v>7965</v>
      </c>
      <c r="F182" s="106"/>
      <c r="G182" s="106" t="s">
        <v>7966</v>
      </c>
      <c r="H182" s="106" t="s">
        <v>7967</v>
      </c>
      <c r="I182" s="104" t="str">
        <f>VLOOKUP(Tabela2[[#This Row],[SIEMA]],Siema2025,19,FALSE)</f>
        <v>Campos</v>
      </c>
      <c r="J182" s="105">
        <f>VLOOKUP(Tabela2[[#This Row],[SIEMA]],Siema2025,2,FALSE)</f>
        <v>45733</v>
      </c>
      <c r="K182" s="105" t="str">
        <f>VLOOKUP(Tabela2[[#This Row],[SIEMA]],Siema2025,16,FALSE)</f>
        <v>Segunda</v>
      </c>
      <c r="L182" s="106" t="str">
        <f>IF(Tabela2[[#This Row],[Data]]="","Sem Informação",VLOOKUP(MONTH(Tabela2[[#This Row],[Data]]),'[1]Validação de dados'!$I$1:$J$13,2,0))</f>
        <v>Março</v>
      </c>
      <c r="M182" s="104">
        <f>YEAR(Tabela2[[#This Row],[Data]])</f>
        <v>2025</v>
      </c>
      <c r="N182" s="105" t="str">
        <f>VLOOKUP(Tabela2[[#This Row],[SIEMA]],Siema2025,17,FALSE)</f>
        <v>Vespertino</v>
      </c>
      <c r="O182" s="105" t="s">
        <v>111</v>
      </c>
      <c r="P182" s="104" t="str">
        <f>VLOOKUP(Tabela2[[#This Row],[SIEMA]],Siema2025,21,FALSE)</f>
        <v>Sonda ATLANTIC ZONDA, Bacia de Campos</v>
      </c>
      <c r="Q182" s="104" t="s">
        <v>637</v>
      </c>
      <c r="R182" s="107" t="s">
        <v>7968</v>
      </c>
      <c r="S182" s="109" t="s">
        <v>7927</v>
      </c>
      <c r="T182" s="104" t="str">
        <f>VLOOKUP(Tabela2[[#This Row],[SIEMA]],Siema2025,11,FALSE)</f>
        <v>0.003</v>
      </c>
      <c r="U182" s="104" t="str">
        <f>VLOOKUP(Tabela2[[#This Row],[SIEMA]],Siema2025,12,FALSE)</f>
        <v>M3</v>
      </c>
      <c r="V182" s="104"/>
      <c r="W182" s="104"/>
      <c r="X182" s="113" t="str">
        <f>IF(Tabela2[[#This Row],[Origem do acidente]] = "Plataforma", "PREENCHER","NA")</f>
        <v>PREENCHER</v>
      </c>
      <c r="Y182" s="109" t="str">
        <f>IF(W182="","", IF(W182="NC","", IF(W182="NE","", IF(W182="NA","",IFERROR(VLOOKUP(W182,Produtos!$A$1:$C$2319,2,FALSE),"Não Cadastrado")))))</f>
        <v/>
      </c>
      <c r="Z182" s="104"/>
      <c r="AA182" s="104" t="str">
        <f>VLOOKUP(Tabela2[[#This Row],[SIEMA]],Siema2025,12,FALSE)</f>
        <v>M3</v>
      </c>
      <c r="AB182" s="104" t="str">
        <f>IF(W182="","",IF(ISNUMBER(W182)=FALSE,"Não se aplica",IFERROR(VLOOKUP(W182,Produtos!$A$1:$C$2319,3,FALSE),"Não Cadastrado")))</f>
        <v/>
      </c>
      <c r="AC182" s="104"/>
      <c r="AD182" s="108" t="str">
        <f>IF(Tabela2[[#This Row],[Origem do acidente]] = "Plataforma", "PREENCHER","NA")</f>
        <v>PREENCHER</v>
      </c>
      <c r="AE182" s="107" t="str">
        <f>IF(AC182="","", IF(AC182="NC","", IF(AC182="NE","", IF(AC182="NA","",IFERROR(VLOOKUP(AC182,Produtos!$A$1:$C$2319,2,FALSE),"Não Cadastrado")))))</f>
        <v/>
      </c>
      <c r="AF182" s="104"/>
      <c r="AG182" s="104"/>
      <c r="AH182" s="104" t="str">
        <f>IF(AC182="","",IF(ISNUMBER(AC182)=FALSE,"Não se aplica",IFERROR(VLOOKUP(AC182,Produtos!$A$1:$C$2319,3,FALSE),"Não Cadastrado")))</f>
        <v/>
      </c>
      <c r="AI182" s="104"/>
      <c r="AJ182" s="104" t="str">
        <f>VLOOKUP(Tabela2[[#This Row],[SIEMA]],Siema2025,26,FALSE)</f>
        <v>Vazamento na transmissão da unidade de cimentação. Em investigação.</v>
      </c>
      <c r="AK182" s="107"/>
      <c r="AL182" s="107"/>
      <c r="AM182" s="107"/>
      <c r="AN182" s="108" t="str">
        <f>VLOOKUP(Tabela2[[#This Row],[SIEMA]],Siema2025,51,FALSE)</f>
        <v/>
      </c>
      <c r="AO182" s="108" t="str">
        <f>VLOOKUP(Tabela2[[#This Row],[SIEMA]],Siema2025,53,FALSE)</f>
        <v/>
      </c>
      <c r="AP182" s="108" t="str">
        <f>VLOOKUP(Tabela2[[#This Row],[SIEMA]],Siema2025,55,FALSE)</f>
        <v/>
      </c>
      <c r="AQ182" s="108" t="str">
        <f>VLOOKUP(Tabela2[[#This Row],[SIEMA]],Siema2025,57,FALSE)</f>
        <v/>
      </c>
      <c r="AR182" s="108" t="str">
        <f>VLOOKUP(Tabela2[[#This Row],[SIEMA]],Siema2025,59,FALSE)</f>
        <v/>
      </c>
      <c r="AS182" s="108" t="str">
        <f>VLOOKUP(Tabela2[[#This Row],[SIEMA]],Siema2025,61,FALSE)</f>
        <v>X</v>
      </c>
      <c r="AT182" s="108" t="str">
        <f>VLOOKUP(Tabela2[[#This Row],[SIEMA]],Siema2025,63,FALSE)</f>
        <v/>
      </c>
      <c r="AU182" s="108" t="str">
        <f>VLOOKUP(Tabela2[[#This Row],[SIEMA]],Siema2025,65,FALSE)</f>
        <v/>
      </c>
      <c r="AV182" s="108" t="str">
        <f>VLOOKUP(Tabela2[[#This Row],[SIEMA]],Siema2025,67,FALSE)</f>
        <v/>
      </c>
      <c r="AW182" s="108" t="str">
        <f>VLOOKUP(Tabela2[[#This Row],[SIEMA]],Siema2025,69,FALSE)</f>
        <v/>
      </c>
      <c r="AX182" s="108" t="str">
        <f>VLOOKUP(Tabela2[[#This Row],[SIEMA]],Siema2025,71,FALSE)</f>
        <v/>
      </c>
      <c r="AY182" s="108" t="str">
        <f>VLOOKUP(Tabela2[[#This Row],[SIEMA]],Siema2025,73,FALSE)</f>
        <v/>
      </c>
      <c r="AZ182" s="108" t="str">
        <f>VLOOKUP(Tabela2[[#This Row],[SIEMA]],Siema2025,75,FALSE)</f>
        <v/>
      </c>
      <c r="BA182" s="108" t="str">
        <f>VLOOKUP(Tabela2[[#This Row],[SIEMA]],Siema2025,77,FALSE)</f>
        <v/>
      </c>
      <c r="BB182" s="108" t="str">
        <f>VLOOKUP(Tabela2[[#This Row],[SIEMA]],Siema2025,79,FALSE)</f>
        <v/>
      </c>
      <c r="BC182" s="108" t="str">
        <f>IF(Tabela2[[#This Row],[Outro(s) ]] = "X", "PREENCHER","NA")</f>
        <v>NA</v>
      </c>
      <c r="BD182" s="108" t="str">
        <f>VLOOKUP(Tabela2[[#This Row],[SIEMA]],Siema2025,82,FALSE)</f>
        <v/>
      </c>
      <c r="BE182" s="108" t="str">
        <f>VLOOKUP(Tabela2[[#This Row],[SIEMA]],Siema2025,81,FALSE)</f>
        <v/>
      </c>
      <c r="BF182" s="110" t="str">
        <f>VLOOKUP(Tabela2[[#This Row],[SIEMA]],Siema2025,28,FALSE)</f>
        <v>Petrobras</v>
      </c>
      <c r="BG182" s="110"/>
      <c r="BH182" s="111" t="str">
        <f>VLOOKUP(Tabela2[[#This Row],[SIEMA]],Siema2025,29,FALSE)</f>
        <v>33000167100750</v>
      </c>
      <c r="BI182" s="112" t="str">
        <f>VLOOKUP(Tabela2[[#This Row],[SIEMA]],Siema2025,107,FALSE)</f>
        <v>Não</v>
      </c>
      <c r="BJ182" s="107" t="s">
        <v>7099</v>
      </c>
      <c r="BK182" s="104" t="s">
        <v>2696</v>
      </c>
      <c r="BL182" s="140">
        <v>45749</v>
      </c>
      <c r="BM182" s="108">
        <f ca="1">IF(Tabela2[[#This Row],[Data de atendimento do Ibama (considerar o primeiro documento/ação)]]="",_xlfn.DAYS(TODAY(),J182),_xlfn.DAYS(Tabela2[[#This Row],[Data de atendimento do Ibama (considerar o primeiro documento/ação)]],J182))</f>
        <v>16</v>
      </c>
      <c r="BN182" s="108" t="str">
        <f>IF(Tabela2[[#This Row],[Atendido pelo Ibama ("Não" ou "Sim")]]="Não","Preencher", IF(Tabela2[[#This Row],[Atendido pelo Ibama ("Não" ou "Sim")]]="Sim","NA",""))</f>
        <v>NA</v>
      </c>
      <c r="BO182" s="114" t="s">
        <v>7138</v>
      </c>
      <c r="BP182" s="108" t="str">
        <f>IF(Tabela2[[#This Row],[Forma de atendimento (primeiro documento/ação)]]= "Outros (especificar)", "PREENCHER","NA")</f>
        <v>NA</v>
      </c>
      <c r="BQ182" s="106" t="s">
        <v>123</v>
      </c>
      <c r="BR182" s="108" t="str">
        <f>IF(Tabela2[[#This Row],[Equipe do Ibama foi a campo? Houve sobrevoo do Poseidon?]] = "Sim", "PREENCHER","NA")</f>
        <v>NA</v>
      </c>
      <c r="BS182" s="108" t="str">
        <f>IF(Tabela2[[#This Row],[Se sim, foi emitida Ordem de Emergência? (informações vinculada à coluna CK)]] = "Sim", "PREENCHER","NA")</f>
        <v>NA</v>
      </c>
      <c r="BT182" s="108" t="s">
        <v>7101</v>
      </c>
      <c r="BU182" s="108" t="s">
        <v>123</v>
      </c>
      <c r="BV182" s="108" t="s">
        <v>123</v>
      </c>
      <c r="BW182" s="108" t="s">
        <v>123</v>
      </c>
      <c r="BX182" s="106"/>
      <c r="BY182" s="106"/>
      <c r="BZ182" s="104" t="str">
        <f>IF(Tabela2[[#This Row],[Data do documento de encerramento]]="NA","NA",IF(Tabela2[[#This Row],[Data do documento de encerramento]]="","Pendente de conclusão/ encerramento",_xlfn.DAYS(Tabela2[[#This Row],[Data do documento de encerramento]],J182)))</f>
        <v>Pendente de conclusão/ encerramento</v>
      </c>
      <c r="CA182" s="107"/>
      <c r="CB182" s="107"/>
      <c r="CC182" s="107" t="s">
        <v>7969</v>
      </c>
      <c r="CD182" s="107" t="s">
        <v>123</v>
      </c>
      <c r="CE182" s="107" t="s">
        <v>123</v>
      </c>
      <c r="CF182" s="107" t="s">
        <v>7141</v>
      </c>
    </row>
    <row r="183" spans="1:84" ht="30.75">
      <c r="A183" s="169">
        <v>202531954039</v>
      </c>
      <c r="B183" s="170" t="s">
        <v>7970</v>
      </c>
      <c r="C183" s="108" t="str">
        <f>VLOOKUP(Tabela2[[#This Row],[SIEMA]],Siema2025,4,FALSE)</f>
        <v xml:space="preserve"> SE</v>
      </c>
      <c r="D183" s="106" t="str">
        <f>VLOOKUP(Tabela2[[#This Row],[SIEMA]],Siema2025,3,FALSE)</f>
        <v xml:space="preserve">Divina Pastora </v>
      </c>
      <c r="E183" s="106" t="str">
        <f>VLOOKUP(Tabela2[[#This Row],[SIEMA]],Siema2025,20,FALSE)</f>
        <v>Linha de produção do 7-SZ-228-SE</v>
      </c>
      <c r="F183" s="106"/>
      <c r="G183" s="106" t="s">
        <v>7971</v>
      </c>
      <c r="H183" s="106" t="s">
        <v>7972</v>
      </c>
      <c r="I183" s="104" t="s">
        <v>7479</v>
      </c>
      <c r="J183" s="105">
        <f>VLOOKUP(Tabela2[[#This Row],[SIEMA]],Siema2025,2,FALSE)</f>
        <v>45733</v>
      </c>
      <c r="K183" s="105" t="str">
        <f>VLOOKUP(Tabela2[[#This Row],[SIEMA]],Siema2025,16,FALSE)</f>
        <v>Segunda</v>
      </c>
      <c r="L183" s="106" t="str">
        <f>IF(Tabela2[[#This Row],[Data]]="","Sem Informação",VLOOKUP(MONTH(Tabela2[[#This Row],[Data]]),'[1]Validação de dados'!$I$1:$J$13,2,0))</f>
        <v>Março</v>
      </c>
      <c r="M183" s="104">
        <f>YEAR(Tabela2[[#This Row],[Data]])</f>
        <v>2025</v>
      </c>
      <c r="N183" s="105" t="str">
        <f>VLOOKUP(Tabela2[[#This Row],[SIEMA]],Siema2025,17,FALSE)</f>
        <v>Matutino</v>
      </c>
      <c r="O183" s="105" t="s">
        <v>145</v>
      </c>
      <c r="P183" s="104" t="str">
        <f>VLOOKUP(Tabela2[[#This Row],[SIEMA]],Siema2025,21,FALSE)</f>
        <v>Poço Terrestre</v>
      </c>
      <c r="Q183" s="104">
        <v>1267</v>
      </c>
      <c r="R183" s="104"/>
      <c r="S183" s="107" t="str">
        <f>IF(Q183="","", IF(Q183="NC","", IF(Q183="NE","", IF(Q183="NA","",IFERROR(VLOOKUP(Q183,Produtos!$A$1:$C$2319,2,FALSE),"Não Cadastrado")))))</f>
        <v>PETRÓLEO CRU</v>
      </c>
      <c r="T183" s="104" t="s">
        <v>7973</v>
      </c>
      <c r="U183" s="104" t="str">
        <f>VLOOKUP(Tabela2[[#This Row],[SIEMA]],Siema2025,12,FALSE)</f>
        <v>M3</v>
      </c>
      <c r="V183" s="104">
        <f>IF(Q183="","",IF(ISNUMBER(Q183)=FALSE,"Não se aplica",IFERROR(VLOOKUP(Q183,Produtos!$A$1:$C$2319,3,FALSE),"Não Cadastrado")))</f>
        <v>3</v>
      </c>
      <c r="W183" s="104" t="str">
        <f>VLOOKUP(Tabela2[[#This Row],[SIEMA]],Siema2025,10,FALSE)</f>
        <v>Água Produzida fora de especificação</v>
      </c>
      <c r="X183" s="113" t="str">
        <f>IF(Tabela2[[#This Row],[Origem do acidente]] = "Plataforma", "PREENCHER","NA")</f>
        <v>NA</v>
      </c>
      <c r="Y183" s="109" t="str">
        <f>IF(W183="","", IF(W183="NC","", IF(W183="NE","", IF(W183="NA","",IFERROR(VLOOKUP(W183,Produtos!$A$1:$C$2319,2,FALSE),"Não Cadastrado")))))</f>
        <v>Não Cadastrado</v>
      </c>
      <c r="Z183" s="104" t="s">
        <v>7974</v>
      </c>
      <c r="AA183" s="104" t="str">
        <f>VLOOKUP(Tabela2[[#This Row],[SIEMA]],Siema2025,12,FALSE)</f>
        <v>M3</v>
      </c>
      <c r="AB183" s="104" t="str">
        <f>IF(W183="","",IF(ISNUMBER(W183)=FALSE,"Não se aplica",IFERROR(VLOOKUP(W183,Produtos!$A$1:$C$2319,3,FALSE),"Não Cadastrado")))</f>
        <v>Não se aplica</v>
      </c>
      <c r="AC183" s="104"/>
      <c r="AD183" s="108" t="str">
        <f>IF(Tabela2[[#This Row],[Origem do acidente]] = "Plataforma", "PREENCHER","NA")</f>
        <v>NA</v>
      </c>
      <c r="AE183" s="107" t="str">
        <f>IF(AC183="","", IF(AC183="NC","", IF(AC183="NE","", IF(AC183="NA","",IFERROR(VLOOKUP(AC183,Produtos!$A$1:$C$2319,2,FALSE),"Não Cadastrado")))))</f>
        <v/>
      </c>
      <c r="AF183" s="104"/>
      <c r="AG183" s="104"/>
      <c r="AH183" s="104" t="str">
        <f>IF(AC183="","",IF(ISNUMBER(AC183)=FALSE,"Não se aplica",IFERROR(VLOOKUP(AC183,Produtos!$A$1:$C$2319,3,FALSE),"Não Cadastrado")))</f>
        <v/>
      </c>
      <c r="AI183" s="104"/>
      <c r="AJ183" s="104" t="str">
        <f>VLOOKUP(Tabela2[[#This Row],[SIEMA]],Siema2025,26,FALSE)</f>
        <v>Choque mecânico</v>
      </c>
      <c r="AK183" s="107"/>
      <c r="AL183" s="107"/>
      <c r="AM183" s="107"/>
      <c r="AN183" s="108" t="str">
        <f>VLOOKUP(Tabela2[[#This Row],[SIEMA]],Siema2025,51,FALSE)</f>
        <v/>
      </c>
      <c r="AO183" s="108" t="str">
        <f>VLOOKUP(Tabela2[[#This Row],[SIEMA]],Siema2025,53,FALSE)</f>
        <v/>
      </c>
      <c r="AP183" s="108" t="str">
        <f>VLOOKUP(Tabela2[[#This Row],[SIEMA]],Siema2025,55,FALSE)</f>
        <v/>
      </c>
      <c r="AQ183" s="108" t="str">
        <f>VLOOKUP(Tabela2[[#This Row],[SIEMA]],Siema2025,57,FALSE)</f>
        <v>X</v>
      </c>
      <c r="AR183" s="108" t="str">
        <f>VLOOKUP(Tabela2[[#This Row],[SIEMA]],Siema2025,59,FALSE)</f>
        <v/>
      </c>
      <c r="AS183" s="108" t="str">
        <f>VLOOKUP(Tabela2[[#This Row],[SIEMA]],Siema2025,61,FALSE)</f>
        <v/>
      </c>
      <c r="AT183" s="108" t="str">
        <f>VLOOKUP(Tabela2[[#This Row],[SIEMA]],Siema2025,63,FALSE)</f>
        <v/>
      </c>
      <c r="AU183" s="108" t="str">
        <f>VLOOKUP(Tabela2[[#This Row],[SIEMA]],Siema2025,65,FALSE)</f>
        <v>X</v>
      </c>
      <c r="AV183" s="108" t="str">
        <f>VLOOKUP(Tabela2[[#This Row],[SIEMA]],Siema2025,67,FALSE)</f>
        <v/>
      </c>
      <c r="AW183" s="108" t="str">
        <f>VLOOKUP(Tabela2[[#This Row],[SIEMA]],Siema2025,69,FALSE)</f>
        <v/>
      </c>
      <c r="AX183" s="108" t="str">
        <f>VLOOKUP(Tabela2[[#This Row],[SIEMA]],Siema2025,71,FALSE)</f>
        <v/>
      </c>
      <c r="AY183" s="108" t="str">
        <f>VLOOKUP(Tabela2[[#This Row],[SIEMA]],Siema2025,73,FALSE)</f>
        <v/>
      </c>
      <c r="AZ183" s="108" t="str">
        <f>VLOOKUP(Tabela2[[#This Row],[SIEMA]],Siema2025,75,FALSE)</f>
        <v/>
      </c>
      <c r="BA183" s="108" t="str">
        <f>VLOOKUP(Tabela2[[#This Row],[SIEMA]],Siema2025,77,FALSE)</f>
        <v/>
      </c>
      <c r="BB183" s="108" t="str">
        <f>VLOOKUP(Tabela2[[#This Row],[SIEMA]],Siema2025,79,FALSE)</f>
        <v/>
      </c>
      <c r="BC183" s="108" t="str">
        <f>IF(Tabela2[[#This Row],[Outro(s) ]] = "X", "PREENCHER","NA")</f>
        <v>NA</v>
      </c>
      <c r="BD183" s="108" t="str">
        <f>VLOOKUP(Tabela2[[#This Row],[SIEMA]],Siema2025,82,FALSE)</f>
        <v/>
      </c>
      <c r="BE183" s="108" t="str">
        <f>VLOOKUP(Tabela2[[#This Row],[SIEMA]],Siema2025,81,FALSE)</f>
        <v/>
      </c>
      <c r="BF183" s="110" t="str">
        <f>VLOOKUP(Tabela2[[#This Row],[SIEMA]],Siema2025,28,FALSE)</f>
        <v>Carmo Energy S.A</v>
      </c>
      <c r="BG183" s="110"/>
      <c r="BH183" s="111" t="str">
        <f>VLOOKUP(Tabela2[[#This Row],[SIEMA]],Siema2025,29,FALSE)</f>
        <v/>
      </c>
      <c r="BI183" s="112" t="str">
        <f>VLOOKUP(Tabela2[[#This Row],[SIEMA]],Siema2025,107,FALSE)</f>
        <v>Não</v>
      </c>
      <c r="BJ183" s="107" t="s">
        <v>7113</v>
      </c>
      <c r="BK183" s="104" t="s">
        <v>2696</v>
      </c>
      <c r="BL183" s="163">
        <v>45736</v>
      </c>
      <c r="BM183" s="108">
        <f ca="1">IF(Tabela2[[#This Row],[Data de atendimento do Ibama (considerar o primeiro documento/ação)]]="",_xlfn.DAYS(TODAY(),J183),_xlfn.DAYS(Tabela2[[#This Row],[Data de atendimento do Ibama (considerar o primeiro documento/ação)]],J183))</f>
        <v>3</v>
      </c>
      <c r="BN183" s="108" t="str">
        <f>IF(Tabela2[[#This Row],[Atendido pelo Ibama ("Não" ou "Sim")]]="Não","Preencher", IF(Tabela2[[#This Row],[Atendido pelo Ibama ("Não" ou "Sim")]]="Sim","NA",""))</f>
        <v>NA</v>
      </c>
      <c r="BO183" s="114" t="s">
        <v>7100</v>
      </c>
      <c r="BP183" s="108" t="str">
        <f>IF(Tabela2[[#This Row],[Forma de atendimento (primeiro documento/ação)]]= "Outros (especificar)", "PREENCHER","NA")</f>
        <v>NA</v>
      </c>
      <c r="BQ183" s="106" t="s">
        <v>123</v>
      </c>
      <c r="BR183" s="108" t="str">
        <f>IF(Tabela2[[#This Row],[Equipe do Ibama foi a campo? Houve sobrevoo do Poseidon?]] = "Sim", "PREENCHER","NA")</f>
        <v>NA</v>
      </c>
      <c r="BS183" s="108" t="str">
        <f>IF(Tabela2[[#This Row],[Se sim, foi emitida Ordem de Emergência? (informações vinculada à coluna CK)]] = "Sim", "PREENCHER","NA")</f>
        <v>NA</v>
      </c>
      <c r="BT183" s="108" t="str">
        <f>IF(Tabela2[[#This Row],[Foi elaborado Relatório de Vistoria pelo Ibama? (informações vinculada à coluna CK)]] = "Sim", "PREENCHER","NA")</f>
        <v>NA</v>
      </c>
      <c r="BU183" s="108" t="str">
        <f>IF(Tabela2[[#This Row],[Houve envio de Informações Pós-acidente (preencher "não se aplica" quando de competência estadual/municipal)]] = "Sim", "PREENCHER","NA")</f>
        <v>NA</v>
      </c>
      <c r="BV183" s="108" t="s">
        <v>2696</v>
      </c>
      <c r="BW183" s="108" t="str">
        <f>IF(Tabela2[[#This Row],[O Ibama aguarda resposta da empresa/OEMA, etc?]] = "Sim", "PREENCHER","NA")</f>
        <v>PREENCHER</v>
      </c>
      <c r="BX183" s="106"/>
      <c r="BY183" s="106"/>
      <c r="BZ183" s="104" t="str">
        <f>IF(Tabela2[[#This Row],[Data do documento de encerramento]]="NA","NA",IF(Tabela2[[#This Row],[Data do documento de encerramento]]="","Pendente de conclusão/ encerramento",_xlfn.DAYS(Tabela2[[#This Row],[Data do documento de encerramento]],J183)))</f>
        <v>Pendente de conclusão/ encerramento</v>
      </c>
      <c r="CA183" s="107"/>
      <c r="CB183" s="107"/>
      <c r="CC183" s="107"/>
      <c r="CD183" s="107"/>
      <c r="CE183" s="107"/>
      <c r="CF183" s="107"/>
    </row>
    <row r="184" spans="1:84">
      <c r="A184" s="169">
        <v>202532010850</v>
      </c>
      <c r="B184" s="170" t="s">
        <v>7975</v>
      </c>
      <c r="C184" s="108" t="s">
        <v>7135</v>
      </c>
      <c r="D184" s="106" t="s">
        <v>637</v>
      </c>
      <c r="E184" s="106" t="s">
        <v>7250</v>
      </c>
      <c r="F184" s="106"/>
      <c r="G184" s="172" t="s">
        <v>7976</v>
      </c>
      <c r="H184" s="172" t="s">
        <v>7977</v>
      </c>
      <c r="I184" s="104" t="str">
        <f>VLOOKUP(Tabela2[[#This Row],[SIEMA]],Siema2025,19,FALSE)</f>
        <v>Campos</v>
      </c>
      <c r="J184" s="105">
        <f>VLOOKUP(Tabela2[[#This Row],[SIEMA]],Siema2025,2,FALSE)</f>
        <v>45733</v>
      </c>
      <c r="K184" s="105" t="str">
        <f>VLOOKUP(Tabela2[[#This Row],[SIEMA]],Siema2025,16,FALSE)</f>
        <v>Segunda</v>
      </c>
      <c r="L184" s="106" t="str">
        <f>IF(Tabela2[[#This Row],[Data]]="","Sem Informação",VLOOKUP(MONTH(Tabela2[[#This Row],[Data]]),'[1]Validação de dados'!$I$1:$J$13,2,0))</f>
        <v>Março</v>
      </c>
      <c r="M184" s="104">
        <f>YEAR(Tabela2[[#This Row],[Data]])</f>
        <v>2025</v>
      </c>
      <c r="N184" s="105" t="str">
        <f>VLOOKUP(Tabela2[[#This Row],[SIEMA]],Siema2025,17,FALSE)</f>
        <v>Noturno</v>
      </c>
      <c r="O184" s="105" t="s">
        <v>7250</v>
      </c>
      <c r="P184" s="104" t="str">
        <f>VLOOKUP(Tabela2[[#This Row],[SIEMA]],Siema2025,21,FALSE)</f>
        <v>Constatação de mancha de origem indeterminada:
Detectada feição suspeita no monitoramento orbital realizado pelo Satélite Cosmo Skymed datado de 17/03/2025, aquisição 05h55, disponibilização 17h02 e interpretação às 19h23. Mobilizada a embarcação oil recovery para varredura no local e programado sobrevoo para manhã seguinte. No sobrevoo realizado foi visualizado feição, sendo mobilizada a embarcação para as coordenadas indicadas pelo Líder da Equipe de Sobrevoo (LES). Às 10h44 de 18/03 a embarcação oil recovery encontrou uma feição com características oleosas, foi coletada amostra e iniciado as ações de resposta com a dispersão mecânica da mancha.</v>
      </c>
      <c r="Q184" s="104" t="s">
        <v>7409</v>
      </c>
      <c r="R184" s="104" t="str">
        <f>VLOOKUP(Tabela2[[#This Row],[SIEMA]],Siema2025,10,FALSE)</f>
        <v/>
      </c>
      <c r="S184" s="107" t="str">
        <f>IF(Q184="","", IF(Q184="NC","", IF(Q184="NE","", IF(Q184="NA","",IFERROR(VLOOKUP(Q184,Produtos!$A$1:$C$2319,2,FALSE),"Não Cadastrado")))))</f>
        <v/>
      </c>
      <c r="T184" s="104" t="str">
        <f>VLOOKUP(Tabela2[[#This Row],[SIEMA]],Siema2025,11,FALSE)</f>
        <v xml:space="preserve"> </v>
      </c>
      <c r="U184" s="104" t="str">
        <f>VLOOKUP(Tabela2[[#This Row],[SIEMA]],Siema2025,12,FALSE)</f>
        <v xml:space="preserve"> </v>
      </c>
      <c r="V184" s="104" t="str">
        <f>IF(Q184="","",IF(ISNUMBER(Q184)=FALSE,"Não se aplica",IFERROR(VLOOKUP(Q184,Produtos!$A$1:$C$2319,3,FALSE),"Não Cadastrado")))</f>
        <v>Não se aplica</v>
      </c>
      <c r="W184" s="104" t="str">
        <f>VLOOKUP(Tabela2[[#This Row],[SIEMA]],Siema2025,10,FALSE)</f>
        <v/>
      </c>
      <c r="X184" s="113" t="str">
        <f>IF(Tabela2[[#This Row],[Origem do acidente]] = "Plataforma", "PREENCHER","NA")</f>
        <v>NA</v>
      </c>
      <c r="Y184" s="109" t="str">
        <f>IF(W184="","", IF(W184="NC","", IF(W184="NE","", IF(W184="NA","",IFERROR(VLOOKUP(W184,Produtos!$A$1:$C$2319,2,FALSE),"Não Cadastrado")))))</f>
        <v/>
      </c>
      <c r="Z184" s="104" t="str">
        <f>VLOOKUP(Tabela2[[#This Row],[SIEMA]],Siema2025,11,FALSE)</f>
        <v xml:space="preserve"> </v>
      </c>
      <c r="AA184" s="104" t="str">
        <f>VLOOKUP(Tabela2[[#This Row],[SIEMA]],Siema2025,12,FALSE)</f>
        <v xml:space="preserve"> </v>
      </c>
      <c r="AB184" s="104" t="str">
        <f>IF(W184="","",IF(ISNUMBER(W184)=FALSE,"Não se aplica",IFERROR(VLOOKUP(W184,Produtos!$A$1:$C$2319,3,FALSE),"Não Cadastrado")))</f>
        <v/>
      </c>
      <c r="AC184" s="104"/>
      <c r="AD184" s="108" t="str">
        <f>IF(Tabela2[[#This Row],[Origem do acidente]] = "Plataforma", "PREENCHER","NA")</f>
        <v>NA</v>
      </c>
      <c r="AE184" s="107" t="str">
        <f>IF(AC184="","", IF(AC184="NC","", IF(AC184="NE","", IF(AC184="NA","",IFERROR(VLOOKUP(AC184,Produtos!$A$1:$C$2319,2,FALSE),"Não Cadastrado")))))</f>
        <v/>
      </c>
      <c r="AF184" s="104"/>
      <c r="AG184" s="104"/>
      <c r="AH184" s="104" t="str">
        <f>IF(AC184="","",IF(ISNUMBER(AC184)=FALSE,"Não se aplica",IFERROR(VLOOKUP(AC184,Produtos!$A$1:$C$2319,3,FALSE),"Não Cadastrado")))</f>
        <v/>
      </c>
      <c r="AI184" s="104"/>
      <c r="AJ184" s="104" t="str">
        <f>VLOOKUP(Tabela2[[#This Row],[SIEMA]],Siema2025,26,FALSE)</f>
        <v>Mancha de origem indeterminada.</v>
      </c>
      <c r="AK184" s="107"/>
      <c r="AL184" s="107"/>
      <c r="AM184" s="107"/>
      <c r="AN184" s="108" t="str">
        <f>VLOOKUP(Tabela2[[#This Row],[SIEMA]],Siema2025,51,FALSE)</f>
        <v/>
      </c>
      <c r="AO184" s="108" t="str">
        <f>VLOOKUP(Tabela2[[#This Row],[SIEMA]],Siema2025,53,FALSE)</f>
        <v/>
      </c>
      <c r="AP184" s="108" t="str">
        <f>VLOOKUP(Tabela2[[#This Row],[SIEMA]],Siema2025,55,FALSE)</f>
        <v/>
      </c>
      <c r="AQ184" s="108" t="str">
        <f>VLOOKUP(Tabela2[[#This Row],[SIEMA]],Siema2025,57,FALSE)</f>
        <v/>
      </c>
      <c r="AR184" s="108" t="str">
        <f>VLOOKUP(Tabela2[[#This Row],[SIEMA]],Siema2025,59,FALSE)</f>
        <v/>
      </c>
      <c r="AS184" s="108" t="str">
        <f>VLOOKUP(Tabela2[[#This Row],[SIEMA]],Siema2025,61,FALSE)</f>
        <v>X</v>
      </c>
      <c r="AT184" s="108" t="str">
        <f>VLOOKUP(Tabela2[[#This Row],[SIEMA]],Siema2025,63,FALSE)</f>
        <v/>
      </c>
      <c r="AU184" s="108" t="str">
        <f>VLOOKUP(Tabela2[[#This Row],[SIEMA]],Siema2025,65,FALSE)</f>
        <v/>
      </c>
      <c r="AV184" s="108" t="str">
        <f>VLOOKUP(Tabela2[[#This Row],[SIEMA]],Siema2025,67,FALSE)</f>
        <v/>
      </c>
      <c r="AW184" s="108" t="str">
        <f>VLOOKUP(Tabela2[[#This Row],[SIEMA]],Siema2025,69,FALSE)</f>
        <v/>
      </c>
      <c r="AX184" s="108" t="str">
        <f>VLOOKUP(Tabela2[[#This Row],[SIEMA]],Siema2025,71,FALSE)</f>
        <v/>
      </c>
      <c r="AY184" s="108" t="str">
        <f>VLOOKUP(Tabela2[[#This Row],[SIEMA]],Siema2025,73,FALSE)</f>
        <v/>
      </c>
      <c r="AZ184" s="108" t="str">
        <f>VLOOKUP(Tabela2[[#This Row],[SIEMA]],Siema2025,75,FALSE)</f>
        <v/>
      </c>
      <c r="BA184" s="108" t="str">
        <f>VLOOKUP(Tabela2[[#This Row],[SIEMA]],Siema2025,77,FALSE)</f>
        <v/>
      </c>
      <c r="BB184" s="108" t="str">
        <f>VLOOKUP(Tabela2[[#This Row],[SIEMA]],Siema2025,79,FALSE)</f>
        <v/>
      </c>
      <c r="BC184" s="108" t="str">
        <f>IF(Tabela2[[#This Row],[Outro(s) ]] = "X", "PREENCHER","NA")</f>
        <v>NA</v>
      </c>
      <c r="BD184" s="108" t="str">
        <f>VLOOKUP(Tabela2[[#This Row],[SIEMA]],Siema2025,82,FALSE)</f>
        <v/>
      </c>
      <c r="BE184" s="108" t="str">
        <f>VLOOKUP(Tabela2[[#This Row],[SIEMA]],Siema2025,81,FALSE)</f>
        <v/>
      </c>
      <c r="BF184" s="110" t="str">
        <f>VLOOKUP(Tabela2[[#This Row],[SIEMA]],Siema2025,28,FALSE)</f>
        <v>Petrobras</v>
      </c>
      <c r="BG184" s="110"/>
      <c r="BH184" s="111" t="str">
        <f>VLOOKUP(Tabela2[[#This Row],[SIEMA]],Siema2025,29,FALSE)</f>
        <v>33000167100750</v>
      </c>
      <c r="BI184" s="112" t="str">
        <f>VLOOKUP(Tabela2[[#This Row],[SIEMA]],Siema2025,107,FALSE)</f>
        <v>Não</v>
      </c>
      <c r="BJ184" s="107" t="s">
        <v>7099</v>
      </c>
      <c r="BK184" s="104" t="s">
        <v>2696</v>
      </c>
      <c r="BL184" s="140">
        <v>45737</v>
      </c>
      <c r="BM184" s="108">
        <f ca="1">IF(Tabela2[[#This Row],[Data de atendimento do Ibama (considerar o primeiro documento/ação)]]="",_xlfn.DAYS(TODAY(),J184),_xlfn.DAYS(Tabela2[[#This Row],[Data de atendimento do Ibama (considerar o primeiro documento/ação)]],J184))</f>
        <v>4</v>
      </c>
      <c r="BN184" s="108" t="str">
        <f>IF(Tabela2[[#This Row],[Atendido pelo Ibama ("Não" ou "Sim")]]="Não","Preencher", IF(Tabela2[[#This Row],[Atendido pelo Ibama ("Não" ou "Sim")]]="Sim","NA",""))</f>
        <v>NA</v>
      </c>
      <c r="BO184" s="114" t="s">
        <v>7138</v>
      </c>
      <c r="BP184" s="108" t="str">
        <f>IF(Tabela2[[#This Row],[Forma de atendimento (primeiro documento/ação)]]= "Outros (especificar)", "PREENCHER","NA")</f>
        <v>NA</v>
      </c>
      <c r="BQ184" s="106"/>
      <c r="BR184" s="108" t="str">
        <f>IF(Tabela2[[#This Row],[Equipe do Ibama foi a campo? Houve sobrevoo do Poseidon?]] = "Sim", "PREENCHER","NA")</f>
        <v>NA</v>
      </c>
      <c r="BS184" s="108" t="str">
        <f>IF(Tabela2[[#This Row],[Se sim, foi emitida Ordem de Emergência? (informações vinculada à coluna CK)]] = "Sim", "PREENCHER","NA")</f>
        <v>NA</v>
      </c>
      <c r="BT184" s="108" t="s">
        <v>7114</v>
      </c>
      <c r="BU184" s="108" t="s">
        <v>123</v>
      </c>
      <c r="BV184" s="108" t="s">
        <v>2696</v>
      </c>
      <c r="BW184" s="108" t="s">
        <v>123</v>
      </c>
      <c r="BX184" s="106"/>
      <c r="BY184" s="106"/>
      <c r="BZ184" s="104" t="str">
        <f>IF(Tabela2[[#This Row],[Data do documento de encerramento]]="NA","NA",IF(Tabela2[[#This Row],[Data do documento de encerramento]]="","Pendente de conclusão/ encerramento",_xlfn.DAYS(Tabela2[[#This Row],[Data do documento de encerramento]],J184)))</f>
        <v>Pendente de conclusão/ encerramento</v>
      </c>
      <c r="CA184" s="107"/>
      <c r="CB184" s="107"/>
      <c r="CC184" s="107"/>
      <c r="CD184" s="107"/>
      <c r="CE184" s="107"/>
      <c r="CF184" s="107"/>
    </row>
    <row r="185" spans="1:84">
      <c r="A185" s="169">
        <v>202561328836</v>
      </c>
      <c r="B185" s="170" t="s">
        <v>7978</v>
      </c>
      <c r="C185" s="108" t="str">
        <f>VLOOKUP(Tabela2[[#This Row],[SIEMA]],Siema2025,4,FALSE)</f>
        <v xml:space="preserve"> MG</v>
      </c>
      <c r="D185" s="106" t="str">
        <f>VLOOKUP(Tabela2[[#This Row],[SIEMA]],Siema2025,3,FALSE)</f>
        <v xml:space="preserve">Antônio Carlos </v>
      </c>
      <c r="E185" s="106" t="str">
        <f>VLOOKUP(Tabela2[[#This Row],[SIEMA]],Siema2025,20,FALSE)</f>
        <v>Rua Capitão Antônio Gaudino 200, bairro Conselho</v>
      </c>
      <c r="F185" s="106"/>
      <c r="G185" s="106"/>
      <c r="H185" s="106"/>
      <c r="I185" s="104" t="str">
        <f>VLOOKUP(Tabela2[[#This Row],[SIEMA]],Siema2025,19,FALSE)</f>
        <v/>
      </c>
      <c r="J185" s="105">
        <f>VLOOKUP(Tabela2[[#This Row],[SIEMA]],Siema2025,2,FALSE)</f>
        <v>45733</v>
      </c>
      <c r="K185" s="105" t="str">
        <f>VLOOKUP(Tabela2[[#This Row],[SIEMA]],Siema2025,16,FALSE)</f>
        <v>Segunda</v>
      </c>
      <c r="L185" s="106" t="str">
        <f>IF(Tabela2[[#This Row],[Data]]="","Sem Informação",VLOOKUP(MONTH(Tabela2[[#This Row],[Data]]),'[1]Validação de dados'!$I$1:$J$13,2,0))</f>
        <v>Março</v>
      </c>
      <c r="M185" s="106">
        <f>YEAR(Tabela2[[#This Row],[Data]])</f>
        <v>2025</v>
      </c>
      <c r="N185" s="105" t="str">
        <f>VLOOKUP(Tabela2[[#This Row],[SIEMA]],Siema2025,17,FALSE)</f>
        <v>Noturno</v>
      </c>
      <c r="O185" s="105" t="str">
        <f>VLOOKUP(Tabela2[[#This Row],[SIEMA]],Siema2025,5,FALSE)</f>
        <v>Indústria</v>
      </c>
      <c r="P185" s="104" t="str">
        <f>VLOOKUP(Tabela2[[#This Row],[SIEMA]],Siema2025,21,FALSE)</f>
        <v/>
      </c>
      <c r="Q185" s="104">
        <v>1005</v>
      </c>
      <c r="R185" s="104" t="str">
        <f>VLOOKUP(Tabela2[[#This Row],[SIEMA]],Siema2025,10,FALSE)</f>
        <v/>
      </c>
      <c r="S185" s="107" t="str">
        <f>IF(Q185="","", IF(Q185="NC","", IF(Q185="NE","", IF(Q185="NA","",IFERROR(VLOOKUP(Q185,Produtos!$A$1:$C$2319,2,FALSE),"Não Cadastrado")))))</f>
        <v>AMÔNIA, ANIDRA</v>
      </c>
      <c r="T185" s="104" t="str">
        <f>VLOOKUP(Tabela2[[#This Row],[SIEMA]],Siema2025,11,FALSE)</f>
        <v xml:space="preserve"> </v>
      </c>
      <c r="U185" s="104" t="str">
        <f>VLOOKUP(Tabela2[[#This Row],[SIEMA]],Siema2025,12,FALSE)</f>
        <v xml:space="preserve"> </v>
      </c>
      <c r="V185" s="104">
        <f>IF(Q185="","",IF(ISNUMBER(Q185)=FALSE,"Não se aplica",IFERROR(VLOOKUP(Q185,Produtos!$A$1:$C$2319,3,FALSE),"Não Cadastrado")))</f>
        <v>2.2999999999999998</v>
      </c>
      <c r="W185" s="104" t="str">
        <f>VLOOKUP(Tabela2[[#This Row],[SIEMA]],Siema2025,10,FALSE)</f>
        <v/>
      </c>
      <c r="X185" s="113" t="str">
        <f>IF(Tabela2[[#This Row],[Origem do acidente]] = "Plataforma", "PREENCHER","NA")</f>
        <v>NA</v>
      </c>
      <c r="Y185" s="109" t="str">
        <f>IF(W185="","", IF(W185="NC","", IF(W185="NE","", IF(W185="NA","",IFERROR(VLOOKUP(W185,Produtos!$A$1:$C$2319,2,FALSE),"Não Cadastrado")))))</f>
        <v/>
      </c>
      <c r="Z185" s="104" t="str">
        <f>VLOOKUP(Tabela2[[#This Row],[SIEMA]],Siema2025,11,FALSE)</f>
        <v xml:space="preserve"> </v>
      </c>
      <c r="AA185" s="104" t="str">
        <f>VLOOKUP(Tabela2[[#This Row],[SIEMA]],Siema2025,12,FALSE)</f>
        <v xml:space="preserve"> </v>
      </c>
      <c r="AB185" s="104" t="str">
        <f>IF(W185="","",IF(ISNUMBER(W185)=FALSE,"Não se aplica",IFERROR(VLOOKUP(W185,Produtos!$A$1:$C$2319,3,FALSE),"Não Cadastrado")))</f>
        <v/>
      </c>
      <c r="AC185" s="104"/>
      <c r="AD185" s="108" t="str">
        <f>IF(Tabela2[[#This Row],[Origem do acidente]] = "Plataforma", "PREENCHER","NA")</f>
        <v>NA</v>
      </c>
      <c r="AE185" s="107" t="str">
        <f>IF(AC185="","", IF(AC185="NC","", IF(AC185="NE","", IF(AC185="NA","",IFERROR(VLOOKUP(AC185,Produtos!$A$1:$C$2319,2,FALSE),"Não Cadastrado")))))</f>
        <v/>
      </c>
      <c r="AF185" s="104"/>
      <c r="AG185" s="104"/>
      <c r="AH185" s="104" t="str">
        <f>IF(AC185="","",IF(ISNUMBER(AC185)=FALSE,"Não se aplica",IFERROR(VLOOKUP(AC185,Produtos!$A$1:$C$2319,3,FALSE),"Não Cadastrado")))</f>
        <v/>
      </c>
      <c r="AI185" s="104"/>
      <c r="AJ185" s="104" t="str">
        <f>VLOOKUP(Tabela2[[#This Row],[SIEMA]],Siema2025,26,FALSE)</f>
        <v>Segundo informações repassadas ao NEA, a empresa adquiriu esta unidade industrial recentemente e está realizando a troca da serpentina do sistema de amônia. Ao realizar o expurgo do sistema ficou um pouco de produto retido e ao retirar a serpentina usada para substituição esse produto vazou provocando o incômodo das pessoas próximas. As
medições realizadas indicaram concentrações muito inferiores aos níveis permitidos. Rapidamente o produto dissipou-se e a normalidade retornou ao local. Corpo de bombeiros esteve no local.</v>
      </c>
      <c r="AK185" s="107"/>
      <c r="AL185" s="107"/>
      <c r="AM185" s="107"/>
      <c r="AN185" s="108" t="str">
        <f>VLOOKUP(Tabela2[[#This Row],[SIEMA]],Siema2025,51,FALSE)</f>
        <v/>
      </c>
      <c r="AO185" s="108" t="str">
        <f>VLOOKUP(Tabela2[[#This Row],[SIEMA]],Siema2025,53,FALSE)</f>
        <v/>
      </c>
      <c r="AP185" s="108" t="str">
        <f>VLOOKUP(Tabela2[[#This Row],[SIEMA]],Siema2025,55,FALSE)</f>
        <v/>
      </c>
      <c r="AQ185" s="108" t="str">
        <f>VLOOKUP(Tabela2[[#This Row],[SIEMA]],Siema2025,57,FALSE)</f>
        <v/>
      </c>
      <c r="AR185" s="108" t="str">
        <f>VLOOKUP(Tabela2[[#This Row],[SIEMA]],Siema2025,59,FALSE)</f>
        <v/>
      </c>
      <c r="AS185" s="108" t="str">
        <f>VLOOKUP(Tabela2[[#This Row],[SIEMA]],Siema2025,61,FALSE)</f>
        <v/>
      </c>
      <c r="AT185" s="108" t="str">
        <f>VLOOKUP(Tabela2[[#This Row],[SIEMA]],Siema2025,63,FALSE)</f>
        <v/>
      </c>
      <c r="AU185" s="108" t="str">
        <f>VLOOKUP(Tabela2[[#This Row],[SIEMA]],Siema2025,65,FALSE)</f>
        <v/>
      </c>
      <c r="AV185" s="108" t="str">
        <f>VLOOKUP(Tabela2[[#This Row],[SIEMA]],Siema2025,67,FALSE)</f>
        <v/>
      </c>
      <c r="AW185" s="108" t="str">
        <f>VLOOKUP(Tabela2[[#This Row],[SIEMA]],Siema2025,69,FALSE)</f>
        <v>X</v>
      </c>
      <c r="AX185" s="108" t="str">
        <f>VLOOKUP(Tabela2[[#This Row],[SIEMA]],Siema2025,71,FALSE)</f>
        <v/>
      </c>
      <c r="AY185" s="108" t="str">
        <f>VLOOKUP(Tabela2[[#This Row],[SIEMA]],Siema2025,73,FALSE)</f>
        <v/>
      </c>
      <c r="AZ185" s="108" t="str">
        <f>VLOOKUP(Tabela2[[#This Row],[SIEMA]],Siema2025,75,FALSE)</f>
        <v/>
      </c>
      <c r="BA185" s="108" t="str">
        <f>VLOOKUP(Tabela2[[#This Row],[SIEMA]],Siema2025,77,FALSE)</f>
        <v/>
      </c>
      <c r="BB185" s="108" t="str">
        <f>VLOOKUP(Tabela2[[#This Row],[SIEMA]],Siema2025,79,FALSE)</f>
        <v/>
      </c>
      <c r="BC185" s="108" t="str">
        <f>IF(Tabela2[[#This Row],[Outro(s) ]] = "X", "PREENCHER","NA")</f>
        <v>NA</v>
      </c>
      <c r="BD185" s="108" t="str">
        <f>VLOOKUP(Tabela2[[#This Row],[SIEMA]],Siema2025,82,FALSE)</f>
        <v/>
      </c>
      <c r="BE185" s="108" t="str">
        <f>VLOOKUP(Tabela2[[#This Row],[SIEMA]],Siema2025,81,FALSE)</f>
        <v/>
      </c>
      <c r="BF185" s="110" t="str">
        <f>VLOOKUP(Tabela2[[#This Row],[SIEMA]],Siema2025,28,FALSE)</f>
        <v/>
      </c>
      <c r="BG185" s="110"/>
      <c r="BH185" s="111" t="str">
        <f>VLOOKUP(Tabela2[[#This Row],[SIEMA]],Siema2025,29,FALSE)</f>
        <v/>
      </c>
      <c r="BI185" s="112" t="str">
        <f>VLOOKUP(Tabela2[[#This Row],[SIEMA]],Siema2025,107,FALSE)</f>
        <v>Não</v>
      </c>
      <c r="BJ185" s="107"/>
      <c r="BK185" s="104"/>
      <c r="BL185" s="140"/>
      <c r="BM185" s="108">
        <f ca="1">IF(Tabela2[[#This Row],[Data de atendimento do Ibama (considerar o primeiro documento/ação)]]="",_xlfn.DAYS(TODAY(),J185),_xlfn.DAYS(Tabela2[[#This Row],[Data de atendimento do Ibama (considerar o primeiro documento/ação)]],J185))</f>
        <v>497</v>
      </c>
      <c r="BN185" s="108" t="str">
        <f>IF(Tabela2[[#This Row],[Atendido pelo Ibama ("Não" ou "Sim")]]="Não","Preencher", IF(Tabela2[[#This Row],[Atendido pelo Ibama ("Não" ou "Sim")]]="Sim","NA",""))</f>
        <v/>
      </c>
      <c r="BO185" s="114"/>
      <c r="BP185" s="108" t="str">
        <f>IF(Tabela2[[#This Row],[Forma de atendimento (primeiro documento/ação)]]= "Outros (especificar)", "PREENCHER","NA")</f>
        <v>NA</v>
      </c>
      <c r="BQ185" s="106"/>
      <c r="BR185" s="108" t="str">
        <f>IF(Tabela2[[#This Row],[Equipe do Ibama foi a campo? Houve sobrevoo do Poseidon?]] = "Sim", "PREENCHER","NA")</f>
        <v>NA</v>
      </c>
      <c r="BS185" s="108" t="str">
        <f>IF(Tabela2[[#This Row],[Se sim, foi emitida Ordem de Emergência? (informações vinculada à coluna CK)]] = "Sim", "PREENCHER","NA")</f>
        <v>NA</v>
      </c>
      <c r="BT185" s="108" t="str">
        <f>IF(Tabela2[[#This Row],[Foi elaborado Relatório de Vistoria pelo Ibama? (informações vinculada à coluna CK)]] = "Sim", "PREENCHER","NA")</f>
        <v>NA</v>
      </c>
      <c r="BU185" s="108" t="str">
        <f>IF(Tabela2[[#This Row],[Houve envio de Informações Pós-acidente (preencher "não se aplica" quando de competência estadual/municipal)]] = "Sim", "PREENCHER","NA")</f>
        <v>NA</v>
      </c>
      <c r="BV185" s="108" t="str">
        <f>IF(Tabela2[[#This Row],[Houve avaliação das informações pós-acidente solicitadas/enviadas?]] = "Sim", "PREENCHER","NA")</f>
        <v>NA</v>
      </c>
      <c r="BW185" s="108" t="str">
        <f>IF(Tabela2[[#This Row],[O Ibama aguarda resposta da empresa/OEMA, etc?]] = "Sim", "PREENCHER","NA")</f>
        <v>NA</v>
      </c>
      <c r="BX185" s="106"/>
      <c r="BY185" s="106"/>
      <c r="BZ185" s="104" t="str">
        <f>IF(Tabela2[[#This Row],[Data do documento de encerramento]]="NA","NA",IF(Tabela2[[#This Row],[Data do documento de encerramento]]="","Pendente de conclusão/ encerramento",_xlfn.DAYS(Tabela2[[#This Row],[Data do documento de encerramento]],J185)))</f>
        <v>Pendente de conclusão/ encerramento</v>
      </c>
      <c r="CA185" s="107"/>
      <c r="CB185" s="107"/>
      <c r="CC185" s="129"/>
      <c r="CD185" s="107"/>
      <c r="CE185" s="107"/>
      <c r="CF185" s="107"/>
    </row>
    <row r="186" spans="1:84">
      <c r="A186" s="169">
        <v>202591554029</v>
      </c>
      <c r="B186" s="170" t="s">
        <v>2086</v>
      </c>
      <c r="C186" s="108" t="str">
        <f>VLOOKUP(Tabela2[[#This Row],[SIEMA]],Siema2025,4,FALSE)</f>
        <v xml:space="preserve"> MG</v>
      </c>
      <c r="D186" s="106" t="str">
        <f>VLOOKUP(Tabela2[[#This Row],[SIEMA]],Siema2025,3,FALSE)</f>
        <v xml:space="preserve">Ubá </v>
      </c>
      <c r="E186" s="106" t="str">
        <f>VLOOKUP(Tabela2[[#This Row],[SIEMA]],Siema2025,20,FALSE)</f>
        <v>R. José Lourenço da Silva, 1200 - Da Luz, Ubá - MG, 36504-212</v>
      </c>
      <c r="F186" s="106"/>
      <c r="G186" s="106"/>
      <c r="H186" s="106"/>
      <c r="I186" s="104" t="str">
        <f>VLOOKUP(Tabela2[[#This Row],[SIEMA]],Siema2025,19,FALSE)</f>
        <v/>
      </c>
      <c r="J186" s="105">
        <f>VLOOKUP(Tabela2[[#This Row],[SIEMA]],Siema2025,2,FALSE)</f>
        <v>45733</v>
      </c>
      <c r="K186" s="105" t="str">
        <f>VLOOKUP(Tabela2[[#This Row],[SIEMA]],Siema2025,16,FALSE)</f>
        <v>Segunda</v>
      </c>
      <c r="L186" s="106" t="str">
        <f>IF(Tabela2[[#This Row],[Data]]="","Sem Informação",VLOOKUP(MONTH(Tabela2[[#This Row],[Data]]),'[1]Validação de dados'!$I$1:$J$13,2,0))</f>
        <v>Março</v>
      </c>
      <c r="M186" s="106">
        <f>YEAR(Tabela2[[#This Row],[Data]])</f>
        <v>2025</v>
      </c>
      <c r="N186" s="105" t="str">
        <f>VLOOKUP(Tabela2[[#This Row],[SIEMA]],Siema2025,17,FALSE)</f>
        <v>Matutino</v>
      </c>
      <c r="O186" s="105" t="str">
        <f>VLOOKUP(Tabela2[[#This Row],[SIEMA]],Siema2025,5,FALSE)</f>
        <v>Indústria</v>
      </c>
      <c r="P186" s="104" t="str">
        <f>VLOOKUP(Tabela2[[#This Row],[SIEMA]],Siema2025,21,FALSE)</f>
        <v>Conforme informado ao NEA, durante troca de uma válvula
solenóide da linha de distribuição de amônia, ocorreu o rompimento da mesma, provocando o
vazamento do produto retido na linha. O vazamento foi contido rapidamente por funcionários da
empresa com apoio do corpo de bombeiros militar.</v>
      </c>
      <c r="Q186" s="104">
        <v>1005</v>
      </c>
      <c r="R186" s="104" t="str">
        <f>VLOOKUP(Tabela2[[#This Row],[SIEMA]],Siema2025,10,FALSE)</f>
        <v/>
      </c>
      <c r="S186" s="107" t="str">
        <f>IF(Q186="","", IF(Q186="NC","", IF(Q186="NE","", IF(Q186="NA","",IFERROR(VLOOKUP(Q186,Produtos!$A$1:$C$2319,2,FALSE),"Não Cadastrado")))))</f>
        <v>AMÔNIA, ANIDRA</v>
      </c>
      <c r="T186" s="104" t="str">
        <f>VLOOKUP(Tabela2[[#This Row],[SIEMA]],Siema2025,11,FALSE)</f>
        <v xml:space="preserve"> </v>
      </c>
      <c r="U186" s="104" t="str">
        <f>VLOOKUP(Tabela2[[#This Row],[SIEMA]],Siema2025,12,FALSE)</f>
        <v xml:space="preserve"> </v>
      </c>
      <c r="V186" s="104">
        <f>IF(Q186="","",IF(ISNUMBER(Q186)=FALSE,"Não se aplica",IFERROR(VLOOKUP(Q186,Produtos!$A$1:$C$2319,3,FALSE),"Não Cadastrado")))</f>
        <v>2.2999999999999998</v>
      </c>
      <c r="W186" s="104" t="str">
        <f>VLOOKUP(Tabela2[[#This Row],[SIEMA]],Siema2025,10,FALSE)</f>
        <v/>
      </c>
      <c r="X186" s="113" t="str">
        <f>IF(Tabela2[[#This Row],[Origem do acidente]] = "Plataforma", "PREENCHER","NA")</f>
        <v>NA</v>
      </c>
      <c r="Y186" s="109" t="str">
        <f>IF(W186="","", IF(W186="NC","", IF(W186="NE","", IF(W186="NA","",IFERROR(VLOOKUP(W186,Produtos!$A$1:$C$2319,2,FALSE),"Não Cadastrado")))))</f>
        <v/>
      </c>
      <c r="Z186" s="104" t="str">
        <f>VLOOKUP(Tabela2[[#This Row],[SIEMA]],Siema2025,11,FALSE)</f>
        <v xml:space="preserve"> </v>
      </c>
      <c r="AA186" s="104" t="str">
        <f>VLOOKUP(Tabela2[[#This Row],[SIEMA]],Siema2025,12,FALSE)</f>
        <v xml:space="preserve"> </v>
      </c>
      <c r="AB186" s="104" t="str">
        <f>IF(W186="","",IF(ISNUMBER(W186)=FALSE,"Não se aplica",IFERROR(VLOOKUP(W186,Produtos!$A$1:$C$2319,3,FALSE),"Não Cadastrado")))</f>
        <v/>
      </c>
      <c r="AC186" s="104"/>
      <c r="AD186" s="108" t="str">
        <f>IF(Tabela2[[#This Row],[Origem do acidente]] = "Plataforma", "PREENCHER","NA")</f>
        <v>NA</v>
      </c>
      <c r="AE186" s="107" t="str">
        <f>IF(AC186="","", IF(AC186="NC","", IF(AC186="NE","", IF(AC186="NA","",IFERROR(VLOOKUP(AC186,Produtos!$A$1:$C$2319,2,FALSE),"Não Cadastrado")))))</f>
        <v/>
      </c>
      <c r="AF186" s="104"/>
      <c r="AG186" s="104"/>
      <c r="AH186" s="104" t="str">
        <f>IF(AC186="","",IF(ISNUMBER(AC186)=FALSE,"Não se aplica",IFERROR(VLOOKUP(AC186,Produtos!$A$1:$C$2319,3,FALSE),"Não Cadastrado")))</f>
        <v/>
      </c>
      <c r="AI186" s="104"/>
      <c r="AJ186" s="104" t="str">
        <f>VLOOKUP(Tabela2[[#This Row],[SIEMA]],Siema2025,26,FALSE)</f>
        <v>durante troca de uma válvula solenóide da linha de distribuição de amônia, ocorreu o rompimento da mesma, provocando o
vazamento do produto retido na linha.</v>
      </c>
      <c r="AK186" s="107"/>
      <c r="AL186" s="107"/>
      <c r="AM186" s="107"/>
      <c r="AN186" s="108" t="str">
        <f>VLOOKUP(Tabela2[[#This Row],[SIEMA]],Siema2025,51,FALSE)</f>
        <v/>
      </c>
      <c r="AO186" s="108" t="str">
        <f>VLOOKUP(Tabela2[[#This Row],[SIEMA]],Siema2025,53,FALSE)</f>
        <v/>
      </c>
      <c r="AP186" s="108" t="str">
        <f>VLOOKUP(Tabela2[[#This Row],[SIEMA]],Siema2025,55,FALSE)</f>
        <v/>
      </c>
      <c r="AQ186" s="108" t="str">
        <f>VLOOKUP(Tabela2[[#This Row],[SIEMA]],Siema2025,57,FALSE)</f>
        <v/>
      </c>
      <c r="AR186" s="108" t="str">
        <f>VLOOKUP(Tabela2[[#This Row],[SIEMA]],Siema2025,59,FALSE)</f>
        <v/>
      </c>
      <c r="AS186" s="108" t="str">
        <f>VLOOKUP(Tabela2[[#This Row],[SIEMA]],Siema2025,61,FALSE)</f>
        <v/>
      </c>
      <c r="AT186" s="108" t="str">
        <f>VLOOKUP(Tabela2[[#This Row],[SIEMA]],Siema2025,63,FALSE)</f>
        <v/>
      </c>
      <c r="AU186" s="108" t="str">
        <f>VLOOKUP(Tabela2[[#This Row],[SIEMA]],Siema2025,65,FALSE)</f>
        <v/>
      </c>
      <c r="AV186" s="108" t="str">
        <f>VLOOKUP(Tabela2[[#This Row],[SIEMA]],Siema2025,67,FALSE)</f>
        <v/>
      </c>
      <c r="AW186" s="108" t="str">
        <f>VLOOKUP(Tabela2[[#This Row],[SIEMA]],Siema2025,69,FALSE)</f>
        <v>X</v>
      </c>
      <c r="AX186" s="108" t="str">
        <f>VLOOKUP(Tabela2[[#This Row],[SIEMA]],Siema2025,71,FALSE)</f>
        <v/>
      </c>
      <c r="AY186" s="108" t="str">
        <f>VLOOKUP(Tabela2[[#This Row],[SIEMA]],Siema2025,73,FALSE)</f>
        <v/>
      </c>
      <c r="AZ186" s="108" t="str">
        <f>VLOOKUP(Tabela2[[#This Row],[SIEMA]],Siema2025,75,FALSE)</f>
        <v/>
      </c>
      <c r="BA186" s="108" t="str">
        <f>VLOOKUP(Tabela2[[#This Row],[SIEMA]],Siema2025,77,FALSE)</f>
        <v/>
      </c>
      <c r="BB186" s="108" t="str">
        <f>VLOOKUP(Tabela2[[#This Row],[SIEMA]],Siema2025,79,FALSE)</f>
        <v/>
      </c>
      <c r="BC186" s="108" t="str">
        <f>IF(Tabela2[[#This Row],[Outro(s) ]] = "X", "PREENCHER","NA")</f>
        <v>NA</v>
      </c>
      <c r="BD186" s="108" t="str">
        <f>VLOOKUP(Tabela2[[#This Row],[SIEMA]],Siema2025,82,FALSE)</f>
        <v/>
      </c>
      <c r="BE186" s="108" t="str">
        <f>VLOOKUP(Tabela2[[#This Row],[SIEMA]],Siema2025,81,FALSE)</f>
        <v/>
      </c>
      <c r="BF186" s="110" t="str">
        <f>VLOOKUP(Tabela2[[#This Row],[SIEMA]],Siema2025,28,FALSE)</f>
        <v>Frigorífero Cruzeiro do Sul</v>
      </c>
      <c r="BG186" s="110"/>
      <c r="BH186" s="111" t="str">
        <f>VLOOKUP(Tabela2[[#This Row],[SIEMA]],Siema2025,29,FALSE)</f>
        <v>15841346000190</v>
      </c>
      <c r="BI186" s="112" t="str">
        <f>VLOOKUP(Tabela2[[#This Row],[SIEMA]],Siema2025,107,FALSE)</f>
        <v>Não</v>
      </c>
      <c r="BJ186" s="107"/>
      <c r="BK186" s="104"/>
      <c r="BL186" s="140"/>
      <c r="BM186" s="108">
        <f ca="1">IF(Tabela2[[#This Row],[Data de atendimento do Ibama (considerar o primeiro documento/ação)]]="",_xlfn.DAYS(TODAY(),J186),_xlfn.DAYS(Tabela2[[#This Row],[Data de atendimento do Ibama (considerar o primeiro documento/ação)]],J186))</f>
        <v>497</v>
      </c>
      <c r="BN186" s="108" t="str">
        <f>IF(Tabela2[[#This Row],[Atendido pelo Ibama ("Não" ou "Sim")]]="Não","Preencher", IF(Tabela2[[#This Row],[Atendido pelo Ibama ("Não" ou "Sim")]]="Sim","NA",""))</f>
        <v/>
      </c>
      <c r="BO186" s="114"/>
      <c r="BP186" s="108" t="str">
        <f>IF(Tabela2[[#This Row],[Forma de atendimento (primeiro documento/ação)]]= "Outros (especificar)", "PREENCHER","NA")</f>
        <v>NA</v>
      </c>
      <c r="BQ186" s="106"/>
      <c r="BR186" s="108" t="str">
        <f>IF(Tabela2[[#This Row],[Equipe do Ibama foi a campo? Houve sobrevoo do Poseidon?]] = "Sim", "PREENCHER","NA")</f>
        <v>NA</v>
      </c>
      <c r="BS186" s="108" t="str">
        <f>IF(Tabela2[[#This Row],[Se sim, foi emitida Ordem de Emergência? (informações vinculada à coluna CK)]] = "Sim", "PREENCHER","NA")</f>
        <v>NA</v>
      </c>
      <c r="BT186" s="108" t="str">
        <f>IF(Tabela2[[#This Row],[Foi elaborado Relatório de Vistoria pelo Ibama? (informações vinculada à coluna CK)]] = "Sim", "PREENCHER","NA")</f>
        <v>NA</v>
      </c>
      <c r="BU186" s="108" t="str">
        <f>IF(Tabela2[[#This Row],[Houve envio de Informações Pós-acidente (preencher "não se aplica" quando de competência estadual/municipal)]] = "Sim", "PREENCHER","NA")</f>
        <v>NA</v>
      </c>
      <c r="BV186" s="108" t="str">
        <f>IF(Tabela2[[#This Row],[Houve avaliação das informações pós-acidente solicitadas/enviadas?]] = "Sim", "PREENCHER","NA")</f>
        <v>NA</v>
      </c>
      <c r="BW186" s="108" t="str">
        <f>IF(Tabela2[[#This Row],[O Ibama aguarda resposta da empresa/OEMA, etc?]] = "Sim", "PREENCHER","NA")</f>
        <v>NA</v>
      </c>
      <c r="BX186" s="106"/>
      <c r="BY186" s="106"/>
      <c r="BZ186" s="104" t="str">
        <f>IF(Tabela2[[#This Row],[Data do documento de encerramento]]="NA","NA",IF(Tabela2[[#This Row],[Data do documento de encerramento]]="","Pendente de conclusão/ encerramento",_xlfn.DAYS(Tabela2[[#This Row],[Data do documento de encerramento]],J186)))</f>
        <v>Pendente de conclusão/ encerramento</v>
      </c>
      <c r="CA186" s="107"/>
      <c r="CB186" s="107"/>
      <c r="CC186" s="129"/>
      <c r="CD186" s="107"/>
      <c r="CE186" s="107"/>
      <c r="CF186" s="107"/>
    </row>
    <row r="187" spans="1:84" ht="121.5">
      <c r="A187" s="169">
        <v>20253197238</v>
      </c>
      <c r="B187" s="118" t="s">
        <v>7979</v>
      </c>
      <c r="C187" s="108" t="str">
        <f>VLOOKUP(Tabela2[[#This Row],[SIEMA]],Siema2025,4,FALSE)</f>
        <v xml:space="preserve"> RJ</v>
      </c>
      <c r="D187" s="106" t="str">
        <f>VLOOKUP(Tabela2[[#This Row],[SIEMA]],Siema2025,3,FALSE)</f>
        <v xml:space="preserve">São João da Barra </v>
      </c>
      <c r="E187" s="106" t="s">
        <v>6240</v>
      </c>
      <c r="F187" s="106"/>
      <c r="G187" s="106" t="s">
        <v>7980</v>
      </c>
      <c r="H187" s="106" t="s">
        <v>7981</v>
      </c>
      <c r="I187" s="104" t="s">
        <v>7120</v>
      </c>
      <c r="J187" s="105">
        <f>VLOOKUP(Tabela2[[#This Row],[SIEMA]],Siema2025,2,FALSE)</f>
        <v>45734</v>
      </c>
      <c r="K187" s="105" t="str">
        <f>VLOOKUP(Tabela2[[#This Row],[SIEMA]],Siema2025,16,FALSE)</f>
        <v>Terça</v>
      </c>
      <c r="L187" s="106" t="str">
        <f>IF(Tabela2[[#This Row],[Data]]="","Sem Informação",VLOOKUP(MONTH(Tabela2[[#This Row],[Data]]),'[1]Validação de dados'!$I$1:$J$13,2,0))</f>
        <v>Março</v>
      </c>
      <c r="M187" s="106">
        <f>YEAR(Tabela2[[#This Row],[Data]])</f>
        <v>2025</v>
      </c>
      <c r="N187" s="105" t="str">
        <f>VLOOKUP(Tabela2[[#This Row],[SIEMA]],Siema2025,17,FALSE)</f>
        <v>Matutino</v>
      </c>
      <c r="O187" s="105" t="s">
        <v>320</v>
      </c>
      <c r="P187" s="104" t="str">
        <f>VLOOKUP(Tabela2[[#This Row],[SIEMA]],Siema2025,21,FALSE)</f>
        <v>Embarcação no Porto de Açu, São João da Barra/RJ.</v>
      </c>
      <c r="Q187" s="104" t="s">
        <v>7094</v>
      </c>
      <c r="R187" s="104" t="s">
        <v>7982</v>
      </c>
      <c r="S187" s="107" t="s">
        <v>7909</v>
      </c>
      <c r="T187" s="104">
        <v>0.04</v>
      </c>
      <c r="U187" s="104" t="s">
        <v>648</v>
      </c>
      <c r="V187" s="104" t="str">
        <f>IF(Q187="","",IF(ISNUMBER(Q187)=FALSE,"Não se aplica",IFERROR(VLOOKUP(Q187,Produtos!$A$1:$C$2319,3,FALSE),"Não Cadastrado")))</f>
        <v>Não se aplica</v>
      </c>
      <c r="W187" s="104"/>
      <c r="X187" s="113"/>
      <c r="Y187" s="109" t="str">
        <f>IF(W187="","", IF(W187="NC","", IF(W187="NE","", IF(W187="NA","",IFERROR(VLOOKUP(W187,Produtos!$A$1:$C$2319,2,FALSE),"Não Cadastrado")))))</f>
        <v/>
      </c>
      <c r="Z187" s="104"/>
      <c r="AA187" s="104"/>
      <c r="AB187" s="104" t="str">
        <f>IF(W187="","",IF(ISNUMBER(W187)=FALSE,"Não se aplica",IFERROR(VLOOKUP(W187,Produtos!$A$1:$C$2319,3,FALSE),"Não Cadastrado")))</f>
        <v/>
      </c>
      <c r="AC187" s="104"/>
      <c r="AD187" s="108"/>
      <c r="AE187" s="107" t="str">
        <f>IF(AC187="","", IF(AC187="NC","", IF(AC187="NE","", IF(AC187="NA","",IFERROR(VLOOKUP(AC187,Produtos!$A$1:$C$2319,2,FALSE),"Não Cadastrado")))))</f>
        <v/>
      </c>
      <c r="AF187" s="104"/>
      <c r="AG187" s="104"/>
      <c r="AH187" s="104" t="str">
        <f>IF(AC187="","",IF(ISNUMBER(AC187)=FALSE,"Não se aplica",IFERROR(VLOOKUP(AC187,Produtos!$A$1:$C$2319,3,FALSE),"Não Cadastrado")))</f>
        <v/>
      </c>
      <c r="AI187" s="113"/>
      <c r="AJ187" s="104" t="str">
        <f>VLOOKUP(Tabela2[[#This Row],[SIEMA]],Siema2025,26,FALSE)</f>
        <v>Pequeno dano na mangueira hidráulica (3m x 1/4" de diâmetro), do guindaste modelo IMAP %u2013 Modelo IMN 30 %u2013 17,3/43.
Atualização do dia 10-04-2025
Descumprimento do check list prévio para liberação do equipamento.
Inexistência de check list específico para inspeção prévia do equipamento</v>
      </c>
      <c r="AK187" s="107" t="s">
        <v>7112</v>
      </c>
      <c r="AL187" s="107" t="s">
        <v>7285</v>
      </c>
      <c r="AM187" s="107"/>
      <c r="AN187" s="108" t="str">
        <f>VLOOKUP(Tabela2[[#This Row],[SIEMA]],Siema2025,51,FALSE)</f>
        <v/>
      </c>
      <c r="AO187" s="108" t="str">
        <f>VLOOKUP(Tabela2[[#This Row],[SIEMA]],Siema2025,53,FALSE)</f>
        <v/>
      </c>
      <c r="AP187" s="108" t="str">
        <f>VLOOKUP(Tabela2[[#This Row],[SIEMA]],Siema2025,55,FALSE)</f>
        <v/>
      </c>
      <c r="AQ187" s="108" t="str">
        <f>VLOOKUP(Tabela2[[#This Row],[SIEMA]],Siema2025,57,FALSE)</f>
        <v/>
      </c>
      <c r="AR187" s="108" t="str">
        <f>VLOOKUP(Tabela2[[#This Row],[SIEMA]],Siema2025,59,FALSE)</f>
        <v/>
      </c>
      <c r="AS187" s="108" t="str">
        <f>VLOOKUP(Tabela2[[#This Row],[SIEMA]],Siema2025,61,FALSE)</f>
        <v>X</v>
      </c>
      <c r="AT187" s="108" t="str">
        <f>VLOOKUP(Tabela2[[#This Row],[SIEMA]],Siema2025,63,FALSE)</f>
        <v/>
      </c>
      <c r="AU187" s="108" t="str">
        <f>VLOOKUP(Tabela2[[#This Row],[SIEMA]],Siema2025,65,FALSE)</f>
        <v/>
      </c>
      <c r="AV187" s="108" t="str">
        <f>VLOOKUP(Tabela2[[#This Row],[SIEMA]],Siema2025,67,FALSE)</f>
        <v/>
      </c>
      <c r="AW187" s="108" t="str">
        <f>VLOOKUP(Tabela2[[#This Row],[SIEMA]],Siema2025,69,FALSE)</f>
        <v/>
      </c>
      <c r="AX187" s="108" t="str">
        <f>VLOOKUP(Tabela2[[#This Row],[SIEMA]],Siema2025,71,FALSE)</f>
        <v/>
      </c>
      <c r="AY187" s="108" t="str">
        <f>VLOOKUP(Tabela2[[#This Row],[SIEMA]],Siema2025,73,FALSE)</f>
        <v/>
      </c>
      <c r="AZ187" s="108" t="str">
        <f>VLOOKUP(Tabela2[[#This Row],[SIEMA]],Siema2025,75,FALSE)</f>
        <v/>
      </c>
      <c r="BA187" s="108" t="str">
        <f>VLOOKUP(Tabela2[[#This Row],[SIEMA]],Siema2025,77,FALSE)</f>
        <v/>
      </c>
      <c r="BB187" s="108" t="str">
        <f>VLOOKUP(Tabela2[[#This Row],[SIEMA]],Siema2025,79,FALSE)</f>
        <v/>
      </c>
      <c r="BC187" s="108" t="str">
        <f>IF(Tabela2[[#This Row],[Outro(s) ]] = "X", "PREENCHER","NA")</f>
        <v>NA</v>
      </c>
      <c r="BD187" s="108" t="str">
        <f>VLOOKUP(Tabela2[[#This Row],[SIEMA]],Siema2025,82,FALSE)</f>
        <v/>
      </c>
      <c r="BE187" s="108" t="str">
        <f>VLOOKUP(Tabela2[[#This Row],[SIEMA]],Siema2025,81,FALSE)</f>
        <v/>
      </c>
      <c r="BF187" s="110" t="str">
        <f>VLOOKUP(Tabela2[[#This Row],[SIEMA]],Siema2025,28,FALSE)</f>
        <v>Petrobras.</v>
      </c>
      <c r="BG187" s="110"/>
      <c r="BH187" s="111" t="str">
        <f>VLOOKUP(Tabela2[[#This Row],[SIEMA]],Siema2025,29,FALSE)</f>
        <v>33000167000101</v>
      </c>
      <c r="BI187" s="112" t="str">
        <f>VLOOKUP(Tabela2[[#This Row],[SIEMA]],Siema2025,107,FALSE)</f>
        <v>Não</v>
      </c>
      <c r="BJ187" s="107" t="s">
        <v>7113</v>
      </c>
      <c r="BK187" s="104" t="s">
        <v>2696</v>
      </c>
      <c r="BL187" s="140">
        <v>45757</v>
      </c>
      <c r="BM187" s="108">
        <f ca="1">IF(Tabela2[[#This Row],[Data de atendimento do Ibama (considerar o primeiro documento/ação)]]="",_xlfn.DAYS(TODAY(),J187),_xlfn.DAYS(Tabela2[[#This Row],[Data de atendimento do Ibama (considerar o primeiro documento/ação)]],J187))</f>
        <v>23</v>
      </c>
      <c r="BN187" s="108" t="str">
        <f>IF(Tabela2[[#This Row],[Atendido pelo Ibama ("Não" ou "Sim")]]="Não","Preencher", IF(Tabela2[[#This Row],[Atendido pelo Ibama ("Não" ou "Sim")]]="Sim","NA",""))</f>
        <v>NA</v>
      </c>
      <c r="BO187" s="114" t="s">
        <v>7138</v>
      </c>
      <c r="BP187" s="108" t="str">
        <f>IF(Tabela2[[#This Row],[Forma de atendimento (primeiro documento/ação)]]= "Outros (especificar)", "PREENCHER","NA")</f>
        <v>NA</v>
      </c>
      <c r="BQ187" s="106" t="s">
        <v>123</v>
      </c>
      <c r="BR187" s="108" t="str">
        <f>IF(Tabela2[[#This Row],[Equipe do Ibama foi a campo? Houve sobrevoo do Poseidon?]] = "Sim", "PREENCHER","NA")</f>
        <v>NA</v>
      </c>
      <c r="BS187" s="261" t="s">
        <v>7120</v>
      </c>
      <c r="BT187" s="108" t="s">
        <v>7101</v>
      </c>
      <c r="BU187" s="108" t="s">
        <v>123</v>
      </c>
      <c r="BV187" s="108" t="s">
        <v>123</v>
      </c>
      <c r="BW187" s="108" t="s">
        <v>2696</v>
      </c>
      <c r="BX187" s="106" t="s">
        <v>7115</v>
      </c>
      <c r="BY187" s="140">
        <v>45951</v>
      </c>
      <c r="BZ187" s="104">
        <f>IF(Tabela2[[#This Row],[Data do documento de encerramento]]="NA","NA",IF(Tabela2[[#This Row],[Data do documento de encerramento]]="","Pendente de conclusão/ encerramento",_xlfn.DAYS(Tabela2[[#This Row],[Data do documento de encerramento]],J187)))</f>
        <v>217</v>
      </c>
      <c r="CA187" s="107" t="s">
        <v>7983</v>
      </c>
      <c r="CB187" s="107"/>
      <c r="CC187" s="129"/>
      <c r="CD187" s="107"/>
      <c r="CE187" s="107"/>
      <c r="CF187" s="107"/>
    </row>
    <row r="188" spans="1:84" ht="76.5">
      <c r="A188" s="169">
        <v>202531882818</v>
      </c>
      <c r="B188" s="170" t="s">
        <v>7984</v>
      </c>
      <c r="C188" s="108" t="s">
        <v>7135</v>
      </c>
      <c r="D188" s="106" t="s">
        <v>637</v>
      </c>
      <c r="E188" t="s">
        <v>7985</v>
      </c>
      <c r="F188" s="106"/>
      <c r="G188" t="s">
        <v>7986</v>
      </c>
      <c r="H188" t="s">
        <v>7987</v>
      </c>
      <c r="I188" s="104" t="s">
        <v>201</v>
      </c>
      <c r="J188" s="105">
        <f>VLOOKUP(Tabela2[[#This Row],[SIEMA]],Siema2025,2,FALSE)</f>
        <v>45734</v>
      </c>
      <c r="K188" s="105" t="str">
        <f>VLOOKUP(Tabela2[[#This Row],[SIEMA]],Siema2025,16,FALSE)</f>
        <v>Terça</v>
      </c>
      <c r="L188" s="106" t="str">
        <f>IF(Tabela2[[#This Row],[Data]]="","Sem Informação",VLOOKUP(MONTH(Tabela2[[#This Row],[Data]]),'[1]Validação de dados'!$I$1:$J$13,2,0))</f>
        <v>Março</v>
      </c>
      <c r="M188" s="104">
        <f>YEAR(Tabela2[[#This Row],[Data]])</f>
        <v>2025</v>
      </c>
      <c r="N188" s="105" t="str">
        <f>VLOOKUP(Tabela2[[#This Row],[SIEMA]],Siema2025,17,FALSE)</f>
        <v>Madrugada</v>
      </c>
      <c r="O188" s="105" t="s">
        <v>111</v>
      </c>
      <c r="P188" s="104" t="str">
        <f>VLOOKUP(Tabela2[[#This Row],[SIEMA]],Siema2025,21,FALSE)</f>
        <v>Embarcação CBO Guanabara, Campo de Roncador, Bacia de Campos.</v>
      </c>
      <c r="Q188" s="104" t="s">
        <v>637</v>
      </c>
      <c r="R188" s="104" t="s">
        <v>7685</v>
      </c>
      <c r="S188" s="107" t="s">
        <v>7096</v>
      </c>
      <c r="T188" s="104" t="str">
        <f>VLOOKUP(Tabela2[[#This Row],[SIEMA]],Siema2025,11,FALSE)</f>
        <v>0.00132</v>
      </c>
      <c r="U188" s="104" t="str">
        <f>VLOOKUP(Tabela2[[#This Row],[SIEMA]],Siema2025,12,FALSE)</f>
        <v>M3</v>
      </c>
      <c r="V188" s="104" t="str">
        <f>IF(Q188="","",IF(ISNUMBER(Q188)=FALSE,"Não se aplica",IFERROR(VLOOKUP(Q188,Produtos!$A$1:$C$2319,3,FALSE),"Não Cadastrado")))</f>
        <v>Não se aplica</v>
      </c>
      <c r="W188" s="104"/>
      <c r="X188" s="113"/>
      <c r="Y188" s="109" t="str">
        <f>IF(W188="","", IF(W188="NC","", IF(W188="NE","", IF(W188="NA","",IFERROR(VLOOKUP(W188,Produtos!$A$1:$C$2319,2,FALSE),"Não Cadastrado")))))</f>
        <v/>
      </c>
      <c r="Z188" s="104"/>
      <c r="AA188" s="104"/>
      <c r="AB188" s="104" t="str">
        <f>IF(W188="","",IF(ISNUMBER(W188)=FALSE,"Não se aplica",IFERROR(VLOOKUP(W188,Produtos!$A$1:$C$2319,3,FALSE),"Não Cadastrado")))</f>
        <v/>
      </c>
      <c r="AC188" s="104"/>
      <c r="AD188" s="108"/>
      <c r="AE188" s="107" t="str">
        <f>IF(AC188="","", IF(AC188="NC","", IF(AC188="NE","", IF(AC188="NA","",IFERROR(VLOOKUP(AC188,Produtos!$A$1:$C$2319,2,FALSE),"Não Cadastrado")))))</f>
        <v/>
      </c>
      <c r="AF188" s="104"/>
      <c r="AG188" s="104"/>
      <c r="AH188" s="104" t="str">
        <f>IF(AC188="","",IF(ISNUMBER(AC188)=FALSE,"Não se aplica",IFERROR(VLOOKUP(AC188,Produtos!$A$1:$C$2319,3,FALSE),"Não Cadastrado")))</f>
        <v/>
      </c>
      <c r="AI188" s="104"/>
      <c r="AJ188" s="104" t="str">
        <f>VLOOKUP(Tabela2[[#This Row],[SIEMA]],Siema2025,26,FALSE)</f>
        <v>Em análise
Atualização do dia 10-04-2024
Durante operação de verificação do status de válvulas no manifold (equipamento submarino), ocorreu escape de fluido hidráulico base óleo na válvula de
alívio no manipulador de 7 funções do ROV (veículo de operação remota).</v>
      </c>
      <c r="AK188" s="107" t="s">
        <v>7285</v>
      </c>
      <c r="AL188" s="107"/>
      <c r="AM188" s="107"/>
      <c r="AN188" s="108" t="str">
        <f>VLOOKUP(Tabela2[[#This Row],[SIEMA]],Siema2025,51,FALSE)</f>
        <v/>
      </c>
      <c r="AO188" s="108" t="str">
        <f>VLOOKUP(Tabela2[[#This Row],[SIEMA]],Siema2025,53,FALSE)</f>
        <v/>
      </c>
      <c r="AP188" s="108" t="str">
        <f>VLOOKUP(Tabela2[[#This Row],[SIEMA]],Siema2025,55,FALSE)</f>
        <v/>
      </c>
      <c r="AQ188" s="108" t="str">
        <f>VLOOKUP(Tabela2[[#This Row],[SIEMA]],Siema2025,57,FALSE)</f>
        <v/>
      </c>
      <c r="AR188" s="108" t="str">
        <f>VLOOKUP(Tabela2[[#This Row],[SIEMA]],Siema2025,59,FALSE)</f>
        <v/>
      </c>
      <c r="AS188" s="108" t="str">
        <f>VLOOKUP(Tabela2[[#This Row],[SIEMA]],Siema2025,61,FALSE)</f>
        <v>X</v>
      </c>
      <c r="AT188" s="108" t="str">
        <f>VLOOKUP(Tabela2[[#This Row],[SIEMA]],Siema2025,63,FALSE)</f>
        <v/>
      </c>
      <c r="AU188" s="108" t="str">
        <f>VLOOKUP(Tabela2[[#This Row],[SIEMA]],Siema2025,65,FALSE)</f>
        <v/>
      </c>
      <c r="AV188" s="108" t="str">
        <f>VLOOKUP(Tabela2[[#This Row],[SIEMA]],Siema2025,67,FALSE)</f>
        <v/>
      </c>
      <c r="AW188" s="108" t="str">
        <f>VLOOKUP(Tabela2[[#This Row],[SIEMA]],Siema2025,69,FALSE)</f>
        <v/>
      </c>
      <c r="AX188" s="108" t="str">
        <f>VLOOKUP(Tabela2[[#This Row],[SIEMA]],Siema2025,71,FALSE)</f>
        <v/>
      </c>
      <c r="AY188" s="108" t="str">
        <f>VLOOKUP(Tabela2[[#This Row],[SIEMA]],Siema2025,73,FALSE)</f>
        <v/>
      </c>
      <c r="AZ188" s="108" t="str">
        <f>VLOOKUP(Tabela2[[#This Row],[SIEMA]],Siema2025,75,FALSE)</f>
        <v/>
      </c>
      <c r="BA188" s="108" t="str">
        <f>VLOOKUP(Tabela2[[#This Row],[SIEMA]],Siema2025,77,FALSE)</f>
        <v/>
      </c>
      <c r="BB188" s="108" t="str">
        <f>VLOOKUP(Tabela2[[#This Row],[SIEMA]],Siema2025,79,FALSE)</f>
        <v/>
      </c>
      <c r="BC188" s="108" t="str">
        <f>IF(Tabela2[[#This Row],[Outro(s) ]] = "X", "PREENCHER","NA")</f>
        <v>NA</v>
      </c>
      <c r="BD188" s="108" t="str">
        <f>VLOOKUP(Tabela2[[#This Row],[SIEMA]],Siema2025,82,FALSE)</f>
        <v/>
      </c>
      <c r="BE188" s="108" t="str">
        <f>VLOOKUP(Tabela2[[#This Row],[SIEMA]],Siema2025,81,FALSE)</f>
        <v/>
      </c>
      <c r="BF188" s="110" t="str">
        <f>VLOOKUP(Tabela2[[#This Row],[SIEMA]],Siema2025,28,FALSE)</f>
        <v>Petrobras</v>
      </c>
      <c r="BG188" s="110"/>
      <c r="BH188" s="111" t="str">
        <f>VLOOKUP(Tabela2[[#This Row],[SIEMA]],Siema2025,29,FALSE)</f>
        <v>33000167000454</v>
      </c>
      <c r="BI188" s="112" t="str">
        <f>VLOOKUP(Tabela2[[#This Row],[SIEMA]],Siema2025,107,FALSE)</f>
        <v>Não</v>
      </c>
      <c r="BJ188" s="107" t="s">
        <v>7099</v>
      </c>
      <c r="BK188" s="104" t="s">
        <v>2696</v>
      </c>
      <c r="BL188" s="140">
        <v>45754</v>
      </c>
      <c r="BM188" s="108">
        <f ca="1">IF(Tabela2[[#This Row],[Data de atendimento do Ibama (considerar o primeiro documento/ação)]]="",_xlfn.DAYS(TODAY(),J188),_xlfn.DAYS(Tabela2[[#This Row],[Data de atendimento do Ibama (considerar o primeiro documento/ação)]],J188))</f>
        <v>20</v>
      </c>
      <c r="BN188" s="108" t="str">
        <f>IF(Tabela2[[#This Row],[Atendido pelo Ibama ("Não" ou "Sim")]]="Não","Preencher", IF(Tabela2[[#This Row],[Atendido pelo Ibama ("Não" ou "Sim")]]="Sim","NA",""))</f>
        <v>NA</v>
      </c>
      <c r="BO188" s="114" t="s">
        <v>7138</v>
      </c>
      <c r="BP188" s="108" t="str">
        <f>IF(Tabela2[[#This Row],[Forma de atendimento (primeiro documento/ação)]]= "Outros (especificar)", "PREENCHER","NA")</f>
        <v>NA</v>
      </c>
      <c r="BQ188" s="106" t="s">
        <v>123</v>
      </c>
      <c r="BR188" s="108" t="str">
        <f>IF(Tabela2[[#This Row],[Equipe do Ibama foi a campo? Houve sobrevoo do Poseidon?]] = "Sim", "PREENCHER","NA")</f>
        <v>NA</v>
      </c>
      <c r="BS188" s="108" t="str">
        <f>IF(Tabela2[[#This Row],[Se sim, foi emitida Ordem de Emergência? (informações vinculada à coluna CK)]] = "Sim", "PREENCHER","NA")</f>
        <v>NA</v>
      </c>
      <c r="BT188" s="108" t="s">
        <v>7101</v>
      </c>
      <c r="BU188" s="108" t="s">
        <v>2696</v>
      </c>
      <c r="BV188" s="108" t="s">
        <v>123</v>
      </c>
      <c r="BW188" s="108" t="s">
        <v>123</v>
      </c>
      <c r="BX188" s="106"/>
      <c r="BY188" s="140"/>
      <c r="BZ188" s="104" t="str">
        <f>IF(Tabela2[[#This Row],[Data do documento de encerramento]]="NA","NA",IF(Tabela2[[#This Row],[Data do documento de encerramento]]="","Pendente de conclusão/ encerramento",_xlfn.DAYS(Tabela2[[#This Row],[Data do documento de encerramento]],J188)))</f>
        <v>Pendente de conclusão/ encerramento</v>
      </c>
      <c r="CA188" s="107"/>
      <c r="CB188" s="107"/>
      <c r="CC188" s="129" t="s">
        <v>7140</v>
      </c>
      <c r="CD188" s="107" t="s">
        <v>123</v>
      </c>
      <c r="CE188" s="107" t="s">
        <v>123</v>
      </c>
      <c r="CF188" s="107" t="s">
        <v>7141</v>
      </c>
    </row>
    <row r="189" spans="1:84" ht="60.75">
      <c r="A189" s="182">
        <v>202531943258</v>
      </c>
      <c r="B189" s="118" t="s">
        <v>7988</v>
      </c>
      <c r="C189" s="108" t="s">
        <v>672</v>
      </c>
      <c r="D189" s="106" t="s">
        <v>637</v>
      </c>
      <c r="E189" s="106" t="s">
        <v>7989</v>
      </c>
      <c r="F189" s="106"/>
      <c r="G189" s="106" t="s">
        <v>7990</v>
      </c>
      <c r="H189" s="106" t="s">
        <v>7991</v>
      </c>
      <c r="I189" s="104" t="str">
        <f>VLOOKUP(Tabela2[[#This Row],[SIEMA]],Siema2025,19,FALSE)</f>
        <v>Santos</v>
      </c>
      <c r="J189" s="105">
        <f>VLOOKUP(Tabela2[[#This Row],[SIEMA]],Siema2025,2,FALSE)</f>
        <v>45734</v>
      </c>
      <c r="K189" s="105" t="str">
        <f>VLOOKUP(Tabela2[[#This Row],[SIEMA]],Siema2025,16,FALSE)</f>
        <v>Terça</v>
      </c>
      <c r="L189" s="106" t="str">
        <f>IF(Tabela2[[#This Row],[Data]]="","Sem Informação",VLOOKUP(MONTH(Tabela2[[#This Row],[Data]]),'[1]Validação de dados'!$I$1:$J$13,2,0))</f>
        <v>Março</v>
      </c>
      <c r="M189" s="106">
        <f>YEAR(Tabela2[[#This Row],[Data]])</f>
        <v>2025</v>
      </c>
      <c r="N189" s="105" t="str">
        <f>VLOOKUP(Tabela2[[#This Row],[SIEMA]],Siema2025,17,FALSE)</f>
        <v>Vespertino</v>
      </c>
      <c r="O189" s="105" t="str">
        <f>VLOOKUP(Tabela2[[#This Row],[SIEMA]],Siema2025,5,FALSE)</f>
        <v>Plataforma</v>
      </c>
      <c r="P189" s="104" t="str">
        <f>VLOOKUP(Tabela2[[#This Row],[SIEMA]],Siema2025,21,FALSE)</f>
        <v>Durante manobra de lavagem do mangote de offloading, após já ter sido concluído o alívio para o Navio Tanque, ocorreu falha na válvula NSV, localizada na extremidade do mangote onde se conecta com o aliviador, resultando na descarga de 0,3 m³ de água oleosa (0,0004 m³ de óleo) para o mar.</v>
      </c>
      <c r="Q189" s="104">
        <v>1267</v>
      </c>
      <c r="R189" s="104" t="s">
        <v>2043</v>
      </c>
      <c r="S189" s="107" t="str">
        <f>IF(Q189="","", IF(Q189="NC","", IF(Q189="NE","", IF(Q189="NA","",IFERROR(VLOOKUP(Q189,Produtos!$A$1:$C$2319,2,FALSE),"Não Cadastrado")))))</f>
        <v>PETRÓLEO CRU</v>
      </c>
      <c r="T189" s="104">
        <v>4.0000000000000002E-4</v>
      </c>
      <c r="U189" s="104" t="s">
        <v>7111</v>
      </c>
      <c r="V189" s="104">
        <f>IF(Q189="","",IF(ISNUMBER(Q189)=FALSE,"Não se aplica",IFERROR(VLOOKUP(Q189,Produtos!$A$1:$C$2319,3,FALSE),"Não Cadastrado")))</f>
        <v>3</v>
      </c>
      <c r="W189" s="104"/>
      <c r="X189" s="113"/>
      <c r="Y189" s="109" t="str">
        <f>IF(W189="","", IF(W189="NC","", IF(W189="NE","", IF(W189="NA","",IFERROR(VLOOKUP(W189,Produtos!$A$1:$C$2319,2,FALSE),"Não Cadastrado")))))</f>
        <v/>
      </c>
      <c r="Z189" s="104"/>
      <c r="AA189" s="104"/>
      <c r="AB189" s="104" t="str">
        <f>IF(W189="","",IF(ISNUMBER(W189)=FALSE,"Não se aplica",IFERROR(VLOOKUP(W189,Produtos!$A$1:$C$2319,3,FALSE),"Não Cadastrado")))</f>
        <v/>
      </c>
      <c r="AC189" s="104"/>
      <c r="AD189" s="108"/>
      <c r="AE189" s="107" t="str">
        <f>IF(AC189="","", IF(AC189="NC","", IF(AC189="NE","", IF(AC189="NA","",IFERROR(VLOOKUP(AC189,Produtos!$A$1:$C$2319,2,FALSE),"Não Cadastrado")))))</f>
        <v/>
      </c>
      <c r="AF189" s="104"/>
      <c r="AG189" s="104"/>
      <c r="AH189" s="104" t="str">
        <f>IF(AC189="","",IF(ISNUMBER(AC189)=FALSE,"Não se aplica",IFERROR(VLOOKUP(AC189,Produtos!$A$1:$C$2319,3,FALSE),"Não Cadastrado")))</f>
        <v/>
      </c>
      <c r="AI189" s="104"/>
      <c r="AJ189" s="104" t="str">
        <f>VLOOKUP(Tabela2[[#This Row],[SIEMA]],Siema2025,26,FALSE)</f>
        <v>Falha da válvula. Em investigação.</v>
      </c>
      <c r="AK189" s="107" t="s">
        <v>7098</v>
      </c>
      <c r="AL189" s="107" t="s">
        <v>7229</v>
      </c>
      <c r="AM189" s="107" t="s">
        <v>7285</v>
      </c>
      <c r="AN189" s="108" t="str">
        <f>VLOOKUP(Tabela2[[#This Row],[SIEMA]],Siema2025,51,FALSE)</f>
        <v/>
      </c>
      <c r="AO189" s="108" t="str">
        <f>VLOOKUP(Tabela2[[#This Row],[SIEMA]],Siema2025,53,FALSE)</f>
        <v/>
      </c>
      <c r="AP189" s="108" t="str">
        <f>VLOOKUP(Tabela2[[#This Row],[SIEMA]],Siema2025,55,FALSE)</f>
        <v/>
      </c>
      <c r="AQ189" s="108" t="str">
        <f>VLOOKUP(Tabela2[[#This Row],[SIEMA]],Siema2025,57,FALSE)</f>
        <v/>
      </c>
      <c r="AR189" s="108" t="str">
        <f>VLOOKUP(Tabela2[[#This Row],[SIEMA]],Siema2025,59,FALSE)</f>
        <v/>
      </c>
      <c r="AS189" s="108" t="str">
        <f>VLOOKUP(Tabela2[[#This Row],[SIEMA]],Siema2025,61,FALSE)</f>
        <v>X</v>
      </c>
      <c r="AT189" s="108" t="str">
        <f>VLOOKUP(Tabela2[[#This Row],[SIEMA]],Siema2025,63,FALSE)</f>
        <v/>
      </c>
      <c r="AU189" s="108" t="str">
        <f>VLOOKUP(Tabela2[[#This Row],[SIEMA]],Siema2025,65,FALSE)</f>
        <v/>
      </c>
      <c r="AV189" s="108" t="str">
        <f>VLOOKUP(Tabela2[[#This Row],[SIEMA]],Siema2025,67,FALSE)</f>
        <v/>
      </c>
      <c r="AW189" s="108" t="str">
        <f>VLOOKUP(Tabela2[[#This Row],[SIEMA]],Siema2025,69,FALSE)</f>
        <v/>
      </c>
      <c r="AX189" s="108" t="str">
        <f>VLOOKUP(Tabela2[[#This Row],[SIEMA]],Siema2025,71,FALSE)</f>
        <v/>
      </c>
      <c r="AY189" s="108" t="str">
        <f>VLOOKUP(Tabela2[[#This Row],[SIEMA]],Siema2025,73,FALSE)</f>
        <v/>
      </c>
      <c r="AZ189" s="108" t="str">
        <f>VLOOKUP(Tabela2[[#This Row],[SIEMA]],Siema2025,75,FALSE)</f>
        <v/>
      </c>
      <c r="BA189" s="108" t="str">
        <f>VLOOKUP(Tabela2[[#This Row],[SIEMA]],Siema2025,77,FALSE)</f>
        <v/>
      </c>
      <c r="BB189" s="108" t="str">
        <f>VLOOKUP(Tabela2[[#This Row],[SIEMA]],Siema2025,79,FALSE)</f>
        <v/>
      </c>
      <c r="BC189" s="108" t="str">
        <f>IF(Tabela2[[#This Row],[Outro(s) ]] = "X", "PREENCHER","NA")</f>
        <v>NA</v>
      </c>
      <c r="BD189" s="108" t="str">
        <f>VLOOKUP(Tabela2[[#This Row],[SIEMA]],Siema2025,82,FALSE)</f>
        <v/>
      </c>
      <c r="BE189" s="108" t="str">
        <f>VLOOKUP(Tabela2[[#This Row],[SIEMA]],Siema2025,81,FALSE)</f>
        <v/>
      </c>
      <c r="BF189" s="110" t="s">
        <v>206</v>
      </c>
      <c r="BG189" s="110"/>
      <c r="BH189" s="111">
        <v>33000167000101</v>
      </c>
      <c r="BI189" s="112" t="str">
        <f>VLOOKUP(Tabela2[[#This Row],[SIEMA]],Siema2025,107,FALSE)</f>
        <v>Não</v>
      </c>
      <c r="BJ189" s="107" t="s">
        <v>7099</v>
      </c>
      <c r="BK189" s="104" t="s">
        <v>2696</v>
      </c>
      <c r="BL189" s="140">
        <v>45736</v>
      </c>
      <c r="BM189" s="108">
        <f ca="1">IF(Tabela2[[#This Row],[Data de atendimento do Ibama (considerar o primeiro documento/ação)]]="",_xlfn.DAYS(TODAY(),J189),_xlfn.DAYS(Tabela2[[#This Row],[Data de atendimento do Ibama (considerar o primeiro documento/ação)]],J189))</f>
        <v>2</v>
      </c>
      <c r="BN189" s="108" t="str">
        <f>IF(Tabela2[[#This Row],[Atendido pelo Ibama ("Não" ou "Sim")]]="Não","Preencher", IF(Tabela2[[#This Row],[Atendido pelo Ibama ("Não" ou "Sim")]]="Sim","NA",""))</f>
        <v>NA</v>
      </c>
      <c r="BO189" s="114" t="s">
        <v>7100</v>
      </c>
      <c r="BP189" s="108" t="str">
        <f>IF(Tabela2[[#This Row],[Forma de atendimento (primeiro documento/ação)]]= "Outros (especificar)", "PREENCHER","NA")</f>
        <v>NA</v>
      </c>
      <c r="BQ189" s="106" t="s">
        <v>123</v>
      </c>
      <c r="BR189" s="108" t="str">
        <f>IF(Tabela2[[#This Row],[Equipe do Ibama foi a campo? Houve sobrevoo do Poseidon?]] = "Sim", "PREENCHER","NA")</f>
        <v>NA</v>
      </c>
      <c r="BS189" s="108" t="str">
        <f>IF(Tabela2[[#This Row],[Se sim, foi emitida Ordem de Emergência? (informações vinculada à coluna CK)]] = "Sim", "PREENCHER","NA")</f>
        <v>NA</v>
      </c>
      <c r="BT189" s="108" t="s">
        <v>7101</v>
      </c>
      <c r="BU189" s="108" t="s">
        <v>2696</v>
      </c>
      <c r="BV189" s="108" t="s">
        <v>123</v>
      </c>
      <c r="BW189" s="108" t="s">
        <v>2696</v>
      </c>
      <c r="BX189" s="106" t="s">
        <v>7102</v>
      </c>
      <c r="BY189" s="140">
        <v>46104</v>
      </c>
      <c r="BZ189" s="104">
        <f>IF(Tabela2[[#This Row],[Data do documento de encerramento]]="NA","NA",IF(Tabela2[[#This Row],[Data do documento de encerramento]]="","Pendente de conclusão/ encerramento",_xlfn.DAYS(Tabela2[[#This Row],[Data do documento de encerramento]],J189)))</f>
        <v>370</v>
      </c>
      <c r="CA189" s="107"/>
      <c r="CB189" s="107" t="s">
        <v>7158</v>
      </c>
      <c r="CC189" s="130" t="s">
        <v>7104</v>
      </c>
      <c r="CD189" s="107" t="s">
        <v>123</v>
      </c>
      <c r="CE189" s="107" t="s">
        <v>2696</v>
      </c>
      <c r="CF189" s="107" t="s">
        <v>7105</v>
      </c>
    </row>
    <row r="190" spans="1:84" ht="76.5">
      <c r="A190" s="169">
        <v>202532439607</v>
      </c>
      <c r="B190" s="118" t="s">
        <v>7992</v>
      </c>
      <c r="C190" s="108" t="str">
        <f>VLOOKUP(Tabela2[[#This Row],[SIEMA]],Siema2025,4,FALSE)</f>
        <v xml:space="preserve"> RJ</v>
      </c>
      <c r="D190" s="106" t="str">
        <f>VLOOKUP(Tabela2[[#This Row],[SIEMA]],Siema2025,3,FALSE)</f>
        <v xml:space="preserve">Niterói </v>
      </c>
      <c r="E190" s="106" t="s">
        <v>7993</v>
      </c>
      <c r="F190" s="106" t="s">
        <v>7994</v>
      </c>
      <c r="G190" s="106" t="s">
        <v>7995</v>
      </c>
      <c r="H190" s="106" t="s">
        <v>7996</v>
      </c>
      <c r="I190" s="104" t="s">
        <v>7120</v>
      </c>
      <c r="J190" s="105">
        <f>VLOOKUP(Tabela2[[#This Row],[SIEMA]],Siema2025,2,FALSE)</f>
        <v>45734</v>
      </c>
      <c r="K190" s="105" t="str">
        <f>VLOOKUP(Tabela2[[#This Row],[SIEMA]],Siema2025,16,FALSE)</f>
        <v>Terça</v>
      </c>
      <c r="L190" s="106" t="str">
        <f>IF(Tabela2[[#This Row],[Data]]="","Sem Informação",VLOOKUP(MONTH(Tabela2[[#This Row],[Data]]),'[1]Validação de dados'!$I$1:$J$13,2,0))</f>
        <v>Março</v>
      </c>
      <c r="M190" s="104">
        <f>YEAR(Tabela2[[#This Row],[Data]])</f>
        <v>2025</v>
      </c>
      <c r="N190" s="105" t="str">
        <f>VLOOKUP(Tabela2[[#This Row],[SIEMA]],Siema2025,17,FALSE)</f>
        <v>Noturno</v>
      </c>
      <c r="O190" s="105" t="s">
        <v>7997</v>
      </c>
      <c r="P190" s="104" t="str">
        <f>VLOOKUP(Tabela2[[#This Row],[SIEMA]],Siema2025,21,FALSE)</f>
        <v>Nome do navio: Reedbuck
Nome da instalação: Guindaste principal</v>
      </c>
      <c r="Q190" s="104" t="s">
        <v>7094</v>
      </c>
      <c r="R190" s="104" t="s">
        <v>7998</v>
      </c>
      <c r="S190" s="107" t="s">
        <v>541</v>
      </c>
      <c r="T190" s="104">
        <v>2.9999999999999997E-4</v>
      </c>
      <c r="U190" s="104" t="s">
        <v>7111</v>
      </c>
      <c r="V190" s="104" t="str">
        <f>IF(Q190="","",IF(ISNUMBER(Q190)=FALSE,"Não se aplica",IFERROR(VLOOKUP(Q190,Produtos!$A$1:$C$2319,3,FALSE),"Não Cadastrado")))</f>
        <v>Não se aplica</v>
      </c>
      <c r="W190" s="104"/>
      <c r="X190" s="113"/>
      <c r="Y190" s="109" t="str">
        <f>IF(W190="","", IF(W190="NC","", IF(W190="NE","", IF(W190="NA","",IFERROR(VLOOKUP(W190,Produtos!$A$1:$C$2319,2,FALSE),"Não Cadastrado")))))</f>
        <v/>
      </c>
      <c r="Z190" s="104"/>
      <c r="AA190" s="104"/>
      <c r="AB190" s="104" t="str">
        <f>IF(W190="","",IF(ISNUMBER(W190)=FALSE,"Não se aplica",IFERROR(VLOOKUP(W190,Produtos!$A$1:$C$2319,3,FALSE),"Não Cadastrado")))</f>
        <v/>
      </c>
      <c r="AC190" s="104"/>
      <c r="AD190" s="108"/>
      <c r="AE190" s="107" t="str">
        <f>IF(AC190="","", IF(AC190="NC","", IF(AC190="NE","", IF(AC190="NA","",IFERROR(VLOOKUP(AC190,Produtos!$A$1:$C$2319,2,FALSE),"Não Cadastrado")))))</f>
        <v/>
      </c>
      <c r="AF190" s="104"/>
      <c r="AG190" s="104"/>
      <c r="AH190" s="104" t="str">
        <f>IF(AC190="","",IF(ISNUMBER(AC190)=FALSE,"Não se aplica",IFERROR(VLOOKUP(AC190,Produtos!$A$1:$C$2319,3,FALSE),"Não Cadastrado")))</f>
        <v/>
      </c>
      <c r="AI190" s="104"/>
      <c r="AJ190" s="104" t="str">
        <f>VLOOKUP(Tabela2[[#This Row],[SIEMA]],Siema2025,26,FALSE)</f>
        <v>Durante os testes de funcionamento do guindaste</v>
      </c>
      <c r="AK190" s="107" t="s">
        <v>7112</v>
      </c>
      <c r="AL190" s="107" t="s">
        <v>7098</v>
      </c>
      <c r="AM190" s="107"/>
      <c r="AN190" s="108" t="str">
        <f>VLOOKUP(Tabela2[[#This Row],[SIEMA]],Siema2025,51,FALSE)</f>
        <v/>
      </c>
      <c r="AO190" s="108" t="str">
        <f>VLOOKUP(Tabela2[[#This Row],[SIEMA]],Siema2025,53,FALSE)</f>
        <v/>
      </c>
      <c r="AP190" s="108" t="str">
        <f>VLOOKUP(Tabela2[[#This Row],[SIEMA]],Siema2025,55,FALSE)</f>
        <v/>
      </c>
      <c r="AQ190" s="108" t="str">
        <f>VLOOKUP(Tabela2[[#This Row],[SIEMA]],Siema2025,57,FALSE)</f>
        <v/>
      </c>
      <c r="AR190" s="108" t="str">
        <f>VLOOKUP(Tabela2[[#This Row],[SIEMA]],Siema2025,59,FALSE)</f>
        <v/>
      </c>
      <c r="AS190" s="108" t="str">
        <f>VLOOKUP(Tabela2[[#This Row],[SIEMA]],Siema2025,61,FALSE)</f>
        <v>X</v>
      </c>
      <c r="AT190" s="108" t="str">
        <f>VLOOKUP(Tabela2[[#This Row],[SIEMA]],Siema2025,63,FALSE)</f>
        <v/>
      </c>
      <c r="AU190" s="108" t="str">
        <f>VLOOKUP(Tabela2[[#This Row],[SIEMA]],Siema2025,65,FALSE)</f>
        <v/>
      </c>
      <c r="AV190" s="108" t="str">
        <f>VLOOKUP(Tabela2[[#This Row],[SIEMA]],Siema2025,67,FALSE)</f>
        <v/>
      </c>
      <c r="AW190" s="108" t="str">
        <f>VLOOKUP(Tabela2[[#This Row],[SIEMA]],Siema2025,69,FALSE)</f>
        <v/>
      </c>
      <c r="AX190" s="108" t="str">
        <f>VLOOKUP(Tabela2[[#This Row],[SIEMA]],Siema2025,71,FALSE)</f>
        <v/>
      </c>
      <c r="AY190" s="108" t="str">
        <f>VLOOKUP(Tabela2[[#This Row],[SIEMA]],Siema2025,73,FALSE)</f>
        <v/>
      </c>
      <c r="AZ190" s="108" t="str">
        <f>VLOOKUP(Tabela2[[#This Row],[SIEMA]],Siema2025,75,FALSE)</f>
        <v/>
      </c>
      <c r="BA190" s="108" t="str">
        <f>VLOOKUP(Tabela2[[#This Row],[SIEMA]],Siema2025,77,FALSE)</f>
        <v/>
      </c>
      <c r="BB190" s="108" t="str">
        <f>VLOOKUP(Tabela2[[#This Row],[SIEMA]],Siema2025,79,FALSE)</f>
        <v/>
      </c>
      <c r="BC190" s="108" t="str">
        <f>IF(Tabela2[[#This Row],[Outro(s) ]] = "X", "PREENCHER","NA")</f>
        <v>NA</v>
      </c>
      <c r="BD190" s="108" t="str">
        <f>VLOOKUP(Tabela2[[#This Row],[SIEMA]],Siema2025,82,FALSE)</f>
        <v/>
      </c>
      <c r="BE190" s="108" t="str">
        <f>VLOOKUP(Tabela2[[#This Row],[SIEMA]],Siema2025,81,FALSE)</f>
        <v/>
      </c>
      <c r="BF190" s="110" t="str">
        <f>VLOOKUP(Tabela2[[#This Row],[SIEMA]],Siema2025,28,FALSE)</f>
        <v>BRAM OFFSHORE Transportes Marítimos Ltda.</v>
      </c>
      <c r="BG190" s="110"/>
      <c r="BH190" s="111" t="str">
        <f>VLOOKUP(Tabela2[[#This Row],[SIEMA]],Siema2025,29,FALSE)</f>
        <v>07864634000131</v>
      </c>
      <c r="BI190" s="112" t="s">
        <v>2696</v>
      </c>
      <c r="BJ190" s="107" t="s">
        <v>7113</v>
      </c>
      <c r="BK190" s="104" t="s">
        <v>2696</v>
      </c>
      <c r="BL190" s="140">
        <v>45754</v>
      </c>
      <c r="BM190" s="108">
        <f ca="1">IF(Tabela2[[#This Row],[Data de atendimento do Ibama (considerar o primeiro documento/ação)]]="",_xlfn.DAYS(TODAY(),J190),_xlfn.DAYS(Tabela2[[#This Row],[Data de atendimento do Ibama (considerar o primeiro documento/ação)]],J190))</f>
        <v>20</v>
      </c>
      <c r="BN190" s="108" t="str">
        <f>IF(Tabela2[[#This Row],[Atendido pelo Ibama ("Não" ou "Sim")]]="Não","Preencher", IF(Tabela2[[#This Row],[Atendido pelo Ibama ("Não" ou "Sim")]]="Sim","NA",""))</f>
        <v>NA</v>
      </c>
      <c r="BO190" s="114" t="s">
        <v>7138</v>
      </c>
      <c r="BP190" s="108" t="str">
        <f>IF(Tabela2[[#This Row],[Forma de atendimento (primeiro documento/ação)]]= "Outros (especificar)", "PREENCHER","NA")</f>
        <v>NA</v>
      </c>
      <c r="BQ190" s="106" t="s">
        <v>123</v>
      </c>
      <c r="BR190" s="108" t="str">
        <f>IF(Tabela2[[#This Row],[Equipe do Ibama foi a campo? Houve sobrevoo do Poseidon?]] = "Sim", "PREENCHER","NA")</f>
        <v>NA</v>
      </c>
      <c r="BS190" s="108" t="str">
        <f>IF(Tabela2[[#This Row],[Se sim, foi emitida Ordem de Emergência? (informações vinculada à coluna CK)]] = "Sim", "PREENCHER","NA")</f>
        <v>NA</v>
      </c>
      <c r="BT190" s="108" t="s">
        <v>637</v>
      </c>
      <c r="BU190" s="108" t="str">
        <f>IF(Tabela2[[#This Row],[Houve envio de Informações Pós-acidente (preencher "não se aplica" quando de competência estadual/municipal)]] = "Sim", "PREENCHER","NA")</f>
        <v>NA</v>
      </c>
      <c r="BV190" s="108" t="s">
        <v>123</v>
      </c>
      <c r="BW190" s="108" t="s">
        <v>2696</v>
      </c>
      <c r="BX190" s="106" t="s">
        <v>7115</v>
      </c>
      <c r="BY190" s="140">
        <v>45775</v>
      </c>
      <c r="BZ190" s="104">
        <f>IF(Tabela2[[#This Row],[Data do documento de encerramento]]="NA","NA",IF(Tabela2[[#This Row],[Data do documento de encerramento]]="","Pendente de conclusão/ encerramento",_xlfn.DAYS(Tabela2[[#This Row],[Data do documento de encerramento]],J190)))</f>
        <v>41</v>
      </c>
      <c r="CA190" s="107" t="s">
        <v>7999</v>
      </c>
      <c r="CB190" s="107"/>
      <c r="CC190" s="130"/>
      <c r="CD190" s="107"/>
      <c r="CE190" s="107"/>
      <c r="CF190" s="107"/>
    </row>
    <row r="191" spans="1:84" ht="30.75">
      <c r="A191" s="200">
        <v>202531957602</v>
      </c>
      <c r="B191" s="170" t="s">
        <v>8000</v>
      </c>
      <c r="C191" s="108" t="str">
        <f>VLOOKUP(Tabela2[[#This Row],[SIEMA]],Siema2025,4,FALSE)</f>
        <v xml:space="preserve"> SP</v>
      </c>
      <c r="D191" s="106" t="str">
        <f>VLOOKUP(Tabela2[[#This Row],[SIEMA]],Siema2025,3,FALSE)</f>
        <v xml:space="preserve">Cubatão </v>
      </c>
      <c r="E191" s="106" t="s">
        <v>8001</v>
      </c>
      <c r="F191" s="106"/>
      <c r="G191" s="106" t="s">
        <v>8002</v>
      </c>
      <c r="H191" s="106" t="s">
        <v>8003</v>
      </c>
      <c r="I191" s="104" t="s">
        <v>7120</v>
      </c>
      <c r="J191" s="105">
        <f>VLOOKUP(Tabela2[[#This Row],[SIEMA]],Siema2025,2,FALSE)</f>
        <v>45735</v>
      </c>
      <c r="K191" s="105" t="str">
        <f>VLOOKUP(Tabela2[[#This Row],[SIEMA]],Siema2025,16,FALSE)</f>
        <v>Quarta</v>
      </c>
      <c r="L191" s="106" t="str">
        <f>IF(Tabela2[[#This Row],[Data]]="","Sem Informação",VLOOKUP(MONTH(Tabela2[[#This Row],[Data]]),'[1]Validação de dados'!$I$1:$J$13,2,0))</f>
        <v>Março</v>
      </c>
      <c r="M191" s="104">
        <f>YEAR(Tabela2[[#This Row],[Data]])</f>
        <v>2025</v>
      </c>
      <c r="N191" s="105" t="str">
        <f>VLOOKUP(Tabela2[[#This Row],[SIEMA]],Siema2025,17,FALSE)</f>
        <v>Madrugada</v>
      </c>
      <c r="O191" s="105" t="str">
        <f>VLOOKUP(Tabela2[[#This Row],[SIEMA]],Siema2025,5,FALSE)</f>
        <v>Ferrovia</v>
      </c>
      <c r="P191" s="104" t="str">
        <f>VLOOKUP(Tabela2[[#This Row],[SIEMA]],Siema2025,21,FALSE)</f>
        <v>Vandalismo na ferrovia com abertura de vagões graneleiros carregado com soja</v>
      </c>
      <c r="Q191" s="104" t="s">
        <v>7127</v>
      </c>
      <c r="R191" s="104" t="s">
        <v>7127</v>
      </c>
      <c r="S191" s="107" t="s">
        <v>7451</v>
      </c>
      <c r="T191" s="104" t="str">
        <f>VLOOKUP(Tabela2[[#This Row],[SIEMA]],Siema2025,11,FALSE)</f>
        <v>90</v>
      </c>
      <c r="U191" s="104" t="s">
        <v>7121</v>
      </c>
      <c r="V191" s="104" t="s">
        <v>7127</v>
      </c>
      <c r="W191" s="104"/>
      <c r="X191" s="113"/>
      <c r="Y191" s="109" t="str">
        <f>IF(W191="","", IF(W191="NC","", IF(W191="NE","", IF(W191="NA","",IFERROR(VLOOKUP(W191,Produtos!$A$1:$C$2319,2,FALSE),"Não Cadastrado")))))</f>
        <v/>
      </c>
      <c r="Z191" s="104"/>
      <c r="AA191" s="104"/>
      <c r="AB191" s="104" t="str">
        <f>IF(W191="","",IF(ISNUMBER(W191)=FALSE,"Não se aplica",IFERROR(VLOOKUP(W191,Produtos!$A$1:$C$2319,3,FALSE),"Não Cadastrado")))</f>
        <v/>
      </c>
      <c r="AC191" s="104"/>
      <c r="AD191" s="108"/>
      <c r="AE191" s="107" t="str">
        <f>IF(AC191="","", IF(AC191="NC","", IF(AC191="NE","", IF(AC191="NA","",IFERROR(VLOOKUP(AC191,Produtos!$A$1:$C$2319,2,FALSE),"Não Cadastrado")))))</f>
        <v/>
      </c>
      <c r="AF191" s="104"/>
      <c r="AG191" s="104"/>
      <c r="AH191" s="104" t="str">
        <f>IF(AC191="","",IF(ISNUMBER(AC191)=FALSE,"Não se aplica",IFERROR(VLOOKUP(AC191,Produtos!$A$1:$C$2319,3,FALSE),"Não Cadastrado")))</f>
        <v/>
      </c>
      <c r="AI191" s="104"/>
      <c r="AJ191" s="104" t="str">
        <f>VLOOKUP(Tabela2[[#This Row],[SIEMA]],Siema2025,26,FALSE)</f>
        <v>Ato criminoso caracterizado pela abertura de bicas em vagões graneleiros ferroviário carregado com soja.</v>
      </c>
      <c r="AK191" s="107" t="s">
        <v>7122</v>
      </c>
      <c r="AL191" s="107"/>
      <c r="AM191" s="107"/>
      <c r="AN191" s="108" t="str">
        <f>VLOOKUP(Tabela2[[#This Row],[SIEMA]],Siema2025,51,FALSE)</f>
        <v/>
      </c>
      <c r="AO191" s="108" t="str">
        <f>VLOOKUP(Tabela2[[#This Row],[SIEMA]],Siema2025,53,FALSE)</f>
        <v/>
      </c>
      <c r="AP191" s="108" t="str">
        <f>VLOOKUP(Tabela2[[#This Row],[SIEMA]],Siema2025,55,FALSE)</f>
        <v/>
      </c>
      <c r="AQ191" s="108" t="str">
        <f>VLOOKUP(Tabela2[[#This Row],[SIEMA]],Siema2025,57,FALSE)</f>
        <v/>
      </c>
      <c r="AR191" s="108" t="str">
        <f>VLOOKUP(Tabela2[[#This Row],[SIEMA]],Siema2025,59,FALSE)</f>
        <v/>
      </c>
      <c r="AS191" s="108" t="str">
        <f>VLOOKUP(Tabela2[[#This Row],[SIEMA]],Siema2025,61,FALSE)</f>
        <v/>
      </c>
      <c r="AT191" s="108" t="str">
        <f>VLOOKUP(Tabela2[[#This Row],[SIEMA]],Siema2025,63,FALSE)</f>
        <v/>
      </c>
      <c r="AU191" s="108" t="str">
        <f>VLOOKUP(Tabela2[[#This Row],[SIEMA]],Siema2025,65,FALSE)</f>
        <v>X</v>
      </c>
      <c r="AV191" s="108" t="str">
        <f>VLOOKUP(Tabela2[[#This Row],[SIEMA]],Siema2025,67,FALSE)</f>
        <v/>
      </c>
      <c r="AW191" s="108" t="str">
        <f>VLOOKUP(Tabela2[[#This Row],[SIEMA]],Siema2025,69,FALSE)</f>
        <v/>
      </c>
      <c r="AX191" s="108" t="str">
        <f>VLOOKUP(Tabela2[[#This Row],[SIEMA]],Siema2025,71,FALSE)</f>
        <v/>
      </c>
      <c r="AY191" s="108" t="str">
        <f>VLOOKUP(Tabela2[[#This Row],[SIEMA]],Siema2025,73,FALSE)</f>
        <v/>
      </c>
      <c r="AZ191" s="108" t="str">
        <f>VLOOKUP(Tabela2[[#This Row],[SIEMA]],Siema2025,75,FALSE)</f>
        <v/>
      </c>
      <c r="BA191" s="108" t="str">
        <f>VLOOKUP(Tabela2[[#This Row],[SIEMA]],Siema2025,77,FALSE)</f>
        <v/>
      </c>
      <c r="BB191" s="108" t="str">
        <f>VLOOKUP(Tabela2[[#This Row],[SIEMA]],Siema2025,79,FALSE)</f>
        <v/>
      </c>
      <c r="BC191" s="108" t="str">
        <f>IF(Tabela2[[#This Row],[Outro(s) ]] = "X", "PREENCHER","NA")</f>
        <v>NA</v>
      </c>
      <c r="BD191" s="108" t="str">
        <f>VLOOKUP(Tabela2[[#This Row],[SIEMA]],Siema2025,82,FALSE)</f>
        <v/>
      </c>
      <c r="BE191" s="108" t="str">
        <f>VLOOKUP(Tabela2[[#This Row],[SIEMA]],Siema2025,81,FALSE)</f>
        <v/>
      </c>
      <c r="BF191" s="110" t="s">
        <v>3066</v>
      </c>
      <c r="BG191" s="110" t="s">
        <v>7123</v>
      </c>
      <c r="BH191" s="111" t="str">
        <f>VLOOKUP(Tabela2[[#This Row],[SIEMA]],Siema2025,29,FALSE)</f>
        <v>02502844000166</v>
      </c>
      <c r="BI191" s="112" t="str">
        <f>VLOOKUP(Tabela2[[#This Row],[SIEMA]],Siema2025,107,FALSE)</f>
        <v>Não</v>
      </c>
      <c r="BJ191" s="107" t="s">
        <v>7099</v>
      </c>
      <c r="BK191" s="104" t="s">
        <v>2696</v>
      </c>
      <c r="BL191" s="140">
        <v>45740</v>
      </c>
      <c r="BM191" s="108">
        <f ca="1">IF(Tabela2[[#This Row],[Data de atendimento do Ibama (considerar o primeiro documento/ação)]]="",_xlfn.DAYS(TODAY(),J191),_xlfn.DAYS(Tabela2[[#This Row],[Data de atendimento do Ibama (considerar o primeiro documento/ação)]],J191))</f>
        <v>5</v>
      </c>
      <c r="BN191" s="108" t="str">
        <f>IF(Tabela2[[#This Row],[Atendido pelo Ibama ("Não" ou "Sim")]]="Não","Preencher", IF(Tabela2[[#This Row],[Atendido pelo Ibama ("Não" ou "Sim")]]="Sim","NA",""))</f>
        <v>NA</v>
      </c>
      <c r="BO191" s="114" t="s">
        <v>7100</v>
      </c>
      <c r="BP191" s="108" t="str">
        <f>IF(Tabela2[[#This Row],[Forma de atendimento (primeiro documento/ação)]]= "Outros (especificar)", "PREENCHER","NA")</f>
        <v>NA</v>
      </c>
      <c r="BQ191" s="106" t="s">
        <v>123</v>
      </c>
      <c r="BR191" s="108" t="str">
        <f>IF(Tabela2[[#This Row],[Equipe do Ibama foi a campo? Houve sobrevoo do Poseidon?]] = "Sim", "PREENCHER","NA")</f>
        <v>NA</v>
      </c>
      <c r="BS191" s="108" t="str">
        <f>IF(Tabela2[[#This Row],[Se sim, foi emitida Ordem de Emergência? (informações vinculada à coluna CK)]] = "Sim", "PREENCHER","NA")</f>
        <v>NA</v>
      </c>
      <c r="BT191" s="108" t="s">
        <v>7126</v>
      </c>
      <c r="BU191" s="108" t="s">
        <v>2696</v>
      </c>
      <c r="BV191" s="108" t="s">
        <v>123</v>
      </c>
      <c r="BW191" s="108" t="s">
        <v>123</v>
      </c>
      <c r="BX191" s="106" t="s">
        <v>7127</v>
      </c>
      <c r="BY191" s="106"/>
      <c r="BZ191" s="104" t="str">
        <f>IF(Tabela2[[#This Row],[Data do documento de encerramento]]="NA","NA",IF(Tabela2[[#This Row],[Data do documento de encerramento]]="","Pendente de conclusão/ encerramento",_xlfn.DAYS(Tabela2[[#This Row],[Data do documento de encerramento]],J191)))</f>
        <v>Pendente de conclusão/ encerramento</v>
      </c>
      <c r="CA191" s="107" t="s">
        <v>7128</v>
      </c>
      <c r="CB191" s="107"/>
      <c r="CC191" s="129"/>
      <c r="CD191" s="107"/>
      <c r="CE191" s="107"/>
      <c r="CF191" s="107"/>
    </row>
    <row r="192" spans="1:84" ht="30.75">
      <c r="A192" s="169">
        <v>202532136016</v>
      </c>
      <c r="B192" s="118" t="s">
        <v>8004</v>
      </c>
      <c r="C192" s="108" t="s">
        <v>7135</v>
      </c>
      <c r="D192" s="106" t="s">
        <v>637</v>
      </c>
      <c r="E192" s="106" t="s">
        <v>8005</v>
      </c>
      <c r="F192" s="106"/>
      <c r="G192" s="106" t="s">
        <v>8006</v>
      </c>
      <c r="H192" s="106" t="s">
        <v>8007</v>
      </c>
      <c r="I192" s="104" t="str">
        <f>VLOOKUP(Tabela2[[#This Row],[SIEMA]],Siema2025,19,FALSE)</f>
        <v>Campos</v>
      </c>
      <c r="J192" s="105">
        <f>VLOOKUP(Tabela2[[#This Row],[SIEMA]],Siema2025,2,FALSE)</f>
        <v>45735</v>
      </c>
      <c r="K192" s="105" t="str">
        <f>VLOOKUP(Tabela2[[#This Row],[SIEMA]],Siema2025,16,FALSE)</f>
        <v>Quarta</v>
      </c>
      <c r="L192" s="106" t="str">
        <f>IF(Tabela2[[#This Row],[Data]]="","Sem Informação",VLOOKUP(MONTH(Tabela2[[#This Row],[Data]]),'[1]Validação de dados'!$I$1:$J$13,2,0))</f>
        <v>Março</v>
      </c>
      <c r="M192" s="104">
        <f>YEAR(Tabela2[[#This Row],[Data]])</f>
        <v>2025</v>
      </c>
      <c r="N192" s="105" t="str">
        <f>VLOOKUP(Tabela2[[#This Row],[SIEMA]],Siema2025,17,FALSE)</f>
        <v>Matutino</v>
      </c>
      <c r="O192" s="105" t="str">
        <f>VLOOKUP(Tabela2[[#This Row],[SIEMA]],Siema2025,5,FALSE)</f>
        <v>Plataforma</v>
      </c>
      <c r="P192" s="104" t="str">
        <f>VLOOKUP(Tabela2[[#This Row],[SIEMA]],Siema2025,21,FALSE)</f>
        <v/>
      </c>
      <c r="Q192" s="104">
        <v>1267</v>
      </c>
      <c r="R192" s="104" t="s">
        <v>2043</v>
      </c>
      <c r="S192" s="104" t="s">
        <v>2043</v>
      </c>
      <c r="T192" s="104" t="s">
        <v>2126</v>
      </c>
      <c r="U192" s="104" t="str">
        <f>VLOOKUP(Tabela2[[#This Row],[SIEMA]],Siema2025,12,FALSE)</f>
        <v xml:space="preserve"> </v>
      </c>
      <c r="V192" s="104">
        <f>IF(Q192="","",IF(ISNUMBER(Q192)=FALSE,"Não se aplica",IFERROR(VLOOKUP(Q192,Produtos!$A$1:$C$2319,3,FALSE),"Não Cadastrado")))</f>
        <v>3</v>
      </c>
      <c r="W192" s="104" t="str">
        <f>VLOOKUP(Tabela2[[#This Row],[SIEMA]],Siema2025,10,FALSE)</f>
        <v/>
      </c>
      <c r="X192" s="113" t="str">
        <f>IF(Tabela2[[#This Row],[Origem do acidente]] = "Plataforma", "PREENCHER","NA")</f>
        <v>PREENCHER</v>
      </c>
      <c r="Y192" s="109" t="str">
        <f>IF(W192="","", IF(W192="NC","", IF(W192="NE","", IF(W192="NA","",IFERROR(VLOOKUP(W192,Produtos!$A$1:$C$2319,2,FALSE),"Não Cadastrado")))))</f>
        <v/>
      </c>
      <c r="Z192" s="104" t="str">
        <f>VLOOKUP(Tabela2[[#This Row],[SIEMA]],Siema2025,11,FALSE)</f>
        <v xml:space="preserve"> </v>
      </c>
      <c r="AA192" s="104" t="str">
        <f>VLOOKUP(Tabela2[[#This Row],[SIEMA]],Siema2025,12,FALSE)</f>
        <v xml:space="preserve"> </v>
      </c>
      <c r="AB192" s="104" t="str">
        <f>IF(W192="","",IF(ISNUMBER(W192)=FALSE,"Não se aplica",IFERROR(VLOOKUP(W192,Produtos!$A$1:$C$2319,3,FALSE),"Não Cadastrado")))</f>
        <v/>
      </c>
      <c r="AC192" s="104"/>
      <c r="AD192" s="108" t="str">
        <f>IF(Tabela2[[#This Row],[Origem do acidente]] = "Plataforma", "PREENCHER","NA")</f>
        <v>PREENCHER</v>
      </c>
      <c r="AE192" s="107" t="str">
        <f>IF(AC192="","", IF(AC192="NC","", IF(AC192="NE","", IF(AC192="NA","",IFERROR(VLOOKUP(AC192,Produtos!$A$1:$C$2319,2,FALSE),"Não Cadastrado")))))</f>
        <v/>
      </c>
      <c r="AF192" s="104"/>
      <c r="AG192" s="104"/>
      <c r="AH192" s="104" t="str">
        <f>IF(AC192="","",IF(ISNUMBER(AC192)=FALSE,"Não se aplica",IFERROR(VLOOKUP(AC192,Produtos!$A$1:$C$2319,3,FALSE),"Não Cadastrado")))</f>
        <v/>
      </c>
      <c r="AI192" s="104"/>
      <c r="AJ192" s="104" t="str">
        <f>VLOOKUP(Tabela2[[#This Row],[SIEMA]],Siema2025,26,FALSE)</f>
        <v>Sob investigação.</v>
      </c>
      <c r="AK192" s="107"/>
      <c r="AL192" s="107"/>
      <c r="AM192" s="107"/>
      <c r="AN192" s="108" t="str">
        <f>VLOOKUP(Tabela2[[#This Row],[SIEMA]],Siema2025,51,FALSE)</f>
        <v/>
      </c>
      <c r="AO192" s="108" t="str">
        <f>VLOOKUP(Tabela2[[#This Row],[SIEMA]],Siema2025,53,FALSE)</f>
        <v/>
      </c>
      <c r="AP192" s="108" t="str">
        <f>VLOOKUP(Tabela2[[#This Row],[SIEMA]],Siema2025,55,FALSE)</f>
        <v/>
      </c>
      <c r="AQ192" s="108" t="str">
        <f>VLOOKUP(Tabela2[[#This Row],[SIEMA]],Siema2025,57,FALSE)</f>
        <v/>
      </c>
      <c r="AR192" s="108" t="str">
        <f>VLOOKUP(Tabela2[[#This Row],[SIEMA]],Siema2025,59,FALSE)</f>
        <v/>
      </c>
      <c r="AS192" s="108" t="str">
        <f>VLOOKUP(Tabela2[[#This Row],[SIEMA]],Siema2025,61,FALSE)</f>
        <v>X</v>
      </c>
      <c r="AT192" s="108" t="str">
        <f>VLOOKUP(Tabela2[[#This Row],[SIEMA]],Siema2025,63,FALSE)</f>
        <v/>
      </c>
      <c r="AU192" s="108" t="str">
        <f>VLOOKUP(Tabela2[[#This Row],[SIEMA]],Siema2025,65,FALSE)</f>
        <v/>
      </c>
      <c r="AV192" s="108" t="str">
        <f>VLOOKUP(Tabela2[[#This Row],[SIEMA]],Siema2025,67,FALSE)</f>
        <v/>
      </c>
      <c r="AW192" s="108" t="str">
        <f>VLOOKUP(Tabela2[[#This Row],[SIEMA]],Siema2025,69,FALSE)</f>
        <v/>
      </c>
      <c r="AX192" s="108" t="str">
        <f>VLOOKUP(Tabela2[[#This Row],[SIEMA]],Siema2025,71,FALSE)</f>
        <v/>
      </c>
      <c r="AY192" s="108" t="str">
        <f>VLOOKUP(Tabela2[[#This Row],[SIEMA]],Siema2025,73,FALSE)</f>
        <v/>
      </c>
      <c r="AZ192" s="108" t="str">
        <f>VLOOKUP(Tabela2[[#This Row],[SIEMA]],Siema2025,75,FALSE)</f>
        <v/>
      </c>
      <c r="BA192" s="108" t="str">
        <f>VLOOKUP(Tabela2[[#This Row],[SIEMA]],Siema2025,77,FALSE)</f>
        <v/>
      </c>
      <c r="BB192" s="108" t="str">
        <f>VLOOKUP(Tabela2[[#This Row],[SIEMA]],Siema2025,79,FALSE)</f>
        <v/>
      </c>
      <c r="BC192" s="108" t="str">
        <f>IF(Tabela2[[#This Row],[Outro(s) ]] = "X", "PREENCHER","NA")</f>
        <v>NA</v>
      </c>
      <c r="BD192" s="108" t="str">
        <f>VLOOKUP(Tabela2[[#This Row],[SIEMA]],Siema2025,82,FALSE)</f>
        <v/>
      </c>
      <c r="BE192" s="108" t="str">
        <f>VLOOKUP(Tabela2[[#This Row],[SIEMA]],Siema2025,81,FALSE)</f>
        <v/>
      </c>
      <c r="BF192" s="110" t="str">
        <f>VLOOKUP(Tabela2[[#This Row],[SIEMA]],Siema2025,28,FALSE)</f>
        <v>Trident Energy do Brasil</v>
      </c>
      <c r="BG192" s="110"/>
      <c r="BH192" s="111" t="str">
        <f>VLOOKUP(Tabela2[[#This Row],[SIEMA]],Siema2025,29,FALSE)</f>
        <v>33639843000191</v>
      </c>
      <c r="BI192" s="112" t="str">
        <f>VLOOKUP(Tabela2[[#This Row],[SIEMA]],Siema2025,107,FALSE)</f>
        <v>Não</v>
      </c>
      <c r="BJ192" s="107" t="s">
        <v>7099</v>
      </c>
      <c r="BK192" s="104" t="s">
        <v>2696</v>
      </c>
      <c r="BL192" s="140">
        <v>45754</v>
      </c>
      <c r="BM192" s="108">
        <f ca="1">IF(Tabela2[[#This Row],[Data de atendimento do Ibama (considerar o primeiro documento/ação)]]="",_xlfn.DAYS(TODAY(),J192),_xlfn.DAYS(Tabela2[[#This Row],[Data de atendimento do Ibama (considerar o primeiro documento/ação)]],J192))</f>
        <v>19</v>
      </c>
      <c r="BN192" s="108" t="str">
        <f>IF(Tabela2[[#This Row],[Atendido pelo Ibama ("Não" ou "Sim")]]="Não","Preencher", IF(Tabela2[[#This Row],[Atendido pelo Ibama ("Não" ou "Sim")]]="Sim","NA",""))</f>
        <v>NA</v>
      </c>
      <c r="BO192" s="114" t="s">
        <v>7138</v>
      </c>
      <c r="BP192" s="108" t="str">
        <f>IF(Tabela2[[#This Row],[Forma de atendimento (primeiro documento/ação)]]= "Outros (especificar)", "PREENCHER","NA")</f>
        <v>NA</v>
      </c>
      <c r="BQ192" s="106" t="s">
        <v>123</v>
      </c>
      <c r="BR192" s="108" t="str">
        <f>IF(Tabela2[[#This Row],[Equipe do Ibama foi a campo? Houve sobrevoo do Poseidon?]] = "Sim", "PREENCHER","NA")</f>
        <v>NA</v>
      </c>
      <c r="BS192" s="108" t="str">
        <f>IF(Tabela2[[#This Row],[Se sim, foi emitida Ordem de Emergência? (informações vinculada à coluna CK)]] = "Sim", "PREENCHER","NA")</f>
        <v>NA</v>
      </c>
      <c r="BT192" s="108" t="str">
        <f>IF(Tabela2[[#This Row],[Foi elaborado Relatório de Vistoria pelo Ibama? (informações vinculada à coluna CK)]] = "Sim", "PREENCHER","NA")</f>
        <v>NA</v>
      </c>
      <c r="BU192" s="108" t="s">
        <v>123</v>
      </c>
      <c r="BV192" s="108" t="s">
        <v>123</v>
      </c>
      <c r="BW192" s="108" t="s">
        <v>123</v>
      </c>
      <c r="BX192" s="106"/>
      <c r="BY192" s="106"/>
      <c r="BZ192" s="104" t="str">
        <f>IF(Tabela2[[#This Row],[Data do documento de encerramento]]="NA","NA",IF(Tabela2[[#This Row],[Data do documento de encerramento]]="","Pendente de conclusão/ encerramento",_xlfn.DAYS(Tabela2[[#This Row],[Data do documento de encerramento]],J192)))</f>
        <v>Pendente de conclusão/ encerramento</v>
      </c>
      <c r="CA192" s="107"/>
      <c r="CB192" s="107"/>
      <c r="CC192" s="129" t="s">
        <v>7194</v>
      </c>
      <c r="CD192" s="107" t="s">
        <v>123</v>
      </c>
      <c r="CE192" s="107" t="s">
        <v>123</v>
      </c>
      <c r="CF192" s="107" t="s">
        <v>7141</v>
      </c>
    </row>
    <row r="193" spans="1:84" ht="45.75">
      <c r="A193" s="169">
        <v>202542836020</v>
      </c>
      <c r="B193" s="170" t="s">
        <v>8008</v>
      </c>
      <c r="C193" s="108" t="str">
        <f>VLOOKUP(Tabela2[[#This Row],[SIEMA]],Siema2025,4,FALSE)</f>
        <v xml:space="preserve"> PE</v>
      </c>
      <c r="D193" s="106" t="str">
        <f>VLOOKUP(Tabela2[[#This Row],[SIEMA]],Siema2025,3,FALSE)</f>
        <v xml:space="preserve">Igarassu </v>
      </c>
      <c r="E193" s="106" t="s">
        <v>7939</v>
      </c>
      <c r="F193" s="106" t="s">
        <v>8009</v>
      </c>
      <c r="G193" s="106" t="s">
        <v>8010</v>
      </c>
      <c r="H193" s="106" t="s">
        <v>8011</v>
      </c>
      <c r="I193" s="104" t="s">
        <v>7120</v>
      </c>
      <c r="J193" s="105">
        <f>VLOOKUP(Tabela2[[#This Row],[SIEMA]],Siema2025,2,FALSE)</f>
        <v>45735</v>
      </c>
      <c r="K193" s="105" t="str">
        <f>VLOOKUP(Tabela2[[#This Row],[SIEMA]],Siema2025,16,FALSE)</f>
        <v>Quarta</v>
      </c>
      <c r="L193" s="106" t="str">
        <f>IF(Tabela2[[#This Row],[Data]]="","Sem Informação",VLOOKUP(MONTH(Tabela2[[#This Row],[Data]]),'[1]Validação de dados'!$I$1:$J$13,2,0))</f>
        <v>Março</v>
      </c>
      <c r="M193" s="104">
        <f>YEAR(Tabela2[[#This Row],[Data]])</f>
        <v>2025</v>
      </c>
      <c r="N193" s="105" t="str">
        <f>VLOOKUP(Tabela2[[#This Row],[SIEMA]],Siema2025,17,FALSE)</f>
        <v>Matutino</v>
      </c>
      <c r="O193" s="105" t="str">
        <f>VLOOKUP(Tabela2[[#This Row],[SIEMA]],Siema2025,5,FALSE)</f>
        <v>Rodovia</v>
      </c>
      <c r="P193" s="104" t="str">
        <f>VLOOKUP(Tabela2[[#This Row],[SIEMA]],Siema2025,21,FALSE)</f>
        <v>acidente de transporte envolvendo cilindros de cloro vazios, ocorrido no dia 19/03/2025 às 08:50h na
Rod. Governador Mário covas, BR 101 -Norte Km 40 Boa vista, Igarassu - PE. No retorno, sentido goiana</v>
      </c>
      <c r="Q193" s="104">
        <v>1202</v>
      </c>
      <c r="R193" s="104" t="str">
        <f>VLOOKUP(Tabela2[[#This Row],[SIEMA]],Siema2025,10,FALSE)</f>
        <v/>
      </c>
      <c r="S193" s="107" t="str">
        <f>IF(Q193="","", IF(Q193="NC","", IF(Q193="NE","", IF(Q193="NA","",IFERROR(VLOOKUP(Q193,Produtos!$A$1:$C$2319,2,FALSE),"Não Cadastrado")))))</f>
        <v>GASÓLEO ou ÓLEO DIESEL ou ÓLEO PARA AQUECIMENTO, LEVE</v>
      </c>
      <c r="T193" s="104">
        <v>100</v>
      </c>
      <c r="U193" s="104" t="s">
        <v>648</v>
      </c>
      <c r="V193" s="104">
        <f>IF(Q193="","",IF(ISNUMBER(Q193)=FALSE,"Não se aplica",IFERROR(VLOOKUP(Q193,Produtos!$A$1:$C$2319,3,FALSE),"Não Cadastrado")))</f>
        <v>3</v>
      </c>
      <c r="W193" s="104" t="str">
        <f>VLOOKUP(Tabela2[[#This Row],[SIEMA]],Siema2025,10,FALSE)</f>
        <v/>
      </c>
      <c r="X193" s="113" t="str">
        <f>IF(Tabela2[[#This Row],[Origem do acidente]] = "Plataforma", "PREENCHER","NA")</f>
        <v>NA</v>
      </c>
      <c r="Y193" s="109" t="str">
        <f>IF(W193="","", IF(W193="NC","", IF(W193="NE","", IF(W193="NA","",IFERROR(VLOOKUP(W193,Produtos!$A$1:$C$2319,2,FALSE),"Não Cadastrado")))))</f>
        <v/>
      </c>
      <c r="Z193" s="104" t="str">
        <f>VLOOKUP(Tabela2[[#This Row],[SIEMA]],Siema2025,11,FALSE)</f>
        <v xml:space="preserve"> </v>
      </c>
      <c r="AA193" s="104" t="str">
        <f>VLOOKUP(Tabela2[[#This Row],[SIEMA]],Siema2025,12,FALSE)</f>
        <v xml:space="preserve"> </v>
      </c>
      <c r="AB193" s="104" t="str">
        <f>IF(W193="","",IF(ISNUMBER(W193)=FALSE,"Não se aplica",IFERROR(VLOOKUP(W193,Produtos!$A$1:$C$2319,3,FALSE),"Não Cadastrado")))</f>
        <v/>
      </c>
      <c r="AC193" s="104"/>
      <c r="AD193" s="108" t="str">
        <f>IF(Tabela2[[#This Row],[Origem do acidente]] = "Plataforma", "PREENCHER","NA")</f>
        <v>NA</v>
      </c>
      <c r="AE193" s="107" t="str">
        <f>IF(AC193="","", IF(AC193="NC","", IF(AC193="NE","", IF(AC193="NA","",IFERROR(VLOOKUP(AC193,Produtos!$A$1:$C$2319,2,FALSE),"Não Cadastrado")))))</f>
        <v/>
      </c>
      <c r="AF193" s="104"/>
      <c r="AG193" s="104"/>
      <c r="AH193" s="104" t="str">
        <f>IF(AC193="","",IF(ISNUMBER(AC193)=FALSE,"Não se aplica",IFERROR(VLOOKUP(AC193,Produtos!$A$1:$C$2319,3,FALSE),"Não Cadastrado")))</f>
        <v/>
      </c>
      <c r="AI193" s="104"/>
      <c r="AJ193" s="104" t="s">
        <v>8012</v>
      </c>
      <c r="AK193" s="107" t="s">
        <v>7311</v>
      </c>
      <c r="AL193" s="107" t="s">
        <v>7381</v>
      </c>
      <c r="AM193" s="107" t="s">
        <v>7180</v>
      </c>
      <c r="AN193" s="108" t="s">
        <v>7181</v>
      </c>
      <c r="AO193" s="108" t="str">
        <f>VLOOKUP(Tabela2[[#This Row],[SIEMA]],Siema2025,53,FALSE)</f>
        <v/>
      </c>
      <c r="AP193" s="108" t="str">
        <f>VLOOKUP(Tabela2[[#This Row],[SIEMA]],Siema2025,55,FALSE)</f>
        <v/>
      </c>
      <c r="AQ193" s="108" t="str">
        <f>VLOOKUP(Tabela2[[#This Row],[SIEMA]],Siema2025,57,FALSE)</f>
        <v/>
      </c>
      <c r="AR193" s="108" t="str">
        <f>VLOOKUP(Tabela2[[#This Row],[SIEMA]],Siema2025,59,FALSE)</f>
        <v/>
      </c>
      <c r="AS193" s="108" t="str">
        <f>VLOOKUP(Tabela2[[#This Row],[SIEMA]],Siema2025,61,FALSE)</f>
        <v/>
      </c>
      <c r="AT193" s="108" t="str">
        <f>VLOOKUP(Tabela2[[#This Row],[SIEMA]],Siema2025,63,FALSE)</f>
        <v/>
      </c>
      <c r="AU193" s="108" t="s">
        <v>7181</v>
      </c>
      <c r="AV193" s="108" t="str">
        <f>VLOOKUP(Tabela2[[#This Row],[SIEMA]],Siema2025,67,FALSE)</f>
        <v/>
      </c>
      <c r="AW193" s="108" t="str">
        <f>VLOOKUP(Tabela2[[#This Row],[SIEMA]],Siema2025,69,FALSE)</f>
        <v/>
      </c>
      <c r="AX193" s="108" t="str">
        <f>VLOOKUP(Tabela2[[#This Row],[SIEMA]],Siema2025,71,FALSE)</f>
        <v/>
      </c>
      <c r="AY193" s="108" t="str">
        <f>VLOOKUP(Tabela2[[#This Row],[SIEMA]],Siema2025,73,FALSE)</f>
        <v/>
      </c>
      <c r="AZ193" s="108" t="str">
        <f>VLOOKUP(Tabela2[[#This Row],[SIEMA]],Siema2025,75,FALSE)</f>
        <v/>
      </c>
      <c r="BA193" s="108" t="str">
        <f>VLOOKUP(Tabela2[[#This Row],[SIEMA]],Siema2025,77,FALSE)</f>
        <v/>
      </c>
      <c r="BB193" s="108"/>
      <c r="BC193" s="108" t="str">
        <f>IF(Tabela2[[#This Row],[Outro(s) ]] = "X", "PREENCHER","NA")</f>
        <v>NA</v>
      </c>
      <c r="BD193" s="108" t="str">
        <f>VLOOKUP(Tabela2[[#This Row],[SIEMA]],Siema2025,82,FALSE)</f>
        <v/>
      </c>
      <c r="BE193" s="108" t="str">
        <f>VLOOKUP(Tabela2[[#This Row],[SIEMA]],Siema2025,81,FALSE)</f>
        <v/>
      </c>
      <c r="BF193" s="110" t="str">
        <f>VLOOKUP(Tabela2[[#This Row],[SIEMA]],Siema2025,28,FALSE)</f>
        <v>Sabará Químicos e Ingredientes S/A</v>
      </c>
      <c r="BG193" s="110"/>
      <c r="BH193" s="111" t="str">
        <f>VLOOKUP(Tabela2[[#This Row],[SIEMA]],Siema2025,29,FALSE)</f>
        <v>12884672000196</v>
      </c>
      <c r="BI193" s="112" t="s">
        <v>7062</v>
      </c>
      <c r="BJ193" s="107" t="s">
        <v>7099</v>
      </c>
      <c r="BK193" s="104" t="s">
        <v>2696</v>
      </c>
      <c r="BL193" s="140">
        <v>45784</v>
      </c>
      <c r="BM193" s="108">
        <f ca="1">IF(Tabela2[[#This Row],[Data de atendimento do Ibama (considerar o primeiro documento/ação)]]="",_xlfn.DAYS(TODAY(),J193),_xlfn.DAYS(Tabela2[[#This Row],[Data de atendimento do Ibama (considerar o primeiro documento/ação)]],J193))</f>
        <v>49</v>
      </c>
      <c r="BN193" s="108" t="str">
        <f>IF(Tabela2[[#This Row],[Atendido pelo Ibama ("Não" ou "Sim")]]="Não","Preencher", IF(Tabela2[[#This Row],[Atendido pelo Ibama ("Não" ou "Sim")]]="Sim","NA",""))</f>
        <v>NA</v>
      </c>
      <c r="BO193" s="114" t="s">
        <v>7100</v>
      </c>
      <c r="BP193" s="108" t="str">
        <f>IF(Tabela2[[#This Row],[Forma de atendimento (primeiro documento/ação)]]= "Outros (especificar)", "PREENCHER","NA")</f>
        <v>NA</v>
      </c>
      <c r="BQ193" s="106" t="s">
        <v>123</v>
      </c>
      <c r="BR193" s="108" t="str">
        <f>IF(Tabela2[[#This Row],[Equipe do Ibama foi a campo? Houve sobrevoo do Poseidon?]] = "Sim", "PREENCHER","NA")</f>
        <v>NA</v>
      </c>
      <c r="BS193" s="108" t="str">
        <f>IF(Tabela2[[#This Row],[Se sim, foi emitida Ordem de Emergência? (informações vinculada à coluna CK)]] = "Sim", "PREENCHER","NA")</f>
        <v>NA</v>
      </c>
      <c r="BT193" s="108" t="s">
        <v>7101</v>
      </c>
      <c r="BU193" s="108" t="s">
        <v>2696</v>
      </c>
      <c r="BV193" s="108" t="s">
        <v>123</v>
      </c>
      <c r="BW193" s="108" t="s">
        <v>2696</v>
      </c>
      <c r="BX193" s="106" t="s">
        <v>7102</v>
      </c>
      <c r="BY193" s="140">
        <v>46002</v>
      </c>
      <c r="BZ193" s="104">
        <f>IF(Tabela2[[#This Row],[Data do documento de encerramento]]="NA","NA",IF(Tabela2[[#This Row],[Data do documento de encerramento]]="","Pendente de conclusão/ encerramento",_xlfn.DAYS(Tabela2[[#This Row],[Data do documento de encerramento]],J193)))</f>
        <v>267</v>
      </c>
      <c r="CA193" s="107"/>
      <c r="CB193" s="107"/>
      <c r="CC193" s="129"/>
      <c r="CD193" s="107"/>
      <c r="CE193" s="107"/>
      <c r="CF193" s="107"/>
    </row>
    <row r="194" spans="1:84" ht="76.5">
      <c r="A194" s="169">
        <v>202532057622</v>
      </c>
      <c r="B194" s="170" t="s">
        <v>8013</v>
      </c>
      <c r="C194" s="108" t="str">
        <f>VLOOKUP(Tabela2[[#This Row],[SIEMA]],Siema2025,4,FALSE)</f>
        <v xml:space="preserve"> RS</v>
      </c>
      <c r="D194" s="106" t="str">
        <f>VLOOKUP(Tabela2[[#This Row],[SIEMA]],Siema2025,3,FALSE)</f>
        <v xml:space="preserve">Bozano </v>
      </c>
      <c r="E194" s="106" t="s">
        <v>8014</v>
      </c>
      <c r="F194" s="106" t="s">
        <v>8015</v>
      </c>
      <c r="G194" s="106" t="s">
        <v>8016</v>
      </c>
      <c r="H194" s="109" t="s">
        <v>8017</v>
      </c>
      <c r="I194" s="104" t="s">
        <v>7120</v>
      </c>
      <c r="J194" s="105">
        <f>VLOOKUP(Tabela2[[#This Row],[SIEMA]],Siema2025,2,FALSE)</f>
        <v>45736</v>
      </c>
      <c r="K194" s="105" t="str">
        <f>VLOOKUP(Tabela2[[#This Row],[SIEMA]],Siema2025,16,FALSE)</f>
        <v>Quinta</v>
      </c>
      <c r="L194" s="106" t="str">
        <f>IF(Tabela2[[#This Row],[Data]]="","Sem Informação",VLOOKUP(MONTH(Tabela2[[#This Row],[Data]]),'[1]Validação de dados'!$I$1:$J$13,2,0))</f>
        <v>Março</v>
      </c>
      <c r="M194" s="104">
        <f>YEAR(Tabela2[[#This Row],[Data]])</f>
        <v>2025</v>
      </c>
      <c r="N194" s="105" t="str">
        <f>VLOOKUP(Tabela2[[#This Row],[SIEMA]],Siema2025,17,FALSE)</f>
        <v>Vespertino</v>
      </c>
      <c r="O194" s="105" t="str">
        <f>VLOOKUP(Tabela2[[#This Row],[SIEMA]],Siema2025,5,FALSE)</f>
        <v>Rodovia</v>
      </c>
      <c r="P194" s="104" t="str">
        <f>VLOOKUP(Tabela2[[#This Row],[SIEMA]],Siema2025,21,FALSE)</f>
        <v>Saindo de Ijui- RS a 3,04 km de Bozano na BR 285</v>
      </c>
      <c r="Q194" s="104">
        <v>1202</v>
      </c>
      <c r="R194" s="104" t="s">
        <v>7796</v>
      </c>
      <c r="S194" s="107" t="str">
        <f>IF(Q194="","", IF(Q194="NC","", IF(Q194="NE","", IF(Q194="NA","",IFERROR(VLOOKUP(Q194,Produtos!$A$1:$C$2319,2,FALSE),"Não Cadastrado")))))</f>
        <v>GASÓLEO ou ÓLEO DIESEL ou ÓLEO PARA AQUECIMENTO, LEVE</v>
      </c>
      <c r="T194" s="104">
        <v>40709</v>
      </c>
      <c r="U194" s="104" t="s">
        <v>648</v>
      </c>
      <c r="V194" s="104">
        <f>IF(Q194="","",IF(ISNUMBER(Q194)=FALSE,"Não se aplica",IFERROR(VLOOKUP(Q194,Produtos!$A$1:$C$2319,3,FALSE),"Não Cadastrado")))</f>
        <v>3</v>
      </c>
      <c r="W194" s="104" t="str">
        <f>VLOOKUP(Tabela2[[#This Row],[SIEMA]],Siema2025,10,FALSE)</f>
        <v/>
      </c>
      <c r="X194" s="113" t="str">
        <f>IF(Tabela2[[#This Row],[Origem do acidente]] = "Plataforma", "PREENCHER","NA")</f>
        <v>NA</v>
      </c>
      <c r="Y194" s="109" t="str">
        <f>IF(W194="","", IF(W194="NC","", IF(W194="NE","", IF(W194="NA","",IFERROR(VLOOKUP(W194,Produtos!$A$1:$C$2319,2,FALSE),"Não Cadastrado")))))</f>
        <v/>
      </c>
      <c r="Z194" s="104" t="str">
        <f>VLOOKUP(Tabela2[[#This Row],[SIEMA]],Siema2025,11,FALSE)</f>
        <v xml:space="preserve"> </v>
      </c>
      <c r="AA194" s="104" t="str">
        <f>VLOOKUP(Tabela2[[#This Row],[SIEMA]],Siema2025,12,FALSE)</f>
        <v xml:space="preserve"> </v>
      </c>
      <c r="AB194" s="104" t="str">
        <f>IF(W194="","",IF(ISNUMBER(W194)=FALSE,"Não se aplica",IFERROR(VLOOKUP(W194,Produtos!$A$1:$C$2319,3,FALSE),"Não Cadastrado")))</f>
        <v/>
      </c>
      <c r="AC194" s="104"/>
      <c r="AD194" s="108" t="str">
        <f>IF(Tabela2[[#This Row],[Origem do acidente]] = "Plataforma", "PREENCHER","NA")</f>
        <v>NA</v>
      </c>
      <c r="AE194" s="107" t="str">
        <f>IF(AC194="","", IF(AC194="NC","", IF(AC194="NE","", IF(AC194="NA","",IFERROR(VLOOKUP(AC194,Produtos!$A$1:$C$2319,2,FALSE),"Não Cadastrado")))))</f>
        <v/>
      </c>
      <c r="AF194" s="104"/>
      <c r="AG194" s="104"/>
      <c r="AH194" s="104" t="str">
        <f>IF(AC194="","",IF(ISNUMBER(AC194)=FALSE,"Não se aplica",IFERROR(VLOOKUP(AC194,Produtos!$A$1:$C$2319,3,FALSE),"Não Cadastrado")))</f>
        <v/>
      </c>
      <c r="AI194" s="104"/>
      <c r="AJ194" s="104" t="str">
        <f>VLOOKUP(Tabela2[[#This Row],[SIEMA]],Siema2025,26,FALSE)</f>
        <v>Colisão frontal entre dois veiculos de grande porte (prancha e tanque)</v>
      </c>
      <c r="AK194" s="107" t="s">
        <v>7381</v>
      </c>
      <c r="AL194" s="107"/>
      <c r="AM194" s="107"/>
      <c r="AN194" s="108" t="str">
        <f>VLOOKUP(Tabela2[[#This Row],[SIEMA]],Siema2025,51,FALSE)</f>
        <v/>
      </c>
      <c r="AO194" s="108" t="str">
        <f>VLOOKUP(Tabela2[[#This Row],[SIEMA]],Siema2025,53,FALSE)</f>
        <v/>
      </c>
      <c r="AP194" s="108" t="str">
        <f>VLOOKUP(Tabela2[[#This Row],[SIEMA]],Siema2025,55,FALSE)</f>
        <v/>
      </c>
      <c r="AQ194" s="108" t="str">
        <f>VLOOKUP(Tabela2[[#This Row],[SIEMA]],Siema2025,57,FALSE)</f>
        <v/>
      </c>
      <c r="AR194" s="108" t="str">
        <f>VLOOKUP(Tabela2[[#This Row],[SIEMA]],Siema2025,59,FALSE)</f>
        <v/>
      </c>
      <c r="AS194" s="108" t="str">
        <f>VLOOKUP(Tabela2[[#This Row],[SIEMA]],Siema2025,61,FALSE)</f>
        <v/>
      </c>
      <c r="AT194" s="108" t="str">
        <f>VLOOKUP(Tabela2[[#This Row],[SIEMA]],Siema2025,63,FALSE)</f>
        <v/>
      </c>
      <c r="AU194" s="108" t="str">
        <f>VLOOKUP(Tabela2[[#This Row],[SIEMA]],Siema2025,65,FALSE)</f>
        <v>X</v>
      </c>
      <c r="AV194" s="108" t="str">
        <f>VLOOKUP(Tabela2[[#This Row],[SIEMA]],Siema2025,67,FALSE)</f>
        <v/>
      </c>
      <c r="AW194" s="108" t="str">
        <f>VLOOKUP(Tabela2[[#This Row],[SIEMA]],Siema2025,69,FALSE)</f>
        <v/>
      </c>
      <c r="AX194" s="108" t="str">
        <f>VLOOKUP(Tabela2[[#This Row],[SIEMA]],Siema2025,71,FALSE)</f>
        <v/>
      </c>
      <c r="AY194" s="108" t="str">
        <f>VLOOKUP(Tabela2[[#This Row],[SIEMA]],Siema2025,73,FALSE)</f>
        <v/>
      </c>
      <c r="AZ194" s="108" t="str">
        <f>VLOOKUP(Tabela2[[#This Row],[SIEMA]],Siema2025,75,FALSE)</f>
        <v/>
      </c>
      <c r="BA194" s="108" t="str">
        <f>VLOOKUP(Tabela2[[#This Row],[SIEMA]],Siema2025,77,FALSE)</f>
        <v/>
      </c>
      <c r="BB194" s="108" t="str">
        <f>VLOOKUP(Tabela2[[#This Row],[SIEMA]],Siema2025,79,FALSE)</f>
        <v/>
      </c>
      <c r="BC194" s="108" t="str">
        <f>IF(Tabela2[[#This Row],[Outro(s) ]] = "X", "PREENCHER","NA")</f>
        <v>NA</v>
      </c>
      <c r="BD194" s="108" t="str">
        <f>VLOOKUP(Tabela2[[#This Row],[SIEMA]],Siema2025,82,FALSE)</f>
        <v/>
      </c>
      <c r="BE194" s="108" t="str">
        <f>VLOOKUP(Tabela2[[#This Row],[SIEMA]],Siema2025,81,FALSE)</f>
        <v/>
      </c>
      <c r="BF194" s="110" t="str">
        <f>VLOOKUP(Tabela2[[#This Row],[SIEMA]],Siema2025,28,FALSE)</f>
        <v>Transportadora Pra Frente Brasil</v>
      </c>
      <c r="BG194" s="110"/>
      <c r="BH194" s="111" t="str">
        <f>VLOOKUP(Tabela2[[#This Row],[SIEMA]],Siema2025,29,FALSE)</f>
        <v>80174840000100</v>
      </c>
      <c r="BI194" s="112" t="str">
        <f>VLOOKUP(Tabela2[[#This Row],[SIEMA]],Siema2025,107,FALSE)</f>
        <v>Não</v>
      </c>
      <c r="BJ194" s="107" t="s">
        <v>7099</v>
      </c>
      <c r="BK194" s="104" t="s">
        <v>2696</v>
      </c>
      <c r="BL194" s="140">
        <v>45769</v>
      </c>
      <c r="BM194" s="108">
        <f ca="1">IF(Tabela2[[#This Row],[Data de atendimento do Ibama (considerar o primeiro documento/ação)]]="",_xlfn.DAYS(TODAY(),J194),_xlfn.DAYS(Tabela2[[#This Row],[Data de atendimento do Ibama (considerar o primeiro documento/ação)]],J194))</f>
        <v>33</v>
      </c>
      <c r="BN194" s="108" t="str">
        <f>IF(Tabela2[[#This Row],[Atendido pelo Ibama ("Não" ou "Sim")]]="Não","Preencher", IF(Tabela2[[#This Row],[Atendido pelo Ibama ("Não" ou "Sim")]]="Sim","NA",""))</f>
        <v>NA</v>
      </c>
      <c r="BO194" s="114" t="s">
        <v>7138</v>
      </c>
      <c r="BP194" s="108" t="str">
        <f>IF(Tabela2[[#This Row],[Forma de atendimento (primeiro documento/ação)]]= "Outros (especificar)", "PREENCHER","NA")</f>
        <v>NA</v>
      </c>
      <c r="BQ194" s="106" t="s">
        <v>123</v>
      </c>
      <c r="BR194" s="108" t="s">
        <v>123</v>
      </c>
      <c r="BS194" s="108" t="s">
        <v>7120</v>
      </c>
      <c r="BT194" s="108" t="s">
        <v>6834</v>
      </c>
      <c r="BU194" s="108" t="str">
        <f>IF(Tabela2[[#This Row],[Houve envio de Informações Pós-acidente (preencher "não se aplica" quando de competência estadual/municipal)]] = "Sim", "PREENCHER","NA")</f>
        <v>NA</v>
      </c>
      <c r="BV194" s="108" t="str">
        <f>IF(Tabela2[[#This Row],[Houve avaliação das informações pós-acidente solicitadas/enviadas?]] = "Sim", "PREENCHER","NA")</f>
        <v>NA</v>
      </c>
      <c r="BW194" s="108" t="str">
        <f>IF(Tabela2[[#This Row],[O Ibama aguarda resposta da empresa/OEMA, etc?]] = "Sim", "PREENCHER","NA")</f>
        <v>NA</v>
      </c>
      <c r="BX194" s="106"/>
      <c r="BY194" s="106"/>
      <c r="BZ194" s="104" t="str">
        <f>IF(Tabela2[[#This Row],[Data do documento de encerramento]]="NA","NA",IF(Tabela2[[#This Row],[Data do documento de encerramento]]="","Pendente de conclusão/ encerramento",_xlfn.DAYS(Tabela2[[#This Row],[Data do documento de encerramento]],J194)))</f>
        <v>Pendente de conclusão/ encerramento</v>
      </c>
      <c r="CA194" s="107" t="s">
        <v>7791</v>
      </c>
      <c r="CB194" s="107"/>
      <c r="CC194" s="129"/>
      <c r="CD194" s="107"/>
      <c r="CE194" s="107"/>
      <c r="CF194" s="107"/>
    </row>
    <row r="195" spans="1:84" ht="91.5">
      <c r="A195" s="169">
        <v>202532064803</v>
      </c>
      <c r="B195" s="118" t="s">
        <v>8018</v>
      </c>
      <c r="C195" s="108" t="str">
        <f>VLOOKUP(Tabela2[[#This Row],[SIEMA]],Siema2025,4,FALSE)</f>
        <v xml:space="preserve"> SP</v>
      </c>
      <c r="D195" s="106" t="str">
        <f>VLOOKUP(Tabela2[[#This Row],[SIEMA]],Siema2025,3,FALSE)</f>
        <v xml:space="preserve">Santos </v>
      </c>
      <c r="E195" s="106" t="s">
        <v>8019</v>
      </c>
      <c r="F195" s="109" t="s">
        <v>8020</v>
      </c>
      <c r="G195" s="106" t="s">
        <v>8021</v>
      </c>
      <c r="H195" s="106" t="s">
        <v>8022</v>
      </c>
      <c r="I195" s="104" t="s">
        <v>7120</v>
      </c>
      <c r="J195" s="105">
        <f>VLOOKUP(Tabela2[[#This Row],[SIEMA]],Siema2025,2,FALSE)</f>
        <v>45736</v>
      </c>
      <c r="K195" s="105" t="str">
        <f>VLOOKUP(Tabela2[[#This Row],[SIEMA]],Siema2025,16,FALSE)</f>
        <v>Quinta</v>
      </c>
      <c r="L195" s="106" t="str">
        <f>IF(Tabela2[[#This Row],[Data]]="","Sem Informação",VLOOKUP(MONTH(Tabela2[[#This Row],[Data]]),'[1]Validação de dados'!$I$1:$J$13,2,0))</f>
        <v>Março</v>
      </c>
      <c r="M195" s="104">
        <f>YEAR(Tabela2[[#This Row],[Data]])</f>
        <v>2025</v>
      </c>
      <c r="N195" s="105" t="str">
        <f>VLOOKUP(Tabela2[[#This Row],[SIEMA]],Siema2025,17,FALSE)</f>
        <v>Vespertino</v>
      </c>
      <c r="O195" s="105" t="s">
        <v>320</v>
      </c>
      <c r="P195" s="104" t="str">
        <f>VLOOKUP(Tabela2[[#This Row],[SIEMA]],Siema2025,21,FALSE)</f>
        <v>Píer 1 - Píer de barcaça</v>
      </c>
      <c r="Q195" s="104">
        <v>1268</v>
      </c>
      <c r="R195" s="104" t="str">
        <f>VLOOKUP(Tabela2[[#This Row],[SIEMA]],Siema2025,10,FALSE)</f>
        <v/>
      </c>
      <c r="S195" s="107" t="str">
        <f>IF(Q195="","", IF(Q195="NC","", IF(Q195="NE","", IF(Q195="NA","",IFERROR(VLOOKUP(Q195,Produtos!$A$1:$C$2319,2,FALSE),"Não Cadastrado")))))</f>
        <v>DESTILADOS DE PETRÓLEO, N.E. ou DERIVADOS DE PETRÓLEO, N.E.</v>
      </c>
      <c r="T195" s="104">
        <v>3.0000000000000001E-3</v>
      </c>
      <c r="U195" s="104" t="s">
        <v>7111</v>
      </c>
      <c r="V195" s="104">
        <f>IF(Q195="","",IF(ISNUMBER(Q195)=FALSE,"Não se aplica",IFERROR(VLOOKUP(Q195,Produtos!$A$1:$C$2319,3,FALSE),"Não Cadastrado")))</f>
        <v>3</v>
      </c>
      <c r="W195" s="104" t="str">
        <f>VLOOKUP(Tabela2[[#This Row],[SIEMA]],Siema2025,10,FALSE)</f>
        <v/>
      </c>
      <c r="X195" s="113"/>
      <c r="Y195" s="109" t="str">
        <f>IF(W195="","", IF(W195="NC","", IF(W195="NE","", IF(W195="NA","",IFERROR(VLOOKUP(W195,Produtos!$A$1:$C$2319,2,FALSE),"Não Cadastrado")))))</f>
        <v/>
      </c>
      <c r="Z195" s="104" t="str">
        <f>VLOOKUP(Tabela2[[#This Row],[SIEMA]],Siema2025,11,FALSE)</f>
        <v xml:space="preserve"> </v>
      </c>
      <c r="AA195" s="104" t="str">
        <f>VLOOKUP(Tabela2[[#This Row],[SIEMA]],Siema2025,12,FALSE)</f>
        <v xml:space="preserve"> </v>
      </c>
      <c r="AB195" s="104" t="str">
        <f>IF(W195="","",IF(ISNUMBER(W195)=FALSE,"Não se aplica",IFERROR(VLOOKUP(W195,Produtos!$A$1:$C$2319,3,FALSE),"Não Cadastrado")))</f>
        <v/>
      </c>
      <c r="AC195" s="104"/>
      <c r="AD195" s="108"/>
      <c r="AE195" s="107" t="str">
        <f>IF(AC195="","", IF(AC195="NC","", IF(AC195="NE","", IF(AC195="NA","",IFERROR(VLOOKUP(AC195,Produtos!$A$1:$C$2319,2,FALSE),"Não Cadastrado")))))</f>
        <v/>
      </c>
      <c r="AF195" s="104"/>
      <c r="AG195" s="104"/>
      <c r="AH195" s="104" t="str">
        <f>IF(AC195="","",IF(ISNUMBER(AC195)=FALSE,"Não se aplica",IFERROR(VLOOKUP(AC195,Produtos!$A$1:$C$2319,3,FALSE),"Não Cadastrado")))</f>
        <v/>
      </c>
      <c r="AI195" s="113"/>
      <c r="AJ195" s="104" t="str">
        <f>VLOOKUP(Tabela2[[#This Row],[SIEMA]],Siema2025,26,FALSE)</f>
        <v>Durante a sucção de óleo residual da linha DK-02 houve um derramamento de óleo (jato) que atingiu o piso do píer e também as águas estuarinas</v>
      </c>
      <c r="AK195" s="107" t="s">
        <v>7098</v>
      </c>
      <c r="AL195" s="107"/>
      <c r="AM195" s="107"/>
      <c r="AN195" s="108" t="str">
        <f>VLOOKUP(Tabela2[[#This Row],[SIEMA]],Siema2025,51,FALSE)</f>
        <v/>
      </c>
      <c r="AO195" s="108" t="str">
        <f>VLOOKUP(Tabela2[[#This Row],[SIEMA]],Siema2025,53,FALSE)</f>
        <v/>
      </c>
      <c r="AP195" s="108" t="str">
        <f>VLOOKUP(Tabela2[[#This Row],[SIEMA]],Siema2025,55,FALSE)</f>
        <v/>
      </c>
      <c r="AQ195" s="108" t="str">
        <f>VLOOKUP(Tabela2[[#This Row],[SIEMA]],Siema2025,57,FALSE)</f>
        <v/>
      </c>
      <c r="AR195" s="108" t="str">
        <f>VLOOKUP(Tabela2[[#This Row],[SIEMA]],Siema2025,59,FALSE)</f>
        <v/>
      </c>
      <c r="AS195" s="108" t="s">
        <v>7181</v>
      </c>
      <c r="AT195" s="108" t="str">
        <f>VLOOKUP(Tabela2[[#This Row],[SIEMA]],Siema2025,63,FALSE)</f>
        <v/>
      </c>
      <c r="AU195" s="108" t="str">
        <f>VLOOKUP(Tabela2[[#This Row],[SIEMA]],Siema2025,65,FALSE)</f>
        <v/>
      </c>
      <c r="AV195" s="108" t="str">
        <f>VLOOKUP(Tabela2[[#This Row],[SIEMA]],Siema2025,67,FALSE)</f>
        <v/>
      </c>
      <c r="AW195" s="108" t="str">
        <f>VLOOKUP(Tabela2[[#This Row],[SIEMA]],Siema2025,69,FALSE)</f>
        <v/>
      </c>
      <c r="AX195" s="108" t="str">
        <f>VLOOKUP(Tabela2[[#This Row],[SIEMA]],Siema2025,71,FALSE)</f>
        <v/>
      </c>
      <c r="AY195" s="108" t="str">
        <f>VLOOKUP(Tabela2[[#This Row],[SIEMA]],Siema2025,73,FALSE)</f>
        <v/>
      </c>
      <c r="AZ195" s="108" t="str">
        <f>VLOOKUP(Tabela2[[#This Row],[SIEMA]],Siema2025,75,FALSE)</f>
        <v/>
      </c>
      <c r="BA195" s="108" t="str">
        <f>VLOOKUP(Tabela2[[#This Row],[SIEMA]],Siema2025,77,FALSE)</f>
        <v/>
      </c>
      <c r="BB195" s="108"/>
      <c r="BC195" s="108"/>
      <c r="BD195" s="108" t="str">
        <f>VLOOKUP(Tabela2[[#This Row],[SIEMA]],Siema2025,82,FALSE)</f>
        <v/>
      </c>
      <c r="BE195" s="108" t="str">
        <f>VLOOKUP(Tabela2[[#This Row],[SIEMA]],Siema2025,81,FALSE)</f>
        <v/>
      </c>
      <c r="BF195" s="110" t="str">
        <f>VLOOKUP(Tabela2[[#This Row],[SIEMA]],Siema2025,28,FALSE)</f>
        <v>PETROBRAS - Petróleo Brasileiro S.A.</v>
      </c>
      <c r="BG195" s="110"/>
      <c r="BH195" s="111" t="str">
        <f>VLOOKUP(Tabela2[[#This Row],[SIEMA]],Siema2025,29,FALSE)</f>
        <v>33000167012894</v>
      </c>
      <c r="BI195" s="112" t="s">
        <v>2696</v>
      </c>
      <c r="BJ195" s="107" t="s">
        <v>7099</v>
      </c>
      <c r="BK195" s="104" t="s">
        <v>123</v>
      </c>
      <c r="BL195" s="140"/>
      <c r="BM195" s="108">
        <f ca="1">IF(Tabela2[[#This Row],[Data de atendimento do Ibama (considerar o primeiro documento/ação)]]="",_xlfn.DAYS(TODAY(),J195),_xlfn.DAYS(Tabela2[[#This Row],[Data de atendimento do Ibama (considerar o primeiro documento/ação)]],J195))</f>
        <v>494</v>
      </c>
      <c r="BN195" s="108" t="s">
        <v>7458</v>
      </c>
      <c r="BO195" s="114" t="s">
        <v>637</v>
      </c>
      <c r="BP195" s="108" t="str">
        <f>IF(Tabela2[[#This Row],[Forma de atendimento (primeiro documento/ação)]]= "Outros (especificar)", "PREENCHER","NA")</f>
        <v>NA</v>
      </c>
      <c r="BQ195" s="106" t="s">
        <v>123</v>
      </c>
      <c r="BR195" s="108" t="str">
        <f>IF(Tabela2[[#This Row],[Equipe do Ibama foi a campo? Houve sobrevoo do Poseidon?]] = "Sim", "PREENCHER","NA")</f>
        <v>NA</v>
      </c>
      <c r="BS195" s="261" t="s">
        <v>7120</v>
      </c>
      <c r="BT195" s="108" t="s">
        <v>7101</v>
      </c>
      <c r="BU195" s="108" t="s">
        <v>123</v>
      </c>
      <c r="BV195" s="108" t="s">
        <v>123</v>
      </c>
      <c r="BW195" s="108" t="s">
        <v>123</v>
      </c>
      <c r="BX195" s="106" t="s">
        <v>7127</v>
      </c>
      <c r="BY195" s="106"/>
      <c r="BZ195" s="104" t="str">
        <f>IF(Tabela2[[#This Row],[Data do documento de encerramento]]="NA","NA",IF(Tabela2[[#This Row],[Data do documento de encerramento]]="","Pendente de conclusão/ encerramento",_xlfn.DAYS(Tabela2[[#This Row],[Data do documento de encerramento]],J195)))</f>
        <v>Pendente de conclusão/ encerramento</v>
      </c>
      <c r="CA195" s="107" t="s">
        <v>8023</v>
      </c>
      <c r="CB195" s="107"/>
      <c r="CC195" s="128"/>
      <c r="CD195" s="107"/>
      <c r="CE195" s="107"/>
      <c r="CF195" s="107"/>
    </row>
    <row r="196" spans="1:84" ht="76.5">
      <c r="A196" s="169">
        <v>202532064803281</v>
      </c>
      <c r="B196" s="170" t="s">
        <v>8024</v>
      </c>
      <c r="C196" s="108" t="s">
        <v>7135</v>
      </c>
      <c r="D196" s="106" t="s">
        <v>637</v>
      </c>
      <c r="E196" t="s">
        <v>7161</v>
      </c>
      <c r="F196" s="106"/>
      <c r="G196" s="106" t="s">
        <v>7514</v>
      </c>
      <c r="H196" s="106" t="s">
        <v>7515</v>
      </c>
      <c r="I196" s="104" t="s">
        <v>201</v>
      </c>
      <c r="J196" s="105">
        <v>45736</v>
      </c>
      <c r="K196" s="105" t="e">
        <f>VLOOKUP(Tabela2[[#This Row],[SIEMA]],Siema2025,16,FALSE)</f>
        <v>#N/A</v>
      </c>
      <c r="L196" s="106" t="str">
        <f>IF(Tabela2[[#This Row],[Data]]="","Sem Informação",VLOOKUP(MONTH(Tabela2[[#This Row],[Data]]),'[1]Validação de dados'!$I$1:$J$13,2,0))</f>
        <v>Março</v>
      </c>
      <c r="M196" s="104">
        <f>YEAR(Tabela2[[#This Row],[Data]])</f>
        <v>2025</v>
      </c>
      <c r="N196" s="105" t="s">
        <v>8025</v>
      </c>
      <c r="O196" s="105" t="s">
        <v>111</v>
      </c>
      <c r="P196" s="104" t="e">
        <f>VLOOKUP(Tabela2[[#This Row],[SIEMA]],Siema2025,21,FALSE)</f>
        <v>#N/A</v>
      </c>
      <c r="Q196" s="104">
        <v>1202</v>
      </c>
      <c r="R196" s="104" t="s">
        <v>252</v>
      </c>
      <c r="S196" s="107" t="s">
        <v>252</v>
      </c>
      <c r="T196" t="s">
        <v>6070</v>
      </c>
      <c r="U196" s="104" t="s">
        <v>7111</v>
      </c>
      <c r="V196" s="104">
        <f>IF(Q196="","",IF(ISNUMBER(Q196)=FALSE,"Não se aplica",IFERROR(VLOOKUP(Q196,Produtos!$A$1:$C$2319,3,FALSE),"Não Cadastrado")))</f>
        <v>3</v>
      </c>
      <c r="W196" s="104"/>
      <c r="X196" s="113"/>
      <c r="Y196" s="109"/>
      <c r="Z196" s="104"/>
      <c r="AA196" s="104"/>
      <c r="AB196" s="104"/>
      <c r="AC196" s="104"/>
      <c r="AD196" s="108"/>
      <c r="AE196" s="107" t="str">
        <f>IF(AC196="","", IF(AC196="NC","", IF(AC196="NE","", IF(AC196="NA","",IFERROR(VLOOKUP(AC196,Produtos!$A$1:$C$2319,2,FALSE),"Não Cadastrado")))))</f>
        <v/>
      </c>
      <c r="AF196" s="104"/>
      <c r="AG196" s="104"/>
      <c r="AH196" s="104" t="str">
        <f>IF(AC196="","",IF(ISNUMBER(AC196)=FALSE,"Não se aplica",IFERROR(VLOOKUP(AC196,Produtos!$A$1:$C$2319,3,FALSE),"Não Cadastrado")))</f>
        <v/>
      </c>
      <c r="AI196" s="104"/>
      <c r="AJ196" s="104"/>
      <c r="AK196" s="107" t="s">
        <v>7285</v>
      </c>
      <c r="AL196" s="107"/>
      <c r="AM196" s="107"/>
      <c r="AN196" s="108"/>
      <c r="AO196" s="108"/>
      <c r="AP196" s="108"/>
      <c r="AQ196" s="108"/>
      <c r="AR196" s="108"/>
      <c r="AS196" s="108" t="s">
        <v>7132</v>
      </c>
      <c r="AT196" s="108"/>
      <c r="AU196" s="108"/>
      <c r="AV196" s="108"/>
      <c r="AW196" s="108"/>
      <c r="AX196" s="108"/>
      <c r="AY196" s="108"/>
      <c r="AZ196" s="108"/>
      <c r="BA196" s="108"/>
      <c r="BB196" s="108"/>
      <c r="BC196" s="108"/>
      <c r="BD196" s="108"/>
      <c r="BE196" s="108"/>
      <c r="BF196" s="110" t="s">
        <v>621</v>
      </c>
      <c r="BG196" s="110"/>
      <c r="BH196" s="111" t="e">
        <f>VLOOKUP(Tabela2[[#This Row],[SIEMA]],Siema2025,29,FALSE)</f>
        <v>#N/A</v>
      </c>
      <c r="BI196" s="112" t="s">
        <v>2696</v>
      </c>
      <c r="BJ196" s="107" t="s">
        <v>7099</v>
      </c>
      <c r="BK196" s="104" t="s">
        <v>2696</v>
      </c>
      <c r="BL196" s="140">
        <v>45754</v>
      </c>
      <c r="BM196" s="108">
        <f ca="1">IF(Tabela2[[#This Row],[Data de atendimento do Ibama (considerar o primeiro documento/ação)]]="",_xlfn.DAYS(TODAY(),J196),_xlfn.DAYS(Tabela2[[#This Row],[Data de atendimento do Ibama (considerar o primeiro documento/ação)]],J196))</f>
        <v>18</v>
      </c>
      <c r="BN196" s="108" t="str">
        <f>IF(Tabela2[[#This Row],[Atendido pelo Ibama ("Não" ou "Sim")]]="Não","Preencher", IF(Tabela2[[#This Row],[Atendido pelo Ibama ("Não" ou "Sim")]]="Sim","NA",""))</f>
        <v>NA</v>
      </c>
      <c r="BO196" s="114" t="s">
        <v>7138</v>
      </c>
      <c r="BP196" s="108" t="str">
        <f>IF(Tabela2[[#This Row],[Forma de atendimento (primeiro documento/ação)]]= "Outros (especificar)", "PREENCHER","NA")</f>
        <v>NA</v>
      </c>
      <c r="BQ196" s="106" t="s">
        <v>123</v>
      </c>
      <c r="BR196" s="108" t="str">
        <f>IF(Tabela2[[#This Row],[Equipe do Ibama foi a campo? Houve sobrevoo do Poseidon?]] = "Sim", "PREENCHER","NA")</f>
        <v>NA</v>
      </c>
      <c r="BS196" s="108" t="str">
        <f>IF(Tabela2[[#This Row],[Se sim, foi emitida Ordem de Emergência? (informações vinculada à coluna CK)]] = "Sim", "PREENCHER","NA")</f>
        <v>NA</v>
      </c>
      <c r="BT196" s="108" t="str">
        <f>IF(Tabela2[[#This Row],[Foi elaborado Relatório de Vistoria pelo Ibama? (informações vinculada à coluna CK)]] = "Sim", "PREENCHER","NA")</f>
        <v>NA</v>
      </c>
      <c r="BU196" s="108" t="s">
        <v>2696</v>
      </c>
      <c r="BV196" s="108" t="s">
        <v>123</v>
      </c>
      <c r="BW196" s="108" t="s">
        <v>2696</v>
      </c>
      <c r="BX196" s="106" t="s">
        <v>7102</v>
      </c>
      <c r="BY196" s="140">
        <v>45988</v>
      </c>
      <c r="BZ196" s="104">
        <f>IF(Tabela2[[#This Row],[Data do documento de encerramento]]="NA","NA",IF(Tabela2[[#This Row],[Data do documento de encerramento]]="","Pendente de conclusão/ encerramento",_xlfn.DAYS(Tabela2[[#This Row],[Data do documento de encerramento]],J196)))</f>
        <v>252</v>
      </c>
      <c r="CA196" s="107" t="s">
        <v>7816</v>
      </c>
      <c r="CB196" s="107"/>
      <c r="CC196" s="131" t="s">
        <v>7531</v>
      </c>
      <c r="CD196" s="107" t="s">
        <v>123</v>
      </c>
      <c r="CE196" s="107" t="s">
        <v>123</v>
      </c>
      <c r="CF196" s="107" t="s">
        <v>7141</v>
      </c>
    </row>
    <row r="197" spans="1:84" ht="45.75">
      <c r="A197" s="169">
        <v>202532557642</v>
      </c>
      <c r="B197" s="170" t="s">
        <v>8026</v>
      </c>
      <c r="C197" s="108" t="str">
        <f>VLOOKUP(Tabela2[[#This Row],[SIEMA]],Siema2025,4,FALSE)</f>
        <v xml:space="preserve"> ES</v>
      </c>
      <c r="D197" s="106" t="str">
        <f>VLOOKUP(Tabela2[[#This Row],[SIEMA]],Siema2025,3,FALSE)</f>
        <v xml:space="preserve">Fundão </v>
      </c>
      <c r="E197" s="106" t="s">
        <v>7939</v>
      </c>
      <c r="F197" s="106" t="s">
        <v>8027</v>
      </c>
      <c r="G197" s="109" t="s">
        <v>8028</v>
      </c>
      <c r="H197" s="106" t="s">
        <v>8029</v>
      </c>
      <c r="I197" s="104" t="s">
        <v>7120</v>
      </c>
      <c r="J197" s="105">
        <f>VLOOKUP(Tabela2[[#This Row],[SIEMA]],Siema2025,2,FALSE)</f>
        <v>45736</v>
      </c>
      <c r="K197" s="105" t="str">
        <f>VLOOKUP(Tabela2[[#This Row],[SIEMA]],Siema2025,16,FALSE)</f>
        <v>Quinta</v>
      </c>
      <c r="L197" s="106" t="str">
        <f>IF(Tabela2[[#This Row],[Data]]="","Sem Informação",VLOOKUP(MONTH(Tabela2[[#This Row],[Data]]),'[1]Validação de dados'!$I$1:$J$13,2,0))</f>
        <v>Março</v>
      </c>
      <c r="M197" s="104">
        <f>YEAR(Tabela2[[#This Row],[Data]])</f>
        <v>2025</v>
      </c>
      <c r="N197" s="105" t="str">
        <f>VLOOKUP(Tabela2[[#This Row],[SIEMA]],Siema2025,17,FALSE)</f>
        <v>Madrugada</v>
      </c>
      <c r="O197" s="105" t="str">
        <f>VLOOKUP(Tabela2[[#This Row],[SIEMA]],Siema2025,5,FALSE)</f>
        <v>Rodovia</v>
      </c>
      <c r="P197" s="104" t="str">
        <f>VLOOKUP(Tabela2[[#This Row],[SIEMA]],Siema2025,21,FALSE)</f>
        <v>Segundo informações do técnico da Engenharia, o caminhão de Espargido estaria realizando a aplicação na pista, ao sair do local da obra foi realizar uma conversão proibida e não se atentou ao fluxo. Neste momento, uma carreta que trafegava na pista norte, ao tentar desviar-se, perdeu o controle e veio a sair da pista.</v>
      </c>
      <c r="Q197" s="104" t="s">
        <v>7127</v>
      </c>
      <c r="R197" s="104" t="s">
        <v>8030</v>
      </c>
      <c r="S197" s="107" t="s">
        <v>8031</v>
      </c>
      <c r="T197" s="104">
        <v>34.93</v>
      </c>
      <c r="U197" s="104" t="s">
        <v>7121</v>
      </c>
      <c r="V197" s="104" t="str">
        <f>IF(Q197="","",IF(ISNUMBER(Q197)=FALSE,"Não se aplica",IFERROR(VLOOKUP(Q197,Produtos!$A$1:$C$2319,3,FALSE),"Não Cadastrado")))</f>
        <v>Não se aplica</v>
      </c>
      <c r="W197" s="104" t="str">
        <f>VLOOKUP(Tabela2[[#This Row],[SIEMA]],Siema2025,10,FALSE)</f>
        <v/>
      </c>
      <c r="X197" s="113" t="str">
        <f>IF(Tabela2[[#This Row],[Origem do acidente]] = "Plataforma", "PREENCHER","NA")</f>
        <v>NA</v>
      </c>
      <c r="Y197" s="109" t="str">
        <f>IF(W197="","", IF(W197="NC","", IF(W197="NE","", IF(W197="NA","",IFERROR(VLOOKUP(W197,Produtos!$A$1:$C$2319,2,FALSE),"Não Cadastrado")))))</f>
        <v/>
      </c>
      <c r="Z197" s="104" t="str">
        <f>VLOOKUP(Tabela2[[#This Row],[SIEMA]],Siema2025,11,FALSE)</f>
        <v xml:space="preserve"> </v>
      </c>
      <c r="AA197" s="104" t="str">
        <f>VLOOKUP(Tabela2[[#This Row],[SIEMA]],Siema2025,12,FALSE)</f>
        <v xml:space="preserve"> </v>
      </c>
      <c r="AB197" s="104" t="str">
        <f>IF(W197="","",IF(ISNUMBER(W197)=FALSE,"Não se aplica",IFERROR(VLOOKUP(W197,Produtos!$A$1:$C$2319,3,FALSE),"Não Cadastrado")))</f>
        <v/>
      </c>
      <c r="AC197" s="104"/>
      <c r="AD197" s="108" t="str">
        <f>IF(Tabela2[[#This Row],[Origem do acidente]] = "Plataforma", "PREENCHER","NA")</f>
        <v>NA</v>
      </c>
      <c r="AE197" s="107" t="str">
        <f>IF(AC197="","", IF(AC197="NC","", IF(AC197="NE","", IF(AC197="NA","",IFERROR(VLOOKUP(AC197,Produtos!$A$1:$C$2319,2,FALSE),"Não Cadastrado")))))</f>
        <v/>
      </c>
      <c r="AF197" s="104"/>
      <c r="AG197" s="104"/>
      <c r="AH197" s="104" t="str">
        <f>IF(AC197="","",IF(ISNUMBER(AC197)=FALSE,"Não se aplica",IFERROR(VLOOKUP(AC197,Produtos!$A$1:$C$2319,3,FALSE),"Não Cadastrado")))</f>
        <v/>
      </c>
      <c r="AI197" s="104"/>
      <c r="AJ197" s="104" t="str">
        <f>VLOOKUP(Tabela2[[#This Row],[SIEMA]],Siema2025,26,FALSE)</f>
        <v>Segundo informações do técnico da Engenharia, o caminhão de Espargido estaria realizando a aplicação na pista, ao sair do local da obra foi realizar uma conversão proibida e não se atentou ao fluxo. Neste momento, uma carreta que trafegava na pista norte, ao tentar desviar-se, perdeu o controle e veio a sair da pista.</v>
      </c>
      <c r="AK197" s="107" t="s">
        <v>7311</v>
      </c>
      <c r="AL197" s="107" t="s">
        <v>7358</v>
      </c>
      <c r="AM197" s="107" t="s">
        <v>7180</v>
      </c>
      <c r="AN197" s="108" t="str">
        <f>VLOOKUP(Tabela2[[#This Row],[SIEMA]],Siema2025,51,FALSE)</f>
        <v/>
      </c>
      <c r="AO197" s="108" t="str">
        <f>VLOOKUP(Tabela2[[#This Row],[SIEMA]],Siema2025,53,FALSE)</f>
        <v/>
      </c>
      <c r="AP197" s="108" t="str">
        <f>VLOOKUP(Tabela2[[#This Row],[SIEMA]],Siema2025,55,FALSE)</f>
        <v/>
      </c>
      <c r="AQ197" s="108" t="str">
        <f>VLOOKUP(Tabela2[[#This Row],[SIEMA]],Siema2025,57,FALSE)</f>
        <v>X</v>
      </c>
      <c r="AR197" s="108" t="str">
        <f>VLOOKUP(Tabela2[[#This Row],[SIEMA]],Siema2025,59,FALSE)</f>
        <v/>
      </c>
      <c r="AS197" s="108" t="str">
        <f>VLOOKUP(Tabela2[[#This Row],[SIEMA]],Siema2025,61,FALSE)</f>
        <v/>
      </c>
      <c r="AT197" s="108" t="str">
        <f>VLOOKUP(Tabela2[[#This Row],[SIEMA]],Siema2025,63,FALSE)</f>
        <v/>
      </c>
      <c r="AU197" s="108" t="s">
        <v>7132</v>
      </c>
      <c r="AV197" s="108" t="str">
        <f>VLOOKUP(Tabela2[[#This Row],[SIEMA]],Siema2025,67,FALSE)</f>
        <v/>
      </c>
      <c r="AW197" s="108" t="str">
        <f>VLOOKUP(Tabela2[[#This Row],[SIEMA]],Siema2025,69,FALSE)</f>
        <v/>
      </c>
      <c r="AX197" s="108" t="str">
        <f>VLOOKUP(Tabela2[[#This Row],[SIEMA]],Siema2025,71,FALSE)</f>
        <v/>
      </c>
      <c r="AY197" s="108" t="str">
        <f>VLOOKUP(Tabela2[[#This Row],[SIEMA]],Siema2025,73,FALSE)</f>
        <v/>
      </c>
      <c r="AZ197" s="108" t="str">
        <f>VLOOKUP(Tabela2[[#This Row],[SIEMA]],Siema2025,75,FALSE)</f>
        <v/>
      </c>
      <c r="BA197" s="108" t="str">
        <f>VLOOKUP(Tabela2[[#This Row],[SIEMA]],Siema2025,77,FALSE)</f>
        <v/>
      </c>
      <c r="BB197" s="108" t="str">
        <f>VLOOKUP(Tabela2[[#This Row],[SIEMA]],Siema2025,79,FALSE)</f>
        <v/>
      </c>
      <c r="BC197" s="108" t="str">
        <f>IF(Tabela2[[#This Row],[Outro(s) ]] = "X", "PREENCHER","NA")</f>
        <v>NA</v>
      </c>
      <c r="BD197" s="108" t="str">
        <f>VLOOKUP(Tabela2[[#This Row],[SIEMA]],Siema2025,82,FALSE)</f>
        <v/>
      </c>
      <c r="BE197" s="108" t="str">
        <f>VLOOKUP(Tabela2[[#This Row],[SIEMA]],Siema2025,81,FALSE)</f>
        <v/>
      </c>
      <c r="BF197" s="110" t="s">
        <v>8032</v>
      </c>
      <c r="BG197" s="110"/>
      <c r="BH197" s="111">
        <v>47431915000115</v>
      </c>
      <c r="BI197" s="112" t="str">
        <f>VLOOKUP(Tabela2[[#This Row],[SIEMA]],Siema2025,107,FALSE)</f>
        <v>Não</v>
      </c>
      <c r="BJ197" s="107" t="s">
        <v>7099</v>
      </c>
      <c r="BK197" s="104" t="s">
        <v>2696</v>
      </c>
      <c r="BL197" s="140">
        <v>45743</v>
      </c>
      <c r="BM197" s="108">
        <f ca="1">IF(Tabela2[[#This Row],[Data de atendimento do Ibama (considerar o primeiro documento/ação)]]="",_xlfn.DAYS(TODAY(),J197),_xlfn.DAYS(Tabela2[[#This Row],[Data de atendimento do Ibama (considerar o primeiro documento/ação)]],J197))</f>
        <v>7</v>
      </c>
      <c r="BN197" s="108" t="str">
        <f>IF(Tabela2[[#This Row],[Atendido pelo Ibama ("Não" ou "Sim")]]="Não","Preencher", IF(Tabela2[[#This Row],[Atendido pelo Ibama ("Não" ou "Sim")]]="Sim","NA",""))</f>
        <v>NA</v>
      </c>
      <c r="BO197" s="114" t="s">
        <v>7100</v>
      </c>
      <c r="BP197" s="108" t="str">
        <f>IF(Tabela2[[#This Row],[Forma de atendimento (primeiro documento/ação)]]= "Outros (especificar)", "PREENCHER","NA")</f>
        <v>NA</v>
      </c>
      <c r="BQ197" s="106" t="s">
        <v>123</v>
      </c>
      <c r="BR197" s="108" t="s">
        <v>123</v>
      </c>
      <c r="BS197" s="108" t="str">
        <f>IF(Tabela2[[#This Row],[Se sim, foi emitida Ordem de Emergência? (informações vinculada à coluna CK)]] = "Sim", "PREENCHER","NA")</f>
        <v>NA</v>
      </c>
      <c r="BT197" s="108" t="s">
        <v>7101</v>
      </c>
      <c r="BU197" s="108" t="s">
        <v>123</v>
      </c>
      <c r="BV197" s="108" t="str">
        <f>IF(Tabela2[[#This Row],[Houve avaliação das informações pós-acidente solicitadas/enviadas?]] = "Sim", "PREENCHER","NA")</f>
        <v>NA</v>
      </c>
      <c r="BW197" s="108" t="s">
        <v>123</v>
      </c>
      <c r="BX197" s="106"/>
      <c r="BY197" s="106"/>
      <c r="BZ197" s="104" t="str">
        <f>IF(Tabela2[[#This Row],[Data do documento de encerramento]]="NA","NA",IF(Tabela2[[#This Row],[Data do documento de encerramento]]="","Pendente de conclusão/ encerramento",_xlfn.DAYS(Tabela2[[#This Row],[Data do documento de encerramento]],J197)))</f>
        <v>Pendente de conclusão/ encerramento</v>
      </c>
      <c r="CA197" s="107" t="s">
        <v>7861</v>
      </c>
      <c r="CB197" s="107"/>
      <c r="CC197" s="130"/>
      <c r="CD197" s="107"/>
      <c r="CE197" s="107"/>
      <c r="CF197" s="107"/>
    </row>
    <row r="198" spans="1:84" ht="30.75">
      <c r="A198" s="200">
        <v>202532132447</v>
      </c>
      <c r="B198" s="170" t="s">
        <v>8033</v>
      </c>
      <c r="C198" s="108" t="str">
        <f>VLOOKUP(Tabela2[[#This Row],[SIEMA]],Siema2025,4,FALSE)</f>
        <v xml:space="preserve"> SP</v>
      </c>
      <c r="D198" s="106" t="str">
        <f>VLOOKUP(Tabela2[[#This Row],[SIEMA]],Siema2025,3,FALSE)</f>
        <v xml:space="preserve">Cubatão </v>
      </c>
      <c r="E198" s="106" t="s">
        <v>7960</v>
      </c>
      <c r="F198" s="106"/>
      <c r="G198" s="175" t="s">
        <v>8034</v>
      </c>
      <c r="H198" s="175" t="s">
        <v>8035</v>
      </c>
      <c r="I198" s="104" t="s">
        <v>7120</v>
      </c>
      <c r="J198" s="105">
        <f>VLOOKUP(Tabela2[[#This Row],[SIEMA]],Siema2025,2,FALSE)</f>
        <v>45737</v>
      </c>
      <c r="K198" s="105" t="str">
        <f>VLOOKUP(Tabela2[[#This Row],[SIEMA]],Siema2025,16,FALSE)</f>
        <v>Sexta</v>
      </c>
      <c r="L198" s="106" t="str">
        <f>IF(Tabela2[[#This Row],[Data]]="","Sem Informação",VLOOKUP(MONTH(Tabela2[[#This Row],[Data]]),'[1]Validação de dados'!$I$1:$J$13,2,0))</f>
        <v>Março</v>
      </c>
      <c r="M198" s="104">
        <f>YEAR(Tabela2[[#This Row],[Data]])</f>
        <v>2025</v>
      </c>
      <c r="N198" s="105" t="str">
        <f>VLOOKUP(Tabela2[[#This Row],[SIEMA]],Siema2025,17,FALSE)</f>
        <v>Madrugada</v>
      </c>
      <c r="O198" s="105" t="str">
        <f>VLOOKUP(Tabela2[[#This Row],[SIEMA]],Siema2025,5,FALSE)</f>
        <v>Ferrovia</v>
      </c>
      <c r="P198" s="104" t="str">
        <f>VLOOKUP(Tabela2[[#This Row],[SIEMA]],Siema2025,21,FALSE)</f>
        <v>Vandalismo com abertura de vagão ferroviária graneleiro carregado com soja.</v>
      </c>
      <c r="Q198" s="104" t="s">
        <v>7127</v>
      </c>
      <c r="R198" s="104" t="s">
        <v>7127</v>
      </c>
      <c r="S198" s="107" t="s">
        <v>7451</v>
      </c>
      <c r="T198" s="104" t="str">
        <f>VLOOKUP(Tabela2[[#This Row],[SIEMA]],Siema2025,11,FALSE)</f>
        <v>20</v>
      </c>
      <c r="U198" s="104" t="s">
        <v>7121</v>
      </c>
      <c r="V198" s="104" t="s">
        <v>7127</v>
      </c>
      <c r="W198" s="104"/>
      <c r="X198" s="113"/>
      <c r="Y198" s="109" t="str">
        <f>IF(W198="","", IF(W198="NC","", IF(W198="NE","", IF(W198="NA","",IFERROR(VLOOKUP(W198,Produtos!$A$1:$C$2319,2,FALSE),"Não Cadastrado")))))</f>
        <v/>
      </c>
      <c r="Z198" s="104"/>
      <c r="AA198" s="104"/>
      <c r="AB198" s="104" t="str">
        <f>IF(W198="","",IF(ISNUMBER(W198)=FALSE,"Não se aplica",IFERROR(VLOOKUP(W198,Produtos!$A$1:$C$2319,3,FALSE),"Não Cadastrado")))</f>
        <v/>
      </c>
      <c r="AC198" s="104"/>
      <c r="AD198" s="108"/>
      <c r="AE198" s="107" t="str">
        <f>IF(AC198="","", IF(AC198="NC","", IF(AC198="NE","", IF(AC198="NA","",IFERROR(VLOOKUP(AC198,Produtos!$A$1:$C$2319,2,FALSE),"Não Cadastrado")))))</f>
        <v/>
      </c>
      <c r="AF198" s="104"/>
      <c r="AG198" s="104"/>
      <c r="AH198" s="104" t="str">
        <f>IF(AC198="","",IF(ISNUMBER(AC198)=FALSE,"Não se aplica",IFERROR(VLOOKUP(AC198,Produtos!$A$1:$C$2319,3,FALSE),"Não Cadastrado")))</f>
        <v/>
      </c>
      <c r="AI198" s="104"/>
      <c r="AJ198" s="104" t="str">
        <f>VLOOKUP(Tabela2[[#This Row],[SIEMA]],Siema2025,26,FALSE)</f>
        <v>Ato criminoso caracterizado pela abertura de vagão graneleiro ferroviário carregado com soja.</v>
      </c>
      <c r="AK198" s="107" t="s">
        <v>7122</v>
      </c>
      <c r="AL198" s="107"/>
      <c r="AM198" s="107"/>
      <c r="AN198" s="108" t="str">
        <f>VLOOKUP(Tabela2[[#This Row],[SIEMA]],Siema2025,51,FALSE)</f>
        <v/>
      </c>
      <c r="AO198" s="108" t="str">
        <f>VLOOKUP(Tabela2[[#This Row],[SIEMA]],Siema2025,53,FALSE)</f>
        <v/>
      </c>
      <c r="AP198" s="108" t="str">
        <f>VLOOKUP(Tabela2[[#This Row],[SIEMA]],Siema2025,55,FALSE)</f>
        <v/>
      </c>
      <c r="AQ198" s="108" t="str">
        <f>VLOOKUP(Tabela2[[#This Row],[SIEMA]],Siema2025,57,FALSE)</f>
        <v/>
      </c>
      <c r="AR198" s="108" t="str">
        <f>VLOOKUP(Tabela2[[#This Row],[SIEMA]],Siema2025,59,FALSE)</f>
        <v/>
      </c>
      <c r="AS198" s="108" t="str">
        <f>VLOOKUP(Tabela2[[#This Row],[SIEMA]],Siema2025,61,FALSE)</f>
        <v/>
      </c>
      <c r="AT198" s="108" t="str">
        <f>VLOOKUP(Tabela2[[#This Row],[SIEMA]],Siema2025,63,FALSE)</f>
        <v/>
      </c>
      <c r="AU198" s="108" t="str">
        <f>VLOOKUP(Tabela2[[#This Row],[SIEMA]],Siema2025,65,FALSE)</f>
        <v>X</v>
      </c>
      <c r="AV198" s="108" t="str">
        <f>VLOOKUP(Tabela2[[#This Row],[SIEMA]],Siema2025,67,FALSE)</f>
        <v/>
      </c>
      <c r="AW198" s="108" t="str">
        <f>VLOOKUP(Tabela2[[#This Row],[SIEMA]],Siema2025,69,FALSE)</f>
        <v/>
      </c>
      <c r="AX198" s="108" t="str">
        <f>VLOOKUP(Tabela2[[#This Row],[SIEMA]],Siema2025,71,FALSE)</f>
        <v/>
      </c>
      <c r="AY198" s="108" t="str">
        <f>VLOOKUP(Tabela2[[#This Row],[SIEMA]],Siema2025,73,FALSE)</f>
        <v/>
      </c>
      <c r="AZ198" s="108" t="str">
        <f>VLOOKUP(Tabela2[[#This Row],[SIEMA]],Siema2025,75,FALSE)</f>
        <v/>
      </c>
      <c r="BA198" s="108" t="str">
        <f>VLOOKUP(Tabela2[[#This Row],[SIEMA]],Siema2025,77,FALSE)</f>
        <v/>
      </c>
      <c r="BB198" s="108" t="str">
        <f>VLOOKUP(Tabela2[[#This Row],[SIEMA]],Siema2025,79,FALSE)</f>
        <v/>
      </c>
      <c r="BC198" s="108" t="str">
        <f>IF(Tabela2[[#This Row],[Outro(s) ]] = "X", "PREENCHER","NA")</f>
        <v>NA</v>
      </c>
      <c r="BD198" s="108" t="str">
        <f>VLOOKUP(Tabela2[[#This Row],[SIEMA]],Siema2025,82,FALSE)</f>
        <v/>
      </c>
      <c r="BE198" s="108" t="str">
        <f>VLOOKUP(Tabela2[[#This Row],[SIEMA]],Siema2025,81,FALSE)</f>
        <v/>
      </c>
      <c r="BF198" s="110" t="s">
        <v>3066</v>
      </c>
      <c r="BG198" s="110" t="s">
        <v>7123</v>
      </c>
      <c r="BH198" s="111" t="str">
        <f>VLOOKUP(Tabela2[[#This Row],[SIEMA]],Siema2025,29,FALSE)</f>
        <v>02502844000166</v>
      </c>
      <c r="BI198" s="112" t="str">
        <f>VLOOKUP(Tabela2[[#This Row],[SIEMA]],Siema2025,107,FALSE)</f>
        <v>Não</v>
      </c>
      <c r="BJ198" s="107" t="s">
        <v>7099</v>
      </c>
      <c r="BK198" s="104" t="s">
        <v>2696</v>
      </c>
      <c r="BL198" s="140">
        <v>45740</v>
      </c>
      <c r="BM198" s="108">
        <f ca="1">IF(Tabela2[[#This Row],[Data de atendimento do Ibama (considerar o primeiro documento/ação)]]="",_xlfn.DAYS(TODAY(),J198),_xlfn.DAYS(Tabela2[[#This Row],[Data de atendimento do Ibama (considerar o primeiro documento/ação)]],J198))</f>
        <v>3</v>
      </c>
      <c r="BN198" s="108" t="str">
        <f>IF(Tabela2[[#This Row],[Atendido pelo Ibama ("Não" ou "Sim")]]="Não","Preencher", IF(Tabela2[[#This Row],[Atendido pelo Ibama ("Não" ou "Sim")]]="Sim","NA",""))</f>
        <v>NA</v>
      </c>
      <c r="BO198" s="114" t="s">
        <v>7100</v>
      </c>
      <c r="BP198" s="108" t="str">
        <f>IF(Tabela2[[#This Row],[Forma de atendimento (primeiro documento/ação)]]= "Outros (especificar)", "PREENCHER","NA")</f>
        <v>NA</v>
      </c>
      <c r="BQ198" s="106" t="s">
        <v>123</v>
      </c>
      <c r="BR198" s="108" t="str">
        <f>IF(Tabela2[[#This Row],[Equipe do Ibama foi a campo? Houve sobrevoo do Poseidon?]] = "Sim", "PREENCHER","NA")</f>
        <v>NA</v>
      </c>
      <c r="BS198" s="108" t="str">
        <f>IF(Tabela2[[#This Row],[Se sim, foi emitida Ordem de Emergência? (informações vinculada à coluna CK)]] = "Sim", "PREENCHER","NA")</f>
        <v>NA</v>
      </c>
      <c r="BT198" s="108" t="s">
        <v>7126</v>
      </c>
      <c r="BU198" s="108" t="s">
        <v>2696</v>
      </c>
      <c r="BV198" s="108" t="s">
        <v>123</v>
      </c>
      <c r="BW198" s="108" t="s">
        <v>123</v>
      </c>
      <c r="BX198" s="106" t="s">
        <v>7127</v>
      </c>
      <c r="BY198" s="140"/>
      <c r="BZ198" s="104" t="str">
        <f>IF(Tabela2[[#This Row],[Data do documento de encerramento]]="NA","NA",IF(Tabela2[[#This Row],[Data do documento de encerramento]]="","Pendente de conclusão/ encerramento",_xlfn.DAYS(Tabela2[[#This Row],[Data do documento de encerramento]],J198)))</f>
        <v>Pendente de conclusão/ encerramento</v>
      </c>
      <c r="CA198" s="107" t="s">
        <v>7128</v>
      </c>
      <c r="CB198" s="107"/>
      <c r="CC198" s="132"/>
      <c r="CD198" s="107"/>
      <c r="CE198" s="107"/>
      <c r="CF198" s="107"/>
    </row>
    <row r="199" spans="1:84" ht="60.75">
      <c r="A199" s="182">
        <v>202532168446</v>
      </c>
      <c r="B199" s="118" t="s">
        <v>8036</v>
      </c>
      <c r="C199" s="108" t="s">
        <v>672</v>
      </c>
      <c r="D199" s="106" t="s">
        <v>637</v>
      </c>
      <c r="E199" s="106" t="s">
        <v>7468</v>
      </c>
      <c r="F199" s="106"/>
      <c r="G199" s="106" t="s">
        <v>8037</v>
      </c>
      <c r="H199" s="106" t="s">
        <v>8038</v>
      </c>
      <c r="I199" s="104" t="str">
        <f>VLOOKUP(Tabela2[[#This Row],[SIEMA]],Siema2025,19,FALSE)</f>
        <v>Santos</v>
      </c>
      <c r="J199" s="105">
        <f>VLOOKUP(Tabela2[[#This Row],[SIEMA]],Siema2025,2,FALSE)</f>
        <v>45737</v>
      </c>
      <c r="K199" s="105" t="str">
        <f>VLOOKUP(Tabela2[[#This Row],[SIEMA]],Siema2025,16,FALSE)</f>
        <v>Sexta</v>
      </c>
      <c r="L199" s="106" t="str">
        <f>IF(Tabela2[[#This Row],[Data]]="","Sem Informação",VLOOKUP(MONTH(Tabela2[[#This Row],[Data]]),'[1]Validação de dados'!$I$1:$J$13,2,0))</f>
        <v>Março</v>
      </c>
      <c r="M199" s="106">
        <f>YEAR(Tabela2[[#This Row],[Data]])</f>
        <v>2025</v>
      </c>
      <c r="N199" s="105" t="str">
        <f>VLOOKUP(Tabela2[[#This Row],[SIEMA]],Siema2025,17,FALSE)</f>
        <v>Vespertino</v>
      </c>
      <c r="O199" s="105" t="str">
        <f>VLOOKUP(Tabela2[[#This Row],[SIEMA]],Siema2025,5,FALSE)</f>
        <v>Plataforma</v>
      </c>
      <c r="P199" s="104" t="str">
        <f>VLOOKUP(Tabela2[[#This Row],[SIEMA]],Siema2025,21,FALSE)</f>
        <v>Navio-sonda West Saturn, Campo de Bacalhau, Bacia de Santos</v>
      </c>
      <c r="Q199" s="104" t="s">
        <v>637</v>
      </c>
      <c r="R199" s="104" t="s">
        <v>8039</v>
      </c>
      <c r="S199" s="104" t="s">
        <v>8040</v>
      </c>
      <c r="T199" s="104">
        <v>289.60000000000002</v>
      </c>
      <c r="U199" s="104" t="s">
        <v>7111</v>
      </c>
      <c r="V199" s="104" t="str">
        <f>IF(Q199="","",IF(ISNUMBER(Q199)=FALSE,"Não se aplica",IFERROR(VLOOKUP(Q199,Produtos!$A$1:$C$2319,3,FALSE),"Não Cadastrado")))</f>
        <v>Não se aplica</v>
      </c>
      <c r="W199" s="104" t="s">
        <v>7094</v>
      </c>
      <c r="X199" s="113" t="s">
        <v>954</v>
      </c>
      <c r="Y199" s="113" t="s">
        <v>954</v>
      </c>
      <c r="Z199" s="104">
        <v>66.28</v>
      </c>
      <c r="AA199" s="104" t="s">
        <v>7111</v>
      </c>
      <c r="AB199" s="104" t="str">
        <f>IF(W199="","",IF(ISNUMBER(W199)=FALSE,"Não se aplica",IFERROR(VLOOKUP(W199,Produtos!$A$1:$C$2319,3,FALSE),"Não Cadastrado")))</f>
        <v>Não se aplica</v>
      </c>
      <c r="AC199" s="104">
        <v>1267</v>
      </c>
      <c r="AD199" s="108" t="s">
        <v>2043</v>
      </c>
      <c r="AE199" s="107" t="str">
        <f>IF(AC199="","", IF(AC199="NC","", IF(AC199="NE","", IF(AC199="NA","",IFERROR(VLOOKUP(AC199,Produtos!$A$1:$C$2319,2,FALSE),"Não Cadastrado")))))</f>
        <v>PETRÓLEO CRU</v>
      </c>
      <c r="AF199" s="104">
        <v>0.38</v>
      </c>
      <c r="AG199" s="104" t="s">
        <v>7111</v>
      </c>
      <c r="AH199" s="104">
        <f>IF(AC199="","",IF(ISNUMBER(AC199)=FALSE,"Não se aplica",IFERROR(VLOOKUP(AC199,Produtos!$A$1:$C$2319,3,FALSE),"Não Cadastrado")))</f>
        <v>3</v>
      </c>
      <c r="AI199" s="104"/>
      <c r="AJ199" s="104" t="str">
        <f>VLOOKUP(Tabela2[[#This Row],[SIEMA]],Siema2025,26,FALSE)</f>
        <v>Evento durante a completação de poço. Por volta das 14:12, durante o deslocamento do poço PE-4A para fluido de completação salmoura CaBr2CaCl2 (13,3 ppg) observou-se gás nos sensores das peneiras (picos de até 100% LEL) e nos sensores do drill floor também. O plano de emergência foi acionado conforme a análise de risco vigente, a circulação foi parada, o diverter foi acionado/fechado e prosseguiu-se com o deslocamento emergencial do riser com água do mar. Todas as pessoas, exceto a equipe crítica de perfuração, foram direcionadas ao casario da embarcação. Durante o deslocamento emergencial do riser (2236 barris de volumetria) foram descartados ao mar aproximadamente os seguintes fluidos:1134 barris de salmoura NaCl 9,0 ppg contaminado com óleo; - 585 barris de salmoura de brometo CaBr2/CaCl2 com peso 13,3 ppg contaminado com óleo;100 barris de espaçador de salmoura 13,0 ppg;417 barris de água com MEG (metil-etileno-glicol) 50-50% 8,9 ppg;Total de óleo estimado contaminando os fluidos acima: 7 m3</v>
      </c>
      <c r="AK199" s="107" t="s">
        <v>7229</v>
      </c>
      <c r="AL199" s="107"/>
      <c r="AM199" s="107"/>
      <c r="AN199" s="108" t="str">
        <f>VLOOKUP(Tabela2[[#This Row],[SIEMA]],Siema2025,51,FALSE)</f>
        <v/>
      </c>
      <c r="AO199" s="108" t="str">
        <f>VLOOKUP(Tabela2[[#This Row],[SIEMA]],Siema2025,53,FALSE)</f>
        <v/>
      </c>
      <c r="AP199" s="108" t="str">
        <f>VLOOKUP(Tabela2[[#This Row],[SIEMA]],Siema2025,55,FALSE)</f>
        <v/>
      </c>
      <c r="AQ199" s="108" t="str">
        <f>VLOOKUP(Tabela2[[#This Row],[SIEMA]],Siema2025,57,FALSE)</f>
        <v/>
      </c>
      <c r="AR199" s="108" t="str">
        <f>VLOOKUP(Tabela2[[#This Row],[SIEMA]],Siema2025,59,FALSE)</f>
        <v/>
      </c>
      <c r="AS199" s="108" t="str">
        <f>VLOOKUP(Tabela2[[#This Row],[SIEMA]],Siema2025,61,FALSE)</f>
        <v>X</v>
      </c>
      <c r="AT199" s="108" t="str">
        <f>VLOOKUP(Tabela2[[#This Row],[SIEMA]],Siema2025,63,FALSE)</f>
        <v/>
      </c>
      <c r="AU199" s="108" t="str">
        <f>VLOOKUP(Tabela2[[#This Row],[SIEMA]],Siema2025,65,FALSE)</f>
        <v/>
      </c>
      <c r="AV199" s="108" t="str">
        <f>VLOOKUP(Tabela2[[#This Row],[SIEMA]],Siema2025,67,FALSE)</f>
        <v/>
      </c>
      <c r="AW199" s="108" t="str">
        <f>VLOOKUP(Tabela2[[#This Row],[SIEMA]],Siema2025,69,FALSE)</f>
        <v/>
      </c>
      <c r="AX199" s="108" t="str">
        <f>VLOOKUP(Tabela2[[#This Row],[SIEMA]],Siema2025,71,FALSE)</f>
        <v/>
      </c>
      <c r="AY199" s="108" t="str">
        <f>VLOOKUP(Tabela2[[#This Row],[SIEMA]],Siema2025,73,FALSE)</f>
        <v/>
      </c>
      <c r="AZ199" s="108" t="str">
        <f>VLOOKUP(Tabela2[[#This Row],[SIEMA]],Siema2025,75,FALSE)</f>
        <v/>
      </c>
      <c r="BA199" s="108" t="str">
        <f>VLOOKUP(Tabela2[[#This Row],[SIEMA]],Siema2025,77,FALSE)</f>
        <v/>
      </c>
      <c r="BB199" s="108" t="str">
        <f>VLOOKUP(Tabela2[[#This Row],[SIEMA]],Siema2025,79,FALSE)</f>
        <v/>
      </c>
      <c r="BC199" s="108" t="str">
        <f>IF(Tabela2[[#This Row],[Outro(s) ]] = "X", "PREENCHER","NA")</f>
        <v>NA</v>
      </c>
      <c r="BD199" s="108" t="str">
        <f>VLOOKUP(Tabela2[[#This Row],[SIEMA]],Siema2025,82,FALSE)</f>
        <v/>
      </c>
      <c r="BE199" s="108" t="str">
        <f>VLOOKUP(Tabela2[[#This Row],[SIEMA]],Siema2025,81,FALSE)</f>
        <v/>
      </c>
      <c r="BF199" s="110" t="str">
        <f>VLOOKUP(Tabela2[[#This Row],[SIEMA]],Siema2025,28,FALSE)</f>
        <v>Equinor Brasil Energia</v>
      </c>
      <c r="BG199" s="110"/>
      <c r="BH199" s="111">
        <v>33000167000101</v>
      </c>
      <c r="BI199" s="112" t="s">
        <v>2696</v>
      </c>
      <c r="BJ199" s="107" t="s">
        <v>7099</v>
      </c>
      <c r="BK199" s="104" t="s">
        <v>2696</v>
      </c>
      <c r="BL199" s="140">
        <v>45740</v>
      </c>
      <c r="BM199" s="108">
        <f ca="1">IF(Tabela2[[#This Row],[Data de atendimento do Ibama (considerar o primeiro documento/ação)]]="",_xlfn.DAYS(TODAY(),J199),_xlfn.DAYS(Tabela2[[#This Row],[Data de atendimento do Ibama (considerar o primeiro documento/ação)]],J199))</f>
        <v>3</v>
      </c>
      <c r="BN199" s="108" t="str">
        <f>IF(Tabela2[[#This Row],[Atendido pelo Ibama ("Não" ou "Sim")]]="Não","Preencher", IF(Tabela2[[#This Row],[Atendido pelo Ibama ("Não" ou "Sim")]]="Sim","NA",""))</f>
        <v>NA</v>
      </c>
      <c r="BO199" s="114" t="s">
        <v>7100</v>
      </c>
      <c r="BP199" s="108" t="str">
        <f>IF(Tabela2[[#This Row],[Forma de atendimento (primeiro documento/ação)]]= "Outros (especificar)", "PREENCHER","NA")</f>
        <v>NA</v>
      </c>
      <c r="BQ199" s="106" t="s">
        <v>123</v>
      </c>
      <c r="BR199" s="108" t="str">
        <f>IF(Tabela2[[#This Row],[Equipe do Ibama foi a campo? Houve sobrevoo do Poseidon?]] = "Sim", "PREENCHER","NA")</f>
        <v>NA</v>
      </c>
      <c r="BS199" s="108" t="str">
        <f>IF(Tabela2[[#This Row],[Se sim, foi emitida Ordem de Emergência? (informações vinculada à coluna CK)]] = "Sim", "PREENCHER","NA")</f>
        <v>NA</v>
      </c>
      <c r="BT199" s="108" t="s">
        <v>7101</v>
      </c>
      <c r="BU199" s="108" t="s">
        <v>123</v>
      </c>
      <c r="BV199" s="108" t="s">
        <v>123</v>
      </c>
      <c r="BW199" s="108" t="s">
        <v>123</v>
      </c>
      <c r="BX199" s="106" t="s">
        <v>7127</v>
      </c>
      <c r="BY199" s="106"/>
      <c r="BZ199" s="104" t="str">
        <f>IF(Tabela2[[#This Row],[Data do documento de encerramento]]="NA","NA",IF(Tabela2[[#This Row],[Data do documento de encerramento]]="","Pendente de conclusão/ encerramento",_xlfn.DAYS(Tabela2[[#This Row],[Data do documento de encerramento]],J199)))</f>
        <v>Pendente de conclusão/ encerramento</v>
      </c>
      <c r="CA199" s="107"/>
      <c r="CB199" s="107" t="s">
        <v>7888</v>
      </c>
      <c r="CC199" s="129" t="s">
        <v>8041</v>
      </c>
      <c r="CD199" s="107" t="s">
        <v>7296</v>
      </c>
      <c r="CE199" s="107" t="s">
        <v>2696</v>
      </c>
      <c r="CF199" s="107" t="s">
        <v>7105</v>
      </c>
    </row>
    <row r="200" spans="1:84">
      <c r="A200" s="169">
        <v>202532175632</v>
      </c>
      <c r="B200" s="170" t="s">
        <v>8042</v>
      </c>
      <c r="C200" s="108" t="str">
        <f>VLOOKUP(Tabela2[[#This Row],[SIEMA]],Siema2025,4,FALSE)</f>
        <v xml:space="preserve"> PR</v>
      </c>
      <c r="D200" s="106" t="str">
        <f>VLOOKUP(Tabela2[[#This Row],[SIEMA]],Siema2025,3,FALSE)</f>
        <v xml:space="preserve">Campo Largo </v>
      </c>
      <c r="E200" s="106" t="str">
        <f>VLOOKUP(Tabela2[[#This Row],[SIEMA]],Siema2025,20,FALSE)</f>
        <v>Rod. do Café - Lot. Sao Jose, Campo Largo - PR</v>
      </c>
      <c r="F200" s="106"/>
      <c r="G200" s="106"/>
      <c r="H200" s="106"/>
      <c r="I200" s="104" t="str">
        <f>VLOOKUP(Tabela2[[#This Row],[SIEMA]],Siema2025,19,FALSE)</f>
        <v/>
      </c>
      <c r="J200" s="105">
        <f>VLOOKUP(Tabela2[[#This Row],[SIEMA]],Siema2025,2,FALSE)</f>
        <v>45737</v>
      </c>
      <c r="K200" s="105" t="str">
        <f>VLOOKUP(Tabela2[[#This Row],[SIEMA]],Siema2025,16,FALSE)</f>
        <v>Sexta</v>
      </c>
      <c r="L200" s="106" t="str">
        <f>IF(Tabela2[[#This Row],[Data]]="","Sem Informação",VLOOKUP(MONTH(Tabela2[[#This Row],[Data]]),'[1]Validação de dados'!$I$1:$J$13,2,0))</f>
        <v>Março</v>
      </c>
      <c r="M200" s="104">
        <f>YEAR(Tabela2[[#This Row],[Data]])</f>
        <v>2025</v>
      </c>
      <c r="N200" s="105" t="str">
        <f>VLOOKUP(Tabela2[[#This Row],[SIEMA]],Siema2025,17,FALSE)</f>
        <v>Noturno</v>
      </c>
      <c r="O200" s="105" t="str">
        <f>VLOOKUP(Tabela2[[#This Row],[SIEMA]],Siema2025,5,FALSE)</f>
        <v>Posto de combustível</v>
      </c>
      <c r="P200" s="104" t="str">
        <f>VLOOKUP(Tabela2[[#This Row],[SIEMA]],Siema2025,21,FALSE)</f>
        <v>Caminhão Tanque da empresa, colidiu com outro veículo em manobra no pátio do Posto de Combustível.</v>
      </c>
      <c r="Q200" s="104">
        <v>1170</v>
      </c>
      <c r="R200" s="104" t="str">
        <f>VLOOKUP(Tabela2[[#This Row],[SIEMA]],Siema2025,10,FALSE)</f>
        <v/>
      </c>
      <c r="S200" s="107" t="str">
        <f>IF(Q200="","", IF(Q200="NC","", IF(Q200="NE","", IF(Q200="NA","",IFERROR(VLOOKUP(Q200,Produtos!$A$1:$C$2319,2,FALSE),"Não Cadastrado")))))</f>
        <v>ÁLCOOL ETÍLICO, ETANOL</v>
      </c>
      <c r="T200" s="104" t="str">
        <f>VLOOKUP(Tabela2[[#This Row],[SIEMA]],Siema2025,11,FALSE)</f>
        <v xml:space="preserve"> </v>
      </c>
      <c r="U200" s="104" t="str">
        <f>VLOOKUP(Tabela2[[#This Row],[SIEMA]],Siema2025,12,FALSE)</f>
        <v xml:space="preserve"> </v>
      </c>
      <c r="V200" s="104">
        <f>IF(Q200="","",IF(ISNUMBER(Q200)=FALSE,"Não se aplica",IFERROR(VLOOKUP(Q200,Produtos!$A$1:$C$2319,3,FALSE),"Não Cadastrado")))</f>
        <v>3</v>
      </c>
      <c r="W200" s="104" t="str">
        <f>VLOOKUP(Tabela2[[#This Row],[SIEMA]],Siema2025,10,FALSE)</f>
        <v/>
      </c>
      <c r="X200" s="113" t="str">
        <f>IF(Tabela2[[#This Row],[Origem do acidente]] = "Plataforma", "PREENCHER","NA")</f>
        <v>NA</v>
      </c>
      <c r="Y200" s="109" t="str">
        <f>IF(W200="","", IF(W200="NC","", IF(W200="NE","", IF(W200="NA","",IFERROR(VLOOKUP(W200,Produtos!$A$1:$C$2319,2,FALSE),"Não Cadastrado")))))</f>
        <v/>
      </c>
      <c r="Z200" s="104" t="str">
        <f>VLOOKUP(Tabela2[[#This Row],[SIEMA]],Siema2025,11,FALSE)</f>
        <v xml:space="preserve"> </v>
      </c>
      <c r="AA200" s="104" t="str">
        <f>VLOOKUP(Tabela2[[#This Row],[SIEMA]],Siema2025,12,FALSE)</f>
        <v xml:space="preserve"> </v>
      </c>
      <c r="AB200" s="104" t="str">
        <f>IF(W200="","",IF(ISNUMBER(W200)=FALSE,"Não se aplica",IFERROR(VLOOKUP(W200,Produtos!$A$1:$C$2319,3,FALSE),"Não Cadastrado")))</f>
        <v/>
      </c>
      <c r="AC200" s="104"/>
      <c r="AD200" s="108" t="str">
        <f>IF(Tabela2[[#This Row],[Origem do acidente]] = "Plataforma", "PREENCHER","NA")</f>
        <v>NA</v>
      </c>
      <c r="AE200" s="107" t="str">
        <f>IF(AC200="","", IF(AC200="NC","", IF(AC200="NE","", IF(AC200="NA","",IFERROR(VLOOKUP(AC200,Produtos!$A$1:$C$2319,2,FALSE),"Não Cadastrado")))))</f>
        <v/>
      </c>
      <c r="AF200" s="104"/>
      <c r="AG200" s="104"/>
      <c r="AH200" s="104" t="str">
        <f>IF(AC200="","",IF(ISNUMBER(AC200)=FALSE,"Não se aplica",IFERROR(VLOOKUP(AC200,Produtos!$A$1:$C$2319,3,FALSE),"Não Cadastrado")))</f>
        <v/>
      </c>
      <c r="AI200" s="104"/>
      <c r="AJ200" s="104" t="str">
        <f>VLOOKUP(Tabela2[[#This Row],[SIEMA]],Siema2025,26,FALSE)</f>
        <v>Abalroamento em manobra para estacionar no pátio do posto onde o motorista da empresa iria realizar o pernoite</v>
      </c>
      <c r="AK200" s="107"/>
      <c r="AL200" s="107"/>
      <c r="AM200" s="107"/>
      <c r="AN200" s="108" t="str">
        <f>VLOOKUP(Tabela2[[#This Row],[SIEMA]],Siema2025,51,FALSE)</f>
        <v/>
      </c>
      <c r="AO200" s="108" t="str">
        <f>VLOOKUP(Tabela2[[#This Row],[SIEMA]],Siema2025,53,FALSE)</f>
        <v/>
      </c>
      <c r="AP200" s="108" t="str">
        <f>VLOOKUP(Tabela2[[#This Row],[SIEMA]],Siema2025,55,FALSE)</f>
        <v/>
      </c>
      <c r="AQ200" s="108" t="str">
        <f>VLOOKUP(Tabela2[[#This Row],[SIEMA]],Siema2025,57,FALSE)</f>
        <v/>
      </c>
      <c r="AR200" s="108" t="str">
        <f>VLOOKUP(Tabela2[[#This Row],[SIEMA]],Siema2025,59,FALSE)</f>
        <v/>
      </c>
      <c r="AS200" s="108" t="str">
        <f>VLOOKUP(Tabela2[[#This Row],[SIEMA]],Siema2025,61,FALSE)</f>
        <v/>
      </c>
      <c r="AT200" s="108" t="str">
        <f>VLOOKUP(Tabela2[[#This Row],[SIEMA]],Siema2025,63,FALSE)</f>
        <v/>
      </c>
      <c r="AU200" s="108" t="str">
        <f>VLOOKUP(Tabela2[[#This Row],[SIEMA]],Siema2025,65,FALSE)</f>
        <v/>
      </c>
      <c r="AV200" s="108" t="str">
        <f>VLOOKUP(Tabela2[[#This Row],[SIEMA]],Siema2025,67,FALSE)</f>
        <v/>
      </c>
      <c r="AW200" s="108" t="str">
        <f>VLOOKUP(Tabela2[[#This Row],[SIEMA]],Siema2025,69,FALSE)</f>
        <v/>
      </c>
      <c r="AX200" s="108" t="str">
        <f>VLOOKUP(Tabela2[[#This Row],[SIEMA]],Siema2025,71,FALSE)</f>
        <v/>
      </c>
      <c r="AY200" s="108" t="str">
        <f>VLOOKUP(Tabela2[[#This Row],[SIEMA]],Siema2025,73,FALSE)</f>
        <v/>
      </c>
      <c r="AZ200" s="108" t="str">
        <f>VLOOKUP(Tabela2[[#This Row],[SIEMA]],Siema2025,75,FALSE)</f>
        <v/>
      </c>
      <c r="BA200" s="108" t="str">
        <f>VLOOKUP(Tabela2[[#This Row],[SIEMA]],Siema2025,77,FALSE)</f>
        <v/>
      </c>
      <c r="BB200" s="108" t="str">
        <f>VLOOKUP(Tabela2[[#This Row],[SIEMA]],Siema2025,79,FALSE)</f>
        <v>X</v>
      </c>
      <c r="BC200" s="108" t="str">
        <f>IF(Tabela2[[#This Row],[Outro(s) ]] = "X", "PREENCHER","NA")</f>
        <v>PREENCHER</v>
      </c>
      <c r="BD200" s="108" t="str">
        <f>VLOOKUP(Tabela2[[#This Row],[SIEMA]],Siema2025,82,FALSE)</f>
        <v/>
      </c>
      <c r="BE200" s="108" t="str">
        <f>VLOOKUP(Tabela2[[#This Row],[SIEMA]],Siema2025,81,FALSE)</f>
        <v/>
      </c>
      <c r="BF200" s="110" t="str">
        <f>VLOOKUP(Tabela2[[#This Row],[SIEMA]],Siema2025,28,FALSE)</f>
        <v>VELLOSO &amp; LEAL LTDA</v>
      </c>
      <c r="BG200" s="110"/>
      <c r="BH200" s="111" t="str">
        <f>VLOOKUP(Tabela2[[#This Row],[SIEMA]],Siema2025,29,FALSE)</f>
        <v>05143719000103</v>
      </c>
      <c r="BI200" s="112" t="str">
        <f>VLOOKUP(Tabela2[[#This Row],[SIEMA]],Siema2025,107,FALSE)</f>
        <v>Não</v>
      </c>
      <c r="BJ200" s="107"/>
      <c r="BK200" s="104"/>
      <c r="BL200" s="140"/>
      <c r="BM200" s="108">
        <f ca="1">IF(Tabela2[[#This Row],[Data de atendimento do Ibama (considerar o primeiro documento/ação)]]="",_xlfn.DAYS(TODAY(),J200),_xlfn.DAYS(Tabela2[[#This Row],[Data de atendimento do Ibama (considerar o primeiro documento/ação)]],J200))</f>
        <v>493</v>
      </c>
      <c r="BN200" s="108" t="str">
        <f>IF(Tabela2[[#This Row],[Atendido pelo Ibama ("Não" ou "Sim")]]="Não","Preencher", IF(Tabela2[[#This Row],[Atendido pelo Ibama ("Não" ou "Sim")]]="Sim","NA",""))</f>
        <v/>
      </c>
      <c r="BO200" s="114"/>
      <c r="BP200" s="108" t="str">
        <f>IF(Tabela2[[#This Row],[Forma de atendimento (primeiro documento/ação)]]= "Outros (especificar)", "PREENCHER","NA")</f>
        <v>NA</v>
      </c>
      <c r="BQ200" s="106"/>
      <c r="BR200" s="108" t="str">
        <f>IF(Tabela2[[#This Row],[Equipe do Ibama foi a campo? Houve sobrevoo do Poseidon?]] = "Sim", "PREENCHER","NA")</f>
        <v>NA</v>
      </c>
      <c r="BS200" s="108" t="str">
        <f>IF(Tabela2[[#This Row],[Se sim, foi emitida Ordem de Emergência? (informações vinculada à coluna CK)]] = "Sim", "PREENCHER","NA")</f>
        <v>NA</v>
      </c>
      <c r="BT200" s="108" t="str">
        <f>IF(Tabela2[[#This Row],[Foi elaborado Relatório de Vistoria pelo Ibama? (informações vinculada à coluna CK)]] = "Sim", "PREENCHER","NA")</f>
        <v>NA</v>
      </c>
      <c r="BU200" s="108" t="str">
        <f>IF(Tabela2[[#This Row],[Houve envio de Informações Pós-acidente (preencher "não se aplica" quando de competência estadual/municipal)]] = "Sim", "PREENCHER","NA")</f>
        <v>NA</v>
      </c>
      <c r="BV200" s="108" t="str">
        <f>IF(Tabela2[[#This Row],[Houve avaliação das informações pós-acidente solicitadas/enviadas?]] = "Sim", "PREENCHER","NA")</f>
        <v>NA</v>
      </c>
      <c r="BW200" s="108" t="str">
        <f>IF(Tabela2[[#This Row],[O Ibama aguarda resposta da empresa/OEMA, etc?]] = "Sim", "PREENCHER","NA")</f>
        <v>NA</v>
      </c>
      <c r="BX200" s="106"/>
      <c r="BY200" s="140"/>
      <c r="BZ200" s="104" t="str">
        <f>IF(Tabela2[[#This Row],[Data do documento de encerramento]]="NA","NA",IF(Tabela2[[#This Row],[Data do documento de encerramento]]="","Pendente de conclusão/ encerramento",_xlfn.DAYS(Tabela2[[#This Row],[Data do documento de encerramento]],J200)))</f>
        <v>Pendente de conclusão/ encerramento</v>
      </c>
      <c r="CA200" s="107"/>
      <c r="CB200" s="107"/>
      <c r="CC200" s="131"/>
      <c r="CD200" s="107"/>
      <c r="CE200" s="107"/>
      <c r="CF200" s="107"/>
    </row>
    <row r="201" spans="1:84">
      <c r="A201" s="169">
        <v>202532354029</v>
      </c>
      <c r="B201" s="170" t="s">
        <v>8043</v>
      </c>
      <c r="C201" s="108" t="s">
        <v>7135</v>
      </c>
      <c r="D201" s="106" t="s">
        <v>637</v>
      </c>
      <c r="E201" s="106" t="s">
        <v>7250</v>
      </c>
      <c r="F201" s="106"/>
      <c r="G201" s="106" t="s">
        <v>8044</v>
      </c>
      <c r="H201" s="106" t="s">
        <v>8045</v>
      </c>
      <c r="I201" s="104" t="str">
        <f>VLOOKUP(Tabela2[[#This Row],[SIEMA]],Siema2025,19,FALSE)</f>
        <v>Campos</v>
      </c>
      <c r="J201" s="105">
        <f>VLOOKUP(Tabela2[[#This Row],[SIEMA]],Siema2025,2,FALSE)</f>
        <v>45737</v>
      </c>
      <c r="K201" s="105" t="str">
        <f>VLOOKUP(Tabela2[[#This Row],[SIEMA]],Siema2025,16,FALSE)</f>
        <v>Sexta</v>
      </c>
      <c r="L201" s="106" t="str">
        <f>IF(Tabela2[[#This Row],[Data]]="","Sem Informação",VLOOKUP(MONTH(Tabela2[[#This Row],[Data]]),'[1]Validação de dados'!$I$1:$J$13,2,0))</f>
        <v>Março</v>
      </c>
      <c r="M201" s="104">
        <f>YEAR(Tabela2[[#This Row],[Data]])</f>
        <v>2025</v>
      </c>
      <c r="N201" s="105" t="str">
        <f>VLOOKUP(Tabela2[[#This Row],[SIEMA]],Siema2025,17,FALSE)</f>
        <v>Vespertino</v>
      </c>
      <c r="O201" s="105" t="s">
        <v>7250</v>
      </c>
      <c r="P201" s="104" t="str">
        <f>VLOOKUP(Tabela2[[#This Row],[SIEMA]],Siema2025,21,FALSE)</f>
        <v>Bloco Alto de Cabo Frio Central.</v>
      </c>
      <c r="Q201" s="104" t="s">
        <v>7409</v>
      </c>
      <c r="R201" s="104" t="str">
        <f>VLOOKUP(Tabela2[[#This Row],[SIEMA]],Siema2025,10,FALSE)</f>
        <v/>
      </c>
      <c r="S201" s="107" t="str">
        <f>IF(Q201="","", IF(Q201="NC","", IF(Q201="NE","", IF(Q201="NA","",IFERROR(VLOOKUP(Q201,Produtos!$A$1:$C$2319,2,FALSE),"Não Cadastrado")))))</f>
        <v/>
      </c>
      <c r="T201" s="104" t="str">
        <f>VLOOKUP(Tabela2[[#This Row],[SIEMA]],Siema2025,11,FALSE)</f>
        <v xml:space="preserve"> </v>
      </c>
      <c r="U201" s="104" t="str">
        <f>VLOOKUP(Tabela2[[#This Row],[SIEMA]],Siema2025,12,FALSE)</f>
        <v xml:space="preserve"> </v>
      </c>
      <c r="V201" s="104" t="str">
        <f>IF(Q201="","",IF(ISNUMBER(Q201)=FALSE,"Não se aplica",IFERROR(VLOOKUP(Q201,Produtos!$A$1:$C$2319,3,FALSE),"Não Cadastrado")))</f>
        <v>Não se aplica</v>
      </c>
      <c r="W201" s="104" t="str">
        <f>VLOOKUP(Tabela2[[#This Row],[SIEMA]],Siema2025,10,FALSE)</f>
        <v/>
      </c>
      <c r="X201" s="113" t="str">
        <f>IF(Tabela2[[#This Row],[Origem do acidente]] = "Plataforma", "PREENCHER","NA")</f>
        <v>NA</v>
      </c>
      <c r="Y201" s="109" t="str">
        <f>IF(W201="","", IF(W201="NC","", IF(W201="NE","", IF(W201="NA","",IFERROR(VLOOKUP(W201,Produtos!$A$1:$C$2319,2,FALSE),"Não Cadastrado")))))</f>
        <v/>
      </c>
      <c r="Z201" s="104" t="str">
        <f>VLOOKUP(Tabela2[[#This Row],[SIEMA]],Siema2025,11,FALSE)</f>
        <v xml:space="preserve"> </v>
      </c>
      <c r="AA201" s="104" t="str">
        <f>VLOOKUP(Tabela2[[#This Row],[SIEMA]],Siema2025,12,FALSE)</f>
        <v xml:space="preserve"> </v>
      </c>
      <c r="AB201" s="104" t="str">
        <f>IF(W201="","",IF(ISNUMBER(W201)=FALSE,"Não se aplica",IFERROR(VLOOKUP(W201,Produtos!$A$1:$C$2319,3,FALSE),"Não Cadastrado")))</f>
        <v/>
      </c>
      <c r="AC201" s="104"/>
      <c r="AD201" s="108" t="str">
        <f>IF(Tabela2[[#This Row],[Origem do acidente]] = "Plataforma", "PREENCHER","NA")</f>
        <v>NA</v>
      </c>
      <c r="AE201" s="107" t="str">
        <f>IF(AC201="","", IF(AC201="NC","", IF(AC201="NE","", IF(AC201="NA","",IFERROR(VLOOKUP(AC201,Produtos!$A$1:$C$2319,2,FALSE),"Não Cadastrado")))))</f>
        <v/>
      </c>
      <c r="AF201" s="104"/>
      <c r="AG201" s="104"/>
      <c r="AH201" s="104" t="str">
        <f>IF(AC201="","",IF(ISNUMBER(AC201)=FALSE,"Não se aplica",IFERROR(VLOOKUP(AC201,Produtos!$A$1:$C$2319,3,FALSE),"Não Cadastrado")))</f>
        <v/>
      </c>
      <c r="AI201" s="104"/>
      <c r="AJ201" s="104" t="str">
        <f>VLOOKUP(Tabela2[[#This Row],[SIEMA]],Siema2025,26,FALSE)</f>
        <v>Em investigação.</v>
      </c>
      <c r="AK201" s="107"/>
      <c r="AL201" s="107"/>
      <c r="AM201" s="107"/>
      <c r="AN201" s="108" t="str">
        <f>VLOOKUP(Tabela2[[#This Row],[SIEMA]],Siema2025,51,FALSE)</f>
        <v/>
      </c>
      <c r="AO201" s="108" t="str">
        <f>VLOOKUP(Tabela2[[#This Row],[SIEMA]],Siema2025,53,FALSE)</f>
        <v/>
      </c>
      <c r="AP201" s="108" t="str">
        <f>VLOOKUP(Tabela2[[#This Row],[SIEMA]],Siema2025,55,FALSE)</f>
        <v/>
      </c>
      <c r="AQ201" s="108" t="str">
        <f>VLOOKUP(Tabela2[[#This Row],[SIEMA]],Siema2025,57,FALSE)</f>
        <v/>
      </c>
      <c r="AR201" s="108" t="str">
        <f>VLOOKUP(Tabela2[[#This Row],[SIEMA]],Siema2025,59,FALSE)</f>
        <v/>
      </c>
      <c r="AS201" s="108" t="str">
        <f>VLOOKUP(Tabela2[[#This Row],[SIEMA]],Siema2025,61,FALSE)</f>
        <v>X</v>
      </c>
      <c r="AT201" s="108" t="str">
        <f>VLOOKUP(Tabela2[[#This Row],[SIEMA]],Siema2025,63,FALSE)</f>
        <v/>
      </c>
      <c r="AU201" s="108" t="str">
        <f>VLOOKUP(Tabela2[[#This Row],[SIEMA]],Siema2025,65,FALSE)</f>
        <v/>
      </c>
      <c r="AV201" s="108" t="str">
        <f>VLOOKUP(Tabela2[[#This Row],[SIEMA]],Siema2025,67,FALSE)</f>
        <v/>
      </c>
      <c r="AW201" s="108" t="str">
        <f>VLOOKUP(Tabela2[[#This Row],[SIEMA]],Siema2025,69,FALSE)</f>
        <v/>
      </c>
      <c r="AX201" s="108" t="str">
        <f>VLOOKUP(Tabela2[[#This Row],[SIEMA]],Siema2025,71,FALSE)</f>
        <v/>
      </c>
      <c r="AY201" s="108" t="str">
        <f>VLOOKUP(Tabela2[[#This Row],[SIEMA]],Siema2025,73,FALSE)</f>
        <v/>
      </c>
      <c r="AZ201" s="108" t="str">
        <f>VLOOKUP(Tabela2[[#This Row],[SIEMA]],Siema2025,75,FALSE)</f>
        <v/>
      </c>
      <c r="BA201" s="108" t="str">
        <f>VLOOKUP(Tabela2[[#This Row],[SIEMA]],Siema2025,77,FALSE)</f>
        <v/>
      </c>
      <c r="BB201" s="108" t="str">
        <f>VLOOKUP(Tabela2[[#This Row],[SIEMA]],Siema2025,79,FALSE)</f>
        <v/>
      </c>
      <c r="BC201" s="108" t="str">
        <f>IF(Tabela2[[#This Row],[Outro(s) ]] = "X", "PREENCHER","NA")</f>
        <v>NA</v>
      </c>
      <c r="BD201" s="108" t="str">
        <f>VLOOKUP(Tabela2[[#This Row],[SIEMA]],Siema2025,82,FALSE)</f>
        <v/>
      </c>
      <c r="BE201" s="108" t="str">
        <f>VLOOKUP(Tabela2[[#This Row],[SIEMA]],Siema2025,81,FALSE)</f>
        <v/>
      </c>
      <c r="BF201" s="110" t="str">
        <f>VLOOKUP(Tabela2[[#This Row],[SIEMA]],Siema2025,28,FALSE)</f>
        <v>Petróleo Brasileiro S.A. - PETROBRAS</v>
      </c>
      <c r="BG201" s="110"/>
      <c r="BH201" s="111" t="str">
        <f>VLOOKUP(Tabela2[[#This Row],[SIEMA]],Siema2025,29,FALSE)</f>
        <v>33000167100750</v>
      </c>
      <c r="BI201" s="112" t="str">
        <f>VLOOKUP(Tabela2[[#This Row],[SIEMA]],Siema2025,107,FALSE)</f>
        <v>Não</v>
      </c>
      <c r="BJ201" s="107" t="s">
        <v>7099</v>
      </c>
      <c r="BK201" s="104" t="s">
        <v>2696</v>
      </c>
      <c r="BL201" s="140">
        <v>45743</v>
      </c>
      <c r="BM201" s="108">
        <f ca="1">IF(Tabela2[[#This Row],[Data de atendimento do Ibama (considerar o primeiro documento/ação)]]="",_xlfn.DAYS(TODAY(),J201),_xlfn.DAYS(Tabela2[[#This Row],[Data de atendimento do Ibama (considerar o primeiro documento/ação)]],J201))</f>
        <v>6</v>
      </c>
      <c r="BN201" s="108" t="str">
        <f>IF(Tabela2[[#This Row],[Atendido pelo Ibama ("Não" ou "Sim")]]="Não","Preencher", IF(Tabela2[[#This Row],[Atendido pelo Ibama ("Não" ou "Sim")]]="Sim","NA",""))</f>
        <v>NA</v>
      </c>
      <c r="BO201" s="114" t="s">
        <v>7138</v>
      </c>
      <c r="BP201" s="108" t="str">
        <f>IF(Tabela2[[#This Row],[Forma de atendimento (primeiro documento/ação)]]= "Outros (especificar)", "PREENCHER","NA")</f>
        <v>NA</v>
      </c>
      <c r="BQ201" s="106"/>
      <c r="BR201" s="108" t="str">
        <f>IF(Tabela2[[#This Row],[Equipe do Ibama foi a campo? Houve sobrevoo do Poseidon?]] = "Sim", "PREENCHER","NA")</f>
        <v>NA</v>
      </c>
      <c r="BS201" s="108" t="str">
        <f>IF(Tabela2[[#This Row],[Se sim, foi emitida Ordem de Emergência? (informações vinculada à coluna CK)]] = "Sim", "PREENCHER","NA")</f>
        <v>NA</v>
      </c>
      <c r="BT201" s="108" t="s">
        <v>7126</v>
      </c>
      <c r="BU201" s="108" t="s">
        <v>2696</v>
      </c>
      <c r="BV201" s="108" t="s">
        <v>123</v>
      </c>
      <c r="BW201" s="108" t="s">
        <v>123</v>
      </c>
      <c r="BX201" s="106"/>
      <c r="BY201" s="140"/>
      <c r="BZ201" s="104" t="str">
        <f>IF(Tabela2[[#This Row],[Data do documento de encerramento]]="NA","NA",IF(Tabela2[[#This Row],[Data do documento de encerramento]]="","Pendente de conclusão/ encerramento",_xlfn.DAYS(Tabela2[[#This Row],[Data do documento de encerramento]],J201)))</f>
        <v>Pendente de conclusão/ encerramento</v>
      </c>
      <c r="CA201" s="107"/>
      <c r="CB201" s="107"/>
      <c r="CC201" s="131"/>
      <c r="CD201" s="107"/>
      <c r="CE201" s="107"/>
      <c r="CF201" s="107"/>
    </row>
    <row r="202" spans="1:84" ht="45.75">
      <c r="A202" s="169">
        <v>202532428817</v>
      </c>
      <c r="B202" s="170" t="s">
        <v>8046</v>
      </c>
      <c r="C202" s="108" t="str">
        <f>VLOOKUP(Tabela2[[#This Row],[SIEMA]],Siema2025,4,FALSE)</f>
        <v xml:space="preserve"> GO</v>
      </c>
      <c r="D202" s="106" t="str">
        <f>VLOOKUP(Tabela2[[#This Row],[SIEMA]],Siema2025,3,FALSE)</f>
        <v xml:space="preserve">Hidrolândia </v>
      </c>
      <c r="E202" s="106" t="s">
        <v>7385</v>
      </c>
      <c r="F202" s="106" t="s">
        <v>8047</v>
      </c>
      <c r="G202" s="106" t="s">
        <v>8048</v>
      </c>
      <c r="H202" s="106" t="s">
        <v>8049</v>
      </c>
      <c r="I202" s="104" t="s">
        <v>7120</v>
      </c>
      <c r="J202" s="105">
        <f>VLOOKUP(Tabela2[[#This Row],[SIEMA]],Siema2025,2,FALSE)</f>
        <v>45738</v>
      </c>
      <c r="K202" s="105" t="str">
        <f>VLOOKUP(Tabela2[[#This Row],[SIEMA]],Siema2025,16,FALSE)</f>
        <v>Sábado</v>
      </c>
      <c r="L202" s="106" t="str">
        <f>IF(Tabela2[[#This Row],[Data]]="","Sem Informação",VLOOKUP(MONTH(Tabela2[[#This Row],[Data]]),'[1]Validação de dados'!$I$1:$J$13,2,0))</f>
        <v>Março</v>
      </c>
      <c r="M202" s="104">
        <f>YEAR(Tabela2[[#This Row],[Data]])</f>
        <v>2025</v>
      </c>
      <c r="N202" s="105" t="str">
        <f>VLOOKUP(Tabela2[[#This Row],[SIEMA]],Siema2025,17,FALSE)</f>
        <v>Vespertino</v>
      </c>
      <c r="O202" s="105" t="str">
        <f>VLOOKUP(Tabela2[[#This Row],[SIEMA]],Siema2025,5,FALSE)</f>
        <v>Rodovia</v>
      </c>
      <c r="P202" s="104" t="str">
        <f>VLOOKUP(Tabela2[[#This Row],[SIEMA]],Siema2025,21,FALSE)</f>
        <v/>
      </c>
      <c r="Q202" s="104" t="s">
        <v>7094</v>
      </c>
      <c r="R202" s="152" t="s">
        <v>8050</v>
      </c>
      <c r="S202" s="107" t="s">
        <v>8031</v>
      </c>
      <c r="T202" s="104">
        <v>13160</v>
      </c>
      <c r="U202" s="104" t="str">
        <f>VLOOKUP(Tabela2[[#This Row],[SIEMA]],Siema2025,12,FALSE)</f>
        <v>KG</v>
      </c>
      <c r="V202" s="104" t="s">
        <v>7472</v>
      </c>
      <c r="W202" s="104"/>
      <c r="X202" s="113" t="str">
        <f>IF(Tabela2[[#This Row],[Origem do acidente]] = "Plataforma", "PREENCHER","NA")</f>
        <v>NA</v>
      </c>
      <c r="Y202" s="109" t="str">
        <f>IF(W202="","", IF(W202="NC","", IF(W202="NE","", IF(W202="NA","",IFERROR(VLOOKUP(W202,Produtos!$A$1:$C$2319,2,FALSE),"Não Cadastrado")))))</f>
        <v/>
      </c>
      <c r="Z202" s="104"/>
      <c r="AA202" s="104"/>
      <c r="AB202" s="104" t="str">
        <f>IF(W202="","",IF(ISNUMBER(W202)=FALSE,"Não se aplica",IFERROR(VLOOKUP(W202,Produtos!$A$1:$C$2319,3,FALSE),"Não Cadastrado")))</f>
        <v/>
      </c>
      <c r="AC202" s="104"/>
      <c r="AD202" s="108" t="str">
        <f>IF(Tabela2[[#This Row],[Origem do acidente]] = "Plataforma", "PREENCHER","NA")</f>
        <v>NA</v>
      </c>
      <c r="AE202" s="107" t="str">
        <f>IF(AC202="","", IF(AC202="NC","", IF(AC202="NE","", IF(AC202="NA","",IFERROR(VLOOKUP(AC202,Produtos!$A$1:$C$2319,2,FALSE),"Não Cadastrado")))))</f>
        <v/>
      </c>
      <c r="AF202" s="104"/>
      <c r="AG202" s="104"/>
      <c r="AH202" s="104" t="str">
        <f>IF(AC202="","",IF(ISNUMBER(AC202)=FALSE,"Não se aplica",IFERROR(VLOOKUP(AC202,Produtos!$A$1:$C$2319,3,FALSE),"Não Cadastrado")))</f>
        <v/>
      </c>
      <c r="AI202" s="104"/>
      <c r="AJ202" s="104" t="str">
        <f>VLOOKUP(Tabela2[[#This Row],[SIEMA]],Siema2025,26,FALSE)</f>
        <v>RELATOS COLETATOS NO LOCAL DE QUE O CAMINHAO MB, EM TRAFEGO PISTA NORTE, VEIO PERDER O CONTROLE TOMBANDO SOBRE AS DUAS FAIXAS, PERMANECENDO ASSIM COMO POSIÇAO FINAL E OBSTRUÇAO DAS VIAS .</v>
      </c>
      <c r="AK202" s="107" t="s">
        <v>7311</v>
      </c>
      <c r="AL202" s="107" t="s">
        <v>7358</v>
      </c>
      <c r="AM202" s="107" t="s">
        <v>7180</v>
      </c>
      <c r="AN202" s="108" t="str">
        <f>VLOOKUP(Tabela2[[#This Row],[SIEMA]],Siema2025,51,FALSE)</f>
        <v/>
      </c>
      <c r="AO202" s="108" t="str">
        <f>VLOOKUP(Tabela2[[#This Row],[SIEMA]],Siema2025,53,FALSE)</f>
        <v/>
      </c>
      <c r="AP202" s="108" t="str">
        <f>VLOOKUP(Tabela2[[#This Row],[SIEMA]],Siema2025,55,FALSE)</f>
        <v/>
      </c>
      <c r="AQ202" s="108" t="str">
        <f>VLOOKUP(Tabela2[[#This Row],[SIEMA]],Siema2025,57,FALSE)</f>
        <v/>
      </c>
      <c r="AR202" s="108" t="str">
        <f>VLOOKUP(Tabela2[[#This Row],[SIEMA]],Siema2025,59,FALSE)</f>
        <v/>
      </c>
      <c r="AS202" s="108" t="str">
        <f>VLOOKUP(Tabela2[[#This Row],[SIEMA]],Siema2025,61,FALSE)</f>
        <v/>
      </c>
      <c r="AT202" s="108" t="str">
        <f>VLOOKUP(Tabela2[[#This Row],[SIEMA]],Siema2025,63,FALSE)</f>
        <v/>
      </c>
      <c r="AU202" s="108" t="str">
        <f>VLOOKUP(Tabela2[[#This Row],[SIEMA]],Siema2025,65,FALSE)</f>
        <v>X</v>
      </c>
      <c r="AV202" s="108" t="str">
        <f>VLOOKUP(Tabela2[[#This Row],[SIEMA]],Siema2025,67,FALSE)</f>
        <v/>
      </c>
      <c r="AW202" s="108" t="str">
        <f>VLOOKUP(Tabela2[[#This Row],[SIEMA]],Siema2025,69,FALSE)</f>
        <v/>
      </c>
      <c r="AX202" s="108" t="str">
        <f>VLOOKUP(Tabela2[[#This Row],[SIEMA]],Siema2025,71,FALSE)</f>
        <v/>
      </c>
      <c r="AY202" s="108" t="str">
        <f>VLOOKUP(Tabela2[[#This Row],[SIEMA]],Siema2025,73,FALSE)</f>
        <v/>
      </c>
      <c r="AZ202" s="108" t="str">
        <f>VLOOKUP(Tabela2[[#This Row],[SIEMA]],Siema2025,75,FALSE)</f>
        <v/>
      </c>
      <c r="BA202" s="108" t="str">
        <f>VLOOKUP(Tabela2[[#This Row],[SIEMA]],Siema2025,77,FALSE)</f>
        <v/>
      </c>
      <c r="BB202" s="108" t="str">
        <f>VLOOKUP(Tabela2[[#This Row],[SIEMA]],Siema2025,79,FALSE)</f>
        <v/>
      </c>
      <c r="BC202" s="108" t="str">
        <f>IF(Tabela2[[#This Row],[Outro(s) ]] = "X", "PREENCHER","NA")</f>
        <v>NA</v>
      </c>
      <c r="BD202" s="108" t="str">
        <f>VLOOKUP(Tabela2[[#This Row],[SIEMA]],Siema2025,82,FALSE)</f>
        <v/>
      </c>
      <c r="BE202" s="108" t="str">
        <f>VLOOKUP(Tabela2[[#This Row],[SIEMA]],Siema2025,81,FALSE)</f>
        <v/>
      </c>
      <c r="BF202" s="110" t="str">
        <f>VLOOKUP(Tabela2[[#This Row],[SIEMA]],Siema2025,28,FALSE)</f>
        <v>VALDENI ANTONIO ROSA</v>
      </c>
      <c r="BG202" s="110"/>
      <c r="BH202" s="111" t="str">
        <f>VLOOKUP(Tabela2[[#This Row],[SIEMA]],Siema2025,29,FALSE)</f>
        <v>12514867000144</v>
      </c>
      <c r="BI202" s="112" t="str">
        <f>VLOOKUP(Tabela2[[#This Row],[SIEMA]],Siema2025,107,FALSE)</f>
        <v>Não</v>
      </c>
      <c r="BJ202" s="107" t="s">
        <v>7099</v>
      </c>
      <c r="BK202" s="104" t="s">
        <v>2696</v>
      </c>
      <c r="BL202" s="140">
        <v>45743</v>
      </c>
      <c r="BM202" s="108">
        <f ca="1">IF(Tabela2[[#This Row],[Data de atendimento do Ibama (considerar o primeiro documento/ação)]]="",_xlfn.DAYS(TODAY(),J202),_xlfn.DAYS(Tabela2[[#This Row],[Data de atendimento do Ibama (considerar o primeiro documento/ação)]],J202))</f>
        <v>5</v>
      </c>
      <c r="BN202" s="108" t="str">
        <f>IF(Tabela2[[#This Row],[Atendido pelo Ibama ("Não" ou "Sim")]]="Não","Preencher", IF(Tabela2[[#This Row],[Atendido pelo Ibama ("Não" ou "Sim")]]="Sim","NA",""))</f>
        <v>NA</v>
      </c>
      <c r="BO202" s="114" t="s">
        <v>7138</v>
      </c>
      <c r="BP202" s="108" t="str">
        <f>IF(Tabela2[[#This Row],[Forma de atendimento (primeiro documento/ação)]]= "Outros (especificar)", "PREENCHER","NA")</f>
        <v>NA</v>
      </c>
      <c r="BQ202" s="106" t="s">
        <v>123</v>
      </c>
      <c r="BR202" s="108" t="s">
        <v>2696</v>
      </c>
      <c r="BS202" s="108" t="s">
        <v>2696</v>
      </c>
      <c r="BT202" s="108" t="s">
        <v>7101</v>
      </c>
      <c r="BU202" s="108" t="s">
        <v>2696</v>
      </c>
      <c r="BV202" s="108" t="s">
        <v>123</v>
      </c>
      <c r="BW202" s="108" t="s">
        <v>2696</v>
      </c>
      <c r="BX202" s="106" t="s">
        <v>7102</v>
      </c>
      <c r="BY202" s="140">
        <v>46182</v>
      </c>
      <c r="BZ202" s="104">
        <f>IF(Tabela2[[#This Row],[Data do documento de encerramento]]="NA","NA",IF(Tabela2[[#This Row],[Data do documento de encerramento]]="","Pendente de conclusão/ encerramento",_xlfn.DAYS(Tabela2[[#This Row],[Data do documento de encerramento]],J202)))</f>
        <v>444</v>
      </c>
      <c r="CA202" s="107" t="s">
        <v>7725</v>
      </c>
      <c r="CB202" s="107"/>
      <c r="CC202" s="130"/>
      <c r="CD202" s="107"/>
      <c r="CE202" s="107"/>
      <c r="CF202" s="107"/>
    </row>
    <row r="203" spans="1:84" ht="60.75">
      <c r="A203" s="184">
        <v>202532457604</v>
      </c>
      <c r="B203" s="118" t="s">
        <v>8051</v>
      </c>
      <c r="C203" s="108" t="s">
        <v>672</v>
      </c>
      <c r="D203" s="106" t="s">
        <v>637</v>
      </c>
      <c r="E203" s="106" t="s">
        <v>7948</v>
      </c>
      <c r="F203" s="106"/>
      <c r="G203" s="106" t="s">
        <v>7949</v>
      </c>
      <c r="H203" s="106" t="s">
        <v>7950</v>
      </c>
      <c r="I203" s="104" t="str">
        <f>VLOOKUP(Tabela2[[#This Row],[SIEMA]],Siema2025,19,FALSE)</f>
        <v>Santos</v>
      </c>
      <c r="J203" s="105">
        <f>VLOOKUP(Tabela2[[#This Row],[SIEMA]],Siema2025,2,FALSE)</f>
        <v>45738</v>
      </c>
      <c r="K203" s="105" t="str">
        <f>VLOOKUP(Tabela2[[#This Row],[SIEMA]],Siema2025,16,FALSE)</f>
        <v>Sábado</v>
      </c>
      <c r="L203" s="106" t="str">
        <f>IF(Tabela2[[#This Row],[Data]]="","Sem Informação",VLOOKUP(MONTH(Tabela2[[#This Row],[Data]]),'[1]Validação de dados'!$I$1:$J$13,2,0))</f>
        <v>Março</v>
      </c>
      <c r="M203" s="106">
        <f>YEAR(Tabela2[[#This Row],[Data]])</f>
        <v>2025</v>
      </c>
      <c r="N203" s="105" t="str">
        <f>VLOOKUP(Tabela2[[#This Row],[SIEMA]],Siema2025,17,FALSE)</f>
        <v>Vespertino</v>
      </c>
      <c r="O203" s="105" t="str">
        <f>VLOOKUP(Tabela2[[#This Row],[SIEMA]],Siema2025,5,FALSE)</f>
        <v>Plataforma</v>
      </c>
      <c r="P203" s="104" t="str">
        <f>VLOOKUP(Tabela2[[#This Row],[SIEMA]],Siema2025,21,FALSE)</f>
        <v/>
      </c>
      <c r="Q203" s="104">
        <v>1267</v>
      </c>
      <c r="R203" s="104" t="s">
        <v>2043</v>
      </c>
      <c r="S203" s="107" t="str">
        <f>IF(Q203="","", IF(Q203="NC","", IF(Q203="NE","", IF(Q203="NA","",IFERROR(VLOOKUP(Q203,Produtos!$A$1:$C$2319,2,FALSE),"Não Cadastrado")))))</f>
        <v>PETRÓLEO CRU</v>
      </c>
      <c r="T203" s="104">
        <v>5.0000000000000002E-5</v>
      </c>
      <c r="U203" s="104" t="s">
        <v>7111</v>
      </c>
      <c r="V203" s="104">
        <f>IF(Q203="","",IF(ISNUMBER(Q203)=FALSE,"Não se aplica",IFERROR(VLOOKUP(Q203,Produtos!$A$1:$C$2319,3,FALSE),"Não Cadastrado")))</f>
        <v>3</v>
      </c>
      <c r="W203" s="104" t="str">
        <f>VLOOKUP(Tabela2[[#This Row],[SIEMA]],Siema2025,10,FALSE)</f>
        <v/>
      </c>
      <c r="X203" s="113"/>
      <c r="Y203" s="109" t="str">
        <f>IF(W203="","", IF(W203="NC","", IF(W203="NE","", IF(W203="NA","",IFERROR(VLOOKUP(W203,Produtos!$A$1:$C$2319,2,FALSE),"Não Cadastrado")))))</f>
        <v/>
      </c>
      <c r="Z203" s="104" t="str">
        <f>VLOOKUP(Tabela2[[#This Row],[SIEMA]],Siema2025,11,FALSE)</f>
        <v xml:space="preserve"> </v>
      </c>
      <c r="AA203" s="104" t="str">
        <f>VLOOKUP(Tabela2[[#This Row],[SIEMA]],Siema2025,12,FALSE)</f>
        <v xml:space="preserve"> </v>
      </c>
      <c r="AB203" s="104" t="str">
        <f>IF(W203="","",IF(ISNUMBER(W203)=FALSE,"Não se aplica",IFERROR(VLOOKUP(W203,Produtos!$A$1:$C$2319,3,FALSE),"Não Cadastrado")))</f>
        <v/>
      </c>
      <c r="AC203" s="104"/>
      <c r="AD203" s="108"/>
      <c r="AE203" s="107" t="str">
        <f>IF(AC203="","", IF(AC203="NC","", IF(AC203="NE","", IF(AC203="NA","",IFERROR(VLOOKUP(AC203,Produtos!$A$1:$C$2319,2,FALSE),"Não Cadastrado")))))</f>
        <v/>
      </c>
      <c r="AF203" s="104"/>
      <c r="AG203" s="104"/>
      <c r="AH203" s="104" t="str">
        <f>IF(AC203="","",IF(ISNUMBER(AC203)=FALSE,"Não se aplica",IFERROR(VLOOKUP(AC203,Produtos!$A$1:$C$2319,3,FALSE),"Não Cadastrado")))</f>
        <v/>
      </c>
      <c r="AI203" s="104"/>
      <c r="AJ203" s="104" t="str">
        <f>VLOOKUP(Tabela2[[#This Row],[SIEMA]],Siema2025,26,FALSE)</f>
        <v>Carreamento de óleo do módulo durante acionamento de dilúvio.</v>
      </c>
      <c r="AK203" s="107" t="s">
        <v>7229</v>
      </c>
      <c r="AL203" s="107" t="s">
        <v>7285</v>
      </c>
      <c r="AM203" s="107" t="s">
        <v>7112</v>
      </c>
      <c r="AN203" s="108" t="str">
        <f>VLOOKUP(Tabela2[[#This Row],[SIEMA]],Siema2025,51,FALSE)</f>
        <v/>
      </c>
      <c r="AO203" s="108" t="str">
        <f>VLOOKUP(Tabela2[[#This Row],[SIEMA]],Siema2025,53,FALSE)</f>
        <v/>
      </c>
      <c r="AP203" s="108" t="str">
        <f>VLOOKUP(Tabela2[[#This Row],[SIEMA]],Siema2025,55,FALSE)</f>
        <v/>
      </c>
      <c r="AQ203" s="108" t="str">
        <f>VLOOKUP(Tabela2[[#This Row],[SIEMA]],Siema2025,57,FALSE)</f>
        <v/>
      </c>
      <c r="AR203" s="108" t="str">
        <f>VLOOKUP(Tabela2[[#This Row],[SIEMA]],Siema2025,59,FALSE)</f>
        <v/>
      </c>
      <c r="AS203" s="108" t="str">
        <f>VLOOKUP(Tabela2[[#This Row],[SIEMA]],Siema2025,61,FALSE)</f>
        <v>X</v>
      </c>
      <c r="AT203" s="108" t="str">
        <f>VLOOKUP(Tabela2[[#This Row],[SIEMA]],Siema2025,63,FALSE)</f>
        <v/>
      </c>
      <c r="AU203" s="108" t="str">
        <f>VLOOKUP(Tabela2[[#This Row],[SIEMA]],Siema2025,65,FALSE)</f>
        <v/>
      </c>
      <c r="AV203" s="108" t="str">
        <f>VLOOKUP(Tabela2[[#This Row],[SIEMA]],Siema2025,67,FALSE)</f>
        <v/>
      </c>
      <c r="AW203" s="108" t="str">
        <f>VLOOKUP(Tabela2[[#This Row],[SIEMA]],Siema2025,69,FALSE)</f>
        <v/>
      </c>
      <c r="AX203" s="108" t="str">
        <f>VLOOKUP(Tabela2[[#This Row],[SIEMA]],Siema2025,71,FALSE)</f>
        <v/>
      </c>
      <c r="AY203" s="108" t="str">
        <f>VLOOKUP(Tabela2[[#This Row],[SIEMA]],Siema2025,73,FALSE)</f>
        <v/>
      </c>
      <c r="AZ203" s="108" t="str">
        <f>VLOOKUP(Tabela2[[#This Row],[SIEMA]],Siema2025,75,FALSE)</f>
        <v/>
      </c>
      <c r="BA203" s="108" t="str">
        <f>VLOOKUP(Tabela2[[#This Row],[SIEMA]],Siema2025,77,FALSE)</f>
        <v/>
      </c>
      <c r="BB203" s="108" t="str">
        <f>VLOOKUP(Tabela2[[#This Row],[SIEMA]],Siema2025,79,FALSE)</f>
        <v/>
      </c>
      <c r="BC203" s="108" t="str">
        <f>IF(Tabela2[[#This Row],[Outro(s) ]] = "X", "PREENCHER","NA")</f>
        <v>NA</v>
      </c>
      <c r="BD203" s="108" t="str">
        <f>VLOOKUP(Tabela2[[#This Row],[SIEMA]],Siema2025,82,FALSE)</f>
        <v/>
      </c>
      <c r="BE203" s="108" t="str">
        <f>VLOOKUP(Tabela2[[#This Row],[SIEMA]],Siema2025,81,FALSE)</f>
        <v/>
      </c>
      <c r="BF203" s="110" t="str">
        <f>VLOOKUP(Tabela2[[#This Row],[SIEMA]],Siema2025,28,FALSE)</f>
        <v>Petróleo Brasileiro S.A. - PETROBRAS</v>
      </c>
      <c r="BG203" s="110"/>
      <c r="BH203" s="111" t="str">
        <f>VLOOKUP(Tabela2[[#This Row],[SIEMA]],Siema2025,29,FALSE)</f>
        <v>33000167089501</v>
      </c>
      <c r="BI203" s="112" t="str">
        <f>VLOOKUP(Tabela2[[#This Row],[SIEMA]],Siema2025,107,FALSE)</f>
        <v>Não</v>
      </c>
      <c r="BJ203" s="107" t="s">
        <v>7099</v>
      </c>
      <c r="BK203" s="104" t="s">
        <v>2696</v>
      </c>
      <c r="BL203" s="140">
        <v>45741</v>
      </c>
      <c r="BM203" s="108">
        <f ca="1">IF(Tabela2[[#This Row],[Data de atendimento do Ibama (considerar o primeiro documento/ação)]]="",_xlfn.DAYS(TODAY(),J203),_xlfn.DAYS(Tabela2[[#This Row],[Data de atendimento do Ibama (considerar o primeiro documento/ação)]],J203))</f>
        <v>3</v>
      </c>
      <c r="BN203" s="108" t="str">
        <f>IF(Tabela2[[#This Row],[Atendido pelo Ibama ("Não" ou "Sim")]]="Não","Preencher", IF(Tabela2[[#This Row],[Atendido pelo Ibama ("Não" ou "Sim")]]="Sim","NA",""))</f>
        <v>NA</v>
      </c>
      <c r="BO203" s="114" t="s">
        <v>7100</v>
      </c>
      <c r="BP203" s="108" t="str">
        <f>IF(Tabela2[[#This Row],[Forma de atendimento (primeiro documento/ação)]]= "Outros (especificar)", "PREENCHER","NA")</f>
        <v>NA</v>
      </c>
      <c r="BQ203" s="106" t="s">
        <v>123</v>
      </c>
      <c r="BR203" s="108" t="str">
        <f>IF(Tabela2[[#This Row],[Equipe do Ibama foi a campo? Houve sobrevoo do Poseidon?]] = "Sim", "PREENCHER","NA")</f>
        <v>NA</v>
      </c>
      <c r="BS203" s="108" t="str">
        <f>IF(Tabela2[[#This Row],[Se sim, foi emitida Ordem de Emergência? (informações vinculada à coluna CK)]] = "Sim", "PREENCHER","NA")</f>
        <v>NA</v>
      </c>
      <c r="BT203" s="108" t="s">
        <v>7101</v>
      </c>
      <c r="BU203" s="108" t="s">
        <v>2696</v>
      </c>
      <c r="BV203" s="108" t="s">
        <v>123</v>
      </c>
      <c r="BW203" s="108" t="s">
        <v>2696</v>
      </c>
      <c r="BX203" s="106" t="s">
        <v>7102</v>
      </c>
      <c r="BY203" s="140">
        <v>46114</v>
      </c>
      <c r="BZ203" s="104">
        <f>IF(Tabela2[[#This Row],[Data do documento de encerramento]]="NA","NA",IF(Tabela2[[#This Row],[Data do documento de encerramento]]="","Pendente de conclusão/ encerramento",_xlfn.DAYS(Tabela2[[#This Row],[Data do documento de encerramento]],J203)))</f>
        <v>376</v>
      </c>
      <c r="CA203" s="104" t="s">
        <v>8052</v>
      </c>
      <c r="CB203" s="107" t="s">
        <v>7491</v>
      </c>
      <c r="CC203" s="104" t="s">
        <v>7194</v>
      </c>
      <c r="CD203" s="107" t="s">
        <v>123</v>
      </c>
      <c r="CE203" s="107" t="s">
        <v>2696</v>
      </c>
      <c r="CF203" s="107" t="s">
        <v>7105</v>
      </c>
    </row>
    <row r="204" spans="1:84" ht="60.75">
      <c r="A204" s="169">
        <v>202532346834</v>
      </c>
      <c r="B204" s="170" t="s">
        <v>8053</v>
      </c>
      <c r="C204" s="108" t="str">
        <f>VLOOKUP(Tabela2[[#This Row],[SIEMA]],Siema2025,4,FALSE)</f>
        <v xml:space="preserve"> RN</v>
      </c>
      <c r="D204" s="106" t="s">
        <v>637</v>
      </c>
      <c r="E204" s="106" t="s">
        <v>8054</v>
      </c>
      <c r="F204" s="106"/>
      <c r="G204" s="106" t="s">
        <v>8055</v>
      </c>
      <c r="H204" s="106" t="s">
        <v>8056</v>
      </c>
      <c r="I204" s="104" t="str">
        <f>VLOOKUP(Tabela2[[#This Row],[SIEMA]],Siema2025,19,FALSE)</f>
        <v>Potiguar</v>
      </c>
      <c r="J204" s="105">
        <f>VLOOKUP(Tabela2[[#This Row],[SIEMA]],Siema2025,2,FALSE)</f>
        <v>45739</v>
      </c>
      <c r="K204" s="105" t="str">
        <f>VLOOKUP(Tabela2[[#This Row],[SIEMA]],Siema2025,16,FALSE)</f>
        <v>Domingo</v>
      </c>
      <c r="L204" s="106" t="str">
        <f>IF(Tabela2[[#This Row],[Data]]="","Sem Informação",VLOOKUP(MONTH(Tabela2[[#This Row],[Data]]),'[1]Validação de dados'!$I$1:$J$13,2,0))</f>
        <v>Março</v>
      </c>
      <c r="M204" s="104">
        <f>YEAR(Tabela2[[#This Row],[Data]])</f>
        <v>2025</v>
      </c>
      <c r="N204" s="105" t="str">
        <f>VLOOKUP(Tabela2[[#This Row],[SIEMA]],Siema2025,17,FALSE)</f>
        <v>Matutino</v>
      </c>
      <c r="O204" s="105" t="str">
        <f>VLOOKUP(Tabela2[[#This Row],[SIEMA]],Siema2025,5,FALSE)</f>
        <v>Plataforma</v>
      </c>
      <c r="P204" s="104" t="str">
        <f>VLOOKUP(Tabela2[[#This Row],[SIEMA]],Siema2025,21,FALSE)</f>
        <v>Foi observado escape de gás na tomada de impulso do manômetro do anular do poço UB-29 da Plataforma 3R-9, na região entre o manômetro e o queroteste. Para tentar sanar o vazamento foi sacado o PI do queroteste, entretanto o queroteste deu passagem e pela pressão não foi possível colocar uma válvula esfera de meia polegada em série com o queroteste. Inicialmente ocorreu a saída de gás e cerca de 30min e depois (8:20) ocorreu a saída do óleo. 8:40 o segundo queroteste foi instalado interrompendo o vazamento.</v>
      </c>
      <c r="Q204">
        <v>3082</v>
      </c>
      <c r="R204" s="104" t="str">
        <f>VLOOKUP(Tabela2[[#This Row],[SIEMA]],Siema2025,10,FALSE)</f>
        <v>água oleosa</v>
      </c>
      <c r="S204" t="s">
        <v>1714</v>
      </c>
      <c r="T204" s="104" t="str">
        <f>VLOOKUP(Tabela2[[#This Row],[SIEMA]],Siema2025,11,FALSE)</f>
        <v>3.312E 5</v>
      </c>
      <c r="U204" s="104" t="str">
        <f>VLOOKUP(Tabela2[[#This Row],[SIEMA]],Siema2025,12,FALSE)</f>
        <v>M3</v>
      </c>
      <c r="V204" s="104">
        <f>IF(Q204="","",IF(ISNUMBER(Q204)=FALSE,"Não se aplica",IFERROR(VLOOKUP(Q204,Produtos!$A$1:$C$2319,3,FALSE),"Não Cadastrado")))</f>
        <v>9</v>
      </c>
      <c r="W204" s="104"/>
      <c r="X204" s="113"/>
      <c r="Y204" s="109" t="str">
        <f>IF(W204="","", IF(W204="NC","", IF(W204="NE","", IF(W204="NA","",IFERROR(VLOOKUP(W204,Produtos!$A$1:$C$2319,2,FALSE),"Não Cadastrado")))))</f>
        <v/>
      </c>
      <c r="Z204" s="104"/>
      <c r="AA204" s="104"/>
      <c r="AB204" s="104" t="str">
        <f>IF(W204="","",IF(ISNUMBER(W204)=FALSE,"Não se aplica",IFERROR(VLOOKUP(W204,Produtos!$A$1:$C$2319,3,FALSE),"Não Cadastrado")))</f>
        <v/>
      </c>
      <c r="AC204" s="104"/>
      <c r="AD204" s="108"/>
      <c r="AE204" s="107" t="str">
        <f>IF(AC204="","", IF(AC204="NC","", IF(AC204="NE","", IF(AC204="NA","",IFERROR(VLOOKUP(AC204,Produtos!$A$1:$C$2319,2,FALSE),"Não Cadastrado")))))</f>
        <v/>
      </c>
      <c r="AF204" s="104"/>
      <c r="AG204" s="104"/>
      <c r="AH204" s="104" t="str">
        <f>IF(AC204="","",IF(ISNUMBER(AC204)=FALSE,"Não se aplica",IFERROR(VLOOKUP(AC204,Produtos!$A$1:$C$2319,3,FALSE),"Não Cadastrado")))</f>
        <v/>
      </c>
      <c r="AI204" s="104"/>
      <c r="AJ204" s="104" t="str">
        <f>VLOOKUP(Tabela2[[#This Row],[SIEMA]],Siema2025,26,FALSE)</f>
        <v>Falta de estanqueidade do queroteste.</v>
      </c>
      <c r="AK204" s="107" t="s">
        <v>7112</v>
      </c>
      <c r="AL204" s="107"/>
      <c r="AM204" s="107"/>
      <c r="AN204" s="108" t="str">
        <f>VLOOKUP(Tabela2[[#This Row],[SIEMA]],Siema2025,51,FALSE)</f>
        <v/>
      </c>
      <c r="AO204" s="108" t="str">
        <f>VLOOKUP(Tabela2[[#This Row],[SIEMA]],Siema2025,53,FALSE)</f>
        <v/>
      </c>
      <c r="AP204" s="108" t="str">
        <f>VLOOKUP(Tabela2[[#This Row],[SIEMA]],Siema2025,55,FALSE)</f>
        <v/>
      </c>
      <c r="AQ204" s="108" t="str">
        <f>VLOOKUP(Tabela2[[#This Row],[SIEMA]],Siema2025,57,FALSE)</f>
        <v/>
      </c>
      <c r="AR204" s="108" t="str">
        <f>VLOOKUP(Tabela2[[#This Row],[SIEMA]],Siema2025,59,FALSE)</f>
        <v/>
      </c>
      <c r="AS204" s="108" t="str">
        <f>VLOOKUP(Tabela2[[#This Row],[SIEMA]],Siema2025,61,FALSE)</f>
        <v>X</v>
      </c>
      <c r="AT204" s="108" t="str">
        <f>VLOOKUP(Tabela2[[#This Row],[SIEMA]],Siema2025,63,FALSE)</f>
        <v/>
      </c>
      <c r="AU204" s="108" t="str">
        <f>VLOOKUP(Tabela2[[#This Row],[SIEMA]],Siema2025,65,FALSE)</f>
        <v/>
      </c>
      <c r="AV204" s="108" t="str">
        <f>VLOOKUP(Tabela2[[#This Row],[SIEMA]],Siema2025,67,FALSE)</f>
        <v/>
      </c>
      <c r="AW204" s="108" t="str">
        <f>VLOOKUP(Tabela2[[#This Row],[SIEMA]],Siema2025,69,FALSE)</f>
        <v/>
      </c>
      <c r="AX204" s="108" t="str">
        <f>VLOOKUP(Tabela2[[#This Row],[SIEMA]],Siema2025,71,FALSE)</f>
        <v/>
      </c>
      <c r="AY204" s="108" t="str">
        <f>VLOOKUP(Tabela2[[#This Row],[SIEMA]],Siema2025,73,FALSE)</f>
        <v/>
      </c>
      <c r="AZ204" s="108" t="str">
        <f>VLOOKUP(Tabela2[[#This Row],[SIEMA]],Siema2025,75,FALSE)</f>
        <v/>
      </c>
      <c r="BA204" s="108" t="str">
        <f>VLOOKUP(Tabela2[[#This Row],[SIEMA]],Siema2025,77,FALSE)</f>
        <v/>
      </c>
      <c r="BB204" s="108" t="str">
        <f>VLOOKUP(Tabela2[[#This Row],[SIEMA]],Siema2025,79,FALSE)</f>
        <v/>
      </c>
      <c r="BC204" s="108" t="str">
        <f>IF(Tabela2[[#This Row],[Outro(s) ]] = "X", "PREENCHER","NA")</f>
        <v>NA</v>
      </c>
      <c r="BD204" s="108" t="str">
        <f>VLOOKUP(Tabela2[[#This Row],[SIEMA]],Siema2025,82,FALSE)</f>
        <v/>
      </c>
      <c r="BE204" s="108" t="str">
        <f>VLOOKUP(Tabela2[[#This Row],[SIEMA]],Siema2025,81,FALSE)</f>
        <v/>
      </c>
      <c r="BF204" s="110" t="str">
        <f>VLOOKUP(Tabela2[[#This Row],[SIEMA]],Siema2025,28,FALSE)</f>
        <v>Gloria Maria Matins</v>
      </c>
      <c r="BG204" s="110"/>
      <c r="BH204" s="111" t="str">
        <f>VLOOKUP(Tabela2[[#This Row],[SIEMA]],Siema2025,29,FALSE)</f>
        <v>44186763000144</v>
      </c>
      <c r="BI204" s="112" t="s">
        <v>2696</v>
      </c>
      <c r="BJ204" s="107" t="s">
        <v>7099</v>
      </c>
      <c r="BK204" s="104" t="s">
        <v>2696</v>
      </c>
      <c r="BL204" s="140">
        <v>45751</v>
      </c>
      <c r="BM204" s="108">
        <f ca="1">IF(Tabela2[[#This Row],[Data de atendimento do Ibama (considerar o primeiro documento/ação)]]="",_xlfn.DAYS(TODAY(),J204),_xlfn.DAYS(Tabela2[[#This Row],[Data de atendimento do Ibama (considerar o primeiro documento/ação)]],J204))</f>
        <v>12</v>
      </c>
      <c r="BN204" s="108" t="str">
        <f>IF(Tabela2[[#This Row],[Atendido pelo Ibama ("Não" ou "Sim")]]="Não","Preencher", IF(Tabela2[[#This Row],[Atendido pelo Ibama ("Não" ou "Sim")]]="Sim","NA",""))</f>
        <v>NA</v>
      </c>
      <c r="BO204" s="114" t="s">
        <v>7286</v>
      </c>
      <c r="BP204" s="108" t="str">
        <f>IF(Tabela2[[#This Row],[Forma de atendimento (primeiro documento/ação)]]= "Outros (especificar)", "PREENCHER","NA")</f>
        <v>NA</v>
      </c>
      <c r="BQ204" s="106" t="s">
        <v>123</v>
      </c>
      <c r="BR204" s="108" t="str">
        <f>IF(Tabela2[[#This Row],[Equipe do Ibama foi a campo? Houve sobrevoo do Poseidon?]] = "Sim", "PREENCHER","NA")</f>
        <v>NA</v>
      </c>
      <c r="BS204" s="108" t="str">
        <f>IF(Tabela2[[#This Row],[Se sim, foi emitida Ordem de Emergência? (informações vinculada à coluna CK)]] = "Sim", "PREENCHER","NA")</f>
        <v>NA</v>
      </c>
      <c r="BT204" s="108" t="s">
        <v>7126</v>
      </c>
      <c r="BU204" s="108" t="s">
        <v>123</v>
      </c>
      <c r="BV204" s="108" t="s">
        <v>123</v>
      </c>
      <c r="BW204" s="108" t="s">
        <v>2696</v>
      </c>
      <c r="BX204" s="106" t="s">
        <v>7102</v>
      </c>
      <c r="BY204" s="140">
        <v>46058</v>
      </c>
      <c r="BZ204" s="104">
        <f>IF(Tabela2[[#This Row],[Data do documento de encerramento]]="NA","NA",IF(Tabela2[[#This Row],[Data do documento de encerramento]]="","Pendente de conclusão/ encerramento",_xlfn.DAYS(Tabela2[[#This Row],[Data do documento de encerramento]],J204)))</f>
        <v>319</v>
      </c>
      <c r="CA204" s="107"/>
      <c r="CB204" s="107"/>
      <c r="CC204" s="104" t="s">
        <v>7194</v>
      </c>
      <c r="CD204" s="107" t="s">
        <v>123</v>
      </c>
      <c r="CE204" s="107" t="s">
        <v>2696</v>
      </c>
      <c r="CF204" s="107" t="s">
        <v>7141</v>
      </c>
    </row>
    <row r="205" spans="1:84" ht="30.75">
      <c r="A205" s="169">
        <v>202532636041</v>
      </c>
      <c r="B205" s="170" t="s">
        <v>8057</v>
      </c>
      <c r="C205" s="108" t="str">
        <f>VLOOKUP(Tabela2[[#This Row],[SIEMA]],Siema2025,4,FALSE)</f>
        <v xml:space="preserve"> RN</v>
      </c>
      <c r="D205" s="106" t="str">
        <f>VLOOKUP(Tabela2[[#This Row],[SIEMA]],Siema2025,3,FALSE)</f>
        <v xml:space="preserve">Alto do Rodrigues </v>
      </c>
      <c r="E205" s="106" t="str">
        <f>VLOOKUP(Tabela2[[#This Row],[SIEMA]],Siema2025,20,FALSE)</f>
        <v>Poço em Estreito 7-ET-53-RN.</v>
      </c>
      <c r="F205" s="106"/>
      <c r="G205" s="106" t="s">
        <v>8058</v>
      </c>
      <c r="H205" s="106" t="s">
        <v>8059</v>
      </c>
      <c r="I205" s="104" t="s">
        <v>931</v>
      </c>
      <c r="J205" s="105">
        <f>VLOOKUP(Tabela2[[#This Row],[SIEMA]],Siema2025,2,FALSE)</f>
        <v>45739</v>
      </c>
      <c r="K205" s="105" t="str">
        <f>VLOOKUP(Tabela2[[#This Row],[SIEMA]],Siema2025,16,FALSE)</f>
        <v>Domingo</v>
      </c>
      <c r="L205" s="106" t="str">
        <f>IF(Tabela2[[#This Row],[Data]]="","Sem Informação",VLOOKUP(MONTH(Tabela2[[#This Row],[Data]]),'[1]Validação de dados'!$I$1:$J$13,2,0))</f>
        <v>Março</v>
      </c>
      <c r="M205" s="104">
        <f>YEAR(Tabela2[[#This Row],[Data]])</f>
        <v>2025</v>
      </c>
      <c r="N205" s="105" t="str">
        <f>VLOOKUP(Tabela2[[#This Row],[SIEMA]],Siema2025,17,FALSE)</f>
        <v>Vespertino</v>
      </c>
      <c r="O205" s="105" t="s">
        <v>145</v>
      </c>
      <c r="P205" s="104" t="str">
        <f>VLOOKUP(Tabela2[[#This Row],[SIEMA]],Siema2025,21,FALSE)</f>
        <v>Poço Terrestre</v>
      </c>
      <c r="Q205" s="104">
        <v>1267</v>
      </c>
      <c r="R205" s="104" t="str">
        <f>VLOOKUP(Tabela2[[#This Row],[SIEMA]],Siema2025,10,FALSE)</f>
        <v>emulsão oleosa</v>
      </c>
      <c r="S205" s="107" t="str">
        <f>IF(Q205="","", IF(Q205="NC","", IF(Q205="NE","", IF(Q205="NA","",IFERROR(VLOOKUP(Q205,Produtos!$A$1:$C$2319,2,FALSE),"Não Cadastrado")))))</f>
        <v>PETRÓLEO CRU</v>
      </c>
      <c r="T205" s="104" t="s">
        <v>4612</v>
      </c>
      <c r="U205" s="104" t="str">
        <f>VLOOKUP(Tabela2[[#This Row],[SIEMA]],Siema2025,12,FALSE)</f>
        <v>M3</v>
      </c>
      <c r="V205" s="104">
        <f>IF(Q205="","",IF(ISNUMBER(Q205)=FALSE,"Não se aplica",IFERROR(VLOOKUP(Q205,Produtos!$A$1:$C$2319,3,FALSE),"Não Cadastrado")))</f>
        <v>3</v>
      </c>
      <c r="W205" s="104" t="str">
        <f>VLOOKUP(Tabela2[[#This Row],[SIEMA]],Siema2025,10,FALSE)</f>
        <v>emulsão oleosa</v>
      </c>
      <c r="X205" s="113" t="str">
        <f>IF(Tabela2[[#This Row],[Origem do acidente]] = "Plataforma", "PREENCHER","NA")</f>
        <v>NA</v>
      </c>
      <c r="Y205" s="109" t="str">
        <f>IF(W205="","", IF(W205="NC","", IF(W205="NE","", IF(W205="NA","",IFERROR(VLOOKUP(W205,Produtos!$A$1:$C$2319,2,FALSE),"Não Cadastrado")))))</f>
        <v>Não Cadastrado</v>
      </c>
      <c r="Z205" s="104" t="s">
        <v>8060</v>
      </c>
      <c r="AA205" s="104" t="str">
        <f>VLOOKUP(Tabela2[[#This Row],[SIEMA]],Siema2025,12,FALSE)</f>
        <v>M3</v>
      </c>
      <c r="AB205" s="104" t="str">
        <f>IF(W205="","",IF(ISNUMBER(W205)=FALSE,"Não se aplica",IFERROR(VLOOKUP(W205,Produtos!$A$1:$C$2319,3,FALSE),"Não Cadastrado")))</f>
        <v>Não se aplica</v>
      </c>
      <c r="AC205" s="104"/>
      <c r="AD205" s="108" t="str">
        <f>IF(Tabela2[[#This Row],[Origem do acidente]] = "Plataforma", "PREENCHER","NA")</f>
        <v>NA</v>
      </c>
      <c r="AE205" s="107" t="str">
        <f>IF(AC205="","", IF(AC205="NC","", IF(AC205="NE","", IF(AC205="NA","",IFERROR(VLOOKUP(AC205,Produtos!$A$1:$C$2319,2,FALSE),"Não Cadastrado")))))</f>
        <v/>
      </c>
      <c r="AF205" s="104"/>
      <c r="AG205" s="104"/>
      <c r="AH205" s="104" t="str">
        <f>IF(AC205="","",IF(ISNUMBER(AC205)=FALSE,"Não se aplica",IFERROR(VLOOKUP(AC205,Produtos!$A$1:$C$2319,3,FALSE),"Não Cadastrado")))</f>
        <v/>
      </c>
      <c r="AI205" s="104"/>
      <c r="AJ205" s="104" t="str">
        <f>VLOOKUP(Tabela2[[#This Row],[SIEMA]],Siema2025,26,FALSE)</f>
        <v>Quebra da Haste Polida.</v>
      </c>
      <c r="AK205" s="107"/>
      <c r="AL205" s="107"/>
      <c r="AM205" s="107"/>
      <c r="AN205" s="108" t="str">
        <f>VLOOKUP(Tabela2[[#This Row],[SIEMA]],Siema2025,51,FALSE)</f>
        <v/>
      </c>
      <c r="AO205" s="108" t="str">
        <f>VLOOKUP(Tabela2[[#This Row],[SIEMA]],Siema2025,53,FALSE)</f>
        <v/>
      </c>
      <c r="AP205" s="108" t="str">
        <f>VLOOKUP(Tabela2[[#This Row],[SIEMA]],Siema2025,55,FALSE)</f>
        <v/>
      </c>
      <c r="AQ205" s="108" t="str">
        <f>VLOOKUP(Tabela2[[#This Row],[SIEMA]],Siema2025,57,FALSE)</f>
        <v/>
      </c>
      <c r="AR205" s="108" t="str">
        <f>VLOOKUP(Tabela2[[#This Row],[SIEMA]],Siema2025,59,FALSE)</f>
        <v/>
      </c>
      <c r="AS205" s="108" t="str">
        <f>VLOOKUP(Tabela2[[#This Row],[SIEMA]],Siema2025,61,FALSE)</f>
        <v/>
      </c>
      <c r="AT205" s="108" t="str">
        <f>VLOOKUP(Tabela2[[#This Row],[SIEMA]],Siema2025,63,FALSE)</f>
        <v/>
      </c>
      <c r="AU205" s="108" t="str">
        <f>VLOOKUP(Tabela2[[#This Row],[SIEMA]],Siema2025,65,FALSE)</f>
        <v>X</v>
      </c>
      <c r="AV205" s="108" t="str">
        <f>VLOOKUP(Tabela2[[#This Row],[SIEMA]],Siema2025,67,FALSE)</f>
        <v/>
      </c>
      <c r="AW205" s="108" t="str">
        <f>VLOOKUP(Tabela2[[#This Row],[SIEMA]],Siema2025,69,FALSE)</f>
        <v/>
      </c>
      <c r="AX205" s="108" t="str">
        <f>VLOOKUP(Tabela2[[#This Row],[SIEMA]],Siema2025,71,FALSE)</f>
        <v/>
      </c>
      <c r="AY205" s="108" t="str">
        <f>VLOOKUP(Tabela2[[#This Row],[SIEMA]],Siema2025,73,FALSE)</f>
        <v/>
      </c>
      <c r="AZ205" s="108" t="str">
        <f>VLOOKUP(Tabela2[[#This Row],[SIEMA]],Siema2025,75,FALSE)</f>
        <v/>
      </c>
      <c r="BA205" s="108" t="str">
        <f>VLOOKUP(Tabela2[[#This Row],[SIEMA]],Siema2025,77,FALSE)</f>
        <v/>
      </c>
      <c r="BB205" s="108" t="str">
        <f>VLOOKUP(Tabela2[[#This Row],[SIEMA]],Siema2025,79,FALSE)</f>
        <v/>
      </c>
      <c r="BC205" s="108" t="str">
        <f>IF(Tabela2[[#This Row],[Outro(s) ]] = "X", "PREENCHER","NA")</f>
        <v>NA</v>
      </c>
      <c r="BD205" s="108" t="str">
        <f>VLOOKUP(Tabela2[[#This Row],[SIEMA]],Siema2025,82,FALSE)</f>
        <v/>
      </c>
      <c r="BE205" s="108" t="str">
        <f>VLOOKUP(Tabela2[[#This Row],[SIEMA]],Siema2025,81,FALSE)</f>
        <v/>
      </c>
      <c r="BF205" s="110" t="str">
        <f>VLOOKUP(Tabela2[[#This Row],[SIEMA]],Siema2025,28,FALSE)</f>
        <v>3R POTIGUAR S.A.</v>
      </c>
      <c r="BG205" s="110"/>
      <c r="BH205" s="111" t="str">
        <f>VLOOKUP(Tabela2[[#This Row],[SIEMA]],Siema2025,29,FALSE)</f>
        <v/>
      </c>
      <c r="BI205" s="112" t="str">
        <f>VLOOKUP(Tabela2[[#This Row],[SIEMA]],Siema2025,107,FALSE)</f>
        <v>Não</v>
      </c>
      <c r="BJ205" s="107" t="s">
        <v>7113</v>
      </c>
      <c r="BK205" s="104" t="s">
        <v>2696</v>
      </c>
      <c r="BL205" s="163">
        <v>45742</v>
      </c>
      <c r="BM205" s="108">
        <f ca="1">IF(Tabela2[[#This Row],[Data de atendimento do Ibama (considerar o primeiro documento/ação)]]="",_xlfn.DAYS(TODAY(),J205),_xlfn.DAYS(Tabela2[[#This Row],[Data de atendimento do Ibama (considerar o primeiro documento/ação)]],J205))</f>
        <v>3</v>
      </c>
      <c r="BN205" s="108" t="str">
        <f>IF(Tabela2[[#This Row],[Atendido pelo Ibama ("Não" ou "Sim")]]="Não","Preencher", IF(Tabela2[[#This Row],[Atendido pelo Ibama ("Não" ou "Sim")]]="Sim","NA",""))</f>
        <v>NA</v>
      </c>
      <c r="BO205" s="114" t="s">
        <v>7100</v>
      </c>
      <c r="BP205" s="108" t="str">
        <f>IF(Tabela2[[#This Row],[Forma de atendimento (primeiro documento/ação)]]= "Outros (especificar)", "PREENCHER","NA")</f>
        <v>NA</v>
      </c>
      <c r="BQ205" s="106" t="s">
        <v>123</v>
      </c>
      <c r="BR205" s="108" t="str">
        <f>IF(Tabela2[[#This Row],[Equipe do Ibama foi a campo? Houve sobrevoo do Poseidon?]] = "Sim", "PREENCHER","NA")</f>
        <v>NA</v>
      </c>
      <c r="BS205" s="108" t="str">
        <f>IF(Tabela2[[#This Row],[Se sim, foi emitida Ordem de Emergência? (informações vinculada à coluna CK)]] = "Sim", "PREENCHER","NA")</f>
        <v>NA</v>
      </c>
      <c r="BT205" s="108" t="str">
        <f>IF(Tabela2[[#This Row],[Foi elaborado Relatório de Vistoria pelo Ibama? (informações vinculada à coluna CK)]] = "Sim", "PREENCHER","NA")</f>
        <v>NA</v>
      </c>
      <c r="BU205" s="108" t="s">
        <v>2696</v>
      </c>
      <c r="BV205" s="108" t="s">
        <v>123</v>
      </c>
      <c r="BW205" s="108" t="s">
        <v>2696</v>
      </c>
      <c r="BX205" s="106" t="s">
        <v>7115</v>
      </c>
      <c r="BY205" s="140">
        <v>45757</v>
      </c>
      <c r="BZ205" s="104">
        <f>IF(Tabela2[[#This Row],[Data do documento de encerramento]]="NA","NA",IF(Tabela2[[#This Row],[Data do documento de encerramento]]="","Pendente de conclusão/ encerramento",_xlfn.DAYS(Tabela2[[#This Row],[Data do documento de encerramento]],J205)))</f>
        <v>18</v>
      </c>
      <c r="CA205" s="107"/>
      <c r="CB205" s="107"/>
      <c r="CC205" s="133"/>
      <c r="CD205" s="107"/>
      <c r="CE205" s="107"/>
      <c r="CF205" s="107"/>
    </row>
    <row r="206" spans="1:84" ht="30.75">
      <c r="A206" s="169">
        <v>202532582810</v>
      </c>
      <c r="B206" s="170" t="s">
        <v>8061</v>
      </c>
      <c r="C206" s="108" t="s">
        <v>7135</v>
      </c>
      <c r="D206" s="106" t="s">
        <v>637</v>
      </c>
      <c r="E206" s="28" t="s">
        <v>7663</v>
      </c>
      <c r="F206" s="106"/>
      <c r="G206" s="106" t="s">
        <v>8062</v>
      </c>
      <c r="H206" s="106" t="s">
        <v>8063</v>
      </c>
      <c r="I206" s="104" t="str">
        <f>VLOOKUP(Tabela2[[#This Row],[SIEMA]],Siema2025,19,FALSE)</f>
        <v>Campos</v>
      </c>
      <c r="J206" s="105">
        <f>VLOOKUP(Tabela2[[#This Row],[SIEMA]],Siema2025,2,FALSE)</f>
        <v>45740</v>
      </c>
      <c r="K206" s="105" t="str">
        <f>VLOOKUP(Tabela2[[#This Row],[SIEMA]],Siema2025,16,FALSE)</f>
        <v>Segunda</v>
      </c>
      <c r="L206" s="106" t="str">
        <f>IF(Tabela2[[#This Row],[Data]]="","Sem Informação",VLOOKUP(MONTH(Tabela2[[#This Row],[Data]]),'[1]Validação de dados'!$I$1:$J$13,2,0))</f>
        <v>Março</v>
      </c>
      <c r="M206" s="104">
        <f>YEAR(Tabela2[[#This Row],[Data]])</f>
        <v>2025</v>
      </c>
      <c r="N206" s="105" t="str">
        <f>VLOOKUP(Tabela2[[#This Row],[SIEMA]],Siema2025,17,FALSE)</f>
        <v>Noturno</v>
      </c>
      <c r="O206" s="105" t="s">
        <v>111</v>
      </c>
      <c r="P206" s="104" t="str">
        <f>VLOOKUP(Tabela2[[#This Row],[SIEMA]],Siema2025,21,FALSE)</f>
        <v/>
      </c>
      <c r="Q206" s="104">
        <v>1267</v>
      </c>
      <c r="R206" s="104" t="s">
        <v>2043</v>
      </c>
      <c r="S206" s="107" t="s">
        <v>2043</v>
      </c>
      <c r="T206" t="s">
        <v>2271</v>
      </c>
      <c r="U206" s="104" t="str">
        <f>VLOOKUP(Tabela2[[#This Row],[SIEMA]],Siema2025,12,FALSE)</f>
        <v xml:space="preserve"> </v>
      </c>
      <c r="V206" s="104">
        <f>IF(Q206="","",IF(ISNUMBER(Q206)=FALSE,"Não se aplica",IFERROR(VLOOKUP(Q206,Produtos!$A$1:$C$2319,3,FALSE),"Não Cadastrado")))</f>
        <v>3</v>
      </c>
      <c r="W206" s="104" t="str">
        <f>VLOOKUP(Tabela2[[#This Row],[SIEMA]],Siema2025,10,FALSE)</f>
        <v/>
      </c>
      <c r="X206" s="113" t="str">
        <f>IF(Tabela2[[#This Row],[Origem do acidente]] = "Plataforma", "PREENCHER","NA")</f>
        <v>PREENCHER</v>
      </c>
      <c r="Y206" s="109" t="str">
        <f>IF(W206="","", IF(W206="NC","", IF(W206="NE","", IF(W206="NA","",IFERROR(VLOOKUP(W206,Produtos!$A$1:$C$2319,2,FALSE),"Não Cadastrado")))))</f>
        <v/>
      </c>
      <c r="Z206" s="104" t="str">
        <f>VLOOKUP(Tabela2[[#This Row],[SIEMA]],Siema2025,11,FALSE)</f>
        <v xml:space="preserve"> </v>
      </c>
      <c r="AA206" s="104" t="str">
        <f>VLOOKUP(Tabela2[[#This Row],[SIEMA]],Siema2025,12,FALSE)</f>
        <v xml:space="preserve"> </v>
      </c>
      <c r="AB206" s="104" t="str">
        <f>IF(W206="","",IF(ISNUMBER(W206)=FALSE,"Não se aplica",IFERROR(VLOOKUP(W206,Produtos!$A$1:$C$2319,3,FALSE),"Não Cadastrado")))</f>
        <v/>
      </c>
      <c r="AC206" s="104"/>
      <c r="AD206" s="108" t="str">
        <f>IF(Tabela2[[#This Row],[Origem do acidente]] = "Plataforma", "PREENCHER","NA")</f>
        <v>PREENCHER</v>
      </c>
      <c r="AE206" s="107" t="str">
        <f>IF(AC206="","", IF(AC206="NC","", IF(AC206="NE","", IF(AC206="NA","",IFERROR(VLOOKUP(AC206,Produtos!$A$1:$C$2319,2,FALSE),"Não Cadastrado")))))</f>
        <v/>
      </c>
      <c r="AF206" s="104"/>
      <c r="AG206" s="104"/>
      <c r="AH206" s="104" t="str">
        <f>IF(AC206="","",IF(ISNUMBER(AC206)=FALSE,"Não se aplica",IFERROR(VLOOKUP(AC206,Produtos!$A$1:$C$2319,3,FALSE),"Não Cadastrado")))</f>
        <v/>
      </c>
      <c r="AI206" s="104"/>
      <c r="AJ206" s="104" t="str">
        <f>VLOOKUP(Tabela2[[#This Row],[SIEMA]],Siema2025,26,FALSE)</f>
        <v>Presença de óleo residual na extremidade da LPO (linha de produção de óleo) resultou em uma descarga de óleo para o mar após a abertura controlada do flange cego.</v>
      </c>
      <c r="AK206" s="107"/>
      <c r="AL206" s="107"/>
      <c r="AM206" s="107"/>
      <c r="AN206" s="108" t="str">
        <f>VLOOKUP(Tabela2[[#This Row],[SIEMA]],Siema2025,51,FALSE)</f>
        <v/>
      </c>
      <c r="AO206" s="108" t="str">
        <f>VLOOKUP(Tabela2[[#This Row],[SIEMA]],Siema2025,53,FALSE)</f>
        <v/>
      </c>
      <c r="AP206" s="108" t="str">
        <f>VLOOKUP(Tabela2[[#This Row],[SIEMA]],Siema2025,55,FALSE)</f>
        <v/>
      </c>
      <c r="AQ206" s="108" t="str">
        <f>VLOOKUP(Tabela2[[#This Row],[SIEMA]],Siema2025,57,FALSE)</f>
        <v/>
      </c>
      <c r="AR206" s="108" t="str">
        <f>VLOOKUP(Tabela2[[#This Row],[SIEMA]],Siema2025,59,FALSE)</f>
        <v/>
      </c>
      <c r="AS206" s="108" t="str">
        <f>VLOOKUP(Tabela2[[#This Row],[SIEMA]],Siema2025,61,FALSE)</f>
        <v>X</v>
      </c>
      <c r="AT206" s="108" t="str">
        <f>VLOOKUP(Tabela2[[#This Row],[SIEMA]],Siema2025,63,FALSE)</f>
        <v/>
      </c>
      <c r="AU206" s="108" t="str">
        <f>VLOOKUP(Tabela2[[#This Row],[SIEMA]],Siema2025,65,FALSE)</f>
        <v/>
      </c>
      <c r="AV206" s="108" t="str">
        <f>VLOOKUP(Tabela2[[#This Row],[SIEMA]],Siema2025,67,FALSE)</f>
        <v/>
      </c>
      <c r="AW206" s="108" t="str">
        <f>VLOOKUP(Tabela2[[#This Row],[SIEMA]],Siema2025,69,FALSE)</f>
        <v/>
      </c>
      <c r="AX206" s="108" t="str">
        <f>VLOOKUP(Tabela2[[#This Row],[SIEMA]],Siema2025,71,FALSE)</f>
        <v/>
      </c>
      <c r="AY206" s="108" t="str">
        <f>VLOOKUP(Tabela2[[#This Row],[SIEMA]],Siema2025,73,FALSE)</f>
        <v/>
      </c>
      <c r="AZ206" s="108" t="str">
        <f>VLOOKUP(Tabela2[[#This Row],[SIEMA]],Siema2025,75,FALSE)</f>
        <v/>
      </c>
      <c r="BA206" s="108" t="str">
        <f>VLOOKUP(Tabela2[[#This Row],[SIEMA]],Siema2025,77,FALSE)</f>
        <v/>
      </c>
      <c r="BB206" s="108" t="str">
        <f>VLOOKUP(Tabela2[[#This Row],[SIEMA]],Siema2025,79,FALSE)</f>
        <v/>
      </c>
      <c r="BC206" s="108" t="str">
        <f>IF(Tabela2[[#This Row],[Outro(s) ]] = "X", "PREENCHER","NA")</f>
        <v>NA</v>
      </c>
      <c r="BD206" s="108" t="str">
        <f>VLOOKUP(Tabela2[[#This Row],[SIEMA]],Siema2025,82,FALSE)</f>
        <v/>
      </c>
      <c r="BE206" s="108" t="str">
        <f>VLOOKUP(Tabela2[[#This Row],[SIEMA]],Siema2025,81,FALSE)</f>
        <v/>
      </c>
      <c r="BF206" s="110" t="str">
        <f>VLOOKUP(Tabela2[[#This Row],[SIEMA]],Siema2025,28,FALSE)</f>
        <v>PETROBRAS - PETROLEO BRASILEIRO S.A.</v>
      </c>
      <c r="BG206" s="110"/>
      <c r="BH206" s="111" t="str">
        <f>VLOOKUP(Tabela2[[#This Row],[SIEMA]],Siema2025,29,FALSE)</f>
        <v>33000167100750</v>
      </c>
      <c r="BI206" s="112" t="str">
        <f>VLOOKUP(Tabela2[[#This Row],[SIEMA]],Siema2025,107,FALSE)</f>
        <v>Não</v>
      </c>
      <c r="BJ206" s="107" t="s">
        <v>7099</v>
      </c>
      <c r="BK206" s="104" t="s">
        <v>2696</v>
      </c>
      <c r="BL206" s="140">
        <v>45754</v>
      </c>
      <c r="BM206" s="108">
        <f ca="1">IF(Tabela2[[#This Row],[Data de atendimento do Ibama (considerar o primeiro documento/ação)]]="",_xlfn.DAYS(TODAY(),J206),_xlfn.DAYS(Tabela2[[#This Row],[Data de atendimento do Ibama (considerar o primeiro documento/ação)]],J206))</f>
        <v>14</v>
      </c>
      <c r="BN206" s="108" t="str">
        <f>IF(Tabela2[[#This Row],[Atendido pelo Ibama ("Não" ou "Sim")]]="Não","Preencher", IF(Tabela2[[#This Row],[Atendido pelo Ibama ("Não" ou "Sim")]]="Sim","NA",""))</f>
        <v>NA</v>
      </c>
      <c r="BO206" s="114" t="s">
        <v>7138</v>
      </c>
      <c r="BP206" s="108" t="str">
        <f>IF(Tabela2[[#This Row],[Forma de atendimento (primeiro documento/ação)]]= "Outros (especificar)", "PREENCHER","NA")</f>
        <v>NA</v>
      </c>
      <c r="BQ206" s="106" t="s">
        <v>123</v>
      </c>
      <c r="BR206" s="108" t="str">
        <f>IF(Tabela2[[#This Row],[Equipe do Ibama foi a campo? Houve sobrevoo do Poseidon?]] = "Sim", "PREENCHER","NA")</f>
        <v>NA</v>
      </c>
      <c r="BS206" s="108" t="str">
        <f>IF(Tabela2[[#This Row],[Se sim, foi emitida Ordem de Emergência? (informações vinculada à coluna CK)]] = "Sim", "PREENCHER","NA")</f>
        <v>NA</v>
      </c>
      <c r="BT206" s="108" t="str">
        <f>IF(Tabela2[[#This Row],[Foi elaborado Relatório de Vistoria pelo Ibama? (informações vinculada à coluna CK)]] = "Sim", "PREENCHER","NA")</f>
        <v>NA</v>
      </c>
      <c r="BU206" s="108" t="s">
        <v>2696</v>
      </c>
      <c r="BV206" s="108" t="s">
        <v>123</v>
      </c>
      <c r="BW206" s="108" t="s">
        <v>2696</v>
      </c>
      <c r="BX206" s="106" t="s">
        <v>7102</v>
      </c>
      <c r="BY206" s="140">
        <v>46017</v>
      </c>
      <c r="BZ206" s="104">
        <f>IF(Tabela2[[#This Row],[Data do documento de encerramento]]="NA","NA",IF(Tabela2[[#This Row],[Data do documento de encerramento]]="","Pendente de conclusão/ encerramento",_xlfn.DAYS(Tabela2[[#This Row],[Data do documento de encerramento]],J206)))</f>
        <v>277</v>
      </c>
      <c r="CA206" s="115"/>
      <c r="CB206" s="107"/>
      <c r="CC206" s="107" t="s">
        <v>7324</v>
      </c>
      <c r="CD206" s="107" t="s">
        <v>123</v>
      </c>
      <c r="CE206" s="107" t="s">
        <v>123</v>
      </c>
      <c r="CF206" s="107" t="s">
        <v>7141</v>
      </c>
    </row>
    <row r="207" spans="1:84" ht="30.75">
      <c r="A207" s="169">
        <v>202532832411</v>
      </c>
      <c r="B207" s="170" t="s">
        <v>8064</v>
      </c>
      <c r="C207" s="108" t="str">
        <f>VLOOKUP(Tabela2[[#This Row],[SIEMA]],Siema2025,4,FALSE)</f>
        <v xml:space="preserve"> RN</v>
      </c>
      <c r="D207" s="106" t="str">
        <f>VLOOKUP(Tabela2[[#This Row],[SIEMA]],Siema2025,3,FALSE)</f>
        <v xml:space="preserve">Macau </v>
      </c>
      <c r="E207" s="106" t="str">
        <f>VLOOKUP(Tabela2[[#This Row],[SIEMA]],Siema2025,20,FALSE)</f>
        <v>Restinga de Diogo Lopes</v>
      </c>
      <c r="F207" s="106"/>
      <c r="G207" s="106" t="s">
        <v>8065</v>
      </c>
      <c r="H207" s="106" t="s">
        <v>8066</v>
      </c>
      <c r="I207" s="104" t="s">
        <v>931</v>
      </c>
      <c r="J207" s="105">
        <f>VLOOKUP(Tabela2[[#This Row],[SIEMA]],Siema2025,2,FALSE)</f>
        <v>45740</v>
      </c>
      <c r="K207" s="105" t="str">
        <f>VLOOKUP(Tabela2[[#This Row],[SIEMA]],Siema2025,16,FALSE)</f>
        <v>Segunda</v>
      </c>
      <c r="L207" s="106" t="str">
        <f>IF(Tabela2[[#This Row],[Data]]="","Sem Informação",VLOOKUP(MONTH(Tabela2[[#This Row],[Data]]),'[1]Validação de dados'!$I$1:$J$13,2,0))</f>
        <v>Março</v>
      </c>
      <c r="M207" s="106">
        <f>YEAR(Tabela2[[#This Row],[Data]])</f>
        <v>2025</v>
      </c>
      <c r="N207" s="105" t="str">
        <f>VLOOKUP(Tabela2[[#This Row],[SIEMA]],Siema2025,17,FALSE)</f>
        <v>Matutino</v>
      </c>
      <c r="O207" s="105" t="s">
        <v>3217</v>
      </c>
      <c r="P207" s="104" t="str">
        <f>VLOOKUP(Tabela2[[#This Row],[SIEMA]],Siema2025,21,FALSE)</f>
        <v>SIMBA - Identificador da ocorrência (IO): URN20250324o000002</v>
      </c>
      <c r="Q207" s="104" t="str">
        <f>VLOOKUP(Tabela2[[#This Row],[SIEMA]],Siema2025,7,FALSE)</f>
        <v/>
      </c>
      <c r="R207" s="104" t="str">
        <f>VLOOKUP(Tabela2[[#This Row],[SIEMA]],Siema2025,10,FALSE)</f>
        <v/>
      </c>
      <c r="S207" s="107" t="str">
        <f>IF(Q207="","", IF(Q207="NC","", IF(Q207="NE","", IF(Q207="NA","",IFERROR(VLOOKUP(Q207,Produtos!$A$1:$C$2319,2,FALSE),"Não Cadastrado")))))</f>
        <v/>
      </c>
      <c r="T207" s="104" t="str">
        <f>VLOOKUP(Tabela2[[#This Row],[SIEMA]],Siema2025,11,FALSE)</f>
        <v xml:space="preserve"> </v>
      </c>
      <c r="U207" s="104" t="str">
        <f>VLOOKUP(Tabela2[[#This Row],[SIEMA]],Siema2025,12,FALSE)</f>
        <v xml:space="preserve"> </v>
      </c>
      <c r="V207" s="104" t="str">
        <f>IF(Q207="","",IF(ISNUMBER(Q207)=FALSE,"Não se aplica",IFERROR(VLOOKUP(Q207,Produtos!$A$1:$C$2319,3,FALSE),"Não Cadastrado")))</f>
        <v/>
      </c>
      <c r="W207" s="104" t="str">
        <f>VLOOKUP(Tabela2[[#This Row],[SIEMA]],Siema2025,10,FALSE)</f>
        <v/>
      </c>
      <c r="X207" s="113" t="str">
        <f>IF(Tabela2[[#This Row],[Origem do acidente]] = "Plataforma", "PREENCHER","NA")</f>
        <v>NA</v>
      </c>
      <c r="Y207" s="109" t="str">
        <f>IF(W207="","", IF(W207="NC","", IF(W207="NE","", IF(W207="NA","",IFERROR(VLOOKUP(W207,Produtos!$A$1:$C$2319,2,FALSE),"Não Cadastrado")))))</f>
        <v/>
      </c>
      <c r="Z207" s="104" t="str">
        <f>VLOOKUP(Tabela2[[#This Row],[SIEMA]],Siema2025,11,FALSE)</f>
        <v xml:space="preserve"> </v>
      </c>
      <c r="AA207" s="104" t="str">
        <f>VLOOKUP(Tabela2[[#This Row],[SIEMA]],Siema2025,12,FALSE)</f>
        <v xml:space="preserve"> </v>
      </c>
      <c r="AB207" s="104" t="str">
        <f>IF(W207="","",IF(ISNUMBER(W207)=FALSE,"Não se aplica",IFERROR(VLOOKUP(W207,Produtos!$A$1:$C$2319,3,FALSE),"Não Cadastrado")))</f>
        <v/>
      </c>
      <c r="AC207" s="104"/>
      <c r="AD207" s="108" t="str">
        <f>IF(Tabela2[[#This Row],[Origem do acidente]] = "Plataforma", "PREENCHER","NA")</f>
        <v>NA</v>
      </c>
      <c r="AE207" s="107" t="str">
        <f>IF(AC207="","", IF(AC207="NC","", IF(AC207="NE","", IF(AC207="NA","",IFERROR(VLOOKUP(AC207,Produtos!$A$1:$C$2319,2,FALSE),"Não Cadastrado")))))</f>
        <v/>
      </c>
      <c r="AF207" s="104"/>
      <c r="AG207" s="104"/>
      <c r="AH207" s="104" t="str">
        <f>IF(AC207="","",IF(ISNUMBER(AC207)=FALSE,"Não se aplica",IFERROR(VLOOKUP(AC207,Produtos!$A$1:$C$2319,3,FALSE),"Não Cadastrado")))</f>
        <v/>
      </c>
      <c r="AI207" s="104"/>
      <c r="AJ207" s="104" t="str">
        <f>VLOOKUP(Tabela2[[#This Row],[SIEMA]],Siema2025,26,FALSE)</f>
        <v/>
      </c>
      <c r="AK207" s="107"/>
      <c r="AL207" s="107"/>
      <c r="AM207" s="107"/>
      <c r="AN207" s="108" t="str">
        <f>VLOOKUP(Tabela2[[#This Row],[SIEMA]],Siema2025,51,FALSE)</f>
        <v/>
      </c>
      <c r="AO207" s="108" t="str">
        <f>VLOOKUP(Tabela2[[#This Row],[SIEMA]],Siema2025,53,FALSE)</f>
        <v/>
      </c>
      <c r="AP207" s="108" t="str">
        <f>VLOOKUP(Tabela2[[#This Row],[SIEMA]],Siema2025,55,FALSE)</f>
        <v/>
      </c>
      <c r="AQ207" s="108" t="str">
        <f>VLOOKUP(Tabela2[[#This Row],[SIEMA]],Siema2025,57,FALSE)</f>
        <v/>
      </c>
      <c r="AR207" s="108" t="str">
        <f>VLOOKUP(Tabela2[[#This Row],[SIEMA]],Siema2025,59,FALSE)</f>
        <v/>
      </c>
      <c r="AS207" s="108" t="str">
        <f>VLOOKUP(Tabela2[[#This Row],[SIEMA]],Siema2025,61,FALSE)</f>
        <v/>
      </c>
      <c r="AT207" s="108" t="str">
        <f>VLOOKUP(Tabela2[[#This Row],[SIEMA]],Siema2025,63,FALSE)</f>
        <v>X</v>
      </c>
      <c r="AU207" s="108" t="str">
        <f>VLOOKUP(Tabela2[[#This Row],[SIEMA]],Siema2025,65,FALSE)</f>
        <v/>
      </c>
      <c r="AV207" s="108" t="str">
        <f>VLOOKUP(Tabela2[[#This Row],[SIEMA]],Siema2025,67,FALSE)</f>
        <v/>
      </c>
      <c r="AW207" s="108" t="str">
        <f>VLOOKUP(Tabela2[[#This Row],[SIEMA]],Siema2025,69,FALSE)</f>
        <v/>
      </c>
      <c r="AX207" s="108" t="str">
        <f>VLOOKUP(Tabela2[[#This Row],[SIEMA]],Siema2025,71,FALSE)</f>
        <v/>
      </c>
      <c r="AY207" s="108" t="str">
        <f>VLOOKUP(Tabela2[[#This Row],[SIEMA]],Siema2025,73,FALSE)</f>
        <v/>
      </c>
      <c r="AZ207" s="108" t="str">
        <f>VLOOKUP(Tabela2[[#This Row],[SIEMA]],Siema2025,75,FALSE)</f>
        <v/>
      </c>
      <c r="BA207" s="108" t="str">
        <f>VLOOKUP(Tabela2[[#This Row],[SIEMA]],Siema2025,77,FALSE)</f>
        <v/>
      </c>
      <c r="BB207" s="108" t="str">
        <f>VLOOKUP(Tabela2[[#This Row],[SIEMA]],Siema2025,79,FALSE)</f>
        <v/>
      </c>
      <c r="BC207" s="108" t="str">
        <f>IF(Tabela2[[#This Row],[Outro(s) ]] = "X", "PREENCHER","NA")</f>
        <v>NA</v>
      </c>
      <c r="BD207" s="108" t="str">
        <f>VLOOKUP(Tabela2[[#This Row],[SIEMA]],Siema2025,82,FALSE)</f>
        <v/>
      </c>
      <c r="BE207" s="108" t="str">
        <f>VLOOKUP(Tabela2[[#This Row],[SIEMA]],Siema2025,81,FALSE)</f>
        <v/>
      </c>
      <c r="BF207" s="110" t="str">
        <f>VLOOKUP(Tabela2[[#This Row],[SIEMA]],Siema2025,28,FALSE)</f>
        <v/>
      </c>
      <c r="BG207" s="110"/>
      <c r="BH207" s="111" t="str">
        <f>VLOOKUP(Tabela2[[#This Row],[SIEMA]],Siema2025,29,FALSE)</f>
        <v/>
      </c>
      <c r="BI207" s="112" t="str">
        <f>VLOOKUP(Tabela2[[#This Row],[SIEMA]],Siema2025,107,FALSE)</f>
        <v>Não</v>
      </c>
      <c r="BJ207" s="107" t="s">
        <v>6834</v>
      </c>
      <c r="BK207" s="104" t="s">
        <v>2696</v>
      </c>
      <c r="BL207" s="165">
        <v>45740</v>
      </c>
      <c r="BM207" s="108">
        <f ca="1">IF(Tabela2[[#This Row],[Data de atendimento do Ibama (considerar o primeiro documento/ação)]]="",_xlfn.DAYS(TODAY(),J207),_xlfn.DAYS(Tabela2[[#This Row],[Data de atendimento do Ibama (considerar o primeiro documento/ação)]],J207))</f>
        <v>0</v>
      </c>
      <c r="BN207" s="108" t="str">
        <f>IF(Tabela2[[#This Row],[Atendido pelo Ibama ("Não" ou "Sim")]]="Não","Preencher", IF(Tabela2[[#This Row],[Atendido pelo Ibama ("Não" ou "Sim")]]="Sim","NA",""))</f>
        <v>NA</v>
      </c>
      <c r="BO207" s="114" t="s">
        <v>7124</v>
      </c>
      <c r="BP207" s="108" t="s">
        <v>7125</v>
      </c>
      <c r="BQ207" s="106" t="s">
        <v>123</v>
      </c>
      <c r="BR207" s="108" t="str">
        <f>IF(Tabela2[[#This Row],[Equipe do Ibama foi a campo? Houve sobrevoo do Poseidon?]] = "Sim", "PREENCHER","NA")</f>
        <v>NA</v>
      </c>
      <c r="BS207" s="108" t="str">
        <f>IF(Tabela2[[#This Row],[Se sim, foi emitida Ordem de Emergência? (informações vinculada à coluna CK)]] = "Sim", "PREENCHER","NA")</f>
        <v>NA</v>
      </c>
      <c r="BT207" s="108" t="str">
        <f>IF(Tabela2[[#This Row],[Foi elaborado Relatório de Vistoria pelo Ibama? (informações vinculada à coluna CK)]] = "Sim", "PREENCHER","NA")</f>
        <v>NA</v>
      </c>
      <c r="BU207" s="108" t="s">
        <v>2696</v>
      </c>
      <c r="BV207" s="108" t="str">
        <f>IF(Tabela2[[#This Row],[Houve avaliação das informações pós-acidente solicitadas/enviadas?]] = "Sim", "PREENCHER","NA")</f>
        <v>PREENCHER</v>
      </c>
      <c r="BW207" s="108" t="s">
        <v>2696</v>
      </c>
      <c r="BX207" s="106" t="s">
        <v>7115</v>
      </c>
      <c r="BY207" s="140">
        <v>45915</v>
      </c>
      <c r="BZ207" s="104">
        <f>IF(Tabela2[[#This Row],[Data do documento de encerramento]]="NA","NA",IF(Tabela2[[#This Row],[Data do documento de encerramento]]="","Pendente de conclusão/ encerramento",_xlfn.DAYS(Tabela2[[#This Row],[Data do documento de encerramento]],J207)))</f>
        <v>175</v>
      </c>
      <c r="CA207" s="107"/>
      <c r="CB207" s="107"/>
      <c r="CC207" s="130"/>
      <c r="CD207" s="107"/>
      <c r="CE207" s="107"/>
      <c r="CF207" s="107"/>
    </row>
    <row r="208" spans="1:84">
      <c r="A208" s="169">
        <v>202532572020</v>
      </c>
      <c r="B208" s="170" t="s">
        <v>8067</v>
      </c>
      <c r="C208" s="108" t="str">
        <f>VLOOKUP(Tabela2[[#This Row],[SIEMA]],Siema2025,4,FALSE)</f>
        <v xml:space="preserve"> MG</v>
      </c>
      <c r="D208" s="106" t="str">
        <f>VLOOKUP(Tabela2[[#This Row],[SIEMA]],Siema2025,3,FALSE)</f>
        <v xml:space="preserve">Contagem </v>
      </c>
      <c r="E208" s="106" t="str">
        <f>VLOOKUP(Tabela2[[#This Row],[SIEMA]],Siema2025,20,FALSE)</f>
        <v>Praça Louis Ensch, 160 - Cidade Industrial, Contagem - MG, 32210-050</v>
      </c>
      <c r="F208" s="106"/>
      <c r="G208" t="s">
        <v>8068</v>
      </c>
      <c r="H208" t="s">
        <v>8069</v>
      </c>
      <c r="I208" s="104" t="s">
        <v>7120</v>
      </c>
      <c r="J208" s="105">
        <f>VLOOKUP(Tabela2[[#This Row],[SIEMA]],Siema2025,2,FALSE)</f>
        <v>45741</v>
      </c>
      <c r="K208" s="105" t="str">
        <f>VLOOKUP(Tabela2[[#This Row],[SIEMA]],Siema2025,16,FALSE)</f>
        <v>Terça</v>
      </c>
      <c r="L208" s="106" t="str">
        <f>IF(Tabela2[[#This Row],[Data]]="","Sem Informação",VLOOKUP(MONTH(Tabela2[[#This Row],[Data]]),'[1]Validação de dados'!$I$1:$J$13,2,0))</f>
        <v>Março</v>
      </c>
      <c r="M208" s="104">
        <f>YEAR(Tabela2[[#This Row],[Data]])</f>
        <v>2025</v>
      </c>
      <c r="N208" s="105" t="str">
        <f>VLOOKUP(Tabela2[[#This Row],[SIEMA]],Siema2025,17,FALSE)</f>
        <v>Noturno</v>
      </c>
      <c r="O208" s="105" t="s">
        <v>286</v>
      </c>
      <c r="P208" s="104" t="str">
        <f>VLOOKUP(Tabela2[[#This Row],[SIEMA]],Siema2025,21,FALSE)</f>
        <v>Proximo à Vilma Alimentos em Contagem/MG</v>
      </c>
      <c r="Q208" s="104">
        <v>1203</v>
      </c>
      <c r="R208" s="104" t="str">
        <f>VLOOKUP(Tabela2[[#This Row],[SIEMA]],Siema2025,10,FALSE)</f>
        <v/>
      </c>
      <c r="S208" s="107" t="str">
        <f>IF(Q208="","", IF(Q208="NC","", IF(Q208="NE","", IF(Q208="NA","",IFERROR(VLOOKUP(Q208,Produtos!$A$1:$C$2319,2,FALSE),"Não Cadastrado")))))</f>
        <v>COMBUSTÍVEL PARA MOTORES  ou GASOLINA ou GASOLINA DE AVIAÇÃO (GAV-100LL ou AVGAS-100LL)</v>
      </c>
      <c r="T208" s="104">
        <v>1000</v>
      </c>
      <c r="U208" s="104" t="s">
        <v>648</v>
      </c>
      <c r="V208" s="104">
        <f>IF(Q208="","",IF(ISNUMBER(Q208)=FALSE,"Não se aplica",IFERROR(VLOOKUP(Q208,Produtos!$A$1:$C$2319,3,FALSE),"Não Cadastrado")))</f>
        <v>3</v>
      </c>
      <c r="W208" s="104" t="str">
        <f>VLOOKUP(Tabela2[[#This Row],[SIEMA]],Siema2025,10,FALSE)</f>
        <v/>
      </c>
      <c r="X208" s="113" t="str">
        <f>IF(Tabela2[[#This Row],[Origem do acidente]] = "Plataforma", "PREENCHER","NA")</f>
        <v>NA</v>
      </c>
      <c r="Y208" s="109" t="str">
        <f>IF(W208="","", IF(W208="NC","", IF(W208="NE","", IF(W208="NA","",IFERROR(VLOOKUP(W208,Produtos!$A$1:$C$2319,2,FALSE),"Não Cadastrado")))))</f>
        <v/>
      </c>
      <c r="Z208" s="104" t="str">
        <f>VLOOKUP(Tabela2[[#This Row],[SIEMA]],Siema2025,11,FALSE)</f>
        <v xml:space="preserve"> </v>
      </c>
      <c r="AA208" s="104" t="str">
        <f>VLOOKUP(Tabela2[[#This Row],[SIEMA]],Siema2025,12,FALSE)</f>
        <v xml:space="preserve"> </v>
      </c>
      <c r="AB208" s="104" t="str">
        <f>IF(W208="","",IF(ISNUMBER(W208)=FALSE,"Não se aplica",IFERROR(VLOOKUP(W208,Produtos!$A$1:$C$2319,3,FALSE),"Não Cadastrado")))</f>
        <v/>
      </c>
      <c r="AC208" s="104"/>
      <c r="AD208" s="108" t="str">
        <f>IF(Tabela2[[#This Row],[Origem do acidente]] = "Plataforma", "PREENCHER","NA")</f>
        <v>NA</v>
      </c>
      <c r="AE208" s="107" t="str">
        <f>IF(AC208="","", IF(AC208="NC","", IF(AC208="NE","", IF(AC208="NA","",IFERROR(VLOOKUP(AC208,Produtos!$A$1:$C$2319,2,FALSE),"Não Cadastrado")))))</f>
        <v/>
      </c>
      <c r="AF208" s="104"/>
      <c r="AG208" s="104"/>
      <c r="AH208" s="104" t="str">
        <f>IF(AC208="","",IF(ISNUMBER(AC208)=FALSE,"Não se aplica",IFERROR(VLOOKUP(AC208,Produtos!$A$1:$C$2319,3,FALSE),"Não Cadastrado")))</f>
        <v/>
      </c>
      <c r="AI208" s="104"/>
      <c r="AJ208" s="104" t="str">
        <f>VLOOKUP(Tabela2[[#This Row],[SIEMA]],Siema2025,26,FALSE)</f>
        <v>Veículo Transpedrosa trafegava para descarga em cliente, quando foi atingido por um veículo terceiro ocasionando a quebra da válvula de descarga, gerando um vazamento de Gasolina na via.</v>
      </c>
      <c r="AK208" s="107" t="s">
        <v>7381</v>
      </c>
      <c r="AL208" s="107"/>
      <c r="AM208" s="107"/>
      <c r="AN208" s="108" t="str">
        <f>VLOOKUP(Tabela2[[#This Row],[SIEMA]],Siema2025,51,FALSE)</f>
        <v/>
      </c>
      <c r="AO208" s="108" t="str">
        <f>VLOOKUP(Tabela2[[#This Row],[SIEMA]],Siema2025,53,FALSE)</f>
        <v/>
      </c>
      <c r="AP208" s="108" t="str">
        <f>VLOOKUP(Tabela2[[#This Row],[SIEMA]],Siema2025,55,FALSE)</f>
        <v/>
      </c>
      <c r="AQ208" s="108" t="str">
        <f>VLOOKUP(Tabela2[[#This Row],[SIEMA]],Siema2025,57,FALSE)</f>
        <v/>
      </c>
      <c r="AR208" s="108" t="str">
        <f>VLOOKUP(Tabela2[[#This Row],[SIEMA]],Siema2025,59,FALSE)</f>
        <v/>
      </c>
      <c r="AS208" s="108" t="str">
        <f>VLOOKUP(Tabela2[[#This Row],[SIEMA]],Siema2025,61,FALSE)</f>
        <v/>
      </c>
      <c r="AT208" s="108" t="str">
        <f>VLOOKUP(Tabela2[[#This Row],[SIEMA]],Siema2025,63,FALSE)</f>
        <v/>
      </c>
      <c r="AU208" s="108" t="s">
        <v>7181</v>
      </c>
      <c r="AV208" s="108" t="str">
        <f>VLOOKUP(Tabela2[[#This Row],[SIEMA]],Siema2025,67,FALSE)</f>
        <v/>
      </c>
      <c r="AW208" s="108" t="str">
        <f>VLOOKUP(Tabela2[[#This Row],[SIEMA]],Siema2025,69,FALSE)</f>
        <v/>
      </c>
      <c r="AX208" s="108" t="str">
        <f>VLOOKUP(Tabela2[[#This Row],[SIEMA]],Siema2025,71,FALSE)</f>
        <v/>
      </c>
      <c r="AY208" s="108" t="str">
        <f>VLOOKUP(Tabela2[[#This Row],[SIEMA]],Siema2025,73,FALSE)</f>
        <v/>
      </c>
      <c r="AZ208" s="108" t="str">
        <f>VLOOKUP(Tabela2[[#This Row],[SIEMA]],Siema2025,75,FALSE)</f>
        <v/>
      </c>
      <c r="BA208" s="108" t="str">
        <f>VLOOKUP(Tabela2[[#This Row],[SIEMA]],Siema2025,77,FALSE)</f>
        <v/>
      </c>
      <c r="BB208" s="108"/>
      <c r="BC208" s="108" t="str">
        <f>IF(Tabela2[[#This Row],[Outro(s) ]] = "X", "PREENCHER","NA")</f>
        <v>NA</v>
      </c>
      <c r="BD208" s="108" t="str">
        <f>VLOOKUP(Tabela2[[#This Row],[SIEMA]],Siema2025,82,FALSE)</f>
        <v/>
      </c>
      <c r="BE208" s="108" t="str">
        <f>VLOOKUP(Tabela2[[#This Row],[SIEMA]],Siema2025,81,FALSE)</f>
        <v/>
      </c>
      <c r="BF208" s="110" t="str">
        <f>VLOOKUP(Tabela2[[#This Row],[SIEMA]],Siema2025,28,FALSE)</f>
        <v>Transpedrosa SA</v>
      </c>
      <c r="BG208" s="110"/>
      <c r="BH208" s="111" t="str">
        <f>VLOOKUP(Tabela2[[#This Row],[SIEMA]],Siema2025,29,FALSE)</f>
        <v>21849120000219</v>
      </c>
      <c r="BI208" s="112" t="s">
        <v>7062</v>
      </c>
      <c r="BJ208" s="107" t="s">
        <v>7113</v>
      </c>
      <c r="BK208" s="104" t="s">
        <v>2696</v>
      </c>
      <c r="BL208" s="140">
        <v>45742</v>
      </c>
      <c r="BM208" s="108">
        <f ca="1">IF(Tabela2[[#This Row],[Data de atendimento do Ibama (considerar o primeiro documento/ação)]]="",_xlfn.DAYS(TODAY(),J208),_xlfn.DAYS(Tabela2[[#This Row],[Data de atendimento do Ibama (considerar o primeiro documento/ação)]],J208))</f>
        <v>1</v>
      </c>
      <c r="BN208" s="108" t="str">
        <f>IF(Tabela2[[#This Row],[Atendido pelo Ibama ("Não" ou "Sim")]]="Não","Preencher", IF(Tabela2[[#This Row],[Atendido pelo Ibama ("Não" ou "Sim")]]="Sim","NA",""))</f>
        <v>NA</v>
      </c>
      <c r="BO208" s="114" t="s">
        <v>7100</v>
      </c>
      <c r="BP208" s="108" t="str">
        <f>IF(Tabela2[[#This Row],[Forma de atendimento (primeiro documento/ação)]]= "Outros (especificar)", "PREENCHER","NA")</f>
        <v>NA</v>
      </c>
      <c r="BQ208" s="106" t="s">
        <v>123</v>
      </c>
      <c r="BR208" s="108" t="str">
        <f>IF(Tabela2[[#This Row],[Equipe do Ibama foi a campo? Houve sobrevoo do Poseidon?]] = "Sim", "PREENCHER","NA")</f>
        <v>NA</v>
      </c>
      <c r="BS208" s="108" t="str">
        <f>IF(Tabela2[[#This Row],[Se sim, foi emitida Ordem de Emergência? (informações vinculada à coluna CK)]] = "Sim", "PREENCHER","NA")</f>
        <v>NA</v>
      </c>
      <c r="BT208" s="108" t="s">
        <v>7126</v>
      </c>
      <c r="BU208" s="108" t="s">
        <v>2696</v>
      </c>
      <c r="BV208" s="108" t="s">
        <v>123</v>
      </c>
      <c r="BW208" s="108" t="s">
        <v>2696</v>
      </c>
      <c r="BX208" s="106" t="s">
        <v>7102</v>
      </c>
      <c r="BY208" s="140">
        <v>45777</v>
      </c>
      <c r="BZ208" s="104">
        <f>IF(Tabela2[[#This Row],[Data do documento de encerramento]]="NA","NA",IF(Tabela2[[#This Row],[Data do documento de encerramento]]="","Pendente de conclusão/ encerramento",_xlfn.DAYS(Tabela2[[#This Row],[Data do documento de encerramento]],J208)))</f>
        <v>36</v>
      </c>
      <c r="CA208" s="107" t="s">
        <v>8070</v>
      </c>
      <c r="CB208" s="107"/>
      <c r="CC208" s="129"/>
      <c r="CD208" s="107"/>
      <c r="CE208" s="107"/>
      <c r="CF208" s="107"/>
    </row>
    <row r="209" spans="1:84" ht="121.5">
      <c r="A209" s="169">
        <v>202532575624</v>
      </c>
      <c r="B209" s="118" t="s">
        <v>8071</v>
      </c>
      <c r="C209" s="108" t="s">
        <v>7135</v>
      </c>
      <c r="D209" s="106" t="str">
        <f>VLOOKUP(Tabela2[[#This Row],[SIEMA]],Siema2025,3,FALSE)</f>
        <v xml:space="preserve">São João da Barra </v>
      </c>
      <c r="E209" s="106" t="s">
        <v>6240</v>
      </c>
      <c r="F209" t="s">
        <v>2302</v>
      </c>
      <c r="G209" t="s">
        <v>8072</v>
      </c>
      <c r="H209" t="s">
        <v>8073</v>
      </c>
      <c r="I209" s="104" t="s">
        <v>7120</v>
      </c>
      <c r="J209" s="105">
        <f>VLOOKUP(Tabela2[[#This Row],[SIEMA]],Siema2025,2,FALSE)</f>
        <v>45741</v>
      </c>
      <c r="K209" s="105" t="str">
        <f>VLOOKUP(Tabela2[[#This Row],[SIEMA]],Siema2025,16,FALSE)</f>
        <v>Terça</v>
      </c>
      <c r="L209" s="106" t="str">
        <f>IF(Tabela2[[#This Row],[Data]]="","Sem Informação",VLOOKUP(MONTH(Tabela2[[#This Row],[Data]]),'[1]Validação de dados'!$I$1:$J$13,2,0))</f>
        <v>Março</v>
      </c>
      <c r="M209" s="104">
        <f>YEAR(Tabela2[[#This Row],[Data]])</f>
        <v>2025</v>
      </c>
      <c r="N209" s="105" t="str">
        <f>VLOOKUP(Tabela2[[#This Row],[SIEMA]],Siema2025,17,FALSE)</f>
        <v>Matutino</v>
      </c>
      <c r="O209" s="105" t="s">
        <v>320</v>
      </c>
      <c r="P209" s="104" t="str">
        <f>VLOOKUP(Tabela2[[#This Row],[SIEMA]],Siema2025,21,FALSE)</f>
        <v>Embarcação atracada no Porto do Açu, Slip#3.</v>
      </c>
      <c r="Q209" s="104">
        <v>1202</v>
      </c>
      <c r="R209" s="104" t="str">
        <f>VLOOKUP(Tabela2[[#This Row],[SIEMA]],Siema2025,10,FALSE)</f>
        <v/>
      </c>
      <c r="S209" s="107" t="str">
        <f>IF(Q209="","", IF(Q209="NC","", IF(Q209="NE","", IF(Q209="NA","",IFERROR(VLOOKUP(Q209,Produtos!$A$1:$C$2319,2,FALSE),"Não Cadastrado")))))</f>
        <v>GASÓLEO ou ÓLEO DIESEL ou ÓLEO PARA AQUECIMENTO, LEVE</v>
      </c>
      <c r="T209" s="104">
        <v>0.05</v>
      </c>
      <c r="U209" s="104" t="s">
        <v>7111</v>
      </c>
      <c r="V209" s="104">
        <f>IF(Q209="","",IF(ISNUMBER(Q209)=FALSE,"Não se aplica",IFERROR(VLOOKUP(Q209,Produtos!$A$1:$C$2319,3,FALSE),"Não Cadastrado")))</f>
        <v>3</v>
      </c>
      <c r="W209" s="104" t="str">
        <f>VLOOKUP(Tabela2[[#This Row],[SIEMA]],Siema2025,10,FALSE)</f>
        <v/>
      </c>
      <c r="X209" s="113"/>
      <c r="Y209" s="109" t="str">
        <f>IF(W209="","", IF(W209="NC","", IF(W209="NE","", IF(W209="NA","",IFERROR(VLOOKUP(W209,Produtos!$A$1:$C$2319,2,FALSE),"Não Cadastrado")))))</f>
        <v/>
      </c>
      <c r="Z209" s="104" t="str">
        <f>VLOOKUP(Tabela2[[#This Row],[SIEMA]],Siema2025,11,FALSE)</f>
        <v xml:space="preserve"> </v>
      </c>
      <c r="AA209" s="104" t="str">
        <f>VLOOKUP(Tabela2[[#This Row],[SIEMA]],Siema2025,12,FALSE)</f>
        <v xml:space="preserve"> </v>
      </c>
      <c r="AB209" s="104" t="str">
        <f>IF(W209="","",IF(ISNUMBER(W209)=FALSE,"Não se aplica",IFERROR(VLOOKUP(W209,Produtos!$A$1:$C$2319,3,FALSE),"Não Cadastrado")))</f>
        <v/>
      </c>
      <c r="AC209" s="104"/>
      <c r="AD209" s="108"/>
      <c r="AE209" s="107" t="str">
        <f>IF(AC209="","", IF(AC209="NC","", IF(AC209="NE","", IF(AC209="NA","",IFERROR(VLOOKUP(AC209,Produtos!$A$1:$C$2319,2,FALSE),"Não Cadastrado")))))</f>
        <v/>
      </c>
      <c r="AF209" s="104"/>
      <c r="AG209" s="104"/>
      <c r="AH209" s="104" t="str">
        <f>IF(AC209="","",IF(ISNUMBER(AC209)=FALSE,"Não se aplica",IFERROR(VLOOKUP(AC209,Produtos!$A$1:$C$2319,3,FALSE),"Não Cadastrado")))</f>
        <v/>
      </c>
      <c r="AI209" s="113"/>
      <c r="AJ209" s="104" t="str">
        <f>VLOOKUP(Tabela2[[#This Row],[SIEMA]],Siema2025,26,FALSE)</f>
        <v>Contrapressão no sistema de abastecimento.
Atividade não prevista no planejamento. O sistema de fixação do solenoide apresentava folga, o que gerou trepidação e possivelmente resultou na queima da bobina (Empresa Starnav).
Falta de previsão no plano de manutenção para o sistema de fixação da Solenoide. O reaperto do sistema de fixação do solenoide não estava previsto no
plano de manutenção (Empresa Starnav).</v>
      </c>
      <c r="AK209" s="107" t="s">
        <v>7112</v>
      </c>
      <c r="AL209" s="107" t="s">
        <v>7285</v>
      </c>
      <c r="AM209" s="107"/>
      <c r="AN209" s="108" t="str">
        <f>VLOOKUP(Tabela2[[#This Row],[SIEMA]],Siema2025,51,FALSE)</f>
        <v/>
      </c>
      <c r="AO209" s="108" t="str">
        <f>VLOOKUP(Tabela2[[#This Row],[SIEMA]],Siema2025,53,FALSE)</f>
        <v/>
      </c>
      <c r="AP209" s="108" t="str">
        <f>VLOOKUP(Tabela2[[#This Row],[SIEMA]],Siema2025,55,FALSE)</f>
        <v/>
      </c>
      <c r="AQ209" s="108" t="str">
        <f>VLOOKUP(Tabela2[[#This Row],[SIEMA]],Siema2025,57,FALSE)</f>
        <v/>
      </c>
      <c r="AR209" s="108" t="str">
        <f>VLOOKUP(Tabela2[[#This Row],[SIEMA]],Siema2025,59,FALSE)</f>
        <v/>
      </c>
      <c r="AS209" s="108" t="str">
        <f>VLOOKUP(Tabela2[[#This Row],[SIEMA]],Siema2025,61,FALSE)</f>
        <v>X</v>
      </c>
      <c r="AT209" s="108" t="str">
        <f>VLOOKUP(Tabela2[[#This Row],[SIEMA]],Siema2025,63,FALSE)</f>
        <v/>
      </c>
      <c r="AU209" s="108" t="str">
        <f>VLOOKUP(Tabela2[[#This Row],[SIEMA]],Siema2025,65,FALSE)</f>
        <v/>
      </c>
      <c r="AV209" s="108" t="str">
        <f>VLOOKUP(Tabela2[[#This Row],[SIEMA]],Siema2025,67,FALSE)</f>
        <v/>
      </c>
      <c r="AW209" s="108" t="str">
        <f>VLOOKUP(Tabela2[[#This Row],[SIEMA]],Siema2025,69,FALSE)</f>
        <v/>
      </c>
      <c r="AX209" s="108" t="str">
        <f>VLOOKUP(Tabela2[[#This Row],[SIEMA]],Siema2025,71,FALSE)</f>
        <v/>
      </c>
      <c r="AY209" s="108" t="str">
        <f>VLOOKUP(Tabela2[[#This Row],[SIEMA]],Siema2025,73,FALSE)</f>
        <v/>
      </c>
      <c r="AZ209" s="108" t="str">
        <f>VLOOKUP(Tabela2[[#This Row],[SIEMA]],Siema2025,75,FALSE)</f>
        <v/>
      </c>
      <c r="BA209" s="108" t="str">
        <f>VLOOKUP(Tabela2[[#This Row],[SIEMA]],Siema2025,77,FALSE)</f>
        <v/>
      </c>
      <c r="BB209" s="108" t="str">
        <f>VLOOKUP(Tabela2[[#This Row],[SIEMA]],Siema2025,79,FALSE)</f>
        <v/>
      </c>
      <c r="BC209" s="108"/>
      <c r="BD209" s="108" t="str">
        <f>VLOOKUP(Tabela2[[#This Row],[SIEMA]],Siema2025,82,FALSE)</f>
        <v/>
      </c>
      <c r="BE209" s="108" t="str">
        <f>VLOOKUP(Tabela2[[#This Row],[SIEMA]],Siema2025,81,FALSE)</f>
        <v/>
      </c>
      <c r="BF209" s="110" t="str">
        <f>VLOOKUP(Tabela2[[#This Row],[SIEMA]],Siema2025,28,FALSE)</f>
        <v>Petrobras</v>
      </c>
      <c r="BG209" s="110"/>
      <c r="BH209" s="111" t="str">
        <f>VLOOKUP(Tabela2[[#This Row],[SIEMA]],Siema2025,29,FALSE)</f>
        <v>33000167100750</v>
      </c>
      <c r="BI209" s="112" t="str">
        <f>VLOOKUP(Tabela2[[#This Row],[SIEMA]],Siema2025,107,FALSE)</f>
        <v>Não</v>
      </c>
      <c r="BJ209" s="107" t="s">
        <v>7113</v>
      </c>
      <c r="BK209" s="104" t="s">
        <v>2696</v>
      </c>
      <c r="BL209" s="140">
        <v>45754</v>
      </c>
      <c r="BM209" s="108">
        <f ca="1">IF(Tabela2[[#This Row],[Data de atendimento do Ibama (considerar o primeiro documento/ação)]]="",_xlfn.DAYS(TODAY(),J209),_xlfn.DAYS(Tabela2[[#This Row],[Data de atendimento do Ibama (considerar o primeiro documento/ação)]],J209))</f>
        <v>13</v>
      </c>
      <c r="BN209" s="108" t="str">
        <f>IF(Tabela2[[#This Row],[Atendido pelo Ibama ("Não" ou "Sim")]]="Não","Preencher", IF(Tabela2[[#This Row],[Atendido pelo Ibama ("Não" ou "Sim")]]="Sim","NA",""))</f>
        <v>NA</v>
      </c>
      <c r="BO209" s="114" t="s">
        <v>7138</v>
      </c>
      <c r="BP209" s="108" t="str">
        <f>IF(Tabela2[[#This Row],[Forma de atendimento (primeiro documento/ação)]]= "Outros (especificar)", "PREENCHER","NA")</f>
        <v>NA</v>
      </c>
      <c r="BQ209" s="106" t="s">
        <v>123</v>
      </c>
      <c r="BR209" s="108" t="str">
        <f>IF(Tabela2[[#This Row],[Equipe do Ibama foi a campo? Houve sobrevoo do Poseidon?]] = "Sim", "PREENCHER","NA")</f>
        <v>NA</v>
      </c>
      <c r="BS209" s="261" t="s">
        <v>7120</v>
      </c>
      <c r="BT209" s="108" t="s">
        <v>637</v>
      </c>
      <c r="BU209" s="108" t="str">
        <f>IF(Tabela2[[#This Row],[Houve envio de Informações Pós-acidente (preencher "não se aplica" quando de competência estadual/municipal)]] = "Sim", "PREENCHER","NA")</f>
        <v>NA</v>
      </c>
      <c r="BV209" s="108" t="s">
        <v>123</v>
      </c>
      <c r="BW209" s="108" t="s">
        <v>123</v>
      </c>
      <c r="BX209" s="106" t="s">
        <v>7127</v>
      </c>
      <c r="BY209" s="106"/>
      <c r="BZ209" s="104" t="str">
        <f>IF(Tabela2[[#This Row],[Data do documento de encerramento]]="NA","NA",IF(Tabela2[[#This Row],[Data do documento de encerramento]]="","Pendente de conclusão/ encerramento",_xlfn.DAYS(Tabela2[[#This Row],[Data do documento de encerramento]],J209)))</f>
        <v>Pendente de conclusão/ encerramento</v>
      </c>
      <c r="CA209" s="107" t="s">
        <v>8074</v>
      </c>
      <c r="CB209" s="107"/>
      <c r="CC209" s="129"/>
      <c r="CD209" s="107"/>
      <c r="CE209" s="107"/>
      <c r="CF209" s="107"/>
    </row>
    <row r="210" spans="1:84" ht="30.75">
      <c r="A210" s="169">
        <v>202532625254</v>
      </c>
      <c r="B210" s="170" t="s">
        <v>8075</v>
      </c>
      <c r="C210" s="108" t="s">
        <v>7135</v>
      </c>
      <c r="D210" s="106" t="s">
        <v>637</v>
      </c>
      <c r="E210" s="106" t="s">
        <v>7292</v>
      </c>
      <c r="F210" s="106"/>
      <c r="G210" s="106" t="s">
        <v>8076</v>
      </c>
      <c r="H210" s="106" t="s">
        <v>8077</v>
      </c>
      <c r="I210" s="104" t="str">
        <f>VLOOKUP(Tabela2[[#This Row],[SIEMA]],Siema2025,19,FALSE)</f>
        <v>Campos</v>
      </c>
      <c r="J210" s="105">
        <f>VLOOKUP(Tabela2[[#This Row],[SIEMA]],Siema2025,2,FALSE)</f>
        <v>45741</v>
      </c>
      <c r="K210" s="105" t="str">
        <f>VLOOKUP(Tabela2[[#This Row],[SIEMA]],Siema2025,16,FALSE)</f>
        <v>Terça</v>
      </c>
      <c r="L210" s="106" t="str">
        <f>IF(Tabela2[[#This Row],[Data]]="","Sem Informação",VLOOKUP(MONTH(Tabela2[[#This Row],[Data]]),'[1]Validação de dados'!$I$1:$J$13,2,0))</f>
        <v>Março</v>
      </c>
      <c r="M210" s="106">
        <f>YEAR(Tabela2[[#This Row],[Data]])</f>
        <v>2025</v>
      </c>
      <c r="N210" s="105" t="str">
        <f>VLOOKUP(Tabela2[[#This Row],[SIEMA]],Siema2025,17,FALSE)</f>
        <v>Matutino</v>
      </c>
      <c r="O210" s="105" t="str">
        <f>VLOOKUP(Tabela2[[#This Row],[SIEMA]],Siema2025,5,FALSE)</f>
        <v>Plataforma</v>
      </c>
      <c r="P210" s="104" t="str">
        <f>VLOOKUP(Tabela2[[#This Row],[SIEMA]],Siema2025,21,FALSE)</f>
        <v/>
      </c>
      <c r="Q210" s="104">
        <v>1267</v>
      </c>
      <c r="R210" s="104" t="s">
        <v>2043</v>
      </c>
      <c r="S210" s="107" t="s">
        <v>2043</v>
      </c>
      <c r="T210" s="104" t="s">
        <v>8078</v>
      </c>
      <c r="U210" s="104" t="str">
        <f>VLOOKUP(Tabela2[[#This Row],[SIEMA]],Siema2025,12,FALSE)</f>
        <v xml:space="preserve"> </v>
      </c>
      <c r="V210" s="104">
        <f>IF(Q210="","",IF(ISNUMBER(Q210)=FALSE,"Não se aplica",IFERROR(VLOOKUP(Q210,Produtos!$A$1:$C$2319,3,FALSE),"Não Cadastrado")))</f>
        <v>3</v>
      </c>
      <c r="W210" s="104" t="str">
        <f>VLOOKUP(Tabela2[[#This Row],[SIEMA]],Siema2025,10,FALSE)</f>
        <v/>
      </c>
      <c r="X210" s="113" t="str">
        <f>IF(Tabela2[[#This Row],[Origem do acidente]] = "Plataforma", "PREENCHER","NA")</f>
        <v>PREENCHER</v>
      </c>
      <c r="Y210" s="109" t="str">
        <f>IF(W210="","", IF(W210="NC","", IF(W210="NE","", IF(W210="NA","",IFERROR(VLOOKUP(W210,Produtos!$A$1:$C$2319,2,FALSE),"Não Cadastrado")))))</f>
        <v/>
      </c>
      <c r="Z210" s="104" t="str">
        <f>VLOOKUP(Tabela2[[#This Row],[SIEMA]],Siema2025,11,FALSE)</f>
        <v xml:space="preserve"> </v>
      </c>
      <c r="AA210" s="104" t="str">
        <f>VLOOKUP(Tabela2[[#This Row],[SIEMA]],Siema2025,12,FALSE)</f>
        <v xml:space="preserve"> </v>
      </c>
      <c r="AB210" s="104" t="str">
        <f>IF(W210="","",IF(ISNUMBER(W210)=FALSE,"Não se aplica",IFERROR(VLOOKUP(W210,Produtos!$A$1:$C$2319,3,FALSE),"Não Cadastrado")))</f>
        <v/>
      </c>
      <c r="AC210" s="104"/>
      <c r="AD210" s="108" t="str">
        <f>IF(Tabela2[[#This Row],[Origem do acidente]] = "Plataforma", "PREENCHER","NA")</f>
        <v>PREENCHER</v>
      </c>
      <c r="AE210" s="107" t="str">
        <f>IF(AC210="","", IF(AC210="NC","", IF(AC210="NE","", IF(AC210="NA","",IFERROR(VLOOKUP(AC210,Produtos!$A$1:$C$2319,2,FALSE),"Não Cadastrado")))))</f>
        <v/>
      </c>
      <c r="AF210" s="104"/>
      <c r="AG210" s="104"/>
      <c r="AH210" s="104" t="str">
        <f>IF(AC210="","",IF(ISNUMBER(AC210)=FALSE,"Não se aplica",IFERROR(VLOOKUP(AC210,Produtos!$A$1:$C$2319,3,FALSE),"Não Cadastrado")))</f>
        <v/>
      </c>
      <c r="AI210" s="104"/>
      <c r="AJ210" s="104" t="str">
        <f>VLOOKUP(Tabela2[[#This Row],[SIEMA]],Siema2025,26,FALSE)</f>
        <v>Em investigação</v>
      </c>
      <c r="AK210" s="107" t="s">
        <v>7285</v>
      </c>
      <c r="AL210" s="107"/>
      <c r="AM210" s="107"/>
      <c r="AN210" s="108" t="str">
        <f>VLOOKUP(Tabela2[[#This Row],[SIEMA]],Siema2025,51,FALSE)</f>
        <v/>
      </c>
      <c r="AO210" s="108" t="str">
        <f>VLOOKUP(Tabela2[[#This Row],[SIEMA]],Siema2025,53,FALSE)</f>
        <v/>
      </c>
      <c r="AP210" s="108" t="str">
        <f>VLOOKUP(Tabela2[[#This Row],[SIEMA]],Siema2025,55,FALSE)</f>
        <v/>
      </c>
      <c r="AQ210" s="108" t="str">
        <f>VLOOKUP(Tabela2[[#This Row],[SIEMA]],Siema2025,57,FALSE)</f>
        <v/>
      </c>
      <c r="AR210" s="108" t="str">
        <f>VLOOKUP(Tabela2[[#This Row],[SIEMA]],Siema2025,59,FALSE)</f>
        <v/>
      </c>
      <c r="AS210" s="108" t="str">
        <f>VLOOKUP(Tabela2[[#This Row],[SIEMA]],Siema2025,61,FALSE)</f>
        <v>X</v>
      </c>
      <c r="AT210" s="108" t="str">
        <f>VLOOKUP(Tabela2[[#This Row],[SIEMA]],Siema2025,63,FALSE)</f>
        <v/>
      </c>
      <c r="AU210" s="108" t="str">
        <f>VLOOKUP(Tabela2[[#This Row],[SIEMA]],Siema2025,65,FALSE)</f>
        <v/>
      </c>
      <c r="AV210" s="108" t="str">
        <f>VLOOKUP(Tabela2[[#This Row],[SIEMA]],Siema2025,67,FALSE)</f>
        <v/>
      </c>
      <c r="AW210" s="108" t="str">
        <f>VLOOKUP(Tabela2[[#This Row],[SIEMA]],Siema2025,69,FALSE)</f>
        <v/>
      </c>
      <c r="AX210" s="108" t="str">
        <f>VLOOKUP(Tabela2[[#This Row],[SIEMA]],Siema2025,71,FALSE)</f>
        <v/>
      </c>
      <c r="AY210" s="108" t="str">
        <f>VLOOKUP(Tabela2[[#This Row],[SIEMA]],Siema2025,73,FALSE)</f>
        <v/>
      </c>
      <c r="AZ210" s="108" t="str">
        <f>VLOOKUP(Tabela2[[#This Row],[SIEMA]],Siema2025,75,FALSE)</f>
        <v/>
      </c>
      <c r="BA210" s="108" t="str">
        <f>VLOOKUP(Tabela2[[#This Row],[SIEMA]],Siema2025,77,FALSE)</f>
        <v/>
      </c>
      <c r="BB210" s="108" t="str">
        <f>VLOOKUP(Tabela2[[#This Row],[SIEMA]],Siema2025,79,FALSE)</f>
        <v/>
      </c>
      <c r="BC210" s="108" t="str">
        <f>IF(Tabela2[[#This Row],[Outro(s) ]] = "X", "PREENCHER","NA")</f>
        <v>NA</v>
      </c>
      <c r="BD210" s="108" t="str">
        <f>VLOOKUP(Tabela2[[#This Row],[SIEMA]],Siema2025,82,FALSE)</f>
        <v/>
      </c>
      <c r="BE210" s="108" t="str">
        <f>VLOOKUP(Tabela2[[#This Row],[SIEMA]],Siema2025,81,FALSE)</f>
        <v/>
      </c>
      <c r="BF210" s="110" t="str">
        <f>VLOOKUP(Tabela2[[#This Row],[SIEMA]],Siema2025,28,FALSE)</f>
        <v>PERENCO PETRÓLEO E GÁS DO BRASIL LTDA.</v>
      </c>
      <c r="BG210" s="110"/>
      <c r="BH210" s="111" t="str">
        <f>VLOOKUP(Tabela2[[#This Row],[SIEMA]],Siema2025,29,FALSE)</f>
        <v>09309027000135</v>
      </c>
      <c r="BI210" s="112" t="s">
        <v>2696</v>
      </c>
      <c r="BJ210" s="107" t="s">
        <v>7099</v>
      </c>
      <c r="BK210" s="104" t="s">
        <v>2696</v>
      </c>
      <c r="BL210" s="140">
        <v>45754</v>
      </c>
      <c r="BM210" s="108">
        <f ca="1">IF(Tabela2[[#This Row],[Data de atendimento do Ibama (considerar o primeiro documento/ação)]]="",_xlfn.DAYS(TODAY(),J210),_xlfn.DAYS(Tabela2[[#This Row],[Data de atendimento do Ibama (considerar o primeiro documento/ação)]],J210))</f>
        <v>13</v>
      </c>
      <c r="BN210" s="108" t="str">
        <f>IF(Tabela2[[#This Row],[Atendido pelo Ibama ("Não" ou "Sim")]]="Não","Preencher", IF(Tabela2[[#This Row],[Atendido pelo Ibama ("Não" ou "Sim")]]="Sim","NA",""))</f>
        <v>NA</v>
      </c>
      <c r="BO210" s="114" t="s">
        <v>7138</v>
      </c>
      <c r="BP210" s="108" t="str">
        <f>IF(Tabela2[[#This Row],[Forma de atendimento (primeiro documento/ação)]]= "Outros (especificar)", "PREENCHER","NA")</f>
        <v>NA</v>
      </c>
      <c r="BQ210" s="106" t="s">
        <v>123</v>
      </c>
      <c r="BR210" s="108" t="str">
        <f>IF(Tabela2[[#This Row],[Equipe do Ibama foi a campo? Houve sobrevoo do Poseidon?]] = "Sim", "PREENCHER","NA")</f>
        <v>NA</v>
      </c>
      <c r="BS210" s="108" t="str">
        <f>IF(Tabela2[[#This Row],[Se sim, foi emitida Ordem de Emergência? (informações vinculada à coluna CK)]] = "Sim", "PREENCHER","NA")</f>
        <v>NA</v>
      </c>
      <c r="BT210" s="108" t="str">
        <f>IF(Tabela2[[#This Row],[Foi elaborado Relatório de Vistoria pelo Ibama? (informações vinculada à coluna CK)]] = "Sim", "PREENCHER","NA")</f>
        <v>NA</v>
      </c>
      <c r="BU210" s="108" t="s">
        <v>123</v>
      </c>
      <c r="BV210" s="108" t="s">
        <v>123</v>
      </c>
      <c r="BW210" s="108" t="s">
        <v>123</v>
      </c>
      <c r="BX210" s="106"/>
      <c r="BY210" s="140"/>
      <c r="BZ210" s="104" t="str">
        <f>IF(Tabela2[[#This Row],[Data do documento de encerramento]]="NA","NA",IF(Tabela2[[#This Row],[Data do documento de encerramento]]="","Pendente de conclusão/ encerramento",_xlfn.DAYS(Tabela2[[#This Row],[Data do documento de encerramento]],J210)))</f>
        <v>Pendente de conclusão/ encerramento</v>
      </c>
      <c r="CA210" s="107"/>
      <c r="CB210" s="107"/>
      <c r="CC210" s="107" t="s">
        <v>7324</v>
      </c>
      <c r="CD210" s="107" t="s">
        <v>8079</v>
      </c>
      <c r="CE210" s="107" t="s">
        <v>123</v>
      </c>
      <c r="CF210" s="107" t="s">
        <v>7141</v>
      </c>
    </row>
    <row r="211" spans="1:84">
      <c r="A211" s="169">
        <v>202532775621</v>
      </c>
      <c r="B211" s="170" t="s">
        <v>8080</v>
      </c>
      <c r="C211" s="108" t="s">
        <v>7135</v>
      </c>
      <c r="D211" s="106" t="s">
        <v>637</v>
      </c>
      <c r="E211" s="106" t="s">
        <v>7250</v>
      </c>
      <c r="F211" s="106"/>
      <c r="G211" s="106" t="s">
        <v>8081</v>
      </c>
      <c r="H211" s="106" t="s">
        <v>8082</v>
      </c>
      <c r="I211" s="104" t="str">
        <f>VLOOKUP(Tabela2[[#This Row],[SIEMA]],Siema2025,19,FALSE)</f>
        <v>Campos</v>
      </c>
      <c r="J211" s="105">
        <f>VLOOKUP(Tabela2[[#This Row],[SIEMA]],Siema2025,2,FALSE)</f>
        <v>45742</v>
      </c>
      <c r="K211" s="105" t="str">
        <f>VLOOKUP(Tabela2[[#This Row],[SIEMA]],Siema2025,16,FALSE)</f>
        <v>Quarta</v>
      </c>
      <c r="L211" s="106" t="str">
        <f>IF(Tabela2[[#This Row],[Data]]="","Sem Informação",VLOOKUP(MONTH(Tabela2[[#This Row],[Data]]),'[1]Validação de dados'!$I$1:$J$13,2,0))</f>
        <v>Março</v>
      </c>
      <c r="M211" s="106">
        <f>YEAR(Tabela2[[#This Row],[Data]])</f>
        <v>2025</v>
      </c>
      <c r="N211" s="105" t="str">
        <f>VLOOKUP(Tabela2[[#This Row],[SIEMA]],Siema2025,17,FALSE)</f>
        <v>Matutino</v>
      </c>
      <c r="O211" s="105" t="s">
        <v>7250</v>
      </c>
      <c r="P211" s="104" t="str">
        <f>VLOOKUP(Tabela2[[#This Row],[SIEMA]],Siema2025,21,FALSE)</f>
        <v>Constatação de mancha de origem indeterminada</v>
      </c>
      <c r="Q211" s="104" t="s">
        <v>7409</v>
      </c>
      <c r="R211" s="104" t="str">
        <f>VLOOKUP(Tabela2[[#This Row],[SIEMA]],Siema2025,10,FALSE)</f>
        <v/>
      </c>
      <c r="S211" s="107" t="str">
        <f>IF(Q211="","", IF(Q211="NC","", IF(Q211="NE","", IF(Q211="NA","",IFERROR(VLOOKUP(Q211,Produtos!$A$1:$C$2319,2,FALSE),"Não Cadastrado")))))</f>
        <v/>
      </c>
      <c r="T211" s="104" t="str">
        <f>VLOOKUP(Tabela2[[#This Row],[SIEMA]],Siema2025,11,FALSE)</f>
        <v xml:space="preserve"> </v>
      </c>
      <c r="U211" s="104" t="str">
        <f>VLOOKUP(Tabela2[[#This Row],[SIEMA]],Siema2025,12,FALSE)</f>
        <v xml:space="preserve"> </v>
      </c>
      <c r="V211" s="104" t="str">
        <f>IF(Q211="","",IF(ISNUMBER(Q211)=FALSE,"Não se aplica",IFERROR(VLOOKUP(Q211,Produtos!$A$1:$C$2319,3,FALSE),"Não Cadastrado")))</f>
        <v>Não se aplica</v>
      </c>
      <c r="W211" s="104" t="str">
        <f>VLOOKUP(Tabela2[[#This Row],[SIEMA]],Siema2025,10,FALSE)</f>
        <v/>
      </c>
      <c r="X211" s="113" t="str">
        <f>IF(Tabela2[[#This Row],[Origem do acidente]] = "Plataforma", "PREENCHER","NA")</f>
        <v>NA</v>
      </c>
      <c r="Y211" s="109" t="str">
        <f>IF(W211="","", IF(W211="NC","", IF(W211="NE","", IF(W211="NA","",IFERROR(VLOOKUP(W211,Produtos!$A$1:$C$2319,2,FALSE),"Não Cadastrado")))))</f>
        <v/>
      </c>
      <c r="Z211" s="104" t="str">
        <f>VLOOKUP(Tabela2[[#This Row],[SIEMA]],Siema2025,11,FALSE)</f>
        <v xml:space="preserve"> </v>
      </c>
      <c r="AA211" s="104" t="str">
        <f>VLOOKUP(Tabela2[[#This Row],[SIEMA]],Siema2025,12,FALSE)</f>
        <v xml:space="preserve"> </v>
      </c>
      <c r="AB211" s="104" t="str">
        <f>IF(W211="","",IF(ISNUMBER(W211)=FALSE,"Não se aplica",IFERROR(VLOOKUP(W211,Produtos!$A$1:$C$2319,3,FALSE),"Não Cadastrado")))</f>
        <v/>
      </c>
      <c r="AC211" s="104"/>
      <c r="AD211" s="108" t="str">
        <f>IF(Tabela2[[#This Row],[Origem do acidente]] = "Plataforma", "PREENCHER","NA")</f>
        <v>NA</v>
      </c>
      <c r="AE211" s="107" t="str">
        <f>IF(AC211="","", IF(AC211="NC","", IF(AC211="NE","", IF(AC211="NA","",IFERROR(VLOOKUP(AC211,Produtos!$A$1:$C$2319,2,FALSE),"Não Cadastrado")))))</f>
        <v/>
      </c>
      <c r="AF211" s="104"/>
      <c r="AG211" s="104"/>
      <c r="AH211" s="104" t="str">
        <f>IF(AC211="","",IF(ISNUMBER(AC211)=FALSE,"Não se aplica",IFERROR(VLOOKUP(AC211,Produtos!$A$1:$C$2319,3,FALSE),"Não Cadastrado")))</f>
        <v/>
      </c>
      <c r="AI211" s="104"/>
      <c r="AJ211" s="104" t="str">
        <f>VLOOKUP(Tabela2[[#This Row],[SIEMA]],Siema2025,26,FALSE)</f>
        <v/>
      </c>
      <c r="AK211" s="107"/>
      <c r="AL211" s="107"/>
      <c r="AM211" s="107"/>
      <c r="AN211" s="108" t="str">
        <f>VLOOKUP(Tabela2[[#This Row],[SIEMA]],Siema2025,51,FALSE)</f>
        <v/>
      </c>
      <c r="AO211" s="108" t="str">
        <f>VLOOKUP(Tabela2[[#This Row],[SIEMA]],Siema2025,53,FALSE)</f>
        <v/>
      </c>
      <c r="AP211" s="108" t="str">
        <f>VLOOKUP(Tabela2[[#This Row],[SIEMA]],Siema2025,55,FALSE)</f>
        <v/>
      </c>
      <c r="AQ211" s="108" t="str">
        <f>VLOOKUP(Tabela2[[#This Row],[SIEMA]],Siema2025,57,FALSE)</f>
        <v/>
      </c>
      <c r="AR211" s="108" t="str">
        <f>VLOOKUP(Tabela2[[#This Row],[SIEMA]],Siema2025,59,FALSE)</f>
        <v/>
      </c>
      <c r="AS211" s="108" t="str">
        <f>VLOOKUP(Tabela2[[#This Row],[SIEMA]],Siema2025,61,FALSE)</f>
        <v>X</v>
      </c>
      <c r="AT211" s="108" t="str">
        <f>VLOOKUP(Tabela2[[#This Row],[SIEMA]],Siema2025,63,FALSE)</f>
        <v/>
      </c>
      <c r="AU211" s="108" t="str">
        <f>VLOOKUP(Tabela2[[#This Row],[SIEMA]],Siema2025,65,FALSE)</f>
        <v/>
      </c>
      <c r="AV211" s="108" t="str">
        <f>VLOOKUP(Tabela2[[#This Row],[SIEMA]],Siema2025,67,FALSE)</f>
        <v/>
      </c>
      <c r="AW211" s="108" t="str">
        <f>VLOOKUP(Tabela2[[#This Row],[SIEMA]],Siema2025,69,FALSE)</f>
        <v/>
      </c>
      <c r="AX211" s="108" t="str">
        <f>VLOOKUP(Tabela2[[#This Row],[SIEMA]],Siema2025,71,FALSE)</f>
        <v/>
      </c>
      <c r="AY211" s="108" t="str">
        <f>VLOOKUP(Tabela2[[#This Row],[SIEMA]],Siema2025,73,FALSE)</f>
        <v/>
      </c>
      <c r="AZ211" s="108" t="str">
        <f>VLOOKUP(Tabela2[[#This Row],[SIEMA]],Siema2025,75,FALSE)</f>
        <v/>
      </c>
      <c r="BA211" s="108" t="str">
        <f>VLOOKUP(Tabela2[[#This Row],[SIEMA]],Siema2025,77,FALSE)</f>
        <v/>
      </c>
      <c r="BB211" s="108" t="str">
        <f>VLOOKUP(Tabela2[[#This Row],[SIEMA]],Siema2025,79,FALSE)</f>
        <v/>
      </c>
      <c r="BC211" s="108" t="str">
        <f>IF(Tabela2[[#This Row],[Outro(s) ]] = "X", "PREENCHER","NA")</f>
        <v>NA</v>
      </c>
      <c r="BD211" s="108" t="str">
        <f>VLOOKUP(Tabela2[[#This Row],[SIEMA]],Siema2025,82,FALSE)</f>
        <v/>
      </c>
      <c r="BE211" s="108" t="str">
        <f>VLOOKUP(Tabela2[[#This Row],[SIEMA]],Siema2025,81,FALSE)</f>
        <v/>
      </c>
      <c r="BF211" s="110" t="str">
        <f>VLOOKUP(Tabela2[[#This Row],[SIEMA]],Siema2025,28,FALSE)</f>
        <v>PETROBRAS - PETROLEO BRASILEIRO S.A.</v>
      </c>
      <c r="BG211" s="110"/>
      <c r="BH211" s="111" t="str">
        <f>VLOOKUP(Tabela2[[#This Row],[SIEMA]],Siema2025,29,FALSE)</f>
        <v>33000167100750</v>
      </c>
      <c r="BI211" s="112" t="str">
        <f>VLOOKUP(Tabela2[[#This Row],[SIEMA]],Siema2025,107,FALSE)</f>
        <v>Não</v>
      </c>
      <c r="BJ211" s="107" t="s">
        <v>7099</v>
      </c>
      <c r="BK211" s="104" t="s">
        <v>2696</v>
      </c>
      <c r="BL211" s="140">
        <v>45749</v>
      </c>
      <c r="BM211" s="108">
        <f ca="1">IF(Tabela2[[#This Row],[Data de atendimento do Ibama (considerar o primeiro documento/ação)]]="",_xlfn.DAYS(TODAY(),J211),_xlfn.DAYS(Tabela2[[#This Row],[Data de atendimento do Ibama (considerar o primeiro documento/ação)]],J211))</f>
        <v>7</v>
      </c>
      <c r="BN211" s="108" t="str">
        <f>IF(Tabela2[[#This Row],[Atendido pelo Ibama ("Não" ou "Sim")]]="Não","Preencher", IF(Tabela2[[#This Row],[Atendido pelo Ibama ("Não" ou "Sim")]]="Sim","NA",""))</f>
        <v>NA</v>
      </c>
      <c r="BO211" s="114" t="s">
        <v>7138</v>
      </c>
      <c r="BP211" s="108" t="str">
        <f>IF(Tabela2[[#This Row],[Forma de atendimento (primeiro documento/ação)]]= "Outros (especificar)", "PREENCHER","NA")</f>
        <v>NA</v>
      </c>
      <c r="BQ211" s="106"/>
      <c r="BR211" s="108" t="str">
        <f>IF(Tabela2[[#This Row],[Equipe do Ibama foi a campo? Houve sobrevoo do Poseidon?]] = "Sim", "PREENCHER","NA")</f>
        <v>NA</v>
      </c>
      <c r="BS211" s="108" t="str">
        <f>IF(Tabela2[[#This Row],[Se sim, foi emitida Ordem de Emergência? (informações vinculada à coluna CK)]] = "Sim", "PREENCHER","NA")</f>
        <v>NA</v>
      </c>
      <c r="BT211" s="108" t="s">
        <v>7126</v>
      </c>
      <c r="BU211" s="108" t="s">
        <v>123</v>
      </c>
      <c r="BV211" s="108" t="s">
        <v>2696</v>
      </c>
      <c r="BW211" s="108" t="s">
        <v>123</v>
      </c>
      <c r="BX211" s="106"/>
      <c r="BY211" s="106"/>
      <c r="BZ211" s="104" t="str">
        <f>IF(Tabela2[[#This Row],[Data do documento de encerramento]]="NA","NA",IF(Tabela2[[#This Row],[Data do documento de encerramento]]="","Pendente de conclusão/ encerramento",_xlfn.DAYS(Tabela2[[#This Row],[Data do documento de encerramento]],J211)))</f>
        <v>Pendente de conclusão/ encerramento</v>
      </c>
      <c r="CA211" s="107"/>
      <c r="CB211" s="107"/>
      <c r="CC211" s="129"/>
      <c r="CD211" s="107"/>
      <c r="CE211" s="107"/>
      <c r="CF211" s="107"/>
    </row>
    <row r="212" spans="1:84">
      <c r="A212" s="169">
        <v>202532828854</v>
      </c>
      <c r="B212" s="170" t="s">
        <v>8083</v>
      </c>
      <c r="C212" s="108" t="s">
        <v>7135</v>
      </c>
      <c r="D212" s="106" t="s">
        <v>637</v>
      </c>
      <c r="E212" s="106" t="s">
        <v>7250</v>
      </c>
      <c r="F212" s="106"/>
      <c r="G212" s="106" t="s">
        <v>7936</v>
      </c>
      <c r="H212" s="106" t="s">
        <v>7937</v>
      </c>
      <c r="I212" s="104" t="str">
        <f>VLOOKUP(Tabela2[[#This Row],[SIEMA]],Siema2025,19,FALSE)</f>
        <v>Campos</v>
      </c>
      <c r="J212" s="105">
        <f>VLOOKUP(Tabela2[[#This Row],[SIEMA]],Siema2025,2,FALSE)</f>
        <v>45742</v>
      </c>
      <c r="K212" s="105" t="str">
        <f>VLOOKUP(Tabela2[[#This Row],[SIEMA]],Siema2025,16,FALSE)</f>
        <v>Quarta</v>
      </c>
      <c r="L212" s="106" t="str">
        <f>IF(Tabela2[[#This Row],[Data]]="","Sem Informação",VLOOKUP(MONTH(Tabela2[[#This Row],[Data]]),'[1]Validação de dados'!$I$1:$J$13,2,0))</f>
        <v>Março</v>
      </c>
      <c r="M212" s="106">
        <f>YEAR(Tabela2[[#This Row],[Data]])</f>
        <v>2025</v>
      </c>
      <c r="N212" s="105" t="str">
        <f>VLOOKUP(Tabela2[[#This Row],[SIEMA]],Siema2025,17,FALSE)</f>
        <v>Madrugada</v>
      </c>
      <c r="O212" s="105" t="s">
        <v>7250</v>
      </c>
      <c r="P212" s="104" t="str">
        <f>VLOOKUP(Tabela2[[#This Row],[SIEMA]],Siema2025,21,FALSE)</f>
        <v>Foi adquirida imagem pelo Satellite Radarsat-2 às 05:00 do dia 26/03 e o relatório com ainterpretação foi disponibilizado por e-mail às 06:32. Neste relatório constava uma possíveldetecção de mancha de óleo nas coordenadas 22°01'38"S e 039°47'18"W derivando para 170ºgraus com as dimensões de 3,80 km comprimento e 0,4 km de largura, nos limites do ringfence deCampo de Albacora Leste e espessura na faixa de 0.04 %u03BCm %u2013 0.3 %u03BCm, conforme Acordo de Bonn. Foienviada a embarcação de resposta HOS Maverick para as coordenadas iniciais na qual iniciou avarredura utilizando o radar de detecção de óleo Miros e câmera Flir para verificação in situ, masnenhuma feição foi encontrada.</v>
      </c>
      <c r="Q212" s="104" t="s">
        <v>7409</v>
      </c>
      <c r="R212" s="104" t="str">
        <f>VLOOKUP(Tabela2[[#This Row],[SIEMA]],Siema2025,10,FALSE)</f>
        <v/>
      </c>
      <c r="S212" s="107" t="str">
        <f>IF(Q212="","", IF(Q212="NC","", IF(Q212="NE","", IF(Q212="NA","",IFERROR(VLOOKUP(Q212,Produtos!$A$1:$C$2319,2,FALSE),"Não Cadastrado")))))</f>
        <v/>
      </c>
      <c r="T212" s="104" t="str">
        <f>VLOOKUP(Tabela2[[#This Row],[SIEMA]],Siema2025,11,FALSE)</f>
        <v xml:space="preserve"> </v>
      </c>
      <c r="U212" s="104" t="str">
        <f>VLOOKUP(Tabela2[[#This Row],[SIEMA]],Siema2025,12,FALSE)</f>
        <v xml:space="preserve"> </v>
      </c>
      <c r="V212" s="104" t="str">
        <f>IF(Q212="","",IF(ISNUMBER(Q212)=FALSE,"Não se aplica",IFERROR(VLOOKUP(Q212,Produtos!$A$1:$C$2319,3,FALSE),"Não Cadastrado")))</f>
        <v>Não se aplica</v>
      </c>
      <c r="W212" s="104" t="str">
        <f>VLOOKUP(Tabela2[[#This Row],[SIEMA]],Siema2025,10,FALSE)</f>
        <v/>
      </c>
      <c r="X212" s="113" t="str">
        <f>IF(Tabela2[[#This Row],[Origem do acidente]] = "Plataforma", "PREENCHER","NA")</f>
        <v>NA</v>
      </c>
      <c r="Y212" s="109" t="str">
        <f>IF(W212="","", IF(W212="NC","", IF(W212="NE","", IF(W212="NA","",IFERROR(VLOOKUP(W212,Produtos!$A$1:$C$2319,2,FALSE),"Não Cadastrado")))))</f>
        <v/>
      </c>
      <c r="Z212" s="104" t="str">
        <f>VLOOKUP(Tabela2[[#This Row],[SIEMA]],Siema2025,11,FALSE)</f>
        <v xml:space="preserve"> </v>
      </c>
      <c r="AA212" s="104" t="str">
        <f>VLOOKUP(Tabela2[[#This Row],[SIEMA]],Siema2025,12,FALSE)</f>
        <v xml:space="preserve"> </v>
      </c>
      <c r="AB212" s="104" t="str">
        <f>IF(W212="","",IF(ISNUMBER(W212)=FALSE,"Não se aplica",IFERROR(VLOOKUP(W212,Produtos!$A$1:$C$2319,3,FALSE),"Não Cadastrado")))</f>
        <v/>
      </c>
      <c r="AC212" s="104"/>
      <c r="AD212" s="108" t="str">
        <f>IF(Tabela2[[#This Row],[Origem do acidente]] = "Plataforma", "PREENCHER","NA")</f>
        <v>NA</v>
      </c>
      <c r="AE212" s="107" t="str">
        <f>IF(AC212="","", IF(AC212="NC","", IF(AC212="NE","", IF(AC212="NA","",IFERROR(VLOOKUP(AC212,Produtos!$A$1:$C$2319,2,FALSE),"Não Cadastrado")))))</f>
        <v/>
      </c>
      <c r="AF212" s="104"/>
      <c r="AG212" s="104"/>
      <c r="AH212" s="104" t="str">
        <f>IF(AC212="","",IF(ISNUMBER(AC212)=FALSE,"Não se aplica",IFERROR(VLOOKUP(AC212,Produtos!$A$1:$C$2319,3,FALSE),"Não Cadastrado")))</f>
        <v/>
      </c>
      <c r="AI212" s="104"/>
      <c r="AJ212" s="104" t="str">
        <f>VLOOKUP(Tabela2[[#This Row],[SIEMA]],Siema2025,26,FALSE)</f>
        <v/>
      </c>
      <c r="AK212" s="107"/>
      <c r="AL212" s="107"/>
      <c r="AM212" s="107"/>
      <c r="AN212" s="108" t="str">
        <f>VLOOKUP(Tabela2[[#This Row],[SIEMA]],Siema2025,51,FALSE)</f>
        <v/>
      </c>
      <c r="AO212" s="108" t="str">
        <f>VLOOKUP(Tabela2[[#This Row],[SIEMA]],Siema2025,53,FALSE)</f>
        <v/>
      </c>
      <c r="AP212" s="108" t="str">
        <f>VLOOKUP(Tabela2[[#This Row],[SIEMA]],Siema2025,55,FALSE)</f>
        <v/>
      </c>
      <c r="AQ212" s="108" t="str">
        <f>VLOOKUP(Tabela2[[#This Row],[SIEMA]],Siema2025,57,FALSE)</f>
        <v/>
      </c>
      <c r="AR212" s="108" t="str">
        <f>VLOOKUP(Tabela2[[#This Row],[SIEMA]],Siema2025,59,FALSE)</f>
        <v/>
      </c>
      <c r="AS212" s="108" t="str">
        <f>VLOOKUP(Tabela2[[#This Row],[SIEMA]],Siema2025,61,FALSE)</f>
        <v>X</v>
      </c>
      <c r="AT212" s="108" t="str">
        <f>VLOOKUP(Tabela2[[#This Row],[SIEMA]],Siema2025,63,FALSE)</f>
        <v/>
      </c>
      <c r="AU212" s="108" t="str">
        <f>VLOOKUP(Tabela2[[#This Row],[SIEMA]],Siema2025,65,FALSE)</f>
        <v/>
      </c>
      <c r="AV212" s="108" t="str">
        <f>VLOOKUP(Tabela2[[#This Row],[SIEMA]],Siema2025,67,FALSE)</f>
        <v/>
      </c>
      <c r="AW212" s="108" t="str">
        <f>VLOOKUP(Tabela2[[#This Row],[SIEMA]],Siema2025,69,FALSE)</f>
        <v/>
      </c>
      <c r="AX212" s="108" t="str">
        <f>VLOOKUP(Tabela2[[#This Row],[SIEMA]],Siema2025,71,FALSE)</f>
        <v/>
      </c>
      <c r="AY212" s="108" t="str">
        <f>VLOOKUP(Tabela2[[#This Row],[SIEMA]],Siema2025,73,FALSE)</f>
        <v/>
      </c>
      <c r="AZ212" s="108" t="str">
        <f>VLOOKUP(Tabela2[[#This Row],[SIEMA]],Siema2025,75,FALSE)</f>
        <v/>
      </c>
      <c r="BA212" s="108" t="str">
        <f>VLOOKUP(Tabela2[[#This Row],[SIEMA]],Siema2025,77,FALSE)</f>
        <v/>
      </c>
      <c r="BB212" s="108" t="str">
        <f>VLOOKUP(Tabela2[[#This Row],[SIEMA]],Siema2025,79,FALSE)</f>
        <v/>
      </c>
      <c r="BC212" s="108" t="str">
        <f>IF(Tabela2[[#This Row],[Outro(s) ]] = "X", "PREENCHER","NA")</f>
        <v>NA</v>
      </c>
      <c r="BD212" s="108" t="str">
        <f>VLOOKUP(Tabela2[[#This Row],[SIEMA]],Siema2025,82,FALSE)</f>
        <v/>
      </c>
      <c r="BE212" s="108" t="str">
        <f>VLOOKUP(Tabela2[[#This Row],[SIEMA]],Siema2025,81,FALSE)</f>
        <v/>
      </c>
      <c r="BF212" s="110" t="str">
        <f>VLOOKUP(Tabela2[[#This Row],[SIEMA]],Siema2025,28,FALSE)</f>
        <v/>
      </c>
      <c r="BG212" s="110"/>
      <c r="BH212" s="111" t="str">
        <f>VLOOKUP(Tabela2[[#This Row],[SIEMA]],Siema2025,29,FALSE)</f>
        <v/>
      </c>
      <c r="BI212" s="112" t="str">
        <f>VLOOKUP(Tabela2[[#This Row],[SIEMA]],Siema2025,107,FALSE)</f>
        <v>Não</v>
      </c>
      <c r="BJ212" s="107" t="s">
        <v>7099</v>
      </c>
      <c r="BK212" s="104" t="s">
        <v>2696</v>
      </c>
      <c r="BL212" s="140">
        <v>45749</v>
      </c>
      <c r="BM212" s="108">
        <f ca="1">IF(Tabela2[[#This Row],[Data de atendimento do Ibama (considerar o primeiro documento/ação)]]="",_xlfn.DAYS(TODAY(),J212),_xlfn.DAYS(Tabela2[[#This Row],[Data de atendimento do Ibama (considerar o primeiro documento/ação)]],J212))</f>
        <v>7</v>
      </c>
      <c r="BN212" s="108" t="str">
        <f>IF(Tabela2[[#This Row],[Atendido pelo Ibama ("Não" ou "Sim")]]="Não","Preencher", IF(Tabela2[[#This Row],[Atendido pelo Ibama ("Não" ou "Sim")]]="Sim","NA",""))</f>
        <v>NA</v>
      </c>
      <c r="BO212" s="114" t="s">
        <v>7138</v>
      </c>
      <c r="BP212" s="108" t="str">
        <f>IF(Tabela2[[#This Row],[Forma de atendimento (primeiro documento/ação)]]= "Outros (especificar)", "PREENCHER","NA")</f>
        <v>NA</v>
      </c>
      <c r="BQ212" s="106"/>
      <c r="BR212" s="108" t="str">
        <f>IF(Tabela2[[#This Row],[Equipe do Ibama foi a campo? Houve sobrevoo do Poseidon?]] = "Sim", "PREENCHER","NA")</f>
        <v>NA</v>
      </c>
      <c r="BS212" s="108" t="str">
        <f>IF(Tabela2[[#This Row],[Se sim, foi emitida Ordem de Emergência? (informações vinculada à coluna CK)]] = "Sim", "PREENCHER","NA")</f>
        <v>NA</v>
      </c>
      <c r="BT212" s="108" t="s">
        <v>7126</v>
      </c>
      <c r="BU212" s="108" t="s">
        <v>123</v>
      </c>
      <c r="BV212" s="108" t="s">
        <v>123</v>
      </c>
      <c r="BW212" s="108" t="s">
        <v>123</v>
      </c>
      <c r="BX212" s="106"/>
      <c r="BY212" s="106"/>
      <c r="BZ212" s="104" t="str">
        <f>IF(Tabela2[[#This Row],[Data do documento de encerramento]]="NA","NA",IF(Tabela2[[#This Row],[Data do documento de encerramento]]="","Pendente de conclusão/ encerramento",_xlfn.DAYS(Tabela2[[#This Row],[Data do documento de encerramento]],J212)))</f>
        <v>Pendente de conclusão/ encerramento</v>
      </c>
      <c r="CA212" s="107"/>
      <c r="CB212" s="107"/>
      <c r="CC212" s="133"/>
      <c r="CD212" s="107"/>
      <c r="CE212" s="107"/>
      <c r="CF212" s="107"/>
    </row>
    <row r="213" spans="1:84" ht="60.75">
      <c r="A213" s="169">
        <v>202532857645</v>
      </c>
      <c r="B213" s="170" t="s">
        <v>8084</v>
      </c>
      <c r="C213" s="108" t="str">
        <f>VLOOKUP(Tabela2[[#This Row],[SIEMA]],Siema2025,4,FALSE)</f>
        <v xml:space="preserve"> GO</v>
      </c>
      <c r="D213" s="106" t="str">
        <f>VLOOKUP(Tabela2[[#This Row],[SIEMA]],Siema2025,3,FALSE)</f>
        <v xml:space="preserve">Terezópolis de Goiás </v>
      </c>
      <c r="E213" s="106" t="s">
        <v>8085</v>
      </c>
      <c r="F213" s="106" t="s">
        <v>8086</v>
      </c>
      <c r="G213" s="106" t="s">
        <v>8087</v>
      </c>
      <c r="H213" s="106" t="s">
        <v>8088</v>
      </c>
      <c r="I213" s="104" t="s">
        <v>7120</v>
      </c>
      <c r="J213" s="105">
        <f>VLOOKUP(Tabela2[[#This Row],[SIEMA]],Siema2025,2,FALSE)</f>
        <v>45743</v>
      </c>
      <c r="K213" s="105" t="str">
        <f>VLOOKUP(Tabela2[[#This Row],[SIEMA]],Siema2025,16,FALSE)</f>
        <v>Quinta</v>
      </c>
      <c r="L213" s="106" t="str">
        <f>IF(Tabela2[[#This Row],[Data]]="","Sem Informação",VLOOKUP(MONTH(Tabela2[[#This Row],[Data]]),'[1]Validação de dados'!$I$1:$J$13,2,0))</f>
        <v>Março</v>
      </c>
      <c r="M213" s="106">
        <f>YEAR(Tabela2[[#This Row],[Data]])</f>
        <v>2025</v>
      </c>
      <c r="N213" s="105" t="str">
        <f>VLOOKUP(Tabela2[[#This Row],[SIEMA]],Siema2025,17,FALSE)</f>
        <v>Vespertino</v>
      </c>
      <c r="O213" s="105" t="str">
        <f>VLOOKUP(Tabela2[[#This Row],[SIEMA]],Siema2025,5,FALSE)</f>
        <v>Rodovia</v>
      </c>
      <c r="P213" s="104" t="str">
        <f>VLOOKUP(Tabela2[[#This Row],[SIEMA]],Siema2025,21,FALSE)</f>
        <v>Carreta com derramamento de carga mista de combustível, devido problema na peça do veículo.</v>
      </c>
      <c r="Q213" s="104">
        <v>1202</v>
      </c>
      <c r="R213" s="104" t="s">
        <v>7796</v>
      </c>
      <c r="S213" s="107" t="str">
        <f>IF(Q213="","", IF(Q213="NC","", IF(Q213="NE","", IF(Q213="NA","",IFERROR(VLOOKUP(Q213,Produtos!$A$1:$C$2319,2,FALSE),"Não Cadastrado")))))</f>
        <v>GASÓLEO ou ÓLEO DIESEL ou ÓLEO PARA AQUECIMENTO, LEVE</v>
      </c>
      <c r="T213" s="104">
        <v>10</v>
      </c>
      <c r="U213" s="104" t="str">
        <f>VLOOKUP(Tabela2[[#This Row],[SIEMA]],Siema2025,12,FALSE)</f>
        <v>L</v>
      </c>
      <c r="V213" s="104">
        <f>IF(Q213="","",IF(ISNUMBER(Q213)=FALSE,"Não se aplica",IFERROR(VLOOKUP(Q213,Produtos!$A$1:$C$2319,3,FALSE),"Não Cadastrado")))</f>
        <v>3</v>
      </c>
      <c r="W213" s="104">
        <v>1170</v>
      </c>
      <c r="X213" s="113" t="str">
        <f>IF(Tabela2[[#This Row],[Origem do acidente]] = "Plataforma", "PREENCHER","NA")</f>
        <v>NA</v>
      </c>
      <c r="Y213" s="109" t="str">
        <f>IF(W213="","", IF(W213="NC","", IF(W213="NE","", IF(W213="NA","",IFERROR(VLOOKUP(W213,Produtos!$A$1:$C$2319,2,FALSE),"Não Cadastrado")))))</f>
        <v>ÁLCOOL ETÍLICO, ETANOL</v>
      </c>
      <c r="Z213" s="104">
        <v>20</v>
      </c>
      <c r="AA213" s="104" t="str">
        <f>VLOOKUP(Tabela2[[#This Row],[SIEMA]],Siema2025,12,FALSE)</f>
        <v>L</v>
      </c>
      <c r="AB213" s="104">
        <f>IF(W213="","",IF(ISNUMBER(W213)=FALSE,"Não se aplica",IFERROR(VLOOKUP(W213,Produtos!$A$1:$C$2319,3,FALSE),"Não Cadastrado")))</f>
        <v>3</v>
      </c>
      <c r="AC213" s="104">
        <v>3475</v>
      </c>
      <c r="AD213" s="108" t="str">
        <f>IF(Tabela2[[#This Row],[Origem do acidente]] = "Plataforma", "PREENCHER","NA")</f>
        <v>NA</v>
      </c>
      <c r="AE213" s="104" t="s">
        <v>8089</v>
      </c>
      <c r="AF213" s="104">
        <v>15</v>
      </c>
      <c r="AG213" s="104" t="s">
        <v>648</v>
      </c>
      <c r="AH213" s="104">
        <f>IF(AC213="","",IF(ISNUMBER(AC213)=FALSE,"Não se aplica",IFERROR(VLOOKUP(AC213,Produtos!$A$1:$C$2319,3,FALSE),"Não Cadastrado")))</f>
        <v>3</v>
      </c>
      <c r="AI213" s="104"/>
      <c r="AJ213" s="104" t="str">
        <f>VLOOKUP(Tabela2[[#This Row],[SIEMA]],Siema2025,26,FALSE)</f>
        <v>Devido problema em peça do veículo, houve derramamento de carga mista transportada.</v>
      </c>
      <c r="AK213" s="107" t="s">
        <v>7229</v>
      </c>
      <c r="AL213" s="107"/>
      <c r="AM213" s="107"/>
      <c r="AN213" s="108" t="str">
        <f>VLOOKUP(Tabela2[[#This Row],[SIEMA]],Siema2025,51,FALSE)</f>
        <v/>
      </c>
      <c r="AO213" s="108" t="str">
        <f>VLOOKUP(Tabela2[[#This Row],[SIEMA]],Siema2025,53,FALSE)</f>
        <v/>
      </c>
      <c r="AP213" s="108" t="str">
        <f>VLOOKUP(Tabela2[[#This Row],[SIEMA]],Siema2025,55,FALSE)</f>
        <v/>
      </c>
      <c r="AQ213" s="108" t="str">
        <f>VLOOKUP(Tabela2[[#This Row],[SIEMA]],Siema2025,57,FALSE)</f>
        <v>X</v>
      </c>
      <c r="AR213" s="108" t="str">
        <f>VLOOKUP(Tabela2[[#This Row],[SIEMA]],Siema2025,59,FALSE)</f>
        <v/>
      </c>
      <c r="AS213" s="108" t="str">
        <f>VLOOKUP(Tabela2[[#This Row],[SIEMA]],Siema2025,61,FALSE)</f>
        <v/>
      </c>
      <c r="AT213" s="108" t="str">
        <f>VLOOKUP(Tabela2[[#This Row],[SIEMA]],Siema2025,63,FALSE)</f>
        <v/>
      </c>
      <c r="AU213" s="108" t="str">
        <f>VLOOKUP(Tabela2[[#This Row],[SIEMA]],Siema2025,65,FALSE)</f>
        <v>X</v>
      </c>
      <c r="AV213" s="108" t="str">
        <f>VLOOKUP(Tabela2[[#This Row],[SIEMA]],Siema2025,67,FALSE)</f>
        <v/>
      </c>
      <c r="AW213" s="108" t="str">
        <f>VLOOKUP(Tabela2[[#This Row],[SIEMA]],Siema2025,69,FALSE)</f>
        <v/>
      </c>
      <c r="AX213" s="108" t="str">
        <f>VLOOKUP(Tabela2[[#This Row],[SIEMA]],Siema2025,71,FALSE)</f>
        <v/>
      </c>
      <c r="AY213" s="108" t="str">
        <f>VLOOKUP(Tabela2[[#This Row],[SIEMA]],Siema2025,73,FALSE)</f>
        <v/>
      </c>
      <c r="AZ213" s="108" t="str">
        <f>VLOOKUP(Tabela2[[#This Row],[SIEMA]],Siema2025,75,FALSE)</f>
        <v/>
      </c>
      <c r="BA213" s="108" t="str">
        <f>VLOOKUP(Tabela2[[#This Row],[SIEMA]],Siema2025,77,FALSE)</f>
        <v/>
      </c>
      <c r="BB213" s="108" t="str">
        <f>VLOOKUP(Tabela2[[#This Row],[SIEMA]],Siema2025,79,FALSE)</f>
        <v/>
      </c>
      <c r="BC213" s="108" t="str">
        <f>IF(Tabela2[[#This Row],[Outro(s) ]] = "X", "PREENCHER","NA")</f>
        <v>NA</v>
      </c>
      <c r="BD213" s="108" t="str">
        <f>VLOOKUP(Tabela2[[#This Row],[SIEMA]],Siema2025,82,FALSE)</f>
        <v/>
      </c>
      <c r="BE213" s="108" t="str">
        <f>VLOOKUP(Tabela2[[#This Row],[SIEMA]],Siema2025,81,FALSE)</f>
        <v/>
      </c>
      <c r="BF213" s="110" t="str">
        <f>VLOOKUP(Tabela2[[#This Row],[SIEMA]],Siema2025,28,FALSE)</f>
        <v>Futuro Combustíveis e Derivados LTDA</v>
      </c>
      <c r="BG213" s="110"/>
      <c r="BH213" s="111" t="str">
        <f>VLOOKUP(Tabela2[[#This Row],[SIEMA]],Siema2025,29,FALSE)</f>
        <v>29555875000131</v>
      </c>
      <c r="BI213" s="112" t="str">
        <f>VLOOKUP(Tabela2[[#This Row],[SIEMA]],Siema2025,107,FALSE)</f>
        <v>Não</v>
      </c>
      <c r="BJ213" s="107" t="s">
        <v>7099</v>
      </c>
      <c r="BK213" s="104" t="s">
        <v>2696</v>
      </c>
      <c r="BL213" s="140">
        <v>45783</v>
      </c>
      <c r="BM213" s="108">
        <f ca="1">IF(Tabela2[[#This Row],[Data de atendimento do Ibama (considerar o primeiro documento/ação)]]="",_xlfn.DAYS(TODAY(),J213),_xlfn.DAYS(Tabela2[[#This Row],[Data de atendimento do Ibama (considerar o primeiro documento/ação)]],J213))</f>
        <v>40</v>
      </c>
      <c r="BN213" s="108" t="str">
        <f>IF(Tabela2[[#This Row],[Atendido pelo Ibama ("Não" ou "Sim")]]="Não","Preencher", IF(Tabela2[[#This Row],[Atendido pelo Ibama ("Não" ou "Sim")]]="Sim","NA",""))</f>
        <v>NA</v>
      </c>
      <c r="BO213" s="114" t="s">
        <v>7138</v>
      </c>
      <c r="BP213" s="108" t="str">
        <f>IF(Tabela2[[#This Row],[Forma de atendimento (primeiro documento/ação)]]= "Outros (especificar)", "PREENCHER","NA")</f>
        <v>NA</v>
      </c>
      <c r="BQ213" s="106" t="s">
        <v>123</v>
      </c>
      <c r="BR213" s="108" t="s">
        <v>123</v>
      </c>
      <c r="BS213" s="108" t="str">
        <f>IF(Tabela2[[#This Row],[Se sim, foi emitida Ordem de Emergência? (informações vinculada à coluna CK)]] = "Sim", "PREENCHER","NA")</f>
        <v>NA</v>
      </c>
      <c r="BT213" s="108" t="s">
        <v>7101</v>
      </c>
      <c r="BU213" s="108" t="s">
        <v>123</v>
      </c>
      <c r="BV213" s="108" t="str">
        <f>IF(Tabela2[[#This Row],[Houve avaliação das informações pós-acidente solicitadas/enviadas?]] = "Sim", "PREENCHER","NA")</f>
        <v>NA</v>
      </c>
      <c r="BW213" s="108" t="s">
        <v>123</v>
      </c>
      <c r="BX213" s="106"/>
      <c r="BY213" s="106"/>
      <c r="BZ213" s="104" t="str">
        <f>IF(Tabela2[[#This Row],[Data do documento de encerramento]]="NA","NA",IF(Tabela2[[#This Row],[Data do documento de encerramento]]="","Pendente de conclusão/ encerramento",_xlfn.DAYS(Tabela2[[#This Row],[Data do documento de encerramento]],J213)))</f>
        <v>Pendente de conclusão/ encerramento</v>
      </c>
      <c r="CA213" s="107" t="s">
        <v>7861</v>
      </c>
      <c r="CB213" s="107"/>
      <c r="CC213" s="130"/>
      <c r="CD213" s="107"/>
      <c r="CE213" s="107"/>
      <c r="CF213" s="107"/>
    </row>
    <row r="214" spans="1:84" ht="30.75">
      <c r="A214" s="169">
        <v>202533072024</v>
      </c>
      <c r="B214" s="170" t="s">
        <v>8090</v>
      </c>
      <c r="C214" s="108" t="str">
        <f>VLOOKUP(Tabela2[[#This Row],[SIEMA]],Siema2025,4,FALSE)</f>
        <v xml:space="preserve"> RN</v>
      </c>
      <c r="D214" s="106" t="str">
        <f>VLOOKUP(Tabela2[[#This Row],[SIEMA]],Siema2025,3,FALSE)</f>
        <v xml:space="preserve">Mossoró </v>
      </c>
      <c r="E214" s="106" t="str">
        <f>VLOOKUP(Tabela2[[#This Row],[SIEMA]],Siema2025,20,FALSE)</f>
        <v>Linha Injeção 7-CAM-0564U SAT-24EIA CAM I</v>
      </c>
      <c r="F214" s="106"/>
      <c r="G214" s="106" t="s">
        <v>8091</v>
      </c>
      <c r="H214" s="106" t="s">
        <v>8092</v>
      </c>
      <c r="I214" s="104" t="s">
        <v>931</v>
      </c>
      <c r="J214" s="105">
        <f>VLOOKUP(Tabela2[[#This Row],[SIEMA]],Siema2025,2,FALSE)</f>
        <v>45743</v>
      </c>
      <c r="K214" s="105" t="str">
        <f>VLOOKUP(Tabela2[[#This Row],[SIEMA]],Siema2025,16,FALSE)</f>
        <v>Quinta</v>
      </c>
      <c r="L214" s="106" t="str">
        <f>IF(Tabela2[[#This Row],[Data]]="","Sem Informação",VLOOKUP(MONTH(Tabela2[[#This Row],[Data]]),'[1]Validação de dados'!$I$1:$J$13,2,0))</f>
        <v>Março</v>
      </c>
      <c r="M214" s="106">
        <f>YEAR(Tabela2[[#This Row],[Data]])</f>
        <v>2025</v>
      </c>
      <c r="N214" s="105" t="str">
        <f>VLOOKUP(Tabela2[[#This Row],[SIEMA]],Siema2025,17,FALSE)</f>
        <v>Vespertino</v>
      </c>
      <c r="O214" s="105" t="s">
        <v>145</v>
      </c>
      <c r="P214" s="104" t="s">
        <v>1610</v>
      </c>
      <c r="Q214" s="104" t="str">
        <f>VLOOKUP(Tabela2[[#This Row],[SIEMA]],Siema2025,7,FALSE)</f>
        <v/>
      </c>
      <c r="R214" s="104" t="str">
        <f>VLOOKUP(Tabela2[[#This Row],[SIEMA]],Siema2025,10,FALSE)</f>
        <v>Água de injeção</v>
      </c>
      <c r="S214" s="107" t="str">
        <f>IF(Q214="","", IF(Q214="NC","", IF(Q214="NE","", IF(Q214="NA","",IFERROR(VLOOKUP(Q214,Produtos!$A$1:$C$2319,2,FALSE),"Não Cadastrado")))))</f>
        <v/>
      </c>
      <c r="T214" s="104" t="str">
        <f>VLOOKUP(Tabela2[[#This Row],[SIEMA]],Siema2025,11,FALSE)</f>
        <v>0.421</v>
      </c>
      <c r="U214" s="104" t="str">
        <f>VLOOKUP(Tabela2[[#This Row],[SIEMA]],Siema2025,12,FALSE)</f>
        <v>M3</v>
      </c>
      <c r="V214" s="104" t="str">
        <f>IF(Q214="","",IF(ISNUMBER(Q214)=FALSE,"Não se aplica",IFERROR(VLOOKUP(Q214,Produtos!$A$1:$C$2319,3,FALSE),"Não Cadastrado")))</f>
        <v/>
      </c>
      <c r="W214" s="104"/>
      <c r="X214" s="113" t="str">
        <f>IF(Tabela2[[#This Row],[Origem do acidente]] = "Plataforma", "PREENCHER","NA")</f>
        <v>NA</v>
      </c>
      <c r="Y214" s="109" t="str">
        <f>IF(W214="","", IF(W214="NC","", IF(W214="NE","", IF(W214="NA","",IFERROR(VLOOKUP(W214,Produtos!$A$1:$C$2319,2,FALSE),"Não Cadastrado")))))</f>
        <v/>
      </c>
      <c r="Z214" s="104"/>
      <c r="AA214" s="104" t="str">
        <f>VLOOKUP(Tabela2[[#This Row],[SIEMA]],Siema2025,12,FALSE)</f>
        <v>M3</v>
      </c>
      <c r="AB214" s="104" t="str">
        <f>IF(W214="","",IF(ISNUMBER(W214)=FALSE,"Não se aplica",IFERROR(VLOOKUP(W214,Produtos!$A$1:$C$2319,3,FALSE),"Não Cadastrado")))</f>
        <v/>
      </c>
      <c r="AC214" s="104"/>
      <c r="AD214" s="108" t="str">
        <f>IF(Tabela2[[#This Row],[Origem do acidente]] = "Plataforma", "PREENCHER","NA")</f>
        <v>NA</v>
      </c>
      <c r="AE214" s="107" t="str">
        <f>IF(AC214="","", IF(AC214="NC","", IF(AC214="NE","", IF(AC214="NA","",IFERROR(VLOOKUP(AC214,Produtos!$A$1:$C$2319,2,FALSE),"Não Cadastrado")))))</f>
        <v/>
      </c>
      <c r="AF214" s="104"/>
      <c r="AG214" s="104"/>
      <c r="AH214" s="104" t="str">
        <f>IF(AC214="","",IF(ISNUMBER(AC214)=FALSE,"Não se aplica",IFERROR(VLOOKUP(AC214,Produtos!$A$1:$C$2319,3,FALSE),"Não Cadastrado")))</f>
        <v/>
      </c>
      <c r="AI214" s="104"/>
      <c r="AJ214" s="104" t="str">
        <f>VLOOKUP(Tabela2[[#This Row],[SIEMA]],Siema2025,26,FALSE)</f>
        <v>desgaste na rosca do tubo</v>
      </c>
      <c r="AK214" s="107"/>
      <c r="AL214" s="107"/>
      <c r="AM214" s="107"/>
      <c r="AN214" s="108" t="str">
        <f>VLOOKUP(Tabela2[[#This Row],[SIEMA]],Siema2025,51,FALSE)</f>
        <v/>
      </c>
      <c r="AO214" s="108" t="str">
        <f>VLOOKUP(Tabela2[[#This Row],[SIEMA]],Siema2025,53,FALSE)</f>
        <v/>
      </c>
      <c r="AP214" s="108" t="str">
        <f>VLOOKUP(Tabela2[[#This Row],[SIEMA]],Siema2025,55,FALSE)</f>
        <v/>
      </c>
      <c r="AQ214" s="108" t="str">
        <f>VLOOKUP(Tabela2[[#This Row],[SIEMA]],Siema2025,57,FALSE)</f>
        <v/>
      </c>
      <c r="AR214" s="108" t="str">
        <f>VLOOKUP(Tabela2[[#This Row],[SIEMA]],Siema2025,59,FALSE)</f>
        <v/>
      </c>
      <c r="AS214" s="108" t="str">
        <f>VLOOKUP(Tabela2[[#This Row],[SIEMA]],Siema2025,61,FALSE)</f>
        <v/>
      </c>
      <c r="AT214" s="108" t="str">
        <f>VLOOKUP(Tabela2[[#This Row],[SIEMA]],Siema2025,63,FALSE)</f>
        <v/>
      </c>
      <c r="AU214" s="108" t="str">
        <f>VLOOKUP(Tabela2[[#This Row],[SIEMA]],Siema2025,65,FALSE)</f>
        <v>X</v>
      </c>
      <c r="AV214" s="108" t="str">
        <f>VLOOKUP(Tabela2[[#This Row],[SIEMA]],Siema2025,67,FALSE)</f>
        <v/>
      </c>
      <c r="AW214" s="108" t="str">
        <f>VLOOKUP(Tabela2[[#This Row],[SIEMA]],Siema2025,69,FALSE)</f>
        <v/>
      </c>
      <c r="AX214" s="108" t="str">
        <f>VLOOKUP(Tabela2[[#This Row],[SIEMA]],Siema2025,71,FALSE)</f>
        <v/>
      </c>
      <c r="AY214" s="108" t="str">
        <f>VLOOKUP(Tabela2[[#This Row],[SIEMA]],Siema2025,73,FALSE)</f>
        <v/>
      </c>
      <c r="AZ214" s="108" t="str">
        <f>VLOOKUP(Tabela2[[#This Row],[SIEMA]],Siema2025,75,FALSE)</f>
        <v/>
      </c>
      <c r="BA214" s="108" t="str">
        <f>VLOOKUP(Tabela2[[#This Row],[SIEMA]],Siema2025,77,FALSE)</f>
        <v/>
      </c>
      <c r="BB214" s="108" t="str">
        <f>VLOOKUP(Tabela2[[#This Row],[SIEMA]],Siema2025,79,FALSE)</f>
        <v/>
      </c>
      <c r="BC214" s="108" t="str">
        <f>IF(Tabela2[[#This Row],[Outro(s) ]] = "X", "PREENCHER","NA")</f>
        <v>NA</v>
      </c>
      <c r="BD214" s="108" t="str">
        <f>VLOOKUP(Tabela2[[#This Row],[SIEMA]],Siema2025,82,FALSE)</f>
        <v/>
      </c>
      <c r="BE214" s="108" t="str">
        <f>VLOOKUP(Tabela2[[#This Row],[SIEMA]],Siema2025,81,FALSE)</f>
        <v/>
      </c>
      <c r="BF214" s="110" t="str">
        <f>VLOOKUP(Tabela2[[#This Row],[SIEMA]],Siema2025,28,FALSE)</f>
        <v>3R POTIGUAR S.A.</v>
      </c>
      <c r="BG214" s="110"/>
      <c r="BH214" s="111" t="str">
        <f>VLOOKUP(Tabela2[[#This Row],[SIEMA]],Siema2025,29,FALSE)</f>
        <v/>
      </c>
      <c r="BI214" s="112" t="str">
        <f>VLOOKUP(Tabela2[[#This Row],[SIEMA]],Siema2025,107,FALSE)</f>
        <v>Não</v>
      </c>
      <c r="BJ214" s="107" t="s">
        <v>7113</v>
      </c>
      <c r="BK214" s="104" t="s">
        <v>2696</v>
      </c>
      <c r="BL214" s="140">
        <v>45748</v>
      </c>
      <c r="BM214" s="108">
        <f ca="1">IF(Tabela2[[#This Row],[Data de atendimento do Ibama (considerar o primeiro documento/ação)]]="",_xlfn.DAYS(TODAY(),J214),_xlfn.DAYS(Tabela2[[#This Row],[Data de atendimento do Ibama (considerar o primeiro documento/ação)]],J214))</f>
        <v>5</v>
      </c>
      <c r="BN214" s="108" t="str">
        <f>IF(Tabela2[[#This Row],[Atendido pelo Ibama ("Não" ou "Sim")]]="Não","Preencher", IF(Tabela2[[#This Row],[Atendido pelo Ibama ("Não" ou "Sim")]]="Sim","NA",""))</f>
        <v>NA</v>
      </c>
      <c r="BO214" s="114" t="s">
        <v>7138</v>
      </c>
      <c r="BP214" s="108" t="str">
        <f>IF(Tabela2[[#This Row],[Forma de atendimento (primeiro documento/ação)]]= "Outros (especificar)", "PREENCHER","NA")</f>
        <v>NA</v>
      </c>
      <c r="BQ214" s="106" t="s">
        <v>123</v>
      </c>
      <c r="BR214" s="108" t="str">
        <f>IF(Tabela2[[#This Row],[Equipe do Ibama foi a campo? Houve sobrevoo do Poseidon?]] = "Sim", "PREENCHER","NA")</f>
        <v>NA</v>
      </c>
      <c r="BS214" s="108" t="str">
        <f>IF(Tabela2[[#This Row],[Se sim, foi emitida Ordem de Emergência? (informações vinculada à coluna CK)]] = "Sim", "PREENCHER","NA")</f>
        <v>NA</v>
      </c>
      <c r="BT214" s="108" t="str">
        <f>IF(Tabela2[[#This Row],[Foi elaborado Relatório de Vistoria pelo Ibama? (informações vinculada à coluna CK)]] = "Sim", "PREENCHER","NA")</f>
        <v>NA</v>
      </c>
      <c r="BU214" s="108"/>
      <c r="BV214" s="108" t="s">
        <v>123</v>
      </c>
      <c r="BW214" s="108" t="s">
        <v>2696</v>
      </c>
      <c r="BX214" s="106" t="s">
        <v>7115</v>
      </c>
      <c r="BY214" s="140">
        <v>45757</v>
      </c>
      <c r="BZ214" s="104">
        <f>IF(Tabela2[[#This Row],[Data do documento de encerramento]]="NA","NA",IF(Tabela2[[#This Row],[Data do documento de encerramento]]="","Pendente de conclusão/ encerramento",_xlfn.DAYS(Tabela2[[#This Row],[Data do documento de encerramento]],J214)))</f>
        <v>14</v>
      </c>
      <c r="CA214" s="107"/>
      <c r="CB214" s="107"/>
      <c r="CC214" s="130"/>
      <c r="CD214" s="107"/>
      <c r="CE214" s="107"/>
      <c r="CF214" s="107"/>
    </row>
    <row r="215" spans="1:84" ht="60.75">
      <c r="A215" s="182">
        <v>202533032423</v>
      </c>
      <c r="B215" s="118" t="s">
        <v>8093</v>
      </c>
      <c r="C215" s="108" t="s">
        <v>672</v>
      </c>
      <c r="D215" s="106" t="s">
        <v>637</v>
      </c>
      <c r="E215" s="106" t="s">
        <v>8094</v>
      </c>
      <c r="F215" s="106"/>
      <c r="G215" s="106" t="s">
        <v>8095</v>
      </c>
      <c r="H215" s="106" t="s">
        <v>8096</v>
      </c>
      <c r="I215" s="104" t="s">
        <v>124</v>
      </c>
      <c r="J215" s="105">
        <f>VLOOKUP(Tabela2[[#This Row],[SIEMA]],Siema2025,2,FALSE)</f>
        <v>45744</v>
      </c>
      <c r="K215" s="105" t="str">
        <f>VLOOKUP(Tabela2[[#This Row],[SIEMA]],Siema2025,16,FALSE)</f>
        <v>Sexta</v>
      </c>
      <c r="L215" s="106" t="str">
        <f>IF(Tabela2[[#This Row],[Data]]="","Sem Informação",VLOOKUP(MONTH(Tabela2[[#This Row],[Data]]),'[1]Validação de dados'!$I$1:$J$13,2,0))</f>
        <v>Março</v>
      </c>
      <c r="M215" s="106">
        <f>YEAR(Tabela2[[#This Row],[Data]])</f>
        <v>2025</v>
      </c>
      <c r="N215" s="105" t="str">
        <f>VLOOKUP(Tabela2[[#This Row],[SIEMA]],Siema2025,17,FALSE)</f>
        <v>Matutino</v>
      </c>
      <c r="O215" s="105" t="str">
        <f>VLOOKUP(Tabela2[[#This Row],[SIEMA]],Siema2025,5,FALSE)</f>
        <v>Plataforma</v>
      </c>
      <c r="P215" s="104" t="str">
        <f>VLOOKUP(Tabela2[[#This Row],[SIEMA]],Siema2025,21,FALSE)</f>
        <v>Poço 8-SLL-4D-RJS conectado a Plataforma P-66, Campo de Tupi, Bacia de Santos.</v>
      </c>
      <c r="Q215" s="104" t="s">
        <v>637</v>
      </c>
      <c r="R215" s="104" t="s">
        <v>8097</v>
      </c>
      <c r="S215" s="107" t="s">
        <v>7096</v>
      </c>
      <c r="T215" s="104">
        <v>6.0000000000000002E-5</v>
      </c>
      <c r="U215" s="104" t="s">
        <v>7111</v>
      </c>
      <c r="V215" s="104" t="s">
        <v>637</v>
      </c>
      <c r="W215" s="104"/>
      <c r="X215" s="113"/>
      <c r="Y215" s="109" t="str">
        <f>IF(W215="","", IF(W215="NC","", IF(W215="NE","", IF(W215="NA","",IFERROR(VLOOKUP(W215,Produtos!$A$1:$C$2319,2,FALSE),"Não Cadastrado")))))</f>
        <v/>
      </c>
      <c r="Z215" s="104"/>
      <c r="AA215" s="104"/>
      <c r="AB215" s="104" t="str">
        <f>IF(W215="","",IF(ISNUMBER(W215)=FALSE,"Não se aplica",IFERROR(VLOOKUP(W215,Produtos!$A$1:$C$2319,3,FALSE),"Não Cadastrado")))</f>
        <v/>
      </c>
      <c r="AC215" s="104"/>
      <c r="AD215" s="108"/>
      <c r="AE215" s="107" t="str">
        <f>IF(AC215="","", IF(AC215="NC","", IF(AC215="NE","", IF(AC215="NA","",IFERROR(VLOOKUP(AC215,Produtos!$A$1:$C$2319,2,FALSE),"Não Cadastrado")))))</f>
        <v/>
      </c>
      <c r="AF215" s="104"/>
      <c r="AG215" s="104"/>
      <c r="AH215" s="104" t="str">
        <f>IF(AC215="","",IF(ISNUMBER(AC215)=FALSE,"Não se aplica",IFERROR(VLOOKUP(AC215,Produtos!$A$1:$C$2319,3,FALSE),"Não Cadastrado")))</f>
        <v/>
      </c>
      <c r="AI215" s="104"/>
      <c r="AJ215" s="104" t="str">
        <f>VLOOKUP(Tabela2[[#This Row],[SIEMA]],Siema2025,26,FALSE)</f>
        <v>A hipótese provável é que está tendo um vazamento de HW para o interno do SCM e nesse momento acaba sendo expulso o fluido dielétrico pelo dreno do SCM.</v>
      </c>
      <c r="AK215" s="107" t="s">
        <v>7112</v>
      </c>
      <c r="AL215" s="107"/>
      <c r="AM215" s="107"/>
      <c r="AN215" s="108" t="str">
        <f>VLOOKUP(Tabela2[[#This Row],[SIEMA]],Siema2025,51,FALSE)</f>
        <v/>
      </c>
      <c r="AO215" s="108" t="str">
        <f>VLOOKUP(Tabela2[[#This Row],[SIEMA]],Siema2025,53,FALSE)</f>
        <v/>
      </c>
      <c r="AP215" s="108" t="str">
        <f>VLOOKUP(Tabela2[[#This Row],[SIEMA]],Siema2025,55,FALSE)</f>
        <v/>
      </c>
      <c r="AQ215" s="108" t="str">
        <f>VLOOKUP(Tabela2[[#This Row],[SIEMA]],Siema2025,57,FALSE)</f>
        <v/>
      </c>
      <c r="AR215" s="108" t="str">
        <f>VLOOKUP(Tabela2[[#This Row],[SIEMA]],Siema2025,59,FALSE)</f>
        <v/>
      </c>
      <c r="AS215" s="108" t="str">
        <f>VLOOKUP(Tabela2[[#This Row],[SIEMA]],Siema2025,61,FALSE)</f>
        <v>X</v>
      </c>
      <c r="AT215" s="108" t="str">
        <f>VLOOKUP(Tabela2[[#This Row],[SIEMA]],Siema2025,63,FALSE)</f>
        <v/>
      </c>
      <c r="AU215" s="108" t="str">
        <f>VLOOKUP(Tabela2[[#This Row],[SIEMA]],Siema2025,65,FALSE)</f>
        <v/>
      </c>
      <c r="AV215" s="108" t="str">
        <f>VLOOKUP(Tabela2[[#This Row],[SIEMA]],Siema2025,67,FALSE)</f>
        <v/>
      </c>
      <c r="AW215" s="108" t="str">
        <f>VLOOKUP(Tabela2[[#This Row],[SIEMA]],Siema2025,69,FALSE)</f>
        <v/>
      </c>
      <c r="AX215" s="108" t="str">
        <f>VLOOKUP(Tabela2[[#This Row],[SIEMA]],Siema2025,71,FALSE)</f>
        <v/>
      </c>
      <c r="AY215" s="108" t="str">
        <f>VLOOKUP(Tabela2[[#This Row],[SIEMA]],Siema2025,73,FALSE)</f>
        <v/>
      </c>
      <c r="AZ215" s="108" t="str">
        <f>VLOOKUP(Tabela2[[#This Row],[SIEMA]],Siema2025,75,FALSE)</f>
        <v/>
      </c>
      <c r="BA215" s="108" t="str">
        <f>VLOOKUP(Tabela2[[#This Row],[SIEMA]],Siema2025,77,FALSE)</f>
        <v/>
      </c>
      <c r="BB215" s="108" t="str">
        <f>VLOOKUP(Tabela2[[#This Row],[SIEMA]],Siema2025,79,FALSE)</f>
        <v/>
      </c>
      <c r="BC215" s="108" t="str">
        <f>IF(Tabela2[[#This Row],[Outro(s) ]] = "X", "PREENCHER","NA")</f>
        <v>NA</v>
      </c>
      <c r="BD215" s="108" t="str">
        <f>VLOOKUP(Tabela2[[#This Row],[SIEMA]],Siema2025,82,FALSE)</f>
        <v/>
      </c>
      <c r="BE215" s="108" t="str">
        <f>VLOOKUP(Tabela2[[#This Row],[SIEMA]],Siema2025,81,FALSE)</f>
        <v/>
      </c>
      <c r="BF215" s="110" t="str">
        <f>VLOOKUP(Tabela2[[#This Row],[SIEMA]],Siema2025,28,FALSE)</f>
        <v>Petrobras</v>
      </c>
      <c r="BG215" s="110"/>
      <c r="BH215" s="111">
        <v>33000167000101</v>
      </c>
      <c r="BI215" s="112" t="str">
        <f>VLOOKUP(Tabela2[[#This Row],[SIEMA]],Siema2025,107,FALSE)</f>
        <v>Não</v>
      </c>
      <c r="BJ215" s="107" t="s">
        <v>7099</v>
      </c>
      <c r="BK215" s="104" t="s">
        <v>2696</v>
      </c>
      <c r="BL215" s="140">
        <v>45747</v>
      </c>
      <c r="BM215" s="108">
        <f ca="1">IF(Tabela2[[#This Row],[Data de atendimento do Ibama (considerar o primeiro documento/ação)]]="",_xlfn.DAYS(TODAY(),J215),_xlfn.DAYS(Tabela2[[#This Row],[Data de atendimento do Ibama (considerar o primeiro documento/ação)]],J215))</f>
        <v>3</v>
      </c>
      <c r="BN215" s="108" t="str">
        <f>IF(Tabela2[[#This Row],[Atendido pelo Ibama ("Não" ou "Sim")]]="Não","Preencher", IF(Tabela2[[#This Row],[Atendido pelo Ibama ("Não" ou "Sim")]]="Sim","NA",""))</f>
        <v>NA</v>
      </c>
      <c r="BO215" s="114" t="s">
        <v>7100</v>
      </c>
      <c r="BP215" s="108" t="str">
        <f>IF(Tabela2[[#This Row],[Forma de atendimento (primeiro documento/ação)]]= "Outros (especificar)", "PREENCHER","NA")</f>
        <v>NA</v>
      </c>
      <c r="BQ215" s="106" t="s">
        <v>123</v>
      </c>
      <c r="BR215" s="108" t="str">
        <f>IF(Tabela2[[#This Row],[Equipe do Ibama foi a campo? Houve sobrevoo do Poseidon?]] = "Sim", "PREENCHER","NA")</f>
        <v>NA</v>
      </c>
      <c r="BS215" s="108" t="str">
        <f>IF(Tabela2[[#This Row],[Se sim, foi emitida Ordem de Emergência? (informações vinculada à coluna CK)]] = "Sim", "PREENCHER","NA")</f>
        <v>NA</v>
      </c>
      <c r="BT215" s="108" t="s">
        <v>7101</v>
      </c>
      <c r="BU215" s="108" t="s">
        <v>123</v>
      </c>
      <c r="BV215" s="108" t="s">
        <v>123</v>
      </c>
      <c r="BW215" s="108" t="s">
        <v>123</v>
      </c>
      <c r="BX215" s="106" t="s">
        <v>7127</v>
      </c>
      <c r="BY215" s="106"/>
      <c r="BZ215" s="104" t="str">
        <f>IF(Tabela2[[#This Row],[Data do documento de encerramento]]="NA","NA",IF(Tabela2[[#This Row],[Data do documento de encerramento]]="","Pendente de conclusão/ encerramento",_xlfn.DAYS(Tabela2[[#This Row],[Data do documento de encerramento]],J215)))</f>
        <v>Pendente de conclusão/ encerramento</v>
      </c>
      <c r="CA215" t="s">
        <v>7230</v>
      </c>
      <c r="CB215" s="107" t="s">
        <v>7158</v>
      </c>
      <c r="CC215" s="253" t="s">
        <v>7148</v>
      </c>
      <c r="CD215" s="107" t="s">
        <v>123</v>
      </c>
      <c r="CE215" s="107" t="s">
        <v>123</v>
      </c>
      <c r="CF215" s="107" t="s">
        <v>7105</v>
      </c>
    </row>
    <row r="216" spans="1:84">
      <c r="A216" s="169">
        <v>202533043256</v>
      </c>
      <c r="B216" s="170" t="s">
        <v>8098</v>
      </c>
      <c r="C216" s="108" t="s">
        <v>7135</v>
      </c>
      <c r="D216" s="106" t="s">
        <v>637</v>
      </c>
      <c r="E216" s="106" t="s">
        <v>1086</v>
      </c>
      <c r="F216" s="106"/>
      <c r="G216" s="106" t="s">
        <v>8099</v>
      </c>
      <c r="H216" s="106" t="s">
        <v>8100</v>
      </c>
      <c r="I216" s="104" t="s">
        <v>201</v>
      </c>
      <c r="J216" s="105">
        <f>VLOOKUP(Tabela2[[#This Row],[SIEMA]],Siema2025,2,FALSE)</f>
        <v>45744</v>
      </c>
      <c r="K216" s="105" t="str">
        <f>VLOOKUP(Tabela2[[#This Row],[SIEMA]],Siema2025,16,FALSE)</f>
        <v>Sexta</v>
      </c>
      <c r="L216" s="106" t="str">
        <f>IF(Tabela2[[#This Row],[Data]]="","Sem Informação",VLOOKUP(MONTH(Tabela2[[#This Row],[Data]]),'[1]Validação de dados'!$I$1:$J$13,2,0))</f>
        <v>Março</v>
      </c>
      <c r="M216" s="104">
        <f>YEAR(Tabela2[[#This Row],[Data]])</f>
        <v>2025</v>
      </c>
      <c r="N216" s="105" t="str">
        <f>VLOOKUP(Tabela2[[#This Row],[SIEMA]],Siema2025,17,FALSE)</f>
        <v>Vespertino</v>
      </c>
      <c r="O216" s="105" t="s">
        <v>111</v>
      </c>
      <c r="P216" s="104" t="str">
        <f>VLOOKUP(Tabela2[[#This Row],[SIEMA]],Siema2025,21,FALSE)</f>
        <v>Mancha oleosa constatada nas coordenadas 22° 20%u2019 22%u201D S / 40° 18%u2019 53%u201D W, Campo de Viola, Bacia de Campos.</v>
      </c>
      <c r="Q216" s="104">
        <v>1267</v>
      </c>
      <c r="R216" s="104" t="s">
        <v>2043</v>
      </c>
      <c r="S216" s="107" t="str">
        <f>IF(Q216="","", IF(Q216="NC","", IF(Q216="NE","", IF(Q216="NA","",IFERROR(VLOOKUP(Q216,Produtos!$A$1:$C$2319,2,FALSE),"Não Cadastrado")))))</f>
        <v>PETRÓLEO CRU</v>
      </c>
      <c r="T216" s="104" t="s">
        <v>2355</v>
      </c>
      <c r="U216" s="104" t="s">
        <v>7111</v>
      </c>
      <c r="V216" s="104">
        <f>IF(Q216="","",IF(ISNUMBER(Q216)=FALSE,"Não se aplica",IFERROR(VLOOKUP(Q216,Produtos!$A$1:$C$2319,3,FALSE),"Não Cadastrado")))</f>
        <v>3</v>
      </c>
      <c r="W216" s="104" t="str">
        <f>VLOOKUP(Tabela2[[#This Row],[SIEMA]],Siema2025,10,FALSE)</f>
        <v/>
      </c>
      <c r="X216" s="113"/>
      <c r="Y216" s="109" t="str">
        <f>IF(W216="","", IF(W216="NC","", IF(W216="NE","", IF(W216="NA","",IFERROR(VLOOKUP(W216,Produtos!$A$1:$C$2319,2,FALSE),"Não Cadastrado")))))</f>
        <v/>
      </c>
      <c r="Z216" s="104" t="str">
        <f>VLOOKUP(Tabela2[[#This Row],[SIEMA]],Siema2025,11,FALSE)</f>
        <v xml:space="preserve"> </v>
      </c>
      <c r="AA216" s="104" t="str">
        <f>VLOOKUP(Tabela2[[#This Row],[SIEMA]],Siema2025,12,FALSE)</f>
        <v xml:space="preserve"> </v>
      </c>
      <c r="AB216" s="104" t="str">
        <f>IF(W216="","",IF(ISNUMBER(W216)=FALSE,"Não se aplica",IFERROR(VLOOKUP(W216,Produtos!$A$1:$C$2319,3,FALSE),"Não Cadastrado")))</f>
        <v/>
      </c>
      <c r="AC216" s="104"/>
      <c r="AD216" s="108"/>
      <c r="AE216" s="107" t="str">
        <f>IF(AC216="","", IF(AC216="NC","", IF(AC216="NE","", IF(AC216="NA","",IFERROR(VLOOKUP(AC216,Produtos!$A$1:$C$2319,2,FALSE),"Não Cadastrado")))))</f>
        <v/>
      </c>
      <c r="AF216" s="104"/>
      <c r="AG216" s="104"/>
      <c r="AH216" s="104" t="str">
        <f>IF(AC216="","",IF(ISNUMBER(AC216)=FALSE,"Não se aplica",IFERROR(VLOOKUP(AC216,Produtos!$A$1:$C$2319,3,FALSE),"Não Cadastrado")))</f>
        <v/>
      </c>
      <c r="AI216" s="104"/>
      <c r="AJ216" s="104" t="str">
        <f>VLOOKUP(Tabela2[[#This Row],[SIEMA]],Siema2025,26,FALSE)</f>
        <v>Nenhuma causa provável foi identificada na análise preliminar do evento.</v>
      </c>
      <c r="AK216" s="107" t="s">
        <v>7285</v>
      </c>
      <c r="AL216" s="107"/>
      <c r="AM216" s="107"/>
      <c r="AN216" s="108" t="str">
        <f>VLOOKUP(Tabela2[[#This Row],[SIEMA]],Siema2025,51,FALSE)</f>
        <v/>
      </c>
      <c r="AO216" s="108" t="str">
        <f>VLOOKUP(Tabela2[[#This Row],[SIEMA]],Siema2025,53,FALSE)</f>
        <v/>
      </c>
      <c r="AP216" s="108" t="str">
        <f>VLOOKUP(Tabela2[[#This Row],[SIEMA]],Siema2025,55,FALSE)</f>
        <v/>
      </c>
      <c r="AQ216" s="108" t="str">
        <f>VLOOKUP(Tabela2[[#This Row],[SIEMA]],Siema2025,57,FALSE)</f>
        <v/>
      </c>
      <c r="AR216" s="108" t="str">
        <f>VLOOKUP(Tabela2[[#This Row],[SIEMA]],Siema2025,59,FALSE)</f>
        <v/>
      </c>
      <c r="AS216" s="108" t="str">
        <f>VLOOKUP(Tabela2[[#This Row],[SIEMA]],Siema2025,61,FALSE)</f>
        <v>X</v>
      </c>
      <c r="AT216" s="108" t="str">
        <f>VLOOKUP(Tabela2[[#This Row],[SIEMA]],Siema2025,63,FALSE)</f>
        <v/>
      </c>
      <c r="AU216" s="108" t="str">
        <f>VLOOKUP(Tabela2[[#This Row],[SIEMA]],Siema2025,65,FALSE)</f>
        <v/>
      </c>
      <c r="AV216" s="108" t="str">
        <f>VLOOKUP(Tabela2[[#This Row],[SIEMA]],Siema2025,67,FALSE)</f>
        <v/>
      </c>
      <c r="AW216" s="108" t="str">
        <f>VLOOKUP(Tabela2[[#This Row],[SIEMA]],Siema2025,69,FALSE)</f>
        <v/>
      </c>
      <c r="AX216" s="108" t="str">
        <f>VLOOKUP(Tabela2[[#This Row],[SIEMA]],Siema2025,71,FALSE)</f>
        <v/>
      </c>
      <c r="AY216" s="108" t="str">
        <f>VLOOKUP(Tabela2[[#This Row],[SIEMA]],Siema2025,73,FALSE)</f>
        <v/>
      </c>
      <c r="AZ216" s="108" t="str">
        <f>VLOOKUP(Tabela2[[#This Row],[SIEMA]],Siema2025,75,FALSE)</f>
        <v/>
      </c>
      <c r="BA216" s="108" t="str">
        <f>VLOOKUP(Tabela2[[#This Row],[SIEMA]],Siema2025,77,FALSE)</f>
        <v/>
      </c>
      <c r="BB216" s="108" t="str">
        <f>VLOOKUP(Tabela2[[#This Row],[SIEMA]],Siema2025,79,FALSE)</f>
        <v/>
      </c>
      <c r="BC216" s="108" t="str">
        <f>IF(Tabela2[[#This Row],[Outro(s) ]] = "X", "PREENCHER","NA")</f>
        <v>NA</v>
      </c>
      <c r="BD216" s="108" t="str">
        <f>VLOOKUP(Tabela2[[#This Row],[SIEMA]],Siema2025,82,FALSE)</f>
        <v/>
      </c>
      <c r="BE216" s="108" t="str">
        <f>VLOOKUP(Tabela2[[#This Row],[SIEMA]],Siema2025,81,FALSE)</f>
        <v/>
      </c>
      <c r="BF216" s="110" t="str">
        <f>VLOOKUP(Tabela2[[#This Row],[SIEMA]],Siema2025,28,FALSE)</f>
        <v>Petrobras</v>
      </c>
      <c r="BG216" s="110"/>
      <c r="BH216" s="111" t="str">
        <f>VLOOKUP(Tabela2[[#This Row],[SIEMA]],Siema2025,29,FALSE)</f>
        <v>33000167100750</v>
      </c>
      <c r="BI216" s="112" t="str">
        <f>VLOOKUP(Tabela2[[#This Row],[SIEMA]],Siema2025,107,FALSE)</f>
        <v>Não</v>
      </c>
      <c r="BJ216" s="107" t="s">
        <v>7099</v>
      </c>
      <c r="BK216" s="104" t="s">
        <v>2696</v>
      </c>
      <c r="BL216" s="140">
        <v>45754</v>
      </c>
      <c r="BM216" s="108">
        <f ca="1">IF(Tabela2[[#This Row],[Data de atendimento do Ibama (considerar o primeiro documento/ação)]]="",_xlfn.DAYS(TODAY(),J216),_xlfn.DAYS(Tabela2[[#This Row],[Data de atendimento do Ibama (considerar o primeiro documento/ação)]],J216))</f>
        <v>10</v>
      </c>
      <c r="BN216" s="108" t="str">
        <f>IF(Tabela2[[#This Row],[Atendido pelo Ibama ("Não" ou "Sim")]]="Não","Preencher", IF(Tabela2[[#This Row],[Atendido pelo Ibama ("Não" ou "Sim")]]="Sim","NA",""))</f>
        <v>NA</v>
      </c>
      <c r="BO216" s="114" t="s">
        <v>7138</v>
      </c>
      <c r="BP216" s="108" t="str">
        <f>IF(Tabela2[[#This Row],[Forma de atendimento (primeiro documento/ação)]]= "Outros (especificar)", "PREENCHER","NA")</f>
        <v>NA</v>
      </c>
      <c r="BQ216" s="106" t="s">
        <v>123</v>
      </c>
      <c r="BR216" s="108" t="str">
        <f>IF(Tabela2[[#This Row],[Equipe do Ibama foi a campo? Houve sobrevoo do Poseidon?]] = "Sim", "PREENCHER","NA")</f>
        <v>NA</v>
      </c>
      <c r="BS216" s="108" t="str">
        <f>IF(Tabela2[[#This Row],[Se sim, foi emitida Ordem de Emergência? (informações vinculada à coluna CK)]] = "Sim", "PREENCHER","NA")</f>
        <v>NA</v>
      </c>
      <c r="BT216" s="108" t="s">
        <v>7101</v>
      </c>
      <c r="BU216" s="108" t="s">
        <v>123</v>
      </c>
      <c r="BV216" s="108" t="s">
        <v>123</v>
      </c>
      <c r="BW216" s="108" t="s">
        <v>123</v>
      </c>
      <c r="BX216" s="106"/>
      <c r="BY216" s="106"/>
      <c r="BZ216" s="104" t="str">
        <f>IF(Tabela2[[#This Row],[Data do documento de encerramento]]="NA","NA",IF(Tabela2[[#This Row],[Data do documento de encerramento]]="","Pendente de conclusão/ encerramento",_xlfn.DAYS(Tabela2[[#This Row],[Data do documento de encerramento]],J216)))</f>
        <v>Pendente de conclusão/ encerramento</v>
      </c>
      <c r="CA216" s="107"/>
      <c r="CB216" s="107"/>
      <c r="CC216" s="129" t="s">
        <v>7251</v>
      </c>
      <c r="CD216" s="107" t="s">
        <v>8101</v>
      </c>
      <c r="CE216" s="107" t="s">
        <v>2696</v>
      </c>
      <c r="CF216" s="107" t="s">
        <v>7141</v>
      </c>
    </row>
    <row r="217" spans="1:84" ht="30.75">
      <c r="A217" s="169">
        <v>202533072055</v>
      </c>
      <c r="B217" s="170" t="s">
        <v>8102</v>
      </c>
      <c r="C217" s="108" t="str">
        <f>VLOOKUP(Tabela2[[#This Row],[SIEMA]],Siema2025,4,FALSE)</f>
        <v xml:space="preserve"> AM</v>
      </c>
      <c r="D217" s="106" t="str">
        <f>VLOOKUP(Tabela2[[#This Row],[SIEMA]],Siema2025,3,FALSE)</f>
        <v xml:space="preserve">Coari </v>
      </c>
      <c r="E217" s="106" t="s">
        <v>8103</v>
      </c>
      <c r="F217" s="106"/>
      <c r="G217" s="106" t="s">
        <v>8104</v>
      </c>
      <c r="H217" s="106" t="s">
        <v>8105</v>
      </c>
      <c r="I217" s="104" t="s">
        <v>7120</v>
      </c>
      <c r="J217" s="105">
        <f>VLOOKUP(Tabela2[[#This Row],[SIEMA]],Siema2025,2,FALSE)</f>
        <v>45745</v>
      </c>
      <c r="K217" s="105" t="str">
        <f>VLOOKUP(Tabela2[[#This Row],[SIEMA]],Siema2025,16,FALSE)</f>
        <v>Sábado</v>
      </c>
      <c r="L217" s="106" t="str">
        <f>IF(Tabela2[[#This Row],[Data]]="","Sem Informação",VLOOKUP(MONTH(Tabela2[[#This Row],[Data]]),'[1]Validação de dados'!$I$1:$J$13,2,0))</f>
        <v>Março</v>
      </c>
      <c r="M217" s="106">
        <f>YEAR(Tabela2[[#This Row],[Data]])</f>
        <v>2025</v>
      </c>
      <c r="N217" s="105" t="str">
        <f>VLOOKUP(Tabela2[[#This Row],[SIEMA]],Siema2025,17,FALSE)</f>
        <v>Madrugada</v>
      </c>
      <c r="O217" s="105" t="s">
        <v>145</v>
      </c>
      <c r="P217" s="104" t="str">
        <f>VLOOKUP(Tabela2[[#This Row],[SIEMA]],Siema2025,21,FALSE)</f>
        <v>Poço Terrestre</v>
      </c>
      <c r="Q217" s="104" t="str">
        <f>VLOOKUP(Tabela2[[#This Row],[SIEMA]],Siema2025,7,FALSE)</f>
        <v/>
      </c>
      <c r="R217" s="104" t="str">
        <f>VLOOKUP(Tabela2[[#This Row],[SIEMA]],Siema2025,10,FALSE)</f>
        <v>Água Produzida</v>
      </c>
      <c r="S217" s="107" t="str">
        <f>IF(Q217="","", IF(Q217="NC","", IF(Q217="NE","", IF(Q217="NA","",IFERROR(VLOOKUP(Q217,Produtos!$A$1:$C$2319,2,FALSE),"Não Cadastrado")))))</f>
        <v/>
      </c>
      <c r="T217" s="104" t="str">
        <f>VLOOKUP(Tabela2[[#This Row],[SIEMA]],Siema2025,11,FALSE)</f>
        <v>1.7</v>
      </c>
      <c r="U217" s="104" t="str">
        <f>VLOOKUP(Tabela2[[#This Row],[SIEMA]],Siema2025,12,FALSE)</f>
        <v>M3</v>
      </c>
      <c r="V217" s="104" t="str">
        <f>IF(Q217="","",IF(ISNUMBER(Q217)=FALSE,"Não se aplica",IFERROR(VLOOKUP(Q217,Produtos!$A$1:$C$2319,3,FALSE),"Não Cadastrado")))</f>
        <v/>
      </c>
      <c r="W217" s="104"/>
      <c r="X217" s="113" t="str">
        <f>IF(Tabela2[[#This Row],[Origem do acidente]] = "Plataforma", "PREENCHER","NA")</f>
        <v>NA</v>
      </c>
      <c r="Y217" s="109" t="str">
        <f>IF(W217="","", IF(W217="NC","", IF(W217="NE","", IF(W217="NA","",IFERROR(VLOOKUP(W217,Produtos!$A$1:$C$2319,2,FALSE),"Não Cadastrado")))))</f>
        <v/>
      </c>
      <c r="Z217" s="104"/>
      <c r="AA217" s="104" t="str">
        <f>VLOOKUP(Tabela2[[#This Row],[SIEMA]],Siema2025,12,FALSE)</f>
        <v>M3</v>
      </c>
      <c r="AB217" s="104" t="str">
        <f>IF(W217="","",IF(ISNUMBER(W217)=FALSE,"Não se aplica",IFERROR(VLOOKUP(W217,Produtos!$A$1:$C$2319,3,FALSE),"Não Cadastrado")))</f>
        <v/>
      </c>
      <c r="AC217" s="104"/>
      <c r="AD217" s="108" t="str">
        <f>IF(Tabela2[[#This Row],[Origem do acidente]] = "Plataforma", "PREENCHER","NA")</f>
        <v>NA</v>
      </c>
      <c r="AE217" s="107" t="str">
        <f>IF(AC217="","", IF(AC217="NC","", IF(AC217="NE","", IF(AC217="NA","",IFERROR(VLOOKUP(AC217,Produtos!$A$1:$C$2319,2,FALSE),"Não Cadastrado")))))</f>
        <v/>
      </c>
      <c r="AF217" s="104"/>
      <c r="AG217" s="104"/>
      <c r="AH217" s="104" t="str">
        <f>IF(AC217="","",IF(ISNUMBER(AC217)=FALSE,"Não se aplica",IFERROR(VLOOKUP(AC217,Produtos!$A$1:$C$2319,3,FALSE),"Não Cadastrado")))</f>
        <v/>
      </c>
      <c r="AI217" s="104"/>
      <c r="AJ217" s="104" t="str">
        <f>VLOOKUP(Tabela2[[#This Row],[SIEMA]],Siema2025,26,FALSE)</f>
        <v>em avaliação</v>
      </c>
      <c r="AK217" s="107"/>
      <c r="AL217" s="107"/>
      <c r="AM217" s="107"/>
      <c r="AN217" s="108" t="str">
        <f>VLOOKUP(Tabela2[[#This Row],[SIEMA]],Siema2025,51,FALSE)</f>
        <v/>
      </c>
      <c r="AO217" s="108" t="str">
        <f>VLOOKUP(Tabela2[[#This Row],[SIEMA]],Siema2025,53,FALSE)</f>
        <v/>
      </c>
      <c r="AP217" s="108" t="str">
        <f>VLOOKUP(Tabela2[[#This Row],[SIEMA]],Siema2025,55,FALSE)</f>
        <v/>
      </c>
      <c r="AQ217" s="108" t="str">
        <f>VLOOKUP(Tabela2[[#This Row],[SIEMA]],Siema2025,57,FALSE)</f>
        <v/>
      </c>
      <c r="AR217" s="108" t="str">
        <f>VLOOKUP(Tabela2[[#This Row],[SIEMA]],Siema2025,59,FALSE)</f>
        <v/>
      </c>
      <c r="AS217" s="108" t="str">
        <f>VLOOKUP(Tabela2[[#This Row],[SIEMA]],Siema2025,61,FALSE)</f>
        <v/>
      </c>
      <c r="AT217" s="108" t="str">
        <f>VLOOKUP(Tabela2[[#This Row],[SIEMA]],Siema2025,63,FALSE)</f>
        <v/>
      </c>
      <c r="AU217" s="108" t="str">
        <f>VLOOKUP(Tabela2[[#This Row],[SIEMA]],Siema2025,65,FALSE)</f>
        <v>X</v>
      </c>
      <c r="AV217" s="108" t="str">
        <f>VLOOKUP(Tabela2[[#This Row],[SIEMA]],Siema2025,67,FALSE)</f>
        <v/>
      </c>
      <c r="AW217" s="108" t="str">
        <f>VLOOKUP(Tabela2[[#This Row],[SIEMA]],Siema2025,69,FALSE)</f>
        <v/>
      </c>
      <c r="AX217" s="108" t="str">
        <f>VLOOKUP(Tabela2[[#This Row],[SIEMA]],Siema2025,71,FALSE)</f>
        <v/>
      </c>
      <c r="AY217" s="108" t="str">
        <f>VLOOKUP(Tabela2[[#This Row],[SIEMA]],Siema2025,73,FALSE)</f>
        <v/>
      </c>
      <c r="AZ217" s="108" t="str">
        <f>VLOOKUP(Tabela2[[#This Row],[SIEMA]],Siema2025,75,FALSE)</f>
        <v/>
      </c>
      <c r="BA217" s="108" t="str">
        <f>VLOOKUP(Tabela2[[#This Row],[SIEMA]],Siema2025,77,FALSE)</f>
        <v/>
      </c>
      <c r="BB217" s="108" t="str">
        <f>VLOOKUP(Tabela2[[#This Row],[SIEMA]],Siema2025,79,FALSE)</f>
        <v/>
      </c>
      <c r="BC217" s="108" t="str">
        <f>IF(Tabela2[[#This Row],[Outro(s) ]] = "X", "PREENCHER","NA")</f>
        <v>NA</v>
      </c>
      <c r="BD217" s="108" t="str">
        <f>VLOOKUP(Tabela2[[#This Row],[SIEMA]],Siema2025,82,FALSE)</f>
        <v/>
      </c>
      <c r="BE217" s="108" t="str">
        <f>VLOOKUP(Tabela2[[#This Row],[SIEMA]],Siema2025,81,FALSE)</f>
        <v/>
      </c>
      <c r="BF217" s="110" t="str">
        <f>VLOOKUP(Tabela2[[#This Row],[SIEMA]],Siema2025,28,FALSE)</f>
        <v>Petróleo Brasileiro S.A.</v>
      </c>
      <c r="BG217" s="110"/>
      <c r="BH217" s="111" t="str">
        <f>VLOOKUP(Tabela2[[#This Row],[SIEMA]],Siema2025,29,FALSE)</f>
        <v/>
      </c>
      <c r="BI217" s="112" t="str">
        <f>VLOOKUP(Tabela2[[#This Row],[SIEMA]],Siema2025,107,FALSE)</f>
        <v>Não</v>
      </c>
      <c r="BJ217" s="107" t="s">
        <v>7113</v>
      </c>
      <c r="BK217" s="104" t="s">
        <v>2696</v>
      </c>
      <c r="BL217" s="140">
        <v>45747</v>
      </c>
      <c r="BM217" s="108">
        <f ca="1">IF(Tabela2[[#This Row],[Data de atendimento do Ibama (considerar o primeiro documento/ação)]]="",_xlfn.DAYS(TODAY(),J217),_xlfn.DAYS(Tabela2[[#This Row],[Data de atendimento do Ibama (considerar o primeiro documento/ação)]],J217))</f>
        <v>2</v>
      </c>
      <c r="BN217" s="108" t="str">
        <f>IF(Tabela2[[#This Row],[Atendido pelo Ibama ("Não" ou "Sim")]]="Não","Preencher", IF(Tabela2[[#This Row],[Atendido pelo Ibama ("Não" ou "Sim")]]="Sim","NA",""))</f>
        <v>NA</v>
      </c>
      <c r="BO217" s="114" t="s">
        <v>7138</v>
      </c>
      <c r="BP217" s="108" t="str">
        <f>IF(Tabela2[[#This Row],[Forma de atendimento (primeiro documento/ação)]]= "Outros (especificar)", "PREENCHER","NA")</f>
        <v>NA</v>
      </c>
      <c r="BQ217" s="106" t="s">
        <v>123</v>
      </c>
      <c r="BR217" s="108" t="str">
        <f>IF(Tabela2[[#This Row],[Equipe do Ibama foi a campo? Houve sobrevoo do Poseidon?]] = "Sim", "PREENCHER","NA")</f>
        <v>NA</v>
      </c>
      <c r="BS217" s="108" t="str">
        <f>IF(Tabela2[[#This Row],[Se sim, foi emitida Ordem de Emergência? (informações vinculada à coluna CK)]] = "Sim", "PREENCHER","NA")</f>
        <v>NA</v>
      </c>
      <c r="BT217" s="108" t="str">
        <f>IF(Tabela2[[#This Row],[Foi elaborado Relatório de Vistoria pelo Ibama? (informações vinculada à coluna CK)]] = "Sim", "PREENCHER","NA")</f>
        <v>NA</v>
      </c>
      <c r="BU217" s="108" t="s">
        <v>123</v>
      </c>
      <c r="BV217" s="108" t="s">
        <v>2696</v>
      </c>
      <c r="BW217" s="108" t="s">
        <v>123</v>
      </c>
      <c r="BX217" s="106"/>
      <c r="BY217" s="140"/>
      <c r="BZ217" s="104" t="str">
        <f>IF(Tabela2[[#This Row],[Data do documento de encerramento]]="NA","NA",IF(Tabela2[[#This Row],[Data do documento de encerramento]]="","Pendente de conclusão/ encerramento",_xlfn.DAYS(Tabela2[[#This Row],[Data do documento de encerramento]],J217)))</f>
        <v>Pendente de conclusão/ encerramento</v>
      </c>
      <c r="CA217" s="107"/>
      <c r="CB217" s="107"/>
      <c r="CC217" s="129"/>
      <c r="CD217" s="107"/>
      <c r="CE217" s="107"/>
      <c r="CF217" s="107"/>
    </row>
    <row r="218" spans="1:84" ht="60.75">
      <c r="A218" s="169">
        <v>202533139644</v>
      </c>
      <c r="B218" s="170" t="s">
        <v>8106</v>
      </c>
      <c r="C218" s="108" t="s">
        <v>7135</v>
      </c>
      <c r="D218" s="106" t="s">
        <v>637</v>
      </c>
      <c r="E218" s="106" t="s">
        <v>8107</v>
      </c>
      <c r="F218" s="106"/>
      <c r="G218" s="106" t="s">
        <v>8108</v>
      </c>
      <c r="H218" s="106" t="s">
        <v>8109</v>
      </c>
      <c r="I218" s="104" t="str">
        <f>VLOOKUP(Tabela2[[#This Row],[SIEMA]],Siema2025,19,FALSE)</f>
        <v>Campos</v>
      </c>
      <c r="J218" s="105">
        <f>VLOOKUP(Tabela2[[#This Row],[SIEMA]],Siema2025,2,FALSE)</f>
        <v>45745</v>
      </c>
      <c r="K218" s="105" t="str">
        <f>VLOOKUP(Tabela2[[#This Row],[SIEMA]],Siema2025,16,FALSE)</f>
        <v>Sábado</v>
      </c>
      <c r="L218" s="106" t="str">
        <f>IF(Tabela2[[#This Row],[Data]]="","Sem Informação",VLOOKUP(MONTH(Tabela2[[#This Row],[Data]]),'[1]Validação de dados'!$I$1:$J$13,2,0))</f>
        <v>Março</v>
      </c>
      <c r="M218" s="104">
        <f>YEAR(Tabela2[[#This Row],[Data]])</f>
        <v>2025</v>
      </c>
      <c r="N218" s="105" t="str">
        <f>VLOOKUP(Tabela2[[#This Row],[SIEMA]],Siema2025,17,FALSE)</f>
        <v>Vespertino</v>
      </c>
      <c r="O218" s="105" t="str">
        <f>VLOOKUP(Tabela2[[#This Row],[SIEMA]],Siema2025,5,FALSE)</f>
        <v>Plataforma</v>
      </c>
      <c r="P218" s="104" t="str">
        <f>VLOOKUP(Tabela2[[#This Row],[SIEMA]],Siema2025,21,FALSE)</f>
        <v>[P-55]: Durante o início do serviço de mergulho para afrouxamento de parafusos de flange cego submerso, localizado no suporte S1 acima do poonton em bombordo-popa, elevação 12.000 milímetros, começaram a surgir gotículas de óleo. O serviço foi paralisado e o flange foi
reapertado para condição original cessando as gotículas de óleo. Estimado vazamento de 0,002 m3 de óleo para o mar.</v>
      </c>
      <c r="Q218" s="104">
        <v>1267</v>
      </c>
      <c r="R218" s="104" t="s">
        <v>2043</v>
      </c>
      <c r="S218" s="107" t="s">
        <v>2043</v>
      </c>
      <c r="T218" s="104" t="str">
        <f>VLOOKUP(Tabela2[[#This Row],[SIEMA]],Siema2025,11,FALSE)</f>
        <v>0.002</v>
      </c>
      <c r="U218" s="104" t="str">
        <f>VLOOKUP(Tabela2[[#This Row],[SIEMA]],Siema2025,12,FALSE)</f>
        <v>M3</v>
      </c>
      <c r="V218" s="104">
        <f>IF(Q218="","",IF(ISNUMBER(Q218)=FALSE,"Não se aplica",IFERROR(VLOOKUP(Q218,Produtos!$A$1:$C$2319,3,FALSE),"Não Cadastrado")))</f>
        <v>3</v>
      </c>
      <c r="W218" s="104"/>
      <c r="X218" s="113"/>
      <c r="Y218" s="109" t="str">
        <f>IF(W218="","", IF(W218="NC","", IF(W218="NE","", IF(W218="NA","",IFERROR(VLOOKUP(W218,Produtos!$A$1:$C$2319,2,FALSE),"Não Cadastrado")))))</f>
        <v/>
      </c>
      <c r="Z218" s="104"/>
      <c r="AA218" s="104"/>
      <c r="AB218" s="104" t="str">
        <f>IF(W218="","",IF(ISNUMBER(W218)=FALSE,"Não se aplica",IFERROR(VLOOKUP(W218,Produtos!$A$1:$C$2319,3,FALSE),"Não Cadastrado")))</f>
        <v/>
      </c>
      <c r="AC218" s="104"/>
      <c r="AD218" s="108"/>
      <c r="AE218" s="107" t="str">
        <f>IF(AC218="","", IF(AC218="NC","", IF(AC218="NE","", IF(AC218="NA","",IFERROR(VLOOKUP(AC218,Produtos!$A$1:$C$2319,2,FALSE),"Não Cadastrado")))))</f>
        <v/>
      </c>
      <c r="AF218" s="104"/>
      <c r="AG218" s="104"/>
      <c r="AH218" s="104" t="str">
        <f>IF(AC218="","",IF(ISNUMBER(AC218)=FALSE,"Não se aplica",IFERROR(VLOOKUP(AC218,Produtos!$A$1:$C$2319,3,FALSE),"Não Cadastrado")))</f>
        <v/>
      </c>
      <c r="AI218" s="104"/>
      <c r="AJ218" s="104" t="str">
        <f>VLOOKUP(Tabela2[[#This Row],[SIEMA]],Siema2025,26,FALSE)</f>
        <v>Em avaliação.</v>
      </c>
      <c r="AK218" s="107" t="s">
        <v>7229</v>
      </c>
      <c r="AL218" s="107"/>
      <c r="AM218" s="107"/>
      <c r="AN218" s="108" t="str">
        <f>VLOOKUP(Tabela2[[#This Row],[SIEMA]],Siema2025,51,FALSE)</f>
        <v/>
      </c>
      <c r="AO218" s="108" t="str">
        <f>VLOOKUP(Tabela2[[#This Row],[SIEMA]],Siema2025,53,FALSE)</f>
        <v/>
      </c>
      <c r="AP218" s="108" t="str">
        <f>VLOOKUP(Tabela2[[#This Row],[SIEMA]],Siema2025,55,FALSE)</f>
        <v/>
      </c>
      <c r="AQ218" s="108" t="str">
        <f>VLOOKUP(Tabela2[[#This Row],[SIEMA]],Siema2025,57,FALSE)</f>
        <v/>
      </c>
      <c r="AR218" s="108" t="str">
        <f>VLOOKUP(Tabela2[[#This Row],[SIEMA]],Siema2025,59,FALSE)</f>
        <v/>
      </c>
      <c r="AS218" s="108" t="str">
        <f>VLOOKUP(Tabela2[[#This Row],[SIEMA]],Siema2025,61,FALSE)</f>
        <v>X</v>
      </c>
      <c r="AT218" s="108" t="str">
        <f>VLOOKUP(Tabela2[[#This Row],[SIEMA]],Siema2025,63,FALSE)</f>
        <v/>
      </c>
      <c r="AU218" s="108" t="str">
        <f>VLOOKUP(Tabela2[[#This Row],[SIEMA]],Siema2025,65,FALSE)</f>
        <v/>
      </c>
      <c r="AV218" s="108" t="str">
        <f>VLOOKUP(Tabela2[[#This Row],[SIEMA]],Siema2025,67,FALSE)</f>
        <v/>
      </c>
      <c r="AW218" s="108" t="str">
        <f>VLOOKUP(Tabela2[[#This Row],[SIEMA]],Siema2025,69,FALSE)</f>
        <v/>
      </c>
      <c r="AX218" s="108" t="str">
        <f>VLOOKUP(Tabela2[[#This Row],[SIEMA]],Siema2025,71,FALSE)</f>
        <v/>
      </c>
      <c r="AY218" s="108" t="str">
        <f>VLOOKUP(Tabela2[[#This Row],[SIEMA]],Siema2025,73,FALSE)</f>
        <v/>
      </c>
      <c r="AZ218" s="108" t="str">
        <f>VLOOKUP(Tabela2[[#This Row],[SIEMA]],Siema2025,75,FALSE)</f>
        <v/>
      </c>
      <c r="BA218" s="108" t="str">
        <f>VLOOKUP(Tabela2[[#This Row],[SIEMA]],Siema2025,77,FALSE)</f>
        <v/>
      </c>
      <c r="BB218" s="108" t="str">
        <f>VLOOKUP(Tabela2[[#This Row],[SIEMA]],Siema2025,79,FALSE)</f>
        <v/>
      </c>
      <c r="BC218" s="108" t="str">
        <f>IF(Tabela2[[#This Row],[Outro(s) ]] = "X", "PREENCHER","NA")</f>
        <v>NA</v>
      </c>
      <c r="BD218" s="108" t="str">
        <f>VLOOKUP(Tabela2[[#This Row],[SIEMA]],Siema2025,82,FALSE)</f>
        <v/>
      </c>
      <c r="BE218" s="108" t="str">
        <f>VLOOKUP(Tabela2[[#This Row],[SIEMA]],Siema2025,81,FALSE)</f>
        <v/>
      </c>
      <c r="BF218" s="110" t="str">
        <f>VLOOKUP(Tabela2[[#This Row],[SIEMA]],Siema2025,28,FALSE)</f>
        <v>Petrobras</v>
      </c>
      <c r="BG218" s="110"/>
      <c r="BH218" s="111" t="str">
        <f>VLOOKUP(Tabela2[[#This Row],[SIEMA]],Siema2025,29,FALSE)</f>
        <v>33000167000454</v>
      </c>
      <c r="BI218" s="112" t="str">
        <f>VLOOKUP(Tabela2[[#This Row],[SIEMA]],Siema2025,107,FALSE)</f>
        <v>Não</v>
      </c>
      <c r="BJ218" s="107" t="s">
        <v>7099</v>
      </c>
      <c r="BK218" s="104" t="s">
        <v>123</v>
      </c>
      <c r="BL218" s="140"/>
      <c r="BM218" s="108">
        <f ca="1">IF(Tabela2[[#This Row],[Data de atendimento do Ibama (considerar o primeiro documento/ação)]]="",_xlfn.DAYS(TODAY(),J218),_xlfn.DAYS(Tabela2[[#This Row],[Data de atendimento do Ibama (considerar o primeiro documento/ação)]],J218))</f>
        <v>485</v>
      </c>
      <c r="BN218" s="108" t="s">
        <v>7458</v>
      </c>
      <c r="BO218" s="114"/>
      <c r="BP218" s="108" t="str">
        <f>IF(Tabela2[[#This Row],[Forma de atendimento (primeiro documento/ação)]]= "Outros (especificar)", "PREENCHER","NA")</f>
        <v>NA</v>
      </c>
      <c r="BQ218" s="106" t="s">
        <v>123</v>
      </c>
      <c r="BR218" s="108" t="str">
        <f>IF(Tabela2[[#This Row],[Equipe do Ibama foi a campo? Houve sobrevoo do Poseidon?]] = "Sim", "PREENCHER","NA")</f>
        <v>NA</v>
      </c>
      <c r="BS218" s="108" t="str">
        <f>IF(Tabela2[[#This Row],[Se sim, foi emitida Ordem de Emergência? (informações vinculada à coluna CK)]] = "Sim", "PREENCHER","NA")</f>
        <v>NA</v>
      </c>
      <c r="BT218" s="108" t="str">
        <f>IF(Tabela2[[#This Row],[Foi elaborado Relatório de Vistoria pelo Ibama? (informações vinculada à coluna CK)]] = "Sim", "PREENCHER","NA")</f>
        <v>NA</v>
      </c>
      <c r="BU218" s="108" t="str">
        <f>IF(Tabela2[[#This Row],[Houve envio de Informações Pós-acidente (preencher "não se aplica" quando de competência estadual/municipal)]] = "Sim", "PREENCHER","NA")</f>
        <v>NA</v>
      </c>
      <c r="BV218" s="108" t="str">
        <f>IF(Tabela2[[#This Row],[Houve avaliação das informações pós-acidente solicitadas/enviadas?]] = "Sim", "PREENCHER","NA")</f>
        <v>NA</v>
      </c>
      <c r="BW218" s="108" t="str">
        <f>IF(Tabela2[[#This Row],[O Ibama aguarda resposta da empresa/OEMA, etc?]] = "Sim", "PREENCHER","NA")</f>
        <v>NA</v>
      </c>
      <c r="BX218" s="106"/>
      <c r="BY218" s="106"/>
      <c r="BZ218" s="104" t="str">
        <f>IF(Tabela2[[#This Row],[Data do documento de encerramento]]="NA","NA",IF(Tabela2[[#This Row],[Data do documento de encerramento]]="","Pendente de conclusão/ encerramento",_xlfn.DAYS(Tabela2[[#This Row],[Data do documento de encerramento]],J218)))</f>
        <v>Pendente de conclusão/ encerramento</v>
      </c>
      <c r="CA218" s="107" t="s">
        <v>8110</v>
      </c>
      <c r="CB218" s="107"/>
      <c r="CC218" s="107" t="s">
        <v>7324</v>
      </c>
      <c r="CD218" s="107" t="s">
        <v>123</v>
      </c>
      <c r="CE218" s="107" t="s">
        <v>123</v>
      </c>
      <c r="CF218" s="107" t="s">
        <v>7141</v>
      </c>
    </row>
    <row r="219" spans="1:84">
      <c r="A219" s="169">
        <v>2025436</v>
      </c>
      <c r="B219" s="170" t="s">
        <v>8111</v>
      </c>
      <c r="C219" s="108" t="s">
        <v>7135</v>
      </c>
      <c r="D219" s="106" t="s">
        <v>637</v>
      </c>
      <c r="E219" s="106" t="s">
        <v>8112</v>
      </c>
      <c r="F219" s="106"/>
      <c r="G219" s="106" t="s">
        <v>7197</v>
      </c>
      <c r="H219" s="106" t="s">
        <v>7198</v>
      </c>
      <c r="I219" s="104" t="s">
        <v>201</v>
      </c>
      <c r="J219" s="105">
        <f>VLOOKUP(Tabela2[[#This Row],[SIEMA]],Siema2025,2,FALSE)</f>
        <v>45748</v>
      </c>
      <c r="K219" s="105" t="str">
        <f>VLOOKUP(Tabela2[[#This Row],[SIEMA]],Siema2025,16,FALSE)</f>
        <v>Terça</v>
      </c>
      <c r="L219" s="106" t="str">
        <f>IF(Tabela2[[#This Row],[Data]]="","Sem Informação",VLOOKUP(MONTH(Tabela2[[#This Row],[Data]]),'[1]Validação de dados'!$I$1:$J$13,2,0))</f>
        <v>Abril</v>
      </c>
      <c r="M219" s="106">
        <f>YEAR(Tabela2[[#This Row],[Data]])</f>
        <v>2025</v>
      </c>
      <c r="N219" s="105" t="str">
        <f>VLOOKUP(Tabela2[[#This Row],[SIEMA]],Siema2025,17,FALSE)</f>
        <v>Noturno</v>
      </c>
      <c r="O219" s="105" t="s">
        <v>111</v>
      </c>
      <c r="P219" s="104" t="str">
        <f>VLOOKUP(Tabela2[[#This Row],[SIEMA]],Siema2025,21,FALSE)</f>
        <v>Sonda NS-60 (DEEPWATER AQUILA) em operação no Poço (Petrobras) 1-RJS-761, Campo de Norte de Brava, Bacia de Campos.</v>
      </c>
      <c r="Q219" s="104" t="s">
        <v>637</v>
      </c>
      <c r="R219" s="104" t="s">
        <v>8113</v>
      </c>
      <c r="S219" s="104" t="s">
        <v>7147</v>
      </c>
      <c r="T219" s="104" t="s">
        <v>8114</v>
      </c>
      <c r="U219" s="104" t="s">
        <v>7111</v>
      </c>
      <c r="V219" s="104" t="str">
        <f>IF(Q219="","",IF(ISNUMBER(Q219)=FALSE,"Não se aplica",IFERROR(VLOOKUP(Q219,Produtos!$A$1:$C$2319,3,FALSE),"Não Cadastrado")))</f>
        <v>Não se aplica</v>
      </c>
      <c r="W219" s="104"/>
      <c r="X219" s="113"/>
      <c r="Y219" s="109" t="str">
        <f>IF(W219="","", IF(W219="NC","", IF(W219="NE","", IF(W219="NA","",IFERROR(VLOOKUP(W219,Produtos!$A$1:$C$2319,2,FALSE),"Não Cadastrado")))))</f>
        <v/>
      </c>
      <c r="Z219" s="104"/>
      <c r="AA219" s="104"/>
      <c r="AB219" s="104" t="str">
        <f>IF(W219="","",IF(ISNUMBER(W219)=FALSE,"Não se aplica",IFERROR(VLOOKUP(W219,Produtos!$A$1:$C$2319,3,FALSE),"Não Cadastrado")))</f>
        <v/>
      </c>
      <c r="AC219" s="104"/>
      <c r="AD219" s="108"/>
      <c r="AE219" s="107" t="str">
        <f>IF(AC219="","", IF(AC219="NC","", IF(AC219="NE","", IF(AC219="NA","",IFERROR(VLOOKUP(AC219,Produtos!$A$1:$C$2319,2,FALSE),"Não Cadastrado")))))</f>
        <v/>
      </c>
      <c r="AF219" s="104"/>
      <c r="AG219" s="104"/>
      <c r="AH219" s="104" t="str">
        <f>IF(AC219="","",IF(ISNUMBER(AC219)=FALSE,"Não se aplica",IFERROR(VLOOKUP(AC219,Produtos!$A$1:$C$2319,3,FALSE),"Não Cadastrado")))</f>
        <v/>
      </c>
      <c r="AI219" s="104"/>
      <c r="AJ219" s="104" t="str">
        <f>VLOOKUP(Tabela2[[#This Row],[SIEMA]],Siema2025,26,FALSE)</f>
        <v>Mangueira da hotline danificada.</v>
      </c>
      <c r="AK219" s="107" t="s">
        <v>7098</v>
      </c>
      <c r="AL219" s="107" t="s">
        <v>7229</v>
      </c>
      <c r="AM219" s="107"/>
      <c r="AN219" s="108" t="str">
        <f>VLOOKUP(Tabela2[[#This Row],[SIEMA]],Siema2025,51,FALSE)</f>
        <v/>
      </c>
      <c r="AO219" s="108" t="str">
        <f>VLOOKUP(Tabela2[[#This Row],[SIEMA]],Siema2025,53,FALSE)</f>
        <v/>
      </c>
      <c r="AP219" s="108" t="str">
        <f>VLOOKUP(Tabela2[[#This Row],[SIEMA]],Siema2025,55,FALSE)</f>
        <v/>
      </c>
      <c r="AQ219" s="108" t="str">
        <f>VLOOKUP(Tabela2[[#This Row],[SIEMA]],Siema2025,57,FALSE)</f>
        <v/>
      </c>
      <c r="AR219" s="108" t="str">
        <f>VLOOKUP(Tabela2[[#This Row],[SIEMA]],Siema2025,59,FALSE)</f>
        <v/>
      </c>
      <c r="AS219" s="108" t="str">
        <f>VLOOKUP(Tabela2[[#This Row],[SIEMA]],Siema2025,61,FALSE)</f>
        <v>X</v>
      </c>
      <c r="AT219" s="108" t="str">
        <f>VLOOKUP(Tabela2[[#This Row],[SIEMA]],Siema2025,63,FALSE)</f>
        <v/>
      </c>
      <c r="AU219" s="108" t="str">
        <f>VLOOKUP(Tabela2[[#This Row],[SIEMA]],Siema2025,65,FALSE)</f>
        <v/>
      </c>
      <c r="AV219" s="108" t="str">
        <f>VLOOKUP(Tabela2[[#This Row],[SIEMA]],Siema2025,67,FALSE)</f>
        <v/>
      </c>
      <c r="AW219" s="108" t="str">
        <f>VLOOKUP(Tabela2[[#This Row],[SIEMA]],Siema2025,69,FALSE)</f>
        <v/>
      </c>
      <c r="AX219" s="108" t="str">
        <f>VLOOKUP(Tabela2[[#This Row],[SIEMA]],Siema2025,71,FALSE)</f>
        <v/>
      </c>
      <c r="AY219" s="108" t="str">
        <f>VLOOKUP(Tabela2[[#This Row],[SIEMA]],Siema2025,73,FALSE)</f>
        <v/>
      </c>
      <c r="AZ219" s="108" t="str">
        <f>VLOOKUP(Tabela2[[#This Row],[SIEMA]],Siema2025,75,FALSE)</f>
        <v/>
      </c>
      <c r="BA219" s="108" t="str">
        <f>VLOOKUP(Tabela2[[#This Row],[SIEMA]],Siema2025,77,FALSE)</f>
        <v/>
      </c>
      <c r="BB219" s="108" t="str">
        <f>VLOOKUP(Tabela2[[#This Row],[SIEMA]],Siema2025,79,FALSE)</f>
        <v/>
      </c>
      <c r="BC219" s="108" t="str">
        <f>IF(Tabela2[[#This Row],[Outro(s) ]] = "X", "PREENCHER","NA")</f>
        <v>NA</v>
      </c>
      <c r="BD219" s="108" t="str">
        <f>VLOOKUP(Tabela2[[#This Row],[SIEMA]],Siema2025,82,FALSE)</f>
        <v/>
      </c>
      <c r="BE219" s="108" t="str">
        <f>VLOOKUP(Tabela2[[#This Row],[SIEMA]],Siema2025,81,FALSE)</f>
        <v/>
      </c>
      <c r="BF219" s="110" t="str">
        <f>VLOOKUP(Tabela2[[#This Row],[SIEMA]],Siema2025,28,FALSE)</f>
        <v>Petrobras</v>
      </c>
      <c r="BG219" s="110"/>
      <c r="BH219" s="111" t="str">
        <f>VLOOKUP(Tabela2[[#This Row],[SIEMA]],Siema2025,29,FALSE)</f>
        <v>33000167100750</v>
      </c>
      <c r="BI219" s="112" t="str">
        <f>VLOOKUP(Tabela2[[#This Row],[SIEMA]],Siema2025,107,FALSE)</f>
        <v>Não</v>
      </c>
      <c r="BJ219" s="107" t="s">
        <v>7099</v>
      </c>
      <c r="BK219" s="104" t="s">
        <v>2696</v>
      </c>
      <c r="BL219" s="140">
        <v>45762</v>
      </c>
      <c r="BM219" s="108">
        <f ca="1">IF(Tabela2[[#This Row],[Data de atendimento do Ibama (considerar o primeiro documento/ação)]]="",_xlfn.DAYS(TODAY(),J219),_xlfn.DAYS(Tabela2[[#This Row],[Data de atendimento do Ibama (considerar o primeiro documento/ação)]],J219))</f>
        <v>14</v>
      </c>
      <c r="BN219" s="108" t="str">
        <f>IF(Tabela2[[#This Row],[Atendido pelo Ibama ("Não" ou "Sim")]]="Não","Preencher", IF(Tabela2[[#This Row],[Atendido pelo Ibama ("Não" ou "Sim")]]="Sim","NA",""))</f>
        <v>NA</v>
      </c>
      <c r="BO219" s="114" t="s">
        <v>7138</v>
      </c>
      <c r="BP219" s="108" t="str">
        <f>IF(Tabela2[[#This Row],[Forma de atendimento (primeiro documento/ação)]]= "Outros (especificar)", "PREENCHER","NA")</f>
        <v>NA</v>
      </c>
      <c r="BQ219" s="106" t="s">
        <v>123</v>
      </c>
      <c r="BR219" s="108" t="str">
        <f>IF(Tabela2[[#This Row],[Equipe do Ibama foi a campo? Houve sobrevoo do Poseidon?]] = "Sim", "PREENCHER","NA")</f>
        <v>NA</v>
      </c>
      <c r="BS219" s="108" t="str">
        <f>IF(Tabela2[[#This Row],[Se sim, foi emitida Ordem de Emergência? (informações vinculada à coluna CK)]] = "Sim", "PREENCHER","NA")</f>
        <v>NA</v>
      </c>
      <c r="BT219" s="108" t="s">
        <v>7101</v>
      </c>
      <c r="BU219" s="108" t="s">
        <v>2696</v>
      </c>
      <c r="BV219" s="108" t="s">
        <v>123</v>
      </c>
      <c r="BW219" s="108" t="s">
        <v>123</v>
      </c>
      <c r="BX219" s="106"/>
      <c r="BY219" s="106"/>
      <c r="BZ219" s="104" t="str">
        <f>IF(Tabela2[[#This Row],[Data do documento de encerramento]]="NA","NA",IF(Tabela2[[#This Row],[Data do documento de encerramento]]="","Pendente de conclusão/ encerramento",_xlfn.DAYS(Tabela2[[#This Row],[Data do documento de encerramento]],J219)))</f>
        <v>Pendente de conclusão/ encerramento</v>
      </c>
      <c r="CA219" s="107"/>
      <c r="CB219" s="107"/>
      <c r="CC219" s="129" t="s">
        <v>7201</v>
      </c>
      <c r="CD219" s="107" t="s">
        <v>123</v>
      </c>
      <c r="CE219" s="107" t="s">
        <v>123</v>
      </c>
      <c r="CF219" s="107" t="s">
        <v>7149</v>
      </c>
    </row>
    <row r="220" spans="1:84" ht="30.75">
      <c r="A220" s="169">
        <v>20254161209</v>
      </c>
      <c r="B220" s="170" t="s">
        <v>8115</v>
      </c>
      <c r="C220" s="108" t="s">
        <v>7135</v>
      </c>
      <c r="D220" s="106" t="s">
        <v>637</v>
      </c>
      <c r="E220" s="106" t="s">
        <v>7292</v>
      </c>
      <c r="F220" s="106"/>
      <c r="G220" s="106" t="s">
        <v>8076</v>
      </c>
      <c r="H220" s="106" t="s">
        <v>8077</v>
      </c>
      <c r="I220" s="104" t="str">
        <f>VLOOKUP(Tabela2[[#This Row],[SIEMA]],Siema2025,19,FALSE)</f>
        <v>Campos</v>
      </c>
      <c r="J220" s="105">
        <f>VLOOKUP(Tabela2[[#This Row],[SIEMA]],Siema2025,2,FALSE)</f>
        <v>45748</v>
      </c>
      <c r="K220" s="105" t="str">
        <f>VLOOKUP(Tabela2[[#This Row],[SIEMA]],Siema2025,16,FALSE)</f>
        <v>Terça</v>
      </c>
      <c r="L220" s="106" t="str">
        <f>IF(Tabela2[[#This Row],[Data]]="","Sem Informação",VLOOKUP(MONTH(Tabela2[[#This Row],[Data]]),'[1]Validação de dados'!$I$1:$J$13,2,0))</f>
        <v>Abril</v>
      </c>
      <c r="M220" s="104">
        <f>YEAR(Tabela2[[#This Row],[Data]])</f>
        <v>2025</v>
      </c>
      <c r="N220" s="105" t="str">
        <f>VLOOKUP(Tabela2[[#This Row],[SIEMA]],Siema2025,17,FALSE)</f>
        <v>Matutino</v>
      </c>
      <c r="O220" s="105" t="str">
        <f>VLOOKUP(Tabela2[[#This Row],[SIEMA]],Siema2025,5,FALSE)</f>
        <v>Plataforma</v>
      </c>
      <c r="P220" s="104" t="str">
        <f>VLOOKUP(Tabela2[[#This Row],[SIEMA]],Siema2025,21,FALSE)</f>
        <v/>
      </c>
      <c r="Q220" s="104">
        <v>1267</v>
      </c>
      <c r="R220" s="104" t="s">
        <v>2043</v>
      </c>
      <c r="S220" s="107" t="s">
        <v>2043</v>
      </c>
      <c r="T220" s="104" t="s">
        <v>8116</v>
      </c>
      <c r="U220" s="104" t="str">
        <f>VLOOKUP(Tabela2[[#This Row],[SIEMA]],Siema2025,12,FALSE)</f>
        <v xml:space="preserve"> </v>
      </c>
      <c r="V220" s="104">
        <f>IF(Q220="","",IF(ISNUMBER(Q220)=FALSE,"Não se aplica",IFERROR(VLOOKUP(Q220,Produtos!$A$1:$C$2319,3,FALSE),"Não Cadastrado")))</f>
        <v>3</v>
      </c>
      <c r="W220" s="104" t="str">
        <f>VLOOKUP(Tabela2[[#This Row],[SIEMA]],Siema2025,10,FALSE)</f>
        <v/>
      </c>
      <c r="X220" s="113" t="str">
        <f>IF(Tabela2[[#This Row],[Origem do acidente]] = "Plataforma", "PREENCHER","NA")</f>
        <v>PREENCHER</v>
      </c>
      <c r="Y220" s="109" t="str">
        <f>IF(W220="","", IF(W220="NC","", IF(W220="NE","", IF(W220="NA","",IFERROR(VLOOKUP(W220,Produtos!$A$1:$C$2319,2,FALSE),"Não Cadastrado")))))</f>
        <v/>
      </c>
      <c r="Z220" s="104" t="str">
        <f>VLOOKUP(Tabela2[[#This Row],[SIEMA]],Siema2025,11,FALSE)</f>
        <v xml:space="preserve"> </v>
      </c>
      <c r="AA220" s="104" t="str">
        <f>VLOOKUP(Tabela2[[#This Row],[SIEMA]],Siema2025,12,FALSE)</f>
        <v xml:space="preserve"> </v>
      </c>
      <c r="AB220" s="104" t="str">
        <f>IF(W220="","",IF(ISNUMBER(W220)=FALSE,"Não se aplica",IFERROR(VLOOKUP(W220,Produtos!$A$1:$C$2319,3,FALSE),"Não Cadastrado")))</f>
        <v/>
      </c>
      <c r="AC220" s="104"/>
      <c r="AD220" s="108" t="str">
        <f>IF(Tabela2[[#This Row],[Origem do acidente]] = "Plataforma", "PREENCHER","NA")</f>
        <v>PREENCHER</v>
      </c>
      <c r="AE220" s="107" t="str">
        <f>IF(AC220="","", IF(AC220="NC","", IF(AC220="NE","", IF(AC220="NA","",IFERROR(VLOOKUP(AC220,Produtos!$A$1:$C$2319,2,FALSE),"Não Cadastrado")))))</f>
        <v/>
      </c>
      <c r="AF220" s="104"/>
      <c r="AG220" s="104"/>
      <c r="AH220" s="104" t="str">
        <f>IF(AC220="","",IF(ISNUMBER(AC220)=FALSE,"Não se aplica",IFERROR(VLOOKUP(AC220,Produtos!$A$1:$C$2319,3,FALSE),"Não Cadastrado")))</f>
        <v/>
      </c>
      <c r="AI220" s="104"/>
      <c r="AJ220" s="104" t="str">
        <f>VLOOKUP(Tabela2[[#This Row],[SIEMA]],Siema2025,26,FALSE)</f>
        <v>Em investigação</v>
      </c>
      <c r="AK220" s="107" t="s">
        <v>7285</v>
      </c>
      <c r="AL220" s="107"/>
      <c r="AM220" s="107"/>
      <c r="AN220" s="108" t="str">
        <f>VLOOKUP(Tabela2[[#This Row],[SIEMA]],Siema2025,51,FALSE)</f>
        <v/>
      </c>
      <c r="AO220" s="108" t="str">
        <f>VLOOKUP(Tabela2[[#This Row],[SIEMA]],Siema2025,53,FALSE)</f>
        <v/>
      </c>
      <c r="AP220" s="108" t="str">
        <f>VLOOKUP(Tabela2[[#This Row],[SIEMA]],Siema2025,55,FALSE)</f>
        <v/>
      </c>
      <c r="AQ220" s="108" t="str">
        <f>VLOOKUP(Tabela2[[#This Row],[SIEMA]],Siema2025,57,FALSE)</f>
        <v/>
      </c>
      <c r="AR220" s="108" t="str">
        <f>VLOOKUP(Tabela2[[#This Row],[SIEMA]],Siema2025,59,FALSE)</f>
        <v/>
      </c>
      <c r="AS220" s="108" t="str">
        <f>VLOOKUP(Tabela2[[#This Row],[SIEMA]],Siema2025,61,FALSE)</f>
        <v>X</v>
      </c>
      <c r="AT220" s="108" t="str">
        <f>VLOOKUP(Tabela2[[#This Row],[SIEMA]],Siema2025,63,FALSE)</f>
        <v/>
      </c>
      <c r="AU220" s="108" t="str">
        <f>VLOOKUP(Tabela2[[#This Row],[SIEMA]],Siema2025,65,FALSE)</f>
        <v/>
      </c>
      <c r="AV220" s="108" t="str">
        <f>VLOOKUP(Tabela2[[#This Row],[SIEMA]],Siema2025,67,FALSE)</f>
        <v/>
      </c>
      <c r="AW220" s="108" t="str">
        <f>VLOOKUP(Tabela2[[#This Row],[SIEMA]],Siema2025,69,FALSE)</f>
        <v/>
      </c>
      <c r="AX220" s="108" t="str">
        <f>VLOOKUP(Tabela2[[#This Row],[SIEMA]],Siema2025,71,FALSE)</f>
        <v/>
      </c>
      <c r="AY220" s="108" t="str">
        <f>VLOOKUP(Tabela2[[#This Row],[SIEMA]],Siema2025,73,FALSE)</f>
        <v/>
      </c>
      <c r="AZ220" s="108" t="str">
        <f>VLOOKUP(Tabela2[[#This Row],[SIEMA]],Siema2025,75,FALSE)</f>
        <v/>
      </c>
      <c r="BA220" s="108" t="str">
        <f>VLOOKUP(Tabela2[[#This Row],[SIEMA]],Siema2025,77,FALSE)</f>
        <v/>
      </c>
      <c r="BB220" s="108" t="str">
        <f>VLOOKUP(Tabela2[[#This Row],[SIEMA]],Siema2025,79,FALSE)</f>
        <v/>
      </c>
      <c r="BC220" s="108" t="str">
        <f>IF(Tabela2[[#This Row],[Outro(s) ]] = "X", "PREENCHER","NA")</f>
        <v>NA</v>
      </c>
      <c r="BD220" s="108" t="str">
        <f>VLOOKUP(Tabela2[[#This Row],[SIEMA]],Siema2025,82,FALSE)</f>
        <v/>
      </c>
      <c r="BE220" s="108" t="str">
        <f>VLOOKUP(Tabela2[[#This Row],[SIEMA]],Siema2025,81,FALSE)</f>
        <v/>
      </c>
      <c r="BF220" s="110" t="str">
        <f>VLOOKUP(Tabela2[[#This Row],[SIEMA]],Siema2025,28,FALSE)</f>
        <v>PERENCO PETRÓLEO E GÁS DO BRASIL LTDA.</v>
      </c>
      <c r="BG220" s="110"/>
      <c r="BH220" s="111" t="str">
        <f>VLOOKUP(Tabela2[[#This Row],[SIEMA]],Siema2025,29,FALSE)</f>
        <v>09309027000135</v>
      </c>
      <c r="BI220" s="112" t="s">
        <v>2696</v>
      </c>
      <c r="BJ220" s="107" t="s">
        <v>7099</v>
      </c>
      <c r="BK220" s="104" t="s">
        <v>2696</v>
      </c>
      <c r="BL220" s="140">
        <v>45776</v>
      </c>
      <c r="BM220" s="108">
        <f ca="1">IF(Tabela2[[#This Row],[Data de atendimento do Ibama (considerar o primeiro documento/ação)]]="",_xlfn.DAYS(TODAY(),J220),_xlfn.DAYS(Tabela2[[#This Row],[Data de atendimento do Ibama (considerar o primeiro documento/ação)]],J220))</f>
        <v>28</v>
      </c>
      <c r="BN220" s="108" t="str">
        <f>IF(Tabela2[[#This Row],[Atendido pelo Ibama ("Não" ou "Sim")]]="Não","Preencher", IF(Tabela2[[#This Row],[Atendido pelo Ibama ("Não" ou "Sim")]]="Sim","NA",""))</f>
        <v>NA</v>
      </c>
      <c r="BO220" s="114" t="s">
        <v>7138</v>
      </c>
      <c r="BP220" s="108" t="str">
        <f>IF(Tabela2[[#This Row],[Forma de atendimento (primeiro documento/ação)]]= "Outros (especificar)", "PREENCHER","NA")</f>
        <v>NA</v>
      </c>
      <c r="BQ220" s="106" t="s">
        <v>123</v>
      </c>
      <c r="BR220" s="108" t="str">
        <f>IF(Tabela2[[#This Row],[Equipe do Ibama foi a campo? Houve sobrevoo do Poseidon?]] = "Sim", "PREENCHER","NA")</f>
        <v>NA</v>
      </c>
      <c r="BS220" s="108" t="str">
        <f>IF(Tabela2[[#This Row],[Se sim, foi emitida Ordem de Emergência? (informações vinculada à coluna CK)]] = "Sim", "PREENCHER","NA")</f>
        <v>NA</v>
      </c>
      <c r="BT220" s="108" t="str">
        <f>IF(Tabela2[[#This Row],[Foi elaborado Relatório de Vistoria pelo Ibama? (informações vinculada à coluna CK)]] = "Sim", "PREENCHER","NA")</f>
        <v>NA</v>
      </c>
      <c r="BU220" s="108" t="s">
        <v>2696</v>
      </c>
      <c r="BV220" s="108" t="s">
        <v>123</v>
      </c>
      <c r="BW220" s="108" t="s">
        <v>2696</v>
      </c>
      <c r="BX220" s="106" t="s">
        <v>7102</v>
      </c>
      <c r="BY220" s="140">
        <v>45989</v>
      </c>
      <c r="BZ220" s="104">
        <f>IF(Tabela2[[#This Row],[Data do documento de encerramento]]="NA","NA",IF(Tabela2[[#This Row],[Data do documento de encerramento]]="","Pendente de conclusão/ encerramento",_xlfn.DAYS(Tabela2[[#This Row],[Data do documento de encerramento]],J220)))</f>
        <v>241</v>
      </c>
      <c r="CA220" s="107" t="s">
        <v>7816</v>
      </c>
      <c r="CB220" s="107"/>
      <c r="CC220" s="107" t="s">
        <v>7324</v>
      </c>
      <c r="CD220" s="107" t="s">
        <v>123</v>
      </c>
      <c r="CE220" s="107" t="s">
        <v>123</v>
      </c>
      <c r="CF220" s="107" t="s">
        <v>7141</v>
      </c>
    </row>
    <row r="221" spans="1:84" ht="180.75" customHeight="1">
      <c r="A221" s="169">
        <v>20254254054</v>
      </c>
      <c r="B221" s="118" t="s">
        <v>8117</v>
      </c>
      <c r="C221" s="108" t="str">
        <f>VLOOKUP(Tabela2[[#This Row],[SIEMA]],Siema2025,4,FALSE)</f>
        <v xml:space="preserve"> SP</v>
      </c>
      <c r="D221" s="106" t="str">
        <f>VLOOKUP(Tabela2[[#This Row],[SIEMA]],Siema2025,3,FALSE)</f>
        <v xml:space="preserve">Guarujá </v>
      </c>
      <c r="E221" s="106" t="s">
        <v>8019</v>
      </c>
      <c r="F221" t="s">
        <v>8118</v>
      </c>
      <c r="G221" t="s">
        <v>8119</v>
      </c>
      <c r="H221" t="s">
        <v>8120</v>
      </c>
      <c r="I221" s="104" t="s">
        <v>7120</v>
      </c>
      <c r="J221" s="105">
        <f>VLOOKUP(Tabela2[[#This Row],[SIEMA]],Siema2025,2,FALSE)</f>
        <v>45749</v>
      </c>
      <c r="K221" s="105" t="str">
        <f>VLOOKUP(Tabela2[[#This Row],[SIEMA]],Siema2025,16,FALSE)</f>
        <v>Quarta</v>
      </c>
      <c r="L221" s="106" t="str">
        <f>IF(Tabela2[[#This Row],[Data]]="","Sem Informação",VLOOKUP(MONTH(Tabela2[[#This Row],[Data]]),'[1]Validação de dados'!$I$1:$J$13,2,0))</f>
        <v>Abril</v>
      </c>
      <c r="M221" s="106">
        <f>YEAR(Tabela2[[#This Row],[Data]])</f>
        <v>2025</v>
      </c>
      <c r="N221" s="105" t="str">
        <f>VLOOKUP(Tabela2[[#This Row],[SIEMA]],Siema2025,17,FALSE)</f>
        <v>Madrugada</v>
      </c>
      <c r="O221" s="105" t="s">
        <v>320</v>
      </c>
      <c r="P221" s="104" t="str">
        <f>VLOOKUP(Tabela2[[#This Row],[SIEMA]],Siema2025,21,FALSE)</f>
        <v>No dia 02/04/2025, após o recebimento de óleo (MGO) para o rebocador SM Flamengo, foi identificado um vazamento em pequena escala pelo suspiro após o início das transferências internas. O derramamento ultrapassou a capacidade da bandeja de contenção e aproximadamente 200 ml de MGO (óleo diesel marítimo) atingiu o meio hídrico dentro da área delimitada pela barreira de contenção. A remoção do produto foi realizada de forma rápida pela empresa de proteção ambiental Hidroclean, utilizando materiais absorventes.</v>
      </c>
      <c r="Q221" s="104">
        <v>1202</v>
      </c>
      <c r="R221" s="104" t="str">
        <f>VLOOKUP(Tabela2[[#This Row],[SIEMA]],Siema2025,10,FALSE)</f>
        <v/>
      </c>
      <c r="S221" s="107" t="str">
        <f>IF(Q221="","", IF(Q221="NC","", IF(Q221="NE","", IF(Q221="NA","",IFERROR(VLOOKUP(Q221,Produtos!$A$1:$C$2319,2,FALSE),"Não Cadastrado")))))</f>
        <v>GASÓLEO ou ÓLEO DIESEL ou ÓLEO PARA AQUECIMENTO, LEVE</v>
      </c>
      <c r="T221" s="104">
        <v>2.0000000000000001E-4</v>
      </c>
      <c r="U221" s="104" t="s">
        <v>7111</v>
      </c>
      <c r="V221" s="104">
        <f>IF(Q221="","",IF(ISNUMBER(Q221)=FALSE,"Não se aplica",IFERROR(VLOOKUP(Q221,Produtos!$A$1:$C$2319,3,FALSE),"Não Cadastrado")))</f>
        <v>3</v>
      </c>
      <c r="W221" s="104" t="str">
        <f>VLOOKUP(Tabela2[[#This Row],[SIEMA]],Siema2025,10,FALSE)</f>
        <v/>
      </c>
      <c r="X221" s="113"/>
      <c r="Y221" s="109" t="str">
        <f>IF(W221="","", IF(W221="NC","", IF(W221="NE","", IF(W221="NA","",IFERROR(VLOOKUP(W221,Produtos!$A$1:$C$2319,2,FALSE),"Não Cadastrado")))))</f>
        <v/>
      </c>
      <c r="Z221" s="104" t="str">
        <f>VLOOKUP(Tabela2[[#This Row],[SIEMA]],Siema2025,11,FALSE)</f>
        <v xml:space="preserve"> </v>
      </c>
      <c r="AA221" s="104" t="str">
        <f>VLOOKUP(Tabela2[[#This Row],[SIEMA]],Siema2025,12,FALSE)</f>
        <v xml:space="preserve"> </v>
      </c>
      <c r="AB221" s="104" t="str">
        <f>IF(W221="","",IF(ISNUMBER(W221)=FALSE,"Não se aplica",IFERROR(VLOOKUP(W221,Produtos!$A$1:$C$2319,3,FALSE),"Não Cadastrado")))</f>
        <v/>
      </c>
      <c r="AC221" s="104"/>
      <c r="AD221" s="108"/>
      <c r="AE221" s="107" t="str">
        <f>IF(AC221="","", IF(AC221="NC","", IF(AC221="NE","", IF(AC221="NA","",IFERROR(VLOOKUP(AC221,Produtos!$A$1:$C$2319,2,FALSE),"Não Cadastrado")))))</f>
        <v/>
      </c>
      <c r="AF221" s="104"/>
      <c r="AG221" s="104"/>
      <c r="AH221" s="104" t="str">
        <f>IF(AC221="","",IF(ISNUMBER(AC221)=FALSE,"Não se aplica",IFERROR(VLOOKUP(AC221,Produtos!$A$1:$C$2319,3,FALSE),"Não Cadastrado")))</f>
        <v/>
      </c>
      <c r="AI221" s="113"/>
      <c r="AJ221" s="104" t="str">
        <f>VLOOKUP(Tabela2[[#This Row],[SIEMA]],Siema2025,26,FALSE)</f>
        <v>No dia 02/04/2025, após o recebimento de óleo (MGO) para o rebocador SM Flamengo, foi identificado um vazamento em pequena escala pelo suspiro após o início das transferências internas. O derramamento ultrapassou a capacidade da bandeja de contenção e aproximadamente 200 ml de MGO (óleo diesel marítimo) atingiu o meio hídrico dentro da área delimitada pela barreira de contenção. A remoção do produto foi realizada de forma rápida pela empresa de proteção ambiental Hidroclean, utilizando materiais absorventes.</v>
      </c>
      <c r="AK221" s="107" t="s">
        <v>8121</v>
      </c>
      <c r="AL221" s="107" t="s">
        <v>7098</v>
      </c>
      <c r="AM221" s="107"/>
      <c r="AN221" s="108" t="str">
        <f>VLOOKUP(Tabela2[[#This Row],[SIEMA]],Siema2025,51,FALSE)</f>
        <v/>
      </c>
      <c r="AO221" s="108" t="str">
        <f>VLOOKUP(Tabela2[[#This Row],[SIEMA]],Siema2025,53,FALSE)</f>
        <v/>
      </c>
      <c r="AP221" s="108" t="str">
        <f>VLOOKUP(Tabela2[[#This Row],[SIEMA]],Siema2025,55,FALSE)</f>
        <v/>
      </c>
      <c r="AQ221" s="108" t="str">
        <f>VLOOKUP(Tabela2[[#This Row],[SIEMA]],Siema2025,57,FALSE)</f>
        <v/>
      </c>
      <c r="AR221" s="108" t="str">
        <f>VLOOKUP(Tabela2[[#This Row],[SIEMA]],Siema2025,59,FALSE)</f>
        <v/>
      </c>
      <c r="AS221" s="108" t="str">
        <f>VLOOKUP(Tabela2[[#This Row],[SIEMA]],Siema2025,61,FALSE)</f>
        <v>X</v>
      </c>
      <c r="AT221" s="108" t="str">
        <f>VLOOKUP(Tabela2[[#This Row],[SIEMA]],Siema2025,63,FALSE)</f>
        <v/>
      </c>
      <c r="AU221" s="108" t="str">
        <f>VLOOKUP(Tabela2[[#This Row],[SIEMA]],Siema2025,65,FALSE)</f>
        <v/>
      </c>
      <c r="AV221" s="108" t="str">
        <f>VLOOKUP(Tabela2[[#This Row],[SIEMA]],Siema2025,67,FALSE)</f>
        <v/>
      </c>
      <c r="AW221" s="108" t="str">
        <f>VLOOKUP(Tabela2[[#This Row],[SIEMA]],Siema2025,69,FALSE)</f>
        <v/>
      </c>
      <c r="AX221" s="108" t="str">
        <f>VLOOKUP(Tabela2[[#This Row],[SIEMA]],Siema2025,71,FALSE)</f>
        <v/>
      </c>
      <c r="AY221" s="108" t="str">
        <f>VLOOKUP(Tabela2[[#This Row],[SIEMA]],Siema2025,73,FALSE)</f>
        <v/>
      </c>
      <c r="AZ221" s="108" t="str">
        <f>VLOOKUP(Tabela2[[#This Row],[SIEMA]],Siema2025,75,FALSE)</f>
        <v/>
      </c>
      <c r="BA221" s="108" t="str">
        <f>VLOOKUP(Tabela2[[#This Row],[SIEMA]],Siema2025,77,FALSE)</f>
        <v/>
      </c>
      <c r="BB221" s="108" t="str">
        <f>VLOOKUP(Tabela2[[#This Row],[SIEMA]],Siema2025,79,FALSE)</f>
        <v/>
      </c>
      <c r="BC221" s="108"/>
      <c r="BD221" s="108" t="str">
        <f>VLOOKUP(Tabela2[[#This Row],[SIEMA]],Siema2025,82,FALSE)</f>
        <v/>
      </c>
      <c r="BE221" s="108" t="str">
        <f>VLOOKUP(Tabela2[[#This Row],[SIEMA]],Siema2025,81,FALSE)</f>
        <v/>
      </c>
      <c r="BF221" s="110" t="str">
        <f>VLOOKUP(Tabela2[[#This Row],[SIEMA]],Siema2025,28,FALSE)</f>
        <v>NAVEMESTRA SERVIÇOS DE NAVEGAÇÃO LTDA</v>
      </c>
      <c r="BG221" s="110"/>
      <c r="BH221" s="111" t="str">
        <f>VLOOKUP(Tabela2[[#This Row],[SIEMA]],Siema2025,29,FALSE)</f>
        <v>14781303000799</v>
      </c>
      <c r="BI221" s="112" t="s">
        <v>2696</v>
      </c>
      <c r="BJ221" s="107" t="s">
        <v>7099</v>
      </c>
      <c r="BK221" s="104" t="s">
        <v>8122</v>
      </c>
      <c r="BL221" s="140"/>
      <c r="BM221" s="108">
        <f ca="1">IF(Tabela2[[#This Row],[Data de atendimento do Ibama (considerar o primeiro documento/ação)]]="",_xlfn.DAYS(TODAY(),J221),_xlfn.DAYS(Tabela2[[#This Row],[Data de atendimento do Ibama (considerar o primeiro documento/ação)]],J221))</f>
        <v>481</v>
      </c>
      <c r="BN221" s="108" t="s">
        <v>7458</v>
      </c>
      <c r="BO221" s="114" t="s">
        <v>637</v>
      </c>
      <c r="BP221" s="108" t="str">
        <f>IF(Tabela2[[#This Row],[Forma de atendimento (primeiro documento/ação)]]= "Outros (especificar)", "PREENCHER","NA")</f>
        <v>NA</v>
      </c>
      <c r="BQ221" s="106" t="s">
        <v>123</v>
      </c>
      <c r="BR221" s="108" t="str">
        <f>IF(Tabela2[[#This Row],[Equipe do Ibama foi a campo? Houve sobrevoo do Poseidon?]] = "Sim", "PREENCHER","NA")</f>
        <v>NA</v>
      </c>
      <c r="BS221" s="261" t="s">
        <v>7120</v>
      </c>
      <c r="BT221" s="108" t="s">
        <v>7101</v>
      </c>
      <c r="BU221" s="108" t="s">
        <v>123</v>
      </c>
      <c r="BV221" s="108" t="s">
        <v>123</v>
      </c>
      <c r="BW221" s="108" t="s">
        <v>123</v>
      </c>
      <c r="BX221" s="106" t="s">
        <v>7127</v>
      </c>
      <c r="BY221" s="140"/>
      <c r="BZ221" s="104" t="str">
        <f>IF(Tabela2[[#This Row],[Data do documento de encerramento]]="NA","NA",IF(Tabela2[[#This Row],[Data do documento de encerramento]]="","Pendente de conclusão/ encerramento",_xlfn.DAYS(Tabela2[[#This Row],[Data do documento de encerramento]],J221)))</f>
        <v>Pendente de conclusão/ encerramento</v>
      </c>
      <c r="CA221" s="107" t="s">
        <v>8123</v>
      </c>
      <c r="CB221" s="107"/>
      <c r="CC221" s="130"/>
      <c r="CD221" s="107"/>
      <c r="CE221" s="107"/>
      <c r="CF221" s="107"/>
    </row>
    <row r="222" spans="1:84" ht="60.75">
      <c r="A222" s="169">
        <v>20254357602</v>
      </c>
      <c r="B222" s="170" t="s">
        <v>8124</v>
      </c>
      <c r="C222" s="108" t="str">
        <f>VLOOKUP(Tabela2[[#This Row],[SIEMA]],Siema2025,4,FALSE)</f>
        <v xml:space="preserve"> MG</v>
      </c>
      <c r="D222" s="106" t="str">
        <f>VLOOKUP(Tabela2[[#This Row],[SIEMA]],Siema2025,3,FALSE)</f>
        <v xml:space="preserve">Carandaí </v>
      </c>
      <c r="E222" s="106" t="s">
        <v>8125</v>
      </c>
      <c r="F222" s="106" t="s">
        <v>8126</v>
      </c>
      <c r="G222" s="106" t="s">
        <v>8127</v>
      </c>
      <c r="H222" s="109" t="s">
        <v>8128</v>
      </c>
      <c r="I222" s="104" t="s">
        <v>7120</v>
      </c>
      <c r="J222" s="105">
        <f>VLOOKUP(Tabela2[[#This Row],[SIEMA]],Siema2025,2,FALSE)</f>
        <v>45749</v>
      </c>
      <c r="K222" s="105" t="str">
        <f>VLOOKUP(Tabela2[[#This Row],[SIEMA]],Siema2025,16,FALSE)</f>
        <v>Quarta</v>
      </c>
      <c r="L222" s="106" t="str">
        <f>IF(Tabela2[[#This Row],[Data]]="","Sem Informação",VLOOKUP(MONTH(Tabela2[[#This Row],[Data]]),'[1]Validação de dados'!$I$1:$J$13,2,0))</f>
        <v>Abril</v>
      </c>
      <c r="M222" s="104">
        <f>YEAR(Tabela2[[#This Row],[Data]])</f>
        <v>2025</v>
      </c>
      <c r="N222" s="105" t="str">
        <f>VLOOKUP(Tabela2[[#This Row],[SIEMA]],Siema2025,17,FALSE)</f>
        <v>Matutino</v>
      </c>
      <c r="O222" s="105" t="str">
        <f>VLOOKUP(Tabela2[[#This Row],[SIEMA]],Siema2025,5,FALSE)</f>
        <v>Rodovia</v>
      </c>
      <c r="P222" s="104" t="str">
        <f>VLOOKUP(Tabela2[[#This Row],[SIEMA]],Siema2025,21,FALSE)</f>
        <v>Segundo informações repassadas ao NEA, no dia 02/04/2025, por volta das 08:00 horas, ocorreu tombamento de veículo, seguido de derramamento de
parte da carga. Curso d'água nas proximidades que foi atingido pelo combustível que escorreu.</v>
      </c>
      <c r="Q222" s="104">
        <v>1202</v>
      </c>
      <c r="R222" s="104" t="s">
        <v>7796</v>
      </c>
      <c r="S222" s="107" t="str">
        <f>IF(Q222="","", IF(Q222="NC","", IF(Q222="NE","", IF(Q222="NA","",IFERROR(VLOOKUP(Q222,Produtos!$A$1:$C$2319,2,FALSE),"Não Cadastrado")))))</f>
        <v>GASÓLEO ou ÓLEO DIESEL ou ÓLEO PARA AQUECIMENTO, LEVE</v>
      </c>
      <c r="T222" s="104" t="str">
        <f>VLOOKUP(Tabela2[[#This Row],[SIEMA]],Siema2025,11,FALSE)</f>
        <v xml:space="preserve"> </v>
      </c>
      <c r="U222" s="104" t="str">
        <f>VLOOKUP(Tabela2[[#This Row],[SIEMA]],Siema2025,12,FALSE)</f>
        <v xml:space="preserve"> </v>
      </c>
      <c r="V222" s="104">
        <f>IF(Q222="","",IF(ISNUMBER(Q222)=FALSE,"Não se aplica",IFERROR(VLOOKUP(Q222,Produtos!$A$1:$C$2319,3,FALSE),"Não Cadastrado")))</f>
        <v>3</v>
      </c>
      <c r="W222" s="104">
        <v>3475</v>
      </c>
      <c r="X222" s="113" t="s">
        <v>885</v>
      </c>
      <c r="Y222" s="109" t="s">
        <v>885</v>
      </c>
      <c r="Z222" s="104"/>
      <c r="AA222" s="104" t="str">
        <f>VLOOKUP(Tabela2[[#This Row],[SIEMA]],Siema2025,12,FALSE)</f>
        <v xml:space="preserve"> </v>
      </c>
      <c r="AB222" s="104">
        <f>IF(W222="","",IF(ISNUMBER(W222)=FALSE,"Não se aplica",IFERROR(VLOOKUP(W222,Produtos!$A$1:$C$2319,3,FALSE),"Não Cadastrado")))</f>
        <v>3</v>
      </c>
      <c r="AC222" s="104">
        <v>1170</v>
      </c>
      <c r="AD222" s="108" t="s">
        <v>8129</v>
      </c>
      <c r="AE222" s="107" t="str">
        <f>IF(AC222="","", IF(AC222="NC","", IF(AC222="NE","", IF(AC222="NA","",IFERROR(VLOOKUP(AC222,Produtos!$A$1:$C$2319,2,FALSE),"Não Cadastrado")))))</f>
        <v>ÁLCOOL ETÍLICO, ETANOL</v>
      </c>
      <c r="AF222" s="104"/>
      <c r="AG222" s="104"/>
      <c r="AH222" s="104">
        <f>IF(AC222="","",IF(ISNUMBER(AC222)=FALSE,"Não se aplica",IFERROR(VLOOKUP(AC222,Produtos!$A$1:$C$2319,3,FALSE),"Não Cadastrado")))</f>
        <v>3</v>
      </c>
      <c r="AI222" s="104"/>
      <c r="AJ222" s="104" t="str">
        <f>VLOOKUP(Tabela2[[#This Row],[SIEMA]],Siema2025,26,FALSE)</f>
        <v>Tombamento</v>
      </c>
      <c r="AK222" s="107" t="s">
        <v>7180</v>
      </c>
      <c r="AL222" s="107"/>
      <c r="AM222" s="107"/>
      <c r="AN222" s="108" t="str">
        <f>VLOOKUP(Tabela2[[#This Row],[SIEMA]],Siema2025,51,FALSE)</f>
        <v/>
      </c>
      <c r="AO222" s="108" t="str">
        <f>VLOOKUP(Tabela2[[#This Row],[SIEMA]],Siema2025,53,FALSE)</f>
        <v/>
      </c>
      <c r="AP222" s="108" t="str">
        <f>VLOOKUP(Tabela2[[#This Row],[SIEMA]],Siema2025,55,FALSE)</f>
        <v/>
      </c>
      <c r="AQ222" s="108" t="str">
        <f>VLOOKUP(Tabela2[[#This Row],[SIEMA]],Siema2025,57,FALSE)</f>
        <v>X</v>
      </c>
      <c r="AR222" s="108" t="str">
        <f>VLOOKUP(Tabela2[[#This Row],[SIEMA]],Siema2025,59,FALSE)</f>
        <v/>
      </c>
      <c r="AS222" s="108" t="str">
        <f>VLOOKUP(Tabela2[[#This Row],[SIEMA]],Siema2025,61,FALSE)</f>
        <v/>
      </c>
      <c r="AT222" s="108" t="str">
        <f>VLOOKUP(Tabela2[[#This Row],[SIEMA]],Siema2025,63,FALSE)</f>
        <v/>
      </c>
      <c r="AU222" s="108" t="str">
        <f>VLOOKUP(Tabela2[[#This Row],[SIEMA]],Siema2025,65,FALSE)</f>
        <v>X</v>
      </c>
      <c r="AV222" s="108" t="str">
        <f>VLOOKUP(Tabela2[[#This Row],[SIEMA]],Siema2025,67,FALSE)</f>
        <v/>
      </c>
      <c r="AW222" s="108" t="str">
        <f>VLOOKUP(Tabela2[[#This Row],[SIEMA]],Siema2025,69,FALSE)</f>
        <v/>
      </c>
      <c r="AX222" s="108" t="str">
        <f>VLOOKUP(Tabela2[[#This Row],[SIEMA]],Siema2025,71,FALSE)</f>
        <v/>
      </c>
      <c r="AY222" s="108" t="str">
        <f>VLOOKUP(Tabela2[[#This Row],[SIEMA]],Siema2025,73,FALSE)</f>
        <v/>
      </c>
      <c r="AZ222" s="108" t="str">
        <f>VLOOKUP(Tabela2[[#This Row],[SIEMA]],Siema2025,75,FALSE)</f>
        <v/>
      </c>
      <c r="BA222" s="108" t="str">
        <f>VLOOKUP(Tabela2[[#This Row],[SIEMA]],Siema2025,77,FALSE)</f>
        <v/>
      </c>
      <c r="BB222" s="108" t="str">
        <f>VLOOKUP(Tabela2[[#This Row],[SIEMA]],Siema2025,79,FALSE)</f>
        <v/>
      </c>
      <c r="BC222" s="108" t="str">
        <f>IF(Tabela2[[#This Row],[Outro(s) ]] = "X", "PREENCHER","NA")</f>
        <v>NA</v>
      </c>
      <c r="BD222" s="108" t="str">
        <f>VLOOKUP(Tabela2[[#This Row],[SIEMA]],Siema2025,82,FALSE)</f>
        <v/>
      </c>
      <c r="BE222" s="108" t="str">
        <f>VLOOKUP(Tabela2[[#This Row],[SIEMA]],Siema2025,81,FALSE)</f>
        <v/>
      </c>
      <c r="BF222" s="110" t="str">
        <f>VLOOKUP(Tabela2[[#This Row],[SIEMA]],Siema2025,28,FALSE)</f>
        <v/>
      </c>
      <c r="BG222" s="110"/>
      <c r="BH222" s="111" t="str">
        <f>VLOOKUP(Tabela2[[#This Row],[SIEMA]],Siema2025,29,FALSE)</f>
        <v/>
      </c>
      <c r="BI222" s="112" t="str">
        <f>VLOOKUP(Tabela2[[#This Row],[SIEMA]],Siema2025,107,FALSE)</f>
        <v>Não</v>
      </c>
      <c r="BJ222" s="107" t="s">
        <v>7113</v>
      </c>
      <c r="BK222" s="104" t="s">
        <v>123</v>
      </c>
      <c r="BL222" s="140">
        <v>45754</v>
      </c>
      <c r="BM222" s="108">
        <f ca="1">IF(Tabela2[[#This Row],[Data de atendimento do Ibama (considerar o primeiro documento/ação)]]="",_xlfn.DAYS(TODAY(),J222),_xlfn.DAYS(Tabela2[[#This Row],[Data de atendimento do Ibama (considerar o primeiro documento/ação)]],J222))</f>
        <v>5</v>
      </c>
      <c r="BN222" s="108" t="s">
        <v>7904</v>
      </c>
      <c r="BO222" s="114" t="s">
        <v>7124</v>
      </c>
      <c r="BP222" s="108" t="s">
        <v>8130</v>
      </c>
      <c r="BQ222" s="106" t="s">
        <v>123</v>
      </c>
      <c r="BR222" s="108" t="s">
        <v>123</v>
      </c>
      <c r="BS222" s="108" t="str">
        <f>IF(Tabela2[[#This Row],[Se sim, foi emitida Ordem de Emergência? (informações vinculada à coluna CK)]] = "Sim", "PREENCHER","NA")</f>
        <v>NA</v>
      </c>
      <c r="BT222" s="108" t="str">
        <f>IF(Tabela2[[#This Row],[Foi elaborado Relatório de Vistoria pelo Ibama? (informações vinculada à coluna CK)]] = "Sim", "PREENCHER","NA")</f>
        <v>NA</v>
      </c>
      <c r="BU222" s="108" t="str">
        <f>IF(Tabela2[[#This Row],[Houve envio de Informações Pós-acidente (preencher "não se aplica" quando de competência estadual/municipal)]] = "Sim", "PREENCHER","NA")</f>
        <v>NA</v>
      </c>
      <c r="BV222" s="108" t="str">
        <f>IF(Tabela2[[#This Row],[Houve avaliação das informações pós-acidente solicitadas/enviadas?]] = "Sim", "PREENCHER","NA")</f>
        <v>NA</v>
      </c>
      <c r="BW222" s="108" t="s">
        <v>2696</v>
      </c>
      <c r="BX222" s="106" t="s">
        <v>7102</v>
      </c>
      <c r="BY222" s="140">
        <v>45754</v>
      </c>
      <c r="BZ222" s="104">
        <f>IF(Tabela2[[#This Row],[Data do documento de encerramento]]="NA","NA",IF(Tabela2[[#This Row],[Data do documento de encerramento]]="","Pendente de conclusão/ encerramento",_xlfn.DAYS(Tabela2[[#This Row],[Data do documento de encerramento]],J222)))</f>
        <v>5</v>
      </c>
      <c r="CA222" s="107" t="s">
        <v>7791</v>
      </c>
      <c r="CB222" s="107"/>
      <c r="CC222" s="131"/>
      <c r="CD222" s="107"/>
      <c r="CE222" s="107"/>
      <c r="CF222" s="107"/>
    </row>
    <row r="223" spans="1:84" ht="30.75">
      <c r="A223" s="169">
        <v>20254332409</v>
      </c>
      <c r="B223" s="170" t="s">
        <v>8131</v>
      </c>
      <c r="C223" s="108" t="str">
        <f>VLOOKUP(Tabela2[[#This Row],[SIEMA]],Siema2025,4,FALSE)</f>
        <v xml:space="preserve"> MG</v>
      </c>
      <c r="D223" s="106" t="str">
        <f>VLOOKUP(Tabela2[[#This Row],[SIEMA]],Siema2025,3,FALSE)</f>
        <v xml:space="preserve">Barão de Cocais </v>
      </c>
      <c r="E223" s="106" t="str">
        <f>VLOOKUP(Tabela2[[#This Row],[SIEMA]],Siema2025,20,FALSE)</f>
        <v>Barão de Cocais, EH 206 ida e 206 volta, KM30+700.</v>
      </c>
      <c r="F223" s="106"/>
      <c r="G223" s="106" t="s">
        <v>8132</v>
      </c>
      <c r="H223" s="106" t="s">
        <v>8133</v>
      </c>
      <c r="I223" s="104" t="s">
        <v>7120</v>
      </c>
      <c r="J223" s="105">
        <f>VLOOKUP(Tabela2[[#This Row],[SIEMA]],Siema2025,2,FALSE)</f>
        <v>45750</v>
      </c>
      <c r="K223" s="105" t="str">
        <f>VLOOKUP(Tabela2[[#This Row],[SIEMA]],Siema2025,16,FALSE)</f>
        <v>Quinta</v>
      </c>
      <c r="L223" s="106" t="str">
        <f>IF(Tabela2[[#This Row],[Data]]="","Sem Informação",VLOOKUP(MONTH(Tabela2[[#This Row],[Data]]),'[1]Validação de dados'!$I$1:$J$13,2,0))</f>
        <v>Abril</v>
      </c>
      <c r="M223" s="104">
        <f>YEAR(Tabela2[[#This Row],[Data]])</f>
        <v>2025</v>
      </c>
      <c r="N223" s="105" t="str">
        <f>VLOOKUP(Tabela2[[#This Row],[SIEMA]],Siema2025,17,FALSE)</f>
        <v>Matutino</v>
      </c>
      <c r="O223" s="105" t="str">
        <f>VLOOKUP(Tabela2[[#This Row],[SIEMA]],Siema2025,5,FALSE)</f>
        <v>Ferrovia</v>
      </c>
      <c r="P223" s="104" t="str">
        <f>VLOOKUP(Tabela2[[#This Row],[SIEMA]],Siema2025,21,FALSE)</f>
        <v>Vazamento oriundo de um vagão de soja de aproximadamente 40 toneladas.</v>
      </c>
      <c r="Q223" s="104" t="s">
        <v>7127</v>
      </c>
      <c r="R223" s="104" t="s">
        <v>7127</v>
      </c>
      <c r="S223" s="107" t="s">
        <v>7451</v>
      </c>
      <c r="T223" s="104">
        <v>50</v>
      </c>
      <c r="U223" s="104" t="s">
        <v>7121</v>
      </c>
      <c r="V223" s="104" t="s">
        <v>7127</v>
      </c>
      <c r="W223" s="104" t="str">
        <f>VLOOKUP(Tabela2[[#This Row],[SIEMA]],Siema2025,10,FALSE)</f>
        <v/>
      </c>
      <c r="X223" s="113"/>
      <c r="Y223" s="109" t="str">
        <f>IF(W223="","", IF(W223="NC","", IF(W223="NE","", IF(W223="NA","",IFERROR(VLOOKUP(W223,Produtos!$A$1:$C$2319,2,FALSE),"Não Cadastrado")))))</f>
        <v/>
      </c>
      <c r="Z223" s="104" t="str">
        <f>VLOOKUP(Tabela2[[#This Row],[SIEMA]],Siema2025,11,FALSE)</f>
        <v xml:space="preserve"> </v>
      </c>
      <c r="AA223" s="104" t="str">
        <f>VLOOKUP(Tabela2[[#This Row],[SIEMA]],Siema2025,12,FALSE)</f>
        <v xml:space="preserve"> </v>
      </c>
      <c r="AB223" s="104" t="str">
        <f>IF(W223="","",IF(ISNUMBER(W223)=FALSE,"Não se aplica",IFERROR(VLOOKUP(W223,Produtos!$A$1:$C$2319,3,FALSE),"Não Cadastrado")))</f>
        <v/>
      </c>
      <c r="AC223" s="104"/>
      <c r="AD223" s="108"/>
      <c r="AE223" s="107" t="str">
        <f>IF(AC223="","", IF(AC223="NC","", IF(AC223="NE","", IF(AC223="NA","",IFERROR(VLOOKUP(AC223,Produtos!$A$1:$C$2319,2,FALSE),"Não Cadastrado")))))</f>
        <v/>
      </c>
      <c r="AF223" s="104"/>
      <c r="AG223" s="104"/>
      <c r="AH223" s="104" t="str">
        <f>IF(AC223="","",IF(ISNUMBER(AC223)=FALSE,"Não se aplica",IFERROR(VLOOKUP(AC223,Produtos!$A$1:$C$2319,3,FALSE),"Não Cadastrado")))</f>
        <v/>
      </c>
      <c r="AI223" s="104"/>
      <c r="AJ223" s="104" t="str">
        <f>VLOOKUP(Tabela2[[#This Row],[SIEMA]],Siema2025,26,FALSE)</f>
        <v>Em investigação para conclusão das hipóteses levantadas.</v>
      </c>
      <c r="AK223" s="107" t="s">
        <v>7245</v>
      </c>
      <c r="AL223" s="107"/>
      <c r="AM223" s="107"/>
      <c r="AN223" s="108" t="str">
        <f>VLOOKUP(Tabela2[[#This Row],[SIEMA]],Siema2025,51,FALSE)</f>
        <v/>
      </c>
      <c r="AO223" s="108" t="str">
        <f>VLOOKUP(Tabela2[[#This Row],[SIEMA]],Siema2025,53,FALSE)</f>
        <v/>
      </c>
      <c r="AP223" s="108" t="str">
        <f>VLOOKUP(Tabela2[[#This Row],[SIEMA]],Siema2025,55,FALSE)</f>
        <v/>
      </c>
      <c r="AQ223" s="108" t="str">
        <f>VLOOKUP(Tabela2[[#This Row],[SIEMA]],Siema2025,57,FALSE)</f>
        <v/>
      </c>
      <c r="AR223" s="108" t="str">
        <f>VLOOKUP(Tabela2[[#This Row],[SIEMA]],Siema2025,59,FALSE)</f>
        <v/>
      </c>
      <c r="AS223" s="108" t="str">
        <f>VLOOKUP(Tabela2[[#This Row],[SIEMA]],Siema2025,61,FALSE)</f>
        <v/>
      </c>
      <c r="AT223" s="108" t="str">
        <f>VLOOKUP(Tabela2[[#This Row],[SIEMA]],Siema2025,63,FALSE)</f>
        <v/>
      </c>
      <c r="AU223" s="108" t="s">
        <v>7132</v>
      </c>
      <c r="AV223" s="108" t="str">
        <f>VLOOKUP(Tabela2[[#This Row],[SIEMA]],Siema2025,67,FALSE)</f>
        <v/>
      </c>
      <c r="AW223" s="108" t="str">
        <f>VLOOKUP(Tabela2[[#This Row],[SIEMA]],Siema2025,69,FALSE)</f>
        <v/>
      </c>
      <c r="AX223" s="108" t="str">
        <f>VLOOKUP(Tabela2[[#This Row],[SIEMA]],Siema2025,71,FALSE)</f>
        <v/>
      </c>
      <c r="AY223" s="108" t="str">
        <f>VLOOKUP(Tabela2[[#This Row],[SIEMA]],Siema2025,73,FALSE)</f>
        <v/>
      </c>
      <c r="AZ223" s="108" t="str">
        <f>VLOOKUP(Tabela2[[#This Row],[SIEMA]],Siema2025,75,FALSE)</f>
        <v/>
      </c>
      <c r="BA223" s="108" t="str">
        <f>VLOOKUP(Tabela2[[#This Row],[SIEMA]],Siema2025,77,FALSE)</f>
        <v/>
      </c>
      <c r="BB223" s="108"/>
      <c r="BC223" s="108" t="str">
        <f>IF(Tabela2[[#This Row],[Outro(s) ]] = "X", "PREENCHER","NA")</f>
        <v>NA</v>
      </c>
      <c r="BD223" s="108" t="str">
        <f>VLOOKUP(Tabela2[[#This Row],[SIEMA]],Siema2025,82,FALSE)</f>
        <v/>
      </c>
      <c r="BE223" s="108" t="str">
        <f>VLOOKUP(Tabela2[[#This Row],[SIEMA]],Siema2025,81,FALSE)</f>
        <v/>
      </c>
      <c r="BF223" s="110" t="s">
        <v>7373</v>
      </c>
      <c r="BG223" s="110" t="s">
        <v>6835</v>
      </c>
      <c r="BH223" s="111" t="str">
        <f>VLOOKUP(Tabela2[[#This Row],[SIEMA]],Siema2025,29,FALSE)</f>
        <v>33592510026200</v>
      </c>
      <c r="BI223" s="112" t="str">
        <f>VLOOKUP(Tabela2[[#This Row],[SIEMA]],Siema2025,107,FALSE)</f>
        <v>Não</v>
      </c>
      <c r="BJ223" s="107" t="s">
        <v>7099</v>
      </c>
      <c r="BK223" s="104" t="s">
        <v>2696</v>
      </c>
      <c r="BL223" s="140">
        <v>45755</v>
      </c>
      <c r="BM223" s="108">
        <f ca="1">IF(Tabela2[[#This Row],[Data de atendimento do Ibama (considerar o primeiro documento/ação)]]="",_xlfn.DAYS(TODAY(),J223),_xlfn.DAYS(Tabela2[[#This Row],[Data de atendimento do Ibama (considerar o primeiro documento/ação)]],J223))</f>
        <v>5</v>
      </c>
      <c r="BN223" s="108" t="str">
        <f>IF(Tabela2[[#This Row],[Atendido pelo Ibama ("Não" ou "Sim")]]="Não","Preencher", IF(Tabela2[[#This Row],[Atendido pelo Ibama ("Não" ou "Sim")]]="Sim","NA",""))</f>
        <v>NA</v>
      </c>
      <c r="BO223" s="114" t="s">
        <v>7100</v>
      </c>
      <c r="BP223" s="108" t="str">
        <f>IF(Tabela2[[#This Row],[Forma de atendimento (primeiro documento/ação)]]= "Outros (especificar)", "PREENCHER","NA")</f>
        <v>NA</v>
      </c>
      <c r="BQ223" s="106" t="s">
        <v>2696</v>
      </c>
      <c r="BR223" s="108" t="s">
        <v>123</v>
      </c>
      <c r="BS223" s="108" t="s">
        <v>2696</v>
      </c>
      <c r="BT223" s="108" t="s">
        <v>7101</v>
      </c>
      <c r="BU223" s="108" t="s">
        <v>2696</v>
      </c>
      <c r="BV223" s="108" t="s">
        <v>123</v>
      </c>
      <c r="BW223" s="108" t="s">
        <v>2696</v>
      </c>
      <c r="BX223" s="106" t="s">
        <v>7769</v>
      </c>
      <c r="BY223" s="106"/>
      <c r="BZ223" s="104" t="str">
        <f>IF(Tabela2[[#This Row],[Data do documento de encerramento]]="NA","NA",IF(Tabela2[[#This Row],[Data do documento de encerramento]]="","Pendente de conclusão/ encerramento",_xlfn.DAYS(Tabela2[[#This Row],[Data do documento de encerramento]],J223)))</f>
        <v>Pendente de conclusão/ encerramento</v>
      </c>
      <c r="CA223" s="107" t="s">
        <v>8134</v>
      </c>
      <c r="CB223" s="107"/>
      <c r="CC223" s="129"/>
      <c r="CD223" s="107"/>
      <c r="CE223" s="107"/>
      <c r="CF223" s="107"/>
    </row>
    <row r="224" spans="1:84" ht="30.75">
      <c r="A224" s="200">
        <v>20254354001</v>
      </c>
      <c r="B224" s="170" t="s">
        <v>8135</v>
      </c>
      <c r="C224" s="108" t="str">
        <f>VLOOKUP(Tabela2[[#This Row],[SIEMA]],Siema2025,4,FALSE)</f>
        <v xml:space="preserve"> SP</v>
      </c>
      <c r="D224" s="106" t="str">
        <f>VLOOKUP(Tabela2[[#This Row],[SIEMA]],Siema2025,3,FALSE)</f>
        <v xml:space="preserve">Cubatão </v>
      </c>
      <c r="E224" s="106" t="str">
        <f>VLOOKUP(Tabela2[[#This Row],[SIEMA]],Siema2025,20,FALSE)</f>
        <v>3GWR+F3X Cubatão</v>
      </c>
      <c r="F224" s="106"/>
      <c r="G224" s="106" t="s">
        <v>8136</v>
      </c>
      <c r="H224" s="106" t="s">
        <v>8137</v>
      </c>
      <c r="I224" s="104" t="s">
        <v>7120</v>
      </c>
      <c r="J224" s="105">
        <f>VLOOKUP(Tabela2[[#This Row],[SIEMA]],Siema2025,2,FALSE)</f>
        <v>45750</v>
      </c>
      <c r="K224" s="105" t="str">
        <f>VLOOKUP(Tabela2[[#This Row],[SIEMA]],Siema2025,16,FALSE)</f>
        <v>Quinta</v>
      </c>
      <c r="L224" s="106" t="str">
        <f>IF(Tabela2[[#This Row],[Data]]="","Sem Informação",VLOOKUP(MONTH(Tabela2[[#This Row],[Data]]),'[1]Validação de dados'!$I$1:$J$13,2,0))</f>
        <v>Abril</v>
      </c>
      <c r="M224" s="104">
        <f>YEAR(Tabela2[[#This Row],[Data]])</f>
        <v>2025</v>
      </c>
      <c r="N224" s="105" t="str">
        <f>VLOOKUP(Tabela2[[#This Row],[SIEMA]],Siema2025,17,FALSE)</f>
        <v>Madrugada</v>
      </c>
      <c r="O224" s="105" t="str">
        <f>VLOOKUP(Tabela2[[#This Row],[SIEMA]],Siema2025,5,FALSE)</f>
        <v>Ferrovia</v>
      </c>
      <c r="P224" s="104" t="str">
        <f>VLOOKUP(Tabela2[[#This Row],[SIEMA]],Siema2025,21,FALSE)</f>
        <v>Vandalismo envolvendo a abertura de 1 vagões graneleiros carregados de farelo  de soja.</v>
      </c>
      <c r="Q224" s="104" t="s">
        <v>7127</v>
      </c>
      <c r="R224" s="104" t="s">
        <v>7127</v>
      </c>
      <c r="S224" s="107" t="s">
        <v>7451</v>
      </c>
      <c r="T224" s="104" t="str">
        <f>VLOOKUP(Tabela2[[#This Row],[SIEMA]],Siema2025,11,FALSE)</f>
        <v>20</v>
      </c>
      <c r="U224" s="104" t="s">
        <v>7121</v>
      </c>
      <c r="V224" s="104" t="s">
        <v>7127</v>
      </c>
      <c r="W224" s="104"/>
      <c r="X224" s="113"/>
      <c r="Y224" s="109" t="str">
        <f>IF(W224="","", IF(W224="NC","", IF(W224="NE","", IF(W224="NA","",IFERROR(VLOOKUP(W224,Produtos!$A$1:$C$2319,2,FALSE),"Não Cadastrado")))))</f>
        <v/>
      </c>
      <c r="Z224" s="104"/>
      <c r="AA224" s="104"/>
      <c r="AB224" s="104" t="str">
        <f>IF(W224="","",IF(ISNUMBER(W224)=FALSE,"Não se aplica",IFERROR(VLOOKUP(W224,Produtos!$A$1:$C$2319,3,FALSE),"Não Cadastrado")))</f>
        <v/>
      </c>
      <c r="AC224" s="104"/>
      <c r="AD224" s="108"/>
      <c r="AE224" s="107" t="str">
        <f>IF(AC224="","", IF(AC224="NC","", IF(AC224="NE","", IF(AC224="NA","",IFERROR(VLOOKUP(AC224,Produtos!$A$1:$C$2319,2,FALSE),"Não Cadastrado")))))</f>
        <v/>
      </c>
      <c r="AF224" s="104"/>
      <c r="AG224" s="104"/>
      <c r="AH224" s="104" t="str">
        <f>IF(AC224="","",IF(ISNUMBER(AC224)=FALSE,"Não se aplica",IFERROR(VLOOKUP(AC224,Produtos!$A$1:$C$2319,3,FALSE),"Não Cadastrado")))</f>
        <v/>
      </c>
      <c r="AI224" s="104"/>
      <c r="AJ224" s="104" t="str">
        <f>VLOOKUP(Tabela2[[#This Row],[SIEMA]],Siema2025,26,FALSE)</f>
        <v>Ato criminoso envolvendo a abertura de 1 vagões graneleiros carregados de farelo de  soja ocorrendo extravasamento sobre o solo.</v>
      </c>
      <c r="AK224" s="107" t="s">
        <v>7122</v>
      </c>
      <c r="AL224" s="107"/>
      <c r="AM224" s="107"/>
      <c r="AN224" s="108" t="str">
        <f>VLOOKUP(Tabela2[[#This Row],[SIEMA]],Siema2025,51,FALSE)</f>
        <v/>
      </c>
      <c r="AO224" s="108" t="str">
        <f>VLOOKUP(Tabela2[[#This Row],[SIEMA]],Siema2025,53,FALSE)</f>
        <v/>
      </c>
      <c r="AP224" s="108" t="str">
        <f>VLOOKUP(Tabela2[[#This Row],[SIEMA]],Siema2025,55,FALSE)</f>
        <v/>
      </c>
      <c r="AQ224" s="108" t="str">
        <f>VLOOKUP(Tabela2[[#This Row],[SIEMA]],Siema2025,57,FALSE)</f>
        <v/>
      </c>
      <c r="AR224" s="108" t="str">
        <f>VLOOKUP(Tabela2[[#This Row],[SIEMA]],Siema2025,59,FALSE)</f>
        <v/>
      </c>
      <c r="AS224" s="108" t="str">
        <f>VLOOKUP(Tabela2[[#This Row],[SIEMA]],Siema2025,61,FALSE)</f>
        <v/>
      </c>
      <c r="AT224" s="108" t="str">
        <f>VLOOKUP(Tabela2[[#This Row],[SIEMA]],Siema2025,63,FALSE)</f>
        <v/>
      </c>
      <c r="AU224" s="108" t="str">
        <f>VLOOKUP(Tabela2[[#This Row],[SIEMA]],Siema2025,65,FALSE)</f>
        <v>X</v>
      </c>
      <c r="AV224" s="108" t="str">
        <f>VLOOKUP(Tabela2[[#This Row],[SIEMA]],Siema2025,67,FALSE)</f>
        <v/>
      </c>
      <c r="AW224" s="108" t="str">
        <f>VLOOKUP(Tabela2[[#This Row],[SIEMA]],Siema2025,69,FALSE)</f>
        <v/>
      </c>
      <c r="AX224" s="108" t="str">
        <f>VLOOKUP(Tabela2[[#This Row],[SIEMA]],Siema2025,71,FALSE)</f>
        <v/>
      </c>
      <c r="AY224" s="108" t="str">
        <f>VLOOKUP(Tabela2[[#This Row],[SIEMA]],Siema2025,73,FALSE)</f>
        <v/>
      </c>
      <c r="AZ224" s="108" t="str">
        <f>VLOOKUP(Tabela2[[#This Row],[SIEMA]],Siema2025,75,FALSE)</f>
        <v/>
      </c>
      <c r="BA224" s="108" t="str">
        <f>VLOOKUP(Tabela2[[#This Row],[SIEMA]],Siema2025,77,FALSE)</f>
        <v/>
      </c>
      <c r="BB224" s="108" t="str">
        <f>VLOOKUP(Tabela2[[#This Row],[SIEMA]],Siema2025,79,FALSE)</f>
        <v/>
      </c>
      <c r="BC224" s="108" t="str">
        <f>IF(Tabela2[[#This Row],[Outro(s) ]] = "X", "PREENCHER","NA")</f>
        <v>NA</v>
      </c>
      <c r="BD224" s="108" t="str">
        <f>VLOOKUP(Tabela2[[#This Row],[SIEMA]],Siema2025,82,FALSE)</f>
        <v/>
      </c>
      <c r="BE224" s="108" t="str">
        <f>VLOOKUP(Tabela2[[#This Row],[SIEMA]],Siema2025,81,FALSE)</f>
        <v/>
      </c>
      <c r="BF224" s="110" t="s">
        <v>3066</v>
      </c>
      <c r="BG224" s="110" t="s">
        <v>7123</v>
      </c>
      <c r="BH224" s="111" t="str">
        <f>VLOOKUP(Tabela2[[#This Row],[SIEMA]],Siema2025,29,FALSE)</f>
        <v>02502844000166</v>
      </c>
      <c r="BI224" s="112" t="str">
        <f>VLOOKUP(Tabela2[[#This Row],[SIEMA]],Siema2025,107,FALSE)</f>
        <v>Não</v>
      </c>
      <c r="BJ224" s="107" t="s">
        <v>7099</v>
      </c>
      <c r="BK224" s="104" t="s">
        <v>2696</v>
      </c>
      <c r="BL224" s="140">
        <v>45775</v>
      </c>
      <c r="BM224" s="108">
        <f ca="1">IF(Tabela2[[#This Row],[Data de atendimento do Ibama (considerar o primeiro documento/ação)]]="",_xlfn.DAYS(TODAY(),J224),_xlfn.DAYS(Tabela2[[#This Row],[Data de atendimento do Ibama (considerar o primeiro documento/ação)]],J224))</f>
        <v>25</v>
      </c>
      <c r="BN224" s="108" t="str">
        <f>IF(Tabela2[[#This Row],[Atendido pelo Ibama ("Não" ou "Sim")]]="Não","Preencher", IF(Tabela2[[#This Row],[Atendido pelo Ibama ("Não" ou "Sim")]]="Sim","NA",""))</f>
        <v>NA</v>
      </c>
      <c r="BO224" s="114" t="s">
        <v>7100</v>
      </c>
      <c r="BP224" s="108" t="str">
        <f>IF(Tabela2[[#This Row],[Forma de atendimento (primeiro documento/ação)]]= "Outros (especificar)", "PREENCHER","NA")</f>
        <v>NA</v>
      </c>
      <c r="BQ224" s="106" t="s">
        <v>123</v>
      </c>
      <c r="BR224" s="108" t="str">
        <f>IF(Tabela2[[#This Row],[Equipe do Ibama foi a campo? Houve sobrevoo do Poseidon?]] = "Sim", "PREENCHER","NA")</f>
        <v>NA</v>
      </c>
      <c r="BS224" s="108" t="str">
        <f>IF(Tabela2[[#This Row],[Se sim, foi emitida Ordem de Emergência? (informações vinculada à coluna CK)]] = "Sim", "PREENCHER","NA")</f>
        <v>NA</v>
      </c>
      <c r="BT224" s="108" t="s">
        <v>7126</v>
      </c>
      <c r="BU224" s="108" t="s">
        <v>2696</v>
      </c>
      <c r="BV224" s="108" t="s">
        <v>123</v>
      </c>
      <c r="BW224" s="108" t="s">
        <v>123</v>
      </c>
      <c r="BX224" s="106" t="s">
        <v>7127</v>
      </c>
      <c r="BY224" s="106"/>
      <c r="BZ224" s="104" t="str">
        <f>IF(Tabela2[[#This Row],[Data do documento de encerramento]]="NA","NA",IF(Tabela2[[#This Row],[Data do documento de encerramento]]="","Pendente de conclusão/ encerramento",_xlfn.DAYS(Tabela2[[#This Row],[Data do documento de encerramento]],J224)))</f>
        <v>Pendente de conclusão/ encerramento</v>
      </c>
      <c r="CA224" s="107" t="s">
        <v>7128</v>
      </c>
      <c r="CB224" s="107"/>
      <c r="CC224" s="130"/>
      <c r="CD224" s="107"/>
      <c r="CE224" s="107"/>
      <c r="CF224" s="107"/>
    </row>
    <row r="225" spans="1:84" ht="30.75">
      <c r="A225" s="169">
        <v>20254875648</v>
      </c>
      <c r="B225" s="170" t="s">
        <v>8138</v>
      </c>
      <c r="C225" s="108" t="str">
        <f>VLOOKUP(Tabela2[[#This Row],[SIEMA]],Siema2025,4,FALSE)</f>
        <v xml:space="preserve"> PA</v>
      </c>
      <c r="D225" s="106" t="str">
        <f>VLOOKUP(Tabela2[[#This Row],[SIEMA]],Siema2025,3,FALSE)</f>
        <v xml:space="preserve">Sapucaia </v>
      </c>
      <c r="E225" s="106" t="s">
        <v>8139</v>
      </c>
      <c r="F225" s="106" t="s">
        <v>8140</v>
      </c>
      <c r="G225" s="106" t="s">
        <v>8141</v>
      </c>
      <c r="H225" s="109" t="s">
        <v>8142</v>
      </c>
      <c r="I225" s="104" t="s">
        <v>7120</v>
      </c>
      <c r="J225" s="105">
        <f>VLOOKUP(Tabela2[[#This Row],[SIEMA]],Siema2025,2,FALSE)</f>
        <v>45750</v>
      </c>
      <c r="K225" s="105" t="str">
        <f>VLOOKUP(Tabela2[[#This Row],[SIEMA]],Siema2025,16,FALSE)</f>
        <v>Quinta</v>
      </c>
      <c r="L225" s="106" t="str">
        <f>IF(Tabela2[[#This Row],[Data]]="","Sem Informação",VLOOKUP(MONTH(Tabela2[[#This Row],[Data]]),'[1]Validação de dados'!$I$1:$J$13,2,0))</f>
        <v>Abril</v>
      </c>
      <c r="M225" s="104">
        <f>YEAR(Tabela2[[#This Row],[Data]])</f>
        <v>2025</v>
      </c>
      <c r="N225" s="105" t="str">
        <f>VLOOKUP(Tabela2[[#This Row],[SIEMA]],Siema2025,17,FALSE)</f>
        <v>Matutino</v>
      </c>
      <c r="O225" s="105" t="str">
        <f>VLOOKUP(Tabela2[[#This Row],[SIEMA]],Siema2025,5,FALSE)</f>
        <v>Rodovia</v>
      </c>
      <c r="P225" s="104" t="str">
        <f>VLOOKUP(Tabela2[[#This Row],[SIEMA]],Siema2025,21,FALSE)</f>
        <v>A Fernandes Amadeu Transportes e Logísca Ltda, vem através deste comunicar um acidente
envolvendo um conjunto de nossa frota.
Cavalo Placa: FZF-8F43
Carreta Placa: FVM-1J21</v>
      </c>
      <c r="Q225" s="104">
        <v>2067</v>
      </c>
      <c r="R225" s="104" t="s">
        <v>8143</v>
      </c>
      <c r="S225" s="107" t="str">
        <f>IF(Q225="","", IF(Q225="NC","", IF(Q225="NE","", IF(Q225="NA","",IFERROR(VLOOKUP(Q225,Produtos!$A$1:$C$2319,2,FALSE),"Não Cadastrado")))))</f>
        <v>NITRATO DE AMÔNIO, FERTILIZANTES</v>
      </c>
      <c r="T225" s="104">
        <v>35.933999999999997</v>
      </c>
      <c r="U225" s="104" t="s">
        <v>7121</v>
      </c>
      <c r="V225" s="104">
        <f>IF(Q225="","",IF(ISNUMBER(Q225)=FALSE,"Não se aplica",IFERROR(VLOOKUP(Q225,Produtos!$A$1:$C$2319,3,FALSE),"Não Cadastrado")))</f>
        <v>5.0999999999999996</v>
      </c>
      <c r="W225" s="104" t="str">
        <f>VLOOKUP(Tabela2[[#This Row],[SIEMA]],Siema2025,10,FALSE)</f>
        <v/>
      </c>
      <c r="X225" s="113" t="str">
        <f>IF(Tabela2[[#This Row],[Origem do acidente]] = "Plataforma", "PREENCHER","NA")</f>
        <v>NA</v>
      </c>
      <c r="Y225" s="109" t="str">
        <f>IF(W225="","", IF(W225="NC","", IF(W225="NE","", IF(W225="NA","",IFERROR(VLOOKUP(W225,Produtos!$A$1:$C$2319,2,FALSE),"Não Cadastrado")))))</f>
        <v/>
      </c>
      <c r="Z225" s="104" t="str">
        <f>VLOOKUP(Tabela2[[#This Row],[SIEMA]],Siema2025,11,FALSE)</f>
        <v xml:space="preserve"> </v>
      </c>
      <c r="AA225" s="104" t="str">
        <f>VLOOKUP(Tabela2[[#This Row],[SIEMA]],Siema2025,12,FALSE)</f>
        <v xml:space="preserve"> </v>
      </c>
      <c r="AB225" s="104" t="str">
        <f>IF(W225="","",IF(ISNUMBER(W225)=FALSE,"Não se aplica",IFERROR(VLOOKUP(W225,Produtos!$A$1:$C$2319,3,FALSE),"Não Cadastrado")))</f>
        <v/>
      </c>
      <c r="AC225" s="104"/>
      <c r="AD225" s="108" t="str">
        <f>IF(Tabela2[[#This Row],[Origem do acidente]] = "Plataforma", "PREENCHER","NA")</f>
        <v>NA</v>
      </c>
      <c r="AE225" s="107" t="str">
        <f>IF(AC225="","", IF(AC225="NC","", IF(AC225="NE","", IF(AC225="NA","",IFERROR(VLOOKUP(AC225,Produtos!$A$1:$C$2319,2,FALSE),"Não Cadastrado")))))</f>
        <v/>
      </c>
      <c r="AF225" s="104"/>
      <c r="AG225" s="104"/>
      <c r="AH225" s="104" t="str">
        <f>IF(AC225="","",IF(ISNUMBER(AC225)=FALSE,"Não se aplica",IFERROR(VLOOKUP(AC225,Produtos!$A$1:$C$2319,3,FALSE),"Não Cadastrado")))</f>
        <v/>
      </c>
      <c r="AI225" s="104"/>
      <c r="AJ225" s="104" t="str">
        <f>VLOOKUP(Tabela2[[#This Row],[SIEMA]],Siema2025,26,FALSE)</f>
        <v/>
      </c>
      <c r="AK225" s="107" t="s">
        <v>6834</v>
      </c>
      <c r="AL225" s="107"/>
      <c r="AM225" s="107"/>
      <c r="AN225" s="108" t="str">
        <f>VLOOKUP(Tabela2[[#This Row],[SIEMA]],Siema2025,51,FALSE)</f>
        <v/>
      </c>
      <c r="AO225" s="108" t="str">
        <f>VLOOKUP(Tabela2[[#This Row],[SIEMA]],Siema2025,53,FALSE)</f>
        <v/>
      </c>
      <c r="AP225" s="108" t="str">
        <f>VLOOKUP(Tabela2[[#This Row],[SIEMA]],Siema2025,55,FALSE)</f>
        <v/>
      </c>
      <c r="AQ225" s="108" t="str">
        <f>VLOOKUP(Tabela2[[#This Row],[SIEMA]],Siema2025,57,FALSE)</f>
        <v/>
      </c>
      <c r="AR225" s="108" t="str">
        <f>VLOOKUP(Tabela2[[#This Row],[SIEMA]],Siema2025,59,FALSE)</f>
        <v/>
      </c>
      <c r="AS225" s="108" t="str">
        <f>VLOOKUP(Tabela2[[#This Row],[SIEMA]],Siema2025,61,FALSE)</f>
        <v/>
      </c>
      <c r="AT225" s="108" t="str">
        <f>VLOOKUP(Tabela2[[#This Row],[SIEMA]],Siema2025,63,FALSE)</f>
        <v/>
      </c>
      <c r="AU225" s="108" t="s">
        <v>7132</v>
      </c>
      <c r="AV225" s="108" t="str">
        <f>VLOOKUP(Tabela2[[#This Row],[SIEMA]],Siema2025,67,FALSE)</f>
        <v/>
      </c>
      <c r="AW225" s="108" t="str">
        <f>VLOOKUP(Tabela2[[#This Row],[SIEMA]],Siema2025,69,FALSE)</f>
        <v/>
      </c>
      <c r="AX225" s="108" t="str">
        <f>VLOOKUP(Tabela2[[#This Row],[SIEMA]],Siema2025,71,FALSE)</f>
        <v/>
      </c>
      <c r="AY225" s="108" t="str">
        <f>VLOOKUP(Tabela2[[#This Row],[SIEMA]],Siema2025,73,FALSE)</f>
        <v/>
      </c>
      <c r="AZ225" s="108" t="str">
        <f>VLOOKUP(Tabela2[[#This Row],[SIEMA]],Siema2025,75,FALSE)</f>
        <v/>
      </c>
      <c r="BA225" s="108" t="str">
        <f>VLOOKUP(Tabela2[[#This Row],[SIEMA]],Siema2025,77,FALSE)</f>
        <v/>
      </c>
      <c r="BB225" s="108"/>
      <c r="BC225" s="108" t="str">
        <f>IF(Tabela2[[#This Row],[Outro(s) ]] = "X", "PREENCHER","NA")</f>
        <v>NA</v>
      </c>
      <c r="BD225" s="108" t="str">
        <f>VLOOKUP(Tabela2[[#This Row],[SIEMA]],Siema2025,82,FALSE)</f>
        <v/>
      </c>
      <c r="BE225" s="108" t="str">
        <f>VLOOKUP(Tabela2[[#This Row],[SIEMA]],Siema2025,81,FALSE)</f>
        <v/>
      </c>
      <c r="BF225" s="110" t="str">
        <f>VLOOKUP(Tabela2[[#This Row],[SIEMA]],Siema2025,28,FALSE)</f>
        <v>A Fernandes Amadeu Transportes e Logísca Ltda</v>
      </c>
      <c r="BG225" s="110"/>
      <c r="BH225" s="111" t="str">
        <f>VLOOKUP(Tabela2[[#This Row],[SIEMA]],Siema2025,29,FALSE)</f>
        <v>07774450000180</v>
      </c>
      <c r="BI225" s="112" t="str">
        <f>VLOOKUP(Tabela2[[#This Row],[SIEMA]],Siema2025,107,FALSE)</f>
        <v>Não</v>
      </c>
      <c r="BJ225" s="107" t="s">
        <v>7099</v>
      </c>
      <c r="BK225" s="104" t="s">
        <v>2696</v>
      </c>
      <c r="BL225" s="140">
        <v>45769</v>
      </c>
      <c r="BM225" s="108">
        <f ca="1">IF(Tabela2[[#This Row],[Data de atendimento do Ibama (considerar o primeiro documento/ação)]]="",_xlfn.DAYS(TODAY(),J225),_xlfn.DAYS(Tabela2[[#This Row],[Data de atendimento do Ibama (considerar o primeiro documento/ação)]],J225))</f>
        <v>19</v>
      </c>
      <c r="BN225" s="108" t="str">
        <f>IF(Tabela2[[#This Row],[Atendido pelo Ibama ("Não" ou "Sim")]]="Não","Preencher", IF(Tabela2[[#This Row],[Atendido pelo Ibama ("Não" ou "Sim")]]="Sim","NA",""))</f>
        <v>NA</v>
      </c>
      <c r="BO225" s="114" t="s">
        <v>7124</v>
      </c>
      <c r="BP225" s="108" t="s">
        <v>8144</v>
      </c>
      <c r="BQ225" s="106" t="s">
        <v>7062</v>
      </c>
      <c r="BR225" s="108" t="str">
        <f>IF(Tabela2[[#This Row],[Equipe do Ibama foi a campo? Houve sobrevoo do Poseidon?]] = "Sim", "PREENCHER","NA")</f>
        <v>NA</v>
      </c>
      <c r="BS225" s="108" t="str">
        <f>IF(Tabela2[[#This Row],[Se sim, foi emitida Ordem de Emergência? (informações vinculada à coluna CK)]] = "Sim", "PREENCHER","NA")</f>
        <v>NA</v>
      </c>
      <c r="BT225" s="108" t="str">
        <f>IF(Tabela2[[#This Row],[Foi elaborado Relatório de Vistoria pelo Ibama? (informações vinculada à coluna CK)]] = "Sim", "PREENCHER","NA")</f>
        <v>NA</v>
      </c>
      <c r="BU225" s="108" t="str">
        <f>IF(Tabela2[[#This Row],[Houve envio de Informações Pós-acidente (preencher "não se aplica" quando de competência estadual/municipal)]] = "Sim", "PREENCHER","NA")</f>
        <v>NA</v>
      </c>
      <c r="BV225" s="108" t="str">
        <f>IF(Tabela2[[#This Row],[Houve avaliação das informações pós-acidente solicitadas/enviadas?]] = "Sim", "PREENCHER","NA")</f>
        <v>NA</v>
      </c>
      <c r="BW225" s="108" t="str">
        <f>IF(Tabela2[[#This Row],[O Ibama aguarda resposta da empresa/OEMA, etc?]] = "Sim", "PREENCHER","NA")</f>
        <v>NA</v>
      </c>
      <c r="BX225" s="106"/>
      <c r="BY225" s="140"/>
      <c r="BZ225" s="104" t="str">
        <f>IF(Tabela2[[#This Row],[Data do documento de encerramento]]="NA","NA",IF(Tabela2[[#This Row],[Data do documento de encerramento]]="","Pendente de conclusão/ encerramento",_xlfn.DAYS(Tabela2[[#This Row],[Data do documento de encerramento]],J225)))</f>
        <v>Pendente de conclusão/ encerramento</v>
      </c>
      <c r="CA225" s="107" t="s">
        <v>7725</v>
      </c>
      <c r="CB225" s="107"/>
      <c r="CC225" s="130"/>
      <c r="CD225" s="107"/>
      <c r="CE225" s="107"/>
      <c r="CF225" s="107"/>
    </row>
    <row r="226" spans="1:84" ht="45.75">
      <c r="A226" s="188">
        <v>20254568455</v>
      </c>
      <c r="B226" s="170" t="s">
        <v>8145</v>
      </c>
      <c r="C226" s="108" t="str">
        <f>VLOOKUP(Tabela2[[#This Row],[SIEMA]],Siema2025,4,FALSE)</f>
        <v xml:space="preserve"> SP</v>
      </c>
      <c r="D226" s="106" t="str">
        <f>VLOOKUP(Tabela2[[#This Row],[SIEMA]],Siema2025,3,FALSE)</f>
        <v xml:space="preserve">Araras </v>
      </c>
      <c r="E226" s="106" t="str">
        <f>VLOOKUP(Tabela2[[#This Row],[SIEMA]],Siema2025,20,FALSE)</f>
        <v>Faixa de Dutos OSBRA km 44+766</v>
      </c>
      <c r="F226" s="106"/>
      <c r="G226" s="106" t="s">
        <v>8146</v>
      </c>
      <c r="H226" s="106" t="s">
        <v>8147</v>
      </c>
      <c r="I226" s="104" t="s">
        <v>7120</v>
      </c>
      <c r="J226" s="105">
        <f>VLOOKUP(Tabela2[[#This Row],[SIEMA]],Siema2025,2,FALSE)</f>
        <v>45752</v>
      </c>
      <c r="K226" s="105" t="str">
        <f>VLOOKUP(Tabela2[[#This Row],[SIEMA]],Siema2025,16,FALSE)</f>
        <v>Sábado</v>
      </c>
      <c r="L226" s="106" t="str">
        <f>IF(Tabela2[[#This Row],[Data]]="","Sem Informação",VLOOKUP(MONTH(Tabela2[[#This Row],[Data]]),'[1]Validação de dados'!$I$1:$J$13,2,0))</f>
        <v>Abril</v>
      </c>
      <c r="M226" s="104">
        <f>YEAR(Tabela2[[#This Row],[Data]])</f>
        <v>2025</v>
      </c>
      <c r="N226" s="105" t="str">
        <f>VLOOKUP(Tabela2[[#This Row],[SIEMA]],Siema2025,17,FALSE)</f>
        <v>Vespertino</v>
      </c>
      <c r="O226" s="105" t="str">
        <f>VLOOKUP(Tabela2[[#This Row],[SIEMA]],Siema2025,5,FALSE)</f>
        <v>Duto</v>
      </c>
      <c r="P226" s="104" t="str">
        <f>VLOOKUP(Tabela2[[#This Row],[SIEMA]],Siema2025,21,FALSE)</f>
        <v>Faixa de Dutos OSBRA km 44+766</v>
      </c>
      <c r="Q226" s="104">
        <v>1203</v>
      </c>
      <c r="R226" s="104" t="str">
        <f>VLOOKUP(Tabela2[[#This Row],[SIEMA]],Siema2025,10,FALSE)</f>
        <v/>
      </c>
      <c r="S226" s="107" t="str">
        <f>IF(Q226="","", IF(Q226="NC","", IF(Q226="NE","", IF(Q226="NA","",IFERROR(VLOOKUP(Q226,Produtos!$A$1:$C$2319,2,FALSE),"Não Cadastrado")))))</f>
        <v>COMBUSTÍVEL PARA MOTORES  ou GASOLINA ou GASOLINA DE AVIAÇÃO (GAV-100LL ou AVGAS-100LL)</v>
      </c>
      <c r="T226" s="104">
        <v>0</v>
      </c>
      <c r="U226" s="104" t="s">
        <v>7111</v>
      </c>
      <c r="V226" s="104">
        <f>IF(Q226="","",IF(ISNUMBER(Q226)=FALSE,"Não se aplica",IFERROR(VLOOKUP(Q226,Produtos!$A$1:$C$2319,3,FALSE),"Não Cadastrado")))</f>
        <v>3</v>
      </c>
      <c r="W226" s="104" t="str">
        <f>VLOOKUP(Tabela2[[#This Row],[SIEMA]],Siema2025,10,FALSE)</f>
        <v/>
      </c>
      <c r="X226" s="113" t="str">
        <f>IF(Tabela2[[#This Row],[Origem do acidente]] = "Plataforma", "PREENCHER","NA")</f>
        <v>NA</v>
      </c>
      <c r="Y226" s="109" t="str">
        <f>IF(W226="","", IF(W226="NC","", IF(W226="NE","", IF(W226="NA","",IFERROR(VLOOKUP(W226,Produtos!$A$1:$C$2319,2,FALSE),"Não Cadastrado")))))</f>
        <v/>
      </c>
      <c r="Z226" s="104" t="str">
        <f>VLOOKUP(Tabela2[[#This Row],[SIEMA]],Siema2025,11,FALSE)</f>
        <v xml:space="preserve"> </v>
      </c>
      <c r="AA226" s="104" t="str">
        <f>VLOOKUP(Tabela2[[#This Row],[SIEMA]],Siema2025,12,FALSE)</f>
        <v xml:space="preserve"> </v>
      </c>
      <c r="AB226" s="104" t="str">
        <f>IF(W226="","",IF(ISNUMBER(W226)=FALSE,"Não se aplica",IFERROR(VLOOKUP(W226,Produtos!$A$1:$C$2319,3,FALSE),"Não Cadastrado")))</f>
        <v/>
      </c>
      <c r="AC226" s="104"/>
      <c r="AD226" s="108" t="str">
        <f>IF(Tabela2[[#This Row],[Origem do acidente]] = "Plataforma", "PREENCHER","NA")</f>
        <v>NA</v>
      </c>
      <c r="AE226" s="107" t="str">
        <f>IF(AC226="","", IF(AC226="NC","", IF(AC226="NE","", IF(AC226="NA","",IFERROR(VLOOKUP(AC226,Produtos!$A$1:$C$2319,2,FALSE),"Não Cadastrado")))))</f>
        <v/>
      </c>
      <c r="AF226" s="104"/>
      <c r="AG226" s="104"/>
      <c r="AH226" s="104" t="str">
        <f>IF(AC226="","",IF(ISNUMBER(AC226)=FALSE,"Não se aplica",IFERROR(VLOOKUP(AC226,Produtos!$A$1:$C$2319,3,FALSE),"Não Cadastrado")))</f>
        <v/>
      </c>
      <c r="AI226" s="104"/>
      <c r="AJ226" s="104" t="str">
        <f>VLOOKUP(Tabela2[[#This Row],[SIEMA]],Siema2025,26,FALSE)</f>
        <v>Derivação clandestina para furto de combustível.</v>
      </c>
      <c r="AK226" s="107" t="s">
        <v>7122</v>
      </c>
      <c r="AL226" s="107"/>
      <c r="AM226" s="107"/>
      <c r="AN226" s="108" t="str">
        <f>VLOOKUP(Tabela2[[#This Row],[SIEMA]],Siema2025,51,FALSE)</f>
        <v/>
      </c>
      <c r="AO226" s="108" t="str">
        <f>VLOOKUP(Tabela2[[#This Row],[SIEMA]],Siema2025,53,FALSE)</f>
        <v/>
      </c>
      <c r="AP226" s="108" t="str">
        <f>VLOOKUP(Tabela2[[#This Row],[SIEMA]],Siema2025,55,FALSE)</f>
        <v/>
      </c>
      <c r="AQ226" s="108" t="str">
        <f>VLOOKUP(Tabela2[[#This Row],[SIEMA]],Siema2025,57,FALSE)</f>
        <v/>
      </c>
      <c r="AR226" s="108" t="str">
        <f>VLOOKUP(Tabela2[[#This Row],[SIEMA]],Siema2025,59,FALSE)</f>
        <v/>
      </c>
      <c r="AS226" s="108" t="str">
        <f>VLOOKUP(Tabela2[[#This Row],[SIEMA]],Siema2025,61,FALSE)</f>
        <v/>
      </c>
      <c r="AT226" s="108" t="str">
        <f>VLOOKUP(Tabela2[[#This Row],[SIEMA]],Siema2025,63,FALSE)</f>
        <v/>
      </c>
      <c r="AU226" s="108" t="str">
        <f>VLOOKUP(Tabela2[[#This Row],[SIEMA]],Siema2025,65,FALSE)</f>
        <v/>
      </c>
      <c r="AV226" s="108" t="str">
        <f>VLOOKUP(Tabela2[[#This Row],[SIEMA]],Siema2025,67,FALSE)</f>
        <v/>
      </c>
      <c r="AW226" s="108" t="str">
        <f>VLOOKUP(Tabela2[[#This Row],[SIEMA]],Siema2025,69,FALSE)</f>
        <v/>
      </c>
      <c r="AX226" s="108" t="str">
        <f>VLOOKUP(Tabela2[[#This Row],[SIEMA]],Siema2025,71,FALSE)</f>
        <v/>
      </c>
      <c r="AY226" s="108" t="str">
        <f>VLOOKUP(Tabela2[[#This Row],[SIEMA]],Siema2025,73,FALSE)</f>
        <v/>
      </c>
      <c r="AZ226" s="108" t="str">
        <f>VLOOKUP(Tabela2[[#This Row],[SIEMA]],Siema2025,75,FALSE)</f>
        <v/>
      </c>
      <c r="BA226" s="108" t="str">
        <f>VLOOKUP(Tabela2[[#This Row],[SIEMA]],Siema2025,77,FALSE)</f>
        <v/>
      </c>
      <c r="BB226" s="108"/>
      <c r="BC226" s="108" t="str">
        <f>IF(Tabela2[[#This Row],[Outro(s) ]] = "X", "PREENCHER","NA")</f>
        <v>NA</v>
      </c>
      <c r="BD226" s="108" t="str">
        <f>VLOOKUP(Tabela2[[#This Row],[SIEMA]],Siema2025,82,FALSE)</f>
        <v/>
      </c>
      <c r="BE226" s="108" t="s">
        <v>7132</v>
      </c>
      <c r="BF226" s="110" t="str">
        <f>VLOOKUP(Tabela2[[#This Row],[SIEMA]],Siema2025,28,FALSE)</f>
        <v>Petrobras Transporte S.A. - Transpetro</v>
      </c>
      <c r="BG226" s="110"/>
      <c r="BH226" s="111" t="str">
        <f>VLOOKUP(Tabela2[[#This Row],[SIEMA]],Siema2025,29,FALSE)</f>
        <v>02709449000159</v>
      </c>
      <c r="BI226" s="112" t="str">
        <f>VLOOKUP(Tabela2[[#This Row],[SIEMA]],Siema2025,107,FALSE)</f>
        <v>Não</v>
      </c>
      <c r="BJ226" s="107" t="s">
        <v>7099</v>
      </c>
      <c r="BK226" s="104" t="s">
        <v>2696</v>
      </c>
      <c r="BL226" s="140">
        <v>45776</v>
      </c>
      <c r="BM226" s="108">
        <f ca="1">IF(Tabela2[[#This Row],[Data de atendimento do Ibama (considerar o primeiro documento/ação)]]="",_xlfn.DAYS(TODAY(),J226),_xlfn.DAYS(Tabela2[[#This Row],[Data de atendimento do Ibama (considerar o primeiro documento/ação)]],J226))</f>
        <v>24</v>
      </c>
      <c r="BN226" s="108" t="str">
        <f>IF(Tabela2[[#This Row],[Atendido pelo Ibama ("Não" ou "Sim")]]="Não","Preencher", IF(Tabela2[[#This Row],[Atendido pelo Ibama ("Não" ou "Sim")]]="Sim","NA",""))</f>
        <v>NA</v>
      </c>
      <c r="BO226" s="114" t="s">
        <v>7100</v>
      </c>
      <c r="BP226" s="108" t="str">
        <f>IF(Tabela2[[#This Row],[Forma de atendimento (primeiro documento/ação)]]= "Outros (especificar)", "PREENCHER","NA")</f>
        <v>NA</v>
      </c>
      <c r="BQ226" s="106" t="s">
        <v>123</v>
      </c>
      <c r="BR226" s="108" t="str">
        <f>IF(Tabela2[[#This Row],[Equipe do Ibama foi a campo? Houve sobrevoo do Poseidon?]] = "Sim", "PREENCHER","NA")</f>
        <v>NA</v>
      </c>
      <c r="BS226" s="108" t="str">
        <f>IF(Tabela2[[#This Row],[Se sim, foi emitida Ordem de Emergência? (informações vinculada à coluna CK)]] = "Sim", "PREENCHER","NA")</f>
        <v>NA</v>
      </c>
      <c r="BT226" s="108" t="s">
        <v>7101</v>
      </c>
      <c r="BU226" s="108" t="s">
        <v>2696</v>
      </c>
      <c r="BV226" s="108" t="s">
        <v>123</v>
      </c>
      <c r="BW226" s="108" t="s">
        <v>2696</v>
      </c>
      <c r="BX226" s="106" t="s">
        <v>7102</v>
      </c>
      <c r="BY226" s="140">
        <v>45951</v>
      </c>
      <c r="BZ226" s="104">
        <f>IF(Tabela2[[#This Row],[Data do documento de encerramento]]="NA","NA",IF(Tabela2[[#This Row],[Data do documento de encerramento]]="","Pendente de conclusão/ encerramento",_xlfn.DAYS(Tabela2[[#This Row],[Data do documento de encerramento]],J226)))</f>
        <v>199</v>
      </c>
      <c r="CA226" s="107" t="s">
        <v>8148</v>
      </c>
      <c r="CB226" s="107"/>
      <c r="CC226" s="131"/>
      <c r="CD226" s="107"/>
      <c r="CE226" s="107"/>
      <c r="CF226" s="107"/>
    </row>
    <row r="227" spans="1:84" ht="30.75">
      <c r="A227" s="169">
        <v>20254636050</v>
      </c>
      <c r="B227" s="170" t="s">
        <v>8149</v>
      </c>
      <c r="C227" s="108" t="str">
        <f>VLOOKUP(Tabela2[[#This Row],[SIEMA]],Siema2025,4,FALSE)</f>
        <v>MG</v>
      </c>
      <c r="D227" s="106" t="str">
        <f>VLOOKUP(Tabela2[[#This Row],[SIEMA]],Siema2025,3,FALSE)</f>
        <v>Passa Vinte</v>
      </c>
      <c r="E227" s="106" t="str">
        <f>VLOOKUP(Tabela2[[#This Row],[SIEMA]],Siema2025,20,FALSE)</f>
        <v>Km 166+577</v>
      </c>
      <c r="F227" s="106"/>
      <c r="G227" s="106" t="s">
        <v>8150</v>
      </c>
      <c r="H227" s="106" t="s">
        <v>8151</v>
      </c>
      <c r="I227" s="104" t="s">
        <v>7120</v>
      </c>
      <c r="J227" s="105">
        <f>VLOOKUP(Tabela2[[#This Row],[SIEMA]],Siema2025,2,FALSE)</f>
        <v>45752</v>
      </c>
      <c r="K227" s="105" t="str">
        <f>VLOOKUP(Tabela2[[#This Row],[SIEMA]],Siema2025,16,FALSE)</f>
        <v>Sábado</v>
      </c>
      <c r="L227" s="106" t="str">
        <f>IF(Tabela2[[#This Row],[Data]]="","Sem Informação",VLOOKUP(MONTH(Tabela2[[#This Row],[Data]]),'[1]Validação de dados'!$I$1:$J$13,2,0))</f>
        <v>Abril</v>
      </c>
      <c r="M227" s="104">
        <f>YEAR(Tabela2[[#This Row],[Data]])</f>
        <v>2025</v>
      </c>
      <c r="N227" s="105" t="str">
        <f>VLOOKUP(Tabela2[[#This Row],[SIEMA]],Siema2025,17,FALSE)</f>
        <v>Vespertino</v>
      </c>
      <c r="O227" s="105" t="str">
        <f>VLOOKUP(Tabela2[[#This Row],[SIEMA]],Siema2025,5,FALSE)</f>
        <v>Ferrovia</v>
      </c>
      <c r="P227" s="104" t="str">
        <f>VLOOKUP(Tabela2[[#This Row],[SIEMA]],Siema2025,21,FALSE)</f>
        <v>Em 05/04/2025 às 15:33 no Corredor Minas Rio da Ferrovia Centro Atlântica, no município de Passa Vinte /MG, a composição K623, Km 166+577 veio a colidir com uma pedra e furar o tanque de combustível da locomotiva 727. Trem composto por 02 locomotivas e 19 vagões vazios.</v>
      </c>
      <c r="Q227" s="104">
        <v>1202</v>
      </c>
      <c r="R227" s="104" t="s">
        <v>7127</v>
      </c>
      <c r="S227" s="107" t="s">
        <v>3060</v>
      </c>
      <c r="T227" s="104">
        <v>2000</v>
      </c>
      <c r="U227" s="104" t="s">
        <v>648</v>
      </c>
      <c r="V227" s="104">
        <f>IF(Q227="","",IF(ISNUMBER(Q227)=FALSE,"Não se aplica",IFERROR(VLOOKUP(Q227,Produtos!$A$1:$C$2319,3,FALSE),"Não Cadastrado")))</f>
        <v>3</v>
      </c>
      <c r="W227" s="104" t="str">
        <f>VLOOKUP(Tabela2[[#This Row],[SIEMA]],Siema2025,10,FALSE)</f>
        <v/>
      </c>
      <c r="X227" s="113"/>
      <c r="Y227" s="109" t="str">
        <f>IF(W227="","", IF(W227="NC","", IF(W227="NE","", IF(W227="NA","",IFERROR(VLOOKUP(W227,Produtos!$A$1:$C$2319,2,FALSE),"Não Cadastrado")))))</f>
        <v/>
      </c>
      <c r="Z227" s="104" t="str">
        <f>VLOOKUP(Tabela2[[#This Row],[SIEMA]],Siema2025,11,FALSE)</f>
        <v xml:space="preserve"> </v>
      </c>
      <c r="AA227" s="104" t="str">
        <f>VLOOKUP(Tabela2[[#This Row],[SIEMA]],Siema2025,12,FALSE)</f>
        <v xml:space="preserve"> </v>
      </c>
      <c r="AB227" s="104" t="str">
        <f>IF(W227="","",IF(ISNUMBER(W227)=FALSE,"Não se aplica",IFERROR(VLOOKUP(W227,Produtos!$A$1:$C$2319,3,FALSE),"Não Cadastrado")))</f>
        <v/>
      </c>
      <c r="AC227" s="104"/>
      <c r="AD227" s="108"/>
      <c r="AE227" s="107" t="str">
        <f>IF(AC227="","", IF(AC227="NC","", IF(AC227="NE","", IF(AC227="NA","",IFERROR(VLOOKUP(AC227,Produtos!$A$1:$C$2319,2,FALSE),"Não Cadastrado")))))</f>
        <v/>
      </c>
      <c r="AF227" s="104"/>
      <c r="AG227" s="104"/>
      <c r="AH227" s="104" t="str">
        <f>IF(AC227="","",IF(ISNUMBER(AC227)=FALSE,"Não se aplica",IFERROR(VLOOKUP(AC227,Produtos!$A$1:$C$2319,3,FALSE),"Não Cadastrado")))</f>
        <v/>
      </c>
      <c r="AI227" s="104"/>
      <c r="AJ227" s="104" t="str">
        <f>VLOOKUP(Tabela2[[#This Row],[SIEMA]],Siema2025,26,FALSE)</f>
        <v/>
      </c>
      <c r="AK227" s="107" t="s">
        <v>7954</v>
      </c>
      <c r="AL227" s="107"/>
      <c r="AM227" s="107"/>
      <c r="AN227" s="108" t="str">
        <f>VLOOKUP(Tabela2[[#This Row],[SIEMA]],Siema2025,51,FALSE)</f>
        <v/>
      </c>
      <c r="AO227" s="108" t="str">
        <f>VLOOKUP(Tabela2[[#This Row],[SIEMA]],Siema2025,53,FALSE)</f>
        <v/>
      </c>
      <c r="AP227" s="108" t="str">
        <f>VLOOKUP(Tabela2[[#This Row],[SIEMA]],Siema2025,55,FALSE)</f>
        <v/>
      </c>
      <c r="AQ227" s="108" t="str">
        <f>VLOOKUP(Tabela2[[#This Row],[SIEMA]],Siema2025,57,FALSE)</f>
        <v/>
      </c>
      <c r="AR227" s="108" t="str">
        <f>VLOOKUP(Tabela2[[#This Row],[SIEMA]],Siema2025,59,FALSE)</f>
        <v/>
      </c>
      <c r="AS227" s="108" t="str">
        <f>VLOOKUP(Tabela2[[#This Row],[SIEMA]],Siema2025,61,FALSE)</f>
        <v/>
      </c>
      <c r="AT227" s="108" t="str">
        <f>VLOOKUP(Tabela2[[#This Row],[SIEMA]],Siema2025,63,FALSE)</f>
        <v/>
      </c>
      <c r="AU227" s="108" t="str">
        <f>VLOOKUP(Tabela2[[#This Row],[SIEMA]],Siema2025,65,FALSE)</f>
        <v>X</v>
      </c>
      <c r="AV227" s="108" t="str">
        <f>VLOOKUP(Tabela2[[#This Row],[SIEMA]],Siema2025,67,FALSE)</f>
        <v/>
      </c>
      <c r="AW227" s="108" t="str">
        <f>VLOOKUP(Tabela2[[#This Row],[SIEMA]],Siema2025,69,FALSE)</f>
        <v/>
      </c>
      <c r="AX227" s="108" t="str">
        <f>VLOOKUP(Tabela2[[#This Row],[SIEMA]],Siema2025,71,FALSE)</f>
        <v/>
      </c>
      <c r="AY227" s="108" t="str">
        <f>VLOOKUP(Tabela2[[#This Row],[SIEMA]],Siema2025,73,FALSE)</f>
        <v/>
      </c>
      <c r="AZ227" s="108" t="str">
        <f>VLOOKUP(Tabela2[[#This Row],[SIEMA]],Siema2025,75,FALSE)</f>
        <v/>
      </c>
      <c r="BA227" s="108" t="str">
        <f>VLOOKUP(Tabela2[[#This Row],[SIEMA]],Siema2025,77,FALSE)</f>
        <v/>
      </c>
      <c r="BB227" s="108" t="str">
        <f>VLOOKUP(Tabela2[[#This Row],[SIEMA]],Siema2025,79,FALSE)</f>
        <v/>
      </c>
      <c r="BC227" s="108" t="str">
        <f>IF(Tabela2[[#This Row],[Outro(s) ]] = "X", "PREENCHER","NA")</f>
        <v>NA</v>
      </c>
      <c r="BD227" s="108" t="str">
        <f>VLOOKUP(Tabela2[[#This Row],[SIEMA]],Siema2025,82,FALSE)</f>
        <v/>
      </c>
      <c r="BE227" s="108" t="str">
        <f>VLOOKUP(Tabela2[[#This Row],[SIEMA]],Siema2025,81,FALSE)</f>
        <v/>
      </c>
      <c r="BF227" s="110" t="s">
        <v>7174</v>
      </c>
      <c r="BG227" s="110" t="s">
        <v>7175</v>
      </c>
      <c r="BH227" s="111" t="str">
        <f>VLOOKUP(Tabela2[[#This Row],[SIEMA]],Siema2025,29,FALSE)</f>
        <v>00924429000175</v>
      </c>
      <c r="BI227" s="112" t="str">
        <f>VLOOKUP(Tabela2[[#This Row],[SIEMA]],Siema2025,107,FALSE)</f>
        <v>Não</v>
      </c>
      <c r="BJ227" s="107" t="s">
        <v>7099</v>
      </c>
      <c r="BK227" s="104" t="s">
        <v>2696</v>
      </c>
      <c r="BL227" s="140">
        <v>45754</v>
      </c>
      <c r="BM227" s="108">
        <f ca="1">IF(Tabela2[[#This Row],[Data de atendimento do Ibama (considerar o primeiro documento/ação)]]="",_xlfn.DAYS(TODAY(),J227),_xlfn.DAYS(Tabela2[[#This Row],[Data de atendimento do Ibama (considerar o primeiro documento/ação)]],J227))</f>
        <v>2</v>
      </c>
      <c r="BN227" s="108" t="str">
        <f>IF(Tabela2[[#This Row],[Atendido pelo Ibama ("Não" ou "Sim")]]="Não","Preencher", IF(Tabela2[[#This Row],[Atendido pelo Ibama ("Não" ou "Sim")]]="Sim","NA",""))</f>
        <v>NA</v>
      </c>
      <c r="BO227" s="114" t="s">
        <v>7100</v>
      </c>
      <c r="BP227" s="108" t="str">
        <f>IF(Tabela2[[#This Row],[Forma de atendimento (primeiro documento/ação)]]= "Outros (especificar)", "PREENCHER","NA")</f>
        <v>NA</v>
      </c>
      <c r="BQ227" s="106" t="s">
        <v>2696</v>
      </c>
      <c r="BR227" s="108" t="s">
        <v>123</v>
      </c>
      <c r="BS227" s="108" t="s">
        <v>2696</v>
      </c>
      <c r="BT227" s="108" t="s">
        <v>7101</v>
      </c>
      <c r="BU227" s="108" t="s">
        <v>2696</v>
      </c>
      <c r="BV227" s="108" t="s">
        <v>123</v>
      </c>
      <c r="BW227" s="108" t="s">
        <v>123</v>
      </c>
      <c r="BX227" s="106"/>
      <c r="BY227" s="106"/>
      <c r="BZ227" s="104" t="str">
        <f>IF(Tabela2[[#This Row],[Data do documento de encerramento]]="NA","NA",IF(Tabela2[[#This Row],[Data do documento de encerramento]]="","Pendente de conclusão/ encerramento",_xlfn.DAYS(Tabela2[[#This Row],[Data do documento de encerramento]],J227)))</f>
        <v>Pendente de conclusão/ encerramento</v>
      </c>
      <c r="CA227" s="107"/>
      <c r="CB227" s="107"/>
      <c r="CC227" s="131"/>
      <c r="CD227" s="107"/>
      <c r="CE227" s="107"/>
      <c r="CF227" s="107"/>
    </row>
    <row r="228" spans="1:84" ht="30.75">
      <c r="A228" s="169">
        <v>20254710811</v>
      </c>
      <c r="B228" s="170" t="s">
        <v>8152</v>
      </c>
      <c r="C228" s="108" t="s">
        <v>7135</v>
      </c>
      <c r="D228" s="106" t="s">
        <v>637</v>
      </c>
      <c r="E228" s="106" t="s">
        <v>8153</v>
      </c>
      <c r="F228" s="106"/>
      <c r="G228" s="106" t="s">
        <v>8154</v>
      </c>
      <c r="H228" s="106" t="s">
        <v>8155</v>
      </c>
      <c r="I228" s="104" t="str">
        <f>VLOOKUP(Tabela2[[#This Row],[SIEMA]],Siema2025,19,FALSE)</f>
        <v>Campos</v>
      </c>
      <c r="J228" s="105">
        <f>VLOOKUP(Tabela2[[#This Row],[SIEMA]],Siema2025,2,FALSE)</f>
        <v>45752</v>
      </c>
      <c r="K228" s="105" t="str">
        <f>VLOOKUP(Tabela2[[#This Row],[SIEMA]],Siema2025,16,FALSE)</f>
        <v>Sábado</v>
      </c>
      <c r="L228" s="106" t="str">
        <f>IF(Tabela2[[#This Row],[Data]]="","Sem Informação",VLOOKUP(MONTH(Tabela2[[#This Row],[Data]]),'[1]Validação de dados'!$I$1:$J$13,2,0))</f>
        <v>Abril</v>
      </c>
      <c r="M228" s="104">
        <f>YEAR(Tabela2[[#This Row],[Data]])</f>
        <v>2025</v>
      </c>
      <c r="N228" s="105" t="str">
        <f>VLOOKUP(Tabela2[[#This Row],[SIEMA]],Siema2025,17,FALSE)</f>
        <v>Matutino</v>
      </c>
      <c r="O228" s="105" t="s">
        <v>111</v>
      </c>
      <c r="P228" s="104" t="str">
        <f>VLOOKUP(Tabela2[[#This Row],[SIEMA]],Siema2025,21,FALSE)</f>
        <v>Durante manobra de retirada da bucha de desgaste, foi identificado uma descarga de fluído hidráulico do BOP oriundo da reguladora do anular inferior do POD Amarelo visualizado pelo ROV. A descarga é de pequena monta e não ocasiona contagem de fluido no flowmeter do POD Amarelo. O tempo de entrada de bombas da HPU do BOP com a descarga ativa foi medido em torno de 55 minutos. O pod ativo foi alterado para o Azul e a descarga foi interrompida. A descarga foi estimada em 0,003m³ .</v>
      </c>
      <c r="Q228" s="104" t="s">
        <v>637</v>
      </c>
      <c r="R228" t="s">
        <v>7199</v>
      </c>
      <c r="S228" s="104" t="s">
        <v>7147</v>
      </c>
      <c r="T228" s="104" t="s">
        <v>2052</v>
      </c>
      <c r="U228" s="104" t="str">
        <f>VLOOKUP(Tabela2[[#This Row],[SIEMA]],Siema2025,12,FALSE)</f>
        <v>M3; M3</v>
      </c>
      <c r="V228" s="104" t="s">
        <v>637</v>
      </c>
      <c r="W228" s="104"/>
      <c r="X228" s="113" t="str">
        <f>IF(Tabela2[[#This Row],[Origem do acidente]] = "Plataforma", "PREENCHER","NA")</f>
        <v>PREENCHER</v>
      </c>
      <c r="Y228" s="109"/>
      <c r="Z228" s="104"/>
      <c r="AA228" s="104" t="str">
        <f>VLOOKUP(Tabela2[[#This Row],[SIEMA]],Siema2025,12,FALSE)</f>
        <v>M3; M3</v>
      </c>
      <c r="AB228" s="104" t="str">
        <f>IF(W228="","",IF(ISNUMBER(W228)=FALSE,"Não se aplica",IFERROR(VLOOKUP(W228,Produtos!$A$1:$C$2319,3,FALSE),"Não Cadastrado")))</f>
        <v/>
      </c>
      <c r="AC228" s="104"/>
      <c r="AD228" s="108" t="str">
        <f>IF(Tabela2[[#This Row],[Origem do acidente]] = "Plataforma", "PREENCHER","NA")</f>
        <v>PREENCHER</v>
      </c>
      <c r="AE228" s="107" t="str">
        <f>IF(AC228="","", IF(AC228="NC","", IF(AC228="NE","", IF(AC228="NA","",IFERROR(VLOOKUP(AC228,Produtos!$A$1:$C$2319,2,FALSE),"Não Cadastrado")))))</f>
        <v/>
      </c>
      <c r="AF228" s="104"/>
      <c r="AG228" s="104"/>
      <c r="AH228" s="104" t="str">
        <f>IF(AC228="","",IF(ISNUMBER(AC228)=FALSE,"Não se aplica",IFERROR(VLOOKUP(AC228,Produtos!$A$1:$C$2319,3,FALSE),"Não Cadastrado")))</f>
        <v/>
      </c>
      <c r="AI228" s="104"/>
      <c r="AJ228" s="104" t="str">
        <f>VLOOKUP(Tabela2[[#This Row],[SIEMA]],Siema2025,26,FALSE)</f>
        <v>Degradação da reguladora do anular inferior no pod Amarelo.</v>
      </c>
      <c r="AK228" s="107"/>
      <c r="AL228" s="107"/>
      <c r="AM228" s="107"/>
      <c r="AN228" s="108" t="str">
        <f>VLOOKUP(Tabela2[[#This Row],[SIEMA]],Siema2025,51,FALSE)</f>
        <v/>
      </c>
      <c r="AO228" s="108" t="str">
        <f>VLOOKUP(Tabela2[[#This Row],[SIEMA]],Siema2025,53,FALSE)</f>
        <v/>
      </c>
      <c r="AP228" s="108" t="str">
        <f>VLOOKUP(Tabela2[[#This Row],[SIEMA]],Siema2025,55,FALSE)</f>
        <v/>
      </c>
      <c r="AQ228" s="108" t="str">
        <f>VLOOKUP(Tabela2[[#This Row],[SIEMA]],Siema2025,57,FALSE)</f>
        <v/>
      </c>
      <c r="AR228" s="108" t="str">
        <f>VLOOKUP(Tabela2[[#This Row],[SIEMA]],Siema2025,59,FALSE)</f>
        <v/>
      </c>
      <c r="AS228" s="108" t="str">
        <f>VLOOKUP(Tabela2[[#This Row],[SIEMA]],Siema2025,61,FALSE)</f>
        <v>X</v>
      </c>
      <c r="AT228" s="108" t="str">
        <f>VLOOKUP(Tabela2[[#This Row],[SIEMA]],Siema2025,63,FALSE)</f>
        <v/>
      </c>
      <c r="AU228" s="108" t="str">
        <f>VLOOKUP(Tabela2[[#This Row],[SIEMA]],Siema2025,65,FALSE)</f>
        <v/>
      </c>
      <c r="AV228" s="108" t="str">
        <f>VLOOKUP(Tabela2[[#This Row],[SIEMA]],Siema2025,67,FALSE)</f>
        <v/>
      </c>
      <c r="AW228" s="108" t="str">
        <f>VLOOKUP(Tabela2[[#This Row],[SIEMA]],Siema2025,69,FALSE)</f>
        <v/>
      </c>
      <c r="AX228" s="108" t="str">
        <f>VLOOKUP(Tabela2[[#This Row],[SIEMA]],Siema2025,71,FALSE)</f>
        <v/>
      </c>
      <c r="AY228" s="108" t="str">
        <f>VLOOKUP(Tabela2[[#This Row],[SIEMA]],Siema2025,73,FALSE)</f>
        <v/>
      </c>
      <c r="AZ228" s="108" t="str">
        <f>VLOOKUP(Tabela2[[#This Row],[SIEMA]],Siema2025,75,FALSE)</f>
        <v/>
      </c>
      <c r="BA228" s="108" t="str">
        <f>VLOOKUP(Tabela2[[#This Row],[SIEMA]],Siema2025,77,FALSE)</f>
        <v/>
      </c>
      <c r="BB228" s="108" t="str">
        <f>VLOOKUP(Tabela2[[#This Row],[SIEMA]],Siema2025,79,FALSE)</f>
        <v/>
      </c>
      <c r="BC228" s="108" t="str">
        <f>IF(Tabela2[[#This Row],[Outro(s) ]] = "X", "PREENCHER","NA")</f>
        <v>NA</v>
      </c>
      <c r="BD228" s="108" t="str">
        <f>VLOOKUP(Tabela2[[#This Row],[SIEMA]],Siema2025,82,FALSE)</f>
        <v/>
      </c>
      <c r="BE228" s="108" t="str">
        <f>VLOOKUP(Tabela2[[#This Row],[SIEMA]],Siema2025,81,FALSE)</f>
        <v/>
      </c>
      <c r="BF228" s="110" t="str">
        <f>VLOOKUP(Tabela2[[#This Row],[SIEMA]],Siema2025,28,FALSE)</f>
        <v>Petrobras</v>
      </c>
      <c r="BG228" s="110"/>
      <c r="BH228" s="111" t="str">
        <f>VLOOKUP(Tabela2[[#This Row],[SIEMA]],Siema2025,29,FALSE)</f>
        <v>33000167000454</v>
      </c>
      <c r="BI228" s="112" t="str">
        <f>VLOOKUP(Tabela2[[#This Row],[SIEMA]],Siema2025,107,FALSE)</f>
        <v>Não</v>
      </c>
      <c r="BJ228" s="107" t="s">
        <v>7099</v>
      </c>
      <c r="BK228" s="104" t="s">
        <v>2696</v>
      </c>
      <c r="BL228" s="140">
        <v>45772</v>
      </c>
      <c r="BM228" s="108">
        <f ca="1">IF(Tabela2[[#This Row],[Data de atendimento do Ibama (considerar o primeiro documento/ação)]]="",_xlfn.DAYS(TODAY(),J228),_xlfn.DAYS(Tabela2[[#This Row],[Data de atendimento do Ibama (considerar o primeiro documento/ação)]],J228))</f>
        <v>20</v>
      </c>
      <c r="BN228" s="108" t="str">
        <f>IF(Tabela2[[#This Row],[Atendido pelo Ibama ("Não" ou "Sim")]]="Não","Preencher", IF(Tabela2[[#This Row],[Atendido pelo Ibama ("Não" ou "Sim")]]="Sim","NA",""))</f>
        <v>NA</v>
      </c>
      <c r="BO228" s="114" t="s">
        <v>7138</v>
      </c>
      <c r="BP228" s="108" t="str">
        <f>IF(Tabela2[[#This Row],[Forma de atendimento (primeiro documento/ação)]]= "Outros (especificar)", "PREENCHER","NA")</f>
        <v>NA</v>
      </c>
      <c r="BQ228" s="106" t="s">
        <v>123</v>
      </c>
      <c r="BR228" s="108" t="str">
        <f>IF(Tabela2[[#This Row],[Equipe do Ibama foi a campo? Houve sobrevoo do Poseidon?]] = "Sim", "PREENCHER","NA")</f>
        <v>NA</v>
      </c>
      <c r="BS228" s="108" t="str">
        <f>IF(Tabela2[[#This Row],[Se sim, foi emitida Ordem de Emergência? (informações vinculada à coluna CK)]] = "Sim", "PREENCHER","NA")</f>
        <v>NA</v>
      </c>
      <c r="BT228" s="108" t="s">
        <v>7101</v>
      </c>
      <c r="BU228" s="108" t="s">
        <v>123</v>
      </c>
      <c r="BV228" s="108" t="s">
        <v>123</v>
      </c>
      <c r="BW228" s="108" t="s">
        <v>123</v>
      </c>
      <c r="BX228" s="106"/>
      <c r="BY228" s="140"/>
      <c r="BZ228" s="104" t="str">
        <f>IF(Tabela2[[#This Row],[Data do documento de encerramento]]="NA","NA",IF(Tabela2[[#This Row],[Data do documento de encerramento]]="","Pendente de conclusão/ encerramento",_xlfn.DAYS(Tabela2[[#This Row],[Data do documento de encerramento]],J228)))</f>
        <v>Pendente de conclusão/ encerramento</v>
      </c>
      <c r="CA228" s="107"/>
      <c r="CB228" s="107"/>
      <c r="CC228" s="129" t="s">
        <v>7201</v>
      </c>
      <c r="CD228" s="107" t="s">
        <v>123</v>
      </c>
      <c r="CE228" s="107" t="s">
        <v>123</v>
      </c>
      <c r="CF228" s="107" t="s">
        <v>7149</v>
      </c>
    </row>
    <row r="229" spans="1:84" ht="45.75">
      <c r="A229" s="169">
        <v>20254728819</v>
      </c>
      <c r="B229" s="170" t="s">
        <v>8156</v>
      </c>
      <c r="C229" s="108" t="str">
        <f>VLOOKUP(Tabela2[[#This Row],[SIEMA]],Siema2025,4,FALSE)</f>
        <v xml:space="preserve"> SC</v>
      </c>
      <c r="D229" s="106" t="str">
        <f>VLOOKUP(Tabela2[[#This Row],[SIEMA]],Siema2025,3,FALSE)</f>
        <v xml:space="preserve">Palhoça </v>
      </c>
      <c r="E229" s="106" t="s">
        <v>7939</v>
      </c>
      <c r="F229" s="106" t="s">
        <v>8157</v>
      </c>
      <c r="G229" s="106" t="s">
        <v>8158</v>
      </c>
      <c r="H229" s="106" t="s">
        <v>8159</v>
      </c>
      <c r="I229" s="104" t="s">
        <v>7120</v>
      </c>
      <c r="J229" s="105">
        <f>VLOOKUP(Tabela2[[#This Row],[SIEMA]],Siema2025,2,FALSE)</f>
        <v>45753</v>
      </c>
      <c r="K229" s="105" t="str">
        <f>VLOOKUP(Tabela2[[#This Row],[SIEMA]],Siema2025,16,FALSE)</f>
        <v>Domingo</v>
      </c>
      <c r="L229" s="106" t="str">
        <f>IF(Tabela2[[#This Row],[Data]]="","Sem Informação",VLOOKUP(MONTH(Tabela2[[#This Row],[Data]]),'[1]Validação de dados'!$I$1:$J$13,2,0))</f>
        <v>Abril</v>
      </c>
      <c r="M229" s="104">
        <f>YEAR(Tabela2[[#This Row],[Data]])</f>
        <v>2025</v>
      </c>
      <c r="N229" s="105" t="str">
        <f>VLOOKUP(Tabela2[[#This Row],[SIEMA]],Siema2025,17,FALSE)</f>
        <v>Vespertino</v>
      </c>
      <c r="O229" s="105" t="str">
        <f>VLOOKUP(Tabela2[[#This Row],[SIEMA]],Siema2025,5,FALSE)</f>
        <v>Rodovia</v>
      </c>
      <c r="P229" s="104" t="str">
        <f>VLOOKUP(Tabela2[[#This Row],[SIEMA]],Siema2025,21,FALSE)</f>
        <v>Acidente rodoviário em que ocorreu tombamento de carreta ocasionando vazamento de álcool etílico seguido de incêndio do veículo e produto, atingindo também outros veículos (caminhões e carros).</v>
      </c>
      <c r="Q229" s="104">
        <v>1170</v>
      </c>
      <c r="R229" s="104" t="str">
        <f>VLOOKUP(Tabela2[[#This Row],[SIEMA]],Siema2025,10,FALSE)</f>
        <v/>
      </c>
      <c r="S229" s="107" t="str">
        <f>IF(Q229="","", IF(Q229="NC","", IF(Q229="NE","", IF(Q229="NA","",IFERROR(VLOOKUP(Q229,Produtos!$A$1:$C$2319,2,FALSE),"Não Cadastrado")))))</f>
        <v>ÁLCOOL ETÍLICO, ETANOL</v>
      </c>
      <c r="T229" s="104">
        <v>44609</v>
      </c>
      <c r="U229" s="104" t="s">
        <v>648</v>
      </c>
      <c r="V229" s="104">
        <f>IF(Q229="","",IF(ISNUMBER(Q229)=FALSE,"Não se aplica",IFERROR(VLOOKUP(Q229,Produtos!$A$1:$C$2319,3,FALSE),"Não Cadastrado")))</f>
        <v>3</v>
      </c>
      <c r="W229" s="104" t="str">
        <f>VLOOKUP(Tabela2[[#This Row],[SIEMA]],Siema2025,10,FALSE)</f>
        <v/>
      </c>
      <c r="X229" s="113" t="str">
        <f>IF(Tabela2[[#This Row],[Origem do acidente]] = "Plataforma", "PREENCHER","NA")</f>
        <v>NA</v>
      </c>
      <c r="Y229" s="109" t="str">
        <f>IF(W229="","", IF(W229="NC","", IF(W229="NE","", IF(W229="NA","",IFERROR(VLOOKUP(W229,Produtos!$A$1:$C$2319,2,FALSE),"Não Cadastrado")))))</f>
        <v/>
      </c>
      <c r="Z229" s="104" t="str">
        <f>VLOOKUP(Tabela2[[#This Row],[SIEMA]],Siema2025,11,FALSE)</f>
        <v xml:space="preserve"> </v>
      </c>
      <c r="AA229" s="104" t="str">
        <f>VLOOKUP(Tabela2[[#This Row],[SIEMA]],Siema2025,12,FALSE)</f>
        <v xml:space="preserve"> </v>
      </c>
      <c r="AB229" s="104" t="str">
        <f>IF(W229="","",IF(ISNUMBER(W229)=FALSE,"Não se aplica",IFERROR(VLOOKUP(W229,Produtos!$A$1:$C$2319,3,FALSE),"Não Cadastrado")))</f>
        <v/>
      </c>
      <c r="AC229" s="104"/>
      <c r="AD229" s="108" t="str">
        <f>IF(Tabela2[[#This Row],[Origem do acidente]] = "Plataforma", "PREENCHER","NA")</f>
        <v>NA</v>
      </c>
      <c r="AE229" s="107" t="str">
        <f>IF(AC229="","", IF(AC229="NC","", IF(AC229="NE","", IF(AC229="NA","",IFERROR(VLOOKUP(AC229,Produtos!$A$1:$C$2319,2,FALSE),"Não Cadastrado")))))</f>
        <v/>
      </c>
      <c r="AF229" s="104"/>
      <c r="AG229" s="104"/>
      <c r="AH229" s="104" t="str">
        <f>IF(AC229="","",IF(ISNUMBER(AC229)=FALSE,"Não se aplica",IFERROR(VLOOKUP(AC229,Produtos!$A$1:$C$2319,3,FALSE),"Não Cadastrado")))</f>
        <v/>
      </c>
      <c r="AI229" s="104"/>
      <c r="AJ229" s="104" t="str">
        <f>VLOOKUP(Tabela2[[#This Row],[SIEMA]],Siema2025,26,FALSE)</f>
        <v>Ainda esta sendo apurado</v>
      </c>
      <c r="AK229" s="107" t="s">
        <v>7358</v>
      </c>
      <c r="AL229" s="107" t="s">
        <v>7180</v>
      </c>
      <c r="AM229" s="107" t="s">
        <v>7623</v>
      </c>
      <c r="AN229" s="108" t="str">
        <f>VLOOKUP(Tabela2[[#This Row],[SIEMA]],Siema2025,51,FALSE)</f>
        <v>X</v>
      </c>
      <c r="AO229" s="108" t="str">
        <f>VLOOKUP(Tabela2[[#This Row],[SIEMA]],Siema2025,53,FALSE)</f>
        <v>X</v>
      </c>
      <c r="AP229" s="108" t="str">
        <f>VLOOKUP(Tabela2[[#This Row],[SIEMA]],Siema2025,55,FALSE)</f>
        <v/>
      </c>
      <c r="AQ229" s="108" t="str">
        <f>VLOOKUP(Tabela2[[#This Row],[SIEMA]],Siema2025,57,FALSE)</f>
        <v/>
      </c>
      <c r="AR229" s="108" t="str">
        <f>VLOOKUP(Tabela2[[#This Row],[SIEMA]],Siema2025,59,FALSE)</f>
        <v/>
      </c>
      <c r="AS229" s="108" t="str">
        <f>VLOOKUP(Tabela2[[#This Row],[SIEMA]],Siema2025,61,FALSE)</f>
        <v/>
      </c>
      <c r="AT229" s="108" t="str">
        <f>VLOOKUP(Tabela2[[#This Row],[SIEMA]],Siema2025,63,FALSE)</f>
        <v/>
      </c>
      <c r="AU229" s="108" t="str">
        <f>VLOOKUP(Tabela2[[#This Row],[SIEMA]],Siema2025,65,FALSE)</f>
        <v/>
      </c>
      <c r="AV229" s="108" t="str">
        <f>VLOOKUP(Tabela2[[#This Row],[SIEMA]],Siema2025,67,FALSE)</f>
        <v/>
      </c>
      <c r="AW229" s="108" t="str">
        <f>VLOOKUP(Tabela2[[#This Row],[SIEMA]],Siema2025,69,FALSE)</f>
        <v/>
      </c>
      <c r="AX229" s="108" t="str">
        <f>VLOOKUP(Tabela2[[#This Row],[SIEMA]],Siema2025,71,FALSE)</f>
        <v>X</v>
      </c>
      <c r="AY229" s="108" t="str">
        <f>VLOOKUP(Tabela2[[#This Row],[SIEMA]],Siema2025,73,FALSE)</f>
        <v/>
      </c>
      <c r="AZ229" s="108" t="str">
        <f>VLOOKUP(Tabela2[[#This Row],[SIEMA]],Siema2025,75,FALSE)</f>
        <v/>
      </c>
      <c r="BA229" s="108" t="str">
        <f>VLOOKUP(Tabela2[[#This Row],[SIEMA]],Siema2025,77,FALSE)</f>
        <v/>
      </c>
      <c r="BB229" s="108" t="str">
        <f>VLOOKUP(Tabela2[[#This Row],[SIEMA]],Siema2025,79,FALSE)</f>
        <v/>
      </c>
      <c r="BC229" s="108" t="str">
        <f>IF(Tabela2[[#This Row],[Outro(s) ]] = "X", "PREENCHER","NA")</f>
        <v>NA</v>
      </c>
      <c r="BD229" s="108" t="str">
        <f>VLOOKUP(Tabela2[[#This Row],[SIEMA]],Siema2025,82,FALSE)</f>
        <v/>
      </c>
      <c r="BE229" s="108" t="str">
        <f>VLOOKUP(Tabela2[[#This Row],[SIEMA]],Siema2025,81,FALSE)</f>
        <v/>
      </c>
      <c r="BF229" s="110" t="str">
        <f>VLOOKUP(Tabela2[[#This Row],[SIEMA]],Siema2025,28,FALSE)</f>
        <v>BASSUL TRANSPORTES LTDA</v>
      </c>
      <c r="BG229" s="110"/>
      <c r="BH229" s="111" t="str">
        <f>VLOOKUP(Tabela2[[#This Row],[SIEMA]],Siema2025,29,FALSE)</f>
        <v>10675648000111</v>
      </c>
      <c r="BI229" s="112" t="str">
        <f>VLOOKUP(Tabela2[[#This Row],[SIEMA]],Siema2025,107,FALSE)</f>
        <v>Não</v>
      </c>
      <c r="BJ229" s="107" t="s">
        <v>7099</v>
      </c>
      <c r="BK229" s="104" t="s">
        <v>2696</v>
      </c>
      <c r="BL229" s="140">
        <v>45754</v>
      </c>
      <c r="BM229" s="108">
        <f ca="1">IF(Tabela2[[#This Row],[Data de atendimento do Ibama (considerar o primeiro documento/ação)]]="",_xlfn.DAYS(TODAY(),J229),_xlfn.DAYS(Tabela2[[#This Row],[Data de atendimento do Ibama (considerar o primeiro documento/ação)]],J229))</f>
        <v>1</v>
      </c>
      <c r="BN229" s="108" t="str">
        <f>IF(Tabela2[[#This Row],[Atendido pelo Ibama ("Não" ou "Sim")]]="Não","Preencher", IF(Tabela2[[#This Row],[Atendido pelo Ibama ("Não" ou "Sim")]]="Sim","NA",""))</f>
        <v>NA</v>
      </c>
      <c r="BO229" s="114" t="s">
        <v>7423</v>
      </c>
      <c r="BP229" s="108" t="str">
        <f>IF(Tabela2[[#This Row],[Forma de atendimento (primeiro documento/ação)]]= "Outros (especificar)", "PREENCHER","NA")</f>
        <v>NA</v>
      </c>
      <c r="BQ229" s="106" t="s">
        <v>2696</v>
      </c>
      <c r="BR229" s="108" t="s">
        <v>123</v>
      </c>
      <c r="BS229" s="108" t="s">
        <v>2696</v>
      </c>
      <c r="BT229" s="108" t="s">
        <v>7225</v>
      </c>
      <c r="BU229" s="108" t="str">
        <f>IF(Tabela2[[#This Row],[Houve envio de Informações Pós-acidente (preencher "não se aplica" quando de competência estadual/municipal)]] = "Sim", "PREENCHER","NA")</f>
        <v>NA</v>
      </c>
      <c r="BV229" s="108" t="s">
        <v>123</v>
      </c>
      <c r="BW229" s="108" t="s">
        <v>2696</v>
      </c>
      <c r="BX229" s="106" t="s">
        <v>7102</v>
      </c>
      <c r="BY229" s="140">
        <v>45769</v>
      </c>
      <c r="BZ229" s="104">
        <f>IF(Tabela2[[#This Row],[Data do documento de encerramento]]="NA","NA",IF(Tabela2[[#This Row],[Data do documento de encerramento]]="","Pendente de conclusão/ encerramento",_xlfn.DAYS(Tabela2[[#This Row],[Data do documento de encerramento]],J229)))</f>
        <v>16</v>
      </c>
      <c r="CA229" s="107" t="s">
        <v>7791</v>
      </c>
      <c r="CB229" s="107"/>
      <c r="CC229" s="129"/>
      <c r="CD229" s="107"/>
      <c r="CE229" s="107"/>
      <c r="CF229" s="107"/>
    </row>
    <row r="230" spans="1:84" ht="30.75">
      <c r="A230" s="169">
        <v>20254857612</v>
      </c>
      <c r="B230" s="118" t="s">
        <v>8160</v>
      </c>
      <c r="C230" s="108" t="str">
        <f>VLOOKUP(Tabela2[[#This Row],[SIEMA]],Siema2025,4,FALSE)</f>
        <v xml:space="preserve"> AL</v>
      </c>
      <c r="D230" s="106" t="str">
        <f>VLOOKUP(Tabela2[[#This Row],[SIEMA]],Siema2025,3,FALSE)</f>
        <v xml:space="preserve">São Miguel dos Campos </v>
      </c>
      <c r="E230" s="106" t="str">
        <f>VLOOKUP(Tabela2[[#This Row],[SIEMA]],Siema2025,20,FALSE)</f>
        <v>Fazenda Tomada, S/N. Área rural.</v>
      </c>
      <c r="F230" s="106"/>
      <c r="G230" s="106" t="s">
        <v>8161</v>
      </c>
      <c r="H230" s="106" t="s">
        <v>8162</v>
      </c>
      <c r="I230" s="104" t="str">
        <f>VLOOKUP(Tabela2[[#This Row],[SIEMA]],Siema2025,19,FALSE)</f>
        <v/>
      </c>
      <c r="J230" s="105">
        <f>VLOOKUP(Tabela2[[#This Row],[SIEMA]],Siema2025,2,FALSE)</f>
        <v>45754</v>
      </c>
      <c r="K230" s="105" t="str">
        <f>VLOOKUP(Tabela2[[#This Row],[SIEMA]],Siema2025,16,FALSE)</f>
        <v>Segunda</v>
      </c>
      <c r="L230" s="106" t="str">
        <f>IF(Tabela2[[#This Row],[Data]]="","Sem Informação",VLOOKUP(MONTH(Tabela2[[#This Row],[Data]]),'[1]Validação de dados'!$I$1:$J$13,2,0))</f>
        <v>Abril</v>
      </c>
      <c r="M230" s="104">
        <f>YEAR(Tabela2[[#This Row],[Data]])</f>
        <v>2025</v>
      </c>
      <c r="N230" s="105" t="str">
        <f>VLOOKUP(Tabela2[[#This Row],[SIEMA]],Siema2025,17,FALSE)</f>
        <v>Noturno</v>
      </c>
      <c r="O230" s="105" t="str">
        <f>VLOOKUP(Tabela2[[#This Row],[SIEMA]],Siema2025,5,FALSE)</f>
        <v>Indústria</v>
      </c>
      <c r="P230" s="104" t="str">
        <f>VLOOKUP(Tabela2[[#This Row],[SIEMA]],Siema2025,21,FALSE)</f>
        <v>Estação de Produção de Furado</v>
      </c>
      <c r="Q230" s="104">
        <v>1267</v>
      </c>
      <c r="R230" s="104"/>
      <c r="S230" s="107" t="str">
        <f>IF(Q230="","", IF(Q230="NC","", IF(Q230="NE","", IF(Q230="NA","",IFERROR(VLOOKUP(Q230,Produtos!$A$1:$C$2319,2,FALSE),"Não Cadastrado")))))</f>
        <v>PETRÓLEO CRU</v>
      </c>
      <c r="T230" s="104" t="s">
        <v>8163</v>
      </c>
      <c r="U230" s="104" t="str">
        <f>VLOOKUP(Tabela2[[#This Row],[SIEMA]],Siema2025,12,FALSE)</f>
        <v>M3</v>
      </c>
      <c r="V230" s="104">
        <f>IF(Q230="","",IF(ISNUMBER(Q230)=FALSE,"Não se aplica",IFERROR(VLOOKUP(Q230,Produtos!$A$1:$C$2319,3,FALSE),"Não Cadastrado")))</f>
        <v>3</v>
      </c>
      <c r="W230" s="104" t="str">
        <f>VLOOKUP(Tabela2[[#This Row],[SIEMA]],Siema2025,10,FALSE)</f>
        <v>água oleosa</v>
      </c>
      <c r="X230" s="113" t="str">
        <f>IF(Tabela2[[#This Row],[Origem do acidente]] = "Plataforma", "PREENCHER","NA")</f>
        <v>NA</v>
      </c>
      <c r="Y230" s="109" t="str">
        <f>IF(W230="","", IF(W230="NC","", IF(W230="NE","", IF(W230="NA","",IFERROR(VLOOKUP(W230,Produtos!$A$1:$C$2319,2,FALSE),"Não Cadastrado")))))</f>
        <v>Não Cadastrado</v>
      </c>
      <c r="Z230" s="104" t="str">
        <f>VLOOKUP(Tabela2[[#This Row],[SIEMA]],Siema2025,11,FALSE)</f>
        <v>0.164</v>
      </c>
      <c r="AA230" s="104" t="str">
        <f>VLOOKUP(Tabela2[[#This Row],[SIEMA]],Siema2025,12,FALSE)</f>
        <v>M3</v>
      </c>
      <c r="AB230" s="104" t="str">
        <f>IF(W230="","",IF(ISNUMBER(W230)=FALSE,"Não se aplica",IFERROR(VLOOKUP(W230,Produtos!$A$1:$C$2319,3,FALSE),"Não Cadastrado")))</f>
        <v>Não se aplica</v>
      </c>
      <c r="AC230" s="104"/>
      <c r="AD230" s="108" t="str">
        <f>IF(Tabela2[[#This Row],[Origem do acidente]] = "Plataforma", "PREENCHER","NA")</f>
        <v>NA</v>
      </c>
      <c r="AE230" s="107" t="str">
        <f>IF(AC230="","", IF(AC230="NC","", IF(AC230="NE","", IF(AC230="NA","",IFERROR(VLOOKUP(AC230,Produtos!$A$1:$C$2319,2,FALSE),"Não Cadastrado")))))</f>
        <v/>
      </c>
      <c r="AF230" s="104"/>
      <c r="AG230" s="104"/>
      <c r="AH230" s="104" t="str">
        <f>IF(AC230="","",IF(ISNUMBER(AC230)=FALSE,"Não se aplica",IFERROR(VLOOKUP(AC230,Produtos!$A$1:$C$2319,3,FALSE),"Não Cadastrado")))</f>
        <v/>
      </c>
      <c r="AI230" s="104"/>
      <c r="AJ230" s="104" t="str">
        <f>VLOOKUP(Tabela2[[#This Row],[SIEMA]],Siema2025,26,FALSE)</f>
        <v/>
      </c>
      <c r="AK230" s="107"/>
      <c r="AL230" s="107"/>
      <c r="AM230" s="107"/>
      <c r="AN230" s="108" t="str">
        <f>VLOOKUP(Tabela2[[#This Row],[SIEMA]],Siema2025,51,FALSE)</f>
        <v/>
      </c>
      <c r="AO230" s="108" t="str">
        <f>VLOOKUP(Tabela2[[#This Row],[SIEMA]],Siema2025,53,FALSE)</f>
        <v/>
      </c>
      <c r="AP230" s="108" t="str">
        <f>VLOOKUP(Tabela2[[#This Row],[SIEMA]],Siema2025,55,FALSE)</f>
        <v/>
      </c>
      <c r="AQ230" s="108" t="str">
        <f>VLOOKUP(Tabela2[[#This Row],[SIEMA]],Siema2025,57,FALSE)</f>
        <v/>
      </c>
      <c r="AR230" s="108" t="str">
        <f>VLOOKUP(Tabela2[[#This Row],[SIEMA]],Siema2025,59,FALSE)</f>
        <v/>
      </c>
      <c r="AS230" s="108" t="str">
        <f>VLOOKUP(Tabela2[[#This Row],[SIEMA]],Siema2025,61,FALSE)</f>
        <v/>
      </c>
      <c r="AT230" s="108" t="str">
        <f>VLOOKUP(Tabela2[[#This Row],[SIEMA]],Siema2025,63,FALSE)</f>
        <v/>
      </c>
      <c r="AU230" s="108" t="str">
        <f>VLOOKUP(Tabela2[[#This Row],[SIEMA]],Siema2025,65,FALSE)</f>
        <v>X</v>
      </c>
      <c r="AV230" s="108" t="str">
        <f>VLOOKUP(Tabela2[[#This Row],[SIEMA]],Siema2025,67,FALSE)</f>
        <v/>
      </c>
      <c r="AW230" s="108" t="str">
        <f>VLOOKUP(Tabela2[[#This Row],[SIEMA]],Siema2025,69,FALSE)</f>
        <v/>
      </c>
      <c r="AX230" s="108" t="str">
        <f>VLOOKUP(Tabela2[[#This Row],[SIEMA]],Siema2025,71,FALSE)</f>
        <v/>
      </c>
      <c r="AY230" s="108" t="str">
        <f>VLOOKUP(Tabela2[[#This Row],[SIEMA]],Siema2025,73,FALSE)</f>
        <v/>
      </c>
      <c r="AZ230" s="108" t="str">
        <f>VLOOKUP(Tabela2[[#This Row],[SIEMA]],Siema2025,75,FALSE)</f>
        <v/>
      </c>
      <c r="BA230" s="108" t="str">
        <f>VLOOKUP(Tabela2[[#This Row],[SIEMA]],Siema2025,77,FALSE)</f>
        <v/>
      </c>
      <c r="BB230" s="108" t="str">
        <f>VLOOKUP(Tabela2[[#This Row],[SIEMA]],Siema2025,79,FALSE)</f>
        <v/>
      </c>
      <c r="BC230" s="108" t="str">
        <f>IF(Tabela2[[#This Row],[Outro(s) ]] = "X", "PREENCHER","NA")</f>
        <v>NA</v>
      </c>
      <c r="BD230" s="108" t="str">
        <f>VLOOKUP(Tabela2[[#This Row],[SIEMA]],Siema2025,82,FALSE)</f>
        <v/>
      </c>
      <c r="BE230" s="108" t="str">
        <f>VLOOKUP(Tabela2[[#This Row],[SIEMA]],Siema2025,81,FALSE)</f>
        <v/>
      </c>
      <c r="BF230" s="110" t="str">
        <f>VLOOKUP(Tabela2[[#This Row],[SIEMA]],Siema2025,28,FALSE)</f>
        <v>Origem Energia Alagoas S.A</v>
      </c>
      <c r="BG230" s="110"/>
      <c r="BH230" s="111" t="str">
        <f>VLOOKUP(Tabela2[[#This Row],[SIEMA]],Siema2025,29,FALSE)</f>
        <v>34186669000565</v>
      </c>
      <c r="BI230" s="112" t="str">
        <f>VLOOKUP(Tabela2[[#This Row],[SIEMA]],Siema2025,107,FALSE)</f>
        <v>Não</v>
      </c>
      <c r="BJ230" s="107" t="s">
        <v>7113</v>
      </c>
      <c r="BK230" s="104" t="s">
        <v>2696</v>
      </c>
      <c r="BL230" s="140">
        <v>45758</v>
      </c>
      <c r="BM230" s="108">
        <f ca="1">IF(Tabela2[[#This Row],[Data de atendimento do Ibama (considerar o primeiro documento/ação)]]="",_xlfn.DAYS(TODAY(),J230),_xlfn.DAYS(Tabela2[[#This Row],[Data de atendimento do Ibama (considerar o primeiro documento/ação)]],J230))</f>
        <v>4</v>
      </c>
      <c r="BN230" s="108" t="str">
        <f>IF(Tabela2[[#This Row],[Atendido pelo Ibama ("Não" ou "Sim")]]="Não","Preencher", IF(Tabela2[[#This Row],[Atendido pelo Ibama ("Não" ou "Sim")]]="Sim","NA",""))</f>
        <v>NA</v>
      </c>
      <c r="BO230" s="114" t="s">
        <v>7138</v>
      </c>
      <c r="BP230" s="108" t="str">
        <f>IF(Tabela2[[#This Row],[Forma de atendimento (primeiro documento/ação)]]= "Outros (especificar)", "PREENCHER","NA")</f>
        <v>NA</v>
      </c>
      <c r="BQ230" s="106" t="s">
        <v>123</v>
      </c>
      <c r="BR230" s="108" t="str">
        <f>IF(Tabela2[[#This Row],[Equipe do Ibama foi a campo? Houve sobrevoo do Poseidon?]] = "Sim", "PREENCHER","NA")</f>
        <v>NA</v>
      </c>
      <c r="BS230" s="108" t="str">
        <f>IF(Tabela2[[#This Row],[Se sim, foi emitida Ordem de Emergência? (informações vinculada à coluna CK)]] = "Sim", "PREENCHER","NA")</f>
        <v>NA</v>
      </c>
      <c r="BT230" s="108" t="str">
        <f>IF(Tabela2[[#This Row],[Foi elaborado Relatório de Vistoria pelo Ibama? (informações vinculada à coluna CK)]] = "Sim", "PREENCHER","NA")</f>
        <v>NA</v>
      </c>
      <c r="BU230" s="108" t="s">
        <v>123</v>
      </c>
      <c r="BV230" s="108" t="s">
        <v>2696</v>
      </c>
      <c r="BW230" s="108" t="str">
        <f>IF(Tabela2[[#This Row],[O Ibama aguarda resposta da empresa/OEMA, etc?]] = "Sim", "PREENCHER","NA")</f>
        <v>PREENCHER</v>
      </c>
      <c r="BX230" s="106"/>
      <c r="BY230" s="140"/>
      <c r="BZ230" s="104" t="str">
        <f>IF(Tabela2[[#This Row],[Data do documento de encerramento]]="NA","NA",IF(Tabela2[[#This Row],[Data do documento de encerramento]]="","Pendente de conclusão/ encerramento",_xlfn.DAYS(Tabela2[[#This Row],[Data do documento de encerramento]],J230)))</f>
        <v>Pendente de conclusão/ encerramento</v>
      </c>
      <c r="CA230" s="107"/>
      <c r="CB230" s="107"/>
      <c r="CC230" s="129"/>
      <c r="CD230" s="107"/>
      <c r="CE230" s="107"/>
      <c r="CF230" s="107"/>
    </row>
    <row r="231" spans="1:84" ht="30.75">
      <c r="A231" s="169">
        <v>20254932439</v>
      </c>
      <c r="B231" s="170" t="s">
        <v>8164</v>
      </c>
      <c r="C231" s="108" t="str">
        <f>VLOOKUP(Tabela2[[#This Row],[SIEMA]],Siema2025,4,FALSE)</f>
        <v xml:space="preserve"> BA</v>
      </c>
      <c r="D231" s="106" t="str">
        <f>VLOOKUP(Tabela2[[#This Row],[SIEMA]],Siema2025,3,FALSE)</f>
        <v xml:space="preserve">Caetité </v>
      </c>
      <c r="E231" s="106" t="str">
        <f>VLOOKUP(Tabela2[[#This Row],[SIEMA]],Siema2025,20,FALSE)</f>
        <v>Fazenda Cachoeira, S/N, Zona Rural</v>
      </c>
      <c r="F231" s="106"/>
      <c r="G231" s="106" t="s">
        <v>8165</v>
      </c>
      <c r="H231" s="106" t="s">
        <v>8166</v>
      </c>
      <c r="I231" s="104" t="s">
        <v>7300</v>
      </c>
      <c r="J231" s="105">
        <f>VLOOKUP(Tabela2[[#This Row],[SIEMA]],Siema2025,2,FALSE)</f>
        <v>45755</v>
      </c>
      <c r="K231" s="105" t="str">
        <f>VLOOKUP(Tabela2[[#This Row],[SIEMA]],Siema2025,16,FALSE)</f>
        <v>Terça</v>
      </c>
      <c r="L231" s="106" t="str">
        <f>IF(Tabela2[[#This Row],[Data]]="","Sem Informação",VLOOKUP(MONTH(Tabela2[[#This Row],[Data]]),'[1]Validação de dados'!$I$1:$J$13,2,0))</f>
        <v>Abril</v>
      </c>
      <c r="M231" s="104">
        <f>YEAR(Tabela2[[#This Row],[Data]])</f>
        <v>2025</v>
      </c>
      <c r="N231" s="105" t="str">
        <f>VLOOKUP(Tabela2[[#This Row],[SIEMA]],Siema2025,17,FALSE)</f>
        <v>Vespertino</v>
      </c>
      <c r="O231" s="105" t="str">
        <f>VLOOKUP(Tabela2[[#This Row],[SIEMA]],Siema2025,5,FALSE)</f>
        <v>Indústria</v>
      </c>
      <c r="P231" s="104" t="str">
        <f>VLOOKUP(Tabela2[[#This Row],[SIEMA]],Siema2025,21,FALSE)</f>
        <v>Liberação não controlada de re-extrato aquoso da regeneração do solvente (AA-330) que é transferido para o TQ-6308. Não houve Atenuante/Agravante. Área da ocorrência: AA-630.</v>
      </c>
      <c r="Q231" s="104">
        <v>2912</v>
      </c>
      <c r="R231" s="104" t="str">
        <f>VLOOKUP(Tabela2[[#This Row],[SIEMA]],Siema2025,10,FALSE)</f>
        <v/>
      </c>
      <c r="S231" s="104" t="str">
        <f>VLOOKUP(Tabela2[[#This Row],[SIEMA]],Siema2025,7,FALSE)</f>
        <v>MATERIAL RADIOATIVO, BAIXA ATIVIDADE ESPECÍFICA</v>
      </c>
      <c r="T231" s="104" t="s">
        <v>8167</v>
      </c>
      <c r="U231" s="104" t="str">
        <f>VLOOKUP(Tabela2[[#This Row],[SIEMA]],Siema2025,12,FALSE)</f>
        <v xml:space="preserve"> </v>
      </c>
      <c r="V231" s="104">
        <f>IF(Q231="","",IF(ISNUMBER(Q231)=FALSE,"Não se aplica",IFERROR(VLOOKUP(Q231,Produtos!$A$1:$C$2319,3,FALSE),"Não Cadastrado")))</f>
        <v>7</v>
      </c>
      <c r="W231" s="104" t="str">
        <f>VLOOKUP(Tabela2[[#This Row],[SIEMA]],Siema2025,10,FALSE)</f>
        <v/>
      </c>
      <c r="X231" s="113" t="str">
        <f>IF(Tabela2[[#This Row],[Origem do acidente]] = "Plataforma", "PREENCHER","NA")</f>
        <v>NA</v>
      </c>
      <c r="Y231" s="109" t="str">
        <f>IF(W231="","", IF(W231="NC","", IF(W231="NE","", IF(W231="NA","",IFERROR(VLOOKUP(W231,Produtos!$A$1:$C$2319,2,FALSE),"Não Cadastrado")))))</f>
        <v/>
      </c>
      <c r="Z231" s="104" t="str">
        <f>VLOOKUP(Tabela2[[#This Row],[SIEMA]],Siema2025,11,FALSE)</f>
        <v xml:space="preserve"> </v>
      </c>
      <c r="AA231" s="104" t="str">
        <f>VLOOKUP(Tabela2[[#This Row],[SIEMA]],Siema2025,12,FALSE)</f>
        <v xml:space="preserve"> </v>
      </c>
      <c r="AB231" s="104" t="str">
        <f>IF(W231="","",IF(ISNUMBER(W231)=FALSE,"Não se aplica",IFERROR(VLOOKUP(W231,Produtos!$A$1:$C$2319,3,FALSE),"Não Cadastrado")))</f>
        <v/>
      </c>
      <c r="AC231" s="104"/>
      <c r="AD231" s="108" t="str">
        <f>IF(Tabela2[[#This Row],[Origem do acidente]] = "Plataforma", "PREENCHER","NA")</f>
        <v>NA</v>
      </c>
      <c r="AE231" s="107" t="str">
        <f>IF(AC231="","", IF(AC231="NC","", IF(AC231="NE","", IF(AC231="NA","",IFERROR(VLOOKUP(AC231,Produtos!$A$1:$C$2319,2,FALSE),"Não Cadastrado")))))</f>
        <v/>
      </c>
      <c r="AF231" s="104"/>
      <c r="AG231" s="104"/>
      <c r="AH231" s="104" t="str">
        <f>IF(AC231="","",IF(ISNUMBER(AC231)=FALSE,"Não se aplica",IFERROR(VLOOKUP(AC231,Produtos!$A$1:$C$2319,3,FALSE),"Não Cadastrado")))</f>
        <v/>
      </c>
      <c r="AI231" s="104"/>
      <c r="AJ231" s="104" t="str">
        <f>VLOOKUP(Tabela2[[#This Row],[SIEMA]],Siema2025,26,FALSE)</f>
        <v>Situação provocada por avaria na tubulação PEAD que transportava o material devido à obras próximas ao TQ-6302.</v>
      </c>
      <c r="AK231" s="107"/>
      <c r="AL231" s="107"/>
      <c r="AM231" s="107"/>
      <c r="AN231" s="108" t="str">
        <f>VLOOKUP(Tabela2[[#This Row],[SIEMA]],Siema2025,51,FALSE)</f>
        <v/>
      </c>
      <c r="AO231" s="108" t="str">
        <f>VLOOKUP(Tabela2[[#This Row],[SIEMA]],Siema2025,53,FALSE)</f>
        <v/>
      </c>
      <c r="AP231" s="108" t="str">
        <f>VLOOKUP(Tabela2[[#This Row],[SIEMA]],Siema2025,55,FALSE)</f>
        <v/>
      </c>
      <c r="AQ231" s="108" t="str">
        <f>VLOOKUP(Tabela2[[#This Row],[SIEMA]],Siema2025,57,FALSE)</f>
        <v/>
      </c>
      <c r="AR231" s="108" t="str">
        <f>VLOOKUP(Tabela2[[#This Row],[SIEMA]],Siema2025,59,FALSE)</f>
        <v/>
      </c>
      <c r="AS231" s="108" t="str">
        <f>VLOOKUP(Tabela2[[#This Row],[SIEMA]],Siema2025,61,FALSE)</f>
        <v/>
      </c>
      <c r="AT231" s="108" t="str">
        <f>VLOOKUP(Tabela2[[#This Row],[SIEMA]],Siema2025,63,FALSE)</f>
        <v/>
      </c>
      <c r="AU231" s="108" t="str">
        <f>VLOOKUP(Tabela2[[#This Row],[SIEMA]],Siema2025,65,FALSE)</f>
        <v>X</v>
      </c>
      <c r="AV231" s="108" t="str">
        <f>VLOOKUP(Tabela2[[#This Row],[SIEMA]],Siema2025,67,FALSE)</f>
        <v/>
      </c>
      <c r="AW231" s="108" t="str">
        <f>VLOOKUP(Tabela2[[#This Row],[SIEMA]],Siema2025,69,FALSE)</f>
        <v/>
      </c>
      <c r="AX231" s="108" t="str">
        <f>VLOOKUP(Tabela2[[#This Row],[SIEMA]],Siema2025,71,FALSE)</f>
        <v/>
      </c>
      <c r="AY231" s="108" t="str">
        <f>VLOOKUP(Tabela2[[#This Row],[SIEMA]],Siema2025,73,FALSE)</f>
        <v/>
      </c>
      <c r="AZ231" s="108" t="str">
        <f>VLOOKUP(Tabela2[[#This Row],[SIEMA]],Siema2025,75,FALSE)</f>
        <v/>
      </c>
      <c r="BA231" s="108" t="str">
        <f>VLOOKUP(Tabela2[[#This Row],[SIEMA]],Siema2025,77,FALSE)</f>
        <v/>
      </c>
      <c r="BB231" s="108"/>
      <c r="BC231" s="108" t="str">
        <f>IF(Tabela2[[#This Row],[Outro(s) ]] = "X", "PREENCHER","NA")</f>
        <v>NA</v>
      </c>
      <c r="BD231" s="108" t="str">
        <f>VLOOKUP(Tabela2[[#This Row],[SIEMA]],Siema2025,82,FALSE)</f>
        <v/>
      </c>
      <c r="BE231" s="108" t="str">
        <f>VLOOKUP(Tabela2[[#This Row],[SIEMA]],Siema2025,81,FALSE)</f>
        <v/>
      </c>
      <c r="BF231" s="110" t="str">
        <f>VLOOKUP(Tabela2[[#This Row],[SIEMA]],Siema2025,28,FALSE)</f>
        <v>Indústrias Nucleares do Brasil S.A - INB</v>
      </c>
      <c r="BG231" s="110"/>
      <c r="BH231" s="111" t="str">
        <f>VLOOKUP(Tabela2[[#This Row],[SIEMA]],Siema2025,29,FALSE)</f>
        <v>00322818003570</v>
      </c>
      <c r="BI231" s="112" t="str">
        <f>VLOOKUP(Tabela2[[#This Row],[SIEMA]],Siema2025,107,FALSE)</f>
        <v>Não</v>
      </c>
      <c r="BJ231" s="107" t="s">
        <v>7099</v>
      </c>
      <c r="BK231" s="104" t="s">
        <v>2696</v>
      </c>
      <c r="BL231" s="140">
        <v>46116</v>
      </c>
      <c r="BM231" s="108">
        <f ca="1">IF(Tabela2[[#This Row],[Data de atendimento do Ibama (considerar o primeiro documento/ação)]]="",_xlfn.DAYS(TODAY(),J231),_xlfn.DAYS(Tabela2[[#This Row],[Data de atendimento do Ibama (considerar o primeiro documento/ação)]],J231))</f>
        <v>361</v>
      </c>
      <c r="BN231" s="108" t="str">
        <f>IF(Tabela2[[#This Row],[Atendido pelo Ibama ("Não" ou "Sim")]]="Não","Preencher", IF(Tabela2[[#This Row],[Atendido pelo Ibama ("Não" ou "Sim")]]="Sim","NA",""))</f>
        <v>NA</v>
      </c>
      <c r="BO231" s="114" t="s">
        <v>7138</v>
      </c>
      <c r="BP231" s="108" t="str">
        <f>IF(Tabela2[[#This Row],[Forma de atendimento (primeiro documento/ação)]]= "Outros (especificar)", "PREENCHER","NA")</f>
        <v>NA</v>
      </c>
      <c r="BQ231" s="106" t="s">
        <v>123</v>
      </c>
      <c r="BR231" s="108" t="str">
        <f>IF(Tabela2[[#This Row],[Equipe do Ibama foi a campo? Houve sobrevoo do Poseidon?]] = "Sim", "PREENCHER","NA")</f>
        <v>NA</v>
      </c>
      <c r="BS231" s="108" t="str">
        <f>IF(Tabela2[[#This Row],[Se sim, foi emitida Ordem de Emergência? (informações vinculada à coluna CK)]] = "Sim", "PREENCHER","NA")</f>
        <v>NA</v>
      </c>
      <c r="BT231" s="108" t="str">
        <f>IF(Tabela2[[#This Row],[Foi elaborado Relatório de Vistoria pelo Ibama? (informações vinculada à coluna CK)]] = "Sim", "PREENCHER","NA")</f>
        <v>NA</v>
      </c>
      <c r="BU231" s="108" t="s">
        <v>123</v>
      </c>
      <c r="BV231" s="108" t="str">
        <f>IF(Tabela2[[#This Row],[Houve avaliação das informações pós-acidente solicitadas/enviadas?]] = "Sim", "PREENCHER","NA")</f>
        <v>NA</v>
      </c>
      <c r="BW231" s="108" t="str">
        <f>IF(Tabela2[[#This Row],[O Ibama aguarda resposta da empresa/OEMA, etc?]] = "Sim", "PREENCHER","NA")</f>
        <v>NA</v>
      </c>
      <c r="BX231" s="106"/>
      <c r="BY231" s="106"/>
      <c r="BZ231" s="104" t="str">
        <f>IF(Tabela2[[#This Row],[Data do documento de encerramento]]="NA","NA",IF(Tabela2[[#This Row],[Data do documento de encerramento]]="","Pendente de conclusão/ encerramento",_xlfn.DAYS(Tabela2[[#This Row],[Data do documento de encerramento]],J231)))</f>
        <v>Pendente de conclusão/ encerramento</v>
      </c>
      <c r="CA231" s="107"/>
      <c r="CB231" s="107"/>
      <c r="CC231" s="129"/>
      <c r="CD231" s="107"/>
      <c r="CE231" s="107"/>
      <c r="CF231" s="107"/>
    </row>
    <row r="232" spans="1:84" ht="106.5">
      <c r="A232" s="169">
        <v>20254943202</v>
      </c>
      <c r="B232" s="170" t="s">
        <v>8168</v>
      </c>
      <c r="C232" s="108" t="str">
        <f>VLOOKUP(Tabela2[[#This Row],[SIEMA]],Siema2025,4,FALSE)</f>
        <v xml:space="preserve"> MG</v>
      </c>
      <c r="D232" s="106" t="str">
        <f>VLOOKUP(Tabela2[[#This Row],[SIEMA]],Siema2025,3,FALSE)</f>
        <v xml:space="preserve">Uberaba </v>
      </c>
      <c r="E232" s="106" t="str">
        <f>VLOOKUP(Tabela2[[#This Row],[SIEMA]],Siema2025,20,FALSE)</f>
        <v>km 549+114</v>
      </c>
      <c r="F232" s="106"/>
      <c r="G232" s="106" t="s">
        <v>8169</v>
      </c>
      <c r="H232" s="106" t="s">
        <v>8170</v>
      </c>
      <c r="I232" s="104" t="s">
        <v>7120</v>
      </c>
      <c r="J232" s="105">
        <f>VLOOKUP(Tabela2[[#This Row],[SIEMA]],Siema2025,2,FALSE)</f>
        <v>45755</v>
      </c>
      <c r="K232" s="105" t="str">
        <f>VLOOKUP(Tabela2[[#This Row],[SIEMA]],Siema2025,16,FALSE)</f>
        <v>Terça</v>
      </c>
      <c r="L232" s="106" t="str">
        <f>IF(Tabela2[[#This Row],[Data]]="","Sem Informação",VLOOKUP(MONTH(Tabela2[[#This Row],[Data]]),'[1]Validação de dados'!$I$1:$J$13,2,0))</f>
        <v>Abril</v>
      </c>
      <c r="M232" s="104">
        <f>YEAR(Tabela2[[#This Row],[Data]])</f>
        <v>2025</v>
      </c>
      <c r="N232" s="105" t="str">
        <f>VLOOKUP(Tabela2[[#This Row],[SIEMA]],Siema2025,17,FALSE)</f>
        <v>Vespertino</v>
      </c>
      <c r="O232" s="105" t="str">
        <f>VLOOKUP(Tabela2[[#This Row],[SIEMA]],Siema2025,5,FALSE)</f>
        <v>Ferrovia</v>
      </c>
      <c r="P232" s="104" t="str">
        <f>VLOOKUP(Tabela2[[#This Row],[SIEMA]],Siema2025,21,FALSE)</f>
        <v>Em 08/04/2025 às 16:23 no Corredor Centro Sudeste da Ferrovia Centro Atlântica, no município de Uberaba/MG, J679 informou que abalroou um caminhão em ZXJ-3 (Palestina-3) no km 549+114. A locomotiva ficou adernada.</v>
      </c>
      <c r="Q232" s="104">
        <v>1202</v>
      </c>
      <c r="R232" s="104" t="s">
        <v>7127</v>
      </c>
      <c r="S232" s="107" t="s">
        <v>3060</v>
      </c>
      <c r="T232" s="104" t="s">
        <v>8171</v>
      </c>
      <c r="U232" s="104" t="s">
        <v>648</v>
      </c>
      <c r="V232" s="104">
        <f>IF(Q232="","",IF(ISNUMBER(Q232)=FALSE,"Não se aplica",IFERROR(VLOOKUP(Q232,Produtos!$A$1:$C$2319,3,FALSE),"Não Cadastrado")))</f>
        <v>3</v>
      </c>
      <c r="W232" s="104" t="str">
        <f>VLOOKUP(Tabela2[[#This Row],[SIEMA]],Siema2025,10,FALSE)</f>
        <v/>
      </c>
      <c r="X232" s="113"/>
      <c r="Y232" s="109" t="str">
        <f>IF(W232="","", IF(W232="NC","", IF(W232="NE","", IF(W232="NA","",IFERROR(VLOOKUP(W232,Produtos!$A$1:$C$2319,2,FALSE),"Não Cadastrado")))))</f>
        <v/>
      </c>
      <c r="Z232" s="104" t="str">
        <f>VLOOKUP(Tabela2[[#This Row],[SIEMA]],Siema2025,11,FALSE)</f>
        <v xml:space="preserve"> </v>
      </c>
      <c r="AA232" s="104" t="str">
        <f>VLOOKUP(Tabela2[[#This Row],[SIEMA]],Siema2025,12,FALSE)</f>
        <v xml:space="preserve"> </v>
      </c>
      <c r="AB232" s="104" t="str">
        <f>IF(W232="","",IF(ISNUMBER(W232)=FALSE,"Não se aplica",IFERROR(VLOOKUP(W232,Produtos!$A$1:$C$2319,3,FALSE),"Não Cadastrado")))</f>
        <v/>
      </c>
      <c r="AC232" s="104"/>
      <c r="AD232" s="108"/>
      <c r="AE232" s="107" t="str">
        <f>IF(AC232="","", IF(AC232="NC","", IF(AC232="NE","", IF(AC232="NA","",IFERROR(VLOOKUP(AC232,Produtos!$A$1:$C$2319,2,FALSE),"Não Cadastrado")))))</f>
        <v/>
      </c>
      <c r="AF232" s="104"/>
      <c r="AG232" s="104"/>
      <c r="AH232" s="104" t="str">
        <f>IF(AC232="","",IF(ISNUMBER(AC232)=FALSE,"Não se aplica",IFERROR(VLOOKUP(AC232,Produtos!$A$1:$C$2319,3,FALSE),"Não Cadastrado")))</f>
        <v/>
      </c>
      <c r="AI232" s="104"/>
      <c r="AJ232" s="104" t="str">
        <f>VLOOKUP(Tabela2[[#This Row],[SIEMA]],Siema2025,26,FALSE)</f>
        <v/>
      </c>
      <c r="AK232" s="107" t="s">
        <v>7381</v>
      </c>
      <c r="AL232" s="107"/>
      <c r="AM232" s="107"/>
      <c r="AN232" s="108" t="str">
        <f>VLOOKUP(Tabela2[[#This Row],[SIEMA]],Siema2025,51,FALSE)</f>
        <v/>
      </c>
      <c r="AO232" s="108" t="str">
        <f>VLOOKUP(Tabela2[[#This Row],[SIEMA]],Siema2025,53,FALSE)</f>
        <v/>
      </c>
      <c r="AP232" s="108" t="str">
        <f>VLOOKUP(Tabela2[[#This Row],[SIEMA]],Siema2025,55,FALSE)</f>
        <v/>
      </c>
      <c r="AQ232" s="108" t="str">
        <f>VLOOKUP(Tabela2[[#This Row],[SIEMA]],Siema2025,57,FALSE)</f>
        <v/>
      </c>
      <c r="AR232" s="108" t="str">
        <f>VLOOKUP(Tabela2[[#This Row],[SIEMA]],Siema2025,59,FALSE)</f>
        <v/>
      </c>
      <c r="AS232" s="108" t="str">
        <f>VLOOKUP(Tabela2[[#This Row],[SIEMA]],Siema2025,61,FALSE)</f>
        <v/>
      </c>
      <c r="AT232" s="108" t="str">
        <f>VLOOKUP(Tabela2[[#This Row],[SIEMA]],Siema2025,63,FALSE)</f>
        <v/>
      </c>
      <c r="AU232" s="108" t="str">
        <f>VLOOKUP(Tabela2[[#This Row],[SIEMA]],Siema2025,65,FALSE)</f>
        <v>X</v>
      </c>
      <c r="AV232" s="108" t="str">
        <f>VLOOKUP(Tabela2[[#This Row],[SIEMA]],Siema2025,67,FALSE)</f>
        <v/>
      </c>
      <c r="AW232" s="108" t="str">
        <f>VLOOKUP(Tabela2[[#This Row],[SIEMA]],Siema2025,69,FALSE)</f>
        <v/>
      </c>
      <c r="AX232" s="108" t="str">
        <f>VLOOKUP(Tabela2[[#This Row],[SIEMA]],Siema2025,71,FALSE)</f>
        <v/>
      </c>
      <c r="AY232" s="108" t="str">
        <f>VLOOKUP(Tabela2[[#This Row],[SIEMA]],Siema2025,73,FALSE)</f>
        <v/>
      </c>
      <c r="AZ232" s="108" t="str">
        <f>VLOOKUP(Tabela2[[#This Row],[SIEMA]],Siema2025,75,FALSE)</f>
        <v/>
      </c>
      <c r="BA232" s="108" t="str">
        <f>VLOOKUP(Tabela2[[#This Row],[SIEMA]],Siema2025,77,FALSE)</f>
        <v/>
      </c>
      <c r="BB232" s="108" t="str">
        <f>VLOOKUP(Tabela2[[#This Row],[SIEMA]],Siema2025,79,FALSE)</f>
        <v/>
      </c>
      <c r="BC232" s="108" t="str">
        <f>IF(Tabela2[[#This Row],[Outro(s) ]] = "X", "PREENCHER","NA")</f>
        <v>NA</v>
      </c>
      <c r="BD232" s="108" t="str">
        <f>VLOOKUP(Tabela2[[#This Row],[SIEMA]],Siema2025,82,FALSE)</f>
        <v/>
      </c>
      <c r="BE232" s="108" t="str">
        <f>VLOOKUP(Tabela2[[#This Row],[SIEMA]],Siema2025,81,FALSE)</f>
        <v/>
      </c>
      <c r="BF232" s="110" t="s">
        <v>7174</v>
      </c>
      <c r="BG232" s="110" t="s">
        <v>7175</v>
      </c>
      <c r="BH232" s="111" t="str">
        <f>VLOOKUP(Tabela2[[#This Row],[SIEMA]],Siema2025,29,FALSE)</f>
        <v>00924429000175</v>
      </c>
      <c r="BI232" s="112" t="str">
        <f>VLOOKUP(Tabela2[[#This Row],[SIEMA]],Siema2025,107,FALSE)</f>
        <v>Não</v>
      </c>
      <c r="BJ232" s="107" t="s">
        <v>7099</v>
      </c>
      <c r="BK232" s="104" t="s">
        <v>2696</v>
      </c>
      <c r="BL232" s="140">
        <v>45758</v>
      </c>
      <c r="BM232" s="108">
        <f ca="1">IF(Tabela2[[#This Row],[Data de atendimento do Ibama (considerar o primeiro documento/ação)]]="",_xlfn.DAYS(TODAY(),J232),_xlfn.DAYS(Tabela2[[#This Row],[Data de atendimento do Ibama (considerar o primeiro documento/ação)]],J232))</f>
        <v>3</v>
      </c>
      <c r="BN232" s="108" t="str">
        <f>IF(Tabela2[[#This Row],[Atendido pelo Ibama ("Não" ou "Sim")]]="Não","Preencher", IF(Tabela2[[#This Row],[Atendido pelo Ibama ("Não" ou "Sim")]]="Sim","NA",""))</f>
        <v>NA</v>
      </c>
      <c r="BO232" s="114" t="s">
        <v>7100</v>
      </c>
      <c r="BP232" s="108" t="str">
        <f>IF(Tabela2[[#This Row],[Forma de atendimento (primeiro documento/ação)]]= "Outros (especificar)", "PREENCHER","NA")</f>
        <v>NA</v>
      </c>
      <c r="BQ232" s="106" t="s">
        <v>2696</v>
      </c>
      <c r="BR232" s="108" t="s">
        <v>123</v>
      </c>
      <c r="BS232" s="108" t="s">
        <v>2696</v>
      </c>
      <c r="BT232" s="108" t="s">
        <v>7101</v>
      </c>
      <c r="BU232" s="108" t="s">
        <v>2696</v>
      </c>
      <c r="BV232" s="108" t="s">
        <v>123</v>
      </c>
      <c r="BW232" s="108" t="s">
        <v>2696</v>
      </c>
      <c r="BX232" s="106" t="s">
        <v>7769</v>
      </c>
      <c r="BY232" s="106"/>
      <c r="BZ232" s="104" t="str">
        <f>IF(Tabela2[[#This Row],[Data do documento de encerramento]]="NA","NA",IF(Tabela2[[#This Row],[Data do documento de encerramento]]="","Pendente de conclusão/ encerramento",_xlfn.DAYS(Tabela2[[#This Row],[Data do documento de encerramento]],J232)))</f>
        <v>Pendente de conclusão/ encerramento</v>
      </c>
      <c r="CA232" s="107" t="s">
        <v>8134</v>
      </c>
      <c r="CB232" s="107"/>
      <c r="CC232" s="129"/>
      <c r="CD232" s="107"/>
      <c r="CE232" s="107"/>
      <c r="CF232" s="107"/>
    </row>
    <row r="233" spans="1:84" ht="30.75">
      <c r="A233" s="169">
        <v>202541264802</v>
      </c>
      <c r="B233" s="170" t="s">
        <v>8172</v>
      </c>
      <c r="C233" s="108" t="str">
        <f>VLOOKUP(Tabela2[[#This Row],[SIEMA]],Siema2025,4,FALSE)</f>
        <v xml:space="preserve"> RN</v>
      </c>
      <c r="D233" s="106" t="str">
        <f>VLOOKUP(Tabela2[[#This Row],[SIEMA]],Siema2025,3,FALSE)</f>
        <v xml:space="preserve">Alto do Rodrigues </v>
      </c>
      <c r="E233" s="106" t="str">
        <f>VLOOKUP(Tabela2[[#This Row],[SIEMA]],Siema2025,20,FALSE)</f>
        <v>Campos Alto do Rodrigues</v>
      </c>
      <c r="F233" s="106"/>
      <c r="G233" s="106" t="s">
        <v>8173</v>
      </c>
      <c r="H233" s="106" t="s">
        <v>8174</v>
      </c>
      <c r="I233" s="104" t="s">
        <v>931</v>
      </c>
      <c r="J233" s="105">
        <f>VLOOKUP(Tabela2[[#This Row],[SIEMA]],Siema2025,2,FALSE)</f>
        <v>45755</v>
      </c>
      <c r="K233" s="105" t="str">
        <f>VLOOKUP(Tabela2[[#This Row],[SIEMA]],Siema2025,16,FALSE)</f>
        <v>Terça</v>
      </c>
      <c r="L233" s="106" t="str">
        <f>IF(Tabela2[[#This Row],[Data]]="","Sem Informação",VLOOKUP(MONTH(Tabela2[[#This Row],[Data]]),'[1]Validação de dados'!$I$1:$J$13,2,0))</f>
        <v>Abril</v>
      </c>
      <c r="M233" s="104">
        <f>YEAR(Tabela2[[#This Row],[Data]])</f>
        <v>2025</v>
      </c>
      <c r="N233" s="105" t="str">
        <f>VLOOKUP(Tabela2[[#This Row],[SIEMA]],Siema2025,17,FALSE)</f>
        <v>Matutino</v>
      </c>
      <c r="O233" s="105" t="s">
        <v>145</v>
      </c>
      <c r="P233" s="104" t="str">
        <f>VLOOKUP(Tabela2[[#This Row],[SIEMA]],Siema2025,21,FALSE)</f>
        <v>Linha de produção do poço 7-ARG-138-RN em Campo Alto do Rodrigues</v>
      </c>
      <c r="Q233" s="104">
        <v>1267</v>
      </c>
      <c r="R233" s="104" t="str">
        <f>VLOOKUP(Tabela2[[#This Row],[SIEMA]],Siema2025,10,FALSE)</f>
        <v/>
      </c>
      <c r="S233" s="107" t="str">
        <f>IF(Q233="","", IF(Q233="NC","", IF(Q233="NE","", IF(Q233="NA","",IFERROR(VLOOKUP(Q233,Produtos!$A$1:$C$2319,2,FALSE),"Não Cadastrado")))))</f>
        <v>PETRÓLEO CRU</v>
      </c>
      <c r="T233" s="104" t="s">
        <v>8175</v>
      </c>
      <c r="U233" s="104" t="str">
        <f>VLOOKUP(Tabela2[[#This Row],[SIEMA]],Siema2025,12,FALSE)</f>
        <v xml:space="preserve"> </v>
      </c>
      <c r="V233" s="104">
        <f>IF(Q233="","",IF(ISNUMBER(Q233)=FALSE,"Não se aplica",IFERROR(VLOOKUP(Q233,Produtos!$A$1:$C$2319,3,FALSE),"Não Cadastrado")))</f>
        <v>3</v>
      </c>
      <c r="W233" s="104" t="str">
        <f>VLOOKUP(Tabela2[[#This Row],[SIEMA]],Siema2025,10,FALSE)</f>
        <v/>
      </c>
      <c r="X233" s="113" t="str">
        <f>IF(Tabela2[[#This Row],[Origem do acidente]] = "Plataforma", "PREENCHER","NA")</f>
        <v>NA</v>
      </c>
      <c r="Y233" s="109" t="s">
        <v>7400</v>
      </c>
      <c r="Z233" s="104" t="s">
        <v>8176</v>
      </c>
      <c r="AA233" s="104" t="str">
        <f>VLOOKUP(Tabela2[[#This Row],[SIEMA]],Siema2025,12,FALSE)</f>
        <v xml:space="preserve"> </v>
      </c>
      <c r="AB233" s="104" t="str">
        <f>IF(W233="","",IF(ISNUMBER(W233)=FALSE,"Não se aplica",IFERROR(VLOOKUP(W233,Produtos!$A$1:$C$2319,3,FALSE),"Não Cadastrado")))</f>
        <v/>
      </c>
      <c r="AC233" s="104"/>
      <c r="AD233" s="108" t="str">
        <f>IF(Tabela2[[#This Row],[Origem do acidente]] = "Plataforma", "PREENCHER","NA")</f>
        <v>NA</v>
      </c>
      <c r="AE233" s="107" t="str">
        <f>IF(AC233="","", IF(AC233="NC","", IF(AC233="NE","", IF(AC233="NA","",IFERROR(VLOOKUP(AC233,Produtos!$A$1:$C$2319,2,FALSE),"Não Cadastrado")))))</f>
        <v/>
      </c>
      <c r="AF233" s="104"/>
      <c r="AG233" s="104"/>
      <c r="AH233" s="104" t="str">
        <f>IF(AC233="","",IF(ISNUMBER(AC233)=FALSE,"Não se aplica",IFERROR(VLOOKUP(AC233,Produtos!$A$1:$C$2319,3,FALSE),"Não Cadastrado")))</f>
        <v/>
      </c>
      <c r="AI233" s="104"/>
      <c r="AJ233" s="104" t="str">
        <f>VLOOKUP(Tabela2[[#This Row],[SIEMA]],Siema2025,26,FALSE)</f>
        <v>Vandalismo</v>
      </c>
      <c r="AK233" s="107"/>
      <c r="AL233" s="107"/>
      <c r="AM233" s="107"/>
      <c r="AN233" s="108" t="str">
        <f>VLOOKUP(Tabela2[[#This Row],[SIEMA]],Siema2025,51,FALSE)</f>
        <v/>
      </c>
      <c r="AO233" s="108" t="str">
        <f>VLOOKUP(Tabela2[[#This Row],[SIEMA]],Siema2025,53,FALSE)</f>
        <v/>
      </c>
      <c r="AP233" s="108" t="str">
        <f>VLOOKUP(Tabela2[[#This Row],[SIEMA]],Siema2025,55,FALSE)</f>
        <v/>
      </c>
      <c r="AQ233" s="108" t="str">
        <f>VLOOKUP(Tabela2[[#This Row],[SIEMA]],Siema2025,57,FALSE)</f>
        <v/>
      </c>
      <c r="AR233" s="108" t="str">
        <f>VLOOKUP(Tabela2[[#This Row],[SIEMA]],Siema2025,59,FALSE)</f>
        <v/>
      </c>
      <c r="AS233" s="108" t="str">
        <f>VLOOKUP(Tabela2[[#This Row],[SIEMA]],Siema2025,61,FALSE)</f>
        <v/>
      </c>
      <c r="AT233" s="108" t="str">
        <f>VLOOKUP(Tabela2[[#This Row],[SIEMA]],Siema2025,63,FALSE)</f>
        <v/>
      </c>
      <c r="AU233" s="108" t="str">
        <f>VLOOKUP(Tabela2[[#This Row],[SIEMA]],Siema2025,65,FALSE)</f>
        <v>X</v>
      </c>
      <c r="AV233" s="108" t="str">
        <f>VLOOKUP(Tabela2[[#This Row],[SIEMA]],Siema2025,67,FALSE)</f>
        <v/>
      </c>
      <c r="AW233" s="108" t="str">
        <f>VLOOKUP(Tabela2[[#This Row],[SIEMA]],Siema2025,69,FALSE)</f>
        <v/>
      </c>
      <c r="AX233" s="108" t="str">
        <f>VLOOKUP(Tabela2[[#This Row],[SIEMA]],Siema2025,71,FALSE)</f>
        <v/>
      </c>
      <c r="AY233" s="108" t="str">
        <f>VLOOKUP(Tabela2[[#This Row],[SIEMA]],Siema2025,73,FALSE)</f>
        <v/>
      </c>
      <c r="AZ233" s="108" t="str">
        <f>VLOOKUP(Tabela2[[#This Row],[SIEMA]],Siema2025,75,FALSE)</f>
        <v/>
      </c>
      <c r="BA233" s="108" t="str">
        <f>VLOOKUP(Tabela2[[#This Row],[SIEMA]],Siema2025,77,FALSE)</f>
        <v/>
      </c>
      <c r="BB233" s="108" t="str">
        <f>VLOOKUP(Tabela2[[#This Row],[SIEMA]],Siema2025,79,FALSE)</f>
        <v/>
      </c>
      <c r="BC233" s="108" t="str">
        <f>IF(Tabela2[[#This Row],[Outro(s) ]] = "X", "PREENCHER","NA")</f>
        <v>NA</v>
      </c>
      <c r="BD233" s="108" t="str">
        <f>VLOOKUP(Tabela2[[#This Row],[SIEMA]],Siema2025,82,FALSE)</f>
        <v/>
      </c>
      <c r="BE233" s="108" t="str">
        <f>VLOOKUP(Tabela2[[#This Row],[SIEMA]],Siema2025,81,FALSE)</f>
        <v/>
      </c>
      <c r="BF233" s="110" t="str">
        <f>VLOOKUP(Tabela2[[#This Row],[SIEMA]],Siema2025,28,FALSE)</f>
        <v>3R POTIGUAR S.A.</v>
      </c>
      <c r="BG233" s="110"/>
      <c r="BH233" s="111" t="str">
        <f>VLOOKUP(Tabela2[[#This Row],[SIEMA]],Siema2025,29,FALSE)</f>
        <v>44186763000144</v>
      </c>
      <c r="BI233" s="112" t="str">
        <f>VLOOKUP(Tabela2[[#This Row],[SIEMA]],Siema2025,107,FALSE)</f>
        <v>Não</v>
      </c>
      <c r="BJ233" s="107" t="s">
        <v>7113</v>
      </c>
      <c r="BK233" s="104" t="s">
        <v>2696</v>
      </c>
      <c r="BL233" s="140">
        <v>45761</v>
      </c>
      <c r="BM233" s="108">
        <f ca="1">IF(Tabela2[[#This Row],[Data de atendimento do Ibama (considerar o primeiro documento/ação)]]="",_xlfn.DAYS(TODAY(),J233),_xlfn.DAYS(Tabela2[[#This Row],[Data de atendimento do Ibama (considerar o primeiro documento/ação)]],J233))</f>
        <v>6</v>
      </c>
      <c r="BN233" s="108" t="str">
        <f>IF(Tabela2[[#This Row],[Atendido pelo Ibama ("Não" ou "Sim")]]="Não","Preencher", IF(Tabela2[[#This Row],[Atendido pelo Ibama ("Não" ou "Sim")]]="Sim","NA",""))</f>
        <v>NA</v>
      </c>
      <c r="BO233" s="114" t="s">
        <v>7138</v>
      </c>
      <c r="BP233" s="108" t="str">
        <f>IF(Tabela2[[#This Row],[Forma de atendimento (primeiro documento/ação)]]= "Outros (especificar)", "PREENCHER","NA")</f>
        <v>NA</v>
      </c>
      <c r="BQ233" s="106" t="s">
        <v>123</v>
      </c>
      <c r="BR233" s="108" t="str">
        <f>IF(Tabela2[[#This Row],[Equipe do Ibama foi a campo? Houve sobrevoo do Poseidon?]] = "Sim", "PREENCHER","NA")</f>
        <v>NA</v>
      </c>
      <c r="BS233" s="108" t="str">
        <f>IF(Tabela2[[#This Row],[Se sim, foi emitida Ordem de Emergência? (informações vinculada à coluna CK)]] = "Sim", "PREENCHER","NA")</f>
        <v>NA</v>
      </c>
      <c r="BT233" s="108" t="str">
        <f>IF(Tabela2[[#This Row],[Foi elaborado Relatório de Vistoria pelo Ibama? (informações vinculada à coluna CK)]] = "Sim", "PREENCHER","NA")</f>
        <v>NA</v>
      </c>
      <c r="BU233" s="108" t="s">
        <v>2696</v>
      </c>
      <c r="BV233" s="108" t="s">
        <v>123</v>
      </c>
      <c r="BW233" s="108" t="s">
        <v>2696</v>
      </c>
      <c r="BX233" s="106" t="s">
        <v>7115</v>
      </c>
      <c r="BY233" s="140">
        <v>46024</v>
      </c>
      <c r="BZ233" s="104">
        <f>IF(Tabela2[[#This Row],[Data do documento de encerramento]]="NA","NA",IF(Tabela2[[#This Row],[Data do documento de encerramento]]="","Pendente de conclusão/ encerramento",_xlfn.DAYS(Tabela2[[#This Row],[Data do documento de encerramento]],J233)))</f>
        <v>269</v>
      </c>
      <c r="CA233" s="107"/>
      <c r="CB233" s="107"/>
      <c r="CC233" s="129"/>
      <c r="CD233" s="107"/>
      <c r="CE233" s="107"/>
      <c r="CF233" s="107"/>
    </row>
    <row r="234" spans="1:84" ht="45.75">
      <c r="A234" s="169">
        <v>202541136046</v>
      </c>
      <c r="B234" s="170" t="s">
        <v>8177</v>
      </c>
      <c r="C234" s="108" t="str">
        <f>VLOOKUP(Tabela2[[#This Row],[SIEMA]],Siema2025,4,FALSE)</f>
        <v xml:space="preserve"> MG</v>
      </c>
      <c r="D234" s="106" t="str">
        <f>VLOOKUP(Tabela2[[#This Row],[SIEMA]],Siema2025,3,FALSE)</f>
        <v xml:space="preserve">Santa Bárbara do Tugúrio </v>
      </c>
      <c r="E234" s="106" t="s">
        <v>8178</v>
      </c>
      <c r="F234" s="106" t="s">
        <v>8179</v>
      </c>
      <c r="G234" s="106" t="s">
        <v>8180</v>
      </c>
      <c r="H234" s="106" t="s">
        <v>8181</v>
      </c>
      <c r="I234" s="104" t="s">
        <v>7120</v>
      </c>
      <c r="J234" s="105">
        <f>VLOOKUP(Tabela2[[#This Row],[SIEMA]],Siema2025,2,FALSE)</f>
        <v>45757</v>
      </c>
      <c r="K234" s="105" t="str">
        <f>VLOOKUP(Tabela2[[#This Row],[SIEMA]],Siema2025,16,FALSE)</f>
        <v>Quinta</v>
      </c>
      <c r="L234" s="106" t="str">
        <f>IF(Tabela2[[#This Row],[Data]]="","Sem Informação",VLOOKUP(MONTH(Tabela2[[#This Row],[Data]]),'[1]Validação de dados'!$I$1:$J$13,2,0))</f>
        <v>Abril</v>
      </c>
      <c r="M234" s="104">
        <f>YEAR(Tabela2[[#This Row],[Data]])</f>
        <v>2025</v>
      </c>
      <c r="N234" s="105" t="str">
        <f>VLOOKUP(Tabela2[[#This Row],[SIEMA]],Siema2025,17,FALSE)</f>
        <v>Matutino</v>
      </c>
      <c r="O234" s="105" t="str">
        <f>VLOOKUP(Tabela2[[#This Row],[SIEMA]],Siema2025,5,FALSE)</f>
        <v>Rodovia</v>
      </c>
      <c r="P234" s="104" t="str">
        <f>VLOOKUP(Tabela2[[#This Row],[SIEMA]],Siema2025,21,FALSE)</f>
        <v>MG 448, KM 20</v>
      </c>
      <c r="Q234" s="104">
        <v>1203</v>
      </c>
      <c r="R234" s="104" t="s">
        <v>885</v>
      </c>
      <c r="S234" s="107" t="str">
        <f>IF(Q234="","", IF(Q234="NC","", IF(Q234="NE","", IF(Q234="NA","",IFERROR(VLOOKUP(Q234,Produtos!$A$1:$C$2319,2,FALSE),"Não Cadastrado")))))</f>
        <v>COMBUSTÍVEL PARA MOTORES  ou GASOLINA ou GASOLINA DE AVIAÇÃO (GAV-100LL ou AVGAS-100LL)</v>
      </c>
      <c r="T234" s="104" t="str">
        <f>VLOOKUP(Tabela2[[#This Row],[SIEMA]],Siema2025,11,FALSE)</f>
        <v xml:space="preserve"> </v>
      </c>
      <c r="U234" s="104" t="str">
        <f>VLOOKUP(Tabela2[[#This Row],[SIEMA]],Siema2025,12,FALSE)</f>
        <v xml:space="preserve"> </v>
      </c>
      <c r="V234" s="104">
        <f>IF(Q234="","",IF(ISNUMBER(Q234)=FALSE,"Não se aplica",IFERROR(VLOOKUP(Q234,Produtos!$A$1:$C$2319,3,FALSE),"Não Cadastrado")))</f>
        <v>3</v>
      </c>
      <c r="W234" s="104" t="str">
        <f>VLOOKUP(Tabela2[[#This Row],[SIEMA]],Siema2025,10,FALSE)</f>
        <v/>
      </c>
      <c r="X234" s="113" t="str">
        <f>IF(Tabela2[[#This Row],[Origem do acidente]] = "Plataforma", "PREENCHER","NA")</f>
        <v>NA</v>
      </c>
      <c r="Y234" s="109" t="str">
        <f>IF(W234="","", IF(W234="NC","", IF(W234="NE","", IF(W234="NA","",IFERROR(VLOOKUP(W234,Produtos!$A$1:$C$2319,2,FALSE),"Não Cadastrado")))))</f>
        <v/>
      </c>
      <c r="Z234" s="104" t="str">
        <f>VLOOKUP(Tabela2[[#This Row],[SIEMA]],Siema2025,11,FALSE)</f>
        <v xml:space="preserve"> </v>
      </c>
      <c r="AA234" s="104" t="str">
        <f>VLOOKUP(Tabela2[[#This Row],[SIEMA]],Siema2025,12,FALSE)</f>
        <v xml:space="preserve"> </v>
      </c>
      <c r="AB234" s="104" t="str">
        <f>IF(W234="","",IF(ISNUMBER(W234)=FALSE,"Não se aplica",IFERROR(VLOOKUP(W234,Produtos!$A$1:$C$2319,3,FALSE),"Não Cadastrado")))</f>
        <v/>
      </c>
      <c r="AC234" s="104"/>
      <c r="AD234" s="108" t="str">
        <f>IF(Tabela2[[#This Row],[Origem do acidente]] = "Plataforma", "PREENCHER","NA")</f>
        <v>NA</v>
      </c>
      <c r="AE234" s="107" t="str">
        <f>IF(AC234="","", IF(AC234="NC","", IF(AC234="NE","", IF(AC234="NA","",IFERROR(VLOOKUP(AC234,Produtos!$A$1:$C$2319,2,FALSE),"Não Cadastrado")))))</f>
        <v/>
      </c>
      <c r="AF234" s="104"/>
      <c r="AG234" s="104"/>
      <c r="AH234" s="104" t="str">
        <f>IF(AC234="","",IF(ISNUMBER(AC234)=FALSE,"Não se aplica",IFERROR(VLOOKUP(AC234,Produtos!$A$1:$C$2319,3,FALSE),"Não Cadastrado")))</f>
        <v/>
      </c>
      <c r="AI234" s="104"/>
      <c r="AJ234" s="104" t="str">
        <f>VLOOKUP(Tabela2[[#This Row],[SIEMA]],Siema2025,26,FALSE)</f>
        <v>Segundo informações repassados ao NEA, ocorreu tombamento de veículo tanque em uma área de declive, seguido de incêndio da carga transportada. O motorista foi hospitalizado. Houve vazamento de combustível sobre o solo e queima de vegetação. Empresa de pronto atendimento foi acionada e tomará providências quanto ao transbordo, limpeza e remediação do local. O curso hídrico mais próximo não foi atingido.</v>
      </c>
      <c r="AK234" s="107" t="s">
        <v>7180</v>
      </c>
      <c r="AL234" s="107"/>
      <c r="AM234" s="107"/>
      <c r="AN234" s="108" t="str">
        <f>VLOOKUP(Tabela2[[#This Row],[SIEMA]],Siema2025,51,FALSE)</f>
        <v/>
      </c>
      <c r="AO234" s="108" t="str">
        <f>VLOOKUP(Tabela2[[#This Row],[SIEMA]],Siema2025,53,FALSE)</f>
        <v/>
      </c>
      <c r="AP234" s="108" t="str">
        <f>VLOOKUP(Tabela2[[#This Row],[SIEMA]],Siema2025,55,FALSE)</f>
        <v/>
      </c>
      <c r="AQ234" s="108" t="str">
        <f>VLOOKUP(Tabela2[[#This Row],[SIEMA]],Siema2025,57,FALSE)</f>
        <v/>
      </c>
      <c r="AR234" s="108" t="str">
        <f>VLOOKUP(Tabela2[[#This Row],[SIEMA]],Siema2025,59,FALSE)</f>
        <v/>
      </c>
      <c r="AS234" s="108" t="str">
        <f>VLOOKUP(Tabela2[[#This Row],[SIEMA]],Siema2025,61,FALSE)</f>
        <v/>
      </c>
      <c r="AT234" s="108" t="str">
        <f>VLOOKUP(Tabela2[[#This Row],[SIEMA]],Siema2025,63,FALSE)</f>
        <v/>
      </c>
      <c r="AU234" s="108" t="str">
        <f>VLOOKUP(Tabela2[[#This Row],[SIEMA]],Siema2025,65,FALSE)</f>
        <v>X</v>
      </c>
      <c r="AV234" s="108" t="str">
        <f>VLOOKUP(Tabela2[[#This Row],[SIEMA]],Siema2025,67,FALSE)</f>
        <v/>
      </c>
      <c r="AW234" s="108" t="str">
        <f>VLOOKUP(Tabela2[[#This Row],[SIEMA]],Siema2025,69,FALSE)</f>
        <v/>
      </c>
      <c r="AX234" s="108" t="str">
        <f>VLOOKUP(Tabela2[[#This Row],[SIEMA]],Siema2025,71,FALSE)</f>
        <v>X</v>
      </c>
      <c r="AY234" s="108" t="str">
        <f>VLOOKUP(Tabela2[[#This Row],[SIEMA]],Siema2025,73,FALSE)</f>
        <v/>
      </c>
      <c r="AZ234" s="108" t="str">
        <f>VLOOKUP(Tabela2[[#This Row],[SIEMA]],Siema2025,75,FALSE)</f>
        <v/>
      </c>
      <c r="BA234" s="108" t="str">
        <f>VLOOKUP(Tabela2[[#This Row],[SIEMA]],Siema2025,77,FALSE)</f>
        <v/>
      </c>
      <c r="BB234" s="108" t="str">
        <f>VLOOKUP(Tabela2[[#This Row],[SIEMA]],Siema2025,79,FALSE)</f>
        <v/>
      </c>
      <c r="BC234" s="108" t="str">
        <f>IF(Tabela2[[#This Row],[Outro(s) ]] = "X", "PREENCHER","NA")</f>
        <v>NA</v>
      </c>
      <c r="BD234" s="108" t="str">
        <f>VLOOKUP(Tabela2[[#This Row],[SIEMA]],Siema2025,82,FALSE)</f>
        <v/>
      </c>
      <c r="BE234" s="108" t="str">
        <f>VLOOKUP(Tabela2[[#This Row],[SIEMA]],Siema2025,81,FALSE)</f>
        <v/>
      </c>
      <c r="BF234" s="110" t="str">
        <f>VLOOKUP(Tabela2[[#This Row],[SIEMA]],Siema2025,28,FALSE)</f>
        <v/>
      </c>
      <c r="BG234" s="110"/>
      <c r="BH234" s="111" t="str">
        <f>VLOOKUP(Tabela2[[#This Row],[SIEMA]],Siema2025,29,FALSE)</f>
        <v/>
      </c>
      <c r="BI234" s="112" t="str">
        <f>VLOOKUP(Tabela2[[#This Row],[SIEMA]],Siema2025,107,FALSE)</f>
        <v>Não</v>
      </c>
      <c r="BJ234" s="107" t="s">
        <v>7113</v>
      </c>
      <c r="BK234" s="104" t="s">
        <v>123</v>
      </c>
      <c r="BL234" s="140">
        <v>45761</v>
      </c>
      <c r="BM234" s="108">
        <f ca="1">IF(Tabela2[[#This Row],[Data de atendimento do Ibama (considerar o primeiro documento/ação)]]="",_xlfn.DAYS(TODAY(),J234),_xlfn.DAYS(Tabela2[[#This Row],[Data de atendimento do Ibama (considerar o primeiro documento/ação)]],J234))</f>
        <v>4</v>
      </c>
      <c r="BN234" s="108" t="s">
        <v>7904</v>
      </c>
      <c r="BO234" s="114" t="s">
        <v>7182</v>
      </c>
      <c r="BP234" s="108" t="s">
        <v>8182</v>
      </c>
      <c r="BQ234" s="106" t="s">
        <v>123</v>
      </c>
      <c r="BR234" s="108" t="s">
        <v>123</v>
      </c>
      <c r="BS234" s="108" t="s">
        <v>7120</v>
      </c>
      <c r="BT234" s="108" t="s">
        <v>7225</v>
      </c>
      <c r="BU234" s="108" t="str">
        <f>IF(Tabela2[[#This Row],[Houve envio de Informações Pós-acidente (preencher "não se aplica" quando de competência estadual/municipal)]] = "Sim", "PREENCHER","NA")</f>
        <v>NA</v>
      </c>
      <c r="BV234" s="108" t="str">
        <f>IF(Tabela2[[#This Row],[Houve avaliação das informações pós-acidente solicitadas/enviadas?]] = "Sim", "PREENCHER","NA")</f>
        <v>NA</v>
      </c>
      <c r="BW234" s="108" t="s">
        <v>2696</v>
      </c>
      <c r="BX234" s="106" t="s">
        <v>7102</v>
      </c>
      <c r="BY234" s="140">
        <v>45761</v>
      </c>
      <c r="BZ234" s="104">
        <f>IF(Tabela2[[#This Row],[Data do documento de encerramento]]="NA","NA",IF(Tabela2[[#This Row],[Data do documento de encerramento]]="","Pendente de conclusão/ encerramento",_xlfn.DAYS(Tabela2[[#This Row],[Data do documento de encerramento]],J234)))</f>
        <v>4</v>
      </c>
      <c r="CA234" s="107" t="s">
        <v>7807</v>
      </c>
      <c r="CB234" s="107"/>
      <c r="CC234" s="133"/>
      <c r="CD234" s="107"/>
      <c r="CE234" s="107"/>
      <c r="CF234" s="107"/>
    </row>
    <row r="235" spans="1:84" ht="30.75">
      <c r="A235" s="169">
        <v>202541172056</v>
      </c>
      <c r="B235" s="170" t="s">
        <v>8183</v>
      </c>
      <c r="C235" s="108" t="s">
        <v>7135</v>
      </c>
      <c r="D235" s="106" t="s">
        <v>637</v>
      </c>
      <c r="E235" s="106" t="s">
        <v>8184</v>
      </c>
      <c r="F235" s="106"/>
      <c r="G235" s="106" t="s">
        <v>8185</v>
      </c>
      <c r="H235" s="106" t="s">
        <v>8186</v>
      </c>
      <c r="I235" s="104" t="str">
        <f>VLOOKUP(Tabela2[[#This Row],[SIEMA]],Siema2025,19,FALSE)</f>
        <v>Campos</v>
      </c>
      <c r="J235" s="105">
        <f>VLOOKUP(Tabela2[[#This Row],[SIEMA]],Siema2025,2,FALSE)</f>
        <v>45758</v>
      </c>
      <c r="K235" s="105" t="str">
        <f>VLOOKUP(Tabela2[[#This Row],[SIEMA]],Siema2025,16,FALSE)</f>
        <v>Sexta</v>
      </c>
      <c r="L235" s="106" t="str">
        <f>IF(Tabela2[[#This Row],[Data]]="","Sem Informação",VLOOKUP(MONTH(Tabela2[[#This Row],[Data]]),'[1]Validação de dados'!$I$1:$J$13,2,0))</f>
        <v>Abril</v>
      </c>
      <c r="M235" s="104">
        <f>YEAR(Tabela2[[#This Row],[Data]])</f>
        <v>2025</v>
      </c>
      <c r="N235" s="105" t="str">
        <f>VLOOKUP(Tabela2[[#This Row],[SIEMA]],Siema2025,17,FALSE)</f>
        <v>Madrugada</v>
      </c>
      <c r="O235" s="105" t="s">
        <v>111</v>
      </c>
      <c r="P235" s="104" t="str">
        <f>VLOOKUP(Tabela2[[#This Row],[SIEMA]],Siema2025,21,FALSE)</f>
        <v/>
      </c>
      <c r="Q235" s="104">
        <v>1267</v>
      </c>
      <c r="R235" s="104" t="s">
        <v>2043</v>
      </c>
      <c r="S235" s="107" t="s">
        <v>2043</v>
      </c>
      <c r="T235" t="s">
        <v>2546</v>
      </c>
      <c r="U235" s="104" t="str">
        <f>VLOOKUP(Tabela2[[#This Row],[SIEMA]],Siema2025,12,FALSE)</f>
        <v xml:space="preserve"> </v>
      </c>
      <c r="V235" s="104">
        <f>IF(Q235="","",IF(ISNUMBER(Q235)=FALSE,"Não se aplica",IFERROR(VLOOKUP(Q235,Produtos!$A$1:$C$2319,3,FALSE),"Não Cadastrado")))</f>
        <v>3</v>
      </c>
      <c r="W235" s="104" t="str">
        <f>VLOOKUP(Tabela2[[#This Row],[SIEMA]],Siema2025,10,FALSE)</f>
        <v/>
      </c>
      <c r="X235" s="113" t="str">
        <f>IF(Tabela2[[#This Row],[Origem do acidente]] = "Plataforma", "PREENCHER","NA")</f>
        <v>PREENCHER</v>
      </c>
      <c r="Y235" s="109" t="str">
        <f>IF(W235="","", IF(W235="NC","", IF(W235="NE","", IF(W235="NA","",IFERROR(VLOOKUP(W235,Produtos!$A$1:$C$2319,2,FALSE),"Não Cadastrado")))))</f>
        <v/>
      </c>
      <c r="Z235" s="104" t="str">
        <f>VLOOKUP(Tabela2[[#This Row],[SIEMA]],Siema2025,11,FALSE)</f>
        <v xml:space="preserve"> </v>
      </c>
      <c r="AA235" s="104" t="str">
        <f>VLOOKUP(Tabela2[[#This Row],[SIEMA]],Siema2025,12,FALSE)</f>
        <v xml:space="preserve"> </v>
      </c>
      <c r="AB235" s="104" t="str">
        <f>IF(W235="","",IF(ISNUMBER(W235)=FALSE,"Não se aplica",IFERROR(VLOOKUP(W235,Produtos!$A$1:$C$2319,3,FALSE),"Não Cadastrado")))</f>
        <v/>
      </c>
      <c r="AC235" s="104"/>
      <c r="AD235" s="108" t="str">
        <f>IF(Tabela2[[#This Row],[Origem do acidente]] = "Plataforma", "PREENCHER","NA")</f>
        <v>PREENCHER</v>
      </c>
      <c r="AE235" s="107" t="str">
        <f>IF(AC235="","", IF(AC235="NC","", IF(AC235="NE","", IF(AC235="NA","",IFERROR(VLOOKUP(AC235,Produtos!$A$1:$C$2319,2,FALSE),"Não Cadastrado")))))</f>
        <v/>
      </c>
      <c r="AF235" s="104"/>
      <c r="AG235" s="104"/>
      <c r="AH235" s="104" t="str">
        <f>IF(AC235="","",IF(ISNUMBER(AC235)=FALSE,"Não se aplica",IFERROR(VLOOKUP(AC235,Produtos!$A$1:$C$2319,3,FALSE),"Não Cadastrado")))</f>
        <v/>
      </c>
      <c r="AI235" s="104"/>
      <c r="AJ235" s="104" t="str">
        <f>VLOOKUP(Tabela2[[#This Row],[SIEMA]],Siema2025,26,FALSE)</f>
        <v>Falha no procedimento de limpeza do anular.</v>
      </c>
      <c r="AK235" s="107"/>
      <c r="AL235" s="107"/>
      <c r="AM235" s="107"/>
      <c r="AN235" s="108" t="str">
        <f>VLOOKUP(Tabela2[[#This Row],[SIEMA]],Siema2025,51,FALSE)</f>
        <v/>
      </c>
      <c r="AO235" s="108" t="str">
        <f>VLOOKUP(Tabela2[[#This Row],[SIEMA]],Siema2025,53,FALSE)</f>
        <v/>
      </c>
      <c r="AP235" s="108" t="str">
        <f>VLOOKUP(Tabela2[[#This Row],[SIEMA]],Siema2025,55,FALSE)</f>
        <v/>
      </c>
      <c r="AQ235" s="108" t="str">
        <f>VLOOKUP(Tabela2[[#This Row],[SIEMA]],Siema2025,57,FALSE)</f>
        <v/>
      </c>
      <c r="AR235" s="108" t="str">
        <f>VLOOKUP(Tabela2[[#This Row],[SIEMA]],Siema2025,59,FALSE)</f>
        <v/>
      </c>
      <c r="AS235" s="108" t="str">
        <f>VLOOKUP(Tabela2[[#This Row],[SIEMA]],Siema2025,61,FALSE)</f>
        <v>X</v>
      </c>
      <c r="AT235" s="108" t="str">
        <f>VLOOKUP(Tabela2[[#This Row],[SIEMA]],Siema2025,63,FALSE)</f>
        <v/>
      </c>
      <c r="AU235" s="108" t="str">
        <f>VLOOKUP(Tabela2[[#This Row],[SIEMA]],Siema2025,65,FALSE)</f>
        <v/>
      </c>
      <c r="AV235" s="108" t="str">
        <f>VLOOKUP(Tabela2[[#This Row],[SIEMA]],Siema2025,67,FALSE)</f>
        <v/>
      </c>
      <c r="AW235" s="108" t="str">
        <f>VLOOKUP(Tabela2[[#This Row],[SIEMA]],Siema2025,69,FALSE)</f>
        <v/>
      </c>
      <c r="AX235" s="108" t="str">
        <f>VLOOKUP(Tabela2[[#This Row],[SIEMA]],Siema2025,71,FALSE)</f>
        <v/>
      </c>
      <c r="AY235" s="108" t="str">
        <f>VLOOKUP(Tabela2[[#This Row],[SIEMA]],Siema2025,73,FALSE)</f>
        <v/>
      </c>
      <c r="AZ235" s="108" t="str">
        <f>VLOOKUP(Tabela2[[#This Row],[SIEMA]],Siema2025,75,FALSE)</f>
        <v/>
      </c>
      <c r="BA235" s="108" t="str">
        <f>VLOOKUP(Tabela2[[#This Row],[SIEMA]],Siema2025,77,FALSE)</f>
        <v/>
      </c>
      <c r="BB235" s="108" t="str">
        <f>VLOOKUP(Tabela2[[#This Row],[SIEMA]],Siema2025,79,FALSE)</f>
        <v/>
      </c>
      <c r="BC235" s="108" t="str">
        <f>IF(Tabela2[[#This Row],[Outro(s) ]] = "X", "PREENCHER","NA")</f>
        <v>NA</v>
      </c>
      <c r="BD235" s="108" t="str">
        <f>VLOOKUP(Tabela2[[#This Row],[SIEMA]],Siema2025,82,FALSE)</f>
        <v/>
      </c>
      <c r="BE235" s="108" t="str">
        <f>VLOOKUP(Tabela2[[#This Row],[SIEMA]],Siema2025,81,FALSE)</f>
        <v/>
      </c>
      <c r="BF235" s="110" t="str">
        <f>VLOOKUP(Tabela2[[#This Row],[SIEMA]],Siema2025,28,FALSE)</f>
        <v>TRIDENT ENERGY DO BRASIL LTDA.</v>
      </c>
      <c r="BG235" s="110"/>
      <c r="BH235" s="111" t="str">
        <f>VLOOKUP(Tabela2[[#This Row],[SIEMA]],Siema2025,29,FALSE)</f>
        <v>3363984000191</v>
      </c>
      <c r="BI235" s="112" t="str">
        <f>VLOOKUP(Tabela2[[#This Row],[SIEMA]],Siema2025,107,FALSE)</f>
        <v>Não</v>
      </c>
      <c r="BJ235" s="107" t="s">
        <v>7099</v>
      </c>
      <c r="BK235" s="104" t="s">
        <v>2696</v>
      </c>
      <c r="BL235" s="140">
        <v>45772</v>
      </c>
      <c r="BM235" s="108">
        <f ca="1">IF(Tabela2[[#This Row],[Data de atendimento do Ibama (considerar o primeiro documento/ação)]]="",_xlfn.DAYS(TODAY(),J235),_xlfn.DAYS(Tabela2[[#This Row],[Data de atendimento do Ibama (considerar o primeiro documento/ação)]],J235))</f>
        <v>14</v>
      </c>
      <c r="BN235" s="108" t="str">
        <f>IF(Tabela2[[#This Row],[Atendido pelo Ibama ("Não" ou "Sim")]]="Não","Preencher", IF(Tabela2[[#This Row],[Atendido pelo Ibama ("Não" ou "Sim")]]="Sim","NA",""))</f>
        <v>NA</v>
      </c>
      <c r="BO235" s="114" t="s">
        <v>7138</v>
      </c>
      <c r="BP235" s="108" t="str">
        <f>IF(Tabela2[[#This Row],[Forma de atendimento (primeiro documento/ação)]]= "Outros (especificar)", "PREENCHER","NA")</f>
        <v>NA</v>
      </c>
      <c r="BQ235" s="106" t="s">
        <v>123</v>
      </c>
      <c r="BR235" s="108" t="str">
        <f>IF(Tabela2[[#This Row],[Equipe do Ibama foi a campo? Houve sobrevoo do Poseidon?]] = "Sim", "PREENCHER","NA")</f>
        <v>NA</v>
      </c>
      <c r="BS235" s="108" t="str">
        <f>IF(Tabela2[[#This Row],[Se sim, foi emitida Ordem de Emergência? (informações vinculada à coluna CK)]] = "Sim", "PREENCHER","NA")</f>
        <v>NA</v>
      </c>
      <c r="BT235" s="108" t="str">
        <f>IF(Tabela2[[#This Row],[Foi elaborado Relatório de Vistoria pelo Ibama? (informações vinculada à coluna CK)]] = "Sim", "PREENCHER","NA")</f>
        <v>NA</v>
      </c>
      <c r="BU235" s="108" t="s">
        <v>2696</v>
      </c>
      <c r="BV235" s="108" t="s">
        <v>123</v>
      </c>
      <c r="BW235" s="108" t="s">
        <v>2696</v>
      </c>
      <c r="BX235" s="106" t="s">
        <v>7102</v>
      </c>
      <c r="BY235" s="140">
        <v>45988</v>
      </c>
      <c r="BZ235" s="104">
        <f>IF(Tabela2[[#This Row],[Data do documento de encerramento]]="NA","NA",IF(Tabela2[[#This Row],[Data do documento de encerramento]]="","Pendente de conclusão/ encerramento",_xlfn.DAYS(Tabela2[[#This Row],[Data do documento de encerramento]],J235)))</f>
        <v>230</v>
      </c>
      <c r="CA235" s="107"/>
      <c r="CB235" s="107"/>
      <c r="CC235" s="129" t="s">
        <v>7148</v>
      </c>
      <c r="CD235" s="107" t="s">
        <v>123</v>
      </c>
      <c r="CE235" s="107" t="s">
        <v>123</v>
      </c>
      <c r="CF235" s="107" t="s">
        <v>7141</v>
      </c>
    </row>
    <row r="236" spans="1:84" ht="30.75">
      <c r="A236" s="200">
        <v>202541443201</v>
      </c>
      <c r="B236" s="170" t="s">
        <v>8187</v>
      </c>
      <c r="C236" s="108" t="str">
        <f>VLOOKUP(Tabela2[[#This Row],[SIEMA]],Siema2025,4,FALSE)</f>
        <v xml:space="preserve"> SP</v>
      </c>
      <c r="D236" s="106" t="str">
        <f>VLOOKUP(Tabela2[[#This Row],[SIEMA]],Siema2025,3,FALSE)</f>
        <v xml:space="preserve">Cubatão </v>
      </c>
      <c r="E236" s="106" t="s">
        <v>8188</v>
      </c>
      <c r="F236" s="106"/>
      <c r="G236" s="106" t="s">
        <v>8189</v>
      </c>
      <c r="H236" s="106" t="s">
        <v>8190</v>
      </c>
      <c r="I236" s="104" t="s">
        <v>7120</v>
      </c>
      <c r="J236" s="105">
        <f>VLOOKUP(Tabela2[[#This Row],[SIEMA]],Siema2025,2,FALSE)</f>
        <v>45758</v>
      </c>
      <c r="K236" s="105" t="str">
        <f>VLOOKUP(Tabela2[[#This Row],[SIEMA]],Siema2025,16,FALSE)</f>
        <v>Sexta</v>
      </c>
      <c r="L236" s="106" t="str">
        <f>IF(Tabela2[[#This Row],[Data]]="","Sem Informação",VLOOKUP(MONTH(Tabela2[[#This Row],[Data]]),'[1]Validação de dados'!$I$1:$J$13,2,0))</f>
        <v>Abril</v>
      </c>
      <c r="M236" s="104">
        <f>YEAR(Tabela2[[#This Row],[Data]])</f>
        <v>2025</v>
      </c>
      <c r="N236" s="105" t="str">
        <f>VLOOKUP(Tabela2[[#This Row],[SIEMA]],Siema2025,17,FALSE)</f>
        <v>Noturno</v>
      </c>
      <c r="O236" s="105" t="str">
        <f>VLOOKUP(Tabela2[[#This Row],[SIEMA]],Siema2025,5,FALSE)</f>
        <v>Ferrovia</v>
      </c>
      <c r="P236" s="104" t="str">
        <f>VLOOKUP(Tabela2[[#This Row],[SIEMA]],Siema2025,21,FALSE)</f>
        <v>Vandalismo na ferrovia com abertura de bicas em 1 vagão graneleiro carregado com farelo de soja.</v>
      </c>
      <c r="Q236" s="104" t="s">
        <v>7127</v>
      </c>
      <c r="R236" s="104" t="s">
        <v>7127</v>
      </c>
      <c r="S236" s="107" t="s">
        <v>7451</v>
      </c>
      <c r="T236" s="104" t="str">
        <f>VLOOKUP(Tabela2[[#This Row],[SIEMA]],Siema2025,11,FALSE)</f>
        <v>5</v>
      </c>
      <c r="U236" s="104" t="s">
        <v>7121</v>
      </c>
      <c r="V236" s="104" t="s">
        <v>7127</v>
      </c>
      <c r="W236" s="104"/>
      <c r="X236" s="113"/>
      <c r="Y236" s="109" t="str">
        <f>IF(W236="","", IF(W236="NC","", IF(W236="NE","", IF(W236="NA","",IFERROR(VLOOKUP(W236,Produtos!$A$1:$C$2319,2,FALSE),"Não Cadastrado")))))</f>
        <v/>
      </c>
      <c r="Z236" s="104"/>
      <c r="AA236" s="104"/>
      <c r="AB236" s="104" t="str">
        <f>IF(W236="","",IF(ISNUMBER(W236)=FALSE,"Não se aplica",IFERROR(VLOOKUP(W236,Produtos!$A$1:$C$2319,3,FALSE),"Não Cadastrado")))</f>
        <v/>
      </c>
      <c r="AC236" s="104"/>
      <c r="AD236" s="108"/>
      <c r="AE236" s="107" t="str">
        <f>IF(AC236="","", IF(AC236="NC","", IF(AC236="NE","", IF(AC236="NA","",IFERROR(VLOOKUP(AC236,Produtos!$A$1:$C$2319,2,FALSE),"Não Cadastrado")))))</f>
        <v/>
      </c>
      <c r="AF236" s="104"/>
      <c r="AG236" s="104"/>
      <c r="AH236" s="104" t="str">
        <f>IF(AC236="","",IF(ISNUMBER(AC236)=FALSE,"Não se aplica",IFERROR(VLOOKUP(AC236,Produtos!$A$1:$C$2319,3,FALSE),"Não Cadastrado")))</f>
        <v/>
      </c>
      <c r="AI236" s="104"/>
      <c r="AJ236" s="104" t="str">
        <f>VLOOKUP(Tabela2[[#This Row],[SIEMA]],Siema2025,26,FALSE)</f>
        <v>Ato criminoso caracterizado pela abertura de bicas em vagão graneleiro ferroviário carregado com
farelo de soja.</v>
      </c>
      <c r="AK236" s="107" t="s">
        <v>7122</v>
      </c>
      <c r="AL236" s="107"/>
      <c r="AM236" s="107"/>
      <c r="AN236" s="108" t="str">
        <f>VLOOKUP(Tabela2[[#This Row],[SIEMA]],Siema2025,51,FALSE)</f>
        <v/>
      </c>
      <c r="AO236" s="108" t="str">
        <f>VLOOKUP(Tabela2[[#This Row],[SIEMA]],Siema2025,53,FALSE)</f>
        <v/>
      </c>
      <c r="AP236" s="108" t="str">
        <f>VLOOKUP(Tabela2[[#This Row],[SIEMA]],Siema2025,55,FALSE)</f>
        <v/>
      </c>
      <c r="AQ236" s="108" t="str">
        <f>VLOOKUP(Tabela2[[#This Row],[SIEMA]],Siema2025,57,FALSE)</f>
        <v/>
      </c>
      <c r="AR236" s="108" t="str">
        <f>VLOOKUP(Tabela2[[#This Row],[SIEMA]],Siema2025,59,FALSE)</f>
        <v/>
      </c>
      <c r="AS236" s="108" t="str">
        <f>VLOOKUP(Tabela2[[#This Row],[SIEMA]],Siema2025,61,FALSE)</f>
        <v/>
      </c>
      <c r="AT236" s="108" t="str">
        <f>VLOOKUP(Tabela2[[#This Row],[SIEMA]],Siema2025,63,FALSE)</f>
        <v/>
      </c>
      <c r="AU236" s="108" t="str">
        <f>VLOOKUP(Tabela2[[#This Row],[SIEMA]],Siema2025,65,FALSE)</f>
        <v>X</v>
      </c>
      <c r="AV236" s="108" t="str">
        <f>VLOOKUP(Tabela2[[#This Row],[SIEMA]],Siema2025,67,FALSE)</f>
        <v/>
      </c>
      <c r="AW236" s="108" t="str">
        <f>VLOOKUP(Tabela2[[#This Row],[SIEMA]],Siema2025,69,FALSE)</f>
        <v/>
      </c>
      <c r="AX236" s="108" t="str">
        <f>VLOOKUP(Tabela2[[#This Row],[SIEMA]],Siema2025,71,FALSE)</f>
        <v/>
      </c>
      <c r="AY236" s="108" t="str">
        <f>VLOOKUP(Tabela2[[#This Row],[SIEMA]],Siema2025,73,FALSE)</f>
        <v/>
      </c>
      <c r="AZ236" s="108" t="str">
        <f>VLOOKUP(Tabela2[[#This Row],[SIEMA]],Siema2025,75,FALSE)</f>
        <v/>
      </c>
      <c r="BA236" s="108" t="str">
        <f>VLOOKUP(Tabela2[[#This Row],[SIEMA]],Siema2025,77,FALSE)</f>
        <v/>
      </c>
      <c r="BB236" s="108" t="str">
        <f>VLOOKUP(Tabela2[[#This Row],[SIEMA]],Siema2025,79,FALSE)</f>
        <v/>
      </c>
      <c r="BC236" s="108" t="str">
        <f>IF(Tabela2[[#This Row],[Outro(s) ]] = "X", "PREENCHER","NA")</f>
        <v>NA</v>
      </c>
      <c r="BD236" s="108" t="str">
        <f>VLOOKUP(Tabela2[[#This Row],[SIEMA]],Siema2025,82,FALSE)</f>
        <v/>
      </c>
      <c r="BE236" s="108" t="str">
        <f>VLOOKUP(Tabela2[[#This Row],[SIEMA]],Siema2025,81,FALSE)</f>
        <v/>
      </c>
      <c r="BF236" s="110" t="s">
        <v>3066</v>
      </c>
      <c r="BG236" s="110" t="s">
        <v>7123</v>
      </c>
      <c r="BH236" s="111" t="str">
        <f>VLOOKUP(Tabela2[[#This Row],[SIEMA]],Siema2025,29,FALSE)</f>
        <v>02502844000166</v>
      </c>
      <c r="BI236" s="112" t="str">
        <f>VLOOKUP(Tabela2[[#This Row],[SIEMA]],Siema2025,107,FALSE)</f>
        <v>Não</v>
      </c>
      <c r="BJ236" s="107" t="s">
        <v>7099</v>
      </c>
      <c r="BK236" s="104" t="s">
        <v>2696</v>
      </c>
      <c r="BL236" s="140">
        <v>45775</v>
      </c>
      <c r="BM236" s="108">
        <f ca="1">IF(Tabela2[[#This Row],[Data de atendimento do Ibama (considerar o primeiro documento/ação)]]="",_xlfn.DAYS(TODAY(),J236),_xlfn.DAYS(Tabela2[[#This Row],[Data de atendimento do Ibama (considerar o primeiro documento/ação)]],J236))</f>
        <v>17</v>
      </c>
      <c r="BN236" s="108" t="str">
        <f>IF(Tabela2[[#This Row],[Atendido pelo Ibama ("Não" ou "Sim")]]="Não","Preencher", IF(Tabela2[[#This Row],[Atendido pelo Ibama ("Não" ou "Sim")]]="Sim","NA",""))</f>
        <v>NA</v>
      </c>
      <c r="BO236" s="114" t="s">
        <v>7100</v>
      </c>
      <c r="BP236" s="108" t="str">
        <f>IF(Tabela2[[#This Row],[Forma de atendimento (primeiro documento/ação)]]= "Outros (especificar)", "PREENCHER","NA")</f>
        <v>NA</v>
      </c>
      <c r="BQ236" s="106" t="s">
        <v>123</v>
      </c>
      <c r="BR236" s="108" t="str">
        <f>IF(Tabela2[[#This Row],[Equipe do Ibama foi a campo? Houve sobrevoo do Poseidon?]] = "Sim", "PREENCHER","NA")</f>
        <v>NA</v>
      </c>
      <c r="BS236" s="108" t="str">
        <f>IF(Tabela2[[#This Row],[Se sim, foi emitida Ordem de Emergência? (informações vinculada à coluna CK)]] = "Sim", "PREENCHER","NA")</f>
        <v>NA</v>
      </c>
      <c r="BT236" s="108" t="s">
        <v>7126</v>
      </c>
      <c r="BU236" s="108" t="s">
        <v>2696</v>
      </c>
      <c r="BV236" s="108" t="s">
        <v>123</v>
      </c>
      <c r="BW236" s="108" t="s">
        <v>123</v>
      </c>
      <c r="BX236" s="106" t="s">
        <v>7127</v>
      </c>
      <c r="BY236" s="140"/>
      <c r="BZ236" s="104" t="str">
        <f>IF(Tabela2[[#This Row],[Data do documento de encerramento]]="NA","NA",IF(Tabela2[[#This Row],[Data do documento de encerramento]]="","Pendente de conclusão/ encerramento",_xlfn.DAYS(Tabela2[[#This Row],[Data do documento de encerramento]],J236)))</f>
        <v>Pendente de conclusão/ encerramento</v>
      </c>
      <c r="CA236" s="107" t="s">
        <v>7128</v>
      </c>
      <c r="CB236" s="107"/>
      <c r="CC236" s="130"/>
      <c r="CD236" s="107"/>
      <c r="CE236" s="107"/>
      <c r="CF236" s="107"/>
    </row>
    <row r="237" spans="1:84" ht="45.75">
      <c r="A237" s="169">
        <v>202541457619</v>
      </c>
      <c r="B237" s="170" t="s">
        <v>8191</v>
      </c>
      <c r="C237" s="108" t="str">
        <f>VLOOKUP(Tabela2[[#This Row],[SIEMA]],Siema2025,4,FALSE)</f>
        <v xml:space="preserve"> MG</v>
      </c>
      <c r="D237" s="106" t="str">
        <f>VLOOKUP(Tabela2[[#This Row],[SIEMA]],Siema2025,3,FALSE)</f>
        <v xml:space="preserve">Sete Lagoas </v>
      </c>
      <c r="E237" s="106" t="s">
        <v>8192</v>
      </c>
      <c r="F237" s="106" t="s">
        <v>8193</v>
      </c>
      <c r="G237" s="106" t="s">
        <v>8194</v>
      </c>
      <c r="H237" s="106" t="s">
        <v>8195</v>
      </c>
      <c r="I237" s="104" t="s">
        <v>7120</v>
      </c>
      <c r="J237" s="105">
        <f>VLOOKUP(Tabela2[[#This Row],[SIEMA]],Siema2025,2,FALSE)</f>
        <v>45758</v>
      </c>
      <c r="K237" s="105" t="str">
        <f>VLOOKUP(Tabela2[[#This Row],[SIEMA]],Siema2025,16,FALSE)</f>
        <v>Sexta</v>
      </c>
      <c r="L237" s="106" t="str">
        <f>IF(Tabela2[[#This Row],[Data]]="","Sem Informação",VLOOKUP(MONTH(Tabela2[[#This Row],[Data]]),'[1]Validação de dados'!$I$1:$J$13,2,0))</f>
        <v>Abril</v>
      </c>
      <c r="M237" s="104">
        <f>YEAR(Tabela2[[#This Row],[Data]])</f>
        <v>2025</v>
      </c>
      <c r="N237" s="105" t="str">
        <f>VLOOKUP(Tabela2[[#This Row],[SIEMA]],Siema2025,17,FALSE)</f>
        <v>Vespertino</v>
      </c>
      <c r="O237" s="105" t="str">
        <f>VLOOKUP(Tabela2[[#This Row],[SIEMA]],Siema2025,5,FALSE)</f>
        <v>Rodovia</v>
      </c>
      <c r="P237" s="104" t="str">
        <f>VLOOKUP(Tabela2[[#This Row],[SIEMA]],Siema2025,21,FALSE)</f>
        <v>Rodovia MG 424, Km 45</v>
      </c>
      <c r="Q237" s="104">
        <v>1361</v>
      </c>
      <c r="R237" s="104" t="str">
        <f>VLOOKUP(Tabela2[[#This Row],[SIEMA]],Siema2025,10,FALSE)</f>
        <v/>
      </c>
      <c r="S237" s="107" t="str">
        <f>IF(Q237="","", IF(Q237="NC","", IF(Q237="NE","", IF(Q237="NA","",IFERROR(VLOOKUP(Q237,Produtos!$A$1:$C$2319,2,FALSE),"Não Cadastrado")))))</f>
        <v>CARVÃO, de origem animal ou vegetal</v>
      </c>
      <c r="T237" s="104" t="s">
        <v>6834</v>
      </c>
      <c r="U237" s="104" t="s">
        <v>7062</v>
      </c>
      <c r="V237" s="104">
        <f>IF(Q237="","",IF(ISNUMBER(Q237)=FALSE,"Não se aplica",IFERROR(VLOOKUP(Q237,Produtos!$A$1:$C$2319,3,FALSE),"Não Cadastrado")))</f>
        <v>4.2</v>
      </c>
      <c r="W237" s="104" t="str">
        <f>VLOOKUP(Tabela2[[#This Row],[SIEMA]],Siema2025,10,FALSE)</f>
        <v/>
      </c>
      <c r="X237" s="113" t="str">
        <f>IF(Tabela2[[#This Row],[Origem do acidente]] = "Plataforma", "PREENCHER","NA")</f>
        <v>NA</v>
      </c>
      <c r="Y237" s="109" t="str">
        <f>IF(W237="","", IF(W237="NC","", IF(W237="NE","", IF(W237="NA","",IFERROR(VLOOKUP(W237,Produtos!$A$1:$C$2319,2,FALSE),"Não Cadastrado")))))</f>
        <v/>
      </c>
      <c r="Z237" s="104" t="str">
        <f>VLOOKUP(Tabela2[[#This Row],[SIEMA]],Siema2025,11,FALSE)</f>
        <v xml:space="preserve"> </v>
      </c>
      <c r="AA237" s="104" t="str">
        <f>VLOOKUP(Tabela2[[#This Row],[SIEMA]],Siema2025,12,FALSE)</f>
        <v xml:space="preserve"> </v>
      </c>
      <c r="AB237" s="104" t="str">
        <f>IF(W237="","",IF(ISNUMBER(W237)=FALSE,"Não se aplica",IFERROR(VLOOKUP(W237,Produtos!$A$1:$C$2319,3,FALSE),"Não Cadastrado")))</f>
        <v/>
      </c>
      <c r="AC237" s="104"/>
      <c r="AD237" s="108" t="str">
        <f>IF(Tabela2[[#This Row],[Origem do acidente]] = "Plataforma", "PREENCHER","NA")</f>
        <v>NA</v>
      </c>
      <c r="AE237" s="107" t="str">
        <f>IF(AC237="","", IF(AC237="NC","", IF(AC237="NE","", IF(AC237="NA","",IFERROR(VLOOKUP(AC237,Produtos!$A$1:$C$2319,2,FALSE),"Não Cadastrado")))))</f>
        <v/>
      </c>
      <c r="AF237" s="104"/>
      <c r="AG237" s="104"/>
      <c r="AH237" s="104" t="str">
        <f>IF(AC237="","",IF(ISNUMBER(AC237)=FALSE,"Não se aplica",IFERROR(VLOOKUP(AC237,Produtos!$A$1:$C$2319,3,FALSE),"Não Cadastrado")))</f>
        <v/>
      </c>
      <c r="AI237" s="104"/>
      <c r="AJ237" s="104" t="str">
        <f>VLOOKUP(Tabela2[[#This Row],[SIEMA]],Siema2025,26,FALSE)</f>
        <v>Segundo informações repassadas ao NEA, ocorreu o
 tombamento de veículo pesado com queda de carga transportada sobre a pista de rolamento e parte do acostamento da rodovia. O NEA entrou em contato com o transportador para tomada de providências quanto a retirada do produto e limpeza da área.</v>
      </c>
      <c r="AK237" s="107" t="s">
        <v>6834</v>
      </c>
      <c r="AL237" s="107" t="s">
        <v>7180</v>
      </c>
      <c r="AM237" s="107"/>
      <c r="AN237" s="108" t="str">
        <f>VLOOKUP(Tabela2[[#This Row],[SIEMA]],Siema2025,51,FALSE)</f>
        <v/>
      </c>
      <c r="AO237" s="108" t="str">
        <f>VLOOKUP(Tabela2[[#This Row],[SIEMA]],Siema2025,53,FALSE)</f>
        <v/>
      </c>
      <c r="AP237" s="108" t="str">
        <f>VLOOKUP(Tabela2[[#This Row],[SIEMA]],Siema2025,55,FALSE)</f>
        <v/>
      </c>
      <c r="AQ237" s="108" t="str">
        <f>VLOOKUP(Tabela2[[#This Row],[SIEMA]],Siema2025,57,FALSE)</f>
        <v/>
      </c>
      <c r="AR237" s="108" t="str">
        <f>VLOOKUP(Tabela2[[#This Row],[SIEMA]],Siema2025,59,FALSE)</f>
        <v/>
      </c>
      <c r="AS237" s="108" t="str">
        <f>VLOOKUP(Tabela2[[#This Row],[SIEMA]],Siema2025,61,FALSE)</f>
        <v/>
      </c>
      <c r="AT237" s="108" t="str">
        <f>VLOOKUP(Tabela2[[#This Row],[SIEMA]],Siema2025,63,FALSE)</f>
        <v/>
      </c>
      <c r="AU237" s="108" t="str">
        <f>VLOOKUP(Tabela2[[#This Row],[SIEMA]],Siema2025,65,FALSE)</f>
        <v>X</v>
      </c>
      <c r="AV237" s="108" t="str">
        <f>VLOOKUP(Tabela2[[#This Row],[SIEMA]],Siema2025,67,FALSE)</f>
        <v/>
      </c>
      <c r="AW237" s="108" t="str">
        <f>VLOOKUP(Tabela2[[#This Row],[SIEMA]],Siema2025,69,FALSE)</f>
        <v/>
      </c>
      <c r="AX237" s="108" t="str">
        <f>VLOOKUP(Tabela2[[#This Row],[SIEMA]],Siema2025,71,FALSE)</f>
        <v/>
      </c>
      <c r="AY237" s="108" t="str">
        <f>VLOOKUP(Tabela2[[#This Row],[SIEMA]],Siema2025,73,FALSE)</f>
        <v/>
      </c>
      <c r="AZ237" s="108" t="str">
        <f>VLOOKUP(Tabela2[[#This Row],[SIEMA]],Siema2025,75,FALSE)</f>
        <v/>
      </c>
      <c r="BA237" s="108" t="str">
        <f>VLOOKUP(Tabela2[[#This Row],[SIEMA]],Siema2025,77,FALSE)</f>
        <v/>
      </c>
      <c r="BB237" s="108" t="str">
        <f>VLOOKUP(Tabela2[[#This Row],[SIEMA]],Siema2025,79,FALSE)</f>
        <v/>
      </c>
      <c r="BC237" s="108" t="str">
        <f>IF(Tabela2[[#This Row],[Outro(s) ]] = "X", "PREENCHER","NA")</f>
        <v>NA</v>
      </c>
      <c r="BD237" s="108" t="str">
        <f>VLOOKUP(Tabela2[[#This Row],[SIEMA]],Siema2025,82,FALSE)</f>
        <v/>
      </c>
      <c r="BE237" s="108" t="str">
        <f>VLOOKUP(Tabela2[[#This Row],[SIEMA]],Siema2025,81,FALSE)</f>
        <v/>
      </c>
      <c r="BF237" s="110" t="s">
        <v>6834</v>
      </c>
      <c r="BG237" s="110"/>
      <c r="BH237" s="111" t="s">
        <v>6834</v>
      </c>
      <c r="BI237" s="112" t="s">
        <v>7062</v>
      </c>
      <c r="BJ237" s="107" t="s">
        <v>7113</v>
      </c>
      <c r="BK237" s="104" t="s">
        <v>2696</v>
      </c>
      <c r="BL237" s="140">
        <v>45762</v>
      </c>
      <c r="BM237" s="108">
        <f ca="1">IF(Tabela2[[#This Row],[Data de atendimento do Ibama (considerar o primeiro documento/ação)]]="",_xlfn.DAYS(TODAY(),J237),_xlfn.DAYS(Tabela2[[#This Row],[Data de atendimento do Ibama (considerar o primeiro documento/ação)]],J237))</f>
        <v>4</v>
      </c>
      <c r="BN237" s="108" t="str">
        <f>IF(Tabela2[[#This Row],[Atendido pelo Ibama ("Não" ou "Sim")]]="Não","Preencher", IF(Tabela2[[#This Row],[Atendido pelo Ibama ("Não" ou "Sim")]]="Sim","NA",""))</f>
        <v>NA</v>
      </c>
      <c r="BO237" s="114" t="s">
        <v>7182</v>
      </c>
      <c r="BP237" s="108" t="str">
        <f>IF(Tabela2[[#This Row],[Forma de atendimento (primeiro documento/ação)]]= "Outros (especificar)", "PREENCHER","NA")</f>
        <v>NA</v>
      </c>
      <c r="BQ237" s="106" t="s">
        <v>123</v>
      </c>
      <c r="BR237" s="108" t="str">
        <f>IF(Tabela2[[#This Row],[Equipe do Ibama foi a campo? Houve sobrevoo do Poseidon?]] = "Sim", "PREENCHER","NA")</f>
        <v>NA</v>
      </c>
      <c r="BS237" s="108" t="str">
        <f>IF(Tabela2[[#This Row],[Se sim, foi emitida Ordem de Emergência? (informações vinculada à coluna CK)]] = "Sim", "PREENCHER","NA")</f>
        <v>NA</v>
      </c>
      <c r="BT237" s="108" t="s">
        <v>7225</v>
      </c>
      <c r="BU237" s="108" t="str">
        <f>IF(Tabela2[[#This Row],[Houve envio de Informações Pós-acidente (preencher "não se aplica" quando de competência estadual/municipal)]] = "Sim", "PREENCHER","NA")</f>
        <v>NA</v>
      </c>
      <c r="BV237" s="108" t="str">
        <f>IF(Tabela2[[#This Row],[Houve avaliação das informações pós-acidente solicitadas/enviadas?]] = "Sim", "PREENCHER","NA")</f>
        <v>NA</v>
      </c>
      <c r="BW237" s="108" t="s">
        <v>2696</v>
      </c>
      <c r="BX237" s="106" t="s">
        <v>7102</v>
      </c>
      <c r="BY237" s="140">
        <v>45762</v>
      </c>
      <c r="BZ237" s="104">
        <f>IF(Tabela2[[#This Row],[Data do documento de encerramento]]="NA","NA",IF(Tabela2[[#This Row],[Data do documento de encerramento]]="","Pendente de conclusão/ encerramento",_xlfn.DAYS(Tabela2[[#This Row],[Data do documento de encerramento]],J237)))</f>
        <v>4</v>
      </c>
      <c r="CA237" s="107"/>
      <c r="CB237" s="107"/>
      <c r="CC237" s="133"/>
      <c r="CD237" s="107"/>
      <c r="CE237" s="107"/>
      <c r="CF237" s="107"/>
    </row>
    <row r="238" spans="1:84" ht="30.75">
      <c r="A238" s="169">
        <v>202541457637</v>
      </c>
      <c r="B238" s="170" t="s">
        <v>8196</v>
      </c>
      <c r="C238" s="108" t="str">
        <f>VLOOKUP(Tabela2[[#This Row],[SIEMA]],Siema2025,4,FALSE)</f>
        <v xml:space="preserve"> MA</v>
      </c>
      <c r="D238" s="106" t="str">
        <f>VLOOKUP(Tabela2[[#This Row],[SIEMA]],Siema2025,3,FALSE)</f>
        <v xml:space="preserve">Timon </v>
      </c>
      <c r="E238" s="106" t="str">
        <f>VLOOKUP(Tabela2[[#This Row],[SIEMA]],Siema2025,20,FALSE)</f>
        <v>Ponte Metálica, Parque Piauí - Timon/MA</v>
      </c>
      <c r="F238" s="106"/>
      <c r="G238" s="106" t="s">
        <v>8197</v>
      </c>
      <c r="H238" s="106" t="s">
        <v>8198</v>
      </c>
      <c r="I238" s="104" t="s">
        <v>7120</v>
      </c>
      <c r="J238" s="105">
        <f>VLOOKUP(Tabela2[[#This Row],[SIEMA]],Siema2025,2,FALSE)</f>
        <v>45758</v>
      </c>
      <c r="K238" s="105" t="str">
        <f>VLOOKUP(Tabela2[[#This Row],[SIEMA]],Siema2025,16,FALSE)</f>
        <v>Sexta</v>
      </c>
      <c r="L238" s="106" t="str">
        <f>IF(Tabela2[[#This Row],[Data]]="","Sem Informação",VLOOKUP(MONTH(Tabela2[[#This Row],[Data]]),'[1]Validação de dados'!$I$1:$J$13,2,0))</f>
        <v>Abril</v>
      </c>
      <c r="M238" s="104">
        <f>YEAR(Tabela2[[#This Row],[Data]])</f>
        <v>2025</v>
      </c>
      <c r="N238" s="105" t="str">
        <f>VLOOKUP(Tabela2[[#This Row],[SIEMA]],Siema2025,17,FALSE)</f>
        <v>Vespertino</v>
      </c>
      <c r="O238" s="105" t="str">
        <f>VLOOKUP(Tabela2[[#This Row],[SIEMA]],Siema2025,5,FALSE)</f>
        <v>Ferrovia</v>
      </c>
      <c r="P238" s="104" t="str">
        <f>VLOOKUP(Tabela2[[#This Row],[SIEMA]],Siema2025,21,FALSE)</f>
        <v>Vandalismo/Furto de combustível vagão tanque</v>
      </c>
      <c r="Q238" s="104">
        <v>1202</v>
      </c>
      <c r="R238" s="104" t="s">
        <v>7127</v>
      </c>
      <c r="S238" s="107" t="s">
        <v>3060</v>
      </c>
      <c r="T238" s="104" t="s">
        <v>8171</v>
      </c>
      <c r="U238" s="104" t="s">
        <v>648</v>
      </c>
      <c r="V238" s="104">
        <f>IF(Q238="","",IF(ISNUMBER(Q238)=FALSE,"Não se aplica",IFERROR(VLOOKUP(Q238,Produtos!$A$1:$C$2319,3,FALSE),"Não Cadastrado")))</f>
        <v>3</v>
      </c>
      <c r="W238" s="104" t="str">
        <f>VLOOKUP(Tabela2[[#This Row],[SIEMA]],Siema2025,10,FALSE)</f>
        <v/>
      </c>
      <c r="X238" s="113"/>
      <c r="Y238" s="109" t="str">
        <f>IF(W238="","", IF(W238="NC","", IF(W238="NE","", IF(W238="NA","",IFERROR(VLOOKUP(W238,Produtos!$A$1:$C$2319,2,FALSE),"Não Cadastrado")))))</f>
        <v/>
      </c>
      <c r="Z238" s="104" t="str">
        <f>VLOOKUP(Tabela2[[#This Row],[SIEMA]],Siema2025,11,FALSE)</f>
        <v xml:space="preserve"> </v>
      </c>
      <c r="AA238" s="104" t="str">
        <f>VLOOKUP(Tabela2[[#This Row],[SIEMA]],Siema2025,12,FALSE)</f>
        <v xml:space="preserve"> </v>
      </c>
      <c r="AB238" s="104" t="str">
        <f>IF(W238="","",IF(ISNUMBER(W238)=FALSE,"Não se aplica",IFERROR(VLOOKUP(W238,Produtos!$A$1:$C$2319,3,FALSE),"Não Cadastrado")))</f>
        <v/>
      </c>
      <c r="AC238" s="104"/>
      <c r="AD238" s="108"/>
      <c r="AE238" s="107" t="str">
        <f>IF(AC238="","", IF(AC238="NC","", IF(AC238="NE","", IF(AC238="NA","",IFERROR(VLOOKUP(AC238,Produtos!$A$1:$C$2319,2,FALSE),"Não Cadastrado")))))</f>
        <v/>
      </c>
      <c r="AF238" s="104"/>
      <c r="AG238" s="104"/>
      <c r="AH238" s="104" t="str">
        <f>IF(AC238="","",IF(ISNUMBER(AC238)=FALSE,"Não se aplica",IFERROR(VLOOKUP(AC238,Produtos!$A$1:$C$2319,3,FALSE),"Não Cadastrado")))</f>
        <v/>
      </c>
      <c r="AI238" s="104"/>
      <c r="AJ238" s="104" t="str">
        <f>VLOOKUP(Tabela2[[#This Row],[SIEMA]],Siema2025,26,FALSE)</f>
        <v>Conforme dada, hora e local, o trem D122, parou para ajustar cruzamento com o trem D117. Enquanto estava parado, vândalos romperam o sistema de travamento do vagão FHC 094621-4 e saquearam a carga de cimento, furtando aproximadamente 30 sacos. 
Diante do saque realizado, a segurança armada chegou ao local e agiu para interromper a ação dos criminosos, que se evadiram do local, oportunidade em que foram recuperados parte dos sacos de cimento da marca apodi. Ocorre que, enquanto a segurança realizava o atendimento ao furto ocorrido no trem D122, o trem D117 deu entrada no pátio por volta das 17:45h, e os criminosos, visando saquear combustível, romperam o sistema de travamento da válvula de descarga do vagão de números TCC 608861-9, carregado com gasolina. Esse rompimento ocasionou um vazamento do produto. Além disso, na descarga dos vagões mencionados, foi identificado que os vagões de números TCC 609053-2 e 609038-9, também tiveram o sistema de travamento rompido, com a realização de furto de combustível. 
Tal ação criminosa é recorrente nesse local, e de ciência das autoridades policiais locais, que foram sinalizadas da recorrência dos furtos, prestando com devido apoio.</v>
      </c>
      <c r="AK238" s="107" t="s">
        <v>7122</v>
      </c>
      <c r="AL238" s="107"/>
      <c r="AM238" s="107"/>
      <c r="AN238" s="108" t="str">
        <f>VLOOKUP(Tabela2[[#This Row],[SIEMA]],Siema2025,51,FALSE)</f>
        <v/>
      </c>
      <c r="AO238" s="108" t="str">
        <f>VLOOKUP(Tabela2[[#This Row],[SIEMA]],Siema2025,53,FALSE)</f>
        <v/>
      </c>
      <c r="AP238" s="108" t="str">
        <f>VLOOKUP(Tabela2[[#This Row],[SIEMA]],Siema2025,55,FALSE)</f>
        <v/>
      </c>
      <c r="AQ238" s="108" t="str">
        <f>VLOOKUP(Tabela2[[#This Row],[SIEMA]],Siema2025,57,FALSE)</f>
        <v/>
      </c>
      <c r="AR238" s="108" t="str">
        <f>VLOOKUP(Tabela2[[#This Row],[SIEMA]],Siema2025,59,FALSE)</f>
        <v/>
      </c>
      <c r="AS238" s="108" t="str">
        <f>VLOOKUP(Tabela2[[#This Row],[SIEMA]],Siema2025,61,FALSE)</f>
        <v/>
      </c>
      <c r="AT238" s="108" t="str">
        <f>VLOOKUP(Tabela2[[#This Row],[SIEMA]],Siema2025,63,FALSE)</f>
        <v/>
      </c>
      <c r="AU238" s="108" t="s">
        <v>7132</v>
      </c>
      <c r="AV238" s="108" t="str">
        <f>VLOOKUP(Tabela2[[#This Row],[SIEMA]],Siema2025,67,FALSE)</f>
        <v/>
      </c>
      <c r="AW238" s="108" t="str">
        <f>VLOOKUP(Tabela2[[#This Row],[SIEMA]],Siema2025,69,FALSE)</f>
        <v/>
      </c>
      <c r="AX238" s="108" t="str">
        <f>VLOOKUP(Tabela2[[#This Row],[SIEMA]],Siema2025,71,FALSE)</f>
        <v/>
      </c>
      <c r="AY238" s="108" t="str">
        <f>VLOOKUP(Tabela2[[#This Row],[SIEMA]],Siema2025,73,FALSE)</f>
        <v/>
      </c>
      <c r="AZ238" s="108" t="str">
        <f>VLOOKUP(Tabela2[[#This Row],[SIEMA]],Siema2025,75,FALSE)</f>
        <v/>
      </c>
      <c r="BA238" s="108" t="str">
        <f>VLOOKUP(Tabela2[[#This Row],[SIEMA]],Siema2025,77,FALSE)</f>
        <v/>
      </c>
      <c r="BB238" s="108"/>
      <c r="BC238" s="108" t="str">
        <f>IF(Tabela2[[#This Row],[Outro(s) ]] = "X", "PREENCHER","NA")</f>
        <v>NA</v>
      </c>
      <c r="BD238" s="108" t="str">
        <f>VLOOKUP(Tabela2[[#This Row],[SIEMA]],Siema2025,82,FALSE)</f>
        <v/>
      </c>
      <c r="BE238" s="108" t="str">
        <f>VLOOKUP(Tabela2[[#This Row],[SIEMA]],Siema2025,81,FALSE)</f>
        <v/>
      </c>
      <c r="BF238" s="110" t="s">
        <v>7849</v>
      </c>
      <c r="BG238" s="110" t="s">
        <v>7849</v>
      </c>
      <c r="BH238" s="111" t="str">
        <f>VLOOKUP(Tabela2[[#This Row],[SIEMA]],Siema2025,29,FALSE)</f>
        <v>17234244000131</v>
      </c>
      <c r="BI238" s="112" t="str">
        <f>VLOOKUP(Tabela2[[#This Row],[SIEMA]],Siema2025,107,FALSE)</f>
        <v>Não</v>
      </c>
      <c r="BJ238" s="107" t="s">
        <v>7099</v>
      </c>
      <c r="BK238" s="104" t="s">
        <v>2696</v>
      </c>
      <c r="BL238" s="140">
        <v>45770</v>
      </c>
      <c r="BM238" s="108">
        <f ca="1">IF(Tabela2[[#This Row],[Data de atendimento do Ibama (considerar o primeiro documento/ação)]]="",_xlfn.DAYS(TODAY(),J238),_xlfn.DAYS(Tabela2[[#This Row],[Data de atendimento do Ibama (considerar o primeiro documento/ação)]],J238))</f>
        <v>12</v>
      </c>
      <c r="BN238" s="108" t="str">
        <f>IF(Tabela2[[#This Row],[Atendido pelo Ibama ("Não" ou "Sim")]]="Não","Preencher", IF(Tabela2[[#This Row],[Atendido pelo Ibama ("Não" ou "Sim")]]="Sim","NA",""))</f>
        <v>NA</v>
      </c>
      <c r="BO238" s="114" t="s">
        <v>7138</v>
      </c>
      <c r="BP238" s="108" t="str">
        <f>IF(Tabela2[[#This Row],[Forma de atendimento (primeiro documento/ação)]]= "Outros (especificar)", "PREENCHER","NA")</f>
        <v>NA</v>
      </c>
      <c r="BQ238" s="106" t="s">
        <v>2696</v>
      </c>
      <c r="BR238" s="108" t="s">
        <v>123</v>
      </c>
      <c r="BS238" s="108" t="s">
        <v>123</v>
      </c>
      <c r="BT238" s="108" t="s">
        <v>7114</v>
      </c>
      <c r="BU238" s="108" t="str">
        <f>IF(Tabela2[[#This Row],[Houve envio de Informações Pós-acidente (preencher "não se aplica" quando de competência estadual/municipal)]] = "Sim", "PREENCHER","NA")</f>
        <v>NA</v>
      </c>
      <c r="BV238" s="108" t="s">
        <v>2696</v>
      </c>
      <c r="BW238" s="108" t="s">
        <v>123</v>
      </c>
      <c r="BX238" s="106" t="s">
        <v>7127</v>
      </c>
      <c r="BY238" s="106"/>
      <c r="BZ238" s="104" t="str">
        <f>IF(Tabela2[[#This Row],[Data do documento de encerramento]]="NA","NA",IF(Tabela2[[#This Row],[Data do documento de encerramento]]="","Pendente de conclusão/ encerramento",_xlfn.DAYS(Tabela2[[#This Row],[Data do documento de encerramento]],J238)))</f>
        <v>Pendente de conclusão/ encerramento</v>
      </c>
      <c r="CA238" s="107" t="s">
        <v>7850</v>
      </c>
      <c r="CB238" s="107"/>
      <c r="CC238" s="133"/>
      <c r="CD238" s="107"/>
      <c r="CE238" s="107"/>
      <c r="CF238" s="107"/>
    </row>
    <row r="239" spans="1:84" ht="30.75">
      <c r="A239" s="169">
        <v>202541328812</v>
      </c>
      <c r="B239" s="170" t="s">
        <v>8199</v>
      </c>
      <c r="C239" s="108" t="s">
        <v>7135</v>
      </c>
      <c r="D239" s="106" t="s">
        <v>637</v>
      </c>
      <c r="E239" t="s">
        <v>7143</v>
      </c>
      <c r="F239" s="106"/>
      <c r="G239" s="106" t="s">
        <v>7144</v>
      </c>
      <c r="H239" s="106" t="s">
        <v>7145</v>
      </c>
      <c r="I239" s="104" t="s">
        <v>201</v>
      </c>
      <c r="J239" s="105">
        <f>VLOOKUP(Tabela2[[#This Row],[SIEMA]],Siema2025,2,FALSE)</f>
        <v>45759</v>
      </c>
      <c r="K239" s="105" t="str">
        <f>VLOOKUP(Tabela2[[#This Row],[SIEMA]],Siema2025,16,FALSE)</f>
        <v>Sábado</v>
      </c>
      <c r="L239" s="106" t="str">
        <f>IF(Tabela2[[#This Row],[Data]]="","Sem Informação",VLOOKUP(MONTH(Tabela2[[#This Row],[Data]]),'[1]Validação de dados'!$I$1:$J$13,2,0))</f>
        <v>Abril</v>
      </c>
      <c r="M239" s="104">
        <f>YEAR(Tabela2[[#This Row],[Data]])</f>
        <v>2025</v>
      </c>
      <c r="N239" s="105" t="str">
        <f>VLOOKUP(Tabela2[[#This Row],[SIEMA]],Siema2025,17,FALSE)</f>
        <v>Matutino</v>
      </c>
      <c r="O239" s="105" t="str">
        <f>VLOOKUP(Tabela2[[#This Row],[SIEMA]],Siema2025,5,FALSE)</f>
        <v>Plataforma</v>
      </c>
      <c r="P239" s="104" t="str">
        <f>VLOOKUP(Tabela2[[#This Row],[SIEMA]],Siema2025,21,FALSE)</f>
        <v>Sonda SS-45 (Atlantic Star) em operação no poço 3-RJS-418D, Campo de Congro, Bacia de Campos. Número IMO 7417616.</v>
      </c>
      <c r="Q239" s="104" t="s">
        <v>637</v>
      </c>
      <c r="R239" s="104" t="s">
        <v>8039</v>
      </c>
      <c r="S239" s="109" t="s">
        <v>8200</v>
      </c>
      <c r="T239" s="104" t="str">
        <f>VLOOKUP(Tabela2[[#This Row],[SIEMA]],Siema2025,11,FALSE)</f>
        <v>0.48</v>
      </c>
      <c r="U239" s="104" t="s">
        <v>7111</v>
      </c>
      <c r="V239" s="104" t="str">
        <f>IF(Q239="","",IF(ISNUMBER(Q239)=FALSE,"Não se aplica",IFERROR(VLOOKUP(Q239,Produtos!$A$1:$C$2319,3,FALSE),"Não Cadastrado")))</f>
        <v>Não se aplica</v>
      </c>
      <c r="W239" s="104"/>
      <c r="X239" s="113"/>
      <c r="Y239" s="109" t="str">
        <f>IF(W239="","", IF(W239="NC","", IF(W239="NE","", IF(W239="NA","",IFERROR(VLOOKUP(W239,Produtos!$A$1:$C$2319,2,FALSE),"Não Cadastrado")))))</f>
        <v/>
      </c>
      <c r="Z239" s="104"/>
      <c r="AA239" s="104"/>
      <c r="AB239" s="104" t="str">
        <f>IF(W239="","",IF(ISNUMBER(W239)=FALSE,"Não se aplica",IFERROR(VLOOKUP(W239,Produtos!$A$1:$C$2319,3,FALSE),"Não Cadastrado")))</f>
        <v/>
      </c>
      <c r="AC239" s="104"/>
      <c r="AD239" s="108"/>
      <c r="AE239" s="107" t="str">
        <f>IF(AC239="","", IF(AC239="NC","", IF(AC239="NE","", IF(AC239="NA","",IFERROR(VLOOKUP(AC239,Produtos!$A$1:$C$2319,2,FALSE),"Não Cadastrado")))))</f>
        <v/>
      </c>
      <c r="AF239" s="104"/>
      <c r="AG239" s="104"/>
      <c r="AH239" s="104" t="str">
        <f>IF(AC239="","",IF(ISNUMBER(AC239)=FALSE,"Não se aplica",IFERROR(VLOOKUP(AC239,Produtos!$A$1:$C$2319,3,FALSE),"Não Cadastrado")))</f>
        <v/>
      </c>
      <c r="AI239" s="104"/>
      <c r="AJ239" s="104" t="str">
        <f>VLOOKUP(Tabela2[[#This Row],[SIEMA]],Siema2025,26,FALSE)</f>
        <v>Falha no anel de vedação (O-ring) da conexão entre a Stress Joint e o Riser Dual Bore.</v>
      </c>
      <c r="AK239" s="107" t="s">
        <v>7311</v>
      </c>
      <c r="AL239" s="107"/>
      <c r="AM239" s="107"/>
      <c r="AN239" s="108" t="str">
        <f>VLOOKUP(Tabela2[[#This Row],[SIEMA]],Siema2025,51,FALSE)</f>
        <v/>
      </c>
      <c r="AO239" s="108" t="str">
        <f>VLOOKUP(Tabela2[[#This Row],[SIEMA]],Siema2025,53,FALSE)</f>
        <v/>
      </c>
      <c r="AP239" s="108" t="str">
        <f>VLOOKUP(Tabela2[[#This Row],[SIEMA]],Siema2025,55,FALSE)</f>
        <v/>
      </c>
      <c r="AQ239" s="108" t="str">
        <f>VLOOKUP(Tabela2[[#This Row],[SIEMA]],Siema2025,57,FALSE)</f>
        <v/>
      </c>
      <c r="AR239" s="108" t="str">
        <f>VLOOKUP(Tabela2[[#This Row],[SIEMA]],Siema2025,59,FALSE)</f>
        <v/>
      </c>
      <c r="AS239" s="108" t="str">
        <f>VLOOKUP(Tabela2[[#This Row],[SIEMA]],Siema2025,61,FALSE)</f>
        <v>X</v>
      </c>
      <c r="AT239" s="108" t="str">
        <f>VLOOKUP(Tabela2[[#This Row],[SIEMA]],Siema2025,63,FALSE)</f>
        <v/>
      </c>
      <c r="AU239" s="108" t="str">
        <f>VLOOKUP(Tabela2[[#This Row],[SIEMA]],Siema2025,65,FALSE)</f>
        <v/>
      </c>
      <c r="AV239" s="108" t="str">
        <f>VLOOKUP(Tabela2[[#This Row],[SIEMA]],Siema2025,67,FALSE)</f>
        <v/>
      </c>
      <c r="AW239" s="108" t="str">
        <f>VLOOKUP(Tabela2[[#This Row],[SIEMA]],Siema2025,69,FALSE)</f>
        <v/>
      </c>
      <c r="AX239" s="108" t="str">
        <f>VLOOKUP(Tabela2[[#This Row],[SIEMA]],Siema2025,71,FALSE)</f>
        <v/>
      </c>
      <c r="AY239" s="108" t="str">
        <f>VLOOKUP(Tabela2[[#This Row],[SIEMA]],Siema2025,73,FALSE)</f>
        <v/>
      </c>
      <c r="AZ239" s="108" t="str">
        <f>VLOOKUP(Tabela2[[#This Row],[SIEMA]],Siema2025,75,FALSE)</f>
        <v/>
      </c>
      <c r="BA239" s="108" t="str">
        <f>VLOOKUP(Tabela2[[#This Row],[SIEMA]],Siema2025,77,FALSE)</f>
        <v/>
      </c>
      <c r="BB239" s="108" t="str">
        <f>VLOOKUP(Tabela2[[#This Row],[SIEMA]],Siema2025,79,FALSE)</f>
        <v/>
      </c>
      <c r="BC239" s="108" t="str">
        <f>IF(Tabela2[[#This Row],[Outro(s) ]] = "X", "PREENCHER","NA")</f>
        <v>NA</v>
      </c>
      <c r="BD239" s="108" t="str">
        <f>VLOOKUP(Tabela2[[#This Row],[SIEMA]],Siema2025,82,FALSE)</f>
        <v/>
      </c>
      <c r="BE239" s="108" t="str">
        <f>VLOOKUP(Tabela2[[#This Row],[SIEMA]],Siema2025,81,FALSE)</f>
        <v/>
      </c>
      <c r="BF239" s="110" t="str">
        <f>VLOOKUP(Tabela2[[#This Row],[SIEMA]],Siema2025,28,FALSE)</f>
        <v>Petrobras</v>
      </c>
      <c r="BG239" s="110"/>
      <c r="BH239" s="111" t="str">
        <f>VLOOKUP(Tabela2[[#This Row],[SIEMA]],Siema2025,29,FALSE)</f>
        <v>33000167100750</v>
      </c>
      <c r="BI239" s="112" t="str">
        <f>VLOOKUP(Tabela2[[#This Row],[SIEMA]],Siema2025,107,FALSE)</f>
        <v>Não</v>
      </c>
      <c r="BJ239" s="107" t="s">
        <v>7099</v>
      </c>
      <c r="BK239" s="104" t="s">
        <v>2696</v>
      </c>
      <c r="BL239" s="140">
        <v>45772</v>
      </c>
      <c r="BM239" s="108">
        <f ca="1">IF(Tabela2[[#This Row],[Data de atendimento do Ibama (considerar o primeiro documento/ação)]]="",_xlfn.DAYS(TODAY(),J239),_xlfn.DAYS(Tabela2[[#This Row],[Data de atendimento do Ibama (considerar o primeiro documento/ação)]],J239))</f>
        <v>13</v>
      </c>
      <c r="BN239" s="108" t="str">
        <f>IF(Tabela2[[#This Row],[Atendido pelo Ibama ("Não" ou "Sim")]]="Não","Preencher", IF(Tabela2[[#This Row],[Atendido pelo Ibama ("Não" ou "Sim")]]="Sim","NA",""))</f>
        <v>NA</v>
      </c>
      <c r="BO239" s="114" t="s">
        <v>7138</v>
      </c>
      <c r="BP239" s="108" t="str">
        <f>IF(Tabela2[[#This Row],[Forma de atendimento (primeiro documento/ação)]]= "Outros (especificar)", "PREENCHER","NA")</f>
        <v>NA</v>
      </c>
      <c r="BQ239" s="106" t="s">
        <v>123</v>
      </c>
      <c r="BR239" s="108" t="str">
        <f>IF(Tabela2[[#This Row],[Equipe do Ibama foi a campo? Houve sobrevoo do Poseidon?]] = "Sim", "PREENCHER","NA")</f>
        <v>NA</v>
      </c>
      <c r="BS239" s="108" t="str">
        <f>IF(Tabela2[[#This Row],[Se sim, foi emitida Ordem de Emergência? (informações vinculada à coluna CK)]] = "Sim", "PREENCHER","NA")</f>
        <v>NA</v>
      </c>
      <c r="BT239" s="108" t="s">
        <v>7101</v>
      </c>
      <c r="BU239" s="108" t="s">
        <v>123</v>
      </c>
      <c r="BV239" s="108" t="s">
        <v>123</v>
      </c>
      <c r="BW239" s="108" t="s">
        <v>123</v>
      </c>
      <c r="BX239" s="106"/>
      <c r="BY239" s="106"/>
      <c r="BZ239" s="104" t="str">
        <f>IF(Tabela2[[#This Row],[Data do documento de encerramento]]="NA","NA",IF(Tabela2[[#This Row],[Data do documento de encerramento]]="","Pendente de conclusão/ encerramento",_xlfn.DAYS(Tabela2[[#This Row],[Data do documento de encerramento]],J239)))</f>
        <v>Pendente de conclusão/ encerramento</v>
      </c>
      <c r="CA239" s="107"/>
      <c r="CB239" s="107"/>
      <c r="CC239" s="129" t="s">
        <v>7148</v>
      </c>
      <c r="CD239" s="107" t="s">
        <v>123</v>
      </c>
      <c r="CE239" s="107" t="s">
        <v>123</v>
      </c>
      <c r="CF239" s="107" t="s">
        <v>7149</v>
      </c>
    </row>
    <row r="240" spans="1:84" ht="30.75">
      <c r="A240" s="200">
        <v>202541443240</v>
      </c>
      <c r="B240" s="170" t="s">
        <v>8201</v>
      </c>
      <c r="C240" s="108" t="str">
        <f>VLOOKUP(Tabela2[[#This Row],[SIEMA]],Siema2025,4,FALSE)</f>
        <v xml:space="preserve"> SP</v>
      </c>
      <c r="D240" s="106" t="str">
        <f>VLOOKUP(Tabela2[[#This Row],[SIEMA]],Siema2025,3,FALSE)</f>
        <v xml:space="preserve">Cubatão </v>
      </c>
      <c r="E240" s="106" t="s">
        <v>7214</v>
      </c>
      <c r="F240" s="106"/>
      <c r="G240" s="106" t="s">
        <v>8202</v>
      </c>
      <c r="H240" s="106" t="s">
        <v>8203</v>
      </c>
      <c r="I240" s="104" t="s">
        <v>7120</v>
      </c>
      <c r="J240" s="105">
        <f>VLOOKUP(Tabela2[[#This Row],[SIEMA]],Siema2025,2,FALSE)</f>
        <v>45759</v>
      </c>
      <c r="K240" s="105" t="str">
        <f>VLOOKUP(Tabela2[[#This Row],[SIEMA]],Siema2025,16,FALSE)</f>
        <v>Sábado</v>
      </c>
      <c r="L240" s="106" t="str">
        <f>IF(Tabela2[[#This Row],[Data]]="","Sem Informação",VLOOKUP(MONTH(Tabela2[[#This Row],[Data]]),'[1]Validação de dados'!$I$1:$J$13,2,0))</f>
        <v>Abril</v>
      </c>
      <c r="M240" s="104">
        <f>YEAR(Tabela2[[#This Row],[Data]])</f>
        <v>2025</v>
      </c>
      <c r="N240" s="105" t="str">
        <f>VLOOKUP(Tabela2[[#This Row],[SIEMA]],Siema2025,17,FALSE)</f>
        <v>Vespertino</v>
      </c>
      <c r="O240" s="105" t="str">
        <f>VLOOKUP(Tabela2[[#This Row],[SIEMA]],Siema2025,5,FALSE)</f>
        <v>Ferrovia</v>
      </c>
      <c r="P240" s="104" t="str">
        <f>VLOOKUP(Tabela2[[#This Row],[SIEMA]],Siema2025,21,FALSE)</f>
        <v>Vandalismo na ferrovia com abertura de vagões graneleiros carregado com soja</v>
      </c>
      <c r="Q240" s="104" t="s">
        <v>7127</v>
      </c>
      <c r="R240" s="104" t="s">
        <v>7127</v>
      </c>
      <c r="S240" s="107" t="s">
        <v>7451</v>
      </c>
      <c r="T240" s="104" t="str">
        <f>VLOOKUP(Tabela2[[#This Row],[SIEMA]],Siema2025,11,FALSE)</f>
        <v>20</v>
      </c>
      <c r="U240" s="104" t="s">
        <v>7121</v>
      </c>
      <c r="V240" s="104" t="s">
        <v>7127</v>
      </c>
      <c r="W240" s="104"/>
      <c r="X240" s="113"/>
      <c r="Y240" s="109" t="str">
        <f>IF(W240="","", IF(W240="NC","", IF(W240="NE","", IF(W240="NA","",IFERROR(VLOOKUP(W240,Produtos!$A$1:$C$2319,2,FALSE),"Não Cadastrado")))))</f>
        <v/>
      </c>
      <c r="Z240" s="104"/>
      <c r="AA240" s="104"/>
      <c r="AB240" s="104" t="str">
        <f>IF(W240="","",IF(ISNUMBER(W240)=FALSE,"Não se aplica",IFERROR(VLOOKUP(W240,Produtos!$A$1:$C$2319,3,FALSE),"Não Cadastrado")))</f>
        <v/>
      </c>
      <c r="AC240" s="104"/>
      <c r="AD240" s="108"/>
      <c r="AE240" s="107" t="str">
        <f>IF(AC240="","", IF(AC240="NC","", IF(AC240="NE","", IF(AC240="NA","",IFERROR(VLOOKUP(AC240,Produtos!$A$1:$C$2319,2,FALSE),"Não Cadastrado")))))</f>
        <v/>
      </c>
      <c r="AF240" s="104"/>
      <c r="AG240" s="104"/>
      <c r="AH240" s="104" t="str">
        <f>IF(AC240="","",IF(ISNUMBER(AC240)=FALSE,"Não se aplica",IFERROR(VLOOKUP(AC240,Produtos!$A$1:$C$2319,3,FALSE),"Não Cadastrado")))</f>
        <v/>
      </c>
      <c r="AI240" s="104"/>
      <c r="AJ240" s="104" t="str">
        <f>VLOOKUP(Tabela2[[#This Row],[SIEMA]],Siema2025,26,FALSE)</f>
        <v>Ato criminoso caracterizado pela abertura de bicas em vagões graneleiros ferroviário carregado
com soja.</v>
      </c>
      <c r="AK240" s="107" t="s">
        <v>7122</v>
      </c>
      <c r="AL240" s="107"/>
      <c r="AM240" s="107"/>
      <c r="AN240" s="108" t="str">
        <f>VLOOKUP(Tabela2[[#This Row],[SIEMA]],Siema2025,51,FALSE)</f>
        <v/>
      </c>
      <c r="AO240" s="108" t="str">
        <f>VLOOKUP(Tabela2[[#This Row],[SIEMA]],Siema2025,53,FALSE)</f>
        <v/>
      </c>
      <c r="AP240" s="108" t="str">
        <f>VLOOKUP(Tabela2[[#This Row],[SIEMA]],Siema2025,55,FALSE)</f>
        <v/>
      </c>
      <c r="AQ240" s="108" t="str">
        <f>VLOOKUP(Tabela2[[#This Row],[SIEMA]],Siema2025,57,FALSE)</f>
        <v/>
      </c>
      <c r="AR240" s="108" t="str">
        <f>VLOOKUP(Tabela2[[#This Row],[SIEMA]],Siema2025,59,FALSE)</f>
        <v/>
      </c>
      <c r="AS240" s="108" t="str">
        <f>VLOOKUP(Tabela2[[#This Row],[SIEMA]],Siema2025,61,FALSE)</f>
        <v/>
      </c>
      <c r="AT240" s="108" t="str">
        <f>VLOOKUP(Tabela2[[#This Row],[SIEMA]],Siema2025,63,FALSE)</f>
        <v/>
      </c>
      <c r="AU240" s="108" t="str">
        <f>VLOOKUP(Tabela2[[#This Row],[SIEMA]],Siema2025,65,FALSE)</f>
        <v>X</v>
      </c>
      <c r="AV240" s="108" t="str">
        <f>VLOOKUP(Tabela2[[#This Row],[SIEMA]],Siema2025,67,FALSE)</f>
        <v/>
      </c>
      <c r="AW240" s="108" t="str">
        <f>VLOOKUP(Tabela2[[#This Row],[SIEMA]],Siema2025,69,FALSE)</f>
        <v/>
      </c>
      <c r="AX240" s="108" t="str">
        <f>VLOOKUP(Tabela2[[#This Row],[SIEMA]],Siema2025,71,FALSE)</f>
        <v/>
      </c>
      <c r="AY240" s="108" t="str">
        <f>VLOOKUP(Tabela2[[#This Row],[SIEMA]],Siema2025,73,FALSE)</f>
        <v/>
      </c>
      <c r="AZ240" s="108" t="str">
        <f>VLOOKUP(Tabela2[[#This Row],[SIEMA]],Siema2025,75,FALSE)</f>
        <v/>
      </c>
      <c r="BA240" s="108" t="str">
        <f>VLOOKUP(Tabela2[[#This Row],[SIEMA]],Siema2025,77,FALSE)</f>
        <v/>
      </c>
      <c r="BB240" s="108" t="str">
        <f>VLOOKUP(Tabela2[[#This Row],[SIEMA]],Siema2025,79,FALSE)</f>
        <v/>
      </c>
      <c r="BC240" s="108" t="str">
        <f>IF(Tabela2[[#This Row],[Outro(s) ]] = "X", "PREENCHER","NA")</f>
        <v>NA</v>
      </c>
      <c r="BD240" s="108" t="str">
        <f>VLOOKUP(Tabela2[[#This Row],[SIEMA]],Siema2025,82,FALSE)</f>
        <v/>
      </c>
      <c r="BE240" s="108" t="str">
        <f>VLOOKUP(Tabela2[[#This Row],[SIEMA]],Siema2025,81,FALSE)</f>
        <v/>
      </c>
      <c r="BF240" s="110" t="s">
        <v>3066</v>
      </c>
      <c r="BG240" s="110" t="s">
        <v>7123</v>
      </c>
      <c r="BH240" s="111" t="str">
        <f>VLOOKUP(Tabela2[[#This Row],[SIEMA]],Siema2025,29,FALSE)</f>
        <v>02502844000166</v>
      </c>
      <c r="BI240" s="112" t="str">
        <f>VLOOKUP(Tabela2[[#This Row],[SIEMA]],Siema2025,107,FALSE)</f>
        <v>Não</v>
      </c>
      <c r="BJ240" s="107" t="s">
        <v>7099</v>
      </c>
      <c r="BK240" s="104" t="s">
        <v>2696</v>
      </c>
      <c r="BL240" s="140">
        <v>45775</v>
      </c>
      <c r="BM240" s="108">
        <f ca="1">IF(Tabela2[[#This Row],[Data de atendimento do Ibama (considerar o primeiro documento/ação)]]="",_xlfn.DAYS(TODAY(),J240),_xlfn.DAYS(Tabela2[[#This Row],[Data de atendimento do Ibama (considerar o primeiro documento/ação)]],J240))</f>
        <v>16</v>
      </c>
      <c r="BN240" s="108" t="str">
        <f>IF(Tabela2[[#This Row],[Atendido pelo Ibama ("Não" ou "Sim")]]="Não","Preencher", IF(Tabela2[[#This Row],[Atendido pelo Ibama ("Não" ou "Sim")]]="Sim","NA",""))</f>
        <v>NA</v>
      </c>
      <c r="BO240" s="114" t="s">
        <v>7100</v>
      </c>
      <c r="BP240" s="108" t="str">
        <f>IF(Tabela2[[#This Row],[Forma de atendimento (primeiro documento/ação)]]= "Outros (especificar)", "PREENCHER","NA")</f>
        <v>NA</v>
      </c>
      <c r="BQ240" s="106" t="s">
        <v>123</v>
      </c>
      <c r="BR240" s="108" t="str">
        <f>IF(Tabela2[[#This Row],[Equipe do Ibama foi a campo? Houve sobrevoo do Poseidon?]] = "Sim", "PREENCHER","NA")</f>
        <v>NA</v>
      </c>
      <c r="BS240" s="108" t="str">
        <f>IF(Tabela2[[#This Row],[Se sim, foi emitida Ordem de Emergência? (informações vinculada à coluna CK)]] = "Sim", "PREENCHER","NA")</f>
        <v>NA</v>
      </c>
      <c r="BT240" s="108" t="s">
        <v>7126</v>
      </c>
      <c r="BU240" s="108" t="s">
        <v>123</v>
      </c>
      <c r="BV240" s="108" t="s">
        <v>123</v>
      </c>
      <c r="BW240" s="108" t="s">
        <v>123</v>
      </c>
      <c r="BX240" s="106" t="s">
        <v>7127</v>
      </c>
      <c r="BY240" s="106"/>
      <c r="BZ240" s="104" t="str">
        <f>IF(Tabela2[[#This Row],[Data do documento de encerramento]]="NA","NA",IF(Tabela2[[#This Row],[Data do documento de encerramento]]="","Pendente de conclusão/ encerramento",_xlfn.DAYS(Tabela2[[#This Row],[Data do documento de encerramento]],J240)))</f>
        <v>Pendente de conclusão/ encerramento</v>
      </c>
      <c r="CA240" s="107" t="s">
        <v>7128</v>
      </c>
      <c r="CB240" s="107"/>
      <c r="CC240" s="129"/>
      <c r="CD240" s="107"/>
      <c r="CE240" s="107"/>
      <c r="CF240" s="107"/>
    </row>
    <row r="241" spans="1:84" ht="30.75">
      <c r="A241" s="200">
        <v>202541446810</v>
      </c>
      <c r="B241" s="170" t="s">
        <v>8204</v>
      </c>
      <c r="C241" s="108" t="str">
        <f>VLOOKUP(Tabela2[[#This Row],[SIEMA]],Siema2025,4,FALSE)</f>
        <v xml:space="preserve"> SP</v>
      </c>
      <c r="D241" s="106" t="str">
        <f>VLOOKUP(Tabela2[[#This Row],[SIEMA]],Siema2025,3,FALSE)</f>
        <v xml:space="preserve">São Vicente </v>
      </c>
      <c r="E241" s="106" t="s">
        <v>8205</v>
      </c>
      <c r="F241" s="106"/>
      <c r="G241" s="106" t="s">
        <v>8206</v>
      </c>
      <c r="H241" s="106" t="s">
        <v>8207</v>
      </c>
      <c r="I241" s="104" t="s">
        <v>7120</v>
      </c>
      <c r="J241" s="105">
        <f>VLOOKUP(Tabela2[[#This Row],[SIEMA]],Siema2025,2,FALSE)</f>
        <v>45759</v>
      </c>
      <c r="K241" s="105" t="str">
        <f>VLOOKUP(Tabela2[[#This Row],[SIEMA]],Siema2025,16,FALSE)</f>
        <v>Sábado</v>
      </c>
      <c r="L241" s="106" t="str">
        <f>IF(Tabela2[[#This Row],[Data]]="","Sem Informação",VLOOKUP(MONTH(Tabela2[[#This Row],[Data]]),'[1]Validação de dados'!$I$1:$J$13,2,0))</f>
        <v>Abril</v>
      </c>
      <c r="M241" s="104">
        <f>YEAR(Tabela2[[#This Row],[Data]])</f>
        <v>2025</v>
      </c>
      <c r="N241" s="105" t="str">
        <f>VLOOKUP(Tabela2[[#This Row],[SIEMA]],Siema2025,17,FALSE)</f>
        <v>Madrugada</v>
      </c>
      <c r="O241" s="105" t="str">
        <f>VLOOKUP(Tabela2[[#This Row],[SIEMA]],Siema2025,5,FALSE)</f>
        <v>Ferrovia</v>
      </c>
      <c r="P241" s="104" t="str">
        <f>VLOOKUP(Tabela2[[#This Row],[SIEMA]],Siema2025,21,FALSE)</f>
        <v>Vandalismo na ferrovia com abertura de vagões graneleiros carregado com soja</v>
      </c>
      <c r="Q241" s="104" t="s">
        <v>7127</v>
      </c>
      <c r="R241" s="104" t="s">
        <v>7127</v>
      </c>
      <c r="S241" s="107" t="s">
        <v>7451</v>
      </c>
      <c r="T241" s="104" t="str">
        <f>VLOOKUP(Tabela2[[#This Row],[SIEMA]],Siema2025,11,FALSE)</f>
        <v>100</v>
      </c>
      <c r="U241" s="104" t="s">
        <v>7121</v>
      </c>
      <c r="V241" s="104" t="s">
        <v>7127</v>
      </c>
      <c r="W241" s="104"/>
      <c r="X241" s="113"/>
      <c r="Y241" s="109" t="str">
        <f>IF(W241="","", IF(W241="NC","", IF(W241="NE","", IF(W241="NA","",IFERROR(VLOOKUP(W241,Produtos!$A$1:$C$2319,2,FALSE),"Não Cadastrado")))))</f>
        <v/>
      </c>
      <c r="Z241" s="104"/>
      <c r="AA241" s="104"/>
      <c r="AB241" s="104" t="str">
        <f>IF(W241="","",IF(ISNUMBER(W241)=FALSE,"Não se aplica",IFERROR(VLOOKUP(W241,Produtos!$A$1:$C$2319,3,FALSE),"Não Cadastrado")))</f>
        <v/>
      </c>
      <c r="AC241" s="104"/>
      <c r="AD241" s="108"/>
      <c r="AE241" s="107" t="str">
        <f>IF(AC241="","", IF(AC241="NC","", IF(AC241="NE","", IF(AC241="NA","",IFERROR(VLOOKUP(AC241,Produtos!$A$1:$C$2319,2,FALSE),"Não Cadastrado")))))</f>
        <v/>
      </c>
      <c r="AF241" s="104"/>
      <c r="AG241" s="104"/>
      <c r="AH241" s="104" t="str">
        <f>IF(AC241="","",IF(ISNUMBER(AC241)=FALSE,"Não se aplica",IFERROR(VLOOKUP(AC241,Produtos!$A$1:$C$2319,3,FALSE),"Não Cadastrado")))</f>
        <v/>
      </c>
      <c r="AI241" s="104"/>
      <c r="AJ241" s="104" t="str">
        <f>VLOOKUP(Tabela2[[#This Row],[SIEMA]],Siema2025,26,FALSE)</f>
        <v>Ato criminoso caracterizado pela abertura de bicas em vagões graneleiros ferroviário carregado
com soja.</v>
      </c>
      <c r="AK241" s="107" t="s">
        <v>7122</v>
      </c>
      <c r="AL241" s="107"/>
      <c r="AM241" s="107"/>
      <c r="AN241" s="108" t="str">
        <f>VLOOKUP(Tabela2[[#This Row],[SIEMA]],Siema2025,51,FALSE)</f>
        <v/>
      </c>
      <c r="AO241" s="108" t="str">
        <f>VLOOKUP(Tabela2[[#This Row],[SIEMA]],Siema2025,53,FALSE)</f>
        <v/>
      </c>
      <c r="AP241" s="108" t="str">
        <f>VLOOKUP(Tabela2[[#This Row],[SIEMA]],Siema2025,55,FALSE)</f>
        <v/>
      </c>
      <c r="AQ241" s="108" t="str">
        <f>VLOOKUP(Tabela2[[#This Row],[SIEMA]],Siema2025,57,FALSE)</f>
        <v/>
      </c>
      <c r="AR241" s="108" t="str">
        <f>VLOOKUP(Tabela2[[#This Row],[SIEMA]],Siema2025,59,FALSE)</f>
        <v/>
      </c>
      <c r="AS241" s="108" t="str">
        <f>VLOOKUP(Tabela2[[#This Row],[SIEMA]],Siema2025,61,FALSE)</f>
        <v/>
      </c>
      <c r="AT241" s="108" t="str">
        <f>VLOOKUP(Tabela2[[#This Row],[SIEMA]],Siema2025,63,FALSE)</f>
        <v/>
      </c>
      <c r="AU241" s="108" t="str">
        <f>VLOOKUP(Tabela2[[#This Row],[SIEMA]],Siema2025,65,FALSE)</f>
        <v>X</v>
      </c>
      <c r="AV241" s="108" t="str">
        <f>VLOOKUP(Tabela2[[#This Row],[SIEMA]],Siema2025,67,FALSE)</f>
        <v/>
      </c>
      <c r="AW241" s="108" t="str">
        <f>VLOOKUP(Tabela2[[#This Row],[SIEMA]],Siema2025,69,FALSE)</f>
        <v/>
      </c>
      <c r="AX241" s="108" t="str">
        <f>VLOOKUP(Tabela2[[#This Row],[SIEMA]],Siema2025,71,FALSE)</f>
        <v/>
      </c>
      <c r="AY241" s="108" t="str">
        <f>VLOOKUP(Tabela2[[#This Row],[SIEMA]],Siema2025,73,FALSE)</f>
        <v/>
      </c>
      <c r="AZ241" s="108" t="str">
        <f>VLOOKUP(Tabela2[[#This Row],[SIEMA]],Siema2025,75,FALSE)</f>
        <v/>
      </c>
      <c r="BA241" s="108" t="str">
        <f>VLOOKUP(Tabela2[[#This Row],[SIEMA]],Siema2025,77,FALSE)</f>
        <v/>
      </c>
      <c r="BB241" s="108" t="str">
        <f>VLOOKUP(Tabela2[[#This Row],[SIEMA]],Siema2025,79,FALSE)</f>
        <v/>
      </c>
      <c r="BC241" s="108" t="str">
        <f>IF(Tabela2[[#This Row],[Outro(s) ]] = "X", "PREENCHER","NA")</f>
        <v>NA</v>
      </c>
      <c r="BD241" s="108" t="str">
        <f>VLOOKUP(Tabela2[[#This Row],[SIEMA]],Siema2025,82,FALSE)</f>
        <v/>
      </c>
      <c r="BE241" s="108" t="str">
        <f>VLOOKUP(Tabela2[[#This Row],[SIEMA]],Siema2025,81,FALSE)</f>
        <v/>
      </c>
      <c r="BF241" s="110" t="s">
        <v>3066</v>
      </c>
      <c r="BG241" s="110" t="s">
        <v>7123</v>
      </c>
      <c r="BH241" s="111" t="str">
        <f>VLOOKUP(Tabela2[[#This Row],[SIEMA]],Siema2025,29,FALSE)</f>
        <v>02502844000166</v>
      </c>
      <c r="BI241" s="112" t="str">
        <f>VLOOKUP(Tabela2[[#This Row],[SIEMA]],Siema2025,107,FALSE)</f>
        <v>Não</v>
      </c>
      <c r="BJ241" s="107" t="s">
        <v>7099</v>
      </c>
      <c r="BK241" s="104" t="s">
        <v>2696</v>
      </c>
      <c r="BL241" s="140">
        <v>45775</v>
      </c>
      <c r="BM241" s="108">
        <f ca="1">IF(Tabela2[[#This Row],[Data de atendimento do Ibama (considerar o primeiro documento/ação)]]="",_xlfn.DAYS(TODAY(),J241),_xlfn.DAYS(Tabela2[[#This Row],[Data de atendimento do Ibama (considerar o primeiro documento/ação)]],J241))</f>
        <v>16</v>
      </c>
      <c r="BN241" s="108" t="str">
        <f>IF(Tabela2[[#This Row],[Atendido pelo Ibama ("Não" ou "Sim")]]="Não","Preencher", IF(Tabela2[[#This Row],[Atendido pelo Ibama ("Não" ou "Sim")]]="Sim","NA",""))</f>
        <v>NA</v>
      </c>
      <c r="BO241" s="114" t="s">
        <v>7100</v>
      </c>
      <c r="BP241" s="108" t="str">
        <f>IF(Tabela2[[#This Row],[Forma de atendimento (primeiro documento/ação)]]= "Outros (especificar)", "PREENCHER","NA")</f>
        <v>NA</v>
      </c>
      <c r="BQ241" s="106" t="s">
        <v>123</v>
      </c>
      <c r="BR241" s="108" t="str">
        <f>IF(Tabela2[[#This Row],[Equipe do Ibama foi a campo? Houve sobrevoo do Poseidon?]] = "Sim", "PREENCHER","NA")</f>
        <v>NA</v>
      </c>
      <c r="BS241" s="108" t="str">
        <f>IF(Tabela2[[#This Row],[Se sim, foi emitida Ordem de Emergência? (informações vinculada à coluna CK)]] = "Sim", "PREENCHER","NA")</f>
        <v>NA</v>
      </c>
      <c r="BT241" s="108" t="s">
        <v>7126</v>
      </c>
      <c r="BU241" s="108" t="s">
        <v>123</v>
      </c>
      <c r="BV241" s="108" t="s">
        <v>123</v>
      </c>
      <c r="BW241" s="108" t="s">
        <v>123</v>
      </c>
      <c r="BX241" s="106" t="s">
        <v>7127</v>
      </c>
      <c r="BY241" s="106"/>
      <c r="BZ241" s="104" t="str">
        <f>IF(Tabela2[[#This Row],[Data do documento de encerramento]]="NA","NA",IF(Tabela2[[#This Row],[Data do documento de encerramento]]="","Pendente de conclusão/ encerramento",_xlfn.DAYS(Tabela2[[#This Row],[Data do documento de encerramento]],J241)))</f>
        <v>Pendente de conclusão/ encerramento</v>
      </c>
      <c r="CA241" s="107" t="s">
        <v>7128</v>
      </c>
      <c r="CB241" s="107"/>
      <c r="CC241" s="129"/>
      <c r="CD241" s="107"/>
      <c r="CE241" s="107"/>
      <c r="CF241" s="107"/>
    </row>
    <row r="242" spans="1:84" ht="30.75">
      <c r="A242" s="200">
        <v>202541446827</v>
      </c>
      <c r="B242" s="170" t="s">
        <v>8208</v>
      </c>
      <c r="C242" s="108" t="str">
        <f>VLOOKUP(Tabela2[[#This Row],[SIEMA]],Siema2025,4,FALSE)</f>
        <v xml:space="preserve"> SP</v>
      </c>
      <c r="D242" s="106" t="str">
        <f>VLOOKUP(Tabela2[[#This Row],[SIEMA]],Siema2025,3,FALSE)</f>
        <v xml:space="preserve">Cubatão </v>
      </c>
      <c r="E242" s="106" t="s">
        <v>8209</v>
      </c>
      <c r="F242" s="106"/>
      <c r="G242" s="106" t="s">
        <v>8210</v>
      </c>
      <c r="H242" s="106" t="s">
        <v>8211</v>
      </c>
      <c r="I242" s="104" t="s">
        <v>7120</v>
      </c>
      <c r="J242" s="105">
        <f>VLOOKUP(Tabela2[[#This Row],[SIEMA]],Siema2025,2,FALSE)</f>
        <v>45759</v>
      </c>
      <c r="K242" s="105" t="str">
        <f>VLOOKUP(Tabela2[[#This Row],[SIEMA]],Siema2025,16,FALSE)</f>
        <v>Sábado</v>
      </c>
      <c r="L242" s="106" t="str">
        <f>IF(Tabela2[[#This Row],[Data]]="","Sem Informação",VLOOKUP(MONTH(Tabela2[[#This Row],[Data]]),'[1]Validação de dados'!$I$1:$J$13,2,0))</f>
        <v>Abril</v>
      </c>
      <c r="M242" s="104">
        <f>YEAR(Tabela2[[#This Row],[Data]])</f>
        <v>2025</v>
      </c>
      <c r="N242" s="105" t="str">
        <f>VLOOKUP(Tabela2[[#This Row],[SIEMA]],Siema2025,17,FALSE)</f>
        <v>Vespertino</v>
      </c>
      <c r="O242" s="105" t="str">
        <f>VLOOKUP(Tabela2[[#This Row],[SIEMA]],Siema2025,5,FALSE)</f>
        <v>Ferrovia</v>
      </c>
      <c r="P242" s="104" t="str">
        <f>VLOOKUP(Tabela2[[#This Row],[SIEMA]],Siema2025,21,FALSE)</f>
        <v>Vandalismo na ferrovia com abertura de vagões graneleiros carregado com soja</v>
      </c>
      <c r="Q242" s="104" t="s">
        <v>7127</v>
      </c>
      <c r="R242" s="104" t="s">
        <v>7127</v>
      </c>
      <c r="S242" s="107" t="s">
        <v>7451</v>
      </c>
      <c r="T242" s="104" t="str">
        <f>VLOOKUP(Tabela2[[#This Row],[SIEMA]],Siema2025,11,FALSE)</f>
        <v>6</v>
      </c>
      <c r="U242" s="104" t="s">
        <v>7121</v>
      </c>
      <c r="V242" s="104" t="s">
        <v>7127</v>
      </c>
      <c r="W242" s="104"/>
      <c r="X242" s="113"/>
      <c r="Y242" s="109" t="str">
        <f>IF(W242="","", IF(W242="NC","", IF(W242="NE","", IF(W242="NA","",IFERROR(VLOOKUP(W242,Produtos!$A$1:$C$2319,2,FALSE),"Não Cadastrado")))))</f>
        <v/>
      </c>
      <c r="Z242" s="104"/>
      <c r="AA242" s="104"/>
      <c r="AB242" s="104" t="str">
        <f>IF(W242="","",IF(ISNUMBER(W242)=FALSE,"Não se aplica",IFERROR(VLOOKUP(W242,Produtos!$A$1:$C$2319,3,FALSE),"Não Cadastrado")))</f>
        <v/>
      </c>
      <c r="AC242" s="104"/>
      <c r="AD242" s="108"/>
      <c r="AE242" s="107" t="str">
        <f>IF(AC242="","", IF(AC242="NC","", IF(AC242="NE","", IF(AC242="NA","",IFERROR(VLOOKUP(AC242,Produtos!$A$1:$C$2319,2,FALSE),"Não Cadastrado")))))</f>
        <v/>
      </c>
      <c r="AF242" s="104"/>
      <c r="AG242" s="104"/>
      <c r="AH242" s="104" t="str">
        <f>IF(AC242="","",IF(ISNUMBER(AC242)=FALSE,"Não se aplica",IFERROR(VLOOKUP(AC242,Produtos!$A$1:$C$2319,3,FALSE),"Não Cadastrado")))</f>
        <v/>
      </c>
      <c r="AI242" s="104"/>
      <c r="AJ242" s="104" t="str">
        <f>VLOOKUP(Tabela2[[#This Row],[SIEMA]],Siema2025,26,FALSE)</f>
        <v>Ato criminoso caracterizado pela abertura de bicas em vagões graneleiros ferroviário carregado
com soja.</v>
      </c>
      <c r="AK242" s="107" t="s">
        <v>7122</v>
      </c>
      <c r="AL242" s="107"/>
      <c r="AM242" s="107"/>
      <c r="AN242" s="108" t="str">
        <f>VLOOKUP(Tabela2[[#This Row],[SIEMA]],Siema2025,51,FALSE)</f>
        <v/>
      </c>
      <c r="AO242" s="108" t="str">
        <f>VLOOKUP(Tabela2[[#This Row],[SIEMA]],Siema2025,53,FALSE)</f>
        <v/>
      </c>
      <c r="AP242" s="108" t="str">
        <f>VLOOKUP(Tabela2[[#This Row],[SIEMA]],Siema2025,55,FALSE)</f>
        <v/>
      </c>
      <c r="AQ242" s="108" t="str">
        <f>VLOOKUP(Tabela2[[#This Row],[SIEMA]],Siema2025,57,FALSE)</f>
        <v/>
      </c>
      <c r="AR242" s="108" t="str">
        <f>VLOOKUP(Tabela2[[#This Row],[SIEMA]],Siema2025,59,FALSE)</f>
        <v/>
      </c>
      <c r="AS242" s="108" t="str">
        <f>VLOOKUP(Tabela2[[#This Row],[SIEMA]],Siema2025,61,FALSE)</f>
        <v/>
      </c>
      <c r="AT242" s="108" t="str">
        <f>VLOOKUP(Tabela2[[#This Row],[SIEMA]],Siema2025,63,FALSE)</f>
        <v/>
      </c>
      <c r="AU242" s="108" t="str">
        <f>VLOOKUP(Tabela2[[#This Row],[SIEMA]],Siema2025,65,FALSE)</f>
        <v>X</v>
      </c>
      <c r="AV242" s="108" t="str">
        <f>VLOOKUP(Tabela2[[#This Row],[SIEMA]],Siema2025,67,FALSE)</f>
        <v/>
      </c>
      <c r="AW242" s="108" t="str">
        <f>VLOOKUP(Tabela2[[#This Row],[SIEMA]],Siema2025,69,FALSE)</f>
        <v/>
      </c>
      <c r="AX242" s="108" t="str">
        <f>VLOOKUP(Tabela2[[#This Row],[SIEMA]],Siema2025,71,FALSE)</f>
        <v/>
      </c>
      <c r="AY242" s="108" t="str">
        <f>VLOOKUP(Tabela2[[#This Row],[SIEMA]],Siema2025,73,FALSE)</f>
        <v/>
      </c>
      <c r="AZ242" s="108" t="str">
        <f>VLOOKUP(Tabela2[[#This Row],[SIEMA]],Siema2025,75,FALSE)</f>
        <v/>
      </c>
      <c r="BA242" s="108" t="str">
        <f>VLOOKUP(Tabela2[[#This Row],[SIEMA]],Siema2025,77,FALSE)</f>
        <v/>
      </c>
      <c r="BB242" s="108" t="str">
        <f>VLOOKUP(Tabela2[[#This Row],[SIEMA]],Siema2025,79,FALSE)</f>
        <v/>
      </c>
      <c r="BC242" s="108" t="str">
        <f>IF(Tabela2[[#This Row],[Outro(s) ]] = "X", "PREENCHER","NA")</f>
        <v>NA</v>
      </c>
      <c r="BD242" s="108" t="str">
        <f>VLOOKUP(Tabela2[[#This Row],[SIEMA]],Siema2025,82,FALSE)</f>
        <v/>
      </c>
      <c r="BE242" s="108" t="str">
        <f>VLOOKUP(Tabela2[[#This Row],[SIEMA]],Siema2025,81,FALSE)</f>
        <v/>
      </c>
      <c r="BF242" s="110" t="s">
        <v>3066</v>
      </c>
      <c r="BG242" s="110" t="s">
        <v>7123</v>
      </c>
      <c r="BH242" s="111" t="str">
        <f>VLOOKUP(Tabela2[[#This Row],[SIEMA]],Siema2025,29,FALSE)</f>
        <v>02502844000166</v>
      </c>
      <c r="BI242" s="112" t="str">
        <f>VLOOKUP(Tabela2[[#This Row],[SIEMA]],Siema2025,107,FALSE)</f>
        <v>Não</v>
      </c>
      <c r="BJ242" s="107" t="s">
        <v>7099</v>
      </c>
      <c r="BK242" s="104" t="s">
        <v>2696</v>
      </c>
      <c r="BL242" s="140">
        <v>45775</v>
      </c>
      <c r="BM242" s="108">
        <f ca="1">IF(Tabela2[[#This Row],[Data de atendimento do Ibama (considerar o primeiro documento/ação)]]="",_xlfn.DAYS(TODAY(),J242),_xlfn.DAYS(Tabela2[[#This Row],[Data de atendimento do Ibama (considerar o primeiro documento/ação)]],J242))</f>
        <v>16</v>
      </c>
      <c r="BN242" s="108" t="str">
        <f>IF(Tabela2[[#This Row],[Atendido pelo Ibama ("Não" ou "Sim")]]="Não","Preencher", IF(Tabela2[[#This Row],[Atendido pelo Ibama ("Não" ou "Sim")]]="Sim","NA",""))</f>
        <v>NA</v>
      </c>
      <c r="BO242" s="114" t="s">
        <v>7100</v>
      </c>
      <c r="BP242" s="108" t="str">
        <f>IF(Tabela2[[#This Row],[Forma de atendimento (primeiro documento/ação)]]= "Outros (especificar)", "PREENCHER","NA")</f>
        <v>NA</v>
      </c>
      <c r="BQ242" s="106" t="s">
        <v>123</v>
      </c>
      <c r="BR242" s="108" t="str">
        <f>IF(Tabela2[[#This Row],[Equipe do Ibama foi a campo? Houve sobrevoo do Poseidon?]] = "Sim", "PREENCHER","NA")</f>
        <v>NA</v>
      </c>
      <c r="BS242" s="108" t="str">
        <f>IF(Tabela2[[#This Row],[Se sim, foi emitida Ordem de Emergência? (informações vinculada à coluna CK)]] = "Sim", "PREENCHER","NA")</f>
        <v>NA</v>
      </c>
      <c r="BT242" s="108" t="s">
        <v>7126</v>
      </c>
      <c r="BU242" s="108" t="s">
        <v>2696</v>
      </c>
      <c r="BV242" s="108" t="s">
        <v>123</v>
      </c>
      <c r="BW242" s="108" t="s">
        <v>123</v>
      </c>
      <c r="BX242" s="106" t="s">
        <v>7127</v>
      </c>
      <c r="BY242" s="106"/>
      <c r="BZ242" s="104" t="str">
        <f>IF(Tabela2[[#This Row],[Data do documento de encerramento]]="NA","NA",IF(Tabela2[[#This Row],[Data do documento de encerramento]]="","Pendente de conclusão/ encerramento",_xlfn.DAYS(Tabela2[[#This Row],[Data do documento de encerramento]],J242)))</f>
        <v>Pendente de conclusão/ encerramento</v>
      </c>
      <c r="CA242" s="107" t="s">
        <v>7128</v>
      </c>
      <c r="CB242" s="107"/>
      <c r="CC242" s="129"/>
      <c r="CD242" s="107"/>
      <c r="CE242" s="107"/>
      <c r="CF242" s="107"/>
    </row>
    <row r="243" spans="1:84" ht="30.75">
      <c r="A243" s="200">
        <v>202541446835</v>
      </c>
      <c r="B243" s="170" t="s">
        <v>8212</v>
      </c>
      <c r="C243" s="108" t="str">
        <f>VLOOKUP(Tabela2[[#This Row],[SIEMA]],Siema2025,4,FALSE)</f>
        <v xml:space="preserve"> SP</v>
      </c>
      <c r="D243" s="106" t="str">
        <f>VLOOKUP(Tabela2[[#This Row],[SIEMA]],Siema2025,3,FALSE)</f>
        <v xml:space="preserve">Cubatão </v>
      </c>
      <c r="E243" s="106" t="s">
        <v>8213</v>
      </c>
      <c r="F243" s="106"/>
      <c r="G243" s="176" t="s">
        <v>8214</v>
      </c>
      <c r="H243" s="106" t="s">
        <v>8215</v>
      </c>
      <c r="I243" s="104" t="s">
        <v>7120</v>
      </c>
      <c r="J243" s="105">
        <f>VLOOKUP(Tabela2[[#This Row],[SIEMA]],Siema2025,2,FALSE)</f>
        <v>45759</v>
      </c>
      <c r="K243" s="105" t="str">
        <f>VLOOKUP(Tabela2[[#This Row],[SIEMA]],Siema2025,16,FALSE)</f>
        <v>Sábado</v>
      </c>
      <c r="L243" s="106" t="str">
        <f>IF(Tabela2[[#This Row],[Data]]="","Sem Informação",VLOOKUP(MONTH(Tabela2[[#This Row],[Data]]),'[1]Validação de dados'!$I$1:$J$13,2,0))</f>
        <v>Abril</v>
      </c>
      <c r="M243" s="104">
        <f>YEAR(Tabela2[[#This Row],[Data]])</f>
        <v>2025</v>
      </c>
      <c r="N243" s="105" t="str">
        <f>VLOOKUP(Tabela2[[#This Row],[SIEMA]],Siema2025,17,FALSE)</f>
        <v>Vespertino</v>
      </c>
      <c r="O243" s="105" t="str">
        <f>VLOOKUP(Tabela2[[#This Row],[SIEMA]],Siema2025,5,FALSE)</f>
        <v>Ferrovia</v>
      </c>
      <c r="P243" s="104" t="str">
        <f>VLOOKUP(Tabela2[[#This Row],[SIEMA]],Siema2025,21,FALSE)</f>
        <v>Vandalismo na ferrovia com abertura de vagões graneleiros carregado com soja</v>
      </c>
      <c r="Q243" s="104" t="s">
        <v>7127</v>
      </c>
      <c r="R243" s="104" t="s">
        <v>7127</v>
      </c>
      <c r="S243" s="107" t="s">
        <v>7451</v>
      </c>
      <c r="T243" s="104" t="str">
        <f>VLOOKUP(Tabela2[[#This Row],[SIEMA]],Siema2025,11,FALSE)</f>
        <v>20</v>
      </c>
      <c r="U243" s="104" t="s">
        <v>7121</v>
      </c>
      <c r="V243" s="104" t="s">
        <v>7127</v>
      </c>
      <c r="W243" s="104"/>
      <c r="X243" s="113"/>
      <c r="Y243" s="109"/>
      <c r="Z243" s="104"/>
      <c r="AA243" s="104"/>
      <c r="AB243" s="104" t="str">
        <f>IF(W243="","",IF(ISNUMBER(W243)=FALSE,"Não se aplica",IFERROR(VLOOKUP(W243,Produtos!$A$1:$C$2319,3,FALSE),"Não Cadastrado")))</f>
        <v/>
      </c>
      <c r="AC243" s="104"/>
      <c r="AD243" s="108"/>
      <c r="AE243" s="107" t="str">
        <f>IF(AC243="","", IF(AC243="NC","", IF(AC243="NE","", IF(AC243="NA","",IFERROR(VLOOKUP(AC243,Produtos!$A$1:$C$2319,2,FALSE),"Não Cadastrado")))))</f>
        <v/>
      </c>
      <c r="AF243" s="104"/>
      <c r="AG243" s="104"/>
      <c r="AH243" s="104" t="str">
        <f>IF(AC243="","",IF(ISNUMBER(AC243)=FALSE,"Não se aplica",IFERROR(VLOOKUP(AC243,Produtos!$A$1:$C$2319,3,FALSE),"Não Cadastrado")))</f>
        <v/>
      </c>
      <c r="AI243" s="104"/>
      <c r="AJ243" s="104" t="str">
        <f>VLOOKUP(Tabela2[[#This Row],[SIEMA]],Siema2025,26,FALSE)</f>
        <v>Ato criminoso caracterizado pela abertura de bicas em vagões graneleiros ferroviário carregado
com soja.</v>
      </c>
      <c r="AK243" s="107" t="s">
        <v>7122</v>
      </c>
      <c r="AL243" s="107"/>
      <c r="AM243" s="107"/>
      <c r="AN243" s="108" t="str">
        <f>VLOOKUP(Tabela2[[#This Row],[SIEMA]],Siema2025,51,FALSE)</f>
        <v/>
      </c>
      <c r="AO243" s="108" t="str">
        <f>VLOOKUP(Tabela2[[#This Row],[SIEMA]],Siema2025,53,FALSE)</f>
        <v/>
      </c>
      <c r="AP243" s="108" t="str">
        <f>VLOOKUP(Tabela2[[#This Row],[SIEMA]],Siema2025,55,FALSE)</f>
        <v/>
      </c>
      <c r="AQ243" s="108" t="str">
        <f>VLOOKUP(Tabela2[[#This Row],[SIEMA]],Siema2025,57,FALSE)</f>
        <v/>
      </c>
      <c r="AR243" s="108" t="str">
        <f>VLOOKUP(Tabela2[[#This Row],[SIEMA]],Siema2025,59,FALSE)</f>
        <v/>
      </c>
      <c r="AS243" s="108" t="str">
        <f>VLOOKUP(Tabela2[[#This Row],[SIEMA]],Siema2025,61,FALSE)</f>
        <v/>
      </c>
      <c r="AT243" s="108" t="str">
        <f>VLOOKUP(Tabela2[[#This Row],[SIEMA]],Siema2025,63,FALSE)</f>
        <v/>
      </c>
      <c r="AU243" s="108" t="str">
        <f>VLOOKUP(Tabela2[[#This Row],[SIEMA]],Siema2025,65,FALSE)</f>
        <v>X</v>
      </c>
      <c r="AV243" s="108" t="str">
        <f>VLOOKUP(Tabela2[[#This Row],[SIEMA]],Siema2025,67,FALSE)</f>
        <v/>
      </c>
      <c r="AW243" s="108" t="str">
        <f>VLOOKUP(Tabela2[[#This Row],[SIEMA]],Siema2025,69,FALSE)</f>
        <v/>
      </c>
      <c r="AX243" s="108" t="str">
        <f>VLOOKUP(Tabela2[[#This Row],[SIEMA]],Siema2025,71,FALSE)</f>
        <v/>
      </c>
      <c r="AY243" s="108" t="str">
        <f>VLOOKUP(Tabela2[[#This Row],[SIEMA]],Siema2025,73,FALSE)</f>
        <v/>
      </c>
      <c r="AZ243" s="108" t="str">
        <f>VLOOKUP(Tabela2[[#This Row],[SIEMA]],Siema2025,75,FALSE)</f>
        <v/>
      </c>
      <c r="BA243" s="108" t="str">
        <f>VLOOKUP(Tabela2[[#This Row],[SIEMA]],Siema2025,77,FALSE)</f>
        <v/>
      </c>
      <c r="BB243" s="108" t="str">
        <f>VLOOKUP(Tabela2[[#This Row],[SIEMA]],Siema2025,79,FALSE)</f>
        <v/>
      </c>
      <c r="BC243" s="108" t="str">
        <f>IF(Tabela2[[#This Row],[Outro(s) ]] = "X", "PREENCHER","NA")</f>
        <v>NA</v>
      </c>
      <c r="BD243" s="108" t="str">
        <f>VLOOKUP(Tabela2[[#This Row],[SIEMA]],Siema2025,82,FALSE)</f>
        <v/>
      </c>
      <c r="BE243" s="108" t="str">
        <f>VLOOKUP(Tabela2[[#This Row],[SIEMA]],Siema2025,81,FALSE)</f>
        <v/>
      </c>
      <c r="BF243" s="110" t="s">
        <v>3066</v>
      </c>
      <c r="BG243" s="110" t="s">
        <v>7123</v>
      </c>
      <c r="BH243" s="111" t="str">
        <f>VLOOKUP(Tabela2[[#This Row],[SIEMA]],Siema2025,29,FALSE)</f>
        <v>02502844000166</v>
      </c>
      <c r="BI243" s="112" t="str">
        <f>VLOOKUP(Tabela2[[#This Row],[SIEMA]],Siema2025,107,FALSE)</f>
        <v>Não</v>
      </c>
      <c r="BJ243" s="107" t="s">
        <v>7099</v>
      </c>
      <c r="BK243" s="104" t="s">
        <v>2696</v>
      </c>
      <c r="BL243" s="140">
        <v>45775</v>
      </c>
      <c r="BM243" s="108">
        <f ca="1">IF(Tabela2[[#This Row],[Data de atendimento do Ibama (considerar o primeiro documento/ação)]]="",_xlfn.DAYS(TODAY(),J243),_xlfn.DAYS(Tabela2[[#This Row],[Data de atendimento do Ibama (considerar o primeiro documento/ação)]],J243))</f>
        <v>16</v>
      </c>
      <c r="BN243" s="108" t="str">
        <f>IF(Tabela2[[#This Row],[Atendido pelo Ibama ("Não" ou "Sim")]]="Não","Preencher", IF(Tabela2[[#This Row],[Atendido pelo Ibama ("Não" ou "Sim")]]="Sim","NA",""))</f>
        <v>NA</v>
      </c>
      <c r="BO243" s="114" t="s">
        <v>7100</v>
      </c>
      <c r="BP243" s="108" t="str">
        <f>IF(Tabela2[[#This Row],[Forma de atendimento (primeiro documento/ação)]]= "Outros (especificar)", "PREENCHER","NA")</f>
        <v>NA</v>
      </c>
      <c r="BQ243" s="106" t="s">
        <v>123</v>
      </c>
      <c r="BR243" s="108" t="str">
        <f>IF(Tabela2[[#This Row],[Equipe do Ibama foi a campo? Houve sobrevoo do Poseidon?]] = "Sim", "PREENCHER","NA")</f>
        <v>NA</v>
      </c>
      <c r="BS243" s="108" t="str">
        <f>IF(Tabela2[[#This Row],[Se sim, foi emitida Ordem de Emergência? (informações vinculada à coluna CK)]] = "Sim", "PREENCHER","NA")</f>
        <v>NA</v>
      </c>
      <c r="BT243" s="108" t="s">
        <v>7126</v>
      </c>
      <c r="BU243" s="108" t="s">
        <v>2696</v>
      </c>
      <c r="BV243" s="108" t="s">
        <v>123</v>
      </c>
      <c r="BW243" s="108" t="s">
        <v>123</v>
      </c>
      <c r="BX243" s="106" t="s">
        <v>7127</v>
      </c>
      <c r="BY243" s="106"/>
      <c r="BZ243" s="104" t="str">
        <f>IF(Tabela2[[#This Row],[Data do documento de encerramento]]="NA","NA",IF(Tabela2[[#This Row],[Data do documento de encerramento]]="","Pendente de conclusão/ encerramento",_xlfn.DAYS(Tabela2[[#This Row],[Data do documento de encerramento]],J243)))</f>
        <v>Pendente de conclusão/ encerramento</v>
      </c>
      <c r="CA243" s="107" t="s">
        <v>7128</v>
      </c>
      <c r="CB243" s="107"/>
      <c r="CC243" s="129"/>
      <c r="CD243" s="107"/>
      <c r="CE243" s="107"/>
      <c r="CF243" s="107"/>
    </row>
    <row r="244" spans="1:84" ht="45.75">
      <c r="A244" s="169">
        <v>202541479234</v>
      </c>
      <c r="B244" s="170" t="s">
        <v>8216</v>
      </c>
      <c r="C244" s="108" t="str">
        <f>VLOOKUP(Tabela2[[#This Row],[SIEMA]],Siema2025,4,FALSE)</f>
        <v xml:space="preserve"> SP</v>
      </c>
      <c r="D244" s="106" t="str">
        <f>VLOOKUP(Tabela2[[#This Row],[SIEMA]],Siema2025,3,FALSE)</f>
        <v xml:space="preserve">Jacareí </v>
      </c>
      <c r="E244" s="106" t="s">
        <v>7184</v>
      </c>
      <c r="F244" s="106" t="s">
        <v>7787</v>
      </c>
      <c r="G244" s="106" t="s">
        <v>8217</v>
      </c>
      <c r="H244" s="106" t="s">
        <v>8218</v>
      </c>
      <c r="I244" s="104" t="s">
        <v>7120</v>
      </c>
      <c r="J244" s="105">
        <f>VLOOKUP(Tabela2[[#This Row],[SIEMA]],Siema2025,2,FALSE)</f>
        <v>45759</v>
      </c>
      <c r="K244" s="105" t="str">
        <f>VLOOKUP(Tabela2[[#This Row],[SIEMA]],Siema2025,16,FALSE)</f>
        <v>Sábado</v>
      </c>
      <c r="L244" s="106" t="str">
        <f>IF(Tabela2[[#This Row],[Data]]="","Sem Informação",VLOOKUP(MONTH(Tabela2[[#This Row],[Data]]),'[1]Validação de dados'!$I$1:$J$13,2,0))</f>
        <v>Abril</v>
      </c>
      <c r="M244" s="104">
        <f>YEAR(Tabela2[[#This Row],[Data]])</f>
        <v>2025</v>
      </c>
      <c r="N244" s="105" t="str">
        <f>VLOOKUP(Tabela2[[#This Row],[SIEMA]],Siema2025,17,FALSE)</f>
        <v>Matutino</v>
      </c>
      <c r="O244" s="105" t="str">
        <f>VLOOKUP(Tabela2[[#This Row],[SIEMA]],Siema2025,5,FALSE)</f>
        <v>Rodovia</v>
      </c>
      <c r="P244" s="104" t="str">
        <f>VLOOKUP(Tabela2[[#This Row],[SIEMA]],Siema2025,21,FALSE)</f>
        <v>No km 169, sentido sul, em Jacareí-SP, no retorno, ocorreu o tombamento de um caminhão carregado com carga de ferro. O acidente não teve vítimas.</v>
      </c>
      <c r="Q244" s="104">
        <v>1202</v>
      </c>
      <c r="R244" s="104" t="s">
        <v>7796</v>
      </c>
      <c r="S244" s="107" t="str">
        <f>IF(Q244="","", IF(Q244="NC","", IF(Q244="NE","", IF(Q244="NA","",IFERROR(VLOOKUP(Q244,Produtos!$A$1:$C$2319,2,FALSE),"Não Cadastrado")))))</f>
        <v>GASÓLEO ou ÓLEO DIESEL ou ÓLEO PARA AQUECIMENTO, LEVE</v>
      </c>
      <c r="T244" s="104" t="str">
        <f>VLOOKUP(Tabela2[[#This Row],[SIEMA]],Siema2025,11,FALSE)</f>
        <v xml:space="preserve"> </v>
      </c>
      <c r="U244" s="104" t="str">
        <f>VLOOKUP(Tabela2[[#This Row],[SIEMA]],Siema2025,12,FALSE)</f>
        <v xml:space="preserve"> </v>
      </c>
      <c r="V244" s="104">
        <f>IF(Q244="","",IF(ISNUMBER(Q244)=FALSE,"Não se aplica",IFERROR(VLOOKUP(Q244,Produtos!$A$1:$C$2319,3,FALSE),"Não Cadastrado")))</f>
        <v>3</v>
      </c>
      <c r="W244" s="104" t="str">
        <f>VLOOKUP(Tabela2[[#This Row],[SIEMA]],Siema2025,10,FALSE)</f>
        <v/>
      </c>
      <c r="X244" s="113" t="str">
        <f>IF(Tabela2[[#This Row],[Origem do acidente]] = "Plataforma", "PREENCHER","NA")</f>
        <v>NA</v>
      </c>
      <c r="Y244" s="109" t="str">
        <f>IF(W244="","", IF(W244="NC","", IF(W244="NE","", IF(W244="NA","",IFERROR(VLOOKUP(W244,Produtos!$A$1:$C$2319,2,FALSE),"Não Cadastrado")))))</f>
        <v/>
      </c>
      <c r="Z244" s="104" t="str">
        <f>VLOOKUP(Tabela2[[#This Row],[SIEMA]],Siema2025,11,FALSE)</f>
        <v xml:space="preserve"> </v>
      </c>
      <c r="AA244" s="104" t="str">
        <f>VLOOKUP(Tabela2[[#This Row],[SIEMA]],Siema2025,12,FALSE)</f>
        <v xml:space="preserve"> </v>
      </c>
      <c r="AB244" s="104" t="str">
        <f>IF(W244="","",IF(ISNUMBER(W244)=FALSE,"Não se aplica",IFERROR(VLOOKUP(W244,Produtos!$A$1:$C$2319,3,FALSE),"Não Cadastrado")))</f>
        <v/>
      </c>
      <c r="AC244" s="104"/>
      <c r="AD244" s="108" t="str">
        <f>IF(Tabela2[[#This Row],[Origem do acidente]] = "Plataforma", "PREENCHER","NA")</f>
        <v>NA</v>
      </c>
      <c r="AE244" s="107" t="str">
        <f>IF(AC244="","", IF(AC244="NC","", IF(AC244="NE","", IF(AC244="NA","",IFERROR(VLOOKUP(AC244,Produtos!$A$1:$C$2319,2,FALSE),"Não Cadastrado")))))</f>
        <v/>
      </c>
      <c r="AF244" s="104"/>
      <c r="AG244" s="104"/>
      <c r="AH244" s="104" t="str">
        <f>IF(AC244="","",IF(ISNUMBER(AC244)=FALSE,"Não se aplica",IFERROR(VLOOKUP(AC244,Produtos!$A$1:$C$2319,3,FALSE),"Não Cadastrado")))</f>
        <v/>
      </c>
      <c r="AI244" s="104"/>
      <c r="AJ244" s="104" t="str">
        <f>VLOOKUP(Tabela2[[#This Row],[SIEMA]],Siema2025,26,FALSE)</f>
        <v>Tombamento - Perda de Controle (imperícia)</v>
      </c>
      <c r="AK244" s="107" t="s">
        <v>7311</v>
      </c>
      <c r="AL244" s="107" t="s">
        <v>7358</v>
      </c>
      <c r="AM244" s="107" t="s">
        <v>7180</v>
      </c>
      <c r="AN244" s="108" t="str">
        <f>VLOOKUP(Tabela2[[#This Row],[SIEMA]],Siema2025,51,FALSE)</f>
        <v/>
      </c>
      <c r="AO244" s="108" t="str">
        <f>VLOOKUP(Tabela2[[#This Row],[SIEMA]],Siema2025,53,FALSE)</f>
        <v/>
      </c>
      <c r="AP244" s="108" t="str">
        <f>VLOOKUP(Tabela2[[#This Row],[SIEMA]],Siema2025,55,FALSE)</f>
        <v/>
      </c>
      <c r="AQ244" s="108" t="str">
        <f>VLOOKUP(Tabela2[[#This Row],[SIEMA]],Siema2025,57,FALSE)</f>
        <v/>
      </c>
      <c r="AR244" s="108" t="str">
        <f>VLOOKUP(Tabela2[[#This Row],[SIEMA]],Siema2025,59,FALSE)</f>
        <v/>
      </c>
      <c r="AS244" s="108" t="str">
        <f>VLOOKUP(Tabela2[[#This Row],[SIEMA]],Siema2025,61,FALSE)</f>
        <v/>
      </c>
      <c r="AT244" s="108" t="str">
        <f>VLOOKUP(Tabela2[[#This Row],[SIEMA]],Siema2025,63,FALSE)</f>
        <v/>
      </c>
      <c r="AU244" s="108" t="str">
        <f>VLOOKUP(Tabela2[[#This Row],[SIEMA]],Siema2025,65,FALSE)</f>
        <v>X</v>
      </c>
      <c r="AV244" s="108" t="str">
        <f>VLOOKUP(Tabela2[[#This Row],[SIEMA]],Siema2025,67,FALSE)</f>
        <v/>
      </c>
      <c r="AW244" s="108" t="str">
        <f>VLOOKUP(Tabela2[[#This Row],[SIEMA]],Siema2025,69,FALSE)</f>
        <v/>
      </c>
      <c r="AX244" s="108" t="str">
        <f>VLOOKUP(Tabela2[[#This Row],[SIEMA]],Siema2025,71,FALSE)</f>
        <v/>
      </c>
      <c r="AY244" s="108" t="str">
        <f>VLOOKUP(Tabela2[[#This Row],[SIEMA]],Siema2025,73,FALSE)</f>
        <v/>
      </c>
      <c r="AZ244" s="108" t="str">
        <f>VLOOKUP(Tabela2[[#This Row],[SIEMA]],Siema2025,75,FALSE)</f>
        <v/>
      </c>
      <c r="BA244" s="108" t="str">
        <f>VLOOKUP(Tabela2[[#This Row],[SIEMA]],Siema2025,77,FALSE)</f>
        <v/>
      </c>
      <c r="BB244" s="108" t="str">
        <f>VLOOKUP(Tabela2[[#This Row],[SIEMA]],Siema2025,79,FALSE)</f>
        <v/>
      </c>
      <c r="BC244" s="108" t="str">
        <f>IF(Tabela2[[#This Row],[Outro(s) ]] = "X", "PREENCHER","NA")</f>
        <v>NA</v>
      </c>
      <c r="BD244" s="108" t="str">
        <f>VLOOKUP(Tabela2[[#This Row],[SIEMA]],Siema2025,82,FALSE)</f>
        <v/>
      </c>
      <c r="BE244" s="108" t="str">
        <f>VLOOKUP(Tabela2[[#This Row],[SIEMA]],Siema2025,81,FALSE)</f>
        <v/>
      </c>
      <c r="BF244" s="110" t="str">
        <f>VLOOKUP(Tabela2[[#This Row],[SIEMA]],Siema2025,28,FALSE)</f>
        <v>FERANDO DE FARIA TEIXEIRA</v>
      </c>
      <c r="BG244" s="110"/>
      <c r="BH244" s="111" t="str">
        <f>VLOOKUP(Tabela2[[#This Row],[SIEMA]],Siema2025,29,FALSE)</f>
        <v>29891076814</v>
      </c>
      <c r="BI244" s="112" t="str">
        <f>VLOOKUP(Tabela2[[#This Row],[SIEMA]],Siema2025,107,FALSE)</f>
        <v>Não</v>
      </c>
      <c r="BJ244" s="107" t="s">
        <v>7099</v>
      </c>
      <c r="BK244" s="104" t="s">
        <v>2696</v>
      </c>
      <c r="BL244" s="140">
        <v>45762</v>
      </c>
      <c r="BM244" s="108">
        <f ca="1">IF(Tabela2[[#This Row],[Data de atendimento do Ibama (considerar o primeiro documento/ação)]]="",_xlfn.DAYS(TODAY(),J244),_xlfn.DAYS(Tabela2[[#This Row],[Data de atendimento do Ibama (considerar o primeiro documento/ação)]],J244))</f>
        <v>3</v>
      </c>
      <c r="BN244" s="108" t="str">
        <f>IF(Tabela2[[#This Row],[Atendido pelo Ibama ("Não" ou "Sim")]]="Não","Preencher", IF(Tabela2[[#This Row],[Atendido pelo Ibama ("Não" ou "Sim")]]="Sim","NA",""))</f>
        <v>NA</v>
      </c>
      <c r="BO244" s="114" t="s">
        <v>7100</v>
      </c>
      <c r="BP244" s="108" t="str">
        <f>IF(Tabela2[[#This Row],[Forma de atendimento (primeiro documento/ação)]]= "Outros (especificar)", "PREENCHER","NA")</f>
        <v>NA</v>
      </c>
      <c r="BQ244" s="106" t="s">
        <v>123</v>
      </c>
      <c r="BR244" s="108" t="s">
        <v>123</v>
      </c>
      <c r="BS244" s="108" t="str">
        <f>IF(Tabela2[[#This Row],[Se sim, foi emitida Ordem de Emergência? (informações vinculada à coluna CK)]] = "Sim", "PREENCHER","NA")</f>
        <v>NA</v>
      </c>
      <c r="BT244" s="108" t="s">
        <v>6834</v>
      </c>
      <c r="BU244" s="108" t="str">
        <f>IF(Tabela2[[#This Row],[Houve envio de Informações Pós-acidente (preencher "não se aplica" quando de competência estadual/municipal)]] = "Sim", "PREENCHER","NA")</f>
        <v>NA</v>
      </c>
      <c r="BV244" s="108" t="s">
        <v>123</v>
      </c>
      <c r="BW244" s="108" t="s">
        <v>2696</v>
      </c>
      <c r="BX244" s="106" t="s">
        <v>7102</v>
      </c>
      <c r="BY244" s="140">
        <v>45763</v>
      </c>
      <c r="BZ244" s="104">
        <f>IF(Tabela2[[#This Row],[Data do documento de encerramento]]="NA","NA",IF(Tabela2[[#This Row],[Data do documento de encerramento]]="","Pendente de conclusão/ encerramento",_xlfn.DAYS(Tabela2[[#This Row],[Data do documento de encerramento]],J244)))</f>
        <v>4</v>
      </c>
      <c r="CA244" s="107" t="s">
        <v>7791</v>
      </c>
      <c r="CB244" s="107"/>
      <c r="CC244" s="129"/>
      <c r="CD244" s="107"/>
      <c r="CE244" s="107"/>
      <c r="CF244" s="107"/>
    </row>
    <row r="245" spans="1:84" ht="30.75">
      <c r="A245" s="169">
        <v>202541439640</v>
      </c>
      <c r="B245" s="170" t="s">
        <v>8219</v>
      </c>
      <c r="C245" s="108" t="str">
        <f>VLOOKUP(Tabela2[[#This Row],[SIEMA]],Siema2025,4,FALSE)</f>
        <v xml:space="preserve"> BA</v>
      </c>
      <c r="D245" s="106" t="str">
        <f>VLOOKUP(Tabela2[[#This Row],[SIEMA]],Siema2025,3,FALSE)</f>
        <v xml:space="preserve">Alagoinhas </v>
      </c>
      <c r="E245" s="106" t="str">
        <f>VLOOKUP(Tabela2[[#This Row],[SIEMA]],Siema2025,20,FALSE)</f>
        <v>Linha do poço injetor de água 7-BA-127-BA, Campo de Buracica, Bacia do Recôncavo Baiano.</v>
      </c>
      <c r="F245" s="106"/>
      <c r="G245" s="106" t="s">
        <v>8220</v>
      </c>
      <c r="H245" s="106" t="s">
        <v>8221</v>
      </c>
      <c r="I245" s="104" t="s">
        <v>7300</v>
      </c>
      <c r="J245" s="105">
        <f>VLOOKUP(Tabela2[[#This Row],[SIEMA]],Siema2025,2,FALSE)</f>
        <v>45760</v>
      </c>
      <c r="K245" s="105" t="str">
        <f>VLOOKUP(Tabela2[[#This Row],[SIEMA]],Siema2025,16,FALSE)</f>
        <v>Domingo</v>
      </c>
      <c r="L245" s="106" t="str">
        <f>IF(Tabela2[[#This Row],[Data]]="","Sem Informação",VLOOKUP(MONTH(Tabela2[[#This Row],[Data]]),'[1]Validação de dados'!$I$1:$J$13,2,0))</f>
        <v>Abril</v>
      </c>
      <c r="M245" s="104">
        <f>YEAR(Tabela2[[#This Row],[Data]])</f>
        <v>2025</v>
      </c>
      <c r="N245" s="105" t="str">
        <f>VLOOKUP(Tabela2[[#This Row],[SIEMA]],Siema2025,17,FALSE)</f>
        <v>Matutino</v>
      </c>
      <c r="O245" s="105" t="s">
        <v>145</v>
      </c>
      <c r="P245" s="104" t="str">
        <f>VLOOKUP(Tabela2[[#This Row],[SIEMA]],Siema2025,21,FALSE)</f>
        <v>Poço terrestre</v>
      </c>
      <c r="Q245" s="104" t="str">
        <f>VLOOKUP(Tabela2[[#This Row],[SIEMA]],Siema2025,7,FALSE)</f>
        <v/>
      </c>
      <c r="R245" s="104" t="s">
        <v>255</v>
      </c>
      <c r="S245" s="107" t="str">
        <f>IF(Q245="","", IF(Q245="NC","", IF(Q245="NE","", IF(Q245="NA","",IFERROR(VLOOKUP(Q245,Produtos!$A$1:$C$2319,2,FALSE),"Não Cadastrado")))))</f>
        <v/>
      </c>
      <c r="T245" s="104" t="s">
        <v>697</v>
      </c>
      <c r="U245" s="104" t="str">
        <f>VLOOKUP(Tabela2[[#This Row],[SIEMA]],Siema2025,12,FALSE)</f>
        <v xml:space="preserve"> </v>
      </c>
      <c r="V245" s="104" t="str">
        <f>IF(Q245="","",IF(ISNUMBER(Q245)=FALSE,"Não se aplica",IFERROR(VLOOKUP(Q245,Produtos!$A$1:$C$2319,3,FALSE),"Não Cadastrado")))</f>
        <v/>
      </c>
      <c r="W245" s="104" t="str">
        <f>VLOOKUP(Tabela2[[#This Row],[SIEMA]],Siema2025,10,FALSE)</f>
        <v/>
      </c>
      <c r="X245" s="113" t="str">
        <f>IF(Tabela2[[#This Row],[Origem do acidente]] = "Plataforma", "PREENCHER","NA")</f>
        <v>NA</v>
      </c>
      <c r="Y245" s="109" t="str">
        <f>IF(W245="","", IF(W245="NC","", IF(W245="NE","", IF(W245="NA","",IFERROR(VLOOKUP(W245,Produtos!$A$1:$C$2319,2,FALSE),"Não Cadastrado")))))</f>
        <v/>
      </c>
      <c r="Z245" s="104" t="str">
        <f>VLOOKUP(Tabela2[[#This Row],[SIEMA]],Siema2025,11,FALSE)</f>
        <v xml:space="preserve"> </v>
      </c>
      <c r="AA245" s="104" t="str">
        <f>VLOOKUP(Tabela2[[#This Row],[SIEMA]],Siema2025,12,FALSE)</f>
        <v xml:space="preserve"> </v>
      </c>
      <c r="AB245" s="104" t="str">
        <f>IF(W245="","",IF(ISNUMBER(W245)=FALSE,"Não se aplica",IFERROR(VLOOKUP(W245,Produtos!$A$1:$C$2319,3,FALSE),"Não Cadastrado")))</f>
        <v/>
      </c>
      <c r="AC245" s="104"/>
      <c r="AD245" s="108" t="str">
        <f>IF(Tabela2[[#This Row],[Origem do acidente]] = "Plataforma", "PREENCHER","NA")</f>
        <v>NA</v>
      </c>
      <c r="AE245" s="107" t="str">
        <f>IF(AC245="","", IF(AC245="NC","", IF(AC245="NE","", IF(AC245="NA","",IFERROR(VLOOKUP(AC245,Produtos!$A$1:$C$2319,2,FALSE),"Não Cadastrado")))))</f>
        <v/>
      </c>
      <c r="AF245" s="104"/>
      <c r="AG245" s="104"/>
      <c r="AH245" s="104" t="str">
        <f>IF(AC245="","",IF(ISNUMBER(AC245)=FALSE,"Não se aplica",IFERROR(VLOOKUP(AC245,Produtos!$A$1:$C$2319,3,FALSE),"Não Cadastrado")))</f>
        <v/>
      </c>
      <c r="AI245" s="104"/>
      <c r="AJ245" s="104" t="str">
        <f>VLOOKUP(Tabela2[[#This Row],[SIEMA]],Siema2025,26,FALSE)</f>
        <v>Corrosão. Em avaliação.</v>
      </c>
      <c r="AK245" s="107"/>
      <c r="AL245" s="107"/>
      <c r="AM245" s="107"/>
      <c r="AN245" s="108" t="str">
        <f>VLOOKUP(Tabela2[[#This Row],[SIEMA]],Siema2025,51,FALSE)</f>
        <v/>
      </c>
      <c r="AO245" s="108" t="str">
        <f>VLOOKUP(Tabela2[[#This Row],[SIEMA]],Siema2025,53,FALSE)</f>
        <v/>
      </c>
      <c r="AP245" s="108" t="str">
        <f>VLOOKUP(Tabela2[[#This Row],[SIEMA]],Siema2025,55,FALSE)</f>
        <v/>
      </c>
      <c r="AQ245" s="108" t="str">
        <f>VLOOKUP(Tabela2[[#This Row],[SIEMA]],Siema2025,57,FALSE)</f>
        <v/>
      </c>
      <c r="AR245" s="108" t="str">
        <f>VLOOKUP(Tabela2[[#This Row],[SIEMA]],Siema2025,59,FALSE)</f>
        <v/>
      </c>
      <c r="AS245" s="108" t="str">
        <f>VLOOKUP(Tabela2[[#This Row],[SIEMA]],Siema2025,61,FALSE)</f>
        <v/>
      </c>
      <c r="AT245" s="108" t="str">
        <f>VLOOKUP(Tabela2[[#This Row],[SIEMA]],Siema2025,63,FALSE)</f>
        <v/>
      </c>
      <c r="AU245" s="108" t="str">
        <f>VLOOKUP(Tabela2[[#This Row],[SIEMA]],Siema2025,65,FALSE)</f>
        <v>X</v>
      </c>
      <c r="AV245" s="108" t="str">
        <f>VLOOKUP(Tabela2[[#This Row],[SIEMA]],Siema2025,67,FALSE)</f>
        <v/>
      </c>
      <c r="AW245" s="108" t="str">
        <f>VLOOKUP(Tabela2[[#This Row],[SIEMA]],Siema2025,69,FALSE)</f>
        <v/>
      </c>
      <c r="AX245" s="108" t="str">
        <f>VLOOKUP(Tabela2[[#This Row],[SIEMA]],Siema2025,71,FALSE)</f>
        <v/>
      </c>
      <c r="AY245" s="108" t="str">
        <f>VLOOKUP(Tabela2[[#This Row],[SIEMA]],Siema2025,73,FALSE)</f>
        <v/>
      </c>
      <c r="AZ245" s="108" t="str">
        <f>VLOOKUP(Tabela2[[#This Row],[SIEMA]],Siema2025,75,FALSE)</f>
        <v/>
      </c>
      <c r="BA245" s="108" t="str">
        <f>VLOOKUP(Tabela2[[#This Row],[SIEMA]],Siema2025,77,FALSE)</f>
        <v/>
      </c>
      <c r="BB245" s="108" t="str">
        <f>VLOOKUP(Tabela2[[#This Row],[SIEMA]],Siema2025,79,FALSE)</f>
        <v/>
      </c>
      <c r="BC245" s="108" t="str">
        <f>IF(Tabela2[[#This Row],[Outro(s) ]] = "X", "PREENCHER","NA")</f>
        <v>NA</v>
      </c>
      <c r="BD245" s="108" t="str">
        <f>VLOOKUP(Tabela2[[#This Row],[SIEMA]],Siema2025,82,FALSE)</f>
        <v/>
      </c>
      <c r="BE245" s="108" t="str">
        <f>VLOOKUP(Tabela2[[#This Row],[SIEMA]],Siema2025,81,FALSE)</f>
        <v/>
      </c>
      <c r="BF245" s="110" t="str">
        <f>VLOOKUP(Tabela2[[#This Row],[SIEMA]],Siema2025,28,FALSE)</f>
        <v>PETRÓLEO BRASILEIRO S.A. - PETROBRAS</v>
      </c>
      <c r="BG245" s="110"/>
      <c r="BH245" s="111" t="str">
        <f>VLOOKUP(Tabela2[[#This Row],[SIEMA]],Siema2025,29,FALSE)</f>
        <v/>
      </c>
      <c r="BI245" s="112" t="s">
        <v>123</v>
      </c>
      <c r="BJ245" s="107" t="s">
        <v>7113</v>
      </c>
      <c r="BK245" s="104" t="s">
        <v>2696</v>
      </c>
      <c r="BL245" s="140">
        <v>45775</v>
      </c>
      <c r="BM245" s="108">
        <f ca="1">IF(Tabela2[[#This Row],[Data de atendimento do Ibama (considerar o primeiro documento/ação)]]="",_xlfn.DAYS(TODAY(),J245),_xlfn.DAYS(Tabela2[[#This Row],[Data de atendimento do Ibama (considerar o primeiro documento/ação)]],J245))</f>
        <v>15</v>
      </c>
      <c r="BN245" s="108" t="str">
        <f>IF(Tabela2[[#This Row],[Atendido pelo Ibama ("Não" ou "Sim")]]="Não","Preencher", IF(Tabela2[[#This Row],[Atendido pelo Ibama ("Não" ou "Sim")]]="Sim","NA",""))</f>
        <v>NA</v>
      </c>
      <c r="BO245" s="114" t="s">
        <v>7138</v>
      </c>
      <c r="BP245" s="108" t="str">
        <f>IF(Tabela2[[#This Row],[Forma de atendimento (primeiro documento/ação)]]= "Outros (especificar)", "PREENCHER","NA")</f>
        <v>NA</v>
      </c>
      <c r="BQ245" s="106" t="s">
        <v>123</v>
      </c>
      <c r="BR245" s="108" t="str">
        <f>IF(Tabela2[[#This Row],[Equipe do Ibama foi a campo? Houve sobrevoo do Poseidon?]] = "Sim", "PREENCHER","NA")</f>
        <v>NA</v>
      </c>
      <c r="BS245" s="108" t="str">
        <f>IF(Tabela2[[#This Row],[Se sim, foi emitida Ordem de Emergência? (informações vinculada à coluna CK)]] = "Sim", "PREENCHER","NA")</f>
        <v>NA</v>
      </c>
      <c r="BT245" s="108" t="str">
        <f>IF(Tabela2[[#This Row],[Foi elaborado Relatório de Vistoria pelo Ibama? (informações vinculada à coluna CK)]] = "Sim", "PREENCHER","NA")</f>
        <v>NA</v>
      </c>
      <c r="BU245" s="108" t="s">
        <v>123</v>
      </c>
      <c r="BV245" s="108" t="s">
        <v>123</v>
      </c>
      <c r="BW245" s="108" t="str">
        <f>IF(Tabela2[[#This Row],[O Ibama aguarda resposta da empresa/OEMA, etc?]] = "Sim", "PREENCHER","NA")</f>
        <v>NA</v>
      </c>
      <c r="BX245" s="106"/>
      <c r="BY245" s="106"/>
      <c r="BZ245" s="104" t="str">
        <f>IF(Tabela2[[#This Row],[Data do documento de encerramento]]="NA","NA",IF(Tabela2[[#This Row],[Data do documento de encerramento]]="","Pendente de conclusão/ encerramento",_xlfn.DAYS(Tabela2[[#This Row],[Data do documento de encerramento]],J245)))</f>
        <v>Pendente de conclusão/ encerramento</v>
      </c>
      <c r="CA245" s="107"/>
      <c r="CB245" s="107"/>
      <c r="CC245" s="131"/>
      <c r="CD245" s="107"/>
      <c r="CE245" s="107"/>
      <c r="CF245" s="107"/>
    </row>
    <row r="246" spans="1:84" ht="30.75">
      <c r="A246" s="169">
        <v>202541636005</v>
      </c>
      <c r="B246" s="171" t="s">
        <v>8222</v>
      </c>
      <c r="C246" s="108" t="str">
        <f>VLOOKUP(Tabela2[[#This Row],[SIEMA]],Siema2025,4,FALSE)</f>
        <v xml:space="preserve"> RN</v>
      </c>
      <c r="D246" s="106" t="str">
        <f>VLOOKUP(Tabela2[[#This Row],[SIEMA]],Siema2025,3,FALSE)</f>
        <v xml:space="preserve">Alto do Rodrigues </v>
      </c>
      <c r="E246" s="106" t="str">
        <f>VLOOKUP(Tabela2[[#This Row],[SIEMA]],Siema2025,20,FALSE)</f>
        <v>Linha de produção do poço 7-ARG-784D-RN em Campo Alto do Rodrigues</v>
      </c>
      <c r="F246" s="106"/>
      <c r="G246" s="106" t="s">
        <v>8223</v>
      </c>
      <c r="H246" s="106" t="s">
        <v>8224</v>
      </c>
      <c r="I246" s="104" t="str">
        <f>VLOOKUP(Tabela2[[#This Row],[SIEMA]],Siema2025,19,FALSE)</f>
        <v/>
      </c>
      <c r="J246" s="105">
        <f>VLOOKUP(Tabela2[[#This Row],[SIEMA]],Siema2025,2,FALSE)</f>
        <v>45760</v>
      </c>
      <c r="K246" s="105" t="str">
        <f>VLOOKUP(Tabela2[[#This Row],[SIEMA]],Siema2025,16,FALSE)</f>
        <v>Domingo</v>
      </c>
      <c r="L246" s="106" t="str">
        <f>IF(Tabela2[[#This Row],[Data]]="","Sem Informação",VLOOKUP(MONTH(Tabela2[[#This Row],[Data]]),'[1]Validação de dados'!$I$1:$J$13,2,0))</f>
        <v>Abril</v>
      </c>
      <c r="M246" s="104">
        <f>YEAR(Tabela2[[#This Row],[Data]])</f>
        <v>2025</v>
      </c>
      <c r="N246" s="105" t="str">
        <f>VLOOKUP(Tabela2[[#This Row],[SIEMA]],Siema2025,17,FALSE)</f>
        <v>Vespertino</v>
      </c>
      <c r="O246" s="105" t="s">
        <v>145</v>
      </c>
      <c r="P246" s="104" t="str">
        <f>VLOOKUP(Tabela2[[#This Row],[SIEMA]],Siema2025,21,FALSE)</f>
        <v>Poço Terrestre</v>
      </c>
      <c r="Q246" s="104">
        <v>1267</v>
      </c>
      <c r="R246" s="104"/>
      <c r="S246" s="107" t="str">
        <f>IF(Q246="","", IF(Q246="NC","", IF(Q246="NE","", IF(Q246="NA","",IFERROR(VLOOKUP(Q246,Produtos!$A$1:$C$2319,2,FALSE),"Não Cadastrado")))))</f>
        <v>PETRÓLEO CRU</v>
      </c>
      <c r="T246" s="104" t="s">
        <v>8225</v>
      </c>
      <c r="U246" s="104" t="str">
        <f>VLOOKUP(Tabela2[[#This Row],[SIEMA]],Siema2025,12,FALSE)</f>
        <v>M3</v>
      </c>
      <c r="V246" s="104">
        <f>IF(Q246="","",IF(ISNUMBER(Q246)=FALSE,"Não se aplica",IFERROR(VLOOKUP(Q246,Produtos!$A$1:$C$2319,3,FALSE),"Não Cadastrado")))</f>
        <v>3</v>
      </c>
      <c r="W246" s="104" t="str">
        <f>VLOOKUP(Tabela2[[#This Row],[SIEMA]],Siema2025,10,FALSE)</f>
        <v>Água Produzida fora de especificação</v>
      </c>
      <c r="X246" s="113" t="str">
        <f>IF(Tabela2[[#This Row],[Origem do acidente]] = "Plataforma", "PREENCHER","NA")</f>
        <v>NA</v>
      </c>
      <c r="Y246" s="109" t="str">
        <f>IF(W246="","", IF(W246="NC","", IF(W246="NE","", IF(W246="NA","",IFERROR(VLOOKUP(W246,Produtos!$A$1:$C$2319,2,FALSE),"Não Cadastrado")))))</f>
        <v>Não Cadastrado</v>
      </c>
      <c r="Z246" s="104" t="str">
        <f>VLOOKUP(Tabela2[[#This Row],[SIEMA]],Siema2025,11,FALSE)</f>
        <v>0.361</v>
      </c>
      <c r="AA246" s="104" t="str">
        <f>VLOOKUP(Tabela2[[#This Row],[SIEMA]],Siema2025,12,FALSE)</f>
        <v>M3</v>
      </c>
      <c r="AB246" s="104" t="str">
        <f>IF(W246="","",IF(ISNUMBER(W246)=FALSE,"Não se aplica",IFERROR(VLOOKUP(W246,Produtos!$A$1:$C$2319,3,FALSE),"Não Cadastrado")))</f>
        <v>Não se aplica</v>
      </c>
      <c r="AC246" s="104"/>
      <c r="AD246" s="108" t="str">
        <f>IF(Tabela2[[#This Row],[Origem do acidente]] = "Plataforma", "PREENCHER","NA")</f>
        <v>NA</v>
      </c>
      <c r="AE246" s="107" t="str">
        <f>IF(AC246="","", IF(AC246="NC","", IF(AC246="NE","", IF(AC246="NA","",IFERROR(VLOOKUP(AC246,Produtos!$A$1:$C$2319,2,FALSE),"Não Cadastrado")))))</f>
        <v/>
      </c>
      <c r="AF246" s="104"/>
      <c r="AG246" s="104"/>
      <c r="AH246" s="104" t="str">
        <f>IF(AC246="","",IF(ISNUMBER(AC246)=FALSE,"Não se aplica",IFERROR(VLOOKUP(AC246,Produtos!$A$1:$C$2319,3,FALSE),"Não Cadastrado")))</f>
        <v/>
      </c>
      <c r="AI246" s="104"/>
      <c r="AJ246" s="104" t="str">
        <f>VLOOKUP(Tabela2[[#This Row],[SIEMA]],Siema2025,26,FALSE)</f>
        <v>Corrosão na linha.</v>
      </c>
      <c r="AK246" s="107"/>
      <c r="AL246" s="107"/>
      <c r="AM246" s="107"/>
      <c r="AN246" s="108" t="str">
        <f>VLOOKUP(Tabela2[[#This Row],[SIEMA]],Siema2025,51,FALSE)</f>
        <v/>
      </c>
      <c r="AO246" s="108" t="str">
        <f>VLOOKUP(Tabela2[[#This Row],[SIEMA]],Siema2025,53,FALSE)</f>
        <v/>
      </c>
      <c r="AP246" s="108" t="str">
        <f>VLOOKUP(Tabela2[[#This Row],[SIEMA]],Siema2025,55,FALSE)</f>
        <v/>
      </c>
      <c r="AQ246" s="108" t="str">
        <f>VLOOKUP(Tabela2[[#This Row],[SIEMA]],Siema2025,57,FALSE)</f>
        <v/>
      </c>
      <c r="AR246" s="108" t="str">
        <f>VLOOKUP(Tabela2[[#This Row],[SIEMA]],Siema2025,59,FALSE)</f>
        <v/>
      </c>
      <c r="AS246" s="108" t="str">
        <f>VLOOKUP(Tabela2[[#This Row],[SIEMA]],Siema2025,61,FALSE)</f>
        <v/>
      </c>
      <c r="AT246" s="108" t="str">
        <f>VLOOKUP(Tabela2[[#This Row],[SIEMA]],Siema2025,63,FALSE)</f>
        <v/>
      </c>
      <c r="AU246" s="108" t="str">
        <f>VLOOKUP(Tabela2[[#This Row],[SIEMA]],Siema2025,65,FALSE)</f>
        <v>X</v>
      </c>
      <c r="AV246" s="108" t="str">
        <f>VLOOKUP(Tabela2[[#This Row],[SIEMA]],Siema2025,67,FALSE)</f>
        <v/>
      </c>
      <c r="AW246" s="108" t="str">
        <f>VLOOKUP(Tabela2[[#This Row],[SIEMA]],Siema2025,69,FALSE)</f>
        <v/>
      </c>
      <c r="AX246" s="108" t="str">
        <f>VLOOKUP(Tabela2[[#This Row],[SIEMA]],Siema2025,71,FALSE)</f>
        <v/>
      </c>
      <c r="AY246" s="108" t="str">
        <f>VLOOKUP(Tabela2[[#This Row],[SIEMA]],Siema2025,73,FALSE)</f>
        <v/>
      </c>
      <c r="AZ246" s="108" t="str">
        <f>VLOOKUP(Tabela2[[#This Row],[SIEMA]],Siema2025,75,FALSE)</f>
        <v/>
      </c>
      <c r="BA246" s="108" t="str">
        <f>VLOOKUP(Tabela2[[#This Row],[SIEMA]],Siema2025,77,FALSE)</f>
        <v/>
      </c>
      <c r="BB246" s="108" t="str">
        <f>VLOOKUP(Tabela2[[#This Row],[SIEMA]],Siema2025,79,FALSE)</f>
        <v/>
      </c>
      <c r="BC246" s="108" t="str">
        <f>IF(Tabela2[[#This Row],[Outro(s) ]] = "X", "PREENCHER","NA")</f>
        <v>NA</v>
      </c>
      <c r="BD246" s="108" t="str">
        <f>VLOOKUP(Tabela2[[#This Row],[SIEMA]],Siema2025,82,FALSE)</f>
        <v/>
      </c>
      <c r="BE246" s="108" t="str">
        <f>VLOOKUP(Tabela2[[#This Row],[SIEMA]],Siema2025,81,FALSE)</f>
        <v/>
      </c>
      <c r="BF246" s="110" t="s">
        <v>613</v>
      </c>
      <c r="BG246" s="110"/>
      <c r="BH246" s="111" t="str">
        <f>VLOOKUP(Tabela2[[#This Row],[SIEMA]],Siema2025,29,FALSE)</f>
        <v/>
      </c>
      <c r="BI246" s="112" t="str">
        <f>VLOOKUP(Tabela2[[#This Row],[SIEMA]],Siema2025,107,FALSE)</f>
        <v>Não</v>
      </c>
      <c r="BJ246" s="107" t="s">
        <v>7113</v>
      </c>
      <c r="BK246" s="104" t="s">
        <v>2696</v>
      </c>
      <c r="BL246" s="140">
        <v>45764</v>
      </c>
      <c r="BM246" s="108">
        <f ca="1">IF(Tabela2[[#This Row],[Data de atendimento do Ibama (considerar o primeiro documento/ação)]]="",_xlfn.DAYS(TODAY(),J246),_xlfn.DAYS(Tabela2[[#This Row],[Data de atendimento do Ibama (considerar o primeiro documento/ação)]],J246))</f>
        <v>4</v>
      </c>
      <c r="BN246" s="108" t="str">
        <f>IF(Tabela2[[#This Row],[Atendido pelo Ibama ("Não" ou "Sim")]]="Não","Preencher", IF(Tabela2[[#This Row],[Atendido pelo Ibama ("Não" ou "Sim")]]="Sim","NA",""))</f>
        <v>NA</v>
      </c>
      <c r="BO246" s="114" t="s">
        <v>7138</v>
      </c>
      <c r="BP246" s="108" t="str">
        <f>IF(Tabela2[[#This Row],[Forma de atendimento (primeiro documento/ação)]]= "Outros (especificar)", "PREENCHER","NA")</f>
        <v>NA</v>
      </c>
      <c r="BQ246" s="106" t="s">
        <v>123</v>
      </c>
      <c r="BR246" s="108" t="str">
        <f>IF(Tabela2[[#This Row],[Equipe do Ibama foi a campo? Houve sobrevoo do Poseidon?]] = "Sim", "PREENCHER","NA")</f>
        <v>NA</v>
      </c>
      <c r="BS246" s="108" t="str">
        <f>IF(Tabela2[[#This Row],[Se sim, foi emitida Ordem de Emergência? (informações vinculada à coluna CK)]] = "Sim", "PREENCHER","NA")</f>
        <v>NA</v>
      </c>
      <c r="BT246" s="108" t="str">
        <f>IF(Tabela2[[#This Row],[Foi elaborado Relatório de Vistoria pelo Ibama? (informações vinculada à coluna CK)]] = "Sim", "PREENCHER","NA")</f>
        <v>NA</v>
      </c>
      <c r="BU246" s="108" t="s">
        <v>2696</v>
      </c>
      <c r="BV246" s="108" t="str">
        <f>IF(Tabela2[[#This Row],[Houve avaliação das informações pós-acidente solicitadas/enviadas?]] = "Sim", "PREENCHER","NA")</f>
        <v>PREENCHER</v>
      </c>
      <c r="BW246" s="108" t="s">
        <v>2696</v>
      </c>
      <c r="BX246" s="106" t="s">
        <v>7115</v>
      </c>
      <c r="BY246" s="140">
        <v>46051</v>
      </c>
      <c r="BZ246" s="104">
        <f>IF(Tabela2[[#This Row],[Data do documento de encerramento]]="NA","NA",IF(Tabela2[[#This Row],[Data do documento de encerramento]]="","Pendente de conclusão/ encerramento",_xlfn.DAYS(Tabela2[[#This Row],[Data do documento de encerramento]],J246)))</f>
        <v>291</v>
      </c>
      <c r="CA246" s="107"/>
      <c r="CB246" s="107"/>
      <c r="CC246" s="242"/>
      <c r="CD246" s="107"/>
      <c r="CE246" s="107"/>
      <c r="CF246" s="107"/>
    </row>
    <row r="247" spans="1:84" ht="30.75">
      <c r="A247" s="169">
        <v>202541561253</v>
      </c>
      <c r="B247" s="170" t="s">
        <v>8226</v>
      </c>
      <c r="C247" s="108" t="str">
        <f>VLOOKUP(Tabela2[[#This Row],[SIEMA]],Siema2025,4,FALSE)</f>
        <v xml:space="preserve"> SE</v>
      </c>
      <c r="D247" s="106" t="str">
        <f>VLOOKUP(Tabela2[[#This Row],[SIEMA]],Siema2025,3,FALSE)</f>
        <v xml:space="preserve">Carmópolis </v>
      </c>
      <c r="E247" s="106" t="str">
        <f>VLOOKUP(Tabela2[[#This Row],[SIEMA]],Siema2025,20,FALSE)</f>
        <v>: Locação do 7-CP-1452-SE,</v>
      </c>
      <c r="F247" s="106"/>
      <c r="G247" s="170" t="s">
        <v>8227</v>
      </c>
      <c r="H247" s="106" t="s">
        <v>8228</v>
      </c>
      <c r="I247" s="104" t="s">
        <v>7479</v>
      </c>
      <c r="J247" s="105">
        <f>VLOOKUP(Tabela2[[#This Row],[SIEMA]],Siema2025,2,FALSE)</f>
        <v>45761</v>
      </c>
      <c r="K247" s="105" t="str">
        <f>VLOOKUP(Tabela2[[#This Row],[SIEMA]],Siema2025,16,FALSE)</f>
        <v>Segunda</v>
      </c>
      <c r="L247" s="106" t="str">
        <f>IF(Tabela2[[#This Row],[Data]]="","Sem Informação",VLOOKUP(MONTH(Tabela2[[#This Row],[Data]]),'[1]Validação de dados'!$I$1:$J$13,2,0))</f>
        <v>Abril</v>
      </c>
      <c r="M247" s="104">
        <f>YEAR(Tabela2[[#This Row],[Data]])</f>
        <v>2025</v>
      </c>
      <c r="N247" s="105" t="str">
        <f>VLOOKUP(Tabela2[[#This Row],[SIEMA]],Siema2025,17,FALSE)</f>
        <v>Vespertino</v>
      </c>
      <c r="O247" s="105" t="s">
        <v>145</v>
      </c>
      <c r="P247" s="104" t="str">
        <f>VLOOKUP(Tabela2[[#This Row],[SIEMA]],Siema2025,21,FALSE)</f>
        <v>Poço Terrestre</v>
      </c>
      <c r="Q247" s="104" t="str">
        <f>VLOOKUP(Tabela2[[#This Row],[SIEMA]],Siema2025,7,FALSE)</f>
        <v/>
      </c>
      <c r="R247" s="104" t="str">
        <f>VLOOKUP(Tabela2[[#This Row],[SIEMA]],Siema2025,10,FALSE)</f>
        <v>Água de injeção</v>
      </c>
      <c r="S247" s="107" t="str">
        <f>IF(Q247="","", IF(Q247="NC","", IF(Q247="NE","", IF(Q247="NA","",IFERROR(VLOOKUP(Q247,Produtos!$A$1:$C$2319,2,FALSE),"Não Cadastrado")))))</f>
        <v/>
      </c>
      <c r="T247" s="104" t="str">
        <f>VLOOKUP(Tabela2[[#This Row],[SIEMA]],Siema2025,11,FALSE)</f>
        <v>1.2</v>
      </c>
      <c r="U247" s="104" t="str">
        <f>VLOOKUP(Tabela2[[#This Row],[SIEMA]],Siema2025,12,FALSE)</f>
        <v>M3</v>
      </c>
      <c r="V247" s="104" t="str">
        <f>IF(Q247="","",IF(ISNUMBER(Q247)=FALSE,"Não se aplica",IFERROR(VLOOKUP(Q247,Produtos!$A$1:$C$2319,3,FALSE),"Não Cadastrado")))</f>
        <v/>
      </c>
      <c r="W247" s="104"/>
      <c r="X247" s="113" t="str">
        <f>IF(Tabela2[[#This Row],[Origem do acidente]] = "Plataforma", "PREENCHER","NA")</f>
        <v>NA</v>
      </c>
      <c r="Y247" s="109" t="str">
        <f>IF(W247="","", IF(W247="NC","", IF(W247="NE","", IF(W247="NA","",IFERROR(VLOOKUP(W247,Produtos!$A$1:$C$2319,2,FALSE),"Não Cadastrado")))))</f>
        <v/>
      </c>
      <c r="Z247" s="104"/>
      <c r="AA247" s="104" t="str">
        <f>VLOOKUP(Tabela2[[#This Row],[SIEMA]],Siema2025,12,FALSE)</f>
        <v>M3</v>
      </c>
      <c r="AB247" s="104" t="str">
        <f>IF(W247="","",IF(ISNUMBER(W247)=FALSE,"Não se aplica",IFERROR(VLOOKUP(W247,Produtos!$A$1:$C$2319,3,FALSE),"Não Cadastrado")))</f>
        <v/>
      </c>
      <c r="AC247" s="104"/>
      <c r="AD247" s="108" t="str">
        <f>IF(Tabela2[[#This Row],[Origem do acidente]] = "Plataforma", "PREENCHER","NA")</f>
        <v>NA</v>
      </c>
      <c r="AE247" s="107" t="str">
        <f>IF(AC247="","", IF(AC247="NC","", IF(AC247="NE","", IF(AC247="NA","",IFERROR(VLOOKUP(AC247,Produtos!$A$1:$C$2319,2,FALSE),"Não Cadastrado")))))</f>
        <v/>
      </c>
      <c r="AF247" s="104"/>
      <c r="AG247" s="104"/>
      <c r="AH247" s="104" t="str">
        <f>IF(AC247="","",IF(ISNUMBER(AC247)=FALSE,"Não se aplica",IFERROR(VLOOKUP(AC247,Produtos!$A$1:$C$2319,3,FALSE),"Não Cadastrado")))</f>
        <v/>
      </c>
      <c r="AI247" s="104"/>
      <c r="AJ247" s="104" t="str">
        <f>VLOOKUP(Tabela2[[#This Row],[SIEMA]],Siema2025,26,FALSE)</f>
        <v>Em investigação.</v>
      </c>
      <c r="AK247" s="107"/>
      <c r="AL247" s="107"/>
      <c r="AM247" s="107"/>
      <c r="AN247" s="108" t="str">
        <f>VLOOKUP(Tabela2[[#This Row],[SIEMA]],Siema2025,51,FALSE)</f>
        <v/>
      </c>
      <c r="AO247" s="108" t="str">
        <f>VLOOKUP(Tabela2[[#This Row],[SIEMA]],Siema2025,53,FALSE)</f>
        <v/>
      </c>
      <c r="AP247" s="108" t="str">
        <f>VLOOKUP(Tabela2[[#This Row],[SIEMA]],Siema2025,55,FALSE)</f>
        <v/>
      </c>
      <c r="AQ247" s="108" t="str">
        <f>VLOOKUP(Tabela2[[#This Row],[SIEMA]],Siema2025,57,FALSE)</f>
        <v/>
      </c>
      <c r="AR247" s="108" t="str">
        <f>VLOOKUP(Tabela2[[#This Row],[SIEMA]],Siema2025,59,FALSE)</f>
        <v/>
      </c>
      <c r="AS247" s="108" t="str">
        <f>VLOOKUP(Tabela2[[#This Row],[SIEMA]],Siema2025,61,FALSE)</f>
        <v/>
      </c>
      <c r="AT247" s="108" t="str">
        <f>VLOOKUP(Tabela2[[#This Row],[SIEMA]],Siema2025,63,FALSE)</f>
        <v/>
      </c>
      <c r="AU247" s="108" t="str">
        <f>VLOOKUP(Tabela2[[#This Row],[SIEMA]],Siema2025,65,FALSE)</f>
        <v>X</v>
      </c>
      <c r="AV247" s="108" t="str">
        <f>VLOOKUP(Tabela2[[#This Row],[SIEMA]],Siema2025,67,FALSE)</f>
        <v/>
      </c>
      <c r="AW247" s="108" t="str">
        <f>VLOOKUP(Tabela2[[#This Row],[SIEMA]],Siema2025,69,FALSE)</f>
        <v/>
      </c>
      <c r="AX247" s="108" t="str">
        <f>VLOOKUP(Tabela2[[#This Row],[SIEMA]],Siema2025,71,FALSE)</f>
        <v/>
      </c>
      <c r="AY247" s="108" t="str">
        <f>VLOOKUP(Tabela2[[#This Row],[SIEMA]],Siema2025,73,FALSE)</f>
        <v/>
      </c>
      <c r="AZ247" s="108" t="str">
        <f>VLOOKUP(Tabela2[[#This Row],[SIEMA]],Siema2025,75,FALSE)</f>
        <v/>
      </c>
      <c r="BA247" s="108" t="str">
        <f>VLOOKUP(Tabela2[[#This Row],[SIEMA]],Siema2025,77,FALSE)</f>
        <v/>
      </c>
      <c r="BB247" s="108" t="str">
        <f>VLOOKUP(Tabela2[[#This Row],[SIEMA]],Siema2025,79,FALSE)</f>
        <v/>
      </c>
      <c r="BC247" s="108" t="str">
        <f>IF(Tabela2[[#This Row],[Outro(s) ]] = "X", "PREENCHER","NA")</f>
        <v>NA</v>
      </c>
      <c r="BD247" s="108" t="str">
        <f>VLOOKUP(Tabela2[[#This Row],[SIEMA]],Siema2025,82,FALSE)</f>
        <v/>
      </c>
      <c r="BE247" s="108" t="str">
        <f>VLOOKUP(Tabela2[[#This Row],[SIEMA]],Siema2025,81,FALSE)</f>
        <v/>
      </c>
      <c r="BF247" s="110" t="str">
        <f>VLOOKUP(Tabela2[[#This Row],[SIEMA]],Siema2025,28,FALSE)</f>
        <v>Carmo Energy S.A</v>
      </c>
      <c r="BG247" s="110"/>
      <c r="BH247" s="111" t="str">
        <f>VLOOKUP(Tabela2[[#This Row],[SIEMA]],Siema2025,29,FALSE)</f>
        <v/>
      </c>
      <c r="BI247" s="112" t="str">
        <f>VLOOKUP(Tabela2[[#This Row],[SIEMA]],Siema2025,107,FALSE)</f>
        <v>Não</v>
      </c>
      <c r="BJ247" s="107" t="s">
        <v>7113</v>
      </c>
      <c r="BK247" s="104" t="s">
        <v>2696</v>
      </c>
      <c r="BL247" s="140">
        <v>45790</v>
      </c>
      <c r="BM247" s="108">
        <f ca="1">IF(Tabela2[[#This Row],[Data de atendimento do Ibama (considerar o primeiro documento/ação)]]="",_xlfn.DAYS(TODAY(),J247),_xlfn.DAYS(Tabela2[[#This Row],[Data de atendimento do Ibama (considerar o primeiro documento/ação)]],J247))</f>
        <v>29</v>
      </c>
      <c r="BN247" s="108" t="str">
        <f>IF(Tabela2[[#This Row],[Atendido pelo Ibama ("Não" ou "Sim")]]="Não","Preencher", IF(Tabela2[[#This Row],[Atendido pelo Ibama ("Não" ou "Sim")]]="Sim","NA",""))</f>
        <v>NA</v>
      </c>
      <c r="BO247" s="114" t="s">
        <v>7100</v>
      </c>
      <c r="BP247" s="108" t="str">
        <f>IF(Tabela2[[#This Row],[Forma de atendimento (primeiro documento/ação)]]= "Outros (especificar)", "PREENCHER","NA")</f>
        <v>NA</v>
      </c>
      <c r="BQ247" s="106" t="s">
        <v>123</v>
      </c>
      <c r="BR247" s="108" t="str">
        <f>IF(Tabela2[[#This Row],[Equipe do Ibama foi a campo? Houve sobrevoo do Poseidon?]] = "Sim", "PREENCHER","NA")</f>
        <v>NA</v>
      </c>
      <c r="BS247" s="108" t="str">
        <f>IF(Tabela2[[#This Row],[Se sim, foi emitida Ordem de Emergência? (informações vinculada à coluna CK)]] = "Sim", "PREENCHER","NA")</f>
        <v>NA</v>
      </c>
      <c r="BT247" s="108" t="str">
        <f>IF(Tabela2[[#This Row],[Foi elaborado Relatório de Vistoria pelo Ibama? (informações vinculada à coluna CK)]] = "Sim", "PREENCHER","NA")</f>
        <v>NA</v>
      </c>
      <c r="BU247" s="108" t="s">
        <v>123</v>
      </c>
      <c r="BV247" s="108" t="s">
        <v>2696</v>
      </c>
      <c r="BW247" s="108" t="s">
        <v>123</v>
      </c>
      <c r="BX247" s="106"/>
      <c r="BY247" s="106"/>
      <c r="BZ247" s="104" t="str">
        <f>IF(Tabela2[[#This Row],[Data do documento de encerramento]]="NA","NA",IF(Tabela2[[#This Row],[Data do documento de encerramento]]="","Pendente de conclusão/ encerramento",_xlfn.DAYS(Tabela2[[#This Row],[Data do documento de encerramento]],J247)))</f>
        <v>Pendente de conclusão/ encerramento</v>
      </c>
      <c r="CA247" s="107"/>
      <c r="CB247" s="107"/>
      <c r="CC247" s="129"/>
      <c r="CD247" s="107"/>
      <c r="CE247" s="107"/>
      <c r="CF247" s="107"/>
    </row>
    <row r="248" spans="1:84" ht="30.75">
      <c r="A248" s="169">
        <v>202541636024</v>
      </c>
      <c r="B248" s="170" t="s">
        <v>8229</v>
      </c>
      <c r="C248" s="108" t="str">
        <f>VLOOKUP(Tabela2[[#This Row],[SIEMA]],Siema2025,4,FALSE)</f>
        <v xml:space="preserve"> SE</v>
      </c>
      <c r="D248" s="106" t="str">
        <f>VLOOKUP(Tabela2[[#This Row],[SIEMA]],Siema2025,3,FALSE)</f>
        <v xml:space="preserve">Japaratuba </v>
      </c>
      <c r="E248" s="106" t="str">
        <f>VLOOKUP(Tabela2[[#This Row],[SIEMA]],Siema2025,20,FALSE)</f>
        <v>Satélite SAT.CP-422</v>
      </c>
      <c r="F248" s="106"/>
      <c r="G248" s="106" t="s">
        <v>8230</v>
      </c>
      <c r="H248" s="106" t="s">
        <v>7819</v>
      </c>
      <c r="I248" s="104" t="s">
        <v>7479</v>
      </c>
      <c r="J248" s="105">
        <f>VLOOKUP(Tabela2[[#This Row],[SIEMA]],Siema2025,2,FALSE)</f>
        <v>45761</v>
      </c>
      <c r="K248" s="105" t="str">
        <f>VLOOKUP(Tabela2[[#This Row],[SIEMA]],Siema2025,16,FALSE)</f>
        <v>Segunda</v>
      </c>
      <c r="L248" s="106" t="str">
        <f>IF(Tabela2[[#This Row],[Data]]="","Sem Informação",VLOOKUP(MONTH(Tabela2[[#This Row],[Data]]),'[1]Validação de dados'!$I$1:$J$13,2,0))</f>
        <v>Abril</v>
      </c>
      <c r="M248" s="104">
        <f>YEAR(Tabela2[[#This Row],[Data]])</f>
        <v>2025</v>
      </c>
      <c r="N248" s="105" t="str">
        <f>VLOOKUP(Tabela2[[#This Row],[SIEMA]],Siema2025,17,FALSE)</f>
        <v>Matutino</v>
      </c>
      <c r="O248" s="105" t="s">
        <v>145</v>
      </c>
      <c r="P248" s="104" t="str">
        <f>VLOOKUP(Tabela2[[#This Row],[SIEMA]],Siema2025,21,FALSE)</f>
        <v>Poço terrestre</v>
      </c>
      <c r="Q248" s="104">
        <v>1267</v>
      </c>
      <c r="R248" s="104" t="str">
        <f>VLOOKUP(Tabela2[[#This Row],[SIEMA]],Siema2025,10,FALSE)</f>
        <v/>
      </c>
      <c r="S248" s="107" t="str">
        <f>IF(Q248="","", IF(Q248="NC","", IF(Q248="NE","", IF(Q248="NA","",IFERROR(VLOOKUP(Q248,Produtos!$A$1:$C$2319,2,FALSE),"Não Cadastrado")))))</f>
        <v>PETRÓLEO CRU</v>
      </c>
      <c r="T248" s="104" t="s">
        <v>8231</v>
      </c>
      <c r="U248" s="104" t="str">
        <f>VLOOKUP(Tabela2[[#This Row],[SIEMA]],Siema2025,12,FALSE)</f>
        <v xml:space="preserve"> </v>
      </c>
      <c r="V248" s="104">
        <f>IF(Q248="","",IF(ISNUMBER(Q248)=FALSE,"Não se aplica",IFERROR(VLOOKUP(Q248,Produtos!$A$1:$C$2319,3,FALSE),"Não Cadastrado")))</f>
        <v>3</v>
      </c>
      <c r="W248" s="104" t="str">
        <f>VLOOKUP(Tabela2[[#This Row],[SIEMA]],Siema2025,10,FALSE)</f>
        <v/>
      </c>
      <c r="X248" s="113" t="str">
        <f>IF(Tabela2[[#This Row],[Origem do acidente]] = "Plataforma", "PREENCHER","NA")</f>
        <v>NA</v>
      </c>
      <c r="Y248" s="109" t="s">
        <v>7400</v>
      </c>
      <c r="Z248" s="104" t="s">
        <v>8232</v>
      </c>
      <c r="AA248" s="104" t="str">
        <f>VLOOKUP(Tabela2[[#This Row],[SIEMA]],Siema2025,12,FALSE)</f>
        <v xml:space="preserve"> </v>
      </c>
      <c r="AB248" s="104" t="str">
        <f>IF(W248="","",IF(ISNUMBER(W248)=FALSE,"Não se aplica",IFERROR(VLOOKUP(W248,Produtos!$A$1:$C$2319,3,FALSE),"Não Cadastrado")))</f>
        <v/>
      </c>
      <c r="AC248" s="104"/>
      <c r="AD248" s="108" t="str">
        <f>IF(Tabela2[[#This Row],[Origem do acidente]] = "Plataforma", "PREENCHER","NA")</f>
        <v>NA</v>
      </c>
      <c r="AE248" s="107" t="str">
        <f>IF(AC248="","", IF(AC248="NC","", IF(AC248="NE","", IF(AC248="NA","",IFERROR(VLOOKUP(AC248,Produtos!$A$1:$C$2319,2,FALSE),"Não Cadastrado")))))</f>
        <v/>
      </c>
      <c r="AF248" s="104"/>
      <c r="AG248" s="104"/>
      <c r="AH248" s="104" t="str">
        <f>IF(AC248="","",IF(ISNUMBER(AC248)=FALSE,"Não se aplica",IFERROR(VLOOKUP(AC248,Produtos!$A$1:$C$2319,3,FALSE),"Não Cadastrado")))</f>
        <v/>
      </c>
      <c r="AI248" s="104"/>
      <c r="AJ248" s="104" t="str">
        <f>VLOOKUP(Tabela2[[#This Row],[SIEMA]],Siema2025,26,FALSE)</f>
        <v>Corrosão</v>
      </c>
      <c r="AK248" s="107"/>
      <c r="AL248" s="107"/>
      <c r="AM248" s="107"/>
      <c r="AN248" s="108" t="str">
        <f>VLOOKUP(Tabela2[[#This Row],[SIEMA]],Siema2025,51,FALSE)</f>
        <v/>
      </c>
      <c r="AO248" s="108" t="str">
        <f>VLOOKUP(Tabela2[[#This Row],[SIEMA]],Siema2025,53,FALSE)</f>
        <v/>
      </c>
      <c r="AP248" s="108" t="str">
        <f>VLOOKUP(Tabela2[[#This Row],[SIEMA]],Siema2025,55,FALSE)</f>
        <v/>
      </c>
      <c r="AQ248" s="108" t="str">
        <f>VLOOKUP(Tabela2[[#This Row],[SIEMA]],Siema2025,57,FALSE)</f>
        <v/>
      </c>
      <c r="AR248" s="108" t="str">
        <f>VLOOKUP(Tabela2[[#This Row],[SIEMA]],Siema2025,59,FALSE)</f>
        <v/>
      </c>
      <c r="AS248" s="108" t="str">
        <f>VLOOKUP(Tabela2[[#This Row],[SIEMA]],Siema2025,61,FALSE)</f>
        <v/>
      </c>
      <c r="AT248" s="108" t="str">
        <f>VLOOKUP(Tabela2[[#This Row],[SIEMA]],Siema2025,63,FALSE)</f>
        <v/>
      </c>
      <c r="AU248" s="108" t="str">
        <f>VLOOKUP(Tabela2[[#This Row],[SIEMA]],Siema2025,65,FALSE)</f>
        <v>X</v>
      </c>
      <c r="AV248" s="108" t="str">
        <f>VLOOKUP(Tabela2[[#This Row],[SIEMA]],Siema2025,67,FALSE)</f>
        <v/>
      </c>
      <c r="AW248" s="108" t="str">
        <f>VLOOKUP(Tabela2[[#This Row],[SIEMA]],Siema2025,69,FALSE)</f>
        <v/>
      </c>
      <c r="AX248" s="108" t="str">
        <f>VLOOKUP(Tabela2[[#This Row],[SIEMA]],Siema2025,71,FALSE)</f>
        <v/>
      </c>
      <c r="AY248" s="108" t="str">
        <f>VLOOKUP(Tabela2[[#This Row],[SIEMA]],Siema2025,73,FALSE)</f>
        <v/>
      </c>
      <c r="AZ248" s="108" t="str">
        <f>VLOOKUP(Tabela2[[#This Row],[SIEMA]],Siema2025,75,FALSE)</f>
        <v/>
      </c>
      <c r="BA248" s="108" t="str">
        <f>VLOOKUP(Tabela2[[#This Row],[SIEMA]],Siema2025,77,FALSE)</f>
        <v/>
      </c>
      <c r="BB248" s="108" t="str">
        <f>VLOOKUP(Tabela2[[#This Row],[SIEMA]],Siema2025,79,FALSE)</f>
        <v/>
      </c>
      <c r="BC248" s="108" t="str">
        <f>IF(Tabela2[[#This Row],[Outro(s) ]] = "X", "PREENCHER","NA")</f>
        <v>NA</v>
      </c>
      <c r="BD248" s="108" t="str">
        <f>VLOOKUP(Tabela2[[#This Row],[SIEMA]],Siema2025,82,FALSE)</f>
        <v/>
      </c>
      <c r="BE248" s="108" t="str">
        <f>VLOOKUP(Tabela2[[#This Row],[SIEMA]],Siema2025,81,FALSE)</f>
        <v/>
      </c>
      <c r="BF248" s="110" t="str">
        <f>VLOOKUP(Tabela2[[#This Row],[SIEMA]],Siema2025,28,FALSE)</f>
        <v>Carmo Energy S.A</v>
      </c>
      <c r="BG248" s="110"/>
      <c r="BH248" s="111" t="str">
        <f>VLOOKUP(Tabela2[[#This Row],[SIEMA]],Siema2025,29,FALSE)</f>
        <v/>
      </c>
      <c r="BI248" s="112" t="str">
        <f>VLOOKUP(Tabela2[[#This Row],[SIEMA]],Siema2025,107,FALSE)</f>
        <v>Não</v>
      </c>
      <c r="BJ248" s="107" t="s">
        <v>7113</v>
      </c>
      <c r="BK248" s="104" t="s">
        <v>2696</v>
      </c>
      <c r="BL248" s="140">
        <v>45777</v>
      </c>
      <c r="BM248" s="108">
        <f ca="1">IF(Tabela2[[#This Row],[Data de atendimento do Ibama (considerar o primeiro documento/ação)]]="",_xlfn.DAYS(TODAY(),J248),_xlfn.DAYS(Tabela2[[#This Row],[Data de atendimento do Ibama (considerar o primeiro documento/ação)]],J248))</f>
        <v>16</v>
      </c>
      <c r="BN248" s="108" t="str">
        <f>IF(Tabela2[[#This Row],[Atendido pelo Ibama ("Não" ou "Sim")]]="Não","Preencher", IF(Tabela2[[#This Row],[Atendido pelo Ibama ("Não" ou "Sim")]]="Sim","NA",""))</f>
        <v>NA</v>
      </c>
      <c r="BO248" s="114" t="s">
        <v>7100</v>
      </c>
      <c r="BP248" s="108" t="str">
        <f>IF(Tabela2[[#This Row],[Forma de atendimento (primeiro documento/ação)]]= "Outros (especificar)", "PREENCHER","NA")</f>
        <v>NA</v>
      </c>
      <c r="BQ248" s="106" t="s">
        <v>123</v>
      </c>
      <c r="BR248" s="108" t="str">
        <f>IF(Tabela2[[#This Row],[Equipe do Ibama foi a campo? Houve sobrevoo do Poseidon?]] = "Sim", "PREENCHER","NA")</f>
        <v>NA</v>
      </c>
      <c r="BS248" s="108" t="str">
        <f>IF(Tabela2[[#This Row],[Se sim, foi emitida Ordem de Emergência? (informações vinculada à coluna CK)]] = "Sim", "PREENCHER","NA")</f>
        <v>NA</v>
      </c>
      <c r="BT248" s="108" t="str">
        <f>IF(Tabela2[[#This Row],[Foi elaborado Relatório de Vistoria pelo Ibama? (informações vinculada à coluna CK)]] = "Sim", "PREENCHER","NA")</f>
        <v>NA</v>
      </c>
      <c r="BU248" s="108" t="s">
        <v>123</v>
      </c>
      <c r="BV248" s="108" t="s">
        <v>2696</v>
      </c>
      <c r="BW248" s="108" t="s">
        <v>123</v>
      </c>
      <c r="BX248" s="106"/>
      <c r="BY248" s="106"/>
      <c r="BZ248" s="104" t="str">
        <f>IF(Tabela2[[#This Row],[Data do documento de encerramento]]="NA","NA",IF(Tabela2[[#This Row],[Data do documento de encerramento]]="","Pendente de conclusão/ encerramento",_xlfn.DAYS(Tabela2[[#This Row],[Data do documento de encerramento]],J248)))</f>
        <v>Pendente de conclusão/ encerramento</v>
      </c>
      <c r="CA248" s="107"/>
      <c r="CB248" s="107"/>
      <c r="CC248" s="129"/>
      <c r="CD248" s="107"/>
      <c r="CE248" s="107"/>
      <c r="CF248" s="107"/>
    </row>
    <row r="249" spans="1:84" ht="91.5">
      <c r="A249" s="169">
        <v>202541636046</v>
      </c>
      <c r="B249" s="118" t="s">
        <v>8233</v>
      </c>
      <c r="C249" s="108" t="str">
        <f>VLOOKUP(Tabela2[[#This Row],[SIEMA]],Siema2025,4,FALSE)</f>
        <v xml:space="preserve"> CE</v>
      </c>
      <c r="D249" s="106" t="str">
        <f>VLOOKUP(Tabela2[[#This Row],[SIEMA]],Siema2025,3,FALSE)</f>
        <v xml:space="preserve">São Gonçalo do Amarante </v>
      </c>
      <c r="E249" s="106" t="s">
        <v>8234</v>
      </c>
      <c r="F249" s="106"/>
      <c r="G249" s="106" t="s">
        <v>8235</v>
      </c>
      <c r="H249" s="106" t="s">
        <v>8236</v>
      </c>
      <c r="I249" s="104" t="s">
        <v>7120</v>
      </c>
      <c r="J249" s="105">
        <v>45763</v>
      </c>
      <c r="K249" s="105" t="str">
        <f>VLOOKUP(Tabela2[[#This Row],[SIEMA]],Siema2025,16,FALSE)</f>
        <v>Segunda</v>
      </c>
      <c r="L249" s="106" t="str">
        <f>IF(Tabela2[[#This Row],[Data]]="","Sem Informação",VLOOKUP(MONTH(Tabela2[[#This Row],[Data]]),'[1]Validação de dados'!$I$1:$J$13,2,0))</f>
        <v>Abril</v>
      </c>
      <c r="M249" s="104">
        <f>YEAR(Tabela2[[#This Row],[Data]])</f>
        <v>2025</v>
      </c>
      <c r="N249" s="105" t="str">
        <f>VLOOKUP(Tabela2[[#This Row],[SIEMA]],Siema2025,17,FALSE)</f>
        <v>Madrugada</v>
      </c>
      <c r="O249" s="105" t="str">
        <f>VLOOKUP(Tabela2[[#This Row],[SIEMA]],Siema2025,5,FALSE)</f>
        <v>Terminal/portos/ancoradouros/etc</v>
      </c>
      <c r="P249" s="104" t="str">
        <f>VLOOKUP(Tabela2[[#This Row],[SIEMA]],Siema2025,21,FALSE)</f>
        <v>O acidente ocorreu no Terminal Portuário do Pecém, através de vazamento no caminhão tanque carregado de alcatrão, que iniciou na ponte 2 até o TMUT (berço 5), sem a visualização imediata de mancha no mar. Mais informações irão no relatório final.</v>
      </c>
      <c r="Q249" s="104">
        <v>3082</v>
      </c>
      <c r="R249" s="104" t="s">
        <v>8237</v>
      </c>
      <c r="S249" s="107" t="str">
        <f>IF(Q249="","", IF(Q249="NC","", IF(Q249="NE","", IF(Q249="NA","",IFERROR(VLOOKUP(Q249,Produtos!$A$1:$C$2319,2,FALSE),"Não Cadastrado")))))</f>
        <v>SUBSTÂNCIA QUE APRESENTA RISCO PARA O MEIO AMBIENTE, LÍQUIDA, N.E.</v>
      </c>
      <c r="T249" s="104">
        <v>3</v>
      </c>
      <c r="U249" s="104" t="s">
        <v>7111</v>
      </c>
      <c r="V249" s="104">
        <f>IF(Q249="","",IF(ISNUMBER(Q249)=FALSE,"Não se aplica",IFERROR(VLOOKUP(Q249,Produtos!$A$1:$C$2319,3,FALSE),"Não Cadastrado")))</f>
        <v>9</v>
      </c>
      <c r="W249" s="104" t="str">
        <f>VLOOKUP(Tabela2[[#This Row],[SIEMA]],Siema2025,10,FALSE)</f>
        <v/>
      </c>
      <c r="X249" s="113"/>
      <c r="Y249" s="109" t="str">
        <f>IF(W249="","", IF(W249="NC","", IF(W249="NE","", IF(W249="NA","",IFERROR(VLOOKUP(W249,Produtos!$A$1:$C$2319,2,FALSE),"Não Cadastrado")))))</f>
        <v/>
      </c>
      <c r="Z249" s="104" t="str">
        <f>VLOOKUP(Tabela2[[#This Row],[SIEMA]],Siema2025,11,FALSE)</f>
        <v xml:space="preserve"> </v>
      </c>
      <c r="AA249" s="104" t="str">
        <f>VLOOKUP(Tabela2[[#This Row],[SIEMA]],Siema2025,12,FALSE)</f>
        <v xml:space="preserve"> </v>
      </c>
      <c r="AB249" s="104" t="str">
        <f>IF(W249="","",IF(ISNUMBER(W249)=FALSE,"Não se aplica",IFERROR(VLOOKUP(W249,Produtos!$A$1:$C$2319,3,FALSE),"Não Cadastrado")))</f>
        <v/>
      </c>
      <c r="AC249" s="104"/>
      <c r="AD249" s="108"/>
      <c r="AE249" s="107" t="str">
        <f>IF(AC249="","", IF(AC249="NC","", IF(AC249="NE","", IF(AC249="NA","",IFERROR(VLOOKUP(AC249,Produtos!$A$1:$C$2319,2,FALSE),"Não Cadastrado")))))</f>
        <v/>
      </c>
      <c r="AF249" s="104"/>
      <c r="AG249" s="104"/>
      <c r="AH249" s="104" t="str">
        <f>IF(AC249="","",IF(ISNUMBER(AC249)=FALSE,"Não se aplica",IFERROR(VLOOKUP(AC249,Produtos!$A$1:$C$2319,3,FALSE),"Não Cadastrado")))</f>
        <v/>
      </c>
      <c r="AI249" s="113"/>
      <c r="AJ249" s="104" t="str">
        <f>VLOOKUP(Tabela2[[#This Row],[SIEMA]],Siema2025,26,FALSE)</f>
        <v>O acidente ocorreu no Terminal Portuário do Pecém, através de vazamento no caminhão tanque carregado de alcatrão, que iniciou na ponte 2 até o TMUT (berço 5), sem a visualização imediata de mancha no mar. Mais informações irão no relatório final.</v>
      </c>
      <c r="AK249" s="107" t="s">
        <v>7112</v>
      </c>
      <c r="AL249" s="107"/>
      <c r="AM249" s="107"/>
      <c r="AN249" s="108" t="str">
        <f>VLOOKUP(Tabela2[[#This Row],[SIEMA]],Siema2025,51,FALSE)</f>
        <v/>
      </c>
      <c r="AO249" s="108" t="str">
        <f>VLOOKUP(Tabela2[[#This Row],[SIEMA]],Siema2025,53,FALSE)</f>
        <v/>
      </c>
      <c r="AP249" s="108" t="str">
        <f>VLOOKUP(Tabela2[[#This Row],[SIEMA]],Siema2025,55,FALSE)</f>
        <v/>
      </c>
      <c r="AQ249" s="108" t="str">
        <f>VLOOKUP(Tabela2[[#This Row],[SIEMA]],Siema2025,57,FALSE)</f>
        <v/>
      </c>
      <c r="AR249" s="108" t="str">
        <f>VLOOKUP(Tabela2[[#This Row],[SIEMA]],Siema2025,59,FALSE)</f>
        <v/>
      </c>
      <c r="AS249" s="108" t="str">
        <f>VLOOKUP(Tabela2[[#This Row],[SIEMA]],Siema2025,61,FALSE)</f>
        <v/>
      </c>
      <c r="AT249" s="108" t="str">
        <f>VLOOKUP(Tabela2[[#This Row],[SIEMA]],Siema2025,63,FALSE)</f>
        <v/>
      </c>
      <c r="AU249" s="108" t="str">
        <f>VLOOKUP(Tabela2[[#This Row],[SIEMA]],Siema2025,65,FALSE)</f>
        <v/>
      </c>
      <c r="AV249" s="108" t="str">
        <f>VLOOKUP(Tabela2[[#This Row],[SIEMA]],Siema2025,67,FALSE)</f>
        <v/>
      </c>
      <c r="AW249" s="108" t="str">
        <f>VLOOKUP(Tabela2[[#This Row],[SIEMA]],Siema2025,69,FALSE)</f>
        <v/>
      </c>
      <c r="AX249" s="108" t="str">
        <f>VLOOKUP(Tabela2[[#This Row],[SIEMA]],Siema2025,71,FALSE)</f>
        <v/>
      </c>
      <c r="AY249" s="108" t="str">
        <f>VLOOKUP(Tabela2[[#This Row],[SIEMA]],Siema2025,73,FALSE)</f>
        <v/>
      </c>
      <c r="AZ249" s="108" t="str">
        <f>VLOOKUP(Tabela2[[#This Row],[SIEMA]],Siema2025,75,FALSE)</f>
        <v/>
      </c>
      <c r="BA249" s="108" t="str">
        <f>VLOOKUP(Tabela2[[#This Row],[SIEMA]],Siema2025,77,FALSE)</f>
        <v/>
      </c>
      <c r="BB249" s="108" t="s">
        <v>7181</v>
      </c>
      <c r="BC249" s="108" t="s">
        <v>8238</v>
      </c>
      <c r="BD249" s="108" t="str">
        <f>VLOOKUP(Tabela2[[#This Row],[SIEMA]],Siema2025,82,FALSE)</f>
        <v/>
      </c>
      <c r="BE249" s="108" t="str">
        <f>VLOOKUP(Tabela2[[#This Row],[SIEMA]],Siema2025,81,FALSE)</f>
        <v/>
      </c>
      <c r="BF249" s="110" t="str">
        <f>VLOOKUP(Tabela2[[#This Row],[SIEMA]],Siema2025,28,FALSE)</f>
        <v>Benel Transportes e Logística Ltda</v>
      </c>
      <c r="BG249" s="110"/>
      <c r="BH249" s="111" t="str">
        <f>VLOOKUP(Tabela2[[#This Row],[SIEMA]],Siema2025,29,FALSE)</f>
        <v>43332756000140</v>
      </c>
      <c r="BI249" s="112" t="s">
        <v>2696</v>
      </c>
      <c r="BJ249" s="107" t="s">
        <v>7099</v>
      </c>
      <c r="BK249" s="104" t="s">
        <v>2696</v>
      </c>
      <c r="BL249" s="140">
        <v>45772</v>
      </c>
      <c r="BM249" s="108">
        <f ca="1">IF(Tabela2[[#This Row],[Data de atendimento do Ibama (considerar o primeiro documento/ação)]]="",_xlfn.DAYS(TODAY(),J249),_xlfn.DAYS(Tabela2[[#This Row],[Data de atendimento do Ibama (considerar o primeiro documento/ação)]],J249))</f>
        <v>9</v>
      </c>
      <c r="BN249" s="108" t="str">
        <f>IF(Tabela2[[#This Row],[Atendido pelo Ibama ("Não" ou "Sim")]]="Não","Preencher", IF(Tabela2[[#This Row],[Atendido pelo Ibama ("Não" ou "Sim")]]="Sim","NA",""))</f>
        <v>NA</v>
      </c>
      <c r="BO249" s="114" t="s">
        <v>7286</v>
      </c>
      <c r="BP249" s="108" t="str">
        <f>IF(Tabela2[[#This Row],[Forma de atendimento (primeiro documento/ação)]]= "Outros (especificar)", "PREENCHER","NA")</f>
        <v>NA</v>
      </c>
      <c r="BQ249" s="106" t="s">
        <v>2696</v>
      </c>
      <c r="BR249" s="108" t="s">
        <v>2696</v>
      </c>
      <c r="BS249" s="108" t="s">
        <v>2696</v>
      </c>
      <c r="BT249" s="108" t="s">
        <v>7126</v>
      </c>
      <c r="BU249" s="108" t="s">
        <v>2696</v>
      </c>
      <c r="BV249" s="108" t="s">
        <v>123</v>
      </c>
      <c r="BW249" s="108" t="s">
        <v>123</v>
      </c>
      <c r="BX249" s="106" t="s">
        <v>7127</v>
      </c>
      <c r="BY249" s="140"/>
      <c r="BZ249" s="104" t="str">
        <f>IF(Tabela2[[#This Row],[Data do documento de encerramento]]="NA","NA",IF(Tabela2[[#This Row],[Data do documento de encerramento]]="","Pendente de conclusão/ encerramento",_xlfn.DAYS(Tabela2[[#This Row],[Data do documento de encerramento]],J249)))</f>
        <v>Pendente de conclusão/ encerramento</v>
      </c>
      <c r="CA249" s="107" t="s">
        <v>8239</v>
      </c>
      <c r="CB249" s="107"/>
      <c r="CC249" s="131"/>
      <c r="CD249" s="107"/>
      <c r="CE249" s="107"/>
      <c r="CF249" s="107"/>
    </row>
    <row r="250" spans="1:84" s="22" customFormat="1" ht="30.75">
      <c r="A250" s="169">
        <v>202541657619</v>
      </c>
      <c r="B250" s="170" t="s">
        <v>8240</v>
      </c>
      <c r="C250" s="108" t="s">
        <v>7135</v>
      </c>
      <c r="D250" s="106" t="s">
        <v>637</v>
      </c>
      <c r="E250" s="106" t="s">
        <v>8241</v>
      </c>
      <c r="F250" s="106"/>
      <c r="G250" s="106" t="s">
        <v>8242</v>
      </c>
      <c r="H250" s="106" t="s">
        <v>8243</v>
      </c>
      <c r="I250" s="104" t="str">
        <f>VLOOKUP(Tabela2[[#This Row],[SIEMA]],Siema2025,19,FALSE)</f>
        <v>Campos</v>
      </c>
      <c r="J250" s="105">
        <f>VLOOKUP(Tabela2[[#This Row],[SIEMA]],Siema2025,2,FALSE)</f>
        <v>45761</v>
      </c>
      <c r="K250" s="105" t="str">
        <f>VLOOKUP(Tabela2[[#This Row],[SIEMA]],Siema2025,16,FALSE)</f>
        <v>Segunda</v>
      </c>
      <c r="L250" s="106" t="str">
        <f>IF(Tabela2[[#This Row],[Data]]="","Sem Informação",VLOOKUP(MONTH(Tabela2[[#This Row],[Data]]),'[1]Validação de dados'!$I$1:$J$13,2,0))</f>
        <v>Abril</v>
      </c>
      <c r="M250" s="104">
        <f>YEAR(Tabela2[[#This Row],[Data]])</f>
        <v>2025</v>
      </c>
      <c r="N250" s="105" t="str">
        <f>VLOOKUP(Tabela2[[#This Row],[SIEMA]],Siema2025,17,FALSE)</f>
        <v>Noturno</v>
      </c>
      <c r="O250" s="105" t="s">
        <v>111</v>
      </c>
      <c r="P250" s="104" t="str">
        <f>VLOOKUP(Tabela2[[#This Row],[SIEMA]],Siema2025,21,FALSE)</f>
        <v>[NS-32 (NORBE VIII) em operação no poço 7-RO-121HP-RJS - Campo de Roncador - Bacia de Campos]: Durante bombeio de Monoetilenoglicol (MEG) via HCR (High Collapse Resistant Hose), passando pela válvula XO-ANM com retorno para o DPR (Drill Pipe Riser), com o intuito de posicionar fluido inibidor de hidrato no bloco da ANM (árvore de natal molhada), foi observada queda de pressão de bombeio após bombeados 21 bbl.</v>
      </c>
      <c r="Q250" s="104" t="s">
        <v>637</v>
      </c>
      <c r="R250" s="104" t="s">
        <v>954</v>
      </c>
      <c r="S250" s="107" t="s">
        <v>7457</v>
      </c>
      <c r="T250" s="104" t="str">
        <f>VLOOKUP(Tabela2[[#This Row],[SIEMA]],Siema2025,11,FALSE)</f>
        <v>0.602</v>
      </c>
      <c r="U250" s="104" t="str">
        <f>VLOOKUP(Tabela2[[#This Row],[SIEMA]],Siema2025,12,FALSE)</f>
        <v>M3</v>
      </c>
      <c r="V250" s="104" t="s">
        <v>637</v>
      </c>
      <c r="W250" s="104"/>
      <c r="X250" s="113" t="str">
        <f>IF(Tabela2[[#This Row],[Origem do acidente]] = "Plataforma", "PREENCHER","NA")</f>
        <v>PREENCHER</v>
      </c>
      <c r="Y250" s="109" t="str">
        <f>IF(W250="","", IF(W250="NC","", IF(W250="NE","", IF(W250="NA","",IFERROR(VLOOKUP(W250,Produtos!$A$1:$C$2319,2,FALSE),"Não Cadastrado")))))</f>
        <v/>
      </c>
      <c r="Z250" s="104"/>
      <c r="AA250" s="104" t="str">
        <f>VLOOKUP(Tabela2[[#This Row],[SIEMA]],Siema2025,12,FALSE)</f>
        <v>M3</v>
      </c>
      <c r="AB250" s="104" t="str">
        <f>IF(W250="","",IF(ISNUMBER(W250)=FALSE,"Não se aplica",IFERROR(VLOOKUP(W250,Produtos!$A$1:$C$2319,3,FALSE),"Não Cadastrado")))</f>
        <v/>
      </c>
      <c r="AC250" s="104"/>
      <c r="AD250" s="108" t="str">
        <f>IF(Tabela2[[#This Row],[Origem do acidente]] = "Plataforma", "PREENCHER","NA")</f>
        <v>PREENCHER</v>
      </c>
      <c r="AE250" s="107" t="str">
        <f>IF(AC250="","", IF(AC250="NC","", IF(AC250="NE","", IF(AC250="NA","",IFERROR(VLOOKUP(AC250,Produtos!$A$1:$C$2319,2,FALSE),"Não Cadastrado")))))</f>
        <v/>
      </c>
      <c r="AF250" s="104"/>
      <c r="AG250" s="104"/>
      <c r="AH250" s="104" t="str">
        <f>IF(AC250="","",IF(ISNUMBER(AC250)=FALSE,"Não se aplica",IFERROR(VLOOKUP(AC250,Produtos!$A$1:$C$2319,3,FALSE),"Não Cadastrado")))</f>
        <v/>
      </c>
      <c r="AI250" s="104"/>
      <c r="AJ250" s="104" t="str">
        <f>VLOOKUP(Tabela2[[#This Row],[SIEMA]],Siema2025,26,FALSE)</f>
        <v>Aguardando retirada do conjunto de workover e de toda extensão do HCR para superfície para investigação.</v>
      </c>
      <c r="AK250" s="107"/>
      <c r="AL250" s="107"/>
      <c r="AM250" s="107"/>
      <c r="AN250" s="108" t="str">
        <f>VLOOKUP(Tabela2[[#This Row],[SIEMA]],Siema2025,51,FALSE)</f>
        <v/>
      </c>
      <c r="AO250" s="108" t="str">
        <f>VLOOKUP(Tabela2[[#This Row],[SIEMA]],Siema2025,53,FALSE)</f>
        <v/>
      </c>
      <c r="AP250" s="108" t="str">
        <f>VLOOKUP(Tabela2[[#This Row],[SIEMA]],Siema2025,55,FALSE)</f>
        <v/>
      </c>
      <c r="AQ250" s="108" t="str">
        <f>VLOOKUP(Tabela2[[#This Row],[SIEMA]],Siema2025,57,FALSE)</f>
        <v/>
      </c>
      <c r="AR250" s="108" t="str">
        <f>VLOOKUP(Tabela2[[#This Row],[SIEMA]],Siema2025,59,FALSE)</f>
        <v/>
      </c>
      <c r="AS250" s="108" t="str">
        <f>VLOOKUP(Tabela2[[#This Row],[SIEMA]],Siema2025,61,FALSE)</f>
        <v>X</v>
      </c>
      <c r="AT250" s="108" t="str">
        <f>VLOOKUP(Tabela2[[#This Row],[SIEMA]],Siema2025,63,FALSE)</f>
        <v/>
      </c>
      <c r="AU250" s="108" t="str">
        <f>VLOOKUP(Tabela2[[#This Row],[SIEMA]],Siema2025,65,FALSE)</f>
        <v/>
      </c>
      <c r="AV250" s="108" t="str">
        <f>VLOOKUP(Tabela2[[#This Row],[SIEMA]],Siema2025,67,FALSE)</f>
        <v/>
      </c>
      <c r="AW250" s="108" t="str">
        <f>VLOOKUP(Tabela2[[#This Row],[SIEMA]],Siema2025,69,FALSE)</f>
        <v/>
      </c>
      <c r="AX250" s="108" t="str">
        <f>VLOOKUP(Tabela2[[#This Row],[SIEMA]],Siema2025,71,FALSE)</f>
        <v/>
      </c>
      <c r="AY250" s="108" t="str">
        <f>VLOOKUP(Tabela2[[#This Row],[SIEMA]],Siema2025,73,FALSE)</f>
        <v/>
      </c>
      <c r="AZ250" s="108" t="str">
        <f>VLOOKUP(Tabela2[[#This Row],[SIEMA]],Siema2025,75,FALSE)</f>
        <v/>
      </c>
      <c r="BA250" s="108" t="str">
        <f>VLOOKUP(Tabela2[[#This Row],[SIEMA]],Siema2025,77,FALSE)</f>
        <v/>
      </c>
      <c r="BB250" s="108" t="str">
        <f>VLOOKUP(Tabela2[[#This Row],[SIEMA]],Siema2025,79,FALSE)</f>
        <v/>
      </c>
      <c r="BC250" s="108" t="str">
        <f>IF(Tabela2[[#This Row],[Outro(s) ]] = "X", "PREENCHER","NA")</f>
        <v>NA</v>
      </c>
      <c r="BD250" s="108" t="str">
        <f>VLOOKUP(Tabela2[[#This Row],[SIEMA]],Siema2025,82,FALSE)</f>
        <v/>
      </c>
      <c r="BE250" s="108" t="str">
        <f>VLOOKUP(Tabela2[[#This Row],[SIEMA]],Siema2025,81,FALSE)</f>
        <v/>
      </c>
      <c r="BF250" s="110" t="str">
        <f>VLOOKUP(Tabela2[[#This Row],[SIEMA]],Siema2025,28,FALSE)</f>
        <v>Petrobras</v>
      </c>
      <c r="BG250" s="110"/>
      <c r="BH250" s="111" t="str">
        <f>VLOOKUP(Tabela2[[#This Row],[SIEMA]],Siema2025,29,FALSE)</f>
        <v>33000167000454</v>
      </c>
      <c r="BI250" s="112" t="str">
        <f>VLOOKUP(Tabela2[[#This Row],[SIEMA]],Siema2025,107,FALSE)</f>
        <v>Não</v>
      </c>
      <c r="BJ250" s="107" t="s">
        <v>7099</v>
      </c>
      <c r="BK250" s="104" t="s">
        <v>2696</v>
      </c>
      <c r="BL250" s="140">
        <v>45776</v>
      </c>
      <c r="BM250" s="108">
        <f ca="1">IF(Tabela2[[#This Row],[Data de atendimento do Ibama (considerar o primeiro documento/ação)]]="",_xlfn.DAYS(TODAY(),J250),_xlfn.DAYS(Tabela2[[#This Row],[Data de atendimento do Ibama (considerar o primeiro documento/ação)]],J250))</f>
        <v>15</v>
      </c>
      <c r="BN250" s="108" t="str">
        <f>IF(Tabela2[[#This Row],[Atendido pelo Ibama ("Não" ou "Sim")]]="Não","Preencher", IF(Tabela2[[#This Row],[Atendido pelo Ibama ("Não" ou "Sim")]]="Sim","NA",""))</f>
        <v>NA</v>
      </c>
      <c r="BO250" s="114" t="s">
        <v>7138</v>
      </c>
      <c r="BP250" s="108" t="str">
        <f>IF(Tabela2[[#This Row],[Forma de atendimento (primeiro documento/ação)]]= "Outros (especificar)", "PREENCHER","NA")</f>
        <v>NA</v>
      </c>
      <c r="BQ250" s="106" t="s">
        <v>123</v>
      </c>
      <c r="BR250" s="108" t="str">
        <f>IF(Tabela2[[#This Row],[Equipe do Ibama foi a campo? Houve sobrevoo do Poseidon?]] = "Sim", "PREENCHER","NA")</f>
        <v>NA</v>
      </c>
      <c r="BS250" s="108" t="str">
        <f>IF(Tabela2[[#This Row],[Se sim, foi emitida Ordem de Emergência? (informações vinculada à coluna CK)]] = "Sim", "PREENCHER","NA")</f>
        <v>NA</v>
      </c>
      <c r="BT250" s="108" t="s">
        <v>7101</v>
      </c>
      <c r="BU250" s="108" t="s">
        <v>123</v>
      </c>
      <c r="BV250" s="108" t="s">
        <v>123</v>
      </c>
      <c r="BW250" s="108" t="s">
        <v>123</v>
      </c>
      <c r="BX250" s="106"/>
      <c r="BY250" s="106"/>
      <c r="BZ250" s="104" t="str">
        <f>IF(Tabela2[[#This Row],[Data do documento de encerramento]]="NA","NA",IF(Tabela2[[#This Row],[Data do documento de encerramento]]="","Pendente de conclusão/ encerramento",_xlfn.DAYS(Tabela2[[#This Row],[Data do documento de encerramento]],J250)))</f>
        <v>Pendente de conclusão/ encerramento</v>
      </c>
      <c r="CA250" s="107"/>
      <c r="CB250" s="107"/>
      <c r="CC250" s="107" t="s">
        <v>7459</v>
      </c>
      <c r="CD250" s="107" t="s">
        <v>123</v>
      </c>
      <c r="CE250" s="107" t="s">
        <v>123</v>
      </c>
      <c r="CF250" s="107" t="s">
        <v>7149</v>
      </c>
    </row>
    <row r="251" spans="1:84" ht="45.75">
      <c r="A251" s="169">
        <v>202541561209</v>
      </c>
      <c r="B251" s="170" t="s">
        <v>8244</v>
      </c>
      <c r="C251" s="108" t="str">
        <f>VLOOKUP(Tabela2[[#This Row],[SIEMA]],Siema2025,4,FALSE)</f>
        <v xml:space="preserve"> SP</v>
      </c>
      <c r="D251" s="106" t="str">
        <f>VLOOKUP(Tabela2[[#This Row],[SIEMA]],Siema2025,3,FALSE)</f>
        <v xml:space="preserve">Cubatão </v>
      </c>
      <c r="E251" t="s">
        <v>8245</v>
      </c>
      <c r="F251" s="106" t="s">
        <v>8246</v>
      </c>
      <c r="G251" s="106" t="s">
        <v>8247</v>
      </c>
      <c r="H251" s="106" t="s">
        <v>8248</v>
      </c>
      <c r="I251" s="104" t="s">
        <v>7120</v>
      </c>
      <c r="J251" s="105">
        <f>VLOOKUP(Tabela2[[#This Row],[SIEMA]],Siema2025,2,FALSE)</f>
        <v>45762</v>
      </c>
      <c r="K251" s="105" t="str">
        <f>VLOOKUP(Tabela2[[#This Row],[SIEMA]],Siema2025,16,FALSE)</f>
        <v>Terça</v>
      </c>
      <c r="L251" s="106" t="str">
        <f>IF(Tabela2[[#This Row],[Data]]="","Sem Informação",VLOOKUP(MONTH(Tabela2[[#This Row],[Data]]),'[1]Validação de dados'!$I$1:$J$13,2,0))</f>
        <v>Abril</v>
      </c>
      <c r="M251" s="104">
        <f>YEAR(Tabela2[[#This Row],[Data]])</f>
        <v>2025</v>
      </c>
      <c r="N251" s="105" t="str">
        <f>VLOOKUP(Tabela2[[#This Row],[SIEMA]],Siema2025,17,FALSE)</f>
        <v>Matutino</v>
      </c>
      <c r="O251" s="105" t="str">
        <f>VLOOKUP(Tabela2[[#This Row],[SIEMA]],Siema2025,5,FALSE)</f>
        <v>Rodovia</v>
      </c>
      <c r="P251" s="104" t="str">
        <f>VLOOKUP(Tabela2[[#This Row],[SIEMA]],Siema2025,21,FALSE)</f>
        <v>Rodovia Cônego Domênico Rangoni km 258  - Sentido São Paulo - Cubatão- SP</v>
      </c>
      <c r="Q251" s="104">
        <v>1170</v>
      </c>
      <c r="R251" s="104" t="s">
        <v>678</v>
      </c>
      <c r="S251" s="107" t="str">
        <f>IF(Q251="","", IF(Q251="NC","", IF(Q251="NE","", IF(Q251="NA","",IFERROR(VLOOKUP(Q251,Produtos!$A$1:$C$2319,2,FALSE),"Não Cadastrado")))))</f>
        <v>ÁLCOOL ETÍLICO, ETANOL</v>
      </c>
      <c r="T251" s="104" t="str">
        <f>VLOOKUP(Tabela2[[#This Row],[SIEMA]],Siema2025,11,FALSE)</f>
        <v xml:space="preserve"> </v>
      </c>
      <c r="U251" s="104" t="str">
        <f>VLOOKUP(Tabela2[[#This Row],[SIEMA]],Siema2025,12,FALSE)</f>
        <v xml:space="preserve"> </v>
      </c>
      <c r="V251" s="104">
        <f>IF(Q251="","",IF(ISNUMBER(Q251)=FALSE,"Não se aplica",IFERROR(VLOOKUP(Q251,Produtos!$A$1:$C$2319,3,FALSE),"Não Cadastrado")))</f>
        <v>3</v>
      </c>
      <c r="W251" s="104" t="str">
        <f>VLOOKUP(Tabela2[[#This Row],[SIEMA]],Siema2025,10,FALSE)</f>
        <v/>
      </c>
      <c r="X251" s="113" t="str">
        <f>IF(Tabela2[[#This Row],[Origem do acidente]] = "Plataforma", "PREENCHER","NA")</f>
        <v>NA</v>
      </c>
      <c r="Y251" s="109" t="str">
        <f>IF(W251="","", IF(W251="NC","", IF(W251="NE","", IF(W251="NA","",IFERROR(VLOOKUP(W251,Produtos!$A$1:$C$2319,2,FALSE),"Não Cadastrado")))))</f>
        <v/>
      </c>
      <c r="Z251" s="104" t="str">
        <f>VLOOKUP(Tabela2[[#This Row],[SIEMA]],Siema2025,11,FALSE)</f>
        <v xml:space="preserve"> </v>
      </c>
      <c r="AA251" s="104" t="str">
        <f>VLOOKUP(Tabela2[[#This Row],[SIEMA]],Siema2025,12,FALSE)</f>
        <v xml:space="preserve"> </v>
      </c>
      <c r="AB251" s="104" t="str">
        <f>IF(W251="","",IF(ISNUMBER(W251)=FALSE,"Não se aplica",IFERROR(VLOOKUP(W251,Produtos!$A$1:$C$2319,3,FALSE),"Não Cadastrado")))</f>
        <v/>
      </c>
      <c r="AC251" s="104"/>
      <c r="AD251" s="108" t="str">
        <f>IF(Tabela2[[#This Row],[Origem do acidente]] = "Plataforma", "PREENCHER","NA")</f>
        <v>NA</v>
      </c>
      <c r="AE251" s="107" t="str">
        <f>IF(AC251="","", IF(AC251="NC","", IF(AC251="NE","", IF(AC251="NA","",IFERROR(VLOOKUP(AC251,Produtos!$A$1:$C$2319,2,FALSE),"Não Cadastrado")))))</f>
        <v/>
      </c>
      <c r="AF251" s="104"/>
      <c r="AG251" s="104"/>
      <c r="AH251" s="104" t="str">
        <f>IF(AC251="","",IF(ISNUMBER(AC251)=FALSE,"Não se aplica",IFERROR(VLOOKUP(AC251,Produtos!$A$1:$C$2319,3,FALSE),"Não Cadastrado")))</f>
        <v/>
      </c>
      <c r="AI251" s="104"/>
      <c r="AJ251" s="104" t="str">
        <f>VLOOKUP(Tabela2[[#This Row],[SIEMA]],Siema2025,26,FALSE)</f>
        <v/>
      </c>
      <c r="AK251" s="107" t="s">
        <v>7311</v>
      </c>
      <c r="AL251" s="107" t="s">
        <v>7358</v>
      </c>
      <c r="AM251" s="107" t="s">
        <v>7180</v>
      </c>
      <c r="AN251" s="108" t="str">
        <f>VLOOKUP(Tabela2[[#This Row],[SIEMA]],Siema2025,51,FALSE)</f>
        <v/>
      </c>
      <c r="AO251" s="108" t="str">
        <f>VLOOKUP(Tabela2[[#This Row],[SIEMA]],Siema2025,53,FALSE)</f>
        <v/>
      </c>
      <c r="AP251" s="108" t="str">
        <f>VLOOKUP(Tabela2[[#This Row],[SIEMA]],Siema2025,55,FALSE)</f>
        <v/>
      </c>
      <c r="AQ251" s="108" t="str">
        <f>VLOOKUP(Tabela2[[#This Row],[SIEMA]],Siema2025,57,FALSE)</f>
        <v/>
      </c>
      <c r="AR251" s="108" t="str">
        <f>VLOOKUP(Tabela2[[#This Row],[SIEMA]],Siema2025,59,FALSE)</f>
        <v/>
      </c>
      <c r="AS251" s="108" t="str">
        <f>VLOOKUP(Tabela2[[#This Row],[SIEMA]],Siema2025,61,FALSE)</f>
        <v/>
      </c>
      <c r="AT251" s="108" t="str">
        <f>VLOOKUP(Tabela2[[#This Row],[SIEMA]],Siema2025,63,FALSE)</f>
        <v/>
      </c>
      <c r="AU251" s="108" t="str">
        <f>VLOOKUP(Tabela2[[#This Row],[SIEMA]],Siema2025,65,FALSE)</f>
        <v/>
      </c>
      <c r="AV251" s="108" t="str">
        <f>VLOOKUP(Tabela2[[#This Row],[SIEMA]],Siema2025,67,FALSE)</f>
        <v/>
      </c>
      <c r="AW251" s="108" t="str">
        <f>VLOOKUP(Tabela2[[#This Row],[SIEMA]],Siema2025,69,FALSE)</f>
        <v/>
      </c>
      <c r="AX251" s="108" t="str">
        <f>VLOOKUP(Tabela2[[#This Row],[SIEMA]],Siema2025,71,FALSE)</f>
        <v/>
      </c>
      <c r="AY251" s="108" t="str">
        <f>VLOOKUP(Tabela2[[#This Row],[SIEMA]],Siema2025,73,FALSE)</f>
        <v/>
      </c>
      <c r="AZ251" s="108" t="str">
        <f>VLOOKUP(Tabela2[[#This Row],[SIEMA]],Siema2025,75,FALSE)</f>
        <v/>
      </c>
      <c r="BA251" s="108" t="str">
        <f>VLOOKUP(Tabela2[[#This Row],[SIEMA]],Siema2025,77,FALSE)</f>
        <v/>
      </c>
      <c r="BB251" s="108" t="str">
        <f>VLOOKUP(Tabela2[[#This Row],[SIEMA]],Siema2025,79,FALSE)</f>
        <v>X</v>
      </c>
      <c r="BC251" s="108" t="s">
        <v>7723</v>
      </c>
      <c r="BD251" s="108" t="str">
        <f>VLOOKUP(Tabela2[[#This Row],[SIEMA]],Siema2025,82,FALSE)</f>
        <v/>
      </c>
      <c r="BE251" s="108" t="str">
        <f>VLOOKUP(Tabela2[[#This Row],[SIEMA]],Siema2025,81,FALSE)</f>
        <v/>
      </c>
      <c r="BF251" s="110" t="str">
        <f>VLOOKUP(Tabela2[[#This Row],[SIEMA]],Siema2025,28,FALSE)</f>
        <v>Transportadora Nova Leste LTDA</v>
      </c>
      <c r="BG251" s="110"/>
      <c r="BH251" s="111" t="str">
        <f>VLOOKUP(Tabela2[[#This Row],[SIEMA]],Siema2025,29,FALSE)</f>
        <v>26735246000103</v>
      </c>
      <c r="BI251" s="112" t="str">
        <f>VLOOKUP(Tabela2[[#This Row],[SIEMA]],Siema2025,107,FALSE)</f>
        <v>Não</v>
      </c>
      <c r="BJ251" s="107" t="s">
        <v>7113</v>
      </c>
      <c r="BK251" s="104" t="s">
        <v>2696</v>
      </c>
      <c r="BL251" s="140">
        <v>45763</v>
      </c>
      <c r="BM251" s="108">
        <f ca="1">IF(Tabela2[[#This Row],[Data de atendimento do Ibama (considerar o primeiro documento/ação)]]="",_xlfn.DAYS(TODAY(),J251),_xlfn.DAYS(Tabela2[[#This Row],[Data de atendimento do Ibama (considerar o primeiro documento/ação)]],J251))</f>
        <v>1</v>
      </c>
      <c r="BN251" s="108" t="str">
        <f>IF(Tabela2[[#This Row],[Atendido pelo Ibama ("Não" ou "Sim")]]="Não","Preencher", IF(Tabela2[[#This Row],[Atendido pelo Ibama ("Não" ou "Sim")]]="Sim","NA",""))</f>
        <v>NA</v>
      </c>
      <c r="BO251" s="114" t="s">
        <v>7100</v>
      </c>
      <c r="BP251" s="108" t="str">
        <f>IF(Tabela2[[#This Row],[Forma de atendimento (primeiro documento/ação)]]= "Outros (especificar)", "PREENCHER","NA")</f>
        <v>NA</v>
      </c>
      <c r="BQ251" s="106" t="s">
        <v>123</v>
      </c>
      <c r="BR251" s="108" t="s">
        <v>123</v>
      </c>
      <c r="BS251" s="108" t="str">
        <f>IF(Tabela2[[#This Row],[Se sim, foi emitida Ordem de Emergência? (informações vinculada à coluna CK)]] = "Sim", "PREENCHER","NA")</f>
        <v>NA</v>
      </c>
      <c r="BT251" s="108" t="s">
        <v>7114</v>
      </c>
      <c r="BU251" s="108" t="str">
        <f>IF(Tabela2[[#This Row],[Houve envio de Informações Pós-acidente (preencher "não se aplica" quando de competência estadual/municipal)]] = "Sim", "PREENCHER","NA")</f>
        <v>NA</v>
      </c>
      <c r="BV251" s="108" t="str">
        <f>IF(Tabela2[[#This Row],[Houve avaliação das informações pós-acidente solicitadas/enviadas?]] = "Sim", "PREENCHER","NA")</f>
        <v>NA</v>
      </c>
      <c r="BW251" s="108" t="str">
        <f>IF(Tabela2[[#This Row],[O Ibama aguarda resposta da empresa/OEMA, etc?]] = "Sim", "PREENCHER","NA")</f>
        <v>NA</v>
      </c>
      <c r="BX251" s="106"/>
      <c r="BY251" s="106"/>
      <c r="BZ251" s="104" t="str">
        <f>IF(Tabela2[[#This Row],[Data do documento de encerramento]]="NA","NA",IF(Tabela2[[#This Row],[Data do documento de encerramento]]="","Pendente de conclusão/ encerramento",_xlfn.DAYS(Tabela2[[#This Row],[Data do documento de encerramento]],J251)))</f>
        <v>Pendente de conclusão/ encerramento</v>
      </c>
      <c r="CA251" s="107" t="s">
        <v>7791</v>
      </c>
      <c r="CB251" s="107"/>
      <c r="CC251" s="133"/>
      <c r="CD251" s="107"/>
      <c r="CE251" s="107"/>
      <c r="CF251" s="107"/>
    </row>
    <row r="252" spans="1:84" ht="60.75">
      <c r="A252" s="169">
        <v>202541650425</v>
      </c>
      <c r="B252" s="170" t="s">
        <v>8249</v>
      </c>
      <c r="C252" s="108" t="str">
        <f>VLOOKUP(Tabela2[[#This Row],[SIEMA]],Siema2025,4,FALSE)</f>
        <v xml:space="preserve"> MG</v>
      </c>
      <c r="D252" s="106" t="str">
        <f>VLOOKUP(Tabela2[[#This Row],[SIEMA]],Siema2025,3,FALSE)</f>
        <v xml:space="preserve">Bambuí </v>
      </c>
      <c r="E252" s="106" t="str">
        <f>VLOOKUP(Tabela2[[#This Row],[SIEMA]],Siema2025,20,FALSE)</f>
        <v>km 656+058</v>
      </c>
      <c r="F252" s="106"/>
      <c r="G252" s="106" t="s">
        <v>8250</v>
      </c>
      <c r="H252" s="106" t="s">
        <v>8251</v>
      </c>
      <c r="I252" s="104" t="s">
        <v>7120</v>
      </c>
      <c r="J252" s="105">
        <f>VLOOKUP(Tabela2[[#This Row],[SIEMA]],Siema2025,2,FALSE)</f>
        <v>45762</v>
      </c>
      <c r="K252" s="105" t="str">
        <f>VLOOKUP(Tabela2[[#This Row],[SIEMA]],Siema2025,16,FALSE)</f>
        <v>Terça</v>
      </c>
      <c r="L252" s="106" t="str">
        <f>IF(Tabela2[[#This Row],[Data]]="","Sem Informação",VLOOKUP(MONTH(Tabela2[[#This Row],[Data]]),'[1]Validação de dados'!$I$1:$J$13,2,0))</f>
        <v>Abril</v>
      </c>
      <c r="M252" s="104">
        <f>YEAR(Tabela2[[#This Row],[Data]])</f>
        <v>2025</v>
      </c>
      <c r="N252" s="105" t="str">
        <f>VLOOKUP(Tabela2[[#This Row],[SIEMA]],Siema2025,17,FALSE)</f>
        <v>Noturno</v>
      </c>
      <c r="O252" s="105" t="str">
        <f>VLOOKUP(Tabela2[[#This Row],[SIEMA]],Siema2025,5,FALSE)</f>
        <v>Ferrovia</v>
      </c>
      <c r="P252" s="104" t="str">
        <f>VLOOKUP(Tabela2[[#This Row],[SIEMA]],Siema2025,21,FALSE)</f>
        <v>Em 15/04/2025 às 20:51 no Corredor Centro Leste da Ferrovia Centro Atlântica, no município de Bambuí/MG, a composição J320 em Bambuí 3 no km 656+058, veio a tombar um vagão na PN.</v>
      </c>
      <c r="Q252" s="104" t="s">
        <v>7127</v>
      </c>
      <c r="R252" s="104" t="s">
        <v>7127</v>
      </c>
      <c r="S252" s="107" t="s">
        <v>7451</v>
      </c>
      <c r="T252" s="104">
        <v>6</v>
      </c>
      <c r="U252" s="104" t="s">
        <v>7121</v>
      </c>
      <c r="V252" s="104" t="s">
        <v>7127</v>
      </c>
      <c r="W252" s="104"/>
      <c r="X252" s="113"/>
      <c r="Y252" s="109"/>
      <c r="Z252" s="104"/>
      <c r="AA252" s="104"/>
      <c r="AB252" s="104" t="str">
        <f>IF(W252="","",IF(ISNUMBER(W252)=FALSE,"Não se aplica",IFERROR(VLOOKUP(W252,Produtos!$A$1:$C$2319,3,FALSE),"Não Cadastrado")))</f>
        <v/>
      </c>
      <c r="AC252" s="104"/>
      <c r="AD252" s="108"/>
      <c r="AE252" s="107" t="str">
        <f>IF(AC252="","", IF(AC252="NC","", IF(AC252="NE","", IF(AC252="NA","",IFERROR(VLOOKUP(AC252,Produtos!$A$1:$C$2319,2,FALSE),"Não Cadastrado")))))</f>
        <v/>
      </c>
      <c r="AF252" s="104"/>
      <c r="AG252" s="104"/>
      <c r="AH252" s="104" t="str">
        <f>IF(AC252="","",IF(ISNUMBER(AC252)=FALSE,"Não se aplica",IFERROR(VLOOKUP(AC252,Produtos!$A$1:$C$2319,3,FALSE),"Não Cadastrado")))</f>
        <v/>
      </c>
      <c r="AI252" s="104"/>
      <c r="AJ252" s="104" t="str">
        <f>VLOOKUP(Tabela2[[#This Row],[SIEMA]],Siema2025,26,FALSE)</f>
        <v/>
      </c>
      <c r="AK252" s="107" t="s">
        <v>7112</v>
      </c>
      <c r="AL252" s="107"/>
      <c r="AM252" s="107"/>
      <c r="AN252" s="108" t="str">
        <f>VLOOKUP(Tabela2[[#This Row],[SIEMA]],Siema2025,51,FALSE)</f>
        <v/>
      </c>
      <c r="AO252" s="108" t="str">
        <f>VLOOKUP(Tabela2[[#This Row],[SIEMA]],Siema2025,53,FALSE)</f>
        <v/>
      </c>
      <c r="AP252" s="108" t="str">
        <f>VLOOKUP(Tabela2[[#This Row],[SIEMA]],Siema2025,55,FALSE)</f>
        <v/>
      </c>
      <c r="AQ252" s="108" t="str">
        <f>VLOOKUP(Tabela2[[#This Row],[SIEMA]],Siema2025,57,FALSE)</f>
        <v/>
      </c>
      <c r="AR252" s="108" t="str">
        <f>VLOOKUP(Tabela2[[#This Row],[SIEMA]],Siema2025,59,FALSE)</f>
        <v/>
      </c>
      <c r="AS252" s="108" t="str">
        <f>VLOOKUP(Tabela2[[#This Row],[SIEMA]],Siema2025,61,FALSE)</f>
        <v/>
      </c>
      <c r="AT252" s="108" t="str">
        <f>VLOOKUP(Tabela2[[#This Row],[SIEMA]],Siema2025,63,FALSE)</f>
        <v/>
      </c>
      <c r="AU252" s="108" t="str">
        <f>VLOOKUP(Tabela2[[#This Row],[SIEMA]],Siema2025,65,FALSE)</f>
        <v>X</v>
      </c>
      <c r="AV252" s="108" t="str">
        <f>VLOOKUP(Tabela2[[#This Row],[SIEMA]],Siema2025,67,FALSE)</f>
        <v/>
      </c>
      <c r="AW252" s="108" t="str">
        <f>VLOOKUP(Tabela2[[#This Row],[SIEMA]],Siema2025,69,FALSE)</f>
        <v/>
      </c>
      <c r="AX252" s="108" t="str">
        <f>VLOOKUP(Tabela2[[#This Row],[SIEMA]],Siema2025,71,FALSE)</f>
        <v/>
      </c>
      <c r="AY252" s="108" t="str">
        <f>VLOOKUP(Tabela2[[#This Row],[SIEMA]],Siema2025,73,FALSE)</f>
        <v/>
      </c>
      <c r="AZ252" s="108" t="str">
        <f>VLOOKUP(Tabela2[[#This Row],[SIEMA]],Siema2025,75,FALSE)</f>
        <v/>
      </c>
      <c r="BA252" s="108" t="str">
        <f>VLOOKUP(Tabela2[[#This Row],[SIEMA]],Siema2025,77,FALSE)</f>
        <v/>
      </c>
      <c r="BB252" s="108" t="str">
        <f>VLOOKUP(Tabela2[[#This Row],[SIEMA]],Siema2025,79,FALSE)</f>
        <v/>
      </c>
      <c r="BC252" s="108" t="str">
        <f>IF(Tabela2[[#This Row],[Outro(s) ]] = "X", "PREENCHER","NA")</f>
        <v>NA</v>
      </c>
      <c r="BD252" s="108" t="str">
        <f>VLOOKUP(Tabela2[[#This Row],[SIEMA]],Siema2025,82,FALSE)</f>
        <v/>
      </c>
      <c r="BE252" s="108" t="str">
        <f>VLOOKUP(Tabela2[[#This Row],[SIEMA]],Siema2025,81,FALSE)</f>
        <v/>
      </c>
      <c r="BF252" s="110" t="s">
        <v>7174</v>
      </c>
      <c r="BG252" s="110" t="s">
        <v>7175</v>
      </c>
      <c r="BH252" s="111" t="str">
        <f>VLOOKUP(Tabela2[[#This Row],[SIEMA]],Siema2025,29,FALSE)</f>
        <v>00924429000175</v>
      </c>
      <c r="BI252" s="112" t="str">
        <f>VLOOKUP(Tabela2[[#This Row],[SIEMA]],Siema2025,107,FALSE)</f>
        <v>Não</v>
      </c>
      <c r="BJ252" s="107" t="s">
        <v>7099</v>
      </c>
      <c r="BK252" s="104" t="s">
        <v>2696</v>
      </c>
      <c r="BL252" s="140">
        <v>45769</v>
      </c>
      <c r="BM252" s="108">
        <f ca="1">IF(Tabela2[[#This Row],[Data de atendimento do Ibama (considerar o primeiro documento/ação)]]="",_xlfn.DAYS(TODAY(),J252),_xlfn.DAYS(Tabela2[[#This Row],[Data de atendimento do Ibama (considerar o primeiro documento/ação)]],J252))</f>
        <v>7</v>
      </c>
      <c r="BN252" s="108" t="str">
        <f>IF(Tabela2[[#This Row],[Atendido pelo Ibama ("Não" ou "Sim")]]="Não","Preencher", IF(Tabela2[[#This Row],[Atendido pelo Ibama ("Não" ou "Sim")]]="Sim","NA",""))</f>
        <v>NA</v>
      </c>
      <c r="BO252" s="114" t="s">
        <v>7100</v>
      </c>
      <c r="BP252" s="108" t="str">
        <f>IF(Tabela2[[#This Row],[Forma de atendimento (primeiro documento/ação)]]= "Outros (especificar)", "PREENCHER","NA")</f>
        <v>NA</v>
      </c>
      <c r="BQ252" s="106" t="s">
        <v>2696</v>
      </c>
      <c r="BR252" s="108" t="s">
        <v>123</v>
      </c>
      <c r="BS252" s="108" t="s">
        <v>2696</v>
      </c>
      <c r="BT252" s="108" t="s">
        <v>7101</v>
      </c>
      <c r="BU252" s="108" t="s">
        <v>2696</v>
      </c>
      <c r="BV252" s="108" t="s">
        <v>123</v>
      </c>
      <c r="BW252" s="108" t="s">
        <v>123</v>
      </c>
      <c r="BX252" s="106" t="s">
        <v>7127</v>
      </c>
      <c r="BY252" s="106"/>
      <c r="BZ252" s="104" t="str">
        <f>IF(Tabela2[[#This Row],[Data do documento de encerramento]]="NA","NA",IF(Tabela2[[#This Row],[Data do documento de encerramento]]="","Pendente de conclusão/ encerramento",_xlfn.DAYS(Tabela2[[#This Row],[Data do documento de encerramento]],J252)))</f>
        <v>Pendente de conclusão/ encerramento</v>
      </c>
      <c r="CA252" s="107"/>
      <c r="CB252" s="107"/>
      <c r="CC252" s="131"/>
      <c r="CD252" s="107"/>
      <c r="CE252" s="107"/>
      <c r="CF252" s="107"/>
    </row>
    <row r="253" spans="1:84" ht="30.75">
      <c r="A253" s="200">
        <v>202541650427</v>
      </c>
      <c r="B253" s="170" t="s">
        <v>8252</v>
      </c>
      <c r="C253" s="108" t="str">
        <f>VLOOKUP(Tabela2[[#This Row],[SIEMA]],Siema2025,4,FALSE)</f>
        <v xml:space="preserve"> SP</v>
      </c>
      <c r="D253" s="106" t="str">
        <f>VLOOKUP(Tabela2[[#This Row],[SIEMA]],Siema2025,3,FALSE)</f>
        <v xml:space="preserve">Cubatão </v>
      </c>
      <c r="E253" s="106" t="s">
        <v>8253</v>
      </c>
      <c r="F253" s="106"/>
      <c r="G253" s="106" t="s">
        <v>8254</v>
      </c>
      <c r="H253" s="106" t="s">
        <v>8255</v>
      </c>
      <c r="I253" s="104" t="s">
        <v>7120</v>
      </c>
      <c r="J253" s="105">
        <f>VLOOKUP(Tabela2[[#This Row],[SIEMA]],Siema2025,2,FALSE)</f>
        <v>45762</v>
      </c>
      <c r="K253" s="105" t="str">
        <f>VLOOKUP(Tabela2[[#This Row],[SIEMA]],Siema2025,16,FALSE)</f>
        <v>Terça</v>
      </c>
      <c r="L253" s="106" t="str">
        <f>IF(Tabela2[[#This Row],[Data]]="","Sem Informação",VLOOKUP(MONTH(Tabela2[[#This Row],[Data]]),'[1]Validação de dados'!$I$1:$J$13,2,0))</f>
        <v>Abril</v>
      </c>
      <c r="M253" s="104">
        <f>YEAR(Tabela2[[#This Row],[Data]])</f>
        <v>2025</v>
      </c>
      <c r="N253" s="105" t="str">
        <f>VLOOKUP(Tabela2[[#This Row],[SIEMA]],Siema2025,17,FALSE)</f>
        <v>Noturno</v>
      </c>
      <c r="O253" s="105" t="str">
        <f>VLOOKUP(Tabela2[[#This Row],[SIEMA]],Siema2025,5,FALSE)</f>
        <v>Ferrovia</v>
      </c>
      <c r="P253" s="104" t="str">
        <f>VLOOKUP(Tabela2[[#This Row],[SIEMA]],Siema2025,21,FALSE)</f>
        <v>Vandalismo com abertura de vagão ferroviária graneleiro carregado com soja.</v>
      </c>
      <c r="Q253" s="104" t="s">
        <v>7127</v>
      </c>
      <c r="R253" s="104" t="s">
        <v>7127</v>
      </c>
      <c r="S253" s="107" t="s">
        <v>7451</v>
      </c>
      <c r="T253" s="104" t="str">
        <f>VLOOKUP(Tabela2[[#This Row],[SIEMA]],Siema2025,11,FALSE)</f>
        <v>50</v>
      </c>
      <c r="U253" s="104" t="s">
        <v>7121</v>
      </c>
      <c r="V253" s="104" t="s">
        <v>7127</v>
      </c>
      <c r="W253" s="104"/>
      <c r="X253" s="113"/>
      <c r="Y253" s="109" t="str">
        <f>IF(W253="","", IF(W253="NC","", IF(W253="NE","", IF(W253="NA","",IFERROR(VLOOKUP(W253,Produtos!$A$1:$C$2319,2,FALSE),"Não Cadastrado")))))</f>
        <v/>
      </c>
      <c r="Z253" s="104"/>
      <c r="AA253" s="104"/>
      <c r="AB253" s="104" t="str">
        <f>IF(W253="","",IF(ISNUMBER(W253)=FALSE,"Não se aplica",IFERROR(VLOOKUP(W253,Produtos!$A$1:$C$2319,3,FALSE),"Não Cadastrado")))</f>
        <v/>
      </c>
      <c r="AC253" s="104"/>
      <c r="AD253" s="108"/>
      <c r="AE253" s="107" t="str">
        <f>IF(AC253="","", IF(AC253="NC","", IF(AC253="NE","", IF(AC253="NA","",IFERROR(VLOOKUP(AC253,Produtos!$A$1:$C$2319,2,FALSE),"Não Cadastrado")))))</f>
        <v/>
      </c>
      <c r="AF253" s="104"/>
      <c r="AG253" s="104"/>
      <c r="AH253" s="104" t="str">
        <f>IF(AC253="","",IF(ISNUMBER(AC253)=FALSE,"Não se aplica",IFERROR(VLOOKUP(AC253,Produtos!$A$1:$C$2319,3,FALSE),"Não Cadastrado")))</f>
        <v/>
      </c>
      <c r="AI253" s="104"/>
      <c r="AJ253" s="104" t="str">
        <f>VLOOKUP(Tabela2[[#This Row],[SIEMA]],Siema2025,26,FALSE)</f>
        <v>Ato criminoso caracterizado pela abertura de vagão graneleiro ferroviário carregado com soja.</v>
      </c>
      <c r="AK253" s="107" t="s">
        <v>7122</v>
      </c>
      <c r="AL253" s="107"/>
      <c r="AM253" s="107"/>
      <c r="AN253" s="108" t="str">
        <f>VLOOKUP(Tabela2[[#This Row],[SIEMA]],Siema2025,51,FALSE)</f>
        <v/>
      </c>
      <c r="AO253" s="108" t="str">
        <f>VLOOKUP(Tabela2[[#This Row],[SIEMA]],Siema2025,53,FALSE)</f>
        <v/>
      </c>
      <c r="AP253" s="108" t="str">
        <f>VLOOKUP(Tabela2[[#This Row],[SIEMA]],Siema2025,55,FALSE)</f>
        <v/>
      </c>
      <c r="AQ253" s="108" t="str">
        <f>VLOOKUP(Tabela2[[#This Row],[SIEMA]],Siema2025,57,FALSE)</f>
        <v/>
      </c>
      <c r="AR253" s="108" t="str">
        <f>VLOOKUP(Tabela2[[#This Row],[SIEMA]],Siema2025,59,FALSE)</f>
        <v/>
      </c>
      <c r="AS253" s="108" t="str">
        <f>VLOOKUP(Tabela2[[#This Row],[SIEMA]],Siema2025,61,FALSE)</f>
        <v/>
      </c>
      <c r="AT253" s="108" t="str">
        <f>VLOOKUP(Tabela2[[#This Row],[SIEMA]],Siema2025,63,FALSE)</f>
        <v/>
      </c>
      <c r="AU253" s="108" t="str">
        <f>VLOOKUP(Tabela2[[#This Row],[SIEMA]],Siema2025,65,FALSE)</f>
        <v>X</v>
      </c>
      <c r="AV253" s="108" t="str">
        <f>VLOOKUP(Tabela2[[#This Row],[SIEMA]],Siema2025,67,FALSE)</f>
        <v/>
      </c>
      <c r="AW253" s="108" t="str">
        <f>VLOOKUP(Tabela2[[#This Row],[SIEMA]],Siema2025,69,FALSE)</f>
        <v/>
      </c>
      <c r="AX253" s="108" t="str">
        <f>VLOOKUP(Tabela2[[#This Row],[SIEMA]],Siema2025,71,FALSE)</f>
        <v/>
      </c>
      <c r="AY253" s="108" t="str">
        <f>VLOOKUP(Tabela2[[#This Row],[SIEMA]],Siema2025,73,FALSE)</f>
        <v/>
      </c>
      <c r="AZ253" s="108" t="str">
        <f>VLOOKUP(Tabela2[[#This Row],[SIEMA]],Siema2025,75,FALSE)</f>
        <v/>
      </c>
      <c r="BA253" s="108" t="str">
        <f>VLOOKUP(Tabela2[[#This Row],[SIEMA]],Siema2025,77,FALSE)</f>
        <v/>
      </c>
      <c r="BB253" s="108" t="str">
        <f>VLOOKUP(Tabela2[[#This Row],[SIEMA]],Siema2025,79,FALSE)</f>
        <v/>
      </c>
      <c r="BC253" s="108" t="str">
        <f>IF(Tabela2[[#This Row],[Outro(s) ]] = "X", "PREENCHER","NA")</f>
        <v>NA</v>
      </c>
      <c r="BD253" s="108" t="str">
        <f>VLOOKUP(Tabela2[[#This Row],[SIEMA]],Siema2025,82,FALSE)</f>
        <v/>
      </c>
      <c r="BE253" s="108" t="str">
        <f>VLOOKUP(Tabela2[[#This Row],[SIEMA]],Siema2025,81,FALSE)</f>
        <v/>
      </c>
      <c r="BF253" s="110" t="s">
        <v>3066</v>
      </c>
      <c r="BG253" s="110" t="s">
        <v>7123</v>
      </c>
      <c r="BH253" s="111" t="str">
        <f>VLOOKUP(Tabela2[[#This Row],[SIEMA]],Siema2025,29,FALSE)</f>
        <v>02502844000166</v>
      </c>
      <c r="BI253" s="112" t="str">
        <f>VLOOKUP(Tabela2[[#This Row],[SIEMA]],Siema2025,107,FALSE)</f>
        <v>Não</v>
      </c>
      <c r="BJ253" s="107" t="s">
        <v>7099</v>
      </c>
      <c r="BK253" s="104" t="s">
        <v>2696</v>
      </c>
      <c r="BL253" s="140">
        <v>45775</v>
      </c>
      <c r="BM253" s="108">
        <f ca="1">IF(Tabela2[[#This Row],[Data de atendimento do Ibama (considerar o primeiro documento/ação)]]="",_xlfn.DAYS(TODAY(),J253),_xlfn.DAYS(Tabela2[[#This Row],[Data de atendimento do Ibama (considerar o primeiro documento/ação)]],J253))</f>
        <v>13</v>
      </c>
      <c r="BN253" s="108" t="str">
        <f>IF(Tabela2[[#This Row],[Atendido pelo Ibama ("Não" ou "Sim")]]="Não","Preencher", IF(Tabela2[[#This Row],[Atendido pelo Ibama ("Não" ou "Sim")]]="Sim","NA",""))</f>
        <v>NA</v>
      </c>
      <c r="BO253" s="114" t="s">
        <v>7100</v>
      </c>
      <c r="BP253" s="108" t="str">
        <f>IF(Tabela2[[#This Row],[Forma de atendimento (primeiro documento/ação)]]= "Outros (especificar)", "PREENCHER","NA")</f>
        <v>NA</v>
      </c>
      <c r="BQ253" s="106" t="s">
        <v>123</v>
      </c>
      <c r="BR253" s="108" t="str">
        <f>IF(Tabela2[[#This Row],[Equipe do Ibama foi a campo? Houve sobrevoo do Poseidon?]] = "Sim", "PREENCHER","NA")</f>
        <v>NA</v>
      </c>
      <c r="BS253" s="108" t="str">
        <f>IF(Tabela2[[#This Row],[Se sim, foi emitida Ordem de Emergência? (informações vinculada à coluna CK)]] = "Sim", "PREENCHER","NA")</f>
        <v>NA</v>
      </c>
      <c r="BT253" s="108" t="s">
        <v>7126</v>
      </c>
      <c r="BU253" s="108" t="s">
        <v>2696</v>
      </c>
      <c r="BV253" s="108" t="s">
        <v>123</v>
      </c>
      <c r="BW253" s="108" t="s">
        <v>123</v>
      </c>
      <c r="BX253" s="106" t="s">
        <v>7127</v>
      </c>
      <c r="BY253" s="106"/>
      <c r="BZ253" s="104" t="str">
        <f>IF(Tabela2[[#This Row],[Data do documento de encerramento]]="NA","NA",IF(Tabela2[[#This Row],[Data do documento de encerramento]]="","Pendente de conclusão/ encerramento",_xlfn.DAYS(Tabela2[[#This Row],[Data do documento de encerramento]],J253)))</f>
        <v>Pendente de conclusão/ encerramento</v>
      </c>
      <c r="CA253" s="107" t="s">
        <v>7128</v>
      </c>
      <c r="CB253" s="107"/>
      <c r="CC253" s="130"/>
      <c r="CD253" s="107"/>
      <c r="CE253" s="107"/>
      <c r="CF253" s="107"/>
    </row>
    <row r="254" spans="1:84" ht="30.75">
      <c r="A254" s="169">
        <v>202541732401</v>
      </c>
      <c r="B254" s="170" t="s">
        <v>8256</v>
      </c>
      <c r="C254" s="108" t="str">
        <f>VLOOKUP(Tabela2[[#This Row],[SIEMA]],Siema2025,4,FALSE)</f>
        <v xml:space="preserve"> SE</v>
      </c>
      <c r="D254" s="106" t="str">
        <f>VLOOKUP(Tabela2[[#This Row],[SIEMA]],Siema2025,3,FALSE)</f>
        <v xml:space="preserve">Japaratuba </v>
      </c>
      <c r="E254" s="106" t="str">
        <f>VLOOKUP(Tabela2[[#This Row],[SIEMA]],Siema2025,20,FALSE)</f>
        <v>Linha de produção do 7-CP-1704</v>
      </c>
      <c r="F254" s="106"/>
      <c r="G254" s="106" t="s">
        <v>8257</v>
      </c>
      <c r="H254" s="106" t="s">
        <v>8258</v>
      </c>
      <c r="I254" s="104" t="s">
        <v>7479</v>
      </c>
      <c r="J254" s="105">
        <f>VLOOKUP(Tabela2[[#This Row],[SIEMA]],Siema2025,2,FALSE)</f>
        <v>45762</v>
      </c>
      <c r="K254" s="105" t="str">
        <f>VLOOKUP(Tabela2[[#This Row],[SIEMA]],Siema2025,16,FALSE)</f>
        <v>Terça</v>
      </c>
      <c r="L254" s="106" t="str">
        <f>IF(Tabela2[[#This Row],[Data]]="","Sem Informação",VLOOKUP(MONTH(Tabela2[[#This Row],[Data]]),'[1]Validação de dados'!$I$1:$J$13,2,0))</f>
        <v>Abril</v>
      </c>
      <c r="M254" s="104">
        <f>YEAR(Tabela2[[#This Row],[Data]])</f>
        <v>2025</v>
      </c>
      <c r="N254" s="105" t="str">
        <f>VLOOKUP(Tabela2[[#This Row],[SIEMA]],Siema2025,17,FALSE)</f>
        <v>Matutino</v>
      </c>
      <c r="O254" s="105" t="s">
        <v>145</v>
      </c>
      <c r="P254" s="104" t="str">
        <f>VLOOKUP(Tabela2[[#This Row],[SIEMA]],Siema2025,21,FALSE)</f>
        <v>Poço terrestre</v>
      </c>
      <c r="Q254" s="104">
        <v>1267</v>
      </c>
      <c r="R254" s="104"/>
      <c r="S254" s="107" t="str">
        <f>IF(Q254="","", IF(Q254="NC","", IF(Q254="NE","", IF(Q254="NA","",IFERROR(VLOOKUP(Q254,Produtos!$A$1:$C$2319,2,FALSE),"Não Cadastrado")))))</f>
        <v>PETRÓLEO CRU</v>
      </c>
      <c r="T254" s="104" t="s">
        <v>8259</v>
      </c>
      <c r="U254" s="104" t="str">
        <f>VLOOKUP(Tabela2[[#This Row],[SIEMA]],Siema2025,12,FALSE)</f>
        <v>M3</v>
      </c>
      <c r="V254" s="104">
        <f>IF(Q254="","",IF(ISNUMBER(Q254)=FALSE,"Não se aplica",IFERROR(VLOOKUP(Q254,Produtos!$A$1:$C$2319,3,FALSE),"Não Cadastrado")))</f>
        <v>3</v>
      </c>
      <c r="W254" s="104" t="str">
        <f>VLOOKUP(Tabela2[[#This Row],[SIEMA]],Siema2025,10,FALSE)</f>
        <v>Água Produzida fora de especificação</v>
      </c>
      <c r="X254" s="113" t="str">
        <f>IF(Tabela2[[#This Row],[Origem do acidente]] = "Plataforma", "PREENCHER","NA")</f>
        <v>NA</v>
      </c>
      <c r="Y254" s="109" t="str">
        <f>IF(W254="","", IF(W254="NC","", IF(W254="NE","", IF(W254="NA","",IFERROR(VLOOKUP(W254,Produtos!$A$1:$C$2319,2,FALSE),"Não Cadastrado")))))</f>
        <v>Não Cadastrado</v>
      </c>
      <c r="Z254" s="104" t="str">
        <f>VLOOKUP(Tabela2[[#This Row],[SIEMA]],Siema2025,11,FALSE)</f>
        <v>0.627</v>
      </c>
      <c r="AA254" s="104" t="str">
        <f>VLOOKUP(Tabela2[[#This Row],[SIEMA]],Siema2025,12,FALSE)</f>
        <v>M3</v>
      </c>
      <c r="AB254" s="104" t="str">
        <f>IF(W254="","",IF(ISNUMBER(W254)=FALSE,"Não se aplica",IFERROR(VLOOKUP(W254,Produtos!$A$1:$C$2319,3,FALSE),"Não Cadastrado")))</f>
        <v>Não se aplica</v>
      </c>
      <c r="AC254" s="104"/>
      <c r="AD254" s="108" t="str">
        <f>IF(Tabela2[[#This Row],[Origem do acidente]] = "Plataforma", "PREENCHER","NA")</f>
        <v>NA</v>
      </c>
      <c r="AE254" s="107" t="str">
        <f>IF(AC254="","", IF(AC254="NC","", IF(AC254="NE","", IF(AC254="NA","",IFERROR(VLOOKUP(AC254,Produtos!$A$1:$C$2319,2,FALSE),"Não Cadastrado")))))</f>
        <v/>
      </c>
      <c r="AF254" s="104"/>
      <c r="AG254" s="104"/>
      <c r="AH254" s="104" t="str">
        <f>IF(AC254="","",IF(ISNUMBER(AC254)=FALSE,"Não se aplica",IFERROR(VLOOKUP(AC254,Produtos!$A$1:$C$2319,3,FALSE),"Não Cadastrado")))</f>
        <v/>
      </c>
      <c r="AI254" s="104"/>
      <c r="AJ254" s="104" t="str">
        <f>VLOOKUP(Tabela2[[#This Row],[SIEMA]],Siema2025,26,FALSE)</f>
        <v>Falha de integridade.</v>
      </c>
      <c r="AK254" s="107"/>
      <c r="AL254" s="107"/>
      <c r="AM254" s="107"/>
      <c r="AN254" s="108" t="str">
        <f>VLOOKUP(Tabela2[[#This Row],[SIEMA]],Siema2025,51,FALSE)</f>
        <v/>
      </c>
      <c r="AO254" s="108" t="str">
        <f>VLOOKUP(Tabela2[[#This Row],[SIEMA]],Siema2025,53,FALSE)</f>
        <v/>
      </c>
      <c r="AP254" s="108" t="str">
        <f>VLOOKUP(Tabela2[[#This Row],[SIEMA]],Siema2025,55,FALSE)</f>
        <v/>
      </c>
      <c r="AQ254" s="108" t="str">
        <f>VLOOKUP(Tabela2[[#This Row],[SIEMA]],Siema2025,57,FALSE)</f>
        <v/>
      </c>
      <c r="AR254" s="108" t="str">
        <f>VLOOKUP(Tabela2[[#This Row],[SIEMA]],Siema2025,59,FALSE)</f>
        <v/>
      </c>
      <c r="AS254" s="108" t="str">
        <f>VLOOKUP(Tabela2[[#This Row],[SIEMA]],Siema2025,61,FALSE)</f>
        <v/>
      </c>
      <c r="AT254" s="108" t="str">
        <f>VLOOKUP(Tabela2[[#This Row],[SIEMA]],Siema2025,63,FALSE)</f>
        <v/>
      </c>
      <c r="AU254" s="108" t="str">
        <f>VLOOKUP(Tabela2[[#This Row],[SIEMA]],Siema2025,65,FALSE)</f>
        <v>X</v>
      </c>
      <c r="AV254" s="108" t="str">
        <f>VLOOKUP(Tabela2[[#This Row],[SIEMA]],Siema2025,67,FALSE)</f>
        <v/>
      </c>
      <c r="AW254" s="108" t="str">
        <f>VLOOKUP(Tabela2[[#This Row],[SIEMA]],Siema2025,69,FALSE)</f>
        <v/>
      </c>
      <c r="AX254" s="108" t="str">
        <f>VLOOKUP(Tabela2[[#This Row],[SIEMA]],Siema2025,71,FALSE)</f>
        <v/>
      </c>
      <c r="AY254" s="108" t="str">
        <f>VLOOKUP(Tabela2[[#This Row],[SIEMA]],Siema2025,73,FALSE)</f>
        <v/>
      </c>
      <c r="AZ254" s="108" t="str">
        <f>VLOOKUP(Tabela2[[#This Row],[SIEMA]],Siema2025,75,FALSE)</f>
        <v/>
      </c>
      <c r="BA254" s="108" t="str">
        <f>VLOOKUP(Tabela2[[#This Row],[SIEMA]],Siema2025,77,FALSE)</f>
        <v/>
      </c>
      <c r="BB254" s="108" t="str">
        <f>VLOOKUP(Tabela2[[#This Row],[SIEMA]],Siema2025,79,FALSE)</f>
        <v/>
      </c>
      <c r="BC254" s="108" t="str">
        <f>IF(Tabela2[[#This Row],[Outro(s) ]] = "X", "PREENCHER","NA")</f>
        <v>NA</v>
      </c>
      <c r="BD254" s="108" t="str">
        <f>VLOOKUP(Tabela2[[#This Row],[SIEMA]],Siema2025,82,FALSE)</f>
        <v/>
      </c>
      <c r="BE254" s="108" t="str">
        <f>VLOOKUP(Tabela2[[#This Row],[SIEMA]],Siema2025,81,FALSE)</f>
        <v/>
      </c>
      <c r="BF254" s="110" t="str">
        <f>VLOOKUP(Tabela2[[#This Row],[SIEMA]],Siema2025,28,FALSE)</f>
        <v>Carmo Energy S.A</v>
      </c>
      <c r="BG254" s="110"/>
      <c r="BH254" s="111" t="str">
        <f>VLOOKUP(Tabela2[[#This Row],[SIEMA]],Siema2025,29,FALSE)</f>
        <v/>
      </c>
      <c r="BI254" s="112" t="str">
        <f>VLOOKUP(Tabela2[[#This Row],[SIEMA]],Siema2025,107,FALSE)</f>
        <v>Não</v>
      </c>
      <c r="BJ254" s="107" t="s">
        <v>7113</v>
      </c>
      <c r="BK254" s="104" t="s">
        <v>2696</v>
      </c>
      <c r="BL254" s="140">
        <v>45777</v>
      </c>
      <c r="BM254" s="108">
        <f ca="1">IF(Tabela2[[#This Row],[Data de atendimento do Ibama (considerar o primeiro documento/ação)]]="",_xlfn.DAYS(TODAY(),J254),_xlfn.DAYS(Tabela2[[#This Row],[Data de atendimento do Ibama (considerar o primeiro documento/ação)]],J254))</f>
        <v>15</v>
      </c>
      <c r="BN254" s="108" t="str">
        <f>IF(Tabela2[[#This Row],[Atendido pelo Ibama ("Não" ou "Sim")]]="Não","Preencher", IF(Tabela2[[#This Row],[Atendido pelo Ibama ("Não" ou "Sim")]]="Sim","NA",""))</f>
        <v>NA</v>
      </c>
      <c r="BO254" s="114" t="s">
        <v>7100</v>
      </c>
      <c r="BP254" s="108" t="str">
        <f>IF(Tabela2[[#This Row],[Forma de atendimento (primeiro documento/ação)]]= "Outros (especificar)", "PREENCHER","NA")</f>
        <v>NA</v>
      </c>
      <c r="BQ254" s="106" t="s">
        <v>123</v>
      </c>
      <c r="BR254" s="108" t="str">
        <f>IF(Tabela2[[#This Row],[Equipe do Ibama foi a campo? Houve sobrevoo do Poseidon?]] = "Sim", "PREENCHER","NA")</f>
        <v>NA</v>
      </c>
      <c r="BS254" s="108" t="str">
        <f>IF(Tabela2[[#This Row],[Se sim, foi emitida Ordem de Emergência? (informações vinculada à coluna CK)]] = "Sim", "PREENCHER","NA")</f>
        <v>NA</v>
      </c>
      <c r="BT254" s="108" t="str">
        <f>IF(Tabela2[[#This Row],[Foi elaborado Relatório de Vistoria pelo Ibama? (informações vinculada à coluna CK)]] = "Sim", "PREENCHER","NA")</f>
        <v>NA</v>
      </c>
      <c r="BU254" s="108" t="s">
        <v>123</v>
      </c>
      <c r="BV254" s="108" t="s">
        <v>2696</v>
      </c>
      <c r="BW254" s="108" t="s">
        <v>2696</v>
      </c>
      <c r="BX254" s="106" t="s">
        <v>7115</v>
      </c>
      <c r="BY254" s="140">
        <v>46010</v>
      </c>
      <c r="BZ254" s="104">
        <f>IF(Tabela2[[#This Row],[Data do documento de encerramento]]="NA","NA",IF(Tabela2[[#This Row],[Data do documento de encerramento]]="","Pendente de conclusão/ encerramento",_xlfn.DAYS(Tabela2[[#This Row],[Data do documento de encerramento]],J254)))</f>
        <v>248</v>
      </c>
      <c r="CA254" s="107"/>
      <c r="CB254" s="107"/>
      <c r="CC254" s="131"/>
      <c r="CD254" s="107"/>
      <c r="CE254" s="107"/>
      <c r="CF254" s="107"/>
    </row>
    <row r="255" spans="1:84" ht="30.75">
      <c r="A255" s="200">
        <v>202541739629</v>
      </c>
      <c r="B255" s="170" t="s">
        <v>8260</v>
      </c>
      <c r="C255" s="108" t="str">
        <f>VLOOKUP(Tabela2[[#This Row],[SIEMA]],Siema2025,4,FALSE)</f>
        <v xml:space="preserve"> SP</v>
      </c>
      <c r="D255" s="106" t="str">
        <f>VLOOKUP(Tabela2[[#This Row],[SIEMA]],Siema2025,3,FALSE)</f>
        <v xml:space="preserve">Cubatão </v>
      </c>
      <c r="E255" s="106" t="s">
        <v>8261</v>
      </c>
      <c r="F255" s="106"/>
      <c r="G255" s="106" t="s">
        <v>8262</v>
      </c>
      <c r="H255" s="106" t="s">
        <v>8263</v>
      </c>
      <c r="I255" s="104" t="s">
        <v>7120</v>
      </c>
      <c r="J255" s="105">
        <f>VLOOKUP(Tabela2[[#This Row],[SIEMA]],Siema2025,2,FALSE)</f>
        <v>45763</v>
      </c>
      <c r="K255" s="105" t="str">
        <f>VLOOKUP(Tabela2[[#This Row],[SIEMA]],Siema2025,16,FALSE)</f>
        <v>Quarta</v>
      </c>
      <c r="L255" s="106" t="str">
        <f>IF(Tabela2[[#This Row],[Data]]="","Sem Informação",VLOOKUP(MONTH(Tabela2[[#This Row],[Data]]),'[1]Validação de dados'!$I$1:$J$13,2,0))</f>
        <v>Abril</v>
      </c>
      <c r="M255" s="104">
        <f>YEAR(Tabela2[[#This Row],[Data]])</f>
        <v>2025</v>
      </c>
      <c r="N255" s="105" t="str">
        <f>VLOOKUP(Tabela2[[#This Row],[SIEMA]],Siema2025,17,FALSE)</f>
        <v>Vespertino</v>
      </c>
      <c r="O255" s="105" t="str">
        <f>VLOOKUP(Tabela2[[#This Row],[SIEMA]],Siema2025,5,FALSE)</f>
        <v>Ferrovia</v>
      </c>
      <c r="P255" s="104" t="str">
        <f>VLOOKUP(Tabela2[[#This Row],[SIEMA]],Siema2025,21,FALSE)</f>
        <v>Vandalismo na ferrovia com abertura de vagão graneleiro carregado com soja.</v>
      </c>
      <c r="Q255" s="104" t="s">
        <v>7127</v>
      </c>
      <c r="R255" s="104" t="s">
        <v>7127</v>
      </c>
      <c r="S255" s="107" t="s">
        <v>7451</v>
      </c>
      <c r="T255" s="104" t="str">
        <f>VLOOKUP(Tabela2[[#This Row],[SIEMA]],Siema2025,11,FALSE)</f>
        <v>20</v>
      </c>
      <c r="U255" s="104" t="s">
        <v>7121</v>
      </c>
      <c r="V255" s="104" t="s">
        <v>7127</v>
      </c>
      <c r="W255" s="104"/>
      <c r="X255" s="113"/>
      <c r="Y255" s="109" t="str">
        <f>IF(W255="","", IF(W255="NC","", IF(W255="NE","", IF(W255="NA","",IFERROR(VLOOKUP(W255,Produtos!$A$1:$C$2319,2,FALSE),"Não Cadastrado")))))</f>
        <v/>
      </c>
      <c r="Z255" s="104"/>
      <c r="AA255" s="104"/>
      <c r="AB255" s="104" t="str">
        <f>IF(W255="","",IF(ISNUMBER(W255)=FALSE,"Não se aplica",IFERROR(VLOOKUP(W255,Produtos!$A$1:$C$2319,3,FALSE),"Não Cadastrado")))</f>
        <v/>
      </c>
      <c r="AC255" s="104"/>
      <c r="AD255" s="108"/>
      <c r="AE255" s="107" t="str">
        <f>IF(AC255="","", IF(AC255="NC","", IF(AC255="NE","", IF(AC255="NA","",IFERROR(VLOOKUP(AC255,Produtos!$A$1:$C$2319,2,FALSE),"Não Cadastrado")))))</f>
        <v/>
      </c>
      <c r="AF255" s="104"/>
      <c r="AG255" s="104"/>
      <c r="AH255" s="104" t="str">
        <f>IF(AC255="","",IF(ISNUMBER(AC255)=FALSE,"Não se aplica",IFERROR(VLOOKUP(AC255,Produtos!$A$1:$C$2319,3,FALSE),"Não Cadastrado")))</f>
        <v/>
      </c>
      <c r="AI255" s="104"/>
      <c r="AJ255" s="104" t="str">
        <f>VLOOKUP(Tabela2[[#This Row],[SIEMA]],Siema2025,26,FALSE)</f>
        <v>Ato criminoso caracterizado pela abertura de vagão graneleiro ferroviário carregado com soja.</v>
      </c>
      <c r="AK255" s="107" t="s">
        <v>7122</v>
      </c>
      <c r="AL255" s="107"/>
      <c r="AM255" s="107"/>
      <c r="AN255" s="108" t="str">
        <f>VLOOKUP(Tabela2[[#This Row],[SIEMA]],Siema2025,51,FALSE)</f>
        <v/>
      </c>
      <c r="AO255" s="108" t="str">
        <f>VLOOKUP(Tabela2[[#This Row],[SIEMA]],Siema2025,53,FALSE)</f>
        <v/>
      </c>
      <c r="AP255" s="108" t="str">
        <f>VLOOKUP(Tabela2[[#This Row],[SIEMA]],Siema2025,55,FALSE)</f>
        <v/>
      </c>
      <c r="AQ255" s="108" t="str">
        <f>VLOOKUP(Tabela2[[#This Row],[SIEMA]],Siema2025,57,FALSE)</f>
        <v/>
      </c>
      <c r="AR255" s="108" t="str">
        <f>VLOOKUP(Tabela2[[#This Row],[SIEMA]],Siema2025,59,FALSE)</f>
        <v/>
      </c>
      <c r="AS255" s="108" t="str">
        <f>VLOOKUP(Tabela2[[#This Row],[SIEMA]],Siema2025,61,FALSE)</f>
        <v/>
      </c>
      <c r="AT255" s="108" t="str">
        <f>VLOOKUP(Tabela2[[#This Row],[SIEMA]],Siema2025,63,FALSE)</f>
        <v/>
      </c>
      <c r="AU255" s="108" t="str">
        <f>VLOOKUP(Tabela2[[#This Row],[SIEMA]],Siema2025,65,FALSE)</f>
        <v>X</v>
      </c>
      <c r="AV255" s="108" t="str">
        <f>VLOOKUP(Tabela2[[#This Row],[SIEMA]],Siema2025,67,FALSE)</f>
        <v/>
      </c>
      <c r="AW255" s="108" t="str">
        <f>VLOOKUP(Tabela2[[#This Row],[SIEMA]],Siema2025,69,FALSE)</f>
        <v/>
      </c>
      <c r="AX255" s="108" t="str">
        <f>VLOOKUP(Tabela2[[#This Row],[SIEMA]],Siema2025,71,FALSE)</f>
        <v/>
      </c>
      <c r="AY255" s="108" t="str">
        <f>VLOOKUP(Tabela2[[#This Row],[SIEMA]],Siema2025,73,FALSE)</f>
        <v/>
      </c>
      <c r="AZ255" s="108" t="str">
        <f>VLOOKUP(Tabela2[[#This Row],[SIEMA]],Siema2025,75,FALSE)</f>
        <v/>
      </c>
      <c r="BA255" s="108" t="str">
        <f>VLOOKUP(Tabela2[[#This Row],[SIEMA]],Siema2025,77,FALSE)</f>
        <v/>
      </c>
      <c r="BB255" s="108" t="str">
        <f>VLOOKUP(Tabela2[[#This Row],[SIEMA]],Siema2025,79,FALSE)</f>
        <v/>
      </c>
      <c r="BC255" s="108" t="str">
        <f>IF(Tabela2[[#This Row],[Outro(s) ]] = "X", "PREENCHER","NA")</f>
        <v>NA</v>
      </c>
      <c r="BD255" s="108" t="str">
        <f>VLOOKUP(Tabela2[[#This Row],[SIEMA]],Siema2025,82,FALSE)</f>
        <v/>
      </c>
      <c r="BE255" s="108" t="str">
        <f>VLOOKUP(Tabela2[[#This Row],[SIEMA]],Siema2025,81,FALSE)</f>
        <v/>
      </c>
      <c r="BF255" s="110" t="s">
        <v>3066</v>
      </c>
      <c r="BG255" s="110" t="s">
        <v>7123</v>
      </c>
      <c r="BH255" s="111" t="str">
        <f>VLOOKUP(Tabela2[[#This Row],[SIEMA]],Siema2025,29,FALSE)</f>
        <v>02502844000166</v>
      </c>
      <c r="BI255" s="112" t="str">
        <f>VLOOKUP(Tabela2[[#This Row],[SIEMA]],Siema2025,107,FALSE)</f>
        <v>Não</v>
      </c>
      <c r="BJ255" s="107" t="s">
        <v>7099</v>
      </c>
      <c r="BK255" s="104" t="s">
        <v>2696</v>
      </c>
      <c r="BL255" s="140">
        <v>45775</v>
      </c>
      <c r="BM255" s="108">
        <f ca="1">IF(Tabela2[[#This Row],[Data de atendimento do Ibama (considerar o primeiro documento/ação)]]="",_xlfn.DAYS(TODAY(),J255),_xlfn.DAYS(Tabela2[[#This Row],[Data de atendimento do Ibama (considerar o primeiro documento/ação)]],J255))</f>
        <v>12</v>
      </c>
      <c r="BN255" s="108" t="str">
        <f>IF(Tabela2[[#This Row],[Atendido pelo Ibama ("Não" ou "Sim")]]="Não","Preencher", IF(Tabela2[[#This Row],[Atendido pelo Ibama ("Não" ou "Sim")]]="Sim","NA",""))</f>
        <v>NA</v>
      </c>
      <c r="BO255" s="114" t="s">
        <v>7100</v>
      </c>
      <c r="BP255" s="108" t="str">
        <f>IF(Tabela2[[#This Row],[Forma de atendimento (primeiro documento/ação)]]= "Outros (especificar)", "PREENCHER","NA")</f>
        <v>NA</v>
      </c>
      <c r="BQ255" s="106" t="s">
        <v>123</v>
      </c>
      <c r="BR255" s="108" t="str">
        <f>IF(Tabela2[[#This Row],[Equipe do Ibama foi a campo? Houve sobrevoo do Poseidon?]] = "Sim", "PREENCHER","NA")</f>
        <v>NA</v>
      </c>
      <c r="BS255" s="108" t="str">
        <f>IF(Tabela2[[#This Row],[Se sim, foi emitida Ordem de Emergência? (informações vinculada à coluna CK)]] = "Sim", "PREENCHER","NA")</f>
        <v>NA</v>
      </c>
      <c r="BT255" s="108" t="s">
        <v>7126</v>
      </c>
      <c r="BU255" s="108" t="s">
        <v>2696</v>
      </c>
      <c r="BV255" s="108" t="s">
        <v>123</v>
      </c>
      <c r="BW255" s="108" t="s">
        <v>123</v>
      </c>
      <c r="BX255" s="106" t="s">
        <v>7127</v>
      </c>
      <c r="BY255" s="106"/>
      <c r="BZ255" s="104" t="str">
        <f>IF(Tabela2[[#This Row],[Data do documento de encerramento]]="NA","NA",IF(Tabela2[[#This Row],[Data do documento de encerramento]]="","Pendente de conclusão/ encerramento",_xlfn.DAYS(Tabela2[[#This Row],[Data do documento de encerramento]],J255)))</f>
        <v>Pendente de conclusão/ encerramento</v>
      </c>
      <c r="CA255" s="107" t="s">
        <v>7128</v>
      </c>
      <c r="CB255" s="107"/>
      <c r="CC255" s="131"/>
      <c r="CD255" s="107"/>
      <c r="CE255" s="107"/>
      <c r="CF255" s="107"/>
    </row>
    <row r="256" spans="1:84" ht="45.75">
      <c r="A256" s="169">
        <v>202543043213</v>
      </c>
      <c r="B256" s="170" t="s">
        <v>8264</v>
      </c>
      <c r="C256" s="108" t="str">
        <f>VLOOKUP(Tabela2[[#This Row],[SIEMA]],Siema2025,4,FALSE)</f>
        <v xml:space="preserve"> MG</v>
      </c>
      <c r="D256" s="106" t="str">
        <f>VLOOKUP(Tabela2[[#This Row],[SIEMA]],Siema2025,3,FALSE)</f>
        <v xml:space="preserve">Belo Horizonte </v>
      </c>
      <c r="E256" s="106" t="str">
        <f>VLOOKUP(Tabela2[[#This Row],[SIEMA]],Siema2025,20,FALSE)</f>
        <v>Rua Prata, 56 - Bairro Cruzeiro</v>
      </c>
      <c r="F256" s="106" t="s">
        <v>6920</v>
      </c>
      <c r="G256" s="109" t="s">
        <v>8265</v>
      </c>
      <c r="H256" s="106" t="s">
        <v>8266</v>
      </c>
      <c r="I256" s="104" t="s">
        <v>7120</v>
      </c>
      <c r="J256" s="105">
        <f>VLOOKUP(Tabela2[[#This Row],[SIEMA]],Siema2025,2,FALSE)</f>
        <v>45763</v>
      </c>
      <c r="K256" s="105" t="str">
        <f>VLOOKUP(Tabela2[[#This Row],[SIEMA]],Siema2025,16,FALSE)</f>
        <v>Quarta</v>
      </c>
      <c r="L256" s="106" t="str">
        <f>IF(Tabela2[[#This Row],[Data]]="","Sem Informação",VLOOKUP(MONTH(Tabela2[[#This Row],[Data]]),'[1]Validação de dados'!$I$1:$J$13,2,0))</f>
        <v>Abril</v>
      </c>
      <c r="M256" s="104">
        <f>YEAR(Tabela2[[#This Row],[Data]])</f>
        <v>2025</v>
      </c>
      <c r="N256" s="105" t="str">
        <f>VLOOKUP(Tabela2[[#This Row],[SIEMA]],Siema2025,17,FALSE)</f>
        <v>Matutino</v>
      </c>
      <c r="O256" s="105" t="s">
        <v>1470</v>
      </c>
      <c r="P256" s="104" t="str">
        <f>VLOOKUP(Tabela2[[#This Row],[SIEMA]],Siema2025,21,FALSE)</f>
        <v>Outros - Vazamento de Gás</v>
      </c>
      <c r="Q256" s="104">
        <v>1971</v>
      </c>
      <c r="R256" s="104" t="s">
        <v>7896</v>
      </c>
      <c r="S256" s="107" t="str">
        <f>IF(Q256="","", IF(Q256="NC","", IF(Q256="NE","", IF(Q256="NA","",IFERROR(VLOOKUP(Q256,Produtos!$A$1:$C$2319,2,FALSE),"Não Cadastrado")))))</f>
        <v>METANO, COMPRIMIDO, ou GÁS NATURAL, COMPRIMIDO, com elevado teor de metano</v>
      </c>
      <c r="T256" s="104" t="s">
        <v>7897</v>
      </c>
      <c r="U256" s="104" t="str">
        <f>VLOOKUP(Tabela2[[#This Row],[SIEMA]],Siema2025,12,FALSE)</f>
        <v xml:space="preserve"> </v>
      </c>
      <c r="V256" s="104">
        <f>IF(Q256="","",IF(ISNUMBER(Q256)=FALSE,"Não se aplica",IFERROR(VLOOKUP(Q256,Produtos!$A$1:$C$2319,3,FALSE),"Não Cadastrado")))</f>
        <v>2.1</v>
      </c>
      <c r="W256" s="104" t="str">
        <f>VLOOKUP(Tabela2[[#This Row],[SIEMA]],Siema2025,10,FALSE)</f>
        <v/>
      </c>
      <c r="X256" s="113" t="str">
        <f>IF(Tabela2[[#This Row],[Origem do acidente]] = "Plataforma", "PREENCHER","NA")</f>
        <v>NA</v>
      </c>
      <c r="Y256" s="109" t="str">
        <f>IF(W256="","", IF(W256="NC","", IF(W256="NE","", IF(W256="NA","",IFERROR(VLOOKUP(W256,Produtos!$A$1:$C$2319,2,FALSE),"Não Cadastrado")))))</f>
        <v/>
      </c>
      <c r="Z256" s="104" t="str">
        <f>VLOOKUP(Tabela2[[#This Row],[SIEMA]],Siema2025,11,FALSE)</f>
        <v xml:space="preserve"> </v>
      </c>
      <c r="AA256" s="104" t="str">
        <f>VLOOKUP(Tabela2[[#This Row],[SIEMA]],Siema2025,12,FALSE)</f>
        <v xml:space="preserve"> </v>
      </c>
      <c r="AB256" s="104" t="str">
        <f>IF(W256="","",IF(ISNUMBER(W256)=FALSE,"Não se aplica",IFERROR(VLOOKUP(W256,Produtos!$A$1:$C$2319,3,FALSE),"Não Cadastrado")))</f>
        <v/>
      </c>
      <c r="AC256" s="104"/>
      <c r="AD256" s="108" t="str">
        <f>IF(Tabela2[[#This Row],[Origem do acidente]] = "Plataforma", "PREENCHER","NA")</f>
        <v>NA</v>
      </c>
      <c r="AE256" s="107" t="str">
        <f>IF(AC256="","", IF(AC256="NC","", IF(AC256="NE","", IF(AC256="NA","",IFERROR(VLOOKUP(AC256,Produtos!$A$1:$C$2319,2,FALSE),"Não Cadastrado")))))</f>
        <v/>
      </c>
      <c r="AF256" s="104"/>
      <c r="AG256" s="104"/>
      <c r="AH256" s="104" t="str">
        <f>IF(AC256="","",IF(ISNUMBER(AC256)=FALSE,"Não se aplica",IFERROR(VLOOKUP(AC256,Produtos!$A$1:$C$2319,3,FALSE),"Não Cadastrado")))</f>
        <v/>
      </c>
      <c r="AI256" s="104"/>
      <c r="AJ256" s="104" t="str">
        <f>VLOOKUP(Tabela2[[#This Row],[SIEMA]],Siema2025,26,FALSE)</f>
        <v>Perfuração de tubulação por retro-escavadeira</v>
      </c>
      <c r="AK256" s="107" t="s">
        <v>7311</v>
      </c>
      <c r="AL256" s="107"/>
      <c r="AM256" s="107"/>
      <c r="AN256" s="108" t="str">
        <f>VLOOKUP(Tabela2[[#This Row],[SIEMA]],Siema2025,51,FALSE)</f>
        <v/>
      </c>
      <c r="AO256" s="108" t="str">
        <f>VLOOKUP(Tabela2[[#This Row],[SIEMA]],Siema2025,53,FALSE)</f>
        <v>X</v>
      </c>
      <c r="AP256" s="108" t="str">
        <f>VLOOKUP(Tabela2[[#This Row],[SIEMA]],Siema2025,55,FALSE)</f>
        <v/>
      </c>
      <c r="AQ256" s="108" t="str">
        <f>VLOOKUP(Tabela2[[#This Row],[SIEMA]],Siema2025,57,FALSE)</f>
        <v/>
      </c>
      <c r="AR256" s="108" t="str">
        <f>VLOOKUP(Tabela2[[#This Row],[SIEMA]],Siema2025,59,FALSE)</f>
        <v/>
      </c>
      <c r="AS256" s="108" t="str">
        <f>VLOOKUP(Tabela2[[#This Row],[SIEMA]],Siema2025,61,FALSE)</f>
        <v/>
      </c>
      <c r="AT256" s="108" t="str">
        <f>VLOOKUP(Tabela2[[#This Row],[SIEMA]],Siema2025,63,FALSE)</f>
        <v/>
      </c>
      <c r="AU256" s="108" t="str">
        <f>VLOOKUP(Tabela2[[#This Row],[SIEMA]],Siema2025,65,FALSE)</f>
        <v/>
      </c>
      <c r="AV256" s="108" t="str">
        <f>VLOOKUP(Tabela2[[#This Row],[SIEMA]],Siema2025,67,FALSE)</f>
        <v/>
      </c>
      <c r="AW256" s="108" t="str">
        <f>VLOOKUP(Tabela2[[#This Row],[SIEMA]],Siema2025,69,FALSE)</f>
        <v>X</v>
      </c>
      <c r="AX256" s="108" t="str">
        <f>VLOOKUP(Tabela2[[#This Row],[SIEMA]],Siema2025,71,FALSE)</f>
        <v/>
      </c>
      <c r="AY256" s="108" t="str">
        <f>VLOOKUP(Tabela2[[#This Row],[SIEMA]],Siema2025,73,FALSE)</f>
        <v/>
      </c>
      <c r="AZ256" s="108" t="str">
        <f>VLOOKUP(Tabela2[[#This Row],[SIEMA]],Siema2025,75,FALSE)</f>
        <v/>
      </c>
      <c r="BA256" s="108" t="str">
        <f>VLOOKUP(Tabela2[[#This Row],[SIEMA]],Siema2025,77,FALSE)</f>
        <v/>
      </c>
      <c r="BB256" s="108" t="str">
        <f>VLOOKUP(Tabela2[[#This Row],[SIEMA]],Siema2025,79,FALSE)</f>
        <v/>
      </c>
      <c r="BC256" s="108" t="str">
        <f>IF(Tabela2[[#This Row],[Outro(s) ]] = "X", "PREENCHER","NA")</f>
        <v>NA</v>
      </c>
      <c r="BD256" s="108" t="str">
        <f>VLOOKUP(Tabela2[[#This Row],[SIEMA]],Siema2025,82,FALSE)</f>
        <v/>
      </c>
      <c r="BE256" s="108" t="str">
        <f>VLOOKUP(Tabela2[[#This Row],[SIEMA]],Siema2025,81,FALSE)</f>
        <v/>
      </c>
      <c r="BF256" s="110" t="s">
        <v>7898</v>
      </c>
      <c r="BG256" s="110"/>
      <c r="BH256" s="111">
        <v>17281106000103</v>
      </c>
      <c r="BI256" s="112" t="str">
        <f>VLOOKUP(Tabela2[[#This Row],[SIEMA]],Siema2025,107,FALSE)</f>
        <v>Não</v>
      </c>
      <c r="BJ256" s="107" t="s">
        <v>7113</v>
      </c>
      <c r="BK256" s="104" t="s">
        <v>2696</v>
      </c>
      <c r="BL256" s="140">
        <v>45783</v>
      </c>
      <c r="BM256" s="108">
        <f ca="1">IF(Tabela2[[#This Row],[Data de atendimento do Ibama (considerar o primeiro documento/ação)]]="",_xlfn.DAYS(TODAY(),J256),_xlfn.DAYS(Tabela2[[#This Row],[Data de atendimento do Ibama (considerar o primeiro documento/ação)]],J256))</f>
        <v>20</v>
      </c>
      <c r="BN256" s="108" t="str">
        <f>IF(Tabela2[[#This Row],[Atendido pelo Ibama ("Não" ou "Sim")]]="Não","Preencher", IF(Tabela2[[#This Row],[Atendido pelo Ibama ("Não" ou "Sim")]]="Sim","NA",""))</f>
        <v>NA</v>
      </c>
      <c r="BO256" s="114" t="s">
        <v>7100</v>
      </c>
      <c r="BP256" s="108" t="str">
        <f>IF(Tabela2[[#This Row],[Forma de atendimento (primeiro documento/ação)]]= "Outros (especificar)", "PREENCHER","NA")</f>
        <v>NA</v>
      </c>
      <c r="BQ256" s="106" t="s">
        <v>123</v>
      </c>
      <c r="BR256" s="108" t="str">
        <f>IF(Tabela2[[#This Row],[Equipe do Ibama foi a campo? Houve sobrevoo do Poseidon?]] = "Sim", "PREENCHER","NA")</f>
        <v>NA</v>
      </c>
      <c r="BS256" s="108" t="str">
        <f>IF(Tabela2[[#This Row],[Se sim, foi emitida Ordem de Emergência? (informações vinculada à coluna CK)]] = "Sim", "PREENCHER","NA")</f>
        <v>NA</v>
      </c>
      <c r="BT256" s="108" t="str">
        <f>IF(Tabela2[[#This Row],[Foi elaborado Relatório de Vistoria pelo Ibama? (informações vinculada à coluna CK)]] = "Sim", "PREENCHER","NA")</f>
        <v>NA</v>
      </c>
      <c r="BU256" s="108" t="str">
        <f>IF(Tabela2[[#This Row],[Houve envio de Informações Pós-acidente (preencher "não se aplica" quando de competência estadual/municipal)]] = "Sim", "PREENCHER","NA")</f>
        <v>NA</v>
      </c>
      <c r="BV256" s="108" t="str">
        <f>IF(Tabela2[[#This Row],[Houve avaliação das informações pós-acidente solicitadas/enviadas?]] = "Sim", "PREENCHER","NA")</f>
        <v>NA</v>
      </c>
      <c r="BW256" s="108" t="s">
        <v>2696</v>
      </c>
      <c r="BX256" s="106" t="s">
        <v>7102</v>
      </c>
      <c r="BY256" s="140">
        <v>45848</v>
      </c>
      <c r="BZ256" s="104">
        <f>IF(Tabela2[[#This Row],[Data do documento de encerramento]]="NA","NA",IF(Tabela2[[#This Row],[Data do documento de encerramento]]="","Pendente de conclusão/ encerramento",_xlfn.DAYS(Tabela2[[#This Row],[Data do documento de encerramento]],J256)))</f>
        <v>85</v>
      </c>
      <c r="CA256" s="107" t="s">
        <v>8267</v>
      </c>
      <c r="CB256" s="107"/>
      <c r="CC256" s="129"/>
      <c r="CD256" s="107"/>
      <c r="CE256" s="107"/>
      <c r="CF256" s="107"/>
    </row>
    <row r="257" spans="1:84" ht="45.75">
      <c r="A257" s="169">
        <v>202541868442</v>
      </c>
      <c r="B257" s="170" t="s">
        <v>8268</v>
      </c>
      <c r="C257" s="108" t="str">
        <f>VLOOKUP(Tabela2[[#This Row],[SIEMA]],Siema2025,4,FALSE)</f>
        <v xml:space="preserve"> MG</v>
      </c>
      <c r="D257" s="106" t="str">
        <f>VLOOKUP(Tabela2[[#This Row],[SIEMA]],Siema2025,3,FALSE)</f>
        <v xml:space="preserve">Carmópolis de Minas </v>
      </c>
      <c r="E257" s="106" t="s">
        <v>4216</v>
      </c>
      <c r="F257" s="106" t="s">
        <v>8269</v>
      </c>
      <c r="G257" s="106" t="s">
        <v>8270</v>
      </c>
      <c r="H257" s="106" t="s">
        <v>8271</v>
      </c>
      <c r="I257" s="104" t="s">
        <v>7120</v>
      </c>
      <c r="J257" s="105">
        <f>VLOOKUP(Tabela2[[#This Row],[SIEMA]],Siema2025,2,FALSE)</f>
        <v>45764</v>
      </c>
      <c r="K257" s="105" t="str">
        <f>VLOOKUP(Tabela2[[#This Row],[SIEMA]],Siema2025,16,FALSE)</f>
        <v>Quinta</v>
      </c>
      <c r="L257" s="106" t="str">
        <f>IF(Tabela2[[#This Row],[Data]]="","Sem Informação",VLOOKUP(MONTH(Tabela2[[#This Row],[Data]]),'[1]Validação de dados'!$I$1:$J$13,2,0))</f>
        <v>Abril</v>
      </c>
      <c r="M257" s="104">
        <f>YEAR(Tabela2[[#This Row],[Data]])</f>
        <v>2025</v>
      </c>
      <c r="N257" s="105" t="str">
        <f>VLOOKUP(Tabela2[[#This Row],[SIEMA]],Siema2025,17,FALSE)</f>
        <v>Noturno</v>
      </c>
      <c r="O257" s="105" t="str">
        <f>VLOOKUP(Tabela2[[#This Row],[SIEMA]],Siema2025,5,FALSE)</f>
        <v>Rodovia</v>
      </c>
      <c r="P257" s="104" t="str">
        <f>VLOOKUP(Tabela2[[#This Row],[SIEMA]],Siema2025,21,FALSE)</f>
        <v/>
      </c>
      <c r="Q257" s="104">
        <v>1071</v>
      </c>
      <c r="R257" s="104" t="str">
        <f>VLOOKUP(Tabela2[[#This Row],[SIEMA]],Siema2025,10,FALSE)</f>
        <v/>
      </c>
      <c r="S257" s="107" t="str">
        <f>IF(Q257="","", IF(Q257="NC","", IF(Q257="NE","", IF(Q257="NA","",IFERROR(VLOOKUP(Q257,Produtos!$A$1:$C$2319,2,FALSE),"Não Cadastrado")))))</f>
        <v>GÁS DE ÓLEO, COMPRIMIDO</v>
      </c>
      <c r="T257" s="104">
        <v>26000</v>
      </c>
      <c r="U257" s="104" t="s">
        <v>7121</v>
      </c>
      <c r="V257" s="104">
        <f>IF(Q257="","",IF(ISNUMBER(Q257)=FALSE,"Não se aplica",IFERROR(VLOOKUP(Q257,Produtos!$A$1:$C$2319,3,FALSE),"Não Cadastrado")))</f>
        <v>2.2999999999999998</v>
      </c>
      <c r="W257" s="104" t="str">
        <f>VLOOKUP(Tabela2[[#This Row],[SIEMA]],Siema2025,10,FALSE)</f>
        <v/>
      </c>
      <c r="X257" s="113" t="str">
        <f>IF(Tabela2[[#This Row],[Origem do acidente]] = "Plataforma", "PREENCHER","NA")</f>
        <v>NA</v>
      </c>
      <c r="Y257" s="109" t="str">
        <f>IF(W257="","", IF(W257="NC","", IF(W257="NE","", IF(W257="NA","",IFERROR(VLOOKUP(W257,Produtos!$A$1:$C$2319,2,FALSE),"Não Cadastrado")))))</f>
        <v/>
      </c>
      <c r="Z257" s="104" t="str">
        <f>VLOOKUP(Tabela2[[#This Row],[SIEMA]],Siema2025,11,FALSE)</f>
        <v xml:space="preserve"> </v>
      </c>
      <c r="AA257" s="104" t="str">
        <f>VLOOKUP(Tabela2[[#This Row],[SIEMA]],Siema2025,12,FALSE)</f>
        <v xml:space="preserve"> </v>
      </c>
      <c r="AB257" s="104" t="str">
        <f>IF(W257="","",IF(ISNUMBER(W257)=FALSE,"Não se aplica",IFERROR(VLOOKUP(W257,Produtos!$A$1:$C$2319,3,FALSE),"Não Cadastrado")))</f>
        <v/>
      </c>
      <c r="AC257" s="104"/>
      <c r="AD257" s="108" t="str">
        <f>IF(Tabela2[[#This Row],[Origem do acidente]] = "Plataforma", "PREENCHER","NA")</f>
        <v>NA</v>
      </c>
      <c r="AE257" s="107" t="str">
        <f>IF(AC257="","", IF(AC257="NC","", IF(AC257="NE","", IF(AC257="NA","",IFERROR(VLOOKUP(AC257,Produtos!$A$1:$C$2319,2,FALSE),"Não Cadastrado")))))</f>
        <v/>
      </c>
      <c r="AF257" s="104"/>
      <c r="AG257" s="104"/>
      <c r="AH257" s="104" t="str">
        <f>IF(AC257="","",IF(ISNUMBER(AC257)=FALSE,"Não se aplica",IFERROR(VLOOKUP(AC257,Produtos!$A$1:$C$2319,3,FALSE),"Não Cadastrado")))</f>
        <v/>
      </c>
      <c r="AI257" s="104"/>
      <c r="AJ257" s="104" t="s">
        <v>8272</v>
      </c>
      <c r="AK257" s="107" t="s">
        <v>7311</v>
      </c>
      <c r="AL257" s="107" t="s">
        <v>7358</v>
      </c>
      <c r="AM257" s="107" t="s">
        <v>7180</v>
      </c>
      <c r="AN257" s="108" t="str">
        <f>VLOOKUP(Tabela2[[#This Row],[SIEMA]],Siema2025,51,FALSE)</f>
        <v/>
      </c>
      <c r="AO257" s="108" t="str">
        <f>VLOOKUP(Tabela2[[#This Row],[SIEMA]],Siema2025,53,FALSE)</f>
        <v/>
      </c>
      <c r="AP257" s="108" t="str">
        <f>VLOOKUP(Tabela2[[#This Row],[SIEMA]],Siema2025,55,FALSE)</f>
        <v/>
      </c>
      <c r="AQ257" s="108" t="str">
        <f>VLOOKUP(Tabela2[[#This Row],[SIEMA]],Siema2025,57,FALSE)</f>
        <v/>
      </c>
      <c r="AR257" s="108" t="str">
        <f>VLOOKUP(Tabela2[[#This Row],[SIEMA]],Siema2025,59,FALSE)</f>
        <v/>
      </c>
      <c r="AS257" s="108" t="str">
        <f>VLOOKUP(Tabela2[[#This Row],[SIEMA]],Siema2025,61,FALSE)</f>
        <v/>
      </c>
      <c r="AT257" s="108" t="str">
        <f>VLOOKUP(Tabela2[[#This Row],[SIEMA]],Siema2025,63,FALSE)</f>
        <v/>
      </c>
      <c r="AU257" s="108"/>
      <c r="AV257" s="108" t="str">
        <f>VLOOKUP(Tabela2[[#This Row],[SIEMA]],Siema2025,67,FALSE)</f>
        <v/>
      </c>
      <c r="AW257" s="108" t="str">
        <f>VLOOKUP(Tabela2[[#This Row],[SIEMA]],Siema2025,69,FALSE)</f>
        <v/>
      </c>
      <c r="AX257" s="108" t="str">
        <f>VLOOKUP(Tabela2[[#This Row],[SIEMA]],Siema2025,71,FALSE)</f>
        <v/>
      </c>
      <c r="AY257" s="108" t="str">
        <f>VLOOKUP(Tabela2[[#This Row],[SIEMA]],Siema2025,73,FALSE)</f>
        <v/>
      </c>
      <c r="AZ257" s="108" t="str">
        <f>VLOOKUP(Tabela2[[#This Row],[SIEMA]],Siema2025,75,FALSE)</f>
        <v/>
      </c>
      <c r="BA257" s="108" t="str">
        <f>VLOOKUP(Tabela2[[#This Row],[SIEMA]],Siema2025,77,FALSE)</f>
        <v/>
      </c>
      <c r="BB257" s="108" t="str">
        <f>VLOOKUP(Tabela2[[#This Row],[SIEMA]],Siema2025,79,FALSE)</f>
        <v/>
      </c>
      <c r="BC257" s="108" t="str">
        <f>IF(Tabela2[[#This Row],[Outro(s) ]] = "X", "PREENCHER","NA")</f>
        <v>NA</v>
      </c>
      <c r="BD257" s="108" t="str">
        <f>VLOOKUP(Tabela2[[#This Row],[SIEMA]],Siema2025,82,FALSE)</f>
        <v/>
      </c>
      <c r="BE257" s="108" t="s">
        <v>7181</v>
      </c>
      <c r="BF257" s="110" t="str">
        <f>VLOOKUP(Tabela2[[#This Row],[SIEMA]],Siema2025,28,FALSE)</f>
        <v>A D COMERCIO DE GAS LTDA</v>
      </c>
      <c r="BG257" s="110"/>
      <c r="BH257" s="111" t="str">
        <f>VLOOKUP(Tabela2[[#This Row],[SIEMA]],Siema2025,29,FALSE)</f>
        <v>07850229000164</v>
      </c>
      <c r="BI257" s="112" t="s">
        <v>2696</v>
      </c>
      <c r="BJ257" s="107" t="s">
        <v>7099</v>
      </c>
      <c r="BK257" s="104" t="s">
        <v>2696</v>
      </c>
      <c r="BL257" s="140">
        <v>45769</v>
      </c>
      <c r="BM257" s="108">
        <f ca="1">IF(Tabela2[[#This Row],[Data de atendimento do Ibama (considerar o primeiro documento/ação)]]="",_xlfn.DAYS(TODAY(),J257),_xlfn.DAYS(Tabela2[[#This Row],[Data de atendimento do Ibama (considerar o primeiro documento/ação)]],J257))</f>
        <v>5</v>
      </c>
      <c r="BN257" s="108" t="str">
        <f>IF(Tabela2[[#This Row],[Atendido pelo Ibama ("Não" ou "Sim")]]="Não","Preencher", IF(Tabela2[[#This Row],[Atendido pelo Ibama ("Não" ou "Sim")]]="Sim","NA",""))</f>
        <v>NA</v>
      </c>
      <c r="BO257" s="114" t="s">
        <v>7100</v>
      </c>
      <c r="BP257" s="108" t="str">
        <f>IF(Tabela2[[#This Row],[Forma de atendimento (primeiro documento/ação)]]= "Outros (especificar)", "PREENCHER","NA")</f>
        <v>NA</v>
      </c>
      <c r="BQ257" s="106" t="s">
        <v>123</v>
      </c>
      <c r="BR257" s="108" t="str">
        <f>IF(Tabela2[[#This Row],[Equipe do Ibama foi a campo? Houve sobrevoo do Poseidon?]] = "Sim", "PREENCHER","NA")</f>
        <v>NA</v>
      </c>
      <c r="BS257" s="108" t="str">
        <f>IF(Tabela2[[#This Row],[Se sim, foi emitida Ordem de Emergência? (informações vinculada à coluna CK)]] = "Sim", "PREENCHER","NA")</f>
        <v>NA</v>
      </c>
      <c r="BT257" s="108" t="s">
        <v>7101</v>
      </c>
      <c r="BU257" s="108" t="s">
        <v>2696</v>
      </c>
      <c r="BV257" s="108" t="s">
        <v>123</v>
      </c>
      <c r="BW257" s="108" t="s">
        <v>2696</v>
      </c>
      <c r="BX257" s="106" t="s">
        <v>7102</v>
      </c>
      <c r="BY257" s="140">
        <v>45789</v>
      </c>
      <c r="BZ257" s="104">
        <f>IF(Tabela2[[#This Row],[Data do documento de encerramento]]="NA","NA",IF(Tabela2[[#This Row],[Data do documento de encerramento]]="","Pendente de conclusão/ encerramento",_xlfn.DAYS(Tabela2[[#This Row],[Data do documento de encerramento]],J257)))</f>
        <v>25</v>
      </c>
      <c r="CA257" s="107" t="s">
        <v>8273</v>
      </c>
      <c r="CB257" s="107"/>
      <c r="CC257" s="129"/>
      <c r="CD257" s="107"/>
      <c r="CE257" s="107"/>
      <c r="CF257" s="107"/>
    </row>
    <row r="258" spans="1:84" ht="76.5">
      <c r="A258" s="169">
        <v>202541818029</v>
      </c>
      <c r="B258" s="170" t="s">
        <v>8274</v>
      </c>
      <c r="C258" s="108" t="s">
        <v>7135</v>
      </c>
      <c r="D258" s="106" t="s">
        <v>637</v>
      </c>
      <c r="E258" s="106" t="s">
        <v>8275</v>
      </c>
      <c r="F258" s="106"/>
      <c r="G258" s="106" t="s">
        <v>8276</v>
      </c>
      <c r="H258" s="106" t="s">
        <v>8277</v>
      </c>
      <c r="I258" s="104" t="str">
        <f>VLOOKUP(Tabela2[[#This Row],[SIEMA]],Siema2025,19,FALSE)</f>
        <v>Campos</v>
      </c>
      <c r="J258" s="105">
        <f>VLOOKUP(Tabela2[[#This Row],[SIEMA]],Siema2025,2,FALSE)</f>
        <v>45765</v>
      </c>
      <c r="K258" s="105" t="str">
        <f>VLOOKUP(Tabela2[[#This Row],[SIEMA]],Siema2025,16,FALSE)</f>
        <v>Sexta</v>
      </c>
      <c r="L258" s="106" t="str">
        <f>IF(Tabela2[[#This Row],[Data]]="","Sem Informação",VLOOKUP(MONTH(Tabela2[[#This Row],[Data]]),'[1]Validação de dados'!$I$1:$J$13,2,0))</f>
        <v>Abril</v>
      </c>
      <c r="M258" s="104">
        <f>YEAR(Tabela2[[#This Row],[Data]])</f>
        <v>2025</v>
      </c>
      <c r="N258" s="105" t="str">
        <f>VLOOKUP(Tabela2[[#This Row],[SIEMA]],Siema2025,17,FALSE)</f>
        <v>Madrugada</v>
      </c>
      <c r="O258" s="105" t="s">
        <v>111</v>
      </c>
      <c r="P258" s="104" t="str">
        <f>VLOOKUP(Tabela2[[#This Row],[SIEMA]],Siema2025,21,FALSE)</f>
        <v>Embarcação Parcel do Badejo em operação no poço 7-ESP-54D-RJS, Campo de Espadarte, Bacia de Campos.</v>
      </c>
      <c r="Q258" s="104" t="s">
        <v>637</v>
      </c>
      <c r="R258" s="104" t="s">
        <v>7146</v>
      </c>
      <c r="S258" s="104" t="s">
        <v>7147</v>
      </c>
      <c r="T258" t="s">
        <v>8278</v>
      </c>
      <c r="U258" s="104" t="str">
        <f>VLOOKUP(Tabela2[[#This Row],[SIEMA]],Siema2025,12,FALSE)</f>
        <v>M3</v>
      </c>
      <c r="V258" s="104" t="s">
        <v>637</v>
      </c>
      <c r="W258" s="104"/>
      <c r="X258" s="113" t="str">
        <f>IF(Tabela2[[#This Row],[Origem do acidente]] = "Plataforma", "PREENCHER","NA")</f>
        <v>PREENCHER</v>
      </c>
      <c r="Y258" s="109" t="str">
        <f>IF(W258="","", IF(W258="NC","", IF(W258="NE","", IF(W258="NA","",IFERROR(VLOOKUP(W258,Produtos!$A$1:$C$2319,2,FALSE),"Não Cadastrado")))))</f>
        <v/>
      </c>
      <c r="Z258" s="104"/>
      <c r="AA258" s="104" t="str">
        <f>VLOOKUP(Tabela2[[#This Row],[SIEMA]],Siema2025,12,FALSE)</f>
        <v>M3</v>
      </c>
      <c r="AB258" s="104" t="str">
        <f>IF(W258="","",IF(ISNUMBER(W258)=FALSE,"Não se aplica",IFERROR(VLOOKUP(W258,Produtos!$A$1:$C$2319,3,FALSE),"Não Cadastrado")))</f>
        <v/>
      </c>
      <c r="AC258" s="104"/>
      <c r="AD258" s="108" t="str">
        <f>IF(Tabela2[[#This Row],[Origem do acidente]] = "Plataforma", "PREENCHER","NA")</f>
        <v>PREENCHER</v>
      </c>
      <c r="AE258" s="107" t="str">
        <f>IF(AC258="","", IF(AC258="NC","", IF(AC258="NE","", IF(AC258="NA","",IFERROR(VLOOKUP(AC258,Produtos!$A$1:$C$2319,2,FALSE),"Não Cadastrado")))))</f>
        <v/>
      </c>
      <c r="AF258" s="104"/>
      <c r="AG258" s="104"/>
      <c r="AH258" s="104" t="str">
        <f>IF(AC258="","",IF(ISNUMBER(AC258)=FALSE,"Não se aplica",IFERROR(VLOOKUP(AC258,Produtos!$A$1:$C$2319,3,FALSE),"Não Cadastrado")))</f>
        <v/>
      </c>
      <c r="AI258" s="104"/>
      <c r="AJ258" s="104" t="str">
        <f>VLOOKUP(Tabela2[[#This Row],[SIEMA]],Siema2025,26,FALSE)</f>
        <v>Em investigação.</v>
      </c>
      <c r="AK258" s="107"/>
      <c r="AL258" s="107"/>
      <c r="AM258" s="107"/>
      <c r="AN258" s="108" t="str">
        <f>VLOOKUP(Tabela2[[#This Row],[SIEMA]],Siema2025,51,FALSE)</f>
        <v/>
      </c>
      <c r="AO258" s="108" t="str">
        <f>VLOOKUP(Tabela2[[#This Row],[SIEMA]],Siema2025,53,FALSE)</f>
        <v/>
      </c>
      <c r="AP258" s="108" t="str">
        <f>VLOOKUP(Tabela2[[#This Row],[SIEMA]],Siema2025,55,FALSE)</f>
        <v/>
      </c>
      <c r="AQ258" s="108" t="str">
        <f>VLOOKUP(Tabela2[[#This Row],[SIEMA]],Siema2025,57,FALSE)</f>
        <v/>
      </c>
      <c r="AR258" s="108" t="str">
        <f>VLOOKUP(Tabela2[[#This Row],[SIEMA]],Siema2025,59,FALSE)</f>
        <v/>
      </c>
      <c r="AS258" s="108" t="str">
        <f>VLOOKUP(Tabela2[[#This Row],[SIEMA]],Siema2025,61,FALSE)</f>
        <v>X</v>
      </c>
      <c r="AT258" s="108" t="str">
        <f>VLOOKUP(Tabela2[[#This Row],[SIEMA]],Siema2025,63,FALSE)</f>
        <v/>
      </c>
      <c r="AU258" s="108" t="str">
        <f>VLOOKUP(Tabela2[[#This Row],[SIEMA]],Siema2025,65,FALSE)</f>
        <v/>
      </c>
      <c r="AV258" s="108" t="str">
        <f>VLOOKUP(Tabela2[[#This Row],[SIEMA]],Siema2025,67,FALSE)</f>
        <v/>
      </c>
      <c r="AW258" s="108" t="str">
        <f>VLOOKUP(Tabela2[[#This Row],[SIEMA]],Siema2025,69,FALSE)</f>
        <v/>
      </c>
      <c r="AX258" s="108" t="str">
        <f>VLOOKUP(Tabela2[[#This Row],[SIEMA]],Siema2025,71,FALSE)</f>
        <v/>
      </c>
      <c r="AY258" s="108" t="str">
        <f>VLOOKUP(Tabela2[[#This Row],[SIEMA]],Siema2025,73,FALSE)</f>
        <v/>
      </c>
      <c r="AZ258" s="108" t="str">
        <f>VLOOKUP(Tabela2[[#This Row],[SIEMA]],Siema2025,75,FALSE)</f>
        <v/>
      </c>
      <c r="BA258" s="108" t="str">
        <f>VLOOKUP(Tabela2[[#This Row],[SIEMA]],Siema2025,77,FALSE)</f>
        <v/>
      </c>
      <c r="BB258" s="108" t="str">
        <f>VLOOKUP(Tabela2[[#This Row],[SIEMA]],Siema2025,79,FALSE)</f>
        <v/>
      </c>
      <c r="BC258" s="108" t="str">
        <f>IF(Tabela2[[#This Row],[Outro(s) ]] = "X", "PREENCHER","NA")</f>
        <v>NA</v>
      </c>
      <c r="BD258" s="108" t="str">
        <f>VLOOKUP(Tabela2[[#This Row],[SIEMA]],Siema2025,82,FALSE)</f>
        <v/>
      </c>
      <c r="BE258" s="108" t="str">
        <f>VLOOKUP(Tabela2[[#This Row],[SIEMA]],Siema2025,81,FALSE)</f>
        <v/>
      </c>
      <c r="BF258" s="110" t="str">
        <f>VLOOKUP(Tabela2[[#This Row],[SIEMA]],Siema2025,28,FALSE)</f>
        <v>Petrobras</v>
      </c>
      <c r="BG258" s="110"/>
      <c r="BH258" s="111" t="str">
        <f>VLOOKUP(Tabela2[[#This Row],[SIEMA]],Siema2025,29,FALSE)</f>
        <v>33000167100750</v>
      </c>
      <c r="BI258" s="112" t="str">
        <f>VLOOKUP(Tabela2[[#This Row],[SIEMA]],Siema2025,107,FALSE)</f>
        <v>Não</v>
      </c>
      <c r="BJ258" s="107" t="s">
        <v>7099</v>
      </c>
      <c r="BK258" s="104" t="s">
        <v>2696</v>
      </c>
      <c r="BL258" s="140">
        <v>45776</v>
      </c>
      <c r="BM258" s="108">
        <f ca="1">IF(Tabela2[[#This Row],[Data de atendimento do Ibama (considerar o primeiro documento/ação)]]="",_xlfn.DAYS(TODAY(),J258),_xlfn.DAYS(Tabela2[[#This Row],[Data de atendimento do Ibama (considerar o primeiro documento/ação)]],J258))</f>
        <v>11</v>
      </c>
      <c r="BN258" s="108" t="str">
        <f>IF(Tabela2[[#This Row],[Atendido pelo Ibama ("Não" ou "Sim")]]="Não","Preencher", IF(Tabela2[[#This Row],[Atendido pelo Ibama ("Não" ou "Sim")]]="Sim","NA",""))</f>
        <v>NA</v>
      </c>
      <c r="BO258" s="114" t="s">
        <v>7138</v>
      </c>
      <c r="BP258" s="108" t="str">
        <f>IF(Tabela2[[#This Row],[Forma de atendimento (primeiro documento/ação)]]= "Outros (especificar)", "PREENCHER","NA")</f>
        <v>NA</v>
      </c>
      <c r="BQ258" s="106" t="s">
        <v>123</v>
      </c>
      <c r="BR258" s="108" t="str">
        <f>IF(Tabela2[[#This Row],[Equipe do Ibama foi a campo? Houve sobrevoo do Poseidon?]] = "Sim", "PREENCHER","NA")</f>
        <v>NA</v>
      </c>
      <c r="BS258" s="108" t="str">
        <f>IF(Tabela2[[#This Row],[Se sim, foi emitida Ordem de Emergência? (informações vinculada à coluna CK)]] = "Sim", "PREENCHER","NA")</f>
        <v>NA</v>
      </c>
      <c r="BT258" s="108" t="s">
        <v>7101</v>
      </c>
      <c r="BU258" s="108" t="s">
        <v>2696</v>
      </c>
      <c r="BV258" s="108" t="s">
        <v>123</v>
      </c>
      <c r="BW258" s="108" t="s">
        <v>123</v>
      </c>
      <c r="BX258" s="106"/>
      <c r="BY258" s="106"/>
      <c r="BZ258" s="104" t="str">
        <f>IF(Tabela2[[#This Row],[Data do documento de encerramento]]="NA","NA",IF(Tabela2[[#This Row],[Data do documento de encerramento]]="","Pendente de conclusão/ encerramento",_xlfn.DAYS(Tabela2[[#This Row],[Data do documento de encerramento]],J258)))</f>
        <v>Pendente de conclusão/ encerramento</v>
      </c>
      <c r="CA258" s="107" t="s">
        <v>8279</v>
      </c>
      <c r="CB258" s="107"/>
      <c r="CC258" s="133" t="s">
        <v>7148</v>
      </c>
      <c r="CD258" s="107" t="s">
        <v>123</v>
      </c>
      <c r="CE258" s="107" t="s">
        <v>123</v>
      </c>
      <c r="CF258" s="107" t="s">
        <v>7149</v>
      </c>
    </row>
    <row r="259" spans="1:84" ht="30.75">
      <c r="A259" s="169">
        <v>202541950447</v>
      </c>
      <c r="B259" s="170" t="s">
        <v>8280</v>
      </c>
      <c r="C259" s="108" t="s">
        <v>7135</v>
      </c>
      <c r="D259" s="106" t="s">
        <v>637</v>
      </c>
      <c r="E259" s="106" t="s">
        <v>8281</v>
      </c>
      <c r="F259" s="106"/>
      <c r="G259" s="106" t="s">
        <v>8282</v>
      </c>
      <c r="H259" s="106" t="s">
        <v>8283</v>
      </c>
      <c r="I259" s="104" t="str">
        <f>VLOOKUP(Tabela2[[#This Row],[SIEMA]],Siema2025,19,FALSE)</f>
        <v>Campos</v>
      </c>
      <c r="J259" s="105">
        <f>VLOOKUP(Tabela2[[#This Row],[SIEMA]],Siema2025,2,FALSE)</f>
        <v>45765</v>
      </c>
      <c r="K259" s="105" t="str">
        <f>VLOOKUP(Tabela2[[#This Row],[SIEMA]],Siema2025,16,FALSE)</f>
        <v>Sexta</v>
      </c>
      <c r="L259" s="106" t="str">
        <f>IF(Tabela2[[#This Row],[Data]]="","Sem Informação",VLOOKUP(MONTH(Tabela2[[#This Row],[Data]]),'[1]Validação de dados'!$I$1:$J$13,2,0))</f>
        <v>Abril</v>
      </c>
      <c r="M259" s="104">
        <f>YEAR(Tabela2[[#This Row],[Data]])</f>
        <v>2025</v>
      </c>
      <c r="N259" s="105" t="str">
        <f>VLOOKUP(Tabela2[[#This Row],[SIEMA]],Siema2025,17,FALSE)</f>
        <v>Madrugada</v>
      </c>
      <c r="O259" s="105" t="str">
        <f>VLOOKUP(Tabela2[[#This Row],[SIEMA]],Siema2025,5,FALSE)</f>
        <v>Plataforma</v>
      </c>
      <c r="P259" s="104" t="str">
        <f>VLOOKUP(Tabela2[[#This Row],[SIEMA]],Siema2025,21,FALSE)</f>
        <v>NS-40 (DEEPWATER CORCOVADO): Durante o bombeio de fluido complementar base aquosa salino de cloreto de sódio (FCBA) 9,3 ppg via HCR (high collapse resistant hose), constatado com ROV, descarga por furo no HCR na profundidade de 1070 m. O bombeio foi interrompido e a descarga cessada.</v>
      </c>
      <c r="Q259" s="104" t="s">
        <v>637</v>
      </c>
      <c r="R259" s="104" t="s">
        <v>8284</v>
      </c>
      <c r="S259" s="107" t="s">
        <v>8285</v>
      </c>
      <c r="T259" s="104" t="str">
        <f>VLOOKUP(Tabela2[[#This Row],[SIEMA]],Siema2025,11,FALSE)</f>
        <v>0.397</v>
      </c>
      <c r="U259" s="104" t="str">
        <f>VLOOKUP(Tabela2[[#This Row],[SIEMA]],Siema2025,12,FALSE)</f>
        <v>M3</v>
      </c>
      <c r="V259" s="104" t="s">
        <v>637</v>
      </c>
      <c r="W259" s="104"/>
      <c r="X259" s="113" t="str">
        <f>IF(Tabela2[[#This Row],[Origem do acidente]] = "Plataforma", "PREENCHER","NA")</f>
        <v>PREENCHER</v>
      </c>
      <c r="Y259" s="109" t="str">
        <f>IF(W259="","", IF(W259="NC","", IF(W259="NE","", IF(W259="NA","",IFERROR(VLOOKUP(W259,Produtos!$A$1:$C$2319,2,FALSE),"Não Cadastrado")))))</f>
        <v/>
      </c>
      <c r="Z259" s="104"/>
      <c r="AA259" s="104" t="str">
        <f>VLOOKUP(Tabela2[[#This Row],[SIEMA]],Siema2025,12,FALSE)</f>
        <v>M3</v>
      </c>
      <c r="AB259" s="104" t="str">
        <f>IF(W259="","",IF(ISNUMBER(W259)=FALSE,"Não se aplica",IFERROR(VLOOKUP(W259,Produtos!$A$1:$C$2319,3,FALSE),"Não Cadastrado")))</f>
        <v/>
      </c>
      <c r="AC259" s="104"/>
      <c r="AD259" s="108" t="str">
        <f>IF(Tabela2[[#This Row],[Origem do acidente]] = "Plataforma", "PREENCHER","NA")</f>
        <v>PREENCHER</v>
      </c>
      <c r="AE259" s="107" t="str">
        <f>IF(AC259="","", IF(AC259="NC","", IF(AC259="NE","", IF(AC259="NA","",IFERROR(VLOOKUP(AC259,Produtos!$A$1:$C$2319,2,FALSE),"Não Cadastrado")))))</f>
        <v/>
      </c>
      <c r="AF259" s="104"/>
      <c r="AG259" s="104"/>
      <c r="AH259" s="104" t="str">
        <f>IF(AC259="","",IF(ISNUMBER(AC259)=FALSE,"Não se aplica",IFERROR(VLOOKUP(AC259,Produtos!$A$1:$C$2319,3,FALSE),"Não Cadastrado")))</f>
        <v/>
      </c>
      <c r="AI259" s="104"/>
      <c r="AJ259" s="104" t="str">
        <f>VLOOKUP(Tabela2[[#This Row],[SIEMA]],Siema2025,26,FALSE)</f>
        <v>Falha de estanqueidade do HCR.</v>
      </c>
      <c r="AK259" s="107"/>
      <c r="AL259" s="107"/>
      <c r="AM259" s="107"/>
      <c r="AN259" s="108" t="str">
        <f>VLOOKUP(Tabela2[[#This Row],[SIEMA]],Siema2025,51,FALSE)</f>
        <v/>
      </c>
      <c r="AO259" s="108" t="str">
        <f>VLOOKUP(Tabela2[[#This Row],[SIEMA]],Siema2025,53,FALSE)</f>
        <v/>
      </c>
      <c r="AP259" s="108" t="str">
        <f>VLOOKUP(Tabela2[[#This Row],[SIEMA]],Siema2025,55,FALSE)</f>
        <v/>
      </c>
      <c r="AQ259" s="108" t="str">
        <f>VLOOKUP(Tabela2[[#This Row],[SIEMA]],Siema2025,57,FALSE)</f>
        <v/>
      </c>
      <c r="AR259" s="108" t="str">
        <f>VLOOKUP(Tabela2[[#This Row],[SIEMA]],Siema2025,59,FALSE)</f>
        <v/>
      </c>
      <c r="AS259" s="108" t="str">
        <f>VLOOKUP(Tabela2[[#This Row],[SIEMA]],Siema2025,61,FALSE)</f>
        <v>X</v>
      </c>
      <c r="AT259" s="108" t="str">
        <f>VLOOKUP(Tabela2[[#This Row],[SIEMA]],Siema2025,63,FALSE)</f>
        <v/>
      </c>
      <c r="AU259" s="108" t="str">
        <f>VLOOKUP(Tabela2[[#This Row],[SIEMA]],Siema2025,65,FALSE)</f>
        <v/>
      </c>
      <c r="AV259" s="108" t="str">
        <f>VLOOKUP(Tabela2[[#This Row],[SIEMA]],Siema2025,67,FALSE)</f>
        <v/>
      </c>
      <c r="AW259" s="108" t="str">
        <f>VLOOKUP(Tabela2[[#This Row],[SIEMA]],Siema2025,69,FALSE)</f>
        <v/>
      </c>
      <c r="AX259" s="108" t="str">
        <f>VLOOKUP(Tabela2[[#This Row],[SIEMA]],Siema2025,71,FALSE)</f>
        <v/>
      </c>
      <c r="AY259" s="108" t="str">
        <f>VLOOKUP(Tabela2[[#This Row],[SIEMA]],Siema2025,73,FALSE)</f>
        <v/>
      </c>
      <c r="AZ259" s="108" t="str">
        <f>VLOOKUP(Tabela2[[#This Row],[SIEMA]],Siema2025,75,FALSE)</f>
        <v/>
      </c>
      <c r="BA259" s="108" t="str">
        <f>VLOOKUP(Tabela2[[#This Row],[SIEMA]],Siema2025,77,FALSE)</f>
        <v/>
      </c>
      <c r="BB259" s="108" t="str">
        <f>VLOOKUP(Tabela2[[#This Row],[SIEMA]],Siema2025,79,FALSE)</f>
        <v/>
      </c>
      <c r="BC259" s="108" t="str">
        <f>IF(Tabela2[[#This Row],[Outro(s) ]] = "X", "PREENCHER","NA")</f>
        <v>NA</v>
      </c>
      <c r="BD259" s="108" t="str">
        <f>VLOOKUP(Tabela2[[#This Row],[SIEMA]],Siema2025,82,FALSE)</f>
        <v/>
      </c>
      <c r="BE259" s="108" t="str">
        <f>VLOOKUP(Tabela2[[#This Row],[SIEMA]],Siema2025,81,FALSE)</f>
        <v/>
      </c>
      <c r="BF259" s="110" t="str">
        <f>VLOOKUP(Tabela2[[#This Row],[SIEMA]],Siema2025,28,FALSE)</f>
        <v>Petrobras</v>
      </c>
      <c r="BG259" s="110"/>
      <c r="BH259" s="111" t="str">
        <f>VLOOKUP(Tabela2[[#This Row],[SIEMA]],Siema2025,29,FALSE)</f>
        <v>33000167000454</v>
      </c>
      <c r="BI259" s="112" t="str">
        <f>VLOOKUP(Tabela2[[#This Row],[SIEMA]],Siema2025,107,FALSE)</f>
        <v>Não</v>
      </c>
      <c r="BJ259" s="107" t="s">
        <v>7099</v>
      </c>
      <c r="BK259" s="104" t="s">
        <v>2696</v>
      </c>
      <c r="BL259" s="140">
        <v>45776</v>
      </c>
      <c r="BM259" s="108">
        <f ca="1">IF(Tabela2[[#This Row],[Data de atendimento do Ibama (considerar o primeiro documento/ação)]]="",_xlfn.DAYS(TODAY(),J259),_xlfn.DAYS(Tabela2[[#This Row],[Data de atendimento do Ibama (considerar o primeiro documento/ação)]],J259))</f>
        <v>11</v>
      </c>
      <c r="BN259" s="108" t="str">
        <f>IF(Tabela2[[#This Row],[Atendido pelo Ibama ("Não" ou "Sim")]]="Não","Preencher", IF(Tabela2[[#This Row],[Atendido pelo Ibama ("Não" ou "Sim")]]="Sim","NA",""))</f>
        <v>NA</v>
      </c>
      <c r="BO259" s="114" t="s">
        <v>7138</v>
      </c>
      <c r="BP259" s="108" t="str">
        <f>IF(Tabela2[[#This Row],[Forma de atendimento (primeiro documento/ação)]]= "Outros (especificar)", "PREENCHER","NA")</f>
        <v>NA</v>
      </c>
      <c r="BQ259" s="106" t="s">
        <v>123</v>
      </c>
      <c r="BR259" s="108" t="str">
        <f>IF(Tabela2[[#This Row],[Equipe do Ibama foi a campo? Houve sobrevoo do Poseidon?]] = "Sim", "PREENCHER","NA")</f>
        <v>NA</v>
      </c>
      <c r="BS259" s="108" t="str">
        <f>IF(Tabela2[[#This Row],[Se sim, foi emitida Ordem de Emergência? (informações vinculada à coluna CK)]] = "Sim", "PREENCHER","NA")</f>
        <v>NA</v>
      </c>
      <c r="BT259" s="108" t="s">
        <v>7101</v>
      </c>
      <c r="BU259" s="108" t="s">
        <v>2696</v>
      </c>
      <c r="BV259" s="108" t="s">
        <v>123</v>
      </c>
      <c r="BW259" s="108" t="s">
        <v>123</v>
      </c>
      <c r="BX259" s="106"/>
      <c r="BY259" s="106"/>
      <c r="BZ259" s="104" t="str">
        <f>IF(Tabela2[[#This Row],[Data do documento de encerramento]]="NA","NA",IF(Tabela2[[#This Row],[Data do documento de encerramento]]="","Pendente de conclusão/ encerramento",_xlfn.DAYS(Tabela2[[#This Row],[Data do documento de encerramento]],J259)))</f>
        <v>Pendente de conclusão/ encerramento</v>
      </c>
      <c r="CA259" s="107"/>
      <c r="CB259" s="107"/>
      <c r="CC259" s="107" t="s">
        <v>7459</v>
      </c>
      <c r="CD259" s="107" t="s">
        <v>123</v>
      </c>
      <c r="CE259" s="107" t="s">
        <v>123</v>
      </c>
      <c r="CF259" s="107" t="s">
        <v>7149</v>
      </c>
    </row>
    <row r="260" spans="1:84" ht="45.75">
      <c r="A260" s="182">
        <v>202541964820</v>
      </c>
      <c r="B260" s="118" t="s">
        <v>8286</v>
      </c>
      <c r="C260" s="108" t="s">
        <v>672</v>
      </c>
      <c r="D260" s="106" t="s">
        <v>637</v>
      </c>
      <c r="E260" s="106" t="s">
        <v>8287</v>
      </c>
      <c r="F260" s="106"/>
      <c r="G260" s="106" t="s">
        <v>8288</v>
      </c>
      <c r="H260" s="106" t="s">
        <v>8289</v>
      </c>
      <c r="I260" s="104" t="str">
        <f>VLOOKUP(Tabela2[[#This Row],[SIEMA]],Siema2025,19,FALSE)</f>
        <v>Santos</v>
      </c>
      <c r="J260" s="105">
        <f>VLOOKUP(Tabela2[[#This Row],[SIEMA]],Siema2025,2,FALSE)</f>
        <v>45765</v>
      </c>
      <c r="K260" s="105" t="str">
        <f>VLOOKUP(Tabela2[[#This Row],[SIEMA]],Siema2025,16,FALSE)</f>
        <v>Sexta</v>
      </c>
      <c r="L260" s="106" t="str">
        <f>IF(Tabela2[[#This Row],[Data]]="","Sem Informação",VLOOKUP(MONTH(Tabela2[[#This Row],[Data]]),'[1]Validação de dados'!$I$1:$J$13,2,0))</f>
        <v>Abril</v>
      </c>
      <c r="M260" s="104">
        <f>YEAR(Tabela2[[#This Row],[Data]])</f>
        <v>2025</v>
      </c>
      <c r="N260" s="105" t="str">
        <f>VLOOKUP(Tabela2[[#This Row],[SIEMA]],Siema2025,17,FALSE)</f>
        <v>Matutino</v>
      </c>
      <c r="O260" s="105" t="str">
        <f>VLOOKUP(Tabela2[[#This Row],[SIEMA]],Siema2025,5,FALSE)</f>
        <v>Plataforma</v>
      </c>
      <c r="P260" s="104" t="str">
        <f>VLOOKUP(Tabela2[[#This Row],[SIEMA]],Siema2025,21,FALSE)</f>
        <v>Durante assentamento e teste do CVU (conjunto de vedação universal) do suspensor do revestimento 14" x 13 5/8", foi observado fluxo contínuo pelo flowmeter dos PODs do BOP ao comandar o fechamento da válvula de fundo da linha booster. Aberta a válvula booster e observada interrupção do fluxo.</v>
      </c>
      <c r="Q260" s="104" t="s">
        <v>637</v>
      </c>
      <c r="R260" s="104" t="s">
        <v>7775</v>
      </c>
      <c r="S260" s="107" t="s">
        <v>7147</v>
      </c>
      <c r="T260" s="104">
        <v>1</v>
      </c>
      <c r="U260" s="104" t="s">
        <v>7111</v>
      </c>
      <c r="V260" s="104" t="str">
        <f>IF(Q260="","",IF(ISNUMBER(Q260)=FALSE,"Não se aplica",IFERROR(VLOOKUP(Q260,Produtos!$A$1:$C$2319,3,FALSE),"Não Cadastrado")))</f>
        <v>Não se aplica</v>
      </c>
      <c r="W260" s="104"/>
      <c r="X260" s="113"/>
      <c r="Y260" s="109" t="str">
        <f>IF(W260="","", IF(W260="NC","", IF(W260="NE","", IF(W260="NA","",IFERROR(VLOOKUP(W260,Produtos!$A$1:$C$2319,2,FALSE),"Não Cadastrado")))))</f>
        <v/>
      </c>
      <c r="Z260" s="104"/>
      <c r="AA260" s="104"/>
      <c r="AB260" s="104" t="str">
        <f>IF(W260="","",IF(ISNUMBER(W260)=FALSE,"Não se aplica",IFERROR(VLOOKUP(W260,Produtos!$A$1:$C$2319,3,FALSE),"Não Cadastrado")))</f>
        <v/>
      </c>
      <c r="AC260" s="104"/>
      <c r="AD260" s="108"/>
      <c r="AE260" s="107" t="str">
        <f>IF(AC260="","", IF(AC260="NC","", IF(AC260="NE","", IF(AC260="NA","",IFERROR(VLOOKUP(AC260,Produtos!$A$1:$C$2319,2,FALSE),"Não Cadastrado")))))</f>
        <v/>
      </c>
      <c r="AF260" s="104"/>
      <c r="AG260" s="104"/>
      <c r="AH260" s="104" t="str">
        <f>IF(AC260="","",IF(ISNUMBER(AC260)=FALSE,"Não se aplica",IFERROR(VLOOKUP(AC260,Produtos!$A$1:$C$2319,3,FALSE),"Não Cadastrado")))</f>
        <v/>
      </c>
      <c r="AI260" s="104"/>
      <c r="AJ260" s="104" t="str">
        <f>VLOOKUP(Tabela2[[#This Row],[SIEMA]],Siema2025,26,FALSE)</f>
        <v>Falha na válvula shuttle do BOP associada a função de fechamento da válvula de fundo da linha booster do BOP.</v>
      </c>
      <c r="AK260" s="107" t="s">
        <v>7098</v>
      </c>
      <c r="AL260" s="107" t="s">
        <v>7112</v>
      </c>
      <c r="AM260" s="107"/>
      <c r="AN260" s="108" t="str">
        <f>VLOOKUP(Tabela2[[#This Row],[SIEMA]],Siema2025,51,FALSE)</f>
        <v/>
      </c>
      <c r="AO260" s="108" t="str">
        <f>VLOOKUP(Tabela2[[#This Row],[SIEMA]],Siema2025,53,FALSE)</f>
        <v/>
      </c>
      <c r="AP260" s="108" t="str">
        <f>VLOOKUP(Tabela2[[#This Row],[SIEMA]],Siema2025,55,FALSE)</f>
        <v/>
      </c>
      <c r="AQ260" s="108" t="str">
        <f>VLOOKUP(Tabela2[[#This Row],[SIEMA]],Siema2025,57,FALSE)</f>
        <v/>
      </c>
      <c r="AR260" s="108" t="str">
        <f>VLOOKUP(Tabela2[[#This Row],[SIEMA]],Siema2025,59,FALSE)</f>
        <v/>
      </c>
      <c r="AS260" s="108" t="str">
        <f>VLOOKUP(Tabela2[[#This Row],[SIEMA]],Siema2025,61,FALSE)</f>
        <v>X</v>
      </c>
      <c r="AT260" s="108" t="str">
        <f>VLOOKUP(Tabela2[[#This Row],[SIEMA]],Siema2025,63,FALSE)</f>
        <v/>
      </c>
      <c r="AU260" s="108" t="str">
        <f>VLOOKUP(Tabela2[[#This Row],[SIEMA]],Siema2025,65,FALSE)</f>
        <v/>
      </c>
      <c r="AV260" s="108" t="str">
        <f>VLOOKUP(Tabela2[[#This Row],[SIEMA]],Siema2025,67,FALSE)</f>
        <v/>
      </c>
      <c r="AW260" s="108" t="str">
        <f>VLOOKUP(Tabela2[[#This Row],[SIEMA]],Siema2025,69,FALSE)</f>
        <v/>
      </c>
      <c r="AX260" s="108" t="str">
        <f>VLOOKUP(Tabela2[[#This Row],[SIEMA]],Siema2025,71,FALSE)</f>
        <v/>
      </c>
      <c r="AY260" s="108" t="str">
        <f>VLOOKUP(Tabela2[[#This Row],[SIEMA]],Siema2025,73,FALSE)</f>
        <v/>
      </c>
      <c r="AZ260" s="108" t="str">
        <f>VLOOKUP(Tabela2[[#This Row],[SIEMA]],Siema2025,75,FALSE)</f>
        <v/>
      </c>
      <c r="BA260" s="108" t="str">
        <f>VLOOKUP(Tabela2[[#This Row],[SIEMA]],Siema2025,77,FALSE)</f>
        <v/>
      </c>
      <c r="BB260" s="108" t="str">
        <f>VLOOKUP(Tabela2[[#This Row],[SIEMA]],Siema2025,79,FALSE)</f>
        <v/>
      </c>
      <c r="BC260" s="108" t="str">
        <f>IF(Tabela2[[#This Row],[Outro(s) ]] = "X", "PREENCHER","NA")</f>
        <v>NA</v>
      </c>
      <c r="BD260" s="108" t="str">
        <f>VLOOKUP(Tabela2[[#This Row],[SIEMA]],Siema2025,82,FALSE)</f>
        <v/>
      </c>
      <c r="BE260" s="108" t="str">
        <f>VLOOKUP(Tabela2[[#This Row],[SIEMA]],Siema2025,81,FALSE)</f>
        <v/>
      </c>
      <c r="BF260" s="110" t="str">
        <f>VLOOKUP(Tabela2[[#This Row],[SIEMA]],Siema2025,28,FALSE)</f>
        <v>Petrobras</v>
      </c>
      <c r="BG260" s="110"/>
      <c r="BH260" s="111">
        <v>33000167000101</v>
      </c>
      <c r="BI260" s="112" t="str">
        <f>VLOOKUP(Tabela2[[#This Row],[SIEMA]],Siema2025,107,FALSE)</f>
        <v>Não</v>
      </c>
      <c r="BJ260" s="107" t="s">
        <v>7099</v>
      </c>
      <c r="BK260" s="104" t="s">
        <v>2696</v>
      </c>
      <c r="BL260" s="140">
        <v>45769</v>
      </c>
      <c r="BM260" s="108">
        <f ca="1">IF(Tabela2[[#This Row],[Data de atendimento do Ibama (considerar o primeiro documento/ação)]]="",_xlfn.DAYS(TODAY(),J260),_xlfn.DAYS(Tabela2[[#This Row],[Data de atendimento do Ibama (considerar o primeiro documento/ação)]],J260))</f>
        <v>4</v>
      </c>
      <c r="BN260" s="108" t="str">
        <f>IF(Tabela2[[#This Row],[Atendido pelo Ibama ("Não" ou "Sim")]]="Não","Preencher", IF(Tabela2[[#This Row],[Atendido pelo Ibama ("Não" ou "Sim")]]="Sim","NA",""))</f>
        <v>NA</v>
      </c>
      <c r="BO260" s="114" t="s">
        <v>7100</v>
      </c>
      <c r="BP260" s="108" t="str">
        <f>IF(Tabela2[[#This Row],[Forma de atendimento (primeiro documento/ação)]]= "Outros (especificar)", "PREENCHER","NA")</f>
        <v>NA</v>
      </c>
      <c r="BQ260" s="106" t="s">
        <v>123</v>
      </c>
      <c r="BR260" s="108" t="str">
        <f>IF(Tabela2[[#This Row],[Equipe do Ibama foi a campo? Houve sobrevoo do Poseidon?]] = "Sim", "PREENCHER","NA")</f>
        <v>NA</v>
      </c>
      <c r="BS260" s="108" t="str">
        <f>IF(Tabela2[[#This Row],[Se sim, foi emitida Ordem de Emergência? (informações vinculada à coluna CK)]] = "Sim", "PREENCHER","NA")</f>
        <v>NA</v>
      </c>
      <c r="BT260" s="108" t="s">
        <v>7101</v>
      </c>
      <c r="BU260" s="108" t="s">
        <v>123</v>
      </c>
      <c r="BV260" s="108" t="s">
        <v>123</v>
      </c>
      <c r="BW260" s="108" t="s">
        <v>123</v>
      </c>
      <c r="BX260" s="106" t="s">
        <v>7127</v>
      </c>
      <c r="BY260" s="140"/>
      <c r="BZ260" s="104" t="str">
        <f>IF(Tabela2[[#This Row],[Data do documento de encerramento]]="NA","NA",IF(Tabela2[[#This Row],[Data do documento de encerramento]]="","Pendente de conclusão/ encerramento",_xlfn.DAYS(Tabela2[[#This Row],[Data do documento de encerramento]],J260)))</f>
        <v>Pendente de conclusão/ encerramento</v>
      </c>
      <c r="CA260" s="107"/>
      <c r="CB260" s="107" t="s">
        <v>7277</v>
      </c>
      <c r="CC260" s="130" t="s">
        <v>7201</v>
      </c>
      <c r="CD260" s="107" t="s">
        <v>123</v>
      </c>
      <c r="CE260" s="107" t="s">
        <v>123</v>
      </c>
      <c r="CF260" s="107" t="s">
        <v>7257</v>
      </c>
    </row>
    <row r="261" spans="1:84" ht="45.75">
      <c r="A261" s="169">
        <v>202542243229</v>
      </c>
      <c r="B261" s="170" t="s">
        <v>8290</v>
      </c>
      <c r="C261" s="108" t="str">
        <f>VLOOKUP(Tabela2[[#This Row],[SIEMA]],Siema2025,4,FALSE)</f>
        <v xml:space="preserve"> MG</v>
      </c>
      <c r="D261" s="106" t="str">
        <f>VLOOKUP(Tabela2[[#This Row],[SIEMA]],Siema2025,3,FALSE)</f>
        <v xml:space="preserve">Canápolis </v>
      </c>
      <c r="E261" s="106" t="s">
        <v>7385</v>
      </c>
      <c r="F261" s="106" t="s">
        <v>8291</v>
      </c>
      <c r="G261" s="106" t="s">
        <v>8292</v>
      </c>
      <c r="H261" s="106" t="s">
        <v>8293</v>
      </c>
      <c r="I261" s="104" t="s">
        <v>7120</v>
      </c>
      <c r="J261" s="105">
        <f>VLOOKUP(Tabela2[[#This Row],[SIEMA]],Siema2025,2,FALSE)</f>
        <v>45765</v>
      </c>
      <c r="K261" s="105" t="str">
        <f>VLOOKUP(Tabela2[[#This Row],[SIEMA]],Siema2025,16,FALSE)</f>
        <v>Sexta</v>
      </c>
      <c r="L261" s="106" t="str">
        <f>IF(Tabela2[[#This Row],[Data]]="","Sem Informação",VLOOKUP(MONTH(Tabela2[[#This Row],[Data]]),'[1]Validação de dados'!$I$1:$J$13,2,0))</f>
        <v>Abril</v>
      </c>
      <c r="M261" s="104">
        <f>YEAR(Tabela2[[#This Row],[Data]])</f>
        <v>2025</v>
      </c>
      <c r="N261" s="105" t="str">
        <f>VLOOKUP(Tabela2[[#This Row],[SIEMA]],Siema2025,17,FALSE)</f>
        <v>Matutino</v>
      </c>
      <c r="O261" s="105" t="str">
        <f>VLOOKUP(Tabela2[[#This Row],[SIEMA]],Siema2025,5,FALSE)</f>
        <v>Rodovia</v>
      </c>
      <c r="P261" s="104" t="str">
        <f>VLOOKUP(Tabela2[[#This Row],[SIEMA]],Siema2025,21,FALSE)</f>
        <v>Transporte Rodoviário</v>
      </c>
      <c r="Q261" s="104" t="s">
        <v>7094</v>
      </c>
      <c r="R261" s="152" t="s">
        <v>8294</v>
      </c>
      <c r="S261" s="107" t="s">
        <v>8031</v>
      </c>
      <c r="T261" s="104" t="str">
        <f>VLOOKUP(Tabela2[[#This Row],[SIEMA]],Siema2025,11,FALSE)</f>
        <v/>
      </c>
      <c r="U261" s="104" t="str">
        <f>VLOOKUP(Tabela2[[#This Row],[SIEMA]],Siema2025,12,FALSE)</f>
        <v/>
      </c>
      <c r="V261" s="104" t="s">
        <v>7472</v>
      </c>
      <c r="W261" s="104"/>
      <c r="X261" s="113" t="str">
        <f>IF(Tabela2[[#This Row],[Origem do acidente]] = "Plataforma", "PREENCHER","NA")</f>
        <v>NA</v>
      </c>
      <c r="Y261" s="109" t="str">
        <f>IF(W261="","", IF(W261="NC","", IF(W261="NE","", IF(W261="NA","",IFERROR(VLOOKUP(W261,Produtos!$A$1:$C$2319,2,FALSE),"Não Cadastrado")))))</f>
        <v/>
      </c>
      <c r="Z261" s="104" t="str">
        <f>VLOOKUP(Tabela2[[#This Row],[SIEMA]],Siema2025,11,FALSE)</f>
        <v/>
      </c>
      <c r="AA261" s="104" t="str">
        <f>VLOOKUP(Tabela2[[#This Row],[SIEMA]],Siema2025,12,FALSE)</f>
        <v/>
      </c>
      <c r="AB261" s="104" t="str">
        <f>IF(W261="","",IF(ISNUMBER(W261)=FALSE,"Não se aplica",IFERROR(VLOOKUP(W261,Produtos!$A$1:$C$2319,3,FALSE),"Não Cadastrado")))</f>
        <v/>
      </c>
      <c r="AC261" s="104"/>
      <c r="AD261" s="108" t="str">
        <f>IF(Tabela2[[#This Row],[Origem do acidente]] = "Plataforma", "PREENCHER","NA")</f>
        <v>NA</v>
      </c>
      <c r="AE261" s="107" t="str">
        <f>IF(AC261="","", IF(AC261="NC","", IF(AC261="NE","", IF(AC261="NA","",IFERROR(VLOOKUP(AC261,Produtos!$A$1:$C$2319,2,FALSE),"Não Cadastrado")))))</f>
        <v/>
      </c>
      <c r="AF261" s="104"/>
      <c r="AG261" s="104"/>
      <c r="AH261" s="104" t="str">
        <f>IF(AC261="","",IF(ISNUMBER(AC261)=FALSE,"Não se aplica",IFERROR(VLOOKUP(AC261,Produtos!$A$1:$C$2319,3,FALSE),"Não Cadastrado")))</f>
        <v/>
      </c>
      <c r="AI261" s="104"/>
      <c r="AJ261" s="104" t="str">
        <f>VLOOKUP(Tabela2[[#This Row],[SIEMA]],Siema2025,26,FALSE)</f>
        <v>Tombamento seguido de derramamento</v>
      </c>
      <c r="AK261" s="107" t="s">
        <v>7311</v>
      </c>
      <c r="AL261" s="107" t="s">
        <v>7358</v>
      </c>
      <c r="AM261" s="107" t="s">
        <v>7180</v>
      </c>
      <c r="AN261" s="108" t="s">
        <v>7132</v>
      </c>
      <c r="AO261" s="108" t="str">
        <f>VLOOKUP(Tabela2[[#This Row],[SIEMA]],Siema2025,53,FALSE)</f>
        <v/>
      </c>
      <c r="AP261" s="108" t="str">
        <f>VLOOKUP(Tabela2[[#This Row],[SIEMA]],Siema2025,55,FALSE)</f>
        <v/>
      </c>
      <c r="AQ261" s="108" t="str">
        <f>VLOOKUP(Tabela2[[#This Row],[SIEMA]],Siema2025,57,FALSE)</f>
        <v/>
      </c>
      <c r="AR261" s="108" t="str">
        <f>VLOOKUP(Tabela2[[#This Row],[SIEMA]],Siema2025,59,FALSE)</f>
        <v/>
      </c>
      <c r="AS261" s="108" t="str">
        <f>VLOOKUP(Tabela2[[#This Row],[SIEMA]],Siema2025,61,FALSE)</f>
        <v/>
      </c>
      <c r="AT261" s="108" t="str">
        <f>VLOOKUP(Tabela2[[#This Row],[SIEMA]],Siema2025,63,FALSE)</f>
        <v/>
      </c>
      <c r="AU261" s="108" t="str">
        <f>VLOOKUP(Tabela2[[#This Row],[SIEMA]],Siema2025,65,FALSE)</f>
        <v>X</v>
      </c>
      <c r="AV261" s="108" t="str">
        <f>VLOOKUP(Tabela2[[#This Row],[SIEMA]],Siema2025,67,FALSE)</f>
        <v/>
      </c>
      <c r="AW261" s="108" t="str">
        <f>VLOOKUP(Tabela2[[#This Row],[SIEMA]],Siema2025,69,FALSE)</f>
        <v/>
      </c>
      <c r="AX261" s="108" t="str">
        <f>VLOOKUP(Tabela2[[#This Row],[SIEMA]],Siema2025,71,FALSE)</f>
        <v/>
      </c>
      <c r="AY261" s="108" t="str">
        <f>VLOOKUP(Tabela2[[#This Row],[SIEMA]],Siema2025,73,FALSE)</f>
        <v/>
      </c>
      <c r="AZ261" s="108" t="str">
        <f>VLOOKUP(Tabela2[[#This Row],[SIEMA]],Siema2025,75,FALSE)</f>
        <v/>
      </c>
      <c r="BA261" s="108" t="str">
        <f>VLOOKUP(Tabela2[[#This Row],[SIEMA]],Siema2025,77,FALSE)</f>
        <v/>
      </c>
      <c r="BB261" s="108" t="str">
        <f>VLOOKUP(Tabela2[[#This Row],[SIEMA]],Siema2025,79,FALSE)</f>
        <v/>
      </c>
      <c r="BC261" s="108" t="str">
        <f>IF(Tabela2[[#This Row],[Outro(s) ]] = "X", "PREENCHER","NA")</f>
        <v>NA</v>
      </c>
      <c r="BD261" s="108" t="str">
        <f>VLOOKUP(Tabela2[[#This Row],[SIEMA]],Siema2025,82,FALSE)</f>
        <v/>
      </c>
      <c r="BE261" s="108" t="str">
        <f>VLOOKUP(Tabela2[[#This Row],[SIEMA]],Siema2025,81,FALSE)</f>
        <v/>
      </c>
      <c r="BF261" s="152" t="s">
        <v>8295</v>
      </c>
      <c r="BG261" s="110"/>
      <c r="BH261" s="111">
        <v>12514867000144</v>
      </c>
      <c r="BI261" s="112" t="str">
        <f>VLOOKUP(Tabela2[[#This Row],[SIEMA]],Siema2025,107,FALSE)</f>
        <v>Não</v>
      </c>
      <c r="BJ261" s="107" t="s">
        <v>7099</v>
      </c>
      <c r="BK261" s="104" t="s">
        <v>2696</v>
      </c>
      <c r="BL261" s="140">
        <v>45770</v>
      </c>
      <c r="BM261" s="108">
        <f ca="1">IF(Tabela2[[#This Row],[Data de atendimento do Ibama (considerar o primeiro documento/ação)]]="",_xlfn.DAYS(TODAY(),J261),_xlfn.DAYS(Tabela2[[#This Row],[Data de atendimento do Ibama (considerar o primeiro documento/ação)]],J261))</f>
        <v>5</v>
      </c>
      <c r="BN261" s="108" t="str">
        <f>IF(Tabela2[[#This Row],[Atendido pelo Ibama ("Não" ou "Sim")]]="Não","Preencher", IF(Tabela2[[#This Row],[Atendido pelo Ibama ("Não" ou "Sim")]]="Sim","NA",""))</f>
        <v>NA</v>
      </c>
      <c r="BO261" s="114" t="s">
        <v>7182</v>
      </c>
      <c r="BP261" s="108" t="str">
        <f>IF(Tabela2[[#This Row],[Forma de atendimento (primeiro documento/ação)]]= "Outros (especificar)", "PREENCHER","NA")</f>
        <v>NA</v>
      </c>
      <c r="BQ261" s="106" t="s">
        <v>123</v>
      </c>
      <c r="BR261" s="108" t="s">
        <v>123</v>
      </c>
      <c r="BS261" s="108" t="str">
        <f>IF(Tabela2[[#This Row],[Se sim, foi emitida Ordem de Emergência? (informações vinculada à coluna CK)]] = "Sim", "PREENCHER","NA")</f>
        <v>NA</v>
      </c>
      <c r="BT261" s="108" t="s">
        <v>7101</v>
      </c>
      <c r="BU261" s="108" t="s">
        <v>2696</v>
      </c>
      <c r="BV261" s="108" t="s">
        <v>123</v>
      </c>
      <c r="BW261" s="108" t="s">
        <v>2696</v>
      </c>
      <c r="BX261" s="106" t="s">
        <v>7769</v>
      </c>
      <c r="BY261" s="140">
        <v>45799</v>
      </c>
      <c r="BZ261" s="104">
        <f>IF(Tabela2[[#This Row],[Data do documento de encerramento]]="NA","NA",IF(Tabela2[[#This Row],[Data do documento de encerramento]]="","Pendente de conclusão/ encerramento",_xlfn.DAYS(Tabela2[[#This Row],[Data do documento de encerramento]],J261)))</f>
        <v>34</v>
      </c>
      <c r="CA261" s="107" t="s">
        <v>7791</v>
      </c>
      <c r="CB261" s="104"/>
      <c r="CC261" s="104"/>
      <c r="CD261" s="104"/>
      <c r="CE261" s="107"/>
      <c r="CF261" s="107"/>
    </row>
    <row r="262" spans="1:84" ht="30.75">
      <c r="A262" s="200">
        <v>202543036038</v>
      </c>
      <c r="B262" s="170" t="s">
        <v>8296</v>
      </c>
      <c r="C262" s="108" t="str">
        <f>VLOOKUP(Tabela2[[#This Row],[SIEMA]],Siema2025,4,FALSE)</f>
        <v xml:space="preserve"> SP</v>
      </c>
      <c r="D262" s="106" t="str">
        <f>VLOOKUP(Tabela2[[#This Row],[SIEMA]],Siema2025,3,FALSE)</f>
        <v xml:space="preserve">Cubatão </v>
      </c>
      <c r="E262" s="106" t="s">
        <v>8297</v>
      </c>
      <c r="F262" s="106"/>
      <c r="G262" s="106" t="s">
        <v>8298</v>
      </c>
      <c r="H262" s="106" t="s">
        <v>8299</v>
      </c>
      <c r="I262" s="104" t="s">
        <v>7120</v>
      </c>
      <c r="J262" s="105">
        <f>VLOOKUP(Tabela2[[#This Row],[SIEMA]],Siema2025,2,FALSE)</f>
        <v>45765</v>
      </c>
      <c r="K262" s="105" t="str">
        <f>VLOOKUP(Tabela2[[#This Row],[SIEMA]],Siema2025,16,FALSE)</f>
        <v>Sexta</v>
      </c>
      <c r="L262" s="106" t="str">
        <f>IF(Tabela2[[#This Row],[Data]]="","Sem Informação",VLOOKUP(MONTH(Tabela2[[#This Row],[Data]]),'[1]Validação de dados'!$I$1:$J$13,2,0))</f>
        <v>Abril</v>
      </c>
      <c r="M262" s="104">
        <f>YEAR(Tabela2[[#This Row],[Data]])</f>
        <v>2025</v>
      </c>
      <c r="N262" s="105" t="str">
        <f>VLOOKUP(Tabela2[[#This Row],[SIEMA]],Siema2025,17,FALSE)</f>
        <v>Noturno</v>
      </c>
      <c r="O262" s="105" t="str">
        <f>VLOOKUP(Tabela2[[#This Row],[SIEMA]],Siema2025,5,FALSE)</f>
        <v>Ferrovia</v>
      </c>
      <c r="P262" s="104" t="str">
        <f>VLOOKUP(Tabela2[[#This Row],[SIEMA]],Siema2025,21,FALSE)</f>
        <v>Vandalismo com abertura de vagão ferroviária graneleiro carregado com soja</v>
      </c>
      <c r="Q262" s="104" t="s">
        <v>7127</v>
      </c>
      <c r="R262" s="104" t="s">
        <v>7127</v>
      </c>
      <c r="S262" s="107" t="s">
        <v>7451</v>
      </c>
      <c r="T262" s="104" t="str">
        <f>VLOOKUP(Tabela2[[#This Row],[SIEMA]],Siema2025,11,FALSE)</f>
        <v>20</v>
      </c>
      <c r="U262" s="104" t="s">
        <v>7121</v>
      </c>
      <c r="V262" s="104" t="s">
        <v>7127</v>
      </c>
      <c r="W262" s="104"/>
      <c r="X262" s="113"/>
      <c r="Y262" s="109"/>
      <c r="Z262" s="104"/>
      <c r="AA262" s="104"/>
      <c r="AB262" s="104" t="str">
        <f>IF(W262="","",IF(ISNUMBER(W262)=FALSE,"Não se aplica",IFERROR(VLOOKUP(W262,Produtos!$A$1:$C$2319,3,FALSE),"Não Cadastrado")))</f>
        <v/>
      </c>
      <c r="AC262" s="104"/>
      <c r="AD262" s="108"/>
      <c r="AE262" s="107" t="str">
        <f>IF(AC262="","", IF(AC262="NC","", IF(AC262="NE","", IF(AC262="NA","",IFERROR(VLOOKUP(AC262,Produtos!$A$1:$C$2319,2,FALSE),"Não Cadastrado")))))</f>
        <v/>
      </c>
      <c r="AF262" s="104"/>
      <c r="AG262" s="104"/>
      <c r="AH262" s="104" t="str">
        <f>IF(AC262="","",IF(ISNUMBER(AC262)=FALSE,"Não se aplica",IFERROR(VLOOKUP(AC262,Produtos!$A$1:$C$2319,3,FALSE),"Não Cadastrado")))</f>
        <v/>
      </c>
      <c r="AI262" s="104"/>
      <c r="AJ262" s="104" t="str">
        <f>VLOOKUP(Tabela2[[#This Row],[SIEMA]],Siema2025,26,FALSE)</f>
        <v>Ato criminoso caracterizado pela abertura de vagão graneleiro ferroviário carregado com soja.</v>
      </c>
      <c r="AK262" s="107" t="s">
        <v>7122</v>
      </c>
      <c r="AL262" s="107"/>
      <c r="AM262" s="107"/>
      <c r="AN262" s="108" t="str">
        <f>VLOOKUP(Tabela2[[#This Row],[SIEMA]],Siema2025,51,FALSE)</f>
        <v/>
      </c>
      <c r="AO262" s="108" t="str">
        <f>VLOOKUP(Tabela2[[#This Row],[SIEMA]],Siema2025,53,FALSE)</f>
        <v/>
      </c>
      <c r="AP262" s="108" t="str">
        <f>VLOOKUP(Tabela2[[#This Row],[SIEMA]],Siema2025,55,FALSE)</f>
        <v/>
      </c>
      <c r="AQ262" s="108" t="str">
        <f>VLOOKUP(Tabela2[[#This Row],[SIEMA]],Siema2025,57,FALSE)</f>
        <v/>
      </c>
      <c r="AR262" s="108" t="str">
        <f>VLOOKUP(Tabela2[[#This Row],[SIEMA]],Siema2025,59,FALSE)</f>
        <v/>
      </c>
      <c r="AS262" s="108" t="str">
        <f>VLOOKUP(Tabela2[[#This Row],[SIEMA]],Siema2025,61,FALSE)</f>
        <v/>
      </c>
      <c r="AT262" s="108" t="str">
        <f>VLOOKUP(Tabela2[[#This Row],[SIEMA]],Siema2025,63,FALSE)</f>
        <v/>
      </c>
      <c r="AU262" s="108" t="str">
        <f>VLOOKUP(Tabela2[[#This Row],[SIEMA]],Siema2025,65,FALSE)</f>
        <v>X</v>
      </c>
      <c r="AV262" s="108" t="str">
        <f>VLOOKUP(Tabela2[[#This Row],[SIEMA]],Siema2025,67,FALSE)</f>
        <v/>
      </c>
      <c r="AW262" s="108" t="str">
        <f>VLOOKUP(Tabela2[[#This Row],[SIEMA]],Siema2025,69,FALSE)</f>
        <v/>
      </c>
      <c r="AX262" s="108" t="str">
        <f>VLOOKUP(Tabela2[[#This Row],[SIEMA]],Siema2025,71,FALSE)</f>
        <v/>
      </c>
      <c r="AY262" s="108" t="str">
        <f>VLOOKUP(Tabela2[[#This Row],[SIEMA]],Siema2025,73,FALSE)</f>
        <v/>
      </c>
      <c r="AZ262" s="108" t="str">
        <f>VLOOKUP(Tabela2[[#This Row],[SIEMA]],Siema2025,75,FALSE)</f>
        <v/>
      </c>
      <c r="BA262" s="108" t="str">
        <f>VLOOKUP(Tabela2[[#This Row],[SIEMA]],Siema2025,77,FALSE)</f>
        <v/>
      </c>
      <c r="BB262" s="108" t="str">
        <f>VLOOKUP(Tabela2[[#This Row],[SIEMA]],Siema2025,79,FALSE)</f>
        <v/>
      </c>
      <c r="BC262" s="108" t="str">
        <f>IF(Tabela2[[#This Row],[Outro(s) ]] = "X", "PREENCHER","NA")</f>
        <v>NA</v>
      </c>
      <c r="BD262" s="108" t="str">
        <f>VLOOKUP(Tabela2[[#This Row],[SIEMA]],Siema2025,82,FALSE)</f>
        <v/>
      </c>
      <c r="BE262" s="108" t="str">
        <f>VLOOKUP(Tabela2[[#This Row],[SIEMA]],Siema2025,81,FALSE)</f>
        <v/>
      </c>
      <c r="BF262" s="110" t="s">
        <v>3066</v>
      </c>
      <c r="BG262" s="110" t="s">
        <v>7123</v>
      </c>
      <c r="BH262" s="111" t="str">
        <f>VLOOKUP(Tabela2[[#This Row],[SIEMA]],Siema2025,29,FALSE)</f>
        <v>02502844000166</v>
      </c>
      <c r="BI262" s="112" t="str">
        <f>VLOOKUP(Tabela2[[#This Row],[SIEMA]],Siema2025,107,FALSE)</f>
        <v>Não</v>
      </c>
      <c r="BJ262" s="107" t="s">
        <v>7099</v>
      </c>
      <c r="BK262" s="104" t="s">
        <v>2696</v>
      </c>
      <c r="BL262" s="140">
        <v>45783</v>
      </c>
      <c r="BM262" s="108">
        <f ca="1">IF(Tabela2[[#This Row],[Data de atendimento do Ibama (considerar o primeiro documento/ação)]]="",_xlfn.DAYS(TODAY(),J262),_xlfn.DAYS(Tabela2[[#This Row],[Data de atendimento do Ibama (considerar o primeiro documento/ação)]],J262))</f>
        <v>18</v>
      </c>
      <c r="BN262" s="108" t="str">
        <f>IF(Tabela2[[#This Row],[Atendido pelo Ibama ("Não" ou "Sim")]]="Não","Preencher", IF(Tabela2[[#This Row],[Atendido pelo Ibama ("Não" ou "Sim")]]="Sim","NA",""))</f>
        <v>NA</v>
      </c>
      <c r="BO262" s="114" t="s">
        <v>7100</v>
      </c>
      <c r="BP262" s="108" t="str">
        <f>IF(Tabela2[[#This Row],[Forma de atendimento (primeiro documento/ação)]]= "Outros (especificar)", "PREENCHER","NA")</f>
        <v>NA</v>
      </c>
      <c r="BQ262" s="106" t="s">
        <v>123</v>
      </c>
      <c r="BR262" s="108" t="str">
        <f>IF(Tabela2[[#This Row],[Equipe do Ibama foi a campo? Houve sobrevoo do Poseidon?]] = "Sim", "PREENCHER","NA")</f>
        <v>NA</v>
      </c>
      <c r="BS262" s="108" t="str">
        <f>IF(Tabela2[[#This Row],[Se sim, foi emitida Ordem de Emergência? (informações vinculada à coluna CK)]] = "Sim", "PREENCHER","NA")</f>
        <v>NA</v>
      </c>
      <c r="BT262" s="108" t="s">
        <v>7126</v>
      </c>
      <c r="BU262" s="108" t="s">
        <v>2696</v>
      </c>
      <c r="BV262" s="108" t="s">
        <v>123</v>
      </c>
      <c r="BW262" s="108" t="str">
        <f>IF(Tabela2[[#This Row],[O Ibama aguarda resposta da empresa/OEMA, etc?]] = "Sim", "PREENCHER","NA")</f>
        <v>NA</v>
      </c>
      <c r="BX262" s="106" t="s">
        <v>7127</v>
      </c>
      <c r="BY262" s="106"/>
      <c r="BZ262" s="104" t="str">
        <f>IF(Tabela2[[#This Row],[Data do documento de encerramento]]="NA","NA",IF(Tabela2[[#This Row],[Data do documento de encerramento]]="","Pendente de conclusão/ encerramento",_xlfn.DAYS(Tabela2[[#This Row],[Data do documento de encerramento]],J262)))</f>
        <v>Pendente de conclusão/ encerramento</v>
      </c>
      <c r="CA262" s="107" t="s">
        <v>7128</v>
      </c>
      <c r="CB262" s="104"/>
      <c r="CC262" s="129"/>
      <c r="CD262" s="107"/>
      <c r="CE262" s="107"/>
      <c r="CF262" s="107"/>
    </row>
    <row r="263" spans="1:84" ht="30.75">
      <c r="A263" s="169">
        <v>202542257600</v>
      </c>
      <c r="B263" s="170" t="s">
        <v>8300</v>
      </c>
      <c r="C263" s="108" t="str">
        <f>VLOOKUP(Tabela2[[#This Row],[SIEMA]],Siema2025,4,FALSE)</f>
        <v xml:space="preserve"> SE</v>
      </c>
      <c r="D263" s="106" t="str">
        <f>VLOOKUP(Tabela2[[#This Row],[SIEMA]],Siema2025,3,FALSE)</f>
        <v xml:space="preserve">Japaratuba </v>
      </c>
      <c r="E263" s="106" t="str">
        <f>VLOOKUP(Tabela2[[#This Row],[SIEMA]],Siema2025,20,FALSE)</f>
        <v>: Antiga linha de produção do 7-CP-1207</v>
      </c>
      <c r="F263" s="106"/>
      <c r="G263" s="106" t="s">
        <v>8301</v>
      </c>
      <c r="H263" s="106" t="s">
        <v>8302</v>
      </c>
      <c r="I263" s="104" t="s">
        <v>7479</v>
      </c>
      <c r="J263" s="105">
        <f>VLOOKUP(Tabela2[[#This Row],[SIEMA]],Siema2025,2,FALSE)</f>
        <v>45767</v>
      </c>
      <c r="K263" s="105" t="str">
        <f>VLOOKUP(Tabela2[[#This Row],[SIEMA]],Siema2025,16,FALSE)</f>
        <v>Domingo</v>
      </c>
      <c r="L263" s="106" t="str">
        <f>IF(Tabela2[[#This Row],[Data]]="","Sem Informação",VLOOKUP(MONTH(Tabela2[[#This Row],[Data]]),'[1]Validação de dados'!$I$1:$J$13,2,0))</f>
        <v>Abril</v>
      </c>
      <c r="M263" s="104">
        <f>YEAR(Tabela2[[#This Row],[Data]])</f>
        <v>2025</v>
      </c>
      <c r="N263" s="105" t="str">
        <f>VLOOKUP(Tabela2[[#This Row],[SIEMA]],Siema2025,17,FALSE)</f>
        <v>Vespertino</v>
      </c>
      <c r="O263" s="105" t="s">
        <v>145</v>
      </c>
      <c r="P263" s="104" t="str">
        <f>VLOOKUP(Tabela2[[#This Row],[SIEMA]],Siema2025,21,FALSE)</f>
        <v>Poço terrestre</v>
      </c>
      <c r="Q263" s="104">
        <v>1267</v>
      </c>
      <c r="R263" s="104"/>
      <c r="S263" s="107" t="str">
        <f>IF(Q263="","", IF(Q263="NC","", IF(Q263="NE","", IF(Q263="NA","",IFERROR(VLOOKUP(Q263,Produtos!$A$1:$C$2319,2,FALSE),"Não Cadastrado")))))</f>
        <v>PETRÓLEO CRU</v>
      </c>
      <c r="T263" s="104" t="s">
        <v>8303</v>
      </c>
      <c r="U263" s="104" t="str">
        <f>VLOOKUP(Tabela2[[#This Row],[SIEMA]],Siema2025,12,FALSE)</f>
        <v>M3</v>
      </c>
      <c r="V263" s="104">
        <f>IF(Q263="","",IF(ISNUMBER(Q263)=FALSE,"Não se aplica",IFERROR(VLOOKUP(Q263,Produtos!$A$1:$C$2319,3,FALSE),"Não Cadastrado")))</f>
        <v>3</v>
      </c>
      <c r="W263" s="104" t="str">
        <f>VLOOKUP(Tabela2[[#This Row],[SIEMA]],Siema2025,10,FALSE)</f>
        <v>Água Produzida fora de especificação</v>
      </c>
      <c r="X263" s="113" t="str">
        <f>IF(Tabela2[[#This Row],[Origem do acidente]] = "Plataforma", "PREENCHER","NA")</f>
        <v>NA</v>
      </c>
      <c r="Y263" s="109" t="str">
        <f>IF(W263="","", IF(W263="NC","", IF(W263="NE","", IF(W263="NA","",IFERROR(VLOOKUP(W263,Produtos!$A$1:$C$2319,2,FALSE),"Não Cadastrado")))))</f>
        <v>Não Cadastrado</v>
      </c>
      <c r="Z263" s="104" t="str">
        <f>VLOOKUP(Tabela2[[#This Row],[SIEMA]],Siema2025,11,FALSE)</f>
        <v>0.547</v>
      </c>
      <c r="AA263" s="104" t="str">
        <f>VLOOKUP(Tabela2[[#This Row],[SIEMA]],Siema2025,12,FALSE)</f>
        <v>M3</v>
      </c>
      <c r="AB263" s="104" t="str">
        <f>IF(W263="","",IF(ISNUMBER(W263)=FALSE,"Não se aplica",IFERROR(VLOOKUP(W263,Produtos!$A$1:$C$2319,3,FALSE),"Não Cadastrado")))</f>
        <v>Não se aplica</v>
      </c>
      <c r="AC263" s="104"/>
      <c r="AD263" s="108" t="str">
        <f>IF(Tabela2[[#This Row],[Origem do acidente]] = "Plataforma", "PREENCHER","NA")</f>
        <v>NA</v>
      </c>
      <c r="AE263" s="107" t="str">
        <f>IF(AC263="","", IF(AC263="NC","", IF(AC263="NE","", IF(AC263="NA","",IFERROR(VLOOKUP(AC263,Produtos!$A$1:$C$2319,2,FALSE),"Não Cadastrado")))))</f>
        <v/>
      </c>
      <c r="AF263" s="104"/>
      <c r="AG263" s="104"/>
      <c r="AH263" s="104" t="str">
        <f>IF(AC263="","",IF(ISNUMBER(AC263)=FALSE,"Não se aplica",IFERROR(VLOOKUP(AC263,Produtos!$A$1:$C$2319,3,FALSE),"Não Cadastrado")))</f>
        <v/>
      </c>
      <c r="AI263" s="104"/>
      <c r="AJ263" s="104" t="str">
        <f>VLOOKUP(Tabela2[[#This Row],[SIEMA]],Siema2025,26,FALSE)</f>
        <v>Erro em manobra operacional</v>
      </c>
      <c r="AK263" s="107"/>
      <c r="AL263" s="107"/>
      <c r="AM263" s="107"/>
      <c r="AN263" s="108" t="str">
        <f>VLOOKUP(Tabela2[[#This Row],[SIEMA]],Siema2025,51,FALSE)</f>
        <v/>
      </c>
      <c r="AO263" s="108" t="str">
        <f>VLOOKUP(Tabela2[[#This Row],[SIEMA]],Siema2025,53,FALSE)</f>
        <v/>
      </c>
      <c r="AP263" s="108" t="str">
        <f>VLOOKUP(Tabela2[[#This Row],[SIEMA]],Siema2025,55,FALSE)</f>
        <v/>
      </c>
      <c r="AQ263" s="108" t="str">
        <f>VLOOKUP(Tabela2[[#This Row],[SIEMA]],Siema2025,57,FALSE)</f>
        <v/>
      </c>
      <c r="AR263" s="108" t="str">
        <f>VLOOKUP(Tabela2[[#This Row],[SIEMA]],Siema2025,59,FALSE)</f>
        <v/>
      </c>
      <c r="AS263" s="108" t="str">
        <f>VLOOKUP(Tabela2[[#This Row],[SIEMA]],Siema2025,61,FALSE)</f>
        <v/>
      </c>
      <c r="AT263" s="108" t="str">
        <f>VLOOKUP(Tabela2[[#This Row],[SIEMA]],Siema2025,63,FALSE)</f>
        <v/>
      </c>
      <c r="AU263" s="108" t="str">
        <f>VLOOKUP(Tabela2[[#This Row],[SIEMA]],Siema2025,65,FALSE)</f>
        <v>X</v>
      </c>
      <c r="AV263" s="108" t="str">
        <f>VLOOKUP(Tabela2[[#This Row],[SIEMA]],Siema2025,67,FALSE)</f>
        <v/>
      </c>
      <c r="AW263" s="108" t="str">
        <f>VLOOKUP(Tabela2[[#This Row],[SIEMA]],Siema2025,69,FALSE)</f>
        <v/>
      </c>
      <c r="AX263" s="108" t="str">
        <f>VLOOKUP(Tabela2[[#This Row],[SIEMA]],Siema2025,71,FALSE)</f>
        <v/>
      </c>
      <c r="AY263" s="108" t="str">
        <f>VLOOKUP(Tabela2[[#This Row],[SIEMA]],Siema2025,73,FALSE)</f>
        <v/>
      </c>
      <c r="AZ263" s="108" t="str">
        <f>VLOOKUP(Tabela2[[#This Row],[SIEMA]],Siema2025,75,FALSE)</f>
        <v/>
      </c>
      <c r="BA263" s="108" t="str">
        <f>VLOOKUP(Tabela2[[#This Row],[SIEMA]],Siema2025,77,FALSE)</f>
        <v/>
      </c>
      <c r="BB263" s="108" t="str">
        <f>VLOOKUP(Tabela2[[#This Row],[SIEMA]],Siema2025,79,FALSE)</f>
        <v/>
      </c>
      <c r="BC263" s="108" t="str">
        <f>IF(Tabela2[[#This Row],[Outro(s) ]] = "X", "PREENCHER","NA")</f>
        <v>NA</v>
      </c>
      <c r="BD263" s="108" t="str">
        <f>VLOOKUP(Tabela2[[#This Row],[SIEMA]],Siema2025,82,FALSE)</f>
        <v/>
      </c>
      <c r="BE263" s="108" t="str">
        <f>VLOOKUP(Tabela2[[#This Row],[SIEMA]],Siema2025,81,FALSE)</f>
        <v/>
      </c>
      <c r="BF263" s="110" t="str">
        <f>VLOOKUP(Tabela2[[#This Row],[SIEMA]],Siema2025,28,FALSE)</f>
        <v>Carmo Energy S.A</v>
      </c>
      <c r="BG263" s="110"/>
      <c r="BH263" s="111" t="str">
        <f>VLOOKUP(Tabela2[[#This Row],[SIEMA]],Siema2025,29,FALSE)</f>
        <v/>
      </c>
      <c r="BI263" s="112" t="str">
        <f>VLOOKUP(Tabela2[[#This Row],[SIEMA]],Siema2025,107,FALSE)</f>
        <v>Não</v>
      </c>
      <c r="BJ263" s="107" t="s">
        <v>7113</v>
      </c>
      <c r="BK263" s="104" t="s">
        <v>2696</v>
      </c>
      <c r="BL263" s="140">
        <v>45777</v>
      </c>
      <c r="BM263" s="108">
        <f ca="1">IF(Tabela2[[#This Row],[Data de atendimento do Ibama (considerar o primeiro documento/ação)]]="",_xlfn.DAYS(TODAY(),J263),_xlfn.DAYS(Tabela2[[#This Row],[Data de atendimento do Ibama (considerar o primeiro documento/ação)]],J263))</f>
        <v>10</v>
      </c>
      <c r="BN263" s="108" t="str">
        <f>IF(Tabela2[[#This Row],[Atendido pelo Ibama ("Não" ou "Sim")]]="Não","Preencher", IF(Tabela2[[#This Row],[Atendido pelo Ibama ("Não" ou "Sim")]]="Sim","NA",""))</f>
        <v>NA</v>
      </c>
      <c r="BO263" s="114" t="s">
        <v>7100</v>
      </c>
      <c r="BP263" s="108" t="str">
        <f>IF(Tabela2[[#This Row],[Forma de atendimento (primeiro documento/ação)]]= "Outros (especificar)", "PREENCHER","NA")</f>
        <v>NA</v>
      </c>
      <c r="BQ263" s="106" t="s">
        <v>123</v>
      </c>
      <c r="BR263" s="108" t="str">
        <f>IF(Tabela2[[#This Row],[Equipe do Ibama foi a campo? Houve sobrevoo do Poseidon?]] = "Sim", "PREENCHER","NA")</f>
        <v>NA</v>
      </c>
      <c r="BS263" s="108" t="str">
        <f>IF(Tabela2[[#This Row],[Se sim, foi emitida Ordem de Emergência? (informações vinculada à coluna CK)]] = "Sim", "PREENCHER","NA")</f>
        <v>NA</v>
      </c>
      <c r="BT263" s="108" t="str">
        <f>IF(Tabela2[[#This Row],[Foi elaborado Relatório de Vistoria pelo Ibama? (informações vinculada à coluna CK)]] = "Sim", "PREENCHER","NA")</f>
        <v>NA</v>
      </c>
      <c r="BU263" s="108" t="s">
        <v>123</v>
      </c>
      <c r="BV263" s="108" t="s">
        <v>2696</v>
      </c>
      <c r="BW263" s="108" t="s">
        <v>2696</v>
      </c>
      <c r="BX263" s="106" t="s">
        <v>7115</v>
      </c>
      <c r="BY263" s="140">
        <v>46010</v>
      </c>
      <c r="BZ263" s="104">
        <f>IF(Tabela2[[#This Row],[Data do documento de encerramento]]="NA","NA",IF(Tabela2[[#This Row],[Data do documento de encerramento]]="","Pendente de conclusão/ encerramento",_xlfn.DAYS(Tabela2[[#This Row],[Data do documento de encerramento]],J263)))</f>
        <v>243</v>
      </c>
      <c r="CA263" s="107"/>
      <c r="CB263" s="107"/>
      <c r="CC263" s="133"/>
      <c r="CD263" s="107"/>
      <c r="CE263" s="107"/>
      <c r="CF263" s="107"/>
    </row>
    <row r="264" spans="1:84">
      <c r="A264" s="169">
        <v>202561639606</v>
      </c>
      <c r="B264" s="118" t="s">
        <v>8304</v>
      </c>
      <c r="C264" s="108" t="str">
        <f>VLOOKUP(Tabela2[[#This Row],[SIEMA]],Siema2025,4,FALSE)</f>
        <v xml:space="preserve"> PA</v>
      </c>
      <c r="D264" s="106" t="str">
        <f>VLOOKUP(Tabela2[[#This Row],[SIEMA]],Siema2025,3,FALSE)</f>
        <v xml:space="preserve">Belém </v>
      </c>
      <c r="E264" s="106" t="str">
        <f>VLOOKUP(Tabela2[[#This Row],[SIEMA]],Siema2025,20,FALSE)</f>
        <v/>
      </c>
      <c r="F264" s="106"/>
      <c r="G264" s="106"/>
      <c r="H264" s="106"/>
      <c r="I264" s="104" t="str">
        <f>VLOOKUP(Tabela2[[#This Row],[SIEMA]],Siema2025,19,FALSE)</f>
        <v/>
      </c>
      <c r="J264" s="105">
        <f>VLOOKUP(Tabela2[[#This Row],[SIEMA]],Siema2025,2,FALSE)</f>
        <v>45767</v>
      </c>
      <c r="K264" s="105" t="str">
        <f>VLOOKUP(Tabela2[[#This Row],[SIEMA]],Siema2025,16,FALSE)</f>
        <v>Domingo</v>
      </c>
      <c r="L264" s="106" t="str">
        <f>IF(Tabela2[[#This Row],[Data]]="","Sem Informação",VLOOKUP(MONTH(Tabela2[[#This Row],[Data]]),'[1]Validação de dados'!$I$1:$J$13,2,0))</f>
        <v>Abril</v>
      </c>
      <c r="M264" s="104">
        <f>YEAR(Tabela2[[#This Row],[Data]])</f>
        <v>2025</v>
      </c>
      <c r="N264" s="105" t="str">
        <f>VLOOKUP(Tabela2[[#This Row],[SIEMA]],Siema2025,17,FALSE)</f>
        <v>Vespertino</v>
      </c>
      <c r="O264" s="105" t="str">
        <f>VLOOKUP(Tabela2[[#This Row],[SIEMA]],Siema2025,5,FALSE)</f>
        <v>Embarcação</v>
      </c>
      <c r="P264" s="104" t="str">
        <f>VLOOKUP(Tabela2[[#This Row],[SIEMA]],Siema2025,21,FALSE)</f>
        <v>Operação de abastecimento de óleo combusvel (20/04/25), realizada no navio Forte de São
Felipe, por meio da embarcação Paço da Corda, de responsabilidade da PETROBRAS TRANSPORTE S.A -
TRANSPETRO, enquanto este se encontrava fundeado, na qual teria ocorrido vazamento de óleo na
embarcação com derramamento no meio hídrico.</v>
      </c>
      <c r="Q264" s="104">
        <v>1268</v>
      </c>
      <c r="R264" s="104" t="str">
        <f>VLOOKUP(Tabela2[[#This Row],[SIEMA]],Siema2025,10,FALSE)</f>
        <v/>
      </c>
      <c r="S264" s="107" t="str">
        <f>IF(Q264="","", IF(Q264="NC","", IF(Q264="NE","", IF(Q264="NA","",IFERROR(VLOOKUP(Q264,Produtos!$A$1:$C$2319,2,FALSE),"Não Cadastrado")))))</f>
        <v>DESTILADOS DE PETRÓLEO, N.E. ou DERIVADOS DE PETRÓLEO, N.E.</v>
      </c>
      <c r="T264" s="104" t="str">
        <f>VLOOKUP(Tabela2[[#This Row],[SIEMA]],Siema2025,11,FALSE)</f>
        <v xml:space="preserve"> </v>
      </c>
      <c r="U264" s="104" t="str">
        <f>VLOOKUP(Tabela2[[#This Row],[SIEMA]],Siema2025,12,FALSE)</f>
        <v xml:space="preserve"> </v>
      </c>
      <c r="V264" s="104">
        <f>IF(Q264="","",IF(ISNUMBER(Q264)=FALSE,"Não se aplica",IFERROR(VLOOKUP(Q264,Produtos!$A$1:$C$2319,3,FALSE),"Não Cadastrado")))</f>
        <v>3</v>
      </c>
      <c r="W264" s="104" t="str">
        <f>VLOOKUP(Tabela2[[#This Row],[SIEMA]],Siema2025,10,FALSE)</f>
        <v/>
      </c>
      <c r="X264" s="113" t="str">
        <f>IF(Tabela2[[#This Row],[Origem do acidente]] = "Plataforma", "PREENCHER","NA")</f>
        <v>NA</v>
      </c>
      <c r="Y264" s="109" t="str">
        <f>IF(W264="","", IF(W264="NC","", IF(W264="NE","", IF(W264="NA","",IFERROR(VLOOKUP(W264,Produtos!$A$1:$C$2319,2,FALSE),"Não Cadastrado")))))</f>
        <v/>
      </c>
      <c r="Z264" s="104" t="str">
        <f>VLOOKUP(Tabela2[[#This Row],[SIEMA]],Siema2025,11,FALSE)</f>
        <v xml:space="preserve"> </v>
      </c>
      <c r="AA264" s="104" t="str">
        <f>VLOOKUP(Tabela2[[#This Row],[SIEMA]],Siema2025,12,FALSE)</f>
        <v xml:space="preserve"> </v>
      </c>
      <c r="AB264" s="104" t="str">
        <f>IF(W264="","",IF(ISNUMBER(W264)=FALSE,"Não se aplica",IFERROR(VLOOKUP(W264,Produtos!$A$1:$C$2319,3,FALSE),"Não Cadastrado")))</f>
        <v/>
      </c>
      <c r="AC264" s="104"/>
      <c r="AD264" s="108" t="str">
        <f>IF(Tabela2[[#This Row],[Origem do acidente]] = "Plataforma", "PREENCHER","NA")</f>
        <v>NA</v>
      </c>
      <c r="AE264" s="107" t="str">
        <f>IF(AC264="","", IF(AC264="NC","", IF(AC264="NE","", IF(AC264="NA","",IFERROR(VLOOKUP(AC264,Produtos!$A$1:$C$2319,2,FALSE),"Não Cadastrado")))))</f>
        <v/>
      </c>
      <c r="AF264" s="104"/>
      <c r="AG264" s="104"/>
      <c r="AH264" s="104" t="str">
        <f>IF(AC264="","",IF(ISNUMBER(AC264)=FALSE,"Não se aplica",IFERROR(VLOOKUP(AC264,Produtos!$A$1:$C$2319,3,FALSE),"Não Cadastrado")))</f>
        <v/>
      </c>
      <c r="AI264" s="104"/>
      <c r="AJ264" s="104" t="str">
        <f>VLOOKUP(Tabela2[[#This Row],[SIEMA]],Siema2025,26,FALSE)</f>
        <v>Falha no sistema de parada e emergência da bomba de trasnferência de óleo de barcaça para o navio, provocando transbordamento de bandeja de contenção e posterior vazamento para o rio.</v>
      </c>
      <c r="AK264" s="107" t="s">
        <v>8121</v>
      </c>
      <c r="AL264" s="107"/>
      <c r="AM264" s="107"/>
      <c r="AN264" s="108" t="str">
        <f>VLOOKUP(Tabela2[[#This Row],[SIEMA]],Siema2025,51,FALSE)</f>
        <v/>
      </c>
      <c r="AO264" s="108" t="str">
        <f>VLOOKUP(Tabela2[[#This Row],[SIEMA]],Siema2025,53,FALSE)</f>
        <v/>
      </c>
      <c r="AP264" s="108" t="str">
        <f>VLOOKUP(Tabela2[[#This Row],[SIEMA]],Siema2025,55,FALSE)</f>
        <v/>
      </c>
      <c r="AQ264" s="108" t="str">
        <f>VLOOKUP(Tabela2[[#This Row],[SIEMA]],Siema2025,57,FALSE)</f>
        <v>X</v>
      </c>
      <c r="AR264" s="108" t="str">
        <f>VLOOKUP(Tabela2[[#This Row],[SIEMA]],Siema2025,59,FALSE)</f>
        <v/>
      </c>
      <c r="AS264" s="108" t="str">
        <f>VLOOKUP(Tabela2[[#This Row],[SIEMA]],Siema2025,61,FALSE)</f>
        <v/>
      </c>
      <c r="AT264" s="108" t="str">
        <f>VLOOKUP(Tabela2[[#This Row],[SIEMA]],Siema2025,63,FALSE)</f>
        <v/>
      </c>
      <c r="AU264" s="108" t="str">
        <f>VLOOKUP(Tabela2[[#This Row],[SIEMA]],Siema2025,65,FALSE)</f>
        <v/>
      </c>
      <c r="AV264" s="108" t="str">
        <f>VLOOKUP(Tabela2[[#This Row],[SIEMA]],Siema2025,67,FALSE)</f>
        <v/>
      </c>
      <c r="AW264" s="108" t="str">
        <f>VLOOKUP(Tabela2[[#This Row],[SIEMA]],Siema2025,69,FALSE)</f>
        <v/>
      </c>
      <c r="AX264" s="108" t="str">
        <f>VLOOKUP(Tabela2[[#This Row],[SIEMA]],Siema2025,71,FALSE)</f>
        <v/>
      </c>
      <c r="AY264" s="108" t="str">
        <f>VLOOKUP(Tabela2[[#This Row],[SIEMA]],Siema2025,73,FALSE)</f>
        <v/>
      </c>
      <c r="AZ264" s="108" t="str">
        <f>VLOOKUP(Tabela2[[#This Row],[SIEMA]],Siema2025,75,FALSE)</f>
        <v/>
      </c>
      <c r="BA264" s="108" t="str">
        <f>VLOOKUP(Tabela2[[#This Row],[SIEMA]],Siema2025,77,FALSE)</f>
        <v/>
      </c>
      <c r="BB264" s="108" t="str">
        <f>VLOOKUP(Tabela2[[#This Row],[SIEMA]],Siema2025,79,FALSE)</f>
        <v>X</v>
      </c>
      <c r="BC264" s="108" t="str">
        <f>IF(Tabela2[[#This Row],[Outro(s) ]] = "X", "PREENCHER","NA")</f>
        <v>PREENCHER</v>
      </c>
      <c r="BD264" s="108" t="str">
        <f>VLOOKUP(Tabela2[[#This Row],[SIEMA]],Siema2025,82,FALSE)</f>
        <v/>
      </c>
      <c r="BE264" s="108" t="str">
        <f>VLOOKUP(Tabela2[[#This Row],[SIEMA]],Siema2025,81,FALSE)</f>
        <v/>
      </c>
      <c r="BF264" s="110" t="str">
        <f>VLOOKUP(Tabela2[[#This Row],[SIEMA]],Siema2025,28,FALSE)</f>
        <v>DELIMA COMERCIO E NAVEGAÇÃO LTDA - CONASA</v>
      </c>
      <c r="BG264" s="110"/>
      <c r="BH264" s="111" t="str">
        <f>VLOOKUP(Tabela2[[#This Row],[SIEMA]],Siema2025,29,FALSE)</f>
        <v>05089941000833</v>
      </c>
      <c r="BI264" s="112" t="str">
        <f>VLOOKUP(Tabela2[[#This Row],[SIEMA]],Siema2025,107,FALSE)</f>
        <v>Não</v>
      </c>
      <c r="BJ264" s="107" t="s">
        <v>7099</v>
      </c>
      <c r="BK264" s="104" t="s">
        <v>2696</v>
      </c>
      <c r="BL264" s="140">
        <v>45912</v>
      </c>
      <c r="BM264" s="108">
        <f ca="1">IF(Tabela2[[#This Row],[Data de atendimento do Ibama (considerar o primeiro documento/ação)]]="",_xlfn.DAYS(TODAY(),J264),_xlfn.DAYS(Tabela2[[#This Row],[Data de atendimento do Ibama (considerar o primeiro documento/ação)]],J264))</f>
        <v>145</v>
      </c>
      <c r="BN264" s="108" t="str">
        <f>IF(Tabela2[[#This Row],[Atendido pelo Ibama ("Não" ou "Sim")]]="Não","Preencher", IF(Tabela2[[#This Row],[Atendido pelo Ibama ("Não" ou "Sim")]]="Sim","NA",""))</f>
        <v>NA</v>
      </c>
      <c r="BO264" s="114" t="s">
        <v>7165</v>
      </c>
      <c r="BP264" s="108" t="str">
        <f>IF(Tabela2[[#This Row],[Forma de atendimento (primeiro documento/ação)]]= "Outros (especificar)", "PREENCHER","NA")</f>
        <v>NA</v>
      </c>
      <c r="BQ264" s="106" t="s">
        <v>2696</v>
      </c>
      <c r="BR264" s="108" t="s">
        <v>2696</v>
      </c>
      <c r="BS264" s="108" t="str">
        <f>IF(Tabela2[[#This Row],[Se sim, foi emitida Ordem de Emergência? (informações vinculada à coluna CK)]] = "Sim", "PREENCHER","NA")</f>
        <v>PREENCHER</v>
      </c>
      <c r="BT264" s="108" t="s">
        <v>7126</v>
      </c>
      <c r="BU264" s="108" t="s">
        <v>123</v>
      </c>
      <c r="BV264" s="108" t="s">
        <v>2696</v>
      </c>
      <c r="BW264" s="108" t="s">
        <v>123</v>
      </c>
      <c r="BX264" s="106"/>
      <c r="BY264" s="106"/>
      <c r="BZ264" s="104" t="str">
        <f>IF(Tabela2[[#This Row],[Data do documento de encerramento]]="NA","NA",IF(Tabela2[[#This Row],[Data do documento de encerramento]]="","Pendente de conclusão/ encerramento",_xlfn.DAYS(Tabela2[[#This Row],[Data do documento de encerramento]],J264)))</f>
        <v>Pendente de conclusão/ encerramento</v>
      </c>
      <c r="CA264" s="107"/>
      <c r="CB264" s="107"/>
      <c r="CC264" s="131"/>
      <c r="CD264" s="107"/>
      <c r="CE264" s="107"/>
      <c r="CF264" s="107"/>
    </row>
    <row r="265" spans="1:84" ht="76.5">
      <c r="A265" s="182">
        <v>202542364800</v>
      </c>
      <c r="B265" s="118" t="s">
        <v>8305</v>
      </c>
      <c r="C265" s="108" t="s">
        <v>672</v>
      </c>
      <c r="D265" s="106" t="s">
        <v>637</v>
      </c>
      <c r="E265" s="106" t="s">
        <v>8306</v>
      </c>
      <c r="F265" s="106"/>
      <c r="G265" s="106" t="s">
        <v>8307</v>
      </c>
      <c r="H265" s="106" t="s">
        <v>8308</v>
      </c>
      <c r="I265" s="104" t="str">
        <f>VLOOKUP(Tabela2[[#This Row],[SIEMA]],Siema2025,19,FALSE)</f>
        <v>Santos</v>
      </c>
      <c r="J265" s="105">
        <f>VLOOKUP(Tabela2[[#This Row],[SIEMA]],Siema2025,2,FALSE)</f>
        <v>45768</v>
      </c>
      <c r="K265" s="105" t="str">
        <f>VLOOKUP(Tabela2[[#This Row],[SIEMA]],Siema2025,16,FALSE)</f>
        <v>Segunda</v>
      </c>
      <c r="L265" s="106" t="str">
        <f>IF(Tabela2[[#This Row],[Data]]="","Sem Informação",VLOOKUP(MONTH(Tabela2[[#This Row],[Data]]),'[1]Validação de dados'!$I$1:$J$13,2,0))</f>
        <v>Abril</v>
      </c>
      <c r="M265" s="104">
        <f>YEAR(Tabela2[[#This Row],[Data]])</f>
        <v>2025</v>
      </c>
      <c r="N265" s="105" t="str">
        <f>VLOOKUP(Tabela2[[#This Row],[SIEMA]],Siema2025,17,FALSE)</f>
        <v>Matutino</v>
      </c>
      <c r="O265" s="105" t="s">
        <v>111</v>
      </c>
      <c r="P265" s="104" t="str">
        <f>VLOOKUP(Tabela2[[#This Row],[SIEMA]],Siema2025,21,FALSE)</f>
        <v>Embarcação Blue Marlim.</v>
      </c>
      <c r="Q265" s="104" t="s">
        <v>637</v>
      </c>
      <c r="R265" s="104" t="s">
        <v>8284</v>
      </c>
      <c r="S265" s="104" t="s">
        <v>1899</v>
      </c>
      <c r="T265" s="104">
        <v>2.35</v>
      </c>
      <c r="U265" s="104" t="s">
        <v>7111</v>
      </c>
      <c r="V265" t="s">
        <v>637</v>
      </c>
      <c r="W265">
        <v>1789</v>
      </c>
      <c r="X265" s="113" t="s">
        <v>8309</v>
      </c>
      <c r="Y265" s="109" t="str">
        <f>IF(W265="","", IF(W265="NC","", IF(W265="NE","", IF(W265="NA","",IFERROR(VLOOKUP(W265,Produtos!$A$1:$C$2319,2,FALSE),"Não Cadastrado")))))</f>
        <v>ÁCIDO CLORÍDRICO</v>
      </c>
      <c r="Z265" s="104">
        <v>0.83</v>
      </c>
      <c r="AA265" s="104" t="s">
        <v>7111</v>
      </c>
      <c r="AB265" s="104">
        <f>IF(W265="","",IF(ISNUMBER(W265)=FALSE,"Não se aplica",IFERROR(VLOOKUP(W265,Produtos!$A$1:$C$2319,3,FALSE),"Não Cadastrado")))</f>
        <v>8</v>
      </c>
      <c r="AC265" s="104"/>
      <c r="AD265" s="108"/>
      <c r="AE265" s="107" t="str">
        <f>IF(AC265="","", IF(AC265="NC","", IF(AC265="NE","", IF(AC265="NA","",IFERROR(VLOOKUP(AC265,Produtos!$A$1:$C$2319,2,FALSE),"Não Cadastrado")))))</f>
        <v/>
      </c>
      <c r="AF265" s="104"/>
      <c r="AG265" s="104"/>
      <c r="AH265" s="104" t="str">
        <f>IF(AC265="","",IF(ISNUMBER(AC265)=FALSE,"Não se aplica",IFERROR(VLOOKUP(AC265,Produtos!$A$1:$C$2319,3,FALSE),"Não Cadastrado")))</f>
        <v/>
      </c>
      <c r="AI265" s="104"/>
      <c r="AJ265" s="104" t="str">
        <f>VLOOKUP(Tabela2[[#This Row],[SIEMA]],Siema2025,26,FALSE)</f>
        <v>Rompimento da junta de expansão e folga na conexão flange-flange da linha de bombeio.</v>
      </c>
      <c r="AK265" s="107" t="s">
        <v>7285</v>
      </c>
      <c r="AL265" s="107" t="s">
        <v>7229</v>
      </c>
      <c r="AM265" s="107" t="s">
        <v>7311</v>
      </c>
      <c r="AN265" s="108" t="str">
        <f>VLOOKUP(Tabela2[[#This Row],[SIEMA]],Siema2025,51,FALSE)</f>
        <v/>
      </c>
      <c r="AO265" s="108" t="str">
        <f>VLOOKUP(Tabela2[[#This Row],[SIEMA]],Siema2025,53,FALSE)</f>
        <v/>
      </c>
      <c r="AP265" s="108" t="str">
        <f>VLOOKUP(Tabela2[[#This Row],[SIEMA]],Siema2025,55,FALSE)</f>
        <v/>
      </c>
      <c r="AQ265" s="108" t="str">
        <f>VLOOKUP(Tabela2[[#This Row],[SIEMA]],Siema2025,57,FALSE)</f>
        <v/>
      </c>
      <c r="AR265" s="108" t="str">
        <f>VLOOKUP(Tabela2[[#This Row],[SIEMA]],Siema2025,59,FALSE)</f>
        <v/>
      </c>
      <c r="AS265" s="108" t="str">
        <f>VLOOKUP(Tabela2[[#This Row],[SIEMA]],Siema2025,61,FALSE)</f>
        <v>X</v>
      </c>
      <c r="AT265" s="108" t="str">
        <f>VLOOKUP(Tabela2[[#This Row],[SIEMA]],Siema2025,63,FALSE)</f>
        <v/>
      </c>
      <c r="AU265" s="108" t="str">
        <f>VLOOKUP(Tabela2[[#This Row],[SIEMA]],Siema2025,65,FALSE)</f>
        <v/>
      </c>
      <c r="AV265" s="108" t="str">
        <f>VLOOKUP(Tabela2[[#This Row],[SIEMA]],Siema2025,67,FALSE)</f>
        <v/>
      </c>
      <c r="AW265" s="108" t="str">
        <f>VLOOKUP(Tabela2[[#This Row],[SIEMA]],Siema2025,69,FALSE)</f>
        <v/>
      </c>
      <c r="AX265" s="108" t="str">
        <f>VLOOKUP(Tabela2[[#This Row],[SIEMA]],Siema2025,71,FALSE)</f>
        <v/>
      </c>
      <c r="AY265" s="108" t="str">
        <f>VLOOKUP(Tabela2[[#This Row],[SIEMA]],Siema2025,73,FALSE)</f>
        <v/>
      </c>
      <c r="AZ265" s="108" t="str">
        <f>VLOOKUP(Tabela2[[#This Row],[SIEMA]],Siema2025,75,FALSE)</f>
        <v/>
      </c>
      <c r="BA265" s="108" t="str">
        <f>VLOOKUP(Tabela2[[#This Row],[SIEMA]],Siema2025,77,FALSE)</f>
        <v/>
      </c>
      <c r="BB265" s="108" t="str">
        <f>VLOOKUP(Tabela2[[#This Row],[SIEMA]],Siema2025,79,FALSE)</f>
        <v/>
      </c>
      <c r="BC265" s="108" t="str">
        <f>IF(Tabela2[[#This Row],[Outro(s) ]] = "X", "PREENCHER","NA")</f>
        <v>NA</v>
      </c>
      <c r="BD265" s="108" t="str">
        <f>VLOOKUP(Tabela2[[#This Row],[SIEMA]],Siema2025,82,FALSE)</f>
        <v/>
      </c>
      <c r="BE265" s="108" t="str">
        <f>VLOOKUP(Tabela2[[#This Row],[SIEMA]],Siema2025,81,FALSE)</f>
        <v/>
      </c>
      <c r="BF265" s="110" t="s">
        <v>206</v>
      </c>
      <c r="BG265" s="110"/>
      <c r="BH265" s="111">
        <v>33000167000101</v>
      </c>
      <c r="BI265" s="112" t="str">
        <f>VLOOKUP(Tabela2[[#This Row],[SIEMA]],Siema2025,107,FALSE)</f>
        <v>Não</v>
      </c>
      <c r="BJ265" s="107" t="s">
        <v>7099</v>
      </c>
      <c r="BK265" s="104" t="s">
        <v>2696</v>
      </c>
      <c r="BL265" s="140">
        <v>45772</v>
      </c>
      <c r="BM265" s="108">
        <f ca="1">IF(Tabela2[[#This Row],[Data de atendimento do Ibama (considerar o primeiro documento/ação)]]="",_xlfn.DAYS(TODAY(),J265),_xlfn.DAYS(Tabela2[[#This Row],[Data de atendimento do Ibama (considerar o primeiro documento/ação)]],J265))</f>
        <v>4</v>
      </c>
      <c r="BN265" s="108" t="str">
        <f>IF(Tabela2[[#This Row],[Atendido pelo Ibama ("Não" ou "Sim")]]="Não","Preencher", IF(Tabela2[[#This Row],[Atendido pelo Ibama ("Não" ou "Sim")]]="Sim","NA",""))</f>
        <v>NA</v>
      </c>
      <c r="BO265" s="114" t="s">
        <v>7100</v>
      </c>
      <c r="BP265" s="108" t="str">
        <f>IF(Tabela2[[#This Row],[Forma de atendimento (primeiro documento/ação)]]= "Outros (especificar)", "PREENCHER","NA")</f>
        <v>NA</v>
      </c>
      <c r="BQ265" s="106" t="s">
        <v>123</v>
      </c>
      <c r="BR265" s="108" t="str">
        <f>IF(Tabela2[[#This Row],[Equipe do Ibama foi a campo? Houve sobrevoo do Poseidon?]] = "Sim", "PREENCHER","NA")</f>
        <v>NA</v>
      </c>
      <c r="BS265" s="108" t="str">
        <f>IF(Tabela2[[#This Row],[Se sim, foi emitida Ordem de Emergência? (informações vinculada à coluna CK)]] = "Sim", "PREENCHER","NA")</f>
        <v>NA</v>
      </c>
      <c r="BT265" s="108" t="s">
        <v>7101</v>
      </c>
      <c r="BU265" s="108" t="s">
        <v>123</v>
      </c>
      <c r="BV265" s="108" t="str">
        <f>IF(Tabela2[[#This Row],[Houve avaliação das informações pós-acidente solicitadas/enviadas?]] = "Sim", "PREENCHER","NA")</f>
        <v>NA</v>
      </c>
      <c r="BW265" s="108" t="str">
        <f>IF(Tabela2[[#This Row],[O Ibama aguarda resposta da empresa/OEMA, etc?]] = "Sim", "PREENCHER","NA")</f>
        <v>NA</v>
      </c>
      <c r="BX265" s="106" t="s">
        <v>7127</v>
      </c>
      <c r="BY265" s="106"/>
      <c r="BZ265" s="104" t="str">
        <f>IF(Tabela2[[#This Row],[Data do documento de encerramento]]="NA","NA",IF(Tabela2[[#This Row],[Data do documento de encerramento]]="","Pendente de conclusão/ encerramento",_xlfn.DAYS(Tabela2[[#This Row],[Data do documento de encerramento]],J265)))</f>
        <v>Pendente de conclusão/ encerramento</v>
      </c>
      <c r="CA265" s="107"/>
      <c r="CB265" s="107" t="s">
        <v>7256</v>
      </c>
      <c r="CC265" s="129" t="s">
        <v>7194</v>
      </c>
      <c r="CD265" s="107" t="s">
        <v>123</v>
      </c>
      <c r="CE265" s="107" t="s">
        <v>123</v>
      </c>
      <c r="CF265" s="107" t="s">
        <v>7257</v>
      </c>
    </row>
    <row r="266" spans="1:84" ht="30.75">
      <c r="A266" s="169">
        <v>202542250424</v>
      </c>
      <c r="B266" s="170" t="s">
        <v>8310</v>
      </c>
      <c r="C266" s="108" t="str">
        <f>VLOOKUP(Tabela2[[#This Row],[SIEMA]],Siema2025,4,FALSE)</f>
        <v xml:space="preserve"> SP</v>
      </c>
      <c r="D266" s="106" t="str">
        <f>VLOOKUP(Tabela2[[#This Row],[SIEMA]],Siema2025,3,FALSE)</f>
        <v xml:space="preserve">Jambeiro </v>
      </c>
      <c r="E266" t="s">
        <v>2774</v>
      </c>
      <c r="F266" s="106" t="s">
        <v>8311</v>
      </c>
      <c r="G266" s="106" t="s">
        <v>8312</v>
      </c>
      <c r="H266" s="109" t="s">
        <v>8313</v>
      </c>
      <c r="I266" s="104" t="s">
        <v>7120</v>
      </c>
      <c r="J266" s="105">
        <f>VLOOKUP(Tabela2[[#This Row],[SIEMA]],Siema2025,2,FALSE)</f>
        <v>45769</v>
      </c>
      <c r="K266" s="105" t="str">
        <f>VLOOKUP(Tabela2[[#This Row],[SIEMA]],Siema2025,16,FALSE)</f>
        <v>Terça</v>
      </c>
      <c r="L266" s="106" t="str">
        <f>IF(Tabela2[[#This Row],[Data]]="","Sem Informação",VLOOKUP(MONTH(Tabela2[[#This Row],[Data]]),'[1]Validação de dados'!$I$1:$J$13,2,0))</f>
        <v>Abril</v>
      </c>
      <c r="M266" s="104">
        <f>YEAR(Tabela2[[#This Row],[Data]])</f>
        <v>2025</v>
      </c>
      <c r="N266" s="105" t="str">
        <f>VLOOKUP(Tabela2[[#This Row],[SIEMA]],Siema2025,17,FALSE)</f>
        <v>Matutino</v>
      </c>
      <c r="O266" s="105" t="str">
        <f>VLOOKUP(Tabela2[[#This Row],[SIEMA]],Siema2025,5,FALSE)</f>
        <v>Duto</v>
      </c>
      <c r="P266" s="104" t="str">
        <f>VLOOKUP(Tabela2[[#This Row],[SIEMA]],Siema2025,21,FALSE)</f>
        <v>Faixa de Dutos GASTAU km 57+980.
Processo Sei! 02001.012991/2025-55</v>
      </c>
      <c r="Q266" s="104">
        <v>1993</v>
      </c>
      <c r="R266" s="104" t="s">
        <v>8314</v>
      </c>
      <c r="S266" s="107" t="str">
        <f>IF(Q266="","", IF(Q266="NC","", IF(Q266="NE","", IF(Q266="NA","",IFERROR(VLOOKUP(Q266,Produtos!$A$1:$C$2319,2,FALSE),"Não Cadastrado")))))</f>
        <v>LÍQUIDO INFLAMÁVEL, N.E.</v>
      </c>
      <c r="T266" s="104">
        <v>5.0000000000000001E-3</v>
      </c>
      <c r="U266" s="104" t="s">
        <v>7111</v>
      </c>
      <c r="V266" s="104">
        <f>IF(Q266="","",IF(ISNUMBER(Q266)=FALSE,"Não se aplica",IFERROR(VLOOKUP(Q266,Produtos!$A$1:$C$2319,3,FALSE),"Não Cadastrado")))</f>
        <v>3</v>
      </c>
      <c r="W266" s="104" t="str">
        <f>VLOOKUP(Tabela2[[#This Row],[SIEMA]],Siema2025,10,FALSE)</f>
        <v/>
      </c>
      <c r="X266" s="113" t="str">
        <f>IF(Tabela2[[#This Row],[Origem do acidente]] = "Plataforma", "PREENCHER","NA")</f>
        <v>NA</v>
      </c>
      <c r="Y266" s="109" t="str">
        <f>IF(W266="","", IF(W266="NC","", IF(W266="NE","", IF(W266="NA","",IFERROR(VLOOKUP(W266,Produtos!$A$1:$C$2319,2,FALSE),"Não Cadastrado")))))</f>
        <v/>
      </c>
      <c r="Z266" s="104" t="str">
        <f>VLOOKUP(Tabela2[[#This Row],[SIEMA]],Siema2025,11,FALSE)</f>
        <v xml:space="preserve"> </v>
      </c>
      <c r="AA266" s="104" t="str">
        <f>VLOOKUP(Tabela2[[#This Row],[SIEMA]],Siema2025,12,FALSE)</f>
        <v xml:space="preserve"> </v>
      </c>
      <c r="AB266" s="104" t="str">
        <f>IF(W266="","",IF(ISNUMBER(W266)=FALSE,"Não se aplica",IFERROR(VLOOKUP(W266,Produtos!$A$1:$C$2319,3,FALSE),"Não Cadastrado")))</f>
        <v/>
      </c>
      <c r="AC266" s="104"/>
      <c r="AD266" s="108" t="str">
        <f>IF(Tabela2[[#This Row],[Origem do acidente]] = "Plataforma", "PREENCHER","NA")</f>
        <v>NA</v>
      </c>
      <c r="AE266" s="107" t="str">
        <f>IF(AC266="","", IF(AC266="NC","", IF(AC266="NE","", IF(AC266="NA","",IFERROR(VLOOKUP(AC266,Produtos!$A$1:$C$2319,2,FALSE),"Não Cadastrado")))))</f>
        <v/>
      </c>
      <c r="AF266" s="104"/>
      <c r="AG266" s="104"/>
      <c r="AH266" s="104" t="str">
        <f>IF(AC266="","",IF(ISNUMBER(AC266)=FALSE,"Não se aplica",IFERROR(VLOOKUP(AC266,Produtos!$A$1:$C$2319,3,FALSE),"Não Cadastrado")))</f>
        <v/>
      </c>
      <c r="AI266" s="104"/>
      <c r="AJ266" s="104" t="str">
        <f>VLOOKUP(Tabela2[[#This Row],[SIEMA]],Siema2025,26,FALSE)</f>
        <v>Após detecção de despressurização do duto pelo CNCL, equipe de patrulha técnica da Proteção de Dutos identificou derivação clandestina na altura do km 57+980 da faixa de dutos GASTAU.</v>
      </c>
      <c r="AK266" s="107" t="s">
        <v>7122</v>
      </c>
      <c r="AL266" s="107"/>
      <c r="AM266" s="107"/>
      <c r="AN266" s="108" t="str">
        <f>VLOOKUP(Tabela2[[#This Row],[SIEMA]],Siema2025,51,FALSE)</f>
        <v/>
      </c>
      <c r="AO266" s="108" t="str">
        <f>VLOOKUP(Tabela2[[#This Row],[SIEMA]],Siema2025,53,FALSE)</f>
        <v/>
      </c>
      <c r="AP266" s="108" t="str">
        <f>VLOOKUP(Tabela2[[#This Row],[SIEMA]],Siema2025,55,FALSE)</f>
        <v/>
      </c>
      <c r="AQ266" s="108" t="str">
        <f>VLOOKUP(Tabela2[[#This Row],[SIEMA]],Siema2025,57,FALSE)</f>
        <v/>
      </c>
      <c r="AR266" s="108" t="str">
        <f>VLOOKUP(Tabela2[[#This Row],[SIEMA]],Siema2025,59,FALSE)</f>
        <v/>
      </c>
      <c r="AS266" s="108" t="str">
        <f>VLOOKUP(Tabela2[[#This Row],[SIEMA]],Siema2025,61,FALSE)</f>
        <v/>
      </c>
      <c r="AT266" s="108" t="str">
        <f>VLOOKUP(Tabela2[[#This Row],[SIEMA]],Siema2025,63,FALSE)</f>
        <v/>
      </c>
      <c r="AU266" s="108" t="str">
        <f>VLOOKUP(Tabela2[[#This Row],[SIEMA]],Siema2025,65,FALSE)</f>
        <v>X</v>
      </c>
      <c r="AV266" s="108" t="str">
        <f>VLOOKUP(Tabela2[[#This Row],[SIEMA]],Siema2025,67,FALSE)</f>
        <v/>
      </c>
      <c r="AW266" s="108" t="str">
        <f>VLOOKUP(Tabela2[[#This Row],[SIEMA]],Siema2025,69,FALSE)</f>
        <v/>
      </c>
      <c r="AX266" s="108" t="str">
        <f>VLOOKUP(Tabela2[[#This Row],[SIEMA]],Siema2025,71,FALSE)</f>
        <v/>
      </c>
      <c r="AY266" s="108" t="str">
        <f>VLOOKUP(Tabela2[[#This Row],[SIEMA]],Siema2025,73,FALSE)</f>
        <v/>
      </c>
      <c r="AZ266" s="108" t="str">
        <f>VLOOKUP(Tabela2[[#This Row],[SIEMA]],Siema2025,75,FALSE)</f>
        <v/>
      </c>
      <c r="BA266" s="108" t="str">
        <f>VLOOKUP(Tabela2[[#This Row],[SIEMA]],Siema2025,77,FALSE)</f>
        <v/>
      </c>
      <c r="BB266" s="108" t="str">
        <f>VLOOKUP(Tabela2[[#This Row],[SIEMA]],Siema2025,79,FALSE)</f>
        <v/>
      </c>
      <c r="BC266" s="108" t="str">
        <f>IF(Tabela2[[#This Row],[Outro(s) ]] = "X", "PREENCHER","NA")</f>
        <v>NA</v>
      </c>
      <c r="BD266" s="108" t="str">
        <f>VLOOKUP(Tabela2[[#This Row],[SIEMA]],Siema2025,82,FALSE)</f>
        <v/>
      </c>
      <c r="BE266" s="108" t="str">
        <f>VLOOKUP(Tabela2[[#This Row],[SIEMA]],Siema2025,81,FALSE)</f>
        <v/>
      </c>
      <c r="BF266" s="110" t="str">
        <f>VLOOKUP(Tabela2[[#This Row],[SIEMA]],Siema2025,28,FALSE)</f>
        <v>Petrobras Transporte S.A. - Transpetro</v>
      </c>
      <c r="BG266" s="110"/>
      <c r="BH266" s="111" t="str">
        <f>VLOOKUP(Tabela2[[#This Row],[SIEMA]],Siema2025,29,FALSE)</f>
        <v>02709449000159</v>
      </c>
      <c r="BI266" s="112" t="str">
        <f>VLOOKUP(Tabela2[[#This Row],[SIEMA]],Siema2025,107,FALSE)</f>
        <v>Não</v>
      </c>
      <c r="BJ266" s="107" t="s">
        <v>7099</v>
      </c>
      <c r="BK266" s="104" t="s">
        <v>2696</v>
      </c>
      <c r="BL266" s="140">
        <v>45771</v>
      </c>
      <c r="BM266" s="108">
        <f ca="1">IF(Tabela2[[#This Row],[Data de atendimento do Ibama (considerar o primeiro documento/ação)]]="",_xlfn.DAYS(TODAY(),J266),_xlfn.DAYS(Tabela2[[#This Row],[Data de atendimento do Ibama (considerar o primeiro documento/ação)]],J266))</f>
        <v>2</v>
      </c>
      <c r="BN266" s="108" t="str">
        <f>IF(Tabela2[[#This Row],[Atendido pelo Ibama ("Não" ou "Sim")]]="Não","Preencher", IF(Tabela2[[#This Row],[Atendido pelo Ibama ("Não" ou "Sim")]]="Sim","NA",""))</f>
        <v>NA</v>
      </c>
      <c r="BO266" s="114" t="s">
        <v>7100</v>
      </c>
      <c r="BP266" s="108" t="str">
        <f>IF(Tabela2[[#This Row],[Forma de atendimento (primeiro documento/ação)]]= "Outros (especificar)", "PREENCHER","NA")</f>
        <v>NA</v>
      </c>
      <c r="BQ266" s="106" t="s">
        <v>123</v>
      </c>
      <c r="BR266" s="108" t="str">
        <f>IF(Tabela2[[#This Row],[Equipe do Ibama foi a campo? Houve sobrevoo do Poseidon?]] = "Sim", "PREENCHER","NA")</f>
        <v>NA</v>
      </c>
      <c r="BS266" s="108" t="str">
        <f>IF(Tabela2[[#This Row],[Se sim, foi emitida Ordem de Emergência? (informações vinculada à coluna CK)]] = "Sim", "PREENCHER","NA")</f>
        <v>NA</v>
      </c>
      <c r="BT266" s="108" t="s">
        <v>7101</v>
      </c>
      <c r="BU266" s="108" t="s">
        <v>2696</v>
      </c>
      <c r="BV266" s="108" t="s">
        <v>123</v>
      </c>
      <c r="BW266" s="108" t="s">
        <v>2696</v>
      </c>
      <c r="BX266" s="106" t="s">
        <v>7102</v>
      </c>
      <c r="BY266" s="140">
        <v>45832</v>
      </c>
      <c r="BZ266" s="104">
        <f>IF(Tabela2[[#This Row],[Data do documento de encerramento]]="NA","NA",IF(Tabela2[[#This Row],[Data do documento de encerramento]]="","Pendente de conclusão/ encerramento",_xlfn.DAYS(Tabela2[[#This Row],[Data do documento de encerramento]],J266)))</f>
        <v>63</v>
      </c>
      <c r="CA266" s="107"/>
      <c r="CB266" s="107"/>
      <c r="CC266" s="131"/>
      <c r="CD266" s="107"/>
      <c r="CE266" s="107"/>
      <c r="CF266" s="107"/>
    </row>
    <row r="267" spans="1:84" ht="60.75">
      <c r="A267" s="169">
        <v>202542372004</v>
      </c>
      <c r="B267" s="170" t="s">
        <v>8315</v>
      </c>
      <c r="C267" s="108" t="s">
        <v>7135</v>
      </c>
      <c r="D267" s="106" t="s">
        <v>637</v>
      </c>
      <c r="E267" s="106" t="s">
        <v>7292</v>
      </c>
      <c r="F267" s="106"/>
      <c r="G267" s="106" t="s">
        <v>8076</v>
      </c>
      <c r="H267" s="106" t="s">
        <v>8077</v>
      </c>
      <c r="I267" s="104" t="str">
        <f>VLOOKUP(Tabela2[[#This Row],[SIEMA]],Siema2025,19,FALSE)</f>
        <v>Campos</v>
      </c>
      <c r="J267" s="105">
        <f>VLOOKUP(Tabela2[[#This Row],[SIEMA]],Siema2025,2,FALSE)</f>
        <v>45769</v>
      </c>
      <c r="K267" s="105" t="str">
        <f>VLOOKUP(Tabela2[[#This Row],[SIEMA]],Siema2025,16,FALSE)</f>
        <v>Terça</v>
      </c>
      <c r="L267" s="106" t="str">
        <f>IF(Tabela2[[#This Row],[Data]]="","Sem Informação",VLOOKUP(MONTH(Tabela2[[#This Row],[Data]]),'[1]Validação de dados'!$I$1:$J$13,2,0))</f>
        <v>Abril</v>
      </c>
      <c r="M267" s="104">
        <f>YEAR(Tabela2[[#This Row],[Data]])</f>
        <v>2025</v>
      </c>
      <c r="N267" s="105" t="str">
        <f>VLOOKUP(Tabela2[[#This Row],[SIEMA]],Siema2025,17,FALSE)</f>
        <v>Madrugada</v>
      </c>
      <c r="O267" s="105" t="str">
        <f>VLOOKUP(Tabela2[[#This Row],[SIEMA]],Siema2025,5,FALSE)</f>
        <v>Plataforma</v>
      </c>
      <c r="P267" s="104" t="str">
        <f>VLOOKUP(Tabela2[[#This Row],[SIEMA]],Siema2025,21,FALSE)</f>
        <v>No dia 22/04/2025, as 05:49, foi avistada uma mancha de água oleosa no lado norte da plataforma de PCP1. A produção da plataforma foi paralisada e foi encontrado um furo na curva da tubulação do CRP-34 que conecta no header de produção. Às 09:18h a embarcação Mar Limpo lll foi acionada para realizar dispersão mecânica e a verificação do tamanho mancha chegando no local as 09:58h. Às 13:45h, não havia mais presença da mancha no mar. Dimensões estimadas da mancha: 3km de comprimento x 0,1 km de largura = 0,3 Km2 Com aparência 90% prateada (0,1 m3/km2 x 0,27 km2) e 10% iridescente (0,03 km2 x 0,3 m3/km2), ocasionando um volume de óleo estimado de: 0,036 m³ = 36L Além do volume vazado para o mar o volume contido na unidade foi de aproximadamente 0,21503 m3. Com isso o incidente de enquadra nas tipologias I.3.2.2.2Perda de contenção primária significante, I.3.1.4.1.1. Interrupção não programada superior a 24h e I.3.1.1.2.3. Descarga menor de acordo com o MCI da ANP.</v>
      </c>
      <c r="Q267" s="104">
        <v>1267</v>
      </c>
      <c r="R267" s="104" t="s">
        <v>2043</v>
      </c>
      <c r="S267" s="107" t="s">
        <v>2043</v>
      </c>
      <c r="T267" t="s">
        <v>8316</v>
      </c>
      <c r="U267" s="104" t="str">
        <f>VLOOKUP(Tabela2[[#This Row],[SIEMA]],Siema2025,12,FALSE)</f>
        <v xml:space="preserve"> </v>
      </c>
      <c r="V267" s="104">
        <f>IF(Q267="","",IF(ISNUMBER(Q267)=FALSE,"Não se aplica",IFERROR(VLOOKUP(Q267,Produtos!$A$1:$C$2319,3,FALSE),"Não Cadastrado")))</f>
        <v>3</v>
      </c>
      <c r="W267" s="104" t="str">
        <f>VLOOKUP(Tabela2[[#This Row],[SIEMA]],Siema2025,10,FALSE)</f>
        <v/>
      </c>
      <c r="X267" s="113" t="str">
        <f>IF(Tabela2[[#This Row],[Origem do acidente]] = "Plataforma", "PREENCHER","NA")</f>
        <v>PREENCHER</v>
      </c>
      <c r="Y267" s="109" t="str">
        <f>IF(W267="","", IF(W267="NC","", IF(W267="NE","", IF(W267="NA","",IFERROR(VLOOKUP(W267,Produtos!$A$1:$C$2319,2,FALSE),"Não Cadastrado")))))</f>
        <v/>
      </c>
      <c r="Z267" s="104" t="str">
        <f>VLOOKUP(Tabela2[[#This Row],[SIEMA]],Siema2025,11,FALSE)</f>
        <v xml:space="preserve"> </v>
      </c>
      <c r="AA267" s="104" t="str">
        <f>VLOOKUP(Tabela2[[#This Row],[SIEMA]],Siema2025,12,FALSE)</f>
        <v xml:space="preserve"> </v>
      </c>
      <c r="AB267" s="104" t="str">
        <f>IF(W267="","",IF(ISNUMBER(W267)=FALSE,"Não se aplica",IFERROR(VLOOKUP(W267,Produtos!$A$1:$C$2319,3,FALSE),"Não Cadastrado")))</f>
        <v/>
      </c>
      <c r="AC267" s="104"/>
      <c r="AD267" s="108" t="str">
        <f>IF(Tabela2[[#This Row],[Origem do acidente]] = "Plataforma", "PREENCHER","NA")</f>
        <v>PREENCHER</v>
      </c>
      <c r="AE267" s="107" t="str">
        <f>IF(AC267="","", IF(AC267="NC","", IF(AC267="NE","", IF(AC267="NA","",IFERROR(VLOOKUP(AC267,Produtos!$A$1:$C$2319,2,FALSE),"Não Cadastrado")))))</f>
        <v/>
      </c>
      <c r="AF267" s="104"/>
      <c r="AG267" s="104"/>
      <c r="AH267" s="104" t="str">
        <f>IF(AC267="","",IF(ISNUMBER(AC267)=FALSE,"Não se aplica",IFERROR(VLOOKUP(AC267,Produtos!$A$1:$C$2319,3,FALSE),"Não Cadastrado")))</f>
        <v/>
      </c>
      <c r="AI267" s="104"/>
      <c r="AJ267" s="104" t="str">
        <f>VLOOKUP(Tabela2[[#This Row],[SIEMA]],Siema2025,26,FALSE)</f>
        <v>Em investigação.</v>
      </c>
      <c r="AK267" s="107" t="s">
        <v>7098</v>
      </c>
      <c r="AL267" s="107" t="s">
        <v>7285</v>
      </c>
      <c r="AM267" s="107"/>
      <c r="AN267" s="108" t="str">
        <f>VLOOKUP(Tabela2[[#This Row],[SIEMA]],Siema2025,51,FALSE)</f>
        <v/>
      </c>
      <c r="AO267" s="108" t="str">
        <f>VLOOKUP(Tabela2[[#This Row],[SIEMA]],Siema2025,53,FALSE)</f>
        <v/>
      </c>
      <c r="AP267" s="108" t="str">
        <f>VLOOKUP(Tabela2[[#This Row],[SIEMA]],Siema2025,55,FALSE)</f>
        <v/>
      </c>
      <c r="AQ267" s="108" t="str">
        <f>VLOOKUP(Tabela2[[#This Row],[SIEMA]],Siema2025,57,FALSE)</f>
        <v/>
      </c>
      <c r="AR267" s="108" t="str">
        <f>VLOOKUP(Tabela2[[#This Row],[SIEMA]],Siema2025,59,FALSE)</f>
        <v/>
      </c>
      <c r="AS267" s="108" t="str">
        <f>VLOOKUP(Tabela2[[#This Row],[SIEMA]],Siema2025,61,FALSE)</f>
        <v>X</v>
      </c>
      <c r="AT267" s="108" t="str">
        <f>VLOOKUP(Tabela2[[#This Row],[SIEMA]],Siema2025,63,FALSE)</f>
        <v/>
      </c>
      <c r="AU267" s="108" t="str">
        <f>VLOOKUP(Tabela2[[#This Row],[SIEMA]],Siema2025,65,FALSE)</f>
        <v/>
      </c>
      <c r="AV267" s="108" t="str">
        <f>VLOOKUP(Tabela2[[#This Row],[SIEMA]],Siema2025,67,FALSE)</f>
        <v/>
      </c>
      <c r="AW267" s="108" t="str">
        <f>VLOOKUP(Tabela2[[#This Row],[SIEMA]],Siema2025,69,FALSE)</f>
        <v/>
      </c>
      <c r="AX267" s="108" t="str">
        <f>VLOOKUP(Tabela2[[#This Row],[SIEMA]],Siema2025,71,FALSE)</f>
        <v/>
      </c>
      <c r="AY267" s="108" t="str">
        <f>VLOOKUP(Tabela2[[#This Row],[SIEMA]],Siema2025,73,FALSE)</f>
        <v/>
      </c>
      <c r="AZ267" s="108" t="str">
        <f>VLOOKUP(Tabela2[[#This Row],[SIEMA]],Siema2025,75,FALSE)</f>
        <v/>
      </c>
      <c r="BA267" s="108" t="str">
        <f>VLOOKUP(Tabela2[[#This Row],[SIEMA]],Siema2025,77,FALSE)</f>
        <v/>
      </c>
      <c r="BB267" s="108" t="str">
        <f>VLOOKUP(Tabela2[[#This Row],[SIEMA]],Siema2025,79,FALSE)</f>
        <v/>
      </c>
      <c r="BC267" s="108" t="str">
        <f>IF(Tabela2[[#This Row],[Outro(s) ]] = "X", "PREENCHER","NA")</f>
        <v>NA</v>
      </c>
      <c r="BD267" s="108" t="str">
        <f>VLOOKUP(Tabela2[[#This Row],[SIEMA]],Siema2025,82,FALSE)</f>
        <v/>
      </c>
      <c r="BE267" s="108" t="str">
        <f>VLOOKUP(Tabela2[[#This Row],[SIEMA]],Siema2025,81,FALSE)</f>
        <v/>
      </c>
      <c r="BF267" s="110" t="str">
        <f>VLOOKUP(Tabela2[[#This Row],[SIEMA]],Siema2025,28,FALSE)</f>
        <v>Perenco Petróleo e Gás do Brasil LTDA</v>
      </c>
      <c r="BG267" s="110"/>
      <c r="BH267" s="111" t="str">
        <f>VLOOKUP(Tabela2[[#This Row],[SIEMA]],Siema2025,29,FALSE)</f>
        <v>09309027000135</v>
      </c>
      <c r="BI267" s="112" t="s">
        <v>2696</v>
      </c>
      <c r="BJ267" s="107" t="s">
        <v>7099</v>
      </c>
      <c r="BK267" s="104" t="s">
        <v>2696</v>
      </c>
      <c r="BL267" s="140">
        <v>45776</v>
      </c>
      <c r="BM267" s="108">
        <f ca="1">IF(Tabela2[[#This Row],[Data de atendimento do Ibama (considerar o primeiro documento/ação)]]="",_xlfn.DAYS(TODAY(),J267),_xlfn.DAYS(Tabela2[[#This Row],[Data de atendimento do Ibama (considerar o primeiro documento/ação)]],J267))</f>
        <v>7</v>
      </c>
      <c r="BN267" s="108" t="str">
        <f>IF(Tabela2[[#This Row],[Atendido pelo Ibama ("Não" ou "Sim")]]="Não","Preencher", IF(Tabela2[[#This Row],[Atendido pelo Ibama ("Não" ou "Sim")]]="Sim","NA",""))</f>
        <v>NA</v>
      </c>
      <c r="BO267" s="114" t="s">
        <v>7138</v>
      </c>
      <c r="BP267" s="108" t="str">
        <f>IF(Tabela2[[#This Row],[Forma de atendimento (primeiro documento/ação)]]= "Outros (especificar)", "PREENCHER","NA")</f>
        <v>NA</v>
      </c>
      <c r="BQ267" s="106" t="s">
        <v>123</v>
      </c>
      <c r="BR267" s="108" t="str">
        <f>IF(Tabela2[[#This Row],[Equipe do Ibama foi a campo? Houve sobrevoo do Poseidon?]] = "Sim", "PREENCHER","NA")</f>
        <v>NA</v>
      </c>
      <c r="BS267" s="108" t="str">
        <f>IF(Tabela2[[#This Row],[Se sim, foi emitida Ordem de Emergência? (informações vinculada à coluna CK)]] = "Sim", "PREENCHER","NA")</f>
        <v>NA</v>
      </c>
      <c r="BT267" s="108" t="str">
        <f>IF(Tabela2[[#This Row],[Foi elaborado Relatório de Vistoria pelo Ibama? (informações vinculada à coluna CK)]] = "Sim", "PREENCHER","NA")</f>
        <v>NA</v>
      </c>
      <c r="BU267" s="108" t="s">
        <v>2696</v>
      </c>
      <c r="BV267" s="108" t="s">
        <v>123</v>
      </c>
      <c r="BW267" s="108" t="s">
        <v>2696</v>
      </c>
      <c r="BX267" s="106" t="s">
        <v>7102</v>
      </c>
      <c r="BY267" s="140">
        <v>45988</v>
      </c>
      <c r="BZ267" s="104">
        <f>IF(Tabela2[[#This Row],[Data do documento de encerramento]]="NA","NA",IF(Tabela2[[#This Row],[Data do documento de encerramento]]="","Pendente de conclusão/ encerramento",_xlfn.DAYS(Tabela2[[#This Row],[Data do documento de encerramento]],J267)))</f>
        <v>219</v>
      </c>
      <c r="CA267" s="107" t="s">
        <v>7816</v>
      </c>
      <c r="CB267" s="104"/>
      <c r="CC267" s="107" t="s">
        <v>7324</v>
      </c>
      <c r="CD267" s="107" t="s">
        <v>7296</v>
      </c>
      <c r="CE267" s="107" t="s">
        <v>2696</v>
      </c>
      <c r="CF267" s="107" t="s">
        <v>7141</v>
      </c>
    </row>
    <row r="268" spans="1:84" ht="30.75">
      <c r="A268" s="169">
        <v>202542443208</v>
      </c>
      <c r="B268" s="170" t="s">
        <v>8317</v>
      </c>
      <c r="C268" s="108" t="str">
        <f>VLOOKUP(Tabela2[[#This Row],[SIEMA]],Siema2025,4,FALSE)</f>
        <v xml:space="preserve"> RN</v>
      </c>
      <c r="D268" s="106" t="str">
        <f>VLOOKUP(Tabela2[[#This Row],[SIEMA]],Siema2025,3,FALSE)</f>
        <v xml:space="preserve">Serra do Mel </v>
      </c>
      <c r="E268" s="106" t="str">
        <f>VLOOKUP(Tabela2[[#This Row],[SIEMA]],Siema2025,20,FALSE)</f>
        <v>Linha de produção 7-CAM-1453</v>
      </c>
      <c r="F268" s="106"/>
      <c r="G268" s="106" t="s">
        <v>8318</v>
      </c>
      <c r="H268" s="106" t="s">
        <v>8319</v>
      </c>
      <c r="I268" s="104" t="s">
        <v>931</v>
      </c>
      <c r="J268" s="105">
        <f>VLOOKUP(Tabela2[[#This Row],[SIEMA]],Siema2025,2,FALSE)</f>
        <v>45769</v>
      </c>
      <c r="K268" s="105" t="str">
        <f>VLOOKUP(Tabela2[[#This Row],[SIEMA]],Siema2025,16,FALSE)</f>
        <v>Terça</v>
      </c>
      <c r="L268" s="106" t="str">
        <f>IF(Tabela2[[#This Row],[Data]]="","Sem Informação",VLOOKUP(MONTH(Tabela2[[#This Row],[Data]]),'[1]Validação de dados'!$I$1:$J$13,2,0))</f>
        <v>Abril</v>
      </c>
      <c r="M268" s="104">
        <f>YEAR(Tabela2[[#This Row],[Data]])</f>
        <v>2025</v>
      </c>
      <c r="N268" s="105" t="str">
        <f>VLOOKUP(Tabela2[[#This Row],[SIEMA]],Siema2025,17,FALSE)</f>
        <v>Vespertino</v>
      </c>
      <c r="O268" s="105" t="s">
        <v>145</v>
      </c>
      <c r="P268" s="104" t="str">
        <f>VLOOKUP(Tabela2[[#This Row],[SIEMA]],Siema2025,21,FALSE)</f>
        <v>Poço terrestre no Canto do Amaro</v>
      </c>
      <c r="Q268" s="104">
        <v>1267</v>
      </c>
      <c r="R268" s="104"/>
      <c r="S268" s="107" t="str">
        <f>IF(Q268="","", IF(Q268="NC","", IF(Q268="NE","", IF(Q268="NA","",IFERROR(VLOOKUP(Q268,Produtos!$A$1:$C$2319,2,FALSE),"Não Cadastrado")))))</f>
        <v>PETRÓLEO CRU</v>
      </c>
      <c r="T268" s="104" t="s">
        <v>5188</v>
      </c>
      <c r="U268" s="104" t="str">
        <f>VLOOKUP(Tabela2[[#This Row],[SIEMA]],Siema2025,12,FALSE)</f>
        <v>M3</v>
      </c>
      <c r="V268" s="104">
        <f>IF(Q268="","",IF(ISNUMBER(Q268)=FALSE,"Não se aplica",IFERROR(VLOOKUP(Q268,Produtos!$A$1:$C$2319,3,FALSE),"Não Cadastrado")))</f>
        <v>3</v>
      </c>
      <c r="W268" s="104" t="str">
        <f>VLOOKUP(Tabela2[[#This Row],[SIEMA]],Siema2025,10,FALSE)</f>
        <v>Água Produzida fora de especificação</v>
      </c>
      <c r="X268" s="113" t="str">
        <f>IF(Tabela2[[#This Row],[Origem do acidente]] = "Plataforma", "PREENCHER","NA")</f>
        <v>NA</v>
      </c>
      <c r="Y268" s="109" t="str">
        <f>IF(W268="","", IF(W268="NC","", IF(W268="NE","", IF(W268="NA","",IFERROR(VLOOKUP(W268,Produtos!$A$1:$C$2319,2,FALSE),"Não Cadastrado")))))</f>
        <v>Não Cadastrado</v>
      </c>
      <c r="Z268" s="104" t="str">
        <f>VLOOKUP(Tabela2[[#This Row],[SIEMA]],Siema2025,11,FALSE)</f>
        <v>0.344</v>
      </c>
      <c r="AA268" s="104" t="str">
        <f>VLOOKUP(Tabela2[[#This Row],[SIEMA]],Siema2025,12,FALSE)</f>
        <v>M3</v>
      </c>
      <c r="AB268" s="104" t="str">
        <f>IF(W268="","",IF(ISNUMBER(W268)=FALSE,"Não se aplica",IFERROR(VLOOKUP(W268,Produtos!$A$1:$C$2319,3,FALSE),"Não Cadastrado")))</f>
        <v>Não se aplica</v>
      </c>
      <c r="AC268" s="104"/>
      <c r="AD268" s="108" t="str">
        <f>IF(Tabela2[[#This Row],[Origem do acidente]] = "Plataforma", "PREENCHER","NA")</f>
        <v>NA</v>
      </c>
      <c r="AE268" s="107" t="str">
        <f>IF(AC268="","", IF(AC268="NC","", IF(AC268="NE","", IF(AC268="NA","",IFERROR(VLOOKUP(AC268,Produtos!$A$1:$C$2319,2,FALSE),"Não Cadastrado")))))</f>
        <v/>
      </c>
      <c r="AF268" s="104"/>
      <c r="AG268" s="104"/>
      <c r="AH268" s="104" t="str">
        <f>IF(AC268="","",IF(ISNUMBER(AC268)=FALSE,"Não se aplica",IFERROR(VLOOKUP(AC268,Produtos!$A$1:$C$2319,3,FALSE),"Não Cadastrado")))</f>
        <v/>
      </c>
      <c r="AI268" s="104"/>
      <c r="AJ268" s="104" t="str">
        <f>VLOOKUP(Tabela2[[#This Row],[SIEMA]],Siema2025,26,FALSE)</f>
        <v>Corrosão interna.</v>
      </c>
      <c r="AK268" s="107"/>
      <c r="AL268" s="107"/>
      <c r="AM268" s="107"/>
      <c r="AN268" s="108" t="str">
        <f>VLOOKUP(Tabela2[[#This Row],[SIEMA]],Siema2025,51,FALSE)</f>
        <v/>
      </c>
      <c r="AO268" s="108" t="str">
        <f>VLOOKUP(Tabela2[[#This Row],[SIEMA]],Siema2025,53,FALSE)</f>
        <v/>
      </c>
      <c r="AP268" s="108" t="str">
        <f>VLOOKUP(Tabela2[[#This Row],[SIEMA]],Siema2025,55,FALSE)</f>
        <v/>
      </c>
      <c r="AQ268" s="108" t="str">
        <f>VLOOKUP(Tabela2[[#This Row],[SIEMA]],Siema2025,57,FALSE)</f>
        <v/>
      </c>
      <c r="AR268" s="108" t="str">
        <f>VLOOKUP(Tabela2[[#This Row],[SIEMA]],Siema2025,59,FALSE)</f>
        <v/>
      </c>
      <c r="AS268" s="108" t="str">
        <f>VLOOKUP(Tabela2[[#This Row],[SIEMA]],Siema2025,61,FALSE)</f>
        <v/>
      </c>
      <c r="AT268" s="108" t="str">
        <f>VLOOKUP(Tabela2[[#This Row],[SIEMA]],Siema2025,63,FALSE)</f>
        <v/>
      </c>
      <c r="AU268" s="108" t="str">
        <f>VLOOKUP(Tabela2[[#This Row],[SIEMA]],Siema2025,65,FALSE)</f>
        <v>X</v>
      </c>
      <c r="AV268" s="108" t="str">
        <f>VLOOKUP(Tabela2[[#This Row],[SIEMA]],Siema2025,67,FALSE)</f>
        <v/>
      </c>
      <c r="AW268" s="108" t="str">
        <f>VLOOKUP(Tabela2[[#This Row],[SIEMA]],Siema2025,69,FALSE)</f>
        <v/>
      </c>
      <c r="AX268" s="108" t="str">
        <f>VLOOKUP(Tabela2[[#This Row],[SIEMA]],Siema2025,71,FALSE)</f>
        <v/>
      </c>
      <c r="AY268" s="108" t="str">
        <f>VLOOKUP(Tabela2[[#This Row],[SIEMA]],Siema2025,73,FALSE)</f>
        <v/>
      </c>
      <c r="AZ268" s="108" t="str">
        <f>VLOOKUP(Tabela2[[#This Row],[SIEMA]],Siema2025,75,FALSE)</f>
        <v/>
      </c>
      <c r="BA268" s="108" t="str">
        <f>VLOOKUP(Tabela2[[#This Row],[SIEMA]],Siema2025,77,FALSE)</f>
        <v/>
      </c>
      <c r="BB268" s="108" t="str">
        <f>VLOOKUP(Tabela2[[#This Row],[SIEMA]],Siema2025,79,FALSE)</f>
        <v/>
      </c>
      <c r="BC268" s="108" t="str">
        <f>IF(Tabela2[[#This Row],[Outro(s) ]] = "X", "PREENCHER","NA")</f>
        <v>NA</v>
      </c>
      <c r="BD268" s="108" t="str">
        <f>VLOOKUP(Tabela2[[#This Row],[SIEMA]],Siema2025,82,FALSE)</f>
        <v/>
      </c>
      <c r="BE268" s="108" t="str">
        <f>VLOOKUP(Tabela2[[#This Row],[SIEMA]],Siema2025,81,FALSE)</f>
        <v/>
      </c>
      <c r="BF268" s="110" t="str">
        <f>VLOOKUP(Tabela2[[#This Row],[SIEMA]],Siema2025,28,FALSE)</f>
        <v>3R Potiguar S.A</v>
      </c>
      <c r="BG268" s="110"/>
      <c r="BH268" s="111" t="str">
        <f>VLOOKUP(Tabela2[[#This Row],[SIEMA]],Siema2025,29,FALSE)</f>
        <v/>
      </c>
      <c r="BI268" s="112" t="str">
        <f>VLOOKUP(Tabela2[[#This Row],[SIEMA]],Siema2025,107,FALSE)</f>
        <v>Não</v>
      </c>
      <c r="BJ268" s="107" t="s">
        <v>7113</v>
      </c>
      <c r="BK268" s="104" t="s">
        <v>2696</v>
      </c>
      <c r="BL268" s="140">
        <v>45786</v>
      </c>
      <c r="BM268" s="108">
        <f ca="1">IF(Tabela2[[#This Row],[Data de atendimento do Ibama (considerar o primeiro documento/ação)]]="",_xlfn.DAYS(TODAY(),J268),_xlfn.DAYS(Tabela2[[#This Row],[Data de atendimento do Ibama (considerar o primeiro documento/ação)]],J268))</f>
        <v>17</v>
      </c>
      <c r="BN268" s="108" t="str">
        <f>IF(Tabela2[[#This Row],[Atendido pelo Ibama ("Não" ou "Sim")]]="Não","Preencher", IF(Tabela2[[#This Row],[Atendido pelo Ibama ("Não" ou "Sim")]]="Sim","NA",""))</f>
        <v>NA</v>
      </c>
      <c r="BO268" s="114" t="s">
        <v>7138</v>
      </c>
      <c r="BP268" s="108" t="str">
        <f>IF(Tabela2[[#This Row],[Forma de atendimento (primeiro documento/ação)]]= "Outros (especificar)", "PREENCHER","NA")</f>
        <v>NA</v>
      </c>
      <c r="BQ268" s="106" t="s">
        <v>123</v>
      </c>
      <c r="BR268" s="108" t="str">
        <f>IF(Tabela2[[#This Row],[Equipe do Ibama foi a campo? Houve sobrevoo do Poseidon?]] = "Sim", "PREENCHER","NA")</f>
        <v>NA</v>
      </c>
      <c r="BS268" s="108" t="str">
        <f>IF(Tabela2[[#This Row],[Se sim, foi emitida Ordem de Emergência? (informações vinculada à coluna CK)]] = "Sim", "PREENCHER","NA")</f>
        <v>NA</v>
      </c>
      <c r="BT268" s="108" t="str">
        <f>IF(Tabela2[[#This Row],[Foi elaborado Relatório de Vistoria pelo Ibama? (informações vinculada à coluna CK)]] = "Sim", "PREENCHER","NA")</f>
        <v>NA</v>
      </c>
      <c r="BU268" s="108" t="s">
        <v>2696</v>
      </c>
      <c r="BV268" s="108" t="s">
        <v>2696</v>
      </c>
      <c r="BW268" s="108" t="s">
        <v>2696</v>
      </c>
      <c r="BX268" s="106" t="s">
        <v>7115</v>
      </c>
      <c r="BY268" s="140">
        <v>45859</v>
      </c>
      <c r="BZ268" s="104">
        <f>IF(Tabela2[[#This Row],[Data do documento de encerramento]]="NA","NA",IF(Tabela2[[#This Row],[Data do documento de encerramento]]="","Pendente de conclusão/ encerramento",_xlfn.DAYS(Tabela2[[#This Row],[Data do documento de encerramento]],J268)))</f>
        <v>90</v>
      </c>
      <c r="CA268" s="107"/>
      <c r="CB268" s="107"/>
      <c r="CC268" s="131"/>
      <c r="CD268" s="107"/>
      <c r="CE268" s="107"/>
      <c r="CF268" s="107"/>
    </row>
    <row r="269" spans="1:84" ht="60.75">
      <c r="A269" s="169">
        <v>202542454022</v>
      </c>
      <c r="B269" s="170" t="s">
        <v>8320</v>
      </c>
      <c r="C269" s="108" t="str">
        <f>VLOOKUP(Tabela2[[#This Row],[SIEMA]],Siema2025,4,FALSE)</f>
        <v xml:space="preserve"> MG</v>
      </c>
      <c r="D269" s="106" t="str">
        <f>VLOOKUP(Tabela2[[#This Row],[SIEMA]],Siema2025,3,FALSE)</f>
        <v xml:space="preserve">Ubá </v>
      </c>
      <c r="E269" s="106" t="s">
        <v>8321</v>
      </c>
      <c r="F269" s="106" t="s">
        <v>8322</v>
      </c>
      <c r="G269" s="106" t="s">
        <v>8323</v>
      </c>
      <c r="H269" s="106" t="s">
        <v>8324</v>
      </c>
      <c r="I269" s="104" t="s">
        <v>7120</v>
      </c>
      <c r="J269" s="105">
        <f>VLOOKUP(Tabela2[[#This Row],[SIEMA]],Siema2025,2,FALSE)</f>
        <v>45769</v>
      </c>
      <c r="K269" s="105" t="str">
        <f>VLOOKUP(Tabela2[[#This Row],[SIEMA]],Siema2025,16,FALSE)</f>
        <v>Terça</v>
      </c>
      <c r="L269" s="106" t="str">
        <f>IF(Tabela2[[#This Row],[Data]]="","Sem Informação",VLOOKUP(MONTH(Tabela2[[#This Row],[Data]]),'[1]Validação de dados'!$I$1:$J$13,2,0))</f>
        <v>Abril</v>
      </c>
      <c r="M269" s="104">
        <f>YEAR(Tabela2[[#This Row],[Data]])</f>
        <v>2025</v>
      </c>
      <c r="N269" s="105" t="str">
        <f>VLOOKUP(Tabela2[[#This Row],[SIEMA]],Siema2025,17,FALSE)</f>
        <v>Vespertino</v>
      </c>
      <c r="O269" s="105" t="str">
        <f>VLOOKUP(Tabela2[[#This Row],[SIEMA]],Siema2025,5,FALSE)</f>
        <v>Rodovia</v>
      </c>
      <c r="P269" s="104" t="str">
        <f>VLOOKUP(Tabela2[[#This Row],[SIEMA]],Siema2025,21,FALSE)</f>
        <v/>
      </c>
      <c r="Q269" s="104" t="s">
        <v>7094</v>
      </c>
      <c r="R269" s="104" t="s">
        <v>8325</v>
      </c>
      <c r="S269" s="107" t="s">
        <v>8031</v>
      </c>
      <c r="T269" s="104" t="str">
        <f>VLOOKUP(Tabela2[[#This Row],[SIEMA]],Siema2025,11,FALSE)</f>
        <v/>
      </c>
      <c r="U269" s="104" t="str">
        <f>VLOOKUP(Tabela2[[#This Row],[SIEMA]],Siema2025,12,FALSE)</f>
        <v/>
      </c>
      <c r="V269" s="104" t="s">
        <v>7472</v>
      </c>
      <c r="W269" s="104"/>
      <c r="X269" s="113" t="str">
        <f>IF(Tabela2[[#This Row],[Origem do acidente]] = "Plataforma", "PREENCHER","NA")</f>
        <v>NA</v>
      </c>
      <c r="Y269" s="109" t="str">
        <f>IF(W269="","", IF(W269="NC","", IF(W269="NE","", IF(W269="NA","",IFERROR(VLOOKUP(W269,Produtos!$A$1:$C$2319,2,FALSE),"Não Cadastrado")))))</f>
        <v/>
      </c>
      <c r="Z269" s="104" t="str">
        <f>VLOOKUP(Tabela2[[#This Row],[SIEMA]],Siema2025,11,FALSE)</f>
        <v/>
      </c>
      <c r="AA269" s="104" t="str">
        <f>VLOOKUP(Tabela2[[#This Row],[SIEMA]],Siema2025,12,FALSE)</f>
        <v/>
      </c>
      <c r="AB269" s="104" t="str">
        <f>IF(W269="","",IF(ISNUMBER(W269)=FALSE,"Não se aplica",IFERROR(VLOOKUP(W269,Produtos!$A$1:$C$2319,3,FALSE),"Não Cadastrado")))</f>
        <v/>
      </c>
      <c r="AC269" s="104"/>
      <c r="AD269" s="108" t="str">
        <f>IF(Tabela2[[#This Row],[Origem do acidente]] = "Plataforma", "PREENCHER","NA")</f>
        <v>NA</v>
      </c>
      <c r="AE269" s="107" t="str">
        <f>IF(AC269="","", IF(AC269="NC","", IF(AC269="NE","", IF(AC269="NA","",IFERROR(VLOOKUP(AC269,Produtos!$A$1:$C$2319,2,FALSE),"Não Cadastrado")))))</f>
        <v/>
      </c>
      <c r="AF269" s="104"/>
      <c r="AG269" s="104"/>
      <c r="AH269" s="104" t="str">
        <f>IF(AC269="","",IF(ISNUMBER(AC269)=FALSE,"Não se aplica",IFERROR(VLOOKUP(AC269,Produtos!$A$1:$C$2319,3,FALSE),"Não Cadastrado")))</f>
        <v/>
      </c>
      <c r="AI269" s="104"/>
      <c r="AJ269" s="104" t="str">
        <f>VLOOKUP(Tabela2[[#This Row],[SIEMA]],Siema2025,26,FALSE)</f>
        <v>Tombamento</v>
      </c>
      <c r="AK269" s="107" t="s">
        <v>7180</v>
      </c>
      <c r="AL269" s="107"/>
      <c r="AM269" s="107"/>
      <c r="AN269" s="108" t="str">
        <f>VLOOKUP(Tabela2[[#This Row],[SIEMA]],Siema2025,51,FALSE)</f>
        <v/>
      </c>
      <c r="AO269" s="108" t="str">
        <f>VLOOKUP(Tabela2[[#This Row],[SIEMA]],Siema2025,53,FALSE)</f>
        <v/>
      </c>
      <c r="AP269" s="108" t="str">
        <f>VLOOKUP(Tabela2[[#This Row],[SIEMA]],Siema2025,55,FALSE)</f>
        <v/>
      </c>
      <c r="AQ269" s="108" t="str">
        <f>VLOOKUP(Tabela2[[#This Row],[SIEMA]],Siema2025,57,FALSE)</f>
        <v/>
      </c>
      <c r="AR269" s="108" t="str">
        <f>VLOOKUP(Tabela2[[#This Row],[SIEMA]],Siema2025,59,FALSE)</f>
        <v/>
      </c>
      <c r="AS269" s="108" t="str">
        <f>VLOOKUP(Tabela2[[#This Row],[SIEMA]],Siema2025,61,FALSE)</f>
        <v/>
      </c>
      <c r="AT269" s="108" t="str">
        <f>VLOOKUP(Tabela2[[#This Row],[SIEMA]],Siema2025,63,FALSE)</f>
        <v/>
      </c>
      <c r="AU269" s="108" t="str">
        <f>VLOOKUP(Tabela2[[#This Row],[SIEMA]],Siema2025,65,FALSE)</f>
        <v>X</v>
      </c>
      <c r="AV269" s="108" t="str">
        <f>VLOOKUP(Tabela2[[#This Row],[SIEMA]],Siema2025,67,FALSE)</f>
        <v/>
      </c>
      <c r="AW269" s="108" t="str">
        <f>VLOOKUP(Tabela2[[#This Row],[SIEMA]],Siema2025,69,FALSE)</f>
        <v/>
      </c>
      <c r="AX269" s="108" t="str">
        <f>VLOOKUP(Tabela2[[#This Row],[SIEMA]],Siema2025,71,FALSE)</f>
        <v/>
      </c>
      <c r="AY269" s="108" t="str">
        <f>VLOOKUP(Tabela2[[#This Row],[SIEMA]],Siema2025,73,FALSE)</f>
        <v/>
      </c>
      <c r="AZ269" s="108" t="str">
        <f>VLOOKUP(Tabela2[[#This Row],[SIEMA]],Siema2025,75,FALSE)</f>
        <v/>
      </c>
      <c r="BA269" s="108" t="str">
        <f>VLOOKUP(Tabela2[[#This Row],[SIEMA]],Siema2025,77,FALSE)</f>
        <v/>
      </c>
      <c r="BB269" s="108" t="str">
        <f>VLOOKUP(Tabela2[[#This Row],[SIEMA]],Siema2025,79,FALSE)</f>
        <v/>
      </c>
      <c r="BC269" s="108" t="str">
        <f>IF(Tabela2[[#This Row],[Outro(s) ]] = "X", "PREENCHER","NA")</f>
        <v>NA</v>
      </c>
      <c r="BD269" s="108" t="str">
        <f>VLOOKUP(Tabela2[[#This Row],[SIEMA]],Siema2025,82,FALSE)</f>
        <v/>
      </c>
      <c r="BE269" s="108" t="str">
        <f>VLOOKUP(Tabela2[[#This Row],[SIEMA]],Siema2025,81,FALSE)</f>
        <v/>
      </c>
      <c r="BF269" s="110" t="str">
        <f>VLOOKUP(Tabela2[[#This Row],[SIEMA]],Siema2025,28,FALSE)</f>
        <v/>
      </c>
      <c r="BG269" s="110"/>
      <c r="BH269" s="111" t="str">
        <f>VLOOKUP(Tabela2[[#This Row],[SIEMA]],Siema2025,29,FALSE)</f>
        <v/>
      </c>
      <c r="BI269" s="112" t="str">
        <f>VLOOKUP(Tabela2[[#This Row],[SIEMA]],Siema2025,107,FALSE)</f>
        <v>Não</v>
      </c>
      <c r="BJ269" s="107" t="s">
        <v>7113</v>
      </c>
      <c r="BK269" s="104" t="s">
        <v>123</v>
      </c>
      <c r="BL269" s="140">
        <v>45783</v>
      </c>
      <c r="BM269" s="108">
        <f ca="1">IF(Tabela2[[#This Row],[Data de atendimento do Ibama (considerar o primeiro documento/ação)]]="",_xlfn.DAYS(TODAY(),J269),_xlfn.DAYS(Tabela2[[#This Row],[Data de atendimento do Ibama (considerar o primeiro documento/ação)]],J269))</f>
        <v>14</v>
      </c>
      <c r="BN269" s="108" t="s">
        <v>7904</v>
      </c>
      <c r="BO269" s="114" t="s">
        <v>7182</v>
      </c>
      <c r="BP269" s="108" t="str">
        <f>IF(Tabela2[[#This Row],[Forma de atendimento (primeiro documento/ação)]]= "Outros (especificar)", "PREENCHER","NA")</f>
        <v>NA</v>
      </c>
      <c r="BQ269" s="106" t="s">
        <v>123</v>
      </c>
      <c r="BR269" s="108" t="s">
        <v>123</v>
      </c>
      <c r="BS269" s="108" t="str">
        <f>IF(Tabela2[[#This Row],[Se sim, foi emitida Ordem de Emergência? (informações vinculada à coluna CK)]] = "Sim", "PREENCHER","NA")</f>
        <v>NA</v>
      </c>
      <c r="BT269" s="108" t="str">
        <f>IF(Tabela2[[#This Row],[Foi elaborado Relatório de Vistoria pelo Ibama? (informações vinculada à coluna CK)]] = "Sim", "PREENCHER","NA")</f>
        <v>NA</v>
      </c>
      <c r="BU269" s="108" t="str">
        <f>IF(Tabela2[[#This Row],[Houve envio de Informações Pós-acidente (preencher "não se aplica" quando de competência estadual/municipal)]] = "Sim", "PREENCHER","NA")</f>
        <v>NA</v>
      </c>
      <c r="BV269" s="108" t="s">
        <v>123</v>
      </c>
      <c r="BW269" s="108" t="s">
        <v>2696</v>
      </c>
      <c r="BX269" s="106" t="s">
        <v>7102</v>
      </c>
      <c r="BY269" s="140">
        <v>45783</v>
      </c>
      <c r="BZ269" s="104">
        <f>IF(Tabela2[[#This Row],[Data do documento de encerramento]]="NA","NA",IF(Tabela2[[#This Row],[Data do documento de encerramento]]="","Pendente de conclusão/ encerramento",_xlfn.DAYS(Tabela2[[#This Row],[Data do documento de encerramento]],J269)))</f>
        <v>14</v>
      </c>
      <c r="CA269" s="107" t="s">
        <v>7791</v>
      </c>
      <c r="CB269" s="107"/>
      <c r="CC269" s="130"/>
      <c r="CD269" s="107"/>
      <c r="CE269" s="107"/>
      <c r="CF269" s="107"/>
    </row>
    <row r="270" spans="1:84" ht="45.75">
      <c r="A270" s="169">
        <v>202542468417</v>
      </c>
      <c r="B270" s="118" t="s">
        <v>8326</v>
      </c>
      <c r="C270" s="108" t="str">
        <f>VLOOKUP(Tabela2[[#This Row],[SIEMA]],Siema2025,4,FALSE)</f>
        <v xml:space="preserve"> SP</v>
      </c>
      <c r="D270" s="106" t="str">
        <f>VLOOKUP(Tabela2[[#This Row],[SIEMA]],Siema2025,3,FALSE)</f>
        <v xml:space="preserve">Santos </v>
      </c>
      <c r="E270" s="106" t="s">
        <v>8019</v>
      </c>
      <c r="F270" s="106" t="s">
        <v>8327</v>
      </c>
      <c r="G270" t="s">
        <v>8328</v>
      </c>
      <c r="H270" t="s">
        <v>8329</v>
      </c>
      <c r="I270" s="104" t="s">
        <v>7120</v>
      </c>
      <c r="J270" s="105">
        <f>VLOOKUP(Tabela2[[#This Row],[SIEMA]],Siema2025,2,FALSE)</f>
        <v>45770</v>
      </c>
      <c r="K270" s="105" t="str">
        <f>VLOOKUP(Tabela2[[#This Row],[SIEMA]],Siema2025,16,FALSE)</f>
        <v>Quarta</v>
      </c>
      <c r="L270" s="106" t="str">
        <f>IF(Tabela2[[#This Row],[Data]]="","Sem Informação",VLOOKUP(MONTH(Tabela2[[#This Row],[Data]]),'[1]Validação de dados'!$I$1:$J$13,2,0))</f>
        <v>Abril</v>
      </c>
      <c r="M270" s="104">
        <f>YEAR(Tabela2[[#This Row],[Data]])</f>
        <v>2025</v>
      </c>
      <c r="N270" s="105" t="str">
        <f>VLOOKUP(Tabela2[[#This Row],[SIEMA]],Siema2025,17,FALSE)</f>
        <v>Noturno</v>
      </c>
      <c r="O270" s="105" t="s">
        <v>320</v>
      </c>
      <c r="P270" s="104" t="str">
        <f>VLOOKUP(Tabela2[[#This Row],[SIEMA]],Siema2025,21,FALSE)</f>
        <v>Rede pluvial.</v>
      </c>
      <c r="Q270" s="104" t="s">
        <v>7094</v>
      </c>
      <c r="R270" s="108"/>
      <c r="S270" s="104" t="s">
        <v>8330</v>
      </c>
      <c r="T270" s="104" t="s">
        <v>6834</v>
      </c>
      <c r="U270" s="104" t="s">
        <v>7062</v>
      </c>
      <c r="V270" s="104" t="str">
        <f>IF(Q270="","",IF(ISNUMBER(Q270)=FALSE,"Não se aplica",IFERROR(VLOOKUP(Q270,Produtos!$A$1:$C$2319,3,FALSE),"Não Cadastrado")))</f>
        <v>Não se aplica</v>
      </c>
      <c r="W270" s="104" t="str">
        <f>VLOOKUP(Tabela2[[#This Row],[SIEMA]],Siema2025,10,FALSE)</f>
        <v/>
      </c>
      <c r="X270" s="113"/>
      <c r="Y270" s="109" t="str">
        <f>IF(W270="","", IF(W270="NC","", IF(W270="NE","", IF(W270="NA","",IFERROR(VLOOKUP(W270,Produtos!$A$1:$C$2319,2,FALSE),"Não Cadastrado")))))</f>
        <v/>
      </c>
      <c r="Z270" s="104" t="str">
        <f>VLOOKUP(Tabela2[[#This Row],[SIEMA]],Siema2025,11,FALSE)</f>
        <v xml:space="preserve"> </v>
      </c>
      <c r="AA270" s="104" t="str">
        <f>VLOOKUP(Tabela2[[#This Row],[SIEMA]],Siema2025,12,FALSE)</f>
        <v xml:space="preserve"> </v>
      </c>
      <c r="AB270" s="104" t="str">
        <f>IF(W270="","",IF(ISNUMBER(W270)=FALSE,"Não se aplica",IFERROR(VLOOKUP(W270,Produtos!$A$1:$C$2319,3,FALSE),"Não Cadastrado")))</f>
        <v/>
      </c>
      <c r="AC270" s="104"/>
      <c r="AD270" s="108"/>
      <c r="AE270" s="107" t="str">
        <f>IF(AC270="","", IF(AC270="NC","", IF(AC270="NE","", IF(AC270="NA","",IFERROR(VLOOKUP(AC270,Produtos!$A$1:$C$2319,2,FALSE),"Não Cadastrado")))))</f>
        <v/>
      </c>
      <c r="AF270" s="104"/>
      <c r="AG270" s="104"/>
      <c r="AH270" s="104" t="str">
        <f>IF(AC270="","",IF(ISNUMBER(AC270)=FALSE,"Não se aplica",IFERROR(VLOOKUP(AC270,Produtos!$A$1:$C$2319,3,FALSE),"Não Cadastrado")))</f>
        <v/>
      </c>
      <c r="AI270" s="113" t="s">
        <v>7181</v>
      </c>
      <c r="AJ270" s="104" t="str">
        <f>VLOOKUP(Tabela2[[#This Row],[SIEMA]],Siema2025,26,FALSE)</f>
        <v>Resíduo oleoso, escoando pela rede pluvial, atingindo o estuário.</v>
      </c>
      <c r="AK270" s="107" t="s">
        <v>7912</v>
      </c>
      <c r="AL270" s="107"/>
      <c r="AM270" s="107"/>
      <c r="AN270" s="108" t="str">
        <f>VLOOKUP(Tabela2[[#This Row],[SIEMA]],Siema2025,51,FALSE)</f>
        <v/>
      </c>
      <c r="AO270" s="108" t="str">
        <f>VLOOKUP(Tabela2[[#This Row],[SIEMA]],Siema2025,53,FALSE)</f>
        <v/>
      </c>
      <c r="AP270" s="108" t="str">
        <f>VLOOKUP(Tabela2[[#This Row],[SIEMA]],Siema2025,55,FALSE)</f>
        <v/>
      </c>
      <c r="AQ270" s="108" t="str">
        <f>VLOOKUP(Tabela2[[#This Row],[SIEMA]],Siema2025,57,FALSE)</f>
        <v/>
      </c>
      <c r="AR270" s="108" t="str">
        <f>VLOOKUP(Tabela2[[#This Row],[SIEMA]],Siema2025,59,FALSE)</f>
        <v/>
      </c>
      <c r="AS270" s="108" t="str">
        <f>VLOOKUP(Tabela2[[#This Row],[SIEMA]],Siema2025,61,FALSE)</f>
        <v>X</v>
      </c>
      <c r="AT270" s="108" t="str">
        <f>VLOOKUP(Tabela2[[#This Row],[SIEMA]],Siema2025,63,FALSE)</f>
        <v/>
      </c>
      <c r="AU270" s="108" t="str">
        <f>VLOOKUP(Tabela2[[#This Row],[SIEMA]],Siema2025,65,FALSE)</f>
        <v/>
      </c>
      <c r="AV270" s="108" t="str">
        <f>VLOOKUP(Tabela2[[#This Row],[SIEMA]],Siema2025,67,FALSE)</f>
        <v/>
      </c>
      <c r="AW270" s="108" t="str">
        <f>VLOOKUP(Tabela2[[#This Row],[SIEMA]],Siema2025,69,FALSE)</f>
        <v/>
      </c>
      <c r="AX270" s="108" t="str">
        <f>VLOOKUP(Tabela2[[#This Row],[SIEMA]],Siema2025,71,FALSE)</f>
        <v/>
      </c>
      <c r="AY270" s="108" t="str">
        <f>VLOOKUP(Tabela2[[#This Row],[SIEMA]],Siema2025,73,FALSE)</f>
        <v/>
      </c>
      <c r="AZ270" s="108" t="str">
        <f>VLOOKUP(Tabela2[[#This Row],[SIEMA]],Siema2025,75,FALSE)</f>
        <v/>
      </c>
      <c r="BA270" s="108" t="str">
        <f>VLOOKUP(Tabela2[[#This Row],[SIEMA]],Siema2025,77,FALSE)</f>
        <v/>
      </c>
      <c r="BB270" s="108" t="str">
        <f>VLOOKUP(Tabela2[[#This Row],[SIEMA]],Siema2025,79,FALSE)</f>
        <v/>
      </c>
      <c r="BC270" s="108"/>
      <c r="BD270" s="108" t="str">
        <f>VLOOKUP(Tabela2[[#This Row],[SIEMA]],Siema2025,82,FALSE)</f>
        <v/>
      </c>
      <c r="BE270" s="108" t="str">
        <f>VLOOKUP(Tabela2[[#This Row],[SIEMA]],Siema2025,81,FALSE)</f>
        <v/>
      </c>
      <c r="BF270" s="110" t="str">
        <f>VLOOKUP(Tabela2[[#This Row],[SIEMA]],Siema2025,28,FALSE)</f>
        <v/>
      </c>
      <c r="BG270" s="110"/>
      <c r="BH270" s="111" t="str">
        <f>VLOOKUP(Tabela2[[#This Row],[SIEMA]],Siema2025,29,FALSE)</f>
        <v/>
      </c>
      <c r="BI270" s="112" t="s">
        <v>2696</v>
      </c>
      <c r="BJ270" s="107" t="s">
        <v>7099</v>
      </c>
      <c r="BK270" s="104" t="s">
        <v>123</v>
      </c>
      <c r="BL270" s="140"/>
      <c r="BM270" s="108">
        <f ca="1">IF(Tabela2[[#This Row],[Data de atendimento do Ibama (considerar o primeiro documento/ação)]]="",_xlfn.DAYS(TODAY(),J270),_xlfn.DAYS(Tabela2[[#This Row],[Data de atendimento do Ibama (considerar o primeiro documento/ação)]],J270))</f>
        <v>460</v>
      </c>
      <c r="BN270" s="108" t="s">
        <v>7458</v>
      </c>
      <c r="BO270" s="114" t="s">
        <v>637</v>
      </c>
      <c r="BP270" s="108" t="str">
        <f>IF(Tabela2[[#This Row],[Forma de atendimento (primeiro documento/ação)]]= "Outros (especificar)", "PREENCHER","NA")</f>
        <v>NA</v>
      </c>
      <c r="BQ270" s="106" t="s">
        <v>123</v>
      </c>
      <c r="BR270" s="108" t="str">
        <f>IF(Tabela2[[#This Row],[Equipe do Ibama foi a campo? Houve sobrevoo do Poseidon?]] = "Sim", "PREENCHER","NA")</f>
        <v>NA</v>
      </c>
      <c r="BS270" s="261" t="s">
        <v>7120</v>
      </c>
      <c r="BT270" s="108" t="s">
        <v>7101</v>
      </c>
      <c r="BU270" s="108" t="s">
        <v>123</v>
      </c>
      <c r="BV270" s="108" t="s">
        <v>123</v>
      </c>
      <c r="BW270" s="108" t="s">
        <v>123</v>
      </c>
      <c r="BX270" s="106" t="s">
        <v>7127</v>
      </c>
      <c r="BY270" s="106"/>
      <c r="BZ270" s="104" t="str">
        <f>IF(Tabela2[[#This Row],[Data do documento de encerramento]]="NA","NA",IF(Tabela2[[#This Row],[Data do documento de encerramento]]="","Pendente de conclusão/ encerramento",_xlfn.DAYS(Tabela2[[#This Row],[Data do documento de encerramento]],J270)))</f>
        <v>Pendente de conclusão/ encerramento</v>
      </c>
      <c r="CA270" s="107" t="s">
        <v>8331</v>
      </c>
      <c r="CB270" s="107"/>
      <c r="CC270" s="129"/>
      <c r="CD270" s="107"/>
      <c r="CE270" s="107"/>
      <c r="CF270" s="107"/>
    </row>
    <row r="271" spans="1:84" ht="30.75">
      <c r="A271" s="169">
        <v>202542546832</v>
      </c>
      <c r="B271" s="170" t="s">
        <v>8332</v>
      </c>
      <c r="C271" s="108" t="str">
        <f>VLOOKUP(Tabela2[[#This Row],[SIEMA]],Siema2025,4,FALSE)</f>
        <v xml:space="preserve"> SE</v>
      </c>
      <c r="D271" s="106" t="str">
        <f>VLOOKUP(Tabela2[[#This Row],[SIEMA]],Siema2025,3,FALSE)</f>
        <v xml:space="preserve">Carmópolis </v>
      </c>
      <c r="E271" s="106" t="str">
        <f>VLOOKUP(Tabela2[[#This Row],[SIEMA]],Siema2025,20,FALSE)</f>
        <v>Estação Coletora de Panelas,</v>
      </c>
      <c r="F271" s="106"/>
      <c r="G271" s="106" t="s">
        <v>8333</v>
      </c>
      <c r="H271" s="106" t="s">
        <v>8334</v>
      </c>
      <c r="I271" s="104" t="s">
        <v>7479</v>
      </c>
      <c r="J271" s="105">
        <f>VLOOKUP(Tabela2[[#This Row],[SIEMA]],Siema2025,2,FALSE)</f>
        <v>45771</v>
      </c>
      <c r="K271" s="105" t="str">
        <f>VLOOKUP(Tabela2[[#This Row],[SIEMA]],Siema2025,16,FALSE)</f>
        <v>Quinta</v>
      </c>
      <c r="L271" s="106" t="str">
        <f>IF(Tabela2[[#This Row],[Data]]="","Sem Informação",VLOOKUP(MONTH(Tabela2[[#This Row],[Data]]),'[1]Validação de dados'!$I$1:$J$13,2,0))</f>
        <v>Abril</v>
      </c>
      <c r="M271" s="104">
        <f>YEAR(Tabela2[[#This Row],[Data]])</f>
        <v>2025</v>
      </c>
      <c r="N271" s="105" t="str">
        <f>VLOOKUP(Tabela2[[#This Row],[SIEMA]],Siema2025,17,FALSE)</f>
        <v>Vespertino</v>
      </c>
      <c r="O271" s="105" t="s">
        <v>145</v>
      </c>
      <c r="P271" s="104" t="str">
        <f>VLOOKUP(Tabela2[[#This Row],[SIEMA]],Siema2025,21,FALSE)</f>
        <v>Poço terrestre</v>
      </c>
      <c r="Q271" s="104" t="str">
        <f>VLOOKUP(Tabela2[[#This Row],[SIEMA]],Siema2025,7,FALSE)</f>
        <v/>
      </c>
      <c r="R271" s="104"/>
      <c r="S271" s="107" t="s">
        <v>8335</v>
      </c>
      <c r="T271" s="104" t="str">
        <f>VLOOKUP(Tabela2[[#This Row],[SIEMA]],Siema2025,11,FALSE)</f>
        <v>5</v>
      </c>
      <c r="U271" s="104" t="str">
        <f>VLOOKUP(Tabela2[[#This Row],[SIEMA]],Siema2025,12,FALSE)</f>
        <v>M3</v>
      </c>
      <c r="V271" s="104" t="str">
        <f>IF(Q271="","",IF(ISNUMBER(Q271)=FALSE,"Não se aplica",IFERROR(VLOOKUP(Q271,Produtos!$A$1:$C$2319,3,FALSE),"Não Cadastrado")))</f>
        <v/>
      </c>
      <c r="W271" s="104"/>
      <c r="X271" s="113" t="str">
        <f>IF(Tabela2[[#This Row],[Origem do acidente]] = "Plataforma", "PREENCHER","NA")</f>
        <v>NA</v>
      </c>
      <c r="Y271" s="109" t="str">
        <f>IF(W271="","", IF(W271="NC","", IF(W271="NE","", IF(W271="NA","",IFERROR(VLOOKUP(W271,Produtos!$A$1:$C$2319,2,FALSE),"Não Cadastrado")))))</f>
        <v/>
      </c>
      <c r="Z271" s="104"/>
      <c r="AA271" s="104" t="str">
        <f>VLOOKUP(Tabela2[[#This Row],[SIEMA]],Siema2025,12,FALSE)</f>
        <v>M3</v>
      </c>
      <c r="AB271" s="104" t="str">
        <f>IF(W271="","",IF(ISNUMBER(W271)=FALSE,"Não se aplica",IFERROR(VLOOKUP(W271,Produtos!$A$1:$C$2319,3,FALSE),"Não Cadastrado")))</f>
        <v/>
      </c>
      <c r="AC271" s="104"/>
      <c r="AD271" s="108" t="str">
        <f>IF(Tabela2[[#This Row],[Origem do acidente]] = "Plataforma", "PREENCHER","NA")</f>
        <v>NA</v>
      </c>
      <c r="AE271" s="107" t="str">
        <f>IF(AC271="","", IF(AC271="NC","", IF(AC271="NE","", IF(AC271="NA","",IFERROR(VLOOKUP(AC271,Produtos!$A$1:$C$2319,2,FALSE),"Não Cadastrado")))))</f>
        <v/>
      </c>
      <c r="AF271" s="104"/>
      <c r="AG271" s="104"/>
      <c r="AH271" s="104" t="str">
        <f>IF(AC271="","",IF(ISNUMBER(AC271)=FALSE,"Não se aplica",IFERROR(VLOOKUP(AC271,Produtos!$A$1:$C$2319,3,FALSE),"Não Cadastrado")))</f>
        <v/>
      </c>
      <c r="AI271" s="104"/>
      <c r="AJ271" s="104" t="str">
        <f>VLOOKUP(Tabela2[[#This Row],[SIEMA]],Siema2025,26,FALSE)</f>
        <v>Falha de integridade</v>
      </c>
      <c r="AK271" s="107"/>
      <c r="AL271" s="107"/>
      <c r="AM271" s="107"/>
      <c r="AN271" s="108" t="str">
        <f>VLOOKUP(Tabela2[[#This Row],[SIEMA]],Siema2025,51,FALSE)</f>
        <v/>
      </c>
      <c r="AO271" s="108" t="str">
        <f>VLOOKUP(Tabela2[[#This Row],[SIEMA]],Siema2025,53,FALSE)</f>
        <v/>
      </c>
      <c r="AP271" s="108" t="str">
        <f>VLOOKUP(Tabela2[[#This Row],[SIEMA]],Siema2025,55,FALSE)</f>
        <v/>
      </c>
      <c r="AQ271" s="108" t="str">
        <f>VLOOKUP(Tabela2[[#This Row],[SIEMA]],Siema2025,57,FALSE)</f>
        <v/>
      </c>
      <c r="AR271" s="108" t="str">
        <f>VLOOKUP(Tabela2[[#This Row],[SIEMA]],Siema2025,59,FALSE)</f>
        <v/>
      </c>
      <c r="AS271" s="108" t="str">
        <f>VLOOKUP(Tabela2[[#This Row],[SIEMA]],Siema2025,61,FALSE)</f>
        <v/>
      </c>
      <c r="AT271" s="108" t="str">
        <f>VLOOKUP(Tabela2[[#This Row],[SIEMA]],Siema2025,63,FALSE)</f>
        <v/>
      </c>
      <c r="AU271" s="108" t="str">
        <f>VLOOKUP(Tabela2[[#This Row],[SIEMA]],Siema2025,65,FALSE)</f>
        <v>X</v>
      </c>
      <c r="AV271" s="108" t="str">
        <f>VLOOKUP(Tabela2[[#This Row],[SIEMA]],Siema2025,67,FALSE)</f>
        <v/>
      </c>
      <c r="AW271" s="108" t="str">
        <f>VLOOKUP(Tabela2[[#This Row],[SIEMA]],Siema2025,69,FALSE)</f>
        <v/>
      </c>
      <c r="AX271" s="108" t="str">
        <f>VLOOKUP(Tabela2[[#This Row],[SIEMA]],Siema2025,71,FALSE)</f>
        <v/>
      </c>
      <c r="AY271" s="108" t="str">
        <f>VLOOKUP(Tabela2[[#This Row],[SIEMA]],Siema2025,73,FALSE)</f>
        <v/>
      </c>
      <c r="AZ271" s="108" t="str">
        <f>VLOOKUP(Tabela2[[#This Row],[SIEMA]],Siema2025,75,FALSE)</f>
        <v/>
      </c>
      <c r="BA271" s="108" t="str">
        <f>VLOOKUP(Tabela2[[#This Row],[SIEMA]],Siema2025,77,FALSE)</f>
        <v/>
      </c>
      <c r="BB271" s="108" t="str">
        <f>VLOOKUP(Tabela2[[#This Row],[SIEMA]],Siema2025,79,FALSE)</f>
        <v/>
      </c>
      <c r="BC271" s="108" t="str">
        <f>IF(Tabela2[[#This Row],[Outro(s) ]] = "X", "PREENCHER","NA")</f>
        <v>NA</v>
      </c>
      <c r="BD271" s="108" t="str">
        <f>VLOOKUP(Tabela2[[#This Row],[SIEMA]],Siema2025,82,FALSE)</f>
        <v/>
      </c>
      <c r="BE271" s="108" t="str">
        <f>VLOOKUP(Tabela2[[#This Row],[SIEMA]],Siema2025,81,FALSE)</f>
        <v/>
      </c>
      <c r="BF271" s="110" t="str">
        <f>VLOOKUP(Tabela2[[#This Row],[SIEMA]],Siema2025,28,FALSE)</f>
        <v>Carmo Energy S.A</v>
      </c>
      <c r="BG271" s="110"/>
      <c r="BH271" s="111" t="str">
        <f>VLOOKUP(Tabela2[[#This Row],[SIEMA]],Siema2025,29,FALSE)</f>
        <v/>
      </c>
      <c r="BI271" s="112" t="str">
        <f>VLOOKUP(Tabela2[[#This Row],[SIEMA]],Siema2025,107,FALSE)</f>
        <v>Não</v>
      </c>
      <c r="BJ271" s="107" t="s">
        <v>7113</v>
      </c>
      <c r="BK271" s="104" t="s">
        <v>2696</v>
      </c>
      <c r="BL271" s="36">
        <v>45777</v>
      </c>
      <c r="BM271" s="108">
        <f ca="1">IF(Tabela2[[#This Row],[Data de atendimento do Ibama (considerar o primeiro documento/ação)]]="",_xlfn.DAYS(TODAY(),J271),_xlfn.DAYS(Tabela2[[#This Row],[Data de atendimento do Ibama (considerar o primeiro documento/ação)]],J271))</f>
        <v>6</v>
      </c>
      <c r="BN271" s="108" t="str">
        <f>IF(Tabela2[[#This Row],[Atendido pelo Ibama ("Não" ou "Sim")]]="Não","Preencher", IF(Tabela2[[#This Row],[Atendido pelo Ibama ("Não" ou "Sim")]]="Sim","NA",""))</f>
        <v>NA</v>
      </c>
      <c r="BO271" s="114" t="s">
        <v>7100</v>
      </c>
      <c r="BP271" s="108" t="str">
        <f>IF(Tabela2[[#This Row],[Forma de atendimento (primeiro documento/ação)]]= "Outros (especificar)", "PREENCHER","NA")</f>
        <v>NA</v>
      </c>
      <c r="BQ271" s="106" t="s">
        <v>123</v>
      </c>
      <c r="BR271" s="108" t="str">
        <f>IF(Tabela2[[#This Row],[Equipe do Ibama foi a campo? Houve sobrevoo do Poseidon?]] = "Sim", "PREENCHER","NA")</f>
        <v>NA</v>
      </c>
      <c r="BS271" s="108" t="str">
        <f>IF(Tabela2[[#This Row],[Se sim, foi emitida Ordem de Emergência? (informações vinculada à coluna CK)]] = "Sim", "PREENCHER","NA")</f>
        <v>NA</v>
      </c>
      <c r="BT271" s="108" t="str">
        <f>IF(Tabela2[[#This Row],[Foi elaborado Relatório de Vistoria pelo Ibama? (informações vinculada à coluna CK)]] = "Sim", "PREENCHER","NA")</f>
        <v>NA</v>
      </c>
      <c r="BU271" s="108" t="s">
        <v>123</v>
      </c>
      <c r="BV271" s="108" t="s">
        <v>2696</v>
      </c>
      <c r="BW271" s="108" t="s">
        <v>123</v>
      </c>
      <c r="BX271" s="106"/>
      <c r="BY271" s="106"/>
      <c r="BZ271" s="104" t="str">
        <f>IF(Tabela2[[#This Row],[Data do documento de encerramento]]="NA","NA",IF(Tabela2[[#This Row],[Data do documento de encerramento]]="","Pendente de conclusão/ encerramento",_xlfn.DAYS(Tabela2[[#This Row],[Data do documento de encerramento]],J271)))</f>
        <v>Pendente de conclusão/ encerramento</v>
      </c>
      <c r="CA271" s="107"/>
      <c r="CB271" s="107"/>
      <c r="CC271" s="130"/>
      <c r="CD271" s="107"/>
      <c r="CE271" s="107"/>
      <c r="CF271" s="107"/>
    </row>
    <row r="272" spans="1:84">
      <c r="A272" s="169">
        <v>202542561236</v>
      </c>
      <c r="B272" s="171" t="s">
        <v>8336</v>
      </c>
      <c r="C272" s="108" t="s">
        <v>672</v>
      </c>
      <c r="D272" s="106" t="s">
        <v>637</v>
      </c>
      <c r="E272" s="106" t="str">
        <f>VLOOKUP(Tabela2[[#This Row],[SIEMA]],Siema2025,20,FALSE)</f>
        <v>Campo de Bacalhau - Bacia de Santos</v>
      </c>
      <c r="F272" s="106"/>
      <c r="G272" s="106"/>
      <c r="H272" s="106"/>
      <c r="I272" s="104" t="str">
        <f>VLOOKUP(Tabela2[[#This Row],[SIEMA]],Siema2025,19,FALSE)</f>
        <v>Santos</v>
      </c>
      <c r="J272" s="105">
        <f>VLOOKUP(Tabela2[[#This Row],[SIEMA]],Siema2025,2,FALSE)</f>
        <v>45771</v>
      </c>
      <c r="K272" s="105" t="str">
        <f>VLOOKUP(Tabela2[[#This Row],[SIEMA]],Siema2025,16,FALSE)</f>
        <v>Quinta</v>
      </c>
      <c r="L272" s="106" t="str">
        <f>IF(Tabela2[[#This Row],[Data]]="","Sem Informação",VLOOKUP(MONTH(Tabela2[[#This Row],[Data]]),'[1]Validação de dados'!$I$1:$J$13,2,0))</f>
        <v>Abril</v>
      </c>
      <c r="M272" s="104">
        <f>YEAR(Tabela2[[#This Row],[Data]])</f>
        <v>2025</v>
      </c>
      <c r="N272" s="105" t="str">
        <f>VLOOKUP(Tabela2[[#This Row],[SIEMA]],Siema2025,17,FALSE)</f>
        <v>Matutino</v>
      </c>
      <c r="O272" s="105" t="s">
        <v>7250</v>
      </c>
      <c r="P272" s="104" t="str">
        <f>VLOOKUP(Tabela2[[#This Row],[SIEMA]],Siema2025,21,FALSE)</f>
        <v>Seven Merlin no campo de Bacalhau</v>
      </c>
      <c r="Q272" s="104" t="str">
        <f>VLOOKUP(Tabela2[[#This Row],[SIEMA]],Siema2025,7,FALSE)</f>
        <v/>
      </c>
      <c r="R272" s="104" t="str">
        <f>VLOOKUP(Tabela2[[#This Row],[SIEMA]],Siema2025,10,FALSE)</f>
        <v/>
      </c>
      <c r="S272" s="107" t="str">
        <f>IF(Q272="","", IF(Q272="NC","", IF(Q272="NE","", IF(Q272="NA","",IFERROR(VLOOKUP(Q272,Produtos!$A$1:$C$2319,2,FALSE),"Não Cadastrado")))))</f>
        <v/>
      </c>
      <c r="T272" s="104" t="str">
        <f>VLOOKUP(Tabela2[[#This Row],[SIEMA]],Siema2025,11,FALSE)</f>
        <v xml:space="preserve"> </v>
      </c>
      <c r="U272" s="104" t="str">
        <f>VLOOKUP(Tabela2[[#This Row],[SIEMA]],Siema2025,12,FALSE)</f>
        <v xml:space="preserve"> </v>
      </c>
      <c r="V272" s="104" t="str">
        <f>IF(Q272="","",IF(ISNUMBER(Q272)=FALSE,"Não se aplica",IFERROR(VLOOKUP(Q272,Produtos!$A$1:$C$2319,3,FALSE),"Não Cadastrado")))</f>
        <v/>
      </c>
      <c r="W272" s="104" t="str">
        <f>VLOOKUP(Tabela2[[#This Row],[SIEMA]],Siema2025,10,FALSE)</f>
        <v/>
      </c>
      <c r="X272" s="113" t="str">
        <f>IF(Tabela2[[#This Row],[Origem do acidente]] = "Plataforma", "PREENCHER","NA")</f>
        <v>NA</v>
      </c>
      <c r="Y272" s="109" t="str">
        <f>IF(W272="","", IF(W272="NC","", IF(W272="NE","", IF(W272="NA","",IFERROR(VLOOKUP(W272,Produtos!$A$1:$C$2319,2,FALSE),"Não Cadastrado")))))</f>
        <v/>
      </c>
      <c r="Z272" s="104" t="str">
        <f>VLOOKUP(Tabela2[[#This Row],[SIEMA]],Siema2025,11,FALSE)</f>
        <v xml:space="preserve"> </v>
      </c>
      <c r="AA272" s="104" t="str">
        <f>VLOOKUP(Tabela2[[#This Row],[SIEMA]],Siema2025,12,FALSE)</f>
        <v xml:space="preserve"> </v>
      </c>
      <c r="AB272" s="104" t="str">
        <f>IF(W272="","",IF(ISNUMBER(W272)=FALSE,"Não se aplica",IFERROR(VLOOKUP(W272,Produtos!$A$1:$C$2319,3,FALSE),"Não Cadastrado")))</f>
        <v/>
      </c>
      <c r="AC272" s="104"/>
      <c r="AD272" s="108" t="str">
        <f>IF(Tabela2[[#This Row],[Origem do acidente]] = "Plataforma", "PREENCHER","NA")</f>
        <v>NA</v>
      </c>
      <c r="AE272" s="107" t="str">
        <f>IF(AC272="","", IF(AC272="NC","", IF(AC272="NE","", IF(AC272="NA","",IFERROR(VLOOKUP(AC272,Produtos!$A$1:$C$2319,2,FALSE),"Não Cadastrado")))))</f>
        <v/>
      </c>
      <c r="AF272" s="104"/>
      <c r="AG272" s="104"/>
      <c r="AH272" s="104" t="str">
        <f>IF(AC272="","",IF(ISNUMBER(AC272)=FALSE,"Não se aplica",IFERROR(VLOOKUP(AC272,Produtos!$A$1:$C$2319,3,FALSE),"Não Cadastrado")))</f>
        <v/>
      </c>
      <c r="AI272" s="104"/>
      <c r="AJ272" s="104" t="str">
        <f>VLOOKUP(Tabela2[[#This Row],[SIEMA]],Siema2025,26,FALSE)</f>
        <v>A hipótese é que a mancha tenha sido causada por outra unidade de origem indeterminada.</v>
      </c>
      <c r="AK272" s="107"/>
      <c r="AL272" s="107"/>
      <c r="AM272" s="107"/>
      <c r="AN272" s="108" t="str">
        <f>VLOOKUP(Tabela2[[#This Row],[SIEMA]],Siema2025,51,FALSE)</f>
        <v/>
      </c>
      <c r="AO272" s="108" t="str">
        <f>VLOOKUP(Tabela2[[#This Row],[SIEMA]],Siema2025,53,FALSE)</f>
        <v/>
      </c>
      <c r="AP272" s="108" t="str">
        <f>VLOOKUP(Tabela2[[#This Row],[SIEMA]],Siema2025,55,FALSE)</f>
        <v/>
      </c>
      <c r="AQ272" s="108" t="str">
        <f>VLOOKUP(Tabela2[[#This Row],[SIEMA]],Siema2025,57,FALSE)</f>
        <v/>
      </c>
      <c r="AR272" s="108" t="str">
        <f>VLOOKUP(Tabela2[[#This Row],[SIEMA]],Siema2025,59,FALSE)</f>
        <v/>
      </c>
      <c r="AS272" s="108" t="str">
        <f>VLOOKUP(Tabela2[[#This Row],[SIEMA]],Siema2025,61,FALSE)</f>
        <v>X</v>
      </c>
      <c r="AT272" s="108" t="str">
        <f>VLOOKUP(Tabela2[[#This Row],[SIEMA]],Siema2025,63,FALSE)</f>
        <v/>
      </c>
      <c r="AU272" s="108" t="str">
        <f>VLOOKUP(Tabela2[[#This Row],[SIEMA]],Siema2025,65,FALSE)</f>
        <v/>
      </c>
      <c r="AV272" s="108" t="str">
        <f>VLOOKUP(Tabela2[[#This Row],[SIEMA]],Siema2025,67,FALSE)</f>
        <v/>
      </c>
      <c r="AW272" s="108" t="str">
        <f>VLOOKUP(Tabela2[[#This Row],[SIEMA]],Siema2025,69,FALSE)</f>
        <v/>
      </c>
      <c r="AX272" s="108" t="str">
        <f>VLOOKUP(Tabela2[[#This Row],[SIEMA]],Siema2025,71,FALSE)</f>
        <v/>
      </c>
      <c r="AY272" s="108" t="str">
        <f>VLOOKUP(Tabela2[[#This Row],[SIEMA]],Siema2025,73,FALSE)</f>
        <v/>
      </c>
      <c r="AZ272" s="108" t="str">
        <f>VLOOKUP(Tabela2[[#This Row],[SIEMA]],Siema2025,75,FALSE)</f>
        <v/>
      </c>
      <c r="BA272" s="108" t="str">
        <f>VLOOKUP(Tabela2[[#This Row],[SIEMA]],Siema2025,77,FALSE)</f>
        <v/>
      </c>
      <c r="BB272" s="108" t="str">
        <f>VLOOKUP(Tabela2[[#This Row],[SIEMA]],Siema2025,79,FALSE)</f>
        <v/>
      </c>
      <c r="BC272" s="108" t="str">
        <f>IF(Tabela2[[#This Row],[Outro(s) ]] = "X", "PREENCHER","NA")</f>
        <v>NA</v>
      </c>
      <c r="BD272" s="108" t="str">
        <f>VLOOKUP(Tabela2[[#This Row],[SIEMA]],Siema2025,82,FALSE)</f>
        <v/>
      </c>
      <c r="BE272" s="108" t="str">
        <f>VLOOKUP(Tabela2[[#This Row],[SIEMA]],Siema2025,81,FALSE)</f>
        <v/>
      </c>
      <c r="BF272" s="110" t="str">
        <f>VLOOKUP(Tabela2[[#This Row],[SIEMA]],Siema2025,28,FALSE)</f>
        <v>Equinor Brasil Energia Ltda.</v>
      </c>
      <c r="BG272" s="110"/>
      <c r="BH272" s="111" t="str">
        <f>VLOOKUP(Tabela2[[#This Row],[SIEMA]],Siema2025,29,FALSE)</f>
        <v>04028583000100</v>
      </c>
      <c r="BI272" s="112" t="str">
        <f>VLOOKUP(Tabela2[[#This Row],[SIEMA]],Siema2025,107,FALSE)</f>
        <v>Não</v>
      </c>
      <c r="BJ272" s="107"/>
      <c r="BK272" s="104"/>
      <c r="BL272" s="140"/>
      <c r="BM272" s="108">
        <f ca="1">IF(Tabela2[[#This Row],[Data de atendimento do Ibama (considerar o primeiro documento/ação)]]="",_xlfn.DAYS(TODAY(),J272),_xlfn.DAYS(Tabela2[[#This Row],[Data de atendimento do Ibama (considerar o primeiro documento/ação)]],J272))</f>
        <v>459</v>
      </c>
      <c r="BN272" s="108" t="str">
        <f>IF(Tabela2[[#This Row],[Atendido pelo Ibama ("Não" ou "Sim")]]="Não","Preencher", IF(Tabela2[[#This Row],[Atendido pelo Ibama ("Não" ou "Sim")]]="Sim","NA",""))</f>
        <v/>
      </c>
      <c r="BO272" s="114"/>
      <c r="BP272" s="108" t="str">
        <f>IF(Tabela2[[#This Row],[Forma de atendimento (primeiro documento/ação)]]= "Outros (especificar)", "PREENCHER","NA")</f>
        <v>NA</v>
      </c>
      <c r="BQ272" s="106"/>
      <c r="BR272" s="108" t="str">
        <f>IF(Tabela2[[#This Row],[Equipe do Ibama foi a campo? Houve sobrevoo do Poseidon?]] = "Sim", "PREENCHER","NA")</f>
        <v>NA</v>
      </c>
      <c r="BS272" s="108" t="str">
        <f>IF(Tabela2[[#This Row],[Se sim, foi emitida Ordem de Emergência? (informações vinculada à coluna CK)]] = "Sim", "PREENCHER","NA")</f>
        <v>NA</v>
      </c>
      <c r="BT272" s="108" t="str">
        <f>IF(Tabela2[[#This Row],[Foi elaborado Relatório de Vistoria pelo Ibama? (informações vinculada à coluna CK)]] = "Sim", "PREENCHER","NA")</f>
        <v>NA</v>
      </c>
      <c r="BU272" s="108" t="str">
        <f>IF(Tabela2[[#This Row],[Houve envio de Informações Pós-acidente (preencher "não se aplica" quando de competência estadual/municipal)]] = "Sim", "PREENCHER","NA")</f>
        <v>NA</v>
      </c>
      <c r="BV272" s="108" t="str">
        <f>IF(Tabela2[[#This Row],[Houve avaliação das informações pós-acidente solicitadas/enviadas?]] = "Sim", "PREENCHER","NA")</f>
        <v>NA</v>
      </c>
      <c r="BW272" s="108" t="str">
        <f>IF(Tabela2[[#This Row],[O Ibama aguarda resposta da empresa/OEMA, etc?]] = "Sim", "PREENCHER","NA")</f>
        <v>NA</v>
      </c>
      <c r="BX272" s="106"/>
      <c r="BY272" s="106"/>
      <c r="BZ272" s="104" t="str">
        <f>IF(Tabela2[[#This Row],[Data do documento de encerramento]]="NA","NA",IF(Tabela2[[#This Row],[Data do documento de encerramento]]="","Pendente de conclusão/ encerramento",_xlfn.DAYS(Tabela2[[#This Row],[Data do documento de encerramento]],J272)))</f>
        <v>Pendente de conclusão/ encerramento</v>
      </c>
      <c r="CA272" s="107"/>
      <c r="CB272" s="107"/>
      <c r="CC272" s="129"/>
      <c r="CD272" s="107"/>
      <c r="CE272" s="107"/>
      <c r="CF272" s="107"/>
    </row>
    <row r="273" spans="1:84" ht="45.75">
      <c r="A273" s="182">
        <v>202542550441</v>
      </c>
      <c r="B273" s="118" t="s">
        <v>8337</v>
      </c>
      <c r="C273" s="108" t="s">
        <v>672</v>
      </c>
      <c r="D273" s="106" t="s">
        <v>637</v>
      </c>
      <c r="E273" s="106" t="s">
        <v>8338</v>
      </c>
      <c r="F273" s="106"/>
      <c r="G273" s="106" t="s">
        <v>8339</v>
      </c>
      <c r="H273" s="106" t="s">
        <v>8340</v>
      </c>
      <c r="I273" s="104" t="str">
        <f>VLOOKUP(Tabela2[[#This Row],[SIEMA]],Siema2025,19,FALSE)</f>
        <v>Santos</v>
      </c>
      <c r="J273" s="105">
        <f>VLOOKUP(Tabela2[[#This Row],[SIEMA]],Siema2025,2,FALSE)</f>
        <v>45772</v>
      </c>
      <c r="K273" s="105" t="str">
        <f>VLOOKUP(Tabela2[[#This Row],[SIEMA]],Siema2025,16,FALSE)</f>
        <v>Sexta</v>
      </c>
      <c r="L273" s="106" t="str">
        <f>IF(Tabela2[[#This Row],[Data]]="","Sem Informação",VLOOKUP(MONTH(Tabela2[[#This Row],[Data]]),'[1]Validação de dados'!$I$1:$J$13,2,0))</f>
        <v>Abril</v>
      </c>
      <c r="M273" s="104">
        <f>YEAR(Tabela2[[#This Row],[Data]])</f>
        <v>2025</v>
      </c>
      <c r="N273" s="105" t="str">
        <f>VLOOKUP(Tabela2[[#This Row],[SIEMA]],Siema2025,17,FALSE)</f>
        <v>Madrugada</v>
      </c>
      <c r="O273" s="105" t="s">
        <v>111</v>
      </c>
      <c r="P273" s="104" t="str">
        <f>VLOOKUP(Tabela2[[#This Row],[SIEMA]],Siema2025,21,FALSE)</f>
        <v>Poço 7-SPH-2D-SPS</v>
      </c>
      <c r="Q273" s="104" t="s">
        <v>637</v>
      </c>
      <c r="R273" s="104" t="s">
        <v>8341</v>
      </c>
      <c r="S273" s="107" t="s">
        <v>7228</v>
      </c>
      <c r="T273" s="104">
        <v>0.62</v>
      </c>
      <c r="U273" s="104" t="s">
        <v>7111</v>
      </c>
      <c r="V273" s="104" t="str">
        <f>IF(Q273="","",IF(ISNUMBER(Q273)=FALSE,"Não se aplica",IFERROR(VLOOKUP(Q273,Produtos!$A$1:$C$2319,3,FALSE),"Não Cadastrado")))</f>
        <v>Não se aplica</v>
      </c>
      <c r="W273" s="104"/>
      <c r="X273" s="113"/>
      <c r="Y273" s="109" t="str">
        <f>IF(W273="","", IF(W273="NC","", IF(W273="NE","", IF(W273="NA","",IFERROR(VLOOKUP(W273,Produtos!$A$1:$C$2319,2,FALSE),"Não Cadastrado")))))</f>
        <v/>
      </c>
      <c r="Z273" s="104"/>
      <c r="AA273" s="104"/>
      <c r="AB273" s="104" t="str">
        <f>IF(W273="","",IF(ISNUMBER(W273)=FALSE,"Não se aplica",IFERROR(VLOOKUP(W273,Produtos!$A$1:$C$2319,3,FALSE),"Não Cadastrado")))</f>
        <v/>
      </c>
      <c r="AC273" s="104"/>
      <c r="AD273" s="108"/>
      <c r="AE273" s="107" t="str">
        <f>IF(AC273="","", IF(AC273="NC","", IF(AC273="NE","", IF(AC273="NA","",IFERROR(VLOOKUP(AC273,Produtos!$A$1:$C$2319,2,FALSE),"Não Cadastrado")))))</f>
        <v/>
      </c>
      <c r="AF273" s="104"/>
      <c r="AG273" s="104"/>
      <c r="AH273" s="104" t="str">
        <f>IF(AC273="","",IF(ISNUMBER(AC273)=FALSE,"Não se aplica",IFERROR(VLOOKUP(AC273,Produtos!$A$1:$C$2319,3,FALSE),"Não Cadastrado")))</f>
        <v/>
      </c>
      <c r="AI273" s="104"/>
      <c r="AJ273" s="104" t="str">
        <f>VLOOKUP(Tabela2[[#This Row],[SIEMA]],Siema2025,26,FALSE)</f>
        <v>Em investigação.</v>
      </c>
      <c r="AK273" s="107" t="s">
        <v>7098</v>
      </c>
      <c r="AL273" s="107" t="s">
        <v>7229</v>
      </c>
      <c r="AM273" s="107"/>
      <c r="AN273" s="108" t="str">
        <f>VLOOKUP(Tabela2[[#This Row],[SIEMA]],Siema2025,51,FALSE)</f>
        <v/>
      </c>
      <c r="AO273" s="108" t="str">
        <f>VLOOKUP(Tabela2[[#This Row],[SIEMA]],Siema2025,53,FALSE)</f>
        <v/>
      </c>
      <c r="AP273" s="108" t="str">
        <f>VLOOKUP(Tabela2[[#This Row],[SIEMA]],Siema2025,55,FALSE)</f>
        <v/>
      </c>
      <c r="AQ273" s="108" t="str">
        <f>VLOOKUP(Tabela2[[#This Row],[SIEMA]],Siema2025,57,FALSE)</f>
        <v/>
      </c>
      <c r="AR273" s="108" t="str">
        <f>VLOOKUP(Tabela2[[#This Row],[SIEMA]],Siema2025,59,FALSE)</f>
        <v/>
      </c>
      <c r="AS273" s="108" t="str">
        <f>VLOOKUP(Tabela2[[#This Row],[SIEMA]],Siema2025,61,FALSE)</f>
        <v>X</v>
      </c>
      <c r="AT273" s="108" t="str">
        <f>VLOOKUP(Tabela2[[#This Row],[SIEMA]],Siema2025,63,FALSE)</f>
        <v/>
      </c>
      <c r="AU273" s="108" t="str">
        <f>VLOOKUP(Tabela2[[#This Row],[SIEMA]],Siema2025,65,FALSE)</f>
        <v/>
      </c>
      <c r="AV273" s="108" t="str">
        <f>VLOOKUP(Tabela2[[#This Row],[SIEMA]],Siema2025,67,FALSE)</f>
        <v/>
      </c>
      <c r="AW273" s="108" t="str">
        <f>VLOOKUP(Tabela2[[#This Row],[SIEMA]],Siema2025,69,FALSE)</f>
        <v/>
      </c>
      <c r="AX273" s="108" t="str">
        <f>VLOOKUP(Tabela2[[#This Row],[SIEMA]],Siema2025,71,FALSE)</f>
        <v/>
      </c>
      <c r="AY273" s="108" t="str">
        <f>VLOOKUP(Tabela2[[#This Row],[SIEMA]],Siema2025,73,FALSE)</f>
        <v/>
      </c>
      <c r="AZ273" s="108" t="str">
        <f>VLOOKUP(Tabela2[[#This Row],[SIEMA]],Siema2025,75,FALSE)</f>
        <v/>
      </c>
      <c r="BA273" s="108" t="str">
        <f>VLOOKUP(Tabela2[[#This Row],[SIEMA]],Siema2025,77,FALSE)</f>
        <v/>
      </c>
      <c r="BB273" s="108" t="str">
        <f>VLOOKUP(Tabela2[[#This Row],[SIEMA]],Siema2025,79,FALSE)</f>
        <v/>
      </c>
      <c r="BC273" s="108" t="str">
        <f>IF(Tabela2[[#This Row],[Outro(s) ]] = "X", "PREENCHER","NA")</f>
        <v>NA</v>
      </c>
      <c r="BD273" s="108" t="str">
        <f>VLOOKUP(Tabela2[[#This Row],[SIEMA]],Siema2025,82,FALSE)</f>
        <v/>
      </c>
      <c r="BE273" s="108" t="str">
        <f>VLOOKUP(Tabela2[[#This Row],[SIEMA]],Siema2025,81,FALSE)</f>
        <v/>
      </c>
      <c r="BF273" s="110" t="s">
        <v>206</v>
      </c>
      <c r="BG273" s="110"/>
      <c r="BH273" s="111">
        <v>33000167000101</v>
      </c>
      <c r="BI273" s="112" t="str">
        <f>VLOOKUP(Tabela2[[#This Row],[SIEMA]],Siema2025,107,FALSE)</f>
        <v>Não</v>
      </c>
      <c r="BJ273" s="107" t="s">
        <v>7099</v>
      </c>
      <c r="BK273" s="104" t="s">
        <v>2696</v>
      </c>
      <c r="BL273" s="140">
        <v>45776</v>
      </c>
      <c r="BM273" s="108">
        <f ca="1">IF(Tabela2[[#This Row],[Data de atendimento do Ibama (considerar o primeiro documento/ação)]]="",_xlfn.DAYS(TODAY(),J273),_xlfn.DAYS(Tabela2[[#This Row],[Data de atendimento do Ibama (considerar o primeiro documento/ação)]],J273))</f>
        <v>4</v>
      </c>
      <c r="BN273" s="108" t="str">
        <f>IF(Tabela2[[#This Row],[Atendido pelo Ibama ("Não" ou "Sim")]]="Não","Preencher", IF(Tabela2[[#This Row],[Atendido pelo Ibama ("Não" ou "Sim")]]="Sim","NA",""))</f>
        <v>NA</v>
      </c>
      <c r="BO273" s="114" t="s">
        <v>7100</v>
      </c>
      <c r="BP273" s="108" t="str">
        <f>IF(Tabela2[[#This Row],[Forma de atendimento (primeiro documento/ação)]]= "Outros (especificar)", "PREENCHER","NA")</f>
        <v>NA</v>
      </c>
      <c r="BQ273" s="106" t="s">
        <v>123</v>
      </c>
      <c r="BR273" s="108" t="str">
        <f>IF(Tabela2[[#This Row],[Equipe do Ibama foi a campo? Houve sobrevoo do Poseidon?]] = "Sim", "PREENCHER","NA")</f>
        <v>NA</v>
      </c>
      <c r="BS273" s="108" t="str">
        <f>IF(Tabela2[[#This Row],[Se sim, foi emitida Ordem de Emergência? (informações vinculada à coluna CK)]] = "Sim", "PREENCHER","NA")</f>
        <v>NA</v>
      </c>
      <c r="BT273" s="108" t="s">
        <v>7101</v>
      </c>
      <c r="BU273" s="108" t="s">
        <v>2696</v>
      </c>
      <c r="BV273" s="108" t="s">
        <v>123</v>
      </c>
      <c r="BW273" s="108" t="s">
        <v>2696</v>
      </c>
      <c r="BX273" s="106" t="s">
        <v>7102</v>
      </c>
      <c r="BY273" s="140">
        <v>46121</v>
      </c>
      <c r="BZ273" s="104">
        <f>IF(Tabela2[[#This Row],[Data do documento de encerramento]]="NA","NA",IF(Tabela2[[#This Row],[Data do documento de encerramento]]="","Pendente de conclusão/ encerramento",_xlfn.DAYS(Tabela2[[#This Row],[Data do documento de encerramento]],J273)))</f>
        <v>349</v>
      </c>
      <c r="CA273" s="107"/>
      <c r="CB273" s="107" t="s">
        <v>7158</v>
      </c>
      <c r="CC273" s="129" t="s">
        <v>7566</v>
      </c>
      <c r="CD273" s="107" t="s">
        <v>123</v>
      </c>
      <c r="CE273" s="107" t="s">
        <v>123</v>
      </c>
      <c r="CF273" s="107" t="s">
        <v>7105</v>
      </c>
    </row>
    <row r="274" spans="1:84" ht="60.75">
      <c r="A274" s="182">
        <v>202542661220</v>
      </c>
      <c r="B274" s="170" t="s">
        <v>8342</v>
      </c>
      <c r="C274" s="108" t="s">
        <v>672</v>
      </c>
      <c r="D274" s="106" t="s">
        <v>637</v>
      </c>
      <c r="E274" s="106" t="s">
        <v>8343</v>
      </c>
      <c r="F274" s="106"/>
      <c r="G274" s="106" t="s">
        <v>8344</v>
      </c>
      <c r="H274" s="106" t="s">
        <v>8345</v>
      </c>
      <c r="I274" s="104" t="str">
        <f>VLOOKUP(Tabela2[[#This Row],[SIEMA]],Siema2025,19,FALSE)</f>
        <v>Santos</v>
      </c>
      <c r="J274" s="105">
        <f>VLOOKUP(Tabela2[[#This Row],[SIEMA]],Siema2025,2,FALSE)</f>
        <v>45772</v>
      </c>
      <c r="K274" s="105" t="str">
        <f>VLOOKUP(Tabela2[[#This Row],[SIEMA]],Siema2025,16,FALSE)</f>
        <v>Sexta</v>
      </c>
      <c r="L274" s="106" t="str">
        <f>IF(Tabela2[[#This Row],[Data]]="","Sem Informação",VLOOKUP(MONTH(Tabela2[[#This Row],[Data]]),'[1]Validação de dados'!$I$1:$J$13,2,0))</f>
        <v>Abril</v>
      </c>
      <c r="M274" s="104">
        <f>YEAR(Tabela2[[#This Row],[Data]])</f>
        <v>2025</v>
      </c>
      <c r="N274" s="105" t="str">
        <f>VLOOKUP(Tabela2[[#This Row],[SIEMA]],Siema2025,17,FALSE)</f>
        <v>Matutino</v>
      </c>
      <c r="O274" s="105" t="s">
        <v>111</v>
      </c>
      <c r="P274" s="104" t="str">
        <f>VLOOKUP(Tabela2[[#This Row],[SIEMA]],Siema2025,21,FALSE)</f>
        <v>Poço 9-BBG-1D-RJS</v>
      </c>
      <c r="Q274" s="104" t="s">
        <v>7094</v>
      </c>
      <c r="R274" s="104" t="s">
        <v>8346</v>
      </c>
      <c r="S274" s="107" t="s">
        <v>7228</v>
      </c>
      <c r="T274" s="104">
        <v>0.08</v>
      </c>
      <c r="U274" s="104" t="s">
        <v>7111</v>
      </c>
      <c r="V274" s="104" t="s">
        <v>7472</v>
      </c>
      <c r="W274" s="104"/>
      <c r="X274" s="113"/>
      <c r="Y274" s="109" t="str">
        <f>IF(W274="","", IF(W274="NC","", IF(W274="NE","", IF(W274="NA","",IFERROR(VLOOKUP(W274,Produtos!$A$1:$C$2319,2,FALSE),"Não Cadastrado")))))</f>
        <v/>
      </c>
      <c r="Z274" s="104"/>
      <c r="AA274" s="104"/>
      <c r="AB274" s="104" t="str">
        <f>IF(W274="","",IF(ISNUMBER(W274)=FALSE,"Não se aplica",IFERROR(VLOOKUP(W274,Produtos!$A$1:$C$2319,3,FALSE),"Não Cadastrado")))</f>
        <v/>
      </c>
      <c r="AC274" s="104"/>
      <c r="AD274" s="108"/>
      <c r="AE274" s="107" t="str">
        <f>IF(AC274="","", IF(AC274="NC","", IF(AC274="NE","", IF(AC274="NA","",IFERROR(VLOOKUP(AC274,Produtos!$A$1:$C$2319,2,FALSE),"Não Cadastrado")))))</f>
        <v/>
      </c>
      <c r="AF274" s="104"/>
      <c r="AG274" s="104"/>
      <c r="AH274" s="104" t="str">
        <f>IF(AC274="","",IF(ISNUMBER(AC274)=FALSE,"Não se aplica",IFERROR(VLOOKUP(AC274,Produtos!$A$1:$C$2319,3,FALSE),"Não Cadastrado")))</f>
        <v/>
      </c>
      <c r="AI274" s="104"/>
      <c r="AJ274" s="104" t="str">
        <f>VLOOKUP(Tabela2[[#This Row],[SIEMA]],Siema2025,26,FALSE)</f>
        <v>Em analise.</v>
      </c>
      <c r="AK274" s="107" t="s">
        <v>7229</v>
      </c>
      <c r="AL274" s="107"/>
      <c r="AM274" s="107"/>
      <c r="AN274" s="108" t="str">
        <f>VLOOKUP(Tabela2[[#This Row],[SIEMA]],Siema2025,51,FALSE)</f>
        <v/>
      </c>
      <c r="AO274" s="108" t="str">
        <f>VLOOKUP(Tabela2[[#This Row],[SIEMA]],Siema2025,53,FALSE)</f>
        <v/>
      </c>
      <c r="AP274" s="108" t="str">
        <f>VLOOKUP(Tabela2[[#This Row],[SIEMA]],Siema2025,55,FALSE)</f>
        <v/>
      </c>
      <c r="AQ274" s="108" t="str">
        <f>VLOOKUP(Tabela2[[#This Row],[SIEMA]],Siema2025,57,FALSE)</f>
        <v/>
      </c>
      <c r="AR274" s="108" t="str">
        <f>VLOOKUP(Tabela2[[#This Row],[SIEMA]],Siema2025,59,FALSE)</f>
        <v/>
      </c>
      <c r="AS274" s="108" t="str">
        <f>VLOOKUP(Tabela2[[#This Row],[SIEMA]],Siema2025,61,FALSE)</f>
        <v>X</v>
      </c>
      <c r="AT274" s="108" t="str">
        <f>VLOOKUP(Tabela2[[#This Row],[SIEMA]],Siema2025,63,FALSE)</f>
        <v/>
      </c>
      <c r="AU274" s="108" t="str">
        <f>VLOOKUP(Tabela2[[#This Row],[SIEMA]],Siema2025,65,FALSE)</f>
        <v/>
      </c>
      <c r="AV274" s="108" t="str">
        <f>VLOOKUP(Tabela2[[#This Row],[SIEMA]],Siema2025,67,FALSE)</f>
        <v/>
      </c>
      <c r="AW274" s="108" t="str">
        <f>VLOOKUP(Tabela2[[#This Row],[SIEMA]],Siema2025,69,FALSE)</f>
        <v/>
      </c>
      <c r="AX274" s="108" t="str">
        <f>VLOOKUP(Tabela2[[#This Row],[SIEMA]],Siema2025,71,FALSE)</f>
        <v/>
      </c>
      <c r="AY274" s="108" t="str">
        <f>VLOOKUP(Tabela2[[#This Row],[SIEMA]],Siema2025,73,FALSE)</f>
        <v/>
      </c>
      <c r="AZ274" s="108" t="str">
        <f>VLOOKUP(Tabela2[[#This Row],[SIEMA]],Siema2025,75,FALSE)</f>
        <v/>
      </c>
      <c r="BA274" s="108" t="str">
        <f>VLOOKUP(Tabela2[[#This Row],[SIEMA]],Siema2025,77,FALSE)</f>
        <v/>
      </c>
      <c r="BB274" s="108" t="str">
        <f>VLOOKUP(Tabela2[[#This Row],[SIEMA]],Siema2025,79,FALSE)</f>
        <v/>
      </c>
      <c r="BC274" s="108" t="str">
        <f>IF(Tabela2[[#This Row],[Outro(s) ]] = "X", "PREENCHER","NA")</f>
        <v>NA</v>
      </c>
      <c r="BD274" s="108" t="str">
        <f>VLOOKUP(Tabela2[[#This Row],[SIEMA]],Siema2025,82,FALSE)</f>
        <v/>
      </c>
      <c r="BE274" s="108" t="str">
        <f>VLOOKUP(Tabela2[[#This Row],[SIEMA]],Siema2025,81,FALSE)</f>
        <v/>
      </c>
      <c r="BF274" s="110" t="str">
        <f>VLOOKUP(Tabela2[[#This Row],[SIEMA]],Siema2025,28,FALSE)</f>
        <v>Petrobras</v>
      </c>
      <c r="BG274" s="110"/>
      <c r="BH274" s="111" t="str">
        <f>VLOOKUP(Tabela2[[#This Row],[SIEMA]],Siema2025,29,FALSE)</f>
        <v>33000167089501</v>
      </c>
      <c r="BI274" s="112" t="s">
        <v>2696</v>
      </c>
      <c r="BJ274" s="107" t="s">
        <v>7099</v>
      </c>
      <c r="BK274" s="104" t="s">
        <v>2696</v>
      </c>
      <c r="BL274" s="1">
        <v>45775</v>
      </c>
      <c r="BM274" s="108">
        <f ca="1">IF(Tabela2[[#This Row],[Data de atendimento do Ibama (considerar o primeiro documento/ação)]]="",_xlfn.DAYS(TODAY(),J274),_xlfn.DAYS(Tabela2[[#This Row],[Data de atendimento do Ibama (considerar o primeiro documento/ação)]],J274))</f>
        <v>3</v>
      </c>
      <c r="BN274" s="108" t="str">
        <f>IF(Tabela2[[#This Row],[Atendido pelo Ibama ("Não" ou "Sim")]]="Não","Preencher", IF(Tabela2[[#This Row],[Atendido pelo Ibama ("Não" ou "Sim")]]="Sim","NA",""))</f>
        <v>NA</v>
      </c>
      <c r="BO274" s="114" t="s">
        <v>7100</v>
      </c>
      <c r="BP274" s="108" t="str">
        <f>IF(Tabela2[[#This Row],[Forma de atendimento (primeiro documento/ação)]]= "Outros (especificar)", "PREENCHER","NA")</f>
        <v>NA</v>
      </c>
      <c r="BQ274" s="106" t="s">
        <v>123</v>
      </c>
      <c r="BR274" s="108" t="str">
        <f>IF(Tabela2[[#This Row],[Equipe do Ibama foi a campo? Houve sobrevoo do Poseidon?]] = "Sim", "PREENCHER","NA")</f>
        <v>NA</v>
      </c>
      <c r="BS274" s="108" t="str">
        <f>IF(Tabela2[[#This Row],[Se sim, foi emitida Ordem de Emergência? (informações vinculada à coluna CK)]] = "Sim", "PREENCHER","NA")</f>
        <v>NA</v>
      </c>
      <c r="BT274" s="108" t="s">
        <v>7101</v>
      </c>
      <c r="BU274" s="108" t="s">
        <v>2696</v>
      </c>
      <c r="BV274" s="108" t="s">
        <v>123</v>
      </c>
      <c r="BW274" s="108" t="s">
        <v>2696</v>
      </c>
      <c r="BX274" s="106" t="s">
        <v>7102</v>
      </c>
      <c r="BY274" s="140">
        <v>45916</v>
      </c>
      <c r="BZ274" s="104">
        <f>IF(Tabela2[[#This Row],[Data do documento de encerramento]]="NA","NA",IF(Tabela2[[#This Row],[Data do documento de encerramento]]="","Pendente de conclusão/ encerramento",_xlfn.DAYS(Tabela2[[#This Row],[Data do documento de encerramento]],J274)))</f>
        <v>144</v>
      </c>
      <c r="CA274" s="107" t="s">
        <v>7230</v>
      </c>
      <c r="CB274" s="107" t="s">
        <v>7256</v>
      </c>
      <c r="CC274" s="131" t="s">
        <v>7566</v>
      </c>
      <c r="CD274" s="254" t="s">
        <v>7232</v>
      </c>
      <c r="CE274" s="107" t="s">
        <v>123</v>
      </c>
      <c r="CF274" s="107" t="s">
        <v>7105</v>
      </c>
    </row>
    <row r="275" spans="1:84" ht="30.75">
      <c r="A275" s="169">
        <v>202542728813</v>
      </c>
      <c r="B275" s="170" t="s">
        <v>8347</v>
      </c>
      <c r="C275" s="108" t="s">
        <v>7135</v>
      </c>
      <c r="D275" s="106" t="s">
        <v>637</v>
      </c>
      <c r="E275" s="106" t="s">
        <v>8348</v>
      </c>
      <c r="F275" s="106"/>
      <c r="G275" s="106" t="s">
        <v>8349</v>
      </c>
      <c r="H275" s="106" t="s">
        <v>8350</v>
      </c>
      <c r="I275" s="104" t="str">
        <f>VLOOKUP(Tabela2[[#This Row],[SIEMA]],Siema2025,19,FALSE)</f>
        <v>Campos</v>
      </c>
      <c r="J275" s="105">
        <f>VLOOKUP(Tabela2[[#This Row],[SIEMA]],Siema2025,2,FALSE)</f>
        <v>45772</v>
      </c>
      <c r="K275" s="105" t="str">
        <f>VLOOKUP(Tabela2[[#This Row],[SIEMA]],Siema2025,16,FALSE)</f>
        <v>Sexta</v>
      </c>
      <c r="L275" s="106" t="str">
        <f>IF(Tabela2[[#This Row],[Data]]="","Sem Informação",VLOOKUP(MONTH(Tabela2[[#This Row],[Data]]),'[1]Validação de dados'!$I$1:$J$13,2,0))</f>
        <v>Abril</v>
      </c>
      <c r="M275" s="104">
        <f>YEAR(Tabela2[[#This Row],[Data]])</f>
        <v>2025</v>
      </c>
      <c r="N275" s="105" t="str">
        <f>VLOOKUP(Tabela2[[#This Row],[SIEMA]],Siema2025,17,FALSE)</f>
        <v>Vespertino</v>
      </c>
      <c r="O275" s="105" t="str">
        <f>VLOOKUP(Tabela2[[#This Row],[SIEMA]],Siema2025,5,FALSE)</f>
        <v>Plataforma</v>
      </c>
      <c r="P275" s="104" t="str">
        <f>VLOOKUP(Tabela2[[#This Row],[SIEMA]],Siema2025,21,FALSE)</f>
        <v>FPSO PEREGRINO - Campo de Peregrino - Bacia de Campos</v>
      </c>
      <c r="Q275" s="104">
        <v>1202</v>
      </c>
      <c r="R275" s="104" t="str">
        <f>VLOOKUP(Tabela2[[#This Row],[SIEMA]],Siema2025,10,FALSE)</f>
        <v>Óleo diesel</v>
      </c>
      <c r="S275" s="104" t="str">
        <f>VLOOKUP(Tabela2[[#This Row],[SIEMA]],Siema2025,10,FALSE)</f>
        <v>Óleo diesel</v>
      </c>
      <c r="T275" t="s">
        <v>8351</v>
      </c>
      <c r="U275" s="104" t="str">
        <f>VLOOKUP(Tabela2[[#This Row],[SIEMA]],Siema2025,12,FALSE)</f>
        <v>M3</v>
      </c>
      <c r="V275" s="104">
        <f>IF(Q275="","",IF(ISNUMBER(Q275)=FALSE,"Não se aplica",IFERROR(VLOOKUP(Q275,Produtos!$A$1:$C$2319,3,FALSE),"Não Cadastrado")))</f>
        <v>3</v>
      </c>
      <c r="W275" s="104"/>
      <c r="X275" s="113" t="str">
        <f>IF(Tabela2[[#This Row],[Origem do acidente]] = "Plataforma", "PREENCHER","NA")</f>
        <v>PREENCHER</v>
      </c>
      <c r="Y275" s="109" t="str">
        <f>IF(W275="","", IF(W275="NC","", IF(W275="NE","", IF(W275="NA","",IFERROR(VLOOKUP(W275,Produtos!$A$1:$C$2319,2,FALSE),"Não Cadastrado")))))</f>
        <v/>
      </c>
      <c r="Z275" s="104"/>
      <c r="AA275" s="104" t="str">
        <f>VLOOKUP(Tabela2[[#This Row],[SIEMA]],Siema2025,12,FALSE)</f>
        <v>M3</v>
      </c>
      <c r="AB275" s="104" t="str">
        <f>IF(W275="","",IF(ISNUMBER(W275)=FALSE,"Não se aplica",IFERROR(VLOOKUP(W275,Produtos!$A$1:$C$2319,3,FALSE),"Não Cadastrado")))</f>
        <v/>
      </c>
      <c r="AC275" s="104"/>
      <c r="AD275" s="108" t="str">
        <f>IF(Tabela2[[#This Row],[Origem do acidente]] = "Plataforma", "PREENCHER","NA")</f>
        <v>PREENCHER</v>
      </c>
      <c r="AE275" s="107" t="str">
        <f>IF(AC275="","", IF(AC275="NC","", IF(AC275="NE","", IF(AC275="NA","",IFERROR(VLOOKUP(AC275,Produtos!$A$1:$C$2319,2,FALSE),"Não Cadastrado")))))</f>
        <v/>
      </c>
      <c r="AF275" s="104"/>
      <c r="AG275" s="104"/>
      <c r="AH275" s="104" t="str">
        <f>IF(AC275="","",IF(ISNUMBER(AC275)=FALSE,"Não se aplica",IFERROR(VLOOKUP(AC275,Produtos!$A$1:$C$2319,3,FALSE),"Não Cadastrado")))</f>
        <v/>
      </c>
      <c r="AI275" s="104"/>
      <c r="AJ275" s="104" t="str">
        <f>VLOOKUP(Tabela2[[#This Row],[SIEMA]],Siema2025,26,FALSE)</f>
        <v>%u2022 Mudança repentina da condição de tempo e head da unidade; 
%u2022 Possível dano na válvula TODO-MATIC durante a desconexão emergencial; 
%u2022 Mais detalhes serão coletados durante a investigação que segue em andamento.</v>
      </c>
      <c r="AK275" s="107"/>
      <c r="AL275" s="107"/>
      <c r="AM275" s="107"/>
      <c r="AN275" s="108" t="str">
        <f>VLOOKUP(Tabela2[[#This Row],[SIEMA]],Siema2025,51,FALSE)</f>
        <v/>
      </c>
      <c r="AO275" s="108" t="str">
        <f>VLOOKUP(Tabela2[[#This Row],[SIEMA]],Siema2025,53,FALSE)</f>
        <v/>
      </c>
      <c r="AP275" s="108" t="str">
        <f>VLOOKUP(Tabela2[[#This Row],[SIEMA]],Siema2025,55,FALSE)</f>
        <v/>
      </c>
      <c r="AQ275" s="108" t="str">
        <f>VLOOKUP(Tabela2[[#This Row],[SIEMA]],Siema2025,57,FALSE)</f>
        <v/>
      </c>
      <c r="AR275" s="108" t="str">
        <f>VLOOKUP(Tabela2[[#This Row],[SIEMA]],Siema2025,59,FALSE)</f>
        <v/>
      </c>
      <c r="AS275" s="108" t="str">
        <f>VLOOKUP(Tabela2[[#This Row],[SIEMA]],Siema2025,61,FALSE)</f>
        <v>X</v>
      </c>
      <c r="AT275" s="108" t="str">
        <f>VLOOKUP(Tabela2[[#This Row],[SIEMA]],Siema2025,63,FALSE)</f>
        <v/>
      </c>
      <c r="AU275" s="108" t="str">
        <f>VLOOKUP(Tabela2[[#This Row],[SIEMA]],Siema2025,65,FALSE)</f>
        <v/>
      </c>
      <c r="AV275" s="108" t="str">
        <f>VLOOKUP(Tabela2[[#This Row],[SIEMA]],Siema2025,67,FALSE)</f>
        <v/>
      </c>
      <c r="AW275" s="108" t="str">
        <f>VLOOKUP(Tabela2[[#This Row],[SIEMA]],Siema2025,69,FALSE)</f>
        <v/>
      </c>
      <c r="AX275" s="108" t="str">
        <f>VLOOKUP(Tabela2[[#This Row],[SIEMA]],Siema2025,71,FALSE)</f>
        <v/>
      </c>
      <c r="AY275" s="108" t="str">
        <f>VLOOKUP(Tabela2[[#This Row],[SIEMA]],Siema2025,73,FALSE)</f>
        <v/>
      </c>
      <c r="AZ275" s="108" t="str">
        <f>VLOOKUP(Tabela2[[#This Row],[SIEMA]],Siema2025,75,FALSE)</f>
        <v/>
      </c>
      <c r="BA275" s="108" t="str">
        <f>VLOOKUP(Tabela2[[#This Row],[SIEMA]],Siema2025,77,FALSE)</f>
        <v/>
      </c>
      <c r="BB275" s="108" t="str">
        <f>VLOOKUP(Tabela2[[#This Row],[SIEMA]],Siema2025,79,FALSE)</f>
        <v/>
      </c>
      <c r="BC275" s="108" t="str">
        <f>IF(Tabela2[[#This Row],[Outro(s) ]] = "X", "PREENCHER","NA")</f>
        <v>NA</v>
      </c>
      <c r="BD275" s="108" t="str">
        <f>VLOOKUP(Tabela2[[#This Row],[SIEMA]],Siema2025,82,FALSE)</f>
        <v/>
      </c>
      <c r="BE275" s="108" t="str">
        <f>VLOOKUP(Tabela2[[#This Row],[SIEMA]],Siema2025,81,FALSE)</f>
        <v/>
      </c>
      <c r="BF275" s="110" t="str">
        <f>VLOOKUP(Tabela2[[#This Row],[SIEMA]],Siema2025,28,FALSE)</f>
        <v>Equinor Brasil Energia Ltda.</v>
      </c>
      <c r="BG275" s="110"/>
      <c r="BH275" s="111" t="str">
        <f>VLOOKUP(Tabela2[[#This Row],[SIEMA]],Siema2025,29,FALSE)</f>
        <v>04028583000100</v>
      </c>
      <c r="BI275" s="112" t="s">
        <v>2696</v>
      </c>
      <c r="BJ275" s="107" t="s">
        <v>7099</v>
      </c>
      <c r="BK275" s="104" t="s">
        <v>2696</v>
      </c>
      <c r="BL275" s="140">
        <v>45789</v>
      </c>
      <c r="BM275" s="108">
        <f ca="1">IF(Tabela2[[#This Row],[Data de atendimento do Ibama (considerar o primeiro documento/ação)]]="",_xlfn.DAYS(TODAY(),J275),_xlfn.DAYS(Tabela2[[#This Row],[Data de atendimento do Ibama (considerar o primeiro documento/ação)]],J275))</f>
        <v>17</v>
      </c>
      <c r="BN275" s="108" t="str">
        <f>IF(Tabela2[[#This Row],[Atendido pelo Ibama ("Não" ou "Sim")]]="Não","Preencher", IF(Tabela2[[#This Row],[Atendido pelo Ibama ("Não" ou "Sim")]]="Sim","NA",""))</f>
        <v>NA</v>
      </c>
      <c r="BO275" s="114" t="s">
        <v>7138</v>
      </c>
      <c r="BP275" s="108" t="str">
        <f>IF(Tabela2[[#This Row],[Forma de atendimento (primeiro documento/ação)]]= "Outros (especificar)", "PREENCHER","NA")</f>
        <v>NA</v>
      </c>
      <c r="BQ275" s="106" t="s">
        <v>123</v>
      </c>
      <c r="BR275" s="108" t="str">
        <f>IF(Tabela2[[#This Row],[Equipe do Ibama foi a campo? Houve sobrevoo do Poseidon?]] = "Sim", "PREENCHER","NA")</f>
        <v>NA</v>
      </c>
      <c r="BS275" s="108" t="str">
        <f>IF(Tabela2[[#This Row],[Se sim, foi emitida Ordem de Emergência? (informações vinculada à coluna CK)]] = "Sim", "PREENCHER","NA")</f>
        <v>NA</v>
      </c>
      <c r="BT275" s="108" t="s">
        <v>7101</v>
      </c>
      <c r="BU275" s="108" t="s">
        <v>2696</v>
      </c>
      <c r="BV275" s="108" t="s">
        <v>123</v>
      </c>
      <c r="BW275" s="108" t="s">
        <v>123</v>
      </c>
      <c r="BX275" s="106"/>
      <c r="BY275" s="140"/>
      <c r="BZ275" s="104" t="str">
        <f>IF(Tabela2[[#This Row],[Data do documento de encerramento]]="NA","NA",IF(Tabela2[[#This Row],[Data do documento de encerramento]]="","Pendente de conclusão/ encerramento",_xlfn.DAYS(Tabela2[[#This Row],[Data do documento de encerramento]],J275)))</f>
        <v>Pendente de conclusão/ encerramento</v>
      </c>
      <c r="CA275" s="107" t="s">
        <v>7816</v>
      </c>
      <c r="CB275" s="107"/>
      <c r="CC275" s="133" t="s">
        <v>8352</v>
      </c>
      <c r="CD275" s="107" t="s">
        <v>123</v>
      </c>
      <c r="CE275" s="107" t="s">
        <v>2696</v>
      </c>
      <c r="CF275" s="107" t="s">
        <v>7141</v>
      </c>
    </row>
    <row r="276" spans="1:84" ht="60.75">
      <c r="A276" s="182">
        <v>202542732440</v>
      </c>
      <c r="B276" s="170" t="s">
        <v>8353</v>
      </c>
      <c r="C276" s="108" t="s">
        <v>672</v>
      </c>
      <c r="D276" s="106" t="s">
        <v>637</v>
      </c>
      <c r="E276" s="106" t="s">
        <v>7155</v>
      </c>
      <c r="F276" s="106"/>
      <c r="G276" s="106" t="s">
        <v>7156</v>
      </c>
      <c r="H276" s="106" t="s">
        <v>7157</v>
      </c>
      <c r="I276" s="104" t="s">
        <v>124</v>
      </c>
      <c r="J276" s="105">
        <f>VLOOKUP(Tabela2[[#This Row],[SIEMA]],Siema2025,2,FALSE)</f>
        <v>45772</v>
      </c>
      <c r="K276" s="105" t="str">
        <f>VLOOKUP(Tabela2[[#This Row],[SIEMA]],Siema2025,16,FALSE)</f>
        <v>Sexta</v>
      </c>
      <c r="L276" s="106" t="str">
        <f>IF(Tabela2[[#This Row],[Data]]="","Sem Informação",VLOOKUP(MONTH(Tabela2[[#This Row],[Data]]),'[1]Validação de dados'!$I$1:$J$13,2,0))</f>
        <v>Abril</v>
      </c>
      <c r="M276" s="104">
        <f>YEAR(Tabela2[[#This Row],[Data]])</f>
        <v>2025</v>
      </c>
      <c r="N276" s="105" t="str">
        <f>VLOOKUP(Tabela2[[#This Row],[SIEMA]],Siema2025,17,FALSE)</f>
        <v>Matutino</v>
      </c>
      <c r="O276" s="105" t="s">
        <v>111</v>
      </c>
      <c r="P276" s="104" t="str">
        <f>VLOOKUP(Tabela2[[#This Row],[SIEMA]],Siema2025,21,FALSE)</f>
        <v>FPSO Marechal Duque de Caxias, Campo de Mero, Bacia de Santos.</v>
      </c>
      <c r="Q276" s="104" t="s">
        <v>637</v>
      </c>
      <c r="R276" s="104" t="s">
        <v>8354</v>
      </c>
      <c r="S276" s="104" t="s">
        <v>8354</v>
      </c>
      <c r="T276" s="104">
        <v>3.0000000000000001E-3</v>
      </c>
      <c r="U276" s="104" t="str">
        <f>VLOOKUP(Tabela2[[#This Row],[SIEMA]],Siema2025,12,FALSE)</f>
        <v>M3</v>
      </c>
      <c r="V276" s="104" t="str">
        <f>IF(Q276="","",IF(ISNUMBER(Q276)=FALSE,"Não se aplica",IFERROR(VLOOKUP(Q276,Produtos!$A$1:$C$2319,3,FALSE),"Não Cadastrado")))</f>
        <v>Não se aplica</v>
      </c>
      <c r="W276" s="104"/>
      <c r="X276" s="113"/>
      <c r="Y276" s="109" t="str">
        <f>IF(W276="","", IF(W276="NC","", IF(W276="NE","", IF(W276="NA","",IFERROR(VLOOKUP(W276,Produtos!$A$1:$C$2319,2,FALSE),"Não Cadastrado")))))</f>
        <v/>
      </c>
      <c r="Z276" s="104"/>
      <c r="AA276" s="104"/>
      <c r="AB276" s="104" t="str">
        <f>IF(W276="","",IF(ISNUMBER(W276)=FALSE,"Não se aplica",IFERROR(VLOOKUP(W276,Produtos!$A$1:$C$2319,3,FALSE),"Não Cadastrado")))</f>
        <v/>
      </c>
      <c r="AC276" s="104"/>
      <c r="AD276" s="108"/>
      <c r="AE276" s="107" t="str">
        <f>IF(AC276="","", IF(AC276="NC","", IF(AC276="NE","", IF(AC276="NA","",IFERROR(VLOOKUP(AC276,Produtos!$A$1:$C$2319,2,FALSE),"Não Cadastrado")))))</f>
        <v/>
      </c>
      <c r="AF276" s="104"/>
      <c r="AG276" s="104"/>
      <c r="AH276" s="104" t="str">
        <f>IF(AC276="","",IF(ISNUMBER(AC276)=FALSE,"Não se aplica",IFERROR(VLOOKUP(AC276,Produtos!$A$1:$C$2319,3,FALSE),"Não Cadastrado")))</f>
        <v/>
      </c>
      <c r="AI276" s="104"/>
      <c r="AJ276" s="104" t="str">
        <f>VLOOKUP(Tabela2[[#This Row],[SIEMA]],Siema2025,26,FALSE)</f>
        <v>Em investigação. Possível sujidade ocasionando transbordamento da caixa de drenagem no módulo S50 (serviço de poço e injeção química), e migração da água para a linha de overboard.</v>
      </c>
      <c r="AK276" s="107" t="s">
        <v>7229</v>
      </c>
      <c r="AL276" s="107"/>
      <c r="AM276" s="107"/>
      <c r="AN276" s="108" t="str">
        <f>VLOOKUP(Tabela2[[#This Row],[SIEMA]],Siema2025,51,FALSE)</f>
        <v/>
      </c>
      <c r="AO276" s="108" t="str">
        <f>VLOOKUP(Tabela2[[#This Row],[SIEMA]],Siema2025,53,FALSE)</f>
        <v/>
      </c>
      <c r="AP276" s="108" t="str">
        <f>VLOOKUP(Tabela2[[#This Row],[SIEMA]],Siema2025,55,FALSE)</f>
        <v/>
      </c>
      <c r="AQ276" s="108" t="str">
        <f>VLOOKUP(Tabela2[[#This Row],[SIEMA]],Siema2025,57,FALSE)</f>
        <v/>
      </c>
      <c r="AR276" s="108" t="str">
        <f>VLOOKUP(Tabela2[[#This Row],[SIEMA]],Siema2025,59,FALSE)</f>
        <v/>
      </c>
      <c r="AS276" s="108" t="str">
        <f>VLOOKUP(Tabela2[[#This Row],[SIEMA]],Siema2025,61,FALSE)</f>
        <v>X</v>
      </c>
      <c r="AT276" s="108" t="str">
        <f>VLOOKUP(Tabela2[[#This Row],[SIEMA]],Siema2025,63,FALSE)</f>
        <v/>
      </c>
      <c r="AU276" s="108" t="str">
        <f>VLOOKUP(Tabela2[[#This Row],[SIEMA]],Siema2025,65,FALSE)</f>
        <v/>
      </c>
      <c r="AV276" s="108" t="str">
        <f>VLOOKUP(Tabela2[[#This Row],[SIEMA]],Siema2025,67,FALSE)</f>
        <v/>
      </c>
      <c r="AW276" s="108" t="str">
        <f>VLOOKUP(Tabela2[[#This Row],[SIEMA]],Siema2025,69,FALSE)</f>
        <v/>
      </c>
      <c r="AX276" s="108" t="str">
        <f>VLOOKUP(Tabela2[[#This Row],[SIEMA]],Siema2025,71,FALSE)</f>
        <v/>
      </c>
      <c r="AY276" s="108" t="str">
        <f>VLOOKUP(Tabela2[[#This Row],[SIEMA]],Siema2025,73,FALSE)</f>
        <v/>
      </c>
      <c r="AZ276" s="108" t="str">
        <f>VLOOKUP(Tabela2[[#This Row],[SIEMA]],Siema2025,75,FALSE)</f>
        <v/>
      </c>
      <c r="BA276" s="108" t="str">
        <f>VLOOKUP(Tabela2[[#This Row],[SIEMA]],Siema2025,77,FALSE)</f>
        <v/>
      </c>
      <c r="BB276" s="108" t="str">
        <f>VLOOKUP(Tabela2[[#This Row],[SIEMA]],Siema2025,79,FALSE)</f>
        <v/>
      </c>
      <c r="BC276" s="108" t="str">
        <f>IF(Tabela2[[#This Row],[Outro(s) ]] = "X", "PREENCHER","NA")</f>
        <v>NA</v>
      </c>
      <c r="BD276" s="108" t="str">
        <f>VLOOKUP(Tabela2[[#This Row],[SIEMA]],Siema2025,82,FALSE)</f>
        <v/>
      </c>
      <c r="BE276" s="108" t="str">
        <f>VLOOKUP(Tabela2[[#This Row],[SIEMA]],Siema2025,81,FALSE)</f>
        <v/>
      </c>
      <c r="BF276" s="110" t="str">
        <f>VLOOKUP(Tabela2[[#This Row],[SIEMA]],Siema2025,28,FALSE)</f>
        <v>Petrobras</v>
      </c>
      <c r="BG276" s="110"/>
      <c r="BH276" s="111">
        <v>33000167000101</v>
      </c>
      <c r="BI276" s="112" t="str">
        <f>VLOOKUP(Tabela2[[#This Row],[SIEMA]],Siema2025,107,FALSE)</f>
        <v>Não</v>
      </c>
      <c r="BJ276" s="107" t="s">
        <v>7099</v>
      </c>
      <c r="BK276" s="104" t="s">
        <v>2696</v>
      </c>
      <c r="BL276" s="140">
        <v>45775</v>
      </c>
      <c r="BM276" s="108">
        <f ca="1">IF(Tabela2[[#This Row],[Data de atendimento do Ibama (considerar o primeiro documento/ação)]]="",_xlfn.DAYS(TODAY(),J276),_xlfn.DAYS(Tabela2[[#This Row],[Data de atendimento do Ibama (considerar o primeiro documento/ação)]],J276))</f>
        <v>3</v>
      </c>
      <c r="BN276" s="108" t="str">
        <f>IF(Tabela2[[#This Row],[Atendido pelo Ibama ("Não" ou "Sim")]]="Não","Preencher", IF(Tabela2[[#This Row],[Atendido pelo Ibama ("Não" ou "Sim")]]="Sim","NA",""))</f>
        <v>NA</v>
      </c>
      <c r="BO276" s="114" t="s">
        <v>7100</v>
      </c>
      <c r="BP276" s="108" t="str">
        <f>IF(Tabela2[[#This Row],[Forma de atendimento (primeiro documento/ação)]]= "Outros (especificar)", "PREENCHER","NA")</f>
        <v>NA</v>
      </c>
      <c r="BQ276" s="106" t="s">
        <v>123</v>
      </c>
      <c r="BR276" s="108" t="str">
        <f>IF(Tabela2[[#This Row],[Equipe do Ibama foi a campo? Houve sobrevoo do Poseidon?]] = "Sim", "PREENCHER","NA")</f>
        <v>NA</v>
      </c>
      <c r="BS276" s="108" t="str">
        <f>IF(Tabela2[[#This Row],[Se sim, foi emitida Ordem de Emergência? (informações vinculada à coluna CK)]] = "Sim", "PREENCHER","NA")</f>
        <v>NA</v>
      </c>
      <c r="BT276" s="108" t="s">
        <v>7101</v>
      </c>
      <c r="BU276" s="108" t="s">
        <v>123</v>
      </c>
      <c r="BV276" s="108" t="s">
        <v>123</v>
      </c>
      <c r="BW276" s="108" t="s">
        <v>123</v>
      </c>
      <c r="BX276" s="106" t="s">
        <v>7127</v>
      </c>
      <c r="BY276" s="106"/>
      <c r="BZ276" s="104" t="str">
        <f>IF(Tabela2[[#This Row],[Data do documento de encerramento]]="NA","NA",IF(Tabela2[[#This Row],[Data do documento de encerramento]]="","Pendente de conclusão/ encerramento",_xlfn.DAYS(Tabela2[[#This Row],[Data do documento de encerramento]],J276)))</f>
        <v>Pendente de conclusão/ encerramento</v>
      </c>
      <c r="CA276" s="107"/>
      <c r="CB276" s="107" t="s">
        <v>7158</v>
      </c>
      <c r="CC276" s="104" t="s">
        <v>7194</v>
      </c>
      <c r="CD276" s="107" t="s">
        <v>123</v>
      </c>
      <c r="CE276" s="107" t="s">
        <v>2696</v>
      </c>
      <c r="CF276" s="107" t="s">
        <v>7105</v>
      </c>
    </row>
    <row r="277" spans="1:84" ht="60.75">
      <c r="A277" s="169">
        <v>202543028845</v>
      </c>
      <c r="B277" s="170" t="s">
        <v>8355</v>
      </c>
      <c r="C277" s="108" t="str">
        <f>VLOOKUP(Tabela2[[#This Row],[SIEMA]],Siema2025,4,FALSE)</f>
        <v xml:space="preserve"> PI</v>
      </c>
      <c r="D277" s="106" t="str">
        <f>VLOOKUP(Tabela2[[#This Row],[SIEMA]],Siema2025,3,FALSE)</f>
        <v xml:space="preserve">Castelo do Piauí </v>
      </c>
      <c r="E277" s="106" t="str">
        <f>VLOOKUP(Tabela2[[#This Row],[SIEMA]],Siema2025,20,FALSE)</f>
        <v>Km 596+700 - Entre Castelo do Piauí e Morro Alegre</v>
      </c>
      <c r="F277" s="106"/>
      <c r="G277" s="106" t="s">
        <v>8356</v>
      </c>
      <c r="H277" s="106" t="s">
        <v>8357</v>
      </c>
      <c r="I277" s="104" t="s">
        <v>7120</v>
      </c>
      <c r="J277" s="105">
        <f>VLOOKUP(Tabela2[[#This Row],[SIEMA]],Siema2025,2,FALSE)</f>
        <v>45772</v>
      </c>
      <c r="K277" s="105" t="str">
        <f>VLOOKUP(Tabela2[[#This Row],[SIEMA]],Siema2025,16,FALSE)</f>
        <v>Sexta</v>
      </c>
      <c r="L277" s="106" t="str">
        <f>IF(Tabela2[[#This Row],[Data]]="","Sem Informação",VLOOKUP(MONTH(Tabela2[[#This Row],[Data]]),'[1]Validação de dados'!$I$1:$J$13,2,0))</f>
        <v>Abril</v>
      </c>
      <c r="M277" s="104">
        <f>YEAR(Tabela2[[#This Row],[Data]])</f>
        <v>2025</v>
      </c>
      <c r="N277" s="105" t="str">
        <f>VLOOKUP(Tabela2[[#This Row],[SIEMA]],Siema2025,17,FALSE)</f>
        <v>Vespertino</v>
      </c>
      <c r="O277" s="105" t="str">
        <f>VLOOKUP(Tabela2[[#This Row],[SIEMA]],Siema2025,5,FALSE)</f>
        <v>Ferrovia</v>
      </c>
      <c r="P277" s="104" t="str">
        <f>VLOOKUP(Tabela2[[#This Row],[SIEMA]],Siema2025,21,FALSE)</f>
        <v>Descarrilamento com tombamento. Causa em investigação.</v>
      </c>
      <c r="Q277" s="104" t="s">
        <v>7127</v>
      </c>
      <c r="R277" s="104" t="s">
        <v>7127</v>
      </c>
      <c r="S277" s="107" t="s">
        <v>2857</v>
      </c>
      <c r="T277" s="104">
        <v>2.5</v>
      </c>
      <c r="U277" s="104" t="s">
        <v>7121</v>
      </c>
      <c r="V277" s="104" t="s">
        <v>7127</v>
      </c>
      <c r="W277" s="104"/>
      <c r="X277" s="113"/>
      <c r="Y277" s="109" t="str">
        <f>IF(W277="","", IF(W277="NC","", IF(W277="NE","", IF(W277="NA","",IFERROR(VLOOKUP(W277,Produtos!$A$1:$C$2319,2,FALSE),"Não Cadastrado")))))</f>
        <v/>
      </c>
      <c r="Z277" s="104" t="str">
        <f>VLOOKUP(Tabela2[[#This Row],[SIEMA]],Siema2025,11,FALSE)</f>
        <v/>
      </c>
      <c r="AA277" s="104" t="str">
        <f>VLOOKUP(Tabela2[[#This Row],[SIEMA]],Siema2025,12,FALSE)</f>
        <v/>
      </c>
      <c r="AB277" s="104" t="str">
        <f>IF(W277="","",IF(ISNUMBER(W277)=FALSE,"Não se aplica",IFERROR(VLOOKUP(W277,Produtos!$A$1:$C$2319,3,FALSE),"Não Cadastrado")))</f>
        <v/>
      </c>
      <c r="AC277" s="104"/>
      <c r="AD277" s="108"/>
      <c r="AE277" s="107" t="str">
        <f>IF(AC277="","", IF(AC277="NC","", IF(AC277="NE","", IF(AC277="NA","",IFERROR(VLOOKUP(AC277,Produtos!$A$1:$C$2319,2,FALSE),"Não Cadastrado")))))</f>
        <v/>
      </c>
      <c r="AF277" s="104"/>
      <c r="AG277" s="104"/>
      <c r="AH277" s="104" t="str">
        <f>IF(AC277="","",IF(ISNUMBER(AC277)=FALSE,"Não se aplica",IFERROR(VLOOKUP(AC277,Produtos!$A$1:$C$2319,3,FALSE),"Não Cadastrado")))</f>
        <v/>
      </c>
      <c r="AI277" s="104"/>
      <c r="AJ277" s="104" t="str">
        <f>VLOOKUP(Tabela2[[#This Row],[SIEMA]],Siema2025,26,FALSE)</f>
        <v>Trem K143 com 3 locomotivas e 31 vagões carregados circulando entre BKS e BRE ao transpor o km 596+700 descarrilaram 6 vagões carregados com cimento, da 6° a 11° posição da composição, ficando 2 vagões tombados.</v>
      </c>
      <c r="AK277" s="107" t="s">
        <v>7112</v>
      </c>
      <c r="AL277" s="107"/>
      <c r="AM277" s="107"/>
      <c r="AN277" s="108" t="str">
        <f>VLOOKUP(Tabela2[[#This Row],[SIEMA]],Siema2025,51,FALSE)</f>
        <v/>
      </c>
      <c r="AO277" s="108" t="str">
        <f>VLOOKUP(Tabela2[[#This Row],[SIEMA]],Siema2025,53,FALSE)</f>
        <v/>
      </c>
      <c r="AP277" s="108" t="str">
        <f>VLOOKUP(Tabela2[[#This Row],[SIEMA]],Siema2025,55,FALSE)</f>
        <v/>
      </c>
      <c r="AQ277" s="108" t="str">
        <f>VLOOKUP(Tabela2[[#This Row],[SIEMA]],Siema2025,57,FALSE)</f>
        <v/>
      </c>
      <c r="AR277" s="108" t="str">
        <f>VLOOKUP(Tabela2[[#This Row],[SIEMA]],Siema2025,59,FALSE)</f>
        <v/>
      </c>
      <c r="AS277" s="108" t="str">
        <f>VLOOKUP(Tabela2[[#This Row],[SIEMA]],Siema2025,61,FALSE)</f>
        <v/>
      </c>
      <c r="AT277" s="108" t="str">
        <f>VLOOKUP(Tabela2[[#This Row],[SIEMA]],Siema2025,63,FALSE)</f>
        <v/>
      </c>
      <c r="AU277" s="108" t="str">
        <f>VLOOKUP(Tabela2[[#This Row],[SIEMA]],Siema2025,65,FALSE)</f>
        <v>X</v>
      </c>
      <c r="AV277" s="108" t="str">
        <f>VLOOKUP(Tabela2[[#This Row],[SIEMA]],Siema2025,67,FALSE)</f>
        <v/>
      </c>
      <c r="AW277" s="108" t="str">
        <f>VLOOKUP(Tabela2[[#This Row],[SIEMA]],Siema2025,69,FALSE)</f>
        <v/>
      </c>
      <c r="AX277" s="108" t="str">
        <f>VLOOKUP(Tabela2[[#This Row],[SIEMA]],Siema2025,71,FALSE)</f>
        <v/>
      </c>
      <c r="AY277" s="108" t="str">
        <f>VLOOKUP(Tabela2[[#This Row],[SIEMA]],Siema2025,73,FALSE)</f>
        <v/>
      </c>
      <c r="AZ277" s="108" t="str">
        <f>VLOOKUP(Tabela2[[#This Row],[SIEMA]],Siema2025,75,FALSE)</f>
        <v/>
      </c>
      <c r="BA277" s="108" t="str">
        <f>VLOOKUP(Tabela2[[#This Row],[SIEMA]],Siema2025,77,FALSE)</f>
        <v/>
      </c>
      <c r="BB277" s="108" t="str">
        <f>VLOOKUP(Tabela2[[#This Row],[SIEMA]],Siema2025,79,FALSE)</f>
        <v/>
      </c>
      <c r="BC277" s="108" t="str">
        <f>IF(Tabela2[[#This Row],[Outro(s) ]] = "X", "PREENCHER","NA")</f>
        <v>NA</v>
      </c>
      <c r="BD277" s="108" t="str">
        <f>VLOOKUP(Tabela2[[#This Row],[SIEMA]],Siema2025,82,FALSE)</f>
        <v/>
      </c>
      <c r="BE277" s="108" t="str">
        <f>VLOOKUP(Tabela2[[#This Row],[SIEMA]],Siema2025,81,FALSE)</f>
        <v/>
      </c>
      <c r="BF277" s="110" t="s">
        <v>7849</v>
      </c>
      <c r="BG277" s="110" t="s">
        <v>7849</v>
      </c>
      <c r="BH277" s="111" t="str">
        <f>VLOOKUP(Tabela2[[#This Row],[SIEMA]],Siema2025,29,FALSE)</f>
        <v>17234244000131</v>
      </c>
      <c r="BI277" s="112" t="str">
        <f>VLOOKUP(Tabela2[[#This Row],[SIEMA]],Siema2025,107,FALSE)</f>
        <v>Não</v>
      </c>
      <c r="BJ277" s="107" t="s">
        <v>7099</v>
      </c>
      <c r="BK277" s="104" t="s">
        <v>2696</v>
      </c>
      <c r="BL277" s="140">
        <v>45791</v>
      </c>
      <c r="BM277" s="108">
        <f ca="1">IF(Tabela2[[#This Row],[Data de atendimento do Ibama (considerar o primeiro documento/ação)]]="",_xlfn.DAYS(TODAY(),J277),_xlfn.DAYS(Tabela2[[#This Row],[Data de atendimento do Ibama (considerar o primeiro documento/ação)]],J277))</f>
        <v>19</v>
      </c>
      <c r="BN277" s="108" t="str">
        <f>IF(Tabela2[[#This Row],[Atendido pelo Ibama ("Não" ou "Sim")]]="Não","Preencher", IF(Tabela2[[#This Row],[Atendido pelo Ibama ("Não" ou "Sim")]]="Sim","NA",""))</f>
        <v>NA</v>
      </c>
      <c r="BO277" s="114" t="s">
        <v>7423</v>
      </c>
      <c r="BP277" s="108" t="str">
        <f>IF(Tabela2[[#This Row],[Forma de atendimento (primeiro documento/ação)]]= "Outros (especificar)", "PREENCHER","NA")</f>
        <v>NA</v>
      </c>
      <c r="BQ277" s="106" t="s">
        <v>2696</v>
      </c>
      <c r="BR277" s="108" t="s">
        <v>123</v>
      </c>
      <c r="BS277" s="108" t="s">
        <v>2696</v>
      </c>
      <c r="BT277" s="108" t="s">
        <v>7101</v>
      </c>
      <c r="BU277" s="108" t="s">
        <v>2696</v>
      </c>
      <c r="BV277" s="108" t="s">
        <v>123</v>
      </c>
      <c r="BW277" s="108" t="s">
        <v>123</v>
      </c>
      <c r="BX277" s="106"/>
      <c r="BY277" s="106"/>
      <c r="BZ277" s="104" t="str">
        <f>IF(Tabela2[[#This Row],[Data do documento de encerramento]]="NA","NA",IF(Tabela2[[#This Row],[Data do documento de encerramento]]="","Pendente de conclusão/ encerramento",_xlfn.DAYS(Tabela2[[#This Row],[Data do documento de encerramento]],J277)))</f>
        <v>Pendente de conclusão/ encerramento</v>
      </c>
      <c r="CA277" s="107" t="s">
        <v>8358</v>
      </c>
      <c r="CB277" s="107"/>
      <c r="CC277" s="129"/>
      <c r="CD277" s="107"/>
      <c r="CE277" s="107"/>
      <c r="CF277" s="107"/>
    </row>
    <row r="278" spans="1:84" ht="30.75">
      <c r="A278" s="169">
        <v>202542657640</v>
      </c>
      <c r="B278" s="170" t="s">
        <v>8359</v>
      </c>
      <c r="C278" s="108" t="s">
        <v>7135</v>
      </c>
      <c r="D278" s="106" t="s">
        <v>637</v>
      </c>
      <c r="E278" s="106" t="s">
        <v>8360</v>
      </c>
      <c r="F278" s="106"/>
      <c r="G278" s="106" t="s">
        <v>8361</v>
      </c>
      <c r="H278" s="106" t="s">
        <v>8362</v>
      </c>
      <c r="I278" s="104" t="str">
        <f>VLOOKUP(Tabela2[[#This Row],[SIEMA]],Siema2025,19,FALSE)</f>
        <v>Campos</v>
      </c>
      <c r="J278" s="105">
        <f>VLOOKUP(Tabela2[[#This Row],[SIEMA]],Siema2025,2,FALSE)</f>
        <v>45773</v>
      </c>
      <c r="K278" s="105" t="str">
        <f>VLOOKUP(Tabela2[[#This Row],[SIEMA]],Siema2025,16,FALSE)</f>
        <v>Sábado</v>
      </c>
      <c r="L278" s="106" t="str">
        <f>IF(Tabela2[[#This Row],[Data]]="","Sem Informação",VLOOKUP(MONTH(Tabela2[[#This Row],[Data]]),'[1]Validação de dados'!$I$1:$J$13,2,0))</f>
        <v>Abril</v>
      </c>
      <c r="M278" s="104">
        <f>YEAR(Tabela2[[#This Row],[Data]])</f>
        <v>2025</v>
      </c>
      <c r="N278" s="105" t="str">
        <f>VLOOKUP(Tabela2[[#This Row],[SIEMA]],Siema2025,17,FALSE)</f>
        <v>Matutino</v>
      </c>
      <c r="O278" s="105" t="str">
        <f>VLOOKUP(Tabela2[[#This Row],[SIEMA]],Siema2025,5,FALSE)</f>
        <v>Plataforma</v>
      </c>
      <c r="P278" s="104" t="s">
        <v>8363</v>
      </c>
      <c r="Q278" s="104" t="s">
        <v>7094</v>
      </c>
      <c r="R278" s="104" t="s">
        <v>7095</v>
      </c>
      <c r="S278" s="104" t="s">
        <v>8364</v>
      </c>
      <c r="T278" s="104" t="str">
        <f>VLOOKUP(Tabela2[[#This Row],[SIEMA]],Siema2025,11,FALSE)</f>
        <v>0.0005</v>
      </c>
      <c r="U278" s="104" t="str">
        <f>VLOOKUP(Tabela2[[#This Row],[SIEMA]],Siema2025,12,FALSE)</f>
        <v>M3</v>
      </c>
      <c r="V278" s="104" t="s">
        <v>7097</v>
      </c>
      <c r="W278" s="104"/>
      <c r="X278" s="113" t="str">
        <f>IF(Tabela2[[#This Row],[Origem do acidente]] = "Plataforma", "PREENCHER","NA")</f>
        <v>PREENCHER</v>
      </c>
      <c r="Y278" s="109" t="str">
        <f>IF(W278="","", IF(W278="NC","", IF(W278="NE","", IF(W278="NA","",IFERROR(VLOOKUP(W278,Produtos!$A$1:$C$2319,2,FALSE),"Não Cadastrado")))))</f>
        <v/>
      </c>
      <c r="Z278" s="104"/>
      <c r="AA278" s="104" t="str">
        <f>VLOOKUP(Tabela2[[#This Row],[SIEMA]],Siema2025,12,FALSE)</f>
        <v>M3</v>
      </c>
      <c r="AB278" s="104" t="str">
        <f>IF(W278="","",IF(ISNUMBER(W278)=FALSE,"Não se aplica",IFERROR(VLOOKUP(W278,Produtos!$A$1:$C$2319,3,FALSE),"Não Cadastrado")))</f>
        <v/>
      </c>
      <c r="AC278" s="104"/>
      <c r="AD278" s="108" t="str">
        <f>IF(Tabela2[[#This Row],[Origem do acidente]] = "Plataforma", "PREENCHER","NA")</f>
        <v>PREENCHER</v>
      </c>
      <c r="AE278" s="107" t="str">
        <f>IF(AC278="","", IF(AC278="NC","", IF(AC278="NE","", IF(AC278="NA","",IFERROR(VLOOKUP(AC278,Produtos!$A$1:$C$2319,2,FALSE),"Não Cadastrado")))))</f>
        <v/>
      </c>
      <c r="AF278" s="104"/>
      <c r="AG278" s="104"/>
      <c r="AH278" s="104" t="str">
        <f>IF(AC278="","",IF(ISNUMBER(AC278)=FALSE,"Não se aplica",IFERROR(VLOOKUP(AC278,Produtos!$A$1:$C$2319,3,FALSE),"Não Cadastrado")))</f>
        <v/>
      </c>
      <c r="AI278" s="104"/>
      <c r="AJ278" s="104" t="str">
        <f>VLOOKUP(Tabela2[[#This Row],[SIEMA]],Siema2025,26,FALSE)</f>
        <v>Trinca na superfície de vedação na conexão JIC da extremidade da mangueira. 
A mangueira onde ocorreu o vazamento havia sido substituída preventivamente no dia anterior conforme requerido pelo plano de manutenção. Esta substituição foi realizada pela mesma empresa responsável pela fabricação da mangueira. Até o momento não há dados suficientes para concluir se a trinca ocorreu por defeito de fabricação ou falha no procedimento de instalação.</v>
      </c>
      <c r="AK278" s="107"/>
      <c r="AL278" s="107"/>
      <c r="AM278" s="107"/>
      <c r="AN278" s="108" t="str">
        <f>VLOOKUP(Tabela2[[#This Row],[SIEMA]],Siema2025,51,FALSE)</f>
        <v/>
      </c>
      <c r="AO278" s="108" t="str">
        <f>VLOOKUP(Tabela2[[#This Row],[SIEMA]],Siema2025,53,FALSE)</f>
        <v/>
      </c>
      <c r="AP278" s="108" t="str">
        <f>VLOOKUP(Tabela2[[#This Row],[SIEMA]],Siema2025,55,FALSE)</f>
        <v/>
      </c>
      <c r="AQ278" s="108" t="str">
        <f>VLOOKUP(Tabela2[[#This Row],[SIEMA]],Siema2025,57,FALSE)</f>
        <v/>
      </c>
      <c r="AR278" s="108" t="str">
        <f>VLOOKUP(Tabela2[[#This Row],[SIEMA]],Siema2025,59,FALSE)</f>
        <v/>
      </c>
      <c r="AS278" s="108" t="str">
        <f>VLOOKUP(Tabela2[[#This Row],[SIEMA]],Siema2025,61,FALSE)</f>
        <v>X</v>
      </c>
      <c r="AT278" s="108" t="str">
        <f>VLOOKUP(Tabela2[[#This Row],[SIEMA]],Siema2025,63,FALSE)</f>
        <v/>
      </c>
      <c r="AU278" s="108" t="str">
        <f>VLOOKUP(Tabela2[[#This Row],[SIEMA]],Siema2025,65,FALSE)</f>
        <v/>
      </c>
      <c r="AV278" s="108" t="str">
        <f>VLOOKUP(Tabela2[[#This Row],[SIEMA]],Siema2025,67,FALSE)</f>
        <v/>
      </c>
      <c r="AW278" s="108" t="str">
        <f>VLOOKUP(Tabela2[[#This Row],[SIEMA]],Siema2025,69,FALSE)</f>
        <v/>
      </c>
      <c r="AX278" s="108" t="str">
        <f>VLOOKUP(Tabela2[[#This Row],[SIEMA]],Siema2025,71,FALSE)</f>
        <v/>
      </c>
      <c r="AY278" s="108" t="str">
        <f>VLOOKUP(Tabela2[[#This Row],[SIEMA]],Siema2025,73,FALSE)</f>
        <v/>
      </c>
      <c r="AZ278" s="108" t="str">
        <f>VLOOKUP(Tabela2[[#This Row],[SIEMA]],Siema2025,75,FALSE)</f>
        <v/>
      </c>
      <c r="BA278" s="108" t="str">
        <f>VLOOKUP(Tabela2[[#This Row],[SIEMA]],Siema2025,77,FALSE)</f>
        <v/>
      </c>
      <c r="BB278" s="108" t="str">
        <f>VLOOKUP(Tabela2[[#This Row],[SIEMA]],Siema2025,79,FALSE)</f>
        <v/>
      </c>
      <c r="BC278" s="108" t="str">
        <f>IF(Tabela2[[#This Row],[Outro(s) ]] = "X", "PREENCHER","NA")</f>
        <v>NA</v>
      </c>
      <c r="BD278" s="108" t="str">
        <f>VLOOKUP(Tabela2[[#This Row],[SIEMA]],Siema2025,82,FALSE)</f>
        <v/>
      </c>
      <c r="BE278" s="108" t="str">
        <f>VLOOKUP(Tabela2[[#This Row],[SIEMA]],Siema2025,81,FALSE)</f>
        <v/>
      </c>
      <c r="BF278" s="110" t="str">
        <f>VLOOKUP(Tabela2[[#This Row],[SIEMA]],Siema2025,28,FALSE)</f>
        <v>Equinor Brasil Energia Ltda.</v>
      </c>
      <c r="BG278" s="110"/>
      <c r="BH278" s="111" t="str">
        <f>VLOOKUP(Tabela2[[#This Row],[SIEMA]],Siema2025,29,FALSE)</f>
        <v>04028583000100</v>
      </c>
      <c r="BI278" s="112" t="s">
        <v>2696</v>
      </c>
      <c r="BJ278" s="107" t="s">
        <v>7099</v>
      </c>
      <c r="BK278" s="104" t="s">
        <v>2696</v>
      </c>
      <c r="BL278" s="140">
        <v>45789</v>
      </c>
      <c r="BM278" s="108">
        <f ca="1">IF(Tabela2[[#This Row],[Data de atendimento do Ibama (considerar o primeiro documento/ação)]]="",_xlfn.DAYS(TODAY(),J278),_xlfn.DAYS(Tabela2[[#This Row],[Data de atendimento do Ibama (considerar o primeiro documento/ação)]],J278))</f>
        <v>16</v>
      </c>
      <c r="BN278" s="108" t="str">
        <f>IF(Tabela2[[#This Row],[Atendido pelo Ibama ("Não" ou "Sim")]]="Não","Preencher", IF(Tabela2[[#This Row],[Atendido pelo Ibama ("Não" ou "Sim")]]="Sim","NA",""))</f>
        <v>NA</v>
      </c>
      <c r="BO278" s="114" t="s">
        <v>7138</v>
      </c>
      <c r="BP278" s="108" t="str">
        <f>IF(Tabela2[[#This Row],[Forma de atendimento (primeiro documento/ação)]]= "Outros (especificar)", "PREENCHER","NA")</f>
        <v>NA</v>
      </c>
      <c r="BQ278" s="106" t="s">
        <v>123</v>
      </c>
      <c r="BR278" s="108" t="str">
        <f>IF(Tabela2[[#This Row],[Equipe do Ibama foi a campo? Houve sobrevoo do Poseidon?]] = "Sim", "PREENCHER","NA")</f>
        <v>NA</v>
      </c>
      <c r="BS278" s="108" t="str">
        <f>IF(Tabela2[[#This Row],[Se sim, foi emitida Ordem de Emergência? (informações vinculada à coluna CK)]] = "Sim", "PREENCHER","NA")</f>
        <v>NA</v>
      </c>
      <c r="BT278" s="108" t="s">
        <v>7101</v>
      </c>
      <c r="BU278" s="108" t="s">
        <v>123</v>
      </c>
      <c r="BV278" s="108" t="s">
        <v>123</v>
      </c>
      <c r="BW278" s="108" t="s">
        <v>123</v>
      </c>
      <c r="BX278" s="106"/>
      <c r="BY278" s="106"/>
      <c r="BZ278" s="104" t="str">
        <f>IF(Tabela2[[#This Row],[Data do documento de encerramento]]="NA","NA",IF(Tabela2[[#This Row],[Data do documento de encerramento]]="","Pendente de conclusão/ encerramento",_xlfn.DAYS(Tabela2[[#This Row],[Data do documento de encerramento]],J278)))</f>
        <v>Pendente de conclusão/ encerramento</v>
      </c>
      <c r="CA278" s="107" t="s">
        <v>7816</v>
      </c>
      <c r="CB278" s="107"/>
      <c r="CC278" s="129" t="s">
        <v>7628</v>
      </c>
      <c r="CD278" s="107" t="s">
        <v>7278</v>
      </c>
      <c r="CE278" s="107" t="s">
        <v>123</v>
      </c>
      <c r="CF278" s="107" t="s">
        <v>7141</v>
      </c>
    </row>
    <row r="279" spans="1:84" ht="45.75">
      <c r="A279" s="169">
        <v>202542854024</v>
      </c>
      <c r="B279" s="170" t="s">
        <v>8365</v>
      </c>
      <c r="C279" s="108" t="str">
        <f>VLOOKUP(Tabela2[[#This Row],[SIEMA]],Siema2025,4,FALSE)</f>
        <v xml:space="preserve"> MG</v>
      </c>
      <c r="D279" s="106" t="str">
        <f>VLOOKUP(Tabela2[[#This Row],[SIEMA]],Siema2025,3,FALSE)</f>
        <v xml:space="preserve">Nova Lima </v>
      </c>
      <c r="E279" s="106" t="str">
        <f>VLOOKUP(Tabela2[[#This Row],[SIEMA]],Siema2025,20,FALSE)</f>
        <v>Alameda do Morro, n° 614, Vila da Serra.</v>
      </c>
      <c r="F279" s="106" t="s">
        <v>6920</v>
      </c>
      <c r="G279" s="106" t="s">
        <v>8366</v>
      </c>
      <c r="H279" s="106" t="s">
        <v>8367</v>
      </c>
      <c r="I279" s="104" t="s">
        <v>7120</v>
      </c>
      <c r="J279" s="105">
        <f>VLOOKUP(Tabela2[[#This Row],[SIEMA]],Siema2025,2,FALSE)</f>
        <v>45773</v>
      </c>
      <c r="K279" s="105" t="str">
        <f>VLOOKUP(Tabela2[[#This Row],[SIEMA]],Siema2025,16,FALSE)</f>
        <v>Sábado</v>
      </c>
      <c r="L279" s="106" t="str">
        <f>IF(Tabela2[[#This Row],[Data]]="","Sem Informação",VLOOKUP(MONTH(Tabela2[[#This Row],[Data]]),'[1]Validação de dados'!$I$1:$J$13,2,0))</f>
        <v>Abril</v>
      </c>
      <c r="M279" s="104">
        <f>YEAR(Tabela2[[#This Row],[Data]])</f>
        <v>2025</v>
      </c>
      <c r="N279" s="105" t="str">
        <f>VLOOKUP(Tabela2[[#This Row],[SIEMA]],Siema2025,17,FALSE)</f>
        <v>Matutino</v>
      </c>
      <c r="O279" s="105" t="s">
        <v>1470</v>
      </c>
      <c r="P279" s="104" t="str">
        <f>VLOOKUP(Tabela2[[#This Row],[SIEMA]],Siema2025,21,FALSE)</f>
        <v>GASMIG</v>
      </c>
      <c r="Q279" s="104">
        <v>1971</v>
      </c>
      <c r="R279" s="104" t="s">
        <v>7896</v>
      </c>
      <c r="S279" s="107" t="str">
        <f>IF(Q279="","", IF(Q279="NC","", IF(Q279="NE","", IF(Q279="NA","",IFERROR(VLOOKUP(Q279,Produtos!$A$1:$C$2319,2,FALSE),"Não Cadastrado")))))</f>
        <v>METANO, COMPRIMIDO, ou GÁS NATURAL, COMPRIMIDO, com elevado teor de metano</v>
      </c>
      <c r="T279" s="104">
        <v>1381</v>
      </c>
      <c r="U279" s="104" t="s">
        <v>7111</v>
      </c>
      <c r="V279" s="104">
        <f>IF(Q279="","",IF(ISNUMBER(Q279)=FALSE,"Não se aplica",IFERROR(VLOOKUP(Q279,Produtos!$A$1:$C$2319,3,FALSE),"Não Cadastrado")))</f>
        <v>2.1</v>
      </c>
      <c r="W279" s="104" t="str">
        <f>VLOOKUP(Tabela2[[#This Row],[SIEMA]],Siema2025,10,FALSE)</f>
        <v/>
      </c>
      <c r="X279" s="113" t="str">
        <f>IF(Tabela2[[#This Row],[Origem do acidente]] = "Plataforma", "PREENCHER","NA")</f>
        <v>NA</v>
      </c>
      <c r="Y279" s="109" t="str">
        <f>IF(W279="","", IF(W279="NC","", IF(W279="NE","", IF(W279="NA","",IFERROR(VLOOKUP(W279,Produtos!$A$1:$C$2319,2,FALSE),"Não Cadastrado")))))</f>
        <v/>
      </c>
      <c r="Z279" s="104" t="str">
        <f>VLOOKUP(Tabela2[[#This Row],[SIEMA]],Siema2025,11,FALSE)</f>
        <v xml:space="preserve"> </v>
      </c>
      <c r="AA279" s="104" t="str">
        <f>VLOOKUP(Tabela2[[#This Row],[SIEMA]],Siema2025,12,FALSE)</f>
        <v xml:space="preserve"> </v>
      </c>
      <c r="AB279" s="104" t="str">
        <f>IF(W279="","",IF(ISNUMBER(W279)=FALSE,"Não se aplica",IFERROR(VLOOKUP(W279,Produtos!$A$1:$C$2319,3,FALSE),"Não Cadastrado")))</f>
        <v/>
      </c>
      <c r="AC279" s="104"/>
      <c r="AD279" s="108" t="str">
        <f>IF(Tabela2[[#This Row],[Origem do acidente]] = "Plataforma", "PREENCHER","NA")</f>
        <v>NA</v>
      </c>
      <c r="AE279" s="107" t="str">
        <f>IF(AC279="","", IF(AC279="NC","", IF(AC279="NE","", IF(AC279="NA","",IFERROR(VLOOKUP(AC279,Produtos!$A$1:$C$2319,2,FALSE),"Não Cadastrado")))))</f>
        <v/>
      </c>
      <c r="AF279" s="104"/>
      <c r="AG279" s="104"/>
      <c r="AH279" s="104" t="str">
        <f>IF(AC279="","",IF(ISNUMBER(AC279)=FALSE,"Não se aplica",IFERROR(VLOOKUP(AC279,Produtos!$A$1:$C$2319,3,FALSE),"Não Cadastrado")))</f>
        <v/>
      </c>
      <c r="AI279" s="104"/>
      <c r="AJ279" s="104" t="str">
        <f>VLOOKUP(Tabela2[[#This Row],[SIEMA]],Siema2025,26,FALSE)</f>
        <v>Rompimento</v>
      </c>
      <c r="AK279" s="107" t="s">
        <v>7311</v>
      </c>
      <c r="AL279" s="107"/>
      <c r="AM279" s="107"/>
      <c r="AN279" s="108" t="str">
        <f>VLOOKUP(Tabela2[[#This Row],[SIEMA]],Siema2025,51,FALSE)</f>
        <v/>
      </c>
      <c r="AO279" s="108" t="str">
        <f>VLOOKUP(Tabela2[[#This Row],[SIEMA]],Siema2025,53,FALSE)</f>
        <v/>
      </c>
      <c r="AP279" s="108" t="str">
        <f>VLOOKUP(Tabela2[[#This Row],[SIEMA]],Siema2025,55,FALSE)</f>
        <v/>
      </c>
      <c r="AQ279" s="108" t="str">
        <f>VLOOKUP(Tabela2[[#This Row],[SIEMA]],Siema2025,57,FALSE)</f>
        <v/>
      </c>
      <c r="AR279" s="108" t="str">
        <f>VLOOKUP(Tabela2[[#This Row],[SIEMA]],Siema2025,59,FALSE)</f>
        <v/>
      </c>
      <c r="AS279" s="108" t="str">
        <f>VLOOKUP(Tabela2[[#This Row],[SIEMA]],Siema2025,61,FALSE)</f>
        <v/>
      </c>
      <c r="AT279" s="108" t="str">
        <f>VLOOKUP(Tabela2[[#This Row],[SIEMA]],Siema2025,63,FALSE)</f>
        <v/>
      </c>
      <c r="AU279" s="108" t="str">
        <f>VLOOKUP(Tabela2[[#This Row],[SIEMA]],Siema2025,65,FALSE)</f>
        <v/>
      </c>
      <c r="AV279" s="108" t="str">
        <f>VLOOKUP(Tabela2[[#This Row],[SIEMA]],Siema2025,67,FALSE)</f>
        <v/>
      </c>
      <c r="AW279" s="108" t="str">
        <f>VLOOKUP(Tabela2[[#This Row],[SIEMA]],Siema2025,69,FALSE)</f>
        <v>X</v>
      </c>
      <c r="AX279" s="108" t="str">
        <f>VLOOKUP(Tabela2[[#This Row],[SIEMA]],Siema2025,71,FALSE)</f>
        <v/>
      </c>
      <c r="AY279" s="108" t="str">
        <f>VLOOKUP(Tabela2[[#This Row],[SIEMA]],Siema2025,73,FALSE)</f>
        <v/>
      </c>
      <c r="AZ279" s="108" t="str">
        <f>VLOOKUP(Tabela2[[#This Row],[SIEMA]],Siema2025,75,FALSE)</f>
        <v/>
      </c>
      <c r="BA279" s="108" t="str">
        <f>VLOOKUP(Tabela2[[#This Row],[SIEMA]],Siema2025,77,FALSE)</f>
        <v/>
      </c>
      <c r="BB279" s="108" t="str">
        <f>VLOOKUP(Tabela2[[#This Row],[SIEMA]],Siema2025,79,FALSE)</f>
        <v/>
      </c>
      <c r="BC279" s="108" t="str">
        <f>IF(Tabela2[[#This Row],[Outro(s) ]] = "X", "PREENCHER","NA")</f>
        <v>NA</v>
      </c>
      <c r="BD279" s="108" t="str">
        <f>VLOOKUP(Tabela2[[#This Row],[SIEMA]],Siema2025,82,FALSE)</f>
        <v/>
      </c>
      <c r="BE279" s="108" t="str">
        <f>VLOOKUP(Tabela2[[#This Row],[SIEMA]],Siema2025,81,FALSE)</f>
        <v/>
      </c>
      <c r="BF279" s="110" t="str">
        <f>VLOOKUP(Tabela2[[#This Row],[SIEMA]],Siema2025,28,FALSE)</f>
        <v>TM Engenharia Ltda</v>
      </c>
      <c r="BG279" s="110"/>
      <c r="BH279" s="111" t="str">
        <f>VLOOKUP(Tabela2[[#This Row],[SIEMA]],Siema2025,29,FALSE)</f>
        <v>21543399000127</v>
      </c>
      <c r="BI279" s="112" t="str">
        <f>VLOOKUP(Tabela2[[#This Row],[SIEMA]],Siema2025,107,FALSE)</f>
        <v>Não</v>
      </c>
      <c r="BJ279" s="107" t="s">
        <v>7113</v>
      </c>
      <c r="BK279" s="104" t="s">
        <v>2696</v>
      </c>
      <c r="BL279" s="140">
        <v>45783</v>
      </c>
      <c r="BM279" s="108">
        <f ca="1">IF(Tabela2[[#This Row],[Data de atendimento do Ibama (considerar o primeiro documento/ação)]]="",_xlfn.DAYS(TODAY(),J279),_xlfn.DAYS(Tabela2[[#This Row],[Data de atendimento do Ibama (considerar o primeiro documento/ação)]],J279))</f>
        <v>10</v>
      </c>
      <c r="BN279" s="108" t="str">
        <f>IF(Tabela2[[#This Row],[Atendido pelo Ibama ("Não" ou "Sim")]]="Não","Preencher", IF(Tabela2[[#This Row],[Atendido pelo Ibama ("Não" ou "Sim")]]="Sim","NA",""))</f>
        <v>NA</v>
      </c>
      <c r="BO279" s="114" t="s">
        <v>7100</v>
      </c>
      <c r="BP279" s="108" t="str">
        <f>IF(Tabela2[[#This Row],[Forma de atendimento (primeiro documento/ação)]]= "Outros (especificar)", "PREENCHER","NA")</f>
        <v>NA</v>
      </c>
      <c r="BQ279" s="106" t="s">
        <v>123</v>
      </c>
      <c r="BR279" s="108" t="str">
        <f>IF(Tabela2[[#This Row],[Equipe do Ibama foi a campo? Houve sobrevoo do Poseidon?]] = "Sim", "PREENCHER","NA")</f>
        <v>NA</v>
      </c>
      <c r="BS279" s="108" t="str">
        <f>IF(Tabela2[[#This Row],[Se sim, foi emitida Ordem de Emergência? (informações vinculada à coluna CK)]] = "Sim", "PREENCHER","NA")</f>
        <v>NA</v>
      </c>
      <c r="BT279" s="108" t="str">
        <f>IF(Tabela2[[#This Row],[Foi elaborado Relatório de Vistoria pelo Ibama? (informações vinculada à coluna CK)]] = "Sim", "PREENCHER","NA")</f>
        <v>NA</v>
      </c>
      <c r="BU279" s="108" t="str">
        <f>IF(Tabela2[[#This Row],[Houve envio de Informações Pós-acidente (preencher "não se aplica" quando de competência estadual/municipal)]] = "Sim", "PREENCHER","NA")</f>
        <v>NA</v>
      </c>
      <c r="BV279" s="108" t="str">
        <f>IF(Tabela2[[#This Row],[Houve avaliação das informações pós-acidente solicitadas/enviadas?]] = "Sim", "PREENCHER","NA")</f>
        <v>NA</v>
      </c>
      <c r="BW279" s="108" t="str">
        <f>IF(Tabela2[[#This Row],[O Ibama aguarda resposta da empresa/OEMA, etc?]] = "Sim", "PREENCHER","NA")</f>
        <v>NA</v>
      </c>
      <c r="BX279" s="106" t="s">
        <v>7102</v>
      </c>
      <c r="BY279" s="140">
        <v>45875</v>
      </c>
      <c r="BZ279" s="104">
        <f>IF(Tabela2[[#This Row],[Data do documento de encerramento]]="NA","NA",IF(Tabela2[[#This Row],[Data do documento de encerramento]]="","Pendente de conclusão/ encerramento",_xlfn.DAYS(Tabela2[[#This Row],[Data do documento de encerramento]],J279)))</f>
        <v>102</v>
      </c>
      <c r="CA279" s="107" t="s">
        <v>8368</v>
      </c>
      <c r="CB279" s="107"/>
      <c r="CC279" s="131"/>
      <c r="CD279" s="107"/>
      <c r="CE279" s="107"/>
      <c r="CF279" s="107"/>
    </row>
    <row r="280" spans="1:84" ht="30.75">
      <c r="A280" s="200">
        <v>202542932436</v>
      </c>
      <c r="B280" s="170" t="s">
        <v>8369</v>
      </c>
      <c r="C280" s="108" t="str">
        <f>VLOOKUP(Tabela2[[#This Row],[SIEMA]],Siema2025,4,FALSE)</f>
        <v xml:space="preserve"> SP</v>
      </c>
      <c r="D280" s="106" t="str">
        <f>VLOOKUP(Tabela2[[#This Row],[SIEMA]],Siema2025,3,FALSE)</f>
        <v xml:space="preserve">Cubatão </v>
      </c>
      <c r="E280" s="106" t="s">
        <v>8370</v>
      </c>
      <c r="F280" s="106"/>
      <c r="G280" s="106" t="s">
        <v>8371</v>
      </c>
      <c r="H280" s="106" t="s">
        <v>8372</v>
      </c>
      <c r="I280" s="104" t="s">
        <v>7120</v>
      </c>
      <c r="J280" s="105">
        <f>VLOOKUP(Tabela2[[#This Row],[SIEMA]],Siema2025,2,FALSE)</f>
        <v>45773</v>
      </c>
      <c r="K280" s="105" t="str">
        <f>VLOOKUP(Tabela2[[#This Row],[SIEMA]],Siema2025,16,FALSE)</f>
        <v>Sábado</v>
      </c>
      <c r="L280" s="106" t="str">
        <f>IF(Tabela2[[#This Row],[Data]]="","Sem Informação",VLOOKUP(MONTH(Tabela2[[#This Row],[Data]]),'[1]Validação de dados'!$I$1:$J$13,2,0))</f>
        <v>Abril</v>
      </c>
      <c r="M280" s="104">
        <f>YEAR(Tabela2[[#This Row],[Data]])</f>
        <v>2025</v>
      </c>
      <c r="N280" s="105" t="str">
        <f>VLOOKUP(Tabela2[[#This Row],[SIEMA]],Siema2025,17,FALSE)</f>
        <v>Madrugada</v>
      </c>
      <c r="O280" s="105" t="str">
        <f>VLOOKUP(Tabela2[[#This Row],[SIEMA]],Siema2025,5,FALSE)</f>
        <v>Ferrovia</v>
      </c>
      <c r="P280" s="104" t="str">
        <f>VLOOKUP(Tabela2[[#This Row],[SIEMA]],Siema2025,21,FALSE)</f>
        <v>Vandalismo com abertura de vagão ferroviária graneleiro carregado com soja.</v>
      </c>
      <c r="Q280" s="104" t="s">
        <v>7127</v>
      </c>
      <c r="R280" s="104" t="s">
        <v>7127</v>
      </c>
      <c r="S280" s="107" t="s">
        <v>7451</v>
      </c>
      <c r="T280" s="104" t="str">
        <f>VLOOKUP(Tabela2[[#This Row],[SIEMA]],Siema2025,11,FALSE)</f>
        <v>4</v>
      </c>
      <c r="U280" s="104" t="s">
        <v>7121</v>
      </c>
      <c r="V280" s="104" t="s">
        <v>7127</v>
      </c>
      <c r="W280" s="104"/>
      <c r="X280" s="113"/>
      <c r="Y280" s="109" t="str">
        <f>IF(W280="","", IF(W280="NC","", IF(W280="NE","", IF(W280="NA","",IFERROR(VLOOKUP(W280,Produtos!$A$1:$C$2319,2,FALSE),"Não Cadastrado")))))</f>
        <v/>
      </c>
      <c r="Z280" s="104"/>
      <c r="AA280" s="104"/>
      <c r="AB280" s="104" t="str">
        <f>IF(W280="","",IF(ISNUMBER(W280)=FALSE,"Não se aplica",IFERROR(VLOOKUP(W280,Produtos!$A$1:$C$2319,3,FALSE),"Não Cadastrado")))</f>
        <v/>
      </c>
      <c r="AC280" s="104"/>
      <c r="AD280" s="108"/>
      <c r="AE280" s="107" t="str">
        <f>IF(AC280="","", IF(AC280="NC","", IF(AC280="NE","", IF(AC280="NA","",IFERROR(VLOOKUP(AC280,Produtos!$A$1:$C$2319,2,FALSE),"Não Cadastrado")))))</f>
        <v/>
      </c>
      <c r="AF280" s="104"/>
      <c r="AG280" s="104"/>
      <c r="AH280" s="104" t="str">
        <f>IF(AC280="","",IF(ISNUMBER(AC280)=FALSE,"Não se aplica",IFERROR(VLOOKUP(AC280,Produtos!$A$1:$C$2319,3,FALSE),"Não Cadastrado")))</f>
        <v/>
      </c>
      <c r="AI280" s="104"/>
      <c r="AJ280" s="104" t="str">
        <f>VLOOKUP(Tabela2[[#This Row],[SIEMA]],Siema2025,26,FALSE)</f>
        <v>Ato criminoso caracterizado pela abertura de vagão graneleiro ferroviário carregado com soja.</v>
      </c>
      <c r="AK280" s="107" t="s">
        <v>7122</v>
      </c>
      <c r="AL280" s="107"/>
      <c r="AM280" s="107"/>
      <c r="AN280" s="108" t="str">
        <f>VLOOKUP(Tabela2[[#This Row],[SIEMA]],Siema2025,51,FALSE)</f>
        <v/>
      </c>
      <c r="AO280" s="108" t="str">
        <f>VLOOKUP(Tabela2[[#This Row],[SIEMA]],Siema2025,53,FALSE)</f>
        <v/>
      </c>
      <c r="AP280" s="108" t="str">
        <f>VLOOKUP(Tabela2[[#This Row],[SIEMA]],Siema2025,55,FALSE)</f>
        <v/>
      </c>
      <c r="AQ280" s="108" t="str">
        <f>VLOOKUP(Tabela2[[#This Row],[SIEMA]],Siema2025,57,FALSE)</f>
        <v/>
      </c>
      <c r="AR280" s="108" t="str">
        <f>VLOOKUP(Tabela2[[#This Row],[SIEMA]],Siema2025,59,FALSE)</f>
        <v/>
      </c>
      <c r="AS280" s="108" t="str">
        <f>VLOOKUP(Tabela2[[#This Row],[SIEMA]],Siema2025,61,FALSE)</f>
        <v/>
      </c>
      <c r="AT280" s="108" t="str">
        <f>VLOOKUP(Tabela2[[#This Row],[SIEMA]],Siema2025,63,FALSE)</f>
        <v/>
      </c>
      <c r="AU280" s="108" t="str">
        <f>VLOOKUP(Tabela2[[#This Row],[SIEMA]],Siema2025,65,FALSE)</f>
        <v>X</v>
      </c>
      <c r="AV280" s="108" t="str">
        <f>VLOOKUP(Tabela2[[#This Row],[SIEMA]],Siema2025,67,FALSE)</f>
        <v/>
      </c>
      <c r="AW280" s="108" t="str">
        <f>VLOOKUP(Tabela2[[#This Row],[SIEMA]],Siema2025,69,FALSE)</f>
        <v/>
      </c>
      <c r="AX280" s="108" t="str">
        <f>VLOOKUP(Tabela2[[#This Row],[SIEMA]],Siema2025,71,FALSE)</f>
        <v/>
      </c>
      <c r="AY280" s="108" t="str">
        <f>VLOOKUP(Tabela2[[#This Row],[SIEMA]],Siema2025,73,FALSE)</f>
        <v/>
      </c>
      <c r="AZ280" s="108" t="str">
        <f>VLOOKUP(Tabela2[[#This Row],[SIEMA]],Siema2025,75,FALSE)</f>
        <v/>
      </c>
      <c r="BA280" s="108" t="str">
        <f>VLOOKUP(Tabela2[[#This Row],[SIEMA]],Siema2025,77,FALSE)</f>
        <v/>
      </c>
      <c r="BB280" s="108" t="str">
        <f>VLOOKUP(Tabela2[[#This Row],[SIEMA]],Siema2025,79,FALSE)</f>
        <v/>
      </c>
      <c r="BC280" s="108" t="str">
        <f>IF(Tabela2[[#This Row],[Outro(s) ]] = "X", "PREENCHER","NA")</f>
        <v>NA</v>
      </c>
      <c r="BD280" s="108" t="str">
        <f>VLOOKUP(Tabela2[[#This Row],[SIEMA]],Siema2025,82,FALSE)</f>
        <v/>
      </c>
      <c r="BE280" s="108" t="str">
        <f>VLOOKUP(Tabela2[[#This Row],[SIEMA]],Siema2025,81,FALSE)</f>
        <v/>
      </c>
      <c r="BF280" s="110" t="s">
        <v>3066</v>
      </c>
      <c r="BG280" s="110" t="s">
        <v>7123</v>
      </c>
      <c r="BH280" s="111" t="str">
        <f>VLOOKUP(Tabela2[[#This Row],[SIEMA]],Siema2025,29,FALSE)</f>
        <v>02502844000166</v>
      </c>
      <c r="BI280" s="112" t="str">
        <f>VLOOKUP(Tabela2[[#This Row],[SIEMA]],Siema2025,107,FALSE)</f>
        <v>Não</v>
      </c>
      <c r="BJ280" s="107" t="s">
        <v>7099</v>
      </c>
      <c r="BK280" s="104" t="s">
        <v>2696</v>
      </c>
      <c r="BL280" s="140">
        <v>45783</v>
      </c>
      <c r="BM280" s="108">
        <f ca="1">IF(Tabela2[[#This Row],[Data de atendimento do Ibama (considerar o primeiro documento/ação)]]="",_xlfn.DAYS(TODAY(),J280),_xlfn.DAYS(Tabela2[[#This Row],[Data de atendimento do Ibama (considerar o primeiro documento/ação)]],J280))</f>
        <v>10</v>
      </c>
      <c r="BN280" s="108" t="str">
        <f>IF(Tabela2[[#This Row],[Atendido pelo Ibama ("Não" ou "Sim")]]="Não","Preencher", IF(Tabela2[[#This Row],[Atendido pelo Ibama ("Não" ou "Sim")]]="Sim","NA",""))</f>
        <v>NA</v>
      </c>
      <c r="BO280" s="114" t="s">
        <v>7100</v>
      </c>
      <c r="BP280" s="108" t="str">
        <f>IF(Tabela2[[#This Row],[Forma de atendimento (primeiro documento/ação)]]= "Outros (especificar)", "PREENCHER","NA")</f>
        <v>NA</v>
      </c>
      <c r="BQ280" s="106" t="s">
        <v>123</v>
      </c>
      <c r="BR280" s="108" t="str">
        <f>IF(Tabela2[[#This Row],[Equipe do Ibama foi a campo? Houve sobrevoo do Poseidon?]] = "Sim", "PREENCHER","NA")</f>
        <v>NA</v>
      </c>
      <c r="BS280" s="108" t="str">
        <f>IF(Tabela2[[#This Row],[Se sim, foi emitida Ordem de Emergência? (informações vinculada à coluna CK)]] = "Sim", "PREENCHER","NA")</f>
        <v>NA</v>
      </c>
      <c r="BT280" s="108" t="s">
        <v>7126</v>
      </c>
      <c r="BU280" s="108" t="s">
        <v>2696</v>
      </c>
      <c r="BV280" s="108" t="s">
        <v>123</v>
      </c>
      <c r="BW280" s="108" t="str">
        <f>IF(Tabela2[[#This Row],[O Ibama aguarda resposta da empresa/OEMA, etc?]] = "Sim", "PREENCHER","NA")</f>
        <v>NA</v>
      </c>
      <c r="BX280" s="106" t="s">
        <v>7127</v>
      </c>
      <c r="BY280" s="140"/>
      <c r="BZ280" s="104" t="str">
        <f>IF(Tabela2[[#This Row],[Data do documento de encerramento]]="NA","NA",IF(Tabela2[[#This Row],[Data do documento de encerramento]]="","Pendente de conclusão/ encerramento",_xlfn.DAYS(Tabela2[[#This Row],[Data do documento de encerramento]],J280)))</f>
        <v>Pendente de conclusão/ encerramento</v>
      </c>
      <c r="CA280" s="107" t="s">
        <v>7128</v>
      </c>
      <c r="CB280" s="107"/>
      <c r="CC280" s="133"/>
      <c r="CD280" s="107"/>
      <c r="CE280" s="107"/>
      <c r="CF280" s="107"/>
    </row>
    <row r="281" spans="1:84" ht="30.75">
      <c r="A281" s="200">
        <v>202542932454</v>
      </c>
      <c r="B281" s="118" t="s">
        <v>8373</v>
      </c>
      <c r="C281" s="108" t="str">
        <f>VLOOKUP(Tabela2[[#This Row],[SIEMA]],Siema2025,4,FALSE)</f>
        <v xml:space="preserve"> SP</v>
      </c>
      <c r="D281" s="106" t="str">
        <f>VLOOKUP(Tabela2[[#This Row],[SIEMA]],Siema2025,3,FALSE)</f>
        <v xml:space="preserve">Cubatão </v>
      </c>
      <c r="E281" s="106" t="s">
        <v>8374</v>
      </c>
      <c r="F281" s="106"/>
      <c r="G281" s="106" t="s">
        <v>8375</v>
      </c>
      <c r="H281" s="106" t="s">
        <v>8376</v>
      </c>
      <c r="I281" s="104" t="s">
        <v>7120</v>
      </c>
      <c r="J281" s="105">
        <f>VLOOKUP(Tabela2[[#This Row],[SIEMA]],Siema2025,2,FALSE)</f>
        <v>45773</v>
      </c>
      <c r="K281" s="105" t="str">
        <f>VLOOKUP(Tabela2[[#This Row],[SIEMA]],Siema2025,16,FALSE)</f>
        <v>Sábado</v>
      </c>
      <c r="L281" s="106" t="str">
        <f>IF(Tabela2[[#This Row],[Data]]="","Sem Informação",VLOOKUP(MONTH(Tabela2[[#This Row],[Data]]),'[1]Validação de dados'!$I$1:$J$13,2,0))</f>
        <v>Abril</v>
      </c>
      <c r="M281" s="104">
        <f>YEAR(Tabela2[[#This Row],[Data]])</f>
        <v>2025</v>
      </c>
      <c r="N281" s="105" t="str">
        <f>VLOOKUP(Tabela2[[#This Row],[SIEMA]],Siema2025,17,FALSE)</f>
        <v>Noturno</v>
      </c>
      <c r="O281" s="105" t="str">
        <f>VLOOKUP(Tabela2[[#This Row],[SIEMA]],Siema2025,5,FALSE)</f>
        <v>Ferrovia</v>
      </c>
      <c r="P281" s="104" t="str">
        <f>VLOOKUP(Tabela2[[#This Row],[SIEMA]],Siema2025,21,FALSE)</f>
        <v>Vandalismo com abertura de vagão ferroviária graneleiro carregado com soja</v>
      </c>
      <c r="Q281" s="104" t="s">
        <v>7127</v>
      </c>
      <c r="R281" s="104" t="s">
        <v>7127</v>
      </c>
      <c r="S281" s="107" t="s">
        <v>7451</v>
      </c>
      <c r="T281" s="104" t="str">
        <f>VLOOKUP(Tabela2[[#This Row],[SIEMA]],Siema2025,11,FALSE)</f>
        <v>4</v>
      </c>
      <c r="U281" s="104" t="s">
        <v>7121</v>
      </c>
      <c r="V281" s="104" t="s">
        <v>7127</v>
      </c>
      <c r="W281" s="104"/>
      <c r="X281" s="113"/>
      <c r="Y281" s="109" t="str">
        <f>IF(W281="","", IF(W281="NC","", IF(W281="NE","", IF(W281="NA","",IFERROR(VLOOKUP(W281,Produtos!$A$1:$C$2319,2,FALSE),"Não Cadastrado")))))</f>
        <v/>
      </c>
      <c r="Z281" s="104"/>
      <c r="AA281" s="104"/>
      <c r="AB281" s="104" t="str">
        <f>IF(W281="","",IF(ISNUMBER(W281)=FALSE,"Não se aplica",IFERROR(VLOOKUP(W281,Produtos!$A$1:$C$2319,3,FALSE),"Não Cadastrado")))</f>
        <v/>
      </c>
      <c r="AC281" s="104"/>
      <c r="AD281" s="108"/>
      <c r="AE281" s="107" t="str">
        <f>IF(AC281="","", IF(AC281="NC","", IF(AC281="NE","", IF(AC281="NA","",IFERROR(VLOOKUP(AC281,Produtos!$A$1:$C$2319,2,FALSE),"Não Cadastrado")))))</f>
        <v/>
      </c>
      <c r="AF281" s="104"/>
      <c r="AG281" s="104"/>
      <c r="AH281" s="104" t="str">
        <f>IF(AC281="","",IF(ISNUMBER(AC281)=FALSE,"Não se aplica",IFERROR(VLOOKUP(AC281,Produtos!$A$1:$C$2319,3,FALSE),"Não Cadastrado")))</f>
        <v/>
      </c>
      <c r="AI281" s="104"/>
      <c r="AJ281" s="104" t="str">
        <f>VLOOKUP(Tabela2[[#This Row],[SIEMA]],Siema2025,26,FALSE)</f>
        <v>Ato criminoso caracterizado pela abertura de vagão graneleiro ferroviário carregado com soja.</v>
      </c>
      <c r="AK281" s="107" t="s">
        <v>7122</v>
      </c>
      <c r="AL281" s="107"/>
      <c r="AM281" s="107"/>
      <c r="AN281" s="108" t="str">
        <f>VLOOKUP(Tabela2[[#This Row],[SIEMA]],Siema2025,51,FALSE)</f>
        <v/>
      </c>
      <c r="AO281" s="108" t="str">
        <f>VLOOKUP(Tabela2[[#This Row],[SIEMA]],Siema2025,53,FALSE)</f>
        <v/>
      </c>
      <c r="AP281" s="108" t="str">
        <f>VLOOKUP(Tabela2[[#This Row],[SIEMA]],Siema2025,55,FALSE)</f>
        <v/>
      </c>
      <c r="AQ281" s="108" t="str">
        <f>VLOOKUP(Tabela2[[#This Row],[SIEMA]],Siema2025,57,FALSE)</f>
        <v/>
      </c>
      <c r="AR281" s="108" t="str">
        <f>VLOOKUP(Tabela2[[#This Row],[SIEMA]],Siema2025,59,FALSE)</f>
        <v/>
      </c>
      <c r="AS281" s="108" t="str">
        <f>VLOOKUP(Tabela2[[#This Row],[SIEMA]],Siema2025,61,FALSE)</f>
        <v/>
      </c>
      <c r="AT281" s="108" t="str">
        <f>VLOOKUP(Tabela2[[#This Row],[SIEMA]],Siema2025,63,FALSE)</f>
        <v/>
      </c>
      <c r="AU281" s="108" t="str">
        <f>VLOOKUP(Tabela2[[#This Row],[SIEMA]],Siema2025,65,FALSE)</f>
        <v>X</v>
      </c>
      <c r="AV281" s="108" t="str">
        <f>VLOOKUP(Tabela2[[#This Row],[SIEMA]],Siema2025,67,FALSE)</f>
        <v/>
      </c>
      <c r="AW281" s="108" t="str">
        <f>VLOOKUP(Tabela2[[#This Row],[SIEMA]],Siema2025,69,FALSE)</f>
        <v/>
      </c>
      <c r="AX281" s="108" t="str">
        <f>VLOOKUP(Tabela2[[#This Row],[SIEMA]],Siema2025,71,FALSE)</f>
        <v/>
      </c>
      <c r="AY281" s="108" t="str">
        <f>VLOOKUP(Tabela2[[#This Row],[SIEMA]],Siema2025,73,FALSE)</f>
        <v/>
      </c>
      <c r="AZ281" s="108" t="str">
        <f>VLOOKUP(Tabela2[[#This Row],[SIEMA]],Siema2025,75,FALSE)</f>
        <v/>
      </c>
      <c r="BA281" s="108" t="str">
        <f>VLOOKUP(Tabela2[[#This Row],[SIEMA]],Siema2025,77,FALSE)</f>
        <v/>
      </c>
      <c r="BB281" s="108" t="str">
        <f>VLOOKUP(Tabela2[[#This Row],[SIEMA]],Siema2025,79,FALSE)</f>
        <v/>
      </c>
      <c r="BC281" s="108" t="str">
        <f>IF(Tabela2[[#This Row],[Outro(s) ]] = "X", "PREENCHER","NA")</f>
        <v>NA</v>
      </c>
      <c r="BD281" s="108" t="str">
        <f>VLOOKUP(Tabela2[[#This Row],[SIEMA]],Siema2025,82,FALSE)</f>
        <v/>
      </c>
      <c r="BE281" s="108" t="str">
        <f>VLOOKUP(Tabela2[[#This Row],[SIEMA]],Siema2025,81,FALSE)</f>
        <v/>
      </c>
      <c r="BF281" s="110" t="s">
        <v>3066</v>
      </c>
      <c r="BG281" s="110" t="s">
        <v>7123</v>
      </c>
      <c r="BH281" s="111" t="str">
        <f>VLOOKUP(Tabela2[[#This Row],[SIEMA]],Siema2025,29,FALSE)</f>
        <v>02502844000166</v>
      </c>
      <c r="BI281" s="112" t="str">
        <f>VLOOKUP(Tabela2[[#This Row],[SIEMA]],Siema2025,107,FALSE)</f>
        <v>Não</v>
      </c>
      <c r="BJ281" s="107" t="s">
        <v>7099</v>
      </c>
      <c r="BK281" s="104" t="s">
        <v>2696</v>
      </c>
      <c r="BL281" s="140">
        <v>45784</v>
      </c>
      <c r="BM281" s="108">
        <f ca="1">IF(Tabela2[[#This Row],[Data de atendimento do Ibama (considerar o primeiro documento/ação)]]="",_xlfn.DAYS(TODAY(),J281),_xlfn.DAYS(Tabela2[[#This Row],[Data de atendimento do Ibama (considerar o primeiro documento/ação)]],J281))</f>
        <v>11</v>
      </c>
      <c r="BN281" s="108" t="str">
        <f>IF(Tabela2[[#This Row],[Atendido pelo Ibama ("Não" ou "Sim")]]="Não","Preencher", IF(Tabela2[[#This Row],[Atendido pelo Ibama ("Não" ou "Sim")]]="Sim","NA",""))</f>
        <v>NA</v>
      </c>
      <c r="BO281" s="114" t="s">
        <v>7100</v>
      </c>
      <c r="BP281" s="108" t="str">
        <f>IF(Tabela2[[#This Row],[Forma de atendimento (primeiro documento/ação)]]= "Outros (especificar)", "PREENCHER","NA")</f>
        <v>NA</v>
      </c>
      <c r="BQ281" s="106" t="s">
        <v>123</v>
      </c>
      <c r="BR281" s="108" t="str">
        <f>IF(Tabela2[[#This Row],[Equipe do Ibama foi a campo? Houve sobrevoo do Poseidon?]] = "Sim", "PREENCHER","NA")</f>
        <v>NA</v>
      </c>
      <c r="BS281" s="108" t="str">
        <f>IF(Tabela2[[#This Row],[Se sim, foi emitida Ordem de Emergência? (informações vinculada à coluna CK)]] = "Sim", "PREENCHER","NA")</f>
        <v>NA</v>
      </c>
      <c r="BT281" s="108" t="s">
        <v>7126</v>
      </c>
      <c r="BU281" s="108" t="s">
        <v>2696</v>
      </c>
      <c r="BV281" s="108" t="s">
        <v>123</v>
      </c>
      <c r="BW281" s="108" t="s">
        <v>123</v>
      </c>
      <c r="BX281" s="106" t="s">
        <v>7127</v>
      </c>
      <c r="BY281" s="106"/>
      <c r="BZ281" s="104" t="str">
        <f>IF(Tabela2[[#This Row],[Data do documento de encerramento]]="NA","NA",IF(Tabela2[[#This Row],[Data do documento de encerramento]]="","Pendente de conclusão/ encerramento",_xlfn.DAYS(Tabela2[[#This Row],[Data do documento de encerramento]],J281)))</f>
        <v>Pendente de conclusão/ encerramento</v>
      </c>
      <c r="CA281" s="107" t="s">
        <v>7128</v>
      </c>
      <c r="CB281" s="107"/>
      <c r="CC281" s="129"/>
      <c r="CD281" s="107"/>
      <c r="CE281" s="107"/>
      <c r="CF281" s="107"/>
    </row>
    <row r="282" spans="1:84" ht="76.5">
      <c r="A282" s="169">
        <v>20255639630</v>
      </c>
      <c r="B282" s="170" t="s">
        <v>8377</v>
      </c>
      <c r="C282" s="108" t="str">
        <f>VLOOKUP(Tabela2[[#This Row],[SIEMA]],Siema2025,4,FALSE)</f>
        <v xml:space="preserve"> MG</v>
      </c>
      <c r="D282" s="106" t="str">
        <f>VLOOKUP(Tabela2[[#This Row],[SIEMA]],Siema2025,3,FALSE)</f>
        <v xml:space="preserve">Fruta de Leite </v>
      </c>
      <c r="E282" s="106" t="s">
        <v>7461</v>
      </c>
      <c r="F282" s="106" t="s">
        <v>8378</v>
      </c>
      <c r="G282" s="106" t="s">
        <v>8379</v>
      </c>
      <c r="H282" s="106" t="s">
        <v>8380</v>
      </c>
      <c r="I282" s="104" t="s">
        <v>7120</v>
      </c>
      <c r="J282" s="105">
        <f>VLOOKUP(Tabela2[[#This Row],[SIEMA]],Siema2025,2,FALSE)</f>
        <v>45774</v>
      </c>
      <c r="K282" s="105" t="str">
        <f>VLOOKUP(Tabela2[[#This Row],[SIEMA]],Siema2025,16,FALSE)</f>
        <v>Domingo</v>
      </c>
      <c r="L282" s="106" t="str">
        <f>IF(Tabela2[[#This Row],[Data]]="","Sem Informação",VLOOKUP(MONTH(Tabela2[[#This Row],[Data]]),'[1]Validação de dados'!$I$1:$J$13,2,0))</f>
        <v>Abril</v>
      </c>
      <c r="M282" s="104">
        <f>YEAR(Tabela2[[#This Row],[Data]])</f>
        <v>2025</v>
      </c>
      <c r="N282" s="105" t="str">
        <f>VLOOKUP(Tabela2[[#This Row],[SIEMA]],Siema2025,17,FALSE)</f>
        <v>Vespertino</v>
      </c>
      <c r="O282" s="105" t="str">
        <f>VLOOKUP(Tabela2[[#This Row],[SIEMA]],Siema2025,5,FALSE)</f>
        <v>Rodovia</v>
      </c>
      <c r="P282" s="104" t="str">
        <f>VLOOKUP(Tabela2[[#This Row],[SIEMA]],Siema2025,21,FALSE)</f>
        <v>Transporte Rodoviário</v>
      </c>
      <c r="Q282" s="104">
        <v>2794</v>
      </c>
      <c r="R282" s="104" t="s">
        <v>8381</v>
      </c>
      <c r="S282" s="107" t="str">
        <f>IF(Q282="","", IF(Q282="NC","", IF(Q282="NE","", IF(Q282="NA","",IFERROR(VLOOKUP(Q282,Produtos!$A$1:$C$2319,2,FALSE),"Não Cadastrado")))))</f>
        <v>BATERIAS elétricas, ÚMIDAS, CONTENDO ÁCIDO</v>
      </c>
      <c r="T282" s="104" t="str">
        <f>VLOOKUP(Tabela2[[#This Row],[SIEMA]],Siema2025,11,FALSE)</f>
        <v xml:space="preserve"> </v>
      </c>
      <c r="U282" s="104" t="str">
        <f>VLOOKUP(Tabela2[[#This Row],[SIEMA]],Siema2025,12,FALSE)</f>
        <v xml:space="preserve"> </v>
      </c>
      <c r="V282" s="104">
        <f>IF(Q282="","",IF(ISNUMBER(Q282)=FALSE,"Não se aplica",IFERROR(VLOOKUP(Q282,Produtos!$A$1:$C$2319,3,FALSE),"Não Cadastrado")))</f>
        <v>8</v>
      </c>
      <c r="W282" s="104" t="str">
        <f>VLOOKUP(Tabela2[[#This Row],[SIEMA]],Siema2025,10,FALSE)</f>
        <v/>
      </c>
      <c r="X282" s="113" t="str">
        <f>IF(Tabela2[[#This Row],[Origem do acidente]] = "Plataforma", "PREENCHER","NA")</f>
        <v>NA</v>
      </c>
      <c r="Y282" s="109" t="str">
        <f>IF(W282="","", IF(W282="NC","", IF(W282="NE","", IF(W282="NA","",IFERROR(VLOOKUP(W282,Produtos!$A$1:$C$2319,2,FALSE),"Não Cadastrado")))))</f>
        <v/>
      </c>
      <c r="Z282" s="104" t="str">
        <f>VLOOKUP(Tabela2[[#This Row],[SIEMA]],Siema2025,11,FALSE)</f>
        <v xml:space="preserve"> </v>
      </c>
      <c r="AA282" s="104" t="str">
        <f>VLOOKUP(Tabela2[[#This Row],[SIEMA]],Siema2025,12,FALSE)</f>
        <v xml:space="preserve"> </v>
      </c>
      <c r="AB282" s="104" t="str">
        <f>IF(W282="","",IF(ISNUMBER(W282)=FALSE,"Não se aplica",IFERROR(VLOOKUP(W282,Produtos!$A$1:$C$2319,3,FALSE),"Não Cadastrado")))</f>
        <v/>
      </c>
      <c r="AC282" s="104"/>
      <c r="AD282" s="108" t="str">
        <f>IF(Tabela2[[#This Row],[Origem do acidente]] = "Plataforma", "PREENCHER","NA")</f>
        <v>NA</v>
      </c>
      <c r="AE282" s="107" t="str">
        <f>IF(AC282="","", IF(AC282="NC","", IF(AC282="NE","", IF(AC282="NA","",IFERROR(VLOOKUP(AC282,Produtos!$A$1:$C$2319,2,FALSE),"Não Cadastrado")))))</f>
        <v/>
      </c>
      <c r="AF282" s="104"/>
      <c r="AG282" s="104"/>
      <c r="AH282" s="104" t="str">
        <f>IF(AC282="","",IF(ISNUMBER(AC282)=FALSE,"Não se aplica",IFERROR(VLOOKUP(AC282,Produtos!$A$1:$C$2319,3,FALSE),"Não Cadastrado")))</f>
        <v/>
      </c>
      <c r="AI282" s="104"/>
      <c r="AJ282" s="104" t="str">
        <f>VLOOKUP(Tabela2[[#This Row],[SIEMA]],Siema2025,26,FALSE)</f>
        <v>Colisão entre veículos</v>
      </c>
      <c r="AK282" s="107" t="s">
        <v>7381</v>
      </c>
      <c r="AL282" s="107"/>
      <c r="AM282" s="107"/>
      <c r="AN282" s="108" t="str">
        <f>VLOOKUP(Tabela2[[#This Row],[SIEMA]],Siema2025,51,FALSE)</f>
        <v/>
      </c>
      <c r="AO282" s="108" t="str">
        <f>VLOOKUP(Tabela2[[#This Row],[SIEMA]],Siema2025,53,FALSE)</f>
        <v/>
      </c>
      <c r="AP282" s="108" t="str">
        <f>VLOOKUP(Tabela2[[#This Row],[SIEMA]],Siema2025,55,FALSE)</f>
        <v/>
      </c>
      <c r="AQ282" s="108" t="str">
        <f>VLOOKUP(Tabela2[[#This Row],[SIEMA]],Siema2025,57,FALSE)</f>
        <v/>
      </c>
      <c r="AR282" s="108" t="str">
        <f>VLOOKUP(Tabela2[[#This Row],[SIEMA]],Siema2025,59,FALSE)</f>
        <v/>
      </c>
      <c r="AS282" s="108" t="str">
        <f>VLOOKUP(Tabela2[[#This Row],[SIEMA]],Siema2025,61,FALSE)</f>
        <v/>
      </c>
      <c r="AT282" s="108" t="str">
        <f>VLOOKUP(Tabela2[[#This Row],[SIEMA]],Siema2025,63,FALSE)</f>
        <v/>
      </c>
      <c r="AU282" s="108" t="str">
        <f>VLOOKUP(Tabela2[[#This Row],[SIEMA]],Siema2025,65,FALSE)</f>
        <v>X</v>
      </c>
      <c r="AV282" s="108" t="str">
        <f>VLOOKUP(Tabela2[[#This Row],[SIEMA]],Siema2025,67,FALSE)</f>
        <v/>
      </c>
      <c r="AW282" s="108" t="str">
        <f>VLOOKUP(Tabela2[[#This Row],[SIEMA]],Siema2025,69,FALSE)</f>
        <v/>
      </c>
      <c r="AX282" s="108" t="str">
        <f>VLOOKUP(Tabela2[[#This Row],[SIEMA]],Siema2025,71,FALSE)</f>
        <v>X</v>
      </c>
      <c r="AY282" s="108" t="str">
        <f>VLOOKUP(Tabela2[[#This Row],[SIEMA]],Siema2025,73,FALSE)</f>
        <v/>
      </c>
      <c r="AZ282" s="108" t="str">
        <f>VLOOKUP(Tabela2[[#This Row],[SIEMA]],Siema2025,75,FALSE)</f>
        <v/>
      </c>
      <c r="BA282" s="108" t="str">
        <f>VLOOKUP(Tabela2[[#This Row],[SIEMA]],Siema2025,77,FALSE)</f>
        <v/>
      </c>
      <c r="BB282" s="108" t="str">
        <f>VLOOKUP(Tabela2[[#This Row],[SIEMA]],Siema2025,79,FALSE)</f>
        <v/>
      </c>
      <c r="BC282" s="108" t="str">
        <f>IF(Tabela2[[#This Row],[Outro(s) ]] = "X", "PREENCHER","NA")</f>
        <v>NA</v>
      </c>
      <c r="BD282" s="108" t="str">
        <f>VLOOKUP(Tabela2[[#This Row],[SIEMA]],Siema2025,82,FALSE)</f>
        <v/>
      </c>
      <c r="BE282" s="108" t="str">
        <f>VLOOKUP(Tabela2[[#This Row],[SIEMA]],Siema2025,81,FALSE)</f>
        <v/>
      </c>
      <c r="BF282" s="110" t="str">
        <f>VLOOKUP(Tabela2[[#This Row],[SIEMA]],Siema2025,28,FALSE)</f>
        <v/>
      </c>
      <c r="BG282" s="110"/>
      <c r="BH282" s="111" t="str">
        <f>VLOOKUP(Tabela2[[#This Row],[SIEMA]],Siema2025,29,FALSE)</f>
        <v/>
      </c>
      <c r="BI282" s="112" t="str">
        <f>VLOOKUP(Tabela2[[#This Row],[SIEMA]],Siema2025,107,FALSE)</f>
        <v>Não</v>
      </c>
      <c r="BJ282" s="107" t="s">
        <v>7099</v>
      </c>
      <c r="BK282" s="104" t="s">
        <v>123</v>
      </c>
      <c r="BL282" s="140">
        <v>45785</v>
      </c>
      <c r="BM282" s="108">
        <f ca="1">IF(Tabela2[[#This Row],[Data de atendimento do Ibama (considerar o primeiro documento/ação)]]="",_xlfn.DAYS(TODAY(),J282),_xlfn.DAYS(Tabela2[[#This Row],[Data de atendimento do Ibama (considerar o primeiro documento/ação)]],J282))</f>
        <v>11</v>
      </c>
      <c r="BN282" s="108" t="s">
        <v>7904</v>
      </c>
      <c r="BO282" s="114" t="s">
        <v>7182</v>
      </c>
      <c r="BP282" s="108" t="str">
        <f>IF(Tabela2[[#This Row],[Forma de atendimento (primeiro documento/ação)]]= "Outros (especificar)", "PREENCHER","NA")</f>
        <v>NA</v>
      </c>
      <c r="BQ282" s="106" t="s">
        <v>123</v>
      </c>
      <c r="BR282" s="108" t="s">
        <v>123</v>
      </c>
      <c r="BS282" s="108" t="str">
        <f>IF(Tabela2[[#This Row],[Se sim, foi emitida Ordem de Emergência? (informações vinculada à coluna CK)]] = "Sim", "PREENCHER","NA")</f>
        <v>NA</v>
      </c>
      <c r="BT282" s="108" t="s">
        <v>7225</v>
      </c>
      <c r="BU282" s="108" t="s">
        <v>123</v>
      </c>
      <c r="BV282" s="108" t="s">
        <v>123</v>
      </c>
      <c r="BW282" s="108" t="s">
        <v>2696</v>
      </c>
      <c r="BX282" s="106" t="s">
        <v>7102</v>
      </c>
      <c r="BY282" s="140">
        <v>45785</v>
      </c>
      <c r="BZ282" s="104">
        <f>IF(Tabela2[[#This Row],[Data do documento de encerramento]]="NA","NA",IF(Tabela2[[#This Row],[Data do documento de encerramento]]="","Pendente de conclusão/ encerramento",_xlfn.DAYS(Tabela2[[#This Row],[Data do documento de encerramento]],J282)))</f>
        <v>11</v>
      </c>
      <c r="CA282" s="107" t="s">
        <v>7791</v>
      </c>
      <c r="CB282" s="107"/>
      <c r="CC282" s="128"/>
      <c r="CD282" s="107"/>
      <c r="CE282" s="107"/>
      <c r="CF282" s="107"/>
    </row>
    <row r="283" spans="1:84" ht="76.5">
      <c r="A283" s="182">
        <v>202542939658</v>
      </c>
      <c r="B283" s="171" t="s">
        <v>8382</v>
      </c>
      <c r="C283" s="108" t="s">
        <v>672</v>
      </c>
      <c r="D283" s="106" t="s">
        <v>637</v>
      </c>
      <c r="E283" s="106" t="s">
        <v>8383</v>
      </c>
      <c r="F283" s="106"/>
      <c r="G283" s="106" t="s">
        <v>8384</v>
      </c>
      <c r="H283" s="106" t="s">
        <v>8385</v>
      </c>
      <c r="I283" s="104" t="s">
        <v>124</v>
      </c>
      <c r="J283" s="105">
        <f>VLOOKUP(Tabela2[[#This Row],[SIEMA]],Siema2025,2,FALSE)</f>
        <v>45774</v>
      </c>
      <c r="K283" s="105" t="str">
        <f>VLOOKUP(Tabela2[[#This Row],[SIEMA]],Siema2025,16,FALSE)</f>
        <v>Domingo</v>
      </c>
      <c r="L283" s="106" t="str">
        <f>IF(Tabela2[[#This Row],[Data]]="","Sem Informação",VLOOKUP(MONTH(Tabela2[[#This Row],[Data]]),'[1]Validação de dados'!$I$1:$J$13,2,0))</f>
        <v>Abril</v>
      </c>
      <c r="M283" s="104">
        <f>YEAR(Tabela2[[#This Row],[Data]])</f>
        <v>2025</v>
      </c>
      <c r="N283" s="105" t="str">
        <f>VLOOKUP(Tabela2[[#This Row],[SIEMA]],Siema2025,17,FALSE)</f>
        <v>Vespertino</v>
      </c>
      <c r="O283" s="105" t="str">
        <f>VLOOKUP(Tabela2[[#This Row],[SIEMA]],Siema2025,5,FALSE)</f>
        <v>Plataforma</v>
      </c>
      <c r="P283" s="104" t="str">
        <f>VLOOKUP(Tabela2[[#This Row],[SIEMA]],Siema2025,21,FALSE)</f>
        <v>FPSO Cidade de Itaguaí, Campo de Tupi, Bacia de Santos</v>
      </c>
      <c r="Q283" s="104" t="s">
        <v>7094</v>
      </c>
      <c r="R283" s="104" t="s">
        <v>7471</v>
      </c>
      <c r="S283" s="107" t="s">
        <v>7096</v>
      </c>
      <c r="T283" s="104">
        <v>7.4999999999999993E-5</v>
      </c>
      <c r="U283" s="104" t="s">
        <v>7111</v>
      </c>
      <c r="V283" s="104" t="s">
        <v>7472</v>
      </c>
      <c r="W283" s="104"/>
      <c r="X283" s="113"/>
      <c r="Y283" s="109" t="str">
        <f>IF(W283="","", IF(W283="NC","", IF(W283="NE","", IF(W283="NA","",IFERROR(VLOOKUP(W283,Produtos!$A$1:$C$2319,2,FALSE),"Não Cadastrado")))))</f>
        <v/>
      </c>
      <c r="Z283" s="104"/>
      <c r="AA283" s="104"/>
      <c r="AB283" s="104" t="str">
        <f>IF(W283="","",IF(ISNUMBER(W283)=FALSE,"Não se aplica",IFERROR(VLOOKUP(W283,Produtos!$A$1:$C$2319,3,FALSE),"Não Cadastrado")))</f>
        <v/>
      </c>
      <c r="AC283" s="104"/>
      <c r="AD283" s="108"/>
      <c r="AE283" s="107" t="str">
        <f>IF(AC283="","", IF(AC283="NC","", IF(AC283="NE","", IF(AC283="NA","",IFERROR(VLOOKUP(AC283,Produtos!$A$1:$C$2319,2,FALSE),"Não Cadastrado")))))</f>
        <v/>
      </c>
      <c r="AF283" s="104"/>
      <c r="AG283" s="104"/>
      <c r="AH283" s="104" t="str">
        <f>IF(AC283="","",IF(ISNUMBER(AC283)=FALSE,"Não se aplica",IFERROR(VLOOKUP(AC283,Produtos!$A$1:$C$2319,3,FALSE),"Não Cadastrado")))</f>
        <v/>
      </c>
      <c r="AI283" s="104"/>
      <c r="AJ283" s="104" t="str">
        <f>VLOOKUP(Tabela2[[#This Row],[SIEMA]],Siema2025,26,FALSE)</f>
        <v>Vibração levando a afrouxamento da conexão.</v>
      </c>
      <c r="AK283" s="107" t="s">
        <v>7285</v>
      </c>
      <c r="AL283" s="107"/>
      <c r="AM283" s="107"/>
      <c r="AN283" s="108" t="str">
        <f>VLOOKUP(Tabela2[[#This Row],[SIEMA]],Siema2025,51,FALSE)</f>
        <v/>
      </c>
      <c r="AO283" s="108" t="str">
        <f>VLOOKUP(Tabela2[[#This Row],[SIEMA]],Siema2025,53,FALSE)</f>
        <v/>
      </c>
      <c r="AP283" s="108" t="str">
        <f>VLOOKUP(Tabela2[[#This Row],[SIEMA]],Siema2025,55,FALSE)</f>
        <v/>
      </c>
      <c r="AQ283" s="108" t="str">
        <f>VLOOKUP(Tabela2[[#This Row],[SIEMA]],Siema2025,57,FALSE)</f>
        <v/>
      </c>
      <c r="AR283" s="108" t="str">
        <f>VLOOKUP(Tabela2[[#This Row],[SIEMA]],Siema2025,59,FALSE)</f>
        <v/>
      </c>
      <c r="AS283" s="108" t="str">
        <f>VLOOKUP(Tabela2[[#This Row],[SIEMA]],Siema2025,61,FALSE)</f>
        <v>X</v>
      </c>
      <c r="AT283" s="108" t="str">
        <f>VLOOKUP(Tabela2[[#This Row],[SIEMA]],Siema2025,63,FALSE)</f>
        <v/>
      </c>
      <c r="AU283" s="108" t="str">
        <f>VLOOKUP(Tabela2[[#This Row],[SIEMA]],Siema2025,65,FALSE)</f>
        <v/>
      </c>
      <c r="AV283" s="108" t="str">
        <f>VLOOKUP(Tabela2[[#This Row],[SIEMA]],Siema2025,67,FALSE)</f>
        <v/>
      </c>
      <c r="AW283" s="108" t="str">
        <f>VLOOKUP(Tabela2[[#This Row],[SIEMA]],Siema2025,69,FALSE)</f>
        <v/>
      </c>
      <c r="AX283" s="108" t="str">
        <f>VLOOKUP(Tabela2[[#This Row],[SIEMA]],Siema2025,71,FALSE)</f>
        <v/>
      </c>
      <c r="AY283" s="108" t="str">
        <f>VLOOKUP(Tabela2[[#This Row],[SIEMA]],Siema2025,73,FALSE)</f>
        <v/>
      </c>
      <c r="AZ283" s="108" t="str">
        <f>VLOOKUP(Tabela2[[#This Row],[SIEMA]],Siema2025,75,FALSE)</f>
        <v/>
      </c>
      <c r="BA283" s="108" t="str">
        <f>VLOOKUP(Tabela2[[#This Row],[SIEMA]],Siema2025,77,FALSE)</f>
        <v/>
      </c>
      <c r="BB283" s="108" t="str">
        <f>VLOOKUP(Tabela2[[#This Row],[SIEMA]],Siema2025,79,FALSE)</f>
        <v/>
      </c>
      <c r="BC283" s="108" t="str">
        <f>IF(Tabela2[[#This Row],[Outro(s) ]] = "X", "PREENCHER","NA")</f>
        <v>NA</v>
      </c>
      <c r="BD283" s="108" t="str">
        <f>VLOOKUP(Tabela2[[#This Row],[SIEMA]],Siema2025,82,FALSE)</f>
        <v/>
      </c>
      <c r="BE283" s="108" t="str">
        <f>VLOOKUP(Tabela2[[#This Row],[SIEMA]],Siema2025,81,FALSE)</f>
        <v/>
      </c>
      <c r="BF283" s="110" t="str">
        <f>VLOOKUP(Tabela2[[#This Row],[SIEMA]],Siema2025,28,FALSE)</f>
        <v>Petrobras</v>
      </c>
      <c r="BG283" s="110"/>
      <c r="BH283" s="111">
        <v>33000167000101</v>
      </c>
      <c r="BI283" s="112" t="str">
        <f>VLOOKUP(Tabela2[[#This Row],[SIEMA]],Siema2025,107,FALSE)</f>
        <v>Não</v>
      </c>
      <c r="BJ283" s="107" t="s">
        <v>7099</v>
      </c>
      <c r="BK283" s="104" t="s">
        <v>2696</v>
      </c>
      <c r="BL283" s="140">
        <v>45777</v>
      </c>
      <c r="BM283" s="108">
        <f ca="1">IF(Tabela2[[#This Row],[Data de atendimento do Ibama (considerar o primeiro documento/ação)]]="",_xlfn.DAYS(TODAY(),J283),_xlfn.DAYS(Tabela2[[#This Row],[Data de atendimento do Ibama (considerar o primeiro documento/ação)]],J283))</f>
        <v>3</v>
      </c>
      <c r="BN283" s="108" t="str">
        <f>IF(Tabela2[[#This Row],[Atendido pelo Ibama ("Não" ou "Sim")]]="Não","Preencher", IF(Tabela2[[#This Row],[Atendido pelo Ibama ("Não" ou "Sim")]]="Sim","NA",""))</f>
        <v>NA</v>
      </c>
      <c r="BO283" s="114" t="s">
        <v>7100</v>
      </c>
      <c r="BP283" s="108" t="str">
        <f>IF(Tabela2[[#This Row],[Forma de atendimento (primeiro documento/ação)]]= "Outros (especificar)", "PREENCHER","NA")</f>
        <v>NA</v>
      </c>
      <c r="BQ283" s="106" t="s">
        <v>123</v>
      </c>
      <c r="BR283" s="108" t="str">
        <f>IF(Tabela2[[#This Row],[Equipe do Ibama foi a campo? Houve sobrevoo do Poseidon?]] = "Sim", "PREENCHER","NA")</f>
        <v>NA</v>
      </c>
      <c r="BS283" s="108" t="str">
        <f>IF(Tabela2[[#This Row],[Se sim, foi emitida Ordem de Emergência? (informações vinculada à coluna CK)]] = "Sim", "PREENCHER","NA")</f>
        <v>NA</v>
      </c>
      <c r="BT283" s="108" t="s">
        <v>7101</v>
      </c>
      <c r="BU283" s="108" t="s">
        <v>2696</v>
      </c>
      <c r="BV283" s="108" t="s">
        <v>123</v>
      </c>
      <c r="BW283" s="108" t="s">
        <v>2696</v>
      </c>
      <c r="BX283" s="106" t="s">
        <v>7102</v>
      </c>
      <c r="BY283" s="140">
        <v>45916</v>
      </c>
      <c r="BZ283" s="104">
        <f>IF(Tabela2[[#This Row],[Data do documento de encerramento]]="NA","NA",IF(Tabela2[[#This Row],[Data do documento de encerramento]]="","Pendente de conclusão/ encerramento",_xlfn.DAYS(Tabela2[[#This Row],[Data do documento de encerramento]],J283)))</f>
        <v>142</v>
      </c>
      <c r="CA283" s="107"/>
      <c r="CB283" s="107" t="s">
        <v>7158</v>
      </c>
      <c r="CC283" s="130" t="s">
        <v>7104</v>
      </c>
      <c r="CD283" s="107" t="s">
        <v>123</v>
      </c>
      <c r="CE283" s="107" t="s">
        <v>123</v>
      </c>
      <c r="CF283" s="107" t="s">
        <v>7105</v>
      </c>
    </row>
    <row r="284" spans="1:84" ht="30.75">
      <c r="A284" s="169">
        <v>202542846839</v>
      </c>
      <c r="B284" s="173" t="s">
        <v>7435</v>
      </c>
      <c r="C284" s="108" t="str">
        <f>VLOOKUP(Tabela2[[#This Row],[SIEMA]],Siema2025,4,FALSE)</f>
        <v xml:space="preserve"> SP</v>
      </c>
      <c r="D284" s="106" t="str">
        <f>VLOOKUP(Tabela2[[#This Row],[SIEMA]],Siema2025,3,FALSE)</f>
        <v xml:space="preserve">Cravinhos </v>
      </c>
      <c r="E284" s="106" t="str">
        <f>VLOOKUP(Tabela2[[#This Row],[SIEMA]],Siema2025,20,FALSE)</f>
        <v/>
      </c>
      <c r="F284" s="106"/>
      <c r="G284" s="106"/>
      <c r="H284" s="106"/>
      <c r="I284" s="104" t="str">
        <f>VLOOKUP(Tabela2[[#This Row],[SIEMA]],Siema2025,19,FALSE)</f>
        <v/>
      </c>
      <c r="J284" s="105">
        <f>VLOOKUP(Tabela2[[#This Row],[SIEMA]],Siema2025,2,FALSE)</f>
        <v>45775</v>
      </c>
      <c r="K284" s="105" t="str">
        <f>VLOOKUP(Tabela2[[#This Row],[SIEMA]],Siema2025,16,FALSE)</f>
        <v>Segunda</v>
      </c>
      <c r="L284" s="106" t="str">
        <f>IF(Tabela2[[#This Row],[Data]]="","Sem Informação",VLOOKUP(MONTH(Tabela2[[#This Row],[Data]]),'[1]Validação de dados'!$I$1:$J$13,2,0))</f>
        <v>Abril</v>
      </c>
      <c r="M284" s="104">
        <f>YEAR(Tabela2[[#This Row],[Data]])</f>
        <v>2025</v>
      </c>
      <c r="N284" s="105" t="str">
        <f>VLOOKUP(Tabela2[[#This Row],[SIEMA]],Siema2025,17,FALSE)</f>
        <v>Matutino</v>
      </c>
      <c r="O284" s="105" t="str">
        <f>VLOOKUP(Tabela2[[#This Row],[SIEMA]],Siema2025,5,FALSE)</f>
        <v>Duto</v>
      </c>
      <c r="P284" s="104" t="str">
        <f>VLOOKUP(Tabela2[[#This Row],[SIEMA]],Siema2025,21,FALSE)</f>
        <v>Faixa de Dutos OSBRA km 178+800</v>
      </c>
      <c r="Q284" s="104" t="str">
        <f>VLOOKUP(Tabela2[[#This Row],[SIEMA]],Siema2025,7,FALSE)</f>
        <v>ÓLEO DIESEL</v>
      </c>
      <c r="R284" s="104" t="str">
        <f>VLOOKUP(Tabela2[[#This Row],[SIEMA]],Siema2025,10,FALSE)</f>
        <v/>
      </c>
      <c r="S284" s="107" t="str">
        <f>IF(Q284="","", IF(Q284="NC","", IF(Q284="NE","", IF(Q284="NA","",IFERROR(VLOOKUP(Q284,Produtos!$A$1:$C$2319,2,FALSE),"Não Cadastrado")))))</f>
        <v>Não Cadastrado</v>
      </c>
      <c r="T284" s="104" t="str">
        <f>VLOOKUP(Tabela2[[#This Row],[SIEMA]],Siema2025,11,FALSE)</f>
        <v xml:space="preserve"> </v>
      </c>
      <c r="U284" s="104" t="str">
        <f>VLOOKUP(Tabela2[[#This Row],[SIEMA]],Siema2025,12,FALSE)</f>
        <v xml:space="preserve"> </v>
      </c>
      <c r="V284" s="104" t="str">
        <f>IF(Q284="","",IF(ISNUMBER(Q284)=FALSE,"Não se aplica",IFERROR(VLOOKUP(Q284,Produtos!$A$1:$C$2319,3,FALSE),"Não Cadastrado")))</f>
        <v>Não se aplica</v>
      </c>
      <c r="W284" s="104" t="str">
        <f>VLOOKUP(Tabela2[[#This Row],[SIEMA]],Siema2025,10,FALSE)</f>
        <v/>
      </c>
      <c r="X284" s="113" t="str">
        <f>IF(Tabela2[[#This Row],[Origem do acidente]] = "Plataforma", "PREENCHER","NA")</f>
        <v>NA</v>
      </c>
      <c r="Y284" s="109" t="str">
        <f>IF(W284="","", IF(W284="NC","", IF(W284="NE","", IF(W284="NA","",IFERROR(VLOOKUP(W284,Produtos!$A$1:$C$2319,2,FALSE),"Não Cadastrado")))))</f>
        <v/>
      </c>
      <c r="Z284" s="104" t="str">
        <f>VLOOKUP(Tabela2[[#This Row],[SIEMA]],Siema2025,11,FALSE)</f>
        <v xml:space="preserve"> </v>
      </c>
      <c r="AA284" s="104" t="str">
        <f>VLOOKUP(Tabela2[[#This Row],[SIEMA]],Siema2025,12,FALSE)</f>
        <v xml:space="preserve"> </v>
      </c>
      <c r="AB284" s="104" t="str">
        <f>IF(W284="","",IF(ISNUMBER(W284)=FALSE,"Não se aplica",IFERROR(VLOOKUP(W284,Produtos!$A$1:$C$2319,3,FALSE),"Não Cadastrado")))</f>
        <v/>
      </c>
      <c r="AC284" s="104"/>
      <c r="AD284" s="108" t="str">
        <f>IF(Tabela2[[#This Row],[Origem do acidente]] = "Plataforma", "PREENCHER","NA")</f>
        <v>NA</v>
      </c>
      <c r="AE284" s="107" t="str">
        <f>IF(AC284="","", IF(AC284="NC","", IF(AC284="NE","", IF(AC284="NA","",IFERROR(VLOOKUP(AC284,Produtos!$A$1:$C$2319,2,FALSE),"Não Cadastrado")))))</f>
        <v/>
      </c>
      <c r="AF284" s="104"/>
      <c r="AG284" s="104"/>
      <c r="AH284" s="104" t="str">
        <f>IF(AC284="","",IF(ISNUMBER(AC284)=FALSE,"Não se aplica",IFERROR(VLOOKUP(AC284,Produtos!$A$1:$C$2319,3,FALSE),"Não Cadastrado")))</f>
        <v/>
      </c>
      <c r="AI284" s="104"/>
      <c r="AJ284" s="104" t="str">
        <f>VLOOKUP(Tabela2[[#This Row],[SIEMA]],Siema2025,26,FALSE)</f>
        <v>Após denúncia pelo telefone 168, técnicos da Transpetro identificaram derivação clandestina no OSBRA 20", na área da válvula VES-20120.</v>
      </c>
      <c r="AK284" s="107"/>
      <c r="AL284" s="107"/>
      <c r="AM284" s="107"/>
      <c r="AN284" s="108" t="str">
        <f>VLOOKUP(Tabela2[[#This Row],[SIEMA]],Siema2025,51,FALSE)</f>
        <v/>
      </c>
      <c r="AO284" s="108" t="str">
        <f>VLOOKUP(Tabela2[[#This Row],[SIEMA]],Siema2025,53,FALSE)</f>
        <v/>
      </c>
      <c r="AP284" s="108" t="str">
        <f>VLOOKUP(Tabela2[[#This Row],[SIEMA]],Siema2025,55,FALSE)</f>
        <v/>
      </c>
      <c r="AQ284" s="108" t="str">
        <f>VLOOKUP(Tabela2[[#This Row],[SIEMA]],Siema2025,57,FALSE)</f>
        <v/>
      </c>
      <c r="AR284" s="108" t="str">
        <f>VLOOKUP(Tabela2[[#This Row],[SIEMA]],Siema2025,59,FALSE)</f>
        <v/>
      </c>
      <c r="AS284" s="108" t="str">
        <f>VLOOKUP(Tabela2[[#This Row],[SIEMA]],Siema2025,61,FALSE)</f>
        <v/>
      </c>
      <c r="AT284" s="108" t="str">
        <f>VLOOKUP(Tabela2[[#This Row],[SIEMA]],Siema2025,63,FALSE)</f>
        <v/>
      </c>
      <c r="AU284" s="108" t="str">
        <f>VLOOKUP(Tabela2[[#This Row],[SIEMA]],Siema2025,65,FALSE)</f>
        <v/>
      </c>
      <c r="AV284" s="108" t="str">
        <f>VLOOKUP(Tabela2[[#This Row],[SIEMA]],Siema2025,67,FALSE)</f>
        <v/>
      </c>
      <c r="AW284" s="108" t="str">
        <f>VLOOKUP(Tabela2[[#This Row],[SIEMA]],Siema2025,69,FALSE)</f>
        <v/>
      </c>
      <c r="AX284" s="108" t="str">
        <f>VLOOKUP(Tabela2[[#This Row],[SIEMA]],Siema2025,71,FALSE)</f>
        <v/>
      </c>
      <c r="AY284" s="108" t="str">
        <f>VLOOKUP(Tabela2[[#This Row],[SIEMA]],Siema2025,73,FALSE)</f>
        <v/>
      </c>
      <c r="AZ284" s="108" t="str">
        <f>VLOOKUP(Tabela2[[#This Row],[SIEMA]],Siema2025,75,FALSE)</f>
        <v/>
      </c>
      <c r="BA284" s="108" t="str">
        <f>VLOOKUP(Tabela2[[#This Row],[SIEMA]],Siema2025,77,FALSE)</f>
        <v/>
      </c>
      <c r="BB284" s="108" t="str">
        <f>VLOOKUP(Tabela2[[#This Row],[SIEMA]],Siema2025,79,FALSE)</f>
        <v>X</v>
      </c>
      <c r="BC284" s="108" t="str">
        <f>IF(Tabela2[[#This Row],[Outro(s) ]] = "X", "PREENCHER","NA")</f>
        <v>PREENCHER</v>
      </c>
      <c r="BD284" s="108" t="str">
        <f>VLOOKUP(Tabela2[[#This Row],[SIEMA]],Siema2025,82,FALSE)</f>
        <v/>
      </c>
      <c r="BE284" s="108" t="str">
        <f>VLOOKUP(Tabela2[[#This Row],[SIEMA]],Siema2025,81,FALSE)</f>
        <v/>
      </c>
      <c r="BF284" s="110" t="str">
        <f>VLOOKUP(Tabela2[[#This Row],[SIEMA]],Siema2025,28,FALSE)</f>
        <v>Petrobras Transporte S.A. - Transpetro</v>
      </c>
      <c r="BG284" s="110"/>
      <c r="BH284" s="111" t="str">
        <f>VLOOKUP(Tabela2[[#This Row],[SIEMA]],Siema2025,29,FALSE)</f>
        <v>02709449000159</v>
      </c>
      <c r="BI284" s="112" t="str">
        <f>VLOOKUP(Tabela2[[#This Row],[SIEMA]],Siema2025,107,FALSE)</f>
        <v>Não</v>
      </c>
      <c r="BJ284" s="107"/>
      <c r="BK284" s="104"/>
      <c r="BL284" s="140"/>
      <c r="BM284" s="108">
        <f ca="1">IF(Tabela2[[#This Row],[Data de atendimento do Ibama (considerar o primeiro documento/ação)]]="",_xlfn.DAYS(TODAY(),J284),_xlfn.DAYS(Tabela2[[#This Row],[Data de atendimento do Ibama (considerar o primeiro documento/ação)]],J284))</f>
        <v>455</v>
      </c>
      <c r="BN284" s="108" t="str">
        <f>IF(Tabela2[[#This Row],[Atendido pelo Ibama ("Não" ou "Sim")]]="Não","Preencher", IF(Tabela2[[#This Row],[Atendido pelo Ibama ("Não" ou "Sim")]]="Sim","NA",""))</f>
        <v/>
      </c>
      <c r="BO284" s="114"/>
      <c r="BP284" s="108" t="str">
        <f>IF(Tabela2[[#This Row],[Forma de atendimento (primeiro documento/ação)]]= "Outros (especificar)", "PREENCHER","NA")</f>
        <v>NA</v>
      </c>
      <c r="BQ284" s="106"/>
      <c r="BR284" s="108" t="str">
        <f>IF(Tabela2[[#This Row],[Equipe do Ibama foi a campo? Houve sobrevoo do Poseidon?]] = "Sim", "PREENCHER","NA")</f>
        <v>NA</v>
      </c>
      <c r="BS284" s="108" t="str">
        <f>IF(Tabela2[[#This Row],[Se sim, foi emitida Ordem de Emergência? (informações vinculada à coluna CK)]] = "Sim", "PREENCHER","NA")</f>
        <v>NA</v>
      </c>
      <c r="BT284" s="108" t="str">
        <f>IF(Tabela2[[#This Row],[Foi elaborado Relatório de Vistoria pelo Ibama? (informações vinculada à coluna CK)]] = "Sim", "PREENCHER","NA")</f>
        <v>NA</v>
      </c>
      <c r="BU284" s="108" t="str">
        <f>IF(Tabela2[[#This Row],[Houve envio de Informações Pós-acidente (preencher "não se aplica" quando de competência estadual/municipal)]] = "Sim", "PREENCHER","NA")</f>
        <v>NA</v>
      </c>
      <c r="BV284" s="108" t="str">
        <f>IF(Tabela2[[#This Row],[Houve avaliação das informações pós-acidente solicitadas/enviadas?]] = "Sim", "PREENCHER","NA")</f>
        <v>NA</v>
      </c>
      <c r="BW284" s="108" t="str">
        <f>IF(Tabela2[[#This Row],[O Ibama aguarda resposta da empresa/OEMA, etc?]] = "Sim", "PREENCHER","NA")</f>
        <v>NA</v>
      </c>
      <c r="BX284" s="106"/>
      <c r="BY284" s="140"/>
      <c r="BZ284" s="104" t="str">
        <f>IF(Tabela2[[#This Row],[Data do documento de encerramento]]="NA","NA",IF(Tabela2[[#This Row],[Data do documento de encerramento]]="","Pendente de conclusão/ encerramento",_xlfn.DAYS(Tabela2[[#This Row],[Data do documento de encerramento]],J284)))</f>
        <v>Pendente de conclusão/ encerramento</v>
      </c>
      <c r="CA284" s="107"/>
      <c r="CB284" s="107"/>
      <c r="CC284" s="130"/>
      <c r="CD284" s="107"/>
      <c r="CE284" s="107"/>
      <c r="CF284" s="107"/>
    </row>
    <row r="285" spans="1:84" ht="30.75">
      <c r="A285" s="200">
        <v>202542932434</v>
      </c>
      <c r="B285" s="170" t="s">
        <v>8386</v>
      </c>
      <c r="C285" s="108" t="str">
        <f>VLOOKUP(Tabela2[[#This Row],[SIEMA]],Siema2025,4,FALSE)</f>
        <v xml:space="preserve"> SP</v>
      </c>
      <c r="D285" s="106" t="str">
        <f>VLOOKUP(Tabela2[[#This Row],[SIEMA]],Siema2025,3,FALSE)</f>
        <v xml:space="preserve">São Vicente </v>
      </c>
      <c r="E285" s="106" t="s">
        <v>8387</v>
      </c>
      <c r="F285" s="106"/>
      <c r="G285" s="106" t="s">
        <v>8388</v>
      </c>
      <c r="H285" s="106" t="s">
        <v>8389</v>
      </c>
      <c r="I285" s="104" t="s">
        <v>7120</v>
      </c>
      <c r="J285" s="105">
        <f>VLOOKUP(Tabela2[[#This Row],[SIEMA]],Siema2025,2,FALSE)</f>
        <v>45775</v>
      </c>
      <c r="K285" s="105" t="str">
        <f>VLOOKUP(Tabela2[[#This Row],[SIEMA]],Siema2025,16,FALSE)</f>
        <v>Segunda</v>
      </c>
      <c r="L285" s="106" t="str">
        <f>IF(Tabela2[[#This Row],[Data]]="","Sem Informação",VLOOKUP(MONTH(Tabela2[[#This Row],[Data]]),'[1]Validação de dados'!$I$1:$J$13,2,0))</f>
        <v>Abril</v>
      </c>
      <c r="M285" s="104">
        <f>YEAR(Tabela2[[#This Row],[Data]])</f>
        <v>2025</v>
      </c>
      <c r="N285" s="105" t="str">
        <f>VLOOKUP(Tabela2[[#This Row],[SIEMA]],Siema2025,17,FALSE)</f>
        <v>Noturno</v>
      </c>
      <c r="O285" s="105" t="str">
        <f>VLOOKUP(Tabela2[[#This Row],[SIEMA]],Siema2025,5,FALSE)</f>
        <v>Ferrovia</v>
      </c>
      <c r="P285" s="104" t="str">
        <f>VLOOKUP(Tabela2[[#This Row],[SIEMA]],Siema2025,21,FALSE)</f>
        <v>Vandalismo com abertura de vagão ferroviária graneleiro carregado com soja</v>
      </c>
      <c r="Q285" s="104" t="s">
        <v>7127</v>
      </c>
      <c r="R285" s="104" t="s">
        <v>7127</v>
      </c>
      <c r="S285" s="107" t="s">
        <v>7451</v>
      </c>
      <c r="T285" s="104" t="str">
        <f>VLOOKUP(Tabela2[[#This Row],[SIEMA]],Siema2025,11,FALSE)</f>
        <v>100</v>
      </c>
      <c r="U285" s="104" t="s">
        <v>7121</v>
      </c>
      <c r="V285" s="104" t="s">
        <v>7127</v>
      </c>
      <c r="W285" s="104"/>
      <c r="X285" s="113"/>
      <c r="Y285" s="109" t="str">
        <f>IF(W285="","", IF(W285="NC","", IF(W285="NE","", IF(W285="NA","",IFERROR(VLOOKUP(W285,Produtos!$A$1:$C$2319,2,FALSE),"Não Cadastrado")))))</f>
        <v/>
      </c>
      <c r="Z285" s="104"/>
      <c r="AA285" s="104"/>
      <c r="AB285" s="104" t="str">
        <f>IF(W285="","",IF(ISNUMBER(W285)=FALSE,"Não se aplica",IFERROR(VLOOKUP(W285,Produtos!$A$1:$C$2319,3,FALSE),"Não Cadastrado")))</f>
        <v/>
      </c>
      <c r="AC285" s="104"/>
      <c r="AD285" s="108"/>
      <c r="AE285" s="107" t="str">
        <f>IF(AC285="","", IF(AC285="NC","", IF(AC285="NE","", IF(AC285="NA","",IFERROR(VLOOKUP(AC285,Produtos!$A$1:$C$2319,2,FALSE),"Não Cadastrado")))))</f>
        <v/>
      </c>
      <c r="AF285" s="104"/>
      <c r="AG285" s="104"/>
      <c r="AH285" s="104" t="str">
        <f>IF(AC285="","",IF(ISNUMBER(AC285)=FALSE,"Não se aplica",IFERROR(VLOOKUP(AC285,Produtos!$A$1:$C$2319,3,FALSE),"Não Cadastrado")))</f>
        <v/>
      </c>
      <c r="AI285" s="104"/>
      <c r="AJ285" s="104" t="str">
        <f>VLOOKUP(Tabela2[[#This Row],[SIEMA]],Siema2025,26,FALSE)</f>
        <v>Ato criminoso caracterizado pela abertura de vagão graneleiro ferroviário carregado com soja.</v>
      </c>
      <c r="AK285" s="107" t="s">
        <v>7122</v>
      </c>
      <c r="AL285" s="107"/>
      <c r="AM285" s="107"/>
      <c r="AN285" s="108" t="str">
        <f>VLOOKUP(Tabela2[[#This Row],[SIEMA]],Siema2025,51,FALSE)</f>
        <v/>
      </c>
      <c r="AO285" s="108" t="str">
        <f>VLOOKUP(Tabela2[[#This Row],[SIEMA]],Siema2025,53,FALSE)</f>
        <v/>
      </c>
      <c r="AP285" s="108" t="str">
        <f>VLOOKUP(Tabela2[[#This Row],[SIEMA]],Siema2025,55,FALSE)</f>
        <v/>
      </c>
      <c r="AQ285" s="108" t="str">
        <f>VLOOKUP(Tabela2[[#This Row],[SIEMA]],Siema2025,57,FALSE)</f>
        <v/>
      </c>
      <c r="AR285" s="108" t="str">
        <f>VLOOKUP(Tabela2[[#This Row],[SIEMA]],Siema2025,59,FALSE)</f>
        <v/>
      </c>
      <c r="AS285" s="108" t="str">
        <f>VLOOKUP(Tabela2[[#This Row],[SIEMA]],Siema2025,61,FALSE)</f>
        <v/>
      </c>
      <c r="AT285" s="108" t="str">
        <f>VLOOKUP(Tabela2[[#This Row],[SIEMA]],Siema2025,63,FALSE)</f>
        <v/>
      </c>
      <c r="AU285" s="108" t="str">
        <f>VLOOKUP(Tabela2[[#This Row],[SIEMA]],Siema2025,65,FALSE)</f>
        <v>X</v>
      </c>
      <c r="AV285" s="108" t="str">
        <f>VLOOKUP(Tabela2[[#This Row],[SIEMA]],Siema2025,67,FALSE)</f>
        <v/>
      </c>
      <c r="AW285" s="108" t="str">
        <f>VLOOKUP(Tabela2[[#This Row],[SIEMA]],Siema2025,69,FALSE)</f>
        <v/>
      </c>
      <c r="AX285" s="108" t="str">
        <f>VLOOKUP(Tabela2[[#This Row],[SIEMA]],Siema2025,71,FALSE)</f>
        <v/>
      </c>
      <c r="AY285" s="108" t="str">
        <f>VLOOKUP(Tabela2[[#This Row],[SIEMA]],Siema2025,73,FALSE)</f>
        <v/>
      </c>
      <c r="AZ285" s="108" t="str">
        <f>VLOOKUP(Tabela2[[#This Row],[SIEMA]],Siema2025,75,FALSE)</f>
        <v/>
      </c>
      <c r="BA285" s="108" t="str">
        <f>VLOOKUP(Tabela2[[#This Row],[SIEMA]],Siema2025,77,FALSE)</f>
        <v/>
      </c>
      <c r="BB285" s="108" t="str">
        <f>VLOOKUP(Tabela2[[#This Row],[SIEMA]],Siema2025,79,FALSE)</f>
        <v/>
      </c>
      <c r="BC285" s="108" t="str">
        <f>IF(Tabela2[[#This Row],[Outro(s) ]] = "X", "PREENCHER","NA")</f>
        <v>NA</v>
      </c>
      <c r="BD285" s="108" t="str">
        <f>VLOOKUP(Tabela2[[#This Row],[SIEMA]],Siema2025,82,FALSE)</f>
        <v/>
      </c>
      <c r="BE285" s="108" t="str">
        <f>VLOOKUP(Tabela2[[#This Row],[SIEMA]],Siema2025,81,FALSE)</f>
        <v/>
      </c>
      <c r="BF285" s="110" t="s">
        <v>3066</v>
      </c>
      <c r="BG285" s="110" t="s">
        <v>7123</v>
      </c>
      <c r="BH285" s="111" t="str">
        <f>VLOOKUP(Tabela2[[#This Row],[SIEMA]],Siema2025,29,FALSE)</f>
        <v>02502844000166</v>
      </c>
      <c r="BI285" s="112" t="str">
        <f>VLOOKUP(Tabela2[[#This Row],[SIEMA]],Siema2025,107,FALSE)</f>
        <v>Não</v>
      </c>
      <c r="BJ285" s="107" t="s">
        <v>7099</v>
      </c>
      <c r="BK285" s="104" t="s">
        <v>2696</v>
      </c>
      <c r="BL285" s="140">
        <v>45783</v>
      </c>
      <c r="BM285" s="108">
        <f ca="1">IF(Tabela2[[#This Row],[Data de atendimento do Ibama (considerar o primeiro documento/ação)]]="",_xlfn.DAYS(TODAY(),J285),_xlfn.DAYS(Tabela2[[#This Row],[Data de atendimento do Ibama (considerar o primeiro documento/ação)]],J285))</f>
        <v>8</v>
      </c>
      <c r="BN285" s="108" t="str">
        <f>IF(Tabela2[[#This Row],[Atendido pelo Ibama ("Não" ou "Sim")]]="Não","Preencher", IF(Tabela2[[#This Row],[Atendido pelo Ibama ("Não" ou "Sim")]]="Sim","NA",""))</f>
        <v>NA</v>
      </c>
      <c r="BO285" s="114" t="s">
        <v>7100</v>
      </c>
      <c r="BP285" s="108" t="str">
        <f>IF(Tabela2[[#This Row],[Forma de atendimento (primeiro documento/ação)]]= "Outros (especificar)", "PREENCHER","NA")</f>
        <v>NA</v>
      </c>
      <c r="BQ285" s="106" t="s">
        <v>123</v>
      </c>
      <c r="BR285" s="108" t="str">
        <f>IF(Tabela2[[#This Row],[Equipe do Ibama foi a campo? Houve sobrevoo do Poseidon?]] = "Sim", "PREENCHER","NA")</f>
        <v>NA</v>
      </c>
      <c r="BS285" s="108" t="str">
        <f>IF(Tabela2[[#This Row],[Se sim, foi emitida Ordem de Emergência? (informações vinculada à coluna CK)]] = "Sim", "PREENCHER","NA")</f>
        <v>NA</v>
      </c>
      <c r="BT285" s="108" t="s">
        <v>7126</v>
      </c>
      <c r="BU285" s="108" t="s">
        <v>2696</v>
      </c>
      <c r="BV285" s="108" t="s">
        <v>123</v>
      </c>
      <c r="BW285" s="108" t="s">
        <v>123</v>
      </c>
      <c r="BX285" s="106" t="s">
        <v>7127</v>
      </c>
      <c r="BY285" s="106"/>
      <c r="BZ285" s="104" t="str">
        <f>IF(Tabela2[[#This Row],[Data do documento de encerramento]]="NA","NA",IF(Tabela2[[#This Row],[Data do documento de encerramento]]="","Pendente de conclusão/ encerramento",_xlfn.DAYS(Tabela2[[#This Row],[Data do documento de encerramento]],J285)))</f>
        <v>Pendente de conclusão/ encerramento</v>
      </c>
      <c r="CA285" s="107" t="s">
        <v>7128</v>
      </c>
      <c r="CB285" s="107"/>
      <c r="CC285" s="129"/>
      <c r="CD285" s="107"/>
      <c r="CE285" s="107"/>
      <c r="CF285" s="107"/>
    </row>
    <row r="286" spans="1:84" ht="60.75">
      <c r="A286" s="169">
        <v>202543039654</v>
      </c>
      <c r="B286" s="170" t="s">
        <v>8390</v>
      </c>
      <c r="C286" s="108" t="s">
        <v>7135</v>
      </c>
      <c r="D286" s="106" t="s">
        <v>637</v>
      </c>
      <c r="E286" s="106" t="s">
        <v>2910</v>
      </c>
      <c r="F286" s="106"/>
      <c r="G286" s="106" t="s">
        <v>8391</v>
      </c>
      <c r="H286" s="106" t="s">
        <v>8392</v>
      </c>
      <c r="I286" s="104" t="str">
        <f>VLOOKUP(Tabela2[[#This Row],[SIEMA]],Siema2025,19,FALSE)</f>
        <v>Campos</v>
      </c>
      <c r="J286" s="105">
        <f>VLOOKUP(Tabela2[[#This Row],[SIEMA]],Siema2025,2,FALSE)</f>
        <v>45775</v>
      </c>
      <c r="K286" s="105" t="str">
        <f>VLOOKUP(Tabela2[[#This Row],[SIEMA]],Siema2025,16,FALSE)</f>
        <v>Segunda</v>
      </c>
      <c r="L286" s="106" t="str">
        <f>IF(Tabela2[[#This Row],[Data]]="","Sem Informação",VLOOKUP(MONTH(Tabela2[[#This Row],[Data]]),'[1]Validação de dados'!$I$1:$J$13,2,0))</f>
        <v>Abril</v>
      </c>
      <c r="M286" s="104">
        <f>YEAR(Tabela2[[#This Row],[Data]])</f>
        <v>2025</v>
      </c>
      <c r="N286" s="105" t="str">
        <f>VLOOKUP(Tabela2[[#This Row],[SIEMA]],Siema2025,17,FALSE)</f>
        <v>Madrugada</v>
      </c>
      <c r="O286" s="105" t="str">
        <f>VLOOKUP(Tabela2[[#This Row],[SIEMA]],Siema2025,5,FALSE)</f>
        <v>Plataforma</v>
      </c>
      <c r="P286" s="104" t="str">
        <f>VLOOKUP(Tabela2[[#This Row],[SIEMA]],Siema2025,21,FALSE)</f>
        <v>Sonda Q7000</v>
      </c>
      <c r="Q286" s="104" t="s">
        <v>637</v>
      </c>
      <c r="R286" s="104" t="s">
        <v>8393</v>
      </c>
      <c r="S286" s="107" t="s">
        <v>7147</v>
      </c>
      <c r="T286" s="104" t="str">
        <f>VLOOKUP(Tabela2[[#This Row],[SIEMA]],Siema2025,11,FALSE)</f>
        <v>0.6</v>
      </c>
      <c r="U286" s="104" t="str">
        <f>VLOOKUP(Tabela2[[#This Row],[SIEMA]],Siema2025,12,FALSE)</f>
        <v>M3</v>
      </c>
      <c r="V286" s="104" t="str">
        <f>IF(Q286="","",IF(ISNUMBER(Q286)=FALSE,"Não se aplica",IFERROR(VLOOKUP(Q286,Produtos!$A$1:$C$2319,3,FALSE),"Não Cadastrado")))</f>
        <v>Não se aplica</v>
      </c>
      <c r="W286" s="104"/>
      <c r="X286" s="113" t="str">
        <f>IF(Tabela2[[#This Row],[Origem do acidente]] = "Plataforma", "PREENCHER","NA")</f>
        <v>PREENCHER</v>
      </c>
      <c r="Y286" s="109" t="str">
        <f>IF(W286="","", IF(W286="NC","", IF(W286="NE","", IF(W286="NA","",IFERROR(VLOOKUP(W286,Produtos!$A$1:$C$2319,2,FALSE),"Não Cadastrado")))))</f>
        <v/>
      </c>
      <c r="Z286" s="104"/>
      <c r="AA286" s="104"/>
      <c r="AB286" s="104" t="str">
        <f>IF(W286="","",IF(ISNUMBER(W286)=FALSE,"Não se aplica",IFERROR(VLOOKUP(W286,Produtos!$A$1:$C$2319,3,FALSE),"Não Cadastrado")))</f>
        <v/>
      </c>
      <c r="AC286" s="104"/>
      <c r="AD286" s="108" t="str">
        <f>IF(Tabela2[[#This Row],[Origem do acidente]] = "Plataforma", "PREENCHER","NA")</f>
        <v>PREENCHER</v>
      </c>
      <c r="AE286" s="107" t="str">
        <f>IF(AC286="","", IF(AC286="NC","", IF(AC286="NE","", IF(AC286="NA","",IFERROR(VLOOKUP(AC286,Produtos!$A$1:$C$2319,2,FALSE),"Não Cadastrado")))))</f>
        <v/>
      </c>
      <c r="AF286" s="104"/>
      <c r="AG286" s="104"/>
      <c r="AH286" s="104" t="str">
        <f>IF(AC286="","",IF(ISNUMBER(AC286)=FALSE,"Não se aplica",IFERROR(VLOOKUP(AC286,Produtos!$A$1:$C$2319,3,FALSE),"Não Cadastrado")))</f>
        <v/>
      </c>
      <c r="AI286" s="104"/>
      <c r="AJ286" s="104" t="str">
        <f>VLOOKUP(Tabela2[[#This Row],[SIEMA]],Siema2025,26,FALSE)</f>
        <v>Provável falha na tubulação e/ou de um afrouxamento do conector. O relatório será revisado e atualizado quando a BOP de intervenção chegar na superfície. Uma análise detalhada para confirmar o tipo da falha será realizada.</v>
      </c>
      <c r="AK286" s="107" t="s">
        <v>7112</v>
      </c>
      <c r="AL286" s="107"/>
      <c r="AM286" s="107"/>
      <c r="AN286" s="108" t="str">
        <f>VLOOKUP(Tabela2[[#This Row],[SIEMA]],Siema2025,51,FALSE)</f>
        <v/>
      </c>
      <c r="AO286" s="108" t="str">
        <f>VLOOKUP(Tabela2[[#This Row],[SIEMA]],Siema2025,53,FALSE)</f>
        <v/>
      </c>
      <c r="AP286" s="108" t="str">
        <f>VLOOKUP(Tabela2[[#This Row],[SIEMA]],Siema2025,55,FALSE)</f>
        <v/>
      </c>
      <c r="AQ286" s="108" t="str">
        <f>VLOOKUP(Tabela2[[#This Row],[SIEMA]],Siema2025,57,FALSE)</f>
        <v/>
      </c>
      <c r="AR286" s="108" t="str">
        <f>VLOOKUP(Tabela2[[#This Row],[SIEMA]],Siema2025,59,FALSE)</f>
        <v/>
      </c>
      <c r="AS286" s="108" t="str">
        <f>VLOOKUP(Tabela2[[#This Row],[SIEMA]],Siema2025,61,FALSE)</f>
        <v>X</v>
      </c>
      <c r="AT286" s="108" t="str">
        <f>VLOOKUP(Tabela2[[#This Row],[SIEMA]],Siema2025,63,FALSE)</f>
        <v/>
      </c>
      <c r="AU286" s="108" t="str">
        <f>VLOOKUP(Tabela2[[#This Row],[SIEMA]],Siema2025,65,FALSE)</f>
        <v/>
      </c>
      <c r="AV286" s="108" t="str">
        <f>VLOOKUP(Tabela2[[#This Row],[SIEMA]],Siema2025,67,FALSE)</f>
        <v/>
      </c>
      <c r="AW286" s="108" t="str">
        <f>VLOOKUP(Tabela2[[#This Row],[SIEMA]],Siema2025,69,FALSE)</f>
        <v/>
      </c>
      <c r="AX286" s="108" t="str">
        <f>VLOOKUP(Tabela2[[#This Row],[SIEMA]],Siema2025,71,FALSE)</f>
        <v/>
      </c>
      <c r="AY286" s="108" t="str">
        <f>VLOOKUP(Tabela2[[#This Row],[SIEMA]],Siema2025,73,FALSE)</f>
        <v/>
      </c>
      <c r="AZ286" s="108" t="str">
        <f>VLOOKUP(Tabela2[[#This Row],[SIEMA]],Siema2025,75,FALSE)</f>
        <v/>
      </c>
      <c r="BA286" s="108" t="str">
        <f>VLOOKUP(Tabela2[[#This Row],[SIEMA]],Siema2025,77,FALSE)</f>
        <v/>
      </c>
      <c r="BB286" s="108" t="str">
        <f>VLOOKUP(Tabela2[[#This Row],[SIEMA]],Siema2025,79,FALSE)</f>
        <v/>
      </c>
      <c r="BC286" s="108" t="str">
        <f>IF(Tabela2[[#This Row],[Outro(s) ]] = "X", "PREENCHER","NA")</f>
        <v>NA</v>
      </c>
      <c r="BD286" s="108" t="str">
        <f>VLOOKUP(Tabela2[[#This Row],[SIEMA]],Siema2025,82,FALSE)</f>
        <v/>
      </c>
      <c r="BE286" s="108" t="str">
        <f>VLOOKUP(Tabela2[[#This Row],[SIEMA]],Siema2025,81,FALSE)</f>
        <v/>
      </c>
      <c r="BF286" s="110" t="str">
        <f>VLOOKUP(Tabela2[[#This Row],[SIEMA]],Siema2025,28,FALSE)</f>
        <v>SHELL BRASIL PETRÓLEO LTDA</v>
      </c>
      <c r="BG286" s="110"/>
      <c r="BH286" s="111" t="str">
        <f>VLOOKUP(Tabela2[[#This Row],[SIEMA]],Siema2025,29,FALSE)</f>
        <v>10456016000107</v>
      </c>
      <c r="BI286" s="112" t="str">
        <f>VLOOKUP(Tabela2[[#This Row],[SIEMA]],Siema2025,107,FALSE)</f>
        <v>Não</v>
      </c>
      <c r="BJ286" s="107" t="s">
        <v>7099</v>
      </c>
      <c r="BK286" s="104" t="s">
        <v>2696</v>
      </c>
      <c r="BL286" s="140">
        <v>45789</v>
      </c>
      <c r="BM286" s="108">
        <f ca="1">IF(Tabela2[[#This Row],[Data de atendimento do Ibama (considerar o primeiro documento/ação)]]="",_xlfn.DAYS(TODAY(),J286),_xlfn.DAYS(Tabela2[[#This Row],[Data de atendimento do Ibama (considerar o primeiro documento/ação)]],J286))</f>
        <v>14</v>
      </c>
      <c r="BN286" s="108" t="str">
        <f>IF(Tabela2[[#This Row],[Atendido pelo Ibama ("Não" ou "Sim")]]="Não","Preencher", IF(Tabela2[[#This Row],[Atendido pelo Ibama ("Não" ou "Sim")]]="Sim","NA",""))</f>
        <v>NA</v>
      </c>
      <c r="BO286" s="114" t="s">
        <v>7138</v>
      </c>
      <c r="BP286" s="108" t="str">
        <f>IF(Tabela2[[#This Row],[Forma de atendimento (primeiro documento/ação)]]= "Outros (especificar)", "PREENCHER","NA")</f>
        <v>NA</v>
      </c>
      <c r="BQ286" s="106" t="s">
        <v>123</v>
      </c>
      <c r="BR286" s="108" t="str">
        <f>IF(Tabela2[[#This Row],[Equipe do Ibama foi a campo? Houve sobrevoo do Poseidon?]] = "Sim", "PREENCHER","NA")</f>
        <v>NA</v>
      </c>
      <c r="BS286" s="108" t="str">
        <f>IF(Tabela2[[#This Row],[Se sim, foi emitida Ordem de Emergência? (informações vinculada à coluna CK)]] = "Sim", "PREENCHER","NA")</f>
        <v>NA</v>
      </c>
      <c r="BT286" s="108" t="s">
        <v>7101</v>
      </c>
      <c r="BU286" s="108" t="s">
        <v>123</v>
      </c>
      <c r="BV286" s="108" t="s">
        <v>123</v>
      </c>
      <c r="BW286" s="108" t="s">
        <v>123</v>
      </c>
      <c r="BX286" s="106"/>
      <c r="BY286" s="106"/>
      <c r="BZ286" s="104" t="str">
        <f>IF(Tabela2[[#This Row],[Data do documento de encerramento]]="NA","NA",IF(Tabela2[[#This Row],[Data do documento de encerramento]]="","Pendente de conclusão/ encerramento",_xlfn.DAYS(Tabela2[[#This Row],[Data do documento de encerramento]],J286)))</f>
        <v>Pendente de conclusão/ encerramento</v>
      </c>
      <c r="CA286" s="107"/>
      <c r="CB286" s="107"/>
      <c r="CC286" s="129" t="s">
        <v>7201</v>
      </c>
      <c r="CD286" s="107" t="s">
        <v>123</v>
      </c>
      <c r="CE286" s="107" t="s">
        <v>123</v>
      </c>
      <c r="CF286" s="107" t="s">
        <v>7149</v>
      </c>
    </row>
    <row r="287" spans="1:84">
      <c r="A287" s="169">
        <v>202552650407</v>
      </c>
      <c r="B287" s="170" t="s">
        <v>8394</v>
      </c>
      <c r="C287" s="108" t="str">
        <f>VLOOKUP(Tabela2[[#This Row],[SIEMA]],Siema2025,4,FALSE)</f>
        <v xml:space="preserve"> GO</v>
      </c>
      <c r="D287" s="106" t="str">
        <f>VLOOKUP(Tabela2[[#This Row],[SIEMA]],Siema2025,3,FALSE)</f>
        <v xml:space="preserve">Porangatu </v>
      </c>
      <c r="E287" s="106" t="s">
        <v>7385</v>
      </c>
      <c r="F287" s="106" t="s">
        <v>8395</v>
      </c>
      <c r="G287" s="106" t="s">
        <v>8396</v>
      </c>
      <c r="H287" s="106" t="s">
        <v>8397</v>
      </c>
      <c r="I287" s="104" t="s">
        <v>7120</v>
      </c>
      <c r="J287" s="105">
        <f>VLOOKUP(Tabela2[[#This Row],[SIEMA]],Siema2025,2,FALSE)</f>
        <v>45775</v>
      </c>
      <c r="K287" s="105" t="str">
        <f>VLOOKUP(Tabela2[[#This Row],[SIEMA]],Siema2025,16,FALSE)</f>
        <v>Segunda</v>
      </c>
      <c r="L287" s="106" t="str">
        <f>IF(Tabela2[[#This Row],[Data]]="","Sem Informação",VLOOKUP(MONTH(Tabela2[[#This Row],[Data]]),'[1]Validação de dados'!$I$1:$J$13,2,0))</f>
        <v>Abril</v>
      </c>
      <c r="M287" s="104">
        <f>YEAR(Tabela2[[#This Row],[Data]])</f>
        <v>2025</v>
      </c>
      <c r="N287" s="105" t="str">
        <f>VLOOKUP(Tabela2[[#This Row],[SIEMA]],Siema2025,17,FALSE)</f>
        <v>Vespertino</v>
      </c>
      <c r="O287" s="105" t="str">
        <f>VLOOKUP(Tabela2[[#This Row],[SIEMA]],Siema2025,5,FALSE)</f>
        <v>Rodovia</v>
      </c>
      <c r="P287" s="104" t="str">
        <f>VLOOKUP(Tabela2[[#This Row],[SIEMA]],Siema2025,21,FALSE)</f>
        <v/>
      </c>
      <c r="Q287" s="104">
        <v>3082</v>
      </c>
      <c r="R287" s="104" t="s">
        <v>7736</v>
      </c>
      <c r="S287" s="107" t="str">
        <f>IF(Q287="","", IF(Q287="NC","", IF(Q287="NE","", IF(Q287="NA","",IFERROR(VLOOKUP(Q287,Produtos!$A$1:$C$2319,2,FALSE),"Não Cadastrado")))))</f>
        <v>SUBSTÂNCIA QUE APRESENTA RISCO PARA O MEIO AMBIENTE, LÍQUIDA, N.E.</v>
      </c>
      <c r="T287" s="104">
        <v>86</v>
      </c>
      <c r="U287" s="104" t="s">
        <v>648</v>
      </c>
      <c r="V287" s="104">
        <f>IF(Q287="","",IF(ISNUMBER(Q287)=FALSE,"Não se aplica",IFERROR(VLOOKUP(Q287,Produtos!$A$1:$C$2319,3,FALSE),"Não Cadastrado")))</f>
        <v>9</v>
      </c>
      <c r="W287" s="104" t="str">
        <f>VLOOKUP(Tabela2[[#This Row],[SIEMA]],Siema2025,10,FALSE)</f>
        <v/>
      </c>
      <c r="X287" s="113" t="str">
        <f>IF(Tabela2[[#This Row],[Origem do acidente]] = "Plataforma", "PREENCHER","NA")</f>
        <v>NA</v>
      </c>
      <c r="Y287" s="109" t="str">
        <f>IF(W287="","", IF(W287="NC","", IF(W287="NE","", IF(W287="NA","",IFERROR(VLOOKUP(W287,Produtos!$A$1:$C$2319,2,FALSE),"Não Cadastrado")))))</f>
        <v/>
      </c>
      <c r="Z287" s="104" t="str">
        <f>VLOOKUP(Tabela2[[#This Row],[SIEMA]],Siema2025,11,FALSE)</f>
        <v xml:space="preserve"> </v>
      </c>
      <c r="AA287" s="104" t="str">
        <f>VLOOKUP(Tabela2[[#This Row],[SIEMA]],Siema2025,12,FALSE)</f>
        <v xml:space="preserve"> </v>
      </c>
      <c r="AB287" s="104" t="str">
        <f>IF(W287="","",IF(ISNUMBER(W287)=FALSE,"Não se aplica",IFERROR(VLOOKUP(W287,Produtos!$A$1:$C$2319,3,FALSE),"Não Cadastrado")))</f>
        <v/>
      </c>
      <c r="AC287" s="104"/>
      <c r="AD287" s="108" t="str">
        <f>IF(Tabela2[[#This Row],[Origem do acidente]] = "Plataforma", "PREENCHER","NA")</f>
        <v>NA</v>
      </c>
      <c r="AE287" s="107" t="str">
        <f>IF(AC287="","", IF(AC287="NC","", IF(AC287="NE","", IF(AC287="NA","",IFERROR(VLOOKUP(AC287,Produtos!$A$1:$C$2319,2,FALSE),"Não Cadastrado")))))</f>
        <v/>
      </c>
      <c r="AF287" s="104"/>
      <c r="AG287" s="104"/>
      <c r="AH287" s="104" t="str">
        <f>IF(AC287="","",IF(ISNUMBER(AC287)=FALSE,"Não se aplica",IFERROR(VLOOKUP(AC287,Produtos!$A$1:$C$2319,3,FALSE),"Não Cadastrado")))</f>
        <v/>
      </c>
      <c r="AI287" s="104"/>
      <c r="AJ287" s="104" t="str">
        <f>VLOOKUP(Tabela2[[#This Row],[SIEMA]],Siema2025,26,FALSE)</f>
        <v>Às 12h03, a Polícia Rodoviária Federal (PRF) informou ao Centro de Controle Operacional (CCO) da Ecovias Araguaia o tombamento de um
veículo de carga. Em seguida, a equipe de operação da Concessionária relatou que houve derramamento de biodiesel na faixa de domínio. De
acordo com o condutor do veículo V02, ele trafegava no sentido norte quando o veículo V01, que seguia no sentido sul, iniciou uma ultrapassagem.
Para evitar a colisão frontal, o condutor do V02 desvio u para o acostamento, mas acabou perdendo o controle do veículo, colidindo com uma árvore. Com o impacto, o implemento se desprendeu do cavalo mecânico e tombou na faixa de domínio.</v>
      </c>
      <c r="AK287" s="107" t="s">
        <v>7311</v>
      </c>
      <c r="AL287" s="107" t="s">
        <v>7358</v>
      </c>
      <c r="AM287" s="107" t="s">
        <v>7180</v>
      </c>
      <c r="AN287" s="108" t="str">
        <f>VLOOKUP(Tabela2[[#This Row],[SIEMA]],Siema2025,51,FALSE)</f>
        <v/>
      </c>
      <c r="AO287" s="108" t="str">
        <f>VLOOKUP(Tabela2[[#This Row],[SIEMA]],Siema2025,53,FALSE)</f>
        <v/>
      </c>
      <c r="AP287" s="108" t="str">
        <f>VLOOKUP(Tabela2[[#This Row],[SIEMA]],Siema2025,55,FALSE)</f>
        <v/>
      </c>
      <c r="AQ287" s="108" t="str">
        <f>VLOOKUP(Tabela2[[#This Row],[SIEMA]],Siema2025,57,FALSE)</f>
        <v/>
      </c>
      <c r="AR287" s="108" t="str">
        <f>VLOOKUP(Tabela2[[#This Row],[SIEMA]],Siema2025,59,FALSE)</f>
        <v/>
      </c>
      <c r="AS287" s="108" t="str">
        <f>VLOOKUP(Tabela2[[#This Row],[SIEMA]],Siema2025,61,FALSE)</f>
        <v/>
      </c>
      <c r="AT287" s="108" t="str">
        <f>VLOOKUP(Tabela2[[#This Row],[SIEMA]],Siema2025,63,FALSE)</f>
        <v/>
      </c>
      <c r="AU287" s="108" t="str">
        <f>VLOOKUP(Tabela2[[#This Row],[SIEMA]],Siema2025,65,FALSE)</f>
        <v>X</v>
      </c>
      <c r="AV287" s="108" t="str">
        <f>VLOOKUP(Tabela2[[#This Row],[SIEMA]],Siema2025,67,FALSE)</f>
        <v/>
      </c>
      <c r="AW287" s="108" t="str">
        <f>VLOOKUP(Tabela2[[#This Row],[SIEMA]],Siema2025,69,FALSE)</f>
        <v/>
      </c>
      <c r="AX287" s="108" t="str">
        <f>VLOOKUP(Tabela2[[#This Row],[SIEMA]],Siema2025,71,FALSE)</f>
        <v/>
      </c>
      <c r="AY287" s="108" t="str">
        <f>VLOOKUP(Tabela2[[#This Row],[SIEMA]],Siema2025,73,FALSE)</f>
        <v/>
      </c>
      <c r="AZ287" s="108" t="str">
        <f>VLOOKUP(Tabela2[[#This Row],[SIEMA]],Siema2025,75,FALSE)</f>
        <v/>
      </c>
      <c r="BA287" s="108" t="str">
        <f>VLOOKUP(Tabela2[[#This Row],[SIEMA]],Siema2025,77,FALSE)</f>
        <v/>
      </c>
      <c r="BB287" s="108" t="str">
        <f>VLOOKUP(Tabela2[[#This Row],[SIEMA]],Siema2025,79,FALSE)</f>
        <v/>
      </c>
      <c r="BC287" s="108" t="str">
        <f>IF(Tabela2[[#This Row],[Outro(s) ]] = "X", "PREENCHER","NA")</f>
        <v>NA</v>
      </c>
      <c r="BD287" s="108" t="str">
        <f>VLOOKUP(Tabela2[[#This Row],[SIEMA]],Siema2025,82,FALSE)</f>
        <v/>
      </c>
      <c r="BE287" s="108" t="str">
        <f>VLOOKUP(Tabela2[[#This Row],[SIEMA]],Siema2025,81,FALSE)</f>
        <v/>
      </c>
      <c r="BF287" s="110" t="str">
        <f>VLOOKUP(Tabela2[[#This Row],[SIEMA]],Siema2025,28,FALSE)</f>
        <v>Petronac Combustíveis (TDC Distribuidora de Combus</v>
      </c>
      <c r="BG287" s="110"/>
      <c r="BH287" s="111" t="str">
        <f>VLOOKUP(Tabela2[[#This Row],[SIEMA]],Siema2025,29,FALSE)</f>
        <v>01241994000524</v>
      </c>
      <c r="BI287" s="112" t="str">
        <f>VLOOKUP(Tabela2[[#This Row],[SIEMA]],Siema2025,107,FALSE)</f>
        <v>Não</v>
      </c>
      <c r="BJ287" s="107" t="s">
        <v>7099</v>
      </c>
      <c r="BK287" s="104" t="s">
        <v>2696</v>
      </c>
      <c r="BL287" s="140">
        <v>45810</v>
      </c>
      <c r="BM287" s="108">
        <f ca="1">IF(Tabela2[[#This Row],[Data de atendimento do Ibama (considerar o primeiro documento/ação)]]="",_xlfn.DAYS(TODAY(),J287),_xlfn.DAYS(Tabela2[[#This Row],[Data de atendimento do Ibama (considerar o primeiro documento/ação)]],J287))</f>
        <v>35</v>
      </c>
      <c r="BN287" s="108" t="s">
        <v>7904</v>
      </c>
      <c r="BO287" s="114" t="s">
        <v>7124</v>
      </c>
      <c r="BP287" s="108" t="s">
        <v>8398</v>
      </c>
      <c r="BQ287" s="106" t="s">
        <v>2696</v>
      </c>
      <c r="BR287" s="108" t="s">
        <v>2696</v>
      </c>
      <c r="BS287" s="108" t="s">
        <v>2696</v>
      </c>
      <c r="BT287" s="108" t="s">
        <v>7126</v>
      </c>
      <c r="BU287" s="108" t="s">
        <v>2696</v>
      </c>
      <c r="BV287" s="108" t="s">
        <v>123</v>
      </c>
      <c r="BW287" s="108" t="s">
        <v>2696</v>
      </c>
      <c r="BX287" s="106" t="s">
        <v>7102</v>
      </c>
      <c r="BY287" s="140">
        <v>46121</v>
      </c>
      <c r="BZ287" s="104">
        <f>IF(Tabela2[[#This Row],[Data do documento de encerramento]]="NA","NA",IF(Tabela2[[#This Row],[Data do documento de encerramento]]="","Pendente de conclusão/ encerramento",_xlfn.DAYS(Tabela2[[#This Row],[Data do documento de encerramento]],J287)))</f>
        <v>346</v>
      </c>
      <c r="CA287" s="107" t="s">
        <v>7791</v>
      </c>
      <c r="CB287" s="107"/>
      <c r="CC287" s="129"/>
      <c r="CD287" s="107"/>
      <c r="CE287" s="107"/>
      <c r="CF287" s="107"/>
    </row>
    <row r="288" spans="1:84" ht="76.5">
      <c r="A288" s="182">
        <v>2025513650</v>
      </c>
      <c r="B288" s="118" t="s">
        <v>8399</v>
      </c>
      <c r="C288" s="108" t="s">
        <v>672</v>
      </c>
      <c r="D288" s="106" t="s">
        <v>637</v>
      </c>
      <c r="E288" s="106" t="s">
        <v>8400</v>
      </c>
      <c r="F288" s="106"/>
      <c r="G288" s="106" t="s">
        <v>8401</v>
      </c>
      <c r="H288" s="106" t="s">
        <v>8402</v>
      </c>
      <c r="I288" s="104" t="s">
        <v>124</v>
      </c>
      <c r="J288" s="105">
        <f>VLOOKUP(Tabela2[[#This Row],[SIEMA]],Siema2025,2,FALSE)</f>
        <v>45776</v>
      </c>
      <c r="K288" s="105" t="str">
        <f>VLOOKUP(Tabela2[[#This Row],[SIEMA]],Siema2025,16,FALSE)</f>
        <v>Terça</v>
      </c>
      <c r="L288" s="106" t="str">
        <f>IF(Tabela2[[#This Row],[Data]]="","Sem Informação",VLOOKUP(MONTH(Tabela2[[#This Row],[Data]]),'[1]Validação de dados'!$I$1:$J$13,2,0))</f>
        <v>Abril</v>
      </c>
      <c r="M288" s="104">
        <f>YEAR(Tabela2[[#This Row],[Data]])</f>
        <v>2025</v>
      </c>
      <c r="N288" s="105" t="str">
        <f>VLOOKUP(Tabela2[[#This Row],[SIEMA]],Siema2025,17,FALSE)</f>
        <v>Vespertino</v>
      </c>
      <c r="O288" s="105" t="s">
        <v>111</v>
      </c>
      <c r="P288" s="104" t="str">
        <f>VLOOKUP(Tabela2[[#This Row],[SIEMA]],Siema2025,21,FALSE)</f>
        <v>Sonda NS-62 (WEST AURIGA) em operação no poço 3-SPS-111D, Campo de Aram, Bacia de Santos.</v>
      </c>
      <c r="Q288" s="104" t="s">
        <v>637</v>
      </c>
      <c r="R288" t="s">
        <v>7199</v>
      </c>
      <c r="S288" s="107" t="s">
        <v>7147</v>
      </c>
      <c r="T288" s="104">
        <v>3.7850000000000002E-2</v>
      </c>
      <c r="U288" s="104" t="s">
        <v>7111</v>
      </c>
      <c r="V288" s="104" t="str">
        <f>IF(Q288="","",IF(ISNUMBER(Q288)=FALSE,"Não se aplica",IFERROR(VLOOKUP(Q288,Produtos!$A$1:$C$2319,3,FALSE),"Não Cadastrado")))</f>
        <v>Não se aplica</v>
      </c>
      <c r="W288" s="104"/>
      <c r="X288" s="113"/>
      <c r="Y288" s="109" t="str">
        <f>IF(W288="","", IF(W288="NC","", IF(W288="NE","", IF(W288="NA","",IFERROR(VLOOKUP(W288,Produtos!$A$1:$C$2319,2,FALSE),"Não Cadastrado")))))</f>
        <v/>
      </c>
      <c r="Z288" s="104"/>
      <c r="AA288" s="104"/>
      <c r="AB288" s="104" t="str">
        <f>IF(W288="","",IF(ISNUMBER(W288)=FALSE,"Não se aplica",IFERROR(VLOOKUP(W288,Produtos!$A$1:$C$2319,3,FALSE),"Não Cadastrado")))</f>
        <v/>
      </c>
      <c r="AC288" s="104"/>
      <c r="AD288" s="108"/>
      <c r="AE288" s="107" t="str">
        <f>IF(AC288="","", IF(AC288="NC","", IF(AC288="NE","", IF(AC288="NA","",IFERROR(VLOOKUP(AC288,Produtos!$A$1:$C$2319,2,FALSE),"Não Cadastrado")))))</f>
        <v/>
      </c>
      <c r="AF288" s="104"/>
      <c r="AG288" s="104"/>
      <c r="AH288" s="104" t="str">
        <f>IF(AC288="","",IF(ISNUMBER(AC288)=FALSE,"Não se aplica",IFERROR(VLOOKUP(AC288,Produtos!$A$1:$C$2319,3,FALSE),"Não Cadastrado")))</f>
        <v/>
      </c>
      <c r="AI288" s="104"/>
      <c r="AJ288" s="104" t="str">
        <f>VLOOKUP(Tabela2[[#This Row],[SIEMA]],Siema2025,26,FALSE)</f>
        <v>Falha da válvula SPM (subplate mounted valve) da função "fechar válvula externa inferior da linha de kill".</v>
      </c>
      <c r="AK288" s="107" t="s">
        <v>7285</v>
      </c>
      <c r="AL288" s="107" t="s">
        <v>7098</v>
      </c>
      <c r="AM288" s="107"/>
      <c r="AN288" s="108" t="str">
        <f>VLOOKUP(Tabela2[[#This Row],[SIEMA]],Siema2025,51,FALSE)</f>
        <v/>
      </c>
      <c r="AO288" s="108" t="str">
        <f>VLOOKUP(Tabela2[[#This Row],[SIEMA]],Siema2025,53,FALSE)</f>
        <v/>
      </c>
      <c r="AP288" s="108" t="str">
        <f>VLOOKUP(Tabela2[[#This Row],[SIEMA]],Siema2025,55,FALSE)</f>
        <v/>
      </c>
      <c r="AQ288" s="108" t="str">
        <f>VLOOKUP(Tabela2[[#This Row],[SIEMA]],Siema2025,57,FALSE)</f>
        <v/>
      </c>
      <c r="AR288" s="108" t="str">
        <f>VLOOKUP(Tabela2[[#This Row],[SIEMA]],Siema2025,59,FALSE)</f>
        <v/>
      </c>
      <c r="AS288" s="108" t="str">
        <f>VLOOKUP(Tabela2[[#This Row],[SIEMA]],Siema2025,61,FALSE)</f>
        <v>X</v>
      </c>
      <c r="AT288" s="108" t="str">
        <f>VLOOKUP(Tabela2[[#This Row],[SIEMA]],Siema2025,63,FALSE)</f>
        <v/>
      </c>
      <c r="AU288" s="108" t="str">
        <f>VLOOKUP(Tabela2[[#This Row],[SIEMA]],Siema2025,65,FALSE)</f>
        <v/>
      </c>
      <c r="AV288" s="108" t="str">
        <f>VLOOKUP(Tabela2[[#This Row],[SIEMA]],Siema2025,67,FALSE)</f>
        <v/>
      </c>
      <c r="AW288" s="108" t="str">
        <f>VLOOKUP(Tabela2[[#This Row],[SIEMA]],Siema2025,69,FALSE)</f>
        <v/>
      </c>
      <c r="AX288" s="108" t="str">
        <f>VLOOKUP(Tabela2[[#This Row],[SIEMA]],Siema2025,71,FALSE)</f>
        <v/>
      </c>
      <c r="AY288" s="108" t="str">
        <f>VLOOKUP(Tabela2[[#This Row],[SIEMA]],Siema2025,73,FALSE)</f>
        <v/>
      </c>
      <c r="AZ288" s="108" t="str">
        <f>VLOOKUP(Tabela2[[#This Row],[SIEMA]],Siema2025,75,FALSE)</f>
        <v/>
      </c>
      <c r="BA288" s="108" t="str">
        <f>VLOOKUP(Tabela2[[#This Row],[SIEMA]],Siema2025,77,FALSE)</f>
        <v/>
      </c>
      <c r="BB288" s="108" t="str">
        <f>VLOOKUP(Tabela2[[#This Row],[SIEMA]],Siema2025,79,FALSE)</f>
        <v/>
      </c>
      <c r="BC288" s="108" t="str">
        <f>IF(Tabela2[[#This Row],[Outro(s) ]] = "X", "PREENCHER","NA")</f>
        <v>NA</v>
      </c>
      <c r="BD288" s="108" t="str">
        <f>VLOOKUP(Tabela2[[#This Row],[SIEMA]],Siema2025,82,FALSE)</f>
        <v/>
      </c>
      <c r="BE288" s="108" t="str">
        <f>VLOOKUP(Tabela2[[#This Row],[SIEMA]],Siema2025,81,FALSE)</f>
        <v/>
      </c>
      <c r="BF288" s="110" t="str">
        <f>VLOOKUP(Tabela2[[#This Row],[SIEMA]],Siema2025,28,FALSE)</f>
        <v>Petrobras / Poços</v>
      </c>
      <c r="BG288" s="110"/>
      <c r="BH288" s="111">
        <v>33000167000101</v>
      </c>
      <c r="BI288" s="112" t="str">
        <f>VLOOKUP(Tabela2[[#This Row],[SIEMA]],Siema2025,107,FALSE)</f>
        <v>Não</v>
      </c>
      <c r="BJ288" s="107" t="s">
        <v>7099</v>
      </c>
      <c r="BK288" s="104" t="s">
        <v>2696</v>
      </c>
      <c r="BL288" s="140">
        <v>45782</v>
      </c>
      <c r="BM288" s="108">
        <f ca="1">IF(Tabela2[[#This Row],[Data de atendimento do Ibama (considerar o primeiro documento/ação)]]="",_xlfn.DAYS(TODAY(),J288),_xlfn.DAYS(Tabela2[[#This Row],[Data de atendimento do Ibama (considerar o primeiro documento/ação)]],J288))</f>
        <v>6</v>
      </c>
      <c r="BN288" s="108" t="str">
        <f>IF(Tabela2[[#This Row],[Atendido pelo Ibama ("Não" ou "Sim")]]="Não","Preencher", IF(Tabela2[[#This Row],[Atendido pelo Ibama ("Não" ou "Sim")]]="Sim","NA",""))</f>
        <v>NA</v>
      </c>
      <c r="BO288" s="114" t="s">
        <v>7100</v>
      </c>
      <c r="BP288" s="108" t="str">
        <f>IF(Tabela2[[#This Row],[Forma de atendimento (primeiro documento/ação)]]= "Outros (especificar)", "PREENCHER","NA")</f>
        <v>NA</v>
      </c>
      <c r="BQ288" s="106" t="s">
        <v>123</v>
      </c>
      <c r="BR288" s="108" t="str">
        <f>IF(Tabela2[[#This Row],[Equipe do Ibama foi a campo? Houve sobrevoo do Poseidon?]] = "Sim", "PREENCHER","NA")</f>
        <v>NA</v>
      </c>
      <c r="BS288" s="108" t="str">
        <f>IF(Tabela2[[#This Row],[Se sim, foi emitida Ordem de Emergência? (informações vinculada à coluna CK)]] = "Sim", "PREENCHER","NA")</f>
        <v>NA</v>
      </c>
      <c r="BT288" s="108" t="s">
        <v>7101</v>
      </c>
      <c r="BU288" s="108" t="s">
        <v>2696</v>
      </c>
      <c r="BV288" s="108" t="s">
        <v>123</v>
      </c>
      <c r="BW288" s="108" t="s">
        <v>2696</v>
      </c>
      <c r="BX288" s="106" t="s">
        <v>7102</v>
      </c>
      <c r="BY288" s="140">
        <v>46104</v>
      </c>
      <c r="BZ288" s="104">
        <f>IF(Tabela2[[#This Row],[Data do documento de encerramento]]="NA","NA",IF(Tabela2[[#This Row],[Data do documento de encerramento]]="","Pendente de conclusão/ encerramento",_xlfn.DAYS(Tabela2[[#This Row],[Data do documento de encerramento]],J288)))</f>
        <v>328</v>
      </c>
      <c r="CA288" s="107"/>
      <c r="CB288" s="107" t="s">
        <v>7256</v>
      </c>
      <c r="CC288" s="130" t="s">
        <v>7201</v>
      </c>
      <c r="CD288" s="107" t="s">
        <v>123</v>
      </c>
      <c r="CE288" s="107" t="s">
        <v>123</v>
      </c>
      <c r="CF288" s="107" t="s">
        <v>7257</v>
      </c>
    </row>
    <row r="289" spans="1:84" ht="45.75">
      <c r="A289" s="169">
        <v>20255175658</v>
      </c>
      <c r="B289" s="170" t="s">
        <v>8403</v>
      </c>
      <c r="C289" s="108" t="s">
        <v>7135</v>
      </c>
      <c r="D289" s="106" t="s">
        <v>637</v>
      </c>
      <c r="E289" s="106" t="s">
        <v>7292</v>
      </c>
      <c r="F289" s="106"/>
      <c r="G289" t="s">
        <v>8404</v>
      </c>
      <c r="H289" t="s">
        <v>8405</v>
      </c>
      <c r="I289" s="104" t="str">
        <f>VLOOKUP(Tabela2[[#This Row],[SIEMA]],Siema2025,19,FALSE)</f>
        <v>Campos</v>
      </c>
      <c r="J289" s="105">
        <f>VLOOKUP(Tabela2[[#This Row],[SIEMA]],Siema2025,2,FALSE)</f>
        <v>45776</v>
      </c>
      <c r="K289" s="105" t="str">
        <f>VLOOKUP(Tabela2[[#This Row],[SIEMA]],Siema2025,16,FALSE)</f>
        <v>Terça</v>
      </c>
      <c r="L289" s="106" t="str">
        <f>IF(Tabela2[[#This Row],[Data]]="","Sem Informação",VLOOKUP(MONTH(Tabela2[[#This Row],[Data]]),'[1]Validação de dados'!$I$1:$J$13,2,0))</f>
        <v>Abril</v>
      </c>
      <c r="M289" s="104">
        <f>YEAR(Tabela2[[#This Row],[Data]])</f>
        <v>2025</v>
      </c>
      <c r="N289" s="105" t="str">
        <f>VLOOKUP(Tabela2[[#This Row],[SIEMA]],Siema2025,17,FALSE)</f>
        <v>Matutino</v>
      </c>
      <c r="O289" s="105" t="str">
        <f>VLOOKUP(Tabela2[[#This Row],[SIEMA]],Siema2025,5,FALSE)</f>
        <v>Plataforma</v>
      </c>
      <c r="P289" s="104" t="str">
        <f>VLOOKUP(Tabela2[[#This Row],[SIEMA]],Siema2025,21,FALSE)</f>
        <v/>
      </c>
      <c r="Q289" s="104">
        <v>1267</v>
      </c>
      <c r="R289" s="104" t="s">
        <v>2043</v>
      </c>
      <c r="S289" s="107" t="s">
        <v>2043</v>
      </c>
      <c r="T289" s="151">
        <v>9.0000000000000006E-5</v>
      </c>
      <c r="U289" s="104" t="s">
        <v>7111</v>
      </c>
      <c r="V289" s="104">
        <f>IF(Q289="","",IF(ISNUMBER(Q289)=FALSE,"Não se aplica",IFERROR(VLOOKUP(Q289,Produtos!$A$1:$C$2319,3,FALSE),"Não Cadastrado")))</f>
        <v>3</v>
      </c>
      <c r="W289" s="104" t="str">
        <f>VLOOKUP(Tabela2[[#This Row],[SIEMA]],Siema2025,10,FALSE)</f>
        <v/>
      </c>
      <c r="X289" s="113" t="str">
        <f>IF(Tabela2[[#This Row],[Origem do acidente]] = "Plataforma", "PREENCHER","NA")</f>
        <v>PREENCHER</v>
      </c>
      <c r="Y289" s="109" t="str">
        <f>IF(W289="","", IF(W289="NC","", IF(W289="NE","", IF(W289="NA","",IFERROR(VLOOKUP(W289,Produtos!$A$1:$C$2319,2,FALSE),"Não Cadastrado")))))</f>
        <v/>
      </c>
      <c r="Z289" s="104" t="str">
        <f>VLOOKUP(Tabela2[[#This Row],[SIEMA]],Siema2025,11,FALSE)</f>
        <v xml:space="preserve"> </v>
      </c>
      <c r="AA289" s="104" t="str">
        <f>VLOOKUP(Tabela2[[#This Row],[SIEMA]],Siema2025,12,FALSE)</f>
        <v xml:space="preserve"> </v>
      </c>
      <c r="AB289" s="104" t="str">
        <f>IF(W289="","",IF(ISNUMBER(W289)=FALSE,"Não se aplica",IFERROR(VLOOKUP(W289,Produtos!$A$1:$C$2319,3,FALSE),"Não Cadastrado")))</f>
        <v/>
      </c>
      <c r="AC289" s="104"/>
      <c r="AD289" s="108" t="str">
        <f>IF(Tabela2[[#This Row],[Origem do acidente]] = "Plataforma", "PREENCHER","NA")</f>
        <v>PREENCHER</v>
      </c>
      <c r="AE289" s="107" t="str">
        <f>IF(AC289="","", IF(AC289="NC","", IF(AC289="NE","", IF(AC289="NA","",IFERROR(VLOOKUP(AC289,Produtos!$A$1:$C$2319,2,FALSE),"Não Cadastrado")))))</f>
        <v/>
      </c>
      <c r="AF289" s="104"/>
      <c r="AG289" s="104"/>
      <c r="AH289" s="104" t="str">
        <f>IF(AC289="","",IF(ISNUMBER(AC289)=FALSE,"Não se aplica",IFERROR(VLOOKUP(AC289,Produtos!$A$1:$C$2319,3,FALSE),"Não Cadastrado")))</f>
        <v/>
      </c>
      <c r="AI289" s="104"/>
      <c r="AJ289" s="104" t="str">
        <f>VLOOKUP(Tabela2[[#This Row],[SIEMA]],Siema2025,26,FALSE)</f>
        <v>Em investigação</v>
      </c>
      <c r="AK289" s="107" t="s">
        <v>7098</v>
      </c>
      <c r="AL289" s="107"/>
      <c r="AM289" s="107"/>
      <c r="AN289" s="108" t="str">
        <f>VLOOKUP(Tabela2[[#This Row],[SIEMA]],Siema2025,51,FALSE)</f>
        <v/>
      </c>
      <c r="AO289" s="108" t="str">
        <f>VLOOKUP(Tabela2[[#This Row],[SIEMA]],Siema2025,53,FALSE)</f>
        <v/>
      </c>
      <c r="AP289" s="108" t="str">
        <f>VLOOKUP(Tabela2[[#This Row],[SIEMA]],Siema2025,55,FALSE)</f>
        <v/>
      </c>
      <c r="AQ289" s="108" t="str">
        <f>VLOOKUP(Tabela2[[#This Row],[SIEMA]],Siema2025,57,FALSE)</f>
        <v/>
      </c>
      <c r="AR289" s="108" t="str">
        <f>VLOOKUP(Tabela2[[#This Row],[SIEMA]],Siema2025,59,FALSE)</f>
        <v/>
      </c>
      <c r="AS289" s="108" t="str">
        <f>VLOOKUP(Tabela2[[#This Row],[SIEMA]],Siema2025,61,FALSE)</f>
        <v>X</v>
      </c>
      <c r="AT289" s="108" t="str">
        <f>VLOOKUP(Tabela2[[#This Row],[SIEMA]],Siema2025,63,FALSE)</f>
        <v/>
      </c>
      <c r="AU289" s="108" t="str">
        <f>VLOOKUP(Tabela2[[#This Row],[SIEMA]],Siema2025,65,FALSE)</f>
        <v/>
      </c>
      <c r="AV289" s="108" t="str">
        <f>VLOOKUP(Tabela2[[#This Row],[SIEMA]],Siema2025,67,FALSE)</f>
        <v/>
      </c>
      <c r="AW289" s="108" t="str">
        <f>VLOOKUP(Tabela2[[#This Row],[SIEMA]],Siema2025,69,FALSE)</f>
        <v/>
      </c>
      <c r="AX289" s="108" t="str">
        <f>VLOOKUP(Tabela2[[#This Row],[SIEMA]],Siema2025,71,FALSE)</f>
        <v/>
      </c>
      <c r="AY289" s="108" t="str">
        <f>VLOOKUP(Tabela2[[#This Row],[SIEMA]],Siema2025,73,FALSE)</f>
        <v/>
      </c>
      <c r="AZ289" s="108" t="str">
        <f>VLOOKUP(Tabela2[[#This Row],[SIEMA]],Siema2025,75,FALSE)</f>
        <v/>
      </c>
      <c r="BA289" s="108" t="str">
        <f>VLOOKUP(Tabela2[[#This Row],[SIEMA]],Siema2025,77,FALSE)</f>
        <v/>
      </c>
      <c r="BB289" s="108" t="str">
        <f>VLOOKUP(Tabela2[[#This Row],[SIEMA]],Siema2025,79,FALSE)</f>
        <v/>
      </c>
      <c r="BC289" s="108" t="str">
        <f>IF(Tabela2[[#This Row],[Outro(s) ]] = "X", "PREENCHER","NA")</f>
        <v>NA</v>
      </c>
      <c r="BD289" s="108" t="str">
        <f>VLOOKUP(Tabela2[[#This Row],[SIEMA]],Siema2025,82,FALSE)</f>
        <v/>
      </c>
      <c r="BE289" s="108" t="str">
        <f>VLOOKUP(Tabela2[[#This Row],[SIEMA]],Siema2025,81,FALSE)</f>
        <v/>
      </c>
      <c r="BF289" s="110" t="str">
        <f>VLOOKUP(Tabela2[[#This Row],[SIEMA]],Siema2025,28,FALSE)</f>
        <v>Perenco Petróleo e Gás do Brasil Ltda</v>
      </c>
      <c r="BG289" s="110"/>
      <c r="BH289" s="111" t="str">
        <f>VLOOKUP(Tabela2[[#This Row],[SIEMA]],Siema2025,29,FALSE)</f>
        <v>09309027000135</v>
      </c>
      <c r="BI289" s="112" t="s">
        <v>2696</v>
      </c>
      <c r="BJ289" s="107" t="s">
        <v>7099</v>
      </c>
      <c r="BK289" s="104" t="s">
        <v>2696</v>
      </c>
      <c r="BL289" s="140">
        <v>45789</v>
      </c>
      <c r="BM289" s="108">
        <f ca="1">IF(Tabela2[[#This Row],[Data de atendimento do Ibama (considerar o primeiro documento/ação)]]="",_xlfn.DAYS(TODAY(),J289),_xlfn.DAYS(Tabela2[[#This Row],[Data de atendimento do Ibama (considerar o primeiro documento/ação)]],J289))</f>
        <v>13</v>
      </c>
      <c r="BN289" s="108" t="str">
        <f>IF(Tabela2[[#This Row],[Atendido pelo Ibama ("Não" ou "Sim")]]="Não","Preencher", IF(Tabela2[[#This Row],[Atendido pelo Ibama ("Não" ou "Sim")]]="Sim","NA",""))</f>
        <v>NA</v>
      </c>
      <c r="BO289" s="114" t="s">
        <v>7138</v>
      </c>
      <c r="BP289" s="108" t="str">
        <f>IF(Tabela2[[#This Row],[Forma de atendimento (primeiro documento/ação)]]= "Outros (especificar)", "PREENCHER","NA")</f>
        <v>NA</v>
      </c>
      <c r="BQ289" s="106" t="s">
        <v>123</v>
      </c>
      <c r="BR289" s="108" t="str">
        <f>IF(Tabela2[[#This Row],[Equipe do Ibama foi a campo? Houve sobrevoo do Poseidon?]] = "Sim", "PREENCHER","NA")</f>
        <v>NA</v>
      </c>
      <c r="BS289" s="108" t="str">
        <f>IF(Tabela2[[#This Row],[Se sim, foi emitida Ordem de Emergência? (informações vinculada à coluna CK)]] = "Sim", "PREENCHER","NA")</f>
        <v>NA</v>
      </c>
      <c r="BT289" s="108" t="s">
        <v>7101</v>
      </c>
      <c r="BU289" s="108" t="s">
        <v>2696</v>
      </c>
      <c r="BV289" s="108" t="s">
        <v>123</v>
      </c>
      <c r="BW289" s="108" t="s">
        <v>2696</v>
      </c>
      <c r="BX289" s="106" t="s">
        <v>7102</v>
      </c>
      <c r="BY289" s="140">
        <v>45947</v>
      </c>
      <c r="BZ289" s="104">
        <f>IF(Tabela2[[#This Row],[Data do documento de encerramento]]="NA","NA",IF(Tabela2[[#This Row],[Data do documento de encerramento]]="","Pendente de conclusão/ encerramento",_xlfn.DAYS(Tabela2[[#This Row],[Data do documento de encerramento]],J289)))</f>
        <v>171</v>
      </c>
      <c r="CA289" s="107" t="s">
        <v>7816</v>
      </c>
      <c r="CB289" s="107"/>
      <c r="CC289" s="131" t="s">
        <v>7194</v>
      </c>
      <c r="CD289" s="107" t="s">
        <v>123</v>
      </c>
      <c r="CE289" s="107" t="s">
        <v>123</v>
      </c>
      <c r="CF289" s="107" t="s">
        <v>7141</v>
      </c>
    </row>
    <row r="290" spans="1:84" ht="106.5">
      <c r="A290" s="169">
        <v>202542925259</v>
      </c>
      <c r="B290" s="170" t="s">
        <v>8406</v>
      </c>
      <c r="C290" s="108" t="str">
        <f>VLOOKUP(Tabela2[[#This Row],[SIEMA]],Siema2025,4,FALSE)</f>
        <v xml:space="preserve"> MG</v>
      </c>
      <c r="D290" s="106" t="str">
        <f>VLOOKUP(Tabela2[[#This Row],[SIEMA]],Siema2025,3,FALSE)</f>
        <v xml:space="preserve">Pouso Alegre </v>
      </c>
      <c r="E290" s="106" t="s">
        <v>4216</v>
      </c>
      <c r="F290" s="106" t="s">
        <v>8407</v>
      </c>
      <c r="G290" s="106" t="s">
        <v>8408</v>
      </c>
      <c r="H290" s="106" t="s">
        <v>8409</v>
      </c>
      <c r="I290" s="104" t="s">
        <v>7120</v>
      </c>
      <c r="J290" s="105">
        <f>VLOOKUP(Tabela2[[#This Row],[SIEMA]],Siema2025,2,FALSE)</f>
        <v>45776</v>
      </c>
      <c r="K290" s="105" t="str">
        <f>VLOOKUP(Tabela2[[#This Row],[SIEMA]],Siema2025,16,FALSE)</f>
        <v>Terça</v>
      </c>
      <c r="L290" s="106" t="str">
        <f>IF(Tabela2[[#This Row],[Data]]="","Sem Informação",VLOOKUP(MONTH(Tabela2[[#This Row],[Data]]),'[1]Validação de dados'!$I$1:$J$13,2,0))</f>
        <v>Abril</v>
      </c>
      <c r="M290" s="104">
        <f>YEAR(Tabela2[[#This Row],[Data]])</f>
        <v>2025</v>
      </c>
      <c r="N290" s="105" t="str">
        <f>VLOOKUP(Tabela2[[#This Row],[SIEMA]],Siema2025,17,FALSE)</f>
        <v>Matutino</v>
      </c>
      <c r="O290" s="105" t="str">
        <f>VLOOKUP(Tabela2[[#This Row],[SIEMA]],Siema2025,5,FALSE)</f>
        <v>Rodovia</v>
      </c>
      <c r="P290" s="104" t="str">
        <f>VLOOKUP(Tabela2[[#This Row],[SIEMA]],Siema2025,21,FALSE)</f>
        <v/>
      </c>
      <c r="Q290" s="104">
        <v>1263</v>
      </c>
      <c r="R290" s="104" t="s">
        <v>8410</v>
      </c>
      <c r="S290" s="107" t="str">
        <f>IF(Q290="","", IF(Q290="NC","", IF(Q290="NE","", IF(Q290="NA","",IFERROR(VLOOKUP(Q290,Produtos!$A$1:$C$2319,2,FALSE),"Não Cadastrado")))))</f>
        <v>TINTA  (incluindo  tintas,  lacas,  esmaltes,  tinturas,  goma-lacas,  vernizes,  polidores,  enenchimentos  líquidos  e  bases  líquidas para lacas) ou MATERIAL RELACIONADO COM TINTAS (incluindo diluentes ou redutores para tintas)</v>
      </c>
      <c r="T290" s="104">
        <v>8100</v>
      </c>
      <c r="U290" s="104" t="s">
        <v>7305</v>
      </c>
      <c r="V290" s="104">
        <f>IF(Q290="","",IF(ISNUMBER(Q290)=FALSE,"Não se aplica",IFERROR(VLOOKUP(Q290,Produtos!$A$1:$C$2319,3,FALSE),"Não Cadastrado")))</f>
        <v>3</v>
      </c>
      <c r="W290" s="104" t="str">
        <f>VLOOKUP(Tabela2[[#This Row],[SIEMA]],Siema2025,10,FALSE)</f>
        <v/>
      </c>
      <c r="X290" s="113" t="str">
        <f>IF(Tabela2[[#This Row],[Origem do acidente]] = "Plataforma", "PREENCHER","NA")</f>
        <v>NA</v>
      </c>
      <c r="Y290" s="109" t="str">
        <f>IF(W290="","", IF(W290="NC","", IF(W290="NE","", IF(W290="NA","",IFERROR(VLOOKUP(W290,Produtos!$A$1:$C$2319,2,FALSE),"Não Cadastrado")))))</f>
        <v/>
      </c>
      <c r="Z290" s="104" t="str">
        <f>VLOOKUP(Tabela2[[#This Row],[SIEMA]],Siema2025,11,FALSE)</f>
        <v xml:space="preserve"> </v>
      </c>
      <c r="AA290" s="104" t="str">
        <f>VLOOKUP(Tabela2[[#This Row],[SIEMA]],Siema2025,12,FALSE)</f>
        <v xml:space="preserve"> </v>
      </c>
      <c r="AB290" s="104" t="str">
        <f>IF(W290="","",IF(ISNUMBER(W290)=FALSE,"Não se aplica",IFERROR(VLOOKUP(W290,Produtos!$A$1:$C$2319,3,FALSE),"Não Cadastrado")))</f>
        <v/>
      </c>
      <c r="AC290" s="104"/>
      <c r="AD290" s="108" t="str">
        <f>IF(Tabela2[[#This Row],[Origem do acidente]] = "Plataforma", "PREENCHER","NA")</f>
        <v>NA</v>
      </c>
      <c r="AE290" s="107" t="str">
        <f>IF(AC290="","", IF(AC290="NC","", IF(AC290="NE","", IF(AC290="NA","",IFERROR(VLOOKUP(AC290,Produtos!$A$1:$C$2319,2,FALSE),"Não Cadastrado")))))</f>
        <v/>
      </c>
      <c r="AF290" s="104"/>
      <c r="AG290" s="104"/>
      <c r="AH290" s="104" t="str">
        <f>IF(AC290="","",IF(ISNUMBER(AC290)=FALSE,"Não se aplica",IFERROR(VLOOKUP(AC290,Produtos!$A$1:$C$2319,3,FALSE),"Não Cadastrado")))</f>
        <v/>
      </c>
      <c r="AI290" s="104"/>
      <c r="AJ290" s="104" t="str">
        <f>VLOOKUP(Tabela2[[#This Row],[SIEMA]],Siema2025,26,FALSE)</f>
        <v>SEGUNDO INFORMAÇÕES, O VEÍCULO TRAFEGAVA SENTIDO NORTE SOBRE FAIXA UM DE ROLAMENTO QUANDO O CONDUTOR ALEGA QUE QUEBROU A BARRA DE DIREÇÃO E PERDEU O CONTROLE, ADENTROU O CANTEIRO CENTRAL E TOMBOU, REPOUSANDO O CONJUNTO COMPLETO SOBRE FAIXA UM COMO FINAL.</v>
      </c>
      <c r="AK290" s="107" t="s">
        <v>7112</v>
      </c>
      <c r="AL290" s="107" t="s">
        <v>7358</v>
      </c>
      <c r="AM290" s="107" t="s">
        <v>7180</v>
      </c>
      <c r="AN290" s="108" t="str">
        <f>VLOOKUP(Tabela2[[#This Row],[SIEMA]],Siema2025,51,FALSE)</f>
        <v/>
      </c>
      <c r="AO290" s="108" t="str">
        <f>VLOOKUP(Tabela2[[#This Row],[SIEMA]],Siema2025,53,FALSE)</f>
        <v/>
      </c>
      <c r="AP290" s="108" t="str">
        <f>VLOOKUP(Tabela2[[#This Row],[SIEMA]],Siema2025,55,FALSE)</f>
        <v/>
      </c>
      <c r="AQ290" s="108" t="str">
        <f>VLOOKUP(Tabela2[[#This Row],[SIEMA]],Siema2025,57,FALSE)</f>
        <v/>
      </c>
      <c r="AR290" s="108" t="str">
        <f>VLOOKUP(Tabela2[[#This Row],[SIEMA]],Siema2025,59,FALSE)</f>
        <v/>
      </c>
      <c r="AS290" s="108" t="str">
        <f>VLOOKUP(Tabela2[[#This Row],[SIEMA]],Siema2025,61,FALSE)</f>
        <v/>
      </c>
      <c r="AT290" s="108" t="str">
        <f>VLOOKUP(Tabela2[[#This Row],[SIEMA]],Siema2025,63,FALSE)</f>
        <v/>
      </c>
      <c r="AU290" s="108" t="str">
        <f>VLOOKUP(Tabela2[[#This Row],[SIEMA]],Siema2025,65,FALSE)</f>
        <v>X</v>
      </c>
      <c r="AV290" s="108" t="str">
        <f>VLOOKUP(Tabela2[[#This Row],[SIEMA]],Siema2025,67,FALSE)</f>
        <v/>
      </c>
      <c r="AW290" s="108" t="str">
        <f>VLOOKUP(Tabela2[[#This Row],[SIEMA]],Siema2025,69,FALSE)</f>
        <v/>
      </c>
      <c r="AX290" s="108" t="str">
        <f>VLOOKUP(Tabela2[[#This Row],[SIEMA]],Siema2025,71,FALSE)</f>
        <v/>
      </c>
      <c r="AY290" s="108" t="str">
        <f>VLOOKUP(Tabela2[[#This Row],[SIEMA]],Siema2025,73,FALSE)</f>
        <v/>
      </c>
      <c r="AZ290" s="108" t="str">
        <f>VLOOKUP(Tabela2[[#This Row],[SIEMA]],Siema2025,75,FALSE)</f>
        <v/>
      </c>
      <c r="BA290" s="108" t="str">
        <f>VLOOKUP(Tabela2[[#This Row],[SIEMA]],Siema2025,77,FALSE)</f>
        <v/>
      </c>
      <c r="BB290" s="108" t="str">
        <f>VLOOKUP(Tabela2[[#This Row],[SIEMA]],Siema2025,79,FALSE)</f>
        <v/>
      </c>
      <c r="BC290" s="108" t="str">
        <f>IF(Tabela2[[#This Row],[Outro(s) ]] = "X", "PREENCHER","NA")</f>
        <v>NA</v>
      </c>
      <c r="BD290" s="108" t="str">
        <f>VLOOKUP(Tabela2[[#This Row],[SIEMA]],Siema2025,82,FALSE)</f>
        <v/>
      </c>
      <c r="BE290" s="108" t="str">
        <f>VLOOKUP(Tabela2[[#This Row],[SIEMA]],Siema2025,81,FALSE)</f>
        <v/>
      </c>
      <c r="BF290" s="110" t="str">
        <f>VLOOKUP(Tabela2[[#This Row],[SIEMA]],Siema2025,28,FALSE)</f>
        <v>RENNER SAYERLACK S/A - CAJ</v>
      </c>
      <c r="BG290" s="110"/>
      <c r="BH290" s="111" t="str">
        <f>VLOOKUP(Tabela2[[#This Row],[SIEMA]],Siema2025,29,FALSE)</f>
        <v>61142865000691</v>
      </c>
      <c r="BI290" s="112" t="s">
        <v>123</v>
      </c>
      <c r="BJ290" s="107" t="s">
        <v>7099</v>
      </c>
      <c r="BK290" s="104" t="s">
        <v>2696</v>
      </c>
      <c r="BL290" s="140">
        <v>45783</v>
      </c>
      <c r="BM290" s="108">
        <f ca="1">IF(Tabela2[[#This Row],[Data de atendimento do Ibama (considerar o primeiro documento/ação)]]="",_xlfn.DAYS(TODAY(),J290),_xlfn.DAYS(Tabela2[[#This Row],[Data de atendimento do Ibama (considerar o primeiro documento/ação)]],J290))</f>
        <v>7</v>
      </c>
      <c r="BN290" s="108" t="str">
        <f>IF(Tabela2[[#This Row],[Atendido pelo Ibama ("Não" ou "Sim")]]="Não","Preencher", IF(Tabela2[[#This Row],[Atendido pelo Ibama ("Não" ou "Sim")]]="Sim","NA",""))</f>
        <v>NA</v>
      </c>
      <c r="BO290" s="114" t="s">
        <v>7100</v>
      </c>
      <c r="BP290" s="108" t="str">
        <f>IF(Tabela2[[#This Row],[Forma de atendimento (primeiro documento/ação)]]= "Outros (especificar)", "PREENCHER","NA")</f>
        <v>NA</v>
      </c>
      <c r="BQ290" s="106" t="s">
        <v>123</v>
      </c>
      <c r="BR290" s="108" t="s">
        <v>123</v>
      </c>
      <c r="BS290" s="108" t="str">
        <f>IF(Tabela2[[#This Row],[Se sim, foi emitida Ordem de Emergência? (informações vinculada à coluna CK)]] = "Sim", "PREENCHER","NA")</f>
        <v>NA</v>
      </c>
      <c r="BT290" s="108" t="s">
        <v>7101</v>
      </c>
      <c r="BU290" s="108" t="s">
        <v>2696</v>
      </c>
      <c r="BV290" s="108" t="s">
        <v>123</v>
      </c>
      <c r="BW290" s="108" t="s">
        <v>2696</v>
      </c>
      <c r="BX290" s="106" t="s">
        <v>7769</v>
      </c>
      <c r="BY290" s="140">
        <v>45848</v>
      </c>
      <c r="BZ290" s="104">
        <f>IF(Tabela2[[#This Row],[Data do documento de encerramento]]="NA","NA",IF(Tabela2[[#This Row],[Data do documento de encerramento]]="","Pendente de conclusão/ encerramento",_xlfn.DAYS(Tabela2[[#This Row],[Data do documento de encerramento]],J290)))</f>
        <v>72</v>
      </c>
      <c r="CA290" s="107" t="s">
        <v>8411</v>
      </c>
      <c r="CB290" s="107"/>
      <c r="CC290" s="129"/>
      <c r="CD290" s="104"/>
      <c r="CE290" s="107"/>
      <c r="CF290" s="107"/>
    </row>
    <row r="291" spans="1:84" ht="30.75">
      <c r="A291" s="200">
        <v>202542932432</v>
      </c>
      <c r="B291" s="170" t="s">
        <v>8412</v>
      </c>
      <c r="C291" s="108" t="str">
        <f>VLOOKUP(Tabela2[[#This Row],[SIEMA]],Siema2025,4,FALSE)</f>
        <v xml:space="preserve"> SP</v>
      </c>
      <c r="D291" s="106" t="str">
        <f>VLOOKUP(Tabela2[[#This Row],[SIEMA]],Siema2025,3,FALSE)</f>
        <v xml:space="preserve">Cubatão </v>
      </c>
      <c r="E291" s="106" t="s">
        <v>8370</v>
      </c>
      <c r="F291" s="106"/>
      <c r="G291" s="106" t="s">
        <v>8371</v>
      </c>
      <c r="H291" s="106" t="s">
        <v>8413</v>
      </c>
      <c r="I291" s="104" t="s">
        <v>7120</v>
      </c>
      <c r="J291" s="105">
        <f>VLOOKUP(Tabela2[[#This Row],[SIEMA]],Siema2025,2,FALSE)</f>
        <v>45776</v>
      </c>
      <c r="K291" s="105" t="str">
        <f>VLOOKUP(Tabela2[[#This Row],[SIEMA]],Siema2025,16,FALSE)</f>
        <v>Terça</v>
      </c>
      <c r="L291" s="106" t="str">
        <f>IF(Tabela2[[#This Row],[Data]]="","Sem Informação",VLOOKUP(MONTH(Tabela2[[#This Row],[Data]]),'[1]Validação de dados'!$I$1:$J$13,2,0))</f>
        <v>Abril</v>
      </c>
      <c r="M291" s="104">
        <f>YEAR(Tabela2[[#This Row],[Data]])</f>
        <v>2025</v>
      </c>
      <c r="N291" s="105" t="str">
        <f>VLOOKUP(Tabela2[[#This Row],[SIEMA]],Siema2025,17,FALSE)</f>
        <v>Madrugada</v>
      </c>
      <c r="O291" s="105" t="str">
        <f>VLOOKUP(Tabela2[[#This Row],[SIEMA]],Siema2025,5,FALSE)</f>
        <v>Ferrovia</v>
      </c>
      <c r="P291" s="104" t="str">
        <f>VLOOKUP(Tabela2[[#This Row],[SIEMA]],Siema2025,21,FALSE)</f>
        <v>Vandalismo com abertura de vagão ferroviária graneleiro carregado com soja.</v>
      </c>
      <c r="Q291" s="104" t="s">
        <v>7127</v>
      </c>
      <c r="R291" s="104" t="s">
        <v>7127</v>
      </c>
      <c r="S291" s="107" t="s">
        <v>7451</v>
      </c>
      <c r="T291" s="104" t="str">
        <f>VLOOKUP(Tabela2[[#This Row],[SIEMA]],Siema2025,11,FALSE)</f>
        <v>2</v>
      </c>
      <c r="U291" s="104" t="s">
        <v>7121</v>
      </c>
      <c r="V291" s="104" t="s">
        <v>7127</v>
      </c>
      <c r="W291" s="104"/>
      <c r="X291" s="113"/>
      <c r="Y291" s="109" t="str">
        <f>IF(W291="","", IF(W291="NC","", IF(W291="NE","", IF(W291="NA","",IFERROR(VLOOKUP(W291,Produtos!$A$1:$C$2319,2,FALSE),"Não Cadastrado")))))</f>
        <v/>
      </c>
      <c r="Z291" s="104"/>
      <c r="AA291" s="104"/>
      <c r="AB291" s="104" t="str">
        <f>IF(W291="","",IF(ISNUMBER(W291)=FALSE,"Não se aplica",IFERROR(VLOOKUP(W291,Produtos!$A$1:$C$2319,3,FALSE),"Não Cadastrado")))</f>
        <v/>
      </c>
      <c r="AC291" s="104"/>
      <c r="AD291" s="108"/>
      <c r="AE291" s="107" t="str">
        <f>IF(AC291="","", IF(AC291="NC","", IF(AC291="NE","", IF(AC291="NA","",IFERROR(VLOOKUP(AC291,Produtos!$A$1:$C$2319,2,FALSE),"Não Cadastrado")))))</f>
        <v/>
      </c>
      <c r="AF291" s="104"/>
      <c r="AG291" s="104"/>
      <c r="AH291" s="104" t="str">
        <f>IF(AC291="","",IF(ISNUMBER(AC291)=FALSE,"Não se aplica",IFERROR(VLOOKUP(AC291,Produtos!$A$1:$C$2319,3,FALSE),"Não Cadastrado")))</f>
        <v/>
      </c>
      <c r="AI291" s="104"/>
      <c r="AJ291" s="104" t="str">
        <f>VLOOKUP(Tabela2[[#This Row],[SIEMA]],Siema2025,26,FALSE)</f>
        <v>Ato criminoso caracterizado pela abertura de vagão graneleiro ferroviário carregado com soja.</v>
      </c>
      <c r="AK291" s="107" t="s">
        <v>7122</v>
      </c>
      <c r="AL291" s="107"/>
      <c r="AM291" s="107"/>
      <c r="AN291" s="108" t="str">
        <f>VLOOKUP(Tabela2[[#This Row],[SIEMA]],Siema2025,51,FALSE)</f>
        <v/>
      </c>
      <c r="AO291" s="108" t="str">
        <f>VLOOKUP(Tabela2[[#This Row],[SIEMA]],Siema2025,53,FALSE)</f>
        <v/>
      </c>
      <c r="AP291" s="108" t="str">
        <f>VLOOKUP(Tabela2[[#This Row],[SIEMA]],Siema2025,55,FALSE)</f>
        <v/>
      </c>
      <c r="AQ291" s="108" t="str">
        <f>VLOOKUP(Tabela2[[#This Row],[SIEMA]],Siema2025,57,FALSE)</f>
        <v/>
      </c>
      <c r="AR291" s="108" t="str">
        <f>VLOOKUP(Tabela2[[#This Row],[SIEMA]],Siema2025,59,FALSE)</f>
        <v/>
      </c>
      <c r="AS291" s="108" t="str">
        <f>VLOOKUP(Tabela2[[#This Row],[SIEMA]],Siema2025,61,FALSE)</f>
        <v/>
      </c>
      <c r="AT291" s="108" t="str">
        <f>VLOOKUP(Tabela2[[#This Row],[SIEMA]],Siema2025,63,FALSE)</f>
        <v/>
      </c>
      <c r="AU291" s="108" t="str">
        <f>VLOOKUP(Tabela2[[#This Row],[SIEMA]],Siema2025,65,FALSE)</f>
        <v>X</v>
      </c>
      <c r="AV291" s="108" t="str">
        <f>VLOOKUP(Tabela2[[#This Row],[SIEMA]],Siema2025,67,FALSE)</f>
        <v/>
      </c>
      <c r="AW291" s="108" t="str">
        <f>VLOOKUP(Tabela2[[#This Row],[SIEMA]],Siema2025,69,FALSE)</f>
        <v/>
      </c>
      <c r="AX291" s="108" t="str">
        <f>VLOOKUP(Tabela2[[#This Row],[SIEMA]],Siema2025,71,FALSE)</f>
        <v/>
      </c>
      <c r="AY291" s="108" t="str">
        <f>VLOOKUP(Tabela2[[#This Row],[SIEMA]],Siema2025,73,FALSE)</f>
        <v/>
      </c>
      <c r="AZ291" s="108" t="str">
        <f>VLOOKUP(Tabela2[[#This Row],[SIEMA]],Siema2025,75,FALSE)</f>
        <v/>
      </c>
      <c r="BA291" s="108" t="str">
        <f>VLOOKUP(Tabela2[[#This Row],[SIEMA]],Siema2025,77,FALSE)</f>
        <v/>
      </c>
      <c r="BB291" s="108" t="str">
        <f>VLOOKUP(Tabela2[[#This Row],[SIEMA]],Siema2025,79,FALSE)</f>
        <v/>
      </c>
      <c r="BC291" s="108" t="str">
        <f>IF(Tabela2[[#This Row],[Outro(s) ]] = "X", "PREENCHER","NA")</f>
        <v>NA</v>
      </c>
      <c r="BD291" s="108" t="str">
        <f>VLOOKUP(Tabela2[[#This Row],[SIEMA]],Siema2025,82,FALSE)</f>
        <v/>
      </c>
      <c r="BE291" s="108" t="str">
        <f>VLOOKUP(Tabela2[[#This Row],[SIEMA]],Siema2025,81,FALSE)</f>
        <v/>
      </c>
      <c r="BF291" s="110" t="s">
        <v>3066</v>
      </c>
      <c r="BG291" s="110" t="s">
        <v>7123</v>
      </c>
      <c r="BH291" s="111" t="str">
        <f>VLOOKUP(Tabela2[[#This Row],[SIEMA]],Siema2025,29,FALSE)</f>
        <v>02502844000166</v>
      </c>
      <c r="BI291" s="112" t="str">
        <f>VLOOKUP(Tabela2[[#This Row],[SIEMA]],Siema2025,107,FALSE)</f>
        <v>Não</v>
      </c>
      <c r="BJ291" s="107" t="s">
        <v>7099</v>
      </c>
      <c r="BK291" s="104" t="s">
        <v>2696</v>
      </c>
      <c r="BL291" s="140">
        <v>45784</v>
      </c>
      <c r="BM291" s="108">
        <f ca="1">IF(Tabela2[[#This Row],[Data de atendimento do Ibama (considerar o primeiro documento/ação)]]="",_xlfn.DAYS(TODAY(),J291),_xlfn.DAYS(Tabela2[[#This Row],[Data de atendimento do Ibama (considerar o primeiro documento/ação)]],J291))</f>
        <v>8</v>
      </c>
      <c r="BN291" s="108" t="str">
        <f>IF(Tabela2[[#This Row],[Atendido pelo Ibama ("Não" ou "Sim")]]="Não","Preencher", IF(Tabela2[[#This Row],[Atendido pelo Ibama ("Não" ou "Sim")]]="Sim","NA",""))</f>
        <v>NA</v>
      </c>
      <c r="BO291" s="114" t="s">
        <v>7100</v>
      </c>
      <c r="BP291" s="108" t="str">
        <f>IF(Tabela2[[#This Row],[Forma de atendimento (primeiro documento/ação)]]= "Outros (especificar)", "PREENCHER","NA")</f>
        <v>NA</v>
      </c>
      <c r="BQ291" s="106" t="s">
        <v>123</v>
      </c>
      <c r="BR291" s="108" t="str">
        <f>IF(Tabela2[[#This Row],[Equipe do Ibama foi a campo? Houve sobrevoo do Poseidon?]] = "Sim", "PREENCHER","NA")</f>
        <v>NA</v>
      </c>
      <c r="BS291" s="108" t="str">
        <f>IF(Tabela2[[#This Row],[Se sim, foi emitida Ordem de Emergência? (informações vinculada à coluna CK)]] = "Sim", "PREENCHER","NA")</f>
        <v>NA</v>
      </c>
      <c r="BT291" s="108" t="s">
        <v>7126</v>
      </c>
      <c r="BU291" s="108" t="s">
        <v>2696</v>
      </c>
      <c r="BV291" s="108" t="s">
        <v>123</v>
      </c>
      <c r="BW291" s="108" t="s">
        <v>123</v>
      </c>
      <c r="BX291" s="106" t="s">
        <v>7127</v>
      </c>
      <c r="BY291" s="140"/>
      <c r="BZ291" s="104" t="str">
        <f>IF(Tabela2[[#This Row],[Data do documento de encerramento]]="NA","NA",IF(Tabela2[[#This Row],[Data do documento de encerramento]]="","Pendente de conclusão/ encerramento",_xlfn.DAYS(Tabela2[[#This Row],[Data do documento de encerramento]],J291)))</f>
        <v>Pendente de conclusão/ encerramento</v>
      </c>
      <c r="CA291" s="107" t="s">
        <v>7128</v>
      </c>
      <c r="CB291" s="107"/>
      <c r="CC291" s="130"/>
      <c r="CD291" s="107"/>
      <c r="CE291" s="107"/>
      <c r="CF291" s="107"/>
    </row>
    <row r="292" spans="1:84">
      <c r="A292" s="169">
        <v>202542954044</v>
      </c>
      <c r="B292" s="170" t="s">
        <v>8414</v>
      </c>
      <c r="C292" s="108" t="str">
        <f>VLOOKUP(Tabela2[[#This Row],[SIEMA]],Siema2025,4,FALSE)</f>
        <v xml:space="preserve"> SP</v>
      </c>
      <c r="D292" s="106" t="str">
        <f>VLOOKUP(Tabela2[[#This Row],[SIEMA]],Siema2025,3,FALSE)</f>
        <v xml:space="preserve">Paulínia </v>
      </c>
      <c r="E292" s="106" t="s">
        <v>8415</v>
      </c>
      <c r="F292" s="106" t="s">
        <v>8416</v>
      </c>
      <c r="G292" s="175" t="s">
        <v>8417</v>
      </c>
      <c r="H292" s="175" t="s">
        <v>8418</v>
      </c>
      <c r="I292" s="104" t="s">
        <v>7120</v>
      </c>
      <c r="J292" s="105">
        <f>VLOOKUP(Tabela2[[#This Row],[SIEMA]],Siema2025,2,FALSE)</f>
        <v>45776</v>
      </c>
      <c r="K292" s="105" t="str">
        <f>VLOOKUP(Tabela2[[#This Row],[SIEMA]],Siema2025,16,FALSE)</f>
        <v>Terça</v>
      </c>
      <c r="L292" s="106" t="str">
        <f>IF(Tabela2[[#This Row],[Data]]="","Sem Informação",VLOOKUP(MONTH(Tabela2[[#This Row],[Data]]),'[1]Validação de dados'!$I$1:$J$13,2,0))</f>
        <v>Abril</v>
      </c>
      <c r="M292" s="104">
        <f>YEAR(Tabela2[[#This Row],[Data]])</f>
        <v>2025</v>
      </c>
      <c r="N292" s="105" t="str">
        <f>VLOOKUP(Tabela2[[#This Row],[SIEMA]],Siema2025,17,FALSE)</f>
        <v>Madrugada</v>
      </c>
      <c r="O292" s="105" t="str">
        <f>VLOOKUP(Tabela2[[#This Row],[SIEMA]],Siema2025,5,FALSE)</f>
        <v>Rodovia</v>
      </c>
      <c r="P292" s="104" t="str">
        <f>VLOOKUP(Tabela2[[#This Row],[SIEMA]],Siema2025,21,FALSE)</f>
        <v>Rodovia Professor Zeferino Vaz km 119 %u2013 Paulínia/SP</v>
      </c>
      <c r="Q292" s="104">
        <v>1203</v>
      </c>
      <c r="R292" s="104" t="s">
        <v>885</v>
      </c>
      <c r="S292" s="107" t="str">
        <f>IF(Q292="","", IF(Q292="NC","", IF(Q292="NE","", IF(Q292="NA","",IFERROR(VLOOKUP(Q292,Produtos!$A$1:$C$2319,2,FALSE),"Não Cadastrado")))))</f>
        <v>COMBUSTÍVEL PARA MOTORES  ou GASOLINA ou GASOLINA DE AVIAÇÃO (GAV-100LL ou AVGAS-100LL)</v>
      </c>
      <c r="T292" s="104">
        <v>30000</v>
      </c>
      <c r="U292" s="104" t="s">
        <v>648</v>
      </c>
      <c r="V292" s="104">
        <f>IF(Q292="","",IF(ISNUMBER(Q292)=FALSE,"Não se aplica",IFERROR(VLOOKUP(Q292,Produtos!$A$1:$C$2319,3,FALSE),"Não Cadastrado")))</f>
        <v>3</v>
      </c>
      <c r="W292" s="104" t="str">
        <f>VLOOKUP(Tabela2[[#This Row],[SIEMA]],Siema2025,10,FALSE)</f>
        <v/>
      </c>
      <c r="X292" s="113" t="str">
        <f>IF(Tabela2[[#This Row],[Origem do acidente]] = "Plataforma", "PREENCHER","NA")</f>
        <v>NA</v>
      </c>
      <c r="Y292" s="109" t="str">
        <f>IF(W292="","", IF(W292="NC","", IF(W292="NE","", IF(W292="NA","",IFERROR(VLOOKUP(W292,Produtos!$A$1:$C$2319,2,FALSE),"Não Cadastrado")))))</f>
        <v/>
      </c>
      <c r="Z292" s="104" t="str">
        <f>VLOOKUP(Tabela2[[#This Row],[SIEMA]],Siema2025,11,FALSE)</f>
        <v xml:space="preserve"> </v>
      </c>
      <c r="AA292" s="104" t="str">
        <f>VLOOKUP(Tabela2[[#This Row],[SIEMA]],Siema2025,12,FALSE)</f>
        <v xml:space="preserve"> </v>
      </c>
      <c r="AB292" s="104" t="str">
        <f>IF(W292="","",IF(ISNUMBER(W292)=FALSE,"Não se aplica",IFERROR(VLOOKUP(W292,Produtos!$A$1:$C$2319,3,FALSE),"Não Cadastrado")))</f>
        <v/>
      </c>
      <c r="AC292" s="104"/>
      <c r="AD292" s="108" t="str">
        <f>IF(Tabela2[[#This Row],[Origem do acidente]] = "Plataforma", "PREENCHER","NA")</f>
        <v>NA</v>
      </c>
      <c r="AE292" s="107" t="str">
        <f>IF(AC292="","", IF(AC292="NC","", IF(AC292="NE","", IF(AC292="NA","",IFERROR(VLOOKUP(AC292,Produtos!$A$1:$C$2319,2,FALSE),"Não Cadastrado")))))</f>
        <v/>
      </c>
      <c r="AF292" s="104"/>
      <c r="AG292" s="104"/>
      <c r="AH292" s="104" t="str">
        <f>IF(AC292="","",IF(ISNUMBER(AC292)=FALSE,"Não se aplica",IFERROR(VLOOKUP(AC292,Produtos!$A$1:$C$2319,3,FALSE),"Não Cadastrado")))</f>
        <v/>
      </c>
      <c r="AI292" s="104"/>
      <c r="AJ292" s="104" t="str">
        <f>VLOOKUP(Tabela2[[#This Row],[SIEMA]],Siema2025,26,FALSE)</f>
        <v>Ainda não definida</v>
      </c>
      <c r="AK292" s="107" t="s">
        <v>7245</v>
      </c>
      <c r="AL292" s="107" t="s">
        <v>7180</v>
      </c>
      <c r="AM292" s="107"/>
      <c r="AN292" s="108" t="str">
        <f>VLOOKUP(Tabela2[[#This Row],[SIEMA]],Siema2025,51,FALSE)</f>
        <v>X</v>
      </c>
      <c r="AO292" s="108" t="str">
        <f>VLOOKUP(Tabela2[[#This Row],[SIEMA]],Siema2025,53,FALSE)</f>
        <v/>
      </c>
      <c r="AP292" s="108" t="str">
        <f>VLOOKUP(Tabela2[[#This Row],[SIEMA]],Siema2025,55,FALSE)</f>
        <v/>
      </c>
      <c r="AQ292" s="108" t="str">
        <f>VLOOKUP(Tabela2[[#This Row],[SIEMA]],Siema2025,57,FALSE)</f>
        <v/>
      </c>
      <c r="AR292" s="108" t="s">
        <v>7132</v>
      </c>
      <c r="AS292" s="108" t="str">
        <f>VLOOKUP(Tabela2[[#This Row],[SIEMA]],Siema2025,61,FALSE)</f>
        <v/>
      </c>
      <c r="AT292" s="108" t="str">
        <f>VLOOKUP(Tabela2[[#This Row],[SIEMA]],Siema2025,63,FALSE)</f>
        <v/>
      </c>
      <c r="AU292" s="108" t="s">
        <v>8419</v>
      </c>
      <c r="AV292" s="108" t="str">
        <f>VLOOKUP(Tabela2[[#This Row],[SIEMA]],Siema2025,67,FALSE)</f>
        <v/>
      </c>
      <c r="AW292" s="108" t="str">
        <f>VLOOKUP(Tabela2[[#This Row],[SIEMA]],Siema2025,69,FALSE)</f>
        <v/>
      </c>
      <c r="AX292" s="108" t="str">
        <f>VLOOKUP(Tabela2[[#This Row],[SIEMA]],Siema2025,71,FALSE)</f>
        <v/>
      </c>
      <c r="AY292" s="108" t="str">
        <f>VLOOKUP(Tabela2[[#This Row],[SIEMA]],Siema2025,73,FALSE)</f>
        <v/>
      </c>
      <c r="AZ292" s="108" t="str">
        <f>VLOOKUP(Tabela2[[#This Row],[SIEMA]],Siema2025,75,FALSE)</f>
        <v/>
      </c>
      <c r="BA292" s="108" t="str">
        <f>VLOOKUP(Tabela2[[#This Row],[SIEMA]],Siema2025,77,FALSE)</f>
        <v/>
      </c>
      <c r="BB292" s="108" t="str">
        <f>VLOOKUP(Tabela2[[#This Row],[SIEMA]],Siema2025,79,FALSE)</f>
        <v/>
      </c>
      <c r="BC292" s="108" t="str">
        <f>IF(Tabela2[[#This Row],[Outro(s) ]] = "X", "PREENCHER","NA")</f>
        <v>NA</v>
      </c>
      <c r="BD292" s="108" t="str">
        <f>VLOOKUP(Tabela2[[#This Row],[SIEMA]],Siema2025,82,FALSE)</f>
        <v/>
      </c>
      <c r="BE292" s="108" t="str">
        <f>VLOOKUP(Tabela2[[#This Row],[SIEMA]],Siema2025,81,FALSE)</f>
        <v/>
      </c>
      <c r="BF292" s="110" t="str">
        <f>VLOOKUP(Tabela2[[#This Row],[SIEMA]],Siema2025,28,FALSE)</f>
        <v>LOGFIT LOGÍSTICA E SERVIÇOS S.A.</v>
      </c>
      <c r="BG292" s="110"/>
      <c r="BH292" s="111" t="str">
        <f>VLOOKUP(Tabela2[[#This Row],[SIEMA]],Siema2025,29,FALSE)</f>
        <v>17451456000272</v>
      </c>
      <c r="BI292" s="112" t="str">
        <f>VLOOKUP(Tabela2[[#This Row],[SIEMA]],Siema2025,107,FALSE)</f>
        <v>Não</v>
      </c>
      <c r="BJ292" s="107" t="s">
        <v>7113</v>
      </c>
      <c r="BK292" s="104" t="s">
        <v>2696</v>
      </c>
      <c r="BL292" s="140">
        <v>45798</v>
      </c>
      <c r="BM292" s="108">
        <f ca="1">IF(Tabela2[[#This Row],[Data de atendimento do Ibama (considerar o primeiro documento/ação)]]="",_xlfn.DAYS(TODAY(),J292),_xlfn.DAYS(Tabela2[[#This Row],[Data de atendimento do Ibama (considerar o primeiro documento/ação)]],J292))</f>
        <v>22</v>
      </c>
      <c r="BN292" s="108" t="str">
        <f>IF(Tabela2[[#This Row],[Atendido pelo Ibama ("Não" ou "Sim")]]="Não","Preencher", IF(Tabela2[[#This Row],[Atendido pelo Ibama ("Não" ou "Sim")]]="Sim","NA",""))</f>
        <v>NA</v>
      </c>
      <c r="BO292" s="114" t="s">
        <v>7100</v>
      </c>
      <c r="BP292" s="108" t="str">
        <f>IF(Tabela2[[#This Row],[Forma de atendimento (primeiro documento/ação)]]= "Outros (especificar)", "PREENCHER","NA")</f>
        <v>NA</v>
      </c>
      <c r="BQ292" s="106" t="s">
        <v>123</v>
      </c>
      <c r="BR292" s="108" t="s">
        <v>123</v>
      </c>
      <c r="BS292" s="108" t="s">
        <v>7120</v>
      </c>
      <c r="BT292" s="108" t="s">
        <v>7101</v>
      </c>
      <c r="BU292" s="108" t="s">
        <v>2696</v>
      </c>
      <c r="BV292" s="108" t="s">
        <v>123</v>
      </c>
      <c r="BW292" s="108" t="s">
        <v>2696</v>
      </c>
      <c r="BX292" s="106" t="s">
        <v>7115</v>
      </c>
      <c r="BY292" s="140">
        <v>46006</v>
      </c>
      <c r="BZ292" s="104">
        <f>IF(Tabela2[[#This Row],[Data do documento de encerramento]]="NA","NA",IF(Tabela2[[#This Row],[Data do documento de encerramento]]="","Pendente de conclusão/ encerramento",_xlfn.DAYS(Tabela2[[#This Row],[Data do documento de encerramento]],J292)))</f>
        <v>230</v>
      </c>
      <c r="CA292" s="107" t="s">
        <v>7807</v>
      </c>
      <c r="CB292" s="107"/>
      <c r="CC292" s="115"/>
      <c r="CD292" s="107"/>
      <c r="CE292" s="107"/>
      <c r="CF292" s="107"/>
    </row>
    <row r="293" spans="1:84">
      <c r="A293" s="169">
        <v>202543054028</v>
      </c>
      <c r="B293" s="170" t="s">
        <v>8420</v>
      </c>
      <c r="C293" s="108" t="s">
        <v>7135</v>
      </c>
      <c r="D293" s="106" t="s">
        <v>637</v>
      </c>
      <c r="E293" s="106" t="s">
        <v>7250</v>
      </c>
      <c r="F293" s="106"/>
      <c r="G293" s="106" t="s">
        <v>8421</v>
      </c>
      <c r="H293" s="106" t="s">
        <v>8422</v>
      </c>
      <c r="I293" s="104" t="str">
        <f>VLOOKUP(Tabela2[[#This Row],[SIEMA]],Siema2025,19,FALSE)</f>
        <v>Campos</v>
      </c>
      <c r="J293" s="105">
        <f>VLOOKUP(Tabela2[[#This Row],[SIEMA]],Siema2025,2,FALSE)</f>
        <v>45776</v>
      </c>
      <c r="K293" s="105" t="str">
        <f>VLOOKUP(Tabela2[[#This Row],[SIEMA]],Siema2025,16,FALSE)</f>
        <v>Terça</v>
      </c>
      <c r="L293" s="106" t="str">
        <f>IF(Tabela2[[#This Row],[Data]]="","Sem Informação",VLOOKUP(MONTH(Tabela2[[#This Row],[Data]]),'[1]Validação de dados'!$I$1:$J$13,2,0))</f>
        <v>Abril</v>
      </c>
      <c r="M293" s="104">
        <f>YEAR(Tabela2[[#This Row],[Data]])</f>
        <v>2025</v>
      </c>
      <c r="N293" s="105" t="str">
        <f>VLOOKUP(Tabela2[[#This Row],[SIEMA]],Siema2025,17,FALSE)</f>
        <v>Matutino</v>
      </c>
      <c r="O293" s="105" t="s">
        <v>7250</v>
      </c>
      <c r="P293" s="104" t="str">
        <f>VLOOKUP(Tabela2[[#This Row],[SIEMA]],Siema2025,21,FALSE)</f>
        <v>Durante sobrevoo de Monitoramento Ambiental de rotina realizado na Bacia de Campos por aeronave de Asa Fixa (Poseidon II) foi identificada uma feição suspeita, sendo posteriormente constatado, pela embarcação oil recovery mobilizada, se tratar de uma mancha oleosa de origem indeterminada</v>
      </c>
      <c r="Q293" s="104" t="s">
        <v>7409</v>
      </c>
      <c r="R293" s="104" t="str">
        <f>VLOOKUP(Tabela2[[#This Row],[SIEMA]],Siema2025,10,FALSE)</f>
        <v/>
      </c>
      <c r="S293" s="107" t="str">
        <f>IF(Q293="","", IF(Q293="NC","", IF(Q293="NE","", IF(Q293="NA","",IFERROR(VLOOKUP(Q293,Produtos!$A$1:$C$2319,2,FALSE),"Não Cadastrado")))))</f>
        <v/>
      </c>
      <c r="T293" s="104" t="str">
        <f>VLOOKUP(Tabela2[[#This Row],[SIEMA]],Siema2025,11,FALSE)</f>
        <v xml:space="preserve"> </v>
      </c>
      <c r="U293" s="104" t="str">
        <f>VLOOKUP(Tabela2[[#This Row],[SIEMA]],Siema2025,12,FALSE)</f>
        <v xml:space="preserve"> </v>
      </c>
      <c r="V293" s="104" t="str">
        <f>IF(Q293="","",IF(ISNUMBER(Q293)=FALSE,"Não se aplica",IFERROR(VLOOKUP(Q293,Produtos!$A$1:$C$2319,3,FALSE),"Não Cadastrado")))</f>
        <v>Não se aplica</v>
      </c>
      <c r="W293" s="104" t="str">
        <f>VLOOKUP(Tabela2[[#This Row],[SIEMA]],Siema2025,10,FALSE)</f>
        <v/>
      </c>
      <c r="X293" s="113" t="str">
        <f>IF(Tabela2[[#This Row],[Origem do acidente]] = "Plataforma", "PREENCHER","NA")</f>
        <v>NA</v>
      </c>
      <c r="Y293" s="109" t="str">
        <f>IF(W293="","", IF(W293="NC","", IF(W293="NE","", IF(W293="NA","",IFERROR(VLOOKUP(W293,Produtos!$A$1:$C$2319,2,FALSE),"Não Cadastrado")))))</f>
        <v/>
      </c>
      <c r="Z293" s="104" t="str">
        <f>VLOOKUP(Tabela2[[#This Row],[SIEMA]],Siema2025,11,FALSE)</f>
        <v xml:space="preserve"> </v>
      </c>
      <c r="AA293" s="104" t="str">
        <f>VLOOKUP(Tabela2[[#This Row],[SIEMA]],Siema2025,12,FALSE)</f>
        <v xml:space="preserve"> </v>
      </c>
      <c r="AB293" s="104" t="str">
        <f>IF(W293="","",IF(ISNUMBER(W293)=FALSE,"Não se aplica",IFERROR(VLOOKUP(W293,Produtos!$A$1:$C$2319,3,FALSE),"Não Cadastrado")))</f>
        <v/>
      </c>
      <c r="AC293" s="104"/>
      <c r="AD293" s="108" t="str">
        <f>IF(Tabela2[[#This Row],[Origem do acidente]] = "Plataforma", "PREENCHER","NA")</f>
        <v>NA</v>
      </c>
      <c r="AE293" s="107" t="str">
        <f>IF(AC293="","", IF(AC293="NC","", IF(AC293="NE","", IF(AC293="NA","",IFERROR(VLOOKUP(AC293,Produtos!$A$1:$C$2319,2,FALSE),"Não Cadastrado")))))</f>
        <v/>
      </c>
      <c r="AF293" s="104"/>
      <c r="AG293" s="104"/>
      <c r="AH293" s="104" t="str">
        <f>IF(AC293="","",IF(ISNUMBER(AC293)=FALSE,"Não se aplica",IFERROR(VLOOKUP(AC293,Produtos!$A$1:$C$2319,3,FALSE),"Não Cadastrado")))</f>
        <v/>
      </c>
      <c r="AI293" s="104"/>
      <c r="AJ293" s="104" t="str">
        <f>VLOOKUP(Tabela2[[#This Row],[SIEMA]],Siema2025,26,FALSE)</f>
        <v>Mancha de origem indeterminada</v>
      </c>
      <c r="AK293" s="107"/>
      <c r="AL293" s="107"/>
      <c r="AM293" s="107"/>
      <c r="AN293" s="108" t="str">
        <f>VLOOKUP(Tabela2[[#This Row],[SIEMA]],Siema2025,51,FALSE)</f>
        <v/>
      </c>
      <c r="AO293" s="108" t="str">
        <f>VLOOKUP(Tabela2[[#This Row],[SIEMA]],Siema2025,53,FALSE)</f>
        <v/>
      </c>
      <c r="AP293" s="108" t="str">
        <f>VLOOKUP(Tabela2[[#This Row],[SIEMA]],Siema2025,55,FALSE)</f>
        <v/>
      </c>
      <c r="AQ293" s="108" t="str">
        <f>VLOOKUP(Tabela2[[#This Row],[SIEMA]],Siema2025,57,FALSE)</f>
        <v/>
      </c>
      <c r="AR293" s="108" t="str">
        <f>VLOOKUP(Tabela2[[#This Row],[SIEMA]],Siema2025,59,FALSE)</f>
        <v/>
      </c>
      <c r="AS293" s="108" t="str">
        <f>VLOOKUP(Tabela2[[#This Row],[SIEMA]],Siema2025,61,FALSE)</f>
        <v>X</v>
      </c>
      <c r="AT293" s="108" t="str">
        <f>VLOOKUP(Tabela2[[#This Row],[SIEMA]],Siema2025,63,FALSE)</f>
        <v/>
      </c>
      <c r="AU293" s="108" t="str">
        <f>VLOOKUP(Tabela2[[#This Row],[SIEMA]],Siema2025,65,FALSE)</f>
        <v/>
      </c>
      <c r="AV293" s="108" t="str">
        <f>VLOOKUP(Tabela2[[#This Row],[SIEMA]],Siema2025,67,FALSE)</f>
        <v/>
      </c>
      <c r="AW293" s="108" t="str">
        <f>VLOOKUP(Tabela2[[#This Row],[SIEMA]],Siema2025,69,FALSE)</f>
        <v/>
      </c>
      <c r="AX293" s="108" t="str">
        <f>VLOOKUP(Tabela2[[#This Row],[SIEMA]],Siema2025,71,FALSE)</f>
        <v/>
      </c>
      <c r="AY293" s="108" t="str">
        <f>VLOOKUP(Tabela2[[#This Row],[SIEMA]],Siema2025,73,FALSE)</f>
        <v/>
      </c>
      <c r="AZ293" s="108" t="str">
        <f>VLOOKUP(Tabela2[[#This Row],[SIEMA]],Siema2025,75,FALSE)</f>
        <v/>
      </c>
      <c r="BA293" s="108" t="str">
        <f>VLOOKUP(Tabela2[[#This Row],[SIEMA]],Siema2025,77,FALSE)</f>
        <v/>
      </c>
      <c r="BB293" s="108" t="str">
        <f>VLOOKUP(Tabela2[[#This Row],[SIEMA]],Siema2025,79,FALSE)</f>
        <v/>
      </c>
      <c r="BC293" s="108" t="str">
        <f>IF(Tabela2[[#This Row],[Outro(s) ]] = "X", "PREENCHER","NA")</f>
        <v>NA</v>
      </c>
      <c r="BD293" s="108" t="str">
        <f>VLOOKUP(Tabela2[[#This Row],[SIEMA]],Siema2025,82,FALSE)</f>
        <v/>
      </c>
      <c r="BE293" s="108" t="str">
        <f>VLOOKUP(Tabela2[[#This Row],[SIEMA]],Siema2025,81,FALSE)</f>
        <v/>
      </c>
      <c r="BF293" s="110" t="str">
        <f>VLOOKUP(Tabela2[[#This Row],[SIEMA]],Siema2025,28,FALSE)</f>
        <v>Petrobras</v>
      </c>
      <c r="BG293" s="110"/>
      <c r="BH293" s="111" t="str">
        <f>VLOOKUP(Tabela2[[#This Row],[SIEMA]],Siema2025,29,FALSE)</f>
        <v>33000167000101</v>
      </c>
      <c r="BI293" s="112" t="str">
        <f>VLOOKUP(Tabela2[[#This Row],[SIEMA]],Siema2025,107,FALSE)</f>
        <v>Não</v>
      </c>
      <c r="BJ293" s="107" t="s">
        <v>7099</v>
      </c>
      <c r="BK293" s="104" t="s">
        <v>2696</v>
      </c>
      <c r="BL293" s="140">
        <v>45919</v>
      </c>
      <c r="BM293" s="108">
        <f ca="1">IF(Tabela2[[#This Row],[Data de atendimento do Ibama (considerar o primeiro documento/ação)]]="",_xlfn.DAYS(TODAY(),J293),_xlfn.DAYS(Tabela2[[#This Row],[Data de atendimento do Ibama (considerar o primeiro documento/ação)]],J293))</f>
        <v>143</v>
      </c>
      <c r="BN293" s="108" t="str">
        <f>IF(Tabela2[[#This Row],[Atendido pelo Ibama ("Não" ou "Sim")]]="Não","Preencher", IF(Tabela2[[#This Row],[Atendido pelo Ibama ("Não" ou "Sim")]]="Sim","NA",""))</f>
        <v>NA</v>
      </c>
      <c r="BO293" s="114" t="s">
        <v>7138</v>
      </c>
      <c r="BP293" s="108" t="str">
        <f>IF(Tabela2[[#This Row],[Forma de atendimento (primeiro documento/ação)]]= "Outros (especificar)", "PREENCHER","NA")</f>
        <v>NA</v>
      </c>
      <c r="BQ293" s="106"/>
      <c r="BR293" s="108" t="str">
        <f>IF(Tabela2[[#This Row],[Equipe do Ibama foi a campo? Houve sobrevoo do Poseidon?]] = "Sim", "PREENCHER","NA")</f>
        <v>NA</v>
      </c>
      <c r="BS293" s="108" t="str">
        <f>IF(Tabela2[[#This Row],[Se sim, foi emitida Ordem de Emergência? (informações vinculada à coluna CK)]] = "Sim", "PREENCHER","NA")</f>
        <v>NA</v>
      </c>
      <c r="BT293" s="108" t="s">
        <v>7126</v>
      </c>
      <c r="BU293" s="108" t="s">
        <v>123</v>
      </c>
      <c r="BV293" s="108" t="s">
        <v>123</v>
      </c>
      <c r="BW293" s="108" t="s">
        <v>123</v>
      </c>
      <c r="BX293" s="106"/>
      <c r="BY293" s="106"/>
      <c r="BZ293" s="104" t="str">
        <f>IF(Tabela2[[#This Row],[Data do documento de encerramento]]="NA","NA",IF(Tabela2[[#This Row],[Data do documento de encerramento]]="","Pendente de conclusão/ encerramento",_xlfn.DAYS(Tabela2[[#This Row],[Data do documento de encerramento]],J293)))</f>
        <v>Pendente de conclusão/ encerramento</v>
      </c>
      <c r="CA293" s="107"/>
      <c r="CB293" s="107"/>
      <c r="CC293" s="129"/>
      <c r="CD293" s="107"/>
      <c r="CE293" s="107"/>
      <c r="CF293" s="107"/>
    </row>
    <row r="294" spans="1:84" s="22" customFormat="1" ht="30.75">
      <c r="A294" s="169">
        <v>20255136040</v>
      </c>
      <c r="B294" s="170" t="s">
        <v>8423</v>
      </c>
      <c r="C294" s="108" t="str">
        <f>VLOOKUP(Tabela2[[#This Row],[SIEMA]],Siema2025,4,FALSE)</f>
        <v xml:space="preserve"> RS</v>
      </c>
      <c r="D294" s="106" t="str">
        <f>VLOOKUP(Tabela2[[#This Row],[SIEMA]],Siema2025,3,FALSE)</f>
        <v xml:space="preserve">Pinheiro Machado </v>
      </c>
      <c r="E294" s="106" t="str">
        <f>VLOOKUP(Tabela2[[#This Row],[SIEMA]],Siema2025,20,FALSE)</f>
        <v>8HJ8+JCW Pinheiro Machado, RS</v>
      </c>
      <c r="F294" s="106"/>
      <c r="G294" s="106" t="s">
        <v>8424</v>
      </c>
      <c r="H294" s="106" t="s">
        <v>8425</v>
      </c>
      <c r="I294" s="104" t="s">
        <v>7120</v>
      </c>
      <c r="J294" s="105">
        <f>VLOOKUP(Tabela2[[#This Row],[SIEMA]],Siema2025,2,FALSE)</f>
        <v>45777</v>
      </c>
      <c r="K294" s="105" t="str">
        <f>VLOOKUP(Tabela2[[#This Row],[SIEMA]],Siema2025,16,FALSE)</f>
        <v>Quarta</v>
      </c>
      <c r="L294" s="106" t="str">
        <f>IF(Tabela2[[#This Row],[Data]]="","Sem Informação",VLOOKUP(MONTH(Tabela2[[#This Row],[Data]]),'[1]Validação de dados'!$I$1:$J$13,2,0))</f>
        <v>Abril</v>
      </c>
      <c r="M294" s="104">
        <f>YEAR(Tabela2[[#This Row],[Data]])</f>
        <v>2025</v>
      </c>
      <c r="N294" s="105" t="str">
        <f>VLOOKUP(Tabela2[[#This Row],[SIEMA]],Siema2025,17,FALSE)</f>
        <v>Noturno</v>
      </c>
      <c r="O294" s="105" t="str">
        <f>VLOOKUP(Tabela2[[#This Row],[SIEMA]],Siema2025,5,FALSE)</f>
        <v>Ferrovia</v>
      </c>
      <c r="P294" s="104" t="str">
        <f>VLOOKUP(Tabela2[[#This Row],[SIEMA]],Siema2025,21,FALSE)</f>
        <v>Descarrilhamento de 3 vagões e tombamento de um vagão contendo Superfosfato Triplo 00-46-00</v>
      </c>
      <c r="Q294" s="104" t="s">
        <v>7127</v>
      </c>
      <c r="R294" s="104" t="s">
        <v>594</v>
      </c>
      <c r="S294" s="107" t="s">
        <v>2976</v>
      </c>
      <c r="T294" s="104">
        <v>51.38</v>
      </c>
      <c r="U294" s="104" t="s">
        <v>7121</v>
      </c>
      <c r="V294" s="104" t="s">
        <v>7127</v>
      </c>
      <c r="W294" s="104"/>
      <c r="X294" s="113"/>
      <c r="Y294" s="109" t="str">
        <f>IF(W294="","", IF(W294="NC","", IF(W294="NE","", IF(W294="NA","",IFERROR(VLOOKUP(W294,Produtos!$A$1:$C$2319,2,FALSE),"Não Cadastrado")))))</f>
        <v/>
      </c>
      <c r="Z294" s="104"/>
      <c r="AA294" s="104"/>
      <c r="AB294" s="104" t="str">
        <f>IF(W294="","",IF(ISNUMBER(W294)=FALSE,"Não se aplica",IFERROR(VLOOKUP(W294,Produtos!$A$1:$C$2319,3,FALSE),"Não Cadastrado")))</f>
        <v/>
      </c>
      <c r="AC294" s="104"/>
      <c r="AD294" s="108"/>
      <c r="AE294" s="107" t="str">
        <f>IF(AC294="","", IF(AC294="NC","", IF(AC294="NE","", IF(AC294="NA","",IFERROR(VLOOKUP(AC294,Produtos!$A$1:$C$2319,2,FALSE),"Não Cadastrado")))))</f>
        <v/>
      </c>
      <c r="AF294" s="104"/>
      <c r="AG294" s="104"/>
      <c r="AH294" s="104" t="str">
        <f>IF(AC294="","",IF(ISNUMBER(AC294)=FALSE,"Não se aplica",IFERROR(VLOOKUP(AC294,Produtos!$A$1:$C$2319,3,FALSE),"Não Cadastrado")))</f>
        <v/>
      </c>
      <c r="AI294" s="104"/>
      <c r="AJ294" s="104" t="str">
        <f>VLOOKUP(Tabela2[[#This Row],[SIEMA]],Siema2025,26,FALSE)</f>
        <v>A causa está em investigação. Trem com prefixo Z11.</v>
      </c>
      <c r="AK294" s="107" t="s">
        <v>6834</v>
      </c>
      <c r="AL294" s="107"/>
      <c r="AM294" s="107"/>
      <c r="AN294" s="108" t="str">
        <f>VLOOKUP(Tabela2[[#This Row],[SIEMA]],Siema2025,51,FALSE)</f>
        <v/>
      </c>
      <c r="AO294" s="108" t="str">
        <f>VLOOKUP(Tabela2[[#This Row],[SIEMA]],Siema2025,53,FALSE)</f>
        <v/>
      </c>
      <c r="AP294" s="108" t="str">
        <f>VLOOKUP(Tabela2[[#This Row],[SIEMA]],Siema2025,55,FALSE)</f>
        <v/>
      </c>
      <c r="AQ294" s="108" t="str">
        <f>VLOOKUP(Tabela2[[#This Row],[SIEMA]],Siema2025,57,FALSE)</f>
        <v/>
      </c>
      <c r="AR294" s="108" t="str">
        <f>VLOOKUP(Tabela2[[#This Row],[SIEMA]],Siema2025,59,FALSE)</f>
        <v/>
      </c>
      <c r="AS294" s="108" t="str">
        <f>VLOOKUP(Tabela2[[#This Row],[SIEMA]],Siema2025,61,FALSE)</f>
        <v/>
      </c>
      <c r="AT294" s="108" t="str">
        <f>VLOOKUP(Tabela2[[#This Row],[SIEMA]],Siema2025,63,FALSE)</f>
        <v/>
      </c>
      <c r="AU294" s="108" t="str">
        <f>VLOOKUP(Tabela2[[#This Row],[SIEMA]],Siema2025,65,FALSE)</f>
        <v>X</v>
      </c>
      <c r="AV294" s="108" t="str">
        <f>VLOOKUP(Tabela2[[#This Row],[SIEMA]],Siema2025,67,FALSE)</f>
        <v/>
      </c>
      <c r="AW294" s="108" t="str">
        <f>VLOOKUP(Tabela2[[#This Row],[SIEMA]],Siema2025,69,FALSE)</f>
        <v/>
      </c>
      <c r="AX294" s="108" t="str">
        <f>VLOOKUP(Tabela2[[#This Row],[SIEMA]],Siema2025,71,FALSE)</f>
        <v/>
      </c>
      <c r="AY294" s="108" t="str">
        <f>VLOOKUP(Tabela2[[#This Row],[SIEMA]],Siema2025,73,FALSE)</f>
        <v/>
      </c>
      <c r="AZ294" s="108" t="str">
        <f>VLOOKUP(Tabela2[[#This Row],[SIEMA]],Siema2025,75,FALSE)</f>
        <v/>
      </c>
      <c r="BA294" s="108" t="str">
        <f>VLOOKUP(Tabela2[[#This Row],[SIEMA]],Siema2025,77,FALSE)</f>
        <v/>
      </c>
      <c r="BB294" s="108" t="str">
        <f>VLOOKUP(Tabela2[[#This Row],[SIEMA]],Siema2025,79,FALSE)</f>
        <v/>
      </c>
      <c r="BC294" s="108" t="str">
        <f>IF(Tabela2[[#This Row],[Outro(s) ]] = "X", "PREENCHER","NA")</f>
        <v>NA</v>
      </c>
      <c r="BD294" s="108" t="str">
        <f>VLOOKUP(Tabela2[[#This Row],[SIEMA]],Siema2025,82,FALSE)</f>
        <v/>
      </c>
      <c r="BE294" s="108" t="str">
        <f>VLOOKUP(Tabela2[[#This Row],[SIEMA]],Siema2025,81,FALSE)</f>
        <v/>
      </c>
      <c r="BF294" s="110" t="s">
        <v>3066</v>
      </c>
      <c r="BG294" s="110" t="s">
        <v>7422</v>
      </c>
      <c r="BH294" s="111" t="str">
        <f>VLOOKUP(Tabela2[[#This Row],[SIEMA]],Siema2025,29,FALSE)</f>
        <v>01258944000550</v>
      </c>
      <c r="BI294" s="112" t="str">
        <f>VLOOKUP(Tabela2[[#This Row],[SIEMA]],Siema2025,107,FALSE)</f>
        <v>Não</v>
      </c>
      <c r="BJ294" s="107" t="s">
        <v>7099</v>
      </c>
      <c r="BK294" s="104" t="s">
        <v>2696</v>
      </c>
      <c r="BL294" s="140">
        <v>45782</v>
      </c>
      <c r="BM294" s="108">
        <f ca="1">IF(Tabela2[[#This Row],[Data de atendimento do Ibama (considerar o primeiro documento/ação)]]="",_xlfn.DAYS(TODAY(),J294),_xlfn.DAYS(Tabela2[[#This Row],[Data de atendimento do Ibama (considerar o primeiro documento/ação)]],J294))</f>
        <v>5</v>
      </c>
      <c r="BN294" s="108" t="str">
        <f>IF(Tabela2[[#This Row],[Atendido pelo Ibama ("Não" ou "Sim")]]="Não","Preencher", IF(Tabela2[[#This Row],[Atendido pelo Ibama ("Não" ou "Sim")]]="Sim","NA",""))</f>
        <v>NA</v>
      </c>
      <c r="BO294" s="114" t="s">
        <v>7138</v>
      </c>
      <c r="BP294" s="108" t="str">
        <f>IF(Tabela2[[#This Row],[Forma de atendimento (primeiro documento/ação)]]= "Outros (especificar)", "PREENCHER","NA")</f>
        <v>NA</v>
      </c>
      <c r="BQ294" s="106" t="s">
        <v>123</v>
      </c>
      <c r="BR294" s="108" t="str">
        <f>IF(Tabela2[[#This Row],[Equipe do Ibama foi a campo? Houve sobrevoo do Poseidon?]] = "Sim", "PREENCHER","NA")</f>
        <v>NA</v>
      </c>
      <c r="BS294" s="108" t="str">
        <f>IF(Tabela2[[#This Row],[Se sim, foi emitida Ordem de Emergência? (informações vinculada à coluna CK)]] = "Sim", "PREENCHER","NA")</f>
        <v>NA</v>
      </c>
      <c r="BT294" s="108" t="s">
        <v>7101</v>
      </c>
      <c r="BU294" s="108" t="s">
        <v>123</v>
      </c>
      <c r="BV294" s="108" t="s">
        <v>123</v>
      </c>
      <c r="BW294" s="108" t="s">
        <v>123</v>
      </c>
      <c r="BX294" s="106"/>
      <c r="BY294" s="106"/>
      <c r="BZ294" s="104" t="str">
        <f>IF(Tabela2[[#This Row],[Data do documento de encerramento]]="NA","NA",IF(Tabela2[[#This Row],[Data do documento de encerramento]]="","Pendente de conclusão/ encerramento",_xlfn.DAYS(Tabela2[[#This Row],[Data do documento de encerramento]],J294)))</f>
        <v>Pendente de conclusão/ encerramento</v>
      </c>
      <c r="CA294" s="107" t="s">
        <v>8426</v>
      </c>
      <c r="CB294" s="107"/>
      <c r="CC294" s="129"/>
      <c r="CD294" s="107"/>
      <c r="CE294" s="107"/>
      <c r="CF294" s="107"/>
    </row>
    <row r="295" spans="1:84" ht="60.75">
      <c r="A295" s="182">
        <v>20255175653</v>
      </c>
      <c r="B295" s="118" t="s">
        <v>8427</v>
      </c>
      <c r="C295" s="108" t="s">
        <v>672</v>
      </c>
      <c r="D295" s="106" t="s">
        <v>637</v>
      </c>
      <c r="E295" s="106" t="s">
        <v>8428</v>
      </c>
      <c r="F295" s="106"/>
      <c r="G295" s="106" t="s">
        <v>8429</v>
      </c>
      <c r="H295" s="106" t="s">
        <v>8430</v>
      </c>
      <c r="I295" s="104" t="s">
        <v>124</v>
      </c>
      <c r="J295" s="105">
        <f>VLOOKUP(Tabela2[[#This Row],[SIEMA]],Siema2025,2,FALSE)</f>
        <v>45777</v>
      </c>
      <c r="K295" s="105" t="str">
        <f>VLOOKUP(Tabela2[[#This Row],[SIEMA]],Siema2025,16,FALSE)</f>
        <v>Quarta</v>
      </c>
      <c r="L295" s="106" t="str">
        <f>IF(Tabela2[[#This Row],[Data]]="","Sem Informação",VLOOKUP(MONTH(Tabela2[[#This Row],[Data]]),'[1]Validação de dados'!$I$1:$J$13,2,0))</f>
        <v>Abril</v>
      </c>
      <c r="M295" s="104">
        <f>YEAR(Tabela2[[#This Row],[Data]])</f>
        <v>2025</v>
      </c>
      <c r="N295" s="105" t="str">
        <f>VLOOKUP(Tabela2[[#This Row],[SIEMA]],Siema2025,17,FALSE)</f>
        <v>Madrugada</v>
      </c>
      <c r="O295" s="105" t="str">
        <f>VLOOKUP(Tabela2[[#This Row],[SIEMA]],Siema2025,5,FALSE)</f>
        <v>Plataforma</v>
      </c>
      <c r="P295" s="104" t="str">
        <f>VLOOKUP(Tabela2[[#This Row],[SIEMA]],Siema2025,21,FALSE)</f>
        <v>FPSO Cidade de Paraty, Campo de Tupi - Bacia de Santos.</v>
      </c>
      <c r="Q295" s="104" t="s">
        <v>637</v>
      </c>
      <c r="R295" s="104" t="s">
        <v>7146</v>
      </c>
      <c r="S295" s="107" t="s">
        <v>7147</v>
      </c>
      <c r="T295" s="104">
        <v>0.27300000000000002</v>
      </c>
      <c r="U295" s="104" t="s">
        <v>7111</v>
      </c>
      <c r="V295" s="104" t="s">
        <v>637</v>
      </c>
      <c r="W295" s="104"/>
      <c r="X295" s="113"/>
      <c r="Y295" s="109" t="str">
        <f>IF(W295="","", IF(W295="NC","", IF(W295="NE","", IF(W295="NA","",IFERROR(VLOOKUP(W295,Produtos!$A$1:$C$2319,2,FALSE),"Não Cadastrado")))))</f>
        <v/>
      </c>
      <c r="Z295" s="104"/>
      <c r="AA295" s="104"/>
      <c r="AB295" s="104" t="str">
        <f>IF(W295="","",IF(ISNUMBER(W295)=FALSE,"Não se aplica",IFERROR(VLOOKUP(W295,Produtos!$A$1:$C$2319,3,FALSE),"Não Cadastrado")))</f>
        <v/>
      </c>
      <c r="AC295" s="104"/>
      <c r="AD295" s="108"/>
      <c r="AE295" s="107" t="str">
        <f>IF(AC295="","", IF(AC295="NC","", IF(AC295="NE","", IF(AC295="NA","",IFERROR(VLOOKUP(AC295,Produtos!$A$1:$C$2319,2,FALSE),"Não Cadastrado")))))</f>
        <v/>
      </c>
      <c r="AF295" s="104"/>
      <c r="AG295" s="104"/>
      <c r="AH295" s="104" t="str">
        <f>IF(AC295="","",IF(ISNUMBER(AC295)=FALSE,"Não se aplica",IFERROR(VLOOKUP(AC295,Produtos!$A$1:$C$2319,3,FALSE),"Não Cadastrado")))</f>
        <v/>
      </c>
      <c r="AI295" s="104"/>
      <c r="AJ295" s="104" t="str">
        <f>VLOOKUP(Tabela2[[#This Row],[SIEMA]],Siema2025,26,FALSE)</f>
        <v>Provável falha nas conexões hidráulicas dentro do MTU. Em investigação.</v>
      </c>
      <c r="AK295" s="107" t="s">
        <v>7229</v>
      </c>
      <c r="AL295" s="107"/>
      <c r="AM295" s="107"/>
      <c r="AN295" s="108" t="str">
        <f>VLOOKUP(Tabela2[[#This Row],[SIEMA]],Siema2025,51,FALSE)</f>
        <v/>
      </c>
      <c r="AO295" s="108" t="str">
        <f>VLOOKUP(Tabela2[[#This Row],[SIEMA]],Siema2025,53,FALSE)</f>
        <v/>
      </c>
      <c r="AP295" s="108" t="str">
        <f>VLOOKUP(Tabela2[[#This Row],[SIEMA]],Siema2025,55,FALSE)</f>
        <v/>
      </c>
      <c r="AQ295" s="108" t="str">
        <f>VLOOKUP(Tabela2[[#This Row],[SIEMA]],Siema2025,57,FALSE)</f>
        <v/>
      </c>
      <c r="AR295" s="108" t="str">
        <f>VLOOKUP(Tabela2[[#This Row],[SIEMA]],Siema2025,59,FALSE)</f>
        <v/>
      </c>
      <c r="AS295" s="108" t="str">
        <f>VLOOKUP(Tabela2[[#This Row],[SIEMA]],Siema2025,61,FALSE)</f>
        <v>X</v>
      </c>
      <c r="AT295" s="108" t="str">
        <f>VLOOKUP(Tabela2[[#This Row],[SIEMA]],Siema2025,63,FALSE)</f>
        <v/>
      </c>
      <c r="AU295" s="108" t="str">
        <f>VLOOKUP(Tabela2[[#This Row],[SIEMA]],Siema2025,65,FALSE)</f>
        <v/>
      </c>
      <c r="AV295" s="108" t="str">
        <f>VLOOKUP(Tabela2[[#This Row],[SIEMA]],Siema2025,67,FALSE)</f>
        <v/>
      </c>
      <c r="AW295" s="108" t="str">
        <f>VLOOKUP(Tabela2[[#This Row],[SIEMA]],Siema2025,69,FALSE)</f>
        <v/>
      </c>
      <c r="AX295" s="108" t="str">
        <f>VLOOKUP(Tabela2[[#This Row],[SIEMA]],Siema2025,71,FALSE)</f>
        <v/>
      </c>
      <c r="AY295" s="108" t="str">
        <f>VLOOKUP(Tabela2[[#This Row],[SIEMA]],Siema2025,73,FALSE)</f>
        <v/>
      </c>
      <c r="AZ295" s="108" t="str">
        <f>VLOOKUP(Tabela2[[#This Row],[SIEMA]],Siema2025,75,FALSE)</f>
        <v/>
      </c>
      <c r="BA295" s="108" t="str">
        <f>VLOOKUP(Tabela2[[#This Row],[SIEMA]],Siema2025,77,FALSE)</f>
        <v/>
      </c>
      <c r="BB295" s="108" t="str">
        <f>VLOOKUP(Tabela2[[#This Row],[SIEMA]],Siema2025,79,FALSE)</f>
        <v/>
      </c>
      <c r="BC295" s="108" t="str">
        <f>IF(Tabela2[[#This Row],[Outro(s) ]] = "X", "PREENCHER","NA")</f>
        <v>NA</v>
      </c>
      <c r="BD295" s="108" t="str">
        <f>VLOOKUP(Tabela2[[#This Row],[SIEMA]],Siema2025,82,FALSE)</f>
        <v/>
      </c>
      <c r="BE295" s="108" t="str">
        <f>VLOOKUP(Tabela2[[#This Row],[SIEMA]],Siema2025,81,FALSE)</f>
        <v/>
      </c>
      <c r="BF295" s="110" t="str">
        <f>VLOOKUP(Tabela2[[#This Row],[SIEMA]],Siema2025,28,FALSE)</f>
        <v>Petrobras</v>
      </c>
      <c r="BG295" s="110"/>
      <c r="BH295" s="111">
        <v>33000167000101</v>
      </c>
      <c r="BI295" s="112" t="str">
        <f>VLOOKUP(Tabela2[[#This Row],[SIEMA]],Siema2025,107,FALSE)</f>
        <v>Não</v>
      </c>
      <c r="BJ295" s="107" t="s">
        <v>7099</v>
      </c>
      <c r="BK295" s="104" t="s">
        <v>2696</v>
      </c>
      <c r="BL295" s="140">
        <v>45782</v>
      </c>
      <c r="BM295" s="108">
        <f ca="1">IF(Tabela2[[#This Row],[Data de atendimento do Ibama (considerar o primeiro documento/ação)]]="",_xlfn.DAYS(TODAY(),J295),_xlfn.DAYS(Tabela2[[#This Row],[Data de atendimento do Ibama (considerar o primeiro documento/ação)]],J295))</f>
        <v>5</v>
      </c>
      <c r="BN295" s="108" t="str">
        <f>IF(Tabela2[[#This Row],[Atendido pelo Ibama ("Não" ou "Sim")]]="Não","Preencher", IF(Tabela2[[#This Row],[Atendido pelo Ibama ("Não" ou "Sim")]]="Sim","NA",""))</f>
        <v>NA</v>
      </c>
      <c r="BO295" s="114" t="s">
        <v>7100</v>
      </c>
      <c r="BP295" s="108" t="str">
        <f>IF(Tabela2[[#This Row],[Forma de atendimento (primeiro documento/ação)]]= "Outros (especificar)", "PREENCHER","NA")</f>
        <v>NA</v>
      </c>
      <c r="BQ295" s="106" t="s">
        <v>123</v>
      </c>
      <c r="BR295" s="108" t="str">
        <f>IF(Tabela2[[#This Row],[Equipe do Ibama foi a campo? Houve sobrevoo do Poseidon?]] = "Sim", "PREENCHER","NA")</f>
        <v>NA</v>
      </c>
      <c r="BS295" s="108" t="str">
        <f>IF(Tabela2[[#This Row],[Se sim, foi emitida Ordem de Emergência? (informações vinculada à coluna CK)]] = "Sim", "PREENCHER","NA")</f>
        <v>NA</v>
      </c>
      <c r="BT295" s="108" t="s">
        <v>7101</v>
      </c>
      <c r="BU295" s="108" t="s">
        <v>2696</v>
      </c>
      <c r="BV295" s="108" t="s">
        <v>123</v>
      </c>
      <c r="BW295" s="108" t="s">
        <v>2696</v>
      </c>
      <c r="BX295" s="106" t="s">
        <v>7102</v>
      </c>
      <c r="BY295" s="140">
        <v>45917</v>
      </c>
      <c r="BZ295" s="104">
        <f>IF(Tabela2[[#This Row],[Data do documento de encerramento]]="NA","NA",IF(Tabela2[[#This Row],[Data do documento de encerramento]]="","Pendente de conclusão/ encerramento",_xlfn.DAYS(Tabela2[[#This Row],[Data do documento de encerramento]],J295)))</f>
        <v>140</v>
      </c>
      <c r="CA295" s="107"/>
      <c r="CB295" s="107" t="s">
        <v>7158</v>
      </c>
      <c r="CC295" s="107" t="s">
        <v>7459</v>
      </c>
      <c r="CD295" s="107" t="s">
        <v>123</v>
      </c>
      <c r="CE295" s="107" t="s">
        <v>123</v>
      </c>
      <c r="CF295" s="107" t="s">
        <v>7257</v>
      </c>
    </row>
    <row r="296" spans="1:84" ht="30.75">
      <c r="A296" s="200">
        <v>20255232431</v>
      </c>
      <c r="B296" s="170" t="s">
        <v>8431</v>
      </c>
      <c r="C296" s="108" t="str">
        <f>VLOOKUP(Tabela2[[#This Row],[SIEMA]],Siema2025,4,FALSE)</f>
        <v xml:space="preserve"> SP</v>
      </c>
      <c r="D296" s="106" t="str">
        <f>VLOOKUP(Tabela2[[#This Row],[SIEMA]],Siema2025,3,FALSE)</f>
        <v xml:space="preserve">Cubatão </v>
      </c>
      <c r="E296" s="106" t="s">
        <v>8432</v>
      </c>
      <c r="F296" s="106"/>
      <c r="G296" s="106" t="s">
        <v>8433</v>
      </c>
      <c r="H296" s="106" t="s">
        <v>8434</v>
      </c>
      <c r="I296" s="104" t="s">
        <v>7120</v>
      </c>
      <c r="J296" s="105">
        <f>VLOOKUP(Tabela2[[#This Row],[SIEMA]],Siema2025,2,FALSE)</f>
        <v>45777</v>
      </c>
      <c r="K296" s="105" t="str">
        <f>VLOOKUP(Tabela2[[#This Row],[SIEMA]],Siema2025,16,FALSE)</f>
        <v>Quarta</v>
      </c>
      <c r="L296" s="106" t="str">
        <f>IF(Tabela2[[#This Row],[Data]]="","Sem Informação",VLOOKUP(MONTH(Tabela2[[#This Row],[Data]]),'[1]Validação de dados'!$I$1:$J$13,2,0))</f>
        <v>Abril</v>
      </c>
      <c r="M296" s="104">
        <f>YEAR(Tabela2[[#This Row],[Data]])</f>
        <v>2025</v>
      </c>
      <c r="N296" s="105" t="str">
        <f>VLOOKUP(Tabela2[[#This Row],[SIEMA]],Siema2025,17,FALSE)</f>
        <v>Noturno</v>
      </c>
      <c r="O296" s="105" t="str">
        <f>VLOOKUP(Tabela2[[#This Row],[SIEMA]],Siema2025,5,FALSE)</f>
        <v>Ferrovia</v>
      </c>
      <c r="P296" s="104" t="str">
        <f>VLOOKUP(Tabela2[[#This Row],[SIEMA]],Siema2025,21,FALSE)</f>
        <v>Vandalismo na ferrovia com abertura de bicas em 1 vagão graneleiro carregado com farelo de soja.</v>
      </c>
      <c r="Q296" s="104" t="s">
        <v>7127</v>
      </c>
      <c r="R296" s="104" t="s">
        <v>7127</v>
      </c>
      <c r="S296" s="107" t="s">
        <v>7451</v>
      </c>
      <c r="T296" s="104" t="str">
        <f>VLOOKUP(Tabela2[[#This Row],[SIEMA]],Siema2025,11,FALSE)</f>
        <v>10</v>
      </c>
      <c r="U296" s="104" t="s">
        <v>7121</v>
      </c>
      <c r="V296" s="104" t="s">
        <v>7127</v>
      </c>
      <c r="W296" s="104"/>
      <c r="X296" s="113"/>
      <c r="Y296" s="109" t="str">
        <f>IF(W296="","", IF(W296="NC","", IF(W296="NE","", IF(W296="NA","",IFERROR(VLOOKUP(W296,Produtos!$A$1:$C$2319,2,FALSE),"Não Cadastrado")))))</f>
        <v/>
      </c>
      <c r="Z296" s="104"/>
      <c r="AA296" s="104"/>
      <c r="AB296" s="104" t="str">
        <f>IF(W296="","",IF(ISNUMBER(W296)=FALSE,"Não se aplica",IFERROR(VLOOKUP(W296,Produtos!$A$1:$C$2319,3,FALSE),"Não Cadastrado")))</f>
        <v/>
      </c>
      <c r="AC296" s="104"/>
      <c r="AD296" s="108"/>
      <c r="AE296" s="107" t="str">
        <f>IF(AC296="","", IF(AC296="NC","", IF(AC296="NE","", IF(AC296="NA","",IFERROR(VLOOKUP(AC296,Produtos!$A$1:$C$2319,2,FALSE),"Não Cadastrado")))))</f>
        <v/>
      </c>
      <c r="AF296" s="104"/>
      <c r="AG296" s="104"/>
      <c r="AH296" s="104" t="str">
        <f>IF(AC296="","",IF(ISNUMBER(AC296)=FALSE,"Não se aplica",IFERROR(VLOOKUP(AC296,Produtos!$A$1:$C$2319,3,FALSE),"Não Cadastrado")))</f>
        <v/>
      </c>
      <c r="AI296" s="104"/>
      <c r="AJ296" s="104" t="str">
        <f>VLOOKUP(Tabela2[[#This Row],[SIEMA]],Siema2025,26,FALSE)</f>
        <v>Ato criminoso caracterizado pela abertura de bicas em vagão graneleiro ferroviário carregado com farelo de soja.</v>
      </c>
      <c r="AK296" s="107" t="s">
        <v>7122</v>
      </c>
      <c r="AL296" s="107"/>
      <c r="AM296" s="107"/>
      <c r="AN296" s="108" t="str">
        <f>VLOOKUP(Tabela2[[#This Row],[SIEMA]],Siema2025,51,FALSE)</f>
        <v/>
      </c>
      <c r="AO296" s="108" t="str">
        <f>VLOOKUP(Tabela2[[#This Row],[SIEMA]],Siema2025,53,FALSE)</f>
        <v/>
      </c>
      <c r="AP296" s="108" t="str">
        <f>VLOOKUP(Tabela2[[#This Row],[SIEMA]],Siema2025,55,FALSE)</f>
        <v/>
      </c>
      <c r="AQ296" s="108" t="str">
        <f>VLOOKUP(Tabela2[[#This Row],[SIEMA]],Siema2025,57,FALSE)</f>
        <v/>
      </c>
      <c r="AR296" s="108" t="str">
        <f>VLOOKUP(Tabela2[[#This Row],[SIEMA]],Siema2025,59,FALSE)</f>
        <v/>
      </c>
      <c r="AS296" s="108" t="str">
        <f>VLOOKUP(Tabela2[[#This Row],[SIEMA]],Siema2025,61,FALSE)</f>
        <v/>
      </c>
      <c r="AT296" s="108" t="str">
        <f>VLOOKUP(Tabela2[[#This Row],[SIEMA]],Siema2025,63,FALSE)</f>
        <v/>
      </c>
      <c r="AU296" s="108" t="str">
        <f>VLOOKUP(Tabela2[[#This Row],[SIEMA]],Siema2025,65,FALSE)</f>
        <v>X</v>
      </c>
      <c r="AV296" s="108" t="str">
        <f>VLOOKUP(Tabela2[[#This Row],[SIEMA]],Siema2025,67,FALSE)</f>
        <v/>
      </c>
      <c r="AW296" s="108" t="str">
        <f>VLOOKUP(Tabela2[[#This Row],[SIEMA]],Siema2025,69,FALSE)</f>
        <v/>
      </c>
      <c r="AX296" s="108" t="str">
        <f>VLOOKUP(Tabela2[[#This Row],[SIEMA]],Siema2025,71,FALSE)</f>
        <v/>
      </c>
      <c r="AY296" s="108" t="str">
        <f>VLOOKUP(Tabela2[[#This Row],[SIEMA]],Siema2025,73,FALSE)</f>
        <v/>
      </c>
      <c r="AZ296" s="108" t="str">
        <f>VLOOKUP(Tabela2[[#This Row],[SIEMA]],Siema2025,75,FALSE)</f>
        <v/>
      </c>
      <c r="BA296" s="108" t="str">
        <f>VLOOKUP(Tabela2[[#This Row],[SIEMA]],Siema2025,77,FALSE)</f>
        <v/>
      </c>
      <c r="BB296" s="108" t="str">
        <f>VLOOKUP(Tabela2[[#This Row],[SIEMA]],Siema2025,79,FALSE)</f>
        <v/>
      </c>
      <c r="BC296" s="108" t="str">
        <f>IF(Tabela2[[#This Row],[Outro(s) ]] = "X", "PREENCHER","NA")</f>
        <v>NA</v>
      </c>
      <c r="BD296" s="108" t="str">
        <f>VLOOKUP(Tabela2[[#This Row],[SIEMA]],Siema2025,82,FALSE)</f>
        <v/>
      </c>
      <c r="BE296" s="108" t="str">
        <f>VLOOKUP(Tabela2[[#This Row],[SIEMA]],Siema2025,81,FALSE)</f>
        <v/>
      </c>
      <c r="BF296" s="110" t="s">
        <v>3066</v>
      </c>
      <c r="BG296" s="110" t="s">
        <v>7123</v>
      </c>
      <c r="BH296" s="111" t="str">
        <f>VLOOKUP(Tabela2[[#This Row],[SIEMA]],Siema2025,29,FALSE)</f>
        <v>02502844000166</v>
      </c>
      <c r="BI296" s="112" t="str">
        <f>VLOOKUP(Tabela2[[#This Row],[SIEMA]],Siema2025,107,FALSE)</f>
        <v>Não</v>
      </c>
      <c r="BJ296" s="107" t="s">
        <v>7099</v>
      </c>
      <c r="BK296" s="104" t="s">
        <v>2696</v>
      </c>
      <c r="BL296" s="140">
        <v>45783</v>
      </c>
      <c r="BM296" s="108">
        <f ca="1">IF(Tabela2[[#This Row],[Data de atendimento do Ibama (considerar o primeiro documento/ação)]]="",_xlfn.DAYS(TODAY(),J296),_xlfn.DAYS(Tabela2[[#This Row],[Data de atendimento do Ibama (considerar o primeiro documento/ação)]],J296))</f>
        <v>6</v>
      </c>
      <c r="BN296" s="108" t="str">
        <f>IF(Tabela2[[#This Row],[Atendido pelo Ibama ("Não" ou "Sim")]]="Não","Preencher", IF(Tabela2[[#This Row],[Atendido pelo Ibama ("Não" ou "Sim")]]="Sim","NA",""))</f>
        <v>NA</v>
      </c>
      <c r="BO296" s="114" t="s">
        <v>7100</v>
      </c>
      <c r="BP296" s="108" t="str">
        <f>IF(Tabela2[[#This Row],[Forma de atendimento (primeiro documento/ação)]]= "Outros (especificar)", "PREENCHER","NA")</f>
        <v>NA</v>
      </c>
      <c r="BQ296" s="106" t="s">
        <v>123</v>
      </c>
      <c r="BR296" s="108" t="str">
        <f>IF(Tabela2[[#This Row],[Equipe do Ibama foi a campo? Houve sobrevoo do Poseidon?]] = "Sim", "PREENCHER","NA")</f>
        <v>NA</v>
      </c>
      <c r="BS296" s="108" t="str">
        <f>IF(Tabela2[[#This Row],[Se sim, foi emitida Ordem de Emergência? (informações vinculada à coluna CK)]] = "Sim", "PREENCHER","NA")</f>
        <v>NA</v>
      </c>
      <c r="BT296" s="108" t="s">
        <v>7126</v>
      </c>
      <c r="BU296" s="108" t="s">
        <v>2696</v>
      </c>
      <c r="BV296" s="108" t="s">
        <v>123</v>
      </c>
      <c r="BW296" s="108" t="s">
        <v>123</v>
      </c>
      <c r="BX296" s="106" t="s">
        <v>7127</v>
      </c>
      <c r="BY296" s="106"/>
      <c r="BZ296" s="104" t="str">
        <f>IF(Tabela2[[#This Row],[Data do documento de encerramento]]="NA","NA",IF(Tabela2[[#This Row],[Data do documento de encerramento]]="","Pendente de conclusão/ encerramento",_xlfn.DAYS(Tabela2[[#This Row],[Data do documento de encerramento]],J296)))</f>
        <v>Pendente de conclusão/ encerramento</v>
      </c>
      <c r="CA296" s="107" t="s">
        <v>7128</v>
      </c>
      <c r="CB296" s="107"/>
      <c r="CC296" s="129"/>
      <c r="CD296" s="107"/>
      <c r="CE296" s="107"/>
      <c r="CF296" s="107"/>
    </row>
    <row r="297" spans="1:84" ht="30.75">
      <c r="A297" s="200">
        <v>20255232402</v>
      </c>
      <c r="B297" s="201" t="s">
        <v>8435</v>
      </c>
      <c r="C297" s="108" t="str">
        <f>VLOOKUP(Tabela2[[#This Row],[SIEMA]],Siema2025,4,FALSE)</f>
        <v xml:space="preserve"> SP</v>
      </c>
      <c r="D297" s="106" t="str">
        <f>VLOOKUP(Tabela2[[#This Row],[SIEMA]],Siema2025,3,FALSE)</f>
        <v xml:space="preserve">Cubatão </v>
      </c>
      <c r="E297" s="106" t="s">
        <v>8436</v>
      </c>
      <c r="F297" s="106"/>
      <c r="G297" s="106" t="s">
        <v>8437</v>
      </c>
      <c r="H297" s="106" t="s">
        <v>8438</v>
      </c>
      <c r="I297" s="104" t="s">
        <v>7120</v>
      </c>
      <c r="J297" s="105">
        <f>VLOOKUP(Tabela2[[#This Row],[SIEMA]],Siema2025,2,FALSE)</f>
        <v>45778</v>
      </c>
      <c r="K297" s="105" t="str">
        <f>VLOOKUP(Tabela2[[#This Row],[SIEMA]],Siema2025,16,FALSE)</f>
        <v>Quinta</v>
      </c>
      <c r="L297" s="106" t="str">
        <f>IF(Tabela2[[#This Row],[Data]]="","Sem Informação",VLOOKUP(MONTH(Tabela2[[#This Row],[Data]]),'[1]Validação de dados'!$I$1:$J$13,2,0))</f>
        <v>Maio</v>
      </c>
      <c r="M297" s="104">
        <f>YEAR(Tabela2[[#This Row],[Data]])</f>
        <v>2025</v>
      </c>
      <c r="N297" s="105" t="str">
        <f>VLOOKUP(Tabela2[[#This Row],[SIEMA]],Siema2025,17,FALSE)</f>
        <v>Noturno</v>
      </c>
      <c r="O297" s="105" t="str">
        <f>VLOOKUP(Tabela2[[#This Row],[SIEMA]],Siema2025,5,FALSE)</f>
        <v>Ferrovia</v>
      </c>
      <c r="P297" s="104" t="str">
        <f>VLOOKUP(Tabela2[[#This Row],[SIEMA]],Siema2025,21,FALSE)</f>
        <v>Vandalismo na ferrovia com abertura de bicas em 1 vagão graneleiro carregado com farelo de soja.</v>
      </c>
      <c r="Q297" s="104" t="s">
        <v>7127</v>
      </c>
      <c r="R297" s="104" t="s">
        <v>7127</v>
      </c>
      <c r="S297" s="107" t="s">
        <v>7451</v>
      </c>
      <c r="T297" s="104" t="str">
        <f>VLOOKUP(Tabela2[[#This Row],[SIEMA]],Siema2025,11,FALSE)</f>
        <v>4</v>
      </c>
      <c r="U297" s="104" t="s">
        <v>7121</v>
      </c>
      <c r="V297" s="104" t="s">
        <v>7127</v>
      </c>
      <c r="W297" s="104"/>
      <c r="X297" s="113"/>
      <c r="Y297" s="109" t="str">
        <f>IF(W297="","", IF(W297="NC","", IF(W297="NE","", IF(W297="NA","",IFERROR(VLOOKUP(W297,Produtos!$A$1:$C$2319,2,FALSE),"Não Cadastrado")))))</f>
        <v/>
      </c>
      <c r="Z297" s="104"/>
      <c r="AA297" s="104"/>
      <c r="AB297" s="104" t="str">
        <f>IF(W297="","",IF(ISNUMBER(W297)=FALSE,"Não se aplica",IFERROR(VLOOKUP(W297,Produtos!$A$1:$C$2319,3,FALSE),"Não Cadastrado")))</f>
        <v/>
      </c>
      <c r="AC297" s="104"/>
      <c r="AD297" s="108"/>
      <c r="AE297" s="107" t="str">
        <f>IF(AC297="","", IF(AC297="NC","", IF(AC297="NE","", IF(AC297="NA","",IFERROR(VLOOKUP(AC297,Produtos!$A$1:$C$2319,2,FALSE),"Não Cadastrado")))))</f>
        <v/>
      </c>
      <c r="AF297" s="104"/>
      <c r="AG297" s="104"/>
      <c r="AH297" s="104" t="str">
        <f>IF(AC297="","",IF(ISNUMBER(AC297)=FALSE,"Não se aplica",IFERROR(VLOOKUP(AC297,Produtos!$A$1:$C$2319,3,FALSE),"Não Cadastrado")))</f>
        <v/>
      </c>
      <c r="AI297" s="104"/>
      <c r="AJ297" s="104" t="str">
        <f>VLOOKUP(Tabela2[[#This Row],[SIEMA]],Siema2025,26,FALSE)</f>
        <v>Ato criminoso caracterizado pela abertura de bicas em vagão graneleiro ferroviário carregado com farelo de soja.</v>
      </c>
      <c r="AK297" s="107" t="s">
        <v>7122</v>
      </c>
      <c r="AL297" s="107"/>
      <c r="AM297" s="107"/>
      <c r="AN297" s="108" t="str">
        <f>VLOOKUP(Tabela2[[#This Row],[SIEMA]],Siema2025,51,FALSE)</f>
        <v/>
      </c>
      <c r="AO297" s="108" t="str">
        <f>VLOOKUP(Tabela2[[#This Row],[SIEMA]],Siema2025,53,FALSE)</f>
        <v/>
      </c>
      <c r="AP297" s="108" t="str">
        <f>VLOOKUP(Tabela2[[#This Row],[SIEMA]],Siema2025,55,FALSE)</f>
        <v/>
      </c>
      <c r="AQ297" s="108" t="str">
        <f>VLOOKUP(Tabela2[[#This Row],[SIEMA]],Siema2025,57,FALSE)</f>
        <v/>
      </c>
      <c r="AR297" s="108" t="str">
        <f>VLOOKUP(Tabela2[[#This Row],[SIEMA]],Siema2025,59,FALSE)</f>
        <v/>
      </c>
      <c r="AS297" s="108" t="str">
        <f>VLOOKUP(Tabela2[[#This Row],[SIEMA]],Siema2025,61,FALSE)</f>
        <v/>
      </c>
      <c r="AT297" s="108" t="str">
        <f>VLOOKUP(Tabela2[[#This Row],[SIEMA]],Siema2025,63,FALSE)</f>
        <v/>
      </c>
      <c r="AU297" s="108" t="str">
        <f>VLOOKUP(Tabela2[[#This Row],[SIEMA]],Siema2025,65,FALSE)</f>
        <v>X</v>
      </c>
      <c r="AV297" s="108" t="str">
        <f>VLOOKUP(Tabela2[[#This Row],[SIEMA]],Siema2025,67,FALSE)</f>
        <v/>
      </c>
      <c r="AW297" s="108" t="str">
        <f>VLOOKUP(Tabela2[[#This Row],[SIEMA]],Siema2025,69,FALSE)</f>
        <v/>
      </c>
      <c r="AX297" s="108" t="str">
        <f>VLOOKUP(Tabela2[[#This Row],[SIEMA]],Siema2025,71,FALSE)</f>
        <v/>
      </c>
      <c r="AY297" s="108" t="str">
        <f>VLOOKUP(Tabela2[[#This Row],[SIEMA]],Siema2025,73,FALSE)</f>
        <v/>
      </c>
      <c r="AZ297" s="108" t="str">
        <f>VLOOKUP(Tabela2[[#This Row],[SIEMA]],Siema2025,75,FALSE)</f>
        <v/>
      </c>
      <c r="BA297" s="108" t="str">
        <f>VLOOKUP(Tabela2[[#This Row],[SIEMA]],Siema2025,77,FALSE)</f>
        <v/>
      </c>
      <c r="BB297" s="108" t="str">
        <f>VLOOKUP(Tabela2[[#This Row],[SIEMA]],Siema2025,79,FALSE)</f>
        <v/>
      </c>
      <c r="BC297" s="108" t="str">
        <f>IF(Tabela2[[#This Row],[Outro(s) ]] = "X", "PREENCHER","NA")</f>
        <v>NA</v>
      </c>
      <c r="BD297" s="108" t="str">
        <f>VLOOKUP(Tabela2[[#This Row],[SIEMA]],Siema2025,82,FALSE)</f>
        <v/>
      </c>
      <c r="BE297" s="108" t="str">
        <f>VLOOKUP(Tabela2[[#This Row],[SIEMA]],Siema2025,81,FALSE)</f>
        <v/>
      </c>
      <c r="BF297" s="110" t="s">
        <v>3066</v>
      </c>
      <c r="BG297" s="110" t="s">
        <v>7123</v>
      </c>
      <c r="BH297" s="111" t="str">
        <f>VLOOKUP(Tabela2[[#This Row],[SIEMA]],Siema2025,29,FALSE)</f>
        <v>02502844000166</v>
      </c>
      <c r="BI297" s="112" t="str">
        <f>VLOOKUP(Tabela2[[#This Row],[SIEMA]],Siema2025,107,FALSE)</f>
        <v>Não</v>
      </c>
      <c r="BJ297" s="107" t="s">
        <v>7099</v>
      </c>
      <c r="BK297" s="104" t="s">
        <v>123</v>
      </c>
      <c r="BL297" s="140"/>
      <c r="BM297" s="108">
        <f ca="1">IF(Tabela2[[#This Row],[Data de atendimento do Ibama (considerar o primeiro documento/ação)]]="",_xlfn.DAYS(TODAY(),J297),_xlfn.DAYS(Tabela2[[#This Row],[Data de atendimento do Ibama (considerar o primeiro documento/ação)]],J297))</f>
        <v>452</v>
      </c>
      <c r="BN297" s="108" t="s">
        <v>7458</v>
      </c>
      <c r="BO297" s="114" t="s">
        <v>637</v>
      </c>
      <c r="BP297" s="108" t="str">
        <f>IF(Tabela2[[#This Row],[Forma de atendimento (primeiro documento/ação)]]= "Outros (especificar)", "PREENCHER","NA")</f>
        <v>NA</v>
      </c>
      <c r="BQ297" s="106" t="s">
        <v>123</v>
      </c>
      <c r="BR297" s="108" t="str">
        <f>IF(Tabela2[[#This Row],[Equipe do Ibama foi a campo? Houve sobrevoo do Poseidon?]] = "Sim", "PREENCHER","NA")</f>
        <v>NA</v>
      </c>
      <c r="BS297" s="108" t="str">
        <f>IF(Tabela2[[#This Row],[Se sim, foi emitida Ordem de Emergência? (informações vinculada à coluna CK)]] = "Sim", "PREENCHER","NA")</f>
        <v>NA</v>
      </c>
      <c r="BT297" s="108" t="s">
        <v>7126</v>
      </c>
      <c r="BU297" s="108" t="s">
        <v>123</v>
      </c>
      <c r="BV297" s="108" t="s">
        <v>123</v>
      </c>
      <c r="BW297" s="108" t="s">
        <v>123</v>
      </c>
      <c r="BX297" s="106"/>
      <c r="BY297" s="140"/>
      <c r="BZ297" s="104" t="str">
        <f>IF(Tabela2[[#This Row],[Data do documento de encerramento]]="NA","NA",IF(Tabela2[[#This Row],[Data do documento de encerramento]]="","Pendente de conclusão/ encerramento",_xlfn.DAYS(Tabela2[[#This Row],[Data do documento de encerramento]],J297)))</f>
        <v>Pendente de conclusão/ encerramento</v>
      </c>
      <c r="CA297" s="191" t="s">
        <v>8439</v>
      </c>
      <c r="CB297" s="107"/>
      <c r="CC297" s="130"/>
      <c r="CD297" s="107"/>
      <c r="CE297" s="107"/>
      <c r="CF297" s="107"/>
    </row>
    <row r="298" spans="1:84" ht="45.75">
      <c r="A298" s="169">
        <v>20255254006</v>
      </c>
      <c r="B298" s="170" t="s">
        <v>8440</v>
      </c>
      <c r="C298" s="108" t="str">
        <f>VLOOKUP(Tabela2[[#This Row],[SIEMA]],Siema2025,4,FALSE)</f>
        <v xml:space="preserve"> SP</v>
      </c>
      <c r="D298" s="106" t="str">
        <f>VLOOKUP(Tabela2[[#This Row],[SIEMA]],Siema2025,3,FALSE)</f>
        <v xml:space="preserve">São Roque </v>
      </c>
      <c r="E298" s="106" t="str">
        <f>VLOOKUP(Tabela2[[#This Row],[SIEMA]],Siema2025,20,FALSE)</f>
        <v>9W8F+29V Canguera</v>
      </c>
      <c r="F298" s="106"/>
      <c r="G298" s="106" t="s">
        <v>8441</v>
      </c>
      <c r="H298" s="106" t="s">
        <v>8442</v>
      </c>
      <c r="I298" s="104" t="s">
        <v>7120</v>
      </c>
      <c r="J298" s="105">
        <f>VLOOKUP(Tabela2[[#This Row],[SIEMA]],Siema2025,2,FALSE)</f>
        <v>45778</v>
      </c>
      <c r="K298" s="105" t="str">
        <f>VLOOKUP(Tabela2[[#This Row],[SIEMA]],Siema2025,16,FALSE)</f>
        <v>Quinta</v>
      </c>
      <c r="L298" s="106" t="str">
        <f>IF(Tabela2[[#This Row],[Data]]="","Sem Informação",VLOOKUP(MONTH(Tabela2[[#This Row],[Data]]),'[1]Validação de dados'!$I$1:$J$13,2,0))</f>
        <v>Maio</v>
      </c>
      <c r="M298" s="104">
        <f>YEAR(Tabela2[[#This Row],[Data]])</f>
        <v>2025</v>
      </c>
      <c r="N298" s="105" t="str">
        <f>VLOOKUP(Tabela2[[#This Row],[SIEMA]],Siema2025,17,FALSE)</f>
        <v/>
      </c>
      <c r="O298" s="105" t="str">
        <f>VLOOKUP(Tabela2[[#This Row],[SIEMA]],Siema2025,5,FALSE)</f>
        <v>Ferrovia</v>
      </c>
      <c r="P298" s="104" t="str">
        <f>VLOOKUP(Tabela2[[#This Row],[SIEMA]],Siema2025,21,FALSE)</f>
        <v>Vandalismo com abertura de vagão ferroviária graneleiro carregado com soja.</v>
      </c>
      <c r="Q298" s="104" t="s">
        <v>7127</v>
      </c>
      <c r="R298" s="104" t="s">
        <v>7127</v>
      </c>
      <c r="S298" s="107" t="s">
        <v>7451</v>
      </c>
      <c r="T298" s="104" t="str">
        <f>VLOOKUP(Tabela2[[#This Row],[SIEMA]],Siema2025,11,FALSE)</f>
        <v>110</v>
      </c>
      <c r="U298" s="104" t="s">
        <v>7121</v>
      </c>
      <c r="V298" s="104" t="s">
        <v>7127</v>
      </c>
      <c r="W298" s="104"/>
      <c r="X298" s="113"/>
      <c r="Y298" s="109" t="str">
        <f>IF(W298="","", IF(W298="NC","", IF(W298="NE","", IF(W298="NA","",IFERROR(VLOOKUP(W298,Produtos!$A$1:$C$2319,2,FALSE),"Não Cadastrado")))))</f>
        <v/>
      </c>
      <c r="Z298" s="104"/>
      <c r="AA298" s="104"/>
      <c r="AB298" s="104" t="str">
        <f>IF(W298="","",IF(ISNUMBER(W298)=FALSE,"Não se aplica",IFERROR(VLOOKUP(W298,Produtos!$A$1:$C$2319,3,FALSE),"Não Cadastrado")))</f>
        <v/>
      </c>
      <c r="AC298" s="104"/>
      <c r="AD298" s="108"/>
      <c r="AE298" s="107" t="str">
        <f>IF(AC298="","", IF(AC298="NC","", IF(AC298="NE","", IF(AC298="NA","",IFERROR(VLOOKUP(AC298,Produtos!$A$1:$C$2319,2,FALSE),"Não Cadastrado")))))</f>
        <v/>
      </c>
      <c r="AF298" s="104"/>
      <c r="AG298" s="104"/>
      <c r="AH298" s="104" t="str">
        <f>IF(AC298="","",IF(ISNUMBER(AC298)=FALSE,"Não se aplica",IFERROR(VLOOKUP(AC298,Produtos!$A$1:$C$2319,3,FALSE),"Não Cadastrado")))</f>
        <v/>
      </c>
      <c r="AI298" s="104"/>
      <c r="AJ298" s="104" t="str">
        <f>VLOOKUP(Tabela2[[#This Row],[SIEMA]],Siema2025,26,FALSE)</f>
        <v>Ato criminoso caracterizado pela abertura de vagão graneleiro ferroviário carregado com soja.</v>
      </c>
      <c r="AK298" s="107" t="s">
        <v>7122</v>
      </c>
      <c r="AL298" s="107"/>
      <c r="AM298" s="107"/>
      <c r="AN298" s="108" t="str">
        <f>VLOOKUP(Tabela2[[#This Row],[SIEMA]],Siema2025,51,FALSE)</f>
        <v/>
      </c>
      <c r="AO298" s="108" t="str">
        <f>VLOOKUP(Tabela2[[#This Row],[SIEMA]],Siema2025,53,FALSE)</f>
        <v/>
      </c>
      <c r="AP298" s="108" t="str">
        <f>VLOOKUP(Tabela2[[#This Row],[SIEMA]],Siema2025,55,FALSE)</f>
        <v/>
      </c>
      <c r="AQ298" s="108" t="str">
        <f>VLOOKUP(Tabela2[[#This Row],[SIEMA]],Siema2025,57,FALSE)</f>
        <v/>
      </c>
      <c r="AR298" s="108" t="str">
        <f>VLOOKUP(Tabela2[[#This Row],[SIEMA]],Siema2025,59,FALSE)</f>
        <v/>
      </c>
      <c r="AS298" s="108" t="str">
        <f>VLOOKUP(Tabela2[[#This Row],[SIEMA]],Siema2025,61,FALSE)</f>
        <v/>
      </c>
      <c r="AT298" s="108" t="str">
        <f>VLOOKUP(Tabela2[[#This Row],[SIEMA]],Siema2025,63,FALSE)</f>
        <v/>
      </c>
      <c r="AU298" s="108" t="str">
        <f>VLOOKUP(Tabela2[[#This Row],[SIEMA]],Siema2025,65,FALSE)</f>
        <v>X</v>
      </c>
      <c r="AV298" s="108" t="str">
        <f>VLOOKUP(Tabela2[[#This Row],[SIEMA]],Siema2025,67,FALSE)</f>
        <v/>
      </c>
      <c r="AW298" s="108" t="str">
        <f>VLOOKUP(Tabela2[[#This Row],[SIEMA]],Siema2025,69,FALSE)</f>
        <v/>
      </c>
      <c r="AX298" s="108" t="str">
        <f>VLOOKUP(Tabela2[[#This Row],[SIEMA]],Siema2025,71,FALSE)</f>
        <v/>
      </c>
      <c r="AY298" s="108" t="str">
        <f>VLOOKUP(Tabela2[[#This Row],[SIEMA]],Siema2025,73,FALSE)</f>
        <v/>
      </c>
      <c r="AZ298" s="108" t="str">
        <f>VLOOKUP(Tabela2[[#This Row],[SIEMA]],Siema2025,75,FALSE)</f>
        <v/>
      </c>
      <c r="BA298" s="108" t="str">
        <f>VLOOKUP(Tabela2[[#This Row],[SIEMA]],Siema2025,77,FALSE)</f>
        <v/>
      </c>
      <c r="BB298" s="108" t="str">
        <f>VLOOKUP(Tabela2[[#This Row],[SIEMA]],Siema2025,79,FALSE)</f>
        <v/>
      </c>
      <c r="BC298" s="108" t="str">
        <f>IF(Tabela2[[#This Row],[Outro(s) ]] = "X", "PREENCHER","NA")</f>
        <v>NA</v>
      </c>
      <c r="BD298" s="108" t="str">
        <f>VLOOKUP(Tabela2[[#This Row],[SIEMA]],Siema2025,82,FALSE)</f>
        <v/>
      </c>
      <c r="BE298" s="108" t="str">
        <f>VLOOKUP(Tabela2[[#This Row],[SIEMA]],Siema2025,81,FALSE)</f>
        <v/>
      </c>
      <c r="BF298" s="110" t="s">
        <v>3066</v>
      </c>
      <c r="BG298" s="110" t="s">
        <v>7123</v>
      </c>
      <c r="BH298" s="111" t="str">
        <f>VLOOKUP(Tabela2[[#This Row],[SIEMA]],Siema2025,29,FALSE)</f>
        <v>02502844000166</v>
      </c>
      <c r="BI298" s="112" t="str">
        <f>VLOOKUP(Tabela2[[#This Row],[SIEMA]],Siema2025,107,FALSE)</f>
        <v>Não</v>
      </c>
      <c r="BJ298" s="107" t="s">
        <v>7099</v>
      </c>
      <c r="BK298" s="104" t="s">
        <v>2696</v>
      </c>
      <c r="BL298" s="140">
        <v>45810</v>
      </c>
      <c r="BM298" s="108">
        <f ca="1">IF(Tabela2[[#This Row],[Data de atendimento do Ibama (considerar o primeiro documento/ação)]]="",_xlfn.DAYS(TODAY(),J298),_xlfn.DAYS(Tabela2[[#This Row],[Data de atendimento do Ibama (considerar o primeiro documento/ação)]],J298))</f>
        <v>32</v>
      </c>
      <c r="BN298" s="108" t="str">
        <f>IF(Tabela2[[#This Row],[Atendido pelo Ibama ("Não" ou "Sim")]]="Não","Preencher", IF(Tabela2[[#This Row],[Atendido pelo Ibama ("Não" ou "Sim")]]="Sim","NA",""))</f>
        <v>NA</v>
      </c>
      <c r="BO298" s="114" t="s">
        <v>7100</v>
      </c>
      <c r="BP298" s="108" t="str">
        <f>IF(Tabela2[[#This Row],[Forma de atendimento (primeiro documento/ação)]]= "Outros (especificar)", "PREENCHER","NA")</f>
        <v>NA</v>
      </c>
      <c r="BQ298" s="106" t="s">
        <v>123</v>
      </c>
      <c r="BR298" s="108" t="str">
        <f>IF(Tabela2[[#This Row],[Equipe do Ibama foi a campo? Houve sobrevoo do Poseidon?]] = "Sim", "PREENCHER","NA")</f>
        <v>NA</v>
      </c>
      <c r="BS298" s="108" t="str">
        <f>IF(Tabela2[[#This Row],[Se sim, foi emitida Ordem de Emergência? (informações vinculada à coluna CK)]] = "Sim", "PREENCHER","NA")</f>
        <v>NA</v>
      </c>
      <c r="BT298" s="108" t="s">
        <v>7126</v>
      </c>
      <c r="BU298" s="108" t="s">
        <v>2696</v>
      </c>
      <c r="BV298" s="108" t="s">
        <v>123</v>
      </c>
      <c r="BW298" s="108" t="s">
        <v>2696</v>
      </c>
      <c r="BX298" s="106"/>
      <c r="BY298" s="140"/>
      <c r="BZ298" s="104" t="str">
        <f>IF(Tabela2[[#This Row],[Data do documento de encerramento]]="NA","NA",IF(Tabela2[[#This Row],[Data do documento de encerramento]]="","Pendente de conclusão/ encerramento",_xlfn.DAYS(Tabela2[[#This Row],[Data do documento de encerramento]],J298)))</f>
        <v>Pendente de conclusão/ encerramento</v>
      </c>
      <c r="CA298" s="107" t="s">
        <v>8443</v>
      </c>
      <c r="CB298" s="107"/>
      <c r="CC298" s="133"/>
      <c r="CD298" s="107"/>
      <c r="CE298" s="107"/>
      <c r="CF298" s="107"/>
    </row>
    <row r="299" spans="1:84" ht="120" customHeight="1">
      <c r="A299" s="169">
        <v>2025532</v>
      </c>
      <c r="B299" s="118" t="s">
        <v>8444</v>
      </c>
      <c r="C299" s="108" t="s">
        <v>7135</v>
      </c>
      <c r="D299" s="106" t="s">
        <v>2089</v>
      </c>
      <c r="E299" s="106" t="s">
        <v>6240</v>
      </c>
      <c r="F299" s="106" t="s">
        <v>8445</v>
      </c>
      <c r="G299" s="106" t="s">
        <v>8446</v>
      </c>
      <c r="H299" s="106" t="s">
        <v>8447</v>
      </c>
      <c r="I299" s="104" t="s">
        <v>7120</v>
      </c>
      <c r="J299" s="105">
        <f>VLOOKUP(Tabela2[[#This Row],[SIEMA]],Siema2025,2,FALSE)</f>
        <v>45779</v>
      </c>
      <c r="K299" s="105" t="str">
        <f>VLOOKUP(Tabela2[[#This Row],[SIEMA]],Siema2025,16,FALSE)</f>
        <v>Sexta</v>
      </c>
      <c r="L299" s="106" t="str">
        <f>IF(Tabela2[[#This Row],[Data]]="","Sem Informação",VLOOKUP(MONTH(Tabela2[[#This Row],[Data]]),'[1]Validação de dados'!$I$1:$J$13,2,0))</f>
        <v>Maio</v>
      </c>
      <c r="M299" s="104">
        <f>YEAR(Tabela2[[#This Row],[Data]])</f>
        <v>2025</v>
      </c>
      <c r="N299" s="105" t="str">
        <f>VLOOKUP(Tabela2[[#This Row],[SIEMA]],Siema2025,17,FALSE)</f>
        <v>Matutino</v>
      </c>
      <c r="O299" s="105" t="s">
        <v>320</v>
      </c>
      <c r="P299" s="104" t="str">
        <f>VLOOKUP(Tabela2[[#This Row],[SIEMA]],Siema2025,21,FALSE)</f>
        <v>Embarcação Sapura Jade ancorada no porto  B Port em São João da Barra/RJ.</v>
      </c>
      <c r="Q299" s="104" t="s">
        <v>7094</v>
      </c>
      <c r="R299" s="104" t="s">
        <v>8448</v>
      </c>
      <c r="S299" s="107" t="s">
        <v>541</v>
      </c>
      <c r="T299" s="104" t="str">
        <f>VLOOKUP(Tabela2[[#This Row],[SIEMA]],Siema2025,11,FALSE)</f>
        <v>0.008</v>
      </c>
      <c r="U299" s="104" t="str">
        <f>VLOOKUP(Tabela2[[#This Row],[SIEMA]],Siema2025,12,FALSE)</f>
        <v>M3</v>
      </c>
      <c r="V299" s="104" t="str">
        <f>IF(Q299="","",IF(ISNUMBER(Q299)=FALSE,"Não se aplica",IFERROR(VLOOKUP(Q299,Produtos!$A$1:$C$2319,3,FALSE),"Não Cadastrado")))</f>
        <v>Não se aplica</v>
      </c>
      <c r="W299" s="104"/>
      <c r="X299" s="113"/>
      <c r="Y299" s="109" t="str">
        <f>IF(W299="","", IF(W299="NC","", IF(W299="NE","", IF(W299="NA","",IFERROR(VLOOKUP(W299,Produtos!$A$1:$C$2319,2,FALSE),"Não Cadastrado")))))</f>
        <v/>
      </c>
      <c r="Z299" s="104"/>
      <c r="AA299" s="104"/>
      <c r="AB299" s="104" t="str">
        <f>IF(W299="","",IF(ISNUMBER(W299)=FALSE,"Não se aplica",IFERROR(VLOOKUP(W299,Produtos!$A$1:$C$2319,3,FALSE),"Não Cadastrado")))</f>
        <v/>
      </c>
      <c r="AC299" s="104"/>
      <c r="AD299" s="108"/>
      <c r="AE299" s="107" t="str">
        <f>IF(AC299="","", IF(AC299="NC","", IF(AC299="NE","", IF(AC299="NA","",IFERROR(VLOOKUP(AC299,Produtos!$A$1:$C$2319,2,FALSE),"Não Cadastrado")))))</f>
        <v/>
      </c>
      <c r="AF299" s="104"/>
      <c r="AG299" s="104"/>
      <c r="AH299" s="104" t="str">
        <f>IF(AC299="","",IF(ISNUMBER(AC299)=FALSE,"Não se aplica",IFERROR(VLOOKUP(AC299,Produtos!$A$1:$C$2319,3,FALSE),"Não Cadastrado")))</f>
        <v/>
      </c>
      <c r="AI299" s="113"/>
      <c r="AJ299" s="104" t="str">
        <f>VLOOKUP(Tabela2[[#This Row],[SIEMA]],Siema2025,26,FALSE)</f>
        <v>Falha no selo de vedação do cilindro de atuação da lança do guindaste.</v>
      </c>
      <c r="AK299" s="107" t="s">
        <v>7098</v>
      </c>
      <c r="AL299" s="107"/>
      <c r="AM299" s="107"/>
      <c r="AN299" s="108" t="str">
        <f>VLOOKUP(Tabela2[[#This Row],[SIEMA]],Siema2025,51,FALSE)</f>
        <v/>
      </c>
      <c r="AO299" s="108" t="str">
        <f>VLOOKUP(Tabela2[[#This Row],[SIEMA]],Siema2025,53,FALSE)</f>
        <v/>
      </c>
      <c r="AP299" s="108" t="str">
        <f>VLOOKUP(Tabela2[[#This Row],[SIEMA]],Siema2025,55,FALSE)</f>
        <v/>
      </c>
      <c r="AQ299" s="108" t="str">
        <f>VLOOKUP(Tabela2[[#This Row],[SIEMA]],Siema2025,57,FALSE)</f>
        <v/>
      </c>
      <c r="AR299" s="108" t="str">
        <f>VLOOKUP(Tabela2[[#This Row],[SIEMA]],Siema2025,59,FALSE)</f>
        <v/>
      </c>
      <c r="AS299" s="108" t="str">
        <f>VLOOKUP(Tabela2[[#This Row],[SIEMA]],Siema2025,61,FALSE)</f>
        <v>X</v>
      </c>
      <c r="AT299" s="108" t="str">
        <f>VLOOKUP(Tabela2[[#This Row],[SIEMA]],Siema2025,63,FALSE)</f>
        <v/>
      </c>
      <c r="AU299" s="108" t="str">
        <f>VLOOKUP(Tabela2[[#This Row],[SIEMA]],Siema2025,65,FALSE)</f>
        <v/>
      </c>
      <c r="AV299" s="108" t="str">
        <f>VLOOKUP(Tabela2[[#This Row],[SIEMA]],Siema2025,67,FALSE)</f>
        <v/>
      </c>
      <c r="AW299" s="108" t="str">
        <f>VLOOKUP(Tabela2[[#This Row],[SIEMA]],Siema2025,69,FALSE)</f>
        <v/>
      </c>
      <c r="AX299" s="108" t="str">
        <f>VLOOKUP(Tabela2[[#This Row],[SIEMA]],Siema2025,71,FALSE)</f>
        <v/>
      </c>
      <c r="AY299" s="108" t="str">
        <f>VLOOKUP(Tabela2[[#This Row],[SIEMA]],Siema2025,73,FALSE)</f>
        <v/>
      </c>
      <c r="AZ299" s="108" t="str">
        <f>VLOOKUP(Tabela2[[#This Row],[SIEMA]],Siema2025,75,FALSE)</f>
        <v/>
      </c>
      <c r="BA299" s="108" t="str">
        <f>VLOOKUP(Tabela2[[#This Row],[SIEMA]],Siema2025,77,FALSE)</f>
        <v/>
      </c>
      <c r="BB299" s="108" t="str">
        <f>VLOOKUP(Tabela2[[#This Row],[SIEMA]],Siema2025,79,FALSE)</f>
        <v/>
      </c>
      <c r="BC299" s="108" t="str">
        <f>IF(Tabela2[[#This Row],[Outro(s) ]] = "X", "PREENCHER","NA")</f>
        <v>NA</v>
      </c>
      <c r="BD299" s="108" t="str">
        <f>VLOOKUP(Tabela2[[#This Row],[SIEMA]],Siema2025,82,FALSE)</f>
        <v/>
      </c>
      <c r="BE299" s="108" t="str">
        <f>VLOOKUP(Tabela2[[#This Row],[SIEMA]],Siema2025,81,FALSE)</f>
        <v/>
      </c>
      <c r="BF299" s="110" t="str">
        <f>VLOOKUP(Tabela2[[#This Row],[SIEMA]],Siema2025,28,FALSE)</f>
        <v>Petrobras / SUB/SSUB</v>
      </c>
      <c r="BG299" s="110"/>
      <c r="BH299" s="111" t="str">
        <f>VLOOKUP(Tabela2[[#This Row],[SIEMA]],Siema2025,29,FALSE)</f>
        <v>33000167000101</v>
      </c>
      <c r="BI299" s="112" t="str">
        <f>VLOOKUP(Tabela2[[#This Row],[SIEMA]],Siema2025,107,FALSE)</f>
        <v>Não</v>
      </c>
      <c r="BJ299" s="107" t="s">
        <v>7113</v>
      </c>
      <c r="BK299" s="104" t="s">
        <v>2696</v>
      </c>
      <c r="BL299" s="140">
        <v>45841</v>
      </c>
      <c r="BM299" s="108">
        <f ca="1">IF(Tabela2[[#This Row],[Data de atendimento do Ibama (considerar o primeiro documento/ação)]]="",_xlfn.DAYS(TODAY(),J299),_xlfn.DAYS(Tabela2[[#This Row],[Data de atendimento do Ibama (considerar o primeiro documento/ação)]],J299))</f>
        <v>62</v>
      </c>
      <c r="BN299" s="108" t="str">
        <f>IF(Tabela2[[#This Row],[Atendido pelo Ibama ("Não" ou "Sim")]]="Não","Preencher", IF(Tabela2[[#This Row],[Atendido pelo Ibama ("Não" ou "Sim")]]="Sim","NA",""))</f>
        <v>NA</v>
      </c>
      <c r="BO299" s="114" t="s">
        <v>7138</v>
      </c>
      <c r="BP299" s="108" t="str">
        <f>IF(Tabela2[[#This Row],[Forma de atendimento (primeiro documento/ação)]]= "Outros (especificar)", "PREENCHER","NA")</f>
        <v>NA</v>
      </c>
      <c r="BQ299" s="106" t="s">
        <v>123</v>
      </c>
      <c r="BR299" s="108" t="str">
        <f>IF(Tabela2[[#This Row],[Equipe do Ibama foi a campo? Houve sobrevoo do Poseidon?]] = "Sim", "PREENCHER","NA")</f>
        <v>NA</v>
      </c>
      <c r="BS299" s="261" t="s">
        <v>7120</v>
      </c>
      <c r="BT299" s="108" t="s">
        <v>637</v>
      </c>
      <c r="BU299" s="108" t="str">
        <f>IF(Tabela2[[#This Row],[Houve envio de Informações Pós-acidente (preencher "não se aplica" quando de competência estadual/municipal)]] = "Sim", "PREENCHER","NA")</f>
        <v>NA</v>
      </c>
      <c r="BV299" s="108" t="s">
        <v>123</v>
      </c>
      <c r="BW299" s="108" t="s">
        <v>123</v>
      </c>
      <c r="BX299" s="106" t="s">
        <v>7127</v>
      </c>
      <c r="BY299" s="106"/>
      <c r="BZ299" s="104" t="str">
        <f>IF(Tabela2[[#This Row],[Data do documento de encerramento]]="NA","NA",IF(Tabela2[[#This Row],[Data do documento de encerramento]]="","Pendente de conclusão/ encerramento",_xlfn.DAYS(Tabela2[[#This Row],[Data do documento de encerramento]],J299)))</f>
        <v>Pendente de conclusão/ encerramento</v>
      </c>
      <c r="CA299" s="107" t="s">
        <v>8449</v>
      </c>
      <c r="CB299" s="107"/>
      <c r="CC299" s="130"/>
      <c r="CD299" s="107"/>
      <c r="CE299" s="107"/>
      <c r="CF299" s="107"/>
    </row>
    <row r="300" spans="1:84" ht="76.5">
      <c r="A300" s="169">
        <v>20255643228</v>
      </c>
      <c r="B300" s="170" t="s">
        <v>8450</v>
      </c>
      <c r="C300" s="108" t="str">
        <f>VLOOKUP(Tabela2[[#This Row],[SIEMA]],Siema2025,4,FALSE)</f>
        <v xml:space="preserve"> MG</v>
      </c>
      <c r="D300" s="106" t="str">
        <f>VLOOKUP(Tabela2[[#This Row],[SIEMA]],Siema2025,3,FALSE)</f>
        <v xml:space="preserve">Brumadinho </v>
      </c>
      <c r="E300" s="106" t="s">
        <v>4216</v>
      </c>
      <c r="F300" s="106" t="s">
        <v>8451</v>
      </c>
      <c r="G300" s="106" t="s">
        <v>8452</v>
      </c>
      <c r="H300" s="106" t="s">
        <v>8453</v>
      </c>
      <c r="I300" s="104" t="s">
        <v>7120</v>
      </c>
      <c r="J300" s="105">
        <f>VLOOKUP(Tabela2[[#This Row],[SIEMA]],Siema2025,2,FALSE)</f>
        <v>45779</v>
      </c>
      <c r="K300" s="105" t="str">
        <f>VLOOKUP(Tabela2[[#This Row],[SIEMA]],Siema2025,16,FALSE)</f>
        <v>Sexta</v>
      </c>
      <c r="L300" s="106" t="str">
        <f>IF(Tabela2[[#This Row],[Data]]="","Sem Informação",VLOOKUP(MONTH(Tabela2[[#This Row],[Data]]),'[1]Validação de dados'!$I$1:$J$13,2,0))</f>
        <v>Maio</v>
      </c>
      <c r="M300" s="104">
        <f>YEAR(Tabela2[[#This Row],[Data]])</f>
        <v>2025</v>
      </c>
      <c r="N300" s="105" t="str">
        <f>VLOOKUP(Tabela2[[#This Row],[SIEMA]],Siema2025,17,FALSE)</f>
        <v>Matutino</v>
      </c>
      <c r="O300" s="105" t="str">
        <f>VLOOKUP(Tabela2[[#This Row],[SIEMA]],Siema2025,5,FALSE)</f>
        <v>Rodovia</v>
      </c>
      <c r="P300" s="104" t="str">
        <f>VLOOKUP(Tabela2[[#This Row],[SIEMA]],Siema2025,21,FALSE)</f>
        <v>Transporte Rodoviário</v>
      </c>
      <c r="Q300" s="104">
        <v>1202</v>
      </c>
      <c r="R300" s="104" t="s">
        <v>8454</v>
      </c>
      <c r="S300" s="107" t="str">
        <f>IF(Q300="","", IF(Q300="NC","", IF(Q300="NE","", IF(Q300="NA","",IFERROR(VLOOKUP(Q300,Produtos!$A$1:$C$2319,2,FALSE),"Não Cadastrado")))))</f>
        <v>GASÓLEO ou ÓLEO DIESEL ou ÓLEO PARA AQUECIMENTO, LEVE</v>
      </c>
      <c r="T300" s="104" t="str">
        <f>VLOOKUP(Tabela2[[#This Row],[SIEMA]],Siema2025,11,FALSE)</f>
        <v/>
      </c>
      <c r="U300" s="104" t="str">
        <f>VLOOKUP(Tabela2[[#This Row],[SIEMA]],Siema2025,12,FALSE)</f>
        <v/>
      </c>
      <c r="V300" s="104">
        <f>IF(Q300="","",IF(ISNUMBER(Q300)=FALSE,"Não se aplica",IFERROR(VLOOKUP(Q300,Produtos!$A$1:$C$2319,3,FALSE),"Não Cadastrado")))</f>
        <v>3</v>
      </c>
      <c r="W300" s="104"/>
      <c r="X300" s="113" t="s">
        <v>8455</v>
      </c>
      <c r="Y300" s="109" t="s">
        <v>7097</v>
      </c>
      <c r="Z300" s="104" t="str">
        <f>VLOOKUP(Tabela2[[#This Row],[SIEMA]],Siema2025,11,FALSE)</f>
        <v/>
      </c>
      <c r="AA300" s="104" t="str">
        <f>VLOOKUP(Tabela2[[#This Row],[SIEMA]],Siema2025,12,FALSE)</f>
        <v/>
      </c>
      <c r="AB300" s="104" t="str">
        <f>IF(W300="","",IF(ISNUMBER(W300)=FALSE,"Não se aplica",IFERROR(VLOOKUP(W300,Produtos!$A$1:$C$2319,3,FALSE),"Não Cadastrado")))</f>
        <v/>
      </c>
      <c r="AC300" s="104"/>
      <c r="AD300" s="108" t="str">
        <f>IF(Tabela2[[#This Row],[Origem do acidente]] = "Plataforma", "PREENCHER","NA")</f>
        <v>NA</v>
      </c>
      <c r="AE300" s="107" t="str">
        <f>IF(AC300="","", IF(AC300="NC","", IF(AC300="NE","", IF(AC300="NA","",IFERROR(VLOOKUP(AC300,Produtos!$A$1:$C$2319,2,FALSE),"Não Cadastrado")))))</f>
        <v/>
      </c>
      <c r="AF300" s="104"/>
      <c r="AG300" s="104"/>
      <c r="AH300" s="104" t="str">
        <f>IF(AC300="","",IF(ISNUMBER(AC300)=FALSE,"Não se aplica",IFERROR(VLOOKUP(AC300,Produtos!$A$1:$C$2319,3,FALSE),"Não Cadastrado")))</f>
        <v/>
      </c>
      <c r="AI300" s="104"/>
      <c r="AJ300" s="104" t="str">
        <f>VLOOKUP(Tabela2[[#This Row],[SIEMA]],Siema2025,26,FALSE)</f>
        <v>Colisão entre carreta e veículo de passeio</v>
      </c>
      <c r="AK300" s="107" t="s">
        <v>7381</v>
      </c>
      <c r="AL300" s="107" t="s">
        <v>7180</v>
      </c>
      <c r="AM300" s="107"/>
      <c r="AN300" s="108" t="str">
        <f>VLOOKUP(Tabela2[[#This Row],[SIEMA]],Siema2025,51,FALSE)</f>
        <v/>
      </c>
      <c r="AO300" s="108" t="str">
        <f>VLOOKUP(Tabela2[[#This Row],[SIEMA]],Siema2025,53,FALSE)</f>
        <v/>
      </c>
      <c r="AP300" s="108" t="str">
        <f>VLOOKUP(Tabela2[[#This Row],[SIEMA]],Siema2025,55,FALSE)</f>
        <v/>
      </c>
      <c r="AQ300" s="108" t="str">
        <f>VLOOKUP(Tabela2[[#This Row],[SIEMA]],Siema2025,57,FALSE)</f>
        <v/>
      </c>
      <c r="AR300" s="108" t="str">
        <f>VLOOKUP(Tabela2[[#This Row],[SIEMA]],Siema2025,59,FALSE)</f>
        <v/>
      </c>
      <c r="AS300" s="108" t="str">
        <f>VLOOKUP(Tabela2[[#This Row],[SIEMA]],Siema2025,61,FALSE)</f>
        <v/>
      </c>
      <c r="AT300" s="108" t="str">
        <f>VLOOKUP(Tabela2[[#This Row],[SIEMA]],Siema2025,63,FALSE)</f>
        <v/>
      </c>
      <c r="AU300" s="108" t="str">
        <f>VLOOKUP(Tabela2[[#This Row],[SIEMA]],Siema2025,65,FALSE)</f>
        <v>X</v>
      </c>
      <c r="AV300" s="108" t="str">
        <f>VLOOKUP(Tabela2[[#This Row],[SIEMA]],Siema2025,67,FALSE)</f>
        <v/>
      </c>
      <c r="AW300" s="108" t="str">
        <f>VLOOKUP(Tabela2[[#This Row],[SIEMA]],Siema2025,69,FALSE)</f>
        <v/>
      </c>
      <c r="AX300" s="108" t="str">
        <f>VLOOKUP(Tabela2[[#This Row],[SIEMA]],Siema2025,71,FALSE)</f>
        <v/>
      </c>
      <c r="AY300" s="108" t="str">
        <f>VLOOKUP(Tabela2[[#This Row],[SIEMA]],Siema2025,73,FALSE)</f>
        <v/>
      </c>
      <c r="AZ300" s="108" t="str">
        <f>VLOOKUP(Tabela2[[#This Row],[SIEMA]],Siema2025,75,FALSE)</f>
        <v/>
      </c>
      <c r="BA300" s="108" t="str">
        <f>VLOOKUP(Tabela2[[#This Row],[SIEMA]],Siema2025,77,FALSE)</f>
        <v/>
      </c>
      <c r="BB300" s="108" t="str">
        <f>VLOOKUP(Tabela2[[#This Row],[SIEMA]],Siema2025,79,FALSE)</f>
        <v/>
      </c>
      <c r="BC300" s="108" t="str">
        <f>IF(Tabela2[[#This Row],[Outro(s) ]] = "X", "PREENCHER","NA")</f>
        <v>NA</v>
      </c>
      <c r="BD300" s="108" t="str">
        <f>VLOOKUP(Tabela2[[#This Row],[SIEMA]],Siema2025,82,FALSE)</f>
        <v/>
      </c>
      <c r="BE300" s="108" t="str">
        <f>VLOOKUP(Tabela2[[#This Row],[SIEMA]],Siema2025,81,FALSE)</f>
        <v/>
      </c>
      <c r="BF300" s="152" t="s">
        <v>8456</v>
      </c>
      <c r="BG300" s="110"/>
      <c r="BH300" s="111">
        <v>55669580000104</v>
      </c>
      <c r="BI300" s="112" t="str">
        <f>VLOOKUP(Tabela2[[#This Row],[SIEMA]],Siema2025,107,FALSE)</f>
        <v>Não</v>
      </c>
      <c r="BJ300" s="107" t="s">
        <v>7099</v>
      </c>
      <c r="BK300" s="104" t="s">
        <v>2696</v>
      </c>
      <c r="BL300" s="140">
        <v>45785</v>
      </c>
      <c r="BM300" s="108">
        <f ca="1">IF(Tabela2[[#This Row],[Data de atendimento do Ibama (considerar o primeiro documento/ação)]]="",_xlfn.DAYS(TODAY(),J300),_xlfn.DAYS(Tabela2[[#This Row],[Data de atendimento do Ibama (considerar o primeiro documento/ação)]],J300))</f>
        <v>6</v>
      </c>
      <c r="BN300" s="108" t="str">
        <f>IF(Tabela2[[#This Row],[Atendido pelo Ibama ("Não" ou "Sim")]]="Não","Preencher", IF(Tabela2[[#This Row],[Atendido pelo Ibama ("Não" ou "Sim")]]="Sim","NA",""))</f>
        <v>NA</v>
      </c>
      <c r="BO300" s="114" t="s">
        <v>7100</v>
      </c>
      <c r="BP300" s="108" t="str">
        <f>IF(Tabela2[[#This Row],[Forma de atendimento (primeiro documento/ação)]]= "Outros (especificar)", "PREENCHER","NA")</f>
        <v>NA</v>
      </c>
      <c r="BQ300" s="106" t="s">
        <v>123</v>
      </c>
      <c r="BR300" s="108" t="s">
        <v>123</v>
      </c>
      <c r="BS300" s="108" t="s">
        <v>7120</v>
      </c>
      <c r="BT300" s="108" t="s">
        <v>7101</v>
      </c>
      <c r="BU300" s="108" t="s">
        <v>2696</v>
      </c>
      <c r="BV300" s="108" t="s">
        <v>2696</v>
      </c>
      <c r="BW300" s="108" t="s">
        <v>2696</v>
      </c>
      <c r="BX300" s="106" t="s">
        <v>7102</v>
      </c>
      <c r="BY300" s="140">
        <v>45848</v>
      </c>
      <c r="BZ300" s="104">
        <f>IF(Tabela2[[#This Row],[Data do documento de encerramento]]="NA","NA",IF(Tabela2[[#This Row],[Data do documento de encerramento]]="","Pendente de conclusão/ encerramento",_xlfn.DAYS(Tabela2[[#This Row],[Data do documento de encerramento]],J300)))</f>
        <v>69</v>
      </c>
      <c r="CA300" s="107" t="s">
        <v>7189</v>
      </c>
      <c r="CB300" s="107"/>
      <c r="CC300" s="130"/>
      <c r="CD300" s="107"/>
      <c r="CE300" s="107"/>
      <c r="CF300" s="107"/>
    </row>
    <row r="301" spans="1:84">
      <c r="A301" s="169">
        <v>20255650412</v>
      </c>
      <c r="B301" s="170" t="s">
        <v>8457</v>
      </c>
      <c r="C301" s="108" t="str">
        <f>VLOOKUP(Tabela2[[#This Row],[SIEMA]],Siema2025,4,FALSE)</f>
        <v xml:space="preserve"> MG</v>
      </c>
      <c r="D301" s="106" t="str">
        <f>VLOOKUP(Tabela2[[#This Row],[SIEMA]],Siema2025,3,FALSE)</f>
        <v xml:space="preserve">Campo Belo </v>
      </c>
      <c r="E301" s="106" t="str">
        <f>VLOOKUP(Tabela2[[#This Row],[SIEMA]],Siema2025,20,FALSE)</f>
        <v>Rodovia BR 369, km 57, s/n, zona rural</v>
      </c>
      <c r="F301" s="106"/>
      <c r="G301" s="106"/>
      <c r="H301" s="106"/>
      <c r="I301" s="104" t="str">
        <f>VLOOKUP(Tabela2[[#This Row],[SIEMA]],Siema2025,19,FALSE)</f>
        <v/>
      </c>
      <c r="J301" s="105">
        <f>VLOOKUP(Tabela2[[#This Row],[SIEMA]],Siema2025,2,FALSE)</f>
        <v>45781</v>
      </c>
      <c r="K301" s="105" t="str">
        <f>VLOOKUP(Tabela2[[#This Row],[SIEMA]],Siema2025,16,FALSE)</f>
        <v>Domingo</v>
      </c>
      <c r="L301" s="106" t="str">
        <f>IF(Tabela2[[#This Row],[Data]]="","Sem Informação",VLOOKUP(MONTH(Tabela2[[#This Row],[Data]]),'[1]Validação de dados'!$I$1:$J$13,2,0))</f>
        <v>Maio</v>
      </c>
      <c r="M301" s="104">
        <f>YEAR(Tabela2[[#This Row],[Data]])</f>
        <v>2025</v>
      </c>
      <c r="N301" s="105" t="str">
        <f>VLOOKUP(Tabela2[[#This Row],[SIEMA]],Siema2025,17,FALSE)</f>
        <v>Vespertino</v>
      </c>
      <c r="O301" s="105" t="str">
        <f>VLOOKUP(Tabela2[[#This Row],[SIEMA]],Siema2025,5,FALSE)</f>
        <v>Indústria</v>
      </c>
      <c r="P301" s="104" t="str">
        <f>VLOOKUP(Tabela2[[#This Row],[SIEMA]],Siema2025,21,FALSE)</f>
        <v>Incêndio em Aterro Industrial</v>
      </c>
      <c r="Q301" s="104" t="str">
        <f>VLOOKUP(Tabela2[[#This Row],[SIEMA]],Siema2025,7,FALSE)</f>
        <v/>
      </c>
      <c r="R301" s="104" t="str">
        <f>VLOOKUP(Tabela2[[#This Row],[SIEMA]],Siema2025,10,FALSE)</f>
        <v>Produtos químicos não identificados</v>
      </c>
      <c r="S301" s="107" t="str">
        <f>IF(Q301="","", IF(Q301="NC","", IF(Q301="NE","", IF(Q301="NA","",IFERROR(VLOOKUP(Q301,Produtos!$A$1:$C$2319,2,FALSE),"Não Cadastrado")))))</f>
        <v/>
      </c>
      <c r="T301" s="104" t="str">
        <f>VLOOKUP(Tabela2[[#This Row],[SIEMA]],Siema2025,11,FALSE)</f>
        <v/>
      </c>
      <c r="U301" s="104" t="str">
        <f>VLOOKUP(Tabela2[[#This Row],[SIEMA]],Siema2025,12,FALSE)</f>
        <v/>
      </c>
      <c r="V301" s="104" t="str">
        <f>IF(Q301="","",IF(ISNUMBER(Q301)=FALSE,"Não se aplica",IFERROR(VLOOKUP(Q301,Produtos!$A$1:$C$2319,3,FALSE),"Não Cadastrado")))</f>
        <v/>
      </c>
      <c r="W301" s="104" t="str">
        <f>VLOOKUP(Tabela2[[#This Row],[SIEMA]],Siema2025,10,FALSE)</f>
        <v>Produtos químicos não identificados</v>
      </c>
      <c r="X301" s="113" t="str">
        <f>IF(Tabela2[[#This Row],[Origem do acidente]] = "Plataforma", "PREENCHER","NA")</f>
        <v>NA</v>
      </c>
      <c r="Y301" s="109" t="str">
        <f>IF(W301="","", IF(W301="NC","", IF(W301="NE","", IF(W301="NA","",IFERROR(VLOOKUP(W301,Produtos!$A$1:$C$2319,2,FALSE),"Não Cadastrado")))))</f>
        <v>Não Cadastrado</v>
      </c>
      <c r="Z301" s="104" t="str">
        <f>VLOOKUP(Tabela2[[#This Row],[SIEMA]],Siema2025,11,FALSE)</f>
        <v/>
      </c>
      <c r="AA301" s="104" t="str">
        <f>VLOOKUP(Tabela2[[#This Row],[SIEMA]],Siema2025,12,FALSE)</f>
        <v/>
      </c>
      <c r="AB301" s="104" t="str">
        <f>IF(W301="","",IF(ISNUMBER(W301)=FALSE,"Não se aplica",IFERROR(VLOOKUP(W301,Produtos!$A$1:$C$2319,3,FALSE),"Não Cadastrado")))</f>
        <v>Não se aplica</v>
      </c>
      <c r="AC301" s="104"/>
      <c r="AD301" s="108" t="str">
        <f>IF(Tabela2[[#This Row],[Origem do acidente]] = "Plataforma", "PREENCHER","NA")</f>
        <v>NA</v>
      </c>
      <c r="AE301" s="107" t="str">
        <f>IF(AC301="","", IF(AC301="NC","", IF(AC301="NE","", IF(AC301="NA","",IFERROR(VLOOKUP(AC301,Produtos!$A$1:$C$2319,2,FALSE),"Não Cadastrado")))))</f>
        <v/>
      </c>
      <c r="AF301" s="104"/>
      <c r="AG301" s="104"/>
      <c r="AH301" s="104" t="str">
        <f>IF(AC301="","",IF(ISNUMBER(AC301)=FALSE,"Não se aplica",IFERROR(VLOOKUP(AC301,Produtos!$A$1:$C$2319,3,FALSE),"Não Cadastrado")))</f>
        <v/>
      </c>
      <c r="AI301" s="104"/>
      <c r="AJ301" s="104" t="str">
        <f>VLOOKUP(Tabela2[[#This Row],[SIEMA]],Siema2025,26,FALSE)</f>
        <v>Incêndio</v>
      </c>
      <c r="AK301" s="107"/>
      <c r="AL301" s="107"/>
      <c r="AM301" s="107"/>
      <c r="AN301" s="108" t="str">
        <f>VLOOKUP(Tabela2[[#This Row],[SIEMA]],Siema2025,51,FALSE)</f>
        <v/>
      </c>
      <c r="AO301" s="108" t="str">
        <f>VLOOKUP(Tabela2[[#This Row],[SIEMA]],Siema2025,53,FALSE)</f>
        <v/>
      </c>
      <c r="AP301" s="108" t="str">
        <f>VLOOKUP(Tabela2[[#This Row],[SIEMA]],Siema2025,55,FALSE)</f>
        <v/>
      </c>
      <c r="AQ301" s="108" t="str">
        <f>VLOOKUP(Tabela2[[#This Row],[SIEMA]],Siema2025,57,FALSE)</f>
        <v>X</v>
      </c>
      <c r="AR301" s="108" t="str">
        <f>VLOOKUP(Tabela2[[#This Row],[SIEMA]],Siema2025,59,FALSE)</f>
        <v/>
      </c>
      <c r="AS301" s="108" t="str">
        <f>VLOOKUP(Tabela2[[#This Row],[SIEMA]],Siema2025,61,FALSE)</f>
        <v/>
      </c>
      <c r="AT301" s="108" t="str">
        <f>VLOOKUP(Tabela2[[#This Row],[SIEMA]],Siema2025,63,FALSE)</f>
        <v/>
      </c>
      <c r="AU301" s="108" t="str">
        <f>VLOOKUP(Tabela2[[#This Row],[SIEMA]],Siema2025,65,FALSE)</f>
        <v>X</v>
      </c>
      <c r="AV301" s="108" t="str">
        <f>VLOOKUP(Tabela2[[#This Row],[SIEMA]],Siema2025,67,FALSE)</f>
        <v/>
      </c>
      <c r="AW301" s="108" t="str">
        <f>VLOOKUP(Tabela2[[#This Row],[SIEMA]],Siema2025,69,FALSE)</f>
        <v/>
      </c>
      <c r="AX301" s="108" t="str">
        <f>VLOOKUP(Tabela2[[#This Row],[SIEMA]],Siema2025,71,FALSE)</f>
        <v/>
      </c>
      <c r="AY301" s="108" t="str">
        <f>VLOOKUP(Tabela2[[#This Row],[SIEMA]],Siema2025,73,FALSE)</f>
        <v/>
      </c>
      <c r="AZ301" s="108" t="str">
        <f>VLOOKUP(Tabela2[[#This Row],[SIEMA]],Siema2025,75,FALSE)</f>
        <v/>
      </c>
      <c r="BA301" s="108" t="str">
        <f>VLOOKUP(Tabela2[[#This Row],[SIEMA]],Siema2025,77,FALSE)</f>
        <v/>
      </c>
      <c r="BB301" s="108" t="str">
        <f>VLOOKUP(Tabela2[[#This Row],[SIEMA]],Siema2025,79,FALSE)</f>
        <v/>
      </c>
      <c r="BC301" s="108" t="str">
        <f>IF(Tabela2[[#This Row],[Outro(s) ]] = "X", "PREENCHER","NA")</f>
        <v>NA</v>
      </c>
      <c r="BD301" s="108" t="str">
        <f>VLOOKUP(Tabela2[[#This Row],[SIEMA]],Siema2025,82,FALSE)</f>
        <v/>
      </c>
      <c r="BE301" s="108" t="str">
        <f>VLOOKUP(Tabela2[[#This Row],[SIEMA]],Siema2025,81,FALSE)</f>
        <v/>
      </c>
      <c r="BF301" s="110" t="str">
        <f>VLOOKUP(Tabela2[[#This Row],[SIEMA]],Siema2025,28,FALSE)</f>
        <v/>
      </c>
      <c r="BG301" s="110"/>
      <c r="BH301" s="111" t="str">
        <f>VLOOKUP(Tabela2[[#This Row],[SIEMA]],Siema2025,29,FALSE)</f>
        <v/>
      </c>
      <c r="BI301" s="112" t="str">
        <f>VLOOKUP(Tabela2[[#This Row],[SIEMA]],Siema2025,107,FALSE)</f>
        <v>Não</v>
      </c>
      <c r="BJ301" s="107"/>
      <c r="BK301" s="104"/>
      <c r="BL301" s="140"/>
      <c r="BM301" s="108">
        <f ca="1">IF(Tabela2[[#This Row],[Data de atendimento do Ibama (considerar o primeiro documento/ação)]]="",_xlfn.DAYS(TODAY(),J301),_xlfn.DAYS(Tabela2[[#This Row],[Data de atendimento do Ibama (considerar o primeiro documento/ação)]],J301))</f>
        <v>449</v>
      </c>
      <c r="BN301" s="108" t="str">
        <f>IF(Tabela2[[#This Row],[Atendido pelo Ibama ("Não" ou "Sim")]]="Não","Preencher", IF(Tabela2[[#This Row],[Atendido pelo Ibama ("Não" ou "Sim")]]="Sim","NA",""))</f>
        <v/>
      </c>
      <c r="BO301" s="114"/>
      <c r="BP301" s="108" t="str">
        <f>IF(Tabela2[[#This Row],[Forma de atendimento (primeiro documento/ação)]]= "Outros (especificar)", "PREENCHER","NA")</f>
        <v>NA</v>
      </c>
      <c r="BQ301" s="106"/>
      <c r="BR301" s="108" t="str">
        <f>IF(Tabela2[[#This Row],[Equipe do Ibama foi a campo? Houve sobrevoo do Poseidon?]] = "Sim", "PREENCHER","NA")</f>
        <v>NA</v>
      </c>
      <c r="BS301" s="108" t="str">
        <f>IF(Tabela2[[#This Row],[Se sim, foi emitida Ordem de Emergência? (informações vinculada à coluna CK)]] = "Sim", "PREENCHER","NA")</f>
        <v>NA</v>
      </c>
      <c r="BT301" s="108" t="str">
        <f>IF(Tabela2[[#This Row],[Foi elaborado Relatório de Vistoria pelo Ibama? (informações vinculada à coluna CK)]] = "Sim", "PREENCHER","NA")</f>
        <v>NA</v>
      </c>
      <c r="BU301" s="108" t="str">
        <f>IF(Tabela2[[#This Row],[Houve envio de Informações Pós-acidente (preencher "não se aplica" quando de competência estadual/municipal)]] = "Sim", "PREENCHER","NA")</f>
        <v>NA</v>
      </c>
      <c r="BV301" s="108" t="str">
        <f>IF(Tabela2[[#This Row],[Houve avaliação das informações pós-acidente solicitadas/enviadas?]] = "Sim", "PREENCHER","NA")</f>
        <v>NA</v>
      </c>
      <c r="BW301" s="108" t="str">
        <f>IF(Tabela2[[#This Row],[O Ibama aguarda resposta da empresa/OEMA, etc?]] = "Sim", "PREENCHER","NA")</f>
        <v>NA</v>
      </c>
      <c r="BX301" s="106"/>
      <c r="BY301" s="106"/>
      <c r="BZ301" s="104" t="str">
        <f>IF(Tabela2[[#This Row],[Data do documento de encerramento]]="NA","NA",IF(Tabela2[[#This Row],[Data do documento de encerramento]]="","Pendente de conclusão/ encerramento",_xlfn.DAYS(Tabela2[[#This Row],[Data do documento de encerramento]],J301)))</f>
        <v>Pendente de conclusão/ encerramento</v>
      </c>
      <c r="CA301" s="107"/>
      <c r="CB301" s="107"/>
      <c r="CC301" s="129"/>
      <c r="CD301" s="107"/>
      <c r="CE301" s="107"/>
      <c r="CF301" s="107"/>
    </row>
    <row r="302" spans="1:84" ht="30.75">
      <c r="A302" s="169">
        <v>20255761207</v>
      </c>
      <c r="B302" s="170" t="s">
        <v>8458</v>
      </c>
      <c r="C302" s="108" t="str">
        <f>VLOOKUP(Tabela2[[#This Row],[SIEMA]],Siema2025,4,FALSE)</f>
        <v xml:space="preserve"> SE</v>
      </c>
      <c r="D302" s="106" t="str">
        <f>VLOOKUP(Tabela2[[#This Row],[SIEMA]],Siema2025,3,FALSE)</f>
        <v xml:space="preserve">Japaratuba </v>
      </c>
      <c r="E302" s="106" t="str">
        <f>VLOOKUP(Tabela2[[#This Row],[SIEMA]],Siema2025,20,FALSE)</f>
        <v>Locação do poço 9-CP-938-</v>
      </c>
      <c r="F302" s="106"/>
      <c r="G302" s="106" t="s">
        <v>8459</v>
      </c>
      <c r="H302" s="106" t="s">
        <v>8460</v>
      </c>
      <c r="I302" s="104" t="s">
        <v>7479</v>
      </c>
      <c r="J302" s="105">
        <f>VLOOKUP(Tabela2[[#This Row],[SIEMA]],Siema2025,2,FALSE)</f>
        <v>45782</v>
      </c>
      <c r="K302" s="105" t="str">
        <f>VLOOKUP(Tabela2[[#This Row],[SIEMA]],Siema2025,16,FALSE)</f>
        <v>Segunda</v>
      </c>
      <c r="L302" s="106" t="str">
        <f>IF(Tabela2[[#This Row],[Data]]="","Sem Informação",VLOOKUP(MONTH(Tabela2[[#This Row],[Data]]),'[1]Validação de dados'!$I$1:$J$13,2,0))</f>
        <v>Maio</v>
      </c>
      <c r="M302" s="104">
        <f>YEAR(Tabela2[[#This Row],[Data]])</f>
        <v>2025</v>
      </c>
      <c r="N302" s="105" t="str">
        <f>VLOOKUP(Tabela2[[#This Row],[SIEMA]],Siema2025,17,FALSE)</f>
        <v>Matutino</v>
      </c>
      <c r="O302" s="105" t="s">
        <v>145</v>
      </c>
      <c r="P302" s="104" t="str">
        <f>VLOOKUP(Tabela2[[#This Row],[SIEMA]],Siema2025,21,FALSE)</f>
        <v>Poço terrestre</v>
      </c>
      <c r="Q302" s="104">
        <v>1267</v>
      </c>
      <c r="R302" s="104"/>
      <c r="S302" s="107" t="str">
        <f>IF(Q302="","", IF(Q302="NC","", IF(Q302="NE","", IF(Q302="NA","",IFERROR(VLOOKUP(Q302,Produtos!$A$1:$C$2319,2,FALSE),"Não Cadastrado")))))</f>
        <v>PETRÓLEO CRU</v>
      </c>
      <c r="T302" s="104" t="s">
        <v>8461</v>
      </c>
      <c r="U302" s="104" t="str">
        <f>VLOOKUP(Tabela2[[#This Row],[SIEMA]],Siema2025,12,FALSE)</f>
        <v>M3</v>
      </c>
      <c r="V302" s="104">
        <f>IF(Q302="","",IF(ISNUMBER(Q302)=FALSE,"Não se aplica",IFERROR(VLOOKUP(Q302,Produtos!$A$1:$C$2319,3,FALSE),"Não Cadastrado")))</f>
        <v>3</v>
      </c>
      <c r="W302" s="104" t="str">
        <f>VLOOKUP(Tabela2[[#This Row],[SIEMA]],Siema2025,10,FALSE)</f>
        <v>Água Produzida fora de especificação</v>
      </c>
      <c r="X302" s="113" t="str">
        <f>IF(Tabela2[[#This Row],[Origem do acidente]] = "Plataforma", "PREENCHER","NA")</f>
        <v>NA</v>
      </c>
      <c r="Y302" s="109" t="str">
        <f>IF(W302="","", IF(W302="NC","", IF(W302="NE","", IF(W302="NA","",IFERROR(VLOOKUP(W302,Produtos!$A$1:$C$2319,2,FALSE),"Não Cadastrado")))))</f>
        <v>Não Cadastrado</v>
      </c>
      <c r="Z302" s="104" t="str">
        <f>VLOOKUP(Tabela2[[#This Row],[SIEMA]],Siema2025,11,FALSE)</f>
        <v>0.516</v>
      </c>
      <c r="AA302" s="104" t="str">
        <f>VLOOKUP(Tabela2[[#This Row],[SIEMA]],Siema2025,12,FALSE)</f>
        <v>M3</v>
      </c>
      <c r="AB302" s="104" t="str">
        <f>IF(W302="","",IF(ISNUMBER(W302)=FALSE,"Não se aplica",IFERROR(VLOOKUP(W302,Produtos!$A$1:$C$2319,3,FALSE),"Não Cadastrado")))</f>
        <v>Não se aplica</v>
      </c>
      <c r="AC302" s="104"/>
      <c r="AD302" s="108" t="str">
        <f>IF(Tabela2[[#This Row],[Origem do acidente]] = "Plataforma", "PREENCHER","NA")</f>
        <v>NA</v>
      </c>
      <c r="AE302" s="107" t="str">
        <f>IF(AC302="","", IF(AC302="NC","", IF(AC302="NE","", IF(AC302="NA","",IFERROR(VLOOKUP(AC302,Produtos!$A$1:$C$2319,2,FALSE),"Não Cadastrado")))))</f>
        <v/>
      </c>
      <c r="AF302" s="104"/>
      <c r="AG302" s="104"/>
      <c r="AH302" s="104" t="str">
        <f>IF(AC302="","",IF(ISNUMBER(AC302)=FALSE,"Não se aplica",IFERROR(VLOOKUP(AC302,Produtos!$A$1:$C$2319,3,FALSE),"Não Cadastrado")))</f>
        <v/>
      </c>
      <c r="AI302" s="104"/>
      <c r="AJ302" s="104" t="str">
        <f>VLOOKUP(Tabela2[[#This Row],[SIEMA]],Siema2025,26,FALSE)</f>
        <v>Corrosão</v>
      </c>
      <c r="AK302" s="107"/>
      <c r="AL302" s="107"/>
      <c r="AM302" s="107"/>
      <c r="AN302" s="108" t="str">
        <f>VLOOKUP(Tabela2[[#This Row],[SIEMA]],Siema2025,51,FALSE)</f>
        <v/>
      </c>
      <c r="AO302" s="108" t="str">
        <f>VLOOKUP(Tabela2[[#This Row],[SIEMA]],Siema2025,53,FALSE)</f>
        <v/>
      </c>
      <c r="AP302" s="108" t="str">
        <f>VLOOKUP(Tabela2[[#This Row],[SIEMA]],Siema2025,55,FALSE)</f>
        <v/>
      </c>
      <c r="AQ302" s="108" t="str">
        <f>VLOOKUP(Tabela2[[#This Row],[SIEMA]],Siema2025,57,FALSE)</f>
        <v/>
      </c>
      <c r="AR302" s="108" t="str">
        <f>VLOOKUP(Tabela2[[#This Row],[SIEMA]],Siema2025,59,FALSE)</f>
        <v/>
      </c>
      <c r="AS302" s="108" t="str">
        <f>VLOOKUP(Tabela2[[#This Row],[SIEMA]],Siema2025,61,FALSE)</f>
        <v/>
      </c>
      <c r="AT302" s="108" t="str">
        <f>VLOOKUP(Tabela2[[#This Row],[SIEMA]],Siema2025,63,FALSE)</f>
        <v/>
      </c>
      <c r="AU302" s="108" t="str">
        <f>VLOOKUP(Tabela2[[#This Row],[SIEMA]],Siema2025,65,FALSE)</f>
        <v>X</v>
      </c>
      <c r="AV302" s="108" t="str">
        <f>VLOOKUP(Tabela2[[#This Row],[SIEMA]],Siema2025,67,FALSE)</f>
        <v/>
      </c>
      <c r="AW302" s="108" t="str">
        <f>VLOOKUP(Tabela2[[#This Row],[SIEMA]],Siema2025,69,FALSE)</f>
        <v/>
      </c>
      <c r="AX302" s="108" t="str">
        <f>VLOOKUP(Tabela2[[#This Row],[SIEMA]],Siema2025,71,FALSE)</f>
        <v/>
      </c>
      <c r="AY302" s="108" t="str">
        <f>VLOOKUP(Tabela2[[#This Row],[SIEMA]],Siema2025,73,FALSE)</f>
        <v/>
      </c>
      <c r="AZ302" s="108" t="str">
        <f>VLOOKUP(Tabela2[[#This Row],[SIEMA]],Siema2025,75,FALSE)</f>
        <v/>
      </c>
      <c r="BA302" s="108" t="str">
        <f>VLOOKUP(Tabela2[[#This Row],[SIEMA]],Siema2025,77,FALSE)</f>
        <v/>
      </c>
      <c r="BB302" s="108" t="str">
        <f>VLOOKUP(Tabela2[[#This Row],[SIEMA]],Siema2025,79,FALSE)</f>
        <v/>
      </c>
      <c r="BC302" s="108" t="str">
        <f>IF(Tabela2[[#This Row],[Outro(s) ]] = "X", "PREENCHER","NA")</f>
        <v>NA</v>
      </c>
      <c r="BD302" s="108" t="str">
        <f>VLOOKUP(Tabela2[[#This Row],[SIEMA]],Siema2025,82,FALSE)</f>
        <v/>
      </c>
      <c r="BE302" s="108" t="str">
        <f>VLOOKUP(Tabela2[[#This Row],[SIEMA]],Siema2025,81,FALSE)</f>
        <v/>
      </c>
      <c r="BF302" s="110" t="str">
        <f>VLOOKUP(Tabela2[[#This Row],[SIEMA]],Siema2025,28,FALSE)</f>
        <v>Carmo Energy S.A</v>
      </c>
      <c r="BG302" s="110"/>
      <c r="BH302" s="111" t="str">
        <f>VLOOKUP(Tabela2[[#This Row],[SIEMA]],Siema2025,29,FALSE)</f>
        <v/>
      </c>
      <c r="BI302" s="112" t="str">
        <f>VLOOKUP(Tabela2[[#This Row],[SIEMA]],Siema2025,107,FALSE)</f>
        <v>Não</v>
      </c>
      <c r="BJ302" s="107" t="s">
        <v>7113</v>
      </c>
      <c r="BK302" s="104" t="s">
        <v>2696</v>
      </c>
      <c r="BL302" s="36">
        <v>45790</v>
      </c>
      <c r="BM302" s="108">
        <f ca="1">IF(Tabela2[[#This Row],[Data de atendimento do Ibama (considerar o primeiro documento/ação)]]="",_xlfn.DAYS(TODAY(),J302),_xlfn.DAYS(Tabela2[[#This Row],[Data de atendimento do Ibama (considerar o primeiro documento/ação)]],J302))</f>
        <v>8</v>
      </c>
      <c r="BN302" s="108" t="str">
        <f>IF(Tabela2[[#This Row],[Atendido pelo Ibama ("Não" ou "Sim")]]="Não","Preencher", IF(Tabela2[[#This Row],[Atendido pelo Ibama ("Não" ou "Sim")]]="Sim","NA",""))</f>
        <v>NA</v>
      </c>
      <c r="BO302" s="114" t="s">
        <v>7100</v>
      </c>
      <c r="BP302" s="108" t="str">
        <f>IF(Tabela2[[#This Row],[Forma de atendimento (primeiro documento/ação)]]= "Outros (especificar)", "PREENCHER","NA")</f>
        <v>NA</v>
      </c>
      <c r="BQ302" s="106" t="s">
        <v>123</v>
      </c>
      <c r="BR302" s="108" t="str">
        <f>IF(Tabela2[[#This Row],[Equipe do Ibama foi a campo? Houve sobrevoo do Poseidon?]] = "Sim", "PREENCHER","NA")</f>
        <v>NA</v>
      </c>
      <c r="BS302" s="108" t="str">
        <f>IF(Tabela2[[#This Row],[Se sim, foi emitida Ordem de Emergência? (informações vinculada à coluna CK)]] = "Sim", "PREENCHER","NA")</f>
        <v>NA</v>
      </c>
      <c r="BT302" s="108" t="str">
        <f>IF(Tabela2[[#This Row],[Foi elaborado Relatório de Vistoria pelo Ibama? (informações vinculada à coluna CK)]] = "Sim", "PREENCHER","NA")</f>
        <v>NA</v>
      </c>
      <c r="BU302" s="108" t="s">
        <v>123</v>
      </c>
      <c r="BV302" s="108" t="s">
        <v>2696</v>
      </c>
      <c r="BW302" s="108" t="s">
        <v>123</v>
      </c>
      <c r="BX302" s="106"/>
      <c r="BY302" s="106"/>
      <c r="BZ302" s="104" t="str">
        <f>IF(Tabela2[[#This Row],[Data do documento de encerramento]]="NA","NA",IF(Tabela2[[#This Row],[Data do documento de encerramento]]="","Pendente de conclusão/ encerramento",_xlfn.DAYS(Tabela2[[#This Row],[Data do documento de encerramento]],J302)))</f>
        <v>Pendente de conclusão/ encerramento</v>
      </c>
      <c r="CA302" s="107"/>
      <c r="CB302" s="107"/>
      <c r="CC302" s="129"/>
      <c r="CD302" s="107"/>
      <c r="CE302" s="107"/>
      <c r="CF302" s="107"/>
    </row>
    <row r="303" spans="1:84" ht="60.75">
      <c r="A303" s="169">
        <v>20255739649</v>
      </c>
      <c r="B303" s="170" t="s">
        <v>8462</v>
      </c>
      <c r="C303" s="108" t="str">
        <f>VLOOKUP(Tabela2[[#This Row],[SIEMA]],Siema2025,4,FALSE)</f>
        <v xml:space="preserve"> PA</v>
      </c>
      <c r="D303" s="106" t="str">
        <f>VLOOKUP(Tabela2[[#This Row],[SIEMA]],Siema2025,3,FALSE)</f>
        <v xml:space="preserve">Bragança </v>
      </c>
      <c r="E303" s="106" t="str">
        <f>VLOOKUP(Tabela2[[#This Row],[SIEMA]],Siema2025,20,FALSE)</f>
        <v>Orla de Bragança, nordeste do Pará</v>
      </c>
      <c r="F303" s="106"/>
      <c r="G303" s="106" t="s">
        <v>8463</v>
      </c>
      <c r="H303" s="106" t="s">
        <v>8464</v>
      </c>
      <c r="I303" s="104" t="str">
        <f>VLOOKUP(Tabela2[[#This Row],[SIEMA]],Siema2025,19,FALSE)</f>
        <v/>
      </c>
      <c r="J303" s="105">
        <f>VLOOKUP(Tabela2[[#This Row],[SIEMA]],Siema2025,2,FALSE)</f>
        <v>45783</v>
      </c>
      <c r="K303" s="105" t="str">
        <f>VLOOKUP(Tabela2[[#This Row],[SIEMA]],Siema2025,16,FALSE)</f>
        <v>Terça</v>
      </c>
      <c r="L303" s="106" t="str">
        <f>IF(Tabela2[[#This Row],[Data]]="","Sem Informação",VLOOKUP(MONTH(Tabela2[[#This Row],[Data]]),'[1]Validação de dados'!$I$1:$J$13,2,0))</f>
        <v>Maio</v>
      </c>
      <c r="M303" s="104">
        <f>YEAR(Tabela2[[#This Row],[Data]])</f>
        <v>2025</v>
      </c>
      <c r="N303" s="105" t="str">
        <f>VLOOKUP(Tabela2[[#This Row],[SIEMA]],Siema2025,17,FALSE)</f>
        <v>Matutino</v>
      </c>
      <c r="O303" s="105" t="str">
        <f>VLOOKUP(Tabela2[[#This Row],[SIEMA]],Siema2025,5,FALSE)</f>
        <v>Embarcação</v>
      </c>
      <c r="P303" s="104" t="str">
        <f>VLOOKUP(Tabela2[[#This Row],[SIEMA]],Siema2025,21,FALSE)</f>
        <v>De acordo com a Secretaria de Meio Ambiente de Bragança, o vazamento do óleo se espalhou por aproximadamente 10 quilômetros do ponto onde a embarcação virou. O órgão afirmou ainda, que a empresa responsável pela embarcação pesqueira será responsabilizada e multada.
Fonte; https://g1.globo.com/pa/para/noticia/2025/05/06/embarcacao-tomba-e-causa-vazamento-de-oleo-diesel-no-rio-caete-no-para.ghtml</v>
      </c>
      <c r="Q303" s="104">
        <v>1202</v>
      </c>
      <c r="R303" s="104" t="str">
        <f>VLOOKUP(Tabela2[[#This Row],[SIEMA]],Siema2025,10,FALSE)</f>
        <v/>
      </c>
      <c r="S303" s="107" t="str">
        <f>IF(Q303="","", IF(Q303="NC","", IF(Q303="NE","", IF(Q303="NA","",IFERROR(VLOOKUP(Q303,Produtos!$A$1:$C$2319,2,FALSE),"Não Cadastrado")))))</f>
        <v>GASÓLEO ou ÓLEO DIESEL ou ÓLEO PARA AQUECIMENTO, LEVE</v>
      </c>
      <c r="T303" s="104" t="str">
        <f>VLOOKUP(Tabela2[[#This Row],[SIEMA]],Siema2025,11,FALSE)</f>
        <v xml:space="preserve"> </v>
      </c>
      <c r="U303" s="104" t="str">
        <f>VLOOKUP(Tabela2[[#This Row],[SIEMA]],Siema2025,12,FALSE)</f>
        <v xml:space="preserve"> </v>
      </c>
      <c r="V303" s="104">
        <f>IF(Q303="","",IF(ISNUMBER(Q303)=FALSE,"Não se aplica",IFERROR(VLOOKUP(Q303,Produtos!$A$1:$C$2319,3,FALSE),"Não Cadastrado")))</f>
        <v>3</v>
      </c>
      <c r="W303" s="104" t="str">
        <f>VLOOKUP(Tabela2[[#This Row],[SIEMA]],Siema2025,10,FALSE)</f>
        <v/>
      </c>
      <c r="X303" s="113" t="str">
        <f>IF(Tabela2[[#This Row],[Origem do acidente]] = "Plataforma", "PREENCHER","NA")</f>
        <v>NA</v>
      </c>
      <c r="Y303" s="109" t="str">
        <f>IF(W303="","", IF(W303="NC","", IF(W303="NE","", IF(W303="NA","",IFERROR(VLOOKUP(W303,Produtos!$A$1:$C$2319,2,FALSE),"Não Cadastrado")))))</f>
        <v/>
      </c>
      <c r="Z303" s="104" t="str">
        <f>VLOOKUP(Tabela2[[#This Row],[SIEMA]],Siema2025,11,FALSE)</f>
        <v xml:space="preserve"> </v>
      </c>
      <c r="AA303" s="104" t="str">
        <f>VLOOKUP(Tabela2[[#This Row],[SIEMA]],Siema2025,12,FALSE)</f>
        <v xml:space="preserve"> </v>
      </c>
      <c r="AB303" s="104" t="str">
        <f>IF(W303="","",IF(ISNUMBER(W303)=FALSE,"Não se aplica",IFERROR(VLOOKUP(W303,Produtos!$A$1:$C$2319,3,FALSE),"Não Cadastrado")))</f>
        <v/>
      </c>
      <c r="AC303" s="104"/>
      <c r="AD303" s="108" t="str">
        <f>IF(Tabela2[[#This Row],[Origem do acidente]] = "Plataforma", "PREENCHER","NA")</f>
        <v>NA</v>
      </c>
      <c r="AE303" s="107" t="str">
        <f>IF(AC303="","", IF(AC303="NC","", IF(AC303="NE","", IF(AC303="NA","",IFERROR(VLOOKUP(AC303,Produtos!$A$1:$C$2319,2,FALSE),"Não Cadastrado")))))</f>
        <v/>
      </c>
      <c r="AF303" s="104"/>
      <c r="AG303" s="104"/>
      <c r="AH303" s="104" t="str">
        <f>IF(AC303="","",IF(ISNUMBER(AC303)=FALSE,"Não se aplica",IFERROR(VLOOKUP(AC303,Produtos!$A$1:$C$2319,3,FALSE),"Não Cadastrado")))</f>
        <v/>
      </c>
      <c r="AI303" s="104"/>
      <c r="AJ303" s="104" t="str">
        <f>VLOOKUP(Tabela2[[#This Row],[SIEMA]],Siema2025,26,FALSE)</f>
        <v>Adernou</v>
      </c>
      <c r="AK303" s="107" t="s">
        <v>7229</v>
      </c>
      <c r="AL303" s="107"/>
      <c r="AM303" s="107"/>
      <c r="AN303" s="108" t="str">
        <f>VLOOKUP(Tabela2[[#This Row],[SIEMA]],Siema2025,51,FALSE)</f>
        <v/>
      </c>
      <c r="AO303" s="108" t="str">
        <f>VLOOKUP(Tabela2[[#This Row],[SIEMA]],Siema2025,53,FALSE)</f>
        <v/>
      </c>
      <c r="AP303" s="108" t="str">
        <f>VLOOKUP(Tabela2[[#This Row],[SIEMA]],Siema2025,55,FALSE)</f>
        <v/>
      </c>
      <c r="AQ303" s="108" t="str">
        <f>VLOOKUP(Tabela2[[#This Row],[SIEMA]],Siema2025,57,FALSE)</f>
        <v>X</v>
      </c>
      <c r="AR303" s="108" t="str">
        <f>VLOOKUP(Tabela2[[#This Row],[SIEMA]],Siema2025,59,FALSE)</f>
        <v/>
      </c>
      <c r="AS303" s="108" t="str">
        <f>VLOOKUP(Tabela2[[#This Row],[SIEMA]],Siema2025,61,FALSE)</f>
        <v/>
      </c>
      <c r="AT303" s="108" t="str">
        <f>VLOOKUP(Tabela2[[#This Row],[SIEMA]],Siema2025,63,FALSE)</f>
        <v/>
      </c>
      <c r="AU303" s="108" t="str">
        <f>VLOOKUP(Tabela2[[#This Row],[SIEMA]],Siema2025,65,FALSE)</f>
        <v/>
      </c>
      <c r="AV303" s="108" t="str">
        <f>VLOOKUP(Tabela2[[#This Row],[SIEMA]],Siema2025,67,FALSE)</f>
        <v/>
      </c>
      <c r="AW303" s="108" t="str">
        <f>VLOOKUP(Tabela2[[#This Row],[SIEMA]],Siema2025,69,FALSE)</f>
        <v/>
      </c>
      <c r="AX303" s="108" t="str">
        <f>VLOOKUP(Tabela2[[#This Row],[SIEMA]],Siema2025,71,FALSE)</f>
        <v/>
      </c>
      <c r="AY303" s="108" t="str">
        <f>VLOOKUP(Tabela2[[#This Row],[SIEMA]],Siema2025,73,FALSE)</f>
        <v/>
      </c>
      <c r="AZ303" s="108" t="str">
        <f>VLOOKUP(Tabela2[[#This Row],[SIEMA]],Siema2025,75,FALSE)</f>
        <v/>
      </c>
      <c r="BA303" s="108" t="str">
        <f>VLOOKUP(Tabela2[[#This Row],[SIEMA]],Siema2025,77,FALSE)</f>
        <v/>
      </c>
      <c r="BB303" s="108" t="str">
        <f>VLOOKUP(Tabela2[[#This Row],[SIEMA]],Siema2025,79,FALSE)</f>
        <v/>
      </c>
      <c r="BC303" s="108" t="str">
        <f>IF(Tabela2[[#This Row],[Outro(s) ]] = "X", "PREENCHER","NA")</f>
        <v>NA</v>
      </c>
      <c r="BD303" s="108" t="str">
        <f>VLOOKUP(Tabela2[[#This Row],[SIEMA]],Siema2025,82,FALSE)</f>
        <v/>
      </c>
      <c r="BE303" s="108" t="str">
        <f>VLOOKUP(Tabela2[[#This Row],[SIEMA]],Siema2025,81,FALSE)</f>
        <v/>
      </c>
      <c r="BF303" s="110" t="str">
        <f>VLOOKUP(Tabela2[[#This Row],[SIEMA]],Siema2025,28,FALSE)</f>
        <v/>
      </c>
      <c r="BG303" s="110"/>
      <c r="BH303" s="111" t="str">
        <f>VLOOKUP(Tabela2[[#This Row],[SIEMA]],Siema2025,29,FALSE)</f>
        <v/>
      </c>
      <c r="BI303" s="112" t="str">
        <f>VLOOKUP(Tabela2[[#This Row],[SIEMA]],Siema2025,107,FALSE)</f>
        <v>Não</v>
      </c>
      <c r="BJ303" s="107" t="s">
        <v>7113</v>
      </c>
      <c r="BK303" s="104" t="s">
        <v>2696</v>
      </c>
      <c r="BL303" s="140">
        <v>45785</v>
      </c>
      <c r="BM303" s="108">
        <f ca="1">IF(Tabela2[[#This Row],[Data de atendimento do Ibama (considerar o primeiro documento/ação)]]="",_xlfn.DAYS(TODAY(),J303),_xlfn.DAYS(Tabela2[[#This Row],[Data de atendimento do Ibama (considerar o primeiro documento/ação)]],J303))</f>
        <v>2</v>
      </c>
      <c r="BN303" s="108" t="str">
        <f>IF(Tabela2[[#This Row],[Atendido pelo Ibama ("Não" ou "Sim")]]="Não","Preencher", IF(Tabela2[[#This Row],[Atendido pelo Ibama ("Não" ou "Sim")]]="Sim","NA",""))</f>
        <v>NA</v>
      </c>
      <c r="BO303" s="114" t="s">
        <v>7124</v>
      </c>
      <c r="BP303" s="108" t="s">
        <v>8465</v>
      </c>
      <c r="BQ303" s="106" t="s">
        <v>2696</v>
      </c>
      <c r="BR303" s="108" t="s">
        <v>8466</v>
      </c>
      <c r="BS303" s="108" t="s">
        <v>123</v>
      </c>
      <c r="BT303" s="108" t="s">
        <v>7126</v>
      </c>
      <c r="BU303" s="108" t="s">
        <v>123</v>
      </c>
      <c r="BV303" s="108" t="s">
        <v>123</v>
      </c>
      <c r="BW303" s="108" t="s">
        <v>123</v>
      </c>
      <c r="BX303" s="106"/>
      <c r="BY303" s="106"/>
      <c r="BZ303" s="104" t="str">
        <f>IF(Tabela2[[#This Row],[Data do documento de encerramento]]="NA","NA",IF(Tabela2[[#This Row],[Data do documento de encerramento]]="","Pendente de conclusão/ encerramento",_xlfn.DAYS(Tabela2[[#This Row],[Data do documento de encerramento]],J303)))</f>
        <v>Pendente de conclusão/ encerramento</v>
      </c>
      <c r="CA303" s="107"/>
      <c r="CB303" s="107"/>
      <c r="CC303" s="129"/>
      <c r="CD303" s="107"/>
      <c r="CE303" s="107"/>
      <c r="CF303" s="107"/>
    </row>
    <row r="304" spans="1:84">
      <c r="A304" s="169">
        <v>20255732438</v>
      </c>
      <c r="B304" s="170" t="s">
        <v>8467</v>
      </c>
      <c r="C304" s="108" t="str">
        <f>VLOOKUP(Tabela2[[#This Row],[SIEMA]],Siema2025,4,FALSE)</f>
        <v xml:space="preserve"> GO</v>
      </c>
      <c r="D304" s="106" t="str">
        <f>VLOOKUP(Tabela2[[#This Row],[SIEMA]],Siema2025,3,FALSE)</f>
        <v xml:space="preserve">Rio Verde </v>
      </c>
      <c r="E304" s="106" t="str">
        <f>VLOOKUP(Tabela2[[#This Row],[SIEMA]],Siema2025,20,FALSE)</f>
        <v/>
      </c>
      <c r="F304" s="106"/>
      <c r="G304" s="106" t="s">
        <v>8468</v>
      </c>
      <c r="H304" s="106" t="s">
        <v>8469</v>
      </c>
      <c r="I304" s="104" t="s">
        <v>7120</v>
      </c>
      <c r="J304" s="105">
        <f>VLOOKUP(Tabela2[[#This Row],[SIEMA]],Siema2025,2,FALSE)</f>
        <v>45784</v>
      </c>
      <c r="K304" s="105" t="str">
        <f>VLOOKUP(Tabela2[[#This Row],[SIEMA]],Siema2025,16,FALSE)</f>
        <v>Quarta</v>
      </c>
      <c r="L304" s="106" t="str">
        <f>IF(Tabela2[[#This Row],[Data]]="","Sem Informação",VLOOKUP(MONTH(Tabela2[[#This Row],[Data]]),'[1]Validação de dados'!$I$1:$J$13,2,0))</f>
        <v>Maio</v>
      </c>
      <c r="M304" s="104">
        <f>YEAR(Tabela2[[#This Row],[Data]])</f>
        <v>2025</v>
      </c>
      <c r="N304" s="105" t="str">
        <f>VLOOKUP(Tabela2[[#This Row],[SIEMA]],Siema2025,17,FALSE)</f>
        <v>Madrugada</v>
      </c>
      <c r="O304" s="105" t="s">
        <v>162</v>
      </c>
      <c r="P304" s="104" t="str">
        <f>VLOOKUP(Tabela2[[#This Row],[SIEMA]],Siema2025,21,FALSE)</f>
        <v/>
      </c>
      <c r="Q304" s="104" t="s">
        <v>7127</v>
      </c>
      <c r="R304" s="104" t="s">
        <v>7127</v>
      </c>
      <c r="S304" s="107" t="s">
        <v>7451</v>
      </c>
      <c r="T304" s="104">
        <v>126</v>
      </c>
      <c r="U304" s="104" t="s">
        <v>7121</v>
      </c>
      <c r="V304" s="104" t="s">
        <v>7127</v>
      </c>
      <c r="W304" s="104" t="str">
        <f>VLOOKUP(Tabela2[[#This Row],[SIEMA]],Siema2025,10,FALSE)</f>
        <v/>
      </c>
      <c r="X304" s="113"/>
      <c r="Y304" s="109" t="str">
        <f>IF(W304="","", IF(W304="NC","", IF(W304="NE","", IF(W304="NA","",IFERROR(VLOOKUP(W304,Produtos!$A$1:$C$2319,2,FALSE),"Não Cadastrado")))))</f>
        <v/>
      </c>
      <c r="Z304" s="104" t="str">
        <f>VLOOKUP(Tabela2[[#This Row],[SIEMA]],Siema2025,11,FALSE)</f>
        <v xml:space="preserve"> </v>
      </c>
      <c r="AA304" s="104" t="str">
        <f>VLOOKUP(Tabela2[[#This Row],[SIEMA]],Siema2025,12,FALSE)</f>
        <v xml:space="preserve"> </v>
      </c>
      <c r="AB304" s="104" t="str">
        <f>IF(W304="","",IF(ISNUMBER(W304)=FALSE,"Não se aplica",IFERROR(VLOOKUP(W304,Produtos!$A$1:$C$2319,3,FALSE),"Não Cadastrado")))</f>
        <v/>
      </c>
      <c r="AC304" s="104"/>
      <c r="AD304" s="108"/>
      <c r="AE304" s="107" t="str">
        <f>IF(AC304="","", IF(AC304="NC","", IF(AC304="NE","", IF(AC304="NA","",IFERROR(VLOOKUP(AC304,Produtos!$A$1:$C$2319,2,FALSE),"Não Cadastrado")))))</f>
        <v/>
      </c>
      <c r="AF304" s="104"/>
      <c r="AG304" s="104"/>
      <c r="AH304" s="104" t="str">
        <f>IF(AC304="","",IF(ISNUMBER(AC304)=FALSE,"Não se aplica",IFERROR(VLOOKUP(AC304,Produtos!$A$1:$C$2319,3,FALSE),"Não Cadastrado")))</f>
        <v/>
      </c>
      <c r="AI304" s="104"/>
      <c r="AJ304" s="104" t="str">
        <f>VLOOKUP(Tabela2[[#This Row],[SIEMA]],Siema2025,26,FALSE)</f>
        <v/>
      </c>
      <c r="AK304" s="107" t="s">
        <v>7112</v>
      </c>
      <c r="AL304" s="107"/>
      <c r="AM304" s="107"/>
      <c r="AN304" s="108" t="str">
        <f>VLOOKUP(Tabela2[[#This Row],[SIEMA]],Siema2025,51,FALSE)</f>
        <v/>
      </c>
      <c r="AO304" s="108" t="str">
        <f>VLOOKUP(Tabela2[[#This Row],[SIEMA]],Siema2025,53,FALSE)</f>
        <v/>
      </c>
      <c r="AP304" s="108" t="str">
        <f>VLOOKUP(Tabela2[[#This Row],[SIEMA]],Siema2025,55,FALSE)</f>
        <v/>
      </c>
      <c r="AQ304" s="108" t="str">
        <f>VLOOKUP(Tabela2[[#This Row],[SIEMA]],Siema2025,57,FALSE)</f>
        <v/>
      </c>
      <c r="AR304" s="108" t="str">
        <f>VLOOKUP(Tabela2[[#This Row],[SIEMA]],Siema2025,59,FALSE)</f>
        <v/>
      </c>
      <c r="AS304" s="108" t="str">
        <f>VLOOKUP(Tabela2[[#This Row],[SIEMA]],Siema2025,61,FALSE)</f>
        <v/>
      </c>
      <c r="AT304" s="108" t="str">
        <f>VLOOKUP(Tabela2[[#This Row],[SIEMA]],Siema2025,63,FALSE)</f>
        <v/>
      </c>
      <c r="AU304" s="108" t="str">
        <f>VLOOKUP(Tabela2[[#This Row],[SIEMA]],Siema2025,65,FALSE)</f>
        <v>X</v>
      </c>
      <c r="AV304" s="108" t="str">
        <f>VLOOKUP(Tabela2[[#This Row],[SIEMA]],Siema2025,67,FALSE)</f>
        <v/>
      </c>
      <c r="AW304" s="108" t="str">
        <f>VLOOKUP(Tabela2[[#This Row],[SIEMA]],Siema2025,69,FALSE)</f>
        <v/>
      </c>
      <c r="AX304" s="108" t="str">
        <f>VLOOKUP(Tabela2[[#This Row],[SIEMA]],Siema2025,71,FALSE)</f>
        <v/>
      </c>
      <c r="AY304" s="108" t="str">
        <f>VLOOKUP(Tabela2[[#This Row],[SIEMA]],Siema2025,73,FALSE)</f>
        <v/>
      </c>
      <c r="AZ304" s="108" t="str">
        <f>VLOOKUP(Tabela2[[#This Row],[SIEMA]],Siema2025,75,FALSE)</f>
        <v/>
      </c>
      <c r="BA304" s="108" t="str">
        <f>VLOOKUP(Tabela2[[#This Row],[SIEMA]],Siema2025,77,FALSE)</f>
        <v/>
      </c>
      <c r="BB304" s="108" t="str">
        <f>VLOOKUP(Tabela2[[#This Row],[SIEMA]],Siema2025,79,FALSE)</f>
        <v/>
      </c>
      <c r="BC304" s="108" t="str">
        <f>IF(Tabela2[[#This Row],[Outro(s) ]] = "X", "PREENCHER","NA")</f>
        <v>NA</v>
      </c>
      <c r="BD304" s="108" t="str">
        <f>VLOOKUP(Tabela2[[#This Row],[SIEMA]],Siema2025,82,FALSE)</f>
        <v/>
      </c>
      <c r="BE304" s="108" t="str">
        <f>VLOOKUP(Tabela2[[#This Row],[SIEMA]],Siema2025,81,FALSE)</f>
        <v/>
      </c>
      <c r="BF304" s="110" t="s">
        <v>3066</v>
      </c>
      <c r="BG304" s="110"/>
      <c r="BH304" s="111" t="str">
        <f>VLOOKUP(Tabela2[[#This Row],[SIEMA]],Siema2025,29,FALSE)</f>
        <v/>
      </c>
      <c r="BI304" s="112" t="str">
        <f>VLOOKUP(Tabela2[[#This Row],[SIEMA]],Siema2025,107,FALSE)</f>
        <v>Não</v>
      </c>
      <c r="BJ304" s="107" t="s">
        <v>7099</v>
      </c>
      <c r="BK304" s="104" t="s">
        <v>2696</v>
      </c>
      <c r="BL304" s="140">
        <v>45786</v>
      </c>
      <c r="BM304" s="108">
        <f ca="1">IF(Tabela2[[#This Row],[Data de atendimento do Ibama (considerar o primeiro documento/ação)]]="",_xlfn.DAYS(TODAY(),J304),_xlfn.DAYS(Tabela2[[#This Row],[Data de atendimento do Ibama (considerar o primeiro documento/ação)]],J304))</f>
        <v>2</v>
      </c>
      <c r="BN304" s="108" t="str">
        <f>IF(Tabela2[[#This Row],[Atendido pelo Ibama ("Não" ou "Sim")]]="Não","Preencher", IF(Tabela2[[#This Row],[Atendido pelo Ibama ("Não" ou "Sim")]]="Sim","NA",""))</f>
        <v>NA</v>
      </c>
      <c r="BO304" s="114" t="s">
        <v>7286</v>
      </c>
      <c r="BP304" s="108" t="str">
        <f>IF(Tabela2[[#This Row],[Forma de atendimento (primeiro documento/ação)]]= "Outros (especificar)", "PREENCHER","NA")</f>
        <v>NA</v>
      </c>
      <c r="BQ304" s="106" t="s">
        <v>2696</v>
      </c>
      <c r="BR304" s="108" t="s">
        <v>2696</v>
      </c>
      <c r="BS304" s="108" t="s">
        <v>2696</v>
      </c>
      <c r="BT304" s="108" t="s">
        <v>7101</v>
      </c>
      <c r="BU304" s="108" t="s">
        <v>2696</v>
      </c>
      <c r="BV304" s="108" t="s">
        <v>123</v>
      </c>
      <c r="BW304" s="108" t="s">
        <v>2696</v>
      </c>
      <c r="BX304" s="106" t="s">
        <v>7115</v>
      </c>
      <c r="BY304" s="140">
        <v>46163</v>
      </c>
      <c r="BZ304" s="104">
        <f>IF(Tabela2[[#This Row],[Data do documento de encerramento]]="NA","NA",IF(Tabela2[[#This Row],[Data do documento de encerramento]]="","Pendente de conclusão/ encerramento",_xlfn.DAYS(Tabela2[[#This Row],[Data do documento de encerramento]],J304)))</f>
        <v>379</v>
      </c>
      <c r="CA304" s="107"/>
      <c r="CB304" s="107"/>
      <c r="CC304" s="131"/>
      <c r="CD304" s="107"/>
      <c r="CE304" s="107"/>
      <c r="CF304" s="107"/>
    </row>
    <row r="305" spans="1:84" ht="30.75">
      <c r="A305" s="182">
        <v>20255757623</v>
      </c>
      <c r="B305" s="170" t="s">
        <v>8470</v>
      </c>
      <c r="C305" s="108" t="s">
        <v>672</v>
      </c>
      <c r="D305" s="106" t="s">
        <v>637</v>
      </c>
      <c r="E305" s="106" t="s">
        <v>8471</v>
      </c>
      <c r="F305" s="106"/>
      <c r="G305" s="106" t="s">
        <v>8472</v>
      </c>
      <c r="H305" s="106" t="s">
        <v>8473</v>
      </c>
      <c r="I305" s="104" t="str">
        <f>VLOOKUP(Tabela2[[#This Row],[SIEMA]],Siema2025,19,FALSE)</f>
        <v>Santos</v>
      </c>
      <c r="J305" s="105">
        <f>VLOOKUP(Tabela2[[#This Row],[SIEMA]],Siema2025,2,FALSE)</f>
        <v>45784</v>
      </c>
      <c r="K305" s="105" t="str">
        <f>VLOOKUP(Tabela2[[#This Row],[SIEMA]],Siema2025,16,FALSE)</f>
        <v>Quarta</v>
      </c>
      <c r="L305" s="106" t="str">
        <f>IF(Tabela2[[#This Row],[Data]]="","Sem Informação",VLOOKUP(MONTH(Tabela2[[#This Row],[Data]]),'[1]Validação de dados'!$I$1:$J$13,2,0))</f>
        <v>Maio</v>
      </c>
      <c r="M305" s="104">
        <f>YEAR(Tabela2[[#This Row],[Data]])</f>
        <v>2025</v>
      </c>
      <c r="N305" s="105" t="str">
        <f>VLOOKUP(Tabela2[[#This Row],[SIEMA]],Siema2025,17,FALSE)</f>
        <v>Madrugada</v>
      </c>
      <c r="O305" s="105" t="s">
        <v>111</v>
      </c>
      <c r="P305" s="104" t="str">
        <f>VLOOKUP(Tabela2[[#This Row],[SIEMA]],Siema2025,21,FALSE)</f>
        <v/>
      </c>
      <c r="Q305" s="104" t="s">
        <v>7094</v>
      </c>
      <c r="R305" s="104" t="s">
        <v>7471</v>
      </c>
      <c r="S305" s="107" t="s">
        <v>7096</v>
      </c>
      <c r="T305" s="104">
        <v>1.0000000000000001E-5</v>
      </c>
      <c r="U305" s="104" t="s">
        <v>7111</v>
      </c>
      <c r="V305" s="104" t="s">
        <v>7472</v>
      </c>
      <c r="W305" s="104"/>
      <c r="X305" s="113"/>
      <c r="Y305" s="109" t="str">
        <f>IF(W305="","", IF(W305="NC","", IF(W305="NE","", IF(W305="NA","",IFERROR(VLOOKUP(W305,Produtos!$A$1:$C$2319,2,FALSE),"Não Cadastrado")))))</f>
        <v/>
      </c>
      <c r="Z305" s="104"/>
      <c r="AA305" s="104"/>
      <c r="AB305" s="104" t="str">
        <f>IF(W305="","",IF(ISNUMBER(W305)=FALSE,"Não se aplica",IFERROR(VLOOKUP(W305,Produtos!$A$1:$C$2319,3,FALSE),"Não Cadastrado")))</f>
        <v/>
      </c>
      <c r="AC305" s="104"/>
      <c r="AD305" s="108"/>
      <c r="AE305" s="107" t="str">
        <f>IF(AC305="","", IF(AC305="NC","", IF(AC305="NE","", IF(AC305="NA","",IFERROR(VLOOKUP(AC305,Produtos!$A$1:$C$2319,2,FALSE),"Não Cadastrado")))))</f>
        <v/>
      </c>
      <c r="AF305" s="104"/>
      <c r="AG305" s="104"/>
      <c r="AH305" s="104" t="str">
        <f>IF(AC305="","",IF(ISNUMBER(AC305)=FALSE,"Não se aplica",IFERROR(VLOOKUP(AC305,Produtos!$A$1:$C$2319,3,FALSE),"Não Cadastrado")))</f>
        <v/>
      </c>
      <c r="AI305" s="104"/>
      <c r="AJ305" s="104" t="str">
        <f>VLOOKUP(Tabela2[[#This Row],[SIEMA]],Siema2025,26,FALSE)</f>
        <v>Falha na vedação da placa de função de passo devido ao torque inadequado nos parafusos após a manutenção preventiva.</v>
      </c>
      <c r="AK305" s="107" t="s">
        <v>7311</v>
      </c>
      <c r="AL305" s="107"/>
      <c r="AM305" s="107"/>
      <c r="AN305" s="108" t="str">
        <f>VLOOKUP(Tabela2[[#This Row],[SIEMA]],Siema2025,51,FALSE)</f>
        <v/>
      </c>
      <c r="AO305" s="108" t="str">
        <f>VLOOKUP(Tabela2[[#This Row],[SIEMA]],Siema2025,53,FALSE)</f>
        <v/>
      </c>
      <c r="AP305" s="108" t="str">
        <f>VLOOKUP(Tabela2[[#This Row],[SIEMA]],Siema2025,55,FALSE)</f>
        <v/>
      </c>
      <c r="AQ305" s="108" t="str">
        <f>VLOOKUP(Tabela2[[#This Row],[SIEMA]],Siema2025,57,FALSE)</f>
        <v/>
      </c>
      <c r="AR305" s="108" t="str">
        <f>VLOOKUP(Tabela2[[#This Row],[SIEMA]],Siema2025,59,FALSE)</f>
        <v/>
      </c>
      <c r="AS305" s="108" t="str">
        <f>VLOOKUP(Tabela2[[#This Row],[SIEMA]],Siema2025,61,FALSE)</f>
        <v>X</v>
      </c>
      <c r="AT305" s="108" t="str">
        <f>VLOOKUP(Tabela2[[#This Row],[SIEMA]],Siema2025,63,FALSE)</f>
        <v/>
      </c>
      <c r="AU305" s="108" t="str">
        <f>VLOOKUP(Tabela2[[#This Row],[SIEMA]],Siema2025,65,FALSE)</f>
        <v/>
      </c>
      <c r="AV305" s="108" t="str">
        <f>VLOOKUP(Tabela2[[#This Row],[SIEMA]],Siema2025,67,FALSE)</f>
        <v/>
      </c>
      <c r="AW305" s="108" t="str">
        <f>VLOOKUP(Tabela2[[#This Row],[SIEMA]],Siema2025,69,FALSE)</f>
        <v/>
      </c>
      <c r="AX305" s="108" t="str">
        <f>VLOOKUP(Tabela2[[#This Row],[SIEMA]],Siema2025,71,FALSE)</f>
        <v/>
      </c>
      <c r="AY305" s="108" t="str">
        <f>VLOOKUP(Tabela2[[#This Row],[SIEMA]],Siema2025,73,FALSE)</f>
        <v/>
      </c>
      <c r="AZ305" s="108" t="str">
        <f>VLOOKUP(Tabela2[[#This Row],[SIEMA]],Siema2025,75,FALSE)</f>
        <v/>
      </c>
      <c r="BA305" s="108" t="str">
        <f>VLOOKUP(Tabela2[[#This Row],[SIEMA]],Siema2025,77,FALSE)</f>
        <v/>
      </c>
      <c r="BB305" s="108" t="str">
        <f>VLOOKUP(Tabela2[[#This Row],[SIEMA]],Siema2025,79,FALSE)</f>
        <v/>
      </c>
      <c r="BC305" s="108" t="str">
        <f>IF(Tabela2[[#This Row],[Outro(s) ]] = "X", "PREENCHER","NA")</f>
        <v>NA</v>
      </c>
      <c r="BD305" s="108" t="str">
        <f>VLOOKUP(Tabela2[[#This Row],[SIEMA]],Siema2025,82,FALSE)</f>
        <v/>
      </c>
      <c r="BE305" s="108" t="str">
        <f>VLOOKUP(Tabela2[[#This Row],[SIEMA]],Siema2025,81,FALSE)</f>
        <v/>
      </c>
      <c r="BF305" s="110" t="str">
        <f>VLOOKUP(Tabela2[[#This Row],[SIEMA]],Siema2025,28,FALSE)</f>
        <v>Equinor Brasil Energia</v>
      </c>
      <c r="BG305" s="110"/>
      <c r="BH305" s="111" t="str">
        <f>VLOOKUP(Tabela2[[#This Row],[SIEMA]],Siema2025,29,FALSE)</f>
        <v>04028583000110</v>
      </c>
      <c r="BI305" s="112" t="s">
        <v>2696</v>
      </c>
      <c r="BJ305" s="107" t="s">
        <v>7099</v>
      </c>
      <c r="BK305" s="104" t="s">
        <v>2696</v>
      </c>
      <c r="BL305" s="140">
        <v>45786</v>
      </c>
      <c r="BM305" s="108">
        <f ca="1">IF(Tabela2[[#This Row],[Data de atendimento do Ibama (considerar o primeiro documento/ação)]]="",_xlfn.DAYS(TODAY(),J305),_xlfn.DAYS(Tabela2[[#This Row],[Data de atendimento do Ibama (considerar o primeiro documento/ação)]],J305))</f>
        <v>2</v>
      </c>
      <c r="BN305" s="108" t="str">
        <f>IF(Tabela2[[#This Row],[Atendido pelo Ibama ("Não" ou "Sim")]]="Não","Preencher", IF(Tabela2[[#This Row],[Atendido pelo Ibama ("Não" ou "Sim")]]="Sim","NA",""))</f>
        <v>NA</v>
      </c>
      <c r="BO305" s="114" t="s">
        <v>7100</v>
      </c>
      <c r="BP305" s="108" t="str">
        <f>IF(Tabela2[[#This Row],[Forma de atendimento (primeiro documento/ação)]]= "Outros (especificar)", "PREENCHER","NA")</f>
        <v>NA</v>
      </c>
      <c r="BQ305" s="106" t="s">
        <v>123</v>
      </c>
      <c r="BR305" s="108" t="str">
        <f>IF(Tabela2[[#This Row],[Equipe do Ibama foi a campo? Houve sobrevoo do Poseidon?]] = "Sim", "PREENCHER","NA")</f>
        <v>NA</v>
      </c>
      <c r="BS305" s="108" t="str">
        <f>IF(Tabela2[[#This Row],[Se sim, foi emitida Ordem de Emergência? (informações vinculada à coluna CK)]] = "Sim", "PREENCHER","NA")</f>
        <v>NA</v>
      </c>
      <c r="BT305" s="108" t="s">
        <v>7101</v>
      </c>
      <c r="BU305" s="108" t="s">
        <v>2696</v>
      </c>
      <c r="BV305" s="108" t="s">
        <v>123</v>
      </c>
      <c r="BW305" s="108" t="s">
        <v>2696</v>
      </c>
      <c r="BX305" s="106" t="s">
        <v>7102</v>
      </c>
      <c r="BY305" s="140">
        <v>45923</v>
      </c>
      <c r="BZ305" s="104">
        <f>IF(Tabela2[[#This Row],[Data do documento de encerramento]]="NA","NA",IF(Tabela2[[#This Row],[Data do documento de encerramento]]="","Pendente de conclusão/ encerramento",_xlfn.DAYS(Tabela2[[#This Row],[Data do documento de encerramento]],J305)))</f>
        <v>139</v>
      </c>
      <c r="CA305" s="107"/>
      <c r="CB305" s="107" t="s">
        <v>8474</v>
      </c>
      <c r="CC305" s="107" t="s">
        <v>7140</v>
      </c>
      <c r="CD305" s="107" t="s">
        <v>123</v>
      </c>
      <c r="CE305" s="107" t="s">
        <v>123</v>
      </c>
      <c r="CF305" s="107" t="s">
        <v>7141</v>
      </c>
    </row>
    <row r="306" spans="1:84" ht="60.75">
      <c r="A306" s="169">
        <v>20255843256</v>
      </c>
      <c r="B306" s="170" t="s">
        <v>8475</v>
      </c>
      <c r="C306" s="108" t="str">
        <f>VLOOKUP(Tabela2[[#This Row],[SIEMA]],Siema2025,4,FALSE)</f>
        <v xml:space="preserve"> RJ</v>
      </c>
      <c r="D306" s="106" t="str">
        <f>VLOOKUP(Tabela2[[#This Row],[SIEMA]],Siema2025,3,FALSE)</f>
        <v xml:space="preserve">null </v>
      </c>
      <c r="E306" s="106" t="str">
        <f>VLOOKUP(Tabela2[[#This Row],[SIEMA]],Siema2025,20,FALSE)</f>
        <v>Baía de Guanabara</v>
      </c>
      <c r="F306" s="106"/>
      <c r="G306" s="106" t="s">
        <v>8476</v>
      </c>
      <c r="H306" s="106" t="s">
        <v>8477</v>
      </c>
      <c r="I306" s="104" t="str">
        <f>VLOOKUP(Tabela2[[#This Row],[SIEMA]],Siema2025,19,FALSE)</f>
        <v/>
      </c>
      <c r="J306" s="105">
        <f>VLOOKUP(Tabela2[[#This Row],[SIEMA]],Siema2025,2,FALSE)</f>
        <v>45784</v>
      </c>
      <c r="K306" s="105" t="str">
        <f>VLOOKUP(Tabela2[[#This Row],[SIEMA]],Siema2025,16,FALSE)</f>
        <v>Quarta</v>
      </c>
      <c r="L306" s="106" t="str">
        <f>IF(Tabela2[[#This Row],[Data]]="","Sem Informação",VLOOKUP(MONTH(Tabela2[[#This Row],[Data]]),'[1]Validação de dados'!$I$1:$J$13,2,0))</f>
        <v>Maio</v>
      </c>
      <c r="M306" s="104">
        <f>YEAR(Tabela2[[#This Row],[Data]])</f>
        <v>2025</v>
      </c>
      <c r="N306" s="105" t="str">
        <f>VLOOKUP(Tabela2[[#This Row],[SIEMA]],Siema2025,17,FALSE)</f>
        <v>Matutino</v>
      </c>
      <c r="O306" s="105" t="str">
        <f>VLOOKUP(Tabela2[[#This Row],[SIEMA]],Siema2025,5,FALSE)</f>
        <v>Embarcação</v>
      </c>
      <c r="P306" s="104" t="str">
        <f>VLOOKUP(Tabela2[[#This Row],[SIEMA]],Siema2025,21,FALSE)</f>
        <v>Embarcação CBO Vitória.</v>
      </c>
      <c r="Q306" s="104" t="str">
        <f>VLOOKUP(Tabela2[[#This Row],[SIEMA]],Siema2025,7,FALSE)</f>
        <v/>
      </c>
      <c r="R306" s="104"/>
      <c r="S306" s="104" t="s">
        <v>8478</v>
      </c>
      <c r="T306" s="104" t="s">
        <v>2013</v>
      </c>
      <c r="U306" s="104" t="s">
        <v>7111</v>
      </c>
      <c r="V306" s="104" t="str">
        <f>IF(Q306="","",IF(ISNUMBER(Q306)=FALSE,"Não se aplica",IFERROR(VLOOKUP(Q306,Produtos!$A$1:$C$2319,3,FALSE),"Não Cadastrado")))</f>
        <v/>
      </c>
      <c r="W306" s="104"/>
      <c r="X306" s="113" t="str">
        <f>IF(Tabela2[[#This Row],[Origem do acidente]] = "Plataforma", "PREENCHER","NA")</f>
        <v>NA</v>
      </c>
      <c r="Y306" s="109" t="str">
        <f>IF(W306="","", IF(W306="NC","", IF(W306="NE","", IF(W306="NA","",IFERROR(VLOOKUP(W306,Produtos!$A$1:$C$2319,2,FALSE),"Não Cadastrado")))))</f>
        <v/>
      </c>
      <c r="Z306" s="104"/>
      <c r="AA306" s="104"/>
      <c r="AB306" s="104" t="str">
        <f>IF(W306="","",IF(ISNUMBER(W306)=FALSE,"Não se aplica",IFERROR(VLOOKUP(W306,Produtos!$A$1:$C$2319,3,FALSE),"Não Cadastrado")))</f>
        <v/>
      </c>
      <c r="AC306" s="104"/>
      <c r="AD306" s="108" t="str">
        <f>IF(Tabela2[[#This Row],[Origem do acidente]] = "Plataforma", "PREENCHER","NA")</f>
        <v>NA</v>
      </c>
      <c r="AE306" s="107" t="str">
        <f>IF(AC306="","", IF(AC306="NC","", IF(AC306="NE","", IF(AC306="NA","",IFERROR(VLOOKUP(AC306,Produtos!$A$1:$C$2319,2,FALSE),"Não Cadastrado")))))</f>
        <v/>
      </c>
      <c r="AF306" s="104"/>
      <c r="AG306" s="104"/>
      <c r="AH306" s="104" t="str">
        <f>IF(AC306="","",IF(ISNUMBER(AC306)=FALSE,"Não se aplica",IFERROR(VLOOKUP(AC306,Produtos!$A$1:$C$2319,3,FALSE),"Não Cadastrado")))</f>
        <v/>
      </c>
      <c r="AI306" s="104"/>
      <c r="AJ306" s="104" t="str">
        <f>VLOOKUP(Tabela2[[#This Row],[SIEMA]],Siema2025,26,FALSE)</f>
        <v>Foi identificado que um mangote estava danificado no skimmer.</v>
      </c>
      <c r="AK306" s="107" t="s">
        <v>7112</v>
      </c>
      <c r="AL306" s="107"/>
      <c r="AM306" s="107"/>
      <c r="AN306" s="108" t="str">
        <f>VLOOKUP(Tabela2[[#This Row],[SIEMA]],Siema2025,51,FALSE)</f>
        <v/>
      </c>
      <c r="AO306" s="108" t="str">
        <f>VLOOKUP(Tabela2[[#This Row],[SIEMA]],Siema2025,53,FALSE)</f>
        <v/>
      </c>
      <c r="AP306" s="108" t="str">
        <f>VLOOKUP(Tabela2[[#This Row],[SIEMA]],Siema2025,55,FALSE)</f>
        <v/>
      </c>
      <c r="AQ306" s="108" t="str">
        <f>VLOOKUP(Tabela2[[#This Row],[SIEMA]],Siema2025,57,FALSE)</f>
        <v/>
      </c>
      <c r="AR306" s="108" t="str">
        <f>VLOOKUP(Tabela2[[#This Row],[SIEMA]],Siema2025,59,FALSE)</f>
        <v/>
      </c>
      <c r="AS306" s="108" t="str">
        <f>VLOOKUP(Tabela2[[#This Row],[SIEMA]],Siema2025,61,FALSE)</f>
        <v>X</v>
      </c>
      <c r="AT306" s="108" t="str">
        <f>VLOOKUP(Tabela2[[#This Row],[SIEMA]],Siema2025,63,FALSE)</f>
        <v/>
      </c>
      <c r="AU306" s="108" t="str">
        <f>VLOOKUP(Tabela2[[#This Row],[SIEMA]],Siema2025,65,FALSE)</f>
        <v/>
      </c>
      <c r="AV306" s="108" t="str">
        <f>VLOOKUP(Tabela2[[#This Row],[SIEMA]],Siema2025,67,FALSE)</f>
        <v/>
      </c>
      <c r="AW306" s="108" t="str">
        <f>VLOOKUP(Tabela2[[#This Row],[SIEMA]],Siema2025,69,FALSE)</f>
        <v/>
      </c>
      <c r="AX306" s="108" t="str">
        <f>VLOOKUP(Tabela2[[#This Row],[SIEMA]],Siema2025,71,FALSE)</f>
        <v/>
      </c>
      <c r="AY306" s="108" t="str">
        <f>VLOOKUP(Tabela2[[#This Row],[SIEMA]],Siema2025,73,FALSE)</f>
        <v/>
      </c>
      <c r="AZ306" s="108" t="str">
        <f>VLOOKUP(Tabela2[[#This Row],[SIEMA]],Siema2025,75,FALSE)</f>
        <v/>
      </c>
      <c r="BA306" s="108" t="str">
        <f>VLOOKUP(Tabela2[[#This Row],[SIEMA]],Siema2025,77,FALSE)</f>
        <v/>
      </c>
      <c r="BB306" s="108" t="str">
        <f>VLOOKUP(Tabela2[[#This Row],[SIEMA]],Siema2025,79,FALSE)</f>
        <v/>
      </c>
      <c r="BC306" s="108" t="str">
        <f>IF(Tabela2[[#This Row],[Outro(s) ]] = "X", "PREENCHER","NA")</f>
        <v>NA</v>
      </c>
      <c r="BD306" s="108" t="str">
        <f>VLOOKUP(Tabela2[[#This Row],[SIEMA]],Siema2025,82,FALSE)</f>
        <v/>
      </c>
      <c r="BE306" s="108" t="str">
        <f>VLOOKUP(Tabela2[[#This Row],[SIEMA]],Siema2025,81,FALSE)</f>
        <v/>
      </c>
      <c r="BF306" s="110" t="str">
        <f>VLOOKUP(Tabela2[[#This Row],[SIEMA]],Siema2025,28,FALSE)</f>
        <v>Petróleo Brasileiro S.A.</v>
      </c>
      <c r="BG306" s="110"/>
      <c r="BH306" s="111" t="str">
        <f>VLOOKUP(Tabela2[[#This Row],[SIEMA]],Siema2025,29,FALSE)</f>
        <v>33000167000292</v>
      </c>
      <c r="BI306" s="112" t="str">
        <f>VLOOKUP(Tabela2[[#This Row],[SIEMA]],Siema2025,107,FALSE)</f>
        <v>Não</v>
      </c>
      <c r="BJ306" s="107" t="s">
        <v>7113</v>
      </c>
      <c r="BK306" s="104" t="s">
        <v>2696</v>
      </c>
      <c r="BL306" s="140">
        <v>45799</v>
      </c>
      <c r="BM306" s="108">
        <f ca="1">IF(Tabela2[[#This Row],[Data de atendimento do Ibama (considerar o primeiro documento/ação)]]="",_xlfn.DAYS(TODAY(),J306),_xlfn.DAYS(Tabela2[[#This Row],[Data de atendimento do Ibama (considerar o primeiro documento/ação)]],J306))</f>
        <v>15</v>
      </c>
      <c r="BN306" s="108" t="str">
        <f>IF(Tabela2[[#This Row],[Atendido pelo Ibama ("Não" ou "Sim")]]="Não","Preencher", IF(Tabela2[[#This Row],[Atendido pelo Ibama ("Não" ou "Sim")]]="Sim","NA",""))</f>
        <v>NA</v>
      </c>
      <c r="BO306" s="114" t="s">
        <v>7138</v>
      </c>
      <c r="BP306" s="108" t="str">
        <f>IF(Tabela2[[#This Row],[Forma de atendimento (primeiro documento/ação)]]= "Outros (especificar)", "PREENCHER","NA")</f>
        <v>NA</v>
      </c>
      <c r="BQ306" s="106" t="s">
        <v>123</v>
      </c>
      <c r="BR306" s="108" t="str">
        <f>IF(Tabela2[[#This Row],[Equipe do Ibama foi a campo? Houve sobrevoo do Poseidon?]] = "Sim", "PREENCHER","NA")</f>
        <v>NA</v>
      </c>
      <c r="BS306" s="108" t="str">
        <f>IF(Tabela2[[#This Row],[Se sim, foi emitida Ordem de Emergência? (informações vinculada à coluna CK)]] = "Sim", "PREENCHER","NA")</f>
        <v>NA</v>
      </c>
      <c r="BT306" s="108" t="s">
        <v>7126</v>
      </c>
      <c r="BU306" s="108" t="s">
        <v>2696</v>
      </c>
      <c r="BV306" s="108" t="s">
        <v>123</v>
      </c>
      <c r="BW306" s="108" t="s">
        <v>2696</v>
      </c>
      <c r="BX306" s="106" t="s">
        <v>7115</v>
      </c>
      <c r="BY306" s="140">
        <v>45875</v>
      </c>
      <c r="BZ306" s="104">
        <f>IF(Tabela2[[#This Row],[Data do documento de encerramento]]="NA","NA",IF(Tabela2[[#This Row],[Data do documento de encerramento]]="","Pendente de conclusão/ encerramento",_xlfn.DAYS(Tabela2[[#This Row],[Data do documento de encerramento]],J306)))</f>
        <v>91</v>
      </c>
      <c r="CA306" s="107"/>
      <c r="CB306" s="107"/>
      <c r="CC306" s="104"/>
      <c r="CD306" s="107"/>
      <c r="CE306" s="107"/>
      <c r="CF306" s="107"/>
    </row>
    <row r="307" spans="1:84" ht="30.75">
      <c r="A307" s="200">
        <v>20255928825</v>
      </c>
      <c r="B307" s="170" t="s">
        <v>8479</v>
      </c>
      <c r="C307" s="108" t="str">
        <f>VLOOKUP(Tabela2[[#This Row],[SIEMA]],Siema2025,4,FALSE)</f>
        <v xml:space="preserve"> SP</v>
      </c>
      <c r="D307" s="106" t="str">
        <f>VLOOKUP(Tabela2[[#This Row],[SIEMA]],Siema2025,3,FALSE)</f>
        <v xml:space="preserve">Cubatão </v>
      </c>
      <c r="E307" s="106" t="s">
        <v>8480</v>
      </c>
      <c r="F307" s="106"/>
      <c r="G307" s="106" t="s">
        <v>8481</v>
      </c>
      <c r="H307" s="106" t="s">
        <v>8482</v>
      </c>
      <c r="I307" s="104" t="s">
        <v>7120</v>
      </c>
      <c r="J307" s="105">
        <f>VLOOKUP(Tabela2[[#This Row],[SIEMA]],Siema2025,2,FALSE)</f>
        <v>45785</v>
      </c>
      <c r="K307" s="105" t="str">
        <f>VLOOKUP(Tabela2[[#This Row],[SIEMA]],Siema2025,16,FALSE)</f>
        <v>Quinta</v>
      </c>
      <c r="L307" s="106" t="str">
        <f>IF(Tabela2[[#This Row],[Data]]="","Sem Informação",VLOOKUP(MONTH(Tabela2[[#This Row],[Data]]),'[1]Validação de dados'!$I$1:$J$13,2,0))</f>
        <v>Maio</v>
      </c>
      <c r="M307" s="104">
        <f>YEAR(Tabela2[[#This Row],[Data]])</f>
        <v>2025</v>
      </c>
      <c r="N307" s="105" t="str">
        <f>VLOOKUP(Tabela2[[#This Row],[SIEMA]],Siema2025,17,FALSE)</f>
        <v>Vespertino</v>
      </c>
      <c r="O307" s="105" t="str">
        <f>VLOOKUP(Tabela2[[#This Row],[SIEMA]],Siema2025,5,FALSE)</f>
        <v>Ferrovia</v>
      </c>
      <c r="P307" s="104" t="str">
        <f>VLOOKUP(Tabela2[[#This Row],[SIEMA]],Siema2025,21,FALSE)</f>
        <v>Vandalismo com abertura de vagão ferroviária graneleiro carregado com soja</v>
      </c>
      <c r="Q307" s="104" t="s">
        <v>7127</v>
      </c>
      <c r="R307" s="104" t="s">
        <v>7127</v>
      </c>
      <c r="S307" s="107" t="s">
        <v>7451</v>
      </c>
      <c r="T307" s="104" t="str">
        <f>VLOOKUP(Tabela2[[#This Row],[SIEMA]],Siema2025,11,FALSE)</f>
        <v>3</v>
      </c>
      <c r="U307" s="104" t="s">
        <v>7121</v>
      </c>
      <c r="V307" s="104" t="s">
        <v>7127</v>
      </c>
      <c r="W307" s="104"/>
      <c r="X307" s="113"/>
      <c r="Y307" s="109"/>
      <c r="Z307" s="104"/>
      <c r="AA307" s="104"/>
      <c r="AB307" s="104" t="str">
        <f>IF(W307="","",IF(ISNUMBER(W307)=FALSE,"Não se aplica",IFERROR(VLOOKUP(W307,Produtos!$A$1:$C$2319,3,FALSE),"Não Cadastrado")))</f>
        <v/>
      </c>
      <c r="AC307" s="104"/>
      <c r="AD307" s="108"/>
      <c r="AE307" s="107" t="str">
        <f>IF(AC307="","", IF(AC307="NC","", IF(AC307="NE","", IF(AC307="NA","",IFERROR(VLOOKUP(AC307,Produtos!$A$1:$C$2319,2,FALSE),"Não Cadastrado")))))</f>
        <v/>
      </c>
      <c r="AF307" s="104"/>
      <c r="AG307" s="104"/>
      <c r="AH307" s="104" t="str">
        <f>IF(AC307="","",IF(ISNUMBER(AC307)=FALSE,"Não se aplica",IFERROR(VLOOKUP(AC307,Produtos!$A$1:$C$2319,3,FALSE),"Não Cadastrado")))</f>
        <v/>
      </c>
      <c r="AI307" s="104"/>
      <c r="AJ307" s="104" t="str">
        <f>VLOOKUP(Tabela2[[#This Row],[SIEMA]],Siema2025,26,FALSE)</f>
        <v>Ato criminoso caracterizado pela abertura de vagão graneleiro ferroviário carregado com soja.</v>
      </c>
      <c r="AK307" s="107" t="s">
        <v>7122</v>
      </c>
      <c r="AL307" s="107"/>
      <c r="AM307" s="107"/>
      <c r="AN307" s="108" t="str">
        <f>VLOOKUP(Tabela2[[#This Row],[SIEMA]],Siema2025,51,FALSE)</f>
        <v/>
      </c>
      <c r="AO307" s="108" t="str">
        <f>VLOOKUP(Tabela2[[#This Row],[SIEMA]],Siema2025,53,FALSE)</f>
        <v/>
      </c>
      <c r="AP307" s="108" t="str">
        <f>VLOOKUP(Tabela2[[#This Row],[SIEMA]],Siema2025,55,FALSE)</f>
        <v/>
      </c>
      <c r="AQ307" s="108" t="str">
        <f>VLOOKUP(Tabela2[[#This Row],[SIEMA]],Siema2025,57,FALSE)</f>
        <v/>
      </c>
      <c r="AR307" s="108" t="str">
        <f>VLOOKUP(Tabela2[[#This Row],[SIEMA]],Siema2025,59,FALSE)</f>
        <v/>
      </c>
      <c r="AS307" s="108" t="str">
        <f>VLOOKUP(Tabela2[[#This Row],[SIEMA]],Siema2025,61,FALSE)</f>
        <v/>
      </c>
      <c r="AT307" s="108" t="str">
        <f>VLOOKUP(Tabela2[[#This Row],[SIEMA]],Siema2025,63,FALSE)</f>
        <v/>
      </c>
      <c r="AU307" s="108" t="str">
        <f>VLOOKUP(Tabela2[[#This Row],[SIEMA]],Siema2025,65,FALSE)</f>
        <v>X</v>
      </c>
      <c r="AV307" s="108" t="str">
        <f>VLOOKUP(Tabela2[[#This Row],[SIEMA]],Siema2025,67,FALSE)</f>
        <v/>
      </c>
      <c r="AW307" s="108" t="str">
        <f>VLOOKUP(Tabela2[[#This Row],[SIEMA]],Siema2025,69,FALSE)</f>
        <v/>
      </c>
      <c r="AX307" s="108" t="str">
        <f>VLOOKUP(Tabela2[[#This Row],[SIEMA]],Siema2025,71,FALSE)</f>
        <v/>
      </c>
      <c r="AY307" s="108" t="str">
        <f>VLOOKUP(Tabela2[[#This Row],[SIEMA]],Siema2025,73,FALSE)</f>
        <v/>
      </c>
      <c r="AZ307" s="108" t="str">
        <f>VLOOKUP(Tabela2[[#This Row],[SIEMA]],Siema2025,75,FALSE)</f>
        <v/>
      </c>
      <c r="BA307" s="108" t="str">
        <f>VLOOKUP(Tabela2[[#This Row],[SIEMA]],Siema2025,77,FALSE)</f>
        <v/>
      </c>
      <c r="BB307" s="108" t="str">
        <f>VLOOKUP(Tabela2[[#This Row],[SIEMA]],Siema2025,79,FALSE)</f>
        <v/>
      </c>
      <c r="BC307" s="108" t="str">
        <f>IF(Tabela2[[#This Row],[Outro(s) ]] = "X", "PREENCHER","NA")</f>
        <v>NA</v>
      </c>
      <c r="BD307" s="108" t="str">
        <f>VLOOKUP(Tabela2[[#This Row],[SIEMA]],Siema2025,82,FALSE)</f>
        <v/>
      </c>
      <c r="BE307" s="108" t="str">
        <f>VLOOKUP(Tabela2[[#This Row],[SIEMA]],Siema2025,81,FALSE)</f>
        <v/>
      </c>
      <c r="BF307" s="110" t="s">
        <v>3066</v>
      </c>
      <c r="BG307" s="110" t="s">
        <v>7123</v>
      </c>
      <c r="BH307" s="111" t="str">
        <f>VLOOKUP(Tabela2[[#This Row],[SIEMA]],Siema2025,29,FALSE)</f>
        <v>02502844000166</v>
      </c>
      <c r="BI307" s="112" t="str">
        <f>VLOOKUP(Tabela2[[#This Row],[SIEMA]],Siema2025,107,FALSE)</f>
        <v>Não</v>
      </c>
      <c r="BJ307" s="107" t="s">
        <v>7099</v>
      </c>
      <c r="BK307" s="104" t="s">
        <v>2696</v>
      </c>
      <c r="BL307" s="140">
        <v>45790</v>
      </c>
      <c r="BM307" s="108">
        <f ca="1">IF(Tabela2[[#This Row],[Data de atendimento do Ibama (considerar o primeiro documento/ação)]]="",_xlfn.DAYS(TODAY(),J307),_xlfn.DAYS(Tabela2[[#This Row],[Data de atendimento do Ibama (considerar o primeiro documento/ação)]],J307))</f>
        <v>5</v>
      </c>
      <c r="BN307" s="108" t="str">
        <f>IF(Tabela2[[#This Row],[Atendido pelo Ibama ("Não" ou "Sim")]]="Não","Preencher", IF(Tabela2[[#This Row],[Atendido pelo Ibama ("Não" ou "Sim")]]="Sim","NA",""))</f>
        <v>NA</v>
      </c>
      <c r="BO307" s="114" t="s">
        <v>7100</v>
      </c>
      <c r="BP307" s="108" t="str">
        <f>IF(Tabela2[[#This Row],[Forma de atendimento (primeiro documento/ação)]]= "Outros (especificar)", "PREENCHER","NA")</f>
        <v>NA</v>
      </c>
      <c r="BQ307" s="106" t="s">
        <v>123</v>
      </c>
      <c r="BR307" s="108" t="str">
        <f>IF(Tabela2[[#This Row],[Equipe do Ibama foi a campo? Houve sobrevoo do Poseidon?]] = "Sim", "PREENCHER","NA")</f>
        <v>NA</v>
      </c>
      <c r="BS307" s="108" t="str">
        <f>IF(Tabela2[[#This Row],[Se sim, foi emitida Ordem de Emergência? (informações vinculada à coluna CK)]] = "Sim", "PREENCHER","NA")</f>
        <v>NA</v>
      </c>
      <c r="BT307" s="108" t="s">
        <v>7126</v>
      </c>
      <c r="BU307" s="108" t="s">
        <v>2696</v>
      </c>
      <c r="BV307" s="108" t="s">
        <v>123</v>
      </c>
      <c r="BW307" s="108" t="s">
        <v>123</v>
      </c>
      <c r="BX307" s="106"/>
      <c r="BY307" s="106"/>
      <c r="BZ307" s="104" t="str">
        <f>IF(Tabela2[[#This Row],[Data do documento de encerramento]]="NA","NA",IF(Tabela2[[#This Row],[Data do documento de encerramento]]="","Pendente de conclusão/ encerramento",_xlfn.DAYS(Tabela2[[#This Row],[Data do documento de encerramento]],J307)))</f>
        <v>Pendente de conclusão/ encerramento</v>
      </c>
      <c r="CA307" s="107" t="s">
        <v>7128</v>
      </c>
      <c r="CB307" s="107"/>
      <c r="CC307" s="130"/>
      <c r="CD307" s="107"/>
      <c r="CE307" s="107"/>
      <c r="CF307" s="107"/>
    </row>
    <row r="308" spans="1:84" ht="45.75">
      <c r="A308" s="169">
        <v>20255954034</v>
      </c>
      <c r="B308" s="170" t="s">
        <v>8483</v>
      </c>
      <c r="C308" s="108" t="str">
        <f>VLOOKUP(Tabela2[[#This Row],[SIEMA]],Siema2025,4,FALSE)</f>
        <v xml:space="preserve"> MG</v>
      </c>
      <c r="D308" s="106" t="str">
        <f>VLOOKUP(Tabela2[[#This Row],[SIEMA]],Siema2025,3,FALSE)</f>
        <v xml:space="preserve">Itabirito </v>
      </c>
      <c r="E308" s="106" t="s">
        <v>7746</v>
      </c>
      <c r="F308" s="106" t="s">
        <v>8484</v>
      </c>
      <c r="G308" s="106" t="s">
        <v>8485</v>
      </c>
      <c r="H308" s="106" t="s">
        <v>8486</v>
      </c>
      <c r="I308" s="104" t="s">
        <v>7120</v>
      </c>
      <c r="J308" s="105">
        <f>VLOOKUP(Tabela2[[#This Row],[SIEMA]],Siema2025,2,FALSE)</f>
        <v>45785</v>
      </c>
      <c r="K308" s="105" t="str">
        <f>VLOOKUP(Tabela2[[#This Row],[SIEMA]],Siema2025,16,FALSE)</f>
        <v>Quinta</v>
      </c>
      <c r="L308" s="106" t="str">
        <f>IF(Tabela2[[#This Row],[Data]]="","Sem Informação",VLOOKUP(MONTH(Tabela2[[#This Row],[Data]]),'[1]Validação de dados'!$I$1:$J$13,2,0))</f>
        <v>Maio</v>
      </c>
      <c r="M308" s="104">
        <f>YEAR(Tabela2[[#This Row],[Data]])</f>
        <v>2025</v>
      </c>
      <c r="N308" s="105" t="str">
        <f>VLOOKUP(Tabela2[[#This Row],[SIEMA]],Siema2025,17,FALSE)</f>
        <v>Madrugada</v>
      </c>
      <c r="O308" s="105" t="str">
        <f>VLOOKUP(Tabela2[[#This Row],[SIEMA]],Siema2025,5,FALSE)</f>
        <v>Rodovia</v>
      </c>
      <c r="P308" s="104" t="str">
        <f>VLOOKUP(Tabela2[[#This Row],[SIEMA]],Siema2025,21,FALSE)</f>
        <v>Transporte Rodoviário</v>
      </c>
      <c r="Q308" s="104">
        <v>1202</v>
      </c>
      <c r="R308" s="104" t="s">
        <v>8454</v>
      </c>
      <c r="S308" s="107" t="str">
        <f>IF(Q308="","", IF(Q308="NC","", IF(Q308="NE","", IF(Q308="NA","",IFERROR(VLOOKUP(Q308,Produtos!$A$1:$C$2319,2,FALSE),"Não Cadastrado")))))</f>
        <v>GASÓLEO ou ÓLEO DIESEL ou ÓLEO PARA AQUECIMENTO, LEVE</v>
      </c>
      <c r="T308" s="104" t="str">
        <f>VLOOKUP(Tabela2[[#This Row],[SIEMA]],Siema2025,11,FALSE)</f>
        <v/>
      </c>
      <c r="U308" s="104" t="str">
        <f>VLOOKUP(Tabela2[[#This Row],[SIEMA]],Siema2025,12,FALSE)</f>
        <v/>
      </c>
      <c r="V308" s="104">
        <f>IF(Q308="","",IF(ISNUMBER(Q308)=FALSE,"Não se aplica",IFERROR(VLOOKUP(Q308,Produtos!$A$1:$C$2319,3,FALSE),"Não Cadastrado")))</f>
        <v>3</v>
      </c>
      <c r="W308" s="104"/>
      <c r="X308" s="113" t="s">
        <v>8487</v>
      </c>
      <c r="Y308" s="109" t="s">
        <v>8031</v>
      </c>
      <c r="Z308" s="104" t="str">
        <f>VLOOKUP(Tabela2[[#This Row],[SIEMA]],Siema2025,11,FALSE)</f>
        <v/>
      </c>
      <c r="AA308" s="104" t="str">
        <f>VLOOKUP(Tabela2[[#This Row],[SIEMA]],Siema2025,12,FALSE)</f>
        <v/>
      </c>
      <c r="AB308" s="104" t="str">
        <f>IF(W308="","",IF(ISNUMBER(W308)=FALSE,"Não se aplica",IFERROR(VLOOKUP(W308,Produtos!$A$1:$C$2319,3,FALSE),"Não Cadastrado")))</f>
        <v/>
      </c>
      <c r="AC308" s="104"/>
      <c r="AD308" s="108" t="str">
        <f>IF(Tabela2[[#This Row],[Origem do acidente]] = "Plataforma", "PREENCHER","NA")</f>
        <v>NA</v>
      </c>
      <c r="AE308" s="107" t="str">
        <f>IF(AC308="","", IF(AC308="NC","", IF(AC308="NE","", IF(AC308="NA","",IFERROR(VLOOKUP(AC308,Produtos!$A$1:$C$2319,2,FALSE),"Não Cadastrado")))))</f>
        <v/>
      </c>
      <c r="AF308" s="104"/>
      <c r="AG308" s="104"/>
      <c r="AH308" s="104" t="str">
        <f>IF(AC308="","",IF(ISNUMBER(AC308)=FALSE,"Não se aplica",IFERROR(VLOOKUP(AC308,Produtos!$A$1:$C$2319,3,FALSE),"Não Cadastrado")))</f>
        <v/>
      </c>
      <c r="AI308" s="104"/>
      <c r="AJ308" s="104" t="str">
        <f>VLOOKUP(Tabela2[[#This Row],[SIEMA]],Siema2025,26,FALSE)</f>
        <v>Tombamento</v>
      </c>
      <c r="AK308" s="107" t="s">
        <v>7311</v>
      </c>
      <c r="AL308" s="107" t="s">
        <v>7358</v>
      </c>
      <c r="AM308" s="107" t="s">
        <v>7180</v>
      </c>
      <c r="AN308" s="108" t="str">
        <f>VLOOKUP(Tabela2[[#This Row],[SIEMA]],Siema2025,51,FALSE)</f>
        <v>X</v>
      </c>
      <c r="AO308" s="108" t="str">
        <f>VLOOKUP(Tabela2[[#This Row],[SIEMA]],Siema2025,53,FALSE)</f>
        <v/>
      </c>
      <c r="AP308" s="108" t="str">
        <f>VLOOKUP(Tabela2[[#This Row],[SIEMA]],Siema2025,55,FALSE)</f>
        <v/>
      </c>
      <c r="AQ308" s="108" t="str">
        <f>VLOOKUP(Tabela2[[#This Row],[SIEMA]],Siema2025,57,FALSE)</f>
        <v/>
      </c>
      <c r="AR308" s="108" t="str">
        <f>VLOOKUP(Tabela2[[#This Row],[SIEMA]],Siema2025,59,FALSE)</f>
        <v/>
      </c>
      <c r="AS308" s="108" t="str">
        <f>VLOOKUP(Tabela2[[#This Row],[SIEMA]],Siema2025,61,FALSE)</f>
        <v/>
      </c>
      <c r="AT308" s="108" t="str">
        <f>VLOOKUP(Tabela2[[#This Row],[SIEMA]],Siema2025,63,FALSE)</f>
        <v/>
      </c>
      <c r="AU308" s="108" t="str">
        <f>VLOOKUP(Tabela2[[#This Row],[SIEMA]],Siema2025,65,FALSE)</f>
        <v>X</v>
      </c>
      <c r="AV308" s="108" t="str">
        <f>VLOOKUP(Tabela2[[#This Row],[SIEMA]],Siema2025,67,FALSE)</f>
        <v/>
      </c>
      <c r="AW308" s="108" t="str">
        <f>VLOOKUP(Tabela2[[#This Row],[SIEMA]],Siema2025,69,FALSE)</f>
        <v/>
      </c>
      <c r="AX308" s="108" t="str">
        <f>VLOOKUP(Tabela2[[#This Row],[SIEMA]],Siema2025,71,FALSE)</f>
        <v/>
      </c>
      <c r="AY308" s="108" t="str">
        <f>VLOOKUP(Tabela2[[#This Row],[SIEMA]],Siema2025,73,FALSE)</f>
        <v/>
      </c>
      <c r="AZ308" s="108" t="str">
        <f>VLOOKUP(Tabela2[[#This Row],[SIEMA]],Siema2025,75,FALSE)</f>
        <v/>
      </c>
      <c r="BA308" s="108" t="str">
        <f>VLOOKUP(Tabela2[[#This Row],[SIEMA]],Siema2025,77,FALSE)</f>
        <v/>
      </c>
      <c r="BB308" s="108" t="str">
        <f>VLOOKUP(Tabela2[[#This Row],[SIEMA]],Siema2025,79,FALSE)</f>
        <v/>
      </c>
      <c r="BC308" s="108" t="str">
        <f>IF(Tabela2[[#This Row],[Outro(s) ]] = "X", "PREENCHER","NA")</f>
        <v>NA</v>
      </c>
      <c r="BD308" s="108" t="str">
        <f>VLOOKUP(Tabela2[[#This Row],[SIEMA]],Siema2025,82,FALSE)</f>
        <v/>
      </c>
      <c r="BE308" s="108" t="str">
        <f>VLOOKUP(Tabela2[[#This Row],[SIEMA]],Siema2025,81,FALSE)</f>
        <v/>
      </c>
      <c r="BF308" s="110" t="str">
        <f>VLOOKUP(Tabela2[[#This Row],[SIEMA]],Siema2025,28,FALSE)</f>
        <v/>
      </c>
      <c r="BG308" s="110"/>
      <c r="BH308" s="111" t="str">
        <f>VLOOKUP(Tabela2[[#This Row],[SIEMA]],Siema2025,29,FALSE)</f>
        <v/>
      </c>
      <c r="BI308" s="112" t="str">
        <f>VLOOKUP(Tabela2[[#This Row],[SIEMA]],Siema2025,107,FALSE)</f>
        <v>Não</v>
      </c>
      <c r="BJ308" s="107" t="s">
        <v>7099</v>
      </c>
      <c r="BK308" s="104" t="s">
        <v>2696</v>
      </c>
      <c r="BL308" s="140">
        <v>45789</v>
      </c>
      <c r="BM308" s="108">
        <f ca="1">IF(Tabela2[[#This Row],[Data de atendimento do Ibama (considerar o primeiro documento/ação)]]="",_xlfn.DAYS(TODAY(),J308),_xlfn.DAYS(Tabela2[[#This Row],[Data de atendimento do Ibama (considerar o primeiro documento/ação)]],J308))</f>
        <v>4</v>
      </c>
      <c r="BN308" s="108" t="str">
        <f>IF(Tabela2[[#This Row],[Atendido pelo Ibama ("Não" ou "Sim")]]="Não","Preencher", IF(Tabela2[[#This Row],[Atendido pelo Ibama ("Não" ou "Sim")]]="Sim","NA",""))</f>
        <v>NA</v>
      </c>
      <c r="BO308" s="114" t="s">
        <v>7100</v>
      </c>
      <c r="BP308" s="108" t="str">
        <f>IF(Tabela2[[#This Row],[Forma de atendimento (primeiro documento/ação)]]= "Outros (especificar)", "PREENCHER","NA")</f>
        <v>NA</v>
      </c>
      <c r="BQ308" s="106" t="s">
        <v>123</v>
      </c>
      <c r="BR308" s="108" t="s">
        <v>123</v>
      </c>
      <c r="BS308" s="108" t="s">
        <v>7120</v>
      </c>
      <c r="BT308" s="108" t="s">
        <v>7101</v>
      </c>
      <c r="BU308" s="108" t="s">
        <v>2696</v>
      </c>
      <c r="BV308" s="108" t="str">
        <f>IF(Tabela2[[#This Row],[Houve avaliação das informações pós-acidente solicitadas/enviadas?]] = "Sim", "PREENCHER","NA")</f>
        <v>PREENCHER</v>
      </c>
      <c r="BW308" s="108" t="s">
        <v>2696</v>
      </c>
      <c r="BX308" s="106" t="s">
        <v>7102</v>
      </c>
      <c r="BY308" s="140">
        <v>45813</v>
      </c>
      <c r="BZ308" s="104">
        <f>IF(Tabela2[[#This Row],[Data do documento de encerramento]]="NA","NA",IF(Tabela2[[#This Row],[Data do documento de encerramento]]="","Pendente de conclusão/ encerramento",_xlfn.DAYS(Tabela2[[#This Row],[Data do documento de encerramento]],J308)))</f>
        <v>28</v>
      </c>
      <c r="CA308" s="107" t="s">
        <v>7807</v>
      </c>
      <c r="CB308" s="107"/>
      <c r="CC308" s="129"/>
      <c r="CD308" s="107"/>
      <c r="CE308" s="107"/>
      <c r="CF308" s="107"/>
    </row>
    <row r="309" spans="1:84" ht="76.5">
      <c r="A309" s="169">
        <v>202551179220</v>
      </c>
      <c r="B309" s="170" t="s">
        <v>8488</v>
      </c>
      <c r="C309" s="108" t="s">
        <v>7135</v>
      </c>
      <c r="D309" s="106" t="s">
        <v>637</v>
      </c>
      <c r="E309" s="106" t="s">
        <v>7292</v>
      </c>
      <c r="F309" s="106"/>
      <c r="G309" s="106" t="s">
        <v>8489</v>
      </c>
      <c r="H309" s="106" t="s">
        <v>8490</v>
      </c>
      <c r="I309" s="104" t="str">
        <f>VLOOKUP(Tabela2[[#This Row],[SIEMA]],Siema2025,19,FALSE)</f>
        <v>Campos</v>
      </c>
      <c r="J309" s="105">
        <f>VLOOKUP(Tabela2[[#This Row],[SIEMA]],Siema2025,2,FALSE)</f>
        <v>45785</v>
      </c>
      <c r="K309" s="105" t="str">
        <f>VLOOKUP(Tabela2[[#This Row],[SIEMA]],Siema2025,16,FALSE)</f>
        <v>Quinta</v>
      </c>
      <c r="L309" s="106" t="str">
        <f>IF(Tabela2[[#This Row],[Data]]="","Sem Informação",VLOOKUP(MONTH(Tabela2[[#This Row],[Data]]),'[1]Validação de dados'!$I$1:$J$13,2,0))</f>
        <v>Maio</v>
      </c>
      <c r="M309" s="104">
        <f>YEAR(Tabela2[[#This Row],[Data]])</f>
        <v>2025</v>
      </c>
      <c r="N309" s="105" t="str">
        <f>VLOOKUP(Tabela2[[#This Row],[SIEMA]],Siema2025,17,FALSE)</f>
        <v>Vespertino</v>
      </c>
      <c r="O309" s="105" t="str">
        <f>VLOOKUP(Tabela2[[#This Row],[SIEMA]],Siema2025,5,FALSE)</f>
        <v>Plataforma</v>
      </c>
      <c r="P309" s="104" t="str">
        <f>VLOOKUP(Tabela2[[#This Row],[SIEMA]],Siema2025,21,FALSE)</f>
        <v/>
      </c>
      <c r="Q309" s="104">
        <v>1267</v>
      </c>
      <c r="R309" s="104" t="s">
        <v>2043</v>
      </c>
      <c r="S309" s="107" t="s">
        <v>2043</v>
      </c>
      <c r="T309" s="151">
        <v>5.6000000000000004E-7</v>
      </c>
      <c r="U309" s="104" t="s">
        <v>7111</v>
      </c>
      <c r="V309" s="104">
        <f>IF(Q309="","",IF(ISNUMBER(Q309)=FALSE,"Não se aplica",IFERROR(VLOOKUP(Q309,Produtos!$A$1:$C$2319,3,FALSE),"Não Cadastrado")))</f>
        <v>3</v>
      </c>
      <c r="W309" s="104" t="str">
        <f>VLOOKUP(Tabela2[[#This Row],[SIEMA]],Siema2025,10,FALSE)</f>
        <v/>
      </c>
      <c r="X309" s="113" t="str">
        <f>IF(Tabela2[[#This Row],[Origem do acidente]] = "Plataforma", "PREENCHER","NA")</f>
        <v>PREENCHER</v>
      </c>
      <c r="Y309" s="109" t="str">
        <f>IF(W309="","", IF(W309="NC","", IF(W309="NE","", IF(W309="NA","",IFERROR(VLOOKUP(W309,Produtos!$A$1:$C$2319,2,FALSE),"Não Cadastrado")))))</f>
        <v/>
      </c>
      <c r="Z309" s="104" t="str">
        <f>VLOOKUP(Tabela2[[#This Row],[SIEMA]],Siema2025,11,FALSE)</f>
        <v xml:space="preserve"> </v>
      </c>
      <c r="AA309" s="104" t="str">
        <f>VLOOKUP(Tabela2[[#This Row],[SIEMA]],Siema2025,12,FALSE)</f>
        <v xml:space="preserve"> </v>
      </c>
      <c r="AB309" s="104" t="str">
        <f>IF(W309="","",IF(ISNUMBER(W309)=FALSE,"Não se aplica",IFERROR(VLOOKUP(W309,Produtos!$A$1:$C$2319,3,FALSE),"Não Cadastrado")))</f>
        <v/>
      </c>
      <c r="AC309" s="104"/>
      <c r="AD309" s="108" t="str">
        <f>IF(Tabela2[[#This Row],[Origem do acidente]] = "Plataforma", "PREENCHER","NA")</f>
        <v>PREENCHER</v>
      </c>
      <c r="AE309" s="107" t="str">
        <f>IF(AC309="","", IF(AC309="NC","", IF(AC309="NE","", IF(AC309="NA","",IFERROR(VLOOKUP(AC309,Produtos!$A$1:$C$2319,2,FALSE),"Não Cadastrado")))))</f>
        <v/>
      </c>
      <c r="AF309" s="104"/>
      <c r="AG309" s="104"/>
      <c r="AH309" s="104" t="str">
        <f>IF(AC309="","",IF(ISNUMBER(AC309)=FALSE,"Não se aplica",IFERROR(VLOOKUP(AC309,Produtos!$A$1:$C$2319,3,FALSE),"Não Cadastrado")))</f>
        <v/>
      </c>
      <c r="AI309" s="104"/>
      <c r="AJ309" s="104" t="str">
        <f>VLOOKUP(Tabela2[[#This Row],[SIEMA]],Siema2025,26,FALSE)</f>
        <v>Em investigação</v>
      </c>
      <c r="AK309" s="107" t="s">
        <v>7285</v>
      </c>
      <c r="AL309" s="107"/>
      <c r="AM309" s="107"/>
      <c r="AN309" s="108" t="str">
        <f>VLOOKUP(Tabela2[[#This Row],[SIEMA]],Siema2025,51,FALSE)</f>
        <v/>
      </c>
      <c r="AO309" s="108" t="str">
        <f>VLOOKUP(Tabela2[[#This Row],[SIEMA]],Siema2025,53,FALSE)</f>
        <v/>
      </c>
      <c r="AP309" s="108" t="str">
        <f>VLOOKUP(Tabela2[[#This Row],[SIEMA]],Siema2025,55,FALSE)</f>
        <v/>
      </c>
      <c r="AQ309" s="108" t="str">
        <f>VLOOKUP(Tabela2[[#This Row],[SIEMA]],Siema2025,57,FALSE)</f>
        <v/>
      </c>
      <c r="AR309" s="108" t="str">
        <f>VLOOKUP(Tabela2[[#This Row],[SIEMA]],Siema2025,59,FALSE)</f>
        <v/>
      </c>
      <c r="AS309" s="108" t="str">
        <f>VLOOKUP(Tabela2[[#This Row],[SIEMA]],Siema2025,61,FALSE)</f>
        <v>X</v>
      </c>
      <c r="AT309" s="108" t="str">
        <f>VLOOKUP(Tabela2[[#This Row],[SIEMA]],Siema2025,63,FALSE)</f>
        <v/>
      </c>
      <c r="AU309" s="108" t="str">
        <f>VLOOKUP(Tabela2[[#This Row],[SIEMA]],Siema2025,65,FALSE)</f>
        <v/>
      </c>
      <c r="AV309" s="108" t="str">
        <f>VLOOKUP(Tabela2[[#This Row],[SIEMA]],Siema2025,67,FALSE)</f>
        <v/>
      </c>
      <c r="AW309" s="108" t="str">
        <f>VLOOKUP(Tabela2[[#This Row],[SIEMA]],Siema2025,69,FALSE)</f>
        <v/>
      </c>
      <c r="AX309" s="108" t="str">
        <f>VLOOKUP(Tabela2[[#This Row],[SIEMA]],Siema2025,71,FALSE)</f>
        <v/>
      </c>
      <c r="AY309" s="108" t="str">
        <f>VLOOKUP(Tabela2[[#This Row],[SIEMA]],Siema2025,73,FALSE)</f>
        <v/>
      </c>
      <c r="AZ309" s="108" t="str">
        <f>VLOOKUP(Tabela2[[#This Row],[SIEMA]],Siema2025,75,FALSE)</f>
        <v/>
      </c>
      <c r="BA309" s="108" t="str">
        <f>VLOOKUP(Tabela2[[#This Row],[SIEMA]],Siema2025,77,FALSE)</f>
        <v/>
      </c>
      <c r="BB309" s="108" t="str">
        <f>VLOOKUP(Tabela2[[#This Row],[SIEMA]],Siema2025,79,FALSE)</f>
        <v/>
      </c>
      <c r="BC309" s="108" t="str">
        <f>IF(Tabela2[[#This Row],[Outro(s) ]] = "X", "PREENCHER","NA")</f>
        <v>NA</v>
      </c>
      <c r="BD309" s="108" t="str">
        <f>VLOOKUP(Tabela2[[#This Row],[SIEMA]],Siema2025,82,FALSE)</f>
        <v/>
      </c>
      <c r="BE309" s="108" t="str">
        <f>VLOOKUP(Tabela2[[#This Row],[SIEMA]],Siema2025,81,FALSE)</f>
        <v/>
      </c>
      <c r="BF309" s="110" t="str">
        <f>VLOOKUP(Tabela2[[#This Row],[SIEMA]],Siema2025,28,FALSE)</f>
        <v>PERENCO PETRÓLEO E GÁS DO BRASIL LTDA.</v>
      </c>
      <c r="BG309" s="110"/>
      <c r="BH309" s="111" t="str">
        <f>VLOOKUP(Tabela2[[#This Row],[SIEMA]],Siema2025,29,FALSE)</f>
        <v>09309027000135</v>
      </c>
      <c r="BI309" s="112" t="s">
        <v>2696</v>
      </c>
      <c r="BJ309" s="107" t="s">
        <v>7099</v>
      </c>
      <c r="BK309" s="104" t="s">
        <v>2696</v>
      </c>
      <c r="BL309" s="140">
        <v>45799</v>
      </c>
      <c r="BM309" s="108">
        <f ca="1">IF(Tabela2[[#This Row],[Data de atendimento do Ibama (considerar o primeiro documento/ação)]]="",_xlfn.DAYS(TODAY(),J309),_xlfn.DAYS(Tabela2[[#This Row],[Data de atendimento do Ibama (considerar o primeiro documento/ação)]],J309))</f>
        <v>14</v>
      </c>
      <c r="BN309" s="108" t="str">
        <f>IF(Tabela2[[#This Row],[Atendido pelo Ibama ("Não" ou "Sim")]]="Não","Preencher", IF(Tabela2[[#This Row],[Atendido pelo Ibama ("Não" ou "Sim")]]="Sim","NA",""))</f>
        <v>NA</v>
      </c>
      <c r="BO309" s="114" t="s">
        <v>7138</v>
      </c>
      <c r="BP309" s="108" t="str">
        <f>IF(Tabela2[[#This Row],[Forma de atendimento (primeiro documento/ação)]]= "Outros (especificar)", "PREENCHER","NA")</f>
        <v>NA</v>
      </c>
      <c r="BQ309" s="106" t="s">
        <v>123</v>
      </c>
      <c r="BR309" s="108" t="str">
        <f>IF(Tabela2[[#This Row],[Equipe do Ibama foi a campo? Houve sobrevoo do Poseidon?]] = "Sim", "PREENCHER","NA")</f>
        <v>NA</v>
      </c>
      <c r="BS309" s="108" t="str">
        <f>IF(Tabela2[[#This Row],[Se sim, foi emitida Ordem de Emergência? (informações vinculada à coluna CK)]] = "Sim", "PREENCHER","NA")</f>
        <v>NA</v>
      </c>
      <c r="BT309" s="108" t="s">
        <v>7101</v>
      </c>
      <c r="BU309" s="108" t="s">
        <v>2696</v>
      </c>
      <c r="BV309" s="108" t="s">
        <v>123</v>
      </c>
      <c r="BW309" s="108" t="s">
        <v>2696</v>
      </c>
      <c r="BX309" s="106" t="s">
        <v>7102</v>
      </c>
      <c r="BY309" s="140">
        <v>45989</v>
      </c>
      <c r="BZ309" s="104">
        <f>IF(Tabela2[[#This Row],[Data do documento de encerramento]]="NA","NA",IF(Tabela2[[#This Row],[Data do documento de encerramento]]="","Pendente de conclusão/ encerramento",_xlfn.DAYS(Tabela2[[#This Row],[Data do documento de encerramento]],J309)))</f>
        <v>204</v>
      </c>
      <c r="CA309" s="107" t="s">
        <v>7816</v>
      </c>
      <c r="CB309" s="107"/>
      <c r="CC309" s="129" t="s">
        <v>7194</v>
      </c>
      <c r="CD309" s="107" t="s">
        <v>123</v>
      </c>
      <c r="CE309" s="107" t="s">
        <v>123</v>
      </c>
      <c r="CF309" s="107" t="s">
        <v>7141</v>
      </c>
    </row>
    <row r="310" spans="1:84" ht="30.75">
      <c r="A310" s="169">
        <v>20255954030</v>
      </c>
      <c r="B310" s="170" t="s">
        <v>8491</v>
      </c>
      <c r="C310" s="108" t="str">
        <f>VLOOKUP(Tabela2[[#This Row],[SIEMA]],Siema2025,4,FALSE)</f>
        <v xml:space="preserve"> GO</v>
      </c>
      <c r="D310" s="106" t="str">
        <f>VLOOKUP(Tabela2[[#This Row],[SIEMA]],Siema2025,3,FALSE)</f>
        <v xml:space="preserve">Aparecida de Goiânia </v>
      </c>
      <c r="E310" s="106" t="s">
        <v>7385</v>
      </c>
      <c r="F310" s="106" t="s">
        <v>8492</v>
      </c>
      <c r="G310" s="106" t="s">
        <v>8493</v>
      </c>
      <c r="H310" s="106" t="s">
        <v>8494</v>
      </c>
      <c r="I310" s="104" t="s">
        <v>7120</v>
      </c>
      <c r="J310" s="105">
        <f>VLOOKUP(Tabela2[[#This Row],[SIEMA]],Siema2025,2,FALSE)</f>
        <v>45786</v>
      </c>
      <c r="K310" s="105" t="str">
        <f>VLOOKUP(Tabela2[[#This Row],[SIEMA]],Siema2025,16,FALSE)</f>
        <v>Sexta</v>
      </c>
      <c r="L310" s="106" t="str">
        <f>IF(Tabela2[[#This Row],[Data]]="","Sem Informação",VLOOKUP(MONTH(Tabela2[[#This Row],[Data]]),'[1]Validação de dados'!$I$1:$J$13,2,0))</f>
        <v>Maio</v>
      </c>
      <c r="M310" s="104">
        <f>YEAR(Tabela2[[#This Row],[Data]])</f>
        <v>2025</v>
      </c>
      <c r="N310" s="105" t="str">
        <f>VLOOKUP(Tabela2[[#This Row],[SIEMA]],Siema2025,17,FALSE)</f>
        <v>Matutino</v>
      </c>
      <c r="O310" s="105" t="str">
        <f>VLOOKUP(Tabela2[[#This Row],[SIEMA]],Siema2025,5,FALSE)</f>
        <v>Rodovia</v>
      </c>
      <c r="P310" s="104" t="str">
        <f>VLOOKUP(Tabela2[[#This Row],[SIEMA]],Siema2025,21,FALSE)</f>
        <v>Motorista não soube informar com precisão o que aconteceu. Possível colisão com outro veículo.</v>
      </c>
      <c r="Q310" s="104">
        <v>1202</v>
      </c>
      <c r="R310" s="104" t="s">
        <v>8454</v>
      </c>
      <c r="S310" s="107" t="str">
        <f>IF(Q310="","", IF(Q310="NC","", IF(Q310="NE","", IF(Q310="NA","",IFERROR(VLOOKUP(Q310,Produtos!$A$1:$C$2319,2,FALSE),"Não Cadastrado")))))</f>
        <v>GASÓLEO ou ÓLEO DIESEL ou ÓLEO PARA AQUECIMENTO, LEVE</v>
      </c>
      <c r="T310" s="104" t="str">
        <f>VLOOKUP(Tabela2[[#This Row],[SIEMA]],Siema2025,11,FALSE)</f>
        <v xml:space="preserve"> </v>
      </c>
      <c r="U310" s="104" t="str">
        <f>VLOOKUP(Tabela2[[#This Row],[SIEMA]],Siema2025,12,FALSE)</f>
        <v xml:space="preserve"> </v>
      </c>
      <c r="V310" s="104">
        <f>IF(Q310="","",IF(ISNUMBER(Q310)=FALSE,"Não se aplica",IFERROR(VLOOKUP(Q310,Produtos!$A$1:$C$2319,3,FALSE),"Não Cadastrado")))</f>
        <v>3</v>
      </c>
      <c r="W310" s="104" t="str">
        <f>VLOOKUP(Tabela2[[#This Row],[SIEMA]],Siema2025,10,FALSE)</f>
        <v/>
      </c>
      <c r="X310" s="113" t="str">
        <f>IF(Tabela2[[#This Row],[Origem do acidente]] = "Plataforma", "PREENCHER","NA")</f>
        <v>NA</v>
      </c>
      <c r="Y310" s="109" t="str">
        <f>IF(W310="","", IF(W310="NC","", IF(W310="NE","", IF(W310="NA","",IFERROR(VLOOKUP(W310,Produtos!$A$1:$C$2319,2,FALSE),"Não Cadastrado")))))</f>
        <v/>
      </c>
      <c r="Z310" s="104" t="str">
        <f>VLOOKUP(Tabela2[[#This Row],[SIEMA]],Siema2025,11,FALSE)</f>
        <v xml:space="preserve"> </v>
      </c>
      <c r="AA310" s="104" t="str">
        <f>VLOOKUP(Tabela2[[#This Row],[SIEMA]],Siema2025,12,FALSE)</f>
        <v xml:space="preserve"> </v>
      </c>
      <c r="AB310" s="104" t="str">
        <f>IF(W310="","",IF(ISNUMBER(W310)=FALSE,"Não se aplica",IFERROR(VLOOKUP(W310,Produtos!$A$1:$C$2319,3,FALSE),"Não Cadastrado")))</f>
        <v/>
      </c>
      <c r="AC310" s="104"/>
      <c r="AD310" s="108" t="str">
        <f>IF(Tabela2[[#This Row],[Origem do acidente]] = "Plataforma", "PREENCHER","NA")</f>
        <v>NA</v>
      </c>
      <c r="AE310" s="107" t="str">
        <f>IF(AC310="","", IF(AC310="NC","", IF(AC310="NE","", IF(AC310="NA","",IFERROR(VLOOKUP(AC310,Produtos!$A$1:$C$2319,2,FALSE),"Não Cadastrado")))))</f>
        <v/>
      </c>
      <c r="AF310" s="104"/>
      <c r="AG310" s="104"/>
      <c r="AH310" s="104" t="str">
        <f>IF(AC310="","",IF(ISNUMBER(AC310)=FALSE,"Não se aplica",IFERROR(VLOOKUP(AC310,Produtos!$A$1:$C$2319,3,FALSE),"Não Cadastrado")))</f>
        <v/>
      </c>
      <c r="AI310" s="104"/>
      <c r="AJ310" s="104" t="str">
        <f>VLOOKUP(Tabela2[[#This Row],[SIEMA]],Siema2025,26,FALSE)</f>
        <v/>
      </c>
      <c r="AK310" s="107" t="s">
        <v>6834</v>
      </c>
      <c r="AL310" s="107"/>
      <c r="AM310" s="107"/>
      <c r="AN310" s="108" t="str">
        <f>VLOOKUP(Tabela2[[#This Row],[SIEMA]],Siema2025,51,FALSE)</f>
        <v/>
      </c>
      <c r="AO310" s="108" t="str">
        <f>VLOOKUP(Tabela2[[#This Row],[SIEMA]],Siema2025,53,FALSE)</f>
        <v/>
      </c>
      <c r="AP310" s="108" t="str">
        <f>VLOOKUP(Tabela2[[#This Row],[SIEMA]],Siema2025,55,FALSE)</f>
        <v/>
      </c>
      <c r="AQ310" s="108" t="str">
        <f>VLOOKUP(Tabela2[[#This Row],[SIEMA]],Siema2025,57,FALSE)</f>
        <v/>
      </c>
      <c r="AR310" s="108" t="str">
        <f>VLOOKUP(Tabela2[[#This Row],[SIEMA]],Siema2025,59,FALSE)</f>
        <v/>
      </c>
      <c r="AS310" s="108" t="str">
        <f>VLOOKUP(Tabela2[[#This Row],[SIEMA]],Siema2025,61,FALSE)</f>
        <v/>
      </c>
      <c r="AT310" s="108" t="str">
        <f>VLOOKUP(Tabela2[[#This Row],[SIEMA]],Siema2025,63,FALSE)</f>
        <v/>
      </c>
      <c r="AU310" s="108" t="str">
        <f>VLOOKUP(Tabela2[[#This Row],[SIEMA]],Siema2025,65,FALSE)</f>
        <v>X</v>
      </c>
      <c r="AV310" s="108" t="str">
        <f>VLOOKUP(Tabela2[[#This Row],[SIEMA]],Siema2025,67,FALSE)</f>
        <v/>
      </c>
      <c r="AW310" s="108" t="str">
        <f>VLOOKUP(Tabela2[[#This Row],[SIEMA]],Siema2025,69,FALSE)</f>
        <v/>
      </c>
      <c r="AX310" s="108" t="str">
        <f>VLOOKUP(Tabela2[[#This Row],[SIEMA]],Siema2025,71,FALSE)</f>
        <v/>
      </c>
      <c r="AY310" s="108" t="str">
        <f>VLOOKUP(Tabela2[[#This Row],[SIEMA]],Siema2025,73,FALSE)</f>
        <v/>
      </c>
      <c r="AZ310" s="108" t="str">
        <f>VLOOKUP(Tabela2[[#This Row],[SIEMA]],Siema2025,75,FALSE)</f>
        <v/>
      </c>
      <c r="BA310" s="108" t="str">
        <f>VLOOKUP(Tabela2[[#This Row],[SIEMA]],Siema2025,77,FALSE)</f>
        <v/>
      </c>
      <c r="BB310" s="108" t="str">
        <f>VLOOKUP(Tabela2[[#This Row],[SIEMA]],Siema2025,79,FALSE)</f>
        <v/>
      </c>
      <c r="BC310" s="108" t="str">
        <f>IF(Tabela2[[#This Row],[Outro(s) ]] = "X", "PREENCHER","NA")</f>
        <v>NA</v>
      </c>
      <c r="BD310" s="108" t="str">
        <f>VLOOKUP(Tabela2[[#This Row],[SIEMA]],Siema2025,82,FALSE)</f>
        <v/>
      </c>
      <c r="BE310" s="108" t="str">
        <f>VLOOKUP(Tabela2[[#This Row],[SIEMA]],Siema2025,81,FALSE)</f>
        <v/>
      </c>
      <c r="BF310" s="110" t="str">
        <f>VLOOKUP(Tabela2[[#This Row],[SIEMA]],Siema2025,28,FALSE)</f>
        <v>JPC TRANSPORTES LTDA</v>
      </c>
      <c r="BG310" s="110"/>
      <c r="BH310" s="111" t="str">
        <f>VLOOKUP(Tabela2[[#This Row],[SIEMA]],Siema2025,29,FALSE)</f>
        <v>84589506000178</v>
      </c>
      <c r="BI310" s="112" t="str">
        <f>VLOOKUP(Tabela2[[#This Row],[SIEMA]],Siema2025,107,FALSE)</f>
        <v>Não</v>
      </c>
      <c r="BJ310" s="107" t="s">
        <v>7099</v>
      </c>
      <c r="BK310" s="104" t="s">
        <v>2696</v>
      </c>
      <c r="BL310" s="140">
        <v>45789</v>
      </c>
      <c r="BM310" s="108">
        <f ca="1">IF(Tabela2[[#This Row],[Data de atendimento do Ibama (considerar o primeiro documento/ação)]]="",_xlfn.DAYS(TODAY(),J310),_xlfn.DAYS(Tabela2[[#This Row],[Data de atendimento do Ibama (considerar o primeiro documento/ação)]],J310))</f>
        <v>3</v>
      </c>
      <c r="BN310" s="108" t="str">
        <f>IF(Tabela2[[#This Row],[Atendido pelo Ibama ("Não" ou "Sim")]]="Não","Preencher", IF(Tabela2[[#This Row],[Atendido pelo Ibama ("Não" ou "Sim")]]="Sim","NA",""))</f>
        <v>NA</v>
      </c>
      <c r="BO310" s="114" t="s">
        <v>7124</v>
      </c>
      <c r="BP310" s="108" t="s">
        <v>8495</v>
      </c>
      <c r="BQ310" s="106" t="s">
        <v>2696</v>
      </c>
      <c r="BR310" s="108" t="s">
        <v>2696</v>
      </c>
      <c r="BS310" s="108" t="s">
        <v>2696</v>
      </c>
      <c r="BT310" s="108" t="s">
        <v>7101</v>
      </c>
      <c r="BU310" s="108" t="s">
        <v>2696</v>
      </c>
      <c r="BV310" s="108" t="s">
        <v>123</v>
      </c>
      <c r="BW310" s="108" t="s">
        <v>2696</v>
      </c>
      <c r="BX310" s="106" t="s">
        <v>7102</v>
      </c>
      <c r="BY310" s="140">
        <v>46107</v>
      </c>
      <c r="BZ310" s="104">
        <f>IF(Tabela2[[#This Row],[Data do documento de encerramento]]="NA","NA",IF(Tabela2[[#This Row],[Data do documento de encerramento]]="","Pendente de conclusão/ encerramento",_xlfn.DAYS(Tabela2[[#This Row],[Data do documento de encerramento]],J310)))</f>
        <v>321</v>
      </c>
      <c r="CA310" s="107" t="s">
        <v>7189</v>
      </c>
      <c r="CB310" s="107"/>
      <c r="CC310" s="133"/>
      <c r="CD310" s="107"/>
      <c r="CE310" s="107"/>
      <c r="CF310" s="107"/>
    </row>
    <row r="311" spans="1:84" ht="60.75">
      <c r="A311" s="169">
        <v>202551336028</v>
      </c>
      <c r="B311" s="170" t="s">
        <v>8496</v>
      </c>
      <c r="C311" s="108" t="str">
        <f>VLOOKUP(Tabela2[[#This Row],[SIEMA]],Siema2025,4,FALSE)</f>
        <v xml:space="preserve"> MG</v>
      </c>
      <c r="D311" s="106" t="str">
        <f>VLOOKUP(Tabela2[[#This Row],[SIEMA]],Siema2025,3,FALSE)</f>
        <v xml:space="preserve">Piranga </v>
      </c>
      <c r="E311" s="106" t="str">
        <f>VLOOKUP(Tabela2[[#This Row],[SIEMA]],Siema2025,20,FALSE)</f>
        <v>Lugarejo PGA 085 - Pimenta do Meio</v>
      </c>
      <c r="F311" s="106"/>
      <c r="G311" s="106" t="s">
        <v>8497</v>
      </c>
      <c r="H311" s="106" t="s">
        <v>8498</v>
      </c>
      <c r="I311" s="104" t="s">
        <v>7120</v>
      </c>
      <c r="J311" s="105">
        <f>VLOOKUP(Tabela2[[#This Row],[SIEMA]],Siema2025,2,FALSE)</f>
        <v>45786</v>
      </c>
      <c r="K311" s="105" t="str">
        <f>VLOOKUP(Tabela2[[#This Row],[SIEMA]],Siema2025,16,FALSE)</f>
        <v>Sexta</v>
      </c>
      <c r="L311" s="106" t="str">
        <f>IF(Tabela2[[#This Row],[Data]]="","Sem Informação",VLOOKUP(MONTH(Tabela2[[#This Row],[Data]]),'[1]Validação de dados'!$I$1:$J$13,2,0))</f>
        <v>Maio</v>
      </c>
      <c r="M311" s="104">
        <f>YEAR(Tabela2[[#This Row],[Data]])</f>
        <v>2025</v>
      </c>
      <c r="N311" s="105" t="str">
        <f>VLOOKUP(Tabela2[[#This Row],[SIEMA]],Siema2025,17,FALSE)</f>
        <v>Matutino</v>
      </c>
      <c r="O311" s="105" t="str">
        <f>VLOOKUP(Tabela2[[#This Row],[SIEMA]],Siema2025,5,FALSE)</f>
        <v>Outro(s)</v>
      </c>
      <c r="P311" s="104" t="str">
        <f>VLOOKUP(Tabela2[[#This Row],[SIEMA]],Siema2025,21,FALSE)</f>
        <v>Fazenda de Suinocultura</v>
      </c>
      <c r="Q311" s="104" t="s">
        <v>7127</v>
      </c>
      <c r="R311" s="104" t="str">
        <f>VLOOKUP(Tabela2[[#This Row],[SIEMA]],Siema2025,10,FALSE)</f>
        <v>Dejetos de suinocultura</v>
      </c>
      <c r="S311" s="107" t="str">
        <f>IF(Q311="","", IF(Q311="NC","", IF(Q311="NE","", IF(Q311="NA","",IFERROR(VLOOKUP(Q311,Produtos!$A$1:$C$2319,2,FALSE),"Não Cadastrado")))))</f>
        <v/>
      </c>
      <c r="T311" s="104" t="str">
        <f>VLOOKUP(Tabela2[[#This Row],[SIEMA]],Siema2025,11,FALSE)</f>
        <v/>
      </c>
      <c r="U311" s="104" t="str">
        <f>VLOOKUP(Tabela2[[#This Row],[SIEMA]],Siema2025,12,FALSE)</f>
        <v/>
      </c>
      <c r="V311" s="104" t="str">
        <f>IF(Q311="","",IF(ISNUMBER(Q311)=FALSE,"Não se aplica",IFERROR(VLOOKUP(Q311,Produtos!$A$1:$C$2319,3,FALSE),"Não Cadastrado")))</f>
        <v>Não se aplica</v>
      </c>
      <c r="W311" s="104" t="str">
        <f>VLOOKUP(Tabela2[[#This Row],[SIEMA]],Siema2025,10,FALSE)</f>
        <v>Dejetos de suinocultura</v>
      </c>
      <c r="X311" s="113" t="str">
        <f>IF(Tabela2[[#This Row],[Origem do acidente]] = "Plataforma", "PREENCHER","NA")</f>
        <v>NA</v>
      </c>
      <c r="Y311" s="109" t="str">
        <f>IF(W311="","", IF(W311="NC","", IF(W311="NE","", IF(W311="NA","",IFERROR(VLOOKUP(W311,Produtos!$A$1:$C$2319,2,FALSE),"Não Cadastrado")))))</f>
        <v>Não Cadastrado</v>
      </c>
      <c r="Z311" s="104" t="str">
        <f>VLOOKUP(Tabela2[[#This Row],[SIEMA]],Siema2025,11,FALSE)</f>
        <v/>
      </c>
      <c r="AA311" s="104" t="str">
        <f>VLOOKUP(Tabela2[[#This Row],[SIEMA]],Siema2025,12,FALSE)</f>
        <v/>
      </c>
      <c r="AB311" s="104" t="str">
        <f>IF(W311="","",IF(ISNUMBER(W311)=FALSE,"Não se aplica",IFERROR(VLOOKUP(W311,Produtos!$A$1:$C$2319,3,FALSE),"Não Cadastrado")))</f>
        <v>Não se aplica</v>
      </c>
      <c r="AC311" s="104"/>
      <c r="AD311" s="108" t="str">
        <f>IF(Tabela2[[#This Row],[Origem do acidente]] = "Plataforma", "PREENCHER","NA")</f>
        <v>NA</v>
      </c>
      <c r="AE311" s="107" t="str">
        <f>IF(AC311="","", IF(AC311="NC","", IF(AC311="NE","", IF(AC311="NA","",IFERROR(VLOOKUP(AC311,Produtos!$A$1:$C$2319,2,FALSE),"Não Cadastrado")))))</f>
        <v/>
      </c>
      <c r="AF311" s="104"/>
      <c r="AG311" s="104"/>
      <c r="AH311" s="104" t="str">
        <f>IF(AC311="","",IF(ISNUMBER(AC311)=FALSE,"Não se aplica",IFERROR(VLOOKUP(AC311,Produtos!$A$1:$C$2319,3,FALSE),"Não Cadastrado")))</f>
        <v/>
      </c>
      <c r="AI311" s="104"/>
      <c r="AJ311" s="104" t="str">
        <f>VLOOKUP(Tabela2[[#This Row],[SIEMA]],Siema2025,26,FALSE)</f>
        <v>Segundo informações repassadas ao NEA, a Polícia Militar
de Meio Ambiente em vistoria para atendimento de demanda Ministerial constatou dentro das
instalações de atividade de suinocultura, próxima as lagoas receptoras de dejetos, um furo na rede
pluvial de manilhas utilizada para realizar um lançamento irregular de dejetos suínos "in natura" no leito
do córrego Feijão, afluente do rio Piranga. Segundo informações do consultor ambiental da empresa,
de imediato ocorreu a interrupção do fluxo do lançamento logo após a constatação do problema. Ainda
segundo a PMMAB, esse problema no local é recorrente. Demais providências administrativas foram
tomadas pela equipe da PMAMB durante a fiscalização e encaminhado o REDS ao NEA/SEMAD.</v>
      </c>
      <c r="AK311" s="107" t="s">
        <v>7229</v>
      </c>
      <c r="AL311" s="107"/>
      <c r="AM311" s="107"/>
      <c r="AN311" s="108" t="str">
        <f>VLOOKUP(Tabela2[[#This Row],[SIEMA]],Siema2025,51,FALSE)</f>
        <v/>
      </c>
      <c r="AO311" s="108" t="str">
        <f>VLOOKUP(Tabela2[[#This Row],[SIEMA]],Siema2025,53,FALSE)</f>
        <v/>
      </c>
      <c r="AP311" s="108" t="str">
        <f>VLOOKUP(Tabela2[[#This Row],[SIEMA]],Siema2025,55,FALSE)</f>
        <v/>
      </c>
      <c r="AQ311" s="108" t="str">
        <f>VLOOKUP(Tabela2[[#This Row],[SIEMA]],Siema2025,57,FALSE)</f>
        <v>X</v>
      </c>
      <c r="AR311" s="108" t="str">
        <f>VLOOKUP(Tabela2[[#This Row],[SIEMA]],Siema2025,59,FALSE)</f>
        <v/>
      </c>
      <c r="AS311" s="108" t="str">
        <f>VLOOKUP(Tabela2[[#This Row],[SIEMA]],Siema2025,61,FALSE)</f>
        <v/>
      </c>
      <c r="AT311" s="108" t="str">
        <f>VLOOKUP(Tabela2[[#This Row],[SIEMA]],Siema2025,63,FALSE)</f>
        <v/>
      </c>
      <c r="AU311" s="108" t="str">
        <f>VLOOKUP(Tabela2[[#This Row],[SIEMA]],Siema2025,65,FALSE)</f>
        <v/>
      </c>
      <c r="AV311" s="108" t="str">
        <f>VLOOKUP(Tabela2[[#This Row],[SIEMA]],Siema2025,67,FALSE)</f>
        <v/>
      </c>
      <c r="AW311" s="108" t="str">
        <f>VLOOKUP(Tabela2[[#This Row],[SIEMA]],Siema2025,69,FALSE)</f>
        <v/>
      </c>
      <c r="AX311" s="108" t="str">
        <f>VLOOKUP(Tabela2[[#This Row],[SIEMA]],Siema2025,71,FALSE)</f>
        <v/>
      </c>
      <c r="AY311" s="108" t="str">
        <f>VLOOKUP(Tabela2[[#This Row],[SIEMA]],Siema2025,73,FALSE)</f>
        <v/>
      </c>
      <c r="AZ311" s="108" t="str">
        <f>VLOOKUP(Tabela2[[#This Row],[SIEMA]],Siema2025,75,FALSE)</f>
        <v/>
      </c>
      <c r="BA311" s="108" t="str">
        <f>VLOOKUP(Tabela2[[#This Row],[SIEMA]],Siema2025,77,FALSE)</f>
        <v/>
      </c>
      <c r="BB311" s="108" t="str">
        <f>VLOOKUP(Tabela2[[#This Row],[SIEMA]],Siema2025,79,FALSE)</f>
        <v/>
      </c>
      <c r="BC311" s="108" t="str">
        <f>IF(Tabela2[[#This Row],[Outro(s) ]] = "X", "PREENCHER","NA")</f>
        <v>NA</v>
      </c>
      <c r="BD311" s="108" t="str">
        <f>VLOOKUP(Tabela2[[#This Row],[SIEMA]],Siema2025,82,FALSE)</f>
        <v/>
      </c>
      <c r="BE311" s="108" t="str">
        <f>VLOOKUP(Tabela2[[#This Row],[SIEMA]],Siema2025,81,FALSE)</f>
        <v/>
      </c>
      <c r="BF311" s="110" t="str">
        <f>VLOOKUP(Tabela2[[#This Row],[SIEMA]],Siema2025,28,FALSE)</f>
        <v/>
      </c>
      <c r="BG311" s="110"/>
      <c r="BH311" s="111" t="str">
        <f>VLOOKUP(Tabela2[[#This Row],[SIEMA]],Siema2025,29,FALSE)</f>
        <v/>
      </c>
      <c r="BI311" s="112" t="str">
        <f>VLOOKUP(Tabela2[[#This Row],[SIEMA]],Siema2025,107,FALSE)</f>
        <v>Não</v>
      </c>
      <c r="BJ311" s="107" t="s">
        <v>7113</v>
      </c>
      <c r="BK311" s="104" t="s">
        <v>2696</v>
      </c>
      <c r="BL311" s="140">
        <v>45791</v>
      </c>
      <c r="BM311" s="108">
        <f ca="1">IF(Tabela2[[#This Row],[Data de atendimento do Ibama (considerar o primeiro documento/ação)]]="",_xlfn.DAYS(TODAY(),J311),_xlfn.DAYS(Tabela2[[#This Row],[Data de atendimento do Ibama (considerar o primeiro documento/ação)]],J311))</f>
        <v>5</v>
      </c>
      <c r="BN311" s="108" t="str">
        <f>IF(Tabela2[[#This Row],[Atendido pelo Ibama ("Não" ou "Sim")]]="Não","Preencher", IF(Tabela2[[#This Row],[Atendido pelo Ibama ("Não" ou "Sim")]]="Sim","NA",""))</f>
        <v>NA</v>
      </c>
      <c r="BO311" s="114" t="s">
        <v>7182</v>
      </c>
      <c r="BP311" s="108" t="str">
        <f>IF(Tabela2[[#This Row],[Forma de atendimento (primeiro documento/ação)]]= "Outros (especificar)", "PREENCHER","NA")</f>
        <v>NA</v>
      </c>
      <c r="BQ311" s="106" t="s">
        <v>123</v>
      </c>
      <c r="BR311" s="108" t="str">
        <f>IF(Tabela2[[#This Row],[Equipe do Ibama foi a campo? Houve sobrevoo do Poseidon?]] = "Sim", "PREENCHER","NA")</f>
        <v>NA</v>
      </c>
      <c r="BS311" s="108" t="str">
        <f>IF(Tabela2[[#This Row],[Se sim, foi emitida Ordem de Emergência? (informações vinculada à coluna CK)]] = "Sim", "PREENCHER","NA")</f>
        <v>NA</v>
      </c>
      <c r="BT311" s="108" t="str">
        <f>IF(Tabela2[[#This Row],[Foi elaborado Relatório de Vistoria pelo Ibama? (informações vinculada à coluna CK)]] = "Sim", "PREENCHER","NA")</f>
        <v>NA</v>
      </c>
      <c r="BU311" s="108" t="s">
        <v>2696</v>
      </c>
      <c r="BV311" s="108" t="s">
        <v>123</v>
      </c>
      <c r="BW311" s="108" t="s">
        <v>2696</v>
      </c>
      <c r="BX311" s="106" t="s">
        <v>7115</v>
      </c>
      <c r="BY311" s="140">
        <v>45811</v>
      </c>
      <c r="BZ311" s="104">
        <f>IF(Tabela2[[#This Row],[Data do documento de encerramento]]="NA","NA",IF(Tabela2[[#This Row],[Data do documento de encerramento]]="","Pendente de conclusão/ encerramento",_xlfn.DAYS(Tabela2[[#This Row],[Data do documento de encerramento]],J311)))</f>
        <v>25</v>
      </c>
      <c r="CA311" s="107"/>
      <c r="CB311" s="107"/>
      <c r="CC311" s="131"/>
      <c r="CD311" s="107"/>
      <c r="CE311" s="107"/>
      <c r="CF311" s="107"/>
    </row>
    <row r="312" spans="1:84" ht="60.75">
      <c r="A312" s="169">
        <v>202551082852</v>
      </c>
      <c r="B312" s="170" t="s">
        <v>8499</v>
      </c>
      <c r="C312" s="108" t="s">
        <v>8500</v>
      </c>
      <c r="D312" s="106" t="s">
        <v>637</v>
      </c>
      <c r="E312" s="106" t="s">
        <v>8501</v>
      </c>
      <c r="F312" s="106"/>
      <c r="G312" s="106" t="s">
        <v>8502</v>
      </c>
      <c r="H312" s="106" t="s">
        <v>8503</v>
      </c>
      <c r="I312" s="104" t="s">
        <v>7479</v>
      </c>
      <c r="J312" s="105">
        <f>VLOOKUP(Tabela2[[#This Row],[SIEMA]],Siema2025,2,FALSE)</f>
        <v>45787</v>
      </c>
      <c r="K312" s="105" t="str">
        <f>VLOOKUP(Tabela2[[#This Row],[SIEMA]],Siema2025,16,FALSE)</f>
        <v>Sábado</v>
      </c>
      <c r="L312" s="106" t="str">
        <f>IF(Tabela2[[#This Row],[Data]]="","Sem Informação",VLOOKUP(MONTH(Tabela2[[#This Row],[Data]]),'[1]Validação de dados'!$I$1:$J$13,2,0))</f>
        <v>Maio</v>
      </c>
      <c r="M312" s="104">
        <f>YEAR(Tabela2[[#This Row],[Data]])</f>
        <v>2025</v>
      </c>
      <c r="N312" s="105" t="str">
        <f>VLOOKUP(Tabela2[[#This Row],[SIEMA]],Siema2025,17,FALSE)</f>
        <v>Vespertino</v>
      </c>
      <c r="O312" s="105" t="s">
        <v>111</v>
      </c>
      <c r="P312" s="104" t="str">
        <f>VLOOKUP(Tabela2[[#This Row],[SIEMA]],Siema2025,21,FALSE)</f>
        <v>Embarcação C Itacuruçá.</v>
      </c>
      <c r="Q312" s="104" t="s">
        <v>637</v>
      </c>
      <c r="R312" s="104" t="s">
        <v>8504</v>
      </c>
      <c r="S312" s="107" t="s">
        <v>6932</v>
      </c>
      <c r="T312" s="104" t="str">
        <f>VLOOKUP(Tabela2[[#This Row],[SIEMA]],Siema2025,11,FALSE)</f>
        <v>0.0005</v>
      </c>
      <c r="U312" s="104" t="str">
        <f>VLOOKUP(Tabela2[[#This Row],[SIEMA]],Siema2025,12,FALSE)</f>
        <v>M3</v>
      </c>
      <c r="V312" s="104" t="str">
        <f>IF(Q312="","",IF(ISNUMBER(Q312)=FALSE,"Não se aplica",IFERROR(VLOOKUP(Q312,Produtos!$A$1:$C$2319,3,FALSE),"Não Cadastrado")))</f>
        <v>Não se aplica</v>
      </c>
      <c r="W312" s="104"/>
      <c r="X312" s="113"/>
      <c r="Y312" s="109" t="str">
        <f>IF(W312="","", IF(W312="NC","", IF(W312="NE","", IF(W312="NA","",IFERROR(VLOOKUP(W312,Produtos!$A$1:$C$2319,2,FALSE),"Não Cadastrado")))))</f>
        <v/>
      </c>
      <c r="Z312" s="104"/>
      <c r="AA312" s="104"/>
      <c r="AB312" s="104" t="str">
        <f>IF(W312="","",IF(ISNUMBER(W312)=FALSE,"Não se aplica",IFERROR(VLOOKUP(W312,Produtos!$A$1:$C$2319,3,FALSE),"Não Cadastrado")))</f>
        <v/>
      </c>
      <c r="AC312" s="104"/>
      <c r="AD312" s="108"/>
      <c r="AE312" s="107" t="str">
        <f>IF(AC312="","", IF(AC312="NC","", IF(AC312="NE","", IF(AC312="NA","",IFERROR(VLOOKUP(AC312,Produtos!$A$1:$C$2319,2,FALSE),"Não Cadastrado")))))</f>
        <v/>
      </c>
      <c r="AF312" s="104"/>
      <c r="AG312" s="104"/>
      <c r="AH312" s="104" t="str">
        <f>IF(AC312="","",IF(ISNUMBER(AC312)=FALSE,"Não se aplica",IFERROR(VLOOKUP(AC312,Produtos!$A$1:$C$2319,3,FALSE),"Não Cadastrado")))</f>
        <v/>
      </c>
      <c r="AI312" s="104"/>
      <c r="AJ312" s="104" t="str">
        <f>VLOOKUP(Tabela2[[#This Row],[SIEMA]],Siema2025,26,FALSE)</f>
        <v>Em análise.</v>
      </c>
      <c r="AK312" s="107" t="s">
        <v>7098</v>
      </c>
      <c r="AL312" s="107" t="s">
        <v>7229</v>
      </c>
      <c r="AM312" s="107" t="s">
        <v>7285</v>
      </c>
      <c r="AN312" s="108" t="str">
        <f>VLOOKUP(Tabela2[[#This Row],[SIEMA]],Siema2025,51,FALSE)</f>
        <v/>
      </c>
      <c r="AO312" s="108" t="str">
        <f>VLOOKUP(Tabela2[[#This Row],[SIEMA]],Siema2025,53,FALSE)</f>
        <v/>
      </c>
      <c r="AP312" s="108" t="str">
        <f>VLOOKUP(Tabela2[[#This Row],[SIEMA]],Siema2025,55,FALSE)</f>
        <v/>
      </c>
      <c r="AQ312" s="108" t="str">
        <f>VLOOKUP(Tabela2[[#This Row],[SIEMA]],Siema2025,57,FALSE)</f>
        <v/>
      </c>
      <c r="AR312" s="108" t="str">
        <f>VLOOKUP(Tabela2[[#This Row],[SIEMA]],Siema2025,59,FALSE)</f>
        <v/>
      </c>
      <c r="AS312" s="108" t="str">
        <f>VLOOKUP(Tabela2[[#This Row],[SIEMA]],Siema2025,61,FALSE)</f>
        <v>X</v>
      </c>
      <c r="AT312" s="108" t="str">
        <f>VLOOKUP(Tabela2[[#This Row],[SIEMA]],Siema2025,63,FALSE)</f>
        <v/>
      </c>
      <c r="AU312" s="108" t="str">
        <f>VLOOKUP(Tabela2[[#This Row],[SIEMA]],Siema2025,65,FALSE)</f>
        <v/>
      </c>
      <c r="AV312" s="108" t="str">
        <f>VLOOKUP(Tabela2[[#This Row],[SIEMA]],Siema2025,67,FALSE)</f>
        <v/>
      </c>
      <c r="AW312" s="108" t="str">
        <f>VLOOKUP(Tabela2[[#This Row],[SIEMA]],Siema2025,69,FALSE)</f>
        <v/>
      </c>
      <c r="AX312" s="108" t="str">
        <f>VLOOKUP(Tabela2[[#This Row],[SIEMA]],Siema2025,71,FALSE)</f>
        <v/>
      </c>
      <c r="AY312" s="108" t="str">
        <f>VLOOKUP(Tabela2[[#This Row],[SIEMA]],Siema2025,73,FALSE)</f>
        <v/>
      </c>
      <c r="AZ312" s="108" t="str">
        <f>VLOOKUP(Tabela2[[#This Row],[SIEMA]],Siema2025,75,FALSE)</f>
        <v/>
      </c>
      <c r="BA312" s="108" t="str">
        <f>VLOOKUP(Tabela2[[#This Row],[SIEMA]],Siema2025,77,FALSE)</f>
        <v/>
      </c>
      <c r="BB312" s="108" t="str">
        <f>VLOOKUP(Tabela2[[#This Row],[SIEMA]],Siema2025,79,FALSE)</f>
        <v/>
      </c>
      <c r="BC312" s="108" t="str">
        <f>IF(Tabela2[[#This Row],[Outro(s) ]] = "X", "PREENCHER","NA")</f>
        <v>NA</v>
      </c>
      <c r="BD312" s="108" t="str">
        <f>VLOOKUP(Tabela2[[#This Row],[SIEMA]],Siema2025,82,FALSE)</f>
        <v/>
      </c>
      <c r="BE312" s="108" t="str">
        <f>VLOOKUP(Tabela2[[#This Row],[SIEMA]],Siema2025,81,FALSE)</f>
        <v/>
      </c>
      <c r="BF312" s="110" t="str">
        <f>VLOOKUP(Tabela2[[#This Row],[SIEMA]],Siema2025,28,FALSE)</f>
        <v>Petróleo Brasileiro S.A.</v>
      </c>
      <c r="BG312" s="110"/>
      <c r="BH312" s="111" t="str">
        <f>VLOOKUP(Tabela2[[#This Row],[SIEMA]],Siema2025,29,FALSE)</f>
        <v>33000167057723</v>
      </c>
      <c r="BI312" s="112" t="s">
        <v>2696</v>
      </c>
      <c r="BJ312" s="107" t="s">
        <v>7099</v>
      </c>
      <c r="BK312" s="104" t="s">
        <v>2696</v>
      </c>
      <c r="BL312" s="140">
        <v>45799</v>
      </c>
      <c r="BM312" s="108">
        <f ca="1">IF(Tabela2[[#This Row],[Data de atendimento do Ibama (considerar o primeiro documento/ação)]]="",_xlfn.DAYS(TODAY(),J312),_xlfn.DAYS(Tabela2[[#This Row],[Data de atendimento do Ibama (considerar o primeiro documento/ação)]],J312))</f>
        <v>12</v>
      </c>
      <c r="BN312" s="108" t="str">
        <f>IF(Tabela2[[#This Row],[Atendido pelo Ibama ("Não" ou "Sim")]]="Não","Preencher", IF(Tabela2[[#This Row],[Atendido pelo Ibama ("Não" ou "Sim")]]="Sim","NA",""))</f>
        <v>NA</v>
      </c>
      <c r="BO312" s="114" t="s">
        <v>7286</v>
      </c>
      <c r="BP312" s="108" t="str">
        <f>IF(Tabela2[[#This Row],[Forma de atendimento (primeiro documento/ação)]]= "Outros (especificar)", "PREENCHER","NA")</f>
        <v>NA</v>
      </c>
      <c r="BQ312" s="106" t="s">
        <v>123</v>
      </c>
      <c r="BR312" s="108" t="str">
        <f>IF(Tabela2[[#This Row],[Equipe do Ibama foi a campo? Houve sobrevoo do Poseidon?]] = "Sim", "PREENCHER","NA")</f>
        <v>NA</v>
      </c>
      <c r="BS312" s="108" t="str">
        <f>IF(Tabela2[[#This Row],[Se sim, foi emitida Ordem de Emergência? (informações vinculada à coluna CK)]] = "Sim", "PREENCHER","NA")</f>
        <v>NA</v>
      </c>
      <c r="BT312" s="108" t="s">
        <v>7101</v>
      </c>
      <c r="BU312" s="108" t="s">
        <v>123</v>
      </c>
      <c r="BV312" s="108" t="s">
        <v>123</v>
      </c>
      <c r="BW312" s="108" t="s">
        <v>123</v>
      </c>
      <c r="BX312" s="106"/>
      <c r="BY312" s="106"/>
      <c r="BZ312" s="104" t="str">
        <f>IF(Tabela2[[#This Row],[Data do documento de encerramento]]="NA","NA",IF(Tabela2[[#This Row],[Data do documento de encerramento]]="","Pendente de conclusão/ encerramento",_xlfn.DAYS(Tabela2[[#This Row],[Data do documento de encerramento]],J312)))</f>
        <v>Pendente de conclusão/ encerramento</v>
      </c>
      <c r="CA312" s="107"/>
      <c r="CB312" s="107"/>
      <c r="CC312" s="129" t="s">
        <v>7194</v>
      </c>
      <c r="CD312" s="107" t="s">
        <v>7278</v>
      </c>
      <c r="CE312" s="107" t="s">
        <v>123</v>
      </c>
      <c r="CF312" s="107" t="s">
        <v>7141</v>
      </c>
    </row>
    <row r="313" spans="1:84" ht="30.75">
      <c r="A313" s="200">
        <v>202551239652</v>
      </c>
      <c r="B313" s="170" t="s">
        <v>8505</v>
      </c>
      <c r="C313" s="108" t="str">
        <f>VLOOKUP(Tabela2[[#This Row],[SIEMA]],Siema2025,4,FALSE)</f>
        <v xml:space="preserve"> SP</v>
      </c>
      <c r="D313" s="106" t="str">
        <f>VLOOKUP(Tabela2[[#This Row],[SIEMA]],Siema2025,3,FALSE)</f>
        <v xml:space="preserve">São Vicente </v>
      </c>
      <c r="E313" s="106" t="s">
        <v>8506</v>
      </c>
      <c r="F313" s="106"/>
      <c r="G313" s="106" t="s">
        <v>8507</v>
      </c>
      <c r="H313" s="106" t="s">
        <v>8508</v>
      </c>
      <c r="I313" s="104" t="s">
        <v>7120</v>
      </c>
      <c r="J313" s="105">
        <f>VLOOKUP(Tabela2[[#This Row],[SIEMA]],Siema2025,2,FALSE)</f>
        <v>45787</v>
      </c>
      <c r="K313" s="105" t="str">
        <f>VLOOKUP(Tabela2[[#This Row],[SIEMA]],Siema2025,16,FALSE)</f>
        <v>Sábado</v>
      </c>
      <c r="L313" s="106" t="str">
        <f>IF(Tabela2[[#This Row],[Data]]="","Sem Informação",VLOOKUP(MONTH(Tabela2[[#This Row],[Data]]),'[1]Validação de dados'!$I$1:$J$13,2,0))</f>
        <v>Maio</v>
      </c>
      <c r="M313" s="104">
        <f>YEAR(Tabela2[[#This Row],[Data]])</f>
        <v>2025</v>
      </c>
      <c r="N313" s="105" t="str">
        <f>VLOOKUP(Tabela2[[#This Row],[SIEMA]],Siema2025,17,FALSE)</f>
        <v>Matutino</v>
      </c>
      <c r="O313" s="105" t="str">
        <f>VLOOKUP(Tabela2[[#This Row],[SIEMA]],Siema2025,5,FALSE)</f>
        <v>Ferrovia</v>
      </c>
      <c r="P313" s="104" t="str">
        <f>VLOOKUP(Tabela2[[#This Row],[SIEMA]],Siema2025,21,FALSE)</f>
        <v>Vandalismo com abertura de vagão ferroviária graneleiro carregado com enxofre.</v>
      </c>
      <c r="Q313" s="104" t="s">
        <v>7127</v>
      </c>
      <c r="R313" s="104" t="s">
        <v>7127</v>
      </c>
      <c r="S313" s="107" t="s">
        <v>3120</v>
      </c>
      <c r="T313" s="104" t="str">
        <f>VLOOKUP(Tabela2[[#This Row],[SIEMA]],Siema2025,11,FALSE)</f>
        <v>2</v>
      </c>
      <c r="U313" s="104" t="s">
        <v>7121</v>
      </c>
      <c r="V313" s="104" t="s">
        <v>7127</v>
      </c>
      <c r="W313" s="104"/>
      <c r="X313" s="113"/>
      <c r="Y313" s="109" t="str">
        <f>IF(W313="","", IF(W313="NC","", IF(W313="NE","", IF(W313="NA","",IFERROR(VLOOKUP(W313,Produtos!$A$1:$C$2319,2,FALSE),"Não Cadastrado")))))</f>
        <v/>
      </c>
      <c r="Z313" s="104"/>
      <c r="AA313" s="104"/>
      <c r="AB313" s="104" t="str">
        <f>IF(W313="","",IF(ISNUMBER(W313)=FALSE,"Não se aplica",IFERROR(VLOOKUP(W313,Produtos!$A$1:$C$2319,3,FALSE),"Não Cadastrado")))</f>
        <v/>
      </c>
      <c r="AC313" s="104"/>
      <c r="AD313" s="108"/>
      <c r="AE313" s="107" t="str">
        <f>IF(AC313="","", IF(AC313="NC","", IF(AC313="NE","", IF(AC313="NA","",IFERROR(VLOOKUP(AC313,Produtos!$A$1:$C$2319,2,FALSE),"Não Cadastrado")))))</f>
        <v/>
      </c>
      <c r="AF313" s="104"/>
      <c r="AG313" s="104"/>
      <c r="AH313" s="104" t="str">
        <f>IF(AC313="","",IF(ISNUMBER(AC313)=FALSE,"Não se aplica",IFERROR(VLOOKUP(AC313,Produtos!$A$1:$C$2319,3,FALSE),"Não Cadastrado")))</f>
        <v/>
      </c>
      <c r="AI313" s="104"/>
      <c r="AJ313" s="104" t="str">
        <f>VLOOKUP(Tabela2[[#This Row],[SIEMA]],Siema2025,26,FALSE)</f>
        <v>Ato criminoso caracterizado pela abertura de vagão graneleiro ferroviário carregado com enxofre.</v>
      </c>
      <c r="AK313" s="107" t="s">
        <v>7122</v>
      </c>
      <c r="AL313" s="107"/>
      <c r="AM313" s="107"/>
      <c r="AN313" s="108" t="str">
        <f>VLOOKUP(Tabela2[[#This Row],[SIEMA]],Siema2025,51,FALSE)</f>
        <v/>
      </c>
      <c r="AO313" s="108" t="str">
        <f>VLOOKUP(Tabela2[[#This Row],[SIEMA]],Siema2025,53,FALSE)</f>
        <v/>
      </c>
      <c r="AP313" s="108" t="str">
        <f>VLOOKUP(Tabela2[[#This Row],[SIEMA]],Siema2025,55,FALSE)</f>
        <v/>
      </c>
      <c r="AQ313" s="108" t="str">
        <f>VLOOKUP(Tabela2[[#This Row],[SIEMA]],Siema2025,57,FALSE)</f>
        <v/>
      </c>
      <c r="AR313" s="108" t="str">
        <f>VLOOKUP(Tabela2[[#This Row],[SIEMA]],Siema2025,59,FALSE)</f>
        <v/>
      </c>
      <c r="AS313" s="108" t="str">
        <f>VLOOKUP(Tabela2[[#This Row],[SIEMA]],Siema2025,61,FALSE)</f>
        <v/>
      </c>
      <c r="AT313" s="108" t="str">
        <f>VLOOKUP(Tabela2[[#This Row],[SIEMA]],Siema2025,63,FALSE)</f>
        <v/>
      </c>
      <c r="AU313" s="108" t="str">
        <f>VLOOKUP(Tabela2[[#This Row],[SIEMA]],Siema2025,65,FALSE)</f>
        <v>X</v>
      </c>
      <c r="AV313" s="108" t="str">
        <f>VLOOKUP(Tabela2[[#This Row],[SIEMA]],Siema2025,67,FALSE)</f>
        <v/>
      </c>
      <c r="AW313" s="108" t="str">
        <f>VLOOKUP(Tabela2[[#This Row],[SIEMA]],Siema2025,69,FALSE)</f>
        <v/>
      </c>
      <c r="AX313" s="108" t="str">
        <f>VLOOKUP(Tabela2[[#This Row],[SIEMA]],Siema2025,71,FALSE)</f>
        <v/>
      </c>
      <c r="AY313" s="108" t="str">
        <f>VLOOKUP(Tabela2[[#This Row],[SIEMA]],Siema2025,73,FALSE)</f>
        <v/>
      </c>
      <c r="AZ313" s="108" t="str">
        <f>VLOOKUP(Tabela2[[#This Row],[SIEMA]],Siema2025,75,FALSE)</f>
        <v/>
      </c>
      <c r="BA313" s="108" t="str">
        <f>VLOOKUP(Tabela2[[#This Row],[SIEMA]],Siema2025,77,FALSE)</f>
        <v/>
      </c>
      <c r="BB313" s="108" t="str">
        <f>VLOOKUP(Tabela2[[#This Row],[SIEMA]],Siema2025,79,FALSE)</f>
        <v/>
      </c>
      <c r="BC313" s="108" t="str">
        <f>IF(Tabela2[[#This Row],[Outro(s) ]] = "X", "PREENCHER","NA")</f>
        <v>NA</v>
      </c>
      <c r="BD313" s="108" t="str">
        <f>VLOOKUP(Tabela2[[#This Row],[SIEMA]],Siema2025,82,FALSE)</f>
        <v/>
      </c>
      <c r="BE313" s="108" t="str">
        <f>VLOOKUP(Tabela2[[#This Row],[SIEMA]],Siema2025,81,FALSE)</f>
        <v/>
      </c>
      <c r="BF313" s="110" t="s">
        <v>3066</v>
      </c>
      <c r="BG313" s="110" t="s">
        <v>7123</v>
      </c>
      <c r="BH313" s="111" t="str">
        <f>VLOOKUP(Tabela2[[#This Row],[SIEMA]],Siema2025,29,FALSE)</f>
        <v>02502844000166</v>
      </c>
      <c r="BI313" s="112" t="str">
        <f>VLOOKUP(Tabela2[[#This Row],[SIEMA]],Siema2025,107,FALSE)</f>
        <v>Não</v>
      </c>
      <c r="BJ313" s="107" t="s">
        <v>7099</v>
      </c>
      <c r="BK313" s="104" t="s">
        <v>2696</v>
      </c>
      <c r="BL313" s="140">
        <v>45790</v>
      </c>
      <c r="BM313" s="108">
        <f ca="1">IF(Tabela2[[#This Row],[Data de atendimento do Ibama (considerar o primeiro documento/ação)]]="",_xlfn.DAYS(TODAY(),J313),_xlfn.DAYS(Tabela2[[#This Row],[Data de atendimento do Ibama (considerar o primeiro documento/ação)]],J313))</f>
        <v>3</v>
      </c>
      <c r="BN313" s="108" t="str">
        <f>IF(Tabela2[[#This Row],[Atendido pelo Ibama ("Não" ou "Sim")]]="Não","Preencher", IF(Tabela2[[#This Row],[Atendido pelo Ibama ("Não" ou "Sim")]]="Sim","NA",""))</f>
        <v>NA</v>
      </c>
      <c r="BO313" s="114" t="s">
        <v>7100</v>
      </c>
      <c r="BP313" s="108" t="str">
        <f>IF(Tabela2[[#This Row],[Forma de atendimento (primeiro documento/ação)]]= "Outros (especificar)", "PREENCHER","NA")</f>
        <v>NA</v>
      </c>
      <c r="BQ313" s="106" t="s">
        <v>123</v>
      </c>
      <c r="BR313" s="108" t="str">
        <f>IF(Tabela2[[#This Row],[Equipe do Ibama foi a campo? Houve sobrevoo do Poseidon?]] = "Sim", "PREENCHER","NA")</f>
        <v>NA</v>
      </c>
      <c r="BS313" s="108" t="str">
        <f>IF(Tabela2[[#This Row],[Se sim, foi emitida Ordem de Emergência? (informações vinculada à coluna CK)]] = "Sim", "PREENCHER","NA")</f>
        <v>NA</v>
      </c>
      <c r="BT313" s="108" t="s">
        <v>7126</v>
      </c>
      <c r="BU313" s="108" t="s">
        <v>2696</v>
      </c>
      <c r="BV313" s="108" t="s">
        <v>123</v>
      </c>
      <c r="BW313" s="108" t="s">
        <v>123</v>
      </c>
      <c r="BX313" s="106"/>
      <c r="BY313" s="106"/>
      <c r="BZ313" s="104" t="str">
        <f>IF(Tabela2[[#This Row],[Data do documento de encerramento]]="NA","NA",IF(Tabela2[[#This Row],[Data do documento de encerramento]]="","Pendente de conclusão/ encerramento",_xlfn.DAYS(Tabela2[[#This Row],[Data do documento de encerramento]],J313)))</f>
        <v>Pendente de conclusão/ encerramento</v>
      </c>
      <c r="CA313" s="107" t="s">
        <v>7128</v>
      </c>
      <c r="CB313" s="107"/>
      <c r="CC313" s="133"/>
      <c r="CD313" s="107"/>
      <c r="CE313" s="107"/>
      <c r="CF313" s="107"/>
    </row>
    <row r="314" spans="1:84" ht="30.75">
      <c r="A314" s="169">
        <v>202551257618</v>
      </c>
      <c r="B314" s="170" t="s">
        <v>8509</v>
      </c>
      <c r="C314" s="108" t="str">
        <f>VLOOKUP(Tabela2[[#This Row],[SIEMA]],Siema2025,4,FALSE)</f>
        <v xml:space="preserve"> SE</v>
      </c>
      <c r="D314" s="106" t="str">
        <f>VLOOKUP(Tabela2[[#This Row],[SIEMA]],Siema2025,3,FALSE)</f>
        <v xml:space="preserve">Carmópolis </v>
      </c>
      <c r="E314" s="106" t="str">
        <f>VLOOKUP(Tabela2[[#This Row],[SIEMA]],Siema2025,20,FALSE)</f>
        <v>Satélite de injeção SAT.CP-09</v>
      </c>
      <c r="F314" s="106"/>
      <c r="G314" s="106" t="s">
        <v>8510</v>
      </c>
      <c r="H314" s="106" t="s">
        <v>8511</v>
      </c>
      <c r="I314" s="104" t="s">
        <v>7479</v>
      </c>
      <c r="J314" s="105">
        <f>VLOOKUP(Tabela2[[#This Row],[SIEMA]],Siema2025,2,FALSE)</f>
        <v>45787</v>
      </c>
      <c r="K314" s="105" t="str">
        <f>VLOOKUP(Tabela2[[#This Row],[SIEMA]],Siema2025,16,FALSE)</f>
        <v>Sábado</v>
      </c>
      <c r="L314" s="106" t="str">
        <f>IF(Tabela2[[#This Row],[Data]]="","Sem Informação",VLOOKUP(MONTH(Tabela2[[#This Row],[Data]]),'[1]Validação de dados'!$I$1:$J$13,2,0))</f>
        <v>Maio</v>
      </c>
      <c r="M314" s="104">
        <f>YEAR(Tabela2[[#This Row],[Data]])</f>
        <v>2025</v>
      </c>
      <c r="N314" s="105" t="str">
        <f>VLOOKUP(Tabela2[[#This Row],[SIEMA]],Siema2025,17,FALSE)</f>
        <v>Madrugada</v>
      </c>
      <c r="O314" s="105" t="s">
        <v>145</v>
      </c>
      <c r="P314" s="104" t="str">
        <f>VLOOKUP(Tabela2[[#This Row],[SIEMA]],Siema2025,21,FALSE)</f>
        <v>Poço terrestre</v>
      </c>
      <c r="Q314" s="104" t="str">
        <f>VLOOKUP(Tabela2[[#This Row],[SIEMA]],Siema2025,7,FALSE)</f>
        <v/>
      </c>
      <c r="R314" s="104"/>
      <c r="S314" s="104" t="s">
        <v>255</v>
      </c>
      <c r="T314" s="104" t="s">
        <v>8512</v>
      </c>
      <c r="U314" s="104" t="str">
        <f>VLOOKUP(Tabela2[[#This Row],[SIEMA]],Siema2025,12,FALSE)</f>
        <v xml:space="preserve"> </v>
      </c>
      <c r="V314" s="104" t="str">
        <f>IF(Q314="","",IF(ISNUMBER(Q314)=FALSE,"Não se aplica",IFERROR(VLOOKUP(Q314,Produtos!$A$1:$C$2319,3,FALSE),"Não Cadastrado")))</f>
        <v/>
      </c>
      <c r="W314" s="104" t="str">
        <f>VLOOKUP(Tabela2[[#This Row],[SIEMA]],Siema2025,10,FALSE)</f>
        <v/>
      </c>
      <c r="X314" s="113" t="str">
        <f>IF(Tabela2[[#This Row],[Origem do acidente]] = "Plataforma", "PREENCHER","NA")</f>
        <v>NA</v>
      </c>
      <c r="Y314" s="109" t="str">
        <f>IF(W314="","", IF(W314="NC","", IF(W314="NE","", IF(W314="NA","",IFERROR(VLOOKUP(W314,Produtos!$A$1:$C$2319,2,FALSE),"Não Cadastrado")))))</f>
        <v/>
      </c>
      <c r="Z314" s="104" t="str">
        <f>VLOOKUP(Tabela2[[#This Row],[SIEMA]],Siema2025,11,FALSE)</f>
        <v xml:space="preserve"> </v>
      </c>
      <c r="AA314" s="104" t="str">
        <f>VLOOKUP(Tabela2[[#This Row],[SIEMA]],Siema2025,12,FALSE)</f>
        <v xml:space="preserve"> </v>
      </c>
      <c r="AB314" s="104" t="str">
        <f>IF(W314="","",IF(ISNUMBER(W314)=FALSE,"Não se aplica",IFERROR(VLOOKUP(W314,Produtos!$A$1:$C$2319,3,FALSE),"Não Cadastrado")))</f>
        <v/>
      </c>
      <c r="AC314" s="104"/>
      <c r="AD314" s="108" t="str">
        <f>IF(Tabela2[[#This Row],[Origem do acidente]] = "Plataforma", "PREENCHER","NA")</f>
        <v>NA</v>
      </c>
      <c r="AE314" s="107" t="str">
        <f>IF(AC314="","", IF(AC314="NC","", IF(AC314="NE","", IF(AC314="NA","",IFERROR(VLOOKUP(AC314,Produtos!$A$1:$C$2319,2,FALSE),"Não Cadastrado")))))</f>
        <v/>
      </c>
      <c r="AF314" s="104"/>
      <c r="AG314" s="104"/>
      <c r="AH314" s="104" t="str">
        <f>IF(AC314="","",IF(ISNUMBER(AC314)=FALSE,"Não se aplica",IFERROR(VLOOKUP(AC314,Produtos!$A$1:$C$2319,3,FALSE),"Não Cadastrado")))</f>
        <v/>
      </c>
      <c r="AI314" s="104"/>
      <c r="AJ314" s="104" t="str">
        <f>VLOOKUP(Tabela2[[#This Row],[SIEMA]],Siema2025,26,FALSE)</f>
        <v>Paralisada</v>
      </c>
      <c r="AK314" s="107"/>
      <c r="AL314" s="107"/>
      <c r="AM314" s="107"/>
      <c r="AN314" s="108" t="str">
        <f>VLOOKUP(Tabela2[[#This Row],[SIEMA]],Siema2025,51,FALSE)</f>
        <v/>
      </c>
      <c r="AO314" s="108" t="str">
        <f>VLOOKUP(Tabela2[[#This Row],[SIEMA]],Siema2025,53,FALSE)</f>
        <v/>
      </c>
      <c r="AP314" s="108" t="str">
        <f>VLOOKUP(Tabela2[[#This Row],[SIEMA]],Siema2025,55,FALSE)</f>
        <v/>
      </c>
      <c r="AQ314" s="108" t="str">
        <f>VLOOKUP(Tabela2[[#This Row],[SIEMA]],Siema2025,57,FALSE)</f>
        <v/>
      </c>
      <c r="AR314" s="108" t="str">
        <f>VLOOKUP(Tabela2[[#This Row],[SIEMA]],Siema2025,59,FALSE)</f>
        <v/>
      </c>
      <c r="AS314" s="108" t="str">
        <f>VLOOKUP(Tabela2[[#This Row],[SIEMA]],Siema2025,61,FALSE)</f>
        <v/>
      </c>
      <c r="AT314" s="108" t="str">
        <f>VLOOKUP(Tabela2[[#This Row],[SIEMA]],Siema2025,63,FALSE)</f>
        <v/>
      </c>
      <c r="AU314" s="108" t="str">
        <f>VLOOKUP(Tabela2[[#This Row],[SIEMA]],Siema2025,65,FALSE)</f>
        <v>X</v>
      </c>
      <c r="AV314" s="108" t="str">
        <f>VLOOKUP(Tabela2[[#This Row],[SIEMA]],Siema2025,67,FALSE)</f>
        <v/>
      </c>
      <c r="AW314" s="108" t="str">
        <f>VLOOKUP(Tabela2[[#This Row],[SIEMA]],Siema2025,69,FALSE)</f>
        <v/>
      </c>
      <c r="AX314" s="108" t="str">
        <f>VLOOKUP(Tabela2[[#This Row],[SIEMA]],Siema2025,71,FALSE)</f>
        <v/>
      </c>
      <c r="AY314" s="108" t="str">
        <f>VLOOKUP(Tabela2[[#This Row],[SIEMA]],Siema2025,73,FALSE)</f>
        <v/>
      </c>
      <c r="AZ314" s="108" t="str">
        <f>VLOOKUP(Tabela2[[#This Row],[SIEMA]],Siema2025,75,FALSE)</f>
        <v/>
      </c>
      <c r="BA314" s="108" t="str">
        <f>VLOOKUP(Tabela2[[#This Row],[SIEMA]],Siema2025,77,FALSE)</f>
        <v/>
      </c>
      <c r="BB314" s="108" t="str">
        <f>VLOOKUP(Tabela2[[#This Row],[SIEMA]],Siema2025,79,FALSE)</f>
        <v/>
      </c>
      <c r="BC314" s="108" t="str">
        <f>IF(Tabela2[[#This Row],[Outro(s) ]] = "X", "PREENCHER","NA")</f>
        <v>NA</v>
      </c>
      <c r="BD314" s="108" t="str">
        <f>VLOOKUP(Tabela2[[#This Row],[SIEMA]],Siema2025,82,FALSE)</f>
        <v/>
      </c>
      <c r="BE314" s="108" t="str">
        <f>VLOOKUP(Tabela2[[#This Row],[SIEMA]],Siema2025,81,FALSE)</f>
        <v/>
      </c>
      <c r="BF314" s="110" t="str">
        <f>VLOOKUP(Tabela2[[#This Row],[SIEMA]],Siema2025,28,FALSE)</f>
        <v>Carmo Energy S.A</v>
      </c>
      <c r="BG314" s="110"/>
      <c r="BH314" s="111" t="str">
        <f>VLOOKUP(Tabela2[[#This Row],[SIEMA]],Siema2025,29,FALSE)</f>
        <v/>
      </c>
      <c r="BI314" s="112" t="str">
        <f>VLOOKUP(Tabela2[[#This Row],[SIEMA]],Siema2025,107,FALSE)</f>
        <v>Não</v>
      </c>
      <c r="BJ314" s="107" t="s">
        <v>7113</v>
      </c>
      <c r="BK314" s="104" t="s">
        <v>2696</v>
      </c>
      <c r="BL314" s="36">
        <v>45790</v>
      </c>
      <c r="BM314" s="108">
        <f ca="1">IF(Tabela2[[#This Row],[Data de atendimento do Ibama (considerar o primeiro documento/ação)]]="",_xlfn.DAYS(TODAY(),J314),_xlfn.DAYS(Tabela2[[#This Row],[Data de atendimento do Ibama (considerar o primeiro documento/ação)]],J314))</f>
        <v>3</v>
      </c>
      <c r="BN314" s="108" t="str">
        <f>IF(Tabela2[[#This Row],[Atendido pelo Ibama ("Não" ou "Sim")]]="Não","Preencher", IF(Tabela2[[#This Row],[Atendido pelo Ibama ("Não" ou "Sim")]]="Sim","NA",""))</f>
        <v>NA</v>
      </c>
      <c r="BO314" s="114" t="s">
        <v>7100</v>
      </c>
      <c r="BP314" s="108" t="str">
        <f>IF(Tabela2[[#This Row],[Forma de atendimento (primeiro documento/ação)]]= "Outros (especificar)", "PREENCHER","NA")</f>
        <v>NA</v>
      </c>
      <c r="BQ314" s="106" t="s">
        <v>123</v>
      </c>
      <c r="BR314" s="108" t="str">
        <f>IF(Tabela2[[#This Row],[Equipe do Ibama foi a campo? Houve sobrevoo do Poseidon?]] = "Sim", "PREENCHER","NA")</f>
        <v>NA</v>
      </c>
      <c r="BS314" s="108" t="str">
        <f>IF(Tabela2[[#This Row],[Se sim, foi emitida Ordem de Emergência? (informações vinculada à coluna CK)]] = "Sim", "PREENCHER","NA")</f>
        <v>NA</v>
      </c>
      <c r="BT314" s="108" t="str">
        <f>IF(Tabela2[[#This Row],[Foi elaborado Relatório de Vistoria pelo Ibama? (informações vinculada à coluna CK)]] = "Sim", "PREENCHER","NA")</f>
        <v>NA</v>
      </c>
      <c r="BU314" s="108" t="s">
        <v>123</v>
      </c>
      <c r="BV314" s="108" t="s">
        <v>2696</v>
      </c>
      <c r="BW314" s="108" t="s">
        <v>123</v>
      </c>
      <c r="BX314" s="106"/>
      <c r="BY314" s="106"/>
      <c r="BZ314" s="104" t="str">
        <f>IF(Tabela2[[#This Row],[Data do documento de encerramento]]="NA","NA",IF(Tabela2[[#This Row],[Data do documento de encerramento]]="","Pendente de conclusão/ encerramento",_xlfn.DAYS(Tabela2[[#This Row],[Data do documento de encerramento]],J314)))</f>
        <v>Pendente de conclusão/ encerramento</v>
      </c>
      <c r="CA314" s="107"/>
      <c r="CB314" s="107"/>
      <c r="CC314" s="130"/>
      <c r="CD314" s="107"/>
      <c r="CE314" s="107"/>
      <c r="CF314" s="107"/>
    </row>
    <row r="315" spans="1:84" ht="30.75">
      <c r="A315" s="169">
        <v>202551314432</v>
      </c>
      <c r="B315" s="170" t="s">
        <v>8513</v>
      </c>
      <c r="C315" s="108" t="s">
        <v>7135</v>
      </c>
      <c r="D315" s="106" t="s">
        <v>637</v>
      </c>
      <c r="E315" s="106" t="s">
        <v>1086</v>
      </c>
      <c r="F315" s="106"/>
      <c r="G315" s="106" t="s">
        <v>8099</v>
      </c>
      <c r="H315" s="106" t="s">
        <v>8100</v>
      </c>
      <c r="I315" s="104" t="str">
        <f>VLOOKUP(Tabela2[[#This Row],[SIEMA]],Siema2025,19,FALSE)</f>
        <v>Campos</v>
      </c>
      <c r="J315" s="105">
        <f>VLOOKUP(Tabela2[[#This Row],[SIEMA]],Siema2025,2,FALSE)</f>
        <v>45789</v>
      </c>
      <c r="K315" s="105" t="str">
        <f>VLOOKUP(Tabela2[[#This Row],[SIEMA]],Siema2025,16,FALSE)</f>
        <v>Segunda</v>
      </c>
      <c r="L315" s="106" t="str">
        <f>IF(Tabela2[[#This Row],[Data]]="","Sem Informação",VLOOKUP(MONTH(Tabela2[[#This Row],[Data]]),'[1]Validação de dados'!$I$1:$J$13,2,0))</f>
        <v>Maio</v>
      </c>
      <c r="M315" s="104">
        <f>YEAR(Tabela2[[#This Row],[Data]])</f>
        <v>2025</v>
      </c>
      <c r="N315" s="105" t="str">
        <f>VLOOKUP(Tabela2[[#This Row],[SIEMA]],Siema2025,17,FALSE)</f>
        <v>Matutino</v>
      </c>
      <c r="O315" s="105" t="str">
        <f>VLOOKUP(Tabela2[[#This Row],[SIEMA]],Siema2025,5,FALSE)</f>
        <v>Plataforma</v>
      </c>
      <c r="P315" s="104" t="str">
        <f>VLOOKUP(Tabela2[[#This Row],[SIEMA]],Siema2025,21,FALSE)</f>
        <v>Petrobras 48</v>
      </c>
      <c r="Q315" s="104">
        <v>1267</v>
      </c>
      <c r="R315" s="104" t="s">
        <v>2043</v>
      </c>
      <c r="S315" s="107" t="s">
        <v>539</v>
      </c>
      <c r="T315" s="104" t="str">
        <f>VLOOKUP(Tabela2[[#This Row],[SIEMA]],Siema2025,11,FALSE)</f>
        <v>0.04</v>
      </c>
      <c r="U315" s="104" t="str">
        <f>VLOOKUP(Tabela2[[#This Row],[SIEMA]],Siema2025,12,FALSE)</f>
        <v>M3</v>
      </c>
      <c r="V315" s="104">
        <f>IF(Q315="","",IF(ISNUMBER(Q315)=FALSE,"Não se aplica",IFERROR(VLOOKUP(Q315,Produtos!$A$1:$C$2319,3,FALSE),"Não Cadastrado")))</f>
        <v>3</v>
      </c>
      <c r="W315" s="104"/>
      <c r="X315" s="113"/>
      <c r="Y315" s="109" t="str">
        <f>IF(W315="","", IF(W315="NC","", IF(W315="NE","", IF(W315="NA","",IFERROR(VLOOKUP(W315,Produtos!$A$1:$C$2319,2,FALSE),"Não Cadastrado")))))</f>
        <v/>
      </c>
      <c r="Z315" s="104"/>
      <c r="AA315" s="104"/>
      <c r="AB315" s="104" t="str">
        <f>IF(W315="","",IF(ISNUMBER(W315)=FALSE,"Não se aplica",IFERROR(VLOOKUP(W315,Produtos!$A$1:$C$2319,3,FALSE),"Não Cadastrado")))</f>
        <v/>
      </c>
      <c r="AC315" s="104"/>
      <c r="AD315" s="108"/>
      <c r="AE315" s="107" t="str">
        <f>IF(AC315="","", IF(AC315="NC","", IF(AC315="NE","", IF(AC315="NA","",IFERROR(VLOOKUP(AC315,Produtos!$A$1:$C$2319,2,FALSE),"Não Cadastrado")))))</f>
        <v/>
      </c>
      <c r="AF315" s="104"/>
      <c r="AG315" s="104"/>
      <c r="AH315" s="104" t="str">
        <f>IF(AC315="","",IF(ISNUMBER(AC315)=FALSE,"Não se aplica",IFERROR(VLOOKUP(AC315,Produtos!$A$1:$C$2319,3,FALSE),"Não Cadastrado")))</f>
        <v/>
      </c>
      <c r="AI315" s="104"/>
      <c r="AJ315" s="104" t="str">
        <f>VLOOKUP(Tabela2[[#This Row],[SIEMA]],Siema2025,26,FALSE)</f>
        <v>Drenagem inadvertida de um dreno de visor de nível para a linha da overboard.</v>
      </c>
      <c r="AK315" s="183" t="s">
        <v>8514</v>
      </c>
      <c r="AL315" s="107"/>
      <c r="AM315" s="107"/>
      <c r="AN315" s="108" t="str">
        <f>VLOOKUP(Tabela2[[#This Row],[SIEMA]],Siema2025,51,FALSE)</f>
        <v/>
      </c>
      <c r="AO315" s="108" t="str">
        <f>VLOOKUP(Tabela2[[#This Row],[SIEMA]],Siema2025,53,FALSE)</f>
        <v/>
      </c>
      <c r="AP315" s="108" t="str">
        <f>VLOOKUP(Tabela2[[#This Row],[SIEMA]],Siema2025,55,FALSE)</f>
        <v/>
      </c>
      <c r="AQ315" s="108" t="str">
        <f>VLOOKUP(Tabela2[[#This Row],[SIEMA]],Siema2025,57,FALSE)</f>
        <v/>
      </c>
      <c r="AR315" s="108" t="str">
        <f>VLOOKUP(Tabela2[[#This Row],[SIEMA]],Siema2025,59,FALSE)</f>
        <v/>
      </c>
      <c r="AS315" s="108" t="str">
        <f>VLOOKUP(Tabela2[[#This Row],[SIEMA]],Siema2025,61,FALSE)</f>
        <v>X</v>
      </c>
      <c r="AT315" s="108" t="str">
        <f>VLOOKUP(Tabela2[[#This Row],[SIEMA]],Siema2025,63,FALSE)</f>
        <v/>
      </c>
      <c r="AU315" s="108" t="str">
        <f>VLOOKUP(Tabela2[[#This Row],[SIEMA]],Siema2025,65,FALSE)</f>
        <v/>
      </c>
      <c r="AV315" s="108" t="str">
        <f>VLOOKUP(Tabela2[[#This Row],[SIEMA]],Siema2025,67,FALSE)</f>
        <v/>
      </c>
      <c r="AW315" s="108" t="str">
        <f>VLOOKUP(Tabela2[[#This Row],[SIEMA]],Siema2025,69,FALSE)</f>
        <v/>
      </c>
      <c r="AX315" s="108" t="str">
        <f>VLOOKUP(Tabela2[[#This Row],[SIEMA]],Siema2025,71,FALSE)</f>
        <v/>
      </c>
      <c r="AY315" s="108" t="str">
        <f>VLOOKUP(Tabela2[[#This Row],[SIEMA]],Siema2025,73,FALSE)</f>
        <v/>
      </c>
      <c r="AZ315" s="108" t="str">
        <f>VLOOKUP(Tabela2[[#This Row],[SIEMA]],Siema2025,75,FALSE)</f>
        <v/>
      </c>
      <c r="BA315" s="108" t="str">
        <f>VLOOKUP(Tabela2[[#This Row],[SIEMA]],Siema2025,77,FALSE)</f>
        <v/>
      </c>
      <c r="BB315" s="108" t="str">
        <f>VLOOKUP(Tabela2[[#This Row],[SIEMA]],Siema2025,79,FALSE)</f>
        <v/>
      </c>
      <c r="BC315" s="108" t="str">
        <f>IF(Tabela2[[#This Row],[Outro(s) ]] = "X", "PREENCHER","NA")</f>
        <v>NA</v>
      </c>
      <c r="BD315" s="108" t="str">
        <f>VLOOKUP(Tabela2[[#This Row],[SIEMA]],Siema2025,82,FALSE)</f>
        <v/>
      </c>
      <c r="BE315" s="108" t="str">
        <f>VLOOKUP(Tabela2[[#This Row],[SIEMA]],Siema2025,81,FALSE)</f>
        <v/>
      </c>
      <c r="BF315" s="110" t="str">
        <f>VLOOKUP(Tabela2[[#This Row],[SIEMA]],Siema2025,28,FALSE)</f>
        <v>Petrobras</v>
      </c>
      <c r="BG315" s="110"/>
      <c r="BH315" s="111" t="str">
        <f>VLOOKUP(Tabela2[[#This Row],[SIEMA]],Siema2025,29,FALSE)</f>
        <v>33000167100750</v>
      </c>
      <c r="BI315" s="112" t="s">
        <v>2696</v>
      </c>
      <c r="BJ315" s="107" t="s">
        <v>7099</v>
      </c>
      <c r="BK315" s="104" t="s">
        <v>2696</v>
      </c>
      <c r="BL315" s="140">
        <v>45996</v>
      </c>
      <c r="BM315" s="108">
        <f ca="1">IF(Tabela2[[#This Row],[Data de atendimento do Ibama (considerar o primeiro documento/ação)]]="",_xlfn.DAYS(TODAY(),J315),_xlfn.DAYS(Tabela2[[#This Row],[Data de atendimento do Ibama (considerar o primeiro documento/ação)]],J315))</f>
        <v>207</v>
      </c>
      <c r="BN315" s="108" t="str">
        <f>IF(Tabela2[[#This Row],[Atendido pelo Ibama ("Não" ou "Sim")]]="Não","Preencher", IF(Tabela2[[#This Row],[Atendido pelo Ibama ("Não" ou "Sim")]]="Sim","NA",""))</f>
        <v>NA</v>
      </c>
      <c r="BO315" s="114" t="s">
        <v>7138</v>
      </c>
      <c r="BP315" s="108" t="str">
        <f>IF(Tabela2[[#This Row],[Forma de atendimento (primeiro documento/ação)]]= "Outros (especificar)", "PREENCHER","NA")</f>
        <v>NA</v>
      </c>
      <c r="BQ315" s="106" t="s">
        <v>2696</v>
      </c>
      <c r="BR315" s="108"/>
      <c r="BS315" s="108" t="str">
        <f>IF(Tabela2[[#This Row],[Se sim, foi emitida Ordem de Emergência? (informações vinculada à coluna CK)]] = "Sim", "PREENCHER","NA")</f>
        <v>NA</v>
      </c>
      <c r="BT315" s="108" t="s">
        <v>7101</v>
      </c>
      <c r="BU315" s="108" t="s">
        <v>123</v>
      </c>
      <c r="BV315" s="108" t="s">
        <v>123</v>
      </c>
      <c r="BW315" s="108" t="s">
        <v>123</v>
      </c>
      <c r="BX315" s="106"/>
      <c r="BY315" s="106"/>
      <c r="BZ315" s="104" t="str">
        <f>IF(Tabela2[[#This Row],[Data do documento de encerramento]]="NA","NA",IF(Tabela2[[#This Row],[Data do documento de encerramento]]="","Pendente de conclusão/ encerramento",_xlfn.DAYS(Tabela2[[#This Row],[Data do documento de encerramento]],J315)))</f>
        <v>Pendente de conclusão/ encerramento</v>
      </c>
      <c r="CA315" s="107"/>
      <c r="CB315" s="107"/>
      <c r="CC315" s="133" t="s">
        <v>7194</v>
      </c>
      <c r="CD315" s="107" t="s">
        <v>123</v>
      </c>
      <c r="CE315" s="107" t="s">
        <v>2696</v>
      </c>
      <c r="CF315" s="107" t="s">
        <v>7141</v>
      </c>
    </row>
    <row r="316" spans="1:84" ht="30.75">
      <c r="A316" s="169">
        <v>202551336049</v>
      </c>
      <c r="B316" s="170" t="s">
        <v>8515</v>
      </c>
      <c r="C316" s="108" t="str">
        <f>VLOOKUP(Tabela2[[#This Row],[SIEMA]],Siema2025,4,FALSE)</f>
        <v xml:space="preserve"> SP</v>
      </c>
      <c r="D316" s="106" t="str">
        <f>VLOOKUP(Tabela2[[#This Row],[SIEMA]],Siema2025,3,FALSE)</f>
        <v xml:space="preserve">São Vicente </v>
      </c>
      <c r="E316" s="106" t="str">
        <f>VLOOKUP(Tabela2[[#This Row],[SIEMA]],Siema2025,20,FALSE)</f>
        <v/>
      </c>
      <c r="F316" s="106"/>
      <c r="G316" s="106" t="s">
        <v>8516</v>
      </c>
      <c r="H316" s="106" t="s">
        <v>8517</v>
      </c>
      <c r="I316" s="104" t="s">
        <v>7120</v>
      </c>
      <c r="J316" s="105">
        <f>VLOOKUP(Tabela2[[#This Row],[SIEMA]],Siema2025,2,FALSE)</f>
        <v>45789</v>
      </c>
      <c r="K316" s="105" t="str">
        <f>VLOOKUP(Tabela2[[#This Row],[SIEMA]],Siema2025,16,FALSE)</f>
        <v>Segunda</v>
      </c>
      <c r="L316" s="106" t="str">
        <f>IF(Tabela2[[#This Row],[Data]]="","Sem Informação",VLOOKUP(MONTH(Tabela2[[#This Row],[Data]]),'[1]Validação de dados'!$I$1:$J$13,2,0))</f>
        <v>Maio</v>
      </c>
      <c r="M316" s="104">
        <f>YEAR(Tabela2[[#This Row],[Data]])</f>
        <v>2025</v>
      </c>
      <c r="N316" s="105" t="str">
        <f>VLOOKUP(Tabela2[[#This Row],[SIEMA]],Siema2025,17,FALSE)</f>
        <v>Noturno</v>
      </c>
      <c r="O316" s="105" t="str">
        <f>VLOOKUP(Tabela2[[#This Row],[SIEMA]],Siema2025,5,FALSE)</f>
        <v>Ferrovia</v>
      </c>
      <c r="P316" s="104" t="str">
        <f>VLOOKUP(Tabela2[[#This Row],[SIEMA]],Siema2025,21,FALSE)</f>
        <v>Vandalismo com abertura de 3 vagões graneleiros carregados com soja em grãos.</v>
      </c>
      <c r="Q316" s="104" t="s">
        <v>7127</v>
      </c>
      <c r="R316" s="104" t="s">
        <v>7127</v>
      </c>
      <c r="S316" s="107" t="s">
        <v>7451</v>
      </c>
      <c r="T316" s="104" t="str">
        <f>VLOOKUP(Tabela2[[#This Row],[SIEMA]],Siema2025,11,FALSE)</f>
        <v>120</v>
      </c>
      <c r="U316" s="104" t="s">
        <v>7121</v>
      </c>
      <c r="V316" s="104" t="str">
        <f>IF(Q316="","",IF(ISNUMBER(Q316)=FALSE,"Não se aplica",IFERROR(VLOOKUP(Q316,Produtos!$A$1:$C$2319,3,FALSE),"Não Cadastrado")))</f>
        <v>Não se aplica</v>
      </c>
      <c r="W316" s="104"/>
      <c r="X316" s="113"/>
      <c r="Y316" s="109" t="str">
        <f>IF(W316="","", IF(W316="NC","", IF(W316="NE","", IF(W316="NA","",IFERROR(VLOOKUP(W316,Produtos!$A$1:$C$2319,2,FALSE),"Não Cadastrado")))))</f>
        <v/>
      </c>
      <c r="Z316" s="104"/>
      <c r="AA316" s="104"/>
      <c r="AB316" s="104" t="str">
        <f>IF(W316="","",IF(ISNUMBER(W316)=FALSE,"Não se aplica",IFERROR(VLOOKUP(W316,Produtos!$A$1:$C$2319,3,FALSE),"Não Cadastrado")))</f>
        <v/>
      </c>
      <c r="AC316" s="104"/>
      <c r="AD316" s="108"/>
      <c r="AE316" s="107" t="str">
        <f>IF(AC316="","", IF(AC316="NC","", IF(AC316="NE","", IF(AC316="NA","",IFERROR(VLOOKUP(AC316,Produtos!$A$1:$C$2319,2,FALSE),"Não Cadastrado")))))</f>
        <v/>
      </c>
      <c r="AF316" s="104"/>
      <c r="AG316" s="104"/>
      <c r="AH316" s="104" t="str">
        <f>IF(AC316="","",IF(ISNUMBER(AC316)=FALSE,"Não se aplica",IFERROR(VLOOKUP(AC316,Produtos!$A$1:$C$2319,3,FALSE),"Não Cadastrado")))</f>
        <v/>
      </c>
      <c r="AI316" s="104"/>
      <c r="AJ316" s="104" t="str">
        <f>VLOOKUP(Tabela2[[#This Row],[SIEMA]],Siema2025,26,FALSE)</f>
        <v>Ato criminoso caracterizado pela abertura de 3 vagões graneleiros ferroviários carrgeados com soja.</v>
      </c>
      <c r="AK316" s="107" t="s">
        <v>7122</v>
      </c>
      <c r="AL316" s="107"/>
      <c r="AM316" s="107"/>
      <c r="AN316" s="108" t="str">
        <f>VLOOKUP(Tabela2[[#This Row],[SIEMA]],Siema2025,51,FALSE)</f>
        <v/>
      </c>
      <c r="AO316" s="108" t="str">
        <f>VLOOKUP(Tabela2[[#This Row],[SIEMA]],Siema2025,53,FALSE)</f>
        <v/>
      </c>
      <c r="AP316" s="108" t="str">
        <f>VLOOKUP(Tabela2[[#This Row],[SIEMA]],Siema2025,55,FALSE)</f>
        <v/>
      </c>
      <c r="AQ316" s="108" t="str">
        <f>VLOOKUP(Tabela2[[#This Row],[SIEMA]],Siema2025,57,FALSE)</f>
        <v/>
      </c>
      <c r="AR316" s="108" t="str">
        <f>VLOOKUP(Tabela2[[#This Row],[SIEMA]],Siema2025,59,FALSE)</f>
        <v/>
      </c>
      <c r="AS316" s="108" t="str">
        <f>VLOOKUP(Tabela2[[#This Row],[SIEMA]],Siema2025,61,FALSE)</f>
        <v/>
      </c>
      <c r="AT316" s="108" t="str">
        <f>VLOOKUP(Tabela2[[#This Row],[SIEMA]],Siema2025,63,FALSE)</f>
        <v/>
      </c>
      <c r="AU316" s="108" t="str">
        <f>VLOOKUP(Tabela2[[#This Row],[SIEMA]],Siema2025,65,FALSE)</f>
        <v>X</v>
      </c>
      <c r="AV316" s="108" t="str">
        <f>VLOOKUP(Tabela2[[#This Row],[SIEMA]],Siema2025,67,FALSE)</f>
        <v/>
      </c>
      <c r="AW316" s="108" t="str">
        <f>VLOOKUP(Tabela2[[#This Row],[SIEMA]],Siema2025,69,FALSE)</f>
        <v/>
      </c>
      <c r="AX316" s="108" t="str">
        <f>VLOOKUP(Tabela2[[#This Row],[SIEMA]],Siema2025,71,FALSE)</f>
        <v/>
      </c>
      <c r="AY316" s="108" t="str">
        <f>VLOOKUP(Tabela2[[#This Row],[SIEMA]],Siema2025,73,FALSE)</f>
        <v/>
      </c>
      <c r="AZ316" s="108" t="str">
        <f>VLOOKUP(Tabela2[[#This Row],[SIEMA]],Siema2025,75,FALSE)</f>
        <v/>
      </c>
      <c r="BA316" s="108" t="str">
        <f>VLOOKUP(Tabela2[[#This Row],[SIEMA]],Siema2025,77,FALSE)</f>
        <v/>
      </c>
      <c r="BB316" s="108" t="str">
        <f>VLOOKUP(Tabela2[[#This Row],[SIEMA]],Siema2025,79,FALSE)</f>
        <v/>
      </c>
      <c r="BC316" s="108" t="str">
        <f>IF(Tabela2[[#This Row],[Outro(s) ]] = "X", "PREENCHER","NA")</f>
        <v>NA</v>
      </c>
      <c r="BD316" s="108" t="str">
        <f>VLOOKUP(Tabela2[[#This Row],[SIEMA]],Siema2025,82,FALSE)</f>
        <v/>
      </c>
      <c r="BE316" s="108" t="str">
        <f>VLOOKUP(Tabela2[[#This Row],[SIEMA]],Siema2025,81,FALSE)</f>
        <v/>
      </c>
      <c r="BF316" s="110" t="s">
        <v>3066</v>
      </c>
      <c r="BG316" s="110" t="s">
        <v>7123</v>
      </c>
      <c r="BH316" s="111" t="str">
        <f>VLOOKUP(Tabela2[[#This Row],[SIEMA]],Siema2025,29,FALSE)</f>
        <v>02502844000166</v>
      </c>
      <c r="BI316" s="112" t="str">
        <f>VLOOKUP(Tabela2[[#This Row],[SIEMA]],Siema2025,107,FALSE)</f>
        <v>Não</v>
      </c>
      <c r="BJ316" s="107" t="s">
        <v>7099</v>
      </c>
      <c r="BK316" s="104" t="s">
        <v>2696</v>
      </c>
      <c r="BL316" s="140">
        <v>45797</v>
      </c>
      <c r="BM316" s="108">
        <f ca="1">IF(Tabela2[[#This Row],[Data de atendimento do Ibama (considerar o primeiro documento/ação)]]="",_xlfn.DAYS(TODAY(),J316),_xlfn.DAYS(Tabela2[[#This Row],[Data de atendimento do Ibama (considerar o primeiro documento/ação)]],J316))</f>
        <v>8</v>
      </c>
      <c r="BN316" s="108" t="str">
        <f>IF(Tabela2[[#This Row],[Atendido pelo Ibama ("Não" ou "Sim")]]="Não","Preencher", IF(Tabela2[[#This Row],[Atendido pelo Ibama ("Não" ou "Sim")]]="Sim","NA",""))</f>
        <v>NA</v>
      </c>
      <c r="BO316" s="114" t="s">
        <v>7100</v>
      </c>
      <c r="BP316" s="108" t="str">
        <f>IF(Tabela2[[#This Row],[Forma de atendimento (primeiro documento/ação)]]= "Outros (especificar)", "PREENCHER","NA")</f>
        <v>NA</v>
      </c>
      <c r="BQ316" s="106" t="s">
        <v>123</v>
      </c>
      <c r="BR316" s="108" t="str">
        <f>IF(Tabela2[[#This Row],[Equipe do Ibama foi a campo? Houve sobrevoo do Poseidon?]] = "Sim", "PREENCHER","NA")</f>
        <v>NA</v>
      </c>
      <c r="BS316" s="108" t="str">
        <f>IF(Tabela2[[#This Row],[Se sim, foi emitida Ordem de Emergência? (informações vinculada à coluna CK)]] = "Sim", "PREENCHER","NA")</f>
        <v>NA</v>
      </c>
      <c r="BT316" s="108" t="s">
        <v>7126</v>
      </c>
      <c r="BU316" s="108" t="s">
        <v>2696</v>
      </c>
      <c r="BV316" s="108" t="s">
        <v>123</v>
      </c>
      <c r="BW316" s="108" t="s">
        <v>2696</v>
      </c>
      <c r="BX316" s="106"/>
      <c r="BY316" s="140"/>
      <c r="BZ316" s="104" t="str">
        <f>IF(Tabela2[[#This Row],[Data do documento de encerramento]]="NA","NA",IF(Tabela2[[#This Row],[Data do documento de encerramento]]="","Pendente de conclusão/ encerramento",_xlfn.DAYS(Tabela2[[#This Row],[Data do documento de encerramento]],J316)))</f>
        <v>Pendente de conclusão/ encerramento</v>
      </c>
      <c r="CA316" s="191" t="s">
        <v>8443</v>
      </c>
      <c r="CB316" s="107"/>
      <c r="CC316" s="129"/>
      <c r="CD316" s="107"/>
      <c r="CE316" s="107"/>
      <c r="CF316" s="107"/>
    </row>
    <row r="317" spans="1:84" ht="30.75">
      <c r="A317" s="169">
        <v>202551339632</v>
      </c>
      <c r="B317" s="170" t="s">
        <v>8518</v>
      </c>
      <c r="C317" s="108" t="str">
        <f>VLOOKUP(Tabela2[[#This Row],[SIEMA]],Siema2025,4,FALSE)</f>
        <v xml:space="preserve"> SE</v>
      </c>
      <c r="D317" s="106" t="str">
        <f>VLOOKUP(Tabela2[[#This Row],[SIEMA]],Siema2025,3,FALSE)</f>
        <v xml:space="preserve">Carmópolis </v>
      </c>
      <c r="E317" s="106" t="str">
        <f>VLOOKUP(Tabela2[[#This Row],[SIEMA]],Siema2025,20,FALSE)</f>
        <v>Locação do poço 8-CP-1618-SE, Carmópolis-SE</v>
      </c>
      <c r="F317" s="106"/>
      <c r="G317" s="106" t="s">
        <v>8519</v>
      </c>
      <c r="H317" s="106" t="s">
        <v>8520</v>
      </c>
      <c r="I317" s="104" t="s">
        <v>7479</v>
      </c>
      <c r="J317" s="105">
        <f>VLOOKUP(Tabela2[[#This Row],[SIEMA]],Siema2025,2,FALSE)</f>
        <v>45789</v>
      </c>
      <c r="K317" s="105" t="str">
        <f>VLOOKUP(Tabela2[[#This Row],[SIEMA]],Siema2025,16,FALSE)</f>
        <v>Segunda</v>
      </c>
      <c r="L317" s="106" t="str">
        <f>IF(Tabela2[[#This Row],[Data]]="","Sem Informação",VLOOKUP(MONTH(Tabela2[[#This Row],[Data]]),'[1]Validação de dados'!$I$1:$J$13,2,0))</f>
        <v>Maio</v>
      </c>
      <c r="M317" s="104">
        <f>YEAR(Tabela2[[#This Row],[Data]])</f>
        <v>2025</v>
      </c>
      <c r="N317" s="105" t="str">
        <f>VLOOKUP(Tabela2[[#This Row],[SIEMA]],Siema2025,17,FALSE)</f>
        <v>Matutino</v>
      </c>
      <c r="O317" s="105" t="s">
        <v>145</v>
      </c>
      <c r="P317" s="104" t="str">
        <f>VLOOKUP(Tabela2[[#This Row],[SIEMA]],Siema2025,21,FALSE)</f>
        <v>Poço Terrestre</v>
      </c>
      <c r="Q317" s="104" t="str">
        <f>VLOOKUP(Tabela2[[#This Row],[SIEMA]],Siema2025,7,FALSE)</f>
        <v/>
      </c>
      <c r="R317" s="104"/>
      <c r="S317" s="107" t="s">
        <v>255</v>
      </c>
      <c r="T317" s="104" t="str">
        <f>VLOOKUP(Tabela2[[#This Row],[SIEMA]],Siema2025,11,FALSE)</f>
        <v>0.3</v>
      </c>
      <c r="U317" s="104" t="str">
        <f>VLOOKUP(Tabela2[[#This Row],[SIEMA]],Siema2025,12,FALSE)</f>
        <v>M3</v>
      </c>
      <c r="V317" s="104" t="str">
        <f>IF(Q317="","",IF(ISNUMBER(Q317)=FALSE,"Não se aplica",IFERROR(VLOOKUP(Q317,Produtos!$A$1:$C$2319,3,FALSE),"Não Cadastrado")))</f>
        <v/>
      </c>
      <c r="W317" s="104"/>
      <c r="X317" s="113" t="str">
        <f>IF(Tabela2[[#This Row],[Origem do acidente]] = "Plataforma", "PREENCHER","NA")</f>
        <v>NA</v>
      </c>
      <c r="Y317" s="109" t="str">
        <f>IF(W317="","", IF(W317="NC","", IF(W317="NE","", IF(W317="NA","",IFERROR(VLOOKUP(W317,Produtos!$A$1:$C$2319,2,FALSE),"Não Cadastrado")))))</f>
        <v/>
      </c>
      <c r="Z317" s="104"/>
      <c r="AA317" s="104" t="str">
        <f>VLOOKUP(Tabela2[[#This Row],[SIEMA]],Siema2025,12,FALSE)</f>
        <v>M3</v>
      </c>
      <c r="AB317" s="104" t="str">
        <f>IF(W317="","",IF(ISNUMBER(W317)=FALSE,"Não se aplica",IFERROR(VLOOKUP(W317,Produtos!$A$1:$C$2319,3,FALSE),"Não Cadastrado")))</f>
        <v/>
      </c>
      <c r="AC317" s="104"/>
      <c r="AD317" s="108" t="str">
        <f>IF(Tabela2[[#This Row],[Origem do acidente]] = "Plataforma", "PREENCHER","NA")</f>
        <v>NA</v>
      </c>
      <c r="AE317" s="107" t="str">
        <f>IF(AC317="","", IF(AC317="NC","", IF(AC317="NE","", IF(AC317="NA","",IFERROR(VLOOKUP(AC317,Produtos!$A$1:$C$2319,2,FALSE),"Não Cadastrado")))))</f>
        <v/>
      </c>
      <c r="AF317" s="104"/>
      <c r="AG317" s="104"/>
      <c r="AH317" s="104" t="str">
        <f>IF(AC317="","",IF(ISNUMBER(AC317)=FALSE,"Não se aplica",IFERROR(VLOOKUP(AC317,Produtos!$A$1:$C$2319,3,FALSE),"Não Cadastrado")))</f>
        <v/>
      </c>
      <c r="AI317" s="104"/>
      <c r="AJ317" s="104" t="str">
        <f>VLOOKUP(Tabela2[[#This Row],[SIEMA]],Siema2025,26,FALSE)</f>
        <v>No dia 12/05/2025 às 11:30, durante ronda de rotina operacional foi identificada perda de contenção primária/descarga significante de água de injeção de 0,3 m³ devido a furo no spool em %u201CL%u201D de aço de 2%u201D do poço injetor CP-1618. O poço foi fechado para sanar vazamento. Parte do vazamento atingiu açude de pequeno porte. Área atingida = 300 m²; lâmina de água = 0,001 m; TOG = 8,76 mg/L Volume total = 300 m² x 0,001 m = 0,3 m³</v>
      </c>
      <c r="AK317" s="107"/>
      <c r="AL317" s="107"/>
      <c r="AM317" s="107"/>
      <c r="AN317" s="108" t="str">
        <f>VLOOKUP(Tabela2[[#This Row],[SIEMA]],Siema2025,51,FALSE)</f>
        <v/>
      </c>
      <c r="AO317" s="108" t="str">
        <f>VLOOKUP(Tabela2[[#This Row],[SIEMA]],Siema2025,53,FALSE)</f>
        <v/>
      </c>
      <c r="AP317" s="108" t="str">
        <f>VLOOKUP(Tabela2[[#This Row],[SIEMA]],Siema2025,55,FALSE)</f>
        <v/>
      </c>
      <c r="AQ317" s="108" t="str">
        <f>VLOOKUP(Tabela2[[#This Row],[SIEMA]],Siema2025,57,FALSE)</f>
        <v/>
      </c>
      <c r="AR317" s="108" t="str">
        <f>VLOOKUP(Tabela2[[#This Row],[SIEMA]],Siema2025,59,FALSE)</f>
        <v/>
      </c>
      <c r="AS317" s="108" t="str">
        <f>VLOOKUP(Tabela2[[#This Row],[SIEMA]],Siema2025,61,FALSE)</f>
        <v/>
      </c>
      <c r="AT317" s="108" t="str">
        <f>VLOOKUP(Tabela2[[#This Row],[SIEMA]],Siema2025,63,FALSE)</f>
        <v/>
      </c>
      <c r="AU317" s="108" t="str">
        <f>VLOOKUP(Tabela2[[#This Row],[SIEMA]],Siema2025,65,FALSE)</f>
        <v>X</v>
      </c>
      <c r="AV317" s="108" t="str">
        <f>VLOOKUP(Tabela2[[#This Row],[SIEMA]],Siema2025,67,FALSE)</f>
        <v/>
      </c>
      <c r="AW317" s="108" t="str">
        <f>VLOOKUP(Tabela2[[#This Row],[SIEMA]],Siema2025,69,FALSE)</f>
        <v/>
      </c>
      <c r="AX317" s="108" t="str">
        <f>VLOOKUP(Tabela2[[#This Row],[SIEMA]],Siema2025,71,FALSE)</f>
        <v/>
      </c>
      <c r="AY317" s="108" t="str">
        <f>VLOOKUP(Tabela2[[#This Row],[SIEMA]],Siema2025,73,FALSE)</f>
        <v/>
      </c>
      <c r="AZ317" s="108" t="str">
        <f>VLOOKUP(Tabela2[[#This Row],[SIEMA]],Siema2025,75,FALSE)</f>
        <v/>
      </c>
      <c r="BA317" s="108" t="str">
        <f>VLOOKUP(Tabela2[[#This Row],[SIEMA]],Siema2025,77,FALSE)</f>
        <v/>
      </c>
      <c r="BB317" s="108" t="str">
        <f>VLOOKUP(Tabela2[[#This Row],[SIEMA]],Siema2025,79,FALSE)</f>
        <v/>
      </c>
      <c r="BC317" s="108" t="str">
        <f>IF(Tabela2[[#This Row],[Outro(s) ]] = "X", "PREENCHER","NA")</f>
        <v>NA</v>
      </c>
      <c r="BD317" s="108" t="str">
        <f>VLOOKUP(Tabela2[[#This Row],[SIEMA]],Siema2025,82,FALSE)</f>
        <v/>
      </c>
      <c r="BE317" s="108" t="str">
        <f>VLOOKUP(Tabela2[[#This Row],[SIEMA]],Siema2025,81,FALSE)</f>
        <v/>
      </c>
      <c r="BF317" s="110" t="str">
        <f>VLOOKUP(Tabela2[[#This Row],[SIEMA]],Siema2025,28,FALSE)</f>
        <v>CARMO ENERGY S.A.</v>
      </c>
      <c r="BG317" s="110"/>
      <c r="BH317" s="111" t="str">
        <f>VLOOKUP(Tabela2[[#This Row],[SIEMA]],Siema2025,29,FALSE)</f>
        <v/>
      </c>
      <c r="BI317" s="112" t="str">
        <f>VLOOKUP(Tabela2[[#This Row],[SIEMA]],Siema2025,107,FALSE)</f>
        <v>Não</v>
      </c>
      <c r="BJ317" s="107" t="s">
        <v>7113</v>
      </c>
      <c r="BK317" s="104" t="s">
        <v>2696</v>
      </c>
      <c r="BL317" s="36">
        <v>45791</v>
      </c>
      <c r="BM317" s="108">
        <f ca="1">IF(Tabela2[[#This Row],[Data de atendimento do Ibama (considerar o primeiro documento/ação)]]="",_xlfn.DAYS(TODAY(),J317),_xlfn.DAYS(Tabela2[[#This Row],[Data de atendimento do Ibama (considerar o primeiro documento/ação)]],J317))</f>
        <v>2</v>
      </c>
      <c r="BN317" s="108" t="str">
        <f>IF(Tabela2[[#This Row],[Atendido pelo Ibama ("Não" ou "Sim")]]="Não","Preencher", IF(Tabela2[[#This Row],[Atendido pelo Ibama ("Não" ou "Sim")]]="Sim","NA",""))</f>
        <v>NA</v>
      </c>
      <c r="BO317" s="114" t="s">
        <v>7100</v>
      </c>
      <c r="BP317" s="108" t="str">
        <f>IF(Tabela2[[#This Row],[Forma de atendimento (primeiro documento/ação)]]= "Outros (especificar)", "PREENCHER","NA")</f>
        <v>NA</v>
      </c>
      <c r="BQ317" s="106" t="s">
        <v>123</v>
      </c>
      <c r="BR317" s="108" t="str">
        <f>IF(Tabela2[[#This Row],[Equipe do Ibama foi a campo? Houve sobrevoo do Poseidon?]] = "Sim", "PREENCHER","NA")</f>
        <v>NA</v>
      </c>
      <c r="BS317" s="108" t="str">
        <f>IF(Tabela2[[#This Row],[Se sim, foi emitida Ordem de Emergência? (informações vinculada à coluna CK)]] = "Sim", "PREENCHER","NA")</f>
        <v>NA</v>
      </c>
      <c r="BT317" s="108" t="str">
        <f>IF(Tabela2[[#This Row],[Foi elaborado Relatório de Vistoria pelo Ibama? (informações vinculada à coluna CK)]] = "Sim", "PREENCHER","NA")</f>
        <v>NA</v>
      </c>
      <c r="BU317" s="108" t="s">
        <v>123</v>
      </c>
      <c r="BV317" s="108" t="s">
        <v>2696</v>
      </c>
      <c r="BW317" s="108" t="s">
        <v>123</v>
      </c>
      <c r="BX317" s="106"/>
      <c r="BY317" s="140"/>
      <c r="BZ317" s="104" t="str">
        <f>IF(Tabela2[[#This Row],[Data do documento de encerramento]]="NA","NA",IF(Tabela2[[#This Row],[Data do documento de encerramento]]="","Pendente de conclusão/ encerramento",_xlfn.DAYS(Tabela2[[#This Row],[Data do documento de encerramento]],J317)))</f>
        <v>Pendente de conclusão/ encerramento</v>
      </c>
      <c r="CA317" s="107"/>
      <c r="CB317" s="107"/>
      <c r="CC317" s="129"/>
      <c r="CD317" s="107"/>
      <c r="CE317" s="107"/>
      <c r="CF317" s="107"/>
    </row>
    <row r="318" spans="1:84" ht="60.75">
      <c r="A318" s="182">
        <v>202551361223</v>
      </c>
      <c r="B318" s="118" t="s">
        <v>8521</v>
      </c>
      <c r="C318" s="108" t="s">
        <v>672</v>
      </c>
      <c r="D318" s="106" t="s">
        <v>637</v>
      </c>
      <c r="E318" s="106" t="s">
        <v>3342</v>
      </c>
      <c r="F318" s="106"/>
      <c r="G318" s="106" t="s">
        <v>8522</v>
      </c>
      <c r="H318" s="106" t="s">
        <v>8523</v>
      </c>
      <c r="I318" s="104" t="str">
        <f>VLOOKUP(Tabela2[[#This Row],[SIEMA]],Siema2025,19,FALSE)</f>
        <v>Santos</v>
      </c>
      <c r="J318" s="105">
        <f>VLOOKUP(Tabela2[[#This Row],[SIEMA]],Siema2025,2,FALSE)</f>
        <v>45790</v>
      </c>
      <c r="K318" s="105" t="str">
        <f>VLOOKUP(Tabela2[[#This Row],[SIEMA]],Siema2025,16,FALSE)</f>
        <v>Terça</v>
      </c>
      <c r="L318" s="106" t="str">
        <f>IF(Tabela2[[#This Row],[Data]]="","Sem Informação",VLOOKUP(MONTH(Tabela2[[#This Row],[Data]]),'[1]Validação de dados'!$I$1:$J$13,2,0))</f>
        <v>Maio</v>
      </c>
      <c r="M318" s="104">
        <f>YEAR(Tabela2[[#This Row],[Data]])</f>
        <v>2025</v>
      </c>
      <c r="N318" s="105" t="str">
        <f>VLOOKUP(Tabela2[[#This Row],[SIEMA]],Siema2025,17,FALSE)</f>
        <v>Matutino</v>
      </c>
      <c r="O318" s="105" t="str">
        <f>VLOOKUP(Tabela2[[#This Row],[SIEMA]],Siema2025,5,FALSE)</f>
        <v>Plataforma</v>
      </c>
      <c r="P318" s="104" t="str">
        <f>VLOOKUP(Tabela2[[#This Row],[SIEMA]],Siema2025,21,FALSE)</f>
        <v>Parada de produção (ESD-2) em função de atuação espúria do sistema de detecção de fogo, seguida de acionamento do sistema de dilúvio dos módulos M01 e M03, resultando na descarga de 1,485 m³ de água oleosa, contendo 0,94 litros de óleo para o mar através do overflow do sistema de drenagem aberta, conforme previsto em projeto.</v>
      </c>
      <c r="Q318" s="104">
        <v>1267</v>
      </c>
      <c r="R318" s="104" t="s">
        <v>2043</v>
      </c>
      <c r="S318" s="107" t="str">
        <f>IF(Q318="","", IF(Q318="NC","", IF(Q318="NE","", IF(Q318="NA","",IFERROR(VLOOKUP(Q318,Produtos!$A$1:$C$2319,2,FALSE),"Não Cadastrado")))))</f>
        <v>PETRÓLEO CRU</v>
      </c>
      <c r="T318" s="104">
        <v>1.4799999999999999E-4</v>
      </c>
      <c r="U318" s="104" t="s">
        <v>7111</v>
      </c>
      <c r="V318" s="104">
        <f>IF(Q318="","",IF(ISNUMBER(Q318)=FALSE,"Não se aplica",IFERROR(VLOOKUP(Q318,Produtos!$A$1:$C$2319,3,FALSE),"Não Cadastrado")))</f>
        <v>3</v>
      </c>
      <c r="W318" s="104" t="str">
        <f>VLOOKUP(Tabela2[[#This Row],[SIEMA]],Siema2025,10,FALSE)</f>
        <v/>
      </c>
      <c r="X318" s="113"/>
      <c r="Y318" s="109" t="str">
        <f>IF(W318="","", IF(W318="NC","", IF(W318="NE","", IF(W318="NA","",IFERROR(VLOOKUP(W318,Produtos!$A$1:$C$2319,2,FALSE),"Não Cadastrado")))))</f>
        <v/>
      </c>
      <c r="Z318" s="104" t="str">
        <f>VLOOKUP(Tabela2[[#This Row],[SIEMA]],Siema2025,11,FALSE)</f>
        <v xml:space="preserve"> </v>
      </c>
      <c r="AA318" s="104" t="str">
        <f>VLOOKUP(Tabela2[[#This Row],[SIEMA]],Siema2025,12,FALSE)</f>
        <v xml:space="preserve"> </v>
      </c>
      <c r="AB318" s="104" t="str">
        <f>IF(W318="","",IF(ISNUMBER(W318)=FALSE,"Não se aplica",IFERROR(VLOOKUP(W318,Produtos!$A$1:$C$2319,3,FALSE),"Não Cadastrado")))</f>
        <v/>
      </c>
      <c r="AC318" s="104"/>
      <c r="AD318" s="108"/>
      <c r="AE318" s="107" t="str">
        <f>IF(AC318="","", IF(AC318="NC","", IF(AC318="NE","", IF(AC318="NA","",IFERROR(VLOOKUP(AC318,Produtos!$A$1:$C$2319,2,FALSE),"Não Cadastrado")))))</f>
        <v/>
      </c>
      <c r="AF318" s="104"/>
      <c r="AG318" s="104"/>
      <c r="AH318" s="104" t="str">
        <f>IF(AC318="","",IF(ISNUMBER(AC318)=FALSE,"Não se aplica",IFERROR(VLOOKUP(AC318,Produtos!$A$1:$C$2319,3,FALSE),"Não Cadastrado")))</f>
        <v/>
      </c>
      <c r="AI318" s="104"/>
      <c r="AJ318" s="104" t="str">
        <f>VLOOKUP(Tabela2[[#This Row],[SIEMA]],Siema2025,26,FALSE)</f>
        <v>Falha simultânea em 2 sensores do módulo M01.</v>
      </c>
      <c r="AK318" s="107" t="s">
        <v>7112</v>
      </c>
      <c r="AL318" s="107"/>
      <c r="AM318" s="107"/>
      <c r="AN318" s="108" t="str">
        <f>VLOOKUP(Tabela2[[#This Row],[SIEMA]],Siema2025,51,FALSE)</f>
        <v/>
      </c>
      <c r="AO318" s="108" t="str">
        <f>VLOOKUP(Tabela2[[#This Row],[SIEMA]],Siema2025,53,FALSE)</f>
        <v/>
      </c>
      <c r="AP318" s="108" t="str">
        <f>VLOOKUP(Tabela2[[#This Row],[SIEMA]],Siema2025,55,FALSE)</f>
        <v/>
      </c>
      <c r="AQ318" s="108" t="str">
        <f>VLOOKUP(Tabela2[[#This Row],[SIEMA]],Siema2025,57,FALSE)</f>
        <v/>
      </c>
      <c r="AR318" s="108" t="str">
        <f>VLOOKUP(Tabela2[[#This Row],[SIEMA]],Siema2025,59,FALSE)</f>
        <v/>
      </c>
      <c r="AS318" s="108" t="str">
        <f>VLOOKUP(Tabela2[[#This Row],[SIEMA]],Siema2025,61,FALSE)</f>
        <v>X</v>
      </c>
      <c r="AT318" s="108" t="str">
        <f>VLOOKUP(Tabela2[[#This Row],[SIEMA]],Siema2025,63,FALSE)</f>
        <v/>
      </c>
      <c r="AU318" s="108" t="str">
        <f>VLOOKUP(Tabela2[[#This Row],[SIEMA]],Siema2025,65,FALSE)</f>
        <v/>
      </c>
      <c r="AV318" s="108" t="str">
        <f>VLOOKUP(Tabela2[[#This Row],[SIEMA]],Siema2025,67,FALSE)</f>
        <v/>
      </c>
      <c r="AW318" s="108" t="str">
        <f>VLOOKUP(Tabela2[[#This Row],[SIEMA]],Siema2025,69,FALSE)</f>
        <v/>
      </c>
      <c r="AX318" s="108" t="str">
        <f>VLOOKUP(Tabela2[[#This Row],[SIEMA]],Siema2025,71,FALSE)</f>
        <v/>
      </c>
      <c r="AY318" s="108" t="str">
        <f>VLOOKUP(Tabela2[[#This Row],[SIEMA]],Siema2025,73,FALSE)</f>
        <v/>
      </c>
      <c r="AZ318" s="108" t="str">
        <f>VLOOKUP(Tabela2[[#This Row],[SIEMA]],Siema2025,75,FALSE)</f>
        <v/>
      </c>
      <c r="BA318" s="108" t="str">
        <f>VLOOKUP(Tabela2[[#This Row],[SIEMA]],Siema2025,77,FALSE)</f>
        <v/>
      </c>
      <c r="BB318" s="108" t="str">
        <f>VLOOKUP(Tabela2[[#This Row],[SIEMA]],Siema2025,79,FALSE)</f>
        <v/>
      </c>
      <c r="BC318" s="108" t="str">
        <f>IF(Tabela2[[#This Row],[Outro(s) ]] = "X", "PREENCHER","NA")</f>
        <v>NA</v>
      </c>
      <c r="BD318" s="108" t="str">
        <f>VLOOKUP(Tabela2[[#This Row],[SIEMA]],Siema2025,82,FALSE)</f>
        <v/>
      </c>
      <c r="BE318" s="108" t="str">
        <f>VLOOKUP(Tabela2[[#This Row],[SIEMA]],Siema2025,81,FALSE)</f>
        <v/>
      </c>
      <c r="BF318" s="110" t="str">
        <f>VLOOKUP(Tabela2[[#This Row],[SIEMA]],Siema2025,28,FALSE)</f>
        <v>Enauta</v>
      </c>
      <c r="BG318" s="110"/>
      <c r="BH318" s="111" t="str">
        <f>VLOOKUP(Tabela2[[#This Row],[SIEMA]],Siema2025,29,FALSE)</f>
        <v>11253257000171</v>
      </c>
      <c r="BI318" s="112" t="s">
        <v>2696</v>
      </c>
      <c r="BJ318" s="107" t="s">
        <v>7099</v>
      </c>
      <c r="BK318" s="104" t="s">
        <v>2696</v>
      </c>
      <c r="BL318" s="140">
        <v>45792</v>
      </c>
      <c r="BM318" s="108">
        <f ca="1">IF(Tabela2[[#This Row],[Data de atendimento do Ibama (considerar o primeiro documento/ação)]]="",_xlfn.DAYS(TODAY(),J318),_xlfn.DAYS(Tabela2[[#This Row],[Data de atendimento do Ibama (considerar o primeiro documento/ação)]],J318))</f>
        <v>2</v>
      </c>
      <c r="BN318" s="108" t="str">
        <f>IF(Tabela2[[#This Row],[Atendido pelo Ibama ("Não" ou "Sim")]]="Não","Preencher", IF(Tabela2[[#This Row],[Atendido pelo Ibama ("Não" ou "Sim")]]="Sim","NA",""))</f>
        <v>NA</v>
      </c>
      <c r="BO318" s="114" t="s">
        <v>7100</v>
      </c>
      <c r="BP318" s="108" t="str">
        <f>IF(Tabela2[[#This Row],[Forma de atendimento (primeiro documento/ação)]]= "Outros (especificar)", "PREENCHER","NA")</f>
        <v>NA</v>
      </c>
      <c r="BQ318" s="106" t="s">
        <v>123</v>
      </c>
      <c r="BR318" s="108" t="str">
        <f>IF(Tabela2[[#This Row],[Equipe do Ibama foi a campo? Houve sobrevoo do Poseidon?]] = "Sim", "PREENCHER","NA")</f>
        <v>NA</v>
      </c>
      <c r="BS318" s="108" t="str">
        <f>IF(Tabela2[[#This Row],[Se sim, foi emitida Ordem de Emergência? (informações vinculada à coluna CK)]] = "Sim", "PREENCHER","NA")</f>
        <v>NA</v>
      </c>
      <c r="BT318" s="108" t="s">
        <v>7101</v>
      </c>
      <c r="BU318" s="108" t="s">
        <v>2696</v>
      </c>
      <c r="BV318" s="108" t="s">
        <v>123</v>
      </c>
      <c r="BW318" s="108" t="s">
        <v>2696</v>
      </c>
      <c r="BX318" s="106" t="s">
        <v>7102</v>
      </c>
      <c r="BY318" s="140">
        <v>46163</v>
      </c>
      <c r="BZ318" s="104">
        <f>IF(Tabela2[[#This Row],[Data do documento de encerramento]]="NA","NA",IF(Tabela2[[#This Row],[Data do documento de encerramento]]="","Pendente de conclusão/ encerramento",_xlfn.DAYS(Tabela2[[#This Row],[Data do documento de encerramento]],J318)))</f>
        <v>373</v>
      </c>
      <c r="CA318" s="107"/>
      <c r="CB318" s="107" t="s">
        <v>7158</v>
      </c>
      <c r="CC318" s="129" t="s">
        <v>7194</v>
      </c>
      <c r="CD318" s="107" t="s">
        <v>7296</v>
      </c>
      <c r="CE318" s="107" t="s">
        <v>2696</v>
      </c>
      <c r="CF318" s="107" t="s">
        <v>7141</v>
      </c>
    </row>
    <row r="319" spans="1:84" ht="60.75">
      <c r="A319" s="169">
        <v>202551372025</v>
      </c>
      <c r="B319" s="170" t="s">
        <v>8524</v>
      </c>
      <c r="C319" s="108" t="str">
        <f>VLOOKUP(Tabela2[[#This Row],[SIEMA]],Siema2025,4,FALSE)</f>
        <v xml:space="preserve"> MG</v>
      </c>
      <c r="D319" s="106" t="str">
        <f>VLOOKUP(Tabela2[[#This Row],[SIEMA]],Siema2025,3,FALSE)</f>
        <v xml:space="preserve">Cambuí </v>
      </c>
      <c r="E319" s="106" t="s">
        <v>4216</v>
      </c>
      <c r="F319" s="106" t="s">
        <v>8525</v>
      </c>
      <c r="G319" s="106" t="s">
        <v>8526</v>
      </c>
      <c r="H319" s="106" t="s">
        <v>8527</v>
      </c>
      <c r="I319" s="104" t="s">
        <v>7120</v>
      </c>
      <c r="J319" s="105">
        <f>VLOOKUP(Tabela2[[#This Row],[SIEMA]],Siema2025,2,FALSE)</f>
        <v>45790</v>
      </c>
      <c r="K319" s="105" t="str">
        <f>VLOOKUP(Tabela2[[#This Row],[SIEMA]],Siema2025,16,FALSE)</f>
        <v>Terça</v>
      </c>
      <c r="L319" s="106" t="str">
        <f>IF(Tabela2[[#This Row],[Data]]="","Sem Informação",VLOOKUP(MONTH(Tabela2[[#This Row],[Data]]),'[1]Validação de dados'!$I$1:$J$13,2,0))</f>
        <v>Maio</v>
      </c>
      <c r="M319" s="104">
        <f>YEAR(Tabela2[[#This Row],[Data]])</f>
        <v>2025</v>
      </c>
      <c r="N319" s="105" t="str">
        <f>VLOOKUP(Tabela2[[#This Row],[SIEMA]],Siema2025,17,FALSE)</f>
        <v>Vespertino</v>
      </c>
      <c r="O319" s="105" t="str">
        <f>VLOOKUP(Tabela2[[#This Row],[SIEMA]],Siema2025,5,FALSE)</f>
        <v>Rodovia</v>
      </c>
      <c r="P319" s="104" t="str">
        <f>VLOOKUP(Tabela2[[#This Row],[SIEMA]],Siema2025,21,FALSE)</f>
        <v>Incendio em veiculo</v>
      </c>
      <c r="Q319" s="104">
        <v>1170</v>
      </c>
      <c r="R319" s="104" t="str">
        <f>VLOOKUP(Tabela2[[#This Row],[SIEMA]],Siema2025,10,FALSE)</f>
        <v/>
      </c>
      <c r="S319" s="107" t="str">
        <f>IF(Q319="","", IF(Q319="NC","", IF(Q319="NE","", IF(Q319="NA","",IFERROR(VLOOKUP(Q319,Produtos!$A$1:$C$2319,2,FALSE),"Não Cadastrado")))))</f>
        <v>ÁLCOOL ETÍLICO, ETANOL</v>
      </c>
      <c r="T319" s="104">
        <v>300</v>
      </c>
      <c r="U319" s="104" t="s">
        <v>648</v>
      </c>
      <c r="V319" s="104">
        <f>IF(Q319="","",IF(ISNUMBER(Q319)=FALSE,"Não se aplica",IFERROR(VLOOKUP(Q319,Produtos!$A$1:$C$2319,3,FALSE),"Não Cadastrado")))</f>
        <v>3</v>
      </c>
      <c r="W319" s="104">
        <v>1307</v>
      </c>
      <c r="X319" s="113" t="str">
        <f>IF(Tabela2[[#This Row],[Origem do acidente]] = "Plataforma", "PREENCHER","NA")</f>
        <v>NA</v>
      </c>
      <c r="Y319" s="107" t="str">
        <f>IF(W319="","", IF(W319="NC","", IF(W319="NE","", IF(W319="NA","",IFERROR(VLOOKUP(W319,Produtos!$A$1:$C$2319,2,FALSE),"Não Cadastrado")))))</f>
        <v>XILENOS</v>
      </c>
      <c r="Z319" s="104">
        <v>5000</v>
      </c>
      <c r="AA319" s="104" t="s">
        <v>7305</v>
      </c>
      <c r="AB319" s="104">
        <f>IF(W319="","",IF(ISNUMBER(W319)=FALSE,"Não se aplica",IFERROR(VLOOKUP(W319,Produtos!$A$1:$C$2319,3,FALSE),"Não Cadastrado")))</f>
        <v>3</v>
      </c>
      <c r="AC319" s="104">
        <v>1789</v>
      </c>
      <c r="AD319" s="108" t="str">
        <f>IF(Tabela2[[#This Row],[Origem do acidente]] = "Plataforma", "PREENCHER","NA")</f>
        <v>NA</v>
      </c>
      <c r="AE319" s="107" t="str">
        <f>IF(AC319="","", IF(AC319="NC","", IF(AC319="NE","", IF(AC319="NA","",IFERROR(VLOOKUP(AC319,Produtos!$A$1:$C$2319,2,FALSE),"Não Cadastrado")))))</f>
        <v>ÁCIDO CLORÍDRICO</v>
      </c>
      <c r="AF319" s="104">
        <v>600</v>
      </c>
      <c r="AG319" s="104" t="s">
        <v>648</v>
      </c>
      <c r="AH319" s="104">
        <f>IF(AC319="","",IF(ISNUMBER(AC319)=FALSE,"Não se aplica",IFERROR(VLOOKUP(AC319,Produtos!$A$1:$C$2319,3,FALSE),"Não Cadastrado")))</f>
        <v>8</v>
      </c>
      <c r="AI319" s="104" t="s">
        <v>8528</v>
      </c>
      <c r="AJ319" s="104" t="str">
        <f>VLOOKUP(Tabela2[[#This Row],[SIEMA]],Siema2025,26,FALSE)</f>
        <v>O CONDUTOR INFORMA QUE UM CURTO NA FIAÇÃO DOS FAROIS GEROU O PRINCIPIO DE INCENDIO</v>
      </c>
      <c r="AK319" s="107" t="s">
        <v>7112</v>
      </c>
      <c r="AL319" s="107" t="s">
        <v>7623</v>
      </c>
      <c r="AM319" s="107"/>
      <c r="AN319" s="108" t="str">
        <f>VLOOKUP(Tabela2[[#This Row],[SIEMA]],Siema2025,51,FALSE)</f>
        <v/>
      </c>
      <c r="AO319" s="108" t="str">
        <f>VLOOKUP(Tabela2[[#This Row],[SIEMA]],Siema2025,53,FALSE)</f>
        <v/>
      </c>
      <c r="AP319" s="108" t="str">
        <f>VLOOKUP(Tabela2[[#This Row],[SIEMA]],Siema2025,55,FALSE)</f>
        <v/>
      </c>
      <c r="AQ319" s="108" t="str">
        <f>VLOOKUP(Tabela2[[#This Row],[SIEMA]],Siema2025,57,FALSE)</f>
        <v/>
      </c>
      <c r="AR319" s="108" t="str">
        <f>VLOOKUP(Tabela2[[#This Row],[SIEMA]],Siema2025,59,FALSE)</f>
        <v/>
      </c>
      <c r="AS319" s="108" t="str">
        <f>VLOOKUP(Tabela2[[#This Row],[SIEMA]],Siema2025,61,FALSE)</f>
        <v/>
      </c>
      <c r="AT319" s="108" t="str">
        <f>VLOOKUP(Tabela2[[#This Row],[SIEMA]],Siema2025,63,FALSE)</f>
        <v/>
      </c>
      <c r="AU319" s="108" t="str">
        <f>VLOOKUP(Tabela2[[#This Row],[SIEMA]],Siema2025,65,FALSE)</f>
        <v>X</v>
      </c>
      <c r="AV319" s="108" t="str">
        <f>VLOOKUP(Tabela2[[#This Row],[SIEMA]],Siema2025,67,FALSE)</f>
        <v/>
      </c>
      <c r="AW319" s="108" t="str">
        <f>VLOOKUP(Tabela2[[#This Row],[SIEMA]],Siema2025,69,FALSE)</f>
        <v>X</v>
      </c>
      <c r="AX319" s="108" t="str">
        <f>VLOOKUP(Tabela2[[#This Row],[SIEMA]],Siema2025,71,FALSE)</f>
        <v/>
      </c>
      <c r="AY319" s="108" t="str">
        <f>VLOOKUP(Tabela2[[#This Row],[SIEMA]],Siema2025,73,FALSE)</f>
        <v/>
      </c>
      <c r="AZ319" s="108" t="str">
        <f>VLOOKUP(Tabela2[[#This Row],[SIEMA]],Siema2025,75,FALSE)</f>
        <v/>
      </c>
      <c r="BA319" s="108" t="str">
        <f>VLOOKUP(Tabela2[[#This Row],[SIEMA]],Siema2025,77,FALSE)</f>
        <v/>
      </c>
      <c r="BB319" s="108" t="str">
        <f>VLOOKUP(Tabela2[[#This Row],[SIEMA]],Siema2025,79,FALSE)</f>
        <v/>
      </c>
      <c r="BC319" s="108" t="str">
        <f>IF(Tabela2[[#This Row],[Outro(s) ]] = "X", "PREENCHER","NA")</f>
        <v>NA</v>
      </c>
      <c r="BD319" s="108" t="str">
        <f>VLOOKUP(Tabela2[[#This Row],[SIEMA]],Siema2025,82,FALSE)</f>
        <v/>
      </c>
      <c r="BE319" s="108" t="str">
        <f>VLOOKUP(Tabela2[[#This Row],[SIEMA]],Siema2025,81,FALSE)</f>
        <v/>
      </c>
      <c r="BF319" s="110" t="str">
        <f>VLOOKUP(Tabela2[[#This Row],[SIEMA]],Siema2025,28,FALSE)</f>
        <v>TRANPORTADORA Transalegrense Transportes</v>
      </c>
      <c r="BG319" s="110"/>
      <c r="BH319" s="111" t="str">
        <f>VLOOKUP(Tabela2[[#This Row],[SIEMA]],Siema2025,29,FALSE)</f>
        <v>07576793000130</v>
      </c>
      <c r="BI319" s="112" t="str">
        <f>VLOOKUP(Tabela2[[#This Row],[SIEMA]],Siema2025,107,FALSE)</f>
        <v>Não</v>
      </c>
      <c r="BJ319" s="107" t="s">
        <v>7099</v>
      </c>
      <c r="BK319" s="104" t="s">
        <v>2696</v>
      </c>
      <c r="BL319" s="140">
        <v>45792</v>
      </c>
      <c r="BM319" s="108">
        <f ca="1">IF(Tabela2[[#This Row],[Data de atendimento do Ibama (considerar o primeiro documento/ação)]]="",_xlfn.DAYS(TODAY(),J319),_xlfn.DAYS(Tabela2[[#This Row],[Data de atendimento do Ibama (considerar o primeiro documento/ação)]],J319))</f>
        <v>2</v>
      </c>
      <c r="BN319" s="108" t="str">
        <f>IF(Tabela2[[#This Row],[Atendido pelo Ibama ("Não" ou "Sim")]]="Não","Preencher", IF(Tabela2[[#This Row],[Atendido pelo Ibama ("Não" ou "Sim")]]="Sim","NA",""))</f>
        <v>NA</v>
      </c>
      <c r="BO319" s="114" t="s">
        <v>7100</v>
      </c>
      <c r="BP319" s="108" t="str">
        <f>IF(Tabela2[[#This Row],[Forma de atendimento (primeiro documento/ação)]]= "Outros (especificar)", "PREENCHER","NA")</f>
        <v>NA</v>
      </c>
      <c r="BQ319" s="106" t="s">
        <v>123</v>
      </c>
      <c r="BR319" s="108" t="s">
        <v>123</v>
      </c>
      <c r="BS319" s="108" t="s">
        <v>7120</v>
      </c>
      <c r="BT319" s="108" t="s">
        <v>7101</v>
      </c>
      <c r="BU319" s="108" t="s">
        <v>2696</v>
      </c>
      <c r="BV319" s="108" t="s">
        <v>2696</v>
      </c>
      <c r="BW319" s="108" t="s">
        <v>2696</v>
      </c>
      <c r="BX319" s="106" t="s">
        <v>7102</v>
      </c>
      <c r="BY319" s="140">
        <v>45868</v>
      </c>
      <c r="BZ319" s="104">
        <f>IF(Tabela2[[#This Row],[Data do documento de encerramento]]="NA","NA",IF(Tabela2[[#This Row],[Data do documento de encerramento]]="","Pendente de conclusão/ encerramento",_xlfn.DAYS(Tabela2[[#This Row],[Data do documento de encerramento]],J319)))</f>
        <v>78</v>
      </c>
      <c r="CA319" s="107" t="s">
        <v>7189</v>
      </c>
      <c r="CB319" s="107"/>
      <c r="CC319" s="107"/>
      <c r="CD319" s="107"/>
      <c r="CE319" s="107"/>
      <c r="CF319" s="107"/>
    </row>
    <row r="320" spans="1:84" ht="30.75">
      <c r="A320" s="169">
        <v>202551454023</v>
      </c>
      <c r="B320" s="170" t="s">
        <v>8529</v>
      </c>
      <c r="C320" s="108" t="str">
        <f>VLOOKUP(Tabela2[[#This Row],[SIEMA]],Siema2025,4,FALSE)</f>
        <v xml:space="preserve"> AL</v>
      </c>
      <c r="D320" s="106" t="str">
        <f>VLOOKUP(Tabela2[[#This Row],[SIEMA]],Siema2025,3,FALSE)</f>
        <v xml:space="preserve">Maceió </v>
      </c>
      <c r="E320" s="106" t="str">
        <f>VLOOKUP(Tabela2[[#This Row],[SIEMA]],Siema2025,20,FALSE)</f>
        <v>Rua Galba Novaes de Castro, Maceió- AL CEP 57062-590, Linha do TM-39</v>
      </c>
      <c r="F320" s="106"/>
      <c r="G320" s="106" t="s">
        <v>8530</v>
      </c>
      <c r="H320" s="106" t="s">
        <v>8531</v>
      </c>
      <c r="I320" s="104" t="s">
        <v>7479</v>
      </c>
      <c r="J320" s="105">
        <f>VLOOKUP(Tabela2[[#This Row],[SIEMA]],Siema2025,2,FALSE)</f>
        <v>45790</v>
      </c>
      <c r="K320" s="105" t="str">
        <f>VLOOKUP(Tabela2[[#This Row],[SIEMA]],Siema2025,16,FALSE)</f>
        <v>Terça</v>
      </c>
      <c r="L320" s="106" t="str">
        <f>IF(Tabela2[[#This Row],[Data]]="","Sem Informação",VLOOKUP(MONTH(Tabela2[[#This Row],[Data]]),'[1]Validação de dados'!$I$1:$J$13,2,0))</f>
        <v>Maio</v>
      </c>
      <c r="M320" s="104">
        <f>YEAR(Tabela2[[#This Row],[Data]])</f>
        <v>2025</v>
      </c>
      <c r="N320" s="105" t="str">
        <f>VLOOKUP(Tabela2[[#This Row],[SIEMA]],Siema2025,17,FALSE)</f>
        <v>Noturno</v>
      </c>
      <c r="O320" s="105" t="s">
        <v>145</v>
      </c>
      <c r="P320" s="104" t="str">
        <f>VLOOKUP(Tabela2[[#This Row],[SIEMA]],Siema2025,21,FALSE)</f>
        <v>Poço Terrestre</v>
      </c>
      <c r="Q320" s="104" t="str">
        <f>VLOOKUP(Tabela2[[#This Row],[SIEMA]],Siema2025,7,FALSE)</f>
        <v/>
      </c>
      <c r="R320" s="104"/>
      <c r="S320" s="107" t="s">
        <v>255</v>
      </c>
      <c r="T320" s="104" t="str">
        <f>VLOOKUP(Tabela2[[#This Row],[SIEMA]],Siema2025,11,FALSE)</f>
        <v>0.96</v>
      </c>
      <c r="U320" s="104" t="str">
        <f>VLOOKUP(Tabela2[[#This Row],[SIEMA]],Siema2025,12,FALSE)</f>
        <v>M3</v>
      </c>
      <c r="V320" s="104" t="str">
        <f>IF(Q320="","",IF(ISNUMBER(Q320)=FALSE,"Não se aplica",IFERROR(VLOOKUP(Q320,Produtos!$A$1:$C$2319,3,FALSE),"Não Cadastrado")))</f>
        <v/>
      </c>
      <c r="W320" s="104"/>
      <c r="X320" s="113" t="str">
        <f>IF(Tabela2[[#This Row],[Origem do acidente]] = "Plataforma", "PREENCHER","NA")</f>
        <v>NA</v>
      </c>
      <c r="Y320" s="109" t="str">
        <f>IF(W320="","", IF(W320="NC","", IF(W320="NE","", IF(W320="NA","",IFERROR(VLOOKUP(W320,Produtos!$A$1:$C$2319,2,FALSE),"Não Cadastrado")))))</f>
        <v/>
      </c>
      <c r="Z320" s="104"/>
      <c r="AA320" s="104" t="str">
        <f>VLOOKUP(Tabela2[[#This Row],[SIEMA]],Siema2025,12,FALSE)</f>
        <v>M3</v>
      </c>
      <c r="AB320" s="104" t="str">
        <f>IF(W320="","",IF(ISNUMBER(W320)=FALSE,"Não se aplica",IFERROR(VLOOKUP(W320,Produtos!$A$1:$C$2319,3,FALSE),"Não Cadastrado")))</f>
        <v/>
      </c>
      <c r="AC320" s="104"/>
      <c r="AD320" s="108" t="str">
        <f>IF(Tabela2[[#This Row],[Origem do acidente]] = "Plataforma", "PREENCHER","NA")</f>
        <v>NA</v>
      </c>
      <c r="AE320" s="107" t="str">
        <f>IF(AC320="","", IF(AC320="NC","", IF(AC320="NE","", IF(AC320="NA","",IFERROR(VLOOKUP(AC320,Produtos!$A$1:$C$2319,2,FALSE),"Não Cadastrado")))))</f>
        <v/>
      </c>
      <c r="AF320" s="104"/>
      <c r="AG320" s="104"/>
      <c r="AH320" s="104" t="str">
        <f>IF(AC320="","",IF(ISNUMBER(AC320)=FALSE,"Não se aplica",IFERROR(VLOOKUP(AC320,Produtos!$A$1:$C$2319,3,FALSE),"Não Cadastrado")))</f>
        <v/>
      </c>
      <c r="AI320" s="104"/>
      <c r="AJ320" s="104" t="str">
        <f>VLOOKUP(Tabela2[[#This Row],[SIEMA]],Siema2025,26,FALSE)</f>
        <v>Durante teste de injeção realizado na linha o operador observou que a vazão de injeção estava acima do histórico, com isso o mesmo parou a injeção, retomando a mesma na manhã seguinte para inspeção visual da linha, onde identificou onde identificou o furo na linha a injeção foi paralisado novamente.</v>
      </c>
      <c r="AK320" s="107"/>
      <c r="AL320" s="107"/>
      <c r="AM320" s="107"/>
      <c r="AN320" s="108" t="str">
        <f>VLOOKUP(Tabela2[[#This Row],[SIEMA]],Siema2025,51,FALSE)</f>
        <v/>
      </c>
      <c r="AO320" s="108" t="str">
        <f>VLOOKUP(Tabela2[[#This Row],[SIEMA]],Siema2025,53,FALSE)</f>
        <v/>
      </c>
      <c r="AP320" s="108" t="str">
        <f>VLOOKUP(Tabela2[[#This Row],[SIEMA]],Siema2025,55,FALSE)</f>
        <v/>
      </c>
      <c r="AQ320" s="108" t="str">
        <f>VLOOKUP(Tabela2[[#This Row],[SIEMA]],Siema2025,57,FALSE)</f>
        <v/>
      </c>
      <c r="AR320" s="108" t="str">
        <f>VLOOKUP(Tabela2[[#This Row],[SIEMA]],Siema2025,59,FALSE)</f>
        <v/>
      </c>
      <c r="AS320" s="108" t="str">
        <f>VLOOKUP(Tabela2[[#This Row],[SIEMA]],Siema2025,61,FALSE)</f>
        <v/>
      </c>
      <c r="AT320" s="108" t="str">
        <f>VLOOKUP(Tabela2[[#This Row],[SIEMA]],Siema2025,63,FALSE)</f>
        <v/>
      </c>
      <c r="AU320" s="108" t="str">
        <f>VLOOKUP(Tabela2[[#This Row],[SIEMA]],Siema2025,65,FALSE)</f>
        <v>X</v>
      </c>
      <c r="AV320" s="108" t="str">
        <f>VLOOKUP(Tabela2[[#This Row],[SIEMA]],Siema2025,67,FALSE)</f>
        <v/>
      </c>
      <c r="AW320" s="108" t="str">
        <f>VLOOKUP(Tabela2[[#This Row],[SIEMA]],Siema2025,69,FALSE)</f>
        <v/>
      </c>
      <c r="AX320" s="108" t="str">
        <f>VLOOKUP(Tabela2[[#This Row],[SIEMA]],Siema2025,71,FALSE)</f>
        <v/>
      </c>
      <c r="AY320" s="108" t="str">
        <f>VLOOKUP(Tabela2[[#This Row],[SIEMA]],Siema2025,73,FALSE)</f>
        <v/>
      </c>
      <c r="AZ320" s="108" t="str">
        <f>VLOOKUP(Tabela2[[#This Row],[SIEMA]],Siema2025,75,FALSE)</f>
        <v/>
      </c>
      <c r="BA320" s="108" t="str">
        <f>VLOOKUP(Tabela2[[#This Row],[SIEMA]],Siema2025,77,FALSE)</f>
        <v/>
      </c>
      <c r="BB320" s="108" t="str">
        <f>VLOOKUP(Tabela2[[#This Row],[SIEMA]],Siema2025,79,FALSE)</f>
        <v/>
      </c>
      <c r="BC320" s="108" t="str">
        <f>IF(Tabela2[[#This Row],[Outro(s) ]] = "X", "PREENCHER","NA")</f>
        <v>NA</v>
      </c>
      <c r="BD320" s="108" t="str">
        <f>VLOOKUP(Tabela2[[#This Row],[SIEMA]],Siema2025,82,FALSE)</f>
        <v/>
      </c>
      <c r="BE320" s="108" t="str">
        <f>VLOOKUP(Tabela2[[#This Row],[SIEMA]],Siema2025,81,FALSE)</f>
        <v/>
      </c>
      <c r="BF320" s="110" t="str">
        <f>VLOOKUP(Tabela2[[#This Row],[SIEMA]],Siema2025,28,FALSE)</f>
        <v>PETROSYNERGY LTDA.</v>
      </c>
      <c r="BG320" s="110"/>
      <c r="BH320" s="111" t="str">
        <f>VLOOKUP(Tabela2[[#This Row],[SIEMA]],Siema2025,29,FALSE)</f>
        <v>03951809000197</v>
      </c>
      <c r="BI320" s="112" t="str">
        <f>VLOOKUP(Tabela2[[#This Row],[SIEMA]],Siema2025,107,FALSE)</f>
        <v>Não</v>
      </c>
      <c r="BJ320" s="107" t="s">
        <v>7113</v>
      </c>
      <c r="BK320" s="104" t="s">
        <v>2696</v>
      </c>
      <c r="BL320" s="36">
        <v>45799</v>
      </c>
      <c r="BM320" s="108">
        <f ca="1">IF(Tabela2[[#This Row],[Data de atendimento do Ibama (considerar o primeiro documento/ação)]]="",_xlfn.DAYS(TODAY(),J320),_xlfn.DAYS(Tabela2[[#This Row],[Data de atendimento do Ibama (considerar o primeiro documento/ação)]],J320))</f>
        <v>9</v>
      </c>
      <c r="BN320" s="108" t="str">
        <f>IF(Tabela2[[#This Row],[Atendido pelo Ibama ("Não" ou "Sim")]]="Não","Preencher", IF(Tabela2[[#This Row],[Atendido pelo Ibama ("Não" ou "Sim")]]="Sim","NA",""))</f>
        <v>NA</v>
      </c>
      <c r="BO320" s="114" t="s">
        <v>7100</v>
      </c>
      <c r="BP320" s="108" t="str">
        <f>IF(Tabela2[[#This Row],[Forma de atendimento (primeiro documento/ação)]]= "Outros (especificar)", "PREENCHER","NA")</f>
        <v>NA</v>
      </c>
      <c r="BQ320" s="106" t="s">
        <v>123</v>
      </c>
      <c r="BR320" s="108" t="str">
        <f>IF(Tabela2[[#This Row],[Equipe do Ibama foi a campo? Houve sobrevoo do Poseidon?]] = "Sim", "PREENCHER","NA")</f>
        <v>NA</v>
      </c>
      <c r="BS320" s="108" t="str">
        <f>IF(Tabela2[[#This Row],[Se sim, foi emitida Ordem de Emergência? (informações vinculada à coluna CK)]] = "Sim", "PREENCHER","NA")</f>
        <v>NA</v>
      </c>
      <c r="BT320" s="108" t="str">
        <f>IF(Tabela2[[#This Row],[Foi elaborado Relatório de Vistoria pelo Ibama? (informações vinculada à coluna CK)]] = "Sim", "PREENCHER","NA")</f>
        <v>NA</v>
      </c>
      <c r="BU320" s="108" t="s">
        <v>123</v>
      </c>
      <c r="BV320" s="108" t="s">
        <v>2696</v>
      </c>
      <c r="BW320" s="108" t="s">
        <v>123</v>
      </c>
      <c r="BX320" s="106"/>
      <c r="BY320" s="106"/>
      <c r="BZ320" s="104" t="str">
        <f>IF(Tabela2[[#This Row],[Data do documento de encerramento]]="NA","NA",IF(Tabela2[[#This Row],[Data do documento de encerramento]]="","Pendente de conclusão/ encerramento",_xlfn.DAYS(Tabela2[[#This Row],[Data do documento de encerramento]],J320)))</f>
        <v>Pendente de conclusão/ encerramento</v>
      </c>
      <c r="CA320" s="107"/>
      <c r="CB320" s="107"/>
      <c r="CC320" s="129"/>
      <c r="CD320" s="107"/>
      <c r="CE320" s="107"/>
      <c r="CF320" s="107"/>
    </row>
    <row r="321" spans="1:84" ht="60.75">
      <c r="A321" s="169">
        <v>202551461225</v>
      </c>
      <c r="B321" s="170" t="s">
        <v>8532</v>
      </c>
      <c r="C321" s="108" t="str">
        <f>VLOOKUP(Tabela2[[#This Row],[SIEMA]],Siema2025,4,FALSE)</f>
        <v xml:space="preserve"> BA</v>
      </c>
      <c r="D321" s="106" t="str">
        <f>VLOOKUP(Tabela2[[#This Row],[SIEMA]],Siema2025,3,FALSE)</f>
        <v xml:space="preserve">Santaluz </v>
      </c>
      <c r="E321" s="106" t="str">
        <f>VLOOKUP(Tabela2[[#This Row],[SIEMA]],Siema2025,20,FALSE)</f>
        <v>Rua Duque de Caxias N° 201</v>
      </c>
      <c r="F321" s="106"/>
      <c r="G321" s="106" t="s">
        <v>8533</v>
      </c>
      <c r="H321" s="106" t="s">
        <v>8534</v>
      </c>
      <c r="I321" s="104" t="s">
        <v>7120</v>
      </c>
      <c r="J321" s="105">
        <f>VLOOKUP(Tabela2[[#This Row],[SIEMA]],Siema2025,2,FALSE)</f>
        <v>45791</v>
      </c>
      <c r="K321" s="105" t="str">
        <f>VLOOKUP(Tabela2[[#This Row],[SIEMA]],Siema2025,16,FALSE)</f>
        <v>Quarta</v>
      </c>
      <c r="L321" s="106" t="str">
        <f>IF(Tabela2[[#This Row],[Data]]="","Sem Informação",VLOOKUP(MONTH(Tabela2[[#This Row],[Data]]),'[1]Validação de dados'!$I$1:$J$13,2,0))</f>
        <v>Maio</v>
      </c>
      <c r="M321" s="104">
        <f>YEAR(Tabela2[[#This Row],[Data]])</f>
        <v>2025</v>
      </c>
      <c r="N321" s="105" t="str">
        <f>VLOOKUP(Tabela2[[#This Row],[SIEMA]],Siema2025,17,FALSE)</f>
        <v>Vespertino</v>
      </c>
      <c r="O321" s="105" t="str">
        <f>VLOOKUP(Tabela2[[#This Row],[SIEMA]],Siema2025,5,FALSE)</f>
        <v>Ferrovia</v>
      </c>
      <c r="P321" s="104" t="str">
        <f>VLOOKUP(Tabela2[[#This Row],[SIEMA]],Siema2025,21,FALSE)</f>
        <v>Em 14/05/2025 às 12:36 no Corredor Minas Bahia da Ferrovia Centro Atlântica, no município de Santa Luz/BH, a área de Meio Ambiente foi informada de um vazamento de óleo de uma locomotiva do cargueiro C379, devido a rompimento do tubo de óleo de alimentação do motor.</v>
      </c>
      <c r="Q321" s="104">
        <v>1202</v>
      </c>
      <c r="R321" s="104" t="s">
        <v>7127</v>
      </c>
      <c r="S321" s="107" t="s">
        <v>3060</v>
      </c>
      <c r="T321" s="104">
        <v>215</v>
      </c>
      <c r="U321" s="104" t="s">
        <v>648</v>
      </c>
      <c r="V321" s="104">
        <f>IF(Q321="","",IF(ISNUMBER(Q321)=FALSE,"Não se aplica",IFERROR(VLOOKUP(Q321,Produtos!$A$1:$C$2319,3,FALSE),"Não Cadastrado")))</f>
        <v>3</v>
      </c>
      <c r="W321" s="104" t="str">
        <f>VLOOKUP(Tabela2[[#This Row],[SIEMA]],Siema2025,10,FALSE)</f>
        <v/>
      </c>
      <c r="X321" s="113"/>
      <c r="Y321" s="109" t="str">
        <f>IF(W321="","", IF(W321="NC","", IF(W321="NE","", IF(W321="NA","",IFERROR(VLOOKUP(W321,Produtos!$A$1:$C$2319,2,FALSE),"Não Cadastrado")))))</f>
        <v/>
      </c>
      <c r="Z321" s="104" t="str">
        <f>VLOOKUP(Tabela2[[#This Row],[SIEMA]],Siema2025,11,FALSE)</f>
        <v xml:space="preserve"> </v>
      </c>
      <c r="AA321" s="104" t="str">
        <f>VLOOKUP(Tabela2[[#This Row],[SIEMA]],Siema2025,12,FALSE)</f>
        <v xml:space="preserve"> </v>
      </c>
      <c r="AB321" s="104" t="str">
        <f>IF(W321="","",IF(ISNUMBER(W321)=FALSE,"Não se aplica",IFERROR(VLOOKUP(W321,Produtos!$A$1:$C$2319,3,FALSE),"Não Cadastrado")))</f>
        <v/>
      </c>
      <c r="AC321" s="104"/>
      <c r="AD321" s="108"/>
      <c r="AE321" s="107" t="str">
        <f>IF(AC321="","", IF(AC321="NC","", IF(AC321="NE","", IF(AC321="NA","",IFERROR(VLOOKUP(AC321,Produtos!$A$1:$C$2319,2,FALSE),"Não Cadastrado")))))</f>
        <v/>
      </c>
      <c r="AF321" s="104"/>
      <c r="AG321" s="104"/>
      <c r="AH321" s="104" t="str">
        <f>IF(AC321="","",IF(ISNUMBER(AC321)=FALSE,"Não se aplica",IFERROR(VLOOKUP(AC321,Produtos!$A$1:$C$2319,3,FALSE),"Não Cadastrado")))</f>
        <v/>
      </c>
      <c r="AI321" s="104"/>
      <c r="AJ321" s="104" t="str">
        <f>VLOOKUP(Tabela2[[#This Row],[SIEMA]],Siema2025,26,FALSE)</f>
        <v/>
      </c>
      <c r="AK321" s="107" t="s">
        <v>7112</v>
      </c>
      <c r="AL321" s="107"/>
      <c r="AM321" s="107"/>
      <c r="AN321" s="108" t="str">
        <f>VLOOKUP(Tabela2[[#This Row],[SIEMA]],Siema2025,51,FALSE)</f>
        <v/>
      </c>
      <c r="AO321" s="108" t="str">
        <f>VLOOKUP(Tabela2[[#This Row],[SIEMA]],Siema2025,53,FALSE)</f>
        <v/>
      </c>
      <c r="AP321" s="108" t="str">
        <f>VLOOKUP(Tabela2[[#This Row],[SIEMA]],Siema2025,55,FALSE)</f>
        <v/>
      </c>
      <c r="AQ321" s="108" t="str">
        <f>VLOOKUP(Tabela2[[#This Row],[SIEMA]],Siema2025,57,FALSE)</f>
        <v/>
      </c>
      <c r="AR321" s="108" t="str">
        <f>VLOOKUP(Tabela2[[#This Row],[SIEMA]],Siema2025,59,FALSE)</f>
        <v>X</v>
      </c>
      <c r="AS321" s="108" t="str">
        <f>VLOOKUP(Tabela2[[#This Row],[SIEMA]],Siema2025,61,FALSE)</f>
        <v/>
      </c>
      <c r="AT321" s="108" t="str">
        <f>VLOOKUP(Tabela2[[#This Row],[SIEMA]],Siema2025,63,FALSE)</f>
        <v/>
      </c>
      <c r="AU321" s="108" t="str">
        <f>VLOOKUP(Tabela2[[#This Row],[SIEMA]],Siema2025,65,FALSE)</f>
        <v>X</v>
      </c>
      <c r="AV321" s="108" t="str">
        <f>VLOOKUP(Tabela2[[#This Row],[SIEMA]],Siema2025,67,FALSE)</f>
        <v/>
      </c>
      <c r="AW321" s="108" t="str">
        <f>VLOOKUP(Tabela2[[#This Row],[SIEMA]],Siema2025,69,FALSE)</f>
        <v/>
      </c>
      <c r="AX321" s="108" t="str">
        <f>VLOOKUP(Tabela2[[#This Row],[SIEMA]],Siema2025,71,FALSE)</f>
        <v/>
      </c>
      <c r="AY321" s="108" t="str">
        <f>VLOOKUP(Tabela2[[#This Row],[SIEMA]],Siema2025,73,FALSE)</f>
        <v/>
      </c>
      <c r="AZ321" s="108" t="str">
        <f>VLOOKUP(Tabela2[[#This Row],[SIEMA]],Siema2025,75,FALSE)</f>
        <v/>
      </c>
      <c r="BA321" s="108" t="str">
        <f>VLOOKUP(Tabela2[[#This Row],[SIEMA]],Siema2025,77,FALSE)</f>
        <v/>
      </c>
      <c r="BB321" s="108" t="str">
        <f>VLOOKUP(Tabela2[[#This Row],[SIEMA]],Siema2025,79,FALSE)</f>
        <v/>
      </c>
      <c r="BC321" s="108" t="str">
        <f>IF(Tabela2[[#This Row],[Outro(s) ]] = "X", "PREENCHER","NA")</f>
        <v>NA</v>
      </c>
      <c r="BD321" s="108" t="str">
        <f>VLOOKUP(Tabela2[[#This Row],[SIEMA]],Siema2025,82,FALSE)</f>
        <v/>
      </c>
      <c r="BE321" s="108" t="str">
        <f>VLOOKUP(Tabela2[[#This Row],[SIEMA]],Siema2025,81,FALSE)</f>
        <v/>
      </c>
      <c r="BF321" s="110" t="s">
        <v>7174</v>
      </c>
      <c r="BG321" s="110" t="s">
        <v>7175</v>
      </c>
      <c r="BH321" s="111" t="str">
        <f>VLOOKUP(Tabela2[[#This Row],[SIEMA]],Siema2025,29,FALSE)</f>
        <v>00924429000175</v>
      </c>
      <c r="BI321" s="112" t="str">
        <f>VLOOKUP(Tabela2[[#This Row],[SIEMA]],Siema2025,107,FALSE)</f>
        <v>Não</v>
      </c>
      <c r="BJ321" s="107" t="s">
        <v>7099</v>
      </c>
      <c r="BK321" s="104" t="s">
        <v>2696</v>
      </c>
      <c r="BL321" s="140">
        <v>45796</v>
      </c>
      <c r="BM321" s="108">
        <f ca="1">IF(Tabela2[[#This Row],[Data de atendimento do Ibama (considerar o primeiro documento/ação)]]="",_xlfn.DAYS(TODAY(),J321),_xlfn.DAYS(Tabela2[[#This Row],[Data de atendimento do Ibama (considerar o primeiro documento/ação)]],J321))</f>
        <v>5</v>
      </c>
      <c r="BN321" s="108" t="str">
        <f>IF(Tabela2[[#This Row],[Atendido pelo Ibama ("Não" ou "Sim")]]="Não","Preencher", IF(Tabela2[[#This Row],[Atendido pelo Ibama ("Não" ou "Sim")]]="Sim","NA",""))</f>
        <v>NA</v>
      </c>
      <c r="BO321" s="114" t="s">
        <v>7138</v>
      </c>
      <c r="BP321" s="108" t="str">
        <f>IF(Tabela2[[#This Row],[Forma de atendimento (primeiro documento/ação)]]= "Outros (especificar)", "PREENCHER","NA")</f>
        <v>NA</v>
      </c>
      <c r="BQ321" s="106" t="s">
        <v>123</v>
      </c>
      <c r="BR321" s="108" t="str">
        <f>IF(Tabela2[[#This Row],[Equipe do Ibama foi a campo? Houve sobrevoo do Poseidon?]] = "Sim", "PREENCHER","NA")</f>
        <v>NA</v>
      </c>
      <c r="BS321" s="108" t="str">
        <f>IF(Tabela2[[#This Row],[Se sim, foi emitida Ordem de Emergência? (informações vinculada à coluna CK)]] = "Sim", "PREENCHER","NA")</f>
        <v>NA</v>
      </c>
      <c r="BT321" s="108" t="str">
        <f>IF(Tabela2[[#This Row],[Foi elaborado Relatório de Vistoria pelo Ibama? (informações vinculada à coluna CK)]] = "Sim", "PREENCHER","NA")</f>
        <v>NA</v>
      </c>
      <c r="BU321" s="108" t="str">
        <f>IF(Tabela2[[#This Row],[Houve envio de Informações Pós-acidente (preencher "não se aplica" quando de competência estadual/municipal)]] = "Sim", "PREENCHER","NA")</f>
        <v>NA</v>
      </c>
      <c r="BV321" s="108" t="str">
        <f>IF(Tabela2[[#This Row],[Houve avaliação das informações pós-acidente solicitadas/enviadas?]] = "Sim", "PREENCHER","NA")</f>
        <v>NA</v>
      </c>
      <c r="BW321" s="108" t="str">
        <f>IF(Tabela2[[#This Row],[O Ibama aguarda resposta da empresa/OEMA, etc?]] = "Sim", "PREENCHER","NA")</f>
        <v>NA</v>
      </c>
      <c r="BX321" s="106"/>
      <c r="BY321" s="106"/>
      <c r="BZ321" s="104" t="str">
        <f>IF(Tabela2[[#This Row],[Data do documento de encerramento]]="NA","NA",IF(Tabela2[[#This Row],[Data do documento de encerramento]]="","Pendente de conclusão/ encerramento",_xlfn.DAYS(Tabela2[[#This Row],[Data do documento de encerramento]],J321)))</f>
        <v>Pendente de conclusão/ encerramento</v>
      </c>
      <c r="CA321" s="107"/>
      <c r="CB321" s="107"/>
      <c r="CC321" s="130"/>
      <c r="CD321" s="107"/>
      <c r="CE321" s="107"/>
      <c r="CF321" s="107"/>
    </row>
    <row r="322" spans="1:84" ht="30.75">
      <c r="A322" s="169">
        <v>202551628813</v>
      </c>
      <c r="B322" s="170" t="s">
        <v>8535</v>
      </c>
      <c r="C322" s="108" t="str">
        <f>VLOOKUP(Tabela2[[#This Row],[SIEMA]],Siema2025,4,FALSE)</f>
        <v xml:space="preserve"> AL</v>
      </c>
      <c r="D322" s="106" t="str">
        <f>VLOOKUP(Tabela2[[#This Row],[SIEMA]],Siema2025,3,FALSE)</f>
        <v xml:space="preserve">Maceió </v>
      </c>
      <c r="E322" s="106" t="str">
        <f>VLOOKUP(Tabela2[[#This Row],[SIEMA]],Siema2025,20,FALSE)</f>
        <v>Avenida Durval de Goes Monteiro, Maceió - AL, TM-15</v>
      </c>
      <c r="F322" s="106"/>
      <c r="G322" s="106" t="s">
        <v>8536</v>
      </c>
      <c r="H322" s="106" t="s">
        <v>8537</v>
      </c>
      <c r="I322" s="104" t="s">
        <v>7479</v>
      </c>
      <c r="J322" s="105">
        <f>VLOOKUP(Tabela2[[#This Row],[SIEMA]],Siema2025,2,FALSE)</f>
        <v>45792</v>
      </c>
      <c r="K322" s="105" t="str">
        <f>VLOOKUP(Tabela2[[#This Row],[SIEMA]],Siema2025,16,FALSE)</f>
        <v>Quinta</v>
      </c>
      <c r="L322" s="106" t="str">
        <f>IF(Tabela2[[#This Row],[Data]]="","Sem Informação",VLOOKUP(MONTH(Tabela2[[#This Row],[Data]]),'[1]Validação de dados'!$I$1:$J$13,2,0))</f>
        <v>Maio</v>
      </c>
      <c r="M322" s="104">
        <f>YEAR(Tabela2[[#This Row],[Data]])</f>
        <v>2025</v>
      </c>
      <c r="N322" s="105" t="str">
        <f>VLOOKUP(Tabela2[[#This Row],[SIEMA]],Siema2025,17,FALSE)</f>
        <v>Vespertino</v>
      </c>
      <c r="O322" s="105" t="s">
        <v>145</v>
      </c>
      <c r="P322" s="104" t="str">
        <f>VLOOKUP(Tabela2[[#This Row],[SIEMA]],Siema2025,21,FALSE)</f>
        <v>Poço Terrestre</v>
      </c>
      <c r="Q322" s="104">
        <v>1267</v>
      </c>
      <c r="R322" s="104" t="str">
        <f>VLOOKUP(Tabela2[[#This Row],[SIEMA]],Siema2025,10,FALSE)</f>
        <v/>
      </c>
      <c r="S322" s="107" t="str">
        <f>IF(Q322="","", IF(Q322="NC","", IF(Q322="NE","", IF(Q322="NA","",IFERROR(VLOOKUP(Q322,Produtos!$A$1:$C$2319,2,FALSE),"Não Cadastrado")))))</f>
        <v>PETRÓLEO CRU</v>
      </c>
      <c r="T322" s="104" t="s">
        <v>3201</v>
      </c>
      <c r="U322" s="104" t="str">
        <f>VLOOKUP(Tabela2[[#This Row],[SIEMA]],Siema2025,12,FALSE)</f>
        <v xml:space="preserve"> </v>
      </c>
      <c r="V322" s="104">
        <f>IF(Q322="","",IF(ISNUMBER(Q322)=FALSE,"Não se aplica",IFERROR(VLOOKUP(Q322,Produtos!$A$1:$C$2319,3,FALSE),"Não Cadastrado")))</f>
        <v>3</v>
      </c>
      <c r="W322" s="104" t="str">
        <f>VLOOKUP(Tabela2[[#This Row],[SIEMA]],Siema2025,10,FALSE)</f>
        <v/>
      </c>
      <c r="X322" s="113" t="str">
        <f>IF(Tabela2[[#This Row],[Origem do acidente]] = "Plataforma", "PREENCHER","NA")</f>
        <v>NA</v>
      </c>
      <c r="Y322" s="109" t="str">
        <f>IF(W322="","", IF(W322="NC","", IF(W322="NE","", IF(W322="NA","",IFERROR(VLOOKUP(W322,Produtos!$A$1:$C$2319,2,FALSE),"Não Cadastrado")))))</f>
        <v/>
      </c>
      <c r="Z322" s="104" t="str">
        <f>VLOOKUP(Tabela2[[#This Row],[SIEMA]],Siema2025,11,FALSE)</f>
        <v xml:space="preserve"> </v>
      </c>
      <c r="AA322" s="104" t="str">
        <f>VLOOKUP(Tabela2[[#This Row],[SIEMA]],Siema2025,12,FALSE)</f>
        <v xml:space="preserve"> </v>
      </c>
      <c r="AB322" s="104" t="str">
        <f>IF(W322="","",IF(ISNUMBER(W322)=FALSE,"Não se aplica",IFERROR(VLOOKUP(W322,Produtos!$A$1:$C$2319,3,FALSE),"Não Cadastrado")))</f>
        <v/>
      </c>
      <c r="AC322" s="104"/>
      <c r="AD322" s="108" t="str">
        <f>IF(Tabela2[[#This Row],[Origem do acidente]] = "Plataforma", "PREENCHER","NA")</f>
        <v>NA</v>
      </c>
      <c r="AE322" s="107" t="str">
        <f>IF(AC322="","", IF(AC322="NC","", IF(AC322="NE","", IF(AC322="NA","",IFERROR(VLOOKUP(AC322,Produtos!$A$1:$C$2319,2,FALSE),"Não Cadastrado")))))</f>
        <v/>
      </c>
      <c r="AF322" s="104"/>
      <c r="AG322" s="104"/>
      <c r="AH322" s="104" t="str">
        <f>IF(AC322="","",IF(ISNUMBER(AC322)=FALSE,"Não se aplica",IFERROR(VLOOKUP(AC322,Produtos!$A$1:$C$2319,3,FALSE),"Não Cadastrado")))</f>
        <v/>
      </c>
      <c r="AI322" s="104"/>
      <c r="AJ322" s="104" t="str">
        <f>VLOOKUP(Tabela2[[#This Row],[SIEMA]],Siema2025,26,FALSE)</f>
        <v>O operador esqueceu a válvula fechada.</v>
      </c>
      <c r="AK322" s="107"/>
      <c r="AL322" s="107"/>
      <c r="AM322" s="107"/>
      <c r="AN322" s="108" t="str">
        <f>VLOOKUP(Tabela2[[#This Row],[SIEMA]],Siema2025,51,FALSE)</f>
        <v/>
      </c>
      <c r="AO322" s="108" t="str">
        <f>VLOOKUP(Tabela2[[#This Row],[SIEMA]],Siema2025,53,FALSE)</f>
        <v/>
      </c>
      <c r="AP322" s="108" t="str">
        <f>VLOOKUP(Tabela2[[#This Row],[SIEMA]],Siema2025,55,FALSE)</f>
        <v/>
      </c>
      <c r="AQ322" s="108" t="str">
        <f>VLOOKUP(Tabela2[[#This Row],[SIEMA]],Siema2025,57,FALSE)</f>
        <v/>
      </c>
      <c r="AR322" s="108" t="str">
        <f>VLOOKUP(Tabela2[[#This Row],[SIEMA]],Siema2025,59,FALSE)</f>
        <v/>
      </c>
      <c r="AS322" s="108" t="str">
        <f>VLOOKUP(Tabela2[[#This Row],[SIEMA]],Siema2025,61,FALSE)</f>
        <v/>
      </c>
      <c r="AT322" s="108" t="str">
        <f>VLOOKUP(Tabela2[[#This Row],[SIEMA]],Siema2025,63,FALSE)</f>
        <v/>
      </c>
      <c r="AU322" s="108" t="str">
        <f>VLOOKUP(Tabela2[[#This Row],[SIEMA]],Siema2025,65,FALSE)</f>
        <v>X</v>
      </c>
      <c r="AV322" s="108" t="str">
        <f>VLOOKUP(Tabela2[[#This Row],[SIEMA]],Siema2025,67,FALSE)</f>
        <v/>
      </c>
      <c r="AW322" s="108" t="str">
        <f>VLOOKUP(Tabela2[[#This Row],[SIEMA]],Siema2025,69,FALSE)</f>
        <v/>
      </c>
      <c r="AX322" s="108" t="str">
        <f>VLOOKUP(Tabela2[[#This Row],[SIEMA]],Siema2025,71,FALSE)</f>
        <v/>
      </c>
      <c r="AY322" s="108" t="str">
        <f>VLOOKUP(Tabela2[[#This Row],[SIEMA]],Siema2025,73,FALSE)</f>
        <v/>
      </c>
      <c r="AZ322" s="108" t="str">
        <f>VLOOKUP(Tabela2[[#This Row],[SIEMA]],Siema2025,75,FALSE)</f>
        <v/>
      </c>
      <c r="BA322" s="108" t="str">
        <f>VLOOKUP(Tabela2[[#This Row],[SIEMA]],Siema2025,77,FALSE)</f>
        <v/>
      </c>
      <c r="BB322" s="108" t="str">
        <f>VLOOKUP(Tabela2[[#This Row],[SIEMA]],Siema2025,79,FALSE)</f>
        <v/>
      </c>
      <c r="BC322" s="108" t="str">
        <f>IF(Tabela2[[#This Row],[Outro(s) ]] = "X", "PREENCHER","NA")</f>
        <v>NA</v>
      </c>
      <c r="BD322" s="108" t="str">
        <f>VLOOKUP(Tabela2[[#This Row],[SIEMA]],Siema2025,82,FALSE)</f>
        <v/>
      </c>
      <c r="BE322" s="108" t="str">
        <f>VLOOKUP(Tabela2[[#This Row],[SIEMA]],Siema2025,81,FALSE)</f>
        <v/>
      </c>
      <c r="BF322" s="110" t="str">
        <f>VLOOKUP(Tabela2[[#This Row],[SIEMA]],Siema2025,28,FALSE)</f>
        <v>PETROSYNERGY LTDA.</v>
      </c>
      <c r="BG322" s="110"/>
      <c r="BH322" s="111" t="str">
        <f>VLOOKUP(Tabela2[[#This Row],[SIEMA]],Siema2025,29,FALSE)</f>
        <v>03951809000197</v>
      </c>
      <c r="BI322" s="112" t="str">
        <f>VLOOKUP(Tabela2[[#This Row],[SIEMA]],Siema2025,107,FALSE)</f>
        <v>Não</v>
      </c>
      <c r="BJ322" s="107" t="s">
        <v>7113</v>
      </c>
      <c r="BK322" s="104" t="s">
        <v>2696</v>
      </c>
      <c r="BL322" s="36">
        <v>45799</v>
      </c>
      <c r="BM322" s="108">
        <f ca="1">IF(Tabela2[[#This Row],[Data de atendimento do Ibama (considerar o primeiro documento/ação)]]="",_xlfn.DAYS(TODAY(),J322),_xlfn.DAYS(Tabela2[[#This Row],[Data de atendimento do Ibama (considerar o primeiro documento/ação)]],J322))</f>
        <v>7</v>
      </c>
      <c r="BN322" s="108" t="str">
        <f>IF(Tabela2[[#This Row],[Atendido pelo Ibama ("Não" ou "Sim")]]="Não","Preencher", IF(Tabela2[[#This Row],[Atendido pelo Ibama ("Não" ou "Sim")]]="Sim","NA",""))</f>
        <v>NA</v>
      </c>
      <c r="BO322" s="114" t="s">
        <v>7100</v>
      </c>
      <c r="BP322" s="108" t="str">
        <f>IF(Tabela2[[#This Row],[Forma de atendimento (primeiro documento/ação)]]= "Outros (especificar)", "PREENCHER","NA")</f>
        <v>NA</v>
      </c>
      <c r="BQ322" s="106" t="s">
        <v>123</v>
      </c>
      <c r="BR322" s="108" t="str">
        <f>IF(Tabela2[[#This Row],[Equipe do Ibama foi a campo? Houve sobrevoo do Poseidon?]] = "Sim", "PREENCHER","NA")</f>
        <v>NA</v>
      </c>
      <c r="BS322" s="108" t="str">
        <f>IF(Tabela2[[#This Row],[Se sim, foi emitida Ordem de Emergência? (informações vinculada à coluna CK)]] = "Sim", "PREENCHER","NA")</f>
        <v>NA</v>
      </c>
      <c r="BT322" s="108" t="str">
        <f>IF(Tabela2[[#This Row],[Foi elaborado Relatório de Vistoria pelo Ibama? (informações vinculada à coluna CK)]] = "Sim", "PREENCHER","NA")</f>
        <v>NA</v>
      </c>
      <c r="BU322" s="108" t="s">
        <v>123</v>
      </c>
      <c r="BV322" s="108" t="s">
        <v>2696</v>
      </c>
      <c r="BW322" s="108" t="s">
        <v>123</v>
      </c>
      <c r="BX322" s="106"/>
      <c r="BY322" s="106"/>
      <c r="BZ322" s="104" t="str">
        <f>IF(Tabela2[[#This Row],[Data do documento de encerramento]]="NA","NA",IF(Tabela2[[#This Row],[Data do documento de encerramento]]="","Pendente de conclusão/ encerramento",_xlfn.DAYS(Tabela2[[#This Row],[Data do documento de encerramento]],J322)))</f>
        <v>Pendente de conclusão/ encerramento</v>
      </c>
      <c r="CA322" s="107"/>
      <c r="CB322" s="107"/>
      <c r="CC322" s="104"/>
      <c r="CD322" s="107"/>
      <c r="CE322" s="107"/>
      <c r="CF322" s="107"/>
    </row>
    <row r="323" spans="1:84" ht="60.75">
      <c r="A323" s="169">
        <v>202551646817</v>
      </c>
      <c r="B323" s="170" t="s">
        <v>8538</v>
      </c>
      <c r="C323" s="108" t="str">
        <f>VLOOKUP(Tabela2[[#This Row],[SIEMA]],Siema2025,4,FALSE)</f>
        <v xml:space="preserve"> GO</v>
      </c>
      <c r="D323" s="106" t="str">
        <f>VLOOKUP(Tabela2[[#This Row],[SIEMA]],Siema2025,3,FALSE)</f>
        <v xml:space="preserve">Goiânia </v>
      </c>
      <c r="E323" s="106" t="s">
        <v>7385</v>
      </c>
      <c r="F323" s="106" t="s">
        <v>8539</v>
      </c>
      <c r="G323" s="106" t="s">
        <v>8540</v>
      </c>
      <c r="H323" s="106" t="s">
        <v>8541</v>
      </c>
      <c r="I323" s="104" t="s">
        <v>7120</v>
      </c>
      <c r="J323" s="105">
        <f>VLOOKUP(Tabela2[[#This Row],[SIEMA]],Siema2025,2,FALSE)</f>
        <v>45792</v>
      </c>
      <c r="K323" s="105" t="str">
        <f>VLOOKUP(Tabela2[[#This Row],[SIEMA]],Siema2025,16,FALSE)</f>
        <v>Quinta</v>
      </c>
      <c r="L323" s="106" t="str">
        <f>IF(Tabela2[[#This Row],[Data]]="","Sem Informação",VLOOKUP(MONTH(Tabela2[[#This Row],[Data]]),'[1]Validação de dados'!$I$1:$J$13,2,0))</f>
        <v>Maio</v>
      </c>
      <c r="M323" s="104">
        <f>YEAR(Tabela2[[#This Row],[Data]])</f>
        <v>2025</v>
      </c>
      <c r="N323" s="105" t="str">
        <f>VLOOKUP(Tabela2[[#This Row],[SIEMA]],Siema2025,17,FALSE)</f>
        <v>Vespertino</v>
      </c>
      <c r="O323" s="105" t="str">
        <f>VLOOKUP(Tabela2[[#This Row],[SIEMA]],Siema2025,5,FALSE)</f>
        <v>Rodovia</v>
      </c>
      <c r="P323" s="104" t="str">
        <f>VLOOKUP(Tabela2[[#This Row],[SIEMA]],Siema2025,21,FALSE)</f>
        <v/>
      </c>
      <c r="Q323" s="104">
        <v>1075</v>
      </c>
      <c r="R323" s="104" t="s">
        <v>8542</v>
      </c>
      <c r="S323" s="107" t="str">
        <f>IF(Q323="","", IF(Q323="NC","", IF(Q323="NE","", IF(Q323="NA","",IFERROR(VLOOKUP(Q323,Produtos!$A$1:$C$2319,2,FALSE),"Não Cadastrado")))))</f>
        <v>GÁS(ES) DE PETRÓLEO, LIQUEFEITO(S) ou GAS(ES) LIQUEFEITO(S) DE PETRÓLEO ou GLP</v>
      </c>
      <c r="T323" s="104" t="str">
        <f>VLOOKUP(Tabela2[[#This Row],[SIEMA]],Siema2025,11,FALSE)</f>
        <v xml:space="preserve"> </v>
      </c>
      <c r="U323" s="104" t="str">
        <f>VLOOKUP(Tabela2[[#This Row],[SIEMA]],Siema2025,12,FALSE)</f>
        <v xml:space="preserve"> </v>
      </c>
      <c r="V323" s="104">
        <f>IF(Q323="","",IF(ISNUMBER(Q323)=FALSE,"Não se aplica",IFERROR(VLOOKUP(Q323,Produtos!$A$1:$C$2319,3,FALSE),"Não Cadastrado")))</f>
        <v>2.1</v>
      </c>
      <c r="W323" s="104" t="str">
        <f>VLOOKUP(Tabela2[[#This Row],[SIEMA]],Siema2025,10,FALSE)</f>
        <v/>
      </c>
      <c r="X323" s="113" t="str">
        <f>IF(Tabela2[[#This Row],[Origem do acidente]] = "Plataforma", "PREENCHER","NA")</f>
        <v>NA</v>
      </c>
      <c r="Y323" s="109" t="str">
        <f>IF(W323="","", IF(W323="NC","", IF(W323="NE","", IF(W323="NA","",IFERROR(VLOOKUP(W323,Produtos!$A$1:$C$2319,2,FALSE),"Não Cadastrado")))))</f>
        <v/>
      </c>
      <c r="Z323" s="104" t="str">
        <f>VLOOKUP(Tabela2[[#This Row],[SIEMA]],Siema2025,11,FALSE)</f>
        <v xml:space="preserve"> </v>
      </c>
      <c r="AA323" s="104" t="str">
        <f>VLOOKUP(Tabela2[[#This Row],[SIEMA]],Siema2025,12,FALSE)</f>
        <v xml:space="preserve"> </v>
      </c>
      <c r="AB323" s="104" t="str">
        <f>IF(W323="","",IF(ISNUMBER(W323)=FALSE,"Não se aplica",IFERROR(VLOOKUP(W323,Produtos!$A$1:$C$2319,3,FALSE),"Não Cadastrado")))</f>
        <v/>
      </c>
      <c r="AC323" s="104"/>
      <c r="AD323" s="108" t="str">
        <f>IF(Tabela2[[#This Row],[Origem do acidente]] = "Plataforma", "PREENCHER","NA")</f>
        <v>NA</v>
      </c>
      <c r="AE323" s="107" t="str">
        <f>IF(AC323="","", IF(AC323="NC","", IF(AC323="NE","", IF(AC323="NA","",IFERROR(VLOOKUP(AC323,Produtos!$A$1:$C$2319,2,FALSE),"Não Cadastrado")))))</f>
        <v/>
      </c>
      <c r="AF323" s="104"/>
      <c r="AG323" s="104"/>
      <c r="AH323" s="104" t="str">
        <f>IF(AC323="","",IF(ISNUMBER(AC323)=FALSE,"Não se aplica",IFERROR(VLOOKUP(AC323,Produtos!$A$1:$C$2319,3,FALSE),"Não Cadastrado")))</f>
        <v/>
      </c>
      <c r="AI323" s="104"/>
      <c r="AJ323" s="104" t="str">
        <f>VLOOKUP(Tabela2[[#This Row],[SIEMA]],Siema2025,26,FALSE)</f>
        <v>Segundo relatos do condutor, o mesmo trafegava na segunda faixa, sentido sul, quando perdeu o controle do veículo após o pneu dianteiro esquerdo estourar.
Com isso, veio a se chocar contra a defensa metálica e um poste de energia no canteiro central, atravessando para o contrafluxo e parando sobre a faixa um do sentido norte, com parte do veículo ocupando parcialmente a faixa dois, com as rodas ao solo, sendo essa sua posição final.</v>
      </c>
      <c r="AK323" s="107" t="s">
        <v>7112</v>
      </c>
      <c r="AL323" s="107" t="s">
        <v>7358</v>
      </c>
      <c r="AM323" s="107" t="s">
        <v>7381</v>
      </c>
      <c r="AN323" s="108" t="str">
        <f>VLOOKUP(Tabela2[[#This Row],[SIEMA]],Siema2025,51,FALSE)</f>
        <v/>
      </c>
      <c r="AO323" s="108" t="str">
        <f>VLOOKUP(Tabela2[[#This Row],[SIEMA]],Siema2025,53,FALSE)</f>
        <v/>
      </c>
      <c r="AP323" s="108" t="str">
        <f>VLOOKUP(Tabela2[[#This Row],[SIEMA]],Siema2025,55,FALSE)</f>
        <v/>
      </c>
      <c r="AQ323" s="108" t="str">
        <f>VLOOKUP(Tabela2[[#This Row],[SIEMA]],Siema2025,57,FALSE)</f>
        <v/>
      </c>
      <c r="AR323" s="108" t="str">
        <f>VLOOKUP(Tabela2[[#This Row],[SIEMA]],Siema2025,59,FALSE)</f>
        <v/>
      </c>
      <c r="AS323" s="108" t="str">
        <f>VLOOKUP(Tabela2[[#This Row],[SIEMA]],Siema2025,61,FALSE)</f>
        <v/>
      </c>
      <c r="AT323" s="108" t="str">
        <f>VLOOKUP(Tabela2[[#This Row],[SIEMA]],Siema2025,63,FALSE)</f>
        <v/>
      </c>
      <c r="AU323" s="108" t="str">
        <f>VLOOKUP(Tabela2[[#This Row],[SIEMA]],Siema2025,65,FALSE)</f>
        <v>X</v>
      </c>
      <c r="AV323" s="108" t="str">
        <f>VLOOKUP(Tabela2[[#This Row],[SIEMA]],Siema2025,67,FALSE)</f>
        <v/>
      </c>
      <c r="AW323" s="108" t="str">
        <f>VLOOKUP(Tabela2[[#This Row],[SIEMA]],Siema2025,69,FALSE)</f>
        <v/>
      </c>
      <c r="AX323" s="108" t="str">
        <f>VLOOKUP(Tabela2[[#This Row],[SIEMA]],Siema2025,71,FALSE)</f>
        <v/>
      </c>
      <c r="AY323" s="108" t="str">
        <f>VLOOKUP(Tabela2[[#This Row],[SIEMA]],Siema2025,73,FALSE)</f>
        <v/>
      </c>
      <c r="AZ323" s="108" t="str">
        <f>VLOOKUP(Tabela2[[#This Row],[SIEMA]],Siema2025,75,FALSE)</f>
        <v/>
      </c>
      <c r="BA323" s="108" t="str">
        <f>VLOOKUP(Tabela2[[#This Row],[SIEMA]],Siema2025,77,FALSE)</f>
        <v/>
      </c>
      <c r="BB323" s="108" t="str">
        <f>VLOOKUP(Tabela2[[#This Row],[SIEMA]],Siema2025,79,FALSE)</f>
        <v/>
      </c>
      <c r="BC323" s="108" t="str">
        <f>IF(Tabela2[[#This Row],[Outro(s) ]] = "X", "PREENCHER","NA")</f>
        <v>NA</v>
      </c>
      <c r="BD323" s="108" t="str">
        <f>VLOOKUP(Tabela2[[#This Row],[SIEMA]],Siema2025,82,FALSE)</f>
        <v/>
      </c>
      <c r="BE323" s="108" t="str">
        <f>VLOOKUP(Tabela2[[#This Row],[SIEMA]],Siema2025,81,FALSE)</f>
        <v/>
      </c>
      <c r="BF323" s="110" t="str">
        <f>VLOOKUP(Tabela2[[#This Row],[SIEMA]],Siema2025,28,FALSE)</f>
        <v>TTG TRANSPORTES</v>
      </c>
      <c r="BG323" s="110"/>
      <c r="BH323" s="111" t="str">
        <f>VLOOKUP(Tabela2[[#This Row],[SIEMA]],Siema2025,29,FALSE)</f>
        <v>01823287000112</v>
      </c>
      <c r="BI323" s="112" t="str">
        <f>VLOOKUP(Tabela2[[#This Row],[SIEMA]],Siema2025,107,FALSE)</f>
        <v>Não</v>
      </c>
      <c r="BJ323" s="107" t="s">
        <v>7099</v>
      </c>
      <c r="BK323" s="104" t="s">
        <v>2696</v>
      </c>
      <c r="BL323" s="140">
        <v>45796</v>
      </c>
      <c r="BM323" s="108">
        <f ca="1">IF(Tabela2[[#This Row],[Data de atendimento do Ibama (considerar o primeiro documento/ação)]]="",_xlfn.DAYS(TODAY(),J323),_xlfn.DAYS(Tabela2[[#This Row],[Data de atendimento do Ibama (considerar o primeiro documento/ação)]],J323))</f>
        <v>4</v>
      </c>
      <c r="BN323" s="108" t="str">
        <f>IF(Tabela2[[#This Row],[Atendido pelo Ibama ("Não" ou "Sim")]]="Não","Preencher", IF(Tabela2[[#This Row],[Atendido pelo Ibama ("Não" ou "Sim")]]="Sim","NA",""))</f>
        <v>NA</v>
      </c>
      <c r="BO323" s="114" t="s">
        <v>7182</v>
      </c>
      <c r="BP323" s="108" t="s">
        <v>8543</v>
      </c>
      <c r="BQ323" s="106" t="s">
        <v>2696</v>
      </c>
      <c r="BR323" s="108" t="s">
        <v>2696</v>
      </c>
      <c r="BS323" s="108" t="s">
        <v>2696</v>
      </c>
      <c r="BT323" s="108" t="s">
        <v>7101</v>
      </c>
      <c r="BU323" s="108" t="s">
        <v>2696</v>
      </c>
      <c r="BV323" s="108" t="s">
        <v>123</v>
      </c>
      <c r="BW323" s="108" t="s">
        <v>2696</v>
      </c>
      <c r="BX323" s="106" t="s">
        <v>7102</v>
      </c>
      <c r="BY323" s="140">
        <v>46106</v>
      </c>
      <c r="BZ323" s="104">
        <f>IF(Tabela2[[#This Row],[Data do documento de encerramento]]="NA","NA",IF(Tabela2[[#This Row],[Data do documento de encerramento]]="","Pendente de conclusão/ encerramento",_xlfn.DAYS(Tabela2[[#This Row],[Data do documento de encerramento]],J323)))</f>
        <v>314</v>
      </c>
      <c r="CA323" s="107" t="s">
        <v>7189</v>
      </c>
      <c r="CB323" s="107"/>
      <c r="CC323" s="130"/>
      <c r="CD323" s="107"/>
      <c r="CE323" s="107"/>
      <c r="CF323" s="107"/>
    </row>
    <row r="324" spans="1:84" ht="30.75">
      <c r="A324" s="169">
        <v>202551764838</v>
      </c>
      <c r="B324" s="170" t="s">
        <v>8544</v>
      </c>
      <c r="C324" s="108" t="str">
        <f>VLOOKUP(Tabela2[[#This Row],[SIEMA]],Siema2025,4,FALSE)</f>
        <v xml:space="preserve"> SE</v>
      </c>
      <c r="D324" s="106" t="str">
        <f>VLOOKUP(Tabela2[[#This Row],[SIEMA]],Siema2025,3,FALSE)</f>
        <v xml:space="preserve">Brejo Grande </v>
      </c>
      <c r="E324" s="106" t="str">
        <f>VLOOKUP(Tabela2[[#This Row],[SIEMA]],Siema2025,20,FALSE)</f>
        <v>Sergipe &gt; Brejo Grande &gt; Praia Ponta dos Mangues &gt; Pirambu Norte</v>
      </c>
      <c r="F324" s="106"/>
      <c r="G324" s="106" t="s">
        <v>8545</v>
      </c>
      <c r="H324" s="106" t="s">
        <v>8546</v>
      </c>
      <c r="I324" s="104" t="str">
        <f>VLOOKUP(Tabela2[[#This Row],[SIEMA]],Siema2025,19,FALSE)</f>
        <v/>
      </c>
      <c r="J324" s="105">
        <f>VLOOKUP(Tabela2[[#This Row],[SIEMA]],Siema2025,2,FALSE)</f>
        <v>45793</v>
      </c>
      <c r="K324" s="105" t="str">
        <f>VLOOKUP(Tabela2[[#This Row],[SIEMA]],Siema2025,16,FALSE)</f>
        <v>Sexta</v>
      </c>
      <c r="L324" s="106" t="str">
        <f>IF(Tabela2[[#This Row],[Data]]="","Sem Informação",VLOOKUP(MONTH(Tabela2[[#This Row],[Data]]),'[1]Validação de dados'!$I$1:$J$13,2,0))</f>
        <v>Maio</v>
      </c>
      <c r="M324" s="104">
        <f>YEAR(Tabela2[[#This Row],[Data]])</f>
        <v>2025</v>
      </c>
      <c r="N324" s="105" t="str">
        <f>VLOOKUP(Tabela2[[#This Row],[SIEMA]],Siema2025,17,FALSE)</f>
        <v>Matutino</v>
      </c>
      <c r="O324" s="105" t="s">
        <v>3217</v>
      </c>
      <c r="P324" s="104" t="s">
        <v>7250</v>
      </c>
      <c r="Q324" s="104" t="str">
        <f>VLOOKUP(Tabela2[[#This Row],[SIEMA]],Siema2025,7,FALSE)</f>
        <v/>
      </c>
      <c r="R324" s="104" t="str">
        <f>VLOOKUP(Tabela2[[#This Row],[SIEMA]],Siema2025,10,FALSE)</f>
        <v/>
      </c>
      <c r="S324" s="107" t="str">
        <f>IF(Q324="","", IF(Q324="NC","", IF(Q324="NE","", IF(Q324="NA","",IFERROR(VLOOKUP(Q324,Produtos!$A$1:$C$2319,2,FALSE),"Não Cadastrado")))))</f>
        <v/>
      </c>
      <c r="T324" s="104" t="str">
        <f>VLOOKUP(Tabela2[[#This Row],[SIEMA]],Siema2025,11,FALSE)</f>
        <v xml:space="preserve"> </v>
      </c>
      <c r="U324" s="104" t="str">
        <f>VLOOKUP(Tabela2[[#This Row],[SIEMA]],Siema2025,12,FALSE)</f>
        <v xml:space="preserve"> </v>
      </c>
      <c r="V324" s="104" t="str">
        <f>IF(Q324="","",IF(ISNUMBER(Q324)=FALSE,"Não se aplica",IFERROR(VLOOKUP(Q324,Produtos!$A$1:$C$2319,3,FALSE),"Não Cadastrado")))</f>
        <v/>
      </c>
      <c r="W324" s="104" t="str">
        <f>VLOOKUP(Tabela2[[#This Row],[SIEMA]],Siema2025,10,FALSE)</f>
        <v/>
      </c>
      <c r="X324" s="113" t="str">
        <f>IF(Tabela2[[#This Row],[Origem do acidente]] = "Plataforma", "PREENCHER","NA")</f>
        <v>NA</v>
      </c>
      <c r="Y324" s="109" t="str">
        <f>IF(W324="","", IF(W324="NC","", IF(W324="NE","", IF(W324="NA","",IFERROR(VLOOKUP(W324,Produtos!$A$1:$C$2319,2,FALSE),"Não Cadastrado")))))</f>
        <v/>
      </c>
      <c r="Z324" s="104" t="str">
        <f>VLOOKUP(Tabela2[[#This Row],[SIEMA]],Siema2025,11,FALSE)</f>
        <v xml:space="preserve"> </v>
      </c>
      <c r="AA324" s="104" t="str">
        <f>VLOOKUP(Tabela2[[#This Row],[SIEMA]],Siema2025,12,FALSE)</f>
        <v xml:space="preserve"> </v>
      </c>
      <c r="AB324" s="104" t="str">
        <f>IF(W324="","",IF(ISNUMBER(W324)=FALSE,"Não se aplica",IFERROR(VLOOKUP(W324,Produtos!$A$1:$C$2319,3,FALSE),"Não Cadastrado")))</f>
        <v/>
      </c>
      <c r="AC324" s="104"/>
      <c r="AD324" s="108" t="str">
        <f>IF(Tabela2[[#This Row],[Origem do acidente]] = "Plataforma", "PREENCHER","NA")</f>
        <v>NA</v>
      </c>
      <c r="AE324" s="107" t="str">
        <f>IF(AC324="","", IF(AC324="NC","", IF(AC324="NE","", IF(AC324="NA","",IFERROR(VLOOKUP(AC324,Produtos!$A$1:$C$2319,2,FALSE),"Não Cadastrado")))))</f>
        <v/>
      </c>
      <c r="AF324" s="104"/>
      <c r="AG324" s="104"/>
      <c r="AH324" s="104" t="str">
        <f>IF(AC324="","",IF(ISNUMBER(AC324)=FALSE,"Não se aplica",IFERROR(VLOOKUP(AC324,Produtos!$A$1:$C$2319,3,FALSE),"Não Cadastrado")))</f>
        <v/>
      </c>
      <c r="AI324" s="104"/>
      <c r="AJ324" s="104" t="str">
        <f>VLOOKUP(Tabela2[[#This Row],[SIEMA]],Siema2025,26,FALSE)</f>
        <v>Em cima da linha de maré, identificada pequena mancha de óleo na região ventral, superficial, com aspecto de piche, viscoso e endurecido de aproximadamente 1,5x1,5cm. % do corpo recoberto por óleo: até 25%</v>
      </c>
      <c r="AK324" s="107"/>
      <c r="AL324" s="107"/>
      <c r="AM324" s="107"/>
      <c r="AN324" s="108" t="str">
        <f>VLOOKUP(Tabela2[[#This Row],[SIEMA]],Siema2025,51,FALSE)</f>
        <v/>
      </c>
      <c r="AO324" s="108" t="str">
        <f>VLOOKUP(Tabela2[[#This Row],[SIEMA]],Siema2025,53,FALSE)</f>
        <v/>
      </c>
      <c r="AP324" s="108" t="str">
        <f>VLOOKUP(Tabela2[[#This Row],[SIEMA]],Siema2025,55,FALSE)</f>
        <v/>
      </c>
      <c r="AQ324" s="108" t="str">
        <f>VLOOKUP(Tabela2[[#This Row],[SIEMA]],Siema2025,57,FALSE)</f>
        <v/>
      </c>
      <c r="AR324" s="108" t="str">
        <f>VLOOKUP(Tabela2[[#This Row],[SIEMA]],Siema2025,59,FALSE)</f>
        <v/>
      </c>
      <c r="AS324" s="108" t="str">
        <f>VLOOKUP(Tabela2[[#This Row],[SIEMA]],Siema2025,61,FALSE)</f>
        <v/>
      </c>
      <c r="AT324" s="108" t="str">
        <f>VLOOKUP(Tabela2[[#This Row],[SIEMA]],Siema2025,63,FALSE)</f>
        <v/>
      </c>
      <c r="AU324" s="108" t="str">
        <f>VLOOKUP(Tabela2[[#This Row],[SIEMA]],Siema2025,65,FALSE)</f>
        <v/>
      </c>
      <c r="AV324" s="108" t="str">
        <f>VLOOKUP(Tabela2[[#This Row],[SIEMA]],Siema2025,67,FALSE)</f>
        <v/>
      </c>
      <c r="AW324" s="108" t="str">
        <f>VLOOKUP(Tabela2[[#This Row],[SIEMA]],Siema2025,69,FALSE)</f>
        <v/>
      </c>
      <c r="AX324" s="108" t="str">
        <f>VLOOKUP(Tabela2[[#This Row],[SIEMA]],Siema2025,71,FALSE)</f>
        <v/>
      </c>
      <c r="AY324" s="108" t="str">
        <f>VLOOKUP(Tabela2[[#This Row],[SIEMA]],Siema2025,73,FALSE)</f>
        <v/>
      </c>
      <c r="AZ324" s="108" t="str">
        <f>VLOOKUP(Tabela2[[#This Row],[SIEMA]],Siema2025,75,FALSE)</f>
        <v/>
      </c>
      <c r="BA324" s="108" t="str">
        <f>VLOOKUP(Tabela2[[#This Row],[SIEMA]],Siema2025,77,FALSE)</f>
        <v/>
      </c>
      <c r="BB324" s="108" t="str">
        <f>VLOOKUP(Tabela2[[#This Row],[SIEMA]],Siema2025,79,FALSE)</f>
        <v/>
      </c>
      <c r="BC324" s="108" t="str">
        <f>IF(Tabela2[[#This Row],[Outro(s) ]] = "X", "PREENCHER","NA")</f>
        <v>NA</v>
      </c>
      <c r="BD324" s="108" t="str">
        <f>VLOOKUP(Tabela2[[#This Row],[SIEMA]],Siema2025,82,FALSE)</f>
        <v>X</v>
      </c>
      <c r="BE324" s="108" t="str">
        <f>VLOOKUP(Tabela2[[#This Row],[SIEMA]],Siema2025,81,FALSE)</f>
        <v/>
      </c>
      <c r="BF324" s="110" t="str">
        <f>VLOOKUP(Tabela2[[#This Row],[SIEMA]],Siema2025,28,FALSE)</f>
        <v/>
      </c>
      <c r="BG324" s="110"/>
      <c r="BH324" s="111" t="str">
        <f>VLOOKUP(Tabela2[[#This Row],[SIEMA]],Siema2025,29,FALSE)</f>
        <v/>
      </c>
      <c r="BI324" s="112" t="str">
        <f>VLOOKUP(Tabela2[[#This Row],[SIEMA]],Siema2025,107,FALSE)</f>
        <v>Não</v>
      </c>
      <c r="BJ324" s="107" t="s">
        <v>6834</v>
      </c>
      <c r="BK324" s="104" t="s">
        <v>123</v>
      </c>
      <c r="BL324" s="140"/>
      <c r="BM324" s="108">
        <f ca="1">IF(Tabela2[[#This Row],[Data de atendimento do Ibama (considerar o primeiro documento/ação)]]="",_xlfn.DAYS(TODAY(),J324),_xlfn.DAYS(Tabela2[[#This Row],[Data de atendimento do Ibama (considerar o primeiro documento/ação)]],J324))</f>
        <v>437</v>
      </c>
      <c r="BN324" s="108" t="s">
        <v>7458</v>
      </c>
      <c r="BO324" s="114"/>
      <c r="BP324" s="108" t="str">
        <f>IF(Tabela2[[#This Row],[Forma de atendimento (primeiro documento/ação)]]= "Outros (especificar)", "PREENCHER","NA")</f>
        <v>NA</v>
      </c>
      <c r="BQ324" s="106"/>
      <c r="BR324" s="108" t="str">
        <f>IF(Tabela2[[#This Row],[Equipe do Ibama foi a campo? Houve sobrevoo do Poseidon?]] = "Sim", "PREENCHER","NA")</f>
        <v>NA</v>
      </c>
      <c r="BS324" s="108" t="str">
        <f>IF(Tabela2[[#This Row],[Se sim, foi emitida Ordem de Emergência? (informações vinculada à coluna CK)]] = "Sim", "PREENCHER","NA")</f>
        <v>NA</v>
      </c>
      <c r="BT324" s="108" t="str">
        <f>IF(Tabela2[[#This Row],[Foi elaborado Relatório de Vistoria pelo Ibama? (informações vinculada à coluna CK)]] = "Sim", "PREENCHER","NA")</f>
        <v>NA</v>
      </c>
      <c r="BU324" s="108" t="s">
        <v>123</v>
      </c>
      <c r="BV324" s="108" t="str">
        <f>IF(Tabela2[[#This Row],[Houve avaliação das informações pós-acidente solicitadas/enviadas?]] = "Sim", "PREENCHER","NA")</f>
        <v>NA</v>
      </c>
      <c r="BW324" s="108" t="s">
        <v>123</v>
      </c>
      <c r="BX324" s="106"/>
      <c r="BY324" s="106"/>
      <c r="BZ324" s="104" t="str">
        <f>IF(Tabela2[[#This Row],[Data do documento de encerramento]]="NA","NA",IF(Tabela2[[#This Row],[Data do documento de encerramento]]="","Pendente de conclusão/ encerramento",_xlfn.DAYS(Tabela2[[#This Row],[Data do documento de encerramento]],J324)))</f>
        <v>Pendente de conclusão/ encerramento</v>
      </c>
      <c r="CA324" s="107"/>
      <c r="CB324" s="107"/>
      <c r="CC324" s="104"/>
      <c r="CD324" s="107"/>
      <c r="CE324" s="107"/>
      <c r="CF324" s="107"/>
    </row>
    <row r="325" spans="1:84" ht="60.75">
      <c r="A325" s="182">
        <v>202551821636</v>
      </c>
      <c r="B325" s="118" t="s">
        <v>8547</v>
      </c>
      <c r="C325" s="108" t="s">
        <v>672</v>
      </c>
      <c r="D325" s="106" t="s">
        <v>637</v>
      </c>
      <c r="E325" s="106" t="s">
        <v>8548</v>
      </c>
      <c r="F325" s="106"/>
      <c r="G325" s="106" t="s">
        <v>8549</v>
      </c>
      <c r="H325" s="106" t="s">
        <v>8550</v>
      </c>
      <c r="I325" s="104" t="s">
        <v>124</v>
      </c>
      <c r="J325" s="105">
        <f>VLOOKUP(Tabela2[[#This Row],[SIEMA]],Siema2025,2,FALSE)</f>
        <v>45793</v>
      </c>
      <c r="K325" s="105" t="str">
        <f>VLOOKUP(Tabela2[[#This Row],[SIEMA]],Siema2025,16,FALSE)</f>
        <v>Sexta</v>
      </c>
      <c r="L325" s="106" t="str">
        <f>IF(Tabela2[[#This Row],[Data]]="","Sem Informação",VLOOKUP(MONTH(Tabela2[[#This Row],[Data]]),'[1]Validação de dados'!$I$1:$J$13,2,0))</f>
        <v>Maio</v>
      </c>
      <c r="M325" s="104">
        <f>YEAR(Tabela2[[#This Row],[Data]])</f>
        <v>2025</v>
      </c>
      <c r="N325" s="105" t="str">
        <f>VLOOKUP(Tabela2[[#This Row],[SIEMA]],Siema2025,17,FALSE)</f>
        <v>Matutino</v>
      </c>
      <c r="O325" s="105" t="s">
        <v>111</v>
      </c>
      <c r="P325" s="104" t="str">
        <f>VLOOKUP(Tabela2[[#This Row],[SIEMA]],Siema2025,21,FALSE)</f>
        <v>Sonda NS-38 (TAKATSUGU J) em operação no poço 7-BUZ-94D-RJS, campo de Búzios, Bacia de Santos. Número IMO: 9525235.</v>
      </c>
      <c r="Q325" s="104" t="s">
        <v>637</v>
      </c>
      <c r="R325" s="104" t="s">
        <v>7775</v>
      </c>
      <c r="S325" s="107" t="s">
        <v>7147</v>
      </c>
      <c r="T325" s="104">
        <v>0.14199999999999999</v>
      </c>
      <c r="U325" s="104" t="s">
        <v>7111</v>
      </c>
      <c r="V325" s="104" t="s">
        <v>637</v>
      </c>
      <c r="W325" s="104"/>
      <c r="X325" s="113"/>
      <c r="Y325" s="109" t="str">
        <f>IF(W325="","", IF(W325="NC","", IF(W325="NE","", IF(W325="NA","",IFERROR(VLOOKUP(W325,Produtos!$A$1:$C$2319,2,FALSE),"Não Cadastrado")))))</f>
        <v/>
      </c>
      <c r="Z325" s="104"/>
      <c r="AA325" s="104"/>
      <c r="AB325" s="104" t="str">
        <f>IF(W325="","",IF(ISNUMBER(W325)=FALSE,"Não se aplica",IFERROR(VLOOKUP(W325,Produtos!$A$1:$C$2319,3,FALSE),"Não Cadastrado")))</f>
        <v/>
      </c>
      <c r="AC325" s="104"/>
      <c r="AD325" s="108"/>
      <c r="AE325" s="107" t="str">
        <f>IF(AC325="","", IF(AC325="NC","", IF(AC325="NE","", IF(AC325="NA","",IFERROR(VLOOKUP(AC325,Produtos!$A$1:$C$2319,2,FALSE),"Não Cadastrado")))))</f>
        <v/>
      </c>
      <c r="AF325" s="104"/>
      <c r="AG325" s="104"/>
      <c r="AH325" s="104" t="str">
        <f>IF(AC325="","",IF(ISNUMBER(AC325)=FALSE,"Não se aplica",IFERROR(VLOOKUP(AC325,Produtos!$A$1:$C$2319,3,FALSE),"Não Cadastrado")))</f>
        <v/>
      </c>
      <c r="AI325" s="104"/>
      <c r="AJ325" s="104" t="str">
        <f>VLOOKUP(Tabela2[[#This Row],[SIEMA]],Siema2025,26,FALSE)</f>
        <v>Vazamento no sistema de controle do BOP na função de isolamento entre os acumuladores de fundo e sistema acústico (UBSR e CSR).</v>
      </c>
      <c r="AK325" s="107" t="s">
        <v>7112</v>
      </c>
      <c r="AL325" s="107" t="s">
        <v>7229</v>
      </c>
      <c r="AM325" s="107"/>
      <c r="AN325" s="108" t="str">
        <f>VLOOKUP(Tabela2[[#This Row],[SIEMA]],Siema2025,51,FALSE)</f>
        <v/>
      </c>
      <c r="AO325" s="108" t="str">
        <f>VLOOKUP(Tabela2[[#This Row],[SIEMA]],Siema2025,53,FALSE)</f>
        <v/>
      </c>
      <c r="AP325" s="108" t="str">
        <f>VLOOKUP(Tabela2[[#This Row],[SIEMA]],Siema2025,55,FALSE)</f>
        <v/>
      </c>
      <c r="AQ325" s="108" t="str">
        <f>VLOOKUP(Tabela2[[#This Row],[SIEMA]],Siema2025,57,FALSE)</f>
        <v/>
      </c>
      <c r="AR325" s="108" t="str">
        <f>VLOOKUP(Tabela2[[#This Row],[SIEMA]],Siema2025,59,FALSE)</f>
        <v/>
      </c>
      <c r="AS325" s="108" t="str">
        <f>VLOOKUP(Tabela2[[#This Row],[SIEMA]],Siema2025,61,FALSE)</f>
        <v>X</v>
      </c>
      <c r="AT325" s="108" t="str">
        <f>VLOOKUP(Tabela2[[#This Row],[SIEMA]],Siema2025,63,FALSE)</f>
        <v/>
      </c>
      <c r="AU325" s="108" t="str">
        <f>VLOOKUP(Tabela2[[#This Row],[SIEMA]],Siema2025,65,FALSE)</f>
        <v/>
      </c>
      <c r="AV325" s="108" t="str">
        <f>VLOOKUP(Tabela2[[#This Row],[SIEMA]],Siema2025,67,FALSE)</f>
        <v/>
      </c>
      <c r="AW325" s="108" t="str">
        <f>VLOOKUP(Tabela2[[#This Row],[SIEMA]],Siema2025,69,FALSE)</f>
        <v/>
      </c>
      <c r="AX325" s="108" t="str">
        <f>VLOOKUP(Tabela2[[#This Row],[SIEMA]],Siema2025,71,FALSE)</f>
        <v/>
      </c>
      <c r="AY325" s="108" t="str">
        <f>VLOOKUP(Tabela2[[#This Row],[SIEMA]],Siema2025,73,FALSE)</f>
        <v/>
      </c>
      <c r="AZ325" s="108" t="str">
        <f>VLOOKUP(Tabela2[[#This Row],[SIEMA]],Siema2025,75,FALSE)</f>
        <v/>
      </c>
      <c r="BA325" s="108" t="str">
        <f>VLOOKUP(Tabela2[[#This Row],[SIEMA]],Siema2025,77,FALSE)</f>
        <v/>
      </c>
      <c r="BB325" s="108" t="str">
        <f>VLOOKUP(Tabela2[[#This Row],[SIEMA]],Siema2025,79,FALSE)</f>
        <v/>
      </c>
      <c r="BC325" s="108" t="str">
        <f>IF(Tabela2[[#This Row],[Outro(s) ]] = "X", "PREENCHER","NA")</f>
        <v>NA</v>
      </c>
      <c r="BD325" s="108" t="str">
        <f>VLOOKUP(Tabela2[[#This Row],[SIEMA]],Siema2025,82,FALSE)</f>
        <v/>
      </c>
      <c r="BE325" s="108" t="str">
        <f>VLOOKUP(Tabela2[[#This Row],[SIEMA]],Siema2025,81,FALSE)</f>
        <v/>
      </c>
      <c r="BF325" s="110" t="str">
        <f>VLOOKUP(Tabela2[[#This Row],[SIEMA]],Siema2025,28,FALSE)</f>
        <v>Petrobras / Poços</v>
      </c>
      <c r="BG325" s="110"/>
      <c r="BH325" s="111">
        <v>33000167000101</v>
      </c>
      <c r="BI325" s="112" t="str">
        <f>VLOOKUP(Tabela2[[#This Row],[SIEMA]],Siema2025,107,FALSE)</f>
        <v>Não</v>
      </c>
      <c r="BJ325" s="107" t="s">
        <v>7099</v>
      </c>
      <c r="BK325" s="104" t="s">
        <v>2696</v>
      </c>
      <c r="BL325" s="140">
        <v>45798</v>
      </c>
      <c r="BM325" s="108">
        <f ca="1">IF(Tabela2[[#This Row],[Data de atendimento do Ibama (considerar o primeiro documento/ação)]]="",_xlfn.DAYS(TODAY(),J325),_xlfn.DAYS(Tabela2[[#This Row],[Data de atendimento do Ibama (considerar o primeiro documento/ação)]],J325))</f>
        <v>5</v>
      </c>
      <c r="BN325" s="108" t="str">
        <f>IF(Tabela2[[#This Row],[Atendido pelo Ibama ("Não" ou "Sim")]]="Não","Preencher", IF(Tabela2[[#This Row],[Atendido pelo Ibama ("Não" ou "Sim")]]="Sim","NA",""))</f>
        <v>NA</v>
      </c>
      <c r="BO325" s="114" t="s">
        <v>7100</v>
      </c>
      <c r="BP325" s="108" t="str">
        <f>IF(Tabela2[[#This Row],[Forma de atendimento (primeiro documento/ação)]]= "Outros (especificar)", "PREENCHER","NA")</f>
        <v>NA</v>
      </c>
      <c r="BQ325" s="106" t="s">
        <v>123</v>
      </c>
      <c r="BR325" s="108" t="str">
        <f>IF(Tabela2[[#This Row],[Equipe do Ibama foi a campo? Houve sobrevoo do Poseidon?]] = "Sim", "PREENCHER","NA")</f>
        <v>NA</v>
      </c>
      <c r="BS325" s="108" t="str">
        <f>IF(Tabela2[[#This Row],[Se sim, foi emitida Ordem de Emergência? (informações vinculada à coluna CK)]] = "Sim", "PREENCHER","NA")</f>
        <v>NA</v>
      </c>
      <c r="BT325" s="108" t="s">
        <v>7101</v>
      </c>
      <c r="BU325" s="108" t="s">
        <v>2696</v>
      </c>
      <c r="BV325" s="108" t="s">
        <v>123</v>
      </c>
      <c r="BW325" s="108" t="s">
        <v>2696</v>
      </c>
      <c r="BX325" s="106" t="s">
        <v>7102</v>
      </c>
      <c r="BY325" s="140">
        <v>45916</v>
      </c>
      <c r="BZ325" s="104">
        <f>IF(Tabela2[[#This Row],[Data do documento de encerramento]]="NA","NA",IF(Tabela2[[#This Row],[Data do documento de encerramento]]="","Pendente de conclusão/ encerramento",_xlfn.DAYS(Tabela2[[#This Row],[Data do documento de encerramento]],J325)))</f>
        <v>123</v>
      </c>
      <c r="CA325" s="107"/>
      <c r="CB325" s="107" t="s">
        <v>7256</v>
      </c>
      <c r="CC325" s="130" t="s">
        <v>7201</v>
      </c>
      <c r="CD325" s="107" t="s">
        <v>123</v>
      </c>
      <c r="CE325" s="107" t="s">
        <v>123</v>
      </c>
      <c r="CF325" s="107" t="s">
        <v>7257</v>
      </c>
    </row>
    <row r="326" spans="1:84">
      <c r="A326" s="169">
        <v>202551754017</v>
      </c>
      <c r="B326" s="170" t="s">
        <v>8551</v>
      </c>
      <c r="C326" s="108" t="str">
        <f>VLOOKUP(Tabela2[[#This Row],[SIEMA]],Siema2025,4,FALSE)</f>
        <v xml:space="preserve"> MG</v>
      </c>
      <c r="D326" s="106" t="str">
        <f>VLOOKUP(Tabela2[[#This Row],[SIEMA]],Siema2025,3,FALSE)</f>
        <v xml:space="preserve">Leopoldina </v>
      </c>
      <c r="E326" s="106" t="s">
        <v>7184</v>
      </c>
      <c r="F326" s="106" t="s">
        <v>8552</v>
      </c>
      <c r="G326" s="106" t="s">
        <v>8553</v>
      </c>
      <c r="H326" s="106" t="s">
        <v>8554</v>
      </c>
      <c r="I326" s="104" t="s">
        <v>7120</v>
      </c>
      <c r="J326" s="105">
        <f>VLOOKUP(Tabela2[[#This Row],[SIEMA]],Siema2025,2,FALSE)</f>
        <v>45794</v>
      </c>
      <c r="K326" s="105" t="str">
        <f>VLOOKUP(Tabela2[[#This Row],[SIEMA]],Siema2025,16,FALSE)</f>
        <v>Sábado</v>
      </c>
      <c r="L326" s="106" t="str">
        <f>IF(Tabela2[[#This Row],[Data]]="","Sem Informação",VLOOKUP(MONTH(Tabela2[[#This Row],[Data]]),'[1]Validação de dados'!$I$1:$J$13,2,0))</f>
        <v>Maio</v>
      </c>
      <c r="M326" s="104">
        <f>YEAR(Tabela2[[#This Row],[Data]])</f>
        <v>2025</v>
      </c>
      <c r="N326" s="105" t="str">
        <f>VLOOKUP(Tabela2[[#This Row],[SIEMA]],Siema2025,17,FALSE)</f>
        <v>Madrugada</v>
      </c>
      <c r="O326" s="105" t="str">
        <f>VLOOKUP(Tabela2[[#This Row],[SIEMA]],Siema2025,5,FALSE)</f>
        <v>Rodovia</v>
      </c>
      <c r="P326" s="104" t="str">
        <f>VLOOKUP(Tabela2[[#This Row],[SIEMA]],Siema2025,21,FALSE)</f>
        <v/>
      </c>
      <c r="Q326" s="104">
        <v>3269</v>
      </c>
      <c r="R326" s="104" t="s">
        <v>8555</v>
      </c>
      <c r="S326" s="107" t="str">
        <f>IF(Q326="","", IF(Q326="NC","", IF(Q326="NE","", IF(Q326="NA","",IFERROR(VLOOKUP(Q326,Produtos!$A$1:$C$2319,2,FALSE),"Não Cadastrado")))))</f>
        <v>RESINA DE POLIÉSTER, CONJUNTO material a base líquida</v>
      </c>
      <c r="T326" s="104">
        <v>220</v>
      </c>
      <c r="U326" s="104" t="str">
        <f>VLOOKUP(Tabela2[[#This Row],[SIEMA]],Siema2025,12,FALSE)</f>
        <v>KG</v>
      </c>
      <c r="V326" s="104">
        <f>IF(Q326="","",IF(ISNUMBER(Q326)=FALSE,"Não se aplica",IFERROR(VLOOKUP(Q326,Produtos!$A$1:$C$2319,3,FALSE),"Não Cadastrado")))</f>
        <v>3</v>
      </c>
      <c r="W326" s="104">
        <v>3066</v>
      </c>
      <c r="X326" s="113" t="s">
        <v>8556</v>
      </c>
      <c r="Y326" s="109" t="str">
        <f>IF(W326="","", IF(W326="NC","", IF(W326="NE","", IF(W326="NA","",IFERROR(VLOOKUP(W326,Produtos!$A$1:$C$2319,2,FALSE),"Não Cadastrado")))))</f>
        <v>TINTA (incluindo tintas, lascas, esmaltes, tinturas, goma-lacas,vernizes, polidores, enchimentos líquidos e bases líquidas para lacas) ou MATERIAL RELACIONADO COM TINTAS (incluindo diluentes ou redutores para tintas)</v>
      </c>
      <c r="Z326" s="104">
        <v>1144</v>
      </c>
      <c r="AA326" s="104" t="s">
        <v>648</v>
      </c>
      <c r="AB326" s="104">
        <f>IF(W326="","",IF(ISNUMBER(W326)=FALSE,"Não se aplica",IFERROR(VLOOKUP(W326,Produtos!$A$1:$C$2319,3,FALSE),"Não Cadastrado")))</f>
        <v>8</v>
      </c>
      <c r="AC326" s="104"/>
      <c r="AD326" s="108" t="s">
        <v>8557</v>
      </c>
      <c r="AE326" s="108" t="s">
        <v>7097</v>
      </c>
      <c r="AF326" s="104">
        <v>839.16</v>
      </c>
      <c r="AG326" s="104" t="s">
        <v>7305</v>
      </c>
      <c r="AH326" s="104" t="str">
        <f>IF(AC326="","",IF(ISNUMBER(AC326)=FALSE,"Não se aplica",IFERROR(VLOOKUP(AC326,Produtos!$A$1:$C$2319,3,FALSE),"Não Cadastrado")))</f>
        <v/>
      </c>
      <c r="AI326" s="104"/>
      <c r="AJ326" s="104" t="str">
        <f>VLOOKUP(Tabela2[[#This Row],[SIEMA]],Siema2025,26,FALSE)</f>
        <v>Perda de controle</v>
      </c>
      <c r="AK326" s="107" t="s">
        <v>7112</v>
      </c>
      <c r="AL326" s="107" t="s">
        <v>7180</v>
      </c>
      <c r="AM326" s="107" t="s">
        <v>7623</v>
      </c>
      <c r="AN326" s="108" t="str">
        <f>VLOOKUP(Tabela2[[#This Row],[SIEMA]],Siema2025,51,FALSE)</f>
        <v>X</v>
      </c>
      <c r="AO326" s="108" t="str">
        <f>VLOOKUP(Tabela2[[#This Row],[SIEMA]],Siema2025,53,FALSE)</f>
        <v/>
      </c>
      <c r="AP326" s="108" t="str">
        <f>VLOOKUP(Tabela2[[#This Row],[SIEMA]],Siema2025,55,FALSE)</f>
        <v/>
      </c>
      <c r="AQ326" s="108" t="str">
        <f>VLOOKUP(Tabela2[[#This Row],[SIEMA]],Siema2025,57,FALSE)</f>
        <v/>
      </c>
      <c r="AR326" s="108" t="str">
        <f>VLOOKUP(Tabela2[[#This Row],[SIEMA]],Siema2025,59,FALSE)</f>
        <v/>
      </c>
      <c r="AS326" s="108" t="str">
        <f>VLOOKUP(Tabela2[[#This Row],[SIEMA]],Siema2025,61,FALSE)</f>
        <v/>
      </c>
      <c r="AT326" s="108" t="str">
        <f>VLOOKUP(Tabela2[[#This Row],[SIEMA]],Siema2025,63,FALSE)</f>
        <v/>
      </c>
      <c r="AU326" s="108" t="str">
        <f>VLOOKUP(Tabela2[[#This Row],[SIEMA]],Siema2025,65,FALSE)</f>
        <v>X</v>
      </c>
      <c r="AV326" s="108" t="str">
        <f>VLOOKUP(Tabela2[[#This Row],[SIEMA]],Siema2025,67,FALSE)</f>
        <v/>
      </c>
      <c r="AW326" s="108" t="str">
        <f>VLOOKUP(Tabela2[[#This Row],[SIEMA]],Siema2025,69,FALSE)</f>
        <v/>
      </c>
      <c r="AX326" s="108" t="str">
        <f>VLOOKUP(Tabela2[[#This Row],[SIEMA]],Siema2025,71,FALSE)</f>
        <v/>
      </c>
      <c r="AY326" s="108" t="str">
        <f>VLOOKUP(Tabela2[[#This Row],[SIEMA]],Siema2025,73,FALSE)</f>
        <v/>
      </c>
      <c r="AZ326" s="108" t="str">
        <f>VLOOKUP(Tabela2[[#This Row],[SIEMA]],Siema2025,75,FALSE)</f>
        <v/>
      </c>
      <c r="BA326" s="108" t="str">
        <f>VLOOKUP(Tabela2[[#This Row],[SIEMA]],Siema2025,77,FALSE)</f>
        <v/>
      </c>
      <c r="BB326" s="108" t="str">
        <f>VLOOKUP(Tabela2[[#This Row],[SIEMA]],Siema2025,79,FALSE)</f>
        <v/>
      </c>
      <c r="BC326" s="108" t="str">
        <f>IF(Tabela2[[#This Row],[Outro(s) ]] = "X", "PREENCHER","NA")</f>
        <v>NA</v>
      </c>
      <c r="BD326" s="108" t="str">
        <f>VLOOKUP(Tabela2[[#This Row],[SIEMA]],Siema2025,82,FALSE)</f>
        <v/>
      </c>
      <c r="BE326" s="108" t="str">
        <f>VLOOKUP(Tabela2[[#This Row],[SIEMA]],Siema2025,81,FALSE)</f>
        <v/>
      </c>
      <c r="BF326" s="110" t="str">
        <f>VLOOKUP(Tabela2[[#This Row],[SIEMA]],Siema2025,28,FALSE)</f>
        <v>MARAJA TRANSP. E LOG. LTDA</v>
      </c>
      <c r="BG326" s="110"/>
      <c r="BH326" s="111" t="str">
        <f>VLOOKUP(Tabela2[[#This Row],[SIEMA]],Siema2025,29,FALSE)</f>
        <v>02973203000190</v>
      </c>
      <c r="BI326" s="112" t="str">
        <f>VLOOKUP(Tabela2[[#This Row],[SIEMA]],Siema2025,107,FALSE)</f>
        <v>Não</v>
      </c>
      <c r="BJ326" s="107" t="s">
        <v>7099</v>
      </c>
      <c r="BK326" s="104" t="s">
        <v>2696</v>
      </c>
      <c r="BL326" s="140">
        <v>45796</v>
      </c>
      <c r="BM326" s="108">
        <f ca="1">IF(Tabela2[[#This Row],[Data de atendimento do Ibama (considerar o primeiro documento/ação)]]="",_xlfn.DAYS(TODAY(),J326),_xlfn.DAYS(Tabela2[[#This Row],[Data de atendimento do Ibama (considerar o primeiro documento/ação)]],J326))</f>
        <v>2</v>
      </c>
      <c r="BN326" s="108" t="str">
        <f>IF(Tabela2[[#This Row],[Atendido pelo Ibama ("Não" ou "Sim")]]="Não","Preencher", IF(Tabela2[[#This Row],[Atendido pelo Ibama ("Não" ou "Sim")]]="Sim","NA",""))</f>
        <v>NA</v>
      </c>
      <c r="BO326" s="114" t="s">
        <v>7100</v>
      </c>
      <c r="BP326" s="108" t="str">
        <f>IF(Tabela2[[#This Row],[Forma de atendimento (primeiro documento/ação)]]= "Outros (especificar)", "PREENCHER","NA")</f>
        <v>NA</v>
      </c>
      <c r="BQ326" s="106" t="s">
        <v>123</v>
      </c>
      <c r="BR326" s="108" t="s">
        <v>123</v>
      </c>
      <c r="BS326" s="108" t="s">
        <v>7120</v>
      </c>
      <c r="BT326" s="108" t="s">
        <v>7126</v>
      </c>
      <c r="BU326" s="108" t="s">
        <v>2696</v>
      </c>
      <c r="BV326" s="108" t="s">
        <v>2696</v>
      </c>
      <c r="BW326" s="108" t="s">
        <v>2696</v>
      </c>
      <c r="BX326" s="106" t="s">
        <v>7102</v>
      </c>
      <c r="BY326" s="140">
        <v>45825</v>
      </c>
      <c r="BZ326" s="104">
        <f>IF(Tabela2[[#This Row],[Data do documento de encerramento]]="NA","NA",IF(Tabela2[[#This Row],[Data do documento de encerramento]]="","Pendente de conclusão/ encerramento",_xlfn.DAYS(Tabela2[[#This Row],[Data do documento de encerramento]],J326)))</f>
        <v>31</v>
      </c>
      <c r="CA326" s="107" t="s">
        <v>7189</v>
      </c>
      <c r="CB326" s="107"/>
      <c r="CC326" s="107"/>
      <c r="CD326" s="107"/>
      <c r="CE326" s="107"/>
      <c r="CF326" s="107"/>
    </row>
    <row r="327" spans="1:84" ht="30.75">
      <c r="A327" s="169">
        <v>202551946813</v>
      </c>
      <c r="B327" s="170" t="s">
        <v>8558</v>
      </c>
      <c r="C327" s="108" t="str">
        <f>VLOOKUP(Tabela2[[#This Row],[SIEMA]],Siema2025,4,FALSE)</f>
        <v xml:space="preserve"> SP</v>
      </c>
      <c r="D327" s="106" t="str">
        <f>VLOOKUP(Tabela2[[#This Row],[SIEMA]],Siema2025,3,FALSE)</f>
        <v xml:space="preserve">Votuporanga </v>
      </c>
      <c r="E327" s="106" t="str">
        <f>VLOOKUP(Tabela2[[#This Row],[SIEMA]],Siema2025,20,FALSE)</f>
        <v>KM 303+000</v>
      </c>
      <c r="F327" s="106"/>
      <c r="G327" s="106" t="s">
        <v>8559</v>
      </c>
      <c r="H327" s="106" t="s">
        <v>8560</v>
      </c>
      <c r="I327" s="104" t="s">
        <v>7120</v>
      </c>
      <c r="J327" s="105">
        <f>VLOOKUP(Tabela2[[#This Row],[SIEMA]],Siema2025,2,FALSE)</f>
        <v>45795</v>
      </c>
      <c r="K327" s="105" t="str">
        <f>VLOOKUP(Tabela2[[#This Row],[SIEMA]],Siema2025,16,FALSE)</f>
        <v>Domingo</v>
      </c>
      <c r="L327" s="106" t="str">
        <f>IF(Tabela2[[#This Row],[Data]]="","Sem Informação",VLOOKUP(MONTH(Tabela2[[#This Row],[Data]]),'[1]Validação de dados'!$I$1:$J$13,2,0))</f>
        <v>Maio</v>
      </c>
      <c r="M327" s="104">
        <f>YEAR(Tabela2[[#This Row],[Data]])</f>
        <v>2025</v>
      </c>
      <c r="N327" s="105" t="str">
        <f>VLOOKUP(Tabela2[[#This Row],[SIEMA]],Siema2025,17,FALSE)</f>
        <v>Vespertino</v>
      </c>
      <c r="O327" s="105" t="str">
        <f>VLOOKUP(Tabela2[[#This Row],[SIEMA]],Siema2025,5,FALSE)</f>
        <v>Ferrovia</v>
      </c>
      <c r="P327" s="104" t="str">
        <f>VLOOKUP(Tabela2[[#This Row],[SIEMA]],Siema2025,21,FALSE)</f>
        <v>Descarrilhamento de 1 vagão carregado com Celulose</v>
      </c>
      <c r="Q327" s="104" t="s">
        <v>7127</v>
      </c>
      <c r="R327" s="104" t="s">
        <v>7127</v>
      </c>
      <c r="S327" s="107" t="s">
        <v>8561</v>
      </c>
      <c r="T327" s="104" t="str">
        <f>VLOOKUP(Tabela2[[#This Row],[SIEMA]],Siema2025,11,FALSE)</f>
        <v>80</v>
      </c>
      <c r="U327" s="104" t="s">
        <v>7121</v>
      </c>
      <c r="V327" s="104" t="s">
        <v>7127</v>
      </c>
      <c r="W327" s="104"/>
      <c r="X327" s="113"/>
      <c r="Y327" s="109" t="str">
        <f>IF(W327="","", IF(W327="NC","", IF(W327="NE","", IF(W327="NA","",IFERROR(VLOOKUP(W327,Produtos!$A$1:$C$2319,2,FALSE),"Não Cadastrado")))))</f>
        <v/>
      </c>
      <c r="Z327" s="104"/>
      <c r="AA327" s="104"/>
      <c r="AB327" s="104" t="str">
        <f>IF(W327="","",IF(ISNUMBER(W327)=FALSE,"Não se aplica",IFERROR(VLOOKUP(W327,Produtos!$A$1:$C$2319,3,FALSE),"Não Cadastrado")))</f>
        <v/>
      </c>
      <c r="AC327" s="104"/>
      <c r="AD327" s="108"/>
      <c r="AE327" s="107" t="str">
        <f>IF(AC327="","", IF(AC327="NC","", IF(AC327="NE","", IF(AC327="NA","",IFERROR(VLOOKUP(AC327,Produtos!$A$1:$C$2319,2,FALSE),"Não Cadastrado")))))</f>
        <v/>
      </c>
      <c r="AF327" s="104"/>
      <c r="AG327" s="104"/>
      <c r="AH327" s="104" t="str">
        <f>IF(AC327="","",IF(ISNUMBER(AC327)=FALSE,"Não se aplica",IFERROR(VLOOKUP(AC327,Produtos!$A$1:$C$2319,3,FALSE),"Não Cadastrado")))</f>
        <v/>
      </c>
      <c r="AI327" s="104"/>
      <c r="AJ327" s="104" t="str">
        <f>VLOOKUP(Tabela2[[#This Row],[SIEMA]],Siema2025,26,FALSE)</f>
        <v>As causas do incidente estão sendo investigados pelas áreas responsáveis rumo.</v>
      </c>
      <c r="AK327" s="107" t="s">
        <v>6834</v>
      </c>
      <c r="AL327" s="107"/>
      <c r="AM327" s="107"/>
      <c r="AN327" s="108" t="str">
        <f>VLOOKUP(Tabela2[[#This Row],[SIEMA]],Siema2025,51,FALSE)</f>
        <v/>
      </c>
      <c r="AO327" s="108" t="str">
        <f>VLOOKUP(Tabela2[[#This Row],[SIEMA]],Siema2025,53,FALSE)</f>
        <v/>
      </c>
      <c r="AP327" s="108" t="str">
        <f>VLOOKUP(Tabela2[[#This Row],[SIEMA]],Siema2025,55,FALSE)</f>
        <v/>
      </c>
      <c r="AQ327" s="108" t="str">
        <f>VLOOKUP(Tabela2[[#This Row],[SIEMA]],Siema2025,57,FALSE)</f>
        <v/>
      </c>
      <c r="AR327" s="108" t="str">
        <f>VLOOKUP(Tabela2[[#This Row],[SIEMA]],Siema2025,59,FALSE)</f>
        <v/>
      </c>
      <c r="AS327" s="108" t="str">
        <f>VLOOKUP(Tabela2[[#This Row],[SIEMA]],Siema2025,61,FALSE)</f>
        <v/>
      </c>
      <c r="AT327" s="108" t="str">
        <f>VLOOKUP(Tabela2[[#This Row],[SIEMA]],Siema2025,63,FALSE)</f>
        <v/>
      </c>
      <c r="AU327" s="108" t="str">
        <f>VLOOKUP(Tabela2[[#This Row],[SIEMA]],Siema2025,65,FALSE)</f>
        <v>X</v>
      </c>
      <c r="AV327" s="108" t="str">
        <f>VLOOKUP(Tabela2[[#This Row],[SIEMA]],Siema2025,67,FALSE)</f>
        <v/>
      </c>
      <c r="AW327" s="108" t="str">
        <f>VLOOKUP(Tabela2[[#This Row],[SIEMA]],Siema2025,69,FALSE)</f>
        <v/>
      </c>
      <c r="AX327" s="108" t="str">
        <f>VLOOKUP(Tabela2[[#This Row],[SIEMA]],Siema2025,71,FALSE)</f>
        <v/>
      </c>
      <c r="AY327" s="108" t="str">
        <f>VLOOKUP(Tabela2[[#This Row],[SIEMA]],Siema2025,73,FALSE)</f>
        <v/>
      </c>
      <c r="AZ327" s="108" t="str">
        <f>VLOOKUP(Tabela2[[#This Row],[SIEMA]],Siema2025,75,FALSE)</f>
        <v/>
      </c>
      <c r="BA327" s="108" t="str">
        <f>VLOOKUP(Tabela2[[#This Row],[SIEMA]],Siema2025,77,FALSE)</f>
        <v/>
      </c>
      <c r="BB327" s="108" t="str">
        <f>VLOOKUP(Tabela2[[#This Row],[SIEMA]],Siema2025,79,FALSE)</f>
        <v/>
      </c>
      <c r="BC327" s="108" t="str">
        <f>IF(Tabela2[[#This Row],[Outro(s) ]] = "X", "PREENCHER","NA")</f>
        <v>NA</v>
      </c>
      <c r="BD327" s="108" t="str">
        <f>VLOOKUP(Tabela2[[#This Row],[SIEMA]],Siema2025,82,FALSE)</f>
        <v/>
      </c>
      <c r="BE327" s="108" t="str">
        <f>VLOOKUP(Tabela2[[#This Row],[SIEMA]],Siema2025,81,FALSE)</f>
        <v/>
      </c>
      <c r="BF327" s="110" t="s">
        <v>3066</v>
      </c>
      <c r="BG327" s="110" t="s">
        <v>7123</v>
      </c>
      <c r="BH327" s="111" t="str">
        <f>VLOOKUP(Tabela2[[#This Row],[SIEMA]],Siema2025,29,FALSE)</f>
        <v>02502844000166</v>
      </c>
      <c r="BI327" s="112" t="str">
        <f>VLOOKUP(Tabela2[[#This Row],[SIEMA]],Siema2025,107,FALSE)</f>
        <v>Não</v>
      </c>
      <c r="BJ327" s="107" t="s">
        <v>7099</v>
      </c>
      <c r="BK327" s="104" t="s">
        <v>2696</v>
      </c>
      <c r="BL327" s="140">
        <v>45804</v>
      </c>
      <c r="BM327" s="108">
        <f ca="1">IF(Tabela2[[#This Row],[Data de atendimento do Ibama (considerar o primeiro documento/ação)]]="",_xlfn.DAYS(TODAY(),J327),_xlfn.DAYS(Tabela2[[#This Row],[Data de atendimento do Ibama (considerar o primeiro documento/ação)]],J327))</f>
        <v>9</v>
      </c>
      <c r="BN327" s="108" t="str">
        <f>IF(Tabela2[[#This Row],[Atendido pelo Ibama ("Não" ou "Sim")]]="Não","Preencher", IF(Tabela2[[#This Row],[Atendido pelo Ibama ("Não" ou "Sim")]]="Sim","NA",""))</f>
        <v>NA</v>
      </c>
      <c r="BO327" s="114" t="s">
        <v>7100</v>
      </c>
      <c r="BP327" s="108" t="str">
        <f>IF(Tabela2[[#This Row],[Forma de atendimento (primeiro documento/ação)]]= "Outros (especificar)", "PREENCHER","NA")</f>
        <v>NA</v>
      </c>
      <c r="BQ327" s="106" t="s">
        <v>2696</v>
      </c>
      <c r="BR327" s="108" t="str">
        <f>IF(Tabela2[[#This Row],[Equipe do Ibama foi a campo? Houve sobrevoo do Poseidon?]] = "Sim", "PREENCHER","NA")</f>
        <v>PREENCHER</v>
      </c>
      <c r="BS327" s="108" t="s">
        <v>2696</v>
      </c>
      <c r="BT327" s="108" t="s">
        <v>7101</v>
      </c>
      <c r="BU327" s="108" t="s">
        <v>2696</v>
      </c>
      <c r="BV327" s="108" t="s">
        <v>123</v>
      </c>
      <c r="BW327" s="108" t="s">
        <v>2696</v>
      </c>
      <c r="BX327" s="106" t="s">
        <v>7115</v>
      </c>
      <c r="BY327" s="140">
        <v>45854</v>
      </c>
      <c r="BZ327" s="104">
        <f>IF(Tabela2[[#This Row],[Data do documento de encerramento]]="NA","NA",IF(Tabela2[[#This Row],[Data do documento de encerramento]]="","Pendente de conclusão/ encerramento",_xlfn.DAYS(Tabela2[[#This Row],[Data do documento de encerramento]],J327)))</f>
        <v>59</v>
      </c>
      <c r="CA327" s="107"/>
      <c r="CB327" s="107"/>
      <c r="CC327" s="131"/>
      <c r="CD327" s="107"/>
      <c r="CE327" s="107"/>
      <c r="CF327" s="107"/>
    </row>
    <row r="328" spans="1:84" ht="30.75">
      <c r="A328" s="169">
        <v>202552179244</v>
      </c>
      <c r="B328" s="170" t="s">
        <v>8562</v>
      </c>
      <c r="C328" s="108" t="str">
        <f>VLOOKUP(Tabela2[[#This Row],[SIEMA]],Siema2025,4,FALSE)</f>
        <v xml:space="preserve"> RN</v>
      </c>
      <c r="D328" s="106" t="str">
        <f>VLOOKUP(Tabela2[[#This Row],[SIEMA]],Siema2025,3,FALSE)</f>
        <v xml:space="preserve">Açu </v>
      </c>
      <c r="E328" s="106" t="str">
        <f>VLOOKUP(Tabela2[[#This Row],[SIEMA]],Siema2025,20,FALSE)</f>
        <v>Poço em 7-RP-182</v>
      </c>
      <c r="F328" s="106"/>
      <c r="G328" s="106" t="s">
        <v>8563</v>
      </c>
      <c r="H328" s="106" t="s">
        <v>8564</v>
      </c>
      <c r="I328" s="104" t="str">
        <f>VLOOKUP(Tabela2[[#This Row],[SIEMA]],Siema2025,19,FALSE)</f>
        <v/>
      </c>
      <c r="J328" s="105">
        <f>VLOOKUP(Tabela2[[#This Row],[SIEMA]],Siema2025,2,FALSE)</f>
        <v>45795</v>
      </c>
      <c r="K328" s="105" t="str">
        <f>VLOOKUP(Tabela2[[#This Row],[SIEMA]],Siema2025,16,FALSE)</f>
        <v>Domingo</v>
      </c>
      <c r="L328" s="106" t="str">
        <f>IF(Tabela2[[#This Row],[Data]]="","Sem Informação",VLOOKUP(MONTH(Tabela2[[#This Row],[Data]]),'[1]Validação de dados'!$I$1:$J$13,2,0))</f>
        <v>Maio</v>
      </c>
      <c r="M328" s="104">
        <f>YEAR(Tabela2[[#This Row],[Data]])</f>
        <v>2025</v>
      </c>
      <c r="N328" s="105" t="str">
        <f>VLOOKUP(Tabela2[[#This Row],[SIEMA]],Siema2025,17,FALSE)</f>
        <v>Noturno</v>
      </c>
      <c r="O328" s="105" t="s">
        <v>145</v>
      </c>
      <c r="P328" s="104" t="str">
        <f>VLOOKUP(Tabela2[[#This Row],[SIEMA]],Siema2025,21,FALSE)</f>
        <v>Poço terrestre</v>
      </c>
      <c r="Q328" s="104">
        <v>1267</v>
      </c>
      <c r="R328" s="104"/>
      <c r="S328" s="107" t="str">
        <f>IF(Q328="","", IF(Q328="NC","", IF(Q328="NE","", IF(Q328="NA","",IFERROR(VLOOKUP(Q328,Produtos!$A$1:$C$2319,2,FALSE),"Não Cadastrado")))))</f>
        <v>PETRÓLEO CRU</v>
      </c>
      <c r="T328" s="104" t="s">
        <v>8565</v>
      </c>
      <c r="U328" s="104" t="str">
        <f>VLOOKUP(Tabela2[[#This Row],[SIEMA]],Siema2025,12,FALSE)</f>
        <v>M3</v>
      </c>
      <c r="V328" s="104">
        <f>IF(Q328="","",IF(ISNUMBER(Q328)=FALSE,"Não se aplica",IFERROR(VLOOKUP(Q328,Produtos!$A$1:$C$2319,3,FALSE),"Não Cadastrado")))</f>
        <v>3</v>
      </c>
      <c r="W328" s="104" t="str">
        <f>VLOOKUP(Tabela2[[#This Row],[SIEMA]],Siema2025,10,FALSE)</f>
        <v>Água Produzida fora de especificação</v>
      </c>
      <c r="X328" s="113" t="str">
        <f>IF(Tabela2[[#This Row],[Origem do acidente]] = "Plataforma", "PREENCHER","NA")</f>
        <v>NA</v>
      </c>
      <c r="Y328" s="109" t="str">
        <f>IF(W328="","", IF(W328="NC","", IF(W328="NE","", IF(W328="NA","",IFERROR(VLOOKUP(W328,Produtos!$A$1:$C$2319,2,FALSE),"Não Cadastrado")))))</f>
        <v>Não Cadastrado</v>
      </c>
      <c r="Z328" s="104" t="str">
        <f>VLOOKUP(Tabela2[[#This Row],[SIEMA]],Siema2025,11,FALSE)</f>
        <v>0.502</v>
      </c>
      <c r="AA328" s="104" t="str">
        <f>VLOOKUP(Tabela2[[#This Row],[SIEMA]],Siema2025,12,FALSE)</f>
        <v>M3</v>
      </c>
      <c r="AB328" s="104" t="str">
        <f>IF(W328="","",IF(ISNUMBER(W328)=FALSE,"Não se aplica",IFERROR(VLOOKUP(W328,Produtos!$A$1:$C$2319,3,FALSE),"Não Cadastrado")))</f>
        <v>Não se aplica</v>
      </c>
      <c r="AC328" s="104"/>
      <c r="AD328" s="108" t="str">
        <f>IF(Tabela2[[#This Row],[Origem do acidente]] = "Plataforma", "PREENCHER","NA")</f>
        <v>NA</v>
      </c>
      <c r="AE328" s="107" t="str">
        <f>IF(AC328="","", IF(AC328="NC","", IF(AC328="NE","", IF(AC328="NA","",IFERROR(VLOOKUP(AC328,Produtos!$A$1:$C$2319,2,FALSE),"Não Cadastrado")))))</f>
        <v/>
      </c>
      <c r="AF328" s="104"/>
      <c r="AG328" s="104"/>
      <c r="AH328" s="104" t="str">
        <f>IF(AC328="","",IF(ISNUMBER(AC328)=FALSE,"Não se aplica",IFERROR(VLOOKUP(AC328,Produtos!$A$1:$C$2319,3,FALSE),"Não Cadastrado")))</f>
        <v/>
      </c>
      <c r="AI328" s="104"/>
      <c r="AJ328" s="104" t="str">
        <f>VLOOKUP(Tabela2[[#This Row],[SIEMA]],Siema2025,26,FALSE)</f>
        <v>Danos na junta da válvula.</v>
      </c>
      <c r="AK328" s="107"/>
      <c r="AL328" s="107"/>
      <c r="AM328" s="107"/>
      <c r="AN328" s="108" t="str">
        <f>VLOOKUP(Tabela2[[#This Row],[SIEMA]],Siema2025,51,FALSE)</f>
        <v/>
      </c>
      <c r="AO328" s="108" t="str">
        <f>VLOOKUP(Tabela2[[#This Row],[SIEMA]],Siema2025,53,FALSE)</f>
        <v/>
      </c>
      <c r="AP328" s="108" t="str">
        <f>VLOOKUP(Tabela2[[#This Row],[SIEMA]],Siema2025,55,FALSE)</f>
        <v/>
      </c>
      <c r="AQ328" s="108" t="str">
        <f>VLOOKUP(Tabela2[[#This Row],[SIEMA]],Siema2025,57,FALSE)</f>
        <v/>
      </c>
      <c r="AR328" s="108" t="str">
        <f>VLOOKUP(Tabela2[[#This Row],[SIEMA]],Siema2025,59,FALSE)</f>
        <v/>
      </c>
      <c r="AS328" s="108" t="str">
        <f>VLOOKUP(Tabela2[[#This Row],[SIEMA]],Siema2025,61,FALSE)</f>
        <v/>
      </c>
      <c r="AT328" s="108" t="str">
        <f>VLOOKUP(Tabela2[[#This Row],[SIEMA]],Siema2025,63,FALSE)</f>
        <v/>
      </c>
      <c r="AU328" s="108" t="str">
        <f>VLOOKUP(Tabela2[[#This Row],[SIEMA]],Siema2025,65,FALSE)</f>
        <v>X</v>
      </c>
      <c r="AV328" s="108" t="str">
        <f>VLOOKUP(Tabela2[[#This Row],[SIEMA]],Siema2025,67,FALSE)</f>
        <v/>
      </c>
      <c r="AW328" s="108" t="str">
        <f>VLOOKUP(Tabela2[[#This Row],[SIEMA]],Siema2025,69,FALSE)</f>
        <v/>
      </c>
      <c r="AX328" s="108" t="str">
        <f>VLOOKUP(Tabela2[[#This Row],[SIEMA]],Siema2025,71,FALSE)</f>
        <v/>
      </c>
      <c r="AY328" s="108" t="str">
        <f>VLOOKUP(Tabela2[[#This Row],[SIEMA]],Siema2025,73,FALSE)</f>
        <v/>
      </c>
      <c r="AZ328" s="108" t="str">
        <f>VLOOKUP(Tabela2[[#This Row],[SIEMA]],Siema2025,75,FALSE)</f>
        <v/>
      </c>
      <c r="BA328" s="108" t="str">
        <f>VLOOKUP(Tabela2[[#This Row],[SIEMA]],Siema2025,77,FALSE)</f>
        <v/>
      </c>
      <c r="BB328" s="108" t="str">
        <f>VLOOKUP(Tabela2[[#This Row],[SIEMA]],Siema2025,79,FALSE)</f>
        <v/>
      </c>
      <c r="BC328" s="108" t="str">
        <f>IF(Tabela2[[#This Row],[Outro(s) ]] = "X", "PREENCHER","NA")</f>
        <v>NA</v>
      </c>
      <c r="BD328" s="108" t="str">
        <f>VLOOKUP(Tabela2[[#This Row],[SIEMA]],Siema2025,82,FALSE)</f>
        <v/>
      </c>
      <c r="BE328" s="108" t="str">
        <f>VLOOKUP(Tabela2[[#This Row],[SIEMA]],Siema2025,81,FALSE)</f>
        <v/>
      </c>
      <c r="BF328" s="110" t="str">
        <f>VLOOKUP(Tabela2[[#This Row],[SIEMA]],Siema2025,28,FALSE)</f>
        <v>3 R Potiguar S.A</v>
      </c>
      <c r="BG328" s="110"/>
      <c r="BH328" s="111" t="str">
        <f>VLOOKUP(Tabela2[[#This Row],[SIEMA]],Siema2025,29,FALSE)</f>
        <v/>
      </c>
      <c r="BI328" s="112" t="str">
        <f>VLOOKUP(Tabela2[[#This Row],[SIEMA]],Siema2025,107,FALSE)</f>
        <v>Não</v>
      </c>
      <c r="BJ328" s="107" t="s">
        <v>6834</v>
      </c>
      <c r="BK328" s="104" t="s">
        <v>2696</v>
      </c>
      <c r="BL328" s="36">
        <v>45799</v>
      </c>
      <c r="BM328" s="108">
        <f ca="1">IF(Tabela2[[#This Row],[Data de atendimento do Ibama (considerar o primeiro documento/ação)]]="",_xlfn.DAYS(TODAY(),J328),_xlfn.DAYS(Tabela2[[#This Row],[Data de atendimento do Ibama (considerar o primeiro documento/ação)]],J328))</f>
        <v>4</v>
      </c>
      <c r="BN328" s="108" t="str">
        <f>IF(Tabela2[[#This Row],[Atendido pelo Ibama ("Não" ou "Sim")]]="Não","Preencher", IF(Tabela2[[#This Row],[Atendido pelo Ibama ("Não" ou "Sim")]]="Sim","NA",""))</f>
        <v>NA</v>
      </c>
      <c r="BO328" s="114" t="s">
        <v>7100</v>
      </c>
      <c r="BP328" s="108" t="str">
        <f>IF(Tabela2[[#This Row],[Forma de atendimento (primeiro documento/ação)]]= "Outros (especificar)", "PREENCHER","NA")</f>
        <v>NA</v>
      </c>
      <c r="BQ328" s="106" t="s">
        <v>123</v>
      </c>
      <c r="BR328" s="108" t="str">
        <f>IF(Tabela2[[#This Row],[Equipe do Ibama foi a campo? Houve sobrevoo do Poseidon?]] = "Sim", "PREENCHER","NA")</f>
        <v>NA</v>
      </c>
      <c r="BS328" s="108" t="str">
        <f>IF(Tabela2[[#This Row],[Se sim, foi emitida Ordem de Emergência? (informações vinculada à coluna CK)]] = "Sim", "PREENCHER","NA")</f>
        <v>NA</v>
      </c>
      <c r="BT328" s="108" t="str">
        <f>IF(Tabela2[[#This Row],[Foi elaborado Relatório de Vistoria pelo Ibama? (informações vinculada à coluna CK)]] = "Sim", "PREENCHER","NA")</f>
        <v>NA</v>
      </c>
      <c r="BU328" s="108" t="s">
        <v>2696</v>
      </c>
      <c r="BV328" s="108" t="s">
        <v>2696</v>
      </c>
      <c r="BW328" s="108" t="s">
        <v>2696</v>
      </c>
      <c r="BX328" s="106" t="s">
        <v>7115</v>
      </c>
      <c r="BY328" s="140">
        <v>45821</v>
      </c>
      <c r="BZ328" s="104">
        <f>IF(Tabela2[[#This Row],[Data do documento de encerramento]]="NA","NA",IF(Tabela2[[#This Row],[Data do documento de encerramento]]="","Pendente de conclusão/ encerramento",_xlfn.DAYS(Tabela2[[#This Row],[Data do documento de encerramento]],J328)))</f>
        <v>26</v>
      </c>
      <c r="CA328" s="107"/>
      <c r="CB328" s="107"/>
      <c r="CC328" s="131"/>
      <c r="CD328" s="107"/>
      <c r="CE328" s="107"/>
      <c r="CF328" s="107"/>
    </row>
    <row r="329" spans="1:84">
      <c r="A329" s="169">
        <v>202551979224</v>
      </c>
      <c r="B329" s="170" t="s">
        <v>8566</v>
      </c>
      <c r="C329" s="108" t="str">
        <f>VLOOKUP(Tabela2[[#This Row],[SIEMA]],Siema2025,4,FALSE)</f>
        <v xml:space="preserve"> MG</v>
      </c>
      <c r="D329" s="106" t="str">
        <f>VLOOKUP(Tabela2[[#This Row],[SIEMA]],Siema2025,3,FALSE)</f>
        <v xml:space="preserve">São Joaquim de Bicas </v>
      </c>
      <c r="E329" s="106" t="s">
        <v>4216</v>
      </c>
      <c r="F329" s="106" t="s">
        <v>8567</v>
      </c>
      <c r="G329" s="106" t="s">
        <v>8568</v>
      </c>
      <c r="H329" s="109" t="s">
        <v>8569</v>
      </c>
      <c r="I329" s="104" t="s">
        <v>7120</v>
      </c>
      <c r="J329" s="105">
        <f>VLOOKUP(Tabela2[[#This Row],[SIEMA]],Siema2025,2,FALSE)</f>
        <v>45796</v>
      </c>
      <c r="K329" s="105" t="str">
        <f>VLOOKUP(Tabela2[[#This Row],[SIEMA]],Siema2025,16,FALSE)</f>
        <v>Segunda</v>
      </c>
      <c r="L329" s="106" t="str">
        <f>IF(Tabela2[[#This Row],[Data]]="","Sem Informação",VLOOKUP(MONTH(Tabela2[[#This Row],[Data]]),'[1]Validação de dados'!$I$1:$J$13,2,0))</f>
        <v>Maio</v>
      </c>
      <c r="M329" s="104">
        <f>YEAR(Tabela2[[#This Row],[Data]])</f>
        <v>2025</v>
      </c>
      <c r="N329" s="105" t="str">
        <f>VLOOKUP(Tabela2[[#This Row],[SIEMA]],Siema2025,17,FALSE)</f>
        <v>Matutino</v>
      </c>
      <c r="O329" s="105" t="str">
        <f>VLOOKUP(Tabela2[[#This Row],[SIEMA]],Siema2025,5,FALSE)</f>
        <v>Rodovia</v>
      </c>
      <c r="P329" s="104" t="str">
        <f>VLOOKUP(Tabela2[[#This Row],[SIEMA]],Siema2025,21,FALSE)</f>
        <v/>
      </c>
      <c r="Q329" s="104">
        <v>1202</v>
      </c>
      <c r="R329" s="104" t="s">
        <v>8454</v>
      </c>
      <c r="S329" s="107" t="str">
        <f>IF(Q329="","", IF(Q329="NC","", IF(Q329="NE","", IF(Q329="NA","",IFERROR(VLOOKUP(Q329,Produtos!$A$1:$C$2319,2,FALSE),"Não Cadastrado")))))</f>
        <v>GASÓLEO ou ÓLEO DIESEL ou ÓLEO PARA AQUECIMENTO, LEVE</v>
      </c>
      <c r="T329" s="104">
        <v>30000</v>
      </c>
      <c r="U329" s="104" t="s">
        <v>648</v>
      </c>
      <c r="V329" s="104">
        <f>IF(Q329="","",IF(ISNUMBER(Q329)=FALSE,"Não se aplica",IFERROR(VLOOKUP(Q329,Produtos!$A$1:$C$2319,3,FALSE),"Não Cadastrado")))</f>
        <v>3</v>
      </c>
      <c r="W329" s="104" t="str">
        <f>VLOOKUP(Tabela2[[#This Row],[SIEMA]],Siema2025,10,FALSE)</f>
        <v/>
      </c>
      <c r="X329" s="113" t="str">
        <f>IF(Tabela2[[#This Row],[Origem do acidente]] = "Plataforma", "PREENCHER","NA")</f>
        <v>NA</v>
      </c>
      <c r="Y329" s="109" t="str">
        <f>IF(W329="","", IF(W329="NC","", IF(W329="NE","", IF(W329="NA","",IFERROR(VLOOKUP(W329,Produtos!$A$1:$C$2319,2,FALSE),"Não Cadastrado")))))</f>
        <v/>
      </c>
      <c r="Z329" s="104" t="str">
        <f>VLOOKUP(Tabela2[[#This Row],[SIEMA]],Siema2025,11,FALSE)</f>
        <v xml:space="preserve"> </v>
      </c>
      <c r="AA329" s="104" t="str">
        <f>VLOOKUP(Tabela2[[#This Row],[SIEMA]],Siema2025,12,FALSE)</f>
        <v xml:space="preserve"> </v>
      </c>
      <c r="AB329" s="104" t="str">
        <f>IF(W329="","",IF(ISNUMBER(W329)=FALSE,"Não se aplica",IFERROR(VLOOKUP(W329,Produtos!$A$1:$C$2319,3,FALSE),"Não Cadastrado")))</f>
        <v/>
      </c>
      <c r="AC329" s="104"/>
      <c r="AD329" s="108" t="str">
        <f>IF(Tabela2[[#This Row],[Origem do acidente]] = "Plataforma", "PREENCHER","NA")</f>
        <v>NA</v>
      </c>
      <c r="AE329" s="107" t="str">
        <f>IF(AC329="","", IF(AC329="NC","", IF(AC329="NE","", IF(AC329="NA","",IFERROR(VLOOKUP(AC329,Produtos!$A$1:$C$2319,2,FALSE),"Não Cadastrado")))))</f>
        <v/>
      </c>
      <c r="AF329" s="104"/>
      <c r="AG329" s="104"/>
      <c r="AH329" s="104" t="str">
        <f>IF(AC329="","",IF(ISNUMBER(AC329)=FALSE,"Não se aplica",IFERROR(VLOOKUP(AC329,Produtos!$A$1:$C$2319,3,FALSE),"Não Cadastrado")))</f>
        <v/>
      </c>
      <c r="AI329" s="104"/>
      <c r="AJ329" s="104" t="str">
        <f>VLOOKUP(Tabela2[[#This Row],[SIEMA]],Siema2025,26,FALSE)</f>
        <v>Segundo informações, a carreta (MB/2141) trafegava sentido sul sobre faixa 2, o condutor alega que o volante travou e puxou para a lateral da pista, chocando contra a canaleta lateral e tombando parcialmente, permanecendo encostado no talude.</v>
      </c>
      <c r="AK329" s="107" t="s">
        <v>7112</v>
      </c>
      <c r="AL329" s="107" t="s">
        <v>7381</v>
      </c>
      <c r="AM329" s="107" t="s">
        <v>7180</v>
      </c>
      <c r="AN329" s="108" t="str">
        <f>VLOOKUP(Tabela2[[#This Row],[SIEMA]],Siema2025,51,FALSE)</f>
        <v/>
      </c>
      <c r="AO329" s="108" t="str">
        <f>VLOOKUP(Tabela2[[#This Row],[SIEMA]],Siema2025,53,FALSE)</f>
        <v/>
      </c>
      <c r="AP329" s="108" t="str">
        <f>VLOOKUP(Tabela2[[#This Row],[SIEMA]],Siema2025,55,FALSE)</f>
        <v/>
      </c>
      <c r="AQ329" s="108" t="str">
        <f>VLOOKUP(Tabela2[[#This Row],[SIEMA]],Siema2025,57,FALSE)</f>
        <v>X</v>
      </c>
      <c r="AR329" s="108" t="str">
        <f>VLOOKUP(Tabela2[[#This Row],[SIEMA]],Siema2025,59,FALSE)</f>
        <v/>
      </c>
      <c r="AS329" s="108" t="str">
        <f>VLOOKUP(Tabela2[[#This Row],[SIEMA]],Siema2025,61,FALSE)</f>
        <v/>
      </c>
      <c r="AT329" s="108" t="str">
        <f>VLOOKUP(Tabela2[[#This Row],[SIEMA]],Siema2025,63,FALSE)</f>
        <v/>
      </c>
      <c r="AU329" s="108" t="str">
        <f>VLOOKUP(Tabela2[[#This Row],[SIEMA]],Siema2025,65,FALSE)</f>
        <v>X</v>
      </c>
      <c r="AV329" s="108" t="str">
        <f>VLOOKUP(Tabela2[[#This Row],[SIEMA]],Siema2025,67,FALSE)</f>
        <v/>
      </c>
      <c r="AW329" s="108" t="str">
        <f>VLOOKUP(Tabela2[[#This Row],[SIEMA]],Siema2025,69,FALSE)</f>
        <v/>
      </c>
      <c r="AX329" s="108" t="str">
        <f>VLOOKUP(Tabela2[[#This Row],[SIEMA]],Siema2025,71,FALSE)</f>
        <v/>
      </c>
      <c r="AY329" s="108" t="str">
        <f>VLOOKUP(Tabela2[[#This Row],[SIEMA]],Siema2025,73,FALSE)</f>
        <v/>
      </c>
      <c r="AZ329" s="108" t="str">
        <f>VLOOKUP(Tabela2[[#This Row],[SIEMA]],Siema2025,75,FALSE)</f>
        <v/>
      </c>
      <c r="BA329" s="108" t="str">
        <f>VLOOKUP(Tabela2[[#This Row],[SIEMA]],Siema2025,77,FALSE)</f>
        <v/>
      </c>
      <c r="BB329" s="108" t="str">
        <f>VLOOKUP(Tabela2[[#This Row],[SIEMA]],Siema2025,79,FALSE)</f>
        <v/>
      </c>
      <c r="BC329" s="108" t="str">
        <f>IF(Tabela2[[#This Row],[Outro(s) ]] = "X", "PREENCHER","NA")</f>
        <v>NA</v>
      </c>
      <c r="BD329" s="108" t="str">
        <f>VLOOKUP(Tabela2[[#This Row],[SIEMA]],Siema2025,82,FALSE)</f>
        <v/>
      </c>
      <c r="BE329" s="108" t="str">
        <f>VLOOKUP(Tabela2[[#This Row],[SIEMA]],Siema2025,81,FALSE)</f>
        <v/>
      </c>
      <c r="BF329" s="110" t="str">
        <f>VLOOKUP(Tabela2[[#This Row],[SIEMA]],Siema2025,28,FALSE)</f>
        <v>VIBRA ENERGIA S.A</v>
      </c>
      <c r="BG329" s="110"/>
      <c r="BH329" s="111" t="str">
        <f>VLOOKUP(Tabela2[[#This Row],[SIEMA]],Siema2025,29,FALSE)</f>
        <v>34274233002571</v>
      </c>
      <c r="BI329" s="112" t="str">
        <f>VLOOKUP(Tabela2[[#This Row],[SIEMA]],Siema2025,107,FALSE)</f>
        <v>Não</v>
      </c>
      <c r="BJ329" s="107" t="s">
        <v>7099</v>
      </c>
      <c r="BK329" s="104" t="s">
        <v>2696</v>
      </c>
      <c r="BL329" s="140">
        <v>45799</v>
      </c>
      <c r="BM329" s="108">
        <f ca="1">IF(Tabela2[[#This Row],[Data de atendimento do Ibama (considerar o primeiro documento/ação)]]="",_xlfn.DAYS(TODAY(),J329),_xlfn.DAYS(Tabela2[[#This Row],[Data de atendimento do Ibama (considerar o primeiro documento/ação)]],J329))</f>
        <v>3</v>
      </c>
      <c r="BN329" s="108" t="str">
        <f>IF(Tabela2[[#This Row],[Atendido pelo Ibama ("Não" ou "Sim")]]="Não","Preencher", IF(Tabela2[[#This Row],[Atendido pelo Ibama ("Não" ou "Sim")]]="Sim","NA",""))</f>
        <v>NA</v>
      </c>
      <c r="BO329" s="114" t="s">
        <v>7100</v>
      </c>
      <c r="BP329" s="108" t="str">
        <f>IF(Tabela2[[#This Row],[Forma de atendimento (primeiro documento/ação)]]= "Outros (especificar)", "PREENCHER","NA")</f>
        <v>NA</v>
      </c>
      <c r="BQ329" s="106" t="s">
        <v>123</v>
      </c>
      <c r="BR329" s="108" t="s">
        <v>123</v>
      </c>
      <c r="BS329" s="108" t="s">
        <v>7120</v>
      </c>
      <c r="BT329" s="108" t="s">
        <v>7101</v>
      </c>
      <c r="BU329" s="108" t="s">
        <v>2696</v>
      </c>
      <c r="BV329" s="108" t="s">
        <v>2696</v>
      </c>
      <c r="BW329" s="108" t="s">
        <v>2696</v>
      </c>
      <c r="BX329" s="106" t="s">
        <v>7102</v>
      </c>
      <c r="BY329" s="140">
        <v>45847</v>
      </c>
      <c r="BZ329" s="104">
        <f>IF(Tabela2[[#This Row],[Data do documento de encerramento]]="NA","NA",IF(Tabela2[[#This Row],[Data do documento de encerramento]]="","Pendente de conclusão/ encerramento",_xlfn.DAYS(Tabela2[[#This Row],[Data do documento de encerramento]],J329)))</f>
        <v>51</v>
      </c>
      <c r="CA329" s="107" t="s">
        <v>7369</v>
      </c>
      <c r="CB329" s="107"/>
      <c r="CC329" s="132"/>
      <c r="CD329" s="107"/>
      <c r="CE329" s="107"/>
      <c r="CF329" s="107"/>
    </row>
    <row r="330" spans="1:84" ht="60.75">
      <c r="A330" s="169">
        <v>202552014432</v>
      </c>
      <c r="B330" s="170" t="s">
        <v>8570</v>
      </c>
      <c r="C330" s="108" t="s">
        <v>7135</v>
      </c>
      <c r="D330" s="106" t="s">
        <v>637</v>
      </c>
      <c r="E330" t="s">
        <v>8571</v>
      </c>
      <c r="F330" s="106"/>
      <c r="G330" t="s">
        <v>8572</v>
      </c>
      <c r="H330" t="s">
        <v>8573</v>
      </c>
      <c r="I330" s="104" t="str">
        <f>VLOOKUP(Tabela2[[#This Row],[SIEMA]],Siema2025,19,FALSE)</f>
        <v>Campos</v>
      </c>
      <c r="J330" s="105">
        <f>VLOOKUP(Tabela2[[#This Row],[SIEMA]],Siema2025,2,FALSE)</f>
        <v>45796</v>
      </c>
      <c r="K330" s="105" t="str">
        <f>VLOOKUP(Tabela2[[#This Row],[SIEMA]],Siema2025,16,FALSE)</f>
        <v>Segunda</v>
      </c>
      <c r="L330" s="106" t="str">
        <f>IF(Tabela2[[#This Row],[Data]]="","Sem Informação",VLOOKUP(MONTH(Tabela2[[#This Row],[Data]]),'[1]Validação de dados'!$I$1:$J$13,2,0))</f>
        <v>Maio</v>
      </c>
      <c r="M330" s="104">
        <f>YEAR(Tabela2[[#This Row],[Data]])</f>
        <v>2025</v>
      </c>
      <c r="N330" s="105" t="str">
        <f>VLOOKUP(Tabela2[[#This Row],[SIEMA]],Siema2025,17,FALSE)</f>
        <v>Madrugada</v>
      </c>
      <c r="O330" s="105" t="s">
        <v>111</v>
      </c>
      <c r="P330" s="104" t="str">
        <f>VLOOKUP(Tabela2[[#This Row],[SIEMA]],Siema2025,21,FALSE)</f>
        <v>NS-43 (AMARALINA STAR) em operação no poço 7-RO-86HP-RJS : Durante desmobilização da seção de DPR 6 5/8" (Drill Pipe Riser) com Stress Joint, foi identificado o rompimento da mangueira de acionamento hidráulico do X-mas trolley, causando vazamento de fluido hidráulico base óleo para as áreas laterais e centro do moon pool. Houve descarga de 0,0016 m3 para o mar.</v>
      </c>
      <c r="Q330" s="104" t="s">
        <v>7094</v>
      </c>
      <c r="R330" s="104" t="s">
        <v>7471</v>
      </c>
      <c r="S330" s="107" t="s">
        <v>7096</v>
      </c>
      <c r="T330" s="104" t="str">
        <f>VLOOKUP(Tabela2[[#This Row],[SIEMA]],Siema2025,11,FALSE)</f>
        <v>0.0016</v>
      </c>
      <c r="U330" s="104" t="str">
        <f>VLOOKUP(Tabela2[[#This Row],[SIEMA]],Siema2025,12,FALSE)</f>
        <v>M3</v>
      </c>
      <c r="V330" s="104" t="s">
        <v>7472</v>
      </c>
      <c r="W330" s="104"/>
      <c r="X330" s="113" t="str">
        <f>IF(Tabela2[[#This Row],[Origem do acidente]] = "Plataforma", "PREENCHER","NA")</f>
        <v>PREENCHER</v>
      </c>
      <c r="Y330" s="109" t="str">
        <f>IF(W330="","", IF(W330="NC","", IF(W330="NE","", IF(W330="NA","",IFERROR(VLOOKUP(W330,Produtos!$A$1:$C$2319,2,FALSE),"Não Cadastrado")))))</f>
        <v/>
      </c>
      <c r="Z330" s="104"/>
      <c r="AA330" s="104"/>
      <c r="AB330" s="104" t="str">
        <f>IF(W330="","",IF(ISNUMBER(W330)=FALSE,"Não se aplica",IFERROR(VLOOKUP(W330,Produtos!$A$1:$C$2319,3,FALSE),"Não Cadastrado")))</f>
        <v/>
      </c>
      <c r="AC330" s="104"/>
      <c r="AD330" s="108" t="str">
        <f>IF(Tabela2[[#This Row],[Origem do acidente]] = "Plataforma", "PREENCHER","NA")</f>
        <v>PREENCHER</v>
      </c>
      <c r="AE330" s="107" t="str">
        <f>IF(AC330="","", IF(AC330="NC","", IF(AC330="NE","", IF(AC330="NA","",IFERROR(VLOOKUP(AC330,Produtos!$A$1:$C$2319,2,FALSE),"Não Cadastrado")))))</f>
        <v/>
      </c>
      <c r="AF330" s="104"/>
      <c r="AG330" s="104"/>
      <c r="AH330" s="104" t="str">
        <f>IF(AC330="","",IF(ISNUMBER(AC330)=FALSE,"Não se aplica",IFERROR(VLOOKUP(AC330,Produtos!$A$1:$C$2319,3,FALSE),"Não Cadastrado")))</f>
        <v/>
      </c>
      <c r="AI330" s="104"/>
      <c r="AJ330" s="104" t="str">
        <f>VLOOKUP(Tabela2[[#This Row],[SIEMA]],Siema2025,26,FALSE)</f>
        <v>Provável falha de integridade da mangueira hidráulica de acionamento do X-mas trolley. Causa principal em investigação.</v>
      </c>
      <c r="AK330" s="107" t="s">
        <v>7112</v>
      </c>
      <c r="AL330" s="107" t="s">
        <v>7098</v>
      </c>
      <c r="AM330" s="107" t="s">
        <v>7285</v>
      </c>
      <c r="AN330" s="108" t="str">
        <f>VLOOKUP(Tabela2[[#This Row],[SIEMA]],Siema2025,51,FALSE)</f>
        <v/>
      </c>
      <c r="AO330" s="108" t="str">
        <f>VLOOKUP(Tabela2[[#This Row],[SIEMA]],Siema2025,53,FALSE)</f>
        <v/>
      </c>
      <c r="AP330" s="108" t="str">
        <f>VLOOKUP(Tabela2[[#This Row],[SIEMA]],Siema2025,55,FALSE)</f>
        <v/>
      </c>
      <c r="AQ330" s="108" t="str">
        <f>VLOOKUP(Tabela2[[#This Row],[SIEMA]],Siema2025,57,FALSE)</f>
        <v/>
      </c>
      <c r="AR330" s="108" t="str">
        <f>VLOOKUP(Tabela2[[#This Row],[SIEMA]],Siema2025,59,FALSE)</f>
        <v/>
      </c>
      <c r="AS330" s="108" t="str">
        <f>VLOOKUP(Tabela2[[#This Row],[SIEMA]],Siema2025,61,FALSE)</f>
        <v>X</v>
      </c>
      <c r="AT330" s="108" t="str">
        <f>VLOOKUP(Tabela2[[#This Row],[SIEMA]],Siema2025,63,FALSE)</f>
        <v/>
      </c>
      <c r="AU330" s="108" t="str">
        <f>VLOOKUP(Tabela2[[#This Row],[SIEMA]],Siema2025,65,FALSE)</f>
        <v/>
      </c>
      <c r="AV330" s="108" t="str">
        <f>VLOOKUP(Tabela2[[#This Row],[SIEMA]],Siema2025,67,FALSE)</f>
        <v/>
      </c>
      <c r="AW330" s="108" t="str">
        <f>VLOOKUP(Tabela2[[#This Row],[SIEMA]],Siema2025,69,FALSE)</f>
        <v/>
      </c>
      <c r="AX330" s="108" t="str">
        <f>VLOOKUP(Tabela2[[#This Row],[SIEMA]],Siema2025,71,FALSE)</f>
        <v/>
      </c>
      <c r="AY330" s="108" t="str">
        <f>VLOOKUP(Tabela2[[#This Row],[SIEMA]],Siema2025,73,FALSE)</f>
        <v/>
      </c>
      <c r="AZ330" s="108" t="str">
        <f>VLOOKUP(Tabela2[[#This Row],[SIEMA]],Siema2025,75,FALSE)</f>
        <v/>
      </c>
      <c r="BA330" s="108" t="str">
        <f>VLOOKUP(Tabela2[[#This Row],[SIEMA]],Siema2025,77,FALSE)</f>
        <v/>
      </c>
      <c r="BB330" s="108" t="str">
        <f>VLOOKUP(Tabela2[[#This Row],[SIEMA]],Siema2025,79,FALSE)</f>
        <v/>
      </c>
      <c r="BC330" s="108" t="str">
        <f>IF(Tabela2[[#This Row],[Outro(s) ]] = "X", "PREENCHER","NA")</f>
        <v>NA</v>
      </c>
      <c r="BD330" s="108" t="str">
        <f>VLOOKUP(Tabela2[[#This Row],[SIEMA]],Siema2025,82,FALSE)</f>
        <v/>
      </c>
      <c r="BE330" s="108" t="str">
        <f>VLOOKUP(Tabela2[[#This Row],[SIEMA]],Siema2025,81,FALSE)</f>
        <v/>
      </c>
      <c r="BF330" s="110" t="str">
        <f>VLOOKUP(Tabela2[[#This Row],[SIEMA]],Siema2025,28,FALSE)</f>
        <v>Petrobras</v>
      </c>
      <c r="BG330" s="110"/>
      <c r="BH330" s="111" t="str">
        <f>VLOOKUP(Tabela2[[#This Row],[SIEMA]],Siema2025,29,FALSE)</f>
        <v>33000167000454</v>
      </c>
      <c r="BI330" s="112" t="str">
        <f>VLOOKUP(Tabela2[[#This Row],[SIEMA]],Siema2025,107,FALSE)</f>
        <v>Não</v>
      </c>
      <c r="BJ330" s="107" t="s">
        <v>7099</v>
      </c>
      <c r="BK330" s="104" t="s">
        <v>2696</v>
      </c>
      <c r="BL330" s="140">
        <v>45812</v>
      </c>
      <c r="BM330" s="108">
        <f ca="1">IF(Tabela2[[#This Row],[Data de atendimento do Ibama (considerar o primeiro documento/ação)]]="",_xlfn.DAYS(TODAY(),J330),_xlfn.DAYS(Tabela2[[#This Row],[Data de atendimento do Ibama (considerar o primeiro documento/ação)]],J330))</f>
        <v>16</v>
      </c>
      <c r="BN330" s="108" t="str">
        <f>IF(Tabela2[[#This Row],[Atendido pelo Ibama ("Não" ou "Sim")]]="Não","Preencher", IF(Tabela2[[#This Row],[Atendido pelo Ibama ("Não" ou "Sim")]]="Sim","NA",""))</f>
        <v>NA</v>
      </c>
      <c r="BO330" s="114" t="s">
        <v>7138</v>
      </c>
      <c r="BP330" s="108" t="str">
        <f>IF(Tabela2[[#This Row],[Forma de atendimento (primeiro documento/ação)]]= "Outros (especificar)", "PREENCHER","NA")</f>
        <v>NA</v>
      </c>
      <c r="BQ330" s="106" t="s">
        <v>123</v>
      </c>
      <c r="BR330" s="108" t="str">
        <f>IF(Tabela2[[#This Row],[Equipe do Ibama foi a campo? Houve sobrevoo do Poseidon?]] = "Sim", "PREENCHER","NA")</f>
        <v>NA</v>
      </c>
      <c r="BS330" s="108" t="str">
        <f>IF(Tabela2[[#This Row],[Se sim, foi emitida Ordem de Emergência? (informações vinculada à coluna CK)]] = "Sim", "PREENCHER","NA")</f>
        <v>NA</v>
      </c>
      <c r="BT330" s="108" t="s">
        <v>7101</v>
      </c>
      <c r="BU330" s="108" t="s">
        <v>2696</v>
      </c>
      <c r="BV330" s="108" t="s">
        <v>123</v>
      </c>
      <c r="BW330" s="108" t="s">
        <v>2696</v>
      </c>
      <c r="BX330" s="106" t="s">
        <v>7102</v>
      </c>
      <c r="BY330" s="140">
        <v>45989</v>
      </c>
      <c r="BZ330" s="104">
        <f>IF(Tabela2[[#This Row],[Data do documento de encerramento]]="NA","NA",IF(Tabela2[[#This Row],[Data do documento de encerramento]]="","Pendente de conclusão/ encerramento",_xlfn.DAYS(Tabela2[[#This Row],[Data do documento de encerramento]],J330)))</f>
        <v>193</v>
      </c>
      <c r="CA330" s="107"/>
      <c r="CB330" s="107"/>
      <c r="CC330" s="238" t="s">
        <v>8574</v>
      </c>
      <c r="CD330" s="107" t="s">
        <v>123</v>
      </c>
      <c r="CE330" s="107" t="s">
        <v>123</v>
      </c>
      <c r="CF330" s="107" t="s">
        <v>7141</v>
      </c>
    </row>
    <row r="331" spans="1:84" ht="45.75">
      <c r="A331" s="169">
        <v>202552039641</v>
      </c>
      <c r="B331" s="173" t="s">
        <v>7435</v>
      </c>
      <c r="C331" s="108" t="str">
        <f>VLOOKUP(Tabela2[[#This Row],[SIEMA]],Siema2025,4,FALSE)</f>
        <v xml:space="preserve"> PR</v>
      </c>
      <c r="D331" s="106" t="str">
        <f>VLOOKUP(Tabela2[[#This Row],[SIEMA]],Siema2025,3,FALSE)</f>
        <v xml:space="preserve">Morretes </v>
      </c>
      <c r="E331" s="106" t="s">
        <v>8575</v>
      </c>
      <c r="F331" s="106" t="s">
        <v>8576</v>
      </c>
      <c r="G331" s="106"/>
      <c r="H331" s="106"/>
      <c r="I331" s="104" t="s">
        <v>7120</v>
      </c>
      <c r="J331" s="105">
        <f>VLOOKUP(Tabela2[[#This Row],[SIEMA]],Siema2025,2,FALSE)</f>
        <v>45797</v>
      </c>
      <c r="K331" s="105" t="str">
        <f>VLOOKUP(Tabela2[[#This Row],[SIEMA]],Siema2025,16,FALSE)</f>
        <v>Terça</v>
      </c>
      <c r="L331" s="106" t="str">
        <f>IF(Tabela2[[#This Row],[Data]]="","Sem Informação",VLOOKUP(MONTH(Tabela2[[#This Row],[Data]]),'[1]Validação de dados'!$I$1:$J$13,2,0))</f>
        <v>Maio</v>
      </c>
      <c r="M331" s="104">
        <f>YEAR(Tabela2[[#This Row],[Data]])</f>
        <v>2025</v>
      </c>
      <c r="N331" s="105" t="str">
        <f>VLOOKUP(Tabela2[[#This Row],[SIEMA]],Siema2025,17,FALSE)</f>
        <v>Madrugada</v>
      </c>
      <c r="O331" s="105" t="str">
        <f>VLOOKUP(Tabela2[[#This Row],[SIEMA]],Siema2025,5,FALSE)</f>
        <v>Rodovia</v>
      </c>
      <c r="P331" s="104" t="str">
        <f>VLOOKUP(Tabela2[[#This Row],[SIEMA]],Siema2025,21,FALSE)</f>
        <v>Colisão traseira, seguida de tombamento  (02 caminhões)</v>
      </c>
      <c r="Q331" s="104">
        <v>1170</v>
      </c>
      <c r="R331" s="104" t="str">
        <f>VLOOKUP(Tabela2[[#This Row],[SIEMA]],Siema2025,10,FALSE)</f>
        <v/>
      </c>
      <c r="S331" s="107" t="str">
        <f>IF(Q331="","", IF(Q331="NC","", IF(Q331="NE","", IF(Q331="NA","",IFERROR(VLOOKUP(Q331,Produtos!$A$1:$C$2319,2,FALSE),"Não Cadastrado")))))</f>
        <v>ÁLCOOL ETÍLICO, ETANOL</v>
      </c>
      <c r="T331" s="104" t="s">
        <v>6834</v>
      </c>
      <c r="U331" s="104" t="s">
        <v>7062</v>
      </c>
      <c r="V331" s="104">
        <f>IF(Q331="","",IF(ISNUMBER(Q331)=FALSE,"Não se aplica",IFERROR(VLOOKUP(Q331,Produtos!$A$1:$C$2319,3,FALSE),"Não Cadastrado")))</f>
        <v>3</v>
      </c>
      <c r="W331" s="104" t="str">
        <f>VLOOKUP(Tabela2[[#This Row],[SIEMA]],Siema2025,10,FALSE)</f>
        <v/>
      </c>
      <c r="X331" s="113" t="str">
        <f>IF(Tabela2[[#This Row],[Origem do acidente]] = "Plataforma", "PREENCHER","NA")</f>
        <v>NA</v>
      </c>
      <c r="Y331" s="109" t="str">
        <f>IF(W331="","", IF(W331="NC","", IF(W331="NE","", IF(W331="NA","",IFERROR(VLOOKUP(W331,Produtos!$A$1:$C$2319,2,FALSE),"Não Cadastrado")))))</f>
        <v/>
      </c>
      <c r="Z331" s="104" t="str">
        <f>VLOOKUP(Tabela2[[#This Row],[SIEMA]],Siema2025,11,FALSE)</f>
        <v xml:space="preserve"> </v>
      </c>
      <c r="AA331" s="104" t="str">
        <f>VLOOKUP(Tabela2[[#This Row],[SIEMA]],Siema2025,12,FALSE)</f>
        <v xml:space="preserve"> </v>
      </c>
      <c r="AB331" s="104" t="str">
        <f>IF(W331="","",IF(ISNUMBER(W331)=FALSE,"Não se aplica",IFERROR(VLOOKUP(W331,Produtos!$A$1:$C$2319,3,FALSE),"Não Cadastrado")))</f>
        <v/>
      </c>
      <c r="AC331" s="104"/>
      <c r="AD331" s="108" t="str">
        <f>IF(Tabela2[[#This Row],[Origem do acidente]] = "Plataforma", "PREENCHER","NA")</f>
        <v>NA</v>
      </c>
      <c r="AE331" s="107" t="str">
        <f>IF(AC331="","", IF(AC331="NC","", IF(AC331="NE","", IF(AC331="NA","",IFERROR(VLOOKUP(AC331,Produtos!$A$1:$C$2319,2,FALSE),"Não Cadastrado")))))</f>
        <v/>
      </c>
      <c r="AF331" s="104"/>
      <c r="AG331" s="104"/>
      <c r="AH331" s="104" t="str">
        <f>IF(AC331="","",IF(ISNUMBER(AC331)=FALSE,"Não se aplica",IFERROR(VLOOKUP(AC331,Produtos!$A$1:$C$2319,3,FALSE),"Não Cadastrado")))</f>
        <v/>
      </c>
      <c r="AI331" s="104"/>
      <c r="AJ331" s="104" t="str">
        <f>VLOOKUP(Tabela2[[#This Row],[SIEMA]],Siema2025,26,FALSE)</f>
        <v>Colisão traseira, seguida de tombamento  
Veículos: 02 carretas 
Carga: Soja e etanol</v>
      </c>
      <c r="AK331" s="107" t="s">
        <v>7381</v>
      </c>
      <c r="AL331" s="107" t="s">
        <v>7180</v>
      </c>
      <c r="AM331" s="107"/>
      <c r="AN331" s="108" t="str">
        <f>VLOOKUP(Tabela2[[#This Row],[SIEMA]],Siema2025,51,FALSE)</f>
        <v/>
      </c>
      <c r="AO331" s="108" t="str">
        <f>VLOOKUP(Tabela2[[#This Row],[SIEMA]],Siema2025,53,FALSE)</f>
        <v/>
      </c>
      <c r="AP331" s="108" t="str">
        <f>VLOOKUP(Tabela2[[#This Row],[SIEMA]],Siema2025,55,FALSE)</f>
        <v/>
      </c>
      <c r="AQ331" s="108" t="str">
        <f>VLOOKUP(Tabela2[[#This Row],[SIEMA]],Siema2025,57,FALSE)</f>
        <v>X</v>
      </c>
      <c r="AR331" s="108" t="str">
        <f>VLOOKUP(Tabela2[[#This Row],[SIEMA]],Siema2025,59,FALSE)</f>
        <v/>
      </c>
      <c r="AS331" s="108" t="str">
        <f>VLOOKUP(Tabela2[[#This Row],[SIEMA]],Siema2025,61,FALSE)</f>
        <v/>
      </c>
      <c r="AT331" s="108" t="str">
        <f>VLOOKUP(Tabela2[[#This Row],[SIEMA]],Siema2025,63,FALSE)</f>
        <v/>
      </c>
      <c r="AU331" s="108" t="str">
        <f>VLOOKUP(Tabela2[[#This Row],[SIEMA]],Siema2025,65,FALSE)</f>
        <v>X</v>
      </c>
      <c r="AV331" s="108" t="str">
        <f>VLOOKUP(Tabela2[[#This Row],[SIEMA]],Siema2025,67,FALSE)</f>
        <v/>
      </c>
      <c r="AW331" s="108" t="str">
        <f>VLOOKUP(Tabela2[[#This Row],[SIEMA]],Siema2025,69,FALSE)</f>
        <v/>
      </c>
      <c r="AX331" s="108" t="str">
        <f>VLOOKUP(Tabela2[[#This Row],[SIEMA]],Siema2025,71,FALSE)</f>
        <v/>
      </c>
      <c r="AY331" s="108" t="str">
        <f>VLOOKUP(Tabela2[[#This Row],[SIEMA]],Siema2025,73,FALSE)</f>
        <v/>
      </c>
      <c r="AZ331" s="108" t="str">
        <f>VLOOKUP(Tabela2[[#This Row],[SIEMA]],Siema2025,75,FALSE)</f>
        <v/>
      </c>
      <c r="BA331" s="108" t="str">
        <f>VLOOKUP(Tabela2[[#This Row],[SIEMA]],Siema2025,77,FALSE)</f>
        <v/>
      </c>
      <c r="BB331" s="108" t="str">
        <f>VLOOKUP(Tabela2[[#This Row],[SIEMA]],Siema2025,79,FALSE)</f>
        <v/>
      </c>
      <c r="BC331" s="108" t="str">
        <f>IF(Tabela2[[#This Row],[Outro(s) ]] = "X", "PREENCHER","NA")</f>
        <v>NA</v>
      </c>
      <c r="BD331" s="108" t="str">
        <f>VLOOKUP(Tabela2[[#This Row],[SIEMA]],Siema2025,82,FALSE)</f>
        <v/>
      </c>
      <c r="BE331" s="108" t="str">
        <f>VLOOKUP(Tabela2[[#This Row],[SIEMA]],Siema2025,81,FALSE)</f>
        <v/>
      </c>
      <c r="BF331" s="110" t="str">
        <f>VLOOKUP(Tabela2[[#This Row],[SIEMA]],Siema2025,28,FALSE)</f>
        <v>EPR Litoral Pioneiro S.A.</v>
      </c>
      <c r="BG331" s="110"/>
      <c r="BH331" s="111" t="str">
        <f>VLOOKUP(Tabela2[[#This Row],[SIEMA]],Siema2025,29,FALSE)</f>
        <v>48803906000170</v>
      </c>
      <c r="BI331" s="112" t="s">
        <v>7062</v>
      </c>
      <c r="BJ331" s="107" t="s">
        <v>7099</v>
      </c>
      <c r="BK331" s="104" t="s">
        <v>7062</v>
      </c>
      <c r="BL331" s="140"/>
      <c r="BM331" s="108">
        <f ca="1">IF(Tabela2[[#This Row],[Data de atendimento do Ibama (considerar o primeiro documento/ação)]]="",_xlfn.DAYS(TODAY(),J331),_xlfn.DAYS(Tabela2[[#This Row],[Data de atendimento do Ibama (considerar o primeiro documento/ação)]],J331))</f>
        <v>433</v>
      </c>
      <c r="BN331" s="108" t="s">
        <v>7120</v>
      </c>
      <c r="BO331" s="114" t="s">
        <v>637</v>
      </c>
      <c r="BP331" s="108" t="str">
        <f>IF(Tabela2[[#This Row],[Forma de atendimento (primeiro documento/ação)]]= "Outros (especificar)", "PREENCHER","NA")</f>
        <v>NA</v>
      </c>
      <c r="BQ331" s="106" t="s">
        <v>7062</v>
      </c>
      <c r="BR331" s="108" t="str">
        <f>IF(Tabela2[[#This Row],[Equipe do Ibama foi a campo? Houve sobrevoo do Poseidon?]] = "Sim", "PREENCHER","NA")</f>
        <v>NA</v>
      </c>
      <c r="BS331" s="108" t="str">
        <f>IF(Tabela2[[#This Row],[Se sim, foi emitida Ordem de Emergência? (informações vinculada à coluna CK)]] = "Sim", "PREENCHER","NA")</f>
        <v>NA</v>
      </c>
      <c r="BT331" s="108" t="s">
        <v>6834</v>
      </c>
      <c r="BU331" s="108" t="str">
        <f>IF(Tabela2[[#This Row],[Houve envio de Informações Pós-acidente (preencher "não se aplica" quando de competência estadual/municipal)]] = "Sim", "PREENCHER","NA")</f>
        <v>NA</v>
      </c>
      <c r="BV331" s="108" t="str">
        <f>IF(Tabela2[[#This Row],[Houve avaliação das informações pós-acidente solicitadas/enviadas?]] = "Sim", "PREENCHER","NA")</f>
        <v>NA</v>
      </c>
      <c r="BW331" s="108" t="str">
        <f>IF(Tabela2[[#This Row],[O Ibama aguarda resposta da empresa/OEMA, etc?]] = "Sim", "PREENCHER","NA")</f>
        <v>NA</v>
      </c>
      <c r="BX331" s="106" t="s">
        <v>7127</v>
      </c>
      <c r="BY331" s="106"/>
      <c r="BZ331" s="104" t="str">
        <f>IF(Tabela2[[#This Row],[Data do documento de encerramento]]="NA","NA",IF(Tabela2[[#This Row],[Data do documento de encerramento]]="","Pendente de conclusão/ encerramento",_xlfn.DAYS(Tabela2[[#This Row],[Data do documento de encerramento]],J331)))</f>
        <v>Pendente de conclusão/ encerramento</v>
      </c>
      <c r="CA331" s="107" t="s">
        <v>7437</v>
      </c>
      <c r="CB331" s="107"/>
      <c r="CC331" s="133"/>
      <c r="CD331" s="107"/>
      <c r="CE331" s="107"/>
      <c r="CF331" s="107"/>
    </row>
    <row r="332" spans="1:84" ht="76.5">
      <c r="A332" s="169">
        <v>202552046854</v>
      </c>
      <c r="B332" s="170" t="s">
        <v>8577</v>
      </c>
      <c r="C332" s="108" t="s">
        <v>7135</v>
      </c>
      <c r="D332" s="106" t="s">
        <v>637</v>
      </c>
      <c r="E332" t="s">
        <v>8578</v>
      </c>
      <c r="F332" s="106"/>
      <c r="G332" s="106" t="s">
        <v>8579</v>
      </c>
      <c r="H332" s="106" t="s">
        <v>8580</v>
      </c>
      <c r="I332" s="104" t="str">
        <f>VLOOKUP(Tabela2[[#This Row],[SIEMA]],Siema2025,19,FALSE)</f>
        <v>Campos</v>
      </c>
      <c r="J332" s="105">
        <f>VLOOKUP(Tabela2[[#This Row],[SIEMA]],Siema2025,2,FALSE)</f>
        <v>45797</v>
      </c>
      <c r="K332" s="105" t="str">
        <f>VLOOKUP(Tabela2[[#This Row],[SIEMA]],Siema2025,16,FALSE)</f>
        <v>Terça</v>
      </c>
      <c r="L332" s="106" t="str">
        <f>IF(Tabela2[[#This Row],[Data]]="","Sem Informação",VLOOKUP(MONTH(Tabela2[[#This Row],[Data]]),'[1]Validação de dados'!$I$1:$J$13,2,0))</f>
        <v>Maio</v>
      </c>
      <c r="M332" s="104">
        <f>YEAR(Tabela2[[#This Row],[Data]])</f>
        <v>2025</v>
      </c>
      <c r="N332" s="105" t="str">
        <f>VLOOKUP(Tabela2[[#This Row],[SIEMA]],Siema2025,17,FALSE)</f>
        <v>Matutino</v>
      </c>
      <c r="O332" s="105" t="str">
        <f>VLOOKUP(Tabela2[[#This Row],[SIEMA]],Siema2025,5,FALSE)</f>
        <v>Plataforma</v>
      </c>
      <c r="P332" s="104" t="str">
        <f>VLOOKUP(Tabela2[[#This Row],[SIEMA]],Siema2025,21,FALSE)</f>
        <v/>
      </c>
      <c r="Q332" s="104">
        <v>1267</v>
      </c>
      <c r="R332" s="104" t="s">
        <v>2043</v>
      </c>
      <c r="S332" s="107" t="s">
        <v>2043</v>
      </c>
      <c r="T332" s="151">
        <v>8.0000000000000002E-3</v>
      </c>
      <c r="U332" s="104" t="s">
        <v>7111</v>
      </c>
      <c r="V332" s="104">
        <f>IF(Q332="","",IF(ISNUMBER(Q332)=FALSE,"Não se aplica",IFERROR(VLOOKUP(Q332,Produtos!$A$1:$C$2319,3,FALSE),"Não Cadastrado")))</f>
        <v>3</v>
      </c>
      <c r="W332" s="104" t="str">
        <f>VLOOKUP(Tabela2[[#This Row],[SIEMA]],Siema2025,10,FALSE)</f>
        <v/>
      </c>
      <c r="X332" s="113" t="str">
        <f>IF(Tabela2[[#This Row],[Origem do acidente]] = "Plataforma", "PREENCHER","NA")</f>
        <v>PREENCHER</v>
      </c>
      <c r="Y332" s="109" t="str">
        <f>IF(W332="","", IF(W332="NC","", IF(W332="NE","", IF(W332="NA","",IFERROR(VLOOKUP(W332,Produtos!$A$1:$C$2319,2,FALSE),"Não Cadastrado")))))</f>
        <v/>
      </c>
      <c r="Z332" s="104" t="str">
        <f>VLOOKUP(Tabela2[[#This Row],[SIEMA]],Siema2025,11,FALSE)</f>
        <v xml:space="preserve"> </v>
      </c>
      <c r="AA332" s="104" t="str">
        <f>VLOOKUP(Tabela2[[#This Row],[SIEMA]],Siema2025,12,FALSE)</f>
        <v xml:space="preserve"> </v>
      </c>
      <c r="AB332" s="104" t="str">
        <f>IF(W332="","",IF(ISNUMBER(W332)=FALSE,"Não se aplica",IFERROR(VLOOKUP(W332,Produtos!$A$1:$C$2319,3,FALSE),"Não Cadastrado")))</f>
        <v/>
      </c>
      <c r="AC332" s="104"/>
      <c r="AD332" s="108" t="str">
        <f>IF(Tabela2[[#This Row],[Origem do acidente]] = "Plataforma", "PREENCHER","NA")</f>
        <v>PREENCHER</v>
      </c>
      <c r="AE332" s="107" t="str">
        <f>IF(AC332="","", IF(AC332="NC","", IF(AC332="NE","", IF(AC332="NA","",IFERROR(VLOOKUP(AC332,Produtos!$A$1:$C$2319,2,FALSE),"Não Cadastrado")))))</f>
        <v/>
      </c>
      <c r="AF332" s="104"/>
      <c r="AG332" s="104"/>
      <c r="AH332" s="104" t="str">
        <f>IF(AC332="","",IF(ISNUMBER(AC332)=FALSE,"Não se aplica",IFERROR(VLOOKUP(AC332,Produtos!$A$1:$C$2319,3,FALSE),"Não Cadastrado")))</f>
        <v/>
      </c>
      <c r="AI332" s="104"/>
      <c r="AJ332" s="104" t="str">
        <f>VLOOKUP(Tabela2[[#This Row],[SIEMA]],Siema2025,26,FALSE)</f>
        <v>Em investigação.</v>
      </c>
      <c r="AK332" s="107" t="s">
        <v>7285</v>
      </c>
      <c r="AL332" s="107"/>
      <c r="AM332" s="107"/>
      <c r="AN332" s="108" t="str">
        <f>VLOOKUP(Tabela2[[#This Row],[SIEMA]],Siema2025,51,FALSE)</f>
        <v/>
      </c>
      <c r="AO332" s="108" t="str">
        <f>VLOOKUP(Tabela2[[#This Row],[SIEMA]],Siema2025,53,FALSE)</f>
        <v/>
      </c>
      <c r="AP332" s="108" t="str">
        <f>VLOOKUP(Tabela2[[#This Row],[SIEMA]],Siema2025,55,FALSE)</f>
        <v/>
      </c>
      <c r="AQ332" s="108" t="str">
        <f>VLOOKUP(Tabela2[[#This Row],[SIEMA]],Siema2025,57,FALSE)</f>
        <v/>
      </c>
      <c r="AR332" s="108" t="str">
        <f>VLOOKUP(Tabela2[[#This Row],[SIEMA]],Siema2025,59,FALSE)</f>
        <v/>
      </c>
      <c r="AS332" s="108" t="str">
        <f>VLOOKUP(Tabela2[[#This Row],[SIEMA]],Siema2025,61,FALSE)</f>
        <v>X</v>
      </c>
      <c r="AT332" s="108" t="str">
        <f>VLOOKUP(Tabela2[[#This Row],[SIEMA]],Siema2025,63,FALSE)</f>
        <v/>
      </c>
      <c r="AU332" s="108" t="str">
        <f>VLOOKUP(Tabela2[[#This Row],[SIEMA]],Siema2025,65,FALSE)</f>
        <v/>
      </c>
      <c r="AV332" s="108" t="str">
        <f>VLOOKUP(Tabela2[[#This Row],[SIEMA]],Siema2025,67,FALSE)</f>
        <v/>
      </c>
      <c r="AW332" s="108" t="str">
        <f>VLOOKUP(Tabela2[[#This Row],[SIEMA]],Siema2025,69,FALSE)</f>
        <v/>
      </c>
      <c r="AX332" s="108" t="str">
        <f>VLOOKUP(Tabela2[[#This Row],[SIEMA]],Siema2025,71,FALSE)</f>
        <v/>
      </c>
      <c r="AY332" s="108" t="str">
        <f>VLOOKUP(Tabela2[[#This Row],[SIEMA]],Siema2025,73,FALSE)</f>
        <v/>
      </c>
      <c r="AZ332" s="108" t="str">
        <f>VLOOKUP(Tabela2[[#This Row],[SIEMA]],Siema2025,75,FALSE)</f>
        <v/>
      </c>
      <c r="BA332" s="108" t="str">
        <f>VLOOKUP(Tabela2[[#This Row],[SIEMA]],Siema2025,77,FALSE)</f>
        <v/>
      </c>
      <c r="BB332" s="108" t="str">
        <f>VLOOKUP(Tabela2[[#This Row],[SIEMA]],Siema2025,79,FALSE)</f>
        <v/>
      </c>
      <c r="BC332" s="108" t="str">
        <f>IF(Tabela2[[#This Row],[Outro(s) ]] = "X", "PREENCHER","NA")</f>
        <v>NA</v>
      </c>
      <c r="BD332" s="108" t="str">
        <f>VLOOKUP(Tabela2[[#This Row],[SIEMA]],Siema2025,82,FALSE)</f>
        <v/>
      </c>
      <c r="BE332" s="108" t="str">
        <f>VLOOKUP(Tabela2[[#This Row],[SIEMA]],Siema2025,81,FALSE)</f>
        <v/>
      </c>
      <c r="BF332" s="110" t="str">
        <f>VLOOKUP(Tabela2[[#This Row],[SIEMA]],Siema2025,28,FALSE)</f>
        <v>Trident Energy do Brasil</v>
      </c>
      <c r="BG332" s="110"/>
      <c r="BH332" s="111" t="str">
        <f>VLOOKUP(Tabela2[[#This Row],[SIEMA]],Siema2025,29,FALSE)</f>
        <v>33639843000191</v>
      </c>
      <c r="BI332" s="112" t="s">
        <v>2696</v>
      </c>
      <c r="BJ332" s="107" t="s">
        <v>7099</v>
      </c>
      <c r="BK332" s="104" t="s">
        <v>2696</v>
      </c>
      <c r="BL332" s="140">
        <v>45947</v>
      </c>
      <c r="BM332" s="108">
        <f ca="1">IF(Tabela2[[#This Row],[Data de atendimento do Ibama (considerar o primeiro documento/ação)]]="",_xlfn.DAYS(TODAY(),J332),_xlfn.DAYS(Tabela2[[#This Row],[Data de atendimento do Ibama (considerar o primeiro documento/ação)]],J332))</f>
        <v>150</v>
      </c>
      <c r="BN332" s="108" t="str">
        <f>IF(Tabela2[[#This Row],[Atendido pelo Ibama ("Não" ou "Sim")]]="Não","Preencher", IF(Tabela2[[#This Row],[Atendido pelo Ibama ("Não" ou "Sim")]]="Sim","NA",""))</f>
        <v>NA</v>
      </c>
      <c r="BO332" s="114" t="s">
        <v>7165</v>
      </c>
      <c r="BP332" s="108" t="str">
        <f>IF(Tabela2[[#This Row],[Forma de atendimento (primeiro documento/ação)]]= "Outros (especificar)", "PREENCHER","NA")</f>
        <v>NA</v>
      </c>
      <c r="BQ332" s="106" t="s">
        <v>123</v>
      </c>
      <c r="BR332" s="108" t="str">
        <f>IF(Tabela2[[#This Row],[Equipe do Ibama foi a campo? Houve sobrevoo do Poseidon?]] = "Sim", "PREENCHER","NA")</f>
        <v>NA</v>
      </c>
      <c r="BS332" s="108" t="str">
        <f>IF(Tabela2[[#This Row],[Se sim, foi emitida Ordem de Emergência? (informações vinculada à coluna CK)]] = "Sim", "PREENCHER","NA")</f>
        <v>NA</v>
      </c>
      <c r="BT332" s="108" t="s">
        <v>7101</v>
      </c>
      <c r="BU332" s="108" t="s">
        <v>2696</v>
      </c>
      <c r="BV332" s="108" t="s">
        <v>123</v>
      </c>
      <c r="BW332" s="108" t="s">
        <v>123</v>
      </c>
      <c r="BX332" s="106"/>
      <c r="BY332" s="106"/>
      <c r="BZ332" s="104" t="str">
        <f>IF(Tabela2[[#This Row],[Data do documento de encerramento]]="NA","NA",IF(Tabela2[[#This Row],[Data do documento de encerramento]]="","Pendente de conclusão/ encerramento",_xlfn.DAYS(Tabela2[[#This Row],[Data do documento de encerramento]],J332)))</f>
        <v>Pendente de conclusão/ encerramento</v>
      </c>
      <c r="CA332" s="107" t="s">
        <v>7816</v>
      </c>
      <c r="CB332" s="107"/>
      <c r="CC332" s="131" t="s">
        <v>7194</v>
      </c>
      <c r="CD332" s="107" t="s">
        <v>7296</v>
      </c>
      <c r="CE332" s="107" t="s">
        <v>2696</v>
      </c>
      <c r="CF332" s="107" t="s">
        <v>7141</v>
      </c>
    </row>
    <row r="333" spans="1:84" ht="76.5">
      <c r="A333" s="169">
        <v>202552068432</v>
      </c>
      <c r="B333" s="170" t="s">
        <v>8581</v>
      </c>
      <c r="C333" s="108" t="s">
        <v>7135</v>
      </c>
      <c r="D333" s="106" t="s">
        <v>637</v>
      </c>
      <c r="E333" s="151" t="s">
        <v>8582</v>
      </c>
      <c r="F333" s="106"/>
      <c r="G333" s="151" t="s">
        <v>8583</v>
      </c>
      <c r="H333" s="151" t="s">
        <v>8584</v>
      </c>
      <c r="I333" s="104" t="str">
        <f>VLOOKUP(Tabela2[[#This Row],[SIEMA]],Siema2025,19,FALSE)</f>
        <v>Campos</v>
      </c>
      <c r="J333" s="105">
        <f>VLOOKUP(Tabela2[[#This Row],[SIEMA]],Siema2025,2,FALSE)</f>
        <v>45797</v>
      </c>
      <c r="K333" s="105" t="str">
        <f>VLOOKUP(Tabela2[[#This Row],[SIEMA]],Siema2025,16,FALSE)</f>
        <v>Terça</v>
      </c>
      <c r="L333" s="106" t="str">
        <f>IF(Tabela2[[#This Row],[Data]]="","Sem Informação",VLOOKUP(MONTH(Tabela2[[#This Row],[Data]]),'[1]Validação de dados'!$I$1:$J$13,2,0))</f>
        <v>Maio</v>
      </c>
      <c r="M333" s="104">
        <f>YEAR(Tabela2[[#This Row],[Data]])</f>
        <v>2025</v>
      </c>
      <c r="N333" s="105" t="str">
        <f>VLOOKUP(Tabela2[[#This Row],[SIEMA]],Siema2025,17,FALSE)</f>
        <v>Madrugada</v>
      </c>
      <c r="O333" s="105" t="str">
        <f>VLOOKUP(Tabela2[[#This Row],[SIEMA]],Siema2025,5,FALSE)</f>
        <v>Plataforma</v>
      </c>
      <c r="P333" s="104" t="str">
        <f>VLOOKUP(Tabela2[[#This Row],[SIEMA]],Siema2025,21,FALSE)</f>
        <v/>
      </c>
      <c r="Q333" s="104">
        <v>1267</v>
      </c>
      <c r="R333" s="104" t="s">
        <v>2043</v>
      </c>
      <c r="S333" s="107" t="s">
        <v>2043</v>
      </c>
      <c r="T333" s="104">
        <v>0.16</v>
      </c>
      <c r="U333" s="104" t="s">
        <v>7111</v>
      </c>
      <c r="V333" s="104">
        <f>IF(Q333="","",IF(ISNUMBER(Q333)=FALSE,"Não se aplica",IFERROR(VLOOKUP(Q333,Produtos!$A$1:$C$2319,3,FALSE),"Não Cadastrado")))</f>
        <v>3</v>
      </c>
      <c r="W333" s="104" t="str">
        <f>VLOOKUP(Tabela2[[#This Row],[SIEMA]],Siema2025,10,FALSE)</f>
        <v/>
      </c>
      <c r="X333" s="113" t="str">
        <f>IF(Tabela2[[#This Row],[Origem do acidente]] = "Plataforma", "PREENCHER","NA")</f>
        <v>PREENCHER</v>
      </c>
      <c r="Y333" s="109" t="str">
        <f>IF(W333="","", IF(W333="NC","", IF(W333="NE","", IF(W333="NA","",IFERROR(VLOOKUP(W333,Produtos!$A$1:$C$2319,2,FALSE),"Não Cadastrado")))))</f>
        <v/>
      </c>
      <c r="Z333" s="104" t="str">
        <f>VLOOKUP(Tabela2[[#This Row],[SIEMA]],Siema2025,11,FALSE)</f>
        <v xml:space="preserve"> </v>
      </c>
      <c r="AA333" s="104" t="str">
        <f>VLOOKUP(Tabela2[[#This Row],[SIEMA]],Siema2025,12,FALSE)</f>
        <v xml:space="preserve"> </v>
      </c>
      <c r="AB333" s="104" t="str">
        <f>IF(W333="","",IF(ISNUMBER(W333)=FALSE,"Não se aplica",IFERROR(VLOOKUP(W333,Produtos!$A$1:$C$2319,3,FALSE),"Não Cadastrado")))</f>
        <v/>
      </c>
      <c r="AC333" s="104"/>
      <c r="AD333" s="108"/>
      <c r="AE333" s="107" t="str">
        <f>IF(AC333="","", IF(AC333="NC","", IF(AC333="NE","", IF(AC333="NA","",IFERROR(VLOOKUP(AC333,Produtos!$A$1:$C$2319,2,FALSE),"Não Cadastrado")))))</f>
        <v/>
      </c>
      <c r="AF333" s="104"/>
      <c r="AG333" s="104"/>
      <c r="AH333" s="104" t="str">
        <f>IF(AC333="","",IF(ISNUMBER(AC333)=FALSE,"Não se aplica",IFERROR(VLOOKUP(AC333,Produtos!$A$1:$C$2319,3,FALSE),"Não Cadastrado")))</f>
        <v/>
      </c>
      <c r="AI333" s="104"/>
      <c r="AJ333" s="104" t="str">
        <f>VLOOKUP(Tabela2[[#This Row],[SIEMA]],Siema2025,26,FALSE)</f>
        <v>Em investigação</v>
      </c>
      <c r="AK333" s="107" t="s">
        <v>7285</v>
      </c>
      <c r="AL333" s="107"/>
      <c r="AM333" s="107"/>
      <c r="AN333" s="108" t="str">
        <f>VLOOKUP(Tabela2[[#This Row],[SIEMA]],Siema2025,51,FALSE)</f>
        <v/>
      </c>
      <c r="AO333" s="108" t="str">
        <f>VLOOKUP(Tabela2[[#This Row],[SIEMA]],Siema2025,53,FALSE)</f>
        <v/>
      </c>
      <c r="AP333" s="108" t="str">
        <f>VLOOKUP(Tabela2[[#This Row],[SIEMA]],Siema2025,55,FALSE)</f>
        <v/>
      </c>
      <c r="AQ333" s="108" t="str">
        <f>VLOOKUP(Tabela2[[#This Row],[SIEMA]],Siema2025,57,FALSE)</f>
        <v/>
      </c>
      <c r="AR333" s="108" t="str">
        <f>VLOOKUP(Tabela2[[#This Row],[SIEMA]],Siema2025,59,FALSE)</f>
        <v/>
      </c>
      <c r="AS333" s="108" t="str">
        <f>VLOOKUP(Tabela2[[#This Row],[SIEMA]],Siema2025,61,FALSE)</f>
        <v>X</v>
      </c>
      <c r="AT333" s="108" t="str">
        <f>VLOOKUP(Tabela2[[#This Row],[SIEMA]],Siema2025,63,FALSE)</f>
        <v/>
      </c>
      <c r="AU333" s="108" t="str">
        <f>VLOOKUP(Tabela2[[#This Row],[SIEMA]],Siema2025,65,FALSE)</f>
        <v/>
      </c>
      <c r="AV333" s="108" t="str">
        <f>VLOOKUP(Tabela2[[#This Row],[SIEMA]],Siema2025,67,FALSE)</f>
        <v/>
      </c>
      <c r="AW333" s="108" t="str">
        <f>VLOOKUP(Tabela2[[#This Row],[SIEMA]],Siema2025,69,FALSE)</f>
        <v/>
      </c>
      <c r="AX333" s="108" t="str">
        <f>VLOOKUP(Tabela2[[#This Row],[SIEMA]],Siema2025,71,FALSE)</f>
        <v/>
      </c>
      <c r="AY333" s="108" t="str">
        <f>VLOOKUP(Tabela2[[#This Row],[SIEMA]],Siema2025,73,FALSE)</f>
        <v/>
      </c>
      <c r="AZ333" s="108" t="str">
        <f>VLOOKUP(Tabela2[[#This Row],[SIEMA]],Siema2025,75,FALSE)</f>
        <v/>
      </c>
      <c r="BA333" s="108" t="str">
        <f>VLOOKUP(Tabela2[[#This Row],[SIEMA]],Siema2025,77,FALSE)</f>
        <v/>
      </c>
      <c r="BB333" s="108" t="str">
        <f>VLOOKUP(Tabela2[[#This Row],[SIEMA]],Siema2025,79,FALSE)</f>
        <v/>
      </c>
      <c r="BC333" s="108" t="str">
        <f>IF(Tabela2[[#This Row],[Outro(s) ]] = "X", "PREENCHER","NA")</f>
        <v>NA</v>
      </c>
      <c r="BD333" s="108" t="str">
        <f>VLOOKUP(Tabela2[[#This Row],[SIEMA]],Siema2025,82,FALSE)</f>
        <v/>
      </c>
      <c r="BE333" s="108" t="str">
        <f>VLOOKUP(Tabela2[[#This Row],[SIEMA]],Siema2025,81,FALSE)</f>
        <v/>
      </c>
      <c r="BF333" s="110" t="str">
        <f>VLOOKUP(Tabela2[[#This Row],[SIEMA]],Siema2025,28,FALSE)</f>
        <v>Perenco Petróleo e Gás do Brasil Ltda.</v>
      </c>
      <c r="BG333" s="110"/>
      <c r="BH333" s="111" t="str">
        <f>VLOOKUP(Tabela2[[#This Row],[SIEMA]],Siema2025,29,FALSE)</f>
        <v>09309027000135</v>
      </c>
      <c r="BI333" s="112" t="s">
        <v>2696</v>
      </c>
      <c r="BJ333" s="107" t="s">
        <v>7099</v>
      </c>
      <c r="BK333" s="104" t="s">
        <v>2696</v>
      </c>
      <c r="BL333" s="140">
        <v>46063</v>
      </c>
      <c r="BM333" s="108">
        <f ca="1">IF(Tabela2[[#This Row],[Data de atendimento do Ibama (considerar o primeiro documento/ação)]]="",_xlfn.DAYS(TODAY(),J333),_xlfn.DAYS(Tabela2[[#This Row],[Data de atendimento do Ibama (considerar o primeiro documento/ação)]],J333))</f>
        <v>266</v>
      </c>
      <c r="BN333" s="108" t="str">
        <f>IF(Tabela2[[#This Row],[Atendido pelo Ibama ("Não" ou "Sim")]]="Não","Preencher", IF(Tabela2[[#This Row],[Atendido pelo Ibama ("Não" ou "Sim")]]="Sim","NA",""))</f>
        <v>NA</v>
      </c>
      <c r="BO333" s="114" t="s">
        <v>7165</v>
      </c>
      <c r="BP333" s="108" t="str">
        <f>IF(Tabela2[[#This Row],[Forma de atendimento (primeiro documento/ação)]]= "Outros (especificar)", "PREENCHER","NA")</f>
        <v>NA</v>
      </c>
      <c r="BQ333" s="106" t="s">
        <v>123</v>
      </c>
      <c r="BR333" s="108" t="str">
        <f>IF(Tabela2[[#This Row],[Equipe do Ibama foi a campo? Houve sobrevoo do Poseidon?]] = "Sim", "PREENCHER","NA")</f>
        <v>NA</v>
      </c>
      <c r="BS333" s="108" t="str">
        <f>IF(Tabela2[[#This Row],[Se sim, foi emitida Ordem de Emergência? (informações vinculada à coluna CK)]] = "Sim", "PREENCHER","NA")</f>
        <v>NA</v>
      </c>
      <c r="BT333" s="108" t="s">
        <v>7101</v>
      </c>
      <c r="BU333" s="108" t="s">
        <v>2696</v>
      </c>
      <c r="BV333" s="108" t="s">
        <v>123</v>
      </c>
      <c r="BW333" s="108" t="s">
        <v>123</v>
      </c>
      <c r="BX333" s="106"/>
      <c r="BY333" s="106"/>
      <c r="BZ333" s="104" t="str">
        <f>IF(Tabela2[[#This Row],[Data do documento de encerramento]]="NA","NA",IF(Tabela2[[#This Row],[Data do documento de encerramento]]="","Pendente de conclusão/ encerramento",_xlfn.DAYS(Tabela2[[#This Row],[Data do documento de encerramento]],J333)))</f>
        <v>Pendente de conclusão/ encerramento</v>
      </c>
      <c r="CA333" s="107" t="s">
        <v>7816</v>
      </c>
      <c r="CB333" s="107"/>
      <c r="CC333" s="107" t="s">
        <v>7324</v>
      </c>
      <c r="CD333" s="107" t="s">
        <v>7296</v>
      </c>
      <c r="CE333" s="107" t="s">
        <v>2696</v>
      </c>
      <c r="CF333" s="107" t="s">
        <v>7141</v>
      </c>
    </row>
    <row r="334" spans="1:84" ht="30.75">
      <c r="A334" s="200">
        <v>202552128833</v>
      </c>
      <c r="B334" s="201" t="s">
        <v>8435</v>
      </c>
      <c r="C334" s="108" t="str">
        <f>VLOOKUP(Tabela2[[#This Row],[SIEMA]],Siema2025,4,FALSE)</f>
        <v xml:space="preserve"> SP</v>
      </c>
      <c r="D334" s="106" t="str">
        <f>VLOOKUP(Tabela2[[#This Row],[SIEMA]],Siema2025,3,FALSE)</f>
        <v xml:space="preserve">Cubatão </v>
      </c>
      <c r="E334" s="106" t="s">
        <v>8585</v>
      </c>
      <c r="F334" s="106"/>
      <c r="G334" s="106" t="s">
        <v>8586</v>
      </c>
      <c r="H334" s="106" t="s">
        <v>8587</v>
      </c>
      <c r="I334" s="104" t="s">
        <v>7120</v>
      </c>
      <c r="J334" s="105">
        <f>VLOOKUP(Tabela2[[#This Row],[SIEMA]],Siema2025,2,FALSE)</f>
        <v>45797</v>
      </c>
      <c r="K334" s="105" t="str">
        <f>VLOOKUP(Tabela2[[#This Row],[SIEMA]],Siema2025,16,FALSE)</f>
        <v>Terça</v>
      </c>
      <c r="L334" s="106" t="str">
        <f>IF(Tabela2[[#This Row],[Data]]="","Sem Informação",VLOOKUP(MONTH(Tabela2[[#This Row],[Data]]),'[1]Validação de dados'!$I$1:$J$13,2,0))</f>
        <v>Maio</v>
      </c>
      <c r="M334" s="104">
        <f>YEAR(Tabela2[[#This Row],[Data]])</f>
        <v>2025</v>
      </c>
      <c r="N334" s="105" t="str">
        <f>VLOOKUP(Tabela2[[#This Row],[SIEMA]],Siema2025,17,FALSE)</f>
        <v>Noturno</v>
      </c>
      <c r="O334" s="105" t="str">
        <f>VLOOKUP(Tabela2[[#This Row],[SIEMA]],Siema2025,5,FALSE)</f>
        <v>Ferrovia</v>
      </c>
      <c r="P334" s="104" t="str">
        <f>VLOOKUP(Tabela2[[#This Row],[SIEMA]],Siema2025,21,FALSE)</f>
        <v>Vandalismo com abertura de vagão ferroviária graneleiro carregado com soja.</v>
      </c>
      <c r="Q334" s="104" t="s">
        <v>7127</v>
      </c>
      <c r="R334" s="104" t="s">
        <v>7127</v>
      </c>
      <c r="S334" s="107" t="s">
        <v>7451</v>
      </c>
      <c r="T334" s="104" t="str">
        <f>VLOOKUP(Tabela2[[#This Row],[SIEMA]],Siema2025,11,FALSE)</f>
        <v>3</v>
      </c>
      <c r="U334" s="104" t="s">
        <v>7121</v>
      </c>
      <c r="V334" s="104" t="s">
        <v>7127</v>
      </c>
      <c r="W334" s="104"/>
      <c r="X334" s="113"/>
      <c r="Y334" s="109" t="str">
        <f>IF(W334="","", IF(W334="NC","", IF(W334="NE","", IF(W334="NA","",IFERROR(VLOOKUP(W334,Produtos!$A$1:$C$2319,2,FALSE),"Não Cadastrado")))))</f>
        <v/>
      </c>
      <c r="Z334" s="104"/>
      <c r="AA334" s="104"/>
      <c r="AB334" s="104" t="str">
        <f>IF(W334="","",IF(ISNUMBER(W334)=FALSE,"Não se aplica",IFERROR(VLOOKUP(W334,Produtos!$A$1:$C$2319,3,FALSE),"Não Cadastrado")))</f>
        <v/>
      </c>
      <c r="AC334" s="104"/>
      <c r="AD334" s="108"/>
      <c r="AE334" s="107" t="str">
        <f>IF(AC334="","", IF(AC334="NC","", IF(AC334="NE","", IF(AC334="NA","",IFERROR(VLOOKUP(AC334,Produtos!$A$1:$C$2319,2,FALSE),"Não Cadastrado")))))</f>
        <v/>
      </c>
      <c r="AF334" s="104"/>
      <c r="AG334" s="104"/>
      <c r="AH334" s="104" t="str">
        <f>IF(AC334="","",IF(ISNUMBER(AC334)=FALSE,"Não se aplica",IFERROR(VLOOKUP(AC334,Produtos!$A$1:$C$2319,3,FALSE),"Não Cadastrado")))</f>
        <v/>
      </c>
      <c r="AI334" s="104"/>
      <c r="AJ334" s="104" t="str">
        <f>VLOOKUP(Tabela2[[#This Row],[SIEMA]],Siema2025,26,FALSE)</f>
        <v>Ato criminoso caracterizado pela abertura de vagão graneleiro ferroviário carregado com soja.</v>
      </c>
      <c r="AK334" s="107" t="s">
        <v>7122</v>
      </c>
      <c r="AL334" s="107"/>
      <c r="AM334" s="107"/>
      <c r="AN334" s="108" t="str">
        <f>VLOOKUP(Tabela2[[#This Row],[SIEMA]],Siema2025,51,FALSE)</f>
        <v/>
      </c>
      <c r="AO334" s="108" t="str">
        <f>VLOOKUP(Tabela2[[#This Row],[SIEMA]],Siema2025,53,FALSE)</f>
        <v/>
      </c>
      <c r="AP334" s="108" t="str">
        <f>VLOOKUP(Tabela2[[#This Row],[SIEMA]],Siema2025,55,FALSE)</f>
        <v/>
      </c>
      <c r="AQ334" s="108" t="str">
        <f>VLOOKUP(Tabela2[[#This Row],[SIEMA]],Siema2025,57,FALSE)</f>
        <v/>
      </c>
      <c r="AR334" s="108" t="str">
        <f>VLOOKUP(Tabela2[[#This Row],[SIEMA]],Siema2025,59,FALSE)</f>
        <v/>
      </c>
      <c r="AS334" s="108" t="str">
        <f>VLOOKUP(Tabela2[[#This Row],[SIEMA]],Siema2025,61,FALSE)</f>
        <v/>
      </c>
      <c r="AT334" s="108" t="str">
        <f>VLOOKUP(Tabela2[[#This Row],[SIEMA]],Siema2025,63,FALSE)</f>
        <v/>
      </c>
      <c r="AU334" s="108" t="str">
        <f>VLOOKUP(Tabela2[[#This Row],[SIEMA]],Siema2025,65,FALSE)</f>
        <v>X</v>
      </c>
      <c r="AV334" s="108" t="str">
        <f>VLOOKUP(Tabela2[[#This Row],[SIEMA]],Siema2025,67,FALSE)</f>
        <v/>
      </c>
      <c r="AW334" s="108" t="str">
        <f>VLOOKUP(Tabela2[[#This Row],[SIEMA]],Siema2025,69,FALSE)</f>
        <v/>
      </c>
      <c r="AX334" s="108" t="str">
        <f>VLOOKUP(Tabela2[[#This Row],[SIEMA]],Siema2025,71,FALSE)</f>
        <v/>
      </c>
      <c r="AY334" s="108" t="str">
        <f>VLOOKUP(Tabela2[[#This Row],[SIEMA]],Siema2025,73,FALSE)</f>
        <v/>
      </c>
      <c r="AZ334" s="108" t="str">
        <f>VLOOKUP(Tabela2[[#This Row],[SIEMA]],Siema2025,75,FALSE)</f>
        <v/>
      </c>
      <c r="BA334" s="108" t="str">
        <f>VLOOKUP(Tabela2[[#This Row],[SIEMA]],Siema2025,77,FALSE)</f>
        <v/>
      </c>
      <c r="BB334" s="108" t="str">
        <f>VLOOKUP(Tabela2[[#This Row],[SIEMA]],Siema2025,79,FALSE)</f>
        <v/>
      </c>
      <c r="BC334" s="108" t="str">
        <f>IF(Tabela2[[#This Row],[Outro(s) ]] = "X", "PREENCHER","NA")</f>
        <v>NA</v>
      </c>
      <c r="BD334" s="108" t="str">
        <f>VLOOKUP(Tabela2[[#This Row],[SIEMA]],Siema2025,82,FALSE)</f>
        <v/>
      </c>
      <c r="BE334" s="108" t="str">
        <f>VLOOKUP(Tabela2[[#This Row],[SIEMA]],Siema2025,81,FALSE)</f>
        <v/>
      </c>
      <c r="BF334" s="110" t="s">
        <v>3066</v>
      </c>
      <c r="BG334" s="110" t="s">
        <v>7123</v>
      </c>
      <c r="BH334" s="111" t="str">
        <f>VLOOKUP(Tabela2[[#This Row],[SIEMA]],Siema2025,29,FALSE)</f>
        <v>02502844000166</v>
      </c>
      <c r="BI334" s="112" t="str">
        <f>VLOOKUP(Tabela2[[#This Row],[SIEMA]],Siema2025,107,FALSE)</f>
        <v>Não</v>
      </c>
      <c r="BJ334" s="107" t="s">
        <v>7099</v>
      </c>
      <c r="BK334" s="104" t="s">
        <v>123</v>
      </c>
      <c r="BL334" s="140"/>
      <c r="BM334" s="108">
        <f ca="1">IF(Tabela2[[#This Row],[Data de atendimento do Ibama (considerar o primeiro documento/ação)]]="",_xlfn.DAYS(TODAY(),J334),_xlfn.DAYS(Tabela2[[#This Row],[Data de atendimento do Ibama (considerar o primeiro documento/ação)]],J334))</f>
        <v>433</v>
      </c>
      <c r="BN334" s="108" t="s">
        <v>7458</v>
      </c>
      <c r="BO334" s="114" t="s">
        <v>637</v>
      </c>
      <c r="BP334" s="108" t="str">
        <f>IF(Tabela2[[#This Row],[Forma de atendimento (primeiro documento/ação)]]= "Outros (especificar)", "PREENCHER","NA")</f>
        <v>NA</v>
      </c>
      <c r="BQ334" s="106" t="s">
        <v>123</v>
      </c>
      <c r="BR334" s="108" t="str">
        <f>IF(Tabela2[[#This Row],[Equipe do Ibama foi a campo? Houve sobrevoo do Poseidon?]] = "Sim", "PREENCHER","NA")</f>
        <v>NA</v>
      </c>
      <c r="BS334" s="108" t="str">
        <f>IF(Tabela2[[#This Row],[Se sim, foi emitida Ordem de Emergência? (informações vinculada à coluna CK)]] = "Sim", "PREENCHER","NA")</f>
        <v>NA</v>
      </c>
      <c r="BT334" s="108" t="s">
        <v>7126</v>
      </c>
      <c r="BU334" s="108" t="s">
        <v>123</v>
      </c>
      <c r="BV334" s="108" t="s">
        <v>123</v>
      </c>
      <c r="BW334" s="108" t="s">
        <v>123</v>
      </c>
      <c r="BX334" s="106" t="s">
        <v>7127</v>
      </c>
      <c r="BY334" s="106"/>
      <c r="BZ334" s="104" t="str">
        <f>IF(Tabela2[[#This Row],[Data do documento de encerramento]]="NA","NA",IF(Tabela2[[#This Row],[Data do documento de encerramento]]="","Pendente de conclusão/ encerramento",_xlfn.DAYS(Tabela2[[#This Row],[Data do documento de encerramento]],J334)))</f>
        <v>Pendente de conclusão/ encerramento</v>
      </c>
      <c r="CA334" s="191" t="s">
        <v>8439</v>
      </c>
      <c r="CB334" s="107"/>
      <c r="CC334" s="242"/>
      <c r="CD334" s="107"/>
      <c r="CE334" s="107"/>
      <c r="CF334" s="107"/>
    </row>
    <row r="335" spans="1:84" ht="30.75">
      <c r="A335" s="169">
        <v>202552268418</v>
      </c>
      <c r="B335" s="170" t="s">
        <v>8588</v>
      </c>
      <c r="C335" s="108" t="str">
        <f>VLOOKUP(Tabela2[[#This Row],[SIEMA]],Siema2025,4,FALSE)</f>
        <v xml:space="preserve"> BA</v>
      </c>
      <c r="D335" s="106" t="str">
        <f>VLOOKUP(Tabela2[[#This Row],[SIEMA]],Siema2025,3,FALSE)</f>
        <v xml:space="preserve">Pojuca </v>
      </c>
      <c r="E335" s="106" t="str">
        <f>VLOOKUP(Tabela2[[#This Row],[SIEMA]],Siema2025,20,FALSE)</f>
        <v>Poço: 7-MG-503D-BA - Cadastro: 20240025799 - Polo Miranga, Bacia do Recôncavo.</v>
      </c>
      <c r="F335" s="106"/>
      <c r="G335" s="106" t="s">
        <v>8589</v>
      </c>
      <c r="H335" s="106" t="s">
        <v>8590</v>
      </c>
      <c r="I335" s="104" t="str">
        <f>VLOOKUP(Tabela2[[#This Row],[SIEMA]],Siema2025,19,FALSE)</f>
        <v/>
      </c>
      <c r="J335" s="105">
        <f>VLOOKUP(Tabela2[[#This Row],[SIEMA]],Siema2025,2,FALSE)</f>
        <v>45798</v>
      </c>
      <c r="K335" s="105" t="str">
        <f>VLOOKUP(Tabela2[[#This Row],[SIEMA]],Siema2025,16,FALSE)</f>
        <v>Quarta</v>
      </c>
      <c r="L335" s="106" t="str">
        <f>IF(Tabela2[[#This Row],[Data]]="","Sem Informação",VLOOKUP(MONTH(Tabela2[[#This Row],[Data]]),'[1]Validação de dados'!$I$1:$J$13,2,0))</f>
        <v>Maio</v>
      </c>
      <c r="M335" s="104">
        <f>YEAR(Tabela2[[#This Row],[Data]])</f>
        <v>2025</v>
      </c>
      <c r="N335" s="105" t="str">
        <f>VLOOKUP(Tabela2[[#This Row],[SIEMA]],Siema2025,17,FALSE)</f>
        <v>Matutino</v>
      </c>
      <c r="O335" s="105" t="s">
        <v>145</v>
      </c>
      <c r="P335" s="104" t="str">
        <f>VLOOKUP(Tabela2[[#This Row],[SIEMA]],Siema2025,21,FALSE)</f>
        <v>Poço terrestre</v>
      </c>
      <c r="Q335" s="104">
        <v>1267</v>
      </c>
      <c r="R335" s="104"/>
      <c r="S335" s="107" t="str">
        <f>IF(Q335="","", IF(Q335="NC","", IF(Q335="NE","", IF(Q335="NA","",IFERROR(VLOOKUP(Q335,Produtos!$A$1:$C$2319,2,FALSE),"Não Cadastrado")))))</f>
        <v>PETRÓLEO CRU</v>
      </c>
      <c r="T335" s="104" t="str">
        <f>VLOOKUP(Tabela2[[#This Row],[SIEMA]],Siema2025,11,FALSE)</f>
        <v>0.027</v>
      </c>
      <c r="U335" s="104" t="str">
        <f>VLOOKUP(Tabela2[[#This Row],[SIEMA]],Siema2025,12,FALSE)</f>
        <v>M3</v>
      </c>
      <c r="V335" s="104">
        <f>IF(Q335="","",IF(ISNUMBER(Q335)=FALSE,"Não se aplica",IFERROR(VLOOKUP(Q335,Produtos!$A$1:$C$2319,3,FALSE),"Não Cadastrado")))</f>
        <v>3</v>
      </c>
      <c r="W335" s="104" t="str">
        <f>VLOOKUP(Tabela2[[#This Row],[SIEMA]],Siema2025,10,FALSE)</f>
        <v>Água Produzida fora de especificação</v>
      </c>
      <c r="X335" s="113" t="str">
        <f>IF(Tabela2[[#This Row],[Origem do acidente]] = "Plataforma", "PREENCHER","NA")</f>
        <v>NA</v>
      </c>
      <c r="Y335" s="109" t="str">
        <f>IF(W335="","", IF(W335="NC","", IF(W335="NE","", IF(W335="NA","",IFERROR(VLOOKUP(W335,Produtos!$A$1:$C$2319,2,FALSE),"Não Cadastrado")))))</f>
        <v>Não Cadastrado</v>
      </c>
      <c r="Z335" s="104" t="str">
        <f>VLOOKUP(Tabela2[[#This Row],[SIEMA]],Siema2025,11,FALSE)</f>
        <v>0.027</v>
      </c>
      <c r="AA335" s="104" t="str">
        <f>VLOOKUP(Tabela2[[#This Row],[SIEMA]],Siema2025,12,FALSE)</f>
        <v>M3</v>
      </c>
      <c r="AB335" s="104" t="str">
        <f>IF(W335="","",IF(ISNUMBER(W335)=FALSE,"Não se aplica",IFERROR(VLOOKUP(W335,Produtos!$A$1:$C$2319,3,FALSE),"Não Cadastrado")))</f>
        <v>Não se aplica</v>
      </c>
      <c r="AC335" s="104"/>
      <c r="AD335" s="108" t="str">
        <f>IF(Tabela2[[#This Row],[Origem do acidente]] = "Plataforma", "PREENCHER","NA")</f>
        <v>NA</v>
      </c>
      <c r="AE335" s="107" t="str">
        <f>IF(AC335="","", IF(AC335="NC","", IF(AC335="NE","", IF(AC335="NA","",IFERROR(VLOOKUP(AC335,Produtos!$A$1:$C$2319,2,FALSE),"Não Cadastrado")))))</f>
        <v/>
      </c>
      <c r="AF335" s="104"/>
      <c r="AG335" s="104"/>
      <c r="AH335" s="104" t="str">
        <f>IF(AC335="","",IF(ISNUMBER(AC335)=FALSE,"Não se aplica",IFERROR(VLOOKUP(AC335,Produtos!$A$1:$C$2319,3,FALSE),"Não Cadastrado")))</f>
        <v/>
      </c>
      <c r="AI335" s="104"/>
      <c r="AJ335" s="104" t="str">
        <f>VLOOKUP(Tabela2[[#This Row],[SIEMA]],Siema2025,26,FALSE)</f>
        <v>Vandalismo.</v>
      </c>
      <c r="AK335" s="107"/>
      <c r="AL335" s="107"/>
      <c r="AM335" s="107"/>
      <c r="AN335" s="108" t="str">
        <f>VLOOKUP(Tabela2[[#This Row],[SIEMA]],Siema2025,51,FALSE)</f>
        <v/>
      </c>
      <c r="AO335" s="108" t="str">
        <f>VLOOKUP(Tabela2[[#This Row],[SIEMA]],Siema2025,53,FALSE)</f>
        <v/>
      </c>
      <c r="AP335" s="108" t="str">
        <f>VLOOKUP(Tabela2[[#This Row],[SIEMA]],Siema2025,55,FALSE)</f>
        <v/>
      </c>
      <c r="AQ335" s="108" t="str">
        <f>VLOOKUP(Tabela2[[#This Row],[SIEMA]],Siema2025,57,FALSE)</f>
        <v/>
      </c>
      <c r="AR335" s="108" t="str">
        <f>VLOOKUP(Tabela2[[#This Row],[SIEMA]],Siema2025,59,FALSE)</f>
        <v/>
      </c>
      <c r="AS335" s="108" t="str">
        <f>VLOOKUP(Tabela2[[#This Row],[SIEMA]],Siema2025,61,FALSE)</f>
        <v/>
      </c>
      <c r="AT335" s="108" t="str">
        <f>VLOOKUP(Tabela2[[#This Row],[SIEMA]],Siema2025,63,FALSE)</f>
        <v/>
      </c>
      <c r="AU335" s="108" t="str">
        <f>VLOOKUP(Tabela2[[#This Row],[SIEMA]],Siema2025,65,FALSE)</f>
        <v>X</v>
      </c>
      <c r="AV335" s="108" t="str">
        <f>VLOOKUP(Tabela2[[#This Row],[SIEMA]],Siema2025,67,FALSE)</f>
        <v/>
      </c>
      <c r="AW335" s="108" t="str">
        <f>VLOOKUP(Tabela2[[#This Row],[SIEMA]],Siema2025,69,FALSE)</f>
        <v/>
      </c>
      <c r="AX335" s="108" t="str">
        <f>VLOOKUP(Tabela2[[#This Row],[SIEMA]],Siema2025,71,FALSE)</f>
        <v/>
      </c>
      <c r="AY335" s="108" t="str">
        <f>VLOOKUP(Tabela2[[#This Row],[SIEMA]],Siema2025,73,FALSE)</f>
        <v/>
      </c>
      <c r="AZ335" s="108" t="str">
        <f>VLOOKUP(Tabela2[[#This Row],[SIEMA]],Siema2025,75,FALSE)</f>
        <v/>
      </c>
      <c r="BA335" s="108" t="str">
        <f>VLOOKUP(Tabela2[[#This Row],[SIEMA]],Siema2025,77,FALSE)</f>
        <v/>
      </c>
      <c r="BB335" s="108" t="str">
        <f>VLOOKUP(Tabela2[[#This Row],[SIEMA]],Siema2025,79,FALSE)</f>
        <v/>
      </c>
      <c r="BC335" s="108" t="str">
        <f>IF(Tabela2[[#This Row],[Outro(s) ]] = "X", "PREENCHER","NA")</f>
        <v>NA</v>
      </c>
      <c r="BD335" s="108" t="str">
        <f>VLOOKUP(Tabela2[[#This Row],[SIEMA]],Siema2025,82,FALSE)</f>
        <v/>
      </c>
      <c r="BE335" s="108" t="str">
        <f>VLOOKUP(Tabela2[[#This Row],[SIEMA]],Siema2025,81,FALSE)</f>
        <v/>
      </c>
      <c r="BF335" s="110" t="str">
        <f>VLOOKUP(Tabela2[[#This Row],[SIEMA]],Siema2025,28,FALSE)</f>
        <v>Petrorecôncavo S.A</v>
      </c>
      <c r="BG335" s="110"/>
      <c r="BH335" s="111" t="str">
        <f>VLOOKUP(Tabela2[[#This Row],[SIEMA]],Siema2025,29,FALSE)</f>
        <v/>
      </c>
      <c r="BI335" s="112" t="str">
        <f>VLOOKUP(Tabela2[[#This Row],[SIEMA]],Siema2025,107,FALSE)</f>
        <v>Não</v>
      </c>
      <c r="BJ335" s="107" t="s">
        <v>7113</v>
      </c>
      <c r="BK335" s="104" t="s">
        <v>2696</v>
      </c>
      <c r="BL335" s="36">
        <v>45926</v>
      </c>
      <c r="BM335" s="108">
        <f ca="1">IF(Tabela2[[#This Row],[Data de atendimento do Ibama (considerar o primeiro documento/ação)]]="",_xlfn.DAYS(TODAY(),J335),_xlfn.DAYS(Tabela2[[#This Row],[Data de atendimento do Ibama (considerar o primeiro documento/ação)]],J335))</f>
        <v>128</v>
      </c>
      <c r="BN335" s="108" t="str">
        <f>IF(Tabela2[[#This Row],[Atendido pelo Ibama ("Não" ou "Sim")]]="Não","Preencher", IF(Tabela2[[#This Row],[Atendido pelo Ibama ("Não" ou "Sim")]]="Sim","NA",""))</f>
        <v>NA</v>
      </c>
      <c r="BO335" s="114" t="s">
        <v>7100</v>
      </c>
      <c r="BP335" s="108" t="str">
        <f>IF(Tabela2[[#This Row],[Forma de atendimento (primeiro documento/ação)]]= "Outros (especificar)", "PREENCHER","NA")</f>
        <v>NA</v>
      </c>
      <c r="BQ335" s="106" t="s">
        <v>123</v>
      </c>
      <c r="BR335" s="108" t="str">
        <f>IF(Tabela2[[#This Row],[Equipe do Ibama foi a campo? Houve sobrevoo do Poseidon?]] = "Sim", "PREENCHER","NA")</f>
        <v>NA</v>
      </c>
      <c r="BS335" s="108" t="str">
        <f>IF(Tabela2[[#This Row],[Se sim, foi emitida Ordem de Emergência? (informações vinculada à coluna CK)]] = "Sim", "PREENCHER","NA")</f>
        <v>NA</v>
      </c>
      <c r="BT335" s="108" t="str">
        <f>IF(Tabela2[[#This Row],[Foi elaborado Relatório de Vistoria pelo Ibama? (informações vinculada à coluna CK)]] = "Sim", "PREENCHER","NA")</f>
        <v>NA</v>
      </c>
      <c r="BU335" s="108" t="s">
        <v>123</v>
      </c>
      <c r="BV335" s="108" t="s">
        <v>2696</v>
      </c>
      <c r="BW335" s="108" t="str">
        <f>IF(Tabela2[[#This Row],[O Ibama aguarda resposta da empresa/OEMA, etc?]] = "Sim", "PREENCHER","NA")</f>
        <v>PREENCHER</v>
      </c>
      <c r="BX335" s="106"/>
      <c r="BY335" s="106"/>
      <c r="BZ335" s="104" t="str">
        <f>IF(Tabela2[[#This Row],[Data do documento de encerramento]]="NA","NA",IF(Tabela2[[#This Row],[Data do documento de encerramento]]="","Pendente de conclusão/ encerramento",_xlfn.DAYS(Tabela2[[#This Row],[Data do documento de encerramento]],J335)))</f>
        <v>Pendente de conclusão/ encerramento</v>
      </c>
      <c r="CA335" s="116"/>
      <c r="CB335" s="107"/>
      <c r="CC335" s="132"/>
      <c r="CD335" s="107"/>
      <c r="CE335" s="107"/>
      <c r="CF335" s="107"/>
    </row>
    <row r="336" spans="1:84" ht="93.75" customHeight="1">
      <c r="A336" s="169">
        <v>202552272018</v>
      </c>
      <c r="B336" s="118" t="s">
        <v>8591</v>
      </c>
      <c r="C336" s="108" t="str">
        <f>VLOOKUP(Tabela2[[#This Row],[SIEMA]],Siema2025,4,FALSE)</f>
        <v xml:space="preserve"> MA</v>
      </c>
      <c r="D336" s="106" t="str">
        <f>VLOOKUP(Tabela2[[#This Row],[SIEMA]],Siema2025,3,FALSE)</f>
        <v xml:space="preserve">São Luís </v>
      </c>
      <c r="E336" s="106" t="s">
        <v>8592</v>
      </c>
      <c r="F336" s="106" t="s">
        <v>8593</v>
      </c>
      <c r="G336" s="106" t="s">
        <v>8594</v>
      </c>
      <c r="H336" s="106" t="s">
        <v>8595</v>
      </c>
      <c r="I336" s="104" t="s">
        <v>7120</v>
      </c>
      <c r="J336" s="105">
        <f>VLOOKUP(Tabela2[[#This Row],[SIEMA]],Siema2025,2,FALSE)</f>
        <v>45798</v>
      </c>
      <c r="K336" s="105" t="str">
        <f>VLOOKUP(Tabela2[[#This Row],[SIEMA]],Siema2025,16,FALSE)</f>
        <v>Quarta</v>
      </c>
      <c r="L336" s="106" t="str">
        <f>IF(Tabela2[[#This Row],[Data]]="","Sem Informação",VLOOKUP(MONTH(Tabela2[[#This Row],[Data]]),'[1]Validação de dados'!$I$1:$J$13,2,0))</f>
        <v>Maio</v>
      </c>
      <c r="M336" s="104">
        <f>YEAR(Tabela2[[#This Row],[Data]])</f>
        <v>2025</v>
      </c>
      <c r="N336" s="105" t="str">
        <f>VLOOKUP(Tabela2[[#This Row],[SIEMA]],Siema2025,17,FALSE)</f>
        <v>Vespertino</v>
      </c>
      <c r="O336" s="105" t="str">
        <f>VLOOKUP(Tabela2[[#This Row],[SIEMA]],Siema2025,5,FALSE)</f>
        <v>Terminal/portos/ancoradouros/etc</v>
      </c>
      <c r="P336" s="104" t="str">
        <f>VLOOKUP(Tabela2[[#This Row],[SIEMA]],Siema2025,21,FALSE)</f>
        <v>O CONSÓRCIO DE ALUMÍNIO DO MARANHÃO %u2013 ALUMAR, inscrito no CNPJ/MF sob o n.º 00.655.209/0001-93, em atendimento à Lei Federal nº 9.966/2000 e ao Plano de Emergência Individual %u2013 PEI protocolado junto à Secretaria de Estado de Meio Ambiente e Recursos Naturais do Maranhão (SEMA %u2013 MA), vem tempestiva e respeitosamente à presença de Vossa Senhoria, por seus representantes legais, comunicar que no dia 21 de maio de 2025, às 14:48h, foram identificadas manchas de óleo próximo ao Berço I do Terminal Portuário da Alumar, por meio das câmeras de automonitoramento.</v>
      </c>
      <c r="Q336" s="104">
        <v>3082</v>
      </c>
      <c r="R336" s="107" t="s">
        <v>8596</v>
      </c>
      <c r="S336" s="107" t="str">
        <f>IF(Q336="","", IF(Q336="NC","", IF(Q336="NE","", IF(Q336="NA","",IFERROR(VLOOKUP(Q336,Produtos!$A$1:$C$2319,2,FALSE),"Não Cadastrado")))))</f>
        <v>SUBSTÂNCIA QUE APRESENTA RISCO PARA O MEIO AMBIENTE, LÍQUIDA, N.E.</v>
      </c>
      <c r="T336" s="104">
        <v>1.1999999999999999E-3</v>
      </c>
      <c r="U336" s="104" t="s">
        <v>7111</v>
      </c>
      <c r="V336" s="104">
        <f>IF(Q336="","",IF(ISNUMBER(Q336)=FALSE,"Não se aplica",IFERROR(VLOOKUP(Q336,Produtos!$A$1:$C$2319,3,FALSE),"Não Cadastrado")))</f>
        <v>9</v>
      </c>
      <c r="W336" s="104" t="str">
        <f>VLOOKUP(Tabela2[[#This Row],[SIEMA]],Siema2025,10,FALSE)</f>
        <v/>
      </c>
      <c r="X336" s="113"/>
      <c r="Y336" s="109" t="str">
        <f>IF(W336="","", IF(W336="NC","", IF(W336="NE","", IF(W336="NA","",IFERROR(VLOOKUP(W336,Produtos!$A$1:$C$2319,2,FALSE),"Não Cadastrado")))))</f>
        <v/>
      </c>
      <c r="Z336" s="104" t="str">
        <f>VLOOKUP(Tabela2[[#This Row],[SIEMA]],Siema2025,11,FALSE)</f>
        <v xml:space="preserve"> </v>
      </c>
      <c r="AA336" s="104" t="str">
        <f>VLOOKUP(Tabela2[[#This Row],[SIEMA]],Siema2025,12,FALSE)</f>
        <v xml:space="preserve"> </v>
      </c>
      <c r="AB336" s="104" t="str">
        <f>IF(W336="","",IF(ISNUMBER(W336)=FALSE,"Não se aplica",IFERROR(VLOOKUP(W336,Produtos!$A$1:$C$2319,3,FALSE),"Não Cadastrado")))</f>
        <v/>
      </c>
      <c r="AC336" s="104"/>
      <c r="AD336" s="108"/>
      <c r="AE336" s="107" t="str">
        <f>IF(AC336="","", IF(AC336="NC","", IF(AC336="NE","", IF(AC336="NA","",IFERROR(VLOOKUP(AC336,Produtos!$A$1:$C$2319,2,FALSE),"Não Cadastrado")))))</f>
        <v/>
      </c>
      <c r="AF336" s="104"/>
      <c r="AG336" s="104"/>
      <c r="AH336" s="104" t="str">
        <f>IF(AC336="","",IF(ISNUMBER(AC336)=FALSE,"Não se aplica",IFERROR(VLOOKUP(AC336,Produtos!$A$1:$C$2319,3,FALSE),"Não Cadastrado")))</f>
        <v/>
      </c>
      <c r="AI336" s="113"/>
      <c r="AJ336" s="104" t="str">
        <f>VLOOKUP(Tabela2[[#This Row],[SIEMA]],Siema2025,26,FALSE)</f>
        <v>A origem das manchas identificadas decorreu do vazamento de aproximadamente 1,2 litros de óleo combustível pesado (BPF), ocorrido durante uma atividade de manutenção na bomba de sucção, localizada no píer, inicialmente contido na bandeja coletora do equipamento. Contudo, devido à precipitação pluviométrica elevada, a capacidade máxima da contenção da área foi excedida, resultando no transbordo de água com óleo para o mar.</v>
      </c>
      <c r="AK336" s="107" t="s">
        <v>7098</v>
      </c>
      <c r="AL336" s="107" t="s">
        <v>7617</v>
      </c>
      <c r="AM336" s="107"/>
      <c r="AN336" s="108" t="str">
        <f>VLOOKUP(Tabela2[[#This Row],[SIEMA]],Siema2025,51,FALSE)</f>
        <v/>
      </c>
      <c r="AO336" s="108" t="str">
        <f>VLOOKUP(Tabela2[[#This Row],[SIEMA]],Siema2025,53,FALSE)</f>
        <v/>
      </c>
      <c r="AP336" s="108" t="str">
        <f>VLOOKUP(Tabela2[[#This Row],[SIEMA]],Siema2025,55,FALSE)</f>
        <v/>
      </c>
      <c r="AQ336" s="108" t="str">
        <f>VLOOKUP(Tabela2[[#This Row],[SIEMA]],Siema2025,57,FALSE)</f>
        <v/>
      </c>
      <c r="AR336" s="108" t="str">
        <f>VLOOKUP(Tabela2[[#This Row],[SIEMA]],Siema2025,59,FALSE)</f>
        <v/>
      </c>
      <c r="AS336" s="108" t="str">
        <f>VLOOKUP(Tabela2[[#This Row],[SIEMA]],Siema2025,61,FALSE)</f>
        <v>X</v>
      </c>
      <c r="AT336" s="108" t="str">
        <f>VLOOKUP(Tabela2[[#This Row],[SIEMA]],Siema2025,63,FALSE)</f>
        <v/>
      </c>
      <c r="AU336" s="108" t="str">
        <f>VLOOKUP(Tabela2[[#This Row],[SIEMA]],Siema2025,65,FALSE)</f>
        <v/>
      </c>
      <c r="AV336" s="108" t="str">
        <f>VLOOKUP(Tabela2[[#This Row],[SIEMA]],Siema2025,67,FALSE)</f>
        <v/>
      </c>
      <c r="AW336" s="108" t="str">
        <f>VLOOKUP(Tabela2[[#This Row],[SIEMA]],Siema2025,69,FALSE)</f>
        <v/>
      </c>
      <c r="AX336" s="108" t="str">
        <f>VLOOKUP(Tabela2[[#This Row],[SIEMA]],Siema2025,71,FALSE)</f>
        <v/>
      </c>
      <c r="AY336" s="108" t="str">
        <f>VLOOKUP(Tabela2[[#This Row],[SIEMA]],Siema2025,73,FALSE)</f>
        <v/>
      </c>
      <c r="AZ336" s="108" t="str">
        <f>VLOOKUP(Tabela2[[#This Row],[SIEMA]],Siema2025,75,FALSE)</f>
        <v/>
      </c>
      <c r="BA336" s="108" t="str">
        <f>VLOOKUP(Tabela2[[#This Row],[SIEMA]],Siema2025,77,FALSE)</f>
        <v/>
      </c>
      <c r="BB336" s="108" t="str">
        <f>VLOOKUP(Tabela2[[#This Row],[SIEMA]],Siema2025,79,FALSE)</f>
        <v/>
      </c>
      <c r="BC336" s="108" t="str">
        <f>IF(Tabela2[[#This Row],[Outro(s) ]] = "X", "PREENCHER","NA")</f>
        <v>NA</v>
      </c>
      <c r="BD336" s="108" t="str">
        <f>VLOOKUP(Tabela2[[#This Row],[SIEMA]],Siema2025,82,FALSE)</f>
        <v/>
      </c>
      <c r="BE336" s="108" t="str">
        <f>VLOOKUP(Tabela2[[#This Row],[SIEMA]],Siema2025,81,FALSE)</f>
        <v/>
      </c>
      <c r="BF336" s="110" t="str">
        <f>VLOOKUP(Tabela2[[#This Row],[SIEMA]],Siema2025,28,FALSE)</f>
        <v>CONSORCIO ALUMAR</v>
      </c>
      <c r="BG336" s="110"/>
      <c r="BH336" s="111" t="str">
        <f>VLOOKUP(Tabela2[[#This Row],[SIEMA]],Siema2025,29,FALSE)</f>
        <v>00655209000193</v>
      </c>
      <c r="BI336" s="112" t="s">
        <v>2696</v>
      </c>
      <c r="BJ336" s="107" t="s">
        <v>7113</v>
      </c>
      <c r="BK336" s="104" t="s">
        <v>2696</v>
      </c>
      <c r="BL336" s="140">
        <v>45807</v>
      </c>
      <c r="BM336" s="108">
        <f ca="1">IF(Tabela2[[#This Row],[Data de atendimento do Ibama (considerar o primeiro documento/ação)]]="",_xlfn.DAYS(TODAY(),J336),_xlfn.DAYS(Tabela2[[#This Row],[Data de atendimento do Ibama (considerar o primeiro documento/ação)]],J336))</f>
        <v>9</v>
      </c>
      <c r="BN336" s="108" t="str">
        <f>IF(Tabela2[[#This Row],[Atendido pelo Ibama ("Não" ou "Sim")]]="Não","Preencher", IF(Tabela2[[#This Row],[Atendido pelo Ibama ("Não" ou "Sim")]]="Sim","NA",""))</f>
        <v>NA</v>
      </c>
      <c r="BO336" s="114" t="s">
        <v>7138</v>
      </c>
      <c r="BP336" s="108" t="str">
        <f>IF(Tabela2[[#This Row],[Forma de atendimento (primeiro documento/ação)]]= "Outros (especificar)", "PREENCHER","NA")</f>
        <v>NA</v>
      </c>
      <c r="BQ336" s="106" t="s">
        <v>123</v>
      </c>
      <c r="BR336" s="108" t="str">
        <f>IF(Tabela2[[#This Row],[Equipe do Ibama foi a campo? Houve sobrevoo do Poseidon?]] = "Sim", "PREENCHER","NA")</f>
        <v>NA</v>
      </c>
      <c r="BS336" s="261" t="s">
        <v>7120</v>
      </c>
      <c r="BT336" s="108" t="s">
        <v>637</v>
      </c>
      <c r="BU336" s="108" t="str">
        <f>IF(Tabela2[[#This Row],[Houve envio de Informações Pós-acidente (preencher "não se aplica" quando de competência estadual/municipal)]] = "Sim", "PREENCHER","NA")</f>
        <v>NA</v>
      </c>
      <c r="BV336" s="108" t="s">
        <v>123</v>
      </c>
      <c r="BW336" s="108" t="s">
        <v>123</v>
      </c>
      <c r="BX336" s="106" t="s">
        <v>7127</v>
      </c>
      <c r="BY336" s="140"/>
      <c r="BZ336" s="104" t="str">
        <f>IF(Tabela2[[#This Row],[Data do documento de encerramento]]="NA","NA",IF(Tabela2[[#This Row],[Data do documento de encerramento]]="","Pendente de conclusão/ encerramento",_xlfn.DAYS(Tabela2[[#This Row],[Data do documento de encerramento]],J336)))</f>
        <v>Pendente de conclusão/ encerramento</v>
      </c>
      <c r="CA336" s="107" t="s">
        <v>8597</v>
      </c>
      <c r="CB336" s="107"/>
      <c r="CC336" s="130"/>
      <c r="CD336" s="107"/>
      <c r="CE336" s="107"/>
      <c r="CF336" s="107"/>
    </row>
    <row r="337" spans="1:84" ht="60.75">
      <c r="A337" s="182">
        <v>202552243215</v>
      </c>
      <c r="B337" s="118" t="s">
        <v>8598</v>
      </c>
      <c r="C337" s="108" t="s">
        <v>672</v>
      </c>
      <c r="D337" s="106" t="s">
        <v>637</v>
      </c>
      <c r="E337" s="106" t="s">
        <v>3342</v>
      </c>
      <c r="F337" s="120"/>
      <c r="G337" s="120" t="s">
        <v>8599</v>
      </c>
      <c r="H337" s="120" t="s">
        <v>8523</v>
      </c>
      <c r="I337" s="104" t="str">
        <f>VLOOKUP(Tabela2[[#This Row],[SIEMA]],Siema2025,19,FALSE)</f>
        <v>Santos</v>
      </c>
      <c r="J337" s="105">
        <f>VLOOKUP(Tabela2[[#This Row],[SIEMA]],Siema2025,2,FALSE)</f>
        <v>45799</v>
      </c>
      <c r="K337" s="105" t="str">
        <f>VLOOKUP(Tabela2[[#This Row],[SIEMA]],Siema2025,16,FALSE)</f>
        <v>Quinta</v>
      </c>
      <c r="L337" s="106" t="str">
        <f>IF(Tabela2[[#This Row],[Data]]="","Sem Informação",VLOOKUP(MONTH(Tabela2[[#This Row],[Data]]),'[1]Validação de dados'!$I$1:$J$13,2,0))</f>
        <v>Maio</v>
      </c>
      <c r="M337" s="104">
        <f>YEAR(Tabela2[[#This Row],[Data]])</f>
        <v>2025</v>
      </c>
      <c r="N337" s="105" t="str">
        <f>VLOOKUP(Tabela2[[#This Row],[SIEMA]],Siema2025,17,FALSE)</f>
        <v>Matutino</v>
      </c>
      <c r="O337" s="105" t="s">
        <v>111</v>
      </c>
      <c r="P337" s="104" t="str">
        <f>VLOOKUP(Tabela2[[#This Row],[SIEMA]],Siema2025,21,FALSE)</f>
        <v>Mancha de origem indeterminada. Em 22/05, às 8:10, foi avistada mancha de origem indeterminada a 6 milhas náuticas, do FPSO Atlanta.</v>
      </c>
      <c r="Q337" s="104">
        <v>1267</v>
      </c>
      <c r="R337" s="104" t="s">
        <v>2043</v>
      </c>
      <c r="S337" s="107" t="str">
        <f>IF(Q337="","", IF(Q337="NC","", IF(Q337="NE","", IF(Q337="NA","",IFERROR(VLOOKUP(Q337,Produtos!$A$1:$C$2319,2,FALSE),"Não Cadastrado")))))</f>
        <v>PETRÓLEO CRU</v>
      </c>
      <c r="T337" s="104">
        <v>2.96</v>
      </c>
      <c r="U337" s="104" t="s">
        <v>7111</v>
      </c>
      <c r="V337" s="104">
        <f>IF(Q337="","",IF(ISNUMBER(Q337)=FALSE,"Não se aplica",IFERROR(VLOOKUP(Q337,Produtos!$A$1:$C$2319,3,FALSE),"Não Cadastrado")))</f>
        <v>3</v>
      </c>
      <c r="W337" s="104" t="str">
        <f>VLOOKUP(Tabela2[[#This Row],[SIEMA]],Siema2025,10,FALSE)</f>
        <v/>
      </c>
      <c r="X337" s="113"/>
      <c r="Y337" s="109" t="str">
        <f>IF(W337="","", IF(W337="NC","", IF(W337="NE","", IF(W337="NA","",IFERROR(VLOOKUP(W337,Produtos!$A$1:$C$2319,2,FALSE),"Não Cadastrado")))))</f>
        <v/>
      </c>
      <c r="Z337" s="104" t="str">
        <f>VLOOKUP(Tabela2[[#This Row],[SIEMA]],Siema2025,11,FALSE)</f>
        <v xml:space="preserve"> </v>
      </c>
      <c r="AA337" s="104" t="str">
        <f>VLOOKUP(Tabela2[[#This Row],[SIEMA]],Siema2025,12,FALSE)</f>
        <v xml:space="preserve"> </v>
      </c>
      <c r="AB337" s="104" t="str">
        <f>IF(W337="","",IF(ISNUMBER(W337)=FALSE,"Não se aplica",IFERROR(VLOOKUP(W337,Produtos!$A$1:$C$2319,3,FALSE),"Não Cadastrado")))</f>
        <v/>
      </c>
      <c r="AC337" s="119"/>
      <c r="AD337" s="122"/>
      <c r="AE337" s="107" t="str">
        <f>IF(AC337="","", IF(AC337="NC","", IF(AC337="NE","", IF(AC337="NA","",IFERROR(VLOOKUP(AC337,Produtos!$A$1:$C$2319,2,FALSE),"Não Cadastrado")))))</f>
        <v/>
      </c>
      <c r="AF337" s="119"/>
      <c r="AG337" s="104"/>
      <c r="AH337" s="104" t="str">
        <f>IF(AC337="","",IF(ISNUMBER(AC337)=FALSE,"Não se aplica",IFERROR(VLOOKUP(AC337,Produtos!$A$1:$C$2319,3,FALSE),"Não Cadastrado")))</f>
        <v/>
      </c>
      <c r="AI337" s="119"/>
      <c r="AJ337" s="104" t="str">
        <f>VLOOKUP(Tabela2[[#This Row],[SIEMA]],Siema2025,26,FALSE)</f>
        <v/>
      </c>
      <c r="AK337" s="107" t="s">
        <v>7112</v>
      </c>
      <c r="AL337" s="107" t="s">
        <v>7229</v>
      </c>
      <c r="AM337" s="107" t="s">
        <v>7311</v>
      </c>
      <c r="AN337" s="108" t="str">
        <f>VLOOKUP(Tabela2[[#This Row],[SIEMA]],Siema2025,51,FALSE)</f>
        <v/>
      </c>
      <c r="AO337" s="108" t="str">
        <f>VLOOKUP(Tabela2[[#This Row],[SIEMA]],Siema2025,53,FALSE)</f>
        <v/>
      </c>
      <c r="AP337" s="108" t="str">
        <f>VLOOKUP(Tabela2[[#This Row],[SIEMA]],Siema2025,55,FALSE)</f>
        <v/>
      </c>
      <c r="AQ337" s="108" t="str">
        <f>VLOOKUP(Tabela2[[#This Row],[SIEMA]],Siema2025,57,FALSE)</f>
        <v/>
      </c>
      <c r="AR337" s="108" t="str">
        <f>VLOOKUP(Tabela2[[#This Row],[SIEMA]],Siema2025,59,FALSE)</f>
        <v/>
      </c>
      <c r="AS337" s="108" t="str">
        <f>VLOOKUP(Tabela2[[#This Row],[SIEMA]],Siema2025,61,FALSE)</f>
        <v>X</v>
      </c>
      <c r="AT337" s="108" t="str">
        <f>VLOOKUP(Tabela2[[#This Row],[SIEMA]],Siema2025,63,FALSE)</f>
        <v/>
      </c>
      <c r="AU337" s="108" t="str">
        <f>VLOOKUP(Tabela2[[#This Row],[SIEMA]],Siema2025,65,FALSE)</f>
        <v/>
      </c>
      <c r="AV337" s="108" t="str">
        <f>VLOOKUP(Tabela2[[#This Row],[SIEMA]],Siema2025,67,FALSE)</f>
        <v/>
      </c>
      <c r="AW337" s="108" t="str">
        <f>VLOOKUP(Tabela2[[#This Row],[SIEMA]],Siema2025,69,FALSE)</f>
        <v/>
      </c>
      <c r="AX337" s="108" t="str">
        <f>VLOOKUP(Tabela2[[#This Row],[SIEMA]],Siema2025,71,FALSE)</f>
        <v/>
      </c>
      <c r="AY337" s="108" t="str">
        <f>VLOOKUP(Tabela2[[#This Row],[SIEMA]],Siema2025,73,FALSE)</f>
        <v/>
      </c>
      <c r="AZ337" s="108" t="str">
        <f>VLOOKUP(Tabela2[[#This Row],[SIEMA]],Siema2025,75,FALSE)</f>
        <v/>
      </c>
      <c r="BA337" s="108" t="str">
        <f>VLOOKUP(Tabela2[[#This Row],[SIEMA]],Siema2025,77,FALSE)</f>
        <v/>
      </c>
      <c r="BB337" s="108" t="str">
        <f>VLOOKUP(Tabela2[[#This Row],[SIEMA]],Siema2025,79,FALSE)</f>
        <v/>
      </c>
      <c r="BC337" s="108" t="str">
        <f>IF(Tabela2[[#This Row],[Outro(s) ]] = "X", "PREENCHER","NA")</f>
        <v>NA</v>
      </c>
      <c r="BD337" s="108" t="str">
        <f>VLOOKUP(Tabela2[[#This Row],[SIEMA]],Siema2025,82,FALSE)</f>
        <v/>
      </c>
      <c r="BE337" s="108" t="str">
        <f>VLOOKUP(Tabela2[[#This Row],[SIEMA]],Siema2025,81,FALSE)</f>
        <v/>
      </c>
      <c r="BF337" s="110" t="str">
        <f>VLOOKUP(Tabela2[[#This Row],[SIEMA]],Siema2025,28,FALSE)</f>
        <v>Enauta</v>
      </c>
      <c r="BG337" s="126"/>
      <c r="BH337" s="111" t="str">
        <f>VLOOKUP(Tabela2[[#This Row],[SIEMA]],Siema2025,29,FALSE)</f>
        <v>11253257000171</v>
      </c>
      <c r="BI337" s="112" t="s">
        <v>2696</v>
      </c>
      <c r="BJ337" s="107" t="s">
        <v>7099</v>
      </c>
      <c r="BK337" s="104" t="s">
        <v>2696</v>
      </c>
      <c r="BL337" s="164">
        <v>45810</v>
      </c>
      <c r="BM337" s="108">
        <f ca="1">IF(Tabela2[[#This Row],[Data de atendimento do Ibama (considerar o primeiro documento/ação)]]="",_xlfn.DAYS(TODAY(),J337),_xlfn.DAYS(Tabela2[[#This Row],[Data de atendimento do Ibama (considerar o primeiro documento/ação)]],J337))</f>
        <v>11</v>
      </c>
      <c r="BN337" s="108" t="str">
        <f>IF(Tabela2[[#This Row],[Atendido pelo Ibama ("Não" ou "Sim")]]="Não","Preencher", IF(Tabela2[[#This Row],[Atendido pelo Ibama ("Não" ou "Sim")]]="Sim","NA",""))</f>
        <v>NA</v>
      </c>
      <c r="BO337" s="114" t="s">
        <v>7100</v>
      </c>
      <c r="BP337" s="108" t="str">
        <f>IF(Tabela2[[#This Row],[Forma de atendimento (primeiro documento/ação)]]= "Outros (especificar)", "PREENCHER","NA")</f>
        <v>NA</v>
      </c>
      <c r="BQ337" s="106" t="s">
        <v>123</v>
      </c>
      <c r="BR337" s="108" t="str">
        <f>IF(Tabela2[[#This Row],[Equipe do Ibama foi a campo? Houve sobrevoo do Poseidon?]] = "Sim", "PREENCHER","NA")</f>
        <v>NA</v>
      </c>
      <c r="BS337" s="108" t="str">
        <f>IF(Tabela2[[#This Row],[Se sim, foi emitida Ordem de Emergência? (informações vinculada à coluna CK)]] = "Sim", "PREENCHER","NA")</f>
        <v>NA</v>
      </c>
      <c r="BT337" s="108" t="s">
        <v>7101</v>
      </c>
      <c r="BU337" s="108" t="s">
        <v>2696</v>
      </c>
      <c r="BV337" s="108" t="s">
        <v>123</v>
      </c>
      <c r="BW337" s="108" t="s">
        <v>2696</v>
      </c>
      <c r="BX337" s="106" t="s">
        <v>7102</v>
      </c>
      <c r="BY337" s="164">
        <v>45909</v>
      </c>
      <c r="BZ337" s="104">
        <f>IF(Tabela2[[#This Row],[Data do documento de encerramento]]="NA","NA",IF(Tabela2[[#This Row],[Data do documento de encerramento]]="","Pendente de conclusão/ encerramento",_xlfn.DAYS(Tabela2[[#This Row],[Data do documento de encerramento]],J337)))</f>
        <v>110</v>
      </c>
      <c r="CA337" s="129" t="s">
        <v>7230</v>
      </c>
      <c r="CB337" s="107" t="s">
        <v>7158</v>
      </c>
      <c r="CC337" s="207" t="s">
        <v>7148</v>
      </c>
      <c r="CD337" s="107" t="s">
        <v>7296</v>
      </c>
      <c r="CE337" s="107" t="s">
        <v>2696</v>
      </c>
      <c r="CF337" s="107" t="s">
        <v>7105</v>
      </c>
    </row>
    <row r="338" spans="1:84" s="22" customFormat="1" ht="60.75">
      <c r="A338" s="169">
        <v>202552250449</v>
      </c>
      <c r="B338" s="173" t="s">
        <v>7435</v>
      </c>
      <c r="C338" s="108" t="str">
        <f>VLOOKUP(Tabela2[[#This Row],[SIEMA]],Siema2025,4,FALSE)</f>
        <v xml:space="preserve"> SC</v>
      </c>
      <c r="D338" s="106" t="str">
        <f>VLOOKUP(Tabela2[[#This Row],[SIEMA]],Siema2025,3,FALSE)</f>
        <v xml:space="preserve">null </v>
      </c>
      <c r="E338" s="106" t="s">
        <v>7939</v>
      </c>
      <c r="F338" s="106" t="s">
        <v>8600</v>
      </c>
      <c r="G338" s="106"/>
      <c r="H338" s="106"/>
      <c r="I338" s="104" t="s">
        <v>7120</v>
      </c>
      <c r="J338" s="105">
        <f>VLOOKUP(Tabela2[[#This Row],[SIEMA]],Siema2025,2,FALSE)</f>
        <v>45799</v>
      </c>
      <c r="K338" s="105" t="str">
        <f>VLOOKUP(Tabela2[[#This Row],[SIEMA]],Siema2025,16,FALSE)</f>
        <v>Quinta</v>
      </c>
      <c r="L338" s="106" t="str">
        <f>IF(Tabela2[[#This Row],[Data]]="","Sem Informação",VLOOKUP(MONTH(Tabela2[[#This Row],[Data]]),'[1]Validação de dados'!$I$1:$J$13,2,0))</f>
        <v>Maio</v>
      </c>
      <c r="M338" s="104">
        <f>YEAR(Tabela2[[#This Row],[Data]])</f>
        <v>2025</v>
      </c>
      <c r="N338" s="105" t="str">
        <f>VLOOKUP(Tabela2[[#This Row],[SIEMA]],Siema2025,17,FALSE)</f>
        <v>Vespertino</v>
      </c>
      <c r="O338" s="105" t="str">
        <f>VLOOKUP(Tabela2[[#This Row],[SIEMA]],Siema2025,5,FALSE)</f>
        <v>Rodovia</v>
      </c>
      <c r="P338" s="104" t="str">
        <f>VLOOKUP(Tabela2[[#This Row],[SIEMA]],Siema2025,21,FALSE)</f>
        <v>Veículo trafegava sobre a Ponte Anita Garibaldi quando teve pane mecânica, com vazamento de óleo do motor sobre pista e atingindo a laguna. O vazamento foi contido pela equipe de atendimento da Concessionária. Foram feitas tentativas de acionamento de órgãos ambientais para atuação no local. A ocorrência segue em atendimento até o momento.</v>
      </c>
      <c r="Q338" s="104" t="s">
        <v>7094</v>
      </c>
      <c r="R338" s="104" t="str">
        <f>VLOOKUP(Tabela2[[#This Row],[SIEMA]],Siema2025,10,FALSE)</f>
        <v>Óleo de motor</v>
      </c>
      <c r="S338" s="107" t="str">
        <f>IF(Q338="","", IF(Q338="NC","", IF(Q338="NE","", IF(Q338="NA","",IFERROR(VLOOKUP(Q338,Produtos!$A$1:$C$2319,2,FALSE),"Não Cadastrado")))))</f>
        <v/>
      </c>
      <c r="T338" s="104" t="str">
        <f>VLOOKUP(Tabela2[[#This Row],[SIEMA]],Siema2025,11,FALSE)</f>
        <v>10</v>
      </c>
      <c r="U338" s="104" t="str">
        <f>VLOOKUP(Tabela2[[#This Row],[SIEMA]],Siema2025,12,FALSE)</f>
        <v>L</v>
      </c>
      <c r="V338" s="104" t="str">
        <f>IF(Q338="","",IF(ISNUMBER(Q338)=FALSE,"Não se aplica",IFERROR(VLOOKUP(Q338,Produtos!$A$1:$C$2319,3,FALSE),"Não Cadastrado")))</f>
        <v>Não se aplica</v>
      </c>
      <c r="W338" s="104"/>
      <c r="X338" s="113" t="str">
        <f>IF(Tabela2[[#This Row],[Origem do acidente]] = "Plataforma", "PREENCHER","NA")</f>
        <v>NA</v>
      </c>
      <c r="Y338" s="109" t="str">
        <f>IF(W338="","", IF(W338="NC","", IF(W338="NE","", IF(W338="NA","",IFERROR(VLOOKUP(W338,Produtos!$A$1:$C$2319,2,FALSE),"Não Cadastrado")))))</f>
        <v/>
      </c>
      <c r="Z338" s="104"/>
      <c r="AA338" s="104"/>
      <c r="AB338" s="104" t="str">
        <f>IF(W338="","",IF(ISNUMBER(W338)=FALSE,"Não se aplica",IFERROR(VLOOKUP(W338,Produtos!$A$1:$C$2319,3,FALSE),"Não Cadastrado")))</f>
        <v/>
      </c>
      <c r="AC338" s="104"/>
      <c r="AD338" s="108" t="str">
        <f>IF(Tabela2[[#This Row],[Origem do acidente]] = "Plataforma", "PREENCHER","NA")</f>
        <v>NA</v>
      </c>
      <c r="AE338" s="107" t="str">
        <f>IF(AC338="","", IF(AC338="NC","", IF(AC338="NE","", IF(AC338="NA","",IFERROR(VLOOKUP(AC338,Produtos!$A$1:$C$2319,2,FALSE),"Não Cadastrado")))))</f>
        <v/>
      </c>
      <c r="AF338" s="104"/>
      <c r="AG338" s="104"/>
      <c r="AH338" s="104" t="str">
        <f>IF(AC338="","",IF(ISNUMBER(AC338)=FALSE,"Não se aplica",IFERROR(VLOOKUP(AC338,Produtos!$A$1:$C$2319,3,FALSE),"Não Cadastrado")))</f>
        <v/>
      </c>
      <c r="AI338" s="104"/>
      <c r="AJ338" s="104" t="str">
        <f>VLOOKUP(Tabela2[[#This Row],[SIEMA]],Siema2025,26,FALSE)</f>
        <v>Pane mecânica/rompimento de bloco do motor.</v>
      </c>
      <c r="AK338" s="107" t="s">
        <v>7112</v>
      </c>
      <c r="AL338" s="107" t="s">
        <v>7285</v>
      </c>
      <c r="AM338" s="107"/>
      <c r="AN338" s="108" t="str">
        <f>VLOOKUP(Tabela2[[#This Row],[SIEMA]],Siema2025,51,FALSE)</f>
        <v/>
      </c>
      <c r="AO338" s="108" t="str">
        <f>VLOOKUP(Tabela2[[#This Row],[SIEMA]],Siema2025,53,FALSE)</f>
        <v/>
      </c>
      <c r="AP338" s="108" t="str">
        <f>VLOOKUP(Tabela2[[#This Row],[SIEMA]],Siema2025,55,FALSE)</f>
        <v/>
      </c>
      <c r="AQ338" s="108" t="str">
        <f>VLOOKUP(Tabela2[[#This Row],[SIEMA]],Siema2025,57,FALSE)</f>
        <v/>
      </c>
      <c r="AR338" s="108" t="str">
        <f>VLOOKUP(Tabela2[[#This Row],[SIEMA]],Siema2025,59,FALSE)</f>
        <v>X</v>
      </c>
      <c r="AS338" s="108" t="str">
        <f>VLOOKUP(Tabela2[[#This Row],[SIEMA]],Siema2025,61,FALSE)</f>
        <v>X</v>
      </c>
      <c r="AT338" s="108" t="str">
        <f>VLOOKUP(Tabela2[[#This Row],[SIEMA]],Siema2025,63,FALSE)</f>
        <v/>
      </c>
      <c r="AU338" s="108" t="str">
        <f>VLOOKUP(Tabela2[[#This Row],[SIEMA]],Siema2025,65,FALSE)</f>
        <v/>
      </c>
      <c r="AV338" s="108" t="str">
        <f>VLOOKUP(Tabela2[[#This Row],[SIEMA]],Siema2025,67,FALSE)</f>
        <v/>
      </c>
      <c r="AW338" s="108" t="str">
        <f>VLOOKUP(Tabela2[[#This Row],[SIEMA]],Siema2025,69,FALSE)</f>
        <v/>
      </c>
      <c r="AX338" s="108" t="str">
        <f>VLOOKUP(Tabela2[[#This Row],[SIEMA]],Siema2025,71,FALSE)</f>
        <v/>
      </c>
      <c r="AY338" s="108" t="str">
        <f>VLOOKUP(Tabela2[[#This Row],[SIEMA]],Siema2025,73,FALSE)</f>
        <v/>
      </c>
      <c r="AZ338" s="108" t="str">
        <f>VLOOKUP(Tabela2[[#This Row],[SIEMA]],Siema2025,75,FALSE)</f>
        <v/>
      </c>
      <c r="BA338" s="108" t="str">
        <f>VLOOKUP(Tabela2[[#This Row],[SIEMA]],Siema2025,77,FALSE)</f>
        <v/>
      </c>
      <c r="BB338" s="108" t="str">
        <f>VLOOKUP(Tabela2[[#This Row],[SIEMA]],Siema2025,79,FALSE)</f>
        <v/>
      </c>
      <c r="BC338" s="108" t="str">
        <f>IF(Tabela2[[#This Row],[Outro(s) ]] = "X", "PREENCHER","NA")</f>
        <v>NA</v>
      </c>
      <c r="BD338" s="108" t="str">
        <f>VLOOKUP(Tabela2[[#This Row],[SIEMA]],Siema2025,82,FALSE)</f>
        <v/>
      </c>
      <c r="BE338" s="108" t="str">
        <f>VLOOKUP(Tabela2[[#This Row],[SIEMA]],Siema2025,81,FALSE)</f>
        <v/>
      </c>
      <c r="BF338" s="110" t="str">
        <f>VLOOKUP(Tabela2[[#This Row],[SIEMA]],Siema2025,28,FALSE)</f>
        <v>RANAKOSKI TRANSPORTES EIRELI</v>
      </c>
      <c r="BG338" s="110"/>
      <c r="BH338" s="111" t="str">
        <f>VLOOKUP(Tabela2[[#This Row],[SIEMA]],Siema2025,29,FALSE)</f>
        <v>08272690000140</v>
      </c>
      <c r="BI338" s="112" t="s">
        <v>7062</v>
      </c>
      <c r="BJ338" s="107" t="s">
        <v>7099</v>
      </c>
      <c r="BK338" s="104" t="s">
        <v>7062</v>
      </c>
      <c r="BL338" s="140"/>
      <c r="BM338" s="108">
        <f ca="1">IF(Tabela2[[#This Row],[Data de atendimento do Ibama (considerar o primeiro documento/ação)]]="",_xlfn.DAYS(TODAY(),J338),_xlfn.DAYS(Tabela2[[#This Row],[Data de atendimento do Ibama (considerar o primeiro documento/ação)]],J338))</f>
        <v>431</v>
      </c>
      <c r="BN338" s="108" t="s">
        <v>7120</v>
      </c>
      <c r="BO338" s="114" t="s">
        <v>637</v>
      </c>
      <c r="BP338" s="108" t="str">
        <f>IF(Tabela2[[#This Row],[Forma de atendimento (primeiro documento/ação)]]= "Outros (especificar)", "PREENCHER","NA")</f>
        <v>NA</v>
      </c>
      <c r="BQ338" s="106" t="s">
        <v>7062</v>
      </c>
      <c r="BR338" s="108" t="str">
        <f>IF(Tabela2[[#This Row],[Equipe do Ibama foi a campo? Houve sobrevoo do Poseidon?]] = "Sim", "PREENCHER","NA")</f>
        <v>NA</v>
      </c>
      <c r="BS338" s="108" t="str">
        <f>IF(Tabela2[[#This Row],[Se sim, foi emitida Ordem de Emergência? (informações vinculada à coluna CK)]] = "Sim", "PREENCHER","NA")</f>
        <v>NA</v>
      </c>
      <c r="BT338" s="108" t="s">
        <v>6834</v>
      </c>
      <c r="BU338" s="108" t="str">
        <f>IF(Tabela2[[#This Row],[Houve envio de Informações Pós-acidente (preencher "não se aplica" quando de competência estadual/municipal)]] = "Sim", "PREENCHER","NA")</f>
        <v>NA</v>
      </c>
      <c r="BV338" s="108" t="str">
        <f>IF(Tabela2[[#This Row],[Houve avaliação das informações pós-acidente solicitadas/enviadas?]] = "Sim", "PREENCHER","NA")</f>
        <v>NA</v>
      </c>
      <c r="BW338" s="108" t="str">
        <f>IF(Tabela2[[#This Row],[O Ibama aguarda resposta da empresa/OEMA, etc?]] = "Sim", "PREENCHER","NA")</f>
        <v>NA</v>
      </c>
      <c r="BX338" s="106" t="s">
        <v>7127</v>
      </c>
      <c r="BY338" s="106"/>
      <c r="BZ338" s="104" t="str">
        <f>IF(Tabela2[[#This Row],[Data do documento de encerramento]]="NA","NA",IF(Tabela2[[#This Row],[Data do documento de encerramento]]="","Pendente de conclusão/ encerramento",_xlfn.DAYS(Tabela2[[#This Row],[Data do documento de encerramento]],J338)))</f>
        <v>Pendente de conclusão/ encerramento</v>
      </c>
      <c r="CA338" s="107" t="s">
        <v>7437</v>
      </c>
      <c r="CB338" s="107"/>
      <c r="CC338" s="130"/>
      <c r="CD338" s="107"/>
      <c r="CE338" s="107"/>
      <c r="CF338" s="107"/>
    </row>
    <row r="339" spans="1:84">
      <c r="A339" s="169">
        <v>202552350433</v>
      </c>
      <c r="B339" s="170" t="s">
        <v>8601</v>
      </c>
      <c r="C339" s="108" t="str">
        <f>VLOOKUP(Tabela2[[#This Row],[SIEMA]],Siema2025,4,FALSE)</f>
        <v xml:space="preserve"> SP</v>
      </c>
      <c r="D339" s="106" t="str">
        <f>VLOOKUP(Tabela2[[#This Row],[SIEMA]],Siema2025,3,FALSE)</f>
        <v xml:space="preserve">Jacareí </v>
      </c>
      <c r="E339" s="106" t="s">
        <v>8602</v>
      </c>
      <c r="F339" s="106"/>
      <c r="G339" s="106" t="s">
        <v>8603</v>
      </c>
      <c r="H339" s="106" t="s">
        <v>8604</v>
      </c>
      <c r="I339" s="104" t="s">
        <v>7120</v>
      </c>
      <c r="J339" s="105">
        <f>VLOOKUP(Tabela2[[#This Row],[SIEMA]],Siema2025,2,FALSE)</f>
        <v>45799</v>
      </c>
      <c r="K339" s="105" t="str">
        <f>VLOOKUP(Tabela2[[#This Row],[SIEMA]],Siema2025,16,FALSE)</f>
        <v>Quinta</v>
      </c>
      <c r="L339" s="106" t="str">
        <f>IF(Tabela2[[#This Row],[Data]]="","Sem Informação",VLOOKUP(MONTH(Tabela2[[#This Row],[Data]]),'[1]Validação de dados'!$I$1:$J$13,2,0))</f>
        <v>Maio</v>
      </c>
      <c r="M339" s="104">
        <f>YEAR(Tabela2[[#This Row],[Data]])</f>
        <v>2025</v>
      </c>
      <c r="N339" s="105" t="str">
        <f>VLOOKUP(Tabela2[[#This Row],[SIEMA]],Siema2025,17,FALSE)</f>
        <v>Vespertino</v>
      </c>
      <c r="O339" s="105" t="str">
        <f>VLOOKUP(Tabela2[[#This Row],[SIEMA]],Siema2025,5,FALSE)</f>
        <v>Rodovia</v>
      </c>
      <c r="P339" s="104" t="str">
        <f>VLOOKUP(Tabela2[[#This Row],[SIEMA]],Siema2025,21,FALSE)</f>
        <v/>
      </c>
      <c r="Q339" s="104">
        <v>1170</v>
      </c>
      <c r="R339" s="104" t="s">
        <v>8129</v>
      </c>
      <c r="S339" s="107" t="str">
        <f>IF(Q339="","", IF(Q339="NC","", IF(Q339="NE","", IF(Q339="NA","",IFERROR(VLOOKUP(Q339,Produtos!$A$1:$C$2319,2,FALSE),"Não Cadastrado")))))</f>
        <v>ÁLCOOL ETÍLICO, ETANOL</v>
      </c>
      <c r="T339" s="104">
        <v>28000</v>
      </c>
      <c r="U339" s="104" t="s">
        <v>648</v>
      </c>
      <c r="V339" s="104">
        <f>IF(Q339="","",IF(ISNUMBER(Q339)=FALSE,"Não se aplica",IFERROR(VLOOKUP(Q339,Produtos!$A$1:$C$2319,3,FALSE),"Não Cadastrado")))</f>
        <v>3</v>
      </c>
      <c r="W339" s="104" t="str">
        <f>VLOOKUP(Tabela2[[#This Row],[SIEMA]],Siema2025,10,FALSE)</f>
        <v/>
      </c>
      <c r="X339" s="113" t="str">
        <f>IF(Tabela2[[#This Row],[Origem do acidente]] = "Plataforma", "PREENCHER","NA")</f>
        <v>NA</v>
      </c>
      <c r="Y339" s="109" t="str">
        <f>IF(W339="","", IF(W339="NC","", IF(W339="NE","", IF(W339="NA","",IFERROR(VLOOKUP(W339,Produtos!$A$1:$C$2319,2,FALSE),"Não Cadastrado")))))</f>
        <v/>
      </c>
      <c r="Z339" s="104" t="str">
        <f>VLOOKUP(Tabela2[[#This Row],[SIEMA]],Siema2025,11,FALSE)</f>
        <v xml:space="preserve"> </v>
      </c>
      <c r="AA339" s="104" t="str">
        <f>VLOOKUP(Tabela2[[#This Row],[SIEMA]],Siema2025,12,FALSE)</f>
        <v xml:space="preserve"> </v>
      </c>
      <c r="AB339" s="104" t="str">
        <f>IF(W339="","",IF(ISNUMBER(W339)=FALSE,"Não se aplica",IFERROR(VLOOKUP(W339,Produtos!$A$1:$C$2319,3,FALSE),"Não Cadastrado")))</f>
        <v/>
      </c>
      <c r="AC339" s="104"/>
      <c r="AD339" s="108" t="str">
        <f>IF(Tabela2[[#This Row],[Origem do acidente]] = "Plataforma", "PREENCHER","NA")</f>
        <v>NA</v>
      </c>
      <c r="AE339" s="107" t="str">
        <f>IF(AC339="","", IF(AC339="NC","", IF(AC339="NE","", IF(AC339="NA","",IFERROR(VLOOKUP(AC339,Produtos!$A$1:$C$2319,2,FALSE),"Não Cadastrado")))))</f>
        <v/>
      </c>
      <c r="AF339" s="104"/>
      <c r="AG339" s="104"/>
      <c r="AH339" s="104" t="str">
        <f>IF(AC339="","",IF(ISNUMBER(AC339)=FALSE,"Não se aplica",IFERROR(VLOOKUP(AC339,Produtos!$A$1:$C$2319,3,FALSE),"Não Cadastrado")))</f>
        <v/>
      </c>
      <c r="AI339" s="104"/>
      <c r="AJ339" s="104" t="str">
        <f>VLOOKUP(Tabela2[[#This Row],[SIEMA]],Siema2025,26,FALSE)</f>
        <v>Causa ainda não identificada.</v>
      </c>
      <c r="AK339" s="107" t="s">
        <v>7358</v>
      </c>
      <c r="AL339" s="107" t="s">
        <v>7180</v>
      </c>
      <c r="AM339" s="107"/>
      <c r="AN339" s="108" t="str">
        <f>VLOOKUP(Tabela2[[#This Row],[SIEMA]],Siema2025,51,FALSE)</f>
        <v>X</v>
      </c>
      <c r="AO339" s="108" t="str">
        <f>VLOOKUP(Tabela2[[#This Row],[SIEMA]],Siema2025,53,FALSE)</f>
        <v/>
      </c>
      <c r="AP339" s="108" t="str">
        <f>VLOOKUP(Tabela2[[#This Row],[SIEMA]],Siema2025,55,FALSE)</f>
        <v/>
      </c>
      <c r="AQ339" s="108" t="str">
        <f>VLOOKUP(Tabela2[[#This Row],[SIEMA]],Siema2025,57,FALSE)</f>
        <v/>
      </c>
      <c r="AR339" s="108" t="str">
        <f>VLOOKUP(Tabela2[[#This Row],[SIEMA]],Siema2025,59,FALSE)</f>
        <v/>
      </c>
      <c r="AS339" s="108" t="str">
        <f>VLOOKUP(Tabela2[[#This Row],[SIEMA]],Siema2025,61,FALSE)</f>
        <v/>
      </c>
      <c r="AT339" s="108" t="str">
        <f>VLOOKUP(Tabela2[[#This Row],[SIEMA]],Siema2025,63,FALSE)</f>
        <v/>
      </c>
      <c r="AU339" s="108" t="s">
        <v>7132</v>
      </c>
      <c r="AV339" s="108" t="str">
        <f>VLOOKUP(Tabela2[[#This Row],[SIEMA]],Siema2025,67,FALSE)</f>
        <v/>
      </c>
      <c r="AW339" s="108" t="str">
        <f>VLOOKUP(Tabela2[[#This Row],[SIEMA]],Siema2025,69,FALSE)</f>
        <v/>
      </c>
      <c r="AX339" s="108" t="str">
        <f>VLOOKUP(Tabela2[[#This Row],[SIEMA]],Siema2025,71,FALSE)</f>
        <v/>
      </c>
      <c r="AY339" s="108" t="str">
        <f>VLOOKUP(Tabela2[[#This Row],[SIEMA]],Siema2025,73,FALSE)</f>
        <v/>
      </c>
      <c r="AZ339" s="108" t="str">
        <f>VLOOKUP(Tabela2[[#This Row],[SIEMA]],Siema2025,75,FALSE)</f>
        <v/>
      </c>
      <c r="BA339" s="108" t="str">
        <f>VLOOKUP(Tabela2[[#This Row],[SIEMA]],Siema2025,77,FALSE)</f>
        <v/>
      </c>
      <c r="BB339" s="108" t="str">
        <f>VLOOKUP(Tabela2[[#This Row],[SIEMA]],Siema2025,79,FALSE)</f>
        <v/>
      </c>
      <c r="BC339" s="108" t="str">
        <f>IF(Tabela2[[#This Row],[Outro(s) ]] = "X", "PREENCHER","NA")</f>
        <v>NA</v>
      </c>
      <c r="BD339" s="108" t="str">
        <f>VLOOKUP(Tabela2[[#This Row],[SIEMA]],Siema2025,82,FALSE)</f>
        <v/>
      </c>
      <c r="BE339" s="108" t="str">
        <f>VLOOKUP(Tabela2[[#This Row],[SIEMA]],Siema2025,81,FALSE)</f>
        <v/>
      </c>
      <c r="BF339" s="110" t="str">
        <f>VLOOKUP(Tabela2[[#This Row],[SIEMA]],Siema2025,28,FALSE)</f>
        <v>LOGFIT LOGÍSTICA E SERVIÇOS S/A</v>
      </c>
      <c r="BG339" s="110"/>
      <c r="BH339" s="111" t="str">
        <f>VLOOKUP(Tabela2[[#This Row],[SIEMA]],Siema2025,29,FALSE)</f>
        <v>17451156000191</v>
      </c>
      <c r="BI339" s="112" t="str">
        <f>VLOOKUP(Tabela2[[#This Row],[SIEMA]],Siema2025,107,FALSE)</f>
        <v>Não</v>
      </c>
      <c r="BJ339" s="107" t="s">
        <v>7113</v>
      </c>
      <c r="BK339" s="104" t="s">
        <v>2696</v>
      </c>
      <c r="BL339" s="140">
        <v>45810</v>
      </c>
      <c r="BM339" s="108">
        <f ca="1">IF(Tabela2[[#This Row],[Data de atendimento do Ibama (considerar o primeiro documento/ação)]]="",_xlfn.DAYS(TODAY(),J339),_xlfn.DAYS(Tabela2[[#This Row],[Data de atendimento do Ibama (considerar o primeiro documento/ação)]],J339))</f>
        <v>11</v>
      </c>
      <c r="BN339" s="108" t="s">
        <v>7904</v>
      </c>
      <c r="BO339" s="114" t="s">
        <v>7100</v>
      </c>
      <c r="BP339" s="108" t="str">
        <f>IF(Tabela2[[#This Row],[Forma de atendimento (primeiro documento/ação)]]= "Outros (especificar)", "PREENCHER","NA")</f>
        <v>NA</v>
      </c>
      <c r="BQ339" s="106" t="s">
        <v>123</v>
      </c>
      <c r="BR339" s="108" t="s">
        <v>123</v>
      </c>
      <c r="BS339" s="108" t="s">
        <v>7120</v>
      </c>
      <c r="BT339" s="108" t="s">
        <v>7101</v>
      </c>
      <c r="BU339" s="108" t="s">
        <v>123</v>
      </c>
      <c r="BV339" s="108" t="s">
        <v>123</v>
      </c>
      <c r="BW339" s="108" t="s">
        <v>2696</v>
      </c>
      <c r="BX339" s="106" t="s">
        <v>7115</v>
      </c>
      <c r="BY339" s="140">
        <v>45874</v>
      </c>
      <c r="BZ339" s="104">
        <f>IF(Tabela2[[#This Row],[Data do documento de encerramento]]="NA","NA",IF(Tabela2[[#This Row],[Data do documento de encerramento]]="","Pendente de conclusão/ encerramento",_xlfn.DAYS(Tabela2[[#This Row],[Data do documento de encerramento]],J339)))</f>
        <v>75</v>
      </c>
      <c r="CA339" s="107" t="s">
        <v>7807</v>
      </c>
      <c r="CB339" s="107"/>
      <c r="CC339" s="131"/>
      <c r="CD339" s="107"/>
      <c r="CE339" s="107"/>
      <c r="CF339" s="107"/>
    </row>
    <row r="340" spans="1:84" ht="30.75">
      <c r="A340" s="169">
        <v>202552628821</v>
      </c>
      <c r="B340" s="170" t="s">
        <v>8605</v>
      </c>
      <c r="C340" s="108" t="s">
        <v>7135</v>
      </c>
      <c r="D340" s="106" t="s">
        <v>637</v>
      </c>
      <c r="E340" s="106" t="s">
        <v>7292</v>
      </c>
      <c r="F340" s="120"/>
      <c r="G340" s="106" t="s">
        <v>8076</v>
      </c>
      <c r="H340" s="106" t="s">
        <v>8077</v>
      </c>
      <c r="I340" s="104" t="str">
        <f>VLOOKUP(Tabela2[[#This Row],[SIEMA]],Siema2025,19,FALSE)</f>
        <v>Campos</v>
      </c>
      <c r="J340" s="105">
        <f>VLOOKUP(Tabela2[[#This Row],[SIEMA]],Siema2025,2,FALSE)</f>
        <v>45799</v>
      </c>
      <c r="K340" s="105" t="str">
        <f>VLOOKUP(Tabela2[[#This Row],[SIEMA]],Siema2025,16,FALSE)</f>
        <v>Quinta</v>
      </c>
      <c r="L340" s="106" t="str">
        <f>IF(Tabela2[[#This Row],[Data]]="","Sem Informação",VLOOKUP(MONTH(Tabela2[[#This Row],[Data]]),'[1]Validação de dados'!$I$1:$J$13,2,0))</f>
        <v>Maio</v>
      </c>
      <c r="M340" s="104">
        <f>YEAR(Tabela2[[#This Row],[Data]])</f>
        <v>2025</v>
      </c>
      <c r="N340" s="105" t="str">
        <f>VLOOKUP(Tabela2[[#This Row],[SIEMA]],Siema2025,17,FALSE)</f>
        <v>Matutino</v>
      </c>
      <c r="O340" s="105" t="str">
        <f>VLOOKUP(Tabela2[[#This Row],[SIEMA]],Siema2025,5,FALSE)</f>
        <v>Plataforma</v>
      </c>
      <c r="P340" s="104" t="str">
        <f>VLOOKUP(Tabela2[[#This Row],[SIEMA]],Siema2025,21,FALSE)</f>
        <v/>
      </c>
      <c r="Q340">
        <v>3082</v>
      </c>
      <c r="R340" s="104" t="s">
        <v>1714</v>
      </c>
      <c r="S340" s="107" t="s">
        <v>1714</v>
      </c>
      <c r="T340">
        <v>1.5999999999999999E-5</v>
      </c>
      <c r="U340" s="104" t="s">
        <v>7111</v>
      </c>
      <c r="V340" s="104">
        <f>IF(Q340="","",IF(ISNUMBER(Q340)=FALSE,"Não se aplica",IFERROR(VLOOKUP(Q340,Produtos!$A$1:$C$2319,3,FALSE),"Não Cadastrado")))</f>
        <v>9</v>
      </c>
      <c r="W340" s="104" t="str">
        <f>VLOOKUP(Tabela2[[#This Row],[SIEMA]],Siema2025,10,FALSE)</f>
        <v/>
      </c>
      <c r="X340" s="113" t="str">
        <f>IF(Tabela2[[#This Row],[Origem do acidente]] = "Plataforma", "PREENCHER","NA")</f>
        <v>PREENCHER</v>
      </c>
      <c r="Y340" s="109" t="str">
        <f>IF(W340="","", IF(W340="NC","", IF(W340="NE","", IF(W340="NA","",IFERROR(VLOOKUP(W340,Produtos!$A$1:$C$2319,2,FALSE),"Não Cadastrado")))))</f>
        <v/>
      </c>
      <c r="Z340" s="104" t="str">
        <f>VLOOKUP(Tabela2[[#This Row],[SIEMA]],Siema2025,11,FALSE)</f>
        <v xml:space="preserve"> </v>
      </c>
      <c r="AA340" s="104" t="str">
        <f>VLOOKUP(Tabela2[[#This Row],[SIEMA]],Siema2025,12,FALSE)</f>
        <v xml:space="preserve"> </v>
      </c>
      <c r="AB340" s="104" t="str">
        <f>IF(W340="","",IF(ISNUMBER(W340)=FALSE,"Não se aplica",IFERROR(VLOOKUP(W340,Produtos!$A$1:$C$2319,3,FALSE),"Não Cadastrado")))</f>
        <v/>
      </c>
      <c r="AC340" s="104"/>
      <c r="AD340" s="108" t="str">
        <f>IF(Tabela2[[#This Row],[Origem do acidente]] = "Plataforma", "PREENCHER","NA")</f>
        <v>PREENCHER</v>
      </c>
      <c r="AE340" s="107" t="str">
        <f>IF(AC340="","", IF(AC340="NC","", IF(AC340="NE","", IF(AC340="NA","",IFERROR(VLOOKUP(AC340,Produtos!$A$1:$C$2319,2,FALSE),"Não Cadastrado")))))</f>
        <v/>
      </c>
      <c r="AF340" s="104"/>
      <c r="AG340" s="104"/>
      <c r="AH340" s="104" t="str">
        <f>IF(AC340="","",IF(ISNUMBER(AC340)=FALSE,"Não se aplica",IFERROR(VLOOKUP(AC340,Produtos!$A$1:$C$2319,3,FALSE),"Não Cadastrado")))</f>
        <v/>
      </c>
      <c r="AI340" s="104"/>
      <c r="AJ340" s="104" t="str">
        <f>VLOOKUP(Tabela2[[#This Row],[SIEMA]],Siema2025,26,FALSE)</f>
        <v>Em investigação</v>
      </c>
      <c r="AK340" s="107" t="s">
        <v>6834</v>
      </c>
      <c r="AL340" s="107"/>
      <c r="AM340" s="107"/>
      <c r="AN340" s="108" t="str">
        <f>VLOOKUP(Tabela2[[#This Row],[SIEMA]],Siema2025,51,FALSE)</f>
        <v/>
      </c>
      <c r="AO340" s="108" t="str">
        <f>VLOOKUP(Tabela2[[#This Row],[SIEMA]],Siema2025,53,FALSE)</f>
        <v/>
      </c>
      <c r="AP340" s="108" t="str">
        <f>VLOOKUP(Tabela2[[#This Row],[SIEMA]],Siema2025,55,FALSE)</f>
        <v/>
      </c>
      <c r="AQ340" s="108" t="str">
        <f>VLOOKUP(Tabela2[[#This Row],[SIEMA]],Siema2025,57,FALSE)</f>
        <v/>
      </c>
      <c r="AR340" s="108" t="str">
        <f>VLOOKUP(Tabela2[[#This Row],[SIEMA]],Siema2025,59,FALSE)</f>
        <v/>
      </c>
      <c r="AS340" s="108" t="str">
        <f>VLOOKUP(Tabela2[[#This Row],[SIEMA]],Siema2025,61,FALSE)</f>
        <v>X</v>
      </c>
      <c r="AT340" s="108" t="str">
        <f>VLOOKUP(Tabela2[[#This Row],[SIEMA]],Siema2025,63,FALSE)</f>
        <v/>
      </c>
      <c r="AU340" s="108" t="str">
        <f>VLOOKUP(Tabela2[[#This Row],[SIEMA]],Siema2025,65,FALSE)</f>
        <v/>
      </c>
      <c r="AV340" s="108" t="str">
        <f>VLOOKUP(Tabela2[[#This Row],[SIEMA]],Siema2025,67,FALSE)</f>
        <v/>
      </c>
      <c r="AW340" s="108" t="str">
        <f>VLOOKUP(Tabela2[[#This Row],[SIEMA]],Siema2025,69,FALSE)</f>
        <v/>
      </c>
      <c r="AX340" s="108" t="str">
        <f>VLOOKUP(Tabela2[[#This Row],[SIEMA]],Siema2025,71,FALSE)</f>
        <v/>
      </c>
      <c r="AY340" s="108" t="str">
        <f>VLOOKUP(Tabela2[[#This Row],[SIEMA]],Siema2025,73,FALSE)</f>
        <v/>
      </c>
      <c r="AZ340" s="108" t="str">
        <f>VLOOKUP(Tabela2[[#This Row],[SIEMA]],Siema2025,75,FALSE)</f>
        <v/>
      </c>
      <c r="BA340" s="108" t="str">
        <f>VLOOKUP(Tabela2[[#This Row],[SIEMA]],Siema2025,77,FALSE)</f>
        <v/>
      </c>
      <c r="BB340" s="108" t="str">
        <f>VLOOKUP(Tabela2[[#This Row],[SIEMA]],Siema2025,79,FALSE)</f>
        <v/>
      </c>
      <c r="BC340" s="108" t="str">
        <f>IF(Tabela2[[#This Row],[Outro(s) ]] = "X", "PREENCHER","NA")</f>
        <v>NA</v>
      </c>
      <c r="BD340" s="108" t="str">
        <f>VLOOKUP(Tabela2[[#This Row],[SIEMA]],Siema2025,82,FALSE)</f>
        <v/>
      </c>
      <c r="BE340" s="108" t="str">
        <f>VLOOKUP(Tabela2[[#This Row],[SIEMA]],Siema2025,81,FALSE)</f>
        <v/>
      </c>
      <c r="BF340" s="110" t="str">
        <f>VLOOKUP(Tabela2[[#This Row],[SIEMA]],Siema2025,28,FALSE)</f>
        <v>Perenco Petróleo e Gás do Brasil Ltda</v>
      </c>
      <c r="BG340" s="110"/>
      <c r="BH340" s="111" t="str">
        <f>VLOOKUP(Tabela2[[#This Row],[SIEMA]],Siema2025,29,FALSE)</f>
        <v>09309027000135</v>
      </c>
      <c r="BI340" s="112" t="s">
        <v>2696</v>
      </c>
      <c r="BJ340" s="107" t="s">
        <v>7099</v>
      </c>
      <c r="BK340" s="104" t="s">
        <v>2696</v>
      </c>
      <c r="BL340" s="164">
        <v>46024</v>
      </c>
      <c r="BM340" s="108">
        <f ca="1">IF(Tabela2[[#This Row],[Data de atendimento do Ibama (considerar o primeiro documento/ação)]]="",_xlfn.DAYS(TODAY(),J340),_xlfn.DAYS(Tabela2[[#This Row],[Data de atendimento do Ibama (considerar o primeiro documento/ação)]],J340))</f>
        <v>225</v>
      </c>
      <c r="BN340" s="108" t="str">
        <f>IF(Tabela2[[#This Row],[Atendido pelo Ibama ("Não" ou "Sim")]]="Não","Preencher", IF(Tabela2[[#This Row],[Atendido pelo Ibama ("Não" ou "Sim")]]="Sim","NA",""))</f>
        <v>NA</v>
      </c>
      <c r="BO340" s="114" t="s">
        <v>7138</v>
      </c>
      <c r="BP340" s="108" t="str">
        <f>IF(Tabela2[[#This Row],[Forma de atendimento (primeiro documento/ação)]]= "Outros (especificar)", "PREENCHER","NA")</f>
        <v>NA</v>
      </c>
      <c r="BQ340" s="106" t="s">
        <v>123</v>
      </c>
      <c r="BR340" s="108" t="str">
        <f>IF(Tabela2[[#This Row],[Equipe do Ibama foi a campo? Houve sobrevoo do Poseidon?]] = "Sim", "PREENCHER","NA")</f>
        <v>NA</v>
      </c>
      <c r="BS340" s="108" t="str">
        <f>IF(Tabela2[[#This Row],[Se sim, foi emitida Ordem de Emergência? (informações vinculada à coluna CK)]] = "Sim", "PREENCHER","NA")</f>
        <v>NA</v>
      </c>
      <c r="BT340" s="108" t="s">
        <v>7101</v>
      </c>
      <c r="BU340" s="108" t="s">
        <v>123</v>
      </c>
      <c r="BV340" s="108" t="s">
        <v>123</v>
      </c>
      <c r="BW340" s="108" t="s">
        <v>123</v>
      </c>
      <c r="BX340" s="106"/>
      <c r="BY340" s="120"/>
      <c r="BZ340" s="104" t="str">
        <f>IF(Tabela2[[#This Row],[Data do documento de encerramento]]="NA","NA",IF(Tabela2[[#This Row],[Data do documento de encerramento]]="","Pendente de conclusão/ encerramento",_xlfn.DAYS(Tabela2[[#This Row],[Data do documento de encerramento]],J340)))</f>
        <v>Pendente de conclusão/ encerramento</v>
      </c>
      <c r="CA340" s="107" t="s">
        <v>7816</v>
      </c>
      <c r="CB340" s="107"/>
      <c r="CC340" s="107" t="s">
        <v>7324</v>
      </c>
      <c r="CD340" s="107" t="s">
        <v>123</v>
      </c>
      <c r="CE340" s="107" t="s">
        <v>123</v>
      </c>
      <c r="CF340" s="107" t="s">
        <v>7141</v>
      </c>
    </row>
    <row r="341" spans="1:84" ht="60.75">
      <c r="A341" s="182">
        <v>20256575629</v>
      </c>
      <c r="B341" s="118" t="s">
        <v>8606</v>
      </c>
      <c r="C341" s="108" t="s">
        <v>672</v>
      </c>
      <c r="D341" s="106" t="s">
        <v>637</v>
      </c>
      <c r="E341" s="106" t="s">
        <v>7247</v>
      </c>
      <c r="F341" s="106"/>
      <c r="G341" s="106" t="s">
        <v>8607</v>
      </c>
      <c r="H341" s="106" t="s">
        <v>8608</v>
      </c>
      <c r="I341" s="104" t="str">
        <f>VLOOKUP(Tabela2[[#This Row],[SIEMA]],Siema2025,19,FALSE)</f>
        <v>Santos</v>
      </c>
      <c r="J341" s="105">
        <f>VLOOKUP(Tabela2[[#This Row],[SIEMA]],Siema2025,2,FALSE)</f>
        <v>45800</v>
      </c>
      <c r="K341" s="105" t="str">
        <f>VLOOKUP(Tabela2[[#This Row],[SIEMA]],Siema2025,16,FALSE)</f>
        <v>Sexta</v>
      </c>
      <c r="L341" s="106" t="str">
        <f>IF(Tabela2[[#This Row],[Data]]="","Sem Informação",VLOOKUP(MONTH(Tabela2[[#This Row],[Data]]),'[1]Validação de dados'!$I$1:$J$13,2,0))</f>
        <v>Maio</v>
      </c>
      <c r="M341" s="104">
        <f>YEAR(Tabela2[[#This Row],[Data]])</f>
        <v>2025</v>
      </c>
      <c r="N341" s="105" t="str">
        <f>VLOOKUP(Tabela2[[#This Row],[SIEMA]],Siema2025,17,FALSE)</f>
        <v>Noturno</v>
      </c>
      <c r="O341" s="105" t="s">
        <v>111</v>
      </c>
      <c r="P341" s="104" t="str">
        <f>VLOOKUP(Tabela2[[#This Row],[SIEMA]],Siema2025,21,FALSE)</f>
        <v>Durante realização de inspeção visual no poço, foi identificado escape, estimado em 2,47 m3, de fluido hidráulico base água no SCM do poço.</v>
      </c>
      <c r="Q341" s="104" t="s">
        <v>637</v>
      </c>
      <c r="R341" s="104" t="s">
        <v>7268</v>
      </c>
      <c r="S341" s="107" t="s">
        <v>7147</v>
      </c>
      <c r="T341" s="104">
        <v>2.4700000000000002</v>
      </c>
      <c r="U341" s="104" t="s">
        <v>7111</v>
      </c>
      <c r="V341" s="104" t="s">
        <v>637</v>
      </c>
      <c r="W341" s="104"/>
      <c r="X341" s="113"/>
      <c r="Y341" s="109"/>
      <c r="Z341" s="104"/>
      <c r="AA341" s="104"/>
      <c r="AB341" s="104" t="str">
        <f>IF(W341="","",IF(ISNUMBER(W341)=FALSE,"Não se aplica",IFERROR(VLOOKUP(W341,Produtos!$A$1:$C$2319,3,FALSE),"Não Cadastrado")))</f>
        <v/>
      </c>
      <c r="AC341" s="104"/>
      <c r="AD341" s="108"/>
      <c r="AE341" s="107" t="str">
        <f>IF(AC341="","", IF(AC341="NC","", IF(AC341="NE","", IF(AC341="NA","",IFERROR(VLOOKUP(AC341,Produtos!$A$1:$C$2319,2,FALSE),"Não Cadastrado")))))</f>
        <v/>
      </c>
      <c r="AF341" s="104"/>
      <c r="AG341" s="104"/>
      <c r="AH341" s="104" t="str">
        <f>IF(AC341="","",IF(ISNUMBER(AC341)=FALSE,"Não se aplica",IFERROR(VLOOKUP(AC341,Produtos!$A$1:$C$2319,3,FALSE),"Não Cadastrado")))</f>
        <v/>
      </c>
      <c r="AI341" s="104"/>
      <c r="AJ341" s="104" t="str">
        <f>VLOOKUP(Tabela2[[#This Row],[SIEMA]],Siema2025,26,FALSE)</f>
        <v>Falha na conexão do HFL.</v>
      </c>
      <c r="AK341" s="107" t="s">
        <v>7229</v>
      </c>
      <c r="AL341" s="107"/>
      <c r="AM341" s="107"/>
      <c r="AN341" s="108" t="str">
        <f>VLOOKUP(Tabela2[[#This Row],[SIEMA]],Siema2025,51,FALSE)</f>
        <v/>
      </c>
      <c r="AO341" s="108" t="str">
        <f>VLOOKUP(Tabela2[[#This Row],[SIEMA]],Siema2025,53,FALSE)</f>
        <v/>
      </c>
      <c r="AP341" s="108" t="str">
        <f>VLOOKUP(Tabela2[[#This Row],[SIEMA]],Siema2025,55,FALSE)</f>
        <v/>
      </c>
      <c r="AQ341" s="108" t="str">
        <f>VLOOKUP(Tabela2[[#This Row],[SIEMA]],Siema2025,57,FALSE)</f>
        <v/>
      </c>
      <c r="AR341" s="108" t="str">
        <f>VLOOKUP(Tabela2[[#This Row],[SIEMA]],Siema2025,59,FALSE)</f>
        <v/>
      </c>
      <c r="AS341" s="108" t="str">
        <f>VLOOKUP(Tabela2[[#This Row],[SIEMA]],Siema2025,61,FALSE)</f>
        <v>X</v>
      </c>
      <c r="AT341" s="108" t="str">
        <f>VLOOKUP(Tabela2[[#This Row],[SIEMA]],Siema2025,63,FALSE)</f>
        <v/>
      </c>
      <c r="AU341" s="108" t="str">
        <f>VLOOKUP(Tabela2[[#This Row],[SIEMA]],Siema2025,65,FALSE)</f>
        <v/>
      </c>
      <c r="AV341" s="108" t="str">
        <f>VLOOKUP(Tabela2[[#This Row],[SIEMA]],Siema2025,67,FALSE)</f>
        <v/>
      </c>
      <c r="AW341" s="108" t="str">
        <f>VLOOKUP(Tabela2[[#This Row],[SIEMA]],Siema2025,69,FALSE)</f>
        <v/>
      </c>
      <c r="AX341" s="108" t="str">
        <f>VLOOKUP(Tabela2[[#This Row],[SIEMA]],Siema2025,71,FALSE)</f>
        <v/>
      </c>
      <c r="AY341" s="108" t="str">
        <f>VLOOKUP(Tabela2[[#This Row],[SIEMA]],Siema2025,73,FALSE)</f>
        <v/>
      </c>
      <c r="AZ341" s="108" t="str">
        <f>VLOOKUP(Tabela2[[#This Row],[SIEMA]],Siema2025,75,FALSE)</f>
        <v/>
      </c>
      <c r="BA341" s="108" t="str">
        <f>VLOOKUP(Tabela2[[#This Row],[SIEMA]],Siema2025,77,FALSE)</f>
        <v/>
      </c>
      <c r="BB341" s="108" t="str">
        <f>VLOOKUP(Tabela2[[#This Row],[SIEMA]],Siema2025,79,FALSE)</f>
        <v/>
      </c>
      <c r="BC341" s="108" t="str">
        <f>IF(Tabela2[[#This Row],[Outro(s) ]] = "X", "PREENCHER","NA")</f>
        <v>NA</v>
      </c>
      <c r="BD341" s="108" t="str">
        <f>VLOOKUP(Tabela2[[#This Row],[SIEMA]],Siema2025,82,FALSE)</f>
        <v/>
      </c>
      <c r="BE341" s="108" t="str">
        <f>VLOOKUP(Tabela2[[#This Row],[SIEMA]],Siema2025,81,FALSE)</f>
        <v/>
      </c>
      <c r="BF341" s="110" t="str">
        <f>VLOOKUP(Tabela2[[#This Row],[SIEMA]],Siema2025,28,FALSE)</f>
        <v>Petrobras</v>
      </c>
      <c r="BG341" s="110"/>
      <c r="BH341" s="111">
        <v>33000167000101</v>
      </c>
      <c r="BI341" s="112" t="str">
        <f>VLOOKUP(Tabela2[[#This Row],[SIEMA]],Siema2025,107,FALSE)</f>
        <v>Não</v>
      </c>
      <c r="BJ341" s="107" t="s">
        <v>7099</v>
      </c>
      <c r="BK341" s="104" t="s">
        <v>2696</v>
      </c>
      <c r="BL341" s="140">
        <v>45819</v>
      </c>
      <c r="BM341" s="108">
        <f ca="1">IF(Tabela2[[#This Row],[Data de atendimento do Ibama (considerar o primeiro documento/ação)]]="",_xlfn.DAYS(TODAY(),J341),_xlfn.DAYS(Tabela2[[#This Row],[Data de atendimento do Ibama (considerar o primeiro documento/ação)]],J341))</f>
        <v>19</v>
      </c>
      <c r="BN341" s="108" t="str">
        <f>IF(Tabela2[[#This Row],[Atendido pelo Ibama ("Não" ou "Sim")]]="Não","Preencher", IF(Tabela2[[#This Row],[Atendido pelo Ibama ("Não" ou "Sim")]]="Sim","NA",""))</f>
        <v>NA</v>
      </c>
      <c r="BO341" s="114" t="s">
        <v>7100</v>
      </c>
      <c r="BP341" s="108" t="str">
        <f>IF(Tabela2[[#This Row],[Forma de atendimento (primeiro documento/ação)]]= "Outros (especificar)", "PREENCHER","NA")</f>
        <v>NA</v>
      </c>
      <c r="BQ341" s="106" t="s">
        <v>123</v>
      </c>
      <c r="BR341" s="108" t="str">
        <f>IF(Tabela2[[#This Row],[Equipe do Ibama foi a campo? Houve sobrevoo do Poseidon?]] = "Sim", "PREENCHER","NA")</f>
        <v>NA</v>
      </c>
      <c r="BS341" s="108" t="str">
        <f>IF(Tabela2[[#This Row],[Se sim, foi emitida Ordem de Emergência? (informações vinculada à coluna CK)]] = "Sim", "PREENCHER","NA")</f>
        <v>NA</v>
      </c>
      <c r="BT341" s="108" t="s">
        <v>7101</v>
      </c>
      <c r="BU341" s="108" t="s">
        <v>123</v>
      </c>
      <c r="BV341" s="108" t="str">
        <f>IF(Tabela2[[#This Row],[Houve avaliação das informações pós-acidente solicitadas/enviadas?]] = "Sim", "PREENCHER","NA")</f>
        <v>NA</v>
      </c>
      <c r="BW341" s="108" t="str">
        <f>IF(Tabela2[[#This Row],[O Ibama aguarda resposta da empresa/OEMA, etc?]] = "Sim", "PREENCHER","NA")</f>
        <v>NA</v>
      </c>
      <c r="BX341" s="106" t="s">
        <v>7127</v>
      </c>
      <c r="BY341" s="106"/>
      <c r="BZ341" s="104" t="str">
        <f>IF(Tabela2[[#This Row],[Data do documento de encerramento]]="NA","NA",IF(Tabela2[[#This Row],[Data do documento de encerramento]]="","Pendente de conclusão/ encerramento",_xlfn.DAYS(Tabela2[[#This Row],[Data do documento de encerramento]],J341)))</f>
        <v>Pendente de conclusão/ encerramento</v>
      </c>
      <c r="CA341" s="107" t="s">
        <v>7230</v>
      </c>
      <c r="CB341" s="107" t="s">
        <v>7158</v>
      </c>
      <c r="CC341" s="129" t="s">
        <v>7148</v>
      </c>
      <c r="CD341" s="107" t="s">
        <v>123</v>
      </c>
      <c r="CE341" s="107" t="s">
        <v>123</v>
      </c>
      <c r="CF341" s="107" t="s">
        <v>7257</v>
      </c>
    </row>
    <row r="342" spans="1:84">
      <c r="A342" s="169">
        <v>202552372046</v>
      </c>
      <c r="B342" s="170" t="s">
        <v>8609</v>
      </c>
      <c r="C342" s="108" t="str">
        <f>VLOOKUP(Tabela2[[#This Row],[SIEMA]],Siema2025,4,FALSE)</f>
        <v xml:space="preserve"> RJ</v>
      </c>
      <c r="D342" s="106" t="str">
        <f>VLOOKUP(Tabela2[[#This Row],[SIEMA]],Siema2025,3,FALSE)</f>
        <v xml:space="preserve">Petrópolis </v>
      </c>
      <c r="E342" s="106" t="s">
        <v>7746</v>
      </c>
      <c r="F342" s="106" t="s">
        <v>8610</v>
      </c>
      <c r="G342" s="106" t="s">
        <v>8611</v>
      </c>
      <c r="H342" s="106" t="s">
        <v>8612</v>
      </c>
      <c r="I342" s="104" t="s">
        <v>7120</v>
      </c>
      <c r="J342" s="105">
        <f>VLOOKUP(Tabela2[[#This Row],[SIEMA]],Siema2025,2,FALSE)</f>
        <v>45800</v>
      </c>
      <c r="K342" s="105" t="str">
        <f>VLOOKUP(Tabela2[[#This Row],[SIEMA]],Siema2025,16,FALSE)</f>
        <v>Sexta</v>
      </c>
      <c r="L342" s="106" t="str">
        <f>IF(Tabela2[[#This Row],[Data]]="","Sem Informação",VLOOKUP(MONTH(Tabela2[[#This Row],[Data]]),'[1]Validação de dados'!$I$1:$J$13,2,0))</f>
        <v>Maio</v>
      </c>
      <c r="M342" s="104">
        <f>YEAR(Tabela2[[#This Row],[Data]])</f>
        <v>2025</v>
      </c>
      <c r="N342" s="105" t="str">
        <f>VLOOKUP(Tabela2[[#This Row],[SIEMA]],Siema2025,17,FALSE)</f>
        <v>Vespertino</v>
      </c>
      <c r="O342" s="105" t="str">
        <f>VLOOKUP(Tabela2[[#This Row],[SIEMA]],Siema2025,5,FALSE)</f>
        <v>Rodovia</v>
      </c>
      <c r="P342" s="104" t="str">
        <f>VLOOKUP(Tabela2[[#This Row],[SIEMA]],Siema2025,21,FALSE)</f>
        <v/>
      </c>
      <c r="Q342" s="104">
        <v>1202</v>
      </c>
      <c r="R342" s="104" t="str">
        <f>VLOOKUP(Tabela2[[#This Row],[SIEMA]],Siema2025,10,FALSE)</f>
        <v>Mistura de etanol e gasolina - 3475 - 3</v>
      </c>
      <c r="S342" s="107" t="str">
        <f>IF(Q342="","", IF(Q342="NC","", IF(Q342="NE","", IF(Q342="NA","",IFERROR(VLOOKUP(Q342,Produtos!$A$1:$C$2319,2,FALSE),"Não Cadastrado")))))</f>
        <v>GASÓLEO ou ÓLEO DIESEL ou ÓLEO PARA AQUECIMENTO, LEVE</v>
      </c>
      <c r="T342" s="104">
        <v>15000</v>
      </c>
      <c r="U342" s="104" t="str">
        <f>VLOOKUP(Tabela2[[#This Row],[SIEMA]],Siema2025,12,FALSE)</f>
        <v>L</v>
      </c>
      <c r="V342" s="104">
        <f>IF(Q342="","",IF(ISNUMBER(Q342)=FALSE,"Não se aplica",IFERROR(VLOOKUP(Q342,Produtos!$A$1:$C$2319,3,FALSE),"Não Cadastrado")))</f>
        <v>3</v>
      </c>
      <c r="W342" s="104">
        <v>3475</v>
      </c>
      <c r="X342" s="113" t="str">
        <f>IF(Tabela2[[#This Row],[Origem do acidente]] = "Plataforma", "PREENCHER","NA")</f>
        <v>NA</v>
      </c>
      <c r="Y342" s="109" t="str">
        <f>IF(W342="","", IF(W342="NC","", IF(W342="NE","", IF(W342="NA","",IFERROR(VLOOKUP(W342,Produtos!$A$1:$C$2319,2,FALSE),"Não Cadastrado")))))</f>
        <v>MISTURA DE ETANOL E GASOLINA ou MISTURA DE ETANOL E COMBUSTÍVEL PARA MOTORES  com mais de
10% de etanol</v>
      </c>
      <c r="Z342" s="104" t="str">
        <f>VLOOKUP(Tabela2[[#This Row],[SIEMA]],Siema2025,11,FALSE)</f>
        <v>5000</v>
      </c>
      <c r="AA342" s="104" t="str">
        <f>VLOOKUP(Tabela2[[#This Row],[SIEMA]],Siema2025,12,FALSE)</f>
        <v>L</v>
      </c>
      <c r="AB342" s="104">
        <f>IF(W342="","",IF(ISNUMBER(W342)=FALSE,"Não se aplica",IFERROR(VLOOKUP(W342,Produtos!$A$1:$C$2319,3,FALSE),"Não Cadastrado")))</f>
        <v>3</v>
      </c>
      <c r="AC342" s="104"/>
      <c r="AD342" s="108" t="s">
        <v>8613</v>
      </c>
      <c r="AE342" s="107">
        <v>1202</v>
      </c>
      <c r="AF342" s="104">
        <v>400</v>
      </c>
      <c r="AG342" s="104" t="s">
        <v>648</v>
      </c>
      <c r="AH342" s="104" t="str">
        <f>IF(AC342="","",IF(ISNUMBER(AC342)=FALSE,"Não se aplica",IFERROR(VLOOKUP(AC342,Produtos!$A$1:$C$2319,3,FALSE),"Não Cadastrado")))</f>
        <v/>
      </c>
      <c r="AI342" s="104"/>
      <c r="AJ342" s="104" t="str">
        <f>VLOOKUP(Tabela2[[#This Row],[SIEMA]],Siema2025,26,FALSE)</f>
        <v>Falha humana: motorista da carreta perde controle, cruza a pista e gera engavetamento com mais 3 caminhões sendo um do tipo tanque com carga perigosa compartimentada.</v>
      </c>
      <c r="AK342" s="107" t="s">
        <v>7311</v>
      </c>
      <c r="AL342" s="107" t="s">
        <v>7358</v>
      </c>
      <c r="AM342" s="107" t="s">
        <v>7381</v>
      </c>
      <c r="AN342" s="108" t="str">
        <f>VLOOKUP(Tabela2[[#This Row],[SIEMA]],Siema2025,51,FALSE)</f>
        <v/>
      </c>
      <c r="AO342" s="108" t="str">
        <f>VLOOKUP(Tabela2[[#This Row],[SIEMA]],Siema2025,53,FALSE)</f>
        <v/>
      </c>
      <c r="AP342" s="108" t="str">
        <f>VLOOKUP(Tabela2[[#This Row],[SIEMA]],Siema2025,55,FALSE)</f>
        <v/>
      </c>
      <c r="AQ342" s="108" t="str">
        <f>VLOOKUP(Tabela2[[#This Row],[SIEMA]],Siema2025,57,FALSE)</f>
        <v/>
      </c>
      <c r="AR342" s="108" t="str">
        <f>VLOOKUP(Tabela2[[#This Row],[SIEMA]],Siema2025,59,FALSE)</f>
        <v/>
      </c>
      <c r="AS342" s="108" t="str">
        <f>VLOOKUP(Tabela2[[#This Row],[SIEMA]],Siema2025,61,FALSE)</f>
        <v/>
      </c>
      <c r="AT342" s="108" t="str">
        <f>VLOOKUP(Tabela2[[#This Row],[SIEMA]],Siema2025,63,FALSE)</f>
        <v/>
      </c>
      <c r="AU342" s="108" t="str">
        <f>VLOOKUP(Tabela2[[#This Row],[SIEMA]],Siema2025,65,FALSE)</f>
        <v/>
      </c>
      <c r="AV342" s="108" t="str">
        <f>VLOOKUP(Tabela2[[#This Row],[SIEMA]],Siema2025,67,FALSE)</f>
        <v/>
      </c>
      <c r="AW342" s="108" t="str">
        <f>VLOOKUP(Tabela2[[#This Row],[SIEMA]],Siema2025,69,FALSE)</f>
        <v/>
      </c>
      <c r="AX342" s="108" t="str">
        <f>VLOOKUP(Tabela2[[#This Row],[SIEMA]],Siema2025,71,FALSE)</f>
        <v/>
      </c>
      <c r="AY342" s="108" t="str">
        <f>VLOOKUP(Tabela2[[#This Row],[SIEMA]],Siema2025,73,FALSE)</f>
        <v/>
      </c>
      <c r="AZ342" s="108" t="str">
        <f>VLOOKUP(Tabela2[[#This Row],[SIEMA]],Siema2025,75,FALSE)</f>
        <v/>
      </c>
      <c r="BA342" s="108" t="str">
        <f>VLOOKUP(Tabela2[[#This Row],[SIEMA]],Siema2025,77,FALSE)</f>
        <v/>
      </c>
      <c r="BB342" s="108"/>
      <c r="BC342" s="108" t="str">
        <f>IF(Tabela2[[#This Row],[Outro(s) ]] = "X", "PREENCHER","NA")</f>
        <v>NA</v>
      </c>
      <c r="BD342" s="108" t="str">
        <f>VLOOKUP(Tabela2[[#This Row],[SIEMA]],Siema2025,82,FALSE)</f>
        <v/>
      </c>
      <c r="BE342" s="108" t="s">
        <v>7181</v>
      </c>
      <c r="BF342" s="110" t="str">
        <f>VLOOKUP(Tabela2[[#This Row],[SIEMA]],Siema2025,28,FALSE)</f>
        <v>Cooperativa transportadora de petro</v>
      </c>
      <c r="BG342" s="110"/>
      <c r="BH342" s="111" t="str">
        <f>VLOOKUP(Tabela2[[#This Row],[SIEMA]],Siema2025,29,FALSE)</f>
        <v>21562418000324</v>
      </c>
      <c r="BI342" s="112" t="s">
        <v>2696</v>
      </c>
      <c r="BJ342" s="107" t="s">
        <v>7099</v>
      </c>
      <c r="BK342" s="104" t="s">
        <v>2696</v>
      </c>
      <c r="BL342" s="140">
        <v>45929</v>
      </c>
      <c r="BM342" s="108">
        <f ca="1">IF(Tabela2[[#This Row],[Data de atendimento do Ibama (considerar o primeiro documento/ação)]]="",_xlfn.DAYS(TODAY(),J342),_xlfn.DAYS(Tabela2[[#This Row],[Data de atendimento do Ibama (considerar o primeiro documento/ação)]],J342))</f>
        <v>129</v>
      </c>
      <c r="BN342" s="108" t="str">
        <f>IF(Tabela2[[#This Row],[Atendido pelo Ibama ("Não" ou "Sim")]]="Não","Preencher", IF(Tabela2[[#This Row],[Atendido pelo Ibama ("Não" ou "Sim")]]="Sim","NA",""))</f>
        <v>NA</v>
      </c>
      <c r="BO342" s="114" t="s">
        <v>7100</v>
      </c>
      <c r="BP342" s="108" t="str">
        <f>IF(Tabela2[[#This Row],[Forma de atendimento (primeiro documento/ação)]]= "Outros (especificar)", "PREENCHER","NA")</f>
        <v>NA</v>
      </c>
      <c r="BQ342" s="106" t="s">
        <v>123</v>
      </c>
      <c r="BR342" s="108" t="str">
        <f>IF(Tabela2[[#This Row],[Equipe do Ibama foi a campo? Houve sobrevoo do Poseidon?]] = "Sim", "PREENCHER","NA")</f>
        <v>NA</v>
      </c>
      <c r="BS342" s="108" t="str">
        <f>IF(Tabela2[[#This Row],[Se sim, foi emitida Ordem de Emergência? (informações vinculada à coluna CK)]] = "Sim", "PREENCHER","NA")</f>
        <v>NA</v>
      </c>
      <c r="BT342" s="108" t="str">
        <f>IF(Tabela2[[#This Row],[Foi elaborado Relatório de Vistoria pelo Ibama? (informações vinculada à coluna CK)]] = "Sim", "PREENCHER","NA")</f>
        <v>NA</v>
      </c>
      <c r="BU342" s="108" t="s">
        <v>123</v>
      </c>
      <c r="BV342" s="108" t="s">
        <v>123</v>
      </c>
      <c r="BW342" s="108" t="s">
        <v>123</v>
      </c>
      <c r="BX342" s="106" t="s">
        <v>7127</v>
      </c>
      <c r="BY342" s="106"/>
      <c r="BZ342" s="104" t="str">
        <f>IF(Tabela2[[#This Row],[Data do documento de encerramento]]="NA","NA",IF(Tabela2[[#This Row],[Data do documento de encerramento]]="","Pendente de conclusão/ encerramento",_xlfn.DAYS(Tabela2[[#This Row],[Data do documento de encerramento]],J342)))</f>
        <v>Pendente de conclusão/ encerramento</v>
      </c>
      <c r="CA342" s="107" t="s">
        <v>8614</v>
      </c>
      <c r="CB342" s="107"/>
      <c r="CC342" s="131"/>
      <c r="CD342" s="107"/>
      <c r="CE342" s="107"/>
      <c r="CF342" s="107"/>
    </row>
    <row r="343" spans="1:84" ht="30.75">
      <c r="A343" s="169">
        <v>202552636055</v>
      </c>
      <c r="B343" s="170" t="s">
        <v>8615</v>
      </c>
      <c r="C343" s="108" t="str">
        <f>VLOOKUP(Tabela2[[#This Row],[SIEMA]],Siema2025,4,FALSE)</f>
        <v xml:space="preserve"> ES</v>
      </c>
      <c r="D343" s="106" t="str">
        <f>VLOOKUP(Tabela2[[#This Row],[SIEMA]],Siema2025,3,FALSE)</f>
        <v xml:space="preserve">São Mateus </v>
      </c>
      <c r="E343" s="106" t="str">
        <f>VLOOKUP(Tabela2[[#This Row],[SIEMA]],Siema2025,20,FALSE)</f>
        <v>: Locação do poço FC-29 no Campo de Fazenda Cedro</v>
      </c>
      <c r="F343" s="106"/>
      <c r="G343" s="106" t="s">
        <v>8616</v>
      </c>
      <c r="H343" s="106" t="s">
        <v>8617</v>
      </c>
      <c r="I343" s="104" t="str">
        <f>VLOOKUP(Tabela2[[#This Row],[SIEMA]],Siema2025,19,FALSE)</f>
        <v/>
      </c>
      <c r="J343" s="105">
        <f>VLOOKUP(Tabela2[[#This Row],[SIEMA]],Siema2025,2,FALSE)</f>
        <v>45800</v>
      </c>
      <c r="K343" s="105" t="str">
        <f>VLOOKUP(Tabela2[[#This Row],[SIEMA]],Siema2025,16,FALSE)</f>
        <v>Sexta</v>
      </c>
      <c r="L343" s="106" t="str">
        <f>IF(Tabela2[[#This Row],[Data]]="","Sem Informação",VLOOKUP(MONTH(Tabela2[[#This Row],[Data]]),'[1]Validação de dados'!$I$1:$J$13,2,0))</f>
        <v>Maio</v>
      </c>
      <c r="M343" s="104">
        <f>YEAR(Tabela2[[#This Row],[Data]])</f>
        <v>2025</v>
      </c>
      <c r="N343" s="105" t="str">
        <f>VLOOKUP(Tabela2[[#This Row],[SIEMA]],Siema2025,17,FALSE)</f>
        <v>Noturno</v>
      </c>
      <c r="O343" s="105" t="s">
        <v>145</v>
      </c>
      <c r="P343" s="104" t="str">
        <f>VLOOKUP(Tabela2[[#This Row],[SIEMA]],Siema2025,21,FALSE)</f>
        <v>Poço terrestre</v>
      </c>
      <c r="Q343" s="104">
        <v>1267</v>
      </c>
      <c r="R343" s="104"/>
      <c r="S343" s="107" t="str">
        <f>IF(Q343="","", IF(Q343="NC","", IF(Q343="NE","", IF(Q343="NA","",IFERROR(VLOOKUP(Q343,Produtos!$A$1:$C$2319,2,FALSE),"Não Cadastrado")))))</f>
        <v>PETRÓLEO CRU</v>
      </c>
      <c r="T343" s="104" t="s">
        <v>8618</v>
      </c>
      <c r="U343" s="104" t="str">
        <f>VLOOKUP(Tabela2[[#This Row],[SIEMA]],Siema2025,12,FALSE)</f>
        <v>M3</v>
      </c>
      <c r="V343" s="104">
        <f>IF(Q343="","",IF(ISNUMBER(Q343)=FALSE,"Não se aplica",IFERROR(VLOOKUP(Q343,Produtos!$A$1:$C$2319,3,FALSE),"Não Cadastrado")))</f>
        <v>3</v>
      </c>
      <c r="W343" s="104" t="str">
        <f>VLOOKUP(Tabela2[[#This Row],[SIEMA]],Siema2025,10,FALSE)</f>
        <v>Água Produzida fora de especificação</v>
      </c>
      <c r="X343" s="113" t="str">
        <f>IF(Tabela2[[#This Row],[Origem do acidente]] = "Plataforma", "PREENCHER","NA")</f>
        <v>NA</v>
      </c>
      <c r="Y343" s="109" t="str">
        <f>IF(W343="","", IF(W343="NC","", IF(W343="NE","", IF(W343="NA","",IFERROR(VLOOKUP(W343,Produtos!$A$1:$C$2319,2,FALSE),"Não Cadastrado")))))</f>
        <v>Não Cadastrado</v>
      </c>
      <c r="Z343" s="104" t="str">
        <f>VLOOKUP(Tabela2[[#This Row],[SIEMA]],Siema2025,11,FALSE)</f>
        <v>925</v>
      </c>
      <c r="AA343" s="104" t="str">
        <f>VLOOKUP(Tabela2[[#This Row],[SIEMA]],Siema2025,12,FALSE)</f>
        <v>M3</v>
      </c>
      <c r="AB343" s="104" t="str">
        <f>IF(W343="","",IF(ISNUMBER(W343)=FALSE,"Não se aplica",IFERROR(VLOOKUP(W343,Produtos!$A$1:$C$2319,3,FALSE),"Não Cadastrado")))</f>
        <v>Não se aplica</v>
      </c>
      <c r="AC343" s="104"/>
      <c r="AD343" s="108" t="str">
        <f>IF(Tabela2[[#This Row],[Origem do acidente]] = "Plataforma", "PREENCHER","NA")</f>
        <v>NA</v>
      </c>
      <c r="AE343" s="107" t="str">
        <f>IF(AC343="","", IF(AC343="NC","", IF(AC343="NE","", IF(AC343="NA","",IFERROR(VLOOKUP(AC343,Produtos!$A$1:$C$2319,2,FALSE),"Não Cadastrado")))))</f>
        <v/>
      </c>
      <c r="AF343" s="104"/>
      <c r="AG343" s="104"/>
      <c r="AH343" s="104" t="str">
        <f>IF(AC343="","",IF(ISNUMBER(AC343)=FALSE,"Não se aplica",IFERROR(VLOOKUP(AC343,Produtos!$A$1:$C$2319,3,FALSE),"Não Cadastrado")))</f>
        <v/>
      </c>
      <c r="AI343" s="104"/>
      <c r="AJ343" s="104" t="str">
        <f>VLOOKUP(Tabela2[[#This Row],[SIEMA]],Siema2025,26,FALSE)</f>
        <v>Corrosão e/ou impacto</v>
      </c>
      <c r="AK343" s="107"/>
      <c r="AL343" s="107"/>
      <c r="AM343" s="107"/>
      <c r="AN343" s="108" t="str">
        <f>VLOOKUP(Tabela2[[#This Row],[SIEMA]],Siema2025,51,FALSE)</f>
        <v/>
      </c>
      <c r="AO343" s="108" t="str">
        <f>VLOOKUP(Tabela2[[#This Row],[SIEMA]],Siema2025,53,FALSE)</f>
        <v/>
      </c>
      <c r="AP343" s="108" t="str">
        <f>VLOOKUP(Tabela2[[#This Row],[SIEMA]],Siema2025,55,FALSE)</f>
        <v/>
      </c>
      <c r="AQ343" s="108" t="str">
        <f>VLOOKUP(Tabela2[[#This Row],[SIEMA]],Siema2025,57,FALSE)</f>
        <v/>
      </c>
      <c r="AR343" s="108" t="str">
        <f>VLOOKUP(Tabela2[[#This Row],[SIEMA]],Siema2025,59,FALSE)</f>
        <v/>
      </c>
      <c r="AS343" s="108" t="str">
        <f>VLOOKUP(Tabela2[[#This Row],[SIEMA]],Siema2025,61,FALSE)</f>
        <v/>
      </c>
      <c r="AT343" s="108" t="str">
        <f>VLOOKUP(Tabela2[[#This Row],[SIEMA]],Siema2025,63,FALSE)</f>
        <v/>
      </c>
      <c r="AU343" s="108" t="str">
        <f>VLOOKUP(Tabela2[[#This Row],[SIEMA]],Siema2025,65,FALSE)</f>
        <v>X</v>
      </c>
      <c r="AV343" s="108" t="str">
        <f>VLOOKUP(Tabela2[[#This Row],[SIEMA]],Siema2025,67,FALSE)</f>
        <v/>
      </c>
      <c r="AW343" s="108" t="str">
        <f>VLOOKUP(Tabela2[[#This Row],[SIEMA]],Siema2025,69,FALSE)</f>
        <v/>
      </c>
      <c r="AX343" s="108" t="str">
        <f>VLOOKUP(Tabela2[[#This Row],[SIEMA]],Siema2025,71,FALSE)</f>
        <v/>
      </c>
      <c r="AY343" s="108" t="str">
        <f>VLOOKUP(Tabela2[[#This Row],[SIEMA]],Siema2025,73,FALSE)</f>
        <v/>
      </c>
      <c r="AZ343" s="108" t="str">
        <f>VLOOKUP(Tabela2[[#This Row],[SIEMA]],Siema2025,75,FALSE)</f>
        <v/>
      </c>
      <c r="BA343" s="108" t="str">
        <f>VLOOKUP(Tabela2[[#This Row],[SIEMA]],Siema2025,77,FALSE)</f>
        <v/>
      </c>
      <c r="BB343" s="108" t="str">
        <f>VLOOKUP(Tabela2[[#This Row],[SIEMA]],Siema2025,79,FALSE)</f>
        <v/>
      </c>
      <c r="BC343" s="108" t="str">
        <f>IF(Tabela2[[#This Row],[Outro(s) ]] = "X", "PREENCHER","NA")</f>
        <v>NA</v>
      </c>
      <c r="BD343" s="108" t="str">
        <f>VLOOKUP(Tabela2[[#This Row],[SIEMA]],Siema2025,82,FALSE)</f>
        <v/>
      </c>
      <c r="BE343" s="108" t="str">
        <f>VLOOKUP(Tabela2[[#This Row],[SIEMA]],Siema2025,81,FALSE)</f>
        <v/>
      </c>
      <c r="BF343" s="110" t="str">
        <f>VLOOKUP(Tabela2[[#This Row],[SIEMA]],Siema2025,28,FALSE)</f>
        <v>SEACREST SPE CRICARÉ S.A.</v>
      </c>
      <c r="BG343" s="110"/>
      <c r="BH343" s="111" t="str">
        <f>VLOOKUP(Tabela2[[#This Row],[SIEMA]],Siema2025,29,FALSE)</f>
        <v/>
      </c>
      <c r="BI343" s="112" t="str">
        <f>VLOOKUP(Tabela2[[#This Row],[SIEMA]],Siema2025,107,FALSE)</f>
        <v>Não</v>
      </c>
      <c r="BJ343" s="107" t="s">
        <v>7113</v>
      </c>
      <c r="BK343" s="104" t="s">
        <v>123</v>
      </c>
      <c r="BL343" s="140"/>
      <c r="BM343" s="108">
        <f ca="1">IF(Tabela2[[#This Row],[Data de atendimento do Ibama (considerar o primeiro documento/ação)]]="",_xlfn.DAYS(TODAY(),J343),_xlfn.DAYS(Tabela2[[#This Row],[Data de atendimento do Ibama (considerar o primeiro documento/ação)]],J343))</f>
        <v>430</v>
      </c>
      <c r="BN343" s="108" t="s">
        <v>8619</v>
      </c>
      <c r="BO343" s="114"/>
      <c r="BP343" s="108" t="str">
        <f>IF(Tabela2[[#This Row],[Forma de atendimento (primeiro documento/ação)]]= "Outros (especificar)", "PREENCHER","NA")</f>
        <v>NA</v>
      </c>
      <c r="BQ343" s="106" t="s">
        <v>123</v>
      </c>
      <c r="BR343" s="108" t="str">
        <f>IF(Tabela2[[#This Row],[Equipe do Ibama foi a campo? Houve sobrevoo do Poseidon?]] = "Sim", "PREENCHER","NA")</f>
        <v>NA</v>
      </c>
      <c r="BS343" s="108" t="str">
        <f>IF(Tabela2[[#This Row],[Se sim, foi emitida Ordem de Emergência? (informações vinculada à coluna CK)]] = "Sim", "PREENCHER","NA")</f>
        <v>NA</v>
      </c>
      <c r="BT343" s="108" t="str">
        <f>IF(Tabela2[[#This Row],[Foi elaborado Relatório de Vistoria pelo Ibama? (informações vinculada à coluna CK)]] = "Sim", "PREENCHER","NA")</f>
        <v>NA</v>
      </c>
      <c r="BU343" s="108" t="s">
        <v>123</v>
      </c>
      <c r="BV343" s="108"/>
      <c r="BW343" s="108" t="s">
        <v>123</v>
      </c>
      <c r="BX343" s="106"/>
      <c r="BY343" s="106"/>
      <c r="BZ343" s="104" t="str">
        <f>IF(Tabela2[[#This Row],[Data do documento de encerramento]]="NA","NA",IF(Tabela2[[#This Row],[Data do documento de encerramento]]="","Pendente de conclusão/ encerramento",_xlfn.DAYS(Tabela2[[#This Row],[Data do documento de encerramento]],J343)))</f>
        <v>Pendente de conclusão/ encerramento</v>
      </c>
      <c r="CA343" s="107"/>
      <c r="CB343" s="107"/>
      <c r="CC343" s="129"/>
      <c r="CD343" s="107"/>
      <c r="CE343" s="107"/>
      <c r="CF343" s="107"/>
    </row>
    <row r="344" spans="1:84" ht="30.75">
      <c r="A344" s="169">
        <v>202552639616</v>
      </c>
      <c r="B344" s="170" t="s">
        <v>8620</v>
      </c>
      <c r="C344" s="108" t="str">
        <f>VLOOKUP(Tabela2[[#This Row],[SIEMA]],Siema2025,4,FALSE)</f>
        <v xml:space="preserve"> RJ</v>
      </c>
      <c r="D344" s="106" t="str">
        <f>VLOOKUP(Tabela2[[#This Row],[SIEMA]],Siema2025,3,FALSE)</f>
        <v xml:space="preserve">Angra dos Reis </v>
      </c>
      <c r="E344" s="106" t="str">
        <f>VLOOKUP(Tabela2[[#This Row],[SIEMA]],Siema2025,20,FALSE)</f>
        <v>Rodovia SP 247 Km 30, acesso pelo município de Bananal</v>
      </c>
      <c r="F344" s="106"/>
      <c r="G344" s="106" t="s">
        <v>8621</v>
      </c>
      <c r="H344" s="106" t="s">
        <v>8622</v>
      </c>
      <c r="I344" s="104" t="s">
        <v>7120</v>
      </c>
      <c r="J344" s="105">
        <f>VLOOKUP(Tabela2[[#This Row],[SIEMA]],Siema2025,2,FALSE)</f>
        <v>45800</v>
      </c>
      <c r="K344" s="105" t="str">
        <f>VLOOKUP(Tabela2[[#This Row],[SIEMA]],Siema2025,16,FALSE)</f>
        <v>Sexta</v>
      </c>
      <c r="L344" s="106" t="str">
        <f>IF(Tabela2[[#This Row],[Data]]="","Sem Informação",VLOOKUP(MONTH(Tabela2[[#This Row],[Data]]),'[1]Validação de dados'!$I$1:$J$13,2,0))</f>
        <v>Maio</v>
      </c>
      <c r="M344" s="104">
        <f>YEAR(Tabela2[[#This Row],[Data]])</f>
        <v>2025</v>
      </c>
      <c r="N344" s="105" t="str">
        <f>VLOOKUP(Tabela2[[#This Row],[SIEMA]],Siema2025,17,FALSE)</f>
        <v>Noturno</v>
      </c>
      <c r="O344" s="105" t="str">
        <f>VLOOKUP(Tabela2[[#This Row],[SIEMA]],Siema2025,5,FALSE)</f>
        <v>Outro(s)</v>
      </c>
      <c r="P344" s="104" t="str">
        <f>VLOOKUP(Tabela2[[#This Row],[SIEMA]],Siema2025,21,FALSE)</f>
        <v>Transformador de alta  muito antigo retirado do poste para furto com derramamento de óleo contaminante Ascarel.</v>
      </c>
      <c r="Q344" s="104">
        <v>2315</v>
      </c>
      <c r="R344" s="104" t="s">
        <v>3405</v>
      </c>
      <c r="S344" s="107" t="str">
        <f>IF(Q344="","", IF(Q344="NC","", IF(Q344="NE","", IF(Q344="NA","",IFERROR(VLOOKUP(Q344,Produtos!$A$1:$C$2319,2,FALSE),"Não Cadastrado")))))</f>
        <v>BIFENILAS POLICLORADAS, LÍQUIDAS</v>
      </c>
      <c r="T344" s="104" t="str">
        <f>VLOOKUP(Tabela2[[#This Row],[SIEMA]],Siema2025,11,FALSE)</f>
        <v xml:space="preserve"> </v>
      </c>
      <c r="U344" s="104" t="str">
        <f>VLOOKUP(Tabela2[[#This Row],[SIEMA]],Siema2025,12,FALSE)</f>
        <v xml:space="preserve"> </v>
      </c>
      <c r="V344" s="104">
        <f>IF(Q344="","",IF(ISNUMBER(Q344)=FALSE,"Não se aplica",IFERROR(VLOOKUP(Q344,Produtos!$A$1:$C$2319,3,FALSE),"Não Cadastrado")))</f>
        <v>9</v>
      </c>
      <c r="W344" s="104" t="str">
        <f>VLOOKUP(Tabela2[[#This Row],[SIEMA]],Siema2025,10,FALSE)</f>
        <v/>
      </c>
      <c r="X344" s="113" t="str">
        <f>IF(Tabela2[[#This Row],[Origem do acidente]] = "Plataforma", "PREENCHER","NA")</f>
        <v>NA</v>
      </c>
      <c r="Y344" s="109" t="str">
        <f>IF(W344="","", IF(W344="NC","", IF(W344="NE","", IF(W344="NA","",IFERROR(VLOOKUP(W344,Produtos!$A$1:$C$2319,2,FALSE),"Não Cadastrado")))))</f>
        <v/>
      </c>
      <c r="Z344" s="104" t="str">
        <f>VLOOKUP(Tabela2[[#This Row],[SIEMA]],Siema2025,11,FALSE)</f>
        <v xml:space="preserve"> </v>
      </c>
      <c r="AA344" s="104" t="str">
        <f>VLOOKUP(Tabela2[[#This Row],[SIEMA]],Siema2025,12,FALSE)</f>
        <v xml:space="preserve"> </v>
      </c>
      <c r="AB344" s="104" t="str">
        <f>IF(W344="","",IF(ISNUMBER(W344)=FALSE,"Não se aplica",IFERROR(VLOOKUP(W344,Produtos!$A$1:$C$2319,3,FALSE),"Não Cadastrado")))</f>
        <v/>
      </c>
      <c r="AC344" s="104"/>
      <c r="AD344" s="108" t="str">
        <f>IF(Tabela2[[#This Row],[Origem do acidente]] = "Plataforma", "PREENCHER","NA")</f>
        <v>NA</v>
      </c>
      <c r="AE344" s="107" t="str">
        <f>IF(AC344="","", IF(AC344="NC","", IF(AC344="NE","", IF(AC344="NA","",IFERROR(VLOOKUP(AC344,Produtos!$A$1:$C$2319,2,FALSE),"Não Cadastrado")))))</f>
        <v/>
      </c>
      <c r="AF344" s="104"/>
      <c r="AG344" s="104"/>
      <c r="AH344" s="104" t="str">
        <f>IF(AC344="","",IF(ISNUMBER(AC344)=FALSE,"Não se aplica",IFERROR(VLOOKUP(AC344,Produtos!$A$1:$C$2319,3,FALSE),"Não Cadastrado")))</f>
        <v/>
      </c>
      <c r="AI344" s="104"/>
      <c r="AJ344" s="104" t="str">
        <f>VLOOKUP(Tabela2[[#This Row],[SIEMA]],Siema2025,26,FALSE)</f>
        <v>Furto de componentes de transformador de alta abandonado</v>
      </c>
      <c r="AK344" s="107" t="s">
        <v>7122</v>
      </c>
      <c r="AL344" s="107"/>
      <c r="AM344" s="107"/>
      <c r="AN344" s="108" t="str">
        <f>VLOOKUP(Tabela2[[#This Row],[SIEMA]],Siema2025,51,FALSE)</f>
        <v/>
      </c>
      <c r="AO344" s="108" t="str">
        <f>VLOOKUP(Tabela2[[#This Row],[SIEMA]],Siema2025,53,FALSE)</f>
        <v/>
      </c>
      <c r="AP344" s="108" t="str">
        <f>VLOOKUP(Tabela2[[#This Row],[SIEMA]],Siema2025,55,FALSE)</f>
        <v/>
      </c>
      <c r="AQ344" s="108" t="str">
        <f>VLOOKUP(Tabela2[[#This Row],[SIEMA]],Siema2025,57,FALSE)</f>
        <v/>
      </c>
      <c r="AR344" s="108" t="str">
        <f>VLOOKUP(Tabela2[[#This Row],[SIEMA]],Siema2025,59,FALSE)</f>
        <v/>
      </c>
      <c r="AS344" s="108" t="str">
        <f>VLOOKUP(Tabela2[[#This Row],[SIEMA]],Siema2025,61,FALSE)</f>
        <v/>
      </c>
      <c r="AT344" s="108" t="str">
        <f>VLOOKUP(Tabela2[[#This Row],[SIEMA]],Siema2025,63,FALSE)</f>
        <v/>
      </c>
      <c r="AU344" s="108" t="str">
        <f>VLOOKUP(Tabela2[[#This Row],[SIEMA]],Siema2025,65,FALSE)</f>
        <v>X</v>
      </c>
      <c r="AV344" s="108" t="str">
        <f>VLOOKUP(Tabela2[[#This Row],[SIEMA]],Siema2025,67,FALSE)</f>
        <v>X</v>
      </c>
      <c r="AW344" s="108" t="str">
        <f>VLOOKUP(Tabela2[[#This Row],[SIEMA]],Siema2025,69,FALSE)</f>
        <v>X</v>
      </c>
      <c r="AX344" s="108" t="str">
        <f>VLOOKUP(Tabela2[[#This Row],[SIEMA]],Siema2025,71,FALSE)</f>
        <v>X</v>
      </c>
      <c r="AY344" s="108" t="str">
        <f>VLOOKUP(Tabela2[[#This Row],[SIEMA]],Siema2025,73,FALSE)</f>
        <v>X</v>
      </c>
      <c r="AZ344" s="108" t="str">
        <f>VLOOKUP(Tabela2[[#This Row],[SIEMA]],Siema2025,75,FALSE)</f>
        <v/>
      </c>
      <c r="BA344" s="108" t="str">
        <f>VLOOKUP(Tabela2[[#This Row],[SIEMA]],Siema2025,77,FALSE)</f>
        <v/>
      </c>
      <c r="BB344" s="108" t="str">
        <f>VLOOKUP(Tabela2[[#This Row],[SIEMA]],Siema2025,79,FALSE)</f>
        <v>X</v>
      </c>
      <c r="BC344" s="108" t="str">
        <f>IF(Tabela2[[#This Row],[Outro(s) ]] = "X", "PREENCHER","NA")</f>
        <v>PREENCHER</v>
      </c>
      <c r="BD344" s="108" t="str">
        <f>VLOOKUP(Tabela2[[#This Row],[SIEMA]],Siema2025,82,FALSE)</f>
        <v/>
      </c>
      <c r="BE344" s="108" t="str">
        <f>VLOOKUP(Tabela2[[#This Row],[SIEMA]],Siema2025,81,FALSE)</f>
        <v/>
      </c>
      <c r="BF344" s="110" t="str">
        <f>VLOOKUP(Tabela2[[#This Row],[SIEMA]],Siema2025,28,FALSE)</f>
        <v/>
      </c>
      <c r="BG344" s="110"/>
      <c r="BH344" s="111" t="str">
        <f>VLOOKUP(Tabela2[[#This Row],[SIEMA]],Siema2025,29,FALSE)</f>
        <v/>
      </c>
      <c r="BI344" s="112" t="str">
        <f>VLOOKUP(Tabela2[[#This Row],[SIEMA]],Siema2025,107,FALSE)</f>
        <v>Não</v>
      </c>
      <c r="BJ344" s="107" t="s">
        <v>7113</v>
      </c>
      <c r="BK344" s="104" t="s">
        <v>2696</v>
      </c>
      <c r="BL344" s="140">
        <v>45804</v>
      </c>
      <c r="BM344" s="108">
        <f ca="1">IF(Tabela2[[#This Row],[Data de atendimento do Ibama (considerar o primeiro documento/ação)]]="",_xlfn.DAYS(TODAY(),J344),_xlfn.DAYS(Tabela2[[#This Row],[Data de atendimento do Ibama (considerar o primeiro documento/ação)]],J344))</f>
        <v>4</v>
      </c>
      <c r="BN344" s="108" t="str">
        <f>IF(Tabela2[[#This Row],[Atendido pelo Ibama ("Não" ou "Sim")]]="Não","Preencher", IF(Tabela2[[#This Row],[Atendido pelo Ibama ("Não" ou "Sim")]]="Sim","NA",""))</f>
        <v>NA</v>
      </c>
      <c r="BO344" s="114" t="s">
        <v>7165</v>
      </c>
      <c r="BP344" s="108" t="str">
        <f>IF(Tabela2[[#This Row],[Forma de atendimento (primeiro documento/ação)]]= "Outros (especificar)", "PREENCHER","NA")</f>
        <v>NA</v>
      </c>
      <c r="BQ344" s="106" t="s">
        <v>2696</v>
      </c>
      <c r="BR344" s="108" t="s">
        <v>2696</v>
      </c>
      <c r="BS344" s="108" t="s">
        <v>2696</v>
      </c>
      <c r="BT344" s="108" t="s">
        <v>7126</v>
      </c>
      <c r="BU344" s="108" t="s">
        <v>2696</v>
      </c>
      <c r="BV344" s="108" t="s">
        <v>123</v>
      </c>
      <c r="BW344" s="108" t="s">
        <v>2696</v>
      </c>
      <c r="BX344" s="106" t="s">
        <v>7115</v>
      </c>
      <c r="BY344" s="140">
        <v>46226</v>
      </c>
      <c r="BZ344" s="104">
        <f>IF(Tabela2[[#This Row],[Data do documento de encerramento]]="NA","NA",IF(Tabela2[[#This Row],[Data do documento de encerramento]]="","Pendente de conclusão/ encerramento",_xlfn.DAYS(Tabela2[[#This Row],[Data do documento de encerramento]],J344)))</f>
        <v>426</v>
      </c>
      <c r="CA344" s="107"/>
      <c r="CB344" s="107"/>
      <c r="CC344" s="133"/>
      <c r="CD344" s="107"/>
      <c r="CE344" s="107"/>
      <c r="CF344" s="107"/>
    </row>
    <row r="345" spans="1:84" s="22" customFormat="1">
      <c r="A345" s="169">
        <v>202552661215</v>
      </c>
      <c r="B345" s="170" t="s">
        <v>8623</v>
      </c>
      <c r="C345" s="108" t="str">
        <f>VLOOKUP(Tabela2[[#This Row],[SIEMA]],Siema2025,4,FALSE)</f>
        <v xml:space="preserve"> MG</v>
      </c>
      <c r="D345" s="106" t="str">
        <f>VLOOKUP(Tabela2[[#This Row],[SIEMA]],Siema2025,3,FALSE)</f>
        <v xml:space="preserve">Montes Claros </v>
      </c>
      <c r="E345" s="106" t="s">
        <v>8624</v>
      </c>
      <c r="F345" s="106" t="s">
        <v>8625</v>
      </c>
      <c r="G345" s="106" t="s">
        <v>8626</v>
      </c>
      <c r="H345" s="109" t="s">
        <v>8627</v>
      </c>
      <c r="I345" s="104" t="s">
        <v>7120</v>
      </c>
      <c r="J345" s="105">
        <f>VLOOKUP(Tabela2[[#This Row],[SIEMA]],Siema2025,2,FALSE)</f>
        <v>45800</v>
      </c>
      <c r="K345" s="105" t="str">
        <f>VLOOKUP(Tabela2[[#This Row],[SIEMA]],Siema2025,16,FALSE)</f>
        <v>Sexta</v>
      </c>
      <c r="L345" s="106" t="str">
        <f>IF(Tabela2[[#This Row],[Data]]="","Sem Informação",VLOOKUP(MONTH(Tabela2[[#This Row],[Data]]),'[1]Validação de dados'!$I$1:$J$13,2,0))</f>
        <v>Maio</v>
      </c>
      <c r="M345" s="104">
        <f>YEAR(Tabela2[[#This Row],[Data]])</f>
        <v>2025</v>
      </c>
      <c r="N345" s="105" t="str">
        <f>VLOOKUP(Tabela2[[#This Row],[SIEMA]],Siema2025,17,FALSE)</f>
        <v>Noturno</v>
      </c>
      <c r="O345" s="105" t="str">
        <f>VLOOKUP(Tabela2[[#This Row],[SIEMA]],Siema2025,5,FALSE)</f>
        <v>Rodovia</v>
      </c>
      <c r="P345" s="104" t="str">
        <f>VLOOKUP(Tabela2[[#This Row],[SIEMA]],Siema2025,21,FALSE)</f>
        <v/>
      </c>
      <c r="Q345" s="104">
        <v>1361</v>
      </c>
      <c r="R345" s="104" t="s">
        <v>8628</v>
      </c>
      <c r="S345" s="107" t="str">
        <f>IF(Q345="","", IF(Q345="NC","", IF(Q345="NE","", IF(Q345="NA","",IFERROR(VLOOKUP(Q345,Produtos!$A$1:$C$2319,2,FALSE),"Não Cadastrado")))))</f>
        <v>CARVÃO, de origem animal ou vegetal</v>
      </c>
      <c r="T345" s="104">
        <v>85</v>
      </c>
      <c r="U345" s="104" t="s">
        <v>8629</v>
      </c>
      <c r="V345" s="104">
        <f>IF(Q345="","",IF(ISNUMBER(Q345)=FALSE,"Não se aplica",IFERROR(VLOOKUP(Q345,Produtos!$A$1:$C$2319,3,FALSE),"Não Cadastrado")))</f>
        <v>4.2</v>
      </c>
      <c r="W345" s="104" t="str">
        <f>VLOOKUP(Tabela2[[#This Row],[SIEMA]],Siema2025,10,FALSE)</f>
        <v/>
      </c>
      <c r="X345" s="113" t="str">
        <f>IF(Tabela2[[#This Row],[Origem do acidente]] = "Plataforma", "PREENCHER","NA")</f>
        <v>NA</v>
      </c>
      <c r="Y345" s="109" t="str">
        <f>IF(W345="","", IF(W345="NC","", IF(W345="NE","", IF(W345="NA","",IFERROR(VLOOKUP(W345,Produtos!$A$1:$C$2319,2,FALSE),"Não Cadastrado")))))</f>
        <v/>
      </c>
      <c r="Z345" s="104" t="str">
        <f>VLOOKUP(Tabela2[[#This Row],[SIEMA]],Siema2025,11,FALSE)</f>
        <v xml:space="preserve"> </v>
      </c>
      <c r="AA345" s="104" t="str">
        <f>VLOOKUP(Tabela2[[#This Row],[SIEMA]],Siema2025,12,FALSE)</f>
        <v xml:space="preserve"> </v>
      </c>
      <c r="AB345" s="104" t="str">
        <f>IF(W345="","",IF(ISNUMBER(W345)=FALSE,"Não se aplica",IFERROR(VLOOKUP(W345,Produtos!$A$1:$C$2319,3,FALSE),"Não Cadastrado")))</f>
        <v/>
      </c>
      <c r="AC345" s="104"/>
      <c r="AD345" s="108" t="str">
        <f>IF(Tabela2[[#This Row],[Origem do acidente]] = "Plataforma", "PREENCHER","NA")</f>
        <v>NA</v>
      </c>
      <c r="AE345" s="107" t="str">
        <f>IF(AC345="","", IF(AC345="NC","", IF(AC345="NE","", IF(AC345="NA","",IFERROR(VLOOKUP(AC345,Produtos!$A$1:$C$2319,2,FALSE),"Não Cadastrado")))))</f>
        <v/>
      </c>
      <c r="AF345" s="104"/>
      <c r="AG345" s="104"/>
      <c r="AH345" s="104" t="str">
        <f>IF(AC345="","",IF(ISNUMBER(AC345)=FALSE,"Não se aplica",IFERROR(VLOOKUP(AC345,Produtos!$A$1:$C$2319,3,FALSE),"Não Cadastrado")))</f>
        <v/>
      </c>
      <c r="AI345" s="104"/>
      <c r="AJ345" s="104" t="str">
        <f>VLOOKUP(Tabela2[[#This Row],[SIEMA]],Siema2025,26,FALSE)</f>
        <v>Tombamento seguido de queda da carga</v>
      </c>
      <c r="AK345" s="107" t="s">
        <v>7358</v>
      </c>
      <c r="AL345" s="107" t="s">
        <v>7180</v>
      </c>
      <c r="AM345" s="107"/>
      <c r="AN345" s="108" t="str">
        <f>VLOOKUP(Tabela2[[#This Row],[SIEMA]],Siema2025,51,FALSE)</f>
        <v/>
      </c>
      <c r="AO345" s="108" t="str">
        <f>VLOOKUP(Tabela2[[#This Row],[SIEMA]],Siema2025,53,FALSE)</f>
        <v/>
      </c>
      <c r="AP345" s="108" t="str">
        <f>VLOOKUP(Tabela2[[#This Row],[SIEMA]],Siema2025,55,FALSE)</f>
        <v/>
      </c>
      <c r="AQ345" s="108" t="str">
        <f>VLOOKUP(Tabela2[[#This Row],[SIEMA]],Siema2025,57,FALSE)</f>
        <v/>
      </c>
      <c r="AR345" s="108" t="str">
        <f>VLOOKUP(Tabela2[[#This Row],[SIEMA]],Siema2025,59,FALSE)</f>
        <v/>
      </c>
      <c r="AS345" s="108" t="str">
        <f>VLOOKUP(Tabela2[[#This Row],[SIEMA]],Siema2025,61,FALSE)</f>
        <v/>
      </c>
      <c r="AT345" s="108" t="str">
        <f>VLOOKUP(Tabela2[[#This Row],[SIEMA]],Siema2025,63,FALSE)</f>
        <v/>
      </c>
      <c r="AU345" s="108" t="str">
        <f>VLOOKUP(Tabela2[[#This Row],[SIEMA]],Siema2025,65,FALSE)</f>
        <v>X</v>
      </c>
      <c r="AV345" s="108" t="str">
        <f>VLOOKUP(Tabela2[[#This Row],[SIEMA]],Siema2025,67,FALSE)</f>
        <v/>
      </c>
      <c r="AW345" s="108" t="str">
        <f>VLOOKUP(Tabela2[[#This Row],[SIEMA]],Siema2025,69,FALSE)</f>
        <v/>
      </c>
      <c r="AX345" s="108" t="str">
        <f>VLOOKUP(Tabela2[[#This Row],[SIEMA]],Siema2025,71,FALSE)</f>
        <v/>
      </c>
      <c r="AY345" s="108" t="str">
        <f>VLOOKUP(Tabela2[[#This Row],[SIEMA]],Siema2025,73,FALSE)</f>
        <v/>
      </c>
      <c r="AZ345" s="108" t="str">
        <f>VLOOKUP(Tabela2[[#This Row],[SIEMA]],Siema2025,75,FALSE)</f>
        <v/>
      </c>
      <c r="BA345" s="108" t="str">
        <f>VLOOKUP(Tabela2[[#This Row],[SIEMA]],Siema2025,77,FALSE)</f>
        <v/>
      </c>
      <c r="BB345" s="108" t="str">
        <f>VLOOKUP(Tabela2[[#This Row],[SIEMA]],Siema2025,79,FALSE)</f>
        <v/>
      </c>
      <c r="BC345" s="108" t="str">
        <f>IF(Tabela2[[#This Row],[Outro(s) ]] = "X", "PREENCHER","NA")</f>
        <v>NA</v>
      </c>
      <c r="BD345" s="108" t="str">
        <f>VLOOKUP(Tabela2[[#This Row],[SIEMA]],Siema2025,82,FALSE)</f>
        <v/>
      </c>
      <c r="BE345" s="108" t="str">
        <f>VLOOKUP(Tabela2[[#This Row],[SIEMA]],Siema2025,81,FALSE)</f>
        <v/>
      </c>
      <c r="BF345" s="110" t="str">
        <f>VLOOKUP(Tabela2[[#This Row],[SIEMA]],Siema2025,28,FALSE)</f>
        <v/>
      </c>
      <c r="BG345" s="110"/>
      <c r="BH345" s="111" t="str">
        <f>VLOOKUP(Tabela2[[#This Row],[SIEMA]],Siema2025,29,FALSE)</f>
        <v/>
      </c>
      <c r="BI345" s="112" t="str">
        <f>VLOOKUP(Tabela2[[#This Row],[SIEMA]],Siema2025,107,FALSE)</f>
        <v>Não</v>
      </c>
      <c r="BJ345" s="107" t="s">
        <v>7099</v>
      </c>
      <c r="BK345" s="104" t="s">
        <v>123</v>
      </c>
      <c r="BL345" s="140">
        <v>45804</v>
      </c>
      <c r="BM345" s="108">
        <f ca="1">IF(Tabela2[[#This Row],[Data de atendimento do Ibama (considerar o primeiro documento/ação)]]="",_xlfn.DAYS(TODAY(),J345),_xlfn.DAYS(Tabela2[[#This Row],[Data de atendimento do Ibama (considerar o primeiro documento/ação)]],J345))</f>
        <v>4</v>
      </c>
      <c r="BN345" s="108" t="s">
        <v>7912</v>
      </c>
      <c r="BO345" s="114" t="s">
        <v>7182</v>
      </c>
      <c r="BP345" s="108" t="s">
        <v>8630</v>
      </c>
      <c r="BQ345" s="106" t="s">
        <v>123</v>
      </c>
      <c r="BR345" s="108" t="s">
        <v>123</v>
      </c>
      <c r="BS345" s="108" t="s">
        <v>7120</v>
      </c>
      <c r="BT345" s="108" t="s">
        <v>7225</v>
      </c>
      <c r="BU345" s="108" t="s">
        <v>123</v>
      </c>
      <c r="BV345" s="108" t="s">
        <v>123</v>
      </c>
      <c r="BW345" s="108" t="s">
        <v>2696</v>
      </c>
      <c r="BX345" s="106" t="s">
        <v>7102</v>
      </c>
      <c r="BY345" s="140">
        <v>45804</v>
      </c>
      <c r="BZ345" s="104">
        <f>IF(Tabela2[[#This Row],[Data do documento de encerramento]]="NA","NA",IF(Tabela2[[#This Row],[Data do documento de encerramento]]="","Pendente de conclusão/ encerramento",_xlfn.DAYS(Tabela2[[#This Row],[Data do documento de encerramento]],J345)))</f>
        <v>4</v>
      </c>
      <c r="CA345" s="107" t="s">
        <v>7807</v>
      </c>
      <c r="CB345" s="107"/>
      <c r="CC345" s="129"/>
      <c r="CD345" s="107"/>
      <c r="CE345" s="107"/>
      <c r="CF345" s="107"/>
    </row>
    <row r="346" spans="1:84" ht="76.5">
      <c r="A346" s="169">
        <v>202552554044</v>
      </c>
      <c r="B346" s="118" t="s">
        <v>8631</v>
      </c>
      <c r="C346" s="108" t="str">
        <f>VLOOKUP(Tabela2[[#This Row],[SIEMA]],Siema2025,4,FALSE)</f>
        <v xml:space="preserve"> AM</v>
      </c>
      <c r="D346" s="106" t="str">
        <f>VLOOKUP(Tabela2[[#This Row],[SIEMA]],Siema2025,3,FALSE)</f>
        <v xml:space="preserve">Manaus </v>
      </c>
      <c r="E346" s="106" t="str">
        <f>VLOOKUP(Tabela2[[#This Row],[SIEMA]],Siema2025,20,FALSE)</f>
        <v>RUA PAJURA, N01, VILA BURITI</v>
      </c>
      <c r="F346" s="106"/>
      <c r="G346" s="106" t="s">
        <v>8632</v>
      </c>
      <c r="H346" s="106" t="s">
        <v>8633</v>
      </c>
      <c r="I346" s="104" t="str">
        <f>VLOOKUP(Tabela2[[#This Row],[SIEMA]],Siema2025,19,FALSE)</f>
        <v/>
      </c>
      <c r="J346" s="105">
        <f>VLOOKUP(Tabela2[[#This Row],[SIEMA]],Siema2025,2,FALSE)</f>
        <v>45801</v>
      </c>
      <c r="K346" s="105" t="str">
        <f>VLOOKUP(Tabela2[[#This Row],[SIEMA]],Siema2025,16,FALSE)</f>
        <v>Sábado</v>
      </c>
      <c r="L346" s="106" t="str">
        <f>IF(Tabela2[[#This Row],[Data]]="","Sem Informação",VLOOKUP(MONTH(Tabela2[[#This Row],[Data]]),'[1]Validação de dados'!$I$1:$J$13,2,0))</f>
        <v>Maio</v>
      </c>
      <c r="M346" s="104">
        <f>YEAR(Tabela2[[#This Row],[Data]])</f>
        <v>2025</v>
      </c>
      <c r="N346" s="105" t="str">
        <f>VLOOKUP(Tabela2[[#This Row],[SIEMA]],Siema2025,17,FALSE)</f>
        <v>Vespertino</v>
      </c>
      <c r="O346" s="105" t="s">
        <v>452</v>
      </c>
      <c r="P346" s="104" t="str">
        <f>VLOOKUP(Tabela2[[#This Row],[SIEMA]],Siema2025,21,FALSE)</f>
        <v>Às 17h34 (BRT) do dia 24/05/2025 foi identificada uma anormalidade ambiental ao término da operação de óleo diesel marítimo, realizada através da embarcação CMT ASSIS II, de propriedade da empresa PETROMAX TRRNI, inscrita sob o CNPJ nº 46.989.389/0001-40, com operação que ocorreu de forma autorizada pela Unidade Operacional de Manaus da Ipiranga.
Imediatamente após a identificação da anormalidade, a empresa especializada em atendimento a emergências ambientais, contratada previamente pela Ipiranga, foi acionada e, as medidas de contingência foram implementadas, até o presente momento, não houve registro de qualquer tipo de derrame.</v>
      </c>
      <c r="Q346" s="104">
        <v>1202</v>
      </c>
      <c r="R346" s="104" t="str">
        <f>VLOOKUP(Tabela2[[#This Row],[SIEMA]],Siema2025,10,FALSE)</f>
        <v/>
      </c>
      <c r="S346" s="107" t="str">
        <f>IF(Q346="","", IF(Q346="NC","", IF(Q346="NE","", IF(Q346="NA","",IFERROR(VLOOKUP(Q346,Produtos!$A$1:$C$2319,2,FALSE),"Não Cadastrado")))))</f>
        <v>GASÓLEO ou ÓLEO DIESEL ou ÓLEO PARA AQUECIMENTO, LEVE</v>
      </c>
      <c r="T346" s="104" t="str">
        <f>VLOOKUP(Tabela2[[#This Row],[SIEMA]],Siema2025,11,FALSE)</f>
        <v xml:space="preserve"> </v>
      </c>
      <c r="U346" s="104" t="str">
        <f>VLOOKUP(Tabela2[[#This Row],[SIEMA]],Siema2025,12,FALSE)</f>
        <v xml:space="preserve"> </v>
      </c>
      <c r="V346" s="104">
        <f>IF(Q346="","",IF(ISNUMBER(Q346)=FALSE,"Não se aplica",IFERROR(VLOOKUP(Q346,Produtos!$A$1:$C$2319,3,FALSE),"Não Cadastrado")))</f>
        <v>3</v>
      </c>
      <c r="W346" s="104" t="str">
        <f>VLOOKUP(Tabela2[[#This Row],[SIEMA]],Siema2025,10,FALSE)</f>
        <v/>
      </c>
      <c r="X346" s="113" t="str">
        <f>IF(Tabela2[[#This Row],[Origem do acidente]] = "Plataforma", "PREENCHER","NA")</f>
        <v>NA</v>
      </c>
      <c r="Y346" s="109" t="str">
        <f>IF(W346="","", IF(W346="NC","", IF(W346="NE","", IF(W346="NA","",IFERROR(VLOOKUP(W346,Produtos!$A$1:$C$2319,2,FALSE),"Não Cadastrado")))))</f>
        <v/>
      </c>
      <c r="Z346" s="104" t="str">
        <f>VLOOKUP(Tabela2[[#This Row],[SIEMA]],Siema2025,11,FALSE)</f>
        <v xml:space="preserve"> </v>
      </c>
      <c r="AA346" s="104" t="str">
        <f>VLOOKUP(Tabela2[[#This Row],[SIEMA]],Siema2025,12,FALSE)</f>
        <v xml:space="preserve"> </v>
      </c>
      <c r="AB346" s="104" t="str">
        <f>IF(W346="","",IF(ISNUMBER(W346)=FALSE,"Não se aplica",IFERROR(VLOOKUP(W346,Produtos!$A$1:$C$2319,3,FALSE),"Não Cadastrado")))</f>
        <v/>
      </c>
      <c r="AC346" s="104"/>
      <c r="AD346" s="108" t="str">
        <f>IF(Tabela2[[#This Row],[Origem do acidente]] = "Plataforma", "PREENCHER","NA")</f>
        <v>NA</v>
      </c>
      <c r="AE346" s="107" t="str">
        <f>IF(AC346="","", IF(AC346="NC","", IF(AC346="NE","", IF(AC346="NA","",IFERROR(VLOOKUP(AC346,Produtos!$A$1:$C$2319,2,FALSE),"Não Cadastrado")))))</f>
        <v/>
      </c>
      <c r="AF346" s="104"/>
      <c r="AG346" s="104"/>
      <c r="AH346" s="104" t="str">
        <f>IF(AC346="","",IF(ISNUMBER(AC346)=FALSE,"Não se aplica",IFERROR(VLOOKUP(AC346,Produtos!$A$1:$C$2319,3,FALSE),"Não Cadastrado")))</f>
        <v/>
      </c>
      <c r="AI346" s="104"/>
      <c r="AJ346" s="104" t="str">
        <f>VLOOKUP(Tabela2[[#This Row],[SIEMA]],Siema2025,26,FALSE)</f>
        <v/>
      </c>
      <c r="AK346" s="107" t="s">
        <v>7285</v>
      </c>
      <c r="AL346" s="107"/>
      <c r="AM346" s="107"/>
      <c r="AN346" s="108" t="str">
        <f>VLOOKUP(Tabela2[[#This Row],[SIEMA]],Siema2025,51,FALSE)</f>
        <v/>
      </c>
      <c r="AO346" s="108" t="str">
        <f>VLOOKUP(Tabela2[[#This Row],[SIEMA]],Siema2025,53,FALSE)</f>
        <v/>
      </c>
      <c r="AP346" s="108" t="str">
        <f>VLOOKUP(Tabela2[[#This Row],[SIEMA]],Siema2025,55,FALSE)</f>
        <v/>
      </c>
      <c r="AQ346" s="108" t="str">
        <f>VLOOKUP(Tabela2[[#This Row],[SIEMA]],Siema2025,57,FALSE)</f>
        <v>X</v>
      </c>
      <c r="AR346" s="108" t="str">
        <f>VLOOKUP(Tabela2[[#This Row],[SIEMA]],Siema2025,59,FALSE)</f>
        <v/>
      </c>
      <c r="AS346" s="108" t="str">
        <f>VLOOKUP(Tabela2[[#This Row],[SIEMA]],Siema2025,61,FALSE)</f>
        <v/>
      </c>
      <c r="AT346" s="108" t="str">
        <f>VLOOKUP(Tabela2[[#This Row],[SIEMA]],Siema2025,63,FALSE)</f>
        <v/>
      </c>
      <c r="AU346" s="108" t="str">
        <f>VLOOKUP(Tabela2[[#This Row],[SIEMA]],Siema2025,65,FALSE)</f>
        <v/>
      </c>
      <c r="AV346" s="108" t="str">
        <f>VLOOKUP(Tabela2[[#This Row],[SIEMA]],Siema2025,67,FALSE)</f>
        <v/>
      </c>
      <c r="AW346" s="108" t="str">
        <f>VLOOKUP(Tabela2[[#This Row],[SIEMA]],Siema2025,69,FALSE)</f>
        <v/>
      </c>
      <c r="AX346" s="108" t="str">
        <f>VLOOKUP(Tabela2[[#This Row],[SIEMA]],Siema2025,71,FALSE)</f>
        <v/>
      </c>
      <c r="AY346" s="108" t="str">
        <f>VLOOKUP(Tabela2[[#This Row],[SIEMA]],Siema2025,73,FALSE)</f>
        <v/>
      </c>
      <c r="AZ346" s="108" t="str">
        <f>VLOOKUP(Tabela2[[#This Row],[SIEMA]],Siema2025,75,FALSE)</f>
        <v/>
      </c>
      <c r="BA346" s="108" t="str">
        <f>VLOOKUP(Tabela2[[#This Row],[SIEMA]],Siema2025,77,FALSE)</f>
        <v/>
      </c>
      <c r="BB346" s="108" t="str">
        <f>VLOOKUP(Tabela2[[#This Row],[SIEMA]],Siema2025,79,FALSE)</f>
        <v/>
      </c>
      <c r="BC346" s="108" t="str">
        <f>IF(Tabela2[[#This Row],[Outro(s) ]] = "X", "PREENCHER","NA")</f>
        <v>NA</v>
      </c>
      <c r="BD346" s="108" t="str">
        <f>VLOOKUP(Tabela2[[#This Row],[SIEMA]],Siema2025,82,FALSE)</f>
        <v/>
      </c>
      <c r="BE346" s="108" t="str">
        <f>VLOOKUP(Tabela2[[#This Row],[SIEMA]],Siema2025,81,FALSE)</f>
        <v/>
      </c>
      <c r="BF346" s="110" t="s">
        <v>8634</v>
      </c>
      <c r="BG346" s="110"/>
      <c r="BH346" s="111" t="str">
        <f>VLOOKUP(Tabela2[[#This Row],[SIEMA]],Siema2025,29,FALSE)</f>
        <v/>
      </c>
      <c r="BI346" s="112" t="str">
        <f>VLOOKUP(Tabela2[[#This Row],[SIEMA]],Siema2025,107,FALSE)</f>
        <v>Não</v>
      </c>
      <c r="BJ346" s="107" t="s">
        <v>7113</v>
      </c>
      <c r="BK346" s="104" t="s">
        <v>2696</v>
      </c>
      <c r="BL346" s="140">
        <v>45818</v>
      </c>
      <c r="BM346" s="108">
        <f ca="1">IF(Tabela2[[#This Row],[Data de atendimento do Ibama (considerar o primeiro documento/ação)]]="",_xlfn.DAYS(TODAY(),J346),_xlfn.DAYS(Tabela2[[#This Row],[Data de atendimento do Ibama (considerar o primeiro documento/ação)]],J346))</f>
        <v>17</v>
      </c>
      <c r="BN346" s="108" t="str">
        <f>IF(Tabela2[[#This Row],[Atendido pelo Ibama ("Não" ou "Sim")]]="Não","Preencher", IF(Tabela2[[#This Row],[Atendido pelo Ibama ("Não" ou "Sim")]]="Sim","NA",""))</f>
        <v>NA</v>
      </c>
      <c r="BO346" s="114" t="s">
        <v>7138</v>
      </c>
      <c r="BP346" s="108" t="str">
        <f>IF(Tabela2[[#This Row],[Forma de atendimento (primeiro documento/ação)]]= "Outros (especificar)", "PREENCHER","NA")</f>
        <v>NA</v>
      </c>
      <c r="BQ346" s="106" t="s">
        <v>2696</v>
      </c>
      <c r="BR346" s="108" t="s">
        <v>2696</v>
      </c>
      <c r="BS346" s="108" t="s">
        <v>123</v>
      </c>
      <c r="BT346" s="108" t="s">
        <v>7126</v>
      </c>
      <c r="BU346" s="108" t="s">
        <v>123</v>
      </c>
      <c r="BV346" s="108"/>
      <c r="BW346" s="108" t="s">
        <v>123</v>
      </c>
      <c r="BX346" s="106"/>
      <c r="BY346" s="106"/>
      <c r="BZ346" s="104" t="str">
        <f>IF(Tabela2[[#This Row],[Data do documento de encerramento]]="NA","NA",IF(Tabela2[[#This Row],[Data do documento de encerramento]]="","Pendente de conclusão/ encerramento",_xlfn.DAYS(Tabela2[[#This Row],[Data do documento de encerramento]],J346)))</f>
        <v>Pendente de conclusão/ encerramento</v>
      </c>
      <c r="CA346" s="107" t="s">
        <v>8635</v>
      </c>
      <c r="CB346" s="107"/>
      <c r="CC346" s="130"/>
      <c r="CD346" s="107"/>
      <c r="CE346" s="107"/>
      <c r="CF346" s="107"/>
    </row>
    <row r="347" spans="1:84" ht="60.75">
      <c r="A347" s="182">
        <v>202552582819</v>
      </c>
      <c r="B347" s="118" t="s">
        <v>8636</v>
      </c>
      <c r="C347" s="108" t="s">
        <v>672</v>
      </c>
      <c r="D347" s="106" t="s">
        <v>637</v>
      </c>
      <c r="E347" s="106" t="s">
        <v>8637</v>
      </c>
      <c r="F347" s="106"/>
      <c r="G347" s="106" t="s">
        <v>8638</v>
      </c>
      <c r="H347" s="106" t="s">
        <v>8639</v>
      </c>
      <c r="I347" s="104" t="str">
        <f>VLOOKUP(Tabela2[[#This Row],[SIEMA]],Siema2025,19,FALSE)</f>
        <v>Santos</v>
      </c>
      <c r="J347" s="105">
        <f>VLOOKUP(Tabela2[[#This Row],[SIEMA]],Siema2025,2,FALSE)</f>
        <v>45801</v>
      </c>
      <c r="K347" s="105" t="str">
        <f>VLOOKUP(Tabela2[[#This Row],[SIEMA]],Siema2025,16,FALSE)</f>
        <v>Sábado</v>
      </c>
      <c r="L347" s="106" t="str">
        <f>IF(Tabela2[[#This Row],[Data]]="","Sem Informação",VLOOKUP(MONTH(Tabela2[[#This Row],[Data]]),'[1]Validação de dados'!$I$1:$J$13,2,0))</f>
        <v>Maio</v>
      </c>
      <c r="M347" s="104">
        <f>YEAR(Tabela2[[#This Row],[Data]])</f>
        <v>2025</v>
      </c>
      <c r="N347" s="105" t="str">
        <f>VLOOKUP(Tabela2[[#This Row],[SIEMA]],Siema2025,17,FALSE)</f>
        <v>Noturno</v>
      </c>
      <c r="O347" s="105" t="s">
        <v>111</v>
      </c>
      <c r="P347" s="104" t="str">
        <f>VLOOKUP(Tabela2[[#This Row],[SIEMA]],Siema2025,21,FALSE)</f>
        <v>Embarcação Deep Star</v>
      </c>
      <c r="Q347" s="104" t="s">
        <v>637</v>
      </c>
      <c r="R347" s="104" t="s">
        <v>7146</v>
      </c>
      <c r="S347" s="107" t="s">
        <v>7147</v>
      </c>
      <c r="T347" s="104">
        <v>1.2999999999999999E-2</v>
      </c>
      <c r="U347" s="104" t="s">
        <v>7111</v>
      </c>
      <c r="V347" s="104" t="str">
        <f>IF(Q347="","",IF(ISNUMBER(Q347)=FALSE,"Não se aplica",IFERROR(VLOOKUP(Q347,Produtos!$A$1:$C$2319,3,FALSE),"Não Cadastrado")))</f>
        <v>Não se aplica</v>
      </c>
      <c r="W347" s="104"/>
      <c r="X347" s="113"/>
      <c r="Y347" s="109" t="str">
        <f>IF(W347="","", IF(W347="NC","", IF(W347="NE","", IF(W347="NA","",IFERROR(VLOOKUP(W347,Produtos!$A$1:$C$2319,2,FALSE),"Não Cadastrado")))))</f>
        <v/>
      </c>
      <c r="Z347" s="104"/>
      <c r="AA347" s="104"/>
      <c r="AB347" s="104" t="str">
        <f>IF(W347="","",IF(ISNUMBER(W347)=FALSE,"Não se aplica",IFERROR(VLOOKUP(W347,Produtos!$A$1:$C$2319,3,FALSE),"Não Cadastrado")))</f>
        <v/>
      </c>
      <c r="AC347" s="104"/>
      <c r="AD347" s="108"/>
      <c r="AE347" s="107" t="str">
        <f>IF(AC347="","", IF(AC347="NC","", IF(AC347="NE","", IF(AC347="NA","",IFERROR(VLOOKUP(AC347,Produtos!$A$1:$C$2319,2,FALSE),"Não Cadastrado")))))</f>
        <v/>
      </c>
      <c r="AF347" s="104"/>
      <c r="AG347" s="104"/>
      <c r="AH347" s="104" t="str">
        <f>IF(AC347="","",IF(ISNUMBER(AC347)=FALSE,"Não se aplica",IFERROR(VLOOKUP(AC347,Produtos!$A$1:$C$2319,3,FALSE),"Não Cadastrado")))</f>
        <v/>
      </c>
      <c r="AI347" s="104"/>
      <c r="AJ347" s="104" t="str">
        <f>VLOOKUP(Tabela2[[#This Row],[SIEMA]],Siema2025,26,FALSE)</f>
        <v>Em investigação.</v>
      </c>
      <c r="AK347" s="107" t="s">
        <v>7112</v>
      </c>
      <c r="AL347" s="107" t="s">
        <v>7229</v>
      </c>
      <c r="AM347" s="107"/>
      <c r="AN347" s="108" t="str">
        <f>VLOOKUP(Tabela2[[#This Row],[SIEMA]],Siema2025,51,FALSE)</f>
        <v/>
      </c>
      <c r="AO347" s="108" t="str">
        <f>VLOOKUP(Tabela2[[#This Row],[SIEMA]],Siema2025,53,FALSE)</f>
        <v/>
      </c>
      <c r="AP347" s="108" t="str">
        <f>VLOOKUP(Tabela2[[#This Row],[SIEMA]],Siema2025,55,FALSE)</f>
        <v/>
      </c>
      <c r="AQ347" s="108" t="str">
        <f>VLOOKUP(Tabela2[[#This Row],[SIEMA]],Siema2025,57,FALSE)</f>
        <v/>
      </c>
      <c r="AR347" s="108" t="str">
        <f>VLOOKUP(Tabela2[[#This Row],[SIEMA]],Siema2025,59,FALSE)</f>
        <v/>
      </c>
      <c r="AS347" s="108" t="str">
        <f>VLOOKUP(Tabela2[[#This Row],[SIEMA]],Siema2025,61,FALSE)</f>
        <v>X</v>
      </c>
      <c r="AT347" s="108" t="str">
        <f>VLOOKUP(Tabela2[[#This Row],[SIEMA]],Siema2025,63,FALSE)</f>
        <v/>
      </c>
      <c r="AU347" s="108" t="str">
        <f>VLOOKUP(Tabela2[[#This Row],[SIEMA]],Siema2025,65,FALSE)</f>
        <v/>
      </c>
      <c r="AV347" s="108" t="str">
        <f>VLOOKUP(Tabela2[[#This Row],[SIEMA]],Siema2025,67,FALSE)</f>
        <v/>
      </c>
      <c r="AW347" s="108" t="str">
        <f>VLOOKUP(Tabela2[[#This Row],[SIEMA]],Siema2025,69,FALSE)</f>
        <v/>
      </c>
      <c r="AX347" s="108" t="str">
        <f>VLOOKUP(Tabela2[[#This Row],[SIEMA]],Siema2025,71,FALSE)</f>
        <v/>
      </c>
      <c r="AY347" s="108" t="str">
        <f>VLOOKUP(Tabela2[[#This Row],[SIEMA]],Siema2025,73,FALSE)</f>
        <v/>
      </c>
      <c r="AZ347" s="108" t="str">
        <f>VLOOKUP(Tabela2[[#This Row],[SIEMA]],Siema2025,75,FALSE)</f>
        <v/>
      </c>
      <c r="BA347" s="108" t="str">
        <f>VLOOKUP(Tabela2[[#This Row],[SIEMA]],Siema2025,77,FALSE)</f>
        <v/>
      </c>
      <c r="BB347" s="108" t="str">
        <f>VLOOKUP(Tabela2[[#This Row],[SIEMA]],Siema2025,79,FALSE)</f>
        <v/>
      </c>
      <c r="BC347" s="108" t="str">
        <f>IF(Tabela2[[#This Row],[Outro(s) ]] = "X", "PREENCHER","NA")</f>
        <v>NA</v>
      </c>
      <c r="BD347" s="108" t="str">
        <f>VLOOKUP(Tabela2[[#This Row],[SIEMA]],Siema2025,82,FALSE)</f>
        <v/>
      </c>
      <c r="BE347" s="108" t="str">
        <f>VLOOKUP(Tabela2[[#This Row],[SIEMA]],Siema2025,81,FALSE)</f>
        <v/>
      </c>
      <c r="BF347" s="110" t="s">
        <v>206</v>
      </c>
      <c r="BG347" s="110"/>
      <c r="BH347" s="111">
        <v>33000167000101</v>
      </c>
      <c r="BI347" s="112" t="str">
        <f>VLOOKUP(Tabela2[[#This Row],[SIEMA]],Siema2025,107,FALSE)</f>
        <v>Não</v>
      </c>
      <c r="BJ347" s="107" t="s">
        <v>7099</v>
      </c>
      <c r="BK347" s="104" t="s">
        <v>2696</v>
      </c>
      <c r="BL347" s="140">
        <v>45805</v>
      </c>
      <c r="BM347" s="108">
        <f ca="1">IF(Tabela2[[#This Row],[Data de atendimento do Ibama (considerar o primeiro documento/ação)]]="",_xlfn.DAYS(TODAY(),J347),_xlfn.DAYS(Tabela2[[#This Row],[Data de atendimento do Ibama (considerar o primeiro documento/ação)]],J347))</f>
        <v>4</v>
      </c>
      <c r="BN347" s="108" t="str">
        <f>IF(Tabela2[[#This Row],[Atendido pelo Ibama ("Não" ou "Sim")]]="Não","Preencher", IF(Tabela2[[#This Row],[Atendido pelo Ibama ("Não" ou "Sim")]]="Sim","NA",""))</f>
        <v>NA</v>
      </c>
      <c r="BO347" s="114" t="s">
        <v>7100</v>
      </c>
      <c r="BP347" s="108" t="str">
        <f>IF(Tabela2[[#This Row],[Forma de atendimento (primeiro documento/ação)]]= "Outros (especificar)", "PREENCHER","NA")</f>
        <v>NA</v>
      </c>
      <c r="BQ347" s="106" t="s">
        <v>123</v>
      </c>
      <c r="BR347" s="108" t="str">
        <f>IF(Tabela2[[#This Row],[Equipe do Ibama foi a campo? Houve sobrevoo do Poseidon?]] = "Sim", "PREENCHER","NA")</f>
        <v>NA</v>
      </c>
      <c r="BS347" s="108" t="str">
        <f>IF(Tabela2[[#This Row],[Se sim, foi emitida Ordem de Emergência? (informações vinculada à coluna CK)]] = "Sim", "PREENCHER","NA")</f>
        <v>NA</v>
      </c>
      <c r="BT347" s="108" t="s">
        <v>7101</v>
      </c>
      <c r="BU347" s="108" t="s">
        <v>2696</v>
      </c>
      <c r="BV347" s="108" t="s">
        <v>123</v>
      </c>
      <c r="BW347" s="108" t="s">
        <v>2696</v>
      </c>
      <c r="BX347" s="106" t="s">
        <v>7102</v>
      </c>
      <c r="BY347" s="140">
        <v>45916</v>
      </c>
      <c r="BZ347" s="104">
        <f>IF(Tabela2[[#This Row],[Data do documento de encerramento]]="NA","NA",IF(Tabela2[[#This Row],[Data do documento de encerramento]]="","Pendente de conclusão/ encerramento",_xlfn.DAYS(Tabela2[[#This Row],[Data do documento de encerramento]],J347)))</f>
        <v>115</v>
      </c>
      <c r="CA347" s="129" t="s">
        <v>7230</v>
      </c>
      <c r="CB347" s="107" t="s">
        <v>7158</v>
      </c>
      <c r="CC347" s="244" t="s">
        <v>7148</v>
      </c>
      <c r="CD347" s="107" t="s">
        <v>123</v>
      </c>
      <c r="CE347" s="107" t="s">
        <v>123</v>
      </c>
      <c r="CF347" s="107" t="s">
        <v>7257</v>
      </c>
    </row>
    <row r="348" spans="1:84" ht="45.75">
      <c r="A348" s="182">
        <v>202552632456</v>
      </c>
      <c r="B348" s="118" t="s">
        <v>8640</v>
      </c>
      <c r="C348" s="108" t="s">
        <v>672</v>
      </c>
      <c r="D348" s="106" t="s">
        <v>637</v>
      </c>
      <c r="E348" s="106" t="s">
        <v>8383</v>
      </c>
      <c r="F348" s="106"/>
      <c r="G348" s="106" t="s">
        <v>8384</v>
      </c>
      <c r="H348" s="106" t="s">
        <v>8385</v>
      </c>
      <c r="I348" s="104" t="str">
        <f>VLOOKUP(Tabela2[[#This Row],[SIEMA]],Siema2025,19,FALSE)</f>
        <v>Santos</v>
      </c>
      <c r="J348" s="105">
        <f>VLOOKUP(Tabela2[[#This Row],[SIEMA]],Siema2025,2,FALSE)</f>
        <v>45801</v>
      </c>
      <c r="K348" s="105" t="str">
        <f>VLOOKUP(Tabela2[[#This Row],[SIEMA]],Siema2025,16,FALSE)</f>
        <v>Sábado</v>
      </c>
      <c r="L348" s="106" t="str">
        <f>IF(Tabela2[[#This Row],[Data]]="","Sem Informação",VLOOKUP(MONTH(Tabela2[[#This Row],[Data]]),'[1]Validação de dados'!$I$1:$J$13,2,0))</f>
        <v>Maio</v>
      </c>
      <c r="M348" s="104">
        <f>YEAR(Tabela2[[#This Row],[Data]])</f>
        <v>2025</v>
      </c>
      <c r="N348" s="105" t="str">
        <f>VLOOKUP(Tabela2[[#This Row],[SIEMA]],Siema2025,17,FALSE)</f>
        <v>Matutino</v>
      </c>
      <c r="O348" s="105" t="str">
        <f>VLOOKUP(Tabela2[[#This Row],[SIEMA]],Siema2025,5,FALSE)</f>
        <v>Plataforma</v>
      </c>
      <c r="P348" s="104" t="str">
        <f>VLOOKUP(Tabela2[[#This Row],[SIEMA]],Siema2025,21,FALSE)</f>
        <v>FPSO CIDADE DE ITAGUAÍ</v>
      </c>
      <c r="Q348" s="104" t="s">
        <v>7094</v>
      </c>
      <c r="R348" s="104" t="s">
        <v>7471</v>
      </c>
      <c r="S348" s="107" t="s">
        <v>7096</v>
      </c>
      <c r="T348">
        <v>1E-4</v>
      </c>
      <c r="U348" s="104" t="s">
        <v>7111</v>
      </c>
      <c r="V348" s="104" t="s">
        <v>7472</v>
      </c>
      <c r="W348" s="104"/>
      <c r="X348" s="113"/>
      <c r="Y348" s="109" t="str">
        <f>IF(W348="","", IF(W348="NC","", IF(W348="NE","", IF(W348="NA","",IFERROR(VLOOKUP(W348,Produtos!$A$1:$C$2319,2,FALSE),"Não Cadastrado")))))</f>
        <v/>
      </c>
      <c r="Z348" s="104"/>
      <c r="AA348" s="104"/>
      <c r="AB348" s="104" t="str">
        <f>IF(W348="","",IF(ISNUMBER(W348)=FALSE,"Não se aplica",IFERROR(VLOOKUP(W348,Produtos!$A$1:$C$2319,3,FALSE),"Não Cadastrado")))</f>
        <v/>
      </c>
      <c r="AC348" s="104"/>
      <c r="AD348" s="108"/>
      <c r="AE348" s="107" t="str">
        <f>IF(AC348="","", IF(AC348="NC","", IF(AC348="NE","", IF(AC348="NA","",IFERROR(VLOOKUP(AC348,Produtos!$A$1:$C$2319,2,FALSE),"Não Cadastrado")))))</f>
        <v/>
      </c>
      <c r="AF348" s="104"/>
      <c r="AG348" s="104"/>
      <c r="AH348" s="104" t="str">
        <f>IF(AC348="","",IF(ISNUMBER(AC348)=FALSE,"Não se aplica",IFERROR(VLOOKUP(AC348,Produtos!$A$1:$C$2319,3,FALSE),"Não Cadastrado")))</f>
        <v/>
      </c>
      <c r="AI348" s="104"/>
      <c r="AJ348" s="104" t="str">
        <f>VLOOKUP(Tabela2[[#This Row],[SIEMA]],Siema2025,26,FALSE)</f>
        <v>Em investigação.</v>
      </c>
      <c r="AK348" s="107" t="s">
        <v>7098</v>
      </c>
      <c r="AL348" s="107"/>
      <c r="AM348" s="107"/>
      <c r="AN348" s="108" t="str">
        <f>VLOOKUP(Tabela2[[#This Row],[SIEMA]],Siema2025,51,FALSE)</f>
        <v/>
      </c>
      <c r="AO348" s="108" t="str">
        <f>VLOOKUP(Tabela2[[#This Row],[SIEMA]],Siema2025,53,FALSE)</f>
        <v/>
      </c>
      <c r="AP348" s="108" t="str">
        <f>VLOOKUP(Tabela2[[#This Row],[SIEMA]],Siema2025,55,FALSE)</f>
        <v/>
      </c>
      <c r="AQ348" s="108" t="str">
        <f>VLOOKUP(Tabela2[[#This Row],[SIEMA]],Siema2025,57,FALSE)</f>
        <v/>
      </c>
      <c r="AR348" s="108" t="str">
        <f>VLOOKUP(Tabela2[[#This Row],[SIEMA]],Siema2025,59,FALSE)</f>
        <v/>
      </c>
      <c r="AS348" s="108" t="str">
        <f>VLOOKUP(Tabela2[[#This Row],[SIEMA]],Siema2025,61,FALSE)</f>
        <v>X</v>
      </c>
      <c r="AT348" s="108" t="str">
        <f>VLOOKUP(Tabela2[[#This Row],[SIEMA]],Siema2025,63,FALSE)</f>
        <v/>
      </c>
      <c r="AU348" s="108" t="str">
        <f>VLOOKUP(Tabela2[[#This Row],[SIEMA]],Siema2025,65,FALSE)</f>
        <v/>
      </c>
      <c r="AV348" s="108" t="str">
        <f>VLOOKUP(Tabela2[[#This Row],[SIEMA]],Siema2025,67,FALSE)</f>
        <v/>
      </c>
      <c r="AW348" s="108" t="str">
        <f>VLOOKUP(Tabela2[[#This Row],[SIEMA]],Siema2025,69,FALSE)</f>
        <v/>
      </c>
      <c r="AX348" s="108" t="str">
        <f>VLOOKUP(Tabela2[[#This Row],[SIEMA]],Siema2025,71,FALSE)</f>
        <v/>
      </c>
      <c r="AY348" s="108" t="str">
        <f>VLOOKUP(Tabela2[[#This Row],[SIEMA]],Siema2025,73,FALSE)</f>
        <v/>
      </c>
      <c r="AZ348" s="108" t="str">
        <f>VLOOKUP(Tabela2[[#This Row],[SIEMA]],Siema2025,75,FALSE)</f>
        <v/>
      </c>
      <c r="BA348" s="108" t="str">
        <f>VLOOKUP(Tabela2[[#This Row],[SIEMA]],Siema2025,77,FALSE)</f>
        <v/>
      </c>
      <c r="BB348" s="108" t="str">
        <f>VLOOKUP(Tabela2[[#This Row],[SIEMA]],Siema2025,79,FALSE)</f>
        <v/>
      </c>
      <c r="BC348" s="108" t="str">
        <f>IF(Tabela2[[#This Row],[Outro(s) ]] = "X", "PREENCHER","NA")</f>
        <v>NA</v>
      </c>
      <c r="BD348" s="108" t="str">
        <f>VLOOKUP(Tabela2[[#This Row],[SIEMA]],Siema2025,82,FALSE)</f>
        <v/>
      </c>
      <c r="BE348" s="108" t="str">
        <f>VLOOKUP(Tabela2[[#This Row],[SIEMA]],Siema2025,81,FALSE)</f>
        <v/>
      </c>
      <c r="BF348" s="110" t="str">
        <f>VLOOKUP(Tabela2[[#This Row],[SIEMA]],Siema2025,28,FALSE)</f>
        <v>Petrobras</v>
      </c>
      <c r="BG348" s="110"/>
      <c r="BH348" s="111">
        <v>33000167000101</v>
      </c>
      <c r="BI348" s="112" t="str">
        <f>VLOOKUP(Tabela2[[#This Row],[SIEMA]],Siema2025,107,FALSE)</f>
        <v>Não</v>
      </c>
      <c r="BJ348" s="107" t="s">
        <v>7099</v>
      </c>
      <c r="BK348" s="104" t="s">
        <v>2696</v>
      </c>
      <c r="BL348" s="140">
        <v>45805</v>
      </c>
      <c r="BM348" s="108">
        <f ca="1">IF(Tabela2[[#This Row],[Data de atendimento do Ibama (considerar o primeiro documento/ação)]]="",_xlfn.DAYS(TODAY(),J348),_xlfn.DAYS(Tabela2[[#This Row],[Data de atendimento do Ibama (considerar o primeiro documento/ação)]],J348))</f>
        <v>4</v>
      </c>
      <c r="BN348" s="108" t="str">
        <f>IF(Tabela2[[#This Row],[Atendido pelo Ibama ("Não" ou "Sim")]]="Não","Preencher", IF(Tabela2[[#This Row],[Atendido pelo Ibama ("Não" ou "Sim")]]="Sim","NA",""))</f>
        <v>NA</v>
      </c>
      <c r="BO348" s="114" t="s">
        <v>7100</v>
      </c>
      <c r="BP348" s="108" t="str">
        <f>IF(Tabela2[[#This Row],[Forma de atendimento (primeiro documento/ação)]]= "Outros (especificar)", "PREENCHER","NA")</f>
        <v>NA</v>
      </c>
      <c r="BQ348" s="106" t="s">
        <v>123</v>
      </c>
      <c r="BR348" s="108" t="str">
        <f>IF(Tabela2[[#This Row],[Equipe do Ibama foi a campo? Houve sobrevoo do Poseidon?]] = "Sim", "PREENCHER","NA")</f>
        <v>NA</v>
      </c>
      <c r="BS348" s="108" t="str">
        <f>IF(Tabela2[[#This Row],[Se sim, foi emitida Ordem de Emergência? (informações vinculada à coluna CK)]] = "Sim", "PREENCHER","NA")</f>
        <v>NA</v>
      </c>
      <c r="BT348" s="108" t="s">
        <v>7101</v>
      </c>
      <c r="BU348" s="108" t="s">
        <v>2696</v>
      </c>
      <c r="BV348" s="108" t="s">
        <v>123</v>
      </c>
      <c r="BW348" s="108" t="s">
        <v>2696</v>
      </c>
      <c r="BX348" s="106" t="s">
        <v>7102</v>
      </c>
      <c r="BY348" s="140">
        <v>45916</v>
      </c>
      <c r="BZ348" s="104">
        <f>IF(Tabela2[[#This Row],[Data do documento de encerramento]]="NA","NA",IF(Tabela2[[#This Row],[Data do documento de encerramento]]="","Pendente de conclusão/ encerramento",_xlfn.DAYS(Tabela2[[#This Row],[Data do documento de encerramento]],J348)))</f>
        <v>115</v>
      </c>
      <c r="CA348" s="107"/>
      <c r="CB348" s="107" t="s">
        <v>7491</v>
      </c>
      <c r="CC348" s="130" t="s">
        <v>7628</v>
      </c>
      <c r="CD348" s="107" t="s">
        <v>123</v>
      </c>
      <c r="CE348" s="107" t="s">
        <v>123</v>
      </c>
      <c r="CF348" s="107" t="s">
        <v>7105</v>
      </c>
    </row>
    <row r="349" spans="1:84">
      <c r="A349" s="169">
        <v>202552646813</v>
      </c>
      <c r="B349" s="170" t="s">
        <v>8641</v>
      </c>
      <c r="C349" s="108" t="str">
        <f>VLOOKUP(Tabela2[[#This Row],[SIEMA]],Siema2025,4,FALSE)</f>
        <v xml:space="preserve"> SP</v>
      </c>
      <c r="D349" s="106" t="str">
        <f>VLOOKUP(Tabela2[[#This Row],[SIEMA]],Siema2025,3,FALSE)</f>
        <v xml:space="preserve">São Joaquim da Barra </v>
      </c>
      <c r="E349" s="106" t="str">
        <f>VLOOKUP(Tabela2[[#This Row],[SIEMA]],Siema2025,20,FALSE)</f>
        <v>km 368+176</v>
      </c>
      <c r="F349" s="106"/>
      <c r="G349" s="106" t="s">
        <v>8642</v>
      </c>
      <c r="H349" s="106" t="s">
        <v>8643</v>
      </c>
      <c r="I349" s="104" t="s">
        <v>7120</v>
      </c>
      <c r="J349" s="105">
        <f>VLOOKUP(Tabela2[[#This Row],[SIEMA]],Siema2025,2,FALSE)</f>
        <v>45801</v>
      </c>
      <c r="K349" s="105" t="str">
        <f>VLOOKUP(Tabela2[[#This Row],[SIEMA]],Siema2025,16,FALSE)</f>
        <v>Sábado</v>
      </c>
      <c r="L349" s="106" t="str">
        <f>IF(Tabela2[[#This Row],[Data]]="","Sem Informação",VLOOKUP(MONTH(Tabela2[[#This Row],[Data]]),'[1]Validação de dados'!$I$1:$J$13,2,0))</f>
        <v>Maio</v>
      </c>
      <c r="M349" s="104">
        <f>YEAR(Tabela2[[#This Row],[Data]])</f>
        <v>2025</v>
      </c>
      <c r="N349" s="105" t="str">
        <f>VLOOKUP(Tabela2[[#This Row],[SIEMA]],Siema2025,17,FALSE)</f>
        <v>Vespertino</v>
      </c>
      <c r="O349" s="105" t="s">
        <v>162</v>
      </c>
      <c r="P349" s="104" t="str">
        <f>VLOOKUP(Tabela2[[#This Row],[SIEMA]],Siema2025,21,FALSE)</f>
        <v>Ferrovia</v>
      </c>
      <c r="Q349" s="104" t="s">
        <v>7127</v>
      </c>
      <c r="R349" s="104" t="s">
        <v>7127</v>
      </c>
      <c r="S349" s="107" t="s">
        <v>3999</v>
      </c>
      <c r="T349" s="104" t="s">
        <v>8171</v>
      </c>
      <c r="U349" s="104" t="s">
        <v>7121</v>
      </c>
      <c r="V349" s="104"/>
      <c r="W349" s="104"/>
      <c r="X349" s="113"/>
      <c r="Y349" s="109" t="str">
        <f>IF(W349="","", IF(W349="NC","", IF(W349="NE","", IF(W349="NA","",IFERROR(VLOOKUP(W349,Produtos!$A$1:$C$2319,2,FALSE),"Não Cadastrado")))))</f>
        <v/>
      </c>
      <c r="Z349" s="104"/>
      <c r="AA349" s="104"/>
      <c r="AB349" s="104" t="str">
        <f>IF(W349="","",IF(ISNUMBER(W349)=FALSE,"Não se aplica",IFERROR(VLOOKUP(W349,Produtos!$A$1:$C$2319,3,FALSE),"Não Cadastrado")))</f>
        <v/>
      </c>
      <c r="AC349" s="104"/>
      <c r="AD349" s="108"/>
      <c r="AE349" s="107" t="str">
        <f>IF(AC349="","", IF(AC349="NC","", IF(AC349="NE","", IF(AC349="NA","",IFERROR(VLOOKUP(AC349,Produtos!$A$1:$C$2319,2,FALSE),"Não Cadastrado")))))</f>
        <v/>
      </c>
      <c r="AF349" s="104"/>
      <c r="AG349" s="104"/>
      <c r="AH349" s="104" t="str">
        <f>IF(AC349="","",IF(ISNUMBER(AC349)=FALSE,"Não se aplica",IFERROR(VLOOKUP(AC349,Produtos!$A$1:$C$2319,3,FALSE),"Não Cadastrado")))</f>
        <v/>
      </c>
      <c r="AI349" s="104"/>
      <c r="AJ349" s="104" t="str">
        <f>VLOOKUP(Tabela2[[#This Row],[SIEMA]],Siema2025,26,FALSE)</f>
        <v>Descarrilamento seguido da queda da carga</v>
      </c>
      <c r="AK349" s="107" t="s">
        <v>7122</v>
      </c>
      <c r="AL349" s="107"/>
      <c r="AM349" s="107"/>
      <c r="AN349" s="108" t="str">
        <f>VLOOKUP(Tabela2[[#This Row],[SIEMA]],Siema2025,51,FALSE)</f>
        <v/>
      </c>
      <c r="AO349" s="108" t="str">
        <f>VLOOKUP(Tabela2[[#This Row],[SIEMA]],Siema2025,53,FALSE)</f>
        <v/>
      </c>
      <c r="AP349" s="108" t="str">
        <f>VLOOKUP(Tabela2[[#This Row],[SIEMA]],Siema2025,55,FALSE)</f>
        <v/>
      </c>
      <c r="AQ349" s="108" t="str">
        <f>VLOOKUP(Tabela2[[#This Row],[SIEMA]],Siema2025,57,FALSE)</f>
        <v/>
      </c>
      <c r="AR349" s="108" t="str">
        <f>VLOOKUP(Tabela2[[#This Row],[SIEMA]],Siema2025,59,FALSE)</f>
        <v/>
      </c>
      <c r="AS349" s="108" t="str">
        <f>VLOOKUP(Tabela2[[#This Row],[SIEMA]],Siema2025,61,FALSE)</f>
        <v/>
      </c>
      <c r="AT349" s="108" t="str">
        <f>VLOOKUP(Tabela2[[#This Row],[SIEMA]],Siema2025,63,FALSE)</f>
        <v/>
      </c>
      <c r="AU349" s="108" t="str">
        <f>VLOOKUP(Tabela2[[#This Row],[SIEMA]],Siema2025,65,FALSE)</f>
        <v>X</v>
      </c>
      <c r="AV349" s="108" t="str">
        <f>VLOOKUP(Tabela2[[#This Row],[SIEMA]],Siema2025,67,FALSE)</f>
        <v/>
      </c>
      <c r="AW349" s="108" t="str">
        <f>VLOOKUP(Tabela2[[#This Row],[SIEMA]],Siema2025,69,FALSE)</f>
        <v/>
      </c>
      <c r="AX349" s="108" t="str">
        <f>VLOOKUP(Tabela2[[#This Row],[SIEMA]],Siema2025,71,FALSE)</f>
        <v/>
      </c>
      <c r="AY349" s="108" t="str">
        <f>VLOOKUP(Tabela2[[#This Row],[SIEMA]],Siema2025,73,FALSE)</f>
        <v/>
      </c>
      <c r="AZ349" s="108" t="str">
        <f>VLOOKUP(Tabela2[[#This Row],[SIEMA]],Siema2025,75,FALSE)</f>
        <v/>
      </c>
      <c r="BA349" s="108" t="str">
        <f>VLOOKUP(Tabela2[[#This Row],[SIEMA]],Siema2025,77,FALSE)</f>
        <v/>
      </c>
      <c r="BB349" s="108" t="str">
        <f>VLOOKUP(Tabela2[[#This Row],[SIEMA]],Siema2025,79,FALSE)</f>
        <v/>
      </c>
      <c r="BC349" s="108" t="str">
        <f>IF(Tabela2[[#This Row],[Outro(s) ]] = "X", "PREENCHER","NA")</f>
        <v>NA</v>
      </c>
      <c r="BD349" s="108" t="str">
        <f>VLOOKUP(Tabela2[[#This Row],[SIEMA]],Siema2025,82,FALSE)</f>
        <v/>
      </c>
      <c r="BE349" s="108" t="str">
        <f>VLOOKUP(Tabela2[[#This Row],[SIEMA]],Siema2025,81,FALSE)</f>
        <v/>
      </c>
      <c r="BF349" s="110" t="s">
        <v>7174</v>
      </c>
      <c r="BG349" s="110"/>
      <c r="BH349" s="111" t="str">
        <f>VLOOKUP(Tabela2[[#This Row],[SIEMA]],Siema2025,29,FALSE)</f>
        <v/>
      </c>
      <c r="BI349" s="112" t="str">
        <f>VLOOKUP(Tabela2[[#This Row],[SIEMA]],Siema2025,107,FALSE)</f>
        <v>Não</v>
      </c>
      <c r="BJ349" s="107" t="s">
        <v>7099</v>
      </c>
      <c r="BK349" s="104" t="s">
        <v>2696</v>
      </c>
      <c r="BL349" s="140">
        <v>46041</v>
      </c>
      <c r="BM349" s="108">
        <f ca="1">IF(Tabela2[[#This Row],[Data de atendimento do Ibama (considerar o primeiro documento/ação)]]="",_xlfn.DAYS(TODAY(),J349),_xlfn.DAYS(Tabela2[[#This Row],[Data de atendimento do Ibama (considerar o primeiro documento/ação)]],J349))</f>
        <v>240</v>
      </c>
      <c r="BN349" s="108" t="str">
        <f>IF(Tabela2[[#This Row],[Atendido pelo Ibama ("Não" ou "Sim")]]="Não","Preencher", IF(Tabela2[[#This Row],[Atendido pelo Ibama ("Não" ou "Sim")]]="Sim","NA",""))</f>
        <v>NA</v>
      </c>
      <c r="BO349" s="114" t="s">
        <v>7124</v>
      </c>
      <c r="BP349" s="108" t="s">
        <v>7125</v>
      </c>
      <c r="BQ349" s="106" t="s">
        <v>123</v>
      </c>
      <c r="BR349" s="108" t="str">
        <f>IF(Tabela2[[#This Row],[Equipe do Ibama foi a campo? Houve sobrevoo do Poseidon?]] = "Sim", "PREENCHER","NA")</f>
        <v>NA</v>
      </c>
      <c r="BS349" s="108" t="str">
        <f>IF(Tabela2[[#This Row],[Se sim, foi emitida Ordem de Emergência? (informações vinculada à coluna CK)]] = "Sim", "PREENCHER","NA")</f>
        <v>NA</v>
      </c>
      <c r="BT349" s="108" t="s">
        <v>7101</v>
      </c>
      <c r="BU349" s="108" t="s">
        <v>2696</v>
      </c>
      <c r="BV349" s="108" t="s">
        <v>123</v>
      </c>
      <c r="BW349" s="108" t="s">
        <v>123</v>
      </c>
      <c r="BX349" s="106"/>
      <c r="BY349" s="106"/>
      <c r="BZ349" s="104" t="str">
        <f>IF(Tabela2[[#This Row],[Data do documento de encerramento]]="NA","NA",IF(Tabela2[[#This Row],[Data do documento de encerramento]]="","Pendente de conclusão/ encerramento",_xlfn.DAYS(Tabela2[[#This Row],[Data do documento de encerramento]],J349)))</f>
        <v>Pendente de conclusão/ encerramento</v>
      </c>
      <c r="CA349" s="107"/>
      <c r="CB349" s="107"/>
      <c r="CC349" s="133"/>
      <c r="CD349" s="107"/>
      <c r="CE349" s="107"/>
      <c r="CF349" s="107"/>
    </row>
    <row r="350" spans="1:84" ht="60.75">
      <c r="A350" s="182">
        <v>202552661207</v>
      </c>
      <c r="B350" s="118" t="s">
        <v>8644</v>
      </c>
      <c r="C350" s="108" t="s">
        <v>672</v>
      </c>
      <c r="D350" s="106" t="s">
        <v>637</v>
      </c>
      <c r="E350" s="106" t="s">
        <v>7265</v>
      </c>
      <c r="F350" s="106"/>
      <c r="G350" s="106" t="s">
        <v>8645</v>
      </c>
      <c r="H350" s="106" t="s">
        <v>8646</v>
      </c>
      <c r="I350" s="104" t="str">
        <f>VLOOKUP(Tabela2[[#This Row],[SIEMA]],Siema2025,19,FALSE)</f>
        <v>Santos</v>
      </c>
      <c r="J350" s="105">
        <f>VLOOKUP(Tabela2[[#This Row],[SIEMA]],Siema2025,2,FALSE)</f>
        <v>45801</v>
      </c>
      <c r="K350" s="105" t="str">
        <f>VLOOKUP(Tabela2[[#This Row],[SIEMA]],Siema2025,16,FALSE)</f>
        <v>Sábado</v>
      </c>
      <c r="L350" s="106" t="str">
        <f>IF(Tabela2[[#This Row],[Data]]="","Sem Informação",VLOOKUP(MONTH(Tabela2[[#This Row],[Data]]),'[1]Validação de dados'!$I$1:$J$13,2,0))</f>
        <v>Maio</v>
      </c>
      <c r="M350" s="104">
        <f>YEAR(Tabela2[[#This Row],[Data]])</f>
        <v>2025</v>
      </c>
      <c r="N350" s="105" t="str">
        <f>VLOOKUP(Tabela2[[#This Row],[SIEMA]],Siema2025,17,FALSE)</f>
        <v>Noturno</v>
      </c>
      <c r="O350" s="105" t="s">
        <v>111</v>
      </c>
      <c r="P350" s="104" t="str">
        <f>VLOOKUP(Tabela2[[#This Row],[SIEMA]],Siema2025,21,FALSE)</f>
        <v>Poço 7-BUZ-18-RJS, associado a plataforma P-76</v>
      </c>
      <c r="Q350" s="104" t="s">
        <v>637</v>
      </c>
      <c r="R350" s="104" t="s">
        <v>7227</v>
      </c>
      <c r="S350" s="107" t="s">
        <v>7228</v>
      </c>
      <c r="T350" s="104">
        <v>0.6</v>
      </c>
      <c r="U350" s="104" t="s">
        <v>7111</v>
      </c>
      <c r="V350" s="104" t="str">
        <f>IF(Q350="","",IF(ISNUMBER(Q350)=FALSE,"Não se aplica",IFERROR(VLOOKUP(Q350,Produtos!$A$1:$C$2319,3,FALSE),"Não Cadastrado")))</f>
        <v>Não se aplica</v>
      </c>
      <c r="W350" s="104"/>
      <c r="X350" s="113"/>
      <c r="Y350" s="109" t="str">
        <f>IF(W350="","", IF(W350="NC","", IF(W350="NE","", IF(W350="NA","",IFERROR(VLOOKUP(W350,Produtos!$A$1:$C$2319,2,FALSE),"Não Cadastrado")))))</f>
        <v/>
      </c>
      <c r="Z350" s="104"/>
      <c r="AA350" s="104"/>
      <c r="AB350" s="104" t="str">
        <f>IF(W350="","",IF(ISNUMBER(W350)=FALSE,"Não se aplica",IFERROR(VLOOKUP(W350,Produtos!$A$1:$C$2319,3,FALSE),"Não Cadastrado")))</f>
        <v/>
      </c>
      <c r="AC350" s="104"/>
      <c r="AD350" s="108"/>
      <c r="AE350" s="107" t="str">
        <f>IF(AC350="","", IF(AC350="NC","", IF(AC350="NE","", IF(AC350="NA","",IFERROR(VLOOKUP(AC350,Produtos!$A$1:$C$2319,2,FALSE),"Não Cadastrado")))))</f>
        <v/>
      </c>
      <c r="AF350" s="104"/>
      <c r="AG350" s="104"/>
      <c r="AH350" s="104" t="str">
        <f>IF(AC350="","",IF(ISNUMBER(AC350)=FALSE,"Não se aplica",IFERROR(VLOOKUP(AC350,Produtos!$A$1:$C$2319,3,FALSE),"Não Cadastrado")))</f>
        <v/>
      </c>
      <c r="AI350" s="104"/>
      <c r="AJ350" s="104" t="str">
        <f>VLOOKUP(Tabela2[[#This Row],[SIEMA]],Siema2025,26,FALSE)</f>
        <v>em investigação</v>
      </c>
      <c r="AK350" s="107" t="s">
        <v>7229</v>
      </c>
      <c r="AL350" s="107"/>
      <c r="AM350" s="107"/>
      <c r="AN350" s="108" t="str">
        <f>VLOOKUP(Tabela2[[#This Row],[SIEMA]],Siema2025,51,FALSE)</f>
        <v/>
      </c>
      <c r="AO350" s="108" t="str">
        <f>VLOOKUP(Tabela2[[#This Row],[SIEMA]],Siema2025,53,FALSE)</f>
        <v/>
      </c>
      <c r="AP350" s="108" t="str">
        <f>VLOOKUP(Tabela2[[#This Row],[SIEMA]],Siema2025,55,FALSE)</f>
        <v/>
      </c>
      <c r="AQ350" s="108" t="str">
        <f>VLOOKUP(Tabela2[[#This Row],[SIEMA]],Siema2025,57,FALSE)</f>
        <v/>
      </c>
      <c r="AR350" s="108" t="str">
        <f>VLOOKUP(Tabela2[[#This Row],[SIEMA]],Siema2025,59,FALSE)</f>
        <v/>
      </c>
      <c r="AS350" s="108" t="str">
        <f>VLOOKUP(Tabela2[[#This Row],[SIEMA]],Siema2025,61,FALSE)</f>
        <v>X</v>
      </c>
      <c r="AT350" s="108" t="str">
        <f>VLOOKUP(Tabela2[[#This Row],[SIEMA]],Siema2025,63,FALSE)</f>
        <v/>
      </c>
      <c r="AU350" s="108" t="str">
        <f>VLOOKUP(Tabela2[[#This Row],[SIEMA]],Siema2025,65,FALSE)</f>
        <v/>
      </c>
      <c r="AV350" s="108" t="str">
        <f>VLOOKUP(Tabela2[[#This Row],[SIEMA]],Siema2025,67,FALSE)</f>
        <v/>
      </c>
      <c r="AW350" s="108" t="str">
        <f>VLOOKUP(Tabela2[[#This Row],[SIEMA]],Siema2025,69,FALSE)</f>
        <v/>
      </c>
      <c r="AX350" s="108" t="str">
        <f>VLOOKUP(Tabela2[[#This Row],[SIEMA]],Siema2025,71,FALSE)</f>
        <v/>
      </c>
      <c r="AY350" s="108" t="str">
        <f>VLOOKUP(Tabela2[[#This Row],[SIEMA]],Siema2025,73,FALSE)</f>
        <v/>
      </c>
      <c r="AZ350" s="108" t="str">
        <f>VLOOKUP(Tabela2[[#This Row],[SIEMA]],Siema2025,75,FALSE)</f>
        <v/>
      </c>
      <c r="BA350" s="108" t="str">
        <f>VLOOKUP(Tabela2[[#This Row],[SIEMA]],Siema2025,77,FALSE)</f>
        <v/>
      </c>
      <c r="BB350" s="108" t="str">
        <f>VLOOKUP(Tabela2[[#This Row],[SIEMA]],Siema2025,79,FALSE)</f>
        <v/>
      </c>
      <c r="BC350" s="108" t="str">
        <f>IF(Tabela2[[#This Row],[Outro(s) ]] = "X", "PREENCHER","NA")</f>
        <v>NA</v>
      </c>
      <c r="BD350" s="108" t="str">
        <f>VLOOKUP(Tabela2[[#This Row],[SIEMA]],Siema2025,82,FALSE)</f>
        <v/>
      </c>
      <c r="BE350" s="108" t="str">
        <f>VLOOKUP(Tabela2[[#This Row],[SIEMA]],Siema2025,81,FALSE)</f>
        <v/>
      </c>
      <c r="BF350" s="110" t="str">
        <f>VLOOKUP(Tabela2[[#This Row],[SIEMA]],Siema2025,28,FALSE)</f>
        <v>Petrobras</v>
      </c>
      <c r="BG350" s="110"/>
      <c r="BH350" s="111">
        <v>33000167000101</v>
      </c>
      <c r="BI350" s="112" t="str">
        <f>VLOOKUP(Tabela2[[#This Row],[SIEMA]],Siema2025,107,FALSE)</f>
        <v>Não</v>
      </c>
      <c r="BJ350" s="107" t="s">
        <v>7099</v>
      </c>
      <c r="BK350" s="104" t="s">
        <v>2696</v>
      </c>
      <c r="BL350" s="140">
        <v>45805</v>
      </c>
      <c r="BM350" s="108">
        <f ca="1">IF(Tabela2[[#This Row],[Data de atendimento do Ibama (considerar o primeiro documento/ação)]]="",_xlfn.DAYS(TODAY(),J350),_xlfn.DAYS(Tabela2[[#This Row],[Data de atendimento do Ibama (considerar o primeiro documento/ação)]],J350))</f>
        <v>4</v>
      </c>
      <c r="BN350" s="108" t="str">
        <f>IF(Tabela2[[#This Row],[Atendido pelo Ibama ("Não" ou "Sim")]]="Não","Preencher", IF(Tabela2[[#This Row],[Atendido pelo Ibama ("Não" ou "Sim")]]="Sim","NA",""))</f>
        <v>NA</v>
      </c>
      <c r="BO350" s="114" t="s">
        <v>7100</v>
      </c>
      <c r="BP350" s="108" t="str">
        <f>IF(Tabela2[[#This Row],[Forma de atendimento (primeiro documento/ação)]]= "Outros (especificar)", "PREENCHER","NA")</f>
        <v>NA</v>
      </c>
      <c r="BQ350" s="106" t="s">
        <v>123</v>
      </c>
      <c r="BR350" s="108" t="str">
        <f>IF(Tabela2[[#This Row],[Equipe do Ibama foi a campo? Houve sobrevoo do Poseidon?]] = "Sim", "PREENCHER","NA")</f>
        <v>NA</v>
      </c>
      <c r="BS350" s="108" t="str">
        <f>IF(Tabela2[[#This Row],[Se sim, foi emitida Ordem de Emergência? (informações vinculada à coluna CK)]] = "Sim", "PREENCHER","NA")</f>
        <v>NA</v>
      </c>
      <c r="BT350" s="108" t="s">
        <v>7101</v>
      </c>
      <c r="BU350" s="108" t="s">
        <v>2696</v>
      </c>
      <c r="BV350" s="108" t="s">
        <v>123</v>
      </c>
      <c r="BW350" s="108" t="s">
        <v>2696</v>
      </c>
      <c r="BX350" s="106" t="s">
        <v>7102</v>
      </c>
      <c r="BY350" s="140">
        <v>46183</v>
      </c>
      <c r="BZ350" s="104">
        <f>IF(Tabela2[[#This Row],[Data do documento de encerramento]]="NA","NA",IF(Tabela2[[#This Row],[Data do documento de encerramento]]="","Pendente de conclusão/ encerramento",_xlfn.DAYS(Tabela2[[#This Row],[Data do documento de encerramento]],J350)))</f>
        <v>382</v>
      </c>
      <c r="CA350" s="131"/>
      <c r="CB350" s="107" t="s">
        <v>7158</v>
      </c>
      <c r="CC350" s="207" t="s">
        <v>7566</v>
      </c>
      <c r="CD350" s="254" t="s">
        <v>7232</v>
      </c>
      <c r="CE350" s="107" t="s">
        <v>2696</v>
      </c>
      <c r="CF350" s="107" t="s">
        <v>7105</v>
      </c>
    </row>
    <row r="351" spans="1:84" ht="76.5">
      <c r="A351" s="182">
        <v>202552775646</v>
      </c>
      <c r="B351" s="118" t="s">
        <v>8647</v>
      </c>
      <c r="C351" s="108" t="s">
        <v>672</v>
      </c>
      <c r="D351" s="106" t="s">
        <v>637</v>
      </c>
      <c r="E351" s="106" t="s">
        <v>8648</v>
      </c>
      <c r="F351" s="106"/>
      <c r="G351" s="106" t="s">
        <v>8649</v>
      </c>
      <c r="H351" s="106" t="s">
        <v>8650</v>
      </c>
      <c r="I351" s="104" t="str">
        <f>VLOOKUP(Tabela2[[#This Row],[SIEMA]],Siema2025,19,FALSE)</f>
        <v>Santos</v>
      </c>
      <c r="J351" s="105">
        <f>VLOOKUP(Tabela2[[#This Row],[SIEMA]],Siema2025,2,FALSE)</f>
        <v>45803</v>
      </c>
      <c r="K351" s="105" t="str">
        <f>VLOOKUP(Tabela2[[#This Row],[SIEMA]],Siema2025,16,FALSE)</f>
        <v>Segunda</v>
      </c>
      <c r="L351" s="106" t="str">
        <f>IF(Tabela2[[#This Row],[Data]]="","Sem Informação",VLOOKUP(MONTH(Tabela2[[#This Row],[Data]]),'[1]Validação de dados'!$I$1:$J$13,2,0))</f>
        <v>Maio</v>
      </c>
      <c r="M351" s="104">
        <f>YEAR(Tabela2[[#This Row],[Data]])</f>
        <v>2025</v>
      </c>
      <c r="N351" s="105" t="str">
        <f>VLOOKUP(Tabela2[[#This Row],[SIEMA]],Siema2025,17,FALSE)</f>
        <v>Matutino</v>
      </c>
      <c r="O351" s="105" t="str">
        <f>VLOOKUP(Tabela2[[#This Row],[SIEMA]],Siema2025,5,FALSE)</f>
        <v>Plataforma</v>
      </c>
      <c r="P351" s="104" t="str">
        <f>VLOOKUP(Tabela2[[#This Row],[SIEMA]],Siema2025,21,FALSE)</f>
        <v>FPSO ALEXANDRE DE GUSMÃO</v>
      </c>
      <c r="Q351" s="104" t="s">
        <v>637</v>
      </c>
      <c r="R351" s="104" t="s">
        <v>8354</v>
      </c>
      <c r="S351" s="107" t="s">
        <v>8651</v>
      </c>
      <c r="T351" s="104">
        <v>7.6E-3</v>
      </c>
      <c r="U351" s="104" t="s">
        <v>7111</v>
      </c>
      <c r="V351" s="104" t="s">
        <v>637</v>
      </c>
      <c r="W351" s="104"/>
      <c r="X351" s="113"/>
      <c r="Y351" s="109" t="str">
        <f>IF(W351="","", IF(W351="NC","", IF(W351="NE","", IF(W351="NA","",IFERROR(VLOOKUP(W351,Produtos!$A$1:$C$2319,2,FALSE),"Não Cadastrado")))))</f>
        <v/>
      </c>
      <c r="Z351" s="104"/>
      <c r="AA351" s="104"/>
      <c r="AB351" s="104" t="str">
        <f>IF(W351="","",IF(ISNUMBER(W351)=FALSE,"Não se aplica",IFERROR(VLOOKUP(W351,Produtos!$A$1:$C$2319,3,FALSE),"Não Cadastrado")))</f>
        <v/>
      </c>
      <c r="AC351" s="104"/>
      <c r="AD351" s="108"/>
      <c r="AE351" s="107" t="str">
        <f>IF(AC351="","", IF(AC351="NC","", IF(AC351="NE","", IF(AC351="NA","",IFERROR(VLOOKUP(AC351,Produtos!$A$1:$C$2319,2,FALSE),"Não Cadastrado")))))</f>
        <v/>
      </c>
      <c r="AF351" s="104"/>
      <c r="AG351" s="104"/>
      <c r="AH351" s="104" t="str">
        <f>IF(AC351="","",IF(ISNUMBER(AC351)=FALSE,"Não se aplica",IFERROR(VLOOKUP(AC351,Produtos!$A$1:$C$2319,3,FALSE),"Não Cadastrado")))</f>
        <v/>
      </c>
      <c r="AI351" s="104"/>
      <c r="AJ351" s="104" t="str">
        <f>VLOOKUP(Tabela2[[#This Row],[SIEMA]],Siema2025,26,FALSE)</f>
        <v>Transbordamento da câmara da drenagem aberta destinada para slop para a câmara de overboard, ambas situadas dentro da caixa de drenagem do dreno aberto. O acúmulo de nível na câmara da linha de drenagem para slop ocorreu em função de obstrução de linha. A causa da obstrução ainda está sendo avaliada.</v>
      </c>
      <c r="AK351" s="107" t="s">
        <v>7285</v>
      </c>
      <c r="AL351" s="107"/>
      <c r="AM351" s="107"/>
      <c r="AN351" s="108" t="str">
        <f>VLOOKUP(Tabela2[[#This Row],[SIEMA]],Siema2025,51,FALSE)</f>
        <v/>
      </c>
      <c r="AO351" s="108" t="str">
        <f>VLOOKUP(Tabela2[[#This Row],[SIEMA]],Siema2025,53,FALSE)</f>
        <v/>
      </c>
      <c r="AP351" s="108" t="str">
        <f>VLOOKUP(Tabela2[[#This Row],[SIEMA]],Siema2025,55,FALSE)</f>
        <v/>
      </c>
      <c r="AQ351" s="108" t="str">
        <f>VLOOKUP(Tabela2[[#This Row],[SIEMA]],Siema2025,57,FALSE)</f>
        <v/>
      </c>
      <c r="AR351" s="108" t="str">
        <f>VLOOKUP(Tabela2[[#This Row],[SIEMA]],Siema2025,59,FALSE)</f>
        <v/>
      </c>
      <c r="AS351" s="108" t="str">
        <f>VLOOKUP(Tabela2[[#This Row],[SIEMA]],Siema2025,61,FALSE)</f>
        <v>X</v>
      </c>
      <c r="AT351" s="108" t="str">
        <f>VLOOKUP(Tabela2[[#This Row],[SIEMA]],Siema2025,63,FALSE)</f>
        <v/>
      </c>
      <c r="AU351" s="108" t="str">
        <f>VLOOKUP(Tabela2[[#This Row],[SIEMA]],Siema2025,65,FALSE)</f>
        <v/>
      </c>
      <c r="AV351" s="108" t="str">
        <f>VLOOKUP(Tabela2[[#This Row],[SIEMA]],Siema2025,67,FALSE)</f>
        <v/>
      </c>
      <c r="AW351" s="108" t="str">
        <f>VLOOKUP(Tabela2[[#This Row],[SIEMA]],Siema2025,69,FALSE)</f>
        <v/>
      </c>
      <c r="AX351" s="108" t="str">
        <f>VLOOKUP(Tabela2[[#This Row],[SIEMA]],Siema2025,71,FALSE)</f>
        <v/>
      </c>
      <c r="AY351" s="108" t="str">
        <f>VLOOKUP(Tabela2[[#This Row],[SIEMA]],Siema2025,73,FALSE)</f>
        <v/>
      </c>
      <c r="AZ351" s="108" t="str">
        <f>VLOOKUP(Tabela2[[#This Row],[SIEMA]],Siema2025,75,FALSE)</f>
        <v/>
      </c>
      <c r="BA351" s="108" t="str">
        <f>VLOOKUP(Tabela2[[#This Row],[SIEMA]],Siema2025,77,FALSE)</f>
        <v/>
      </c>
      <c r="BB351" s="108" t="str">
        <f>VLOOKUP(Tabela2[[#This Row],[SIEMA]],Siema2025,79,FALSE)</f>
        <v/>
      </c>
      <c r="BC351" s="108" t="str">
        <f>IF(Tabela2[[#This Row],[Outro(s) ]] = "X", "PREENCHER","NA")</f>
        <v>NA</v>
      </c>
      <c r="BD351" s="108" t="str">
        <f>VLOOKUP(Tabela2[[#This Row],[SIEMA]],Siema2025,82,FALSE)</f>
        <v/>
      </c>
      <c r="BE351" s="108" t="str">
        <f>VLOOKUP(Tabela2[[#This Row],[SIEMA]],Siema2025,81,FALSE)</f>
        <v/>
      </c>
      <c r="BF351" s="110" t="str">
        <f>VLOOKUP(Tabela2[[#This Row],[SIEMA]],Siema2025,28,FALSE)</f>
        <v>Petrobras</v>
      </c>
      <c r="BG351" s="110"/>
      <c r="BH351" s="111">
        <v>33000167000101</v>
      </c>
      <c r="BI351" s="112" t="str">
        <f>VLOOKUP(Tabela2[[#This Row],[SIEMA]],Siema2025,107,FALSE)</f>
        <v>Não</v>
      </c>
      <c r="BJ351" s="107" t="s">
        <v>7099</v>
      </c>
      <c r="BK351" s="104" t="s">
        <v>2696</v>
      </c>
      <c r="BL351" s="140">
        <v>45811</v>
      </c>
      <c r="BM351" s="108">
        <f ca="1">IF(Tabela2[[#This Row],[Data de atendimento do Ibama (considerar o primeiro documento/ação)]]="",_xlfn.DAYS(TODAY(),J351),_xlfn.DAYS(Tabela2[[#This Row],[Data de atendimento do Ibama (considerar o primeiro documento/ação)]],J351))</f>
        <v>8</v>
      </c>
      <c r="BN351" s="108" t="str">
        <f>IF(Tabela2[[#This Row],[Atendido pelo Ibama ("Não" ou "Sim")]]="Não","Preencher", IF(Tabela2[[#This Row],[Atendido pelo Ibama ("Não" ou "Sim")]]="Sim","NA",""))</f>
        <v>NA</v>
      </c>
      <c r="BO351" s="114" t="s">
        <v>7100</v>
      </c>
      <c r="BP351" s="108" t="str">
        <f>IF(Tabela2[[#This Row],[Forma de atendimento (primeiro documento/ação)]]= "Outros (especificar)", "PREENCHER","NA")</f>
        <v>NA</v>
      </c>
      <c r="BQ351" s="106" t="s">
        <v>123</v>
      </c>
      <c r="BR351" s="108" t="str">
        <f>IF(Tabela2[[#This Row],[Equipe do Ibama foi a campo? Houve sobrevoo do Poseidon?]] = "Sim", "PREENCHER","NA")</f>
        <v>NA</v>
      </c>
      <c r="BS351" s="108" t="str">
        <f>IF(Tabela2[[#This Row],[Se sim, foi emitida Ordem de Emergência? (informações vinculada à coluna CK)]] = "Sim", "PREENCHER","NA")</f>
        <v>NA</v>
      </c>
      <c r="BT351" s="108" t="s">
        <v>7101</v>
      </c>
      <c r="BU351" s="108" t="s">
        <v>123</v>
      </c>
      <c r="BV351" s="108" t="s">
        <v>123</v>
      </c>
      <c r="BW351" s="108" t="s">
        <v>123</v>
      </c>
      <c r="BX351" s="106" t="s">
        <v>7127</v>
      </c>
      <c r="BY351" s="106"/>
      <c r="BZ351" s="104" t="str">
        <f>IF(Tabela2[[#This Row],[Data do documento de encerramento]]="NA","NA",IF(Tabela2[[#This Row],[Data do documento de encerramento]]="","Pendente de conclusão/ encerramento",_xlfn.DAYS(Tabela2[[#This Row],[Data do documento de encerramento]],J351)))</f>
        <v>Pendente de conclusão/ encerramento</v>
      </c>
      <c r="CA351" s="107"/>
      <c r="CB351" s="107" t="s">
        <v>7158</v>
      </c>
      <c r="CC351" s="128" t="s">
        <v>7194</v>
      </c>
      <c r="CD351" s="107" t="s">
        <v>123</v>
      </c>
      <c r="CE351" s="107" t="s">
        <v>123</v>
      </c>
      <c r="CF351" s="107" t="s">
        <v>7105</v>
      </c>
    </row>
    <row r="352" spans="1:84" ht="60.75">
      <c r="A352" s="169">
        <v>202552836022</v>
      </c>
      <c r="B352" s="170" t="s">
        <v>8652</v>
      </c>
      <c r="C352" s="108" t="str">
        <f>VLOOKUP(Tabela2[[#This Row],[SIEMA]],Siema2025,4,FALSE)</f>
        <v xml:space="preserve"> MT</v>
      </c>
      <c r="D352" s="106" t="str">
        <f>VLOOKUP(Tabela2[[#This Row],[SIEMA]],Siema2025,3,FALSE)</f>
        <v xml:space="preserve">Alto Taquari </v>
      </c>
      <c r="E352" s="106" t="str">
        <f>VLOOKUP(Tabela2[[#This Row],[SIEMA]],Siema2025,20,FALSE)</f>
        <v>KM 399+200</v>
      </c>
      <c r="F352" s="106"/>
      <c r="G352" s="106" t="s">
        <v>8653</v>
      </c>
      <c r="H352" s="106" t="s">
        <v>8654</v>
      </c>
      <c r="I352" s="104" t="s">
        <v>7120</v>
      </c>
      <c r="J352" s="105">
        <f>VLOOKUP(Tabela2[[#This Row],[SIEMA]],Siema2025,2,FALSE)</f>
        <v>45805</v>
      </c>
      <c r="K352" s="105" t="str">
        <f>VLOOKUP(Tabela2[[#This Row],[SIEMA]],Siema2025,16,FALSE)</f>
        <v>Quarta</v>
      </c>
      <c r="L352" s="106" t="str">
        <f>IF(Tabela2[[#This Row],[Data]]="","Sem Informação",VLOOKUP(MONTH(Tabela2[[#This Row],[Data]]),'[1]Validação de dados'!$I$1:$J$13,2,0))</f>
        <v>Maio</v>
      </c>
      <c r="M352" s="104">
        <f>YEAR(Tabela2[[#This Row],[Data]])</f>
        <v>2025</v>
      </c>
      <c r="N352" s="105" t="str">
        <f>VLOOKUP(Tabela2[[#This Row],[SIEMA]],Siema2025,17,FALSE)</f>
        <v>Madrugada</v>
      </c>
      <c r="O352" s="105" t="str">
        <f>VLOOKUP(Tabela2[[#This Row],[SIEMA]],Siema2025,5,FALSE)</f>
        <v>Ferrovia</v>
      </c>
      <c r="P352" s="104" t="str">
        <f>VLOOKUP(Tabela2[[#This Row],[SIEMA]],Siema2025,21,FALSE)</f>
        <v/>
      </c>
      <c r="Q352" s="104" t="s">
        <v>7127</v>
      </c>
      <c r="R352" s="104" t="s">
        <v>8655</v>
      </c>
      <c r="S352" s="107" t="s">
        <v>8171</v>
      </c>
      <c r="T352" s="104">
        <v>100</v>
      </c>
      <c r="U352" s="104" t="s">
        <v>7121</v>
      </c>
      <c r="V352" s="104"/>
      <c r="W352" s="104" t="str">
        <f>VLOOKUP(Tabela2[[#This Row],[SIEMA]],Siema2025,10,FALSE)</f>
        <v/>
      </c>
      <c r="X352" s="113"/>
      <c r="Y352" s="109" t="str">
        <f>IF(W352="","", IF(W352="NC","", IF(W352="NE","", IF(W352="NA","",IFERROR(VLOOKUP(W352,Produtos!$A$1:$C$2319,2,FALSE),"Não Cadastrado")))))</f>
        <v/>
      </c>
      <c r="Z352" s="104" t="str">
        <f>VLOOKUP(Tabela2[[#This Row],[SIEMA]],Siema2025,11,FALSE)</f>
        <v xml:space="preserve"> </v>
      </c>
      <c r="AA352" s="104" t="str">
        <f>VLOOKUP(Tabela2[[#This Row],[SIEMA]],Siema2025,12,FALSE)</f>
        <v xml:space="preserve"> </v>
      </c>
      <c r="AB352" s="104" t="str">
        <f>IF(W352="","",IF(ISNUMBER(W352)=FALSE,"Não se aplica",IFERROR(VLOOKUP(W352,Produtos!$A$1:$C$2319,3,FALSE),"Não Cadastrado")))</f>
        <v/>
      </c>
      <c r="AC352" s="104"/>
      <c r="AD352" s="108"/>
      <c r="AE352" s="107" t="str">
        <f>IF(AC352="","", IF(AC352="NC","", IF(AC352="NE","", IF(AC352="NA","",IFERROR(VLOOKUP(AC352,Produtos!$A$1:$C$2319,2,FALSE),"Não Cadastrado")))))</f>
        <v/>
      </c>
      <c r="AF352" s="104"/>
      <c r="AG352" s="104"/>
      <c r="AH352" s="104" t="str">
        <f>IF(AC352="","",IF(ISNUMBER(AC352)=FALSE,"Não se aplica",IFERROR(VLOOKUP(AC352,Produtos!$A$1:$C$2319,3,FALSE),"Não Cadastrado")))</f>
        <v/>
      </c>
      <c r="AI352" s="104"/>
      <c r="AJ352" s="104" t="str">
        <f>VLOOKUP(Tabela2[[#This Row],[SIEMA]],Siema2025,26,FALSE)</f>
        <v>Em investigação</v>
      </c>
      <c r="AK352" s="107" t="s">
        <v>7112</v>
      </c>
      <c r="AL352" s="107"/>
      <c r="AM352" s="107"/>
      <c r="AN352" s="108" t="str">
        <f>VLOOKUP(Tabela2[[#This Row],[SIEMA]],Siema2025,51,FALSE)</f>
        <v/>
      </c>
      <c r="AO352" s="108" t="str">
        <f>VLOOKUP(Tabela2[[#This Row],[SIEMA]],Siema2025,53,FALSE)</f>
        <v/>
      </c>
      <c r="AP352" s="108" t="str">
        <f>VLOOKUP(Tabela2[[#This Row],[SIEMA]],Siema2025,55,FALSE)</f>
        <v/>
      </c>
      <c r="AQ352" s="108" t="str">
        <f>VLOOKUP(Tabela2[[#This Row],[SIEMA]],Siema2025,57,FALSE)</f>
        <v/>
      </c>
      <c r="AR352" s="108" t="str">
        <f>VLOOKUP(Tabela2[[#This Row],[SIEMA]],Siema2025,59,FALSE)</f>
        <v/>
      </c>
      <c r="AS352" s="108" t="str">
        <f>VLOOKUP(Tabela2[[#This Row],[SIEMA]],Siema2025,61,FALSE)</f>
        <v/>
      </c>
      <c r="AT352" s="108" t="str">
        <f>VLOOKUP(Tabela2[[#This Row],[SIEMA]],Siema2025,63,FALSE)</f>
        <v/>
      </c>
      <c r="AU352" s="108" t="str">
        <f>VLOOKUP(Tabela2[[#This Row],[SIEMA]],Siema2025,65,FALSE)</f>
        <v>X</v>
      </c>
      <c r="AV352" s="108" t="str">
        <f>VLOOKUP(Tabela2[[#This Row],[SIEMA]],Siema2025,67,FALSE)</f>
        <v/>
      </c>
      <c r="AW352" s="108" t="str">
        <f>VLOOKUP(Tabela2[[#This Row],[SIEMA]],Siema2025,69,FALSE)</f>
        <v/>
      </c>
      <c r="AX352" s="108" t="str">
        <f>VLOOKUP(Tabela2[[#This Row],[SIEMA]],Siema2025,71,FALSE)</f>
        <v/>
      </c>
      <c r="AY352" s="108" t="str">
        <f>VLOOKUP(Tabela2[[#This Row],[SIEMA]],Siema2025,73,FALSE)</f>
        <v/>
      </c>
      <c r="AZ352" s="108" t="str">
        <f>VLOOKUP(Tabela2[[#This Row],[SIEMA]],Siema2025,75,FALSE)</f>
        <v/>
      </c>
      <c r="BA352" s="108" t="str">
        <f>VLOOKUP(Tabela2[[#This Row],[SIEMA]],Siema2025,77,FALSE)</f>
        <v/>
      </c>
      <c r="BB352" s="108" t="str">
        <f>VLOOKUP(Tabela2[[#This Row],[SIEMA]],Siema2025,79,FALSE)</f>
        <v/>
      </c>
      <c r="BC352" s="108" t="str">
        <f>IF(Tabela2[[#This Row],[Outro(s) ]] = "X", "PREENCHER","NA")</f>
        <v>NA</v>
      </c>
      <c r="BD352" s="108" t="str">
        <f>VLOOKUP(Tabela2[[#This Row],[SIEMA]],Siema2025,82,FALSE)</f>
        <v/>
      </c>
      <c r="BE352" s="108" t="str">
        <f>VLOOKUP(Tabela2[[#This Row],[SIEMA]],Siema2025,81,FALSE)</f>
        <v/>
      </c>
      <c r="BF352" s="110" t="s">
        <v>3066</v>
      </c>
      <c r="BG352" s="110" t="s">
        <v>8656</v>
      </c>
      <c r="BH352" s="111" t="str">
        <f>VLOOKUP(Tabela2[[#This Row],[SIEMA]],Siema2025,29,FALSE)</f>
        <v>03856535144</v>
      </c>
      <c r="BI352" s="112" t="str">
        <f>VLOOKUP(Tabela2[[#This Row],[SIEMA]],Siema2025,107,FALSE)</f>
        <v>Não</v>
      </c>
      <c r="BJ352" s="107" t="s">
        <v>7099</v>
      </c>
      <c r="BK352" s="104" t="s">
        <v>2696</v>
      </c>
      <c r="BL352" s="140">
        <v>45814</v>
      </c>
      <c r="BM352" s="108">
        <f ca="1">IF(Tabela2[[#This Row],[Data de atendimento do Ibama (considerar o primeiro documento/ação)]]="",_xlfn.DAYS(TODAY(),J352),_xlfn.DAYS(Tabela2[[#This Row],[Data de atendimento do Ibama (considerar o primeiro documento/ação)]],J352))</f>
        <v>9</v>
      </c>
      <c r="BN352" s="108" t="str">
        <f>IF(Tabela2[[#This Row],[Atendido pelo Ibama ("Não" ou "Sim")]]="Não","Preencher", IF(Tabela2[[#This Row],[Atendido pelo Ibama ("Não" ou "Sim")]]="Sim","NA",""))</f>
        <v>NA</v>
      </c>
      <c r="BO352" s="114" t="s">
        <v>7124</v>
      </c>
      <c r="BP352" s="108" t="s">
        <v>8657</v>
      </c>
      <c r="BQ352" s="106" t="s">
        <v>2696</v>
      </c>
      <c r="BR352" s="108" t="s">
        <v>2696</v>
      </c>
      <c r="BS352" s="108" t="s">
        <v>123</v>
      </c>
      <c r="BT352" s="108" t="s">
        <v>7101</v>
      </c>
      <c r="BU352" s="108" t="s">
        <v>123</v>
      </c>
      <c r="BV352" s="108" t="s">
        <v>123</v>
      </c>
      <c r="BW352" s="108" t="s">
        <v>123</v>
      </c>
      <c r="BX352" s="106"/>
      <c r="BY352" s="106"/>
      <c r="BZ352" s="104" t="str">
        <f>IF(Tabela2[[#This Row],[Data do documento de encerramento]]="NA","NA",IF(Tabela2[[#This Row],[Data do documento de encerramento]]="","Pendente de conclusão/ encerramento",_xlfn.DAYS(Tabela2[[#This Row],[Data do documento de encerramento]],J352)))</f>
        <v>Pendente de conclusão/ encerramento</v>
      </c>
      <c r="CA352" s="104" t="s">
        <v>8658</v>
      </c>
      <c r="CB352" s="107"/>
      <c r="CC352" s="129"/>
      <c r="CD352" s="107"/>
      <c r="CE352" s="107"/>
      <c r="CF352" s="107"/>
    </row>
    <row r="353" spans="1:84" ht="76.5">
      <c r="A353" s="169">
        <v>202552964821</v>
      </c>
      <c r="B353" s="170" t="s">
        <v>8659</v>
      </c>
      <c r="C353" s="108" t="s">
        <v>7135</v>
      </c>
      <c r="D353" s="106" t="s">
        <v>637</v>
      </c>
      <c r="E353" s="151" t="s">
        <v>8660</v>
      </c>
      <c r="F353" s="106"/>
      <c r="G353" s="106" t="s">
        <v>8661</v>
      </c>
      <c r="H353" t="s">
        <v>8662</v>
      </c>
      <c r="I353" s="104" t="str">
        <f>VLOOKUP(Tabela2[[#This Row],[SIEMA]],Siema2025,19,FALSE)</f>
        <v>Campos</v>
      </c>
      <c r="J353" s="105">
        <f>VLOOKUP(Tabela2[[#This Row],[SIEMA]],Siema2025,2,FALSE)</f>
        <v>45805</v>
      </c>
      <c r="K353" s="105" t="str">
        <f>VLOOKUP(Tabela2[[#This Row],[SIEMA]],Siema2025,16,FALSE)</f>
        <v>Quarta</v>
      </c>
      <c r="L353" s="106" t="str">
        <f>IF(Tabela2[[#This Row],[Data]]="","Sem Informação",VLOOKUP(MONTH(Tabela2[[#This Row],[Data]]),'[1]Validação de dados'!$I$1:$J$13,2,0))</f>
        <v>Maio</v>
      </c>
      <c r="M353" s="104">
        <f>YEAR(Tabela2[[#This Row],[Data]])</f>
        <v>2025</v>
      </c>
      <c r="N353" s="105" t="str">
        <f>VLOOKUP(Tabela2[[#This Row],[SIEMA]],Siema2025,17,FALSE)</f>
        <v>Matutino</v>
      </c>
      <c r="O353" s="105" t="str">
        <f>VLOOKUP(Tabela2[[#This Row],[SIEMA]],Siema2025,5,FALSE)</f>
        <v>Plataforma</v>
      </c>
      <c r="P353" s="104" t="str">
        <f>VLOOKUP(Tabela2[[#This Row],[SIEMA]],Siema2025,21,FALSE)</f>
        <v>No dia 28/05/2025, às 06:00h foi observada da plataforma de PVM-3 uma mancha de óleo de origem proveniente da plataforma de PVM-2 (desabitada e sem produção). Imediatamente, a embarcação de apoio C-Ouro foi mobilizada e às 06:50h iniciou a dispersão mecânica. 
Além disto, foi realizada a despressurização do duto de PVM3 e PVM1 (a produção do duto já estava interrompida desde 27/05/2025, SISO 2505/000204 de PPG1). Com a aproximação do barco foi identificada um vazamento no topside de PVM-2. A dispersão mecânica foi concluída às 11:30h e a mancha foi dissipada.
Por volta das 14:05h após realização de sobrevoo, foi constatada a presença de uma nova mancha. A embarcação C-Ouro que ainda estava posicionada no local por conta da primeira ocorrência, passou a atuar prontamente na realização da dispersão da mancha, sendo concluída às 17:40h.</v>
      </c>
      <c r="Q353">
        <v>3082</v>
      </c>
      <c r="R353" s="104" t="s">
        <v>1714</v>
      </c>
      <c r="S353" s="107" t="s">
        <v>1714</v>
      </c>
      <c r="T353">
        <v>1.8173999999999999</v>
      </c>
      <c r="U353" s="104" t="s">
        <v>7111</v>
      </c>
      <c r="V353" s="104">
        <f>IF(Q353="","",IF(ISNUMBER(Q353)=FALSE,"Não se aplica",IFERROR(VLOOKUP(Q353,Produtos!$A$1:$C$2319,3,FALSE),"Não Cadastrado")))</f>
        <v>9</v>
      </c>
      <c r="W353" s="104" t="str">
        <f>VLOOKUP(Tabela2[[#This Row],[SIEMA]],Siema2025,10,FALSE)</f>
        <v/>
      </c>
      <c r="X353" s="113" t="str">
        <f>IF(Tabela2[[#This Row],[Origem do acidente]] = "Plataforma", "PREENCHER","NA")</f>
        <v>PREENCHER</v>
      </c>
      <c r="Y353" s="109" t="str">
        <f>IF(W353="","", IF(W353="NC","", IF(W353="NE","", IF(W353="NA","",IFERROR(VLOOKUP(W353,Produtos!$A$1:$C$2319,2,FALSE),"Não Cadastrado")))))</f>
        <v/>
      </c>
      <c r="Z353" s="104" t="str">
        <f>VLOOKUP(Tabela2[[#This Row],[SIEMA]],Siema2025,11,FALSE)</f>
        <v xml:space="preserve"> </v>
      </c>
      <c r="AA353" s="104" t="str">
        <f>VLOOKUP(Tabela2[[#This Row],[SIEMA]],Siema2025,12,FALSE)</f>
        <v xml:space="preserve"> </v>
      </c>
      <c r="AB353" s="104" t="str">
        <f>IF(W353="","",IF(ISNUMBER(W353)=FALSE,"Não se aplica",IFERROR(VLOOKUP(W353,Produtos!$A$1:$C$2319,3,FALSE),"Não Cadastrado")))</f>
        <v/>
      </c>
      <c r="AC353" s="104"/>
      <c r="AD353" s="108" t="str">
        <f>IF(Tabela2[[#This Row],[Origem do acidente]] = "Plataforma", "PREENCHER","NA")</f>
        <v>PREENCHER</v>
      </c>
      <c r="AE353" s="107" t="str">
        <f>IF(AC353="","", IF(AC353="NC","", IF(AC353="NE","", IF(AC353="NA","",IFERROR(VLOOKUP(AC353,Produtos!$A$1:$C$2319,2,FALSE),"Não Cadastrado")))))</f>
        <v/>
      </c>
      <c r="AF353" s="104"/>
      <c r="AG353" s="104"/>
      <c r="AH353" s="104" t="str">
        <f>IF(AC353="","",IF(ISNUMBER(AC353)=FALSE,"Não se aplica",IFERROR(VLOOKUP(AC353,Produtos!$A$1:$C$2319,3,FALSE),"Não Cadastrado")))</f>
        <v/>
      </c>
      <c r="AI353" s="104"/>
      <c r="AJ353" s="104" t="str">
        <f>VLOOKUP(Tabela2[[#This Row],[SIEMA]],Siema2025,26,FALSE)</f>
        <v>Em investigação</v>
      </c>
      <c r="AK353" s="107" t="s">
        <v>7285</v>
      </c>
      <c r="AL353" s="107"/>
      <c r="AM353" s="107"/>
      <c r="AN353" s="108" t="str">
        <f>VLOOKUP(Tabela2[[#This Row],[SIEMA]],Siema2025,51,FALSE)</f>
        <v/>
      </c>
      <c r="AO353" s="108" t="str">
        <f>VLOOKUP(Tabela2[[#This Row],[SIEMA]],Siema2025,53,FALSE)</f>
        <v/>
      </c>
      <c r="AP353" s="108" t="str">
        <f>VLOOKUP(Tabela2[[#This Row],[SIEMA]],Siema2025,55,FALSE)</f>
        <v/>
      </c>
      <c r="AQ353" s="108" t="str">
        <f>VLOOKUP(Tabela2[[#This Row],[SIEMA]],Siema2025,57,FALSE)</f>
        <v/>
      </c>
      <c r="AR353" s="108" t="str">
        <f>VLOOKUP(Tabela2[[#This Row],[SIEMA]],Siema2025,59,FALSE)</f>
        <v/>
      </c>
      <c r="AS353" s="108" t="str">
        <f>VLOOKUP(Tabela2[[#This Row],[SIEMA]],Siema2025,61,FALSE)</f>
        <v>X</v>
      </c>
      <c r="AT353" s="108" t="str">
        <f>VLOOKUP(Tabela2[[#This Row],[SIEMA]],Siema2025,63,FALSE)</f>
        <v/>
      </c>
      <c r="AU353" s="108" t="str">
        <f>VLOOKUP(Tabela2[[#This Row],[SIEMA]],Siema2025,65,FALSE)</f>
        <v/>
      </c>
      <c r="AV353" s="108" t="str">
        <f>VLOOKUP(Tabela2[[#This Row],[SIEMA]],Siema2025,67,FALSE)</f>
        <v/>
      </c>
      <c r="AW353" s="108" t="str">
        <f>VLOOKUP(Tabela2[[#This Row],[SIEMA]],Siema2025,69,FALSE)</f>
        <v/>
      </c>
      <c r="AX353" s="108" t="str">
        <f>VLOOKUP(Tabela2[[#This Row],[SIEMA]],Siema2025,71,FALSE)</f>
        <v/>
      </c>
      <c r="AY353" s="108" t="str">
        <f>VLOOKUP(Tabela2[[#This Row],[SIEMA]],Siema2025,73,FALSE)</f>
        <v/>
      </c>
      <c r="AZ353" s="108" t="str">
        <f>VLOOKUP(Tabela2[[#This Row],[SIEMA]],Siema2025,75,FALSE)</f>
        <v/>
      </c>
      <c r="BA353" s="108" t="str">
        <f>VLOOKUP(Tabela2[[#This Row],[SIEMA]],Siema2025,77,FALSE)</f>
        <v/>
      </c>
      <c r="BB353" s="108" t="str">
        <f>VLOOKUP(Tabela2[[#This Row],[SIEMA]],Siema2025,79,FALSE)</f>
        <v/>
      </c>
      <c r="BC353" s="108" t="str">
        <f>IF(Tabela2[[#This Row],[Outro(s) ]] = "X", "PREENCHER","NA")</f>
        <v>NA</v>
      </c>
      <c r="BD353" s="108" t="str">
        <f>VLOOKUP(Tabela2[[#This Row],[SIEMA]],Siema2025,82,FALSE)</f>
        <v/>
      </c>
      <c r="BE353" s="108" t="str">
        <f>VLOOKUP(Tabela2[[#This Row],[SIEMA]],Siema2025,81,FALSE)</f>
        <v/>
      </c>
      <c r="BF353" s="110" t="str">
        <f>VLOOKUP(Tabela2[[#This Row],[SIEMA]],Siema2025,28,FALSE)</f>
        <v>PERENCO PETRÓLEO E GÁS DO BRASIL LTDA</v>
      </c>
      <c r="BG353" s="110"/>
      <c r="BH353" s="111" t="str">
        <f>VLOOKUP(Tabela2[[#This Row],[SIEMA]],Siema2025,29,FALSE)</f>
        <v>09309027000135</v>
      </c>
      <c r="BI353" s="112" t="s">
        <v>2696</v>
      </c>
      <c r="BJ353" s="107" t="s">
        <v>7099</v>
      </c>
      <c r="BK353" s="104" t="s">
        <v>2696</v>
      </c>
      <c r="BL353" s="140">
        <v>45818</v>
      </c>
      <c r="BM353" s="108">
        <f ca="1">IF(Tabela2[[#This Row],[Data de atendimento do Ibama (considerar o primeiro documento/ação)]]="",_xlfn.DAYS(TODAY(),J353),_xlfn.DAYS(Tabela2[[#This Row],[Data de atendimento do Ibama (considerar o primeiro documento/ação)]],J353))</f>
        <v>13</v>
      </c>
      <c r="BN353" s="108" t="str">
        <f>IF(Tabela2[[#This Row],[Atendido pelo Ibama ("Não" ou "Sim")]]="Não","Preencher", IF(Tabela2[[#This Row],[Atendido pelo Ibama ("Não" ou "Sim")]]="Sim","NA",""))</f>
        <v>NA</v>
      </c>
      <c r="BO353" s="114" t="s">
        <v>7182</v>
      </c>
      <c r="BP353" s="108" t="str">
        <f>IF(Tabela2[[#This Row],[Forma de atendimento (primeiro documento/ação)]]= "Outros (especificar)", "PREENCHER","NA")</f>
        <v>NA</v>
      </c>
      <c r="BQ353" s="106" t="s">
        <v>2696</v>
      </c>
      <c r="BR353" s="108"/>
      <c r="BS353" s="108" t="str">
        <f>IF(Tabela2[[#This Row],[Se sim, foi emitida Ordem de Emergência? (informações vinculada à coluna CK)]] = "Sim", "PREENCHER","NA")</f>
        <v>NA</v>
      </c>
      <c r="BT353" s="108" t="s">
        <v>7101</v>
      </c>
      <c r="BU353" s="108" t="s">
        <v>2696</v>
      </c>
      <c r="BV353" s="108" t="s">
        <v>123</v>
      </c>
      <c r="BW353" s="108" t="s">
        <v>123</v>
      </c>
      <c r="BX353" s="106"/>
      <c r="BY353" s="140"/>
      <c r="BZ353" s="104" t="str">
        <f>IF(Tabela2[[#This Row],[Data do documento de encerramento]]="NA","NA",IF(Tabela2[[#This Row],[Data do documento de encerramento]]="","Pendente de conclusão/ encerramento",_xlfn.DAYS(Tabela2[[#This Row],[Data do documento de encerramento]],J353)))</f>
        <v>Pendente de conclusão/ encerramento</v>
      </c>
      <c r="CA353" s="107" t="s">
        <v>8663</v>
      </c>
      <c r="CB353" s="107"/>
      <c r="CC353" s="129" t="s">
        <v>8664</v>
      </c>
      <c r="CD353" s="107" t="s">
        <v>7296</v>
      </c>
      <c r="CE353" s="107" t="s">
        <v>2696</v>
      </c>
      <c r="CF353" s="107" t="s">
        <v>7141</v>
      </c>
    </row>
    <row r="354" spans="1:84" ht="30.75">
      <c r="A354" s="169">
        <v>20256250408</v>
      </c>
      <c r="B354" s="170" t="s">
        <v>8665</v>
      </c>
      <c r="C354" s="108" t="str">
        <f>VLOOKUP(Tabela2[[#This Row],[SIEMA]],Siema2025,4,FALSE)</f>
        <v xml:space="preserve"> RN</v>
      </c>
      <c r="D354" s="106" t="str">
        <f>VLOOKUP(Tabela2[[#This Row],[SIEMA]],Siema2025,3,FALSE)</f>
        <v xml:space="preserve">Carnaubais </v>
      </c>
      <c r="E354" s="106" t="str">
        <f>VLOOKUP(Tabela2[[#This Row],[SIEMA]],Siema2025,20,FALSE)</f>
        <v>Poço em Estreito 7-ET-1089D-RN.</v>
      </c>
      <c r="F354" s="106"/>
      <c r="G354" s="106" t="s">
        <v>8666</v>
      </c>
      <c r="H354" s="106" t="s">
        <v>8667</v>
      </c>
      <c r="I354" s="104" t="str">
        <f>VLOOKUP(Tabela2[[#This Row],[SIEMA]],Siema2025,19,FALSE)</f>
        <v/>
      </c>
      <c r="J354" s="105">
        <f>VLOOKUP(Tabela2[[#This Row],[SIEMA]],Siema2025,2,FALSE)</f>
        <v>45806</v>
      </c>
      <c r="K354" s="105" t="str">
        <f>VLOOKUP(Tabela2[[#This Row],[SIEMA]],Siema2025,16,FALSE)</f>
        <v>Quinta</v>
      </c>
      <c r="L354" s="106" t="str">
        <f>IF(Tabela2[[#This Row],[Data]]="","Sem Informação",VLOOKUP(MONTH(Tabela2[[#This Row],[Data]]),'[1]Validação de dados'!$I$1:$J$13,2,0))</f>
        <v>Maio</v>
      </c>
      <c r="M354" s="104">
        <f>YEAR(Tabela2[[#This Row],[Data]])</f>
        <v>2025</v>
      </c>
      <c r="N354" s="105" t="str">
        <f>VLOOKUP(Tabela2[[#This Row],[SIEMA]],Siema2025,17,FALSE)</f>
        <v>Madrugada</v>
      </c>
      <c r="O354" s="105" t="s">
        <v>145</v>
      </c>
      <c r="P354" s="104" t="str">
        <f>VLOOKUP(Tabela2[[#This Row],[SIEMA]],Siema2025,21,FALSE)</f>
        <v>Poço terrestre</v>
      </c>
      <c r="Q354" s="104">
        <v>1267</v>
      </c>
      <c r="R354" s="104"/>
      <c r="S354" s="107" t="str">
        <f>IF(Q354="","", IF(Q354="NC","", IF(Q354="NE","", IF(Q354="NA","",IFERROR(VLOOKUP(Q354,Produtos!$A$1:$C$2319,2,FALSE),"Não Cadastrado")))))</f>
        <v>PETRÓLEO CRU</v>
      </c>
      <c r="T354" s="104" t="str">
        <f>VLOOKUP(Tabela2[[#This Row],[SIEMA]],Siema2025,11,FALSE)</f>
        <v>0.598</v>
      </c>
      <c r="U354" s="104" t="str">
        <f>VLOOKUP(Tabela2[[#This Row],[SIEMA]],Siema2025,12,FALSE)</f>
        <v>M3</v>
      </c>
      <c r="V354" s="104">
        <f>IF(Q354="","",IF(ISNUMBER(Q354)=FALSE,"Não se aplica",IFERROR(VLOOKUP(Q354,Produtos!$A$1:$C$2319,3,FALSE),"Não Cadastrado")))</f>
        <v>3</v>
      </c>
      <c r="W354" s="104" t="str">
        <f>VLOOKUP(Tabela2[[#This Row],[SIEMA]],Siema2025,10,FALSE)</f>
        <v>Água Produzida fora de especificação</v>
      </c>
      <c r="X354" s="113" t="str">
        <f>IF(Tabela2[[#This Row],[Origem do acidente]] = "Plataforma", "PREENCHER","NA")</f>
        <v>NA</v>
      </c>
      <c r="Y354" s="109"/>
      <c r="Z354" s="104" t="str">
        <f>VLOOKUP(Tabela2[[#This Row],[SIEMA]],Siema2025,11,FALSE)</f>
        <v>0.598</v>
      </c>
      <c r="AA354" s="104" t="str">
        <f>VLOOKUP(Tabela2[[#This Row],[SIEMA]],Siema2025,12,FALSE)</f>
        <v>M3</v>
      </c>
      <c r="AB354" s="104" t="str">
        <f>IF(W354="","",IF(ISNUMBER(W354)=FALSE,"Não se aplica",IFERROR(VLOOKUP(W354,Produtos!$A$1:$C$2319,3,FALSE),"Não Cadastrado")))</f>
        <v>Não se aplica</v>
      </c>
      <c r="AC354" s="104"/>
      <c r="AD354" s="108" t="str">
        <f>IF(Tabela2[[#This Row],[Origem do acidente]] = "Plataforma", "PREENCHER","NA")</f>
        <v>NA</v>
      </c>
      <c r="AE354" s="107" t="str">
        <f>IF(AC354="","", IF(AC354="NC","", IF(AC354="NE","", IF(AC354="NA","",IFERROR(VLOOKUP(AC354,Produtos!$A$1:$C$2319,2,FALSE),"Não Cadastrado")))))</f>
        <v/>
      </c>
      <c r="AF354" s="104"/>
      <c r="AG354" s="104"/>
      <c r="AH354" s="104" t="str">
        <f>IF(AC354="","",IF(ISNUMBER(AC354)=FALSE,"Não se aplica",IFERROR(VLOOKUP(AC354,Produtos!$A$1:$C$2319,3,FALSE),"Não Cadastrado")))</f>
        <v/>
      </c>
      <c r="AI354" s="104"/>
      <c r="AJ354" s="104" t="str">
        <f>VLOOKUP(Tabela2[[#This Row],[SIEMA]],Siema2025,26,FALSE)</f>
        <v>Paralisada</v>
      </c>
      <c r="AK354" s="107"/>
      <c r="AL354" s="107"/>
      <c r="AM354" s="107"/>
      <c r="AN354" s="108" t="str">
        <f>VLOOKUP(Tabela2[[#This Row],[SIEMA]],Siema2025,51,FALSE)</f>
        <v/>
      </c>
      <c r="AO354" s="108" t="str">
        <f>VLOOKUP(Tabela2[[#This Row],[SIEMA]],Siema2025,53,FALSE)</f>
        <v/>
      </c>
      <c r="AP354" s="108" t="str">
        <f>VLOOKUP(Tabela2[[#This Row],[SIEMA]],Siema2025,55,FALSE)</f>
        <v/>
      </c>
      <c r="AQ354" s="108" t="str">
        <f>VLOOKUP(Tabela2[[#This Row],[SIEMA]],Siema2025,57,FALSE)</f>
        <v/>
      </c>
      <c r="AR354" s="108" t="str">
        <f>VLOOKUP(Tabela2[[#This Row],[SIEMA]],Siema2025,59,FALSE)</f>
        <v/>
      </c>
      <c r="AS354" s="108" t="str">
        <f>VLOOKUP(Tabela2[[#This Row],[SIEMA]],Siema2025,61,FALSE)</f>
        <v/>
      </c>
      <c r="AT354" s="108" t="str">
        <f>VLOOKUP(Tabela2[[#This Row],[SIEMA]],Siema2025,63,FALSE)</f>
        <v/>
      </c>
      <c r="AU354" s="108" t="str">
        <f>VLOOKUP(Tabela2[[#This Row],[SIEMA]],Siema2025,65,FALSE)</f>
        <v>X</v>
      </c>
      <c r="AV354" s="108" t="str">
        <f>VLOOKUP(Tabela2[[#This Row],[SIEMA]],Siema2025,67,FALSE)</f>
        <v/>
      </c>
      <c r="AW354" s="108" t="str">
        <f>VLOOKUP(Tabela2[[#This Row],[SIEMA]],Siema2025,69,FALSE)</f>
        <v/>
      </c>
      <c r="AX354" s="108" t="str">
        <f>VLOOKUP(Tabela2[[#This Row],[SIEMA]],Siema2025,71,FALSE)</f>
        <v/>
      </c>
      <c r="AY354" s="108" t="str">
        <f>VLOOKUP(Tabela2[[#This Row],[SIEMA]],Siema2025,73,FALSE)</f>
        <v/>
      </c>
      <c r="AZ354" s="108" t="str">
        <f>VLOOKUP(Tabela2[[#This Row],[SIEMA]],Siema2025,75,FALSE)</f>
        <v/>
      </c>
      <c r="BA354" s="108" t="str">
        <f>VLOOKUP(Tabela2[[#This Row],[SIEMA]],Siema2025,77,FALSE)</f>
        <v/>
      </c>
      <c r="BB354" s="108" t="str">
        <f>VLOOKUP(Tabela2[[#This Row],[SIEMA]],Siema2025,79,FALSE)</f>
        <v/>
      </c>
      <c r="BC354" s="108" t="str">
        <f>IF(Tabela2[[#This Row],[Outro(s) ]] = "X", "PREENCHER","NA")</f>
        <v>NA</v>
      </c>
      <c r="BD354" s="108" t="str">
        <f>VLOOKUP(Tabela2[[#This Row],[SIEMA]],Siema2025,82,FALSE)</f>
        <v/>
      </c>
      <c r="BE354" s="108" t="str">
        <f>VLOOKUP(Tabela2[[#This Row],[SIEMA]],Siema2025,81,FALSE)</f>
        <v/>
      </c>
      <c r="BF354" s="110" t="str">
        <f>VLOOKUP(Tabela2[[#This Row],[SIEMA]],Siema2025,28,FALSE)</f>
        <v>3 R Potiguar S.A</v>
      </c>
      <c r="BG354" s="110"/>
      <c r="BH354" s="111" t="str">
        <f>VLOOKUP(Tabela2[[#This Row],[SIEMA]],Siema2025,29,FALSE)</f>
        <v/>
      </c>
      <c r="BI354" s="112" t="str">
        <f>VLOOKUP(Tabela2[[#This Row],[SIEMA]],Siema2025,107,FALSE)</f>
        <v>Não</v>
      </c>
      <c r="BJ354" s="107" t="s">
        <v>7113</v>
      </c>
      <c r="BK354" s="104" t="s">
        <v>2696</v>
      </c>
      <c r="BL354" s="36">
        <v>45810</v>
      </c>
      <c r="BM354" s="108">
        <f ca="1">IF(Tabela2[[#This Row],[Data de atendimento do Ibama (considerar o primeiro documento/ação)]]="",_xlfn.DAYS(TODAY(),J354),_xlfn.DAYS(Tabela2[[#This Row],[Data de atendimento do Ibama (considerar o primeiro documento/ação)]],J354))</f>
        <v>4</v>
      </c>
      <c r="BN354" s="108" t="str">
        <f>IF(Tabela2[[#This Row],[Atendido pelo Ibama ("Não" ou "Sim")]]="Não","Preencher", IF(Tabela2[[#This Row],[Atendido pelo Ibama ("Não" ou "Sim")]]="Sim","NA",""))</f>
        <v>NA</v>
      </c>
      <c r="BO354" s="114" t="s">
        <v>7100</v>
      </c>
      <c r="BP354" s="108" t="str">
        <f>IF(Tabela2[[#This Row],[Forma de atendimento (primeiro documento/ação)]]= "Outros (especificar)", "PREENCHER","NA")</f>
        <v>NA</v>
      </c>
      <c r="BQ354" s="106" t="s">
        <v>123</v>
      </c>
      <c r="BR354" s="108" t="str">
        <f>IF(Tabela2[[#This Row],[Equipe do Ibama foi a campo? Houve sobrevoo do Poseidon?]] = "Sim", "PREENCHER","NA")</f>
        <v>NA</v>
      </c>
      <c r="BS354" s="108" t="str">
        <f>IF(Tabela2[[#This Row],[Se sim, foi emitida Ordem de Emergência? (informações vinculada à coluna CK)]] = "Sim", "PREENCHER","NA")</f>
        <v>NA</v>
      </c>
      <c r="BT354" s="108" t="str">
        <f>IF(Tabela2[[#This Row],[Foi elaborado Relatório de Vistoria pelo Ibama? (informações vinculada à coluna CK)]] = "Sim", "PREENCHER","NA")</f>
        <v>NA</v>
      </c>
      <c r="BU354" s="108" t="s">
        <v>2696</v>
      </c>
      <c r="BV354" s="108" t="str">
        <f>IF(Tabela2[[#This Row],[Houve avaliação das informações pós-acidente solicitadas/enviadas?]] = "Sim", "PREENCHER","NA")</f>
        <v>PREENCHER</v>
      </c>
      <c r="BW354" s="108" t="s">
        <v>2696</v>
      </c>
      <c r="BX354" s="106" t="s">
        <v>7115</v>
      </c>
      <c r="BY354" s="36">
        <v>45810</v>
      </c>
      <c r="BZ354" s="104">
        <f>IF(Tabela2[[#This Row],[Data do documento de encerramento]]="NA","NA",IF(Tabela2[[#This Row],[Data do documento de encerramento]]="","Pendente de conclusão/ encerramento",_xlfn.DAYS(Tabela2[[#This Row],[Data do documento de encerramento]],J354)))</f>
        <v>4</v>
      </c>
      <c r="CA354" s="107"/>
      <c r="CB354" s="107"/>
      <c r="CC354" s="131"/>
      <c r="CD354" s="107"/>
      <c r="CE354" s="107"/>
      <c r="CF354" s="107"/>
    </row>
    <row r="355" spans="1:84" ht="76.5">
      <c r="A355" s="169">
        <v>202553032459</v>
      </c>
      <c r="B355" s="170" t="s">
        <v>8668</v>
      </c>
      <c r="C355" s="108" t="str">
        <f>VLOOKUP(Tabela2[[#This Row],[SIEMA]],Siema2025,4,FALSE)</f>
        <v xml:space="preserve"> PB</v>
      </c>
      <c r="D355" s="106" t="str">
        <f>VLOOKUP(Tabela2[[#This Row],[SIEMA]],Siema2025,3,FALSE)</f>
        <v xml:space="preserve">Santa Rita </v>
      </c>
      <c r="E355" s="106" t="s">
        <v>8669</v>
      </c>
      <c r="F355" s="106" t="s">
        <v>8670</v>
      </c>
      <c r="G355" s="106" t="s">
        <v>8671</v>
      </c>
      <c r="H355" s="106" t="s">
        <v>8672</v>
      </c>
      <c r="I355" s="104" t="s">
        <v>7120</v>
      </c>
      <c r="J355" s="105">
        <f>VLOOKUP(Tabela2[[#This Row],[SIEMA]],Siema2025,2,FALSE)</f>
        <v>45807</v>
      </c>
      <c r="K355" s="105" t="str">
        <f>VLOOKUP(Tabela2[[#This Row],[SIEMA]],Siema2025,16,FALSE)</f>
        <v>Sexta</v>
      </c>
      <c r="L355" s="106" t="str">
        <f>IF(Tabela2[[#This Row],[Data]]="","Sem Informação",VLOOKUP(MONTH(Tabela2[[#This Row],[Data]]),'[1]Validação de dados'!$I$1:$J$13,2,0))</f>
        <v>Maio</v>
      </c>
      <c r="M355" s="104">
        <f>YEAR(Tabela2[[#This Row],[Data]])</f>
        <v>2025</v>
      </c>
      <c r="N355" s="105" t="str">
        <f>VLOOKUP(Tabela2[[#This Row],[SIEMA]],Siema2025,17,FALSE)</f>
        <v>Madrugada</v>
      </c>
      <c r="O355" s="105" t="str">
        <f>VLOOKUP(Tabela2[[#This Row],[SIEMA]],Siema2025,5,FALSE)</f>
        <v>Rodovia</v>
      </c>
      <c r="P355" s="104" t="str">
        <f>VLOOKUP(Tabela2[[#This Row],[SIEMA]],Siema2025,21,FALSE)</f>
        <v>Em Santa Rita/PB, na BR 101, km 56, em 30/05/2025 01:38, ocorreu sinistro do tipo saída de pista com veículo transportando produto perigoso, sem vítimas, envolvendo 1 composição de veículos, sendo 1 Caminhão trator e 2 semirreboques. Ocorrência com vazamento/derramamento de combustível gasolina e óleo diesel.</v>
      </c>
      <c r="Q355" s="104">
        <v>3475</v>
      </c>
      <c r="R355" s="104" t="str">
        <f>VLOOKUP(Tabela2[[#This Row],[SIEMA]],Siema2025,10,FALSE)</f>
        <v>3475</v>
      </c>
      <c r="S355" s="107" t="str">
        <f>IF(Q355="","", IF(Q355="NC","", IF(Q355="NE","", IF(Q355="NA","",IFERROR(VLOOKUP(Q355,Produtos!$A$1:$C$2319,2,FALSE),"Não Cadastrado")))))</f>
        <v>MISTURA DE ETANOL E GASOLINA ou MISTURA DE ETANOL E COMBUSTÍVEL PARA MOTORES  com mais de
10% de etanol</v>
      </c>
      <c r="T355" s="104" t="str">
        <f>VLOOKUP(Tabela2[[#This Row],[SIEMA]],Siema2025,11,FALSE)</f>
        <v>20000</v>
      </c>
      <c r="U355" s="104" t="str">
        <f>VLOOKUP(Tabela2[[#This Row],[SIEMA]],Siema2025,12,FALSE)</f>
        <v>L</v>
      </c>
      <c r="V355" s="104">
        <f>IF(Q355="","",IF(ISNUMBER(Q355)=FALSE,"Não se aplica",IFERROR(VLOOKUP(Q355,Produtos!$A$1:$C$2319,3,FALSE),"Não Cadastrado")))</f>
        <v>3</v>
      </c>
      <c r="W355" s="104">
        <v>1202</v>
      </c>
      <c r="X355" s="113"/>
      <c r="Y355" s="109" t="str">
        <f>IF(W355="","", IF(W355="NC","", IF(W355="NE","", IF(W355="NA","",IFERROR(VLOOKUP(W355,Produtos!$A$1:$C$2319,2,FALSE),"Não Cadastrado")))))</f>
        <v>GASÓLEO ou ÓLEO DIESEL ou ÓLEO PARA AQUECIMENTO, LEVE</v>
      </c>
      <c r="Z355" s="104" t="str">
        <f>VLOOKUP(Tabela2[[#This Row],[SIEMA]],Siema2025,11,FALSE)</f>
        <v>20000</v>
      </c>
      <c r="AA355" s="104" t="str">
        <f>VLOOKUP(Tabela2[[#This Row],[SIEMA]],Siema2025,12,FALSE)</f>
        <v>L</v>
      </c>
      <c r="AB355" s="104">
        <f>IF(W355="","",IF(ISNUMBER(W355)=FALSE,"Não se aplica",IFERROR(VLOOKUP(W355,Produtos!$A$1:$C$2319,3,FALSE),"Não Cadastrado")))</f>
        <v>3</v>
      </c>
      <c r="AC355" s="104">
        <v>1170</v>
      </c>
      <c r="AD355" s="108" t="str">
        <f>IF(Tabela2[[#This Row],[Origem do acidente]] = "Plataforma", "PREENCHER","NA")</f>
        <v>NA</v>
      </c>
      <c r="AE355" s="107" t="str">
        <f>IF(AC355="","", IF(AC355="NC","", IF(AC355="NE","", IF(AC355="NA","",IFERROR(VLOOKUP(AC355,Produtos!$A$1:$C$2319,2,FALSE),"Não Cadastrado")))))</f>
        <v>ÁLCOOL ETÍLICO, ETANOL</v>
      </c>
      <c r="AF355" s="104">
        <v>5000</v>
      </c>
      <c r="AG355" s="104" t="s">
        <v>648</v>
      </c>
      <c r="AH355" s="104">
        <f>IF(AC355="","",IF(ISNUMBER(AC355)=FALSE,"Não se aplica",IFERROR(VLOOKUP(AC355,Produtos!$A$1:$C$2319,3,FALSE),"Não Cadastrado")))</f>
        <v>3</v>
      </c>
      <c r="AI355" s="104"/>
      <c r="AJ355" s="104" t="str">
        <f>VLOOKUP(Tabela2[[#This Row],[SIEMA]],Siema2025,26,FALSE)</f>
        <v>Em Santa Rita/PB, na BR 101, km 56, em 30/05/2025 01:38, ocorreu sinistro do tipo saída de pista com veículo transportando produto perigoso, sem vítimas, envolvendo 1 composição de veículos, sendo 1 Caminhão trator e 2 semirreboques. Ocorrência com vazamento/derramamento de combustível gasolina e óleo diesel.</v>
      </c>
      <c r="AK355" s="107" t="s">
        <v>7358</v>
      </c>
      <c r="AL355" s="107"/>
      <c r="AM355" s="107"/>
      <c r="AN355" s="108" t="str">
        <f>VLOOKUP(Tabela2[[#This Row],[SIEMA]],Siema2025,51,FALSE)</f>
        <v/>
      </c>
      <c r="AO355" s="108" t="str">
        <f>VLOOKUP(Tabela2[[#This Row],[SIEMA]],Siema2025,53,FALSE)</f>
        <v/>
      </c>
      <c r="AP355" s="108" t="str">
        <f>VLOOKUP(Tabela2[[#This Row],[SIEMA]],Siema2025,55,FALSE)</f>
        <v/>
      </c>
      <c r="AQ355" s="108" t="str">
        <f>VLOOKUP(Tabela2[[#This Row],[SIEMA]],Siema2025,57,FALSE)</f>
        <v/>
      </c>
      <c r="AR355" s="108" t="str">
        <f>VLOOKUP(Tabela2[[#This Row],[SIEMA]],Siema2025,59,FALSE)</f>
        <v/>
      </c>
      <c r="AS355" s="108" t="str">
        <f>VLOOKUP(Tabela2[[#This Row],[SIEMA]],Siema2025,61,FALSE)</f>
        <v/>
      </c>
      <c r="AT355" s="108" t="str">
        <f>VLOOKUP(Tabela2[[#This Row],[SIEMA]],Siema2025,63,FALSE)</f>
        <v/>
      </c>
      <c r="AU355" s="108" t="str">
        <f>VLOOKUP(Tabela2[[#This Row],[SIEMA]],Siema2025,65,FALSE)</f>
        <v>X</v>
      </c>
      <c r="AV355" s="108" t="str">
        <f>VLOOKUP(Tabela2[[#This Row],[SIEMA]],Siema2025,67,FALSE)</f>
        <v/>
      </c>
      <c r="AW355" s="108" t="str">
        <f>VLOOKUP(Tabela2[[#This Row],[SIEMA]],Siema2025,69,FALSE)</f>
        <v>X</v>
      </c>
      <c r="AX355" s="108" t="str">
        <f>VLOOKUP(Tabela2[[#This Row],[SIEMA]],Siema2025,71,FALSE)</f>
        <v>X</v>
      </c>
      <c r="AY355" s="108" t="str">
        <f>VLOOKUP(Tabela2[[#This Row],[SIEMA]],Siema2025,73,FALSE)</f>
        <v/>
      </c>
      <c r="AZ355" s="108" t="str">
        <f>VLOOKUP(Tabela2[[#This Row],[SIEMA]],Siema2025,75,FALSE)</f>
        <v/>
      </c>
      <c r="BA355" s="108" t="str">
        <f>VLOOKUP(Tabela2[[#This Row],[SIEMA]],Siema2025,77,FALSE)</f>
        <v/>
      </c>
      <c r="BB355" s="108" t="str">
        <f>VLOOKUP(Tabela2[[#This Row],[SIEMA]],Siema2025,79,FALSE)</f>
        <v/>
      </c>
      <c r="BC355" s="108" t="str">
        <f>IF(Tabela2[[#This Row],[Outro(s) ]] = "X", "PREENCHER","NA")</f>
        <v>NA</v>
      </c>
      <c r="BD355" s="108" t="str">
        <f>VLOOKUP(Tabela2[[#This Row],[SIEMA]],Siema2025,82,FALSE)</f>
        <v/>
      </c>
      <c r="BE355" s="108" t="str">
        <f>VLOOKUP(Tabela2[[#This Row],[SIEMA]],Siema2025,81,FALSE)</f>
        <v/>
      </c>
      <c r="BF355" s="110" t="str">
        <f>VLOOKUP(Tabela2[[#This Row],[SIEMA]],Siema2025,28,FALSE)</f>
        <v>PetroBahia S/A</v>
      </c>
      <c r="BG355" s="110"/>
      <c r="BH355" s="111" t="str">
        <f>VLOOKUP(Tabela2[[#This Row],[SIEMA]],Siema2025,29,FALSE)</f>
        <v>01125282000892</v>
      </c>
      <c r="BI355" s="112" t="s">
        <v>2696</v>
      </c>
      <c r="BJ355" s="107" t="s">
        <v>7099</v>
      </c>
      <c r="BK355" s="104" t="s">
        <v>2696</v>
      </c>
      <c r="BL355" s="140">
        <v>45807</v>
      </c>
      <c r="BM355" s="108">
        <f ca="1">IF(Tabela2[[#This Row],[Data de atendimento do Ibama (considerar o primeiro documento/ação)]]="",_xlfn.DAYS(TODAY(),J355),_xlfn.DAYS(Tabela2[[#This Row],[Data de atendimento do Ibama (considerar o primeiro documento/ação)]],J355))</f>
        <v>0</v>
      </c>
      <c r="BN355" s="108" t="str">
        <f>IF(Tabela2[[#This Row],[Atendido pelo Ibama ("Não" ou "Sim")]]="Não","Preencher", IF(Tabela2[[#This Row],[Atendido pelo Ibama ("Não" ou "Sim")]]="Sim","NA",""))</f>
        <v>NA</v>
      </c>
      <c r="BO355" s="114" t="s">
        <v>7124</v>
      </c>
      <c r="BP355" s="108" t="s">
        <v>7346</v>
      </c>
      <c r="BQ355" s="106" t="s">
        <v>2696</v>
      </c>
      <c r="BR355" s="108" t="s">
        <v>2696</v>
      </c>
      <c r="BS355" s="108" t="s">
        <v>2696</v>
      </c>
      <c r="BT355" s="108" t="s">
        <v>7126</v>
      </c>
      <c r="BU355" s="108" t="s">
        <v>123</v>
      </c>
      <c r="BV355" s="108" t="s">
        <v>2696</v>
      </c>
      <c r="BW355" s="108" t="s">
        <v>123</v>
      </c>
      <c r="BX355" s="106" t="s">
        <v>7127</v>
      </c>
      <c r="BY355" s="106"/>
      <c r="BZ355" s="104" t="str">
        <f>IF(Tabela2[[#This Row],[Data do documento de encerramento]]="NA","NA",IF(Tabela2[[#This Row],[Data do documento de encerramento]]="","Pendente de conclusão/ encerramento",_xlfn.DAYS(Tabela2[[#This Row],[Data do documento de encerramento]],J355)))</f>
        <v>Pendente de conclusão/ encerramento</v>
      </c>
      <c r="CA355" s="107" t="s">
        <v>7189</v>
      </c>
      <c r="CB355" s="107"/>
      <c r="CC355" s="130"/>
      <c r="CD355" s="107"/>
      <c r="CE355" s="107"/>
      <c r="CF355" s="107"/>
    </row>
    <row r="356" spans="1:84" ht="45.75">
      <c r="A356" s="169">
        <v>202562461244</v>
      </c>
      <c r="B356" s="177" t="s">
        <v>8435</v>
      </c>
      <c r="C356" s="108" t="str">
        <f>VLOOKUP(Tabela2[[#This Row],[SIEMA]],Siema2025,4,FALSE)</f>
        <v xml:space="preserve"> PR</v>
      </c>
      <c r="D356" s="106" t="str">
        <f>VLOOKUP(Tabela2[[#This Row],[SIEMA]],Siema2025,3,FALSE)</f>
        <v xml:space="preserve">Jataizinho </v>
      </c>
      <c r="E356" s="106" t="s">
        <v>8673</v>
      </c>
      <c r="F356" s="106" t="s">
        <v>8674</v>
      </c>
      <c r="G356" s="106"/>
      <c r="H356" s="106"/>
      <c r="I356" s="104" t="s">
        <v>7120</v>
      </c>
      <c r="J356" s="105">
        <f>VLOOKUP(Tabela2[[#This Row],[SIEMA]],Siema2025,2,FALSE)</f>
        <v>45807</v>
      </c>
      <c r="K356" s="105" t="str">
        <f>VLOOKUP(Tabela2[[#This Row],[SIEMA]],Siema2025,16,FALSE)</f>
        <v>Sexta</v>
      </c>
      <c r="L356" s="106" t="str">
        <f>IF(Tabela2[[#This Row],[Data]]="","Sem Informação",VLOOKUP(MONTH(Tabela2[[#This Row],[Data]]),'[1]Validação de dados'!$I$1:$J$13,2,0))</f>
        <v>Maio</v>
      </c>
      <c r="M356" s="104">
        <f>YEAR(Tabela2[[#This Row],[Data]])</f>
        <v>2025</v>
      </c>
      <c r="N356" s="105" t="str">
        <f>VLOOKUP(Tabela2[[#This Row],[SIEMA]],Siema2025,17,FALSE)</f>
        <v>Madrugada</v>
      </c>
      <c r="O356" s="105" t="str">
        <f>VLOOKUP(Tabela2[[#This Row],[SIEMA]],Siema2025,5,FALSE)</f>
        <v>Rodovia</v>
      </c>
      <c r="P356" s="104" t="str">
        <f>VLOOKUP(Tabela2[[#This Row],[SIEMA]],Siema2025,21,FALSE)</f>
        <v>Rodovia da BR-369, km 120 -Jataizinho/PR - Ponte do Rio Couro de Boi</v>
      </c>
      <c r="Q356" s="104">
        <v>1203</v>
      </c>
      <c r="R356" s="104" t="str">
        <f>VLOOKUP(Tabela2[[#This Row],[SIEMA]],Siema2025,10,FALSE)</f>
        <v/>
      </c>
      <c r="S356" s="107" t="str">
        <f>IF(Q356="","", IF(Q356="NC","", IF(Q356="NE","", IF(Q356="NA","",IFERROR(VLOOKUP(Q356,Produtos!$A$1:$C$2319,2,FALSE),"Não Cadastrado")))))</f>
        <v>COMBUSTÍVEL PARA MOTORES  ou GASOLINA ou GASOLINA DE AVIAÇÃO (GAV-100LL ou AVGAS-100LL)</v>
      </c>
      <c r="T356" s="104" t="s">
        <v>6834</v>
      </c>
      <c r="U356" s="104" t="s">
        <v>7062</v>
      </c>
      <c r="V356" s="104">
        <f>IF(Q356="","",IF(ISNUMBER(Q356)=FALSE,"Não se aplica",IFERROR(VLOOKUP(Q356,Produtos!$A$1:$C$2319,3,FALSE),"Não Cadastrado")))</f>
        <v>3</v>
      </c>
      <c r="W356" s="104" t="str">
        <f>VLOOKUP(Tabela2[[#This Row],[SIEMA]],Siema2025,10,FALSE)</f>
        <v/>
      </c>
      <c r="X356" s="113" t="str">
        <f>IF(Tabela2[[#This Row],[Origem do acidente]] = "Plataforma", "PREENCHER","NA")</f>
        <v>NA</v>
      </c>
      <c r="Y356" s="109" t="str">
        <f>IF(W356="","", IF(W356="NC","", IF(W356="NE","", IF(W356="NA","",IFERROR(VLOOKUP(W356,Produtos!$A$1:$C$2319,2,FALSE),"Não Cadastrado")))))</f>
        <v/>
      </c>
      <c r="Z356" s="104" t="str">
        <f>VLOOKUP(Tabela2[[#This Row],[SIEMA]],Siema2025,11,FALSE)</f>
        <v xml:space="preserve"> </v>
      </c>
      <c r="AA356" s="104" t="str">
        <f>VLOOKUP(Tabela2[[#This Row],[SIEMA]],Siema2025,12,FALSE)</f>
        <v xml:space="preserve"> </v>
      </c>
      <c r="AB356" s="104" t="str">
        <f>IF(W356="","",IF(ISNUMBER(W356)=FALSE,"Não se aplica",IFERROR(VLOOKUP(W356,Produtos!$A$1:$C$2319,3,FALSE),"Não Cadastrado")))</f>
        <v/>
      </c>
      <c r="AC356" s="104"/>
      <c r="AD356" s="108" t="str">
        <f>IF(Tabela2[[#This Row],[Origem do acidente]] = "Plataforma", "PREENCHER","NA")</f>
        <v>NA</v>
      </c>
      <c r="AE356" s="107" t="str">
        <f>IF(AC356="","", IF(AC356="NC","", IF(AC356="NE","", IF(AC356="NA","",IFERROR(VLOOKUP(AC356,Produtos!$A$1:$C$2319,2,FALSE),"Não Cadastrado")))))</f>
        <v/>
      </c>
      <c r="AF356" s="104"/>
      <c r="AG356" s="104"/>
      <c r="AH356" s="104" t="str">
        <f>IF(AC356="","",IF(ISNUMBER(AC356)=FALSE,"Não se aplica",IFERROR(VLOOKUP(AC356,Produtos!$A$1:$C$2319,3,FALSE),"Não Cadastrado")))</f>
        <v/>
      </c>
      <c r="AI356" s="104"/>
      <c r="AJ356" s="104" t="str">
        <f>VLOOKUP(Tabela2[[#This Row],[SIEMA]],Siema2025,26,FALSE)</f>
        <v/>
      </c>
      <c r="AK356" s="107" t="s">
        <v>6834</v>
      </c>
      <c r="AL356" s="107"/>
      <c r="AM356" s="107"/>
      <c r="AN356" s="108" t="str">
        <f>VLOOKUP(Tabela2[[#This Row],[SIEMA]],Siema2025,51,FALSE)</f>
        <v>X</v>
      </c>
      <c r="AO356" s="108" t="str">
        <f>VLOOKUP(Tabela2[[#This Row],[SIEMA]],Siema2025,53,FALSE)</f>
        <v/>
      </c>
      <c r="AP356" s="108" t="str">
        <f>VLOOKUP(Tabela2[[#This Row],[SIEMA]],Siema2025,55,FALSE)</f>
        <v/>
      </c>
      <c r="AQ356" s="108" t="str">
        <f>VLOOKUP(Tabela2[[#This Row],[SIEMA]],Siema2025,57,FALSE)</f>
        <v>X</v>
      </c>
      <c r="AR356" s="108" t="str">
        <f>VLOOKUP(Tabela2[[#This Row],[SIEMA]],Siema2025,59,FALSE)</f>
        <v/>
      </c>
      <c r="AS356" s="108" t="str">
        <f>VLOOKUP(Tabela2[[#This Row],[SIEMA]],Siema2025,61,FALSE)</f>
        <v/>
      </c>
      <c r="AT356" s="108" t="str">
        <f>VLOOKUP(Tabela2[[#This Row],[SIEMA]],Siema2025,63,FALSE)</f>
        <v/>
      </c>
      <c r="AU356" s="108" t="str">
        <f>VLOOKUP(Tabela2[[#This Row],[SIEMA]],Siema2025,65,FALSE)</f>
        <v/>
      </c>
      <c r="AV356" s="108" t="str">
        <f>VLOOKUP(Tabela2[[#This Row],[SIEMA]],Siema2025,67,FALSE)</f>
        <v/>
      </c>
      <c r="AW356" s="108" t="str">
        <f>VLOOKUP(Tabela2[[#This Row],[SIEMA]],Siema2025,69,FALSE)</f>
        <v/>
      </c>
      <c r="AX356" s="108" t="str">
        <f>VLOOKUP(Tabela2[[#This Row],[SIEMA]],Siema2025,71,FALSE)</f>
        <v/>
      </c>
      <c r="AY356" s="108" t="str">
        <f>VLOOKUP(Tabela2[[#This Row],[SIEMA]],Siema2025,73,FALSE)</f>
        <v/>
      </c>
      <c r="AZ356" s="108" t="str">
        <f>VLOOKUP(Tabela2[[#This Row],[SIEMA]],Siema2025,75,FALSE)</f>
        <v/>
      </c>
      <c r="BA356" s="108" t="str">
        <f>VLOOKUP(Tabela2[[#This Row],[SIEMA]],Siema2025,77,FALSE)</f>
        <v/>
      </c>
      <c r="BB356" s="108" t="str">
        <f>VLOOKUP(Tabela2[[#This Row],[SIEMA]],Siema2025,79,FALSE)</f>
        <v/>
      </c>
      <c r="BC356" s="108" t="str">
        <f>IF(Tabela2[[#This Row],[Outro(s) ]] = "X", "PREENCHER","NA")</f>
        <v>NA</v>
      </c>
      <c r="BD356" s="108" t="str">
        <f>VLOOKUP(Tabela2[[#This Row],[SIEMA]],Siema2025,82,FALSE)</f>
        <v/>
      </c>
      <c r="BE356" s="108" t="str">
        <f>VLOOKUP(Tabela2[[#This Row],[SIEMA]],Siema2025,81,FALSE)</f>
        <v/>
      </c>
      <c r="BF356" s="110" t="str">
        <f>VLOOKUP(Tabela2[[#This Row],[SIEMA]],Siema2025,28,FALSE)</f>
        <v>REDE CIDADE MARCONDES COMERCIO DE COMBUSTIVEIS LTD</v>
      </c>
      <c r="BG356" s="110"/>
      <c r="BH356" s="111" t="str">
        <f>VLOOKUP(Tabela2[[#This Row],[SIEMA]],Siema2025,29,FALSE)</f>
        <v>03045206000126</v>
      </c>
      <c r="BI356" s="112" t="s">
        <v>7062</v>
      </c>
      <c r="BJ356" s="107" t="s">
        <v>7099</v>
      </c>
      <c r="BK356" s="104" t="s">
        <v>7062</v>
      </c>
      <c r="BL356" s="140"/>
      <c r="BM356" s="108">
        <f ca="1">IF(Tabela2[[#This Row],[Data de atendimento do Ibama (considerar o primeiro documento/ação)]]="",_xlfn.DAYS(TODAY(),J356),_xlfn.DAYS(Tabela2[[#This Row],[Data de atendimento do Ibama (considerar o primeiro documento/ação)]],J356))</f>
        <v>423</v>
      </c>
      <c r="BN356" s="108" t="s">
        <v>7120</v>
      </c>
      <c r="BO356" s="114" t="s">
        <v>637</v>
      </c>
      <c r="BP356" s="108" t="str">
        <f>IF(Tabela2[[#This Row],[Forma de atendimento (primeiro documento/ação)]]= "Outros (especificar)", "PREENCHER","NA")</f>
        <v>NA</v>
      </c>
      <c r="BQ356" s="106" t="s">
        <v>7062</v>
      </c>
      <c r="BR356" s="108" t="str">
        <f>IF(Tabela2[[#This Row],[Equipe do Ibama foi a campo? Houve sobrevoo do Poseidon?]] = "Sim", "PREENCHER","NA")</f>
        <v>NA</v>
      </c>
      <c r="BS356" s="108" t="str">
        <f>IF(Tabela2[[#This Row],[Se sim, foi emitida Ordem de Emergência? (informações vinculada à coluna CK)]] = "Sim", "PREENCHER","NA")</f>
        <v>NA</v>
      </c>
      <c r="BT356" s="108" t="s">
        <v>6834</v>
      </c>
      <c r="BU356" s="108" t="str">
        <f>IF(Tabela2[[#This Row],[Houve envio de Informações Pós-acidente (preencher "não se aplica" quando de competência estadual/municipal)]] = "Sim", "PREENCHER","NA")</f>
        <v>NA</v>
      </c>
      <c r="BV356" s="108" t="str">
        <f>IF(Tabela2[[#This Row],[Houve avaliação das informações pós-acidente solicitadas/enviadas?]] = "Sim", "PREENCHER","NA")</f>
        <v>NA</v>
      </c>
      <c r="BW356" s="108" t="str">
        <f>IF(Tabela2[[#This Row],[O Ibama aguarda resposta da empresa/OEMA, etc?]] = "Sim", "PREENCHER","NA")</f>
        <v>NA</v>
      </c>
      <c r="BX356" s="106" t="s">
        <v>7127</v>
      </c>
      <c r="BY356" s="106"/>
      <c r="BZ356" s="104" t="str">
        <f>IF(Tabela2[[#This Row],[Data do documento de encerramento]]="NA","NA",IF(Tabela2[[#This Row],[Data do documento de encerramento]]="","Pendente de conclusão/ encerramento",_xlfn.DAYS(Tabela2[[#This Row],[Data do documento de encerramento]],J356)))</f>
        <v>Pendente de conclusão/ encerramento</v>
      </c>
      <c r="CA356" s="107" t="s">
        <v>7437</v>
      </c>
      <c r="CB356" s="107"/>
      <c r="CC356" s="130"/>
      <c r="CD356" s="107"/>
      <c r="CE356" s="107"/>
      <c r="CF356" s="107"/>
    </row>
    <row r="357" spans="1:84" ht="60.75">
      <c r="A357" s="169">
        <v>20256254024</v>
      </c>
      <c r="B357" s="170" t="s">
        <v>8675</v>
      </c>
      <c r="C357" s="108" t="s">
        <v>7135</v>
      </c>
      <c r="D357" s="106" t="s">
        <v>637</v>
      </c>
      <c r="E357" t="s">
        <v>8578</v>
      </c>
      <c r="F357" s="106"/>
      <c r="G357" s="28" t="s">
        <v>8676</v>
      </c>
      <c r="H357" s="28" t="s">
        <v>8677</v>
      </c>
      <c r="I357" s="104" t="str">
        <f>VLOOKUP(Tabela2[[#This Row],[SIEMA]],Siema2025,19,FALSE)</f>
        <v>Campos</v>
      </c>
      <c r="J357" s="105">
        <f>VLOOKUP(Tabela2[[#This Row],[SIEMA]],Siema2025,2,FALSE)</f>
        <v>45808</v>
      </c>
      <c r="K357" s="105" t="str">
        <f>VLOOKUP(Tabela2[[#This Row],[SIEMA]],Siema2025,16,FALSE)</f>
        <v>Sábado</v>
      </c>
      <c r="L357" s="106" t="str">
        <f>IF(Tabela2[[#This Row],[Data]]="","Sem Informação",VLOOKUP(MONTH(Tabela2[[#This Row],[Data]]),'[1]Validação de dados'!$I$1:$J$13,2,0))</f>
        <v>Maio</v>
      </c>
      <c r="M357" s="104">
        <f>YEAR(Tabela2[[#This Row],[Data]])</f>
        <v>2025</v>
      </c>
      <c r="N357" s="105" t="str">
        <f>VLOOKUP(Tabela2[[#This Row],[SIEMA]],Siema2025,17,FALSE)</f>
        <v>Vespertino</v>
      </c>
      <c r="O357" s="105" t="str">
        <f>VLOOKUP(Tabela2[[#This Row],[SIEMA]],Siema2025,5,FALSE)</f>
        <v>Plataforma</v>
      </c>
      <c r="P357" s="104" t="str">
        <f>VLOOKUP(Tabela2[[#This Row],[SIEMA]],Siema2025,21,FALSE)</f>
        <v/>
      </c>
      <c r="Q357" s="104" t="s">
        <v>7094</v>
      </c>
      <c r="R357" s="104" t="s">
        <v>7926</v>
      </c>
      <c r="S357" s="107" t="s">
        <v>7927</v>
      </c>
      <c r="T357">
        <v>2.0000000000000002E-5</v>
      </c>
      <c r="U357" s="104" t="str">
        <f>VLOOKUP(Tabela2[[#This Row],[SIEMA]],Siema2025,12,FALSE)</f>
        <v>M3</v>
      </c>
      <c r="V357" s="104" t="s">
        <v>7472</v>
      </c>
      <c r="W357" s="104"/>
      <c r="X357" s="113" t="str">
        <f>IF(Tabela2[[#This Row],[Origem do acidente]] = "Plataforma", "PREENCHER","NA")</f>
        <v>PREENCHER</v>
      </c>
      <c r="Y357" s="109" t="str">
        <f>IF(W357="","", IF(W357="NC","", IF(W357="NE","", IF(W357="NA","",IFERROR(VLOOKUP(W357,Produtos!$A$1:$C$2319,2,FALSE),"Não Cadastrado")))))</f>
        <v/>
      </c>
      <c r="Z357" s="104"/>
      <c r="AA357" s="104"/>
      <c r="AB357" s="104" t="str">
        <f>IF(W357="","",IF(ISNUMBER(W357)=FALSE,"Não se aplica",IFERROR(VLOOKUP(W357,Produtos!$A$1:$C$2319,3,FALSE),"Não Cadastrado")))</f>
        <v/>
      </c>
      <c r="AC357" s="104"/>
      <c r="AD357" s="108" t="str">
        <f>IF(Tabela2[[#This Row],[Origem do acidente]] = "Plataforma", "PREENCHER","NA")</f>
        <v>PREENCHER</v>
      </c>
      <c r="AE357" s="107" t="str">
        <f>IF(AC357="","", IF(AC357="NC","", IF(AC357="NE","", IF(AC357="NA","",IFERROR(VLOOKUP(AC357,Produtos!$A$1:$C$2319,2,FALSE),"Não Cadastrado")))))</f>
        <v/>
      </c>
      <c r="AF357" s="104"/>
      <c r="AG357" s="104"/>
      <c r="AH357" s="104" t="str">
        <f>IF(AC357="","",IF(ISNUMBER(AC357)=FALSE,"Não se aplica",IFERROR(VLOOKUP(AC357,Produtos!$A$1:$C$2319,3,FALSE),"Não Cadastrado")))</f>
        <v/>
      </c>
      <c r="AI357" s="104"/>
      <c r="AJ357" s="104" t="str">
        <f>VLOOKUP(Tabela2[[#This Row],[SIEMA]],Siema2025,26,FALSE)</f>
        <v>Em investigação</v>
      </c>
      <c r="AK357" s="107" t="s">
        <v>7112</v>
      </c>
      <c r="AL357" s="107"/>
      <c r="AM357" s="107"/>
      <c r="AN357" s="108" t="str">
        <f>VLOOKUP(Tabela2[[#This Row],[SIEMA]],Siema2025,51,FALSE)</f>
        <v/>
      </c>
      <c r="AO357" s="108" t="str">
        <f>VLOOKUP(Tabela2[[#This Row],[SIEMA]],Siema2025,53,FALSE)</f>
        <v/>
      </c>
      <c r="AP357" s="108" t="str">
        <f>VLOOKUP(Tabela2[[#This Row],[SIEMA]],Siema2025,55,FALSE)</f>
        <v/>
      </c>
      <c r="AQ357" s="108" t="str">
        <f>VLOOKUP(Tabela2[[#This Row],[SIEMA]],Siema2025,57,FALSE)</f>
        <v/>
      </c>
      <c r="AR357" s="108" t="str">
        <f>VLOOKUP(Tabela2[[#This Row],[SIEMA]],Siema2025,59,FALSE)</f>
        <v/>
      </c>
      <c r="AS357" s="108" t="str">
        <f>VLOOKUP(Tabela2[[#This Row],[SIEMA]],Siema2025,61,FALSE)</f>
        <v>X</v>
      </c>
      <c r="AT357" s="108" t="str">
        <f>VLOOKUP(Tabela2[[#This Row],[SIEMA]],Siema2025,63,FALSE)</f>
        <v/>
      </c>
      <c r="AU357" s="108" t="str">
        <f>VLOOKUP(Tabela2[[#This Row],[SIEMA]],Siema2025,65,FALSE)</f>
        <v/>
      </c>
      <c r="AV357" s="108" t="str">
        <f>VLOOKUP(Tabela2[[#This Row],[SIEMA]],Siema2025,67,FALSE)</f>
        <v/>
      </c>
      <c r="AW357" s="108" t="str">
        <f>VLOOKUP(Tabela2[[#This Row],[SIEMA]],Siema2025,69,FALSE)</f>
        <v/>
      </c>
      <c r="AX357" s="108" t="str">
        <f>VLOOKUP(Tabela2[[#This Row],[SIEMA]],Siema2025,71,FALSE)</f>
        <v/>
      </c>
      <c r="AY357" s="108" t="str">
        <f>VLOOKUP(Tabela2[[#This Row],[SIEMA]],Siema2025,73,FALSE)</f>
        <v/>
      </c>
      <c r="AZ357" s="108" t="str">
        <f>VLOOKUP(Tabela2[[#This Row],[SIEMA]],Siema2025,75,FALSE)</f>
        <v/>
      </c>
      <c r="BA357" s="108" t="str">
        <f>VLOOKUP(Tabela2[[#This Row],[SIEMA]],Siema2025,77,FALSE)</f>
        <v/>
      </c>
      <c r="BB357" s="108" t="str">
        <f>VLOOKUP(Tabela2[[#This Row],[SIEMA]],Siema2025,79,FALSE)</f>
        <v/>
      </c>
      <c r="BC357" s="108" t="str">
        <f>IF(Tabela2[[#This Row],[Outro(s) ]] = "X", "PREENCHER","NA")</f>
        <v>NA</v>
      </c>
      <c r="BD357" s="108" t="str">
        <f>VLOOKUP(Tabela2[[#This Row],[SIEMA]],Siema2025,82,FALSE)</f>
        <v/>
      </c>
      <c r="BE357" s="108" t="str">
        <f>VLOOKUP(Tabela2[[#This Row],[SIEMA]],Siema2025,81,FALSE)</f>
        <v/>
      </c>
      <c r="BF357" s="110" t="str">
        <f>VLOOKUP(Tabela2[[#This Row],[SIEMA]],Siema2025,28,FALSE)</f>
        <v>Trident Energy do Brasil</v>
      </c>
      <c r="BG357" s="110"/>
      <c r="BH357" s="111" t="str">
        <f>VLOOKUP(Tabela2[[#This Row],[SIEMA]],Siema2025,29,FALSE)</f>
        <v>33639843000191</v>
      </c>
      <c r="BI357" s="112" t="s">
        <v>2696</v>
      </c>
      <c r="BJ357" s="107" t="s">
        <v>7099</v>
      </c>
      <c r="BK357" s="104" t="s">
        <v>2696</v>
      </c>
      <c r="BL357" s="140">
        <v>45835</v>
      </c>
      <c r="BM357" s="108">
        <f ca="1">IF(Tabela2[[#This Row],[Data de atendimento do Ibama (considerar o primeiro documento/ação)]]="",_xlfn.DAYS(TODAY(),J357),_xlfn.DAYS(Tabela2[[#This Row],[Data de atendimento do Ibama (considerar o primeiro documento/ação)]],J357))</f>
        <v>27</v>
      </c>
      <c r="BN357" s="108" t="str">
        <f>IF(Tabela2[[#This Row],[Atendido pelo Ibama ("Não" ou "Sim")]]="Não","Preencher", IF(Tabela2[[#This Row],[Atendido pelo Ibama ("Não" ou "Sim")]]="Sim","NA",""))</f>
        <v>NA</v>
      </c>
      <c r="BO357" s="114" t="s">
        <v>7138</v>
      </c>
      <c r="BP357" s="108" t="str">
        <f>IF(Tabela2[[#This Row],[Forma de atendimento (primeiro documento/ação)]]= "Outros (especificar)", "PREENCHER","NA")</f>
        <v>NA</v>
      </c>
      <c r="BQ357" s="106" t="s">
        <v>123</v>
      </c>
      <c r="BR357" s="108" t="str">
        <f>IF(Tabela2[[#This Row],[Equipe do Ibama foi a campo? Houve sobrevoo do Poseidon?]] = "Sim", "PREENCHER","NA")</f>
        <v>NA</v>
      </c>
      <c r="BS357" s="108" t="str">
        <f>IF(Tabela2[[#This Row],[Se sim, foi emitida Ordem de Emergência? (informações vinculada à coluna CK)]] = "Sim", "PREENCHER","NA")</f>
        <v>NA</v>
      </c>
      <c r="BT357" s="108" t="s">
        <v>7101</v>
      </c>
      <c r="BU357" s="108" t="s">
        <v>2696</v>
      </c>
      <c r="BV357" s="108" t="s">
        <v>123</v>
      </c>
      <c r="BW357" s="108" t="s">
        <v>123</v>
      </c>
      <c r="BX357" s="106"/>
      <c r="BY357" s="106"/>
      <c r="BZ357" s="104" t="str">
        <f>IF(Tabela2[[#This Row],[Data do documento de encerramento]]="NA","NA",IF(Tabela2[[#This Row],[Data do documento de encerramento]]="","Pendente de conclusão/ encerramento",_xlfn.DAYS(Tabela2[[#This Row],[Data do documento de encerramento]],J357)))</f>
        <v>Pendente de conclusão/ encerramento</v>
      </c>
      <c r="CA357" s="107" t="s">
        <v>8678</v>
      </c>
      <c r="CB357" s="107"/>
      <c r="CC357" s="244" t="s">
        <v>7628</v>
      </c>
      <c r="CD357" s="114" t="s">
        <v>123</v>
      </c>
      <c r="CE357" s="114" t="s">
        <v>123</v>
      </c>
      <c r="CF357" s="107" t="s">
        <v>7141</v>
      </c>
    </row>
    <row r="358" spans="1:84" ht="30.75">
      <c r="A358" s="169">
        <v>20256272019</v>
      </c>
      <c r="B358" s="170" t="s">
        <v>8679</v>
      </c>
      <c r="C358" s="108" t="s">
        <v>8680</v>
      </c>
      <c r="D358" s="106" t="s">
        <v>637</v>
      </c>
      <c r="E358" t="s">
        <v>8681</v>
      </c>
      <c r="F358" s="106"/>
      <c r="G358" t="s">
        <v>8682</v>
      </c>
      <c r="H358" t="s">
        <v>8683</v>
      </c>
      <c r="I358" s="104" t="str">
        <f>VLOOKUP(Tabela2[[#This Row],[SIEMA]],Siema2025,19,FALSE)</f>
        <v>Camamu</v>
      </c>
      <c r="J358" s="105">
        <f>VLOOKUP(Tabela2[[#This Row],[SIEMA]],Siema2025,2,FALSE)</f>
        <v>45808</v>
      </c>
      <c r="K358" s="105" t="str">
        <f>VLOOKUP(Tabela2[[#This Row],[SIEMA]],Siema2025,16,FALSE)</f>
        <v>Sábado</v>
      </c>
      <c r="L358" s="106" t="str">
        <f>IF(Tabela2[[#This Row],[Data]]="","Sem Informação",VLOOKUP(MONTH(Tabela2[[#This Row],[Data]]),'[1]Validação de dados'!$I$1:$J$13,2,0))</f>
        <v>Maio</v>
      </c>
      <c r="M358" s="104">
        <f>YEAR(Tabela2[[#This Row],[Data]])</f>
        <v>2025</v>
      </c>
      <c r="N358" s="105" t="str">
        <f>VLOOKUP(Tabela2[[#This Row],[SIEMA]],Siema2025,17,FALSE)</f>
        <v>Noturno</v>
      </c>
      <c r="O358" s="105" t="str">
        <f>VLOOKUP(Tabela2[[#This Row],[SIEMA]],Siema2025,5,FALSE)</f>
        <v>Plataforma</v>
      </c>
      <c r="P358" s="104" t="str">
        <f>VLOOKUP(Tabela2[[#This Row],[SIEMA]],Siema2025,21,FALSE)</f>
        <v>[PLATAFORMA DE MANATI 1 / Poço 7-MNT-3-BAS]: Vazamento de aproximadamente 0,040 m3 de fluido hidráulico base água (HW-525P) na linha submarina de acionamento da PWV-1210203 (válvula Wing) do poço MNT-03.</v>
      </c>
      <c r="Q358" s="104" t="s">
        <v>637</v>
      </c>
      <c r="R358" s="104" t="s">
        <v>7146</v>
      </c>
      <c r="S358" s="107" t="s">
        <v>7147</v>
      </c>
      <c r="T358" s="104" t="str">
        <f>VLOOKUP(Tabela2[[#This Row],[SIEMA]],Siema2025,11,FALSE)</f>
        <v>0.04</v>
      </c>
      <c r="U358" s="104" t="str">
        <f>VLOOKUP(Tabela2[[#This Row],[SIEMA]],Siema2025,12,FALSE)</f>
        <v>M3</v>
      </c>
      <c r="V358" s="104" t="str">
        <f>IF(Q358="","",IF(ISNUMBER(Q358)=FALSE,"Não se aplica",IFERROR(VLOOKUP(Q358,Produtos!$A$1:$C$2319,3,FALSE),"Não Cadastrado")))</f>
        <v>Não se aplica</v>
      </c>
      <c r="W358" s="104"/>
      <c r="X358" s="113"/>
      <c r="Y358" s="109" t="str">
        <f>IF(W358="","", IF(W358="NC","", IF(W358="NE","", IF(W358="NA","",IFERROR(VLOOKUP(W358,Produtos!$A$1:$C$2319,2,FALSE),"Não Cadastrado")))))</f>
        <v/>
      </c>
      <c r="Z358" s="104"/>
      <c r="AA358" s="104"/>
      <c r="AB358" s="104" t="str">
        <f>IF(W358="","",IF(ISNUMBER(W358)=FALSE,"Não se aplica",IFERROR(VLOOKUP(W358,Produtos!$A$1:$C$2319,3,FALSE),"Não Cadastrado")))</f>
        <v/>
      </c>
      <c r="AC358" s="104"/>
      <c r="AD358" s="108"/>
      <c r="AE358" s="107" t="str">
        <f>IF(AC358="","", IF(AC358="NC","", IF(AC358="NE","", IF(AC358="NA","",IFERROR(VLOOKUP(AC358,Produtos!$A$1:$C$2319,2,FALSE),"Não Cadastrado")))))</f>
        <v/>
      </c>
      <c r="AF358" s="104"/>
      <c r="AG358" s="104"/>
      <c r="AH358" s="104" t="str">
        <f>IF(AC358="","",IF(ISNUMBER(AC358)=FALSE,"Não se aplica",IFERROR(VLOOKUP(AC358,Produtos!$A$1:$C$2319,3,FALSE),"Não Cadastrado")))</f>
        <v/>
      </c>
      <c r="AI358" s="104"/>
      <c r="AJ358" s="104" t="str">
        <f>VLOOKUP(Tabela2[[#This Row],[SIEMA]],Siema2025,26,FALSE)</f>
        <v>Em investigação.</v>
      </c>
      <c r="AK358" s="107" t="s">
        <v>6834</v>
      </c>
      <c r="AL358" s="107"/>
      <c r="AM358" s="107"/>
      <c r="AN358" s="108" t="str">
        <f>VLOOKUP(Tabela2[[#This Row],[SIEMA]],Siema2025,51,FALSE)</f>
        <v/>
      </c>
      <c r="AO358" s="108" t="str">
        <f>VLOOKUP(Tabela2[[#This Row],[SIEMA]],Siema2025,53,FALSE)</f>
        <v/>
      </c>
      <c r="AP358" s="108" t="str">
        <f>VLOOKUP(Tabela2[[#This Row],[SIEMA]],Siema2025,55,FALSE)</f>
        <v/>
      </c>
      <c r="AQ358" s="108" t="str">
        <f>VLOOKUP(Tabela2[[#This Row],[SIEMA]],Siema2025,57,FALSE)</f>
        <v/>
      </c>
      <c r="AR358" s="108" t="str">
        <f>VLOOKUP(Tabela2[[#This Row],[SIEMA]],Siema2025,59,FALSE)</f>
        <v/>
      </c>
      <c r="AS358" s="108" t="str">
        <f>VLOOKUP(Tabela2[[#This Row],[SIEMA]],Siema2025,61,FALSE)</f>
        <v>X</v>
      </c>
      <c r="AT358" s="108" t="str">
        <f>VLOOKUP(Tabela2[[#This Row],[SIEMA]],Siema2025,63,FALSE)</f>
        <v/>
      </c>
      <c r="AU358" s="108" t="str">
        <f>VLOOKUP(Tabela2[[#This Row],[SIEMA]],Siema2025,65,FALSE)</f>
        <v/>
      </c>
      <c r="AV358" s="108" t="str">
        <f>VLOOKUP(Tabela2[[#This Row],[SIEMA]],Siema2025,67,FALSE)</f>
        <v/>
      </c>
      <c r="AW358" s="108" t="str">
        <f>VLOOKUP(Tabela2[[#This Row],[SIEMA]],Siema2025,69,FALSE)</f>
        <v/>
      </c>
      <c r="AX358" s="108" t="str">
        <f>VLOOKUP(Tabela2[[#This Row],[SIEMA]],Siema2025,71,FALSE)</f>
        <v/>
      </c>
      <c r="AY358" s="108" t="str">
        <f>VLOOKUP(Tabela2[[#This Row],[SIEMA]],Siema2025,73,FALSE)</f>
        <v/>
      </c>
      <c r="AZ358" s="108" t="str">
        <f>VLOOKUP(Tabela2[[#This Row],[SIEMA]],Siema2025,75,FALSE)</f>
        <v/>
      </c>
      <c r="BA358" s="108" t="str">
        <f>VLOOKUP(Tabela2[[#This Row],[SIEMA]],Siema2025,77,FALSE)</f>
        <v/>
      </c>
      <c r="BB358" s="108" t="str">
        <f>VLOOKUP(Tabela2[[#This Row],[SIEMA]],Siema2025,79,FALSE)</f>
        <v/>
      </c>
      <c r="BC358" s="108" t="str">
        <f>IF(Tabela2[[#This Row],[Outro(s) ]] = "X", "PREENCHER","NA")</f>
        <v>NA</v>
      </c>
      <c r="BD358" s="108" t="str">
        <f>VLOOKUP(Tabela2[[#This Row],[SIEMA]],Siema2025,82,FALSE)</f>
        <v/>
      </c>
      <c r="BE358" s="108" t="str">
        <f>VLOOKUP(Tabela2[[#This Row],[SIEMA]],Siema2025,81,FALSE)</f>
        <v/>
      </c>
      <c r="BF358" s="110" t="str">
        <f>VLOOKUP(Tabela2[[#This Row],[SIEMA]],Siema2025,28,FALSE)</f>
        <v>Petrobras</v>
      </c>
      <c r="BG358" s="110"/>
      <c r="BH358" s="111" t="str">
        <f>VLOOKUP(Tabela2[[#This Row],[SIEMA]],Siema2025,29,FALSE)</f>
        <v>33000167023667</v>
      </c>
      <c r="BI358" s="112" t="str">
        <f>VLOOKUP(Tabela2[[#This Row],[SIEMA]],Siema2025,107,FALSE)</f>
        <v>Não</v>
      </c>
      <c r="BJ358" s="107" t="s">
        <v>7099</v>
      </c>
      <c r="BK358" s="104" t="s">
        <v>2696</v>
      </c>
      <c r="BL358" s="140">
        <v>45814</v>
      </c>
      <c r="BM358" s="108">
        <f ca="1">IF(Tabela2[[#This Row],[Data de atendimento do Ibama (considerar o primeiro documento/ação)]]="",_xlfn.DAYS(TODAY(),J358),_xlfn.DAYS(Tabela2[[#This Row],[Data de atendimento do Ibama (considerar o primeiro documento/ação)]],J358))</f>
        <v>6</v>
      </c>
      <c r="BN358" s="108" t="str">
        <f>IF(Tabela2[[#This Row],[Atendido pelo Ibama ("Não" ou "Sim")]]="Não","Preencher", IF(Tabela2[[#This Row],[Atendido pelo Ibama ("Não" ou "Sim")]]="Sim","NA",""))</f>
        <v>NA</v>
      </c>
      <c r="BO358" s="114" t="s">
        <v>7138</v>
      </c>
      <c r="BP358" s="108" t="str">
        <f>IF(Tabela2[[#This Row],[Forma de atendimento (primeiro documento/ação)]]= "Outros (especificar)", "PREENCHER","NA")</f>
        <v>NA</v>
      </c>
      <c r="BQ358" s="106" t="s">
        <v>123</v>
      </c>
      <c r="BR358" s="108" t="str">
        <f>IF(Tabela2[[#This Row],[Equipe do Ibama foi a campo? Houve sobrevoo do Poseidon?]] = "Sim", "PREENCHER","NA")</f>
        <v>NA</v>
      </c>
      <c r="BS358" s="108" t="str">
        <f>IF(Tabela2[[#This Row],[Se sim, foi emitida Ordem de Emergência? (informações vinculada à coluna CK)]] = "Sim", "PREENCHER","NA")</f>
        <v>NA</v>
      </c>
      <c r="BT358" s="108" t="s">
        <v>7101</v>
      </c>
      <c r="BU358" s="108" t="s">
        <v>2696</v>
      </c>
      <c r="BV358" s="108" t="s">
        <v>123</v>
      </c>
      <c r="BW358" s="108" t="s">
        <v>2696</v>
      </c>
      <c r="BX358" s="106" t="s">
        <v>7102</v>
      </c>
      <c r="BY358" s="140">
        <v>46108</v>
      </c>
      <c r="BZ358" s="104">
        <f>IF(Tabela2[[#This Row],[Data do documento de encerramento]]="NA","NA",IF(Tabela2[[#This Row],[Data do documento de encerramento]]="","Pendente de conclusão/ encerramento",_xlfn.DAYS(Tabela2[[#This Row],[Data do documento de encerramento]],J358)))</f>
        <v>300</v>
      </c>
      <c r="CA358" s="107"/>
      <c r="CB358" s="107"/>
      <c r="CC358" s="107" t="s">
        <v>7459</v>
      </c>
      <c r="CD358" s="107" t="s">
        <v>123</v>
      </c>
      <c r="CE358" s="107" t="s">
        <v>123</v>
      </c>
      <c r="CF358" s="107" t="s">
        <v>7149</v>
      </c>
    </row>
    <row r="359" spans="1:84" ht="45.75">
      <c r="A359" s="169">
        <v>20256350452</v>
      </c>
      <c r="B359" s="171" t="s">
        <v>8684</v>
      </c>
      <c r="C359" s="108" t="str">
        <f>VLOOKUP(Tabela2[[#This Row],[SIEMA]],Siema2025,4,FALSE)</f>
        <v xml:space="preserve"> MG</v>
      </c>
      <c r="D359" s="106" t="str">
        <f>VLOOKUP(Tabela2[[#This Row],[SIEMA]],Siema2025,3,FALSE)</f>
        <v xml:space="preserve">Bom Jesus da Penha </v>
      </c>
      <c r="E359" s="106" t="s">
        <v>8685</v>
      </c>
      <c r="F359" s="106" t="s">
        <v>8686</v>
      </c>
      <c r="G359" s="153" t="s">
        <v>8687</v>
      </c>
      <c r="H359" s="153" t="s">
        <v>8688</v>
      </c>
      <c r="I359" s="104" t="s">
        <v>7120</v>
      </c>
      <c r="J359" s="105">
        <f>VLOOKUP(Tabela2[[#This Row],[SIEMA]],Siema2025,2,FALSE)</f>
        <v>45808</v>
      </c>
      <c r="K359" s="105" t="str">
        <f>VLOOKUP(Tabela2[[#This Row],[SIEMA]],Siema2025,16,FALSE)</f>
        <v>Sábado</v>
      </c>
      <c r="L359" s="106" t="str">
        <f>IF(Tabela2[[#This Row],[Data]]="","Sem Informação",VLOOKUP(MONTH(Tabela2[[#This Row],[Data]]),'[1]Validação de dados'!$I$1:$J$13,2,0))</f>
        <v>Maio</v>
      </c>
      <c r="M359" s="104">
        <f>YEAR(Tabela2[[#This Row],[Data]])</f>
        <v>2025</v>
      </c>
      <c r="N359" s="105" t="str">
        <f>VLOOKUP(Tabela2[[#This Row],[SIEMA]],Siema2025,17,FALSE)</f>
        <v>Vespertino</v>
      </c>
      <c r="O359" s="105" t="str">
        <f>VLOOKUP(Tabela2[[#This Row],[SIEMA]],Siema2025,5,FALSE)</f>
        <v>Rodovia</v>
      </c>
      <c r="P359" s="104" t="str">
        <f>VLOOKUP(Tabela2[[#This Row],[SIEMA]],Siema2025,21,FALSE)</f>
        <v>Transporte Rodoviário</v>
      </c>
      <c r="Q359" s="104">
        <v>1202</v>
      </c>
      <c r="R359" s="104" t="s">
        <v>8689</v>
      </c>
      <c r="S359" s="107" t="str">
        <f>IF(Q359="","", IF(Q359="NC","", IF(Q359="NE","", IF(Q359="NA","",IFERROR(VLOOKUP(Q359,Produtos!$A$1:$C$2319,2,FALSE),"Não Cadastrado")))))</f>
        <v>GASÓLEO ou ÓLEO DIESEL ou ÓLEO PARA AQUECIMENTO, LEVE</v>
      </c>
      <c r="T359" s="104" t="str">
        <f>VLOOKUP(Tabela2[[#This Row],[SIEMA]],Siema2025,11,FALSE)</f>
        <v/>
      </c>
      <c r="U359" s="104" t="str">
        <f>VLOOKUP(Tabela2[[#This Row],[SIEMA]],Siema2025,12,FALSE)</f>
        <v/>
      </c>
      <c r="V359" s="104">
        <f>IF(Q359="","",IF(ISNUMBER(Q359)=FALSE,"Não se aplica",IFERROR(VLOOKUP(Q359,Produtos!$A$1:$C$2319,3,FALSE),"Não Cadastrado")))</f>
        <v>3</v>
      </c>
      <c r="W359" s="104" t="s">
        <v>7094</v>
      </c>
      <c r="X359" s="113" t="s">
        <v>8690</v>
      </c>
      <c r="Y359" s="109" t="str">
        <f>IF(W359="","", IF(W359="NC","", IF(W359="NE","", IF(W359="NA","",IFERROR(VLOOKUP(W359,Produtos!$A$1:$C$2319,2,FALSE),"Não Cadastrado")))))</f>
        <v/>
      </c>
      <c r="Z359" s="104" t="str">
        <f>VLOOKUP(Tabela2[[#This Row],[SIEMA]],Siema2025,11,FALSE)</f>
        <v/>
      </c>
      <c r="AA359" s="104" t="str">
        <f>VLOOKUP(Tabela2[[#This Row],[SIEMA]],Siema2025,12,FALSE)</f>
        <v/>
      </c>
      <c r="AB359" s="104" t="s">
        <v>7472</v>
      </c>
      <c r="AC359" s="104"/>
      <c r="AD359" s="108" t="str">
        <f>IF(Tabela2[[#This Row],[Origem do acidente]] = "Plataforma", "PREENCHER","NA")</f>
        <v>NA</v>
      </c>
      <c r="AE359" s="107" t="str">
        <f>IF(AC359="","", IF(AC359="NC","", IF(AC359="NE","", IF(AC359="NA","",IFERROR(VLOOKUP(AC359,Produtos!$A$1:$C$2319,2,FALSE),"Não Cadastrado")))))</f>
        <v/>
      </c>
      <c r="AF359" s="104"/>
      <c r="AG359" s="104"/>
      <c r="AH359" s="104" t="str">
        <f>IF(AC359="","",IF(ISNUMBER(AC359)=FALSE,"Não se aplica",IFERROR(VLOOKUP(AC359,Produtos!$A$1:$C$2319,3,FALSE),"Não Cadastrado")))</f>
        <v/>
      </c>
      <c r="AI359" s="104"/>
      <c r="AJ359" s="104" t="str">
        <f>VLOOKUP(Tabela2[[#This Row],[SIEMA]],Siema2025,26,FALSE)</f>
        <v>Perda direcional com queda da carga</v>
      </c>
      <c r="AK359" s="107" t="s">
        <v>7358</v>
      </c>
      <c r="AL359" s="107" t="s">
        <v>7180</v>
      </c>
      <c r="AM359" s="107"/>
      <c r="AN359" s="108" t="str">
        <f>VLOOKUP(Tabela2[[#This Row],[SIEMA]],Siema2025,51,FALSE)</f>
        <v/>
      </c>
      <c r="AO359" s="108" t="str">
        <f>VLOOKUP(Tabela2[[#This Row],[SIEMA]],Siema2025,53,FALSE)</f>
        <v/>
      </c>
      <c r="AP359" s="108" t="str">
        <f>VLOOKUP(Tabela2[[#This Row],[SIEMA]],Siema2025,55,FALSE)</f>
        <v/>
      </c>
      <c r="AQ359" s="108" t="str">
        <f>VLOOKUP(Tabela2[[#This Row],[SIEMA]],Siema2025,57,FALSE)</f>
        <v>X</v>
      </c>
      <c r="AR359" s="108" t="str">
        <f>VLOOKUP(Tabela2[[#This Row],[SIEMA]],Siema2025,59,FALSE)</f>
        <v/>
      </c>
      <c r="AS359" s="108" t="str">
        <f>VLOOKUP(Tabela2[[#This Row],[SIEMA]],Siema2025,61,FALSE)</f>
        <v/>
      </c>
      <c r="AT359" s="108" t="str">
        <f>VLOOKUP(Tabela2[[#This Row],[SIEMA]],Siema2025,63,FALSE)</f>
        <v/>
      </c>
      <c r="AU359" s="108"/>
      <c r="AV359" s="108" t="str">
        <f>VLOOKUP(Tabela2[[#This Row],[SIEMA]],Siema2025,67,FALSE)</f>
        <v/>
      </c>
      <c r="AW359" s="108" t="str">
        <f>VLOOKUP(Tabela2[[#This Row],[SIEMA]],Siema2025,69,FALSE)</f>
        <v/>
      </c>
      <c r="AX359" s="108" t="str">
        <f>VLOOKUP(Tabela2[[#This Row],[SIEMA]],Siema2025,71,FALSE)</f>
        <v/>
      </c>
      <c r="AY359" s="108" t="str">
        <f>VLOOKUP(Tabela2[[#This Row],[SIEMA]],Siema2025,73,FALSE)</f>
        <v/>
      </c>
      <c r="AZ359" s="108" t="str">
        <f>VLOOKUP(Tabela2[[#This Row],[SIEMA]],Siema2025,75,FALSE)</f>
        <v/>
      </c>
      <c r="BA359" s="108" t="str">
        <f>VLOOKUP(Tabela2[[#This Row],[SIEMA]],Siema2025,77,FALSE)</f>
        <v/>
      </c>
      <c r="BB359" s="108" t="str">
        <f>VLOOKUP(Tabela2[[#This Row],[SIEMA]],Siema2025,79,FALSE)</f>
        <v/>
      </c>
      <c r="BC359" s="108" t="str">
        <f>IF(Tabela2[[#This Row],[Outro(s) ]] = "X", "PREENCHER","NA")</f>
        <v>NA</v>
      </c>
      <c r="BD359" s="108" t="str">
        <f>VLOOKUP(Tabela2[[#This Row],[SIEMA]],Siema2025,82,FALSE)</f>
        <v/>
      </c>
      <c r="BE359" s="108" t="str">
        <f>VLOOKUP(Tabela2[[#This Row],[SIEMA]],Siema2025,81,FALSE)</f>
        <v/>
      </c>
      <c r="BF359" s="110" t="s">
        <v>6834</v>
      </c>
      <c r="BG359" s="110"/>
      <c r="BH359" s="111" t="s">
        <v>6834</v>
      </c>
      <c r="BI359" s="112" t="s">
        <v>7062</v>
      </c>
      <c r="BJ359" s="107" t="s">
        <v>7099</v>
      </c>
      <c r="BK359" s="104" t="s">
        <v>2696</v>
      </c>
      <c r="BL359" s="166">
        <v>45813</v>
      </c>
      <c r="BM359" s="108">
        <f ca="1">IF(Tabela2[[#This Row],[Data de atendimento do Ibama (considerar o primeiro documento/ação)]]="",_xlfn.DAYS(TODAY(),J359),_xlfn.DAYS(Tabela2[[#This Row],[Data de atendimento do Ibama (considerar o primeiro documento/ação)]],J359))</f>
        <v>5</v>
      </c>
      <c r="BN359" s="108" t="str">
        <f>IF(Tabela2[[#This Row],[Atendido pelo Ibama ("Não" ou "Sim")]]="Não","Preencher", IF(Tabela2[[#This Row],[Atendido pelo Ibama ("Não" ou "Sim")]]="Sim","NA",""))</f>
        <v>NA</v>
      </c>
      <c r="BO359" s="114" t="s">
        <v>7100</v>
      </c>
      <c r="BP359" s="108" t="str">
        <f>IF(Tabela2[[#This Row],[Forma de atendimento (primeiro documento/ação)]]= "Outros (especificar)", "PREENCHER","NA")</f>
        <v>NA</v>
      </c>
      <c r="BQ359" s="106" t="s">
        <v>123</v>
      </c>
      <c r="BR359" s="108" t="str">
        <f>IF(Tabela2[[#This Row],[Equipe do Ibama foi a campo? Houve sobrevoo do Poseidon?]] = "Sim", "PREENCHER","NA")</f>
        <v>NA</v>
      </c>
      <c r="BS359" s="108" t="str">
        <f>IF(Tabela2[[#This Row],[Se sim, foi emitida Ordem de Emergência? (informações vinculada à coluna CK)]] = "Sim", "PREENCHER","NA")</f>
        <v>NA</v>
      </c>
      <c r="BT359" s="108" t="s">
        <v>7126</v>
      </c>
      <c r="BU359" s="108" t="s">
        <v>2696</v>
      </c>
      <c r="BV359" s="108" t="s">
        <v>123</v>
      </c>
      <c r="BW359" s="108" t="s">
        <v>2696</v>
      </c>
      <c r="BX359" s="106" t="s">
        <v>7102</v>
      </c>
      <c r="BY359" s="140">
        <v>45861</v>
      </c>
      <c r="BZ359" s="104">
        <f>IF(Tabela2[[#This Row],[Data do documento de encerramento]]="NA","NA",IF(Tabela2[[#This Row],[Data do documento de encerramento]]="","Pendente de conclusão/ encerramento",_xlfn.DAYS(Tabela2[[#This Row],[Data do documento de encerramento]],J359)))</f>
        <v>53</v>
      </c>
      <c r="CA359" s="107" t="s">
        <v>8691</v>
      </c>
      <c r="CB359" s="107"/>
      <c r="CC359" s="104"/>
      <c r="CD359" s="107"/>
      <c r="CE359" s="107"/>
      <c r="CF359" s="107"/>
    </row>
    <row r="360" spans="1:84" ht="60.75">
      <c r="A360" s="169">
        <v>202553157607</v>
      </c>
      <c r="B360" s="170" t="s">
        <v>8692</v>
      </c>
      <c r="C360" s="108" t="str">
        <f>VLOOKUP(Tabela2[[#This Row],[SIEMA]],Siema2025,4,FALSE)</f>
        <v xml:space="preserve"> PB</v>
      </c>
      <c r="D360" s="106" t="str">
        <f>VLOOKUP(Tabela2[[#This Row],[SIEMA]],Siema2025,3,FALSE)</f>
        <v xml:space="preserve">Cabedelo </v>
      </c>
      <c r="E360" s="106" t="str">
        <f>VLOOKUP(Tabela2[[#This Row],[SIEMA]],Siema2025,20,FALSE)</f>
        <v>Local das obras da Ponte do Futiro (Cabedelo - Lucena)</v>
      </c>
      <c r="F360" s="106"/>
      <c r="G360" s="106" t="s">
        <v>8693</v>
      </c>
      <c r="H360" s="106" t="s">
        <v>8694</v>
      </c>
      <c r="I360" s="104" t="str">
        <f>VLOOKUP(Tabela2[[#This Row],[SIEMA]],Siema2025,19,FALSE)</f>
        <v/>
      </c>
      <c r="J360" s="105">
        <f>VLOOKUP(Tabela2[[#This Row],[SIEMA]],Siema2025,2,FALSE)</f>
        <v>45808</v>
      </c>
      <c r="K360" s="105" t="str">
        <f>VLOOKUP(Tabela2[[#This Row],[SIEMA]],Siema2025,16,FALSE)</f>
        <v>Sábado</v>
      </c>
      <c r="L360" s="106" t="str">
        <f>IF(Tabela2[[#This Row],[Data]]="","Sem Informação",VLOOKUP(MONTH(Tabela2[[#This Row],[Data]]),'[1]Validação de dados'!$I$1:$J$13,2,0))</f>
        <v>Maio</v>
      </c>
      <c r="M360" s="104">
        <f>YEAR(Tabela2[[#This Row],[Data]])</f>
        <v>2025</v>
      </c>
      <c r="N360" s="105" t="str">
        <f>VLOOKUP(Tabela2[[#This Row],[SIEMA]],Siema2025,17,FALSE)</f>
        <v>Matutino</v>
      </c>
      <c r="O360" s="105" t="str">
        <f>VLOOKUP(Tabela2[[#This Row],[SIEMA]],Siema2025,5,FALSE)</f>
        <v>Embarcação</v>
      </c>
      <c r="P360" s="104" t="str">
        <f>VLOOKUP(Tabela2[[#This Row],[SIEMA]],Siema2025,21,FALSE)</f>
        <v>Naufrágio de rebocador atuando nas obras de construção da Ponte do Futuro.</v>
      </c>
      <c r="Q360" s="104">
        <v>1202</v>
      </c>
      <c r="R360" s="104" t="str">
        <f>VLOOKUP(Tabela2[[#This Row],[SIEMA]],Siema2025,10,FALSE)</f>
        <v/>
      </c>
      <c r="S360" s="107" t="str">
        <f>IF(Q360="","", IF(Q360="NC","", IF(Q360="NE","", IF(Q360="NA","",IFERROR(VLOOKUP(Q360,Produtos!$A$1:$C$2319,2,FALSE),"Não Cadastrado")))))</f>
        <v>GASÓLEO ou ÓLEO DIESEL ou ÓLEO PARA AQUECIMENTO, LEVE</v>
      </c>
      <c r="T360" s="104" t="s">
        <v>1368</v>
      </c>
      <c r="U360" s="104" t="s">
        <v>117</v>
      </c>
      <c r="V360" s="104">
        <f>IF(Q360="","",IF(ISNUMBER(Q360)=FALSE,"Não se aplica",IFERROR(VLOOKUP(Q360,Produtos!$A$1:$C$2319,3,FALSE),"Não Cadastrado")))</f>
        <v>3</v>
      </c>
      <c r="W360" s="104" t="str">
        <f>VLOOKUP(Tabela2[[#This Row],[SIEMA]],Siema2025,10,FALSE)</f>
        <v/>
      </c>
      <c r="X360" s="113" t="str">
        <f>IF(Tabela2[[#This Row],[Origem do acidente]] = "Plataforma", "PREENCHER","NA")</f>
        <v>NA</v>
      </c>
      <c r="Y360" s="109" t="str">
        <f>IF(W360="","", IF(W360="NC","", IF(W360="NE","", IF(W360="NA","",IFERROR(VLOOKUP(W360,Produtos!$A$1:$C$2319,2,FALSE),"Não Cadastrado")))))</f>
        <v/>
      </c>
      <c r="Z360" s="104" t="str">
        <f>VLOOKUP(Tabela2[[#This Row],[SIEMA]],Siema2025,11,FALSE)</f>
        <v xml:space="preserve"> </v>
      </c>
      <c r="AA360" s="104" t="str">
        <f>VLOOKUP(Tabela2[[#This Row],[SIEMA]],Siema2025,12,FALSE)</f>
        <v xml:space="preserve"> </v>
      </c>
      <c r="AB360" s="104" t="str">
        <f>IF(W360="","",IF(ISNUMBER(W360)=FALSE,"Não se aplica",IFERROR(VLOOKUP(W360,Produtos!$A$1:$C$2319,3,FALSE),"Não Cadastrado")))</f>
        <v/>
      </c>
      <c r="AC360" s="104"/>
      <c r="AD360" s="108" t="str">
        <f>IF(Tabela2[[#This Row],[Origem do acidente]] = "Plataforma", "PREENCHER","NA")</f>
        <v>NA</v>
      </c>
      <c r="AE360" s="107" t="str">
        <f>IF(AC360="","", IF(AC360="NC","", IF(AC360="NE","", IF(AC360="NA","",IFERROR(VLOOKUP(AC360,Produtos!$A$1:$C$2319,2,FALSE),"Não Cadastrado")))))</f>
        <v/>
      </c>
      <c r="AF360" s="104"/>
      <c r="AG360" s="104"/>
      <c r="AH360" s="104" t="str">
        <f>IF(AC360="","",IF(ISNUMBER(AC360)=FALSE,"Não se aplica",IFERROR(VLOOKUP(AC360,Produtos!$A$1:$C$2319,3,FALSE),"Não Cadastrado")))</f>
        <v/>
      </c>
      <c r="AI360" s="104"/>
      <c r="AJ360" s="104" t="str">
        <f>VLOOKUP(Tabela2[[#This Row],[SIEMA]],Siema2025,26,FALSE)</f>
        <v/>
      </c>
      <c r="AK360" s="107" t="s">
        <v>7311</v>
      </c>
      <c r="AL360" s="107"/>
      <c r="AM360" s="107"/>
      <c r="AN360" s="108" t="str">
        <f>VLOOKUP(Tabela2[[#This Row],[SIEMA]],Siema2025,51,FALSE)</f>
        <v/>
      </c>
      <c r="AO360" s="108" t="str">
        <f>VLOOKUP(Tabela2[[#This Row],[SIEMA]],Siema2025,53,FALSE)</f>
        <v/>
      </c>
      <c r="AP360" s="108" t="str">
        <f>VLOOKUP(Tabela2[[#This Row],[SIEMA]],Siema2025,55,FALSE)</f>
        <v/>
      </c>
      <c r="AQ360" s="108" t="str">
        <f>VLOOKUP(Tabela2[[#This Row],[SIEMA]],Siema2025,57,FALSE)</f>
        <v>X</v>
      </c>
      <c r="AR360" s="108" t="str">
        <f>VLOOKUP(Tabela2[[#This Row],[SIEMA]],Siema2025,59,FALSE)</f>
        <v/>
      </c>
      <c r="AS360" s="108" t="str">
        <f>VLOOKUP(Tabela2[[#This Row],[SIEMA]],Siema2025,61,FALSE)</f>
        <v/>
      </c>
      <c r="AT360" s="108" t="str">
        <f>VLOOKUP(Tabela2[[#This Row],[SIEMA]],Siema2025,63,FALSE)</f>
        <v/>
      </c>
      <c r="AU360" s="108" t="str">
        <f>VLOOKUP(Tabela2[[#This Row],[SIEMA]],Siema2025,65,FALSE)</f>
        <v/>
      </c>
      <c r="AV360" s="108" t="str">
        <f>VLOOKUP(Tabela2[[#This Row],[SIEMA]],Siema2025,67,FALSE)</f>
        <v/>
      </c>
      <c r="AW360" s="108" t="str">
        <f>VLOOKUP(Tabela2[[#This Row],[SIEMA]],Siema2025,69,FALSE)</f>
        <v/>
      </c>
      <c r="AX360" s="108" t="str">
        <f>VLOOKUP(Tabela2[[#This Row],[SIEMA]],Siema2025,71,FALSE)</f>
        <v/>
      </c>
      <c r="AY360" s="108" t="str">
        <f>VLOOKUP(Tabela2[[#This Row],[SIEMA]],Siema2025,73,FALSE)</f>
        <v/>
      </c>
      <c r="AZ360" s="108" t="str">
        <f>VLOOKUP(Tabela2[[#This Row],[SIEMA]],Siema2025,75,FALSE)</f>
        <v/>
      </c>
      <c r="BA360" s="108" t="str">
        <f>VLOOKUP(Tabela2[[#This Row],[SIEMA]],Siema2025,77,FALSE)</f>
        <v/>
      </c>
      <c r="BB360" s="108" t="str">
        <f>VLOOKUP(Tabela2[[#This Row],[SIEMA]],Siema2025,79,FALSE)</f>
        <v/>
      </c>
      <c r="BC360" s="108" t="str">
        <f>IF(Tabela2[[#This Row],[Outro(s) ]] = "X", "PREENCHER","NA")</f>
        <v>NA</v>
      </c>
      <c r="BD360" s="108" t="str">
        <f>VLOOKUP(Tabela2[[#This Row],[SIEMA]],Siema2025,82,FALSE)</f>
        <v/>
      </c>
      <c r="BE360" s="108" t="str">
        <f>VLOOKUP(Tabela2[[#This Row],[SIEMA]],Siema2025,81,FALSE)</f>
        <v/>
      </c>
      <c r="BF360" s="110" t="str">
        <f>VLOOKUP(Tabela2[[#This Row],[SIEMA]],Siema2025,28,FALSE)</f>
        <v>Departamento de Estradas de Rodagem da PB (DER-PB)</v>
      </c>
      <c r="BG360" s="110"/>
      <c r="BH360" s="111" t="str">
        <f>VLOOKUP(Tabela2[[#This Row],[SIEMA]],Siema2025,29,FALSE)</f>
        <v>09122706000109</v>
      </c>
      <c r="BI360" s="112" t="str">
        <f>VLOOKUP(Tabela2[[#This Row],[SIEMA]],Siema2025,107,FALSE)</f>
        <v>Não</v>
      </c>
      <c r="BJ360" s="107" t="s">
        <v>7113</v>
      </c>
      <c r="BK360" s="104" t="s">
        <v>2696</v>
      </c>
      <c r="BL360" s="140">
        <v>45808</v>
      </c>
      <c r="BM360" s="108">
        <f ca="1">IF(Tabela2[[#This Row],[Data de atendimento do Ibama (considerar o primeiro documento/ação)]]="",_xlfn.DAYS(TODAY(),J360),_xlfn.DAYS(Tabela2[[#This Row],[Data de atendimento do Ibama (considerar o primeiro documento/ação)]],J360))</f>
        <v>0</v>
      </c>
      <c r="BN360" s="108" t="str">
        <f>IF(Tabela2[[#This Row],[Atendido pelo Ibama ("Não" ou "Sim")]]="Não","Preencher", IF(Tabela2[[#This Row],[Atendido pelo Ibama ("Não" ou "Sim")]]="Sim","NA",""))</f>
        <v>NA</v>
      </c>
      <c r="BO360" s="114" t="s">
        <v>7165</v>
      </c>
      <c r="BP360" s="108" t="str">
        <f>IF(Tabela2[[#This Row],[Forma de atendimento (primeiro documento/ação)]]= "Outros (especificar)", "PREENCHER","NA")</f>
        <v>NA</v>
      </c>
      <c r="BQ360" s="106" t="s">
        <v>2696</v>
      </c>
      <c r="BR360" s="108" t="s">
        <v>2696</v>
      </c>
      <c r="BS360" s="108" t="s">
        <v>2696</v>
      </c>
      <c r="BT360" s="108" t="s">
        <v>7126</v>
      </c>
      <c r="BU360" s="108" t="s">
        <v>2696</v>
      </c>
      <c r="BV360" s="108" t="s">
        <v>123</v>
      </c>
      <c r="BW360" s="108" t="s">
        <v>2696</v>
      </c>
      <c r="BX360" s="106" t="s">
        <v>7115</v>
      </c>
      <c r="BY360" s="140">
        <v>45819</v>
      </c>
      <c r="BZ360" s="104">
        <f>IF(Tabela2[[#This Row],[Data do documento de encerramento]]="NA","NA",IF(Tabela2[[#This Row],[Data do documento de encerramento]]="","Pendente de conclusão/ encerramento",_xlfn.DAYS(Tabela2[[#This Row],[Data do documento de encerramento]],J360)))</f>
        <v>11</v>
      </c>
      <c r="CA360" s="107"/>
      <c r="CB360" s="107"/>
      <c r="CC360" s="130"/>
      <c r="CD360" s="107"/>
      <c r="CE360" s="107"/>
      <c r="CF360" s="107"/>
    </row>
    <row r="361" spans="1:84" ht="30.75">
      <c r="A361" s="169">
        <v>20256279213</v>
      </c>
      <c r="B361" s="170" t="s">
        <v>8695</v>
      </c>
      <c r="C361" s="108" t="s">
        <v>8680</v>
      </c>
      <c r="D361" s="106" t="s">
        <v>637</v>
      </c>
      <c r="E361" t="s">
        <v>8681</v>
      </c>
      <c r="F361" s="106"/>
      <c r="G361" t="s">
        <v>8682</v>
      </c>
      <c r="H361" t="s">
        <v>8683</v>
      </c>
      <c r="I361" s="104" t="str">
        <f>VLOOKUP(Tabela2[[#This Row],[SIEMA]],Siema2025,19,FALSE)</f>
        <v>Camamu</v>
      </c>
      <c r="J361" s="105">
        <f>VLOOKUP(Tabela2[[#This Row],[SIEMA]],Siema2025,2,FALSE)</f>
        <v>45809</v>
      </c>
      <c r="K361" s="105" t="str">
        <f>VLOOKUP(Tabela2[[#This Row],[SIEMA]],Siema2025,16,FALSE)</f>
        <v>Domingo</v>
      </c>
      <c r="L361" s="106" t="str">
        <f>IF(Tabela2[[#This Row],[Data]]="","Sem Informação",VLOOKUP(MONTH(Tabela2[[#This Row],[Data]]),'[1]Validação de dados'!$I$1:$J$13,2,0))</f>
        <v>Junho</v>
      </c>
      <c r="M361" s="104">
        <f>YEAR(Tabela2[[#This Row],[Data]])</f>
        <v>2025</v>
      </c>
      <c r="N361" s="105" t="str">
        <f>VLOOKUP(Tabela2[[#This Row],[SIEMA]],Siema2025,17,FALSE)</f>
        <v>Madrugada</v>
      </c>
      <c r="O361" s="105" t="str">
        <f>VLOOKUP(Tabela2[[#This Row],[SIEMA]],Siema2025,5,FALSE)</f>
        <v>Plataforma</v>
      </c>
      <c r="P361" s="104" t="str">
        <f>VLOOKUP(Tabela2[[#This Row],[SIEMA]],Siema2025,21,FALSE)</f>
        <v>[PLATAFORMA DE MANATI (PMNT) / Poço 7-MNT-6D-BAS]: Vazamento de aproximadamente 0,040 m³ de fluido hidráulico base água HW-525P na linha submarina de acionamento da DHSV (Downhole Safety Valve) do poço MNT-6.</v>
      </c>
      <c r="Q361" s="104" t="s">
        <v>637</v>
      </c>
      <c r="R361" s="104" t="s">
        <v>7146</v>
      </c>
      <c r="S361" s="107" t="s">
        <v>7147</v>
      </c>
      <c r="T361" s="104" t="str">
        <f>VLOOKUP(Tabela2[[#This Row],[SIEMA]],Siema2025,11,FALSE)</f>
        <v>0.04</v>
      </c>
      <c r="U361" s="104" t="str">
        <f>VLOOKUP(Tabela2[[#This Row],[SIEMA]],Siema2025,12,FALSE)</f>
        <v>M3</v>
      </c>
      <c r="V361" s="104" t="str">
        <f>IF(Q361="","",IF(ISNUMBER(Q361)=FALSE,"Não se aplica",IFERROR(VLOOKUP(Q361,Produtos!$A$1:$C$2319,3,FALSE),"Não Cadastrado")))</f>
        <v>Não se aplica</v>
      </c>
      <c r="W361" s="104"/>
      <c r="X361" s="113"/>
      <c r="Y361" s="109" t="str">
        <f>IF(W361="","", IF(W361="NC","", IF(W361="NE","", IF(W361="NA","",IFERROR(VLOOKUP(W361,Produtos!$A$1:$C$2319,2,FALSE),"Não Cadastrado")))))</f>
        <v/>
      </c>
      <c r="Z361" s="104"/>
      <c r="AA361" s="104"/>
      <c r="AB361" s="104" t="str">
        <f>IF(W361="","",IF(ISNUMBER(W361)=FALSE,"Não se aplica",IFERROR(VLOOKUP(W361,Produtos!$A$1:$C$2319,3,FALSE),"Não Cadastrado")))</f>
        <v/>
      </c>
      <c r="AC361" s="104"/>
      <c r="AD361" s="108"/>
      <c r="AE361" s="107" t="str">
        <f>IF(AC361="","", IF(AC361="NC","", IF(AC361="NE","", IF(AC361="NA","",IFERROR(VLOOKUP(AC361,Produtos!$A$1:$C$2319,2,FALSE),"Não Cadastrado")))))</f>
        <v/>
      </c>
      <c r="AF361" s="104"/>
      <c r="AG361" s="104"/>
      <c r="AH361" s="104" t="str">
        <f>IF(AC361="","",IF(ISNUMBER(AC361)=FALSE,"Não se aplica",IFERROR(VLOOKUP(AC361,Produtos!$A$1:$C$2319,3,FALSE),"Não Cadastrado")))</f>
        <v/>
      </c>
      <c r="AI361" s="104"/>
      <c r="AJ361" s="104" t="str">
        <f>VLOOKUP(Tabela2[[#This Row],[SIEMA]],Siema2025,26,FALSE)</f>
        <v>Em investigação.</v>
      </c>
      <c r="AK361" s="107" t="s">
        <v>6834</v>
      </c>
      <c r="AL361" s="107"/>
      <c r="AM361" s="107"/>
      <c r="AN361" s="108" t="str">
        <f>VLOOKUP(Tabela2[[#This Row],[SIEMA]],Siema2025,51,FALSE)</f>
        <v/>
      </c>
      <c r="AO361" s="108" t="str">
        <f>VLOOKUP(Tabela2[[#This Row],[SIEMA]],Siema2025,53,FALSE)</f>
        <v/>
      </c>
      <c r="AP361" s="108" t="str">
        <f>VLOOKUP(Tabela2[[#This Row],[SIEMA]],Siema2025,55,FALSE)</f>
        <v/>
      </c>
      <c r="AQ361" s="108" t="str">
        <f>VLOOKUP(Tabela2[[#This Row],[SIEMA]],Siema2025,57,FALSE)</f>
        <v/>
      </c>
      <c r="AR361" s="108" t="str">
        <f>VLOOKUP(Tabela2[[#This Row],[SIEMA]],Siema2025,59,FALSE)</f>
        <v/>
      </c>
      <c r="AS361" s="108" t="str">
        <f>VLOOKUP(Tabela2[[#This Row],[SIEMA]],Siema2025,61,FALSE)</f>
        <v>X</v>
      </c>
      <c r="AT361" s="108" t="str">
        <f>VLOOKUP(Tabela2[[#This Row],[SIEMA]],Siema2025,63,FALSE)</f>
        <v/>
      </c>
      <c r="AU361" s="108" t="str">
        <f>VLOOKUP(Tabela2[[#This Row],[SIEMA]],Siema2025,65,FALSE)</f>
        <v/>
      </c>
      <c r="AV361" s="108" t="str">
        <f>VLOOKUP(Tabela2[[#This Row],[SIEMA]],Siema2025,67,FALSE)</f>
        <v/>
      </c>
      <c r="AW361" s="108" t="str">
        <f>VLOOKUP(Tabela2[[#This Row],[SIEMA]],Siema2025,69,FALSE)</f>
        <v/>
      </c>
      <c r="AX361" s="108" t="str">
        <f>VLOOKUP(Tabela2[[#This Row],[SIEMA]],Siema2025,71,FALSE)</f>
        <v/>
      </c>
      <c r="AY361" s="108" t="str">
        <f>VLOOKUP(Tabela2[[#This Row],[SIEMA]],Siema2025,73,FALSE)</f>
        <v/>
      </c>
      <c r="AZ361" s="108" t="str">
        <f>VLOOKUP(Tabela2[[#This Row],[SIEMA]],Siema2025,75,FALSE)</f>
        <v/>
      </c>
      <c r="BA361" s="108" t="str">
        <f>VLOOKUP(Tabela2[[#This Row],[SIEMA]],Siema2025,77,FALSE)</f>
        <v/>
      </c>
      <c r="BB361" s="108" t="str">
        <f>VLOOKUP(Tabela2[[#This Row],[SIEMA]],Siema2025,79,FALSE)</f>
        <v/>
      </c>
      <c r="BC361" s="108" t="str">
        <f>IF(Tabela2[[#This Row],[Outro(s) ]] = "X", "PREENCHER","NA")</f>
        <v>NA</v>
      </c>
      <c r="BD361" s="108" t="str">
        <f>VLOOKUP(Tabela2[[#This Row],[SIEMA]],Siema2025,82,FALSE)</f>
        <v/>
      </c>
      <c r="BE361" s="108" t="str">
        <f>VLOOKUP(Tabela2[[#This Row],[SIEMA]],Siema2025,81,FALSE)</f>
        <v/>
      </c>
      <c r="BF361" s="110" t="str">
        <f>VLOOKUP(Tabela2[[#This Row],[SIEMA]],Siema2025,28,FALSE)</f>
        <v>Petrobras</v>
      </c>
      <c r="BG361" s="110"/>
      <c r="BH361" s="111" t="str">
        <f>VLOOKUP(Tabela2[[#This Row],[SIEMA]],Siema2025,29,FALSE)</f>
        <v>33000167023667</v>
      </c>
      <c r="BI361" s="112" t="s">
        <v>2696</v>
      </c>
      <c r="BJ361" s="107" t="s">
        <v>7099</v>
      </c>
      <c r="BK361" s="104" t="s">
        <v>2696</v>
      </c>
      <c r="BL361" s="140">
        <v>45814</v>
      </c>
      <c r="BM361" s="108">
        <f ca="1">IF(Tabela2[[#This Row],[Data de atendimento do Ibama (considerar o primeiro documento/ação)]]="",_xlfn.DAYS(TODAY(),J361),_xlfn.DAYS(Tabela2[[#This Row],[Data de atendimento do Ibama (considerar o primeiro documento/ação)]],J361))</f>
        <v>5</v>
      </c>
      <c r="BN361" s="108" t="str">
        <f>IF(Tabela2[[#This Row],[Atendido pelo Ibama ("Não" ou "Sim")]]="Não","Preencher", IF(Tabela2[[#This Row],[Atendido pelo Ibama ("Não" ou "Sim")]]="Sim","NA",""))</f>
        <v>NA</v>
      </c>
      <c r="BO361" s="114" t="s">
        <v>7138</v>
      </c>
      <c r="BP361" s="108" t="str">
        <f>IF(Tabela2[[#This Row],[Forma de atendimento (primeiro documento/ação)]]= "Outros (especificar)", "PREENCHER","NA")</f>
        <v>NA</v>
      </c>
      <c r="BQ361" s="106" t="s">
        <v>123</v>
      </c>
      <c r="BR361" s="108" t="str">
        <f>IF(Tabela2[[#This Row],[Equipe do Ibama foi a campo? Houve sobrevoo do Poseidon?]] = "Sim", "PREENCHER","NA")</f>
        <v>NA</v>
      </c>
      <c r="BS361" s="108" t="str">
        <f>IF(Tabela2[[#This Row],[Se sim, foi emitida Ordem de Emergência? (informações vinculada à coluna CK)]] = "Sim", "PREENCHER","NA")</f>
        <v>NA</v>
      </c>
      <c r="BT361" s="108" t="s">
        <v>7101</v>
      </c>
      <c r="BU361" s="108" t="s">
        <v>2696</v>
      </c>
      <c r="BV361" s="108" t="s">
        <v>123</v>
      </c>
      <c r="BW361" s="108" t="s">
        <v>2696</v>
      </c>
      <c r="BX361" s="106" t="s">
        <v>7102</v>
      </c>
      <c r="BY361" s="140">
        <v>46108</v>
      </c>
      <c r="BZ361" s="104">
        <f>IF(Tabela2[[#This Row],[Data do documento de encerramento]]="NA","NA",IF(Tabela2[[#This Row],[Data do documento de encerramento]]="","Pendente de conclusão/ encerramento",_xlfn.DAYS(Tabela2[[#This Row],[Data do documento de encerramento]],J361)))</f>
        <v>299</v>
      </c>
      <c r="CA361" s="107"/>
      <c r="CB361" s="107"/>
      <c r="CC361" s="107" t="s">
        <v>7459</v>
      </c>
      <c r="CD361" s="107" t="s">
        <v>123</v>
      </c>
      <c r="CE361" s="107" t="s">
        <v>123</v>
      </c>
      <c r="CF361" s="107" t="s">
        <v>7149</v>
      </c>
    </row>
    <row r="362" spans="1:84" ht="45.75">
      <c r="A362" s="169">
        <v>20256346831</v>
      </c>
      <c r="B362" s="170" t="s">
        <v>8696</v>
      </c>
      <c r="C362" s="108" t="str">
        <f>VLOOKUP(Tabela2[[#This Row],[SIEMA]],Siema2025,4,FALSE)</f>
        <v xml:space="preserve"> GO</v>
      </c>
      <c r="D362" s="106" t="str">
        <f>VLOOKUP(Tabela2[[#This Row],[SIEMA]],Siema2025,3,FALSE)</f>
        <v xml:space="preserve">Piracanjuba </v>
      </c>
      <c r="E362" s="106" t="s">
        <v>7385</v>
      </c>
      <c r="F362" s="106" t="s">
        <v>8697</v>
      </c>
      <c r="G362" s="106" t="s">
        <v>8698</v>
      </c>
      <c r="H362" s="106" t="s">
        <v>8699</v>
      </c>
      <c r="I362" s="104" t="s">
        <v>7120</v>
      </c>
      <c r="J362" s="105">
        <f>VLOOKUP(Tabela2[[#This Row],[SIEMA]],Siema2025,2,FALSE)</f>
        <v>45810</v>
      </c>
      <c r="K362" s="105" t="str">
        <f>VLOOKUP(Tabela2[[#This Row],[SIEMA]],Siema2025,16,FALSE)</f>
        <v>Segunda</v>
      </c>
      <c r="L362" s="106" t="str">
        <f>IF(Tabela2[[#This Row],[Data]]="","Sem Informação",VLOOKUP(MONTH(Tabela2[[#This Row],[Data]]),'[1]Validação de dados'!$I$1:$J$13,2,0))</f>
        <v>Junho</v>
      </c>
      <c r="M362" s="104">
        <f>YEAR(Tabela2[[#This Row],[Data]])</f>
        <v>2025</v>
      </c>
      <c r="N362" s="105" t="str">
        <f>VLOOKUP(Tabela2[[#This Row],[SIEMA]],Siema2025,17,FALSE)</f>
        <v>Vespertino</v>
      </c>
      <c r="O362" s="105" t="str">
        <f>VLOOKUP(Tabela2[[#This Row],[SIEMA]],Siema2025,5,FALSE)</f>
        <v>Rodovia</v>
      </c>
      <c r="P362" s="104" t="str">
        <f>VLOOKUP(Tabela2[[#This Row],[SIEMA]],Siema2025,21,FALSE)</f>
        <v>Caminhão tombou no canteiro central da via.</v>
      </c>
      <c r="Q362" s="104">
        <v>1170</v>
      </c>
      <c r="R362" s="104" t="str">
        <f>VLOOKUP(Tabela2[[#This Row],[SIEMA]],Siema2025,10,FALSE)</f>
        <v/>
      </c>
      <c r="S362" s="107" t="str">
        <f>IF(Q362="","", IF(Q362="NC","", IF(Q362="NE","", IF(Q362="NA","",IFERROR(VLOOKUP(Q362,Produtos!$A$1:$C$2319,2,FALSE),"Não Cadastrado")))))</f>
        <v>ÁLCOOL ETÍLICO, ETANOL</v>
      </c>
      <c r="T362" s="104">
        <v>15000</v>
      </c>
      <c r="U362" s="104" t="s">
        <v>648</v>
      </c>
      <c r="V362" s="104">
        <f>IF(Q362="","",IF(ISNUMBER(Q362)=FALSE,"Não se aplica",IFERROR(VLOOKUP(Q362,Produtos!$A$1:$C$2319,3,FALSE),"Não Cadastrado")))</f>
        <v>3</v>
      </c>
      <c r="W362" s="104" t="str">
        <f>VLOOKUP(Tabela2[[#This Row],[SIEMA]],Siema2025,10,FALSE)</f>
        <v/>
      </c>
      <c r="X362" s="113" t="str">
        <f>IF(Tabela2[[#This Row],[Origem do acidente]] = "Plataforma", "PREENCHER","NA")</f>
        <v>NA</v>
      </c>
      <c r="Y362" s="109" t="str">
        <f>IF(W362="","", IF(W362="NC","", IF(W362="NE","", IF(W362="NA","",IFERROR(VLOOKUP(W362,Produtos!$A$1:$C$2319,2,FALSE),"Não Cadastrado")))))</f>
        <v/>
      </c>
      <c r="Z362" s="104" t="str">
        <f>VLOOKUP(Tabela2[[#This Row],[SIEMA]],Siema2025,11,FALSE)</f>
        <v xml:space="preserve"> </v>
      </c>
      <c r="AA362" s="104" t="str">
        <f>VLOOKUP(Tabela2[[#This Row],[SIEMA]],Siema2025,12,FALSE)</f>
        <v xml:space="preserve"> </v>
      </c>
      <c r="AB362" s="104" t="str">
        <f>IF(W362="","",IF(ISNUMBER(W362)=FALSE,"Não se aplica",IFERROR(VLOOKUP(W362,Produtos!$A$1:$C$2319,3,FALSE),"Não Cadastrado")))</f>
        <v/>
      </c>
      <c r="AC362" s="104"/>
      <c r="AD362" s="108" t="str">
        <f>IF(Tabela2[[#This Row],[Origem do acidente]] = "Plataforma", "PREENCHER","NA")</f>
        <v>NA</v>
      </c>
      <c r="AE362" s="107" t="str">
        <f>IF(AC362="","", IF(AC362="NC","", IF(AC362="NE","", IF(AC362="NA","",IFERROR(VLOOKUP(AC362,Produtos!$A$1:$C$2319,2,FALSE),"Não Cadastrado")))))</f>
        <v/>
      </c>
      <c r="AF362" s="104"/>
      <c r="AG362" s="104"/>
      <c r="AH362" s="104" t="str">
        <f>IF(AC362="","",IF(ISNUMBER(AC362)=FALSE,"Não se aplica",IFERROR(VLOOKUP(AC362,Produtos!$A$1:$C$2319,3,FALSE),"Não Cadastrado")))</f>
        <v/>
      </c>
      <c r="AI362" s="104"/>
      <c r="AJ362" s="104" t="str">
        <f>VLOOKUP(Tabela2[[#This Row],[SIEMA]],Siema2025,26,FALSE)</f>
        <v/>
      </c>
      <c r="AK362" s="107" t="s">
        <v>6834</v>
      </c>
      <c r="AL362" s="107" t="s">
        <v>7180</v>
      </c>
      <c r="AM362" s="107"/>
      <c r="AN362" s="108" t="str">
        <f>VLOOKUP(Tabela2[[#This Row],[SIEMA]],Siema2025,51,FALSE)</f>
        <v/>
      </c>
      <c r="AO362" s="108" t="str">
        <f>VLOOKUP(Tabela2[[#This Row],[SIEMA]],Siema2025,53,FALSE)</f>
        <v/>
      </c>
      <c r="AP362" s="108" t="str">
        <f>VLOOKUP(Tabela2[[#This Row],[SIEMA]],Siema2025,55,FALSE)</f>
        <v/>
      </c>
      <c r="AQ362" s="108" t="str">
        <f>VLOOKUP(Tabela2[[#This Row],[SIEMA]],Siema2025,57,FALSE)</f>
        <v/>
      </c>
      <c r="AR362" s="108" t="str">
        <f>VLOOKUP(Tabela2[[#This Row],[SIEMA]],Siema2025,59,FALSE)</f>
        <v/>
      </c>
      <c r="AS362" s="108" t="str">
        <f>VLOOKUP(Tabela2[[#This Row],[SIEMA]],Siema2025,61,FALSE)</f>
        <v/>
      </c>
      <c r="AT362" s="108" t="str">
        <f>VLOOKUP(Tabela2[[#This Row],[SIEMA]],Siema2025,63,FALSE)</f>
        <v/>
      </c>
      <c r="AU362" s="108" t="str">
        <f>VLOOKUP(Tabela2[[#This Row],[SIEMA]],Siema2025,65,FALSE)</f>
        <v>X</v>
      </c>
      <c r="AV362" s="108" t="str">
        <f>VLOOKUP(Tabela2[[#This Row],[SIEMA]],Siema2025,67,FALSE)</f>
        <v/>
      </c>
      <c r="AW362" s="108" t="str">
        <f>VLOOKUP(Tabela2[[#This Row],[SIEMA]],Siema2025,69,FALSE)</f>
        <v/>
      </c>
      <c r="AX362" s="108" t="str">
        <f>VLOOKUP(Tabela2[[#This Row],[SIEMA]],Siema2025,71,FALSE)</f>
        <v/>
      </c>
      <c r="AY362" s="108" t="str">
        <f>VLOOKUP(Tabela2[[#This Row],[SIEMA]],Siema2025,73,FALSE)</f>
        <v/>
      </c>
      <c r="AZ362" s="108" t="str">
        <f>VLOOKUP(Tabela2[[#This Row],[SIEMA]],Siema2025,75,FALSE)</f>
        <v/>
      </c>
      <c r="BA362" s="108" t="str">
        <f>VLOOKUP(Tabela2[[#This Row],[SIEMA]],Siema2025,77,FALSE)</f>
        <v/>
      </c>
      <c r="BB362" s="108" t="str">
        <f>VLOOKUP(Tabela2[[#This Row],[SIEMA]],Siema2025,79,FALSE)</f>
        <v/>
      </c>
      <c r="BC362" s="108" t="str">
        <f>IF(Tabela2[[#This Row],[Outro(s) ]] = "X", "PREENCHER","NA")</f>
        <v>NA</v>
      </c>
      <c r="BD362" s="108" t="str">
        <f>VLOOKUP(Tabela2[[#This Row],[SIEMA]],Siema2025,82,FALSE)</f>
        <v/>
      </c>
      <c r="BE362" s="108" t="str">
        <f>VLOOKUP(Tabela2[[#This Row],[SIEMA]],Siema2025,81,FALSE)</f>
        <v/>
      </c>
      <c r="BF362" s="110" t="str">
        <f>VLOOKUP(Tabela2[[#This Row],[SIEMA]],Siema2025,28,FALSE)</f>
        <v>TRANSDULLON TRANSPORTES LTDA</v>
      </c>
      <c r="BG362" s="110"/>
      <c r="BH362" s="111" t="str">
        <f>VLOOKUP(Tabela2[[#This Row],[SIEMA]],Siema2025,29,FALSE)</f>
        <v>04973109000166</v>
      </c>
      <c r="BI362" s="112" t="s">
        <v>7062</v>
      </c>
      <c r="BJ362" s="107" t="s">
        <v>7099</v>
      </c>
      <c r="BK362" s="104" t="s">
        <v>2696</v>
      </c>
      <c r="BL362" s="140">
        <v>45811</v>
      </c>
      <c r="BM362" s="108">
        <f ca="1">IF(Tabela2[[#This Row],[Data de atendimento do Ibama (considerar o primeiro documento/ação)]]="",_xlfn.DAYS(TODAY(),J362),_xlfn.DAYS(Tabela2[[#This Row],[Data de atendimento do Ibama (considerar o primeiro documento/ação)]],J362))</f>
        <v>1</v>
      </c>
      <c r="BN362" s="108" t="str">
        <f>IF(Tabela2[[#This Row],[Atendido pelo Ibama ("Não" ou "Sim")]]="Não","Preencher", IF(Tabela2[[#This Row],[Atendido pelo Ibama ("Não" ou "Sim")]]="Sim","NA",""))</f>
        <v>NA</v>
      </c>
      <c r="BO362" s="114" t="s">
        <v>7124</v>
      </c>
      <c r="BP362" s="108" t="s">
        <v>7346</v>
      </c>
      <c r="BQ362" s="106" t="s">
        <v>2696</v>
      </c>
      <c r="BR362" s="108" t="s">
        <v>2696</v>
      </c>
      <c r="BS362" s="108" t="s">
        <v>2696</v>
      </c>
      <c r="BT362" s="108" t="s">
        <v>7126</v>
      </c>
      <c r="BU362" s="108" t="s">
        <v>2696</v>
      </c>
      <c r="BV362" s="108" t="s">
        <v>123</v>
      </c>
      <c r="BW362" s="108" t="s">
        <v>2696</v>
      </c>
      <c r="BX362" s="106" t="s">
        <v>7102</v>
      </c>
      <c r="BY362" s="140">
        <v>46150</v>
      </c>
      <c r="BZ362" s="104">
        <f>IF(Tabela2[[#This Row],[Data do documento de encerramento]]="NA","NA",IF(Tabela2[[#This Row],[Data do documento de encerramento]]="","Pendente de conclusão/ encerramento",_xlfn.DAYS(Tabela2[[#This Row],[Data do documento de encerramento]],J362)))</f>
        <v>340</v>
      </c>
      <c r="CA362" s="107" t="s">
        <v>8700</v>
      </c>
      <c r="CB362" s="107"/>
      <c r="CC362" s="129"/>
      <c r="CD362" s="107"/>
      <c r="CE362" s="107"/>
      <c r="CF362" s="107"/>
    </row>
    <row r="363" spans="1:84" ht="60.75">
      <c r="A363" s="169">
        <v>2025647236</v>
      </c>
      <c r="B363" s="170" t="s">
        <v>8701</v>
      </c>
      <c r="C363" s="108" t="str">
        <f>VLOOKUP(Tabela2[[#This Row],[SIEMA]],Siema2025,4,FALSE)</f>
        <v xml:space="preserve"> MG</v>
      </c>
      <c r="D363" s="106" t="str">
        <f>VLOOKUP(Tabela2[[#This Row],[SIEMA]],Siema2025,3,FALSE)</f>
        <v xml:space="preserve">Carmo da Cachoeira </v>
      </c>
      <c r="E363" s="106" t="s">
        <v>4216</v>
      </c>
      <c r="F363" s="106" t="s">
        <v>8702</v>
      </c>
      <c r="G363" s="106" t="s">
        <v>8703</v>
      </c>
      <c r="H363" s="106" t="s">
        <v>8704</v>
      </c>
      <c r="I363" s="104" t="s">
        <v>7120</v>
      </c>
      <c r="J363" s="105">
        <f>VLOOKUP(Tabela2[[#This Row],[SIEMA]],Siema2025,2,FALSE)</f>
        <v>45811</v>
      </c>
      <c r="K363" s="105" t="str">
        <f>VLOOKUP(Tabela2[[#This Row],[SIEMA]],Siema2025,16,FALSE)</f>
        <v>Terça</v>
      </c>
      <c r="L363" s="106" t="str">
        <f>IF(Tabela2[[#This Row],[Data]]="","Sem Informação",VLOOKUP(MONTH(Tabela2[[#This Row],[Data]]),'[1]Validação de dados'!$I$1:$J$13,2,0))</f>
        <v>Junho</v>
      </c>
      <c r="M363" s="104">
        <f>YEAR(Tabela2[[#This Row],[Data]])</f>
        <v>2025</v>
      </c>
      <c r="N363" s="105" t="str">
        <f>VLOOKUP(Tabela2[[#This Row],[SIEMA]],Siema2025,17,FALSE)</f>
        <v>Noturno</v>
      </c>
      <c r="O363" s="105" t="str">
        <f>VLOOKUP(Tabela2[[#This Row],[SIEMA]],Siema2025,5,FALSE)</f>
        <v>Rodovia</v>
      </c>
      <c r="P363" s="104" t="str">
        <f>VLOOKUP(Tabela2[[#This Row],[SIEMA]],Siema2025,21,FALSE)</f>
        <v/>
      </c>
      <c r="Q363" s="104" t="s">
        <v>7094</v>
      </c>
      <c r="R363" s="104" t="str">
        <f>VLOOKUP(Tabela2[[#This Row],[SIEMA]],Siema2025,10,FALSE)</f>
        <v>Óleo Lubrificante em embalagens fracionadas</v>
      </c>
      <c r="S363" s="107" t="str">
        <f>IF(Q363="","", IF(Q363="NC","", IF(Q363="NE","", IF(Q363="NA","",IFERROR(VLOOKUP(Q363,Produtos!$A$1:$C$2319,2,FALSE),"Não Cadastrado")))))</f>
        <v/>
      </c>
      <c r="T363" s="104" t="str">
        <f>VLOOKUP(Tabela2[[#This Row],[SIEMA]],Siema2025,11,FALSE)</f>
        <v>13.524</v>
      </c>
      <c r="U363" s="104" t="str">
        <f>VLOOKUP(Tabela2[[#This Row],[SIEMA]],Siema2025,12,FALSE)</f>
        <v>T</v>
      </c>
      <c r="V363" s="104" t="s">
        <v>7472</v>
      </c>
      <c r="W363" s="104"/>
      <c r="X363" s="113" t="str">
        <f>IF(Tabela2[[#This Row],[Origem do acidente]] = "Plataforma", "PREENCHER","NA")</f>
        <v>NA</v>
      </c>
      <c r="Y363" s="109" t="str">
        <f>IF(W363="","", IF(W363="NC","", IF(W363="NE","", IF(W363="NA","",IFERROR(VLOOKUP(W363,Produtos!$A$1:$C$2319,2,FALSE),"Não Cadastrado")))))</f>
        <v/>
      </c>
      <c r="Z363" s="104"/>
      <c r="AA363" s="104"/>
      <c r="AB363" s="104" t="str">
        <f>IF(W363="","",IF(ISNUMBER(W363)=FALSE,"Não se aplica",IFERROR(VLOOKUP(W363,Produtos!$A$1:$C$2319,3,FALSE),"Não Cadastrado")))</f>
        <v/>
      </c>
      <c r="AC363" s="104"/>
      <c r="AD363" s="108" t="str">
        <f>IF(Tabela2[[#This Row],[Origem do acidente]] = "Plataforma", "PREENCHER","NA")</f>
        <v>NA</v>
      </c>
      <c r="AE363" s="107" t="str">
        <f>IF(AC363="","", IF(AC363="NC","", IF(AC363="NE","", IF(AC363="NA","",IFERROR(VLOOKUP(AC363,Produtos!$A$1:$C$2319,2,FALSE),"Não Cadastrado")))))</f>
        <v/>
      </c>
      <c r="AF363" s="104"/>
      <c r="AG363" s="104"/>
      <c r="AH363" s="104" t="str">
        <f>IF(AC363="","",IF(ISNUMBER(AC363)=FALSE,"Não se aplica",IFERROR(VLOOKUP(AC363,Produtos!$A$1:$C$2319,3,FALSE),"Não Cadastrado")))</f>
        <v/>
      </c>
      <c r="AI363" s="104"/>
      <c r="AJ363" s="104" t="str">
        <f>VLOOKUP(Tabela2[[#This Row],[SIEMA]],Siema2025,26,FALSE)</f>
        <v>SEGUNDO INFORMAÇÕES O CAMINHÃO TRAFEGAVA SENTIDO NORTE SOBRE FAIXA DOIS DE ROLAMENTO, QUANDO CONDUTOR ALEGA QUE A CINTA QUE SEGURAVA A CARGA ARREBENTOU E OS GALÕES CAÍRAM PELO ACOSTAMENTO E CANTEIRO CENTRAL. O CAMINHÃO PAROU SOBRE ACOSTAMENTO COMO POSIÇÃO FINAL.</v>
      </c>
      <c r="AK363" s="107" t="s">
        <v>7112</v>
      </c>
      <c r="AL363" s="107" t="s">
        <v>7285</v>
      </c>
      <c r="AM363" s="107"/>
      <c r="AN363" s="108" t="str">
        <f>VLOOKUP(Tabela2[[#This Row],[SIEMA]],Siema2025,51,FALSE)</f>
        <v/>
      </c>
      <c r="AO363" s="108" t="str">
        <f>VLOOKUP(Tabela2[[#This Row],[SIEMA]],Siema2025,53,FALSE)</f>
        <v/>
      </c>
      <c r="AP363" s="108" t="str">
        <f>VLOOKUP(Tabela2[[#This Row],[SIEMA]],Siema2025,55,FALSE)</f>
        <v/>
      </c>
      <c r="AQ363" s="108"/>
      <c r="AR363" s="108" t="str">
        <f>VLOOKUP(Tabela2[[#This Row],[SIEMA]],Siema2025,59,FALSE)</f>
        <v/>
      </c>
      <c r="AS363" s="108" t="str">
        <f>VLOOKUP(Tabela2[[#This Row],[SIEMA]],Siema2025,61,FALSE)</f>
        <v/>
      </c>
      <c r="AT363" s="108" t="str">
        <f>VLOOKUP(Tabela2[[#This Row],[SIEMA]],Siema2025,63,FALSE)</f>
        <v/>
      </c>
      <c r="AU363" s="108" t="s">
        <v>7181</v>
      </c>
      <c r="AV363" s="108" t="str">
        <f>VLOOKUP(Tabela2[[#This Row],[SIEMA]],Siema2025,67,FALSE)</f>
        <v/>
      </c>
      <c r="AW363" s="108" t="str">
        <f>VLOOKUP(Tabela2[[#This Row],[SIEMA]],Siema2025,69,FALSE)</f>
        <v/>
      </c>
      <c r="AX363" s="108" t="str">
        <f>VLOOKUP(Tabela2[[#This Row],[SIEMA]],Siema2025,71,FALSE)</f>
        <v/>
      </c>
      <c r="AY363" s="108" t="str">
        <f>VLOOKUP(Tabela2[[#This Row],[SIEMA]],Siema2025,73,FALSE)</f>
        <v/>
      </c>
      <c r="AZ363" s="108" t="str">
        <f>VLOOKUP(Tabela2[[#This Row],[SIEMA]],Siema2025,75,FALSE)</f>
        <v/>
      </c>
      <c r="BA363" s="108" t="str">
        <f>VLOOKUP(Tabela2[[#This Row],[SIEMA]],Siema2025,77,FALSE)</f>
        <v/>
      </c>
      <c r="BB363" s="108" t="str">
        <f>VLOOKUP(Tabela2[[#This Row],[SIEMA]],Siema2025,79,FALSE)</f>
        <v/>
      </c>
      <c r="BC363" s="108" t="str">
        <f>IF(Tabela2[[#This Row],[Outro(s) ]] = "X", "PREENCHER","NA")</f>
        <v>NA</v>
      </c>
      <c r="BD363" s="108" t="str">
        <f>VLOOKUP(Tabela2[[#This Row],[SIEMA]],Siema2025,82,FALSE)</f>
        <v/>
      </c>
      <c r="BE363" s="108" t="str">
        <f>VLOOKUP(Tabela2[[#This Row],[SIEMA]],Siema2025,81,FALSE)</f>
        <v/>
      </c>
      <c r="BF363" s="110" t="str">
        <f>VLOOKUP(Tabela2[[#This Row],[SIEMA]],Siema2025,28,FALSE)</f>
        <v>ALL IND. DE LUBRIFICANTES LTDA</v>
      </c>
      <c r="BG363" s="110"/>
      <c r="BH363" s="111" t="str">
        <f>VLOOKUP(Tabela2[[#This Row],[SIEMA]],Siema2025,29,FALSE)</f>
        <v>07371304000104</v>
      </c>
      <c r="BI363" s="112" t="s">
        <v>2696</v>
      </c>
      <c r="BJ363" s="107" t="s">
        <v>7099</v>
      </c>
      <c r="BK363" s="104" t="s">
        <v>2696</v>
      </c>
      <c r="BL363" s="140">
        <v>45831</v>
      </c>
      <c r="BM363" s="108">
        <f ca="1">IF(Tabela2[[#This Row],[Data de atendimento do Ibama (considerar o primeiro documento/ação)]]="",_xlfn.DAYS(TODAY(),J363),_xlfn.DAYS(Tabela2[[#This Row],[Data de atendimento do Ibama (considerar o primeiro documento/ação)]],J363))</f>
        <v>20</v>
      </c>
      <c r="BN363" s="108" t="str">
        <f>IF(Tabela2[[#This Row],[Atendido pelo Ibama ("Não" ou "Sim")]]="Não","Preencher", IF(Tabela2[[#This Row],[Atendido pelo Ibama ("Não" ou "Sim")]]="Sim","NA",""))</f>
        <v>NA</v>
      </c>
      <c r="BO363" s="114" t="s">
        <v>7100</v>
      </c>
      <c r="BP363" s="108" t="str">
        <f>IF(Tabela2[[#This Row],[Forma de atendimento (primeiro documento/ação)]]= "Outros (especificar)", "PREENCHER","NA")</f>
        <v>NA</v>
      </c>
      <c r="BQ363" s="106" t="s">
        <v>123</v>
      </c>
      <c r="BR363" s="108" t="str">
        <f>IF(Tabela2[[#This Row],[Equipe do Ibama foi a campo? Houve sobrevoo do Poseidon?]] = "Sim", "PREENCHER","NA")</f>
        <v>NA</v>
      </c>
      <c r="BS363" s="108" t="str">
        <f>IF(Tabela2[[#This Row],[Se sim, foi emitida Ordem de Emergência? (informações vinculada à coluna CK)]] = "Sim", "PREENCHER","NA")</f>
        <v>NA</v>
      </c>
      <c r="BT363" s="108" t="s">
        <v>7101</v>
      </c>
      <c r="BU363" s="108" t="s">
        <v>2696</v>
      </c>
      <c r="BV363" s="108" t="s">
        <v>123</v>
      </c>
      <c r="BW363" s="108" t="s">
        <v>2696</v>
      </c>
      <c r="BX363" s="106" t="s">
        <v>7102</v>
      </c>
      <c r="BY363" s="140">
        <v>45845</v>
      </c>
      <c r="BZ363" s="104">
        <f>IF(Tabela2[[#This Row],[Data do documento de encerramento]]="NA","NA",IF(Tabela2[[#This Row],[Data do documento de encerramento]]="","Pendente de conclusão/ encerramento",_xlfn.DAYS(Tabela2[[#This Row],[Data do documento de encerramento]],J363)))</f>
        <v>34</v>
      </c>
      <c r="CA363" s="107" t="s">
        <v>8273</v>
      </c>
      <c r="CB363" s="107"/>
      <c r="CC363" s="130"/>
      <c r="CD363" s="107"/>
      <c r="CE363" s="107"/>
      <c r="CF363" s="107"/>
    </row>
    <row r="364" spans="1:84" ht="45.75">
      <c r="A364" s="169">
        <v>20256432429</v>
      </c>
      <c r="B364" s="170" t="s">
        <v>8705</v>
      </c>
      <c r="C364" s="108" t="str">
        <f>VLOOKUP(Tabela2[[#This Row],[SIEMA]],Siema2025,4,FALSE)</f>
        <v xml:space="preserve"> BA</v>
      </c>
      <c r="D364" s="106" t="str">
        <f>VLOOKUP(Tabela2[[#This Row],[SIEMA]],Siema2025,3,FALSE)</f>
        <v xml:space="preserve">Caetité </v>
      </c>
      <c r="E364" s="106" t="str">
        <f>VLOOKUP(Tabela2[[#This Row],[SIEMA]],Siema2025,20,FALSE)</f>
        <v>Fazenda Cachoeira, S/N, Zona Rural</v>
      </c>
      <c r="F364" s="106"/>
      <c r="G364" s="106" t="s">
        <v>8706</v>
      </c>
      <c r="H364" s="106" t="s">
        <v>8707</v>
      </c>
      <c r="I364" s="104" t="str">
        <f>VLOOKUP(Tabela2[[#This Row],[SIEMA]],Siema2025,19,FALSE)</f>
        <v/>
      </c>
      <c r="J364" s="105">
        <f>VLOOKUP(Tabela2[[#This Row],[SIEMA]],Siema2025,2,FALSE)</f>
        <v>45811</v>
      </c>
      <c r="K364" s="105" t="str">
        <f>VLOOKUP(Tabela2[[#This Row],[SIEMA]],Siema2025,16,FALSE)</f>
        <v>Terça</v>
      </c>
      <c r="L364" s="106" t="str">
        <f>IF(Tabela2[[#This Row],[Data]]="","Sem Informação",VLOOKUP(MONTH(Tabela2[[#This Row],[Data]]),'[1]Validação de dados'!$I$1:$J$13,2,0))</f>
        <v>Junho</v>
      </c>
      <c r="M364" s="104">
        <f>YEAR(Tabela2[[#This Row],[Data]])</f>
        <v>2025</v>
      </c>
      <c r="N364" s="105" t="str">
        <f>VLOOKUP(Tabela2[[#This Row],[SIEMA]],Siema2025,17,FALSE)</f>
        <v>Vespertino</v>
      </c>
      <c r="O364" s="105" t="str">
        <f>VLOOKUP(Tabela2[[#This Row],[SIEMA]],Siema2025,5,FALSE)</f>
        <v>Indústria</v>
      </c>
      <c r="P364" s="104" t="str">
        <f>VLOOKUP(Tabela2[[#This Row],[SIEMA]],Siema2025,21,FALSE)</f>
        <v>Liberação não controlada de água da bacia de finos localizada ao lado da Pilha de Estéril e Material Lixiviado (PEML). Área da ocorrência: AA-930.</v>
      </c>
      <c r="Q364" s="104">
        <v>2912</v>
      </c>
      <c r="R364" s="104" t="str">
        <f>VLOOKUP(Tabela2[[#This Row],[SIEMA]],Siema2025,10,FALSE)</f>
        <v/>
      </c>
      <c r="S364" s="107" t="str">
        <f>IF(Q364="","", IF(Q364="NC","", IF(Q364="NE","", IF(Q364="NA","",IFERROR(VLOOKUP(Q364,Produtos!$A$1:$C$2319,2,FALSE),"Não Cadastrado")))))</f>
        <v>MATERIAL RADIOATIVO, BAIXA ATIVIDADE ESPECÍFICA (BAE I), não-fissil ou fissil exceptivo</v>
      </c>
      <c r="T364" s="104">
        <v>3</v>
      </c>
      <c r="U364" s="104" t="str">
        <f>VLOOKUP(Tabela2[[#This Row],[SIEMA]],Siema2025,12,FALSE)</f>
        <v xml:space="preserve"> </v>
      </c>
      <c r="V364" s="104">
        <f>IF(Q364="","",IF(ISNUMBER(Q364)=FALSE,"Não se aplica",IFERROR(VLOOKUP(Q364,Produtos!$A$1:$C$2319,3,FALSE),"Não Cadastrado")))</f>
        <v>7</v>
      </c>
      <c r="W364" s="104" t="str">
        <f>VLOOKUP(Tabela2[[#This Row],[SIEMA]],Siema2025,10,FALSE)</f>
        <v/>
      </c>
      <c r="X364" s="113" t="str">
        <f>IF(Tabela2[[#This Row],[Origem do acidente]] = "Plataforma", "PREENCHER","NA")</f>
        <v>NA</v>
      </c>
      <c r="Y364" s="109" t="str">
        <f>IF(W364="","", IF(W364="NC","", IF(W364="NE","", IF(W364="NA","",IFERROR(VLOOKUP(W364,Produtos!$A$1:$C$2319,2,FALSE),"Não Cadastrado")))))</f>
        <v/>
      </c>
      <c r="Z364" s="104" t="str">
        <f>VLOOKUP(Tabela2[[#This Row],[SIEMA]],Siema2025,11,FALSE)</f>
        <v xml:space="preserve"> </v>
      </c>
      <c r="AA364" s="104" t="str">
        <f>VLOOKUP(Tabela2[[#This Row],[SIEMA]],Siema2025,12,FALSE)</f>
        <v xml:space="preserve"> </v>
      </c>
      <c r="AB364" s="104" t="str">
        <f>IF(W364="","",IF(ISNUMBER(W364)=FALSE,"Não se aplica",IFERROR(VLOOKUP(W364,Produtos!$A$1:$C$2319,3,FALSE),"Não Cadastrado")))</f>
        <v/>
      </c>
      <c r="AC364" s="104"/>
      <c r="AD364" s="108" t="str">
        <f>IF(Tabela2[[#This Row],[Origem do acidente]] = "Plataforma", "PREENCHER","NA")</f>
        <v>NA</v>
      </c>
      <c r="AE364" s="107" t="str">
        <f>IF(AC364="","", IF(AC364="NC","", IF(AC364="NE","", IF(AC364="NA","",IFERROR(VLOOKUP(AC364,Produtos!$A$1:$C$2319,2,FALSE),"Não Cadastrado")))))</f>
        <v/>
      </c>
      <c r="AF364" s="104"/>
      <c r="AG364" s="104"/>
      <c r="AH364" s="104" t="str">
        <f>IF(AC364="","",IF(ISNUMBER(AC364)=FALSE,"Não se aplica",IFERROR(VLOOKUP(AC364,Produtos!$A$1:$C$2319,3,FALSE),"Não Cadastrado")))</f>
        <v/>
      </c>
      <c r="AI364" s="104"/>
      <c r="AJ364" s="104" t="str">
        <f>VLOOKUP(Tabela2[[#This Row],[SIEMA]],Siema2025,26,FALSE)</f>
        <v>A tubulação que transportava o efluente (água) da Bacia de Finos da Mina Cachoeira (AA-632) para a Planta Química foi danificada por uma Motoniveladora que executava obras no local, causando pequena perfuração. O  volume vazado foi aquele contido no interior da tubulação. No momento do rompimento não havia fluxo de bombeamento.</v>
      </c>
      <c r="AK364" s="107"/>
      <c r="AL364" s="107"/>
      <c r="AM364" s="107"/>
      <c r="AN364" s="108" t="str">
        <f>VLOOKUP(Tabela2[[#This Row],[SIEMA]],Siema2025,51,FALSE)</f>
        <v/>
      </c>
      <c r="AO364" s="108" t="str">
        <f>VLOOKUP(Tabela2[[#This Row],[SIEMA]],Siema2025,53,FALSE)</f>
        <v/>
      </c>
      <c r="AP364" s="108" t="str">
        <f>VLOOKUP(Tabela2[[#This Row],[SIEMA]],Siema2025,55,FALSE)</f>
        <v/>
      </c>
      <c r="AQ364" s="108" t="str">
        <f>VLOOKUP(Tabela2[[#This Row],[SIEMA]],Siema2025,57,FALSE)</f>
        <v/>
      </c>
      <c r="AR364" s="108" t="str">
        <f>VLOOKUP(Tabela2[[#This Row],[SIEMA]],Siema2025,59,FALSE)</f>
        <v/>
      </c>
      <c r="AS364" s="108" t="str">
        <f>VLOOKUP(Tabela2[[#This Row],[SIEMA]],Siema2025,61,FALSE)</f>
        <v/>
      </c>
      <c r="AT364" s="108" t="str">
        <f>VLOOKUP(Tabela2[[#This Row],[SIEMA]],Siema2025,63,FALSE)</f>
        <v/>
      </c>
      <c r="AU364" s="108" t="str">
        <f>VLOOKUP(Tabela2[[#This Row],[SIEMA]],Siema2025,65,FALSE)</f>
        <v>X</v>
      </c>
      <c r="AV364" s="108" t="str">
        <f>VLOOKUP(Tabela2[[#This Row],[SIEMA]],Siema2025,67,FALSE)</f>
        <v/>
      </c>
      <c r="AW364" s="108" t="str">
        <f>VLOOKUP(Tabela2[[#This Row],[SIEMA]],Siema2025,69,FALSE)</f>
        <v/>
      </c>
      <c r="AX364" s="108" t="str">
        <f>VLOOKUP(Tabela2[[#This Row],[SIEMA]],Siema2025,71,FALSE)</f>
        <v/>
      </c>
      <c r="AY364" s="108" t="str">
        <f>VLOOKUP(Tabela2[[#This Row],[SIEMA]],Siema2025,73,FALSE)</f>
        <v/>
      </c>
      <c r="AZ364" s="108" t="str">
        <f>VLOOKUP(Tabela2[[#This Row],[SIEMA]],Siema2025,75,FALSE)</f>
        <v/>
      </c>
      <c r="BA364" s="108" t="str">
        <f>VLOOKUP(Tabela2[[#This Row],[SIEMA]],Siema2025,77,FALSE)</f>
        <v/>
      </c>
      <c r="BB364" s="108" t="str">
        <f>VLOOKUP(Tabela2[[#This Row],[SIEMA]],Siema2025,79,FALSE)</f>
        <v/>
      </c>
      <c r="BC364" s="108" t="str">
        <f>IF(Tabela2[[#This Row],[Outro(s) ]] = "X", "PREENCHER","NA")</f>
        <v>NA</v>
      </c>
      <c r="BD364" s="108" t="str">
        <f>VLOOKUP(Tabela2[[#This Row],[SIEMA]],Siema2025,82,FALSE)</f>
        <v/>
      </c>
      <c r="BE364" s="108" t="str">
        <f>VLOOKUP(Tabela2[[#This Row],[SIEMA]],Siema2025,81,FALSE)</f>
        <v/>
      </c>
      <c r="BF364" s="110" t="str">
        <f>VLOOKUP(Tabela2[[#This Row],[SIEMA]],Siema2025,28,FALSE)</f>
        <v>INB - Indústrias Nucleares do Brasil</v>
      </c>
      <c r="BG364" s="110"/>
      <c r="BH364" s="111" t="str">
        <f>VLOOKUP(Tabela2[[#This Row],[SIEMA]],Siema2025,29,FALSE)</f>
        <v>00322818003570</v>
      </c>
      <c r="BI364" s="112" t="str">
        <f>VLOOKUP(Tabela2[[#This Row],[SIEMA]],Siema2025,107,FALSE)</f>
        <v>Não</v>
      </c>
      <c r="BJ364" s="107" t="s">
        <v>7099</v>
      </c>
      <c r="BK364" s="104" t="s">
        <v>2696</v>
      </c>
      <c r="BL364" s="36">
        <v>45812</v>
      </c>
      <c r="BM364" s="108">
        <f ca="1">IF(Tabela2[[#This Row],[Data de atendimento do Ibama (considerar o primeiro documento/ação)]]="",_xlfn.DAYS(TODAY(),J364),_xlfn.DAYS(Tabela2[[#This Row],[Data de atendimento do Ibama (considerar o primeiro documento/ação)]],J364))</f>
        <v>1</v>
      </c>
      <c r="BN364" s="108" t="str">
        <f>IF(Tabela2[[#This Row],[Atendido pelo Ibama ("Não" ou "Sim")]]="Não","Preencher", IF(Tabela2[[#This Row],[Atendido pelo Ibama ("Não" ou "Sim")]]="Sim","NA",""))</f>
        <v>NA</v>
      </c>
      <c r="BO364" s="114" t="s">
        <v>7100</v>
      </c>
      <c r="BP364" s="108" t="str">
        <f>IF(Tabela2[[#This Row],[Forma de atendimento (primeiro documento/ação)]]= "Outros (especificar)", "PREENCHER","NA")</f>
        <v>NA</v>
      </c>
      <c r="BQ364" s="106" t="s">
        <v>123</v>
      </c>
      <c r="BR364" s="108" t="str">
        <f>IF(Tabela2[[#This Row],[Equipe do Ibama foi a campo? Houve sobrevoo do Poseidon?]] = "Sim", "PREENCHER","NA")</f>
        <v>NA</v>
      </c>
      <c r="BS364" s="108" t="str">
        <f>IF(Tabela2[[#This Row],[Se sim, foi emitida Ordem de Emergência? (informações vinculada à coluna CK)]] = "Sim", "PREENCHER","NA")</f>
        <v>NA</v>
      </c>
      <c r="BT364" s="108" t="str">
        <f>IF(Tabela2[[#This Row],[Foi elaborado Relatório de Vistoria pelo Ibama? (informações vinculada à coluna CK)]] = "Sim", "PREENCHER","NA")</f>
        <v>NA</v>
      </c>
      <c r="BU364" s="108" t="s">
        <v>2696</v>
      </c>
      <c r="BV364" s="108" t="s">
        <v>123</v>
      </c>
      <c r="BW364" s="108" t="s">
        <v>2696</v>
      </c>
      <c r="BX364" s="106" t="s">
        <v>7115</v>
      </c>
      <c r="BY364" s="140">
        <v>45909</v>
      </c>
      <c r="BZ364" s="104">
        <f>IF(Tabela2[[#This Row],[Data do documento de encerramento]]="NA","NA",IF(Tabela2[[#This Row],[Data do documento de encerramento]]="","Pendente de conclusão/ encerramento",_xlfn.DAYS(Tabela2[[#This Row],[Data do documento de encerramento]],J364)))</f>
        <v>98</v>
      </c>
      <c r="CA364" s="107"/>
      <c r="CB364" s="107"/>
      <c r="CC364" s="130"/>
      <c r="CD364" s="107"/>
      <c r="CE364" s="107"/>
      <c r="CF364" s="107"/>
    </row>
    <row r="365" spans="1:84" ht="30.75">
      <c r="A365" s="169">
        <v>20256532409</v>
      </c>
      <c r="B365" s="170" t="s">
        <v>8708</v>
      </c>
      <c r="C365" s="108" t="str">
        <f>VLOOKUP(Tabela2[[#This Row],[SIEMA]],Siema2025,4,FALSE)</f>
        <v xml:space="preserve"> BA</v>
      </c>
      <c r="D365" s="106" t="str">
        <f>VLOOKUP(Tabela2[[#This Row],[SIEMA]],Siema2025,3,FALSE)</f>
        <v xml:space="preserve">Esplanada </v>
      </c>
      <c r="E365" s="106" t="str">
        <f>VLOOKUP(Tabela2[[#This Row],[SIEMA]],Siema2025,20,FALSE)</f>
        <v>Adutora FBM - RBU (Fazenda Bálsamo - Rio do Bú); Campo de Fazenda Bálsamo - Bacia do Recôncavo.</v>
      </c>
      <c r="F365" s="106"/>
      <c r="G365" s="106" t="s">
        <v>8709</v>
      </c>
      <c r="H365" s="106" t="s">
        <v>8710</v>
      </c>
      <c r="I365" s="104" t="str">
        <f>VLOOKUP(Tabela2[[#This Row],[SIEMA]],Siema2025,19,FALSE)</f>
        <v/>
      </c>
      <c r="J365" s="105">
        <f>VLOOKUP(Tabela2[[#This Row],[SIEMA]],Siema2025,2,FALSE)</f>
        <v>45811</v>
      </c>
      <c r="K365" s="105" t="str">
        <f>VLOOKUP(Tabela2[[#This Row],[SIEMA]],Siema2025,16,FALSE)</f>
        <v>Terça</v>
      </c>
      <c r="L365" s="106" t="str">
        <f>IF(Tabela2[[#This Row],[Data]]="","Sem Informação",VLOOKUP(MONTH(Tabela2[[#This Row],[Data]]),'[1]Validação de dados'!$I$1:$J$13,2,0))</f>
        <v>Junho</v>
      </c>
      <c r="M365" s="104">
        <f>YEAR(Tabela2[[#This Row],[Data]])</f>
        <v>2025</v>
      </c>
      <c r="N365" s="105" t="str">
        <f>VLOOKUP(Tabela2[[#This Row],[SIEMA]],Siema2025,17,FALSE)</f>
        <v>Noturno</v>
      </c>
      <c r="O365" s="105" t="str">
        <f>VLOOKUP(Tabela2[[#This Row],[SIEMA]],Siema2025,5,FALSE)</f>
        <v>Outro(s)</v>
      </c>
      <c r="P365" s="104" t="str">
        <f>VLOOKUP(Tabela2[[#This Row],[SIEMA]],Siema2025,21,FALSE)</f>
        <v>Poço terrestre</v>
      </c>
      <c r="Q365" s="104" t="str">
        <f>VLOOKUP(Tabela2[[#This Row],[SIEMA]],Siema2025,7,FALSE)</f>
        <v/>
      </c>
      <c r="R365" s="104" t="str">
        <f>VLOOKUP(Tabela2[[#This Row],[SIEMA]],Siema2025,10,FALSE)</f>
        <v/>
      </c>
      <c r="S365" s="107" t="s">
        <v>255</v>
      </c>
      <c r="T365" s="104" t="s">
        <v>697</v>
      </c>
      <c r="U365" s="104" t="str">
        <f>VLOOKUP(Tabela2[[#This Row],[SIEMA]],Siema2025,12,FALSE)</f>
        <v xml:space="preserve"> </v>
      </c>
      <c r="V365" s="104" t="str">
        <f>IF(Q365="","",IF(ISNUMBER(Q365)=FALSE,"Não se aplica",IFERROR(VLOOKUP(Q365,Produtos!$A$1:$C$2319,3,FALSE),"Não Cadastrado")))</f>
        <v/>
      </c>
      <c r="W365" s="104" t="str">
        <f>VLOOKUP(Tabela2[[#This Row],[SIEMA]],Siema2025,10,FALSE)</f>
        <v/>
      </c>
      <c r="X365" s="113" t="str">
        <f>IF(Tabela2[[#This Row],[Origem do acidente]] = "Plataforma", "PREENCHER","NA")</f>
        <v>NA</v>
      </c>
      <c r="Y365" s="109" t="str">
        <f>IF(W365="","", IF(W365="NC","", IF(W365="NE","", IF(W365="NA","",IFERROR(VLOOKUP(W365,Produtos!$A$1:$C$2319,2,FALSE),"Não Cadastrado")))))</f>
        <v/>
      </c>
      <c r="Z365" s="104" t="str">
        <f>VLOOKUP(Tabela2[[#This Row],[SIEMA]],Siema2025,11,FALSE)</f>
        <v xml:space="preserve"> </v>
      </c>
      <c r="AA365" s="104" t="str">
        <f>VLOOKUP(Tabela2[[#This Row],[SIEMA]],Siema2025,12,FALSE)</f>
        <v xml:space="preserve"> </v>
      </c>
      <c r="AB365" s="104" t="str">
        <f>IF(W365="","",IF(ISNUMBER(W365)=FALSE,"Não se aplica",IFERROR(VLOOKUP(W365,Produtos!$A$1:$C$2319,3,FALSE),"Não Cadastrado")))</f>
        <v/>
      </c>
      <c r="AC365" s="104"/>
      <c r="AD365" s="108" t="str">
        <f>IF(Tabela2[[#This Row],[Origem do acidente]] = "Plataforma", "PREENCHER","NA")</f>
        <v>NA</v>
      </c>
      <c r="AE365" s="107" t="str">
        <f>IF(AC365="","", IF(AC365="NC","", IF(AC365="NE","", IF(AC365="NA","",IFERROR(VLOOKUP(AC365,Produtos!$A$1:$C$2319,2,FALSE),"Não Cadastrado")))))</f>
        <v/>
      </c>
      <c r="AF365" s="104"/>
      <c r="AG365" s="104"/>
      <c r="AH365" s="104" t="str">
        <f>IF(AC365="","",IF(ISNUMBER(AC365)=FALSE,"Não se aplica",IFERROR(VLOOKUP(AC365,Produtos!$A$1:$C$2319,3,FALSE),"Não Cadastrado")))</f>
        <v/>
      </c>
      <c r="AI365" s="104"/>
      <c r="AJ365" s="104" t="str">
        <f>VLOOKUP(Tabela2[[#This Row],[SIEMA]],Siema2025,26,FALSE)</f>
        <v>Em investigação.</v>
      </c>
      <c r="AK365" s="107" t="s">
        <v>7245</v>
      </c>
      <c r="AL365" s="107"/>
      <c r="AM365" s="107"/>
      <c r="AN365" s="108" t="str">
        <f>VLOOKUP(Tabela2[[#This Row],[SIEMA]],Siema2025,51,FALSE)</f>
        <v/>
      </c>
      <c r="AO365" s="108" t="str">
        <f>VLOOKUP(Tabela2[[#This Row],[SIEMA]],Siema2025,53,FALSE)</f>
        <v/>
      </c>
      <c r="AP365" s="108" t="str">
        <f>VLOOKUP(Tabela2[[#This Row],[SIEMA]],Siema2025,55,FALSE)</f>
        <v/>
      </c>
      <c r="AQ365" s="108" t="str">
        <f>VLOOKUP(Tabela2[[#This Row],[SIEMA]],Siema2025,57,FALSE)</f>
        <v/>
      </c>
      <c r="AR365" s="108" t="str">
        <f>VLOOKUP(Tabela2[[#This Row],[SIEMA]],Siema2025,59,FALSE)</f>
        <v/>
      </c>
      <c r="AS365" s="108" t="str">
        <f>VLOOKUP(Tabela2[[#This Row],[SIEMA]],Siema2025,61,FALSE)</f>
        <v/>
      </c>
      <c r="AT365" s="108" t="str">
        <f>VLOOKUP(Tabela2[[#This Row],[SIEMA]],Siema2025,63,FALSE)</f>
        <v/>
      </c>
      <c r="AU365" s="108" t="str">
        <f>VLOOKUP(Tabela2[[#This Row],[SIEMA]],Siema2025,65,FALSE)</f>
        <v>X</v>
      </c>
      <c r="AV365" s="108" t="str">
        <f>VLOOKUP(Tabela2[[#This Row],[SIEMA]],Siema2025,67,FALSE)</f>
        <v/>
      </c>
      <c r="AW365" s="108" t="str">
        <f>VLOOKUP(Tabela2[[#This Row],[SIEMA]],Siema2025,69,FALSE)</f>
        <v/>
      </c>
      <c r="AX365" s="108" t="str">
        <f>VLOOKUP(Tabela2[[#This Row],[SIEMA]],Siema2025,71,FALSE)</f>
        <v/>
      </c>
      <c r="AY365" s="108" t="str">
        <f>VLOOKUP(Tabela2[[#This Row],[SIEMA]],Siema2025,73,FALSE)</f>
        <v/>
      </c>
      <c r="AZ365" s="108" t="str">
        <f>VLOOKUP(Tabela2[[#This Row],[SIEMA]],Siema2025,75,FALSE)</f>
        <v/>
      </c>
      <c r="BA365" s="108" t="str">
        <f>VLOOKUP(Tabela2[[#This Row],[SIEMA]],Siema2025,77,FALSE)</f>
        <v/>
      </c>
      <c r="BB365" s="108" t="str">
        <f>VLOOKUP(Tabela2[[#This Row],[SIEMA]],Siema2025,79,FALSE)</f>
        <v/>
      </c>
      <c r="BC365" s="108" t="str">
        <f>IF(Tabela2[[#This Row],[Outro(s) ]] = "X", "PREENCHER","NA")</f>
        <v>NA</v>
      </c>
      <c r="BD365" s="108" t="str">
        <f>VLOOKUP(Tabela2[[#This Row],[SIEMA]],Siema2025,82,FALSE)</f>
        <v/>
      </c>
      <c r="BE365" s="108" t="str">
        <f>VLOOKUP(Tabela2[[#This Row],[SIEMA]],Siema2025,81,FALSE)</f>
        <v/>
      </c>
      <c r="BF365" s="110" t="str">
        <f>VLOOKUP(Tabela2[[#This Row],[SIEMA]],Siema2025,28,FALSE)</f>
        <v>Petróleo Brasileiro S.A Petrobrás</v>
      </c>
      <c r="BG365" s="110"/>
      <c r="BH365" s="111" t="str">
        <f>VLOOKUP(Tabela2[[#This Row],[SIEMA]],Siema2025,29,FALSE)</f>
        <v/>
      </c>
      <c r="BI365" s="112" t="str">
        <f>VLOOKUP(Tabela2[[#This Row],[SIEMA]],Siema2025,107,FALSE)</f>
        <v>Não</v>
      </c>
      <c r="BJ365" s="107" t="s">
        <v>7113</v>
      </c>
      <c r="BK365" s="104" t="s">
        <v>2696</v>
      </c>
      <c r="BL365" s="140">
        <v>45884</v>
      </c>
      <c r="BM365" s="108">
        <f ca="1">IF(Tabela2[[#This Row],[Data de atendimento do Ibama (considerar o primeiro documento/ação)]]="",_xlfn.DAYS(TODAY(),J365),_xlfn.DAYS(Tabela2[[#This Row],[Data de atendimento do Ibama (considerar o primeiro documento/ação)]],J365))</f>
        <v>73</v>
      </c>
      <c r="BN365" s="108" t="str">
        <f>IF(Tabela2[[#This Row],[Atendido pelo Ibama ("Não" ou "Sim")]]="Não","Preencher", IF(Tabela2[[#This Row],[Atendido pelo Ibama ("Não" ou "Sim")]]="Sim","NA",""))</f>
        <v>NA</v>
      </c>
      <c r="BO365" s="114" t="s">
        <v>7100</v>
      </c>
      <c r="BP365" s="108" t="str">
        <f>IF(Tabela2[[#This Row],[Forma de atendimento (primeiro documento/ação)]]= "Outros (especificar)", "PREENCHER","NA")</f>
        <v>NA</v>
      </c>
      <c r="BQ365" s="106" t="s">
        <v>123</v>
      </c>
      <c r="BR365" s="108" t="str">
        <f>IF(Tabela2[[#This Row],[Equipe do Ibama foi a campo? Houve sobrevoo do Poseidon?]] = "Sim", "PREENCHER","NA")</f>
        <v>NA</v>
      </c>
      <c r="BS365" s="108" t="str">
        <f>IF(Tabela2[[#This Row],[Se sim, foi emitida Ordem de Emergência? (informações vinculada à coluna CK)]] = "Sim", "PREENCHER","NA")</f>
        <v>NA</v>
      </c>
      <c r="BT365" s="108" t="str">
        <f>IF(Tabela2[[#This Row],[Foi elaborado Relatório de Vistoria pelo Ibama? (informações vinculada à coluna CK)]] = "Sim", "PREENCHER","NA")</f>
        <v>NA</v>
      </c>
      <c r="BU365" s="108" t="s">
        <v>123</v>
      </c>
      <c r="BV365" s="108" t="s">
        <v>2696</v>
      </c>
      <c r="BW365" s="108" t="s">
        <v>123</v>
      </c>
      <c r="BX365" s="106"/>
      <c r="BY365" s="106"/>
      <c r="BZ365" s="104" t="str">
        <f>IF(Tabela2[[#This Row],[Data do documento de encerramento]]="NA","NA",IF(Tabela2[[#This Row],[Data do documento de encerramento]]="","Pendente de conclusão/ encerramento",_xlfn.DAYS(Tabela2[[#This Row],[Data do documento de encerramento]],J365)))</f>
        <v>Pendente de conclusão/ encerramento</v>
      </c>
      <c r="CA365" s="107"/>
      <c r="CB365" s="107"/>
      <c r="CC365" s="131"/>
      <c r="CD365" s="107"/>
      <c r="CE365" s="107"/>
      <c r="CF365" s="107"/>
    </row>
    <row r="366" spans="1:84" ht="30.75">
      <c r="A366" s="169">
        <v>20256532423</v>
      </c>
      <c r="B366" s="170" t="s">
        <v>8711</v>
      </c>
      <c r="C366" s="108" t="str">
        <f>VLOOKUP(Tabela2[[#This Row],[SIEMA]],Siema2025,4,FALSE)</f>
        <v xml:space="preserve"> RN</v>
      </c>
      <c r="D366" s="106" t="str">
        <f>VLOOKUP(Tabela2[[#This Row],[SIEMA]],Siema2025,3,FALSE)</f>
        <v xml:space="preserve">Caraúbas </v>
      </c>
      <c r="E366" s="106" t="str">
        <f>VLOOKUP(Tabela2[[#This Row],[SIEMA]],Siema2025,20,FALSE)</f>
        <v>Linha de produção do Poço 7-LV-65D</v>
      </c>
      <c r="F366" s="106"/>
      <c r="G366" s="106" t="s">
        <v>8712</v>
      </c>
      <c r="H366" s="106" t="s">
        <v>8713</v>
      </c>
      <c r="I366" s="104" t="s">
        <v>931</v>
      </c>
      <c r="J366" s="105">
        <f>VLOOKUP(Tabela2[[#This Row],[SIEMA]],Siema2025,2,FALSE)</f>
        <v>45811</v>
      </c>
      <c r="K366" s="105" t="str">
        <f>VLOOKUP(Tabela2[[#This Row],[SIEMA]],Siema2025,16,FALSE)</f>
        <v>Terça</v>
      </c>
      <c r="L366" s="106" t="str">
        <f>IF(Tabela2[[#This Row],[Data]]="","Sem Informação",VLOOKUP(MONTH(Tabela2[[#This Row],[Data]]),'[1]Validação de dados'!$I$1:$J$13,2,0))</f>
        <v>Junho</v>
      </c>
      <c r="M366" s="104">
        <f>YEAR(Tabela2[[#This Row],[Data]])</f>
        <v>2025</v>
      </c>
      <c r="N366" s="105" t="str">
        <f>VLOOKUP(Tabela2[[#This Row],[SIEMA]],Siema2025,17,FALSE)</f>
        <v>Matutino</v>
      </c>
      <c r="O366" s="105" t="s">
        <v>145</v>
      </c>
      <c r="P366" s="104" t="str">
        <f>VLOOKUP(Tabela2[[#This Row],[SIEMA]],Siema2025,21,FALSE)</f>
        <v>Poço terrestre</v>
      </c>
      <c r="Q366" s="104">
        <v>1267</v>
      </c>
      <c r="R366" s="104"/>
      <c r="S366" s="107" t="str">
        <f>IF(Q366="","", IF(Q366="NC","", IF(Q366="NE","", IF(Q366="NA","",IFERROR(VLOOKUP(Q366,Produtos!$A$1:$C$2319,2,FALSE),"Não Cadastrado")))))</f>
        <v>PETRÓLEO CRU</v>
      </c>
      <c r="T366" s="104" t="s">
        <v>1564</v>
      </c>
      <c r="U366" s="104" t="str">
        <f>VLOOKUP(Tabela2[[#This Row],[SIEMA]],Siema2025,12,FALSE)</f>
        <v>M3; M3</v>
      </c>
      <c r="V366" s="104">
        <f>IF(Q366="","",IF(ISNUMBER(Q366)=FALSE,"Não se aplica",IFERROR(VLOOKUP(Q366,Produtos!$A$1:$C$2319,3,FALSE),"Não Cadastrado")))</f>
        <v>3</v>
      </c>
      <c r="W366" s="104"/>
      <c r="X366" s="113" t="str">
        <f>IF(Tabela2[[#This Row],[Origem do acidente]] = "Plataforma", "PREENCHER","NA")</f>
        <v>NA</v>
      </c>
      <c r="Y366" s="104" t="str">
        <f>VLOOKUP(Tabela2[[#This Row],[SIEMA]],Siema2025,10,FALSE)</f>
        <v>Água Produzida fora de especificação;  Substância Oleo</v>
      </c>
      <c r="Z366" s="104" t="s">
        <v>8714</v>
      </c>
      <c r="AA366" s="104" t="str">
        <f>VLOOKUP(Tabela2[[#This Row],[SIEMA]],Siema2025,12,FALSE)</f>
        <v>M3; M3</v>
      </c>
      <c r="AB366" s="104" t="str">
        <f>IF(W366="","",IF(ISNUMBER(W366)=FALSE,"Não se aplica",IFERROR(VLOOKUP(W366,Produtos!$A$1:$C$2319,3,FALSE),"Não Cadastrado")))</f>
        <v/>
      </c>
      <c r="AC366" s="104"/>
      <c r="AD366" s="108" t="str">
        <f>IF(Tabela2[[#This Row],[Origem do acidente]] = "Plataforma", "PREENCHER","NA")</f>
        <v>NA</v>
      </c>
      <c r="AE366" s="107" t="str">
        <f>IF(AC366="","", IF(AC366="NC","", IF(AC366="NE","", IF(AC366="NA","",IFERROR(VLOOKUP(AC366,Produtos!$A$1:$C$2319,2,FALSE),"Não Cadastrado")))))</f>
        <v/>
      </c>
      <c r="AF366" s="104"/>
      <c r="AG366" s="104"/>
      <c r="AH366" s="104" t="str">
        <f>IF(AC366="","",IF(ISNUMBER(AC366)=FALSE,"Não se aplica",IFERROR(VLOOKUP(AC366,Produtos!$A$1:$C$2319,3,FALSE),"Não Cadastrado")))</f>
        <v/>
      </c>
      <c r="AI366" s="104"/>
      <c r="AJ366" s="104" t="str">
        <f>VLOOKUP(Tabela2[[#This Row],[SIEMA]],Siema2025,26,FALSE)</f>
        <v>Corrosão da linha.</v>
      </c>
      <c r="AK366" s="107"/>
      <c r="AL366" s="107"/>
      <c r="AM366" s="107"/>
      <c r="AN366" s="108" t="str">
        <f>VLOOKUP(Tabela2[[#This Row],[SIEMA]],Siema2025,51,FALSE)</f>
        <v/>
      </c>
      <c r="AO366" s="108" t="str">
        <f>VLOOKUP(Tabela2[[#This Row],[SIEMA]],Siema2025,53,FALSE)</f>
        <v/>
      </c>
      <c r="AP366" s="108" t="str">
        <f>VLOOKUP(Tabela2[[#This Row],[SIEMA]],Siema2025,55,FALSE)</f>
        <v/>
      </c>
      <c r="AQ366" s="108" t="str">
        <f>VLOOKUP(Tabela2[[#This Row],[SIEMA]],Siema2025,57,FALSE)</f>
        <v/>
      </c>
      <c r="AR366" s="108" t="str">
        <f>VLOOKUP(Tabela2[[#This Row],[SIEMA]],Siema2025,59,FALSE)</f>
        <v/>
      </c>
      <c r="AS366" s="108" t="str">
        <f>VLOOKUP(Tabela2[[#This Row],[SIEMA]],Siema2025,61,FALSE)</f>
        <v/>
      </c>
      <c r="AT366" s="108" t="str">
        <f>VLOOKUP(Tabela2[[#This Row],[SIEMA]],Siema2025,63,FALSE)</f>
        <v/>
      </c>
      <c r="AU366" s="108" t="str">
        <f>VLOOKUP(Tabela2[[#This Row],[SIEMA]],Siema2025,65,FALSE)</f>
        <v>X</v>
      </c>
      <c r="AV366" s="108" t="str">
        <f>VLOOKUP(Tabela2[[#This Row],[SIEMA]],Siema2025,67,FALSE)</f>
        <v/>
      </c>
      <c r="AW366" s="108" t="str">
        <f>VLOOKUP(Tabela2[[#This Row],[SIEMA]],Siema2025,69,FALSE)</f>
        <v/>
      </c>
      <c r="AX366" s="108" t="str">
        <f>VLOOKUP(Tabela2[[#This Row],[SIEMA]],Siema2025,71,FALSE)</f>
        <v/>
      </c>
      <c r="AY366" s="108" t="str">
        <f>VLOOKUP(Tabela2[[#This Row],[SIEMA]],Siema2025,73,FALSE)</f>
        <v/>
      </c>
      <c r="AZ366" s="108" t="str">
        <f>VLOOKUP(Tabela2[[#This Row],[SIEMA]],Siema2025,75,FALSE)</f>
        <v/>
      </c>
      <c r="BA366" s="108" t="str">
        <f>VLOOKUP(Tabela2[[#This Row],[SIEMA]],Siema2025,77,FALSE)</f>
        <v/>
      </c>
      <c r="BB366" s="108" t="str">
        <f>VLOOKUP(Tabela2[[#This Row],[SIEMA]],Siema2025,79,FALSE)</f>
        <v/>
      </c>
      <c r="BC366" s="108" t="str">
        <f>IF(Tabela2[[#This Row],[Outro(s) ]] = "X", "PREENCHER","NA")</f>
        <v>NA</v>
      </c>
      <c r="BD366" s="108" t="str">
        <f>VLOOKUP(Tabela2[[#This Row],[SIEMA]],Siema2025,82,FALSE)</f>
        <v/>
      </c>
      <c r="BE366" s="108" t="str">
        <f>VLOOKUP(Tabela2[[#This Row],[SIEMA]],Siema2025,81,FALSE)</f>
        <v/>
      </c>
      <c r="BF366" s="110" t="str">
        <f>VLOOKUP(Tabela2[[#This Row],[SIEMA]],Siema2025,28,FALSE)</f>
        <v>POTIGUAR E&amp;P S.A</v>
      </c>
      <c r="BG366" s="110"/>
      <c r="BH366" s="111" t="str">
        <f>VLOOKUP(Tabela2[[#This Row],[SIEMA]],Siema2025,29,FALSE)</f>
        <v/>
      </c>
      <c r="BI366" s="112" t="str">
        <f>VLOOKUP(Tabela2[[#This Row],[SIEMA]],Siema2025,107,FALSE)</f>
        <v>Não</v>
      </c>
      <c r="BJ366" s="107" t="s">
        <v>7113</v>
      </c>
      <c r="BK366" s="104" t="s">
        <v>2696</v>
      </c>
      <c r="BL366" s="36">
        <v>45817</v>
      </c>
      <c r="BM366" s="108">
        <f ca="1">IF(Tabela2[[#This Row],[Data de atendimento do Ibama (considerar o primeiro documento/ação)]]="",_xlfn.DAYS(TODAY(),J366),_xlfn.DAYS(Tabela2[[#This Row],[Data de atendimento do Ibama (considerar o primeiro documento/ação)]],J366))</f>
        <v>6</v>
      </c>
      <c r="BN366" s="108" t="str">
        <f>IF(Tabela2[[#This Row],[Atendido pelo Ibama ("Não" ou "Sim")]]="Não","Preencher", IF(Tabela2[[#This Row],[Atendido pelo Ibama ("Não" ou "Sim")]]="Sim","NA",""))</f>
        <v>NA</v>
      </c>
      <c r="BO366" s="114" t="s">
        <v>7138</v>
      </c>
      <c r="BP366" s="108" t="str">
        <f>IF(Tabela2[[#This Row],[Forma de atendimento (primeiro documento/ação)]]= "Outros (especificar)", "PREENCHER","NA")</f>
        <v>NA</v>
      </c>
      <c r="BQ366" s="106" t="s">
        <v>123</v>
      </c>
      <c r="BR366" s="108" t="str">
        <f>IF(Tabela2[[#This Row],[Equipe do Ibama foi a campo? Houve sobrevoo do Poseidon?]] = "Sim", "PREENCHER","NA")</f>
        <v>NA</v>
      </c>
      <c r="BS366" s="108" t="str">
        <f>IF(Tabela2[[#This Row],[Se sim, foi emitida Ordem de Emergência? (informações vinculada à coluna CK)]] = "Sim", "PREENCHER","NA")</f>
        <v>NA</v>
      </c>
      <c r="BT366" s="108" t="str">
        <f>IF(Tabela2[[#This Row],[Foi elaborado Relatório de Vistoria pelo Ibama? (informações vinculada à coluna CK)]] = "Sim", "PREENCHER","NA")</f>
        <v>NA</v>
      </c>
      <c r="BU366" s="108" t="s">
        <v>2696</v>
      </c>
      <c r="BV366" s="108" t="s">
        <v>2696</v>
      </c>
      <c r="BW366" s="108" t="s">
        <v>2696</v>
      </c>
      <c r="BX366" s="106" t="s">
        <v>7115</v>
      </c>
      <c r="BY366" s="140">
        <v>45841</v>
      </c>
      <c r="BZ366" s="104">
        <f>IF(Tabela2[[#This Row],[Data do documento de encerramento]]="NA","NA",IF(Tabela2[[#This Row],[Data do documento de encerramento]]="","Pendente de conclusão/ encerramento",_xlfn.DAYS(Tabela2[[#This Row],[Data do documento de encerramento]],J366)))</f>
        <v>30</v>
      </c>
      <c r="CA366" s="107"/>
      <c r="CB366" s="107"/>
      <c r="CC366" s="130"/>
      <c r="CD366" s="107"/>
      <c r="CE366" s="107"/>
      <c r="CF366" s="107"/>
    </row>
    <row r="367" spans="1:84">
      <c r="A367" s="169">
        <v>20256461252</v>
      </c>
      <c r="B367" s="170" t="s">
        <v>8715</v>
      </c>
      <c r="C367" s="108" t="str">
        <f>VLOOKUP(Tabela2[[#This Row],[SIEMA]],Siema2025,4,FALSE)</f>
        <v xml:space="preserve"> TO</v>
      </c>
      <c r="D367" s="106" t="str">
        <f>VLOOKUP(Tabela2[[#This Row],[SIEMA]],Siema2025,3,FALSE)</f>
        <v xml:space="preserve">Figueirópolis </v>
      </c>
      <c r="E367" s="106" t="str">
        <f>VLOOKUP(Tabela2[[#This Row],[SIEMA]],Siema2025,20,FALSE)</f>
        <v>Ferrovia Norte Sul - Km 975</v>
      </c>
      <c r="F367" s="106"/>
      <c r="G367" s="106" t="s">
        <v>8716</v>
      </c>
      <c r="H367" s="106" t="s">
        <v>8717</v>
      </c>
      <c r="I367" s="104" t="s">
        <v>7120</v>
      </c>
      <c r="J367" s="105">
        <f>VLOOKUP(Tabela2[[#This Row],[SIEMA]],Siema2025,2,FALSE)</f>
        <v>45812</v>
      </c>
      <c r="K367" s="105" t="str">
        <f>VLOOKUP(Tabela2[[#This Row],[SIEMA]],Siema2025,16,FALSE)</f>
        <v>Quarta</v>
      </c>
      <c r="L367" s="106" t="str">
        <f>IF(Tabela2[[#This Row],[Data]]="","Sem Informação",VLOOKUP(MONTH(Tabela2[[#This Row],[Data]]),'[1]Validação de dados'!$I$1:$J$13,2,0))</f>
        <v>Junho</v>
      </c>
      <c r="M367" s="104">
        <f>YEAR(Tabela2[[#This Row],[Data]])</f>
        <v>2025</v>
      </c>
      <c r="N367" s="105" t="str">
        <f>VLOOKUP(Tabela2[[#This Row],[SIEMA]],Siema2025,17,FALSE)</f>
        <v>Vespertino</v>
      </c>
      <c r="O367" s="105" t="s">
        <v>162</v>
      </c>
      <c r="P367" s="104" t="str">
        <f>VLOOKUP(Tabela2[[#This Row],[SIEMA]],Siema2025,21,FALSE)</f>
        <v/>
      </c>
      <c r="Q367" s="104" t="s">
        <v>7127</v>
      </c>
      <c r="R367" s="104" t="s">
        <v>7127</v>
      </c>
      <c r="S367" s="107" t="s">
        <v>7127</v>
      </c>
      <c r="T367" s="104" t="s">
        <v>7127</v>
      </c>
      <c r="U367" s="104" t="str">
        <f>VLOOKUP(Tabela2[[#This Row],[SIEMA]],Siema2025,12,FALSE)</f>
        <v xml:space="preserve"> </v>
      </c>
      <c r="V367" s="104" t="s">
        <v>7127</v>
      </c>
      <c r="W367" s="104" t="str">
        <f>VLOOKUP(Tabela2[[#This Row],[SIEMA]],Siema2025,10,FALSE)</f>
        <v/>
      </c>
      <c r="X367" s="113"/>
      <c r="Y367" s="109" t="str">
        <f>IF(W367="","", IF(W367="NC","", IF(W367="NE","", IF(W367="NA","",IFERROR(VLOOKUP(W367,Produtos!$A$1:$C$2319,2,FALSE),"Não Cadastrado")))))</f>
        <v/>
      </c>
      <c r="Z367" s="104" t="str">
        <f>VLOOKUP(Tabela2[[#This Row],[SIEMA]],Siema2025,11,FALSE)</f>
        <v xml:space="preserve"> </v>
      </c>
      <c r="AA367" s="104" t="str">
        <f>VLOOKUP(Tabela2[[#This Row],[SIEMA]],Siema2025,12,FALSE)</f>
        <v xml:space="preserve"> </v>
      </c>
      <c r="AB367" s="104" t="str">
        <f>IF(W367="","",IF(ISNUMBER(W367)=FALSE,"Não se aplica",IFERROR(VLOOKUP(W367,Produtos!$A$1:$C$2319,3,FALSE),"Não Cadastrado")))</f>
        <v/>
      </c>
      <c r="AC367" s="104"/>
      <c r="AD367" s="108"/>
      <c r="AE367" s="107" t="str">
        <f>IF(AC367="","", IF(AC367="NC","", IF(AC367="NE","", IF(AC367="NA","",IFERROR(VLOOKUP(AC367,Produtos!$A$1:$C$2319,2,FALSE),"Não Cadastrado")))))</f>
        <v/>
      </c>
      <c r="AF367" s="104"/>
      <c r="AG367" s="104"/>
      <c r="AH367" s="104" t="str">
        <f>IF(AC367="","",IF(ISNUMBER(AC367)=FALSE,"Não se aplica",IFERROR(VLOOKUP(AC367,Produtos!$A$1:$C$2319,3,FALSE),"Não Cadastrado")))</f>
        <v/>
      </c>
      <c r="AI367" s="104"/>
      <c r="AJ367" s="104" t="str">
        <f>VLOOKUP(Tabela2[[#This Row],[SIEMA]],Siema2025,26,FALSE)</f>
        <v>Em investigação</v>
      </c>
      <c r="AK367" s="107" t="s">
        <v>7623</v>
      </c>
      <c r="AL367" s="107"/>
      <c r="AM367" s="107"/>
      <c r="AN367" s="108" t="str">
        <f>VLOOKUP(Tabela2[[#This Row],[SIEMA]],Siema2025,51,FALSE)</f>
        <v/>
      </c>
      <c r="AO367" s="108" t="str">
        <f>VLOOKUP(Tabela2[[#This Row],[SIEMA]],Siema2025,53,FALSE)</f>
        <v/>
      </c>
      <c r="AP367" s="108" t="str">
        <f>VLOOKUP(Tabela2[[#This Row],[SIEMA]],Siema2025,55,FALSE)</f>
        <v/>
      </c>
      <c r="AQ367" s="108" t="str">
        <f>VLOOKUP(Tabela2[[#This Row],[SIEMA]],Siema2025,57,FALSE)</f>
        <v/>
      </c>
      <c r="AR367" s="108" t="str">
        <f>VLOOKUP(Tabela2[[#This Row],[SIEMA]],Siema2025,59,FALSE)</f>
        <v/>
      </c>
      <c r="AS367" s="108" t="str">
        <f>VLOOKUP(Tabela2[[#This Row],[SIEMA]],Siema2025,61,FALSE)</f>
        <v/>
      </c>
      <c r="AT367" s="108" t="str">
        <f>VLOOKUP(Tabela2[[#This Row],[SIEMA]],Siema2025,63,FALSE)</f>
        <v/>
      </c>
      <c r="AU367" s="108" t="str">
        <f>VLOOKUP(Tabela2[[#This Row],[SIEMA]],Siema2025,65,FALSE)</f>
        <v/>
      </c>
      <c r="AV367" s="108" t="str">
        <f>VLOOKUP(Tabela2[[#This Row],[SIEMA]],Siema2025,67,FALSE)</f>
        <v/>
      </c>
      <c r="AW367" s="108" t="str">
        <f>VLOOKUP(Tabela2[[#This Row],[SIEMA]],Siema2025,69,FALSE)</f>
        <v/>
      </c>
      <c r="AX367" s="108" t="s">
        <v>7132</v>
      </c>
      <c r="AY367" s="108" t="str">
        <f>VLOOKUP(Tabela2[[#This Row],[SIEMA]],Siema2025,73,FALSE)</f>
        <v/>
      </c>
      <c r="AZ367" s="108" t="str">
        <f>VLOOKUP(Tabela2[[#This Row],[SIEMA]],Siema2025,75,FALSE)</f>
        <v/>
      </c>
      <c r="BA367" s="108" t="str">
        <f>VLOOKUP(Tabela2[[#This Row],[SIEMA]],Siema2025,77,FALSE)</f>
        <v/>
      </c>
      <c r="BB367" s="108" t="str">
        <f>VLOOKUP(Tabela2[[#This Row],[SIEMA]],Siema2025,79,FALSE)</f>
        <v/>
      </c>
      <c r="BC367" s="108" t="str">
        <f>IF(Tabela2[[#This Row],[Outro(s) ]] = "X", "PREENCHER","NA")</f>
        <v>NA</v>
      </c>
      <c r="BD367" s="108"/>
      <c r="BE367" s="108" t="str">
        <f>VLOOKUP(Tabela2[[#This Row],[SIEMA]],Siema2025,81,FALSE)</f>
        <v/>
      </c>
      <c r="BF367" s="110" t="s">
        <v>3066</v>
      </c>
      <c r="BG367" s="110"/>
      <c r="BH367" s="111" t="str">
        <f>VLOOKUP(Tabela2[[#This Row],[SIEMA]],Siema2025,29,FALSE)</f>
        <v>Rumo Logistica</v>
      </c>
      <c r="BI367" s="112" t="str">
        <f>VLOOKUP(Tabela2[[#This Row],[SIEMA]],Siema2025,107,FALSE)</f>
        <v>Não</v>
      </c>
      <c r="BJ367" s="107" t="s">
        <v>7099</v>
      </c>
      <c r="BK367" s="104" t="s">
        <v>2696</v>
      </c>
      <c r="BL367" s="140">
        <v>45831</v>
      </c>
      <c r="BM367" s="108">
        <f ca="1">IF(Tabela2[[#This Row],[Data de atendimento do Ibama (considerar o primeiro documento/ação)]]="",_xlfn.DAYS(TODAY(),J367),_xlfn.DAYS(Tabela2[[#This Row],[Data de atendimento do Ibama (considerar o primeiro documento/ação)]],J367))</f>
        <v>19</v>
      </c>
      <c r="BN367" s="108" t="str">
        <f>IF(Tabela2[[#This Row],[Atendido pelo Ibama ("Não" ou "Sim")]]="Não","Preencher", IF(Tabela2[[#This Row],[Atendido pelo Ibama ("Não" ou "Sim")]]="Sim","NA",""))</f>
        <v>NA</v>
      </c>
      <c r="BO367" s="114" t="s">
        <v>7124</v>
      </c>
      <c r="BP367" s="108" t="s">
        <v>7125</v>
      </c>
      <c r="BQ367" s="106" t="s">
        <v>123</v>
      </c>
      <c r="BR367" s="108" t="str">
        <f>IF(Tabela2[[#This Row],[Equipe do Ibama foi a campo? Houve sobrevoo do Poseidon?]] = "Sim", "PREENCHER","NA")</f>
        <v>NA</v>
      </c>
      <c r="BS367" s="108" t="str">
        <f>IF(Tabela2[[#This Row],[Se sim, foi emitida Ordem de Emergência? (informações vinculada à coluna CK)]] = "Sim", "PREENCHER","NA")</f>
        <v>NA</v>
      </c>
      <c r="BT367" s="108" t="s">
        <v>7101</v>
      </c>
      <c r="BU367" s="108" t="s">
        <v>2696</v>
      </c>
      <c r="BV367" s="108" t="s">
        <v>123</v>
      </c>
      <c r="BW367" s="108" t="s">
        <v>2696</v>
      </c>
      <c r="BX367" s="106" t="s">
        <v>7115</v>
      </c>
      <c r="BY367" s="140">
        <v>45845</v>
      </c>
      <c r="BZ367" s="104">
        <f>IF(Tabela2[[#This Row],[Data do documento de encerramento]]="NA","NA",IF(Tabela2[[#This Row],[Data do documento de encerramento]]="","Pendente de conclusão/ encerramento",_xlfn.DAYS(Tabela2[[#This Row],[Data do documento de encerramento]],J367)))</f>
        <v>33</v>
      </c>
      <c r="CA367" s="107"/>
      <c r="CB367" s="107"/>
      <c r="CC367" s="130"/>
      <c r="CD367" s="107"/>
      <c r="CE367" s="107"/>
      <c r="CF367" s="107"/>
    </row>
    <row r="368" spans="1:84" ht="60.75">
      <c r="A368" s="169">
        <v>202561036055</v>
      </c>
      <c r="B368" s="170" t="s">
        <v>8718</v>
      </c>
      <c r="C368" s="108" t="str">
        <f>VLOOKUP(Tabela2[[#This Row],[SIEMA]],Siema2025,4,FALSE)</f>
        <v xml:space="preserve"> MG</v>
      </c>
      <c r="D368" s="106" t="str">
        <f>VLOOKUP(Tabela2[[#This Row],[SIEMA]],Siema2025,3,FALSE)</f>
        <v xml:space="preserve">Iturama </v>
      </c>
      <c r="E368" s="106" t="str">
        <f>VLOOKUP(Tabela2[[#This Row],[SIEMA]],Siema2025,20,FALSE)</f>
        <v>Rodovia MG 426 - Km 16 (Frente Vassoura Torres Restaurante)</v>
      </c>
      <c r="F368" s="106"/>
      <c r="G368" s="106" t="s">
        <v>8719</v>
      </c>
      <c r="H368" s="106" t="s">
        <v>8720</v>
      </c>
      <c r="I368" s="104" t="s">
        <v>7120</v>
      </c>
      <c r="J368" s="105">
        <f>VLOOKUP(Tabela2[[#This Row],[SIEMA]],Siema2025,2,FALSE)</f>
        <v>45813</v>
      </c>
      <c r="K368" s="105" t="str">
        <f>VLOOKUP(Tabela2[[#This Row],[SIEMA]],Siema2025,16,FALSE)</f>
        <v>Quinta</v>
      </c>
      <c r="L368" s="106" t="str">
        <f>IF(Tabela2[[#This Row],[Data]]="","Sem Informação",VLOOKUP(MONTH(Tabela2[[#This Row],[Data]]),'[1]Validação de dados'!$I$1:$J$13,2,0))</f>
        <v>Junho</v>
      </c>
      <c r="M368" s="104">
        <f>YEAR(Tabela2[[#This Row],[Data]])</f>
        <v>2025</v>
      </c>
      <c r="N368" s="105" t="str">
        <f>VLOOKUP(Tabela2[[#This Row],[SIEMA]],Siema2025,17,FALSE)</f>
        <v>Vespertino</v>
      </c>
      <c r="O368" s="105" t="str">
        <f>VLOOKUP(Tabela2[[#This Row],[SIEMA]],Siema2025,5,FALSE)</f>
        <v>Rodovia</v>
      </c>
      <c r="P368" s="104" t="str">
        <f>VLOOKUP(Tabela2[[#This Row],[SIEMA]],Siema2025,21,FALSE)</f>
        <v>COMUNICADO DE ACIDENTE AMBIENTAN° Protocolo: 142/2025</v>
      </c>
      <c r="Q368" s="104">
        <v>1760</v>
      </c>
      <c r="R368" t="s">
        <v>8721</v>
      </c>
      <c r="S368" s="107" t="str">
        <f>IF(Q368="","", IF(Q368="NC","", IF(Q368="NE","", IF(Q368="NA","",IFERROR(VLOOKUP(Q368,Produtos!$A$1:$C$2319,2,FALSE),"Não Cadastrado")))))</f>
        <v>LÍQUIDO CORROSIVO, N.E.</v>
      </c>
      <c r="T368" s="104" t="s">
        <v>6834</v>
      </c>
      <c r="U368" s="104" t="s">
        <v>7062</v>
      </c>
      <c r="V368" s="104">
        <f>IF(Q368="","",IF(ISNUMBER(Q368)=FALSE,"Não se aplica",IFERROR(VLOOKUP(Q368,Produtos!$A$1:$C$2319,3,FALSE),"Não Cadastrado")))</f>
        <v>8</v>
      </c>
      <c r="W368" s="104" t="str">
        <f>VLOOKUP(Tabela2[[#This Row],[SIEMA]],Siema2025,10,FALSE)</f>
        <v/>
      </c>
      <c r="X368" s="113" t="str">
        <f>IF(Tabela2[[#This Row],[Origem do acidente]] = "Plataforma", "PREENCHER","NA")</f>
        <v>NA</v>
      </c>
      <c r="Y368" s="109" t="str">
        <f>IF(W368="","", IF(W368="NC","", IF(W368="NE","", IF(W368="NA","",IFERROR(VLOOKUP(W368,Produtos!$A$1:$C$2319,2,FALSE),"Não Cadastrado")))))</f>
        <v/>
      </c>
      <c r="Z368" s="104" t="str">
        <f>VLOOKUP(Tabela2[[#This Row],[SIEMA]],Siema2025,11,FALSE)</f>
        <v xml:space="preserve"> </v>
      </c>
      <c r="AA368" s="104" t="str">
        <f>VLOOKUP(Tabela2[[#This Row],[SIEMA]],Siema2025,12,FALSE)</f>
        <v xml:space="preserve"> </v>
      </c>
      <c r="AB368" s="104" t="str">
        <f>IF(W368="","",IF(ISNUMBER(W368)=FALSE,"Não se aplica",IFERROR(VLOOKUP(W368,Produtos!$A$1:$C$2319,3,FALSE),"Não Cadastrado")))</f>
        <v/>
      </c>
      <c r="AC368" s="104"/>
      <c r="AD368" s="108" t="str">
        <f>IF(Tabela2[[#This Row],[Origem do acidente]] = "Plataforma", "PREENCHER","NA")</f>
        <v>NA</v>
      </c>
      <c r="AE368" s="107" t="str">
        <f>IF(AC368="","", IF(AC368="NC","", IF(AC368="NE","", IF(AC368="NA","",IFERROR(VLOOKUP(AC368,Produtos!$A$1:$C$2319,2,FALSE),"Não Cadastrado")))))</f>
        <v/>
      </c>
      <c r="AF368" s="104"/>
      <c r="AG368" s="104"/>
      <c r="AH368" s="104" t="str">
        <f>IF(AC368="","",IF(ISNUMBER(AC368)=FALSE,"Não se aplica",IFERROR(VLOOKUP(AC368,Produtos!$A$1:$C$2319,3,FALSE),"Não Cadastrado")))</f>
        <v/>
      </c>
      <c r="AI368" s="104"/>
      <c r="AJ368" s="104" t="str">
        <f>VLOOKUP(Tabela2[[#This Row],[SIEMA]],Siema2025,26,FALSE)</f>
        <v>Furo no IBC</v>
      </c>
      <c r="AK368" s="107" t="s">
        <v>7112</v>
      </c>
      <c r="AL368" s="107"/>
      <c r="AM368" s="107"/>
      <c r="AN368" s="108" t="str">
        <f>VLOOKUP(Tabela2[[#This Row],[SIEMA]],Siema2025,51,FALSE)</f>
        <v/>
      </c>
      <c r="AO368" s="108" t="str">
        <f>VLOOKUP(Tabela2[[#This Row],[SIEMA]],Siema2025,53,FALSE)</f>
        <v/>
      </c>
      <c r="AP368" s="108" t="str">
        <f>VLOOKUP(Tabela2[[#This Row],[SIEMA]],Siema2025,55,FALSE)</f>
        <v/>
      </c>
      <c r="AQ368" s="108" t="str">
        <f>VLOOKUP(Tabela2[[#This Row],[SIEMA]],Siema2025,57,FALSE)</f>
        <v/>
      </c>
      <c r="AR368" s="108" t="str">
        <f>VLOOKUP(Tabela2[[#This Row],[SIEMA]],Siema2025,59,FALSE)</f>
        <v/>
      </c>
      <c r="AS368" s="108" t="str">
        <f>VLOOKUP(Tabela2[[#This Row],[SIEMA]],Siema2025,61,FALSE)</f>
        <v/>
      </c>
      <c r="AT368" s="108" t="str">
        <f>VLOOKUP(Tabela2[[#This Row],[SIEMA]],Siema2025,63,FALSE)</f>
        <v/>
      </c>
      <c r="AU368" s="108" t="s">
        <v>7181</v>
      </c>
      <c r="AV368" s="108" t="str">
        <f>VLOOKUP(Tabela2[[#This Row],[SIEMA]],Siema2025,67,FALSE)</f>
        <v/>
      </c>
      <c r="AW368" s="108" t="str">
        <f>VLOOKUP(Tabela2[[#This Row],[SIEMA]],Siema2025,69,FALSE)</f>
        <v/>
      </c>
      <c r="AX368" s="108" t="str">
        <f>VLOOKUP(Tabela2[[#This Row],[SIEMA]],Siema2025,71,FALSE)</f>
        <v/>
      </c>
      <c r="AY368" s="108" t="str">
        <f>VLOOKUP(Tabela2[[#This Row],[SIEMA]],Siema2025,73,FALSE)</f>
        <v/>
      </c>
      <c r="AZ368" s="108" t="str">
        <f>VLOOKUP(Tabela2[[#This Row],[SIEMA]],Siema2025,75,FALSE)</f>
        <v/>
      </c>
      <c r="BA368" s="108" t="str">
        <f>VLOOKUP(Tabela2[[#This Row],[SIEMA]],Siema2025,77,FALSE)</f>
        <v/>
      </c>
      <c r="BB368" s="108" t="str">
        <f>VLOOKUP(Tabela2[[#This Row],[SIEMA]],Siema2025,79,FALSE)</f>
        <v/>
      </c>
      <c r="BC368" s="108" t="str">
        <f>IF(Tabela2[[#This Row],[Outro(s) ]] = "X", "PREENCHER","NA")</f>
        <v>NA</v>
      </c>
      <c r="BD368" s="108" t="str">
        <f>VLOOKUP(Tabela2[[#This Row],[SIEMA]],Siema2025,82,FALSE)</f>
        <v/>
      </c>
      <c r="BE368" s="108" t="str">
        <f>VLOOKUP(Tabela2[[#This Row],[SIEMA]],Siema2025,81,FALSE)</f>
        <v/>
      </c>
      <c r="BF368" s="110" t="s">
        <v>6834</v>
      </c>
      <c r="BG368" s="110"/>
      <c r="BH368" s="111" t="s">
        <v>6834</v>
      </c>
      <c r="BI368" s="112" t="str">
        <f>VLOOKUP(Tabela2[[#This Row],[SIEMA]],Siema2025,107,FALSE)</f>
        <v>Não</v>
      </c>
      <c r="BJ368" s="107" t="s">
        <v>7113</v>
      </c>
      <c r="BK368" s="104" t="s">
        <v>2696</v>
      </c>
      <c r="BL368" s="140">
        <v>45824</v>
      </c>
      <c r="BM368" s="108">
        <f ca="1">IF(Tabela2[[#This Row],[Data de atendimento do Ibama (considerar o primeiro documento/ação)]]="",_xlfn.DAYS(TODAY(),J368),_xlfn.DAYS(Tabela2[[#This Row],[Data de atendimento do Ibama (considerar o primeiro documento/ação)]],J368))</f>
        <v>11</v>
      </c>
      <c r="BN368" s="108" t="str">
        <f>IF(Tabela2[[#This Row],[Atendido pelo Ibama ("Não" ou "Sim")]]="Não","Preencher", IF(Tabela2[[#This Row],[Atendido pelo Ibama ("Não" ou "Sim")]]="Sim","NA",""))</f>
        <v>NA</v>
      </c>
      <c r="BO368" s="114" t="s">
        <v>7182</v>
      </c>
      <c r="BP368" s="108" t="str">
        <f>IF(Tabela2[[#This Row],[Forma de atendimento (primeiro documento/ação)]]= "Outros (especificar)", "PREENCHER","NA")</f>
        <v>NA</v>
      </c>
      <c r="BQ368" s="106" t="s">
        <v>123</v>
      </c>
      <c r="BR368" s="108" t="str">
        <f>IF(Tabela2[[#This Row],[Equipe do Ibama foi a campo? Houve sobrevoo do Poseidon?]] = "Sim", "PREENCHER","NA")</f>
        <v>NA</v>
      </c>
      <c r="BS368" s="108" t="str">
        <f>IF(Tabela2[[#This Row],[Se sim, foi emitida Ordem de Emergência? (informações vinculada à coluna CK)]] = "Sim", "PREENCHER","NA")</f>
        <v>NA</v>
      </c>
      <c r="BT368" s="108" t="s">
        <v>7225</v>
      </c>
      <c r="BU368" s="108" t="str">
        <f>IF(Tabela2[[#This Row],[Houve envio de Informações Pós-acidente (preencher "não se aplica" quando de competência estadual/municipal)]] = "Sim", "PREENCHER","NA")</f>
        <v>NA</v>
      </c>
      <c r="BV368" s="108" t="str">
        <f>IF(Tabela2[[#This Row],[Houve avaliação das informações pós-acidente solicitadas/enviadas?]] = "Sim", "PREENCHER","NA")</f>
        <v>NA</v>
      </c>
      <c r="BW368" s="108" t="s">
        <v>2696</v>
      </c>
      <c r="BX368" s="106" t="s">
        <v>7102</v>
      </c>
      <c r="BY368" s="140">
        <v>45824</v>
      </c>
      <c r="BZ368" s="104">
        <f>IF(Tabela2[[#This Row],[Data do documento de encerramento]]="NA","NA",IF(Tabela2[[#This Row],[Data do documento de encerramento]]="","Pendente de conclusão/ encerramento",_xlfn.DAYS(Tabela2[[#This Row],[Data do documento de encerramento]],J368)))</f>
        <v>11</v>
      </c>
      <c r="CA368" s="107"/>
      <c r="CB368" s="107"/>
      <c r="CC368" s="129"/>
      <c r="CD368" s="107"/>
      <c r="CE368" s="107"/>
      <c r="CF368" s="107"/>
    </row>
    <row r="369" spans="1:84" ht="60.75">
      <c r="A369" s="169">
        <v>20256664822</v>
      </c>
      <c r="B369" s="170" t="s">
        <v>8722</v>
      </c>
      <c r="C369" s="108" t="str">
        <f>VLOOKUP(Tabela2[[#This Row],[SIEMA]],Siema2025,4,FALSE)</f>
        <v xml:space="preserve"> SP</v>
      </c>
      <c r="D369" s="106" t="str">
        <f>VLOOKUP(Tabela2[[#This Row],[SIEMA]],Siema2025,3,FALSE)</f>
        <v xml:space="preserve">São José do Rio Preto </v>
      </c>
      <c r="E369" s="106" t="s">
        <v>7385</v>
      </c>
      <c r="F369" s="106" t="s">
        <v>8723</v>
      </c>
      <c r="G369" s="106" t="s">
        <v>8724</v>
      </c>
      <c r="H369" s="106" t="s">
        <v>8725</v>
      </c>
      <c r="I369" s="104" t="s">
        <v>7120</v>
      </c>
      <c r="J369" s="105">
        <f>VLOOKUP(Tabela2[[#This Row],[SIEMA]],Siema2025,2,FALSE)</f>
        <v>45814</v>
      </c>
      <c r="K369" s="105" t="str">
        <f>VLOOKUP(Tabela2[[#This Row],[SIEMA]],Siema2025,16,FALSE)</f>
        <v>Sexta</v>
      </c>
      <c r="L369" s="106" t="str">
        <f>IF(Tabela2[[#This Row],[Data]]="","Sem Informação",VLOOKUP(MONTH(Tabela2[[#This Row],[Data]]),'[1]Validação de dados'!$I$1:$J$13,2,0))</f>
        <v>Junho</v>
      </c>
      <c r="M369" s="104">
        <f>YEAR(Tabela2[[#This Row],[Data]])</f>
        <v>2025</v>
      </c>
      <c r="N369" s="105" t="str">
        <f>VLOOKUP(Tabela2[[#This Row],[SIEMA]],Siema2025,17,FALSE)</f>
        <v>Matutino</v>
      </c>
      <c r="O369" s="105" t="str">
        <f>VLOOKUP(Tabela2[[#This Row],[SIEMA]],Siema2025,5,FALSE)</f>
        <v>Rodovia</v>
      </c>
      <c r="P369" s="104" t="str">
        <f>VLOOKUP(Tabela2[[#This Row],[SIEMA]],Siema2025,21,FALSE)</f>
        <v>CARRETA DA EMPRESA GRANELEIRO TRANSPORTE RODOVIÁRIOS LTDA, TRAFEGAVA PELA RODOVIA, QUANDO APRESENTOU UM VAZAMENTO NO TANQUE DE COMBUSTIVEL.</v>
      </c>
      <c r="Q369" s="104">
        <v>1202</v>
      </c>
      <c r="R369" s="104" t="s">
        <v>8689</v>
      </c>
      <c r="S369" s="107" t="str">
        <f>IF(Q369="","", IF(Q369="NC","", IF(Q369="NE","", IF(Q369="NA","",IFERROR(VLOOKUP(Q369,Produtos!$A$1:$C$2319,2,FALSE),"Não Cadastrado")))))</f>
        <v>GASÓLEO ou ÓLEO DIESEL ou ÓLEO PARA AQUECIMENTO, LEVE</v>
      </c>
      <c r="T369" s="104">
        <v>400</v>
      </c>
      <c r="U369" s="104" t="s">
        <v>648</v>
      </c>
      <c r="V369" s="104">
        <f>IF(Q369="","",IF(ISNUMBER(Q369)=FALSE,"Não se aplica",IFERROR(VLOOKUP(Q369,Produtos!$A$1:$C$2319,3,FALSE),"Não Cadastrado")))</f>
        <v>3</v>
      </c>
      <c r="W369" s="104" t="str">
        <f>VLOOKUP(Tabela2[[#This Row],[SIEMA]],Siema2025,10,FALSE)</f>
        <v/>
      </c>
      <c r="X369" s="113" t="str">
        <f>IF(Tabela2[[#This Row],[Origem do acidente]] = "Plataforma", "PREENCHER","NA")</f>
        <v>NA</v>
      </c>
      <c r="Y369" s="109" t="str">
        <f>IF(W369="","", IF(W369="NC","", IF(W369="NE","", IF(W369="NA","",IFERROR(VLOOKUP(W369,Produtos!$A$1:$C$2319,2,FALSE),"Não Cadastrado")))))</f>
        <v/>
      </c>
      <c r="Z369" s="104" t="str">
        <f>VLOOKUP(Tabela2[[#This Row],[SIEMA]],Siema2025,11,FALSE)</f>
        <v xml:space="preserve"> </v>
      </c>
      <c r="AA369" s="104" t="str">
        <f>VLOOKUP(Tabela2[[#This Row],[SIEMA]],Siema2025,12,FALSE)</f>
        <v xml:space="preserve"> </v>
      </c>
      <c r="AB369" s="104" t="str">
        <f>IF(W369="","",IF(ISNUMBER(W369)=FALSE,"Não se aplica",IFERROR(VLOOKUP(W369,Produtos!$A$1:$C$2319,3,FALSE),"Não Cadastrado")))</f>
        <v/>
      </c>
      <c r="AC369" s="104"/>
      <c r="AD369" s="108" t="str">
        <f>IF(Tabela2[[#This Row],[Origem do acidente]] = "Plataforma", "PREENCHER","NA")</f>
        <v>NA</v>
      </c>
      <c r="AE369" s="107" t="str">
        <f>IF(AC369="","", IF(AC369="NC","", IF(AC369="NE","", IF(AC369="NA","",IFERROR(VLOOKUP(AC369,Produtos!$A$1:$C$2319,2,FALSE),"Não Cadastrado")))))</f>
        <v/>
      </c>
      <c r="AF369" s="104"/>
      <c r="AG369" s="104"/>
      <c r="AH369" s="104" t="str">
        <f>IF(AC369="","",IF(ISNUMBER(AC369)=FALSE,"Não se aplica",IFERROR(VLOOKUP(AC369,Produtos!$A$1:$C$2319,3,FALSE),"Não Cadastrado")))</f>
        <v/>
      </c>
      <c r="AI369" s="104"/>
      <c r="AJ369" s="104" t="str">
        <f>VLOOKUP(Tabela2[[#This Row],[SIEMA]],Siema2025,26,FALSE)</f>
        <v>TANQUE DE COMBUSTIVEL DANIFICADO.</v>
      </c>
      <c r="AK369" s="107" t="s">
        <v>7112</v>
      </c>
      <c r="AL369" s="107" t="s">
        <v>7285</v>
      </c>
      <c r="AM369" s="107"/>
      <c r="AN369" s="108" t="str">
        <f>VLOOKUP(Tabela2[[#This Row],[SIEMA]],Siema2025,51,FALSE)</f>
        <v/>
      </c>
      <c r="AO369" s="108" t="str">
        <f>VLOOKUP(Tabela2[[#This Row],[SIEMA]],Siema2025,53,FALSE)</f>
        <v/>
      </c>
      <c r="AP369" s="108" t="str">
        <f>VLOOKUP(Tabela2[[#This Row],[SIEMA]],Siema2025,55,FALSE)</f>
        <v/>
      </c>
      <c r="AQ369" s="108" t="str">
        <f>VLOOKUP(Tabela2[[#This Row],[SIEMA]],Siema2025,57,FALSE)</f>
        <v/>
      </c>
      <c r="AR369" s="108" t="str">
        <f>VLOOKUP(Tabela2[[#This Row],[SIEMA]],Siema2025,59,FALSE)</f>
        <v/>
      </c>
      <c r="AS369" s="108" t="str">
        <f>VLOOKUP(Tabela2[[#This Row],[SIEMA]],Siema2025,61,FALSE)</f>
        <v/>
      </c>
      <c r="AT369" s="108" t="str">
        <f>VLOOKUP(Tabela2[[#This Row],[SIEMA]],Siema2025,63,FALSE)</f>
        <v/>
      </c>
      <c r="AU369" s="108" t="str">
        <f>VLOOKUP(Tabela2[[#This Row],[SIEMA]],Siema2025,65,FALSE)</f>
        <v>X</v>
      </c>
      <c r="AV369" s="108" t="str">
        <f>VLOOKUP(Tabela2[[#This Row],[SIEMA]],Siema2025,67,FALSE)</f>
        <v/>
      </c>
      <c r="AW369" s="108" t="str">
        <f>VLOOKUP(Tabela2[[#This Row],[SIEMA]],Siema2025,69,FALSE)</f>
        <v/>
      </c>
      <c r="AX369" s="108" t="str">
        <f>VLOOKUP(Tabela2[[#This Row],[SIEMA]],Siema2025,71,FALSE)</f>
        <v/>
      </c>
      <c r="AY369" s="108" t="str">
        <f>VLOOKUP(Tabela2[[#This Row],[SIEMA]],Siema2025,73,FALSE)</f>
        <v/>
      </c>
      <c r="AZ369" s="108" t="str">
        <f>VLOOKUP(Tabela2[[#This Row],[SIEMA]],Siema2025,75,FALSE)</f>
        <v/>
      </c>
      <c r="BA369" s="108" t="str">
        <f>VLOOKUP(Tabela2[[#This Row],[SIEMA]],Siema2025,77,FALSE)</f>
        <v/>
      </c>
      <c r="BB369" s="108" t="str">
        <f>VLOOKUP(Tabela2[[#This Row],[SIEMA]],Siema2025,79,FALSE)</f>
        <v/>
      </c>
      <c r="BC369" s="108" t="str">
        <f>IF(Tabela2[[#This Row],[Outro(s) ]] = "X", "PREENCHER","NA")</f>
        <v>NA</v>
      </c>
      <c r="BD369" s="108" t="str">
        <f>VLOOKUP(Tabela2[[#This Row],[SIEMA]],Siema2025,82,FALSE)</f>
        <v/>
      </c>
      <c r="BE369" s="108" t="str">
        <f>VLOOKUP(Tabela2[[#This Row],[SIEMA]],Siema2025,81,FALSE)</f>
        <v/>
      </c>
      <c r="BF369" s="110" t="str">
        <f>VLOOKUP(Tabela2[[#This Row],[SIEMA]],Siema2025,28,FALSE)</f>
        <v>GRANELEIRO TRANSPORTE RODOVIÁRIO SA</v>
      </c>
      <c r="BG369" s="110"/>
      <c r="BH369" s="111" t="s">
        <v>8726</v>
      </c>
      <c r="BI369" s="112" t="s">
        <v>2696</v>
      </c>
      <c r="BJ369" s="107" t="s">
        <v>7099</v>
      </c>
      <c r="BK369" s="104" t="s">
        <v>2696</v>
      </c>
      <c r="BL369" s="140">
        <v>45838</v>
      </c>
      <c r="BM369" s="108">
        <f ca="1">IF(Tabela2[[#This Row],[Data de atendimento do Ibama (considerar o primeiro documento/ação)]]="",_xlfn.DAYS(TODAY(),J369),_xlfn.DAYS(Tabela2[[#This Row],[Data de atendimento do Ibama (considerar o primeiro documento/ação)]],J369))</f>
        <v>24</v>
      </c>
      <c r="BN369" s="108" t="str">
        <f>IF(Tabela2[[#This Row],[Atendido pelo Ibama ("Não" ou "Sim")]]="Não","Preencher", IF(Tabela2[[#This Row],[Atendido pelo Ibama ("Não" ou "Sim")]]="Sim","NA",""))</f>
        <v>NA</v>
      </c>
      <c r="BO369" s="114" t="s">
        <v>7138</v>
      </c>
      <c r="BP369" s="108" t="str">
        <f>IF(Tabela2[[#This Row],[Forma de atendimento (primeiro documento/ação)]]= "Outros (especificar)", "PREENCHER","NA")</f>
        <v>NA</v>
      </c>
      <c r="BQ369" s="106" t="s">
        <v>123</v>
      </c>
      <c r="BR369" s="108" t="str">
        <f>IF(Tabela2[[#This Row],[Equipe do Ibama foi a campo? Houve sobrevoo do Poseidon?]] = "Sim", "PREENCHER","NA")</f>
        <v>NA</v>
      </c>
      <c r="BS369" s="108" t="str">
        <f>IF(Tabela2[[#This Row],[Se sim, foi emitida Ordem de Emergência? (informações vinculada à coluna CK)]] = "Sim", "PREENCHER","NA")</f>
        <v>NA</v>
      </c>
      <c r="BT369" s="108" t="s">
        <v>7126</v>
      </c>
      <c r="BU369" s="108" t="s">
        <v>2696</v>
      </c>
      <c r="BV369" s="108" t="s">
        <v>123</v>
      </c>
      <c r="BW369" s="108" t="s">
        <v>2696</v>
      </c>
      <c r="BX369" s="106" t="s">
        <v>7102</v>
      </c>
      <c r="BY369" s="140">
        <v>45937</v>
      </c>
      <c r="BZ369" s="104">
        <f>IF(Tabela2[[#This Row],[Data do documento de encerramento]]="NA","NA",IF(Tabela2[[#This Row],[Data do documento de encerramento]]="","Pendente de conclusão/ encerramento",_xlfn.DAYS(Tabela2[[#This Row],[Data do documento de encerramento]],J369)))</f>
        <v>123</v>
      </c>
      <c r="CA369" s="107" t="s">
        <v>8727</v>
      </c>
      <c r="CB369" s="107"/>
      <c r="CC369" s="130"/>
      <c r="CD369" s="107"/>
      <c r="CE369" s="107"/>
      <c r="CF369" s="107"/>
    </row>
    <row r="370" spans="1:84" ht="45.75">
      <c r="A370" s="169">
        <v>202561039618</v>
      </c>
      <c r="B370" s="170" t="s">
        <v>8728</v>
      </c>
      <c r="C370" s="108" t="str">
        <f>VLOOKUP(Tabela2[[#This Row],[SIEMA]],Siema2025,4,FALSE)</f>
        <v xml:space="preserve"> MG</v>
      </c>
      <c r="D370" s="106" t="str">
        <f>VLOOKUP(Tabela2[[#This Row],[SIEMA]],Siema2025,3,FALSE)</f>
        <v xml:space="preserve">Pedra do Indaiá </v>
      </c>
      <c r="E370" s="106" t="str">
        <f>VLOOKUP(Tabela2[[#This Row],[SIEMA]],Siema2025,20,FALSE)</f>
        <v>Rodovia MG 164 no cruzamento com MG 050</v>
      </c>
      <c r="F370" s="106"/>
      <c r="G370" s="106" t="s">
        <v>8729</v>
      </c>
      <c r="H370" s="106" t="s">
        <v>8730</v>
      </c>
      <c r="I370" s="104" t="s">
        <v>7120</v>
      </c>
      <c r="J370" s="105">
        <f>VLOOKUP(Tabela2[[#This Row],[SIEMA]],Siema2025,2,FALSE)</f>
        <v>45814</v>
      </c>
      <c r="K370" s="105" t="str">
        <f>VLOOKUP(Tabela2[[#This Row],[SIEMA]],Siema2025,16,FALSE)</f>
        <v>Sexta</v>
      </c>
      <c r="L370" s="106" t="str">
        <f>IF(Tabela2[[#This Row],[Data]]="","Sem Informação",VLOOKUP(MONTH(Tabela2[[#This Row],[Data]]),'[1]Validação de dados'!$I$1:$J$13,2,0))</f>
        <v>Junho</v>
      </c>
      <c r="M370" s="104">
        <f>YEAR(Tabela2[[#This Row],[Data]])</f>
        <v>2025</v>
      </c>
      <c r="N370" s="105" t="str">
        <f>VLOOKUP(Tabela2[[#This Row],[SIEMA]],Siema2025,17,FALSE)</f>
        <v>Vespertino</v>
      </c>
      <c r="O370" s="105" t="str">
        <f>VLOOKUP(Tabela2[[#This Row],[SIEMA]],Siema2025,5,FALSE)</f>
        <v>Rodovia</v>
      </c>
      <c r="P370" s="104" t="str">
        <f>VLOOKUP(Tabela2[[#This Row],[SIEMA]],Siema2025,21,FALSE)</f>
        <v/>
      </c>
      <c r="Q370" s="104">
        <v>1910</v>
      </c>
      <c r="R370" s="104" t="str">
        <f>VLOOKUP(Tabela2[[#This Row],[SIEMA]],Siema2025,10,FALSE)</f>
        <v/>
      </c>
      <c r="S370" s="107" t="str">
        <f>IF(Q370="","", IF(Q370="NC","", IF(Q370="NE","", IF(Q370="NA","",IFERROR(VLOOKUP(Q370,Produtos!$A$1:$C$2319,2,FALSE),"Não Cadastrado")))))</f>
        <v>ÓXIDO DE CÁLCIO</v>
      </c>
      <c r="T370" s="104" t="s">
        <v>6834</v>
      </c>
      <c r="U370" s="104" t="s">
        <v>7062</v>
      </c>
      <c r="V370" s="104">
        <v>8</v>
      </c>
      <c r="W370" s="104" t="str">
        <f>VLOOKUP(Tabela2[[#This Row],[SIEMA]],Siema2025,10,FALSE)</f>
        <v/>
      </c>
      <c r="X370" s="113" t="str">
        <f>IF(Tabela2[[#This Row],[Origem do acidente]] = "Plataforma", "PREENCHER","NA")</f>
        <v>NA</v>
      </c>
      <c r="Y370" s="109" t="str">
        <f>IF(W370="","", IF(W370="NC","", IF(W370="NE","", IF(W370="NA","",IFERROR(VLOOKUP(W370,Produtos!$A$1:$C$2319,2,FALSE),"Não Cadastrado")))))</f>
        <v/>
      </c>
      <c r="Z370" s="104" t="str">
        <f>VLOOKUP(Tabela2[[#This Row],[SIEMA]],Siema2025,11,FALSE)</f>
        <v xml:space="preserve"> </v>
      </c>
      <c r="AA370" s="104" t="str">
        <f>VLOOKUP(Tabela2[[#This Row],[SIEMA]],Siema2025,12,FALSE)</f>
        <v xml:space="preserve"> </v>
      </c>
      <c r="AB370" s="104" t="str">
        <f>IF(W370="","",IF(ISNUMBER(W370)=FALSE,"Não se aplica",IFERROR(VLOOKUP(W370,Produtos!$A$1:$C$2319,3,FALSE),"Não Cadastrado")))</f>
        <v/>
      </c>
      <c r="AC370" s="104"/>
      <c r="AD370" s="108" t="str">
        <f>IF(Tabela2[[#This Row],[Origem do acidente]] = "Plataforma", "PREENCHER","NA")</f>
        <v>NA</v>
      </c>
      <c r="AE370" s="107" t="str">
        <f>IF(AC370="","", IF(AC370="NC","", IF(AC370="NE","", IF(AC370="NA","",IFERROR(VLOOKUP(AC370,Produtos!$A$1:$C$2319,2,FALSE),"Não Cadastrado")))))</f>
        <v/>
      </c>
      <c r="AF370" s="104"/>
      <c r="AG370" s="104"/>
      <c r="AH370" s="104" t="str">
        <f>IF(AC370="","",IF(ISNUMBER(AC370)=FALSE,"Não se aplica",IFERROR(VLOOKUP(AC370,Produtos!$A$1:$C$2319,3,FALSE),"Não Cadastrado")))</f>
        <v/>
      </c>
      <c r="AI370" s="104"/>
      <c r="AJ370" s="104" t="str">
        <f>VLOOKUP(Tabela2[[#This Row],[SIEMA]],Siema2025,26,FALSE)</f>
        <v>Tombamento de carreta carregada de cal virgem.</v>
      </c>
      <c r="AK370" s="107" t="s">
        <v>6834</v>
      </c>
      <c r="AL370" s="107" t="s">
        <v>7180</v>
      </c>
      <c r="AM370" s="107"/>
      <c r="AN370" s="108" t="str">
        <f>VLOOKUP(Tabela2[[#This Row],[SIEMA]],Siema2025,51,FALSE)</f>
        <v/>
      </c>
      <c r="AO370" s="108" t="str">
        <f>VLOOKUP(Tabela2[[#This Row],[SIEMA]],Siema2025,53,FALSE)</f>
        <v/>
      </c>
      <c r="AP370" s="108" t="str">
        <f>VLOOKUP(Tabela2[[#This Row],[SIEMA]],Siema2025,55,FALSE)</f>
        <v/>
      </c>
      <c r="AQ370" s="108" t="str">
        <f>VLOOKUP(Tabela2[[#This Row],[SIEMA]],Siema2025,57,FALSE)</f>
        <v/>
      </c>
      <c r="AR370" s="108" t="str">
        <f>VLOOKUP(Tabela2[[#This Row],[SIEMA]],Siema2025,59,FALSE)</f>
        <v/>
      </c>
      <c r="AS370" s="108" t="str">
        <f>VLOOKUP(Tabela2[[#This Row],[SIEMA]],Siema2025,61,FALSE)</f>
        <v/>
      </c>
      <c r="AT370" s="108" t="str">
        <f>VLOOKUP(Tabela2[[#This Row],[SIEMA]],Siema2025,63,FALSE)</f>
        <v/>
      </c>
      <c r="AU370" s="108" t="str">
        <f>VLOOKUP(Tabela2[[#This Row],[SIEMA]],Siema2025,65,FALSE)</f>
        <v>X</v>
      </c>
      <c r="AV370" s="108" t="str">
        <f>VLOOKUP(Tabela2[[#This Row],[SIEMA]],Siema2025,67,FALSE)</f>
        <v/>
      </c>
      <c r="AW370" s="108" t="str">
        <f>VLOOKUP(Tabela2[[#This Row],[SIEMA]],Siema2025,69,FALSE)</f>
        <v/>
      </c>
      <c r="AX370" s="108" t="str">
        <f>VLOOKUP(Tabela2[[#This Row],[SIEMA]],Siema2025,71,FALSE)</f>
        <v/>
      </c>
      <c r="AY370" s="108" t="str">
        <f>VLOOKUP(Tabela2[[#This Row],[SIEMA]],Siema2025,73,FALSE)</f>
        <v/>
      </c>
      <c r="AZ370" s="108" t="str">
        <f>VLOOKUP(Tabela2[[#This Row],[SIEMA]],Siema2025,75,FALSE)</f>
        <v/>
      </c>
      <c r="BA370" s="108" t="str">
        <f>VLOOKUP(Tabela2[[#This Row],[SIEMA]],Siema2025,77,FALSE)</f>
        <v/>
      </c>
      <c r="BB370" s="108" t="str">
        <f>VLOOKUP(Tabela2[[#This Row],[SIEMA]],Siema2025,79,FALSE)</f>
        <v/>
      </c>
      <c r="BC370" s="108" t="str">
        <f>IF(Tabela2[[#This Row],[Outro(s) ]] = "X", "PREENCHER","NA")</f>
        <v>NA</v>
      </c>
      <c r="BD370" s="108" t="str">
        <f>VLOOKUP(Tabela2[[#This Row],[SIEMA]],Siema2025,82,FALSE)</f>
        <v/>
      </c>
      <c r="BE370" s="108" t="str">
        <f>VLOOKUP(Tabela2[[#This Row],[SIEMA]],Siema2025,81,FALSE)</f>
        <v/>
      </c>
      <c r="BF370" s="110" t="s">
        <v>8731</v>
      </c>
      <c r="BG370" s="110"/>
      <c r="BH370" s="111" t="s">
        <v>6834</v>
      </c>
      <c r="BI370" s="112" t="s">
        <v>7062</v>
      </c>
      <c r="BJ370" s="107" t="s">
        <v>7113</v>
      </c>
      <c r="BK370" s="104" t="s">
        <v>2696</v>
      </c>
      <c r="BL370" s="140">
        <v>45848</v>
      </c>
      <c r="BM370" s="108">
        <f ca="1">IF(Tabela2[[#This Row],[Data de atendimento do Ibama (considerar o primeiro documento/ação)]]="",_xlfn.DAYS(TODAY(),J370),_xlfn.DAYS(Tabela2[[#This Row],[Data de atendimento do Ibama (considerar o primeiro documento/ação)]],J370))</f>
        <v>34</v>
      </c>
      <c r="BN370" s="108" t="str">
        <f>IF(Tabela2[[#This Row],[Atendido pelo Ibama ("Não" ou "Sim")]]="Não","Preencher", IF(Tabela2[[#This Row],[Atendido pelo Ibama ("Não" ou "Sim")]]="Sim","NA",""))</f>
        <v>NA</v>
      </c>
      <c r="BO370" s="114" t="s">
        <v>7182</v>
      </c>
      <c r="BP370" s="108" t="str">
        <f>IF(Tabela2[[#This Row],[Forma de atendimento (primeiro documento/ação)]]= "Outros (especificar)", "PREENCHER","NA")</f>
        <v>NA</v>
      </c>
      <c r="BQ370" s="106" t="s">
        <v>123</v>
      </c>
      <c r="BR370" s="108" t="str">
        <f>IF(Tabela2[[#This Row],[Equipe do Ibama foi a campo? Houve sobrevoo do Poseidon?]] = "Sim", "PREENCHER","NA")</f>
        <v>NA</v>
      </c>
      <c r="BS370" s="108" t="str">
        <f>IF(Tabela2[[#This Row],[Se sim, foi emitida Ordem de Emergência? (informações vinculada à coluna CK)]] = "Sim", "PREENCHER","NA")</f>
        <v>NA</v>
      </c>
      <c r="BT370" s="108" t="s">
        <v>7225</v>
      </c>
      <c r="BU370" s="108" t="str">
        <f>IF(Tabela2[[#This Row],[Houve envio de Informações Pós-acidente (preencher "não se aplica" quando de competência estadual/municipal)]] = "Sim", "PREENCHER","NA")</f>
        <v>NA</v>
      </c>
      <c r="BV370" s="108" t="str">
        <f>IF(Tabela2[[#This Row],[Houve avaliação das informações pós-acidente solicitadas/enviadas?]] = "Sim", "PREENCHER","NA")</f>
        <v>NA</v>
      </c>
      <c r="BW370" s="108" t="s">
        <v>2696</v>
      </c>
      <c r="BX370" s="106" t="s">
        <v>7102</v>
      </c>
      <c r="BY370" s="140">
        <v>45848</v>
      </c>
      <c r="BZ370" s="104">
        <f>IF(Tabela2[[#This Row],[Data do documento de encerramento]]="NA","NA",IF(Tabela2[[#This Row],[Data do documento de encerramento]]="","Pendente de conclusão/ encerramento",_xlfn.DAYS(Tabela2[[#This Row],[Data do documento de encerramento]],J370)))</f>
        <v>34</v>
      </c>
      <c r="CA370" s="107"/>
      <c r="CB370" s="107"/>
      <c r="CC370" s="129"/>
      <c r="CD370" s="107"/>
      <c r="CE370" s="107"/>
      <c r="CF370" s="107"/>
    </row>
    <row r="371" spans="1:84" ht="45.75">
      <c r="A371" s="169">
        <v>202561046850</v>
      </c>
      <c r="B371" s="170" t="s">
        <v>8732</v>
      </c>
      <c r="C371" s="108" t="str">
        <f>VLOOKUP(Tabela2[[#This Row],[SIEMA]],Siema2025,4,FALSE)</f>
        <v xml:space="preserve"> MG</v>
      </c>
      <c r="D371" s="106" t="str">
        <f>VLOOKUP(Tabela2[[#This Row],[SIEMA]],Siema2025,3,FALSE)</f>
        <v xml:space="preserve">Formiga </v>
      </c>
      <c r="E371" s="106" t="s">
        <v>8733</v>
      </c>
      <c r="F371" s="106" t="s">
        <v>8734</v>
      </c>
      <c r="G371" s="106" t="s">
        <v>8735</v>
      </c>
      <c r="H371" s="106" t="s">
        <v>8736</v>
      </c>
      <c r="I371" s="104" t="s">
        <v>7120</v>
      </c>
      <c r="J371" s="105">
        <f>VLOOKUP(Tabela2[[#This Row],[SIEMA]],Siema2025,2,FALSE)</f>
        <v>45814</v>
      </c>
      <c r="K371" s="105" t="str">
        <f>VLOOKUP(Tabela2[[#This Row],[SIEMA]],Siema2025,16,FALSE)</f>
        <v>Sexta</v>
      </c>
      <c r="L371" s="106" t="str">
        <f>IF(Tabela2[[#This Row],[Data]]="","Sem Informação",VLOOKUP(MONTH(Tabela2[[#This Row],[Data]]),'[1]Validação de dados'!$I$1:$J$13,2,0))</f>
        <v>Junho</v>
      </c>
      <c r="M371" s="104">
        <f>YEAR(Tabela2[[#This Row],[Data]])</f>
        <v>2025</v>
      </c>
      <c r="N371" s="105" t="str">
        <f>VLOOKUP(Tabela2[[#This Row],[SIEMA]],Siema2025,17,FALSE)</f>
        <v>Noturno</v>
      </c>
      <c r="O371" s="105" t="str">
        <f>VLOOKUP(Tabela2[[#This Row],[SIEMA]],Siema2025,5,FALSE)</f>
        <v>Rodovia</v>
      </c>
      <c r="P371" s="104" t="str">
        <f>VLOOKUP(Tabela2[[#This Row],[SIEMA]],Siema2025,21,FALSE)</f>
        <v>Tombamento de veículo que desceu por uma área de declive, fora da faixa de domínio, com queda da carga transportada.</v>
      </c>
      <c r="Q371" s="104" t="s">
        <v>7094</v>
      </c>
      <c r="R371" s="104" t="str">
        <f>VLOOKUP(Tabela2[[#This Row],[SIEMA]],Siema2025,10,FALSE)</f>
        <v>Carbonato de Cálcio</v>
      </c>
      <c r="S371" s="107" t="str">
        <f>IF(Q371="","", IF(Q371="NC","", IF(Q371="NE","", IF(Q371="NA","",IFERROR(VLOOKUP(Q371,Produtos!$A$1:$C$2319,2,FALSE),"Não Cadastrado")))))</f>
        <v/>
      </c>
      <c r="T371" s="104" t="s">
        <v>6834</v>
      </c>
      <c r="U371" s="104" t="s">
        <v>7062</v>
      </c>
      <c r="V371" s="104" t="s">
        <v>7472</v>
      </c>
      <c r="W371" s="104"/>
      <c r="X371" s="113" t="str">
        <f>IF(Tabela2[[#This Row],[Origem do acidente]] = "Plataforma", "PREENCHER","NA")</f>
        <v>NA</v>
      </c>
      <c r="Y371" s="109" t="str">
        <f>IF(W371="","", IF(W371="NC","", IF(W371="NE","", IF(W371="NA","",IFERROR(VLOOKUP(W371,Produtos!$A$1:$C$2319,2,FALSE),"Não Cadastrado")))))</f>
        <v/>
      </c>
      <c r="Z371" s="104" t="str">
        <f>VLOOKUP(Tabela2[[#This Row],[SIEMA]],Siema2025,11,FALSE)</f>
        <v/>
      </c>
      <c r="AA371" s="104" t="str">
        <f>VLOOKUP(Tabela2[[#This Row],[SIEMA]],Siema2025,12,FALSE)</f>
        <v/>
      </c>
      <c r="AB371" s="104" t="str">
        <f>IF(W371="","",IF(ISNUMBER(W371)=FALSE,"Não se aplica",IFERROR(VLOOKUP(W371,Produtos!$A$1:$C$2319,3,FALSE),"Não Cadastrado")))</f>
        <v/>
      </c>
      <c r="AC371" s="104"/>
      <c r="AD371" s="108" t="str">
        <f>IF(Tabela2[[#This Row],[Origem do acidente]] = "Plataforma", "PREENCHER","NA")</f>
        <v>NA</v>
      </c>
      <c r="AE371" s="107" t="str">
        <f>IF(AC371="","", IF(AC371="NC","", IF(AC371="NE","", IF(AC371="NA","",IFERROR(VLOOKUP(AC371,Produtos!$A$1:$C$2319,2,FALSE),"Não Cadastrado")))))</f>
        <v/>
      </c>
      <c r="AF371" s="104"/>
      <c r="AG371" s="104"/>
      <c r="AH371" s="104" t="str">
        <f>IF(AC371="","",IF(ISNUMBER(AC371)=FALSE,"Não se aplica",IFERROR(VLOOKUP(AC371,Produtos!$A$1:$C$2319,3,FALSE),"Não Cadastrado")))</f>
        <v/>
      </c>
      <c r="AI371" s="104"/>
      <c r="AJ371" t="s">
        <v>8737</v>
      </c>
      <c r="AK371" s="107" t="s">
        <v>6834</v>
      </c>
      <c r="AL371" s="107" t="s">
        <v>7180</v>
      </c>
      <c r="AM371" s="107"/>
      <c r="AN371" s="108" t="str">
        <f>VLOOKUP(Tabela2[[#This Row],[SIEMA]],Siema2025,51,FALSE)</f>
        <v/>
      </c>
      <c r="AO371" s="108" t="str">
        <f>VLOOKUP(Tabela2[[#This Row],[SIEMA]],Siema2025,53,FALSE)</f>
        <v/>
      </c>
      <c r="AP371" s="108" t="str">
        <f>VLOOKUP(Tabela2[[#This Row],[SIEMA]],Siema2025,55,FALSE)</f>
        <v/>
      </c>
      <c r="AQ371" s="108" t="str">
        <f>VLOOKUP(Tabela2[[#This Row],[SIEMA]],Siema2025,57,FALSE)</f>
        <v/>
      </c>
      <c r="AR371" s="108" t="str">
        <f>VLOOKUP(Tabela2[[#This Row],[SIEMA]],Siema2025,59,FALSE)</f>
        <v/>
      </c>
      <c r="AS371" s="108" t="str">
        <f>VLOOKUP(Tabela2[[#This Row],[SIEMA]],Siema2025,61,FALSE)</f>
        <v/>
      </c>
      <c r="AT371" s="108" t="str">
        <f>VLOOKUP(Tabela2[[#This Row],[SIEMA]],Siema2025,63,FALSE)</f>
        <v/>
      </c>
      <c r="AU371" s="108" t="str">
        <f>VLOOKUP(Tabela2[[#This Row],[SIEMA]],Siema2025,65,FALSE)</f>
        <v>X</v>
      </c>
      <c r="AV371" s="108" t="str">
        <f>VLOOKUP(Tabela2[[#This Row],[SIEMA]],Siema2025,67,FALSE)</f>
        <v/>
      </c>
      <c r="AW371" s="108" t="str">
        <f>VLOOKUP(Tabela2[[#This Row],[SIEMA]],Siema2025,69,FALSE)</f>
        <v/>
      </c>
      <c r="AX371" s="108" t="str">
        <f>VLOOKUP(Tabela2[[#This Row],[SIEMA]],Siema2025,71,FALSE)</f>
        <v/>
      </c>
      <c r="AY371" s="108" t="str">
        <f>VLOOKUP(Tabela2[[#This Row],[SIEMA]],Siema2025,73,FALSE)</f>
        <v/>
      </c>
      <c r="AZ371" s="108" t="str">
        <f>VLOOKUP(Tabela2[[#This Row],[SIEMA]],Siema2025,75,FALSE)</f>
        <v/>
      </c>
      <c r="BA371" s="108" t="str">
        <f>VLOOKUP(Tabela2[[#This Row],[SIEMA]],Siema2025,77,FALSE)</f>
        <v/>
      </c>
      <c r="BB371" s="108" t="str">
        <f>VLOOKUP(Tabela2[[#This Row],[SIEMA]],Siema2025,79,FALSE)</f>
        <v/>
      </c>
      <c r="BC371" s="108" t="str">
        <f>IF(Tabela2[[#This Row],[Outro(s) ]] = "X", "PREENCHER","NA")</f>
        <v>NA</v>
      </c>
      <c r="BD371" s="108" t="str">
        <f>VLOOKUP(Tabela2[[#This Row],[SIEMA]],Siema2025,82,FALSE)</f>
        <v/>
      </c>
      <c r="BE371" s="108" t="str">
        <f>VLOOKUP(Tabela2[[#This Row],[SIEMA]],Siema2025,81,FALSE)</f>
        <v/>
      </c>
      <c r="BF371" s="110" t="s">
        <v>8738</v>
      </c>
      <c r="BG371" s="110"/>
      <c r="BH371" s="111" t="s">
        <v>8739</v>
      </c>
      <c r="BI371" s="112" t="s">
        <v>7062</v>
      </c>
      <c r="BJ371" s="107" t="s">
        <v>7099</v>
      </c>
      <c r="BK371" s="104" t="s">
        <v>2696</v>
      </c>
      <c r="BL371" s="140">
        <v>45824</v>
      </c>
      <c r="BM371" s="108">
        <f ca="1">IF(Tabela2[[#This Row],[Data de atendimento do Ibama (considerar o primeiro documento/ação)]]="",_xlfn.DAYS(TODAY(),J371),_xlfn.DAYS(Tabela2[[#This Row],[Data de atendimento do Ibama (considerar o primeiro documento/ação)]],J371))</f>
        <v>10</v>
      </c>
      <c r="BN371" s="108" t="str">
        <f>IF(Tabela2[[#This Row],[Atendido pelo Ibama ("Não" ou "Sim")]]="Não","Preencher", IF(Tabela2[[#This Row],[Atendido pelo Ibama ("Não" ou "Sim")]]="Sim","NA",""))</f>
        <v>NA</v>
      </c>
      <c r="BO371" s="114" t="s">
        <v>7182</v>
      </c>
      <c r="BP371" s="108" t="str">
        <f>IF(Tabela2[[#This Row],[Forma de atendimento (primeiro documento/ação)]]= "Outros (especificar)", "PREENCHER","NA")</f>
        <v>NA</v>
      </c>
      <c r="BQ371" s="106" t="s">
        <v>123</v>
      </c>
      <c r="BR371" s="108" t="str">
        <f>IF(Tabela2[[#This Row],[Equipe do Ibama foi a campo? Houve sobrevoo do Poseidon?]] = "Sim", "PREENCHER","NA")</f>
        <v>NA</v>
      </c>
      <c r="BS371" s="108" t="str">
        <f>IF(Tabela2[[#This Row],[Se sim, foi emitida Ordem de Emergência? (informações vinculada à coluna CK)]] = "Sim", "PREENCHER","NA")</f>
        <v>NA</v>
      </c>
      <c r="BT371" s="108" t="s">
        <v>7114</v>
      </c>
      <c r="BU371" s="108" t="str">
        <f>IF(Tabela2[[#This Row],[Houve envio de Informações Pós-acidente (preencher "não se aplica" quando de competência estadual/municipal)]] = "Sim", "PREENCHER","NA")</f>
        <v>NA</v>
      </c>
      <c r="BV371" s="108" t="s">
        <v>2696</v>
      </c>
      <c r="BW371" s="108" t="s">
        <v>123</v>
      </c>
      <c r="BX371" s="106" t="s">
        <v>7127</v>
      </c>
      <c r="BY371" s="106"/>
      <c r="BZ371" s="104" t="str">
        <f>IF(Tabela2[[#This Row],[Data do documento de encerramento]]="NA","NA",IF(Tabela2[[#This Row],[Data do documento de encerramento]]="","Pendente de conclusão/ encerramento",_xlfn.DAYS(Tabela2[[#This Row],[Data do documento de encerramento]],J371)))</f>
        <v>Pendente de conclusão/ encerramento</v>
      </c>
      <c r="CA371" s="107"/>
      <c r="CB371" s="107"/>
      <c r="CC371" s="130"/>
      <c r="CD371" s="107"/>
      <c r="CE371" s="107"/>
      <c r="CF371" s="107"/>
    </row>
    <row r="372" spans="1:84" ht="60.75">
      <c r="A372" s="169">
        <v>202561136017</v>
      </c>
      <c r="B372" s="170" t="s">
        <v>8740</v>
      </c>
      <c r="C372" s="108" t="str">
        <f>VLOOKUP(Tabela2[[#This Row],[SIEMA]],Siema2025,4,FALSE)</f>
        <v xml:space="preserve"> MG</v>
      </c>
      <c r="D372" s="106" t="str">
        <f>VLOOKUP(Tabela2[[#This Row],[SIEMA]],Siema2025,3,FALSE)</f>
        <v xml:space="preserve">Três Marias </v>
      </c>
      <c r="E372" s="106" t="s">
        <v>7746</v>
      </c>
      <c r="F372" s="106" t="s">
        <v>8741</v>
      </c>
      <c r="G372" s="106" t="s">
        <v>8742</v>
      </c>
      <c r="H372" s="106" t="s">
        <v>8743</v>
      </c>
      <c r="I372" s="104" t="s">
        <v>7120</v>
      </c>
      <c r="J372" s="105">
        <f>VLOOKUP(Tabela2[[#This Row],[SIEMA]],Siema2025,2,FALSE)</f>
        <v>45814</v>
      </c>
      <c r="K372" s="105" t="str">
        <f>VLOOKUP(Tabela2[[#This Row],[SIEMA]],Siema2025,16,FALSE)</f>
        <v>Sexta</v>
      </c>
      <c r="L372" s="106" t="str">
        <f>IF(Tabela2[[#This Row],[Data]]="","Sem Informação",VLOOKUP(MONTH(Tabela2[[#This Row],[Data]]),'[1]Validação de dados'!$I$1:$J$13,2,0))</f>
        <v>Junho</v>
      </c>
      <c r="M372" s="104">
        <f>YEAR(Tabela2[[#This Row],[Data]])</f>
        <v>2025</v>
      </c>
      <c r="N372" s="105" t="str">
        <f>VLOOKUP(Tabela2[[#This Row],[SIEMA]],Siema2025,17,FALSE)</f>
        <v>Noturno</v>
      </c>
      <c r="O372" s="105" t="str">
        <f>VLOOKUP(Tabela2[[#This Row],[SIEMA]],Siema2025,5,FALSE)</f>
        <v>Rodovia</v>
      </c>
      <c r="P372" s="104" t="str">
        <f>VLOOKUP(Tabela2[[#This Row],[SIEMA]],Siema2025,21,FALSE)</f>
        <v/>
      </c>
      <c r="Q372" s="104">
        <v>1170</v>
      </c>
      <c r="R372" s="104" t="str">
        <f>VLOOKUP(Tabela2[[#This Row],[SIEMA]],Siema2025,10,FALSE)</f>
        <v/>
      </c>
      <c r="S372" s="107" t="str">
        <f>IF(Q372="","", IF(Q372="NC","", IF(Q372="NE","", IF(Q372="NA","",IFERROR(VLOOKUP(Q372,Produtos!$A$1:$C$2319,2,FALSE),"Não Cadastrado")))))</f>
        <v>ÁLCOOL ETÍLICO, ETANOL</v>
      </c>
      <c r="T372" s="104" t="s">
        <v>6834</v>
      </c>
      <c r="U372" s="104" t="s">
        <v>7062</v>
      </c>
      <c r="V372" s="104">
        <f>IF(Q372="","",IF(ISNUMBER(Q372)=FALSE,"Não se aplica",IFERROR(VLOOKUP(Q372,Produtos!$A$1:$C$2319,3,FALSE),"Não Cadastrado")))</f>
        <v>3</v>
      </c>
      <c r="W372" s="104" t="str">
        <f>VLOOKUP(Tabela2[[#This Row],[SIEMA]],Siema2025,10,FALSE)</f>
        <v/>
      </c>
      <c r="X372" s="113" t="str">
        <f>IF(Tabela2[[#This Row],[Origem do acidente]] = "Plataforma", "PREENCHER","NA")</f>
        <v>NA</v>
      </c>
      <c r="Y372" s="109" t="str">
        <f>IF(W372="","", IF(W372="NC","", IF(W372="NE","", IF(W372="NA","",IFERROR(VLOOKUP(W372,Produtos!$A$1:$C$2319,2,FALSE),"Não Cadastrado")))))</f>
        <v/>
      </c>
      <c r="Z372" s="104" t="str">
        <f>VLOOKUP(Tabela2[[#This Row],[SIEMA]],Siema2025,11,FALSE)</f>
        <v xml:space="preserve"> </v>
      </c>
      <c r="AA372" s="104" t="str">
        <f>VLOOKUP(Tabela2[[#This Row],[SIEMA]],Siema2025,12,FALSE)</f>
        <v xml:space="preserve"> </v>
      </c>
      <c r="AB372" s="104" t="str">
        <f>IF(W372="","",IF(ISNUMBER(W372)=FALSE,"Não se aplica",IFERROR(VLOOKUP(W372,Produtos!$A$1:$C$2319,3,FALSE),"Não Cadastrado")))</f>
        <v/>
      </c>
      <c r="AC372" s="104"/>
      <c r="AD372" s="108" t="str">
        <f>IF(Tabela2[[#This Row],[Origem do acidente]] = "Plataforma", "PREENCHER","NA")</f>
        <v>NA</v>
      </c>
      <c r="AE372" s="107" t="str">
        <f>IF(AC372="","", IF(AC372="NC","", IF(AC372="NE","", IF(AC372="NA","",IFERROR(VLOOKUP(AC372,Produtos!$A$1:$C$2319,2,FALSE),"Não Cadastrado")))))</f>
        <v/>
      </c>
      <c r="AF372" s="104"/>
      <c r="AG372" s="104"/>
      <c r="AH372" s="104" t="str">
        <f>IF(AC372="","",IF(ISNUMBER(AC372)=FALSE,"Não se aplica",IFERROR(VLOOKUP(AC372,Produtos!$A$1:$C$2319,3,FALSE),"Não Cadastrado")))</f>
        <v/>
      </c>
      <c r="AI372" s="104"/>
      <c r="AJ372" s="104" t="s">
        <v>8744</v>
      </c>
      <c r="AK372" s="107" t="s">
        <v>7112</v>
      </c>
      <c r="AL372" s="107" t="s">
        <v>7180</v>
      </c>
      <c r="AM372" s="107" t="s">
        <v>7623</v>
      </c>
      <c r="AN372" s="108" t="str">
        <f>VLOOKUP(Tabela2[[#This Row],[SIEMA]],Siema2025,51,FALSE)</f>
        <v/>
      </c>
      <c r="AO372" s="108" t="str">
        <f>VLOOKUP(Tabela2[[#This Row],[SIEMA]],Siema2025,53,FALSE)</f>
        <v/>
      </c>
      <c r="AP372" s="108" t="str">
        <f>VLOOKUP(Tabela2[[#This Row],[SIEMA]],Siema2025,55,FALSE)</f>
        <v/>
      </c>
      <c r="AQ372" s="108" t="str">
        <f>VLOOKUP(Tabela2[[#This Row],[SIEMA]],Siema2025,57,FALSE)</f>
        <v/>
      </c>
      <c r="AR372" s="108" t="str">
        <f>VLOOKUP(Tabela2[[#This Row],[SIEMA]],Siema2025,59,FALSE)</f>
        <v/>
      </c>
      <c r="AS372" s="108" t="str">
        <f>VLOOKUP(Tabela2[[#This Row],[SIEMA]],Siema2025,61,FALSE)</f>
        <v/>
      </c>
      <c r="AT372" s="108" t="str">
        <f>VLOOKUP(Tabela2[[#This Row],[SIEMA]],Siema2025,63,FALSE)</f>
        <v/>
      </c>
      <c r="AU372" s="108" t="str">
        <f>VLOOKUP(Tabela2[[#This Row],[SIEMA]],Siema2025,65,FALSE)</f>
        <v>X</v>
      </c>
      <c r="AV372" s="108" t="str">
        <f>VLOOKUP(Tabela2[[#This Row],[SIEMA]],Siema2025,67,FALSE)</f>
        <v/>
      </c>
      <c r="AW372" s="108" t="str">
        <f>VLOOKUP(Tabela2[[#This Row],[SIEMA]],Siema2025,69,FALSE)</f>
        <v>X</v>
      </c>
      <c r="AX372" s="108" t="str">
        <f>VLOOKUP(Tabela2[[#This Row],[SIEMA]],Siema2025,71,FALSE)</f>
        <v/>
      </c>
      <c r="AY372" s="108" t="str">
        <f>VLOOKUP(Tabela2[[#This Row],[SIEMA]],Siema2025,73,FALSE)</f>
        <v/>
      </c>
      <c r="AZ372" s="108" t="str">
        <f>VLOOKUP(Tabela2[[#This Row],[SIEMA]],Siema2025,75,FALSE)</f>
        <v/>
      </c>
      <c r="BA372" s="108" t="str">
        <f>VLOOKUP(Tabela2[[#This Row],[SIEMA]],Siema2025,77,FALSE)</f>
        <v/>
      </c>
      <c r="BB372" s="108" t="str">
        <f>VLOOKUP(Tabela2[[#This Row],[SIEMA]],Siema2025,79,FALSE)</f>
        <v/>
      </c>
      <c r="BC372" s="108" t="str">
        <f>IF(Tabela2[[#This Row],[Outro(s) ]] = "X", "PREENCHER","NA")</f>
        <v>NA</v>
      </c>
      <c r="BD372" s="108" t="str">
        <f>VLOOKUP(Tabela2[[#This Row],[SIEMA]],Siema2025,82,FALSE)</f>
        <v/>
      </c>
      <c r="BE372" s="108" t="str">
        <f>VLOOKUP(Tabela2[[#This Row],[SIEMA]],Siema2025,81,FALSE)</f>
        <v/>
      </c>
      <c r="BF372" s="110" t="s">
        <v>8745</v>
      </c>
      <c r="BG372" s="110"/>
      <c r="BH372" s="111" t="s">
        <v>6834</v>
      </c>
      <c r="BI372" s="112" t="s">
        <v>7062</v>
      </c>
      <c r="BJ372" s="107" t="s">
        <v>7099</v>
      </c>
      <c r="BK372" s="104" t="s">
        <v>2696</v>
      </c>
      <c r="BL372" s="166">
        <v>45824</v>
      </c>
      <c r="BM372" s="108">
        <f ca="1">IF(Tabela2[[#This Row],[Data de atendimento do Ibama (considerar o primeiro documento/ação)]]="",_xlfn.DAYS(TODAY(),J372),_xlfn.DAYS(Tabela2[[#This Row],[Data de atendimento do Ibama (considerar o primeiro documento/ação)]],J372))</f>
        <v>10</v>
      </c>
      <c r="BN372" s="108" t="str">
        <f>IF(Tabela2[[#This Row],[Atendido pelo Ibama ("Não" ou "Sim")]]="Não","Preencher", IF(Tabela2[[#This Row],[Atendido pelo Ibama ("Não" ou "Sim")]]="Sim","NA",""))</f>
        <v>NA</v>
      </c>
      <c r="BO372" s="114" t="s">
        <v>7182</v>
      </c>
      <c r="BP372" s="108" t="str">
        <f>IF(Tabela2[[#This Row],[Forma de atendimento (primeiro documento/ação)]]= "Outros (especificar)", "PREENCHER","NA")</f>
        <v>NA</v>
      </c>
      <c r="BQ372" s="106" t="s">
        <v>123</v>
      </c>
      <c r="BR372" s="108" t="str">
        <f>IF(Tabela2[[#This Row],[Equipe do Ibama foi a campo? Houve sobrevoo do Poseidon?]] = "Sim", "PREENCHER","NA")</f>
        <v>NA</v>
      </c>
      <c r="BS372" s="108" t="str">
        <f>IF(Tabela2[[#This Row],[Se sim, foi emitida Ordem de Emergência? (informações vinculada à coluna CK)]] = "Sim", "PREENCHER","NA")</f>
        <v>NA</v>
      </c>
      <c r="BT372" s="108" t="s">
        <v>7114</v>
      </c>
      <c r="BU372" s="108" t="str">
        <f>IF(Tabela2[[#This Row],[Houve envio de Informações Pós-acidente (preencher "não se aplica" quando de competência estadual/municipal)]] = "Sim", "PREENCHER","NA")</f>
        <v>NA</v>
      </c>
      <c r="BV372" s="108" t="s">
        <v>2696</v>
      </c>
      <c r="BW372" s="108" t="s">
        <v>123</v>
      </c>
      <c r="BX372" s="106" t="s">
        <v>7127</v>
      </c>
      <c r="BY372" s="106"/>
      <c r="BZ372" s="104" t="str">
        <f>IF(Tabela2[[#This Row],[Data do documento de encerramento]]="NA","NA",IF(Tabela2[[#This Row],[Data do documento de encerramento]]="","Pendente de conclusão/ encerramento",_xlfn.DAYS(Tabela2[[#This Row],[Data do documento de encerramento]],J372)))</f>
        <v>Pendente de conclusão/ encerramento</v>
      </c>
      <c r="CA372" s="107"/>
      <c r="CB372" s="107"/>
      <c r="CC372" s="131"/>
      <c r="CD372" s="107"/>
      <c r="CE372" s="107"/>
      <c r="CF372" s="107"/>
    </row>
    <row r="373" spans="1:84" ht="45.75">
      <c r="A373" s="169">
        <v>20256936035</v>
      </c>
      <c r="B373" s="170" t="s">
        <v>8746</v>
      </c>
      <c r="C373" s="108" t="str">
        <f>VLOOKUP(Tabela2[[#This Row],[SIEMA]],Siema2025,4,FALSE)</f>
        <v xml:space="preserve"> GO</v>
      </c>
      <c r="D373" s="106" t="str">
        <f>VLOOKUP(Tabela2[[#This Row],[SIEMA]],Siema2025,3,FALSE)</f>
        <v xml:space="preserve">Morrinhos </v>
      </c>
      <c r="E373" s="106" t="s">
        <v>7385</v>
      </c>
      <c r="F373" s="106" t="s">
        <v>8747</v>
      </c>
      <c r="G373" s="106" t="s">
        <v>8748</v>
      </c>
      <c r="H373" s="106" t="s">
        <v>8749</v>
      </c>
      <c r="I373" s="104" t="s">
        <v>7120</v>
      </c>
      <c r="J373" s="105">
        <f>VLOOKUP(Tabela2[[#This Row],[SIEMA]],Siema2025,2,FALSE)</f>
        <v>45815</v>
      </c>
      <c r="K373" s="105" t="str">
        <f>VLOOKUP(Tabela2[[#This Row],[SIEMA]],Siema2025,16,FALSE)</f>
        <v>Sábado</v>
      </c>
      <c r="L373" s="106" t="str">
        <f>IF(Tabela2[[#This Row],[Data]]="","Sem Informação",VLOOKUP(MONTH(Tabela2[[#This Row],[Data]]),'[1]Validação de dados'!$I$1:$J$13,2,0))</f>
        <v>Junho</v>
      </c>
      <c r="M373" s="104">
        <f>YEAR(Tabela2[[#This Row],[Data]])</f>
        <v>2025</v>
      </c>
      <c r="N373" s="105" t="str">
        <f>VLOOKUP(Tabela2[[#This Row],[SIEMA]],Siema2025,17,FALSE)</f>
        <v>Vespertino</v>
      </c>
      <c r="O373" s="105" t="str">
        <f>VLOOKUP(Tabela2[[#This Row],[SIEMA]],Siema2025,5,FALSE)</f>
        <v>Rodovia</v>
      </c>
      <c r="P373" s="104" t="str">
        <f>VLOOKUP(Tabela2[[#This Row],[SIEMA]],Siema2025,21,FALSE)</f>
        <v/>
      </c>
      <c r="Q373" s="104">
        <v>1170</v>
      </c>
      <c r="R373" s="104" t="str">
        <f>VLOOKUP(Tabela2[[#This Row],[SIEMA]],Siema2025,10,FALSE)</f>
        <v/>
      </c>
      <c r="S373" s="107" t="str">
        <f>IF(Q373="","", IF(Q373="NC","", IF(Q373="NE","", IF(Q373="NA","",IFERROR(VLOOKUP(Q373,Produtos!$A$1:$C$2319,2,FALSE),"Não Cadastrado")))))</f>
        <v>ÁLCOOL ETÍLICO, ETANOL</v>
      </c>
      <c r="T373" s="104">
        <v>59000</v>
      </c>
      <c r="U373" s="104" t="s">
        <v>648</v>
      </c>
      <c r="V373" s="104">
        <f>IF(Q373="","",IF(ISNUMBER(Q373)=FALSE,"Não se aplica",IFERROR(VLOOKUP(Q373,Produtos!$A$1:$C$2319,3,FALSE),"Não Cadastrado")))</f>
        <v>3</v>
      </c>
      <c r="W373" s="104" t="str">
        <f>VLOOKUP(Tabela2[[#This Row],[SIEMA]],Siema2025,10,FALSE)</f>
        <v/>
      </c>
      <c r="X373" s="113" t="str">
        <f>IF(Tabela2[[#This Row],[Origem do acidente]] = "Plataforma", "PREENCHER","NA")</f>
        <v>NA</v>
      </c>
      <c r="Y373" s="109" t="str">
        <f>IF(W373="","", IF(W373="NC","", IF(W373="NE","", IF(W373="NA","",IFERROR(VLOOKUP(W373,Produtos!$A$1:$C$2319,2,FALSE),"Não Cadastrado")))))</f>
        <v/>
      </c>
      <c r="Z373" s="104" t="str">
        <f>VLOOKUP(Tabela2[[#This Row],[SIEMA]],Siema2025,11,FALSE)</f>
        <v xml:space="preserve"> </v>
      </c>
      <c r="AA373" s="104" t="str">
        <f>VLOOKUP(Tabela2[[#This Row],[SIEMA]],Siema2025,12,FALSE)</f>
        <v xml:space="preserve"> </v>
      </c>
      <c r="AB373" s="104" t="str">
        <f>IF(W373="","",IF(ISNUMBER(W373)=FALSE,"Não se aplica",IFERROR(VLOOKUP(W373,Produtos!$A$1:$C$2319,3,FALSE),"Não Cadastrado")))</f>
        <v/>
      </c>
      <c r="AC373" s="104"/>
      <c r="AD373" s="108" t="str">
        <f>IF(Tabela2[[#This Row],[Origem do acidente]] = "Plataforma", "PREENCHER","NA")</f>
        <v>NA</v>
      </c>
      <c r="AE373" s="107" t="str">
        <f>IF(AC373="","", IF(AC373="NC","", IF(AC373="NE","", IF(AC373="NA","",IFERROR(VLOOKUP(AC373,Produtos!$A$1:$C$2319,2,FALSE),"Não Cadastrado")))))</f>
        <v/>
      </c>
      <c r="AF373" s="104"/>
      <c r="AG373" s="104"/>
      <c r="AH373" s="104" t="str">
        <f>IF(AC373="","",IF(ISNUMBER(AC373)=FALSE,"Não se aplica",IFERROR(VLOOKUP(AC373,Produtos!$A$1:$C$2319,3,FALSE),"Não Cadastrado")))</f>
        <v/>
      </c>
      <c r="AI373" s="104"/>
      <c r="AJ373" t="s">
        <v>8750</v>
      </c>
      <c r="AK373" s="107" t="s">
        <v>7311</v>
      </c>
      <c r="AL373" s="107" t="s">
        <v>7381</v>
      </c>
      <c r="AM373" s="107"/>
      <c r="AN373" s="108" t="str">
        <f>VLOOKUP(Tabela2[[#This Row],[SIEMA]],Siema2025,51,FALSE)</f>
        <v/>
      </c>
      <c r="AO373" s="108" t="str">
        <f>VLOOKUP(Tabela2[[#This Row],[SIEMA]],Siema2025,53,FALSE)</f>
        <v/>
      </c>
      <c r="AP373" s="108" t="str">
        <f>VLOOKUP(Tabela2[[#This Row],[SIEMA]],Siema2025,55,FALSE)</f>
        <v/>
      </c>
      <c r="AQ373" s="108" t="str">
        <f>VLOOKUP(Tabela2[[#This Row],[SIEMA]],Siema2025,57,FALSE)</f>
        <v/>
      </c>
      <c r="AR373" s="108" t="str">
        <f>VLOOKUP(Tabela2[[#This Row],[SIEMA]],Siema2025,59,FALSE)</f>
        <v/>
      </c>
      <c r="AS373" s="108" t="str">
        <f>VLOOKUP(Tabela2[[#This Row],[SIEMA]],Siema2025,61,FALSE)</f>
        <v/>
      </c>
      <c r="AT373" s="108" t="str">
        <f>VLOOKUP(Tabela2[[#This Row],[SIEMA]],Siema2025,63,FALSE)</f>
        <v/>
      </c>
      <c r="AU373" s="108" t="str">
        <f>VLOOKUP(Tabela2[[#This Row],[SIEMA]],Siema2025,65,FALSE)</f>
        <v>X</v>
      </c>
      <c r="AV373" s="108" t="str">
        <f>VLOOKUP(Tabela2[[#This Row],[SIEMA]],Siema2025,67,FALSE)</f>
        <v/>
      </c>
      <c r="AW373" s="108" t="str">
        <f>VLOOKUP(Tabela2[[#This Row],[SIEMA]],Siema2025,69,FALSE)</f>
        <v/>
      </c>
      <c r="AX373" s="108" t="str">
        <f>VLOOKUP(Tabela2[[#This Row],[SIEMA]],Siema2025,71,FALSE)</f>
        <v/>
      </c>
      <c r="AY373" s="108" t="str">
        <f>VLOOKUP(Tabela2[[#This Row],[SIEMA]],Siema2025,73,FALSE)</f>
        <v/>
      </c>
      <c r="AZ373" s="108" t="str">
        <f>VLOOKUP(Tabela2[[#This Row],[SIEMA]],Siema2025,75,FALSE)</f>
        <v/>
      </c>
      <c r="BA373" s="108" t="str">
        <f>VLOOKUP(Tabela2[[#This Row],[SIEMA]],Siema2025,77,FALSE)</f>
        <v/>
      </c>
      <c r="BB373" s="108" t="str">
        <f>VLOOKUP(Tabela2[[#This Row],[SIEMA]],Siema2025,79,FALSE)</f>
        <v/>
      </c>
      <c r="BC373" s="108" t="str">
        <f>IF(Tabela2[[#This Row],[Outro(s) ]] = "X", "PREENCHER","NA")</f>
        <v>NA</v>
      </c>
      <c r="BD373" s="108" t="str">
        <f>VLOOKUP(Tabela2[[#This Row],[SIEMA]],Siema2025,82,FALSE)</f>
        <v/>
      </c>
      <c r="BE373" s="108" t="str">
        <f>VLOOKUP(Tabela2[[#This Row],[SIEMA]],Siema2025,81,FALSE)</f>
        <v/>
      </c>
      <c r="BF373" s="110" t="str">
        <f>VLOOKUP(Tabela2[[#This Row],[SIEMA]],Siema2025,28,FALSE)</f>
        <v>DOURADO LOGISTICA TRANSPORTES</v>
      </c>
      <c r="BG373" s="110"/>
      <c r="BH373" s="111" t="str">
        <f>VLOOKUP(Tabela2[[#This Row],[SIEMA]],Siema2025,29,FALSE)</f>
        <v>08733556000107</v>
      </c>
      <c r="BI373" s="112" t="s">
        <v>2696</v>
      </c>
      <c r="BJ373" s="107" t="s">
        <v>7099</v>
      </c>
      <c r="BK373" s="104" t="s">
        <v>2696</v>
      </c>
      <c r="BL373" s="140">
        <v>45818</v>
      </c>
      <c r="BM373" s="108">
        <f ca="1">IF(Tabela2[[#This Row],[Data de atendimento do Ibama (considerar o primeiro documento/ação)]]="",_xlfn.DAYS(TODAY(),J373),_xlfn.DAYS(Tabela2[[#This Row],[Data de atendimento do Ibama (considerar o primeiro documento/ação)]],J373))</f>
        <v>3</v>
      </c>
      <c r="BN373" s="108" t="str">
        <f>IF(Tabela2[[#This Row],[Atendido pelo Ibama ("Não" ou "Sim")]]="Não","Preencher", IF(Tabela2[[#This Row],[Atendido pelo Ibama ("Não" ou "Sim")]]="Sim","NA",""))</f>
        <v>NA</v>
      </c>
      <c r="BO373" s="114" t="s">
        <v>7100</v>
      </c>
      <c r="BP373" s="108" t="str">
        <f>IF(Tabela2[[#This Row],[Forma de atendimento (primeiro documento/ação)]]= "Outros (especificar)", "PREENCHER","NA")</f>
        <v>NA</v>
      </c>
      <c r="BQ373" s="106" t="s">
        <v>2696</v>
      </c>
      <c r="BR373" s="108" t="s">
        <v>2696</v>
      </c>
      <c r="BS373" s="108" t="s">
        <v>2696</v>
      </c>
      <c r="BT373" s="108" t="s">
        <v>7101</v>
      </c>
      <c r="BU373" s="108" t="s">
        <v>2696</v>
      </c>
      <c r="BV373" s="108" t="s">
        <v>123</v>
      </c>
      <c r="BW373" s="108" t="s">
        <v>2696</v>
      </c>
      <c r="BX373" s="106" t="s">
        <v>7102</v>
      </c>
      <c r="BY373" s="140">
        <v>46121</v>
      </c>
      <c r="BZ373" s="104">
        <f>IF(Tabela2[[#This Row],[Data do documento de encerramento]]="NA","NA",IF(Tabela2[[#This Row],[Data do documento de encerramento]]="","Pendente de conclusão/ encerramento",_xlfn.DAYS(Tabela2[[#This Row],[Data do documento de encerramento]],J373)))</f>
        <v>306</v>
      </c>
      <c r="CA373" s="107" t="s">
        <v>8700</v>
      </c>
      <c r="CB373" s="107"/>
      <c r="CC373" s="130"/>
      <c r="CD373" s="107"/>
      <c r="CE373" s="107"/>
      <c r="CF373" s="107"/>
    </row>
    <row r="374" spans="1:84" ht="45.75">
      <c r="A374" s="169">
        <v>202561136009</v>
      </c>
      <c r="B374" s="170" t="s">
        <v>8751</v>
      </c>
      <c r="C374" s="108" t="str">
        <f>VLOOKUP(Tabela2[[#This Row],[SIEMA]],Siema2025,4,FALSE)</f>
        <v xml:space="preserve"> MG</v>
      </c>
      <c r="D374" s="106" t="str">
        <f>VLOOKUP(Tabela2[[#This Row],[SIEMA]],Siema2025,3,FALSE)</f>
        <v xml:space="preserve">Lavras </v>
      </c>
      <c r="E374" s="106" t="s">
        <v>8752</v>
      </c>
      <c r="F374" s="106" t="s">
        <v>8753</v>
      </c>
      <c r="G374" s="106" t="s">
        <v>8754</v>
      </c>
      <c r="H374" s="106" t="s">
        <v>8755</v>
      </c>
      <c r="I374" s="104" t="s">
        <v>7120</v>
      </c>
      <c r="J374" s="105">
        <f>VLOOKUP(Tabela2[[#This Row],[SIEMA]],Siema2025,2,FALSE)</f>
        <v>45815</v>
      </c>
      <c r="K374" s="105" t="str">
        <f>VLOOKUP(Tabela2[[#This Row],[SIEMA]],Siema2025,16,FALSE)</f>
        <v>Sábado</v>
      </c>
      <c r="L374" s="106" t="str">
        <f>IF(Tabela2[[#This Row],[Data]]="","Sem Informação",VLOOKUP(MONTH(Tabela2[[#This Row],[Data]]),'[1]Validação de dados'!$I$1:$J$13,2,0))</f>
        <v>Junho</v>
      </c>
      <c r="M374" s="104">
        <f>YEAR(Tabela2[[#This Row],[Data]])</f>
        <v>2025</v>
      </c>
      <c r="N374" s="105" t="str">
        <f>VLOOKUP(Tabela2[[#This Row],[SIEMA]],Siema2025,17,FALSE)</f>
        <v>Matutino</v>
      </c>
      <c r="O374" s="105" t="str">
        <f>VLOOKUP(Tabela2[[#This Row],[SIEMA]],Siema2025,5,FALSE)</f>
        <v>Rodovia</v>
      </c>
      <c r="P374" s="104" t="str">
        <f>VLOOKUP(Tabela2[[#This Row],[SIEMA]],Siema2025,21,FALSE)</f>
        <v/>
      </c>
      <c r="Q374" s="104">
        <v>3077</v>
      </c>
      <c r="R374" s="104" t="str">
        <f>VLOOKUP(Tabela2[[#This Row],[SIEMA]],Siema2025,10,FALSE)</f>
        <v/>
      </c>
      <c r="S374" s="107" t="str">
        <f>IF(Q374="","", IF(Q374="NC","", IF(Q374="NE","", IF(Q374="NA","",IFERROR(VLOOKUP(Q374,Produtos!$A$1:$C$2319,2,FALSE),"Não Cadastrado")))))</f>
        <v>SUBSTÂNCIA QUE APRESENTA RISCO PARA O MEIO AMBIENTE, SÓLIDA, N.E.</v>
      </c>
      <c r="T374" s="104" t="s">
        <v>6834</v>
      </c>
      <c r="U374" s="104" t="s">
        <v>7062</v>
      </c>
      <c r="V374" s="104">
        <f>IF(Q374="","",IF(ISNUMBER(Q374)=FALSE,"Não se aplica",IFERROR(VLOOKUP(Q374,Produtos!$A$1:$C$2319,3,FALSE),"Não Cadastrado")))</f>
        <v>9</v>
      </c>
      <c r="W374" s="104">
        <v>3082</v>
      </c>
      <c r="X374" s="113" t="str">
        <f>IF(Tabela2[[#This Row],[Origem do acidente]] = "Plataforma", "PREENCHER","NA")</f>
        <v>NA</v>
      </c>
      <c r="Y374" s="109" t="str">
        <f>IF(W374="","", IF(W374="NC","", IF(W374="NE","", IF(W374="NA","",IFERROR(VLOOKUP(W374,Produtos!$A$1:$C$2319,2,FALSE),"Não Cadastrado")))))</f>
        <v>SUBSTÂNCIA QUE APRESENTA RISCO PARA O MEIO AMBIENTE, LÍQUIDA, N.E.</v>
      </c>
      <c r="Z374" s="104" t="s">
        <v>6834</v>
      </c>
      <c r="AA374" s="104" t="s">
        <v>7062</v>
      </c>
      <c r="AB374" s="104">
        <f>IF(W374="","",IF(ISNUMBER(W374)=FALSE,"Não se aplica",IFERROR(VLOOKUP(W374,Produtos!$A$1:$C$2319,3,FALSE),"Não Cadastrado")))</f>
        <v>9</v>
      </c>
      <c r="AC374" s="104"/>
      <c r="AD374" s="108" t="str">
        <f>IF(Tabela2[[#This Row],[Origem do acidente]] = "Plataforma", "PREENCHER","NA")</f>
        <v>NA</v>
      </c>
      <c r="AE374" s="107" t="str">
        <f>IF(AC374="","", IF(AC374="NC","", IF(AC374="NE","", IF(AC374="NA","",IFERROR(VLOOKUP(AC374,Produtos!$A$1:$C$2319,2,FALSE),"Não Cadastrado")))))</f>
        <v/>
      </c>
      <c r="AF374" s="104"/>
      <c r="AG374" s="104"/>
      <c r="AH374" s="104" t="str">
        <f>IF(AC374="","",IF(ISNUMBER(AC374)=FALSE,"Não se aplica",IFERROR(VLOOKUP(AC374,Produtos!$A$1:$C$2319,3,FALSE),"Não Cadastrado")))</f>
        <v/>
      </c>
      <c r="AI374" s="104"/>
      <c r="AJ374" s="104" t="str">
        <f>VLOOKUP(Tabela2[[#This Row],[SIEMA]],Siema2025,26,FALSE)</f>
        <v>Tombamento</v>
      </c>
      <c r="AK374" s="107" t="s">
        <v>6834</v>
      </c>
      <c r="AL374" s="107" t="s">
        <v>7180</v>
      </c>
      <c r="AM374" s="107"/>
      <c r="AN374" s="108" t="str">
        <f>VLOOKUP(Tabela2[[#This Row],[SIEMA]],Siema2025,51,FALSE)</f>
        <v/>
      </c>
      <c r="AO374" s="108" t="str">
        <f>VLOOKUP(Tabela2[[#This Row],[SIEMA]],Siema2025,53,FALSE)</f>
        <v/>
      </c>
      <c r="AP374" s="108" t="str">
        <f>VLOOKUP(Tabela2[[#This Row],[SIEMA]],Siema2025,55,FALSE)</f>
        <v/>
      </c>
      <c r="AQ374" s="108" t="str">
        <f>VLOOKUP(Tabela2[[#This Row],[SIEMA]],Siema2025,57,FALSE)</f>
        <v/>
      </c>
      <c r="AR374" s="108" t="str">
        <f>VLOOKUP(Tabela2[[#This Row],[SIEMA]],Siema2025,59,FALSE)</f>
        <v/>
      </c>
      <c r="AS374" s="108" t="str">
        <f>VLOOKUP(Tabela2[[#This Row],[SIEMA]],Siema2025,61,FALSE)</f>
        <v/>
      </c>
      <c r="AT374" s="108" t="str">
        <f>VLOOKUP(Tabela2[[#This Row],[SIEMA]],Siema2025,63,FALSE)</f>
        <v/>
      </c>
      <c r="AU374" s="108" t="str">
        <f>VLOOKUP(Tabela2[[#This Row],[SIEMA]],Siema2025,65,FALSE)</f>
        <v>X</v>
      </c>
      <c r="AV374" s="108" t="str">
        <f>VLOOKUP(Tabela2[[#This Row],[SIEMA]],Siema2025,67,FALSE)</f>
        <v/>
      </c>
      <c r="AW374" s="108" t="str">
        <f>VLOOKUP(Tabela2[[#This Row],[SIEMA]],Siema2025,69,FALSE)</f>
        <v/>
      </c>
      <c r="AX374" s="108" t="str">
        <f>VLOOKUP(Tabela2[[#This Row],[SIEMA]],Siema2025,71,FALSE)</f>
        <v/>
      </c>
      <c r="AY374" s="108" t="str">
        <f>VLOOKUP(Tabela2[[#This Row],[SIEMA]],Siema2025,73,FALSE)</f>
        <v/>
      </c>
      <c r="AZ374" s="108" t="str">
        <f>VLOOKUP(Tabela2[[#This Row],[SIEMA]],Siema2025,75,FALSE)</f>
        <v/>
      </c>
      <c r="BA374" s="108" t="str">
        <f>VLOOKUP(Tabela2[[#This Row],[SIEMA]],Siema2025,77,FALSE)</f>
        <v/>
      </c>
      <c r="BB374" s="108" t="str">
        <f>VLOOKUP(Tabela2[[#This Row],[SIEMA]],Siema2025,79,FALSE)</f>
        <v/>
      </c>
      <c r="BC374" s="108" t="str">
        <f>IF(Tabela2[[#This Row],[Outro(s) ]] = "X", "PREENCHER","NA")</f>
        <v>NA</v>
      </c>
      <c r="BD374" s="108" t="str">
        <f>VLOOKUP(Tabela2[[#This Row],[SIEMA]],Siema2025,82,FALSE)</f>
        <v/>
      </c>
      <c r="BE374" s="108" t="str">
        <f>VLOOKUP(Tabela2[[#This Row],[SIEMA]],Siema2025,81,FALSE)</f>
        <v/>
      </c>
      <c r="BF374" s="110" t="s">
        <v>8756</v>
      </c>
      <c r="BG374" s="110"/>
      <c r="BH374" s="111" t="s">
        <v>6834</v>
      </c>
      <c r="BI374" s="112" t="s">
        <v>7062</v>
      </c>
      <c r="BJ374" s="107" t="s">
        <v>7099</v>
      </c>
      <c r="BK374" s="104" t="s">
        <v>2696</v>
      </c>
      <c r="BL374" s="140">
        <v>45824</v>
      </c>
      <c r="BM374" s="108">
        <f ca="1">IF(Tabela2[[#This Row],[Data de atendimento do Ibama (considerar o primeiro documento/ação)]]="",_xlfn.DAYS(TODAY(),J374),_xlfn.DAYS(Tabela2[[#This Row],[Data de atendimento do Ibama (considerar o primeiro documento/ação)]],J374))</f>
        <v>9</v>
      </c>
      <c r="BN374" s="108" t="str">
        <f>IF(Tabela2[[#This Row],[Atendido pelo Ibama ("Não" ou "Sim")]]="Não","Preencher", IF(Tabela2[[#This Row],[Atendido pelo Ibama ("Não" ou "Sim")]]="Sim","NA",""))</f>
        <v>NA</v>
      </c>
      <c r="BO374" s="114" t="s">
        <v>7100</v>
      </c>
      <c r="BP374" s="108" t="str">
        <f>IF(Tabela2[[#This Row],[Forma de atendimento (primeiro documento/ação)]]= "Outros (especificar)", "PREENCHER","NA")</f>
        <v>NA</v>
      </c>
      <c r="BQ374" s="106" t="s">
        <v>7120</v>
      </c>
      <c r="BR374" s="108" t="str">
        <f>IF(Tabela2[[#This Row],[Equipe do Ibama foi a campo? Houve sobrevoo do Poseidon?]] = "Sim", "PREENCHER","NA")</f>
        <v>NA</v>
      </c>
      <c r="BS374" s="108" t="str">
        <f>IF(Tabela2[[#This Row],[Se sim, foi emitida Ordem de Emergência? (informações vinculada à coluna CK)]] = "Sim", "PREENCHER","NA")</f>
        <v>NA</v>
      </c>
      <c r="BT374" s="108" t="s">
        <v>7114</v>
      </c>
      <c r="BU374" s="108" t="str">
        <f>IF(Tabela2[[#This Row],[Houve envio de Informações Pós-acidente (preencher "não se aplica" quando de competência estadual/municipal)]] = "Sim", "PREENCHER","NA")</f>
        <v>NA</v>
      </c>
      <c r="BV374" s="108" t="s">
        <v>2696</v>
      </c>
      <c r="BW374" s="108" t="s">
        <v>123</v>
      </c>
      <c r="BX374" s="106" t="s">
        <v>7127</v>
      </c>
      <c r="BY374" s="106"/>
      <c r="BZ374" s="104" t="str">
        <f>IF(Tabela2[[#This Row],[Data do documento de encerramento]]="NA","NA",IF(Tabela2[[#This Row],[Data do documento de encerramento]]="","Pendente de conclusão/ encerramento",_xlfn.DAYS(Tabela2[[#This Row],[Data do documento de encerramento]],J374)))</f>
        <v>Pendente de conclusão/ encerramento</v>
      </c>
      <c r="CA374" s="107" t="s">
        <v>8757</v>
      </c>
      <c r="CB374" s="107"/>
      <c r="CC374" s="130"/>
      <c r="CD374" s="107"/>
      <c r="CE374" s="107"/>
      <c r="CF374" s="107"/>
    </row>
    <row r="375" spans="1:84" ht="60.75">
      <c r="A375" s="182">
        <v>20256864848</v>
      </c>
      <c r="B375" s="118" t="s">
        <v>8758</v>
      </c>
      <c r="C375" s="108" t="s">
        <v>672</v>
      </c>
      <c r="D375" s="106" t="s">
        <v>637</v>
      </c>
      <c r="E375" s="106" t="s">
        <v>8759</v>
      </c>
      <c r="F375" s="106"/>
      <c r="G375" s="106" t="s">
        <v>8760</v>
      </c>
      <c r="H375" s="106" t="s">
        <v>8761</v>
      </c>
      <c r="I375" s="104" t="str">
        <f>VLOOKUP(Tabela2[[#This Row],[SIEMA]],Siema2025,19,FALSE)</f>
        <v>Santos</v>
      </c>
      <c r="J375" s="105">
        <f>VLOOKUP(Tabela2[[#This Row],[SIEMA]],Siema2025,2,FALSE)</f>
        <v>45816</v>
      </c>
      <c r="K375" s="105" t="str">
        <f>VLOOKUP(Tabela2[[#This Row],[SIEMA]],Siema2025,16,FALSE)</f>
        <v>Domingo</v>
      </c>
      <c r="L375" s="106" t="str">
        <f>IF(Tabela2[[#This Row],[Data]]="","Sem Informação",VLOOKUP(MONTH(Tabela2[[#This Row],[Data]]),'[1]Validação de dados'!$I$1:$J$13,2,0))</f>
        <v>Junho</v>
      </c>
      <c r="M375" s="104">
        <f>YEAR(Tabela2[[#This Row],[Data]])</f>
        <v>2025</v>
      </c>
      <c r="N375" s="105" t="str">
        <f>VLOOKUP(Tabela2[[#This Row],[SIEMA]],Siema2025,17,FALSE)</f>
        <v>Madrugada</v>
      </c>
      <c r="O375" s="105" t="s">
        <v>111</v>
      </c>
      <c r="P375" s="104" t="str">
        <f>VLOOKUP(Tabela2[[#This Row],[SIEMA]],Siema2025,21,FALSE)</f>
        <v>Deep Star</v>
      </c>
      <c r="Q375" s="104" t="s">
        <v>7094</v>
      </c>
      <c r="R375" s="104" t="s">
        <v>8762</v>
      </c>
      <c r="S375" s="107" t="s">
        <v>7096</v>
      </c>
      <c r="T375" s="104">
        <v>1E-4</v>
      </c>
      <c r="U375" s="104" t="s">
        <v>7111</v>
      </c>
      <c r="V375" s="104" t="s">
        <v>637</v>
      </c>
      <c r="W375" s="104"/>
      <c r="X375" s="113"/>
      <c r="Y375" s="109" t="str">
        <f>IF(W375="","", IF(W375="NC","", IF(W375="NE","", IF(W375="NA","",IFERROR(VLOOKUP(W375,Produtos!$A$1:$C$2319,2,FALSE),"Não Cadastrado")))))</f>
        <v/>
      </c>
      <c r="Z375" s="104"/>
      <c r="AA375" s="104"/>
      <c r="AB375" s="104" t="str">
        <f>IF(W375="","",IF(ISNUMBER(W375)=FALSE,"Não se aplica",IFERROR(VLOOKUP(W375,Produtos!$A$1:$C$2319,3,FALSE),"Não Cadastrado")))</f>
        <v/>
      </c>
      <c r="AC375" s="104"/>
      <c r="AD375" s="108"/>
      <c r="AE375" s="107" t="str">
        <f>IF(AC375="","", IF(AC375="NC","", IF(AC375="NE","", IF(AC375="NA","",IFERROR(VLOOKUP(AC375,Produtos!$A$1:$C$2319,2,FALSE),"Não Cadastrado")))))</f>
        <v/>
      </c>
      <c r="AF375" s="104"/>
      <c r="AG375" s="104"/>
      <c r="AH375" s="104" t="str">
        <f>IF(AC375="","",IF(ISNUMBER(AC375)=FALSE,"Não se aplica",IFERROR(VLOOKUP(AC375,Produtos!$A$1:$C$2319,3,FALSE),"Não Cadastrado")))</f>
        <v/>
      </c>
      <c r="AI375" s="104"/>
      <c r="AJ375" s="104" t="str">
        <f>VLOOKUP(Tabela2[[#This Row],[SIEMA]],Siema2025,26,FALSE)</f>
        <v>em avaliação</v>
      </c>
      <c r="AK375" s="107" t="s">
        <v>7229</v>
      </c>
      <c r="AL375" s="107"/>
      <c r="AM375" s="107"/>
      <c r="AN375" s="108" t="str">
        <f>VLOOKUP(Tabela2[[#This Row],[SIEMA]],Siema2025,51,FALSE)</f>
        <v/>
      </c>
      <c r="AO375" s="108" t="str">
        <f>VLOOKUP(Tabela2[[#This Row],[SIEMA]],Siema2025,53,FALSE)</f>
        <v/>
      </c>
      <c r="AP375" s="108" t="str">
        <f>VLOOKUP(Tabela2[[#This Row],[SIEMA]],Siema2025,55,FALSE)</f>
        <v/>
      </c>
      <c r="AQ375" s="108" t="str">
        <f>VLOOKUP(Tabela2[[#This Row],[SIEMA]],Siema2025,57,FALSE)</f>
        <v/>
      </c>
      <c r="AR375" s="108" t="str">
        <f>VLOOKUP(Tabela2[[#This Row],[SIEMA]],Siema2025,59,FALSE)</f>
        <v/>
      </c>
      <c r="AS375" s="108" t="str">
        <f>VLOOKUP(Tabela2[[#This Row],[SIEMA]],Siema2025,61,FALSE)</f>
        <v>X</v>
      </c>
      <c r="AT375" s="108" t="str">
        <f>VLOOKUP(Tabela2[[#This Row],[SIEMA]],Siema2025,63,FALSE)</f>
        <v/>
      </c>
      <c r="AU375" s="108" t="str">
        <f>VLOOKUP(Tabela2[[#This Row],[SIEMA]],Siema2025,65,FALSE)</f>
        <v/>
      </c>
      <c r="AV375" s="108" t="str">
        <f>VLOOKUP(Tabela2[[#This Row],[SIEMA]],Siema2025,67,FALSE)</f>
        <v/>
      </c>
      <c r="AW375" s="108" t="str">
        <f>VLOOKUP(Tabela2[[#This Row],[SIEMA]],Siema2025,69,FALSE)</f>
        <v/>
      </c>
      <c r="AX375" s="108" t="str">
        <f>VLOOKUP(Tabela2[[#This Row],[SIEMA]],Siema2025,71,FALSE)</f>
        <v/>
      </c>
      <c r="AY375" s="108" t="str">
        <f>VLOOKUP(Tabela2[[#This Row],[SIEMA]],Siema2025,73,FALSE)</f>
        <v/>
      </c>
      <c r="AZ375" s="108" t="str">
        <f>VLOOKUP(Tabela2[[#This Row],[SIEMA]],Siema2025,75,FALSE)</f>
        <v/>
      </c>
      <c r="BA375" s="108" t="str">
        <f>VLOOKUP(Tabela2[[#This Row],[SIEMA]],Siema2025,77,FALSE)</f>
        <v/>
      </c>
      <c r="BB375" s="108" t="str">
        <f>VLOOKUP(Tabela2[[#This Row],[SIEMA]],Siema2025,79,FALSE)</f>
        <v/>
      </c>
      <c r="BC375" s="108" t="str">
        <f>IF(Tabela2[[#This Row],[Outro(s) ]] = "X", "PREENCHER","NA")</f>
        <v>NA</v>
      </c>
      <c r="BD375" s="108" t="str">
        <f>VLOOKUP(Tabela2[[#This Row],[SIEMA]],Siema2025,82,FALSE)</f>
        <v/>
      </c>
      <c r="BE375" s="108" t="str">
        <f>VLOOKUP(Tabela2[[#This Row],[SIEMA]],Siema2025,81,FALSE)</f>
        <v/>
      </c>
      <c r="BF375" s="110" t="str">
        <f>VLOOKUP(Tabela2[[#This Row],[SIEMA]],Siema2025,28,FALSE)</f>
        <v>Petrobras</v>
      </c>
      <c r="BG375" s="110"/>
      <c r="BH375" s="111">
        <v>33000167000101</v>
      </c>
      <c r="BI375" s="112" t="str">
        <f>VLOOKUP(Tabela2[[#This Row],[SIEMA]],Siema2025,107,FALSE)</f>
        <v>Não</v>
      </c>
      <c r="BJ375" s="107" t="s">
        <v>7099</v>
      </c>
      <c r="BK375" s="104" t="s">
        <v>2696</v>
      </c>
      <c r="BL375" s="140">
        <v>45824</v>
      </c>
      <c r="BM375" s="108">
        <f ca="1">IF(Tabela2[[#This Row],[Data de atendimento do Ibama (considerar o primeiro documento/ação)]]="",_xlfn.DAYS(TODAY(),J375),_xlfn.DAYS(Tabela2[[#This Row],[Data de atendimento do Ibama (considerar o primeiro documento/ação)]],J375))</f>
        <v>8</v>
      </c>
      <c r="BN375" s="108" t="str">
        <f>IF(Tabela2[[#This Row],[Atendido pelo Ibama ("Não" ou "Sim")]]="Não","Preencher", IF(Tabela2[[#This Row],[Atendido pelo Ibama ("Não" ou "Sim")]]="Sim","NA",""))</f>
        <v>NA</v>
      </c>
      <c r="BO375" s="114" t="s">
        <v>7100</v>
      </c>
      <c r="BP375" s="108" t="str">
        <f>IF(Tabela2[[#This Row],[Forma de atendimento (primeiro documento/ação)]]= "Outros (especificar)", "PREENCHER","NA")</f>
        <v>NA</v>
      </c>
      <c r="BQ375" s="106" t="s">
        <v>123</v>
      </c>
      <c r="BR375" s="108" t="str">
        <f>IF(Tabela2[[#This Row],[Equipe do Ibama foi a campo? Houve sobrevoo do Poseidon?]] = "Sim", "PREENCHER","NA")</f>
        <v>NA</v>
      </c>
      <c r="BS375" s="108" t="str">
        <f>IF(Tabela2[[#This Row],[Se sim, foi emitida Ordem de Emergência? (informações vinculada à coluna CK)]] = "Sim", "PREENCHER","NA")</f>
        <v>NA</v>
      </c>
      <c r="BT375" s="108" t="s">
        <v>7101</v>
      </c>
      <c r="BU375" s="108" t="s">
        <v>123</v>
      </c>
      <c r="BV375" s="108" t="str">
        <f>IF(Tabela2[[#This Row],[Houve avaliação das informações pós-acidente solicitadas/enviadas?]] = "Sim", "PREENCHER","NA")</f>
        <v>NA</v>
      </c>
      <c r="BW375" s="108" t="str">
        <f>IF(Tabela2[[#This Row],[O Ibama aguarda resposta da empresa/OEMA, etc?]] = "Sim", "PREENCHER","NA")</f>
        <v>NA</v>
      </c>
      <c r="BX375" s="106" t="s">
        <v>7127</v>
      </c>
      <c r="BY375" s="106"/>
      <c r="BZ375" s="104" t="str">
        <f>IF(Tabela2[[#This Row],[Data do documento de encerramento]]="NA","NA",IF(Tabela2[[#This Row],[Data do documento de encerramento]]="","Pendente de conclusão/ encerramento",_xlfn.DAYS(Tabela2[[#This Row],[Data do documento de encerramento]],J375)))</f>
        <v>Pendente de conclusão/ encerramento</v>
      </c>
      <c r="CA375" s="107"/>
      <c r="CB375" s="107" t="s">
        <v>7888</v>
      </c>
      <c r="CC375" s="107" t="s">
        <v>7140</v>
      </c>
      <c r="CD375" s="107" t="s">
        <v>123</v>
      </c>
      <c r="CE375" s="107" t="s">
        <v>123</v>
      </c>
      <c r="CF375" s="107" t="s">
        <v>7105</v>
      </c>
    </row>
    <row r="376" spans="1:84" ht="45.75">
      <c r="A376" s="169">
        <v>202561150425</v>
      </c>
      <c r="B376" s="170" t="s">
        <v>8763</v>
      </c>
      <c r="C376" s="108" t="str">
        <f>VLOOKUP(Tabela2[[#This Row],[SIEMA]],Siema2025,4,FALSE)</f>
        <v xml:space="preserve"> MG</v>
      </c>
      <c r="D376" s="106" t="str">
        <f>VLOOKUP(Tabela2[[#This Row],[SIEMA]],Siema2025,3,FALSE)</f>
        <v xml:space="preserve">Paraopeba </v>
      </c>
      <c r="E376" s="106" t="s">
        <v>7746</v>
      </c>
      <c r="F376" s="106" t="s">
        <v>8764</v>
      </c>
      <c r="G376" s="106" t="s">
        <v>8765</v>
      </c>
      <c r="H376" s="106" t="s">
        <v>8766</v>
      </c>
      <c r="I376" s="104" t="s">
        <v>7120</v>
      </c>
      <c r="J376" s="105">
        <f>VLOOKUP(Tabela2[[#This Row],[SIEMA]],Siema2025,2,FALSE)</f>
        <v>45816</v>
      </c>
      <c r="K376" s="105" t="str">
        <f>VLOOKUP(Tabela2[[#This Row],[SIEMA]],Siema2025,16,FALSE)</f>
        <v>Domingo</v>
      </c>
      <c r="L376" s="106" t="str">
        <f>IF(Tabela2[[#This Row],[Data]]="","Sem Informação",VLOOKUP(MONTH(Tabela2[[#This Row],[Data]]),'[1]Validação de dados'!$I$1:$J$13,2,0))</f>
        <v>Junho</v>
      </c>
      <c r="M376" s="104">
        <f>YEAR(Tabela2[[#This Row],[Data]])</f>
        <v>2025</v>
      </c>
      <c r="N376" s="105" t="str">
        <f>VLOOKUP(Tabela2[[#This Row],[SIEMA]],Siema2025,17,FALSE)</f>
        <v>Vespertino</v>
      </c>
      <c r="O376" s="105" t="str">
        <f>VLOOKUP(Tabela2[[#This Row],[SIEMA]],Siema2025,5,FALSE)</f>
        <v>Rodovia</v>
      </c>
      <c r="P376" s="104" t="str">
        <f>VLOOKUP(Tabela2[[#This Row],[SIEMA]],Siema2025,21,FALSE)</f>
        <v/>
      </c>
      <c r="Q376" s="104">
        <v>1361</v>
      </c>
      <c r="R376" s="104" t="str">
        <f>VLOOKUP(Tabela2[[#This Row],[SIEMA]],Siema2025,10,FALSE)</f>
        <v/>
      </c>
      <c r="S376" s="107" t="str">
        <f>IF(Q376="","", IF(Q376="NC","", IF(Q376="NE","", IF(Q376="NA","",IFERROR(VLOOKUP(Q376,Produtos!$A$1:$C$2319,2,FALSE),"Não Cadastrado")))))</f>
        <v>CARVÃO, de origem animal ou vegetal</v>
      </c>
      <c r="T376" s="104">
        <v>115</v>
      </c>
      <c r="U376" s="104" t="s">
        <v>7111</v>
      </c>
      <c r="V376" s="104">
        <f>IF(Q376="","",IF(ISNUMBER(Q376)=FALSE,"Não se aplica",IFERROR(VLOOKUP(Q376,Produtos!$A$1:$C$2319,3,FALSE),"Não Cadastrado")))</f>
        <v>4.2</v>
      </c>
      <c r="W376" s="104" t="str">
        <f>VLOOKUP(Tabela2[[#This Row],[SIEMA]],Siema2025,10,FALSE)</f>
        <v/>
      </c>
      <c r="X376" s="113" t="str">
        <f>IF(Tabela2[[#This Row],[Origem do acidente]] = "Plataforma", "PREENCHER","NA")</f>
        <v>NA</v>
      </c>
      <c r="Y376" s="109" t="str">
        <f>IF(W376="","", IF(W376="NC","", IF(W376="NE","", IF(W376="NA","",IFERROR(VLOOKUP(W376,Produtos!$A$1:$C$2319,2,FALSE),"Não Cadastrado")))))</f>
        <v/>
      </c>
      <c r="Z376" s="104" t="str">
        <f>VLOOKUP(Tabela2[[#This Row],[SIEMA]],Siema2025,11,FALSE)</f>
        <v xml:space="preserve"> </v>
      </c>
      <c r="AA376" s="104" t="str">
        <f>VLOOKUP(Tabela2[[#This Row],[SIEMA]],Siema2025,12,FALSE)</f>
        <v xml:space="preserve"> </v>
      </c>
      <c r="AB376" s="104" t="str">
        <f>IF(W376="","",IF(ISNUMBER(W376)=FALSE,"Não se aplica",IFERROR(VLOOKUP(W376,Produtos!$A$1:$C$2319,3,FALSE),"Não Cadastrado")))</f>
        <v/>
      </c>
      <c r="AC376" s="104"/>
      <c r="AD376" s="108" t="str">
        <f>IF(Tabela2[[#This Row],[Origem do acidente]] = "Plataforma", "PREENCHER","NA")</f>
        <v>NA</v>
      </c>
      <c r="AE376" s="107" t="str">
        <f>IF(AC376="","", IF(AC376="NC","", IF(AC376="NE","", IF(AC376="NA","",IFERROR(VLOOKUP(AC376,Produtos!$A$1:$C$2319,2,FALSE),"Não Cadastrado")))))</f>
        <v/>
      </c>
      <c r="AF376" s="104"/>
      <c r="AG376" s="104"/>
      <c r="AH376" s="104" t="str">
        <f>IF(AC376="","",IF(ISNUMBER(AC376)=FALSE,"Não se aplica",IFERROR(VLOOKUP(AC376,Produtos!$A$1:$C$2319,3,FALSE),"Não Cadastrado")))</f>
        <v/>
      </c>
      <c r="AI376" s="104"/>
      <c r="AJ376" s="104" t="str">
        <f>VLOOKUP(Tabela2[[#This Row],[SIEMA]],Siema2025,26,FALSE)</f>
        <v>Tombamento</v>
      </c>
      <c r="AK376" s="107" t="s">
        <v>6834</v>
      </c>
      <c r="AL376" s="107" t="s">
        <v>7180</v>
      </c>
      <c r="AM376" s="107"/>
      <c r="AN376" s="108" t="str">
        <f>VLOOKUP(Tabela2[[#This Row],[SIEMA]],Siema2025,51,FALSE)</f>
        <v/>
      </c>
      <c r="AO376" s="108" t="str">
        <f>VLOOKUP(Tabela2[[#This Row],[SIEMA]],Siema2025,53,FALSE)</f>
        <v/>
      </c>
      <c r="AP376" s="108" t="str">
        <f>VLOOKUP(Tabela2[[#This Row],[SIEMA]],Siema2025,55,FALSE)</f>
        <v/>
      </c>
      <c r="AQ376" s="108" t="str">
        <f>VLOOKUP(Tabela2[[#This Row],[SIEMA]],Siema2025,57,FALSE)</f>
        <v/>
      </c>
      <c r="AR376" s="108" t="str">
        <f>VLOOKUP(Tabela2[[#This Row],[SIEMA]],Siema2025,59,FALSE)</f>
        <v/>
      </c>
      <c r="AS376" s="108" t="str">
        <f>VLOOKUP(Tabela2[[#This Row],[SIEMA]],Siema2025,61,FALSE)</f>
        <v/>
      </c>
      <c r="AT376" s="108" t="str">
        <f>VLOOKUP(Tabela2[[#This Row],[SIEMA]],Siema2025,63,FALSE)</f>
        <v/>
      </c>
      <c r="AU376" s="108" t="str">
        <f>VLOOKUP(Tabela2[[#This Row],[SIEMA]],Siema2025,65,FALSE)</f>
        <v>X</v>
      </c>
      <c r="AV376" s="108" t="str">
        <f>VLOOKUP(Tabela2[[#This Row],[SIEMA]],Siema2025,67,FALSE)</f>
        <v/>
      </c>
      <c r="AW376" s="108" t="str">
        <f>VLOOKUP(Tabela2[[#This Row],[SIEMA]],Siema2025,69,FALSE)</f>
        <v/>
      </c>
      <c r="AX376" s="108" t="str">
        <f>VLOOKUP(Tabela2[[#This Row],[SIEMA]],Siema2025,71,FALSE)</f>
        <v/>
      </c>
      <c r="AY376" s="108" t="str">
        <f>VLOOKUP(Tabela2[[#This Row],[SIEMA]],Siema2025,73,FALSE)</f>
        <v/>
      </c>
      <c r="AZ376" s="108" t="str">
        <f>VLOOKUP(Tabela2[[#This Row],[SIEMA]],Siema2025,75,FALSE)</f>
        <v/>
      </c>
      <c r="BA376" s="108" t="str">
        <f>VLOOKUP(Tabela2[[#This Row],[SIEMA]],Siema2025,77,FALSE)</f>
        <v/>
      </c>
      <c r="BB376" s="108" t="str">
        <f>VLOOKUP(Tabela2[[#This Row],[SIEMA]],Siema2025,79,FALSE)</f>
        <v/>
      </c>
      <c r="BC376" s="108" t="str">
        <f>IF(Tabela2[[#This Row],[Outro(s) ]] = "X", "PREENCHER","NA")</f>
        <v>NA</v>
      </c>
      <c r="BD376" s="108" t="str">
        <f>VLOOKUP(Tabela2[[#This Row],[SIEMA]],Siema2025,82,FALSE)</f>
        <v/>
      </c>
      <c r="BE376" s="108" t="str">
        <f>VLOOKUP(Tabela2[[#This Row],[SIEMA]],Siema2025,81,FALSE)</f>
        <v/>
      </c>
      <c r="BF376" s="111" t="s">
        <v>8767</v>
      </c>
      <c r="BG376" s="110"/>
      <c r="BH376" s="111" t="s">
        <v>8768</v>
      </c>
      <c r="BI376" s="112" t="s">
        <v>7062</v>
      </c>
      <c r="BJ376" s="107" t="s">
        <v>7099</v>
      </c>
      <c r="BK376" s="104" t="s">
        <v>2696</v>
      </c>
      <c r="BL376" s="166">
        <v>45849</v>
      </c>
      <c r="BM376" s="108">
        <f ca="1">IF(Tabela2[[#This Row],[Data de atendimento do Ibama (considerar o primeiro documento/ação)]]="",_xlfn.DAYS(TODAY(),J376),_xlfn.DAYS(Tabela2[[#This Row],[Data de atendimento do Ibama (considerar o primeiro documento/ação)]],J376))</f>
        <v>33</v>
      </c>
      <c r="BN376" s="108" t="str">
        <f>IF(Tabela2[[#This Row],[Atendido pelo Ibama ("Não" ou "Sim")]]="Não","Preencher", IF(Tabela2[[#This Row],[Atendido pelo Ibama ("Não" ou "Sim")]]="Sim","NA",""))</f>
        <v>NA</v>
      </c>
      <c r="BO376" s="114" t="s">
        <v>7100</v>
      </c>
      <c r="BP376" s="108" t="str">
        <f>IF(Tabela2[[#This Row],[Forma de atendimento (primeiro documento/ação)]]= "Outros (especificar)", "PREENCHER","NA")</f>
        <v>NA</v>
      </c>
      <c r="BQ376" s="106" t="s">
        <v>123</v>
      </c>
      <c r="BR376" s="108" t="str">
        <f>IF(Tabela2[[#This Row],[Equipe do Ibama foi a campo? Houve sobrevoo do Poseidon?]] = "Sim", "PREENCHER","NA")</f>
        <v>NA</v>
      </c>
      <c r="BS376" s="108" t="str">
        <f>IF(Tabela2[[#This Row],[Se sim, foi emitida Ordem de Emergência? (informações vinculada à coluna CK)]] = "Sim", "PREENCHER","NA")</f>
        <v>NA</v>
      </c>
      <c r="BT376" s="108" t="s">
        <v>7126</v>
      </c>
      <c r="BU376" s="108" t="s">
        <v>2696</v>
      </c>
      <c r="BV376" s="108" t="s">
        <v>123</v>
      </c>
      <c r="BW376" s="108" t="s">
        <v>2696</v>
      </c>
      <c r="BX376" s="106" t="s">
        <v>7102</v>
      </c>
      <c r="BY376" s="140">
        <v>46038</v>
      </c>
      <c r="BZ376" s="104">
        <f>IF(Tabela2[[#This Row],[Data do documento de encerramento]]="NA","NA",IF(Tabela2[[#This Row],[Data do documento de encerramento]]="","Pendente de conclusão/ encerramento",_xlfn.DAYS(Tabela2[[#This Row],[Data do documento de encerramento]],J376)))</f>
        <v>222</v>
      </c>
      <c r="CA376" s="107" t="s">
        <v>8769</v>
      </c>
      <c r="CB376" s="107"/>
      <c r="CC376" s="131"/>
      <c r="CD376" s="107"/>
      <c r="CE376" s="107"/>
      <c r="CF376" s="107"/>
    </row>
    <row r="377" spans="1:84" ht="76.5">
      <c r="A377" s="169">
        <v>20256107237</v>
      </c>
      <c r="B377" s="170" t="s">
        <v>8770</v>
      </c>
      <c r="C377" s="108" t="s">
        <v>7135</v>
      </c>
      <c r="D377" s="106" t="s">
        <v>637</v>
      </c>
      <c r="E377" s="106" t="s">
        <v>7222</v>
      </c>
      <c r="F377" s="106"/>
      <c r="G377" s="106" t="s">
        <v>8771</v>
      </c>
      <c r="H377" s="106" t="s">
        <v>8772</v>
      </c>
      <c r="I377" s="104" t="str">
        <f>VLOOKUP(Tabela2[[#This Row],[SIEMA]],Siema2025,19,FALSE)</f>
        <v>Campos</v>
      </c>
      <c r="J377" s="105">
        <f>VLOOKUP(Tabela2[[#This Row],[SIEMA]],Siema2025,2,FALSE)</f>
        <v>45817</v>
      </c>
      <c r="K377" s="105" t="str">
        <f>VLOOKUP(Tabela2[[#This Row],[SIEMA]],Siema2025,16,FALSE)</f>
        <v>Segunda</v>
      </c>
      <c r="L377" s="106" t="str">
        <f>IF(Tabela2[[#This Row],[Data]]="","Sem Informação",VLOOKUP(MONTH(Tabela2[[#This Row],[Data]]),'[1]Validação de dados'!$I$1:$J$13,2,0))</f>
        <v>Junho</v>
      </c>
      <c r="M377" s="104">
        <f>YEAR(Tabela2[[#This Row],[Data]])</f>
        <v>2025</v>
      </c>
      <c r="N377" s="105" t="str">
        <f>VLOOKUP(Tabela2[[#This Row],[SIEMA]],Siema2025,17,FALSE)</f>
        <v>Matutino</v>
      </c>
      <c r="O377" s="105" t="str">
        <f>VLOOKUP(Tabela2[[#This Row],[SIEMA]],Siema2025,5,FALSE)</f>
        <v>Plataforma</v>
      </c>
      <c r="P377" s="104" t="str">
        <f>VLOOKUP(Tabela2[[#This Row],[SIEMA]],Siema2025,21,FALSE)</f>
        <v>Sonda Ocean Courage, operando no poço 9-MLS-70D-RJS.</v>
      </c>
      <c r="Q377" s="104" t="s">
        <v>7094</v>
      </c>
      <c r="R377" s="104" t="s">
        <v>7095</v>
      </c>
      <c r="S377" s="107" t="s">
        <v>7096</v>
      </c>
      <c r="T377" s="104" t="str">
        <f>VLOOKUP(Tabela2[[#This Row],[SIEMA]],Siema2025,11,FALSE)</f>
        <v>0.00213</v>
      </c>
      <c r="U377" s="104" t="str">
        <f>VLOOKUP(Tabela2[[#This Row],[SIEMA]],Siema2025,12,FALSE)</f>
        <v>M3</v>
      </c>
      <c r="V377" s="104" t="s">
        <v>7097</v>
      </c>
      <c r="W377" s="104"/>
      <c r="X377" s="113" t="str">
        <f>IF(Tabela2[[#This Row],[Origem do acidente]] = "Plataforma", "PREENCHER","NA")</f>
        <v>PREENCHER</v>
      </c>
      <c r="Y377" s="109" t="str">
        <f>IF(W377="","", IF(W377="NC","", IF(W377="NE","", IF(W377="NA","",IFERROR(VLOOKUP(W377,Produtos!$A$1:$C$2319,2,FALSE),"Não Cadastrado")))))</f>
        <v/>
      </c>
      <c r="Z377" s="104"/>
      <c r="AA377" s="104"/>
      <c r="AB377" s="104" t="str">
        <f>IF(W377="","",IF(ISNUMBER(W377)=FALSE,"Não se aplica",IFERROR(VLOOKUP(W377,Produtos!$A$1:$C$2319,3,FALSE),"Não Cadastrado")))</f>
        <v/>
      </c>
      <c r="AC377" s="104"/>
      <c r="AD377" s="108" t="str">
        <f>IF(Tabela2[[#This Row],[Origem do acidente]] = "Plataforma", "PREENCHER","NA")</f>
        <v>PREENCHER</v>
      </c>
      <c r="AE377" s="107" t="str">
        <f>IF(AC377="","", IF(AC377="NC","", IF(AC377="NE","", IF(AC377="NA","",IFERROR(VLOOKUP(AC377,Produtos!$A$1:$C$2319,2,FALSE),"Não Cadastrado")))))</f>
        <v/>
      </c>
      <c r="AF377" s="104"/>
      <c r="AG377" s="104"/>
      <c r="AH377" s="104" t="str">
        <f>IF(AC377="","",IF(ISNUMBER(AC377)=FALSE,"Não se aplica",IFERROR(VLOOKUP(AC377,Produtos!$A$1:$C$2319,3,FALSE),"Não Cadastrado")))</f>
        <v/>
      </c>
      <c r="AI377" s="104"/>
      <c r="AJ377" s="104" t="str">
        <f>VLOOKUP(Tabela2[[#This Row],[SIEMA]],Siema2025,26,FALSE)</f>
        <v>Rompimento de mangueira de hidráulica.</v>
      </c>
      <c r="AK377" s="107" t="s">
        <v>7285</v>
      </c>
      <c r="AL377" s="107" t="s">
        <v>7098</v>
      </c>
      <c r="AM377" s="107"/>
      <c r="AN377" s="108" t="str">
        <f>VLOOKUP(Tabela2[[#This Row],[SIEMA]],Siema2025,51,FALSE)</f>
        <v/>
      </c>
      <c r="AO377" s="108" t="str">
        <f>VLOOKUP(Tabela2[[#This Row],[SIEMA]],Siema2025,53,FALSE)</f>
        <v/>
      </c>
      <c r="AP377" s="108" t="str">
        <f>VLOOKUP(Tabela2[[#This Row],[SIEMA]],Siema2025,55,FALSE)</f>
        <v/>
      </c>
      <c r="AQ377" s="108" t="str">
        <f>VLOOKUP(Tabela2[[#This Row],[SIEMA]],Siema2025,57,FALSE)</f>
        <v/>
      </c>
      <c r="AR377" s="108" t="str">
        <f>VLOOKUP(Tabela2[[#This Row],[SIEMA]],Siema2025,59,FALSE)</f>
        <v/>
      </c>
      <c r="AS377" s="108" t="str">
        <f>VLOOKUP(Tabela2[[#This Row],[SIEMA]],Siema2025,61,FALSE)</f>
        <v>X</v>
      </c>
      <c r="AT377" s="108" t="str">
        <f>VLOOKUP(Tabela2[[#This Row],[SIEMA]],Siema2025,63,FALSE)</f>
        <v/>
      </c>
      <c r="AU377" s="108" t="str">
        <f>VLOOKUP(Tabela2[[#This Row],[SIEMA]],Siema2025,65,FALSE)</f>
        <v/>
      </c>
      <c r="AV377" s="108" t="str">
        <f>VLOOKUP(Tabela2[[#This Row],[SIEMA]],Siema2025,67,FALSE)</f>
        <v/>
      </c>
      <c r="AW377" s="108" t="str">
        <f>VLOOKUP(Tabela2[[#This Row],[SIEMA]],Siema2025,69,FALSE)</f>
        <v/>
      </c>
      <c r="AX377" s="108" t="str">
        <f>VLOOKUP(Tabela2[[#This Row],[SIEMA]],Siema2025,71,FALSE)</f>
        <v/>
      </c>
      <c r="AY377" s="108" t="str">
        <f>VLOOKUP(Tabela2[[#This Row],[SIEMA]],Siema2025,73,FALSE)</f>
        <v/>
      </c>
      <c r="AZ377" s="108" t="str">
        <f>VLOOKUP(Tabela2[[#This Row],[SIEMA]],Siema2025,75,FALSE)</f>
        <v/>
      </c>
      <c r="BA377" s="108" t="str">
        <f>VLOOKUP(Tabela2[[#This Row],[SIEMA]],Siema2025,77,FALSE)</f>
        <v/>
      </c>
      <c r="BB377" s="108" t="str">
        <f>VLOOKUP(Tabela2[[#This Row],[SIEMA]],Siema2025,79,FALSE)</f>
        <v/>
      </c>
      <c r="BC377" s="108" t="str">
        <f>IF(Tabela2[[#This Row],[Outro(s) ]] = "X", "PREENCHER","NA")</f>
        <v>NA</v>
      </c>
      <c r="BD377" s="108" t="str">
        <f>VLOOKUP(Tabela2[[#This Row],[SIEMA]],Siema2025,82,FALSE)</f>
        <v/>
      </c>
      <c r="BE377" s="108" t="str">
        <f>VLOOKUP(Tabela2[[#This Row],[SIEMA]],Siema2025,81,FALSE)</f>
        <v/>
      </c>
      <c r="BF377" s="110" t="str">
        <f>VLOOKUP(Tabela2[[#This Row],[SIEMA]],Siema2025,28,FALSE)</f>
        <v>Petróleo Brasileiro S.A. - PETROBRAS</v>
      </c>
      <c r="BG377" s="110"/>
      <c r="BH377" s="111" t="str">
        <f>VLOOKUP(Tabela2[[#This Row],[SIEMA]],Siema2025,29,FALSE)</f>
        <v>33000167100750</v>
      </c>
      <c r="BI377" s="112" t="str">
        <f>VLOOKUP(Tabela2[[#This Row],[SIEMA]],Siema2025,107,FALSE)</f>
        <v>Não</v>
      </c>
      <c r="BJ377" s="107" t="s">
        <v>7099</v>
      </c>
      <c r="BK377" s="104" t="s">
        <v>2696</v>
      </c>
      <c r="BL377" s="140">
        <v>45835</v>
      </c>
      <c r="BM377" s="108">
        <f ca="1">IF(Tabela2[[#This Row],[Data de atendimento do Ibama (considerar o primeiro documento/ação)]]="",_xlfn.DAYS(TODAY(),J377),_xlfn.DAYS(Tabela2[[#This Row],[Data de atendimento do Ibama (considerar o primeiro documento/ação)]],J377))</f>
        <v>18</v>
      </c>
      <c r="BN377" s="108" t="str">
        <f>IF(Tabela2[[#This Row],[Atendido pelo Ibama ("Não" ou "Sim")]]="Não","Preencher", IF(Tabela2[[#This Row],[Atendido pelo Ibama ("Não" ou "Sim")]]="Sim","NA",""))</f>
        <v>NA</v>
      </c>
      <c r="BO377" s="114" t="s">
        <v>7138</v>
      </c>
      <c r="BP377" s="108" t="str">
        <f>IF(Tabela2[[#This Row],[Forma de atendimento (primeiro documento/ação)]]= "Outros (especificar)", "PREENCHER","NA")</f>
        <v>NA</v>
      </c>
      <c r="BQ377" s="106" t="s">
        <v>123</v>
      </c>
      <c r="BR377" s="108" t="str">
        <f>IF(Tabela2[[#This Row],[Equipe do Ibama foi a campo? Houve sobrevoo do Poseidon?]] = "Sim", "PREENCHER","NA")</f>
        <v>NA</v>
      </c>
      <c r="BS377" s="108" t="str">
        <f>IF(Tabela2[[#This Row],[Se sim, foi emitida Ordem de Emergência? (informações vinculada à coluna CK)]] = "Sim", "PREENCHER","NA")</f>
        <v>NA</v>
      </c>
      <c r="BT377" s="108" t="s">
        <v>7101</v>
      </c>
      <c r="BU377" s="108" t="s">
        <v>2696</v>
      </c>
      <c r="BV377" s="108" t="s">
        <v>123</v>
      </c>
      <c r="BW377" s="108" t="s">
        <v>123</v>
      </c>
      <c r="BX377" s="106"/>
      <c r="BY377" s="106"/>
      <c r="BZ377" s="104" t="str">
        <f>IF(Tabela2[[#This Row],[Data do documento de encerramento]]="NA","NA",IF(Tabela2[[#This Row],[Data do documento de encerramento]]="","Pendente de conclusão/ encerramento",_xlfn.DAYS(Tabela2[[#This Row],[Data do documento de encerramento]],J377)))</f>
        <v>Pendente de conclusão/ encerramento</v>
      </c>
      <c r="CA377" s="107"/>
      <c r="CB377" s="107"/>
      <c r="CC377" s="107" t="s">
        <v>7324</v>
      </c>
      <c r="CD377" s="107" t="s">
        <v>123</v>
      </c>
      <c r="CE377" s="107" t="s">
        <v>123</v>
      </c>
      <c r="CF377" s="107" t="s">
        <v>7141</v>
      </c>
    </row>
    <row r="378" spans="1:84" ht="76.5">
      <c r="A378" s="169">
        <v>20256137236</v>
      </c>
      <c r="B378" s="170" t="s">
        <v>8773</v>
      </c>
      <c r="C378" s="108" t="str">
        <f>VLOOKUP(Tabela2[[#This Row],[SIEMA]],Siema2025,4,FALSE)</f>
        <v xml:space="preserve"> MG</v>
      </c>
      <c r="D378" s="106" t="str">
        <f>VLOOKUP(Tabela2[[#This Row],[SIEMA]],Siema2025,3,FALSE)</f>
        <v xml:space="preserve">Estiva </v>
      </c>
      <c r="E378" s="106" t="s">
        <v>4216</v>
      </c>
      <c r="F378" s="106" t="s">
        <v>8774</v>
      </c>
      <c r="G378" s="106" t="s">
        <v>8775</v>
      </c>
      <c r="H378" s="106" t="s">
        <v>8776</v>
      </c>
      <c r="I378" s="104" t="s">
        <v>7120</v>
      </c>
      <c r="J378" s="105">
        <f>VLOOKUP(Tabela2[[#This Row],[SIEMA]],Siema2025,2,FALSE)</f>
        <v>45818</v>
      </c>
      <c r="K378" s="105" t="str">
        <f>VLOOKUP(Tabela2[[#This Row],[SIEMA]],Siema2025,16,FALSE)</f>
        <v>Terça</v>
      </c>
      <c r="L378" s="106" t="str">
        <f>IF(Tabela2[[#This Row],[Data]]="","Sem Informação",VLOOKUP(MONTH(Tabela2[[#This Row],[Data]]),'[1]Validação de dados'!$I$1:$J$13,2,0))</f>
        <v>Junho</v>
      </c>
      <c r="M378" s="104">
        <f>YEAR(Tabela2[[#This Row],[Data]])</f>
        <v>2025</v>
      </c>
      <c r="N378" s="105" t="str">
        <f>VLOOKUP(Tabela2[[#This Row],[SIEMA]],Siema2025,17,FALSE)</f>
        <v>Noturno</v>
      </c>
      <c r="O378" s="105" t="str">
        <f>VLOOKUP(Tabela2[[#This Row],[SIEMA]],Siema2025,5,FALSE)</f>
        <v>Rodovia</v>
      </c>
      <c r="P378" s="104" t="str">
        <f>VLOOKUP(Tabela2[[#This Row],[SIEMA]],Siema2025,21,FALSE)</f>
        <v/>
      </c>
      <c r="Q378" s="104">
        <v>1203</v>
      </c>
      <c r="R378" s="104" t="str">
        <f>VLOOKUP(Tabela2[[#This Row],[SIEMA]],Siema2025,10,FALSE)</f>
        <v/>
      </c>
      <c r="S378" s="107" t="str">
        <f>IF(Q378="","", IF(Q378="NC","", IF(Q378="NE","", IF(Q378="NA","",IFERROR(VLOOKUP(Q378,Produtos!$A$1:$C$2319,2,FALSE),"Não Cadastrado")))))</f>
        <v>COMBUSTÍVEL PARA MOTORES  ou GASOLINA ou GASOLINA DE AVIAÇÃO (GAV-100LL ou AVGAS-100LL)</v>
      </c>
      <c r="T378" s="104">
        <v>65000</v>
      </c>
      <c r="U378" s="104" t="s">
        <v>648</v>
      </c>
      <c r="V378" s="104">
        <f>IF(Q378="","",IF(ISNUMBER(Q378)=FALSE,"Não se aplica",IFERROR(VLOOKUP(Q378,Produtos!$A$1:$C$2319,3,FALSE),"Não Cadastrado")))</f>
        <v>3</v>
      </c>
      <c r="W378" s="104" t="str">
        <f>VLOOKUP(Tabela2[[#This Row],[SIEMA]],Siema2025,10,FALSE)</f>
        <v/>
      </c>
      <c r="X378" s="113" t="str">
        <f>IF(Tabela2[[#This Row],[Origem do acidente]] = "Plataforma", "PREENCHER","NA")</f>
        <v>NA</v>
      </c>
      <c r="Y378" s="109" t="str">
        <f>IF(W378="","", IF(W378="NC","", IF(W378="NE","", IF(W378="NA","",IFERROR(VLOOKUP(W378,Produtos!$A$1:$C$2319,2,FALSE),"Não Cadastrado")))))</f>
        <v/>
      </c>
      <c r="Z378" s="104" t="str">
        <f>VLOOKUP(Tabela2[[#This Row],[SIEMA]],Siema2025,11,FALSE)</f>
        <v xml:space="preserve"> </v>
      </c>
      <c r="AA378" s="104" t="str">
        <f>VLOOKUP(Tabela2[[#This Row],[SIEMA]],Siema2025,12,FALSE)</f>
        <v xml:space="preserve"> </v>
      </c>
      <c r="AB378" s="104" t="str">
        <f>IF(W378="","",IF(ISNUMBER(W378)=FALSE,"Não se aplica",IFERROR(VLOOKUP(W378,Produtos!$A$1:$C$2319,3,FALSE),"Não Cadastrado")))</f>
        <v/>
      </c>
      <c r="AC378" s="104"/>
      <c r="AD378" s="108" t="str">
        <f>IF(Tabela2[[#This Row],[Origem do acidente]] = "Plataforma", "PREENCHER","NA")</f>
        <v>NA</v>
      </c>
      <c r="AE378" s="107" t="str">
        <f>IF(AC378="","", IF(AC378="NC","", IF(AC378="NE","", IF(AC378="NA","",IFERROR(VLOOKUP(AC378,Produtos!$A$1:$C$2319,2,FALSE),"Não Cadastrado")))))</f>
        <v/>
      </c>
      <c r="AF378" s="104"/>
      <c r="AG378" s="104"/>
      <c r="AH378" s="104" t="str">
        <f>IF(AC378="","",IF(ISNUMBER(AC378)=FALSE,"Não se aplica",IFERROR(VLOOKUP(AC378,Produtos!$A$1:$C$2319,3,FALSE),"Não Cadastrado")))</f>
        <v/>
      </c>
      <c r="AI378" s="104"/>
      <c r="AJ378" s="104" t="str">
        <f>VLOOKUP(Tabela2[[#This Row],[SIEMA]],Siema2025,26,FALSE)</f>
        <v>SEGUNDO INFORMAÇÕES, A CARRETA SCANIA/440 TRAFEGAVA SENTIDO NORTE SOBRE FAIXA 3 QUANDO CHOCOU NA CARRETA VOLVO/540, QUE ESTAVA COM PANE SOBRE FAIXA 3, NA SEQUENCIA AS CARRETAS FORAM TOMADAS PELAS CHAMAS. AMBAS PERMANECERAM SOBRE FAIXAS 2 E 3 COMO POSIÇÃO FINAL.</v>
      </c>
      <c r="AK378" s="107" t="s">
        <v>7381</v>
      </c>
      <c r="AL378" s="107" t="s">
        <v>7623</v>
      </c>
      <c r="AM378" s="107"/>
      <c r="AN378" s="108" t="str">
        <f>VLOOKUP(Tabela2[[#This Row],[SIEMA]],Siema2025,51,FALSE)</f>
        <v/>
      </c>
      <c r="AO378" s="108" t="str">
        <f>VLOOKUP(Tabela2[[#This Row],[SIEMA]],Siema2025,53,FALSE)</f>
        <v/>
      </c>
      <c r="AP378" s="108" t="str">
        <f>VLOOKUP(Tabela2[[#This Row],[SIEMA]],Siema2025,55,FALSE)</f>
        <v/>
      </c>
      <c r="AQ378" s="108" t="str">
        <f>VLOOKUP(Tabela2[[#This Row],[SIEMA]],Siema2025,57,FALSE)</f>
        <v/>
      </c>
      <c r="AR378" s="108" t="str">
        <f>VLOOKUP(Tabela2[[#This Row],[SIEMA]],Siema2025,59,FALSE)</f>
        <v/>
      </c>
      <c r="AS378" s="108" t="str">
        <f>VLOOKUP(Tabela2[[#This Row],[SIEMA]],Siema2025,61,FALSE)</f>
        <v/>
      </c>
      <c r="AT378" s="108" t="str">
        <f>VLOOKUP(Tabela2[[#This Row],[SIEMA]],Siema2025,63,FALSE)</f>
        <v/>
      </c>
      <c r="AU378" s="108" t="s">
        <v>7181</v>
      </c>
      <c r="AV378" s="108" t="str">
        <f>VLOOKUP(Tabela2[[#This Row],[SIEMA]],Siema2025,67,FALSE)</f>
        <v/>
      </c>
      <c r="AW378" s="108" t="s">
        <v>7181</v>
      </c>
      <c r="AX378" s="108" t="s">
        <v>7181</v>
      </c>
      <c r="AY378" s="108" t="str">
        <f>VLOOKUP(Tabela2[[#This Row],[SIEMA]],Siema2025,73,FALSE)</f>
        <v/>
      </c>
      <c r="AZ378" s="108" t="str">
        <f>VLOOKUP(Tabela2[[#This Row],[SIEMA]],Siema2025,75,FALSE)</f>
        <v/>
      </c>
      <c r="BA378" s="108" t="str">
        <f>VLOOKUP(Tabela2[[#This Row],[SIEMA]],Siema2025,77,FALSE)</f>
        <v/>
      </c>
      <c r="BB378" s="108"/>
      <c r="BC378" s="108" t="str">
        <f>IF(Tabela2[[#This Row],[Outro(s) ]] = "X", "PREENCHER","NA")</f>
        <v>NA</v>
      </c>
      <c r="BD378" s="108" t="str">
        <f>VLOOKUP(Tabela2[[#This Row],[SIEMA]],Siema2025,82,FALSE)</f>
        <v/>
      </c>
      <c r="BE378" s="108" t="str">
        <f>VLOOKUP(Tabela2[[#This Row],[SIEMA]],Siema2025,81,FALSE)</f>
        <v/>
      </c>
      <c r="BF378" s="110" t="str">
        <f>VLOOKUP(Tabela2[[#This Row],[SIEMA]],Siema2025,28,FALSE)</f>
        <v>REDE PETRO</v>
      </c>
      <c r="BG378" s="110"/>
      <c r="BH378" s="111" t="str">
        <f>VLOOKUP(Tabela2[[#This Row],[SIEMA]],Siema2025,29,FALSE)</f>
        <v>03980754000577</v>
      </c>
      <c r="BI378" s="112" t="s">
        <v>7062</v>
      </c>
      <c r="BJ378" s="107" t="s">
        <v>7099</v>
      </c>
      <c r="BK378" s="104" t="s">
        <v>2696</v>
      </c>
      <c r="BL378" s="140">
        <v>45824</v>
      </c>
      <c r="BM378" s="108">
        <f ca="1">IF(Tabela2[[#This Row],[Data de atendimento do Ibama (considerar o primeiro documento/ação)]]="",_xlfn.DAYS(TODAY(),J378),_xlfn.DAYS(Tabela2[[#This Row],[Data de atendimento do Ibama (considerar o primeiro documento/ação)]],J378))</f>
        <v>6</v>
      </c>
      <c r="BN378" s="108" t="str">
        <f>IF(Tabela2[[#This Row],[Atendido pelo Ibama ("Não" ou "Sim")]]="Não","Preencher", IF(Tabela2[[#This Row],[Atendido pelo Ibama ("Não" ou "Sim")]]="Sim","NA",""))</f>
        <v>NA</v>
      </c>
      <c r="BO378" s="114" t="s">
        <v>7100</v>
      </c>
      <c r="BP378" s="108" t="str">
        <f>IF(Tabela2[[#This Row],[Forma de atendimento (primeiro documento/ação)]]= "Outros (especificar)", "PREENCHER","NA")</f>
        <v>NA</v>
      </c>
      <c r="BQ378" s="106" t="s">
        <v>123</v>
      </c>
      <c r="BR378" s="108" t="str">
        <f>IF(Tabela2[[#This Row],[Equipe do Ibama foi a campo? Houve sobrevoo do Poseidon?]] = "Sim", "PREENCHER","NA")</f>
        <v>NA</v>
      </c>
      <c r="BS378" s="108" t="str">
        <f>IF(Tabela2[[#This Row],[Se sim, foi emitida Ordem de Emergência? (informações vinculada à coluna CK)]] = "Sim", "PREENCHER","NA")</f>
        <v>NA</v>
      </c>
      <c r="BT378" s="108" t="s">
        <v>7126</v>
      </c>
      <c r="BU378" s="108" t="s">
        <v>123</v>
      </c>
      <c r="BV378" s="108" t="s">
        <v>123</v>
      </c>
      <c r="BW378" s="108" t="s">
        <v>123</v>
      </c>
      <c r="BX378" s="106" t="s">
        <v>7127</v>
      </c>
      <c r="BY378" s="106"/>
      <c r="BZ378" s="104" t="str">
        <f>IF(Tabela2[[#This Row],[Data do documento de encerramento]]="NA","NA",IF(Tabela2[[#This Row],[Data do documento de encerramento]]="","Pendente de conclusão/ encerramento",_xlfn.DAYS(Tabela2[[#This Row],[Data do documento de encerramento]],J378)))</f>
        <v>Pendente de conclusão/ encerramento</v>
      </c>
      <c r="CA378" s="107" t="s">
        <v>8777</v>
      </c>
      <c r="CB378" s="107"/>
      <c r="CC378" s="131"/>
      <c r="CD378" s="107"/>
      <c r="CE378" s="107"/>
      <c r="CF378" s="107"/>
    </row>
    <row r="379" spans="1:84" ht="60.75">
      <c r="A379" s="169">
        <v>202561118024</v>
      </c>
      <c r="B379" s="170" t="s">
        <v>8778</v>
      </c>
      <c r="C379" s="108" t="s">
        <v>7135</v>
      </c>
      <c r="D379" s="106" t="s">
        <v>637</v>
      </c>
      <c r="E379" s="151" t="s">
        <v>6738</v>
      </c>
      <c r="F379" s="106"/>
      <c r="G379" s="106" t="s">
        <v>8779</v>
      </c>
      <c r="H379" s="106" t="s">
        <v>8780</v>
      </c>
      <c r="I379" s="104" t="str">
        <f>VLOOKUP(Tabela2[[#This Row],[SIEMA]],Siema2025,19,FALSE)</f>
        <v>Campos</v>
      </c>
      <c r="J379" s="105">
        <f>VLOOKUP(Tabela2[[#This Row],[SIEMA]],Siema2025,2,FALSE)</f>
        <v>45818</v>
      </c>
      <c r="K379" s="105" t="str">
        <f>VLOOKUP(Tabela2[[#This Row],[SIEMA]],Siema2025,16,FALSE)</f>
        <v>Terça</v>
      </c>
      <c r="L379" s="106" t="str">
        <f>IF(Tabela2[[#This Row],[Data]]="","Sem Informação",VLOOKUP(MONTH(Tabela2[[#This Row],[Data]]),'[1]Validação de dados'!$I$1:$J$13,2,0))</f>
        <v>Junho</v>
      </c>
      <c r="M379" s="104">
        <f>YEAR(Tabela2[[#This Row],[Data]])</f>
        <v>2025</v>
      </c>
      <c r="N379" s="105" t="str">
        <f>VLOOKUP(Tabela2[[#This Row],[SIEMA]],Siema2025,17,FALSE)</f>
        <v>Vespertino</v>
      </c>
      <c r="O379" s="105" t="s">
        <v>111</v>
      </c>
      <c r="P379" s="104" t="str">
        <f>VLOOKUP(Tabela2[[#This Row],[SIEMA]],Siema2025,21,FALSE)</f>
        <v>Embarcação AKER WAYFARER, atuando no poço 8-MLS-71HPA-RJS.</v>
      </c>
      <c r="Q379" s="104" t="s">
        <v>637</v>
      </c>
      <c r="R379" s="104" t="s">
        <v>7743</v>
      </c>
      <c r="S379" s="107" t="s">
        <v>8781</v>
      </c>
      <c r="T379" s="104" t="str">
        <f>VLOOKUP(Tabela2[[#This Row],[SIEMA]],Siema2025,11,FALSE)</f>
        <v>0.005</v>
      </c>
      <c r="U379" s="104" t="str">
        <f>VLOOKUP(Tabela2[[#This Row],[SIEMA]],Siema2025,12,FALSE)</f>
        <v>M3</v>
      </c>
      <c r="V379" s="104" t="str">
        <f>IF(Q379="","",IF(ISNUMBER(Q379)=FALSE,"Não se aplica",IFERROR(VLOOKUP(Q379,Produtos!$A$1:$C$2319,3,FALSE),"Não Cadastrado")))</f>
        <v>Não se aplica</v>
      </c>
      <c r="W379" s="104"/>
      <c r="X379" s="113"/>
      <c r="Y379" s="109" t="str">
        <f>IF(W379="","", IF(W379="NC","", IF(W379="NE","", IF(W379="NA","",IFERROR(VLOOKUP(W379,Produtos!$A$1:$C$2319,2,FALSE),"Não Cadastrado")))))</f>
        <v/>
      </c>
      <c r="Z379" s="104"/>
      <c r="AA379" s="104"/>
      <c r="AB379" s="104" t="str">
        <f>IF(W379="","",IF(ISNUMBER(W379)=FALSE,"Não se aplica",IFERROR(VLOOKUP(W379,Produtos!$A$1:$C$2319,3,FALSE),"Não Cadastrado")))</f>
        <v/>
      </c>
      <c r="AC379" s="104"/>
      <c r="AD379" s="108"/>
      <c r="AE379" s="107" t="str">
        <f>IF(AC379="","", IF(AC379="NC","", IF(AC379="NE","", IF(AC379="NA","",IFERROR(VLOOKUP(AC379,Produtos!$A$1:$C$2319,2,FALSE),"Não Cadastrado")))))</f>
        <v/>
      </c>
      <c r="AF379" s="104"/>
      <c r="AG379" s="104"/>
      <c r="AH379" s="104" t="str">
        <f>IF(AC379="","",IF(ISNUMBER(AC379)=FALSE,"Não se aplica",IFERROR(VLOOKUP(AC379,Produtos!$A$1:$C$2319,3,FALSE),"Não Cadastrado")))</f>
        <v/>
      </c>
      <c r="AI379" s="104"/>
      <c r="AJ379" s="104" t="str">
        <f>VLOOKUP(Tabela2[[#This Row],[SIEMA]],Siema2025,26,FALSE)</f>
        <v>Em investigação. Será avaliada possível falha na vedação da interface da TRT com a ANM.</v>
      </c>
      <c r="AK379" s="107" t="s">
        <v>7229</v>
      </c>
      <c r="AL379" s="107"/>
      <c r="AM379" s="107"/>
      <c r="AN379" s="108" t="str">
        <f>VLOOKUP(Tabela2[[#This Row],[SIEMA]],Siema2025,51,FALSE)</f>
        <v/>
      </c>
      <c r="AO379" s="108" t="str">
        <f>VLOOKUP(Tabela2[[#This Row],[SIEMA]],Siema2025,53,FALSE)</f>
        <v/>
      </c>
      <c r="AP379" s="108" t="str">
        <f>VLOOKUP(Tabela2[[#This Row],[SIEMA]],Siema2025,55,FALSE)</f>
        <v/>
      </c>
      <c r="AQ379" s="108" t="str">
        <f>VLOOKUP(Tabela2[[#This Row],[SIEMA]],Siema2025,57,FALSE)</f>
        <v/>
      </c>
      <c r="AR379" s="108" t="str">
        <f>VLOOKUP(Tabela2[[#This Row],[SIEMA]],Siema2025,59,FALSE)</f>
        <v/>
      </c>
      <c r="AS379" s="108" t="str">
        <f>VLOOKUP(Tabela2[[#This Row],[SIEMA]],Siema2025,61,FALSE)</f>
        <v>X</v>
      </c>
      <c r="AT379" s="108" t="str">
        <f>VLOOKUP(Tabela2[[#This Row],[SIEMA]],Siema2025,63,FALSE)</f>
        <v/>
      </c>
      <c r="AU379" s="108" t="str">
        <f>VLOOKUP(Tabela2[[#This Row],[SIEMA]],Siema2025,65,FALSE)</f>
        <v/>
      </c>
      <c r="AV379" s="108" t="str">
        <f>VLOOKUP(Tabela2[[#This Row],[SIEMA]],Siema2025,67,FALSE)</f>
        <v/>
      </c>
      <c r="AW379" s="108" t="str">
        <f>VLOOKUP(Tabela2[[#This Row],[SIEMA]],Siema2025,69,FALSE)</f>
        <v/>
      </c>
      <c r="AX379" s="108" t="str">
        <f>VLOOKUP(Tabela2[[#This Row],[SIEMA]],Siema2025,71,FALSE)</f>
        <v/>
      </c>
      <c r="AY379" s="108" t="str">
        <f>VLOOKUP(Tabela2[[#This Row],[SIEMA]],Siema2025,73,FALSE)</f>
        <v/>
      </c>
      <c r="AZ379" s="108" t="str">
        <f>VLOOKUP(Tabela2[[#This Row],[SIEMA]],Siema2025,75,FALSE)</f>
        <v/>
      </c>
      <c r="BA379" s="108" t="str">
        <f>VLOOKUP(Tabela2[[#This Row],[SIEMA]],Siema2025,77,FALSE)</f>
        <v/>
      </c>
      <c r="BB379" s="108" t="str">
        <f>VLOOKUP(Tabela2[[#This Row],[SIEMA]],Siema2025,79,FALSE)</f>
        <v/>
      </c>
      <c r="BC379" s="108" t="str">
        <f>IF(Tabela2[[#This Row],[Outro(s) ]] = "X", "PREENCHER","NA")</f>
        <v>NA</v>
      </c>
      <c r="BD379" s="108" t="str">
        <f>VLOOKUP(Tabela2[[#This Row],[SIEMA]],Siema2025,82,FALSE)</f>
        <v/>
      </c>
      <c r="BE379" s="108" t="str">
        <f>VLOOKUP(Tabela2[[#This Row],[SIEMA]],Siema2025,81,FALSE)</f>
        <v/>
      </c>
      <c r="BF379" s="110" t="str">
        <f>VLOOKUP(Tabela2[[#This Row],[SIEMA]],Siema2025,28,FALSE)</f>
        <v>Petróleo Brasileiro S.A. - PETROBRAS</v>
      </c>
      <c r="BG379" s="110"/>
      <c r="BH379" s="111" t="str">
        <f>VLOOKUP(Tabela2[[#This Row],[SIEMA]],Siema2025,29,FALSE)</f>
        <v>33000167100750</v>
      </c>
      <c r="BI379" s="112" t="str">
        <f>VLOOKUP(Tabela2[[#This Row],[SIEMA]],Siema2025,107,FALSE)</f>
        <v>Não</v>
      </c>
      <c r="BJ379" s="107" t="s">
        <v>7099</v>
      </c>
      <c r="BK379" s="104" t="s">
        <v>2696</v>
      </c>
      <c r="BL379" s="140">
        <v>45835</v>
      </c>
      <c r="BM379" s="108">
        <f ca="1">IF(Tabela2[[#This Row],[Data de atendimento do Ibama (considerar o primeiro documento/ação)]]="",_xlfn.DAYS(TODAY(),J379),_xlfn.DAYS(Tabela2[[#This Row],[Data de atendimento do Ibama (considerar o primeiro documento/ação)]],J379))</f>
        <v>17</v>
      </c>
      <c r="BN379" s="108" t="str">
        <f>IF(Tabela2[[#This Row],[Atendido pelo Ibama ("Não" ou "Sim")]]="Não","Preencher", IF(Tabela2[[#This Row],[Atendido pelo Ibama ("Não" ou "Sim")]]="Sim","NA",""))</f>
        <v>NA</v>
      </c>
      <c r="BO379" s="114" t="s">
        <v>7138</v>
      </c>
      <c r="BP379" s="108" t="str">
        <f>IF(Tabela2[[#This Row],[Forma de atendimento (primeiro documento/ação)]]= "Outros (especificar)", "PREENCHER","NA")</f>
        <v>NA</v>
      </c>
      <c r="BQ379" s="106" t="s">
        <v>123</v>
      </c>
      <c r="BR379" s="108" t="str">
        <f>IF(Tabela2[[#This Row],[Equipe do Ibama foi a campo? Houve sobrevoo do Poseidon?]] = "Sim", "PREENCHER","NA")</f>
        <v>NA</v>
      </c>
      <c r="BS379" s="108" t="str">
        <f>IF(Tabela2[[#This Row],[Se sim, foi emitida Ordem de Emergência? (informações vinculada à coluna CK)]] = "Sim", "PREENCHER","NA")</f>
        <v>NA</v>
      </c>
      <c r="BT379" s="108" t="s">
        <v>7101</v>
      </c>
      <c r="BU379" s="108" t="s">
        <v>2696</v>
      </c>
      <c r="BV379" s="108" t="s">
        <v>123</v>
      </c>
      <c r="BW379" s="108" t="s">
        <v>123</v>
      </c>
      <c r="BX379" s="106"/>
      <c r="BY379" s="106"/>
      <c r="BZ379" s="104" t="str">
        <f>IF(Tabela2[[#This Row],[Data do documento de encerramento]]="NA","NA",IF(Tabela2[[#This Row],[Data do documento de encerramento]]="","Pendente de conclusão/ encerramento",_xlfn.DAYS(Tabela2[[#This Row],[Data do documento de encerramento]],J379)))</f>
        <v>Pendente de conclusão/ encerramento</v>
      </c>
      <c r="CA379" s="107"/>
      <c r="CB379" s="107"/>
      <c r="CC379" s="129" t="s">
        <v>7148</v>
      </c>
      <c r="CD379" s="107" t="s">
        <v>123</v>
      </c>
      <c r="CE379" s="107" t="s">
        <v>123</v>
      </c>
      <c r="CF379" s="107" t="s">
        <v>7149</v>
      </c>
    </row>
    <row r="380" spans="1:84" ht="45.75">
      <c r="A380" s="169">
        <v>202561232438</v>
      </c>
      <c r="B380" s="171" t="s">
        <v>8773</v>
      </c>
      <c r="C380" s="108" t="str">
        <f>VLOOKUP(Tabela2[[#This Row],[SIEMA]],Siema2025,4,FALSE)</f>
        <v xml:space="preserve"> MG</v>
      </c>
      <c r="D380" s="106" t="str">
        <f>VLOOKUP(Tabela2[[#This Row],[SIEMA]],Siema2025,3,FALSE)</f>
        <v xml:space="preserve">Pouso Alegre </v>
      </c>
      <c r="E380" s="106" t="s">
        <v>4216</v>
      </c>
      <c r="F380" s="106" t="s">
        <v>8774</v>
      </c>
      <c r="G380" s="106" t="s">
        <v>8775</v>
      </c>
      <c r="H380" s="106" t="s">
        <v>8776</v>
      </c>
      <c r="I380" s="104" t="s">
        <v>7120</v>
      </c>
      <c r="J380" s="105">
        <f>VLOOKUP(Tabela2[[#This Row],[SIEMA]],Siema2025,2,FALSE)</f>
        <v>45818</v>
      </c>
      <c r="K380" s="105" t="str">
        <f>VLOOKUP(Tabela2[[#This Row],[SIEMA]],Siema2025,16,FALSE)</f>
        <v>Terça</v>
      </c>
      <c r="L380" s="106" t="str">
        <f>IF(Tabela2[[#This Row],[Data]]="","Sem Informação",VLOOKUP(MONTH(Tabela2[[#This Row],[Data]]),'[1]Validação de dados'!$I$1:$J$13,2,0))</f>
        <v>Junho</v>
      </c>
      <c r="M380" s="104">
        <f>YEAR(Tabela2[[#This Row],[Data]])</f>
        <v>2025</v>
      </c>
      <c r="N380" s="105" t="str">
        <f>VLOOKUP(Tabela2[[#This Row],[SIEMA]],Siema2025,17,FALSE)</f>
        <v>Noturno</v>
      </c>
      <c r="O380" s="105" t="str">
        <f>VLOOKUP(Tabela2[[#This Row],[SIEMA]],Siema2025,5,FALSE)</f>
        <v>Rodovia</v>
      </c>
      <c r="P380" s="104" t="str">
        <f>VLOOKUP(Tabela2[[#This Row],[SIEMA]],Siema2025,21,FALSE)</f>
        <v>Carreta vazia trafegava sentido norte quando chocou com carreta bitrem com carga de 65 mil litros de gasolina.</v>
      </c>
      <c r="Q380" s="104">
        <v>1203</v>
      </c>
      <c r="R380" s="104" t="str">
        <f>VLOOKUP(Tabela2[[#This Row],[SIEMA]],Siema2025,10,FALSE)</f>
        <v/>
      </c>
      <c r="S380" s="107" t="str">
        <f>IF(Q380="","", IF(Q380="NC","", IF(Q380="NE","", IF(Q380="NA","",IFERROR(VLOOKUP(Q380,Produtos!$A$1:$C$2319,2,FALSE),"Não Cadastrado")))))</f>
        <v>COMBUSTÍVEL PARA MOTORES  ou GASOLINA ou GASOLINA DE AVIAÇÃO (GAV-100LL ou AVGAS-100LL)</v>
      </c>
      <c r="T380" s="104">
        <v>65000</v>
      </c>
      <c r="U380" s="104" t="s">
        <v>648</v>
      </c>
      <c r="V380" s="104">
        <f>IF(Q380="","",IF(ISNUMBER(Q380)=FALSE,"Não se aplica",IFERROR(VLOOKUP(Q380,Produtos!$A$1:$C$2319,3,FALSE),"Não Cadastrado")))</f>
        <v>3</v>
      </c>
      <c r="W380" s="104" t="str">
        <f>VLOOKUP(Tabela2[[#This Row],[SIEMA]],Siema2025,10,FALSE)</f>
        <v/>
      </c>
      <c r="X380" s="113" t="str">
        <f>IF(Tabela2[[#This Row],[Origem do acidente]] = "Plataforma", "PREENCHER","NA")</f>
        <v>NA</v>
      </c>
      <c r="Y380" s="109" t="str">
        <f>IF(W380="","", IF(W380="NC","", IF(W380="NE","", IF(W380="NA","",IFERROR(VLOOKUP(W380,Produtos!$A$1:$C$2319,2,FALSE),"Não Cadastrado")))))</f>
        <v/>
      </c>
      <c r="Z380" s="104" t="str">
        <f>VLOOKUP(Tabela2[[#This Row],[SIEMA]],Siema2025,11,FALSE)</f>
        <v xml:space="preserve"> </v>
      </c>
      <c r="AA380" s="104" t="str">
        <f>VLOOKUP(Tabela2[[#This Row],[SIEMA]],Siema2025,12,FALSE)</f>
        <v xml:space="preserve"> </v>
      </c>
      <c r="AB380" s="104" t="str">
        <f>IF(W380="","",IF(ISNUMBER(W380)=FALSE,"Não se aplica",IFERROR(VLOOKUP(W380,Produtos!$A$1:$C$2319,3,FALSE),"Não Cadastrado")))</f>
        <v/>
      </c>
      <c r="AC380" s="104"/>
      <c r="AD380" s="108" t="str">
        <f>IF(Tabela2[[#This Row],[Origem do acidente]] = "Plataforma", "PREENCHER","NA")</f>
        <v>NA</v>
      </c>
      <c r="AE380" s="107" t="str">
        <f>IF(AC380="","", IF(AC380="NC","", IF(AC380="NE","", IF(AC380="NA","",IFERROR(VLOOKUP(AC380,Produtos!$A$1:$C$2319,2,FALSE),"Não Cadastrado")))))</f>
        <v/>
      </c>
      <c r="AF380" s="104"/>
      <c r="AG380" s="104"/>
      <c r="AH380" s="104" t="str">
        <f>IF(AC380="","",IF(ISNUMBER(AC380)=FALSE,"Não se aplica",IFERROR(VLOOKUP(AC380,Produtos!$A$1:$C$2319,3,FALSE),"Não Cadastrado")))</f>
        <v/>
      </c>
      <c r="AI380" s="104"/>
      <c r="AJ380" s="104" t="str">
        <f>VLOOKUP(Tabela2[[#This Row],[SIEMA]],Siema2025,26,FALSE)</f>
        <v>Carreta vazia trafegava sentido norte quando se chocou com carreta bitrem com carga de 65 mil litros de gasolina.</v>
      </c>
      <c r="AK380" s="107" t="s">
        <v>7381</v>
      </c>
      <c r="AL380" s="107" t="s">
        <v>7623</v>
      </c>
      <c r="AM380" s="107"/>
      <c r="AN380" s="108" t="str">
        <f>VLOOKUP(Tabela2[[#This Row],[SIEMA]],Siema2025,51,FALSE)</f>
        <v/>
      </c>
      <c r="AO380" s="108" t="str">
        <f>VLOOKUP(Tabela2[[#This Row],[SIEMA]],Siema2025,53,FALSE)</f>
        <v/>
      </c>
      <c r="AP380" s="108" t="str">
        <f>VLOOKUP(Tabela2[[#This Row],[SIEMA]],Siema2025,55,FALSE)</f>
        <v/>
      </c>
      <c r="AQ380" s="108" t="str">
        <f>VLOOKUP(Tabela2[[#This Row],[SIEMA]],Siema2025,57,FALSE)</f>
        <v/>
      </c>
      <c r="AR380" s="108" t="str">
        <f>VLOOKUP(Tabela2[[#This Row],[SIEMA]],Siema2025,59,FALSE)</f>
        <v/>
      </c>
      <c r="AS380" s="108" t="str">
        <f>VLOOKUP(Tabela2[[#This Row],[SIEMA]],Siema2025,61,FALSE)</f>
        <v/>
      </c>
      <c r="AT380" s="108" t="str">
        <f>VLOOKUP(Tabela2[[#This Row],[SIEMA]],Siema2025,63,FALSE)</f>
        <v/>
      </c>
      <c r="AU380" s="108" t="s">
        <v>7181</v>
      </c>
      <c r="AV380" s="108" t="str">
        <f>VLOOKUP(Tabela2[[#This Row],[SIEMA]],Siema2025,67,FALSE)</f>
        <v/>
      </c>
      <c r="AW380" s="108" t="str">
        <f>VLOOKUP(Tabela2[[#This Row],[SIEMA]],Siema2025,69,FALSE)</f>
        <v>X</v>
      </c>
      <c r="AX380" s="108" t="s">
        <v>7181</v>
      </c>
      <c r="AY380" s="108" t="str">
        <f>VLOOKUP(Tabela2[[#This Row],[SIEMA]],Siema2025,73,FALSE)</f>
        <v/>
      </c>
      <c r="AZ380" s="108" t="str">
        <f>VLOOKUP(Tabela2[[#This Row],[SIEMA]],Siema2025,75,FALSE)</f>
        <v/>
      </c>
      <c r="BA380" s="108" t="str">
        <f>VLOOKUP(Tabela2[[#This Row],[SIEMA]],Siema2025,77,FALSE)</f>
        <v/>
      </c>
      <c r="BB380" s="108" t="str">
        <f>VLOOKUP(Tabela2[[#This Row],[SIEMA]],Siema2025,79,FALSE)</f>
        <v/>
      </c>
      <c r="BC380" s="108" t="str">
        <f>IF(Tabela2[[#This Row],[Outro(s) ]] = "X", "PREENCHER","NA")</f>
        <v>NA</v>
      </c>
      <c r="BD380" s="108" t="str">
        <f>VLOOKUP(Tabela2[[#This Row],[SIEMA]],Siema2025,82,FALSE)</f>
        <v/>
      </c>
      <c r="BE380" s="108" t="str">
        <f>VLOOKUP(Tabela2[[#This Row],[SIEMA]],Siema2025,81,FALSE)</f>
        <v/>
      </c>
      <c r="BF380" s="110" t="s">
        <v>8782</v>
      </c>
      <c r="BG380" s="110"/>
      <c r="BH380" s="111" t="s">
        <v>8783</v>
      </c>
      <c r="BI380" s="112" t="s">
        <v>2696</v>
      </c>
      <c r="BJ380" s="107" t="s">
        <v>7099</v>
      </c>
      <c r="BK380" s="104" t="s">
        <v>2696</v>
      </c>
      <c r="BL380" s="140">
        <v>45824</v>
      </c>
      <c r="BM380" s="108">
        <f ca="1">IF(Tabela2[[#This Row],[Data de atendimento do Ibama (considerar o primeiro documento/ação)]]="",_xlfn.DAYS(TODAY(),J380),_xlfn.DAYS(Tabela2[[#This Row],[Data de atendimento do Ibama (considerar o primeiro documento/ação)]],J380))</f>
        <v>6</v>
      </c>
      <c r="BN380" s="108" t="str">
        <f>IF(Tabela2[[#This Row],[Atendido pelo Ibama ("Não" ou "Sim")]]="Não","Preencher", IF(Tabela2[[#This Row],[Atendido pelo Ibama ("Não" ou "Sim")]]="Sim","NA",""))</f>
        <v>NA</v>
      </c>
      <c r="BO380" s="114" t="s">
        <v>7100</v>
      </c>
      <c r="BP380" s="108" t="str">
        <f>IF(Tabela2[[#This Row],[Forma de atendimento (primeiro documento/ação)]]= "Outros (especificar)", "PREENCHER","NA")</f>
        <v>NA</v>
      </c>
      <c r="BQ380" s="106" t="s">
        <v>123</v>
      </c>
      <c r="BR380" s="108" t="str">
        <f>IF(Tabela2[[#This Row],[Equipe do Ibama foi a campo? Houve sobrevoo do Poseidon?]] = "Sim", "PREENCHER","NA")</f>
        <v>NA</v>
      </c>
      <c r="BS380" s="108" t="str">
        <f>IF(Tabela2[[#This Row],[Se sim, foi emitida Ordem de Emergência? (informações vinculada à coluna CK)]] = "Sim", "PREENCHER","NA")</f>
        <v>NA</v>
      </c>
      <c r="BT380" s="108" t="s">
        <v>7101</v>
      </c>
      <c r="BU380" s="108" t="s">
        <v>123</v>
      </c>
      <c r="BV380" s="108" t="s">
        <v>123</v>
      </c>
      <c r="BW380" s="108" t="s">
        <v>123</v>
      </c>
      <c r="BX380" s="106" t="s">
        <v>7127</v>
      </c>
      <c r="BY380" s="106"/>
      <c r="BZ380" s="104" t="str">
        <f>IF(Tabela2[[#This Row],[Data do documento de encerramento]]="NA","NA",IF(Tabela2[[#This Row],[Data do documento de encerramento]]="","Pendente de conclusão/ encerramento",_xlfn.DAYS(Tabela2[[#This Row],[Data do documento de encerramento]],J380)))</f>
        <v>Pendente de conclusão/ encerramento</v>
      </c>
      <c r="CA380" s="107" t="s">
        <v>8784</v>
      </c>
      <c r="CB380" s="107"/>
      <c r="CC380" s="129"/>
      <c r="CD380" s="107"/>
      <c r="CE380" s="107"/>
      <c r="CF380" s="107"/>
    </row>
    <row r="381" spans="1:84" ht="45.75">
      <c r="A381" s="169">
        <v>202581154013</v>
      </c>
      <c r="B381" s="170" t="s">
        <v>8785</v>
      </c>
      <c r="C381" s="108" t="str">
        <f>VLOOKUP(Tabela2[[#This Row],[SIEMA]],Siema2025,4,FALSE)</f>
        <v xml:space="preserve"> AM</v>
      </c>
      <c r="D381" s="106" t="str">
        <f>VLOOKUP(Tabela2[[#This Row],[SIEMA]],Siema2025,3,FALSE)</f>
        <v xml:space="preserve">Presidente Figueiredo </v>
      </c>
      <c r="E381" s="106" t="s">
        <v>8786</v>
      </c>
      <c r="F381" s="106" t="s">
        <v>8787</v>
      </c>
      <c r="G381" s="153" t="s">
        <v>8788</v>
      </c>
      <c r="H381" s="153" t="s">
        <v>8789</v>
      </c>
      <c r="I381" s="104" t="s">
        <v>7120</v>
      </c>
      <c r="J381" s="105">
        <f>VLOOKUP(Tabela2[[#This Row],[SIEMA]],Siema2025,2,FALSE)</f>
        <v>45818</v>
      </c>
      <c r="K381" s="105" t="str">
        <f>VLOOKUP(Tabela2[[#This Row],[SIEMA]],Siema2025,16,FALSE)</f>
        <v>Terça</v>
      </c>
      <c r="L381" s="106" t="str">
        <f>IF(Tabela2[[#This Row],[Data]]="","Sem Informação",VLOOKUP(MONTH(Tabela2[[#This Row],[Data]]),'[1]Validação de dados'!$I$1:$J$13,2,0))</f>
        <v>Junho</v>
      </c>
      <c r="M381" s="104">
        <f>YEAR(Tabela2[[#This Row],[Data]])</f>
        <v>2025</v>
      </c>
      <c r="N381" s="105" t="str">
        <f>VLOOKUP(Tabela2[[#This Row],[SIEMA]],Siema2025,17,FALSE)</f>
        <v>Matutino</v>
      </c>
      <c r="O381" s="105" t="str">
        <f>VLOOKUP(Tabela2[[#This Row],[SIEMA]],Siema2025,5,FALSE)</f>
        <v>Rodovia</v>
      </c>
      <c r="P381" s="104" t="str">
        <f>VLOOKUP(Tabela2[[#This Row],[SIEMA]],Siema2025,21,FALSE)</f>
        <v/>
      </c>
      <c r="Q381" s="104">
        <v>1203</v>
      </c>
      <c r="R381" s="104" t="str">
        <f>VLOOKUP(Tabela2[[#This Row],[SIEMA]],Siema2025,10,FALSE)</f>
        <v/>
      </c>
      <c r="S381" s="107" t="str">
        <f>IF(Q381="","", IF(Q381="NC","", IF(Q381="NE","", IF(Q381="NA","",IFERROR(VLOOKUP(Q381,Produtos!$A$1:$C$2319,2,FALSE),"Não Cadastrado")))))</f>
        <v>COMBUSTÍVEL PARA MOTORES  ou GASOLINA ou GASOLINA DE AVIAÇÃO (GAV-100LL ou AVGAS-100LL)</v>
      </c>
      <c r="T381" s="104" t="s">
        <v>6834</v>
      </c>
      <c r="U381" s="104" t="s">
        <v>7062</v>
      </c>
      <c r="V381" s="104">
        <f>IF(Q381="","",IF(ISNUMBER(Q381)=FALSE,"Não se aplica",IFERROR(VLOOKUP(Q381,Produtos!$A$1:$C$2319,3,FALSE),"Não Cadastrado")))</f>
        <v>3</v>
      </c>
      <c r="W381" s="104" t="str">
        <f>VLOOKUP(Tabela2[[#This Row],[SIEMA]],Siema2025,10,FALSE)</f>
        <v/>
      </c>
      <c r="X381" s="113" t="str">
        <f>IF(Tabela2[[#This Row],[Origem do acidente]] = "Plataforma", "PREENCHER","NA")</f>
        <v>NA</v>
      </c>
      <c r="Y381" s="109" t="str">
        <f>IF(W381="","", IF(W381="NC","", IF(W381="NE","", IF(W381="NA","",IFERROR(VLOOKUP(W381,Produtos!$A$1:$C$2319,2,FALSE),"Não Cadastrado")))))</f>
        <v/>
      </c>
      <c r="Z381" s="104" t="str">
        <f>VLOOKUP(Tabela2[[#This Row],[SIEMA]],Siema2025,11,FALSE)</f>
        <v xml:space="preserve"> </v>
      </c>
      <c r="AA381" s="104" t="str">
        <f>VLOOKUP(Tabela2[[#This Row],[SIEMA]],Siema2025,12,FALSE)</f>
        <v xml:space="preserve"> </v>
      </c>
      <c r="AB381" s="104" t="str">
        <f>IF(W381="","",IF(ISNUMBER(W381)=FALSE,"Não se aplica",IFERROR(VLOOKUP(W381,Produtos!$A$1:$C$2319,3,FALSE),"Não Cadastrado")))</f>
        <v/>
      </c>
      <c r="AC381" s="104"/>
      <c r="AD381" s="108" t="str">
        <f>IF(Tabela2[[#This Row],[Origem do acidente]] = "Plataforma", "PREENCHER","NA")</f>
        <v>NA</v>
      </c>
      <c r="AE381" s="107" t="str">
        <f>IF(AC381="","", IF(AC381="NC","", IF(AC381="NE","", IF(AC381="NA","",IFERROR(VLOOKUP(AC381,Produtos!$A$1:$C$2319,2,FALSE),"Não Cadastrado")))))</f>
        <v/>
      </c>
      <c r="AF381" s="104"/>
      <c r="AG381" s="104"/>
      <c r="AH381" s="104" t="str">
        <f>IF(AC381="","",IF(ISNUMBER(AC381)=FALSE,"Não se aplica",IFERROR(VLOOKUP(AC381,Produtos!$A$1:$C$2319,3,FALSE),"Não Cadastrado")))</f>
        <v/>
      </c>
      <c r="AI381" s="104"/>
      <c r="AJ381" s="104" t="str">
        <f>VLOOKUP(Tabela2[[#This Row],[SIEMA]],Siema2025,26,FALSE)</f>
        <v>REAÇÃO TARDIA OU INEFICIENTE DO CONDUTOR, CONFORME LAUDO PERICIAL DA PRF.</v>
      </c>
      <c r="AK381" s="107" t="s">
        <v>7311</v>
      </c>
      <c r="AL381" s="107" t="s">
        <v>7180</v>
      </c>
      <c r="AM381" s="107" t="s">
        <v>7623</v>
      </c>
      <c r="AN381" s="108" t="str">
        <f>VLOOKUP(Tabela2[[#This Row],[SIEMA]],Siema2025,51,FALSE)</f>
        <v/>
      </c>
      <c r="AO381" s="108" t="str">
        <f>VLOOKUP(Tabela2[[#This Row],[SIEMA]],Siema2025,53,FALSE)</f>
        <v/>
      </c>
      <c r="AP381" s="108" t="str">
        <f>VLOOKUP(Tabela2[[#This Row],[SIEMA]],Siema2025,55,FALSE)</f>
        <v/>
      </c>
      <c r="AQ381" s="108" t="str">
        <f>VLOOKUP(Tabela2[[#This Row],[SIEMA]],Siema2025,57,FALSE)</f>
        <v/>
      </c>
      <c r="AR381" s="108" t="str">
        <f>VLOOKUP(Tabela2[[#This Row],[SIEMA]],Siema2025,59,FALSE)</f>
        <v/>
      </c>
      <c r="AS381" s="108" t="str">
        <f>VLOOKUP(Tabela2[[#This Row],[SIEMA]],Siema2025,61,FALSE)</f>
        <v/>
      </c>
      <c r="AT381" s="108" t="str">
        <f>VLOOKUP(Tabela2[[#This Row],[SIEMA]],Siema2025,63,FALSE)</f>
        <v/>
      </c>
      <c r="AU381" s="108" t="str">
        <f>VLOOKUP(Tabela2[[#This Row],[SIEMA]],Siema2025,65,FALSE)</f>
        <v>X</v>
      </c>
      <c r="AV381" s="108" t="str">
        <f>VLOOKUP(Tabela2[[#This Row],[SIEMA]],Siema2025,67,FALSE)</f>
        <v/>
      </c>
      <c r="AW381" s="108" t="s">
        <v>7181</v>
      </c>
      <c r="AX381" s="108" t="str">
        <f>VLOOKUP(Tabela2[[#This Row],[SIEMA]],Siema2025,71,FALSE)</f>
        <v>X</v>
      </c>
      <c r="AY381" s="108" t="str">
        <f>VLOOKUP(Tabela2[[#This Row],[SIEMA]],Siema2025,73,FALSE)</f>
        <v/>
      </c>
      <c r="AZ381" s="108" t="str">
        <f>VLOOKUP(Tabela2[[#This Row],[SIEMA]],Siema2025,75,FALSE)</f>
        <v/>
      </c>
      <c r="BA381" s="108" t="str">
        <f>VLOOKUP(Tabela2[[#This Row],[SIEMA]],Siema2025,77,FALSE)</f>
        <v/>
      </c>
      <c r="BB381" s="108" t="str">
        <f>VLOOKUP(Tabela2[[#This Row],[SIEMA]],Siema2025,79,FALSE)</f>
        <v/>
      </c>
      <c r="BC381" s="108" t="str">
        <f>IF(Tabela2[[#This Row],[Outro(s) ]] = "X", "PREENCHER","NA")</f>
        <v>NA</v>
      </c>
      <c r="BD381" s="108" t="str">
        <f>VLOOKUP(Tabela2[[#This Row],[SIEMA]],Siema2025,82,FALSE)</f>
        <v/>
      </c>
      <c r="BE381" s="108" t="str">
        <f>VLOOKUP(Tabela2[[#This Row],[SIEMA]],Siema2025,81,FALSE)</f>
        <v/>
      </c>
      <c r="BF381" s="110" t="str">
        <f>VLOOKUP(Tabela2[[#This Row],[SIEMA]],Siema2025,28,FALSE)</f>
        <v>CIDADE TRANSPORTES LTDA/ WALLACE MENEZES DA SILVA</v>
      </c>
      <c r="BG381" s="110"/>
      <c r="BH381" s="111" t="str">
        <f>VLOOKUP(Tabela2[[#This Row],[SIEMA]],Siema2025,29,FALSE)</f>
        <v>06151511000190</v>
      </c>
      <c r="BI381" s="112" t="s">
        <v>7062</v>
      </c>
      <c r="BJ381" s="107" t="s">
        <v>7099</v>
      </c>
      <c r="BK381" s="104" t="s">
        <v>2696</v>
      </c>
      <c r="BL381" s="140">
        <v>45890</v>
      </c>
      <c r="BM381" s="108">
        <f ca="1">IF(Tabela2[[#This Row],[Data de atendimento do Ibama (considerar o primeiro documento/ação)]]="",_xlfn.DAYS(TODAY(),J381),_xlfn.DAYS(Tabela2[[#This Row],[Data de atendimento do Ibama (considerar o primeiro documento/ação)]],J381))</f>
        <v>72</v>
      </c>
      <c r="BN381" s="108" t="str">
        <f>IF(Tabela2[[#This Row],[Atendido pelo Ibama ("Não" ou "Sim")]]="Não","Preencher", IF(Tabela2[[#This Row],[Atendido pelo Ibama ("Não" ou "Sim")]]="Sim","NA",""))</f>
        <v>NA</v>
      </c>
      <c r="BO381" s="114" t="s">
        <v>7138</v>
      </c>
      <c r="BP381" s="108" t="str">
        <f>IF(Tabela2[[#This Row],[Forma de atendimento (primeiro documento/ação)]]= "Outros (especificar)", "PREENCHER","NA")</f>
        <v>NA</v>
      </c>
      <c r="BQ381" s="106" t="s">
        <v>123</v>
      </c>
      <c r="BR381" s="108" t="str">
        <f>IF(Tabela2[[#This Row],[Equipe do Ibama foi a campo? Houve sobrevoo do Poseidon?]] = "Sim", "PREENCHER","NA")</f>
        <v>NA</v>
      </c>
      <c r="BS381" s="108" t="str">
        <f>IF(Tabela2[[#This Row],[Se sim, foi emitida Ordem de Emergência? (informações vinculada à coluna CK)]] = "Sim", "PREENCHER","NA")</f>
        <v>NA</v>
      </c>
      <c r="BT381" s="108" t="s">
        <v>7114</v>
      </c>
      <c r="BU381" s="108" t="str">
        <f>IF(Tabela2[[#This Row],[Houve envio de Informações Pós-acidente (preencher "não se aplica" quando de competência estadual/municipal)]] = "Sim", "PREENCHER","NA")</f>
        <v>NA</v>
      </c>
      <c r="BV381" s="108" t="s">
        <v>2696</v>
      </c>
      <c r="BW381" s="108" t="s">
        <v>123</v>
      </c>
      <c r="BX381" s="106" t="s">
        <v>7127</v>
      </c>
      <c r="BY381" s="140"/>
      <c r="BZ381" s="104" t="str">
        <f>IF(Tabela2[[#This Row],[Data do documento de encerramento]]="NA","NA",IF(Tabela2[[#This Row],[Data do documento de encerramento]]="","Pendente de conclusão/ encerramento",_xlfn.DAYS(Tabela2[[#This Row],[Data do documento de encerramento]],J381)))</f>
        <v>Pendente de conclusão/ encerramento</v>
      </c>
      <c r="CA381" s="107" t="s">
        <v>8790</v>
      </c>
      <c r="CB381" s="107"/>
      <c r="CC381" s="130"/>
      <c r="CD381" s="107"/>
      <c r="CE381" s="107"/>
      <c r="CF381" s="107"/>
    </row>
    <row r="382" spans="1:84" ht="76.5">
      <c r="A382" s="182">
        <v>202561354028</v>
      </c>
      <c r="B382" s="118" t="s">
        <v>8791</v>
      </c>
      <c r="C382" s="108" t="s">
        <v>672</v>
      </c>
      <c r="D382" s="106" t="s">
        <v>637</v>
      </c>
      <c r="E382" s="106" t="s">
        <v>3727</v>
      </c>
      <c r="F382" s="106"/>
      <c r="G382" s="106" t="s">
        <v>8792</v>
      </c>
      <c r="H382" s="106" t="s">
        <v>8793</v>
      </c>
      <c r="I382" s="104" t="str">
        <f>VLOOKUP(Tabela2[[#This Row],[SIEMA]],Siema2025,19,FALSE)</f>
        <v>Santos</v>
      </c>
      <c r="J382" s="105">
        <f>VLOOKUP(Tabela2[[#This Row],[SIEMA]],Siema2025,2,FALSE)</f>
        <v>45819</v>
      </c>
      <c r="K382" s="105" t="str">
        <f>VLOOKUP(Tabela2[[#This Row],[SIEMA]],Siema2025,16,FALSE)</f>
        <v>Quarta</v>
      </c>
      <c r="L382" s="106" t="str">
        <f>IF(Tabela2[[#This Row],[Data]]="","Sem Informação",VLOOKUP(MONTH(Tabela2[[#This Row],[Data]]),'[1]Validação de dados'!$I$1:$J$13,2,0))</f>
        <v>Junho</v>
      </c>
      <c r="M382" s="104">
        <f>YEAR(Tabela2[[#This Row],[Data]])</f>
        <v>2025</v>
      </c>
      <c r="N382" s="105" t="str">
        <f>VLOOKUP(Tabela2[[#This Row],[SIEMA]],Siema2025,17,FALSE)</f>
        <v>Vespertino</v>
      </c>
      <c r="O382" s="105" t="str">
        <f>VLOOKUP(Tabela2[[#This Row],[SIEMA]],Siema2025,5,FALSE)</f>
        <v>Plataforma</v>
      </c>
      <c r="P382" s="104" t="str">
        <f>VLOOKUP(Tabela2[[#This Row],[SIEMA]],Siema2025,21,FALSE)</f>
        <v>P-67, Campo de Tupi, Bacia de Santos.</v>
      </c>
      <c r="Q382" s="104">
        <v>1267</v>
      </c>
      <c r="R382" s="104" t="s">
        <v>2043</v>
      </c>
      <c r="S382" s="107" t="str">
        <f>IF(Q382="","", IF(Q382="NC","", IF(Q382="NE","", IF(Q382="NA","",IFERROR(VLOOKUP(Q382,Produtos!$A$1:$C$2319,2,FALSE),"Não Cadastrado")))))</f>
        <v>PETRÓLEO CRU</v>
      </c>
      <c r="T382" s="104">
        <v>3.1E-2</v>
      </c>
      <c r="U382" s="104" t="s">
        <v>7111</v>
      </c>
      <c r="V382" s="104">
        <f>IF(Q382="","",IF(ISNUMBER(Q382)=FALSE,"Não se aplica",IFERROR(VLOOKUP(Q382,Produtos!$A$1:$C$2319,3,FALSE),"Não Cadastrado")))</f>
        <v>3</v>
      </c>
      <c r="W382" s="104" t="str">
        <f>VLOOKUP(Tabela2[[#This Row],[SIEMA]],Siema2025,10,FALSE)</f>
        <v/>
      </c>
      <c r="X382" s="113"/>
      <c r="Y382" s="109" t="str">
        <f>IF(W382="","", IF(W382="NC","", IF(W382="NE","", IF(W382="NA","",IFERROR(VLOOKUP(W382,Produtos!$A$1:$C$2319,2,FALSE),"Não Cadastrado")))))</f>
        <v/>
      </c>
      <c r="Z382" s="104" t="str">
        <f>VLOOKUP(Tabela2[[#This Row],[SIEMA]],Siema2025,11,FALSE)</f>
        <v xml:space="preserve"> </v>
      </c>
      <c r="AA382" s="104" t="str">
        <f>VLOOKUP(Tabela2[[#This Row],[SIEMA]],Siema2025,12,FALSE)</f>
        <v xml:space="preserve"> </v>
      </c>
      <c r="AB382" s="104" t="str">
        <f>IF(W382="","",IF(ISNUMBER(W382)=FALSE,"Não se aplica",IFERROR(VLOOKUP(W382,Produtos!$A$1:$C$2319,3,FALSE),"Não Cadastrado")))</f>
        <v/>
      </c>
      <c r="AC382" s="104"/>
      <c r="AD382" s="108"/>
      <c r="AE382" s="107" t="str">
        <f>IF(AC382="","", IF(AC382="NC","", IF(AC382="NE","", IF(AC382="NA","",IFERROR(VLOOKUP(AC382,Produtos!$A$1:$C$2319,2,FALSE),"Não Cadastrado")))))</f>
        <v/>
      </c>
      <c r="AF382" s="104"/>
      <c r="AG382" s="104"/>
      <c r="AH382" s="104" t="str">
        <f>IF(AC382="","",IF(ISNUMBER(AC382)=FALSE,"Não se aplica",IFERROR(VLOOKUP(AC382,Produtos!$A$1:$C$2319,3,FALSE),"Não Cadastrado")))</f>
        <v/>
      </c>
      <c r="AI382" s="104"/>
      <c r="AJ382" s="104" t="str">
        <f>VLOOKUP(Tabela2[[#This Row],[SIEMA]],Siema2025,26,FALSE)</f>
        <v>Sensibilização dos detectores por reflexo da chama do flare que estava aliviando os gases devido parada dos compressores
Atualização do Siema 12/09, de acordo com Relatório de atendimento a incidente de poluição por óleo (24636748): 
Falha no fechamento da SDV-1223005
Os planos e procedimentos para inspeção, teste e manutenção são inadequados [13.2.1].
Foi verificada que a estratégia de manutenção da SDV-1223005 estava sendo cumprida conforme planejada, porém, as manutenções corretivas executadas após constatações de mau funcionamento da SDV não foram eficazes.
Identificação, avaliação, consideração e mitigação de riscos inadequada [10.3].
Verificou-se que o arranjo do sistema eletro-pneumático do atuador da SDV-1223005 poderia ser projetado com maior confiabilidade.</v>
      </c>
      <c r="AK382" s="107" t="s">
        <v>7285</v>
      </c>
      <c r="AL382" s="107" t="s">
        <v>7229</v>
      </c>
      <c r="AM382" s="107"/>
      <c r="AN382" s="108" t="str">
        <f>VLOOKUP(Tabela2[[#This Row],[SIEMA]],Siema2025,51,FALSE)</f>
        <v/>
      </c>
      <c r="AO382" s="108" t="str">
        <f>VLOOKUP(Tabela2[[#This Row],[SIEMA]],Siema2025,53,FALSE)</f>
        <v/>
      </c>
      <c r="AP382" s="108" t="str">
        <f>VLOOKUP(Tabela2[[#This Row],[SIEMA]],Siema2025,55,FALSE)</f>
        <v/>
      </c>
      <c r="AQ382" s="108" t="str">
        <f>VLOOKUP(Tabela2[[#This Row],[SIEMA]],Siema2025,57,FALSE)</f>
        <v/>
      </c>
      <c r="AR382" s="108" t="str">
        <f>VLOOKUP(Tabela2[[#This Row],[SIEMA]],Siema2025,59,FALSE)</f>
        <v/>
      </c>
      <c r="AS382" s="108" t="str">
        <f>VLOOKUP(Tabela2[[#This Row],[SIEMA]],Siema2025,61,FALSE)</f>
        <v>X</v>
      </c>
      <c r="AT382" s="108" t="str">
        <f>VLOOKUP(Tabela2[[#This Row],[SIEMA]],Siema2025,63,FALSE)</f>
        <v/>
      </c>
      <c r="AU382" s="108" t="str">
        <f>VLOOKUP(Tabela2[[#This Row],[SIEMA]],Siema2025,65,FALSE)</f>
        <v/>
      </c>
      <c r="AV382" s="108" t="str">
        <f>VLOOKUP(Tabela2[[#This Row],[SIEMA]],Siema2025,67,FALSE)</f>
        <v/>
      </c>
      <c r="AW382" s="108" t="str">
        <f>VLOOKUP(Tabela2[[#This Row],[SIEMA]],Siema2025,69,FALSE)</f>
        <v/>
      </c>
      <c r="AX382" s="108" t="str">
        <f>VLOOKUP(Tabela2[[#This Row],[SIEMA]],Siema2025,71,FALSE)</f>
        <v/>
      </c>
      <c r="AY382" s="108" t="str">
        <f>VLOOKUP(Tabela2[[#This Row],[SIEMA]],Siema2025,73,FALSE)</f>
        <v/>
      </c>
      <c r="AZ382" s="108" t="str">
        <f>VLOOKUP(Tabela2[[#This Row],[SIEMA]],Siema2025,75,FALSE)</f>
        <v/>
      </c>
      <c r="BA382" s="108" t="str">
        <f>VLOOKUP(Tabela2[[#This Row],[SIEMA]],Siema2025,77,FALSE)</f>
        <v/>
      </c>
      <c r="BB382" s="108" t="str">
        <f>VLOOKUP(Tabela2[[#This Row],[SIEMA]],Siema2025,79,FALSE)</f>
        <v/>
      </c>
      <c r="BC382" s="108" t="str">
        <f>IF(Tabela2[[#This Row],[Outro(s) ]] = "X", "PREENCHER","NA")</f>
        <v>NA</v>
      </c>
      <c r="BD382" s="108" t="str">
        <f>VLOOKUP(Tabela2[[#This Row],[SIEMA]],Siema2025,82,FALSE)</f>
        <v/>
      </c>
      <c r="BE382" s="108" t="str">
        <f>VLOOKUP(Tabela2[[#This Row],[SIEMA]],Siema2025,81,FALSE)</f>
        <v/>
      </c>
      <c r="BF382" s="110" t="str">
        <f>VLOOKUP(Tabela2[[#This Row],[SIEMA]],Siema2025,28,FALSE)</f>
        <v>Petrobras</v>
      </c>
      <c r="BG382" s="110"/>
      <c r="BH382" s="111">
        <v>33000167000101</v>
      </c>
      <c r="BI382" s="112" t="str">
        <f>VLOOKUP(Tabela2[[#This Row],[SIEMA]],Siema2025,107,FALSE)</f>
        <v>Não</v>
      </c>
      <c r="BJ382" s="107" t="s">
        <v>7099</v>
      </c>
      <c r="BK382" s="104" t="s">
        <v>2696</v>
      </c>
      <c r="BL382" s="140">
        <v>45824</v>
      </c>
      <c r="BM382" s="108">
        <f ca="1">IF(Tabela2[[#This Row],[Data de atendimento do Ibama (considerar o primeiro documento/ação)]]="",_xlfn.DAYS(TODAY(),J382),_xlfn.DAYS(Tabela2[[#This Row],[Data de atendimento do Ibama (considerar o primeiro documento/ação)]],J382))</f>
        <v>5</v>
      </c>
      <c r="BN382" s="108" t="str">
        <f>IF(Tabela2[[#This Row],[Atendido pelo Ibama ("Não" ou "Sim")]]="Não","Preencher", IF(Tabela2[[#This Row],[Atendido pelo Ibama ("Não" ou "Sim")]]="Sim","NA",""))</f>
        <v>NA</v>
      </c>
      <c r="BO382" s="114" t="s">
        <v>7100</v>
      </c>
      <c r="BP382" s="108" t="str">
        <f>IF(Tabela2[[#This Row],[Forma de atendimento (primeiro documento/ação)]]= "Outros (especificar)", "PREENCHER","NA")</f>
        <v>NA</v>
      </c>
      <c r="BQ382" s="106" t="s">
        <v>123</v>
      </c>
      <c r="BR382" s="108" t="str">
        <f>IF(Tabela2[[#This Row],[Equipe do Ibama foi a campo? Houve sobrevoo do Poseidon?]] = "Sim", "PREENCHER","NA")</f>
        <v>NA</v>
      </c>
      <c r="BS382" s="108" t="str">
        <f>IF(Tabela2[[#This Row],[Se sim, foi emitida Ordem de Emergência? (informações vinculada à coluna CK)]] = "Sim", "PREENCHER","NA")</f>
        <v>NA</v>
      </c>
      <c r="BT382" s="108" t="s">
        <v>7101</v>
      </c>
      <c r="BU382" s="108" t="s">
        <v>2696</v>
      </c>
      <c r="BV382" s="108" t="s">
        <v>123</v>
      </c>
      <c r="BW382" s="108" t="s">
        <v>2696</v>
      </c>
      <c r="BX382" s="106" t="s">
        <v>7102</v>
      </c>
      <c r="BY382" s="140">
        <v>45916</v>
      </c>
      <c r="BZ382" s="104">
        <f>IF(Tabela2[[#This Row],[Data do documento de encerramento]]="NA","NA",IF(Tabela2[[#This Row],[Data do documento de encerramento]]="","Pendente de conclusão/ encerramento",_xlfn.DAYS(Tabela2[[#This Row],[Data do documento de encerramento]],J382)))</f>
        <v>97</v>
      </c>
      <c r="CA382" s="107"/>
      <c r="CB382" s="107" t="s">
        <v>7158</v>
      </c>
      <c r="CC382" s="130" t="s">
        <v>7194</v>
      </c>
      <c r="CD382" s="107" t="s">
        <v>7296</v>
      </c>
      <c r="CE382" s="107" t="s">
        <v>2696</v>
      </c>
      <c r="CF382" s="107" t="s">
        <v>7105</v>
      </c>
    </row>
    <row r="383" spans="1:84" ht="30.75">
      <c r="A383" s="169">
        <v>202561354006</v>
      </c>
      <c r="B383" s="170" t="s">
        <v>8794</v>
      </c>
      <c r="C383" s="108" t="str">
        <f>VLOOKUP(Tabela2[[#This Row],[SIEMA]],Siema2025,4,FALSE)</f>
        <v xml:space="preserve"> SE</v>
      </c>
      <c r="D383" s="106" t="str">
        <f>VLOOKUP(Tabela2[[#This Row],[SIEMA]],Siema2025,3,FALSE)</f>
        <v xml:space="preserve">Carmópolis </v>
      </c>
      <c r="E383" s="106" t="str">
        <f>VLOOKUP(Tabela2[[#This Row],[SIEMA]],Siema2025,20,FALSE)</f>
        <v>Locação do poço 7-CP-361-SE, Carmópolis-SE</v>
      </c>
      <c r="F383" s="106"/>
      <c r="G383" s="106" t="s">
        <v>8795</v>
      </c>
      <c r="H383" s="106" t="s">
        <v>8796</v>
      </c>
      <c r="I383" s="104" t="s">
        <v>7479</v>
      </c>
      <c r="J383" s="105">
        <f>VLOOKUP(Tabela2[[#This Row],[SIEMA]],Siema2025,2,FALSE)</f>
        <v>45820</v>
      </c>
      <c r="K383" s="105" t="str">
        <f>VLOOKUP(Tabela2[[#This Row],[SIEMA]],Siema2025,16,FALSE)</f>
        <v>Quinta</v>
      </c>
      <c r="L383" s="106" t="str">
        <f>IF(Tabela2[[#This Row],[Data]]="","Sem Informação",VLOOKUP(MONTH(Tabela2[[#This Row],[Data]]),'[1]Validação de dados'!$I$1:$J$13,2,0))</f>
        <v>Junho</v>
      </c>
      <c r="M383" s="104">
        <f>YEAR(Tabela2[[#This Row],[Data]])</f>
        <v>2025</v>
      </c>
      <c r="N383" s="105" t="str">
        <f>VLOOKUP(Tabela2[[#This Row],[SIEMA]],Siema2025,17,FALSE)</f>
        <v>Vespertino</v>
      </c>
      <c r="O383" s="105" t="s">
        <v>145</v>
      </c>
      <c r="P383" s="104" t="str">
        <f>VLOOKUP(Tabela2[[#This Row],[SIEMA]],Siema2025,21,FALSE)</f>
        <v>Poço terrestre</v>
      </c>
      <c r="Q383" s="104">
        <v>1267</v>
      </c>
      <c r="R383" s="104"/>
      <c r="S383" s="107" t="str">
        <f>IF(Q383="","", IF(Q383="NC","", IF(Q383="NE","", IF(Q383="NA","",IFERROR(VLOOKUP(Q383,Produtos!$A$1:$C$2319,2,FALSE),"Não Cadastrado")))))</f>
        <v>PETRÓLEO CRU</v>
      </c>
      <c r="T383" s="104" t="s">
        <v>8797</v>
      </c>
      <c r="U383" s="104" t="str">
        <f>VLOOKUP(Tabela2[[#This Row],[SIEMA]],Siema2025,12,FALSE)</f>
        <v>M3</v>
      </c>
      <c r="V383" s="104">
        <f>IF(Q383="","",IF(ISNUMBER(Q383)=FALSE,"Não se aplica",IFERROR(VLOOKUP(Q383,Produtos!$A$1:$C$2319,3,FALSE),"Não Cadastrado")))</f>
        <v>3</v>
      </c>
      <c r="W383" s="104"/>
      <c r="X383" s="113" t="str">
        <f>IF(Tabela2[[#This Row],[Origem do acidente]] = "Plataforma", "PREENCHER","NA")</f>
        <v>NA</v>
      </c>
      <c r="Y383" s="104" t="str">
        <f>VLOOKUP(Tabela2[[#This Row],[SIEMA]],Siema2025,10,FALSE)</f>
        <v>Água Produzida fora de especificação</v>
      </c>
      <c r="Z383" s="104" t="str">
        <f>VLOOKUP(Tabela2[[#This Row],[SIEMA]],Siema2025,11,FALSE)</f>
        <v>0.231</v>
      </c>
      <c r="AA383" s="104" t="str">
        <f>VLOOKUP(Tabela2[[#This Row],[SIEMA]],Siema2025,12,FALSE)</f>
        <v>M3</v>
      </c>
      <c r="AB383" s="104" t="str">
        <f>IF(W383="","",IF(ISNUMBER(W383)=FALSE,"Não se aplica",IFERROR(VLOOKUP(W383,Produtos!$A$1:$C$2319,3,FALSE),"Não Cadastrado")))</f>
        <v/>
      </c>
      <c r="AC383" s="104"/>
      <c r="AD383" s="108" t="str">
        <f>IF(Tabela2[[#This Row],[Origem do acidente]] = "Plataforma", "PREENCHER","NA")</f>
        <v>NA</v>
      </c>
      <c r="AE383" s="107" t="str">
        <f>IF(AC383="","", IF(AC383="NC","", IF(AC383="NE","", IF(AC383="NA","",IFERROR(VLOOKUP(AC383,Produtos!$A$1:$C$2319,2,FALSE),"Não Cadastrado")))))</f>
        <v/>
      </c>
      <c r="AF383" s="104"/>
      <c r="AG383" s="104"/>
      <c r="AH383" s="104" t="str">
        <f>IF(AC383="","",IF(ISNUMBER(AC383)=FALSE,"Não se aplica",IFERROR(VLOOKUP(AC383,Produtos!$A$1:$C$2319,3,FALSE),"Não Cadastrado")))</f>
        <v/>
      </c>
      <c r="AI383" s="104"/>
      <c r="AJ383" s="104" t="str">
        <f>VLOOKUP(Tabela2[[#This Row],[SIEMA]],Siema2025,26,FALSE)</f>
        <v>Em investigação.</v>
      </c>
      <c r="AK383" s="107"/>
      <c r="AL383" s="107"/>
      <c r="AM383" s="107"/>
      <c r="AN383" s="108" t="str">
        <f>VLOOKUP(Tabela2[[#This Row],[SIEMA]],Siema2025,51,FALSE)</f>
        <v/>
      </c>
      <c r="AO383" s="108" t="str">
        <f>VLOOKUP(Tabela2[[#This Row],[SIEMA]],Siema2025,53,FALSE)</f>
        <v/>
      </c>
      <c r="AP383" s="108" t="str">
        <f>VLOOKUP(Tabela2[[#This Row],[SIEMA]],Siema2025,55,FALSE)</f>
        <v/>
      </c>
      <c r="AQ383" s="108" t="str">
        <f>VLOOKUP(Tabela2[[#This Row],[SIEMA]],Siema2025,57,FALSE)</f>
        <v/>
      </c>
      <c r="AR383" s="108" t="str">
        <f>VLOOKUP(Tabela2[[#This Row],[SIEMA]],Siema2025,59,FALSE)</f>
        <v/>
      </c>
      <c r="AS383" s="108" t="str">
        <f>VLOOKUP(Tabela2[[#This Row],[SIEMA]],Siema2025,61,FALSE)</f>
        <v/>
      </c>
      <c r="AT383" s="108" t="str">
        <f>VLOOKUP(Tabela2[[#This Row],[SIEMA]],Siema2025,63,FALSE)</f>
        <v/>
      </c>
      <c r="AU383" s="108" t="str">
        <f>VLOOKUP(Tabela2[[#This Row],[SIEMA]],Siema2025,65,FALSE)</f>
        <v>X</v>
      </c>
      <c r="AV383" s="108" t="str">
        <f>VLOOKUP(Tabela2[[#This Row],[SIEMA]],Siema2025,67,FALSE)</f>
        <v/>
      </c>
      <c r="AW383" s="108" t="str">
        <f>VLOOKUP(Tabela2[[#This Row],[SIEMA]],Siema2025,69,FALSE)</f>
        <v/>
      </c>
      <c r="AX383" s="108" t="str">
        <f>VLOOKUP(Tabela2[[#This Row],[SIEMA]],Siema2025,71,FALSE)</f>
        <v/>
      </c>
      <c r="AY383" s="108" t="str">
        <f>VLOOKUP(Tabela2[[#This Row],[SIEMA]],Siema2025,73,FALSE)</f>
        <v/>
      </c>
      <c r="AZ383" s="108" t="str">
        <f>VLOOKUP(Tabela2[[#This Row],[SIEMA]],Siema2025,75,FALSE)</f>
        <v/>
      </c>
      <c r="BA383" s="108" t="str">
        <f>VLOOKUP(Tabela2[[#This Row],[SIEMA]],Siema2025,77,FALSE)</f>
        <v/>
      </c>
      <c r="BB383" s="108" t="str">
        <f>VLOOKUP(Tabela2[[#This Row],[SIEMA]],Siema2025,79,FALSE)</f>
        <v/>
      </c>
      <c r="BC383" s="108" t="str">
        <f>IF(Tabela2[[#This Row],[Outro(s) ]] = "X", "PREENCHER","NA")</f>
        <v>NA</v>
      </c>
      <c r="BD383" s="108" t="str">
        <f>VLOOKUP(Tabela2[[#This Row],[SIEMA]],Siema2025,82,FALSE)</f>
        <v/>
      </c>
      <c r="BE383" s="108" t="str">
        <f>VLOOKUP(Tabela2[[#This Row],[SIEMA]],Siema2025,81,FALSE)</f>
        <v/>
      </c>
      <c r="BF383" s="110" t="str">
        <f>VLOOKUP(Tabela2[[#This Row],[SIEMA]],Siema2025,28,FALSE)</f>
        <v>Carmo Energy S.A</v>
      </c>
      <c r="BG383" s="110"/>
      <c r="BH383" s="111" t="str">
        <f>VLOOKUP(Tabela2[[#This Row],[SIEMA]],Siema2025,29,FALSE)</f>
        <v/>
      </c>
      <c r="BI383" s="112" t="str">
        <f>VLOOKUP(Tabela2[[#This Row],[SIEMA]],Siema2025,107,FALSE)</f>
        <v>Não</v>
      </c>
      <c r="BJ383" s="107" t="s">
        <v>7113</v>
      </c>
      <c r="BK383" s="104" t="s">
        <v>2696</v>
      </c>
      <c r="BL383" s="140">
        <v>45834</v>
      </c>
      <c r="BM383" s="108">
        <f ca="1">IF(Tabela2[[#This Row],[Data de atendimento do Ibama (considerar o primeiro documento/ação)]]="",_xlfn.DAYS(TODAY(),J383),_xlfn.DAYS(Tabela2[[#This Row],[Data de atendimento do Ibama (considerar o primeiro documento/ação)]],J383))</f>
        <v>14</v>
      </c>
      <c r="BN383" s="108" t="str">
        <f>IF(Tabela2[[#This Row],[Atendido pelo Ibama ("Não" ou "Sim")]]="Não","Preencher", IF(Tabela2[[#This Row],[Atendido pelo Ibama ("Não" ou "Sim")]]="Sim","NA",""))</f>
        <v>NA</v>
      </c>
      <c r="BO383" s="114" t="s">
        <v>7100</v>
      </c>
      <c r="BP383" s="108" t="str">
        <f>IF(Tabela2[[#This Row],[Forma de atendimento (primeiro documento/ação)]]= "Outros (especificar)", "PREENCHER","NA")</f>
        <v>NA</v>
      </c>
      <c r="BQ383" s="106" t="s">
        <v>123</v>
      </c>
      <c r="BR383" s="108" t="str">
        <f>IF(Tabela2[[#This Row],[Equipe do Ibama foi a campo? Houve sobrevoo do Poseidon?]] = "Sim", "PREENCHER","NA")</f>
        <v>NA</v>
      </c>
      <c r="BS383" s="108" t="str">
        <f>IF(Tabela2[[#This Row],[Se sim, foi emitida Ordem de Emergência? (informações vinculada à coluna CK)]] = "Sim", "PREENCHER","NA")</f>
        <v>NA</v>
      </c>
      <c r="BT383" s="108" t="str">
        <f>IF(Tabela2[[#This Row],[Foi elaborado Relatório de Vistoria pelo Ibama? (informações vinculada à coluna CK)]] = "Sim", "PREENCHER","NA")</f>
        <v>NA</v>
      </c>
      <c r="BU383" s="108" t="s">
        <v>123</v>
      </c>
      <c r="BV383" s="108" t="s">
        <v>2696</v>
      </c>
      <c r="BW383" s="108" t="s">
        <v>123</v>
      </c>
      <c r="BX383" s="106"/>
      <c r="BY383" s="106"/>
      <c r="BZ383" s="104" t="str">
        <f>IF(Tabela2[[#This Row],[Data do documento de encerramento]]="NA","NA",IF(Tabela2[[#This Row],[Data do documento de encerramento]]="","Pendente de conclusão/ encerramento",_xlfn.DAYS(Tabela2[[#This Row],[Data do documento de encerramento]],J383)))</f>
        <v>Pendente de conclusão/ encerramento</v>
      </c>
      <c r="CA383" s="107"/>
      <c r="CB383" s="107"/>
      <c r="CC383" s="130"/>
      <c r="CD383" s="107"/>
      <c r="CE383" s="107"/>
      <c r="CF383" s="107"/>
    </row>
    <row r="384" spans="1:84" ht="76.5">
      <c r="A384" s="182">
        <v>202561379243</v>
      </c>
      <c r="B384" s="118" t="s">
        <v>8798</v>
      </c>
      <c r="C384" s="108" t="s">
        <v>672</v>
      </c>
      <c r="D384" s="106" t="s">
        <v>637</v>
      </c>
      <c r="E384" s="106" t="s">
        <v>8471</v>
      </c>
      <c r="F384" s="106"/>
      <c r="G384" s="106" t="s">
        <v>8799</v>
      </c>
      <c r="H384" s="106" t="s">
        <v>8800</v>
      </c>
      <c r="I384" s="104" t="str">
        <f>VLOOKUP(Tabela2[[#This Row],[SIEMA]],Siema2025,19,FALSE)</f>
        <v>Santos</v>
      </c>
      <c r="J384" s="105">
        <f>VLOOKUP(Tabela2[[#This Row],[SIEMA]],Siema2025,2,FALSE)</f>
        <v>45821</v>
      </c>
      <c r="K384" s="105" t="str">
        <f>VLOOKUP(Tabela2[[#This Row],[SIEMA]],Siema2025,16,FALSE)</f>
        <v>Sexta</v>
      </c>
      <c r="L384" s="106" t="str">
        <f>IF(Tabela2[[#This Row],[Data]]="","Sem Informação",VLOOKUP(MONTH(Tabela2[[#This Row],[Data]]),'[1]Validação de dados'!$I$1:$J$13,2,0))</f>
        <v>Junho</v>
      </c>
      <c r="M384" s="104">
        <f>YEAR(Tabela2[[#This Row],[Data]])</f>
        <v>2025</v>
      </c>
      <c r="N384" s="105" t="str">
        <f>VLOOKUP(Tabela2[[#This Row],[SIEMA]],Siema2025,17,FALSE)</f>
        <v>Vespertino</v>
      </c>
      <c r="O384" s="105" t="s">
        <v>111</v>
      </c>
      <c r="P384" s="104" t="str">
        <f>VLOOKUP(Tabela2[[#This Row],[SIEMA]],Siema2025,21,FALSE)</f>
        <v>Embarcação Island Intervention, Campo  e Bacalhau</v>
      </c>
      <c r="Q384" s="104" t="s">
        <v>637</v>
      </c>
      <c r="R384" s="104" t="s">
        <v>8801</v>
      </c>
      <c r="S384" s="107" t="s">
        <v>7927</v>
      </c>
      <c r="T384" s="104">
        <v>0.03</v>
      </c>
      <c r="U384" s="104" t="s">
        <v>7111</v>
      </c>
      <c r="V384" s="104" t="str">
        <f>IF(Q384="","",IF(ISNUMBER(Q384)=FALSE,"Não se aplica",IFERROR(VLOOKUP(Q384,Produtos!$A$1:$C$2319,3,FALSE),"Não Cadastrado")))</f>
        <v>Não se aplica</v>
      </c>
      <c r="W384" s="104"/>
      <c r="X384" s="113"/>
      <c r="Y384" s="109" t="str">
        <f>IF(W384="","", IF(W384="NC","", IF(W384="NE","", IF(W384="NA","",IFERROR(VLOOKUP(W384,Produtos!$A$1:$C$2319,2,FALSE),"Não Cadastrado")))))</f>
        <v/>
      </c>
      <c r="Z384" s="104"/>
      <c r="AA384" s="104"/>
      <c r="AB384" s="104" t="str">
        <f>IF(W384="","",IF(ISNUMBER(W384)=FALSE,"Não se aplica",IFERROR(VLOOKUP(W384,Produtos!$A$1:$C$2319,3,FALSE),"Não Cadastrado")))</f>
        <v/>
      </c>
      <c r="AC384" s="104"/>
      <c r="AD384" s="108"/>
      <c r="AE384" s="107" t="str">
        <f>IF(AC384="","", IF(AC384="NC","", IF(AC384="NE","", IF(AC384="NA","",IFERROR(VLOOKUP(AC384,Produtos!$A$1:$C$2319,2,FALSE),"Não Cadastrado")))))</f>
        <v/>
      </c>
      <c r="AF384" s="104"/>
      <c r="AG384" s="104"/>
      <c r="AH384" s="104" t="str">
        <f>IF(AC384="","",IF(ISNUMBER(AC384)=FALSE,"Não se aplica",IFERROR(VLOOKUP(AC384,Produtos!$A$1:$C$2319,3,FALSE),"Não Cadastrado")))</f>
        <v/>
      </c>
      <c r="AI384" s="104"/>
      <c r="AJ384" s="104" t="str">
        <f>VLOOKUP(Tabela2[[#This Row],[SIEMA]],Siema2025,26,FALSE)</f>
        <v>Foi recebido um alarme de baixo nivel do tanque de gravidade do swing down thruster (SDT) dianteiro.
Thruster indisponível para uso e 8 galões de oleo hidraulico foi derramado.
Thurster foi desligado e perda de oleo cessada</v>
      </c>
      <c r="AK384" s="107" t="s">
        <v>7285</v>
      </c>
      <c r="AL384" s="107"/>
      <c r="AM384" s="107"/>
      <c r="AN384" s="108" t="str">
        <f>VLOOKUP(Tabela2[[#This Row],[SIEMA]],Siema2025,51,FALSE)</f>
        <v/>
      </c>
      <c r="AO384" s="108" t="str">
        <f>VLOOKUP(Tabela2[[#This Row],[SIEMA]],Siema2025,53,FALSE)</f>
        <v/>
      </c>
      <c r="AP384" s="108" t="str">
        <f>VLOOKUP(Tabela2[[#This Row],[SIEMA]],Siema2025,55,FALSE)</f>
        <v/>
      </c>
      <c r="AQ384" s="108" t="str">
        <f>VLOOKUP(Tabela2[[#This Row],[SIEMA]],Siema2025,57,FALSE)</f>
        <v/>
      </c>
      <c r="AR384" s="108" t="str">
        <f>VLOOKUP(Tabela2[[#This Row],[SIEMA]],Siema2025,59,FALSE)</f>
        <v/>
      </c>
      <c r="AS384" s="108" t="str">
        <f>VLOOKUP(Tabela2[[#This Row],[SIEMA]],Siema2025,61,FALSE)</f>
        <v>X</v>
      </c>
      <c r="AT384" s="108" t="str">
        <f>VLOOKUP(Tabela2[[#This Row],[SIEMA]],Siema2025,63,FALSE)</f>
        <v/>
      </c>
      <c r="AU384" s="108" t="str">
        <f>VLOOKUP(Tabela2[[#This Row],[SIEMA]],Siema2025,65,FALSE)</f>
        <v/>
      </c>
      <c r="AV384" s="108" t="str">
        <f>VLOOKUP(Tabela2[[#This Row],[SIEMA]],Siema2025,67,FALSE)</f>
        <v/>
      </c>
      <c r="AW384" s="108" t="str">
        <f>VLOOKUP(Tabela2[[#This Row],[SIEMA]],Siema2025,69,FALSE)</f>
        <v/>
      </c>
      <c r="AX384" s="108" t="str">
        <f>VLOOKUP(Tabela2[[#This Row],[SIEMA]],Siema2025,71,FALSE)</f>
        <v/>
      </c>
      <c r="AY384" s="108" t="str">
        <f>VLOOKUP(Tabela2[[#This Row],[SIEMA]],Siema2025,73,FALSE)</f>
        <v/>
      </c>
      <c r="AZ384" s="108" t="str">
        <f>VLOOKUP(Tabela2[[#This Row],[SIEMA]],Siema2025,75,FALSE)</f>
        <v/>
      </c>
      <c r="BA384" s="108" t="str">
        <f>VLOOKUP(Tabela2[[#This Row],[SIEMA]],Siema2025,77,FALSE)</f>
        <v/>
      </c>
      <c r="BB384" s="108" t="str">
        <f>VLOOKUP(Tabela2[[#This Row],[SIEMA]],Siema2025,79,FALSE)</f>
        <v/>
      </c>
      <c r="BC384" s="108" t="str">
        <f>IF(Tabela2[[#This Row],[Outro(s) ]] = "X", "PREENCHER","NA")</f>
        <v>NA</v>
      </c>
      <c r="BD384" s="108" t="str">
        <f>VLOOKUP(Tabela2[[#This Row],[SIEMA]],Siema2025,82,FALSE)</f>
        <v/>
      </c>
      <c r="BE384" s="108" t="str">
        <f>VLOOKUP(Tabela2[[#This Row],[SIEMA]],Siema2025,81,FALSE)</f>
        <v/>
      </c>
      <c r="BF384" s="110" t="str">
        <f>VLOOKUP(Tabela2[[#This Row],[SIEMA]],Siema2025,28,FALSE)</f>
        <v>Equinor Brasil Energia</v>
      </c>
      <c r="BG384" s="110"/>
      <c r="BH384" s="111" t="str">
        <f>VLOOKUP(Tabela2[[#This Row],[SIEMA]],Siema2025,29,FALSE)</f>
        <v>04028583000110</v>
      </c>
      <c r="BI384" s="112" t="s">
        <v>2696</v>
      </c>
      <c r="BJ384" s="107" t="s">
        <v>7099</v>
      </c>
      <c r="BK384" s="104" t="s">
        <v>2696</v>
      </c>
      <c r="BL384" s="140">
        <v>45831</v>
      </c>
      <c r="BM384" s="108">
        <f ca="1">IF(Tabela2[[#This Row],[Data de atendimento do Ibama (considerar o primeiro documento/ação)]]="",_xlfn.DAYS(TODAY(),J384),_xlfn.DAYS(Tabela2[[#This Row],[Data de atendimento do Ibama (considerar o primeiro documento/ação)]],J384))</f>
        <v>10</v>
      </c>
      <c r="BN384" s="108" t="str">
        <f>IF(Tabela2[[#This Row],[Atendido pelo Ibama ("Não" ou "Sim")]]="Não","Preencher", IF(Tabela2[[#This Row],[Atendido pelo Ibama ("Não" ou "Sim")]]="Sim","NA",""))</f>
        <v>NA</v>
      </c>
      <c r="BO384" s="114" t="s">
        <v>7100</v>
      </c>
      <c r="BP384" s="108" t="str">
        <f>IF(Tabela2[[#This Row],[Forma de atendimento (primeiro documento/ação)]]= "Outros (especificar)", "PREENCHER","NA")</f>
        <v>NA</v>
      </c>
      <c r="BQ384" s="106" t="s">
        <v>123</v>
      </c>
      <c r="BR384" s="108" t="str">
        <f>IF(Tabela2[[#This Row],[Equipe do Ibama foi a campo? Houve sobrevoo do Poseidon?]] = "Sim", "PREENCHER","NA")</f>
        <v>NA</v>
      </c>
      <c r="BS384" s="108" t="str">
        <f>IF(Tabela2[[#This Row],[Se sim, foi emitida Ordem de Emergência? (informações vinculada à coluna CK)]] = "Sim", "PREENCHER","NA")</f>
        <v>NA</v>
      </c>
      <c r="BT384" s="108" t="s">
        <v>7101</v>
      </c>
      <c r="BU384" s="108" t="s">
        <v>123</v>
      </c>
      <c r="BV384" s="108" t="s">
        <v>123</v>
      </c>
      <c r="BW384" s="108" t="s">
        <v>123</v>
      </c>
      <c r="BX384" s="106" t="s">
        <v>7127</v>
      </c>
      <c r="BY384" s="106"/>
      <c r="BZ384" s="104" t="str">
        <f>IF(Tabela2[[#This Row],[Data do documento de encerramento]]="NA","NA",IF(Tabela2[[#This Row],[Data do documento de encerramento]]="","Pendente de conclusão/ encerramento",_xlfn.DAYS(Tabela2[[#This Row],[Data do documento de encerramento]],J384)))</f>
        <v>Pendente de conclusão/ encerramento</v>
      </c>
      <c r="CA384" s="107"/>
      <c r="CB384" s="107" t="s">
        <v>7158</v>
      </c>
      <c r="CC384" s="130" t="s">
        <v>7969</v>
      </c>
      <c r="CD384" s="107" t="s">
        <v>123</v>
      </c>
      <c r="CE384" s="107" t="s">
        <v>123</v>
      </c>
      <c r="CF384" s="107" t="s">
        <v>7105</v>
      </c>
    </row>
    <row r="385" spans="1:84">
      <c r="A385" s="169">
        <v>202561736030</v>
      </c>
      <c r="B385" s="170" t="s">
        <v>8802</v>
      </c>
      <c r="C385" s="108" t="str">
        <f>VLOOKUP(Tabela2[[#This Row],[SIEMA]],Siema2025,4,FALSE)</f>
        <v xml:space="preserve"> MG</v>
      </c>
      <c r="D385" s="106" t="str">
        <f>VLOOKUP(Tabela2[[#This Row],[SIEMA]],Siema2025,3,FALSE)</f>
        <v xml:space="preserve">Engenheiro Navarro </v>
      </c>
      <c r="E385" s="106" t="s">
        <v>8624</v>
      </c>
      <c r="F385" s="106" t="s">
        <v>8803</v>
      </c>
      <c r="G385" s="106" t="s">
        <v>8804</v>
      </c>
      <c r="H385" s="106" t="s">
        <v>8805</v>
      </c>
      <c r="I385" s="104" t="s">
        <v>7120</v>
      </c>
      <c r="J385" s="105">
        <f>VLOOKUP(Tabela2[[#This Row],[SIEMA]],Siema2025,2,FALSE)</f>
        <v>45821</v>
      </c>
      <c r="K385" s="105" t="str">
        <f>VLOOKUP(Tabela2[[#This Row],[SIEMA]],Siema2025,16,FALSE)</f>
        <v>Sexta</v>
      </c>
      <c r="L385" s="106" t="str">
        <f>IF(Tabela2[[#This Row],[Data]]="","Sem Informação",VLOOKUP(MONTH(Tabela2[[#This Row],[Data]]),'[1]Validação de dados'!$I$1:$J$13,2,0))</f>
        <v>Junho</v>
      </c>
      <c r="M385" s="104">
        <f>YEAR(Tabela2[[#This Row],[Data]])</f>
        <v>2025</v>
      </c>
      <c r="N385" s="105" t="str">
        <f>VLOOKUP(Tabela2[[#This Row],[SIEMA]],Siema2025,17,FALSE)</f>
        <v>Noturno</v>
      </c>
      <c r="O385" s="105" t="str">
        <f>VLOOKUP(Tabela2[[#This Row],[SIEMA]],Siema2025,5,FALSE)</f>
        <v>Rodovia</v>
      </c>
      <c r="P385" s="104" t="str">
        <f>VLOOKUP(Tabela2[[#This Row],[SIEMA]],Siema2025,21,FALSE)</f>
        <v>Transporte rodoviário</v>
      </c>
      <c r="Q385" s="104">
        <v>1361</v>
      </c>
      <c r="R385" s="104" t="str">
        <f>VLOOKUP(Tabela2[[#This Row],[SIEMA]],Siema2025,10,FALSE)</f>
        <v/>
      </c>
      <c r="S385" s="107" t="str">
        <f>IF(Q385="","", IF(Q385="NC","", IF(Q385="NE","", IF(Q385="NA","",IFERROR(VLOOKUP(Q385,Produtos!$A$1:$C$2319,2,FALSE),"Não Cadastrado")))))</f>
        <v>CARVÃO, de origem animal ou vegetal</v>
      </c>
      <c r="T385" s="104">
        <v>30</v>
      </c>
      <c r="U385" s="104" t="s">
        <v>7121</v>
      </c>
      <c r="V385" s="104">
        <f>IF(Q385="","",IF(ISNUMBER(Q385)=FALSE,"Não se aplica",IFERROR(VLOOKUP(Q385,Produtos!$A$1:$C$2319,3,FALSE),"Não Cadastrado")))</f>
        <v>4.2</v>
      </c>
      <c r="W385" s="104" t="str">
        <f>VLOOKUP(Tabela2[[#This Row],[SIEMA]],Siema2025,10,FALSE)</f>
        <v/>
      </c>
      <c r="X385" s="113" t="str">
        <f>IF(Tabela2[[#This Row],[Origem do acidente]] = "Plataforma", "PREENCHER","NA")</f>
        <v>NA</v>
      </c>
      <c r="Y385" s="109" t="str">
        <f>IF(W385="","", IF(W385="NC","", IF(W385="NE","", IF(W385="NA","",IFERROR(VLOOKUP(W385,Produtos!$A$1:$C$2319,2,FALSE),"Não Cadastrado")))))</f>
        <v/>
      </c>
      <c r="Z385" s="104" t="str">
        <f>VLOOKUP(Tabela2[[#This Row],[SIEMA]],Siema2025,11,FALSE)</f>
        <v xml:space="preserve"> </v>
      </c>
      <c r="AA385" s="104" t="str">
        <f>VLOOKUP(Tabela2[[#This Row],[SIEMA]],Siema2025,12,FALSE)</f>
        <v xml:space="preserve"> </v>
      </c>
      <c r="AB385" s="104" t="str">
        <f>IF(W385="","",IF(ISNUMBER(W385)=FALSE,"Não se aplica",IFERROR(VLOOKUP(W385,Produtos!$A$1:$C$2319,3,FALSE),"Não Cadastrado")))</f>
        <v/>
      </c>
      <c r="AC385" s="104"/>
      <c r="AD385" s="108" t="str">
        <f>IF(Tabela2[[#This Row],[Origem do acidente]] = "Plataforma", "PREENCHER","NA")</f>
        <v>NA</v>
      </c>
      <c r="AE385" s="107" t="str">
        <f>IF(AC385="","", IF(AC385="NC","", IF(AC385="NE","", IF(AC385="NA","",IFERROR(VLOOKUP(AC385,Produtos!$A$1:$C$2319,2,FALSE),"Não Cadastrado")))))</f>
        <v/>
      </c>
      <c r="AF385" s="104"/>
      <c r="AG385" s="104"/>
      <c r="AH385" s="104" t="str">
        <f>IF(AC385="","",IF(ISNUMBER(AC385)=FALSE,"Não se aplica",IFERROR(VLOOKUP(AC385,Produtos!$A$1:$C$2319,3,FALSE),"Não Cadastrado")))</f>
        <v/>
      </c>
      <c r="AI385" s="104"/>
      <c r="AJ385" s="104" t="str">
        <f>VLOOKUP(Tabela2[[#This Row],[SIEMA]],Siema2025,26,FALSE)</f>
        <v>Derramamento do carga</v>
      </c>
      <c r="AK385" s="107" t="s">
        <v>6834</v>
      </c>
      <c r="AL385" s="107"/>
      <c r="AM385" s="107"/>
      <c r="AN385" s="108" t="str">
        <f>VLOOKUP(Tabela2[[#This Row],[SIEMA]],Siema2025,51,FALSE)</f>
        <v/>
      </c>
      <c r="AO385" s="108" t="str">
        <f>VLOOKUP(Tabela2[[#This Row],[SIEMA]],Siema2025,53,FALSE)</f>
        <v/>
      </c>
      <c r="AP385" s="108" t="str">
        <f>VLOOKUP(Tabela2[[#This Row],[SIEMA]],Siema2025,55,FALSE)</f>
        <v/>
      </c>
      <c r="AQ385" s="108" t="str">
        <f>VLOOKUP(Tabela2[[#This Row],[SIEMA]],Siema2025,57,FALSE)</f>
        <v/>
      </c>
      <c r="AR385" s="108" t="str">
        <f>VLOOKUP(Tabela2[[#This Row],[SIEMA]],Siema2025,59,FALSE)</f>
        <v/>
      </c>
      <c r="AS385" s="108" t="str">
        <f>VLOOKUP(Tabela2[[#This Row],[SIEMA]],Siema2025,61,FALSE)</f>
        <v/>
      </c>
      <c r="AT385" s="108" t="str">
        <f>VLOOKUP(Tabela2[[#This Row],[SIEMA]],Siema2025,63,FALSE)</f>
        <v/>
      </c>
      <c r="AU385" s="108"/>
      <c r="AV385" s="108" t="str">
        <f>VLOOKUP(Tabela2[[#This Row],[SIEMA]],Siema2025,67,FALSE)</f>
        <v/>
      </c>
      <c r="AW385" s="108" t="str">
        <f>VLOOKUP(Tabela2[[#This Row],[SIEMA]],Siema2025,69,FALSE)</f>
        <v/>
      </c>
      <c r="AX385" s="108" t="str">
        <f>VLOOKUP(Tabela2[[#This Row],[SIEMA]],Siema2025,71,FALSE)</f>
        <v/>
      </c>
      <c r="AY385" s="108" t="str">
        <f>VLOOKUP(Tabela2[[#This Row],[SIEMA]],Siema2025,73,FALSE)</f>
        <v/>
      </c>
      <c r="AZ385" s="108" t="str">
        <f>VLOOKUP(Tabela2[[#This Row],[SIEMA]],Siema2025,75,FALSE)</f>
        <v/>
      </c>
      <c r="BA385" s="108" t="str">
        <f>VLOOKUP(Tabela2[[#This Row],[SIEMA]],Siema2025,77,FALSE)</f>
        <v/>
      </c>
      <c r="BB385" s="108" t="str">
        <f>VLOOKUP(Tabela2[[#This Row],[SIEMA]],Siema2025,79,FALSE)</f>
        <v/>
      </c>
      <c r="BC385" s="108" t="str">
        <f>IF(Tabela2[[#This Row],[Outro(s) ]] = "X", "PREENCHER","NA")</f>
        <v>NA</v>
      </c>
      <c r="BD385" s="108" t="str">
        <f>VLOOKUP(Tabela2[[#This Row],[SIEMA]],Siema2025,82,FALSE)</f>
        <v/>
      </c>
      <c r="BE385" s="108" t="s">
        <v>7181</v>
      </c>
      <c r="BF385" s="110" t="s">
        <v>8806</v>
      </c>
      <c r="BG385" s="110"/>
      <c r="BH385" s="111" t="s">
        <v>8807</v>
      </c>
      <c r="BI385" s="112" t="s">
        <v>7062</v>
      </c>
      <c r="BJ385" s="107" t="s">
        <v>7099</v>
      </c>
      <c r="BK385" s="104" t="s">
        <v>2696</v>
      </c>
      <c r="BL385" s="166">
        <v>45829</v>
      </c>
      <c r="BM385" s="108">
        <f ca="1">IF(Tabela2[[#This Row],[Data de atendimento do Ibama (considerar o primeiro documento/ação)]]="",_xlfn.DAYS(TODAY(),J385),_xlfn.DAYS(Tabela2[[#This Row],[Data de atendimento do Ibama (considerar o primeiro documento/ação)]],J385))</f>
        <v>8</v>
      </c>
      <c r="BN385" s="108" t="str">
        <f>IF(Tabela2[[#This Row],[Atendido pelo Ibama ("Não" ou "Sim")]]="Não","Preencher", IF(Tabela2[[#This Row],[Atendido pelo Ibama ("Não" ou "Sim")]]="Sim","NA",""))</f>
        <v>NA</v>
      </c>
      <c r="BO385" s="114" t="s">
        <v>7182</v>
      </c>
      <c r="BP385" s="108" t="str">
        <f>IF(Tabela2[[#This Row],[Forma de atendimento (primeiro documento/ação)]]= "Outros (especificar)", "PREENCHER","NA")</f>
        <v>NA</v>
      </c>
      <c r="BQ385" s="106" t="s">
        <v>123</v>
      </c>
      <c r="BR385" s="108" t="str">
        <f>IF(Tabela2[[#This Row],[Equipe do Ibama foi a campo? Houve sobrevoo do Poseidon?]] = "Sim", "PREENCHER","NA")</f>
        <v>NA</v>
      </c>
      <c r="BS385" s="108" t="str">
        <f>IF(Tabela2[[#This Row],[Se sim, foi emitida Ordem de Emergência? (informações vinculada à coluna CK)]] = "Sim", "PREENCHER","NA")</f>
        <v>NA</v>
      </c>
      <c r="BT385" s="108" t="s">
        <v>7225</v>
      </c>
      <c r="BU385" s="108" t="str">
        <f>IF(Tabela2[[#This Row],[Houve envio de Informações Pós-acidente (preencher "não se aplica" quando de competência estadual/municipal)]] = "Sim", "PREENCHER","NA")</f>
        <v>NA</v>
      </c>
      <c r="BV385" s="108" t="str">
        <f>IF(Tabela2[[#This Row],[Houve avaliação das informações pós-acidente solicitadas/enviadas?]] = "Sim", "PREENCHER","NA")</f>
        <v>NA</v>
      </c>
      <c r="BW385" s="108" t="s">
        <v>2696</v>
      </c>
      <c r="BX385" s="106" t="s">
        <v>7102</v>
      </c>
      <c r="BY385" s="140">
        <v>45829</v>
      </c>
      <c r="BZ385" s="104">
        <f>IF(Tabela2[[#This Row],[Data do documento de encerramento]]="NA","NA",IF(Tabela2[[#This Row],[Data do documento de encerramento]]="","Pendente de conclusão/ encerramento",_xlfn.DAYS(Tabela2[[#This Row],[Data do documento de encerramento]],J385)))</f>
        <v>8</v>
      </c>
      <c r="CA385" s="107" t="s">
        <v>8808</v>
      </c>
      <c r="CB385" s="107"/>
      <c r="CC385" s="130"/>
      <c r="CD385" s="107"/>
      <c r="CE385" s="107"/>
      <c r="CF385" s="107"/>
    </row>
    <row r="386" spans="1:84" ht="45.75">
      <c r="A386" s="169">
        <v>202562339620</v>
      </c>
      <c r="B386" s="177" t="s">
        <v>8435</v>
      </c>
      <c r="C386" s="108" t="str">
        <f>VLOOKUP(Tabela2[[#This Row],[SIEMA]],Siema2025,4,FALSE)</f>
        <v xml:space="preserve"> PA</v>
      </c>
      <c r="D386" s="106" t="str">
        <f>VLOOKUP(Tabela2[[#This Row],[SIEMA]],Siema2025,3,FALSE)</f>
        <v xml:space="preserve">Parauapebas </v>
      </c>
      <c r="E386" s="106" t="str">
        <f>VLOOKUP(Tabela2[[#This Row],[SIEMA]],Siema2025,20,FALSE)</f>
        <v>Estrada Paulo Fonteles, KM 80, Zona Rural, Parauapebas - PA</v>
      </c>
      <c r="F386" s="106"/>
      <c r="G386" s="106"/>
      <c r="H386" s="106"/>
      <c r="I386" s="104" t="s">
        <v>7120</v>
      </c>
      <c r="J386" s="105">
        <f>VLOOKUP(Tabela2[[#This Row],[SIEMA]],Siema2025,2,FALSE)</f>
        <v>45821</v>
      </c>
      <c r="K386" s="105" t="str">
        <f>VLOOKUP(Tabela2[[#This Row],[SIEMA]],Siema2025,16,FALSE)</f>
        <v>Sexta</v>
      </c>
      <c r="L386" s="106" t="str">
        <f>IF(Tabela2[[#This Row],[Data]]="","Sem Informação",VLOOKUP(MONTH(Tabela2[[#This Row],[Data]]),'[1]Validação de dados'!$I$1:$J$13,2,0))</f>
        <v>Junho</v>
      </c>
      <c r="M386" s="104">
        <f>YEAR(Tabela2[[#This Row],[Data]])</f>
        <v>2025</v>
      </c>
      <c r="N386" s="105" t="str">
        <f>VLOOKUP(Tabela2[[#This Row],[SIEMA]],Siema2025,17,FALSE)</f>
        <v>Vespertino</v>
      </c>
      <c r="O386" s="105" t="str">
        <f>VLOOKUP(Tabela2[[#This Row],[SIEMA]],Siema2025,5,FALSE)</f>
        <v>Rodovia</v>
      </c>
      <c r="P386" s="104" t="str">
        <f>VLOOKUP(Tabela2[[#This Row],[SIEMA]],Siema2025,21,FALSE)</f>
        <v>O veículo da empresa Nildete Ribeiro (Placa %u2013 OXT2903), se direcionava via Estrada Paulo Fonteles para realizar entrega spot de uma carga de garrafinhas de água mineral. Ao se aproximar do KM 80, o condutor perdeu o controle da direção do caminhão e o veículo saiu da via em direção às margens da estrada, onde ocorreu o tombamento.</v>
      </c>
      <c r="Q386" s="104" t="s">
        <v>6834</v>
      </c>
      <c r="R386" s="104" t="str">
        <f>VLOOKUP(Tabela2[[#This Row],[SIEMA]],Siema2025,10,FALSE)</f>
        <v/>
      </c>
      <c r="S386" s="107" t="str">
        <f>IF(Q386="","", IF(Q386="NC","", IF(Q386="NE","", IF(Q386="NA","",IFERROR(VLOOKUP(Q386,Produtos!$A$1:$C$2319,2,FALSE),"Não Cadastrado")))))</f>
        <v>Não Cadastrado</v>
      </c>
      <c r="T386" s="104" t="s">
        <v>6834</v>
      </c>
      <c r="U386" s="104" t="s">
        <v>7062</v>
      </c>
      <c r="V386" s="104" t="s">
        <v>6834</v>
      </c>
      <c r="W386" s="104" t="str">
        <f>VLOOKUP(Tabela2[[#This Row],[SIEMA]],Siema2025,10,FALSE)</f>
        <v/>
      </c>
      <c r="X386" s="113" t="str">
        <f>IF(Tabela2[[#This Row],[Origem do acidente]] = "Plataforma", "PREENCHER","NA")</f>
        <v>NA</v>
      </c>
      <c r="Y386" s="109" t="str">
        <f>IF(W386="","", IF(W386="NC","", IF(W386="NE","", IF(W386="NA","",IFERROR(VLOOKUP(W386,Produtos!$A$1:$C$2319,2,FALSE),"Não Cadastrado")))))</f>
        <v/>
      </c>
      <c r="Z386" s="104" t="str">
        <f>VLOOKUP(Tabela2[[#This Row],[SIEMA]],Siema2025,11,FALSE)</f>
        <v xml:space="preserve"> </v>
      </c>
      <c r="AA386" s="104" t="str">
        <f>VLOOKUP(Tabela2[[#This Row],[SIEMA]],Siema2025,12,FALSE)</f>
        <v xml:space="preserve"> </v>
      </c>
      <c r="AB386" s="104" t="str">
        <f>IF(W386="","",IF(ISNUMBER(W386)=FALSE,"Não se aplica",IFERROR(VLOOKUP(W386,Produtos!$A$1:$C$2319,3,FALSE),"Não Cadastrado")))</f>
        <v/>
      </c>
      <c r="AC386" s="104"/>
      <c r="AD386" s="108" t="str">
        <f>IF(Tabela2[[#This Row],[Origem do acidente]] = "Plataforma", "PREENCHER","NA")</f>
        <v>NA</v>
      </c>
      <c r="AE386" s="107" t="str">
        <f>IF(AC386="","", IF(AC386="NC","", IF(AC386="NE","", IF(AC386="NA","",IFERROR(VLOOKUP(AC386,Produtos!$A$1:$C$2319,2,FALSE),"Não Cadastrado")))))</f>
        <v/>
      </c>
      <c r="AF386" s="104"/>
      <c r="AG386" s="104"/>
      <c r="AH386" s="104" t="str">
        <f>IF(AC386="","",IF(ISNUMBER(AC386)=FALSE,"Não se aplica",IFERROR(VLOOKUP(AC386,Produtos!$A$1:$C$2319,3,FALSE),"Não Cadastrado")))</f>
        <v/>
      </c>
      <c r="AI386" s="104"/>
      <c r="AJ386" s="104" t="str">
        <f>VLOOKUP(Tabela2[[#This Row],[SIEMA]],Siema2025,26,FALSE)</f>
        <v>Durante o trajeto de transporte de um carregamento spot de garrafinhas de água mineral da cidade de 
Parauapebas em direção ao Complexo Minerador Salobo, o motorista do caminhão da empresa Nildete 
Ribeiro (Placa %u2013 OXT2903), perdeu o controle do equipamento, levando o veículo ao tombamento no 
KM 80 da via, onde ocorreu o rompimento do baú, e parte da de garrafas plásticas caiu no local.</v>
      </c>
      <c r="AK386" s="107" t="s">
        <v>7358</v>
      </c>
      <c r="AL386" s="107" t="s">
        <v>7180</v>
      </c>
      <c r="AM386" s="107"/>
      <c r="AN386" s="108" t="str">
        <f>VLOOKUP(Tabela2[[#This Row],[SIEMA]],Siema2025,51,FALSE)</f>
        <v/>
      </c>
      <c r="AO386" s="108" t="str">
        <f>VLOOKUP(Tabela2[[#This Row],[SIEMA]],Siema2025,53,FALSE)</f>
        <v/>
      </c>
      <c r="AP386" s="108" t="str">
        <f>VLOOKUP(Tabela2[[#This Row],[SIEMA]],Siema2025,55,FALSE)</f>
        <v/>
      </c>
      <c r="AQ386" s="108" t="str">
        <f>VLOOKUP(Tabela2[[#This Row],[SIEMA]],Siema2025,57,FALSE)</f>
        <v/>
      </c>
      <c r="AR386" s="108" t="str">
        <f>VLOOKUP(Tabela2[[#This Row],[SIEMA]],Siema2025,59,FALSE)</f>
        <v/>
      </c>
      <c r="AS386" s="108" t="str">
        <f>VLOOKUP(Tabela2[[#This Row],[SIEMA]],Siema2025,61,FALSE)</f>
        <v/>
      </c>
      <c r="AT386" s="108" t="str">
        <f>VLOOKUP(Tabela2[[#This Row],[SIEMA]],Siema2025,63,FALSE)</f>
        <v/>
      </c>
      <c r="AU386" s="108" t="str">
        <f>VLOOKUP(Tabela2[[#This Row],[SIEMA]],Siema2025,65,FALSE)</f>
        <v>X</v>
      </c>
      <c r="AV386" s="108" t="str">
        <f>VLOOKUP(Tabela2[[#This Row],[SIEMA]],Siema2025,67,FALSE)</f>
        <v/>
      </c>
      <c r="AW386" s="108" t="str">
        <f>VLOOKUP(Tabela2[[#This Row],[SIEMA]],Siema2025,69,FALSE)</f>
        <v/>
      </c>
      <c r="AX386" s="108" t="str">
        <f>VLOOKUP(Tabela2[[#This Row],[SIEMA]],Siema2025,71,FALSE)</f>
        <v>X</v>
      </c>
      <c r="AY386" s="108" t="str">
        <f>VLOOKUP(Tabela2[[#This Row],[SIEMA]],Siema2025,73,FALSE)</f>
        <v/>
      </c>
      <c r="AZ386" s="108" t="str">
        <f>VLOOKUP(Tabela2[[#This Row],[SIEMA]],Siema2025,75,FALSE)</f>
        <v/>
      </c>
      <c r="BA386" s="108" t="str">
        <f>VLOOKUP(Tabela2[[#This Row],[SIEMA]],Siema2025,77,FALSE)</f>
        <v/>
      </c>
      <c r="BB386" s="108" t="str">
        <f>VLOOKUP(Tabela2[[#This Row],[SIEMA]],Siema2025,79,FALSE)</f>
        <v/>
      </c>
      <c r="BC386" s="108" t="str">
        <f>IF(Tabela2[[#This Row],[Outro(s) ]] = "X", "PREENCHER","NA")</f>
        <v>NA</v>
      </c>
      <c r="BD386" s="108" t="str">
        <f>VLOOKUP(Tabela2[[#This Row],[SIEMA]],Siema2025,82,FALSE)</f>
        <v/>
      </c>
      <c r="BE386" s="108" t="str">
        <f>VLOOKUP(Tabela2[[#This Row],[SIEMA]],Siema2025,81,FALSE)</f>
        <v/>
      </c>
      <c r="BF386" s="110" t="str">
        <f>VLOOKUP(Tabela2[[#This Row],[SIEMA]],Siema2025,28,FALSE)</f>
        <v>Salobo Metais S.A.</v>
      </c>
      <c r="BG386" s="110"/>
      <c r="BH386" s="111" t="str">
        <f>VLOOKUP(Tabela2[[#This Row],[SIEMA]],Siema2025,29,FALSE)</f>
        <v>33931478000275</v>
      </c>
      <c r="BI386" s="112" t="s">
        <v>7062</v>
      </c>
      <c r="BJ386" s="107" t="s">
        <v>7113</v>
      </c>
      <c r="BK386" s="104" t="s">
        <v>7062</v>
      </c>
      <c r="BL386" s="140"/>
      <c r="BM386" s="108">
        <f ca="1">IF(Tabela2[[#This Row],[Data de atendimento do Ibama (considerar o primeiro documento/ação)]]="",_xlfn.DAYS(TODAY(),J386),_xlfn.DAYS(Tabela2[[#This Row],[Data de atendimento do Ibama (considerar o primeiro documento/ação)]],J386))</f>
        <v>409</v>
      </c>
      <c r="BN386" s="108" t="s">
        <v>7120</v>
      </c>
      <c r="BO386" s="114" t="s">
        <v>637</v>
      </c>
      <c r="BP386" s="108" t="str">
        <f>IF(Tabela2[[#This Row],[Forma de atendimento (primeiro documento/ação)]]= "Outros (especificar)", "PREENCHER","NA")</f>
        <v>NA</v>
      </c>
      <c r="BQ386" s="106" t="s">
        <v>7062</v>
      </c>
      <c r="BR386" s="108" t="str">
        <f>IF(Tabela2[[#This Row],[Equipe do Ibama foi a campo? Houve sobrevoo do Poseidon?]] = "Sim", "PREENCHER","NA")</f>
        <v>NA</v>
      </c>
      <c r="BS386" s="108" t="str">
        <f>IF(Tabela2[[#This Row],[Se sim, foi emitida Ordem de Emergência? (informações vinculada à coluna CK)]] = "Sim", "PREENCHER","NA")</f>
        <v>NA</v>
      </c>
      <c r="BT386" s="108" t="s">
        <v>6834</v>
      </c>
      <c r="BU386" s="108" t="str">
        <f>IF(Tabela2[[#This Row],[Houve envio de Informações Pós-acidente (preencher "não se aplica" quando de competência estadual/municipal)]] = "Sim", "PREENCHER","NA")</f>
        <v>NA</v>
      </c>
      <c r="BV386" s="108" t="str">
        <f>IF(Tabela2[[#This Row],[Houve avaliação das informações pós-acidente solicitadas/enviadas?]] = "Sim", "PREENCHER","NA")</f>
        <v>NA</v>
      </c>
      <c r="BW386" s="108" t="str">
        <f>IF(Tabela2[[#This Row],[O Ibama aguarda resposta da empresa/OEMA, etc?]] = "Sim", "PREENCHER","NA")</f>
        <v>NA</v>
      </c>
      <c r="BX386" s="106" t="s">
        <v>7127</v>
      </c>
      <c r="BY386" s="106"/>
      <c r="BZ386" s="104" t="str">
        <f>IF(Tabela2[[#This Row],[Data do documento de encerramento]]="NA","NA",IF(Tabela2[[#This Row],[Data do documento de encerramento]]="","Pendente de conclusão/ encerramento",_xlfn.DAYS(Tabela2[[#This Row],[Data do documento de encerramento]],J386)))</f>
        <v>Pendente de conclusão/ encerramento</v>
      </c>
      <c r="CA386" s="107" t="s">
        <v>7437</v>
      </c>
      <c r="CB386" s="107"/>
      <c r="CC386" s="130"/>
      <c r="CD386" s="107"/>
      <c r="CE386" s="107"/>
      <c r="CF386" s="107"/>
    </row>
    <row r="387" spans="1:84" ht="30.75">
      <c r="A387" s="169">
        <v>202561479255</v>
      </c>
      <c r="B387" s="170" t="s">
        <v>8809</v>
      </c>
      <c r="C387" s="108" t="str">
        <f>VLOOKUP(Tabela2[[#This Row],[SIEMA]],Siema2025,4,FALSE)</f>
        <v xml:space="preserve"> BA</v>
      </c>
      <c r="D387" s="106" t="str">
        <f>VLOOKUP(Tabela2[[#This Row],[SIEMA]],Siema2025,3,FALSE)</f>
        <v xml:space="preserve">Esplanada </v>
      </c>
      <c r="E387" s="106" t="str">
        <f>VLOOKUP(Tabela2[[#This Row],[SIEMA]],Siema2025,20,FALSE)</f>
        <v>Linha tronco do Satélite 04 do Campo Rio do Bú, Bacia do Recôncavo Baiano.</v>
      </c>
      <c r="F387" s="106"/>
      <c r="G387" s="106" t="s">
        <v>8810</v>
      </c>
      <c r="H387" s="106" t="s">
        <v>8811</v>
      </c>
      <c r="I387" s="104" t="s">
        <v>7300</v>
      </c>
      <c r="J387" s="105">
        <f>VLOOKUP(Tabela2[[#This Row],[SIEMA]],Siema2025,2,FALSE)</f>
        <v>45822</v>
      </c>
      <c r="K387" s="105" t="str">
        <f>VLOOKUP(Tabela2[[#This Row],[SIEMA]],Siema2025,16,FALSE)</f>
        <v>Sábado</v>
      </c>
      <c r="L387" s="106" t="str">
        <f>IF(Tabela2[[#This Row],[Data]]="","Sem Informação",VLOOKUP(MONTH(Tabela2[[#This Row],[Data]]),'[1]Validação de dados'!$I$1:$J$13,2,0))</f>
        <v>Junho</v>
      </c>
      <c r="M387" s="104">
        <f>YEAR(Tabela2[[#This Row],[Data]])</f>
        <v>2025</v>
      </c>
      <c r="N387" s="105" t="str">
        <f>VLOOKUP(Tabela2[[#This Row],[SIEMA]],Siema2025,17,FALSE)</f>
        <v>Vespertino</v>
      </c>
      <c r="O387" s="105" t="s">
        <v>145</v>
      </c>
      <c r="P387" s="104" t="str">
        <f>VLOOKUP(Tabela2[[#This Row],[SIEMA]],Siema2025,21,FALSE)</f>
        <v>Nome da Embarcação/Instalação: RIO DO BU</v>
      </c>
      <c r="Q387" s="104">
        <v>1267</v>
      </c>
      <c r="R387" s="104"/>
      <c r="S387" s="107" t="str">
        <f>IF(Q387="","", IF(Q387="NC","", IF(Q387="NE","", IF(Q387="NA","",IFERROR(VLOOKUP(Q387,Produtos!$A$1:$C$2319,2,FALSE),"Não Cadastrado")))))</f>
        <v>PETRÓLEO CRU</v>
      </c>
      <c r="T387" s="104" t="s">
        <v>8812</v>
      </c>
      <c r="U387" s="104" t="str">
        <f>VLOOKUP(Tabela2[[#This Row],[SIEMA]],Siema2025,12,FALSE)</f>
        <v>M3</v>
      </c>
      <c r="V387" s="104">
        <f>IF(Q387="","",IF(ISNUMBER(Q387)=FALSE,"Não se aplica",IFERROR(VLOOKUP(Q387,Produtos!$A$1:$C$2319,3,FALSE),"Não Cadastrado")))</f>
        <v>3</v>
      </c>
      <c r="W387" s="104"/>
      <c r="X387" s="113" t="str">
        <f>IF(Tabela2[[#This Row],[Origem do acidente]] = "Plataforma", "PREENCHER","NA")</f>
        <v>NA</v>
      </c>
      <c r="Y387" s="109" t="str">
        <f>IF(W387="","", IF(W387="NC","", IF(W387="NE","", IF(W387="NA","",IFERROR(VLOOKUP(W387,Produtos!$A$1:$C$2319,2,FALSE),"Não Cadastrado")))))</f>
        <v/>
      </c>
      <c r="Z387" s="104"/>
      <c r="AA387" s="104" t="str">
        <f>VLOOKUP(Tabela2[[#This Row],[SIEMA]],Siema2025,12,FALSE)</f>
        <v>M3</v>
      </c>
      <c r="AB387" s="104" t="str">
        <f>IF(W387="","",IF(ISNUMBER(W387)=FALSE,"Não se aplica",IFERROR(VLOOKUP(W387,Produtos!$A$1:$C$2319,3,FALSE),"Não Cadastrado")))</f>
        <v/>
      </c>
      <c r="AC387" s="104"/>
      <c r="AD387" s="108" t="str">
        <f>IF(Tabela2[[#This Row],[Origem do acidente]] = "Plataforma", "PREENCHER","NA")</f>
        <v>NA</v>
      </c>
      <c r="AE387" s="107" t="str">
        <f>IF(AC387="","", IF(AC387="NC","", IF(AC387="NE","", IF(AC387="NA","",IFERROR(VLOOKUP(AC387,Produtos!$A$1:$C$2319,2,FALSE),"Não Cadastrado")))))</f>
        <v/>
      </c>
      <c r="AF387" s="104"/>
      <c r="AG387" s="104"/>
      <c r="AH387" s="104" t="str">
        <f>IF(AC387="","",IF(ISNUMBER(AC387)=FALSE,"Não se aplica",IFERROR(VLOOKUP(AC387,Produtos!$A$1:$C$2319,3,FALSE),"Não Cadastrado")))</f>
        <v/>
      </c>
      <c r="AI387" s="104"/>
      <c r="AJ387" s="104" t="str">
        <f>VLOOKUP(Tabela2[[#This Row],[SIEMA]],Siema2025,26,FALSE)</f>
        <v>em investigação</v>
      </c>
      <c r="AK387" s="107"/>
      <c r="AL387" s="107"/>
      <c r="AM387" s="107"/>
      <c r="AN387" s="108" t="str">
        <f>VLOOKUP(Tabela2[[#This Row],[SIEMA]],Siema2025,51,FALSE)</f>
        <v/>
      </c>
      <c r="AO387" s="108" t="str">
        <f>VLOOKUP(Tabela2[[#This Row],[SIEMA]],Siema2025,53,FALSE)</f>
        <v/>
      </c>
      <c r="AP387" s="108" t="str">
        <f>VLOOKUP(Tabela2[[#This Row],[SIEMA]],Siema2025,55,FALSE)</f>
        <v/>
      </c>
      <c r="AQ387" s="108" t="str">
        <f>VLOOKUP(Tabela2[[#This Row],[SIEMA]],Siema2025,57,FALSE)</f>
        <v/>
      </c>
      <c r="AR387" s="108" t="str">
        <f>VLOOKUP(Tabela2[[#This Row],[SIEMA]],Siema2025,59,FALSE)</f>
        <v/>
      </c>
      <c r="AS387" s="108" t="str">
        <f>VLOOKUP(Tabela2[[#This Row],[SIEMA]],Siema2025,61,FALSE)</f>
        <v/>
      </c>
      <c r="AT387" s="108" t="str">
        <f>VLOOKUP(Tabela2[[#This Row],[SIEMA]],Siema2025,63,FALSE)</f>
        <v/>
      </c>
      <c r="AU387" s="108" t="str">
        <f>VLOOKUP(Tabela2[[#This Row],[SIEMA]],Siema2025,65,FALSE)</f>
        <v>X</v>
      </c>
      <c r="AV387" s="108" t="str">
        <f>VLOOKUP(Tabela2[[#This Row],[SIEMA]],Siema2025,67,FALSE)</f>
        <v/>
      </c>
      <c r="AW387" s="108" t="str">
        <f>VLOOKUP(Tabela2[[#This Row],[SIEMA]],Siema2025,69,FALSE)</f>
        <v/>
      </c>
      <c r="AX387" s="108" t="str">
        <f>VLOOKUP(Tabela2[[#This Row],[SIEMA]],Siema2025,71,FALSE)</f>
        <v/>
      </c>
      <c r="AY387" s="108" t="str">
        <f>VLOOKUP(Tabela2[[#This Row],[SIEMA]],Siema2025,73,FALSE)</f>
        <v/>
      </c>
      <c r="AZ387" s="108" t="str">
        <f>VLOOKUP(Tabela2[[#This Row],[SIEMA]],Siema2025,75,FALSE)</f>
        <v/>
      </c>
      <c r="BA387" s="108" t="str">
        <f>VLOOKUP(Tabela2[[#This Row],[SIEMA]],Siema2025,77,FALSE)</f>
        <v/>
      </c>
      <c r="BB387" s="108" t="str">
        <f>VLOOKUP(Tabela2[[#This Row],[SIEMA]],Siema2025,79,FALSE)</f>
        <v/>
      </c>
      <c r="BC387" s="108" t="str">
        <f>IF(Tabela2[[#This Row],[Outro(s) ]] = "X", "PREENCHER","NA")</f>
        <v>NA</v>
      </c>
      <c r="BD387" s="108" t="str">
        <f>VLOOKUP(Tabela2[[#This Row],[SIEMA]],Siema2025,82,FALSE)</f>
        <v/>
      </c>
      <c r="BE387" s="108" t="str">
        <f>VLOOKUP(Tabela2[[#This Row],[SIEMA]],Siema2025,81,FALSE)</f>
        <v/>
      </c>
      <c r="BF387" s="110" t="str">
        <f>VLOOKUP(Tabela2[[#This Row],[SIEMA]],Siema2025,28,FALSE)</f>
        <v>PETRÓLEO BRASILEIRO S.A. - PETROBRAS</v>
      </c>
      <c r="BG387" s="110"/>
      <c r="BH387" s="111" t="str">
        <f>VLOOKUP(Tabela2[[#This Row],[SIEMA]],Siema2025,29,FALSE)</f>
        <v/>
      </c>
      <c r="BI387" s="112" t="str">
        <f>VLOOKUP(Tabela2[[#This Row],[SIEMA]],Siema2025,107,FALSE)</f>
        <v>Não</v>
      </c>
      <c r="BJ387" s="107" t="s">
        <v>7113</v>
      </c>
      <c r="BK387" s="104" t="s">
        <v>2696</v>
      </c>
      <c r="BL387" s="36">
        <v>45882</v>
      </c>
      <c r="BM387" s="108">
        <f ca="1">IF(Tabela2[[#This Row],[Data de atendimento do Ibama (considerar o primeiro documento/ação)]]="",_xlfn.DAYS(TODAY(),J387),_xlfn.DAYS(Tabela2[[#This Row],[Data de atendimento do Ibama (considerar o primeiro documento/ação)]],J387))</f>
        <v>60</v>
      </c>
      <c r="BN387" s="108" t="str">
        <f>IF(Tabela2[[#This Row],[Atendido pelo Ibama ("Não" ou "Sim")]]="Não","Preencher", IF(Tabela2[[#This Row],[Atendido pelo Ibama ("Não" ou "Sim")]]="Sim","NA",""))</f>
        <v>NA</v>
      </c>
      <c r="BO387" s="114" t="s">
        <v>7100</v>
      </c>
      <c r="BP387" s="108" t="str">
        <f>IF(Tabela2[[#This Row],[Forma de atendimento (primeiro documento/ação)]]= "Outros (especificar)", "PREENCHER","NA")</f>
        <v>NA</v>
      </c>
      <c r="BQ387" s="106" t="s">
        <v>123</v>
      </c>
      <c r="BR387" s="108" t="str">
        <f>IF(Tabela2[[#This Row],[Equipe do Ibama foi a campo? Houve sobrevoo do Poseidon?]] = "Sim", "PREENCHER","NA")</f>
        <v>NA</v>
      </c>
      <c r="BS387" s="108" t="str">
        <f>IF(Tabela2[[#This Row],[Se sim, foi emitida Ordem de Emergência? (informações vinculada à coluna CK)]] = "Sim", "PREENCHER","NA")</f>
        <v>NA</v>
      </c>
      <c r="BT387" s="108" t="str">
        <f>IF(Tabela2[[#This Row],[Foi elaborado Relatório de Vistoria pelo Ibama? (informações vinculada à coluna CK)]] = "Sim", "PREENCHER","NA")</f>
        <v>NA</v>
      </c>
      <c r="BU387" s="108" t="s">
        <v>123</v>
      </c>
      <c r="BV387" s="108" t="s">
        <v>2696</v>
      </c>
      <c r="BW387" s="108" t="s">
        <v>123</v>
      </c>
      <c r="BX387" s="106"/>
      <c r="BY387" s="106"/>
      <c r="BZ387" s="104" t="str">
        <f>IF(Tabela2[[#This Row],[Data do documento de encerramento]]="NA","NA",IF(Tabela2[[#This Row],[Data do documento de encerramento]]="","Pendente de conclusão/ encerramento",_xlfn.DAYS(Tabela2[[#This Row],[Data do documento de encerramento]],J387)))</f>
        <v>Pendente de conclusão/ encerramento</v>
      </c>
      <c r="CA387" s="107"/>
      <c r="CB387" s="107"/>
      <c r="CC387" s="131"/>
      <c r="CD387" s="107"/>
      <c r="CE387" s="107"/>
      <c r="CF387" s="107"/>
    </row>
    <row r="388" spans="1:84">
      <c r="A388" s="169">
        <v>20256163641</v>
      </c>
      <c r="B388" s="170" t="s">
        <v>8813</v>
      </c>
      <c r="C388" s="108" t="s">
        <v>7135</v>
      </c>
      <c r="D388" s="106" t="s">
        <v>637</v>
      </c>
      <c r="E388" s="106" t="s">
        <v>8814</v>
      </c>
      <c r="F388" s="106"/>
      <c r="G388" s="106" t="s">
        <v>8815</v>
      </c>
      <c r="H388" s="106" t="s">
        <v>8816</v>
      </c>
      <c r="I388" s="104" t="s">
        <v>201</v>
      </c>
      <c r="J388" s="105">
        <f>VLOOKUP(Tabela2[[#This Row],[SIEMA]],Siema2025,2,FALSE)</f>
        <v>45823</v>
      </c>
      <c r="K388" s="105" t="str">
        <f>VLOOKUP(Tabela2[[#This Row],[SIEMA]],Siema2025,16,FALSE)</f>
        <v>Domingo</v>
      </c>
      <c r="L388" s="106" t="str">
        <f>IF(Tabela2[[#This Row],[Data]]="","Sem Informação",VLOOKUP(MONTH(Tabela2[[#This Row],[Data]]),'[1]Validação de dados'!$I$1:$J$13,2,0))</f>
        <v>Junho</v>
      </c>
      <c r="M388" s="104">
        <f>YEAR(Tabela2[[#This Row],[Data]])</f>
        <v>2025</v>
      </c>
      <c r="N388" s="105" t="str">
        <f>VLOOKUP(Tabela2[[#This Row],[SIEMA]],Siema2025,17,FALSE)</f>
        <v>Vespertino</v>
      </c>
      <c r="O388" s="105" t="s">
        <v>111</v>
      </c>
      <c r="P388" s="104" t="str">
        <f>VLOOKUP(Tabela2[[#This Row],[SIEMA]],Siema2025,21,FALSE)</f>
        <v>Embarcação Skandi Niterói, Campo de Marlim, Bacia de Campo.</v>
      </c>
      <c r="Q388" s="104" t="s">
        <v>637</v>
      </c>
      <c r="R388" s="104" t="s">
        <v>8817</v>
      </c>
      <c r="S388" s="107" t="s">
        <v>7096</v>
      </c>
      <c r="T388" s="104" t="str">
        <f>VLOOKUP(Tabela2[[#This Row],[SIEMA]],Siema2025,11,FALSE)</f>
        <v>0.000263</v>
      </c>
      <c r="U388" s="104" t="str">
        <f>VLOOKUP(Tabela2[[#This Row],[SIEMA]],Siema2025,12,FALSE)</f>
        <v>M3</v>
      </c>
      <c r="V388" s="104" t="str">
        <f>IF(Q388="","",IF(ISNUMBER(Q388)=FALSE,"Não se aplica",IFERROR(VLOOKUP(Q388,Produtos!$A$1:$C$2319,3,FALSE),"Não Cadastrado")))</f>
        <v>Não se aplica</v>
      </c>
      <c r="W388" s="104"/>
      <c r="X388" s="113"/>
      <c r="Y388" s="109" t="str">
        <f>IF(W388="","", IF(W388="NC","", IF(W388="NE","", IF(W388="NA","",IFERROR(VLOOKUP(W388,Produtos!$A$1:$C$2319,2,FALSE),"Não Cadastrado")))))</f>
        <v/>
      </c>
      <c r="Z388" s="104"/>
      <c r="AA388" s="104"/>
      <c r="AB388" s="104" t="str">
        <f>IF(W388="","",IF(ISNUMBER(W388)=FALSE,"Não se aplica",IFERROR(VLOOKUP(W388,Produtos!$A$1:$C$2319,3,FALSE),"Não Cadastrado")))</f>
        <v/>
      </c>
      <c r="AC388" s="104"/>
      <c r="AD388" s="108"/>
      <c r="AE388" s="107" t="str">
        <f>IF(AC388="","", IF(AC388="NC","", IF(AC388="NE","", IF(AC388="NA","",IFERROR(VLOOKUP(AC388,Produtos!$A$1:$C$2319,2,FALSE),"Não Cadastrado")))))</f>
        <v/>
      </c>
      <c r="AF388" s="104"/>
      <c r="AG388" s="104"/>
      <c r="AH388" s="104" t="str">
        <f>IF(AC388="","",IF(ISNUMBER(AC388)=FALSE,"Não se aplica",IFERROR(VLOOKUP(AC388,Produtos!$A$1:$C$2319,3,FALSE),"Não Cadastrado")))</f>
        <v/>
      </c>
      <c r="AI388" s="104"/>
      <c r="AJ388" s="104" t="str">
        <f>VLOOKUP(Tabela2[[#This Row],[SIEMA]],Siema2025,26,FALSE)</f>
        <v>Afrouxamento de parafuso interno no braço de sete funções do ROV.</v>
      </c>
      <c r="AK388" s="107" t="s">
        <v>7285</v>
      </c>
      <c r="AL388" s="107"/>
      <c r="AM388" s="107"/>
      <c r="AN388" s="108" t="str">
        <f>VLOOKUP(Tabela2[[#This Row],[SIEMA]],Siema2025,51,FALSE)</f>
        <v/>
      </c>
      <c r="AO388" s="108" t="str">
        <f>VLOOKUP(Tabela2[[#This Row],[SIEMA]],Siema2025,53,FALSE)</f>
        <v/>
      </c>
      <c r="AP388" s="108" t="str">
        <f>VLOOKUP(Tabela2[[#This Row],[SIEMA]],Siema2025,55,FALSE)</f>
        <v/>
      </c>
      <c r="AQ388" s="108" t="str">
        <f>VLOOKUP(Tabela2[[#This Row],[SIEMA]],Siema2025,57,FALSE)</f>
        <v/>
      </c>
      <c r="AR388" s="108" t="str">
        <f>VLOOKUP(Tabela2[[#This Row],[SIEMA]],Siema2025,59,FALSE)</f>
        <v/>
      </c>
      <c r="AS388" s="108" t="str">
        <f>VLOOKUP(Tabela2[[#This Row],[SIEMA]],Siema2025,61,FALSE)</f>
        <v>X</v>
      </c>
      <c r="AT388" s="108" t="str">
        <f>VLOOKUP(Tabela2[[#This Row],[SIEMA]],Siema2025,63,FALSE)</f>
        <v/>
      </c>
      <c r="AU388" s="108" t="str">
        <f>VLOOKUP(Tabela2[[#This Row],[SIEMA]],Siema2025,65,FALSE)</f>
        <v/>
      </c>
      <c r="AV388" s="108" t="str">
        <f>VLOOKUP(Tabela2[[#This Row],[SIEMA]],Siema2025,67,FALSE)</f>
        <v/>
      </c>
      <c r="AW388" s="108" t="str">
        <f>VLOOKUP(Tabela2[[#This Row],[SIEMA]],Siema2025,69,FALSE)</f>
        <v/>
      </c>
      <c r="AX388" s="108" t="str">
        <f>VLOOKUP(Tabela2[[#This Row],[SIEMA]],Siema2025,71,FALSE)</f>
        <v/>
      </c>
      <c r="AY388" s="108" t="str">
        <f>VLOOKUP(Tabela2[[#This Row],[SIEMA]],Siema2025,73,FALSE)</f>
        <v/>
      </c>
      <c r="AZ388" s="108" t="str">
        <f>VLOOKUP(Tabela2[[#This Row],[SIEMA]],Siema2025,75,FALSE)</f>
        <v/>
      </c>
      <c r="BA388" s="108" t="str">
        <f>VLOOKUP(Tabela2[[#This Row],[SIEMA]],Siema2025,77,FALSE)</f>
        <v/>
      </c>
      <c r="BB388" s="108" t="str">
        <f>VLOOKUP(Tabela2[[#This Row],[SIEMA]],Siema2025,79,FALSE)</f>
        <v/>
      </c>
      <c r="BC388" s="108" t="str">
        <f>IF(Tabela2[[#This Row],[Outro(s) ]] = "X", "PREENCHER","NA")</f>
        <v>NA</v>
      </c>
      <c r="BD388" s="108" t="str">
        <f>VLOOKUP(Tabela2[[#This Row],[SIEMA]],Siema2025,82,FALSE)</f>
        <v/>
      </c>
      <c r="BE388" s="108" t="str">
        <f>VLOOKUP(Tabela2[[#This Row],[SIEMA]],Siema2025,81,FALSE)</f>
        <v/>
      </c>
      <c r="BF388" s="110" t="str">
        <f>VLOOKUP(Tabela2[[#This Row],[SIEMA]],Siema2025,28,FALSE)</f>
        <v>Petrobras</v>
      </c>
      <c r="BG388" s="110"/>
      <c r="BH388" s="111" t="str">
        <f>VLOOKUP(Tabela2[[#This Row],[SIEMA]],Siema2025,29,FALSE)</f>
        <v>33000167100750</v>
      </c>
      <c r="BI388" s="112" t="str">
        <f>VLOOKUP(Tabela2[[#This Row],[SIEMA]],Siema2025,107,FALSE)</f>
        <v>Não</v>
      </c>
      <c r="BJ388" s="107" t="s">
        <v>7099</v>
      </c>
      <c r="BK388" s="104" t="s">
        <v>2696</v>
      </c>
      <c r="BL388" s="140">
        <v>45835</v>
      </c>
      <c r="BM388" s="108">
        <f ca="1">IF(Tabela2[[#This Row],[Data de atendimento do Ibama (considerar o primeiro documento/ação)]]="",_xlfn.DAYS(TODAY(),J388),_xlfn.DAYS(Tabela2[[#This Row],[Data de atendimento do Ibama (considerar o primeiro documento/ação)]],J388))</f>
        <v>12</v>
      </c>
      <c r="BN388" s="108" t="str">
        <f>IF(Tabela2[[#This Row],[Atendido pelo Ibama ("Não" ou "Sim")]]="Não","Preencher", IF(Tabela2[[#This Row],[Atendido pelo Ibama ("Não" ou "Sim")]]="Sim","NA",""))</f>
        <v>NA</v>
      </c>
      <c r="BO388" s="114" t="s">
        <v>7138</v>
      </c>
      <c r="BP388" s="108" t="str">
        <f>IF(Tabela2[[#This Row],[Forma de atendimento (primeiro documento/ação)]]= "Outros (especificar)", "PREENCHER","NA")</f>
        <v>NA</v>
      </c>
      <c r="BQ388" s="106" t="s">
        <v>123</v>
      </c>
      <c r="BR388" s="108" t="str">
        <f>IF(Tabela2[[#This Row],[Equipe do Ibama foi a campo? Houve sobrevoo do Poseidon?]] = "Sim", "PREENCHER","NA")</f>
        <v>NA</v>
      </c>
      <c r="BS388" s="108" t="str">
        <f>IF(Tabela2[[#This Row],[Se sim, foi emitida Ordem de Emergência? (informações vinculada à coluna CK)]] = "Sim", "PREENCHER","NA")</f>
        <v>NA</v>
      </c>
      <c r="BT388" s="108" t="s">
        <v>7101</v>
      </c>
      <c r="BU388" s="108" t="s">
        <v>2696</v>
      </c>
      <c r="BV388" s="108" t="s">
        <v>123</v>
      </c>
      <c r="BW388" s="108" t="s">
        <v>2696</v>
      </c>
      <c r="BX388" s="106" t="s">
        <v>7102</v>
      </c>
      <c r="BY388" s="140">
        <v>46017</v>
      </c>
      <c r="BZ388" s="104">
        <f>IF(Tabela2[[#This Row],[Data do documento de encerramento]]="NA","NA",IF(Tabela2[[#This Row],[Data do documento de encerramento]]="","Pendente de conclusão/ encerramento",_xlfn.DAYS(Tabela2[[#This Row],[Data do documento de encerramento]],J388)))</f>
        <v>194</v>
      </c>
      <c r="CA388" s="107"/>
      <c r="CB388" s="107"/>
      <c r="CC388" s="133" t="s">
        <v>7140</v>
      </c>
      <c r="CD388" s="107" t="s">
        <v>123</v>
      </c>
      <c r="CE388" s="107" t="s">
        <v>123</v>
      </c>
      <c r="CF388" s="107" t="s">
        <v>7141</v>
      </c>
    </row>
    <row r="389" spans="1:84" ht="60.75">
      <c r="A389" s="169">
        <v>202561636012</v>
      </c>
      <c r="B389" s="170" t="s">
        <v>8818</v>
      </c>
      <c r="C389" s="108" t="str">
        <f>VLOOKUP(Tabela2[[#This Row],[SIEMA]],Siema2025,4,FALSE)</f>
        <v xml:space="preserve"> MG</v>
      </c>
      <c r="D389" s="106" t="str">
        <f>VLOOKUP(Tabela2[[#This Row],[SIEMA]],Siema2025,3,FALSE)</f>
        <v xml:space="preserve">Araporã </v>
      </c>
      <c r="E389" s="106" t="s">
        <v>7385</v>
      </c>
      <c r="F389" s="106" t="s">
        <v>8819</v>
      </c>
      <c r="G389" s="106" t="s">
        <v>8820</v>
      </c>
      <c r="H389" t="s">
        <v>8821</v>
      </c>
      <c r="I389" s="104" t="s">
        <v>7120</v>
      </c>
      <c r="J389" s="105">
        <f>VLOOKUP(Tabela2[[#This Row],[SIEMA]],Siema2025,2,FALSE)</f>
        <v>45823</v>
      </c>
      <c r="K389" s="105" t="str">
        <f>VLOOKUP(Tabela2[[#This Row],[SIEMA]],Siema2025,16,FALSE)</f>
        <v>Domingo</v>
      </c>
      <c r="L389" s="106" t="str">
        <f>IF(Tabela2[[#This Row],[Data]]="","Sem Informação",VLOOKUP(MONTH(Tabela2[[#This Row],[Data]]),'[1]Validação de dados'!$I$1:$J$13,2,0))</f>
        <v>Junho</v>
      </c>
      <c r="M389" s="104">
        <f>YEAR(Tabela2[[#This Row],[Data]])</f>
        <v>2025</v>
      </c>
      <c r="N389" s="105" t="str">
        <f>VLOOKUP(Tabela2[[#This Row],[SIEMA]],Siema2025,17,FALSE)</f>
        <v>Matutino</v>
      </c>
      <c r="O389" s="105" t="str">
        <f>VLOOKUP(Tabela2[[#This Row],[SIEMA]],Siema2025,5,FALSE)</f>
        <v>Rodovia</v>
      </c>
      <c r="P389" s="104" t="str">
        <f>VLOOKUP(Tabela2[[#This Row],[SIEMA]],Siema2025,21,FALSE)</f>
        <v>O veículo trafegava no sentido norte da via quando, subitamente, apresentou uma pane no sistema de direção, causando o travamento do volante para a lateral.
Em decorrência da falha, o condutor perdeu o controle da direção, o que resultou no tombamento do veículo. Após o incidente, o veículo permaneceu imobilizado em área de domínio lateral da via, com a lateral apoiada ao solo</v>
      </c>
      <c r="Q389" s="104">
        <v>1824</v>
      </c>
      <c r="R389" s="104" t="str">
        <f>VLOOKUP(Tabela2[[#This Row],[SIEMA]],Siema2025,10,FALSE)</f>
        <v/>
      </c>
      <c r="S389" s="107" t="str">
        <f>IF(Q389="","", IF(Q389="NC","", IF(Q389="NE","", IF(Q389="NA","",IFERROR(VLOOKUP(Q389,Produtos!$A$1:$C$2319,2,FALSE),"Não Cadastrado")))))</f>
        <v>HIDRÓXIDO DE SÓDIO SOLUÇÃO</v>
      </c>
      <c r="T389" s="104">
        <v>36400</v>
      </c>
      <c r="U389" s="104" t="s">
        <v>648</v>
      </c>
      <c r="V389" s="104">
        <f>IF(Q389="","",IF(ISNUMBER(Q389)=FALSE,"Não se aplica",IFERROR(VLOOKUP(Q389,Produtos!$A$1:$C$2319,3,FALSE),"Não Cadastrado")))</f>
        <v>8</v>
      </c>
      <c r="W389" s="104" t="str">
        <f>VLOOKUP(Tabela2[[#This Row],[SIEMA]],Siema2025,10,FALSE)</f>
        <v/>
      </c>
      <c r="X389" s="113" t="str">
        <f>IF(Tabela2[[#This Row],[Origem do acidente]] = "Plataforma", "PREENCHER","NA")</f>
        <v>NA</v>
      </c>
      <c r="Y389" s="109" t="str">
        <f>IF(W389="","", IF(W389="NC","", IF(W389="NE","", IF(W389="NA","",IFERROR(VLOOKUP(W389,Produtos!$A$1:$C$2319,2,FALSE),"Não Cadastrado")))))</f>
        <v/>
      </c>
      <c r="Z389" s="104" t="str">
        <f>VLOOKUP(Tabela2[[#This Row],[SIEMA]],Siema2025,11,FALSE)</f>
        <v xml:space="preserve"> </v>
      </c>
      <c r="AA389" s="104" t="str">
        <f>VLOOKUP(Tabela2[[#This Row],[SIEMA]],Siema2025,12,FALSE)</f>
        <v xml:space="preserve"> </v>
      </c>
      <c r="AB389" s="104" t="str">
        <f>IF(W389="","",IF(ISNUMBER(W389)=FALSE,"Não se aplica",IFERROR(VLOOKUP(W389,Produtos!$A$1:$C$2319,3,FALSE),"Não Cadastrado")))</f>
        <v/>
      </c>
      <c r="AC389" s="104"/>
      <c r="AD389" s="108" t="str">
        <f>IF(Tabela2[[#This Row],[Origem do acidente]] = "Plataforma", "PREENCHER","NA")</f>
        <v>NA</v>
      </c>
      <c r="AE389" s="107" t="str">
        <f>IF(AC389="","", IF(AC389="NC","", IF(AC389="NE","", IF(AC389="NA","",IFERROR(VLOOKUP(AC389,Produtos!$A$1:$C$2319,2,FALSE),"Não Cadastrado")))))</f>
        <v/>
      </c>
      <c r="AF389" s="104"/>
      <c r="AG389" s="104"/>
      <c r="AH389" s="104" t="str">
        <f>IF(AC389="","",IF(ISNUMBER(AC389)=FALSE,"Não se aplica",IFERROR(VLOOKUP(AC389,Produtos!$A$1:$C$2319,3,FALSE),"Não Cadastrado")))</f>
        <v/>
      </c>
      <c r="AI389" s="104"/>
      <c r="AJ389" s="104" t="str">
        <f>VLOOKUP(Tabela2[[#This Row],[SIEMA]],Siema2025,26,FALSE)</f>
        <v>O veículo trafegava no sentido norte da via quando, subitamente, apresentou uma pane no sistema de direção, causando o travamento do volante para a lateral.
Em decorrência da falha, o condutor perdeu o controle da direção, o que resultou no tombamento do veículo. Após o incidente, o veículo permaneceu imobilizado em área de domínio lateral da via, com a lateral apoiada ao solo</v>
      </c>
      <c r="AK389" s="107" t="s">
        <v>7112</v>
      </c>
      <c r="AL389" s="107" t="s">
        <v>7358</v>
      </c>
      <c r="AM389" s="107" t="s">
        <v>7180</v>
      </c>
      <c r="AN389" s="108" t="str">
        <f>VLOOKUP(Tabela2[[#This Row],[SIEMA]],Siema2025,51,FALSE)</f>
        <v>X</v>
      </c>
      <c r="AO389" s="108" t="str">
        <f>VLOOKUP(Tabela2[[#This Row],[SIEMA]],Siema2025,53,FALSE)</f>
        <v/>
      </c>
      <c r="AP389" s="108" t="str">
        <f>VLOOKUP(Tabela2[[#This Row],[SIEMA]],Siema2025,55,FALSE)</f>
        <v/>
      </c>
      <c r="AQ389" s="108" t="str">
        <f>VLOOKUP(Tabela2[[#This Row],[SIEMA]],Siema2025,57,FALSE)</f>
        <v/>
      </c>
      <c r="AR389" s="108" t="str">
        <f>VLOOKUP(Tabela2[[#This Row],[SIEMA]],Siema2025,59,FALSE)</f>
        <v/>
      </c>
      <c r="AS389" s="108" t="str">
        <f>VLOOKUP(Tabela2[[#This Row],[SIEMA]],Siema2025,61,FALSE)</f>
        <v/>
      </c>
      <c r="AT389" s="108" t="str">
        <f>VLOOKUP(Tabela2[[#This Row],[SIEMA]],Siema2025,63,FALSE)</f>
        <v/>
      </c>
      <c r="AU389" s="108" t="str">
        <f>VLOOKUP(Tabela2[[#This Row],[SIEMA]],Siema2025,65,FALSE)</f>
        <v>X</v>
      </c>
      <c r="AV389" s="108" t="str">
        <f>VLOOKUP(Tabela2[[#This Row],[SIEMA]],Siema2025,67,FALSE)</f>
        <v/>
      </c>
      <c r="AW389" s="108" t="str">
        <f>VLOOKUP(Tabela2[[#This Row],[SIEMA]],Siema2025,69,FALSE)</f>
        <v/>
      </c>
      <c r="AX389" s="108" t="str">
        <f>VLOOKUP(Tabela2[[#This Row],[SIEMA]],Siema2025,71,FALSE)</f>
        <v/>
      </c>
      <c r="AY389" s="108" t="str">
        <f>VLOOKUP(Tabela2[[#This Row],[SIEMA]],Siema2025,73,FALSE)</f>
        <v/>
      </c>
      <c r="AZ389" s="108" t="str">
        <f>VLOOKUP(Tabela2[[#This Row],[SIEMA]],Siema2025,75,FALSE)</f>
        <v/>
      </c>
      <c r="BA389" s="108" t="str">
        <f>VLOOKUP(Tabela2[[#This Row],[SIEMA]],Siema2025,77,FALSE)</f>
        <v/>
      </c>
      <c r="BB389" s="108" t="str">
        <f>VLOOKUP(Tabela2[[#This Row],[SIEMA]],Siema2025,79,FALSE)</f>
        <v/>
      </c>
      <c r="BC389" s="108" t="str">
        <f>IF(Tabela2[[#This Row],[Outro(s) ]] = "X", "PREENCHER","NA")</f>
        <v>NA</v>
      </c>
      <c r="BD389" s="108" t="str">
        <f>VLOOKUP(Tabela2[[#This Row],[SIEMA]],Siema2025,82,FALSE)</f>
        <v/>
      </c>
      <c r="BE389" s="108" t="str">
        <f>VLOOKUP(Tabela2[[#This Row],[SIEMA]],Siema2025,81,FALSE)</f>
        <v/>
      </c>
      <c r="BF389" s="110" t="str">
        <f>VLOOKUP(Tabela2[[#This Row],[SIEMA]],Siema2025,28,FALSE)</f>
        <v>VIA CAMPOS TRANSPORTES EIRELLI</v>
      </c>
      <c r="BG389" s="110"/>
      <c r="BH389" s="111" t="str">
        <f>VLOOKUP(Tabela2[[#This Row],[SIEMA]],Siema2025,29,FALSE)</f>
        <v>22064101000169</v>
      </c>
      <c r="BI389" s="112" t="s">
        <v>2696</v>
      </c>
      <c r="BJ389" s="107" t="s">
        <v>7099</v>
      </c>
      <c r="BK389" s="104" t="s">
        <v>2696</v>
      </c>
      <c r="BL389" s="140">
        <v>45826</v>
      </c>
      <c r="BM389" s="108">
        <f ca="1">IF(Tabela2[[#This Row],[Data de atendimento do Ibama (considerar o primeiro documento/ação)]]="",_xlfn.DAYS(TODAY(),J389),_xlfn.DAYS(Tabela2[[#This Row],[Data de atendimento do Ibama (considerar o primeiro documento/ação)]],J389))</f>
        <v>3</v>
      </c>
      <c r="BN389" s="108" t="str">
        <f>IF(Tabela2[[#This Row],[Atendido pelo Ibama ("Não" ou "Sim")]]="Não","Preencher", IF(Tabela2[[#This Row],[Atendido pelo Ibama ("Não" ou "Sim")]]="Sim","NA",""))</f>
        <v>NA</v>
      </c>
      <c r="BO389" s="114" t="s">
        <v>7100</v>
      </c>
      <c r="BP389" s="108" t="str">
        <f>IF(Tabela2[[#This Row],[Forma de atendimento (primeiro documento/ação)]]= "Outros (especificar)", "PREENCHER","NA")</f>
        <v>NA</v>
      </c>
      <c r="BQ389" s="106" t="s">
        <v>123</v>
      </c>
      <c r="BR389" s="108" t="str">
        <f>IF(Tabela2[[#This Row],[Equipe do Ibama foi a campo? Houve sobrevoo do Poseidon?]] = "Sim", "PREENCHER","NA")</f>
        <v>NA</v>
      </c>
      <c r="BS389" s="108" t="str">
        <f>IF(Tabela2[[#This Row],[Se sim, foi emitida Ordem de Emergência? (informações vinculada à coluna CK)]] = "Sim", "PREENCHER","NA")</f>
        <v>NA</v>
      </c>
      <c r="BT389" s="108" t="s">
        <v>7126</v>
      </c>
      <c r="BU389" s="108" t="s">
        <v>2696</v>
      </c>
      <c r="BV389" s="108" t="s">
        <v>123</v>
      </c>
      <c r="BW389" s="108" t="s">
        <v>2696</v>
      </c>
      <c r="BX389" s="106" t="s">
        <v>7102</v>
      </c>
      <c r="BY389" s="140">
        <v>45848</v>
      </c>
      <c r="BZ389" s="104">
        <f>IF(Tabela2[[#This Row],[Data do documento de encerramento]]="NA","NA",IF(Tabela2[[#This Row],[Data do documento de encerramento]]="","Pendente de conclusão/ encerramento",_xlfn.DAYS(Tabela2[[#This Row],[Data do documento de encerramento]],J389)))</f>
        <v>25</v>
      </c>
      <c r="CA389" s="107" t="s">
        <v>8822</v>
      </c>
      <c r="CB389" s="107"/>
      <c r="CC389" s="131"/>
      <c r="CD389" s="107"/>
      <c r="CE389" s="107"/>
      <c r="CF389" s="107"/>
    </row>
    <row r="390" spans="1:84" ht="45.75">
      <c r="A390" s="169">
        <v>202561661210</v>
      </c>
      <c r="B390" s="170" t="s">
        <v>8823</v>
      </c>
      <c r="C390" s="108" t="str">
        <f>VLOOKUP(Tabela2[[#This Row],[SIEMA]],Siema2025,4,FALSE)</f>
        <v xml:space="preserve"> MG</v>
      </c>
      <c r="D390" s="106" t="str">
        <f>VLOOKUP(Tabela2[[#This Row],[SIEMA]],Siema2025,3,FALSE)</f>
        <v xml:space="preserve">Santo Antônio do Monte </v>
      </c>
      <c r="E390" s="106" t="str">
        <f>VLOOKUP(Tabela2[[#This Row],[SIEMA]],Siema2025,20,FALSE)</f>
        <v>km 683+342</v>
      </c>
      <c r="F390" s="106"/>
      <c r="G390" s="106" t="s">
        <v>8824</v>
      </c>
      <c r="H390" s="106" t="s">
        <v>8825</v>
      </c>
      <c r="I390" s="104" t="s">
        <v>7120</v>
      </c>
      <c r="J390" s="105">
        <f>VLOOKUP(Tabela2[[#This Row],[SIEMA]],Siema2025,2,FALSE)</f>
        <v>45823</v>
      </c>
      <c r="K390" s="105" t="str">
        <f>VLOOKUP(Tabela2[[#This Row],[SIEMA]],Siema2025,16,FALSE)</f>
        <v>Domingo</v>
      </c>
      <c r="L390" s="106" t="str">
        <f>IF(Tabela2[[#This Row],[Data]]="","Sem Informação",VLOOKUP(MONTH(Tabela2[[#This Row],[Data]]),'[1]Validação de dados'!$I$1:$J$13,2,0))</f>
        <v>Junho</v>
      </c>
      <c r="M390" s="104">
        <f>YEAR(Tabela2[[#This Row],[Data]])</f>
        <v>2025</v>
      </c>
      <c r="N390" s="105" t="str">
        <f>VLOOKUP(Tabela2[[#This Row],[SIEMA]],Siema2025,17,FALSE)</f>
        <v>Noturno</v>
      </c>
      <c r="O390" s="105" t="str">
        <f>VLOOKUP(Tabela2[[#This Row],[SIEMA]],Siema2025,5,FALSE)</f>
        <v>Ferrovia</v>
      </c>
      <c r="P390" s="104" t="str">
        <f>VLOOKUP(Tabela2[[#This Row],[SIEMA]],Siema2025,21,FALSE)</f>
        <v>Em 15/06/2025 às 20:40 no Corredor Centro Leste da Ferrovia Centro Atlântica, no município de Santo Antônio do Monte/MG, a composição J600 entre ESA %u2013 EFB no km 683+342, tombou cinco vagões do bloco C na calda do trem. Vagões carregados com soja.</v>
      </c>
      <c r="Q390" s="104" t="s">
        <v>7127</v>
      </c>
      <c r="R390" s="104" t="s">
        <v>7127</v>
      </c>
      <c r="S390" s="107" t="s">
        <v>7451</v>
      </c>
      <c r="T390" s="104">
        <v>338</v>
      </c>
      <c r="U390" s="104" t="s">
        <v>7121</v>
      </c>
      <c r="V390" s="104" t="s">
        <v>7127</v>
      </c>
      <c r="W390" s="104"/>
      <c r="X390" s="113"/>
      <c r="Y390" s="109" t="str">
        <f>IF(W390="","", IF(W390="NC","", IF(W390="NE","", IF(W390="NA","",IFERROR(VLOOKUP(W390,Produtos!$A$1:$C$2319,2,FALSE),"Não Cadastrado")))))</f>
        <v/>
      </c>
      <c r="Z390" s="104" t="str">
        <f>VLOOKUP(Tabela2[[#This Row],[SIEMA]],Siema2025,11,FALSE)</f>
        <v/>
      </c>
      <c r="AA390" s="104" t="str">
        <f>VLOOKUP(Tabela2[[#This Row],[SIEMA]],Siema2025,12,FALSE)</f>
        <v/>
      </c>
      <c r="AB390" s="104" t="str">
        <f>IF(W390="","",IF(ISNUMBER(W390)=FALSE,"Não se aplica",IFERROR(VLOOKUP(W390,Produtos!$A$1:$C$2319,3,FALSE),"Não Cadastrado")))</f>
        <v/>
      </c>
      <c r="AC390" s="104"/>
      <c r="AD390" s="108"/>
      <c r="AE390" s="107" t="str">
        <f>IF(AC390="","", IF(AC390="NC","", IF(AC390="NE","", IF(AC390="NA","",IFERROR(VLOOKUP(AC390,Produtos!$A$1:$C$2319,2,FALSE),"Não Cadastrado")))))</f>
        <v/>
      </c>
      <c r="AF390" s="104"/>
      <c r="AG390" s="104"/>
      <c r="AH390" s="104" t="str">
        <f>IF(AC390="","",IF(ISNUMBER(AC390)=FALSE,"Não se aplica",IFERROR(VLOOKUP(AC390,Produtos!$A$1:$C$2319,3,FALSE),"Não Cadastrado")))</f>
        <v/>
      </c>
      <c r="AI390" s="104"/>
      <c r="AJ390" s="104" t="str">
        <f>VLOOKUP(Tabela2[[#This Row],[SIEMA]],Siema2025,26,FALSE)</f>
        <v/>
      </c>
      <c r="AK390" s="107" t="s">
        <v>7098</v>
      </c>
      <c r="AL390" s="107"/>
      <c r="AM390" s="107"/>
      <c r="AN390" s="108" t="str">
        <f>VLOOKUP(Tabela2[[#This Row],[SIEMA]],Siema2025,51,FALSE)</f>
        <v/>
      </c>
      <c r="AO390" s="108" t="str">
        <f>VLOOKUP(Tabela2[[#This Row],[SIEMA]],Siema2025,53,FALSE)</f>
        <v/>
      </c>
      <c r="AP390" s="108" t="str">
        <f>VLOOKUP(Tabela2[[#This Row],[SIEMA]],Siema2025,55,FALSE)</f>
        <v/>
      </c>
      <c r="AQ390" s="108" t="str">
        <f>VLOOKUP(Tabela2[[#This Row],[SIEMA]],Siema2025,57,FALSE)</f>
        <v/>
      </c>
      <c r="AR390" s="108" t="str">
        <f>VLOOKUP(Tabela2[[#This Row],[SIEMA]],Siema2025,59,FALSE)</f>
        <v/>
      </c>
      <c r="AS390" s="108" t="str">
        <f>VLOOKUP(Tabela2[[#This Row],[SIEMA]],Siema2025,61,FALSE)</f>
        <v/>
      </c>
      <c r="AT390" s="108" t="str">
        <f>VLOOKUP(Tabela2[[#This Row],[SIEMA]],Siema2025,63,FALSE)</f>
        <v/>
      </c>
      <c r="AU390" s="108" t="str">
        <f>VLOOKUP(Tabela2[[#This Row],[SIEMA]],Siema2025,65,FALSE)</f>
        <v>X</v>
      </c>
      <c r="AV390" s="108" t="str">
        <f>VLOOKUP(Tabela2[[#This Row],[SIEMA]],Siema2025,67,FALSE)</f>
        <v/>
      </c>
      <c r="AW390" s="108" t="str">
        <f>VLOOKUP(Tabela2[[#This Row],[SIEMA]],Siema2025,69,FALSE)</f>
        <v/>
      </c>
      <c r="AX390" s="108" t="str">
        <f>VLOOKUP(Tabela2[[#This Row],[SIEMA]],Siema2025,71,FALSE)</f>
        <v/>
      </c>
      <c r="AY390" s="108" t="str">
        <f>VLOOKUP(Tabela2[[#This Row],[SIEMA]],Siema2025,73,FALSE)</f>
        <v/>
      </c>
      <c r="AZ390" s="108" t="str">
        <f>VLOOKUP(Tabela2[[#This Row],[SIEMA]],Siema2025,75,FALSE)</f>
        <v/>
      </c>
      <c r="BA390" s="108" t="str">
        <f>VLOOKUP(Tabela2[[#This Row],[SIEMA]],Siema2025,77,FALSE)</f>
        <v/>
      </c>
      <c r="BB390" s="108" t="str">
        <f>VLOOKUP(Tabela2[[#This Row],[SIEMA]],Siema2025,79,FALSE)</f>
        <v/>
      </c>
      <c r="BC390" s="108" t="str">
        <f>IF(Tabela2[[#This Row],[Outro(s) ]] = "X", "PREENCHER","NA")</f>
        <v>NA</v>
      </c>
      <c r="BD390" s="108" t="str">
        <f>VLOOKUP(Tabela2[[#This Row],[SIEMA]],Siema2025,82,FALSE)</f>
        <v/>
      </c>
      <c r="BE390" s="108" t="str">
        <f>VLOOKUP(Tabela2[[#This Row],[SIEMA]],Siema2025,81,FALSE)</f>
        <v/>
      </c>
      <c r="BF390" s="110" t="s">
        <v>7174</v>
      </c>
      <c r="BG390" s="110" t="s">
        <v>7175</v>
      </c>
      <c r="BH390" s="111" t="str">
        <f>VLOOKUP(Tabela2[[#This Row],[SIEMA]],Siema2025,29,FALSE)</f>
        <v>00924429000175</v>
      </c>
      <c r="BI390" s="112" t="str">
        <f>VLOOKUP(Tabela2[[#This Row],[SIEMA]],Siema2025,107,FALSE)</f>
        <v>Não</v>
      </c>
      <c r="BJ390" s="107" t="s">
        <v>7099</v>
      </c>
      <c r="BK390" s="104" t="s">
        <v>2696</v>
      </c>
      <c r="BL390" s="140">
        <v>45826</v>
      </c>
      <c r="BM390" s="108">
        <f ca="1">IF(Tabela2[[#This Row],[Data de atendimento do Ibama (considerar o primeiro documento/ação)]]="",_xlfn.DAYS(TODAY(),J390),_xlfn.DAYS(Tabela2[[#This Row],[Data de atendimento do Ibama (considerar o primeiro documento/ação)]],J390))</f>
        <v>3</v>
      </c>
      <c r="BN390" s="108" t="str">
        <f>IF(Tabela2[[#This Row],[Atendido pelo Ibama ("Não" ou "Sim")]]="Não","Preencher", IF(Tabela2[[#This Row],[Atendido pelo Ibama ("Não" ou "Sim")]]="Sim","NA",""))</f>
        <v>NA</v>
      </c>
      <c r="BO390" s="114" t="s">
        <v>7100</v>
      </c>
      <c r="BP390" s="108" t="str">
        <f>IF(Tabela2[[#This Row],[Forma de atendimento (primeiro documento/ação)]]= "Outros (especificar)", "PREENCHER","NA")</f>
        <v>NA</v>
      </c>
      <c r="BQ390" s="106" t="s">
        <v>2696</v>
      </c>
      <c r="BR390" s="108" t="s">
        <v>123</v>
      </c>
      <c r="BS390" s="108" t="s">
        <v>2696</v>
      </c>
      <c r="BT390" s="108" t="s">
        <v>7101</v>
      </c>
      <c r="BU390" s="108" t="s">
        <v>2696</v>
      </c>
      <c r="BV390" s="108" t="s">
        <v>123</v>
      </c>
      <c r="BW390" s="108" t="s">
        <v>2696</v>
      </c>
      <c r="BX390" s="106" t="s">
        <v>7769</v>
      </c>
      <c r="BY390" s="106"/>
      <c r="BZ390" s="104" t="str">
        <f>IF(Tabela2[[#This Row],[Data do documento de encerramento]]="NA","NA",IF(Tabela2[[#This Row],[Data do documento de encerramento]]="","Pendente de conclusão/ encerramento",_xlfn.DAYS(Tabela2[[#This Row],[Data do documento de encerramento]],J390)))</f>
        <v>Pendente de conclusão/ encerramento</v>
      </c>
      <c r="CA390" s="107" t="s">
        <v>8826</v>
      </c>
      <c r="CB390" s="107"/>
      <c r="CC390" s="130"/>
      <c r="CD390" s="107"/>
      <c r="CE390" s="107"/>
      <c r="CF390" s="107"/>
    </row>
    <row r="391" spans="1:84" ht="60.75">
      <c r="A391" s="169">
        <v>202561668429</v>
      </c>
      <c r="B391" s="170" t="s">
        <v>8827</v>
      </c>
      <c r="C391" s="108" t="s">
        <v>7135</v>
      </c>
      <c r="D391" s="106" t="s">
        <v>637</v>
      </c>
      <c r="E391" s="106" t="s">
        <v>8828</v>
      </c>
      <c r="F391" s="106"/>
      <c r="G391" s="106" t="s">
        <v>8829</v>
      </c>
      <c r="H391" s="106" t="s">
        <v>8830</v>
      </c>
      <c r="I391" s="104" t="str">
        <f>VLOOKUP(Tabela2[[#This Row],[SIEMA]],Siema2025,19,FALSE)</f>
        <v>Campos</v>
      </c>
      <c r="J391" s="105">
        <f>VLOOKUP(Tabela2[[#This Row],[SIEMA]],Siema2025,2,FALSE)</f>
        <v>45823</v>
      </c>
      <c r="K391" s="105" t="str">
        <f>VLOOKUP(Tabela2[[#This Row],[SIEMA]],Siema2025,16,FALSE)</f>
        <v>Domingo</v>
      </c>
      <c r="L391" s="106" t="str">
        <f>IF(Tabela2[[#This Row],[Data]]="","Sem Informação",VLOOKUP(MONTH(Tabela2[[#This Row],[Data]]),'[1]Validação de dados'!$I$1:$J$13,2,0))</f>
        <v>Junho</v>
      </c>
      <c r="M391" s="104">
        <f>YEAR(Tabela2[[#This Row],[Data]])</f>
        <v>2025</v>
      </c>
      <c r="N391" s="105" t="str">
        <f>VLOOKUP(Tabela2[[#This Row],[SIEMA]],Siema2025,17,FALSE)</f>
        <v>Madrugada</v>
      </c>
      <c r="O391" s="105" t="s">
        <v>111</v>
      </c>
      <c r="P391" s="104" t="str">
        <f>VLOOKUP(Tabela2[[#This Row],[SIEMA]],Siema2025,21,FALSE)</f>
        <v>[FPSO ANITA GARIBALDI (FPSO AGA) / Poço 8-MRL-181D-RJS]: Durante a pressurização da função "abre M1" pela plataforma, foi verificado escape de aproximadamente 0,19 m3 de fluido hidráulico base água (Transaqua DW) próximo ao corpo central da ANM (árvore de natal molhada).</v>
      </c>
      <c r="Q391" s="104" t="s">
        <v>637</v>
      </c>
      <c r="R391" s="104" t="s">
        <v>7268</v>
      </c>
      <c r="S391" s="107" t="s">
        <v>7147</v>
      </c>
      <c r="T391" s="104" t="str">
        <f>VLOOKUP(Tabela2[[#This Row],[SIEMA]],Siema2025,11,FALSE)</f>
        <v>0.19</v>
      </c>
      <c r="U391" s="104" t="str">
        <f>VLOOKUP(Tabela2[[#This Row],[SIEMA]],Siema2025,12,FALSE)</f>
        <v>M3</v>
      </c>
      <c r="V391" s="104" t="str">
        <f>IF(Q391="","",IF(ISNUMBER(Q391)=FALSE,"Não se aplica",IFERROR(VLOOKUP(Q391,Produtos!$A$1:$C$2319,3,FALSE),"Não Cadastrado")))</f>
        <v>Não se aplica</v>
      </c>
      <c r="W391" s="104"/>
      <c r="X391" s="113"/>
      <c r="Y391" s="109" t="str">
        <f>IF(W391="","", IF(W391="NC","", IF(W391="NE","", IF(W391="NA","",IFERROR(VLOOKUP(W391,Produtos!$A$1:$C$2319,2,FALSE),"Não Cadastrado")))))</f>
        <v/>
      </c>
      <c r="Z391" s="104"/>
      <c r="AA391" s="104"/>
      <c r="AB391" s="104" t="str">
        <f>IF(W391="","",IF(ISNUMBER(W391)=FALSE,"Não se aplica",IFERROR(VLOOKUP(W391,Produtos!$A$1:$C$2319,3,FALSE),"Não Cadastrado")))</f>
        <v/>
      </c>
      <c r="AC391" s="104"/>
      <c r="AD391" s="108"/>
      <c r="AE391" s="107" t="str">
        <f>IF(AC391="","", IF(AC391="NC","", IF(AC391="NE","", IF(AC391="NA","",IFERROR(VLOOKUP(AC391,Produtos!$A$1:$C$2319,2,FALSE),"Não Cadastrado")))))</f>
        <v/>
      </c>
      <c r="AF391" s="104"/>
      <c r="AG391" s="104"/>
      <c r="AH391" s="104" t="str">
        <f>IF(AC391="","",IF(ISNUMBER(AC391)=FALSE,"Não se aplica",IFERROR(VLOOKUP(AC391,Produtos!$A$1:$C$2319,3,FALSE),"Não Cadastrado")))</f>
        <v/>
      </c>
      <c r="AI391" s="104"/>
      <c r="AJ391" s="104" t="str">
        <f>VLOOKUP(Tabela2[[#This Row],[SIEMA]],Siema2025,26,FALSE)</f>
        <v>Em avaliação.</v>
      </c>
      <c r="AK391" s="107" t="s">
        <v>7112</v>
      </c>
      <c r="AL391" s="107"/>
      <c r="AM391" s="107"/>
      <c r="AN391" s="108" t="str">
        <f>VLOOKUP(Tabela2[[#This Row],[SIEMA]],Siema2025,51,FALSE)</f>
        <v/>
      </c>
      <c r="AO391" s="108" t="str">
        <f>VLOOKUP(Tabela2[[#This Row],[SIEMA]],Siema2025,53,FALSE)</f>
        <v/>
      </c>
      <c r="AP391" s="108" t="str">
        <f>VLOOKUP(Tabela2[[#This Row],[SIEMA]],Siema2025,55,FALSE)</f>
        <v/>
      </c>
      <c r="AQ391" s="108" t="str">
        <f>VLOOKUP(Tabela2[[#This Row],[SIEMA]],Siema2025,57,FALSE)</f>
        <v/>
      </c>
      <c r="AR391" s="108" t="str">
        <f>VLOOKUP(Tabela2[[#This Row],[SIEMA]],Siema2025,59,FALSE)</f>
        <v/>
      </c>
      <c r="AS391" s="108" t="str">
        <f>VLOOKUP(Tabela2[[#This Row],[SIEMA]],Siema2025,61,FALSE)</f>
        <v>X</v>
      </c>
      <c r="AT391" s="108" t="str">
        <f>VLOOKUP(Tabela2[[#This Row],[SIEMA]],Siema2025,63,FALSE)</f>
        <v/>
      </c>
      <c r="AU391" s="108" t="str">
        <f>VLOOKUP(Tabela2[[#This Row],[SIEMA]],Siema2025,65,FALSE)</f>
        <v/>
      </c>
      <c r="AV391" s="108" t="str">
        <f>VLOOKUP(Tabela2[[#This Row],[SIEMA]],Siema2025,67,FALSE)</f>
        <v/>
      </c>
      <c r="AW391" s="108" t="str">
        <f>VLOOKUP(Tabela2[[#This Row],[SIEMA]],Siema2025,69,FALSE)</f>
        <v/>
      </c>
      <c r="AX391" s="108" t="str">
        <f>VLOOKUP(Tabela2[[#This Row],[SIEMA]],Siema2025,71,FALSE)</f>
        <v/>
      </c>
      <c r="AY391" s="108" t="str">
        <f>VLOOKUP(Tabela2[[#This Row],[SIEMA]],Siema2025,73,FALSE)</f>
        <v/>
      </c>
      <c r="AZ391" s="108" t="str">
        <f>VLOOKUP(Tabela2[[#This Row],[SIEMA]],Siema2025,75,FALSE)</f>
        <v/>
      </c>
      <c r="BA391" s="108" t="str">
        <f>VLOOKUP(Tabela2[[#This Row],[SIEMA]],Siema2025,77,FALSE)</f>
        <v/>
      </c>
      <c r="BB391" s="108" t="str">
        <f>VLOOKUP(Tabela2[[#This Row],[SIEMA]],Siema2025,79,FALSE)</f>
        <v/>
      </c>
      <c r="BC391" s="108" t="str">
        <f>IF(Tabela2[[#This Row],[Outro(s) ]] = "X", "PREENCHER","NA")</f>
        <v>NA</v>
      </c>
      <c r="BD391" s="108" t="str">
        <f>VLOOKUP(Tabela2[[#This Row],[SIEMA]],Siema2025,82,FALSE)</f>
        <v/>
      </c>
      <c r="BE391" s="108" t="str">
        <f>VLOOKUP(Tabela2[[#This Row],[SIEMA]],Siema2025,81,FALSE)</f>
        <v/>
      </c>
      <c r="BF391" s="110" t="str">
        <f>VLOOKUP(Tabela2[[#This Row],[SIEMA]],Siema2025,28,FALSE)</f>
        <v>Petrobras</v>
      </c>
      <c r="BG391" s="110"/>
      <c r="BH391" s="111" t="str">
        <f>VLOOKUP(Tabela2[[#This Row],[SIEMA]],Siema2025,29,FALSE)</f>
        <v>33000167100750</v>
      </c>
      <c r="BI391" s="112" t="str">
        <f>VLOOKUP(Tabela2[[#This Row],[SIEMA]],Siema2025,107,FALSE)</f>
        <v>Não</v>
      </c>
      <c r="BJ391" s="107" t="s">
        <v>7099</v>
      </c>
      <c r="BK391" s="104" t="s">
        <v>2696</v>
      </c>
      <c r="BL391" s="140">
        <v>45835</v>
      </c>
      <c r="BM391" s="108">
        <f ca="1">IF(Tabela2[[#This Row],[Data de atendimento do Ibama (considerar o primeiro documento/ação)]]="",_xlfn.DAYS(TODAY(),J391),_xlfn.DAYS(Tabela2[[#This Row],[Data de atendimento do Ibama (considerar o primeiro documento/ação)]],J391))</f>
        <v>12</v>
      </c>
      <c r="BN391" s="108" t="str">
        <f>IF(Tabela2[[#This Row],[Atendido pelo Ibama ("Não" ou "Sim")]]="Não","Preencher", IF(Tabela2[[#This Row],[Atendido pelo Ibama ("Não" ou "Sim")]]="Sim","NA",""))</f>
        <v>NA</v>
      </c>
      <c r="BO391" s="114" t="s">
        <v>7138</v>
      </c>
      <c r="BP391" s="108" t="str">
        <f>IF(Tabela2[[#This Row],[Forma de atendimento (primeiro documento/ação)]]= "Outros (especificar)", "PREENCHER","NA")</f>
        <v>NA</v>
      </c>
      <c r="BQ391" s="106" t="s">
        <v>123</v>
      </c>
      <c r="BR391" s="108" t="str">
        <f>IF(Tabela2[[#This Row],[Equipe do Ibama foi a campo? Houve sobrevoo do Poseidon?]] = "Sim", "PREENCHER","NA")</f>
        <v>NA</v>
      </c>
      <c r="BS391" s="108" t="str">
        <f>IF(Tabela2[[#This Row],[Se sim, foi emitida Ordem de Emergência? (informações vinculada à coluna CK)]] = "Sim", "PREENCHER","NA")</f>
        <v>NA</v>
      </c>
      <c r="BT391" s="108" t="s">
        <v>7101</v>
      </c>
      <c r="BU391" s="108" t="s">
        <v>123</v>
      </c>
      <c r="BV391" s="108" t="s">
        <v>123</v>
      </c>
      <c r="BW391" s="108" t="s">
        <v>123</v>
      </c>
      <c r="BX391" s="106"/>
      <c r="BY391" s="106"/>
      <c r="BZ391" s="104" t="str">
        <f>IF(Tabela2[[#This Row],[Data do documento de encerramento]]="NA","NA",IF(Tabela2[[#This Row],[Data do documento de encerramento]]="","Pendente de conclusão/ encerramento",_xlfn.DAYS(Tabela2[[#This Row],[Data do documento de encerramento]],J391)))</f>
        <v>Pendente de conclusão/ encerramento</v>
      </c>
      <c r="CA391" s="107"/>
      <c r="CB391" s="107"/>
      <c r="CC391" s="131" t="s">
        <v>7148</v>
      </c>
      <c r="CD391" s="107" t="s">
        <v>123</v>
      </c>
      <c r="CE391" s="107" t="s">
        <v>123</v>
      </c>
      <c r="CF391" s="107" t="s">
        <v>7149</v>
      </c>
    </row>
    <row r="392" spans="1:84" ht="60.75">
      <c r="A392" s="169">
        <v>202562436043</v>
      </c>
      <c r="B392" s="170" t="s">
        <v>8831</v>
      </c>
      <c r="C392" s="108" t="str">
        <f>VLOOKUP(Tabela2[[#This Row],[SIEMA]],Siema2025,4,FALSE)</f>
        <v xml:space="preserve"> MG</v>
      </c>
      <c r="D392" s="106" t="str">
        <f>VLOOKUP(Tabela2[[#This Row],[SIEMA]],Siema2025,3,FALSE)</f>
        <v xml:space="preserve">Belo Horizonte </v>
      </c>
      <c r="E392" s="106" t="str">
        <f>VLOOKUP(Tabela2[[#This Row],[SIEMA]],Siema2025,20,FALSE)</f>
        <v>Rua Felipe dos Santos, 451, Lourdes (Praça Marília de Dirceu)</v>
      </c>
      <c r="F392" s="120"/>
      <c r="G392" s="106" t="s">
        <v>8832</v>
      </c>
      <c r="H392" s="106" t="s">
        <v>8833</v>
      </c>
      <c r="I392" s="104" t="str">
        <f>VLOOKUP(Tabela2[[#This Row],[SIEMA]],Siema2025,19,FALSE)</f>
        <v/>
      </c>
      <c r="J392" s="105">
        <f>VLOOKUP(Tabela2[[#This Row],[SIEMA]],Siema2025,2,FALSE)</f>
        <v>45824</v>
      </c>
      <c r="K392" s="105" t="str">
        <f>VLOOKUP(Tabela2[[#This Row],[SIEMA]],Siema2025,16,FALSE)</f>
        <v>Segunda</v>
      </c>
      <c r="L392" s="106" t="str">
        <f>IF(Tabela2[[#This Row],[Data]]="","Sem Informação",VLOOKUP(MONTH(Tabela2[[#This Row],[Data]]),'[1]Validação de dados'!$I$1:$J$13,2,0))</f>
        <v>Junho</v>
      </c>
      <c r="M392" s="104">
        <f>YEAR(Tabela2[[#This Row],[Data]])</f>
        <v>2025</v>
      </c>
      <c r="N392" s="105" t="str">
        <f>VLOOKUP(Tabela2[[#This Row],[SIEMA]],Siema2025,17,FALSE)</f>
        <v>Matutino</v>
      </c>
      <c r="O392" s="105" t="str">
        <f>VLOOKUP(Tabela2[[#This Row],[SIEMA]],Siema2025,5,FALSE)</f>
        <v>Outro(s)</v>
      </c>
      <c r="P392" s="104" t="str">
        <f>VLOOKUP(Tabela2[[#This Row],[SIEMA]],Siema2025,21,FALSE)</f>
        <v>Vazamento de Gás</v>
      </c>
      <c r="Q392" s="104">
        <v>1971</v>
      </c>
      <c r="R392" s="104" t="str">
        <f>VLOOKUP(Tabela2[[#This Row],[SIEMA]],Siema2025,10,FALSE)</f>
        <v/>
      </c>
      <c r="S392" s="107" t="str">
        <f>IF(Q392="","", IF(Q392="NC","", IF(Q392="NE","", IF(Q392="NA","",IFERROR(VLOOKUP(Q392,Produtos!$A$1:$C$2319,2,FALSE),"Não Cadastrado")))))</f>
        <v>METANO, COMPRIMIDO, ou GÁS NATURAL, COMPRIMIDO, com elevado teor de metano</v>
      </c>
      <c r="T392" s="104" t="str">
        <f>VLOOKUP(Tabela2[[#This Row],[SIEMA]],Siema2025,11,FALSE)</f>
        <v xml:space="preserve"> </v>
      </c>
      <c r="U392" s="104" t="str">
        <f>VLOOKUP(Tabela2[[#This Row],[SIEMA]],Siema2025,12,FALSE)</f>
        <v xml:space="preserve"> </v>
      </c>
      <c r="V392" s="104">
        <f>IF(Q392="","",IF(ISNUMBER(Q392)=FALSE,"Não se aplica",IFERROR(VLOOKUP(Q392,Produtos!$A$1:$C$2319,3,FALSE),"Não Cadastrado")))</f>
        <v>2.1</v>
      </c>
      <c r="W392" s="104" t="str">
        <f>VLOOKUP(Tabela2[[#This Row],[SIEMA]],Siema2025,10,FALSE)</f>
        <v/>
      </c>
      <c r="X392" s="113" t="str">
        <f>IF(Tabela2[[#This Row],[Origem do acidente]] = "Plataforma", "PREENCHER","NA")</f>
        <v>NA</v>
      </c>
      <c r="Y392" s="109" t="str">
        <f>IF(W392="","", IF(W392="NC","", IF(W392="NE","", IF(W392="NA","",IFERROR(VLOOKUP(W392,Produtos!$A$1:$C$2319,2,FALSE),"Não Cadastrado")))))</f>
        <v/>
      </c>
      <c r="Z392" s="104" t="str">
        <f>VLOOKUP(Tabela2[[#This Row],[SIEMA]],Siema2025,11,FALSE)</f>
        <v xml:space="preserve"> </v>
      </c>
      <c r="AA392" s="104" t="str">
        <f>VLOOKUP(Tabela2[[#This Row],[SIEMA]],Siema2025,12,FALSE)</f>
        <v xml:space="preserve"> </v>
      </c>
      <c r="AB392" s="104" t="str">
        <f>IF(W392="","",IF(ISNUMBER(W392)=FALSE,"Não se aplica",IFERROR(VLOOKUP(W392,Produtos!$A$1:$C$2319,3,FALSE),"Não Cadastrado")))</f>
        <v/>
      </c>
      <c r="AC392" s="104"/>
      <c r="AD392" s="108" t="str">
        <f>IF(Tabela2[[#This Row],[Origem do acidente]] = "Plataforma", "PREENCHER","NA")</f>
        <v>NA</v>
      </c>
      <c r="AE392" s="107" t="str">
        <f>IF(AC392="","", IF(AC392="NC","", IF(AC392="NE","", IF(AC392="NA","",IFERROR(VLOOKUP(AC392,Produtos!$A$1:$C$2319,2,FALSE),"Não Cadastrado")))))</f>
        <v/>
      </c>
      <c r="AF392" s="104"/>
      <c r="AG392" s="104"/>
      <c r="AH392" s="104" t="str">
        <f>IF(AC392="","",IF(ISNUMBER(AC392)=FALSE,"Não se aplica",IFERROR(VLOOKUP(AC392,Produtos!$A$1:$C$2319,3,FALSE),"Não Cadastrado")))</f>
        <v/>
      </c>
      <c r="AI392" s="104"/>
      <c r="AJ392" s="104" t="str">
        <f>VLOOKUP(Tabela2[[#This Row],[SIEMA]],Siema2025,26,FALSE)</f>
        <v>Escavadeira</v>
      </c>
      <c r="AK392" s="107" t="s">
        <v>7229</v>
      </c>
      <c r="AL392" s="107"/>
      <c r="AM392" s="107"/>
      <c r="AN392" s="108" t="str">
        <f>VLOOKUP(Tabela2[[#This Row],[SIEMA]],Siema2025,51,FALSE)</f>
        <v/>
      </c>
      <c r="AO392" s="108" t="str">
        <f>VLOOKUP(Tabela2[[#This Row],[SIEMA]],Siema2025,53,FALSE)</f>
        <v/>
      </c>
      <c r="AP392" s="108" t="str">
        <f>VLOOKUP(Tabela2[[#This Row],[SIEMA]],Siema2025,55,FALSE)</f>
        <v/>
      </c>
      <c r="AQ392" s="108" t="str">
        <f>VLOOKUP(Tabela2[[#This Row],[SIEMA]],Siema2025,57,FALSE)</f>
        <v/>
      </c>
      <c r="AR392" s="108" t="str">
        <f>VLOOKUP(Tabela2[[#This Row],[SIEMA]],Siema2025,59,FALSE)</f>
        <v/>
      </c>
      <c r="AS392" s="108" t="str">
        <f>VLOOKUP(Tabela2[[#This Row],[SIEMA]],Siema2025,61,FALSE)</f>
        <v/>
      </c>
      <c r="AT392" s="108" t="str">
        <f>VLOOKUP(Tabela2[[#This Row],[SIEMA]],Siema2025,63,FALSE)</f>
        <v/>
      </c>
      <c r="AU392" s="108" t="str">
        <f>VLOOKUP(Tabela2[[#This Row],[SIEMA]],Siema2025,65,FALSE)</f>
        <v/>
      </c>
      <c r="AV392" s="108" t="str">
        <f>VLOOKUP(Tabela2[[#This Row],[SIEMA]],Siema2025,67,FALSE)</f>
        <v/>
      </c>
      <c r="AW392" s="108" t="str">
        <f>VLOOKUP(Tabela2[[#This Row],[SIEMA]],Siema2025,69,FALSE)</f>
        <v>X</v>
      </c>
      <c r="AX392" s="108" t="str">
        <f>VLOOKUP(Tabela2[[#This Row],[SIEMA]],Siema2025,71,FALSE)</f>
        <v/>
      </c>
      <c r="AY392" s="108" t="str">
        <f>VLOOKUP(Tabela2[[#This Row],[SIEMA]],Siema2025,73,FALSE)</f>
        <v/>
      </c>
      <c r="AZ392" s="108" t="str">
        <f>VLOOKUP(Tabela2[[#This Row],[SIEMA]],Siema2025,75,FALSE)</f>
        <v/>
      </c>
      <c r="BA392" s="108" t="str">
        <f>VLOOKUP(Tabela2[[#This Row],[SIEMA]],Siema2025,77,FALSE)</f>
        <v/>
      </c>
      <c r="BB392" s="108" t="str">
        <f>VLOOKUP(Tabela2[[#This Row],[SIEMA]],Siema2025,79,FALSE)</f>
        <v/>
      </c>
      <c r="BC392" s="108" t="str">
        <f>IF(Tabela2[[#This Row],[Outro(s) ]] = "X", "PREENCHER","NA")</f>
        <v>NA</v>
      </c>
      <c r="BD392" s="108" t="str">
        <f>VLOOKUP(Tabela2[[#This Row],[SIEMA]],Siema2025,82,FALSE)</f>
        <v/>
      </c>
      <c r="BE392" s="108" t="str">
        <f>VLOOKUP(Tabela2[[#This Row],[SIEMA]],Siema2025,81,FALSE)</f>
        <v/>
      </c>
      <c r="BF392" s="110" t="str">
        <f>VLOOKUP(Tabela2[[#This Row],[SIEMA]],Siema2025,28,FALSE)</f>
        <v/>
      </c>
      <c r="BG392" s="110"/>
      <c r="BH392" s="111" t="str">
        <f>VLOOKUP(Tabela2[[#This Row],[SIEMA]],Siema2025,29,FALSE)</f>
        <v/>
      </c>
      <c r="BI392" s="112" t="str">
        <f>VLOOKUP(Tabela2[[#This Row],[SIEMA]],Siema2025,107,FALSE)</f>
        <v>Não</v>
      </c>
      <c r="BJ392" s="107" t="s">
        <v>7113</v>
      </c>
      <c r="BK392" s="104" t="s">
        <v>2696</v>
      </c>
      <c r="BL392" s="164">
        <v>45834</v>
      </c>
      <c r="BM392" s="108">
        <f ca="1">IF(Tabela2[[#This Row],[Data de atendimento do Ibama (considerar o primeiro documento/ação)]]="",_xlfn.DAYS(TODAY(),J392),_xlfn.DAYS(Tabela2[[#This Row],[Data de atendimento do Ibama (considerar o primeiro documento/ação)]],J392))</f>
        <v>10</v>
      </c>
      <c r="BN392" s="108" t="str">
        <f>IF(Tabela2[[#This Row],[Atendido pelo Ibama ("Não" ou "Sim")]]="Não","Preencher", IF(Tabela2[[#This Row],[Atendido pelo Ibama ("Não" ou "Sim")]]="Sim","NA",""))</f>
        <v>NA</v>
      </c>
      <c r="BO392" s="114" t="s">
        <v>7100</v>
      </c>
      <c r="BP392" s="108" t="str">
        <f>IF(Tabela2[[#This Row],[Forma de atendimento (primeiro documento/ação)]]= "Outros (especificar)", "PREENCHER","NA")</f>
        <v>NA</v>
      </c>
      <c r="BQ392" s="106" t="s">
        <v>123</v>
      </c>
      <c r="BR392" s="108" t="str">
        <f>IF(Tabela2[[#This Row],[Equipe do Ibama foi a campo? Houve sobrevoo do Poseidon?]] = "Sim", "PREENCHER","NA")</f>
        <v>NA</v>
      </c>
      <c r="BS392" s="108" t="str">
        <f>IF(Tabela2[[#This Row],[Se sim, foi emitida Ordem de Emergência? (informações vinculada à coluna CK)]] = "Sim", "PREENCHER","NA")</f>
        <v>NA</v>
      </c>
      <c r="BT392" s="108" t="str">
        <f>IF(Tabela2[[#This Row],[Foi elaborado Relatório de Vistoria pelo Ibama? (informações vinculada à coluna CK)]] = "Sim", "PREENCHER","NA")</f>
        <v>NA</v>
      </c>
      <c r="BU392" s="108" t="s">
        <v>2696</v>
      </c>
      <c r="BV392" s="108" t="s">
        <v>123</v>
      </c>
      <c r="BW392" s="108" t="s">
        <v>2696</v>
      </c>
      <c r="BX392" s="106" t="s">
        <v>7102</v>
      </c>
      <c r="BY392" s="164">
        <v>45834</v>
      </c>
      <c r="BZ392" s="104">
        <f>IF(Tabela2[[#This Row],[Data do documento de encerramento]]="NA","NA",IF(Tabela2[[#This Row],[Data do documento de encerramento]]="","Pendente de conclusão/ encerramento",_xlfn.DAYS(Tabela2[[#This Row],[Data do documento de encerramento]],J392)))</f>
        <v>10</v>
      </c>
      <c r="CA392" s="123"/>
      <c r="CB392" s="107"/>
      <c r="CC392" s="130"/>
      <c r="CD392" s="107"/>
      <c r="CE392" s="107"/>
      <c r="CF392" s="107"/>
    </row>
    <row r="393" spans="1:84" s="22" customFormat="1" ht="30.75">
      <c r="A393" s="169">
        <v>202561861228</v>
      </c>
      <c r="B393" s="118" t="s">
        <v>8834</v>
      </c>
      <c r="C393" s="108" t="str">
        <f>VLOOKUP(Tabela2[[#This Row],[SIEMA]],Siema2025,4,FALSE)</f>
        <v xml:space="preserve"> AL</v>
      </c>
      <c r="D393" s="106" t="str">
        <f>VLOOKUP(Tabela2[[#This Row],[SIEMA]],Siema2025,3,FALSE)</f>
        <v xml:space="preserve">Maceió </v>
      </c>
      <c r="E393" s="106" t="str">
        <f>VLOOKUP(Tabela2[[#This Row],[SIEMA]],Siema2025,20,FALSE)</f>
        <v>LT Jardim Petrópolis IIB, s/n CEP 57062-310, Petrópolis Maceió - AL - Poço TM 33</v>
      </c>
      <c r="F393" s="106"/>
      <c r="G393" s="106" t="s">
        <v>8835</v>
      </c>
      <c r="H393" s="106" t="s">
        <v>8836</v>
      </c>
      <c r="I393" s="104" t="s">
        <v>7479</v>
      </c>
      <c r="J393" s="105">
        <f>VLOOKUP(Tabela2[[#This Row],[SIEMA]],Siema2025,2,FALSE)</f>
        <v>45825</v>
      </c>
      <c r="K393" s="105" t="str">
        <f>VLOOKUP(Tabela2[[#This Row],[SIEMA]],Siema2025,16,FALSE)</f>
        <v>Terça</v>
      </c>
      <c r="L393" s="106" t="str">
        <f>IF(Tabela2[[#This Row],[Data]]="","Sem Informação",VLOOKUP(MONTH(Tabela2[[#This Row],[Data]]),'[1]Validação de dados'!$I$1:$J$13,2,0))</f>
        <v>Junho</v>
      </c>
      <c r="M393" s="104">
        <f>YEAR(Tabela2[[#This Row],[Data]])</f>
        <v>2025</v>
      </c>
      <c r="N393" s="105" t="str">
        <f>VLOOKUP(Tabela2[[#This Row],[SIEMA]],Siema2025,17,FALSE)</f>
        <v>Noturno</v>
      </c>
      <c r="O393" s="105" t="s">
        <v>145</v>
      </c>
      <c r="P393" s="104" t="str">
        <f>VLOOKUP(Tabela2[[#This Row],[SIEMA]],Siema2025,21,FALSE)</f>
        <v>Poço terrestre</v>
      </c>
      <c r="Q393" s="104">
        <v>1267</v>
      </c>
      <c r="R393" s="104" t="str">
        <f>VLOOKUP(Tabela2[[#This Row],[SIEMA]],Siema2025,10,FALSE)</f>
        <v/>
      </c>
      <c r="S393" s="107" t="str">
        <f>IF(Q393="","", IF(Q393="NC","", IF(Q393="NE","", IF(Q393="NA","",IFERROR(VLOOKUP(Q393,Produtos!$A$1:$C$2319,2,FALSE),"Não Cadastrado")))))</f>
        <v>PETRÓLEO CRU</v>
      </c>
      <c r="T393" s="104" t="s">
        <v>697</v>
      </c>
      <c r="U393" s="104" t="str">
        <f>VLOOKUP(Tabela2[[#This Row],[SIEMA]],Siema2025,12,FALSE)</f>
        <v xml:space="preserve"> </v>
      </c>
      <c r="V393" s="104">
        <f>IF(Q393="","",IF(ISNUMBER(Q393)=FALSE,"Não se aplica",IFERROR(VLOOKUP(Q393,Produtos!$A$1:$C$2319,3,FALSE),"Não Cadastrado")))</f>
        <v>3</v>
      </c>
      <c r="W393" s="104" t="str">
        <f>VLOOKUP(Tabela2[[#This Row],[SIEMA]],Siema2025,10,FALSE)</f>
        <v/>
      </c>
      <c r="X393" s="113" t="str">
        <f>IF(Tabela2[[#This Row],[Origem do acidente]] = "Plataforma", "PREENCHER","NA")</f>
        <v>NA</v>
      </c>
      <c r="Y393" s="109" t="str">
        <f>IF(W393="","", IF(W393="NC","", IF(W393="NE","", IF(W393="NA","",IFERROR(VLOOKUP(W393,Produtos!$A$1:$C$2319,2,FALSE),"Não Cadastrado")))))</f>
        <v/>
      </c>
      <c r="Z393" s="104" t="str">
        <f>VLOOKUP(Tabela2[[#This Row],[SIEMA]],Siema2025,11,FALSE)</f>
        <v xml:space="preserve"> </v>
      </c>
      <c r="AA393" s="104" t="str">
        <f>VLOOKUP(Tabela2[[#This Row],[SIEMA]],Siema2025,12,FALSE)</f>
        <v xml:space="preserve"> </v>
      </c>
      <c r="AB393" s="104" t="str">
        <f>IF(W393="","",IF(ISNUMBER(W393)=FALSE,"Não se aplica",IFERROR(VLOOKUP(W393,Produtos!$A$1:$C$2319,3,FALSE),"Não Cadastrado")))</f>
        <v/>
      </c>
      <c r="AC393" s="104"/>
      <c r="AD393" s="108" t="str">
        <f>IF(Tabela2[[#This Row],[Origem do acidente]] = "Plataforma", "PREENCHER","NA")</f>
        <v>NA</v>
      </c>
      <c r="AE393" s="107" t="str">
        <f>IF(AC393="","", IF(AC393="NC","", IF(AC393="NE","", IF(AC393="NA","",IFERROR(VLOOKUP(AC393,Produtos!$A$1:$C$2319,2,FALSE),"Não Cadastrado")))))</f>
        <v/>
      </c>
      <c r="AF393" s="104"/>
      <c r="AG393" s="104"/>
      <c r="AH393" s="104" t="str">
        <f>IF(AC393="","",IF(ISNUMBER(AC393)=FALSE,"Não se aplica",IFERROR(VLOOKUP(AC393,Produtos!$A$1:$C$2319,3,FALSE),"Não Cadastrado")))</f>
        <v/>
      </c>
      <c r="AI393" s="104"/>
      <c r="AJ393" s="104" t="str">
        <f>VLOOKUP(Tabela2[[#This Row],[SIEMA]],Siema2025,26,FALSE)</f>
        <v>Possível causa: falha na vedação entre flange e válvula.</v>
      </c>
      <c r="AK393" s="107"/>
      <c r="AL393" s="107"/>
      <c r="AM393" s="107"/>
      <c r="AN393" s="108" t="str">
        <f>VLOOKUP(Tabela2[[#This Row],[SIEMA]],Siema2025,51,FALSE)</f>
        <v/>
      </c>
      <c r="AO393" s="108" t="str">
        <f>VLOOKUP(Tabela2[[#This Row],[SIEMA]],Siema2025,53,FALSE)</f>
        <v/>
      </c>
      <c r="AP393" s="108" t="str">
        <f>VLOOKUP(Tabela2[[#This Row],[SIEMA]],Siema2025,55,FALSE)</f>
        <v/>
      </c>
      <c r="AQ393" s="108" t="str">
        <f>VLOOKUP(Tabela2[[#This Row],[SIEMA]],Siema2025,57,FALSE)</f>
        <v/>
      </c>
      <c r="AR393" s="108" t="str">
        <f>VLOOKUP(Tabela2[[#This Row],[SIEMA]],Siema2025,59,FALSE)</f>
        <v/>
      </c>
      <c r="AS393" s="108" t="str">
        <f>VLOOKUP(Tabela2[[#This Row],[SIEMA]],Siema2025,61,FALSE)</f>
        <v/>
      </c>
      <c r="AT393" s="108" t="str">
        <f>VLOOKUP(Tabela2[[#This Row],[SIEMA]],Siema2025,63,FALSE)</f>
        <v/>
      </c>
      <c r="AU393" s="108" t="str">
        <f>VLOOKUP(Tabela2[[#This Row],[SIEMA]],Siema2025,65,FALSE)</f>
        <v>X</v>
      </c>
      <c r="AV393" s="108" t="str">
        <f>VLOOKUP(Tabela2[[#This Row],[SIEMA]],Siema2025,67,FALSE)</f>
        <v/>
      </c>
      <c r="AW393" s="108" t="str">
        <f>VLOOKUP(Tabela2[[#This Row],[SIEMA]],Siema2025,69,FALSE)</f>
        <v/>
      </c>
      <c r="AX393" s="108" t="str">
        <f>VLOOKUP(Tabela2[[#This Row],[SIEMA]],Siema2025,71,FALSE)</f>
        <v/>
      </c>
      <c r="AY393" s="108" t="str">
        <f>VLOOKUP(Tabela2[[#This Row],[SIEMA]],Siema2025,73,FALSE)</f>
        <v/>
      </c>
      <c r="AZ393" s="108" t="str">
        <f>VLOOKUP(Tabela2[[#This Row],[SIEMA]],Siema2025,75,FALSE)</f>
        <v/>
      </c>
      <c r="BA393" s="108" t="str">
        <f>VLOOKUP(Tabela2[[#This Row],[SIEMA]],Siema2025,77,FALSE)</f>
        <v/>
      </c>
      <c r="BB393" s="108" t="str">
        <f>VLOOKUP(Tabela2[[#This Row],[SIEMA]],Siema2025,79,FALSE)</f>
        <v/>
      </c>
      <c r="BC393" s="108" t="str">
        <f>IF(Tabela2[[#This Row],[Outro(s) ]] = "X", "PREENCHER","NA")</f>
        <v>NA</v>
      </c>
      <c r="BD393" s="108" t="str">
        <f>VLOOKUP(Tabela2[[#This Row],[SIEMA]],Siema2025,82,FALSE)</f>
        <v/>
      </c>
      <c r="BE393" s="108" t="str">
        <f>VLOOKUP(Tabela2[[#This Row],[SIEMA]],Siema2025,81,FALSE)</f>
        <v/>
      </c>
      <c r="BF393" s="110" t="str">
        <f>VLOOKUP(Tabela2[[#This Row],[SIEMA]],Siema2025,28,FALSE)</f>
        <v>PETROSYNERGY LTDA</v>
      </c>
      <c r="BG393" s="110"/>
      <c r="BH393" s="111" t="str">
        <f>VLOOKUP(Tabela2[[#This Row],[SIEMA]],Siema2025,29,FALSE)</f>
        <v/>
      </c>
      <c r="BI393" s="112" t="str">
        <f>VLOOKUP(Tabela2[[#This Row],[SIEMA]],Siema2025,107,FALSE)</f>
        <v>Não</v>
      </c>
      <c r="BJ393" s="107" t="s">
        <v>7113</v>
      </c>
      <c r="BK393" s="104" t="s">
        <v>2696</v>
      </c>
      <c r="BL393" s="36">
        <v>45831</v>
      </c>
      <c r="BM393" s="108">
        <f ca="1">IF(Tabela2[[#This Row],[Data de atendimento do Ibama (considerar o primeiro documento/ação)]]="",_xlfn.DAYS(TODAY(),J393),_xlfn.DAYS(Tabela2[[#This Row],[Data de atendimento do Ibama (considerar o primeiro documento/ação)]],J393))</f>
        <v>6</v>
      </c>
      <c r="BN393" s="108" t="str">
        <f>IF(Tabela2[[#This Row],[Atendido pelo Ibama ("Não" ou "Sim")]]="Não","Preencher", IF(Tabela2[[#This Row],[Atendido pelo Ibama ("Não" ou "Sim")]]="Sim","NA",""))</f>
        <v>NA</v>
      </c>
      <c r="BO393" s="114" t="s">
        <v>7100</v>
      </c>
      <c r="BP393" s="108" t="str">
        <f>IF(Tabela2[[#This Row],[Forma de atendimento (primeiro documento/ação)]]= "Outros (especificar)", "PREENCHER","NA")</f>
        <v>NA</v>
      </c>
      <c r="BQ393" s="106" t="s">
        <v>123</v>
      </c>
      <c r="BR393" s="108" t="str">
        <f>IF(Tabela2[[#This Row],[Equipe do Ibama foi a campo? Houve sobrevoo do Poseidon?]] = "Sim", "PREENCHER","NA")</f>
        <v>NA</v>
      </c>
      <c r="BS393" s="108" t="str">
        <f>IF(Tabela2[[#This Row],[Se sim, foi emitida Ordem de Emergência? (informações vinculada à coluna CK)]] = "Sim", "PREENCHER","NA")</f>
        <v>NA</v>
      </c>
      <c r="BT393" s="108" t="str">
        <f>IF(Tabela2[[#This Row],[Foi elaborado Relatório de Vistoria pelo Ibama? (informações vinculada à coluna CK)]] = "Sim", "PREENCHER","NA")</f>
        <v>NA</v>
      </c>
      <c r="BU393" s="108" t="s">
        <v>123</v>
      </c>
      <c r="BV393" s="108" t="s">
        <v>2696</v>
      </c>
      <c r="BW393" s="108" t="s">
        <v>123</v>
      </c>
      <c r="BX393" s="106"/>
      <c r="BY393" s="106"/>
      <c r="BZ393" s="104" t="str">
        <f>IF(Tabela2[[#This Row],[Data do documento de encerramento]]="NA","NA",IF(Tabela2[[#This Row],[Data do documento de encerramento]]="","Pendente de conclusão/ encerramento",_xlfn.DAYS(Tabela2[[#This Row],[Data do documento de encerramento]],J393)))</f>
        <v>Pendente de conclusão/ encerramento</v>
      </c>
      <c r="CA393" s="107"/>
      <c r="CB393" s="107"/>
      <c r="CC393" s="129"/>
      <c r="CD393" s="107"/>
      <c r="CE393" s="107"/>
      <c r="CF393" s="107"/>
    </row>
    <row r="394" spans="1:84" ht="30.75">
      <c r="A394" s="169">
        <v>202561961210</v>
      </c>
      <c r="B394" s="170" t="s">
        <v>8837</v>
      </c>
      <c r="C394" s="108" t="str">
        <f>VLOOKUP(Tabela2[[#This Row],[SIEMA]],Siema2025,4,FALSE)</f>
        <v xml:space="preserve"> RN</v>
      </c>
      <c r="D394" s="106" t="str">
        <f>VLOOKUP(Tabela2[[#This Row],[SIEMA]],Siema2025,3,FALSE)</f>
        <v xml:space="preserve">Mossoró </v>
      </c>
      <c r="E394" s="106" t="str">
        <f>VLOOKUP(Tabela2[[#This Row],[SIEMA]],Siema2025,20,FALSE)</f>
        <v>Linha de produção do 7-CAM-1099-RN</v>
      </c>
      <c r="F394" s="106"/>
      <c r="G394" s="106" t="s">
        <v>8838</v>
      </c>
      <c r="H394" s="106" t="s">
        <v>8839</v>
      </c>
      <c r="I394" s="104" t="s">
        <v>7479</v>
      </c>
      <c r="J394" s="105">
        <f>VLOOKUP(Tabela2[[#This Row],[SIEMA]],Siema2025,2,FALSE)</f>
        <v>45825</v>
      </c>
      <c r="K394" s="105" t="str">
        <f>VLOOKUP(Tabela2[[#This Row],[SIEMA]],Siema2025,16,FALSE)</f>
        <v>Terça</v>
      </c>
      <c r="L394" s="106" t="str">
        <f>IF(Tabela2[[#This Row],[Data]]="","Sem Informação",VLOOKUP(MONTH(Tabela2[[#This Row],[Data]]),'[1]Validação de dados'!$I$1:$J$13,2,0))</f>
        <v>Junho</v>
      </c>
      <c r="M394" s="104">
        <f>YEAR(Tabela2[[#This Row],[Data]])</f>
        <v>2025</v>
      </c>
      <c r="N394" s="105" t="str">
        <f>VLOOKUP(Tabela2[[#This Row],[SIEMA]],Siema2025,17,FALSE)</f>
        <v>Madrugada</v>
      </c>
      <c r="O394" s="105" t="s">
        <v>145</v>
      </c>
      <c r="P394" s="104" t="str">
        <f>VLOOKUP(Tabela2[[#This Row],[SIEMA]],Siema2025,21,FALSE)</f>
        <v>Poço terrestre</v>
      </c>
      <c r="Q394" s="104">
        <v>1267</v>
      </c>
      <c r="R394" s="104"/>
      <c r="S394" s="107" t="str">
        <f>IF(Q394="","", IF(Q394="NC","", IF(Q394="NE","", IF(Q394="NA","",IFERROR(VLOOKUP(Q394,Produtos!$A$1:$C$2319,2,FALSE),"Não Cadastrado")))))</f>
        <v>PETRÓLEO CRU</v>
      </c>
      <c r="T394" s="104" t="s">
        <v>2373</v>
      </c>
      <c r="U394" s="104" t="str">
        <f>VLOOKUP(Tabela2[[#This Row],[SIEMA]],Siema2025,12,FALSE)</f>
        <v>M3</v>
      </c>
      <c r="V394" s="104">
        <f>IF(Q394="","",IF(ISNUMBER(Q394)=FALSE,"Não se aplica",IFERROR(VLOOKUP(Q394,Produtos!$A$1:$C$2319,3,FALSE),"Não Cadastrado")))</f>
        <v>3</v>
      </c>
      <c r="W394" s="104"/>
      <c r="X394" s="113" t="str">
        <f>IF(Tabela2[[#This Row],[Origem do acidente]] = "Plataforma", "PREENCHER","NA")</f>
        <v>NA</v>
      </c>
      <c r="Y394" s="104" t="str">
        <f>VLOOKUP(Tabela2[[#This Row],[SIEMA]],Siema2025,10,FALSE)</f>
        <v>água produzida</v>
      </c>
      <c r="Z394" s="104" t="str">
        <f>VLOOKUP(Tabela2[[#This Row],[SIEMA]],Siema2025,11,FALSE)</f>
        <v>1.298</v>
      </c>
      <c r="AA394" s="104" t="str">
        <f>VLOOKUP(Tabela2[[#This Row],[SIEMA]],Siema2025,12,FALSE)</f>
        <v>M3</v>
      </c>
      <c r="AB394" s="104" t="str">
        <f>IF(W394="","",IF(ISNUMBER(W394)=FALSE,"Não se aplica",IFERROR(VLOOKUP(W394,Produtos!$A$1:$C$2319,3,FALSE),"Não Cadastrado")))</f>
        <v/>
      </c>
      <c r="AC394" s="104"/>
      <c r="AD394" s="108" t="str">
        <f>IF(Tabela2[[#This Row],[Origem do acidente]] = "Plataforma", "PREENCHER","NA")</f>
        <v>NA</v>
      </c>
      <c r="AE394" s="107" t="str">
        <f>IF(AC394="","", IF(AC394="NC","", IF(AC394="NE","", IF(AC394="NA","",IFERROR(VLOOKUP(AC394,Produtos!$A$1:$C$2319,2,FALSE),"Não Cadastrado")))))</f>
        <v/>
      </c>
      <c r="AF394" s="104"/>
      <c r="AG394" s="104"/>
      <c r="AH394" s="104" t="str">
        <f>IF(AC394="","",IF(ISNUMBER(AC394)=FALSE,"Não se aplica",IFERROR(VLOOKUP(AC394,Produtos!$A$1:$C$2319,3,FALSE),"Não Cadastrado")))</f>
        <v/>
      </c>
      <c r="AI394" s="104"/>
      <c r="AJ394" s="104" t="str">
        <f>VLOOKUP(Tabela2[[#This Row],[SIEMA]],Siema2025,26,FALSE)</f>
        <v>corrosão</v>
      </c>
      <c r="AK394" s="107"/>
      <c r="AL394" s="107"/>
      <c r="AM394" s="107"/>
      <c r="AN394" s="108" t="str">
        <f>VLOOKUP(Tabela2[[#This Row],[SIEMA]],Siema2025,51,FALSE)</f>
        <v/>
      </c>
      <c r="AO394" s="108" t="str">
        <f>VLOOKUP(Tabela2[[#This Row],[SIEMA]],Siema2025,53,FALSE)</f>
        <v/>
      </c>
      <c r="AP394" s="108" t="str">
        <f>VLOOKUP(Tabela2[[#This Row],[SIEMA]],Siema2025,55,FALSE)</f>
        <v/>
      </c>
      <c r="AQ394" s="108" t="str">
        <f>VLOOKUP(Tabela2[[#This Row],[SIEMA]],Siema2025,57,FALSE)</f>
        <v/>
      </c>
      <c r="AR394" s="108" t="str">
        <f>VLOOKUP(Tabela2[[#This Row],[SIEMA]],Siema2025,59,FALSE)</f>
        <v/>
      </c>
      <c r="AS394" s="108" t="str">
        <f>VLOOKUP(Tabela2[[#This Row],[SIEMA]],Siema2025,61,FALSE)</f>
        <v/>
      </c>
      <c r="AT394" s="108" t="str">
        <f>VLOOKUP(Tabela2[[#This Row],[SIEMA]],Siema2025,63,FALSE)</f>
        <v/>
      </c>
      <c r="AU394" s="108" t="str">
        <f>VLOOKUP(Tabela2[[#This Row],[SIEMA]],Siema2025,65,FALSE)</f>
        <v>X</v>
      </c>
      <c r="AV394" s="108" t="str">
        <f>VLOOKUP(Tabela2[[#This Row],[SIEMA]],Siema2025,67,FALSE)</f>
        <v/>
      </c>
      <c r="AW394" s="108" t="str">
        <f>VLOOKUP(Tabela2[[#This Row],[SIEMA]],Siema2025,69,FALSE)</f>
        <v/>
      </c>
      <c r="AX394" s="108" t="str">
        <f>VLOOKUP(Tabela2[[#This Row],[SIEMA]],Siema2025,71,FALSE)</f>
        <v/>
      </c>
      <c r="AY394" s="108" t="str">
        <f>VLOOKUP(Tabela2[[#This Row],[SIEMA]],Siema2025,73,FALSE)</f>
        <v/>
      </c>
      <c r="AZ394" s="108" t="str">
        <f>VLOOKUP(Tabela2[[#This Row],[SIEMA]],Siema2025,75,FALSE)</f>
        <v/>
      </c>
      <c r="BA394" s="108" t="str">
        <f>VLOOKUP(Tabela2[[#This Row],[SIEMA]],Siema2025,77,FALSE)</f>
        <v/>
      </c>
      <c r="BB394" s="108" t="str">
        <f>VLOOKUP(Tabela2[[#This Row],[SIEMA]],Siema2025,79,FALSE)</f>
        <v/>
      </c>
      <c r="BC394" s="108" t="str">
        <f>IF(Tabela2[[#This Row],[Outro(s) ]] = "X", "PREENCHER","NA")</f>
        <v>NA</v>
      </c>
      <c r="BD394" s="108" t="str">
        <f>VLOOKUP(Tabela2[[#This Row],[SIEMA]],Siema2025,82,FALSE)</f>
        <v/>
      </c>
      <c r="BE394" s="108" t="str">
        <f>VLOOKUP(Tabela2[[#This Row],[SIEMA]],Siema2025,81,FALSE)</f>
        <v/>
      </c>
      <c r="BF394" s="110" t="str">
        <f>VLOOKUP(Tabela2[[#This Row],[SIEMA]],Siema2025,28,FALSE)</f>
        <v>3R POTIGUAR S.A.</v>
      </c>
      <c r="BG394" s="110"/>
      <c r="BH394" s="111" t="str">
        <f>VLOOKUP(Tabela2[[#This Row],[SIEMA]],Siema2025,29,FALSE)</f>
        <v/>
      </c>
      <c r="BI394" s="112" t="str">
        <f>VLOOKUP(Tabela2[[#This Row],[SIEMA]],Siema2025,107,FALSE)</f>
        <v>Não</v>
      </c>
      <c r="BJ394" s="107" t="s">
        <v>7113</v>
      </c>
      <c r="BK394" s="104" t="s">
        <v>2696</v>
      </c>
      <c r="BL394" s="36">
        <v>45831</v>
      </c>
      <c r="BM394" s="108">
        <f ca="1">IF(Tabela2[[#This Row],[Data de atendimento do Ibama (considerar o primeiro documento/ação)]]="",_xlfn.DAYS(TODAY(),J394),_xlfn.DAYS(Tabela2[[#This Row],[Data de atendimento do Ibama (considerar o primeiro documento/ação)]],J394))</f>
        <v>6</v>
      </c>
      <c r="BN394" s="108" t="str">
        <f>IF(Tabela2[[#This Row],[Atendido pelo Ibama ("Não" ou "Sim")]]="Não","Preencher", IF(Tabela2[[#This Row],[Atendido pelo Ibama ("Não" ou "Sim")]]="Sim","NA",""))</f>
        <v>NA</v>
      </c>
      <c r="BO394" s="114" t="s">
        <v>7100</v>
      </c>
      <c r="BP394" s="108" t="str">
        <f>IF(Tabela2[[#This Row],[Forma de atendimento (primeiro documento/ação)]]= "Outros (especificar)", "PREENCHER","NA")</f>
        <v>NA</v>
      </c>
      <c r="BQ394" s="106" t="s">
        <v>123</v>
      </c>
      <c r="BR394" s="108" t="str">
        <f>IF(Tabela2[[#This Row],[Equipe do Ibama foi a campo? Houve sobrevoo do Poseidon?]] = "Sim", "PREENCHER","NA")</f>
        <v>NA</v>
      </c>
      <c r="BS394" s="108" t="str">
        <f>IF(Tabela2[[#This Row],[Se sim, foi emitida Ordem de Emergência? (informações vinculada à coluna CK)]] = "Sim", "PREENCHER","NA")</f>
        <v>NA</v>
      </c>
      <c r="BT394" s="108" t="str">
        <f>IF(Tabela2[[#This Row],[Foi elaborado Relatório de Vistoria pelo Ibama? (informações vinculada à coluna CK)]] = "Sim", "PREENCHER","NA")</f>
        <v>NA</v>
      </c>
      <c r="BU394" s="108" t="s">
        <v>2696</v>
      </c>
      <c r="BV394" s="108" t="s">
        <v>2696</v>
      </c>
      <c r="BW394" s="108" t="s">
        <v>123</v>
      </c>
      <c r="BX394" s="106"/>
      <c r="BY394" s="106"/>
      <c r="BZ394" s="104" t="str">
        <f>IF(Tabela2[[#This Row],[Data do documento de encerramento]]="NA","NA",IF(Tabela2[[#This Row],[Data do documento de encerramento]]="","Pendente de conclusão/ encerramento",_xlfn.DAYS(Tabela2[[#This Row],[Data do documento de encerramento]],J394)))</f>
        <v>Pendente de conclusão/ encerramento</v>
      </c>
      <c r="CA394" s="107"/>
      <c r="CB394" s="107"/>
      <c r="CC394" s="129"/>
      <c r="CD394" s="107"/>
      <c r="CE394" s="107"/>
      <c r="CF394" s="107"/>
    </row>
    <row r="395" spans="1:84">
      <c r="A395" s="169">
        <v>202562443248</v>
      </c>
      <c r="B395" s="170" t="s">
        <v>8840</v>
      </c>
      <c r="C395" s="108" t="str">
        <f>VLOOKUP(Tabela2[[#This Row],[SIEMA]],Siema2025,4,FALSE)</f>
        <v xml:space="preserve"> MG</v>
      </c>
      <c r="D395" s="106" t="str">
        <f>VLOOKUP(Tabela2[[#This Row],[SIEMA]],Siema2025,3,FALSE)</f>
        <v xml:space="preserve">São Gonçalo do Sapucaí </v>
      </c>
      <c r="E395" s="106" t="s">
        <v>4216</v>
      </c>
      <c r="F395" s="106" t="s">
        <v>8841</v>
      </c>
      <c r="G395" s="106" t="s">
        <v>8842</v>
      </c>
      <c r="H395" s="106" t="s">
        <v>8843</v>
      </c>
      <c r="I395" s="104" t="s">
        <v>7120</v>
      </c>
      <c r="J395" s="105">
        <f>VLOOKUP(Tabela2[[#This Row],[SIEMA]],Siema2025,2,FALSE)</f>
        <v>45825</v>
      </c>
      <c r="K395" s="105" t="str">
        <f>VLOOKUP(Tabela2[[#This Row],[SIEMA]],Siema2025,16,FALSE)</f>
        <v>Terça</v>
      </c>
      <c r="L395" s="106" t="str">
        <f>IF(Tabela2[[#This Row],[Data]]="","Sem Informação",VLOOKUP(MONTH(Tabela2[[#This Row],[Data]]),'[1]Validação de dados'!$I$1:$J$13,2,0))</f>
        <v>Junho</v>
      </c>
      <c r="M395" s="104">
        <f>YEAR(Tabela2[[#This Row],[Data]])</f>
        <v>2025</v>
      </c>
      <c r="N395" s="105" t="str">
        <f>VLOOKUP(Tabela2[[#This Row],[SIEMA]],Siema2025,17,FALSE)</f>
        <v>Matutino</v>
      </c>
      <c r="O395" s="105" t="str">
        <f>VLOOKUP(Tabela2[[#This Row],[SIEMA]],Siema2025,5,FALSE)</f>
        <v>Rodovia</v>
      </c>
      <c r="P395" s="104" t="str">
        <f>VLOOKUP(Tabela2[[#This Row],[SIEMA]],Siema2025,21,FALSE)</f>
        <v>Transporte Rodoviário</v>
      </c>
      <c r="Q395" s="104">
        <v>1951</v>
      </c>
      <c r="R395" s="104" t="str">
        <f>VLOOKUP(Tabela2[[#This Row],[SIEMA]],Siema2025,10,FALSE)</f>
        <v/>
      </c>
      <c r="S395" s="107" t="str">
        <f>IF(Q395="","", IF(Q395="NC","", IF(Q395="NE","", IF(Q395="NA","",IFERROR(VLOOKUP(Q395,Produtos!$A$1:$C$2319,2,FALSE),"Não Cadastrado")))))</f>
        <v>ARGÔNIO, LÍQUIDO REFRIGERADO</v>
      </c>
      <c r="T395" s="104">
        <v>0</v>
      </c>
      <c r="U395" s="104" t="s">
        <v>7120</v>
      </c>
      <c r="V395" s="104">
        <f>IF(Q395="","",IF(ISNUMBER(Q395)=FALSE,"Não se aplica",IFERROR(VLOOKUP(Q395,Produtos!$A$1:$C$2319,3,FALSE),"Não Cadastrado")))</f>
        <v>2.2000000000000002</v>
      </c>
      <c r="W395" s="104" t="str">
        <f>VLOOKUP(Tabela2[[#This Row],[SIEMA]],Siema2025,10,FALSE)</f>
        <v/>
      </c>
      <c r="X395" s="113" t="str">
        <f>IF(Tabela2[[#This Row],[Origem do acidente]] = "Plataforma", "PREENCHER","NA")</f>
        <v>NA</v>
      </c>
      <c r="Y395" s="109" t="str">
        <f>IF(W395="","", IF(W395="NC","", IF(W395="NE","", IF(W395="NA","",IFERROR(VLOOKUP(W395,Produtos!$A$1:$C$2319,2,FALSE),"Não Cadastrado")))))</f>
        <v/>
      </c>
      <c r="Z395" s="104" t="str">
        <f>VLOOKUP(Tabela2[[#This Row],[SIEMA]],Siema2025,11,FALSE)</f>
        <v xml:space="preserve"> </v>
      </c>
      <c r="AA395" s="104" t="str">
        <f>VLOOKUP(Tabela2[[#This Row],[SIEMA]],Siema2025,12,FALSE)</f>
        <v xml:space="preserve"> </v>
      </c>
      <c r="AB395" s="104" t="str">
        <f>IF(W395="","",IF(ISNUMBER(W395)=FALSE,"Não se aplica",IFERROR(VLOOKUP(W395,Produtos!$A$1:$C$2319,3,FALSE),"Não Cadastrado")))</f>
        <v/>
      </c>
      <c r="AC395" s="119"/>
      <c r="AD395" s="122" t="str">
        <f>IF(Tabela2[[#This Row],[Origem do acidente]] = "Plataforma", "PREENCHER","NA")</f>
        <v>NA</v>
      </c>
      <c r="AE395" s="107" t="str">
        <f>IF(AC395="","", IF(AC395="NC","", IF(AC395="NE","", IF(AC395="NA","",IFERROR(VLOOKUP(AC395,Produtos!$A$1:$C$2319,2,FALSE),"Não Cadastrado")))))</f>
        <v/>
      </c>
      <c r="AF395" s="119"/>
      <c r="AG395" s="104"/>
      <c r="AH395" s="104" t="str">
        <f>IF(AC395="","",IF(ISNUMBER(AC395)=FALSE,"Não se aplica",IFERROR(VLOOKUP(AC395,Produtos!$A$1:$C$2319,3,FALSE),"Não Cadastrado")))</f>
        <v/>
      </c>
      <c r="AI395" s="119"/>
      <c r="AJ395" t="s">
        <v>8844</v>
      </c>
      <c r="AK395" s="107" t="s">
        <v>7311</v>
      </c>
      <c r="AL395" s="107" t="s">
        <v>7180</v>
      </c>
      <c r="AM395" s="107"/>
      <c r="AN395" s="108" t="str">
        <f>VLOOKUP(Tabela2[[#This Row],[SIEMA]],Siema2025,51,FALSE)</f>
        <v/>
      </c>
      <c r="AO395" s="108" t="str">
        <f>VLOOKUP(Tabela2[[#This Row],[SIEMA]],Siema2025,53,FALSE)</f>
        <v/>
      </c>
      <c r="AP395" s="108" t="str">
        <f>VLOOKUP(Tabela2[[#This Row],[SIEMA]],Siema2025,55,FALSE)</f>
        <v/>
      </c>
      <c r="AQ395" s="108" t="str">
        <f>VLOOKUP(Tabela2[[#This Row],[SIEMA]],Siema2025,57,FALSE)</f>
        <v/>
      </c>
      <c r="AR395" s="108" t="str">
        <f>VLOOKUP(Tabela2[[#This Row],[SIEMA]],Siema2025,59,FALSE)</f>
        <v/>
      </c>
      <c r="AS395" s="108" t="str">
        <f>VLOOKUP(Tabela2[[#This Row],[SIEMA]],Siema2025,61,FALSE)</f>
        <v/>
      </c>
      <c r="AT395" s="108" t="str">
        <f>VLOOKUP(Tabela2[[#This Row],[SIEMA]],Siema2025,63,FALSE)</f>
        <v/>
      </c>
      <c r="AU395" s="108"/>
      <c r="AV395" s="108" t="str">
        <f>VLOOKUP(Tabela2[[#This Row],[SIEMA]],Siema2025,67,FALSE)</f>
        <v/>
      </c>
      <c r="AW395" s="108" t="str">
        <f>VLOOKUP(Tabela2[[#This Row],[SIEMA]],Siema2025,69,FALSE)</f>
        <v/>
      </c>
      <c r="AX395" s="108" t="str">
        <f>VLOOKUP(Tabela2[[#This Row],[SIEMA]],Siema2025,71,FALSE)</f>
        <v/>
      </c>
      <c r="AY395" s="108" t="str">
        <f>VLOOKUP(Tabela2[[#This Row],[SIEMA]],Siema2025,73,FALSE)</f>
        <v/>
      </c>
      <c r="AZ395" s="108" t="str">
        <f>VLOOKUP(Tabela2[[#This Row],[SIEMA]],Siema2025,75,FALSE)</f>
        <v/>
      </c>
      <c r="BA395" s="108" t="str">
        <f>VLOOKUP(Tabela2[[#This Row],[SIEMA]],Siema2025,77,FALSE)</f>
        <v/>
      </c>
      <c r="BB395" s="108" t="str">
        <f>VLOOKUP(Tabela2[[#This Row],[SIEMA]],Siema2025,79,FALSE)</f>
        <v/>
      </c>
      <c r="BC395" s="108" t="str">
        <f>IF(Tabela2[[#This Row],[Outro(s) ]] = "X", "PREENCHER","NA")</f>
        <v>NA</v>
      </c>
      <c r="BD395" s="108" t="str">
        <f>VLOOKUP(Tabela2[[#This Row],[SIEMA]],Siema2025,82,FALSE)</f>
        <v/>
      </c>
      <c r="BE395" s="108" t="s">
        <v>7181</v>
      </c>
      <c r="BF395" s="110" t="s">
        <v>8845</v>
      </c>
      <c r="BG395" s="110"/>
      <c r="BH395" s="111" t="s">
        <v>8846</v>
      </c>
      <c r="BI395" s="112" t="s">
        <v>7062</v>
      </c>
      <c r="BJ395" s="107" t="s">
        <v>7099</v>
      </c>
      <c r="BK395" s="104" t="s">
        <v>2696</v>
      </c>
      <c r="BL395" s="164">
        <v>45834</v>
      </c>
      <c r="BM395" s="108">
        <f ca="1">IF(Tabela2[[#This Row],[Data de atendimento do Ibama (considerar o primeiro documento/ação)]]="",_xlfn.DAYS(TODAY(),J395),_xlfn.DAYS(Tabela2[[#This Row],[Data de atendimento do Ibama (considerar o primeiro documento/ação)]],J395))</f>
        <v>9</v>
      </c>
      <c r="BN395" s="108" t="str">
        <f>IF(Tabela2[[#This Row],[Atendido pelo Ibama ("Não" ou "Sim")]]="Não","Preencher", IF(Tabela2[[#This Row],[Atendido pelo Ibama ("Não" ou "Sim")]]="Sim","NA",""))</f>
        <v>NA</v>
      </c>
      <c r="BO395" s="114" t="s">
        <v>7100</v>
      </c>
      <c r="BP395" s="108" t="str">
        <f>IF(Tabela2[[#This Row],[Forma de atendimento (primeiro documento/ação)]]= "Outros (especificar)", "PREENCHER","NA")</f>
        <v>NA</v>
      </c>
      <c r="BQ395" s="106" t="s">
        <v>123</v>
      </c>
      <c r="BR395" s="108" t="str">
        <f>IF(Tabela2[[#This Row],[Equipe do Ibama foi a campo? Houve sobrevoo do Poseidon?]] = "Sim", "PREENCHER","NA")</f>
        <v>NA</v>
      </c>
      <c r="BS395" s="108" t="str">
        <f>IF(Tabela2[[#This Row],[Se sim, foi emitida Ordem de Emergência? (informações vinculada à coluna CK)]] = "Sim", "PREENCHER","NA")</f>
        <v>NA</v>
      </c>
      <c r="BT395" s="108" t="s">
        <v>7101</v>
      </c>
      <c r="BU395" s="108" t="s">
        <v>123</v>
      </c>
      <c r="BV395" s="108" t="s">
        <v>123</v>
      </c>
      <c r="BW395" s="108" t="s">
        <v>123</v>
      </c>
      <c r="BX395" s="106" t="s">
        <v>7127</v>
      </c>
      <c r="BY395" s="120"/>
      <c r="BZ395" s="104" t="str">
        <f>IF(Tabela2[[#This Row],[Data do documento de encerramento]]="NA","NA",IF(Tabela2[[#This Row],[Data do documento de encerramento]]="","Pendente de conclusão/ encerramento",_xlfn.DAYS(Tabela2[[#This Row],[Data do documento de encerramento]],J395)))</f>
        <v>Pendente de conclusão/ encerramento</v>
      </c>
      <c r="CA395" s="123" t="s">
        <v>8847</v>
      </c>
      <c r="CB395" s="107"/>
      <c r="CC395" s="129"/>
      <c r="CD395" s="107"/>
      <c r="CE395" s="107"/>
      <c r="CF395" s="107"/>
    </row>
    <row r="396" spans="1:84" ht="60.75">
      <c r="A396" s="169">
        <v>202561836000</v>
      </c>
      <c r="B396" s="118" t="s">
        <v>8848</v>
      </c>
      <c r="C396" s="108" t="str">
        <f>VLOOKUP(Tabela2[[#This Row],[SIEMA]],Siema2025,4,FALSE)</f>
        <v xml:space="preserve"> MG</v>
      </c>
      <c r="D396" s="106" t="str">
        <f>VLOOKUP(Tabela2[[#This Row],[SIEMA]],Siema2025,3,FALSE)</f>
        <v xml:space="preserve">Canápolis </v>
      </c>
      <c r="E396" s="106" t="s">
        <v>7385</v>
      </c>
      <c r="F396" s="106" t="s">
        <v>8849</v>
      </c>
      <c r="G396" s="106" t="s">
        <v>8850</v>
      </c>
      <c r="H396" s="106" t="s">
        <v>8851</v>
      </c>
      <c r="I396" s="104" t="s">
        <v>7120</v>
      </c>
      <c r="J396" s="105">
        <f>VLOOKUP(Tabela2[[#This Row],[SIEMA]],Siema2025,2,FALSE)</f>
        <v>45826</v>
      </c>
      <c r="K396" s="105" t="str">
        <f>VLOOKUP(Tabela2[[#This Row],[SIEMA]],Siema2025,16,FALSE)</f>
        <v>Quarta</v>
      </c>
      <c r="L396" s="106" t="str">
        <f>IF(Tabela2[[#This Row],[Data]]="","Sem Informação",VLOOKUP(MONTH(Tabela2[[#This Row],[Data]]),'[1]Validação de dados'!$I$1:$J$13,2,0))</f>
        <v>Junho</v>
      </c>
      <c r="M396" s="104">
        <f>YEAR(Tabela2[[#This Row],[Data]])</f>
        <v>2025</v>
      </c>
      <c r="N396" s="105" t="str">
        <f>VLOOKUP(Tabela2[[#This Row],[SIEMA]],Siema2025,17,FALSE)</f>
        <v>Madrugada</v>
      </c>
      <c r="O396" s="105" t="str">
        <f>VLOOKUP(Tabela2[[#This Row],[SIEMA]],Siema2025,5,FALSE)</f>
        <v>Rodovia</v>
      </c>
      <c r="P396" s="104" t="str">
        <f>VLOOKUP(Tabela2[[#This Row],[SIEMA]],Siema2025,21,FALSE)</f>
        <v>VEICULO ESTAVA SEGUINDO PELA VIA, AO ADENTRAR EM UMA CURVA PERDEU CONTROLE E TOMBOU.
Concessionária informa: Condutor de veículo perdeu o controle em uma curva acentuada em declive, vindo a tombar na segunda faixa com as rodas do lado direito ao solo, sendo sua posição final. Foi necessário interdição total de pista no sentido sul devido ao derramamento da carga e grande risco de incêndio.</v>
      </c>
      <c r="Q396" s="104">
        <v>1170</v>
      </c>
      <c r="R396" s="104" t="str">
        <f>VLOOKUP(Tabela2[[#This Row],[SIEMA]],Siema2025,10,FALSE)</f>
        <v/>
      </c>
      <c r="S396" s="107" t="str">
        <f>IF(Q396="","", IF(Q396="NC","", IF(Q396="NE","", IF(Q396="NA","",IFERROR(VLOOKUP(Q396,Produtos!$A$1:$C$2319,2,FALSE),"Não Cadastrado")))))</f>
        <v>ÁLCOOL ETÍLICO, ETANOL</v>
      </c>
      <c r="T396" s="104">
        <v>59</v>
      </c>
      <c r="U396" s="104" t="s">
        <v>7111</v>
      </c>
      <c r="V396" s="104">
        <f>IF(Q396="","",IF(ISNUMBER(Q396)=FALSE,"Não se aplica",IFERROR(VLOOKUP(Q396,Produtos!$A$1:$C$2319,3,FALSE),"Não Cadastrado")))</f>
        <v>3</v>
      </c>
      <c r="W396" s="104" t="str">
        <f>VLOOKUP(Tabela2[[#This Row],[SIEMA]],Siema2025,10,FALSE)</f>
        <v/>
      </c>
      <c r="X396" s="113" t="str">
        <f>IF(Tabela2[[#This Row],[Origem do acidente]] = "Plataforma", "PREENCHER","NA")</f>
        <v>NA</v>
      </c>
      <c r="Y396" s="109" t="str">
        <f>IF(W396="","", IF(W396="NC","", IF(W396="NE","", IF(W396="NA","",IFERROR(VLOOKUP(W396,Produtos!$A$1:$C$2319,2,FALSE),"Não Cadastrado")))))</f>
        <v/>
      </c>
      <c r="Z396" s="104" t="str">
        <f>VLOOKUP(Tabela2[[#This Row],[SIEMA]],Siema2025,11,FALSE)</f>
        <v xml:space="preserve"> </v>
      </c>
      <c r="AA396" s="104" t="str">
        <f>VLOOKUP(Tabela2[[#This Row],[SIEMA]],Siema2025,12,FALSE)</f>
        <v xml:space="preserve"> </v>
      </c>
      <c r="AB396" s="104" t="str">
        <f>IF(W396="","",IF(ISNUMBER(W396)=FALSE,"Não se aplica",IFERROR(VLOOKUP(W396,Produtos!$A$1:$C$2319,3,FALSE),"Não Cadastrado")))</f>
        <v/>
      </c>
      <c r="AC396" s="104"/>
      <c r="AD396" s="108" t="str">
        <f>IF(Tabela2[[#This Row],[Origem do acidente]] = "Plataforma", "PREENCHER","NA")</f>
        <v>NA</v>
      </c>
      <c r="AE396" s="107" t="str">
        <f>IF(AC396="","", IF(AC396="NC","", IF(AC396="NE","", IF(AC396="NA","",IFERROR(VLOOKUP(AC396,Produtos!$A$1:$C$2319,2,FALSE),"Não Cadastrado")))))</f>
        <v/>
      </c>
      <c r="AF396" s="104"/>
      <c r="AG396" s="104"/>
      <c r="AH396" s="104" t="str">
        <f>IF(AC396="","",IF(ISNUMBER(AC396)=FALSE,"Não se aplica",IFERROR(VLOOKUP(AC396,Produtos!$A$1:$C$2319,3,FALSE),"Não Cadastrado")))</f>
        <v/>
      </c>
      <c r="AI396" s="104"/>
      <c r="AJ396" s="104" t="s">
        <v>8852</v>
      </c>
      <c r="AK396" s="107" t="s">
        <v>7311</v>
      </c>
      <c r="AL396" s="107" t="s">
        <v>7180</v>
      </c>
      <c r="AM396" s="107" t="s">
        <v>7945</v>
      </c>
      <c r="AN396" s="108" t="str">
        <f>VLOOKUP(Tabela2[[#This Row],[SIEMA]],Siema2025,51,FALSE)</f>
        <v/>
      </c>
      <c r="AO396" s="108" t="str">
        <f>VLOOKUP(Tabela2[[#This Row],[SIEMA]],Siema2025,53,FALSE)</f>
        <v/>
      </c>
      <c r="AP396" s="108" t="str">
        <f>VLOOKUP(Tabela2[[#This Row],[SIEMA]],Siema2025,55,FALSE)</f>
        <v/>
      </c>
      <c r="AQ396" s="108" t="str">
        <f>VLOOKUP(Tabela2[[#This Row],[SIEMA]],Siema2025,57,FALSE)</f>
        <v/>
      </c>
      <c r="AR396" s="108" t="str">
        <f>VLOOKUP(Tabela2[[#This Row],[SIEMA]],Siema2025,59,FALSE)</f>
        <v/>
      </c>
      <c r="AS396" s="108" t="str">
        <f>VLOOKUP(Tabela2[[#This Row],[SIEMA]],Siema2025,61,FALSE)</f>
        <v/>
      </c>
      <c r="AT396" s="108" t="str">
        <f>VLOOKUP(Tabela2[[#This Row],[SIEMA]],Siema2025,63,FALSE)</f>
        <v/>
      </c>
      <c r="AU396" s="108" t="str">
        <f>VLOOKUP(Tabela2[[#This Row],[SIEMA]],Siema2025,65,FALSE)</f>
        <v>X</v>
      </c>
      <c r="AV396" s="108" t="str">
        <f>VLOOKUP(Tabela2[[#This Row],[SIEMA]],Siema2025,67,FALSE)</f>
        <v/>
      </c>
      <c r="AW396" s="108" t="str">
        <f>VLOOKUP(Tabela2[[#This Row],[SIEMA]],Siema2025,69,FALSE)</f>
        <v/>
      </c>
      <c r="AX396" s="108" t="str">
        <f>VLOOKUP(Tabela2[[#This Row],[SIEMA]],Siema2025,71,FALSE)</f>
        <v/>
      </c>
      <c r="AY396" s="108" t="str">
        <f>VLOOKUP(Tabela2[[#This Row],[SIEMA]],Siema2025,73,FALSE)</f>
        <v/>
      </c>
      <c r="AZ396" s="108" t="str">
        <f>VLOOKUP(Tabela2[[#This Row],[SIEMA]],Siema2025,75,FALSE)</f>
        <v/>
      </c>
      <c r="BA396" s="108" t="str">
        <f>VLOOKUP(Tabela2[[#This Row],[SIEMA]],Siema2025,77,FALSE)</f>
        <v/>
      </c>
      <c r="BB396" s="108" t="str">
        <f>VLOOKUP(Tabela2[[#This Row],[SIEMA]],Siema2025,79,FALSE)</f>
        <v/>
      </c>
      <c r="BC396" s="108" t="str">
        <f>IF(Tabela2[[#This Row],[Outro(s) ]] = "X", "PREENCHER","NA")</f>
        <v>NA</v>
      </c>
      <c r="BD396" s="108" t="str">
        <f>VLOOKUP(Tabela2[[#This Row],[SIEMA]],Siema2025,82,FALSE)</f>
        <v/>
      </c>
      <c r="BE396" s="108" t="str">
        <f>VLOOKUP(Tabela2[[#This Row],[SIEMA]],Siema2025,81,FALSE)</f>
        <v/>
      </c>
      <c r="BF396" s="110" t="str">
        <f>VLOOKUP(Tabela2[[#This Row],[SIEMA]],Siema2025,28,FALSE)</f>
        <v>TRANSPORTES TRANSVIDAL S.A</v>
      </c>
      <c r="BG396" s="110"/>
      <c r="BH396" s="111" t="str">
        <f>VLOOKUP(Tabela2[[#This Row],[SIEMA]],Siema2025,29,FALSE)</f>
        <v>05220925001800</v>
      </c>
      <c r="BI396" s="112" t="str">
        <f>VLOOKUP(Tabela2[[#This Row],[SIEMA]],Siema2025,107,FALSE)</f>
        <v>Não</v>
      </c>
      <c r="BJ396" s="107" t="s">
        <v>7099</v>
      </c>
      <c r="BK396" s="104" t="s">
        <v>2696</v>
      </c>
      <c r="BL396" s="140">
        <v>45829</v>
      </c>
      <c r="BM396" s="108">
        <f ca="1">IF(Tabela2[[#This Row],[Data de atendimento do Ibama (considerar o primeiro documento/ação)]]="",_xlfn.DAYS(TODAY(),J396),_xlfn.DAYS(Tabela2[[#This Row],[Data de atendimento do Ibama (considerar o primeiro documento/ação)]],J396))</f>
        <v>3</v>
      </c>
      <c r="BN396" s="108" t="str">
        <f>IF(Tabela2[[#This Row],[Atendido pelo Ibama ("Não" ou "Sim")]]="Não","Preencher", IF(Tabela2[[#This Row],[Atendido pelo Ibama ("Não" ou "Sim")]]="Sim","NA",""))</f>
        <v>NA</v>
      </c>
      <c r="BO396" s="114" t="s">
        <v>7100</v>
      </c>
      <c r="BP396" s="108" t="str">
        <f>IF(Tabela2[[#This Row],[Forma de atendimento (primeiro documento/ação)]]= "Outros (especificar)", "PREENCHER","NA")</f>
        <v>NA</v>
      </c>
      <c r="BQ396" s="106" t="s">
        <v>123</v>
      </c>
      <c r="BR396" s="108" t="str">
        <f>IF(Tabela2[[#This Row],[Equipe do Ibama foi a campo? Houve sobrevoo do Poseidon?]] = "Sim", "PREENCHER","NA")</f>
        <v>NA</v>
      </c>
      <c r="BS396" s="108" t="str">
        <f>IF(Tabela2[[#This Row],[Se sim, foi emitida Ordem de Emergência? (informações vinculada à coluna CK)]] = "Sim", "PREENCHER","NA")</f>
        <v>NA</v>
      </c>
      <c r="BT396" s="108" t="s">
        <v>7101</v>
      </c>
      <c r="BU396" s="108" t="s">
        <v>2696</v>
      </c>
      <c r="BV396" s="108" t="s">
        <v>123</v>
      </c>
      <c r="BW396" s="108" t="s">
        <v>123</v>
      </c>
      <c r="BX396" s="106" t="s">
        <v>7127</v>
      </c>
      <c r="BY396" s="106"/>
      <c r="BZ396" s="104" t="str">
        <f>IF(Tabela2[[#This Row],[Data do documento de encerramento]]="NA","NA",IF(Tabela2[[#This Row],[Data do documento de encerramento]]="","Pendente de conclusão/ encerramento",_xlfn.DAYS(Tabela2[[#This Row],[Data do documento de encerramento]],J396)))</f>
        <v>Pendente de conclusão/ encerramento</v>
      </c>
      <c r="CA396" s="107" t="s">
        <v>8853</v>
      </c>
      <c r="CB396" s="107"/>
      <c r="CC396" s="133"/>
      <c r="CD396" s="107"/>
      <c r="CE396" s="107"/>
      <c r="CF396" s="107"/>
    </row>
    <row r="397" spans="1:84" ht="60.75">
      <c r="A397" s="169">
        <v>202561854052</v>
      </c>
      <c r="B397" s="170" t="s">
        <v>8854</v>
      </c>
      <c r="C397" s="108" t="str">
        <f>VLOOKUP(Tabela2[[#This Row],[SIEMA]],Siema2025,4,FALSE)</f>
        <v xml:space="preserve"> GO</v>
      </c>
      <c r="D397" s="106" t="str">
        <f>VLOOKUP(Tabela2[[#This Row],[SIEMA]],Siema2025,3,FALSE)</f>
        <v xml:space="preserve">Padre Bernardo </v>
      </c>
      <c r="E397" s="106" t="str">
        <f>VLOOKUP(Tabela2[[#This Row],[SIEMA]],Siema2025,20,FALSE)</f>
        <v>quadra 1 chacara 70</v>
      </c>
      <c r="F397" s="120"/>
      <c r="G397" s="120" t="s">
        <v>8855</v>
      </c>
      <c r="H397" s="120" t="s">
        <v>8856</v>
      </c>
      <c r="I397" s="104" t="str">
        <f>VLOOKUP(Tabela2[[#This Row],[SIEMA]],Siema2025,19,FALSE)</f>
        <v/>
      </c>
      <c r="J397" s="105">
        <f>VLOOKUP(Tabela2[[#This Row],[SIEMA]],Siema2025,2,FALSE)</f>
        <v>45826</v>
      </c>
      <c r="K397" s="105" t="str">
        <f>VLOOKUP(Tabela2[[#This Row],[SIEMA]],Siema2025,16,FALSE)</f>
        <v>Quarta</v>
      </c>
      <c r="L397" s="106" t="str">
        <f>IF(Tabela2[[#This Row],[Data]]="","Sem Informação",VLOOKUP(MONTH(Tabela2[[#This Row],[Data]]),'[1]Validação de dados'!$I$1:$J$13,2,0))</f>
        <v>Junho</v>
      </c>
      <c r="M397" s="104">
        <f>YEAR(Tabela2[[#This Row],[Data]])</f>
        <v>2025</v>
      </c>
      <c r="N397" s="105" t="str">
        <f>VLOOKUP(Tabela2[[#This Row],[SIEMA]],Siema2025,17,FALSE)</f>
        <v>Matutino</v>
      </c>
      <c r="O397" s="105" t="str">
        <f>VLOOKUP(Tabela2[[#This Row],[SIEMA]],Siema2025,5,FALSE)</f>
        <v>Outro(s)</v>
      </c>
      <c r="P397" s="104" t="str">
        <f>VLOOKUP(Tabela2[[#This Row],[SIEMA]],Siema2025,21,FALSE)</f>
        <v>Deslizamento de aterro sanitário</v>
      </c>
      <c r="Q397" s="104" t="s">
        <v>7127</v>
      </c>
      <c r="R397" s="104" t="str">
        <f>VLOOKUP(Tabela2[[#This Row],[SIEMA]],Siema2025,10,FALSE)</f>
        <v>Resíduo solido urbano</v>
      </c>
      <c r="S397" s="107" t="str">
        <f>IF(Q397="","", IF(Q397="NC","", IF(Q397="NE","", IF(Q397="NA","",IFERROR(VLOOKUP(Q397,Produtos!$A$1:$C$2319,2,FALSE),"Não Cadastrado")))))</f>
        <v/>
      </c>
      <c r="T397" s="104" t="str">
        <f>VLOOKUP(Tabela2[[#This Row],[SIEMA]],Siema2025,11,FALSE)</f>
        <v>50</v>
      </c>
      <c r="U397" s="104" t="str">
        <f>VLOOKUP(Tabela2[[#This Row],[SIEMA]],Siema2025,12,FALSE)</f>
        <v>M3</v>
      </c>
      <c r="V397" s="104" t="str">
        <f>IF(Q397="","",IF(ISNUMBER(Q397)=FALSE,"Não se aplica",IFERROR(VLOOKUP(Q397,Produtos!$A$1:$C$2319,3,FALSE),"Não Cadastrado")))</f>
        <v>Não se aplica</v>
      </c>
      <c r="W397" s="104" t="str">
        <f>VLOOKUP(Tabela2[[#This Row],[SIEMA]],Siema2025,10,FALSE)</f>
        <v>Resíduo solido urbano</v>
      </c>
      <c r="X397" s="113" t="str">
        <f>IF(Tabela2[[#This Row],[Origem do acidente]] = "Plataforma", "PREENCHER","NA")</f>
        <v>NA</v>
      </c>
      <c r="Y397" s="109" t="str">
        <f>IF(W397="","", IF(W397="NC","", IF(W397="NE","", IF(W397="NA","",IFERROR(VLOOKUP(W397,Produtos!$A$1:$C$2319,2,FALSE),"Não Cadastrado")))))</f>
        <v>Não Cadastrado</v>
      </c>
      <c r="Z397" s="104" t="str">
        <f>VLOOKUP(Tabela2[[#This Row],[SIEMA]],Siema2025,11,FALSE)</f>
        <v>50</v>
      </c>
      <c r="AA397" s="104" t="str">
        <f>VLOOKUP(Tabela2[[#This Row],[SIEMA]],Siema2025,12,FALSE)</f>
        <v>M3</v>
      </c>
      <c r="AB397" s="104" t="str">
        <f>IF(W397="","",IF(ISNUMBER(W397)=FALSE,"Não se aplica",IFERROR(VLOOKUP(W397,Produtos!$A$1:$C$2319,3,FALSE),"Não Cadastrado")))</f>
        <v>Não se aplica</v>
      </c>
      <c r="AC397" s="104"/>
      <c r="AD397" s="108" t="str">
        <f>IF(Tabela2[[#This Row],[Origem do acidente]] = "Plataforma", "PREENCHER","NA")</f>
        <v>NA</v>
      </c>
      <c r="AE397" s="107" t="str">
        <f>IF(AC397="","", IF(AC397="NC","", IF(AC397="NE","", IF(AC397="NA","",IFERROR(VLOOKUP(AC397,Produtos!$A$1:$C$2319,2,FALSE),"Não Cadastrado")))))</f>
        <v/>
      </c>
      <c r="AF397" s="104"/>
      <c r="AG397" s="104"/>
      <c r="AH397" s="104" t="str">
        <f>IF(AC397="","",IF(ISNUMBER(AC397)=FALSE,"Não se aplica",IFERROR(VLOOKUP(AC397,Produtos!$A$1:$C$2319,3,FALSE),"Não Cadastrado")))</f>
        <v/>
      </c>
      <c r="AI397" s="104"/>
      <c r="AJ397" s="104" t="str">
        <f>VLOOKUP(Tabela2[[#This Row],[SIEMA]],Siema2025,26,FALSE)</f>
        <v/>
      </c>
      <c r="AK397" s="107" t="s">
        <v>7229</v>
      </c>
      <c r="AL397" s="107"/>
      <c r="AM397" s="107"/>
      <c r="AN397" s="108" t="str">
        <f>VLOOKUP(Tabela2[[#This Row],[SIEMA]],Siema2025,51,FALSE)</f>
        <v/>
      </c>
      <c r="AO397" s="108" t="str">
        <f>VLOOKUP(Tabela2[[#This Row],[SIEMA]],Siema2025,53,FALSE)</f>
        <v/>
      </c>
      <c r="AP397" s="108" t="str">
        <f>VLOOKUP(Tabela2[[#This Row],[SIEMA]],Siema2025,55,FALSE)</f>
        <v/>
      </c>
      <c r="AQ397" s="108" t="str">
        <f>VLOOKUP(Tabela2[[#This Row],[SIEMA]],Siema2025,57,FALSE)</f>
        <v/>
      </c>
      <c r="AR397" s="108" t="str">
        <f>VLOOKUP(Tabela2[[#This Row],[SIEMA]],Siema2025,59,FALSE)</f>
        <v/>
      </c>
      <c r="AS397" s="108" t="str">
        <f>VLOOKUP(Tabela2[[#This Row],[SIEMA]],Siema2025,61,FALSE)</f>
        <v/>
      </c>
      <c r="AT397" s="108" t="str">
        <f>VLOOKUP(Tabela2[[#This Row],[SIEMA]],Siema2025,63,FALSE)</f>
        <v/>
      </c>
      <c r="AU397" s="108" t="str">
        <f>VLOOKUP(Tabela2[[#This Row],[SIEMA]],Siema2025,65,FALSE)</f>
        <v>X</v>
      </c>
      <c r="AV397" s="108" t="str">
        <f>VLOOKUP(Tabela2[[#This Row],[SIEMA]],Siema2025,67,FALSE)</f>
        <v/>
      </c>
      <c r="AW397" s="108" t="str">
        <f>VLOOKUP(Tabela2[[#This Row],[SIEMA]],Siema2025,69,FALSE)</f>
        <v/>
      </c>
      <c r="AX397" s="108" t="str">
        <f>VLOOKUP(Tabela2[[#This Row],[SIEMA]],Siema2025,71,FALSE)</f>
        <v/>
      </c>
      <c r="AY397" s="108" t="str">
        <f>VLOOKUP(Tabela2[[#This Row],[SIEMA]],Siema2025,73,FALSE)</f>
        <v/>
      </c>
      <c r="AZ397" s="108" t="str">
        <f>VLOOKUP(Tabela2[[#This Row],[SIEMA]],Siema2025,75,FALSE)</f>
        <v/>
      </c>
      <c r="BA397" s="108" t="str">
        <f>VLOOKUP(Tabela2[[#This Row],[SIEMA]],Siema2025,77,FALSE)</f>
        <v/>
      </c>
      <c r="BB397" s="108" t="str">
        <f>VLOOKUP(Tabela2[[#This Row],[SIEMA]],Siema2025,79,FALSE)</f>
        <v/>
      </c>
      <c r="BC397" s="108" t="str">
        <f>IF(Tabela2[[#This Row],[Outro(s) ]] = "X", "PREENCHER","NA")</f>
        <v>NA</v>
      </c>
      <c r="BD397" s="108" t="str">
        <f>VLOOKUP(Tabela2[[#This Row],[SIEMA]],Siema2025,82,FALSE)</f>
        <v/>
      </c>
      <c r="BE397" s="108" t="str">
        <f>VLOOKUP(Tabela2[[#This Row],[SIEMA]],Siema2025,81,FALSE)</f>
        <v/>
      </c>
      <c r="BF397" s="110" t="str">
        <f>VLOOKUP(Tabela2[[#This Row],[SIEMA]],Siema2025,28,FALSE)</f>
        <v>ouro verde construções e incorporações ltda</v>
      </c>
      <c r="BG397" s="110"/>
      <c r="BH397" s="111" t="str">
        <f>VLOOKUP(Tabela2[[#This Row],[SIEMA]],Siema2025,29,FALSE)</f>
        <v>06166459000227</v>
      </c>
      <c r="BI397" s="112" t="str">
        <f>VLOOKUP(Tabela2[[#This Row],[SIEMA]],Siema2025,107,FALSE)</f>
        <v>Não</v>
      </c>
      <c r="BJ397" s="107" t="s">
        <v>7113</v>
      </c>
      <c r="BK397" s="104" t="s">
        <v>2696</v>
      </c>
      <c r="BL397" s="164">
        <v>45831</v>
      </c>
      <c r="BM397" s="108">
        <f ca="1">IF(Tabela2[[#This Row],[Data de atendimento do Ibama (considerar o primeiro documento/ação)]]="",_xlfn.DAYS(TODAY(),J397),_xlfn.DAYS(Tabela2[[#This Row],[Data de atendimento do Ibama (considerar o primeiro documento/ação)]],J397))</f>
        <v>5</v>
      </c>
      <c r="BN397" s="108" t="str">
        <f>IF(Tabela2[[#This Row],[Atendido pelo Ibama ("Não" ou "Sim")]]="Não","Preencher", IF(Tabela2[[#This Row],[Atendido pelo Ibama ("Não" ou "Sim")]]="Sim","NA",""))</f>
        <v>NA</v>
      </c>
      <c r="BO397" s="114" t="s">
        <v>7138</v>
      </c>
      <c r="BP397" s="108" t="str">
        <f>IF(Tabela2[[#This Row],[Forma de atendimento (primeiro documento/ação)]]= "Outros (especificar)", "PREENCHER","NA")</f>
        <v>NA</v>
      </c>
      <c r="BQ397" s="106" t="s">
        <v>123</v>
      </c>
      <c r="BR397" s="108" t="str">
        <f>IF(Tabela2[[#This Row],[Equipe do Ibama foi a campo? Houve sobrevoo do Poseidon?]] = "Sim", "PREENCHER","NA")</f>
        <v>NA</v>
      </c>
      <c r="BS397" s="108" t="s">
        <v>2696</v>
      </c>
      <c r="BT397" s="108" t="s">
        <v>7126</v>
      </c>
      <c r="BU397" s="108" t="s">
        <v>2696</v>
      </c>
      <c r="BV397" s="108" t="s">
        <v>123</v>
      </c>
      <c r="BW397" s="108" t="s">
        <v>2696</v>
      </c>
      <c r="BX397" s="106" t="s">
        <v>7115</v>
      </c>
      <c r="BY397" s="164">
        <v>45886</v>
      </c>
      <c r="BZ397" s="104">
        <f>IF(Tabela2[[#This Row],[Data do documento de encerramento]]="NA","NA",IF(Tabela2[[#This Row],[Data do documento de encerramento]]="","Pendente de conclusão/ encerramento",_xlfn.DAYS(Tabela2[[#This Row],[Data do documento de encerramento]],J397)))</f>
        <v>60</v>
      </c>
      <c r="CA397" s="123"/>
      <c r="CB397" s="107"/>
      <c r="CC397" s="129"/>
      <c r="CD397" s="107"/>
      <c r="CE397" s="107"/>
      <c r="CF397" s="107"/>
    </row>
    <row r="398" spans="1:84">
      <c r="A398" s="169">
        <v>202561857649</v>
      </c>
      <c r="B398" s="170" t="s">
        <v>8857</v>
      </c>
      <c r="C398" s="108" t="str">
        <f>VLOOKUP(Tabela2[[#This Row],[SIEMA]],Siema2025,4,FALSE)</f>
        <v xml:space="preserve"> MS</v>
      </c>
      <c r="D398" s="106" t="str">
        <f>VLOOKUP(Tabela2[[#This Row],[SIEMA]],Siema2025,3,FALSE)</f>
        <v xml:space="preserve">Pedro Gomes </v>
      </c>
      <c r="E398" s="106" t="s">
        <v>7340</v>
      </c>
      <c r="F398" s="106" t="s">
        <v>8858</v>
      </c>
      <c r="G398" s="106" t="s">
        <v>8859</v>
      </c>
      <c r="H398" s="106" t="s">
        <v>8860</v>
      </c>
      <c r="I398" s="104" t="s">
        <v>7120</v>
      </c>
      <c r="J398" s="105">
        <f>VLOOKUP(Tabela2[[#This Row],[SIEMA]],Siema2025,2,FALSE)</f>
        <v>45826</v>
      </c>
      <c r="K398" s="105" t="str">
        <f>VLOOKUP(Tabela2[[#This Row],[SIEMA]],Siema2025,16,FALSE)</f>
        <v>Quarta</v>
      </c>
      <c r="L398" s="106" t="str">
        <f>IF(Tabela2[[#This Row],[Data]]="","Sem Informação",VLOOKUP(MONTH(Tabela2[[#This Row],[Data]]),'[1]Validação de dados'!$I$1:$J$13,2,0))</f>
        <v>Junho</v>
      </c>
      <c r="M398" s="104">
        <f>YEAR(Tabela2[[#This Row],[Data]])</f>
        <v>2025</v>
      </c>
      <c r="N398" s="105" t="str">
        <f>VLOOKUP(Tabela2[[#This Row],[SIEMA]],Siema2025,17,FALSE)</f>
        <v>Matutino</v>
      </c>
      <c r="O398" s="105" t="str">
        <f>VLOOKUP(Tabela2[[#This Row],[SIEMA]],Siema2025,5,FALSE)</f>
        <v>Rodovia</v>
      </c>
      <c r="P398" s="104" t="str">
        <f>VLOOKUP(Tabela2[[#This Row],[SIEMA]],Siema2025,21,FALSE)</f>
        <v>Acidente com usuário da Rodovia envolvendo um carro, uma carreta (transportando um implemento agrícola) e um bitrem que transportava ração, ocorrido na BR-163/MS, altura do km 821+900, no município de Pedro Gomes.</v>
      </c>
      <c r="Q398" s="104">
        <v>1202</v>
      </c>
      <c r="R398" s="104" t="s">
        <v>8689</v>
      </c>
      <c r="S398" s="107" t="str">
        <f>IF(Q398="","", IF(Q398="NC","", IF(Q398="NE","", IF(Q398="NA","",IFERROR(VLOOKUP(Q398,Produtos!$A$1:$C$2319,2,FALSE),"Não Cadastrado")))))</f>
        <v>GASÓLEO ou ÓLEO DIESEL ou ÓLEO PARA AQUECIMENTO, LEVE</v>
      </c>
      <c r="T398" s="104">
        <v>150</v>
      </c>
      <c r="U398" s="104" t="s">
        <v>648</v>
      </c>
      <c r="V398" s="104">
        <f>IF(Q398="","",IF(ISNUMBER(Q398)=FALSE,"Não se aplica",IFERROR(VLOOKUP(Q398,Produtos!$A$1:$C$2319,3,FALSE),"Não Cadastrado")))</f>
        <v>3</v>
      </c>
      <c r="W398" s="104" t="str">
        <f>VLOOKUP(Tabela2[[#This Row],[SIEMA]],Siema2025,10,FALSE)</f>
        <v/>
      </c>
      <c r="X398" s="113" t="str">
        <f>IF(Tabela2[[#This Row],[Origem do acidente]] = "Plataforma", "PREENCHER","NA")</f>
        <v>NA</v>
      </c>
      <c r="Y398" s="109" t="str">
        <f>IF(W398="","", IF(W398="NC","", IF(W398="NE","", IF(W398="NA","",IFERROR(VLOOKUP(W398,Produtos!$A$1:$C$2319,2,FALSE),"Não Cadastrado")))))</f>
        <v/>
      </c>
      <c r="Z398" s="104" t="str">
        <f>VLOOKUP(Tabela2[[#This Row],[SIEMA]],Siema2025,11,FALSE)</f>
        <v xml:space="preserve"> </v>
      </c>
      <c r="AA398" s="104" t="str">
        <f>VLOOKUP(Tabela2[[#This Row],[SIEMA]],Siema2025,12,FALSE)</f>
        <v xml:space="preserve"> </v>
      </c>
      <c r="AB398" s="104" t="str">
        <f>IF(W398="","",IF(ISNUMBER(W398)=FALSE,"Não se aplica",IFERROR(VLOOKUP(W398,Produtos!$A$1:$C$2319,3,FALSE),"Não Cadastrado")))</f>
        <v/>
      </c>
      <c r="AC398" s="104"/>
      <c r="AD398" s="108" t="str">
        <f>IF(Tabela2[[#This Row],[Origem do acidente]] = "Plataforma", "PREENCHER","NA")</f>
        <v>NA</v>
      </c>
      <c r="AE398" s="107" t="str">
        <f>IF(AC398="","", IF(AC398="NC","", IF(AC398="NE","", IF(AC398="NA","",IFERROR(VLOOKUP(AC398,Produtos!$A$1:$C$2319,2,FALSE),"Não Cadastrado")))))</f>
        <v/>
      </c>
      <c r="AF398" s="104"/>
      <c r="AG398" s="104"/>
      <c r="AH398" s="104" t="str">
        <f>IF(AC398="","",IF(ISNUMBER(AC398)=FALSE,"Não se aplica",IFERROR(VLOOKUP(AC398,Produtos!$A$1:$C$2319,3,FALSE),"Não Cadastrado")))</f>
        <v/>
      </c>
      <c r="AI398" s="104"/>
      <c r="AJ398" s="104" t="str">
        <f>VLOOKUP(Tabela2[[#This Row],[SIEMA]],Siema2025,26,FALSE)</f>
        <v>Provável causa seria uma ultrapassagem mal sucedida.</v>
      </c>
      <c r="AK398" s="107" t="s">
        <v>7311</v>
      </c>
      <c r="AL398" s="107" t="s">
        <v>7381</v>
      </c>
      <c r="AM398" s="107"/>
      <c r="AN398" s="108" t="str">
        <f>VLOOKUP(Tabela2[[#This Row],[SIEMA]],Siema2025,51,FALSE)</f>
        <v>X</v>
      </c>
      <c r="AO398" s="108" t="str">
        <f>VLOOKUP(Tabela2[[#This Row],[SIEMA]],Siema2025,53,FALSE)</f>
        <v/>
      </c>
      <c r="AP398" s="108" t="str">
        <f>VLOOKUP(Tabela2[[#This Row],[SIEMA]],Siema2025,55,FALSE)</f>
        <v/>
      </c>
      <c r="AQ398" s="108" t="str">
        <f>VLOOKUP(Tabela2[[#This Row],[SIEMA]],Siema2025,57,FALSE)</f>
        <v>X</v>
      </c>
      <c r="AR398" s="108" t="str">
        <f>VLOOKUP(Tabela2[[#This Row],[SIEMA]],Siema2025,59,FALSE)</f>
        <v/>
      </c>
      <c r="AS398" s="108" t="str">
        <f>VLOOKUP(Tabela2[[#This Row],[SIEMA]],Siema2025,61,FALSE)</f>
        <v/>
      </c>
      <c r="AT398" s="108" t="str">
        <f>VLOOKUP(Tabela2[[#This Row],[SIEMA]],Siema2025,63,FALSE)</f>
        <v/>
      </c>
      <c r="AU398" s="108" t="str">
        <f>VLOOKUP(Tabela2[[#This Row],[SIEMA]],Siema2025,65,FALSE)</f>
        <v/>
      </c>
      <c r="AV398" s="108" t="str">
        <f>VLOOKUP(Tabela2[[#This Row],[SIEMA]],Siema2025,67,FALSE)</f>
        <v/>
      </c>
      <c r="AW398" s="108" t="str">
        <f>VLOOKUP(Tabela2[[#This Row],[SIEMA]],Siema2025,69,FALSE)</f>
        <v/>
      </c>
      <c r="AX398" s="108" t="str">
        <f>VLOOKUP(Tabela2[[#This Row],[SIEMA]],Siema2025,71,FALSE)</f>
        <v/>
      </c>
      <c r="AY398" s="108" t="str">
        <f>VLOOKUP(Tabela2[[#This Row],[SIEMA]],Siema2025,73,FALSE)</f>
        <v/>
      </c>
      <c r="AZ398" s="108" t="str">
        <f>VLOOKUP(Tabela2[[#This Row],[SIEMA]],Siema2025,75,FALSE)</f>
        <v/>
      </c>
      <c r="BA398" s="108" t="str">
        <f>VLOOKUP(Tabela2[[#This Row],[SIEMA]],Siema2025,77,FALSE)</f>
        <v/>
      </c>
      <c r="BB398" s="108" t="str">
        <f>VLOOKUP(Tabela2[[#This Row],[SIEMA]],Siema2025,79,FALSE)</f>
        <v/>
      </c>
      <c r="BC398" s="108" t="str">
        <f>IF(Tabela2[[#This Row],[Outro(s) ]] = "X", "PREENCHER","NA")</f>
        <v>NA</v>
      </c>
      <c r="BD398" s="108" t="str">
        <f>VLOOKUP(Tabela2[[#This Row],[SIEMA]],Siema2025,82,FALSE)</f>
        <v/>
      </c>
      <c r="BE398" s="108" t="str">
        <f>VLOOKUP(Tabela2[[#This Row],[SIEMA]],Siema2025,81,FALSE)</f>
        <v/>
      </c>
      <c r="BF398" s="110" t="str">
        <f>VLOOKUP(Tabela2[[#This Row],[SIEMA]],Siema2025,28,FALSE)</f>
        <v>Cleber Perisatto</v>
      </c>
      <c r="BG398" s="110"/>
      <c r="BH398" s="111" t="str">
        <f>VLOOKUP(Tabela2[[#This Row],[SIEMA]],Siema2025,29,FALSE)</f>
        <v>04027945913</v>
      </c>
      <c r="BI398" s="112" t="s">
        <v>2696</v>
      </c>
      <c r="BJ398" s="107" t="s">
        <v>7099</v>
      </c>
      <c r="BK398" s="104" t="s">
        <v>2696</v>
      </c>
      <c r="BL398" s="140">
        <v>45833</v>
      </c>
      <c r="BM398" s="108">
        <f ca="1">IF(Tabela2[[#This Row],[Data de atendimento do Ibama (considerar o primeiro documento/ação)]]="",_xlfn.DAYS(TODAY(),J398),_xlfn.DAYS(Tabela2[[#This Row],[Data de atendimento do Ibama (considerar o primeiro documento/ação)]],J398))</f>
        <v>7</v>
      </c>
      <c r="BN398" s="108" t="str">
        <f>IF(Tabela2[[#This Row],[Atendido pelo Ibama ("Não" ou "Sim")]]="Não","Preencher", IF(Tabela2[[#This Row],[Atendido pelo Ibama ("Não" ou "Sim")]]="Sim","NA",""))</f>
        <v>NA</v>
      </c>
      <c r="BO398" s="114" t="s">
        <v>7286</v>
      </c>
      <c r="BP398" s="108" t="str">
        <f>IF(Tabela2[[#This Row],[Forma de atendimento (primeiro documento/ação)]]= "Outros (especificar)", "PREENCHER","NA")</f>
        <v>NA</v>
      </c>
      <c r="BQ398" s="106" t="s">
        <v>123</v>
      </c>
      <c r="BR398" s="108" t="str">
        <f>IF(Tabela2[[#This Row],[Equipe do Ibama foi a campo? Houve sobrevoo do Poseidon?]] = "Sim", "PREENCHER","NA")</f>
        <v>NA</v>
      </c>
      <c r="BS398" s="108" t="str">
        <f>IF(Tabela2[[#This Row],[Se sim, foi emitida Ordem de Emergência? (informações vinculada à coluna CK)]] = "Sim", "PREENCHER","NA")</f>
        <v>NA</v>
      </c>
      <c r="BT398" s="108" t="s">
        <v>7114</v>
      </c>
      <c r="BU398" s="108" t="str">
        <f>IF(Tabela2[[#This Row],[Houve envio de Informações Pós-acidente (preencher "não se aplica" quando de competência estadual/municipal)]] = "Sim", "PREENCHER","NA")</f>
        <v>NA</v>
      </c>
      <c r="BV398" s="108" t="str">
        <f>IF(Tabela2[[#This Row],[Houve avaliação das informações pós-acidente solicitadas/enviadas?]] = "Sim", "PREENCHER","NA")</f>
        <v>NA</v>
      </c>
      <c r="BW398" s="108" t="s">
        <v>123</v>
      </c>
      <c r="BX398" s="106" t="s">
        <v>7127</v>
      </c>
      <c r="BY398" s="106"/>
      <c r="BZ398" s="104" t="str">
        <f>IF(Tabela2[[#This Row],[Data do documento de encerramento]]="NA","NA",IF(Tabela2[[#This Row],[Data do documento de encerramento]]="","Pendente de conclusão/ encerramento",_xlfn.DAYS(Tabela2[[#This Row],[Data do documento de encerramento]],J398)))</f>
        <v>Pendente de conclusão/ encerramento</v>
      </c>
      <c r="CA398" s="107" t="s">
        <v>8861</v>
      </c>
      <c r="CB398" s="107"/>
      <c r="CC398" s="129"/>
      <c r="CD398" s="107"/>
      <c r="CE398" s="107"/>
      <c r="CF398" s="107"/>
    </row>
    <row r="399" spans="1:84" ht="30.75">
      <c r="A399" s="169">
        <v>202562543229</v>
      </c>
      <c r="B399" s="170" t="s">
        <v>8862</v>
      </c>
      <c r="C399" s="108" t="str">
        <f>VLOOKUP(Tabela2[[#This Row],[SIEMA]],Siema2025,4,FALSE)</f>
        <v xml:space="preserve"> RN</v>
      </c>
      <c r="D399" s="106" t="str">
        <f>VLOOKUP(Tabela2[[#This Row],[SIEMA]],Siema2025,3,FALSE)</f>
        <v xml:space="preserve">Natal </v>
      </c>
      <c r="E399" s="106" t="str">
        <f>VLOOKUP(Tabela2[[#This Row],[SIEMA]],Siema2025,20,FALSE)</f>
        <v>Natal - RN</v>
      </c>
      <c r="F399" s="106"/>
      <c r="G399" s="106" t="s">
        <v>8863</v>
      </c>
      <c r="H399" s="106" t="s">
        <v>8864</v>
      </c>
      <c r="I399" s="104" t="str">
        <f>VLOOKUP(Tabela2[[#This Row],[SIEMA]],Siema2025,19,FALSE)</f>
        <v>Potiguar</v>
      </c>
      <c r="J399" s="105">
        <f>VLOOKUP(Tabela2[[#This Row],[SIEMA]],Siema2025,2,FALSE)</f>
        <v>45826</v>
      </c>
      <c r="K399" s="105" t="str">
        <f>VLOOKUP(Tabela2[[#This Row],[SIEMA]],Siema2025,16,FALSE)</f>
        <v>Quarta</v>
      </c>
      <c r="L399" s="106" t="str">
        <f>IF(Tabela2[[#This Row],[Data]]="","Sem Informação",VLOOKUP(MONTH(Tabela2[[#This Row],[Data]]),'[1]Validação de dados'!$I$1:$J$13,2,0))</f>
        <v>Junho</v>
      </c>
      <c r="M399" s="104">
        <f>YEAR(Tabela2[[#This Row],[Data]])</f>
        <v>2025</v>
      </c>
      <c r="N399" s="105" t="str">
        <f>VLOOKUP(Tabela2[[#This Row],[SIEMA]],Siema2025,17,FALSE)</f>
        <v>Madrugada</v>
      </c>
      <c r="O399" s="105" t="str">
        <f>VLOOKUP(Tabela2[[#This Row],[SIEMA]],Siema2025,5,FALSE)</f>
        <v>Embarcação</v>
      </c>
      <c r="P399" s="104" t="str">
        <f>VLOOKUP(Tabela2[[#This Row],[SIEMA]],Siema2025,21,FALSE)</f>
        <v>Naufrágio de embarcação, há 2 milhas náuticas do Porto de Natal. A embarcação transportava 8 contentores IBC, com 250 litros, cada, de Manta Asfáltica.</v>
      </c>
      <c r="Q399" s="104">
        <v>1202</v>
      </c>
      <c r="R399" s="104" t="str">
        <f>VLOOKUP(Tabela2[[#This Row],[SIEMA]],Siema2025,10,FALSE)</f>
        <v/>
      </c>
      <c r="S399" s="107" t="str">
        <f>IF(Q399="","", IF(Q399="NC","", IF(Q399="NE","", IF(Q399="NA","",IFERROR(VLOOKUP(Q399,Produtos!$A$1:$C$2319,2,FALSE),"Não Cadastrado")))))</f>
        <v>GASÓLEO ou ÓLEO DIESEL ou ÓLEO PARA AQUECIMENTO, LEVE</v>
      </c>
      <c r="T399" s="104">
        <v>6</v>
      </c>
      <c r="U399" s="104" t="str">
        <f>VLOOKUP(Tabela2[[#This Row],[SIEMA]],Siema2025,12,FALSE)</f>
        <v xml:space="preserve"> </v>
      </c>
      <c r="V399" s="104">
        <f>IF(Q399="","",IF(ISNUMBER(Q399)=FALSE,"Não se aplica",IFERROR(VLOOKUP(Q399,Produtos!$A$1:$C$2319,3,FALSE),"Não Cadastrado")))</f>
        <v>3</v>
      </c>
      <c r="W399" s="104" t="str">
        <f>VLOOKUP(Tabela2[[#This Row],[SIEMA]],Siema2025,10,FALSE)</f>
        <v/>
      </c>
      <c r="X399" s="113" t="str">
        <f>IF(Tabela2[[#This Row],[Origem do acidente]] = "Plataforma", "PREENCHER","NA")</f>
        <v>NA</v>
      </c>
      <c r="Y399" s="109" t="str">
        <f>IF(W399="","", IF(W399="NC","", IF(W399="NE","", IF(W399="NA","",IFERROR(VLOOKUP(W399,Produtos!$A$1:$C$2319,2,FALSE),"Não Cadastrado")))))</f>
        <v/>
      </c>
      <c r="Z399" s="104" t="str">
        <f>VLOOKUP(Tabela2[[#This Row],[SIEMA]],Siema2025,11,FALSE)</f>
        <v xml:space="preserve"> </v>
      </c>
      <c r="AA399" s="104" t="str">
        <f>VLOOKUP(Tabela2[[#This Row],[SIEMA]],Siema2025,12,FALSE)</f>
        <v xml:space="preserve"> </v>
      </c>
      <c r="AB399" s="104" t="str">
        <f>IF(W399="","",IF(ISNUMBER(W399)=FALSE,"Não se aplica",IFERROR(VLOOKUP(W399,Produtos!$A$1:$C$2319,3,FALSE),"Não Cadastrado")))</f>
        <v/>
      </c>
      <c r="AC399" s="104"/>
      <c r="AD399" s="108" t="str">
        <f>IF(Tabela2[[#This Row],[Origem do acidente]] = "Plataforma", "PREENCHER","NA")</f>
        <v>NA</v>
      </c>
      <c r="AE399" s="107" t="str">
        <f>IF(AC399="","", IF(AC399="NC","", IF(AC399="NE","", IF(AC399="NA","",IFERROR(VLOOKUP(AC399,Produtos!$A$1:$C$2319,2,FALSE),"Não Cadastrado")))))</f>
        <v/>
      </c>
      <c r="AF399" s="104"/>
      <c r="AG399" s="104"/>
      <c r="AH399" s="104" t="str">
        <f>IF(AC399="","",IF(ISNUMBER(AC399)=FALSE,"Não se aplica",IFERROR(VLOOKUP(AC399,Produtos!$A$1:$C$2319,3,FALSE),"Não Cadastrado")))</f>
        <v/>
      </c>
      <c r="AI399" s="104"/>
      <c r="AJ399" s="104" t="str">
        <f>VLOOKUP(Tabela2[[#This Row],[SIEMA]],Siema2025,26,FALSE)</f>
        <v>Caso fortuito - fortuna do mar. A embarcação necessitou de reboque, após alagamento de compartimento. Durante a operação de reboque, face às condições climáticas, ocorreu o naufrágio da embarcação.</v>
      </c>
      <c r="AK399" s="107"/>
      <c r="AL399" s="107"/>
      <c r="AM399" s="107"/>
      <c r="AN399" s="108" t="str">
        <f>VLOOKUP(Tabela2[[#This Row],[SIEMA]],Siema2025,51,FALSE)</f>
        <v/>
      </c>
      <c r="AO399" s="108" t="str">
        <f>VLOOKUP(Tabela2[[#This Row],[SIEMA]],Siema2025,53,FALSE)</f>
        <v/>
      </c>
      <c r="AP399" s="108" t="str">
        <f>VLOOKUP(Tabela2[[#This Row],[SIEMA]],Siema2025,55,FALSE)</f>
        <v/>
      </c>
      <c r="AQ399" s="108" t="str">
        <f>VLOOKUP(Tabela2[[#This Row],[SIEMA]],Siema2025,57,FALSE)</f>
        <v/>
      </c>
      <c r="AR399" s="108" t="str">
        <f>VLOOKUP(Tabela2[[#This Row],[SIEMA]],Siema2025,59,FALSE)</f>
        <v/>
      </c>
      <c r="AS399" s="108" t="str">
        <f>VLOOKUP(Tabela2[[#This Row],[SIEMA]],Siema2025,61,FALSE)</f>
        <v/>
      </c>
      <c r="AT399" s="108" t="str">
        <f>VLOOKUP(Tabela2[[#This Row],[SIEMA]],Siema2025,63,FALSE)</f>
        <v>X</v>
      </c>
      <c r="AU399" s="108" t="str">
        <f>VLOOKUP(Tabela2[[#This Row],[SIEMA]],Siema2025,65,FALSE)</f>
        <v/>
      </c>
      <c r="AV399" s="108" t="str">
        <f>VLOOKUP(Tabela2[[#This Row],[SIEMA]],Siema2025,67,FALSE)</f>
        <v/>
      </c>
      <c r="AW399" s="108" t="str">
        <f>VLOOKUP(Tabela2[[#This Row],[SIEMA]],Siema2025,69,FALSE)</f>
        <v/>
      </c>
      <c r="AX399" s="108" t="str">
        <f>VLOOKUP(Tabela2[[#This Row],[SIEMA]],Siema2025,71,FALSE)</f>
        <v/>
      </c>
      <c r="AY399" s="108" t="str">
        <f>VLOOKUP(Tabela2[[#This Row],[SIEMA]],Siema2025,73,FALSE)</f>
        <v/>
      </c>
      <c r="AZ399" s="108" t="str">
        <f>VLOOKUP(Tabela2[[#This Row],[SIEMA]],Siema2025,75,FALSE)</f>
        <v/>
      </c>
      <c r="BA399" s="108" t="str">
        <f>VLOOKUP(Tabela2[[#This Row],[SIEMA]],Siema2025,77,FALSE)</f>
        <v/>
      </c>
      <c r="BB399" s="108" t="str">
        <f>VLOOKUP(Tabela2[[#This Row],[SIEMA]],Siema2025,79,FALSE)</f>
        <v/>
      </c>
      <c r="BC399" s="108" t="str">
        <f>IF(Tabela2[[#This Row],[Outro(s) ]] = "X", "PREENCHER","NA")</f>
        <v>NA</v>
      </c>
      <c r="BD399" s="108" t="str">
        <f>VLOOKUP(Tabela2[[#This Row],[SIEMA]],Siema2025,82,FALSE)</f>
        <v/>
      </c>
      <c r="BE399" s="108" t="str">
        <f>VLOOKUP(Tabela2[[#This Row],[SIEMA]],Siema2025,81,FALSE)</f>
        <v/>
      </c>
      <c r="BF399" s="110" t="str">
        <f>VLOOKUP(Tabela2[[#This Row],[SIEMA]],Siema2025,28,FALSE)</f>
        <v>NORONHA TRANSPORTE E EMPREENDIMENTOS LTDA</v>
      </c>
      <c r="BG399" s="110"/>
      <c r="BH399" s="111" t="str">
        <f>VLOOKUP(Tabela2[[#This Row],[SIEMA]],Siema2025,29,FALSE)</f>
        <v>31650321000165</v>
      </c>
      <c r="BI399" s="112" t="str">
        <f>VLOOKUP(Tabela2[[#This Row],[SIEMA]],Siema2025,107,FALSE)</f>
        <v>Não</v>
      </c>
      <c r="BJ399" s="107" t="s">
        <v>7099</v>
      </c>
      <c r="BK399" s="104" t="s">
        <v>2696</v>
      </c>
      <c r="BL399" s="140">
        <v>45827</v>
      </c>
      <c r="BM399" s="108">
        <f ca="1">IF(Tabela2[[#This Row],[Data de atendimento do Ibama (considerar o primeiro documento/ação)]]="",_xlfn.DAYS(TODAY(),J399),_xlfn.DAYS(Tabela2[[#This Row],[Data de atendimento do Ibama (considerar o primeiro documento/ação)]],J399))</f>
        <v>1</v>
      </c>
      <c r="BN399" s="108" t="str">
        <f>IF(Tabela2[[#This Row],[Atendido pelo Ibama ("Não" ou "Sim")]]="Não","Preencher", IF(Tabela2[[#This Row],[Atendido pelo Ibama ("Não" ou "Sim")]]="Sim","NA",""))</f>
        <v>NA</v>
      </c>
      <c r="BO399" s="114" t="s">
        <v>7182</v>
      </c>
      <c r="BP399" s="108" t="str">
        <f>IF(Tabela2[[#This Row],[Forma de atendimento (primeiro documento/ação)]]= "Outros (especificar)", "PREENCHER","NA")</f>
        <v>NA</v>
      </c>
      <c r="BQ399" s="106" t="s">
        <v>2696</v>
      </c>
      <c r="BR399" s="108" t="s">
        <v>123</v>
      </c>
      <c r="BS399" s="108" t="str">
        <f>IF(Tabela2[[#This Row],[Se sim, foi emitida Ordem de Emergência? (informações vinculada à coluna CK)]] = "Sim", "PREENCHER","NA")</f>
        <v>NA</v>
      </c>
      <c r="BT399" s="108" t="str">
        <f>IF(Tabela2[[#This Row],[Foi elaborado Relatório de Vistoria pelo Ibama? (informações vinculada à coluna CK)]] = "Sim", "PREENCHER","NA")</f>
        <v>NA</v>
      </c>
      <c r="BU399" s="108" t="s">
        <v>2696</v>
      </c>
      <c r="BV399" s="108" t="s">
        <v>123</v>
      </c>
      <c r="BW399" s="108" t="s">
        <v>123</v>
      </c>
      <c r="BX399" s="106"/>
      <c r="BY399" s="140"/>
      <c r="BZ399" s="104" t="str">
        <f>IF(Tabela2[[#This Row],[Data do documento de encerramento]]="NA","NA",IF(Tabela2[[#This Row],[Data do documento de encerramento]]="","Pendente de conclusão/ encerramento",_xlfn.DAYS(Tabela2[[#This Row],[Data do documento de encerramento]],J399)))</f>
        <v>Pendente de conclusão/ encerramento</v>
      </c>
      <c r="CA399" s="107"/>
      <c r="CB399" s="107"/>
      <c r="CC399" s="131"/>
      <c r="CD399" s="107"/>
      <c r="CE399" s="107"/>
      <c r="CF399" s="107"/>
    </row>
    <row r="400" spans="1:84" ht="30.75">
      <c r="A400" s="169">
        <v>202562032419</v>
      </c>
      <c r="B400" s="170" t="s">
        <v>8865</v>
      </c>
      <c r="C400" s="108" t="str">
        <f>VLOOKUP(Tabela2[[#This Row],[SIEMA]],Siema2025,4,FALSE)</f>
        <v xml:space="preserve"> MG</v>
      </c>
      <c r="D400" s="106" t="str">
        <f>VLOOKUP(Tabela2[[#This Row],[SIEMA]],Siema2025,3,FALSE)</f>
        <v xml:space="preserve">Barão de Cocais </v>
      </c>
      <c r="E400" s="106" t="str">
        <f>VLOOKUP(Tabela2[[#This Row],[SIEMA]],Siema2025,20,FALSE)</f>
        <v>RH 206 - EFVM - Barão de Cocais</v>
      </c>
      <c r="F400" s="106"/>
      <c r="G400" s="106" t="s">
        <v>8866</v>
      </c>
      <c r="H400" s="106" t="s">
        <v>8867</v>
      </c>
      <c r="I400" s="104" t="s">
        <v>7120</v>
      </c>
      <c r="J400" s="105">
        <f>VLOOKUP(Tabela2[[#This Row],[SIEMA]],Siema2025,2,FALSE)</f>
        <v>45827</v>
      </c>
      <c r="K400" s="105" t="str">
        <f>VLOOKUP(Tabela2[[#This Row],[SIEMA]],Siema2025,16,FALSE)</f>
        <v>Quinta</v>
      </c>
      <c r="L400" s="106" t="str">
        <f>IF(Tabela2[[#This Row],[Data]]="","Sem Informação",VLOOKUP(MONTH(Tabela2[[#This Row],[Data]]),'[1]Validação de dados'!$I$1:$J$13,2,0))</f>
        <v>Junho</v>
      </c>
      <c r="M400" s="104">
        <f>YEAR(Tabela2[[#This Row],[Data]])</f>
        <v>2025</v>
      </c>
      <c r="N400" s="105" t="str">
        <f>VLOOKUP(Tabela2[[#This Row],[SIEMA]],Siema2025,17,FALSE)</f>
        <v>Noturno</v>
      </c>
      <c r="O400" s="105" t="str">
        <f>VLOOKUP(Tabela2[[#This Row],[SIEMA]],Siema2025,5,FALSE)</f>
        <v>Ferrovia</v>
      </c>
      <c r="P400" s="104" t="str">
        <f>VLOOKUP(Tabela2[[#This Row],[SIEMA]],Siema2025,21,FALSE)</f>
        <v/>
      </c>
      <c r="Q400" s="104" t="s">
        <v>7127</v>
      </c>
      <c r="R400" s="104" t="s">
        <v>7127</v>
      </c>
      <c r="S400" s="107" t="s">
        <v>7451</v>
      </c>
      <c r="T400" s="104">
        <v>800</v>
      </c>
      <c r="U400" s="104" t="s">
        <v>7305</v>
      </c>
      <c r="V400" s="104" t="s">
        <v>7127</v>
      </c>
      <c r="W400" s="104" t="str">
        <f>VLOOKUP(Tabela2[[#This Row],[SIEMA]],Siema2025,10,FALSE)</f>
        <v/>
      </c>
      <c r="X400" s="113"/>
      <c r="Y400" s="109" t="str">
        <f>IF(W400="","", IF(W400="NC","", IF(W400="NE","", IF(W400="NA","",IFERROR(VLOOKUP(W400,Produtos!$A$1:$C$2319,2,FALSE),"Não Cadastrado")))))</f>
        <v/>
      </c>
      <c r="Z400" s="104" t="str">
        <f>VLOOKUP(Tabela2[[#This Row],[SIEMA]],Siema2025,11,FALSE)</f>
        <v xml:space="preserve"> </v>
      </c>
      <c r="AA400" s="104" t="str">
        <f>VLOOKUP(Tabela2[[#This Row],[SIEMA]],Siema2025,12,FALSE)</f>
        <v xml:space="preserve"> </v>
      </c>
      <c r="AB400" s="104" t="str">
        <f>IF(W400="","",IF(ISNUMBER(W400)=FALSE,"Não se aplica",IFERROR(VLOOKUP(W400,Produtos!$A$1:$C$2319,3,FALSE),"Não Cadastrado")))</f>
        <v/>
      </c>
      <c r="AC400" s="104"/>
      <c r="AD400" s="108"/>
      <c r="AE400" s="107" t="str">
        <f>IF(AC400="","", IF(AC400="NC","", IF(AC400="NE","", IF(AC400="NA","",IFERROR(VLOOKUP(AC400,Produtos!$A$1:$C$2319,2,FALSE),"Não Cadastrado")))))</f>
        <v/>
      </c>
      <c r="AF400" s="104"/>
      <c r="AG400" s="104"/>
      <c r="AH400" s="104" t="str">
        <f>IF(AC400="","",IF(ISNUMBER(AC400)=FALSE,"Não se aplica",IFERROR(VLOOKUP(AC400,Produtos!$A$1:$C$2319,3,FALSE),"Não Cadastrado")))</f>
        <v/>
      </c>
      <c r="AI400" s="104"/>
      <c r="AJ400" s="104" t="str">
        <f>VLOOKUP(Tabela2[[#This Row],[SIEMA]],Siema2025,26,FALSE)</f>
        <v>Desconhecido até o momento</v>
      </c>
      <c r="AK400" s="107" t="s">
        <v>6834</v>
      </c>
      <c r="AL400" s="107"/>
      <c r="AM400" s="107"/>
      <c r="AN400" s="108" t="str">
        <f>VLOOKUP(Tabela2[[#This Row],[SIEMA]],Siema2025,51,FALSE)</f>
        <v/>
      </c>
      <c r="AO400" s="108" t="str">
        <f>VLOOKUP(Tabela2[[#This Row],[SIEMA]],Siema2025,53,FALSE)</f>
        <v/>
      </c>
      <c r="AP400" s="108" t="str">
        <f>VLOOKUP(Tabela2[[#This Row],[SIEMA]],Siema2025,55,FALSE)</f>
        <v/>
      </c>
      <c r="AQ400" s="108" t="str">
        <f>VLOOKUP(Tabela2[[#This Row],[SIEMA]],Siema2025,57,FALSE)</f>
        <v/>
      </c>
      <c r="AR400" s="108" t="str">
        <f>VLOOKUP(Tabela2[[#This Row],[SIEMA]],Siema2025,59,FALSE)</f>
        <v/>
      </c>
      <c r="AS400" s="108" t="str">
        <f>VLOOKUP(Tabela2[[#This Row],[SIEMA]],Siema2025,61,FALSE)</f>
        <v/>
      </c>
      <c r="AT400" s="108" t="str">
        <f>VLOOKUP(Tabela2[[#This Row],[SIEMA]],Siema2025,63,FALSE)</f>
        <v/>
      </c>
      <c r="AU400" s="108" t="s">
        <v>7132</v>
      </c>
      <c r="AV400" s="108" t="str">
        <f>VLOOKUP(Tabela2[[#This Row],[SIEMA]],Siema2025,67,FALSE)</f>
        <v/>
      </c>
      <c r="AW400" s="108" t="str">
        <f>VLOOKUP(Tabela2[[#This Row],[SIEMA]],Siema2025,69,FALSE)</f>
        <v/>
      </c>
      <c r="AX400" s="108" t="str">
        <f>VLOOKUP(Tabela2[[#This Row],[SIEMA]],Siema2025,71,FALSE)</f>
        <v/>
      </c>
      <c r="AY400" s="108" t="str">
        <f>VLOOKUP(Tabela2[[#This Row],[SIEMA]],Siema2025,73,FALSE)</f>
        <v/>
      </c>
      <c r="AZ400" s="108" t="str">
        <f>VLOOKUP(Tabela2[[#This Row],[SIEMA]],Siema2025,75,FALSE)</f>
        <v/>
      </c>
      <c r="BA400" s="108" t="str">
        <f>VLOOKUP(Tabela2[[#This Row],[SIEMA]],Siema2025,77,FALSE)</f>
        <v/>
      </c>
      <c r="BB400" s="108"/>
      <c r="BC400" s="108" t="str">
        <f>IF(Tabela2[[#This Row],[Outro(s) ]] = "X", "PREENCHER","NA")</f>
        <v>NA</v>
      </c>
      <c r="BD400" s="108" t="str">
        <f>VLOOKUP(Tabela2[[#This Row],[SIEMA]],Siema2025,82,FALSE)</f>
        <v/>
      </c>
      <c r="BE400" s="108" t="str">
        <f>VLOOKUP(Tabela2[[#This Row],[SIEMA]],Siema2025,81,FALSE)</f>
        <v/>
      </c>
      <c r="BF400" s="110" t="s">
        <v>7373</v>
      </c>
      <c r="BG400" s="110" t="s">
        <v>6835</v>
      </c>
      <c r="BH400" s="111" t="str">
        <f>VLOOKUP(Tabela2[[#This Row],[SIEMA]],Siema2025,29,FALSE)</f>
        <v>33592510026200</v>
      </c>
      <c r="BI400" s="112" t="str">
        <f>VLOOKUP(Tabela2[[#This Row],[SIEMA]],Siema2025,107,FALSE)</f>
        <v>Não</v>
      </c>
      <c r="BJ400" s="107" t="s">
        <v>7099</v>
      </c>
      <c r="BK400" s="104" t="s">
        <v>2696</v>
      </c>
      <c r="BL400" s="140">
        <v>45831</v>
      </c>
      <c r="BM400" s="108">
        <f ca="1">IF(Tabela2[[#This Row],[Data de atendimento do Ibama (considerar o primeiro documento/ação)]]="",_xlfn.DAYS(TODAY(),J400),_xlfn.DAYS(Tabela2[[#This Row],[Data de atendimento do Ibama (considerar o primeiro documento/ação)]],J400))</f>
        <v>4</v>
      </c>
      <c r="BN400" s="108" t="str">
        <f>IF(Tabela2[[#This Row],[Atendido pelo Ibama ("Não" ou "Sim")]]="Não","Preencher", IF(Tabela2[[#This Row],[Atendido pelo Ibama ("Não" ou "Sim")]]="Sim","NA",""))</f>
        <v>NA</v>
      </c>
      <c r="BO400" s="114" t="s">
        <v>7100</v>
      </c>
      <c r="BP400" s="108" t="str">
        <f>IF(Tabela2[[#This Row],[Forma de atendimento (primeiro documento/ação)]]= "Outros (especificar)", "PREENCHER","NA")</f>
        <v>NA</v>
      </c>
      <c r="BQ400" s="106" t="s">
        <v>2696</v>
      </c>
      <c r="BR400" s="108" t="s">
        <v>123</v>
      </c>
      <c r="BS400" s="108" t="s">
        <v>2696</v>
      </c>
      <c r="BT400" s="108" t="s">
        <v>6834</v>
      </c>
      <c r="BU400" s="108" t="s">
        <v>2696</v>
      </c>
      <c r="BV400" s="108" t="s">
        <v>123</v>
      </c>
      <c r="BW400" s="108" t="s">
        <v>2696</v>
      </c>
      <c r="BX400" s="106" t="s">
        <v>7769</v>
      </c>
      <c r="BY400" s="106"/>
      <c r="BZ400" s="104" t="str">
        <f>IF(Tabela2[[#This Row],[Data do documento de encerramento]]="NA","NA",IF(Tabela2[[#This Row],[Data do documento de encerramento]]="","Pendente de conclusão/ encerramento",_xlfn.DAYS(Tabela2[[#This Row],[Data do documento de encerramento]],J400)))</f>
        <v>Pendente de conclusão/ encerramento</v>
      </c>
      <c r="CA400" s="107" t="s">
        <v>8826</v>
      </c>
      <c r="CB400" s="104"/>
      <c r="CC400" s="131"/>
      <c r="CD400" s="107"/>
      <c r="CE400" s="107"/>
      <c r="CF400" s="107"/>
    </row>
    <row r="401" spans="1:84" ht="30.75">
      <c r="A401" s="169">
        <v>202562050454</v>
      </c>
      <c r="B401" s="170" t="s">
        <v>8868</v>
      </c>
      <c r="C401" s="108" t="s">
        <v>7135</v>
      </c>
      <c r="D401" s="106" t="s">
        <v>637</v>
      </c>
      <c r="E401" s="106" t="s">
        <v>3890</v>
      </c>
      <c r="F401" s="106"/>
      <c r="G401" s="106" t="s">
        <v>8869</v>
      </c>
      <c r="H401" s="106" t="s">
        <v>8870</v>
      </c>
      <c r="I401" s="104" t="str">
        <f>VLOOKUP(Tabela2[[#This Row],[SIEMA]],Siema2025,19,FALSE)</f>
        <v>Campos</v>
      </c>
      <c r="J401" s="105">
        <f>VLOOKUP(Tabela2[[#This Row],[SIEMA]],Siema2025,2,FALSE)</f>
        <v>45827</v>
      </c>
      <c r="K401" s="105" t="str">
        <f>VLOOKUP(Tabela2[[#This Row],[SIEMA]],Siema2025,16,FALSE)</f>
        <v>Quinta</v>
      </c>
      <c r="L401" s="106" t="str">
        <f>IF(Tabela2[[#This Row],[Data]]="","Sem Informação",VLOOKUP(MONTH(Tabela2[[#This Row],[Data]]),'[1]Validação de dados'!$I$1:$J$13,2,0))</f>
        <v>Junho</v>
      </c>
      <c r="M401" s="104">
        <f>YEAR(Tabela2[[#This Row],[Data]])</f>
        <v>2025</v>
      </c>
      <c r="N401" s="105" t="str">
        <f>VLOOKUP(Tabela2[[#This Row],[SIEMA]],Siema2025,17,FALSE)</f>
        <v>Matutino</v>
      </c>
      <c r="O401" s="105" t="str">
        <f>VLOOKUP(Tabela2[[#This Row],[SIEMA]],Siema2025,5,FALSE)</f>
        <v>Plataforma</v>
      </c>
      <c r="P401" s="104" t="str">
        <f>VLOOKUP(Tabela2[[#This Row],[SIEMA]],Siema2025,21,FALSE)</f>
        <v>Plataforma 3R-2 (antiga P-61)</v>
      </c>
      <c r="Q401" s="104" t="s">
        <v>637</v>
      </c>
      <c r="R401" s="104" t="s">
        <v>7120</v>
      </c>
      <c r="S401" s="107" t="s">
        <v>8871</v>
      </c>
      <c r="T401" s="104"/>
      <c r="U401" s="104" t="str">
        <f>VLOOKUP(Tabela2[[#This Row],[SIEMA]],Siema2025,12,FALSE)</f>
        <v xml:space="preserve"> </v>
      </c>
      <c r="V401" s="104" t="str">
        <f>IF(Q401="","",IF(ISNUMBER(Q401)=FALSE,"Não se aplica",IFERROR(VLOOKUP(Q401,Produtos!$A$1:$C$2319,3,FALSE),"Não Cadastrado")))</f>
        <v>Não se aplica</v>
      </c>
      <c r="W401" s="104" t="str">
        <f>VLOOKUP(Tabela2[[#This Row],[SIEMA]],Siema2025,10,FALSE)</f>
        <v/>
      </c>
      <c r="X401" s="113"/>
      <c r="Y401" s="109" t="str">
        <f>IF(W401="","", IF(W401="NC","", IF(W401="NE","", IF(W401="NA","",IFERROR(VLOOKUP(W401,Produtos!$A$1:$C$2319,2,FALSE),"Não Cadastrado")))))</f>
        <v/>
      </c>
      <c r="Z401" s="104" t="str">
        <f>VLOOKUP(Tabela2[[#This Row],[SIEMA]],Siema2025,11,FALSE)</f>
        <v xml:space="preserve"> </v>
      </c>
      <c r="AA401" s="104" t="str">
        <f>VLOOKUP(Tabela2[[#This Row],[SIEMA]],Siema2025,12,FALSE)</f>
        <v xml:space="preserve"> </v>
      </c>
      <c r="AB401" s="104" t="str">
        <f>IF(W401="","",IF(ISNUMBER(W401)=FALSE,"Não se aplica",IFERROR(VLOOKUP(W401,Produtos!$A$1:$C$2319,3,FALSE),"Não Cadastrado")))</f>
        <v/>
      </c>
      <c r="AC401" s="104"/>
      <c r="AD401" s="108"/>
      <c r="AE401" s="107" t="str">
        <f>IF(AC401="","", IF(AC401="NC","", IF(AC401="NE","", IF(AC401="NA","",IFERROR(VLOOKUP(AC401,Produtos!$A$1:$C$2319,2,FALSE),"Não Cadastrado")))))</f>
        <v/>
      </c>
      <c r="AF401" s="104"/>
      <c r="AG401" s="104"/>
      <c r="AH401" s="104" t="str">
        <f>IF(AC401="","",IF(ISNUMBER(AC401)=FALSE,"Não se aplica",IFERROR(VLOOKUP(AC401,Produtos!$A$1:$C$2319,3,FALSE),"Não Cadastrado")))</f>
        <v/>
      </c>
      <c r="AI401" s="104"/>
      <c r="AJ401" s="104" t="str">
        <f>VLOOKUP(Tabela2[[#This Row],[SIEMA]],Siema2025,26,FALSE)</f>
        <v>Retirada inadequada da alça do gancho do guindaste</v>
      </c>
      <c r="AK401" s="107" t="s">
        <v>7311</v>
      </c>
      <c r="AL401" s="107"/>
      <c r="AM401" s="107"/>
      <c r="AN401" s="108" t="str">
        <f>VLOOKUP(Tabela2[[#This Row],[SIEMA]],Siema2025,51,FALSE)</f>
        <v/>
      </c>
      <c r="AO401" s="108" t="str">
        <f>VLOOKUP(Tabela2[[#This Row],[SIEMA]],Siema2025,53,FALSE)</f>
        <v/>
      </c>
      <c r="AP401" s="108" t="str">
        <f>VLOOKUP(Tabela2[[#This Row],[SIEMA]],Siema2025,55,FALSE)</f>
        <v/>
      </c>
      <c r="AQ401" s="108" t="str">
        <f>VLOOKUP(Tabela2[[#This Row],[SIEMA]],Siema2025,57,FALSE)</f>
        <v/>
      </c>
      <c r="AR401" s="108" t="str">
        <f>VLOOKUP(Tabela2[[#This Row],[SIEMA]],Siema2025,59,FALSE)</f>
        <v/>
      </c>
      <c r="AS401" s="108" t="str">
        <f>VLOOKUP(Tabela2[[#This Row],[SIEMA]],Siema2025,61,FALSE)</f>
        <v>X</v>
      </c>
      <c r="AT401" s="108" t="str">
        <f>VLOOKUP(Tabela2[[#This Row],[SIEMA]],Siema2025,63,FALSE)</f>
        <v/>
      </c>
      <c r="AU401" s="108" t="str">
        <f>VLOOKUP(Tabela2[[#This Row],[SIEMA]],Siema2025,65,FALSE)</f>
        <v/>
      </c>
      <c r="AV401" s="108" t="str">
        <f>VLOOKUP(Tabela2[[#This Row],[SIEMA]],Siema2025,67,FALSE)</f>
        <v/>
      </c>
      <c r="AW401" s="108" t="str">
        <f>VLOOKUP(Tabela2[[#This Row],[SIEMA]],Siema2025,69,FALSE)</f>
        <v/>
      </c>
      <c r="AX401" s="108" t="str">
        <f>VLOOKUP(Tabela2[[#This Row],[SIEMA]],Siema2025,71,FALSE)</f>
        <v/>
      </c>
      <c r="AY401" s="108" t="str">
        <f>VLOOKUP(Tabela2[[#This Row],[SIEMA]],Siema2025,73,FALSE)</f>
        <v/>
      </c>
      <c r="AZ401" s="108" t="str">
        <f>VLOOKUP(Tabela2[[#This Row],[SIEMA]],Siema2025,75,FALSE)</f>
        <v/>
      </c>
      <c r="BA401" s="108" t="str">
        <f>VLOOKUP(Tabela2[[#This Row],[SIEMA]],Siema2025,77,FALSE)</f>
        <v/>
      </c>
      <c r="BB401" s="108" t="str">
        <f>VLOOKUP(Tabela2[[#This Row],[SIEMA]],Siema2025,79,FALSE)</f>
        <v/>
      </c>
      <c r="BC401" s="108" t="str">
        <f>IF(Tabela2[[#This Row],[Outro(s) ]] = "X", "PREENCHER","NA")</f>
        <v>NA</v>
      </c>
      <c r="BD401" s="108" t="str">
        <f>VLOOKUP(Tabela2[[#This Row],[SIEMA]],Siema2025,82,FALSE)</f>
        <v/>
      </c>
      <c r="BE401" s="108" t="str">
        <f>VLOOKUP(Tabela2[[#This Row],[SIEMA]],Siema2025,81,FALSE)</f>
        <v/>
      </c>
      <c r="BF401" s="110" t="str">
        <f>VLOOKUP(Tabela2[[#This Row],[SIEMA]],Siema2025,28,FALSE)</f>
        <v>3R Offshore</v>
      </c>
      <c r="BG401" s="110"/>
      <c r="BH401" s="111" t="str">
        <f>VLOOKUP(Tabela2[[#This Row],[SIEMA]],Siema2025,29,FALSE)</f>
        <v>02857854000114</v>
      </c>
      <c r="BI401" s="112" t="str">
        <f>VLOOKUP(Tabela2[[#This Row],[SIEMA]],Siema2025,107,FALSE)</f>
        <v>Não</v>
      </c>
      <c r="BJ401" s="107" t="s">
        <v>7099</v>
      </c>
      <c r="BK401" s="104" t="s">
        <v>2696</v>
      </c>
      <c r="BL401" s="140">
        <v>45839</v>
      </c>
      <c r="BM401" s="108">
        <f ca="1">IF(Tabela2[[#This Row],[Data de atendimento do Ibama (considerar o primeiro documento/ação)]]="",_xlfn.DAYS(TODAY(),J401),_xlfn.DAYS(Tabela2[[#This Row],[Data de atendimento do Ibama (considerar o primeiro documento/ação)]],J401))</f>
        <v>12</v>
      </c>
      <c r="BN401" s="108" t="str">
        <f>IF(Tabela2[[#This Row],[Atendido pelo Ibama ("Não" ou "Sim")]]="Não","Preencher", IF(Tabela2[[#This Row],[Atendido pelo Ibama ("Não" ou "Sim")]]="Sim","NA",""))</f>
        <v>NA</v>
      </c>
      <c r="BO401" s="114" t="s">
        <v>7138</v>
      </c>
      <c r="BP401" s="108" t="str">
        <f>IF(Tabela2[[#This Row],[Forma de atendimento (primeiro documento/ação)]]= "Outros (especificar)", "PREENCHER","NA")</f>
        <v>NA</v>
      </c>
      <c r="BQ401" s="106" t="s">
        <v>123</v>
      </c>
      <c r="BR401" s="108" t="str">
        <f>IF(Tabela2[[#This Row],[Equipe do Ibama foi a campo? Houve sobrevoo do Poseidon?]] = "Sim", "PREENCHER","NA")</f>
        <v>NA</v>
      </c>
      <c r="BS401" s="108" t="str">
        <f>IF(Tabela2[[#This Row],[Se sim, foi emitida Ordem de Emergência? (informações vinculada à coluna CK)]] = "Sim", "PREENCHER","NA")</f>
        <v>NA</v>
      </c>
      <c r="BT401" s="108" t="s">
        <v>7101</v>
      </c>
      <c r="BU401" s="108" t="s">
        <v>123</v>
      </c>
      <c r="BV401" s="108" t="s">
        <v>123</v>
      </c>
      <c r="BW401" s="108" t="s">
        <v>123</v>
      </c>
      <c r="BX401" s="106"/>
      <c r="BY401" s="106"/>
      <c r="BZ401" s="104" t="str">
        <f>IF(Tabela2[[#This Row],[Data do documento de encerramento]]="NA","NA",IF(Tabela2[[#This Row],[Data do documento de encerramento]]="","Pendente de conclusão/ encerramento",_xlfn.DAYS(Tabela2[[#This Row],[Data do documento de encerramento]],J401)))</f>
        <v>Pendente de conclusão/ encerramento</v>
      </c>
      <c r="CA401" s="107"/>
      <c r="CB401" s="107"/>
      <c r="CC401" s="129" t="s">
        <v>7628</v>
      </c>
      <c r="CD401" s="107" t="s">
        <v>123</v>
      </c>
      <c r="CE401" s="107" t="s">
        <v>8872</v>
      </c>
      <c r="CF401" s="107" t="s">
        <v>637</v>
      </c>
    </row>
    <row r="402" spans="1:84" ht="60.75">
      <c r="A402" s="182">
        <v>202562154030</v>
      </c>
      <c r="B402" s="118" t="s">
        <v>8873</v>
      </c>
      <c r="C402" s="108" t="s">
        <v>672</v>
      </c>
      <c r="D402" s="106" t="s">
        <v>637</v>
      </c>
      <c r="E402" s="106" t="s">
        <v>8343</v>
      </c>
      <c r="F402" s="106"/>
      <c r="G402" s="106" t="s">
        <v>8874</v>
      </c>
      <c r="H402" s="106" t="s">
        <v>8875</v>
      </c>
      <c r="I402" s="104" t="str">
        <f>VLOOKUP(Tabela2[[#This Row],[SIEMA]],Siema2025,19,FALSE)</f>
        <v>Santos</v>
      </c>
      <c r="J402" s="105">
        <f>VLOOKUP(Tabela2[[#This Row],[SIEMA]],Siema2025,2,FALSE)</f>
        <v>45827</v>
      </c>
      <c r="K402" s="105" t="str">
        <f>VLOOKUP(Tabela2[[#This Row],[SIEMA]],Siema2025,16,FALSE)</f>
        <v>Quinta</v>
      </c>
      <c r="L402" s="106" t="str">
        <f>IF(Tabela2[[#This Row],[Data]]="","Sem Informação",VLOOKUP(MONTH(Tabela2[[#This Row],[Data]]),'[1]Validação de dados'!$I$1:$J$13,2,0))</f>
        <v>Junho</v>
      </c>
      <c r="M402" s="104">
        <f>YEAR(Tabela2[[#This Row],[Data]])</f>
        <v>2025</v>
      </c>
      <c r="N402" s="105" t="str">
        <f>VLOOKUP(Tabela2[[#This Row],[SIEMA]],Siema2025,17,FALSE)</f>
        <v>Vespertino</v>
      </c>
      <c r="O402" s="105" t="s">
        <v>111</v>
      </c>
      <c r="P402" s="104" t="str">
        <f>VLOOKUP(Tabela2[[#This Row],[SIEMA]],Siema2025,21,FALSE)</f>
        <v>Poço 7-SRR-6D-RJS, interligado à plataforma P-68.</v>
      </c>
      <c r="Q402" s="104" t="s">
        <v>637</v>
      </c>
      <c r="R402" s="104" t="s">
        <v>7146</v>
      </c>
      <c r="S402" s="107" t="s">
        <v>7147</v>
      </c>
      <c r="T402" s="104">
        <v>2.0000000000000001E-4</v>
      </c>
      <c r="U402" s="104" t="s">
        <v>7111</v>
      </c>
      <c r="V402" s="104" t="str">
        <f>IF(Q402="","",IF(ISNUMBER(Q402)=FALSE,"Não se aplica",IFERROR(VLOOKUP(Q402,Produtos!$A$1:$C$2319,3,FALSE),"Não Cadastrado")))</f>
        <v>Não se aplica</v>
      </c>
      <c r="W402" s="104"/>
      <c r="X402" s="113"/>
      <c r="Y402" s="109" t="str">
        <f>IF(W402="","", IF(W402="NC","", IF(W402="NE","", IF(W402="NA","",IFERROR(VLOOKUP(W402,Produtos!$A$1:$C$2319,2,FALSE),"Não Cadastrado")))))</f>
        <v/>
      </c>
      <c r="Z402" s="104"/>
      <c r="AA402" s="104"/>
      <c r="AB402" s="104" t="str">
        <f>IF(W402="","",IF(ISNUMBER(W402)=FALSE,"Não se aplica",IFERROR(VLOOKUP(W402,Produtos!$A$1:$C$2319,3,FALSE),"Não Cadastrado")))</f>
        <v/>
      </c>
      <c r="AC402" s="104"/>
      <c r="AD402" s="108"/>
      <c r="AE402" s="107" t="str">
        <f>IF(AC402="","", IF(AC402="NC","", IF(AC402="NE","", IF(AC402="NA","",IFERROR(VLOOKUP(AC402,Produtos!$A$1:$C$2319,2,FALSE),"Não Cadastrado")))))</f>
        <v/>
      </c>
      <c r="AF402" s="104"/>
      <c r="AG402" s="104"/>
      <c r="AH402" s="104" t="str">
        <f>IF(AC402="","",IF(ISNUMBER(AC402)=FALSE,"Não se aplica",IFERROR(VLOOKUP(AC402,Produtos!$A$1:$C$2319,3,FALSE),"Não Cadastrado")))</f>
        <v/>
      </c>
      <c r="AI402" s="104"/>
      <c r="AJ402" s="104" t="str">
        <f>VLOOKUP(Tabela2[[#This Row],[SIEMA]],Siema2025,26,FALSE)</f>
        <v>Em investigação.</v>
      </c>
      <c r="AK402" s="107" t="s">
        <v>7229</v>
      </c>
      <c r="AL402" s="107" t="s">
        <v>7112</v>
      </c>
      <c r="AM402" s="107"/>
      <c r="AN402" s="108" t="str">
        <f>VLOOKUP(Tabela2[[#This Row],[SIEMA]],Siema2025,51,FALSE)</f>
        <v/>
      </c>
      <c r="AO402" s="108" t="str">
        <f>VLOOKUP(Tabela2[[#This Row],[SIEMA]],Siema2025,53,FALSE)</f>
        <v/>
      </c>
      <c r="AP402" s="108" t="str">
        <f>VLOOKUP(Tabela2[[#This Row],[SIEMA]],Siema2025,55,FALSE)</f>
        <v/>
      </c>
      <c r="AQ402" s="108" t="str">
        <f>VLOOKUP(Tabela2[[#This Row],[SIEMA]],Siema2025,57,FALSE)</f>
        <v/>
      </c>
      <c r="AR402" s="108" t="str">
        <f>VLOOKUP(Tabela2[[#This Row],[SIEMA]],Siema2025,59,FALSE)</f>
        <v/>
      </c>
      <c r="AS402" s="108" t="str">
        <f>VLOOKUP(Tabela2[[#This Row],[SIEMA]],Siema2025,61,FALSE)</f>
        <v>X</v>
      </c>
      <c r="AT402" s="108" t="str">
        <f>VLOOKUP(Tabela2[[#This Row],[SIEMA]],Siema2025,63,FALSE)</f>
        <v/>
      </c>
      <c r="AU402" s="108" t="str">
        <f>VLOOKUP(Tabela2[[#This Row],[SIEMA]],Siema2025,65,FALSE)</f>
        <v/>
      </c>
      <c r="AV402" s="108" t="str">
        <f>VLOOKUP(Tabela2[[#This Row],[SIEMA]],Siema2025,67,FALSE)</f>
        <v/>
      </c>
      <c r="AW402" s="108" t="str">
        <f>VLOOKUP(Tabela2[[#This Row],[SIEMA]],Siema2025,69,FALSE)</f>
        <v/>
      </c>
      <c r="AX402" s="108" t="str">
        <f>VLOOKUP(Tabela2[[#This Row],[SIEMA]],Siema2025,71,FALSE)</f>
        <v/>
      </c>
      <c r="AY402" s="108" t="str">
        <f>VLOOKUP(Tabela2[[#This Row],[SIEMA]],Siema2025,73,FALSE)</f>
        <v/>
      </c>
      <c r="AZ402" s="108" t="str">
        <f>VLOOKUP(Tabela2[[#This Row],[SIEMA]],Siema2025,75,FALSE)</f>
        <v/>
      </c>
      <c r="BA402" s="108" t="str">
        <f>VLOOKUP(Tabela2[[#This Row],[SIEMA]],Siema2025,77,FALSE)</f>
        <v/>
      </c>
      <c r="BB402" s="108" t="str">
        <f>VLOOKUP(Tabela2[[#This Row],[SIEMA]],Siema2025,79,FALSE)</f>
        <v/>
      </c>
      <c r="BC402" s="108" t="str">
        <f>IF(Tabela2[[#This Row],[Outro(s) ]] = "X", "PREENCHER","NA")</f>
        <v>NA</v>
      </c>
      <c r="BD402" s="108" t="str">
        <f>VLOOKUP(Tabela2[[#This Row],[SIEMA]],Siema2025,82,FALSE)</f>
        <v/>
      </c>
      <c r="BE402" s="108" t="str">
        <f>VLOOKUP(Tabela2[[#This Row],[SIEMA]],Siema2025,81,FALSE)</f>
        <v/>
      </c>
      <c r="BF402" s="110" t="str">
        <f>VLOOKUP(Tabela2[[#This Row],[SIEMA]],Siema2025,28,FALSE)</f>
        <v>Petróleo Brasileiro S.A. - PETROBRAS</v>
      </c>
      <c r="BG402" s="110"/>
      <c r="BH402" s="111">
        <v>33000167000101</v>
      </c>
      <c r="BI402" s="112" t="str">
        <f>VLOOKUP(Tabela2[[#This Row],[SIEMA]],Siema2025,107,FALSE)</f>
        <v>Não</v>
      </c>
      <c r="BJ402" s="107" t="s">
        <v>7099</v>
      </c>
      <c r="BK402" s="104" t="s">
        <v>2696</v>
      </c>
      <c r="BL402" s="140">
        <v>45833</v>
      </c>
      <c r="BM402" s="108">
        <f ca="1">IF(Tabela2[[#This Row],[Data de atendimento do Ibama (considerar o primeiro documento/ação)]]="",_xlfn.DAYS(TODAY(),J402),_xlfn.DAYS(Tabela2[[#This Row],[Data de atendimento do Ibama (considerar o primeiro documento/ação)]],J402))</f>
        <v>6</v>
      </c>
      <c r="BN402" s="108" t="str">
        <f>IF(Tabela2[[#This Row],[Atendido pelo Ibama ("Não" ou "Sim")]]="Não","Preencher", IF(Tabela2[[#This Row],[Atendido pelo Ibama ("Não" ou "Sim")]]="Sim","NA",""))</f>
        <v>NA</v>
      </c>
      <c r="BO402" s="114" t="s">
        <v>7100</v>
      </c>
      <c r="BP402" s="108" t="str">
        <f>IF(Tabela2[[#This Row],[Forma de atendimento (primeiro documento/ação)]]= "Outros (especificar)", "PREENCHER","NA")</f>
        <v>NA</v>
      </c>
      <c r="BQ402" s="106" t="s">
        <v>123</v>
      </c>
      <c r="BR402" s="108" t="str">
        <f>IF(Tabela2[[#This Row],[Equipe do Ibama foi a campo? Houve sobrevoo do Poseidon?]] = "Sim", "PREENCHER","NA")</f>
        <v>NA</v>
      </c>
      <c r="BS402" s="108" t="str">
        <f>IF(Tabela2[[#This Row],[Se sim, foi emitida Ordem de Emergência? (informações vinculada à coluna CK)]] = "Sim", "PREENCHER","NA")</f>
        <v>NA</v>
      </c>
      <c r="BT402" s="108" t="s">
        <v>7101</v>
      </c>
      <c r="BU402" s="108" t="s">
        <v>2696</v>
      </c>
      <c r="BV402" s="108" t="s">
        <v>123</v>
      </c>
      <c r="BW402" s="108" t="s">
        <v>2696</v>
      </c>
      <c r="BX402" s="106" t="s">
        <v>7102</v>
      </c>
      <c r="BY402" s="140">
        <v>46164</v>
      </c>
      <c r="BZ402" s="104">
        <f>IF(Tabela2[[#This Row],[Data do documento de encerramento]]="NA","NA",IF(Tabela2[[#This Row],[Data do documento de encerramento]]="","Pendente de conclusão/ encerramento",_xlfn.DAYS(Tabela2[[#This Row],[Data do documento de encerramento]],J402)))</f>
        <v>337</v>
      </c>
      <c r="CA402" s="107" t="s">
        <v>7230</v>
      </c>
      <c r="CB402" s="107" t="s">
        <v>7158</v>
      </c>
      <c r="CC402" s="243" t="s">
        <v>7148</v>
      </c>
      <c r="CD402" s="107" t="s">
        <v>123</v>
      </c>
      <c r="CE402" s="107" t="s">
        <v>123</v>
      </c>
      <c r="CF402" s="107" t="s">
        <v>7257</v>
      </c>
    </row>
    <row r="403" spans="1:84" ht="106.5">
      <c r="A403" s="169">
        <v>202562636016</v>
      </c>
      <c r="B403" s="177" t="s">
        <v>8435</v>
      </c>
      <c r="C403" s="108" t="str">
        <f>VLOOKUP(Tabela2[[#This Row],[SIEMA]],Siema2025,4,FALSE)</f>
        <v xml:space="preserve"> PE</v>
      </c>
      <c r="D403" s="106" t="str">
        <f>VLOOKUP(Tabela2[[#This Row],[SIEMA]],Siema2025,3,FALSE)</f>
        <v xml:space="preserve">Goiana </v>
      </c>
      <c r="E403" s="106" t="s">
        <v>7939</v>
      </c>
      <c r="F403" s="106"/>
      <c r="G403" s="106"/>
      <c r="H403" s="106"/>
      <c r="I403" s="104" t="s">
        <v>7120</v>
      </c>
      <c r="J403" s="105">
        <f>VLOOKUP(Tabela2[[#This Row],[SIEMA]],Siema2025,2,FALSE)</f>
        <v>45827</v>
      </c>
      <c r="K403" s="105" t="str">
        <f>VLOOKUP(Tabela2[[#This Row],[SIEMA]],Siema2025,16,FALSE)</f>
        <v>Quinta</v>
      </c>
      <c r="L403" s="106" t="str">
        <f>IF(Tabela2[[#This Row],[Data]]="","Sem Informação",VLOOKUP(MONTH(Tabela2[[#This Row],[Data]]),'[1]Validação de dados'!$I$1:$J$13,2,0))</f>
        <v>Junho</v>
      </c>
      <c r="M403" s="104">
        <f>YEAR(Tabela2[[#This Row],[Data]])</f>
        <v>2025</v>
      </c>
      <c r="N403" s="105" t="str">
        <f>VLOOKUP(Tabela2[[#This Row],[SIEMA]],Siema2025,17,FALSE)</f>
        <v>Madrugada</v>
      </c>
      <c r="O403" s="105" t="str">
        <f>VLOOKUP(Tabela2[[#This Row],[SIEMA]],Siema2025,5,FALSE)</f>
        <v>Rodovia</v>
      </c>
      <c r="P403" s="104" t="str">
        <f>VLOOKUP(Tabela2[[#This Row],[SIEMA]],Siema2025,21,FALSE)</f>
        <v/>
      </c>
      <c r="Q403" s="104">
        <v>1263</v>
      </c>
      <c r="R403" s="104" t="str">
        <f>VLOOKUP(Tabela2[[#This Row],[SIEMA]],Siema2025,10,FALSE)</f>
        <v/>
      </c>
      <c r="S403" s="107" t="str">
        <f>IF(Q403="","", IF(Q403="NC","", IF(Q403="NE","", IF(Q403="NA","",IFERROR(VLOOKUP(Q403,Produtos!$A$1:$C$2319,2,FALSE),"Não Cadastrado")))))</f>
        <v>TINTA  (incluindo  tintas,  lacas,  esmaltes,  tinturas,  goma-lacas,  vernizes,  polidores,  enenchimentos  líquidos  e  bases  líquidas para lacas) ou MATERIAL RELACIONADO COM TINTAS (incluindo diluentes ou redutores para tintas)</v>
      </c>
      <c r="T403" s="104" t="s">
        <v>6834</v>
      </c>
      <c r="U403" s="104" t="s">
        <v>7062</v>
      </c>
      <c r="V403" s="104">
        <f>IF(Q403="","",IF(ISNUMBER(Q403)=FALSE,"Não se aplica",IFERROR(VLOOKUP(Q403,Produtos!$A$1:$C$2319,3,FALSE),"Não Cadastrado")))</f>
        <v>3</v>
      </c>
      <c r="W403" s="104" t="str">
        <f>VLOOKUP(Tabela2[[#This Row],[SIEMA]],Siema2025,10,FALSE)</f>
        <v/>
      </c>
      <c r="X403" s="113" t="str">
        <f>IF(Tabela2[[#This Row],[Origem do acidente]] = "Plataforma", "PREENCHER","NA")</f>
        <v>NA</v>
      </c>
      <c r="Y403" s="109" t="str">
        <f>IF(W403="","", IF(W403="NC","", IF(W403="NE","", IF(W403="NA","",IFERROR(VLOOKUP(W403,Produtos!$A$1:$C$2319,2,FALSE),"Não Cadastrado")))))</f>
        <v/>
      </c>
      <c r="Z403" s="104" t="str">
        <f>VLOOKUP(Tabela2[[#This Row],[SIEMA]],Siema2025,11,FALSE)</f>
        <v xml:space="preserve"> </v>
      </c>
      <c r="AA403" s="104" t="str">
        <f>VLOOKUP(Tabela2[[#This Row],[SIEMA]],Siema2025,12,FALSE)</f>
        <v xml:space="preserve"> </v>
      </c>
      <c r="AB403" s="104" t="str">
        <f>IF(W403="","",IF(ISNUMBER(W403)=FALSE,"Não se aplica",IFERROR(VLOOKUP(W403,Produtos!$A$1:$C$2319,3,FALSE),"Não Cadastrado")))</f>
        <v/>
      </c>
      <c r="AC403" s="104"/>
      <c r="AD403" s="108" t="str">
        <f>IF(Tabela2[[#This Row],[Origem do acidente]] = "Plataforma", "PREENCHER","NA")</f>
        <v>NA</v>
      </c>
      <c r="AE403" s="107" t="str">
        <f>IF(AC403="","", IF(AC403="NC","", IF(AC403="NE","", IF(AC403="NA","",IFERROR(VLOOKUP(AC403,Produtos!$A$1:$C$2319,2,FALSE),"Não Cadastrado")))))</f>
        <v/>
      </c>
      <c r="AF403" s="104"/>
      <c r="AG403" s="104"/>
      <c r="AH403" s="104" t="str">
        <f>IF(AC403="","",IF(ISNUMBER(AC403)=FALSE,"Não se aplica",IFERROR(VLOOKUP(AC403,Produtos!$A$1:$C$2319,3,FALSE),"Não Cadastrado")))</f>
        <v/>
      </c>
      <c r="AI403" s="104"/>
      <c r="AJ403" s="104" t="str">
        <f>VLOOKUP(Tabela2[[#This Row],[SIEMA]],Siema2025,26,FALSE)</f>
        <v>Enquanto o motorista seguia para o destino, surgiu um cavalo na rodovia, de modo que acarretou no tombamento.</v>
      </c>
      <c r="AK403" s="107" t="s">
        <v>7912</v>
      </c>
      <c r="AL403" s="107" t="s">
        <v>7180</v>
      </c>
      <c r="AM403" s="107"/>
      <c r="AN403" s="108" t="str">
        <f>VLOOKUP(Tabela2[[#This Row],[SIEMA]],Siema2025,51,FALSE)</f>
        <v/>
      </c>
      <c r="AO403" s="108" t="str">
        <f>VLOOKUP(Tabela2[[#This Row],[SIEMA]],Siema2025,53,FALSE)</f>
        <v/>
      </c>
      <c r="AP403" s="108" t="str">
        <f>VLOOKUP(Tabela2[[#This Row],[SIEMA]],Siema2025,55,FALSE)</f>
        <v/>
      </c>
      <c r="AQ403" s="108" t="str">
        <f>VLOOKUP(Tabela2[[#This Row],[SIEMA]],Siema2025,57,FALSE)</f>
        <v/>
      </c>
      <c r="AR403" s="108" t="str">
        <f>VLOOKUP(Tabela2[[#This Row],[SIEMA]],Siema2025,59,FALSE)</f>
        <v/>
      </c>
      <c r="AS403" s="108" t="str">
        <f>VLOOKUP(Tabela2[[#This Row],[SIEMA]],Siema2025,61,FALSE)</f>
        <v/>
      </c>
      <c r="AT403" s="108" t="str">
        <f>VLOOKUP(Tabela2[[#This Row],[SIEMA]],Siema2025,63,FALSE)</f>
        <v/>
      </c>
      <c r="AU403" s="108" t="str">
        <f>VLOOKUP(Tabela2[[#This Row],[SIEMA]],Siema2025,65,FALSE)</f>
        <v/>
      </c>
      <c r="AV403" s="108" t="str">
        <f>VLOOKUP(Tabela2[[#This Row],[SIEMA]],Siema2025,67,FALSE)</f>
        <v/>
      </c>
      <c r="AW403" s="108" t="str">
        <f>VLOOKUP(Tabela2[[#This Row],[SIEMA]],Siema2025,69,FALSE)</f>
        <v/>
      </c>
      <c r="AX403" s="108" t="str">
        <f>VLOOKUP(Tabela2[[#This Row],[SIEMA]],Siema2025,71,FALSE)</f>
        <v/>
      </c>
      <c r="AY403" s="108" t="str">
        <f>VLOOKUP(Tabela2[[#This Row],[SIEMA]],Siema2025,73,FALSE)</f>
        <v/>
      </c>
      <c r="AZ403" s="108" t="str">
        <f>VLOOKUP(Tabela2[[#This Row],[SIEMA]],Siema2025,75,FALSE)</f>
        <v/>
      </c>
      <c r="BA403" s="108" t="str">
        <f>VLOOKUP(Tabela2[[#This Row],[SIEMA]],Siema2025,77,FALSE)</f>
        <v/>
      </c>
      <c r="BB403" s="108"/>
      <c r="BC403" s="108" t="str">
        <f>IF(Tabela2[[#This Row],[Outro(s) ]] = "X", "PREENCHER","NA")</f>
        <v>NA</v>
      </c>
      <c r="BD403" s="108" t="s">
        <v>7181</v>
      </c>
      <c r="BE403" s="108" t="str">
        <f>VLOOKUP(Tabela2[[#This Row],[SIEMA]],Siema2025,81,FALSE)</f>
        <v/>
      </c>
      <c r="BF403" s="110" t="str">
        <f>VLOOKUP(Tabela2[[#This Row],[SIEMA]],Siema2025,28,FALSE)</f>
        <v>SUPERACAO TRANSPORTE DE CARGA E LOGISTICA LTDA</v>
      </c>
      <c r="BG403" s="110"/>
      <c r="BH403" s="111" t="str">
        <f>VLOOKUP(Tabela2[[#This Row],[SIEMA]],Siema2025,29,FALSE)</f>
        <v>26377423000119</v>
      </c>
      <c r="BI403" s="112" t="s">
        <v>7062</v>
      </c>
      <c r="BJ403" s="107" t="s">
        <v>7099</v>
      </c>
      <c r="BK403" s="104" t="s">
        <v>7062</v>
      </c>
      <c r="BL403" s="140"/>
      <c r="BM403" s="108">
        <f ca="1">IF(Tabela2[[#This Row],[Data de atendimento do Ibama (considerar o primeiro documento/ação)]]="",_xlfn.DAYS(TODAY(),J403),_xlfn.DAYS(Tabela2[[#This Row],[Data de atendimento do Ibama (considerar o primeiro documento/ação)]],J403))</f>
        <v>403</v>
      </c>
      <c r="BN403" s="108" t="s">
        <v>7120</v>
      </c>
      <c r="BO403" s="114" t="s">
        <v>637</v>
      </c>
      <c r="BP403" s="108" t="str">
        <f>IF(Tabela2[[#This Row],[Forma de atendimento (primeiro documento/ação)]]= "Outros (especificar)", "PREENCHER","NA")</f>
        <v>NA</v>
      </c>
      <c r="BQ403" s="106" t="s">
        <v>7062</v>
      </c>
      <c r="BR403" s="108" t="str">
        <f>IF(Tabela2[[#This Row],[Equipe do Ibama foi a campo? Houve sobrevoo do Poseidon?]] = "Sim", "PREENCHER","NA")</f>
        <v>NA</v>
      </c>
      <c r="BS403" s="108" t="str">
        <f>IF(Tabela2[[#This Row],[Se sim, foi emitida Ordem de Emergência? (informações vinculada à coluna CK)]] = "Sim", "PREENCHER","NA")</f>
        <v>NA</v>
      </c>
      <c r="BT403" s="108" t="s">
        <v>6834</v>
      </c>
      <c r="BU403" s="108" t="str">
        <f>IF(Tabela2[[#This Row],[Houve envio de Informações Pós-acidente (preencher "não se aplica" quando de competência estadual/municipal)]] = "Sim", "PREENCHER","NA")</f>
        <v>NA</v>
      </c>
      <c r="BV403" s="108" t="str">
        <f>IF(Tabela2[[#This Row],[Houve avaliação das informações pós-acidente solicitadas/enviadas?]] = "Sim", "PREENCHER","NA")</f>
        <v>NA</v>
      </c>
      <c r="BW403" s="108" t="str">
        <f>IF(Tabela2[[#This Row],[O Ibama aguarda resposta da empresa/OEMA, etc?]] = "Sim", "PREENCHER","NA")</f>
        <v>NA</v>
      </c>
      <c r="BX403" s="106" t="s">
        <v>7127</v>
      </c>
      <c r="BY403" s="106"/>
      <c r="BZ403" s="104" t="str">
        <f>IF(Tabela2[[#This Row],[Data do documento de encerramento]]="NA","NA",IF(Tabela2[[#This Row],[Data do documento de encerramento]]="","Pendente de conclusão/ encerramento",_xlfn.DAYS(Tabela2[[#This Row],[Data do documento de encerramento]],J403)))</f>
        <v>Pendente de conclusão/ encerramento</v>
      </c>
      <c r="CA403" s="107" t="s">
        <v>7437</v>
      </c>
      <c r="CB403" s="107"/>
      <c r="CC403" s="129"/>
      <c r="CD403" s="107"/>
      <c r="CE403" s="107"/>
      <c r="CF403" s="107"/>
    </row>
    <row r="404" spans="1:84" ht="45.75">
      <c r="A404" s="182">
        <v>202562175640</v>
      </c>
      <c r="B404" s="118" t="s">
        <v>8876</v>
      </c>
      <c r="C404" s="108" t="s">
        <v>672</v>
      </c>
      <c r="D404" s="106" t="s">
        <v>637</v>
      </c>
      <c r="E404" s="106" t="s">
        <v>8877</v>
      </c>
      <c r="F404" s="106"/>
      <c r="G404" s="176" t="s">
        <v>8878</v>
      </c>
      <c r="H404" s="106" t="s">
        <v>8879</v>
      </c>
      <c r="I404" s="104" t="str">
        <f>VLOOKUP(Tabela2[[#This Row],[SIEMA]],Siema2025,19,FALSE)</f>
        <v>Santos</v>
      </c>
      <c r="J404" s="105">
        <f>VLOOKUP(Tabela2[[#This Row],[SIEMA]],Siema2025,2,FALSE)</f>
        <v>45828</v>
      </c>
      <c r="K404" s="105" t="str">
        <f>VLOOKUP(Tabela2[[#This Row],[SIEMA]],Siema2025,16,FALSE)</f>
        <v>Sexta</v>
      </c>
      <c r="L404" s="106" t="str">
        <f>IF(Tabela2[[#This Row],[Data]]="","Sem Informação",VLOOKUP(MONTH(Tabela2[[#This Row],[Data]]),'[1]Validação de dados'!$I$1:$J$13,2,0))</f>
        <v>Junho</v>
      </c>
      <c r="M404" s="104">
        <f>YEAR(Tabela2[[#This Row],[Data]])</f>
        <v>2025</v>
      </c>
      <c r="N404" s="105" t="str">
        <f>VLOOKUP(Tabela2[[#This Row],[SIEMA]],Siema2025,17,FALSE)</f>
        <v>Matutino</v>
      </c>
      <c r="O404" s="105" t="str">
        <f>VLOOKUP(Tabela2[[#This Row],[SIEMA]],Siema2025,5,FALSE)</f>
        <v>Plataforma</v>
      </c>
      <c r="P404" s="104" t="str">
        <f>VLOOKUP(Tabela2[[#This Row],[SIEMA]],Siema2025,21,FALSE)</f>
        <v/>
      </c>
      <c r="Q404" s="104">
        <v>1202</v>
      </c>
      <c r="R404" s="104" t="s">
        <v>3060</v>
      </c>
      <c r="S404" s="107" t="str">
        <f>IF(Q404="","", IF(Q404="NC","", IF(Q404="NE","", IF(Q404="NA","",IFERROR(VLOOKUP(Q404,Produtos!$A$1:$C$2319,2,FALSE),"Não Cadastrado")))))</f>
        <v>GASÓLEO ou ÓLEO DIESEL ou ÓLEO PARA AQUECIMENTO, LEVE</v>
      </c>
      <c r="T404" s="104">
        <v>2.9999999999999997E-4</v>
      </c>
      <c r="U404" s="104" t="s">
        <v>7111</v>
      </c>
      <c r="V404" s="104">
        <f>IF(Q404="","",IF(ISNUMBER(Q404)=FALSE,"Não se aplica",IFERROR(VLOOKUP(Q404,Produtos!$A$1:$C$2319,3,FALSE),"Não Cadastrado")))</f>
        <v>3</v>
      </c>
      <c r="W404" s="104" t="str">
        <f>VLOOKUP(Tabela2[[#This Row],[SIEMA]],Siema2025,10,FALSE)</f>
        <v/>
      </c>
      <c r="X404" s="113"/>
      <c r="Y404" s="109" t="str">
        <f>IF(W404="","", IF(W404="NC","", IF(W404="NE","", IF(W404="NA","",IFERROR(VLOOKUP(W404,Produtos!$A$1:$C$2319,2,FALSE),"Não Cadastrado")))))</f>
        <v/>
      </c>
      <c r="Z404" s="104" t="str">
        <f>VLOOKUP(Tabela2[[#This Row],[SIEMA]],Siema2025,11,FALSE)</f>
        <v xml:space="preserve"> </v>
      </c>
      <c r="AA404" s="104" t="str">
        <f>VLOOKUP(Tabela2[[#This Row],[SIEMA]],Siema2025,12,FALSE)</f>
        <v xml:space="preserve"> </v>
      </c>
      <c r="AB404" s="104" t="str">
        <f>IF(W404="","",IF(ISNUMBER(W404)=FALSE,"Não se aplica",IFERROR(VLOOKUP(W404,Produtos!$A$1:$C$2319,3,FALSE),"Não Cadastrado")))</f>
        <v/>
      </c>
      <c r="AC404" s="104"/>
      <c r="AD404" s="108"/>
      <c r="AE404" s="107" t="str">
        <f>IF(AC404="","", IF(AC404="NC","", IF(AC404="NE","", IF(AC404="NA","",IFERROR(VLOOKUP(AC404,Produtos!$A$1:$C$2319,2,FALSE),"Não Cadastrado")))))</f>
        <v/>
      </c>
      <c r="AF404" s="104"/>
      <c r="AG404" s="104"/>
      <c r="AH404" s="104" t="str">
        <f>IF(AC404="","",IF(ISNUMBER(AC404)=FALSE,"Não se aplica",IFERROR(VLOOKUP(AC404,Produtos!$A$1:$C$2319,3,FALSE),"Não Cadastrado")))</f>
        <v/>
      </c>
      <c r="AI404" s="104"/>
      <c r="AJ404" s="104" t="str">
        <f>VLOOKUP(Tabela2[[#This Row],[SIEMA]],Siema2025,26,FALSE)</f>
        <v>Contaminação do sistema de água de injeção com óleo diesel.</v>
      </c>
      <c r="AK404" s="107" t="s">
        <v>7098</v>
      </c>
      <c r="AL404" s="107" t="s">
        <v>7229</v>
      </c>
      <c r="AM404" s="107"/>
      <c r="AN404" s="108" t="str">
        <f>VLOOKUP(Tabela2[[#This Row],[SIEMA]],Siema2025,51,FALSE)</f>
        <v/>
      </c>
      <c r="AO404" s="108" t="str">
        <f>VLOOKUP(Tabela2[[#This Row],[SIEMA]],Siema2025,53,FALSE)</f>
        <v/>
      </c>
      <c r="AP404" s="108" t="str">
        <f>VLOOKUP(Tabela2[[#This Row],[SIEMA]],Siema2025,55,FALSE)</f>
        <v/>
      </c>
      <c r="AQ404" s="108" t="str">
        <f>VLOOKUP(Tabela2[[#This Row],[SIEMA]],Siema2025,57,FALSE)</f>
        <v/>
      </c>
      <c r="AR404" s="108" t="str">
        <f>VLOOKUP(Tabela2[[#This Row],[SIEMA]],Siema2025,59,FALSE)</f>
        <v/>
      </c>
      <c r="AS404" s="108" t="str">
        <f>VLOOKUP(Tabela2[[#This Row],[SIEMA]],Siema2025,61,FALSE)</f>
        <v>X</v>
      </c>
      <c r="AT404" s="108" t="str">
        <f>VLOOKUP(Tabela2[[#This Row],[SIEMA]],Siema2025,63,FALSE)</f>
        <v/>
      </c>
      <c r="AU404" s="108" t="str">
        <f>VLOOKUP(Tabela2[[#This Row],[SIEMA]],Siema2025,65,FALSE)</f>
        <v/>
      </c>
      <c r="AV404" s="108" t="str">
        <f>VLOOKUP(Tabela2[[#This Row],[SIEMA]],Siema2025,67,FALSE)</f>
        <v/>
      </c>
      <c r="AW404" s="108" t="str">
        <f>VLOOKUP(Tabela2[[#This Row],[SIEMA]],Siema2025,69,FALSE)</f>
        <v/>
      </c>
      <c r="AX404" s="108" t="str">
        <f>VLOOKUP(Tabela2[[#This Row],[SIEMA]],Siema2025,71,FALSE)</f>
        <v/>
      </c>
      <c r="AY404" s="108" t="str">
        <f>VLOOKUP(Tabela2[[#This Row],[SIEMA]],Siema2025,73,FALSE)</f>
        <v/>
      </c>
      <c r="AZ404" s="108" t="str">
        <f>VLOOKUP(Tabela2[[#This Row],[SIEMA]],Siema2025,75,FALSE)</f>
        <v/>
      </c>
      <c r="BA404" s="108" t="str">
        <f>VLOOKUP(Tabela2[[#This Row],[SIEMA]],Siema2025,77,FALSE)</f>
        <v/>
      </c>
      <c r="BB404" s="108" t="str">
        <f>VLOOKUP(Tabela2[[#This Row],[SIEMA]],Siema2025,79,FALSE)</f>
        <v/>
      </c>
      <c r="BC404" s="108" t="str">
        <f>IF(Tabela2[[#This Row],[Outro(s) ]] = "X", "PREENCHER","NA")</f>
        <v>NA</v>
      </c>
      <c r="BD404" s="108" t="str">
        <f>VLOOKUP(Tabela2[[#This Row],[SIEMA]],Siema2025,82,FALSE)</f>
        <v/>
      </c>
      <c r="BE404" s="108" t="str">
        <f>VLOOKUP(Tabela2[[#This Row],[SIEMA]],Siema2025,81,FALSE)</f>
        <v/>
      </c>
      <c r="BF404" s="110" t="str">
        <f>VLOOKUP(Tabela2[[#This Row],[SIEMA]],Siema2025,28,FALSE)</f>
        <v>Petróleo Brasileiro S.A. - PETROBRAS</v>
      </c>
      <c r="BG404" s="110"/>
      <c r="BH404" s="111">
        <v>33000167000101</v>
      </c>
      <c r="BI404" s="112" t="str">
        <f>VLOOKUP(Tabela2[[#This Row],[SIEMA]],Siema2025,107,FALSE)</f>
        <v>Não</v>
      </c>
      <c r="BJ404" s="107" t="s">
        <v>7099</v>
      </c>
      <c r="BK404" s="104" t="s">
        <v>2696</v>
      </c>
      <c r="BL404" s="140">
        <v>45833</v>
      </c>
      <c r="BM404" s="108">
        <f ca="1">IF(Tabela2[[#This Row],[Data de atendimento do Ibama (considerar o primeiro documento/ação)]]="",_xlfn.DAYS(TODAY(),J404),_xlfn.DAYS(Tabela2[[#This Row],[Data de atendimento do Ibama (considerar o primeiro documento/ação)]],J404))</f>
        <v>5</v>
      </c>
      <c r="BN404" s="108" t="str">
        <f>IF(Tabela2[[#This Row],[Atendido pelo Ibama ("Não" ou "Sim")]]="Não","Preencher", IF(Tabela2[[#This Row],[Atendido pelo Ibama ("Não" ou "Sim")]]="Sim","NA",""))</f>
        <v>NA</v>
      </c>
      <c r="BO404" s="114" t="s">
        <v>7100</v>
      </c>
      <c r="BP404" s="108" t="str">
        <f>IF(Tabela2[[#This Row],[Forma de atendimento (primeiro documento/ação)]]= "Outros (especificar)", "PREENCHER","NA")</f>
        <v>NA</v>
      </c>
      <c r="BQ404" s="106" t="s">
        <v>123</v>
      </c>
      <c r="BR404" s="108" t="str">
        <f>IF(Tabela2[[#This Row],[Equipe do Ibama foi a campo? Houve sobrevoo do Poseidon?]] = "Sim", "PREENCHER","NA")</f>
        <v>NA</v>
      </c>
      <c r="BS404" s="108" t="str">
        <f>IF(Tabela2[[#This Row],[Se sim, foi emitida Ordem de Emergência? (informações vinculada à coluna CK)]] = "Sim", "PREENCHER","NA")</f>
        <v>NA</v>
      </c>
      <c r="BT404" s="108" t="s">
        <v>7101</v>
      </c>
      <c r="BU404" s="108" t="s">
        <v>2696</v>
      </c>
      <c r="BV404" s="108" t="s">
        <v>123</v>
      </c>
      <c r="BW404" s="108" t="s">
        <v>2696</v>
      </c>
      <c r="BX404" s="106" t="s">
        <v>7102</v>
      </c>
      <c r="BY404" s="140">
        <v>46129</v>
      </c>
      <c r="BZ404" s="104">
        <f>IF(Tabela2[[#This Row],[Data do documento de encerramento]]="NA","NA",IF(Tabela2[[#This Row],[Data do documento de encerramento]]="","Pendente de conclusão/ encerramento",_xlfn.DAYS(Tabela2[[#This Row],[Data do documento de encerramento]],J404)))</f>
        <v>301</v>
      </c>
      <c r="CA404" s="107"/>
      <c r="CB404" s="107" t="s">
        <v>7491</v>
      </c>
      <c r="CC404" s="129" t="s">
        <v>7194</v>
      </c>
      <c r="CD404" s="107" t="s">
        <v>123</v>
      </c>
      <c r="CE404" s="107" t="s">
        <v>2696</v>
      </c>
      <c r="CF404" s="107" t="s">
        <v>7105</v>
      </c>
    </row>
    <row r="405" spans="1:84">
      <c r="A405" s="169">
        <v>202562450443</v>
      </c>
      <c r="B405" s="170" t="s">
        <v>8880</v>
      </c>
      <c r="C405" s="108" t="str">
        <f>VLOOKUP(Tabela2[[#This Row],[SIEMA]],Siema2025,4,FALSE)</f>
        <v xml:space="preserve"> MG</v>
      </c>
      <c r="D405" s="106" t="str">
        <f>VLOOKUP(Tabela2[[#This Row],[SIEMA]],Siema2025,3,FALSE)</f>
        <v xml:space="preserve">Bela Vista de Minas </v>
      </c>
      <c r="E405" s="106" t="s">
        <v>4216</v>
      </c>
      <c r="F405" s="106" t="s">
        <v>8881</v>
      </c>
      <c r="G405" s="106" t="s">
        <v>8882</v>
      </c>
      <c r="H405" s="106" t="s">
        <v>8883</v>
      </c>
      <c r="I405" s="104" t="s">
        <v>7120</v>
      </c>
      <c r="J405" s="105">
        <f>VLOOKUP(Tabela2[[#This Row],[SIEMA]],Siema2025,2,FALSE)</f>
        <v>45828</v>
      </c>
      <c r="K405" s="105" t="str">
        <f>VLOOKUP(Tabela2[[#This Row],[SIEMA]],Siema2025,16,FALSE)</f>
        <v>Sexta</v>
      </c>
      <c r="L405" s="106" t="str">
        <f>IF(Tabela2[[#This Row],[Data]]="","Sem Informação",VLOOKUP(MONTH(Tabela2[[#This Row],[Data]]),'[1]Validação de dados'!$I$1:$J$13,2,0))</f>
        <v>Junho</v>
      </c>
      <c r="M405" s="104">
        <f>YEAR(Tabela2[[#This Row],[Data]])</f>
        <v>2025</v>
      </c>
      <c r="N405" s="105" t="str">
        <f>VLOOKUP(Tabela2[[#This Row],[SIEMA]],Siema2025,17,FALSE)</f>
        <v>Noturno</v>
      </c>
      <c r="O405" s="105" t="str">
        <f>VLOOKUP(Tabela2[[#This Row],[SIEMA]],Siema2025,5,FALSE)</f>
        <v>Rodovia</v>
      </c>
      <c r="P405" s="104" t="str">
        <f>VLOOKUP(Tabela2[[#This Row],[SIEMA]],Siema2025,21,FALSE)</f>
        <v>Transporte Rodoviário</v>
      </c>
      <c r="Q405" s="104">
        <v>3475</v>
      </c>
      <c r="R405" s="104" t="str">
        <f>VLOOKUP(Tabela2[[#This Row],[SIEMA]],Siema2025,10,FALSE)</f>
        <v>3475  Mistura gasolina/etanol</v>
      </c>
      <c r="S405" s="107" t="str">
        <f>IF(Q405="","", IF(Q405="NC","", IF(Q405="NE","", IF(Q405="NA","",IFERROR(VLOOKUP(Q405,Produtos!$A$1:$C$2319,2,FALSE),"Não Cadastrado")))))</f>
        <v>MISTURA DE ETANOL E GASOLINA ou MISTURA DE ETANOL E COMBUSTÍVEL PARA MOTORES  com mais de
10% de etanol</v>
      </c>
      <c r="T405" s="104" t="s">
        <v>6834</v>
      </c>
      <c r="U405" s="104" t="s">
        <v>7062</v>
      </c>
      <c r="V405" s="104">
        <f>IF(Q405="","",IF(ISNUMBER(Q405)=FALSE,"Não se aplica",IFERROR(VLOOKUP(Q405,Produtos!$A$1:$C$2319,3,FALSE),"Não Cadastrado")))</f>
        <v>3</v>
      </c>
      <c r="W405" s="104">
        <v>3475</v>
      </c>
      <c r="X405" s="113" t="str">
        <f>IF(Tabela2[[#This Row],[Origem do acidente]] = "Plataforma", "PREENCHER","NA")</f>
        <v>NA</v>
      </c>
      <c r="Y405" s="109" t="str">
        <f>IF(W405="","", IF(W405="NC","", IF(W405="NE","", IF(W405="NA","",IFERROR(VLOOKUP(W405,Produtos!$A$1:$C$2319,2,FALSE),"Não Cadastrado")))))</f>
        <v>MISTURA DE ETANOL E GASOLINA ou MISTURA DE ETANOL E COMBUSTÍVEL PARA MOTORES  com mais de
10% de etanol</v>
      </c>
      <c r="Z405" s="104" t="s">
        <v>6834</v>
      </c>
      <c r="AA405" s="104" t="s">
        <v>7062</v>
      </c>
      <c r="AB405" s="104">
        <f>IF(W405="","",IF(ISNUMBER(W405)=FALSE,"Não se aplica",IFERROR(VLOOKUP(W405,Produtos!$A$1:$C$2319,3,FALSE),"Não Cadastrado")))</f>
        <v>3</v>
      </c>
      <c r="AC405" s="104"/>
      <c r="AD405" s="108" t="str">
        <f>IF(Tabela2[[#This Row],[Origem do acidente]] = "Plataforma", "PREENCHER","NA")</f>
        <v>NA</v>
      </c>
      <c r="AE405" s="107" t="str">
        <f>IF(AC405="","", IF(AC405="NC","", IF(AC405="NE","", IF(AC405="NA","",IFERROR(VLOOKUP(AC405,Produtos!$A$1:$C$2319,2,FALSE),"Não Cadastrado")))))</f>
        <v/>
      </c>
      <c r="AF405" s="104"/>
      <c r="AG405" s="104"/>
      <c r="AH405" s="104" t="str">
        <f>IF(AC405="","",IF(ISNUMBER(AC405)=FALSE,"Não se aplica",IFERROR(VLOOKUP(AC405,Produtos!$A$1:$C$2319,3,FALSE),"Não Cadastrado")))</f>
        <v/>
      </c>
      <c r="AI405" s="104"/>
      <c r="AJ405" s="104" t="str">
        <f>VLOOKUP(Tabela2[[#This Row],[SIEMA]],Siema2025,26,FALSE)</f>
        <v>Tombamento</v>
      </c>
      <c r="AK405" s="107" t="s">
        <v>6834</v>
      </c>
      <c r="AL405" s="107" t="s">
        <v>7180</v>
      </c>
      <c r="AM405" s="107" t="s">
        <v>7623</v>
      </c>
      <c r="AN405" s="108" t="str">
        <f>VLOOKUP(Tabela2[[#This Row],[SIEMA]],Siema2025,51,FALSE)</f>
        <v/>
      </c>
      <c r="AO405" s="108" t="str">
        <f>VLOOKUP(Tabela2[[#This Row],[SIEMA]],Siema2025,53,FALSE)</f>
        <v/>
      </c>
      <c r="AP405" s="108" t="str">
        <f>VLOOKUP(Tabela2[[#This Row],[SIEMA]],Siema2025,55,FALSE)</f>
        <v/>
      </c>
      <c r="AQ405" s="108" t="str">
        <f>VLOOKUP(Tabela2[[#This Row],[SIEMA]],Siema2025,57,FALSE)</f>
        <v/>
      </c>
      <c r="AR405" s="108" t="str">
        <f>VLOOKUP(Tabela2[[#This Row],[SIEMA]],Siema2025,59,FALSE)</f>
        <v/>
      </c>
      <c r="AS405" s="108" t="str">
        <f>VLOOKUP(Tabela2[[#This Row],[SIEMA]],Siema2025,61,FALSE)</f>
        <v/>
      </c>
      <c r="AT405" s="108" t="str">
        <f>VLOOKUP(Tabela2[[#This Row],[SIEMA]],Siema2025,63,FALSE)</f>
        <v/>
      </c>
      <c r="AU405" s="108" t="str">
        <f>VLOOKUP(Tabela2[[#This Row],[SIEMA]],Siema2025,65,FALSE)</f>
        <v>X</v>
      </c>
      <c r="AV405" s="108" t="str">
        <f>VLOOKUP(Tabela2[[#This Row],[SIEMA]],Siema2025,67,FALSE)</f>
        <v/>
      </c>
      <c r="AW405" s="108" t="s">
        <v>7181</v>
      </c>
      <c r="AX405" s="108" t="str">
        <f>VLOOKUP(Tabela2[[#This Row],[SIEMA]],Siema2025,71,FALSE)</f>
        <v>X</v>
      </c>
      <c r="AY405" s="108" t="str">
        <f>VLOOKUP(Tabela2[[#This Row],[SIEMA]],Siema2025,73,FALSE)</f>
        <v/>
      </c>
      <c r="AZ405" s="108" t="str">
        <f>VLOOKUP(Tabela2[[#This Row],[SIEMA]],Siema2025,75,FALSE)</f>
        <v/>
      </c>
      <c r="BA405" s="108" t="str">
        <f>VLOOKUP(Tabela2[[#This Row],[SIEMA]],Siema2025,77,FALSE)</f>
        <v/>
      </c>
      <c r="BB405" s="108" t="str">
        <f>VLOOKUP(Tabela2[[#This Row],[SIEMA]],Siema2025,79,FALSE)</f>
        <v/>
      </c>
      <c r="BC405" s="108" t="str">
        <f>IF(Tabela2[[#This Row],[Outro(s) ]] = "X", "PREENCHER","NA")</f>
        <v>NA</v>
      </c>
      <c r="BD405" s="108" t="str">
        <f>VLOOKUP(Tabela2[[#This Row],[SIEMA]],Siema2025,82,FALSE)</f>
        <v/>
      </c>
      <c r="BE405" s="108" t="str">
        <f>VLOOKUP(Tabela2[[#This Row],[SIEMA]],Siema2025,81,FALSE)</f>
        <v/>
      </c>
      <c r="BF405" s="110" t="s">
        <v>6834</v>
      </c>
      <c r="BG405" s="110"/>
      <c r="BH405" s="111" t="s">
        <v>6834</v>
      </c>
      <c r="BI405" s="112" t="s">
        <v>7062</v>
      </c>
      <c r="BJ405" s="107" t="s">
        <v>7099</v>
      </c>
      <c r="BK405" s="104" t="s">
        <v>2696</v>
      </c>
      <c r="BL405" s="140">
        <v>45834</v>
      </c>
      <c r="BM405" s="108">
        <f ca="1">IF(Tabela2[[#This Row],[Data de atendimento do Ibama (considerar o primeiro documento/ação)]]="",_xlfn.DAYS(TODAY(),J405),_xlfn.DAYS(Tabela2[[#This Row],[Data de atendimento do Ibama (considerar o primeiro documento/ação)]],J405))</f>
        <v>6</v>
      </c>
      <c r="BN405" s="108" t="str">
        <f>IF(Tabela2[[#This Row],[Atendido pelo Ibama ("Não" ou "Sim")]]="Não","Preencher", IF(Tabela2[[#This Row],[Atendido pelo Ibama ("Não" ou "Sim")]]="Sim","NA",""))</f>
        <v>NA</v>
      </c>
      <c r="BO405" s="114" t="s">
        <v>7182</v>
      </c>
      <c r="BP405" s="108" t="str">
        <f>IF(Tabela2[[#This Row],[Forma de atendimento (primeiro documento/ação)]]= "Outros (especificar)", "PREENCHER","NA")</f>
        <v>NA</v>
      </c>
      <c r="BQ405" s="106" t="s">
        <v>123</v>
      </c>
      <c r="BR405" s="108" t="str">
        <f>IF(Tabela2[[#This Row],[Equipe do Ibama foi a campo? Houve sobrevoo do Poseidon?]] = "Sim", "PREENCHER","NA")</f>
        <v>NA</v>
      </c>
      <c r="BS405" s="108" t="str">
        <f>IF(Tabela2[[#This Row],[Se sim, foi emitida Ordem de Emergência? (informações vinculada à coluna CK)]] = "Sim", "PREENCHER","NA")</f>
        <v>NA</v>
      </c>
      <c r="BT405" s="108" t="s">
        <v>7225</v>
      </c>
      <c r="BU405" s="108" t="str">
        <f>IF(Tabela2[[#This Row],[Houve envio de Informações Pós-acidente (preencher "não se aplica" quando de competência estadual/municipal)]] = "Sim", "PREENCHER","NA")</f>
        <v>NA</v>
      </c>
      <c r="BV405" s="108" t="str">
        <f>IF(Tabela2[[#This Row],[Houve avaliação das informações pós-acidente solicitadas/enviadas?]] = "Sim", "PREENCHER","NA")</f>
        <v>NA</v>
      </c>
      <c r="BW405" s="108" t="s">
        <v>2696</v>
      </c>
      <c r="BX405" s="106" t="s">
        <v>7115</v>
      </c>
      <c r="BY405" s="140">
        <v>45898</v>
      </c>
      <c r="BZ405" s="104">
        <f>IF(Tabela2[[#This Row],[Data do documento de encerramento]]="NA","NA",IF(Tabela2[[#This Row],[Data do documento de encerramento]]="","Pendente de conclusão/ encerramento",_xlfn.DAYS(Tabela2[[#This Row],[Data do documento de encerramento]],J405)))</f>
        <v>70</v>
      </c>
      <c r="CA405" s="107"/>
      <c r="CB405" s="107"/>
      <c r="CC405" s="129"/>
      <c r="CD405" s="107"/>
      <c r="CE405" s="107"/>
      <c r="CF405" s="107"/>
    </row>
    <row r="406" spans="1:84" ht="30.75">
      <c r="A406" s="169">
        <v>202562164843</v>
      </c>
      <c r="B406" s="170" t="s">
        <v>8884</v>
      </c>
      <c r="C406" s="108" t="s">
        <v>7135</v>
      </c>
      <c r="D406" s="106" t="s">
        <v>637</v>
      </c>
      <c r="E406" s="106" t="s">
        <v>8885</v>
      </c>
      <c r="F406" s="106"/>
      <c r="G406" s="106" t="s">
        <v>8886</v>
      </c>
      <c r="H406" t="s">
        <v>8887</v>
      </c>
      <c r="I406" s="104" t="str">
        <f>VLOOKUP(Tabela2[[#This Row],[SIEMA]],Siema2025,19,FALSE)</f>
        <v>Campos</v>
      </c>
      <c r="J406" s="105">
        <f>VLOOKUP(Tabela2[[#This Row],[SIEMA]],Siema2025,2,FALSE)</f>
        <v>45829</v>
      </c>
      <c r="K406" s="105" t="str">
        <f>VLOOKUP(Tabela2[[#This Row],[SIEMA]],Siema2025,16,FALSE)</f>
        <v>Sábado</v>
      </c>
      <c r="L406" s="106" t="str">
        <f>IF(Tabela2[[#This Row],[Data]]="","Sem Informação",VLOOKUP(MONTH(Tabela2[[#This Row],[Data]]),'[1]Validação de dados'!$I$1:$J$13,2,0))</f>
        <v>Junho</v>
      </c>
      <c r="M406" s="104">
        <f>YEAR(Tabela2[[#This Row],[Data]])</f>
        <v>2025</v>
      </c>
      <c r="N406" s="105" t="str">
        <f>VLOOKUP(Tabela2[[#This Row],[SIEMA]],Siema2025,17,FALSE)</f>
        <v>Matutino</v>
      </c>
      <c r="O406" s="105" t="s">
        <v>111</v>
      </c>
      <c r="P406" s="104" t="str">
        <f>VLOOKUP(Tabela2[[#This Row],[SIEMA]],Siema2025,21,FALSE)</f>
        <v>Trecho de duto: PO_MSPI-MRL-02/P-35.</v>
      </c>
      <c r="Q406" s="104">
        <v>1202</v>
      </c>
      <c r="R406" s="104" t="s">
        <v>252</v>
      </c>
      <c r="S406" s="107" t="str">
        <f>IF(Q406="","", IF(Q406="NC","", IF(Q406="NE","", IF(Q406="NA","",IFERROR(VLOOKUP(Q406,Produtos!$A$1:$C$2319,2,FALSE),"Não Cadastrado")))))</f>
        <v>GASÓLEO ou ÓLEO DIESEL ou ÓLEO PARA AQUECIMENTO, LEVE</v>
      </c>
      <c r="T406">
        <v>2.9999999999999997E-4</v>
      </c>
      <c r="U406" s="104" t="s">
        <v>7111</v>
      </c>
      <c r="V406" s="104">
        <f>IF(Q406="","",IF(ISNUMBER(Q406)=FALSE,"Não se aplica",IFERROR(VLOOKUP(Q406,Produtos!$A$1:$C$2319,3,FALSE),"Não Cadastrado")))</f>
        <v>3</v>
      </c>
      <c r="W406" s="104" t="str">
        <f>VLOOKUP(Tabela2[[#This Row],[SIEMA]],Siema2025,10,FALSE)</f>
        <v/>
      </c>
      <c r="X406" s="113"/>
      <c r="Y406" s="109" t="str">
        <f>IF(W406="","", IF(W406="NC","", IF(W406="NE","", IF(W406="NA","",IFERROR(VLOOKUP(W406,Produtos!$A$1:$C$2319,2,FALSE),"Não Cadastrado")))))</f>
        <v/>
      </c>
      <c r="Z406" s="104" t="str">
        <f>VLOOKUP(Tabela2[[#This Row],[SIEMA]],Siema2025,11,FALSE)</f>
        <v xml:space="preserve"> </v>
      </c>
      <c r="AA406" s="104" t="str">
        <f>VLOOKUP(Tabela2[[#This Row],[SIEMA]],Siema2025,12,FALSE)</f>
        <v xml:space="preserve"> </v>
      </c>
      <c r="AB406" s="104" t="str">
        <f>IF(W406="","",IF(ISNUMBER(W406)=FALSE,"Não se aplica",IFERROR(VLOOKUP(W406,Produtos!$A$1:$C$2319,3,FALSE),"Não Cadastrado")))</f>
        <v/>
      </c>
      <c r="AC406" s="104"/>
      <c r="AD406" s="108"/>
      <c r="AE406" s="107" t="str">
        <f>IF(AC406="","", IF(AC406="NC","", IF(AC406="NE","", IF(AC406="NA","",IFERROR(VLOOKUP(AC406,Produtos!$A$1:$C$2319,2,FALSE),"Não Cadastrado")))))</f>
        <v/>
      </c>
      <c r="AF406" s="104"/>
      <c r="AG406" s="104"/>
      <c r="AH406" s="104" t="str">
        <f>IF(AC406="","",IF(ISNUMBER(AC406)=FALSE,"Não se aplica",IFERROR(VLOOKUP(AC406,Produtos!$A$1:$C$2319,3,FALSE),"Não Cadastrado")))</f>
        <v/>
      </c>
      <c r="AI406" s="104"/>
      <c r="AJ406" s="104" t="str">
        <f>VLOOKUP(Tabela2[[#This Row],[SIEMA]],Siema2025,26,FALSE)</f>
        <v>Falha no aprisionamento da mini campânula durante manobra de drenagem.</v>
      </c>
      <c r="AK406" s="107" t="s">
        <v>6834</v>
      </c>
      <c r="AL406" s="107"/>
      <c r="AM406" s="107"/>
      <c r="AN406" s="108" t="str">
        <f>VLOOKUP(Tabela2[[#This Row],[SIEMA]],Siema2025,51,FALSE)</f>
        <v/>
      </c>
      <c r="AO406" s="108" t="str">
        <f>VLOOKUP(Tabela2[[#This Row],[SIEMA]],Siema2025,53,FALSE)</f>
        <v/>
      </c>
      <c r="AP406" s="108" t="str">
        <f>VLOOKUP(Tabela2[[#This Row],[SIEMA]],Siema2025,55,FALSE)</f>
        <v/>
      </c>
      <c r="AQ406" s="108" t="str">
        <f>VLOOKUP(Tabela2[[#This Row],[SIEMA]],Siema2025,57,FALSE)</f>
        <v/>
      </c>
      <c r="AR406" s="108" t="str">
        <f>VLOOKUP(Tabela2[[#This Row],[SIEMA]],Siema2025,59,FALSE)</f>
        <v/>
      </c>
      <c r="AS406" s="108" t="str">
        <f>VLOOKUP(Tabela2[[#This Row],[SIEMA]],Siema2025,61,FALSE)</f>
        <v>X</v>
      </c>
      <c r="AT406" s="108" t="str">
        <f>VLOOKUP(Tabela2[[#This Row],[SIEMA]],Siema2025,63,FALSE)</f>
        <v/>
      </c>
      <c r="AU406" s="108" t="str">
        <f>VLOOKUP(Tabela2[[#This Row],[SIEMA]],Siema2025,65,FALSE)</f>
        <v/>
      </c>
      <c r="AV406" s="108" t="str">
        <f>VLOOKUP(Tabela2[[#This Row],[SIEMA]],Siema2025,67,FALSE)</f>
        <v/>
      </c>
      <c r="AW406" s="108" t="str">
        <f>VLOOKUP(Tabela2[[#This Row],[SIEMA]],Siema2025,69,FALSE)</f>
        <v/>
      </c>
      <c r="AX406" s="108" t="str">
        <f>VLOOKUP(Tabela2[[#This Row],[SIEMA]],Siema2025,71,FALSE)</f>
        <v/>
      </c>
      <c r="AY406" s="108" t="str">
        <f>VLOOKUP(Tabela2[[#This Row],[SIEMA]],Siema2025,73,FALSE)</f>
        <v/>
      </c>
      <c r="AZ406" s="108" t="str">
        <f>VLOOKUP(Tabela2[[#This Row],[SIEMA]],Siema2025,75,FALSE)</f>
        <v/>
      </c>
      <c r="BA406" s="108" t="str">
        <f>VLOOKUP(Tabela2[[#This Row],[SIEMA]],Siema2025,77,FALSE)</f>
        <v/>
      </c>
      <c r="BB406" s="108" t="str">
        <f>VLOOKUP(Tabela2[[#This Row],[SIEMA]],Siema2025,79,FALSE)</f>
        <v/>
      </c>
      <c r="BC406" s="108" t="str">
        <f>IF(Tabela2[[#This Row],[Outro(s) ]] = "X", "PREENCHER","NA")</f>
        <v>NA</v>
      </c>
      <c r="BD406" s="108" t="str">
        <f>VLOOKUP(Tabela2[[#This Row],[SIEMA]],Siema2025,82,FALSE)</f>
        <v/>
      </c>
      <c r="BE406" s="108" t="str">
        <f>VLOOKUP(Tabela2[[#This Row],[SIEMA]],Siema2025,81,FALSE)</f>
        <v/>
      </c>
      <c r="BF406" s="110" t="str">
        <f>VLOOKUP(Tabela2[[#This Row],[SIEMA]],Siema2025,28,FALSE)</f>
        <v>Petróleo Brasileiro S.A. - PETROBRAS</v>
      </c>
      <c r="BG406" s="110"/>
      <c r="BH406" s="111" t="str">
        <f>VLOOKUP(Tabela2[[#This Row],[SIEMA]],Siema2025,29,FALSE)</f>
        <v>33000167100750</v>
      </c>
      <c r="BI406" s="112" t="str">
        <f>VLOOKUP(Tabela2[[#This Row],[SIEMA]],Siema2025,107,FALSE)</f>
        <v>Não</v>
      </c>
      <c r="BJ406" s="107" t="s">
        <v>7099</v>
      </c>
      <c r="BK406" s="104" t="s">
        <v>2696</v>
      </c>
      <c r="BL406" s="140">
        <v>45835</v>
      </c>
      <c r="BM406" s="108">
        <f ca="1">IF(Tabela2[[#This Row],[Data de atendimento do Ibama (considerar o primeiro documento/ação)]]="",_xlfn.DAYS(TODAY(),J406),_xlfn.DAYS(Tabela2[[#This Row],[Data de atendimento do Ibama (considerar o primeiro documento/ação)]],J406))</f>
        <v>6</v>
      </c>
      <c r="BN406" s="108" t="str">
        <f>IF(Tabela2[[#This Row],[Atendido pelo Ibama ("Não" ou "Sim")]]="Não","Preencher", IF(Tabela2[[#This Row],[Atendido pelo Ibama ("Não" ou "Sim")]]="Sim","NA",""))</f>
        <v>NA</v>
      </c>
      <c r="BO406" s="114" t="s">
        <v>7138</v>
      </c>
      <c r="BP406" s="108" t="str">
        <f>IF(Tabela2[[#This Row],[Forma de atendimento (primeiro documento/ação)]]= "Outros (especificar)", "PREENCHER","NA")</f>
        <v>NA</v>
      </c>
      <c r="BQ406" s="106" t="s">
        <v>123</v>
      </c>
      <c r="BR406" s="108" t="str">
        <f>IF(Tabela2[[#This Row],[Equipe do Ibama foi a campo? Houve sobrevoo do Poseidon?]] = "Sim", "PREENCHER","NA")</f>
        <v>NA</v>
      </c>
      <c r="BS406" s="108" t="str">
        <f>IF(Tabela2[[#This Row],[Se sim, foi emitida Ordem de Emergência? (informações vinculada à coluna CK)]] = "Sim", "PREENCHER","NA")</f>
        <v>NA</v>
      </c>
      <c r="BT406" s="108" t="s">
        <v>7101</v>
      </c>
      <c r="BU406" s="108" t="s">
        <v>2696</v>
      </c>
      <c r="BV406" s="108" t="s">
        <v>123</v>
      </c>
      <c r="BW406" s="108" t="s">
        <v>123</v>
      </c>
      <c r="BX406" s="106" t="s">
        <v>7102</v>
      </c>
      <c r="BY406" s="140">
        <v>46017</v>
      </c>
      <c r="BZ406" s="104">
        <f>IF(Tabela2[[#This Row],[Data do documento de encerramento]]="NA","NA",IF(Tabela2[[#This Row],[Data do documento de encerramento]]="","Pendente de conclusão/ encerramento",_xlfn.DAYS(Tabela2[[#This Row],[Data do documento de encerramento]],J406)))</f>
        <v>188</v>
      </c>
      <c r="CA406" s="107"/>
      <c r="CB406" s="107"/>
      <c r="CC406" s="104" t="s">
        <v>8888</v>
      </c>
      <c r="CD406" s="104" t="s">
        <v>123</v>
      </c>
      <c r="CE406" s="107" t="s">
        <v>123</v>
      </c>
      <c r="CF406" s="107" t="s">
        <v>7141</v>
      </c>
    </row>
    <row r="407" spans="1:84" ht="60.75">
      <c r="A407" s="169">
        <v>202562261242</v>
      </c>
      <c r="B407" s="170" t="s">
        <v>8889</v>
      </c>
      <c r="C407" s="108" t="str">
        <f>VLOOKUP(Tabela2[[#This Row],[SIEMA]],Siema2025,4,FALSE)</f>
        <v xml:space="preserve"> PA</v>
      </c>
      <c r="D407" s="106" t="str">
        <f>VLOOKUP(Tabela2[[#This Row],[SIEMA]],Siema2025,3,FALSE)</f>
        <v xml:space="preserve">Belém </v>
      </c>
      <c r="E407" s="106" t="str">
        <f>VLOOKUP(Tabela2[[#This Row],[SIEMA]],Siema2025,20,FALSE)</f>
        <v>Embarcação fundeada nas imediações da Ilha de Mosqueiro.</v>
      </c>
      <c r="F407" s="106"/>
      <c r="G407" s="106" t="s">
        <v>8890</v>
      </c>
      <c r="H407" s="106" t="s">
        <v>8891</v>
      </c>
      <c r="I407" s="104" t="str">
        <f>VLOOKUP(Tabela2[[#This Row],[SIEMA]],Siema2025,19,FALSE)</f>
        <v/>
      </c>
      <c r="J407" s="105">
        <f>VLOOKUP(Tabela2[[#This Row],[SIEMA]],Siema2025,2,FALSE)</f>
        <v>45829</v>
      </c>
      <c r="K407" s="105" t="str">
        <f>VLOOKUP(Tabela2[[#This Row],[SIEMA]],Siema2025,16,FALSE)</f>
        <v>Sábado</v>
      </c>
      <c r="L407" s="106" t="str">
        <f>IF(Tabela2[[#This Row],[Data]]="","Sem Informação",VLOOKUP(MONTH(Tabela2[[#This Row],[Data]]),'[1]Validação de dados'!$I$1:$J$13,2,0))</f>
        <v>Junho</v>
      </c>
      <c r="M407" s="104">
        <f>YEAR(Tabela2[[#This Row],[Data]])</f>
        <v>2025</v>
      </c>
      <c r="N407" s="105" t="str">
        <f>VLOOKUP(Tabela2[[#This Row],[SIEMA]],Siema2025,17,FALSE)</f>
        <v>Matutino</v>
      </c>
      <c r="O407" s="105" t="str">
        <f>VLOOKUP(Tabela2[[#This Row],[SIEMA]],Siema2025,5,FALSE)</f>
        <v>Embarcação</v>
      </c>
      <c r="P407" s="104" t="str">
        <f>VLOOKUP(Tabela2[[#This Row],[SIEMA]],Siema2025,21,FALSE)</f>
        <v>Embarcação Mr. Sidney.</v>
      </c>
      <c r="Q407" s="104" t="s">
        <v>7094</v>
      </c>
      <c r="R407" s="104" t="str">
        <f>VLOOKUP(Tabela2[[#This Row],[SIEMA]],Siema2025,10,FALSE)</f>
        <v>Água Oleosa</v>
      </c>
      <c r="S407" s="107" t="str">
        <f>IF(Q407="","", IF(Q407="NC","", IF(Q407="NE","", IF(Q407="NA","",IFERROR(VLOOKUP(Q407,Produtos!$A$1:$C$2319,2,FALSE),"Não Cadastrado")))))</f>
        <v/>
      </c>
      <c r="T407" s="104" t="s">
        <v>563</v>
      </c>
      <c r="U407" s="104" t="str">
        <f>VLOOKUP(Tabela2[[#This Row],[SIEMA]],Siema2025,12,FALSE)</f>
        <v>M3</v>
      </c>
      <c r="V407" s="104" t="str">
        <f>IF(Q407="","",IF(ISNUMBER(Q407)=FALSE,"Não se aplica",IFERROR(VLOOKUP(Q407,Produtos!$A$1:$C$2319,3,FALSE),"Não Cadastrado")))</f>
        <v>Não se aplica</v>
      </c>
      <c r="W407" s="104"/>
      <c r="X407" s="113" t="str">
        <f>IF(Tabela2[[#This Row],[Origem do acidente]] = "Plataforma", "PREENCHER","NA")</f>
        <v>NA</v>
      </c>
      <c r="Y407" s="109" t="str">
        <f>IF(W407="","", IF(W407="NC","", IF(W407="NE","", IF(W407="NA","",IFERROR(VLOOKUP(W407,Produtos!$A$1:$C$2319,2,FALSE),"Não Cadastrado")))))</f>
        <v/>
      </c>
      <c r="Z407" s="104"/>
      <c r="AA407" s="104"/>
      <c r="AB407" s="104" t="str">
        <f>IF(W407="","",IF(ISNUMBER(W407)=FALSE,"Não se aplica",IFERROR(VLOOKUP(W407,Produtos!$A$1:$C$2319,3,FALSE),"Não Cadastrado")))</f>
        <v/>
      </c>
      <c r="AC407" s="104"/>
      <c r="AD407" s="108" t="str">
        <f>IF(Tabela2[[#This Row],[Origem do acidente]] = "Plataforma", "PREENCHER","NA")</f>
        <v>NA</v>
      </c>
      <c r="AE407" s="107" t="str">
        <f>IF(AC407="","", IF(AC407="NC","", IF(AC407="NE","", IF(AC407="NA","",IFERROR(VLOOKUP(AC407,Produtos!$A$1:$C$2319,2,FALSE),"Não Cadastrado")))))</f>
        <v/>
      </c>
      <c r="AF407" s="104"/>
      <c r="AG407" s="104"/>
      <c r="AH407" s="104" t="str">
        <f>IF(AC407="","",IF(ISNUMBER(AC407)=FALSE,"Não se aplica",IFERROR(VLOOKUP(AC407,Produtos!$A$1:$C$2319,3,FALSE),"Não Cadastrado")))</f>
        <v/>
      </c>
      <c r="AI407" s="104"/>
      <c r="AJ407" s="104"/>
      <c r="AK407" s="107" t="s">
        <v>7229</v>
      </c>
      <c r="AL407" s="107"/>
      <c r="AM407" s="107"/>
      <c r="AN407" s="108" t="str">
        <f>VLOOKUP(Tabela2[[#This Row],[SIEMA]],Siema2025,51,FALSE)</f>
        <v/>
      </c>
      <c r="AO407" s="108" t="str">
        <f>VLOOKUP(Tabela2[[#This Row],[SIEMA]],Siema2025,53,FALSE)</f>
        <v/>
      </c>
      <c r="AP407" s="108" t="str">
        <f>VLOOKUP(Tabela2[[#This Row],[SIEMA]],Siema2025,55,FALSE)</f>
        <v/>
      </c>
      <c r="AQ407" s="108" t="str">
        <f>VLOOKUP(Tabela2[[#This Row],[SIEMA]],Siema2025,57,FALSE)</f>
        <v/>
      </c>
      <c r="AR407" s="108" t="str">
        <f>VLOOKUP(Tabela2[[#This Row],[SIEMA]],Siema2025,59,FALSE)</f>
        <v/>
      </c>
      <c r="AS407" s="108" t="str">
        <f>VLOOKUP(Tabela2[[#This Row],[SIEMA]],Siema2025,61,FALSE)</f>
        <v>X</v>
      </c>
      <c r="AT407" s="108" t="str">
        <f>VLOOKUP(Tabela2[[#This Row],[SIEMA]],Siema2025,63,FALSE)</f>
        <v/>
      </c>
      <c r="AU407" s="108" t="str">
        <f>VLOOKUP(Tabela2[[#This Row],[SIEMA]],Siema2025,65,FALSE)</f>
        <v/>
      </c>
      <c r="AV407" s="108" t="str">
        <f>VLOOKUP(Tabela2[[#This Row],[SIEMA]],Siema2025,67,FALSE)</f>
        <v/>
      </c>
      <c r="AW407" s="108" t="str">
        <f>VLOOKUP(Tabela2[[#This Row],[SIEMA]],Siema2025,69,FALSE)</f>
        <v/>
      </c>
      <c r="AX407" s="108" t="str">
        <f>VLOOKUP(Tabela2[[#This Row],[SIEMA]],Siema2025,71,FALSE)</f>
        <v/>
      </c>
      <c r="AY407" s="108" t="str">
        <f>VLOOKUP(Tabela2[[#This Row],[SIEMA]],Siema2025,73,FALSE)</f>
        <v/>
      </c>
      <c r="AZ407" s="108" t="str">
        <f>VLOOKUP(Tabela2[[#This Row],[SIEMA]],Siema2025,75,FALSE)</f>
        <v/>
      </c>
      <c r="BA407" s="108" t="str">
        <f>VLOOKUP(Tabela2[[#This Row],[SIEMA]],Siema2025,77,FALSE)</f>
        <v/>
      </c>
      <c r="BB407" s="108" t="str">
        <f>VLOOKUP(Tabela2[[#This Row],[SIEMA]],Siema2025,79,FALSE)</f>
        <v/>
      </c>
      <c r="BC407" s="108" t="str">
        <f>IF(Tabela2[[#This Row],[Outro(s) ]] = "X", "PREENCHER","NA")</f>
        <v>NA</v>
      </c>
      <c r="BD407" s="108" t="str">
        <f>VLOOKUP(Tabela2[[#This Row],[SIEMA]],Siema2025,82,FALSE)</f>
        <v/>
      </c>
      <c r="BE407" s="108" t="str">
        <f>VLOOKUP(Tabela2[[#This Row],[SIEMA]],Siema2025,81,FALSE)</f>
        <v/>
      </c>
      <c r="BF407" s="110" t="str">
        <f>VLOOKUP(Tabela2[[#This Row],[SIEMA]],Siema2025,28,FALSE)</f>
        <v>Petróleo Brasileiro S.A. - PETROBRAS</v>
      </c>
      <c r="BG407" s="110"/>
      <c r="BH407" s="111" t="str">
        <f>VLOOKUP(Tabela2[[#This Row],[SIEMA]],Siema2025,29,FALSE)</f>
        <v>33000167000101</v>
      </c>
      <c r="BI407" s="112" t="str">
        <f>VLOOKUP(Tabela2[[#This Row],[SIEMA]],Siema2025,107,FALSE)</f>
        <v>Não</v>
      </c>
      <c r="BJ407" s="107" t="s">
        <v>7099</v>
      </c>
      <c r="BK407" s="104" t="s">
        <v>123</v>
      </c>
      <c r="BL407" s="140"/>
      <c r="BM407" s="108">
        <f ca="1">IF(Tabela2[[#This Row],[Data de atendimento do Ibama (considerar o primeiro documento/ação)]]="",_xlfn.DAYS(TODAY(),J407),_xlfn.DAYS(Tabela2[[#This Row],[Data de atendimento do Ibama (considerar o primeiro documento/ação)]],J407))</f>
        <v>401</v>
      </c>
      <c r="BN407" s="108" t="s">
        <v>7458</v>
      </c>
      <c r="BO407" s="114"/>
      <c r="BP407" s="108" t="str">
        <f>IF(Tabela2[[#This Row],[Forma de atendimento (primeiro documento/ação)]]= "Outros (especificar)", "PREENCHER","NA")</f>
        <v>NA</v>
      </c>
      <c r="BQ407" s="106"/>
      <c r="BR407" s="108" t="str">
        <f>IF(Tabela2[[#This Row],[Equipe do Ibama foi a campo? Houve sobrevoo do Poseidon?]] = "Sim", "PREENCHER","NA")</f>
        <v>NA</v>
      </c>
      <c r="BS407" s="108" t="str">
        <f>IF(Tabela2[[#This Row],[Se sim, foi emitida Ordem de Emergência? (informações vinculada à coluna CK)]] = "Sim", "PREENCHER","NA")</f>
        <v>NA</v>
      </c>
      <c r="BT407" s="108" t="s">
        <v>7101</v>
      </c>
      <c r="BU407" s="108" t="s">
        <v>123</v>
      </c>
      <c r="BV407" s="108" t="s">
        <v>123</v>
      </c>
      <c r="BW407" s="108" t="s">
        <v>123</v>
      </c>
      <c r="BX407" s="106"/>
      <c r="BY407" s="106"/>
      <c r="BZ407" s="104" t="str">
        <f>IF(Tabela2[[#This Row],[Data do documento de encerramento]]="NA","NA",IF(Tabela2[[#This Row],[Data do documento de encerramento]]="","Pendente de conclusão/ encerramento",_xlfn.DAYS(Tabela2[[#This Row],[Data do documento de encerramento]],J407)))</f>
        <v>Pendente de conclusão/ encerramento</v>
      </c>
      <c r="CA407" s="107"/>
      <c r="CB407" s="107"/>
      <c r="CC407" s="129"/>
      <c r="CD407" s="107"/>
      <c r="CE407" s="107"/>
      <c r="CF407" s="107"/>
    </row>
    <row r="408" spans="1:84" ht="60.75">
      <c r="A408" s="182">
        <v>202562375625</v>
      </c>
      <c r="B408" s="118" t="s">
        <v>8892</v>
      </c>
      <c r="C408" s="108" t="s">
        <v>672</v>
      </c>
      <c r="D408" s="106" t="s">
        <v>637</v>
      </c>
      <c r="E408" s="106" t="s">
        <v>7091</v>
      </c>
      <c r="F408" s="106"/>
      <c r="G408" s="106" t="s">
        <v>7549</v>
      </c>
      <c r="H408" s="106" t="s">
        <v>7550</v>
      </c>
      <c r="I408" s="104" t="str">
        <f>VLOOKUP(Tabela2[[#This Row],[SIEMA]],Siema2025,19,FALSE)</f>
        <v>Santos</v>
      </c>
      <c r="J408" s="105">
        <f>VLOOKUP(Tabela2[[#This Row],[SIEMA]],Siema2025,2,FALSE)</f>
        <v>45829</v>
      </c>
      <c r="K408" s="105" t="str">
        <f>VLOOKUP(Tabela2[[#This Row],[SIEMA]],Siema2025,16,FALSE)</f>
        <v>Sábado</v>
      </c>
      <c r="L408" s="106" t="str">
        <f>IF(Tabela2[[#This Row],[Data]]="","Sem Informação",VLOOKUP(MONTH(Tabela2[[#This Row],[Data]]),'[1]Validação de dados'!$I$1:$J$13,2,0))</f>
        <v>Junho</v>
      </c>
      <c r="M408" s="104">
        <f>YEAR(Tabela2[[#This Row],[Data]])</f>
        <v>2025</v>
      </c>
      <c r="N408" s="105" t="str">
        <f>VLOOKUP(Tabela2[[#This Row],[SIEMA]],Siema2025,17,FALSE)</f>
        <v>Noturno</v>
      </c>
      <c r="O408" s="105" t="s">
        <v>111</v>
      </c>
      <c r="P408" s="104" t="str">
        <f>VLOOKUP(Tabela2[[#This Row],[SIEMA]],Siema2025,21,FALSE)</f>
        <v>Poço 3-BRSA-1343-RJS, interligado ao FPSO Sepetiba.</v>
      </c>
      <c r="Q408" s="104" t="s">
        <v>637</v>
      </c>
      <c r="R408" s="104" t="s">
        <v>8893</v>
      </c>
      <c r="S408" s="107" t="s">
        <v>7228</v>
      </c>
      <c r="T408" s="104">
        <v>5.1999999999999998E-2</v>
      </c>
      <c r="U408" s="104" t="s">
        <v>7111</v>
      </c>
      <c r="V408" s="104" t="str">
        <f>IF(Q408="","",IF(ISNUMBER(Q408)=FALSE,"Não se aplica",IFERROR(VLOOKUP(Q408,Produtos!$A$1:$C$2319,3,FALSE),"Não Cadastrado")))</f>
        <v>Não se aplica</v>
      </c>
      <c r="W408" s="104"/>
      <c r="X408" s="113"/>
      <c r="Y408" s="109" t="str">
        <f>IF(W408="","", IF(W408="NC","", IF(W408="NE","", IF(W408="NA","",IFERROR(VLOOKUP(W408,Produtos!$A$1:$C$2319,2,FALSE),"Não Cadastrado")))))</f>
        <v/>
      </c>
      <c r="Z408" s="104"/>
      <c r="AA408" s="104"/>
      <c r="AB408" s="104" t="str">
        <f>IF(W408="","",IF(ISNUMBER(W408)=FALSE,"Não se aplica",IFERROR(VLOOKUP(W408,Produtos!$A$1:$C$2319,3,FALSE),"Não Cadastrado")))</f>
        <v/>
      </c>
      <c r="AC408" s="104"/>
      <c r="AD408" s="108"/>
      <c r="AE408" s="107" t="str">
        <f>IF(AC408="","", IF(AC408="NC","", IF(AC408="NE","", IF(AC408="NA","",IFERROR(VLOOKUP(AC408,Produtos!$A$1:$C$2319,2,FALSE),"Não Cadastrado")))))</f>
        <v/>
      </c>
      <c r="AF408" s="104"/>
      <c r="AG408" s="104"/>
      <c r="AH408" s="104" t="str">
        <f>IF(AC408="","",IF(ISNUMBER(AC408)=FALSE,"Não se aplica",IFERROR(VLOOKUP(AC408,Produtos!$A$1:$C$2319,3,FALSE),"Não Cadastrado")))</f>
        <v/>
      </c>
      <c r="AI408" s="104"/>
      <c r="AJ408" s="104" t="str">
        <f>VLOOKUP(Tabela2[[#This Row],[SIEMA]],Siema2025,26,FALSE)</f>
        <v>Em investigação.</v>
      </c>
      <c r="AK408" s="107" t="s">
        <v>7229</v>
      </c>
      <c r="AL408" s="107"/>
      <c r="AM408" s="107"/>
      <c r="AN408" s="108" t="str">
        <f>VLOOKUP(Tabela2[[#This Row],[SIEMA]],Siema2025,51,FALSE)</f>
        <v/>
      </c>
      <c r="AO408" s="108" t="str">
        <f>VLOOKUP(Tabela2[[#This Row],[SIEMA]],Siema2025,53,FALSE)</f>
        <v/>
      </c>
      <c r="AP408" s="108" t="str">
        <f>VLOOKUP(Tabela2[[#This Row],[SIEMA]],Siema2025,55,FALSE)</f>
        <v/>
      </c>
      <c r="AQ408" s="108" t="str">
        <f>VLOOKUP(Tabela2[[#This Row],[SIEMA]],Siema2025,57,FALSE)</f>
        <v/>
      </c>
      <c r="AR408" s="108" t="str">
        <f>VLOOKUP(Tabela2[[#This Row],[SIEMA]],Siema2025,59,FALSE)</f>
        <v/>
      </c>
      <c r="AS408" s="108" t="str">
        <f>VLOOKUP(Tabela2[[#This Row],[SIEMA]],Siema2025,61,FALSE)</f>
        <v>X</v>
      </c>
      <c r="AT408" s="108" t="str">
        <f>VLOOKUP(Tabela2[[#This Row],[SIEMA]],Siema2025,63,FALSE)</f>
        <v/>
      </c>
      <c r="AU408" s="108" t="str">
        <f>VLOOKUP(Tabela2[[#This Row],[SIEMA]],Siema2025,65,FALSE)</f>
        <v/>
      </c>
      <c r="AV408" s="108" t="str">
        <f>VLOOKUP(Tabela2[[#This Row],[SIEMA]],Siema2025,67,FALSE)</f>
        <v/>
      </c>
      <c r="AW408" s="108" t="str">
        <f>VLOOKUP(Tabela2[[#This Row],[SIEMA]],Siema2025,69,FALSE)</f>
        <v/>
      </c>
      <c r="AX408" s="108" t="str">
        <f>VLOOKUP(Tabela2[[#This Row],[SIEMA]],Siema2025,71,FALSE)</f>
        <v/>
      </c>
      <c r="AY408" s="108" t="str">
        <f>VLOOKUP(Tabela2[[#This Row],[SIEMA]],Siema2025,73,FALSE)</f>
        <v/>
      </c>
      <c r="AZ408" s="108" t="str">
        <f>VLOOKUP(Tabela2[[#This Row],[SIEMA]],Siema2025,75,FALSE)</f>
        <v/>
      </c>
      <c r="BA408" s="108" t="str">
        <f>VLOOKUP(Tabela2[[#This Row],[SIEMA]],Siema2025,77,FALSE)</f>
        <v/>
      </c>
      <c r="BB408" s="108" t="str">
        <f>VLOOKUP(Tabela2[[#This Row],[SIEMA]],Siema2025,79,FALSE)</f>
        <v/>
      </c>
      <c r="BC408" s="108" t="str">
        <f>IF(Tabela2[[#This Row],[Outro(s) ]] = "X", "PREENCHER","NA")</f>
        <v>NA</v>
      </c>
      <c r="BD408" s="108" t="str">
        <f>VLOOKUP(Tabela2[[#This Row],[SIEMA]],Siema2025,82,FALSE)</f>
        <v/>
      </c>
      <c r="BE408" s="108" t="str">
        <f>VLOOKUP(Tabela2[[#This Row],[SIEMA]],Siema2025,81,FALSE)</f>
        <v/>
      </c>
      <c r="BF408" s="110" t="str">
        <f>VLOOKUP(Tabela2[[#This Row],[SIEMA]],Siema2025,28,FALSE)</f>
        <v>Petróleo Brasileiro S.A. - PETROBRAS</v>
      </c>
      <c r="BG408" s="110"/>
      <c r="BH408" s="111" t="str">
        <f>VLOOKUP(Tabela2[[#This Row],[SIEMA]],Siema2025,29,FALSE)</f>
        <v>33000167000292</v>
      </c>
      <c r="BI408" s="112" t="str">
        <f>VLOOKUP(Tabela2[[#This Row],[SIEMA]],Siema2025,107,FALSE)</f>
        <v>Não</v>
      </c>
      <c r="BJ408" s="107" t="s">
        <v>7099</v>
      </c>
      <c r="BK408" s="104" t="s">
        <v>2696</v>
      </c>
      <c r="BL408" s="140">
        <v>45834</v>
      </c>
      <c r="BM408" s="108">
        <f ca="1">IF(Tabela2[[#This Row],[Data de atendimento do Ibama (considerar o primeiro documento/ação)]]="",_xlfn.DAYS(TODAY(),J408),_xlfn.DAYS(Tabela2[[#This Row],[Data de atendimento do Ibama (considerar o primeiro documento/ação)]],J408))</f>
        <v>5</v>
      </c>
      <c r="BN408" s="108" t="str">
        <f>IF(Tabela2[[#This Row],[Atendido pelo Ibama ("Não" ou "Sim")]]="Não","Preencher", IF(Tabela2[[#This Row],[Atendido pelo Ibama ("Não" ou "Sim")]]="Sim","NA",""))</f>
        <v>NA</v>
      </c>
      <c r="BO408" s="114" t="s">
        <v>7100</v>
      </c>
      <c r="BP408" s="108" t="str">
        <f>IF(Tabela2[[#This Row],[Forma de atendimento (primeiro documento/ação)]]= "Outros (especificar)", "PREENCHER","NA")</f>
        <v>NA</v>
      </c>
      <c r="BQ408" s="106" t="s">
        <v>123</v>
      </c>
      <c r="BR408" s="108" t="str">
        <f>IF(Tabela2[[#This Row],[Equipe do Ibama foi a campo? Houve sobrevoo do Poseidon?]] = "Sim", "PREENCHER","NA")</f>
        <v>NA</v>
      </c>
      <c r="BS408" s="108" t="str">
        <f>IF(Tabela2[[#This Row],[Se sim, foi emitida Ordem de Emergência? (informações vinculada à coluna CK)]] = "Sim", "PREENCHER","NA")</f>
        <v>NA</v>
      </c>
      <c r="BT408" s="108" t="s">
        <v>7101</v>
      </c>
      <c r="BU408" s="108" t="s">
        <v>2696</v>
      </c>
      <c r="BV408" s="108" t="s">
        <v>123</v>
      </c>
      <c r="BW408" s="108" t="s">
        <v>2696</v>
      </c>
      <c r="BX408" s="106" t="s">
        <v>7102</v>
      </c>
      <c r="BY408" s="140">
        <v>46164</v>
      </c>
      <c r="BZ408" s="104">
        <f>IF(Tabela2[[#This Row],[Data do documento de encerramento]]="NA","NA",IF(Tabela2[[#This Row],[Data do documento de encerramento]]="","Pendente de conclusão/ encerramento",_xlfn.DAYS(Tabela2[[#This Row],[Data do documento de encerramento]],J408)))</f>
        <v>335</v>
      </c>
      <c r="CA408" s="107" t="s">
        <v>7230</v>
      </c>
      <c r="CB408" s="107" t="s">
        <v>7158</v>
      </c>
      <c r="CC408" s="129" t="s">
        <v>7566</v>
      </c>
      <c r="CD408" s="107" t="s">
        <v>7232</v>
      </c>
      <c r="CE408" s="107" t="s">
        <v>123</v>
      </c>
      <c r="CF408" s="107" t="s">
        <v>7105</v>
      </c>
    </row>
    <row r="409" spans="1:84" s="22" customFormat="1">
      <c r="A409" s="169">
        <v>202562443246</v>
      </c>
      <c r="B409" s="118" t="s">
        <v>8894</v>
      </c>
      <c r="C409" s="108" t="s">
        <v>672</v>
      </c>
      <c r="D409" s="106" t="s">
        <v>637</v>
      </c>
      <c r="E409" s="106" t="str">
        <f>VLOOKUP(Tabela2[[#This Row],[SIEMA]],Siema2025,20,FALSE)</f>
        <v>campo de Tupi, Bacia de Campos</v>
      </c>
      <c r="F409" s="106"/>
      <c r="G409" s="106"/>
      <c r="H409" s="106"/>
      <c r="I409" s="104" t="str">
        <f>VLOOKUP(Tabela2[[#This Row],[SIEMA]],Siema2025,19,FALSE)</f>
        <v>Santos</v>
      </c>
      <c r="J409" s="105">
        <f>VLOOKUP(Tabela2[[#This Row],[SIEMA]],Siema2025,2,FALSE)</f>
        <v>45830</v>
      </c>
      <c r="K409" s="105" t="str">
        <f>VLOOKUP(Tabela2[[#This Row],[SIEMA]],Siema2025,16,FALSE)</f>
        <v>Domingo</v>
      </c>
      <c r="L409" s="106" t="str">
        <f>IF(Tabela2[[#This Row],[Data]]="","Sem Informação",VLOOKUP(MONTH(Tabela2[[#This Row],[Data]]),'[1]Validação de dados'!$I$1:$J$13,2,0))</f>
        <v>Junho</v>
      </c>
      <c r="M409" s="104">
        <f>YEAR(Tabela2[[#This Row],[Data]])</f>
        <v>2025</v>
      </c>
      <c r="N409" s="105" t="str">
        <f>VLOOKUP(Tabela2[[#This Row],[SIEMA]],Siema2025,17,FALSE)</f>
        <v>Vespertino</v>
      </c>
      <c r="O409" s="105" t="s">
        <v>7250</v>
      </c>
      <c r="P409" s="104" t="str">
        <f>VLOOKUP(Tabela2[[#This Row],[SIEMA]],Siema2025,21,FALSE)</f>
        <v>Mancha de origem desconhecida plataforma próxima é FPSO Maricá.</v>
      </c>
      <c r="Q409" s="104">
        <v>1267</v>
      </c>
      <c r="R409" s="104" t="str">
        <f>VLOOKUP(Tabela2[[#This Row],[SIEMA]],Siema2025,10,FALSE)</f>
        <v>Petroleo</v>
      </c>
      <c r="S409" s="107" t="str">
        <f>IF(Q409="","", IF(Q409="NC","", IF(Q409="NE","", IF(Q409="NA","",IFERROR(VLOOKUP(Q409,Produtos!$A$1:$C$2319,2,FALSE),"Não Cadastrado")))))</f>
        <v>PETRÓLEO CRU</v>
      </c>
      <c r="T409" s="104" t="str">
        <f>VLOOKUP(Tabela2[[#This Row],[SIEMA]],Siema2025,11,FALSE)</f>
        <v>1.0E 6</v>
      </c>
      <c r="U409" s="104" t="str">
        <f>VLOOKUP(Tabela2[[#This Row],[SIEMA]],Siema2025,12,FALSE)</f>
        <v>M3</v>
      </c>
      <c r="V409" s="104">
        <f>IF(Q409="","",IF(ISNUMBER(Q409)=FALSE,"Não se aplica",IFERROR(VLOOKUP(Q409,Produtos!$A$1:$C$2319,3,FALSE),"Não Cadastrado")))</f>
        <v>3</v>
      </c>
      <c r="W409" s="104" t="str">
        <f>VLOOKUP(Tabela2[[#This Row],[SIEMA]],Siema2025,10,FALSE)</f>
        <v>Petroleo</v>
      </c>
      <c r="X409" s="113" t="str">
        <f>IF(Tabela2[[#This Row],[Origem do acidente]] = "Plataforma", "PREENCHER","NA")</f>
        <v>NA</v>
      </c>
      <c r="Y409" s="109" t="str">
        <f>IF(W409="","", IF(W409="NC","", IF(W409="NE","", IF(W409="NA","",IFERROR(VLOOKUP(W409,Produtos!$A$1:$C$2319,2,FALSE),"Não Cadastrado")))))</f>
        <v>Não Cadastrado</v>
      </c>
      <c r="Z409" s="104" t="str">
        <f>VLOOKUP(Tabela2[[#This Row],[SIEMA]],Siema2025,11,FALSE)</f>
        <v>1.0E 6</v>
      </c>
      <c r="AA409" s="104" t="str">
        <f>VLOOKUP(Tabela2[[#This Row],[SIEMA]],Siema2025,12,FALSE)</f>
        <v>M3</v>
      </c>
      <c r="AB409" s="104" t="str">
        <f>IF(W409="","",IF(ISNUMBER(W409)=FALSE,"Não se aplica",IFERROR(VLOOKUP(W409,Produtos!$A$1:$C$2319,3,FALSE),"Não Cadastrado")))</f>
        <v>Não se aplica</v>
      </c>
      <c r="AC409" s="104"/>
      <c r="AD409" s="108" t="str">
        <f>IF(Tabela2[[#This Row],[Origem do acidente]] = "Plataforma", "PREENCHER","NA")</f>
        <v>NA</v>
      </c>
      <c r="AE409" s="107" t="str">
        <f>IF(AC409="","", IF(AC409="NC","", IF(AC409="NE","", IF(AC409="NA","",IFERROR(VLOOKUP(AC409,Produtos!$A$1:$C$2319,2,FALSE),"Não Cadastrado")))))</f>
        <v/>
      </c>
      <c r="AF409" s="104"/>
      <c r="AG409" s="104"/>
      <c r="AH409" s="104" t="str">
        <f>IF(AC409="","",IF(ISNUMBER(AC409)=FALSE,"Não se aplica",IFERROR(VLOOKUP(AC409,Produtos!$A$1:$C$2319,3,FALSE),"Não Cadastrado")))</f>
        <v/>
      </c>
      <c r="AI409" s="104"/>
      <c r="AJ409" s="104" t="str">
        <f>VLOOKUP(Tabela2[[#This Row],[SIEMA]],Siema2025,26,FALSE)</f>
        <v>Em investigação</v>
      </c>
      <c r="AK409" s="107"/>
      <c r="AL409" s="107"/>
      <c r="AM409" s="107"/>
      <c r="AN409" s="108" t="str">
        <f>VLOOKUP(Tabela2[[#This Row],[SIEMA]],Siema2025,51,FALSE)</f>
        <v/>
      </c>
      <c r="AO409" s="108" t="str">
        <f>VLOOKUP(Tabela2[[#This Row],[SIEMA]],Siema2025,53,FALSE)</f>
        <v/>
      </c>
      <c r="AP409" s="108" t="str">
        <f>VLOOKUP(Tabela2[[#This Row],[SIEMA]],Siema2025,55,FALSE)</f>
        <v/>
      </c>
      <c r="AQ409" s="108" t="str">
        <f>VLOOKUP(Tabela2[[#This Row],[SIEMA]],Siema2025,57,FALSE)</f>
        <v/>
      </c>
      <c r="AR409" s="108" t="str">
        <f>VLOOKUP(Tabela2[[#This Row],[SIEMA]],Siema2025,59,FALSE)</f>
        <v/>
      </c>
      <c r="AS409" s="108" t="str">
        <f>VLOOKUP(Tabela2[[#This Row],[SIEMA]],Siema2025,61,FALSE)</f>
        <v>X</v>
      </c>
      <c r="AT409" s="108" t="str">
        <f>VLOOKUP(Tabela2[[#This Row],[SIEMA]],Siema2025,63,FALSE)</f>
        <v/>
      </c>
      <c r="AU409" s="108" t="str">
        <f>VLOOKUP(Tabela2[[#This Row],[SIEMA]],Siema2025,65,FALSE)</f>
        <v/>
      </c>
      <c r="AV409" s="108" t="str">
        <f>VLOOKUP(Tabela2[[#This Row],[SIEMA]],Siema2025,67,FALSE)</f>
        <v/>
      </c>
      <c r="AW409" s="108" t="str">
        <f>VLOOKUP(Tabela2[[#This Row],[SIEMA]],Siema2025,69,FALSE)</f>
        <v/>
      </c>
      <c r="AX409" s="108" t="str">
        <f>VLOOKUP(Tabela2[[#This Row],[SIEMA]],Siema2025,71,FALSE)</f>
        <v/>
      </c>
      <c r="AY409" s="108" t="str">
        <f>VLOOKUP(Tabela2[[#This Row],[SIEMA]],Siema2025,73,FALSE)</f>
        <v/>
      </c>
      <c r="AZ409" s="108" t="str">
        <f>VLOOKUP(Tabela2[[#This Row],[SIEMA]],Siema2025,75,FALSE)</f>
        <v/>
      </c>
      <c r="BA409" s="108" t="str">
        <f>VLOOKUP(Tabela2[[#This Row],[SIEMA]],Siema2025,77,FALSE)</f>
        <v/>
      </c>
      <c r="BB409" s="108" t="str">
        <f>VLOOKUP(Tabela2[[#This Row],[SIEMA]],Siema2025,79,FALSE)</f>
        <v/>
      </c>
      <c r="BC409" s="108" t="str">
        <f>IF(Tabela2[[#This Row],[Outro(s) ]] = "X", "PREENCHER","NA")</f>
        <v>NA</v>
      </c>
      <c r="BD409" s="108" t="str">
        <f>VLOOKUP(Tabela2[[#This Row],[SIEMA]],Siema2025,82,FALSE)</f>
        <v/>
      </c>
      <c r="BE409" s="108" t="str">
        <f>VLOOKUP(Tabela2[[#This Row],[SIEMA]],Siema2025,81,FALSE)</f>
        <v/>
      </c>
      <c r="BF409" s="110" t="str">
        <f>VLOOKUP(Tabela2[[#This Row],[SIEMA]],Siema2025,28,FALSE)</f>
        <v>Petrobras</v>
      </c>
      <c r="BG409" s="110"/>
      <c r="BH409" s="111" t="str">
        <f>VLOOKUP(Tabela2[[#This Row],[SIEMA]],Siema2025,29,FALSE)</f>
        <v>33000167089501</v>
      </c>
      <c r="BI409" s="112" t="str">
        <f>VLOOKUP(Tabela2[[#This Row],[SIEMA]],Siema2025,107,FALSE)</f>
        <v>Não</v>
      </c>
      <c r="BJ409" s="107"/>
      <c r="BK409" s="104"/>
      <c r="BL409" s="140"/>
      <c r="BM409" s="108">
        <f ca="1">IF(Tabela2[[#This Row],[Data de atendimento do Ibama (considerar o primeiro documento/ação)]]="",_xlfn.DAYS(TODAY(),J409),_xlfn.DAYS(Tabela2[[#This Row],[Data de atendimento do Ibama (considerar o primeiro documento/ação)]],J409))</f>
        <v>400</v>
      </c>
      <c r="BN409" s="108" t="str">
        <f>IF(Tabela2[[#This Row],[Atendido pelo Ibama ("Não" ou "Sim")]]="Não","Preencher", IF(Tabela2[[#This Row],[Atendido pelo Ibama ("Não" ou "Sim")]]="Sim","NA",""))</f>
        <v/>
      </c>
      <c r="BO409" s="114"/>
      <c r="BP409" s="108" t="str">
        <f>IF(Tabela2[[#This Row],[Forma de atendimento (primeiro documento/ação)]]= "Outros (especificar)", "PREENCHER","NA")</f>
        <v>NA</v>
      </c>
      <c r="BQ409" s="106"/>
      <c r="BR409" s="108" t="str">
        <f>IF(Tabela2[[#This Row],[Equipe do Ibama foi a campo? Houve sobrevoo do Poseidon?]] = "Sim", "PREENCHER","NA")</f>
        <v>NA</v>
      </c>
      <c r="BS409" s="108" t="str">
        <f>IF(Tabela2[[#This Row],[Se sim, foi emitida Ordem de Emergência? (informações vinculada à coluna CK)]] = "Sim", "PREENCHER","NA")</f>
        <v>NA</v>
      </c>
      <c r="BT409" s="108" t="str">
        <f>IF(Tabela2[[#This Row],[Foi elaborado Relatório de Vistoria pelo Ibama? (informações vinculada à coluna CK)]] = "Sim", "PREENCHER","NA")</f>
        <v>NA</v>
      </c>
      <c r="BU409" s="108" t="str">
        <f>IF(Tabela2[[#This Row],[Houve envio de Informações Pós-acidente (preencher "não se aplica" quando de competência estadual/municipal)]] = "Sim", "PREENCHER","NA")</f>
        <v>NA</v>
      </c>
      <c r="BV409" s="108" t="str">
        <f>IF(Tabela2[[#This Row],[Houve avaliação das informações pós-acidente solicitadas/enviadas?]] = "Sim", "PREENCHER","NA")</f>
        <v>NA</v>
      </c>
      <c r="BW409" s="108" t="str">
        <f>IF(Tabela2[[#This Row],[O Ibama aguarda resposta da empresa/OEMA, etc?]] = "Sim", "PREENCHER","NA")</f>
        <v>NA</v>
      </c>
      <c r="BX409" s="106"/>
      <c r="BY409" s="106"/>
      <c r="BZ409" s="104" t="str">
        <f>IF(Tabela2[[#This Row],[Data do documento de encerramento]]="NA","NA",IF(Tabela2[[#This Row],[Data do documento de encerramento]]="","Pendente de conclusão/ encerramento",_xlfn.DAYS(Tabela2[[#This Row],[Data do documento de encerramento]],J409)))</f>
        <v>Pendente de conclusão/ encerramento</v>
      </c>
      <c r="CA409" s="107"/>
      <c r="CB409" s="107"/>
      <c r="CC409" s="104"/>
      <c r="CD409" s="107"/>
      <c r="CE409" s="107"/>
      <c r="CF409" s="107"/>
    </row>
    <row r="410" spans="1:84" ht="45.75">
      <c r="A410" s="169">
        <v>202562361201</v>
      </c>
      <c r="B410" s="170" t="s">
        <v>8895</v>
      </c>
      <c r="C410" s="108" t="s">
        <v>7135</v>
      </c>
      <c r="D410" s="106" t="s">
        <v>637</v>
      </c>
      <c r="E410" s="106" t="s">
        <v>8896</v>
      </c>
      <c r="F410" s="106"/>
      <c r="G410" s="106" t="s">
        <v>8897</v>
      </c>
      <c r="H410" s="106" t="s">
        <v>8898</v>
      </c>
      <c r="I410" s="104" t="str">
        <f>VLOOKUP(Tabela2[[#This Row],[SIEMA]],Siema2025,19,FALSE)</f>
        <v>Campos</v>
      </c>
      <c r="J410" s="105">
        <f>VLOOKUP(Tabela2[[#This Row],[SIEMA]],Siema2025,2,FALSE)</f>
        <v>45831</v>
      </c>
      <c r="K410" s="105" t="str">
        <f>VLOOKUP(Tabela2[[#This Row],[SIEMA]],Siema2025,16,FALSE)</f>
        <v>Segunda</v>
      </c>
      <c r="L410" s="106" t="str">
        <f>IF(Tabela2[[#This Row],[Data]]="","Sem Informação",VLOOKUP(MONTH(Tabela2[[#This Row],[Data]]),'[1]Validação de dados'!$I$1:$J$13,2,0))</f>
        <v>Junho</v>
      </c>
      <c r="M410" s="104">
        <f>YEAR(Tabela2[[#This Row],[Data]])</f>
        <v>2025</v>
      </c>
      <c r="N410" s="105" t="str">
        <f>VLOOKUP(Tabela2[[#This Row],[SIEMA]],Siema2025,17,FALSE)</f>
        <v>Matutino</v>
      </c>
      <c r="O410" s="105" t="s">
        <v>111</v>
      </c>
      <c r="P410" s="104" t="str">
        <f>VLOOKUP(Tabela2[[#This Row],[SIEMA]],Siema2025,21,FALSE)</f>
        <v>Embarcação CBO ISABELLA</v>
      </c>
      <c r="Q410" s="104" t="s">
        <v>7094</v>
      </c>
      <c r="R410" s="104" t="s">
        <v>7471</v>
      </c>
      <c r="S410" s="107" t="s">
        <v>8899</v>
      </c>
      <c r="T410" s="104" t="str">
        <f>VLOOKUP(Tabela2[[#This Row],[SIEMA]],Siema2025,11,FALSE)</f>
        <v>0.00015</v>
      </c>
      <c r="U410" s="104" t="str">
        <f>VLOOKUP(Tabela2[[#This Row],[SIEMA]],Siema2025,12,FALSE)</f>
        <v>M3</v>
      </c>
      <c r="V410" s="104" t="s">
        <v>7472</v>
      </c>
      <c r="W410" s="104"/>
      <c r="X410" s="113"/>
      <c r="Y410" s="109"/>
      <c r="Z410" s="104"/>
      <c r="AA410" s="104"/>
      <c r="AB410" s="104" t="str">
        <f>IF(W410="","",IF(ISNUMBER(W410)=FALSE,"Não se aplica",IFERROR(VLOOKUP(W410,Produtos!$A$1:$C$2319,3,FALSE),"Não Cadastrado")))</f>
        <v/>
      </c>
      <c r="AC410" s="104"/>
      <c r="AD410" s="108"/>
      <c r="AE410" s="107" t="str">
        <f>IF(AC410="","", IF(AC410="NC","", IF(AC410="NE","", IF(AC410="NA","",IFERROR(VLOOKUP(AC410,Produtos!$A$1:$C$2319,2,FALSE),"Não Cadastrado")))))</f>
        <v/>
      </c>
      <c r="AF410" s="104"/>
      <c r="AG410" s="104"/>
      <c r="AH410" s="104" t="str">
        <f>IF(AC410="","",IF(ISNUMBER(AC410)=FALSE,"Não se aplica",IFERROR(VLOOKUP(AC410,Produtos!$A$1:$C$2319,3,FALSE),"Não Cadastrado")))</f>
        <v/>
      </c>
      <c r="AI410" s="104"/>
      <c r="AJ410" s="104" t="str">
        <f>VLOOKUP(Tabela2[[#This Row],[SIEMA]],Siema2025,26,FALSE)</f>
        <v>Falha na vedação do oring no manipulador.</v>
      </c>
      <c r="AK410" s="107" t="s">
        <v>7098</v>
      </c>
      <c r="AL410" s="107"/>
      <c r="AM410" s="107"/>
      <c r="AN410" s="108" t="str">
        <f>VLOOKUP(Tabela2[[#This Row],[SIEMA]],Siema2025,51,FALSE)</f>
        <v/>
      </c>
      <c r="AO410" s="108" t="str">
        <f>VLOOKUP(Tabela2[[#This Row],[SIEMA]],Siema2025,53,FALSE)</f>
        <v/>
      </c>
      <c r="AP410" s="108" t="str">
        <f>VLOOKUP(Tabela2[[#This Row],[SIEMA]],Siema2025,55,FALSE)</f>
        <v/>
      </c>
      <c r="AQ410" s="108" t="str">
        <f>VLOOKUP(Tabela2[[#This Row],[SIEMA]],Siema2025,57,FALSE)</f>
        <v/>
      </c>
      <c r="AR410" s="108" t="str">
        <f>VLOOKUP(Tabela2[[#This Row],[SIEMA]],Siema2025,59,FALSE)</f>
        <v/>
      </c>
      <c r="AS410" s="108" t="str">
        <f>VLOOKUP(Tabela2[[#This Row],[SIEMA]],Siema2025,61,FALSE)</f>
        <v>X</v>
      </c>
      <c r="AT410" s="108" t="str">
        <f>VLOOKUP(Tabela2[[#This Row],[SIEMA]],Siema2025,63,FALSE)</f>
        <v/>
      </c>
      <c r="AU410" s="108" t="str">
        <f>VLOOKUP(Tabela2[[#This Row],[SIEMA]],Siema2025,65,FALSE)</f>
        <v/>
      </c>
      <c r="AV410" s="108" t="str">
        <f>VLOOKUP(Tabela2[[#This Row],[SIEMA]],Siema2025,67,FALSE)</f>
        <v/>
      </c>
      <c r="AW410" s="108" t="str">
        <f>VLOOKUP(Tabela2[[#This Row],[SIEMA]],Siema2025,69,FALSE)</f>
        <v/>
      </c>
      <c r="AX410" s="108" t="str">
        <f>VLOOKUP(Tabela2[[#This Row],[SIEMA]],Siema2025,71,FALSE)</f>
        <v/>
      </c>
      <c r="AY410" s="108" t="str">
        <f>VLOOKUP(Tabela2[[#This Row],[SIEMA]],Siema2025,73,FALSE)</f>
        <v/>
      </c>
      <c r="AZ410" s="108" t="str">
        <f>VLOOKUP(Tabela2[[#This Row],[SIEMA]],Siema2025,75,FALSE)</f>
        <v/>
      </c>
      <c r="BA410" s="108" t="str">
        <f>VLOOKUP(Tabela2[[#This Row],[SIEMA]],Siema2025,77,FALSE)</f>
        <v/>
      </c>
      <c r="BB410" s="108" t="str">
        <f>VLOOKUP(Tabela2[[#This Row],[SIEMA]],Siema2025,79,FALSE)</f>
        <v/>
      </c>
      <c r="BC410" s="108" t="str">
        <f>IF(Tabela2[[#This Row],[Outro(s) ]] = "X", "PREENCHER","NA")</f>
        <v>NA</v>
      </c>
      <c r="BD410" s="108" t="str">
        <f>VLOOKUP(Tabela2[[#This Row],[SIEMA]],Siema2025,82,FALSE)</f>
        <v/>
      </c>
      <c r="BE410" s="108" t="str">
        <f>VLOOKUP(Tabela2[[#This Row],[SIEMA]],Siema2025,81,FALSE)</f>
        <v/>
      </c>
      <c r="BF410" s="110" t="str">
        <f>VLOOKUP(Tabela2[[#This Row],[SIEMA]],Siema2025,28,FALSE)</f>
        <v>Petrobras</v>
      </c>
      <c r="BG410" s="110"/>
      <c r="BH410" s="111" t="str">
        <f>VLOOKUP(Tabela2[[#This Row],[SIEMA]],Siema2025,29,FALSE)</f>
        <v>3300016710075</v>
      </c>
      <c r="BI410" s="112" t="str">
        <f>VLOOKUP(Tabela2[[#This Row],[SIEMA]],Siema2025,107,FALSE)</f>
        <v>Não</v>
      </c>
      <c r="BJ410" s="107" t="s">
        <v>7099</v>
      </c>
      <c r="BK410" s="104" t="s">
        <v>2696</v>
      </c>
      <c r="BL410" s="140">
        <v>45835</v>
      </c>
      <c r="BM410" s="108">
        <f ca="1">IF(Tabela2[[#This Row],[Data de atendimento do Ibama (considerar o primeiro documento/ação)]]="",_xlfn.DAYS(TODAY(),J410),_xlfn.DAYS(Tabela2[[#This Row],[Data de atendimento do Ibama (considerar o primeiro documento/ação)]],J410))</f>
        <v>4</v>
      </c>
      <c r="BN410" s="108" t="str">
        <f>IF(Tabela2[[#This Row],[Atendido pelo Ibama ("Não" ou "Sim")]]="Não","Preencher", IF(Tabela2[[#This Row],[Atendido pelo Ibama ("Não" ou "Sim")]]="Sim","NA",""))</f>
        <v>NA</v>
      </c>
      <c r="BO410" s="114" t="s">
        <v>7138</v>
      </c>
      <c r="BP410" s="108" t="str">
        <f>IF(Tabela2[[#This Row],[Forma de atendimento (primeiro documento/ação)]]= "Outros (especificar)", "PREENCHER","NA")</f>
        <v>NA</v>
      </c>
      <c r="BQ410" s="106" t="s">
        <v>123</v>
      </c>
      <c r="BR410" s="108" t="str">
        <f>IF(Tabela2[[#This Row],[Equipe do Ibama foi a campo? Houve sobrevoo do Poseidon?]] = "Sim", "PREENCHER","NA")</f>
        <v>NA</v>
      </c>
      <c r="BS410" s="108" t="str">
        <f>IF(Tabela2[[#This Row],[Se sim, foi emitida Ordem de Emergência? (informações vinculada à coluna CK)]] = "Sim", "PREENCHER","NA")</f>
        <v>NA</v>
      </c>
      <c r="BT410" s="108" t="s">
        <v>7101</v>
      </c>
      <c r="BU410" s="108" t="s">
        <v>2696</v>
      </c>
      <c r="BV410" s="108" t="s">
        <v>123</v>
      </c>
      <c r="BW410" s="108" t="s">
        <v>2696</v>
      </c>
      <c r="BX410" s="106" t="s">
        <v>7102</v>
      </c>
      <c r="BY410" s="140">
        <v>46017</v>
      </c>
      <c r="BZ410" s="104">
        <f>IF(Tabela2[[#This Row],[Data do documento de encerramento]]="NA","NA",IF(Tabela2[[#This Row],[Data do documento de encerramento]]="","Pendente de conclusão/ encerramento",_xlfn.DAYS(Tabela2[[#This Row],[Data do documento de encerramento]],J410)))</f>
        <v>186</v>
      </c>
      <c r="CA410" s="107"/>
      <c r="CB410" s="107"/>
      <c r="CC410" s="107" t="s">
        <v>7140</v>
      </c>
      <c r="CD410" s="107" t="s">
        <v>123</v>
      </c>
      <c r="CE410" s="107" t="s">
        <v>123</v>
      </c>
      <c r="CF410" s="107" t="s">
        <v>7141</v>
      </c>
    </row>
    <row r="411" spans="1:84" ht="76.5">
      <c r="A411" s="182">
        <v>202562414423</v>
      </c>
      <c r="B411" s="118" t="s">
        <v>8900</v>
      </c>
      <c r="C411" s="108" t="s">
        <v>672</v>
      </c>
      <c r="D411" s="106" t="s">
        <v>637</v>
      </c>
      <c r="E411" s="106" t="s">
        <v>8901</v>
      </c>
      <c r="F411" s="106"/>
      <c r="G411" s="106" t="s">
        <v>8902</v>
      </c>
      <c r="H411" s="106" t="s">
        <v>8903</v>
      </c>
      <c r="I411" s="104" t="str">
        <f>VLOOKUP(Tabela2[[#This Row],[SIEMA]],Siema2025,19,FALSE)</f>
        <v>Santos</v>
      </c>
      <c r="J411" s="105">
        <f>VLOOKUP(Tabela2[[#This Row],[SIEMA]],Siema2025,2,FALSE)</f>
        <v>45831</v>
      </c>
      <c r="K411" s="105" t="str">
        <f>VLOOKUP(Tabela2[[#This Row],[SIEMA]],Siema2025,16,FALSE)</f>
        <v>Segunda</v>
      </c>
      <c r="L411" s="106" t="str">
        <f>IF(Tabela2[[#This Row],[Data]]="","Sem Informação",VLOOKUP(MONTH(Tabela2[[#This Row],[Data]]),'[1]Validação de dados'!$I$1:$J$13,2,0))</f>
        <v>Junho</v>
      </c>
      <c r="M411" s="104">
        <f>YEAR(Tabela2[[#This Row],[Data]])</f>
        <v>2025</v>
      </c>
      <c r="N411" s="105" t="str">
        <f>VLOOKUP(Tabela2[[#This Row],[SIEMA]],Siema2025,17,FALSE)</f>
        <v>Matutino</v>
      </c>
      <c r="O411" s="105" t="s">
        <v>111</v>
      </c>
      <c r="P411" s="104" t="str">
        <f>VLOOKUP(Tabela2[[#This Row],[SIEMA]],Siema2025,21,FALSE)</f>
        <v>Embarcação SAIPEM FDS.</v>
      </c>
      <c r="Q411" s="104" t="s">
        <v>637</v>
      </c>
      <c r="R411" s="104" t="s">
        <v>8904</v>
      </c>
      <c r="S411" s="107" t="s">
        <v>7096</v>
      </c>
      <c r="T411" s="104">
        <v>2.9999999999999997E-4</v>
      </c>
      <c r="U411" s="104" t="s">
        <v>7111</v>
      </c>
      <c r="V411" s="104" t="str">
        <f>IF(Q411="","",IF(ISNUMBER(Q411)=FALSE,"Não se aplica",IFERROR(VLOOKUP(Q411,Produtos!$A$1:$C$2319,3,FALSE),"Não Cadastrado")))</f>
        <v>Não se aplica</v>
      </c>
      <c r="W411" s="104"/>
      <c r="X411" s="113"/>
      <c r="Y411" s="109" t="str">
        <f>IF(W411="","", IF(W411="NC","", IF(W411="NE","", IF(W411="NA","",IFERROR(VLOOKUP(W411,Produtos!$A$1:$C$2319,2,FALSE),"Não Cadastrado")))))</f>
        <v/>
      </c>
      <c r="Z411" s="104"/>
      <c r="AA411" s="104"/>
      <c r="AB411" s="104" t="str">
        <f>IF(W411="","",IF(ISNUMBER(W411)=FALSE,"Não se aplica",IFERROR(VLOOKUP(W411,Produtos!$A$1:$C$2319,3,FALSE),"Não Cadastrado")))</f>
        <v/>
      </c>
      <c r="AC411" s="104"/>
      <c r="AD411" s="108"/>
      <c r="AE411" s="107" t="str">
        <f>IF(AC411="","", IF(AC411="NC","", IF(AC411="NE","", IF(AC411="NA","",IFERROR(VLOOKUP(AC411,Produtos!$A$1:$C$2319,2,FALSE),"Não Cadastrado")))))</f>
        <v/>
      </c>
      <c r="AF411" s="104"/>
      <c r="AG411" s="104"/>
      <c r="AH411" s="104" t="str">
        <f>IF(AC411="","",IF(ISNUMBER(AC411)=FALSE,"Não se aplica",IFERROR(VLOOKUP(AC411,Produtos!$A$1:$C$2319,3,FALSE),"Não Cadastrado")))</f>
        <v/>
      </c>
      <c r="AI411" s="104"/>
      <c r="AJ411" s="104" t="str">
        <f>VLOOKUP(Tabela2[[#This Row],[SIEMA]],Siema2025,26,FALSE)</f>
        <v>Foi identificado que a causa principal do vazamento era um plug solto em uma linha da garra da Torre 2, que havia sido previamente isolada.</v>
      </c>
      <c r="AK411" s="107" t="s">
        <v>7285</v>
      </c>
      <c r="AL411" s="107"/>
      <c r="AM411" s="107"/>
      <c r="AN411" s="108" t="str">
        <f>VLOOKUP(Tabela2[[#This Row],[SIEMA]],Siema2025,51,FALSE)</f>
        <v/>
      </c>
      <c r="AO411" s="108" t="str">
        <f>VLOOKUP(Tabela2[[#This Row],[SIEMA]],Siema2025,53,FALSE)</f>
        <v/>
      </c>
      <c r="AP411" s="108" t="str">
        <f>VLOOKUP(Tabela2[[#This Row],[SIEMA]],Siema2025,55,FALSE)</f>
        <v/>
      </c>
      <c r="AQ411" s="108" t="str">
        <f>VLOOKUP(Tabela2[[#This Row],[SIEMA]],Siema2025,57,FALSE)</f>
        <v/>
      </c>
      <c r="AR411" s="108" t="str">
        <f>VLOOKUP(Tabela2[[#This Row],[SIEMA]],Siema2025,59,FALSE)</f>
        <v/>
      </c>
      <c r="AS411" s="108" t="str">
        <f>VLOOKUP(Tabela2[[#This Row],[SIEMA]],Siema2025,61,FALSE)</f>
        <v>X</v>
      </c>
      <c r="AT411" s="108" t="str">
        <f>VLOOKUP(Tabela2[[#This Row],[SIEMA]],Siema2025,63,FALSE)</f>
        <v/>
      </c>
      <c r="AU411" s="108" t="str">
        <f>VLOOKUP(Tabela2[[#This Row],[SIEMA]],Siema2025,65,FALSE)</f>
        <v/>
      </c>
      <c r="AV411" s="108" t="str">
        <f>VLOOKUP(Tabela2[[#This Row],[SIEMA]],Siema2025,67,FALSE)</f>
        <v/>
      </c>
      <c r="AW411" s="108" t="str">
        <f>VLOOKUP(Tabela2[[#This Row],[SIEMA]],Siema2025,69,FALSE)</f>
        <v/>
      </c>
      <c r="AX411" s="108" t="str">
        <f>VLOOKUP(Tabela2[[#This Row],[SIEMA]],Siema2025,71,FALSE)</f>
        <v/>
      </c>
      <c r="AY411" s="108" t="str">
        <f>VLOOKUP(Tabela2[[#This Row],[SIEMA]],Siema2025,73,FALSE)</f>
        <v/>
      </c>
      <c r="AZ411" s="108" t="str">
        <f>VLOOKUP(Tabela2[[#This Row],[SIEMA]],Siema2025,75,FALSE)</f>
        <v/>
      </c>
      <c r="BA411" s="108" t="str">
        <f>VLOOKUP(Tabela2[[#This Row],[SIEMA]],Siema2025,77,FALSE)</f>
        <v/>
      </c>
      <c r="BB411" s="108" t="str">
        <f>VLOOKUP(Tabela2[[#This Row],[SIEMA]],Siema2025,79,FALSE)</f>
        <v/>
      </c>
      <c r="BC411" s="108" t="str">
        <f>IF(Tabela2[[#This Row],[Outro(s) ]] = "X", "PREENCHER","NA")</f>
        <v>NA</v>
      </c>
      <c r="BD411" s="108" t="str">
        <f>VLOOKUP(Tabela2[[#This Row],[SIEMA]],Siema2025,82,FALSE)</f>
        <v/>
      </c>
      <c r="BE411" s="108" t="str">
        <f>VLOOKUP(Tabela2[[#This Row],[SIEMA]],Siema2025,81,FALSE)</f>
        <v/>
      </c>
      <c r="BF411" s="110" t="str">
        <f>VLOOKUP(Tabela2[[#This Row],[SIEMA]],Siema2025,28,FALSE)</f>
        <v>Petróleo Brasileiro S.A. - PETROBRAS</v>
      </c>
      <c r="BG411" s="110"/>
      <c r="BH411" s="111">
        <v>33000167000101</v>
      </c>
      <c r="BI411" s="112" t="str">
        <f>VLOOKUP(Tabela2[[#This Row],[SIEMA]],Siema2025,107,FALSE)</f>
        <v>Não</v>
      </c>
      <c r="BJ411" s="107" t="s">
        <v>7099</v>
      </c>
      <c r="BK411" s="104" t="s">
        <v>2696</v>
      </c>
      <c r="BL411" s="140">
        <v>45834</v>
      </c>
      <c r="BM411" s="108">
        <f ca="1">IF(Tabela2[[#This Row],[Data de atendimento do Ibama (considerar o primeiro documento/ação)]]="",_xlfn.DAYS(TODAY(),J411),_xlfn.DAYS(Tabela2[[#This Row],[Data de atendimento do Ibama (considerar o primeiro documento/ação)]],J411))</f>
        <v>3</v>
      </c>
      <c r="BN411" s="108" t="str">
        <f>IF(Tabela2[[#This Row],[Atendido pelo Ibama ("Não" ou "Sim")]]="Não","Preencher", IF(Tabela2[[#This Row],[Atendido pelo Ibama ("Não" ou "Sim")]]="Sim","NA",""))</f>
        <v>NA</v>
      </c>
      <c r="BO411" s="114" t="s">
        <v>7100</v>
      </c>
      <c r="BP411" s="108" t="str">
        <f>IF(Tabela2[[#This Row],[Forma de atendimento (primeiro documento/ação)]]= "Outros (especificar)", "PREENCHER","NA")</f>
        <v>NA</v>
      </c>
      <c r="BQ411" s="106" t="s">
        <v>123</v>
      </c>
      <c r="BR411" s="108" t="str">
        <f>IF(Tabela2[[#This Row],[Equipe do Ibama foi a campo? Houve sobrevoo do Poseidon?]] = "Sim", "PREENCHER","NA")</f>
        <v>NA</v>
      </c>
      <c r="BS411" s="108" t="str">
        <f>IF(Tabela2[[#This Row],[Se sim, foi emitida Ordem de Emergência? (informações vinculada à coluna CK)]] = "Sim", "PREENCHER","NA")</f>
        <v>NA</v>
      </c>
      <c r="BT411" s="108" t="s">
        <v>7101</v>
      </c>
      <c r="BU411" s="108" t="s">
        <v>123</v>
      </c>
      <c r="BV411" s="108" t="s">
        <v>123</v>
      </c>
      <c r="BW411" s="108" t="s">
        <v>123</v>
      </c>
      <c r="BX411" s="106" t="s">
        <v>7127</v>
      </c>
      <c r="BY411" s="106"/>
      <c r="BZ411" s="104" t="str">
        <f>IF(Tabela2[[#This Row],[Data do documento de encerramento]]="NA","NA",IF(Tabela2[[#This Row],[Data do documento de encerramento]]="","Pendente de conclusão/ encerramento",_xlfn.DAYS(Tabela2[[#This Row],[Data do documento de encerramento]],J411)))</f>
        <v>Pendente de conclusão/ encerramento</v>
      </c>
      <c r="CA411" s="107"/>
      <c r="CB411" s="107" t="s">
        <v>7158</v>
      </c>
      <c r="CC411" s="107" t="s">
        <v>7324</v>
      </c>
      <c r="CD411" s="107" t="s">
        <v>8905</v>
      </c>
      <c r="CE411" s="107" t="s">
        <v>123</v>
      </c>
      <c r="CF411" s="107" t="s">
        <v>7105</v>
      </c>
    </row>
    <row r="412" spans="1:84" ht="30.75">
      <c r="A412" s="169">
        <v>202562454053</v>
      </c>
      <c r="B412" s="170" t="s">
        <v>8906</v>
      </c>
      <c r="C412" s="108" t="str">
        <f>VLOOKUP(Tabela2[[#This Row],[SIEMA]],Siema2025,4,FALSE)</f>
        <v xml:space="preserve"> SP</v>
      </c>
      <c r="D412" s="106" t="str">
        <f>VLOOKUP(Tabela2[[#This Row],[SIEMA]],Siema2025,3,FALSE)</f>
        <v xml:space="preserve">Limeira </v>
      </c>
      <c r="E412" s="106" t="str">
        <f>VLOOKUP(Tabela2[[#This Row],[SIEMA]],Siema2025,20,FALSE)</f>
        <v>KM 96+625</v>
      </c>
      <c r="F412" s="106"/>
      <c r="G412" s="106" t="s">
        <v>8907</v>
      </c>
      <c r="H412" s="106" t="s">
        <v>8908</v>
      </c>
      <c r="I412" s="104" t="s">
        <v>7120</v>
      </c>
      <c r="J412" s="105">
        <f>VLOOKUP(Tabela2[[#This Row],[SIEMA]],Siema2025,2,FALSE)</f>
        <v>45831</v>
      </c>
      <c r="K412" s="105" t="str">
        <f>VLOOKUP(Tabela2[[#This Row],[SIEMA]],Siema2025,16,FALSE)</f>
        <v>Segunda</v>
      </c>
      <c r="L412" s="106" t="str">
        <f>IF(Tabela2[[#This Row],[Data]]="","Sem Informação",VLOOKUP(MONTH(Tabela2[[#This Row],[Data]]),'[1]Validação de dados'!$I$1:$J$13,2,0))</f>
        <v>Junho</v>
      </c>
      <c r="M412" s="104">
        <f>YEAR(Tabela2[[#This Row],[Data]])</f>
        <v>2025</v>
      </c>
      <c r="N412" s="105" t="str">
        <f>VLOOKUP(Tabela2[[#This Row],[SIEMA]],Siema2025,17,FALSE)</f>
        <v>Noturno</v>
      </c>
      <c r="O412" s="105" t="str">
        <f>VLOOKUP(Tabela2[[#This Row],[SIEMA]],Siema2025,5,FALSE)</f>
        <v>Ferrovia</v>
      </c>
      <c r="P412" s="104" t="str">
        <f>VLOOKUP(Tabela2[[#This Row],[SIEMA]],Siema2025,21,FALSE)</f>
        <v>Vazamento de Óleo lubrificante da locomotiva</v>
      </c>
      <c r="Q412" s="104" t="s">
        <v>7127</v>
      </c>
      <c r="R412" s="104" t="s">
        <v>7127</v>
      </c>
      <c r="S412" s="107" t="s">
        <v>562</v>
      </c>
      <c r="T412" s="104" t="str">
        <f>VLOOKUP(Tabela2[[#This Row],[SIEMA]],Siema2025,11,FALSE)</f>
        <v>200</v>
      </c>
      <c r="U412" s="104" t="s">
        <v>648</v>
      </c>
      <c r="V412" s="104" t="s">
        <v>7127</v>
      </c>
      <c r="W412" s="104"/>
      <c r="X412" s="113"/>
      <c r="Y412" s="109" t="str">
        <f>IF(W412="","", IF(W412="NC","", IF(W412="NE","", IF(W412="NA","",IFERROR(VLOOKUP(W412,Produtos!$A$1:$C$2319,2,FALSE),"Não Cadastrado")))))</f>
        <v/>
      </c>
      <c r="Z412" s="104"/>
      <c r="AA412" s="104"/>
      <c r="AB412" s="104" t="str">
        <f>IF(W412="","",IF(ISNUMBER(W412)=FALSE,"Não se aplica",IFERROR(VLOOKUP(W412,Produtos!$A$1:$C$2319,3,FALSE),"Não Cadastrado")))</f>
        <v/>
      </c>
      <c r="AC412" s="104"/>
      <c r="AD412" s="108"/>
      <c r="AE412" s="107" t="str">
        <f>IF(AC412="","", IF(AC412="NC","", IF(AC412="NE","", IF(AC412="NA","",IFERROR(VLOOKUP(AC412,Produtos!$A$1:$C$2319,2,FALSE),"Não Cadastrado")))))</f>
        <v/>
      </c>
      <c r="AF412" s="104"/>
      <c r="AG412" s="104"/>
      <c r="AH412" s="104" t="str">
        <f>IF(AC412="","",IF(ISNUMBER(AC412)=FALSE,"Não se aplica",IFERROR(VLOOKUP(AC412,Produtos!$A$1:$C$2319,3,FALSE),"Não Cadastrado")))</f>
        <v/>
      </c>
      <c r="AI412" s="104"/>
      <c r="AJ412" s="104" t="str">
        <f>VLOOKUP(Tabela2[[#This Row],[SIEMA]],Siema2025,26,FALSE)</f>
        <v/>
      </c>
      <c r="AK412" s="107" t="s">
        <v>6834</v>
      </c>
      <c r="AL412" s="107"/>
      <c r="AM412" s="107"/>
      <c r="AN412" s="108" t="str">
        <f>VLOOKUP(Tabela2[[#This Row],[SIEMA]],Siema2025,51,FALSE)</f>
        <v/>
      </c>
      <c r="AO412" s="108" t="str">
        <f>VLOOKUP(Tabela2[[#This Row],[SIEMA]],Siema2025,53,FALSE)</f>
        <v/>
      </c>
      <c r="AP412" s="108" t="str">
        <f>VLOOKUP(Tabela2[[#This Row],[SIEMA]],Siema2025,55,FALSE)</f>
        <v/>
      </c>
      <c r="AQ412" s="108" t="str">
        <f>VLOOKUP(Tabela2[[#This Row],[SIEMA]],Siema2025,57,FALSE)</f>
        <v/>
      </c>
      <c r="AR412" s="108" t="str">
        <f>VLOOKUP(Tabela2[[#This Row],[SIEMA]],Siema2025,59,FALSE)</f>
        <v/>
      </c>
      <c r="AS412" s="108" t="str">
        <f>VLOOKUP(Tabela2[[#This Row],[SIEMA]],Siema2025,61,FALSE)</f>
        <v/>
      </c>
      <c r="AT412" s="108" t="str">
        <f>VLOOKUP(Tabela2[[#This Row],[SIEMA]],Siema2025,63,FALSE)</f>
        <v/>
      </c>
      <c r="AU412" s="108" t="str">
        <f>VLOOKUP(Tabela2[[#This Row],[SIEMA]],Siema2025,65,FALSE)</f>
        <v>X</v>
      </c>
      <c r="AV412" s="108" t="str">
        <f>VLOOKUP(Tabela2[[#This Row],[SIEMA]],Siema2025,67,FALSE)</f>
        <v/>
      </c>
      <c r="AW412" s="108" t="str">
        <f>VLOOKUP(Tabela2[[#This Row],[SIEMA]],Siema2025,69,FALSE)</f>
        <v/>
      </c>
      <c r="AX412" s="108" t="str">
        <f>VLOOKUP(Tabela2[[#This Row],[SIEMA]],Siema2025,71,FALSE)</f>
        <v/>
      </c>
      <c r="AY412" s="108" t="str">
        <f>VLOOKUP(Tabela2[[#This Row],[SIEMA]],Siema2025,73,FALSE)</f>
        <v/>
      </c>
      <c r="AZ412" s="108" t="str">
        <f>VLOOKUP(Tabela2[[#This Row],[SIEMA]],Siema2025,75,FALSE)</f>
        <v/>
      </c>
      <c r="BA412" s="108" t="str">
        <f>VLOOKUP(Tabela2[[#This Row],[SIEMA]],Siema2025,77,FALSE)</f>
        <v/>
      </c>
      <c r="BB412" s="108" t="str">
        <f>VLOOKUP(Tabela2[[#This Row],[SIEMA]],Siema2025,79,FALSE)</f>
        <v/>
      </c>
      <c r="BC412" s="108" t="str">
        <f>IF(Tabela2[[#This Row],[Outro(s) ]] = "X", "PREENCHER","NA")</f>
        <v>NA</v>
      </c>
      <c r="BD412" s="108" t="str">
        <f>VLOOKUP(Tabela2[[#This Row],[SIEMA]],Siema2025,82,FALSE)</f>
        <v/>
      </c>
      <c r="BE412" s="108" t="str">
        <f>VLOOKUP(Tabela2[[#This Row],[SIEMA]],Siema2025,81,FALSE)</f>
        <v/>
      </c>
      <c r="BF412" s="110" t="s">
        <v>3066</v>
      </c>
      <c r="BG412" s="110" t="s">
        <v>7123</v>
      </c>
      <c r="BH412" s="111" t="str">
        <f>VLOOKUP(Tabela2[[#This Row],[SIEMA]],Siema2025,29,FALSE)</f>
        <v>02502844000166</v>
      </c>
      <c r="BI412" s="112" t="str">
        <f>VLOOKUP(Tabela2[[#This Row],[SIEMA]],Siema2025,107,FALSE)</f>
        <v>Não</v>
      </c>
      <c r="BJ412" s="107" t="s">
        <v>7099</v>
      </c>
      <c r="BK412" s="104" t="s">
        <v>2696</v>
      </c>
      <c r="BL412" s="140">
        <v>45863</v>
      </c>
      <c r="BM412" s="108">
        <f ca="1">IF(Tabela2[[#This Row],[Data de atendimento do Ibama (considerar o primeiro documento/ação)]]="",_xlfn.DAYS(TODAY(),J412),_xlfn.DAYS(Tabela2[[#This Row],[Data de atendimento do Ibama (considerar o primeiro documento/ação)]],J412))</f>
        <v>32</v>
      </c>
      <c r="BN412" s="108" t="str">
        <f>IF(Tabela2[[#This Row],[Atendido pelo Ibama ("Não" ou "Sim")]]="Não","Preencher", IF(Tabela2[[#This Row],[Atendido pelo Ibama ("Não" ou "Sim")]]="Sim","NA",""))</f>
        <v>NA</v>
      </c>
      <c r="BO412" s="114" t="s">
        <v>7100</v>
      </c>
      <c r="BP412" s="108" t="str">
        <f>IF(Tabela2[[#This Row],[Forma de atendimento (primeiro documento/ação)]]= "Outros (especificar)", "PREENCHER","NA")</f>
        <v>NA</v>
      </c>
      <c r="BQ412" s="106" t="s">
        <v>123</v>
      </c>
      <c r="BR412" s="108" t="str">
        <f>IF(Tabela2[[#This Row],[Equipe do Ibama foi a campo? Houve sobrevoo do Poseidon?]] = "Sim", "PREENCHER","NA")</f>
        <v>NA</v>
      </c>
      <c r="BS412" s="108" t="str">
        <f>IF(Tabela2[[#This Row],[Se sim, foi emitida Ordem de Emergência? (informações vinculada à coluna CK)]] = "Sim", "PREENCHER","NA")</f>
        <v>NA</v>
      </c>
      <c r="BT412" s="108" t="s">
        <v>7101</v>
      </c>
      <c r="BU412" s="108" t="s">
        <v>123</v>
      </c>
      <c r="BV412" s="108" t="s">
        <v>123</v>
      </c>
      <c r="BW412" s="108" t="s">
        <v>123</v>
      </c>
      <c r="BX412" s="106"/>
      <c r="BY412" s="106"/>
      <c r="BZ412" s="104" t="str">
        <f>IF(Tabela2[[#This Row],[Data do documento de encerramento]]="NA","NA",IF(Tabela2[[#This Row],[Data do documento de encerramento]]="","Pendente de conclusão/ encerramento",_xlfn.DAYS(Tabela2[[#This Row],[Data do documento de encerramento]],J412)))</f>
        <v>Pendente de conclusão/ encerramento</v>
      </c>
      <c r="CA412" s="107" t="s">
        <v>8826</v>
      </c>
      <c r="CB412" s="107"/>
      <c r="CC412" s="130"/>
      <c r="CD412" s="107"/>
      <c r="CE412" s="107"/>
      <c r="CF412" s="107"/>
    </row>
    <row r="413" spans="1:84" ht="60.75">
      <c r="A413" s="169">
        <v>202562464854</v>
      </c>
      <c r="B413" s="170" t="s">
        <v>8909</v>
      </c>
      <c r="C413" s="108" t="s">
        <v>7135</v>
      </c>
      <c r="D413" s="106" t="s">
        <v>637</v>
      </c>
      <c r="E413" s="28" t="s">
        <v>7603</v>
      </c>
      <c r="F413" s="106"/>
      <c r="G413" s="106" t="s">
        <v>8910</v>
      </c>
      <c r="H413" s="106" t="s">
        <v>8911</v>
      </c>
      <c r="I413" s="104" t="str">
        <f>VLOOKUP(Tabela2[[#This Row],[SIEMA]],Siema2025,19,FALSE)</f>
        <v>Campos</v>
      </c>
      <c r="J413" s="105">
        <f>VLOOKUP(Tabela2[[#This Row],[SIEMA]],Siema2025,2,FALSE)</f>
        <v>45831</v>
      </c>
      <c r="K413" s="105" t="str">
        <f>VLOOKUP(Tabela2[[#This Row],[SIEMA]],Siema2025,16,FALSE)</f>
        <v>Segunda</v>
      </c>
      <c r="L413" s="106" t="str">
        <f>IF(Tabela2[[#This Row],[Data]]="","Sem Informação",VLOOKUP(MONTH(Tabela2[[#This Row],[Data]]),'[1]Validação de dados'!$I$1:$J$13,2,0))</f>
        <v>Junho</v>
      </c>
      <c r="M413" s="104">
        <f>YEAR(Tabela2[[#This Row],[Data]])</f>
        <v>2025</v>
      </c>
      <c r="N413" s="105" t="str">
        <f>VLOOKUP(Tabela2[[#This Row],[SIEMA]],Siema2025,17,FALSE)</f>
        <v>Matutino</v>
      </c>
      <c r="O413" s="105" t="s">
        <v>111</v>
      </c>
      <c r="P413" s="104" t="str">
        <f>VLOOKUP(Tabela2[[#This Row],[SIEMA]],Siema2025,21,FALSE)</f>
        <v>poço 7-JUB-81H-ESS, Campo de Jubarte, Bacia de Campos</v>
      </c>
      <c r="Q413" s="104" t="s">
        <v>637</v>
      </c>
      <c r="R413" s="104" t="s">
        <v>8912</v>
      </c>
      <c r="S413" s="107" t="s">
        <v>7228</v>
      </c>
      <c r="T413" s="104" t="str">
        <f>VLOOKUP(Tabela2[[#This Row],[SIEMA]],Siema2025,11,FALSE)</f>
        <v>0.0636</v>
      </c>
      <c r="U413" s="104" t="str">
        <f>VLOOKUP(Tabela2[[#This Row],[SIEMA]],Siema2025,12,FALSE)</f>
        <v>M3</v>
      </c>
      <c r="V413" s="104" t="s">
        <v>637</v>
      </c>
      <c r="W413" s="104"/>
      <c r="X413" s="113"/>
      <c r="Y413" s="109" t="str">
        <f>IF(W413="","", IF(W413="NC","", IF(W413="NE","", IF(W413="NA","",IFERROR(VLOOKUP(W413,Produtos!$A$1:$C$2319,2,FALSE),"Não Cadastrado")))))</f>
        <v/>
      </c>
      <c r="Z413" s="104"/>
      <c r="AA413" s="104"/>
      <c r="AB413" s="104" t="str">
        <f>IF(W413="","",IF(ISNUMBER(W413)=FALSE,"Não se aplica",IFERROR(VLOOKUP(W413,Produtos!$A$1:$C$2319,3,FALSE),"Não Cadastrado")))</f>
        <v/>
      </c>
      <c r="AC413" s="104"/>
      <c r="AD413" s="108"/>
      <c r="AE413" s="107"/>
      <c r="AF413" s="104"/>
      <c r="AG413" s="104"/>
      <c r="AH413" s="104" t="str">
        <f>IF(AC413="","",IF(ISNUMBER(AC413)=FALSE,"Não se aplica",IFERROR(VLOOKUP(AC413,Produtos!$A$1:$C$2319,3,FALSE),"Não Cadastrado")))</f>
        <v/>
      </c>
      <c r="AI413" s="104"/>
      <c r="AJ413" s="104" t="str">
        <f>VLOOKUP(Tabela2[[#This Row],[SIEMA]],Siema2025,26,FALSE)</f>
        <v>Investigação preliminar concluiu que a linha de retorno de fluido do riser de perfuração para o tanque de manobras #1 foi obstruída. Com esse entupimento da linha de retorno, o volume descarregado do tanque de manobras foi inicialmente contido pelo riser, sistema diverter e pelo reservatório de contenção da mesa rotativa, com o volume excedente vindo a ser descarregado para o mar após preencher todo o reservatório de contenção.</v>
      </c>
      <c r="AK413" s="107" t="s">
        <v>7229</v>
      </c>
      <c r="AL413" s="107" t="s">
        <v>7098</v>
      </c>
      <c r="AM413" s="107"/>
      <c r="AN413" s="108" t="str">
        <f>VLOOKUP(Tabela2[[#This Row],[SIEMA]],Siema2025,51,FALSE)</f>
        <v/>
      </c>
      <c r="AO413" s="108" t="str">
        <f>VLOOKUP(Tabela2[[#This Row],[SIEMA]],Siema2025,53,FALSE)</f>
        <v/>
      </c>
      <c r="AP413" s="108" t="str">
        <f>VLOOKUP(Tabela2[[#This Row],[SIEMA]],Siema2025,55,FALSE)</f>
        <v/>
      </c>
      <c r="AQ413" s="108" t="str">
        <f>VLOOKUP(Tabela2[[#This Row],[SIEMA]],Siema2025,57,FALSE)</f>
        <v/>
      </c>
      <c r="AR413" s="108" t="str">
        <f>VLOOKUP(Tabela2[[#This Row],[SIEMA]],Siema2025,59,FALSE)</f>
        <v/>
      </c>
      <c r="AS413" s="108" t="str">
        <f>VLOOKUP(Tabela2[[#This Row],[SIEMA]],Siema2025,61,FALSE)</f>
        <v>X</v>
      </c>
      <c r="AT413" s="108" t="str">
        <f>VLOOKUP(Tabela2[[#This Row],[SIEMA]],Siema2025,63,FALSE)</f>
        <v/>
      </c>
      <c r="AU413" s="108" t="str">
        <f>VLOOKUP(Tabela2[[#This Row],[SIEMA]],Siema2025,65,FALSE)</f>
        <v/>
      </c>
      <c r="AV413" s="108" t="str">
        <f>VLOOKUP(Tabela2[[#This Row],[SIEMA]],Siema2025,67,FALSE)</f>
        <v/>
      </c>
      <c r="AW413" s="108" t="str">
        <f>VLOOKUP(Tabela2[[#This Row],[SIEMA]],Siema2025,69,FALSE)</f>
        <v/>
      </c>
      <c r="AX413" s="108" t="str">
        <f>VLOOKUP(Tabela2[[#This Row],[SIEMA]],Siema2025,71,FALSE)</f>
        <v/>
      </c>
      <c r="AY413" s="108" t="str">
        <f>VLOOKUP(Tabela2[[#This Row],[SIEMA]],Siema2025,73,FALSE)</f>
        <v/>
      </c>
      <c r="AZ413" s="108" t="str">
        <f>VLOOKUP(Tabela2[[#This Row],[SIEMA]],Siema2025,75,FALSE)</f>
        <v/>
      </c>
      <c r="BA413" s="108" t="str">
        <f>VLOOKUP(Tabela2[[#This Row],[SIEMA]],Siema2025,77,FALSE)</f>
        <v/>
      </c>
      <c r="BB413" s="108" t="str">
        <f>VLOOKUP(Tabela2[[#This Row],[SIEMA]],Siema2025,79,FALSE)</f>
        <v/>
      </c>
      <c r="BC413" s="108" t="str">
        <f>IF(Tabela2[[#This Row],[Outro(s) ]] = "X", "PREENCHER","NA")</f>
        <v>NA</v>
      </c>
      <c r="BD413" s="108" t="str">
        <f>VLOOKUP(Tabela2[[#This Row],[SIEMA]],Siema2025,82,FALSE)</f>
        <v/>
      </c>
      <c r="BE413" s="108" t="str">
        <f>VLOOKUP(Tabela2[[#This Row],[SIEMA]],Siema2025,81,FALSE)</f>
        <v/>
      </c>
      <c r="BF413" s="110" t="str">
        <f>VLOOKUP(Tabela2[[#This Row],[SIEMA]],Siema2025,28,FALSE)</f>
        <v>Petrobras</v>
      </c>
      <c r="BG413" s="110"/>
      <c r="BH413" s="111" t="str">
        <f>VLOOKUP(Tabela2[[#This Row],[SIEMA]],Siema2025,29,FALSE)</f>
        <v>33000167000454</v>
      </c>
      <c r="BI413" s="112" t="str">
        <f>VLOOKUP(Tabela2[[#This Row],[SIEMA]],Siema2025,107,FALSE)</f>
        <v>Não</v>
      </c>
      <c r="BJ413" s="107" t="s">
        <v>7099</v>
      </c>
      <c r="BK413" s="104" t="s">
        <v>2696</v>
      </c>
      <c r="BL413" s="140">
        <v>45839</v>
      </c>
      <c r="BM413" s="108">
        <f ca="1">IF(Tabela2[[#This Row],[Data de atendimento do Ibama (considerar o primeiro documento/ação)]]="",_xlfn.DAYS(TODAY(),J413),_xlfn.DAYS(Tabela2[[#This Row],[Data de atendimento do Ibama (considerar o primeiro documento/ação)]],J413))</f>
        <v>8</v>
      </c>
      <c r="BN413" s="108" t="str">
        <f>IF(Tabela2[[#This Row],[Atendido pelo Ibama ("Não" ou "Sim")]]="Não","Preencher", IF(Tabela2[[#This Row],[Atendido pelo Ibama ("Não" ou "Sim")]]="Sim","NA",""))</f>
        <v>NA</v>
      </c>
      <c r="BO413" s="114" t="s">
        <v>7138</v>
      </c>
      <c r="BP413" s="108" t="str">
        <f>IF(Tabela2[[#This Row],[Forma de atendimento (primeiro documento/ação)]]= "Outros (especificar)", "PREENCHER","NA")</f>
        <v>NA</v>
      </c>
      <c r="BQ413" s="106" t="s">
        <v>123</v>
      </c>
      <c r="BR413" s="108" t="str">
        <f>IF(Tabela2[[#This Row],[Equipe do Ibama foi a campo? Houve sobrevoo do Poseidon?]] = "Sim", "PREENCHER","NA")</f>
        <v>NA</v>
      </c>
      <c r="BS413" s="108" t="str">
        <f>IF(Tabela2[[#This Row],[Se sim, foi emitida Ordem de Emergência? (informações vinculada à coluna CK)]] = "Sim", "PREENCHER","NA")</f>
        <v>NA</v>
      </c>
      <c r="BT413" s="108" t="s">
        <v>7101</v>
      </c>
      <c r="BU413" s="108" t="s">
        <v>123</v>
      </c>
      <c r="BV413" s="108" t="s">
        <v>123</v>
      </c>
      <c r="BW413" s="108" t="s">
        <v>123</v>
      </c>
      <c r="BX413" s="106"/>
      <c r="BY413" s="106"/>
      <c r="BZ413" s="104" t="str">
        <f>IF(Tabela2[[#This Row],[Data do documento de encerramento]]="NA","NA",IF(Tabela2[[#This Row],[Data do documento de encerramento]]="","Pendente de conclusão/ encerramento",_xlfn.DAYS(Tabela2[[#This Row],[Data do documento de encerramento]],J413)))</f>
        <v>Pendente de conclusão/ encerramento</v>
      </c>
      <c r="CA413" s="107"/>
      <c r="CB413" s="107"/>
      <c r="CC413" s="130" t="s">
        <v>7256</v>
      </c>
      <c r="CD413" s="107" t="s">
        <v>123</v>
      </c>
      <c r="CE413" s="107" t="s">
        <v>123</v>
      </c>
      <c r="CF413" s="107" t="s">
        <v>7141</v>
      </c>
    </row>
    <row r="414" spans="1:84" s="22" customFormat="1">
      <c r="A414" s="169">
        <v>202562461228</v>
      </c>
      <c r="B414" s="170" t="s">
        <v>8913</v>
      </c>
      <c r="C414" s="108" t="str">
        <f>VLOOKUP(Tabela2[[#This Row],[SIEMA]],Siema2025,4,FALSE)</f>
        <v xml:space="preserve"> PR</v>
      </c>
      <c r="D414" s="106" t="str">
        <f>VLOOKUP(Tabela2[[#This Row],[SIEMA]],Siema2025,3,FALSE)</f>
        <v xml:space="preserve">Ortigueira </v>
      </c>
      <c r="E414" s="106" t="s">
        <v>8914</v>
      </c>
      <c r="F414" s="106" t="s">
        <v>8915</v>
      </c>
      <c r="G414" s="106" t="s">
        <v>8916</v>
      </c>
      <c r="H414" s="106" t="s">
        <v>8917</v>
      </c>
      <c r="I414" s="106" t="s">
        <v>7120</v>
      </c>
      <c r="J414" s="140">
        <f>VLOOKUP(Tabela2[[#This Row],[SIEMA]],Siema2025,2,FALSE)</f>
        <v>45832</v>
      </c>
      <c r="K414" s="140" t="str">
        <f>VLOOKUP(Tabela2[[#This Row],[SIEMA]],Siema2025,16,FALSE)</f>
        <v>Terça</v>
      </c>
      <c r="L414" s="106" t="str">
        <f>IF(Tabela2[[#This Row],[Data]]="","Sem Informação",VLOOKUP(MONTH(Tabela2[[#This Row],[Data]]),'[1]Validação de dados'!$I$1:$J$13,2,0))</f>
        <v>Junho</v>
      </c>
      <c r="M414" s="106">
        <f>YEAR(Tabela2[[#This Row],[Data]])</f>
        <v>2025</v>
      </c>
      <c r="N414" s="140" t="str">
        <f>VLOOKUP(Tabela2[[#This Row],[SIEMA]],Siema2025,17,FALSE)</f>
        <v>Matutino</v>
      </c>
      <c r="O414" s="140" t="str">
        <f>VLOOKUP(Tabela2[[#This Row],[SIEMA]],Siema2025,5,FALSE)</f>
        <v>Rodovia</v>
      </c>
      <c r="P414" s="106" t="str">
        <f>VLOOKUP(Tabela2[[#This Row],[SIEMA]],Siema2025,21,FALSE)</f>
        <v>Tombamento de caminhão carregado de Diesel S10</v>
      </c>
      <c r="Q414" s="106">
        <v>1202</v>
      </c>
      <c r="R414" s="106" t="str">
        <f>VLOOKUP(Tabela2[[#This Row],[SIEMA]],Siema2025,10,FALSE)</f>
        <v/>
      </c>
      <c r="S414" s="109" t="str">
        <f>IF(Q414="","", IF(Q414="NC","", IF(Q414="NE","", IF(Q414="NA","",IFERROR(VLOOKUP(Q414,Produtos!$A$1:$C$2319,2,FALSE),"Não Cadastrado")))))</f>
        <v>GASÓLEO ou ÓLEO DIESEL ou ÓLEO PARA AQUECIMENTO, LEVE</v>
      </c>
      <c r="T414" s="106">
        <v>1000</v>
      </c>
      <c r="U414" s="106" t="s">
        <v>648</v>
      </c>
      <c r="V414" s="106">
        <f>IF(Q414="","",IF(ISNUMBER(Q414)=FALSE,"Não se aplica",IFERROR(VLOOKUP(Q414,Produtos!$A$1:$C$2319,3,FALSE),"Não Cadastrado")))</f>
        <v>3</v>
      </c>
      <c r="W414" s="106" t="str">
        <f>VLOOKUP(Tabela2[[#This Row],[SIEMA]],Siema2025,10,FALSE)</f>
        <v/>
      </c>
      <c r="X414" s="108" t="str">
        <f>IF(Tabela2[[#This Row],[Origem do acidente]] = "Plataforma", "PREENCHER","NA")</f>
        <v>NA</v>
      </c>
      <c r="Y414" s="109" t="str">
        <f>IF(W414="","", IF(W414="NC","", IF(W414="NE","", IF(W414="NA","",IFERROR(VLOOKUP(W414,Produtos!$A$1:$C$2319,2,FALSE),"Não Cadastrado")))))</f>
        <v/>
      </c>
      <c r="Z414" s="106" t="str">
        <f>VLOOKUP(Tabela2[[#This Row],[SIEMA]],Siema2025,11,FALSE)</f>
        <v xml:space="preserve"> </v>
      </c>
      <c r="AA414" s="106" t="str">
        <f>VLOOKUP(Tabela2[[#This Row],[SIEMA]],Siema2025,12,FALSE)</f>
        <v xml:space="preserve"> </v>
      </c>
      <c r="AB414" s="106" t="str">
        <f>IF(W414="","",IF(ISNUMBER(W414)=FALSE,"Não se aplica",IFERROR(VLOOKUP(W414,Produtos!$A$1:$C$2319,3,FALSE),"Não Cadastrado")))</f>
        <v/>
      </c>
      <c r="AC414" s="106"/>
      <c r="AD414" s="108" t="str">
        <f>IF(Tabela2[[#This Row],[Origem do acidente]] = "Plataforma", "PREENCHER","NA")</f>
        <v>NA</v>
      </c>
      <c r="AE414" s="109" t="str">
        <f>IF(AC414="","", IF(AC414="NC","", IF(AC414="NE","", IF(AC414="NA","",IFERROR(VLOOKUP(AC414,Produtos!$A$1:$C$2319,2,FALSE),"Não Cadastrado")))))</f>
        <v/>
      </c>
      <c r="AF414" s="106"/>
      <c r="AG414" s="106"/>
      <c r="AH414" s="106" t="str">
        <f>IF(AC414="","",IF(ISNUMBER(AC414)=FALSE,"Não se aplica",IFERROR(VLOOKUP(AC414,Produtos!$A$1:$C$2319,3,FALSE),"Não Cadastrado")))</f>
        <v/>
      </c>
      <c r="AI414" s="106"/>
      <c r="AJ414" s="106" t="str">
        <f>VLOOKUP(Tabela2[[#This Row],[SIEMA]],Siema2025,26,FALSE)</f>
        <v>Tomamento de carreta carregada com 50 mil litros. Vazamento de aproximadamente 1000 L, realizada a contenção na canaleta. Empresa Ambipar acionada para realizar as operações.</v>
      </c>
      <c r="AK414" s="109" t="s">
        <v>6834</v>
      </c>
      <c r="AL414" s="109" t="s">
        <v>7180</v>
      </c>
      <c r="AM414" s="109"/>
      <c r="AN414" s="108" t="str">
        <f>VLOOKUP(Tabela2[[#This Row],[SIEMA]],Siema2025,51,FALSE)</f>
        <v/>
      </c>
      <c r="AO414" s="108" t="str">
        <f>VLOOKUP(Tabela2[[#This Row],[SIEMA]],Siema2025,53,FALSE)</f>
        <v/>
      </c>
      <c r="AP414" s="108" t="str">
        <f>VLOOKUP(Tabela2[[#This Row],[SIEMA]],Siema2025,55,FALSE)</f>
        <v/>
      </c>
      <c r="AQ414" s="108" t="str">
        <f>VLOOKUP(Tabela2[[#This Row],[SIEMA]],Siema2025,57,FALSE)</f>
        <v/>
      </c>
      <c r="AR414" s="108" t="str">
        <f>VLOOKUP(Tabela2[[#This Row],[SIEMA]],Siema2025,59,FALSE)</f>
        <v/>
      </c>
      <c r="AS414" s="108" t="str">
        <f>VLOOKUP(Tabela2[[#This Row],[SIEMA]],Siema2025,61,FALSE)</f>
        <v/>
      </c>
      <c r="AT414" s="108" t="str">
        <f>VLOOKUP(Tabela2[[#This Row],[SIEMA]],Siema2025,63,FALSE)</f>
        <v/>
      </c>
      <c r="AU414" s="108" t="s">
        <v>7181</v>
      </c>
      <c r="AV414" s="108" t="str">
        <f>VLOOKUP(Tabela2[[#This Row],[SIEMA]],Siema2025,67,FALSE)</f>
        <v/>
      </c>
      <c r="AW414" s="108" t="str">
        <f>VLOOKUP(Tabela2[[#This Row],[SIEMA]],Siema2025,69,FALSE)</f>
        <v/>
      </c>
      <c r="AX414" s="108" t="str">
        <f>VLOOKUP(Tabela2[[#This Row],[SIEMA]],Siema2025,71,FALSE)</f>
        <v/>
      </c>
      <c r="AY414" s="108" t="str">
        <f>VLOOKUP(Tabela2[[#This Row],[SIEMA]],Siema2025,73,FALSE)</f>
        <v/>
      </c>
      <c r="AZ414" s="108" t="str">
        <f>VLOOKUP(Tabela2[[#This Row],[SIEMA]],Siema2025,75,FALSE)</f>
        <v/>
      </c>
      <c r="BA414" s="108" t="str">
        <f>VLOOKUP(Tabela2[[#This Row],[SIEMA]],Siema2025,77,FALSE)</f>
        <v/>
      </c>
      <c r="BB414" s="108"/>
      <c r="BC414" s="108" t="str">
        <f>IF(Tabela2[[#This Row],[Outro(s) ]] = "X", "PREENCHER","NA")</f>
        <v>NA</v>
      </c>
      <c r="BD414" s="108" t="str">
        <f>VLOOKUP(Tabela2[[#This Row],[SIEMA]],Siema2025,82,FALSE)</f>
        <v/>
      </c>
      <c r="BE414" s="108" t="str">
        <f>VLOOKUP(Tabela2[[#This Row],[SIEMA]],Siema2025,81,FALSE)</f>
        <v/>
      </c>
      <c r="BF414" s="28" t="s">
        <v>8918</v>
      </c>
      <c r="BG414" s="110"/>
      <c r="BH414" s="111" t="s">
        <v>8919</v>
      </c>
      <c r="BI414" s="112" t="s">
        <v>2696</v>
      </c>
      <c r="BJ414" s="109" t="s">
        <v>7099</v>
      </c>
      <c r="BK414" s="106" t="s">
        <v>2696</v>
      </c>
      <c r="BL414" s="140">
        <v>45861</v>
      </c>
      <c r="BM414" s="108">
        <f ca="1">IF(Tabela2[[#This Row],[Data de atendimento do Ibama (considerar o primeiro documento/ação)]]="",_xlfn.DAYS(TODAY(),J414),_xlfn.DAYS(Tabela2[[#This Row],[Data de atendimento do Ibama (considerar o primeiro documento/ação)]],J414))</f>
        <v>29</v>
      </c>
      <c r="BN414" s="108" t="str">
        <f>IF(Tabela2[[#This Row],[Atendido pelo Ibama ("Não" ou "Sim")]]="Não","Preencher", IF(Tabela2[[#This Row],[Atendido pelo Ibama ("Não" ou "Sim")]]="Sim","NA",""))</f>
        <v>NA</v>
      </c>
      <c r="BO414" s="114" t="s">
        <v>7138</v>
      </c>
      <c r="BP414" s="108" t="str">
        <f>IF(Tabela2[[#This Row],[Forma de atendimento (primeiro documento/ação)]]= "Outros (especificar)", "PREENCHER","NA")</f>
        <v>NA</v>
      </c>
      <c r="BQ414" s="106" t="s">
        <v>123</v>
      </c>
      <c r="BR414" s="108" t="str">
        <f>IF(Tabela2[[#This Row],[Equipe do Ibama foi a campo? Houve sobrevoo do Poseidon?]] = "Sim", "PREENCHER","NA")</f>
        <v>NA</v>
      </c>
      <c r="BS414" s="108" t="str">
        <f>IF(Tabela2[[#This Row],[Se sim, foi emitida Ordem de Emergência? (informações vinculada à coluna CK)]] = "Sim", "PREENCHER","NA")</f>
        <v>NA</v>
      </c>
      <c r="BT414" s="108" t="s">
        <v>7126</v>
      </c>
      <c r="BU414" s="108" t="s">
        <v>2696</v>
      </c>
      <c r="BV414" s="108" t="s">
        <v>123</v>
      </c>
      <c r="BW414" s="108" t="s">
        <v>2696</v>
      </c>
      <c r="BX414" s="106" t="s">
        <v>7102</v>
      </c>
      <c r="BY414" s="140">
        <v>45968</v>
      </c>
      <c r="BZ414" s="106">
        <f>IF(Tabela2[[#This Row],[Data do documento de encerramento]]="NA","NA",IF(Tabela2[[#This Row],[Data do documento de encerramento]]="","Pendente de conclusão/ encerramento",_xlfn.DAYS(Tabela2[[#This Row],[Data do documento de encerramento]],J414)))</f>
        <v>136</v>
      </c>
      <c r="CA414" s="109" t="s">
        <v>8920</v>
      </c>
      <c r="CB414" s="109"/>
      <c r="CC414" s="252"/>
      <c r="CD414" s="109"/>
      <c r="CE414" s="109"/>
      <c r="CF414" s="109"/>
    </row>
    <row r="415" spans="1:84" ht="30.75">
      <c r="A415" s="169">
        <v>202562561244</v>
      </c>
      <c r="B415" s="118" t="s">
        <v>8921</v>
      </c>
      <c r="C415" s="108" t="str">
        <f>VLOOKUP(Tabela2[[#This Row],[SIEMA]],Siema2025,4,FALSE)</f>
        <v xml:space="preserve"> BA</v>
      </c>
      <c r="D415" s="106" t="str">
        <f>VLOOKUP(Tabela2[[#This Row],[SIEMA]],Siema2025,3,FALSE)</f>
        <v xml:space="preserve">Esplanada </v>
      </c>
      <c r="E415" s="106" t="str">
        <f>VLOOKUP(Tabela2[[#This Row],[SIEMA]],Siema2025,20,FALSE)</f>
        <v>Campo de Fazenda Alvorada</v>
      </c>
      <c r="F415" s="106"/>
      <c r="G415" s="106" t="s">
        <v>8922</v>
      </c>
      <c r="H415" s="106" t="s">
        <v>8923</v>
      </c>
      <c r="I415" s="104" t="str">
        <f>VLOOKUP(Tabela2[[#This Row],[SIEMA]],Siema2025,19,FALSE)</f>
        <v/>
      </c>
      <c r="J415" s="105">
        <f>VLOOKUP(Tabela2[[#This Row],[SIEMA]],Siema2025,2,FALSE)</f>
        <v>45832</v>
      </c>
      <c r="K415" s="105" t="str">
        <f>VLOOKUP(Tabela2[[#This Row],[SIEMA]],Siema2025,16,FALSE)</f>
        <v>Terça</v>
      </c>
      <c r="L415" s="106" t="str">
        <f>IF(Tabela2[[#This Row],[Data]]="","Sem Informação",VLOOKUP(MONTH(Tabela2[[#This Row],[Data]]),'[1]Validação de dados'!$I$1:$J$13,2,0))</f>
        <v>Junho</v>
      </c>
      <c r="M415" s="104">
        <f>YEAR(Tabela2[[#This Row],[Data]])</f>
        <v>2025</v>
      </c>
      <c r="N415" s="105" t="str">
        <f>VLOOKUP(Tabela2[[#This Row],[SIEMA]],Siema2025,17,FALSE)</f>
        <v>Vespertino</v>
      </c>
      <c r="O415" s="105" t="s">
        <v>145</v>
      </c>
      <c r="P415" s="104" t="str">
        <f>VLOOKUP(Tabela2[[#This Row],[SIEMA]],Siema2025,21,FALSE)</f>
        <v>Poço terrestre</v>
      </c>
      <c r="Q415" s="104" t="str">
        <f>VLOOKUP(Tabela2[[#This Row],[SIEMA]],Siema2025,7,FALSE)</f>
        <v/>
      </c>
      <c r="R415" s="104" t="str">
        <f>VLOOKUP(Tabela2[[#This Row],[SIEMA]],Siema2025,10,FALSE)</f>
        <v/>
      </c>
      <c r="S415" s="107" t="s">
        <v>255</v>
      </c>
      <c r="T415" s="104" t="s">
        <v>8924</v>
      </c>
      <c r="U415" s="104" t="str">
        <f>VLOOKUP(Tabela2[[#This Row],[SIEMA]],Siema2025,12,FALSE)</f>
        <v xml:space="preserve"> </v>
      </c>
      <c r="V415" s="104" t="str">
        <f>IF(Q415="","",IF(ISNUMBER(Q415)=FALSE,"Não se aplica",IFERROR(VLOOKUP(Q415,Produtos!$A$1:$C$2319,3,FALSE),"Não Cadastrado")))</f>
        <v/>
      </c>
      <c r="W415" s="104" t="str">
        <f>VLOOKUP(Tabela2[[#This Row],[SIEMA]],Siema2025,10,FALSE)</f>
        <v/>
      </c>
      <c r="X415" s="113" t="str">
        <f>IF(Tabela2[[#This Row],[Origem do acidente]] = "Plataforma", "PREENCHER","NA")</f>
        <v>NA</v>
      </c>
      <c r="Y415" s="109" t="str">
        <f>IF(W415="","", IF(W415="NC","", IF(W415="NE","", IF(W415="NA","",IFERROR(VLOOKUP(W415,Produtos!$A$1:$C$2319,2,FALSE),"Não Cadastrado")))))</f>
        <v/>
      </c>
      <c r="Z415" s="104" t="str">
        <f>VLOOKUP(Tabela2[[#This Row],[SIEMA]],Siema2025,11,FALSE)</f>
        <v xml:space="preserve"> </v>
      </c>
      <c r="AA415" s="104" t="str">
        <f>VLOOKUP(Tabela2[[#This Row],[SIEMA]],Siema2025,12,FALSE)</f>
        <v xml:space="preserve"> </v>
      </c>
      <c r="AB415" s="104" t="str">
        <f>IF(W415="","",IF(ISNUMBER(W415)=FALSE,"Não se aplica",IFERROR(VLOOKUP(W415,Produtos!$A$1:$C$2319,3,FALSE),"Não Cadastrado")))</f>
        <v/>
      </c>
      <c r="AC415" s="104"/>
      <c r="AD415" s="108" t="str">
        <f>IF(Tabela2[[#This Row],[Origem do acidente]] = "Plataforma", "PREENCHER","NA")</f>
        <v>NA</v>
      </c>
      <c r="AE415" s="107" t="str">
        <f>IF(AC415="","", IF(AC415="NC","", IF(AC415="NE","", IF(AC415="NA","",IFERROR(VLOOKUP(AC415,Produtos!$A$1:$C$2319,2,FALSE),"Não Cadastrado")))))</f>
        <v/>
      </c>
      <c r="AF415" s="104"/>
      <c r="AG415" s="104"/>
      <c r="AH415" s="104" t="str">
        <f>IF(AC415="","",IF(ISNUMBER(AC415)=FALSE,"Não se aplica",IFERROR(VLOOKUP(AC415,Produtos!$A$1:$C$2319,3,FALSE),"Não Cadastrado")))</f>
        <v/>
      </c>
      <c r="AI415" s="104"/>
      <c r="AJ415" s="104" t="str">
        <f>VLOOKUP(Tabela2[[#This Row],[SIEMA]],Siema2025,26,FALSE)</f>
        <v>Em avaliação.</v>
      </c>
      <c r="AK415" s="107"/>
      <c r="AL415" s="107"/>
      <c r="AM415" s="107"/>
      <c r="AN415" s="108" t="str">
        <f>VLOOKUP(Tabela2[[#This Row],[SIEMA]],Siema2025,51,FALSE)</f>
        <v/>
      </c>
      <c r="AO415" s="108" t="str">
        <f>VLOOKUP(Tabela2[[#This Row],[SIEMA]],Siema2025,53,FALSE)</f>
        <v/>
      </c>
      <c r="AP415" s="108" t="str">
        <f>VLOOKUP(Tabela2[[#This Row],[SIEMA]],Siema2025,55,FALSE)</f>
        <v/>
      </c>
      <c r="AQ415" s="108" t="str">
        <f>VLOOKUP(Tabela2[[#This Row],[SIEMA]],Siema2025,57,FALSE)</f>
        <v/>
      </c>
      <c r="AR415" s="108" t="str">
        <f>VLOOKUP(Tabela2[[#This Row],[SIEMA]],Siema2025,59,FALSE)</f>
        <v/>
      </c>
      <c r="AS415" s="108" t="str">
        <f>VLOOKUP(Tabela2[[#This Row],[SIEMA]],Siema2025,61,FALSE)</f>
        <v/>
      </c>
      <c r="AT415" s="108" t="str">
        <f>VLOOKUP(Tabela2[[#This Row],[SIEMA]],Siema2025,63,FALSE)</f>
        <v/>
      </c>
      <c r="AU415" s="108" t="str">
        <f>VLOOKUP(Tabela2[[#This Row],[SIEMA]],Siema2025,65,FALSE)</f>
        <v>X</v>
      </c>
      <c r="AV415" s="108" t="str">
        <f>VLOOKUP(Tabela2[[#This Row],[SIEMA]],Siema2025,67,FALSE)</f>
        <v/>
      </c>
      <c r="AW415" s="108" t="str">
        <f>VLOOKUP(Tabela2[[#This Row],[SIEMA]],Siema2025,69,FALSE)</f>
        <v/>
      </c>
      <c r="AX415" s="108" t="str">
        <f>VLOOKUP(Tabela2[[#This Row],[SIEMA]],Siema2025,71,FALSE)</f>
        <v/>
      </c>
      <c r="AY415" s="108" t="str">
        <f>VLOOKUP(Tabela2[[#This Row],[SIEMA]],Siema2025,73,FALSE)</f>
        <v/>
      </c>
      <c r="AZ415" s="108" t="str">
        <f>VLOOKUP(Tabela2[[#This Row],[SIEMA]],Siema2025,75,FALSE)</f>
        <v/>
      </c>
      <c r="BA415" s="108" t="str">
        <f>VLOOKUP(Tabela2[[#This Row],[SIEMA]],Siema2025,77,FALSE)</f>
        <v/>
      </c>
      <c r="BB415" s="108" t="str">
        <f>VLOOKUP(Tabela2[[#This Row],[SIEMA]],Siema2025,79,FALSE)</f>
        <v/>
      </c>
      <c r="BC415" s="108" t="str">
        <f>IF(Tabela2[[#This Row],[Outro(s) ]] = "X", "PREENCHER","NA")</f>
        <v>NA</v>
      </c>
      <c r="BD415" s="108" t="str">
        <f>VLOOKUP(Tabela2[[#This Row],[SIEMA]],Siema2025,82,FALSE)</f>
        <v/>
      </c>
      <c r="BE415" s="108" t="str">
        <f>VLOOKUP(Tabela2[[#This Row],[SIEMA]],Siema2025,81,FALSE)</f>
        <v/>
      </c>
      <c r="BF415" s="110" t="str">
        <f>VLOOKUP(Tabela2[[#This Row],[SIEMA]],Siema2025,28,FALSE)</f>
        <v>: PETRÓLEO BRASILEIRO S.A. - PETROBRAS</v>
      </c>
      <c r="BG415" s="110"/>
      <c r="BH415" s="111" t="str">
        <f>VLOOKUP(Tabela2[[#This Row],[SIEMA]],Siema2025,29,FALSE)</f>
        <v/>
      </c>
      <c r="BI415" s="112" t="str">
        <f>VLOOKUP(Tabela2[[#This Row],[SIEMA]],Siema2025,107,FALSE)</f>
        <v>Não</v>
      </c>
      <c r="BJ415" s="107" t="s">
        <v>7113</v>
      </c>
      <c r="BK415" s="104" t="s">
        <v>2696</v>
      </c>
      <c r="BL415" s="140">
        <v>45925</v>
      </c>
      <c r="BM415" s="108">
        <f ca="1">IF(Tabela2[[#This Row],[Data de atendimento do Ibama (considerar o primeiro documento/ação)]]="",_xlfn.DAYS(TODAY(),J415),_xlfn.DAYS(Tabela2[[#This Row],[Data de atendimento do Ibama (considerar o primeiro documento/ação)]],J415))</f>
        <v>93</v>
      </c>
      <c r="BN415" s="108" t="str">
        <f>IF(Tabela2[[#This Row],[Atendido pelo Ibama ("Não" ou "Sim")]]="Não","Preencher", IF(Tabela2[[#This Row],[Atendido pelo Ibama ("Não" ou "Sim")]]="Sim","NA",""))</f>
        <v>NA</v>
      </c>
      <c r="BO415" s="114" t="s">
        <v>7138</v>
      </c>
      <c r="BP415" s="108" t="str">
        <f>IF(Tabela2[[#This Row],[Forma de atendimento (primeiro documento/ação)]]= "Outros (especificar)", "PREENCHER","NA")</f>
        <v>NA</v>
      </c>
      <c r="BQ415" s="106" t="s">
        <v>123</v>
      </c>
      <c r="BR415" s="108" t="str">
        <f>IF(Tabela2[[#This Row],[Equipe do Ibama foi a campo? Houve sobrevoo do Poseidon?]] = "Sim", "PREENCHER","NA")</f>
        <v>NA</v>
      </c>
      <c r="BS415" s="108" t="str">
        <f>IF(Tabela2[[#This Row],[Se sim, foi emitida Ordem de Emergência? (informações vinculada à coluna CK)]] = "Sim", "PREENCHER","NA")</f>
        <v>NA</v>
      </c>
      <c r="BT415" s="108" t="str">
        <f>IF(Tabela2[[#This Row],[Foi elaborado Relatório de Vistoria pelo Ibama? (informações vinculada à coluna CK)]] = "Sim", "PREENCHER","NA")</f>
        <v>NA</v>
      </c>
      <c r="BU415" s="108" t="s">
        <v>123</v>
      </c>
      <c r="BV415" s="108" t="s">
        <v>123</v>
      </c>
      <c r="BW415" s="108" t="s">
        <v>123</v>
      </c>
      <c r="BX415" s="106"/>
      <c r="BY415" s="140"/>
      <c r="BZ415" s="104" t="str">
        <f>IF(Tabela2[[#This Row],[Data do documento de encerramento]]="NA","NA",IF(Tabela2[[#This Row],[Data do documento de encerramento]]="","Pendente de conclusão/ encerramento",_xlfn.DAYS(Tabela2[[#This Row],[Data do documento de encerramento]],J415)))</f>
        <v>Pendente de conclusão/ encerramento</v>
      </c>
      <c r="CA415" s="107"/>
      <c r="CB415" s="107"/>
      <c r="CC415" s="133"/>
      <c r="CD415" s="107"/>
      <c r="CE415" s="107"/>
      <c r="CF415" s="107"/>
    </row>
    <row r="416" spans="1:84" ht="30.75">
      <c r="A416" s="169">
        <v>202562546849</v>
      </c>
      <c r="B416" s="170" t="s">
        <v>8925</v>
      </c>
      <c r="C416" s="108" t="str">
        <f>VLOOKUP(Tabela2[[#This Row],[SIEMA]],Siema2025,4,FALSE)</f>
        <v xml:space="preserve"> SP</v>
      </c>
      <c r="D416" s="106" t="str">
        <f>VLOOKUP(Tabela2[[#This Row],[SIEMA]],Siema2025,3,FALSE)</f>
        <v xml:space="preserve">Santa Adélia </v>
      </c>
      <c r="E416" s="106" t="str">
        <f>VLOOKUP(Tabela2[[#This Row],[SIEMA]],Siema2025,20,FALSE)</f>
        <v>km 113+00</v>
      </c>
      <c r="F416" s="106"/>
      <c r="G416" s="106" t="s">
        <v>8926</v>
      </c>
      <c r="H416" s="106" t="s">
        <v>8927</v>
      </c>
      <c r="I416" s="104" t="s">
        <v>7120</v>
      </c>
      <c r="J416" s="105">
        <f>VLOOKUP(Tabela2[[#This Row],[SIEMA]],Siema2025,2,FALSE)</f>
        <v>45833</v>
      </c>
      <c r="K416" s="105" t="str">
        <f>VLOOKUP(Tabela2[[#This Row],[SIEMA]],Siema2025,16,FALSE)</f>
        <v>Quarta</v>
      </c>
      <c r="L416" s="106" t="str">
        <f>IF(Tabela2[[#This Row],[Data]]="","Sem Informação",VLOOKUP(MONTH(Tabela2[[#This Row],[Data]]),'[1]Validação de dados'!$I$1:$J$13,2,0))</f>
        <v>Junho</v>
      </c>
      <c r="M416" s="104">
        <f>YEAR(Tabela2[[#This Row],[Data]])</f>
        <v>2025</v>
      </c>
      <c r="N416" s="105" t="str">
        <f>VLOOKUP(Tabela2[[#This Row],[SIEMA]],Siema2025,17,FALSE)</f>
        <v>Matutino</v>
      </c>
      <c r="O416" s="105" t="str">
        <f>VLOOKUP(Tabela2[[#This Row],[SIEMA]],Siema2025,5,FALSE)</f>
        <v>Ferrovia</v>
      </c>
      <c r="P416" s="104" t="str">
        <f>VLOOKUP(Tabela2[[#This Row],[SIEMA]],Siema2025,21,FALSE)</f>
        <v>Vazamento de açúcar, sobre a via.</v>
      </c>
      <c r="Q416" s="104" t="s">
        <v>7127</v>
      </c>
      <c r="R416" s="104" t="s">
        <v>7127</v>
      </c>
      <c r="S416" s="107" t="s">
        <v>3999</v>
      </c>
      <c r="T416" s="104" t="str">
        <f>VLOOKUP(Tabela2[[#This Row],[SIEMA]],Siema2025,11,FALSE)</f>
        <v>70</v>
      </c>
      <c r="U416" s="104" t="s">
        <v>7121</v>
      </c>
      <c r="V416" s="104" t="s">
        <v>7127</v>
      </c>
      <c r="W416" s="104"/>
      <c r="X416" s="113"/>
      <c r="Y416" s="109" t="str">
        <f>IF(W416="","", IF(W416="NC","", IF(W416="NE","", IF(W416="NA","",IFERROR(VLOOKUP(W416,Produtos!$A$1:$C$2319,2,FALSE),"Não Cadastrado")))))</f>
        <v/>
      </c>
      <c r="Z416" s="104"/>
      <c r="AA416" s="104"/>
      <c r="AB416" s="104" t="str">
        <f>IF(W416="","",IF(ISNUMBER(W416)=FALSE,"Não se aplica",IFERROR(VLOOKUP(W416,Produtos!$A$1:$C$2319,3,FALSE),"Não Cadastrado")))</f>
        <v/>
      </c>
      <c r="AC416" s="104"/>
      <c r="AD416" s="108"/>
      <c r="AE416" s="107" t="str">
        <f>IF(AC416="","", IF(AC416="NC","", IF(AC416="NE","", IF(AC416="NA","",IFERROR(VLOOKUP(AC416,Produtos!$A$1:$C$2319,2,FALSE),"Não Cadastrado")))))</f>
        <v/>
      </c>
      <c r="AF416" s="104"/>
      <c r="AG416" s="104"/>
      <c r="AH416" s="104" t="str">
        <f>IF(AC416="","",IF(ISNUMBER(AC416)=FALSE,"Não se aplica",IFERROR(VLOOKUP(AC416,Produtos!$A$1:$C$2319,3,FALSE),"Não Cadastrado")))</f>
        <v/>
      </c>
      <c r="AI416" s="104"/>
      <c r="AJ416" s="104" t="str">
        <f>VLOOKUP(Tabela2[[#This Row],[SIEMA]],Siema2025,26,FALSE)</f>
        <v>Evento caracterizado por vandalismo e abertura de 1 vagão carregado com açucar, em decorrência de ataque criminoso.</v>
      </c>
      <c r="AK416" s="107" t="s">
        <v>7122</v>
      </c>
      <c r="AL416" s="107"/>
      <c r="AM416" s="107"/>
      <c r="AN416" s="108" t="str">
        <f>VLOOKUP(Tabela2[[#This Row],[SIEMA]],Siema2025,51,FALSE)</f>
        <v/>
      </c>
      <c r="AO416" s="108" t="str">
        <f>VLOOKUP(Tabela2[[#This Row],[SIEMA]],Siema2025,53,FALSE)</f>
        <v/>
      </c>
      <c r="AP416" s="108" t="str">
        <f>VLOOKUP(Tabela2[[#This Row],[SIEMA]],Siema2025,55,FALSE)</f>
        <v/>
      </c>
      <c r="AQ416" s="108" t="str">
        <f>VLOOKUP(Tabela2[[#This Row],[SIEMA]],Siema2025,57,FALSE)</f>
        <v/>
      </c>
      <c r="AR416" s="108" t="str">
        <f>VLOOKUP(Tabela2[[#This Row],[SIEMA]],Siema2025,59,FALSE)</f>
        <v/>
      </c>
      <c r="AS416" s="108" t="str">
        <f>VLOOKUP(Tabela2[[#This Row],[SIEMA]],Siema2025,61,FALSE)</f>
        <v/>
      </c>
      <c r="AT416" s="108" t="str">
        <f>VLOOKUP(Tabela2[[#This Row],[SIEMA]],Siema2025,63,FALSE)</f>
        <v/>
      </c>
      <c r="AU416" s="108" t="str">
        <f>VLOOKUP(Tabela2[[#This Row],[SIEMA]],Siema2025,65,FALSE)</f>
        <v>X</v>
      </c>
      <c r="AV416" s="108" t="str">
        <f>VLOOKUP(Tabela2[[#This Row],[SIEMA]],Siema2025,67,FALSE)</f>
        <v/>
      </c>
      <c r="AW416" s="108" t="str">
        <f>VLOOKUP(Tabela2[[#This Row],[SIEMA]],Siema2025,69,FALSE)</f>
        <v/>
      </c>
      <c r="AX416" s="108" t="str">
        <f>VLOOKUP(Tabela2[[#This Row],[SIEMA]],Siema2025,71,FALSE)</f>
        <v/>
      </c>
      <c r="AY416" s="108" t="str">
        <f>VLOOKUP(Tabela2[[#This Row],[SIEMA]],Siema2025,73,FALSE)</f>
        <v/>
      </c>
      <c r="AZ416" s="108" t="str">
        <f>VLOOKUP(Tabela2[[#This Row],[SIEMA]],Siema2025,75,FALSE)</f>
        <v/>
      </c>
      <c r="BA416" s="108" t="str">
        <f>VLOOKUP(Tabela2[[#This Row],[SIEMA]],Siema2025,77,FALSE)</f>
        <v/>
      </c>
      <c r="BB416" s="108" t="str">
        <f>VLOOKUP(Tabela2[[#This Row],[SIEMA]],Siema2025,79,FALSE)</f>
        <v/>
      </c>
      <c r="BC416" s="108" t="str">
        <f>IF(Tabela2[[#This Row],[Outro(s) ]] = "X", "PREENCHER","NA")</f>
        <v>NA</v>
      </c>
      <c r="BD416" s="108" t="str">
        <f>VLOOKUP(Tabela2[[#This Row],[SIEMA]],Siema2025,82,FALSE)</f>
        <v/>
      </c>
      <c r="BE416" s="108" t="str">
        <f>VLOOKUP(Tabela2[[#This Row],[SIEMA]],Siema2025,81,FALSE)</f>
        <v/>
      </c>
      <c r="BF416" s="110" t="s">
        <v>3066</v>
      </c>
      <c r="BG416" s="110" t="s">
        <v>7123</v>
      </c>
      <c r="BH416" s="111" t="str">
        <f>VLOOKUP(Tabela2[[#This Row],[SIEMA]],Siema2025,29,FALSE)</f>
        <v>02502844000166</v>
      </c>
      <c r="BI416" s="112" t="str">
        <f>VLOOKUP(Tabela2[[#This Row],[SIEMA]],Siema2025,107,FALSE)</f>
        <v>Não</v>
      </c>
      <c r="BJ416" s="107" t="s">
        <v>7099</v>
      </c>
      <c r="BK416" s="104" t="s">
        <v>2696</v>
      </c>
      <c r="BL416" s="140">
        <v>45835</v>
      </c>
      <c r="BM416" s="108">
        <f ca="1">IF(Tabela2[[#This Row],[Data de atendimento do Ibama (considerar o primeiro documento/ação)]]="",_xlfn.DAYS(TODAY(),J416),_xlfn.DAYS(Tabela2[[#This Row],[Data de atendimento do Ibama (considerar o primeiro documento/ação)]],J416))</f>
        <v>2</v>
      </c>
      <c r="BN416" s="108" t="str">
        <f>IF(Tabela2[[#This Row],[Atendido pelo Ibama ("Não" ou "Sim")]]="Não","Preencher", IF(Tabela2[[#This Row],[Atendido pelo Ibama ("Não" ou "Sim")]]="Sim","NA",""))</f>
        <v>NA</v>
      </c>
      <c r="BO416" s="114" t="s">
        <v>7100</v>
      </c>
      <c r="BP416" s="108" t="str">
        <f>IF(Tabela2[[#This Row],[Forma de atendimento (primeiro documento/ação)]]= "Outros (especificar)", "PREENCHER","NA")</f>
        <v>NA</v>
      </c>
      <c r="BQ416" s="106" t="s">
        <v>2696</v>
      </c>
      <c r="BR416" s="108" t="s">
        <v>123</v>
      </c>
      <c r="BS416" s="108" t="s">
        <v>2696</v>
      </c>
      <c r="BT416" s="108" t="s">
        <v>7101</v>
      </c>
      <c r="BU416" s="108" t="s">
        <v>2696</v>
      </c>
      <c r="BV416" s="108" t="s">
        <v>123</v>
      </c>
      <c r="BW416" s="108" t="s">
        <v>2696</v>
      </c>
      <c r="BX416" s="106" t="s">
        <v>7115</v>
      </c>
      <c r="BY416" s="140">
        <v>45894</v>
      </c>
      <c r="BZ416" s="104">
        <f>IF(Tabela2[[#This Row],[Data do documento de encerramento]]="NA","NA",IF(Tabela2[[#This Row],[Data do documento de encerramento]]="","Pendente de conclusão/ encerramento",_xlfn.DAYS(Tabela2[[#This Row],[Data do documento de encerramento]],J416)))</f>
        <v>61</v>
      </c>
      <c r="CA416" s="107"/>
      <c r="CB416" s="107"/>
      <c r="CC416" s="131"/>
      <c r="CD416" s="107"/>
      <c r="CE416" s="107"/>
      <c r="CF416" s="107"/>
    </row>
    <row r="417" spans="1:84" ht="76.5">
      <c r="A417" s="169">
        <v>202562554005</v>
      </c>
      <c r="B417" s="170" t="s">
        <v>8928</v>
      </c>
      <c r="C417" s="108" t="str">
        <f>VLOOKUP(Tabela2[[#This Row],[SIEMA]],Siema2025,4,FALSE)</f>
        <v xml:space="preserve"> RJ</v>
      </c>
      <c r="D417" s="106" t="s">
        <v>637</v>
      </c>
      <c r="E417" s="106" t="s">
        <v>8814</v>
      </c>
      <c r="F417" s="106"/>
      <c r="G417" s="106" t="s">
        <v>8929</v>
      </c>
      <c r="H417" s="106" t="s">
        <v>8930</v>
      </c>
      <c r="I417" s="104" t="s">
        <v>201</v>
      </c>
      <c r="J417" s="105">
        <f>VLOOKUP(Tabela2[[#This Row],[SIEMA]],Siema2025,2,FALSE)</f>
        <v>45833</v>
      </c>
      <c r="K417" s="105" t="str">
        <f>VLOOKUP(Tabela2[[#This Row],[SIEMA]],Siema2025,16,FALSE)</f>
        <v>Quarta</v>
      </c>
      <c r="L417" s="106" t="str">
        <f>IF(Tabela2[[#This Row],[Data]]="","Sem Informação",VLOOKUP(MONTH(Tabela2[[#This Row],[Data]]),'[1]Validação de dados'!$I$1:$J$13,2,0))</f>
        <v>Junho</v>
      </c>
      <c r="M417" s="104">
        <f>YEAR(Tabela2[[#This Row],[Data]])</f>
        <v>2025</v>
      </c>
      <c r="N417" s="105" t="str">
        <f>VLOOKUP(Tabela2[[#This Row],[SIEMA]],Siema2025,17,FALSE)</f>
        <v>Madrugada</v>
      </c>
      <c r="O417" s="105" t="s">
        <v>111</v>
      </c>
      <c r="P417" s="104" t="str">
        <f>VLOOKUP(Tabela2[[#This Row],[SIEMA]],Siema2025,21,FALSE)</f>
        <v>Embarcação SKANDI NITERÓI</v>
      </c>
      <c r="Q417" s="104" t="s">
        <v>637</v>
      </c>
      <c r="R417" s="104" t="s">
        <v>7471</v>
      </c>
      <c r="S417" s="107" t="s">
        <v>8899</v>
      </c>
      <c r="T417" s="104" t="str">
        <f>VLOOKUP(Tabela2[[#This Row],[SIEMA]],Siema2025,11,FALSE)</f>
        <v>0.002895</v>
      </c>
      <c r="U417" s="104" t="str">
        <f>VLOOKUP(Tabela2[[#This Row],[SIEMA]],Siema2025,12,FALSE)</f>
        <v>M3</v>
      </c>
      <c r="V417" s="104" t="str">
        <f>IF(Q417="","",IF(ISNUMBER(Q417)=FALSE,"Não se aplica",IFERROR(VLOOKUP(Q417,Produtos!$A$1:$C$2319,3,FALSE),"Não Cadastrado")))</f>
        <v>Não se aplica</v>
      </c>
      <c r="W417" s="104"/>
      <c r="X417" s="113"/>
      <c r="Y417" s="109" t="str">
        <f>IF(W417="","", IF(W417="NC","", IF(W417="NE","", IF(W417="NA","",IFERROR(VLOOKUP(W417,Produtos!$A$1:$C$2319,2,FALSE),"Não Cadastrado")))))</f>
        <v/>
      </c>
      <c r="Z417" s="104"/>
      <c r="AA417" s="104"/>
      <c r="AB417" s="104" t="str">
        <f>IF(W417="","",IF(ISNUMBER(W417)=FALSE,"Não se aplica",IFERROR(VLOOKUP(W417,Produtos!$A$1:$C$2319,3,FALSE),"Não Cadastrado")))</f>
        <v/>
      </c>
      <c r="AC417" s="104"/>
      <c r="AD417" s="108"/>
      <c r="AE417" s="107" t="str">
        <f>IF(AC417="","", IF(AC417="NC","", IF(AC417="NE","", IF(AC417="NA","",IFERROR(VLOOKUP(AC417,Produtos!$A$1:$C$2319,2,FALSE),"Não Cadastrado")))))</f>
        <v/>
      </c>
      <c r="AF417" s="104"/>
      <c r="AG417" s="104"/>
      <c r="AH417" s="104" t="str">
        <f>IF(AC417="","",IF(ISNUMBER(AC417)=FALSE,"Não se aplica",IFERROR(VLOOKUP(AC417,Produtos!$A$1:$C$2319,3,FALSE),"Não Cadastrado")))</f>
        <v/>
      </c>
      <c r="AI417" s="104"/>
      <c r="AJ417" s="104" t="str">
        <f>VLOOKUP(Tabela2[[#This Row],[SIEMA]],Siema2025,26,FALSE)</f>
        <v>Afrouxamento de parafuso interno no braço de 7 funções do ROV de Boreste</v>
      </c>
      <c r="AK417" s="107" t="s">
        <v>7285</v>
      </c>
      <c r="AL417" s="107"/>
      <c r="AM417" s="107"/>
      <c r="AN417" s="108" t="str">
        <f>VLOOKUP(Tabela2[[#This Row],[SIEMA]],Siema2025,51,FALSE)</f>
        <v/>
      </c>
      <c r="AO417" s="108" t="str">
        <f>VLOOKUP(Tabela2[[#This Row],[SIEMA]],Siema2025,53,FALSE)</f>
        <v/>
      </c>
      <c r="AP417" s="108" t="str">
        <f>VLOOKUP(Tabela2[[#This Row],[SIEMA]],Siema2025,55,FALSE)</f>
        <v/>
      </c>
      <c r="AQ417" s="108" t="str">
        <f>VLOOKUP(Tabela2[[#This Row],[SIEMA]],Siema2025,57,FALSE)</f>
        <v/>
      </c>
      <c r="AR417" s="108" t="str">
        <f>VLOOKUP(Tabela2[[#This Row],[SIEMA]],Siema2025,59,FALSE)</f>
        <v/>
      </c>
      <c r="AS417" s="108" t="str">
        <f>VLOOKUP(Tabela2[[#This Row],[SIEMA]],Siema2025,61,FALSE)</f>
        <v>X</v>
      </c>
      <c r="AT417" s="108" t="str">
        <f>VLOOKUP(Tabela2[[#This Row],[SIEMA]],Siema2025,63,FALSE)</f>
        <v/>
      </c>
      <c r="AU417" s="108" t="str">
        <f>VLOOKUP(Tabela2[[#This Row],[SIEMA]],Siema2025,65,FALSE)</f>
        <v/>
      </c>
      <c r="AV417" s="108" t="str">
        <f>VLOOKUP(Tabela2[[#This Row],[SIEMA]],Siema2025,67,FALSE)</f>
        <v/>
      </c>
      <c r="AW417" s="108" t="str">
        <f>VLOOKUP(Tabela2[[#This Row],[SIEMA]],Siema2025,69,FALSE)</f>
        <v/>
      </c>
      <c r="AX417" s="108" t="str">
        <f>VLOOKUP(Tabela2[[#This Row],[SIEMA]],Siema2025,71,FALSE)</f>
        <v/>
      </c>
      <c r="AY417" s="108" t="str">
        <f>VLOOKUP(Tabela2[[#This Row],[SIEMA]],Siema2025,73,FALSE)</f>
        <v/>
      </c>
      <c r="AZ417" s="108" t="str">
        <f>VLOOKUP(Tabela2[[#This Row],[SIEMA]],Siema2025,75,FALSE)</f>
        <v/>
      </c>
      <c r="BA417" s="108" t="str">
        <f>VLOOKUP(Tabela2[[#This Row],[SIEMA]],Siema2025,77,FALSE)</f>
        <v/>
      </c>
      <c r="BB417" s="108" t="str">
        <f>VLOOKUP(Tabela2[[#This Row],[SIEMA]],Siema2025,79,FALSE)</f>
        <v/>
      </c>
      <c r="BC417" s="108" t="str">
        <f>IF(Tabela2[[#This Row],[Outro(s) ]] = "X", "PREENCHER","NA")</f>
        <v>NA</v>
      </c>
      <c r="BD417" s="108" t="str">
        <f>VLOOKUP(Tabela2[[#This Row],[SIEMA]],Siema2025,82,FALSE)</f>
        <v/>
      </c>
      <c r="BE417" s="108" t="str">
        <f>VLOOKUP(Tabela2[[#This Row],[SIEMA]],Siema2025,81,FALSE)</f>
        <v/>
      </c>
      <c r="BF417" s="110" t="str">
        <f>VLOOKUP(Tabela2[[#This Row],[SIEMA]],Siema2025,28,FALSE)</f>
        <v>Petrobras</v>
      </c>
      <c r="BG417" s="110"/>
      <c r="BH417" s="111" t="str">
        <f>VLOOKUP(Tabela2[[#This Row],[SIEMA]],Siema2025,29,FALSE)</f>
        <v>33000167100750</v>
      </c>
      <c r="BI417" s="112" t="str">
        <f>VLOOKUP(Tabela2[[#This Row],[SIEMA]],Siema2025,107,FALSE)</f>
        <v>Não</v>
      </c>
      <c r="BJ417" s="107" t="s">
        <v>7099</v>
      </c>
      <c r="BK417" s="104" t="s">
        <v>2696</v>
      </c>
      <c r="BL417" s="140">
        <v>45839</v>
      </c>
      <c r="BM417" s="108">
        <f ca="1">IF(Tabela2[[#This Row],[Data de atendimento do Ibama (considerar o primeiro documento/ação)]]="",_xlfn.DAYS(TODAY(),J417),_xlfn.DAYS(Tabela2[[#This Row],[Data de atendimento do Ibama (considerar o primeiro documento/ação)]],J417))</f>
        <v>6</v>
      </c>
      <c r="BN417" s="108" t="str">
        <f>IF(Tabela2[[#This Row],[Atendido pelo Ibama ("Não" ou "Sim")]]="Não","Preencher", IF(Tabela2[[#This Row],[Atendido pelo Ibama ("Não" ou "Sim")]]="Sim","NA",""))</f>
        <v>NA</v>
      </c>
      <c r="BO417" s="114" t="s">
        <v>7138</v>
      </c>
      <c r="BP417" s="108" t="str">
        <f>IF(Tabela2[[#This Row],[Forma de atendimento (primeiro documento/ação)]]= "Outros (especificar)", "PREENCHER","NA")</f>
        <v>NA</v>
      </c>
      <c r="BQ417" s="106" t="s">
        <v>123</v>
      </c>
      <c r="BR417" s="108" t="str">
        <f>IF(Tabela2[[#This Row],[Equipe do Ibama foi a campo? Houve sobrevoo do Poseidon?]] = "Sim", "PREENCHER","NA")</f>
        <v>NA</v>
      </c>
      <c r="BS417" s="108" t="str">
        <f>IF(Tabela2[[#This Row],[Se sim, foi emitida Ordem de Emergência? (informações vinculada à coluna CK)]] = "Sim", "PREENCHER","NA")</f>
        <v>NA</v>
      </c>
      <c r="BT417" s="108" t="s">
        <v>7101</v>
      </c>
      <c r="BU417" s="108" t="s">
        <v>2696</v>
      </c>
      <c r="BV417" s="108" t="s">
        <v>123</v>
      </c>
      <c r="BW417" s="108" t="s">
        <v>2696</v>
      </c>
      <c r="BX417" s="106" t="s">
        <v>7102</v>
      </c>
      <c r="BY417" s="140">
        <v>46017</v>
      </c>
      <c r="BZ417" s="104">
        <f>IF(Tabela2[[#This Row],[Data do documento de encerramento]]="NA","NA",IF(Tabela2[[#This Row],[Data do documento de encerramento]]="","Pendente de conclusão/ encerramento",_xlfn.DAYS(Tabela2[[#This Row],[Data do documento de encerramento]],J417)))</f>
        <v>184</v>
      </c>
      <c r="CA417" s="107"/>
      <c r="CB417" s="107"/>
      <c r="CC417" s="133" t="s">
        <v>7140</v>
      </c>
      <c r="CD417" s="107" t="s">
        <v>123</v>
      </c>
      <c r="CE417" s="107" t="s">
        <v>123</v>
      </c>
      <c r="CF417" s="107" t="s">
        <v>7141</v>
      </c>
    </row>
    <row r="418" spans="1:84">
      <c r="A418" s="169">
        <v>202562564849</v>
      </c>
      <c r="B418" s="177" t="s">
        <v>8435</v>
      </c>
      <c r="C418" s="108" t="str">
        <f>VLOOKUP(Tabela2[[#This Row],[SIEMA]],Siema2025,4,FALSE)</f>
        <v xml:space="preserve"> PR</v>
      </c>
      <c r="D418" s="106" t="str">
        <f>VLOOKUP(Tabela2[[#This Row],[SIEMA]],Siema2025,3,FALSE)</f>
        <v xml:space="preserve">Paranaguá </v>
      </c>
      <c r="E418" s="106" t="str">
        <f>VLOOKUP(Tabela2[[#This Row],[SIEMA]],Siema2025,20,FALSE)</f>
        <v>Av. Portuária, s/n° - Terminal de Contêineres de Paranaguá - TCP</v>
      </c>
      <c r="F418" s="106"/>
      <c r="G418" s="106"/>
      <c r="H418" s="106"/>
      <c r="I418" s="104" t="str">
        <f>VLOOKUP(Tabela2[[#This Row],[SIEMA]],Siema2025,19,FALSE)</f>
        <v/>
      </c>
      <c r="J418" s="105">
        <f>VLOOKUP(Tabela2[[#This Row],[SIEMA]],Siema2025,2,FALSE)</f>
        <v>45833</v>
      </c>
      <c r="K418" s="105" t="str">
        <f>VLOOKUP(Tabela2[[#This Row],[SIEMA]],Siema2025,16,FALSE)</f>
        <v>Quarta</v>
      </c>
      <c r="L418" s="106" t="str">
        <f>IF(Tabela2[[#This Row],[Data]]="","Sem Informação",VLOOKUP(MONTH(Tabela2[[#This Row],[Data]]),'[1]Validação de dados'!$I$1:$J$13,2,0))</f>
        <v>Junho</v>
      </c>
      <c r="M418" s="104">
        <f>YEAR(Tabela2[[#This Row],[Data]])</f>
        <v>2025</v>
      </c>
      <c r="N418" s="105" t="str">
        <f>VLOOKUP(Tabela2[[#This Row],[SIEMA]],Siema2025,17,FALSE)</f>
        <v>Matutino</v>
      </c>
      <c r="O418" s="105" t="str">
        <f>VLOOKUP(Tabela2[[#This Row],[SIEMA]],Siema2025,5,FALSE)</f>
        <v>Embarcação</v>
      </c>
      <c r="P418" s="104" t="str">
        <f>VLOOKUP(Tabela2[[#This Row],[SIEMA]],Siema2025,21,FALSE)</f>
        <v>Durante a operação de descida da rampa de acesso do navio tipo Ro-Ro, atracado no berço 215, houve a ruptura de uma mangueira do sistema hidráulico da embarcação. Como consequência, aproximadamente 100 litros de óleo hidráulico vazaram diretamente para o mar.</v>
      </c>
      <c r="Q418" s="104" t="str">
        <f>VLOOKUP(Tabela2[[#This Row],[SIEMA]],Siema2025,7,FALSE)</f>
        <v/>
      </c>
      <c r="R418" s="104" t="str">
        <f>VLOOKUP(Tabela2[[#This Row],[SIEMA]],Siema2025,10,FALSE)</f>
        <v/>
      </c>
      <c r="S418" s="107" t="str">
        <f>IF(Q418="","", IF(Q418="NC","", IF(Q418="NE","", IF(Q418="NA","",IFERROR(VLOOKUP(Q418,Produtos!$A$1:$C$2319,2,FALSE),"Não Cadastrado")))))</f>
        <v/>
      </c>
      <c r="T418" s="104" t="str">
        <f>VLOOKUP(Tabela2[[#This Row],[SIEMA]],Siema2025,11,FALSE)</f>
        <v xml:space="preserve"> </v>
      </c>
      <c r="U418" s="104" t="str">
        <f>VLOOKUP(Tabela2[[#This Row],[SIEMA]],Siema2025,12,FALSE)</f>
        <v xml:space="preserve"> </v>
      </c>
      <c r="V418" s="104" t="str">
        <f>IF(Q418="","",IF(ISNUMBER(Q418)=FALSE,"Não se aplica",IFERROR(VLOOKUP(Q418,Produtos!$A$1:$C$2319,3,FALSE),"Não Cadastrado")))</f>
        <v/>
      </c>
      <c r="W418" s="104" t="str">
        <f>VLOOKUP(Tabela2[[#This Row],[SIEMA]],Siema2025,10,FALSE)</f>
        <v/>
      </c>
      <c r="X418" s="113" t="str">
        <f>IF(Tabela2[[#This Row],[Origem do acidente]] = "Plataforma", "PREENCHER","NA")</f>
        <v>NA</v>
      </c>
      <c r="Y418" s="109" t="str">
        <f>IF(W418="","", IF(W418="NC","", IF(W418="NE","", IF(W418="NA","",IFERROR(VLOOKUP(W418,Produtos!$A$1:$C$2319,2,FALSE),"Não Cadastrado")))))</f>
        <v/>
      </c>
      <c r="Z418" s="104" t="str">
        <f>VLOOKUP(Tabela2[[#This Row],[SIEMA]],Siema2025,11,FALSE)</f>
        <v xml:space="preserve"> </v>
      </c>
      <c r="AA418" s="104" t="str">
        <f>VLOOKUP(Tabela2[[#This Row],[SIEMA]],Siema2025,12,FALSE)</f>
        <v xml:space="preserve"> </v>
      </c>
      <c r="AB418" s="104" t="str">
        <f>IF(W418="","",IF(ISNUMBER(W418)=FALSE,"Não se aplica",IFERROR(VLOOKUP(W418,Produtos!$A$1:$C$2319,3,FALSE),"Não Cadastrado")))</f>
        <v/>
      </c>
      <c r="AC418" s="104"/>
      <c r="AD418" s="108" t="str">
        <f>IF(Tabela2[[#This Row],[Origem do acidente]] = "Plataforma", "PREENCHER","NA")</f>
        <v>NA</v>
      </c>
      <c r="AE418" s="107" t="str">
        <f>IF(AC418="","", IF(AC418="NC","", IF(AC418="NE","", IF(AC418="NA","",IFERROR(VLOOKUP(AC418,Produtos!$A$1:$C$2319,2,FALSE),"Não Cadastrado")))))</f>
        <v/>
      </c>
      <c r="AF418" s="104"/>
      <c r="AG418" s="104"/>
      <c r="AH418" s="104" t="str">
        <f>IF(AC418="","",IF(ISNUMBER(AC418)=FALSE,"Não se aplica",IFERROR(VLOOKUP(AC418,Produtos!$A$1:$C$2319,3,FALSE),"Não Cadastrado")))</f>
        <v/>
      </c>
      <c r="AI418" s="104"/>
      <c r="AJ418" s="104" t="str">
        <f>VLOOKUP(Tabela2[[#This Row],[SIEMA]],Siema2025,26,FALSE)</f>
        <v>Durante a operação de descida da rampa de acesso do navio tipo Ro-Ro, atracado no berço 215, houve a ruptura de uma mangueira do sistema hidráulico da embarcação. Como consequência, aproximadamente 100 litros de óleo hidráulico vazaram diretamente para o mar.</v>
      </c>
      <c r="AK418" s="107"/>
      <c r="AL418" s="107"/>
      <c r="AM418" s="107"/>
      <c r="AN418" s="108" t="str">
        <f>VLOOKUP(Tabela2[[#This Row],[SIEMA]],Siema2025,51,FALSE)</f>
        <v/>
      </c>
      <c r="AO418" s="108" t="str">
        <f>VLOOKUP(Tabela2[[#This Row],[SIEMA]],Siema2025,53,FALSE)</f>
        <v/>
      </c>
      <c r="AP418" s="108" t="str">
        <f>VLOOKUP(Tabela2[[#This Row],[SIEMA]],Siema2025,55,FALSE)</f>
        <v/>
      </c>
      <c r="AQ418" s="108" t="str">
        <f>VLOOKUP(Tabela2[[#This Row],[SIEMA]],Siema2025,57,FALSE)</f>
        <v/>
      </c>
      <c r="AR418" s="108" t="str">
        <f>VLOOKUP(Tabela2[[#This Row],[SIEMA]],Siema2025,59,FALSE)</f>
        <v/>
      </c>
      <c r="AS418" s="108" t="str">
        <f>VLOOKUP(Tabela2[[#This Row],[SIEMA]],Siema2025,61,FALSE)</f>
        <v>X</v>
      </c>
      <c r="AT418" s="108" t="str">
        <f>VLOOKUP(Tabela2[[#This Row],[SIEMA]],Siema2025,63,FALSE)</f>
        <v/>
      </c>
      <c r="AU418" s="108" t="str">
        <f>VLOOKUP(Tabela2[[#This Row],[SIEMA]],Siema2025,65,FALSE)</f>
        <v/>
      </c>
      <c r="AV418" s="108" t="str">
        <f>VLOOKUP(Tabela2[[#This Row],[SIEMA]],Siema2025,67,FALSE)</f>
        <v/>
      </c>
      <c r="AW418" s="108" t="str">
        <f>VLOOKUP(Tabela2[[#This Row],[SIEMA]],Siema2025,69,FALSE)</f>
        <v/>
      </c>
      <c r="AX418" s="108" t="str">
        <f>VLOOKUP(Tabela2[[#This Row],[SIEMA]],Siema2025,71,FALSE)</f>
        <v/>
      </c>
      <c r="AY418" s="108" t="str">
        <f>VLOOKUP(Tabela2[[#This Row],[SIEMA]],Siema2025,73,FALSE)</f>
        <v/>
      </c>
      <c r="AZ418" s="108" t="str">
        <f>VLOOKUP(Tabela2[[#This Row],[SIEMA]],Siema2025,75,FALSE)</f>
        <v/>
      </c>
      <c r="BA418" s="108" t="str">
        <f>VLOOKUP(Tabela2[[#This Row],[SIEMA]],Siema2025,77,FALSE)</f>
        <v/>
      </c>
      <c r="BB418" s="108" t="str">
        <f>VLOOKUP(Tabela2[[#This Row],[SIEMA]],Siema2025,79,FALSE)</f>
        <v/>
      </c>
      <c r="BC418" s="108" t="str">
        <f>IF(Tabela2[[#This Row],[Outro(s) ]] = "X", "PREENCHER","NA")</f>
        <v>NA</v>
      </c>
      <c r="BD418" s="108" t="str">
        <f>VLOOKUP(Tabela2[[#This Row],[SIEMA]],Siema2025,82,FALSE)</f>
        <v/>
      </c>
      <c r="BE418" s="108" t="str">
        <f>VLOOKUP(Tabela2[[#This Row],[SIEMA]],Siema2025,81,FALSE)</f>
        <v/>
      </c>
      <c r="BF418" s="110" t="str">
        <f>VLOOKUP(Tabela2[[#This Row],[SIEMA]],Siema2025,28,FALSE)</f>
        <v>TCP - TERMINAL DE CONTEINERES DE PARANAGUÁ S.A</v>
      </c>
      <c r="BG418" s="110"/>
      <c r="BH418" s="111" t="str">
        <f>VLOOKUP(Tabela2[[#This Row],[SIEMA]],Siema2025,29,FALSE)</f>
        <v>12919786000124</v>
      </c>
      <c r="BI418" s="112" t="str">
        <f>VLOOKUP(Tabela2[[#This Row],[SIEMA]],Siema2025,107,FALSE)</f>
        <v>Não</v>
      </c>
      <c r="BJ418" s="107"/>
      <c r="BK418" s="104"/>
      <c r="BL418" s="140"/>
      <c r="BM418" s="108">
        <f ca="1">IF(Tabela2[[#This Row],[Data de atendimento do Ibama (considerar o primeiro documento/ação)]]="",_xlfn.DAYS(TODAY(),J418),_xlfn.DAYS(Tabela2[[#This Row],[Data de atendimento do Ibama (considerar o primeiro documento/ação)]],J418))</f>
        <v>397</v>
      </c>
      <c r="BN418" s="108" t="str">
        <f>IF(Tabela2[[#This Row],[Atendido pelo Ibama ("Não" ou "Sim")]]="Não","Preencher", IF(Tabela2[[#This Row],[Atendido pelo Ibama ("Não" ou "Sim")]]="Sim","NA",""))</f>
        <v/>
      </c>
      <c r="BO418" s="114"/>
      <c r="BP418" s="108" t="str">
        <f>IF(Tabela2[[#This Row],[Forma de atendimento (primeiro documento/ação)]]= "Outros (especificar)", "PREENCHER","NA")</f>
        <v>NA</v>
      </c>
      <c r="BQ418" s="106"/>
      <c r="BR418" s="108" t="str">
        <f>IF(Tabela2[[#This Row],[Equipe do Ibama foi a campo? Houve sobrevoo do Poseidon?]] = "Sim", "PREENCHER","NA")</f>
        <v>NA</v>
      </c>
      <c r="BS418" s="108" t="str">
        <f>IF(Tabela2[[#This Row],[Se sim, foi emitida Ordem de Emergência? (informações vinculada à coluna CK)]] = "Sim", "PREENCHER","NA")</f>
        <v>NA</v>
      </c>
      <c r="BT418" s="108" t="str">
        <f>IF(Tabela2[[#This Row],[Foi elaborado Relatório de Vistoria pelo Ibama? (informações vinculada à coluna CK)]] = "Sim", "PREENCHER","NA")</f>
        <v>NA</v>
      </c>
      <c r="BU418" s="108" t="str">
        <f>IF(Tabela2[[#This Row],[Houve envio de Informações Pós-acidente (preencher "não se aplica" quando de competência estadual/municipal)]] = "Sim", "PREENCHER","NA")</f>
        <v>NA</v>
      </c>
      <c r="BV418" s="108" t="str">
        <f>IF(Tabela2[[#This Row],[Houve avaliação das informações pós-acidente solicitadas/enviadas?]] = "Sim", "PREENCHER","NA")</f>
        <v>NA</v>
      </c>
      <c r="BW418" s="108" t="str">
        <f>IF(Tabela2[[#This Row],[O Ibama aguarda resposta da empresa/OEMA, etc?]] = "Sim", "PREENCHER","NA")</f>
        <v>NA</v>
      </c>
      <c r="BX418" s="106"/>
      <c r="BY418" s="106"/>
      <c r="BZ418" s="104" t="str">
        <f>IF(Tabela2[[#This Row],[Data do documento de encerramento]]="NA","NA",IF(Tabela2[[#This Row],[Data do documento de encerramento]]="","Pendente de conclusão/ encerramento",_xlfn.DAYS(Tabela2[[#This Row],[Data do documento de encerramento]],J418)))</f>
        <v>Pendente de conclusão/ encerramento</v>
      </c>
      <c r="CA418" s="107"/>
      <c r="CB418" s="107"/>
      <c r="CC418" s="133"/>
      <c r="CD418" s="107"/>
      <c r="CE418" s="107"/>
      <c r="CF418" s="107"/>
    </row>
    <row r="419" spans="1:84" ht="30.75">
      <c r="A419" s="200">
        <v>202562654040</v>
      </c>
      <c r="B419" s="177" t="s">
        <v>8435</v>
      </c>
      <c r="C419" s="108" t="str">
        <f>VLOOKUP(Tabela2[[#This Row],[SIEMA]],Siema2025,4,FALSE)</f>
        <v xml:space="preserve"> SP</v>
      </c>
      <c r="D419" s="106" t="str">
        <f>VLOOKUP(Tabela2[[#This Row],[SIEMA]],Siema2025,3,FALSE)</f>
        <v xml:space="preserve">Cubatão </v>
      </c>
      <c r="E419" s="106" t="s">
        <v>8931</v>
      </c>
      <c r="F419" s="106"/>
      <c r="G419" s="106" t="s">
        <v>8932</v>
      </c>
      <c r="H419" s="106" t="s">
        <v>8933</v>
      </c>
      <c r="I419" s="104" t="s">
        <v>7120</v>
      </c>
      <c r="J419" s="105">
        <f>VLOOKUP(Tabela2[[#This Row],[SIEMA]],Siema2025,2,FALSE)</f>
        <v>45834</v>
      </c>
      <c r="K419" s="105" t="str">
        <f>VLOOKUP(Tabela2[[#This Row],[SIEMA]],Siema2025,16,FALSE)</f>
        <v>Quinta</v>
      </c>
      <c r="L419" s="106" t="str">
        <f>IF(Tabela2[[#This Row],[Data]]="","Sem Informação",VLOOKUP(MONTH(Tabela2[[#This Row],[Data]]),'[1]Validação de dados'!$I$1:$J$13,2,0))</f>
        <v>Junho</v>
      </c>
      <c r="M419" s="104">
        <f>YEAR(Tabela2[[#This Row],[Data]])</f>
        <v>2025</v>
      </c>
      <c r="N419" s="105" t="str">
        <f>VLOOKUP(Tabela2[[#This Row],[SIEMA]],Siema2025,17,FALSE)</f>
        <v>Madrugada</v>
      </c>
      <c r="O419" s="105" t="str">
        <f>VLOOKUP(Tabela2[[#This Row],[SIEMA]],Siema2025,5,FALSE)</f>
        <v>Ferrovia</v>
      </c>
      <c r="P419" s="104" t="str">
        <f>VLOOKUP(Tabela2[[#This Row],[SIEMA]],Siema2025,21,FALSE)</f>
        <v>Vandalismo na ferrovia com abertura de 3 bicas em 2 vagões graneleiros carregado com soja.</v>
      </c>
      <c r="Q419" s="104" t="s">
        <v>7127</v>
      </c>
      <c r="R419" s="104" t="s">
        <v>7127</v>
      </c>
      <c r="S419" s="107" t="s">
        <v>7451</v>
      </c>
      <c r="T419" s="104" t="str">
        <f>VLOOKUP(Tabela2[[#This Row],[SIEMA]],Siema2025,11,FALSE)</f>
        <v>15</v>
      </c>
      <c r="U419" s="104" t="s">
        <v>7121</v>
      </c>
      <c r="V419" s="104" t="s">
        <v>7127</v>
      </c>
      <c r="W419" s="104"/>
      <c r="X419" s="113"/>
      <c r="Y419" s="109" t="str">
        <f>IF(W419="","", IF(W419="NC","", IF(W419="NE","", IF(W419="NA","",IFERROR(VLOOKUP(W419,Produtos!$A$1:$C$2319,2,FALSE),"Não Cadastrado")))))</f>
        <v/>
      </c>
      <c r="Z419" s="104"/>
      <c r="AA419" s="104"/>
      <c r="AB419" s="104" t="str">
        <f>IF(W419="","",IF(ISNUMBER(W419)=FALSE,"Não se aplica",IFERROR(VLOOKUP(W419,Produtos!$A$1:$C$2319,3,FALSE),"Não Cadastrado")))</f>
        <v/>
      </c>
      <c r="AC419" s="104"/>
      <c r="AD419" s="108"/>
      <c r="AE419" s="107" t="str">
        <f>IF(AC419="","", IF(AC419="NC","", IF(AC419="NE","", IF(AC419="NA","",IFERROR(VLOOKUP(AC419,Produtos!$A$1:$C$2319,2,FALSE),"Não Cadastrado")))))</f>
        <v/>
      </c>
      <c r="AF419" s="104"/>
      <c r="AG419" s="104"/>
      <c r="AH419" s="104" t="str">
        <f>IF(AC419="","",IF(ISNUMBER(AC419)=FALSE,"Não se aplica",IFERROR(VLOOKUP(AC419,Produtos!$A$1:$C$2319,3,FALSE),"Não Cadastrado")))</f>
        <v/>
      </c>
      <c r="AI419" s="104"/>
      <c r="AJ419" s="104" t="str">
        <f>VLOOKUP(Tabela2[[#This Row],[SIEMA]],Siema2025,26,FALSE)</f>
        <v>Ato criminoso caracterizado pela abertura de bicas em vagões graneleiros ferroviário carregado com soja.</v>
      </c>
      <c r="AK419" s="107" t="s">
        <v>7122</v>
      </c>
      <c r="AL419" s="107"/>
      <c r="AM419" s="107"/>
      <c r="AN419" s="108" t="str">
        <f>VLOOKUP(Tabela2[[#This Row],[SIEMA]],Siema2025,51,FALSE)</f>
        <v/>
      </c>
      <c r="AO419" s="108" t="str">
        <f>VLOOKUP(Tabela2[[#This Row],[SIEMA]],Siema2025,53,FALSE)</f>
        <v/>
      </c>
      <c r="AP419" s="108" t="str">
        <f>VLOOKUP(Tabela2[[#This Row],[SIEMA]],Siema2025,55,FALSE)</f>
        <v/>
      </c>
      <c r="AQ419" s="108" t="str">
        <f>VLOOKUP(Tabela2[[#This Row],[SIEMA]],Siema2025,57,FALSE)</f>
        <v/>
      </c>
      <c r="AR419" s="108" t="str">
        <f>VLOOKUP(Tabela2[[#This Row],[SIEMA]],Siema2025,59,FALSE)</f>
        <v/>
      </c>
      <c r="AS419" s="108" t="str">
        <f>VLOOKUP(Tabela2[[#This Row],[SIEMA]],Siema2025,61,FALSE)</f>
        <v/>
      </c>
      <c r="AT419" s="108" t="str">
        <f>VLOOKUP(Tabela2[[#This Row],[SIEMA]],Siema2025,63,FALSE)</f>
        <v/>
      </c>
      <c r="AU419" s="108" t="str">
        <f>VLOOKUP(Tabela2[[#This Row],[SIEMA]],Siema2025,65,FALSE)</f>
        <v>X</v>
      </c>
      <c r="AV419" s="108" t="str">
        <f>VLOOKUP(Tabela2[[#This Row],[SIEMA]],Siema2025,67,FALSE)</f>
        <v/>
      </c>
      <c r="AW419" s="108" t="str">
        <f>VLOOKUP(Tabela2[[#This Row],[SIEMA]],Siema2025,69,FALSE)</f>
        <v/>
      </c>
      <c r="AX419" s="108" t="str">
        <f>VLOOKUP(Tabela2[[#This Row],[SIEMA]],Siema2025,71,FALSE)</f>
        <v/>
      </c>
      <c r="AY419" s="108" t="str">
        <f>VLOOKUP(Tabela2[[#This Row],[SIEMA]],Siema2025,73,FALSE)</f>
        <v/>
      </c>
      <c r="AZ419" s="108" t="str">
        <f>VLOOKUP(Tabela2[[#This Row],[SIEMA]],Siema2025,75,FALSE)</f>
        <v/>
      </c>
      <c r="BA419" s="108" t="str">
        <f>VLOOKUP(Tabela2[[#This Row],[SIEMA]],Siema2025,77,FALSE)</f>
        <v/>
      </c>
      <c r="BB419" s="108" t="str">
        <f>VLOOKUP(Tabela2[[#This Row],[SIEMA]],Siema2025,79,FALSE)</f>
        <v/>
      </c>
      <c r="BC419" s="108" t="str">
        <f>IF(Tabela2[[#This Row],[Outro(s) ]] = "X", "PREENCHER","NA")</f>
        <v>NA</v>
      </c>
      <c r="BD419" s="108" t="str">
        <f>VLOOKUP(Tabela2[[#This Row],[SIEMA]],Siema2025,82,FALSE)</f>
        <v/>
      </c>
      <c r="BE419" s="108" t="str">
        <f>VLOOKUP(Tabela2[[#This Row],[SIEMA]],Siema2025,81,FALSE)</f>
        <v/>
      </c>
      <c r="BF419" s="110" t="s">
        <v>3066</v>
      </c>
      <c r="BG419" s="110" t="s">
        <v>7123</v>
      </c>
      <c r="BH419" s="111" t="str">
        <f>VLOOKUP(Tabela2[[#This Row],[SIEMA]],Siema2025,29,FALSE)</f>
        <v>02502844000166</v>
      </c>
      <c r="BI419" s="112" t="str">
        <f>VLOOKUP(Tabela2[[#This Row],[SIEMA]],Siema2025,107,FALSE)</f>
        <v>Não</v>
      </c>
      <c r="BJ419" s="107" t="s">
        <v>7099</v>
      </c>
      <c r="BK419" s="104" t="s">
        <v>123</v>
      </c>
      <c r="BL419" s="140"/>
      <c r="BM419" s="108">
        <f ca="1">IF(Tabela2[[#This Row],[Data de atendimento do Ibama (considerar o primeiro documento/ação)]]="",_xlfn.DAYS(TODAY(),J419),_xlfn.DAYS(Tabela2[[#This Row],[Data de atendimento do Ibama (considerar o primeiro documento/ação)]],J419))</f>
        <v>396</v>
      </c>
      <c r="BN419" s="108" t="s">
        <v>7458</v>
      </c>
      <c r="BO419" s="114" t="s">
        <v>637</v>
      </c>
      <c r="BP419" s="108" t="str">
        <f>IF(Tabela2[[#This Row],[Forma de atendimento (primeiro documento/ação)]]= "Outros (especificar)", "PREENCHER","NA")</f>
        <v>NA</v>
      </c>
      <c r="BQ419" s="106" t="s">
        <v>123</v>
      </c>
      <c r="BR419" s="108" t="str">
        <f>IF(Tabela2[[#This Row],[Equipe do Ibama foi a campo? Houve sobrevoo do Poseidon?]] = "Sim", "PREENCHER","NA")</f>
        <v>NA</v>
      </c>
      <c r="BS419" s="108" t="str">
        <f>IF(Tabela2[[#This Row],[Se sim, foi emitida Ordem de Emergência? (informações vinculada à coluna CK)]] = "Sim", "PREENCHER","NA")</f>
        <v>NA</v>
      </c>
      <c r="BT419" s="108" t="s">
        <v>7126</v>
      </c>
      <c r="BU419" s="108" t="s">
        <v>123</v>
      </c>
      <c r="BV419" s="108" t="s">
        <v>123</v>
      </c>
      <c r="BW419" s="108" t="s">
        <v>123</v>
      </c>
      <c r="BX419" s="106" t="s">
        <v>7127</v>
      </c>
      <c r="BY419" s="106"/>
      <c r="BZ419" s="104" t="str">
        <f>IF(Tabela2[[#This Row],[Data do documento de encerramento]]="NA","NA",IF(Tabela2[[#This Row],[Data do documento de encerramento]]="","Pendente de conclusão/ encerramento",_xlfn.DAYS(Tabela2[[#This Row],[Data do documento de encerramento]],J419)))</f>
        <v>Pendente de conclusão/ encerramento</v>
      </c>
      <c r="CA419" s="107" t="s">
        <v>8439</v>
      </c>
      <c r="CB419" s="107"/>
      <c r="CC419" s="130"/>
      <c r="CD419" s="107"/>
      <c r="CE419" s="107"/>
      <c r="CF419" s="107"/>
    </row>
    <row r="420" spans="1:84" ht="30.75">
      <c r="A420" s="169">
        <v>202562757656</v>
      </c>
      <c r="B420" s="170" t="s">
        <v>8934</v>
      </c>
      <c r="C420" s="108" t="str">
        <f>VLOOKUP(Tabela2[[#This Row],[SIEMA]],Siema2025,4,FALSE)</f>
        <v xml:space="preserve"> PR</v>
      </c>
      <c r="D420" s="106" t="str">
        <f>VLOOKUP(Tabela2[[#This Row],[SIEMA]],Siema2025,3,FALSE)</f>
        <v xml:space="preserve">Paranaguá </v>
      </c>
      <c r="E420" s="106" t="str">
        <f>VLOOKUP(Tabela2[[#This Row],[SIEMA]],Siema2025,20,FALSE)</f>
        <v/>
      </c>
      <c r="F420" s="106"/>
      <c r="G420" s="106" t="s">
        <v>8935</v>
      </c>
      <c r="H420" s="106" t="s">
        <v>8936</v>
      </c>
      <c r="I420" s="104" t="str">
        <f>VLOOKUP(Tabela2[[#This Row],[SIEMA]],Siema2025,19,FALSE)</f>
        <v/>
      </c>
      <c r="J420" s="105">
        <f>VLOOKUP(Tabela2[[#This Row],[SIEMA]],Siema2025,2,FALSE)</f>
        <v>45834</v>
      </c>
      <c r="K420" s="105" t="str">
        <f>VLOOKUP(Tabela2[[#This Row],[SIEMA]],Siema2025,16,FALSE)</f>
        <v>Quinta</v>
      </c>
      <c r="L420" s="106" t="str">
        <f>IF(Tabela2[[#This Row],[Data]]="","Sem Informação",VLOOKUP(MONTH(Tabela2[[#This Row],[Data]]),'[1]Validação de dados'!$I$1:$J$13,2,0))</f>
        <v>Junho</v>
      </c>
      <c r="M420" s="104">
        <f>YEAR(Tabela2[[#This Row],[Data]])</f>
        <v>2025</v>
      </c>
      <c r="N420" s="105" t="str">
        <f>VLOOKUP(Tabela2[[#This Row],[SIEMA]],Siema2025,17,FALSE)</f>
        <v>Noturno</v>
      </c>
      <c r="O420" s="105" t="str">
        <f>VLOOKUP(Tabela2[[#This Row],[SIEMA]],Siema2025,5,FALSE)</f>
        <v>Outro(s)</v>
      </c>
      <c r="P420" s="104" t="str">
        <f>VLOOKUP(Tabela2[[#This Row],[SIEMA]],Siema2025,21,FALSE)</f>
        <v>Vazamento de produtos de terceiros na drenagem próxima a ferrovia</v>
      </c>
      <c r="Q420" s="104" t="s">
        <v>7409</v>
      </c>
      <c r="R420" s="104" t="str">
        <f>VLOOKUP(Tabela2[[#This Row],[SIEMA]],Siema2025,10,FALSE)</f>
        <v/>
      </c>
      <c r="S420" s="107" t="str">
        <f>IF(Q420="","", IF(Q420="NC","", IF(Q420="NE","", IF(Q420="NA","",IFERROR(VLOOKUP(Q420,Produtos!$A$1:$C$2319,2,FALSE),"Não Cadastrado")))))</f>
        <v/>
      </c>
      <c r="T420" s="104" t="str">
        <f>VLOOKUP(Tabela2[[#This Row],[SIEMA]],Siema2025,11,FALSE)</f>
        <v xml:space="preserve"> </v>
      </c>
      <c r="U420" s="104" t="str">
        <f>VLOOKUP(Tabela2[[#This Row],[SIEMA]],Siema2025,12,FALSE)</f>
        <v xml:space="preserve"> </v>
      </c>
      <c r="V420" s="104" t="str">
        <f>IF(Q420="","",IF(ISNUMBER(Q420)=FALSE,"Não se aplica",IFERROR(VLOOKUP(Q420,Produtos!$A$1:$C$2319,3,FALSE),"Não Cadastrado")))</f>
        <v>Não se aplica</v>
      </c>
      <c r="W420" s="104" t="str">
        <f>VLOOKUP(Tabela2[[#This Row],[SIEMA]],Siema2025,10,FALSE)</f>
        <v/>
      </c>
      <c r="X420" s="113" t="str">
        <f>IF(Tabela2[[#This Row],[Origem do acidente]] = "Plataforma", "PREENCHER","NA")</f>
        <v>NA</v>
      </c>
      <c r="Y420" s="109" t="str">
        <f>IF(W420="","", IF(W420="NC","", IF(W420="NE","", IF(W420="NA","",IFERROR(VLOOKUP(W420,Produtos!$A$1:$C$2319,2,FALSE),"Não Cadastrado")))))</f>
        <v/>
      </c>
      <c r="Z420" s="104" t="str">
        <f>VLOOKUP(Tabela2[[#This Row],[SIEMA]],Siema2025,11,FALSE)</f>
        <v xml:space="preserve"> </v>
      </c>
      <c r="AA420" s="104" t="str">
        <f>VLOOKUP(Tabela2[[#This Row],[SIEMA]],Siema2025,12,FALSE)</f>
        <v xml:space="preserve"> </v>
      </c>
      <c r="AB420" s="104" t="str">
        <f>IF(W420="","",IF(ISNUMBER(W420)=FALSE,"Não se aplica",IFERROR(VLOOKUP(W420,Produtos!$A$1:$C$2319,3,FALSE),"Não Cadastrado")))</f>
        <v/>
      </c>
      <c r="AC420" s="104"/>
      <c r="AD420" s="108" t="str">
        <f>IF(Tabela2[[#This Row],[Origem do acidente]] = "Plataforma", "PREENCHER","NA")</f>
        <v>NA</v>
      </c>
      <c r="AE420" s="107" t="str">
        <f>IF(AC420="","", IF(AC420="NC","", IF(AC420="NE","", IF(AC420="NA","",IFERROR(VLOOKUP(AC420,Produtos!$A$1:$C$2319,2,FALSE),"Não Cadastrado")))))</f>
        <v/>
      </c>
      <c r="AF420" s="104"/>
      <c r="AG420" s="104"/>
      <c r="AH420" s="104" t="str">
        <f>IF(AC420="","",IF(ISNUMBER(AC420)=FALSE,"Não se aplica",IFERROR(VLOOKUP(AC420,Produtos!$A$1:$C$2319,3,FALSE),"Não Cadastrado")))</f>
        <v/>
      </c>
      <c r="AI420" s="104"/>
      <c r="AJ420" s="104" t="str">
        <f>VLOOKUP(Tabela2[[#This Row],[SIEMA]],Siema2025,26,FALSE)</f>
        <v>Foi observado presença de produto de empresa terceira vazando na drenagem junto a via férrea</v>
      </c>
      <c r="AK420" s="107" t="s">
        <v>7245</v>
      </c>
      <c r="AL420" s="107"/>
      <c r="AM420" s="107"/>
      <c r="AN420" s="108" t="str">
        <f>VLOOKUP(Tabela2[[#This Row],[SIEMA]],Siema2025,51,FALSE)</f>
        <v/>
      </c>
      <c r="AO420" s="108" t="str">
        <f>VLOOKUP(Tabela2[[#This Row],[SIEMA]],Siema2025,53,FALSE)</f>
        <v/>
      </c>
      <c r="AP420" s="108" t="str">
        <f>VLOOKUP(Tabela2[[#This Row],[SIEMA]],Siema2025,55,FALSE)</f>
        <v/>
      </c>
      <c r="AQ420" s="108" t="str">
        <f>VLOOKUP(Tabela2[[#This Row],[SIEMA]],Siema2025,57,FALSE)</f>
        <v/>
      </c>
      <c r="AR420" s="108" t="str">
        <f>VLOOKUP(Tabela2[[#This Row],[SIEMA]],Siema2025,59,FALSE)</f>
        <v/>
      </c>
      <c r="AS420" s="108" t="str">
        <f>VLOOKUP(Tabela2[[#This Row],[SIEMA]],Siema2025,61,FALSE)</f>
        <v/>
      </c>
      <c r="AT420" s="108" t="str">
        <f>VLOOKUP(Tabela2[[#This Row],[SIEMA]],Siema2025,63,FALSE)</f>
        <v/>
      </c>
      <c r="AU420" s="108" t="s">
        <v>7132</v>
      </c>
      <c r="AV420" s="108" t="str">
        <f>VLOOKUP(Tabela2[[#This Row],[SIEMA]],Siema2025,67,FALSE)</f>
        <v/>
      </c>
      <c r="AW420" s="108" t="str">
        <f>VLOOKUP(Tabela2[[#This Row],[SIEMA]],Siema2025,69,FALSE)</f>
        <v/>
      </c>
      <c r="AX420" s="108" t="str">
        <f>VLOOKUP(Tabela2[[#This Row],[SIEMA]],Siema2025,71,FALSE)</f>
        <v/>
      </c>
      <c r="AY420" s="108" t="str">
        <f>VLOOKUP(Tabela2[[#This Row],[SIEMA]],Siema2025,73,FALSE)</f>
        <v/>
      </c>
      <c r="AZ420" s="108" t="str">
        <f>VLOOKUP(Tabela2[[#This Row],[SIEMA]],Siema2025,75,FALSE)</f>
        <v/>
      </c>
      <c r="BA420" s="108" t="str">
        <f>VLOOKUP(Tabela2[[#This Row],[SIEMA]],Siema2025,77,FALSE)</f>
        <v/>
      </c>
      <c r="BB420" s="108"/>
      <c r="BC420" s="108" t="str">
        <f>IF(Tabela2[[#This Row],[Outro(s) ]] = "X", "PREENCHER","NA")</f>
        <v>NA</v>
      </c>
      <c r="BD420" s="108" t="str">
        <f>VLOOKUP(Tabela2[[#This Row],[SIEMA]],Siema2025,82,FALSE)</f>
        <v/>
      </c>
      <c r="BE420" s="108" t="str">
        <f>VLOOKUP(Tabela2[[#This Row],[SIEMA]],Siema2025,81,FALSE)</f>
        <v/>
      </c>
      <c r="BF420" s="110" t="str">
        <f>VLOOKUP(Tabela2[[#This Row],[SIEMA]],Siema2025,28,FALSE)</f>
        <v/>
      </c>
      <c r="BG420" s="110"/>
      <c r="BH420" s="111" t="str">
        <f>VLOOKUP(Tabela2[[#This Row],[SIEMA]],Siema2025,29,FALSE)</f>
        <v/>
      </c>
      <c r="BI420" s="112" t="str">
        <f>VLOOKUP(Tabela2[[#This Row],[SIEMA]],Siema2025,107,FALSE)</f>
        <v>Não</v>
      </c>
      <c r="BJ420" s="107" t="s">
        <v>7113</v>
      </c>
      <c r="BK420" s="104" t="s">
        <v>2696</v>
      </c>
      <c r="BL420" s="1">
        <v>45841</v>
      </c>
      <c r="BM420" s="108">
        <f ca="1">IF(Tabela2[[#This Row],[Data de atendimento do Ibama (considerar o primeiro documento/ação)]]="",_xlfn.DAYS(TODAY(),J420),_xlfn.DAYS(Tabela2[[#This Row],[Data de atendimento do Ibama (considerar o primeiro documento/ação)]],J420))</f>
        <v>7</v>
      </c>
      <c r="BN420" s="108" t="str">
        <f>IF(Tabela2[[#This Row],[Atendido pelo Ibama ("Não" ou "Sim")]]="Não","Preencher", IF(Tabela2[[#This Row],[Atendido pelo Ibama ("Não" ou "Sim")]]="Sim","NA",""))</f>
        <v>NA</v>
      </c>
      <c r="BO420" s="114" t="s">
        <v>7138</v>
      </c>
      <c r="BP420" s="108" t="str">
        <f>IF(Tabela2[[#This Row],[Forma de atendimento (primeiro documento/ação)]]= "Outros (especificar)", "PREENCHER","NA")</f>
        <v>NA</v>
      </c>
      <c r="BQ420" s="106" t="s">
        <v>123</v>
      </c>
      <c r="BR420" s="108" t="str">
        <f>IF(Tabela2[[#This Row],[Equipe do Ibama foi a campo? Houve sobrevoo do Poseidon?]] = "Sim", "PREENCHER","NA")</f>
        <v>NA</v>
      </c>
      <c r="BS420" s="108" t="str">
        <f>IF(Tabela2[[#This Row],[Se sim, foi emitida Ordem de Emergência? (informações vinculada à coluna CK)]] = "Sim", "PREENCHER","NA")</f>
        <v>NA</v>
      </c>
      <c r="BT420" s="108" t="s">
        <v>7126</v>
      </c>
      <c r="BU420" s="108" t="s">
        <v>2696</v>
      </c>
      <c r="BV420" s="108" t="s">
        <v>123</v>
      </c>
      <c r="BW420" s="108" t="s">
        <v>123</v>
      </c>
      <c r="BX420" s="106"/>
      <c r="BY420" s="106"/>
      <c r="BZ420" s="104" t="str">
        <f>IF(Tabela2[[#This Row],[Data do documento de encerramento]]="NA","NA",IF(Tabela2[[#This Row],[Data do documento de encerramento]]="","Pendente de conclusão/ encerramento",_xlfn.DAYS(Tabela2[[#This Row],[Data do documento de encerramento]],J420)))</f>
        <v>Pendente de conclusão/ encerramento</v>
      </c>
      <c r="CA420" s="107"/>
      <c r="CB420" s="107"/>
      <c r="CC420" s="131"/>
      <c r="CD420" s="107"/>
      <c r="CE420" s="107"/>
      <c r="CF420" s="107"/>
    </row>
    <row r="421" spans="1:84">
      <c r="A421" s="169">
        <v>202562850438</v>
      </c>
      <c r="B421" s="170" t="s">
        <v>8937</v>
      </c>
      <c r="C421" s="108" t="s">
        <v>7135</v>
      </c>
      <c r="D421" s="106" t="s">
        <v>637</v>
      </c>
      <c r="E421" s="258" t="s">
        <v>8938</v>
      </c>
      <c r="F421" s="120"/>
      <c r="G421" s="120" t="s">
        <v>8939</v>
      </c>
      <c r="H421" s="106" t="s">
        <v>8940</v>
      </c>
      <c r="I421" s="104" t="s">
        <v>201</v>
      </c>
      <c r="J421" s="105">
        <f>VLOOKUP(Tabela2[[#This Row],[SIEMA]],Siema2025,2,FALSE)</f>
        <v>45834</v>
      </c>
      <c r="K421" s="105" t="str">
        <f>VLOOKUP(Tabela2[[#This Row],[SIEMA]],Siema2025,16,FALSE)</f>
        <v>Quinta</v>
      </c>
      <c r="L421" s="106" t="str">
        <f>IF(Tabela2[[#This Row],[Data]]="","Sem Informação",VLOOKUP(MONTH(Tabela2[[#This Row],[Data]]),'[1]Validação de dados'!$I$1:$J$13,2,0))</f>
        <v>Junho</v>
      </c>
      <c r="M421" s="104">
        <f>YEAR(Tabela2[[#This Row],[Data]])</f>
        <v>2025</v>
      </c>
      <c r="N421" s="105" t="str">
        <f>VLOOKUP(Tabela2[[#This Row],[SIEMA]],Siema2025,17,FALSE)</f>
        <v>Vespertino</v>
      </c>
      <c r="O421" s="105" t="s">
        <v>111</v>
      </c>
      <c r="P421" s="104" t="str">
        <f>VLOOKUP(Tabela2[[#This Row],[SIEMA]],Siema2025,21,FALSE)</f>
        <v>Sonda SS-73 (Gold Star) em operação no poço 7-MLL-10HP-RJS, Campo de Marlim Leste, Bacia de Campos.</v>
      </c>
      <c r="Q421" s="104" t="s">
        <v>637</v>
      </c>
      <c r="R421" s="104" t="s">
        <v>8941</v>
      </c>
      <c r="S421" s="259" t="s">
        <v>7147</v>
      </c>
      <c r="T421" s="258">
        <v>1.2110000000000001</v>
      </c>
      <c r="U421" s="104" t="s">
        <v>7111</v>
      </c>
      <c r="V421" s="104" t="str">
        <f>IF(Q421="","",IF(ISNUMBER(Q421)=FALSE,"Não se aplica",IFERROR(VLOOKUP(Q421,Produtos!$A$1:$C$2319,3,FALSE),"Não Cadastrado")))</f>
        <v>Não se aplica</v>
      </c>
      <c r="W421" s="104"/>
      <c r="X421" s="113"/>
      <c r="Y421" s="109" t="str">
        <f>IF(W421="","", IF(W421="NC","", IF(W421="NE","", IF(W421="NA","",IFERROR(VLOOKUP(W421,Produtos!$A$1:$C$2319,2,FALSE),"Não Cadastrado")))))</f>
        <v/>
      </c>
      <c r="Z421" s="104"/>
      <c r="AA421" s="104"/>
      <c r="AB421" s="104" t="str">
        <f>IF(W421="","",IF(ISNUMBER(W421)=FALSE,"Não se aplica",IFERROR(VLOOKUP(W421,Produtos!$A$1:$C$2319,3,FALSE),"Não Cadastrado")))</f>
        <v/>
      </c>
      <c r="AC421" s="119"/>
      <c r="AD421" s="122"/>
      <c r="AE421" s="107" t="str">
        <f>IF(AC421="","", IF(AC421="NC","", IF(AC421="NE","", IF(AC421="NA","",IFERROR(VLOOKUP(AC421,Produtos!$A$1:$C$2319,2,FALSE),"Não Cadastrado")))))</f>
        <v/>
      </c>
      <c r="AF421" s="119"/>
      <c r="AG421" s="104"/>
      <c r="AH421" s="104" t="str">
        <f>IF(AC421="","",IF(ISNUMBER(AC421)=FALSE,"Não se aplica",IFERROR(VLOOKUP(AC421,Produtos!$A$1:$C$2319,3,FALSE),"Não Cadastrado")))</f>
        <v/>
      </c>
      <c r="AI421" s="119"/>
      <c r="AJ421" s="104" t="str">
        <f>VLOOKUP(Tabela2[[#This Row],[SIEMA]],Siema2025,26,FALSE)</f>
        <v>Perda de estanqueidade por falha mecânica de válvula do circuito de atuação da UBSR pelo sistema auto-shear.</v>
      </c>
      <c r="AK421" s="107" t="s">
        <v>7112</v>
      </c>
      <c r="AL421" s="107"/>
      <c r="AM421" s="107"/>
      <c r="AN421" s="108" t="str">
        <f>VLOOKUP(Tabela2[[#This Row],[SIEMA]],Siema2025,51,FALSE)</f>
        <v/>
      </c>
      <c r="AO421" s="108" t="str">
        <f>VLOOKUP(Tabela2[[#This Row],[SIEMA]],Siema2025,53,FALSE)</f>
        <v/>
      </c>
      <c r="AP421" s="108" t="str">
        <f>VLOOKUP(Tabela2[[#This Row],[SIEMA]],Siema2025,55,FALSE)</f>
        <v/>
      </c>
      <c r="AQ421" s="108" t="str">
        <f>VLOOKUP(Tabela2[[#This Row],[SIEMA]],Siema2025,57,FALSE)</f>
        <v/>
      </c>
      <c r="AR421" s="108" t="str">
        <f>VLOOKUP(Tabela2[[#This Row],[SIEMA]],Siema2025,59,FALSE)</f>
        <v/>
      </c>
      <c r="AS421" s="108" t="str">
        <f>VLOOKUP(Tabela2[[#This Row],[SIEMA]],Siema2025,61,FALSE)</f>
        <v>X</v>
      </c>
      <c r="AT421" s="108" t="str">
        <f>VLOOKUP(Tabela2[[#This Row],[SIEMA]],Siema2025,63,FALSE)</f>
        <v/>
      </c>
      <c r="AU421" s="108" t="str">
        <f>VLOOKUP(Tabela2[[#This Row],[SIEMA]],Siema2025,65,FALSE)</f>
        <v/>
      </c>
      <c r="AV421" s="108" t="str">
        <f>VLOOKUP(Tabela2[[#This Row],[SIEMA]],Siema2025,67,FALSE)</f>
        <v/>
      </c>
      <c r="AW421" s="108" t="str">
        <f>VLOOKUP(Tabela2[[#This Row],[SIEMA]],Siema2025,69,FALSE)</f>
        <v/>
      </c>
      <c r="AX421" s="108" t="str">
        <f>VLOOKUP(Tabela2[[#This Row],[SIEMA]],Siema2025,71,FALSE)</f>
        <v/>
      </c>
      <c r="AY421" s="108" t="str">
        <f>VLOOKUP(Tabela2[[#This Row],[SIEMA]],Siema2025,73,FALSE)</f>
        <v/>
      </c>
      <c r="AZ421" s="108" t="str">
        <f>VLOOKUP(Tabela2[[#This Row],[SIEMA]],Siema2025,75,FALSE)</f>
        <v/>
      </c>
      <c r="BA421" s="108" t="str">
        <f>VLOOKUP(Tabela2[[#This Row],[SIEMA]],Siema2025,77,FALSE)</f>
        <v/>
      </c>
      <c r="BB421" s="108" t="str">
        <f>VLOOKUP(Tabela2[[#This Row],[SIEMA]],Siema2025,79,FALSE)</f>
        <v/>
      </c>
      <c r="BC421" s="108" t="str">
        <f>IF(Tabela2[[#This Row],[Outro(s) ]] = "X", "PREENCHER","NA")</f>
        <v>NA</v>
      </c>
      <c r="BD421" s="108" t="str">
        <f>VLOOKUP(Tabela2[[#This Row],[SIEMA]],Siema2025,82,FALSE)</f>
        <v/>
      </c>
      <c r="BE421" s="108" t="str">
        <f>VLOOKUP(Tabela2[[#This Row],[SIEMA]],Siema2025,81,FALSE)</f>
        <v/>
      </c>
      <c r="BF421" s="110" t="str">
        <f>VLOOKUP(Tabela2[[#This Row],[SIEMA]],Siema2025,28,FALSE)</f>
        <v>Petrobras.</v>
      </c>
      <c r="BG421" s="126"/>
      <c r="BH421" s="111" t="str">
        <f>VLOOKUP(Tabela2[[#This Row],[SIEMA]],Siema2025,29,FALSE)</f>
        <v>33000167100750</v>
      </c>
      <c r="BI421" s="112" t="str">
        <f>VLOOKUP(Tabela2[[#This Row],[SIEMA]],Siema2025,107,FALSE)</f>
        <v>Não</v>
      </c>
      <c r="BJ421" s="107" t="s">
        <v>7099</v>
      </c>
      <c r="BK421" s="104" t="s">
        <v>2696</v>
      </c>
      <c r="BL421" s="164">
        <v>45890</v>
      </c>
      <c r="BM421" s="108">
        <f ca="1">IF(Tabela2[[#This Row],[Data de atendimento do Ibama (considerar o primeiro documento/ação)]]="",_xlfn.DAYS(TODAY(),J421),_xlfn.DAYS(Tabela2[[#This Row],[Data de atendimento do Ibama (considerar o primeiro documento/ação)]],J421))</f>
        <v>56</v>
      </c>
      <c r="BN421" s="108" t="str">
        <f>IF(Tabela2[[#This Row],[Atendido pelo Ibama ("Não" ou "Sim")]]="Não","Preencher", IF(Tabela2[[#This Row],[Atendido pelo Ibama ("Não" ou "Sim")]]="Sim","NA",""))</f>
        <v>NA</v>
      </c>
      <c r="BO421" s="114" t="s">
        <v>7138</v>
      </c>
      <c r="BP421" s="108" t="str">
        <f>IF(Tabela2[[#This Row],[Forma de atendimento (primeiro documento/ação)]]= "Outros (especificar)", "PREENCHER","NA")</f>
        <v>NA</v>
      </c>
      <c r="BQ421" s="106" t="s">
        <v>123</v>
      </c>
      <c r="BR421" s="108" t="str">
        <f>IF(Tabela2[[#This Row],[Equipe do Ibama foi a campo? Houve sobrevoo do Poseidon?]] = "Sim", "PREENCHER","NA")</f>
        <v>NA</v>
      </c>
      <c r="BS421" s="108" t="str">
        <f>IF(Tabela2[[#This Row],[Se sim, foi emitida Ordem de Emergência? (informações vinculada à coluna CK)]] = "Sim", "PREENCHER","NA")</f>
        <v>NA</v>
      </c>
      <c r="BT421" s="108" t="s">
        <v>7101</v>
      </c>
      <c r="BU421" s="108" t="s">
        <v>123</v>
      </c>
      <c r="BV421" s="108" t="s">
        <v>123</v>
      </c>
      <c r="BW421" s="108" t="s">
        <v>123</v>
      </c>
      <c r="BX421" s="106"/>
      <c r="BY421" s="120"/>
      <c r="BZ421" s="104" t="str">
        <f>IF(Tabela2[[#This Row],[Data do documento de encerramento]]="NA","NA",IF(Tabela2[[#This Row],[Data do documento de encerramento]]="","Pendente de conclusão/ encerramento",_xlfn.DAYS(Tabela2[[#This Row],[Data do documento de encerramento]],J421)))</f>
        <v>Pendente de conclusão/ encerramento</v>
      </c>
      <c r="CA421" s="107"/>
      <c r="CB421" s="107"/>
      <c r="CC421" s="129" t="s">
        <v>7201</v>
      </c>
      <c r="CD421" s="107" t="s">
        <v>123</v>
      </c>
      <c r="CE421" s="107" t="s">
        <v>8872</v>
      </c>
      <c r="CF421" s="107" t="s">
        <v>7149</v>
      </c>
    </row>
    <row r="422" spans="1:84" ht="60.75">
      <c r="A422" s="169">
        <v>20257232429</v>
      </c>
      <c r="B422" s="170" t="s">
        <v>8942</v>
      </c>
      <c r="C422" s="108" t="str">
        <f>VLOOKUP(Tabela2[[#This Row],[SIEMA]],Siema2025,4,FALSE)</f>
        <v xml:space="preserve"> CE</v>
      </c>
      <c r="D422" s="106" t="str">
        <f>VLOOKUP(Tabela2[[#This Row],[SIEMA]],Siema2025,3,FALSE)</f>
        <v xml:space="preserve">Ipueiras </v>
      </c>
      <c r="E422" s="106" t="str">
        <f>VLOOKUP(Tabela2[[#This Row],[SIEMA]],Siema2025,20,FALSE)</f>
        <v>Distrito Engenheiro João Tomé, km 362+120</v>
      </c>
      <c r="F422" s="106"/>
      <c r="G422" s="106" t="s">
        <v>8943</v>
      </c>
      <c r="H422" s="106" t="s">
        <v>8944</v>
      </c>
      <c r="I422" s="104" t="s">
        <v>7120</v>
      </c>
      <c r="J422" s="105">
        <f>VLOOKUP(Tabela2[[#This Row],[SIEMA]],Siema2025,2,FALSE)</f>
        <v>45836</v>
      </c>
      <c r="K422" s="105" t="str">
        <f>VLOOKUP(Tabela2[[#This Row],[SIEMA]],Siema2025,16,FALSE)</f>
        <v>Sábado</v>
      </c>
      <c r="L422" s="106" t="str">
        <f>IF(Tabela2[[#This Row],[Data]]="","Sem Informação",VLOOKUP(MONTH(Tabela2[[#This Row],[Data]]),'[1]Validação de dados'!$I$1:$J$13,2,0))</f>
        <v>Junho</v>
      </c>
      <c r="M422" s="104">
        <f>YEAR(Tabela2[[#This Row],[Data]])</f>
        <v>2025</v>
      </c>
      <c r="N422" s="105" t="str">
        <f>VLOOKUP(Tabela2[[#This Row],[SIEMA]],Siema2025,17,FALSE)</f>
        <v>Vespertino</v>
      </c>
      <c r="O422" s="105" t="str">
        <f>VLOOKUP(Tabela2[[#This Row],[SIEMA]],Siema2025,5,FALSE)</f>
        <v>Ferrovia</v>
      </c>
      <c r="P422" s="104" t="str">
        <f>VLOOKUP(Tabela2[[#This Row],[SIEMA]],Siema2025,21,FALSE)</f>
        <v>Descarrilamento com tombamento. Causa em análise.</v>
      </c>
      <c r="Q422" s="104" t="s">
        <v>7127</v>
      </c>
      <c r="R422" s="104" t="s">
        <v>7127</v>
      </c>
      <c r="S422" s="107" t="s">
        <v>7173</v>
      </c>
      <c r="T422" s="104" t="str">
        <f>VLOOKUP(Tabela2[[#This Row],[SIEMA]],Siema2025,11,FALSE)</f>
        <v/>
      </c>
      <c r="U422" s="104" t="str">
        <f>VLOOKUP(Tabela2[[#This Row],[SIEMA]],Siema2025,12,FALSE)</f>
        <v/>
      </c>
      <c r="V422" s="104" t="s">
        <v>7127</v>
      </c>
      <c r="W422" s="104" t="s">
        <v>7127</v>
      </c>
      <c r="X422" s="113" t="str">
        <f>IF(Tabela2[[#This Row],[Origem do acidente]] = "Plataforma", "PREENCHER","NA")</f>
        <v>NA</v>
      </c>
      <c r="Y422" s="109" t="s">
        <v>2857</v>
      </c>
      <c r="Z422" s="104" t="str">
        <f>VLOOKUP(Tabela2[[#This Row],[SIEMA]],Siema2025,11,FALSE)</f>
        <v/>
      </c>
      <c r="AA422" s="104" t="str">
        <f>VLOOKUP(Tabela2[[#This Row],[SIEMA]],Siema2025,12,FALSE)</f>
        <v/>
      </c>
      <c r="AB422" s="104" t="s">
        <v>7127</v>
      </c>
      <c r="AC422" s="104"/>
      <c r="AD422" s="108"/>
      <c r="AE422" s="107" t="str">
        <f>IF(AC422="","", IF(AC422="NC","", IF(AC422="NE","", IF(AC422="NA","",IFERROR(VLOOKUP(AC422,Produtos!$A$1:$C$2319,2,FALSE),"Não Cadastrado")))))</f>
        <v/>
      </c>
      <c r="AF422" s="104"/>
      <c r="AG422" s="104"/>
      <c r="AH422" s="104" t="str">
        <f>IF(AC422="","",IF(ISNUMBER(AC422)=FALSE,"Não se aplica",IFERROR(VLOOKUP(AC422,Produtos!$A$1:$C$2319,3,FALSE),"Não Cadastrado")))</f>
        <v/>
      </c>
      <c r="AI422" s="104"/>
      <c r="AJ422" s="104" t="str">
        <f>VLOOKUP(Tabela2[[#This Row],[SIEMA]],Siema2025,26,FALSE)</f>
        <v/>
      </c>
      <c r="AK422" s="107" t="s">
        <v>7112</v>
      </c>
      <c r="AL422" s="107"/>
      <c r="AM422" s="107"/>
      <c r="AN422" s="108" t="str">
        <f>VLOOKUP(Tabela2[[#This Row],[SIEMA]],Siema2025,51,FALSE)</f>
        <v/>
      </c>
      <c r="AO422" s="108" t="str">
        <f>VLOOKUP(Tabela2[[#This Row],[SIEMA]],Siema2025,53,FALSE)</f>
        <v/>
      </c>
      <c r="AP422" s="108" t="str">
        <f>VLOOKUP(Tabela2[[#This Row],[SIEMA]],Siema2025,55,FALSE)</f>
        <v/>
      </c>
      <c r="AQ422" s="108" t="str">
        <f>VLOOKUP(Tabela2[[#This Row],[SIEMA]],Siema2025,57,FALSE)</f>
        <v/>
      </c>
      <c r="AR422" s="108" t="str">
        <f>VLOOKUP(Tabela2[[#This Row],[SIEMA]],Siema2025,59,FALSE)</f>
        <v/>
      </c>
      <c r="AS422" s="108" t="str">
        <f>VLOOKUP(Tabela2[[#This Row],[SIEMA]],Siema2025,61,FALSE)</f>
        <v/>
      </c>
      <c r="AT422" s="108" t="str">
        <f>VLOOKUP(Tabela2[[#This Row],[SIEMA]],Siema2025,63,FALSE)</f>
        <v/>
      </c>
      <c r="AU422" s="108" t="str">
        <f>VLOOKUP(Tabela2[[#This Row],[SIEMA]],Siema2025,65,FALSE)</f>
        <v>X</v>
      </c>
      <c r="AV422" s="108" t="str">
        <f>VLOOKUP(Tabela2[[#This Row],[SIEMA]],Siema2025,67,FALSE)</f>
        <v/>
      </c>
      <c r="AW422" s="108" t="str">
        <f>VLOOKUP(Tabela2[[#This Row],[SIEMA]],Siema2025,69,FALSE)</f>
        <v/>
      </c>
      <c r="AX422" s="108" t="str">
        <f>VLOOKUP(Tabela2[[#This Row],[SIEMA]],Siema2025,71,FALSE)</f>
        <v/>
      </c>
      <c r="AY422" s="108" t="str">
        <f>VLOOKUP(Tabela2[[#This Row],[SIEMA]],Siema2025,73,FALSE)</f>
        <v/>
      </c>
      <c r="AZ422" s="108" t="str">
        <f>VLOOKUP(Tabela2[[#This Row],[SIEMA]],Siema2025,75,FALSE)</f>
        <v/>
      </c>
      <c r="BA422" s="108" t="str">
        <f>VLOOKUP(Tabela2[[#This Row],[SIEMA]],Siema2025,77,FALSE)</f>
        <v/>
      </c>
      <c r="BB422" s="108" t="str">
        <f>VLOOKUP(Tabela2[[#This Row],[SIEMA]],Siema2025,79,FALSE)</f>
        <v/>
      </c>
      <c r="BC422" s="108" t="str">
        <f>IF(Tabela2[[#This Row],[Outro(s) ]] = "X", "PREENCHER","NA")</f>
        <v>NA</v>
      </c>
      <c r="BD422" s="108" t="str">
        <f>VLOOKUP(Tabela2[[#This Row],[SIEMA]],Siema2025,82,FALSE)</f>
        <v/>
      </c>
      <c r="BE422" s="108" t="str">
        <f>VLOOKUP(Tabela2[[#This Row],[SIEMA]],Siema2025,81,FALSE)</f>
        <v/>
      </c>
      <c r="BF422" s="110" t="s">
        <v>7849</v>
      </c>
      <c r="BG422" s="110" t="s">
        <v>7849</v>
      </c>
      <c r="BH422" s="111" t="str">
        <f>VLOOKUP(Tabela2[[#This Row],[SIEMA]],Siema2025,29,FALSE)</f>
        <v>17234244000131</v>
      </c>
      <c r="BI422" s="112" t="str">
        <f>VLOOKUP(Tabela2[[#This Row],[SIEMA]],Siema2025,107,FALSE)</f>
        <v>Não</v>
      </c>
      <c r="BJ422" s="107" t="s">
        <v>7099</v>
      </c>
      <c r="BK422" s="104" t="s">
        <v>2696</v>
      </c>
      <c r="BL422" s="140">
        <v>45852</v>
      </c>
      <c r="BM422" s="108">
        <f ca="1">IF(Tabela2[[#This Row],[Data de atendimento do Ibama (considerar o primeiro documento/ação)]]="",_xlfn.DAYS(TODAY(),J422),_xlfn.DAYS(Tabela2[[#This Row],[Data de atendimento do Ibama (considerar o primeiro documento/ação)]],J422))</f>
        <v>16</v>
      </c>
      <c r="BN422" s="108" t="str">
        <f>IF(Tabela2[[#This Row],[Atendido pelo Ibama ("Não" ou "Sim")]]="Não","Preencher", IF(Tabela2[[#This Row],[Atendido pelo Ibama ("Não" ou "Sim")]]="Sim","NA",""))</f>
        <v>NA</v>
      </c>
      <c r="BO422" s="114" t="s">
        <v>7138</v>
      </c>
      <c r="BP422" s="108" t="str">
        <f>IF(Tabela2[[#This Row],[Forma de atendimento (primeiro documento/ação)]]= "Outros (especificar)", "PREENCHER","NA")</f>
        <v>NA</v>
      </c>
      <c r="BQ422" s="106" t="s">
        <v>2696</v>
      </c>
      <c r="BR422" s="108" t="s">
        <v>123</v>
      </c>
      <c r="BS422" s="108" t="s">
        <v>2696</v>
      </c>
      <c r="BT422" s="108" t="s">
        <v>7101</v>
      </c>
      <c r="BU422" s="108" t="s">
        <v>2696</v>
      </c>
      <c r="BV422" s="108" t="s">
        <v>123</v>
      </c>
      <c r="BW422" s="108" t="s">
        <v>2696</v>
      </c>
      <c r="BX422" s="106" t="s">
        <v>7102</v>
      </c>
      <c r="BY422" s="140">
        <v>45968</v>
      </c>
      <c r="BZ422" s="104">
        <f>IF(Tabela2[[#This Row],[Data do documento de encerramento]]="NA","NA",IF(Tabela2[[#This Row],[Data do documento de encerramento]]="","Pendente de conclusão/ encerramento",_xlfn.DAYS(Tabela2[[#This Row],[Data do documento de encerramento]],J422)))</f>
        <v>132</v>
      </c>
      <c r="CA422" s="107" t="s">
        <v>8945</v>
      </c>
      <c r="CB422" s="107"/>
      <c r="CC422" s="130"/>
      <c r="CD422" s="107"/>
      <c r="CE422" s="107"/>
      <c r="CF422" s="107"/>
    </row>
    <row r="423" spans="1:84" ht="30.75">
      <c r="A423" s="182">
        <v>202562861245</v>
      </c>
      <c r="B423" s="118" t="s">
        <v>8946</v>
      </c>
      <c r="C423" s="108" t="s">
        <v>672</v>
      </c>
      <c r="D423" s="106" t="s">
        <v>637</v>
      </c>
      <c r="E423" s="106" t="s">
        <v>8947</v>
      </c>
      <c r="F423" s="106"/>
      <c r="G423" s="106" t="s">
        <v>8095</v>
      </c>
      <c r="H423" s="106" t="s">
        <v>8096</v>
      </c>
      <c r="I423" s="104" t="s">
        <v>124</v>
      </c>
      <c r="J423" s="105">
        <f>VLOOKUP(Tabela2[[#This Row],[SIEMA]],Siema2025,2,FALSE)</f>
        <v>45836</v>
      </c>
      <c r="K423" s="105" t="str">
        <f>VLOOKUP(Tabela2[[#This Row],[SIEMA]],Siema2025,16,FALSE)</f>
        <v>Sábado</v>
      </c>
      <c r="L423" s="106" t="str">
        <f>IF(Tabela2[[#This Row],[Data]]="","Sem Informação",VLOOKUP(MONTH(Tabela2[[#This Row],[Data]]),'[1]Validação de dados'!$I$1:$J$13,2,0))</f>
        <v>Junho</v>
      </c>
      <c r="M423" s="104">
        <f>YEAR(Tabela2[[#This Row],[Data]])</f>
        <v>2025</v>
      </c>
      <c r="N423" s="105" t="str">
        <f>VLOOKUP(Tabela2[[#This Row],[SIEMA]],Siema2025,17,FALSE)</f>
        <v>Madrugada</v>
      </c>
      <c r="O423" s="105" t="s">
        <v>111</v>
      </c>
      <c r="P423" s="104" t="str">
        <f>VLOOKUP(Tabela2[[#This Row],[SIEMA]],Siema2025,21,FALSE)</f>
        <v>Embarcação de apoio Belov Mares em operação junto a Plataforma P-66, Campo de Tupi, Bacia de Santos.</v>
      </c>
      <c r="Q423" s="104">
        <v>1267</v>
      </c>
      <c r="R423" s="104" t="s">
        <v>2043</v>
      </c>
      <c r="S423" s="107" t="str">
        <f>IF(Q423="","", IF(Q423="NC","", IF(Q423="NE","", IF(Q423="NA","",IFERROR(VLOOKUP(Q423,Produtos!$A$1:$C$2319,2,FALSE),"Não Cadastrado")))))</f>
        <v>PETRÓLEO CRU</v>
      </c>
      <c r="T423" s="104">
        <v>3.96E-5</v>
      </c>
      <c r="U423" s="104" t="s">
        <v>7111</v>
      </c>
      <c r="V423" s="104">
        <f>IF(Q423="","",IF(ISNUMBER(Q423)=FALSE,"Não se aplica",IFERROR(VLOOKUP(Q423,Produtos!$A$1:$C$2319,3,FALSE),"Não Cadastrado")))</f>
        <v>3</v>
      </c>
      <c r="W423" s="104"/>
      <c r="X423" s="113"/>
      <c r="Y423" s="109" t="str">
        <f>IF(W423="","", IF(W423="NC","", IF(W423="NE","", IF(W423="NA","",IFERROR(VLOOKUP(W423,Produtos!$A$1:$C$2319,2,FALSE),"Não Cadastrado")))))</f>
        <v/>
      </c>
      <c r="Z423" s="104"/>
      <c r="AA423" s="104"/>
      <c r="AB423" s="104" t="str">
        <f>IF(W423="","",IF(ISNUMBER(W423)=FALSE,"Não se aplica",IFERROR(VLOOKUP(W423,Produtos!$A$1:$C$2319,3,FALSE),"Não Cadastrado")))</f>
        <v/>
      </c>
      <c r="AC423" s="104"/>
      <c r="AD423" s="108"/>
      <c r="AE423" s="107" t="str">
        <f>IF(AC423="","", IF(AC423="NC","", IF(AC423="NE","", IF(AC423="NA","",IFERROR(VLOOKUP(AC423,Produtos!$A$1:$C$2319,2,FALSE),"Não Cadastrado")))))</f>
        <v/>
      </c>
      <c r="AF423" s="104"/>
      <c r="AG423" s="104"/>
      <c r="AH423" s="104" t="str">
        <f>IF(AC423="","",IF(ISNUMBER(AC423)=FALSE,"Não se aplica",IFERROR(VLOOKUP(AC423,Produtos!$A$1:$C$2319,3,FALSE),"Não Cadastrado")))</f>
        <v/>
      </c>
      <c r="AI423" s="104"/>
      <c r="AJ423" s="104" t="str">
        <f>VLOOKUP(Tabela2[[#This Row],[SIEMA]],Siema2025,26,FALSE)</f>
        <v>Em investigação.</v>
      </c>
      <c r="AK423" s="107" t="s">
        <v>7311</v>
      </c>
      <c r="AL423" s="107"/>
      <c r="AM423" s="107"/>
      <c r="AN423" s="108" t="str">
        <f>VLOOKUP(Tabela2[[#This Row],[SIEMA]],Siema2025,51,FALSE)</f>
        <v/>
      </c>
      <c r="AO423" s="108" t="str">
        <f>VLOOKUP(Tabela2[[#This Row],[SIEMA]],Siema2025,53,FALSE)</f>
        <v/>
      </c>
      <c r="AP423" s="108" t="str">
        <f>VLOOKUP(Tabela2[[#This Row],[SIEMA]],Siema2025,55,FALSE)</f>
        <v/>
      </c>
      <c r="AQ423" s="108" t="str">
        <f>VLOOKUP(Tabela2[[#This Row],[SIEMA]],Siema2025,57,FALSE)</f>
        <v/>
      </c>
      <c r="AR423" s="108" t="str">
        <f>VLOOKUP(Tabela2[[#This Row],[SIEMA]],Siema2025,59,FALSE)</f>
        <v/>
      </c>
      <c r="AS423" s="108" t="str">
        <f>VLOOKUP(Tabela2[[#This Row],[SIEMA]],Siema2025,61,FALSE)</f>
        <v>X</v>
      </c>
      <c r="AT423" s="108" t="str">
        <f>VLOOKUP(Tabela2[[#This Row],[SIEMA]],Siema2025,63,FALSE)</f>
        <v/>
      </c>
      <c r="AU423" s="108" t="str">
        <f>VLOOKUP(Tabela2[[#This Row],[SIEMA]],Siema2025,65,FALSE)</f>
        <v/>
      </c>
      <c r="AV423" s="108" t="str">
        <f>VLOOKUP(Tabela2[[#This Row],[SIEMA]],Siema2025,67,FALSE)</f>
        <v/>
      </c>
      <c r="AW423" s="108" t="str">
        <f>VLOOKUP(Tabela2[[#This Row],[SIEMA]],Siema2025,69,FALSE)</f>
        <v/>
      </c>
      <c r="AX423" s="108" t="str">
        <f>VLOOKUP(Tabela2[[#This Row],[SIEMA]],Siema2025,71,FALSE)</f>
        <v/>
      </c>
      <c r="AY423" s="108" t="str">
        <f>VLOOKUP(Tabela2[[#This Row],[SIEMA]],Siema2025,73,FALSE)</f>
        <v/>
      </c>
      <c r="AZ423" s="108" t="str">
        <f>VLOOKUP(Tabela2[[#This Row],[SIEMA]],Siema2025,75,FALSE)</f>
        <v/>
      </c>
      <c r="BA423" s="108" t="str">
        <f>VLOOKUP(Tabela2[[#This Row],[SIEMA]],Siema2025,77,FALSE)</f>
        <v/>
      </c>
      <c r="BB423" s="108" t="str">
        <f>VLOOKUP(Tabela2[[#This Row],[SIEMA]],Siema2025,79,FALSE)</f>
        <v/>
      </c>
      <c r="BC423" s="108" t="str">
        <f>IF(Tabela2[[#This Row],[Outro(s) ]] = "X", "PREENCHER","NA")</f>
        <v>NA</v>
      </c>
      <c r="BD423" s="108" t="str">
        <f>VLOOKUP(Tabela2[[#This Row],[SIEMA]],Siema2025,82,FALSE)</f>
        <v/>
      </c>
      <c r="BE423" s="108" t="str">
        <f>VLOOKUP(Tabela2[[#This Row],[SIEMA]],Siema2025,81,FALSE)</f>
        <v/>
      </c>
      <c r="BF423" s="110" t="str">
        <f>VLOOKUP(Tabela2[[#This Row],[SIEMA]],Siema2025,28,FALSE)</f>
        <v>Petrobras</v>
      </c>
      <c r="BG423" s="110"/>
      <c r="BH423" s="111">
        <v>33000167000101</v>
      </c>
      <c r="BI423" s="112" t="s">
        <v>2696</v>
      </c>
      <c r="BJ423" s="107" t="s">
        <v>7099</v>
      </c>
      <c r="BK423" s="104" t="s">
        <v>2696</v>
      </c>
      <c r="BL423" s="140">
        <v>45845</v>
      </c>
      <c r="BM423" s="108">
        <f ca="1">IF(Tabela2[[#This Row],[Data de atendimento do Ibama (considerar o primeiro documento/ação)]]="",_xlfn.DAYS(TODAY(),J423),_xlfn.DAYS(Tabela2[[#This Row],[Data de atendimento do Ibama (considerar o primeiro documento/ação)]],J423))</f>
        <v>9</v>
      </c>
      <c r="BN423" s="108" t="str">
        <f>IF(Tabela2[[#This Row],[Atendido pelo Ibama ("Não" ou "Sim")]]="Não","Preencher", IF(Tabela2[[#This Row],[Atendido pelo Ibama ("Não" ou "Sim")]]="Sim","NA",""))</f>
        <v>NA</v>
      </c>
      <c r="BO423" s="114" t="s">
        <v>7100</v>
      </c>
      <c r="BP423" s="108" t="str">
        <f>IF(Tabela2[[#This Row],[Forma de atendimento (primeiro documento/ação)]]= "Outros (especificar)", "PREENCHER","NA")</f>
        <v>NA</v>
      </c>
      <c r="BQ423" s="106" t="s">
        <v>123</v>
      </c>
      <c r="BR423" s="108" t="str">
        <f>IF(Tabela2[[#This Row],[Equipe do Ibama foi a campo? Houve sobrevoo do Poseidon?]] = "Sim", "PREENCHER","NA")</f>
        <v>NA</v>
      </c>
      <c r="BS423" s="108" t="str">
        <f>IF(Tabela2[[#This Row],[Se sim, foi emitida Ordem de Emergência? (informações vinculada à coluna CK)]] = "Sim", "PREENCHER","NA")</f>
        <v>NA</v>
      </c>
      <c r="BT423" s="108" t="s">
        <v>7101</v>
      </c>
      <c r="BU423" s="108" t="s">
        <v>2696</v>
      </c>
      <c r="BV423" s="108" t="s">
        <v>123</v>
      </c>
      <c r="BW423" s="108" t="s">
        <v>2696</v>
      </c>
      <c r="BX423" s="106" t="s">
        <v>7102</v>
      </c>
      <c r="BY423" s="140">
        <v>46183</v>
      </c>
      <c r="BZ423" s="104">
        <f>IF(Tabela2[[#This Row],[Data do documento de encerramento]]="NA","NA",IF(Tabela2[[#This Row],[Data do documento de encerramento]]="","Pendente de conclusão/ encerramento",_xlfn.DAYS(Tabela2[[#This Row],[Data do documento de encerramento]],J423)))</f>
        <v>347</v>
      </c>
      <c r="CA423" s="129"/>
      <c r="CB423" s="107" t="s">
        <v>7491</v>
      </c>
      <c r="CC423" s="207" t="s">
        <v>7104</v>
      </c>
      <c r="CD423" s="107" t="s">
        <v>7278</v>
      </c>
      <c r="CE423" s="107" t="s">
        <v>2696</v>
      </c>
      <c r="CF423" s="107" t="s">
        <v>7105</v>
      </c>
    </row>
    <row r="424" spans="1:84" ht="60.75">
      <c r="A424" s="182">
        <v>202562979205</v>
      </c>
      <c r="B424" s="118" t="s">
        <v>8948</v>
      </c>
      <c r="C424" s="108" t="s">
        <v>672</v>
      </c>
      <c r="D424" s="106" t="s">
        <v>637</v>
      </c>
      <c r="E424" s="106" t="s">
        <v>8383</v>
      </c>
      <c r="F424" s="106"/>
      <c r="G424" s="106" t="s">
        <v>8949</v>
      </c>
      <c r="H424" s="106" t="s">
        <v>8950</v>
      </c>
      <c r="I424" s="104" t="s">
        <v>124</v>
      </c>
      <c r="J424" s="105">
        <f>VLOOKUP(Tabela2[[#This Row],[SIEMA]],Siema2025,2,FALSE)</f>
        <v>45836</v>
      </c>
      <c r="K424" s="105" t="str">
        <f>VLOOKUP(Tabela2[[#This Row],[SIEMA]],Siema2025,16,FALSE)</f>
        <v>Sábado</v>
      </c>
      <c r="L424" s="106" t="str">
        <f>IF(Tabela2[[#This Row],[Data]]="","Sem Informação",VLOOKUP(MONTH(Tabela2[[#This Row],[Data]]),'[1]Validação de dados'!$I$1:$J$13,2,0))</f>
        <v>Junho</v>
      </c>
      <c r="M424" s="104">
        <f>YEAR(Tabela2[[#This Row],[Data]])</f>
        <v>2025</v>
      </c>
      <c r="N424" s="105" t="str">
        <f>VLOOKUP(Tabela2[[#This Row],[SIEMA]],Siema2025,17,FALSE)</f>
        <v>Matutino</v>
      </c>
      <c r="O424" s="105" t="str">
        <f>VLOOKUP(Tabela2[[#This Row],[SIEMA]],Siema2025,5,FALSE)</f>
        <v>Plataforma</v>
      </c>
      <c r="P424" s="104" t="str">
        <f>VLOOKUP(Tabela2[[#This Row],[SIEMA]],Siema2025,21,FALSE)</f>
        <v>FPSO Cidade de Itaguaí (FPSO CIG), Campo de Tupi, Bacia de Santos.</v>
      </c>
      <c r="Q424" s="104">
        <v>1267</v>
      </c>
      <c r="R424" s="104" t="s">
        <v>2043</v>
      </c>
      <c r="S424" s="107" t="str">
        <f>IF(Q424="","", IF(Q424="NC","", IF(Q424="NE","", IF(Q424="NA","",IFERROR(VLOOKUP(Q424,Produtos!$A$1:$C$2319,2,FALSE),"Não Cadastrado")))))</f>
        <v>PETRÓLEO CRU</v>
      </c>
      <c r="T424" s="104">
        <v>5.0000000000000002E-5</v>
      </c>
      <c r="U424" s="104" t="s">
        <v>7111</v>
      </c>
      <c r="V424" s="104">
        <f>IF(Q424="","",IF(ISNUMBER(Q424)=FALSE,"Não se aplica",IFERROR(VLOOKUP(Q424,Produtos!$A$1:$C$2319,3,FALSE),"Não Cadastrado")))</f>
        <v>3</v>
      </c>
      <c r="W424" s="104" t="str">
        <f>VLOOKUP(Tabela2[[#This Row],[SIEMA]],Siema2025,10,FALSE)</f>
        <v/>
      </c>
      <c r="X424" s="113"/>
      <c r="Y424" s="109" t="str">
        <f>IF(W424="","", IF(W424="NC","", IF(W424="NE","", IF(W424="NA","",IFERROR(VLOOKUP(W424,Produtos!$A$1:$C$2319,2,FALSE),"Não Cadastrado")))))</f>
        <v/>
      </c>
      <c r="Z424" s="104" t="str">
        <f>VLOOKUP(Tabela2[[#This Row],[SIEMA]],Siema2025,11,FALSE)</f>
        <v xml:space="preserve"> </v>
      </c>
      <c r="AA424" s="104" t="str">
        <f>VLOOKUP(Tabela2[[#This Row],[SIEMA]],Siema2025,12,FALSE)</f>
        <v xml:space="preserve"> </v>
      </c>
      <c r="AB424" s="104" t="str">
        <f>IF(W424="","",IF(ISNUMBER(W424)=FALSE,"Não se aplica",IFERROR(VLOOKUP(W424,Produtos!$A$1:$C$2319,3,FALSE),"Não Cadastrado")))</f>
        <v/>
      </c>
      <c r="AC424" s="104"/>
      <c r="AD424" s="108"/>
      <c r="AE424" s="107" t="str">
        <f>IF(AC424="","", IF(AC424="NC","", IF(AC424="NE","", IF(AC424="NA","",IFERROR(VLOOKUP(AC424,Produtos!$A$1:$C$2319,2,FALSE),"Não Cadastrado")))))</f>
        <v/>
      </c>
      <c r="AF424" s="104"/>
      <c r="AG424" s="104"/>
      <c r="AH424" s="104" t="str">
        <f>IF(AC424="","",IF(ISNUMBER(AC424)=FALSE,"Não se aplica",IFERROR(VLOOKUP(AC424,Produtos!$A$1:$C$2319,3,FALSE),"Não Cadastrado")))</f>
        <v/>
      </c>
      <c r="AI424" s="104"/>
      <c r="AJ424" s="104" t="str">
        <f>VLOOKUP(Tabela2[[#This Row],[SIEMA]],Siema2025,26,FALSE)</f>
        <v>Arraste de sujidades presentes no piso do Main Deck com transbordamento no trincaniz lateral da unidade por não remoção do plug de drenagem durante o teste. Em investigação.</v>
      </c>
      <c r="AK424" s="107" t="s">
        <v>7311</v>
      </c>
      <c r="AL424" s="107" t="s">
        <v>7098</v>
      </c>
      <c r="AM424" s="107" t="s">
        <v>7285</v>
      </c>
      <c r="AN424" s="108" t="str">
        <f>VLOOKUP(Tabela2[[#This Row],[SIEMA]],Siema2025,51,FALSE)</f>
        <v/>
      </c>
      <c r="AO424" s="108" t="str">
        <f>VLOOKUP(Tabela2[[#This Row],[SIEMA]],Siema2025,53,FALSE)</f>
        <v/>
      </c>
      <c r="AP424" s="108" t="str">
        <f>VLOOKUP(Tabela2[[#This Row],[SIEMA]],Siema2025,55,FALSE)</f>
        <v/>
      </c>
      <c r="AQ424" s="108" t="str">
        <f>VLOOKUP(Tabela2[[#This Row],[SIEMA]],Siema2025,57,FALSE)</f>
        <v/>
      </c>
      <c r="AR424" s="108" t="str">
        <f>VLOOKUP(Tabela2[[#This Row],[SIEMA]],Siema2025,59,FALSE)</f>
        <v/>
      </c>
      <c r="AS424" s="108" t="str">
        <f>VLOOKUP(Tabela2[[#This Row],[SIEMA]],Siema2025,61,FALSE)</f>
        <v>X</v>
      </c>
      <c r="AT424" s="108" t="str">
        <f>VLOOKUP(Tabela2[[#This Row],[SIEMA]],Siema2025,63,FALSE)</f>
        <v/>
      </c>
      <c r="AU424" s="108" t="str">
        <f>VLOOKUP(Tabela2[[#This Row],[SIEMA]],Siema2025,65,FALSE)</f>
        <v/>
      </c>
      <c r="AV424" s="108" t="str">
        <f>VLOOKUP(Tabela2[[#This Row],[SIEMA]],Siema2025,67,FALSE)</f>
        <v/>
      </c>
      <c r="AW424" s="108" t="str">
        <f>VLOOKUP(Tabela2[[#This Row],[SIEMA]],Siema2025,69,FALSE)</f>
        <v/>
      </c>
      <c r="AX424" s="108" t="str">
        <f>VLOOKUP(Tabela2[[#This Row],[SIEMA]],Siema2025,71,FALSE)</f>
        <v/>
      </c>
      <c r="AY424" s="108" t="str">
        <f>VLOOKUP(Tabela2[[#This Row],[SIEMA]],Siema2025,73,FALSE)</f>
        <v/>
      </c>
      <c r="AZ424" s="108" t="str">
        <f>VLOOKUP(Tabela2[[#This Row],[SIEMA]],Siema2025,75,FALSE)</f>
        <v/>
      </c>
      <c r="BA424" s="108" t="str">
        <f>VLOOKUP(Tabela2[[#This Row],[SIEMA]],Siema2025,77,FALSE)</f>
        <v/>
      </c>
      <c r="BB424" s="108" t="str">
        <f>VLOOKUP(Tabela2[[#This Row],[SIEMA]],Siema2025,79,FALSE)</f>
        <v/>
      </c>
      <c r="BC424" s="108" t="str">
        <f>IF(Tabela2[[#This Row],[Outro(s) ]] = "X", "PREENCHER","NA")</f>
        <v>NA</v>
      </c>
      <c r="BD424" s="108" t="str">
        <f>VLOOKUP(Tabela2[[#This Row],[SIEMA]],Siema2025,82,FALSE)</f>
        <v/>
      </c>
      <c r="BE424" s="108" t="str">
        <f>VLOOKUP(Tabela2[[#This Row],[SIEMA]],Siema2025,81,FALSE)</f>
        <v/>
      </c>
      <c r="BF424" s="110" t="str">
        <f>VLOOKUP(Tabela2[[#This Row],[SIEMA]],Siema2025,28,FALSE)</f>
        <v>Petrobras</v>
      </c>
      <c r="BG424" s="110"/>
      <c r="BH424" s="111">
        <v>33000167000101</v>
      </c>
      <c r="BI424" s="112" t="str">
        <f>VLOOKUP(Tabela2[[#This Row],[SIEMA]],Siema2025,107,FALSE)</f>
        <v>Não</v>
      </c>
      <c r="BJ424" s="107" t="s">
        <v>7099</v>
      </c>
      <c r="BK424" s="104" t="s">
        <v>2696</v>
      </c>
      <c r="BL424" s="140">
        <v>45840</v>
      </c>
      <c r="BM424" s="108">
        <f ca="1">IF(Tabela2[[#This Row],[Data de atendimento do Ibama (considerar o primeiro documento/ação)]]="",_xlfn.DAYS(TODAY(),J424),_xlfn.DAYS(Tabela2[[#This Row],[Data de atendimento do Ibama (considerar o primeiro documento/ação)]],J424))</f>
        <v>4</v>
      </c>
      <c r="BN424" s="108" t="str">
        <f>IF(Tabela2[[#This Row],[Atendido pelo Ibama ("Não" ou "Sim")]]="Não","Preencher", IF(Tabela2[[#This Row],[Atendido pelo Ibama ("Não" ou "Sim")]]="Sim","NA",""))</f>
        <v>NA</v>
      </c>
      <c r="BO424" s="114" t="s">
        <v>7100</v>
      </c>
      <c r="BP424" s="108" t="str">
        <f>IF(Tabela2[[#This Row],[Forma de atendimento (primeiro documento/ação)]]= "Outros (especificar)", "PREENCHER","NA")</f>
        <v>NA</v>
      </c>
      <c r="BQ424" s="106" t="s">
        <v>123</v>
      </c>
      <c r="BR424" s="108" t="str">
        <f>IF(Tabela2[[#This Row],[Equipe do Ibama foi a campo? Houve sobrevoo do Poseidon?]] = "Sim", "PREENCHER","NA")</f>
        <v>NA</v>
      </c>
      <c r="BS424" s="108" t="str">
        <f>IF(Tabela2[[#This Row],[Se sim, foi emitida Ordem de Emergência? (informações vinculada à coluna CK)]] = "Sim", "PREENCHER","NA")</f>
        <v>NA</v>
      </c>
      <c r="BT424" s="108" t="s">
        <v>7101</v>
      </c>
      <c r="BU424" s="108" t="s">
        <v>2696</v>
      </c>
      <c r="BV424" s="108" t="s">
        <v>123</v>
      </c>
      <c r="BW424" s="108" t="s">
        <v>2696</v>
      </c>
      <c r="BX424" s="106" t="s">
        <v>7102</v>
      </c>
      <c r="BY424" s="140">
        <v>45916</v>
      </c>
      <c r="BZ424" s="104">
        <f>IF(Tabela2[[#This Row],[Data do documento de encerramento]]="NA","NA",IF(Tabela2[[#This Row],[Data do documento de encerramento]]="","Pendente de conclusão/ encerramento",_xlfn.DAYS(Tabela2[[#This Row],[Data do documento de encerramento]],J424)))</f>
        <v>80</v>
      </c>
      <c r="CA424" s="107"/>
      <c r="CB424" s="107" t="s">
        <v>7158</v>
      </c>
      <c r="CC424" s="131" t="s">
        <v>7194</v>
      </c>
      <c r="CD424" s="107" t="s">
        <v>123</v>
      </c>
      <c r="CE424" s="107" t="s">
        <v>123</v>
      </c>
      <c r="CF424" s="107" t="s">
        <v>7105</v>
      </c>
    </row>
    <row r="425" spans="1:84" ht="45.75">
      <c r="A425" s="169">
        <v>202563032430</v>
      </c>
      <c r="B425" s="170" t="s">
        <v>8951</v>
      </c>
      <c r="C425" s="108" t="str">
        <f>VLOOKUP(Tabela2[[#This Row],[SIEMA]],Siema2025,4,FALSE)</f>
        <v xml:space="preserve"> BA</v>
      </c>
      <c r="D425" s="106" t="str">
        <f>VLOOKUP(Tabela2[[#This Row],[SIEMA]],Siema2025,3,FALSE)</f>
        <v xml:space="preserve">Caetité </v>
      </c>
      <c r="E425" s="106" t="str">
        <f>VLOOKUP(Tabela2[[#This Row],[SIEMA]],Siema2025,20,FALSE)</f>
        <v>Fazenda Cachoeira s/n</v>
      </c>
      <c r="F425" s="106"/>
      <c r="G425" s="106" t="s">
        <v>8952</v>
      </c>
      <c r="H425" s="106" t="s">
        <v>8953</v>
      </c>
      <c r="I425" s="104"/>
      <c r="J425" s="105">
        <f>VLOOKUP(Tabela2[[#This Row],[SIEMA]],Siema2025,2,FALSE)</f>
        <v>45836</v>
      </c>
      <c r="K425" s="105" t="str">
        <f>VLOOKUP(Tabela2[[#This Row],[SIEMA]],Siema2025,16,FALSE)</f>
        <v>Sábado</v>
      </c>
      <c r="L425" s="106" t="str">
        <f>IF(Tabela2[[#This Row],[Data]]="","Sem Informação",VLOOKUP(MONTH(Tabela2[[#This Row],[Data]]),'[1]Validação de dados'!$I$1:$J$13,2,0))</f>
        <v>Junho</v>
      </c>
      <c r="M425" s="104">
        <f>YEAR(Tabela2[[#This Row],[Data]])</f>
        <v>2025</v>
      </c>
      <c r="N425" s="105" t="str">
        <f>VLOOKUP(Tabela2[[#This Row],[SIEMA]],Siema2025,17,FALSE)</f>
        <v>Noturno</v>
      </c>
      <c r="O425" s="105" t="str">
        <f>VLOOKUP(Tabela2[[#This Row],[SIEMA]],Siema2025,5,FALSE)</f>
        <v>Indústria</v>
      </c>
      <c r="P425" s="104" t="str">
        <f>VLOOKUP(Tabela2[[#This Row],[SIEMA]],Siema2025,21,FALSE)</f>
        <v>A situação anormal de operação ocorreu na AA-330, especificamente na válvula de descarga do TQ-3307.</v>
      </c>
      <c r="Q425" s="104">
        <v>2912</v>
      </c>
      <c r="R425" s="104" t="str">
        <f>VLOOKUP(Tabela2[[#This Row],[SIEMA]],Siema2025,10,FALSE)</f>
        <v/>
      </c>
      <c r="S425" s="107" t="str">
        <f>IF(Q425="","", IF(Q425="NC","", IF(Q425="NE","", IF(Q425="NA","",IFERROR(VLOOKUP(Q425,Produtos!$A$1:$C$2319,2,FALSE),"Não Cadastrado")))))</f>
        <v>MATERIAL RADIOATIVO, BAIXA ATIVIDADE ESPECÍFICA (BAE I), não-fissil ou fissil exceptivo</v>
      </c>
      <c r="T425" s="104">
        <v>1</v>
      </c>
      <c r="U425" s="104" t="str">
        <f>VLOOKUP(Tabela2[[#This Row],[SIEMA]],Siema2025,12,FALSE)</f>
        <v xml:space="preserve"> </v>
      </c>
      <c r="V425" s="104">
        <f>IF(Q425="","",IF(ISNUMBER(Q425)=FALSE,"Não se aplica",IFERROR(VLOOKUP(Q425,Produtos!$A$1:$C$2319,3,FALSE),"Não Cadastrado")))</f>
        <v>7</v>
      </c>
      <c r="W425" s="104" t="str">
        <f>VLOOKUP(Tabela2[[#This Row],[SIEMA]],Siema2025,10,FALSE)</f>
        <v/>
      </c>
      <c r="X425" s="113" t="str">
        <f>IF(Tabela2[[#This Row],[Origem do acidente]] = "Plataforma", "PREENCHER","NA")</f>
        <v>NA</v>
      </c>
      <c r="Y425" s="109" t="str">
        <f>IF(W425="","", IF(W425="NC","", IF(W425="NE","", IF(W425="NA","",IFERROR(VLOOKUP(W425,Produtos!$A$1:$C$2319,2,FALSE),"Não Cadastrado")))))</f>
        <v/>
      </c>
      <c r="Z425" s="104" t="str">
        <f>VLOOKUP(Tabela2[[#This Row],[SIEMA]],Siema2025,11,FALSE)</f>
        <v xml:space="preserve"> </v>
      </c>
      <c r="AA425" s="104" t="str">
        <f>VLOOKUP(Tabela2[[#This Row],[SIEMA]],Siema2025,12,FALSE)</f>
        <v xml:space="preserve"> </v>
      </c>
      <c r="AB425" s="104" t="str">
        <f>IF(W425="","",IF(ISNUMBER(W425)=FALSE,"Não se aplica",IFERROR(VLOOKUP(W425,Produtos!$A$1:$C$2319,3,FALSE),"Não Cadastrado")))</f>
        <v/>
      </c>
      <c r="AC425" s="104"/>
      <c r="AD425" s="108" t="str">
        <f>IF(Tabela2[[#This Row],[Origem do acidente]] = "Plataforma", "PREENCHER","NA")</f>
        <v>NA</v>
      </c>
      <c r="AE425" s="107" t="str">
        <f>IF(AC425="","", IF(AC425="NC","", IF(AC425="NE","", IF(AC425="NA","",IFERROR(VLOOKUP(AC425,Produtos!$A$1:$C$2319,2,FALSE),"Não Cadastrado")))))</f>
        <v/>
      </c>
      <c r="AF425" s="104"/>
      <c r="AG425" s="104"/>
      <c r="AH425" s="104" t="str">
        <f>IF(AC425="","",IF(ISNUMBER(AC425)=FALSE,"Não se aplica",IFERROR(VLOOKUP(AC425,Produtos!$A$1:$C$2319,3,FALSE),"Não Cadastrado")))</f>
        <v/>
      </c>
      <c r="AI425" s="104"/>
      <c r="AJ425" s="104" t="str">
        <f>VLOOKUP(Tabela2[[#This Row],[SIEMA]],Siema2025,26,FALSE)</f>
        <v>A causa provável foi devido a falha de funcionamento da válvula de drenagem de aquoso do TQ-3307.</v>
      </c>
      <c r="AK425" s="107"/>
      <c r="AL425" s="107"/>
      <c r="AM425" s="107"/>
      <c r="AN425" s="108" t="str">
        <f>VLOOKUP(Tabela2[[#This Row],[SIEMA]],Siema2025,51,FALSE)</f>
        <v/>
      </c>
      <c r="AO425" s="108" t="str">
        <f>VLOOKUP(Tabela2[[#This Row],[SIEMA]],Siema2025,53,FALSE)</f>
        <v/>
      </c>
      <c r="AP425" s="108" t="str">
        <f>VLOOKUP(Tabela2[[#This Row],[SIEMA]],Siema2025,55,FALSE)</f>
        <v/>
      </c>
      <c r="AQ425" s="108" t="str">
        <f>VLOOKUP(Tabela2[[#This Row],[SIEMA]],Siema2025,57,FALSE)</f>
        <v/>
      </c>
      <c r="AR425" s="108" t="str">
        <f>VLOOKUP(Tabela2[[#This Row],[SIEMA]],Siema2025,59,FALSE)</f>
        <v/>
      </c>
      <c r="AS425" s="108" t="str">
        <f>VLOOKUP(Tabela2[[#This Row],[SIEMA]],Siema2025,61,FALSE)</f>
        <v/>
      </c>
      <c r="AT425" s="108" t="str">
        <f>VLOOKUP(Tabela2[[#This Row],[SIEMA]],Siema2025,63,FALSE)</f>
        <v/>
      </c>
      <c r="AU425" s="108" t="str">
        <f>VLOOKUP(Tabela2[[#This Row],[SIEMA]],Siema2025,65,FALSE)</f>
        <v/>
      </c>
      <c r="AV425" s="108" t="str">
        <f>VLOOKUP(Tabela2[[#This Row],[SIEMA]],Siema2025,67,FALSE)</f>
        <v/>
      </c>
      <c r="AW425" s="108" t="str">
        <f>VLOOKUP(Tabela2[[#This Row],[SIEMA]],Siema2025,69,FALSE)</f>
        <v/>
      </c>
      <c r="AX425" s="108" t="str">
        <f>VLOOKUP(Tabela2[[#This Row],[SIEMA]],Siema2025,71,FALSE)</f>
        <v/>
      </c>
      <c r="AY425" s="108" t="str">
        <f>VLOOKUP(Tabela2[[#This Row],[SIEMA]],Siema2025,73,FALSE)</f>
        <v/>
      </c>
      <c r="AZ425" s="108" t="str">
        <f>VLOOKUP(Tabela2[[#This Row],[SIEMA]],Siema2025,75,FALSE)</f>
        <v/>
      </c>
      <c r="BA425" s="108" t="str">
        <f>VLOOKUP(Tabela2[[#This Row],[SIEMA]],Siema2025,77,FALSE)</f>
        <v/>
      </c>
      <c r="BB425" s="108" t="str">
        <f>VLOOKUP(Tabela2[[#This Row],[SIEMA]],Siema2025,79,FALSE)</f>
        <v>X</v>
      </c>
      <c r="BC425" s="108" t="str">
        <f>IF(Tabela2[[#This Row],[Outro(s) ]] = "X", "PREENCHER","NA")</f>
        <v>PREENCHER</v>
      </c>
      <c r="BD425" s="108" t="str">
        <f>VLOOKUP(Tabela2[[#This Row],[SIEMA]],Siema2025,82,FALSE)</f>
        <v/>
      </c>
      <c r="BE425" s="108" t="str">
        <f>VLOOKUP(Tabela2[[#This Row],[SIEMA]],Siema2025,81,FALSE)</f>
        <v/>
      </c>
      <c r="BF425" s="110" t="str">
        <f>VLOOKUP(Tabela2[[#This Row],[SIEMA]],Siema2025,28,FALSE)</f>
        <v>Indústrias Nucleares do Brasil - INB</v>
      </c>
      <c r="BG425" s="110"/>
      <c r="BH425" s="111" t="str">
        <f>VLOOKUP(Tabela2[[#This Row],[SIEMA]],Siema2025,29,FALSE)</f>
        <v>00322818003570</v>
      </c>
      <c r="BI425" s="112" t="str">
        <f>VLOOKUP(Tabela2[[#This Row],[SIEMA]],Siema2025,107,FALSE)</f>
        <v>Não</v>
      </c>
      <c r="BJ425" s="107" t="s">
        <v>7099</v>
      </c>
      <c r="BK425" s="104" t="s">
        <v>2696</v>
      </c>
      <c r="BL425" s="140">
        <v>45852</v>
      </c>
      <c r="BM425" s="108">
        <f ca="1">IF(Tabela2[[#This Row],[Data de atendimento do Ibama (considerar o primeiro documento/ação)]]="",_xlfn.DAYS(TODAY(),J425),_xlfn.DAYS(Tabela2[[#This Row],[Data de atendimento do Ibama (considerar o primeiro documento/ação)]],J425))</f>
        <v>16</v>
      </c>
      <c r="BN425" s="108" t="str">
        <f>IF(Tabela2[[#This Row],[Atendido pelo Ibama ("Não" ou "Sim")]]="Não","Preencher", IF(Tabela2[[#This Row],[Atendido pelo Ibama ("Não" ou "Sim")]]="Sim","NA",""))</f>
        <v>NA</v>
      </c>
      <c r="BO425" s="114" t="s">
        <v>7138</v>
      </c>
      <c r="BP425" s="108" t="str">
        <f>IF(Tabela2[[#This Row],[Forma de atendimento (primeiro documento/ação)]]= "Outros (especificar)", "PREENCHER","NA")</f>
        <v>NA</v>
      </c>
      <c r="BQ425" s="106" t="s">
        <v>123</v>
      </c>
      <c r="BR425" s="108" t="str">
        <f>IF(Tabela2[[#This Row],[Equipe do Ibama foi a campo? Houve sobrevoo do Poseidon?]] = "Sim", "PREENCHER","NA")</f>
        <v>NA</v>
      </c>
      <c r="BS425" s="108" t="str">
        <f>IF(Tabela2[[#This Row],[Se sim, foi emitida Ordem de Emergência? (informações vinculada à coluna CK)]] = "Sim", "PREENCHER","NA")</f>
        <v>NA</v>
      </c>
      <c r="BT425" s="108" t="str">
        <f>IF(Tabela2[[#This Row],[Foi elaborado Relatório de Vistoria pelo Ibama? (informações vinculada à coluna CK)]] = "Sim", "PREENCHER","NA")</f>
        <v>NA</v>
      </c>
      <c r="BU425" s="108" t="s">
        <v>123</v>
      </c>
      <c r="BV425" s="108" t="s">
        <v>123</v>
      </c>
      <c r="BW425" s="108" t="s">
        <v>123</v>
      </c>
      <c r="BX425" s="106"/>
      <c r="BY425" s="106"/>
      <c r="BZ425" s="104" t="str">
        <f>IF(Tabela2[[#This Row],[Data do documento de encerramento]]="NA","NA",IF(Tabela2[[#This Row],[Data do documento de encerramento]]="","Pendente de conclusão/ encerramento",_xlfn.DAYS(Tabela2[[#This Row],[Data do documento de encerramento]],J425)))</f>
        <v>Pendente de conclusão/ encerramento</v>
      </c>
      <c r="CA425" s="107"/>
      <c r="CB425" s="107"/>
      <c r="CC425" s="130"/>
      <c r="CD425" s="107"/>
      <c r="CE425" s="107"/>
      <c r="CF425" s="107"/>
    </row>
    <row r="426" spans="1:84" ht="45.75">
      <c r="A426" s="169">
        <v>202562943227</v>
      </c>
      <c r="B426" s="177" t="s">
        <v>8435</v>
      </c>
      <c r="C426" s="108" t="str">
        <f>VLOOKUP(Tabela2[[#This Row],[SIEMA]],Siema2025,4,FALSE)</f>
        <v xml:space="preserve"> MG</v>
      </c>
      <c r="D426" s="106" t="str">
        <f>VLOOKUP(Tabela2[[#This Row],[SIEMA]],Siema2025,3,FALSE)</f>
        <v xml:space="preserve">Santos Dumont </v>
      </c>
      <c r="E426" s="106" t="s">
        <v>7746</v>
      </c>
      <c r="F426" s="106" t="s">
        <v>8954</v>
      </c>
      <c r="G426" s="106"/>
      <c r="H426" s="106"/>
      <c r="I426" s="104" t="s">
        <v>7120</v>
      </c>
      <c r="J426" s="105">
        <f>VLOOKUP(Tabela2[[#This Row],[SIEMA]],Siema2025,2,FALSE)</f>
        <v>45837</v>
      </c>
      <c r="K426" s="105" t="str">
        <f>VLOOKUP(Tabela2[[#This Row],[SIEMA]],Siema2025,16,FALSE)</f>
        <v>Domingo</v>
      </c>
      <c r="L426" s="106" t="str">
        <f>IF(Tabela2[[#This Row],[Data]]="","Sem Informação",VLOOKUP(MONTH(Tabela2[[#This Row],[Data]]),'[1]Validação de dados'!$I$1:$J$13,2,0))</f>
        <v>Junho</v>
      </c>
      <c r="M426" s="104">
        <f>YEAR(Tabela2[[#This Row],[Data]])</f>
        <v>2025</v>
      </c>
      <c r="N426" s="105" t="str">
        <f>VLOOKUP(Tabela2[[#This Row],[SIEMA]],Siema2025,17,FALSE)</f>
        <v>Matutino</v>
      </c>
      <c r="O426" s="105" t="str">
        <f>VLOOKUP(Tabela2[[#This Row],[SIEMA]],Siema2025,5,FALSE)</f>
        <v>Rodovia</v>
      </c>
      <c r="P426" s="104" t="str">
        <f>VLOOKUP(Tabela2[[#This Row],[SIEMA]],Siema2025,21,FALSE)</f>
        <v/>
      </c>
      <c r="Q426" s="104">
        <v>1075</v>
      </c>
      <c r="R426" s="104" t="str">
        <f>VLOOKUP(Tabela2[[#This Row],[SIEMA]],Siema2025,10,FALSE)</f>
        <v/>
      </c>
      <c r="S426" s="107" t="str">
        <f>IF(Q426="","", IF(Q426="NC","", IF(Q426="NE","", IF(Q426="NA","",IFERROR(VLOOKUP(Q426,Produtos!$A$1:$C$2319,2,FALSE),"Não Cadastrado")))))</f>
        <v>GÁS(ES) DE PETRÓLEO, LIQUEFEITO(S) ou GAS(ES) LIQUEFEITO(S) DE PETRÓLEO ou GLP</v>
      </c>
      <c r="T426" s="104" t="s">
        <v>6834</v>
      </c>
      <c r="U426" s="104" t="s">
        <v>7062</v>
      </c>
      <c r="V426" s="104">
        <f>IF(Q426="","",IF(ISNUMBER(Q426)=FALSE,"Não se aplica",IFERROR(VLOOKUP(Q426,Produtos!$A$1:$C$2319,3,FALSE),"Não Cadastrado")))</f>
        <v>2.1</v>
      </c>
      <c r="W426" s="104" t="str">
        <f>VLOOKUP(Tabela2[[#This Row],[SIEMA]],Siema2025,10,FALSE)</f>
        <v/>
      </c>
      <c r="X426" s="113" t="str">
        <f>IF(Tabela2[[#This Row],[Origem do acidente]] = "Plataforma", "PREENCHER","NA")</f>
        <v>NA</v>
      </c>
      <c r="Y426" s="109" t="str">
        <f>IF(W426="","", IF(W426="NC","", IF(W426="NE","", IF(W426="NA","",IFERROR(VLOOKUP(W426,Produtos!$A$1:$C$2319,2,FALSE),"Não Cadastrado")))))</f>
        <v/>
      </c>
      <c r="Z426" s="104" t="str">
        <f>VLOOKUP(Tabela2[[#This Row],[SIEMA]],Siema2025,11,FALSE)</f>
        <v xml:space="preserve"> </v>
      </c>
      <c r="AA426" s="104" t="str">
        <f>VLOOKUP(Tabela2[[#This Row],[SIEMA]],Siema2025,12,FALSE)</f>
        <v xml:space="preserve"> </v>
      </c>
      <c r="AB426" s="104" t="str">
        <f>IF(W426="","",IF(ISNUMBER(W426)=FALSE,"Não se aplica",IFERROR(VLOOKUP(W426,Produtos!$A$1:$C$2319,3,FALSE),"Não Cadastrado")))</f>
        <v/>
      </c>
      <c r="AC426" s="104"/>
      <c r="AD426" s="108" t="str">
        <f>IF(Tabela2[[#This Row],[Origem do acidente]] = "Plataforma", "PREENCHER","NA")</f>
        <v>NA</v>
      </c>
      <c r="AE426" s="107" t="str">
        <f>IF(AC426="","", IF(AC426="NC","", IF(AC426="NE","", IF(AC426="NA","",IFERROR(VLOOKUP(AC426,Produtos!$A$1:$C$2319,2,FALSE),"Não Cadastrado")))))</f>
        <v/>
      </c>
      <c r="AF426" s="104"/>
      <c r="AG426" s="104"/>
      <c r="AH426" s="104" t="str">
        <f>IF(AC426="","",IF(ISNUMBER(AC426)=FALSE,"Não se aplica",IFERROR(VLOOKUP(AC426,Produtos!$A$1:$C$2319,3,FALSE),"Não Cadastrado")))</f>
        <v/>
      </c>
      <c r="AI426" s="104"/>
      <c r="AJ426" s="104" t="str">
        <f>VLOOKUP(Tabela2[[#This Row],[SIEMA]],Siema2025,26,FALSE)</f>
        <v>O condutor trafegava sobre faixa 01 do sentido norte da rodovia, quando pelo km mencionado, o condutor perdeu o controle do veículo sem motivos aparentes e tombou sobre canteiro lateral.</v>
      </c>
      <c r="AK426" s="107" t="s">
        <v>7358</v>
      </c>
      <c r="AL426" s="107" t="s">
        <v>7180</v>
      </c>
      <c r="AM426" s="107"/>
      <c r="AN426" s="108" t="str">
        <f>VLOOKUP(Tabela2[[#This Row],[SIEMA]],Siema2025,51,FALSE)</f>
        <v/>
      </c>
      <c r="AO426" s="108" t="str">
        <f>VLOOKUP(Tabela2[[#This Row],[SIEMA]],Siema2025,53,FALSE)</f>
        <v/>
      </c>
      <c r="AP426" s="108" t="str">
        <f>VLOOKUP(Tabela2[[#This Row],[SIEMA]],Siema2025,55,FALSE)</f>
        <v/>
      </c>
      <c r="AQ426" s="108" t="str">
        <f>VLOOKUP(Tabela2[[#This Row],[SIEMA]],Siema2025,57,FALSE)</f>
        <v/>
      </c>
      <c r="AR426" s="108" t="str">
        <f>VLOOKUP(Tabela2[[#This Row],[SIEMA]],Siema2025,59,FALSE)</f>
        <v/>
      </c>
      <c r="AS426" s="108" t="str">
        <f>VLOOKUP(Tabela2[[#This Row],[SIEMA]],Siema2025,61,FALSE)</f>
        <v/>
      </c>
      <c r="AT426" s="108" t="str">
        <f>VLOOKUP(Tabela2[[#This Row],[SIEMA]],Siema2025,63,FALSE)</f>
        <v/>
      </c>
      <c r="AU426" s="108" t="str">
        <f>VLOOKUP(Tabela2[[#This Row],[SIEMA]],Siema2025,65,FALSE)</f>
        <v>X</v>
      </c>
      <c r="AV426" s="108" t="str">
        <f>VLOOKUP(Tabela2[[#This Row],[SIEMA]],Siema2025,67,FALSE)</f>
        <v/>
      </c>
      <c r="AW426" s="108" t="str">
        <f>VLOOKUP(Tabela2[[#This Row],[SIEMA]],Siema2025,69,FALSE)</f>
        <v/>
      </c>
      <c r="AX426" s="108" t="str">
        <f>VLOOKUP(Tabela2[[#This Row],[SIEMA]],Siema2025,71,FALSE)</f>
        <v/>
      </c>
      <c r="AY426" s="108" t="str">
        <f>VLOOKUP(Tabela2[[#This Row],[SIEMA]],Siema2025,73,FALSE)</f>
        <v/>
      </c>
      <c r="AZ426" s="108" t="str">
        <f>VLOOKUP(Tabela2[[#This Row],[SIEMA]],Siema2025,75,FALSE)</f>
        <v/>
      </c>
      <c r="BA426" s="108" t="str">
        <f>VLOOKUP(Tabela2[[#This Row],[SIEMA]],Siema2025,77,FALSE)</f>
        <v/>
      </c>
      <c r="BB426" s="108" t="str">
        <f>VLOOKUP(Tabela2[[#This Row],[SIEMA]],Siema2025,79,FALSE)</f>
        <v/>
      </c>
      <c r="BC426" s="108" t="str">
        <f>IF(Tabela2[[#This Row],[Outro(s) ]] = "X", "PREENCHER","NA")</f>
        <v>NA</v>
      </c>
      <c r="BD426" s="108" t="s">
        <v>7181</v>
      </c>
      <c r="BE426" s="108" t="str">
        <f>VLOOKUP(Tabela2[[#This Row],[SIEMA]],Siema2025,81,FALSE)</f>
        <v/>
      </c>
      <c r="BF426" s="110" t="str">
        <f>VLOOKUP(Tabela2[[#This Row],[SIEMA]],Siema2025,28,FALSE)</f>
        <v>MVA TRANSPORTES S. A</v>
      </c>
      <c r="BG426" s="110"/>
      <c r="BH426" s="111" t="str">
        <f>VLOOKUP(Tabela2[[#This Row],[SIEMA]],Siema2025,29,FALSE)</f>
        <v>03666817000191</v>
      </c>
      <c r="BI426" s="112" t="s">
        <v>7062</v>
      </c>
      <c r="BJ426" s="107" t="s">
        <v>7099</v>
      </c>
      <c r="BK426" s="104" t="s">
        <v>7062</v>
      </c>
      <c r="BL426" s="140"/>
      <c r="BM426" s="108">
        <f ca="1">IF(Tabela2[[#This Row],[Data de atendimento do Ibama (considerar o primeiro documento/ação)]]="",_xlfn.DAYS(TODAY(),J426),_xlfn.DAYS(Tabela2[[#This Row],[Data de atendimento do Ibama (considerar o primeiro documento/ação)]],J426))</f>
        <v>393</v>
      </c>
      <c r="BN426" s="108" t="s">
        <v>7120</v>
      </c>
      <c r="BO426" s="114" t="s">
        <v>637</v>
      </c>
      <c r="BP426" s="108" t="str">
        <f>IF(Tabela2[[#This Row],[Forma de atendimento (primeiro documento/ação)]]= "Outros (especificar)", "PREENCHER","NA")</f>
        <v>NA</v>
      </c>
      <c r="BQ426" s="106" t="s">
        <v>7062</v>
      </c>
      <c r="BR426" s="108" t="str">
        <f>IF(Tabela2[[#This Row],[Equipe do Ibama foi a campo? Houve sobrevoo do Poseidon?]] = "Sim", "PREENCHER","NA")</f>
        <v>NA</v>
      </c>
      <c r="BS426" s="108" t="str">
        <f>IF(Tabela2[[#This Row],[Se sim, foi emitida Ordem de Emergência? (informações vinculada à coluna CK)]] = "Sim", "PREENCHER","NA")</f>
        <v>NA</v>
      </c>
      <c r="BT426" s="108" t="s">
        <v>6834</v>
      </c>
      <c r="BU426" s="108" t="str">
        <f>IF(Tabela2[[#This Row],[Houve envio de Informações Pós-acidente (preencher "não se aplica" quando de competência estadual/municipal)]] = "Sim", "PREENCHER","NA")</f>
        <v>NA</v>
      </c>
      <c r="BV426" s="108" t="str">
        <f>IF(Tabela2[[#This Row],[Houve avaliação das informações pós-acidente solicitadas/enviadas?]] = "Sim", "PREENCHER","NA")</f>
        <v>NA</v>
      </c>
      <c r="BW426" s="108" t="str">
        <f>IF(Tabela2[[#This Row],[O Ibama aguarda resposta da empresa/OEMA, etc?]] = "Sim", "PREENCHER","NA")</f>
        <v>NA</v>
      </c>
      <c r="BX426" s="106" t="s">
        <v>7127</v>
      </c>
      <c r="BY426" s="106"/>
      <c r="BZ426" s="104" t="str">
        <f>IF(Tabela2[[#This Row],[Data do documento de encerramento]]="NA","NA",IF(Tabela2[[#This Row],[Data do documento de encerramento]]="","Pendente de conclusão/ encerramento",_xlfn.DAYS(Tabela2[[#This Row],[Data do documento de encerramento]],J426)))</f>
        <v>Pendente de conclusão/ encerramento</v>
      </c>
      <c r="CA426" s="107" t="s">
        <v>7437</v>
      </c>
      <c r="CB426" s="107"/>
      <c r="CC426" s="129"/>
      <c r="CD426" s="107"/>
      <c r="CE426" s="107"/>
      <c r="CF426" s="107"/>
    </row>
    <row r="427" spans="1:84" ht="198">
      <c r="A427" s="169">
        <v>20257154049</v>
      </c>
      <c r="B427" s="118" t="s">
        <v>8955</v>
      </c>
      <c r="C427" s="108" t="str">
        <f>VLOOKUP(Tabela2[[#This Row],[SIEMA]],Siema2025,4,FALSE)</f>
        <v xml:space="preserve"> RJ</v>
      </c>
      <c r="D427" s="106" t="str">
        <f>VLOOKUP(Tabela2[[#This Row],[SIEMA]],Siema2025,3,FALSE)</f>
        <v xml:space="preserve">São João da Barra </v>
      </c>
      <c r="E427" s="106" t="s">
        <v>6240</v>
      </c>
      <c r="F427" t="s">
        <v>8956</v>
      </c>
      <c r="G427" t="s">
        <v>8957</v>
      </c>
      <c r="H427" t="s">
        <v>8958</v>
      </c>
      <c r="I427" s="104" t="s">
        <v>7120</v>
      </c>
      <c r="J427" s="105">
        <f>VLOOKUP(Tabela2[[#This Row],[SIEMA]],Siema2025,2,FALSE)</f>
        <v>45838</v>
      </c>
      <c r="K427" s="105" t="str">
        <f>VLOOKUP(Tabela2[[#This Row],[SIEMA]],Siema2025,16,FALSE)</f>
        <v>Segunda</v>
      </c>
      <c r="L427" s="106" t="str">
        <f>IF(Tabela2[[#This Row],[Data]]="","Sem Informação",VLOOKUP(MONTH(Tabela2[[#This Row],[Data]]),'[1]Validação de dados'!$I$1:$J$13,2,0))</f>
        <v>Junho</v>
      </c>
      <c r="M427" s="104">
        <f>YEAR(Tabela2[[#This Row],[Data]])</f>
        <v>2025</v>
      </c>
      <c r="N427" s="105" t="str">
        <f>VLOOKUP(Tabela2[[#This Row],[SIEMA]],Siema2025,17,FALSE)</f>
        <v>Matutino</v>
      </c>
      <c r="O427" s="105" t="s">
        <v>320</v>
      </c>
      <c r="P427" s="104" t="str">
        <f>VLOOKUP(Tabela2[[#This Row],[SIEMA]],Siema2025,21,FALSE)</f>
        <v>[EMBARCAÇÃO SKANDI BÚZIOS no Porto do Açu - São João da Barra - RJ]: Após a realização dos testes pós-manutenção das mangueiras do guindaste de serviço do topo da torre, foi observado gotejamento de fluido hidráulico base óleo (Mobil), no convés principal. Após a identificação inicial, verificou-se que o fluido também havia alcançado o píer e o mar, permanecendo contido dentro da barreira de contenção. Estimado volume de 0,00005 m3 para o mar do Porto do Açu.</v>
      </c>
      <c r="Q427" s="104" t="s">
        <v>7094</v>
      </c>
      <c r="R427" t="s">
        <v>8959</v>
      </c>
      <c r="S427" s="107" t="s">
        <v>541</v>
      </c>
      <c r="T427" s="104">
        <v>5.0000000000000002E-5</v>
      </c>
      <c r="U427" s="104" t="str">
        <f>VLOOKUP(Tabela2[[#This Row],[SIEMA]],Siema2025,12,FALSE)</f>
        <v>M3</v>
      </c>
      <c r="V427" s="104" t="str">
        <f>IF(Q427="","",IF(ISNUMBER(Q427)=FALSE,"Não se aplica",IFERROR(VLOOKUP(Q427,Produtos!$A$1:$C$2319,3,FALSE),"Não Cadastrado")))</f>
        <v>Não se aplica</v>
      </c>
      <c r="W427" s="104"/>
      <c r="X427" s="113"/>
      <c r="Y427" s="109" t="str">
        <f>IF(W427="","", IF(W427="NC","", IF(W427="NE","", IF(W427="NA","",IFERROR(VLOOKUP(W427,Produtos!$A$1:$C$2319,2,FALSE),"Não Cadastrado")))))</f>
        <v/>
      </c>
      <c r="Z427" s="104"/>
      <c r="AA427" s="104"/>
      <c r="AB427" s="104" t="str">
        <f>IF(W427="","",IF(ISNUMBER(W427)=FALSE,"Não se aplica",IFERROR(VLOOKUP(W427,Produtos!$A$1:$C$2319,3,FALSE),"Não Cadastrado")))</f>
        <v/>
      </c>
      <c r="AC427" s="104"/>
      <c r="AD427" s="108"/>
      <c r="AE427" s="107" t="str">
        <f>IF(AC427="","", IF(AC427="NC","", IF(AC427="NE","", IF(AC427="NA","",IFERROR(VLOOKUP(AC427,Produtos!$A$1:$C$2319,2,FALSE),"Não Cadastrado")))))</f>
        <v/>
      </c>
      <c r="AF427" s="104"/>
      <c r="AG427" s="104"/>
      <c r="AH427" s="104" t="str">
        <f>IF(AC427="","",IF(ISNUMBER(AC427)=FALSE,"Não se aplica",IFERROR(VLOOKUP(AC427,Produtos!$A$1:$C$2319,3,FALSE),"Não Cadastrado")))</f>
        <v/>
      </c>
      <c r="AI427" s="113"/>
      <c r="AJ427" s="104" t="str">
        <f>VLOOKUP(Tabela2[[#This Row],[SIEMA]],Siema2025,26,FALSE)</f>
        <v>Folga na conexão da mangueira substituída, não identificada no teste do sistema.</v>
      </c>
      <c r="AK427" s="107" t="s">
        <v>7098</v>
      </c>
      <c r="AL427" s="107"/>
      <c r="AM427" s="107"/>
      <c r="AN427" s="108" t="str">
        <f>VLOOKUP(Tabela2[[#This Row],[SIEMA]],Siema2025,51,FALSE)</f>
        <v/>
      </c>
      <c r="AO427" s="108" t="str">
        <f>VLOOKUP(Tabela2[[#This Row],[SIEMA]],Siema2025,53,FALSE)</f>
        <v/>
      </c>
      <c r="AP427" s="108" t="str">
        <f>VLOOKUP(Tabela2[[#This Row],[SIEMA]],Siema2025,55,FALSE)</f>
        <v/>
      </c>
      <c r="AQ427" s="108" t="str">
        <f>VLOOKUP(Tabela2[[#This Row],[SIEMA]],Siema2025,57,FALSE)</f>
        <v/>
      </c>
      <c r="AR427" s="108" t="str">
        <f>VLOOKUP(Tabela2[[#This Row],[SIEMA]],Siema2025,59,FALSE)</f>
        <v/>
      </c>
      <c r="AS427" s="108" t="str">
        <f>VLOOKUP(Tabela2[[#This Row],[SIEMA]],Siema2025,61,FALSE)</f>
        <v>X</v>
      </c>
      <c r="AT427" s="108" t="str">
        <f>VLOOKUP(Tabela2[[#This Row],[SIEMA]],Siema2025,63,FALSE)</f>
        <v/>
      </c>
      <c r="AU427" s="108" t="str">
        <f>VLOOKUP(Tabela2[[#This Row],[SIEMA]],Siema2025,65,FALSE)</f>
        <v/>
      </c>
      <c r="AV427" s="108" t="str">
        <f>VLOOKUP(Tabela2[[#This Row],[SIEMA]],Siema2025,67,FALSE)</f>
        <v/>
      </c>
      <c r="AW427" s="108" t="str">
        <f>VLOOKUP(Tabela2[[#This Row],[SIEMA]],Siema2025,69,FALSE)</f>
        <v/>
      </c>
      <c r="AX427" s="108" t="str">
        <f>VLOOKUP(Tabela2[[#This Row],[SIEMA]],Siema2025,71,FALSE)</f>
        <v/>
      </c>
      <c r="AY427" s="108" t="str">
        <f>VLOOKUP(Tabela2[[#This Row],[SIEMA]],Siema2025,73,FALSE)</f>
        <v/>
      </c>
      <c r="AZ427" s="108" t="str">
        <f>VLOOKUP(Tabela2[[#This Row],[SIEMA]],Siema2025,75,FALSE)</f>
        <v/>
      </c>
      <c r="BA427" s="108" t="str">
        <f>VLOOKUP(Tabela2[[#This Row],[SIEMA]],Siema2025,77,FALSE)</f>
        <v/>
      </c>
      <c r="BB427" s="108" t="str">
        <f>VLOOKUP(Tabela2[[#This Row],[SIEMA]],Siema2025,79,FALSE)</f>
        <v/>
      </c>
      <c r="BC427" s="108"/>
      <c r="BD427" s="108" t="str">
        <f>VLOOKUP(Tabela2[[#This Row],[SIEMA]],Siema2025,82,FALSE)</f>
        <v/>
      </c>
      <c r="BE427" s="108" t="str">
        <f>VLOOKUP(Tabela2[[#This Row],[SIEMA]],Siema2025,81,FALSE)</f>
        <v/>
      </c>
      <c r="BF427" s="110" t="str">
        <f>VLOOKUP(Tabela2[[#This Row],[SIEMA]],Siema2025,28,FALSE)</f>
        <v>Petrobras</v>
      </c>
      <c r="BG427" s="110"/>
      <c r="BH427" s="111" t="str">
        <f>VLOOKUP(Tabela2[[#This Row],[SIEMA]],Siema2025,29,FALSE)</f>
        <v>33000167000101</v>
      </c>
      <c r="BI427" s="112" t="str">
        <f>VLOOKUP(Tabela2[[#This Row],[SIEMA]],Siema2025,107,FALSE)</f>
        <v>Não</v>
      </c>
      <c r="BJ427" s="107" t="s">
        <v>7113</v>
      </c>
      <c r="BK427" s="104" t="s">
        <v>2696</v>
      </c>
      <c r="BL427" s="140">
        <v>45919</v>
      </c>
      <c r="BM427" s="108">
        <f ca="1">IF(Tabela2[[#This Row],[Data de atendimento do Ibama (considerar o primeiro documento/ação)]]="",_xlfn.DAYS(TODAY(),J427),_xlfn.DAYS(Tabela2[[#This Row],[Data de atendimento do Ibama (considerar o primeiro documento/ação)]],J427))</f>
        <v>81</v>
      </c>
      <c r="BN427" s="108" t="str">
        <f>IF(Tabela2[[#This Row],[Atendido pelo Ibama ("Não" ou "Sim")]]="Não","Preencher", IF(Tabela2[[#This Row],[Atendido pelo Ibama ("Não" ou "Sim")]]="Sim","NA",""))</f>
        <v>NA</v>
      </c>
      <c r="BO427" s="114" t="s">
        <v>7138</v>
      </c>
      <c r="BP427" s="108" t="str">
        <f>IF(Tabela2[[#This Row],[Forma de atendimento (primeiro documento/ação)]]= "Outros (especificar)", "PREENCHER","NA")</f>
        <v>NA</v>
      </c>
      <c r="BQ427" s="106" t="s">
        <v>8122</v>
      </c>
      <c r="BR427" s="108" t="str">
        <f>IF(Tabela2[[#This Row],[Equipe do Ibama foi a campo? Houve sobrevoo do Poseidon?]] = "Sim", "PREENCHER","NA")</f>
        <v>NA</v>
      </c>
      <c r="BS427" s="261" t="s">
        <v>7120</v>
      </c>
      <c r="BT427" s="108" t="s">
        <v>637</v>
      </c>
      <c r="BU427" s="108" t="str">
        <f>IF(Tabela2[[#This Row],[Houve envio de Informações Pós-acidente (preencher "não se aplica" quando de competência estadual/municipal)]] = "Sim", "PREENCHER","NA")</f>
        <v>NA</v>
      </c>
      <c r="BV427" s="108" t="s">
        <v>123</v>
      </c>
      <c r="BW427" s="108" t="s">
        <v>2696</v>
      </c>
      <c r="BX427" s="106" t="s">
        <v>7115</v>
      </c>
      <c r="BY427" s="140">
        <v>46101</v>
      </c>
      <c r="BZ427" s="104">
        <f>IF(Tabela2[[#This Row],[Data do documento de encerramento]]="NA","NA",IF(Tabela2[[#This Row],[Data do documento de encerramento]]="","Pendente de conclusão/ encerramento",_xlfn.DAYS(Tabela2[[#This Row],[Data do documento de encerramento]],J427)))</f>
        <v>263</v>
      </c>
      <c r="CA427" s="107" t="s">
        <v>8960</v>
      </c>
      <c r="CB427" s="107"/>
      <c r="CC427" s="129"/>
      <c r="CD427" s="107"/>
      <c r="CE427" s="107"/>
      <c r="CF427" s="107"/>
    </row>
    <row r="428" spans="1:84">
      <c r="A428" s="169">
        <v>20257150411</v>
      </c>
      <c r="B428" s="170" t="s">
        <v>8961</v>
      </c>
      <c r="C428" s="108" t="str">
        <f>VLOOKUP(Tabela2[[#This Row],[SIEMA]],Siema2025,4,FALSE)</f>
        <v xml:space="preserve"> MG</v>
      </c>
      <c r="D428" s="106" t="str">
        <f>VLOOKUP(Tabela2[[#This Row],[SIEMA]],Siema2025,3,FALSE)</f>
        <v xml:space="preserve">Centralina </v>
      </c>
      <c r="E428" s="106" t="s">
        <v>7385</v>
      </c>
      <c r="F428" s="106" t="s">
        <v>8962</v>
      </c>
      <c r="G428" s="106" t="s">
        <v>8963</v>
      </c>
      <c r="H428" s="106" t="s">
        <v>8964</v>
      </c>
      <c r="I428" s="104" t="s">
        <v>7120</v>
      </c>
      <c r="J428" s="105">
        <f>VLOOKUP(Tabela2[[#This Row],[SIEMA]],Siema2025,2,FALSE)</f>
        <v>45839</v>
      </c>
      <c r="K428" s="105" t="str">
        <f>VLOOKUP(Tabela2[[#This Row],[SIEMA]],Siema2025,16,FALSE)</f>
        <v>Terça</v>
      </c>
      <c r="L428" s="106" t="str">
        <f>IF(Tabela2[[#This Row],[Data]]="","Sem Informação",VLOOKUP(MONTH(Tabela2[[#This Row],[Data]]),'[1]Validação de dados'!$I$1:$J$13,2,0))</f>
        <v>Julho</v>
      </c>
      <c r="M428" s="104">
        <f>YEAR(Tabela2[[#This Row],[Data]])</f>
        <v>2025</v>
      </c>
      <c r="N428" s="105" t="str">
        <f>VLOOKUP(Tabela2[[#This Row],[SIEMA]],Siema2025,17,FALSE)</f>
        <v>Matutino</v>
      </c>
      <c r="O428" s="105" t="str">
        <f>VLOOKUP(Tabela2[[#This Row],[SIEMA]],Siema2025,5,FALSE)</f>
        <v>Rodovia</v>
      </c>
      <c r="P428" s="104" t="str">
        <f>VLOOKUP(Tabela2[[#This Row],[SIEMA]],Siema2025,21,FALSE)</f>
        <v>Veículo seguia em sentido norte e por motivo não identificado o condutor perdeu o controle da direção, onde chocou-se contra o meio fio, saiu de pista e tombou em canteiro lateral.</v>
      </c>
      <c r="Q428" s="104">
        <v>1075</v>
      </c>
      <c r="R428" s="104" t="str">
        <f>VLOOKUP(Tabela2[[#This Row],[SIEMA]],Siema2025,10,FALSE)</f>
        <v/>
      </c>
      <c r="S428" s="107" t="str">
        <f>IF(Q428="","", IF(Q428="NC","", IF(Q428="NE","", IF(Q428="NA","",IFERROR(VLOOKUP(Q428,Produtos!$A$1:$C$2319,2,FALSE),"Não Cadastrado")))))</f>
        <v>GÁS(ES) DE PETRÓLEO, LIQUEFEITO(S) ou GAS(ES) LIQUEFEITO(S) DE PETRÓLEO ou GLP</v>
      </c>
      <c r="T428" s="104">
        <v>3871</v>
      </c>
      <c r="U428" s="104" t="s">
        <v>7305</v>
      </c>
      <c r="V428" s="104">
        <f>IF(Q428="","",IF(ISNUMBER(Q428)=FALSE,"Não se aplica",IFERROR(VLOOKUP(Q428,Produtos!$A$1:$C$2319,3,FALSE),"Não Cadastrado")))</f>
        <v>2.1</v>
      </c>
      <c r="W428" s="104">
        <v>1202</v>
      </c>
      <c r="X428" s="113" t="s">
        <v>8689</v>
      </c>
      <c r="Y428" s="109">
        <v>1202</v>
      </c>
      <c r="Z428" s="104"/>
      <c r="AA428" s="104" t="str">
        <f>VLOOKUP(Tabela2[[#This Row],[SIEMA]],Siema2025,12,FALSE)</f>
        <v xml:space="preserve"> </v>
      </c>
      <c r="AB428" s="104">
        <f>IF(W428="","",IF(ISNUMBER(W428)=FALSE,"Não se aplica",IFERROR(VLOOKUP(W428,Produtos!$A$1:$C$2319,3,FALSE),"Não Cadastrado")))</f>
        <v>3</v>
      </c>
      <c r="AC428" s="104"/>
      <c r="AD428" s="108" t="str">
        <f>IF(Tabela2[[#This Row],[Origem do acidente]] = "Plataforma", "PREENCHER","NA")</f>
        <v>NA</v>
      </c>
      <c r="AE428" s="107" t="str">
        <f>IF(AC428="","", IF(AC428="NC","", IF(AC428="NE","", IF(AC428="NA","",IFERROR(VLOOKUP(AC428,Produtos!$A$1:$C$2319,2,FALSE),"Não Cadastrado")))))</f>
        <v/>
      </c>
      <c r="AF428" s="104"/>
      <c r="AG428" s="104"/>
      <c r="AH428" s="104" t="str">
        <f>IF(AC428="","",IF(ISNUMBER(AC428)=FALSE,"Não se aplica",IFERROR(VLOOKUP(AC428,Produtos!$A$1:$C$2319,3,FALSE),"Não Cadastrado")))</f>
        <v/>
      </c>
      <c r="AI428" s="104"/>
      <c r="AJ428" s="104" t="str">
        <f>VLOOKUP(Tabela2[[#This Row],[SIEMA]],Siema2025,26,FALSE)</f>
        <v>Veículo seguia em sentido norte e por motivo não identificado o condutor perdeu o controle da direção, onde chocou-se contra o meio fio, saiu de pista e tombou em canteiro lateral.</v>
      </c>
      <c r="AK428" s="107" t="s">
        <v>7358</v>
      </c>
      <c r="AL428" s="107" t="s">
        <v>7945</v>
      </c>
      <c r="AM428" s="107" t="s">
        <v>7180</v>
      </c>
      <c r="AN428" s="108" t="str">
        <f>VLOOKUP(Tabela2[[#This Row],[SIEMA]],Siema2025,51,FALSE)</f>
        <v/>
      </c>
      <c r="AO428" s="108" t="str">
        <f>VLOOKUP(Tabela2[[#This Row],[SIEMA]],Siema2025,53,FALSE)</f>
        <v/>
      </c>
      <c r="AP428" s="108" t="str">
        <f>VLOOKUP(Tabela2[[#This Row],[SIEMA]],Siema2025,55,FALSE)</f>
        <v/>
      </c>
      <c r="AQ428" s="108" t="str">
        <f>VLOOKUP(Tabela2[[#This Row],[SIEMA]],Siema2025,57,FALSE)</f>
        <v/>
      </c>
      <c r="AR428" s="108" t="str">
        <f>VLOOKUP(Tabela2[[#This Row],[SIEMA]],Siema2025,59,FALSE)</f>
        <v/>
      </c>
      <c r="AS428" s="108" t="str">
        <f>VLOOKUP(Tabela2[[#This Row],[SIEMA]],Siema2025,61,FALSE)</f>
        <v/>
      </c>
      <c r="AT428" s="108" t="str">
        <f>VLOOKUP(Tabela2[[#This Row],[SIEMA]],Siema2025,63,FALSE)</f>
        <v/>
      </c>
      <c r="AU428" s="108" t="str">
        <f>VLOOKUP(Tabela2[[#This Row],[SIEMA]],Siema2025,65,FALSE)</f>
        <v/>
      </c>
      <c r="AV428" s="108" t="str">
        <f>VLOOKUP(Tabela2[[#This Row],[SIEMA]],Siema2025,67,FALSE)</f>
        <v/>
      </c>
      <c r="AW428" s="108"/>
      <c r="AX428" s="108" t="str">
        <f>VLOOKUP(Tabela2[[#This Row],[SIEMA]],Siema2025,71,FALSE)</f>
        <v/>
      </c>
      <c r="AY428" s="108" t="str">
        <f>VLOOKUP(Tabela2[[#This Row],[SIEMA]],Siema2025,73,FALSE)</f>
        <v/>
      </c>
      <c r="AZ428" s="108" t="str">
        <f>VLOOKUP(Tabela2[[#This Row],[SIEMA]],Siema2025,75,FALSE)</f>
        <v/>
      </c>
      <c r="BA428" s="108" t="str">
        <f>VLOOKUP(Tabela2[[#This Row],[SIEMA]],Siema2025,77,FALSE)</f>
        <v/>
      </c>
      <c r="BB428" s="108" t="str">
        <f>VLOOKUP(Tabela2[[#This Row],[SIEMA]],Siema2025,79,FALSE)</f>
        <v/>
      </c>
      <c r="BC428" s="108" t="str">
        <f>IF(Tabela2[[#This Row],[Outro(s) ]] = "X", "PREENCHER","NA")</f>
        <v>NA</v>
      </c>
      <c r="BD428" s="108" t="str">
        <f>VLOOKUP(Tabela2[[#This Row],[SIEMA]],Siema2025,82,FALSE)</f>
        <v/>
      </c>
      <c r="BE428" s="108" t="s">
        <v>7181</v>
      </c>
      <c r="BF428" s="110" t="str">
        <f>VLOOKUP(Tabela2[[#This Row],[SIEMA]],Siema2025,28,FALSE)</f>
        <v>Transportadora Contatto LTDA</v>
      </c>
      <c r="BG428" s="110"/>
      <c r="BH428" s="111" t="str">
        <f>VLOOKUP(Tabela2[[#This Row],[SIEMA]],Siema2025,29,FALSE)</f>
        <v>43251230000306</v>
      </c>
      <c r="BI428" s="112" t="s">
        <v>2696</v>
      </c>
      <c r="BJ428" s="107" t="s">
        <v>7099</v>
      </c>
      <c r="BK428" s="104" t="s">
        <v>2696</v>
      </c>
      <c r="BL428" s="140">
        <v>45840</v>
      </c>
      <c r="BM428" s="108">
        <f ca="1">IF(Tabela2[[#This Row],[Data de atendimento do Ibama (considerar o primeiro documento/ação)]]="",_xlfn.DAYS(TODAY(),J428),_xlfn.DAYS(Tabela2[[#This Row],[Data de atendimento do Ibama (considerar o primeiro documento/ação)]],J428))</f>
        <v>1</v>
      </c>
      <c r="BN428" s="108" t="str">
        <f>IF(Tabela2[[#This Row],[Atendido pelo Ibama ("Não" ou "Sim")]]="Não","Preencher", IF(Tabela2[[#This Row],[Atendido pelo Ibama ("Não" ou "Sim")]]="Sim","NA",""))</f>
        <v>NA</v>
      </c>
      <c r="BO428" s="114" t="s">
        <v>7100</v>
      </c>
      <c r="BP428" s="108" t="str">
        <f>IF(Tabela2[[#This Row],[Forma de atendimento (primeiro documento/ação)]]= "Outros (especificar)", "PREENCHER","NA")</f>
        <v>NA</v>
      </c>
      <c r="BQ428" s="106" t="s">
        <v>123</v>
      </c>
      <c r="BR428" s="108" t="str">
        <f>IF(Tabela2[[#This Row],[Equipe do Ibama foi a campo? Houve sobrevoo do Poseidon?]] = "Sim", "PREENCHER","NA")</f>
        <v>NA</v>
      </c>
      <c r="BS428" s="108" t="str">
        <f>IF(Tabela2[[#This Row],[Se sim, foi emitida Ordem de Emergência? (informações vinculada à coluna CK)]] = "Sim", "PREENCHER","NA")</f>
        <v>NA</v>
      </c>
      <c r="BT428" s="108" t="s">
        <v>7101</v>
      </c>
      <c r="BU428" s="108" t="s">
        <v>2696</v>
      </c>
      <c r="BV428" s="108" t="s">
        <v>123</v>
      </c>
      <c r="BW428" s="108" t="s">
        <v>2696</v>
      </c>
      <c r="BX428" s="106" t="s">
        <v>7102</v>
      </c>
      <c r="BY428" s="140">
        <v>45873</v>
      </c>
      <c r="BZ428" s="104">
        <f>IF(Tabela2[[#This Row],[Data do documento de encerramento]]="NA","NA",IF(Tabela2[[#This Row],[Data do documento de encerramento]]="","Pendente de conclusão/ encerramento",_xlfn.DAYS(Tabela2[[#This Row],[Data do documento de encerramento]],J428)))</f>
        <v>34</v>
      </c>
      <c r="CA428" s="115" t="s">
        <v>8700</v>
      </c>
      <c r="CB428" s="107"/>
      <c r="CC428" s="129"/>
      <c r="CD428" s="107"/>
      <c r="CE428" s="107"/>
      <c r="CF428" s="107"/>
    </row>
    <row r="429" spans="1:84" ht="30.75">
      <c r="A429" s="182">
        <v>20257336041</v>
      </c>
      <c r="B429" s="118" t="s">
        <v>8965</v>
      </c>
      <c r="C429" s="108" t="s">
        <v>672</v>
      </c>
      <c r="D429" s="106" t="s">
        <v>637</v>
      </c>
      <c r="E429" s="106" t="s">
        <v>8383</v>
      </c>
      <c r="F429" s="106"/>
      <c r="G429" s="106" t="s">
        <v>8384</v>
      </c>
      <c r="H429" s="106" t="s">
        <v>8385</v>
      </c>
      <c r="I429" s="104" t="str">
        <f>VLOOKUP(Tabela2[[#This Row],[SIEMA]],Siema2025,19,FALSE)</f>
        <v>Santos</v>
      </c>
      <c r="J429" s="105">
        <f>VLOOKUP(Tabela2[[#This Row],[SIEMA]],Siema2025,2,FALSE)</f>
        <v>45839</v>
      </c>
      <c r="K429" s="105" t="str">
        <f>VLOOKUP(Tabela2[[#This Row],[SIEMA]],Siema2025,16,FALSE)</f>
        <v>Terça</v>
      </c>
      <c r="L429" s="106" t="str">
        <f>IF(Tabela2[[#This Row],[Data]]="","Sem Informação",VLOOKUP(MONTH(Tabela2[[#This Row],[Data]]),'[1]Validação de dados'!$I$1:$J$13,2,0))</f>
        <v>Julho</v>
      </c>
      <c r="M429" s="104">
        <f>YEAR(Tabela2[[#This Row],[Data]])</f>
        <v>2025</v>
      </c>
      <c r="N429" s="105" t="str">
        <f>VLOOKUP(Tabela2[[#This Row],[SIEMA]],Siema2025,17,FALSE)</f>
        <v>Noturno</v>
      </c>
      <c r="O429" s="105" t="str">
        <f>VLOOKUP(Tabela2[[#This Row],[SIEMA]],Siema2025,5,FALSE)</f>
        <v>Plataforma</v>
      </c>
      <c r="P429" s="104" t="str">
        <f>VLOOKUP(Tabela2[[#This Row],[SIEMA]],Siema2025,21,FALSE)</f>
        <v>Descarga menor de devido à perda de contenção não significante de fluido hidráulico oleoso do topo guindaste de proa do módulo 2S para o mar. Durante ronda de rotina, foi identificado um vazamento de fluido hidráulico oleoso proveniente do guindaste de proa. O operador subiu imediatamente no guindaste e constatou que a válvula de dreno do tanque de fluido hidráulico oleoso não estava totalmente fechada, além do plug não estar instalado. A válvula foi fechada imediatamente, cessando o vazamento. Estima-se que vazaram 46 litros de fluido hidráulico, sendo que, devido à localização e ao vento, a maior parte do fluido foi para o mar.</v>
      </c>
      <c r="Q429" s="104" t="s">
        <v>7094</v>
      </c>
      <c r="R429" s="104" t="s">
        <v>7471</v>
      </c>
      <c r="S429" s="107" t="s">
        <v>7096</v>
      </c>
      <c r="T429" s="104">
        <v>4.5999999999999999E-2</v>
      </c>
      <c r="U429" s="104" t="s">
        <v>7111</v>
      </c>
      <c r="V429" s="104" t="s">
        <v>7472</v>
      </c>
      <c r="W429" s="104"/>
      <c r="X429" s="113"/>
      <c r="Y429" s="109" t="str">
        <f>IF(W429="","", IF(W429="NC","", IF(W429="NE","", IF(W429="NA","",IFERROR(VLOOKUP(W429,Produtos!$A$1:$C$2319,2,FALSE),"Não Cadastrado")))))</f>
        <v/>
      </c>
      <c r="Z429" s="104"/>
      <c r="AA429" s="104"/>
      <c r="AB429" s="104" t="str">
        <f>IF(W429="","",IF(ISNUMBER(W429)=FALSE,"Não se aplica",IFERROR(VLOOKUP(W429,Produtos!$A$1:$C$2319,3,FALSE),"Não Cadastrado")))</f>
        <v/>
      </c>
      <c r="AC429" s="104"/>
      <c r="AD429" s="108"/>
      <c r="AE429" s="107" t="str">
        <f>IF(AC429="","", IF(AC429="NC","", IF(AC429="NE","", IF(AC429="NA","",IFERROR(VLOOKUP(AC429,Produtos!$A$1:$C$2319,2,FALSE),"Não Cadastrado")))))</f>
        <v/>
      </c>
      <c r="AF429" s="104"/>
      <c r="AG429" s="104"/>
      <c r="AH429" s="104" t="str">
        <f>IF(AC429="","",IF(ISNUMBER(AC429)=FALSE,"Não se aplica",IFERROR(VLOOKUP(AC429,Produtos!$A$1:$C$2319,3,FALSE),"Não Cadastrado")))</f>
        <v/>
      </c>
      <c r="AI429" s="104"/>
      <c r="AJ429" s="104" t="str">
        <f>VLOOKUP(Tabela2[[#This Row],[SIEMA]],Siema2025,26,FALSE)</f>
        <v>Abertura parcial não intencional de válvula manual. Os motivos que levaram a tal abertura serão avaliados durante investigação do evento.</v>
      </c>
      <c r="AK429" s="107" t="s">
        <v>7311</v>
      </c>
      <c r="AL429" s="107" t="s">
        <v>7229</v>
      </c>
      <c r="AM429" s="107" t="s">
        <v>7112</v>
      </c>
      <c r="AN429" s="108" t="str">
        <f>VLOOKUP(Tabela2[[#This Row],[SIEMA]],Siema2025,51,FALSE)</f>
        <v/>
      </c>
      <c r="AO429" s="108" t="str">
        <f>VLOOKUP(Tabela2[[#This Row],[SIEMA]],Siema2025,53,FALSE)</f>
        <v/>
      </c>
      <c r="AP429" s="108" t="str">
        <f>VLOOKUP(Tabela2[[#This Row],[SIEMA]],Siema2025,55,FALSE)</f>
        <v/>
      </c>
      <c r="AQ429" s="108" t="str">
        <f>VLOOKUP(Tabela2[[#This Row],[SIEMA]],Siema2025,57,FALSE)</f>
        <v/>
      </c>
      <c r="AR429" s="108" t="str">
        <f>VLOOKUP(Tabela2[[#This Row],[SIEMA]],Siema2025,59,FALSE)</f>
        <v/>
      </c>
      <c r="AS429" s="108" t="str">
        <f>VLOOKUP(Tabela2[[#This Row],[SIEMA]],Siema2025,61,FALSE)</f>
        <v>X</v>
      </c>
      <c r="AT429" s="108" t="str">
        <f>VLOOKUP(Tabela2[[#This Row],[SIEMA]],Siema2025,63,FALSE)</f>
        <v/>
      </c>
      <c r="AU429" s="108" t="str">
        <f>VLOOKUP(Tabela2[[#This Row],[SIEMA]],Siema2025,65,FALSE)</f>
        <v/>
      </c>
      <c r="AV429" s="108" t="str">
        <f>VLOOKUP(Tabela2[[#This Row],[SIEMA]],Siema2025,67,FALSE)</f>
        <v/>
      </c>
      <c r="AW429" s="108" t="str">
        <f>VLOOKUP(Tabela2[[#This Row],[SIEMA]],Siema2025,69,FALSE)</f>
        <v/>
      </c>
      <c r="AX429" s="108" t="str">
        <f>VLOOKUP(Tabela2[[#This Row],[SIEMA]],Siema2025,71,FALSE)</f>
        <v/>
      </c>
      <c r="AY429" s="108" t="str">
        <f>VLOOKUP(Tabela2[[#This Row],[SIEMA]],Siema2025,73,FALSE)</f>
        <v/>
      </c>
      <c r="AZ429" s="108" t="str">
        <f>VLOOKUP(Tabela2[[#This Row],[SIEMA]],Siema2025,75,FALSE)</f>
        <v/>
      </c>
      <c r="BA429" s="108" t="str">
        <f>VLOOKUP(Tabela2[[#This Row],[SIEMA]],Siema2025,77,FALSE)</f>
        <v/>
      </c>
      <c r="BB429" s="108" t="str">
        <f>VLOOKUP(Tabela2[[#This Row],[SIEMA]],Siema2025,79,FALSE)</f>
        <v/>
      </c>
      <c r="BC429" s="108" t="str">
        <f>IF(Tabela2[[#This Row],[Outro(s) ]] = "X", "PREENCHER","NA")</f>
        <v>NA</v>
      </c>
      <c r="BD429" s="108" t="str">
        <f>VLOOKUP(Tabela2[[#This Row],[SIEMA]],Siema2025,82,FALSE)</f>
        <v/>
      </c>
      <c r="BE429" s="108" t="str">
        <f>VLOOKUP(Tabela2[[#This Row],[SIEMA]],Siema2025,81,FALSE)</f>
        <v/>
      </c>
      <c r="BF429" s="110" t="str">
        <f>VLOOKUP(Tabela2[[#This Row],[SIEMA]],Siema2025,28,FALSE)</f>
        <v>Petrobras</v>
      </c>
      <c r="BG429" s="110"/>
      <c r="BH429" s="111">
        <v>33000167000101</v>
      </c>
      <c r="BI429" s="112" t="str">
        <f>VLOOKUP(Tabela2[[#This Row],[SIEMA]],Siema2025,107,FALSE)</f>
        <v>Não</v>
      </c>
      <c r="BJ429" s="107" t="s">
        <v>7099</v>
      </c>
      <c r="BK429" s="104" t="s">
        <v>2696</v>
      </c>
      <c r="BL429" s="140">
        <v>45845</v>
      </c>
      <c r="BM429" s="108">
        <f ca="1">IF(Tabela2[[#This Row],[Data de atendimento do Ibama (considerar o primeiro documento/ação)]]="",_xlfn.DAYS(TODAY(),J429),_xlfn.DAYS(Tabela2[[#This Row],[Data de atendimento do Ibama (considerar o primeiro documento/ação)]],J429))</f>
        <v>6</v>
      </c>
      <c r="BN429" s="108" t="str">
        <f>IF(Tabela2[[#This Row],[Atendido pelo Ibama ("Não" ou "Sim")]]="Não","Preencher", IF(Tabela2[[#This Row],[Atendido pelo Ibama ("Não" ou "Sim")]]="Sim","NA",""))</f>
        <v>NA</v>
      </c>
      <c r="BO429" s="114" t="s">
        <v>7100</v>
      </c>
      <c r="BP429" s="108" t="str">
        <f>IF(Tabela2[[#This Row],[Forma de atendimento (primeiro documento/ação)]]= "Outros (especificar)", "PREENCHER","NA")</f>
        <v>NA</v>
      </c>
      <c r="BQ429" s="106" t="s">
        <v>123</v>
      </c>
      <c r="BR429" s="108" t="str">
        <f>IF(Tabela2[[#This Row],[Equipe do Ibama foi a campo? Houve sobrevoo do Poseidon?]] = "Sim", "PREENCHER","NA")</f>
        <v>NA</v>
      </c>
      <c r="BS429" s="108" t="str">
        <f>IF(Tabela2[[#This Row],[Se sim, foi emitida Ordem de Emergência? (informações vinculada à coluna CK)]] = "Sim", "PREENCHER","NA")</f>
        <v>NA</v>
      </c>
      <c r="BT429" s="108" t="s">
        <v>7101</v>
      </c>
      <c r="BU429" s="108" t="s">
        <v>2696</v>
      </c>
      <c r="BV429" s="108" t="s">
        <v>123</v>
      </c>
      <c r="BW429" s="108" t="s">
        <v>2696</v>
      </c>
      <c r="BX429" s="106" t="s">
        <v>7102</v>
      </c>
      <c r="BY429" s="140">
        <v>45916</v>
      </c>
      <c r="BZ429" s="104">
        <f>IF(Tabela2[[#This Row],[Data do documento de encerramento]]="NA","NA",IF(Tabela2[[#This Row],[Data do documento de encerramento]]="","Pendente de conclusão/ encerramento",_xlfn.DAYS(Tabela2[[#This Row],[Data do documento de encerramento]],J429)))</f>
        <v>77</v>
      </c>
      <c r="CA429" s="107"/>
      <c r="CB429" s="107" t="s">
        <v>7158</v>
      </c>
      <c r="CC429" s="129" t="s">
        <v>7194</v>
      </c>
      <c r="CD429" s="107" t="s">
        <v>123</v>
      </c>
      <c r="CE429" s="107" t="s">
        <v>2696</v>
      </c>
      <c r="CF429" s="107" t="s">
        <v>7105</v>
      </c>
    </row>
    <row r="430" spans="1:84">
      <c r="A430" s="169">
        <v>20257228821</v>
      </c>
      <c r="B430" s="170" t="s">
        <v>8966</v>
      </c>
      <c r="C430" s="108" t="str">
        <f>VLOOKUP(Tabela2[[#This Row],[SIEMA]],Siema2025,4,FALSE)</f>
        <v xml:space="preserve"> PR</v>
      </c>
      <c r="D430" s="106" t="str">
        <f>VLOOKUP(Tabela2[[#This Row],[SIEMA]],Siema2025,3,FALSE)</f>
        <v xml:space="preserve">Morretes </v>
      </c>
      <c r="E430" s="106" t="s">
        <v>8575</v>
      </c>
      <c r="F430" s="106" t="s">
        <v>8967</v>
      </c>
      <c r="G430" s="106" t="s">
        <v>8968</v>
      </c>
      <c r="H430" s="106" t="s">
        <v>8969</v>
      </c>
      <c r="I430" s="104" t="s">
        <v>7120</v>
      </c>
      <c r="J430" s="105">
        <f>VLOOKUP(Tabela2[[#This Row],[SIEMA]],Siema2025,2,FALSE)</f>
        <v>45840</v>
      </c>
      <c r="K430" s="105" t="str">
        <f>VLOOKUP(Tabela2[[#This Row],[SIEMA]],Siema2025,16,FALSE)</f>
        <v>Quarta</v>
      </c>
      <c r="L430" s="106" t="str">
        <f>IF(Tabela2[[#This Row],[Data]]="","Sem Informação",VLOOKUP(MONTH(Tabela2[[#This Row],[Data]]),'[1]Validação de dados'!$I$1:$J$13,2,0))</f>
        <v>Julho</v>
      </c>
      <c r="M430" s="104">
        <f>YEAR(Tabela2[[#This Row],[Data]])</f>
        <v>2025</v>
      </c>
      <c r="N430" s="105" t="str">
        <f>VLOOKUP(Tabela2[[#This Row],[SIEMA]],Siema2025,17,FALSE)</f>
        <v>Madrugada</v>
      </c>
      <c r="O430" s="105" t="str">
        <f>VLOOKUP(Tabela2[[#This Row],[SIEMA]],Siema2025,5,FALSE)</f>
        <v>Rodovia</v>
      </c>
      <c r="P430" s="104" t="str">
        <f>VLOOKUP(Tabela2[[#This Row],[SIEMA]],Siema2025,21,FALSE)</f>
        <v>Ocorrência de colisão entre veículos, danificando carga de produto químico COD ONU 1203. Vazamento na pista de rolamento. Transportadora informou que acionou a Ambipar e estão em deslocamento.</v>
      </c>
      <c r="Q430" s="104">
        <v>1203</v>
      </c>
      <c r="R430" s="104" t="str">
        <f>VLOOKUP(Tabela2[[#This Row],[SIEMA]],Siema2025,10,FALSE)</f>
        <v/>
      </c>
      <c r="S430" s="107" t="str">
        <f>IF(Q430="","", IF(Q430="NC","", IF(Q430="NE","", IF(Q430="NA","",IFERROR(VLOOKUP(Q430,Produtos!$A$1:$C$2319,2,FALSE),"Não Cadastrado")))))</f>
        <v>COMBUSTÍVEL PARA MOTORES  ou GASOLINA ou GASOLINA DE AVIAÇÃO (GAV-100LL ou AVGAS-100LL)</v>
      </c>
      <c r="T430" s="104">
        <v>3000</v>
      </c>
      <c r="U430" s="104" t="s">
        <v>648</v>
      </c>
      <c r="V430" s="104">
        <f>IF(Q430="","",IF(ISNUMBER(Q430)=FALSE,"Não se aplica",IFERROR(VLOOKUP(Q430,Produtos!$A$1:$C$2319,3,FALSE),"Não Cadastrado")))</f>
        <v>3</v>
      </c>
      <c r="W430" s="104" t="str">
        <f>VLOOKUP(Tabela2[[#This Row],[SIEMA]],Siema2025,10,FALSE)</f>
        <v/>
      </c>
      <c r="X430" s="113" t="str">
        <f>IF(Tabela2[[#This Row],[Origem do acidente]] = "Plataforma", "PREENCHER","NA")</f>
        <v>NA</v>
      </c>
      <c r="Y430" s="109" t="str">
        <f>IF(W430="","", IF(W430="NC","", IF(W430="NE","", IF(W430="NA","",IFERROR(VLOOKUP(W430,Produtos!$A$1:$C$2319,2,FALSE),"Não Cadastrado")))))</f>
        <v/>
      </c>
      <c r="Z430" s="104" t="str">
        <f>VLOOKUP(Tabela2[[#This Row],[SIEMA]],Siema2025,11,FALSE)</f>
        <v xml:space="preserve"> </v>
      </c>
      <c r="AA430" s="104" t="str">
        <f>VLOOKUP(Tabela2[[#This Row],[SIEMA]],Siema2025,12,FALSE)</f>
        <v xml:space="preserve"> </v>
      </c>
      <c r="AB430" s="104" t="str">
        <f>IF(W430="","",IF(ISNUMBER(W430)=FALSE,"Não se aplica",IFERROR(VLOOKUP(W430,Produtos!$A$1:$C$2319,3,FALSE),"Não Cadastrado")))</f>
        <v/>
      </c>
      <c r="AC430" s="104"/>
      <c r="AD430" s="108" t="str">
        <f>IF(Tabela2[[#This Row],[Origem do acidente]] = "Plataforma", "PREENCHER","NA")</f>
        <v>NA</v>
      </c>
      <c r="AE430" s="107" t="str">
        <f>IF(AC430="","", IF(AC430="NC","", IF(AC430="NE","", IF(AC430="NA","",IFERROR(VLOOKUP(AC430,Produtos!$A$1:$C$2319,2,FALSE),"Não Cadastrado")))))</f>
        <v/>
      </c>
      <c r="AF430" s="104"/>
      <c r="AG430" s="104"/>
      <c r="AH430" s="104" t="str">
        <f>IF(AC430="","",IF(ISNUMBER(AC430)=FALSE,"Não se aplica",IFERROR(VLOOKUP(AC430,Produtos!$A$1:$C$2319,3,FALSE),"Não Cadastrado")))</f>
        <v/>
      </c>
      <c r="AI430" s="104"/>
      <c r="AJ430" s="104" t="s">
        <v>8970</v>
      </c>
      <c r="AK430" s="107" t="s">
        <v>7311</v>
      </c>
      <c r="AL430" s="107" t="s">
        <v>7381</v>
      </c>
      <c r="AM430" s="107"/>
      <c r="AN430" s="108" t="str">
        <f>VLOOKUP(Tabela2[[#This Row],[SIEMA]],Siema2025,51,FALSE)</f>
        <v/>
      </c>
      <c r="AO430" s="108" t="str">
        <f>VLOOKUP(Tabela2[[#This Row],[SIEMA]],Siema2025,53,FALSE)</f>
        <v/>
      </c>
      <c r="AP430" s="108" t="str">
        <f>VLOOKUP(Tabela2[[#This Row],[SIEMA]],Siema2025,55,FALSE)</f>
        <v/>
      </c>
      <c r="AQ430" s="108" t="str">
        <f>VLOOKUP(Tabela2[[#This Row],[SIEMA]],Siema2025,57,FALSE)</f>
        <v/>
      </c>
      <c r="AR430" s="108" t="s">
        <v>7181</v>
      </c>
      <c r="AS430" s="108" t="str">
        <f>VLOOKUP(Tabela2[[#This Row],[SIEMA]],Siema2025,61,FALSE)</f>
        <v/>
      </c>
      <c r="AT430" s="108" t="str">
        <f>VLOOKUP(Tabela2[[#This Row],[SIEMA]],Siema2025,63,FALSE)</f>
        <v/>
      </c>
      <c r="AU430" s="108" t="str">
        <f>VLOOKUP(Tabela2[[#This Row],[SIEMA]],Siema2025,65,FALSE)</f>
        <v>X</v>
      </c>
      <c r="AV430" s="108" t="str">
        <f>VLOOKUP(Tabela2[[#This Row],[SIEMA]],Siema2025,67,FALSE)</f>
        <v/>
      </c>
      <c r="AW430" s="108" t="str">
        <f>VLOOKUP(Tabela2[[#This Row],[SIEMA]],Siema2025,69,FALSE)</f>
        <v/>
      </c>
      <c r="AX430" s="108" t="str">
        <f>VLOOKUP(Tabela2[[#This Row],[SIEMA]],Siema2025,71,FALSE)</f>
        <v/>
      </c>
      <c r="AY430" s="108" t="s">
        <v>7181</v>
      </c>
      <c r="AZ430" s="108" t="str">
        <f>VLOOKUP(Tabela2[[#This Row],[SIEMA]],Siema2025,75,FALSE)</f>
        <v/>
      </c>
      <c r="BA430" s="108" t="str">
        <f>VLOOKUP(Tabela2[[#This Row],[SIEMA]],Siema2025,77,FALSE)</f>
        <v/>
      </c>
      <c r="BB430" s="108"/>
      <c r="BC430" s="108" t="str">
        <f>IF(Tabela2[[#This Row],[Outro(s) ]] = "X", "PREENCHER","NA")</f>
        <v>NA</v>
      </c>
      <c r="BD430" s="108" t="str">
        <f>VLOOKUP(Tabela2[[#This Row],[SIEMA]],Siema2025,82,FALSE)</f>
        <v/>
      </c>
      <c r="BE430" s="108" t="str">
        <f>VLOOKUP(Tabela2[[#This Row],[SIEMA]],Siema2025,81,FALSE)</f>
        <v/>
      </c>
      <c r="BF430" s="110" t="s">
        <v>8971</v>
      </c>
      <c r="BG430" s="110"/>
      <c r="BH430" s="111" t="s">
        <v>8972</v>
      </c>
      <c r="BI430" s="112" t="s">
        <v>2696</v>
      </c>
      <c r="BJ430" s="107" t="s">
        <v>7099</v>
      </c>
      <c r="BK430" s="104" t="s">
        <v>2696</v>
      </c>
      <c r="BL430" s="140">
        <v>45842</v>
      </c>
      <c r="BM430" s="108">
        <f ca="1">IF(Tabela2[[#This Row],[Data de atendimento do Ibama (considerar o primeiro documento/ação)]]="",_xlfn.DAYS(TODAY(),J430),_xlfn.DAYS(Tabela2[[#This Row],[Data de atendimento do Ibama (considerar o primeiro documento/ação)]],J430))</f>
        <v>2</v>
      </c>
      <c r="BN430" s="108" t="str">
        <f>IF(Tabela2[[#This Row],[Atendido pelo Ibama ("Não" ou "Sim")]]="Não","Preencher", IF(Tabela2[[#This Row],[Atendido pelo Ibama ("Não" ou "Sim")]]="Sim","NA",""))</f>
        <v>NA</v>
      </c>
      <c r="BO430" s="114" t="s">
        <v>7100</v>
      </c>
      <c r="BP430" s="108" t="str">
        <f>IF(Tabela2[[#This Row],[Forma de atendimento (primeiro documento/ação)]]= "Outros (especificar)", "PREENCHER","NA")</f>
        <v>NA</v>
      </c>
      <c r="BQ430" s="106" t="s">
        <v>123</v>
      </c>
      <c r="BR430" s="108" t="str">
        <f>IF(Tabela2[[#This Row],[Equipe do Ibama foi a campo? Houve sobrevoo do Poseidon?]] = "Sim", "PREENCHER","NA")</f>
        <v>NA</v>
      </c>
      <c r="BS430" s="108" t="str">
        <f>IF(Tabela2[[#This Row],[Se sim, foi emitida Ordem de Emergência? (informações vinculada à coluna CK)]] = "Sim", "PREENCHER","NA")</f>
        <v>NA</v>
      </c>
      <c r="BT430" s="108" t="s">
        <v>7101</v>
      </c>
      <c r="BU430" s="108" t="s">
        <v>2696</v>
      </c>
      <c r="BV430" s="108" t="s">
        <v>123</v>
      </c>
      <c r="BW430" s="108" t="s">
        <v>2696</v>
      </c>
      <c r="BX430" s="106" t="s">
        <v>7102</v>
      </c>
      <c r="BY430" s="140">
        <v>45918</v>
      </c>
      <c r="BZ430" s="104">
        <f>IF(Tabela2[[#This Row],[Data do documento de encerramento]]="NA","NA",IF(Tabela2[[#This Row],[Data do documento de encerramento]]="","Pendente de conclusão/ encerramento",_xlfn.DAYS(Tabela2[[#This Row],[Data do documento de encerramento]],J430)))</f>
        <v>78</v>
      </c>
      <c r="CA430" s="107" t="s">
        <v>7624</v>
      </c>
      <c r="CB430" s="107"/>
      <c r="CC430" s="131"/>
      <c r="CD430" s="107"/>
      <c r="CE430" s="107"/>
      <c r="CF430" s="107"/>
    </row>
    <row r="431" spans="1:84" ht="30.75">
      <c r="A431" s="200">
        <v>20257254034</v>
      </c>
      <c r="B431" s="177" t="s">
        <v>8435</v>
      </c>
      <c r="C431" s="108" t="str">
        <f>VLOOKUP(Tabela2[[#This Row],[SIEMA]],Siema2025,4,FALSE)</f>
        <v xml:space="preserve"> SP</v>
      </c>
      <c r="D431" s="106" t="str">
        <f>VLOOKUP(Tabela2[[#This Row],[SIEMA]],Siema2025,3,FALSE)</f>
        <v xml:space="preserve">Taquaritinga </v>
      </c>
      <c r="E431" s="106" t="str">
        <f>VLOOKUP(Tabela2[[#This Row],[SIEMA]],Siema2025,20,FALSE)</f>
        <v>km 074+000</v>
      </c>
      <c r="F431" s="106"/>
      <c r="G431" s="106" t="s">
        <v>8973</v>
      </c>
      <c r="H431" s="106" t="s">
        <v>8974</v>
      </c>
      <c r="I431" s="104" t="s">
        <v>7120</v>
      </c>
      <c r="J431" s="105">
        <f>VLOOKUP(Tabela2[[#This Row],[SIEMA]],Siema2025,2,FALSE)</f>
        <v>45840</v>
      </c>
      <c r="K431" s="105" t="str">
        <f>VLOOKUP(Tabela2[[#This Row],[SIEMA]],Siema2025,16,FALSE)</f>
        <v>Quarta</v>
      </c>
      <c r="L431" s="106" t="str">
        <f>IF(Tabela2[[#This Row],[Data]]="","Sem Informação",VLOOKUP(MONTH(Tabela2[[#This Row],[Data]]),'[1]Validação de dados'!$I$1:$J$13,2,0))</f>
        <v>Julho</v>
      </c>
      <c r="M431" s="104">
        <f>YEAR(Tabela2[[#This Row],[Data]])</f>
        <v>2025</v>
      </c>
      <c r="N431" s="105" t="str">
        <f>VLOOKUP(Tabela2[[#This Row],[SIEMA]],Siema2025,17,FALSE)</f>
        <v>Vespertino</v>
      </c>
      <c r="O431" s="105" t="str">
        <f>VLOOKUP(Tabela2[[#This Row],[SIEMA]],Siema2025,5,FALSE)</f>
        <v>Ferrovia</v>
      </c>
      <c r="P431" s="104" t="str">
        <f>VLOOKUP(Tabela2[[#This Row],[SIEMA]],Siema2025,21,FALSE)</f>
        <v>Vazamento de soja sobre a via</v>
      </c>
      <c r="Q431" s="104" t="s">
        <v>7127</v>
      </c>
      <c r="R431" s="104" t="s">
        <v>7127</v>
      </c>
      <c r="S431" s="107" t="s">
        <v>7451</v>
      </c>
      <c r="T431" s="104" t="s">
        <v>8171</v>
      </c>
      <c r="U431" s="104" t="str">
        <f>VLOOKUP(Tabela2[[#This Row],[SIEMA]],Siema2025,12,FALSE)</f>
        <v/>
      </c>
      <c r="V431" s="104" t="s">
        <v>7127</v>
      </c>
      <c r="W431" s="104"/>
      <c r="X431" s="113"/>
      <c r="Y431" s="109" t="str">
        <f>IF(W431="","", IF(W431="NC","", IF(W431="NE","", IF(W431="NA","",IFERROR(VLOOKUP(W431,Produtos!$A$1:$C$2319,2,FALSE),"Não Cadastrado")))))</f>
        <v/>
      </c>
      <c r="Z431" s="104" t="str">
        <f>VLOOKUP(Tabela2[[#This Row],[SIEMA]],Siema2025,11,FALSE)</f>
        <v/>
      </c>
      <c r="AA431" s="104" t="str">
        <f>VLOOKUP(Tabela2[[#This Row],[SIEMA]],Siema2025,12,FALSE)</f>
        <v/>
      </c>
      <c r="AB431" s="104" t="str">
        <f>IF(W431="","",IF(ISNUMBER(W431)=FALSE,"Não se aplica",IFERROR(VLOOKUP(W431,Produtos!$A$1:$C$2319,3,FALSE),"Não Cadastrado")))</f>
        <v/>
      </c>
      <c r="AC431" s="104"/>
      <c r="AD431" s="108"/>
      <c r="AE431" s="107" t="str">
        <f>IF(AC431="","", IF(AC431="NC","", IF(AC431="NE","", IF(AC431="NA","",IFERROR(VLOOKUP(AC431,Produtos!$A$1:$C$2319,2,FALSE),"Não Cadastrado")))))</f>
        <v/>
      </c>
      <c r="AF431" s="104"/>
      <c r="AG431" s="104"/>
      <c r="AH431" s="104" t="str">
        <f>IF(AC431="","",IF(ISNUMBER(AC431)=FALSE,"Não se aplica",IFERROR(VLOOKUP(AC431,Produtos!$A$1:$C$2319,3,FALSE),"Não Cadastrado")))</f>
        <v/>
      </c>
      <c r="AI431" s="104"/>
      <c r="AJ431" s="104" t="str">
        <f>VLOOKUP(Tabela2[[#This Row],[SIEMA]],Siema2025,26,FALSE)</f>
        <v>Evento caracterizado por vandalismo e abertura de 3 vagões carregados com soja, em
decorrência de ataque criminoso.</v>
      </c>
      <c r="AK431" s="107" t="s">
        <v>7122</v>
      </c>
      <c r="AL431" s="107"/>
      <c r="AM431" s="107"/>
      <c r="AN431" s="108" t="str">
        <f>VLOOKUP(Tabela2[[#This Row],[SIEMA]],Siema2025,51,FALSE)</f>
        <v/>
      </c>
      <c r="AO431" s="108" t="str">
        <f>VLOOKUP(Tabela2[[#This Row],[SIEMA]],Siema2025,53,FALSE)</f>
        <v/>
      </c>
      <c r="AP431" s="108" t="str">
        <f>VLOOKUP(Tabela2[[#This Row],[SIEMA]],Siema2025,55,FALSE)</f>
        <v/>
      </c>
      <c r="AQ431" s="108" t="str">
        <f>VLOOKUP(Tabela2[[#This Row],[SIEMA]],Siema2025,57,FALSE)</f>
        <v/>
      </c>
      <c r="AR431" s="108" t="str">
        <f>VLOOKUP(Tabela2[[#This Row],[SIEMA]],Siema2025,59,FALSE)</f>
        <v/>
      </c>
      <c r="AS431" s="108" t="str">
        <f>VLOOKUP(Tabela2[[#This Row],[SIEMA]],Siema2025,61,FALSE)</f>
        <v/>
      </c>
      <c r="AT431" s="108" t="str">
        <f>VLOOKUP(Tabela2[[#This Row],[SIEMA]],Siema2025,63,FALSE)</f>
        <v/>
      </c>
      <c r="AU431" s="108" t="str">
        <f>VLOOKUP(Tabela2[[#This Row],[SIEMA]],Siema2025,65,FALSE)</f>
        <v>X</v>
      </c>
      <c r="AV431" s="108" t="str">
        <f>VLOOKUP(Tabela2[[#This Row],[SIEMA]],Siema2025,67,FALSE)</f>
        <v/>
      </c>
      <c r="AW431" s="108" t="str">
        <f>VLOOKUP(Tabela2[[#This Row],[SIEMA]],Siema2025,69,FALSE)</f>
        <v/>
      </c>
      <c r="AX431" s="108" t="str">
        <f>VLOOKUP(Tabela2[[#This Row],[SIEMA]],Siema2025,71,FALSE)</f>
        <v/>
      </c>
      <c r="AY431" s="108" t="str">
        <f>VLOOKUP(Tabela2[[#This Row],[SIEMA]],Siema2025,73,FALSE)</f>
        <v/>
      </c>
      <c r="AZ431" s="108" t="str">
        <f>VLOOKUP(Tabela2[[#This Row],[SIEMA]],Siema2025,75,FALSE)</f>
        <v/>
      </c>
      <c r="BA431" s="108" t="str">
        <f>VLOOKUP(Tabela2[[#This Row],[SIEMA]],Siema2025,77,FALSE)</f>
        <v/>
      </c>
      <c r="BB431" s="108" t="str">
        <f>VLOOKUP(Tabela2[[#This Row],[SIEMA]],Siema2025,79,FALSE)</f>
        <v/>
      </c>
      <c r="BC431" s="108" t="str">
        <f>IF(Tabela2[[#This Row],[Outro(s) ]] = "X", "PREENCHER","NA")</f>
        <v>NA</v>
      </c>
      <c r="BD431" s="108" t="str">
        <f>VLOOKUP(Tabela2[[#This Row],[SIEMA]],Siema2025,82,FALSE)</f>
        <v/>
      </c>
      <c r="BE431" s="108" t="str">
        <f>VLOOKUP(Tabela2[[#This Row],[SIEMA]],Siema2025,81,FALSE)</f>
        <v/>
      </c>
      <c r="BF431" s="110" t="s">
        <v>3066</v>
      </c>
      <c r="BG431" s="110" t="s">
        <v>7123</v>
      </c>
      <c r="BH431" s="111" t="str">
        <f>VLOOKUP(Tabela2[[#This Row],[SIEMA]],Siema2025,29,FALSE)</f>
        <v>02502844000166</v>
      </c>
      <c r="BI431" s="112" t="str">
        <f>VLOOKUP(Tabela2[[#This Row],[SIEMA]],Siema2025,107,FALSE)</f>
        <v>Não</v>
      </c>
      <c r="BJ431" s="107" t="s">
        <v>7099</v>
      </c>
      <c r="BK431" s="104" t="s">
        <v>123</v>
      </c>
      <c r="BL431" s="140"/>
      <c r="BM431" s="108">
        <f ca="1">IF(Tabela2[[#This Row],[Data de atendimento do Ibama (considerar o primeiro documento/ação)]]="",_xlfn.DAYS(TODAY(),J431),_xlfn.DAYS(Tabela2[[#This Row],[Data de atendimento do Ibama (considerar o primeiro documento/ação)]],J431))</f>
        <v>390</v>
      </c>
      <c r="BN431" s="108" t="s">
        <v>7458</v>
      </c>
      <c r="BO431" s="114" t="s">
        <v>637</v>
      </c>
      <c r="BP431" s="108" t="str">
        <f>IF(Tabela2[[#This Row],[Forma de atendimento (primeiro documento/ação)]]= "Outros (especificar)", "PREENCHER","NA")</f>
        <v>NA</v>
      </c>
      <c r="BQ431" s="106" t="s">
        <v>123</v>
      </c>
      <c r="BR431" s="108" t="str">
        <f>IF(Tabela2[[#This Row],[Equipe do Ibama foi a campo? Houve sobrevoo do Poseidon?]] = "Sim", "PREENCHER","NA")</f>
        <v>NA</v>
      </c>
      <c r="BS431" s="108" t="str">
        <f>IF(Tabela2[[#This Row],[Se sim, foi emitida Ordem de Emergência? (informações vinculada à coluna CK)]] = "Sim", "PREENCHER","NA")</f>
        <v>NA</v>
      </c>
      <c r="BT431" s="108" t="s">
        <v>7101</v>
      </c>
      <c r="BU431" s="108" t="s">
        <v>123</v>
      </c>
      <c r="BV431" s="108" t="s">
        <v>123</v>
      </c>
      <c r="BW431" s="108" t="s">
        <v>123</v>
      </c>
      <c r="BX431" s="106"/>
      <c r="BY431" s="106"/>
      <c r="BZ431" s="104" t="str">
        <f>IF(Tabela2[[#This Row],[Data do documento de encerramento]]="NA","NA",IF(Tabela2[[#This Row],[Data do documento de encerramento]]="","Pendente de conclusão/ encerramento",_xlfn.DAYS(Tabela2[[#This Row],[Data do documento de encerramento]],J431)))</f>
        <v>Pendente de conclusão/ encerramento</v>
      </c>
      <c r="CA431" s="202" t="s">
        <v>8975</v>
      </c>
      <c r="CB431" s="107"/>
      <c r="CC431" s="104"/>
      <c r="CD431" s="107"/>
      <c r="CE431" s="107"/>
      <c r="CF431" s="107"/>
    </row>
    <row r="432" spans="1:84" ht="30.75">
      <c r="A432" s="200">
        <v>20257257623</v>
      </c>
      <c r="B432" s="177" t="s">
        <v>8435</v>
      </c>
      <c r="C432" s="108" t="str">
        <f>VLOOKUP(Tabela2[[#This Row],[SIEMA]],Siema2025,4,FALSE)</f>
        <v xml:space="preserve"> SP</v>
      </c>
      <c r="D432" s="106" t="str">
        <f>VLOOKUP(Tabela2[[#This Row],[SIEMA]],Siema2025,3,FALSE)</f>
        <v xml:space="preserve">Cubatão </v>
      </c>
      <c r="E432" s="106" t="s">
        <v>8976</v>
      </c>
      <c r="F432" s="106"/>
      <c r="G432" s="106" t="s">
        <v>8977</v>
      </c>
      <c r="H432" s="106" t="s">
        <v>8978</v>
      </c>
      <c r="I432" s="104" t="s">
        <v>7120</v>
      </c>
      <c r="J432" s="105">
        <f>VLOOKUP(Tabela2[[#This Row],[SIEMA]],Siema2025,2,FALSE)</f>
        <v>45840</v>
      </c>
      <c r="K432" s="105" t="str">
        <f>VLOOKUP(Tabela2[[#This Row],[SIEMA]],Siema2025,16,FALSE)</f>
        <v>Quarta</v>
      </c>
      <c r="L432" s="106" t="str">
        <f>IF(Tabela2[[#This Row],[Data]]="","Sem Informação",VLOOKUP(MONTH(Tabela2[[#This Row],[Data]]),'[1]Validação de dados'!$I$1:$J$13,2,0))</f>
        <v>Julho</v>
      </c>
      <c r="M432" s="104">
        <f>YEAR(Tabela2[[#This Row],[Data]])</f>
        <v>2025</v>
      </c>
      <c r="N432" s="105" t="str">
        <f>VLOOKUP(Tabela2[[#This Row],[SIEMA]],Siema2025,17,FALSE)</f>
        <v>Matutino</v>
      </c>
      <c r="O432" s="105" t="str">
        <f>VLOOKUP(Tabela2[[#This Row],[SIEMA]],Siema2025,5,FALSE)</f>
        <v>Ferrovia</v>
      </c>
      <c r="P432" s="104" t="str">
        <f>VLOOKUP(Tabela2[[#This Row],[SIEMA]],Siema2025,21,FALSE)</f>
        <v>O vazamento ocorreu dentro da faixa de domínio rumo.</v>
      </c>
      <c r="Q432" s="104" t="s">
        <v>7127</v>
      </c>
      <c r="R432" s="104" t="s">
        <v>7127</v>
      </c>
      <c r="S432" s="107" t="s">
        <v>3999</v>
      </c>
      <c r="T432" s="104" t="str">
        <f>VLOOKUP(Tabela2[[#This Row],[SIEMA]],Siema2025,11,FALSE)</f>
        <v>91</v>
      </c>
      <c r="U432" s="104" t="s">
        <v>7121</v>
      </c>
      <c r="V432" s="104" t="s">
        <v>7127</v>
      </c>
      <c r="W432" s="104"/>
      <c r="X432" s="113"/>
      <c r="Y432" s="109"/>
      <c r="Z432" s="104"/>
      <c r="AA432" s="104"/>
      <c r="AB432" s="104"/>
      <c r="AC432" s="104"/>
      <c r="AD432" s="108"/>
      <c r="AE432" s="107" t="str">
        <f>IF(AC432="","", IF(AC432="NC","", IF(AC432="NE","", IF(AC432="NA","",IFERROR(VLOOKUP(AC432,Produtos!$A$1:$C$2319,2,FALSE),"Não Cadastrado")))))</f>
        <v/>
      </c>
      <c r="AF432" s="104"/>
      <c r="AG432" s="104"/>
      <c r="AH432" s="104" t="str">
        <f>IF(AC432="","",IF(ISNUMBER(AC432)=FALSE,"Não se aplica",IFERROR(VLOOKUP(AC432,Produtos!$A$1:$C$2319,3,FALSE),"Não Cadastrado")))</f>
        <v/>
      </c>
      <c r="AI432" s="104"/>
      <c r="AJ432" s="104" t="str">
        <f>VLOOKUP(Tabela2[[#This Row],[SIEMA]],Siema2025,26,FALSE)</f>
        <v>Evento caracterizado por vandalismo e abertura de 1 vagão carregado com açúcar, em
decorrência de ataque criminoso.</v>
      </c>
      <c r="AK432" s="107" t="s">
        <v>7122</v>
      </c>
      <c r="AL432" s="107"/>
      <c r="AM432" s="107"/>
      <c r="AN432" s="108" t="str">
        <f>VLOOKUP(Tabela2[[#This Row],[SIEMA]],Siema2025,51,FALSE)</f>
        <v/>
      </c>
      <c r="AO432" s="108" t="str">
        <f>VLOOKUP(Tabela2[[#This Row],[SIEMA]],Siema2025,53,FALSE)</f>
        <v/>
      </c>
      <c r="AP432" s="108" t="str">
        <f>VLOOKUP(Tabela2[[#This Row],[SIEMA]],Siema2025,55,FALSE)</f>
        <v/>
      </c>
      <c r="AQ432" s="108" t="str">
        <f>VLOOKUP(Tabela2[[#This Row],[SIEMA]],Siema2025,57,FALSE)</f>
        <v/>
      </c>
      <c r="AR432" s="108" t="str">
        <f>VLOOKUP(Tabela2[[#This Row],[SIEMA]],Siema2025,59,FALSE)</f>
        <v/>
      </c>
      <c r="AS432" s="108" t="str">
        <f>VLOOKUP(Tabela2[[#This Row],[SIEMA]],Siema2025,61,FALSE)</f>
        <v/>
      </c>
      <c r="AT432" s="108" t="str">
        <f>VLOOKUP(Tabela2[[#This Row],[SIEMA]],Siema2025,63,FALSE)</f>
        <v/>
      </c>
      <c r="AU432" s="108" t="str">
        <f>VLOOKUP(Tabela2[[#This Row],[SIEMA]],Siema2025,65,FALSE)</f>
        <v>X</v>
      </c>
      <c r="AV432" s="108" t="str">
        <f>VLOOKUP(Tabela2[[#This Row],[SIEMA]],Siema2025,67,FALSE)</f>
        <v/>
      </c>
      <c r="AW432" s="108" t="str">
        <f>VLOOKUP(Tabela2[[#This Row],[SIEMA]],Siema2025,69,FALSE)</f>
        <v/>
      </c>
      <c r="AX432" s="108" t="str">
        <f>VLOOKUP(Tabela2[[#This Row],[SIEMA]],Siema2025,71,FALSE)</f>
        <v/>
      </c>
      <c r="AY432" s="108" t="str">
        <f>VLOOKUP(Tabela2[[#This Row],[SIEMA]],Siema2025,73,FALSE)</f>
        <v/>
      </c>
      <c r="AZ432" s="108" t="str">
        <f>VLOOKUP(Tabela2[[#This Row],[SIEMA]],Siema2025,75,FALSE)</f>
        <v/>
      </c>
      <c r="BA432" s="108" t="str">
        <f>VLOOKUP(Tabela2[[#This Row],[SIEMA]],Siema2025,77,FALSE)</f>
        <v/>
      </c>
      <c r="BB432" s="108" t="str">
        <f>VLOOKUP(Tabela2[[#This Row],[SIEMA]],Siema2025,79,FALSE)</f>
        <v/>
      </c>
      <c r="BC432" s="108" t="str">
        <f>IF(Tabela2[[#This Row],[Outro(s) ]] = "X", "PREENCHER","NA")</f>
        <v>NA</v>
      </c>
      <c r="BD432" s="108" t="str">
        <f>VLOOKUP(Tabela2[[#This Row],[SIEMA]],Siema2025,82,FALSE)</f>
        <v/>
      </c>
      <c r="BE432" s="108" t="str">
        <f>VLOOKUP(Tabela2[[#This Row],[SIEMA]],Siema2025,81,FALSE)</f>
        <v/>
      </c>
      <c r="BF432" s="110" t="s">
        <v>3066</v>
      </c>
      <c r="BG432" s="110" t="s">
        <v>7123</v>
      </c>
      <c r="BH432" s="111" t="str">
        <f>VLOOKUP(Tabela2[[#This Row],[SIEMA]],Siema2025,29,FALSE)</f>
        <v>0250284400166</v>
      </c>
      <c r="BI432" s="112" t="str">
        <f>VLOOKUP(Tabela2[[#This Row],[SIEMA]],Siema2025,107,FALSE)</f>
        <v>Não</v>
      </c>
      <c r="BJ432" s="107" t="s">
        <v>7099</v>
      </c>
      <c r="BK432" s="104" t="s">
        <v>123</v>
      </c>
      <c r="BL432" s="140"/>
      <c r="BM432" s="108">
        <f ca="1">IF(Tabela2[[#This Row],[Data de atendimento do Ibama (considerar o primeiro documento/ação)]]="",_xlfn.DAYS(TODAY(),J432),_xlfn.DAYS(Tabela2[[#This Row],[Data de atendimento do Ibama (considerar o primeiro documento/ação)]],J432))</f>
        <v>390</v>
      </c>
      <c r="BN432" s="108" t="s">
        <v>7458</v>
      </c>
      <c r="BO432" s="114" t="s">
        <v>637</v>
      </c>
      <c r="BP432" s="108" t="str">
        <f>IF(Tabela2[[#This Row],[Forma de atendimento (primeiro documento/ação)]]= "Outros (especificar)", "PREENCHER","NA")</f>
        <v>NA</v>
      </c>
      <c r="BQ432" s="106" t="s">
        <v>123</v>
      </c>
      <c r="BR432" s="108" t="str">
        <f>IF(Tabela2[[#This Row],[Equipe do Ibama foi a campo? Houve sobrevoo do Poseidon?]] = "Sim", "PREENCHER","NA")</f>
        <v>NA</v>
      </c>
      <c r="BS432" s="108" t="str">
        <f>IF(Tabela2[[#This Row],[Se sim, foi emitida Ordem de Emergência? (informações vinculada à coluna CK)]] = "Sim", "PREENCHER","NA")</f>
        <v>NA</v>
      </c>
      <c r="BT432" s="108" t="s">
        <v>7126</v>
      </c>
      <c r="BU432" s="108" t="s">
        <v>123</v>
      </c>
      <c r="BV432" s="108" t="s">
        <v>123</v>
      </c>
      <c r="BW432" s="108" t="s">
        <v>123</v>
      </c>
      <c r="BX432" s="106" t="s">
        <v>7127</v>
      </c>
      <c r="BY432" s="106"/>
      <c r="BZ432" s="104" t="str">
        <f>IF(Tabela2[[#This Row],[Data do documento de encerramento]]="NA","NA",IF(Tabela2[[#This Row],[Data do documento de encerramento]]="","Pendente de conclusão/ encerramento",_xlfn.DAYS(Tabela2[[#This Row],[Data do documento de encerramento]],J432)))</f>
        <v>Pendente de conclusão/ encerramento</v>
      </c>
      <c r="CA432" s="107" t="s">
        <v>8439</v>
      </c>
      <c r="CB432" s="107"/>
      <c r="CC432" s="130"/>
      <c r="CD432" s="107"/>
      <c r="CE432" s="107"/>
      <c r="CF432" s="107"/>
    </row>
    <row r="433" spans="1:84">
      <c r="A433" s="169">
        <v>20257454002</v>
      </c>
      <c r="B433" s="170" t="s">
        <v>8979</v>
      </c>
      <c r="C433" s="108" t="str">
        <f>VLOOKUP(Tabela2[[#This Row],[SIEMA]],Siema2025,4,FALSE)</f>
        <v xml:space="preserve"> MG</v>
      </c>
      <c r="D433" s="106" t="str">
        <f>VLOOKUP(Tabela2[[#This Row],[SIEMA]],Siema2025,3,FALSE)</f>
        <v xml:space="preserve">São Francisco do Glória </v>
      </c>
      <c r="E433" s="106" t="s">
        <v>7184</v>
      </c>
      <c r="F433" s="106" t="s">
        <v>8980</v>
      </c>
      <c r="G433" s="106" t="s">
        <v>8981</v>
      </c>
      <c r="H433" s="106" t="s">
        <v>8982</v>
      </c>
      <c r="I433" s="104" t="s">
        <v>7120</v>
      </c>
      <c r="J433" s="105">
        <f>VLOOKUP(Tabela2[[#This Row],[SIEMA]],Siema2025,2,FALSE)</f>
        <v>45840</v>
      </c>
      <c r="K433" s="105" t="str">
        <f>VLOOKUP(Tabela2[[#This Row],[SIEMA]],Siema2025,16,FALSE)</f>
        <v>Quarta</v>
      </c>
      <c r="L433" s="106" t="str">
        <f>IF(Tabela2[[#This Row],[Data]]="","Sem Informação",VLOOKUP(MONTH(Tabela2[[#This Row],[Data]]),'[1]Validação de dados'!$I$1:$J$13,2,0))</f>
        <v>Julho</v>
      </c>
      <c r="M433" s="104">
        <f>YEAR(Tabela2[[#This Row],[Data]])</f>
        <v>2025</v>
      </c>
      <c r="N433" s="105" t="str">
        <f>VLOOKUP(Tabela2[[#This Row],[SIEMA]],Siema2025,17,FALSE)</f>
        <v>Matutino</v>
      </c>
      <c r="O433" s="105" t="str">
        <f>VLOOKUP(Tabela2[[#This Row],[SIEMA]],Siema2025,5,FALSE)</f>
        <v>Rodovia</v>
      </c>
      <c r="P433" s="104" t="str">
        <f>VLOOKUP(Tabela2[[#This Row],[SIEMA]],Siema2025,21,FALSE)</f>
        <v>Transporte Rodoviário</v>
      </c>
      <c r="Q433" s="104">
        <v>2218</v>
      </c>
      <c r="R433" s="104" t="str">
        <f>VLOOKUP(Tabela2[[#This Row],[SIEMA]],Siema2025,10,FALSE)</f>
        <v/>
      </c>
      <c r="S433" s="107" t="str">
        <f>IF(Q433="","", IF(Q433="NC","", IF(Q433="NE","", IF(Q433="NA","",IFERROR(VLOOKUP(Q433,Produtos!$A$1:$C$2319,2,FALSE),"Não Cadastrado")))))</f>
        <v>ÁCIDO ACRÍLICO, ESTABILIZADO</v>
      </c>
      <c r="T433" s="104">
        <v>24207</v>
      </c>
      <c r="U433" s="104" t="s">
        <v>7305</v>
      </c>
      <c r="V433" s="104">
        <f>IF(Q433="","",IF(ISNUMBER(Q433)=FALSE,"Não se aplica",IFERROR(VLOOKUP(Q433,Produtos!$A$1:$C$2319,3,FALSE),"Não Cadastrado")))</f>
        <v>8</v>
      </c>
      <c r="W433" s="104" t="str">
        <f>VLOOKUP(Tabela2[[#This Row],[SIEMA]],Siema2025,10,FALSE)</f>
        <v/>
      </c>
      <c r="X433" s="113" t="str">
        <f>IF(Tabela2[[#This Row],[Origem do acidente]] = "Plataforma", "PREENCHER","NA")</f>
        <v>NA</v>
      </c>
      <c r="Y433" s="109" t="str">
        <f>IF(W433="","", IF(W433="NC","", IF(W433="NE","", IF(W433="NA","",IFERROR(VLOOKUP(W433,Produtos!$A$1:$C$2319,2,FALSE),"Não Cadastrado")))))</f>
        <v/>
      </c>
      <c r="Z433" s="104" t="str">
        <f>VLOOKUP(Tabela2[[#This Row],[SIEMA]],Siema2025,11,FALSE)</f>
        <v xml:space="preserve"> </v>
      </c>
      <c r="AA433" s="104" t="str">
        <f>VLOOKUP(Tabela2[[#This Row],[SIEMA]],Siema2025,12,FALSE)</f>
        <v xml:space="preserve"> </v>
      </c>
      <c r="AB433" s="104" t="str">
        <f>IF(W433="","",IF(ISNUMBER(W433)=FALSE,"Não se aplica",IFERROR(VLOOKUP(W433,Produtos!$A$1:$C$2319,3,FALSE),"Não Cadastrado")))</f>
        <v/>
      </c>
      <c r="AC433" s="104"/>
      <c r="AD433" s="108" t="str">
        <f>IF(Tabela2[[#This Row],[Origem do acidente]] = "Plataforma", "PREENCHER","NA")</f>
        <v>NA</v>
      </c>
      <c r="AE433" s="107" t="str">
        <f>IF(AC433="","", IF(AC433="NC","", IF(AC433="NE","", IF(AC433="NA","",IFERROR(VLOOKUP(AC433,Produtos!$A$1:$C$2319,2,FALSE),"Não Cadastrado")))))</f>
        <v/>
      </c>
      <c r="AF433" s="104"/>
      <c r="AG433" s="104"/>
      <c r="AH433" s="104" t="str">
        <f>IF(AC433="","",IF(ISNUMBER(AC433)=FALSE,"Não se aplica",IFERROR(VLOOKUP(AC433,Produtos!$A$1:$C$2319,3,FALSE),"Não Cadastrado")))</f>
        <v/>
      </c>
      <c r="AI433" s="104"/>
      <c r="AJ433" t="s">
        <v>8983</v>
      </c>
      <c r="AK433" s="107" t="s">
        <v>7358</v>
      </c>
      <c r="AL433" s="107" t="s">
        <v>7180</v>
      </c>
      <c r="AM433" s="107"/>
      <c r="AN433" s="108" t="str">
        <f>VLOOKUP(Tabela2[[#This Row],[SIEMA]],Siema2025,51,FALSE)</f>
        <v/>
      </c>
      <c r="AO433" s="108" t="str">
        <f>VLOOKUP(Tabela2[[#This Row],[SIEMA]],Siema2025,53,FALSE)</f>
        <v/>
      </c>
      <c r="AP433" s="108" t="str">
        <f>VLOOKUP(Tabela2[[#This Row],[SIEMA]],Siema2025,55,FALSE)</f>
        <v/>
      </c>
      <c r="AQ433" s="108" t="str">
        <f>VLOOKUP(Tabela2[[#This Row],[SIEMA]],Siema2025,57,FALSE)</f>
        <v/>
      </c>
      <c r="AR433" s="108" t="str">
        <f>VLOOKUP(Tabela2[[#This Row],[SIEMA]],Siema2025,59,FALSE)</f>
        <v/>
      </c>
      <c r="AS433" s="108" t="str">
        <f>VLOOKUP(Tabela2[[#This Row],[SIEMA]],Siema2025,61,FALSE)</f>
        <v/>
      </c>
      <c r="AT433" s="108" t="str">
        <f>VLOOKUP(Tabela2[[#This Row],[SIEMA]],Siema2025,63,FALSE)</f>
        <v/>
      </c>
      <c r="AU433" s="108" t="str">
        <f>VLOOKUP(Tabela2[[#This Row],[SIEMA]],Siema2025,65,FALSE)</f>
        <v>X</v>
      </c>
      <c r="AV433" s="108" t="str">
        <f>VLOOKUP(Tabela2[[#This Row],[SIEMA]],Siema2025,67,FALSE)</f>
        <v/>
      </c>
      <c r="AW433" s="108" t="str">
        <f>VLOOKUP(Tabela2[[#This Row],[SIEMA]],Siema2025,69,FALSE)</f>
        <v/>
      </c>
      <c r="AX433" s="108" t="str">
        <f>VLOOKUP(Tabela2[[#This Row],[SIEMA]],Siema2025,71,FALSE)</f>
        <v/>
      </c>
      <c r="AY433" s="108" t="str">
        <f>VLOOKUP(Tabela2[[#This Row],[SIEMA]],Siema2025,73,FALSE)</f>
        <v/>
      </c>
      <c r="AZ433" s="108" t="str">
        <f>VLOOKUP(Tabela2[[#This Row],[SIEMA]],Siema2025,75,FALSE)</f>
        <v/>
      </c>
      <c r="BA433" s="108" t="str">
        <f>VLOOKUP(Tabela2[[#This Row],[SIEMA]],Siema2025,77,FALSE)</f>
        <v/>
      </c>
      <c r="BB433" s="108" t="str">
        <f>VLOOKUP(Tabela2[[#This Row],[SIEMA]],Siema2025,79,FALSE)</f>
        <v/>
      </c>
      <c r="BC433" s="108" t="str">
        <f>IF(Tabela2[[#This Row],[Outro(s) ]] = "X", "PREENCHER","NA")</f>
        <v>NA</v>
      </c>
      <c r="BD433" s="108" t="str">
        <f>VLOOKUP(Tabela2[[#This Row],[SIEMA]],Siema2025,82,FALSE)</f>
        <v/>
      </c>
      <c r="BE433" s="108" t="str">
        <f>VLOOKUP(Tabela2[[#This Row],[SIEMA]],Siema2025,81,FALSE)</f>
        <v/>
      </c>
      <c r="BF433" s="28" t="s">
        <v>8984</v>
      </c>
      <c r="BG433" s="110"/>
      <c r="BH433" s="111" t="s">
        <v>8985</v>
      </c>
      <c r="BI433" s="112" t="s">
        <v>7062</v>
      </c>
      <c r="BJ433" s="107" t="s">
        <v>7099</v>
      </c>
      <c r="BK433" s="104" t="s">
        <v>2696</v>
      </c>
      <c r="BL433" s="140">
        <v>45845</v>
      </c>
      <c r="BM433" s="108">
        <f ca="1">IF(Tabela2[[#This Row],[Data de atendimento do Ibama (considerar o primeiro documento/ação)]]="",_xlfn.DAYS(TODAY(),J433),_xlfn.DAYS(Tabela2[[#This Row],[Data de atendimento do Ibama (considerar o primeiro documento/ação)]],J433))</f>
        <v>5</v>
      </c>
      <c r="BN433" s="108" t="str">
        <f>IF(Tabela2[[#This Row],[Atendido pelo Ibama ("Não" ou "Sim")]]="Não","Preencher", IF(Tabela2[[#This Row],[Atendido pelo Ibama ("Não" ou "Sim")]]="Sim","NA",""))</f>
        <v>NA</v>
      </c>
      <c r="BO433" s="114" t="s">
        <v>7100</v>
      </c>
      <c r="BP433" s="108" t="str">
        <f>IF(Tabela2[[#This Row],[Forma de atendimento (primeiro documento/ação)]]= "Outros (especificar)", "PREENCHER","NA")</f>
        <v>NA</v>
      </c>
      <c r="BQ433" s="106" t="s">
        <v>123</v>
      </c>
      <c r="BR433" s="108" t="str">
        <f>IF(Tabela2[[#This Row],[Equipe do Ibama foi a campo? Houve sobrevoo do Poseidon?]] = "Sim", "PREENCHER","NA")</f>
        <v>NA</v>
      </c>
      <c r="BS433" s="108" t="str">
        <f>IF(Tabela2[[#This Row],[Se sim, foi emitida Ordem de Emergência? (informações vinculada à coluna CK)]] = "Sim", "PREENCHER","NA")</f>
        <v>NA</v>
      </c>
      <c r="BT433" s="108" t="s">
        <v>7101</v>
      </c>
      <c r="BU433" s="108" t="s">
        <v>123</v>
      </c>
      <c r="BV433" s="108" t="s">
        <v>123</v>
      </c>
      <c r="BW433" s="108" t="s">
        <v>123</v>
      </c>
      <c r="BX433" s="106" t="s">
        <v>7127</v>
      </c>
      <c r="BY433" s="106"/>
      <c r="BZ433" s="104" t="str">
        <f>IF(Tabela2[[#This Row],[Data do documento de encerramento]]="NA","NA",IF(Tabela2[[#This Row],[Data do documento de encerramento]]="","Pendente de conclusão/ encerramento",_xlfn.DAYS(Tabela2[[#This Row],[Data do documento de encerramento]],J433)))</f>
        <v>Pendente de conclusão/ encerramento</v>
      </c>
      <c r="CA433" s="107" t="s">
        <v>8986</v>
      </c>
      <c r="CB433" s="107"/>
      <c r="CC433" s="130"/>
      <c r="CD433" s="107"/>
      <c r="CE433" s="107"/>
      <c r="CF433" s="107"/>
    </row>
    <row r="434" spans="1:84" ht="30.75">
      <c r="A434" s="169">
        <v>20257457650</v>
      </c>
      <c r="B434" s="170" t="s">
        <v>8987</v>
      </c>
      <c r="C434" s="108" t="str">
        <f>VLOOKUP(Tabela2[[#This Row],[SIEMA]],Siema2025,4,FALSE)</f>
        <v xml:space="preserve"> RN</v>
      </c>
      <c r="D434" s="106" t="str">
        <f>VLOOKUP(Tabela2[[#This Row],[SIEMA]],Siema2025,3,FALSE)</f>
        <v xml:space="preserve">Mossoró </v>
      </c>
      <c r="E434" s="106" t="str">
        <f>VLOOKUP(Tabela2[[#This Row],[SIEMA]],Siema2025,20,FALSE)</f>
        <v>Adutora na via de acesso da Estação Riacho da Forquilha para a Estação Leste de Poço Xavier , Campo Riacho da Forquilha, Bacia Potiguar.</v>
      </c>
      <c r="F434" s="106"/>
      <c r="G434" s="106" t="s">
        <v>8988</v>
      </c>
      <c r="H434" s="106" t="s">
        <v>8989</v>
      </c>
      <c r="I434" s="104" t="s">
        <v>931</v>
      </c>
      <c r="J434" s="105">
        <f>VLOOKUP(Tabela2[[#This Row],[SIEMA]],Siema2025,2,FALSE)</f>
        <v>45841</v>
      </c>
      <c r="K434" s="105" t="str">
        <f>VLOOKUP(Tabela2[[#This Row],[SIEMA]],Siema2025,16,FALSE)</f>
        <v>Quinta</v>
      </c>
      <c r="L434" s="106" t="str">
        <f>IF(Tabela2[[#This Row],[Data]]="","Sem Informação",VLOOKUP(MONTH(Tabela2[[#This Row],[Data]]),'[1]Validação de dados'!$I$1:$J$13,2,0))</f>
        <v>Julho</v>
      </c>
      <c r="M434" s="104">
        <f>YEAR(Tabela2[[#This Row],[Data]])</f>
        <v>2025</v>
      </c>
      <c r="N434" s="105" t="str">
        <f>VLOOKUP(Tabela2[[#This Row],[SIEMA]],Siema2025,17,FALSE)</f>
        <v>Vespertino</v>
      </c>
      <c r="O434" s="105" t="s">
        <v>145</v>
      </c>
      <c r="P434" s="104" t="str">
        <f>VLOOKUP(Tabela2[[#This Row],[SIEMA]],Siema2025,21,FALSE)</f>
        <v>Poço terrestre</v>
      </c>
      <c r="Q434" s="104" t="str">
        <f>VLOOKUP(Tabela2[[#This Row],[SIEMA]],Siema2025,7,FALSE)</f>
        <v/>
      </c>
      <c r="R434" s="104" t="s">
        <v>7220</v>
      </c>
      <c r="S434" s="107" t="str">
        <f>IF(Q434="","", IF(Q434="NC","", IF(Q434="NE","", IF(Q434="NA","",IFERROR(VLOOKUP(Q434,Produtos!$A$1:$C$2319,2,FALSE),"Não Cadastrado")))))</f>
        <v/>
      </c>
      <c r="T434" s="104" t="s">
        <v>2908</v>
      </c>
      <c r="U434" s="104" t="str">
        <f>VLOOKUP(Tabela2[[#This Row],[SIEMA]],Siema2025,12,FALSE)</f>
        <v xml:space="preserve"> </v>
      </c>
      <c r="V434" s="104" t="str">
        <f>IF(Q434="","",IF(ISNUMBER(Q434)=FALSE,"Não se aplica",IFERROR(VLOOKUP(Q434,Produtos!$A$1:$C$2319,3,FALSE),"Não Cadastrado")))</f>
        <v/>
      </c>
      <c r="W434" s="104" t="str">
        <f>VLOOKUP(Tabela2[[#This Row],[SIEMA]],Siema2025,10,FALSE)</f>
        <v/>
      </c>
      <c r="X434" s="113" t="str">
        <f>IF(Tabela2[[#This Row],[Origem do acidente]] = "Plataforma", "PREENCHER","NA")</f>
        <v>NA</v>
      </c>
      <c r="Y434" s="109" t="str">
        <f>IF(W434="","", IF(W434="NC","", IF(W434="NE","", IF(W434="NA","",IFERROR(VLOOKUP(W434,Produtos!$A$1:$C$2319,2,FALSE),"Não Cadastrado")))))</f>
        <v/>
      </c>
      <c r="Z434" s="104" t="str">
        <f>VLOOKUP(Tabela2[[#This Row],[SIEMA]],Siema2025,11,FALSE)</f>
        <v xml:space="preserve"> </v>
      </c>
      <c r="AA434" s="104" t="str">
        <f>VLOOKUP(Tabela2[[#This Row],[SIEMA]],Siema2025,12,FALSE)</f>
        <v xml:space="preserve"> </v>
      </c>
      <c r="AB434" s="104" t="str">
        <f>IF(W434="","",IF(ISNUMBER(W434)=FALSE,"Não se aplica",IFERROR(VLOOKUP(W434,Produtos!$A$1:$C$2319,3,FALSE),"Não Cadastrado")))</f>
        <v/>
      </c>
      <c r="AC434" s="104"/>
      <c r="AD434" s="108" t="str">
        <f>IF(Tabela2[[#This Row],[Origem do acidente]] = "Plataforma", "PREENCHER","NA")</f>
        <v>NA</v>
      </c>
      <c r="AE434" s="107" t="str">
        <f>IF(AC434="","", IF(AC434="NC","", IF(AC434="NE","", IF(AC434="NA","",IFERROR(VLOOKUP(AC434,Produtos!$A$1:$C$2319,2,FALSE),"Não Cadastrado")))))</f>
        <v/>
      </c>
      <c r="AF434" s="104"/>
      <c r="AG434" s="104"/>
      <c r="AH434" s="104" t="str">
        <f>IF(AC434="","",IF(ISNUMBER(AC434)=FALSE,"Não se aplica",IFERROR(VLOOKUP(AC434,Produtos!$A$1:$C$2319,3,FALSE),"Não Cadastrado")))</f>
        <v/>
      </c>
      <c r="AI434" s="104"/>
      <c r="AJ434" s="104" t="str">
        <f>VLOOKUP(Tabela2[[#This Row],[SIEMA]],Siema2025,26,FALSE)</f>
        <v>Distração no momento da ocorrência</v>
      </c>
      <c r="AK434" s="107"/>
      <c r="AL434" s="107"/>
      <c r="AM434" s="107"/>
      <c r="AN434" s="108" t="str">
        <f>VLOOKUP(Tabela2[[#This Row],[SIEMA]],Siema2025,51,FALSE)</f>
        <v/>
      </c>
      <c r="AO434" s="108" t="str">
        <f>VLOOKUP(Tabela2[[#This Row],[SIEMA]],Siema2025,53,FALSE)</f>
        <v/>
      </c>
      <c r="AP434" s="108" t="str">
        <f>VLOOKUP(Tabela2[[#This Row],[SIEMA]],Siema2025,55,FALSE)</f>
        <v/>
      </c>
      <c r="AQ434" s="108" t="str">
        <f>VLOOKUP(Tabela2[[#This Row],[SIEMA]],Siema2025,57,FALSE)</f>
        <v/>
      </c>
      <c r="AR434" s="108" t="str">
        <f>VLOOKUP(Tabela2[[#This Row],[SIEMA]],Siema2025,59,FALSE)</f>
        <v/>
      </c>
      <c r="AS434" s="108" t="str">
        <f>VLOOKUP(Tabela2[[#This Row],[SIEMA]],Siema2025,61,FALSE)</f>
        <v/>
      </c>
      <c r="AT434" s="108" t="str">
        <f>VLOOKUP(Tabela2[[#This Row],[SIEMA]],Siema2025,63,FALSE)</f>
        <v/>
      </c>
      <c r="AU434" s="108" t="str">
        <f>VLOOKUP(Tabela2[[#This Row],[SIEMA]],Siema2025,65,FALSE)</f>
        <v>X</v>
      </c>
      <c r="AV434" s="108" t="str">
        <f>VLOOKUP(Tabela2[[#This Row],[SIEMA]],Siema2025,67,FALSE)</f>
        <v/>
      </c>
      <c r="AW434" s="108" t="str">
        <f>VLOOKUP(Tabela2[[#This Row],[SIEMA]],Siema2025,69,FALSE)</f>
        <v/>
      </c>
      <c r="AX434" s="108" t="str">
        <f>VLOOKUP(Tabela2[[#This Row],[SIEMA]],Siema2025,71,FALSE)</f>
        <v/>
      </c>
      <c r="AY434" s="108" t="str">
        <f>VLOOKUP(Tabela2[[#This Row],[SIEMA]],Siema2025,73,FALSE)</f>
        <v/>
      </c>
      <c r="AZ434" s="108" t="str">
        <f>VLOOKUP(Tabela2[[#This Row],[SIEMA]],Siema2025,75,FALSE)</f>
        <v/>
      </c>
      <c r="BA434" s="108" t="str">
        <f>VLOOKUP(Tabela2[[#This Row],[SIEMA]],Siema2025,77,FALSE)</f>
        <v/>
      </c>
      <c r="BB434" s="108" t="str">
        <f>VLOOKUP(Tabela2[[#This Row],[SIEMA]],Siema2025,79,FALSE)</f>
        <v/>
      </c>
      <c r="BC434" s="108" t="str">
        <f>IF(Tabela2[[#This Row],[Outro(s) ]] = "X", "PREENCHER","NA")</f>
        <v>NA</v>
      </c>
      <c r="BD434" s="108" t="str">
        <f>VLOOKUP(Tabela2[[#This Row],[SIEMA]],Siema2025,82,FALSE)</f>
        <v/>
      </c>
      <c r="BE434" s="108" t="str">
        <f>VLOOKUP(Tabela2[[#This Row],[SIEMA]],Siema2025,81,FALSE)</f>
        <v/>
      </c>
      <c r="BF434" s="110" t="str">
        <f>VLOOKUP(Tabela2[[#This Row],[SIEMA]],Siema2025,28,FALSE)</f>
        <v>: PETRORECÔNCAVO S.A</v>
      </c>
      <c r="BG434" s="110"/>
      <c r="BH434" s="111" t="str">
        <f>VLOOKUP(Tabela2[[#This Row],[SIEMA]],Siema2025,29,FALSE)</f>
        <v/>
      </c>
      <c r="BI434" s="112" t="str">
        <f>VLOOKUP(Tabela2[[#This Row],[SIEMA]],Siema2025,107,FALSE)</f>
        <v>Não</v>
      </c>
      <c r="BJ434" s="107" t="s">
        <v>7113</v>
      </c>
      <c r="BK434" s="104" t="s">
        <v>2696</v>
      </c>
      <c r="BL434" s="140">
        <v>45849</v>
      </c>
      <c r="BM434" s="108">
        <f ca="1">IF(Tabela2[[#This Row],[Data de atendimento do Ibama (considerar o primeiro documento/ação)]]="",_xlfn.DAYS(TODAY(),J434),_xlfn.DAYS(Tabela2[[#This Row],[Data de atendimento do Ibama (considerar o primeiro documento/ação)]],J434))</f>
        <v>8</v>
      </c>
      <c r="BN434" s="108" t="str">
        <f>IF(Tabela2[[#This Row],[Atendido pelo Ibama ("Não" ou "Sim")]]="Não","Preencher", IF(Tabela2[[#This Row],[Atendido pelo Ibama ("Não" ou "Sim")]]="Sim","NA",""))</f>
        <v>NA</v>
      </c>
      <c r="BO434" s="114" t="s">
        <v>7138</v>
      </c>
      <c r="BP434" s="108" t="str">
        <f>IF(Tabela2[[#This Row],[Forma de atendimento (primeiro documento/ação)]]= "Outros (especificar)", "PREENCHER","NA")</f>
        <v>NA</v>
      </c>
      <c r="BQ434" s="106" t="s">
        <v>123</v>
      </c>
      <c r="BR434" s="108" t="str">
        <f>IF(Tabela2[[#This Row],[Equipe do Ibama foi a campo? Houve sobrevoo do Poseidon?]] = "Sim", "PREENCHER","NA")</f>
        <v>NA</v>
      </c>
      <c r="BS434" s="108" t="str">
        <f>IF(Tabela2[[#This Row],[Se sim, foi emitida Ordem de Emergência? (informações vinculada à coluna CK)]] = "Sim", "PREENCHER","NA")</f>
        <v>NA</v>
      </c>
      <c r="BT434" s="108" t="str">
        <f>IF(Tabela2[[#This Row],[Foi elaborado Relatório de Vistoria pelo Ibama? (informações vinculada à coluna CK)]] = "Sim", "PREENCHER","NA")</f>
        <v>NA</v>
      </c>
      <c r="BU434" s="108" t="s">
        <v>2696</v>
      </c>
      <c r="BV434" s="108" t="s">
        <v>2696</v>
      </c>
      <c r="BW434" s="108" t="s">
        <v>123</v>
      </c>
      <c r="BX434" s="106"/>
      <c r="BY434" s="106"/>
      <c r="BZ434" s="104" t="str">
        <f>IF(Tabela2[[#This Row],[Data do documento de encerramento]]="NA","NA",IF(Tabela2[[#This Row],[Data do documento de encerramento]]="","Pendente de conclusão/ encerramento",_xlfn.DAYS(Tabela2[[#This Row],[Data do documento de encerramento]],J434)))</f>
        <v>Pendente de conclusão/ encerramento</v>
      </c>
      <c r="CA434" s="107"/>
      <c r="CB434" s="107"/>
      <c r="CC434" s="133"/>
      <c r="CD434" s="107"/>
      <c r="CE434" s="107"/>
      <c r="CF434" s="107"/>
    </row>
    <row r="435" spans="1:84" ht="121.5">
      <c r="A435" s="182">
        <v>20257461214</v>
      </c>
      <c r="B435" s="118" t="s">
        <v>8990</v>
      </c>
      <c r="C435" s="108" t="s">
        <v>672</v>
      </c>
      <c r="D435" s="106" t="s">
        <v>637</v>
      </c>
      <c r="E435" s="106" t="s">
        <v>8991</v>
      </c>
      <c r="F435" s="106"/>
      <c r="G435" s="106" t="s">
        <v>8992</v>
      </c>
      <c r="H435" s="106" t="s">
        <v>8993</v>
      </c>
      <c r="I435" s="104" t="str">
        <f>VLOOKUP(Tabela2[[#This Row],[SIEMA]],Siema2025,19,FALSE)</f>
        <v>Santos</v>
      </c>
      <c r="J435" s="105">
        <f>VLOOKUP(Tabela2[[#This Row],[SIEMA]],Siema2025,2,FALSE)</f>
        <v>45841</v>
      </c>
      <c r="K435" s="105" t="str">
        <f>VLOOKUP(Tabela2[[#This Row],[SIEMA]],Siema2025,16,FALSE)</f>
        <v>Quinta</v>
      </c>
      <c r="L435" s="106" t="str">
        <f>IF(Tabela2[[#This Row],[Data]]="","Sem Informação",VLOOKUP(MONTH(Tabela2[[#This Row],[Data]]),'[1]Validação de dados'!$I$1:$J$13,2,0))</f>
        <v>Julho</v>
      </c>
      <c r="M435" s="104">
        <f>YEAR(Tabela2[[#This Row],[Data]])</f>
        <v>2025</v>
      </c>
      <c r="N435" s="105" t="str">
        <f>VLOOKUP(Tabela2[[#This Row],[SIEMA]],Siema2025,17,FALSE)</f>
        <v>Vespertino</v>
      </c>
      <c r="O435" s="105" t="s">
        <v>111</v>
      </c>
      <c r="P435" s="104" t="str">
        <f>VLOOKUP(Tabela2[[#This Row],[SIEMA]],Siema2025,21,FALSE)</f>
        <v>NS-48 (WEST CARINA) Durante montagem das mangueiras de 6 polegadas na junta integrada de MPD, foi constatada mancha de óleo, resultante de água oleosa, a boreste da unidade proveniente de gotículas de água de chuva com resíduo oleoso carreadas pelo vento. Descarga menor de 0,003m³, paralisada.</v>
      </c>
      <c r="Q435" s="104" t="s">
        <v>637</v>
      </c>
      <c r="R435" s="104" t="s">
        <v>8994</v>
      </c>
      <c r="S435" s="107" t="s">
        <v>8995</v>
      </c>
      <c r="T435" s="104">
        <v>3.0000000000000001E-3</v>
      </c>
      <c r="U435" s="104" t="s">
        <v>7111</v>
      </c>
      <c r="V435" s="104" t="str">
        <f>IF(Q435="","",IF(ISNUMBER(Q435)=FALSE,"Não se aplica",IFERROR(VLOOKUP(Q435,Produtos!$A$1:$C$2319,3,FALSE),"Não Cadastrado")))</f>
        <v>Não se aplica</v>
      </c>
      <c r="W435" s="104"/>
      <c r="X435" s="113"/>
      <c r="Y435" s="109" t="str">
        <f>IF(W435="","", IF(W435="NC","", IF(W435="NE","", IF(W435="NA","",IFERROR(VLOOKUP(W435,Produtos!$A$1:$C$2319,2,FALSE),"Não Cadastrado")))))</f>
        <v/>
      </c>
      <c r="Z435" s="104"/>
      <c r="AA435" s="104"/>
      <c r="AB435" s="104" t="str">
        <f>IF(W435="","",IF(ISNUMBER(W435)=FALSE,"Não se aplica",IFERROR(VLOOKUP(W435,Produtos!$A$1:$C$2319,3,FALSE),"Não Cadastrado")))</f>
        <v/>
      </c>
      <c r="AC435" s="104"/>
      <c r="AD435" s="108"/>
      <c r="AE435" s="107" t="str">
        <f>IF(AC435="","", IF(AC435="NC","", IF(AC435="NE","", IF(AC435="NA","",IFERROR(VLOOKUP(AC435,Produtos!$A$1:$C$2319,2,FALSE),"Não Cadastrado")))))</f>
        <v/>
      </c>
      <c r="AF435" s="104"/>
      <c r="AG435" s="104"/>
      <c r="AH435" s="104" t="str">
        <f>IF(AC435="","",IF(ISNUMBER(AC435)=FALSE,"Não se aplica",IFERROR(VLOOKUP(AC435,Produtos!$A$1:$C$2319,3,FALSE),"Não Cadastrado")))</f>
        <v/>
      </c>
      <c r="AI435" s="104"/>
      <c r="AJ435" s="104" t="str">
        <f>VLOOKUP(Tabela2[[#This Row],[SIEMA]],Siema2025,26,FALSE)</f>
        <v>Em investigação.</v>
      </c>
      <c r="AK435" s="107" t="s">
        <v>7098</v>
      </c>
      <c r="AL435" s="107" t="s">
        <v>7285</v>
      </c>
      <c r="AM435" s="107"/>
      <c r="AN435" s="108" t="str">
        <f>VLOOKUP(Tabela2[[#This Row],[SIEMA]],Siema2025,51,FALSE)</f>
        <v/>
      </c>
      <c r="AO435" s="108" t="str">
        <f>VLOOKUP(Tabela2[[#This Row],[SIEMA]],Siema2025,53,FALSE)</f>
        <v/>
      </c>
      <c r="AP435" s="108" t="str">
        <f>VLOOKUP(Tabela2[[#This Row],[SIEMA]],Siema2025,55,FALSE)</f>
        <v/>
      </c>
      <c r="AQ435" s="108" t="str">
        <f>VLOOKUP(Tabela2[[#This Row],[SIEMA]],Siema2025,57,FALSE)</f>
        <v/>
      </c>
      <c r="AR435" s="108" t="str">
        <f>VLOOKUP(Tabela2[[#This Row],[SIEMA]],Siema2025,59,FALSE)</f>
        <v/>
      </c>
      <c r="AS435" s="108" t="str">
        <f>VLOOKUP(Tabela2[[#This Row],[SIEMA]],Siema2025,61,FALSE)</f>
        <v>X</v>
      </c>
      <c r="AT435" s="108" t="str">
        <f>VLOOKUP(Tabela2[[#This Row],[SIEMA]],Siema2025,63,FALSE)</f>
        <v/>
      </c>
      <c r="AU435" s="108" t="str">
        <f>VLOOKUP(Tabela2[[#This Row],[SIEMA]],Siema2025,65,FALSE)</f>
        <v/>
      </c>
      <c r="AV435" s="108" t="str">
        <f>VLOOKUP(Tabela2[[#This Row],[SIEMA]],Siema2025,67,FALSE)</f>
        <v/>
      </c>
      <c r="AW435" s="108" t="str">
        <f>VLOOKUP(Tabela2[[#This Row],[SIEMA]],Siema2025,69,FALSE)</f>
        <v/>
      </c>
      <c r="AX435" s="108" t="str">
        <f>VLOOKUP(Tabela2[[#This Row],[SIEMA]],Siema2025,71,FALSE)</f>
        <v/>
      </c>
      <c r="AY435" s="108" t="str">
        <f>VLOOKUP(Tabela2[[#This Row],[SIEMA]],Siema2025,73,FALSE)</f>
        <v/>
      </c>
      <c r="AZ435" s="108" t="str">
        <f>VLOOKUP(Tabela2[[#This Row],[SIEMA]],Siema2025,75,FALSE)</f>
        <v/>
      </c>
      <c r="BA435" s="108" t="str">
        <f>VLOOKUP(Tabela2[[#This Row],[SIEMA]],Siema2025,77,FALSE)</f>
        <v/>
      </c>
      <c r="BB435" s="108" t="str">
        <f>VLOOKUP(Tabela2[[#This Row],[SIEMA]],Siema2025,79,FALSE)</f>
        <v/>
      </c>
      <c r="BC435" s="108" t="str">
        <f>IF(Tabela2[[#This Row],[Outro(s) ]] = "X", "PREENCHER","NA")</f>
        <v>NA</v>
      </c>
      <c r="BD435" s="108" t="str">
        <f>VLOOKUP(Tabela2[[#This Row],[SIEMA]],Siema2025,82,FALSE)</f>
        <v/>
      </c>
      <c r="BE435" s="108" t="str">
        <f>VLOOKUP(Tabela2[[#This Row],[SIEMA]],Siema2025,81,FALSE)</f>
        <v/>
      </c>
      <c r="BF435" s="110" t="str">
        <f>VLOOKUP(Tabela2[[#This Row],[SIEMA]],Siema2025,28,FALSE)</f>
        <v>Petrobras</v>
      </c>
      <c r="BG435" s="110"/>
      <c r="BH435" s="111">
        <v>33000167000101</v>
      </c>
      <c r="BI435" s="112" t="str">
        <f>VLOOKUP(Tabela2[[#This Row],[SIEMA]],Siema2025,107,FALSE)</f>
        <v>Não</v>
      </c>
      <c r="BJ435" s="107" t="s">
        <v>7099</v>
      </c>
      <c r="BK435" s="104" t="s">
        <v>2696</v>
      </c>
      <c r="BL435" s="140">
        <v>45859</v>
      </c>
      <c r="BM435" s="108">
        <f ca="1">IF(Tabela2[[#This Row],[Data de atendimento do Ibama (considerar o primeiro documento/ação)]]="",_xlfn.DAYS(TODAY(),J435),_xlfn.DAYS(Tabela2[[#This Row],[Data de atendimento do Ibama (considerar o primeiro documento/ação)]],J435))</f>
        <v>18</v>
      </c>
      <c r="BN435" s="108" t="str">
        <f>IF(Tabela2[[#This Row],[Atendido pelo Ibama ("Não" ou "Sim")]]="Não","Preencher", IF(Tabela2[[#This Row],[Atendido pelo Ibama ("Não" ou "Sim")]]="Sim","NA",""))</f>
        <v>NA</v>
      </c>
      <c r="BO435" s="114" t="s">
        <v>7100</v>
      </c>
      <c r="BP435" s="108" t="str">
        <f>IF(Tabela2[[#This Row],[Forma de atendimento (primeiro documento/ação)]]= "Outros (especificar)", "PREENCHER","NA")</f>
        <v>NA</v>
      </c>
      <c r="BQ435" s="106" t="s">
        <v>123</v>
      </c>
      <c r="BR435" s="108" t="str">
        <f>IF(Tabela2[[#This Row],[Equipe do Ibama foi a campo? Houve sobrevoo do Poseidon?]] = "Sim", "PREENCHER","NA")</f>
        <v>NA</v>
      </c>
      <c r="BS435" s="108" t="str">
        <f>IF(Tabela2[[#This Row],[Se sim, foi emitida Ordem de Emergência? (informações vinculada à coluna CK)]] = "Sim", "PREENCHER","NA")</f>
        <v>NA</v>
      </c>
      <c r="BT435" s="108" t="s">
        <v>7101</v>
      </c>
      <c r="BU435" s="108" t="s">
        <v>2696</v>
      </c>
      <c r="BV435" s="108" t="s">
        <v>123</v>
      </c>
      <c r="BW435" s="108" t="s">
        <v>2696</v>
      </c>
      <c r="BX435" s="106" t="s">
        <v>7102</v>
      </c>
      <c r="BY435" s="140">
        <v>46182</v>
      </c>
      <c r="BZ435" s="104">
        <f>IF(Tabela2[[#This Row],[Data do documento de encerramento]]="NA","NA",IF(Tabela2[[#This Row],[Data do documento de encerramento]]="","Pendente de conclusão/ encerramento",_xlfn.DAYS(Tabela2[[#This Row],[Data do documento de encerramento]],J435)))</f>
        <v>341</v>
      </c>
      <c r="CA435" s="190" t="s">
        <v>8996</v>
      </c>
      <c r="CB435" s="107" t="s">
        <v>7256</v>
      </c>
      <c r="CC435" s="234" t="s">
        <v>7256</v>
      </c>
      <c r="CD435" s="107" t="s">
        <v>8905</v>
      </c>
      <c r="CE435" s="107" t="s">
        <v>2696</v>
      </c>
      <c r="CF435" s="107" t="s">
        <v>7105</v>
      </c>
    </row>
    <row r="436" spans="1:84">
      <c r="A436" s="169">
        <v>20257736035</v>
      </c>
      <c r="B436" s="170" t="s">
        <v>8997</v>
      </c>
      <c r="C436" s="108" t="str">
        <f>VLOOKUP(Tabela2[[#This Row],[SIEMA]],Siema2025,4,FALSE)</f>
        <v xml:space="preserve"> MG</v>
      </c>
      <c r="D436" s="106" t="str">
        <f>VLOOKUP(Tabela2[[#This Row],[SIEMA]],Siema2025,3,FALSE)</f>
        <v xml:space="preserve">Ibiraci </v>
      </c>
      <c r="E436" s="106" t="str">
        <f>VLOOKUP(Tabela2[[#This Row],[SIEMA]],Siema2025,20,FALSE)</f>
        <v>Usina Hidrelétrica de Mascarenhas de Moraes</v>
      </c>
      <c r="F436" s="106"/>
      <c r="G436" s="106"/>
      <c r="H436" s="106"/>
      <c r="I436" s="104" t="str">
        <f>VLOOKUP(Tabela2[[#This Row],[SIEMA]],Siema2025,19,FALSE)</f>
        <v/>
      </c>
      <c r="J436" s="105">
        <f>VLOOKUP(Tabela2[[#This Row],[SIEMA]],Siema2025,2,FALSE)</f>
        <v>45841</v>
      </c>
      <c r="K436" s="105" t="str">
        <f>VLOOKUP(Tabela2[[#This Row],[SIEMA]],Siema2025,16,FALSE)</f>
        <v>Quinta</v>
      </c>
      <c r="L436" s="106" t="str">
        <f>IF(Tabela2[[#This Row],[Data]]="","Sem Informação",VLOOKUP(MONTH(Tabela2[[#This Row],[Data]]),'[1]Validação de dados'!$I$1:$J$13,2,0))</f>
        <v>Julho</v>
      </c>
      <c r="M436" s="104">
        <f>YEAR(Tabela2[[#This Row],[Data]])</f>
        <v>2025</v>
      </c>
      <c r="N436" s="105" t="str">
        <f>VLOOKUP(Tabela2[[#This Row],[SIEMA]],Siema2025,17,FALSE)</f>
        <v>Vespertino</v>
      </c>
      <c r="O436" s="105" t="str">
        <f>VLOOKUP(Tabela2[[#This Row],[SIEMA]],Siema2025,5,FALSE)</f>
        <v>Barragem</v>
      </c>
      <c r="P436" s="104" t="str">
        <f>VLOOKUP(Tabela2[[#This Row],[SIEMA]],Siema2025,21,FALSE)</f>
        <v/>
      </c>
      <c r="Q436" s="104">
        <v>1202</v>
      </c>
      <c r="R436" s="104" t="str">
        <f>VLOOKUP(Tabela2[[#This Row],[SIEMA]],Siema2025,10,FALSE)</f>
        <v/>
      </c>
      <c r="S436" s="107" t="str">
        <f>IF(Q436="","", IF(Q436="NC","", IF(Q436="NE","", IF(Q436="NA","",IFERROR(VLOOKUP(Q436,Produtos!$A$1:$C$2319,2,FALSE),"Não Cadastrado")))))</f>
        <v>GASÓLEO ou ÓLEO DIESEL ou ÓLEO PARA AQUECIMENTO, LEVE</v>
      </c>
      <c r="T436" s="104" t="str">
        <f>VLOOKUP(Tabela2[[#This Row],[SIEMA]],Siema2025,11,FALSE)</f>
        <v xml:space="preserve"> </v>
      </c>
      <c r="U436" s="104" t="str">
        <f>VLOOKUP(Tabela2[[#This Row],[SIEMA]],Siema2025,12,FALSE)</f>
        <v xml:space="preserve"> </v>
      </c>
      <c r="V436" s="104">
        <f>IF(Q436="","",IF(ISNUMBER(Q436)=FALSE,"Não se aplica",IFERROR(VLOOKUP(Q436,Produtos!$A$1:$C$2319,3,FALSE),"Não Cadastrado")))</f>
        <v>3</v>
      </c>
      <c r="W436" s="104" t="str">
        <f>VLOOKUP(Tabela2[[#This Row],[SIEMA]],Siema2025,10,FALSE)</f>
        <v/>
      </c>
      <c r="X436" s="113" t="str">
        <f>IF(Tabela2[[#This Row],[Origem do acidente]] = "Plataforma", "PREENCHER","NA")</f>
        <v>NA</v>
      </c>
      <c r="Y436" s="109" t="str">
        <f>IF(W436="","", IF(W436="NC","", IF(W436="NE","", IF(W436="NA","",IFERROR(VLOOKUP(W436,Produtos!$A$1:$C$2319,2,FALSE),"Não Cadastrado")))))</f>
        <v/>
      </c>
      <c r="Z436" s="104" t="str">
        <f>VLOOKUP(Tabela2[[#This Row],[SIEMA]],Siema2025,11,FALSE)</f>
        <v xml:space="preserve"> </v>
      </c>
      <c r="AA436" s="104" t="str">
        <f>VLOOKUP(Tabela2[[#This Row],[SIEMA]],Siema2025,12,FALSE)</f>
        <v xml:space="preserve"> </v>
      </c>
      <c r="AB436" s="104" t="str">
        <f>IF(W436="","",IF(ISNUMBER(W436)=FALSE,"Não se aplica",IFERROR(VLOOKUP(W436,Produtos!$A$1:$C$2319,3,FALSE),"Não Cadastrado")))</f>
        <v/>
      </c>
      <c r="AC436" s="104"/>
      <c r="AD436" s="108" t="str">
        <f>IF(Tabela2[[#This Row],[Origem do acidente]] = "Plataforma", "PREENCHER","NA")</f>
        <v>NA</v>
      </c>
      <c r="AE436" s="107" t="str">
        <f>IF(AC436="","", IF(AC436="NC","", IF(AC436="NE","", IF(AC436="NA","",IFERROR(VLOOKUP(AC436,Produtos!$A$1:$C$2319,2,FALSE),"Não Cadastrado")))))</f>
        <v/>
      </c>
      <c r="AF436" s="104"/>
      <c r="AG436" s="104"/>
      <c r="AH436" s="104" t="str">
        <f>IF(AC436="","",IF(ISNUMBER(AC436)=FALSE,"Não se aplica",IFERROR(VLOOKUP(AC436,Produtos!$A$1:$C$2319,3,FALSE),"Não Cadastrado")))</f>
        <v/>
      </c>
      <c r="AI436" s="104"/>
      <c r="AJ436" s="104" t="str">
        <f>VLOOKUP(Tabela2[[#This Row],[SIEMA]],Siema2025,26,FALSE)</f>
        <v>Anormalidade em máquina</v>
      </c>
      <c r="AK436" s="107"/>
      <c r="AL436" s="107"/>
      <c r="AM436" s="107"/>
      <c r="AN436" s="108" t="str">
        <f>VLOOKUP(Tabela2[[#This Row],[SIEMA]],Siema2025,51,FALSE)</f>
        <v/>
      </c>
      <c r="AO436" s="108" t="str">
        <f>VLOOKUP(Tabela2[[#This Row],[SIEMA]],Siema2025,53,FALSE)</f>
        <v/>
      </c>
      <c r="AP436" s="108" t="str">
        <f>VLOOKUP(Tabela2[[#This Row],[SIEMA]],Siema2025,55,FALSE)</f>
        <v/>
      </c>
      <c r="AQ436" s="108" t="str">
        <f>VLOOKUP(Tabela2[[#This Row],[SIEMA]],Siema2025,57,FALSE)</f>
        <v>X</v>
      </c>
      <c r="AR436" s="108" t="str">
        <f>VLOOKUP(Tabela2[[#This Row],[SIEMA]],Siema2025,59,FALSE)</f>
        <v/>
      </c>
      <c r="AS436" s="108" t="str">
        <f>VLOOKUP(Tabela2[[#This Row],[SIEMA]],Siema2025,61,FALSE)</f>
        <v/>
      </c>
      <c r="AT436" s="108" t="str">
        <f>VLOOKUP(Tabela2[[#This Row],[SIEMA]],Siema2025,63,FALSE)</f>
        <v/>
      </c>
      <c r="AU436" s="108" t="str">
        <f>VLOOKUP(Tabela2[[#This Row],[SIEMA]],Siema2025,65,FALSE)</f>
        <v/>
      </c>
      <c r="AV436" s="108" t="str">
        <f>VLOOKUP(Tabela2[[#This Row],[SIEMA]],Siema2025,67,FALSE)</f>
        <v/>
      </c>
      <c r="AW436" s="108" t="str">
        <f>VLOOKUP(Tabela2[[#This Row],[SIEMA]],Siema2025,69,FALSE)</f>
        <v/>
      </c>
      <c r="AX436" s="108" t="str">
        <f>VLOOKUP(Tabela2[[#This Row],[SIEMA]],Siema2025,71,FALSE)</f>
        <v/>
      </c>
      <c r="AY436" s="108" t="str">
        <f>VLOOKUP(Tabela2[[#This Row],[SIEMA]],Siema2025,73,FALSE)</f>
        <v/>
      </c>
      <c r="AZ436" s="108" t="str">
        <f>VLOOKUP(Tabela2[[#This Row],[SIEMA]],Siema2025,75,FALSE)</f>
        <v/>
      </c>
      <c r="BA436" s="108" t="str">
        <f>VLOOKUP(Tabela2[[#This Row],[SIEMA]],Siema2025,77,FALSE)</f>
        <v/>
      </c>
      <c r="BB436" s="108" t="str">
        <f>VLOOKUP(Tabela2[[#This Row],[SIEMA]],Siema2025,79,FALSE)</f>
        <v/>
      </c>
      <c r="BC436" s="108" t="str">
        <f>IF(Tabela2[[#This Row],[Outro(s) ]] = "X", "PREENCHER","NA")</f>
        <v>NA</v>
      </c>
      <c r="BD436" s="108" t="str">
        <f>VLOOKUP(Tabela2[[#This Row],[SIEMA]],Siema2025,82,FALSE)</f>
        <v/>
      </c>
      <c r="BE436" s="108" t="str">
        <f>VLOOKUP(Tabela2[[#This Row],[SIEMA]],Siema2025,81,FALSE)</f>
        <v/>
      </c>
      <c r="BF436" s="110" t="str">
        <f>VLOOKUP(Tabela2[[#This Row],[SIEMA]],Siema2025,28,FALSE)</f>
        <v>Usina Hidrelétrica de Mascarenhas de Moraes</v>
      </c>
      <c r="BG436" s="110"/>
      <c r="BH436" s="111" t="str">
        <f>VLOOKUP(Tabela2[[#This Row],[SIEMA]],Siema2025,29,FALSE)</f>
        <v>23274194000119</v>
      </c>
      <c r="BI436" s="112" t="str">
        <f>VLOOKUP(Tabela2[[#This Row],[SIEMA]],Siema2025,107,FALSE)</f>
        <v>Não</v>
      </c>
      <c r="BJ436" s="107"/>
      <c r="BK436" s="104"/>
      <c r="BL436" s="140"/>
      <c r="BM436" s="108">
        <f ca="1">IF(Tabela2[[#This Row],[Data de atendimento do Ibama (considerar o primeiro documento/ação)]]="",_xlfn.DAYS(TODAY(),J436),_xlfn.DAYS(Tabela2[[#This Row],[Data de atendimento do Ibama (considerar o primeiro documento/ação)]],J436))</f>
        <v>389</v>
      </c>
      <c r="BN436" s="108" t="str">
        <f>IF(Tabela2[[#This Row],[Atendido pelo Ibama ("Não" ou "Sim")]]="Não","Preencher", IF(Tabela2[[#This Row],[Atendido pelo Ibama ("Não" ou "Sim")]]="Sim","NA",""))</f>
        <v/>
      </c>
      <c r="BO436" s="114"/>
      <c r="BP436" s="108" t="str">
        <f>IF(Tabela2[[#This Row],[Forma de atendimento (primeiro documento/ação)]]= "Outros (especificar)", "PREENCHER","NA")</f>
        <v>NA</v>
      </c>
      <c r="BQ436" s="106"/>
      <c r="BR436" s="108" t="str">
        <f>IF(Tabela2[[#This Row],[Equipe do Ibama foi a campo? Houve sobrevoo do Poseidon?]] = "Sim", "PREENCHER","NA")</f>
        <v>NA</v>
      </c>
      <c r="BS436" s="108" t="str">
        <f>IF(Tabela2[[#This Row],[Se sim, foi emitida Ordem de Emergência? (informações vinculada à coluna CK)]] = "Sim", "PREENCHER","NA")</f>
        <v>NA</v>
      </c>
      <c r="BT436" s="108" t="str">
        <f>IF(Tabela2[[#This Row],[Foi elaborado Relatório de Vistoria pelo Ibama? (informações vinculada à coluna CK)]] = "Sim", "PREENCHER","NA")</f>
        <v>NA</v>
      </c>
      <c r="BU436" s="108" t="str">
        <f>IF(Tabela2[[#This Row],[Houve envio de Informações Pós-acidente (preencher "não se aplica" quando de competência estadual/municipal)]] = "Sim", "PREENCHER","NA")</f>
        <v>NA</v>
      </c>
      <c r="BV436" s="108" t="str">
        <f>IF(Tabela2[[#This Row],[Houve avaliação das informações pós-acidente solicitadas/enviadas?]] = "Sim", "PREENCHER","NA")</f>
        <v>NA</v>
      </c>
      <c r="BW436" s="108" t="str">
        <f>IF(Tabela2[[#This Row],[O Ibama aguarda resposta da empresa/OEMA, etc?]] = "Sim", "PREENCHER","NA")</f>
        <v>NA</v>
      </c>
      <c r="BX436" s="106"/>
      <c r="BY436" s="140"/>
      <c r="BZ436" s="104" t="str">
        <f>IF(Tabela2[[#This Row],[Data do documento de encerramento]]="NA","NA",IF(Tabela2[[#This Row],[Data do documento de encerramento]]="","Pendente de conclusão/ encerramento",_xlfn.DAYS(Tabela2[[#This Row],[Data do documento de encerramento]],J436)))</f>
        <v>Pendente de conclusão/ encerramento</v>
      </c>
      <c r="CA436" s="107"/>
      <c r="CB436" s="107"/>
      <c r="CC436" s="130"/>
      <c r="CD436" s="107"/>
      <c r="CE436" s="107"/>
      <c r="CF436" s="107"/>
    </row>
    <row r="437" spans="1:84" ht="30.75">
      <c r="A437" s="169">
        <v>202571675601</v>
      </c>
      <c r="B437" s="170" t="s">
        <v>8998</v>
      </c>
      <c r="C437" s="108" t="str">
        <f>VLOOKUP(Tabela2[[#This Row],[SIEMA]],Siema2025,4,FALSE)</f>
        <v xml:space="preserve"> BA</v>
      </c>
      <c r="D437" s="106" t="str">
        <f>VLOOKUP(Tabela2[[#This Row],[SIEMA]],Siema2025,3,FALSE)</f>
        <v xml:space="preserve">Pojuca </v>
      </c>
      <c r="E437" s="106" t="str">
        <f>VLOOKUP(Tabela2[[#This Row],[SIEMA]],Siema2025,20,FALSE)</f>
        <v>Poço 7-MG-117-BA (202400220300), Campo Miranga, Bacia Recôncavo.</v>
      </c>
      <c r="F437" s="106"/>
      <c r="G437" s="106" t="s">
        <v>8999</v>
      </c>
      <c r="H437" s="106" t="s">
        <v>9000</v>
      </c>
      <c r="I437" s="104" t="s">
        <v>7300</v>
      </c>
      <c r="J437" s="105">
        <f>VLOOKUP(Tabela2[[#This Row],[SIEMA]],Siema2025,2,FALSE)</f>
        <v>45841</v>
      </c>
      <c r="K437" s="105" t="str">
        <f>VLOOKUP(Tabela2[[#This Row],[SIEMA]],Siema2025,16,FALSE)</f>
        <v>Quinta</v>
      </c>
      <c r="L437" s="106" t="str">
        <f>IF(Tabela2[[#This Row],[Data]]="","Sem Informação",VLOOKUP(MONTH(Tabela2[[#This Row],[Data]]),'[1]Validação de dados'!$I$1:$J$13,2,0))</f>
        <v>Julho</v>
      </c>
      <c r="M437" s="104">
        <f>YEAR(Tabela2[[#This Row],[Data]])</f>
        <v>2025</v>
      </c>
      <c r="N437" s="105" t="str">
        <f>VLOOKUP(Tabela2[[#This Row],[SIEMA]],Siema2025,17,FALSE)</f>
        <v>Vespertino</v>
      </c>
      <c r="O437" s="105" t="s">
        <v>145</v>
      </c>
      <c r="P437" s="104" t="str">
        <f>VLOOKUP(Tabela2[[#This Row],[SIEMA]],Siema2025,21,FALSE)</f>
        <v>Poço terrestre</v>
      </c>
      <c r="Q437" s="104">
        <v>1267</v>
      </c>
      <c r="R437" s="104"/>
      <c r="S437" s="107" t="str">
        <f>IF(Q437="","", IF(Q437="NC","", IF(Q437="NE","", IF(Q437="NA","",IFERROR(VLOOKUP(Q437,Produtos!$A$1:$C$2319,2,FALSE),"Não Cadastrado")))))</f>
        <v>PETRÓLEO CRU</v>
      </c>
      <c r="T437" s="104" t="s">
        <v>9001</v>
      </c>
      <c r="U437" s="104" t="str">
        <f>VLOOKUP(Tabela2[[#This Row],[SIEMA]],Siema2025,12,FALSE)</f>
        <v>M3</v>
      </c>
      <c r="V437" s="104">
        <f>IF(Q437="","",IF(ISNUMBER(Q437)=FALSE,"Não se aplica",IFERROR(VLOOKUP(Q437,Produtos!$A$1:$C$2319,3,FALSE),"Não Cadastrado")))</f>
        <v>3</v>
      </c>
      <c r="W437" s="104" t="str">
        <f>VLOOKUP(Tabela2[[#This Row],[SIEMA]],Siema2025,10,FALSE)</f>
        <v>Água Produzida fora de especificação</v>
      </c>
      <c r="X437" s="113" t="str">
        <f>IF(Tabela2[[#This Row],[Origem do acidente]] = "Plataforma", "PREENCHER","NA")</f>
        <v>NA</v>
      </c>
      <c r="Y437" s="109" t="str">
        <f>IF(W437="","", IF(W437="NC","", IF(W437="NE","", IF(W437="NA","",IFERROR(VLOOKUP(W437,Produtos!$A$1:$C$2319,2,FALSE),"Não Cadastrado")))))</f>
        <v>Não Cadastrado</v>
      </c>
      <c r="Z437" s="104" t="str">
        <f>VLOOKUP(Tabela2[[#This Row],[SIEMA]],Siema2025,11,FALSE)</f>
        <v>0.39</v>
      </c>
      <c r="AA437" s="104" t="str">
        <f>VLOOKUP(Tabela2[[#This Row],[SIEMA]],Siema2025,12,FALSE)</f>
        <v>M3</v>
      </c>
      <c r="AB437" s="104" t="str">
        <f>IF(W437="","",IF(ISNUMBER(W437)=FALSE,"Não se aplica",IFERROR(VLOOKUP(W437,Produtos!$A$1:$C$2319,3,FALSE),"Não Cadastrado")))</f>
        <v>Não se aplica</v>
      </c>
      <c r="AC437" s="104"/>
      <c r="AD437" s="108" t="str">
        <f>IF(Tabela2[[#This Row],[Origem do acidente]] = "Plataforma", "PREENCHER","NA")</f>
        <v>NA</v>
      </c>
      <c r="AE437" s="107" t="str">
        <f>IF(AC437="","", IF(AC437="NC","", IF(AC437="NE","", IF(AC437="NA","",IFERROR(VLOOKUP(AC437,Produtos!$A$1:$C$2319,2,FALSE),"Não Cadastrado")))))</f>
        <v/>
      </c>
      <c r="AF437" s="104"/>
      <c r="AG437" s="104"/>
      <c r="AH437" s="104" t="str">
        <f>IF(AC437="","",IF(ISNUMBER(AC437)=FALSE,"Não se aplica",IFERROR(VLOOKUP(AC437,Produtos!$A$1:$C$2319,3,FALSE),"Não Cadastrado")))</f>
        <v/>
      </c>
      <c r="AI437" s="104"/>
      <c r="AJ437" s="104" t="str">
        <f>VLOOKUP(Tabela2[[#This Row],[SIEMA]],Siema2025,26,FALSE)</f>
        <v>Furto/vandalismo</v>
      </c>
      <c r="AK437" s="107"/>
      <c r="AL437" s="107"/>
      <c r="AM437" s="107"/>
      <c r="AN437" s="108" t="str">
        <f>VLOOKUP(Tabela2[[#This Row],[SIEMA]],Siema2025,51,FALSE)</f>
        <v/>
      </c>
      <c r="AO437" s="108" t="str">
        <f>VLOOKUP(Tabela2[[#This Row],[SIEMA]],Siema2025,53,FALSE)</f>
        <v/>
      </c>
      <c r="AP437" s="108" t="str">
        <f>VLOOKUP(Tabela2[[#This Row],[SIEMA]],Siema2025,55,FALSE)</f>
        <v/>
      </c>
      <c r="AQ437" s="108" t="str">
        <f>VLOOKUP(Tabela2[[#This Row],[SIEMA]],Siema2025,57,FALSE)</f>
        <v/>
      </c>
      <c r="AR437" s="108" t="str">
        <f>VLOOKUP(Tabela2[[#This Row],[SIEMA]],Siema2025,59,FALSE)</f>
        <v/>
      </c>
      <c r="AS437" s="108" t="str">
        <f>VLOOKUP(Tabela2[[#This Row],[SIEMA]],Siema2025,61,FALSE)</f>
        <v/>
      </c>
      <c r="AT437" s="108" t="str">
        <f>VLOOKUP(Tabela2[[#This Row],[SIEMA]],Siema2025,63,FALSE)</f>
        <v/>
      </c>
      <c r="AU437" s="108" t="str">
        <f>VLOOKUP(Tabela2[[#This Row],[SIEMA]],Siema2025,65,FALSE)</f>
        <v>X</v>
      </c>
      <c r="AV437" s="108" t="str">
        <f>VLOOKUP(Tabela2[[#This Row],[SIEMA]],Siema2025,67,FALSE)</f>
        <v/>
      </c>
      <c r="AW437" s="108" t="str">
        <f>VLOOKUP(Tabela2[[#This Row],[SIEMA]],Siema2025,69,FALSE)</f>
        <v/>
      </c>
      <c r="AX437" s="108" t="str">
        <f>VLOOKUP(Tabela2[[#This Row],[SIEMA]],Siema2025,71,FALSE)</f>
        <v/>
      </c>
      <c r="AY437" s="108" t="str">
        <f>VLOOKUP(Tabela2[[#This Row],[SIEMA]],Siema2025,73,FALSE)</f>
        <v/>
      </c>
      <c r="AZ437" s="108" t="str">
        <f>VLOOKUP(Tabela2[[#This Row],[SIEMA]],Siema2025,75,FALSE)</f>
        <v/>
      </c>
      <c r="BA437" s="108" t="str">
        <f>VLOOKUP(Tabela2[[#This Row],[SIEMA]],Siema2025,77,FALSE)</f>
        <v/>
      </c>
      <c r="BB437" s="108" t="str">
        <f>VLOOKUP(Tabela2[[#This Row],[SIEMA]],Siema2025,79,FALSE)</f>
        <v/>
      </c>
      <c r="BC437" s="108" t="str">
        <f>IF(Tabela2[[#This Row],[Outro(s) ]] = "X", "PREENCHER","NA")</f>
        <v>NA</v>
      </c>
      <c r="BD437" s="108" t="str">
        <f>VLOOKUP(Tabela2[[#This Row],[SIEMA]],Siema2025,82,FALSE)</f>
        <v/>
      </c>
      <c r="BE437" s="108" t="str">
        <f>VLOOKUP(Tabela2[[#This Row],[SIEMA]],Siema2025,81,FALSE)</f>
        <v/>
      </c>
      <c r="BF437" s="110" t="str">
        <f>VLOOKUP(Tabela2[[#This Row],[SIEMA]],Siema2025,28,FALSE)</f>
        <v>PETRORECÔNCAVO S.A.</v>
      </c>
      <c r="BG437" s="110"/>
      <c r="BH437" s="111" t="str">
        <f>VLOOKUP(Tabela2[[#This Row],[SIEMA]],Siema2025,29,FALSE)</f>
        <v/>
      </c>
      <c r="BI437" s="112" t="str">
        <f>VLOOKUP(Tabela2[[#This Row],[SIEMA]],Siema2025,107,FALSE)</f>
        <v>Não</v>
      </c>
      <c r="BJ437" s="107" t="s">
        <v>7113</v>
      </c>
      <c r="BK437" s="104" t="s">
        <v>2696</v>
      </c>
      <c r="BL437" s="140">
        <v>45884</v>
      </c>
      <c r="BM437" s="108">
        <f ca="1">IF(Tabela2[[#This Row],[Data de atendimento do Ibama (considerar o primeiro documento/ação)]]="",_xlfn.DAYS(TODAY(),J437),_xlfn.DAYS(Tabela2[[#This Row],[Data de atendimento do Ibama (considerar o primeiro documento/ação)]],J437))</f>
        <v>43</v>
      </c>
      <c r="BN437" s="108" t="str">
        <f>IF(Tabela2[[#This Row],[Atendido pelo Ibama ("Não" ou "Sim")]]="Não","Preencher", IF(Tabela2[[#This Row],[Atendido pelo Ibama ("Não" ou "Sim")]]="Sim","NA",""))</f>
        <v>NA</v>
      </c>
      <c r="BO437" s="114" t="s">
        <v>7138</v>
      </c>
      <c r="BP437" s="108" t="str">
        <f>IF(Tabela2[[#This Row],[Forma de atendimento (primeiro documento/ação)]]= "Outros (especificar)", "PREENCHER","NA")</f>
        <v>NA</v>
      </c>
      <c r="BQ437" s="106" t="s">
        <v>123</v>
      </c>
      <c r="BR437" s="108" t="str">
        <f>IF(Tabela2[[#This Row],[Equipe do Ibama foi a campo? Houve sobrevoo do Poseidon?]] = "Sim", "PREENCHER","NA")</f>
        <v>NA</v>
      </c>
      <c r="BS437" s="108" t="str">
        <f>IF(Tabela2[[#This Row],[Se sim, foi emitida Ordem de Emergência? (informações vinculada à coluna CK)]] = "Sim", "PREENCHER","NA")</f>
        <v>NA</v>
      </c>
      <c r="BT437" s="108" t="str">
        <f>IF(Tabela2[[#This Row],[Foi elaborado Relatório de Vistoria pelo Ibama? (informações vinculada à coluna CK)]] = "Sim", "PREENCHER","NA")</f>
        <v>NA</v>
      </c>
      <c r="BU437" s="108" t="s">
        <v>2696</v>
      </c>
      <c r="BV437" s="108" t="s">
        <v>2696</v>
      </c>
      <c r="BW437" s="108" t="s">
        <v>2696</v>
      </c>
      <c r="BX437" s="106" t="s">
        <v>7115</v>
      </c>
      <c r="BY437" s="140">
        <v>45901</v>
      </c>
      <c r="BZ437" s="104">
        <f>IF(Tabela2[[#This Row],[Data do documento de encerramento]]="NA","NA",IF(Tabela2[[#This Row],[Data do documento de encerramento]]="","Pendente de conclusão/ encerramento",_xlfn.DAYS(Tabela2[[#This Row],[Data do documento de encerramento]],J437)))</f>
        <v>60</v>
      </c>
      <c r="CA437" s="107"/>
      <c r="CB437" s="107"/>
      <c r="CC437" s="129"/>
      <c r="CD437" s="107"/>
      <c r="CE437" s="107"/>
      <c r="CF437" s="107"/>
    </row>
    <row r="438" spans="1:84" ht="60.75">
      <c r="A438" s="182">
        <v>20257518015</v>
      </c>
      <c r="B438" s="118" t="s">
        <v>9002</v>
      </c>
      <c r="C438" s="108" t="s">
        <v>672</v>
      </c>
      <c r="D438" s="106" t="s">
        <v>637</v>
      </c>
      <c r="E438" s="106" t="s">
        <v>9003</v>
      </c>
      <c r="F438" s="106"/>
      <c r="G438" s="106" t="s">
        <v>9004</v>
      </c>
      <c r="H438" s="106" t="s">
        <v>9005</v>
      </c>
      <c r="I438" s="104" t="str">
        <f>VLOOKUP(Tabela2[[#This Row],[SIEMA]],Siema2025,19,FALSE)</f>
        <v>Santos</v>
      </c>
      <c r="J438" s="105">
        <f>VLOOKUP(Tabela2[[#This Row],[SIEMA]],Siema2025,2,FALSE)</f>
        <v>45842</v>
      </c>
      <c r="K438" s="105" t="str">
        <f>VLOOKUP(Tabela2[[#This Row],[SIEMA]],Siema2025,16,FALSE)</f>
        <v>Sexta</v>
      </c>
      <c r="L438" s="106" t="str">
        <f>IF(Tabela2[[#This Row],[Data]]="","Sem Informação",VLOOKUP(MONTH(Tabela2[[#This Row],[Data]]),'[1]Validação de dados'!$I$1:$J$13,2,0))</f>
        <v>Julho</v>
      </c>
      <c r="M438" s="104">
        <f>YEAR(Tabela2[[#This Row],[Data]])</f>
        <v>2025</v>
      </c>
      <c r="N438" s="105" t="str">
        <f>VLOOKUP(Tabela2[[#This Row],[SIEMA]],Siema2025,17,FALSE)</f>
        <v>Vespertino</v>
      </c>
      <c r="O438" s="105" t="s">
        <v>111</v>
      </c>
      <c r="P438" s="104" t="str">
        <f>VLOOKUP(Tabela2[[#This Row],[SIEMA]],Siema2025,21,FALSE)</f>
        <v>[Embarcação Bram Bravo]: Durante operação submarina de torqueamento de parafuso com ROV (veículo de operação remota), foi observada queda repentina na pressão e escape de fluido próximo à torqueadeira. Estimado volume de 0,00018 m³ de fluido hidráulico base óleo para o mar.</v>
      </c>
      <c r="Q438" s="104" t="s">
        <v>7094</v>
      </c>
      <c r="R438" s="104" t="s">
        <v>7471</v>
      </c>
      <c r="S438" s="107" t="s">
        <v>7096</v>
      </c>
      <c r="T438" s="104">
        <v>1.8000000000000001E-4</v>
      </c>
      <c r="U438" s="104" t="s">
        <v>7111</v>
      </c>
      <c r="V438" s="104" t="s">
        <v>7472</v>
      </c>
      <c r="W438" s="104"/>
      <c r="X438" s="113"/>
      <c r="Y438" s="109" t="str">
        <f>IF(W438="","", IF(W438="NC","", IF(W438="NE","", IF(W438="NA","",IFERROR(VLOOKUP(W438,Produtos!$A$1:$C$2319,2,FALSE),"Não Cadastrado")))))</f>
        <v/>
      </c>
      <c r="Z438" s="104"/>
      <c r="AA438" s="104"/>
      <c r="AB438" s="104" t="str">
        <f>IF(W438="","",IF(ISNUMBER(W438)=FALSE,"Não se aplica",IFERROR(VLOOKUP(W438,Produtos!$A$1:$C$2319,3,FALSE),"Não Cadastrado")))</f>
        <v/>
      </c>
      <c r="AC438" s="104"/>
      <c r="AD438" s="108"/>
      <c r="AE438" s="107" t="str">
        <f>IF(AC438="","", IF(AC438="NC","", IF(AC438="NE","", IF(AC438="NA","",IFERROR(VLOOKUP(AC438,Produtos!$A$1:$C$2319,2,FALSE),"Não Cadastrado")))))</f>
        <v/>
      </c>
      <c r="AF438" s="104"/>
      <c r="AG438" s="104"/>
      <c r="AH438" s="104" t="str">
        <f>IF(AC438="","",IF(ISNUMBER(AC438)=FALSE,"Não se aplica",IFERROR(VLOOKUP(AC438,Produtos!$A$1:$C$2319,3,FALSE),"Não Cadastrado")))</f>
        <v/>
      </c>
      <c r="AI438" s="104"/>
      <c r="AJ438" s="104" t="str">
        <f>VLOOKUP(Tabela2[[#This Row],[SIEMA]],Siema2025,26,FALSE)</f>
        <v>Mangueira flexível da torqueadeira danificada. Em investigação.
Atualização doa dia 01/08/2025.
Durante deslocamento entre o fabricante e a embarcação e/ou durante seu acondicionamento a bordo houve falha no manuseio da mesma gerando danos visualmente imperceptíveis na mangueira</v>
      </c>
      <c r="AK438" s="107" t="s">
        <v>7229</v>
      </c>
      <c r="AL438" s="107" t="s">
        <v>7112</v>
      </c>
      <c r="AM438" s="107"/>
      <c r="AN438" s="108" t="str">
        <f>VLOOKUP(Tabela2[[#This Row],[SIEMA]],Siema2025,51,FALSE)</f>
        <v/>
      </c>
      <c r="AO438" s="108" t="str">
        <f>VLOOKUP(Tabela2[[#This Row],[SIEMA]],Siema2025,53,FALSE)</f>
        <v/>
      </c>
      <c r="AP438" s="108" t="str">
        <f>VLOOKUP(Tabela2[[#This Row],[SIEMA]],Siema2025,55,FALSE)</f>
        <v/>
      </c>
      <c r="AQ438" s="108" t="str">
        <f>VLOOKUP(Tabela2[[#This Row],[SIEMA]],Siema2025,57,FALSE)</f>
        <v/>
      </c>
      <c r="AR438" s="108" t="str">
        <f>VLOOKUP(Tabela2[[#This Row],[SIEMA]],Siema2025,59,FALSE)</f>
        <v/>
      </c>
      <c r="AS438" s="108" t="str">
        <f>VLOOKUP(Tabela2[[#This Row],[SIEMA]],Siema2025,61,FALSE)</f>
        <v>X</v>
      </c>
      <c r="AT438" s="108" t="str">
        <f>VLOOKUP(Tabela2[[#This Row],[SIEMA]],Siema2025,63,FALSE)</f>
        <v/>
      </c>
      <c r="AU438" s="108" t="str">
        <f>VLOOKUP(Tabela2[[#This Row],[SIEMA]],Siema2025,65,FALSE)</f>
        <v/>
      </c>
      <c r="AV438" s="108" t="str">
        <f>VLOOKUP(Tabela2[[#This Row],[SIEMA]],Siema2025,67,FALSE)</f>
        <v/>
      </c>
      <c r="AW438" s="108" t="str">
        <f>VLOOKUP(Tabela2[[#This Row],[SIEMA]],Siema2025,69,FALSE)</f>
        <v/>
      </c>
      <c r="AX438" s="108" t="str">
        <f>VLOOKUP(Tabela2[[#This Row],[SIEMA]],Siema2025,71,FALSE)</f>
        <v/>
      </c>
      <c r="AY438" s="108" t="str">
        <f>VLOOKUP(Tabela2[[#This Row],[SIEMA]],Siema2025,73,FALSE)</f>
        <v/>
      </c>
      <c r="AZ438" s="108" t="str">
        <f>VLOOKUP(Tabela2[[#This Row],[SIEMA]],Siema2025,75,FALSE)</f>
        <v/>
      </c>
      <c r="BA438" s="108" t="str">
        <f>VLOOKUP(Tabela2[[#This Row],[SIEMA]],Siema2025,77,FALSE)</f>
        <v/>
      </c>
      <c r="BB438" s="108" t="str">
        <f>VLOOKUP(Tabela2[[#This Row],[SIEMA]],Siema2025,79,FALSE)</f>
        <v/>
      </c>
      <c r="BC438" s="108" t="str">
        <f>IF(Tabela2[[#This Row],[Outro(s) ]] = "X", "PREENCHER","NA")</f>
        <v>NA</v>
      </c>
      <c r="BD438" s="108" t="str">
        <f>VLOOKUP(Tabela2[[#This Row],[SIEMA]],Siema2025,82,FALSE)</f>
        <v/>
      </c>
      <c r="BE438" s="108" t="str">
        <f>VLOOKUP(Tabela2[[#This Row],[SIEMA]],Siema2025,81,FALSE)</f>
        <v/>
      </c>
      <c r="BF438" s="110" t="str">
        <f>VLOOKUP(Tabela2[[#This Row],[SIEMA]],Siema2025,28,FALSE)</f>
        <v>Petrobras</v>
      </c>
      <c r="BG438" s="110"/>
      <c r="BH438" s="111">
        <v>33000167000101</v>
      </c>
      <c r="BI438" s="112" t="str">
        <f>VLOOKUP(Tabela2[[#This Row],[SIEMA]],Siema2025,107,FALSE)</f>
        <v>Não</v>
      </c>
      <c r="BJ438" s="107" t="s">
        <v>7099</v>
      </c>
      <c r="BK438" s="104" t="s">
        <v>2696</v>
      </c>
      <c r="BL438" s="140">
        <v>45846</v>
      </c>
      <c r="BM438" s="108">
        <f ca="1">IF(Tabela2[[#This Row],[Data de atendimento do Ibama (considerar o primeiro documento/ação)]]="",_xlfn.DAYS(TODAY(),J438),_xlfn.DAYS(Tabela2[[#This Row],[Data de atendimento do Ibama (considerar o primeiro documento/ação)]],J438))</f>
        <v>4</v>
      </c>
      <c r="BN438" s="108" t="str">
        <f>IF(Tabela2[[#This Row],[Atendido pelo Ibama ("Não" ou "Sim")]]="Não","Preencher", IF(Tabela2[[#This Row],[Atendido pelo Ibama ("Não" ou "Sim")]]="Sim","NA",""))</f>
        <v>NA</v>
      </c>
      <c r="BO438" s="114" t="s">
        <v>7100</v>
      </c>
      <c r="BP438" s="108" t="str">
        <f>IF(Tabela2[[#This Row],[Forma de atendimento (primeiro documento/ação)]]= "Outros (especificar)", "PREENCHER","NA")</f>
        <v>NA</v>
      </c>
      <c r="BQ438" s="106" t="s">
        <v>123</v>
      </c>
      <c r="BR438" s="108" t="str">
        <f>IF(Tabela2[[#This Row],[Equipe do Ibama foi a campo? Houve sobrevoo do Poseidon?]] = "Sim", "PREENCHER","NA")</f>
        <v>NA</v>
      </c>
      <c r="BS438" s="108" t="str">
        <f>IF(Tabela2[[#This Row],[Se sim, foi emitida Ordem de Emergência? (informações vinculada à coluna CK)]] = "Sim", "PREENCHER","NA")</f>
        <v>NA</v>
      </c>
      <c r="BT438" s="108" t="s">
        <v>7101</v>
      </c>
      <c r="BU438" s="108" t="s">
        <v>2696</v>
      </c>
      <c r="BV438" s="108" t="s">
        <v>123</v>
      </c>
      <c r="BW438" s="108" t="s">
        <v>2696</v>
      </c>
      <c r="BX438" s="106" t="s">
        <v>7102</v>
      </c>
      <c r="BY438" s="140">
        <v>45916</v>
      </c>
      <c r="BZ438" s="104">
        <f>IF(Tabela2[[#This Row],[Data do documento de encerramento]]="NA","NA",IF(Tabela2[[#This Row],[Data do documento de encerramento]]="","Pendente de conclusão/ encerramento",_xlfn.DAYS(Tabela2[[#This Row],[Data do documento de encerramento]],J438)))</f>
        <v>74</v>
      </c>
      <c r="CA438" s="107"/>
      <c r="CB438" s="107" t="s">
        <v>7277</v>
      </c>
      <c r="CC438" s="107" t="s">
        <v>7140</v>
      </c>
      <c r="CD438" s="107" t="s">
        <v>123</v>
      </c>
      <c r="CE438" s="107" t="s">
        <v>123</v>
      </c>
      <c r="CF438" s="107" t="s">
        <v>7105</v>
      </c>
    </row>
    <row r="439" spans="1:84" ht="60.75">
      <c r="A439" s="169">
        <v>20257561222</v>
      </c>
      <c r="B439" s="170" t="s">
        <v>9006</v>
      </c>
      <c r="C439" s="108" t="str">
        <f>VLOOKUP(Tabela2[[#This Row],[SIEMA]],Siema2025,4,FALSE)</f>
        <v xml:space="preserve"> RS</v>
      </c>
      <c r="D439" s="106" t="str">
        <f>VLOOKUP(Tabela2[[#This Row],[SIEMA]],Siema2025,3,FALSE)</f>
        <v xml:space="preserve">Pinheiro Machado </v>
      </c>
      <c r="E439" s="106" t="str">
        <f>VLOOKUP(Tabela2[[#This Row],[SIEMA]],Siema2025,20,FALSE)</f>
        <v>6M6J+H7Q Pinheiro Machado, RS</v>
      </c>
      <c r="F439" s="106"/>
      <c r="G439" s="106" t="s">
        <v>9007</v>
      </c>
      <c r="H439" s="106" t="s">
        <v>9008</v>
      </c>
      <c r="I439" s="104" t="s">
        <v>7120</v>
      </c>
      <c r="J439" s="105">
        <f>VLOOKUP(Tabela2[[#This Row],[SIEMA]],Siema2025,2,FALSE)</f>
        <v>45842</v>
      </c>
      <c r="K439" s="105" t="str">
        <f>VLOOKUP(Tabela2[[#This Row],[SIEMA]],Siema2025,16,FALSE)</f>
        <v>Sexta</v>
      </c>
      <c r="L439" s="106" t="str">
        <f>IF(Tabela2[[#This Row],[Data]]="","Sem Informação",VLOOKUP(MONTH(Tabela2[[#This Row],[Data]]),'[1]Validação de dados'!$I$1:$J$13,2,0))</f>
        <v>Julho</v>
      </c>
      <c r="M439" s="104">
        <f>YEAR(Tabela2[[#This Row],[Data]])</f>
        <v>2025</v>
      </c>
      <c r="N439" s="105" t="str">
        <f>VLOOKUP(Tabela2[[#This Row],[SIEMA]],Siema2025,17,FALSE)</f>
        <v>Vespertino</v>
      </c>
      <c r="O439" s="105" t="str">
        <f>VLOOKUP(Tabela2[[#This Row],[SIEMA]],Siema2025,5,FALSE)</f>
        <v>Ferrovia</v>
      </c>
      <c r="P439" s="104" t="str">
        <f>VLOOKUP(Tabela2[[#This Row],[SIEMA]],Siema2025,21,FALSE)</f>
        <v>Falha operacional da equipe de manutenção, foram trocar a roda do vagão HFD 632240-9, e acabaram tombando o mesmo.</v>
      </c>
      <c r="Q439" s="104" t="s">
        <v>7127</v>
      </c>
      <c r="R439" s="104" t="s">
        <v>7127</v>
      </c>
      <c r="S439" s="107" t="s">
        <v>7451</v>
      </c>
      <c r="T439" s="104" t="str">
        <f>VLOOKUP(Tabela2[[#This Row],[SIEMA]],Siema2025,11,FALSE)</f>
        <v>9</v>
      </c>
      <c r="U439" s="104" t="s">
        <v>7121</v>
      </c>
      <c r="V439" s="104" t="s">
        <v>7127</v>
      </c>
      <c r="W439" s="104"/>
      <c r="X439" s="113"/>
      <c r="Y439" s="109" t="str">
        <f>IF(W439="","", IF(W439="NC","", IF(W439="NE","", IF(W439="NA","",IFERROR(VLOOKUP(W439,Produtos!$A$1:$C$2319,2,FALSE),"Não Cadastrado")))))</f>
        <v/>
      </c>
      <c r="Z439" s="104"/>
      <c r="AA439" s="104"/>
      <c r="AB439" s="104" t="str">
        <f>IF(W439="","",IF(ISNUMBER(W439)=FALSE,"Não se aplica",IFERROR(VLOOKUP(W439,Produtos!$A$1:$C$2319,3,FALSE),"Não Cadastrado")))</f>
        <v/>
      </c>
      <c r="AC439" s="104"/>
      <c r="AD439" s="108"/>
      <c r="AE439" s="107" t="str">
        <f>IF(AC439="","", IF(AC439="NC","", IF(AC439="NE","", IF(AC439="NA","",IFERROR(VLOOKUP(AC439,Produtos!$A$1:$C$2319,2,FALSE),"Não Cadastrado")))))</f>
        <v/>
      </c>
      <c r="AF439" s="104"/>
      <c r="AG439" s="104"/>
      <c r="AH439" s="104" t="str">
        <f>IF(AC439="","",IF(ISNUMBER(AC439)=FALSE,"Não se aplica",IFERROR(VLOOKUP(AC439,Produtos!$A$1:$C$2319,3,FALSE),"Não Cadastrado")))</f>
        <v/>
      </c>
      <c r="AI439" s="104"/>
      <c r="AJ439" s="104" t="str">
        <f>VLOOKUP(Tabela2[[#This Row],[SIEMA]],Siema2025,26,FALSE)</f>
        <v>Falha operacional da equipe de manutenção, foram trocar a roda do vagão HFD 632240-9, e acabaram tombando o mesmo. O vagão estava carregado com soja em grãos.</v>
      </c>
      <c r="AK439" s="107" t="s">
        <v>7229</v>
      </c>
      <c r="AL439" s="107"/>
      <c r="AM439" s="107"/>
      <c r="AN439" s="108" t="str">
        <f>VLOOKUP(Tabela2[[#This Row],[SIEMA]],Siema2025,51,FALSE)</f>
        <v/>
      </c>
      <c r="AO439" s="108" t="str">
        <f>VLOOKUP(Tabela2[[#This Row],[SIEMA]],Siema2025,53,FALSE)</f>
        <v/>
      </c>
      <c r="AP439" s="108" t="str">
        <f>VLOOKUP(Tabela2[[#This Row],[SIEMA]],Siema2025,55,FALSE)</f>
        <v/>
      </c>
      <c r="AQ439" s="108" t="str">
        <f>VLOOKUP(Tabela2[[#This Row],[SIEMA]],Siema2025,57,FALSE)</f>
        <v/>
      </c>
      <c r="AR439" s="108" t="str">
        <f>VLOOKUP(Tabela2[[#This Row],[SIEMA]],Siema2025,59,FALSE)</f>
        <v/>
      </c>
      <c r="AS439" s="108" t="str">
        <f>VLOOKUP(Tabela2[[#This Row],[SIEMA]],Siema2025,61,FALSE)</f>
        <v/>
      </c>
      <c r="AT439" s="108" t="str">
        <f>VLOOKUP(Tabela2[[#This Row],[SIEMA]],Siema2025,63,FALSE)</f>
        <v/>
      </c>
      <c r="AU439" s="108" t="str">
        <f>VLOOKUP(Tabela2[[#This Row],[SIEMA]],Siema2025,65,FALSE)</f>
        <v>X</v>
      </c>
      <c r="AV439" s="108" t="str">
        <f>VLOOKUP(Tabela2[[#This Row],[SIEMA]],Siema2025,67,FALSE)</f>
        <v/>
      </c>
      <c r="AW439" s="108" t="str">
        <f>VLOOKUP(Tabela2[[#This Row],[SIEMA]],Siema2025,69,FALSE)</f>
        <v/>
      </c>
      <c r="AX439" s="108" t="str">
        <f>VLOOKUP(Tabela2[[#This Row],[SIEMA]],Siema2025,71,FALSE)</f>
        <v/>
      </c>
      <c r="AY439" s="108" t="str">
        <f>VLOOKUP(Tabela2[[#This Row],[SIEMA]],Siema2025,73,FALSE)</f>
        <v/>
      </c>
      <c r="AZ439" s="108" t="str">
        <f>VLOOKUP(Tabela2[[#This Row],[SIEMA]],Siema2025,75,FALSE)</f>
        <v/>
      </c>
      <c r="BA439" s="108" t="str">
        <f>VLOOKUP(Tabela2[[#This Row],[SIEMA]],Siema2025,77,FALSE)</f>
        <v/>
      </c>
      <c r="BB439" s="108" t="str">
        <f>VLOOKUP(Tabela2[[#This Row],[SIEMA]],Siema2025,79,FALSE)</f>
        <v/>
      </c>
      <c r="BC439" s="108" t="str">
        <f>IF(Tabela2[[#This Row],[Outro(s) ]] = "X", "PREENCHER","NA")</f>
        <v>NA</v>
      </c>
      <c r="BD439" s="108" t="str">
        <f>VLOOKUP(Tabela2[[#This Row],[SIEMA]],Siema2025,82,FALSE)</f>
        <v/>
      </c>
      <c r="BE439" s="108" t="str">
        <f>VLOOKUP(Tabela2[[#This Row],[SIEMA]],Siema2025,81,FALSE)</f>
        <v/>
      </c>
      <c r="BF439" s="110" t="s">
        <v>3066</v>
      </c>
      <c r="BG439" s="110" t="s">
        <v>7422</v>
      </c>
      <c r="BH439" s="111" t="str">
        <f>VLOOKUP(Tabela2[[#This Row],[SIEMA]],Siema2025,29,FALSE)</f>
        <v>01258944000550</v>
      </c>
      <c r="BI439" s="112" t="str">
        <f>VLOOKUP(Tabela2[[#This Row],[SIEMA]],Siema2025,107,FALSE)</f>
        <v>Não</v>
      </c>
      <c r="BJ439" s="107" t="s">
        <v>7099</v>
      </c>
      <c r="BK439" s="104" t="s">
        <v>2696</v>
      </c>
      <c r="BL439" s="140">
        <v>45852</v>
      </c>
      <c r="BM439" s="108">
        <f ca="1">IF(Tabela2[[#This Row],[Data de atendimento do Ibama (considerar o primeiro documento/ação)]]="",_xlfn.DAYS(TODAY(),J439),_xlfn.DAYS(Tabela2[[#This Row],[Data de atendimento do Ibama (considerar o primeiro documento/ação)]],J439))</f>
        <v>10</v>
      </c>
      <c r="BN439" s="108" t="str">
        <f>IF(Tabela2[[#This Row],[Atendido pelo Ibama ("Não" ou "Sim")]]="Não","Preencher", IF(Tabela2[[#This Row],[Atendido pelo Ibama ("Não" ou "Sim")]]="Sim","NA",""))</f>
        <v>NA</v>
      </c>
      <c r="BO439" s="114" t="s">
        <v>7423</v>
      </c>
      <c r="BP439" s="108" t="str">
        <f>IF(Tabela2[[#This Row],[Forma de atendimento (primeiro documento/ação)]]= "Outros (especificar)", "PREENCHER","NA")</f>
        <v>NA</v>
      </c>
      <c r="BQ439" s="106" t="s">
        <v>2696</v>
      </c>
      <c r="BR439" s="108" t="str">
        <f>IF(Tabela2[[#This Row],[Equipe do Ibama foi a campo? Houve sobrevoo do Poseidon?]] = "Sim", "PREENCHER","NA")</f>
        <v>PREENCHER</v>
      </c>
      <c r="BS439" s="108" t="s">
        <v>123</v>
      </c>
      <c r="BT439" s="108" t="s">
        <v>7101</v>
      </c>
      <c r="BU439" s="108" t="s">
        <v>2696</v>
      </c>
      <c r="BV439" s="108" t="s">
        <v>123</v>
      </c>
      <c r="BW439" s="108" t="s">
        <v>2696</v>
      </c>
      <c r="BX439" s="106" t="s">
        <v>7769</v>
      </c>
      <c r="BY439" s="106"/>
      <c r="BZ439" s="104" t="str">
        <f>IF(Tabela2[[#This Row],[Data do documento de encerramento]]="NA","NA",IF(Tabela2[[#This Row],[Data do documento de encerramento]]="","Pendente de conclusão/ encerramento",_xlfn.DAYS(Tabela2[[#This Row],[Data do documento de encerramento]],J439)))</f>
        <v>Pendente de conclusão/ encerramento</v>
      </c>
      <c r="CA439" s="107" t="s">
        <v>9009</v>
      </c>
      <c r="CB439" s="107"/>
      <c r="CC439" s="129"/>
      <c r="CD439" s="107"/>
      <c r="CE439" s="107"/>
      <c r="CF439" s="107"/>
    </row>
    <row r="440" spans="1:84" ht="60.75">
      <c r="A440" s="182">
        <v>20257628834</v>
      </c>
      <c r="B440" s="118" t="s">
        <v>9010</v>
      </c>
      <c r="C440" s="108" t="s">
        <v>672</v>
      </c>
      <c r="D440" s="106" t="s">
        <v>637</v>
      </c>
      <c r="E440" s="106" t="s">
        <v>8094</v>
      </c>
      <c r="F440" s="106"/>
      <c r="G440" s="106" t="s">
        <v>8095</v>
      </c>
      <c r="H440" s="106" t="s">
        <v>9011</v>
      </c>
      <c r="I440" s="104" t="str">
        <f>VLOOKUP(Tabela2[[#This Row],[SIEMA]],Siema2025,19,FALSE)</f>
        <v>Santos</v>
      </c>
      <c r="J440" s="105">
        <f>VLOOKUP(Tabela2[[#This Row],[SIEMA]],Siema2025,2,FALSE)</f>
        <v>45842</v>
      </c>
      <c r="K440" s="105" t="str">
        <f>VLOOKUP(Tabela2[[#This Row],[SIEMA]],Siema2025,16,FALSE)</f>
        <v>Sexta</v>
      </c>
      <c r="L440" s="106" t="str">
        <f>IF(Tabela2[[#This Row],[Data]]="","Sem Informação",VLOOKUP(MONTH(Tabela2[[#This Row],[Data]]),'[1]Validação de dados'!$I$1:$J$13,2,0))</f>
        <v>Julho</v>
      </c>
      <c r="M440" s="104">
        <f>YEAR(Tabela2[[#This Row],[Data]])</f>
        <v>2025</v>
      </c>
      <c r="N440" s="105" t="str">
        <f>VLOOKUP(Tabela2[[#This Row],[SIEMA]],Siema2025,17,FALSE)</f>
        <v>Matutino</v>
      </c>
      <c r="O440" s="105" t="str">
        <f>VLOOKUP(Tabela2[[#This Row],[SIEMA]],Siema2025,5,FALSE)</f>
        <v>Plataforma</v>
      </c>
      <c r="P440" s="104" t="str">
        <f>VLOOKUP(Tabela2[[#This Row],[SIEMA]],Siema2025,21,FALSE)</f>
        <v>Poço 7-LL-60D-RJS, interligado à plataforma PETROBRAS 66 (P-66),</v>
      </c>
      <c r="Q440" s="104" t="s">
        <v>637</v>
      </c>
      <c r="R440" s="104" t="s">
        <v>7227</v>
      </c>
      <c r="S440" s="107" t="s">
        <v>7228</v>
      </c>
      <c r="T440" s="104">
        <v>0.615923</v>
      </c>
      <c r="U440" s="104" t="s">
        <v>7111</v>
      </c>
      <c r="V440" s="104" t="str">
        <f>IF(Q440="","",IF(ISNUMBER(Q440)=FALSE,"Não se aplica",IFERROR(VLOOKUP(Q440,Produtos!$A$1:$C$2319,3,FALSE),"Não Cadastrado")))</f>
        <v>Não se aplica</v>
      </c>
      <c r="W440" s="104"/>
      <c r="X440" s="113"/>
      <c r="Y440" s="109" t="str">
        <f>IF(W440="","", IF(W440="NC","", IF(W440="NE","", IF(W440="NA","",IFERROR(VLOOKUP(W440,Produtos!$A$1:$C$2319,2,FALSE),"Não Cadastrado")))))</f>
        <v/>
      </c>
      <c r="Z440" s="104"/>
      <c r="AA440" s="104"/>
      <c r="AB440" s="104" t="str">
        <f>IF(W440="","",IF(ISNUMBER(W440)=FALSE,"Não se aplica",IFERROR(VLOOKUP(W440,Produtos!$A$1:$C$2319,3,FALSE),"Não Cadastrado")))</f>
        <v/>
      </c>
      <c r="AC440" s="104"/>
      <c r="AD440" s="108"/>
      <c r="AE440" s="107" t="str">
        <f>IF(AC440="","", IF(AC440="NC","", IF(AC440="NE","", IF(AC440="NA","",IFERROR(VLOOKUP(AC440,Produtos!$A$1:$C$2319,2,FALSE),"Não Cadastrado")))))</f>
        <v/>
      </c>
      <c r="AF440" s="104"/>
      <c r="AG440" s="104"/>
      <c r="AH440" s="104" t="str">
        <f>IF(AC440="","",IF(ISNUMBER(AC440)=FALSE,"Não se aplica",IFERROR(VLOOKUP(AC440,Produtos!$A$1:$C$2319,3,FALSE),"Não Cadastrado")))</f>
        <v/>
      </c>
      <c r="AI440" s="104"/>
      <c r="AJ440" s="104" t="str">
        <f>VLOOKUP(Tabela2[[#This Row],[SIEMA]],Siema2025,26,FALSE)</f>
        <v>Em investigação.</v>
      </c>
      <c r="AK440" s="107" t="s">
        <v>7229</v>
      </c>
      <c r="AL440" s="107"/>
      <c r="AM440" s="107"/>
      <c r="AN440" s="108" t="str">
        <f>VLOOKUP(Tabela2[[#This Row],[SIEMA]],Siema2025,51,FALSE)</f>
        <v/>
      </c>
      <c r="AO440" s="108" t="str">
        <f>VLOOKUP(Tabela2[[#This Row],[SIEMA]],Siema2025,53,FALSE)</f>
        <v/>
      </c>
      <c r="AP440" s="108" t="str">
        <f>VLOOKUP(Tabela2[[#This Row],[SIEMA]],Siema2025,55,FALSE)</f>
        <v/>
      </c>
      <c r="AQ440" s="108" t="str">
        <f>VLOOKUP(Tabela2[[#This Row],[SIEMA]],Siema2025,57,FALSE)</f>
        <v/>
      </c>
      <c r="AR440" s="108" t="str">
        <f>VLOOKUP(Tabela2[[#This Row],[SIEMA]],Siema2025,59,FALSE)</f>
        <v/>
      </c>
      <c r="AS440" s="108" t="str">
        <f>VLOOKUP(Tabela2[[#This Row],[SIEMA]],Siema2025,61,FALSE)</f>
        <v>X</v>
      </c>
      <c r="AT440" s="108" t="str">
        <f>VLOOKUP(Tabela2[[#This Row],[SIEMA]],Siema2025,63,FALSE)</f>
        <v/>
      </c>
      <c r="AU440" s="108" t="str">
        <f>VLOOKUP(Tabela2[[#This Row],[SIEMA]],Siema2025,65,FALSE)</f>
        <v/>
      </c>
      <c r="AV440" s="108" t="str">
        <f>VLOOKUP(Tabela2[[#This Row],[SIEMA]],Siema2025,67,FALSE)</f>
        <v/>
      </c>
      <c r="AW440" s="108" t="str">
        <f>VLOOKUP(Tabela2[[#This Row],[SIEMA]],Siema2025,69,FALSE)</f>
        <v/>
      </c>
      <c r="AX440" s="108" t="str">
        <f>VLOOKUP(Tabela2[[#This Row],[SIEMA]],Siema2025,71,FALSE)</f>
        <v/>
      </c>
      <c r="AY440" s="108" t="str">
        <f>VLOOKUP(Tabela2[[#This Row],[SIEMA]],Siema2025,73,FALSE)</f>
        <v/>
      </c>
      <c r="AZ440" s="108" t="str">
        <f>VLOOKUP(Tabela2[[#This Row],[SIEMA]],Siema2025,75,FALSE)</f>
        <v/>
      </c>
      <c r="BA440" s="108" t="str">
        <f>VLOOKUP(Tabela2[[#This Row],[SIEMA]],Siema2025,77,FALSE)</f>
        <v/>
      </c>
      <c r="BB440" s="108" t="str">
        <f>VLOOKUP(Tabela2[[#This Row],[SIEMA]],Siema2025,79,FALSE)</f>
        <v/>
      </c>
      <c r="BC440" s="108" t="str">
        <f>IF(Tabela2[[#This Row],[Outro(s) ]] = "X", "PREENCHER","NA")</f>
        <v>NA</v>
      </c>
      <c r="BD440" s="108" t="str">
        <f>VLOOKUP(Tabela2[[#This Row],[SIEMA]],Siema2025,82,FALSE)</f>
        <v/>
      </c>
      <c r="BE440" s="108" t="str">
        <f>VLOOKUP(Tabela2[[#This Row],[SIEMA]],Siema2025,81,FALSE)</f>
        <v/>
      </c>
      <c r="BF440" s="110" t="str">
        <f>VLOOKUP(Tabela2[[#This Row],[SIEMA]],Siema2025,28,FALSE)</f>
        <v>Petróleo Brasileiro S.A. - PETROBRAS</v>
      </c>
      <c r="BG440" s="110"/>
      <c r="BH440" s="111">
        <v>33000167000101</v>
      </c>
      <c r="BI440" s="112" t="str">
        <f>VLOOKUP(Tabela2[[#This Row],[SIEMA]],Siema2025,107,FALSE)</f>
        <v>Não</v>
      </c>
      <c r="BJ440" s="107" t="s">
        <v>7099</v>
      </c>
      <c r="BK440" s="104" t="s">
        <v>2696</v>
      </c>
      <c r="BL440" s="140">
        <v>45848</v>
      </c>
      <c r="BM440" s="108">
        <f ca="1">IF(Tabela2[[#This Row],[Data de atendimento do Ibama (considerar o primeiro documento/ação)]]="",_xlfn.DAYS(TODAY(),J440),_xlfn.DAYS(Tabela2[[#This Row],[Data de atendimento do Ibama (considerar o primeiro documento/ação)]],J440))</f>
        <v>6</v>
      </c>
      <c r="BN440" s="108" t="str">
        <f>IF(Tabela2[[#This Row],[Atendido pelo Ibama ("Não" ou "Sim")]]="Não","Preencher", IF(Tabela2[[#This Row],[Atendido pelo Ibama ("Não" ou "Sim")]]="Sim","NA",""))</f>
        <v>NA</v>
      </c>
      <c r="BO440" s="114" t="s">
        <v>7100</v>
      </c>
      <c r="BP440" s="108" t="str">
        <f>IF(Tabela2[[#This Row],[Forma de atendimento (primeiro documento/ação)]]= "Outros (especificar)", "PREENCHER","NA")</f>
        <v>NA</v>
      </c>
      <c r="BQ440" s="106" t="s">
        <v>123</v>
      </c>
      <c r="BR440" s="108" t="str">
        <f>IF(Tabela2[[#This Row],[Equipe do Ibama foi a campo? Houve sobrevoo do Poseidon?]] = "Sim", "PREENCHER","NA")</f>
        <v>NA</v>
      </c>
      <c r="BS440" s="108" t="str">
        <f>IF(Tabela2[[#This Row],[Se sim, foi emitida Ordem de Emergência? (informações vinculada à coluna CK)]] = "Sim", "PREENCHER","NA")</f>
        <v>NA</v>
      </c>
      <c r="BT440" s="108" t="s">
        <v>7101</v>
      </c>
      <c r="BU440" s="108" t="s">
        <v>123</v>
      </c>
      <c r="BV440" s="108" t="s">
        <v>123</v>
      </c>
      <c r="BW440" s="108" t="s">
        <v>123</v>
      </c>
      <c r="BX440" s="106" t="s">
        <v>7127</v>
      </c>
      <c r="BY440" s="106"/>
      <c r="BZ440" s="104" t="str">
        <f>IF(Tabela2[[#This Row],[Data do documento de encerramento]]="NA","NA",IF(Tabela2[[#This Row],[Data do documento de encerramento]]="","Pendente de conclusão/ encerramento",_xlfn.DAYS(Tabela2[[#This Row],[Data do documento de encerramento]],J440)))</f>
        <v>Pendente de conclusão/ encerramento</v>
      </c>
      <c r="CA440" s="130" t="s">
        <v>7230</v>
      </c>
      <c r="CB440" s="107" t="s">
        <v>7277</v>
      </c>
      <c r="CC440" s="130" t="s">
        <v>9012</v>
      </c>
      <c r="CD440" s="107" t="s">
        <v>123</v>
      </c>
      <c r="CE440" s="107" t="s">
        <v>123</v>
      </c>
      <c r="CF440" s="107" t="s">
        <v>7105</v>
      </c>
    </row>
    <row r="441" spans="1:84" ht="60.75">
      <c r="A441" s="182">
        <v>20257654000</v>
      </c>
      <c r="B441" s="118" t="s">
        <v>9013</v>
      </c>
      <c r="C441" s="108" t="s">
        <v>672</v>
      </c>
      <c r="D441" s="106" t="s">
        <v>637</v>
      </c>
      <c r="E441" s="106" t="s">
        <v>9014</v>
      </c>
      <c r="F441" s="106"/>
      <c r="G441" s="106" t="s">
        <v>9015</v>
      </c>
      <c r="H441" s="106" t="s">
        <v>9016</v>
      </c>
      <c r="I441" s="104" t="str">
        <f>VLOOKUP(Tabela2[[#This Row],[SIEMA]],Siema2025,19,FALSE)</f>
        <v>Santos</v>
      </c>
      <c r="J441" s="105">
        <f>VLOOKUP(Tabela2[[#This Row],[SIEMA]],Siema2025,2,FALSE)</f>
        <v>45842</v>
      </c>
      <c r="K441" s="105" t="str">
        <f>VLOOKUP(Tabela2[[#This Row],[SIEMA]],Siema2025,16,FALSE)</f>
        <v>Sexta</v>
      </c>
      <c r="L441" s="106" t="str">
        <f>IF(Tabela2[[#This Row],[Data]]="","Sem Informação",VLOOKUP(MONTH(Tabela2[[#This Row],[Data]]),'[1]Validação de dados'!$I$1:$J$13,2,0))</f>
        <v>Julho</v>
      </c>
      <c r="M441" s="104">
        <f>YEAR(Tabela2[[#This Row],[Data]])</f>
        <v>2025</v>
      </c>
      <c r="N441" s="105" t="str">
        <f>VLOOKUP(Tabela2[[#This Row],[SIEMA]],Siema2025,17,FALSE)</f>
        <v>Vespertino</v>
      </c>
      <c r="O441" s="105" t="str">
        <f>VLOOKUP(Tabela2[[#This Row],[SIEMA]],Siema2025,5,FALSE)</f>
        <v>Plataforma</v>
      </c>
      <c r="P441" s="104" t="str">
        <f>VLOOKUP(Tabela2[[#This Row],[SIEMA]],Siema2025,21,FALSE)</f>
        <v/>
      </c>
      <c r="Q441" s="104">
        <v>1202</v>
      </c>
      <c r="R441" s="104" t="s">
        <v>3060</v>
      </c>
      <c r="S441" s="107" t="str">
        <f>IF(Q441="","", IF(Q441="NC","", IF(Q441="NE","", IF(Q441="NA","",IFERROR(VLOOKUP(Q441,Produtos!$A$1:$C$2319,2,FALSE),"Não Cadastrado")))))</f>
        <v>GASÓLEO ou ÓLEO DIESEL ou ÓLEO PARA AQUECIMENTO, LEVE</v>
      </c>
      <c r="T441" s="104">
        <v>0.01</v>
      </c>
      <c r="U441" s="104" t="s">
        <v>7111</v>
      </c>
      <c r="V441" s="104">
        <f>IF(Q441="","",IF(ISNUMBER(Q441)=FALSE,"Não se aplica",IFERROR(VLOOKUP(Q441,Produtos!$A$1:$C$2319,3,FALSE),"Não Cadastrado")))</f>
        <v>3</v>
      </c>
      <c r="W441" s="104" t="str">
        <f>VLOOKUP(Tabela2[[#This Row],[SIEMA]],Siema2025,10,FALSE)</f>
        <v/>
      </c>
      <c r="X441" s="113"/>
      <c r="Y441" s="109" t="str">
        <f>IF(W441="","", IF(W441="NC","", IF(W441="NE","", IF(W441="NA","",IFERROR(VLOOKUP(W441,Produtos!$A$1:$C$2319,2,FALSE),"Não Cadastrado")))))</f>
        <v/>
      </c>
      <c r="Z441" s="104" t="str">
        <f>VLOOKUP(Tabela2[[#This Row],[SIEMA]],Siema2025,11,FALSE)</f>
        <v xml:space="preserve"> </v>
      </c>
      <c r="AA441" s="104" t="str">
        <f>VLOOKUP(Tabela2[[#This Row],[SIEMA]],Siema2025,12,FALSE)</f>
        <v xml:space="preserve"> </v>
      </c>
      <c r="AB441" s="104" t="str">
        <f>IF(W441="","",IF(ISNUMBER(W441)=FALSE,"Não se aplica",IFERROR(VLOOKUP(W441,Produtos!$A$1:$C$2319,3,FALSE),"Não Cadastrado")))</f>
        <v/>
      </c>
      <c r="AC441" s="104"/>
      <c r="AD441" s="108"/>
      <c r="AE441" s="107" t="str">
        <f>IF(AC441="","", IF(AC441="NC","", IF(AC441="NE","", IF(AC441="NA","",IFERROR(VLOOKUP(AC441,Produtos!$A$1:$C$2319,2,FALSE),"Não Cadastrado")))))</f>
        <v/>
      </c>
      <c r="AF441" s="104"/>
      <c r="AG441" s="104"/>
      <c r="AH441" s="104" t="str">
        <f>IF(AC441="","",IF(ISNUMBER(AC441)=FALSE,"Não se aplica",IFERROR(VLOOKUP(AC441,Produtos!$A$1:$C$2319,3,FALSE),"Não Cadastrado")))</f>
        <v/>
      </c>
      <c r="AI441" s="104"/>
      <c r="AJ441" s="104" t="str">
        <f>VLOOKUP(Tabela2[[#This Row],[SIEMA]],Siema2025,26,FALSE)</f>
        <v>Em avaliação pela equipe de manutenção e suporte técnico, para atuação, reparo e retorno em condições seguras.</v>
      </c>
      <c r="AK441" s="107" t="s">
        <v>7112</v>
      </c>
      <c r="AL441" s="107"/>
      <c r="AM441" s="107"/>
      <c r="AN441" s="108" t="str">
        <f>VLOOKUP(Tabela2[[#This Row],[SIEMA]],Siema2025,51,FALSE)</f>
        <v/>
      </c>
      <c r="AO441" s="108" t="str">
        <f>VLOOKUP(Tabela2[[#This Row],[SIEMA]],Siema2025,53,FALSE)</f>
        <v/>
      </c>
      <c r="AP441" s="108" t="str">
        <f>VLOOKUP(Tabela2[[#This Row],[SIEMA]],Siema2025,55,FALSE)</f>
        <v/>
      </c>
      <c r="AQ441" s="108" t="str">
        <f>VLOOKUP(Tabela2[[#This Row],[SIEMA]],Siema2025,57,FALSE)</f>
        <v/>
      </c>
      <c r="AR441" s="108" t="str">
        <f>VLOOKUP(Tabela2[[#This Row],[SIEMA]],Siema2025,59,FALSE)</f>
        <v/>
      </c>
      <c r="AS441" s="108" t="str">
        <f>VLOOKUP(Tabela2[[#This Row],[SIEMA]],Siema2025,61,FALSE)</f>
        <v>X</v>
      </c>
      <c r="AT441" s="108" t="str">
        <f>VLOOKUP(Tabela2[[#This Row],[SIEMA]],Siema2025,63,FALSE)</f>
        <v/>
      </c>
      <c r="AU441" s="108" t="str">
        <f>VLOOKUP(Tabela2[[#This Row],[SIEMA]],Siema2025,65,FALSE)</f>
        <v/>
      </c>
      <c r="AV441" s="108" t="str">
        <f>VLOOKUP(Tabela2[[#This Row],[SIEMA]],Siema2025,67,FALSE)</f>
        <v/>
      </c>
      <c r="AW441" s="108" t="str">
        <f>VLOOKUP(Tabela2[[#This Row],[SIEMA]],Siema2025,69,FALSE)</f>
        <v/>
      </c>
      <c r="AX441" s="108" t="str">
        <f>VLOOKUP(Tabela2[[#This Row],[SIEMA]],Siema2025,71,FALSE)</f>
        <v/>
      </c>
      <c r="AY441" s="108" t="str">
        <f>VLOOKUP(Tabela2[[#This Row],[SIEMA]],Siema2025,73,FALSE)</f>
        <v/>
      </c>
      <c r="AZ441" s="108" t="str">
        <f>VLOOKUP(Tabela2[[#This Row],[SIEMA]],Siema2025,75,FALSE)</f>
        <v/>
      </c>
      <c r="BA441" s="108" t="str">
        <f>VLOOKUP(Tabela2[[#This Row],[SIEMA]],Siema2025,77,FALSE)</f>
        <v/>
      </c>
      <c r="BB441" s="108" t="str">
        <f>VLOOKUP(Tabela2[[#This Row],[SIEMA]],Siema2025,79,FALSE)</f>
        <v/>
      </c>
      <c r="BC441" s="108" t="str">
        <f>IF(Tabela2[[#This Row],[Outro(s) ]] = "X", "PREENCHER","NA")</f>
        <v>NA</v>
      </c>
      <c r="BD441" s="108" t="str">
        <f>VLOOKUP(Tabela2[[#This Row],[SIEMA]],Siema2025,82,FALSE)</f>
        <v/>
      </c>
      <c r="BE441" s="108" t="str">
        <f>VLOOKUP(Tabela2[[#This Row],[SIEMA]],Siema2025,81,FALSE)</f>
        <v/>
      </c>
      <c r="BF441" s="110" t="str">
        <f>VLOOKUP(Tabela2[[#This Row],[SIEMA]],Siema2025,28,FALSE)</f>
        <v>Petróleo Brasileiro S.A.</v>
      </c>
      <c r="BG441" s="110"/>
      <c r="BH441" s="111" t="str">
        <f>VLOOKUP(Tabela2[[#This Row],[SIEMA]],Siema2025,29,FALSE)</f>
        <v>33000167000292</v>
      </c>
      <c r="BI441" s="112" t="str">
        <f>VLOOKUP(Tabela2[[#This Row],[SIEMA]],Siema2025,107,FALSE)</f>
        <v>Não</v>
      </c>
      <c r="BJ441" s="107" t="s">
        <v>7099</v>
      </c>
      <c r="BK441" s="104" t="s">
        <v>2696</v>
      </c>
      <c r="BL441" s="140">
        <v>45846</v>
      </c>
      <c r="BM441" s="108">
        <f ca="1">IF(Tabela2[[#This Row],[Data de atendimento do Ibama (considerar o primeiro documento/ação)]]="",_xlfn.DAYS(TODAY(),J441),_xlfn.DAYS(Tabela2[[#This Row],[Data de atendimento do Ibama (considerar o primeiro documento/ação)]],J441))</f>
        <v>4</v>
      </c>
      <c r="BN441" s="108" t="str">
        <f>IF(Tabela2[[#This Row],[Atendido pelo Ibama ("Não" ou "Sim")]]="Não","Preencher", IF(Tabela2[[#This Row],[Atendido pelo Ibama ("Não" ou "Sim")]]="Sim","NA",""))</f>
        <v>NA</v>
      </c>
      <c r="BO441" s="114" t="s">
        <v>7100</v>
      </c>
      <c r="BP441" s="108" t="str">
        <f>IF(Tabela2[[#This Row],[Forma de atendimento (primeiro documento/ação)]]= "Outros (especificar)", "PREENCHER","NA")</f>
        <v>NA</v>
      </c>
      <c r="BQ441" s="106" t="s">
        <v>123</v>
      </c>
      <c r="BR441" s="108" t="str">
        <f>IF(Tabela2[[#This Row],[Equipe do Ibama foi a campo? Houve sobrevoo do Poseidon?]] = "Sim", "PREENCHER","NA")</f>
        <v>NA</v>
      </c>
      <c r="BS441" s="108" t="str">
        <f>IF(Tabela2[[#This Row],[Se sim, foi emitida Ordem de Emergência? (informações vinculada à coluna CK)]] = "Sim", "PREENCHER","NA")</f>
        <v>NA</v>
      </c>
      <c r="BT441" s="108" t="s">
        <v>7101</v>
      </c>
      <c r="BU441" s="108" t="s">
        <v>2696</v>
      </c>
      <c r="BV441" s="108" t="s">
        <v>123</v>
      </c>
      <c r="BW441" s="108" t="s">
        <v>2696</v>
      </c>
      <c r="BX441" s="106" t="s">
        <v>7102</v>
      </c>
      <c r="BY441" s="140">
        <v>46164</v>
      </c>
      <c r="BZ441" s="104">
        <f>IF(Tabela2[[#This Row],[Data do documento de encerramento]]="NA","NA",IF(Tabela2[[#This Row],[Data do documento de encerramento]]="","Pendente de conclusão/ encerramento",_xlfn.DAYS(Tabela2[[#This Row],[Data do documento de encerramento]],J441)))</f>
        <v>322</v>
      </c>
      <c r="CA441" s="107" t="s">
        <v>7230</v>
      </c>
      <c r="CB441" s="107" t="s">
        <v>7158</v>
      </c>
      <c r="CC441" s="107" t="s">
        <v>7324</v>
      </c>
      <c r="CD441" s="107" t="s">
        <v>123</v>
      </c>
      <c r="CE441" s="107" t="s">
        <v>123</v>
      </c>
      <c r="CF441" s="107" t="s">
        <v>7105</v>
      </c>
    </row>
    <row r="442" spans="1:84">
      <c r="A442" s="169">
        <v>2025763630</v>
      </c>
      <c r="B442" s="170" t="s">
        <v>9017</v>
      </c>
      <c r="C442" s="108" t="str">
        <f>VLOOKUP(Tabela2[[#This Row],[SIEMA]],Siema2025,4,FALSE)</f>
        <v xml:space="preserve"> MG</v>
      </c>
      <c r="D442" s="106" t="str">
        <f>VLOOKUP(Tabela2[[#This Row],[SIEMA]],Siema2025,3,FALSE)</f>
        <v xml:space="preserve">São Sebastião da Bela Vista </v>
      </c>
      <c r="E442" s="106" t="str">
        <f>VLOOKUP(Tabela2[[#This Row],[SIEMA]],Siema2025,20,FALSE)</f>
        <v>BR-381</v>
      </c>
      <c r="F442" s="106" t="s">
        <v>9018</v>
      </c>
      <c r="G442" s="106" t="s">
        <v>9019</v>
      </c>
      <c r="H442" s="106" t="s">
        <v>9020</v>
      </c>
      <c r="I442" s="104" t="s">
        <v>7120</v>
      </c>
      <c r="J442" s="105">
        <f>VLOOKUP(Tabela2[[#This Row],[SIEMA]],Siema2025,2,FALSE)</f>
        <v>45843</v>
      </c>
      <c r="K442" s="105" t="str">
        <f>VLOOKUP(Tabela2[[#This Row],[SIEMA]],Siema2025,16,FALSE)</f>
        <v>Sábado</v>
      </c>
      <c r="L442" s="106" t="str">
        <f>IF(Tabela2[[#This Row],[Data]]="","Sem Informação",VLOOKUP(MONTH(Tabela2[[#This Row],[Data]]),'[1]Validação de dados'!$I$1:$J$13,2,0))</f>
        <v>Julho</v>
      </c>
      <c r="M442" s="104">
        <f>YEAR(Tabela2[[#This Row],[Data]])</f>
        <v>2025</v>
      </c>
      <c r="N442" s="105" t="str">
        <f>VLOOKUP(Tabela2[[#This Row],[SIEMA]],Siema2025,17,FALSE)</f>
        <v>Madrugada</v>
      </c>
      <c r="O442" s="105" t="str">
        <f>VLOOKUP(Tabela2[[#This Row],[SIEMA]],Siema2025,5,FALSE)</f>
        <v>Rodovia</v>
      </c>
      <c r="P442" s="104" t="str">
        <f>VLOOKUP(Tabela2[[#This Row],[SIEMA]],Siema2025,21,FALSE)</f>
        <v>TOMBAMENTO DE CARRETA.</v>
      </c>
      <c r="Q442" s="104" t="s">
        <v>7094</v>
      </c>
      <c r="R442" s="104" t="s">
        <v>9021</v>
      </c>
      <c r="S442" s="107" t="str">
        <f>IF(Q442="","", IF(Q442="NC","", IF(Q442="NE","", IF(Q442="NA","",IFERROR(VLOOKUP(Q442,Produtos!$A$1:$C$2319,2,FALSE),"Não Cadastrado")))))</f>
        <v/>
      </c>
      <c r="T442" s="104">
        <v>27</v>
      </c>
      <c r="U442" s="104" t="s">
        <v>7121</v>
      </c>
      <c r="V442" s="104" t="s">
        <v>7472</v>
      </c>
      <c r="W442" s="104" t="str">
        <f>VLOOKUP(Tabela2[[#This Row],[SIEMA]],Siema2025,10,FALSE)</f>
        <v/>
      </c>
      <c r="X442" s="113" t="str">
        <f>IF(Tabela2[[#This Row],[Origem do acidente]] = "Plataforma", "PREENCHER","NA")</f>
        <v>NA</v>
      </c>
      <c r="Y442" s="109" t="str">
        <f>IF(W442="","", IF(W442="NC","", IF(W442="NE","", IF(W442="NA","",IFERROR(VLOOKUP(W442,Produtos!$A$1:$C$2319,2,FALSE),"Não Cadastrado")))))</f>
        <v/>
      </c>
      <c r="Z442" s="104" t="str">
        <f>VLOOKUP(Tabela2[[#This Row],[SIEMA]],Siema2025,11,FALSE)</f>
        <v xml:space="preserve"> </v>
      </c>
      <c r="AA442" s="104" t="str">
        <f>VLOOKUP(Tabela2[[#This Row],[SIEMA]],Siema2025,12,FALSE)</f>
        <v xml:space="preserve"> </v>
      </c>
      <c r="AB442" s="104" t="str">
        <f>IF(W442="","",IF(ISNUMBER(W442)=FALSE,"Não se aplica",IFERROR(VLOOKUP(W442,Produtos!$A$1:$C$2319,3,FALSE),"Não Cadastrado")))</f>
        <v/>
      </c>
      <c r="AC442" s="104"/>
      <c r="AD442" s="108" t="str">
        <f>IF(Tabela2[[#This Row],[Origem do acidente]] = "Plataforma", "PREENCHER","NA")</f>
        <v>NA</v>
      </c>
      <c r="AE442" s="107" t="str">
        <f>IF(AC442="","", IF(AC442="NC","", IF(AC442="NE","", IF(AC442="NA","",IFERROR(VLOOKUP(AC442,Produtos!$A$1:$C$2319,2,FALSE),"Não Cadastrado")))))</f>
        <v/>
      </c>
      <c r="AF442" s="104"/>
      <c r="AG442" s="104"/>
      <c r="AH442" s="104" t="str">
        <f>IF(AC442="","",IF(ISNUMBER(AC442)=FALSE,"Não se aplica",IFERROR(VLOOKUP(AC442,Produtos!$A$1:$C$2319,3,FALSE),"Não Cadastrado")))</f>
        <v/>
      </c>
      <c r="AI442" s="104"/>
      <c r="AJ442" s="104" t="s">
        <v>9022</v>
      </c>
      <c r="AK442" s="107" t="s">
        <v>7311</v>
      </c>
      <c r="AL442" s="107" t="s">
        <v>7358</v>
      </c>
      <c r="AM442" s="107" t="s">
        <v>7180</v>
      </c>
      <c r="AN442" s="108" t="str">
        <f>VLOOKUP(Tabela2[[#This Row],[SIEMA]],Siema2025,51,FALSE)</f>
        <v/>
      </c>
      <c r="AO442" s="108" t="str">
        <f>VLOOKUP(Tabela2[[#This Row],[SIEMA]],Siema2025,53,FALSE)</f>
        <v/>
      </c>
      <c r="AP442" s="108" t="str">
        <f>VLOOKUP(Tabela2[[#This Row],[SIEMA]],Siema2025,55,FALSE)</f>
        <v/>
      </c>
      <c r="AQ442" s="108" t="str">
        <f>VLOOKUP(Tabela2[[#This Row],[SIEMA]],Siema2025,57,FALSE)</f>
        <v>X</v>
      </c>
      <c r="AR442" s="108" t="str">
        <f>VLOOKUP(Tabela2[[#This Row],[SIEMA]],Siema2025,59,FALSE)</f>
        <v/>
      </c>
      <c r="AS442" s="108" t="str">
        <f>VLOOKUP(Tabela2[[#This Row],[SIEMA]],Siema2025,61,FALSE)</f>
        <v/>
      </c>
      <c r="AT442" s="108" t="str">
        <f>VLOOKUP(Tabela2[[#This Row],[SIEMA]],Siema2025,63,FALSE)</f>
        <v/>
      </c>
      <c r="AU442" s="108" t="str">
        <f>VLOOKUP(Tabela2[[#This Row],[SIEMA]],Siema2025,65,FALSE)</f>
        <v>X</v>
      </c>
      <c r="AV442" s="108" t="str">
        <f>VLOOKUP(Tabela2[[#This Row],[SIEMA]],Siema2025,67,FALSE)</f>
        <v/>
      </c>
      <c r="AW442" s="108" t="str">
        <f>VLOOKUP(Tabela2[[#This Row],[SIEMA]],Siema2025,69,FALSE)</f>
        <v/>
      </c>
      <c r="AX442" s="108" t="str">
        <f>VLOOKUP(Tabela2[[#This Row],[SIEMA]],Siema2025,71,FALSE)</f>
        <v/>
      </c>
      <c r="AY442" s="108" t="str">
        <f>VLOOKUP(Tabela2[[#This Row],[SIEMA]],Siema2025,73,FALSE)</f>
        <v/>
      </c>
      <c r="AZ442" s="108" t="str">
        <f>VLOOKUP(Tabela2[[#This Row],[SIEMA]],Siema2025,75,FALSE)</f>
        <v/>
      </c>
      <c r="BA442" s="108" t="str">
        <f>VLOOKUP(Tabela2[[#This Row],[SIEMA]],Siema2025,77,FALSE)</f>
        <v/>
      </c>
      <c r="BB442" s="108" t="str">
        <f>VLOOKUP(Tabela2[[#This Row],[SIEMA]],Siema2025,79,FALSE)</f>
        <v/>
      </c>
      <c r="BC442" s="108" t="str">
        <f>IF(Tabela2[[#This Row],[Outro(s) ]] = "X", "PREENCHER","NA")</f>
        <v>NA</v>
      </c>
      <c r="BD442" s="108" t="str">
        <f>VLOOKUP(Tabela2[[#This Row],[SIEMA]],Siema2025,82,FALSE)</f>
        <v/>
      </c>
      <c r="BE442" s="108" t="str">
        <f>VLOOKUP(Tabela2[[#This Row],[SIEMA]],Siema2025,81,FALSE)</f>
        <v/>
      </c>
      <c r="BF442" s="110" t="str">
        <f>VLOOKUP(Tabela2[[#This Row],[SIEMA]],Siema2025,28,FALSE)</f>
        <v>MULTITECNICA INDUSTRIAL S/A</v>
      </c>
      <c r="BG442" s="110"/>
      <c r="BH442" s="111" t="s">
        <v>9023</v>
      </c>
      <c r="BI442" s="112" t="s">
        <v>2696</v>
      </c>
      <c r="BJ442" s="107" t="s">
        <v>7099</v>
      </c>
      <c r="BK442" s="104" t="s">
        <v>2696</v>
      </c>
      <c r="BL442" s="140">
        <v>45846</v>
      </c>
      <c r="BM442" s="108">
        <f ca="1">IF(Tabela2[[#This Row],[Data de atendimento do Ibama (considerar o primeiro documento/ação)]]="",_xlfn.DAYS(TODAY(),J442),_xlfn.DAYS(Tabela2[[#This Row],[Data de atendimento do Ibama (considerar o primeiro documento/ação)]],J442))</f>
        <v>3</v>
      </c>
      <c r="BN442" s="108" t="str">
        <f>IF(Tabela2[[#This Row],[Atendido pelo Ibama ("Não" ou "Sim")]]="Não","Preencher", IF(Tabela2[[#This Row],[Atendido pelo Ibama ("Não" ou "Sim")]]="Sim","NA",""))</f>
        <v>NA</v>
      </c>
      <c r="BO442" s="114" t="s">
        <v>7100</v>
      </c>
      <c r="BP442" s="108" t="str">
        <f>IF(Tabela2[[#This Row],[Forma de atendimento (primeiro documento/ação)]]= "Outros (especificar)", "PREENCHER","NA")</f>
        <v>NA</v>
      </c>
      <c r="BQ442" s="106" t="s">
        <v>123</v>
      </c>
      <c r="BR442" s="108" t="str">
        <f>IF(Tabela2[[#This Row],[Equipe do Ibama foi a campo? Houve sobrevoo do Poseidon?]] = "Sim", "PREENCHER","NA")</f>
        <v>NA</v>
      </c>
      <c r="BS442" s="108" t="str">
        <f>IF(Tabela2[[#This Row],[Se sim, foi emitida Ordem de Emergência? (informações vinculada à coluna CK)]] = "Sim", "PREENCHER","NA")</f>
        <v>NA</v>
      </c>
      <c r="BT442" s="108" t="s">
        <v>7101</v>
      </c>
      <c r="BU442" s="108" t="s">
        <v>2696</v>
      </c>
      <c r="BV442" s="108" t="s">
        <v>123</v>
      </c>
      <c r="BW442" s="108" t="s">
        <v>123</v>
      </c>
      <c r="BX442" s="106" t="s">
        <v>7127</v>
      </c>
      <c r="BY442" s="106"/>
      <c r="BZ442" s="104" t="str">
        <f>IF(Tabela2[[#This Row],[Data do documento de encerramento]]="NA","NA",IF(Tabela2[[#This Row],[Data do documento de encerramento]]="","Pendente de conclusão/ encerramento",_xlfn.DAYS(Tabela2[[#This Row],[Data do documento de encerramento]],J442)))</f>
        <v>Pendente de conclusão/ encerramento</v>
      </c>
      <c r="CA442" s="107" t="s">
        <v>9024</v>
      </c>
      <c r="CB442" s="107"/>
      <c r="CC442" s="131"/>
      <c r="CD442" s="107"/>
      <c r="CE442" s="107"/>
      <c r="CF442" s="107"/>
    </row>
    <row r="443" spans="1:84" ht="45.75">
      <c r="A443" s="169">
        <v>20257618055</v>
      </c>
      <c r="B443" s="170" t="s">
        <v>9025</v>
      </c>
      <c r="C443" s="108" t="s">
        <v>7135</v>
      </c>
      <c r="D443" s="106" t="s">
        <v>637</v>
      </c>
      <c r="E443" s="106" t="s">
        <v>9026</v>
      </c>
      <c r="F443" s="106"/>
      <c r="G443" s="106" t="s">
        <v>9027</v>
      </c>
      <c r="H443" s="106" t="s">
        <v>9028</v>
      </c>
      <c r="I443" s="104" t="str">
        <f>VLOOKUP(Tabela2[[#This Row],[SIEMA]],Siema2025,19,FALSE)</f>
        <v>Campos</v>
      </c>
      <c r="J443" s="105">
        <f>VLOOKUP(Tabela2[[#This Row],[SIEMA]],Siema2025,2,FALSE)</f>
        <v>45843</v>
      </c>
      <c r="K443" s="105" t="str">
        <f>VLOOKUP(Tabela2[[#This Row],[SIEMA]],Siema2025,16,FALSE)</f>
        <v>Sábado</v>
      </c>
      <c r="L443" s="106" t="str">
        <f>IF(Tabela2[[#This Row],[Data]]="","Sem Informação",VLOOKUP(MONTH(Tabela2[[#This Row],[Data]]),'[1]Validação de dados'!$I$1:$J$13,2,0))</f>
        <v>Julho</v>
      </c>
      <c r="M443" s="104">
        <f>YEAR(Tabela2[[#This Row],[Data]])</f>
        <v>2025</v>
      </c>
      <c r="N443" s="105" t="str">
        <f>VLOOKUP(Tabela2[[#This Row],[SIEMA]],Siema2025,17,FALSE)</f>
        <v>Matutino</v>
      </c>
      <c r="O443" s="105" t="s">
        <v>111</v>
      </c>
      <c r="P443" s="104" t="str">
        <f>VLOOKUP(Tabela2[[#This Row],[SIEMA]],Siema2025,21,FALSE)</f>
        <v>Constatado vazamento no mar de cerca de 0,02 m3 de óleo lubrificante, oriundo de um dos propulsores da embarcação (Bow Thruster).</v>
      </c>
      <c r="Q443" s="104" t="s">
        <v>637</v>
      </c>
      <c r="R443" s="104" t="s">
        <v>8801</v>
      </c>
      <c r="S443" s="107" t="s">
        <v>7927</v>
      </c>
      <c r="T443" s="104" t="str">
        <f>VLOOKUP(Tabela2[[#This Row],[SIEMA]],Siema2025,11,FALSE)</f>
        <v>0.02</v>
      </c>
      <c r="U443" s="104" t="str">
        <f>VLOOKUP(Tabela2[[#This Row],[SIEMA]],Siema2025,12,FALSE)</f>
        <v>M3</v>
      </c>
      <c r="V443" s="104" t="str">
        <f>IF(Q443="","",IF(ISNUMBER(Q443)=FALSE,"Não se aplica",IFERROR(VLOOKUP(Q443,Produtos!$A$1:$C$2319,3,FALSE),"Não Cadastrado")))</f>
        <v>Não se aplica</v>
      </c>
      <c r="W443" s="104"/>
      <c r="X443" s="113"/>
      <c r="Y443" s="109" t="str">
        <f>IF(W443="","", IF(W443="NC","", IF(W443="NE","", IF(W443="NA","",IFERROR(VLOOKUP(W443,Produtos!$A$1:$C$2319,2,FALSE),"Não Cadastrado")))))</f>
        <v/>
      </c>
      <c r="Z443" s="104" t="str">
        <f>VLOOKUP(Tabela2[[#This Row],[SIEMA]],Siema2025,11,FALSE)</f>
        <v>0.02</v>
      </c>
      <c r="AA443" s="104" t="str">
        <f>VLOOKUP(Tabela2[[#This Row],[SIEMA]],Siema2025,12,FALSE)</f>
        <v>M3</v>
      </c>
      <c r="AB443" s="104" t="str">
        <f>IF(W443="","",IF(ISNUMBER(W443)=FALSE,"Não se aplica",IFERROR(VLOOKUP(W443,Produtos!$A$1:$C$2319,3,FALSE),"Não Cadastrado")))</f>
        <v/>
      </c>
      <c r="AC443" s="104"/>
      <c r="AD443" s="108" t="str">
        <f>IF(Tabela2[[#This Row],[Origem do acidente]] = "Plataforma", "PREENCHER","NA")</f>
        <v>PREENCHER</v>
      </c>
      <c r="AE443" s="107" t="str">
        <f>IF(AC443="","", IF(AC443="NC","", IF(AC443="NE","", IF(AC443="NA","",IFERROR(VLOOKUP(AC443,Produtos!$A$1:$C$2319,2,FALSE),"Não Cadastrado")))))</f>
        <v/>
      </c>
      <c r="AF443" s="104"/>
      <c r="AG443" s="104"/>
      <c r="AH443" s="104" t="str">
        <f>IF(AC443="","",IF(ISNUMBER(AC443)=FALSE,"Não se aplica",IFERROR(VLOOKUP(AC443,Produtos!$A$1:$C$2319,3,FALSE),"Não Cadastrado")))</f>
        <v/>
      </c>
      <c r="AI443" s="104"/>
      <c r="AJ443" s="104" t="str">
        <f>VLOOKUP(Tabela2[[#This Row],[SIEMA]],Siema2025,26,FALSE)</f>
        <v>Em investigação.</v>
      </c>
      <c r="AK443" s="107" t="s">
        <v>7098</v>
      </c>
      <c r="AL443" s="107"/>
      <c r="AM443" s="107"/>
      <c r="AN443" s="108" t="str">
        <f>VLOOKUP(Tabela2[[#This Row],[SIEMA]],Siema2025,51,FALSE)</f>
        <v/>
      </c>
      <c r="AO443" s="108" t="str">
        <f>VLOOKUP(Tabela2[[#This Row],[SIEMA]],Siema2025,53,FALSE)</f>
        <v/>
      </c>
      <c r="AP443" s="108" t="str">
        <f>VLOOKUP(Tabela2[[#This Row],[SIEMA]],Siema2025,55,FALSE)</f>
        <v/>
      </c>
      <c r="AQ443" s="108" t="str">
        <f>VLOOKUP(Tabela2[[#This Row],[SIEMA]],Siema2025,57,FALSE)</f>
        <v/>
      </c>
      <c r="AR443" s="108" t="str">
        <f>VLOOKUP(Tabela2[[#This Row],[SIEMA]],Siema2025,59,FALSE)</f>
        <v/>
      </c>
      <c r="AS443" s="108" t="str">
        <f>VLOOKUP(Tabela2[[#This Row],[SIEMA]],Siema2025,61,FALSE)</f>
        <v>X</v>
      </c>
      <c r="AT443" s="108" t="str">
        <f>VLOOKUP(Tabela2[[#This Row],[SIEMA]],Siema2025,63,FALSE)</f>
        <v/>
      </c>
      <c r="AU443" s="108" t="str">
        <f>VLOOKUP(Tabela2[[#This Row],[SIEMA]],Siema2025,65,FALSE)</f>
        <v/>
      </c>
      <c r="AV443" s="108" t="str">
        <f>VLOOKUP(Tabela2[[#This Row],[SIEMA]],Siema2025,67,FALSE)</f>
        <v/>
      </c>
      <c r="AW443" s="108" t="str">
        <f>VLOOKUP(Tabela2[[#This Row],[SIEMA]],Siema2025,69,FALSE)</f>
        <v/>
      </c>
      <c r="AX443" s="108" t="str">
        <f>VLOOKUP(Tabela2[[#This Row],[SIEMA]],Siema2025,71,FALSE)</f>
        <v/>
      </c>
      <c r="AY443" s="108" t="str">
        <f>VLOOKUP(Tabela2[[#This Row],[SIEMA]],Siema2025,73,FALSE)</f>
        <v/>
      </c>
      <c r="AZ443" s="108" t="str">
        <f>VLOOKUP(Tabela2[[#This Row],[SIEMA]],Siema2025,75,FALSE)</f>
        <v/>
      </c>
      <c r="BA443" s="108" t="str">
        <f>VLOOKUP(Tabela2[[#This Row],[SIEMA]],Siema2025,77,FALSE)</f>
        <v/>
      </c>
      <c r="BB443" s="108" t="str">
        <f>VLOOKUP(Tabela2[[#This Row],[SIEMA]],Siema2025,79,FALSE)</f>
        <v/>
      </c>
      <c r="BC443" s="108" t="str">
        <f>IF(Tabela2[[#This Row],[Outro(s) ]] = "X", "PREENCHER","NA")</f>
        <v>NA</v>
      </c>
      <c r="BD443" s="108" t="str">
        <f>VLOOKUP(Tabela2[[#This Row],[SIEMA]],Siema2025,82,FALSE)</f>
        <v/>
      </c>
      <c r="BE443" s="108" t="str">
        <f>VLOOKUP(Tabela2[[#This Row],[SIEMA]],Siema2025,81,FALSE)</f>
        <v/>
      </c>
      <c r="BF443" s="110" t="str">
        <f>VLOOKUP(Tabela2[[#This Row],[SIEMA]],Siema2025,28,FALSE)</f>
        <v>Petrobras</v>
      </c>
      <c r="BG443" s="110"/>
      <c r="BH443" s="111" t="str">
        <f>VLOOKUP(Tabela2[[#This Row],[SIEMA]],Siema2025,29,FALSE)</f>
        <v>33000167100750</v>
      </c>
      <c r="BI443" s="112" t="str">
        <f>VLOOKUP(Tabela2[[#This Row],[SIEMA]],Siema2025,107,FALSE)</f>
        <v>Não</v>
      </c>
      <c r="BJ443" s="107" t="s">
        <v>7099</v>
      </c>
      <c r="BK443" s="104" t="s">
        <v>2696</v>
      </c>
      <c r="BL443" s="140">
        <v>46121</v>
      </c>
      <c r="BM443" s="108">
        <f ca="1">IF(Tabela2[[#This Row],[Data de atendimento do Ibama (considerar o primeiro documento/ação)]]="",_xlfn.DAYS(TODAY(),J443),_xlfn.DAYS(Tabela2[[#This Row],[Data de atendimento do Ibama (considerar o primeiro documento/ação)]],J443))</f>
        <v>278</v>
      </c>
      <c r="BN443" s="108" t="str">
        <f>IF(Tabela2[[#This Row],[Atendido pelo Ibama ("Não" ou "Sim")]]="Não","Preencher", IF(Tabela2[[#This Row],[Atendido pelo Ibama ("Não" ou "Sim")]]="Sim","NA",""))</f>
        <v>NA</v>
      </c>
      <c r="BO443" s="114" t="s">
        <v>7165</v>
      </c>
      <c r="BP443" s="108" t="str">
        <f>IF(Tabela2[[#This Row],[Forma de atendimento (primeiro documento/ação)]]= "Outros (especificar)", "PREENCHER","NA")</f>
        <v>NA</v>
      </c>
      <c r="BQ443" s="106" t="s">
        <v>123</v>
      </c>
      <c r="BR443" s="108" t="str">
        <f>IF(Tabela2[[#This Row],[Equipe do Ibama foi a campo? Houve sobrevoo do Poseidon?]] = "Sim", "PREENCHER","NA")</f>
        <v>NA</v>
      </c>
      <c r="BS443" s="108" t="str">
        <f>IF(Tabela2[[#This Row],[Se sim, foi emitida Ordem de Emergência? (informações vinculada à coluna CK)]] = "Sim", "PREENCHER","NA")</f>
        <v>NA</v>
      </c>
      <c r="BT443" s="108" t="s">
        <v>7101</v>
      </c>
      <c r="BU443" s="108" t="s">
        <v>2696</v>
      </c>
      <c r="BV443" s="108" t="s">
        <v>123</v>
      </c>
      <c r="BW443" s="108" t="s">
        <v>123</v>
      </c>
      <c r="BX443" s="106"/>
      <c r="BY443" s="106"/>
      <c r="BZ443" s="104" t="str">
        <f>IF(Tabela2[[#This Row],[Data do documento de encerramento]]="NA","NA",IF(Tabela2[[#This Row],[Data do documento de encerramento]]="","Pendente de conclusão/ encerramento",_xlfn.DAYS(Tabela2[[#This Row],[Data do documento de encerramento]],J443)))</f>
        <v>Pendente de conclusão/ encerramento</v>
      </c>
      <c r="CA443" s="107"/>
      <c r="CB443" s="107"/>
      <c r="CC443" s="129" t="s">
        <v>7969</v>
      </c>
      <c r="CD443" s="107" t="s">
        <v>123</v>
      </c>
      <c r="CE443" s="107" t="s">
        <v>123</v>
      </c>
      <c r="CF443" s="107" t="s">
        <v>7141</v>
      </c>
    </row>
    <row r="444" spans="1:84" ht="76.5">
      <c r="A444" s="169">
        <v>20257832404</v>
      </c>
      <c r="B444" s="177" t="s">
        <v>8435</v>
      </c>
      <c r="C444" s="108" t="str">
        <f>VLOOKUP(Tabela2[[#This Row],[SIEMA]],Siema2025,4,FALSE)</f>
        <v xml:space="preserve"> GO</v>
      </c>
      <c r="D444" s="106" t="str">
        <f>VLOOKUP(Tabela2[[#This Row],[SIEMA]],Siema2025,3,FALSE)</f>
        <v xml:space="preserve">Piracanjuba </v>
      </c>
      <c r="E444" s="106" t="s">
        <v>7385</v>
      </c>
      <c r="F444" s="106" t="s">
        <v>9029</v>
      </c>
      <c r="G444" s="106"/>
      <c r="H444" s="106"/>
      <c r="I444" s="104" t="s">
        <v>7120</v>
      </c>
      <c r="J444" s="105">
        <f>VLOOKUP(Tabela2[[#This Row],[SIEMA]],Siema2025,2,FALSE)</f>
        <v>45843</v>
      </c>
      <c r="K444" s="105" t="str">
        <f>VLOOKUP(Tabela2[[#This Row],[SIEMA]],Siema2025,16,FALSE)</f>
        <v>Sábado</v>
      </c>
      <c r="L444" s="106" t="str">
        <f>IF(Tabela2[[#This Row],[Data]]="","Sem Informação",VLOOKUP(MONTH(Tabela2[[#This Row],[Data]]),'[1]Validação de dados'!$I$1:$J$13,2,0))</f>
        <v>Julho</v>
      </c>
      <c r="M444" s="104">
        <f>YEAR(Tabela2[[#This Row],[Data]])</f>
        <v>2025</v>
      </c>
      <c r="N444" s="105" t="str">
        <f>VLOOKUP(Tabela2[[#This Row],[SIEMA]],Siema2025,17,FALSE)</f>
        <v>Vespertino</v>
      </c>
      <c r="O444" s="105" t="str">
        <f>VLOOKUP(Tabela2[[#This Row],[SIEMA]],Siema2025,5,FALSE)</f>
        <v>Rodovia</v>
      </c>
      <c r="P444" s="104" t="str">
        <f>VLOOKUP(Tabela2[[#This Row],[SIEMA]],Siema2025,21,FALSE)</f>
        <v>Veiculo seguia em sentido sul e por motivo desconhecido o mesmo tombou em faixa 01 e parcial faixa 02. Após o tombamento, veiculo iniciou princípio de incêndio onde se alastrou rapidamente e atingiu a vegetação do canteiro central.</v>
      </c>
      <c r="Q444" s="104">
        <v>1210</v>
      </c>
      <c r="R444" s="104" t="str">
        <f>VLOOKUP(Tabela2[[#This Row],[SIEMA]],Siema2025,10,FALSE)</f>
        <v/>
      </c>
      <c r="S444" s="107" t="str">
        <f>IF(Q444="","", IF(Q444="NC","", IF(Q444="NE","", IF(Q444="NA","",IFERROR(VLOOKUP(Q444,Produtos!$A$1:$C$2319,2,FALSE),"Não Cadastrado")))))</f>
        <v>TINTA  PARA  IMPRESSÃO,  inflamável ou  MATERIAL  RELACIONADO  COM  TINTA  PARA  IMPRESSÃO  (incluindo compostos diluentes ou redutores), inflamável</v>
      </c>
      <c r="T444" s="104" t="s">
        <v>6834</v>
      </c>
      <c r="U444" s="104" t="s">
        <v>7062</v>
      </c>
      <c r="V444" s="104">
        <f>IF(Q444="","",IF(ISNUMBER(Q444)=FALSE,"Não se aplica",IFERROR(VLOOKUP(Q444,Produtos!$A$1:$C$2319,3,FALSE),"Não Cadastrado")))</f>
        <v>3</v>
      </c>
      <c r="W444" s="104" t="str">
        <f>VLOOKUP(Tabela2[[#This Row],[SIEMA]],Siema2025,10,FALSE)</f>
        <v/>
      </c>
      <c r="X444" s="113" t="str">
        <f>IF(Tabela2[[#This Row],[Origem do acidente]] = "Plataforma", "PREENCHER","NA")</f>
        <v>NA</v>
      </c>
      <c r="Y444" s="109" t="str">
        <f>IF(W444="","", IF(W444="NC","", IF(W444="NE","", IF(W444="NA","",IFERROR(VLOOKUP(W444,Produtos!$A$1:$C$2319,2,FALSE),"Não Cadastrado")))))</f>
        <v/>
      </c>
      <c r="Z444" s="104" t="str">
        <f>VLOOKUP(Tabela2[[#This Row],[SIEMA]],Siema2025,11,FALSE)</f>
        <v xml:space="preserve"> </v>
      </c>
      <c r="AA444" s="104" t="str">
        <f>VLOOKUP(Tabela2[[#This Row],[SIEMA]],Siema2025,12,FALSE)</f>
        <v xml:space="preserve"> </v>
      </c>
      <c r="AB444" s="104" t="str">
        <f>IF(W444="","",IF(ISNUMBER(W444)=FALSE,"Não se aplica",IFERROR(VLOOKUP(W444,Produtos!$A$1:$C$2319,3,FALSE),"Não Cadastrado")))</f>
        <v/>
      </c>
      <c r="AC444" s="104"/>
      <c r="AD444" s="108" t="str">
        <f>IF(Tabela2[[#This Row],[Origem do acidente]] = "Plataforma", "PREENCHER","NA")</f>
        <v>NA</v>
      </c>
      <c r="AE444" s="107" t="str">
        <f>IF(AC444="","", IF(AC444="NC","", IF(AC444="NE","", IF(AC444="NA","",IFERROR(VLOOKUP(AC444,Produtos!$A$1:$C$2319,2,FALSE),"Não Cadastrado")))))</f>
        <v/>
      </c>
      <c r="AF444" s="104"/>
      <c r="AG444" s="104"/>
      <c r="AH444" s="104" t="str">
        <f>IF(AC444="","",IF(ISNUMBER(AC444)=FALSE,"Não se aplica",IFERROR(VLOOKUP(AC444,Produtos!$A$1:$C$2319,3,FALSE),"Não Cadastrado")))</f>
        <v/>
      </c>
      <c r="AI444" s="104"/>
      <c r="AJ444" s="104" t="str">
        <f>VLOOKUP(Tabela2[[#This Row],[SIEMA]],Siema2025,26,FALSE)</f>
        <v>Acidente rodoviário</v>
      </c>
      <c r="AK444" s="107" t="s">
        <v>6834</v>
      </c>
      <c r="AL444" s="107"/>
      <c r="AM444" s="107"/>
      <c r="AN444" s="108" t="str">
        <f>VLOOKUP(Tabela2[[#This Row],[SIEMA]],Siema2025,51,FALSE)</f>
        <v/>
      </c>
      <c r="AO444" s="108" t="str">
        <f>VLOOKUP(Tabela2[[#This Row],[SIEMA]],Siema2025,53,FALSE)</f>
        <v/>
      </c>
      <c r="AP444" s="108" t="str">
        <f>VLOOKUP(Tabela2[[#This Row],[SIEMA]],Siema2025,55,FALSE)</f>
        <v/>
      </c>
      <c r="AQ444" s="108" t="str">
        <f>VLOOKUP(Tabela2[[#This Row],[SIEMA]],Siema2025,57,FALSE)</f>
        <v/>
      </c>
      <c r="AR444" s="108" t="str">
        <f>VLOOKUP(Tabela2[[#This Row],[SIEMA]],Siema2025,59,FALSE)</f>
        <v/>
      </c>
      <c r="AS444" s="108" t="str">
        <f>VLOOKUP(Tabela2[[#This Row],[SIEMA]],Siema2025,61,FALSE)</f>
        <v/>
      </c>
      <c r="AT444" s="108" t="str">
        <f>VLOOKUP(Tabela2[[#This Row],[SIEMA]],Siema2025,63,FALSE)</f>
        <v/>
      </c>
      <c r="AU444" s="108" t="str">
        <f>VLOOKUP(Tabela2[[#This Row],[SIEMA]],Siema2025,65,FALSE)</f>
        <v>X</v>
      </c>
      <c r="AV444" s="108" t="str">
        <f>VLOOKUP(Tabela2[[#This Row],[SIEMA]],Siema2025,67,FALSE)</f>
        <v/>
      </c>
      <c r="AW444" s="108" t="str">
        <f>VLOOKUP(Tabela2[[#This Row],[SIEMA]],Siema2025,69,FALSE)</f>
        <v>X</v>
      </c>
      <c r="AX444" s="108" t="str">
        <f>VLOOKUP(Tabela2[[#This Row],[SIEMA]],Siema2025,71,FALSE)</f>
        <v>X</v>
      </c>
      <c r="AY444" s="108" t="str">
        <f>VLOOKUP(Tabela2[[#This Row],[SIEMA]],Siema2025,73,FALSE)</f>
        <v/>
      </c>
      <c r="AZ444" s="108" t="str">
        <f>VLOOKUP(Tabela2[[#This Row],[SIEMA]],Siema2025,75,FALSE)</f>
        <v/>
      </c>
      <c r="BA444" s="108" t="str">
        <f>VLOOKUP(Tabela2[[#This Row],[SIEMA]],Siema2025,77,FALSE)</f>
        <v/>
      </c>
      <c r="BB444" s="108" t="str">
        <f>VLOOKUP(Tabela2[[#This Row],[SIEMA]],Siema2025,79,FALSE)</f>
        <v/>
      </c>
      <c r="BC444" s="108" t="str">
        <f>IF(Tabela2[[#This Row],[Outro(s) ]] = "X", "PREENCHER","NA")</f>
        <v>NA</v>
      </c>
      <c r="BD444" s="108" t="str">
        <f>VLOOKUP(Tabela2[[#This Row],[SIEMA]],Siema2025,82,FALSE)</f>
        <v/>
      </c>
      <c r="BE444" s="108" t="str">
        <f>VLOOKUP(Tabela2[[#This Row],[SIEMA]],Siema2025,81,FALSE)</f>
        <v/>
      </c>
      <c r="BF444" s="110" t="str">
        <f>VLOOKUP(Tabela2[[#This Row],[SIEMA]],Siema2025,28,FALSE)</f>
        <v>Tocantins Transportes LTDA</v>
      </c>
      <c r="BG444" s="110"/>
      <c r="BH444" s="111" t="str">
        <f>VLOOKUP(Tabela2[[#This Row],[SIEMA]],Siema2025,29,FALSE)</f>
        <v>07784847000820</v>
      </c>
      <c r="BI444" s="112" t="s">
        <v>7062</v>
      </c>
      <c r="BJ444" s="107" t="s">
        <v>7099</v>
      </c>
      <c r="BK444" s="104" t="s">
        <v>7062</v>
      </c>
      <c r="BL444" s="140"/>
      <c r="BM444" s="108">
        <f ca="1">IF(Tabela2[[#This Row],[Data de atendimento do Ibama (considerar o primeiro documento/ação)]]="",_xlfn.DAYS(TODAY(),J444),_xlfn.DAYS(Tabela2[[#This Row],[Data de atendimento do Ibama (considerar o primeiro documento/ação)]],J444))</f>
        <v>387</v>
      </c>
      <c r="BN444" s="108" t="s">
        <v>7120</v>
      </c>
      <c r="BO444" s="114" t="s">
        <v>637</v>
      </c>
      <c r="BP444" s="108" t="str">
        <f>IF(Tabela2[[#This Row],[Forma de atendimento (primeiro documento/ação)]]= "Outros (especificar)", "PREENCHER","NA")</f>
        <v>NA</v>
      </c>
      <c r="BQ444" s="106" t="s">
        <v>7062</v>
      </c>
      <c r="BR444" s="108" t="str">
        <f>IF(Tabela2[[#This Row],[Equipe do Ibama foi a campo? Houve sobrevoo do Poseidon?]] = "Sim", "PREENCHER","NA")</f>
        <v>NA</v>
      </c>
      <c r="BS444" s="108" t="str">
        <f>IF(Tabela2[[#This Row],[Se sim, foi emitida Ordem de Emergência? (informações vinculada à coluna CK)]] = "Sim", "PREENCHER","NA")</f>
        <v>NA</v>
      </c>
      <c r="BT444" s="108" t="s">
        <v>6834</v>
      </c>
      <c r="BU444" s="108" t="str">
        <f>IF(Tabela2[[#This Row],[Houve envio de Informações Pós-acidente (preencher "não se aplica" quando de competência estadual/municipal)]] = "Sim", "PREENCHER","NA")</f>
        <v>NA</v>
      </c>
      <c r="BV444" s="108" t="str">
        <f>IF(Tabela2[[#This Row],[Houve avaliação das informações pós-acidente solicitadas/enviadas?]] = "Sim", "PREENCHER","NA")</f>
        <v>NA</v>
      </c>
      <c r="BW444" s="108" t="str">
        <f>IF(Tabela2[[#This Row],[O Ibama aguarda resposta da empresa/OEMA, etc?]] = "Sim", "PREENCHER","NA")</f>
        <v>NA</v>
      </c>
      <c r="BX444" s="106" t="s">
        <v>7127</v>
      </c>
      <c r="BY444" s="106"/>
      <c r="BZ444" s="104" t="str">
        <f>IF(Tabela2[[#This Row],[Data do documento de encerramento]]="NA","NA",IF(Tabela2[[#This Row],[Data do documento de encerramento]]="","Pendente de conclusão/ encerramento",_xlfn.DAYS(Tabela2[[#This Row],[Data do documento de encerramento]],J444)))</f>
        <v>Pendente de conclusão/ encerramento</v>
      </c>
      <c r="CA444" s="107" t="s">
        <v>7437</v>
      </c>
      <c r="CB444" s="107"/>
      <c r="CC444" s="129"/>
      <c r="CD444" s="107"/>
      <c r="CE444" s="107"/>
      <c r="CF444" s="107"/>
    </row>
    <row r="445" spans="1:84" ht="45.75">
      <c r="A445" s="169">
        <v>2025785</v>
      </c>
      <c r="B445" s="170" t="s">
        <v>9030</v>
      </c>
      <c r="C445" s="108" t="s">
        <v>7135</v>
      </c>
      <c r="D445" s="106" t="s">
        <v>637</v>
      </c>
      <c r="E445" s="106" t="s">
        <v>9031</v>
      </c>
      <c r="F445" s="106"/>
      <c r="G445" s="106" t="s">
        <v>9032</v>
      </c>
      <c r="H445" s="106" t="s">
        <v>9033</v>
      </c>
      <c r="I445" s="104" t="str">
        <f>VLOOKUP(Tabela2[[#This Row],[SIEMA]],Siema2025,19,FALSE)</f>
        <v>Campos</v>
      </c>
      <c r="J445" s="105">
        <f>VLOOKUP(Tabela2[[#This Row],[SIEMA]],Siema2025,2,FALSE)</f>
        <v>45844</v>
      </c>
      <c r="K445" s="105" t="str">
        <f>VLOOKUP(Tabela2[[#This Row],[SIEMA]],Siema2025,16,FALSE)</f>
        <v>Domingo</v>
      </c>
      <c r="L445" s="106" t="str">
        <f>IF(Tabela2[[#This Row],[Data]]="","Sem Informação",VLOOKUP(MONTH(Tabela2[[#This Row],[Data]]),'[1]Validação de dados'!$I$1:$J$13,2,0))</f>
        <v>Julho</v>
      </c>
      <c r="M445" s="104">
        <f>YEAR(Tabela2[[#This Row],[Data]])</f>
        <v>2025</v>
      </c>
      <c r="N445" s="105" t="str">
        <f>VLOOKUP(Tabela2[[#This Row],[SIEMA]],Siema2025,17,FALSE)</f>
        <v>Noturno</v>
      </c>
      <c r="O445" s="105" t="s">
        <v>111</v>
      </c>
      <c r="P445" s="104" t="str">
        <f>VLOOKUP(Tabela2[[#This Row],[SIEMA]],Siema2025,21,FALSE)</f>
        <v>Embarcação Skandi Niterói:  Durante operação submarina com ROV (Veículo de operação remota), foi observado o escape de fluido hidráulico (Tellus 32) pelo manipulador do ROV. Descarga estimada em 0,00243 m³.</v>
      </c>
      <c r="Q445" s="104" t="s">
        <v>7094</v>
      </c>
      <c r="R445" s="104" t="s">
        <v>7471</v>
      </c>
      <c r="S445" s="107" t="s">
        <v>8899</v>
      </c>
      <c r="T445" s="104" t="str">
        <f>VLOOKUP(Tabela2[[#This Row],[SIEMA]],Siema2025,11,FALSE)</f>
        <v>0.00243</v>
      </c>
      <c r="U445" s="104" t="str">
        <f>VLOOKUP(Tabela2[[#This Row],[SIEMA]],Siema2025,12,FALSE)</f>
        <v>M3</v>
      </c>
      <c r="V445" s="104" t="s">
        <v>7472</v>
      </c>
      <c r="W445" s="104"/>
      <c r="X445" s="113"/>
      <c r="Y445" s="109" t="str">
        <f>IF(W445="","", IF(W445="NC","", IF(W445="NE","", IF(W445="NA","",IFERROR(VLOOKUP(W445,Produtos!$A$1:$C$2319,2,FALSE),"Não Cadastrado")))))</f>
        <v/>
      </c>
      <c r="Z445" s="104"/>
      <c r="AA445" s="104"/>
      <c r="AB445" s="104" t="str">
        <f>IF(W445="","",IF(ISNUMBER(W445)=FALSE,"Não se aplica",IFERROR(VLOOKUP(W445,Produtos!$A$1:$C$2319,3,FALSE),"Não Cadastrado")))</f>
        <v/>
      </c>
      <c r="AC445" s="104"/>
      <c r="AD445" s="108"/>
      <c r="AE445" s="107" t="str">
        <f>IF(AC445="","", IF(AC445="NC","", IF(AC445="NE","", IF(AC445="NA","",IFERROR(VLOOKUP(AC445,Produtos!$A$1:$C$2319,2,FALSE),"Não Cadastrado")))))</f>
        <v/>
      </c>
      <c r="AF445" s="104"/>
      <c r="AG445" s="104"/>
      <c r="AH445" s="104" t="str">
        <f>IF(AC445="","",IF(ISNUMBER(AC445)=FALSE,"Não se aplica",IFERROR(VLOOKUP(AC445,Produtos!$A$1:$C$2319,3,FALSE),"Não Cadastrado")))</f>
        <v/>
      </c>
      <c r="AI445" s="104"/>
      <c r="AJ445" s="104" t="str">
        <f>VLOOKUP(Tabela2[[#This Row],[SIEMA]],Siema2025,26,FALSE)</f>
        <v>Em investigação.</v>
      </c>
      <c r="AK445" s="107" t="s">
        <v>7098</v>
      </c>
      <c r="AL445" s="107"/>
      <c r="AM445" s="107"/>
      <c r="AN445" s="108" t="str">
        <f>VLOOKUP(Tabela2[[#This Row],[SIEMA]],Siema2025,51,FALSE)</f>
        <v/>
      </c>
      <c r="AO445" s="108" t="str">
        <f>VLOOKUP(Tabela2[[#This Row],[SIEMA]],Siema2025,53,FALSE)</f>
        <v/>
      </c>
      <c r="AP445" s="108" t="str">
        <f>VLOOKUP(Tabela2[[#This Row],[SIEMA]],Siema2025,55,FALSE)</f>
        <v/>
      </c>
      <c r="AQ445" s="108" t="str">
        <f>VLOOKUP(Tabela2[[#This Row],[SIEMA]],Siema2025,57,FALSE)</f>
        <v/>
      </c>
      <c r="AR445" s="108" t="str">
        <f>VLOOKUP(Tabela2[[#This Row],[SIEMA]],Siema2025,59,FALSE)</f>
        <v/>
      </c>
      <c r="AS445" s="108" t="str">
        <f>VLOOKUP(Tabela2[[#This Row],[SIEMA]],Siema2025,61,FALSE)</f>
        <v>X</v>
      </c>
      <c r="AT445" s="108" t="str">
        <f>VLOOKUP(Tabela2[[#This Row],[SIEMA]],Siema2025,63,FALSE)</f>
        <v/>
      </c>
      <c r="AU445" s="108" t="str">
        <f>VLOOKUP(Tabela2[[#This Row],[SIEMA]],Siema2025,65,FALSE)</f>
        <v/>
      </c>
      <c r="AV445" s="108" t="str">
        <f>VLOOKUP(Tabela2[[#This Row],[SIEMA]],Siema2025,67,FALSE)</f>
        <v/>
      </c>
      <c r="AW445" s="108" t="str">
        <f>VLOOKUP(Tabela2[[#This Row],[SIEMA]],Siema2025,69,FALSE)</f>
        <v/>
      </c>
      <c r="AX445" s="108" t="str">
        <f>VLOOKUP(Tabela2[[#This Row],[SIEMA]],Siema2025,71,FALSE)</f>
        <v/>
      </c>
      <c r="AY445" s="108" t="str">
        <f>VLOOKUP(Tabela2[[#This Row],[SIEMA]],Siema2025,73,FALSE)</f>
        <v/>
      </c>
      <c r="AZ445" s="108" t="str">
        <f>VLOOKUP(Tabela2[[#This Row],[SIEMA]],Siema2025,75,FALSE)</f>
        <v/>
      </c>
      <c r="BA445" s="108" t="str">
        <f>VLOOKUP(Tabela2[[#This Row],[SIEMA]],Siema2025,77,FALSE)</f>
        <v/>
      </c>
      <c r="BB445" s="108" t="str">
        <f>VLOOKUP(Tabela2[[#This Row],[SIEMA]],Siema2025,79,FALSE)</f>
        <v/>
      </c>
      <c r="BC445" s="108" t="str">
        <f>IF(Tabela2[[#This Row],[Outro(s) ]] = "X", "PREENCHER","NA")</f>
        <v>NA</v>
      </c>
      <c r="BD445" s="108" t="str">
        <f>VLOOKUP(Tabela2[[#This Row],[SIEMA]],Siema2025,82,FALSE)</f>
        <v/>
      </c>
      <c r="BE445" s="108" t="str">
        <f>VLOOKUP(Tabela2[[#This Row],[SIEMA]],Siema2025,81,FALSE)</f>
        <v/>
      </c>
      <c r="BF445" s="110" t="str">
        <f>VLOOKUP(Tabela2[[#This Row],[SIEMA]],Siema2025,28,FALSE)</f>
        <v>Petrobras</v>
      </c>
      <c r="BG445" s="110"/>
      <c r="BH445" s="111" t="str">
        <f>VLOOKUP(Tabela2[[#This Row],[SIEMA]],Siema2025,29,FALSE)</f>
        <v>33000167100750</v>
      </c>
      <c r="BI445" s="112" t="str">
        <f>VLOOKUP(Tabela2[[#This Row],[SIEMA]],Siema2025,107,FALSE)</f>
        <v>Não</v>
      </c>
      <c r="BJ445" s="107" t="s">
        <v>7099</v>
      </c>
      <c r="BK445" s="104" t="s">
        <v>2696</v>
      </c>
      <c r="BL445" s="140">
        <v>45894</v>
      </c>
      <c r="BM445" s="108">
        <f ca="1">IF(Tabela2[[#This Row],[Data de atendimento do Ibama (considerar o primeiro documento/ação)]]="",_xlfn.DAYS(TODAY(),J445),_xlfn.DAYS(Tabela2[[#This Row],[Data de atendimento do Ibama (considerar o primeiro documento/ação)]],J445))</f>
        <v>50</v>
      </c>
      <c r="BN445" s="108" t="str">
        <f>IF(Tabela2[[#This Row],[Atendido pelo Ibama ("Não" ou "Sim")]]="Não","Preencher", IF(Tabela2[[#This Row],[Atendido pelo Ibama ("Não" ou "Sim")]]="Sim","NA",""))</f>
        <v>NA</v>
      </c>
      <c r="BO445" s="114" t="s">
        <v>7138</v>
      </c>
      <c r="BP445" s="108" t="str">
        <f>IF(Tabela2[[#This Row],[Forma de atendimento (primeiro documento/ação)]]= "Outros (especificar)", "PREENCHER","NA")</f>
        <v>NA</v>
      </c>
      <c r="BQ445" s="106" t="s">
        <v>123</v>
      </c>
      <c r="BR445" s="108" t="str">
        <f>IF(Tabela2[[#This Row],[Equipe do Ibama foi a campo? Houve sobrevoo do Poseidon?]] = "Sim", "PREENCHER","NA")</f>
        <v>NA</v>
      </c>
      <c r="BS445" s="108" t="str">
        <f>IF(Tabela2[[#This Row],[Se sim, foi emitida Ordem de Emergência? (informações vinculada à coluna CK)]] = "Sim", "PREENCHER","NA")</f>
        <v>NA</v>
      </c>
      <c r="BT445" s="108" t="s">
        <v>7101</v>
      </c>
      <c r="BU445" s="108" t="s">
        <v>123</v>
      </c>
      <c r="BV445" s="108" t="s">
        <v>123</v>
      </c>
      <c r="BW445" s="108" t="s">
        <v>123</v>
      </c>
      <c r="BX445" s="106"/>
      <c r="BY445" s="106"/>
      <c r="BZ445" s="104" t="str">
        <f>IF(Tabela2[[#This Row],[Data do documento de encerramento]]="NA","NA",IF(Tabela2[[#This Row],[Data do documento de encerramento]]="","Pendente de conclusão/ encerramento",_xlfn.DAYS(Tabela2[[#This Row],[Data do documento de encerramento]],J445)))</f>
        <v>Pendente de conclusão/ encerramento</v>
      </c>
      <c r="CA445" s="107" t="s">
        <v>9034</v>
      </c>
      <c r="CB445" s="107"/>
      <c r="CC445" s="107" t="s">
        <v>7140</v>
      </c>
      <c r="CD445" s="107" t="s">
        <v>123</v>
      </c>
      <c r="CE445" s="107" t="s">
        <v>123</v>
      </c>
      <c r="CF445" s="107" t="s">
        <v>7141</v>
      </c>
    </row>
    <row r="446" spans="1:84" ht="30.75">
      <c r="A446" s="200">
        <v>20257750410</v>
      </c>
      <c r="B446" s="118" t="s">
        <v>9035</v>
      </c>
      <c r="C446" s="108" t="str">
        <f>VLOOKUP(Tabela2[[#This Row],[SIEMA]],Siema2025,4,FALSE)</f>
        <v xml:space="preserve"> SP</v>
      </c>
      <c r="D446" s="106" t="str">
        <f>VLOOKUP(Tabela2[[#This Row],[SIEMA]],Siema2025,3,FALSE)</f>
        <v xml:space="preserve">Limeira </v>
      </c>
      <c r="E446" s="106" t="str">
        <f>VLOOKUP(Tabela2[[#This Row],[SIEMA]],Siema2025,20,FALSE)</f>
        <v>Ferrovia Linha-tronco da Cia. Paulista93+800</v>
      </c>
      <c r="F446" s="106"/>
      <c r="G446" s="106" t="s">
        <v>9036</v>
      </c>
      <c r="H446" s="106" t="s">
        <v>9037</v>
      </c>
      <c r="I446" s="104" t="s">
        <v>7120</v>
      </c>
      <c r="J446" s="105">
        <f>VLOOKUP(Tabela2[[#This Row],[SIEMA]],Siema2025,2,FALSE)</f>
        <v>45844</v>
      </c>
      <c r="K446" s="105" t="str">
        <f>VLOOKUP(Tabela2[[#This Row],[SIEMA]],Siema2025,16,FALSE)</f>
        <v>Domingo</v>
      </c>
      <c r="L446" s="106" t="str">
        <f>IF(Tabela2[[#This Row],[Data]]="","Sem Informação",VLOOKUP(MONTH(Tabela2[[#This Row],[Data]]),'[1]Validação de dados'!$I$1:$J$13,2,0))</f>
        <v>Julho</v>
      </c>
      <c r="M446" s="104">
        <f>YEAR(Tabela2[[#This Row],[Data]])</f>
        <v>2025</v>
      </c>
      <c r="N446" s="105" t="str">
        <f>VLOOKUP(Tabela2[[#This Row],[SIEMA]],Siema2025,17,FALSE)</f>
        <v>Noturno</v>
      </c>
      <c r="O446" s="105" t="str">
        <f>VLOOKUP(Tabela2[[#This Row],[SIEMA]],Siema2025,5,FALSE)</f>
        <v>Ferrovia</v>
      </c>
      <c r="P446" s="104" t="str">
        <f>VLOOKUP(Tabela2[[#This Row],[SIEMA]],Siema2025,21,FALSE)</f>
        <v>Vazamento ocorreu dentro da faixa de domínio</v>
      </c>
      <c r="Q446" s="104" t="s">
        <v>7127</v>
      </c>
      <c r="R446" s="104" t="s">
        <v>7127</v>
      </c>
      <c r="S446" s="107" t="s">
        <v>7451</v>
      </c>
      <c r="T446" s="104" t="str">
        <f>VLOOKUP(Tabela2[[#This Row],[SIEMA]],Siema2025,11,FALSE)</f>
        <v>80</v>
      </c>
      <c r="U446" s="104" t="s">
        <v>7121</v>
      </c>
      <c r="V446" s="104" t="s">
        <v>7127</v>
      </c>
      <c r="W446" s="104"/>
      <c r="X446" s="113"/>
      <c r="Y446" s="109" t="str">
        <f>IF(W446="","", IF(W446="NC","", IF(W446="NE","", IF(W446="NA","",IFERROR(VLOOKUP(W446,Produtos!$A$1:$C$2319,2,FALSE),"Não Cadastrado")))))</f>
        <v/>
      </c>
      <c r="Z446" s="104"/>
      <c r="AA446" s="104"/>
      <c r="AB446" s="104" t="str">
        <f>IF(W446="","",IF(ISNUMBER(W446)=FALSE,"Não se aplica",IFERROR(VLOOKUP(W446,Produtos!$A$1:$C$2319,3,FALSE),"Não Cadastrado")))</f>
        <v/>
      </c>
      <c r="AC446" s="104"/>
      <c r="AD446" s="108"/>
      <c r="AE446" s="107" t="str">
        <f>IF(AC446="","", IF(AC446="NC","", IF(AC446="NE","", IF(AC446="NA","",IFERROR(VLOOKUP(AC446,Produtos!$A$1:$C$2319,2,FALSE),"Não Cadastrado")))))</f>
        <v/>
      </c>
      <c r="AF446" s="104"/>
      <c r="AG446" s="104"/>
      <c r="AH446" s="104" t="str">
        <f>IF(AC446="","",IF(ISNUMBER(AC446)=FALSE,"Não se aplica",IFERROR(VLOOKUP(AC446,Produtos!$A$1:$C$2319,3,FALSE),"Não Cadastrado")))</f>
        <v/>
      </c>
      <c r="AI446" s="104"/>
      <c r="AJ446" s="104" t="str">
        <f>VLOOKUP(Tabela2[[#This Row],[SIEMA]],Siema2025,26,FALSE)</f>
        <v>Evento caracterizado por vandalismo e abertura de 1 vagão carregado com soja (Aproximadamente 80 toneladas), em decorrência de ataque criminoso.</v>
      </c>
      <c r="AK446" s="107" t="s">
        <v>7122</v>
      </c>
      <c r="AL446" s="107"/>
      <c r="AM446" s="107"/>
      <c r="AN446" s="108" t="str">
        <f>VLOOKUP(Tabela2[[#This Row],[SIEMA]],Siema2025,51,FALSE)</f>
        <v/>
      </c>
      <c r="AO446" s="108" t="str">
        <f>VLOOKUP(Tabela2[[#This Row],[SIEMA]],Siema2025,53,FALSE)</f>
        <v/>
      </c>
      <c r="AP446" s="108" t="str">
        <f>VLOOKUP(Tabela2[[#This Row],[SIEMA]],Siema2025,55,FALSE)</f>
        <v/>
      </c>
      <c r="AQ446" s="108" t="str">
        <f>VLOOKUP(Tabela2[[#This Row],[SIEMA]],Siema2025,57,FALSE)</f>
        <v/>
      </c>
      <c r="AR446" s="108" t="str">
        <f>VLOOKUP(Tabela2[[#This Row],[SIEMA]],Siema2025,59,FALSE)</f>
        <v/>
      </c>
      <c r="AS446" s="108" t="str">
        <f>VLOOKUP(Tabela2[[#This Row],[SIEMA]],Siema2025,61,FALSE)</f>
        <v/>
      </c>
      <c r="AT446" s="108" t="str">
        <f>VLOOKUP(Tabela2[[#This Row],[SIEMA]],Siema2025,63,FALSE)</f>
        <v/>
      </c>
      <c r="AU446" s="108" t="s">
        <v>7132</v>
      </c>
      <c r="AV446" s="108" t="str">
        <f>VLOOKUP(Tabela2[[#This Row],[SIEMA]],Siema2025,67,FALSE)</f>
        <v/>
      </c>
      <c r="AW446" s="108" t="str">
        <f>VLOOKUP(Tabela2[[#This Row],[SIEMA]],Siema2025,69,FALSE)</f>
        <v/>
      </c>
      <c r="AX446" s="108" t="str">
        <f>VLOOKUP(Tabela2[[#This Row],[SIEMA]],Siema2025,71,FALSE)</f>
        <v/>
      </c>
      <c r="AY446" s="108" t="str">
        <f>VLOOKUP(Tabela2[[#This Row],[SIEMA]],Siema2025,73,FALSE)</f>
        <v/>
      </c>
      <c r="AZ446" s="108" t="str">
        <f>VLOOKUP(Tabela2[[#This Row],[SIEMA]],Siema2025,75,FALSE)</f>
        <v/>
      </c>
      <c r="BA446" s="108" t="str">
        <f>VLOOKUP(Tabela2[[#This Row],[SIEMA]],Siema2025,77,FALSE)</f>
        <v/>
      </c>
      <c r="BB446" s="108" t="str">
        <f>VLOOKUP(Tabela2[[#This Row],[SIEMA]],Siema2025,79,FALSE)</f>
        <v/>
      </c>
      <c r="BC446" s="108" t="str">
        <f>IF(Tabela2[[#This Row],[Outro(s) ]] = "X", "PREENCHER","NA")</f>
        <v>NA</v>
      </c>
      <c r="BD446" s="108"/>
      <c r="BE446" s="108" t="str">
        <f>VLOOKUP(Tabela2[[#This Row],[SIEMA]],Siema2025,81,FALSE)</f>
        <v/>
      </c>
      <c r="BF446" s="110" t="s">
        <v>3066</v>
      </c>
      <c r="BG446" s="110" t="s">
        <v>7123</v>
      </c>
      <c r="BH446" s="111" t="str">
        <f>VLOOKUP(Tabela2[[#This Row],[SIEMA]],Siema2025,29,FALSE)</f>
        <v>02502844000166</v>
      </c>
      <c r="BI446" s="112" t="str">
        <f>VLOOKUP(Tabela2[[#This Row],[SIEMA]],Siema2025,107,FALSE)</f>
        <v>Não</v>
      </c>
      <c r="BJ446" s="107" t="s">
        <v>7099</v>
      </c>
      <c r="BK446" s="104" t="s">
        <v>123</v>
      </c>
      <c r="BL446" s="140"/>
      <c r="BM446" s="108">
        <f ca="1">IF(Tabela2[[#This Row],[Data de atendimento do Ibama (considerar o primeiro documento/ação)]]="",_xlfn.DAYS(TODAY(),J446),_xlfn.DAYS(Tabela2[[#This Row],[Data de atendimento do Ibama (considerar o primeiro documento/ação)]],J446))</f>
        <v>386</v>
      </c>
      <c r="BN446" s="108" t="s">
        <v>7458</v>
      </c>
      <c r="BO446" s="114" t="s">
        <v>637</v>
      </c>
      <c r="BP446" s="108" t="str">
        <f>IF(Tabela2[[#This Row],[Forma de atendimento (primeiro documento/ação)]]= "Outros (especificar)", "PREENCHER","NA")</f>
        <v>NA</v>
      </c>
      <c r="BQ446" s="106" t="s">
        <v>123</v>
      </c>
      <c r="BR446" s="108" t="str">
        <f>IF(Tabela2[[#This Row],[Equipe do Ibama foi a campo? Houve sobrevoo do Poseidon?]] = "Sim", "PREENCHER","NA")</f>
        <v>NA</v>
      </c>
      <c r="BS446" s="108" t="str">
        <f>IF(Tabela2[[#This Row],[Se sim, foi emitida Ordem de Emergência? (informações vinculada à coluna CK)]] = "Sim", "PREENCHER","NA")</f>
        <v>NA</v>
      </c>
      <c r="BT446" s="108" t="s">
        <v>7101</v>
      </c>
      <c r="BU446" s="108" t="s">
        <v>123</v>
      </c>
      <c r="BV446" s="108" t="s">
        <v>123</v>
      </c>
      <c r="BW446" s="108" t="s">
        <v>123</v>
      </c>
      <c r="BX446" s="106" t="s">
        <v>7127</v>
      </c>
      <c r="BY446" s="106"/>
      <c r="BZ446" s="104" t="str">
        <f>IF(Tabela2[[#This Row],[Data do documento de encerramento]]="NA","NA",IF(Tabela2[[#This Row],[Data do documento de encerramento]]="","Pendente de conclusão/ encerramento",_xlfn.DAYS(Tabela2[[#This Row],[Data do documento de encerramento]],J446)))</f>
        <v>Pendente de conclusão/ encerramento</v>
      </c>
      <c r="CA446" s="202" t="s">
        <v>9038</v>
      </c>
      <c r="CB446" s="107"/>
      <c r="CC446" s="129"/>
      <c r="CD446" s="107"/>
      <c r="CE446" s="107"/>
      <c r="CF446" s="107"/>
    </row>
    <row r="447" spans="1:84" ht="76.5">
      <c r="A447" s="169">
        <v>20257832435</v>
      </c>
      <c r="B447" s="118" t="s">
        <v>9039</v>
      </c>
      <c r="C447" s="108" t="str">
        <f>VLOOKUP(Tabela2[[#This Row],[SIEMA]],Siema2025,4,FALSE)</f>
        <v xml:space="preserve"> RS</v>
      </c>
      <c r="D447" s="106" t="str">
        <f>VLOOKUP(Tabela2[[#This Row],[SIEMA]],Siema2025,3,FALSE)</f>
        <v xml:space="preserve">Rio Grande </v>
      </c>
      <c r="E447" s="106" t="s">
        <v>9040</v>
      </c>
      <c r="F447" s="106" t="s">
        <v>9041</v>
      </c>
      <c r="G447" s="172" t="s">
        <v>9042</v>
      </c>
      <c r="H447" s="172" t="s">
        <v>9043</v>
      </c>
      <c r="I447" s="104" t="s">
        <v>7120</v>
      </c>
      <c r="J447" s="105">
        <f>VLOOKUP(Tabela2[[#This Row],[SIEMA]],Siema2025,2,FALSE)</f>
        <v>45845</v>
      </c>
      <c r="K447" s="105" t="str">
        <f>VLOOKUP(Tabela2[[#This Row],[SIEMA]],Siema2025,16,FALSE)</f>
        <v>Segunda</v>
      </c>
      <c r="L447" s="106" t="str">
        <f>IF(Tabela2[[#This Row],[Data]]="","Sem Informação",VLOOKUP(MONTH(Tabela2[[#This Row],[Data]]),'[1]Validação de dados'!$I$1:$J$13,2,0))</f>
        <v>Julho</v>
      </c>
      <c r="M447" s="104">
        <f>YEAR(Tabela2[[#This Row],[Data]])</f>
        <v>2025</v>
      </c>
      <c r="N447" s="105" t="str">
        <f>VLOOKUP(Tabela2[[#This Row],[SIEMA]],Siema2025,17,FALSE)</f>
        <v>Matutino</v>
      </c>
      <c r="O447" s="105" t="str">
        <f>VLOOKUP(Tabela2[[#This Row],[SIEMA]],Siema2025,5,FALSE)</f>
        <v>Terminal/portos/ancoradouros/etc</v>
      </c>
      <c r="P447" s="104" t="str">
        <f>VLOOKUP(Tabela2[[#This Row],[SIEMA]],Siema2025,21,FALSE)</f>
        <v>Antes da operação de abastecimento, durante a etapa de conexão dos mangotes, vazou aproximadamente 200 a 250 litros de óleo bunker do navio para barcaça, originado do ''Manifold'' do navio SARONIC BAY que veio a derramar óleo na barcaça CD Praia Vermelha além de escorrer pelo costado do navio conforme registros fotográficos.</v>
      </c>
      <c r="Q447" s="104">
        <v>3082</v>
      </c>
      <c r="R447" s="104" t="s">
        <v>9044</v>
      </c>
      <c r="S447" s="107" t="str">
        <f>IF(Q447="","", IF(Q447="NC","", IF(Q447="NE","", IF(Q447="NA","",IFERROR(VLOOKUP(Q447,Produtos!$A$1:$C$2319,2,FALSE),"Não Cadastrado")))))</f>
        <v>SUBSTÂNCIA QUE APRESENTA RISCO PARA O MEIO AMBIENTE, LÍQUIDA, N.E.</v>
      </c>
      <c r="T447" s="104">
        <v>0.25</v>
      </c>
      <c r="U447" s="104" t="s">
        <v>7111</v>
      </c>
      <c r="V447" s="104">
        <f>IF(Q447="","",IF(ISNUMBER(Q447)=FALSE,"Não se aplica",IFERROR(VLOOKUP(Q447,Produtos!$A$1:$C$2319,3,FALSE),"Não Cadastrado")))</f>
        <v>9</v>
      </c>
      <c r="W447" s="104" t="str">
        <f>VLOOKUP(Tabela2[[#This Row],[SIEMA]],Siema2025,10,FALSE)</f>
        <v/>
      </c>
      <c r="X447" s="113"/>
      <c r="Y447" s="109" t="str">
        <f>IF(W447="","", IF(W447="NC","", IF(W447="NE","", IF(W447="NA","",IFERROR(VLOOKUP(W447,Produtos!$A$1:$C$2319,2,FALSE),"Não Cadastrado")))))</f>
        <v/>
      </c>
      <c r="Z447" s="104" t="str">
        <f>VLOOKUP(Tabela2[[#This Row],[SIEMA]],Siema2025,11,FALSE)</f>
        <v xml:space="preserve"> </v>
      </c>
      <c r="AA447" s="104" t="str">
        <f>VLOOKUP(Tabela2[[#This Row],[SIEMA]],Siema2025,12,FALSE)</f>
        <v xml:space="preserve"> </v>
      </c>
      <c r="AB447" s="104" t="str">
        <f>IF(W447="","",IF(ISNUMBER(W447)=FALSE,"Não se aplica",IFERROR(VLOOKUP(W447,Produtos!$A$1:$C$2319,3,FALSE),"Não Cadastrado")))</f>
        <v/>
      </c>
      <c r="AC447" s="104"/>
      <c r="AD447" s="108" t="str">
        <f>IF(Tabela2[[#This Row],[Origem do acidente]] = "Plataforma", "PREENCHER","NA")</f>
        <v>NA</v>
      </c>
      <c r="AE447" s="107" t="str">
        <f>IF(AC447="","", IF(AC447="NC","", IF(AC447="NE","", IF(AC447="NA","",IFERROR(VLOOKUP(AC447,Produtos!$A$1:$C$2319,2,FALSE),"Não Cadastrado")))))</f>
        <v/>
      </c>
      <c r="AF447" s="104"/>
      <c r="AG447" s="104"/>
      <c r="AH447" s="104" t="str">
        <f>IF(AC447="","",IF(ISNUMBER(AC447)=FALSE,"Não se aplica",IFERROR(VLOOKUP(AC447,Produtos!$A$1:$C$2319,3,FALSE),"Não Cadastrado")))</f>
        <v/>
      </c>
      <c r="AI447" s="113"/>
      <c r="AJ447" s="104" t="str">
        <f>VLOOKUP(Tabela2[[#This Row],[SIEMA]],Siema2025,26,FALSE)</f>
        <v>Antes da operação de abastecimento, durante a etapa de conexão dos mangotes, vazou aproximadamente 200 a 250 litros de óleo bunker do navio para barcaça, originado do ''Manifold'' do navio SARONIC BAY que veio a derramar óleo na barcaça CD Praia Vermelha além de escorrer pelo costado do navio conforme registros fotográficos.</v>
      </c>
      <c r="AK447" s="107" t="s">
        <v>7098</v>
      </c>
      <c r="AL447" s="107" t="s">
        <v>8121</v>
      </c>
      <c r="AM447" s="107"/>
      <c r="AN447" s="108" t="str">
        <f>VLOOKUP(Tabela2[[#This Row],[SIEMA]],Siema2025,51,FALSE)</f>
        <v/>
      </c>
      <c r="AO447" s="108" t="str">
        <f>VLOOKUP(Tabela2[[#This Row],[SIEMA]],Siema2025,53,FALSE)</f>
        <v/>
      </c>
      <c r="AP447" s="108" t="str">
        <f>VLOOKUP(Tabela2[[#This Row],[SIEMA]],Siema2025,55,FALSE)</f>
        <v/>
      </c>
      <c r="AQ447" s="108" t="str">
        <f>VLOOKUP(Tabela2[[#This Row],[SIEMA]],Siema2025,57,FALSE)</f>
        <v/>
      </c>
      <c r="AR447" s="108" t="str">
        <f>VLOOKUP(Tabela2[[#This Row],[SIEMA]],Siema2025,59,FALSE)</f>
        <v>X</v>
      </c>
      <c r="AS447" s="108" t="str">
        <f>VLOOKUP(Tabela2[[#This Row],[SIEMA]],Siema2025,61,FALSE)</f>
        <v/>
      </c>
      <c r="AT447" s="108" t="str">
        <f>VLOOKUP(Tabela2[[#This Row],[SIEMA]],Siema2025,63,FALSE)</f>
        <v/>
      </c>
      <c r="AU447" s="108" t="str">
        <f>VLOOKUP(Tabela2[[#This Row],[SIEMA]],Siema2025,65,FALSE)</f>
        <v/>
      </c>
      <c r="AV447" s="108" t="str">
        <f>VLOOKUP(Tabela2[[#This Row],[SIEMA]],Siema2025,67,FALSE)</f>
        <v/>
      </c>
      <c r="AW447" s="108" t="str">
        <f>VLOOKUP(Tabela2[[#This Row],[SIEMA]],Siema2025,69,FALSE)</f>
        <v/>
      </c>
      <c r="AX447" s="108" t="str">
        <f>VLOOKUP(Tabela2[[#This Row],[SIEMA]],Siema2025,71,FALSE)</f>
        <v/>
      </c>
      <c r="AY447" s="108" t="str">
        <f>VLOOKUP(Tabela2[[#This Row],[SIEMA]],Siema2025,73,FALSE)</f>
        <v/>
      </c>
      <c r="AZ447" s="108" t="str">
        <f>VLOOKUP(Tabela2[[#This Row],[SIEMA]],Siema2025,75,FALSE)</f>
        <v/>
      </c>
      <c r="BA447" s="108" t="str">
        <f>VLOOKUP(Tabela2[[#This Row],[SIEMA]],Siema2025,77,FALSE)</f>
        <v/>
      </c>
      <c r="BB447" s="108" t="str">
        <f>VLOOKUP(Tabela2[[#This Row],[SIEMA]],Siema2025,79,FALSE)</f>
        <v/>
      </c>
      <c r="BC447" s="108" t="str">
        <f>IF(Tabela2[[#This Row],[Outro(s) ]] = "X", "PREENCHER","NA")</f>
        <v>NA</v>
      </c>
      <c r="BD447" s="108" t="str">
        <f>VLOOKUP(Tabela2[[#This Row],[SIEMA]],Siema2025,82,FALSE)</f>
        <v/>
      </c>
      <c r="BE447" s="108" t="str">
        <f>VLOOKUP(Tabela2[[#This Row],[SIEMA]],Siema2025,81,FALSE)</f>
        <v/>
      </c>
      <c r="BF447" s="110" t="str">
        <f>VLOOKUP(Tabela2[[#This Row],[SIEMA]],Siema2025,28,FALSE)</f>
        <v>AGENCIA MARITIMA ORION LTDA</v>
      </c>
      <c r="BG447" s="110"/>
      <c r="BH447" s="111" t="str">
        <f>VLOOKUP(Tabela2[[#This Row],[SIEMA]],Siema2025,29,FALSE)</f>
        <v>75185389000196</v>
      </c>
      <c r="BI447" s="112" t="s">
        <v>2696</v>
      </c>
      <c r="BJ447" s="107" t="s">
        <v>7099</v>
      </c>
      <c r="BK447" s="104" t="s">
        <v>123</v>
      </c>
      <c r="BL447" s="140"/>
      <c r="BM447" s="108">
        <f ca="1">IF(Tabela2[[#This Row],[Data de atendimento do Ibama (considerar o primeiro documento/ação)]]="",_xlfn.DAYS(TODAY(),J447),_xlfn.DAYS(Tabela2[[#This Row],[Data de atendimento do Ibama (considerar o primeiro documento/ação)]],J447))</f>
        <v>385</v>
      </c>
      <c r="BN447" s="108" t="s">
        <v>7458</v>
      </c>
      <c r="BO447" s="114" t="s">
        <v>637</v>
      </c>
      <c r="BP447" s="108" t="str">
        <f>IF(Tabela2[[#This Row],[Forma de atendimento (primeiro documento/ação)]]= "Outros (especificar)", "PREENCHER","NA")</f>
        <v>NA</v>
      </c>
      <c r="BQ447" s="106" t="s">
        <v>123</v>
      </c>
      <c r="BR447" s="108" t="str">
        <f>IF(Tabela2[[#This Row],[Equipe do Ibama foi a campo? Houve sobrevoo do Poseidon?]] = "Sim", "PREENCHER","NA")</f>
        <v>NA</v>
      </c>
      <c r="BS447" s="108" t="s">
        <v>7120</v>
      </c>
      <c r="BT447" s="108" t="s">
        <v>7101</v>
      </c>
      <c r="BU447" s="108" t="s">
        <v>123</v>
      </c>
      <c r="BV447" s="108" t="s">
        <v>123</v>
      </c>
      <c r="BW447" s="108" t="s">
        <v>123</v>
      </c>
      <c r="BX447" s="106" t="s">
        <v>7127</v>
      </c>
      <c r="BY447" s="106"/>
      <c r="BZ447" s="104" t="str">
        <f>IF(Tabela2[[#This Row],[Data do documento de encerramento]]="NA","NA",IF(Tabela2[[#This Row],[Data do documento de encerramento]]="","Pendente de conclusão/ encerramento",_xlfn.DAYS(Tabela2[[#This Row],[Data do documento de encerramento]],J447)))</f>
        <v>Pendente de conclusão/ encerramento</v>
      </c>
      <c r="CA447" s="107" t="s">
        <v>9045</v>
      </c>
      <c r="CB447" s="107"/>
      <c r="CC447" s="130"/>
      <c r="CD447" s="107"/>
      <c r="CE447" s="107"/>
      <c r="CF447" s="107"/>
    </row>
    <row r="448" spans="1:84" ht="60.75">
      <c r="A448" s="182">
        <v>20257921623</v>
      </c>
      <c r="B448" s="118" t="s">
        <v>9046</v>
      </c>
      <c r="C448" s="108" t="s">
        <v>672</v>
      </c>
      <c r="D448" s="106" t="s">
        <v>637</v>
      </c>
      <c r="E448" s="106" t="s">
        <v>8400</v>
      </c>
      <c r="F448" s="106"/>
      <c r="G448" s="106" t="s">
        <v>9047</v>
      </c>
      <c r="H448" s="106" t="s">
        <v>9048</v>
      </c>
      <c r="I448" s="104" t="str">
        <f>VLOOKUP(Tabela2[[#This Row],[SIEMA]],Siema2025,19,FALSE)</f>
        <v>Santos</v>
      </c>
      <c r="J448" s="105">
        <f>VLOOKUP(Tabela2[[#This Row],[SIEMA]],Siema2025,2,FALSE)</f>
        <v>45845</v>
      </c>
      <c r="K448" s="105" t="str">
        <f>VLOOKUP(Tabela2[[#This Row],[SIEMA]],Siema2025,16,FALSE)</f>
        <v>Segunda</v>
      </c>
      <c r="L448" s="106" t="str">
        <f>IF(Tabela2[[#This Row],[Data]]="","Sem Informação",VLOOKUP(MONTH(Tabela2[[#This Row],[Data]]),'[1]Validação de dados'!$I$1:$J$13,2,0))</f>
        <v>Julho</v>
      </c>
      <c r="M448" s="104">
        <f>YEAR(Tabela2[[#This Row],[Data]])</f>
        <v>2025</v>
      </c>
      <c r="N448" s="105" t="str">
        <f>VLOOKUP(Tabela2[[#This Row],[SIEMA]],Siema2025,17,FALSE)</f>
        <v>Vespertino</v>
      </c>
      <c r="O448" s="105" t="s">
        <v>111</v>
      </c>
      <c r="P448" s="104" t="str">
        <f>VLOOKUP(Tabela2[[#This Row],[SIEMA]],Siema2025,21,FALSE)</f>
        <v>Navio Sonda WEST AURIGA, operando no poço 3-BRSA-1400-SPS.</v>
      </c>
      <c r="Q448" s="104" t="s">
        <v>7094</v>
      </c>
      <c r="R448" s="104" t="s">
        <v>7471</v>
      </c>
      <c r="S448" s="107" t="str">
        <f>IF(Q448="","", IF(Q448="NC","", IF(Q448="NE","", IF(Q448="NA","",IFERROR(VLOOKUP(Q448,Produtos!$A$1:$C$2319,2,FALSE),"Não Cadastrado")))))</f>
        <v/>
      </c>
      <c r="T448" s="104">
        <v>8.0000000000000004E-4</v>
      </c>
      <c r="U448" s="104" t="s">
        <v>7111</v>
      </c>
      <c r="V448" s="104" t="s">
        <v>7472</v>
      </c>
      <c r="W448" s="104"/>
      <c r="X448" s="113"/>
      <c r="Y448" s="109" t="str">
        <f>IF(W448="","", IF(W448="NC","", IF(W448="NE","", IF(W448="NA","",IFERROR(VLOOKUP(W448,Produtos!$A$1:$C$2319,2,FALSE),"Não Cadastrado")))))</f>
        <v/>
      </c>
      <c r="Z448" s="104"/>
      <c r="AA448" s="104"/>
      <c r="AB448" s="104" t="str">
        <f>IF(W448="","",IF(ISNUMBER(W448)=FALSE,"Não se aplica",IFERROR(VLOOKUP(W448,Produtos!$A$1:$C$2319,3,FALSE),"Não Cadastrado")))</f>
        <v/>
      </c>
      <c r="AC448" s="104"/>
      <c r="AD448" s="108"/>
      <c r="AE448" s="107" t="str">
        <f>IF(AC448="","", IF(AC448="NC","", IF(AC448="NE","", IF(AC448="NA","",IFERROR(VLOOKUP(AC448,Produtos!$A$1:$C$2319,2,FALSE),"Não Cadastrado")))))</f>
        <v/>
      </c>
      <c r="AF448" s="104"/>
      <c r="AG448" s="104"/>
      <c r="AH448" s="104" t="str">
        <f>IF(AC448="","",IF(ISNUMBER(AC448)=FALSE,"Não se aplica",IFERROR(VLOOKUP(AC448,Produtos!$A$1:$C$2319,3,FALSE),"Não Cadastrado")))</f>
        <v/>
      </c>
      <c r="AI448" s="104"/>
      <c r="AJ448" s="104" t="str">
        <f>VLOOKUP(Tabela2[[#This Row],[SIEMA]],Siema2025,26,FALSE)</f>
        <v>Alinhamento equivocado no momento de descarte da água de limpeza do deck, sendo ela direcionada pelos drenos do main deck por meio de um three-way para um deck inferior e não para o drain holding tank. Esse evento, somado à falha de torqueamento do embornal, causou o vazamento.</v>
      </c>
      <c r="AK448" s="107" t="s">
        <v>7229</v>
      </c>
      <c r="AL448" s="107" t="s">
        <v>7098</v>
      </c>
      <c r="AM448" s="107" t="s">
        <v>7285</v>
      </c>
      <c r="AN448" s="108" t="str">
        <f>VLOOKUP(Tabela2[[#This Row],[SIEMA]],Siema2025,51,FALSE)</f>
        <v/>
      </c>
      <c r="AO448" s="108" t="str">
        <f>VLOOKUP(Tabela2[[#This Row],[SIEMA]],Siema2025,53,FALSE)</f>
        <v/>
      </c>
      <c r="AP448" s="108" t="str">
        <f>VLOOKUP(Tabela2[[#This Row],[SIEMA]],Siema2025,55,FALSE)</f>
        <v/>
      </c>
      <c r="AQ448" s="108" t="str">
        <f>VLOOKUP(Tabela2[[#This Row],[SIEMA]],Siema2025,57,FALSE)</f>
        <v/>
      </c>
      <c r="AR448" s="108" t="str">
        <f>VLOOKUP(Tabela2[[#This Row],[SIEMA]],Siema2025,59,FALSE)</f>
        <v/>
      </c>
      <c r="AS448" s="108" t="str">
        <f>VLOOKUP(Tabela2[[#This Row],[SIEMA]],Siema2025,61,FALSE)</f>
        <v>X</v>
      </c>
      <c r="AT448" s="108" t="str">
        <f>VLOOKUP(Tabela2[[#This Row],[SIEMA]],Siema2025,63,FALSE)</f>
        <v/>
      </c>
      <c r="AU448" s="108" t="str">
        <f>VLOOKUP(Tabela2[[#This Row],[SIEMA]],Siema2025,65,FALSE)</f>
        <v/>
      </c>
      <c r="AV448" s="108" t="str">
        <f>VLOOKUP(Tabela2[[#This Row],[SIEMA]],Siema2025,67,FALSE)</f>
        <v/>
      </c>
      <c r="AW448" s="108" t="str">
        <f>VLOOKUP(Tabela2[[#This Row],[SIEMA]],Siema2025,69,FALSE)</f>
        <v/>
      </c>
      <c r="AX448" s="108" t="str">
        <f>VLOOKUP(Tabela2[[#This Row],[SIEMA]],Siema2025,71,FALSE)</f>
        <v/>
      </c>
      <c r="AY448" s="108" t="str">
        <f>VLOOKUP(Tabela2[[#This Row],[SIEMA]],Siema2025,73,FALSE)</f>
        <v/>
      </c>
      <c r="AZ448" s="108" t="str">
        <f>VLOOKUP(Tabela2[[#This Row],[SIEMA]],Siema2025,75,FALSE)</f>
        <v/>
      </c>
      <c r="BA448" s="108" t="str">
        <f>VLOOKUP(Tabela2[[#This Row],[SIEMA]],Siema2025,77,FALSE)</f>
        <v/>
      </c>
      <c r="BB448" s="108" t="str">
        <f>VLOOKUP(Tabela2[[#This Row],[SIEMA]],Siema2025,79,FALSE)</f>
        <v/>
      </c>
      <c r="BC448" s="108" t="str">
        <f>IF(Tabela2[[#This Row],[Outro(s) ]] = "X", "PREENCHER","NA")</f>
        <v>NA</v>
      </c>
      <c r="BD448" s="108" t="str">
        <f>VLOOKUP(Tabela2[[#This Row],[SIEMA]],Siema2025,82,FALSE)</f>
        <v/>
      </c>
      <c r="BE448" s="108" t="str">
        <f>VLOOKUP(Tabela2[[#This Row],[SIEMA]],Siema2025,81,FALSE)</f>
        <v/>
      </c>
      <c r="BF448" s="110" t="str">
        <f>VLOOKUP(Tabela2[[#This Row],[SIEMA]],Siema2025,28,FALSE)</f>
        <v>Petróleo Brasileiro S.A. - PETROBRAS</v>
      </c>
      <c r="BG448" s="110"/>
      <c r="BH448" s="111">
        <v>33000167000101</v>
      </c>
      <c r="BI448" s="112" t="str">
        <f>VLOOKUP(Tabela2[[#This Row],[SIEMA]],Siema2025,107,FALSE)</f>
        <v>Não</v>
      </c>
      <c r="BJ448" s="107" t="s">
        <v>7099</v>
      </c>
      <c r="BK448" s="104" t="s">
        <v>2696</v>
      </c>
      <c r="BL448" s="140">
        <v>45852</v>
      </c>
      <c r="BM448" s="108">
        <f ca="1">IF(Tabela2[[#This Row],[Data de atendimento do Ibama (considerar o primeiro documento/ação)]]="",_xlfn.DAYS(TODAY(),J448),_xlfn.DAYS(Tabela2[[#This Row],[Data de atendimento do Ibama (considerar o primeiro documento/ação)]],J448))</f>
        <v>7</v>
      </c>
      <c r="BN448" s="108" t="str">
        <f>IF(Tabela2[[#This Row],[Atendido pelo Ibama ("Não" ou "Sim")]]="Não","Preencher", IF(Tabela2[[#This Row],[Atendido pelo Ibama ("Não" ou "Sim")]]="Sim","NA",""))</f>
        <v>NA</v>
      </c>
      <c r="BO448" s="114" t="s">
        <v>7100</v>
      </c>
      <c r="BP448" s="108" t="str">
        <f>IF(Tabela2[[#This Row],[Forma de atendimento (primeiro documento/ação)]]= "Outros (especificar)", "PREENCHER","NA")</f>
        <v>NA</v>
      </c>
      <c r="BQ448" s="106" t="s">
        <v>123</v>
      </c>
      <c r="BR448" s="108" t="str">
        <f>IF(Tabela2[[#This Row],[Equipe do Ibama foi a campo? Houve sobrevoo do Poseidon?]] = "Sim", "PREENCHER","NA")</f>
        <v>NA</v>
      </c>
      <c r="BS448" s="108" t="str">
        <f>IF(Tabela2[[#This Row],[Se sim, foi emitida Ordem de Emergência? (informações vinculada à coluna CK)]] = "Sim", "PREENCHER","NA")</f>
        <v>NA</v>
      </c>
      <c r="BT448" s="108" t="s">
        <v>7101</v>
      </c>
      <c r="BU448" s="108" t="s">
        <v>2696</v>
      </c>
      <c r="BV448" s="108" t="s">
        <v>123</v>
      </c>
      <c r="BW448" s="108" t="s">
        <v>2696</v>
      </c>
      <c r="BX448" s="106" t="s">
        <v>7102</v>
      </c>
      <c r="BY448" s="140">
        <v>45916</v>
      </c>
      <c r="BZ448" s="104">
        <f>IF(Tabela2[[#This Row],[Data do documento de encerramento]]="NA","NA",IF(Tabela2[[#This Row],[Data do documento de encerramento]]="","Pendente de conclusão/ encerramento",_xlfn.DAYS(Tabela2[[#This Row],[Data do documento de encerramento]],J448)))</f>
        <v>71</v>
      </c>
      <c r="CA448" s="107"/>
      <c r="CB448" s="107" t="s">
        <v>7256</v>
      </c>
      <c r="CC448" s="130" t="s">
        <v>7194</v>
      </c>
      <c r="CD448" s="107" t="s">
        <v>123</v>
      </c>
      <c r="CE448" s="107" t="s">
        <v>123</v>
      </c>
      <c r="CF448" s="107" t="s">
        <v>7105</v>
      </c>
    </row>
    <row r="449" spans="1:84" ht="76.5">
      <c r="A449" s="169">
        <v>20257943217</v>
      </c>
      <c r="B449" s="170" t="s">
        <v>9049</v>
      </c>
      <c r="C449" s="108" t="s">
        <v>7135</v>
      </c>
      <c r="D449" s="106" t="s">
        <v>637</v>
      </c>
      <c r="E449" s="106" t="s">
        <v>9031</v>
      </c>
      <c r="F449" s="106"/>
      <c r="G449" s="106" t="s">
        <v>9050</v>
      </c>
      <c r="H449" s="106" t="s">
        <v>9051</v>
      </c>
      <c r="I449" s="104" t="str">
        <f>VLOOKUP(Tabela2[[#This Row],[SIEMA]],Siema2025,19,FALSE)</f>
        <v>Campos</v>
      </c>
      <c r="J449" s="105">
        <f>VLOOKUP(Tabela2[[#This Row],[SIEMA]],Siema2025,2,FALSE)</f>
        <v>45845</v>
      </c>
      <c r="K449" s="105" t="str">
        <f>VLOOKUP(Tabela2[[#This Row],[SIEMA]],Siema2025,16,FALSE)</f>
        <v>Segunda</v>
      </c>
      <c r="L449" s="106" t="str">
        <f>IF(Tabela2[[#This Row],[Data]]="","Sem Informação",VLOOKUP(MONTH(Tabela2[[#This Row],[Data]]),'[1]Validação de dados'!$I$1:$J$13,2,0))</f>
        <v>Julho</v>
      </c>
      <c r="M449" s="104">
        <f>YEAR(Tabela2[[#This Row],[Data]])</f>
        <v>2025</v>
      </c>
      <c r="N449" s="105" t="str">
        <f>VLOOKUP(Tabela2[[#This Row],[SIEMA]],Siema2025,17,FALSE)</f>
        <v>Vespertino</v>
      </c>
      <c r="O449" s="105" t="s">
        <v>111</v>
      </c>
      <c r="P449" s="104" t="str">
        <f>VLOOKUP(Tabela2[[#This Row],[SIEMA]],Siema2025,21,FALSE)</f>
        <v>Embarcação SKANDI NITERÓI</v>
      </c>
      <c r="Q449" s="104">
        <v>1202</v>
      </c>
      <c r="R449" s="104" t="s">
        <v>252</v>
      </c>
      <c r="S449" s="107" t="str">
        <f>IF(Q449="","", IF(Q449="NC","", IF(Q449="NE","", IF(Q449="NA","",IFERROR(VLOOKUP(Q449,Produtos!$A$1:$C$2319,2,FALSE),"Não Cadastrado")))))</f>
        <v>GASÓLEO ou ÓLEO DIESEL ou ÓLEO PARA AQUECIMENTO, LEVE</v>
      </c>
      <c r="T449" s="104">
        <v>0.15551999999999999</v>
      </c>
      <c r="U449" s="104" t="s">
        <v>7111</v>
      </c>
      <c r="V449" s="104">
        <f>IF(Q449="","",IF(ISNUMBER(Q449)=FALSE,"Não se aplica",IFERROR(VLOOKUP(Q449,Produtos!$A$1:$C$2319,3,FALSE),"Não Cadastrado")))</f>
        <v>3</v>
      </c>
      <c r="W449" s="104" t="str">
        <f>VLOOKUP(Tabela2[[#This Row],[SIEMA]],Siema2025,10,FALSE)</f>
        <v/>
      </c>
      <c r="X449" s="113"/>
      <c r="Y449" s="109" t="str">
        <f>IF(W449="","", IF(W449="NC","", IF(W449="NE","", IF(W449="NA","",IFERROR(VLOOKUP(W449,Produtos!$A$1:$C$2319,2,FALSE),"Não Cadastrado")))))</f>
        <v/>
      </c>
      <c r="Z449" s="104" t="str">
        <f>VLOOKUP(Tabela2[[#This Row],[SIEMA]],Siema2025,11,FALSE)</f>
        <v xml:space="preserve"> </v>
      </c>
      <c r="AA449" s="104" t="str">
        <f>VLOOKUP(Tabela2[[#This Row],[SIEMA]],Siema2025,12,FALSE)</f>
        <v xml:space="preserve"> </v>
      </c>
      <c r="AB449" s="104" t="str">
        <f>IF(W449="","",IF(ISNUMBER(W449)=FALSE,"Não se aplica",IFERROR(VLOOKUP(W449,Produtos!$A$1:$C$2319,3,FALSE),"Não Cadastrado")))</f>
        <v/>
      </c>
      <c r="AC449" s="104"/>
      <c r="AD449" s="108"/>
      <c r="AE449" s="107" t="str">
        <f>IF(AC449="","", IF(AC449="NC","", IF(AC449="NE","", IF(AC449="NA","",IFERROR(VLOOKUP(AC449,Produtos!$A$1:$C$2319,2,FALSE),"Não Cadastrado")))))</f>
        <v/>
      </c>
      <c r="AF449" s="104"/>
      <c r="AG449" s="104"/>
      <c r="AH449" s="104" t="str">
        <f>IF(AC449="","",IF(ISNUMBER(AC449)=FALSE,"Não se aplica",IFERROR(VLOOKUP(AC449,Produtos!$A$1:$C$2319,3,FALSE),"Não Cadastrado")))</f>
        <v/>
      </c>
      <c r="AI449" s="104"/>
      <c r="AJ449" s="104" t="str">
        <f>VLOOKUP(Tabela2[[#This Row],[SIEMA]],Siema2025,26,FALSE)</f>
        <v>em avaliação</v>
      </c>
      <c r="AK449" s="107" t="s">
        <v>7285</v>
      </c>
      <c r="AL449" s="107"/>
      <c r="AM449" s="107"/>
      <c r="AN449" s="108" t="str">
        <f>VLOOKUP(Tabela2[[#This Row],[SIEMA]],Siema2025,51,FALSE)</f>
        <v/>
      </c>
      <c r="AO449" s="108" t="str">
        <f>VLOOKUP(Tabela2[[#This Row],[SIEMA]],Siema2025,53,FALSE)</f>
        <v/>
      </c>
      <c r="AP449" s="108" t="str">
        <f>VLOOKUP(Tabela2[[#This Row],[SIEMA]],Siema2025,55,FALSE)</f>
        <v/>
      </c>
      <c r="AQ449" s="108" t="str">
        <f>VLOOKUP(Tabela2[[#This Row],[SIEMA]],Siema2025,57,FALSE)</f>
        <v/>
      </c>
      <c r="AR449" s="108" t="str">
        <f>VLOOKUP(Tabela2[[#This Row],[SIEMA]],Siema2025,59,FALSE)</f>
        <v/>
      </c>
      <c r="AS449" s="108" t="str">
        <f>VLOOKUP(Tabela2[[#This Row],[SIEMA]],Siema2025,61,FALSE)</f>
        <v>X</v>
      </c>
      <c r="AT449" s="108" t="str">
        <f>VLOOKUP(Tabela2[[#This Row],[SIEMA]],Siema2025,63,FALSE)</f>
        <v/>
      </c>
      <c r="AU449" s="108" t="str">
        <f>VLOOKUP(Tabela2[[#This Row],[SIEMA]],Siema2025,65,FALSE)</f>
        <v/>
      </c>
      <c r="AV449" s="108" t="str">
        <f>VLOOKUP(Tabela2[[#This Row],[SIEMA]],Siema2025,67,FALSE)</f>
        <v/>
      </c>
      <c r="AW449" s="108" t="str">
        <f>VLOOKUP(Tabela2[[#This Row],[SIEMA]],Siema2025,69,FALSE)</f>
        <v/>
      </c>
      <c r="AX449" s="108" t="str">
        <f>VLOOKUP(Tabela2[[#This Row],[SIEMA]],Siema2025,71,FALSE)</f>
        <v/>
      </c>
      <c r="AY449" s="108" t="str">
        <f>VLOOKUP(Tabela2[[#This Row],[SIEMA]],Siema2025,73,FALSE)</f>
        <v/>
      </c>
      <c r="AZ449" s="108" t="str">
        <f>VLOOKUP(Tabela2[[#This Row],[SIEMA]],Siema2025,75,FALSE)</f>
        <v/>
      </c>
      <c r="BA449" s="108" t="str">
        <f>VLOOKUP(Tabela2[[#This Row],[SIEMA]],Siema2025,77,FALSE)</f>
        <v/>
      </c>
      <c r="BB449" s="108" t="str">
        <f>VLOOKUP(Tabela2[[#This Row],[SIEMA]],Siema2025,79,FALSE)</f>
        <v/>
      </c>
      <c r="BC449" s="108" t="str">
        <f>IF(Tabela2[[#This Row],[Outro(s) ]] = "X", "PREENCHER","NA")</f>
        <v>NA</v>
      </c>
      <c r="BD449" s="108" t="str">
        <f>VLOOKUP(Tabela2[[#This Row],[SIEMA]],Siema2025,82,FALSE)</f>
        <v/>
      </c>
      <c r="BE449" s="108" t="str">
        <f>VLOOKUP(Tabela2[[#This Row],[SIEMA]],Siema2025,81,FALSE)</f>
        <v/>
      </c>
      <c r="BF449" s="110" t="str">
        <f>VLOOKUP(Tabela2[[#This Row],[SIEMA]],Siema2025,28,FALSE)</f>
        <v>Petrobras</v>
      </c>
      <c r="BG449" s="110"/>
      <c r="BH449" s="111" t="str">
        <f>VLOOKUP(Tabela2[[#This Row],[SIEMA]],Siema2025,29,FALSE)</f>
        <v>33000167100750</v>
      </c>
      <c r="BI449" s="112" t="s">
        <v>2696</v>
      </c>
      <c r="BJ449" s="107" t="s">
        <v>7099</v>
      </c>
      <c r="BK449" s="104" t="s">
        <v>2696</v>
      </c>
      <c r="BL449" s="140">
        <v>45965</v>
      </c>
      <c r="BM449" s="108">
        <f ca="1">IF(Tabela2[[#This Row],[Data de atendimento do Ibama (considerar o primeiro documento/ação)]]="",_xlfn.DAYS(TODAY(),J449),_xlfn.DAYS(Tabela2[[#This Row],[Data de atendimento do Ibama (considerar o primeiro documento/ação)]],J449))</f>
        <v>120</v>
      </c>
      <c r="BN449" s="108" t="str">
        <f>IF(Tabela2[[#This Row],[Atendido pelo Ibama ("Não" ou "Sim")]]="Não","Preencher", IF(Tabela2[[#This Row],[Atendido pelo Ibama ("Não" ou "Sim")]]="Sim","NA",""))</f>
        <v>NA</v>
      </c>
      <c r="BO449" s="114" t="s">
        <v>7138</v>
      </c>
      <c r="BP449" s="108" t="str">
        <f>IF(Tabela2[[#This Row],[Forma de atendimento (primeiro documento/ação)]]= "Outros (especificar)", "PREENCHER","NA")</f>
        <v>NA</v>
      </c>
      <c r="BQ449" s="106" t="s">
        <v>123</v>
      </c>
      <c r="BR449" s="108" t="str">
        <f>IF(Tabela2[[#This Row],[Equipe do Ibama foi a campo? Houve sobrevoo do Poseidon?]] = "Sim", "PREENCHER","NA")</f>
        <v>NA</v>
      </c>
      <c r="BS449" s="108" t="str">
        <f>IF(Tabela2[[#This Row],[Se sim, foi emitida Ordem de Emergência? (informações vinculada à coluna CK)]] = "Sim", "PREENCHER","NA")</f>
        <v>NA</v>
      </c>
      <c r="BT449" s="108" t="s">
        <v>7101</v>
      </c>
      <c r="BU449" s="108" t="s">
        <v>123</v>
      </c>
      <c r="BV449" s="108" t="s">
        <v>123</v>
      </c>
      <c r="BW449" s="108" t="s">
        <v>123</v>
      </c>
      <c r="BX449" s="106"/>
      <c r="BY449" s="106"/>
      <c r="BZ449" s="104" t="str">
        <f>IF(Tabela2[[#This Row],[Data do documento de encerramento]]="NA","NA",IF(Tabela2[[#This Row],[Data do documento de encerramento]]="","Pendente de conclusão/ encerramento",_xlfn.DAYS(Tabela2[[#This Row],[Data do documento de encerramento]],J449)))</f>
        <v>Pendente de conclusão/ encerramento</v>
      </c>
      <c r="CA449" s="107"/>
      <c r="CB449" s="107"/>
      <c r="CC449" s="130" t="s">
        <v>8352</v>
      </c>
      <c r="CD449" s="107" t="s">
        <v>7296</v>
      </c>
      <c r="CE449" s="107" t="s">
        <v>2696</v>
      </c>
      <c r="CF449" s="107" t="s">
        <v>7141</v>
      </c>
    </row>
    <row r="450" spans="1:84" ht="45.75">
      <c r="A450" s="169">
        <v>20257950429</v>
      </c>
      <c r="B450" s="170" t="s">
        <v>9052</v>
      </c>
      <c r="C450" s="108" t="s">
        <v>7135</v>
      </c>
      <c r="D450" s="106" t="s">
        <v>637</v>
      </c>
      <c r="E450" s="106" t="s">
        <v>2910</v>
      </c>
      <c r="F450" s="106"/>
      <c r="G450" s="106" t="s">
        <v>9053</v>
      </c>
      <c r="H450" s="106" t="s">
        <v>9054</v>
      </c>
      <c r="I450" s="104" t="str">
        <f>VLOOKUP(Tabela2[[#This Row],[SIEMA]],Siema2025,19,FALSE)</f>
        <v>Campos</v>
      </c>
      <c r="J450" s="105">
        <f>VLOOKUP(Tabela2[[#This Row],[SIEMA]],Siema2025,2,FALSE)</f>
        <v>45845</v>
      </c>
      <c r="K450" s="105" t="str">
        <f>VLOOKUP(Tabela2[[#This Row],[SIEMA]],Siema2025,16,FALSE)</f>
        <v>Segunda</v>
      </c>
      <c r="L450" s="106" t="str">
        <f>IF(Tabela2[[#This Row],[Data]]="","Sem Informação",VLOOKUP(MONTH(Tabela2[[#This Row],[Data]]),'[1]Validação de dados'!$I$1:$J$13,2,0))</f>
        <v>Julho</v>
      </c>
      <c r="M450" s="104">
        <f>YEAR(Tabela2[[#This Row],[Data]])</f>
        <v>2025</v>
      </c>
      <c r="N450" s="105" t="str">
        <f>VLOOKUP(Tabela2[[#This Row],[SIEMA]],Siema2025,17,FALSE)</f>
        <v>Vespertino</v>
      </c>
      <c r="O450" s="105" t="str">
        <f>VLOOKUP(Tabela2[[#This Row],[SIEMA]],Siema2025,5,FALSE)</f>
        <v>Plataforma</v>
      </c>
      <c r="P450" s="104" t="str">
        <f>VLOOKUP(Tabela2[[#This Row],[SIEMA]],Siema2025,21,FALSE)</f>
        <v>Uma perda de contenção vinda do equipamento de superfície do flextubo ocorreu quando a sonda Q7000 realizava operações de intervenção com tubo flexível no poço BJ-Q2. O BHA do flextubo estava posicionado a 3200m enquanto um colchão de diesel e salmoura estava sendo bombeado a 0.6 bpm pela unidade de cimentação para limpeza da coluna de completação. Durante a circulação, foi observado um vazamento no stripper inferior do flextubo. No momento do vazamento, a pressão hidráulica aplicada para fechamento do stripper era de 650 psi e a pressão abaixo do stripper era de 80 psi. Foi observado uma perda de contenção de 6,4 litros da mistura de óleo e salmoura que ocasionou uma descarga de 0.97l para o mar, sendo 0,0415l de óleo diesel e 0,9285l de salmoura.</v>
      </c>
      <c r="Q450" s="104">
        <v>1202</v>
      </c>
      <c r="R450" s="104" t="s">
        <v>252</v>
      </c>
      <c r="S450" s="107" t="str">
        <f>IF(Q450="","", IF(Q450="NC","", IF(Q450="NE","", IF(Q450="NA","",IFERROR(VLOOKUP(Q450,Produtos!$A$1:$C$2319,2,FALSE),"Não Cadastrado")))))</f>
        <v>GASÓLEO ou ÓLEO DIESEL ou ÓLEO PARA AQUECIMENTO, LEVE</v>
      </c>
      <c r="T450" s="104" t="s">
        <v>9055</v>
      </c>
      <c r="U450" s="104" t="str">
        <f>VLOOKUP(Tabela2[[#This Row],[SIEMA]],Siema2025,12,FALSE)</f>
        <v>M3</v>
      </c>
      <c r="V450" s="104"/>
      <c r="W450" s="104" t="str">
        <f>VLOOKUP(Tabela2[[#This Row],[SIEMA]],Siema2025,10,FALSE)</f>
        <v>Salmoura</v>
      </c>
      <c r="X450" s="113" t="str">
        <f>IF(Tabela2[[#This Row],[Origem do acidente]] = "Plataforma", "PREENCHER","NA")</f>
        <v>PREENCHER</v>
      </c>
      <c r="Y450" s="109" t="str">
        <f>IF(W450="","", IF(W450="NC","", IF(W450="NE","", IF(W450="NA","",IFERROR(VLOOKUP(W450,Produtos!$A$1:$C$2319,2,FALSE),"Não Cadastrado")))))</f>
        <v>Não Cadastrado</v>
      </c>
      <c r="Z450" s="104" t="str">
        <f>VLOOKUP(Tabela2[[#This Row],[SIEMA]],Siema2025,11,FALSE)</f>
        <v>0.0009285</v>
      </c>
      <c r="AA450" s="104" t="str">
        <f>VLOOKUP(Tabela2[[#This Row],[SIEMA]],Siema2025,12,FALSE)</f>
        <v>M3</v>
      </c>
      <c r="AB450" s="104" t="str">
        <f>IF(W450="","",IF(ISNUMBER(W450)=FALSE,"Não se aplica",IFERROR(VLOOKUP(W450,Produtos!$A$1:$C$2319,3,FALSE),"Não Cadastrado")))</f>
        <v>Não se aplica</v>
      </c>
      <c r="AC450" s="104"/>
      <c r="AD450" s="108" t="str">
        <f>IF(Tabela2[[#This Row],[Origem do acidente]] = "Plataforma", "PREENCHER","NA")</f>
        <v>PREENCHER</v>
      </c>
      <c r="AE450" s="107" t="str">
        <f>IF(AC450="","", IF(AC450="NC","", IF(AC450="NE","", IF(AC450="NA","",IFERROR(VLOOKUP(AC450,Produtos!$A$1:$C$2319,2,FALSE),"Não Cadastrado")))))</f>
        <v/>
      </c>
      <c r="AF450" s="104"/>
      <c r="AG450" s="104"/>
      <c r="AH450" s="104" t="str">
        <f>IF(AC450="","",IF(ISNUMBER(AC450)=FALSE,"Não se aplica",IFERROR(VLOOKUP(AC450,Produtos!$A$1:$C$2319,3,FALSE),"Não Cadastrado")))</f>
        <v/>
      </c>
      <c r="AI450" s="104"/>
      <c r="AJ450" s="104" t="str">
        <f>VLOOKUP(Tabela2[[#This Row],[SIEMA]],Siema2025,26,FALSE)</f>
        <v>Causa em investigação.</v>
      </c>
      <c r="AK450" s="107" t="s">
        <v>7098</v>
      </c>
      <c r="AL450" s="107"/>
      <c r="AM450" s="107"/>
      <c r="AN450" s="108" t="str">
        <f>VLOOKUP(Tabela2[[#This Row],[SIEMA]],Siema2025,51,FALSE)</f>
        <v/>
      </c>
      <c r="AO450" s="108" t="str">
        <f>VLOOKUP(Tabela2[[#This Row],[SIEMA]],Siema2025,53,FALSE)</f>
        <v/>
      </c>
      <c r="AP450" s="108" t="str">
        <f>VLOOKUP(Tabela2[[#This Row],[SIEMA]],Siema2025,55,FALSE)</f>
        <v/>
      </c>
      <c r="AQ450" s="108" t="str">
        <f>VLOOKUP(Tabela2[[#This Row],[SIEMA]],Siema2025,57,FALSE)</f>
        <v/>
      </c>
      <c r="AR450" s="108" t="str">
        <f>VLOOKUP(Tabela2[[#This Row],[SIEMA]],Siema2025,59,FALSE)</f>
        <v/>
      </c>
      <c r="AS450" s="108" t="str">
        <f>VLOOKUP(Tabela2[[#This Row],[SIEMA]],Siema2025,61,FALSE)</f>
        <v>X</v>
      </c>
      <c r="AT450" s="108" t="str">
        <f>VLOOKUP(Tabela2[[#This Row],[SIEMA]],Siema2025,63,FALSE)</f>
        <v/>
      </c>
      <c r="AU450" s="108" t="str">
        <f>VLOOKUP(Tabela2[[#This Row],[SIEMA]],Siema2025,65,FALSE)</f>
        <v/>
      </c>
      <c r="AV450" s="108" t="str">
        <f>VLOOKUP(Tabela2[[#This Row],[SIEMA]],Siema2025,67,FALSE)</f>
        <v/>
      </c>
      <c r="AW450" s="108" t="str">
        <f>VLOOKUP(Tabela2[[#This Row],[SIEMA]],Siema2025,69,FALSE)</f>
        <v/>
      </c>
      <c r="AX450" s="108" t="str">
        <f>VLOOKUP(Tabela2[[#This Row],[SIEMA]],Siema2025,71,FALSE)</f>
        <v/>
      </c>
      <c r="AY450" s="108" t="str">
        <f>VLOOKUP(Tabela2[[#This Row],[SIEMA]],Siema2025,73,FALSE)</f>
        <v/>
      </c>
      <c r="AZ450" s="108" t="str">
        <f>VLOOKUP(Tabela2[[#This Row],[SIEMA]],Siema2025,75,FALSE)</f>
        <v/>
      </c>
      <c r="BA450" s="108" t="str">
        <f>VLOOKUP(Tabela2[[#This Row],[SIEMA]],Siema2025,77,FALSE)</f>
        <v/>
      </c>
      <c r="BB450" s="108" t="str">
        <f>VLOOKUP(Tabela2[[#This Row],[SIEMA]],Siema2025,79,FALSE)</f>
        <v/>
      </c>
      <c r="BC450" s="108" t="str">
        <f>IF(Tabela2[[#This Row],[Outro(s) ]] = "X", "PREENCHER","NA")</f>
        <v>NA</v>
      </c>
      <c r="BD450" s="108" t="str">
        <f>VLOOKUP(Tabela2[[#This Row],[SIEMA]],Siema2025,82,FALSE)</f>
        <v/>
      </c>
      <c r="BE450" s="108" t="str">
        <f>VLOOKUP(Tabela2[[#This Row],[SIEMA]],Siema2025,81,FALSE)</f>
        <v/>
      </c>
      <c r="BF450" s="110" t="str">
        <f>VLOOKUP(Tabela2[[#This Row],[SIEMA]],Siema2025,28,FALSE)</f>
        <v>SHELL BRASIL PETRLEO LTDA</v>
      </c>
      <c r="BG450" s="110"/>
      <c r="BH450" s="111" t="str">
        <f>VLOOKUP(Tabela2[[#This Row],[SIEMA]],Siema2025,29,FALSE)</f>
        <v>10456016000107</v>
      </c>
      <c r="BI450" s="112" t="str">
        <f>VLOOKUP(Tabela2[[#This Row],[SIEMA]],Siema2025,107,FALSE)</f>
        <v>Não</v>
      </c>
      <c r="BJ450" s="107" t="s">
        <v>7099</v>
      </c>
      <c r="BK450" s="104" t="s">
        <v>2696</v>
      </c>
      <c r="BL450" s="140">
        <v>45890</v>
      </c>
      <c r="BM450" s="108">
        <f ca="1">IF(Tabela2[[#This Row],[Data de atendimento do Ibama (considerar o primeiro documento/ação)]]="",_xlfn.DAYS(TODAY(),J450),_xlfn.DAYS(Tabela2[[#This Row],[Data de atendimento do Ibama (considerar o primeiro documento/ação)]],J450))</f>
        <v>45</v>
      </c>
      <c r="BN450" s="108" t="str">
        <f>IF(Tabela2[[#This Row],[Atendido pelo Ibama ("Não" ou "Sim")]]="Não","Preencher", IF(Tabela2[[#This Row],[Atendido pelo Ibama ("Não" ou "Sim")]]="Sim","NA",""))</f>
        <v>NA</v>
      </c>
      <c r="BO450" s="114" t="s">
        <v>7138</v>
      </c>
      <c r="BP450" s="108" t="str">
        <f>IF(Tabela2[[#This Row],[Forma de atendimento (primeiro documento/ação)]]= "Outros (especificar)", "PREENCHER","NA")</f>
        <v>NA</v>
      </c>
      <c r="BQ450" s="106" t="s">
        <v>123</v>
      </c>
      <c r="BR450" s="108" t="str">
        <f>IF(Tabela2[[#This Row],[Equipe do Ibama foi a campo? Houve sobrevoo do Poseidon?]] = "Sim", "PREENCHER","NA")</f>
        <v>NA</v>
      </c>
      <c r="BS450" s="108" t="str">
        <f>IF(Tabela2[[#This Row],[Se sim, foi emitida Ordem de Emergência? (informações vinculada à coluna CK)]] = "Sim", "PREENCHER","NA")</f>
        <v>NA</v>
      </c>
      <c r="BT450" s="108" t="s">
        <v>7101</v>
      </c>
      <c r="BU450" s="108" t="s">
        <v>123</v>
      </c>
      <c r="BV450" s="108" t="s">
        <v>123</v>
      </c>
      <c r="BW450" s="108" t="s">
        <v>123</v>
      </c>
      <c r="BX450" s="106"/>
      <c r="BY450" s="106"/>
      <c r="BZ450" s="104" t="str">
        <f>IF(Tabela2[[#This Row],[Data do documento de encerramento]]="NA","NA",IF(Tabela2[[#This Row],[Data do documento de encerramento]]="","Pendente de conclusão/ encerramento",_xlfn.DAYS(Tabela2[[#This Row],[Data do documento de encerramento]],J450)))</f>
        <v>Pendente de conclusão/ encerramento</v>
      </c>
      <c r="CA450" s="107"/>
      <c r="CB450" s="107"/>
      <c r="CC450" s="130" t="s">
        <v>7566</v>
      </c>
      <c r="CD450" s="107" t="s">
        <v>123</v>
      </c>
      <c r="CE450" s="107" t="s">
        <v>123</v>
      </c>
      <c r="CF450" s="107" t="s">
        <v>7141</v>
      </c>
    </row>
    <row r="451" spans="1:84" s="22" customFormat="1" ht="30.75">
      <c r="A451" s="169">
        <v>20257846825</v>
      </c>
      <c r="B451" s="170" t="s">
        <v>9056</v>
      </c>
      <c r="C451" s="108" t="str">
        <f>VLOOKUP(Tabela2[[#This Row],[SIEMA]],Siema2025,4,FALSE)</f>
        <v xml:space="preserve"> MA</v>
      </c>
      <c r="D451" s="106" t="str">
        <f>VLOOKUP(Tabela2[[#This Row],[SIEMA]],Siema2025,3,FALSE)</f>
        <v xml:space="preserve">São Luís </v>
      </c>
      <c r="E451" s="106" t="str">
        <f>VLOOKUP(Tabela2[[#This Row],[SIEMA]],Siema2025,20,FALSE)</f>
        <v>AVENIDA DOS PORTUGUESES, 1000, PRAIA DO BOQUEIRÃO, BAIRRO ITAQUI/BACANGA</v>
      </c>
      <c r="F451" s="106"/>
      <c r="G451" s="106" t="s">
        <v>9057</v>
      </c>
      <c r="H451" s="106" t="s">
        <v>9058</v>
      </c>
      <c r="I451" s="104" t="s">
        <v>7120</v>
      </c>
      <c r="J451" s="105">
        <f>VLOOKUP(Tabela2[[#This Row],[SIEMA]],Siema2025,2,FALSE)</f>
        <v>45846</v>
      </c>
      <c r="K451" s="105" t="str">
        <f>VLOOKUP(Tabela2[[#This Row],[SIEMA]],Siema2025,16,FALSE)</f>
        <v>Terça</v>
      </c>
      <c r="L451" s="106" t="str">
        <f>IF(Tabela2[[#This Row],[Data]]="","Sem Informação",VLOOKUP(MONTH(Tabela2[[#This Row],[Data]]),'[1]Validação de dados'!$I$1:$J$13,2,0))</f>
        <v>Julho</v>
      </c>
      <c r="M451" s="106">
        <f>YEAR(Tabela2[[#This Row],[Data]])</f>
        <v>2025</v>
      </c>
      <c r="N451" s="105" t="str">
        <f>VLOOKUP(Tabela2[[#This Row],[SIEMA]],Siema2025,17,FALSE)</f>
        <v>Matutino</v>
      </c>
      <c r="O451" s="105" t="str">
        <f>VLOOKUP(Tabela2[[#This Row],[SIEMA]],Siema2025,5,FALSE)</f>
        <v>Ferrovia</v>
      </c>
      <c r="P451" s="104" t="str">
        <f>VLOOKUP(Tabela2[[#This Row],[SIEMA]],Siema2025,21,FALSE)</f>
        <v>A Vale S/A, representada pelo CNPJ 33.592.510/0378-21, referente às operações da Estrada de Ferro Carajás %u2013 EFC, vem por meio desta informar que por volta das 08h11min da manhã desta terça-feira (08/07/2025), na Oficina de Manutenção de Locomotivas em São Luís - MA, ocorreu o vazamento de cerca de 3.000 litros de óleo diesel oriundo da locomotiva em lastro ferroviário (solo coberto com brita).</v>
      </c>
      <c r="Q451" s="104">
        <v>1202</v>
      </c>
      <c r="R451" s="104" t="s">
        <v>7127</v>
      </c>
      <c r="S451" s="107" t="s">
        <v>3060</v>
      </c>
      <c r="T451" s="104">
        <v>3000</v>
      </c>
      <c r="U451" s="104" t="s">
        <v>648</v>
      </c>
      <c r="V451" s="104">
        <f>IF(Q451="","",IF(ISNUMBER(Q451)=FALSE,"Não se aplica",IFERROR(VLOOKUP(Q451,Produtos!$A$1:$C$2319,3,FALSE),"Não Cadastrado")))</f>
        <v>3</v>
      </c>
      <c r="W451" s="104" t="str">
        <f>VLOOKUP(Tabela2[[#This Row],[SIEMA]],Siema2025,10,FALSE)</f>
        <v/>
      </c>
      <c r="X451" s="113"/>
      <c r="Y451" s="109" t="str">
        <f>IF(W451="","", IF(W451="NC","", IF(W451="NE","", IF(W451="NA","",IFERROR(VLOOKUP(W451,Produtos!$A$1:$C$2319,2,FALSE),"Não Cadastrado")))))</f>
        <v/>
      </c>
      <c r="Z451" s="104" t="str">
        <f>VLOOKUP(Tabela2[[#This Row],[SIEMA]],Siema2025,11,FALSE)</f>
        <v xml:space="preserve"> </v>
      </c>
      <c r="AA451" s="104" t="str">
        <f>VLOOKUP(Tabela2[[#This Row],[SIEMA]],Siema2025,12,FALSE)</f>
        <v xml:space="preserve"> </v>
      </c>
      <c r="AB451" s="104" t="str">
        <f>IF(W451="","",IF(ISNUMBER(W451)=FALSE,"Não se aplica",IFERROR(VLOOKUP(W451,Produtos!$A$1:$C$2319,3,FALSE),"Não Cadastrado")))</f>
        <v/>
      </c>
      <c r="AC451" s="104"/>
      <c r="AD451" s="108"/>
      <c r="AE451" s="107" t="str">
        <f>IF(AC451="","", IF(AC451="NC","", IF(AC451="NE","", IF(AC451="NA","",IFERROR(VLOOKUP(AC451,Produtos!$A$1:$C$2319,2,FALSE),"Não Cadastrado")))))</f>
        <v/>
      </c>
      <c r="AF451" s="104"/>
      <c r="AG451" s="104"/>
      <c r="AH451" s="104" t="str">
        <f>IF(AC451="","",IF(ISNUMBER(AC451)=FALSE,"Não se aplica",IFERROR(VLOOKUP(AC451,Produtos!$A$1:$C$2319,3,FALSE),"Não Cadastrado")))</f>
        <v/>
      </c>
      <c r="AI451" s="104"/>
      <c r="AJ451" s="104" t="str">
        <f>VLOOKUP(Tabela2[[#This Row],[SIEMA]],Siema2025,26,FALSE)</f>
        <v>Descarrilhamento</v>
      </c>
      <c r="AK451" s="107" t="s">
        <v>6834</v>
      </c>
      <c r="AL451" s="107"/>
      <c r="AM451" s="107"/>
      <c r="AN451" s="108" t="str">
        <f>VLOOKUP(Tabela2[[#This Row],[SIEMA]],Siema2025,51,FALSE)</f>
        <v/>
      </c>
      <c r="AO451" s="108" t="str">
        <f>VLOOKUP(Tabela2[[#This Row],[SIEMA]],Siema2025,53,FALSE)</f>
        <v/>
      </c>
      <c r="AP451" s="108" t="str">
        <f>VLOOKUP(Tabela2[[#This Row],[SIEMA]],Siema2025,55,FALSE)</f>
        <v/>
      </c>
      <c r="AQ451" s="108" t="str">
        <f>VLOOKUP(Tabela2[[#This Row],[SIEMA]],Siema2025,57,FALSE)</f>
        <v/>
      </c>
      <c r="AR451" s="108" t="str">
        <f>VLOOKUP(Tabela2[[#This Row],[SIEMA]],Siema2025,59,FALSE)</f>
        <v/>
      </c>
      <c r="AS451" s="108" t="str">
        <f>VLOOKUP(Tabela2[[#This Row],[SIEMA]],Siema2025,61,FALSE)</f>
        <v/>
      </c>
      <c r="AT451" s="108" t="str">
        <f>VLOOKUP(Tabela2[[#This Row],[SIEMA]],Siema2025,63,FALSE)</f>
        <v/>
      </c>
      <c r="AU451" s="108" t="str">
        <f>VLOOKUP(Tabela2[[#This Row],[SIEMA]],Siema2025,65,FALSE)</f>
        <v>X</v>
      </c>
      <c r="AV451" s="108" t="str">
        <f>VLOOKUP(Tabela2[[#This Row],[SIEMA]],Siema2025,67,FALSE)</f>
        <v/>
      </c>
      <c r="AW451" s="108" t="str">
        <f>VLOOKUP(Tabela2[[#This Row],[SIEMA]],Siema2025,69,FALSE)</f>
        <v/>
      </c>
      <c r="AX451" s="108" t="str">
        <f>VLOOKUP(Tabela2[[#This Row],[SIEMA]],Siema2025,71,FALSE)</f>
        <v/>
      </c>
      <c r="AY451" s="108" t="str">
        <f>VLOOKUP(Tabela2[[#This Row],[SIEMA]],Siema2025,73,FALSE)</f>
        <v/>
      </c>
      <c r="AZ451" s="108" t="str">
        <f>VLOOKUP(Tabela2[[#This Row],[SIEMA]],Siema2025,75,FALSE)</f>
        <v/>
      </c>
      <c r="BA451" s="108" t="str">
        <f>VLOOKUP(Tabela2[[#This Row],[SIEMA]],Siema2025,77,FALSE)</f>
        <v/>
      </c>
      <c r="BB451" s="108" t="str">
        <f>VLOOKUP(Tabela2[[#This Row],[SIEMA]],Siema2025,79,FALSE)</f>
        <v/>
      </c>
      <c r="BC451" s="108" t="str">
        <f>IF(Tabela2[[#This Row],[Outro(s) ]] = "X", "PREENCHER","NA")</f>
        <v>NA</v>
      </c>
      <c r="BD451" s="108" t="str">
        <f>VLOOKUP(Tabela2[[#This Row],[SIEMA]],Siema2025,82,FALSE)</f>
        <v/>
      </c>
      <c r="BE451" s="108" t="str">
        <f>VLOOKUP(Tabela2[[#This Row],[SIEMA]],Siema2025,81,FALSE)</f>
        <v/>
      </c>
      <c r="BF451" s="110" t="s">
        <v>7373</v>
      </c>
      <c r="BG451" s="110" t="s">
        <v>7374</v>
      </c>
      <c r="BH451" s="111" t="str">
        <f>VLOOKUP(Tabela2[[#This Row],[SIEMA]],Siema2025,29,FALSE)</f>
        <v>33592510037821</v>
      </c>
      <c r="BI451" s="112" t="str">
        <f>VLOOKUP(Tabela2[[#This Row],[SIEMA]],Siema2025,107,FALSE)</f>
        <v>Não</v>
      </c>
      <c r="BJ451" s="107" t="s">
        <v>7099</v>
      </c>
      <c r="BK451" s="104" t="s">
        <v>2696</v>
      </c>
      <c r="BL451" s="140">
        <v>45852</v>
      </c>
      <c r="BM451" s="108">
        <f ca="1">IF(Tabela2[[#This Row],[Data de atendimento do Ibama (considerar o primeiro documento/ação)]]="",_xlfn.DAYS(TODAY(),J451),_xlfn.DAYS(Tabela2[[#This Row],[Data de atendimento do Ibama (considerar o primeiro documento/ação)]],J451))</f>
        <v>6</v>
      </c>
      <c r="BN451" s="108" t="str">
        <f>IF(Tabela2[[#This Row],[Atendido pelo Ibama ("Não" ou "Sim")]]="Não","Preencher", IF(Tabela2[[#This Row],[Atendido pelo Ibama ("Não" ou "Sim")]]="Sim","NA",""))</f>
        <v>NA</v>
      </c>
      <c r="BO451" s="114" t="s">
        <v>7124</v>
      </c>
      <c r="BP451" s="108" t="s">
        <v>7346</v>
      </c>
      <c r="BQ451" s="106" t="s">
        <v>2696</v>
      </c>
      <c r="BR451" s="108" t="s">
        <v>2696</v>
      </c>
      <c r="BS451" s="108" t="s">
        <v>123</v>
      </c>
      <c r="BT451" s="108" t="s">
        <v>7225</v>
      </c>
      <c r="BU451" s="108" t="str">
        <f>IF(Tabela2[[#This Row],[Houve envio de Informações Pós-acidente (preencher "não se aplica" quando de competência estadual/municipal)]] = "Sim", "PREENCHER","NA")</f>
        <v>NA</v>
      </c>
      <c r="BV451" s="108" t="s">
        <v>123</v>
      </c>
      <c r="BW451" s="108" t="s">
        <v>123</v>
      </c>
      <c r="BX451" s="106" t="s">
        <v>7127</v>
      </c>
      <c r="BY451" s="106"/>
      <c r="BZ451" s="104" t="str">
        <f>IF(Tabela2[[#This Row],[Data do documento de encerramento]]="NA","NA",IF(Tabela2[[#This Row],[Data do documento de encerramento]]="","Pendente de conclusão/ encerramento",_xlfn.DAYS(Tabela2[[#This Row],[Data do documento de encerramento]],J451)))</f>
        <v>Pendente de conclusão/ encerramento</v>
      </c>
      <c r="CA451" s="107" t="s">
        <v>9059</v>
      </c>
      <c r="CB451" s="107"/>
      <c r="CC451" s="107"/>
      <c r="CD451" s="107"/>
      <c r="CE451" s="107"/>
      <c r="CF451" s="107"/>
    </row>
    <row r="452" spans="1:84" ht="45.75">
      <c r="A452" s="169">
        <v>20257872030</v>
      </c>
      <c r="B452" s="170" t="s">
        <v>9060</v>
      </c>
      <c r="C452" s="108" t="s">
        <v>7135</v>
      </c>
      <c r="D452" s="106" t="s">
        <v>637</v>
      </c>
      <c r="E452" s="106" t="s">
        <v>9061</v>
      </c>
      <c r="F452" s="106"/>
      <c r="G452" s="106" t="s">
        <v>9062</v>
      </c>
      <c r="H452" s="106" t="s">
        <v>9063</v>
      </c>
      <c r="I452" s="104" t="str">
        <f>VLOOKUP(Tabela2[[#This Row],[SIEMA]],Siema2025,19,FALSE)</f>
        <v>Campos</v>
      </c>
      <c r="J452" s="105">
        <f>VLOOKUP(Tabela2[[#This Row],[SIEMA]],Siema2025,2,FALSE)</f>
        <v>45846</v>
      </c>
      <c r="K452" s="105" t="str">
        <f>VLOOKUP(Tabela2[[#This Row],[SIEMA]],Siema2025,16,FALSE)</f>
        <v>Terça</v>
      </c>
      <c r="L452" s="106" t="str">
        <f>IF(Tabela2[[#This Row],[Data]]="","Sem Informação",VLOOKUP(MONTH(Tabela2[[#This Row],[Data]]),'[1]Validação de dados'!$I$1:$J$13,2,0))</f>
        <v>Julho</v>
      </c>
      <c r="M452" s="106">
        <f>YEAR(Tabela2[[#This Row],[Data]])</f>
        <v>2025</v>
      </c>
      <c r="N452" s="105" t="str">
        <f>VLOOKUP(Tabela2[[#This Row],[SIEMA]],Siema2025,17,FALSE)</f>
        <v>Vespertino</v>
      </c>
      <c r="O452" s="105" t="s">
        <v>111</v>
      </c>
      <c r="P452" s="104" t="str">
        <f>VLOOKUP(Tabela2[[#This Row],[SIEMA]],Siema2025,21,FALSE)</f>
        <v>Normand Cutter Vessel %u2013 Solstad Offshore</v>
      </c>
      <c r="Q452" s="104" t="s">
        <v>637</v>
      </c>
      <c r="R452" s="104" t="s">
        <v>954</v>
      </c>
      <c r="S452" s="107" t="s">
        <v>7457</v>
      </c>
      <c r="T452" s="104">
        <v>0.86</v>
      </c>
      <c r="U452" s="104" t="s">
        <v>7111</v>
      </c>
      <c r="V452" s="104" t="str">
        <f>IF(Q452="","",IF(ISNUMBER(Q452)=FALSE,"Não se aplica",IFERROR(VLOOKUP(Q452,Produtos!$A$1:$C$2319,3,FALSE),"Não Cadastrado")))</f>
        <v>Não se aplica</v>
      </c>
      <c r="W452" s="104" t="str">
        <f>VLOOKUP(Tabela2[[#This Row],[SIEMA]],Siema2025,10,FALSE)</f>
        <v/>
      </c>
      <c r="X452" s="113"/>
      <c r="Y452" s="109" t="str">
        <f>IF(W452="","", IF(W452="NC","", IF(W452="NE","", IF(W452="NA","",IFERROR(VLOOKUP(W452,Produtos!$A$1:$C$2319,2,FALSE),"Não Cadastrado")))))</f>
        <v/>
      </c>
      <c r="Z452" s="104" t="str">
        <f>VLOOKUP(Tabela2[[#This Row],[SIEMA]],Siema2025,11,FALSE)</f>
        <v xml:space="preserve"> </v>
      </c>
      <c r="AA452" s="104" t="str">
        <f>VLOOKUP(Tabela2[[#This Row],[SIEMA]],Siema2025,12,FALSE)</f>
        <v xml:space="preserve"> </v>
      </c>
      <c r="AB452" s="104" t="str">
        <f>IF(W452="","",IF(ISNUMBER(W452)=FALSE,"Não se aplica",IFERROR(VLOOKUP(W452,Produtos!$A$1:$C$2319,3,FALSE),"Não Cadastrado")))</f>
        <v/>
      </c>
      <c r="AC452" s="104"/>
      <c r="AD452" s="108"/>
      <c r="AE452" s="107" t="str">
        <f>IF(AC452="","", IF(AC452="NC","", IF(AC452="NE","", IF(AC452="NA","",IFERROR(VLOOKUP(AC452,Produtos!$A$1:$C$2319,2,FALSE),"Não Cadastrado")))))</f>
        <v/>
      </c>
      <c r="AF452" s="104"/>
      <c r="AG452" s="104"/>
      <c r="AH452" s="104" t="str">
        <f>IF(AC452="","",IF(ISNUMBER(AC452)=FALSE,"Não se aplica",IFERROR(VLOOKUP(AC452,Produtos!$A$1:$C$2319,3,FALSE),"Não Cadastrado")))</f>
        <v/>
      </c>
      <c r="AI452" s="104"/>
      <c r="AJ452" s="104" t="str">
        <f>VLOOKUP(Tabela2[[#This Row],[SIEMA]],Siema2025,26,FALSE)</f>
        <v>O processo de limpeza do jumper conectado ao GIP PLEM consiste em bombear MEG através de umbilical conectado ao Cap de Alta Pressão, seguido de injeção de N2. Portanto, como parte do processo, o MEG alojado no umbilical precisa ser substituido pelo N2, e ao fazer a troca de fluido interno do umbilical de MEG para o N2, o MEG é descartado no mar e, assim, trata-se de uma descarte intencional. O volume de MEG descartado foi de 860L (0.86m3).</v>
      </c>
      <c r="AK452" s="107" t="s">
        <v>6834</v>
      </c>
      <c r="AL452" s="107"/>
      <c r="AM452" s="107"/>
      <c r="AN452" s="108" t="str">
        <f>VLOOKUP(Tabela2[[#This Row],[SIEMA]],Siema2025,51,FALSE)</f>
        <v/>
      </c>
      <c r="AO452" s="108" t="str">
        <f>VLOOKUP(Tabela2[[#This Row],[SIEMA]],Siema2025,53,FALSE)</f>
        <v/>
      </c>
      <c r="AP452" s="108" t="str">
        <f>VLOOKUP(Tabela2[[#This Row],[SIEMA]],Siema2025,55,FALSE)</f>
        <v/>
      </c>
      <c r="AQ452" s="108" t="str">
        <f>VLOOKUP(Tabela2[[#This Row],[SIEMA]],Siema2025,57,FALSE)</f>
        <v/>
      </c>
      <c r="AR452" s="108" t="str">
        <f>VLOOKUP(Tabela2[[#This Row],[SIEMA]],Siema2025,59,FALSE)</f>
        <v/>
      </c>
      <c r="AS452" s="108" t="str">
        <f>VLOOKUP(Tabela2[[#This Row],[SIEMA]],Siema2025,61,FALSE)</f>
        <v>X</v>
      </c>
      <c r="AT452" s="108" t="str">
        <f>VLOOKUP(Tabela2[[#This Row],[SIEMA]],Siema2025,63,FALSE)</f>
        <v/>
      </c>
      <c r="AU452" s="108" t="str">
        <f>VLOOKUP(Tabela2[[#This Row],[SIEMA]],Siema2025,65,FALSE)</f>
        <v/>
      </c>
      <c r="AV452" s="108" t="str">
        <f>VLOOKUP(Tabela2[[#This Row],[SIEMA]],Siema2025,67,FALSE)</f>
        <v/>
      </c>
      <c r="AW452" s="108" t="str">
        <f>VLOOKUP(Tabela2[[#This Row],[SIEMA]],Siema2025,69,FALSE)</f>
        <v/>
      </c>
      <c r="AX452" s="108" t="str">
        <f>VLOOKUP(Tabela2[[#This Row],[SIEMA]],Siema2025,71,FALSE)</f>
        <v/>
      </c>
      <c r="AY452" s="108" t="str">
        <f>VLOOKUP(Tabela2[[#This Row],[SIEMA]],Siema2025,73,FALSE)</f>
        <v/>
      </c>
      <c r="AZ452" s="108" t="str">
        <f>VLOOKUP(Tabela2[[#This Row],[SIEMA]],Siema2025,75,FALSE)</f>
        <v/>
      </c>
      <c r="BA452" s="108" t="str">
        <f>VLOOKUP(Tabela2[[#This Row],[SIEMA]],Siema2025,77,FALSE)</f>
        <v/>
      </c>
      <c r="BB452" s="108" t="str">
        <f>VLOOKUP(Tabela2[[#This Row],[SIEMA]],Siema2025,79,FALSE)</f>
        <v/>
      </c>
      <c r="BC452" s="108" t="str">
        <f>IF(Tabela2[[#This Row],[Outro(s) ]] = "X", "PREENCHER","NA")</f>
        <v>NA</v>
      </c>
      <c r="BD452" s="108" t="str">
        <f>VLOOKUP(Tabela2[[#This Row],[SIEMA]],Siema2025,82,FALSE)</f>
        <v/>
      </c>
      <c r="BE452" s="108" t="str">
        <f>VLOOKUP(Tabela2[[#This Row],[SIEMA]],Siema2025,81,FALSE)</f>
        <v/>
      </c>
      <c r="BF452" s="110" t="s">
        <v>1891</v>
      </c>
      <c r="BG452" s="110"/>
      <c r="BH452" s="111" t="str">
        <f>VLOOKUP(Tabela2[[#This Row],[SIEMA]],Siema2025,29,FALSE)</f>
        <v>04028583000110</v>
      </c>
      <c r="BI452" s="112" t="str">
        <f>VLOOKUP(Tabela2[[#This Row],[SIEMA]],Siema2025,107,FALSE)</f>
        <v>Não</v>
      </c>
      <c r="BJ452" s="107" t="s">
        <v>7099</v>
      </c>
      <c r="BK452" s="104" t="s">
        <v>2696</v>
      </c>
      <c r="BL452" s="140">
        <v>45890</v>
      </c>
      <c r="BM452" s="108">
        <f ca="1">IF(Tabela2[[#This Row],[Data de atendimento do Ibama (considerar o primeiro documento/ação)]]="",_xlfn.DAYS(TODAY(),J452),_xlfn.DAYS(Tabela2[[#This Row],[Data de atendimento do Ibama (considerar o primeiro documento/ação)]],J452))</f>
        <v>44</v>
      </c>
      <c r="BN452" s="108" t="str">
        <f>IF(Tabela2[[#This Row],[Atendido pelo Ibama ("Não" ou "Sim")]]="Não","Preencher", IF(Tabela2[[#This Row],[Atendido pelo Ibama ("Não" ou "Sim")]]="Sim","NA",""))</f>
        <v>NA</v>
      </c>
      <c r="BO452" s="114" t="s">
        <v>7182</v>
      </c>
      <c r="BP452" s="108" t="str">
        <f>IF(Tabela2[[#This Row],[Forma de atendimento (primeiro documento/ação)]]= "Outros (especificar)", "PREENCHER","NA")</f>
        <v>NA</v>
      </c>
      <c r="BQ452" s="106" t="s">
        <v>123</v>
      </c>
      <c r="BR452" s="108" t="str">
        <f>IF(Tabela2[[#This Row],[Equipe do Ibama foi a campo? Houve sobrevoo do Poseidon?]] = "Sim", "PREENCHER","NA")</f>
        <v>NA</v>
      </c>
      <c r="BS452" s="108" t="str">
        <f>IF(Tabela2[[#This Row],[Se sim, foi emitida Ordem de Emergência? (informações vinculada à coluna CK)]] = "Sim", "PREENCHER","NA")</f>
        <v>NA</v>
      </c>
      <c r="BT452" s="108" t="s">
        <v>7225</v>
      </c>
      <c r="BU452" s="108" t="s">
        <v>123</v>
      </c>
      <c r="BV452" s="108" t="s">
        <v>123</v>
      </c>
      <c r="BW452" s="108" t="s">
        <v>2696</v>
      </c>
      <c r="BX452" s="106" t="s">
        <v>7102</v>
      </c>
      <c r="BY452" s="140">
        <v>45890</v>
      </c>
      <c r="BZ452" s="104">
        <f>IF(Tabela2[[#This Row],[Data do documento de encerramento]]="NA","NA",IF(Tabela2[[#This Row],[Data do documento de encerramento]]="","Pendente de conclusão/ encerramento",_xlfn.DAYS(Tabela2[[#This Row],[Data do documento de encerramento]],J452)))</f>
        <v>44</v>
      </c>
      <c r="CA452" s="107" t="s">
        <v>9064</v>
      </c>
      <c r="CB452" s="107"/>
      <c r="CC452" s="107" t="s">
        <v>7459</v>
      </c>
      <c r="CD452" s="107" t="s">
        <v>123</v>
      </c>
      <c r="CE452" s="107" t="s">
        <v>123</v>
      </c>
      <c r="CF452" s="107" t="s">
        <v>7149</v>
      </c>
    </row>
    <row r="453" spans="1:84" ht="30.75">
      <c r="A453" s="169">
        <v>202571032423</v>
      </c>
      <c r="B453" s="170" t="s">
        <v>9065</v>
      </c>
      <c r="C453" s="108" t="s">
        <v>7135</v>
      </c>
      <c r="D453" s="106" t="s">
        <v>637</v>
      </c>
      <c r="E453" s="106" t="s">
        <v>7292</v>
      </c>
      <c r="F453" s="106"/>
      <c r="G453" s="106" t="s">
        <v>8489</v>
      </c>
      <c r="H453" s="106" t="s">
        <v>8490</v>
      </c>
      <c r="I453" s="104" t="str">
        <f>VLOOKUP(Tabela2[[#This Row],[SIEMA]],Siema2025,19,FALSE)</f>
        <v>Campos</v>
      </c>
      <c r="J453" s="105">
        <f>VLOOKUP(Tabela2[[#This Row],[SIEMA]],Siema2025,2,FALSE)</f>
        <v>45846</v>
      </c>
      <c r="K453" s="105" t="str">
        <f>VLOOKUP(Tabela2[[#This Row],[SIEMA]],Siema2025,16,FALSE)</f>
        <v>Terça</v>
      </c>
      <c r="L453" s="106" t="str">
        <f>IF(Tabela2[[#This Row],[Data]]="","Sem Informação",VLOOKUP(MONTH(Tabela2[[#This Row],[Data]]),'[1]Validação de dados'!$I$1:$J$13,2,0))</f>
        <v>Julho</v>
      </c>
      <c r="M453" s="106">
        <f>YEAR(Tabela2[[#This Row],[Data]])</f>
        <v>2025</v>
      </c>
      <c r="N453" s="105" t="str">
        <f>VLOOKUP(Tabela2[[#This Row],[SIEMA]],Siema2025,17,FALSE)</f>
        <v>Vespertino</v>
      </c>
      <c r="O453" s="105" t="str">
        <f>VLOOKUP(Tabela2[[#This Row],[SIEMA]],Siema2025,5,FALSE)</f>
        <v>Plataforma</v>
      </c>
      <c r="P453" s="104" t="str">
        <f>VLOOKUP(Tabela2[[#This Row],[SIEMA]],Siema2025,21,FALSE)</f>
        <v/>
      </c>
      <c r="Q453" s="104">
        <v>1267</v>
      </c>
      <c r="R453" s="104" t="s">
        <v>2043</v>
      </c>
      <c r="S453" s="107" t="s">
        <v>539</v>
      </c>
      <c r="T453">
        <v>1.2E-5</v>
      </c>
      <c r="U453" s="104" t="s">
        <v>7111</v>
      </c>
      <c r="V453" s="104">
        <f>IF(Q453="","",IF(ISNUMBER(Q453)=FALSE,"Não se aplica",IFERROR(VLOOKUP(Q453,Produtos!$A$1:$C$2319,3,FALSE),"Não Cadastrado")))</f>
        <v>3</v>
      </c>
      <c r="W453" s="104" t="str">
        <f>VLOOKUP(Tabela2[[#This Row],[SIEMA]],Siema2025,10,FALSE)</f>
        <v/>
      </c>
      <c r="X453" s="113"/>
      <c r="Y453" s="109" t="str">
        <f>IF(W453="","", IF(W453="NC","", IF(W453="NE","", IF(W453="NA","",IFERROR(VLOOKUP(W453,Produtos!$A$1:$C$2319,2,FALSE),"Não Cadastrado")))))</f>
        <v/>
      </c>
      <c r="Z453" s="104" t="str">
        <f>VLOOKUP(Tabela2[[#This Row],[SIEMA]],Siema2025,11,FALSE)</f>
        <v xml:space="preserve"> </v>
      </c>
      <c r="AA453" s="104" t="str">
        <f>VLOOKUP(Tabela2[[#This Row],[SIEMA]],Siema2025,12,FALSE)</f>
        <v xml:space="preserve"> </v>
      </c>
      <c r="AB453" s="104" t="str">
        <f>IF(W453="","",IF(ISNUMBER(W453)=FALSE,"Não se aplica",IFERROR(VLOOKUP(W453,Produtos!$A$1:$C$2319,3,FALSE),"Não Cadastrado")))</f>
        <v/>
      </c>
      <c r="AC453" s="104"/>
      <c r="AD453" s="108"/>
      <c r="AE453" s="107" t="str">
        <f>IF(AC453="","", IF(AC453="NC","", IF(AC453="NE","", IF(AC453="NA","",IFERROR(VLOOKUP(AC453,Produtos!$A$1:$C$2319,2,FALSE),"Não Cadastrado")))))</f>
        <v/>
      </c>
      <c r="AF453" s="104"/>
      <c r="AG453" s="104"/>
      <c r="AH453" s="104" t="str">
        <f>IF(AC453="","",IF(ISNUMBER(AC453)=FALSE,"Não se aplica",IFERROR(VLOOKUP(AC453,Produtos!$A$1:$C$2319,3,FALSE),"Não Cadastrado")))</f>
        <v/>
      </c>
      <c r="AI453" s="104"/>
      <c r="AJ453" s="104" t="str">
        <f>VLOOKUP(Tabela2[[#This Row],[SIEMA]],Siema2025,26,FALSE)</f>
        <v>Em investigação</v>
      </c>
      <c r="AK453" s="107" t="s">
        <v>6834</v>
      </c>
      <c r="AL453" s="107"/>
      <c r="AM453" s="107"/>
      <c r="AN453" s="108" t="str">
        <f>VLOOKUP(Tabela2[[#This Row],[SIEMA]],Siema2025,51,FALSE)</f>
        <v/>
      </c>
      <c r="AO453" s="108" t="str">
        <f>VLOOKUP(Tabela2[[#This Row],[SIEMA]],Siema2025,53,FALSE)</f>
        <v/>
      </c>
      <c r="AP453" s="108" t="str">
        <f>VLOOKUP(Tabela2[[#This Row],[SIEMA]],Siema2025,55,FALSE)</f>
        <v/>
      </c>
      <c r="AQ453" s="108" t="str">
        <f>VLOOKUP(Tabela2[[#This Row],[SIEMA]],Siema2025,57,FALSE)</f>
        <v/>
      </c>
      <c r="AR453" s="108" t="str">
        <f>VLOOKUP(Tabela2[[#This Row],[SIEMA]],Siema2025,59,FALSE)</f>
        <v/>
      </c>
      <c r="AS453" s="108" t="str">
        <f>VLOOKUP(Tabela2[[#This Row],[SIEMA]],Siema2025,61,FALSE)</f>
        <v>X</v>
      </c>
      <c r="AT453" s="108" t="str">
        <f>VLOOKUP(Tabela2[[#This Row],[SIEMA]],Siema2025,63,FALSE)</f>
        <v/>
      </c>
      <c r="AU453" s="108" t="str">
        <f>VLOOKUP(Tabela2[[#This Row],[SIEMA]],Siema2025,65,FALSE)</f>
        <v/>
      </c>
      <c r="AV453" s="108" t="str">
        <f>VLOOKUP(Tabela2[[#This Row],[SIEMA]],Siema2025,67,FALSE)</f>
        <v/>
      </c>
      <c r="AW453" s="108" t="str">
        <f>VLOOKUP(Tabela2[[#This Row],[SIEMA]],Siema2025,69,FALSE)</f>
        <v/>
      </c>
      <c r="AX453" s="108" t="str">
        <f>VLOOKUP(Tabela2[[#This Row],[SIEMA]],Siema2025,71,FALSE)</f>
        <v/>
      </c>
      <c r="AY453" s="108" t="str">
        <f>VLOOKUP(Tabela2[[#This Row],[SIEMA]],Siema2025,73,FALSE)</f>
        <v/>
      </c>
      <c r="AZ453" s="108" t="str">
        <f>VLOOKUP(Tabela2[[#This Row],[SIEMA]],Siema2025,75,FALSE)</f>
        <v/>
      </c>
      <c r="BA453" s="108" t="str">
        <f>VLOOKUP(Tabela2[[#This Row],[SIEMA]],Siema2025,77,FALSE)</f>
        <v/>
      </c>
      <c r="BB453" s="108" t="str">
        <f>VLOOKUP(Tabela2[[#This Row],[SIEMA]],Siema2025,79,FALSE)</f>
        <v/>
      </c>
      <c r="BC453" s="108" t="str">
        <f>IF(Tabela2[[#This Row],[Outro(s) ]] = "X", "PREENCHER","NA")</f>
        <v>NA</v>
      </c>
      <c r="BD453" s="108" t="str">
        <f>VLOOKUP(Tabela2[[#This Row],[SIEMA]],Siema2025,82,FALSE)</f>
        <v/>
      </c>
      <c r="BE453" s="108" t="str">
        <f>VLOOKUP(Tabela2[[#This Row],[SIEMA]],Siema2025,81,FALSE)</f>
        <v/>
      </c>
      <c r="BF453" s="110" t="str">
        <f>VLOOKUP(Tabela2[[#This Row],[SIEMA]],Siema2025,28,FALSE)</f>
        <v>PERENCO PETRÓLEO E GÁS DO BRASIL LTDA.</v>
      </c>
      <c r="BG453" s="110"/>
      <c r="BH453" s="111" t="str">
        <f>VLOOKUP(Tabela2[[#This Row],[SIEMA]],Siema2025,29,FALSE)</f>
        <v>09309027000135</v>
      </c>
      <c r="BI453" s="112" t="s">
        <v>2696</v>
      </c>
      <c r="BJ453" s="107" t="s">
        <v>7099</v>
      </c>
      <c r="BK453" s="104" t="s">
        <v>2696</v>
      </c>
      <c r="BL453" s="140">
        <v>45947</v>
      </c>
      <c r="BM453" s="108">
        <f ca="1">IF(Tabela2[[#This Row],[Data de atendimento do Ibama (considerar o primeiro documento/ação)]]="",_xlfn.DAYS(TODAY(),J453),_xlfn.DAYS(Tabela2[[#This Row],[Data de atendimento do Ibama (considerar o primeiro documento/ação)]],J453))</f>
        <v>101</v>
      </c>
      <c r="BN453" s="108" t="str">
        <f>IF(Tabela2[[#This Row],[Atendido pelo Ibama ("Não" ou "Sim")]]="Não","Preencher", IF(Tabela2[[#This Row],[Atendido pelo Ibama ("Não" ou "Sim")]]="Sim","NA",""))</f>
        <v>NA</v>
      </c>
      <c r="BO453" s="114" t="s">
        <v>7165</v>
      </c>
      <c r="BP453" s="108" t="str">
        <f>IF(Tabela2[[#This Row],[Forma de atendimento (primeiro documento/ação)]]= "Outros (especificar)", "PREENCHER","NA")</f>
        <v>NA</v>
      </c>
      <c r="BQ453" s="106" t="s">
        <v>123</v>
      </c>
      <c r="BR453" s="108" t="str">
        <f>IF(Tabela2[[#This Row],[Equipe do Ibama foi a campo? Houve sobrevoo do Poseidon?]] = "Sim", "PREENCHER","NA")</f>
        <v>NA</v>
      </c>
      <c r="BS453" s="108" t="str">
        <f>IF(Tabela2[[#This Row],[Se sim, foi emitida Ordem de Emergência? (informações vinculada à coluna CK)]] = "Sim", "PREENCHER","NA")</f>
        <v>NA</v>
      </c>
      <c r="BT453" s="108" t="s">
        <v>7101</v>
      </c>
      <c r="BU453" s="108" t="s">
        <v>2696</v>
      </c>
      <c r="BV453" s="108" t="s">
        <v>123</v>
      </c>
      <c r="BW453" s="108" t="s">
        <v>2696</v>
      </c>
      <c r="BX453" s="106" t="s">
        <v>7102</v>
      </c>
      <c r="BY453" s="140">
        <v>46017</v>
      </c>
      <c r="BZ453" s="104">
        <f>IF(Tabela2[[#This Row],[Data do documento de encerramento]]="NA","NA",IF(Tabela2[[#This Row],[Data do documento de encerramento]]="","Pendente de conclusão/ encerramento",_xlfn.DAYS(Tabela2[[#This Row],[Data do documento de encerramento]],J453)))</f>
        <v>171</v>
      </c>
      <c r="CA453" s="107"/>
      <c r="CB453" s="107"/>
      <c r="CC453" s="107" t="s">
        <v>8664</v>
      </c>
      <c r="CD453" s="107" t="s">
        <v>123</v>
      </c>
      <c r="CE453" s="107" t="s">
        <v>2696</v>
      </c>
      <c r="CF453" s="107" t="s">
        <v>7141</v>
      </c>
    </row>
    <row r="454" spans="1:84" ht="45.75">
      <c r="A454" s="169">
        <v>202571132449</v>
      </c>
      <c r="B454" s="170" t="s">
        <v>9066</v>
      </c>
      <c r="C454" s="108" t="str">
        <f>VLOOKUP(Tabela2[[#This Row],[SIEMA]],Siema2025,4,FALSE)</f>
        <v xml:space="preserve"> MG</v>
      </c>
      <c r="D454" s="106" t="str">
        <f>VLOOKUP(Tabela2[[#This Row],[SIEMA]],Siema2025,3,FALSE)</f>
        <v xml:space="preserve">Uberaba </v>
      </c>
      <c r="E454" s="106" t="s">
        <v>9067</v>
      </c>
      <c r="F454" s="106" t="s">
        <v>9068</v>
      </c>
      <c r="G454" s="106" t="s">
        <v>9069</v>
      </c>
      <c r="H454" s="106" t="s">
        <v>9070</v>
      </c>
      <c r="I454" s="104" t="s">
        <v>7120</v>
      </c>
      <c r="J454" s="105">
        <f>VLOOKUP(Tabela2[[#This Row],[SIEMA]],Siema2025,2,FALSE)</f>
        <v>45846</v>
      </c>
      <c r="K454" s="105" t="str">
        <f>VLOOKUP(Tabela2[[#This Row],[SIEMA]],Siema2025,16,FALSE)</f>
        <v>Terça</v>
      </c>
      <c r="L454" s="106" t="str">
        <f>IF(Tabela2[[#This Row],[Data]]="","Sem Informação",VLOOKUP(MONTH(Tabela2[[#This Row],[Data]]),'[1]Validação de dados'!$I$1:$J$13,2,0))</f>
        <v>Julho</v>
      </c>
      <c r="M454" s="106">
        <f>YEAR(Tabela2[[#This Row],[Data]])</f>
        <v>2025</v>
      </c>
      <c r="N454" s="105" t="str">
        <f>VLOOKUP(Tabela2[[#This Row],[SIEMA]],Siema2025,17,FALSE)</f>
        <v>Vespertino</v>
      </c>
      <c r="O454" s="105" t="str">
        <f>VLOOKUP(Tabela2[[#This Row],[SIEMA]],Siema2025,5,FALSE)</f>
        <v>Rodovia</v>
      </c>
      <c r="P454" s="104" t="str">
        <f>VLOOKUP(Tabela2[[#This Row],[SIEMA]],Siema2025,21,FALSE)</f>
        <v>Transporte Rodoviário</v>
      </c>
      <c r="Q454" s="104">
        <v>2991</v>
      </c>
      <c r="R454" s="104" t="str">
        <f>VLOOKUP(Tabela2[[#This Row],[SIEMA]],Siema2025,10,FALSE)</f>
        <v/>
      </c>
      <c r="S454" s="107" t="str">
        <f>IF(Q454="","", IF(Q454="NC","", IF(Q454="NE","", IF(Q454="NA","",IFERROR(VLOOKUP(Q454,Produtos!$A$1:$C$2319,2,FALSE),"Não Cadastrado")))))</f>
        <v>PESTICIDA À BASE DE CARBAMATOS, LÍQUIDO, TÓXICO, INFLAMÁVEL,  com PFg igual ou superior a 23ºC</v>
      </c>
      <c r="T454" s="104">
        <v>12060</v>
      </c>
      <c r="U454" s="104" t="s">
        <v>648</v>
      </c>
      <c r="V454" s="104">
        <f>IF(Q454="","",IF(ISNUMBER(Q454)=FALSE,"Não se aplica",IFERROR(VLOOKUP(Q454,Produtos!$A$1:$C$2319,3,FALSE),"Não Cadastrado")))</f>
        <v>6.1</v>
      </c>
      <c r="W454" s="104">
        <v>3082</v>
      </c>
      <c r="X454" s="113" t="str">
        <f>IF(Tabela2[[#This Row],[Origem do acidente]] = "Plataforma", "PREENCHER","NA")</f>
        <v>NA</v>
      </c>
      <c r="Y454" s="109" t="str">
        <f>IF(W454="","", IF(W454="NC","", IF(W454="NE","", IF(W454="NA","",IFERROR(VLOOKUP(W454,Produtos!$A$1:$C$2319,2,FALSE),"Não Cadastrado")))))</f>
        <v>SUBSTÂNCIA QUE APRESENTA RISCO PARA O MEIO AMBIENTE, LÍQUIDA, N.E.</v>
      </c>
      <c r="Z454" s="104" t="s">
        <v>9071</v>
      </c>
      <c r="AA454" s="104" t="s">
        <v>7120</v>
      </c>
      <c r="AB454" s="104">
        <f>IF(W454="","",IF(ISNUMBER(W454)=FALSE,"Não se aplica",IFERROR(VLOOKUP(W454,Produtos!$A$1:$C$2319,3,FALSE),"Não Cadastrado")))</f>
        <v>9</v>
      </c>
      <c r="AC454" s="104"/>
      <c r="AD454" s="108" t="str">
        <f>IF(Tabela2[[#This Row],[Origem do acidente]] = "Plataforma", "PREENCHER","NA")</f>
        <v>NA</v>
      </c>
      <c r="AE454" s="107" t="str">
        <f>IF(AC454="","", IF(AC454="NC","", IF(AC454="NE","", IF(AC454="NA","",IFERROR(VLOOKUP(AC454,Produtos!$A$1:$C$2319,2,FALSE),"Não Cadastrado")))))</f>
        <v/>
      </c>
      <c r="AF454" s="104"/>
      <c r="AG454" s="104"/>
      <c r="AH454" s="104" t="str">
        <f>IF(AC454="","",IF(ISNUMBER(AC454)=FALSE,"Não se aplica",IFERROR(VLOOKUP(AC454,Produtos!$A$1:$C$2319,3,FALSE),"Não Cadastrado")))</f>
        <v/>
      </c>
      <c r="AI454" s="104"/>
      <c r="AJ454" s="152" t="s">
        <v>9072</v>
      </c>
      <c r="AK454" s="107" t="s">
        <v>7311</v>
      </c>
      <c r="AL454" s="107" t="s">
        <v>7358</v>
      </c>
      <c r="AM454" s="107"/>
      <c r="AN454" s="108" t="str">
        <f>VLOOKUP(Tabela2[[#This Row],[SIEMA]],Siema2025,51,FALSE)</f>
        <v/>
      </c>
      <c r="AO454" s="108" t="str">
        <f>VLOOKUP(Tabela2[[#This Row],[SIEMA]],Siema2025,53,FALSE)</f>
        <v/>
      </c>
      <c r="AP454" s="108" t="str">
        <f>VLOOKUP(Tabela2[[#This Row],[SIEMA]],Siema2025,55,FALSE)</f>
        <v/>
      </c>
      <c r="AQ454" s="108" t="str">
        <f>VLOOKUP(Tabela2[[#This Row],[SIEMA]],Siema2025,57,FALSE)</f>
        <v/>
      </c>
      <c r="AR454" s="108" t="str">
        <f>VLOOKUP(Tabela2[[#This Row],[SIEMA]],Siema2025,59,FALSE)</f>
        <v/>
      </c>
      <c r="AS454" s="108" t="str">
        <f>VLOOKUP(Tabela2[[#This Row],[SIEMA]],Siema2025,61,FALSE)</f>
        <v/>
      </c>
      <c r="AT454" s="108" t="str">
        <f>VLOOKUP(Tabela2[[#This Row],[SIEMA]],Siema2025,63,FALSE)</f>
        <v/>
      </c>
      <c r="AU454" s="108" t="str">
        <f>VLOOKUP(Tabela2[[#This Row],[SIEMA]],Siema2025,65,FALSE)</f>
        <v>X</v>
      </c>
      <c r="AV454" s="108" t="str">
        <f>VLOOKUP(Tabela2[[#This Row],[SIEMA]],Siema2025,67,FALSE)</f>
        <v/>
      </c>
      <c r="AW454" s="108" t="str">
        <f>VLOOKUP(Tabela2[[#This Row],[SIEMA]],Siema2025,69,FALSE)</f>
        <v/>
      </c>
      <c r="AX454" s="108" t="str">
        <f>VLOOKUP(Tabela2[[#This Row],[SIEMA]],Siema2025,71,FALSE)</f>
        <v>X</v>
      </c>
      <c r="AY454" s="108" t="str">
        <f>VLOOKUP(Tabela2[[#This Row],[SIEMA]],Siema2025,73,FALSE)</f>
        <v/>
      </c>
      <c r="AZ454" s="108" t="str">
        <f>VLOOKUP(Tabela2[[#This Row],[SIEMA]],Siema2025,75,FALSE)</f>
        <v/>
      </c>
      <c r="BA454" s="108" t="str">
        <f>VLOOKUP(Tabela2[[#This Row],[SIEMA]],Siema2025,77,FALSE)</f>
        <v/>
      </c>
      <c r="BB454" s="108"/>
      <c r="BC454" s="108" t="str">
        <f>IF(Tabela2[[#This Row],[Outro(s) ]] = "X", "PREENCHER","NA")</f>
        <v>NA</v>
      </c>
      <c r="BD454" s="108" t="str">
        <f>VLOOKUP(Tabela2[[#This Row],[SIEMA]],Siema2025,82,FALSE)</f>
        <v/>
      </c>
      <c r="BE454" s="108" t="str">
        <f>VLOOKUP(Tabela2[[#This Row],[SIEMA]],Siema2025,81,FALSE)</f>
        <v/>
      </c>
      <c r="BF454" s="110" t="s">
        <v>9073</v>
      </c>
      <c r="BG454" s="110"/>
      <c r="BH454" s="111" t="s">
        <v>9074</v>
      </c>
      <c r="BI454" s="112" t="s">
        <v>7062</v>
      </c>
      <c r="BJ454" s="107" t="s">
        <v>7099</v>
      </c>
      <c r="BK454" s="104" t="s">
        <v>2696</v>
      </c>
      <c r="BL454" s="140">
        <v>45861</v>
      </c>
      <c r="BM454" s="108">
        <f ca="1">IF(Tabela2[[#This Row],[Data de atendimento do Ibama (considerar o primeiro documento/ação)]]="",_xlfn.DAYS(TODAY(),J454),_xlfn.DAYS(Tabela2[[#This Row],[Data de atendimento do Ibama (considerar o primeiro documento/ação)]],J454))</f>
        <v>15</v>
      </c>
      <c r="BN454" s="108" t="str">
        <f>IF(Tabela2[[#This Row],[Atendido pelo Ibama ("Não" ou "Sim")]]="Não","Preencher", IF(Tabela2[[#This Row],[Atendido pelo Ibama ("Não" ou "Sim")]]="Sim","NA",""))</f>
        <v>NA</v>
      </c>
      <c r="BO454" s="114" t="s">
        <v>7100</v>
      </c>
      <c r="BP454" s="108" t="str">
        <f>IF(Tabela2[[#This Row],[Forma de atendimento (primeiro documento/ação)]]= "Outros (especificar)", "PREENCHER","NA")</f>
        <v>NA</v>
      </c>
      <c r="BQ454" s="106" t="s">
        <v>123</v>
      </c>
      <c r="BR454" s="108" t="str">
        <f>IF(Tabela2[[#This Row],[Equipe do Ibama foi a campo? Houve sobrevoo do Poseidon?]] = "Sim", "PREENCHER","NA")</f>
        <v>NA</v>
      </c>
      <c r="BS454" s="108" t="str">
        <f>IF(Tabela2[[#This Row],[Se sim, foi emitida Ordem de Emergência? (informações vinculada à coluna CK)]] = "Sim", "PREENCHER","NA")</f>
        <v>NA</v>
      </c>
      <c r="BT454" s="108" t="s">
        <v>7126</v>
      </c>
      <c r="BU454" s="108" t="s">
        <v>2696</v>
      </c>
      <c r="BV454" s="108" t="s">
        <v>123</v>
      </c>
      <c r="BW454" s="108" t="s">
        <v>2696</v>
      </c>
      <c r="BX454" s="106" t="s">
        <v>7102</v>
      </c>
      <c r="BY454" s="140">
        <v>46211</v>
      </c>
      <c r="BZ454" s="104">
        <f>IF(Tabela2[[#This Row],[Data do documento de encerramento]]="NA","NA",IF(Tabela2[[#This Row],[Data do documento de encerramento]]="","Pendente de conclusão/ encerramento",_xlfn.DAYS(Tabela2[[#This Row],[Data do documento de encerramento]],J454)))</f>
        <v>365</v>
      </c>
      <c r="CA454" s="107" t="s">
        <v>7189</v>
      </c>
      <c r="CB454" s="107"/>
      <c r="CC454" s="115"/>
      <c r="CD454" s="107"/>
      <c r="CE454" s="107"/>
      <c r="CF454" s="107"/>
    </row>
    <row r="455" spans="1:84">
      <c r="A455" s="169">
        <v>20257964843</v>
      </c>
      <c r="B455" s="170" t="s">
        <v>9075</v>
      </c>
      <c r="C455" s="108" t="str">
        <f>VLOOKUP(Tabela2[[#This Row],[SIEMA]],Siema2025,4,FALSE)</f>
        <v xml:space="preserve"> GO</v>
      </c>
      <c r="D455" s="106" t="str">
        <f>VLOOKUP(Tabela2[[#This Row],[SIEMA]],Siema2025,3,FALSE)</f>
        <v xml:space="preserve">Alexânia </v>
      </c>
      <c r="E455" s="106" t="s">
        <v>8085</v>
      </c>
      <c r="F455" s="106" t="s">
        <v>9076</v>
      </c>
      <c r="G455" s="106" t="s">
        <v>9077</v>
      </c>
      <c r="H455" s="106" t="s">
        <v>9078</v>
      </c>
      <c r="I455" s="104" t="s">
        <v>7120</v>
      </c>
      <c r="J455" s="105">
        <f>VLOOKUP(Tabela2[[#This Row],[SIEMA]],Siema2025,2,FALSE)</f>
        <v>45847</v>
      </c>
      <c r="K455" s="105" t="str">
        <f>VLOOKUP(Tabela2[[#This Row],[SIEMA]],Siema2025,16,FALSE)</f>
        <v>Quarta</v>
      </c>
      <c r="L455" s="106" t="str">
        <f>IF(Tabela2[[#This Row],[Data]]="","Sem Informação",VLOOKUP(MONTH(Tabela2[[#This Row],[Data]]),'[1]Validação de dados'!$I$1:$J$13,2,0))</f>
        <v>Julho</v>
      </c>
      <c r="M455" s="106">
        <f>YEAR(Tabela2[[#This Row],[Data]])</f>
        <v>2025</v>
      </c>
      <c r="N455" s="105" t="str">
        <f>VLOOKUP(Tabela2[[#This Row],[SIEMA]],Siema2025,17,FALSE)</f>
        <v>Vespertino</v>
      </c>
      <c r="O455" s="105" t="str">
        <f>VLOOKUP(Tabela2[[#This Row],[SIEMA]],Siema2025,5,FALSE)</f>
        <v>Rodovia</v>
      </c>
      <c r="P455" s="104" t="str">
        <f>VLOOKUP(Tabela2[[#This Row],[SIEMA]],Siema2025,21,FALSE)</f>
        <v>Dois veículos seguiam no mesmo sentido, quando veiculo 01, não respeitando a distancia de segurança, colidiu na traseira do veiculo 02, onde ambos pararam em acostamento parcial e faixa de domínio.</v>
      </c>
      <c r="Q455" s="104">
        <v>1866</v>
      </c>
      <c r="R455" s="104" t="str">
        <f>VLOOKUP(Tabela2[[#This Row],[SIEMA]],Siema2025,10,FALSE)</f>
        <v/>
      </c>
      <c r="S455" s="107" t="str">
        <f>IF(Q455="","", IF(Q455="NC","", IF(Q455="NE","", IF(Q455="NA","",IFERROR(VLOOKUP(Q455,Produtos!$A$1:$C$2319,2,FALSE),"Não Cadastrado")))))</f>
        <v>RESINA SOLUÇÃO, inflamável</v>
      </c>
      <c r="T455" s="104" t="s">
        <v>6834</v>
      </c>
      <c r="U455" s="104" t="s">
        <v>7062</v>
      </c>
      <c r="V455" s="104">
        <f>IF(Q455="","",IF(ISNUMBER(Q455)=FALSE,"Não se aplica",IFERROR(VLOOKUP(Q455,Produtos!$A$1:$C$2319,3,FALSE),"Não Cadastrado")))</f>
        <v>3</v>
      </c>
      <c r="W455" s="104" t="str">
        <f>VLOOKUP(Tabela2[[#This Row],[SIEMA]],Siema2025,10,FALSE)</f>
        <v/>
      </c>
      <c r="X455" s="113" t="str">
        <f>IF(Tabela2[[#This Row],[Origem do acidente]] = "Plataforma", "PREENCHER","NA")</f>
        <v>NA</v>
      </c>
      <c r="Y455" s="109" t="str">
        <f>IF(W455="","", IF(W455="NC","", IF(W455="NE","", IF(W455="NA","",IFERROR(VLOOKUP(W455,Produtos!$A$1:$C$2319,2,FALSE),"Não Cadastrado")))))</f>
        <v/>
      </c>
      <c r="Z455" s="104" t="str">
        <f>VLOOKUP(Tabela2[[#This Row],[SIEMA]],Siema2025,11,FALSE)</f>
        <v xml:space="preserve"> </v>
      </c>
      <c r="AA455" s="104" t="str">
        <f>VLOOKUP(Tabela2[[#This Row],[SIEMA]],Siema2025,12,FALSE)</f>
        <v xml:space="preserve"> </v>
      </c>
      <c r="AB455" s="104" t="str">
        <f>IF(W455="","",IF(ISNUMBER(W455)=FALSE,"Não se aplica",IFERROR(VLOOKUP(W455,Produtos!$A$1:$C$2319,3,FALSE),"Não Cadastrado")))</f>
        <v/>
      </c>
      <c r="AC455" s="104"/>
      <c r="AD455" s="108" t="str">
        <f>IF(Tabela2[[#This Row],[Origem do acidente]] = "Plataforma", "PREENCHER","NA")</f>
        <v>NA</v>
      </c>
      <c r="AE455" s="107" t="str">
        <f>IF(AC455="","", IF(AC455="NC","", IF(AC455="NE","", IF(AC455="NA","",IFERROR(VLOOKUP(AC455,Produtos!$A$1:$C$2319,2,FALSE),"Não Cadastrado")))))</f>
        <v/>
      </c>
      <c r="AF455" s="104"/>
      <c r="AG455" s="104"/>
      <c r="AH455" s="104" t="str">
        <f>IF(AC455="","",IF(ISNUMBER(AC455)=FALSE,"Não se aplica",IFERROR(VLOOKUP(AC455,Produtos!$A$1:$C$2319,3,FALSE),"Não Cadastrado")))</f>
        <v/>
      </c>
      <c r="AI455" s="104"/>
      <c r="AJ455" s="104" t="str">
        <f>VLOOKUP(Tabela2[[#This Row],[SIEMA]],Siema2025,26,FALSE)</f>
        <v>Dois veículos seguiam no mesmo sentido, quando veiculo 01, não respeitando a distancia de segurança, colidiu na traseira do veiculo 02, onde ambos pararam em acostamento parcial e faixa de domínio.</v>
      </c>
      <c r="AK455" s="107" t="s">
        <v>7311</v>
      </c>
      <c r="AL455" s="107" t="s">
        <v>7381</v>
      </c>
      <c r="AM455" s="107"/>
      <c r="AN455" s="108" t="str">
        <f>VLOOKUP(Tabela2[[#This Row],[SIEMA]],Siema2025,51,FALSE)</f>
        <v/>
      </c>
      <c r="AO455" s="108" t="str">
        <f>VLOOKUP(Tabela2[[#This Row],[SIEMA]],Siema2025,53,FALSE)</f>
        <v/>
      </c>
      <c r="AP455" s="108" t="str">
        <f>VLOOKUP(Tabela2[[#This Row],[SIEMA]],Siema2025,55,FALSE)</f>
        <v/>
      </c>
      <c r="AQ455" s="108" t="str">
        <f>VLOOKUP(Tabela2[[#This Row],[SIEMA]],Siema2025,57,FALSE)</f>
        <v/>
      </c>
      <c r="AR455" s="108" t="str">
        <f>VLOOKUP(Tabela2[[#This Row],[SIEMA]],Siema2025,59,FALSE)</f>
        <v/>
      </c>
      <c r="AS455" s="108" t="str">
        <f>VLOOKUP(Tabela2[[#This Row],[SIEMA]],Siema2025,61,FALSE)</f>
        <v/>
      </c>
      <c r="AT455" s="108" t="str">
        <f>VLOOKUP(Tabela2[[#This Row],[SIEMA]],Siema2025,63,FALSE)</f>
        <v/>
      </c>
      <c r="AU455" s="108" t="str">
        <f>VLOOKUP(Tabela2[[#This Row],[SIEMA]],Siema2025,65,FALSE)</f>
        <v>X</v>
      </c>
      <c r="AV455" s="108" t="str">
        <f>VLOOKUP(Tabela2[[#This Row],[SIEMA]],Siema2025,67,FALSE)</f>
        <v/>
      </c>
      <c r="AW455" s="108" t="str">
        <f>VLOOKUP(Tabela2[[#This Row],[SIEMA]],Siema2025,69,FALSE)</f>
        <v/>
      </c>
      <c r="AX455" s="108" t="str">
        <f>VLOOKUP(Tabela2[[#This Row],[SIEMA]],Siema2025,71,FALSE)</f>
        <v/>
      </c>
      <c r="AY455" s="108" t="str">
        <f>VLOOKUP(Tabela2[[#This Row],[SIEMA]],Siema2025,73,FALSE)</f>
        <v/>
      </c>
      <c r="AZ455" s="108" t="str">
        <f>VLOOKUP(Tabela2[[#This Row],[SIEMA]],Siema2025,75,FALSE)</f>
        <v/>
      </c>
      <c r="BA455" s="108" t="str">
        <f>VLOOKUP(Tabela2[[#This Row],[SIEMA]],Siema2025,77,FALSE)</f>
        <v/>
      </c>
      <c r="BB455" s="108" t="str">
        <f>VLOOKUP(Tabela2[[#This Row],[SIEMA]],Siema2025,79,FALSE)</f>
        <v/>
      </c>
      <c r="BC455" s="108" t="str">
        <f>IF(Tabela2[[#This Row],[Outro(s) ]] = "X", "PREENCHER","NA")</f>
        <v>NA</v>
      </c>
      <c r="BD455" s="108" t="str">
        <f>VLOOKUP(Tabela2[[#This Row],[SIEMA]],Siema2025,82,FALSE)</f>
        <v/>
      </c>
      <c r="BE455" s="108" t="str">
        <f>VLOOKUP(Tabela2[[#This Row],[SIEMA]],Siema2025,81,FALSE)</f>
        <v/>
      </c>
      <c r="BF455" s="110" t="str">
        <f>VLOOKUP(Tabela2[[#This Row],[SIEMA]],Siema2025,28,FALSE)</f>
        <v>TOP SOL PISCINAS</v>
      </c>
      <c r="BG455" s="110"/>
      <c r="BH455" s="111" t="str">
        <f>VLOOKUP(Tabela2[[#This Row],[SIEMA]],Siema2025,29,FALSE)</f>
        <v>24079624000104</v>
      </c>
      <c r="BI455" s="112" t="s">
        <v>2696</v>
      </c>
      <c r="BJ455" s="107" t="s">
        <v>7099</v>
      </c>
      <c r="BK455" s="104" t="s">
        <v>2696</v>
      </c>
      <c r="BL455" s="140">
        <v>45848</v>
      </c>
      <c r="BM455" s="108">
        <f ca="1">IF(Tabela2[[#This Row],[Data de atendimento do Ibama (considerar o primeiro documento/ação)]]="",_xlfn.DAYS(TODAY(),J455),_xlfn.DAYS(Tabela2[[#This Row],[Data de atendimento do Ibama (considerar o primeiro documento/ação)]],J455))</f>
        <v>1</v>
      </c>
      <c r="BN455" s="108" t="str">
        <f>IF(Tabela2[[#This Row],[Atendido pelo Ibama ("Não" ou "Sim")]]="Não","Preencher", IF(Tabela2[[#This Row],[Atendido pelo Ibama ("Não" ou "Sim")]]="Sim","NA",""))</f>
        <v>NA</v>
      </c>
      <c r="BO455" s="114" t="s">
        <v>7124</v>
      </c>
      <c r="BP455" s="108" t="s">
        <v>7346</v>
      </c>
      <c r="BQ455" s="106" t="s">
        <v>2696</v>
      </c>
      <c r="BR455" s="108" t="s">
        <v>2696</v>
      </c>
      <c r="BS455" s="108" t="s">
        <v>2696</v>
      </c>
      <c r="BT455" s="108" t="s">
        <v>7126</v>
      </c>
      <c r="BU455" s="108" t="s">
        <v>123</v>
      </c>
      <c r="BV455" s="108" t="str">
        <f>IF(Tabela2[[#This Row],[Houve avaliação das informações pós-acidente solicitadas/enviadas?]] = "Sim", "PREENCHER","NA")</f>
        <v>NA</v>
      </c>
      <c r="BW455" s="108" t="s">
        <v>123</v>
      </c>
      <c r="BX455" s="106" t="s">
        <v>7127</v>
      </c>
      <c r="BY455" s="140"/>
      <c r="BZ455" s="104" t="str">
        <f>IF(Tabela2[[#This Row],[Data do documento de encerramento]]="NA","NA",IF(Tabela2[[#This Row],[Data do documento de encerramento]]="","Pendente de conclusão/ encerramento",_xlfn.DAYS(Tabela2[[#This Row],[Data do documento de encerramento]],J455)))</f>
        <v>Pendente de conclusão/ encerramento</v>
      </c>
      <c r="CA455" s="107" t="s">
        <v>8700</v>
      </c>
      <c r="CB455" s="107"/>
      <c r="CC455" s="107"/>
      <c r="CD455" s="107"/>
      <c r="CE455" s="107"/>
      <c r="CF455" s="107"/>
    </row>
    <row r="456" spans="1:84" ht="30.75">
      <c r="A456" s="200">
        <v>202571028831</v>
      </c>
      <c r="B456" s="170" t="s">
        <v>9079</v>
      </c>
      <c r="C456" s="108" t="str">
        <f>VLOOKUP(Tabela2[[#This Row],[SIEMA]],Siema2025,4,FALSE)</f>
        <v xml:space="preserve"> SP</v>
      </c>
      <c r="D456" s="106" t="str">
        <f>VLOOKUP(Tabela2[[#This Row],[SIEMA]],Siema2025,3,FALSE)</f>
        <v xml:space="preserve">Cubatão </v>
      </c>
      <c r="E456" s="106" t="s">
        <v>9080</v>
      </c>
      <c r="F456" s="106"/>
      <c r="G456" s="106" t="s">
        <v>9081</v>
      </c>
      <c r="H456" s="106" t="s">
        <v>9082</v>
      </c>
      <c r="I456" s="104" t="s">
        <v>7120</v>
      </c>
      <c r="J456" s="105">
        <f>VLOOKUP(Tabela2[[#This Row],[SIEMA]],Siema2025,2,FALSE)</f>
        <v>45847</v>
      </c>
      <c r="K456" s="105" t="str">
        <f>VLOOKUP(Tabela2[[#This Row],[SIEMA]],Siema2025,16,FALSE)</f>
        <v>Quarta</v>
      </c>
      <c r="L456" s="106" t="str">
        <f>IF(Tabela2[[#This Row],[Data]]="","Sem Informação",VLOOKUP(MONTH(Tabela2[[#This Row],[Data]]),'[1]Validação de dados'!$I$1:$J$13,2,0))</f>
        <v>Julho</v>
      </c>
      <c r="M456" s="104">
        <f>YEAR(Tabela2[[#This Row],[Data]])</f>
        <v>2025</v>
      </c>
      <c r="N456" s="105" t="str">
        <f>VLOOKUP(Tabela2[[#This Row],[SIEMA]],Siema2025,17,FALSE)</f>
        <v>Noturno</v>
      </c>
      <c r="O456" s="105" t="str">
        <f>VLOOKUP(Tabela2[[#This Row],[SIEMA]],Siema2025,5,FALSE)</f>
        <v>Ferrovia</v>
      </c>
      <c r="P456" s="104" t="str">
        <f>VLOOKUP(Tabela2[[#This Row],[SIEMA]],Siema2025,21,FALSE)</f>
        <v>Vandalismo com abertura de vagão graneleiro carregado com soja em grãos.</v>
      </c>
      <c r="Q456" s="104" t="s">
        <v>7127</v>
      </c>
      <c r="R456" s="104" t="s">
        <v>7127</v>
      </c>
      <c r="S456" s="107" t="s">
        <v>7451</v>
      </c>
      <c r="T456" s="104" t="str">
        <f>VLOOKUP(Tabela2[[#This Row],[SIEMA]],Siema2025,11,FALSE)</f>
        <v>50</v>
      </c>
      <c r="U456" s="104" t="s">
        <v>7121</v>
      </c>
      <c r="V456" s="104" t="s">
        <v>7127</v>
      </c>
      <c r="W456" s="104"/>
      <c r="X456" s="113"/>
      <c r="Y456" s="109" t="str">
        <f>IF(W456="","", IF(W456="NC","", IF(W456="NE","", IF(W456="NA","",IFERROR(VLOOKUP(W456,Produtos!$A$1:$C$2319,2,FALSE),"Não Cadastrado")))))</f>
        <v/>
      </c>
      <c r="Z456" s="104"/>
      <c r="AA456" s="104"/>
      <c r="AB456" s="104" t="str">
        <f>IF(W456="","",IF(ISNUMBER(W456)=FALSE,"Não se aplica",IFERROR(VLOOKUP(W456,Produtos!$A$1:$C$2319,3,FALSE),"Não Cadastrado")))</f>
        <v/>
      </c>
      <c r="AC456" s="104"/>
      <c r="AD456" s="108"/>
      <c r="AE456" s="107" t="str">
        <f>IF(AC456="","", IF(AC456="NC","", IF(AC456="NE","", IF(AC456="NA","",IFERROR(VLOOKUP(AC456,Produtos!$A$1:$C$2319,2,FALSE),"Não Cadastrado")))))</f>
        <v/>
      </c>
      <c r="AF456" s="104"/>
      <c r="AG456" s="104"/>
      <c r="AH456" s="104" t="str">
        <f>IF(AC456="","",IF(ISNUMBER(AC456)=FALSE,"Não se aplica",IFERROR(VLOOKUP(AC456,Produtos!$A$1:$C$2319,3,FALSE),"Não Cadastrado")))</f>
        <v/>
      </c>
      <c r="AI456" s="104"/>
      <c r="AJ456" s="104" t="str">
        <f>VLOOKUP(Tabela2[[#This Row],[SIEMA]],Siema2025,26,FALSE)</f>
        <v>Ato criminoso caracterizado pela abertura de vagão graneleiro ferroviária carregado com soja.</v>
      </c>
      <c r="AK456" s="107" t="s">
        <v>7122</v>
      </c>
      <c r="AL456" s="107"/>
      <c r="AM456" s="107"/>
      <c r="AN456" s="108" t="str">
        <f>VLOOKUP(Tabela2[[#This Row],[SIEMA]],Siema2025,51,FALSE)</f>
        <v/>
      </c>
      <c r="AO456" s="108" t="str">
        <f>VLOOKUP(Tabela2[[#This Row],[SIEMA]],Siema2025,53,FALSE)</f>
        <v/>
      </c>
      <c r="AP456" s="108" t="str">
        <f>VLOOKUP(Tabela2[[#This Row],[SIEMA]],Siema2025,55,FALSE)</f>
        <v/>
      </c>
      <c r="AQ456" s="108" t="str">
        <f>VLOOKUP(Tabela2[[#This Row],[SIEMA]],Siema2025,57,FALSE)</f>
        <v/>
      </c>
      <c r="AR456" s="108" t="str">
        <f>VLOOKUP(Tabela2[[#This Row],[SIEMA]],Siema2025,59,FALSE)</f>
        <v/>
      </c>
      <c r="AS456" s="108" t="str">
        <f>VLOOKUP(Tabela2[[#This Row],[SIEMA]],Siema2025,61,FALSE)</f>
        <v/>
      </c>
      <c r="AT456" s="108" t="str">
        <f>VLOOKUP(Tabela2[[#This Row],[SIEMA]],Siema2025,63,FALSE)</f>
        <v/>
      </c>
      <c r="AU456" s="108" t="str">
        <f>VLOOKUP(Tabela2[[#This Row],[SIEMA]],Siema2025,65,FALSE)</f>
        <v>X</v>
      </c>
      <c r="AV456" s="108" t="str">
        <f>VLOOKUP(Tabela2[[#This Row],[SIEMA]],Siema2025,67,FALSE)</f>
        <v/>
      </c>
      <c r="AW456" s="108" t="str">
        <f>VLOOKUP(Tabela2[[#This Row],[SIEMA]],Siema2025,69,FALSE)</f>
        <v/>
      </c>
      <c r="AX456" s="108" t="str">
        <f>VLOOKUP(Tabela2[[#This Row],[SIEMA]],Siema2025,71,FALSE)</f>
        <v/>
      </c>
      <c r="AY456" s="108" t="str">
        <f>VLOOKUP(Tabela2[[#This Row],[SIEMA]],Siema2025,73,FALSE)</f>
        <v/>
      </c>
      <c r="AZ456" s="108" t="str">
        <f>VLOOKUP(Tabela2[[#This Row],[SIEMA]],Siema2025,75,FALSE)</f>
        <v/>
      </c>
      <c r="BA456" s="108" t="str">
        <f>VLOOKUP(Tabela2[[#This Row],[SIEMA]],Siema2025,77,FALSE)</f>
        <v/>
      </c>
      <c r="BB456" s="108" t="str">
        <f>VLOOKUP(Tabela2[[#This Row],[SIEMA]],Siema2025,79,FALSE)</f>
        <v/>
      </c>
      <c r="BC456" s="108" t="str">
        <f>IF(Tabela2[[#This Row],[Outro(s) ]] = "X", "PREENCHER","NA")</f>
        <v>NA</v>
      </c>
      <c r="BD456" s="108" t="str">
        <f>VLOOKUP(Tabela2[[#This Row],[SIEMA]],Siema2025,82,FALSE)</f>
        <v/>
      </c>
      <c r="BE456" s="108" t="str">
        <f>VLOOKUP(Tabela2[[#This Row],[SIEMA]],Siema2025,81,FALSE)</f>
        <v/>
      </c>
      <c r="BF456" s="110" t="s">
        <v>3066</v>
      </c>
      <c r="BG456" s="110" t="s">
        <v>7123</v>
      </c>
      <c r="BH456" s="111" t="str">
        <f>VLOOKUP(Tabela2[[#This Row],[SIEMA]],Siema2025,29,FALSE)</f>
        <v>02502844000166</v>
      </c>
      <c r="BI456" s="112" t="str">
        <f>VLOOKUP(Tabela2[[#This Row],[SIEMA]],Siema2025,107,FALSE)</f>
        <v>Não</v>
      </c>
      <c r="BJ456" s="107" t="s">
        <v>7099</v>
      </c>
      <c r="BK456" s="104" t="s">
        <v>2696</v>
      </c>
      <c r="BL456" s="140">
        <v>45853</v>
      </c>
      <c r="BM456" s="108">
        <f ca="1">IF(Tabela2[[#This Row],[Data de atendimento do Ibama (considerar o primeiro documento/ação)]]="",_xlfn.DAYS(TODAY(),J456),_xlfn.DAYS(Tabela2[[#This Row],[Data de atendimento do Ibama (considerar o primeiro documento/ação)]],J456))</f>
        <v>6</v>
      </c>
      <c r="BN456" s="108" t="str">
        <f>IF(Tabela2[[#This Row],[Atendido pelo Ibama ("Não" ou "Sim")]]="Não","Preencher", IF(Tabela2[[#This Row],[Atendido pelo Ibama ("Não" ou "Sim")]]="Sim","NA",""))</f>
        <v>NA</v>
      </c>
      <c r="BO456" s="114" t="s">
        <v>7100</v>
      </c>
      <c r="BP456" s="108" t="str">
        <f>IF(Tabela2[[#This Row],[Forma de atendimento (primeiro documento/ação)]]= "Outros (especificar)", "PREENCHER","NA")</f>
        <v>NA</v>
      </c>
      <c r="BQ456" s="106" t="s">
        <v>123</v>
      </c>
      <c r="BR456" s="108" t="str">
        <f>IF(Tabela2[[#This Row],[Equipe do Ibama foi a campo? Houve sobrevoo do Poseidon?]] = "Sim", "PREENCHER","NA")</f>
        <v>NA</v>
      </c>
      <c r="BS456" s="108" t="str">
        <f>IF(Tabela2[[#This Row],[Se sim, foi emitida Ordem de Emergência? (informações vinculada à coluna CK)]] = "Sim", "PREENCHER","NA")</f>
        <v>NA</v>
      </c>
      <c r="BT456" s="108" t="s">
        <v>7126</v>
      </c>
      <c r="BU456" s="108" t="s">
        <v>2696</v>
      </c>
      <c r="BV456" s="108" t="s">
        <v>123</v>
      </c>
      <c r="BW456" s="108" t="s">
        <v>123</v>
      </c>
      <c r="BX456" s="106" t="s">
        <v>7127</v>
      </c>
      <c r="BY456" s="106"/>
      <c r="BZ456" s="104" t="str">
        <f>IF(Tabela2[[#This Row],[Data do documento de encerramento]]="NA","NA",IF(Tabela2[[#This Row],[Data do documento de encerramento]]="","Pendente de conclusão/ encerramento",_xlfn.DAYS(Tabela2[[#This Row],[Data do documento de encerramento]],J456)))</f>
        <v>Pendente de conclusão/ encerramento</v>
      </c>
      <c r="CA456" s="107" t="s">
        <v>7128</v>
      </c>
      <c r="CB456" s="107"/>
      <c r="CC456" s="115"/>
      <c r="CD456" s="107"/>
      <c r="CE456" s="107"/>
      <c r="CF456" s="107"/>
    </row>
    <row r="457" spans="1:84" ht="30.75">
      <c r="A457" s="169">
        <v>202571054018</v>
      </c>
      <c r="B457" s="170" t="s">
        <v>9083</v>
      </c>
      <c r="C457" s="108" t="str">
        <f>VLOOKUP(Tabela2[[#This Row],[SIEMA]],Siema2025,4,FALSE)</f>
        <v xml:space="preserve"> AL</v>
      </c>
      <c r="D457" s="106" t="str">
        <f>VLOOKUP(Tabela2[[#This Row],[SIEMA]],Siema2025,3,FALSE)</f>
        <v xml:space="preserve">Pilar </v>
      </c>
      <c r="E457" s="106" t="str">
        <f>VLOOKUP(Tabela2[[#This Row],[SIEMA]],Siema2025,20,FALSE)</f>
        <v>Fazenda Lamarão, s/n. Área rural.</v>
      </c>
      <c r="F457" s="106"/>
      <c r="G457" s="106" t="s">
        <v>9084</v>
      </c>
      <c r="H457" s="106" t="s">
        <v>9085</v>
      </c>
      <c r="I457" s="104" t="str">
        <f>VLOOKUP(Tabela2[[#This Row],[SIEMA]],Siema2025,19,FALSE)</f>
        <v/>
      </c>
      <c r="J457" s="105">
        <f>VLOOKUP(Tabela2[[#This Row],[SIEMA]],Siema2025,2,FALSE)</f>
        <v>45847</v>
      </c>
      <c r="K457" s="105" t="str">
        <f>VLOOKUP(Tabela2[[#This Row],[SIEMA]],Siema2025,16,FALSE)</f>
        <v>Quarta</v>
      </c>
      <c r="L457" s="106" t="str">
        <f>IF(Tabela2[[#This Row],[Data]]="","Sem Informação",VLOOKUP(MONTH(Tabela2[[#This Row],[Data]]),'[1]Validação de dados'!$I$1:$J$13,2,0))</f>
        <v>Julho</v>
      </c>
      <c r="M457" s="104">
        <f>YEAR(Tabela2[[#This Row],[Data]])</f>
        <v>2025</v>
      </c>
      <c r="N457" s="105" t="str">
        <f>VLOOKUP(Tabela2[[#This Row],[SIEMA]],Siema2025,17,FALSE)</f>
        <v>Noturno</v>
      </c>
      <c r="O457" s="105" t="s">
        <v>145</v>
      </c>
      <c r="P457" s="104" t="str">
        <f>VLOOKUP(Tabela2[[#This Row],[SIEMA]],Siema2025,21,FALSE)</f>
        <v>POÇO PETROLÍFERO CAMPO PILAR CURURU (3-ORGM-3-AL</v>
      </c>
      <c r="Q457" s="104" t="str">
        <f>VLOOKUP(Tabela2[[#This Row],[SIEMA]],Siema2025,7,FALSE)</f>
        <v/>
      </c>
      <c r="R457" s="104" t="str">
        <f>VLOOKUP(Tabela2[[#This Row],[SIEMA]],Siema2025,10,FALSE)</f>
        <v>Fluido Sintético de perfuração</v>
      </c>
      <c r="S457" s="107" t="str">
        <f>IF(Q457="","", IF(Q457="NC","", IF(Q457="NE","", IF(Q457="NA","",IFERROR(VLOOKUP(Q457,Produtos!$A$1:$C$2319,2,FALSE),"Não Cadastrado")))))</f>
        <v/>
      </c>
      <c r="T457" s="104" t="str">
        <f>VLOOKUP(Tabela2[[#This Row],[SIEMA]],Siema2025,11,FALSE)</f>
        <v>1.272</v>
      </c>
      <c r="U457" s="104" t="str">
        <f>VLOOKUP(Tabela2[[#This Row],[SIEMA]],Siema2025,12,FALSE)</f>
        <v>M3</v>
      </c>
      <c r="V457" s="104" t="str">
        <f>IF(Q457="","",IF(ISNUMBER(Q457)=FALSE,"Não se aplica",IFERROR(VLOOKUP(Q457,Produtos!$A$1:$C$2319,3,FALSE),"Não Cadastrado")))</f>
        <v/>
      </c>
      <c r="W457" s="104"/>
      <c r="X457" s="113" t="str">
        <f>IF(Tabela2[[#This Row],[Origem do acidente]] = "Plataforma", "PREENCHER","NA")</f>
        <v>NA</v>
      </c>
      <c r="Y457" s="109" t="str">
        <f>IF(W457="","", IF(W457="NC","", IF(W457="NE","", IF(W457="NA","",IFERROR(VLOOKUP(W457,Produtos!$A$1:$C$2319,2,FALSE),"Não Cadastrado")))))</f>
        <v/>
      </c>
      <c r="Z457" s="104"/>
      <c r="AA457" s="104" t="str">
        <f>VLOOKUP(Tabela2[[#This Row],[SIEMA]],Siema2025,12,FALSE)</f>
        <v>M3</v>
      </c>
      <c r="AB457" s="104" t="str">
        <f>IF(W457="","",IF(ISNUMBER(W457)=FALSE,"Não se aplica",IFERROR(VLOOKUP(W457,Produtos!$A$1:$C$2319,3,FALSE),"Não Cadastrado")))</f>
        <v/>
      </c>
      <c r="AC457" s="104"/>
      <c r="AD457" s="108" t="str">
        <f>IF(Tabela2[[#This Row],[Origem do acidente]] = "Plataforma", "PREENCHER","NA")</f>
        <v>NA</v>
      </c>
      <c r="AE457" s="107" t="str">
        <f>IF(AC457="","", IF(AC457="NC","", IF(AC457="NE","", IF(AC457="NA","",IFERROR(VLOOKUP(AC457,Produtos!$A$1:$C$2319,2,FALSE),"Não Cadastrado")))))</f>
        <v/>
      </c>
      <c r="AF457" s="104"/>
      <c r="AG457" s="104"/>
      <c r="AH457" s="104" t="str">
        <f>IF(AC457="","",IF(ISNUMBER(AC457)=FALSE,"Não se aplica",IFERROR(VLOOKUP(AC457,Produtos!$A$1:$C$2319,3,FALSE),"Não Cadastrado")))</f>
        <v/>
      </c>
      <c r="AI457" s="104"/>
      <c r="AJ457" s="104" t="str">
        <f>VLOOKUP(Tabela2[[#This Row],[SIEMA]],Siema2025,26,FALSE)</f>
        <v/>
      </c>
      <c r="AK457" s="107"/>
      <c r="AL457" s="107"/>
      <c r="AM457" s="107"/>
      <c r="AN457" s="108" t="str">
        <f>VLOOKUP(Tabela2[[#This Row],[SIEMA]],Siema2025,51,FALSE)</f>
        <v/>
      </c>
      <c r="AO457" s="108" t="str">
        <f>VLOOKUP(Tabela2[[#This Row],[SIEMA]],Siema2025,53,FALSE)</f>
        <v/>
      </c>
      <c r="AP457" s="108" t="str">
        <f>VLOOKUP(Tabela2[[#This Row],[SIEMA]],Siema2025,55,FALSE)</f>
        <v/>
      </c>
      <c r="AQ457" s="108" t="str">
        <f>VLOOKUP(Tabela2[[#This Row],[SIEMA]],Siema2025,57,FALSE)</f>
        <v/>
      </c>
      <c r="AR457" s="108" t="str">
        <f>VLOOKUP(Tabela2[[#This Row],[SIEMA]],Siema2025,59,FALSE)</f>
        <v/>
      </c>
      <c r="AS457" s="108" t="str">
        <f>VLOOKUP(Tabela2[[#This Row],[SIEMA]],Siema2025,61,FALSE)</f>
        <v/>
      </c>
      <c r="AT457" s="108" t="str">
        <f>VLOOKUP(Tabela2[[#This Row],[SIEMA]],Siema2025,63,FALSE)</f>
        <v/>
      </c>
      <c r="AU457" s="108" t="str">
        <f>VLOOKUP(Tabela2[[#This Row],[SIEMA]],Siema2025,65,FALSE)</f>
        <v>X</v>
      </c>
      <c r="AV457" s="108" t="str">
        <f>VLOOKUP(Tabela2[[#This Row],[SIEMA]],Siema2025,67,FALSE)</f>
        <v/>
      </c>
      <c r="AW457" s="108" t="str">
        <f>VLOOKUP(Tabela2[[#This Row],[SIEMA]],Siema2025,69,FALSE)</f>
        <v/>
      </c>
      <c r="AX457" s="108" t="str">
        <f>VLOOKUP(Tabela2[[#This Row],[SIEMA]],Siema2025,71,FALSE)</f>
        <v/>
      </c>
      <c r="AY457" s="108" t="str">
        <f>VLOOKUP(Tabela2[[#This Row],[SIEMA]],Siema2025,73,FALSE)</f>
        <v/>
      </c>
      <c r="AZ457" s="108" t="str">
        <f>VLOOKUP(Tabela2[[#This Row],[SIEMA]],Siema2025,75,FALSE)</f>
        <v/>
      </c>
      <c r="BA457" s="108" t="str">
        <f>VLOOKUP(Tabela2[[#This Row],[SIEMA]],Siema2025,77,FALSE)</f>
        <v/>
      </c>
      <c r="BB457" s="108" t="str">
        <f>VLOOKUP(Tabela2[[#This Row],[SIEMA]],Siema2025,79,FALSE)</f>
        <v/>
      </c>
      <c r="BC457" s="108" t="str">
        <f>IF(Tabela2[[#This Row],[Outro(s) ]] = "X", "PREENCHER","NA")</f>
        <v>NA</v>
      </c>
      <c r="BD457" s="108" t="str">
        <f>VLOOKUP(Tabela2[[#This Row],[SIEMA]],Siema2025,82,FALSE)</f>
        <v/>
      </c>
      <c r="BE457" s="108" t="str">
        <f>VLOOKUP(Tabela2[[#This Row],[SIEMA]],Siema2025,81,FALSE)</f>
        <v/>
      </c>
      <c r="BF457" s="110" t="str">
        <f>VLOOKUP(Tabela2[[#This Row],[SIEMA]],Siema2025,28,FALSE)</f>
        <v>Origem Energia Alagoas</v>
      </c>
      <c r="BG457" s="110"/>
      <c r="BH457" s="111" t="str">
        <f>VLOOKUP(Tabela2[[#This Row],[SIEMA]],Siema2025,29,FALSE)</f>
        <v>34186669000301</v>
      </c>
      <c r="BI457" s="112" t="str">
        <f>VLOOKUP(Tabela2[[#This Row],[SIEMA]],Siema2025,107,FALSE)</f>
        <v>Não</v>
      </c>
      <c r="BJ457" s="107" t="s">
        <v>7113</v>
      </c>
      <c r="BK457" s="104" t="s">
        <v>2696</v>
      </c>
      <c r="BL457" s="140">
        <v>45869</v>
      </c>
      <c r="BM457" s="108">
        <f ca="1">IF(Tabela2[[#This Row],[Data de atendimento do Ibama (considerar o primeiro documento/ação)]]="",_xlfn.DAYS(TODAY(),J457),_xlfn.DAYS(Tabela2[[#This Row],[Data de atendimento do Ibama (considerar o primeiro documento/ação)]],J457))</f>
        <v>22</v>
      </c>
      <c r="BN457" s="108" t="str">
        <f>IF(Tabela2[[#This Row],[Atendido pelo Ibama ("Não" ou "Sim")]]="Não","Preencher", IF(Tabela2[[#This Row],[Atendido pelo Ibama ("Não" ou "Sim")]]="Sim","NA",""))</f>
        <v>NA</v>
      </c>
      <c r="BO457" s="114" t="s">
        <v>7138</v>
      </c>
      <c r="BP457" s="108" t="str">
        <f>IF(Tabela2[[#This Row],[Forma de atendimento (primeiro documento/ação)]]= "Outros (especificar)", "PREENCHER","NA")</f>
        <v>NA</v>
      </c>
      <c r="BQ457" s="106" t="s">
        <v>123</v>
      </c>
      <c r="BR457" s="108" t="str">
        <f>IF(Tabela2[[#This Row],[Equipe do Ibama foi a campo? Houve sobrevoo do Poseidon?]] = "Sim", "PREENCHER","NA")</f>
        <v>NA</v>
      </c>
      <c r="BS457" s="108" t="str">
        <f>IF(Tabela2[[#This Row],[Se sim, foi emitida Ordem de Emergência? (informações vinculada à coluna CK)]] = "Sim", "PREENCHER","NA")</f>
        <v>NA</v>
      </c>
      <c r="BT457" s="108" t="str">
        <f>IF(Tabela2[[#This Row],[Foi elaborado Relatório de Vistoria pelo Ibama? (informações vinculada à coluna CK)]] = "Sim", "PREENCHER","NA")</f>
        <v>NA</v>
      </c>
      <c r="BU457" s="108" t="s">
        <v>2696</v>
      </c>
      <c r="BV457" s="108" t="s">
        <v>2696</v>
      </c>
      <c r="BW457" s="108" t="s">
        <v>123</v>
      </c>
      <c r="BX457" s="106"/>
      <c r="BY457" s="106"/>
      <c r="BZ457" s="104" t="str">
        <f>IF(Tabela2[[#This Row],[Data do documento de encerramento]]="NA","NA",IF(Tabela2[[#This Row],[Data do documento de encerramento]]="","Pendente de conclusão/ encerramento",_xlfn.DAYS(Tabela2[[#This Row],[Data do documento de encerramento]],J457)))</f>
        <v>Pendente de conclusão/ encerramento</v>
      </c>
      <c r="CA457" s="107"/>
      <c r="CB457" s="107"/>
      <c r="CC457" s="115"/>
      <c r="CD457" s="107"/>
      <c r="CE457" s="107"/>
      <c r="CF457" s="107"/>
    </row>
    <row r="458" spans="1:84">
      <c r="A458" s="169">
        <v>202571154008</v>
      </c>
      <c r="B458" s="170" t="s">
        <v>9086</v>
      </c>
      <c r="C458" s="108" t="str">
        <f>VLOOKUP(Tabela2[[#This Row],[SIEMA]],Siema2025,4,FALSE)</f>
        <v xml:space="preserve"> MG</v>
      </c>
      <c r="D458" s="106" t="str">
        <f>VLOOKUP(Tabela2[[#This Row],[SIEMA]],Siema2025,3,FALSE)</f>
        <v xml:space="preserve">Pavão </v>
      </c>
      <c r="E458" s="106" t="str">
        <f>VLOOKUP(Tabela2[[#This Row],[SIEMA]],Siema2025,20,FALSE)</f>
        <v>Rodocia MGC 409, km 74</v>
      </c>
      <c r="F458" s="106"/>
      <c r="G458" s="106" t="s">
        <v>9087</v>
      </c>
      <c r="H458" s="106" t="s">
        <v>9088</v>
      </c>
      <c r="I458" s="104" t="s">
        <v>7120</v>
      </c>
      <c r="J458" s="105">
        <f>VLOOKUP(Tabela2[[#This Row],[SIEMA]],Siema2025,2,FALSE)</f>
        <v>45847</v>
      </c>
      <c r="K458" s="105" t="str">
        <f>VLOOKUP(Tabela2[[#This Row],[SIEMA]],Siema2025,16,FALSE)</f>
        <v>Quarta</v>
      </c>
      <c r="L458" s="106" t="str">
        <f>IF(Tabela2[[#This Row],[Data]]="","Sem Informação",VLOOKUP(MONTH(Tabela2[[#This Row],[Data]]),'[1]Validação de dados'!$I$1:$J$13,2,0))</f>
        <v>Julho</v>
      </c>
      <c r="M458" s="104">
        <f>YEAR(Tabela2[[#This Row],[Data]])</f>
        <v>2025</v>
      </c>
      <c r="N458" s="105" t="str">
        <f>VLOOKUP(Tabela2[[#This Row],[SIEMA]],Siema2025,17,FALSE)</f>
        <v>Vespertino</v>
      </c>
      <c r="O458" s="105" t="str">
        <f>VLOOKUP(Tabela2[[#This Row],[SIEMA]],Siema2025,5,FALSE)</f>
        <v>Rodovia</v>
      </c>
      <c r="P458" s="104" t="str">
        <f>VLOOKUP(Tabela2[[#This Row],[SIEMA]],Siema2025,21,FALSE)</f>
        <v>Transporte Rodoviário</v>
      </c>
      <c r="Q458" s="104">
        <v>3257</v>
      </c>
      <c r="R458" s="104" t="str">
        <f>VLOOKUP(Tabela2[[#This Row],[SIEMA]],Siema2025,10,FALSE)</f>
        <v/>
      </c>
      <c r="S458" s="107" t="str">
        <f>IF(Q458="","", IF(Q458="NC","", IF(Q458="NE","", IF(Q458="NA","",IFERROR(VLOOKUP(Q458,Produtos!$A$1:$C$2319,2,FALSE),"Não Cadastrado")))))</f>
        <v>LÍQUIDO A TEMPERATURA ELEVADA, N.E., a 100ºC ou mais e abaixo do PFg (incluindo metais fundidos, sais fundidos,
etc)</v>
      </c>
      <c r="T458" s="104">
        <v>30570</v>
      </c>
      <c r="U458" s="104" t="s">
        <v>7305</v>
      </c>
      <c r="V458" s="104">
        <f>IF(Q458="","",IF(ISNUMBER(Q458)=FALSE,"Não se aplica",IFERROR(VLOOKUP(Q458,Produtos!$A$1:$C$2319,3,FALSE),"Não Cadastrado")))</f>
        <v>9</v>
      </c>
      <c r="W458" s="104" t="str">
        <f>VLOOKUP(Tabela2[[#This Row],[SIEMA]],Siema2025,10,FALSE)</f>
        <v/>
      </c>
      <c r="X458" s="113" t="str">
        <f>IF(Tabela2[[#This Row],[Origem do acidente]] = "Plataforma", "PREENCHER","NA")</f>
        <v>NA</v>
      </c>
      <c r="Y458" s="109" t="str">
        <f>IF(W458="","", IF(W458="NC","", IF(W458="NE","", IF(W458="NA","",IFERROR(VLOOKUP(W458,Produtos!$A$1:$C$2319,2,FALSE),"Não Cadastrado")))))</f>
        <v/>
      </c>
      <c r="Z458" s="104" t="str">
        <f>VLOOKUP(Tabela2[[#This Row],[SIEMA]],Siema2025,11,FALSE)</f>
        <v xml:space="preserve"> </v>
      </c>
      <c r="AA458" s="104" t="str">
        <f>VLOOKUP(Tabela2[[#This Row],[SIEMA]],Siema2025,12,FALSE)</f>
        <v xml:space="preserve"> </v>
      </c>
      <c r="AB458" s="104" t="str">
        <f>IF(W458="","",IF(ISNUMBER(W458)=FALSE,"Não se aplica",IFERROR(VLOOKUP(W458,Produtos!$A$1:$C$2319,3,FALSE),"Não Cadastrado")))</f>
        <v/>
      </c>
      <c r="AC458" s="104"/>
      <c r="AD458" s="108" t="str">
        <f>IF(Tabela2[[#This Row],[Origem do acidente]] = "Plataforma", "PREENCHER","NA")</f>
        <v>NA</v>
      </c>
      <c r="AE458" s="107" t="str">
        <f>IF(AC458="","", IF(AC458="NC","", IF(AC458="NE","", IF(AC458="NA","",IFERROR(VLOOKUP(AC458,Produtos!$A$1:$C$2319,2,FALSE),"Não Cadastrado")))))</f>
        <v/>
      </c>
      <c r="AF458" s="104"/>
      <c r="AG458" s="104"/>
      <c r="AH458" s="104" t="str">
        <f>IF(AC458="","",IF(ISNUMBER(AC458)=FALSE,"Não se aplica",IFERROR(VLOOKUP(AC458,Produtos!$A$1:$C$2319,3,FALSE),"Não Cadastrado")))</f>
        <v/>
      </c>
      <c r="AI458" s="104"/>
      <c r="AJ458" s="104" t="s">
        <v>9089</v>
      </c>
      <c r="AK458" s="107" t="s">
        <v>7311</v>
      </c>
      <c r="AL458" s="107" t="s">
        <v>7358</v>
      </c>
      <c r="AM458" s="107"/>
      <c r="AN458" s="108" t="str">
        <f>VLOOKUP(Tabela2[[#This Row],[SIEMA]],Siema2025,51,FALSE)</f>
        <v/>
      </c>
      <c r="AO458" s="108" t="str">
        <f>VLOOKUP(Tabela2[[#This Row],[SIEMA]],Siema2025,53,FALSE)</f>
        <v/>
      </c>
      <c r="AP458" s="108" t="str">
        <f>VLOOKUP(Tabela2[[#This Row],[SIEMA]],Siema2025,55,FALSE)</f>
        <v/>
      </c>
      <c r="AQ458" s="108" t="str">
        <f>VLOOKUP(Tabela2[[#This Row],[SIEMA]],Siema2025,57,FALSE)</f>
        <v/>
      </c>
      <c r="AR458" s="108" t="str">
        <f>VLOOKUP(Tabela2[[#This Row],[SIEMA]],Siema2025,59,FALSE)</f>
        <v/>
      </c>
      <c r="AS458" s="108" t="str">
        <f>VLOOKUP(Tabela2[[#This Row],[SIEMA]],Siema2025,61,FALSE)</f>
        <v/>
      </c>
      <c r="AT458" s="108" t="str">
        <f>VLOOKUP(Tabela2[[#This Row],[SIEMA]],Siema2025,63,FALSE)</f>
        <v/>
      </c>
      <c r="AU458" s="108" t="str">
        <f>VLOOKUP(Tabela2[[#This Row],[SIEMA]],Siema2025,65,FALSE)</f>
        <v>X</v>
      </c>
      <c r="AV458" s="108" t="str">
        <f>VLOOKUP(Tabela2[[#This Row],[SIEMA]],Siema2025,67,FALSE)</f>
        <v/>
      </c>
      <c r="AW458" s="108" t="str">
        <f>VLOOKUP(Tabela2[[#This Row],[SIEMA]],Siema2025,69,FALSE)</f>
        <v/>
      </c>
      <c r="AX458" s="108" t="str">
        <f>VLOOKUP(Tabela2[[#This Row],[SIEMA]],Siema2025,71,FALSE)</f>
        <v/>
      </c>
      <c r="AY458" s="108" t="str">
        <f>VLOOKUP(Tabela2[[#This Row],[SIEMA]],Siema2025,73,FALSE)</f>
        <v/>
      </c>
      <c r="AZ458" s="108" t="str">
        <f>VLOOKUP(Tabela2[[#This Row],[SIEMA]],Siema2025,75,FALSE)</f>
        <v/>
      </c>
      <c r="BA458" s="108" t="str">
        <f>VLOOKUP(Tabela2[[#This Row],[SIEMA]],Siema2025,77,FALSE)</f>
        <v/>
      </c>
      <c r="BB458" s="108" t="str">
        <f>VLOOKUP(Tabela2[[#This Row],[SIEMA]],Siema2025,79,FALSE)</f>
        <v/>
      </c>
      <c r="BC458" s="108" t="str">
        <f>IF(Tabela2[[#This Row],[Outro(s) ]] = "X", "PREENCHER","NA")</f>
        <v>NA</v>
      </c>
      <c r="BD458" s="108" t="str">
        <f>VLOOKUP(Tabela2[[#This Row],[SIEMA]],Siema2025,82,FALSE)</f>
        <v/>
      </c>
      <c r="BE458" s="108" t="str">
        <f>VLOOKUP(Tabela2[[#This Row],[SIEMA]],Siema2025,81,FALSE)</f>
        <v/>
      </c>
      <c r="BF458" s="110" t="s">
        <v>9090</v>
      </c>
      <c r="BG458" s="110"/>
      <c r="BH458" s="111" t="s">
        <v>9091</v>
      </c>
      <c r="BI458" s="112" t="str">
        <f>VLOOKUP(Tabela2[[#This Row],[SIEMA]],Siema2025,107,FALSE)</f>
        <v>Não</v>
      </c>
      <c r="BJ458" s="107" t="s">
        <v>7113</v>
      </c>
      <c r="BK458" s="104" t="s">
        <v>2696</v>
      </c>
      <c r="BL458" s="140">
        <v>45861</v>
      </c>
      <c r="BM458" s="108">
        <f ca="1">IF(Tabela2[[#This Row],[Data de atendimento do Ibama (considerar o primeiro documento/ação)]]="",_xlfn.DAYS(TODAY(),J458),_xlfn.DAYS(Tabela2[[#This Row],[Data de atendimento do Ibama (considerar o primeiro documento/ação)]],J458))</f>
        <v>14</v>
      </c>
      <c r="BN458" s="108" t="str">
        <f>IF(Tabela2[[#This Row],[Atendido pelo Ibama ("Não" ou "Sim")]]="Não","Preencher", IF(Tabela2[[#This Row],[Atendido pelo Ibama ("Não" ou "Sim")]]="Sim","NA",""))</f>
        <v>NA</v>
      </c>
      <c r="BO458" s="114" t="s">
        <v>7182</v>
      </c>
      <c r="BP458" s="108" t="str">
        <f>IF(Tabela2[[#This Row],[Forma de atendimento (primeiro documento/ação)]]= "Outros (especificar)", "PREENCHER","NA")</f>
        <v>NA</v>
      </c>
      <c r="BQ458" s="106" t="s">
        <v>123</v>
      </c>
      <c r="BR458" s="108" t="str">
        <f>IF(Tabela2[[#This Row],[Equipe do Ibama foi a campo? Houve sobrevoo do Poseidon?]] = "Sim", "PREENCHER","NA")</f>
        <v>NA</v>
      </c>
      <c r="BS458" s="108" t="str">
        <f>IF(Tabela2[[#This Row],[Se sim, foi emitida Ordem de Emergência? (informações vinculada à coluna CK)]] = "Sim", "PREENCHER","NA")</f>
        <v>NA</v>
      </c>
      <c r="BT458" s="108" t="s">
        <v>7101</v>
      </c>
      <c r="BU458" s="108" t="s">
        <v>2696</v>
      </c>
      <c r="BV458" s="108" t="s">
        <v>123</v>
      </c>
      <c r="BW458" s="108" t="s">
        <v>2696</v>
      </c>
      <c r="BX458" s="106" t="s">
        <v>7102</v>
      </c>
      <c r="BY458" s="140">
        <v>45883</v>
      </c>
      <c r="BZ458" s="104">
        <f>IF(Tabela2[[#This Row],[Data do documento de encerramento]]="NA","NA",IF(Tabela2[[#This Row],[Data do documento de encerramento]]="","Pendente de conclusão/ encerramento",_xlfn.DAYS(Tabela2[[#This Row],[Data do documento de encerramento]],J458)))</f>
        <v>36</v>
      </c>
      <c r="CA458" s="107" t="s">
        <v>7369</v>
      </c>
      <c r="CB458" s="107"/>
      <c r="CC458" s="107"/>
      <c r="CD458" s="107"/>
      <c r="CE458" s="107"/>
      <c r="CF458" s="107"/>
    </row>
    <row r="459" spans="1:84">
      <c r="A459" s="169">
        <v>202571157645</v>
      </c>
      <c r="B459" s="170" t="s">
        <v>9092</v>
      </c>
      <c r="C459" s="108" t="str">
        <f>VLOOKUP(Tabela2[[#This Row],[SIEMA]],Siema2025,4,FALSE)</f>
        <v xml:space="preserve"> MG</v>
      </c>
      <c r="D459" s="106" t="str">
        <f>VLOOKUP(Tabela2[[#This Row],[SIEMA]],Siema2025,3,FALSE)</f>
        <v xml:space="preserve">Luz </v>
      </c>
      <c r="E459" s="106" t="s">
        <v>7352</v>
      </c>
      <c r="F459" s="106" t="s">
        <v>9093</v>
      </c>
      <c r="G459" s="106" t="s">
        <v>9094</v>
      </c>
      <c r="H459" s="106" t="s">
        <v>9095</v>
      </c>
      <c r="I459" s="104" t="s">
        <v>7120</v>
      </c>
      <c r="J459" s="105">
        <f>VLOOKUP(Tabela2[[#This Row],[SIEMA]],Siema2025,2,FALSE)</f>
        <v>45847</v>
      </c>
      <c r="K459" s="105" t="str">
        <f>VLOOKUP(Tabela2[[#This Row],[SIEMA]],Siema2025,16,FALSE)</f>
        <v>Quarta</v>
      </c>
      <c r="L459" s="106" t="str">
        <f>IF(Tabela2[[#This Row],[Data]]="","Sem Informação",VLOOKUP(MONTH(Tabela2[[#This Row],[Data]]),'[1]Validação de dados'!$I$1:$J$13,2,0))</f>
        <v>Julho</v>
      </c>
      <c r="M459" s="104">
        <f>YEAR(Tabela2[[#This Row],[Data]])</f>
        <v>2025</v>
      </c>
      <c r="N459" s="105" t="str">
        <f>VLOOKUP(Tabela2[[#This Row],[SIEMA]],Siema2025,17,FALSE)</f>
        <v>Vespertino</v>
      </c>
      <c r="O459" s="105" t="str">
        <f>VLOOKUP(Tabela2[[#This Row],[SIEMA]],Siema2025,5,FALSE)</f>
        <v>Rodovia</v>
      </c>
      <c r="P459" s="104" t="str">
        <f>VLOOKUP(Tabela2[[#This Row],[SIEMA]],Siema2025,21,FALSE)</f>
        <v>Transporte Rodoviário</v>
      </c>
      <c r="Q459" s="104">
        <v>3082</v>
      </c>
      <c r="R459" s="104" t="s">
        <v>6765</v>
      </c>
      <c r="S459" s="107" t="str">
        <f>IF(Q459="","", IF(Q459="NC","", IF(Q459="NE","", IF(Q459="NA","",IFERROR(VLOOKUP(Q459,Produtos!$A$1:$C$2319,2,FALSE),"Não Cadastrado")))))</f>
        <v>SUBSTÂNCIA QUE APRESENTA RISCO PARA O MEIO AMBIENTE, LÍQUIDA, N.E.</v>
      </c>
      <c r="T459" s="104">
        <v>15</v>
      </c>
      <c r="U459" s="104" t="s">
        <v>648</v>
      </c>
      <c r="V459" s="104">
        <f>IF(Q459="","",IF(ISNUMBER(Q459)=FALSE,"Não se aplica",IFERROR(VLOOKUP(Q459,Produtos!$A$1:$C$2319,3,FALSE),"Não Cadastrado")))</f>
        <v>9</v>
      </c>
      <c r="W459" s="104" t="str">
        <f>VLOOKUP(Tabela2[[#This Row],[SIEMA]],Siema2025,10,FALSE)</f>
        <v/>
      </c>
      <c r="X459" s="113" t="str">
        <f>IF(Tabela2[[#This Row],[Origem do acidente]] = "Plataforma", "PREENCHER","NA")</f>
        <v>NA</v>
      </c>
      <c r="Y459" s="109" t="str">
        <f>IF(W459="","", IF(W459="NC","", IF(W459="NE","", IF(W459="NA","",IFERROR(VLOOKUP(W459,Produtos!$A$1:$C$2319,2,FALSE),"Não Cadastrado")))))</f>
        <v/>
      </c>
      <c r="Z459" s="104" t="str">
        <f>VLOOKUP(Tabela2[[#This Row],[SIEMA]],Siema2025,11,FALSE)</f>
        <v xml:space="preserve"> </v>
      </c>
      <c r="AA459" s="104" t="str">
        <f>VLOOKUP(Tabela2[[#This Row],[SIEMA]],Siema2025,12,FALSE)</f>
        <v xml:space="preserve"> </v>
      </c>
      <c r="AB459" s="104" t="str">
        <f>IF(W459="","",IF(ISNUMBER(W459)=FALSE,"Não se aplica",IFERROR(VLOOKUP(W459,Produtos!$A$1:$C$2319,3,FALSE),"Não Cadastrado")))</f>
        <v/>
      </c>
      <c r="AC459" s="104"/>
      <c r="AD459" s="108" t="str">
        <f>IF(Tabela2[[#This Row],[Origem do acidente]] = "Plataforma", "PREENCHER","NA")</f>
        <v>NA</v>
      </c>
      <c r="AE459" s="107" t="str">
        <f>IF(AC459="","", IF(AC459="NC","", IF(AC459="NE","", IF(AC459="NA","",IFERROR(VLOOKUP(AC459,Produtos!$A$1:$C$2319,2,FALSE),"Não Cadastrado")))))</f>
        <v/>
      </c>
      <c r="AF459" s="104"/>
      <c r="AG459" s="104"/>
      <c r="AH459" s="104" t="str">
        <f>IF(AC459="","",IF(ISNUMBER(AC459)=FALSE,"Não se aplica",IFERROR(VLOOKUP(AC459,Produtos!$A$1:$C$2319,3,FALSE),"Não Cadastrado")))</f>
        <v/>
      </c>
      <c r="AI459" s="104"/>
      <c r="AJ459" t="s">
        <v>9096</v>
      </c>
      <c r="AK459" s="107" t="s">
        <v>7311</v>
      </c>
      <c r="AL459" s="107" t="s">
        <v>7180</v>
      </c>
      <c r="AM459" s="107"/>
      <c r="AN459" s="108" t="str">
        <f>VLOOKUP(Tabela2[[#This Row],[SIEMA]],Siema2025,51,FALSE)</f>
        <v/>
      </c>
      <c r="AO459" s="108" t="str">
        <f>VLOOKUP(Tabela2[[#This Row],[SIEMA]],Siema2025,53,FALSE)</f>
        <v/>
      </c>
      <c r="AP459" s="108" t="str">
        <f>VLOOKUP(Tabela2[[#This Row],[SIEMA]],Siema2025,55,FALSE)</f>
        <v/>
      </c>
      <c r="AQ459" s="108" t="str">
        <f>VLOOKUP(Tabela2[[#This Row],[SIEMA]],Siema2025,57,FALSE)</f>
        <v/>
      </c>
      <c r="AR459" s="108" t="str">
        <f>VLOOKUP(Tabela2[[#This Row],[SIEMA]],Siema2025,59,FALSE)</f>
        <v/>
      </c>
      <c r="AS459" s="108" t="str">
        <f>VLOOKUP(Tabela2[[#This Row],[SIEMA]],Siema2025,61,FALSE)</f>
        <v/>
      </c>
      <c r="AT459" s="108" t="str">
        <f>VLOOKUP(Tabela2[[#This Row],[SIEMA]],Siema2025,63,FALSE)</f>
        <v/>
      </c>
      <c r="AU459" s="108" t="s">
        <v>7181</v>
      </c>
      <c r="AV459" s="108" t="str">
        <f>VLOOKUP(Tabela2[[#This Row],[SIEMA]],Siema2025,67,FALSE)</f>
        <v/>
      </c>
      <c r="AW459" s="108" t="str">
        <f>VLOOKUP(Tabela2[[#This Row],[SIEMA]],Siema2025,69,FALSE)</f>
        <v/>
      </c>
      <c r="AX459" s="108" t="str">
        <f>VLOOKUP(Tabela2[[#This Row],[SIEMA]],Siema2025,71,FALSE)</f>
        <v/>
      </c>
      <c r="AY459" s="108" t="str">
        <f>VLOOKUP(Tabela2[[#This Row],[SIEMA]],Siema2025,73,FALSE)</f>
        <v/>
      </c>
      <c r="AZ459" s="108" t="str">
        <f>VLOOKUP(Tabela2[[#This Row],[SIEMA]],Siema2025,75,FALSE)</f>
        <v/>
      </c>
      <c r="BA459" s="108" t="str">
        <f>VLOOKUP(Tabela2[[#This Row],[SIEMA]],Siema2025,77,FALSE)</f>
        <v/>
      </c>
      <c r="BB459" s="108" t="str">
        <f>VLOOKUP(Tabela2[[#This Row],[SIEMA]],Siema2025,79,FALSE)</f>
        <v/>
      </c>
      <c r="BC459" s="108" t="str">
        <f>IF(Tabela2[[#This Row],[Outro(s) ]] = "X", "PREENCHER","NA")</f>
        <v>NA</v>
      </c>
      <c r="BD459" s="108" t="str">
        <f>VLOOKUP(Tabela2[[#This Row],[SIEMA]],Siema2025,82,FALSE)</f>
        <v/>
      </c>
      <c r="BE459" s="108"/>
      <c r="BF459" s="110" t="s">
        <v>9097</v>
      </c>
      <c r="BG459" s="110"/>
      <c r="BH459" s="111" t="s">
        <v>9098</v>
      </c>
      <c r="BI459" s="112" t="s">
        <v>7062</v>
      </c>
      <c r="BJ459" s="107" t="s">
        <v>7099</v>
      </c>
      <c r="BK459" s="104" t="s">
        <v>2696</v>
      </c>
      <c r="BL459" s="140">
        <v>45852</v>
      </c>
      <c r="BM459" s="108">
        <f ca="1">IF(Tabela2[[#This Row],[Data de atendimento do Ibama (considerar o primeiro documento/ação)]]="",_xlfn.DAYS(TODAY(),J459),_xlfn.DAYS(Tabela2[[#This Row],[Data de atendimento do Ibama (considerar o primeiro documento/ação)]],J459))</f>
        <v>5</v>
      </c>
      <c r="BN459" s="108" t="str">
        <f>IF(Tabela2[[#This Row],[Atendido pelo Ibama ("Não" ou "Sim")]]="Não","Preencher", IF(Tabela2[[#This Row],[Atendido pelo Ibama ("Não" ou "Sim")]]="Sim","NA",""))</f>
        <v>NA</v>
      </c>
      <c r="BO459" s="114" t="s">
        <v>7100</v>
      </c>
      <c r="BP459" s="108" t="str">
        <f>IF(Tabela2[[#This Row],[Forma de atendimento (primeiro documento/ação)]]= "Outros (especificar)", "PREENCHER","NA")</f>
        <v>NA</v>
      </c>
      <c r="BQ459" s="106" t="s">
        <v>123</v>
      </c>
      <c r="BR459" s="108" t="str">
        <f>IF(Tabela2[[#This Row],[Equipe do Ibama foi a campo? Houve sobrevoo do Poseidon?]] = "Sim", "PREENCHER","NA")</f>
        <v>NA</v>
      </c>
      <c r="BS459" s="108" t="str">
        <f>IF(Tabela2[[#This Row],[Se sim, foi emitida Ordem de Emergência? (informações vinculada à coluna CK)]] = "Sim", "PREENCHER","NA")</f>
        <v>NA</v>
      </c>
      <c r="BT459" s="108" t="s">
        <v>7101</v>
      </c>
      <c r="BU459" s="108" t="s">
        <v>2696</v>
      </c>
      <c r="BV459" s="108" t="s">
        <v>123</v>
      </c>
      <c r="BW459" s="108" t="s">
        <v>2696</v>
      </c>
      <c r="BX459" s="106" t="s">
        <v>7102</v>
      </c>
      <c r="BY459" s="140">
        <v>45880</v>
      </c>
      <c r="BZ459" s="104">
        <f>IF(Tabela2[[#This Row],[Data do documento de encerramento]]="NA","NA",IF(Tabela2[[#This Row],[Data do documento de encerramento]]="","Pendente de conclusão/ encerramento",_xlfn.DAYS(Tabela2[[#This Row],[Data do documento de encerramento]],J459)))</f>
        <v>33</v>
      </c>
      <c r="CA459" s="107" t="s">
        <v>9099</v>
      </c>
      <c r="CB459" s="107"/>
      <c r="CC459" s="107"/>
      <c r="CD459" s="107"/>
      <c r="CE459" s="107"/>
      <c r="CF459" s="107"/>
    </row>
    <row r="460" spans="1:84">
      <c r="A460" s="169">
        <v>202571032453</v>
      </c>
      <c r="B460" s="170" t="s">
        <v>9100</v>
      </c>
      <c r="C460" s="108" t="str">
        <f>VLOOKUP(Tabela2[[#This Row],[SIEMA]],Siema2025,4,FALSE)</f>
        <v xml:space="preserve"> PE</v>
      </c>
      <c r="D460" s="106" t="str">
        <f>VLOOKUP(Tabela2[[#This Row],[SIEMA]],Siema2025,3,FALSE)</f>
        <v xml:space="preserve">Igarassu </v>
      </c>
      <c r="E460" s="106" t="s">
        <v>7939</v>
      </c>
      <c r="F460" s="106" t="s">
        <v>9101</v>
      </c>
      <c r="G460" s="106" t="s">
        <v>9102</v>
      </c>
      <c r="H460" s="106" t="s">
        <v>9103</v>
      </c>
      <c r="I460" s="104" t="s">
        <v>7120</v>
      </c>
      <c r="J460" s="105">
        <f>VLOOKUP(Tabela2[[#This Row],[SIEMA]],Siema2025,2,FALSE)</f>
        <v>45848</v>
      </c>
      <c r="K460" s="105" t="str">
        <f>VLOOKUP(Tabela2[[#This Row],[SIEMA]],Siema2025,16,FALSE)</f>
        <v>Quinta</v>
      </c>
      <c r="L460" s="106" t="str">
        <f>IF(Tabela2[[#This Row],[Data]]="","Sem Informação",VLOOKUP(MONTH(Tabela2[[#This Row],[Data]]),'[1]Validação de dados'!$I$1:$J$13,2,0))</f>
        <v>Julho</v>
      </c>
      <c r="M460" s="104">
        <f>YEAR(Tabela2[[#This Row],[Data]])</f>
        <v>2025</v>
      </c>
      <c r="N460" s="105" t="str">
        <f>VLOOKUP(Tabela2[[#This Row],[SIEMA]],Siema2025,17,FALSE)</f>
        <v>Matutino</v>
      </c>
      <c r="O460" s="105" t="str">
        <f>VLOOKUP(Tabela2[[#This Row],[SIEMA]],Siema2025,5,FALSE)</f>
        <v>Rodovia</v>
      </c>
      <c r="P460" s="104" t="str">
        <f>VLOOKUP(Tabela2[[#This Row],[SIEMA]],Siema2025,21,FALSE)</f>
        <v/>
      </c>
      <c r="Q460" s="104">
        <v>1202</v>
      </c>
      <c r="R460" s="104" t="str">
        <f>VLOOKUP(Tabela2[[#This Row],[SIEMA]],Siema2025,10,FALSE)</f>
        <v/>
      </c>
      <c r="S460" s="107" t="str">
        <f>IF(Q460="","", IF(Q460="NC","", IF(Q460="NE","", IF(Q460="NA","",IFERROR(VLOOKUP(Q460,Produtos!$A$1:$C$2319,2,FALSE),"Não Cadastrado")))))</f>
        <v>GASÓLEO ou ÓLEO DIESEL ou ÓLEO PARA AQUECIMENTO, LEVE</v>
      </c>
      <c r="T460" s="104">
        <v>12000</v>
      </c>
      <c r="U460" s="104" t="s">
        <v>648</v>
      </c>
      <c r="V460" s="104">
        <f>IF(Q460="","",IF(ISNUMBER(Q460)=FALSE,"Não se aplica",IFERROR(VLOOKUP(Q460,Produtos!$A$1:$C$2319,3,FALSE),"Não Cadastrado")))</f>
        <v>3</v>
      </c>
      <c r="W460" s="104">
        <v>3475</v>
      </c>
      <c r="X460" s="113" t="str">
        <f>IF(Tabela2[[#This Row],[Origem do acidente]] = "Plataforma", "PREENCHER","NA")</f>
        <v>NA</v>
      </c>
      <c r="Y460" s="109" t="str">
        <f>IF(W460="","", IF(W460="NC","", IF(W460="NE","", IF(W460="NA","",IFERROR(VLOOKUP(W460,Produtos!$A$1:$C$2319,2,FALSE),"Não Cadastrado")))))</f>
        <v>MISTURA DE ETANOL E GASOLINA ou MISTURA DE ETANOL E COMBUSTÍVEL PARA MOTORES  com mais de
10% de etanol</v>
      </c>
      <c r="Z460" s="104">
        <v>15000</v>
      </c>
      <c r="AA460" s="104" t="s">
        <v>648</v>
      </c>
      <c r="AB460" s="104">
        <f>IF(W460="","",IF(ISNUMBER(W460)=FALSE,"Não se aplica",IFERROR(VLOOKUP(W460,Produtos!$A$1:$C$2319,3,FALSE),"Não Cadastrado")))</f>
        <v>3</v>
      </c>
      <c r="AC460" s="104"/>
      <c r="AD460" s="108" t="str">
        <f>IF(Tabela2[[#This Row],[Origem do acidente]] = "Plataforma", "PREENCHER","NA")</f>
        <v>NA</v>
      </c>
      <c r="AE460" s="107" t="str">
        <f>IF(AC460="","", IF(AC460="NC","", IF(AC460="NE","", IF(AC460="NA","",IFERROR(VLOOKUP(AC460,Produtos!$A$1:$C$2319,2,FALSE),"Não Cadastrado")))))</f>
        <v/>
      </c>
      <c r="AF460" s="104"/>
      <c r="AG460" s="104"/>
      <c r="AH460" s="104" t="str">
        <f>IF(AC460="","",IF(ISNUMBER(AC460)=FALSE,"Não se aplica",IFERROR(VLOOKUP(AC460,Produtos!$A$1:$C$2319,3,FALSE),"Não Cadastrado")))</f>
        <v/>
      </c>
      <c r="AI460" s="104"/>
      <c r="AJ460" s="104" t="s">
        <v>9104</v>
      </c>
      <c r="AK460" s="107" t="s">
        <v>7358</v>
      </c>
      <c r="AL460" s="107" t="s">
        <v>7180</v>
      </c>
      <c r="AM460" s="107" t="s">
        <v>7623</v>
      </c>
      <c r="AN460" s="108" t="str">
        <f>VLOOKUP(Tabela2[[#This Row],[SIEMA]],Siema2025,51,FALSE)</f>
        <v/>
      </c>
      <c r="AO460" s="108" t="s">
        <v>7181</v>
      </c>
      <c r="AP460" s="108" t="str">
        <f>VLOOKUP(Tabela2[[#This Row],[SIEMA]],Siema2025,55,FALSE)</f>
        <v/>
      </c>
      <c r="AQ460" s="108" t="s">
        <v>7181</v>
      </c>
      <c r="AR460" s="108" t="str">
        <f>VLOOKUP(Tabela2[[#This Row],[SIEMA]],Siema2025,59,FALSE)</f>
        <v/>
      </c>
      <c r="AS460" s="108" t="str">
        <f>VLOOKUP(Tabela2[[#This Row],[SIEMA]],Siema2025,61,FALSE)</f>
        <v/>
      </c>
      <c r="AT460" s="108" t="str">
        <f>VLOOKUP(Tabela2[[#This Row],[SIEMA]],Siema2025,63,FALSE)</f>
        <v/>
      </c>
      <c r="AU460" s="108" t="str">
        <f>VLOOKUP(Tabela2[[#This Row],[SIEMA]],Siema2025,65,FALSE)</f>
        <v>X</v>
      </c>
      <c r="AV460" s="108" t="str">
        <f>VLOOKUP(Tabela2[[#This Row],[SIEMA]],Siema2025,67,FALSE)</f>
        <v/>
      </c>
      <c r="AW460" s="108" t="s">
        <v>7181</v>
      </c>
      <c r="AX460" s="108" t="str">
        <f>VLOOKUP(Tabela2[[#This Row],[SIEMA]],Siema2025,71,FALSE)</f>
        <v/>
      </c>
      <c r="AY460" s="108" t="str">
        <f>VLOOKUP(Tabela2[[#This Row],[SIEMA]],Siema2025,73,FALSE)</f>
        <v/>
      </c>
      <c r="AZ460" s="108" t="str">
        <f>VLOOKUP(Tabela2[[#This Row],[SIEMA]],Siema2025,75,FALSE)</f>
        <v/>
      </c>
      <c r="BA460" s="108" t="str">
        <f>VLOOKUP(Tabela2[[#This Row],[SIEMA]],Siema2025,77,FALSE)</f>
        <v/>
      </c>
      <c r="BB460" s="108" t="str">
        <f>VLOOKUP(Tabela2[[#This Row],[SIEMA]],Siema2025,79,FALSE)</f>
        <v/>
      </c>
      <c r="BC460" s="108" t="str">
        <f>IF(Tabela2[[#This Row],[Outro(s) ]] = "X", "PREENCHER","NA")</f>
        <v>NA</v>
      </c>
      <c r="BD460" s="108" t="str">
        <f>VLOOKUP(Tabela2[[#This Row],[SIEMA]],Siema2025,82,FALSE)</f>
        <v/>
      </c>
      <c r="BE460" s="108" t="str">
        <f>VLOOKUP(Tabela2[[#This Row],[SIEMA]],Siema2025,81,FALSE)</f>
        <v/>
      </c>
      <c r="BF460" s="110" t="str">
        <f>VLOOKUP(Tabela2[[#This Row],[SIEMA]],Siema2025,28,FALSE)</f>
        <v>TEXAS COMERCIO DE COMBUSTIVEIS LTDA</v>
      </c>
      <c r="BG460" s="110"/>
      <c r="BH460" s="111" t="str">
        <f>VLOOKUP(Tabela2[[#This Row],[SIEMA]],Siema2025,29,FALSE)</f>
        <v>41219874000111</v>
      </c>
      <c r="BI460" s="112" t="s">
        <v>7062</v>
      </c>
      <c r="BJ460" s="107" t="s">
        <v>7099</v>
      </c>
      <c r="BK460" s="104" t="s">
        <v>2696</v>
      </c>
      <c r="BL460" s="140">
        <v>45848</v>
      </c>
      <c r="BM460" s="108">
        <f ca="1">IF(Tabela2[[#This Row],[Data de atendimento do Ibama (considerar o primeiro documento/ação)]]="",_xlfn.DAYS(TODAY(),J460),_xlfn.DAYS(Tabela2[[#This Row],[Data de atendimento do Ibama (considerar o primeiro documento/ação)]],J460))</f>
        <v>0</v>
      </c>
      <c r="BN460" s="108" t="str">
        <f>IF(Tabela2[[#This Row],[Atendido pelo Ibama ("Não" ou "Sim")]]="Não","Preencher", IF(Tabela2[[#This Row],[Atendido pelo Ibama ("Não" ou "Sim")]]="Sim","NA",""))</f>
        <v>NA</v>
      </c>
      <c r="BO460" s="114" t="s">
        <v>7124</v>
      </c>
      <c r="BP460" s="108" t="s">
        <v>7346</v>
      </c>
      <c r="BQ460" s="106" t="s">
        <v>2696</v>
      </c>
      <c r="BR460" s="108" t="s">
        <v>2696</v>
      </c>
      <c r="BS460" s="108" t="s">
        <v>2696</v>
      </c>
      <c r="BT460" s="108" t="s">
        <v>7126</v>
      </c>
      <c r="BU460" s="108" t="s">
        <v>2696</v>
      </c>
      <c r="BV460" s="108" t="s">
        <v>123</v>
      </c>
      <c r="BW460" s="108" t="s">
        <v>2696</v>
      </c>
      <c r="BX460" s="106" t="s">
        <v>7102</v>
      </c>
      <c r="BY460" s="140">
        <v>45890</v>
      </c>
      <c r="BZ460" s="104">
        <f>IF(Tabela2[[#This Row],[Data do documento de encerramento]]="NA","NA",IF(Tabela2[[#This Row],[Data do documento de encerramento]]="","Pendente de conclusão/ encerramento",_xlfn.DAYS(Tabela2[[#This Row],[Data do documento de encerramento]],J460)))</f>
        <v>42</v>
      </c>
      <c r="CA460" s="107" t="s">
        <v>9105</v>
      </c>
      <c r="CB460" s="107"/>
      <c r="CC460" s="107"/>
      <c r="CD460" s="107"/>
      <c r="CE460" s="107"/>
      <c r="CF460" s="107"/>
    </row>
    <row r="461" spans="1:84" ht="45.75">
      <c r="A461" s="169">
        <v>202571036027</v>
      </c>
      <c r="B461" s="170" t="s">
        <v>9106</v>
      </c>
      <c r="C461" s="108" t="str">
        <f>VLOOKUP(Tabela2[[#This Row],[SIEMA]],Siema2025,4,FALSE)</f>
        <v xml:space="preserve"> GO</v>
      </c>
      <c r="D461" s="106" t="str">
        <f>VLOOKUP(Tabela2[[#This Row],[SIEMA]],Siema2025,3,FALSE)</f>
        <v xml:space="preserve">Goiatuba </v>
      </c>
      <c r="E461" s="106" t="s">
        <v>7385</v>
      </c>
      <c r="F461" s="106" t="s">
        <v>9107</v>
      </c>
      <c r="G461" s="106" t="s">
        <v>9108</v>
      </c>
      <c r="H461" s="106" t="s">
        <v>9109</v>
      </c>
      <c r="I461" s="104" t="s">
        <v>7120</v>
      </c>
      <c r="J461" s="105">
        <f>VLOOKUP(Tabela2[[#This Row],[SIEMA]],Siema2025,2,FALSE)</f>
        <v>45848</v>
      </c>
      <c r="K461" s="105" t="str">
        <f>VLOOKUP(Tabela2[[#This Row],[SIEMA]],Siema2025,16,FALSE)</f>
        <v>Quinta</v>
      </c>
      <c r="L461" s="106" t="str">
        <f>IF(Tabela2[[#This Row],[Data]]="","Sem Informação",VLOOKUP(MONTH(Tabela2[[#This Row],[Data]]),'[1]Validação de dados'!$I$1:$J$13,2,0))</f>
        <v>Julho</v>
      </c>
      <c r="M461" s="106">
        <f>YEAR(Tabela2[[#This Row],[Data]])</f>
        <v>2025</v>
      </c>
      <c r="N461" s="105" t="str">
        <f>VLOOKUP(Tabela2[[#This Row],[SIEMA]],Siema2025,17,FALSE)</f>
        <v>Madrugada</v>
      </c>
      <c r="O461" s="105" t="str">
        <f>VLOOKUP(Tabela2[[#This Row],[SIEMA]],Siema2025,5,FALSE)</f>
        <v>Rodovia</v>
      </c>
      <c r="P461" s="104" t="str">
        <f>VLOOKUP(Tabela2[[#This Row],[SIEMA]],Siema2025,21,FALSE)</f>
        <v>Duas carretas trafegavam no sentido norte, quando a carreta que seguia atrás colidiu na traseira da carreta que estava à frente, vindo a pegar fogo após o impacto.</v>
      </c>
      <c r="Q461" s="104">
        <v>2215</v>
      </c>
      <c r="R461" s="104" t="str">
        <f>VLOOKUP(Tabela2[[#This Row],[SIEMA]],Siema2025,10,FALSE)</f>
        <v/>
      </c>
      <c r="S461" s="107" t="str">
        <f>IF(Q461="","", IF(Q461="NC","", IF(Q461="NE","", IF(Q461="NA","",IFERROR(VLOOKUP(Q461,Produtos!$A$1:$C$2319,2,FALSE),"Não Cadastrado")))))</f>
        <v>ANIDRIDO MALÉICO</v>
      </c>
      <c r="T461" s="104" t="s">
        <v>6834</v>
      </c>
      <c r="U461" s="104" t="s">
        <v>7062</v>
      </c>
      <c r="V461" s="104">
        <f>IF(Q461="","",IF(ISNUMBER(Q461)=FALSE,"Não se aplica",IFERROR(VLOOKUP(Q461,Produtos!$A$1:$C$2319,3,FALSE),"Não Cadastrado")))</f>
        <v>8</v>
      </c>
      <c r="W461" s="104" t="str">
        <f>VLOOKUP(Tabela2[[#This Row],[SIEMA]],Siema2025,10,FALSE)</f>
        <v/>
      </c>
      <c r="X461" s="113" t="str">
        <f>IF(Tabela2[[#This Row],[Origem do acidente]] = "Plataforma", "PREENCHER","NA")</f>
        <v>NA</v>
      </c>
      <c r="Y461" s="109" t="str">
        <f>IF(W461="","", IF(W461="NC","", IF(W461="NE","", IF(W461="NA","",IFERROR(VLOOKUP(W461,Produtos!$A$1:$C$2319,2,FALSE),"Não Cadastrado")))))</f>
        <v/>
      </c>
      <c r="Z461" s="104" t="str">
        <f>VLOOKUP(Tabela2[[#This Row],[SIEMA]],Siema2025,11,FALSE)</f>
        <v xml:space="preserve"> </v>
      </c>
      <c r="AA461" s="104" t="str">
        <f>VLOOKUP(Tabela2[[#This Row],[SIEMA]],Siema2025,12,FALSE)</f>
        <v xml:space="preserve"> </v>
      </c>
      <c r="AB461" s="104" t="str">
        <f>IF(W461="","",IF(ISNUMBER(W461)=FALSE,"Não se aplica",IFERROR(VLOOKUP(W461,Produtos!$A$1:$C$2319,3,FALSE),"Não Cadastrado")))</f>
        <v/>
      </c>
      <c r="AC461" s="104"/>
      <c r="AD461" s="108" t="str">
        <f>IF(Tabela2[[#This Row],[Origem do acidente]] = "Plataforma", "PREENCHER","NA")</f>
        <v>NA</v>
      </c>
      <c r="AE461" s="107" t="str">
        <f>IF(AC461="","", IF(AC461="NC","", IF(AC461="NE","", IF(AC461="NA","",IFERROR(VLOOKUP(AC461,Produtos!$A$1:$C$2319,2,FALSE),"Não Cadastrado")))))</f>
        <v/>
      </c>
      <c r="AF461" s="104"/>
      <c r="AG461" s="104"/>
      <c r="AH461" s="104" t="str">
        <f>IF(AC461="","",IF(ISNUMBER(AC461)=FALSE,"Não se aplica",IFERROR(VLOOKUP(AC461,Produtos!$A$1:$C$2319,3,FALSE),"Não Cadastrado")))</f>
        <v/>
      </c>
      <c r="AI461" s="104"/>
      <c r="AJ461" s="104" t="s">
        <v>9110</v>
      </c>
      <c r="AK461" s="107" t="s">
        <v>7311</v>
      </c>
      <c r="AL461" s="107" t="s">
        <v>7381</v>
      </c>
      <c r="AM461" s="107" t="s">
        <v>7623</v>
      </c>
      <c r="AN461" s="108" t="str">
        <f>VLOOKUP(Tabela2[[#This Row],[SIEMA]],Siema2025,51,FALSE)</f>
        <v>X</v>
      </c>
      <c r="AO461" s="108" t="str">
        <f>VLOOKUP(Tabela2[[#This Row],[SIEMA]],Siema2025,53,FALSE)</f>
        <v/>
      </c>
      <c r="AP461" s="108" t="str">
        <f>VLOOKUP(Tabela2[[#This Row],[SIEMA]],Siema2025,55,FALSE)</f>
        <v/>
      </c>
      <c r="AQ461" s="108" t="str">
        <f>VLOOKUP(Tabela2[[#This Row],[SIEMA]],Siema2025,57,FALSE)</f>
        <v/>
      </c>
      <c r="AR461" s="108" t="str">
        <f>VLOOKUP(Tabela2[[#This Row],[SIEMA]],Siema2025,59,FALSE)</f>
        <v/>
      </c>
      <c r="AS461" s="108" t="str">
        <f>VLOOKUP(Tabela2[[#This Row],[SIEMA]],Siema2025,61,FALSE)</f>
        <v/>
      </c>
      <c r="AT461" s="108" t="str">
        <f>VLOOKUP(Tabela2[[#This Row],[SIEMA]],Siema2025,63,FALSE)</f>
        <v/>
      </c>
      <c r="AU461" s="108" t="str">
        <f>VLOOKUP(Tabela2[[#This Row],[SIEMA]],Siema2025,65,FALSE)</f>
        <v>X</v>
      </c>
      <c r="AV461" s="108" t="str">
        <f>VLOOKUP(Tabela2[[#This Row],[SIEMA]],Siema2025,67,FALSE)</f>
        <v/>
      </c>
      <c r="AW461" s="108" t="str">
        <f>VLOOKUP(Tabela2[[#This Row],[SIEMA]],Siema2025,69,FALSE)</f>
        <v>X</v>
      </c>
      <c r="AX461" s="108" t="str">
        <f>VLOOKUP(Tabela2[[#This Row],[SIEMA]],Siema2025,71,FALSE)</f>
        <v/>
      </c>
      <c r="AY461" s="108" t="str">
        <f>VLOOKUP(Tabela2[[#This Row],[SIEMA]],Siema2025,73,FALSE)</f>
        <v/>
      </c>
      <c r="AZ461" s="108" t="str">
        <f>VLOOKUP(Tabela2[[#This Row],[SIEMA]],Siema2025,75,FALSE)</f>
        <v/>
      </c>
      <c r="BA461" s="108" t="str">
        <f>VLOOKUP(Tabela2[[#This Row],[SIEMA]],Siema2025,77,FALSE)</f>
        <v/>
      </c>
      <c r="BB461" s="108" t="str">
        <f>VLOOKUP(Tabela2[[#This Row],[SIEMA]],Siema2025,79,FALSE)</f>
        <v/>
      </c>
      <c r="BC461" s="108" t="str">
        <f>IF(Tabela2[[#This Row],[Outro(s) ]] = "X", "PREENCHER","NA")</f>
        <v>NA</v>
      </c>
      <c r="BD461" s="108" t="str">
        <f>VLOOKUP(Tabela2[[#This Row],[SIEMA]],Siema2025,82,FALSE)</f>
        <v/>
      </c>
      <c r="BE461" s="108" t="str">
        <f>VLOOKUP(Tabela2[[#This Row],[SIEMA]],Siema2025,81,FALSE)</f>
        <v/>
      </c>
      <c r="BF461" s="110" t="s">
        <v>6834</v>
      </c>
      <c r="BG461" s="110"/>
      <c r="BH461" s="111" t="s">
        <v>6834</v>
      </c>
      <c r="BI461" s="112" t="s">
        <v>2696</v>
      </c>
      <c r="BJ461" s="107" t="s">
        <v>7099</v>
      </c>
      <c r="BK461" s="104" t="s">
        <v>2696</v>
      </c>
      <c r="BL461" s="140">
        <v>45856</v>
      </c>
      <c r="BM461" s="108">
        <f ca="1">IF(Tabela2[[#This Row],[Data de atendimento do Ibama (considerar o primeiro documento/ação)]]="",_xlfn.DAYS(TODAY(),J461),_xlfn.DAYS(Tabela2[[#This Row],[Data de atendimento do Ibama (considerar o primeiro documento/ação)]],J461))</f>
        <v>8</v>
      </c>
      <c r="BN461" s="108" t="str">
        <f>IF(Tabela2[[#This Row],[Atendido pelo Ibama ("Não" ou "Sim")]]="Não","Preencher", IF(Tabela2[[#This Row],[Atendido pelo Ibama ("Não" ou "Sim")]]="Sim","NA",""))</f>
        <v>NA</v>
      </c>
      <c r="BO461" s="114" t="s">
        <v>7100</v>
      </c>
      <c r="BP461" s="108" t="str">
        <f>IF(Tabela2[[#This Row],[Forma de atendimento (primeiro documento/ação)]]= "Outros (especificar)", "PREENCHER","NA")</f>
        <v>NA</v>
      </c>
      <c r="BQ461" s="106" t="s">
        <v>7062</v>
      </c>
      <c r="BR461" s="108" t="s">
        <v>2696</v>
      </c>
      <c r="BS461" s="108" t="s">
        <v>123</v>
      </c>
      <c r="BT461" s="108" t="s">
        <v>7126</v>
      </c>
      <c r="BU461" s="108" t="s">
        <v>123</v>
      </c>
      <c r="BV461" s="108" t="s">
        <v>2696</v>
      </c>
      <c r="BW461" s="108" t="s">
        <v>123</v>
      </c>
      <c r="BX461" s="106" t="s">
        <v>7127</v>
      </c>
      <c r="BY461" s="106"/>
      <c r="BZ461" s="104" t="str">
        <f>IF(Tabela2[[#This Row],[Data do documento de encerramento]]="NA","NA",IF(Tabela2[[#This Row],[Data do documento de encerramento]]="","Pendente de conclusão/ encerramento",_xlfn.DAYS(Tabela2[[#This Row],[Data do documento de encerramento]],J461)))</f>
        <v>Pendente de conclusão/ encerramento</v>
      </c>
      <c r="CA461" s="107" t="s">
        <v>9111</v>
      </c>
      <c r="CB461" s="107"/>
      <c r="CC461" s="107"/>
      <c r="CD461" s="107"/>
      <c r="CE461" s="107"/>
      <c r="CF461" s="107"/>
    </row>
    <row r="462" spans="1:84" ht="30.75">
      <c r="A462" s="169">
        <v>202571161221</v>
      </c>
      <c r="B462" s="170" t="s">
        <v>9112</v>
      </c>
      <c r="C462" s="108" t="str">
        <f>VLOOKUP(Tabela2[[#This Row],[SIEMA]],Siema2025,4,FALSE)</f>
        <v xml:space="preserve"> RN</v>
      </c>
      <c r="D462" s="106" t="str">
        <f>VLOOKUP(Tabela2[[#This Row],[SIEMA]],Siema2025,3,FALSE)</f>
        <v xml:space="preserve">Alto do Rodrigues </v>
      </c>
      <c r="E462" s="106" t="str">
        <f>VLOOKUP(Tabela2[[#This Row],[SIEMA]],Siema2025,20,FALSE)</f>
        <v>Poço em 7-ARG-819-D-RN</v>
      </c>
      <c r="F462" s="106"/>
      <c r="G462" s="106" t="s">
        <v>9113</v>
      </c>
      <c r="H462" s="106" t="s">
        <v>9114</v>
      </c>
      <c r="I462" s="104" t="s">
        <v>931</v>
      </c>
      <c r="J462" s="105">
        <f>VLOOKUP(Tabela2[[#This Row],[SIEMA]],Siema2025,2,FALSE)</f>
        <v>45848</v>
      </c>
      <c r="K462" s="105" t="str">
        <f>VLOOKUP(Tabela2[[#This Row],[SIEMA]],Siema2025,16,FALSE)</f>
        <v>Quinta</v>
      </c>
      <c r="L462" s="106" t="str">
        <f>IF(Tabela2[[#This Row],[Data]]="","Sem Informação",VLOOKUP(MONTH(Tabela2[[#This Row],[Data]]),'[1]Validação de dados'!$I$1:$J$13,2,0))</f>
        <v>Julho</v>
      </c>
      <c r="M462" s="104">
        <f>YEAR(Tabela2[[#This Row],[Data]])</f>
        <v>2025</v>
      </c>
      <c r="N462" s="105" t="str">
        <f>VLOOKUP(Tabela2[[#This Row],[SIEMA]],Siema2025,17,FALSE)</f>
        <v>Madrugada</v>
      </c>
      <c r="O462" s="105" t="s">
        <v>145</v>
      </c>
      <c r="P462" s="104" t="str">
        <f>VLOOKUP(Tabela2[[#This Row],[SIEMA]],Siema2025,21,FALSE)</f>
        <v>Poço terrestre</v>
      </c>
      <c r="Q462" s="104">
        <v>1267</v>
      </c>
      <c r="R462" s="104"/>
      <c r="S462" s="107" t="str">
        <f>IF(Q462="","", IF(Q462="NC","", IF(Q462="NE","", IF(Q462="NA","",IFERROR(VLOOKUP(Q462,Produtos!$A$1:$C$2319,2,FALSE),"Não Cadastrado")))))</f>
        <v>PETRÓLEO CRU</v>
      </c>
      <c r="T462" s="104" t="s">
        <v>9115</v>
      </c>
      <c r="U462" s="104" t="str">
        <f>VLOOKUP(Tabela2[[#This Row],[SIEMA]],Siema2025,12,FALSE)</f>
        <v>M3</v>
      </c>
      <c r="V462" s="104">
        <f>IF(Q462="","",IF(ISNUMBER(Q462)=FALSE,"Não se aplica",IFERROR(VLOOKUP(Q462,Produtos!$A$1:$C$2319,3,FALSE),"Não Cadastrado")))</f>
        <v>3</v>
      </c>
      <c r="W462" s="104" t="str">
        <f>VLOOKUP(Tabela2[[#This Row],[SIEMA]],Siema2025,10,FALSE)</f>
        <v>Água Produzida fora de especificação</v>
      </c>
      <c r="X462" s="113" t="str">
        <f>IF(Tabela2[[#This Row],[Origem do acidente]] = "Plataforma", "PREENCHER","NA")</f>
        <v>NA</v>
      </c>
      <c r="Y462" s="109" t="str">
        <f>IF(W462="","", IF(W462="NC","", IF(W462="NE","", IF(W462="NA","",IFERROR(VLOOKUP(W462,Produtos!$A$1:$C$2319,2,FALSE),"Não Cadastrado")))))</f>
        <v>Não Cadastrado</v>
      </c>
      <c r="Z462" s="104" t="str">
        <f>VLOOKUP(Tabela2[[#This Row],[SIEMA]],Siema2025,11,FALSE)</f>
        <v>3.22</v>
      </c>
      <c r="AA462" s="104" t="str">
        <f>VLOOKUP(Tabela2[[#This Row],[SIEMA]],Siema2025,12,FALSE)</f>
        <v>M3</v>
      </c>
      <c r="AB462" s="104" t="str">
        <f>IF(W462="","",IF(ISNUMBER(W462)=FALSE,"Não se aplica",IFERROR(VLOOKUP(W462,Produtos!$A$1:$C$2319,3,FALSE),"Não Cadastrado")))</f>
        <v>Não se aplica</v>
      </c>
      <c r="AC462" s="104"/>
      <c r="AD462" s="108" t="str">
        <f>IF(Tabela2[[#This Row],[Origem do acidente]] = "Plataforma", "PREENCHER","NA")</f>
        <v>NA</v>
      </c>
      <c r="AE462" s="107" t="str">
        <f>IF(AC462="","", IF(AC462="NC","", IF(AC462="NE","", IF(AC462="NA","",IFERROR(VLOOKUP(AC462,Produtos!$A$1:$C$2319,2,FALSE),"Não Cadastrado")))))</f>
        <v/>
      </c>
      <c r="AF462" s="104"/>
      <c r="AG462" s="104"/>
      <c r="AH462" s="104" t="str">
        <f>IF(AC462="","",IF(ISNUMBER(AC462)=FALSE,"Não se aplica",IFERROR(VLOOKUP(AC462,Produtos!$A$1:$C$2319,3,FALSE),"Não Cadastrado")))</f>
        <v/>
      </c>
      <c r="AI462" s="104"/>
      <c r="AJ462" s="104" t="str">
        <f>VLOOKUP(Tabela2[[#This Row],[SIEMA]],Siema2025,26,FALSE)</f>
        <v>Desenroscamento da luva do stuffing box da cabeça de produção</v>
      </c>
      <c r="AK462" s="107"/>
      <c r="AL462" s="107"/>
      <c r="AM462" s="107"/>
      <c r="AN462" s="108" t="str">
        <f>VLOOKUP(Tabela2[[#This Row],[SIEMA]],Siema2025,51,FALSE)</f>
        <v/>
      </c>
      <c r="AO462" s="108" t="str">
        <f>VLOOKUP(Tabela2[[#This Row],[SIEMA]],Siema2025,53,FALSE)</f>
        <v/>
      </c>
      <c r="AP462" s="108" t="str">
        <f>VLOOKUP(Tabela2[[#This Row],[SIEMA]],Siema2025,55,FALSE)</f>
        <v/>
      </c>
      <c r="AQ462" s="108" t="str">
        <f>VLOOKUP(Tabela2[[#This Row],[SIEMA]],Siema2025,57,FALSE)</f>
        <v/>
      </c>
      <c r="AR462" s="108" t="str">
        <f>VLOOKUP(Tabela2[[#This Row],[SIEMA]],Siema2025,59,FALSE)</f>
        <v/>
      </c>
      <c r="AS462" s="108" t="str">
        <f>VLOOKUP(Tabela2[[#This Row],[SIEMA]],Siema2025,61,FALSE)</f>
        <v/>
      </c>
      <c r="AT462" s="108" t="str">
        <f>VLOOKUP(Tabela2[[#This Row],[SIEMA]],Siema2025,63,FALSE)</f>
        <v/>
      </c>
      <c r="AU462" s="108" t="str">
        <f>VLOOKUP(Tabela2[[#This Row],[SIEMA]],Siema2025,65,FALSE)</f>
        <v>X</v>
      </c>
      <c r="AV462" s="108" t="str">
        <f>VLOOKUP(Tabela2[[#This Row],[SIEMA]],Siema2025,67,FALSE)</f>
        <v/>
      </c>
      <c r="AW462" s="108" t="str">
        <f>VLOOKUP(Tabela2[[#This Row],[SIEMA]],Siema2025,69,FALSE)</f>
        <v/>
      </c>
      <c r="AX462" s="108" t="str">
        <f>VLOOKUP(Tabela2[[#This Row],[SIEMA]],Siema2025,71,FALSE)</f>
        <v/>
      </c>
      <c r="AY462" s="108" t="str">
        <f>VLOOKUP(Tabela2[[#This Row],[SIEMA]],Siema2025,73,FALSE)</f>
        <v/>
      </c>
      <c r="AZ462" s="108" t="str">
        <f>VLOOKUP(Tabela2[[#This Row],[SIEMA]],Siema2025,75,FALSE)</f>
        <v/>
      </c>
      <c r="BA462" s="108" t="str">
        <f>VLOOKUP(Tabela2[[#This Row],[SIEMA]],Siema2025,77,FALSE)</f>
        <v/>
      </c>
      <c r="BB462" s="108" t="str">
        <f>VLOOKUP(Tabela2[[#This Row],[SIEMA]],Siema2025,79,FALSE)</f>
        <v/>
      </c>
      <c r="BC462" s="108" t="str">
        <f>IF(Tabela2[[#This Row],[Outro(s) ]] = "X", "PREENCHER","NA")</f>
        <v>NA</v>
      </c>
      <c r="BD462" s="108" t="str">
        <f>VLOOKUP(Tabela2[[#This Row],[SIEMA]],Siema2025,82,FALSE)</f>
        <v/>
      </c>
      <c r="BE462" s="108" t="str">
        <f>VLOOKUP(Tabela2[[#This Row],[SIEMA]],Siema2025,81,FALSE)</f>
        <v/>
      </c>
      <c r="BF462" s="110" t="str">
        <f>VLOOKUP(Tabela2[[#This Row],[SIEMA]],Siema2025,28,FALSE)</f>
        <v>3R POTIGUAR S.A</v>
      </c>
      <c r="BG462" s="110"/>
      <c r="BH462" s="111" t="str">
        <f>VLOOKUP(Tabela2[[#This Row],[SIEMA]],Siema2025,29,FALSE)</f>
        <v/>
      </c>
      <c r="BI462" s="112" t="str">
        <f>VLOOKUP(Tabela2[[#This Row],[SIEMA]],Siema2025,107,FALSE)</f>
        <v>Não</v>
      </c>
      <c r="BJ462" s="107" t="s">
        <v>7113</v>
      </c>
      <c r="BK462" s="104" t="s">
        <v>2696</v>
      </c>
      <c r="BL462" s="140">
        <v>45868</v>
      </c>
      <c r="BM462" s="108">
        <f ca="1">IF(Tabela2[[#This Row],[Data de atendimento do Ibama (considerar o primeiro documento/ação)]]="",_xlfn.DAYS(TODAY(),J462),_xlfn.DAYS(Tabela2[[#This Row],[Data de atendimento do Ibama (considerar o primeiro documento/ação)]],J462))</f>
        <v>20</v>
      </c>
      <c r="BN462" s="108" t="str">
        <f>IF(Tabela2[[#This Row],[Atendido pelo Ibama ("Não" ou "Sim")]]="Não","Preencher", IF(Tabela2[[#This Row],[Atendido pelo Ibama ("Não" ou "Sim")]]="Sim","NA",""))</f>
        <v>NA</v>
      </c>
      <c r="BO462" s="114" t="s">
        <v>7138</v>
      </c>
      <c r="BP462" s="108" t="str">
        <f>IF(Tabela2[[#This Row],[Forma de atendimento (primeiro documento/ação)]]= "Outros (especificar)", "PREENCHER","NA")</f>
        <v>NA</v>
      </c>
      <c r="BQ462" s="106" t="s">
        <v>123</v>
      </c>
      <c r="BR462" s="108" t="str">
        <f>IF(Tabela2[[#This Row],[Equipe do Ibama foi a campo? Houve sobrevoo do Poseidon?]] = "Sim", "PREENCHER","NA")</f>
        <v>NA</v>
      </c>
      <c r="BS462" s="108" t="str">
        <f>IF(Tabela2[[#This Row],[Se sim, foi emitida Ordem de Emergência? (informações vinculada à coluna CK)]] = "Sim", "PREENCHER","NA")</f>
        <v>NA</v>
      </c>
      <c r="BT462" s="108" t="str">
        <f>IF(Tabela2[[#This Row],[Foi elaborado Relatório de Vistoria pelo Ibama? (informações vinculada à coluna CK)]] = "Sim", "PREENCHER","NA")</f>
        <v>NA</v>
      </c>
      <c r="BU462" s="108" t="s">
        <v>2696</v>
      </c>
      <c r="BV462" s="108" t="s">
        <v>2696</v>
      </c>
      <c r="BW462" s="108" t="s">
        <v>2696</v>
      </c>
      <c r="BX462" s="106" t="s">
        <v>7115</v>
      </c>
      <c r="BY462" s="140">
        <v>46043</v>
      </c>
      <c r="BZ462" s="104">
        <f>IF(Tabela2[[#This Row],[Data do documento de encerramento]]="NA","NA",IF(Tabela2[[#This Row],[Data do documento de encerramento]]="","Pendente de conclusão/ encerramento",_xlfn.DAYS(Tabela2[[#This Row],[Data do documento de encerramento]],J462)))</f>
        <v>195</v>
      </c>
      <c r="CA462" s="107"/>
      <c r="CB462" s="107"/>
      <c r="CC462" s="107"/>
      <c r="CD462" s="107"/>
      <c r="CE462" s="107"/>
      <c r="CF462" s="107"/>
    </row>
    <row r="463" spans="1:84" ht="45.75">
      <c r="A463" s="169">
        <v>202571454010</v>
      </c>
      <c r="B463" s="118" t="s">
        <v>9116</v>
      </c>
      <c r="C463" s="108" t="str">
        <f>VLOOKUP(Tabela2[[#This Row],[SIEMA]],Siema2025,4,FALSE)</f>
        <v xml:space="preserve"> RJ</v>
      </c>
      <c r="D463" s="106" t="str">
        <f>VLOOKUP(Tabela2[[#This Row],[SIEMA]],Siema2025,3,FALSE)</f>
        <v xml:space="preserve">Macaé </v>
      </c>
      <c r="E463" s="151" t="s">
        <v>8582</v>
      </c>
      <c r="F463" s="106"/>
      <c r="G463" s="106" t="s">
        <v>9117</v>
      </c>
      <c r="H463" s="106" t="s">
        <v>9118</v>
      </c>
      <c r="I463" s="104" t="s">
        <v>201</v>
      </c>
      <c r="J463" s="105">
        <f>VLOOKUP(Tabela2[[#This Row],[SIEMA]],Siema2025,2,FALSE)</f>
        <v>45848</v>
      </c>
      <c r="K463" s="105" t="str">
        <f>VLOOKUP(Tabela2[[#This Row],[SIEMA]],Siema2025,16,FALSE)</f>
        <v>Quinta</v>
      </c>
      <c r="L463" s="106" t="str">
        <f>IF(Tabela2[[#This Row],[Data]]="","Sem Informação",VLOOKUP(MONTH(Tabela2[[#This Row],[Data]]),'[1]Validação de dados'!$I$1:$J$13,2,0))</f>
        <v>Julho</v>
      </c>
      <c r="M463" s="104">
        <f>YEAR(Tabela2[[#This Row],[Data]])</f>
        <v>2025</v>
      </c>
      <c r="N463" s="105" t="str">
        <f>VLOOKUP(Tabela2[[#This Row],[SIEMA]],Siema2025,17,FALSE)</f>
        <v>Matutino</v>
      </c>
      <c r="O463" s="105" t="str">
        <f>VLOOKUP(Tabela2[[#This Row],[SIEMA]],Siema2025,5,FALSE)</f>
        <v>Plataforma</v>
      </c>
      <c r="P463" s="104" t="str">
        <f>VLOOKUP(Tabela2[[#This Row],[SIEMA]],Siema2025,21,FALSE)</f>
        <v/>
      </c>
      <c r="Q463" s="104">
        <v>1267</v>
      </c>
      <c r="R463" s="104" t="s">
        <v>2043</v>
      </c>
      <c r="S463" s="107" t="s">
        <v>2043</v>
      </c>
      <c r="T463" s="104" t="s">
        <v>9119</v>
      </c>
      <c r="U463" s="104" t="s">
        <v>7111</v>
      </c>
      <c r="V463" s="104">
        <f>IF(Q463="","",IF(ISNUMBER(Q463)=FALSE,"Não se aplica",IFERROR(VLOOKUP(Q463,Produtos!$A$1:$C$2319,3,FALSE),"Não Cadastrado")))</f>
        <v>3</v>
      </c>
      <c r="W463" s="104" t="str">
        <f>VLOOKUP(Tabela2[[#This Row],[SIEMA]],Siema2025,10,FALSE)</f>
        <v/>
      </c>
      <c r="X463" s="113"/>
      <c r="Y463" s="109" t="str">
        <f>IF(W463="","", IF(W463="NC","", IF(W463="NE","", IF(W463="NA","",IFERROR(VLOOKUP(W463,Produtos!$A$1:$C$2319,2,FALSE),"Não Cadastrado")))))</f>
        <v/>
      </c>
      <c r="Z463" s="104" t="str">
        <f>VLOOKUP(Tabela2[[#This Row],[SIEMA]],Siema2025,11,FALSE)</f>
        <v xml:space="preserve"> </v>
      </c>
      <c r="AA463" s="104" t="str">
        <f>VLOOKUP(Tabela2[[#This Row],[SIEMA]],Siema2025,12,FALSE)</f>
        <v xml:space="preserve"> </v>
      </c>
      <c r="AB463" s="104" t="str">
        <f>IF(W463="","",IF(ISNUMBER(W463)=FALSE,"Não se aplica",IFERROR(VLOOKUP(W463,Produtos!$A$1:$C$2319,3,FALSE),"Não Cadastrado")))</f>
        <v/>
      </c>
      <c r="AC463" s="104"/>
      <c r="AD463" s="108"/>
      <c r="AE463" s="107" t="str">
        <f>IF(AC463="","", IF(AC463="NC","", IF(AC463="NE","", IF(AC463="NA","",IFERROR(VLOOKUP(AC463,Produtos!$A$1:$C$2319,2,FALSE),"Não Cadastrado")))))</f>
        <v/>
      </c>
      <c r="AF463" s="104"/>
      <c r="AG463" s="104"/>
      <c r="AH463" s="104" t="str">
        <f>IF(AC463="","",IF(ISNUMBER(AC463)=FALSE,"Não se aplica",IFERROR(VLOOKUP(AC463,Produtos!$A$1:$C$2319,3,FALSE),"Não Cadastrado")))</f>
        <v/>
      </c>
      <c r="AI463" s="104"/>
      <c r="AJ463" s="104" t="str">
        <f>VLOOKUP(Tabela2[[#This Row],[SIEMA]],Siema2025,26,FALSE)</f>
        <v>Em investigação</v>
      </c>
      <c r="AK463" s="107" t="s">
        <v>6834</v>
      </c>
      <c r="AL463" s="107"/>
      <c r="AM463" s="107"/>
      <c r="AN463" s="108" t="str">
        <f>VLOOKUP(Tabela2[[#This Row],[SIEMA]],Siema2025,51,FALSE)</f>
        <v/>
      </c>
      <c r="AO463" s="108" t="str">
        <f>VLOOKUP(Tabela2[[#This Row],[SIEMA]],Siema2025,53,FALSE)</f>
        <v/>
      </c>
      <c r="AP463" s="108" t="str">
        <f>VLOOKUP(Tabela2[[#This Row],[SIEMA]],Siema2025,55,FALSE)</f>
        <v/>
      </c>
      <c r="AQ463" s="108" t="str">
        <f>VLOOKUP(Tabela2[[#This Row],[SIEMA]],Siema2025,57,FALSE)</f>
        <v/>
      </c>
      <c r="AR463" s="108" t="str">
        <f>VLOOKUP(Tabela2[[#This Row],[SIEMA]],Siema2025,59,FALSE)</f>
        <v/>
      </c>
      <c r="AS463" s="108" t="str">
        <f>VLOOKUP(Tabela2[[#This Row],[SIEMA]],Siema2025,61,FALSE)</f>
        <v>X</v>
      </c>
      <c r="AT463" s="108" t="str">
        <f>VLOOKUP(Tabela2[[#This Row],[SIEMA]],Siema2025,63,FALSE)</f>
        <v/>
      </c>
      <c r="AU463" s="108" t="str">
        <f>VLOOKUP(Tabela2[[#This Row],[SIEMA]],Siema2025,65,FALSE)</f>
        <v/>
      </c>
      <c r="AV463" s="108" t="str">
        <f>VLOOKUP(Tabela2[[#This Row],[SIEMA]],Siema2025,67,FALSE)</f>
        <v/>
      </c>
      <c r="AW463" s="108" t="str">
        <f>VLOOKUP(Tabela2[[#This Row],[SIEMA]],Siema2025,69,FALSE)</f>
        <v/>
      </c>
      <c r="AX463" s="108" t="str">
        <f>VLOOKUP(Tabela2[[#This Row],[SIEMA]],Siema2025,71,FALSE)</f>
        <v/>
      </c>
      <c r="AY463" s="108" t="str">
        <f>VLOOKUP(Tabela2[[#This Row],[SIEMA]],Siema2025,73,FALSE)</f>
        <v/>
      </c>
      <c r="AZ463" s="108" t="str">
        <f>VLOOKUP(Tabela2[[#This Row],[SIEMA]],Siema2025,75,FALSE)</f>
        <v/>
      </c>
      <c r="BA463" s="108" t="str">
        <f>VLOOKUP(Tabela2[[#This Row],[SIEMA]],Siema2025,77,FALSE)</f>
        <v/>
      </c>
      <c r="BB463" s="108" t="str">
        <f>VLOOKUP(Tabela2[[#This Row],[SIEMA]],Siema2025,79,FALSE)</f>
        <v/>
      </c>
      <c r="BC463" s="108" t="str">
        <f>IF(Tabela2[[#This Row],[Outro(s) ]] = "X", "PREENCHER","NA")</f>
        <v>NA</v>
      </c>
      <c r="BD463" s="108" t="str">
        <f>VLOOKUP(Tabela2[[#This Row],[SIEMA]],Siema2025,82,FALSE)</f>
        <v/>
      </c>
      <c r="BE463" s="108" t="str">
        <f>VLOOKUP(Tabela2[[#This Row],[SIEMA]],Siema2025,81,FALSE)</f>
        <v/>
      </c>
      <c r="BF463" s="110" t="str">
        <f>VLOOKUP(Tabela2[[#This Row],[SIEMA]],Siema2025,28,FALSE)</f>
        <v>PERENCO PETRÓLEO E GÁS DO BRASIL LTDA</v>
      </c>
      <c r="BG463" s="110"/>
      <c r="BH463" s="111" t="str">
        <f>VLOOKUP(Tabela2[[#This Row],[SIEMA]],Siema2025,29,FALSE)</f>
        <v>09309027000135</v>
      </c>
      <c r="BI463" s="112" t="s">
        <v>2696</v>
      </c>
      <c r="BJ463" s="107" t="s">
        <v>7099</v>
      </c>
      <c r="BK463" s="104" t="s">
        <v>2696</v>
      </c>
      <c r="BL463" s="140">
        <v>46006</v>
      </c>
      <c r="BM463" s="108">
        <f ca="1">IF(Tabela2[[#This Row],[Data de atendimento do Ibama (considerar o primeiro documento/ação)]]="",_xlfn.DAYS(TODAY(),J463),_xlfn.DAYS(Tabela2[[#This Row],[Data de atendimento do Ibama (considerar o primeiro documento/ação)]],J463))</f>
        <v>158</v>
      </c>
      <c r="BN463" s="108" t="str">
        <f>IF(Tabela2[[#This Row],[Atendido pelo Ibama ("Não" ou "Sim")]]="Não","Preencher", IF(Tabela2[[#This Row],[Atendido pelo Ibama ("Não" ou "Sim")]]="Sim","NA",""))</f>
        <v>NA</v>
      </c>
      <c r="BO463" s="114" t="s">
        <v>7138</v>
      </c>
      <c r="BP463" s="108" t="str">
        <f>IF(Tabela2[[#This Row],[Forma de atendimento (primeiro documento/ação)]]= "Outros (especificar)", "PREENCHER","NA")</f>
        <v>NA</v>
      </c>
      <c r="BQ463" s="106" t="s">
        <v>123</v>
      </c>
      <c r="BR463" s="108" t="str">
        <f>IF(Tabela2[[#This Row],[Equipe do Ibama foi a campo? Houve sobrevoo do Poseidon?]] = "Sim", "PREENCHER","NA")</f>
        <v>NA</v>
      </c>
      <c r="BS463" s="108" t="str">
        <f>IF(Tabela2[[#This Row],[Se sim, foi emitida Ordem de Emergência? (informações vinculada à coluna CK)]] = "Sim", "PREENCHER","NA")</f>
        <v>NA</v>
      </c>
      <c r="BT463" s="108" t="s">
        <v>7101</v>
      </c>
      <c r="BU463" s="108" t="s">
        <v>123</v>
      </c>
      <c r="BV463" s="108" t="s">
        <v>123</v>
      </c>
      <c r="BW463" s="108" t="s">
        <v>123</v>
      </c>
      <c r="BX463" s="106"/>
      <c r="BY463" s="106"/>
      <c r="BZ463" s="104" t="str">
        <f>IF(Tabela2[[#This Row],[Data do documento de encerramento]]="NA","NA",IF(Tabela2[[#This Row],[Data do documento de encerramento]]="","Pendente de conclusão/ encerramento",_xlfn.DAYS(Tabela2[[#This Row],[Data do documento de encerramento]],J463)))</f>
        <v>Pendente de conclusão/ encerramento</v>
      </c>
      <c r="CA463" s="107" t="s">
        <v>9120</v>
      </c>
      <c r="CB463" s="107"/>
      <c r="CC463" s="115" t="s">
        <v>7670</v>
      </c>
      <c r="CD463" s="107" t="s">
        <v>123</v>
      </c>
      <c r="CE463" s="107" t="s">
        <v>2696</v>
      </c>
      <c r="CF463" s="107" t="s">
        <v>7141</v>
      </c>
    </row>
    <row r="464" spans="1:84" ht="30.75">
      <c r="A464" s="169">
        <v>202571454047</v>
      </c>
      <c r="B464" s="170" t="s">
        <v>9121</v>
      </c>
      <c r="C464" s="108" t="str">
        <f>VLOOKUP(Tabela2[[#This Row],[SIEMA]],Siema2025,4,FALSE)</f>
        <v xml:space="preserve"> RN</v>
      </c>
      <c r="D464" s="106" t="str">
        <f>VLOOKUP(Tabela2[[#This Row],[SIEMA]],Siema2025,3,FALSE)</f>
        <v xml:space="preserve">Caraúbas </v>
      </c>
      <c r="E464" s="106" t="str">
        <f>VLOOKUP(Tabela2[[#This Row],[SIEMA]],Siema2025,20,FALSE)</f>
        <v>Ativo Potiguar, Polo Riacho da Forquilha, Campo Livramento - Poço 7-LV-27-RN (721000285200).</v>
      </c>
      <c r="F464" s="106"/>
      <c r="G464" s="106" t="s">
        <v>9122</v>
      </c>
      <c r="H464" s="106" t="s">
        <v>9123</v>
      </c>
      <c r="I464" s="104" t="s">
        <v>931</v>
      </c>
      <c r="J464" s="105">
        <f>VLOOKUP(Tabela2[[#This Row],[SIEMA]],Siema2025,2,FALSE)</f>
        <v>45848</v>
      </c>
      <c r="K464" s="105" t="str">
        <f>VLOOKUP(Tabela2[[#This Row],[SIEMA]],Siema2025,16,FALSE)</f>
        <v>Quinta</v>
      </c>
      <c r="L464" s="106" t="str">
        <f>IF(Tabela2[[#This Row],[Data]]="","Sem Informação",VLOOKUP(MONTH(Tabela2[[#This Row],[Data]]),'[1]Validação de dados'!$I$1:$J$13,2,0))</f>
        <v>Julho</v>
      </c>
      <c r="M464" s="106">
        <f>YEAR(Tabela2[[#This Row],[Data]])</f>
        <v>2025</v>
      </c>
      <c r="N464" s="105" t="str">
        <f>VLOOKUP(Tabela2[[#This Row],[SIEMA]],Siema2025,17,FALSE)</f>
        <v>Matutino</v>
      </c>
      <c r="O464" s="105" t="s">
        <v>145</v>
      </c>
      <c r="P464" s="104" t="str">
        <f>VLOOKUP(Tabela2[[#This Row],[SIEMA]],Siema2025,21,FALSE)</f>
        <v>Poço terrestre</v>
      </c>
      <c r="Q464" s="104">
        <v>1267</v>
      </c>
      <c r="R464" s="104"/>
      <c r="S464" s="107" t="str">
        <f>IF(Q464="","", IF(Q464="NC","", IF(Q464="NE","", IF(Q464="NA","",IFERROR(VLOOKUP(Q464,Produtos!$A$1:$C$2319,2,FALSE),"Não Cadastrado")))))</f>
        <v>PETRÓLEO CRU</v>
      </c>
      <c r="T464" s="104" t="s">
        <v>8231</v>
      </c>
      <c r="U464" s="104" t="str">
        <f>VLOOKUP(Tabela2[[#This Row],[SIEMA]],Siema2025,12,FALSE)</f>
        <v>M3; M3</v>
      </c>
      <c r="V464" s="104">
        <f>IF(Q464="","",IF(ISNUMBER(Q464)=FALSE,"Não se aplica",IFERROR(VLOOKUP(Q464,Produtos!$A$1:$C$2319,3,FALSE),"Não Cadastrado")))</f>
        <v>3</v>
      </c>
      <c r="W464" s="104" t="str">
        <f>VLOOKUP(Tabela2[[#This Row],[SIEMA]],Siema2025,10,FALSE)</f>
        <v>Água Produzida fora de especificação;  Produto Óleo</v>
      </c>
      <c r="X464" s="113" t="str">
        <f>IF(Tabela2[[#This Row],[Origem do acidente]] = "Plataforma", "PREENCHER","NA")</f>
        <v>NA</v>
      </c>
      <c r="Y464" s="109" t="str">
        <f>IF(W464="","", IF(W464="NC","", IF(W464="NE","", IF(W464="NA","",IFERROR(VLOOKUP(W464,Produtos!$A$1:$C$2319,2,FALSE),"Não Cadastrado")))))</f>
        <v>Não Cadastrado</v>
      </c>
      <c r="Z464" s="104" t="s">
        <v>9124</v>
      </c>
      <c r="AA464" s="104" t="str">
        <f>VLOOKUP(Tabela2[[#This Row],[SIEMA]],Siema2025,12,FALSE)</f>
        <v>M3; M3</v>
      </c>
      <c r="AB464" s="104" t="str">
        <f>IF(W464="","",IF(ISNUMBER(W464)=FALSE,"Não se aplica",IFERROR(VLOOKUP(W464,Produtos!$A$1:$C$2319,3,FALSE),"Não Cadastrado")))</f>
        <v>Não se aplica</v>
      </c>
      <c r="AC464" s="104"/>
      <c r="AD464" s="108" t="str">
        <f>IF(Tabela2[[#This Row],[Origem do acidente]] = "Plataforma", "PREENCHER","NA")</f>
        <v>NA</v>
      </c>
      <c r="AE464" s="107" t="str">
        <f>IF(AC464="","", IF(AC464="NC","", IF(AC464="NE","", IF(AC464="NA","",IFERROR(VLOOKUP(AC464,Produtos!$A$1:$C$2319,2,FALSE),"Não Cadastrado")))))</f>
        <v/>
      </c>
      <c r="AF464" s="104"/>
      <c r="AG464" s="104"/>
      <c r="AH464" s="104" t="str">
        <f>IF(AC464="","",IF(ISNUMBER(AC464)=FALSE,"Não se aplica",IFERROR(VLOOKUP(AC464,Produtos!$A$1:$C$2319,3,FALSE),"Não Cadastrado")))</f>
        <v/>
      </c>
      <c r="AI464" s="104"/>
      <c r="AJ464" s="104" t="str">
        <f>VLOOKUP(Tabela2[[#This Row],[SIEMA]],Siema2025,26,FALSE)</f>
        <v>Corrosão.</v>
      </c>
      <c r="AK464" s="107"/>
      <c r="AL464" s="107"/>
      <c r="AM464" s="107"/>
      <c r="AN464" s="108" t="str">
        <f>VLOOKUP(Tabela2[[#This Row],[SIEMA]],Siema2025,51,FALSE)</f>
        <v/>
      </c>
      <c r="AO464" s="108" t="str">
        <f>VLOOKUP(Tabela2[[#This Row],[SIEMA]],Siema2025,53,FALSE)</f>
        <v/>
      </c>
      <c r="AP464" s="108" t="str">
        <f>VLOOKUP(Tabela2[[#This Row],[SIEMA]],Siema2025,55,FALSE)</f>
        <v/>
      </c>
      <c r="AQ464" s="108" t="str">
        <f>VLOOKUP(Tabela2[[#This Row],[SIEMA]],Siema2025,57,FALSE)</f>
        <v/>
      </c>
      <c r="AR464" s="108" t="str">
        <f>VLOOKUP(Tabela2[[#This Row],[SIEMA]],Siema2025,59,FALSE)</f>
        <v/>
      </c>
      <c r="AS464" s="108" t="str">
        <f>VLOOKUP(Tabela2[[#This Row],[SIEMA]],Siema2025,61,FALSE)</f>
        <v/>
      </c>
      <c r="AT464" s="108" t="str">
        <f>VLOOKUP(Tabela2[[#This Row],[SIEMA]],Siema2025,63,FALSE)</f>
        <v/>
      </c>
      <c r="AU464" s="108" t="str">
        <f>VLOOKUP(Tabela2[[#This Row],[SIEMA]],Siema2025,65,FALSE)</f>
        <v>X</v>
      </c>
      <c r="AV464" s="108" t="str">
        <f>VLOOKUP(Tabela2[[#This Row],[SIEMA]],Siema2025,67,FALSE)</f>
        <v/>
      </c>
      <c r="AW464" s="108" t="str">
        <f>VLOOKUP(Tabela2[[#This Row],[SIEMA]],Siema2025,69,FALSE)</f>
        <v/>
      </c>
      <c r="AX464" s="108" t="str">
        <f>VLOOKUP(Tabela2[[#This Row],[SIEMA]],Siema2025,71,FALSE)</f>
        <v/>
      </c>
      <c r="AY464" s="108" t="str">
        <f>VLOOKUP(Tabela2[[#This Row],[SIEMA]],Siema2025,73,FALSE)</f>
        <v/>
      </c>
      <c r="AZ464" s="108" t="str">
        <f>VLOOKUP(Tabela2[[#This Row],[SIEMA]],Siema2025,75,FALSE)</f>
        <v/>
      </c>
      <c r="BA464" s="108" t="str">
        <f>VLOOKUP(Tabela2[[#This Row],[SIEMA]],Siema2025,77,FALSE)</f>
        <v/>
      </c>
      <c r="BB464" s="108" t="str">
        <f>VLOOKUP(Tabela2[[#This Row],[SIEMA]],Siema2025,79,FALSE)</f>
        <v/>
      </c>
      <c r="BC464" s="108" t="str">
        <f>IF(Tabela2[[#This Row],[Outro(s) ]] = "X", "PREENCHER","NA")</f>
        <v>NA</v>
      </c>
      <c r="BD464" s="108" t="str">
        <f>VLOOKUP(Tabela2[[#This Row],[SIEMA]],Siema2025,82,FALSE)</f>
        <v/>
      </c>
      <c r="BE464" s="108" t="str">
        <f>VLOOKUP(Tabela2[[#This Row],[SIEMA]],Siema2025,81,FALSE)</f>
        <v/>
      </c>
      <c r="BF464" s="110" t="str">
        <f>VLOOKUP(Tabela2[[#This Row],[SIEMA]],Siema2025,28,FALSE)</f>
        <v>PETRORECÔNCAVO S.A</v>
      </c>
      <c r="BG464" s="110"/>
      <c r="BH464" s="111" t="str">
        <f>VLOOKUP(Tabela2[[#This Row],[SIEMA]],Siema2025,29,FALSE)</f>
        <v/>
      </c>
      <c r="BI464" s="112" t="str">
        <f>VLOOKUP(Tabela2[[#This Row],[SIEMA]],Siema2025,107,FALSE)</f>
        <v>Não</v>
      </c>
      <c r="BJ464" s="107" t="s">
        <v>7113</v>
      </c>
      <c r="BK464" s="104" t="s">
        <v>2696</v>
      </c>
      <c r="BL464" s="140">
        <v>45854</v>
      </c>
      <c r="BM464" s="108">
        <f ca="1">IF(Tabela2[[#This Row],[Data de atendimento do Ibama (considerar o primeiro documento/ação)]]="",_xlfn.DAYS(TODAY(),J464),_xlfn.DAYS(Tabela2[[#This Row],[Data de atendimento do Ibama (considerar o primeiro documento/ação)]],J464))</f>
        <v>6</v>
      </c>
      <c r="BN464" s="108" t="str">
        <f>IF(Tabela2[[#This Row],[Atendido pelo Ibama ("Não" ou "Sim")]]="Não","Preencher", IF(Tabela2[[#This Row],[Atendido pelo Ibama ("Não" ou "Sim")]]="Sim","NA",""))</f>
        <v>NA</v>
      </c>
      <c r="BO464" s="114" t="s">
        <v>7138</v>
      </c>
      <c r="BP464" s="108" t="str">
        <f>IF(Tabela2[[#This Row],[Forma de atendimento (primeiro documento/ação)]]= "Outros (especificar)", "PREENCHER","NA")</f>
        <v>NA</v>
      </c>
      <c r="BQ464" s="106" t="s">
        <v>123</v>
      </c>
      <c r="BR464" s="108" t="str">
        <f>IF(Tabela2[[#This Row],[Equipe do Ibama foi a campo? Houve sobrevoo do Poseidon?]] = "Sim", "PREENCHER","NA")</f>
        <v>NA</v>
      </c>
      <c r="BS464" s="108" t="str">
        <f>IF(Tabela2[[#This Row],[Se sim, foi emitida Ordem de Emergência? (informações vinculada à coluna CK)]] = "Sim", "PREENCHER","NA")</f>
        <v>NA</v>
      </c>
      <c r="BT464" s="108" t="str">
        <f>IF(Tabela2[[#This Row],[Foi elaborado Relatório de Vistoria pelo Ibama? (informações vinculada à coluna CK)]] = "Sim", "PREENCHER","NA")</f>
        <v>NA</v>
      </c>
      <c r="BU464" s="108" t="s">
        <v>2696</v>
      </c>
      <c r="BV464" s="108" t="s">
        <v>2696</v>
      </c>
      <c r="BW464" s="108" t="s">
        <v>2696</v>
      </c>
      <c r="BX464" s="106" t="s">
        <v>7115</v>
      </c>
      <c r="BY464" s="140">
        <v>46042</v>
      </c>
      <c r="BZ464" s="104">
        <f>IF(Tabela2[[#This Row],[Data do documento de encerramento]]="NA","NA",IF(Tabela2[[#This Row],[Data do documento de encerramento]]="","Pendente de conclusão/ encerramento",_xlfn.DAYS(Tabela2[[#This Row],[Data do documento de encerramento]],J464)))</f>
        <v>194</v>
      </c>
      <c r="CA464" s="107"/>
      <c r="CB464" s="107"/>
      <c r="CC464" s="115"/>
      <c r="CD464" s="107"/>
      <c r="CE464" s="107"/>
      <c r="CF464" s="107"/>
    </row>
    <row r="465" spans="1:84" ht="60.75">
      <c r="A465" s="169">
        <v>202571554000</v>
      </c>
      <c r="B465" s="170" t="s">
        <v>9125</v>
      </c>
      <c r="C465" s="108" t="str">
        <f>VLOOKUP(Tabela2[[#This Row],[SIEMA]],Siema2025,4,FALSE)</f>
        <v xml:space="preserve"> MG</v>
      </c>
      <c r="D465" s="106" t="str">
        <f>VLOOKUP(Tabela2[[#This Row],[SIEMA]],Siema2025,3,FALSE)</f>
        <v xml:space="preserve">Uberaba </v>
      </c>
      <c r="E465" s="106" t="s">
        <v>9067</v>
      </c>
      <c r="F465" s="106" t="s">
        <v>9126</v>
      </c>
      <c r="G465" s="106" t="s">
        <v>9127</v>
      </c>
      <c r="H465" s="106" t="s">
        <v>9128</v>
      </c>
      <c r="I465" s="104" t="s">
        <v>7120</v>
      </c>
      <c r="J465" s="105">
        <f>VLOOKUP(Tabela2[[#This Row],[SIEMA]],Siema2025,2,FALSE)</f>
        <v>45848</v>
      </c>
      <c r="K465" s="105" t="str">
        <f>VLOOKUP(Tabela2[[#This Row],[SIEMA]],Siema2025,16,FALSE)</f>
        <v>Quinta</v>
      </c>
      <c r="L465" s="106" t="str">
        <f>IF(Tabela2[[#This Row],[Data]]="","Sem Informação",VLOOKUP(MONTH(Tabela2[[#This Row],[Data]]),'[1]Validação de dados'!$I$1:$J$13,2,0))</f>
        <v>Julho</v>
      </c>
      <c r="M465" s="104">
        <f>YEAR(Tabela2[[#This Row],[Data]])</f>
        <v>2025</v>
      </c>
      <c r="N465" s="105" t="str">
        <f>VLOOKUP(Tabela2[[#This Row],[SIEMA]],Siema2025,17,FALSE)</f>
        <v>Matutino</v>
      </c>
      <c r="O465" s="105" t="str">
        <f>VLOOKUP(Tabela2[[#This Row],[SIEMA]],Siema2025,5,FALSE)</f>
        <v>Rodovia</v>
      </c>
      <c r="P465" s="104" t="str">
        <f>VLOOKUP(Tabela2[[#This Row],[SIEMA]],Siema2025,21,FALSE)</f>
        <v>Transporte Rodoviário</v>
      </c>
      <c r="Q465" s="104">
        <v>1830</v>
      </c>
      <c r="R465" s="104" t="str">
        <f>VLOOKUP(Tabela2[[#This Row],[SIEMA]],Siema2025,10,FALSE)</f>
        <v/>
      </c>
      <c r="S465" s="107" t="str">
        <f>IF(Q465="","", IF(Q465="NC","", IF(Q465="NE","", IF(Q465="NA","",IFERROR(VLOOKUP(Q465,Produtos!$A$1:$C$2319,2,FALSE),"Não Cadastrado")))))</f>
        <v>ÁCIDO SULFÚRICO, com mais de 51% de ácido</v>
      </c>
      <c r="T465" s="104" t="s">
        <v>6834</v>
      </c>
      <c r="U465" s="104" t="s">
        <v>7062</v>
      </c>
      <c r="V465" s="104">
        <f>IF(Q465="","",IF(ISNUMBER(Q465)=FALSE,"Não se aplica",IFERROR(VLOOKUP(Q465,Produtos!$A$1:$C$2319,3,FALSE),"Não Cadastrado")))</f>
        <v>8</v>
      </c>
      <c r="W465" s="104" t="str">
        <f>VLOOKUP(Tabela2[[#This Row],[SIEMA]],Siema2025,10,FALSE)</f>
        <v/>
      </c>
      <c r="X465" s="113" t="str">
        <f>IF(Tabela2[[#This Row],[Origem do acidente]] = "Plataforma", "PREENCHER","NA")</f>
        <v>NA</v>
      </c>
      <c r="Y465" s="109" t="str">
        <f>IF(W465="","", IF(W465="NC","", IF(W465="NE","", IF(W465="NA","",IFERROR(VLOOKUP(W465,Produtos!$A$1:$C$2319,2,FALSE),"Não Cadastrado")))))</f>
        <v/>
      </c>
      <c r="Z465" s="104" t="str">
        <f>VLOOKUP(Tabela2[[#This Row],[SIEMA]],Siema2025,11,FALSE)</f>
        <v xml:space="preserve"> </v>
      </c>
      <c r="AA465" s="104" t="str">
        <f>VLOOKUP(Tabela2[[#This Row],[SIEMA]],Siema2025,12,FALSE)</f>
        <v xml:space="preserve"> </v>
      </c>
      <c r="AB465" s="104" t="str">
        <f>IF(W465="","",IF(ISNUMBER(W465)=FALSE,"Não se aplica",IFERROR(VLOOKUP(W465,Produtos!$A$1:$C$2319,3,FALSE),"Não Cadastrado")))</f>
        <v/>
      </c>
      <c r="AC465" s="104"/>
      <c r="AD465" s="108" t="str">
        <f>IF(Tabela2[[#This Row],[Origem do acidente]] = "Plataforma", "PREENCHER","NA")</f>
        <v>NA</v>
      </c>
      <c r="AE465" s="107" t="str">
        <f>IF(AC465="","", IF(AC465="NC","", IF(AC465="NE","", IF(AC465="NA","",IFERROR(VLOOKUP(AC465,Produtos!$A$1:$C$2319,2,FALSE),"Não Cadastrado")))))</f>
        <v/>
      </c>
      <c r="AF465" s="104"/>
      <c r="AG465" s="104"/>
      <c r="AH465" s="104" t="str">
        <f>IF(AC465="","",IF(ISNUMBER(AC465)=FALSE,"Não se aplica",IFERROR(VLOOKUP(AC465,Produtos!$A$1:$C$2319,3,FALSE),"Não Cadastrado")))</f>
        <v/>
      </c>
      <c r="AI465" s="104"/>
      <c r="AJ465" s="104" t="str">
        <f>VLOOKUP(Tabela2[[#This Row],[SIEMA]],Siema2025,26,FALSE)</f>
        <v>Vazamento de produto na válvula de descarga</v>
      </c>
      <c r="AK465" s="107" t="s">
        <v>7112</v>
      </c>
      <c r="AL465" s="107"/>
      <c r="AM465" s="107"/>
      <c r="AN465" s="108" t="str">
        <f>VLOOKUP(Tabela2[[#This Row],[SIEMA]],Siema2025,51,FALSE)</f>
        <v/>
      </c>
      <c r="AO465" s="108" t="str">
        <f>VLOOKUP(Tabela2[[#This Row],[SIEMA]],Siema2025,53,FALSE)</f>
        <v/>
      </c>
      <c r="AP465" s="108" t="str">
        <f>VLOOKUP(Tabela2[[#This Row],[SIEMA]],Siema2025,55,FALSE)</f>
        <v/>
      </c>
      <c r="AQ465" s="108" t="str">
        <f>VLOOKUP(Tabela2[[#This Row],[SIEMA]],Siema2025,57,FALSE)</f>
        <v/>
      </c>
      <c r="AR465" s="108" t="str">
        <f>VLOOKUP(Tabela2[[#This Row],[SIEMA]],Siema2025,59,FALSE)</f>
        <v/>
      </c>
      <c r="AS465" s="108" t="str">
        <f>VLOOKUP(Tabela2[[#This Row],[SIEMA]],Siema2025,61,FALSE)</f>
        <v/>
      </c>
      <c r="AT465" s="108" t="str">
        <f>VLOOKUP(Tabela2[[#This Row],[SIEMA]],Siema2025,63,FALSE)</f>
        <v/>
      </c>
      <c r="AU465" s="108"/>
      <c r="AV465" s="108" t="str">
        <f>VLOOKUP(Tabela2[[#This Row],[SIEMA]],Siema2025,67,FALSE)</f>
        <v/>
      </c>
      <c r="AW465" s="108" t="str">
        <f>VLOOKUP(Tabela2[[#This Row],[SIEMA]],Siema2025,69,FALSE)</f>
        <v/>
      </c>
      <c r="AX465" s="108" t="str">
        <f>VLOOKUP(Tabela2[[#This Row],[SIEMA]],Siema2025,71,FALSE)</f>
        <v/>
      </c>
      <c r="AY465" s="108" t="str">
        <f>VLOOKUP(Tabela2[[#This Row],[SIEMA]],Siema2025,73,FALSE)</f>
        <v/>
      </c>
      <c r="AZ465" s="108" t="str">
        <f>VLOOKUP(Tabela2[[#This Row],[SIEMA]],Siema2025,75,FALSE)</f>
        <v/>
      </c>
      <c r="BA465" s="108" t="str">
        <f>VLOOKUP(Tabela2[[#This Row],[SIEMA]],Siema2025,77,FALSE)</f>
        <v/>
      </c>
      <c r="BB465" s="108" t="str">
        <f>VLOOKUP(Tabela2[[#This Row],[SIEMA]],Siema2025,79,FALSE)</f>
        <v/>
      </c>
      <c r="BC465" s="108" t="str">
        <f>IF(Tabela2[[#This Row],[Outro(s) ]] = "X", "PREENCHER","NA")</f>
        <v>NA</v>
      </c>
      <c r="BD465" s="108" t="s">
        <v>7181</v>
      </c>
      <c r="BE465" s="108" t="str">
        <f>VLOOKUP(Tabela2[[#This Row],[SIEMA]],Siema2025,81,FALSE)</f>
        <v/>
      </c>
      <c r="BF465" s="110" t="s">
        <v>9129</v>
      </c>
      <c r="BG465" s="110"/>
      <c r="BH465" s="111" t="s">
        <v>6834</v>
      </c>
      <c r="BI465" s="112" t="s">
        <v>7062</v>
      </c>
      <c r="BJ465" s="107" t="s">
        <v>7099</v>
      </c>
      <c r="BK465" s="104" t="s">
        <v>2696</v>
      </c>
      <c r="BL465" s="140">
        <v>45859</v>
      </c>
      <c r="BM465" s="108">
        <f ca="1">IF(Tabela2[[#This Row],[Data de atendimento do Ibama (considerar o primeiro documento/ação)]]="",_xlfn.DAYS(TODAY(),J465),_xlfn.DAYS(Tabela2[[#This Row],[Data de atendimento do Ibama (considerar o primeiro documento/ação)]],J465))</f>
        <v>11</v>
      </c>
      <c r="BN465" s="108" t="str">
        <f>IF(Tabela2[[#This Row],[Atendido pelo Ibama ("Não" ou "Sim")]]="Não","Preencher", IF(Tabela2[[#This Row],[Atendido pelo Ibama ("Não" ou "Sim")]]="Sim","NA",""))</f>
        <v>NA</v>
      </c>
      <c r="BO465" s="114" t="s">
        <v>7100</v>
      </c>
      <c r="BP465" s="108" t="str">
        <f>IF(Tabela2[[#This Row],[Forma de atendimento (primeiro documento/ação)]]= "Outros (especificar)", "PREENCHER","NA")</f>
        <v>NA</v>
      </c>
      <c r="BQ465" s="106" t="s">
        <v>123</v>
      </c>
      <c r="BR465" s="108" t="str">
        <f>IF(Tabela2[[#This Row],[Equipe do Ibama foi a campo? Houve sobrevoo do Poseidon?]] = "Sim", "PREENCHER","NA")</f>
        <v>NA</v>
      </c>
      <c r="BS465" s="108" t="str">
        <f>IF(Tabela2[[#This Row],[Se sim, foi emitida Ordem de Emergência? (informações vinculada à coluna CK)]] = "Sim", "PREENCHER","NA")</f>
        <v>NA</v>
      </c>
      <c r="BT465" s="108" t="s">
        <v>7114</v>
      </c>
      <c r="BU465" s="108" t="str">
        <f>IF(Tabela2[[#This Row],[Houve envio de Informações Pós-acidente (preencher "não se aplica" quando de competência estadual/municipal)]] = "Sim", "PREENCHER","NA")</f>
        <v>NA</v>
      </c>
      <c r="BV465" s="108" t="s">
        <v>2696</v>
      </c>
      <c r="BW465" s="108" t="s">
        <v>123</v>
      </c>
      <c r="BX465" s="106" t="s">
        <v>7127</v>
      </c>
      <c r="BY465" s="106"/>
      <c r="BZ465" s="104" t="str">
        <f>IF(Tabela2[[#This Row],[Data do documento de encerramento]]="NA","NA",IF(Tabela2[[#This Row],[Data do documento de encerramento]]="","Pendente de conclusão/ encerramento",_xlfn.DAYS(Tabela2[[#This Row],[Data do documento de encerramento]],J465)))</f>
        <v>Pendente de conclusão/ encerramento</v>
      </c>
      <c r="CA465" s="107" t="s">
        <v>8757</v>
      </c>
      <c r="CB465" s="107"/>
      <c r="CC465" s="107"/>
      <c r="CD465" s="107"/>
      <c r="CE465" s="107"/>
      <c r="CF465" s="107"/>
    </row>
    <row r="466" spans="1:84">
      <c r="A466" s="169">
        <v>202571554048</v>
      </c>
      <c r="B466" s="170" t="s">
        <v>9130</v>
      </c>
      <c r="C466" s="108" t="str">
        <f>VLOOKUP(Tabela2[[#This Row],[SIEMA]],Siema2025,4,FALSE)</f>
        <v xml:space="preserve"> MG</v>
      </c>
      <c r="D466" s="106" t="str">
        <f>VLOOKUP(Tabela2[[#This Row],[SIEMA]],Siema2025,3,FALSE)</f>
        <v xml:space="preserve">Lavras </v>
      </c>
      <c r="E466" s="106" t="s">
        <v>4216</v>
      </c>
      <c r="F466" s="106" t="s">
        <v>9131</v>
      </c>
      <c r="G466" s="106" t="s">
        <v>9132</v>
      </c>
      <c r="H466" s="106" t="s">
        <v>9133</v>
      </c>
      <c r="I466" s="104" t="s">
        <v>7120</v>
      </c>
      <c r="J466" s="105">
        <f>VLOOKUP(Tabela2[[#This Row],[SIEMA]],Siema2025,2,FALSE)</f>
        <v>45848</v>
      </c>
      <c r="K466" s="105" t="str">
        <f>VLOOKUP(Tabela2[[#This Row],[SIEMA]],Siema2025,16,FALSE)</f>
        <v>Quinta</v>
      </c>
      <c r="L466" s="106" t="str">
        <f>IF(Tabela2[[#This Row],[Data]]="","Sem Informação",VLOOKUP(MONTH(Tabela2[[#This Row],[Data]]),'[1]Validação de dados'!$I$1:$J$13,2,0))</f>
        <v>Julho</v>
      </c>
      <c r="M466" s="104">
        <f>YEAR(Tabela2[[#This Row],[Data]])</f>
        <v>2025</v>
      </c>
      <c r="N466" s="105" t="str">
        <f>VLOOKUP(Tabela2[[#This Row],[SIEMA]],Siema2025,17,FALSE)</f>
        <v>Matutino</v>
      </c>
      <c r="O466" s="105" t="str">
        <f>VLOOKUP(Tabela2[[#This Row],[SIEMA]],Siema2025,5,FALSE)</f>
        <v>Rodovia</v>
      </c>
      <c r="P466" s="104" t="str">
        <f>VLOOKUP(Tabela2[[#This Row],[SIEMA]],Siema2025,21,FALSE)</f>
        <v>Transporte Rodoviário</v>
      </c>
      <c r="Q466" s="104" t="s">
        <v>7094</v>
      </c>
      <c r="R466" t="s">
        <v>9134</v>
      </c>
      <c r="S466" s="107" t="str">
        <f>IF(Q466="","", IF(Q466="NC","", IF(Q466="NE","", IF(Q466="NA","",IFERROR(VLOOKUP(Q466,Produtos!$A$1:$C$2319,2,FALSE),"Não Cadastrado")))))</f>
        <v/>
      </c>
      <c r="T466" s="104">
        <v>30</v>
      </c>
      <c r="U466" s="104" t="s">
        <v>7121</v>
      </c>
      <c r="V466" s="104" t="s">
        <v>7472</v>
      </c>
      <c r="W466" s="104"/>
      <c r="X466" s="113" t="str">
        <f>IF(Tabela2[[#This Row],[Origem do acidente]] = "Plataforma", "PREENCHER","NA")</f>
        <v>NA</v>
      </c>
      <c r="Y466" s="109" t="str">
        <f>IF(W466="","", IF(W466="NC","", IF(W466="NE","", IF(W466="NA","",IFERROR(VLOOKUP(W466,Produtos!$A$1:$C$2319,2,FALSE),"Não Cadastrado")))))</f>
        <v/>
      </c>
      <c r="Z466" s="104" t="str">
        <f>VLOOKUP(Tabela2[[#This Row],[SIEMA]],Siema2025,11,FALSE)</f>
        <v/>
      </c>
      <c r="AA466" s="104" t="str">
        <f>VLOOKUP(Tabela2[[#This Row],[SIEMA]],Siema2025,12,FALSE)</f>
        <v/>
      </c>
      <c r="AB466" s="104" t="str">
        <f>IF(W466="","",IF(ISNUMBER(W466)=FALSE,"Não se aplica",IFERROR(VLOOKUP(W466,Produtos!$A$1:$C$2319,3,FALSE),"Não Cadastrado")))</f>
        <v/>
      </c>
      <c r="AC466" s="104"/>
      <c r="AD466" s="108" t="str">
        <f>IF(Tabela2[[#This Row],[Origem do acidente]] = "Plataforma", "PREENCHER","NA")</f>
        <v>NA</v>
      </c>
      <c r="AE466" s="107" t="str">
        <f>IF(AC466="","", IF(AC466="NC","", IF(AC466="NE","", IF(AC466="NA","",IFERROR(VLOOKUP(AC466,Produtos!$A$1:$C$2319,2,FALSE),"Não Cadastrado")))))</f>
        <v/>
      </c>
      <c r="AF466" s="104"/>
      <c r="AG466" s="104"/>
      <c r="AH466" s="104" t="str">
        <f>IF(AC466="","",IF(ISNUMBER(AC466)=FALSE,"Não se aplica",IFERROR(VLOOKUP(AC466,Produtos!$A$1:$C$2319,3,FALSE),"Não Cadastrado")))</f>
        <v/>
      </c>
      <c r="AI466" s="104"/>
      <c r="AJ466" s="104" t="str">
        <f>VLOOKUP(Tabela2[[#This Row],[SIEMA]],Siema2025,26,FALSE)</f>
        <v>Tombamento</v>
      </c>
      <c r="AK466" s="107" t="s">
        <v>6834</v>
      </c>
      <c r="AL466" s="107" t="s">
        <v>7180</v>
      </c>
      <c r="AM466" s="107"/>
      <c r="AN466" s="108" t="str">
        <f>VLOOKUP(Tabela2[[#This Row],[SIEMA]],Siema2025,51,FALSE)</f>
        <v/>
      </c>
      <c r="AO466" s="108" t="str">
        <f>VLOOKUP(Tabela2[[#This Row],[SIEMA]],Siema2025,53,FALSE)</f>
        <v/>
      </c>
      <c r="AP466" s="108" t="str">
        <f>VLOOKUP(Tabela2[[#This Row],[SIEMA]],Siema2025,55,FALSE)</f>
        <v/>
      </c>
      <c r="AQ466" s="108" t="str">
        <f>VLOOKUP(Tabela2[[#This Row],[SIEMA]],Siema2025,57,FALSE)</f>
        <v/>
      </c>
      <c r="AR466" s="108" t="str">
        <f>VLOOKUP(Tabela2[[#This Row],[SIEMA]],Siema2025,59,FALSE)</f>
        <v/>
      </c>
      <c r="AS466" s="108" t="str">
        <f>VLOOKUP(Tabela2[[#This Row],[SIEMA]],Siema2025,61,FALSE)</f>
        <v/>
      </c>
      <c r="AT466" s="108" t="str">
        <f>VLOOKUP(Tabela2[[#This Row],[SIEMA]],Siema2025,63,FALSE)</f>
        <v/>
      </c>
      <c r="AU466" s="108" t="str">
        <f>VLOOKUP(Tabela2[[#This Row],[SIEMA]],Siema2025,65,FALSE)</f>
        <v>X</v>
      </c>
      <c r="AV466" s="108" t="str">
        <f>VLOOKUP(Tabela2[[#This Row],[SIEMA]],Siema2025,67,FALSE)</f>
        <v/>
      </c>
      <c r="AW466" s="108" t="str">
        <f>VLOOKUP(Tabela2[[#This Row],[SIEMA]],Siema2025,69,FALSE)</f>
        <v/>
      </c>
      <c r="AX466" s="108" t="s">
        <v>7181</v>
      </c>
      <c r="AY466" s="108" t="str">
        <f>VLOOKUP(Tabela2[[#This Row],[SIEMA]],Siema2025,73,FALSE)</f>
        <v/>
      </c>
      <c r="AZ466" s="108" t="str">
        <f>VLOOKUP(Tabela2[[#This Row],[SIEMA]],Siema2025,75,FALSE)</f>
        <v/>
      </c>
      <c r="BA466" s="108" t="str">
        <f>VLOOKUP(Tabela2[[#This Row],[SIEMA]],Siema2025,77,FALSE)</f>
        <v/>
      </c>
      <c r="BB466" s="108" t="str">
        <f>VLOOKUP(Tabela2[[#This Row],[SIEMA]],Siema2025,79,FALSE)</f>
        <v/>
      </c>
      <c r="BC466" s="108" t="str">
        <f>IF(Tabela2[[#This Row],[Outro(s) ]] = "X", "PREENCHER","NA")</f>
        <v>NA</v>
      </c>
      <c r="BD466" s="108" t="str">
        <f>VLOOKUP(Tabela2[[#This Row],[SIEMA]],Siema2025,82,FALSE)</f>
        <v/>
      </c>
      <c r="BE466" s="108" t="str">
        <f>VLOOKUP(Tabela2[[#This Row],[SIEMA]],Siema2025,81,FALSE)</f>
        <v/>
      </c>
      <c r="BF466" s="110" t="s">
        <v>9135</v>
      </c>
      <c r="BG466" s="110"/>
      <c r="BH466" s="111" t="s">
        <v>9136</v>
      </c>
      <c r="BI466" s="112" t="str">
        <f>VLOOKUP(Tabela2[[#This Row],[SIEMA]],Siema2025,107,FALSE)</f>
        <v>Não</v>
      </c>
      <c r="BJ466" s="107" t="s">
        <v>7099</v>
      </c>
      <c r="BK466" s="104" t="s">
        <v>2696</v>
      </c>
      <c r="BL466" s="140">
        <v>45859</v>
      </c>
      <c r="BM466" s="108">
        <f ca="1">IF(Tabela2[[#This Row],[Data de atendimento do Ibama (considerar o primeiro documento/ação)]]="",_xlfn.DAYS(TODAY(),J466),_xlfn.DAYS(Tabela2[[#This Row],[Data de atendimento do Ibama (considerar o primeiro documento/ação)]],J466))</f>
        <v>11</v>
      </c>
      <c r="BN466" s="108" t="str">
        <f>IF(Tabela2[[#This Row],[Atendido pelo Ibama ("Não" ou "Sim")]]="Não","Preencher", IF(Tabela2[[#This Row],[Atendido pelo Ibama ("Não" ou "Sim")]]="Sim","NA",""))</f>
        <v>NA</v>
      </c>
      <c r="BO466" s="114" t="s">
        <v>7100</v>
      </c>
      <c r="BP466" s="108" t="str">
        <f>IF(Tabela2[[#This Row],[Forma de atendimento (primeiro documento/ação)]]= "Outros (especificar)", "PREENCHER","NA")</f>
        <v>NA</v>
      </c>
      <c r="BQ466" s="106" t="s">
        <v>123</v>
      </c>
      <c r="BR466" s="108" t="str">
        <f>IF(Tabela2[[#This Row],[Equipe do Ibama foi a campo? Houve sobrevoo do Poseidon?]] = "Sim", "PREENCHER","NA")</f>
        <v>NA</v>
      </c>
      <c r="BS466" s="108" t="str">
        <f>IF(Tabela2[[#This Row],[Se sim, foi emitida Ordem de Emergência? (informações vinculada à coluna CK)]] = "Sim", "PREENCHER","NA")</f>
        <v>NA</v>
      </c>
      <c r="BT466" s="108" t="s">
        <v>7101</v>
      </c>
      <c r="BU466" s="108" t="s">
        <v>2696</v>
      </c>
      <c r="BV466" s="108" t="s">
        <v>2696</v>
      </c>
      <c r="BW466" s="108" t="s">
        <v>123</v>
      </c>
      <c r="BX466" s="106" t="s">
        <v>7127</v>
      </c>
      <c r="BY466" s="106"/>
      <c r="BZ466" s="104" t="str">
        <f>IF(Tabela2[[#This Row],[Data do documento de encerramento]]="NA","NA",IF(Tabela2[[#This Row],[Data do documento de encerramento]]="","Pendente de conclusão/ encerramento",_xlfn.DAYS(Tabela2[[#This Row],[Data do documento de encerramento]],J466)))</f>
        <v>Pendente de conclusão/ encerramento</v>
      </c>
      <c r="CA466" s="107" t="s">
        <v>9137</v>
      </c>
      <c r="CB466" s="107"/>
      <c r="CC466" s="107"/>
      <c r="CD466" s="107"/>
      <c r="CE466" s="107"/>
      <c r="CF466" s="107"/>
    </row>
    <row r="467" spans="1:84" ht="106.5">
      <c r="A467" s="169">
        <v>202571232454</v>
      </c>
      <c r="B467" s="170" t="s">
        <v>9138</v>
      </c>
      <c r="C467" s="108" t="str">
        <f>VLOOKUP(Tabela2[[#This Row],[SIEMA]],Siema2025,4,FALSE)</f>
        <v xml:space="preserve"> SP</v>
      </c>
      <c r="D467" s="106" t="str">
        <f>VLOOKUP(Tabela2[[#This Row],[SIEMA]],Siema2025,3,FALSE)</f>
        <v xml:space="preserve">Rincão </v>
      </c>
      <c r="E467" s="106" t="str">
        <f>VLOOKUP(Tabela2[[#This Row],[SIEMA]],Siema2025,20,FALSE)</f>
        <v>28+680</v>
      </c>
      <c r="F467" s="106"/>
      <c r="G467" s="106" t="s">
        <v>9139</v>
      </c>
      <c r="H467" s="106" t="s">
        <v>9140</v>
      </c>
      <c r="I467" s="104" t="s">
        <v>7120</v>
      </c>
      <c r="J467" s="105">
        <f>VLOOKUP(Tabela2[[#This Row],[SIEMA]],Siema2025,2,FALSE)</f>
        <v>45849</v>
      </c>
      <c r="K467" s="105" t="str">
        <f>VLOOKUP(Tabela2[[#This Row],[SIEMA]],Siema2025,16,FALSE)</f>
        <v>Sexta</v>
      </c>
      <c r="L467" s="106" t="str">
        <f>IF(Tabela2[[#This Row],[Data]]="","Sem Informação",VLOOKUP(MONTH(Tabela2[[#This Row],[Data]]),'[1]Validação de dados'!$I$1:$J$13,2,0))</f>
        <v>Julho</v>
      </c>
      <c r="M467" s="104">
        <f>YEAR(Tabela2[[#This Row],[Data]])</f>
        <v>2025</v>
      </c>
      <c r="N467" s="105" t="str">
        <f>VLOOKUP(Tabela2[[#This Row],[SIEMA]],Siema2025,17,FALSE)</f>
        <v>Matutino</v>
      </c>
      <c r="O467" s="105" t="str">
        <f>VLOOKUP(Tabela2[[#This Row],[SIEMA]],Siema2025,5,FALSE)</f>
        <v>Ferrovia</v>
      </c>
      <c r="P467" s="104" t="str">
        <f>VLOOKUP(Tabela2[[#This Row],[SIEMA]],Siema2025,21,FALSE)</f>
        <v>Abalroamento de veiculo pesado</v>
      </c>
      <c r="Q467" s="104" t="s">
        <v>7127</v>
      </c>
      <c r="R467" s="104" t="s">
        <v>7127</v>
      </c>
      <c r="S467" s="107" t="s">
        <v>562</v>
      </c>
      <c r="T467" s="104" t="str">
        <f>VLOOKUP(Tabela2[[#This Row],[SIEMA]],Siema2025,11,FALSE)</f>
        <v>50</v>
      </c>
      <c r="U467" s="104" t="s">
        <v>648</v>
      </c>
      <c r="V467" s="104" t="s">
        <v>7127</v>
      </c>
      <c r="W467" s="104"/>
      <c r="X467" s="113"/>
      <c r="Y467" s="109" t="str">
        <f>IF(W467="","", IF(W467="NC","", IF(W467="NE","", IF(W467="NA","",IFERROR(VLOOKUP(W467,Produtos!$A$1:$C$2319,2,FALSE),"Não Cadastrado")))))</f>
        <v/>
      </c>
      <c r="Z467" s="104"/>
      <c r="AA467" s="104"/>
      <c r="AB467" s="104" t="str">
        <f>IF(W467="","",IF(ISNUMBER(W467)=FALSE,"Não se aplica",IFERROR(VLOOKUP(W467,Produtos!$A$1:$C$2319,3,FALSE),"Não Cadastrado")))</f>
        <v/>
      </c>
      <c r="AC467" s="104"/>
      <c r="AD467" s="108"/>
      <c r="AE467" s="107" t="str">
        <f>IF(AC467="","", IF(AC467="NC","", IF(AC467="NE","", IF(AC467="NA","",IFERROR(VLOOKUP(AC467,Produtos!$A$1:$C$2319,2,FALSE),"Não Cadastrado")))))</f>
        <v/>
      </c>
      <c r="AF467" s="104"/>
      <c r="AG467" s="104"/>
      <c r="AH467" s="104" t="str">
        <f>IF(AC467="","",IF(ISNUMBER(AC467)=FALSE,"Não se aplica",IFERROR(VLOOKUP(AC467,Produtos!$A$1:$C$2319,3,FALSE),"Não Cadastrado")))</f>
        <v/>
      </c>
      <c r="AI467" s="104"/>
      <c r="AJ467" s="104" t="str">
        <f>VLOOKUP(Tabela2[[#This Row],[SIEMA]],Siema2025,26,FALSE)</f>
        <v>Na manhã do dia 11/07, o equipamento de manutenção (esmerilhadora) colidiu com um caminhão que atravessava a Passagem em Nível (PN).</v>
      </c>
      <c r="AK467" s="107" t="s">
        <v>7381</v>
      </c>
      <c r="AL467" s="107"/>
      <c r="AM467" s="107"/>
      <c r="AN467" s="108" t="str">
        <f>VLOOKUP(Tabela2[[#This Row],[SIEMA]],Siema2025,51,FALSE)</f>
        <v/>
      </c>
      <c r="AO467" s="108" t="str">
        <f>VLOOKUP(Tabela2[[#This Row],[SIEMA]],Siema2025,53,FALSE)</f>
        <v/>
      </c>
      <c r="AP467" s="108" t="str">
        <f>VLOOKUP(Tabela2[[#This Row],[SIEMA]],Siema2025,55,FALSE)</f>
        <v/>
      </c>
      <c r="AQ467" s="108" t="str">
        <f>VLOOKUP(Tabela2[[#This Row],[SIEMA]],Siema2025,57,FALSE)</f>
        <v/>
      </c>
      <c r="AR467" s="108" t="str">
        <f>VLOOKUP(Tabela2[[#This Row],[SIEMA]],Siema2025,59,FALSE)</f>
        <v/>
      </c>
      <c r="AS467" s="108" t="str">
        <f>VLOOKUP(Tabela2[[#This Row],[SIEMA]],Siema2025,61,FALSE)</f>
        <v/>
      </c>
      <c r="AT467" s="108" t="str">
        <f>VLOOKUP(Tabela2[[#This Row],[SIEMA]],Siema2025,63,FALSE)</f>
        <v/>
      </c>
      <c r="AU467" s="108" t="str">
        <f>VLOOKUP(Tabela2[[#This Row],[SIEMA]],Siema2025,65,FALSE)</f>
        <v>X</v>
      </c>
      <c r="AV467" s="108" t="str">
        <f>VLOOKUP(Tabela2[[#This Row],[SIEMA]],Siema2025,67,FALSE)</f>
        <v/>
      </c>
      <c r="AW467" s="108" t="str">
        <f>VLOOKUP(Tabela2[[#This Row],[SIEMA]],Siema2025,69,FALSE)</f>
        <v/>
      </c>
      <c r="AX467" s="108" t="str">
        <f>VLOOKUP(Tabela2[[#This Row],[SIEMA]],Siema2025,71,FALSE)</f>
        <v/>
      </c>
      <c r="AY467" s="108" t="str">
        <f>VLOOKUP(Tabela2[[#This Row],[SIEMA]],Siema2025,73,FALSE)</f>
        <v/>
      </c>
      <c r="AZ467" s="108" t="str">
        <f>VLOOKUP(Tabela2[[#This Row],[SIEMA]],Siema2025,75,FALSE)</f>
        <v/>
      </c>
      <c r="BA467" s="108" t="str">
        <f>VLOOKUP(Tabela2[[#This Row],[SIEMA]],Siema2025,77,FALSE)</f>
        <v/>
      </c>
      <c r="BB467" s="108" t="str">
        <f>VLOOKUP(Tabela2[[#This Row],[SIEMA]],Siema2025,79,FALSE)</f>
        <v/>
      </c>
      <c r="BC467" s="108" t="str">
        <f>IF(Tabela2[[#This Row],[Outro(s) ]] = "X", "PREENCHER","NA")</f>
        <v>NA</v>
      </c>
      <c r="BD467" s="108" t="str">
        <f>VLOOKUP(Tabela2[[#This Row],[SIEMA]],Siema2025,82,FALSE)</f>
        <v/>
      </c>
      <c r="BE467" s="108" t="str">
        <f>VLOOKUP(Tabela2[[#This Row],[SIEMA]],Siema2025,81,FALSE)</f>
        <v/>
      </c>
      <c r="BF467" s="110" t="s">
        <v>3066</v>
      </c>
      <c r="BG467" s="110" t="s">
        <v>7123</v>
      </c>
      <c r="BH467" s="111" t="str">
        <f>VLOOKUP(Tabela2[[#This Row],[SIEMA]],Siema2025,29,FALSE)</f>
        <v>02502844000166</v>
      </c>
      <c r="BI467" s="112" t="str">
        <f>VLOOKUP(Tabela2[[#This Row],[SIEMA]],Siema2025,107,FALSE)</f>
        <v>Não</v>
      </c>
      <c r="BJ467" s="107" t="s">
        <v>7099</v>
      </c>
      <c r="BK467" s="104" t="s">
        <v>2696</v>
      </c>
      <c r="BL467" s="140">
        <v>45853</v>
      </c>
      <c r="BM467" s="108">
        <f ca="1">IF(Tabela2[[#This Row],[Data de atendimento do Ibama (considerar o primeiro documento/ação)]]="",_xlfn.DAYS(TODAY(),J467),_xlfn.DAYS(Tabela2[[#This Row],[Data de atendimento do Ibama (considerar o primeiro documento/ação)]],J467))</f>
        <v>4</v>
      </c>
      <c r="BN467" s="108" t="str">
        <f>IF(Tabela2[[#This Row],[Atendido pelo Ibama ("Não" ou "Sim")]]="Não","Preencher", IF(Tabela2[[#This Row],[Atendido pelo Ibama ("Não" ou "Sim")]]="Sim","NA",""))</f>
        <v>NA</v>
      </c>
      <c r="BO467" s="114" t="s">
        <v>7100</v>
      </c>
      <c r="BP467" s="108" t="str">
        <f>IF(Tabela2[[#This Row],[Forma de atendimento (primeiro documento/ação)]]= "Outros (especificar)", "PREENCHER","NA")</f>
        <v>NA</v>
      </c>
      <c r="BQ467" s="106" t="s">
        <v>2696</v>
      </c>
      <c r="BR467" s="108" t="s">
        <v>123</v>
      </c>
      <c r="BS467" s="108" t="s">
        <v>2696</v>
      </c>
      <c r="BT467" s="108" t="s">
        <v>7101</v>
      </c>
      <c r="BU467" s="108" t="s">
        <v>2696</v>
      </c>
      <c r="BV467" s="108" t="s">
        <v>123</v>
      </c>
      <c r="BW467" s="108" t="s">
        <v>2696</v>
      </c>
      <c r="BX467" s="106" t="s">
        <v>7102</v>
      </c>
      <c r="BY467" s="140">
        <v>45999</v>
      </c>
      <c r="BZ467" s="104">
        <f>IF(Tabela2[[#This Row],[Data do documento de encerramento]]="NA","NA",IF(Tabela2[[#This Row],[Data do documento de encerramento]]="","Pendente de conclusão/ encerramento",_xlfn.DAYS(Tabela2[[#This Row],[Data do documento de encerramento]],J467)))</f>
        <v>150</v>
      </c>
      <c r="CA467" s="107" t="s">
        <v>9141</v>
      </c>
      <c r="CB467" s="107"/>
      <c r="CC467" s="107"/>
      <c r="CD467" s="107"/>
      <c r="CE467" s="107"/>
      <c r="CF467" s="107"/>
    </row>
    <row r="468" spans="1:84" ht="30.75">
      <c r="A468" s="169">
        <v>202571439601</v>
      </c>
      <c r="B468" s="170" t="s">
        <v>9142</v>
      </c>
      <c r="C468" s="108" t="str">
        <f>VLOOKUP(Tabela2[[#This Row],[SIEMA]],Siema2025,4,FALSE)</f>
        <v xml:space="preserve"> ES</v>
      </c>
      <c r="D468" s="106" t="str">
        <f>VLOOKUP(Tabela2[[#This Row],[SIEMA]],Siema2025,3,FALSE)</f>
        <v xml:space="preserve">Aracruz </v>
      </c>
      <c r="E468" s="106" t="str">
        <f>VLOOKUP(Tabela2[[#This Row],[SIEMA]],Siema2025,20,FALSE)</f>
        <v/>
      </c>
      <c r="F468" s="106"/>
      <c r="G468" s="106" t="s">
        <v>9143</v>
      </c>
      <c r="H468" s="106" t="s">
        <v>9144</v>
      </c>
      <c r="I468" s="104" t="str">
        <f>VLOOKUP(Tabela2[[#This Row],[SIEMA]],Siema2025,19,FALSE)</f>
        <v/>
      </c>
      <c r="J468" s="105">
        <f>VLOOKUP(Tabela2[[#This Row],[SIEMA]],Siema2025,2,FALSE)</f>
        <v>45849</v>
      </c>
      <c r="K468" s="105" t="str">
        <f>VLOOKUP(Tabela2[[#This Row],[SIEMA]],Siema2025,16,FALSE)</f>
        <v>Sexta</v>
      </c>
      <c r="L468" s="106" t="str">
        <f>IF(Tabela2[[#This Row],[Data]]="","Sem Informação",VLOOKUP(MONTH(Tabela2[[#This Row],[Data]]),'[1]Validação de dados'!$I$1:$J$13,2,0))</f>
        <v>Julho</v>
      </c>
      <c r="M468" s="104">
        <f>YEAR(Tabela2[[#This Row],[Data]])</f>
        <v>2025</v>
      </c>
      <c r="N468" s="105" t="str">
        <f>VLOOKUP(Tabela2[[#This Row],[SIEMA]],Siema2025,17,FALSE)</f>
        <v>Matutino</v>
      </c>
      <c r="O468" s="105" t="s">
        <v>7250</v>
      </c>
      <c r="P468" s="104" t="str">
        <f>VLOOKUP(Tabela2[[#This Row],[SIEMA]],Siema2025,21,FALSE)</f>
        <v/>
      </c>
      <c r="Q468" s="104" t="str">
        <f>VLOOKUP(Tabela2[[#This Row],[SIEMA]],Siema2025,7,FALSE)</f>
        <v/>
      </c>
      <c r="R468" s="104" t="str">
        <f>VLOOKUP(Tabela2[[#This Row],[SIEMA]],Siema2025,10,FALSE)</f>
        <v/>
      </c>
      <c r="S468" s="107" t="str">
        <f>IF(Q468="","", IF(Q468="NC","", IF(Q468="NE","", IF(Q468="NA","",IFERROR(VLOOKUP(Q468,Produtos!$A$1:$C$2319,2,FALSE),"Não Cadastrado")))))</f>
        <v/>
      </c>
      <c r="T468" s="104" t="str">
        <f>VLOOKUP(Tabela2[[#This Row],[SIEMA]],Siema2025,11,FALSE)</f>
        <v xml:space="preserve"> </v>
      </c>
      <c r="U468" s="104" t="str">
        <f>VLOOKUP(Tabela2[[#This Row],[SIEMA]],Siema2025,12,FALSE)</f>
        <v xml:space="preserve"> </v>
      </c>
      <c r="V468" s="104" t="str">
        <f>IF(Q468="","",IF(ISNUMBER(Q468)=FALSE,"Não se aplica",IFERROR(VLOOKUP(Q468,Produtos!$A$1:$C$2319,3,FALSE),"Não Cadastrado")))</f>
        <v/>
      </c>
      <c r="W468" s="104" t="str">
        <f>VLOOKUP(Tabela2[[#This Row],[SIEMA]],Siema2025,10,FALSE)</f>
        <v/>
      </c>
      <c r="X468" s="113" t="str">
        <f>IF(Tabela2[[#This Row],[Origem do acidente]] = "Plataforma", "PREENCHER","NA")</f>
        <v>NA</v>
      </c>
      <c r="Y468" s="109" t="str">
        <f>IF(W468="","", IF(W468="NC","", IF(W468="NE","", IF(W468="NA","",IFERROR(VLOOKUP(W468,Produtos!$A$1:$C$2319,2,FALSE),"Não Cadastrado")))))</f>
        <v/>
      </c>
      <c r="Z468" s="104" t="str">
        <f>VLOOKUP(Tabela2[[#This Row],[SIEMA]],Siema2025,11,FALSE)</f>
        <v xml:space="preserve"> </v>
      </c>
      <c r="AA468" s="104" t="str">
        <f>VLOOKUP(Tabela2[[#This Row],[SIEMA]],Siema2025,12,FALSE)</f>
        <v xml:space="preserve"> </v>
      </c>
      <c r="AB468" s="104" t="str">
        <f>IF(W468="","",IF(ISNUMBER(W468)=FALSE,"Não se aplica",IFERROR(VLOOKUP(W468,Produtos!$A$1:$C$2319,3,FALSE),"Não Cadastrado")))</f>
        <v/>
      </c>
      <c r="AC468" s="104"/>
      <c r="AD468" s="108" t="str">
        <f>IF(Tabela2[[#This Row],[Origem do acidente]] = "Plataforma", "PREENCHER","NA")</f>
        <v>NA</v>
      </c>
      <c r="AE468" s="107" t="str">
        <f>IF(AC468="","", IF(AC468="NC","", IF(AC468="NE","", IF(AC468="NA","",IFERROR(VLOOKUP(AC468,Produtos!$A$1:$C$2319,2,FALSE),"Não Cadastrado")))))</f>
        <v/>
      </c>
      <c r="AF468" s="104"/>
      <c r="AG468" s="104"/>
      <c r="AH468" s="104" t="str">
        <f>IF(AC468="","",IF(ISNUMBER(AC468)=FALSE,"Não se aplica",IFERROR(VLOOKUP(AC468,Produtos!$A$1:$C$2319,3,FALSE),"Não Cadastrado")))</f>
        <v/>
      </c>
      <c r="AI468" s="104"/>
      <c r="AJ468" s="104" t="str">
        <f>VLOOKUP(Tabela2[[#This Row],[SIEMA]],Siema2025,26,FALSE)</f>
        <v/>
      </c>
      <c r="AK468" s="107"/>
      <c r="AL468" s="107"/>
      <c r="AM468" s="107"/>
      <c r="AN468" s="108" t="str">
        <f>VLOOKUP(Tabela2[[#This Row],[SIEMA]],Siema2025,51,FALSE)</f>
        <v/>
      </c>
      <c r="AO468" s="108" t="str">
        <f>VLOOKUP(Tabela2[[#This Row],[SIEMA]],Siema2025,53,FALSE)</f>
        <v/>
      </c>
      <c r="AP468" s="108" t="str">
        <f>VLOOKUP(Tabela2[[#This Row],[SIEMA]],Siema2025,55,FALSE)</f>
        <v/>
      </c>
      <c r="AQ468" s="108" t="str">
        <f>VLOOKUP(Tabela2[[#This Row],[SIEMA]],Siema2025,57,FALSE)</f>
        <v/>
      </c>
      <c r="AR468" s="108" t="str">
        <f>VLOOKUP(Tabela2[[#This Row],[SIEMA]],Siema2025,59,FALSE)</f>
        <v/>
      </c>
      <c r="AS468" s="108" t="s">
        <v>7132</v>
      </c>
      <c r="AT468" s="108" t="str">
        <f>VLOOKUP(Tabela2[[#This Row],[SIEMA]],Siema2025,63,FALSE)</f>
        <v/>
      </c>
      <c r="AU468" s="108" t="str">
        <f>VLOOKUP(Tabela2[[#This Row],[SIEMA]],Siema2025,65,FALSE)</f>
        <v/>
      </c>
      <c r="AV468" s="108" t="str">
        <f>VLOOKUP(Tabela2[[#This Row],[SIEMA]],Siema2025,67,FALSE)</f>
        <v/>
      </c>
      <c r="AW468" s="108" t="str">
        <f>VLOOKUP(Tabela2[[#This Row],[SIEMA]],Siema2025,69,FALSE)</f>
        <v/>
      </c>
      <c r="AX468" s="108" t="str">
        <f>VLOOKUP(Tabela2[[#This Row],[SIEMA]],Siema2025,71,FALSE)</f>
        <v/>
      </c>
      <c r="AY468" s="108" t="str">
        <f>VLOOKUP(Tabela2[[#This Row],[SIEMA]],Siema2025,73,FALSE)</f>
        <v/>
      </c>
      <c r="AZ468" s="108" t="str">
        <f>VLOOKUP(Tabela2[[#This Row],[SIEMA]],Siema2025,75,FALSE)</f>
        <v/>
      </c>
      <c r="BA468" s="108" t="str">
        <f>VLOOKUP(Tabela2[[#This Row],[SIEMA]],Siema2025,77,FALSE)</f>
        <v/>
      </c>
      <c r="BB468" s="108" t="str">
        <f>VLOOKUP(Tabela2[[#This Row],[SIEMA]],Siema2025,79,FALSE)</f>
        <v/>
      </c>
      <c r="BC468" s="108" t="str">
        <f>IF(Tabela2[[#This Row],[Outro(s) ]] = "X", "PREENCHER","NA")</f>
        <v>NA</v>
      </c>
      <c r="BD468" s="108"/>
      <c r="BE468" s="108" t="str">
        <f>VLOOKUP(Tabela2[[#This Row],[SIEMA]],Siema2025,81,FALSE)</f>
        <v/>
      </c>
      <c r="BF468" s="110" t="str">
        <f>VLOOKUP(Tabela2[[#This Row],[SIEMA]],Siema2025,28,FALSE)</f>
        <v/>
      </c>
      <c r="BG468" s="110"/>
      <c r="BH468" s="111" t="str">
        <f>VLOOKUP(Tabela2[[#This Row],[SIEMA]],Siema2025,29,FALSE)</f>
        <v/>
      </c>
      <c r="BI468" s="112" t="str">
        <f>VLOOKUP(Tabela2[[#This Row],[SIEMA]],Siema2025,107,FALSE)</f>
        <v>Não</v>
      </c>
      <c r="BJ468" s="107" t="s">
        <v>7099</v>
      </c>
      <c r="BK468" s="104" t="s">
        <v>2696</v>
      </c>
      <c r="BL468" s="140">
        <v>45883</v>
      </c>
      <c r="BM468" s="108">
        <f ca="1">IF(Tabela2[[#This Row],[Data de atendimento do Ibama (considerar o primeiro documento/ação)]]="",_xlfn.DAYS(TODAY(),J468),_xlfn.DAYS(Tabela2[[#This Row],[Data de atendimento do Ibama (considerar o primeiro documento/ação)]],J468))</f>
        <v>34</v>
      </c>
      <c r="BN468" s="108" t="str">
        <f>IF(Tabela2[[#This Row],[Atendido pelo Ibama ("Não" ou "Sim")]]="Não","Preencher", IF(Tabela2[[#This Row],[Atendido pelo Ibama ("Não" ou "Sim")]]="Sim","NA",""))</f>
        <v>NA</v>
      </c>
      <c r="BO468" s="114" t="s">
        <v>7100</v>
      </c>
      <c r="BP468" s="108" t="str">
        <f>IF(Tabela2[[#This Row],[Forma de atendimento (primeiro documento/ação)]]= "Outros (especificar)", "PREENCHER","NA")</f>
        <v>NA</v>
      </c>
      <c r="BQ468" s="106" t="s">
        <v>123</v>
      </c>
      <c r="BR468" s="108" t="str">
        <f>IF(Tabela2[[#This Row],[Equipe do Ibama foi a campo? Houve sobrevoo do Poseidon?]] = "Sim", "PREENCHER","NA")</f>
        <v>NA</v>
      </c>
      <c r="BS468" s="108" t="str">
        <f>IF(Tabela2[[#This Row],[Se sim, foi emitida Ordem de Emergência? (informações vinculada à coluna CK)]] = "Sim", "PREENCHER","NA")</f>
        <v>NA</v>
      </c>
      <c r="BT468" s="108" t="str">
        <f>IF(Tabela2[[#This Row],[Foi elaborado Relatório de Vistoria pelo Ibama? (informações vinculada à coluna CK)]] = "Sim", "PREENCHER","NA")</f>
        <v>NA</v>
      </c>
      <c r="BU468" s="108" t="s">
        <v>2696</v>
      </c>
      <c r="BV468" s="108" t="s">
        <v>123</v>
      </c>
      <c r="BW468" s="108" t="s">
        <v>2696</v>
      </c>
      <c r="BX468" s="106" t="s">
        <v>7115</v>
      </c>
      <c r="BY468" s="140">
        <v>46045</v>
      </c>
      <c r="BZ468" s="104">
        <f>IF(Tabela2[[#This Row],[Data do documento de encerramento]]="NA","NA",IF(Tabela2[[#This Row],[Data do documento de encerramento]]="","Pendente de conclusão/ encerramento",_xlfn.DAYS(Tabela2[[#This Row],[Data do documento de encerramento]],J468)))</f>
        <v>196</v>
      </c>
      <c r="CA468" s="107"/>
      <c r="CB468" s="107"/>
      <c r="CC468" s="107"/>
      <c r="CD468" s="107"/>
      <c r="CE468" s="107"/>
      <c r="CF468" s="107"/>
    </row>
    <row r="469" spans="1:84" ht="60.75">
      <c r="A469" s="169">
        <v>202571257626</v>
      </c>
      <c r="B469" s="170" t="s">
        <v>9145</v>
      </c>
      <c r="C469" s="108" t="str">
        <f>VLOOKUP(Tabela2[[#This Row],[SIEMA]],Siema2025,4,FALSE)</f>
        <v xml:space="preserve"> SP</v>
      </c>
      <c r="D469" s="106" t="str">
        <f>VLOOKUP(Tabela2[[#This Row],[SIEMA]],Siema2025,3,FALSE)</f>
        <v xml:space="preserve">Dobrada </v>
      </c>
      <c r="E469" s="106" t="str">
        <f>VLOOKUP(Tabela2[[#This Row],[SIEMA]],Siema2025,20,FALSE)</f>
        <v>KM ferroviário 54+500</v>
      </c>
      <c r="F469" s="106"/>
      <c r="G469" s="106" t="s">
        <v>9146</v>
      </c>
      <c r="H469" s="106" t="s">
        <v>9147</v>
      </c>
      <c r="I469" s="104" t="s">
        <v>7120</v>
      </c>
      <c r="J469" s="105">
        <f>VLOOKUP(Tabela2[[#This Row],[SIEMA]],Siema2025,2,FALSE)</f>
        <v>45850</v>
      </c>
      <c r="K469" s="105" t="str">
        <f>VLOOKUP(Tabela2[[#This Row],[SIEMA]],Siema2025,16,FALSE)</f>
        <v>Sábado</v>
      </c>
      <c r="L469" s="106" t="str">
        <f>IF(Tabela2[[#This Row],[Data]]="","Sem Informação",VLOOKUP(MONTH(Tabela2[[#This Row],[Data]]),'[1]Validação de dados'!$I$1:$J$13,2,0))</f>
        <v>Julho</v>
      </c>
      <c r="M469" s="104">
        <f>YEAR(Tabela2[[#This Row],[Data]])</f>
        <v>2025</v>
      </c>
      <c r="N469" s="105" t="str">
        <f>VLOOKUP(Tabela2[[#This Row],[SIEMA]],Siema2025,17,FALSE)</f>
        <v>Vespertino</v>
      </c>
      <c r="O469" s="105" t="str">
        <f>VLOOKUP(Tabela2[[#This Row],[SIEMA]],Siema2025,5,FALSE)</f>
        <v>Ferrovia</v>
      </c>
      <c r="P469" s="104" t="str">
        <f>VLOOKUP(Tabela2[[#This Row],[SIEMA]],Siema2025,21,FALSE)</f>
        <v/>
      </c>
      <c r="Q469" s="104">
        <v>1202</v>
      </c>
      <c r="R469" s="104" t="s">
        <v>7127</v>
      </c>
      <c r="S469" s="107" t="s">
        <v>3060</v>
      </c>
      <c r="T469" s="104">
        <v>2</v>
      </c>
      <c r="U469" s="104" t="s">
        <v>648</v>
      </c>
      <c r="V469" s="104">
        <f>IF(Q469="","",IF(ISNUMBER(Q469)=FALSE,"Não se aplica",IFERROR(VLOOKUP(Q469,Produtos!$A$1:$C$2319,3,FALSE),"Não Cadastrado")))</f>
        <v>3</v>
      </c>
      <c r="W469" s="104" t="str">
        <f>VLOOKUP(Tabela2[[#This Row],[SIEMA]],Siema2025,10,FALSE)</f>
        <v/>
      </c>
      <c r="X469" s="113"/>
      <c r="Y469" s="109" t="str">
        <f>IF(W469="","", IF(W469="NC","", IF(W469="NE","", IF(W469="NA","",IFERROR(VLOOKUP(W469,Produtos!$A$1:$C$2319,2,FALSE),"Não Cadastrado")))))</f>
        <v/>
      </c>
      <c r="Z469" s="104" t="str">
        <f>VLOOKUP(Tabela2[[#This Row],[SIEMA]],Siema2025,11,FALSE)</f>
        <v xml:space="preserve"> </v>
      </c>
      <c r="AA469" s="104" t="str">
        <f>VLOOKUP(Tabela2[[#This Row],[SIEMA]],Siema2025,12,FALSE)</f>
        <v xml:space="preserve"> </v>
      </c>
      <c r="AB469" s="104" t="str">
        <f>IF(W469="","",IF(ISNUMBER(W469)=FALSE,"Não se aplica",IFERROR(VLOOKUP(W469,Produtos!$A$1:$C$2319,3,FALSE),"Não Cadastrado")))</f>
        <v/>
      </c>
      <c r="AC469" s="104"/>
      <c r="AD469" s="108"/>
      <c r="AE469" s="107" t="str">
        <f>IF(AC469="","", IF(AC469="NC","", IF(AC469="NE","", IF(AC469="NA","",IFERROR(VLOOKUP(AC469,Produtos!$A$1:$C$2319,2,FALSE),"Não Cadastrado")))))</f>
        <v/>
      </c>
      <c r="AF469" s="104"/>
      <c r="AG469" s="104"/>
      <c r="AH469" s="104" t="str">
        <f>IF(AC469="","",IF(ISNUMBER(AC469)=FALSE,"Não se aplica",IFERROR(VLOOKUP(AC469,Produtos!$A$1:$C$2319,3,FALSE),"Não Cadastrado")))</f>
        <v/>
      </c>
      <c r="AI469" s="104"/>
      <c r="AJ469" s="104" t="str">
        <f>VLOOKUP(Tabela2[[#This Row],[SIEMA]],Siema2025,26,FALSE)</f>
        <v>Em sindicância</v>
      </c>
      <c r="AK469" s="107" t="s">
        <v>7112</v>
      </c>
      <c r="AL469" s="107"/>
      <c r="AM469" s="107"/>
      <c r="AN469" s="108" t="str">
        <f>VLOOKUP(Tabela2[[#This Row],[SIEMA]],Siema2025,51,FALSE)</f>
        <v/>
      </c>
      <c r="AO469" s="108" t="str">
        <f>VLOOKUP(Tabela2[[#This Row],[SIEMA]],Siema2025,53,FALSE)</f>
        <v/>
      </c>
      <c r="AP469" s="108" t="str">
        <f>VLOOKUP(Tabela2[[#This Row],[SIEMA]],Siema2025,55,FALSE)</f>
        <v/>
      </c>
      <c r="AQ469" s="108" t="str">
        <f>VLOOKUP(Tabela2[[#This Row],[SIEMA]],Siema2025,57,FALSE)</f>
        <v/>
      </c>
      <c r="AR469" s="108" t="str">
        <f>VLOOKUP(Tabela2[[#This Row],[SIEMA]],Siema2025,59,FALSE)</f>
        <v/>
      </c>
      <c r="AS469" s="108" t="str">
        <f>VLOOKUP(Tabela2[[#This Row],[SIEMA]],Siema2025,61,FALSE)</f>
        <v/>
      </c>
      <c r="AT469" s="108" t="str">
        <f>VLOOKUP(Tabela2[[#This Row],[SIEMA]],Siema2025,63,FALSE)</f>
        <v/>
      </c>
      <c r="AU469" s="108" t="str">
        <f>VLOOKUP(Tabela2[[#This Row],[SIEMA]],Siema2025,65,FALSE)</f>
        <v>X</v>
      </c>
      <c r="AV469" s="108" t="str">
        <f>VLOOKUP(Tabela2[[#This Row],[SIEMA]],Siema2025,67,FALSE)</f>
        <v/>
      </c>
      <c r="AW469" s="108" t="str">
        <f>VLOOKUP(Tabela2[[#This Row],[SIEMA]],Siema2025,69,FALSE)</f>
        <v/>
      </c>
      <c r="AX469" s="108" t="s">
        <v>7132</v>
      </c>
      <c r="AY469" s="108" t="str">
        <f>VLOOKUP(Tabela2[[#This Row],[SIEMA]],Siema2025,73,FALSE)</f>
        <v/>
      </c>
      <c r="AZ469" s="108" t="str">
        <f>VLOOKUP(Tabela2[[#This Row],[SIEMA]],Siema2025,75,FALSE)</f>
        <v/>
      </c>
      <c r="BA469" s="108" t="str">
        <f>VLOOKUP(Tabela2[[#This Row],[SIEMA]],Siema2025,77,FALSE)</f>
        <v/>
      </c>
      <c r="BB469" s="108" t="str">
        <f>VLOOKUP(Tabela2[[#This Row],[SIEMA]],Siema2025,79,FALSE)</f>
        <v/>
      </c>
      <c r="BC469" s="108" t="str">
        <f>IF(Tabela2[[#This Row],[Outro(s) ]] = "X", "PREENCHER","NA")</f>
        <v>NA</v>
      </c>
      <c r="BD469" s="108" t="str">
        <f>VLOOKUP(Tabela2[[#This Row],[SIEMA]],Siema2025,82,FALSE)</f>
        <v/>
      </c>
      <c r="BE469" s="108" t="str">
        <f>VLOOKUP(Tabela2[[#This Row],[SIEMA]],Siema2025,81,FALSE)</f>
        <v/>
      </c>
      <c r="BF469" s="110" t="s">
        <v>3066</v>
      </c>
      <c r="BG469" s="110" t="s">
        <v>7123</v>
      </c>
      <c r="BH469" s="111" t="str">
        <f>VLOOKUP(Tabela2[[#This Row],[SIEMA]],Siema2025,29,FALSE)</f>
        <v>02502844000166</v>
      </c>
      <c r="BI469" s="112" t="str">
        <f>VLOOKUP(Tabela2[[#This Row],[SIEMA]],Siema2025,107,FALSE)</f>
        <v>Não</v>
      </c>
      <c r="BJ469" s="107" t="s">
        <v>7099</v>
      </c>
      <c r="BK469" s="104" t="s">
        <v>2696</v>
      </c>
      <c r="BL469" s="140">
        <v>45853</v>
      </c>
      <c r="BM469" s="108">
        <f ca="1">IF(Tabela2[[#This Row],[Data de atendimento do Ibama (considerar o primeiro documento/ação)]]="",_xlfn.DAYS(TODAY(),J469),_xlfn.DAYS(Tabela2[[#This Row],[Data de atendimento do Ibama (considerar o primeiro documento/ação)]],J469))</f>
        <v>3</v>
      </c>
      <c r="BN469" s="108" t="str">
        <f>IF(Tabela2[[#This Row],[Atendido pelo Ibama ("Não" ou "Sim")]]="Não","Preencher", IF(Tabela2[[#This Row],[Atendido pelo Ibama ("Não" ou "Sim")]]="Sim","NA",""))</f>
        <v>NA</v>
      </c>
      <c r="BO469" s="114" t="s">
        <v>7100</v>
      </c>
      <c r="BP469" s="108" t="str">
        <f>IF(Tabela2[[#This Row],[Forma de atendimento (primeiro documento/ação)]]= "Outros (especificar)", "PREENCHER","NA")</f>
        <v>NA</v>
      </c>
      <c r="BQ469" s="106" t="s">
        <v>2696</v>
      </c>
      <c r="BR469" s="108" t="s">
        <v>123</v>
      </c>
      <c r="BS469" s="108" t="s">
        <v>2696</v>
      </c>
      <c r="BT469" s="108" t="s">
        <v>7101</v>
      </c>
      <c r="BU469" s="108" t="s">
        <v>2696</v>
      </c>
      <c r="BV469" s="108" t="s">
        <v>123</v>
      </c>
      <c r="BW469" s="108" t="s">
        <v>123</v>
      </c>
      <c r="BX469" s="106"/>
      <c r="BY469" s="106"/>
      <c r="BZ469" s="104" t="str">
        <f>IF(Tabela2[[#This Row],[Data do documento de encerramento]]="NA","NA",IF(Tabela2[[#This Row],[Data do documento de encerramento]]="","Pendente de conclusão/ encerramento",_xlfn.DAYS(Tabela2[[#This Row],[Data do documento de encerramento]],J469)))</f>
        <v>Pendente de conclusão/ encerramento</v>
      </c>
      <c r="CA469" s="107"/>
      <c r="CB469" s="107"/>
      <c r="CC469" s="107"/>
      <c r="CD469" s="107"/>
      <c r="CE469" s="107"/>
      <c r="CF469" s="107"/>
    </row>
    <row r="470" spans="1:84" ht="76.5">
      <c r="A470" s="169">
        <v>202571275647</v>
      </c>
      <c r="B470" s="170" t="s">
        <v>9148</v>
      </c>
      <c r="C470" s="108" t="str">
        <f>VLOOKUP(Tabela2[[#This Row],[SIEMA]],Siema2025,4,FALSE)</f>
        <v xml:space="preserve"> PR</v>
      </c>
      <c r="D470" s="106" t="str">
        <f>VLOOKUP(Tabela2[[#This Row],[SIEMA]],Siema2025,3,FALSE)</f>
        <v xml:space="preserve">Ortigueira </v>
      </c>
      <c r="E470" s="106" t="str">
        <f>VLOOKUP(Tabela2[[#This Row],[SIEMA]],Siema2025,20,FALSE)</f>
        <v>Estação Ferroviária Bairro dos França - Ortigueira PR - KM Ferroviário 481+150</v>
      </c>
      <c r="F470" s="106"/>
      <c r="G470" s="106" t="s">
        <v>9149</v>
      </c>
      <c r="H470" s="106" t="s">
        <v>9150</v>
      </c>
      <c r="I470" s="104" t="s">
        <v>7120</v>
      </c>
      <c r="J470" s="105">
        <f>VLOOKUP(Tabela2[[#This Row],[SIEMA]],Siema2025,2,FALSE)</f>
        <v>45850</v>
      </c>
      <c r="K470" s="105" t="str">
        <f>VLOOKUP(Tabela2[[#This Row],[SIEMA]],Siema2025,16,FALSE)</f>
        <v>Sábado</v>
      </c>
      <c r="L470" s="106" t="str">
        <f>IF(Tabela2[[#This Row],[Data]]="","Sem Informação",VLOOKUP(MONTH(Tabela2[[#This Row],[Data]]),'[1]Validação de dados'!$I$1:$J$13,2,0))</f>
        <v>Julho</v>
      </c>
      <c r="M470" s="104">
        <f>YEAR(Tabela2[[#This Row],[Data]])</f>
        <v>2025</v>
      </c>
      <c r="N470" s="105" t="str">
        <f>VLOOKUP(Tabela2[[#This Row],[SIEMA]],Siema2025,17,FALSE)</f>
        <v>Vespertino</v>
      </c>
      <c r="O470" s="105" t="str">
        <f>VLOOKUP(Tabela2[[#This Row],[SIEMA]],Siema2025,5,FALSE)</f>
        <v>Ferrovia</v>
      </c>
      <c r="P470" s="104" t="str">
        <f>VLOOKUP(Tabela2[[#This Row],[SIEMA]],Siema2025,21,FALSE)</f>
        <v>Incêndio registrado nas instalações da ADMT  (Área de Depósito de Materiais Temporários) de dormentes, localizadas na Estação do Bairro dos França, no município de Ortigueira/PR, na tarde do dia 12 de julho de 2025.</v>
      </c>
      <c r="Q470" s="104" t="s">
        <v>7127</v>
      </c>
      <c r="R470" s="104" t="s">
        <v>7127</v>
      </c>
      <c r="S470" s="107" t="s">
        <v>7127</v>
      </c>
      <c r="T470" s="104" t="s">
        <v>7127</v>
      </c>
      <c r="U470" s="104" t="str">
        <f>VLOOKUP(Tabela2[[#This Row],[SIEMA]],Siema2025,12,FALSE)</f>
        <v xml:space="preserve"> </v>
      </c>
      <c r="V470" s="104" t="s">
        <v>7127</v>
      </c>
      <c r="W470" s="104" t="str">
        <f>VLOOKUP(Tabela2[[#This Row],[SIEMA]],Siema2025,10,FALSE)</f>
        <v/>
      </c>
      <c r="X470" s="113"/>
      <c r="Y470" s="109" t="str">
        <f>IF(W470="","", IF(W470="NC","", IF(W470="NE","", IF(W470="NA","",IFERROR(VLOOKUP(W470,Produtos!$A$1:$C$2319,2,FALSE),"Não Cadastrado")))))</f>
        <v/>
      </c>
      <c r="Z470" s="104" t="str">
        <f>VLOOKUP(Tabela2[[#This Row],[SIEMA]],Siema2025,11,FALSE)</f>
        <v xml:space="preserve"> </v>
      </c>
      <c r="AA470" s="104" t="str">
        <f>VLOOKUP(Tabela2[[#This Row],[SIEMA]],Siema2025,12,FALSE)</f>
        <v xml:space="preserve"> </v>
      </c>
      <c r="AB470" s="104" t="str">
        <f>IF(W470="","",IF(ISNUMBER(W470)=FALSE,"Não se aplica",IFERROR(VLOOKUP(W470,Produtos!$A$1:$C$2319,3,FALSE),"Não Cadastrado")))</f>
        <v/>
      </c>
      <c r="AC470" s="104"/>
      <c r="AD470" s="108"/>
      <c r="AE470" s="107" t="str">
        <f>IF(AC470="","", IF(AC470="NC","", IF(AC470="NE","", IF(AC470="NA","",IFERROR(VLOOKUP(AC470,Produtos!$A$1:$C$2319,2,FALSE),"Não Cadastrado")))))</f>
        <v/>
      </c>
      <c r="AF470" s="104"/>
      <c r="AG470" s="104"/>
      <c r="AH470" s="104" t="str">
        <f>IF(AC470="","",IF(ISNUMBER(AC470)=FALSE,"Não se aplica",IFERROR(VLOOKUP(AC470,Produtos!$A$1:$C$2319,3,FALSE),"Não Cadastrado")))</f>
        <v/>
      </c>
      <c r="AI470" s="104"/>
      <c r="AJ470" s="104" t="str">
        <f>VLOOKUP(Tabela2[[#This Row],[SIEMA]],Siema2025,26,FALSE)</f>
        <v>Em sindicância.</v>
      </c>
      <c r="AK470" s="107" t="s">
        <v>7623</v>
      </c>
      <c r="AL470" s="107"/>
      <c r="AM470" s="107"/>
      <c r="AN470" s="108" t="str">
        <f>VLOOKUP(Tabela2[[#This Row],[SIEMA]],Siema2025,51,FALSE)</f>
        <v/>
      </c>
      <c r="AO470" s="108" t="str">
        <f>VLOOKUP(Tabela2[[#This Row],[SIEMA]],Siema2025,53,FALSE)</f>
        <v/>
      </c>
      <c r="AP470" s="108" t="str">
        <f>VLOOKUP(Tabela2[[#This Row],[SIEMA]],Siema2025,55,FALSE)</f>
        <v/>
      </c>
      <c r="AQ470" s="108" t="str">
        <f>VLOOKUP(Tabela2[[#This Row],[SIEMA]],Siema2025,57,FALSE)</f>
        <v/>
      </c>
      <c r="AR470" s="108" t="str">
        <f>VLOOKUP(Tabela2[[#This Row],[SIEMA]],Siema2025,59,FALSE)</f>
        <v/>
      </c>
      <c r="AS470" s="108" t="str">
        <f>VLOOKUP(Tabela2[[#This Row],[SIEMA]],Siema2025,61,FALSE)</f>
        <v/>
      </c>
      <c r="AT470" s="108" t="str">
        <f>VLOOKUP(Tabela2[[#This Row],[SIEMA]],Siema2025,63,FALSE)</f>
        <v/>
      </c>
      <c r="AU470" s="108" t="str">
        <f>VLOOKUP(Tabela2[[#This Row],[SIEMA]],Siema2025,65,FALSE)</f>
        <v>X</v>
      </c>
      <c r="AV470" s="108" t="str">
        <f>VLOOKUP(Tabela2[[#This Row],[SIEMA]],Siema2025,67,FALSE)</f>
        <v/>
      </c>
      <c r="AW470" s="108" t="str">
        <f>VLOOKUP(Tabela2[[#This Row],[SIEMA]],Siema2025,69,FALSE)</f>
        <v>X</v>
      </c>
      <c r="AX470" s="108" t="str">
        <f>VLOOKUP(Tabela2[[#This Row],[SIEMA]],Siema2025,71,FALSE)</f>
        <v/>
      </c>
      <c r="AY470" s="108" t="str">
        <f>VLOOKUP(Tabela2[[#This Row],[SIEMA]],Siema2025,73,FALSE)</f>
        <v/>
      </c>
      <c r="AZ470" s="108" t="str">
        <f>VLOOKUP(Tabela2[[#This Row],[SIEMA]],Siema2025,75,FALSE)</f>
        <v/>
      </c>
      <c r="BA470" s="108" t="str">
        <f>VLOOKUP(Tabela2[[#This Row],[SIEMA]],Siema2025,77,FALSE)</f>
        <v/>
      </c>
      <c r="BB470" s="108" t="str">
        <f>VLOOKUP(Tabela2[[#This Row],[SIEMA]],Siema2025,79,FALSE)</f>
        <v/>
      </c>
      <c r="BC470" s="108" t="str">
        <f>IF(Tabela2[[#This Row],[Outro(s) ]] = "X", "PREENCHER","NA")</f>
        <v>NA</v>
      </c>
      <c r="BD470" s="108" t="str">
        <f>VLOOKUP(Tabela2[[#This Row],[SIEMA]],Siema2025,82,FALSE)</f>
        <v/>
      </c>
      <c r="BE470" s="108" t="str">
        <f>VLOOKUP(Tabela2[[#This Row],[SIEMA]],Siema2025,81,FALSE)</f>
        <v/>
      </c>
      <c r="BF470" s="110" t="s">
        <v>3066</v>
      </c>
      <c r="BG470" s="110" t="s">
        <v>7422</v>
      </c>
      <c r="BH470" s="111" t="str">
        <f>VLOOKUP(Tabela2[[#This Row],[SIEMA]],Siema2025,29,FALSE)</f>
        <v>01258944000550</v>
      </c>
      <c r="BI470" s="112" t="str">
        <f>VLOOKUP(Tabela2[[#This Row],[SIEMA]],Siema2025,107,FALSE)</f>
        <v>Não</v>
      </c>
      <c r="BJ470" s="107" t="s">
        <v>7099</v>
      </c>
      <c r="BK470" s="104" t="s">
        <v>2696</v>
      </c>
      <c r="BL470" s="140">
        <v>45888</v>
      </c>
      <c r="BM470" s="108">
        <f ca="1">IF(Tabela2[[#This Row],[Data de atendimento do Ibama (considerar o primeiro documento/ação)]]="",_xlfn.DAYS(TODAY(),J470),_xlfn.DAYS(Tabela2[[#This Row],[Data de atendimento do Ibama (considerar o primeiro documento/ação)]],J470))</f>
        <v>38</v>
      </c>
      <c r="BN470" s="108" t="str">
        <f>IF(Tabela2[[#This Row],[Atendido pelo Ibama ("Não" ou "Sim")]]="Não","Preencher", IF(Tabela2[[#This Row],[Atendido pelo Ibama ("Não" ou "Sim")]]="Sim","NA",""))</f>
        <v>NA</v>
      </c>
      <c r="BO470" s="114" t="s">
        <v>7182</v>
      </c>
      <c r="BP470" s="108" t="str">
        <f>IF(Tabela2[[#This Row],[Forma de atendimento (primeiro documento/ação)]]= "Outros (especificar)", "PREENCHER","NA")</f>
        <v>NA</v>
      </c>
      <c r="BQ470" s="106" t="s">
        <v>123</v>
      </c>
      <c r="BR470" s="108" t="str">
        <f>IF(Tabela2[[#This Row],[Equipe do Ibama foi a campo? Houve sobrevoo do Poseidon?]] = "Sim", "PREENCHER","NA")</f>
        <v>NA</v>
      </c>
      <c r="BS470" s="108" t="str">
        <f>IF(Tabela2[[#This Row],[Se sim, foi emitida Ordem de Emergência? (informações vinculada à coluna CK)]] = "Sim", "PREENCHER","NA")</f>
        <v>NA</v>
      </c>
      <c r="BT470" s="108" t="s">
        <v>7101</v>
      </c>
      <c r="BU470" s="108" t="s">
        <v>2696</v>
      </c>
      <c r="BV470" s="108" t="s">
        <v>123</v>
      </c>
      <c r="BW470" s="108" t="s">
        <v>2696</v>
      </c>
      <c r="BX470" s="106" t="s">
        <v>7115</v>
      </c>
      <c r="BY470" s="140">
        <v>45890</v>
      </c>
      <c r="BZ470" s="104">
        <f>IF(Tabela2[[#This Row],[Data do documento de encerramento]]="NA","NA",IF(Tabela2[[#This Row],[Data do documento de encerramento]]="","Pendente de conclusão/ encerramento",_xlfn.DAYS(Tabela2[[#This Row],[Data do documento de encerramento]],J470)))</f>
        <v>40</v>
      </c>
      <c r="CA470" s="107"/>
      <c r="CB470" s="107"/>
      <c r="CC470" s="107"/>
      <c r="CD470" s="107"/>
      <c r="CE470" s="107"/>
      <c r="CF470" s="107"/>
    </row>
    <row r="471" spans="1:84" ht="30.75">
      <c r="A471" s="169">
        <v>202571328811</v>
      </c>
      <c r="B471" s="170" t="s">
        <v>9151</v>
      </c>
      <c r="C471" s="108" t="str">
        <f>VLOOKUP(Tabela2[[#This Row],[SIEMA]],Siema2025,4,FALSE)</f>
        <v xml:space="preserve"> SP</v>
      </c>
      <c r="D471" s="106" t="str">
        <f>VLOOKUP(Tabela2[[#This Row],[SIEMA]],Siema2025,3,FALSE)</f>
        <v xml:space="preserve">Matão </v>
      </c>
      <c r="E471" s="106" t="str">
        <f>VLOOKUP(Tabela2[[#This Row],[SIEMA]],Siema2025,20,FALSE)</f>
        <v>km ferroviário 37+100</v>
      </c>
      <c r="F471" s="106"/>
      <c r="G471" s="106" t="s">
        <v>9152</v>
      </c>
      <c r="H471" s="106" t="s">
        <v>9153</v>
      </c>
      <c r="I471" s="104" t="s">
        <v>7120</v>
      </c>
      <c r="J471" s="105">
        <f>VLOOKUP(Tabela2[[#This Row],[SIEMA]],Siema2025,2,FALSE)</f>
        <v>45850</v>
      </c>
      <c r="K471" s="105" t="str">
        <f>VLOOKUP(Tabela2[[#This Row],[SIEMA]],Siema2025,16,FALSE)</f>
        <v>Sábado</v>
      </c>
      <c r="L471" s="106" t="str">
        <f>IF(Tabela2[[#This Row],[Data]]="","Sem Informação",VLOOKUP(MONTH(Tabela2[[#This Row],[Data]]),'[1]Validação de dados'!$I$1:$J$13,2,0))</f>
        <v>Julho</v>
      </c>
      <c r="M471" s="104">
        <f>YEAR(Tabela2[[#This Row],[Data]])</f>
        <v>2025</v>
      </c>
      <c r="N471" s="105" t="str">
        <f>VLOOKUP(Tabela2[[#This Row],[SIEMA]],Siema2025,17,FALSE)</f>
        <v>Noturno</v>
      </c>
      <c r="O471" s="105" t="str">
        <f>VLOOKUP(Tabela2[[#This Row],[SIEMA]],Siema2025,5,FALSE)</f>
        <v>Ferrovia</v>
      </c>
      <c r="P471" s="104" t="str">
        <f>VLOOKUP(Tabela2[[#This Row],[SIEMA]],Siema2025,21,FALSE)</f>
        <v/>
      </c>
      <c r="Q471" s="104" t="s">
        <v>7127</v>
      </c>
      <c r="R471" s="104" t="s">
        <v>7127</v>
      </c>
      <c r="S471" s="107" t="s">
        <v>7451</v>
      </c>
      <c r="T471" s="104" t="str">
        <f>VLOOKUP(Tabela2[[#This Row],[SIEMA]],Siema2025,11,FALSE)</f>
        <v>100</v>
      </c>
      <c r="U471" s="104" t="s">
        <v>7121</v>
      </c>
      <c r="V471" s="104" t="s">
        <v>7127</v>
      </c>
      <c r="W471" s="104"/>
      <c r="X471" s="113"/>
      <c r="Y471" s="109" t="str">
        <f>IF(W471="","", IF(W471="NC","", IF(W471="NE","", IF(W471="NA","",IFERROR(VLOOKUP(W471,Produtos!$A$1:$C$2319,2,FALSE),"Não Cadastrado")))))</f>
        <v/>
      </c>
      <c r="Z471" s="104"/>
      <c r="AA471" s="104"/>
      <c r="AB471" s="104"/>
      <c r="AC471" s="104"/>
      <c r="AD471" s="108"/>
      <c r="AE471" s="107" t="str">
        <f>IF(AC471="","", IF(AC471="NC","", IF(AC471="NE","", IF(AC471="NA","",IFERROR(VLOOKUP(AC471,Produtos!$A$1:$C$2319,2,FALSE),"Não Cadastrado")))))</f>
        <v/>
      </c>
      <c r="AF471" s="104"/>
      <c r="AG471" s="104"/>
      <c r="AH471" s="104" t="str">
        <f>IF(AC471="","",IF(ISNUMBER(AC471)=FALSE,"Não se aplica",IFERROR(VLOOKUP(AC471,Produtos!$A$1:$C$2319,3,FALSE),"Não Cadastrado")))</f>
        <v/>
      </c>
      <c r="AI471" s="104"/>
      <c r="AJ471" s="104" t="str">
        <f>VLOOKUP(Tabela2[[#This Row],[SIEMA]],Siema2025,26,FALSE)</f>
        <v>Trem I26 procedente de TRO com destino PSN, composição formada com 134 vagões carregados, ao transpor km 37+100, ocorreu quebra de longarina com descarrilamento do vagão</v>
      </c>
      <c r="AK471" s="107" t="s">
        <v>6834</v>
      </c>
      <c r="AL471" s="107"/>
      <c r="AM471" s="107"/>
      <c r="AN471" s="108" t="str">
        <f>VLOOKUP(Tabela2[[#This Row],[SIEMA]],Siema2025,51,FALSE)</f>
        <v/>
      </c>
      <c r="AO471" s="108" t="str">
        <f>VLOOKUP(Tabela2[[#This Row],[SIEMA]],Siema2025,53,FALSE)</f>
        <v/>
      </c>
      <c r="AP471" s="108" t="str">
        <f>VLOOKUP(Tabela2[[#This Row],[SIEMA]],Siema2025,55,FALSE)</f>
        <v/>
      </c>
      <c r="AQ471" s="108" t="str">
        <f>VLOOKUP(Tabela2[[#This Row],[SIEMA]],Siema2025,57,FALSE)</f>
        <v/>
      </c>
      <c r="AR471" s="108" t="str">
        <f>VLOOKUP(Tabela2[[#This Row],[SIEMA]],Siema2025,59,FALSE)</f>
        <v/>
      </c>
      <c r="AS471" s="108" t="str">
        <f>VLOOKUP(Tabela2[[#This Row],[SIEMA]],Siema2025,61,FALSE)</f>
        <v/>
      </c>
      <c r="AT471" s="108" t="str">
        <f>VLOOKUP(Tabela2[[#This Row],[SIEMA]],Siema2025,63,FALSE)</f>
        <v/>
      </c>
      <c r="AU471" s="108" t="str">
        <f>VLOOKUP(Tabela2[[#This Row],[SIEMA]],Siema2025,65,FALSE)</f>
        <v>X</v>
      </c>
      <c r="AV471" s="108" t="str">
        <f>VLOOKUP(Tabela2[[#This Row],[SIEMA]],Siema2025,67,FALSE)</f>
        <v/>
      </c>
      <c r="AW471" s="108" t="str">
        <f>VLOOKUP(Tabela2[[#This Row],[SIEMA]],Siema2025,69,FALSE)</f>
        <v/>
      </c>
      <c r="AX471" s="108" t="str">
        <f>VLOOKUP(Tabela2[[#This Row],[SIEMA]],Siema2025,71,FALSE)</f>
        <v/>
      </c>
      <c r="AY471" s="108" t="str">
        <f>VLOOKUP(Tabela2[[#This Row],[SIEMA]],Siema2025,73,FALSE)</f>
        <v/>
      </c>
      <c r="AZ471" s="108" t="str">
        <f>VLOOKUP(Tabela2[[#This Row],[SIEMA]],Siema2025,75,FALSE)</f>
        <v/>
      </c>
      <c r="BA471" s="108" t="str">
        <f>VLOOKUP(Tabela2[[#This Row],[SIEMA]],Siema2025,77,FALSE)</f>
        <v/>
      </c>
      <c r="BB471" s="108" t="str">
        <f>VLOOKUP(Tabela2[[#This Row],[SIEMA]],Siema2025,79,FALSE)</f>
        <v/>
      </c>
      <c r="BC471" s="108" t="str">
        <f>IF(Tabela2[[#This Row],[Outro(s) ]] = "X", "PREENCHER","NA")</f>
        <v>NA</v>
      </c>
      <c r="BD471" s="108" t="str">
        <f>VLOOKUP(Tabela2[[#This Row],[SIEMA]],Siema2025,82,FALSE)</f>
        <v/>
      </c>
      <c r="BE471" s="108" t="str">
        <f>VLOOKUP(Tabela2[[#This Row],[SIEMA]],Siema2025,81,FALSE)</f>
        <v/>
      </c>
      <c r="BF471" s="110" t="s">
        <v>3066</v>
      </c>
      <c r="BG471" s="110" t="s">
        <v>7123</v>
      </c>
      <c r="BH471" s="111" t="str">
        <f>VLOOKUP(Tabela2[[#This Row],[SIEMA]],Siema2025,29,FALSE)</f>
        <v>02502844000166</v>
      </c>
      <c r="BI471" s="112" t="str">
        <f>VLOOKUP(Tabela2[[#This Row],[SIEMA]],Siema2025,107,FALSE)</f>
        <v>Não</v>
      </c>
      <c r="BJ471" s="107" t="s">
        <v>7099</v>
      </c>
      <c r="BK471" s="104" t="s">
        <v>2696</v>
      </c>
      <c r="BL471" s="140">
        <v>45853</v>
      </c>
      <c r="BM471" s="108">
        <f ca="1">IF(Tabela2[[#This Row],[Data de atendimento do Ibama (considerar o primeiro documento/ação)]]="",_xlfn.DAYS(TODAY(),J471),_xlfn.DAYS(Tabela2[[#This Row],[Data de atendimento do Ibama (considerar o primeiro documento/ação)]],J471))</f>
        <v>3</v>
      </c>
      <c r="BN471" s="108" t="str">
        <f>IF(Tabela2[[#This Row],[Atendido pelo Ibama ("Não" ou "Sim")]]="Não","Preencher", IF(Tabela2[[#This Row],[Atendido pelo Ibama ("Não" ou "Sim")]]="Sim","NA",""))</f>
        <v>NA</v>
      </c>
      <c r="BO471" s="114" t="s">
        <v>7100</v>
      </c>
      <c r="BP471" s="108" t="str">
        <f>IF(Tabela2[[#This Row],[Forma de atendimento (primeiro documento/ação)]]= "Outros (especificar)", "PREENCHER","NA")</f>
        <v>NA</v>
      </c>
      <c r="BQ471" s="106" t="s">
        <v>123</v>
      </c>
      <c r="BR471" s="108" t="str">
        <f>IF(Tabela2[[#This Row],[Equipe do Ibama foi a campo? Houve sobrevoo do Poseidon?]] = "Sim", "PREENCHER","NA")</f>
        <v>NA</v>
      </c>
      <c r="BS471" s="108" t="str">
        <f>IF(Tabela2[[#This Row],[Se sim, foi emitida Ordem de Emergência? (informações vinculada à coluna CK)]] = "Sim", "PREENCHER","NA")</f>
        <v>NA</v>
      </c>
      <c r="BT471" s="108" t="s">
        <v>7101</v>
      </c>
      <c r="BU471" s="108" t="s">
        <v>2696</v>
      </c>
      <c r="BV471" s="108" t="s">
        <v>123</v>
      </c>
      <c r="BW471" s="108" t="s">
        <v>123</v>
      </c>
      <c r="BX471" s="106"/>
      <c r="BY471" s="140"/>
      <c r="BZ471" s="104" t="str">
        <f>IF(Tabela2[[#This Row],[Data do documento de encerramento]]="NA","NA",IF(Tabela2[[#This Row],[Data do documento de encerramento]]="","Pendente de conclusão/ encerramento",_xlfn.DAYS(Tabela2[[#This Row],[Data do documento de encerramento]],J471)))</f>
        <v>Pendente de conclusão/ encerramento</v>
      </c>
      <c r="CA471" s="107"/>
      <c r="CB471" s="107"/>
      <c r="CC471" s="115"/>
      <c r="CD471" s="107"/>
      <c r="CE471" s="107"/>
      <c r="CF471" s="107"/>
    </row>
    <row r="472" spans="1:84" ht="60.75">
      <c r="A472" s="182">
        <v>202571364850</v>
      </c>
      <c r="B472" s="170" t="s">
        <v>9154</v>
      </c>
      <c r="C472" s="108" t="s">
        <v>672</v>
      </c>
      <c r="D472" s="106" t="s">
        <v>637</v>
      </c>
      <c r="E472" s="106" t="s">
        <v>8759</v>
      </c>
      <c r="F472" s="106"/>
      <c r="G472" s="106" t="s">
        <v>9155</v>
      </c>
      <c r="H472" s="106" t="s">
        <v>9156</v>
      </c>
      <c r="I472" s="104" t="str">
        <f>VLOOKUP(Tabela2[[#This Row],[SIEMA]],Siema2025,19,FALSE)</f>
        <v>Santos</v>
      </c>
      <c r="J472" s="105">
        <f>VLOOKUP(Tabela2[[#This Row],[SIEMA]],Siema2025,2,FALSE)</f>
        <v>45850</v>
      </c>
      <c r="K472" s="105" t="str">
        <f>VLOOKUP(Tabela2[[#This Row],[SIEMA]],Siema2025,16,FALSE)</f>
        <v>Sábado</v>
      </c>
      <c r="L472" s="106" t="str">
        <f>IF(Tabela2[[#This Row],[Data]]="","Sem Informação",VLOOKUP(MONTH(Tabela2[[#This Row],[Data]]),'[1]Validação de dados'!$I$1:$J$13,2,0))</f>
        <v>Julho</v>
      </c>
      <c r="M472" s="104">
        <f>YEAR(Tabela2[[#This Row],[Data]])</f>
        <v>2025</v>
      </c>
      <c r="N472" s="105" t="str">
        <f>VLOOKUP(Tabela2[[#This Row],[SIEMA]],Siema2025,17,FALSE)</f>
        <v>Noturno</v>
      </c>
      <c r="O472" s="105" t="s">
        <v>111</v>
      </c>
      <c r="P472" s="104" t="str">
        <f>VLOOKUP(Tabela2[[#This Row],[SIEMA]],Siema2025,21,FALSE)</f>
        <v>Embarcação Deep Star, Campo de Búzios, Bacia de Santos.</v>
      </c>
      <c r="Q472" s="104" t="s">
        <v>7094</v>
      </c>
      <c r="R472" s="104" t="s">
        <v>7471</v>
      </c>
      <c r="S472" s="107" t="s">
        <v>7096</v>
      </c>
      <c r="T472" s="104">
        <v>1.5E-5</v>
      </c>
      <c r="U472" s="104" t="s">
        <v>7111</v>
      </c>
      <c r="V472" s="104" t="s">
        <v>7472</v>
      </c>
      <c r="W472" s="104"/>
      <c r="X472" s="113"/>
      <c r="Y472" s="109" t="str">
        <f>IF(W472="","", IF(W472="NC","", IF(W472="NE","", IF(W472="NA","",IFERROR(VLOOKUP(W472,Produtos!$A$1:$C$2319,2,FALSE),"Não Cadastrado")))))</f>
        <v/>
      </c>
      <c r="Z472" s="104"/>
      <c r="AA472" s="104"/>
      <c r="AB472" s="104" t="str">
        <f>IF(W472="","",IF(ISNUMBER(W472)=FALSE,"Não se aplica",IFERROR(VLOOKUP(W472,Produtos!$A$1:$C$2319,3,FALSE),"Não Cadastrado")))</f>
        <v/>
      </c>
      <c r="AC472" s="104"/>
      <c r="AD472" s="108"/>
      <c r="AE472" s="107" t="str">
        <f>IF(AC472="","", IF(AC472="NC","", IF(AC472="NE","", IF(AC472="NA","",IFERROR(VLOOKUP(AC472,Produtos!$A$1:$C$2319,2,FALSE),"Não Cadastrado")))))</f>
        <v/>
      </c>
      <c r="AF472" s="104"/>
      <c r="AG472" s="104"/>
      <c r="AH472" s="104" t="str">
        <f>IF(AC472="","",IF(ISNUMBER(AC472)=FALSE,"Não se aplica",IFERROR(VLOOKUP(AC472,Produtos!$A$1:$C$2319,3,FALSE),"Não Cadastrado")))</f>
        <v/>
      </c>
      <c r="AI472" s="104"/>
      <c r="AJ472" s="104" t="str">
        <f>VLOOKUP(Tabela2[[#This Row],[SIEMA]],Siema2025,26,FALSE)</f>
        <v>Falha de vedação de componentes do braço articulado do veículo - em investigação.
Atualização do dia 01/08/2025
Performance imprópia de sistema/ equipamento não identificada [13.3.3]</v>
      </c>
      <c r="AK472" s="107" t="s">
        <v>7112</v>
      </c>
      <c r="AL472" s="107"/>
      <c r="AM472" s="107"/>
      <c r="AN472" s="108" t="str">
        <f>VLOOKUP(Tabela2[[#This Row],[SIEMA]],Siema2025,51,FALSE)</f>
        <v/>
      </c>
      <c r="AO472" s="108" t="str">
        <f>VLOOKUP(Tabela2[[#This Row],[SIEMA]],Siema2025,53,FALSE)</f>
        <v/>
      </c>
      <c r="AP472" s="108" t="str">
        <f>VLOOKUP(Tabela2[[#This Row],[SIEMA]],Siema2025,55,FALSE)</f>
        <v/>
      </c>
      <c r="AQ472" s="108" t="str">
        <f>VLOOKUP(Tabela2[[#This Row],[SIEMA]],Siema2025,57,FALSE)</f>
        <v/>
      </c>
      <c r="AR472" s="108" t="str">
        <f>VLOOKUP(Tabela2[[#This Row],[SIEMA]],Siema2025,59,FALSE)</f>
        <v/>
      </c>
      <c r="AS472" s="108" t="str">
        <f>VLOOKUP(Tabela2[[#This Row],[SIEMA]],Siema2025,61,FALSE)</f>
        <v>X</v>
      </c>
      <c r="AT472" s="108" t="str">
        <f>VLOOKUP(Tabela2[[#This Row],[SIEMA]],Siema2025,63,FALSE)</f>
        <v/>
      </c>
      <c r="AU472" s="108" t="str">
        <f>VLOOKUP(Tabela2[[#This Row],[SIEMA]],Siema2025,65,FALSE)</f>
        <v/>
      </c>
      <c r="AV472" s="108" t="str">
        <f>VLOOKUP(Tabela2[[#This Row],[SIEMA]],Siema2025,67,FALSE)</f>
        <v/>
      </c>
      <c r="AW472" s="108" t="str">
        <f>VLOOKUP(Tabela2[[#This Row],[SIEMA]],Siema2025,69,FALSE)</f>
        <v/>
      </c>
      <c r="AX472" s="108" t="str">
        <f>VLOOKUP(Tabela2[[#This Row],[SIEMA]],Siema2025,71,FALSE)</f>
        <v/>
      </c>
      <c r="AY472" s="108" t="str">
        <f>VLOOKUP(Tabela2[[#This Row],[SIEMA]],Siema2025,73,FALSE)</f>
        <v/>
      </c>
      <c r="AZ472" s="108" t="str">
        <f>VLOOKUP(Tabela2[[#This Row],[SIEMA]],Siema2025,75,FALSE)</f>
        <v/>
      </c>
      <c r="BA472" s="108" t="str">
        <f>VLOOKUP(Tabela2[[#This Row],[SIEMA]],Siema2025,77,FALSE)</f>
        <v/>
      </c>
      <c r="BB472" s="108" t="str">
        <f>VLOOKUP(Tabela2[[#This Row],[SIEMA]],Siema2025,79,FALSE)</f>
        <v/>
      </c>
      <c r="BC472" s="108" t="str">
        <f>IF(Tabela2[[#This Row],[Outro(s) ]] = "X", "PREENCHER","NA")</f>
        <v>NA</v>
      </c>
      <c r="BD472" s="108" t="str">
        <f>VLOOKUP(Tabela2[[#This Row],[SIEMA]],Siema2025,82,FALSE)</f>
        <v/>
      </c>
      <c r="BE472" s="108" t="str">
        <f>VLOOKUP(Tabela2[[#This Row],[SIEMA]],Siema2025,81,FALSE)</f>
        <v/>
      </c>
      <c r="BF472" s="110" t="str">
        <f>VLOOKUP(Tabela2[[#This Row],[SIEMA]],Siema2025,28,FALSE)</f>
        <v>Petrobras</v>
      </c>
      <c r="BG472" s="110"/>
      <c r="BH472" s="111">
        <v>33000167000101</v>
      </c>
      <c r="BI472" s="112" t="str">
        <f>VLOOKUP(Tabela2[[#This Row],[SIEMA]],Siema2025,107,FALSE)</f>
        <v>Não</v>
      </c>
      <c r="BJ472" s="107" t="s">
        <v>7099</v>
      </c>
      <c r="BK472" s="104" t="s">
        <v>2696</v>
      </c>
      <c r="BL472" s="140">
        <v>45855</v>
      </c>
      <c r="BM472" s="108">
        <f ca="1">IF(Tabela2[[#This Row],[Data de atendimento do Ibama (considerar o primeiro documento/ação)]]="",_xlfn.DAYS(TODAY(),J472),_xlfn.DAYS(Tabela2[[#This Row],[Data de atendimento do Ibama (considerar o primeiro documento/ação)]],J472))</f>
        <v>5</v>
      </c>
      <c r="BN472" s="108" t="str">
        <f>IF(Tabela2[[#This Row],[Atendido pelo Ibama ("Não" ou "Sim")]]="Não","Preencher", IF(Tabela2[[#This Row],[Atendido pelo Ibama ("Não" ou "Sim")]]="Sim","NA",""))</f>
        <v>NA</v>
      </c>
      <c r="BO472" s="114" t="s">
        <v>7100</v>
      </c>
      <c r="BP472" s="108" t="str">
        <f>IF(Tabela2[[#This Row],[Forma de atendimento (primeiro documento/ação)]]= "Outros (especificar)", "PREENCHER","NA")</f>
        <v>NA</v>
      </c>
      <c r="BQ472" s="106" t="s">
        <v>123</v>
      </c>
      <c r="BR472" s="108" t="str">
        <f>IF(Tabela2[[#This Row],[Equipe do Ibama foi a campo? Houve sobrevoo do Poseidon?]] = "Sim", "PREENCHER","NA")</f>
        <v>NA</v>
      </c>
      <c r="BS472" s="108" t="str">
        <f>IF(Tabela2[[#This Row],[Se sim, foi emitida Ordem de Emergência? (informações vinculada à coluna CK)]] = "Sim", "PREENCHER","NA")</f>
        <v>NA</v>
      </c>
      <c r="BT472" s="108" t="s">
        <v>7101</v>
      </c>
      <c r="BU472" s="108" t="s">
        <v>2696</v>
      </c>
      <c r="BV472" s="108" t="s">
        <v>123</v>
      </c>
      <c r="BW472" s="108" t="s">
        <v>2696</v>
      </c>
      <c r="BX472" s="106" t="s">
        <v>7102</v>
      </c>
      <c r="BY472" s="140">
        <v>45916</v>
      </c>
      <c r="BZ472" s="104">
        <f>IF(Tabela2[[#This Row],[Data do documento de encerramento]]="NA","NA",IF(Tabela2[[#This Row],[Data do documento de encerramento]]="","Pendente de conclusão/ encerramento",_xlfn.DAYS(Tabela2[[#This Row],[Data do documento de encerramento]],J472)))</f>
        <v>66</v>
      </c>
      <c r="CA472" s="107"/>
      <c r="CB472" s="107" t="s">
        <v>7277</v>
      </c>
      <c r="CC472" s="107" t="s">
        <v>7140</v>
      </c>
      <c r="CD472" s="107" t="s">
        <v>123</v>
      </c>
      <c r="CE472" s="107" t="s">
        <v>123</v>
      </c>
      <c r="CF472" s="107" t="s">
        <v>7105</v>
      </c>
    </row>
    <row r="473" spans="1:84" s="22" customFormat="1" ht="45.75">
      <c r="A473" s="169">
        <v>202571432413</v>
      </c>
      <c r="B473" s="170" t="s">
        <v>9157</v>
      </c>
      <c r="C473" s="108" t="str">
        <f>VLOOKUP(Tabela2[[#This Row],[SIEMA]],Siema2025,4,FALSE)</f>
        <v xml:space="preserve"> PA</v>
      </c>
      <c r="D473" s="106" t="str">
        <f>VLOOKUP(Tabela2[[#This Row],[SIEMA]],Siema2025,3,FALSE)</f>
        <v xml:space="preserve">Novo Progresso </v>
      </c>
      <c r="E473" s="106" t="s">
        <v>7340</v>
      </c>
      <c r="F473" s="106" t="s">
        <v>9158</v>
      </c>
      <c r="G473" s="106" t="s">
        <v>9159</v>
      </c>
      <c r="H473" s="106" t="s">
        <v>9160</v>
      </c>
      <c r="I473" s="106" t="s">
        <v>7120</v>
      </c>
      <c r="J473" s="140">
        <f>VLOOKUP(Tabela2[[#This Row],[SIEMA]],Siema2025,2,FALSE)</f>
        <v>45851</v>
      </c>
      <c r="K473" s="140" t="str">
        <f>VLOOKUP(Tabela2[[#This Row],[SIEMA]],Siema2025,16,FALSE)</f>
        <v>Domingo</v>
      </c>
      <c r="L473" s="106" t="str">
        <f>IF(Tabela2[[#This Row],[Data]]="","Sem Informação",VLOOKUP(MONTH(Tabela2[[#This Row],[Data]]),'[1]Validação de dados'!$I$1:$J$13,2,0))</f>
        <v>Julho</v>
      </c>
      <c r="M473" s="106">
        <f>YEAR(Tabela2[[#This Row],[Data]])</f>
        <v>2025</v>
      </c>
      <c r="N473" s="140" t="str">
        <f>VLOOKUP(Tabela2[[#This Row],[SIEMA]],Siema2025,17,FALSE)</f>
        <v>Madrugada</v>
      </c>
      <c r="O473" s="140" t="str">
        <f>VLOOKUP(Tabela2[[#This Row],[SIEMA]],Siema2025,5,FALSE)</f>
        <v>Rodovia</v>
      </c>
      <c r="P473" s="106" t="str">
        <f>VLOOKUP(Tabela2[[#This Row],[SIEMA]],Siema2025,21,FALSE)</f>
        <v/>
      </c>
      <c r="Q473" s="106">
        <v>1202</v>
      </c>
      <c r="R473" s="106" t="str">
        <f>VLOOKUP(Tabela2[[#This Row],[SIEMA]],Siema2025,10,FALSE)</f>
        <v/>
      </c>
      <c r="S473" s="109" t="str">
        <f>IF(Q473="","", IF(Q473="NC","", IF(Q473="NE","", IF(Q473="NA","",IFERROR(VLOOKUP(Q473,Produtos!$A$1:$C$2319,2,FALSE),"Não Cadastrado")))))</f>
        <v>GASÓLEO ou ÓLEO DIESEL ou ÓLEO PARA AQUECIMENTO, LEVE</v>
      </c>
      <c r="T473" s="106">
        <v>42300</v>
      </c>
      <c r="U473" s="106" t="s">
        <v>648</v>
      </c>
      <c r="V473" s="106">
        <f>IF(Q473="","",IF(ISNUMBER(Q473)=FALSE,"Não se aplica",IFERROR(VLOOKUP(Q473,Produtos!$A$1:$C$2319,3,FALSE),"Não Cadastrado")))</f>
        <v>3</v>
      </c>
      <c r="W473" s="106" t="str">
        <f>VLOOKUP(Tabela2[[#This Row],[SIEMA]],Siema2025,10,FALSE)</f>
        <v/>
      </c>
      <c r="X473" s="108" t="str">
        <f>IF(Tabela2[[#This Row],[Origem do acidente]] = "Plataforma", "PREENCHER","NA")</f>
        <v>NA</v>
      </c>
      <c r="Y473" s="109" t="str">
        <f>IF(W473="","", IF(W473="NC","", IF(W473="NE","", IF(W473="NA","",IFERROR(VLOOKUP(W473,Produtos!$A$1:$C$2319,2,FALSE),"Não Cadastrado")))))</f>
        <v/>
      </c>
      <c r="Z473" s="106" t="str">
        <f>VLOOKUP(Tabela2[[#This Row],[SIEMA]],Siema2025,11,FALSE)</f>
        <v xml:space="preserve"> </v>
      </c>
      <c r="AA473" s="106" t="str">
        <f>VLOOKUP(Tabela2[[#This Row],[SIEMA]],Siema2025,12,FALSE)</f>
        <v xml:space="preserve"> </v>
      </c>
      <c r="AB473" s="106" t="str">
        <f>IF(W473="","",IF(ISNUMBER(W473)=FALSE,"Não se aplica",IFERROR(VLOOKUP(W473,Produtos!$A$1:$C$2319,3,FALSE),"Não Cadastrado")))</f>
        <v/>
      </c>
      <c r="AC473" s="106"/>
      <c r="AD473" s="108" t="str">
        <f>IF(Tabela2[[#This Row],[Origem do acidente]] = "Plataforma", "PREENCHER","NA")</f>
        <v>NA</v>
      </c>
      <c r="AE473" s="109" t="str">
        <f>IF(AC473="","", IF(AC473="NC","", IF(AC473="NE","", IF(AC473="NA","",IFERROR(VLOOKUP(AC473,Produtos!$A$1:$C$2319,2,FALSE),"Não Cadastrado")))))</f>
        <v/>
      </c>
      <c r="AF473" s="106"/>
      <c r="AG473" s="106"/>
      <c r="AH473" s="106" t="str">
        <f>IF(AC473="","",IF(ISNUMBER(AC473)=FALSE,"Não se aplica",IFERROR(VLOOKUP(AC473,Produtos!$A$1:$C$2319,3,FALSE),"Não Cadastrado")))</f>
        <v/>
      </c>
      <c r="AI473" s="106"/>
      <c r="AJ473" s="28" t="s">
        <v>9161</v>
      </c>
      <c r="AK473" s="109" t="s">
        <v>7311</v>
      </c>
      <c r="AL473" s="109" t="s">
        <v>7358</v>
      </c>
      <c r="AM473" s="109" t="s">
        <v>7180</v>
      </c>
      <c r="AN473" s="108" t="str">
        <f>VLOOKUP(Tabela2[[#This Row],[SIEMA]],Siema2025,51,FALSE)</f>
        <v/>
      </c>
      <c r="AO473" s="108" t="str">
        <f>VLOOKUP(Tabela2[[#This Row],[SIEMA]],Siema2025,53,FALSE)</f>
        <v/>
      </c>
      <c r="AP473" s="108" t="str">
        <f>VLOOKUP(Tabela2[[#This Row],[SIEMA]],Siema2025,55,FALSE)</f>
        <v/>
      </c>
      <c r="AQ473" s="108" t="str">
        <f>VLOOKUP(Tabela2[[#This Row],[SIEMA]],Siema2025,57,FALSE)</f>
        <v/>
      </c>
      <c r="AR473" s="108" t="str">
        <f>VLOOKUP(Tabela2[[#This Row],[SIEMA]],Siema2025,59,FALSE)</f>
        <v/>
      </c>
      <c r="AS473" s="108" t="str">
        <f>VLOOKUP(Tabela2[[#This Row],[SIEMA]],Siema2025,61,FALSE)</f>
        <v/>
      </c>
      <c r="AT473" s="108" t="str">
        <f>VLOOKUP(Tabela2[[#This Row],[SIEMA]],Siema2025,63,FALSE)</f>
        <v/>
      </c>
      <c r="AU473" s="108" t="str">
        <f>VLOOKUP(Tabela2[[#This Row],[SIEMA]],Siema2025,65,FALSE)</f>
        <v>X</v>
      </c>
      <c r="AV473" s="108" t="str">
        <f>VLOOKUP(Tabela2[[#This Row],[SIEMA]],Siema2025,67,FALSE)</f>
        <v/>
      </c>
      <c r="AW473" s="108" t="str">
        <f>VLOOKUP(Tabela2[[#This Row],[SIEMA]],Siema2025,69,FALSE)</f>
        <v/>
      </c>
      <c r="AX473" s="108" t="str">
        <f>VLOOKUP(Tabela2[[#This Row],[SIEMA]],Siema2025,71,FALSE)</f>
        <v/>
      </c>
      <c r="AY473" s="108" t="str">
        <f>VLOOKUP(Tabela2[[#This Row],[SIEMA]],Siema2025,73,FALSE)</f>
        <v/>
      </c>
      <c r="AZ473" s="108" t="str">
        <f>VLOOKUP(Tabela2[[#This Row],[SIEMA]],Siema2025,75,FALSE)</f>
        <v/>
      </c>
      <c r="BA473" s="108" t="str">
        <f>VLOOKUP(Tabela2[[#This Row],[SIEMA]],Siema2025,77,FALSE)</f>
        <v/>
      </c>
      <c r="BB473" s="108" t="str">
        <f>VLOOKUP(Tabela2[[#This Row],[SIEMA]],Siema2025,79,FALSE)</f>
        <v/>
      </c>
      <c r="BC473" s="108" t="str">
        <f>IF(Tabela2[[#This Row],[Outro(s) ]] = "X", "PREENCHER","NA")</f>
        <v>NA</v>
      </c>
      <c r="BD473" s="108" t="str">
        <f>VLOOKUP(Tabela2[[#This Row],[SIEMA]],Siema2025,82,FALSE)</f>
        <v/>
      </c>
      <c r="BE473" s="108" t="str">
        <f>VLOOKUP(Tabela2[[#This Row],[SIEMA]],Siema2025,81,FALSE)</f>
        <v/>
      </c>
      <c r="BF473" s="110" t="str">
        <f>VLOOKUP(Tabela2[[#This Row],[SIEMA]],Siema2025,28,FALSE)</f>
        <v>ECODIESEL LTDA</v>
      </c>
      <c r="BG473" s="110"/>
      <c r="BH473" s="111" t="str">
        <f>VLOOKUP(Tabela2[[#This Row],[SIEMA]],Siema2025,29,FALSE)</f>
        <v>38392823000182</v>
      </c>
      <c r="BI473" s="112" t="s">
        <v>7062</v>
      </c>
      <c r="BJ473" s="109" t="s">
        <v>7099</v>
      </c>
      <c r="BK473" s="106" t="s">
        <v>2696</v>
      </c>
      <c r="BL473" s="140">
        <v>45861</v>
      </c>
      <c r="BM473" s="108">
        <f ca="1">IF(Tabela2[[#This Row],[Data de atendimento do Ibama (considerar o primeiro documento/ação)]]="",_xlfn.DAYS(TODAY(),J473),_xlfn.DAYS(Tabela2[[#This Row],[Data de atendimento do Ibama (considerar o primeiro documento/ação)]],J473))</f>
        <v>10</v>
      </c>
      <c r="BN473" s="108" t="str">
        <f>IF(Tabela2[[#This Row],[Atendido pelo Ibama ("Não" ou "Sim")]]="Não","Preencher", IF(Tabela2[[#This Row],[Atendido pelo Ibama ("Não" ou "Sim")]]="Sim","NA",""))</f>
        <v>NA</v>
      </c>
      <c r="BO473" s="114" t="s">
        <v>7286</v>
      </c>
      <c r="BP473" s="108" t="str">
        <f>IF(Tabela2[[#This Row],[Forma de atendimento (primeiro documento/ação)]]= "Outros (especificar)", "PREENCHER","NA")</f>
        <v>NA</v>
      </c>
      <c r="BQ473" s="106" t="s">
        <v>123</v>
      </c>
      <c r="BR473" s="108" t="str">
        <f>IF(Tabela2[[#This Row],[Equipe do Ibama foi a campo? Houve sobrevoo do Poseidon?]] = "Sim", "PREENCHER","NA")</f>
        <v>NA</v>
      </c>
      <c r="BS473" s="108" t="str">
        <f>IF(Tabela2[[#This Row],[Se sim, foi emitida Ordem de Emergência? (informações vinculada à coluna CK)]] = "Sim", "PREENCHER","NA")</f>
        <v>NA</v>
      </c>
      <c r="BT473" s="108" t="s">
        <v>7101</v>
      </c>
      <c r="BU473" s="108" t="s">
        <v>123</v>
      </c>
      <c r="BV473" s="108" t="s">
        <v>123</v>
      </c>
      <c r="BW473" s="108" t="s">
        <v>123</v>
      </c>
      <c r="BX473" s="106" t="s">
        <v>7127</v>
      </c>
      <c r="BY473" s="106"/>
      <c r="BZ473" s="106" t="str">
        <f>IF(Tabela2[[#This Row],[Data do documento de encerramento]]="NA","NA",IF(Tabela2[[#This Row],[Data do documento de encerramento]]="","Pendente de conclusão/ encerramento",_xlfn.DAYS(Tabela2[[#This Row],[Data do documento de encerramento]],J473)))</f>
        <v>Pendente de conclusão/ encerramento</v>
      </c>
      <c r="CA473" s="109" t="s">
        <v>9162</v>
      </c>
      <c r="CB473" s="109"/>
      <c r="CC473" s="109"/>
      <c r="CD473" s="109"/>
      <c r="CE473" s="109"/>
      <c r="CF473" s="109"/>
    </row>
    <row r="474" spans="1:84">
      <c r="A474" s="169">
        <v>202571536038</v>
      </c>
      <c r="B474" s="170" t="s">
        <v>9163</v>
      </c>
      <c r="C474" s="108" t="str">
        <f>VLOOKUP(Tabela2[[#This Row],[SIEMA]],Siema2025,4,FALSE)</f>
        <v xml:space="preserve"> RJ</v>
      </c>
      <c r="D474" s="106" t="str">
        <f>VLOOKUP(Tabela2[[#This Row],[SIEMA]],Siema2025,3,FALSE)</f>
        <v xml:space="preserve">Mangaratiba </v>
      </c>
      <c r="E474" s="106" t="str">
        <f>VLOOKUP(Tabela2[[#This Row],[SIEMA]],Siema2025,20,FALSE)</f>
        <v>Zona Oeste &gt; Macumba</v>
      </c>
      <c r="F474" s="106"/>
      <c r="G474" s="106"/>
      <c r="H474" s="106"/>
      <c r="I474" s="104" t="str">
        <f>VLOOKUP(Tabela2[[#This Row],[SIEMA]],Siema2025,19,FALSE)</f>
        <v/>
      </c>
      <c r="J474" s="105">
        <f>VLOOKUP(Tabela2[[#This Row],[SIEMA]],Siema2025,2,FALSE)</f>
        <v>45851</v>
      </c>
      <c r="K474" s="105" t="str">
        <f>VLOOKUP(Tabela2[[#This Row],[SIEMA]],Siema2025,16,FALSE)</f>
        <v>Domingo</v>
      </c>
      <c r="L474" s="106" t="str">
        <f>IF(Tabela2[[#This Row],[Data]]="","Sem Informação",VLOOKUP(MONTH(Tabela2[[#This Row],[Data]]),'[1]Validação de dados'!$I$1:$J$13,2,0))</f>
        <v>Julho</v>
      </c>
      <c r="M474" s="104">
        <f>YEAR(Tabela2[[#This Row],[Data]])</f>
        <v>2025</v>
      </c>
      <c r="N474" s="105" t="str">
        <f>VLOOKUP(Tabela2[[#This Row],[SIEMA]],Siema2025,17,FALSE)</f>
        <v>Matutino</v>
      </c>
      <c r="O474" s="105" t="s">
        <v>3217</v>
      </c>
      <c r="P474" s="104" t="str">
        <f>VLOOKUP(Tabela2[[#This Row],[SIEMA]],Siema2025,21,FALSE)</f>
        <v>Notificação fauna oleada</v>
      </c>
      <c r="Q474" s="104" t="str">
        <f>VLOOKUP(Tabela2[[#This Row],[SIEMA]],Siema2025,7,FALSE)</f>
        <v/>
      </c>
      <c r="R474" s="104" t="str">
        <f>VLOOKUP(Tabela2[[#This Row],[SIEMA]],Siema2025,10,FALSE)</f>
        <v/>
      </c>
      <c r="S474" s="107" t="str">
        <f>IF(Q474="","", IF(Q474="NC","", IF(Q474="NE","", IF(Q474="NA","",IFERROR(VLOOKUP(Q474,Produtos!$A$1:$C$2319,2,FALSE),"Não Cadastrado")))))</f>
        <v/>
      </c>
      <c r="T474" s="104" t="str">
        <f>VLOOKUP(Tabela2[[#This Row],[SIEMA]],Siema2025,11,FALSE)</f>
        <v xml:space="preserve"> </v>
      </c>
      <c r="U474" s="104" t="str">
        <f>VLOOKUP(Tabela2[[#This Row],[SIEMA]],Siema2025,12,FALSE)</f>
        <v xml:space="preserve"> </v>
      </c>
      <c r="V474" s="104" t="str">
        <f>IF(Q474="","",IF(ISNUMBER(Q474)=FALSE,"Não se aplica",IFERROR(VLOOKUP(Q474,Produtos!$A$1:$C$2319,3,FALSE),"Não Cadastrado")))</f>
        <v/>
      </c>
      <c r="W474" s="104" t="str">
        <f>VLOOKUP(Tabela2[[#This Row],[SIEMA]],Siema2025,10,FALSE)</f>
        <v/>
      </c>
      <c r="X474" s="113" t="str">
        <f>IF(Tabela2[[#This Row],[Origem do acidente]] = "Plataforma", "PREENCHER","NA")</f>
        <v>NA</v>
      </c>
      <c r="Y474" s="109" t="str">
        <f>IF(W474="","", IF(W474="NC","", IF(W474="NE","", IF(W474="NA","",IFERROR(VLOOKUP(W474,Produtos!$A$1:$C$2319,2,FALSE),"Não Cadastrado")))))</f>
        <v/>
      </c>
      <c r="Z474" s="104" t="str">
        <f>VLOOKUP(Tabela2[[#This Row],[SIEMA]],Siema2025,11,FALSE)</f>
        <v xml:space="preserve"> </v>
      </c>
      <c r="AA474" s="104" t="str">
        <f>VLOOKUP(Tabela2[[#This Row],[SIEMA]],Siema2025,12,FALSE)</f>
        <v xml:space="preserve"> </v>
      </c>
      <c r="AB474" s="104" t="str">
        <f>IF(W474="","",IF(ISNUMBER(W474)=FALSE,"Não se aplica",IFERROR(VLOOKUP(W474,Produtos!$A$1:$C$2319,3,FALSE),"Não Cadastrado")))</f>
        <v/>
      </c>
      <c r="AC474" s="104"/>
      <c r="AD474" s="108" t="str">
        <f>IF(Tabela2[[#This Row],[Origem do acidente]] = "Plataforma", "PREENCHER","NA")</f>
        <v>NA</v>
      </c>
      <c r="AE474" s="107" t="str">
        <f>IF(AC474="","", IF(AC474="NC","", IF(AC474="NE","", IF(AC474="NA","",IFERROR(VLOOKUP(AC474,Produtos!$A$1:$C$2319,2,FALSE),"Não Cadastrado")))))</f>
        <v/>
      </c>
      <c r="AF474" s="104"/>
      <c r="AG474" s="104"/>
      <c r="AH474" s="104" t="str">
        <f>IF(AC474="","",IF(ISNUMBER(AC474)=FALSE,"Não se aplica",IFERROR(VLOOKUP(AC474,Produtos!$A$1:$C$2319,3,FALSE),"Não Cadastrado")))</f>
        <v/>
      </c>
      <c r="AI474" s="104"/>
      <c r="AJ474" s="104" t="str">
        <f>VLOOKUP(Tabela2[[#This Row],[SIEMA]],Siema2025,26,FALSE)</f>
        <v/>
      </c>
      <c r="AK474" s="107"/>
      <c r="AL474" s="107"/>
      <c r="AM474" s="107"/>
      <c r="AN474" s="108" t="str">
        <f>VLOOKUP(Tabela2[[#This Row],[SIEMA]],Siema2025,51,FALSE)</f>
        <v/>
      </c>
      <c r="AO474" s="108" t="str">
        <f>VLOOKUP(Tabela2[[#This Row],[SIEMA]],Siema2025,53,FALSE)</f>
        <v/>
      </c>
      <c r="AP474" s="108" t="str">
        <f>VLOOKUP(Tabela2[[#This Row],[SIEMA]],Siema2025,55,FALSE)</f>
        <v/>
      </c>
      <c r="AQ474" s="108" t="str">
        <f>VLOOKUP(Tabela2[[#This Row],[SIEMA]],Siema2025,57,FALSE)</f>
        <v/>
      </c>
      <c r="AR474" s="108" t="str">
        <f>VLOOKUP(Tabela2[[#This Row],[SIEMA]],Siema2025,59,FALSE)</f>
        <v/>
      </c>
      <c r="AS474" s="108" t="str">
        <f>VLOOKUP(Tabela2[[#This Row],[SIEMA]],Siema2025,61,FALSE)</f>
        <v/>
      </c>
      <c r="AT474" s="108" t="str">
        <f>VLOOKUP(Tabela2[[#This Row],[SIEMA]],Siema2025,63,FALSE)</f>
        <v/>
      </c>
      <c r="AU474" s="108" t="str">
        <f>VLOOKUP(Tabela2[[#This Row],[SIEMA]],Siema2025,65,FALSE)</f>
        <v/>
      </c>
      <c r="AV474" s="108" t="str">
        <f>VLOOKUP(Tabela2[[#This Row],[SIEMA]],Siema2025,67,FALSE)</f>
        <v/>
      </c>
      <c r="AW474" s="108" t="str">
        <f>VLOOKUP(Tabela2[[#This Row],[SIEMA]],Siema2025,69,FALSE)</f>
        <v/>
      </c>
      <c r="AX474" s="108" t="str">
        <f>VLOOKUP(Tabela2[[#This Row],[SIEMA]],Siema2025,71,FALSE)</f>
        <v/>
      </c>
      <c r="AY474" s="108" t="str">
        <f>VLOOKUP(Tabela2[[#This Row],[SIEMA]],Siema2025,73,FALSE)</f>
        <v>X</v>
      </c>
      <c r="AZ474" s="108" t="str">
        <f>VLOOKUP(Tabela2[[#This Row],[SIEMA]],Siema2025,75,FALSE)</f>
        <v/>
      </c>
      <c r="BA474" s="108" t="str">
        <f>VLOOKUP(Tabela2[[#This Row],[SIEMA]],Siema2025,77,FALSE)</f>
        <v/>
      </c>
      <c r="BB474" s="108" t="str">
        <f>VLOOKUP(Tabela2[[#This Row],[SIEMA]],Siema2025,79,FALSE)</f>
        <v/>
      </c>
      <c r="BC474" s="108" t="str">
        <f>IF(Tabela2[[#This Row],[Outro(s) ]] = "X", "PREENCHER","NA")</f>
        <v>NA</v>
      </c>
      <c r="BD474" s="108" t="str">
        <f>VLOOKUP(Tabela2[[#This Row],[SIEMA]],Siema2025,82,FALSE)</f>
        <v/>
      </c>
      <c r="BE474" s="108" t="str">
        <f>VLOOKUP(Tabela2[[#This Row],[SIEMA]],Siema2025,81,FALSE)</f>
        <v/>
      </c>
      <c r="BF474" s="110" t="str">
        <f>VLOOKUP(Tabela2[[#This Row],[SIEMA]],Siema2025,28,FALSE)</f>
        <v/>
      </c>
      <c r="BG474" s="110"/>
      <c r="BH474" s="111" t="str">
        <f>VLOOKUP(Tabela2[[#This Row],[SIEMA]],Siema2025,29,FALSE)</f>
        <v/>
      </c>
      <c r="BI474" s="112" t="str">
        <f>VLOOKUP(Tabela2[[#This Row],[SIEMA]],Siema2025,107,FALSE)</f>
        <v>Não</v>
      </c>
      <c r="BJ474" s="107"/>
      <c r="BK474" s="104"/>
      <c r="BL474" s="140"/>
      <c r="BM474" s="108">
        <f ca="1">IF(Tabela2[[#This Row],[Data de atendimento do Ibama (considerar o primeiro documento/ação)]]="",_xlfn.DAYS(TODAY(),J474),_xlfn.DAYS(Tabela2[[#This Row],[Data de atendimento do Ibama (considerar o primeiro documento/ação)]],J474))</f>
        <v>379</v>
      </c>
      <c r="BN474" s="108" t="str">
        <f>IF(Tabela2[[#This Row],[Atendido pelo Ibama ("Não" ou "Sim")]]="Não","Preencher", IF(Tabela2[[#This Row],[Atendido pelo Ibama ("Não" ou "Sim")]]="Sim","NA",""))</f>
        <v/>
      </c>
      <c r="BO474" s="114"/>
      <c r="BP474" s="108" t="str">
        <f>IF(Tabela2[[#This Row],[Forma de atendimento (primeiro documento/ação)]]= "Outros (especificar)", "PREENCHER","NA")</f>
        <v>NA</v>
      </c>
      <c r="BQ474" s="106"/>
      <c r="BR474" s="108" t="str">
        <f>IF(Tabela2[[#This Row],[Equipe do Ibama foi a campo? Houve sobrevoo do Poseidon?]] = "Sim", "PREENCHER","NA")</f>
        <v>NA</v>
      </c>
      <c r="BS474" s="108" t="str">
        <f>IF(Tabela2[[#This Row],[Se sim, foi emitida Ordem de Emergência? (informações vinculada à coluna CK)]] = "Sim", "PREENCHER","NA")</f>
        <v>NA</v>
      </c>
      <c r="BT474" s="108" t="str">
        <f>IF(Tabela2[[#This Row],[Foi elaborado Relatório de Vistoria pelo Ibama? (informações vinculada à coluna CK)]] = "Sim", "PREENCHER","NA")</f>
        <v>NA</v>
      </c>
      <c r="BU474" s="108" t="str">
        <f>IF(Tabela2[[#This Row],[Houve envio de Informações Pós-acidente (preencher "não se aplica" quando de competência estadual/municipal)]] = "Sim", "PREENCHER","NA")</f>
        <v>NA</v>
      </c>
      <c r="BV474" s="108" t="str">
        <f>IF(Tabela2[[#This Row],[Houve avaliação das informações pós-acidente solicitadas/enviadas?]] = "Sim", "PREENCHER","NA")</f>
        <v>NA</v>
      </c>
      <c r="BW474" s="108" t="str">
        <f>IF(Tabela2[[#This Row],[O Ibama aguarda resposta da empresa/OEMA, etc?]] = "Sim", "PREENCHER","NA")</f>
        <v>NA</v>
      </c>
      <c r="BX474" s="106"/>
      <c r="BY474" s="140"/>
      <c r="BZ474" s="104" t="str">
        <f>IF(Tabela2[[#This Row],[Data do documento de encerramento]]="NA","NA",IF(Tabela2[[#This Row],[Data do documento de encerramento]]="","Pendente de conclusão/ encerramento",_xlfn.DAYS(Tabela2[[#This Row],[Data do documento de encerramento]],J474)))</f>
        <v>Pendente de conclusão/ encerramento</v>
      </c>
      <c r="CA474" s="107"/>
      <c r="CB474" s="107"/>
      <c r="CC474" s="107"/>
      <c r="CD474" s="107"/>
      <c r="CE474" s="107"/>
      <c r="CF474" s="107"/>
    </row>
    <row r="475" spans="1:84" ht="45.75">
      <c r="A475" s="169">
        <v>202571550429</v>
      </c>
      <c r="B475" s="170" t="s">
        <v>9164</v>
      </c>
      <c r="C475" s="108" t="str">
        <f>VLOOKUP(Tabela2[[#This Row],[SIEMA]],Siema2025,4,FALSE)</f>
        <v xml:space="preserve"> RJ</v>
      </c>
      <c r="D475" s="106" t="str">
        <f>VLOOKUP(Tabela2[[#This Row],[SIEMA]],Siema2025,3,FALSE)</f>
        <v xml:space="preserve">Petrópolis </v>
      </c>
      <c r="E475" s="106" t="s">
        <v>7746</v>
      </c>
      <c r="F475" s="106" t="s">
        <v>9165</v>
      </c>
      <c r="G475" s="106" t="s">
        <v>9166</v>
      </c>
      <c r="H475" s="106" t="s">
        <v>9167</v>
      </c>
      <c r="I475" s="104" t="s">
        <v>7120</v>
      </c>
      <c r="J475" s="105">
        <f>VLOOKUP(Tabela2[[#This Row],[SIEMA]],Siema2025,2,FALSE)</f>
        <v>45852</v>
      </c>
      <c r="K475" s="105" t="str">
        <f>VLOOKUP(Tabela2[[#This Row],[SIEMA]],Siema2025,16,FALSE)</f>
        <v>Segunda</v>
      </c>
      <c r="L475" s="106" t="str">
        <f>IF(Tabela2[[#This Row],[Data]]="","Sem Informação",VLOOKUP(MONTH(Tabela2[[#This Row],[Data]]),'[1]Validação de dados'!$I$1:$J$13,2,0))</f>
        <v>Julho</v>
      </c>
      <c r="M475" s="104">
        <f>YEAR(Tabela2[[#This Row],[Data]])</f>
        <v>2025</v>
      </c>
      <c r="N475" s="105" t="str">
        <f>VLOOKUP(Tabela2[[#This Row],[SIEMA]],Siema2025,17,FALSE)</f>
        <v>Vespertino</v>
      </c>
      <c r="O475" s="105" t="str">
        <f>VLOOKUP(Tabela2[[#This Row],[SIEMA]],Siema2025,5,FALSE)</f>
        <v>Rodovia</v>
      </c>
      <c r="P475" s="104" t="str">
        <f>VLOOKUP(Tabela2[[#This Row],[SIEMA]],Siema2025,21,FALSE)</f>
        <v/>
      </c>
      <c r="Q475" s="104" t="s">
        <v>7094</v>
      </c>
      <c r="R475" s="104" t="s">
        <v>9168</v>
      </c>
      <c r="S475" s="107" t="str">
        <f>IF(Q475="","", IF(Q475="NC","", IF(Q475="NE","", IF(Q475="NA","",IFERROR(VLOOKUP(Q475,Produtos!$A$1:$C$2319,2,FALSE),"Não Cadastrado")))))</f>
        <v/>
      </c>
      <c r="T475" s="104">
        <v>35900</v>
      </c>
      <c r="U475" s="104" t="s">
        <v>7305</v>
      </c>
      <c r="V475" s="104" t="s">
        <v>7472</v>
      </c>
      <c r="W475" s="104" t="str">
        <f>VLOOKUP(Tabela2[[#This Row],[SIEMA]],Siema2025,10,FALSE)</f>
        <v/>
      </c>
      <c r="X475" s="113" t="str">
        <f>IF(Tabela2[[#This Row],[Origem do acidente]] = "Plataforma", "PREENCHER","NA")</f>
        <v>NA</v>
      </c>
      <c r="Y475" s="109" t="str">
        <f>IF(W475="","", IF(W475="NC","", IF(W475="NE","", IF(W475="NA","",IFERROR(VLOOKUP(W475,Produtos!$A$1:$C$2319,2,FALSE),"Não Cadastrado")))))</f>
        <v/>
      </c>
      <c r="Z475" s="104" t="str">
        <f>VLOOKUP(Tabela2[[#This Row],[SIEMA]],Siema2025,11,FALSE)</f>
        <v xml:space="preserve"> </v>
      </c>
      <c r="AA475" s="104" t="str">
        <f>VLOOKUP(Tabela2[[#This Row],[SIEMA]],Siema2025,12,FALSE)</f>
        <v xml:space="preserve"> </v>
      </c>
      <c r="AB475" s="104" t="str">
        <f>IF(W475="","",IF(ISNUMBER(W475)=FALSE,"Não se aplica",IFERROR(VLOOKUP(W475,Produtos!$A$1:$C$2319,3,FALSE),"Não Cadastrado")))</f>
        <v/>
      </c>
      <c r="AC475" s="104"/>
      <c r="AD475" s="108" t="str">
        <f>IF(Tabela2[[#This Row],[Origem do acidente]] = "Plataforma", "PREENCHER","NA")</f>
        <v>NA</v>
      </c>
      <c r="AE475" s="107" t="str">
        <f>IF(AC475="","", IF(AC475="NC","", IF(AC475="NE","", IF(AC475="NA","",IFERROR(VLOOKUP(AC475,Produtos!$A$1:$C$2319,2,FALSE),"Não Cadastrado")))))</f>
        <v/>
      </c>
      <c r="AF475" s="104"/>
      <c r="AG475" s="104"/>
      <c r="AH475" s="104" t="str">
        <f>IF(AC475="","",IF(ISNUMBER(AC475)=FALSE,"Não se aplica",IFERROR(VLOOKUP(AC475,Produtos!$A$1:$C$2319,3,FALSE),"Não Cadastrado")))</f>
        <v/>
      </c>
      <c r="AI475" s="104"/>
      <c r="AJ475" s="104" t="s">
        <v>9169</v>
      </c>
      <c r="AK475" s="107" t="s">
        <v>7311</v>
      </c>
      <c r="AL475" s="107" t="s">
        <v>7358</v>
      </c>
      <c r="AM475" s="107" t="s">
        <v>7180</v>
      </c>
      <c r="AN475" s="108" t="str">
        <f>VLOOKUP(Tabela2[[#This Row],[SIEMA]],Siema2025,51,FALSE)</f>
        <v/>
      </c>
      <c r="AO475" s="108" t="str">
        <f>VLOOKUP(Tabela2[[#This Row],[SIEMA]],Siema2025,53,FALSE)</f>
        <v/>
      </c>
      <c r="AP475" s="108" t="str">
        <f>VLOOKUP(Tabela2[[#This Row],[SIEMA]],Siema2025,55,FALSE)</f>
        <v/>
      </c>
      <c r="AQ475" s="108" t="str">
        <f>VLOOKUP(Tabela2[[#This Row],[SIEMA]],Siema2025,57,FALSE)</f>
        <v/>
      </c>
      <c r="AR475" s="108" t="str">
        <f>VLOOKUP(Tabela2[[#This Row],[SIEMA]],Siema2025,59,FALSE)</f>
        <v/>
      </c>
      <c r="AS475" s="108" t="str">
        <f>VLOOKUP(Tabela2[[#This Row],[SIEMA]],Siema2025,61,FALSE)</f>
        <v/>
      </c>
      <c r="AT475" s="108" t="str">
        <f>VLOOKUP(Tabela2[[#This Row],[SIEMA]],Siema2025,63,FALSE)</f>
        <v/>
      </c>
      <c r="AU475" s="108" t="str">
        <f>VLOOKUP(Tabela2[[#This Row],[SIEMA]],Siema2025,65,FALSE)</f>
        <v>X</v>
      </c>
      <c r="AV475" s="108" t="str">
        <f>VLOOKUP(Tabela2[[#This Row],[SIEMA]],Siema2025,67,FALSE)</f>
        <v/>
      </c>
      <c r="AW475" s="108" t="str">
        <f>VLOOKUP(Tabela2[[#This Row],[SIEMA]],Siema2025,69,FALSE)</f>
        <v/>
      </c>
      <c r="AX475" s="108" t="str">
        <f>VLOOKUP(Tabela2[[#This Row],[SIEMA]],Siema2025,71,FALSE)</f>
        <v/>
      </c>
      <c r="AY475" s="108" t="str">
        <f>VLOOKUP(Tabela2[[#This Row],[SIEMA]],Siema2025,73,FALSE)</f>
        <v/>
      </c>
      <c r="AZ475" s="108" t="str">
        <f>VLOOKUP(Tabela2[[#This Row],[SIEMA]],Siema2025,75,FALSE)</f>
        <v/>
      </c>
      <c r="BA475" s="108" t="str">
        <f>VLOOKUP(Tabela2[[#This Row],[SIEMA]],Siema2025,77,FALSE)</f>
        <v/>
      </c>
      <c r="BB475" s="108" t="str">
        <f>VLOOKUP(Tabela2[[#This Row],[SIEMA]],Siema2025,79,FALSE)</f>
        <v/>
      </c>
      <c r="BC475" s="108" t="str">
        <f>IF(Tabela2[[#This Row],[Outro(s) ]] = "X", "PREENCHER","NA")</f>
        <v>NA</v>
      </c>
      <c r="BD475" s="108" t="str">
        <f>VLOOKUP(Tabela2[[#This Row],[SIEMA]],Siema2025,82,FALSE)</f>
        <v/>
      </c>
      <c r="BE475" s="108" t="str">
        <f>VLOOKUP(Tabela2[[#This Row],[SIEMA]],Siema2025,81,FALSE)</f>
        <v/>
      </c>
      <c r="BF475" s="110" t="str">
        <f>VLOOKUP(Tabela2[[#This Row],[SIEMA]],Siema2025,28,FALSE)</f>
        <v>WDA Exportação comércio beneficiamento de minério</v>
      </c>
      <c r="BG475" s="110"/>
      <c r="BH475" s="111" t="str">
        <f>VLOOKUP(Tabela2[[#This Row],[SIEMA]],Siema2025,29,FALSE)</f>
        <v>36951529000138</v>
      </c>
      <c r="BI475" s="112" t="s">
        <v>2696</v>
      </c>
      <c r="BJ475" s="107" t="s">
        <v>7099</v>
      </c>
      <c r="BK475" s="104" t="s">
        <v>2696</v>
      </c>
      <c r="BL475" s="140">
        <v>45867</v>
      </c>
      <c r="BM475" s="108">
        <f ca="1">IF(Tabela2[[#This Row],[Data de atendimento do Ibama (considerar o primeiro documento/ação)]]="",_xlfn.DAYS(TODAY(),J475),_xlfn.DAYS(Tabela2[[#This Row],[Data de atendimento do Ibama (considerar o primeiro documento/ação)]],J475))</f>
        <v>15</v>
      </c>
      <c r="BN475" s="108" t="str">
        <f>IF(Tabela2[[#This Row],[Atendido pelo Ibama ("Não" ou "Sim")]]="Não","Preencher", IF(Tabela2[[#This Row],[Atendido pelo Ibama ("Não" ou "Sim")]]="Sim","NA",""))</f>
        <v>NA</v>
      </c>
      <c r="BO475" s="114" t="s">
        <v>7138</v>
      </c>
      <c r="BP475" s="108" t="str">
        <f>IF(Tabela2[[#This Row],[Forma de atendimento (primeiro documento/ação)]]= "Outros (especificar)", "PREENCHER","NA")</f>
        <v>NA</v>
      </c>
      <c r="BQ475" s="106" t="s">
        <v>123</v>
      </c>
      <c r="BR475" s="108" t="str">
        <f>IF(Tabela2[[#This Row],[Equipe do Ibama foi a campo? Houve sobrevoo do Poseidon?]] = "Sim", "PREENCHER","NA")</f>
        <v>NA</v>
      </c>
      <c r="BS475" s="108" t="str">
        <f>IF(Tabela2[[#This Row],[Se sim, foi emitida Ordem de Emergência? (informações vinculada à coluna CK)]] = "Sim", "PREENCHER","NA")</f>
        <v>NA</v>
      </c>
      <c r="BT475" s="108" t="s">
        <v>7101</v>
      </c>
      <c r="BU475" s="108" t="s">
        <v>2696</v>
      </c>
      <c r="BV475" s="108" t="s">
        <v>123</v>
      </c>
      <c r="BW475" s="108" t="s">
        <v>2696</v>
      </c>
      <c r="BX475" s="106" t="s">
        <v>7102</v>
      </c>
      <c r="BY475" s="140">
        <v>46007</v>
      </c>
      <c r="BZ475" s="104">
        <f>IF(Tabela2[[#This Row],[Data do documento de encerramento]]="NA","NA",IF(Tabela2[[#This Row],[Data do documento de encerramento]]="","Pendente de conclusão/ encerramento",_xlfn.DAYS(Tabela2[[#This Row],[Data do documento de encerramento]],J475)))</f>
        <v>155</v>
      </c>
      <c r="CA475" s="107" t="s">
        <v>9170</v>
      </c>
      <c r="CB475" s="107"/>
      <c r="CC475" s="107"/>
      <c r="CD475" s="107"/>
      <c r="CE475" s="107"/>
      <c r="CF475" s="107"/>
    </row>
    <row r="476" spans="1:84" ht="30.75">
      <c r="A476" s="169">
        <v>202571636015</v>
      </c>
      <c r="B476" s="170" t="s">
        <v>9171</v>
      </c>
      <c r="C476" s="108" t="str">
        <f>VLOOKUP(Tabela2[[#This Row],[SIEMA]],Siema2025,4,FALSE)</f>
        <v xml:space="preserve"> ES</v>
      </c>
      <c r="D476" s="106" t="str">
        <f>VLOOKUP(Tabela2[[#This Row],[SIEMA]],Siema2025,3,FALSE)</f>
        <v xml:space="preserve">Linhares </v>
      </c>
      <c r="E476" s="106" t="str">
        <f>VLOOKUP(Tabela2[[#This Row],[SIEMA]],Siema2025,20,FALSE)</f>
        <v>Campo de produção de Fazenda São Rafael</v>
      </c>
      <c r="F476" s="106"/>
      <c r="G476" s="106" t="s">
        <v>9172</v>
      </c>
      <c r="H476" s="106" t="s">
        <v>9173</v>
      </c>
      <c r="I476" s="104" t="s">
        <v>7120</v>
      </c>
      <c r="J476" s="105">
        <f>VLOOKUP(Tabela2[[#This Row],[SIEMA]],Siema2025,2,FALSE)</f>
        <v>45852</v>
      </c>
      <c r="K476" s="105" t="str">
        <f>VLOOKUP(Tabela2[[#This Row],[SIEMA]],Siema2025,16,FALSE)</f>
        <v>Segunda</v>
      </c>
      <c r="L476" s="106" t="str">
        <f>IF(Tabela2[[#This Row],[Data]]="","Sem Informação",VLOOKUP(MONTH(Tabela2[[#This Row],[Data]]),'[1]Validação de dados'!$I$1:$J$13,2,0))</f>
        <v>Julho</v>
      </c>
      <c r="M476" s="104">
        <f>YEAR(Tabela2[[#This Row],[Data]])</f>
        <v>2025</v>
      </c>
      <c r="N476" s="105" t="str">
        <f>VLOOKUP(Tabela2[[#This Row],[SIEMA]],Siema2025,17,FALSE)</f>
        <v>Matutino</v>
      </c>
      <c r="O476" s="105" t="s">
        <v>145</v>
      </c>
      <c r="P476" s="104" t="str">
        <f>VLOOKUP(Tabela2[[#This Row],[SIEMA]],Siema2025,21,FALSE)</f>
        <v>Poço terrestre</v>
      </c>
      <c r="Q476" s="104">
        <v>1268</v>
      </c>
      <c r="R476" s="104"/>
      <c r="S476" s="107" t="str">
        <f>IF(Q476="","", IF(Q476="NC","", IF(Q476="NE","", IF(Q476="NA","",IFERROR(VLOOKUP(Q476,Produtos!$A$1:$C$2319,2,FALSE),"Não Cadastrado")))))</f>
        <v>DESTILADOS DE PETRÓLEO, N.E. ou DERIVADOS DE PETRÓLEO, N.E.</v>
      </c>
      <c r="T476" s="104">
        <v>6</v>
      </c>
      <c r="U476" s="104" t="str">
        <f>VLOOKUP(Tabela2[[#This Row],[SIEMA]],Siema2025,12,FALSE)</f>
        <v>M3</v>
      </c>
      <c r="V476" s="104">
        <f>IF(Q476="","",IF(ISNUMBER(Q476)=FALSE,"Não se aplica",IFERROR(VLOOKUP(Q476,Produtos!$A$1:$C$2319,3,FALSE),"Não Cadastrado")))</f>
        <v>3</v>
      </c>
      <c r="W476" s="104" t="str">
        <f>VLOOKUP(Tabela2[[#This Row],[SIEMA]],Siema2025,10,FALSE)</f>
        <v>Água Produzida fora de especificação</v>
      </c>
      <c r="X476" s="113" t="str">
        <f>IF(Tabela2[[#This Row],[Origem do acidente]] = "Plataforma", "PREENCHER","NA")</f>
        <v>NA</v>
      </c>
      <c r="Y476" s="109" t="str">
        <f>IF(W476="","", IF(W476="NC","", IF(W476="NE","", IF(W476="NA","",IFERROR(VLOOKUP(W476,Produtos!$A$1:$C$2319,2,FALSE),"Não Cadastrado")))))</f>
        <v>Não Cadastrado</v>
      </c>
      <c r="Z476" s="104" t="s">
        <v>4476</v>
      </c>
      <c r="AA476" s="104" t="str">
        <f>VLOOKUP(Tabela2[[#This Row],[SIEMA]],Siema2025,12,FALSE)</f>
        <v>M3</v>
      </c>
      <c r="AB476" s="104" t="str">
        <f>IF(W476="","",IF(ISNUMBER(W476)=FALSE,"Não se aplica",IFERROR(VLOOKUP(W476,Produtos!$A$1:$C$2319,3,FALSE),"Não Cadastrado")))</f>
        <v>Não se aplica</v>
      </c>
      <c r="AC476" s="104"/>
      <c r="AD476" s="108" t="str">
        <f>IF(Tabela2[[#This Row],[Origem do acidente]] = "Plataforma", "PREENCHER","NA")</f>
        <v>NA</v>
      </c>
      <c r="AE476" s="107" t="str">
        <f>IF(AC476="","", IF(AC476="NC","", IF(AC476="NE","", IF(AC476="NA","",IFERROR(VLOOKUP(AC476,Produtos!$A$1:$C$2319,2,FALSE),"Não Cadastrado")))))</f>
        <v/>
      </c>
      <c r="AF476" s="104"/>
      <c r="AG476" s="104"/>
      <c r="AH476" s="104" t="str">
        <f>IF(AC476="","",IF(ISNUMBER(AC476)=FALSE,"Não se aplica",IFERROR(VLOOKUP(AC476,Produtos!$A$1:$C$2319,3,FALSE),"Não Cadastrado")))</f>
        <v/>
      </c>
      <c r="AI476" s="104"/>
      <c r="AJ476" s="104" t="str">
        <f>VLOOKUP(Tabela2[[#This Row],[SIEMA]],Siema2025,26,FALSE)</f>
        <v>Corrosão</v>
      </c>
      <c r="AK476" s="107"/>
      <c r="AL476" s="107"/>
      <c r="AM476" s="107"/>
      <c r="AN476" s="108" t="str">
        <f>VLOOKUP(Tabela2[[#This Row],[SIEMA]],Siema2025,51,FALSE)</f>
        <v/>
      </c>
      <c r="AO476" s="108" t="str">
        <f>VLOOKUP(Tabela2[[#This Row],[SIEMA]],Siema2025,53,FALSE)</f>
        <v/>
      </c>
      <c r="AP476" s="108" t="str">
        <f>VLOOKUP(Tabela2[[#This Row],[SIEMA]],Siema2025,55,FALSE)</f>
        <v/>
      </c>
      <c r="AQ476" s="108" t="str">
        <f>VLOOKUP(Tabela2[[#This Row],[SIEMA]],Siema2025,57,FALSE)</f>
        <v/>
      </c>
      <c r="AR476" s="108" t="str">
        <f>VLOOKUP(Tabela2[[#This Row],[SIEMA]],Siema2025,59,FALSE)</f>
        <v/>
      </c>
      <c r="AS476" s="108" t="str">
        <f>VLOOKUP(Tabela2[[#This Row],[SIEMA]],Siema2025,61,FALSE)</f>
        <v/>
      </c>
      <c r="AT476" s="108" t="str">
        <f>VLOOKUP(Tabela2[[#This Row],[SIEMA]],Siema2025,63,FALSE)</f>
        <v/>
      </c>
      <c r="AU476" s="108" t="str">
        <f>VLOOKUP(Tabela2[[#This Row],[SIEMA]],Siema2025,65,FALSE)</f>
        <v>X</v>
      </c>
      <c r="AV476" s="108" t="str">
        <f>VLOOKUP(Tabela2[[#This Row],[SIEMA]],Siema2025,67,FALSE)</f>
        <v/>
      </c>
      <c r="AW476" s="108" t="str">
        <f>VLOOKUP(Tabela2[[#This Row],[SIEMA]],Siema2025,69,FALSE)</f>
        <v/>
      </c>
      <c r="AX476" s="108" t="str">
        <f>VLOOKUP(Tabela2[[#This Row],[SIEMA]],Siema2025,71,FALSE)</f>
        <v/>
      </c>
      <c r="AY476" s="108" t="str">
        <f>VLOOKUP(Tabela2[[#This Row],[SIEMA]],Siema2025,73,FALSE)</f>
        <v/>
      </c>
      <c r="AZ476" s="108" t="str">
        <f>VLOOKUP(Tabela2[[#This Row],[SIEMA]],Siema2025,75,FALSE)</f>
        <v/>
      </c>
      <c r="BA476" s="108" t="str">
        <f>VLOOKUP(Tabela2[[#This Row],[SIEMA]],Siema2025,77,FALSE)</f>
        <v/>
      </c>
      <c r="BB476" s="108" t="str">
        <f>VLOOKUP(Tabela2[[#This Row],[SIEMA]],Siema2025,79,FALSE)</f>
        <v/>
      </c>
      <c r="BC476" s="108" t="str">
        <f>IF(Tabela2[[#This Row],[Outro(s) ]] = "X", "PREENCHER","NA")</f>
        <v>NA</v>
      </c>
      <c r="BD476" s="108" t="str">
        <f>VLOOKUP(Tabela2[[#This Row],[SIEMA]],Siema2025,82,FALSE)</f>
        <v/>
      </c>
      <c r="BE476" s="108" t="str">
        <f>VLOOKUP(Tabela2[[#This Row],[SIEMA]],Siema2025,81,FALSE)</f>
        <v/>
      </c>
      <c r="BF476" s="110" t="str">
        <f>VLOOKUP(Tabela2[[#This Row],[SIEMA]],Siema2025,28,FALSE)</f>
        <v>SEACREST PETRÓLEO SPE NORTE CAPIXABA LTDA</v>
      </c>
      <c r="BG476" s="110"/>
      <c r="BH476" s="111" t="str">
        <f>VLOOKUP(Tabela2[[#This Row],[SIEMA]],Siema2025,29,FALSE)</f>
        <v/>
      </c>
      <c r="BI476" s="112" t="str">
        <f>VLOOKUP(Tabela2[[#This Row],[SIEMA]],Siema2025,107,FALSE)</f>
        <v>Não</v>
      </c>
      <c r="BJ476" s="107" t="s">
        <v>7113</v>
      </c>
      <c r="BK476" s="104" t="s">
        <v>2696</v>
      </c>
      <c r="BL476" s="140">
        <v>45891</v>
      </c>
      <c r="BM476" s="108">
        <f ca="1">IF(Tabela2[[#This Row],[Data de atendimento do Ibama (considerar o primeiro documento/ação)]]="",_xlfn.DAYS(TODAY(),J476),_xlfn.DAYS(Tabela2[[#This Row],[Data de atendimento do Ibama (considerar o primeiro documento/ação)]],J476))</f>
        <v>39</v>
      </c>
      <c r="BN476" s="108" t="str">
        <f>IF(Tabela2[[#This Row],[Atendido pelo Ibama ("Não" ou "Sim")]]="Não","Preencher", IF(Tabela2[[#This Row],[Atendido pelo Ibama ("Não" ou "Sim")]]="Sim","NA",""))</f>
        <v>NA</v>
      </c>
      <c r="BO476" s="114" t="s">
        <v>7100</v>
      </c>
      <c r="BP476" s="108" t="str">
        <f>IF(Tabela2[[#This Row],[Forma de atendimento (primeiro documento/ação)]]= "Outros (especificar)", "PREENCHER","NA")</f>
        <v>NA</v>
      </c>
      <c r="BQ476" s="106" t="s">
        <v>123</v>
      </c>
      <c r="BR476" s="108" t="str">
        <f>IF(Tabela2[[#This Row],[Equipe do Ibama foi a campo? Houve sobrevoo do Poseidon?]] = "Sim", "PREENCHER","NA")</f>
        <v>NA</v>
      </c>
      <c r="BS476" s="108" t="str">
        <f>IF(Tabela2[[#This Row],[Se sim, foi emitida Ordem de Emergência? (informações vinculada à coluna CK)]] = "Sim", "PREENCHER","NA")</f>
        <v>NA</v>
      </c>
      <c r="BT476" s="108" t="str">
        <f>IF(Tabela2[[#This Row],[Foi elaborado Relatório de Vistoria pelo Ibama? (informações vinculada à coluna CK)]] = "Sim", "PREENCHER","NA")</f>
        <v>NA</v>
      </c>
      <c r="BU476" s="108" t="s">
        <v>2696</v>
      </c>
      <c r="BV476" s="108" t="s">
        <v>123</v>
      </c>
      <c r="BW476" s="108" t="str">
        <f>IF(Tabela2[[#This Row],[O Ibama aguarda resposta da empresa/OEMA, etc?]] = "Sim", "PREENCHER","NA")</f>
        <v>NA</v>
      </c>
      <c r="BX476" s="106" t="s">
        <v>7115</v>
      </c>
      <c r="BY476" s="140">
        <v>46048</v>
      </c>
      <c r="BZ476" s="104">
        <f>IF(Tabela2[[#This Row],[Data do documento de encerramento]]="NA","NA",IF(Tabela2[[#This Row],[Data do documento de encerramento]]="","Pendente de conclusão/ encerramento",_xlfn.DAYS(Tabela2[[#This Row],[Data do documento de encerramento]],J476)))</f>
        <v>196</v>
      </c>
      <c r="CA476" s="107"/>
      <c r="CB476" s="107"/>
      <c r="CC476" s="107"/>
      <c r="CD476" s="107"/>
      <c r="CE476" s="107"/>
      <c r="CF476" s="107"/>
    </row>
    <row r="477" spans="1:84" ht="76.5">
      <c r="A477" s="169">
        <v>202571557631</v>
      </c>
      <c r="B477" s="170" t="s">
        <v>9174</v>
      </c>
      <c r="C477" s="108" t="str">
        <f>VLOOKUP(Tabela2[[#This Row],[SIEMA]],Siema2025,4,FALSE)</f>
        <v xml:space="preserve"> MS</v>
      </c>
      <c r="D477" s="106" t="str">
        <f>VLOOKUP(Tabela2[[#This Row],[SIEMA]],Siema2025,3,FALSE)</f>
        <v xml:space="preserve">Corumbá </v>
      </c>
      <c r="E477" s="106" t="str">
        <f>VLOOKUP(Tabela2[[#This Row],[SIEMA]],Siema2025,20,FALSE)</f>
        <v>Ferrovia KM 436+700</v>
      </c>
      <c r="F477" s="106"/>
      <c r="G477" s="106" t="s">
        <v>9175</v>
      </c>
      <c r="H477" s="106" t="s">
        <v>9176</v>
      </c>
      <c r="I477" s="104" t="s">
        <v>7120</v>
      </c>
      <c r="J477" s="105">
        <f>VLOOKUP(Tabela2[[#This Row],[SIEMA]],Siema2025,2,FALSE)</f>
        <v>45853</v>
      </c>
      <c r="K477" s="105" t="str">
        <f>VLOOKUP(Tabela2[[#This Row],[SIEMA]],Siema2025,16,FALSE)</f>
        <v>Terça</v>
      </c>
      <c r="L477" s="106" t="str">
        <f>IF(Tabela2[[#This Row],[Data]]="","Sem Informação",VLOOKUP(MONTH(Tabela2[[#This Row],[Data]]),'[1]Validação de dados'!$I$1:$J$13,2,0))</f>
        <v>Julho</v>
      </c>
      <c r="M477" s="104">
        <f>YEAR(Tabela2[[#This Row],[Data]])</f>
        <v>2025</v>
      </c>
      <c r="N477" s="105" t="str">
        <f>VLOOKUP(Tabela2[[#This Row],[SIEMA]],Siema2025,17,FALSE)</f>
        <v>Vespertino</v>
      </c>
      <c r="O477" s="105" t="str">
        <f>VLOOKUP(Tabela2[[#This Row],[SIEMA]],Siema2025,5,FALSE)</f>
        <v>Ferrovia</v>
      </c>
      <c r="P477" s="104" t="str">
        <f>VLOOKUP(Tabela2[[#This Row],[SIEMA]],Siema2025,21,FALSE)</f>
        <v>Abalroamento de veiculo pesado</v>
      </c>
      <c r="Q477" s="104" t="s">
        <v>7127</v>
      </c>
      <c r="R477" s="104" t="s">
        <v>7127</v>
      </c>
      <c r="S477" s="107" t="s">
        <v>365</v>
      </c>
      <c r="T477" s="104" t="s">
        <v>8171</v>
      </c>
      <c r="U477" s="104" t="str">
        <f>VLOOKUP(Tabela2[[#This Row],[SIEMA]],Siema2025,12,FALSE)</f>
        <v xml:space="preserve"> </v>
      </c>
      <c r="V477" s="104" t="s">
        <v>7127</v>
      </c>
      <c r="W477" s="104" t="str">
        <f>VLOOKUP(Tabela2[[#This Row],[SIEMA]],Siema2025,10,FALSE)</f>
        <v/>
      </c>
      <c r="X477" s="113"/>
      <c r="Y477" s="109" t="str">
        <f>IF(W477="","", IF(W477="NC","", IF(W477="NE","", IF(W477="NA","",IFERROR(VLOOKUP(W477,Produtos!$A$1:$C$2319,2,FALSE),"Não Cadastrado")))))</f>
        <v/>
      </c>
      <c r="Z477" s="104" t="str">
        <f>VLOOKUP(Tabela2[[#This Row],[SIEMA]],Siema2025,11,FALSE)</f>
        <v xml:space="preserve"> </v>
      </c>
      <c r="AA477" s="104" t="str">
        <f>VLOOKUP(Tabela2[[#This Row],[SIEMA]],Siema2025,12,FALSE)</f>
        <v xml:space="preserve"> </v>
      </c>
      <c r="AB477" s="104" t="str">
        <f>IF(W477="","",IF(ISNUMBER(W477)=FALSE,"Não se aplica",IFERROR(VLOOKUP(W477,Produtos!$A$1:$C$2319,3,FALSE),"Não Cadastrado")))</f>
        <v/>
      </c>
      <c r="AC477" s="104"/>
      <c r="AD477" s="108"/>
      <c r="AE477" s="107" t="str">
        <f>IF(AC477="","", IF(AC477="NC","", IF(AC477="NE","", IF(AC477="NA","",IFERROR(VLOOKUP(AC477,Produtos!$A$1:$C$2319,2,FALSE),"Não Cadastrado")))))</f>
        <v/>
      </c>
      <c r="AF477" s="104"/>
      <c r="AG477" s="104"/>
      <c r="AH477" s="104" t="str">
        <f>IF(AC477="","",IF(ISNUMBER(AC477)=FALSE,"Não se aplica",IFERROR(VLOOKUP(AC477,Produtos!$A$1:$C$2319,3,FALSE),"Não Cadastrado")))</f>
        <v/>
      </c>
      <c r="AI477" s="104"/>
      <c r="AJ477" s="104" t="str">
        <f>VLOOKUP(Tabela2[[#This Row],[SIEMA]],Siema2025,26,FALSE)</f>
        <v>Trem de carga colidiu com caminhão que transpassava em PN</v>
      </c>
      <c r="AK477" s="107" t="s">
        <v>7381</v>
      </c>
      <c r="AL477" s="107"/>
      <c r="AM477" s="107"/>
      <c r="AN477" s="108" t="str">
        <f>VLOOKUP(Tabela2[[#This Row],[SIEMA]],Siema2025,51,FALSE)</f>
        <v/>
      </c>
      <c r="AO477" s="108" t="str">
        <f>VLOOKUP(Tabela2[[#This Row],[SIEMA]],Siema2025,53,FALSE)</f>
        <v/>
      </c>
      <c r="AP477" s="108" t="str">
        <f>VLOOKUP(Tabela2[[#This Row],[SIEMA]],Siema2025,55,FALSE)</f>
        <v/>
      </c>
      <c r="AQ477" s="108" t="str">
        <f>VLOOKUP(Tabela2[[#This Row],[SIEMA]],Siema2025,57,FALSE)</f>
        <v/>
      </c>
      <c r="AR477" s="108" t="str">
        <f>VLOOKUP(Tabela2[[#This Row],[SIEMA]],Siema2025,59,FALSE)</f>
        <v/>
      </c>
      <c r="AS477" s="108" t="str">
        <f>VLOOKUP(Tabela2[[#This Row],[SIEMA]],Siema2025,61,FALSE)</f>
        <v/>
      </c>
      <c r="AT477" s="108" t="str">
        <f>VLOOKUP(Tabela2[[#This Row],[SIEMA]],Siema2025,63,FALSE)</f>
        <v/>
      </c>
      <c r="AU477" s="108" t="str">
        <f>VLOOKUP(Tabela2[[#This Row],[SIEMA]],Siema2025,65,FALSE)</f>
        <v>X</v>
      </c>
      <c r="AV477" s="108" t="str">
        <f>VLOOKUP(Tabela2[[#This Row],[SIEMA]],Siema2025,67,FALSE)</f>
        <v/>
      </c>
      <c r="AW477" s="108" t="str">
        <f>VLOOKUP(Tabela2[[#This Row],[SIEMA]],Siema2025,69,FALSE)</f>
        <v/>
      </c>
      <c r="AX477" s="108" t="str">
        <f>VLOOKUP(Tabela2[[#This Row],[SIEMA]],Siema2025,71,FALSE)</f>
        <v/>
      </c>
      <c r="AY477" s="108" t="str">
        <f>VLOOKUP(Tabela2[[#This Row],[SIEMA]],Siema2025,73,FALSE)</f>
        <v/>
      </c>
      <c r="AZ477" s="108" t="str">
        <f>VLOOKUP(Tabela2[[#This Row],[SIEMA]],Siema2025,75,FALSE)</f>
        <v/>
      </c>
      <c r="BA477" s="108" t="str">
        <f>VLOOKUP(Tabela2[[#This Row],[SIEMA]],Siema2025,77,FALSE)</f>
        <v/>
      </c>
      <c r="BB477" s="108" t="str">
        <f>VLOOKUP(Tabela2[[#This Row],[SIEMA]],Siema2025,79,FALSE)</f>
        <v/>
      </c>
      <c r="BC477" s="108" t="str">
        <f>IF(Tabela2[[#This Row],[Outro(s) ]] = "X", "PREENCHER","NA")</f>
        <v>NA</v>
      </c>
      <c r="BD477" s="108" t="str">
        <f>VLOOKUP(Tabela2[[#This Row],[SIEMA]],Siema2025,82,FALSE)</f>
        <v/>
      </c>
      <c r="BE477" s="108" t="str">
        <f>VLOOKUP(Tabela2[[#This Row],[SIEMA]],Siema2025,81,FALSE)</f>
        <v/>
      </c>
      <c r="BF477" s="110" t="s">
        <v>3066</v>
      </c>
      <c r="BG477" s="110" t="s">
        <v>8656</v>
      </c>
      <c r="BH477" s="111" t="str">
        <f>VLOOKUP(Tabela2[[#This Row],[SIEMA]],Siema2025,29,FALSE)</f>
        <v/>
      </c>
      <c r="BI477" s="112" t="str">
        <f>VLOOKUP(Tabela2[[#This Row],[SIEMA]],Siema2025,107,FALSE)</f>
        <v>Não</v>
      </c>
      <c r="BJ477" s="107" t="s">
        <v>7099</v>
      </c>
      <c r="BK477" s="104" t="s">
        <v>123</v>
      </c>
      <c r="BL477" s="140"/>
      <c r="BM477" s="108">
        <f ca="1">IF(Tabela2[[#This Row],[Data de atendimento do Ibama (considerar o primeiro documento/ação)]]="",_xlfn.DAYS(TODAY(),J477),_xlfn.DAYS(Tabela2[[#This Row],[Data de atendimento do Ibama (considerar o primeiro documento/ação)]],J477))</f>
        <v>377</v>
      </c>
      <c r="BN477" s="108" t="s">
        <v>7458</v>
      </c>
      <c r="BO477" s="114" t="s">
        <v>637</v>
      </c>
      <c r="BP477" s="108" t="str">
        <f>IF(Tabela2[[#This Row],[Forma de atendimento (primeiro documento/ação)]]= "Outros (especificar)", "PREENCHER","NA")</f>
        <v>NA</v>
      </c>
      <c r="BQ477" s="106" t="s">
        <v>7120</v>
      </c>
      <c r="BR477" s="108" t="str">
        <f>IF(Tabela2[[#This Row],[Equipe do Ibama foi a campo? Houve sobrevoo do Poseidon?]] = "Sim", "PREENCHER","NA")</f>
        <v>NA</v>
      </c>
      <c r="BS477" s="108" t="str">
        <f>IF(Tabela2[[#This Row],[Se sim, foi emitida Ordem de Emergência? (informações vinculada à coluna CK)]] = "Sim", "PREENCHER","NA")</f>
        <v>NA</v>
      </c>
      <c r="BT477" s="108" t="s">
        <v>7101</v>
      </c>
      <c r="BU477" s="108" t="s">
        <v>123</v>
      </c>
      <c r="BV477" s="108" t="s">
        <v>123</v>
      </c>
      <c r="BW477" s="108" t="s">
        <v>123</v>
      </c>
      <c r="BX477" s="106" t="s">
        <v>7127</v>
      </c>
      <c r="BY477" s="140"/>
      <c r="BZ477" s="104" t="str">
        <f>IF(Tabela2[[#This Row],[Data do documento de encerramento]]="NA","NA",IF(Tabela2[[#This Row],[Data do documento de encerramento]]="","Pendente de conclusão/ encerramento",_xlfn.DAYS(Tabela2[[#This Row],[Data do documento de encerramento]],J477)))</f>
        <v>Pendente de conclusão/ encerramento</v>
      </c>
      <c r="CA477" s="107" t="s">
        <v>9177</v>
      </c>
      <c r="CB477" s="107"/>
      <c r="CC477" s="107"/>
      <c r="CD477" s="107"/>
      <c r="CE477" s="107"/>
      <c r="CF477" s="107"/>
    </row>
    <row r="478" spans="1:84" ht="45.75">
      <c r="A478" s="169">
        <v>202571861230</v>
      </c>
      <c r="B478" s="118" t="s">
        <v>9178</v>
      </c>
      <c r="C478" s="108" t="str">
        <f>VLOOKUP(Tabela2[[#This Row],[SIEMA]],Siema2025,4,FALSE)</f>
        <v xml:space="preserve"> MG</v>
      </c>
      <c r="D478" s="106" t="str">
        <f>VLOOKUP(Tabela2[[#This Row],[SIEMA]],Siema2025,3,FALSE)</f>
        <v xml:space="preserve">Fruta de Leite </v>
      </c>
      <c r="E478" s="106" t="s">
        <v>7461</v>
      </c>
      <c r="F478" s="106" t="s">
        <v>9179</v>
      </c>
      <c r="G478" s="106" t="s">
        <v>9180</v>
      </c>
      <c r="H478" s="106" t="s">
        <v>9181</v>
      </c>
      <c r="I478" s="104" t="s">
        <v>7120</v>
      </c>
      <c r="J478" s="105">
        <f>VLOOKUP(Tabela2[[#This Row],[SIEMA]],Siema2025,2,FALSE)</f>
        <v>45853</v>
      </c>
      <c r="K478" s="105" t="str">
        <f>VLOOKUP(Tabela2[[#This Row],[SIEMA]],Siema2025,16,FALSE)</f>
        <v>Terça</v>
      </c>
      <c r="L478" s="106" t="str">
        <f>IF(Tabela2[[#This Row],[Data]]="","Sem Informação",VLOOKUP(MONTH(Tabela2[[#This Row],[Data]]),'[1]Validação de dados'!$I$1:$J$13,2,0))</f>
        <v>Julho</v>
      </c>
      <c r="M478" s="104">
        <f>YEAR(Tabela2[[#This Row],[Data]])</f>
        <v>2025</v>
      </c>
      <c r="N478" s="105" t="str">
        <f>VLOOKUP(Tabela2[[#This Row],[SIEMA]],Siema2025,17,FALSE)</f>
        <v>Matutino</v>
      </c>
      <c r="O478" s="105" t="str">
        <f>VLOOKUP(Tabela2[[#This Row],[SIEMA]],Siema2025,5,FALSE)</f>
        <v>Rodovia</v>
      </c>
      <c r="P478" s="104" t="str">
        <f>VLOOKUP(Tabela2[[#This Row],[SIEMA]],Siema2025,21,FALSE)</f>
        <v/>
      </c>
      <c r="Q478" s="104" t="s">
        <v>7094</v>
      </c>
      <c r="R478" s="104" t="s">
        <v>6932</v>
      </c>
      <c r="S478" s="107" t="str">
        <f>IF(Q478="","", IF(Q478="NC","", IF(Q478="NE","", IF(Q478="NA","",IFERROR(VLOOKUP(Q478,Produtos!$A$1:$C$2319,2,FALSE),"Não Cadastrado")))))</f>
        <v/>
      </c>
      <c r="T478" s="104" t="s">
        <v>6834</v>
      </c>
      <c r="U478" s="104" t="s">
        <v>7062</v>
      </c>
      <c r="V478" s="104" t="s">
        <v>7472</v>
      </c>
      <c r="W478" s="104" t="str">
        <f>VLOOKUP(Tabela2[[#This Row],[SIEMA]],Siema2025,10,FALSE)</f>
        <v/>
      </c>
      <c r="X478" s="113" t="str">
        <f>IF(Tabela2[[#This Row],[Origem do acidente]] = "Plataforma", "PREENCHER","NA")</f>
        <v>NA</v>
      </c>
      <c r="Y478" s="109" t="str">
        <f>IF(W478="","", IF(W478="NC","", IF(W478="NE","", IF(W478="NA","",IFERROR(VLOOKUP(W478,Produtos!$A$1:$C$2319,2,FALSE),"Não Cadastrado")))))</f>
        <v/>
      </c>
      <c r="Z478" s="104" t="str">
        <f>VLOOKUP(Tabela2[[#This Row],[SIEMA]],Siema2025,11,FALSE)</f>
        <v xml:space="preserve"> </v>
      </c>
      <c r="AA478" s="104" t="str">
        <f>VLOOKUP(Tabela2[[#This Row],[SIEMA]],Siema2025,12,FALSE)</f>
        <v xml:space="preserve"> </v>
      </c>
      <c r="AB478" s="104" t="str">
        <f>IF(W478="","",IF(ISNUMBER(W478)=FALSE,"Não se aplica",IFERROR(VLOOKUP(W478,Produtos!$A$1:$C$2319,3,FALSE),"Não Cadastrado")))</f>
        <v/>
      </c>
      <c r="AC478" s="104"/>
      <c r="AD478" s="108" t="str">
        <f>IF(Tabela2[[#This Row],[Origem do acidente]] = "Plataforma", "PREENCHER","NA")</f>
        <v>NA</v>
      </c>
      <c r="AE478" s="107" t="str">
        <f>IF(AC478="","", IF(AC478="NC","", IF(AC478="NE","", IF(AC478="NA","",IFERROR(VLOOKUP(AC478,Produtos!$A$1:$C$2319,2,FALSE),"Não Cadastrado")))))</f>
        <v/>
      </c>
      <c r="AF478" s="104"/>
      <c r="AG478" s="104"/>
      <c r="AH478" s="104" t="str">
        <f>IF(AC478="","",IF(ISNUMBER(AC478)=FALSE,"Não se aplica",IFERROR(VLOOKUP(AC478,Produtos!$A$1:$C$2319,3,FALSE),"Não Cadastrado")))</f>
        <v/>
      </c>
      <c r="AI478" s="104"/>
      <c r="AJ478" s="104" t="str">
        <f>VLOOKUP(Tabela2[[#This Row],[SIEMA]],Siema2025,26,FALSE)</f>
        <v>Tombamento</v>
      </c>
      <c r="AK478" s="107" t="s">
        <v>6834</v>
      </c>
      <c r="AL478" s="107" t="s">
        <v>7180</v>
      </c>
      <c r="AM478" s="107"/>
      <c r="AN478" s="108" t="str">
        <f>VLOOKUP(Tabela2[[#This Row],[SIEMA]],Siema2025,51,FALSE)</f>
        <v/>
      </c>
      <c r="AO478" s="108" t="str">
        <f>VLOOKUP(Tabela2[[#This Row],[SIEMA]],Siema2025,53,FALSE)</f>
        <v/>
      </c>
      <c r="AP478" s="108" t="str">
        <f>VLOOKUP(Tabela2[[#This Row],[SIEMA]],Siema2025,55,FALSE)</f>
        <v/>
      </c>
      <c r="AQ478" s="108" t="str">
        <f>VLOOKUP(Tabela2[[#This Row],[SIEMA]],Siema2025,57,FALSE)</f>
        <v/>
      </c>
      <c r="AR478" s="108" t="str">
        <f>VLOOKUP(Tabela2[[#This Row],[SIEMA]],Siema2025,59,FALSE)</f>
        <v/>
      </c>
      <c r="AS478" s="108" t="str">
        <f>VLOOKUP(Tabela2[[#This Row],[SIEMA]],Siema2025,61,FALSE)</f>
        <v/>
      </c>
      <c r="AT478" s="108" t="str">
        <f>VLOOKUP(Tabela2[[#This Row],[SIEMA]],Siema2025,63,FALSE)</f>
        <v/>
      </c>
      <c r="AU478" s="108" t="str">
        <f>VLOOKUP(Tabela2[[#This Row],[SIEMA]],Siema2025,65,FALSE)</f>
        <v>X</v>
      </c>
      <c r="AV478" s="108" t="str">
        <f>VLOOKUP(Tabela2[[#This Row],[SIEMA]],Siema2025,67,FALSE)</f>
        <v/>
      </c>
      <c r="AW478" s="108" t="str">
        <f>VLOOKUP(Tabela2[[#This Row],[SIEMA]],Siema2025,69,FALSE)</f>
        <v/>
      </c>
      <c r="AX478" s="108" t="str">
        <f>VLOOKUP(Tabela2[[#This Row],[SIEMA]],Siema2025,71,FALSE)</f>
        <v/>
      </c>
      <c r="AY478" s="108" t="str">
        <f>VLOOKUP(Tabela2[[#This Row],[SIEMA]],Siema2025,73,FALSE)</f>
        <v/>
      </c>
      <c r="AZ478" s="108" t="str">
        <f>VLOOKUP(Tabela2[[#This Row],[SIEMA]],Siema2025,75,FALSE)</f>
        <v/>
      </c>
      <c r="BA478" s="108" t="str">
        <f>VLOOKUP(Tabela2[[#This Row],[SIEMA]],Siema2025,77,FALSE)</f>
        <v/>
      </c>
      <c r="BB478" s="108" t="str">
        <f>VLOOKUP(Tabela2[[#This Row],[SIEMA]],Siema2025,79,FALSE)</f>
        <v/>
      </c>
      <c r="BC478" s="108" t="str">
        <f>IF(Tabela2[[#This Row],[Outro(s) ]] = "X", "PREENCHER","NA")</f>
        <v>NA</v>
      </c>
      <c r="BD478" s="108" t="str">
        <f>VLOOKUP(Tabela2[[#This Row],[SIEMA]],Siema2025,82,FALSE)</f>
        <v/>
      </c>
      <c r="BE478" s="108" t="str">
        <f>VLOOKUP(Tabela2[[#This Row],[SIEMA]],Siema2025,81,FALSE)</f>
        <v/>
      </c>
      <c r="BF478" s="110" t="s">
        <v>9182</v>
      </c>
      <c r="BG478" s="110"/>
      <c r="BH478" s="111" t="s">
        <v>9183</v>
      </c>
      <c r="BI478" s="112" t="s">
        <v>7062</v>
      </c>
      <c r="BJ478" s="107" t="s">
        <v>7099</v>
      </c>
      <c r="BK478" s="104" t="s">
        <v>2696</v>
      </c>
      <c r="BL478" s="140">
        <v>45861</v>
      </c>
      <c r="BM478" s="108">
        <f ca="1">IF(Tabela2[[#This Row],[Data de atendimento do Ibama (considerar o primeiro documento/ação)]]="",_xlfn.DAYS(TODAY(),J478),_xlfn.DAYS(Tabela2[[#This Row],[Data de atendimento do Ibama (considerar o primeiro documento/ação)]],J478))</f>
        <v>8</v>
      </c>
      <c r="BN478" s="108" t="str">
        <f>IF(Tabela2[[#This Row],[Atendido pelo Ibama ("Não" ou "Sim")]]="Não","Preencher", IF(Tabela2[[#This Row],[Atendido pelo Ibama ("Não" ou "Sim")]]="Sim","NA",""))</f>
        <v>NA</v>
      </c>
      <c r="BO478" s="114" t="s">
        <v>7100</v>
      </c>
      <c r="BP478" s="108" t="str">
        <f>IF(Tabela2[[#This Row],[Forma de atendimento (primeiro documento/ação)]]= "Outros (especificar)", "PREENCHER","NA")</f>
        <v>NA</v>
      </c>
      <c r="BQ478" s="106" t="s">
        <v>123</v>
      </c>
      <c r="BR478" s="108" t="str">
        <f>IF(Tabela2[[#This Row],[Equipe do Ibama foi a campo? Houve sobrevoo do Poseidon?]] = "Sim", "PREENCHER","NA")</f>
        <v>NA</v>
      </c>
      <c r="BS478" s="108" t="str">
        <f>IF(Tabela2[[#This Row],[Se sim, foi emitida Ordem de Emergência? (informações vinculada à coluna CK)]] = "Sim", "PREENCHER","NA")</f>
        <v>NA</v>
      </c>
      <c r="BT478" s="108" t="s">
        <v>7114</v>
      </c>
      <c r="BU478" s="108" t="str">
        <f>IF(Tabela2[[#This Row],[Houve envio de Informações Pós-acidente (preencher "não se aplica" quando de competência estadual/municipal)]] = "Sim", "PREENCHER","NA")</f>
        <v>NA</v>
      </c>
      <c r="BV478" s="108" t="s">
        <v>2696</v>
      </c>
      <c r="BW478" s="108" t="s">
        <v>123</v>
      </c>
      <c r="BX478" s="106" t="s">
        <v>7127</v>
      </c>
      <c r="BY478" s="106"/>
      <c r="BZ478" s="104" t="str">
        <f>IF(Tabela2[[#This Row],[Data do documento de encerramento]]="NA","NA",IF(Tabela2[[#This Row],[Data do documento de encerramento]]="","Pendente de conclusão/ encerramento",_xlfn.DAYS(Tabela2[[#This Row],[Data do documento de encerramento]],J478)))</f>
        <v>Pendente de conclusão/ encerramento</v>
      </c>
      <c r="CA478" s="107"/>
      <c r="CB478" s="107"/>
      <c r="CC478" s="107"/>
      <c r="CD478" s="107"/>
      <c r="CE478" s="107"/>
      <c r="CF478" s="107"/>
    </row>
    <row r="479" spans="1:84" ht="30.75">
      <c r="A479" s="169">
        <v>202571632408</v>
      </c>
      <c r="B479" s="170" t="s">
        <v>9184</v>
      </c>
      <c r="C479" s="108" t="str">
        <f>VLOOKUP(Tabela2[[#This Row],[SIEMA]],Siema2025,4,FALSE)</f>
        <v xml:space="preserve"> MG</v>
      </c>
      <c r="D479" s="106" t="str">
        <f>VLOOKUP(Tabela2[[#This Row],[SIEMA]],Siema2025,3,FALSE)</f>
        <v xml:space="preserve">Itabirito </v>
      </c>
      <c r="E479" s="106" t="s">
        <v>7746</v>
      </c>
      <c r="F479" s="106" t="s">
        <v>9185</v>
      </c>
      <c r="G479" s="106" t="s">
        <v>9186</v>
      </c>
      <c r="H479" s="106" t="s">
        <v>9187</v>
      </c>
      <c r="I479" s="104" t="s">
        <v>7120</v>
      </c>
      <c r="J479" s="105">
        <f>VLOOKUP(Tabela2[[#This Row],[SIEMA]],Siema2025,2,FALSE)</f>
        <v>45854</v>
      </c>
      <c r="K479" s="105" t="str">
        <f>VLOOKUP(Tabela2[[#This Row],[SIEMA]],Siema2025,16,FALSE)</f>
        <v>Quarta</v>
      </c>
      <c r="L479" s="106" t="str">
        <f>IF(Tabela2[[#This Row],[Data]]="","Sem Informação",VLOOKUP(MONTH(Tabela2[[#This Row],[Data]]),'[1]Validação de dados'!$I$1:$J$13,2,0))</f>
        <v>Julho</v>
      </c>
      <c r="M479" s="104">
        <f>YEAR(Tabela2[[#This Row],[Data]])</f>
        <v>2025</v>
      </c>
      <c r="N479" s="105" t="str">
        <f>VLOOKUP(Tabela2[[#This Row],[SIEMA]],Siema2025,17,FALSE)</f>
        <v>Matutino</v>
      </c>
      <c r="O479" s="105" t="str">
        <f>VLOOKUP(Tabela2[[#This Row],[SIEMA]],Siema2025,5,FALSE)</f>
        <v>Rodovia</v>
      </c>
      <c r="P479" s="104" t="str">
        <f>VLOOKUP(Tabela2[[#This Row],[SIEMA]],Siema2025,21,FALSE)</f>
        <v>BR040 km 586+600 Sul</v>
      </c>
      <c r="Q479" s="104" t="s">
        <v>7094</v>
      </c>
      <c r="R479" s="104" t="str">
        <f>VLOOKUP(Tabela2[[#This Row],[SIEMA]],Siema2025,10,FALSE)</f>
        <v>Cal Hidratada</v>
      </c>
      <c r="S479" s="107" t="str">
        <f>IF(Q479="","", IF(Q479="NC","", IF(Q479="NE","", IF(Q479="NA","",IFERROR(VLOOKUP(Q479,Produtos!$A$1:$C$2319,2,FALSE),"Não Cadastrado")))))</f>
        <v/>
      </c>
      <c r="T479" s="104" t="str">
        <f>VLOOKUP(Tabela2[[#This Row],[SIEMA]],Siema2025,11,FALSE)</f>
        <v>30</v>
      </c>
      <c r="U479" s="104" t="str">
        <f>VLOOKUP(Tabela2[[#This Row],[SIEMA]],Siema2025,12,FALSE)</f>
        <v>T</v>
      </c>
      <c r="V479" s="104" t="s">
        <v>7472</v>
      </c>
      <c r="W479" s="104"/>
      <c r="X479" s="113" t="str">
        <f>IF(Tabela2[[#This Row],[Origem do acidente]] = "Plataforma", "PREENCHER","NA")</f>
        <v>NA</v>
      </c>
      <c r="Y479" s="109" t="str">
        <f>IF(W479="","", IF(W479="NC","", IF(W479="NE","", IF(W479="NA","",IFERROR(VLOOKUP(W479,Produtos!$A$1:$C$2319,2,FALSE),"Não Cadastrado")))))</f>
        <v/>
      </c>
      <c r="Z479" s="104"/>
      <c r="AA479" s="104"/>
      <c r="AB479" s="104" t="str">
        <f>IF(W479="","",IF(ISNUMBER(W479)=FALSE,"Não se aplica",IFERROR(VLOOKUP(W479,Produtos!$A$1:$C$2319,3,FALSE),"Não Cadastrado")))</f>
        <v/>
      </c>
      <c r="AC479" s="104"/>
      <c r="AD479" s="108" t="str">
        <f>IF(Tabela2[[#This Row],[Origem do acidente]] = "Plataforma", "PREENCHER","NA")</f>
        <v>NA</v>
      </c>
      <c r="AE479" s="107" t="str">
        <f>IF(AC479="","", IF(AC479="NC","", IF(AC479="NE","", IF(AC479="NA","",IFERROR(VLOOKUP(AC479,Produtos!$A$1:$C$2319,2,FALSE),"Não Cadastrado")))))</f>
        <v/>
      </c>
      <c r="AF479" s="104"/>
      <c r="AG479" s="104"/>
      <c r="AH479" s="104" t="str">
        <f>IF(AC479="","",IF(ISNUMBER(AC479)=FALSE,"Não se aplica",IFERROR(VLOOKUP(AC479,Produtos!$A$1:$C$2319,3,FALSE),"Não Cadastrado")))</f>
        <v/>
      </c>
      <c r="AI479" s="104"/>
      <c r="AJ479" s="104" t="s">
        <v>9188</v>
      </c>
      <c r="AK479" s="107" t="s">
        <v>6834</v>
      </c>
      <c r="AL479" s="107"/>
      <c r="AM479" s="107"/>
      <c r="AN479" s="108" t="str">
        <f>VLOOKUP(Tabela2[[#This Row],[SIEMA]],Siema2025,51,FALSE)</f>
        <v/>
      </c>
      <c r="AO479" s="108" t="str">
        <f>VLOOKUP(Tabela2[[#This Row],[SIEMA]],Siema2025,53,FALSE)</f>
        <v/>
      </c>
      <c r="AP479" s="108" t="str">
        <f>VLOOKUP(Tabela2[[#This Row],[SIEMA]],Siema2025,55,FALSE)</f>
        <v/>
      </c>
      <c r="AQ479" s="108" t="str">
        <f>VLOOKUP(Tabela2[[#This Row],[SIEMA]],Siema2025,57,FALSE)</f>
        <v/>
      </c>
      <c r="AR479" s="108" t="str">
        <f>VLOOKUP(Tabela2[[#This Row],[SIEMA]],Siema2025,59,FALSE)</f>
        <v/>
      </c>
      <c r="AS479" s="108" t="str">
        <f>VLOOKUP(Tabela2[[#This Row],[SIEMA]],Siema2025,61,FALSE)</f>
        <v/>
      </c>
      <c r="AT479" s="108" t="str">
        <f>VLOOKUP(Tabela2[[#This Row],[SIEMA]],Siema2025,63,FALSE)</f>
        <v/>
      </c>
      <c r="AU479" s="108" t="str">
        <f>VLOOKUP(Tabela2[[#This Row],[SIEMA]],Siema2025,65,FALSE)</f>
        <v>X</v>
      </c>
      <c r="AV479" s="108" t="str">
        <f>VLOOKUP(Tabela2[[#This Row],[SIEMA]],Siema2025,67,FALSE)</f>
        <v/>
      </c>
      <c r="AW479" s="108" t="str">
        <f>VLOOKUP(Tabela2[[#This Row],[SIEMA]],Siema2025,69,FALSE)</f>
        <v/>
      </c>
      <c r="AX479" s="108" t="str">
        <f>VLOOKUP(Tabela2[[#This Row],[SIEMA]],Siema2025,71,FALSE)</f>
        <v>X</v>
      </c>
      <c r="AY479" s="108" t="str">
        <f>VLOOKUP(Tabela2[[#This Row],[SIEMA]],Siema2025,73,FALSE)</f>
        <v/>
      </c>
      <c r="AZ479" s="108" t="str">
        <f>VLOOKUP(Tabela2[[#This Row],[SIEMA]],Siema2025,75,FALSE)</f>
        <v/>
      </c>
      <c r="BA479" s="108" t="str">
        <f>VLOOKUP(Tabela2[[#This Row],[SIEMA]],Siema2025,77,FALSE)</f>
        <v/>
      </c>
      <c r="BB479" s="108" t="str">
        <f>VLOOKUP(Tabela2[[#This Row],[SIEMA]],Siema2025,79,FALSE)</f>
        <v/>
      </c>
      <c r="BC479" s="108" t="str">
        <f>IF(Tabela2[[#This Row],[Outro(s) ]] = "X", "PREENCHER","NA")</f>
        <v>NA</v>
      </c>
      <c r="BD479" s="108" t="str">
        <f>VLOOKUP(Tabela2[[#This Row],[SIEMA]],Siema2025,82,FALSE)</f>
        <v/>
      </c>
      <c r="BE479" s="108" t="str">
        <f>VLOOKUP(Tabela2[[#This Row],[SIEMA]],Siema2025,81,FALSE)</f>
        <v/>
      </c>
      <c r="BF479" s="110" t="str">
        <f>VLOOKUP(Tabela2[[#This Row],[SIEMA]],Siema2025,28,FALSE)</f>
        <v>INTERTRANSMINAS TRANSPORTES GERAIS</v>
      </c>
      <c r="BG479" s="110"/>
      <c r="BH479" s="111" t="str">
        <f>VLOOKUP(Tabela2[[#This Row],[SIEMA]],Siema2025,29,FALSE)</f>
        <v>22753834000100</v>
      </c>
      <c r="BI479" s="112" t="s">
        <v>2696</v>
      </c>
      <c r="BJ479" s="107" t="s">
        <v>7099</v>
      </c>
      <c r="BK479" s="104" t="s">
        <v>2696</v>
      </c>
      <c r="BL479" s="140">
        <v>45859</v>
      </c>
      <c r="BM479" s="108">
        <f ca="1">IF(Tabela2[[#This Row],[Data de atendimento do Ibama (considerar o primeiro documento/ação)]]="",_xlfn.DAYS(TODAY(),J479),_xlfn.DAYS(Tabela2[[#This Row],[Data de atendimento do Ibama (considerar o primeiro documento/ação)]],J479))</f>
        <v>5</v>
      </c>
      <c r="BN479" s="108" t="str">
        <f>IF(Tabela2[[#This Row],[Atendido pelo Ibama ("Não" ou "Sim")]]="Não","Preencher", IF(Tabela2[[#This Row],[Atendido pelo Ibama ("Não" ou "Sim")]]="Sim","NA",""))</f>
        <v>NA</v>
      </c>
      <c r="BO479" s="114" t="s">
        <v>7100</v>
      </c>
      <c r="BP479" s="108" t="str">
        <f>IF(Tabela2[[#This Row],[Forma de atendimento (primeiro documento/ação)]]= "Outros (especificar)", "PREENCHER","NA")</f>
        <v>NA</v>
      </c>
      <c r="BQ479" s="106" t="s">
        <v>123</v>
      </c>
      <c r="BR479" s="108" t="str">
        <f>IF(Tabela2[[#This Row],[Equipe do Ibama foi a campo? Houve sobrevoo do Poseidon?]] = "Sim", "PREENCHER","NA")</f>
        <v>NA</v>
      </c>
      <c r="BS479" s="108" t="str">
        <f>IF(Tabela2[[#This Row],[Se sim, foi emitida Ordem de Emergência? (informações vinculada à coluna CK)]] = "Sim", "PREENCHER","NA")</f>
        <v>NA</v>
      </c>
      <c r="BT479" s="108" t="s">
        <v>7126</v>
      </c>
      <c r="BU479" s="108" t="s">
        <v>2696</v>
      </c>
      <c r="BV479" s="108" t="s">
        <v>123</v>
      </c>
      <c r="BW479" s="108" t="s">
        <v>2696</v>
      </c>
      <c r="BX479" s="106" t="s">
        <v>7102</v>
      </c>
      <c r="BY479" s="140">
        <v>45908</v>
      </c>
      <c r="BZ479" s="104">
        <f>IF(Tabela2[[#This Row],[Data do documento de encerramento]]="NA","NA",IF(Tabela2[[#This Row],[Data do documento de encerramento]]="","Pendente de conclusão/ encerramento",_xlfn.DAYS(Tabela2[[#This Row],[Data do documento de encerramento]],J479)))</f>
        <v>54</v>
      </c>
      <c r="CA479" s="107" t="s">
        <v>9189</v>
      </c>
      <c r="CB479" s="107"/>
      <c r="CC479" s="107"/>
      <c r="CD479" s="107"/>
      <c r="CE479" s="107"/>
      <c r="CF479" s="107"/>
    </row>
    <row r="480" spans="1:84" ht="76.5">
      <c r="A480" s="169">
        <v>202572157655</v>
      </c>
      <c r="B480" s="170" t="s">
        <v>9190</v>
      </c>
      <c r="C480" s="108" t="str">
        <f>VLOOKUP(Tabela2[[#This Row],[SIEMA]],Siema2025,4,FALSE)</f>
        <v xml:space="preserve"> MG</v>
      </c>
      <c r="D480" s="106" t="str">
        <f>VLOOKUP(Tabela2[[#This Row],[SIEMA]],Siema2025,3,FALSE)</f>
        <v xml:space="preserve">Oliveira </v>
      </c>
      <c r="E480" s="106" t="s">
        <v>4216</v>
      </c>
      <c r="F480" s="106" t="s">
        <v>9191</v>
      </c>
      <c r="G480" s="106" t="s">
        <v>9192</v>
      </c>
      <c r="H480" s="106" t="s">
        <v>9193</v>
      </c>
      <c r="I480" s="104" t="s">
        <v>7120</v>
      </c>
      <c r="J480" s="105">
        <f>VLOOKUP(Tabela2[[#This Row],[SIEMA]],Siema2025,2,FALSE)</f>
        <v>45854</v>
      </c>
      <c r="K480" s="105" t="str">
        <f>VLOOKUP(Tabela2[[#This Row],[SIEMA]],Siema2025,16,FALSE)</f>
        <v>Quarta</v>
      </c>
      <c r="L480" s="106" t="str">
        <f>IF(Tabela2[[#This Row],[Data]]="","Sem Informação",VLOOKUP(MONTH(Tabela2[[#This Row],[Data]]),'[1]Validação de dados'!$I$1:$J$13,2,0))</f>
        <v>Julho</v>
      </c>
      <c r="M480" s="104">
        <f>YEAR(Tabela2[[#This Row],[Data]])</f>
        <v>2025</v>
      </c>
      <c r="N480" s="105" t="str">
        <f>VLOOKUP(Tabela2[[#This Row],[SIEMA]],Siema2025,17,FALSE)</f>
        <v>Noturno</v>
      </c>
      <c r="O480" s="105" t="str">
        <f>VLOOKUP(Tabela2[[#This Row],[SIEMA]],Siema2025,5,FALSE)</f>
        <v>Rodovia</v>
      </c>
      <c r="P480" s="104" t="str">
        <f>VLOOKUP(Tabela2[[#This Row],[SIEMA]],Siema2025,21,FALSE)</f>
        <v>Acidente rodoviário</v>
      </c>
      <c r="Q480" s="104" t="s">
        <v>7409</v>
      </c>
      <c r="R480" s="104" t="str">
        <f>VLOOKUP(Tabela2[[#This Row],[SIEMA]],Siema2025,10,FALSE)</f>
        <v>Diversos</v>
      </c>
      <c r="S480" s="107" t="str">
        <f>IF(Q480="","", IF(Q480="NC","", IF(Q480="NE","", IF(Q480="NA","",IFERROR(VLOOKUP(Q480,Produtos!$A$1:$C$2319,2,FALSE),"Não Cadastrado")))))</f>
        <v/>
      </c>
      <c r="T480" s="104">
        <v>10</v>
      </c>
      <c r="U480" s="104" t="s">
        <v>7305</v>
      </c>
      <c r="V480" s="104" t="s">
        <v>7409</v>
      </c>
      <c r="W480" s="104"/>
      <c r="X480" s="113" t="str">
        <f>IF(Tabela2[[#This Row],[Origem do acidente]] = "Plataforma", "PREENCHER","NA")</f>
        <v>NA</v>
      </c>
      <c r="Y480" s="109" t="str">
        <f>IF(W480="","", IF(W480="NC","", IF(W480="NE","", IF(W480="NA","",IFERROR(VLOOKUP(W480,Produtos!$A$1:$C$2319,2,FALSE),"Não Cadastrado")))))</f>
        <v/>
      </c>
      <c r="Z480" s="104" t="str">
        <f>VLOOKUP(Tabela2[[#This Row],[SIEMA]],Siema2025,11,FALSE)</f>
        <v/>
      </c>
      <c r="AA480" s="104" t="str">
        <f>VLOOKUP(Tabela2[[#This Row],[SIEMA]],Siema2025,12,FALSE)</f>
        <v/>
      </c>
      <c r="AB480" s="104" t="str">
        <f>IF(W480="","",IF(ISNUMBER(W480)=FALSE,"Não se aplica",IFERROR(VLOOKUP(W480,Produtos!$A$1:$C$2319,3,FALSE),"Não Cadastrado")))</f>
        <v/>
      </c>
      <c r="AC480" s="104"/>
      <c r="AD480" s="108" t="str">
        <f>IF(Tabela2[[#This Row],[Origem do acidente]] = "Plataforma", "PREENCHER","NA")</f>
        <v>NA</v>
      </c>
      <c r="AE480" s="107" t="str">
        <f>IF(AC480="","", IF(AC480="NC","", IF(AC480="NE","", IF(AC480="NA","",IFERROR(VLOOKUP(AC480,Produtos!$A$1:$C$2319,2,FALSE),"Não Cadastrado")))))</f>
        <v/>
      </c>
      <c r="AF480" s="104"/>
      <c r="AG480" s="104"/>
      <c r="AH480" s="104" t="str">
        <f>IF(AC480="","",IF(ISNUMBER(AC480)=FALSE,"Não se aplica",IFERROR(VLOOKUP(AC480,Produtos!$A$1:$C$2319,3,FALSE),"Não Cadastrado")))</f>
        <v/>
      </c>
      <c r="AI480" s="104"/>
      <c r="AJ480" t="s">
        <v>9194</v>
      </c>
      <c r="AK480" s="107" t="s">
        <v>7285</v>
      </c>
      <c r="AL480" s="107" t="s">
        <v>7623</v>
      </c>
      <c r="AM480" s="107"/>
      <c r="AN480" s="108" t="str">
        <f>VLOOKUP(Tabela2[[#This Row],[SIEMA]],Siema2025,51,FALSE)</f>
        <v/>
      </c>
      <c r="AO480" s="108" t="str">
        <f>VLOOKUP(Tabela2[[#This Row],[SIEMA]],Siema2025,53,FALSE)</f>
        <v/>
      </c>
      <c r="AP480" s="108" t="str">
        <f>VLOOKUP(Tabela2[[#This Row],[SIEMA]],Siema2025,55,FALSE)</f>
        <v/>
      </c>
      <c r="AQ480" s="108"/>
      <c r="AR480" s="108" t="str">
        <f>VLOOKUP(Tabela2[[#This Row],[SIEMA]],Siema2025,59,FALSE)</f>
        <v/>
      </c>
      <c r="AS480" s="108" t="str">
        <f>VLOOKUP(Tabela2[[#This Row],[SIEMA]],Siema2025,61,FALSE)</f>
        <v/>
      </c>
      <c r="AT480" s="108" t="str">
        <f>VLOOKUP(Tabela2[[#This Row],[SIEMA]],Siema2025,63,FALSE)</f>
        <v/>
      </c>
      <c r="AU480" s="108" t="str">
        <f>VLOOKUP(Tabela2[[#This Row],[SIEMA]],Siema2025,65,FALSE)</f>
        <v>X</v>
      </c>
      <c r="AV480" s="108" t="str">
        <f>VLOOKUP(Tabela2[[#This Row],[SIEMA]],Siema2025,67,FALSE)</f>
        <v/>
      </c>
      <c r="AW480" s="108" t="s">
        <v>7181</v>
      </c>
      <c r="AX480" s="108" t="s">
        <v>7181</v>
      </c>
      <c r="AY480" s="108" t="str">
        <f>VLOOKUP(Tabela2[[#This Row],[SIEMA]],Siema2025,73,FALSE)</f>
        <v/>
      </c>
      <c r="AZ480" s="108" t="str">
        <f>VLOOKUP(Tabela2[[#This Row],[SIEMA]],Siema2025,75,FALSE)</f>
        <v/>
      </c>
      <c r="BA480" s="108" t="str">
        <f>VLOOKUP(Tabela2[[#This Row],[SIEMA]],Siema2025,77,FALSE)</f>
        <v/>
      </c>
      <c r="BB480" s="108" t="str">
        <f>VLOOKUP(Tabela2[[#This Row],[SIEMA]],Siema2025,79,FALSE)</f>
        <v/>
      </c>
      <c r="BC480" s="108" t="str">
        <f>IF(Tabela2[[#This Row],[Outro(s) ]] = "X", "PREENCHER","NA")</f>
        <v>NA</v>
      </c>
      <c r="BD480" s="108" t="str">
        <f>VLOOKUP(Tabela2[[#This Row],[SIEMA]],Siema2025,82,FALSE)</f>
        <v/>
      </c>
      <c r="BE480" s="108" t="str">
        <f>VLOOKUP(Tabela2[[#This Row],[SIEMA]],Siema2025,81,FALSE)</f>
        <v/>
      </c>
      <c r="BF480" s="110" t="s">
        <v>9195</v>
      </c>
      <c r="BG480" s="110"/>
      <c r="BH480" s="111" t="s">
        <v>9196</v>
      </c>
      <c r="BI480" s="112" t="s">
        <v>7062</v>
      </c>
      <c r="BJ480" s="107" t="s">
        <v>7099</v>
      </c>
      <c r="BK480" s="104" t="s">
        <v>2696</v>
      </c>
      <c r="BL480" s="140">
        <v>45860</v>
      </c>
      <c r="BM480" s="108">
        <f ca="1">IF(Tabela2[[#This Row],[Data de atendimento do Ibama (considerar o primeiro documento/ação)]]="",_xlfn.DAYS(TODAY(),J480),_xlfn.DAYS(Tabela2[[#This Row],[Data de atendimento do Ibama (considerar o primeiro documento/ação)]],J480))</f>
        <v>6</v>
      </c>
      <c r="BN480" s="108" t="str">
        <f>IF(Tabela2[[#This Row],[Atendido pelo Ibama ("Não" ou "Sim")]]="Não","Preencher", IF(Tabela2[[#This Row],[Atendido pelo Ibama ("Não" ou "Sim")]]="Sim","NA",""))</f>
        <v>NA</v>
      </c>
      <c r="BO480" s="114" t="s">
        <v>7100</v>
      </c>
      <c r="BP480" s="108" t="str">
        <f>IF(Tabela2[[#This Row],[Forma de atendimento (primeiro documento/ação)]]= "Outros (especificar)", "PREENCHER","NA")</f>
        <v>NA</v>
      </c>
      <c r="BQ480" s="106" t="s">
        <v>7120</v>
      </c>
      <c r="BR480" s="108" t="str">
        <f>IF(Tabela2[[#This Row],[Equipe do Ibama foi a campo? Houve sobrevoo do Poseidon?]] = "Sim", "PREENCHER","NA")</f>
        <v>NA</v>
      </c>
      <c r="BS480" s="108" t="str">
        <f>IF(Tabela2[[#This Row],[Se sim, foi emitida Ordem de Emergência? (informações vinculada à coluna CK)]] = "Sim", "PREENCHER","NA")</f>
        <v>NA</v>
      </c>
      <c r="BT480" s="108" t="s">
        <v>7101</v>
      </c>
      <c r="BU480" s="108" t="s">
        <v>2696</v>
      </c>
      <c r="BV480" s="108" t="s">
        <v>123</v>
      </c>
      <c r="BW480" s="108" t="s">
        <v>2696</v>
      </c>
      <c r="BX480" s="106" t="s">
        <v>7102</v>
      </c>
      <c r="BY480" s="140">
        <v>45910</v>
      </c>
      <c r="BZ480" s="104">
        <f>IF(Tabela2[[#This Row],[Data do documento de encerramento]]="NA","NA",IF(Tabela2[[#This Row],[Data do documento de encerramento]]="","Pendente de conclusão/ encerramento",_xlfn.DAYS(Tabela2[[#This Row],[Data do documento de encerramento]],J480)))</f>
        <v>56</v>
      </c>
      <c r="CA480" s="107" t="s">
        <v>7369</v>
      </c>
      <c r="CB480" s="107"/>
      <c r="CC480" s="107"/>
      <c r="CD480" s="107"/>
      <c r="CE480" s="107"/>
      <c r="CF480" s="107"/>
    </row>
    <row r="481" spans="1:84" ht="76.5">
      <c r="A481" s="169">
        <v>202571846822</v>
      </c>
      <c r="B481" s="170" t="s">
        <v>9197</v>
      </c>
      <c r="C481" s="108" t="s">
        <v>7135</v>
      </c>
      <c r="D481" s="106" t="s">
        <v>637</v>
      </c>
      <c r="E481" s="106" t="s">
        <v>7222</v>
      </c>
      <c r="F481" s="106"/>
      <c r="G481" s="106" t="s">
        <v>8771</v>
      </c>
      <c r="H481" s="106" t="s">
        <v>9198</v>
      </c>
      <c r="I481" s="104" t="str">
        <f>VLOOKUP(Tabela2[[#This Row],[SIEMA]],Siema2025,19,FALSE)</f>
        <v>Campos</v>
      </c>
      <c r="J481" s="105">
        <f>VLOOKUP(Tabela2[[#This Row],[SIEMA]],Siema2025,2,FALSE)</f>
        <v>45855</v>
      </c>
      <c r="K481" s="105" t="str">
        <f>VLOOKUP(Tabela2[[#This Row],[SIEMA]],Siema2025,16,FALSE)</f>
        <v>Quinta</v>
      </c>
      <c r="L481" s="106" t="str">
        <f>IF(Tabela2[[#This Row],[Data]]="","Sem Informação",VLOOKUP(MONTH(Tabela2[[#This Row],[Data]]),'[1]Validação de dados'!$I$1:$J$13,2,0))</f>
        <v>Julho</v>
      </c>
      <c r="M481" s="104">
        <f>YEAR(Tabela2[[#This Row],[Data]])</f>
        <v>2025</v>
      </c>
      <c r="N481" s="105" t="str">
        <f>VLOOKUP(Tabela2[[#This Row],[SIEMA]],Siema2025,17,FALSE)</f>
        <v>Madrugada</v>
      </c>
      <c r="O481" s="105" t="s">
        <v>111</v>
      </c>
      <c r="P481" s="104" t="str">
        <f>VLOOKUP(Tabela2[[#This Row],[SIEMA]],Siema2025,21,FALSE)</f>
        <v>SS-75 (OCEAN COURAGE):  Durante a operação de destravamento do TH e retirada da COI, foi observada entrada anormal de bombas da HPU do BOP. Após investigação, foi identificado visualmente com ROV vazamento na válvula dual check que abastece os acumuladores no BOP stack. Descarga estimada em 0,15 m3 de fluido hidráulico base água.</v>
      </c>
      <c r="Q481" s="104" t="s">
        <v>637</v>
      </c>
      <c r="R481" t="s">
        <v>7199</v>
      </c>
      <c r="S481" s="107" t="s">
        <v>7147</v>
      </c>
      <c r="T481" s="104">
        <v>0.151416</v>
      </c>
      <c r="U481" s="104" t="s">
        <v>7111</v>
      </c>
      <c r="V481" s="104" t="str">
        <f>IF(Q481="","",IF(ISNUMBER(Q481)=FALSE,"Não se aplica",IFERROR(VLOOKUP(Q481,Produtos!$A$1:$C$2319,3,FALSE),"Não Cadastrado")))</f>
        <v>Não se aplica</v>
      </c>
      <c r="W481" s="104"/>
      <c r="X481" s="113"/>
      <c r="Y481" s="109" t="str">
        <f>IF(W481="","", IF(W481="NC","", IF(W481="NE","", IF(W481="NA","",IFERROR(VLOOKUP(W481,Produtos!$A$1:$C$2319,2,FALSE),"Não Cadastrado")))))</f>
        <v/>
      </c>
      <c r="Z481" s="104"/>
      <c r="AA481" s="104"/>
      <c r="AB481" s="104" t="str">
        <f>IF(W481="","",IF(ISNUMBER(W481)=FALSE,"Não se aplica",IFERROR(VLOOKUP(W481,Produtos!$A$1:$C$2319,3,FALSE),"Não Cadastrado")))</f>
        <v/>
      </c>
      <c r="AC481" s="104"/>
      <c r="AD481" s="108"/>
      <c r="AE481" s="107" t="str">
        <f>IF(AC481="","", IF(AC481="NC","", IF(AC481="NE","", IF(AC481="NA","",IFERROR(VLOOKUP(AC481,Produtos!$A$1:$C$2319,2,FALSE),"Não Cadastrado")))))</f>
        <v/>
      </c>
      <c r="AF481" s="104"/>
      <c r="AG481" s="104"/>
      <c r="AH481" s="104" t="str">
        <f>IF(AC481="","",IF(ISNUMBER(AC481)=FALSE,"Não se aplica",IFERROR(VLOOKUP(AC481,Produtos!$A$1:$C$2319,3,FALSE),"Não Cadastrado")))</f>
        <v/>
      </c>
      <c r="AI481" s="104"/>
      <c r="AJ481" s="104" t="str">
        <f>VLOOKUP(Tabela2[[#This Row],[SIEMA]],Siema2025,26,FALSE)</f>
        <v>Vazamento na válvula dual check que abastece os acumuladores no BOP stack.</v>
      </c>
      <c r="AK481" s="107" t="s">
        <v>7285</v>
      </c>
      <c r="AL481" s="107" t="s">
        <v>7912</v>
      </c>
      <c r="AM481" s="107"/>
      <c r="AN481" s="108" t="str">
        <f>VLOOKUP(Tabela2[[#This Row],[SIEMA]],Siema2025,51,FALSE)</f>
        <v/>
      </c>
      <c r="AO481" s="108" t="str">
        <f>VLOOKUP(Tabela2[[#This Row],[SIEMA]],Siema2025,53,FALSE)</f>
        <v/>
      </c>
      <c r="AP481" s="108" t="str">
        <f>VLOOKUP(Tabela2[[#This Row],[SIEMA]],Siema2025,55,FALSE)</f>
        <v/>
      </c>
      <c r="AQ481" s="108" t="str">
        <f>VLOOKUP(Tabela2[[#This Row],[SIEMA]],Siema2025,57,FALSE)</f>
        <v/>
      </c>
      <c r="AR481" s="108" t="str">
        <f>VLOOKUP(Tabela2[[#This Row],[SIEMA]],Siema2025,59,FALSE)</f>
        <v/>
      </c>
      <c r="AS481" s="108" t="str">
        <f>VLOOKUP(Tabela2[[#This Row],[SIEMA]],Siema2025,61,FALSE)</f>
        <v>X</v>
      </c>
      <c r="AT481" s="108" t="str">
        <f>VLOOKUP(Tabela2[[#This Row],[SIEMA]],Siema2025,63,FALSE)</f>
        <v/>
      </c>
      <c r="AU481" s="108" t="str">
        <f>VLOOKUP(Tabela2[[#This Row],[SIEMA]],Siema2025,65,FALSE)</f>
        <v/>
      </c>
      <c r="AV481" s="108" t="str">
        <f>VLOOKUP(Tabela2[[#This Row],[SIEMA]],Siema2025,67,FALSE)</f>
        <v/>
      </c>
      <c r="AW481" s="108" t="str">
        <f>VLOOKUP(Tabela2[[#This Row],[SIEMA]],Siema2025,69,FALSE)</f>
        <v/>
      </c>
      <c r="AX481" s="108" t="str">
        <f>VLOOKUP(Tabela2[[#This Row],[SIEMA]],Siema2025,71,FALSE)</f>
        <v/>
      </c>
      <c r="AY481" s="108" t="str">
        <f>VLOOKUP(Tabela2[[#This Row],[SIEMA]],Siema2025,73,FALSE)</f>
        <v/>
      </c>
      <c r="AZ481" s="108" t="str">
        <f>VLOOKUP(Tabela2[[#This Row],[SIEMA]],Siema2025,75,FALSE)</f>
        <v/>
      </c>
      <c r="BA481" s="108" t="str">
        <f>VLOOKUP(Tabela2[[#This Row],[SIEMA]],Siema2025,77,FALSE)</f>
        <v/>
      </c>
      <c r="BB481" s="108" t="str">
        <f>VLOOKUP(Tabela2[[#This Row],[SIEMA]],Siema2025,79,FALSE)</f>
        <v/>
      </c>
      <c r="BC481" s="108" t="str">
        <f>IF(Tabela2[[#This Row],[Outro(s) ]] = "X", "PREENCHER","NA")</f>
        <v>NA</v>
      </c>
      <c r="BD481" s="108" t="str">
        <f>VLOOKUP(Tabela2[[#This Row],[SIEMA]],Siema2025,82,FALSE)</f>
        <v/>
      </c>
      <c r="BE481" s="108" t="str">
        <f>VLOOKUP(Tabela2[[#This Row],[SIEMA]],Siema2025,81,FALSE)</f>
        <v/>
      </c>
      <c r="BF481" s="110" t="str">
        <f>VLOOKUP(Tabela2[[#This Row],[SIEMA]],Siema2025,28,FALSE)</f>
        <v>Petrobras</v>
      </c>
      <c r="BG481" s="110"/>
      <c r="BH481" s="111" t="str">
        <f>VLOOKUP(Tabela2[[#This Row],[SIEMA]],Siema2025,29,FALSE)</f>
        <v>33000167100750</v>
      </c>
      <c r="BI481" s="112" t="str">
        <f>VLOOKUP(Tabela2[[#This Row],[SIEMA]],Siema2025,107,FALSE)</f>
        <v>Não</v>
      </c>
      <c r="BJ481" s="107" t="s">
        <v>7099</v>
      </c>
      <c r="BK481" s="104" t="s">
        <v>2696</v>
      </c>
      <c r="BL481" s="140">
        <v>45890</v>
      </c>
      <c r="BM481" s="108">
        <f ca="1">IF(Tabela2[[#This Row],[Data de atendimento do Ibama (considerar o primeiro documento/ação)]]="",_xlfn.DAYS(TODAY(),J481),_xlfn.DAYS(Tabela2[[#This Row],[Data de atendimento do Ibama (considerar o primeiro documento/ação)]],J481))</f>
        <v>35</v>
      </c>
      <c r="BN481" s="108" t="str">
        <f>IF(Tabela2[[#This Row],[Atendido pelo Ibama ("Não" ou "Sim")]]="Não","Preencher", IF(Tabela2[[#This Row],[Atendido pelo Ibama ("Não" ou "Sim")]]="Sim","NA",""))</f>
        <v>NA</v>
      </c>
      <c r="BO481" s="114" t="s">
        <v>7138</v>
      </c>
      <c r="BP481" s="108" t="str">
        <f>IF(Tabela2[[#This Row],[Forma de atendimento (primeiro documento/ação)]]= "Outros (especificar)", "PREENCHER","NA")</f>
        <v>NA</v>
      </c>
      <c r="BQ481" s="106" t="s">
        <v>123</v>
      </c>
      <c r="BR481" s="108" t="str">
        <f>IF(Tabela2[[#This Row],[Equipe do Ibama foi a campo? Houve sobrevoo do Poseidon?]] = "Sim", "PREENCHER","NA")</f>
        <v>NA</v>
      </c>
      <c r="BS481" s="108" t="str">
        <f>IF(Tabela2[[#This Row],[Se sim, foi emitida Ordem de Emergência? (informações vinculada à coluna CK)]] = "Sim", "PREENCHER","NA")</f>
        <v>NA</v>
      </c>
      <c r="BT481" s="108" t="s">
        <v>7101</v>
      </c>
      <c r="BU481" s="108" t="s">
        <v>123</v>
      </c>
      <c r="BV481" s="108" t="s">
        <v>123</v>
      </c>
      <c r="BW481" s="108" t="s">
        <v>123</v>
      </c>
      <c r="BX481" s="106"/>
      <c r="BY481" s="106"/>
      <c r="BZ481" s="104" t="str">
        <f>IF(Tabela2[[#This Row],[Data do documento de encerramento]]="NA","NA",IF(Tabela2[[#This Row],[Data do documento de encerramento]]="","Pendente de conclusão/ encerramento",_xlfn.DAYS(Tabela2[[#This Row],[Data do documento de encerramento]],J481)))</f>
        <v>Pendente de conclusão/ encerramento</v>
      </c>
      <c r="CA481" s="107"/>
      <c r="CB481" s="107"/>
      <c r="CC481" s="107" t="s">
        <v>7201</v>
      </c>
      <c r="CD481" s="107" t="s">
        <v>123</v>
      </c>
      <c r="CE481" s="107" t="s">
        <v>123</v>
      </c>
      <c r="CF481" s="107" t="s">
        <v>7149</v>
      </c>
    </row>
    <row r="482" spans="1:84">
      <c r="A482" s="169">
        <v>202571850443</v>
      </c>
      <c r="B482" s="170" t="s">
        <v>9199</v>
      </c>
      <c r="C482" s="108" t="str">
        <f>VLOOKUP(Tabela2[[#This Row],[SIEMA]],Siema2025,4,FALSE)</f>
        <v xml:space="preserve"> GO</v>
      </c>
      <c r="D482" s="106" t="str">
        <f>VLOOKUP(Tabela2[[#This Row],[SIEMA]],Siema2025,3,FALSE)</f>
        <v xml:space="preserve">São Simão </v>
      </c>
      <c r="E482" s="106" t="str">
        <f>VLOOKUP(Tabela2[[#This Row],[SIEMA]],Siema2025,20,FALSE)</f>
        <v>km 2030+400</v>
      </c>
      <c r="F482" s="106"/>
      <c r="G482" s="106" t="s">
        <v>9200</v>
      </c>
      <c r="H482" s="106" t="s">
        <v>9201</v>
      </c>
      <c r="I482" s="104" t="s">
        <v>7120</v>
      </c>
      <c r="J482" s="105">
        <f>VLOOKUP(Tabela2[[#This Row],[SIEMA]],Siema2025,2,FALSE)</f>
        <v>45855</v>
      </c>
      <c r="K482" s="105" t="str">
        <f>VLOOKUP(Tabela2[[#This Row],[SIEMA]],Siema2025,16,FALSE)</f>
        <v>Quinta</v>
      </c>
      <c r="L482" s="106" t="str">
        <f>IF(Tabela2[[#This Row],[Data]]="","Sem Informação",VLOOKUP(MONTH(Tabela2[[#This Row],[Data]]),'[1]Validação de dados'!$I$1:$J$13,2,0))</f>
        <v>Julho</v>
      </c>
      <c r="M482" s="104">
        <f>YEAR(Tabela2[[#This Row],[Data]])</f>
        <v>2025</v>
      </c>
      <c r="N482" s="105" t="str">
        <f>VLOOKUP(Tabela2[[#This Row],[SIEMA]],Siema2025,17,FALSE)</f>
        <v>Matutino</v>
      </c>
      <c r="O482" s="105" t="s">
        <v>162</v>
      </c>
      <c r="P482" s="104" t="str">
        <f>VLOOKUP(Tabela2[[#This Row],[SIEMA]],Siema2025,21,FALSE)</f>
        <v/>
      </c>
      <c r="Q482" s="104" t="s">
        <v>7127</v>
      </c>
      <c r="R482" s="104" t="s">
        <v>7127</v>
      </c>
      <c r="S482" s="107" t="s">
        <v>365</v>
      </c>
      <c r="T482" s="104" t="str">
        <f>VLOOKUP(Tabela2[[#This Row],[SIEMA]],Siema2025,11,FALSE)</f>
        <v>11500</v>
      </c>
      <c r="U482" s="104" t="s">
        <v>7121</v>
      </c>
      <c r="V482" s="104" t="s">
        <v>7127</v>
      </c>
      <c r="W482" s="104"/>
      <c r="X482" s="113"/>
      <c r="Y482" s="109" t="str">
        <f>IF(W482="","", IF(W482="NC","", IF(W482="NE","", IF(W482="NA","",IFERROR(VLOOKUP(W482,Produtos!$A$1:$C$2319,2,FALSE),"Não Cadastrado")))))</f>
        <v/>
      </c>
      <c r="Z482" s="104"/>
      <c r="AA482" s="104"/>
      <c r="AB482" s="104" t="str">
        <f>IF(W482="","",IF(ISNUMBER(W482)=FALSE,"Não se aplica",IFERROR(VLOOKUP(W482,Produtos!$A$1:$C$2319,3,FALSE),"Não Cadastrado")))</f>
        <v/>
      </c>
      <c r="AC482" s="104"/>
      <c r="AD482" s="108"/>
      <c r="AE482" s="107" t="str">
        <f>IF(AC482="","", IF(AC482="NC","", IF(AC482="NE","", IF(AC482="NA","",IFERROR(VLOOKUP(AC482,Produtos!$A$1:$C$2319,2,FALSE),"Não Cadastrado")))))</f>
        <v/>
      </c>
      <c r="AF482" s="104"/>
      <c r="AG482" s="104"/>
      <c r="AH482" s="104" t="str">
        <f>IF(AC482="","",IF(ISNUMBER(AC482)=FALSE,"Não se aplica",IFERROR(VLOOKUP(AC482,Produtos!$A$1:$C$2319,3,FALSE),"Não Cadastrado")))</f>
        <v/>
      </c>
      <c r="AI482" s="104"/>
      <c r="AJ482" s="104" t="str">
        <f>VLOOKUP(Tabela2[[#This Row],[SIEMA]],Siema2025,26,FALSE)</f>
        <v>Abertura de vagão</v>
      </c>
      <c r="AK482" s="107" t="s">
        <v>7112</v>
      </c>
      <c r="AL482" s="107"/>
      <c r="AM482" s="107"/>
      <c r="AN482" s="108" t="str">
        <f>VLOOKUP(Tabela2[[#This Row],[SIEMA]],Siema2025,51,FALSE)</f>
        <v/>
      </c>
      <c r="AO482" s="108" t="str">
        <f>VLOOKUP(Tabela2[[#This Row],[SIEMA]],Siema2025,53,FALSE)</f>
        <v/>
      </c>
      <c r="AP482" s="108" t="str">
        <f>VLOOKUP(Tabela2[[#This Row],[SIEMA]],Siema2025,55,FALSE)</f>
        <v/>
      </c>
      <c r="AQ482" s="108" t="str">
        <f>VLOOKUP(Tabela2[[#This Row],[SIEMA]],Siema2025,57,FALSE)</f>
        <v/>
      </c>
      <c r="AR482" s="108" t="str">
        <f>VLOOKUP(Tabela2[[#This Row],[SIEMA]],Siema2025,59,FALSE)</f>
        <v/>
      </c>
      <c r="AS482" s="108" t="str">
        <f>VLOOKUP(Tabela2[[#This Row],[SIEMA]],Siema2025,61,FALSE)</f>
        <v/>
      </c>
      <c r="AT482" s="108" t="str">
        <f>VLOOKUP(Tabela2[[#This Row],[SIEMA]],Siema2025,63,FALSE)</f>
        <v/>
      </c>
      <c r="AU482" s="108" t="str">
        <f>VLOOKUP(Tabela2[[#This Row],[SIEMA]],Siema2025,65,FALSE)</f>
        <v>X</v>
      </c>
      <c r="AV482" s="108" t="str">
        <f>VLOOKUP(Tabela2[[#This Row],[SIEMA]],Siema2025,67,FALSE)</f>
        <v/>
      </c>
      <c r="AW482" s="108" t="str">
        <f>VLOOKUP(Tabela2[[#This Row],[SIEMA]],Siema2025,69,FALSE)</f>
        <v/>
      </c>
      <c r="AX482" s="108" t="str">
        <f>VLOOKUP(Tabela2[[#This Row],[SIEMA]],Siema2025,71,FALSE)</f>
        <v/>
      </c>
      <c r="AY482" s="108" t="str">
        <f>VLOOKUP(Tabela2[[#This Row],[SIEMA]],Siema2025,73,FALSE)</f>
        <v/>
      </c>
      <c r="AZ482" s="108" t="str">
        <f>VLOOKUP(Tabela2[[#This Row],[SIEMA]],Siema2025,75,FALSE)</f>
        <v/>
      </c>
      <c r="BA482" s="108" t="str">
        <f>VLOOKUP(Tabela2[[#This Row],[SIEMA]],Siema2025,77,FALSE)</f>
        <v/>
      </c>
      <c r="BB482" s="108" t="str">
        <f>VLOOKUP(Tabela2[[#This Row],[SIEMA]],Siema2025,79,FALSE)</f>
        <v/>
      </c>
      <c r="BC482" s="108" t="str">
        <f>IF(Tabela2[[#This Row],[Outro(s) ]] = "X", "PREENCHER","NA")</f>
        <v>NA</v>
      </c>
      <c r="BD482" s="108" t="str">
        <f>VLOOKUP(Tabela2[[#This Row],[SIEMA]],Siema2025,82,FALSE)</f>
        <v/>
      </c>
      <c r="BE482" s="108" t="str">
        <f>VLOOKUP(Tabela2[[#This Row],[SIEMA]],Siema2025,81,FALSE)</f>
        <v/>
      </c>
      <c r="BF482" s="110" t="s">
        <v>3066</v>
      </c>
      <c r="BG482" s="110"/>
      <c r="BH482" s="111" t="str">
        <f>VLOOKUP(Tabela2[[#This Row],[SIEMA]],Siema2025,29,FALSE)</f>
        <v/>
      </c>
      <c r="BI482" s="112" t="str">
        <f>VLOOKUP(Tabela2[[#This Row],[SIEMA]],Siema2025,107,FALSE)</f>
        <v>Não</v>
      </c>
      <c r="BJ482" s="107" t="s">
        <v>7099</v>
      </c>
      <c r="BK482" s="104" t="s">
        <v>2696</v>
      </c>
      <c r="BL482" s="140">
        <v>45861</v>
      </c>
      <c r="BM482" s="108">
        <f ca="1">IF(Tabela2[[#This Row],[Data de atendimento do Ibama (considerar o primeiro documento/ação)]]="",_xlfn.DAYS(TODAY(),J482),_xlfn.DAYS(Tabela2[[#This Row],[Data de atendimento do Ibama (considerar o primeiro documento/ação)]],J482))</f>
        <v>6</v>
      </c>
      <c r="BN482" s="108" t="str">
        <f>IF(Tabela2[[#This Row],[Atendido pelo Ibama ("Não" ou "Sim")]]="Não","Preencher", IF(Tabela2[[#This Row],[Atendido pelo Ibama ("Não" ou "Sim")]]="Sim","NA",""))</f>
        <v>NA</v>
      </c>
      <c r="BO482" s="114" t="s">
        <v>7138</v>
      </c>
      <c r="BP482" s="108" t="str">
        <f>IF(Tabela2[[#This Row],[Forma de atendimento (primeiro documento/ação)]]= "Outros (especificar)", "PREENCHER","NA")</f>
        <v>NA</v>
      </c>
      <c r="BQ482" s="106" t="s">
        <v>2696</v>
      </c>
      <c r="BR482" s="108" t="s">
        <v>123</v>
      </c>
      <c r="BS482" s="108" t="s">
        <v>2696</v>
      </c>
      <c r="BT482" s="108" t="s">
        <v>7101</v>
      </c>
      <c r="BU482" s="108" t="s">
        <v>2696</v>
      </c>
      <c r="BV482" s="108" t="s">
        <v>123</v>
      </c>
      <c r="BW482" s="108" t="s">
        <v>123</v>
      </c>
      <c r="BX482" s="106" t="s">
        <v>7127</v>
      </c>
      <c r="BY482" s="140"/>
      <c r="BZ482" s="104" t="str">
        <f>IF(Tabela2[[#This Row],[Data do documento de encerramento]]="NA","NA",IF(Tabela2[[#This Row],[Data do documento de encerramento]]="","Pendente de conclusão/ encerramento",_xlfn.DAYS(Tabela2[[#This Row],[Data do documento de encerramento]],J482)))</f>
        <v>Pendente de conclusão/ encerramento</v>
      </c>
      <c r="CA482" s="107"/>
      <c r="CB482" s="107"/>
      <c r="CC482" s="115"/>
      <c r="CD482" s="107"/>
      <c r="CE482" s="107"/>
      <c r="CF482" s="107"/>
    </row>
    <row r="483" spans="1:84" ht="45.75">
      <c r="A483" s="169">
        <v>202571857629</v>
      </c>
      <c r="B483" s="170" t="s">
        <v>9202</v>
      </c>
      <c r="C483" s="108" t="s">
        <v>7135</v>
      </c>
      <c r="D483" s="106" t="s">
        <v>637</v>
      </c>
      <c r="E483" s="106" t="s">
        <v>9203</v>
      </c>
      <c r="F483" s="106"/>
      <c r="G483" s="106" t="s">
        <v>9204</v>
      </c>
      <c r="H483" s="106" t="s">
        <v>9205</v>
      </c>
      <c r="I483" s="104" t="str">
        <f>VLOOKUP(Tabela2[[#This Row],[SIEMA]],Siema2025,19,FALSE)</f>
        <v>Campos</v>
      </c>
      <c r="J483" s="105">
        <f>VLOOKUP(Tabela2[[#This Row],[SIEMA]],Siema2025,2,FALSE)</f>
        <v>45855</v>
      </c>
      <c r="K483" s="105" t="str">
        <f>VLOOKUP(Tabela2[[#This Row],[SIEMA]],Siema2025,16,FALSE)</f>
        <v>Quinta</v>
      </c>
      <c r="L483" s="106" t="str">
        <f>IF(Tabela2[[#This Row],[Data]]="","Sem Informação",VLOOKUP(MONTH(Tabela2[[#This Row],[Data]]),'[1]Validação de dados'!$I$1:$J$13,2,0))</f>
        <v>Julho</v>
      </c>
      <c r="M483" s="104">
        <f>YEAR(Tabela2[[#This Row],[Data]])</f>
        <v>2025</v>
      </c>
      <c r="N483" s="105" t="str">
        <f>VLOOKUP(Tabela2[[#This Row],[SIEMA]],Siema2025,17,FALSE)</f>
        <v>Noturno</v>
      </c>
      <c r="O483" s="105" t="s">
        <v>111</v>
      </c>
      <c r="P483" s="104" t="str">
        <f>VLOOKUP(Tabela2[[#This Row],[SIEMA]],Siema2025,21,FALSE)</f>
        <v>Normand Cutter %u2013 Solstad Offshore</v>
      </c>
      <c r="Q483" s="104" t="s">
        <v>637</v>
      </c>
      <c r="R483" s="104" t="s">
        <v>954</v>
      </c>
      <c r="S483" s="107" t="s">
        <v>7457</v>
      </c>
      <c r="T483" s="104" t="str">
        <f>VLOOKUP(Tabela2[[#This Row],[SIEMA]],Siema2025,11,FALSE)</f>
        <v>0.0613</v>
      </c>
      <c r="U483" s="104" t="str">
        <f>VLOOKUP(Tabela2[[#This Row],[SIEMA]],Siema2025,12,FALSE)</f>
        <v>M3</v>
      </c>
      <c r="V483" s="104" t="str">
        <f>IF(Q483="","",IF(ISNUMBER(Q483)=FALSE,"Não se aplica",IFERROR(VLOOKUP(Q483,Produtos!$A$1:$C$2319,3,FALSE),"Não Cadastrado")))</f>
        <v>Não se aplica</v>
      </c>
      <c r="W483" s="104"/>
      <c r="X483" s="113"/>
      <c r="Y483" s="109" t="str">
        <f>IF(W483="","", IF(W483="NC","", IF(W483="NE","", IF(W483="NA","",IFERROR(VLOOKUP(W483,Produtos!$A$1:$C$2319,2,FALSE),"Não Cadastrado")))))</f>
        <v/>
      </c>
      <c r="Z483" s="104"/>
      <c r="AA483" s="104"/>
      <c r="AB483" s="104" t="str">
        <f>IF(W483="","",IF(ISNUMBER(W483)=FALSE,"Não se aplica",IFERROR(VLOOKUP(W483,Produtos!$A$1:$C$2319,3,FALSE),"Não Cadastrado")))</f>
        <v/>
      </c>
      <c r="AC483" s="104"/>
      <c r="AD483" s="108"/>
      <c r="AE483" s="107" t="str">
        <f>IF(AC483="","", IF(AC483="NC","", IF(AC483="NE","", IF(AC483="NA","",IFERROR(VLOOKUP(AC483,Produtos!$A$1:$C$2319,2,FALSE),"Não Cadastrado")))))</f>
        <v/>
      </c>
      <c r="AF483" s="104"/>
      <c r="AG483" s="104"/>
      <c r="AH483" s="104" t="str">
        <f>IF(AC483="","",IF(ISNUMBER(AC483)=FALSE,"Não se aplica",IFERROR(VLOOKUP(AC483,Produtos!$A$1:$C$2319,3,FALSE),"Não Cadastrado")))</f>
        <v/>
      </c>
      <c r="AI483" s="104"/>
      <c r="AJ483" s="104" t="str">
        <f>VLOOKUP(Tabela2[[#This Row],[SIEMA]],Siema2025,26,FALSE)</f>
        <v>Escape de resíduos aprisionados na mangueira sendo liberados no momento da desconexão para recolhimento ao convés</v>
      </c>
      <c r="AK483" s="107" t="s">
        <v>7098</v>
      </c>
      <c r="AL483" s="107"/>
      <c r="AM483" s="107"/>
      <c r="AN483" s="108" t="str">
        <f>VLOOKUP(Tabela2[[#This Row],[SIEMA]],Siema2025,51,FALSE)</f>
        <v/>
      </c>
      <c r="AO483" s="108" t="str">
        <f>VLOOKUP(Tabela2[[#This Row],[SIEMA]],Siema2025,53,FALSE)</f>
        <v/>
      </c>
      <c r="AP483" s="108" t="str">
        <f>VLOOKUP(Tabela2[[#This Row],[SIEMA]],Siema2025,55,FALSE)</f>
        <v/>
      </c>
      <c r="AQ483" s="108" t="str">
        <f>VLOOKUP(Tabela2[[#This Row],[SIEMA]],Siema2025,57,FALSE)</f>
        <v/>
      </c>
      <c r="AR483" s="108" t="str">
        <f>VLOOKUP(Tabela2[[#This Row],[SIEMA]],Siema2025,59,FALSE)</f>
        <v/>
      </c>
      <c r="AS483" s="108" t="str">
        <f>VLOOKUP(Tabela2[[#This Row],[SIEMA]],Siema2025,61,FALSE)</f>
        <v>X</v>
      </c>
      <c r="AT483" s="108" t="str">
        <f>VLOOKUP(Tabela2[[#This Row],[SIEMA]],Siema2025,63,FALSE)</f>
        <v/>
      </c>
      <c r="AU483" s="108" t="str">
        <f>VLOOKUP(Tabela2[[#This Row],[SIEMA]],Siema2025,65,FALSE)</f>
        <v/>
      </c>
      <c r="AV483" s="108" t="str">
        <f>VLOOKUP(Tabela2[[#This Row],[SIEMA]],Siema2025,67,FALSE)</f>
        <v/>
      </c>
      <c r="AW483" s="108" t="str">
        <f>VLOOKUP(Tabela2[[#This Row],[SIEMA]],Siema2025,69,FALSE)</f>
        <v/>
      </c>
      <c r="AX483" s="108" t="str">
        <f>VLOOKUP(Tabela2[[#This Row],[SIEMA]],Siema2025,71,FALSE)</f>
        <v/>
      </c>
      <c r="AY483" s="108" t="str">
        <f>VLOOKUP(Tabela2[[#This Row],[SIEMA]],Siema2025,73,FALSE)</f>
        <v/>
      </c>
      <c r="AZ483" s="108" t="str">
        <f>VLOOKUP(Tabela2[[#This Row],[SIEMA]],Siema2025,75,FALSE)</f>
        <v/>
      </c>
      <c r="BA483" s="108" t="str">
        <f>VLOOKUP(Tabela2[[#This Row],[SIEMA]],Siema2025,77,FALSE)</f>
        <v/>
      </c>
      <c r="BB483" s="108" t="str">
        <f>VLOOKUP(Tabela2[[#This Row],[SIEMA]],Siema2025,79,FALSE)</f>
        <v/>
      </c>
      <c r="BC483" s="108" t="str">
        <f>IF(Tabela2[[#This Row],[Outro(s) ]] = "X", "PREENCHER","NA")</f>
        <v>NA</v>
      </c>
      <c r="BD483" s="108" t="str">
        <f>VLOOKUP(Tabela2[[#This Row],[SIEMA]],Siema2025,82,FALSE)</f>
        <v/>
      </c>
      <c r="BE483" s="108" t="str">
        <f>VLOOKUP(Tabela2[[#This Row],[SIEMA]],Siema2025,81,FALSE)</f>
        <v/>
      </c>
      <c r="BF483" s="110" t="str">
        <f>VLOOKUP(Tabela2[[#This Row],[SIEMA]],Siema2025,28,FALSE)</f>
        <v>Equinor Brasil Energia Ltda.</v>
      </c>
      <c r="BG483" s="110"/>
      <c r="BH483" s="111" t="str">
        <f>VLOOKUP(Tabela2[[#This Row],[SIEMA]],Siema2025,29,FALSE)</f>
        <v>04028583000100</v>
      </c>
      <c r="BI483" s="112" t="s">
        <v>2696</v>
      </c>
      <c r="BJ483" s="107" t="s">
        <v>7099</v>
      </c>
      <c r="BK483" s="104" t="s">
        <v>2696</v>
      </c>
      <c r="BL483" s="140">
        <v>45894</v>
      </c>
      <c r="BM483" s="108">
        <f ca="1">IF(Tabela2[[#This Row],[Data de atendimento do Ibama (considerar o primeiro documento/ação)]]="",_xlfn.DAYS(TODAY(),J483),_xlfn.DAYS(Tabela2[[#This Row],[Data de atendimento do Ibama (considerar o primeiro documento/ação)]],J483))</f>
        <v>39</v>
      </c>
      <c r="BN483" s="108" t="str">
        <f>IF(Tabela2[[#This Row],[Atendido pelo Ibama ("Não" ou "Sim")]]="Não","Preencher", IF(Tabela2[[#This Row],[Atendido pelo Ibama ("Não" ou "Sim")]]="Sim","NA",""))</f>
        <v>NA</v>
      </c>
      <c r="BO483" s="114" t="s">
        <v>7138</v>
      </c>
      <c r="BP483" s="108" t="str">
        <f>IF(Tabela2[[#This Row],[Forma de atendimento (primeiro documento/ação)]]= "Outros (especificar)", "PREENCHER","NA")</f>
        <v>NA</v>
      </c>
      <c r="BQ483" s="106" t="s">
        <v>123</v>
      </c>
      <c r="BR483" s="108" t="str">
        <f>IF(Tabela2[[#This Row],[Equipe do Ibama foi a campo? Houve sobrevoo do Poseidon?]] = "Sim", "PREENCHER","NA")</f>
        <v>NA</v>
      </c>
      <c r="BS483" s="108" t="str">
        <f>IF(Tabela2[[#This Row],[Se sim, foi emitida Ordem de Emergência? (informações vinculada à coluna CK)]] = "Sim", "PREENCHER","NA")</f>
        <v>NA</v>
      </c>
      <c r="BT483" s="108" t="s">
        <v>7101</v>
      </c>
      <c r="BU483" s="108" t="s">
        <v>123</v>
      </c>
      <c r="BV483" s="108" t="s">
        <v>123</v>
      </c>
      <c r="BW483" s="108" t="s">
        <v>123</v>
      </c>
      <c r="BX483" s="106"/>
      <c r="BY483" s="106"/>
      <c r="BZ483" s="104" t="str">
        <f>IF(Tabela2[[#This Row],[Data do documento de encerramento]]="NA","NA",IF(Tabela2[[#This Row],[Data do documento de encerramento]]="","Pendente de conclusão/ encerramento",_xlfn.DAYS(Tabela2[[#This Row],[Data do documento de encerramento]],J483)))</f>
        <v>Pendente de conclusão/ encerramento</v>
      </c>
      <c r="CA483" s="107"/>
      <c r="CB483" s="107"/>
      <c r="CC483" s="107" t="s">
        <v>7459</v>
      </c>
      <c r="CD483" s="107" t="s">
        <v>123</v>
      </c>
      <c r="CE483" s="107" t="s">
        <v>123</v>
      </c>
      <c r="CF483" s="107" t="s">
        <v>7149</v>
      </c>
    </row>
    <row r="484" spans="1:84" ht="30.75">
      <c r="A484" s="169">
        <v>202572128850</v>
      </c>
      <c r="B484" s="170" t="s">
        <v>9206</v>
      </c>
      <c r="C484" s="108" t="s">
        <v>7135</v>
      </c>
      <c r="D484" s="106" t="s">
        <v>637</v>
      </c>
      <c r="E484" s="106" t="s">
        <v>7292</v>
      </c>
      <c r="F484" s="106"/>
      <c r="G484" s="106" t="s">
        <v>8076</v>
      </c>
      <c r="H484" s="106" t="s">
        <v>8077</v>
      </c>
      <c r="I484" s="104" t="str">
        <f>VLOOKUP(Tabela2[[#This Row],[SIEMA]],Siema2025,19,FALSE)</f>
        <v>Campos</v>
      </c>
      <c r="J484" s="105">
        <f>VLOOKUP(Tabela2[[#This Row],[SIEMA]],Siema2025,2,FALSE)</f>
        <v>45855</v>
      </c>
      <c r="K484" s="105" t="str">
        <f>VLOOKUP(Tabela2[[#This Row],[SIEMA]],Siema2025,16,FALSE)</f>
        <v>Quinta</v>
      </c>
      <c r="L484" s="106" t="str">
        <f>IF(Tabela2[[#This Row],[Data]]="","Sem Informação",VLOOKUP(MONTH(Tabela2[[#This Row],[Data]]),'[1]Validação de dados'!$I$1:$J$13,2,0))</f>
        <v>Julho</v>
      </c>
      <c r="M484" s="104">
        <f>YEAR(Tabela2[[#This Row],[Data]])</f>
        <v>2025</v>
      </c>
      <c r="N484" s="105" t="str">
        <f>VLOOKUP(Tabela2[[#This Row],[SIEMA]],Siema2025,17,FALSE)</f>
        <v>Matutino</v>
      </c>
      <c r="O484" s="105" t="str">
        <f>VLOOKUP(Tabela2[[#This Row],[SIEMA]],Siema2025,5,FALSE)</f>
        <v>Plataforma</v>
      </c>
      <c r="P484" s="104" t="str">
        <f>VLOOKUP(Tabela2[[#This Row],[SIEMA]],Siema2025,21,FALSE)</f>
        <v>No dia 17/07/2025 às 08:40 hs na plataforma de PCP-1/3, durante a operação de limpeza da linha de injeção de água, via sistema de drenagem aberta, parte do efluente oleoso contaminado acabou sendo alijado para o mar. Foram observadas algumas bolhas de óleo na face sul de plataforma . O volume calculado foi de 0,0192 litros de óleo e rapidamente se dissipou com o interrompimento da atividade de limpeza. Pelo volume ser reduzido, não foi necessário o acionamento de medidas de dispersão de óleo pela embarcação do PEI.</v>
      </c>
      <c r="Q484">
        <v>3082</v>
      </c>
      <c r="R484" s="104" t="s">
        <v>1714</v>
      </c>
      <c r="S484" s="107" t="s">
        <v>1714</v>
      </c>
      <c r="T484" s="104">
        <v>1.9199999999999999E-5</v>
      </c>
      <c r="U484" s="104" t="s">
        <v>7111</v>
      </c>
      <c r="V484" s="104">
        <f>IF(Q484="","",IF(ISNUMBER(Q484)=FALSE,"Não se aplica",IFERROR(VLOOKUP(Q484,Produtos!$A$1:$C$2319,3,FALSE),"Não Cadastrado")))</f>
        <v>9</v>
      </c>
      <c r="W484" s="104" t="str">
        <f>VLOOKUP(Tabela2[[#This Row],[SIEMA]],Siema2025,10,FALSE)</f>
        <v/>
      </c>
      <c r="X484" s="113"/>
      <c r="Y484" s="109" t="str">
        <f>IF(W484="","", IF(W484="NC","", IF(W484="NE","", IF(W484="NA","",IFERROR(VLOOKUP(W484,Produtos!$A$1:$C$2319,2,FALSE),"Não Cadastrado")))))</f>
        <v/>
      </c>
      <c r="Z484" s="104" t="str">
        <f>VLOOKUP(Tabela2[[#This Row],[SIEMA]],Siema2025,11,FALSE)</f>
        <v xml:space="preserve"> </v>
      </c>
      <c r="AA484" s="104" t="str">
        <f>VLOOKUP(Tabela2[[#This Row],[SIEMA]],Siema2025,12,FALSE)</f>
        <v xml:space="preserve"> </v>
      </c>
      <c r="AB484" s="104" t="str">
        <f>IF(W484="","",IF(ISNUMBER(W484)=FALSE,"Não se aplica",IFERROR(VLOOKUP(W484,Produtos!$A$1:$C$2319,3,FALSE),"Não Cadastrado")))</f>
        <v/>
      </c>
      <c r="AC484" s="104"/>
      <c r="AD484" s="108"/>
      <c r="AE484" s="107" t="str">
        <f>IF(AC484="","", IF(AC484="NC","", IF(AC484="NE","", IF(AC484="NA","",IFERROR(VLOOKUP(AC484,Produtos!$A$1:$C$2319,2,FALSE),"Não Cadastrado")))))</f>
        <v/>
      </c>
      <c r="AF484" s="104"/>
      <c r="AG484" s="104"/>
      <c r="AH484" s="104" t="str">
        <f>IF(AC484="","",IF(ISNUMBER(AC484)=FALSE,"Não se aplica",IFERROR(VLOOKUP(AC484,Produtos!$A$1:$C$2319,3,FALSE),"Não Cadastrado")))</f>
        <v/>
      </c>
      <c r="AI484" s="104"/>
      <c r="AJ484" s="104" t="str">
        <f>VLOOKUP(Tabela2[[#This Row],[SIEMA]],Siema2025,26,FALSE)</f>
        <v>Em investigação</v>
      </c>
      <c r="AK484" s="107" t="s">
        <v>7311</v>
      </c>
      <c r="AL484" s="107"/>
      <c r="AM484" s="107"/>
      <c r="AN484" s="108" t="str">
        <f>VLOOKUP(Tabela2[[#This Row],[SIEMA]],Siema2025,51,FALSE)</f>
        <v/>
      </c>
      <c r="AO484" s="108" t="str">
        <f>VLOOKUP(Tabela2[[#This Row],[SIEMA]],Siema2025,53,FALSE)</f>
        <v/>
      </c>
      <c r="AP484" s="108" t="str">
        <f>VLOOKUP(Tabela2[[#This Row],[SIEMA]],Siema2025,55,FALSE)</f>
        <v/>
      </c>
      <c r="AQ484" s="108" t="str">
        <f>VLOOKUP(Tabela2[[#This Row],[SIEMA]],Siema2025,57,FALSE)</f>
        <v/>
      </c>
      <c r="AR484" s="108" t="str">
        <f>VLOOKUP(Tabela2[[#This Row],[SIEMA]],Siema2025,59,FALSE)</f>
        <v/>
      </c>
      <c r="AS484" s="108" t="str">
        <f>VLOOKUP(Tabela2[[#This Row],[SIEMA]],Siema2025,61,FALSE)</f>
        <v>X</v>
      </c>
      <c r="AT484" s="108" t="str">
        <f>VLOOKUP(Tabela2[[#This Row],[SIEMA]],Siema2025,63,FALSE)</f>
        <v/>
      </c>
      <c r="AU484" s="108" t="str">
        <f>VLOOKUP(Tabela2[[#This Row],[SIEMA]],Siema2025,65,FALSE)</f>
        <v/>
      </c>
      <c r="AV484" s="108" t="str">
        <f>VLOOKUP(Tabela2[[#This Row],[SIEMA]],Siema2025,67,FALSE)</f>
        <v/>
      </c>
      <c r="AW484" s="108" t="str">
        <f>VLOOKUP(Tabela2[[#This Row],[SIEMA]],Siema2025,69,FALSE)</f>
        <v/>
      </c>
      <c r="AX484" s="108" t="str">
        <f>VLOOKUP(Tabela2[[#This Row],[SIEMA]],Siema2025,71,FALSE)</f>
        <v/>
      </c>
      <c r="AY484" s="108" t="str">
        <f>VLOOKUP(Tabela2[[#This Row],[SIEMA]],Siema2025,73,FALSE)</f>
        <v/>
      </c>
      <c r="AZ484" s="108" t="str">
        <f>VLOOKUP(Tabela2[[#This Row],[SIEMA]],Siema2025,75,FALSE)</f>
        <v/>
      </c>
      <c r="BA484" s="108" t="str">
        <f>VLOOKUP(Tabela2[[#This Row],[SIEMA]],Siema2025,77,FALSE)</f>
        <v/>
      </c>
      <c r="BB484" s="108" t="str">
        <f>VLOOKUP(Tabela2[[#This Row],[SIEMA]],Siema2025,79,FALSE)</f>
        <v/>
      </c>
      <c r="BC484" s="108" t="str">
        <f>IF(Tabela2[[#This Row],[Outro(s) ]] = "X", "PREENCHER","NA")</f>
        <v>NA</v>
      </c>
      <c r="BD484" s="108" t="str">
        <f>VLOOKUP(Tabela2[[#This Row],[SIEMA]],Siema2025,82,FALSE)</f>
        <v/>
      </c>
      <c r="BE484" s="108" t="str">
        <f>VLOOKUP(Tabela2[[#This Row],[SIEMA]],Siema2025,81,FALSE)</f>
        <v/>
      </c>
      <c r="BF484" s="110" t="str">
        <f>VLOOKUP(Tabela2[[#This Row],[SIEMA]],Siema2025,28,FALSE)</f>
        <v>PERENCO PETRÓLEO E GÁS DO BRASIL LTDA.</v>
      </c>
      <c r="BG484" s="110"/>
      <c r="BH484" s="111" t="str">
        <f>VLOOKUP(Tabela2[[#This Row],[SIEMA]],Siema2025,29,FALSE)</f>
        <v>09309027000135</v>
      </c>
      <c r="BI484" s="112" t="s">
        <v>2696</v>
      </c>
      <c r="BJ484" s="107" t="s">
        <v>7099</v>
      </c>
      <c r="BK484" s="104" t="s">
        <v>2696</v>
      </c>
      <c r="BL484" s="140">
        <v>45996</v>
      </c>
      <c r="BM484" s="108">
        <f ca="1">IF(Tabela2[[#This Row],[Data de atendimento do Ibama (considerar o primeiro documento/ação)]]="",_xlfn.DAYS(TODAY(),J484),_xlfn.DAYS(Tabela2[[#This Row],[Data de atendimento do Ibama (considerar o primeiro documento/ação)]],J484))</f>
        <v>141</v>
      </c>
      <c r="BN484" s="108" t="str">
        <f>IF(Tabela2[[#This Row],[Atendido pelo Ibama ("Não" ou "Sim")]]="Não","Preencher", IF(Tabela2[[#This Row],[Atendido pelo Ibama ("Não" ou "Sim")]]="Sim","NA",""))</f>
        <v>NA</v>
      </c>
      <c r="BO484" s="114" t="s">
        <v>7138</v>
      </c>
      <c r="BP484" s="108" t="str">
        <f>IF(Tabela2[[#This Row],[Forma de atendimento (primeiro documento/ação)]]= "Outros (especificar)", "PREENCHER","NA")</f>
        <v>NA</v>
      </c>
      <c r="BQ484" s="106" t="s">
        <v>123</v>
      </c>
      <c r="BR484" s="108" t="str">
        <f>IF(Tabela2[[#This Row],[Equipe do Ibama foi a campo? Houve sobrevoo do Poseidon?]] = "Sim", "PREENCHER","NA")</f>
        <v>NA</v>
      </c>
      <c r="BS484" s="108" t="str">
        <f>IF(Tabela2[[#This Row],[Se sim, foi emitida Ordem de Emergência? (informações vinculada à coluna CK)]] = "Sim", "PREENCHER","NA")</f>
        <v>NA</v>
      </c>
      <c r="BT484" s="108" t="s">
        <v>7101</v>
      </c>
      <c r="BU484" s="108" t="s">
        <v>123</v>
      </c>
      <c r="BV484" s="108" t="s">
        <v>123</v>
      </c>
      <c r="BW484" s="108" t="s">
        <v>123</v>
      </c>
      <c r="BX484" s="106"/>
      <c r="BY484" s="106"/>
      <c r="BZ484" s="104" t="str">
        <f>IF(Tabela2[[#This Row],[Data do documento de encerramento]]="NA","NA",IF(Tabela2[[#This Row],[Data do documento de encerramento]]="","Pendente de conclusão/ encerramento",_xlfn.DAYS(Tabela2[[#This Row],[Data do documento de encerramento]],J484)))</f>
        <v>Pendente de conclusão/ encerramento</v>
      </c>
      <c r="CA484" s="107"/>
      <c r="CB484" s="107"/>
      <c r="CC484" s="107" t="s">
        <v>7194</v>
      </c>
      <c r="CD484" s="107" t="s">
        <v>123</v>
      </c>
      <c r="CE484" s="107" t="s">
        <v>2696</v>
      </c>
      <c r="CF484" s="107" t="s">
        <v>7141</v>
      </c>
    </row>
    <row r="485" spans="1:84" ht="45.75">
      <c r="A485" s="169">
        <v>202571846853</v>
      </c>
      <c r="B485" s="170" t="s">
        <v>9207</v>
      </c>
      <c r="C485" s="108" t="str">
        <f>VLOOKUP(Tabela2[[#This Row],[SIEMA]],Siema2025,4,FALSE)</f>
        <v xml:space="preserve"> RS</v>
      </c>
      <c r="D485" s="106" t="str">
        <f>VLOOKUP(Tabela2[[#This Row],[SIEMA]],Siema2025,3,FALSE)</f>
        <v xml:space="preserve">Camaquã </v>
      </c>
      <c r="E485" s="106" t="s">
        <v>7184</v>
      </c>
      <c r="F485" s="106" t="s">
        <v>9208</v>
      </c>
      <c r="G485" s="106" t="s">
        <v>9209</v>
      </c>
      <c r="H485" s="106" t="s">
        <v>9210</v>
      </c>
      <c r="I485" s="104" t="s">
        <v>7120</v>
      </c>
      <c r="J485" s="105">
        <f>VLOOKUP(Tabela2[[#This Row],[SIEMA]],Siema2025,2,FALSE)</f>
        <v>45856</v>
      </c>
      <c r="K485" s="105" t="str">
        <f>VLOOKUP(Tabela2[[#This Row],[SIEMA]],Siema2025,16,FALSE)</f>
        <v>Sexta</v>
      </c>
      <c r="L485" s="106" t="str">
        <f>IF(Tabela2[[#This Row],[Data]]="","Sem Informação",VLOOKUP(MONTH(Tabela2[[#This Row],[Data]]),'[1]Validação de dados'!$I$1:$J$13,2,0))</f>
        <v>Julho</v>
      </c>
      <c r="M485" s="104">
        <f>YEAR(Tabela2[[#This Row],[Data]])</f>
        <v>2025</v>
      </c>
      <c r="N485" s="105" t="str">
        <f>VLOOKUP(Tabela2[[#This Row],[SIEMA]],Siema2025,17,FALSE)</f>
        <v>Madrugada</v>
      </c>
      <c r="O485" s="105" t="str">
        <f>VLOOKUP(Tabela2[[#This Row],[SIEMA]],Siema2025,5,FALSE)</f>
        <v>Rodovia</v>
      </c>
      <c r="P485" s="104" t="str">
        <f>VLOOKUP(Tabela2[[#This Row],[SIEMA]],Siema2025,21,FALSE)</f>
        <v>Transporte Rodoviário</v>
      </c>
      <c r="Q485" s="104">
        <v>3082</v>
      </c>
      <c r="R485" s="104" t="str">
        <f>VLOOKUP(Tabela2[[#This Row],[SIEMA]],Siema2025,10,FALSE)</f>
        <v/>
      </c>
      <c r="S485" s="107" t="str">
        <f>IF(Q485="","", IF(Q485="NC","", IF(Q485="NE","", IF(Q485="NA","",IFERROR(VLOOKUP(Q485,Produtos!$A$1:$C$2319,2,FALSE),"Não Cadastrado")))))</f>
        <v>SUBSTÂNCIA QUE APRESENTA RISCO PARA O MEIO AMBIENTE, LÍQUIDA, N.E.</v>
      </c>
      <c r="T485" s="104" t="s">
        <v>6834</v>
      </c>
      <c r="U485" s="104" t="s">
        <v>7062</v>
      </c>
      <c r="V485" s="104">
        <f>IF(Q485="","",IF(ISNUMBER(Q485)=FALSE,"Não se aplica",IFERROR(VLOOKUP(Q485,Produtos!$A$1:$C$2319,3,FALSE),"Não Cadastrado")))</f>
        <v>9</v>
      </c>
      <c r="W485" s="104" t="str">
        <f>VLOOKUP(Tabela2[[#This Row],[SIEMA]],Siema2025,10,FALSE)</f>
        <v/>
      </c>
      <c r="X485" s="113" t="str">
        <f>IF(Tabela2[[#This Row],[Origem do acidente]] = "Plataforma", "PREENCHER","NA")</f>
        <v>NA</v>
      </c>
      <c r="Y485" s="109" t="str">
        <f>IF(W485="","", IF(W485="NC","", IF(W485="NE","", IF(W485="NA","",IFERROR(VLOOKUP(W485,Produtos!$A$1:$C$2319,2,FALSE),"Não Cadastrado")))))</f>
        <v/>
      </c>
      <c r="Z485" s="104" t="str">
        <f>VLOOKUP(Tabela2[[#This Row],[SIEMA]],Siema2025,11,FALSE)</f>
        <v xml:space="preserve"> </v>
      </c>
      <c r="AA485" s="104" t="str">
        <f>VLOOKUP(Tabela2[[#This Row],[SIEMA]],Siema2025,12,FALSE)</f>
        <v xml:space="preserve"> </v>
      </c>
      <c r="AB485" s="104" t="str">
        <f>IF(W485="","",IF(ISNUMBER(W485)=FALSE,"Não se aplica",IFERROR(VLOOKUP(W485,Produtos!$A$1:$C$2319,3,FALSE),"Não Cadastrado")))</f>
        <v/>
      </c>
      <c r="AC485" s="104"/>
      <c r="AD485" s="108" t="str">
        <f>IF(Tabela2[[#This Row],[Origem do acidente]] = "Plataforma", "PREENCHER","NA")</f>
        <v>NA</v>
      </c>
      <c r="AE485" s="107" t="str">
        <f>IF(AC485="","", IF(AC485="NC","", IF(AC485="NE","", IF(AC485="NA","",IFERROR(VLOOKUP(AC485,Produtos!$A$1:$C$2319,2,FALSE),"Não Cadastrado")))))</f>
        <v/>
      </c>
      <c r="AF485" s="104"/>
      <c r="AG485" s="104"/>
      <c r="AH485" s="104" t="str">
        <f>IF(AC485="","",IF(ISNUMBER(AC485)=FALSE,"Não se aplica",IFERROR(VLOOKUP(AC485,Produtos!$A$1:$C$2319,3,FALSE),"Não Cadastrado")))</f>
        <v/>
      </c>
      <c r="AI485" s="104"/>
      <c r="AJ485" s="104" t="s">
        <v>9211</v>
      </c>
      <c r="AK485" s="107" t="s">
        <v>7358</v>
      </c>
      <c r="AL485" s="107" t="s">
        <v>7180</v>
      </c>
      <c r="AM485" s="107"/>
      <c r="AN485" s="108" t="str">
        <f>VLOOKUP(Tabela2[[#This Row],[SIEMA]],Siema2025,51,FALSE)</f>
        <v/>
      </c>
      <c r="AO485" s="108" t="str">
        <f>VLOOKUP(Tabela2[[#This Row],[SIEMA]],Siema2025,53,FALSE)</f>
        <v/>
      </c>
      <c r="AP485" s="108" t="str">
        <f>VLOOKUP(Tabela2[[#This Row],[SIEMA]],Siema2025,55,FALSE)</f>
        <v/>
      </c>
      <c r="AQ485" s="108" t="str">
        <f>VLOOKUP(Tabela2[[#This Row],[SIEMA]],Siema2025,57,FALSE)</f>
        <v/>
      </c>
      <c r="AR485" s="108" t="str">
        <f>VLOOKUP(Tabela2[[#This Row],[SIEMA]],Siema2025,59,FALSE)</f>
        <v/>
      </c>
      <c r="AS485" s="108" t="str">
        <f>VLOOKUP(Tabela2[[#This Row],[SIEMA]],Siema2025,61,FALSE)</f>
        <v/>
      </c>
      <c r="AT485" s="108" t="str">
        <f>VLOOKUP(Tabela2[[#This Row],[SIEMA]],Siema2025,63,FALSE)</f>
        <v/>
      </c>
      <c r="AU485" s="108" t="str">
        <f>VLOOKUP(Tabela2[[#This Row],[SIEMA]],Siema2025,65,FALSE)</f>
        <v>X</v>
      </c>
      <c r="AV485" s="108" t="str">
        <f>VLOOKUP(Tabela2[[#This Row],[SIEMA]],Siema2025,67,FALSE)</f>
        <v/>
      </c>
      <c r="AW485" s="108" t="str">
        <f>VLOOKUP(Tabela2[[#This Row],[SIEMA]],Siema2025,69,FALSE)</f>
        <v/>
      </c>
      <c r="AX485" s="108" t="str">
        <f>VLOOKUP(Tabela2[[#This Row],[SIEMA]],Siema2025,71,FALSE)</f>
        <v/>
      </c>
      <c r="AY485" s="108" t="str">
        <f>VLOOKUP(Tabela2[[#This Row],[SIEMA]],Siema2025,73,FALSE)</f>
        <v/>
      </c>
      <c r="AZ485" s="108" t="str">
        <f>VLOOKUP(Tabela2[[#This Row],[SIEMA]],Siema2025,75,FALSE)</f>
        <v/>
      </c>
      <c r="BA485" s="108" t="str">
        <f>VLOOKUP(Tabela2[[#This Row],[SIEMA]],Siema2025,77,FALSE)</f>
        <v/>
      </c>
      <c r="BB485" s="108" t="str">
        <f>VLOOKUP(Tabela2[[#This Row],[SIEMA]],Siema2025,79,FALSE)</f>
        <v/>
      </c>
      <c r="BC485" s="108" t="str">
        <f>IF(Tabela2[[#This Row],[Outro(s) ]] = "X", "PREENCHER","NA")</f>
        <v>NA</v>
      </c>
      <c r="BD485" s="108" t="str">
        <f>VLOOKUP(Tabela2[[#This Row],[SIEMA]],Siema2025,82,FALSE)</f>
        <v/>
      </c>
      <c r="BE485" s="108" t="str">
        <f>VLOOKUP(Tabela2[[#This Row],[SIEMA]],Siema2025,81,FALSE)</f>
        <v/>
      </c>
      <c r="BF485" s="110" t="s">
        <v>9212</v>
      </c>
      <c r="BG485" s="110"/>
      <c r="BH485" s="111" t="s">
        <v>6834</v>
      </c>
      <c r="BI485" s="112" t="s">
        <v>7062</v>
      </c>
      <c r="BJ485" s="107" t="s">
        <v>7099</v>
      </c>
      <c r="BK485" s="104" t="s">
        <v>2696</v>
      </c>
      <c r="BL485" s="140">
        <v>45882</v>
      </c>
      <c r="BM485" s="108">
        <f ca="1">IF(Tabela2[[#This Row],[Data de atendimento do Ibama (considerar o primeiro documento/ação)]]="",_xlfn.DAYS(TODAY(),J485),_xlfn.DAYS(Tabela2[[#This Row],[Data de atendimento do Ibama (considerar o primeiro documento/ação)]],J485))</f>
        <v>26</v>
      </c>
      <c r="BN485" s="108" t="str">
        <f>IF(Tabela2[[#This Row],[Atendido pelo Ibama ("Não" ou "Sim")]]="Não","Preencher", IF(Tabela2[[#This Row],[Atendido pelo Ibama ("Não" ou "Sim")]]="Sim","NA",""))</f>
        <v>NA</v>
      </c>
      <c r="BO485" s="114" t="s">
        <v>7124</v>
      </c>
      <c r="BP485" s="108" t="s">
        <v>7511</v>
      </c>
      <c r="BQ485" s="106" t="s">
        <v>123</v>
      </c>
      <c r="BR485" s="108" t="str">
        <f>IF(Tabela2[[#This Row],[Equipe do Ibama foi a campo? Houve sobrevoo do Poseidon?]] = "Sim", "PREENCHER","NA")</f>
        <v>NA</v>
      </c>
      <c r="BS485" s="108" t="str">
        <f>IF(Tabela2[[#This Row],[Se sim, foi emitida Ordem de Emergência? (informações vinculada à coluna CK)]] = "Sim", "PREENCHER","NA")</f>
        <v>NA</v>
      </c>
      <c r="BT485" s="108" t="s">
        <v>7225</v>
      </c>
      <c r="BU485" s="108" t="str">
        <f>IF(Tabela2[[#This Row],[Houve envio de Informações Pós-acidente (preencher "não se aplica" quando de competência estadual/municipal)]] = "Sim", "PREENCHER","NA")</f>
        <v>NA</v>
      </c>
      <c r="BV485" s="108" t="str">
        <f>IF(Tabela2[[#This Row],[Houve avaliação das informações pós-acidente solicitadas/enviadas?]] = "Sim", "PREENCHER","NA")</f>
        <v>NA</v>
      </c>
      <c r="BW485" s="108" t="s">
        <v>2696</v>
      </c>
      <c r="BX485" s="106" t="s">
        <v>7102</v>
      </c>
      <c r="BY485" s="140">
        <v>45882</v>
      </c>
      <c r="BZ485" s="104">
        <f>IF(Tabela2[[#This Row],[Data do documento de encerramento]]="NA","NA",IF(Tabela2[[#This Row],[Data do documento de encerramento]]="","Pendente de conclusão/ encerramento",_xlfn.DAYS(Tabela2[[#This Row],[Data do documento de encerramento]],J485)))</f>
        <v>26</v>
      </c>
      <c r="CA485" s="107" t="s">
        <v>9213</v>
      </c>
      <c r="CB485" s="107"/>
      <c r="CC485" s="107"/>
      <c r="CD485" s="107"/>
      <c r="CE485" s="107"/>
      <c r="CF485" s="107"/>
    </row>
    <row r="486" spans="1:84" ht="60.75">
      <c r="A486" s="169">
        <v>202571964807</v>
      </c>
      <c r="B486" s="170" t="s">
        <v>9214</v>
      </c>
      <c r="C486" s="108" t="str">
        <f>VLOOKUP(Tabela2[[#This Row],[SIEMA]],Siema2025,4,FALSE)</f>
        <v xml:space="preserve"> PA</v>
      </c>
      <c r="D486" s="106" t="str">
        <f>VLOOKUP(Tabela2[[#This Row],[SIEMA]],Siema2025,3,FALSE)</f>
        <v xml:space="preserve">Itaituba </v>
      </c>
      <c r="E486" s="106" t="s">
        <v>7340</v>
      </c>
      <c r="F486" s="106" t="s">
        <v>9215</v>
      </c>
      <c r="G486" s="106" t="s">
        <v>9216</v>
      </c>
      <c r="H486" s="106" t="s">
        <v>9217</v>
      </c>
      <c r="I486" s="104" t="s">
        <v>7120</v>
      </c>
      <c r="J486" s="105">
        <f>VLOOKUP(Tabela2[[#This Row],[SIEMA]],Siema2025,2,FALSE)</f>
        <v>45856</v>
      </c>
      <c r="K486" s="105" t="str">
        <f>VLOOKUP(Tabela2[[#This Row],[SIEMA]],Siema2025,16,FALSE)</f>
        <v>Sexta</v>
      </c>
      <c r="L486" s="106" t="str">
        <f>IF(Tabela2[[#This Row],[Data]]="","Sem Informação",VLOOKUP(MONTH(Tabela2[[#This Row],[Data]]),'[1]Validação de dados'!$I$1:$J$13,2,0))</f>
        <v>Julho</v>
      </c>
      <c r="M486" s="104">
        <f>YEAR(Tabela2[[#This Row],[Data]])</f>
        <v>2025</v>
      </c>
      <c r="N486" s="105" t="str">
        <f>VLOOKUP(Tabela2[[#This Row],[SIEMA]],Siema2025,17,FALSE)</f>
        <v>Noturno</v>
      </c>
      <c r="O486" s="105" t="str">
        <f>VLOOKUP(Tabela2[[#This Row],[SIEMA]],Siema2025,5,FALSE)</f>
        <v>Rodovia</v>
      </c>
      <c r="P486" s="104" t="str">
        <f>VLOOKUP(Tabela2[[#This Row],[SIEMA]],Siema2025,21,FALSE)</f>
        <v/>
      </c>
      <c r="Q486" s="104">
        <v>3082</v>
      </c>
      <c r="R486" s="104" t="str">
        <f>VLOOKUP(Tabela2[[#This Row],[SIEMA]],Siema2025,10,FALSE)</f>
        <v>biodiesel</v>
      </c>
      <c r="S486" s="107" t="str">
        <f>IF(Q486="","", IF(Q486="NC","", IF(Q486="NE","", IF(Q486="NA","",IFERROR(VLOOKUP(Q486,Produtos!$A$1:$C$2319,2,FALSE),"Não Cadastrado")))))</f>
        <v>SUBSTÂNCIA QUE APRESENTA RISCO PARA O MEIO AMBIENTE, LÍQUIDA, N.E.</v>
      </c>
      <c r="T486" s="104">
        <v>44694</v>
      </c>
      <c r="U486" s="104" t="s">
        <v>648</v>
      </c>
      <c r="V486" s="104">
        <f>IF(Q486="","",IF(ISNUMBER(Q486)=FALSE,"Não se aplica",IFERROR(VLOOKUP(Q486,Produtos!$A$1:$C$2319,3,FALSE),"Não Cadastrado")))</f>
        <v>9</v>
      </c>
      <c r="W486" s="104"/>
      <c r="X486" s="113" t="str">
        <f>IF(Tabela2[[#This Row],[Origem do acidente]] = "Plataforma", "PREENCHER","NA")</f>
        <v>NA</v>
      </c>
      <c r="Y486" s="109" t="str">
        <f>IF(W486="","", IF(W486="NC","", IF(W486="NE","", IF(W486="NA","",IFERROR(VLOOKUP(W486,Produtos!$A$1:$C$2319,2,FALSE),"Não Cadastrado")))))</f>
        <v/>
      </c>
      <c r="Z486" s="104" t="str">
        <f>VLOOKUP(Tabela2[[#This Row],[SIEMA]],Siema2025,11,FALSE)</f>
        <v/>
      </c>
      <c r="AA486" s="104" t="str">
        <f>VLOOKUP(Tabela2[[#This Row],[SIEMA]],Siema2025,12,FALSE)</f>
        <v>M3</v>
      </c>
      <c r="AB486" s="104" t="str">
        <f>IF(W486="","",IF(ISNUMBER(W486)=FALSE,"Não se aplica",IFERROR(VLOOKUP(W486,Produtos!$A$1:$C$2319,3,FALSE),"Não Cadastrado")))</f>
        <v/>
      </c>
      <c r="AC486" s="104"/>
      <c r="AD486" s="108" t="str">
        <f>IF(Tabela2[[#This Row],[Origem do acidente]] = "Plataforma", "PREENCHER","NA")</f>
        <v>NA</v>
      </c>
      <c r="AE486" s="107" t="str">
        <f>IF(AC486="","", IF(AC486="NC","", IF(AC486="NE","", IF(AC486="NA","",IFERROR(VLOOKUP(AC486,Produtos!$A$1:$C$2319,2,FALSE),"Não Cadastrado")))))</f>
        <v/>
      </c>
      <c r="AF486" s="104"/>
      <c r="AG486" s="104"/>
      <c r="AH486" s="104" t="str">
        <f>IF(AC486="","",IF(ISNUMBER(AC486)=FALSE,"Não se aplica",IFERROR(VLOOKUP(AC486,Produtos!$A$1:$C$2319,3,FALSE),"Não Cadastrado")))</f>
        <v/>
      </c>
      <c r="AI486" s="104"/>
      <c r="AJ486" s="104" t="s">
        <v>9218</v>
      </c>
      <c r="AK486" s="107" t="s">
        <v>7112</v>
      </c>
      <c r="AL486" s="107" t="s">
        <v>7285</v>
      </c>
      <c r="AM486" s="107"/>
      <c r="AN486" s="108" t="str">
        <f>VLOOKUP(Tabela2[[#This Row],[SIEMA]],Siema2025,51,FALSE)</f>
        <v/>
      </c>
      <c r="AO486" s="108" t="str">
        <f>VLOOKUP(Tabela2[[#This Row],[SIEMA]],Siema2025,53,FALSE)</f>
        <v/>
      </c>
      <c r="AP486" s="108" t="str">
        <f>VLOOKUP(Tabela2[[#This Row],[SIEMA]],Siema2025,55,FALSE)</f>
        <v/>
      </c>
      <c r="AQ486" s="108" t="str">
        <f>VLOOKUP(Tabela2[[#This Row],[SIEMA]],Siema2025,57,FALSE)</f>
        <v/>
      </c>
      <c r="AR486" s="108" t="str">
        <f>VLOOKUP(Tabela2[[#This Row],[SIEMA]],Siema2025,59,FALSE)</f>
        <v/>
      </c>
      <c r="AS486" s="108" t="str">
        <f>VLOOKUP(Tabela2[[#This Row],[SIEMA]],Siema2025,61,FALSE)</f>
        <v/>
      </c>
      <c r="AT486" s="108" t="str">
        <f>VLOOKUP(Tabela2[[#This Row],[SIEMA]],Siema2025,63,FALSE)</f>
        <v/>
      </c>
      <c r="AU486" s="108" t="str">
        <f>VLOOKUP(Tabela2[[#This Row],[SIEMA]],Siema2025,65,FALSE)</f>
        <v>X</v>
      </c>
      <c r="AV486" s="108" t="str">
        <f>VLOOKUP(Tabela2[[#This Row],[SIEMA]],Siema2025,67,FALSE)</f>
        <v/>
      </c>
      <c r="AW486" s="108" t="str">
        <f>VLOOKUP(Tabela2[[#This Row],[SIEMA]],Siema2025,69,FALSE)</f>
        <v/>
      </c>
      <c r="AX486" s="108" t="str">
        <f>VLOOKUP(Tabela2[[#This Row],[SIEMA]],Siema2025,71,FALSE)</f>
        <v/>
      </c>
      <c r="AY486" s="108" t="str">
        <f>VLOOKUP(Tabela2[[#This Row],[SIEMA]],Siema2025,73,FALSE)</f>
        <v/>
      </c>
      <c r="AZ486" s="108" t="str">
        <f>VLOOKUP(Tabela2[[#This Row],[SIEMA]],Siema2025,75,FALSE)</f>
        <v/>
      </c>
      <c r="BA486" s="108" t="str">
        <f>VLOOKUP(Tabela2[[#This Row],[SIEMA]],Siema2025,77,FALSE)</f>
        <v/>
      </c>
      <c r="BB486" s="108" t="str">
        <f>VLOOKUP(Tabela2[[#This Row],[SIEMA]],Siema2025,79,FALSE)</f>
        <v/>
      </c>
      <c r="BC486" s="108" t="str">
        <f>IF(Tabela2[[#This Row],[Outro(s) ]] = "X", "PREENCHER","NA")</f>
        <v>NA</v>
      </c>
      <c r="BD486" s="108" t="str">
        <f>VLOOKUP(Tabela2[[#This Row],[SIEMA]],Siema2025,82,FALSE)</f>
        <v/>
      </c>
      <c r="BE486" s="108" t="str">
        <f>VLOOKUP(Tabela2[[#This Row],[SIEMA]],Siema2025,81,FALSE)</f>
        <v/>
      </c>
      <c r="BF486" s="110" t="s">
        <v>9219</v>
      </c>
      <c r="BG486" s="110"/>
      <c r="BH486" s="111" t="s">
        <v>9220</v>
      </c>
      <c r="BI486" s="112" t="s">
        <v>7062</v>
      </c>
      <c r="BJ486" s="107" t="s">
        <v>7099</v>
      </c>
      <c r="BK486" s="104" t="s">
        <v>123</v>
      </c>
      <c r="BL486" s="140"/>
      <c r="BM486" s="108">
        <f ca="1">IF(Tabela2[[#This Row],[Data de atendimento do Ibama (considerar o primeiro documento/ação)]]="",_xlfn.DAYS(TODAY(),J486),_xlfn.DAYS(Tabela2[[#This Row],[Data de atendimento do Ibama (considerar o primeiro documento/ação)]],J486))</f>
        <v>374</v>
      </c>
      <c r="BN486" s="108" t="s">
        <v>7458</v>
      </c>
      <c r="BO486" s="114" t="s">
        <v>637</v>
      </c>
      <c r="BP486" s="108" t="str">
        <f>IF(Tabela2[[#This Row],[Forma de atendimento (primeiro documento/ação)]]= "Outros (especificar)", "PREENCHER","NA")</f>
        <v>NA</v>
      </c>
      <c r="BQ486" s="106" t="s">
        <v>7120</v>
      </c>
      <c r="BR486" s="108" t="str">
        <f>IF(Tabela2[[#This Row],[Equipe do Ibama foi a campo? Houve sobrevoo do Poseidon?]] = "Sim", "PREENCHER","NA")</f>
        <v>NA</v>
      </c>
      <c r="BS486" s="108" t="str">
        <f>IF(Tabela2[[#This Row],[Se sim, foi emitida Ordem de Emergência? (informações vinculada à coluna CK)]] = "Sim", "PREENCHER","NA")</f>
        <v>NA</v>
      </c>
      <c r="BT486" s="108" t="s">
        <v>7101</v>
      </c>
      <c r="BU486" s="108" t="s">
        <v>123</v>
      </c>
      <c r="BV486" s="108" t="str">
        <f>IF(Tabela2[[#This Row],[Houve avaliação das informações pós-acidente solicitadas/enviadas?]] = "Sim", "PREENCHER","NA")</f>
        <v>NA</v>
      </c>
      <c r="BW486" s="108" t="s">
        <v>123</v>
      </c>
      <c r="BX486" s="106" t="s">
        <v>7127</v>
      </c>
      <c r="BY486" s="140"/>
      <c r="BZ486" s="104" t="str">
        <f>IF(Tabela2[[#This Row],[Data do documento de encerramento]]="NA","NA",IF(Tabela2[[#This Row],[Data do documento de encerramento]]="","Pendente de conclusão/ encerramento",_xlfn.DAYS(Tabela2[[#This Row],[Data do documento de encerramento]],J486)))</f>
        <v>Pendente de conclusão/ encerramento</v>
      </c>
      <c r="CA486" s="107" t="s">
        <v>9162</v>
      </c>
      <c r="CB486" s="107"/>
      <c r="CC486" s="115"/>
      <c r="CD486" s="107"/>
      <c r="CE486" s="107"/>
      <c r="CF486" s="107"/>
    </row>
    <row r="487" spans="1:84" ht="30.75">
      <c r="A487" s="169">
        <v>202573054021</v>
      </c>
      <c r="B487" s="170" t="s">
        <v>9221</v>
      </c>
      <c r="C487" s="108" t="str">
        <f>VLOOKUP(Tabela2[[#This Row],[SIEMA]],Siema2025,4,FALSE)</f>
        <v xml:space="preserve"> MG</v>
      </c>
      <c r="D487" s="106" t="str">
        <f>VLOOKUP(Tabela2[[#This Row],[SIEMA]],Siema2025,3,FALSE)</f>
        <v xml:space="preserve">Esmeraldas </v>
      </c>
      <c r="E487" s="106" t="str">
        <f>VLOOKUP(Tabela2[[#This Row],[SIEMA]],Siema2025,20,FALSE)</f>
        <v>Bairro Tropeiros</v>
      </c>
      <c r="F487" s="106"/>
      <c r="G487" s="106" t="s">
        <v>9222</v>
      </c>
      <c r="H487" s="106" t="s">
        <v>9223</v>
      </c>
      <c r="I487" s="104" t="str">
        <f>VLOOKUP(Tabela2[[#This Row],[SIEMA]],Siema2025,19,FALSE)</f>
        <v/>
      </c>
      <c r="J487" s="105">
        <f>VLOOKUP(Tabela2[[#This Row],[SIEMA]],Siema2025,2,FALSE)</f>
        <v>45856</v>
      </c>
      <c r="K487" s="105" t="str">
        <f>VLOOKUP(Tabela2[[#This Row],[SIEMA]],Siema2025,16,FALSE)</f>
        <v>Sexta</v>
      </c>
      <c r="L487" s="106" t="str">
        <f>IF(Tabela2[[#This Row],[Data]]="","Sem Informação",VLOOKUP(MONTH(Tabela2[[#This Row],[Data]]),'[1]Validação de dados'!$I$1:$J$13,2,0))</f>
        <v>Julho</v>
      </c>
      <c r="M487" s="104">
        <f>YEAR(Tabela2[[#This Row],[Data]])</f>
        <v>2025</v>
      </c>
      <c r="N487" s="105" t="str">
        <f>VLOOKUP(Tabela2[[#This Row],[SIEMA]],Siema2025,17,FALSE)</f>
        <v>Vespertino</v>
      </c>
      <c r="O487" s="105" t="s">
        <v>9224</v>
      </c>
      <c r="P487" s="104" t="str">
        <f>VLOOKUP(Tabela2[[#This Row],[SIEMA]],Siema2025,21,FALSE)</f>
        <v>Rompimento de cava de mineração</v>
      </c>
      <c r="Q487" s="104"/>
      <c r="R487" s="104" t="s">
        <v>9225</v>
      </c>
      <c r="S487" s="107" t="str">
        <f>IF(Q487="","", IF(Q487="NC","", IF(Q487="NE","", IF(Q487="NA","",IFERROR(VLOOKUP(Q487,Produtos!$A$1:$C$2319,2,FALSE),"Não Cadastrado")))))</f>
        <v/>
      </c>
      <c r="T487" s="104" t="str">
        <f>VLOOKUP(Tabela2[[#This Row],[SIEMA]],Siema2025,11,FALSE)</f>
        <v/>
      </c>
      <c r="U487" s="104" t="str">
        <f>VLOOKUP(Tabela2[[#This Row],[SIEMA]],Siema2025,12,FALSE)</f>
        <v/>
      </c>
      <c r="V487" s="104"/>
      <c r="W487" s="104"/>
      <c r="X487" s="113" t="str">
        <f>IF(Tabela2[[#This Row],[Origem do acidente]] = "Plataforma", "PREENCHER","NA")</f>
        <v>NA</v>
      </c>
      <c r="Y487" s="109" t="str">
        <f>IF(W487="","", IF(W487="NC","", IF(W487="NE","", IF(W487="NA","",IFERROR(VLOOKUP(W487,Produtos!$A$1:$C$2319,2,FALSE),"Não Cadastrado")))))</f>
        <v/>
      </c>
      <c r="Z487" s="104" t="str">
        <f>VLOOKUP(Tabela2[[#This Row],[SIEMA]],Siema2025,11,FALSE)</f>
        <v/>
      </c>
      <c r="AA487" s="104" t="str">
        <f>VLOOKUP(Tabela2[[#This Row],[SIEMA]],Siema2025,12,FALSE)</f>
        <v/>
      </c>
      <c r="AB487" s="104" t="str">
        <f>IF(W487="","",IF(ISNUMBER(W487)=FALSE,"Não se aplica",IFERROR(VLOOKUP(W487,Produtos!$A$1:$C$2319,3,FALSE),"Não Cadastrado")))</f>
        <v/>
      </c>
      <c r="AC487" s="104"/>
      <c r="AD487" s="108" t="str">
        <f>IF(Tabela2[[#This Row],[Origem do acidente]] = "Plataforma", "PREENCHER","NA")</f>
        <v>NA</v>
      </c>
      <c r="AE487" s="107" t="str">
        <f>IF(AC487="","", IF(AC487="NC","", IF(AC487="NE","", IF(AC487="NA","",IFERROR(VLOOKUP(AC487,Produtos!$A$1:$C$2319,2,FALSE),"Não Cadastrado")))))</f>
        <v/>
      </c>
      <c r="AF487" s="104"/>
      <c r="AG487" s="104"/>
      <c r="AH487" s="104" t="str">
        <f>IF(AC487="","",IF(ISNUMBER(AC487)=FALSE,"Não se aplica",IFERROR(VLOOKUP(AC487,Produtos!$A$1:$C$2319,3,FALSE),"Não Cadastrado")))</f>
        <v/>
      </c>
      <c r="AI487" s="104"/>
      <c r="AJ487" s="104" t="str">
        <f>VLOOKUP(Tabela2[[#This Row],[SIEMA]],Siema2025,26,FALSE)</f>
        <v>Rompimento de talude</v>
      </c>
      <c r="AK487" s="107" t="s">
        <v>7245</v>
      </c>
      <c r="AL487" s="107"/>
      <c r="AM487" s="107"/>
      <c r="AN487" s="108" t="str">
        <f>VLOOKUP(Tabela2[[#This Row],[SIEMA]],Siema2025,51,FALSE)</f>
        <v/>
      </c>
      <c r="AO487" s="108" t="str">
        <f>VLOOKUP(Tabela2[[#This Row],[SIEMA]],Siema2025,53,FALSE)</f>
        <v/>
      </c>
      <c r="AP487" s="108" t="str">
        <f>VLOOKUP(Tabela2[[#This Row],[SIEMA]],Siema2025,55,FALSE)</f>
        <v/>
      </c>
      <c r="AQ487" s="108" t="str">
        <f>VLOOKUP(Tabela2[[#This Row],[SIEMA]],Siema2025,57,FALSE)</f>
        <v>X</v>
      </c>
      <c r="AR487" s="108" t="str">
        <f>VLOOKUP(Tabela2[[#This Row],[SIEMA]],Siema2025,59,FALSE)</f>
        <v/>
      </c>
      <c r="AS487" s="108" t="str">
        <f>VLOOKUP(Tabela2[[#This Row],[SIEMA]],Siema2025,61,FALSE)</f>
        <v/>
      </c>
      <c r="AT487" s="108" t="str">
        <f>VLOOKUP(Tabela2[[#This Row],[SIEMA]],Siema2025,63,FALSE)</f>
        <v/>
      </c>
      <c r="AU487" s="108" t="str">
        <f>VLOOKUP(Tabela2[[#This Row],[SIEMA]],Siema2025,65,FALSE)</f>
        <v/>
      </c>
      <c r="AV487" s="108" t="str">
        <f>VLOOKUP(Tabela2[[#This Row],[SIEMA]],Siema2025,67,FALSE)</f>
        <v/>
      </c>
      <c r="AW487" s="108" t="str">
        <f>VLOOKUP(Tabela2[[#This Row],[SIEMA]],Siema2025,69,FALSE)</f>
        <v/>
      </c>
      <c r="AX487" s="108" t="str">
        <f>VLOOKUP(Tabela2[[#This Row],[SIEMA]],Siema2025,71,FALSE)</f>
        <v/>
      </c>
      <c r="AY487" s="108" t="str">
        <f>VLOOKUP(Tabela2[[#This Row],[SIEMA]],Siema2025,73,FALSE)</f>
        <v/>
      </c>
      <c r="AZ487" s="108" t="str">
        <f>VLOOKUP(Tabela2[[#This Row],[SIEMA]],Siema2025,75,FALSE)</f>
        <v/>
      </c>
      <c r="BA487" s="108" t="str">
        <f>VLOOKUP(Tabela2[[#This Row],[SIEMA]],Siema2025,77,FALSE)</f>
        <v/>
      </c>
      <c r="BB487" s="108" t="str">
        <f>VLOOKUP(Tabela2[[#This Row],[SIEMA]],Siema2025,79,FALSE)</f>
        <v/>
      </c>
      <c r="BC487" s="108" t="str">
        <f>IF(Tabela2[[#This Row],[Outro(s) ]] = "X", "PREENCHER","NA")</f>
        <v>NA</v>
      </c>
      <c r="BD487" s="108" t="str">
        <f>VLOOKUP(Tabela2[[#This Row],[SIEMA]],Siema2025,82,FALSE)</f>
        <v/>
      </c>
      <c r="BE487" s="108" t="str">
        <f>VLOOKUP(Tabela2[[#This Row],[SIEMA]],Siema2025,81,FALSE)</f>
        <v/>
      </c>
      <c r="BF487" s="110" t="str">
        <f>VLOOKUP(Tabela2[[#This Row],[SIEMA]],Siema2025,28,FALSE)</f>
        <v/>
      </c>
      <c r="BG487" s="110"/>
      <c r="BH487" s="111" t="str">
        <f>VLOOKUP(Tabela2[[#This Row],[SIEMA]],Siema2025,29,FALSE)</f>
        <v/>
      </c>
      <c r="BI487" s="112" t="str">
        <f>VLOOKUP(Tabela2[[#This Row],[SIEMA]],Siema2025,107,FALSE)</f>
        <v>Não</v>
      </c>
      <c r="BJ487" s="107" t="s">
        <v>7113</v>
      </c>
      <c r="BK487" s="104" t="s">
        <v>2696</v>
      </c>
      <c r="BL487" s="140">
        <v>45873</v>
      </c>
      <c r="BM487" s="108">
        <f ca="1">IF(Tabela2[[#This Row],[Data de atendimento do Ibama (considerar o primeiro documento/ação)]]="",_xlfn.DAYS(TODAY(),J487),_xlfn.DAYS(Tabela2[[#This Row],[Data de atendimento do Ibama (considerar o primeiro documento/ação)]],J487))</f>
        <v>17</v>
      </c>
      <c r="BN487" s="108" t="str">
        <f>IF(Tabela2[[#This Row],[Atendido pelo Ibama ("Não" ou "Sim")]]="Não","Preencher", IF(Tabela2[[#This Row],[Atendido pelo Ibama ("Não" ou "Sim")]]="Sim","NA",""))</f>
        <v>NA</v>
      </c>
      <c r="BO487" s="114" t="s">
        <v>7182</v>
      </c>
      <c r="BP487" s="108" t="str">
        <f>IF(Tabela2[[#This Row],[Forma de atendimento (primeiro documento/ação)]]= "Outros (especificar)", "PREENCHER","NA")</f>
        <v>NA</v>
      </c>
      <c r="BQ487" s="106" t="s">
        <v>123</v>
      </c>
      <c r="BR487" s="108" t="str">
        <f>IF(Tabela2[[#This Row],[Equipe do Ibama foi a campo? Houve sobrevoo do Poseidon?]] = "Sim", "PREENCHER","NA")</f>
        <v>NA</v>
      </c>
      <c r="BS487" s="108" t="str">
        <f>IF(Tabela2[[#This Row],[Se sim, foi emitida Ordem de Emergência? (informações vinculada à coluna CK)]] = "Sim", "PREENCHER","NA")</f>
        <v>NA</v>
      </c>
      <c r="BT487" s="108" t="s">
        <v>7225</v>
      </c>
      <c r="BU487" s="108" t="s">
        <v>2696</v>
      </c>
      <c r="BV487" s="108" t="s">
        <v>123</v>
      </c>
      <c r="BW487" s="108" t="s">
        <v>2696</v>
      </c>
      <c r="BX487" s="106" t="s">
        <v>7115</v>
      </c>
      <c r="BY487" s="140">
        <v>45895</v>
      </c>
      <c r="BZ487" s="104">
        <f>IF(Tabela2[[#This Row],[Data do documento de encerramento]]="NA","NA",IF(Tabela2[[#This Row],[Data do documento de encerramento]]="","Pendente de conclusão/ encerramento",_xlfn.DAYS(Tabela2[[#This Row],[Data do documento de encerramento]],J487)))</f>
        <v>39</v>
      </c>
      <c r="CA487" s="107"/>
      <c r="CB487" s="107"/>
      <c r="CC487" s="107"/>
      <c r="CD487" s="107"/>
      <c r="CE487" s="107"/>
      <c r="CF487" s="107"/>
    </row>
    <row r="488" spans="1:84" ht="45.75">
      <c r="A488" s="169">
        <v>202571954005</v>
      </c>
      <c r="B488" s="170" t="s">
        <v>9226</v>
      </c>
      <c r="C488" s="108" t="str">
        <f>VLOOKUP(Tabela2[[#This Row],[SIEMA]],Siema2025,4,FALSE)</f>
        <v xml:space="preserve"> PR</v>
      </c>
      <c r="D488" s="106" t="str">
        <f>VLOOKUP(Tabela2[[#This Row],[SIEMA]],Siema2025,3,FALSE)</f>
        <v xml:space="preserve">Imbaú </v>
      </c>
      <c r="E488" s="106" t="s">
        <v>8914</v>
      </c>
      <c r="F488" s="106" t="s">
        <v>9227</v>
      </c>
      <c r="G488" s="106" t="s">
        <v>9228</v>
      </c>
      <c r="H488" s="106" t="s">
        <v>9229</v>
      </c>
      <c r="I488" s="104" t="s">
        <v>7120</v>
      </c>
      <c r="J488" s="105">
        <f>VLOOKUP(Tabela2[[#This Row],[SIEMA]],Siema2025,2,FALSE)</f>
        <v>45857</v>
      </c>
      <c r="K488" s="105" t="str">
        <f>VLOOKUP(Tabela2[[#This Row],[SIEMA]],Siema2025,16,FALSE)</f>
        <v>Sábado</v>
      </c>
      <c r="L488" s="106" t="str">
        <f>IF(Tabela2[[#This Row],[Data]]="","Sem Informação",VLOOKUP(MONTH(Tabela2[[#This Row],[Data]]),'[1]Validação de dados'!$I$1:$J$13,2,0))</f>
        <v>Julho</v>
      </c>
      <c r="M488" s="104">
        <f>YEAR(Tabela2[[#This Row],[Data]])</f>
        <v>2025</v>
      </c>
      <c r="N488" s="105" t="str">
        <f>VLOOKUP(Tabela2[[#This Row],[SIEMA]],Siema2025,17,FALSE)</f>
        <v>Matutino</v>
      </c>
      <c r="O488" s="105" t="str">
        <f>VLOOKUP(Tabela2[[#This Row],[SIEMA]],Siema2025,5,FALSE)</f>
        <v>Rodovia</v>
      </c>
      <c r="P488" s="104" t="str">
        <f>VLOOKUP(Tabela2[[#This Row],[SIEMA]],Siema2025,21,FALSE)</f>
        <v>Rodovia BR 376 - km 374 - próximo ao Rio Lambedor</v>
      </c>
      <c r="Q488" s="104">
        <v>3082</v>
      </c>
      <c r="R488" s="104" t="s">
        <v>9230</v>
      </c>
      <c r="S488" s="107" t="str">
        <f>IF(Q488="","", IF(Q488="NC","", IF(Q488="NE","", IF(Q488="NA","",IFERROR(VLOOKUP(Q488,Produtos!$A$1:$C$2319,2,FALSE),"Não Cadastrado")))))</f>
        <v>SUBSTÂNCIA QUE APRESENTA RISCO PARA O MEIO AMBIENTE, LÍQUIDA, N.E.</v>
      </c>
      <c r="T488" s="104">
        <v>10</v>
      </c>
      <c r="U488" s="104" t="s">
        <v>648</v>
      </c>
      <c r="V488" s="104">
        <f>IF(Q488="","",IF(ISNUMBER(Q488)=FALSE,"Não se aplica",IFERROR(VLOOKUP(Q488,Produtos!$A$1:$C$2319,3,FALSE),"Não Cadastrado")))</f>
        <v>9</v>
      </c>
      <c r="W488" s="104" t="s">
        <v>7472</v>
      </c>
      <c r="X488" s="113" t="s">
        <v>4585</v>
      </c>
      <c r="Y488" s="109" t="str">
        <f>IF(W488="","", IF(W488="NC","", IF(W488="NE","", IF(W488="NA","",IFERROR(VLOOKUP(W488,Produtos!$A$1:$C$2319,2,FALSE),"Não Cadastrado")))))</f>
        <v>Não Cadastrado</v>
      </c>
      <c r="Z488" s="104" t="str">
        <f>VLOOKUP(Tabela2[[#This Row],[SIEMA]],Siema2025,11,FALSE)</f>
        <v>8640</v>
      </c>
      <c r="AA488" s="104" t="str">
        <f>VLOOKUP(Tabela2[[#This Row],[SIEMA]],Siema2025,12,FALSE)</f>
        <v>KG</v>
      </c>
      <c r="AB488" s="104" t="s">
        <v>7472</v>
      </c>
      <c r="AC488" s="104"/>
      <c r="AD488" s="108" t="str">
        <f>IF(Tabela2[[#This Row],[Origem do acidente]] = "Plataforma", "PREENCHER","NA")</f>
        <v>NA</v>
      </c>
      <c r="AE488" s="107" t="str">
        <f>IF(AC488="","", IF(AC488="NC","", IF(AC488="NE","", IF(AC488="NA","",IFERROR(VLOOKUP(AC488,Produtos!$A$1:$C$2319,2,FALSE),"Não Cadastrado")))))</f>
        <v/>
      </c>
      <c r="AF488" s="104"/>
      <c r="AG488" s="104"/>
      <c r="AH488" s="104" t="str">
        <f>IF(AC488="","",IF(ISNUMBER(AC488)=FALSE,"Não se aplica",IFERROR(VLOOKUP(AC488,Produtos!$A$1:$C$2319,3,FALSE),"Não Cadastrado")))</f>
        <v/>
      </c>
      <c r="AI488" s="104"/>
      <c r="AJ488" s="104" t="str">
        <f>VLOOKUP(Tabela2[[#This Row],[SIEMA]],Siema2025,26,FALSE)</f>
        <v>Segundo informações o condutor perdeu o controle da direção, vindo a tombar a carreta em cima da ponte do Rio Lambedor.</v>
      </c>
      <c r="AK488" s="107" t="s">
        <v>7358</v>
      </c>
      <c r="AL488" s="107" t="s">
        <v>7180</v>
      </c>
      <c r="AM488" s="107"/>
      <c r="AN488" s="108" t="str">
        <f>VLOOKUP(Tabela2[[#This Row],[SIEMA]],Siema2025,51,FALSE)</f>
        <v/>
      </c>
      <c r="AO488" s="108" t="str">
        <f>VLOOKUP(Tabela2[[#This Row],[SIEMA]],Siema2025,53,FALSE)</f>
        <v/>
      </c>
      <c r="AP488" s="108" t="str">
        <f>VLOOKUP(Tabela2[[#This Row],[SIEMA]],Siema2025,55,FALSE)</f>
        <v/>
      </c>
      <c r="AQ488" s="108" t="str">
        <f>VLOOKUP(Tabela2[[#This Row],[SIEMA]],Siema2025,57,FALSE)</f>
        <v/>
      </c>
      <c r="AR488" s="108" t="str">
        <f>VLOOKUP(Tabela2[[#This Row],[SIEMA]],Siema2025,59,FALSE)</f>
        <v/>
      </c>
      <c r="AS488" s="108" t="str">
        <f>VLOOKUP(Tabela2[[#This Row],[SIEMA]],Siema2025,61,FALSE)</f>
        <v/>
      </c>
      <c r="AT488" s="108" t="str">
        <f>VLOOKUP(Tabela2[[#This Row],[SIEMA]],Siema2025,63,FALSE)</f>
        <v/>
      </c>
      <c r="AU488" s="108" t="str">
        <f>VLOOKUP(Tabela2[[#This Row],[SIEMA]],Siema2025,65,FALSE)</f>
        <v>X</v>
      </c>
      <c r="AV488" s="108" t="str">
        <f>VLOOKUP(Tabela2[[#This Row],[SIEMA]],Siema2025,67,FALSE)</f>
        <v/>
      </c>
      <c r="AW488" s="108" t="str">
        <f>VLOOKUP(Tabela2[[#This Row],[SIEMA]],Siema2025,69,FALSE)</f>
        <v/>
      </c>
      <c r="AX488" s="108" t="str">
        <f>VLOOKUP(Tabela2[[#This Row],[SIEMA]],Siema2025,71,FALSE)</f>
        <v/>
      </c>
      <c r="AY488" s="108" t="str">
        <f>VLOOKUP(Tabela2[[#This Row],[SIEMA]],Siema2025,73,FALSE)</f>
        <v/>
      </c>
      <c r="AZ488" s="108" t="str">
        <f>VLOOKUP(Tabela2[[#This Row],[SIEMA]],Siema2025,75,FALSE)</f>
        <v/>
      </c>
      <c r="BA488" s="108" t="str">
        <f>VLOOKUP(Tabela2[[#This Row],[SIEMA]],Siema2025,77,FALSE)</f>
        <v/>
      </c>
      <c r="BB488" s="108" t="str">
        <f>VLOOKUP(Tabela2[[#This Row],[SIEMA]],Siema2025,79,FALSE)</f>
        <v/>
      </c>
      <c r="BC488" s="108" t="str">
        <f>IF(Tabela2[[#This Row],[Outro(s) ]] = "X", "PREENCHER","NA")</f>
        <v>NA</v>
      </c>
      <c r="BD488" s="108" t="str">
        <f>VLOOKUP(Tabela2[[#This Row],[SIEMA]],Siema2025,82,FALSE)</f>
        <v/>
      </c>
      <c r="BE488" s="108" t="str">
        <f>VLOOKUP(Tabela2[[#This Row],[SIEMA]],Siema2025,81,FALSE)</f>
        <v/>
      </c>
      <c r="BF488" s="110" t="str">
        <f>VLOOKUP(Tabela2[[#This Row],[SIEMA]],Siema2025,28,FALSE)</f>
        <v>RODOGIRO TRANSPORTES - 43 999191145</v>
      </c>
      <c r="BG488" s="110"/>
      <c r="BH488" s="111" t="str">
        <f>VLOOKUP(Tabela2[[#This Row],[SIEMA]],Siema2025,29,FALSE)</f>
        <v>01251356000403</v>
      </c>
      <c r="BI488" s="112" t="s">
        <v>2696</v>
      </c>
      <c r="BJ488" s="107" t="s">
        <v>7099</v>
      </c>
      <c r="BK488" s="104" t="s">
        <v>2696</v>
      </c>
      <c r="BL488" s="140">
        <v>45863</v>
      </c>
      <c r="BM488" s="108">
        <f ca="1">IF(Tabela2[[#This Row],[Data de atendimento do Ibama (considerar o primeiro documento/ação)]]="",_xlfn.DAYS(TODAY(),J488),_xlfn.DAYS(Tabela2[[#This Row],[Data de atendimento do Ibama (considerar o primeiro documento/ação)]],J488))</f>
        <v>6</v>
      </c>
      <c r="BN488" s="108" t="str">
        <f>IF(Tabela2[[#This Row],[Atendido pelo Ibama ("Não" ou "Sim")]]="Não","Preencher", IF(Tabela2[[#This Row],[Atendido pelo Ibama ("Não" ou "Sim")]]="Sim","NA",""))</f>
        <v>NA</v>
      </c>
      <c r="BO488" s="114" t="s">
        <v>7124</v>
      </c>
      <c r="BP488" s="108" t="s">
        <v>9231</v>
      </c>
      <c r="BQ488" s="106" t="s">
        <v>123</v>
      </c>
      <c r="BR488" s="108" t="str">
        <f>IF(Tabela2[[#This Row],[Equipe do Ibama foi a campo? Houve sobrevoo do Poseidon?]] = "Sim", "PREENCHER","NA")</f>
        <v>NA</v>
      </c>
      <c r="BS488" s="108" t="str">
        <f>IF(Tabela2[[#This Row],[Se sim, foi emitida Ordem de Emergência? (informações vinculada à coluna CK)]] = "Sim", "PREENCHER","NA")</f>
        <v>NA</v>
      </c>
      <c r="BT488" s="108" t="s">
        <v>7126</v>
      </c>
      <c r="BU488" s="108" t="s">
        <v>2696</v>
      </c>
      <c r="BV488" s="108" t="s">
        <v>123</v>
      </c>
      <c r="BW488" s="108" t="s">
        <v>2696</v>
      </c>
      <c r="BX488" s="106" t="s">
        <v>7102</v>
      </c>
      <c r="BY488" s="140">
        <v>45863</v>
      </c>
      <c r="BZ488" s="104">
        <f>IF(Tabela2[[#This Row],[Data do documento de encerramento]]="NA","NA",IF(Tabela2[[#This Row],[Data do documento de encerramento]]="","Pendente de conclusão/ encerramento",_xlfn.DAYS(Tabela2[[#This Row],[Data do documento de encerramento]],J488)))</f>
        <v>6</v>
      </c>
      <c r="CA488" s="107" t="s">
        <v>9232</v>
      </c>
      <c r="CB488" s="107"/>
      <c r="CC488" s="115"/>
      <c r="CD488" s="107"/>
      <c r="CE488" s="107"/>
      <c r="CF488" s="107"/>
    </row>
    <row r="489" spans="1:84" ht="45.75">
      <c r="A489" s="169">
        <v>202572036000</v>
      </c>
      <c r="B489" s="170" t="s">
        <v>9233</v>
      </c>
      <c r="C489" s="108" t="str">
        <f>VLOOKUP(Tabela2[[#This Row],[SIEMA]],Siema2025,4,FALSE)</f>
        <v xml:space="preserve"> MT</v>
      </c>
      <c r="D489" s="106" t="str">
        <f>VLOOKUP(Tabela2[[#This Row],[SIEMA]],Siema2025,3,FALSE)</f>
        <v xml:space="preserve">Matupá </v>
      </c>
      <c r="E489" s="106" t="s">
        <v>7340</v>
      </c>
      <c r="F489" s="106" t="s">
        <v>9234</v>
      </c>
      <c r="G489" s="106" t="s">
        <v>9235</v>
      </c>
      <c r="H489" s="106" t="s">
        <v>9236</v>
      </c>
      <c r="I489" s="104" t="s">
        <v>7120</v>
      </c>
      <c r="J489" s="105">
        <f>VLOOKUP(Tabela2[[#This Row],[SIEMA]],Siema2025,2,FALSE)</f>
        <v>45857</v>
      </c>
      <c r="K489" s="105" t="str">
        <f>VLOOKUP(Tabela2[[#This Row],[SIEMA]],Siema2025,16,FALSE)</f>
        <v>Sábado</v>
      </c>
      <c r="L489" s="106" t="str">
        <f>IF(Tabela2[[#This Row],[Data]]="","Sem Informação",VLOOKUP(MONTH(Tabela2[[#This Row],[Data]]),'[1]Validação de dados'!$I$1:$J$13,2,0))</f>
        <v>Julho</v>
      </c>
      <c r="M489" s="104">
        <f>YEAR(Tabela2[[#This Row],[Data]])</f>
        <v>2025</v>
      </c>
      <c r="N489" s="105" t="str">
        <f>VLOOKUP(Tabela2[[#This Row],[SIEMA]],Siema2025,17,FALSE)</f>
        <v>Matutino</v>
      </c>
      <c r="O489" s="105" t="str">
        <f>VLOOKUP(Tabela2[[#This Row],[SIEMA]],Siema2025,5,FALSE)</f>
        <v>Rodovia</v>
      </c>
      <c r="P489" s="104" t="str">
        <f>VLOOKUP(Tabela2[[#This Row],[SIEMA]],Siema2025,21,FALSE)</f>
        <v/>
      </c>
      <c r="Q489" s="104">
        <v>1202</v>
      </c>
      <c r="R489" s="104" t="str">
        <f>VLOOKUP(Tabela2[[#This Row],[SIEMA]],Siema2025,10,FALSE)</f>
        <v/>
      </c>
      <c r="S489" s="107" t="str">
        <f>IF(Q489="","", IF(Q489="NC","", IF(Q489="NE","", IF(Q489="NA","",IFERROR(VLOOKUP(Q489,Produtos!$A$1:$C$2319,2,FALSE),"Não Cadastrado")))))</f>
        <v>GASÓLEO ou ÓLEO DIESEL ou ÓLEO PARA AQUECIMENTO, LEVE</v>
      </c>
      <c r="T489" s="104">
        <v>15000</v>
      </c>
      <c r="U489" s="104" t="s">
        <v>648</v>
      </c>
      <c r="V489" s="104">
        <f>IF(Q489="","",IF(ISNUMBER(Q489)=FALSE,"Não se aplica",IFERROR(VLOOKUP(Q489,Produtos!$A$1:$C$2319,3,FALSE),"Não Cadastrado")))</f>
        <v>3</v>
      </c>
      <c r="W489" s="104">
        <v>1170</v>
      </c>
      <c r="X489" s="113" t="str">
        <f>IF(Tabela2[[#This Row],[Origem do acidente]] = "Plataforma", "PREENCHER","NA")</f>
        <v>NA</v>
      </c>
      <c r="Y489" s="109" t="s">
        <v>9237</v>
      </c>
      <c r="Z489" s="104">
        <v>2000</v>
      </c>
      <c r="AA489" s="104" t="s">
        <v>648</v>
      </c>
      <c r="AB489" s="104">
        <v>3</v>
      </c>
      <c r="AC489" s="104"/>
      <c r="AD489" s="108" t="str">
        <f>IF(Tabela2[[#This Row],[Origem do acidente]] = "Plataforma", "PREENCHER","NA")</f>
        <v>NA</v>
      </c>
      <c r="AE489" s="107" t="str">
        <f>IF(AC489="","", IF(AC489="NC","", IF(AC489="NE","", IF(AC489="NA","",IFERROR(VLOOKUP(AC489,Produtos!$A$1:$C$2319,2,FALSE),"Não Cadastrado")))))</f>
        <v/>
      </c>
      <c r="AF489" s="104"/>
      <c r="AG489" s="104"/>
      <c r="AH489" s="104" t="str">
        <f>IF(AC489="","",IF(ISNUMBER(AC489)=FALSE,"Não se aplica",IFERROR(VLOOKUP(AC489,Produtos!$A$1:$C$2319,3,FALSE),"Não Cadastrado")))</f>
        <v/>
      </c>
      <c r="AI489" s="104"/>
      <c r="AJ489" s="104" t="s">
        <v>9238</v>
      </c>
      <c r="AK489" s="107" t="s">
        <v>7311</v>
      </c>
      <c r="AL489" s="107" t="s">
        <v>7381</v>
      </c>
      <c r="AM489" s="107"/>
      <c r="AN489" s="108" t="str">
        <f>VLOOKUP(Tabela2[[#This Row],[SIEMA]],Siema2025,51,FALSE)</f>
        <v/>
      </c>
      <c r="AO489" s="108" t="str">
        <f>VLOOKUP(Tabela2[[#This Row],[SIEMA]],Siema2025,53,FALSE)</f>
        <v/>
      </c>
      <c r="AP489" s="108" t="str">
        <f>VLOOKUP(Tabela2[[#This Row],[SIEMA]],Siema2025,55,FALSE)</f>
        <v/>
      </c>
      <c r="AQ489" s="108" t="str">
        <f>VLOOKUP(Tabela2[[#This Row],[SIEMA]],Siema2025,57,FALSE)</f>
        <v>X</v>
      </c>
      <c r="AR489" s="108" t="str">
        <f>VLOOKUP(Tabela2[[#This Row],[SIEMA]],Siema2025,59,FALSE)</f>
        <v>X</v>
      </c>
      <c r="AS489" s="108" t="str">
        <f>VLOOKUP(Tabela2[[#This Row],[SIEMA]],Siema2025,61,FALSE)</f>
        <v/>
      </c>
      <c r="AT489" s="108" t="str">
        <f>VLOOKUP(Tabela2[[#This Row],[SIEMA]],Siema2025,63,FALSE)</f>
        <v/>
      </c>
      <c r="AU489" s="108" t="str">
        <f>VLOOKUP(Tabela2[[#This Row],[SIEMA]],Siema2025,65,FALSE)</f>
        <v>X</v>
      </c>
      <c r="AV489" s="108" t="str">
        <f>VLOOKUP(Tabela2[[#This Row],[SIEMA]],Siema2025,67,FALSE)</f>
        <v/>
      </c>
      <c r="AW489" s="108" t="str">
        <f>VLOOKUP(Tabela2[[#This Row],[SIEMA]],Siema2025,69,FALSE)</f>
        <v/>
      </c>
      <c r="AX489" s="108" t="str">
        <f>VLOOKUP(Tabela2[[#This Row],[SIEMA]],Siema2025,71,FALSE)</f>
        <v/>
      </c>
      <c r="AY489" s="108" t="str">
        <f>VLOOKUP(Tabela2[[#This Row],[SIEMA]],Siema2025,73,FALSE)</f>
        <v/>
      </c>
      <c r="AZ489" s="108" t="str">
        <f>VLOOKUP(Tabela2[[#This Row],[SIEMA]],Siema2025,75,FALSE)</f>
        <v/>
      </c>
      <c r="BA489" s="108" t="str">
        <f>VLOOKUP(Tabela2[[#This Row],[SIEMA]],Siema2025,77,FALSE)</f>
        <v/>
      </c>
      <c r="BB489" s="108" t="str">
        <f>VLOOKUP(Tabela2[[#This Row],[SIEMA]],Siema2025,79,FALSE)</f>
        <v/>
      </c>
      <c r="BC489" s="108" t="str">
        <f>IF(Tabela2[[#This Row],[Outro(s) ]] = "X", "PREENCHER","NA")</f>
        <v>NA</v>
      </c>
      <c r="BD489" s="108" t="str">
        <f>VLOOKUP(Tabela2[[#This Row],[SIEMA]],Siema2025,82,FALSE)</f>
        <v/>
      </c>
      <c r="BE489" s="108" t="str">
        <f>VLOOKUP(Tabela2[[#This Row],[SIEMA]],Siema2025,81,FALSE)</f>
        <v/>
      </c>
      <c r="BF489" s="110" t="s">
        <v>9239</v>
      </c>
      <c r="BG489" s="110"/>
      <c r="BH489" s="111" t="s">
        <v>9240</v>
      </c>
      <c r="BI489" s="112" t="str">
        <f>VLOOKUP(Tabela2[[#This Row],[SIEMA]],Siema2025,107,FALSE)</f>
        <v>Não</v>
      </c>
      <c r="BJ489" s="107" t="s">
        <v>7099</v>
      </c>
      <c r="BK489" s="104" t="s">
        <v>2696</v>
      </c>
      <c r="BL489" s="140">
        <v>45859</v>
      </c>
      <c r="BM489" s="108">
        <f ca="1">IF(Tabela2[[#This Row],[Data de atendimento do Ibama (considerar o primeiro documento/ação)]]="",_xlfn.DAYS(TODAY(),J489),_xlfn.DAYS(Tabela2[[#This Row],[Data de atendimento do Ibama (considerar o primeiro documento/ação)]],J489))</f>
        <v>2</v>
      </c>
      <c r="BN489" s="108" t="str">
        <f>IF(Tabela2[[#This Row],[Atendido pelo Ibama ("Não" ou "Sim")]]="Não","Preencher", IF(Tabela2[[#This Row],[Atendido pelo Ibama ("Não" ou "Sim")]]="Sim","NA",""))</f>
        <v>NA</v>
      </c>
      <c r="BO489" s="114" t="s">
        <v>7124</v>
      </c>
      <c r="BP489" s="108" t="s">
        <v>7346</v>
      </c>
      <c r="BQ489" s="106" t="s">
        <v>7062</v>
      </c>
      <c r="BR489" s="108" t="str">
        <f>IF(Tabela2[[#This Row],[Equipe do Ibama foi a campo? Houve sobrevoo do Poseidon?]] = "Sim", "PREENCHER","NA")</f>
        <v>NA</v>
      </c>
      <c r="BS489" s="108" t="s">
        <v>123</v>
      </c>
      <c r="BT489" s="108" t="s">
        <v>7101</v>
      </c>
      <c r="BU489" s="108" t="s">
        <v>123</v>
      </c>
      <c r="BV489" s="108" t="s">
        <v>123</v>
      </c>
      <c r="BW489" s="108" t="s">
        <v>123</v>
      </c>
      <c r="BX489" s="106" t="s">
        <v>7127</v>
      </c>
      <c r="BY489" s="140"/>
      <c r="BZ489" s="104" t="str">
        <f>IF(Tabela2[[#This Row],[Data do documento de encerramento]]="NA","NA",IF(Tabela2[[#This Row],[Data do documento de encerramento]]="","Pendente de conclusão/ encerramento",_xlfn.DAYS(Tabela2[[#This Row],[Data do documento de encerramento]],J489)))</f>
        <v>Pendente de conclusão/ encerramento</v>
      </c>
      <c r="CA489" s="107" t="s">
        <v>9241</v>
      </c>
      <c r="CB489" s="107"/>
      <c r="CC489" s="107"/>
      <c r="CD489" s="107"/>
      <c r="CE489" s="107"/>
      <c r="CF489" s="107"/>
    </row>
    <row r="490" spans="1:84" ht="30.75">
      <c r="A490" s="200">
        <v>202572139617</v>
      </c>
      <c r="B490" s="170" t="s">
        <v>9242</v>
      </c>
      <c r="C490" s="108" t="str">
        <f>VLOOKUP(Tabela2[[#This Row],[SIEMA]],Siema2025,4,FALSE)</f>
        <v xml:space="preserve"> SP</v>
      </c>
      <c r="D490" s="106" t="str">
        <f>VLOOKUP(Tabela2[[#This Row],[SIEMA]],Siema2025,3,FALSE)</f>
        <v xml:space="preserve">Cubatão </v>
      </c>
      <c r="E490" s="106" t="s">
        <v>9243</v>
      </c>
      <c r="F490" s="106"/>
      <c r="G490" s="106" t="s">
        <v>9244</v>
      </c>
      <c r="H490" s="106" t="s">
        <v>9245</v>
      </c>
      <c r="I490" s="104" t="s">
        <v>7120</v>
      </c>
      <c r="J490" s="105">
        <f>VLOOKUP(Tabela2[[#This Row],[SIEMA]],Siema2025,2,FALSE)</f>
        <v>45857</v>
      </c>
      <c r="K490" s="105" t="str">
        <f>VLOOKUP(Tabela2[[#This Row],[SIEMA]],Siema2025,16,FALSE)</f>
        <v>Sábado</v>
      </c>
      <c r="L490" s="106" t="str">
        <f>IF(Tabela2[[#This Row],[Data]]="","Sem Informação",VLOOKUP(MONTH(Tabela2[[#This Row],[Data]]),'[1]Validação de dados'!$I$1:$J$13,2,0))</f>
        <v>Julho</v>
      </c>
      <c r="M490" s="104">
        <f>YEAR(Tabela2[[#This Row],[Data]])</f>
        <v>2025</v>
      </c>
      <c r="N490" s="105" t="str">
        <f>VLOOKUP(Tabela2[[#This Row],[SIEMA]],Siema2025,17,FALSE)</f>
        <v>Noturno</v>
      </c>
      <c r="O490" s="105" t="str">
        <f>VLOOKUP(Tabela2[[#This Row],[SIEMA]],Siema2025,5,FALSE)</f>
        <v>Ferrovia</v>
      </c>
      <c r="P490" s="104" t="str">
        <f>VLOOKUP(Tabela2[[#This Row],[SIEMA]],Siema2025,21,FALSE)</f>
        <v>Vandalismo na ferrovia com abertura de 3 bicas em 2 vagões graneeleiros carregados com milho.</v>
      </c>
      <c r="Q490" s="104" t="s">
        <v>7127</v>
      </c>
      <c r="R490" s="104" t="s">
        <v>7127</v>
      </c>
      <c r="S490" s="107" t="s">
        <v>365</v>
      </c>
      <c r="T490" s="104" t="str">
        <f>VLOOKUP(Tabela2[[#This Row],[SIEMA]],Siema2025,11,FALSE)</f>
        <v>15</v>
      </c>
      <c r="U490" s="104" t="s">
        <v>7121</v>
      </c>
      <c r="V490" s="104" t="s">
        <v>7127</v>
      </c>
      <c r="W490" s="104"/>
      <c r="X490" s="113"/>
      <c r="Y490" s="109" t="str">
        <f>IF(W490="","", IF(W490="NC","", IF(W490="NE","", IF(W490="NA","",IFERROR(VLOOKUP(W490,Produtos!$A$1:$C$2319,2,FALSE),"Não Cadastrado")))))</f>
        <v/>
      </c>
      <c r="Z490" s="104"/>
      <c r="AA490" s="104"/>
      <c r="AB490" s="104" t="str">
        <f>IF(W490="","",IF(ISNUMBER(W490)=FALSE,"Não se aplica",IFERROR(VLOOKUP(W490,Produtos!$A$1:$C$2319,3,FALSE),"Não Cadastrado")))</f>
        <v/>
      </c>
      <c r="AC490" s="104"/>
      <c r="AD490" s="108"/>
      <c r="AE490" s="107" t="str">
        <f>IF(AC490="","", IF(AC490="NC","", IF(AC490="NE","", IF(AC490="NA","",IFERROR(VLOOKUP(AC490,Produtos!$A$1:$C$2319,2,FALSE),"Não Cadastrado")))))</f>
        <v/>
      </c>
      <c r="AF490" s="104"/>
      <c r="AG490" s="104"/>
      <c r="AH490" s="104" t="str">
        <f>IF(AC490="","",IF(ISNUMBER(AC490)=FALSE,"Não se aplica",IFERROR(VLOOKUP(AC490,Produtos!$A$1:$C$2319,3,FALSE),"Não Cadastrado")))</f>
        <v/>
      </c>
      <c r="AI490" s="104"/>
      <c r="AJ490" s="104" t="str">
        <f>VLOOKUP(Tabela2[[#This Row],[SIEMA]],Siema2025,26,FALSE)</f>
        <v>Ato criminoso caracterizado pela abertura de bicas em vagões graneleiros ferroviário carregado
com milho.</v>
      </c>
      <c r="AK490" s="107" t="s">
        <v>7122</v>
      </c>
      <c r="AL490" s="107"/>
      <c r="AM490" s="107"/>
      <c r="AN490" s="108" t="str">
        <f>VLOOKUP(Tabela2[[#This Row],[SIEMA]],Siema2025,51,FALSE)</f>
        <v/>
      </c>
      <c r="AO490" s="108" t="str">
        <f>VLOOKUP(Tabela2[[#This Row],[SIEMA]],Siema2025,53,FALSE)</f>
        <v/>
      </c>
      <c r="AP490" s="108" t="str">
        <f>VLOOKUP(Tabela2[[#This Row],[SIEMA]],Siema2025,55,FALSE)</f>
        <v/>
      </c>
      <c r="AQ490" s="108" t="str">
        <f>VLOOKUP(Tabela2[[#This Row],[SIEMA]],Siema2025,57,FALSE)</f>
        <v/>
      </c>
      <c r="AR490" s="108" t="str">
        <f>VLOOKUP(Tabela2[[#This Row],[SIEMA]],Siema2025,59,FALSE)</f>
        <v/>
      </c>
      <c r="AS490" s="108" t="str">
        <f>VLOOKUP(Tabela2[[#This Row],[SIEMA]],Siema2025,61,FALSE)</f>
        <v/>
      </c>
      <c r="AT490" s="108" t="str">
        <f>VLOOKUP(Tabela2[[#This Row],[SIEMA]],Siema2025,63,FALSE)</f>
        <v/>
      </c>
      <c r="AU490" s="108" t="str">
        <f>VLOOKUP(Tabela2[[#This Row],[SIEMA]],Siema2025,65,FALSE)</f>
        <v>X</v>
      </c>
      <c r="AV490" s="108" t="str">
        <f>VLOOKUP(Tabela2[[#This Row],[SIEMA]],Siema2025,67,FALSE)</f>
        <v/>
      </c>
      <c r="AW490" s="108" t="str">
        <f>VLOOKUP(Tabela2[[#This Row],[SIEMA]],Siema2025,69,FALSE)</f>
        <v/>
      </c>
      <c r="AX490" s="108" t="str">
        <f>VLOOKUP(Tabela2[[#This Row],[SIEMA]],Siema2025,71,FALSE)</f>
        <v/>
      </c>
      <c r="AY490" s="108" t="str">
        <f>VLOOKUP(Tabela2[[#This Row],[SIEMA]],Siema2025,73,FALSE)</f>
        <v/>
      </c>
      <c r="AZ490" s="108" t="str">
        <f>VLOOKUP(Tabela2[[#This Row],[SIEMA]],Siema2025,75,FALSE)</f>
        <v/>
      </c>
      <c r="BA490" s="108" t="str">
        <f>VLOOKUP(Tabela2[[#This Row],[SIEMA]],Siema2025,77,FALSE)</f>
        <v/>
      </c>
      <c r="BB490" s="108" t="str">
        <f>VLOOKUP(Tabela2[[#This Row],[SIEMA]],Siema2025,79,FALSE)</f>
        <v/>
      </c>
      <c r="BC490" s="108" t="str">
        <f>IF(Tabela2[[#This Row],[Outro(s) ]] = "X", "PREENCHER","NA")</f>
        <v>NA</v>
      </c>
      <c r="BD490" s="108" t="str">
        <f>VLOOKUP(Tabela2[[#This Row],[SIEMA]],Siema2025,82,FALSE)</f>
        <v/>
      </c>
      <c r="BE490" s="108" t="str">
        <f>VLOOKUP(Tabela2[[#This Row],[SIEMA]],Siema2025,81,FALSE)</f>
        <v/>
      </c>
      <c r="BF490" s="110" t="s">
        <v>3066</v>
      </c>
      <c r="BG490" s="110" t="s">
        <v>7123</v>
      </c>
      <c r="BH490" s="111" t="str">
        <f>VLOOKUP(Tabela2[[#This Row],[SIEMA]],Siema2025,29,FALSE)</f>
        <v>02502844000166</v>
      </c>
      <c r="BI490" s="112" t="str">
        <f>VLOOKUP(Tabela2[[#This Row],[SIEMA]],Siema2025,107,FALSE)</f>
        <v>Não</v>
      </c>
      <c r="BJ490" s="107" t="s">
        <v>7099</v>
      </c>
      <c r="BK490" s="104" t="s">
        <v>2696</v>
      </c>
      <c r="BL490" s="140">
        <v>45868</v>
      </c>
      <c r="BM490" s="108">
        <f ca="1">IF(Tabela2[[#This Row],[Data de atendimento do Ibama (considerar o primeiro documento/ação)]]="",_xlfn.DAYS(TODAY(),J490),_xlfn.DAYS(Tabela2[[#This Row],[Data de atendimento do Ibama (considerar o primeiro documento/ação)]],J490))</f>
        <v>11</v>
      </c>
      <c r="BN490" s="108" t="str">
        <f>IF(Tabela2[[#This Row],[Atendido pelo Ibama ("Não" ou "Sim")]]="Não","Preencher", IF(Tabela2[[#This Row],[Atendido pelo Ibama ("Não" ou "Sim")]]="Sim","NA",""))</f>
        <v>NA</v>
      </c>
      <c r="BO490" s="114" t="s">
        <v>7100</v>
      </c>
      <c r="BP490" s="108" t="str">
        <f>IF(Tabela2[[#This Row],[Forma de atendimento (primeiro documento/ação)]]= "Outros (especificar)", "PREENCHER","NA")</f>
        <v>NA</v>
      </c>
      <c r="BQ490" s="106" t="s">
        <v>123</v>
      </c>
      <c r="BR490" s="108" t="str">
        <f>IF(Tabela2[[#This Row],[Equipe do Ibama foi a campo? Houve sobrevoo do Poseidon?]] = "Sim", "PREENCHER","NA")</f>
        <v>NA</v>
      </c>
      <c r="BS490" s="108" t="str">
        <f>IF(Tabela2[[#This Row],[Se sim, foi emitida Ordem de Emergência? (informações vinculada à coluna CK)]] = "Sim", "PREENCHER","NA")</f>
        <v>NA</v>
      </c>
      <c r="BT490" s="108" t="s">
        <v>7126</v>
      </c>
      <c r="BU490" s="108" t="s">
        <v>2696</v>
      </c>
      <c r="BV490" s="108" t="s">
        <v>123</v>
      </c>
      <c r="BW490" s="108" t="s">
        <v>123</v>
      </c>
      <c r="BX490" s="106" t="s">
        <v>7127</v>
      </c>
      <c r="BY490" s="140"/>
      <c r="BZ490" s="104" t="str">
        <f>IF(Tabela2[[#This Row],[Data do documento de encerramento]]="NA","NA",IF(Tabela2[[#This Row],[Data do documento de encerramento]]="","Pendente de conclusão/ encerramento",_xlfn.DAYS(Tabela2[[#This Row],[Data do documento de encerramento]],J490)))</f>
        <v>Pendente de conclusão/ encerramento</v>
      </c>
      <c r="CA490" s="107" t="s">
        <v>7128</v>
      </c>
      <c r="CB490" s="107"/>
      <c r="CC490" s="107"/>
      <c r="CD490" s="107"/>
      <c r="CE490" s="107"/>
      <c r="CF490" s="107"/>
    </row>
    <row r="491" spans="1:84" ht="30.75">
      <c r="A491" s="182">
        <v>202572150422</v>
      </c>
      <c r="B491" s="118" t="s">
        <v>9246</v>
      </c>
      <c r="C491" s="108" t="s">
        <v>672</v>
      </c>
      <c r="D491" s="106" t="s">
        <v>637</v>
      </c>
      <c r="E491" s="106" t="s">
        <v>9247</v>
      </c>
      <c r="F491" s="106"/>
      <c r="G491" s="106" t="s">
        <v>9248</v>
      </c>
      <c r="H491" s="106" t="s">
        <v>9249</v>
      </c>
      <c r="I491" s="104" t="str">
        <f>VLOOKUP(Tabela2[[#This Row],[SIEMA]],Siema2025,19,FALSE)</f>
        <v>Santos</v>
      </c>
      <c r="J491" s="105">
        <f>VLOOKUP(Tabela2[[#This Row],[SIEMA]],Siema2025,2,FALSE)</f>
        <v>45857</v>
      </c>
      <c r="K491" s="105" t="str">
        <f>VLOOKUP(Tabela2[[#This Row],[SIEMA]],Siema2025,16,FALSE)</f>
        <v>Sábado</v>
      </c>
      <c r="L491" s="106" t="str">
        <f>IF(Tabela2[[#This Row],[Data]]="","Sem Informação",VLOOKUP(MONTH(Tabela2[[#This Row],[Data]]),'[1]Validação de dados'!$I$1:$J$13,2,0))</f>
        <v>Julho</v>
      </c>
      <c r="M491" s="104">
        <f>YEAR(Tabela2[[#This Row],[Data]])</f>
        <v>2025</v>
      </c>
      <c r="N491" s="105" t="str">
        <f>VLOOKUP(Tabela2[[#This Row],[SIEMA]],Siema2025,17,FALSE)</f>
        <v>Vespertino</v>
      </c>
      <c r="O491" s="105" t="str">
        <f>VLOOKUP(Tabela2[[#This Row],[SIEMA]],Siema2025,5,FALSE)</f>
        <v>Plataforma</v>
      </c>
      <c r="P491" s="104" t="str">
        <f>VLOOKUP(Tabela2[[#This Row],[SIEMA]],Siema2025,21,FALSE)</f>
        <v/>
      </c>
      <c r="Q491" s="104">
        <v>1267</v>
      </c>
      <c r="R491" s="104" t="s">
        <v>2043</v>
      </c>
      <c r="S491" s="107" t="str">
        <f>IF(Q491="","", IF(Q491="NC","", IF(Q491="NE","", IF(Q491="NA","",IFERROR(VLOOKUP(Q491,Produtos!$A$1:$C$2319,2,FALSE),"Não Cadastrado")))))</f>
        <v>PETRÓLEO CRU</v>
      </c>
      <c r="T491" s="104">
        <v>4.0000000000000001E-3</v>
      </c>
      <c r="U491" s="104" t="s">
        <v>7111</v>
      </c>
      <c r="V491" s="104">
        <f>IF(Q491="","",IF(ISNUMBER(Q491)=FALSE,"Não se aplica",IFERROR(VLOOKUP(Q491,Produtos!$A$1:$C$2319,3,FALSE),"Não Cadastrado")))</f>
        <v>3</v>
      </c>
      <c r="W491" s="104" t="str">
        <f>VLOOKUP(Tabela2[[#This Row],[SIEMA]],Siema2025,10,FALSE)</f>
        <v/>
      </c>
      <c r="X491" s="113"/>
      <c r="Y491" s="109" t="str">
        <f>IF(W491="","", IF(W491="NC","", IF(W491="NE","", IF(W491="NA","",IFERROR(VLOOKUP(W491,Produtos!$A$1:$C$2319,2,FALSE),"Não Cadastrado")))))</f>
        <v/>
      </c>
      <c r="Z491" s="104" t="str">
        <f>VLOOKUP(Tabela2[[#This Row],[SIEMA]],Siema2025,11,FALSE)</f>
        <v xml:space="preserve"> </v>
      </c>
      <c r="AA491" s="104" t="str">
        <f>VLOOKUP(Tabela2[[#This Row],[SIEMA]],Siema2025,12,FALSE)</f>
        <v xml:space="preserve"> </v>
      </c>
      <c r="AB491" s="104" t="str">
        <f>IF(W491="","",IF(ISNUMBER(W491)=FALSE,"Não se aplica",IFERROR(VLOOKUP(W491,Produtos!$A$1:$C$2319,3,FALSE),"Não Cadastrado")))</f>
        <v/>
      </c>
      <c r="AC491" s="104"/>
      <c r="AD491" s="108"/>
      <c r="AE491" s="107" t="str">
        <f>IF(AC491="","", IF(AC491="NC","", IF(AC491="NE","", IF(AC491="NA","",IFERROR(VLOOKUP(AC491,Produtos!$A$1:$C$2319,2,FALSE),"Não Cadastrado")))))</f>
        <v/>
      </c>
      <c r="AF491" s="104"/>
      <c r="AG491" s="104"/>
      <c r="AH491" s="104" t="str">
        <f>IF(AC491="","",IF(ISNUMBER(AC491)=FALSE,"Não se aplica",IFERROR(VLOOKUP(AC491,Produtos!$A$1:$C$2319,3,FALSE),"Não Cadastrado")))</f>
        <v/>
      </c>
      <c r="AI491" s="104"/>
      <c r="AJ491" s="104" t="str">
        <f>VLOOKUP(Tabela2[[#This Row],[SIEMA]],Siema2025,26,FALSE)</f>
        <v>Retorno de água oleosa presente no sistema de drenagem aberta.</v>
      </c>
      <c r="AK491" s="107" t="s">
        <v>6834</v>
      </c>
      <c r="AL491" s="107"/>
      <c r="AM491" s="107"/>
      <c r="AN491" s="108" t="str">
        <f>VLOOKUP(Tabela2[[#This Row],[SIEMA]],Siema2025,51,FALSE)</f>
        <v/>
      </c>
      <c r="AO491" s="108" t="str">
        <f>VLOOKUP(Tabela2[[#This Row],[SIEMA]],Siema2025,53,FALSE)</f>
        <v/>
      </c>
      <c r="AP491" s="108" t="str">
        <f>VLOOKUP(Tabela2[[#This Row],[SIEMA]],Siema2025,55,FALSE)</f>
        <v/>
      </c>
      <c r="AQ491" s="108" t="str">
        <f>VLOOKUP(Tabela2[[#This Row],[SIEMA]],Siema2025,57,FALSE)</f>
        <v/>
      </c>
      <c r="AR491" s="108" t="str">
        <f>VLOOKUP(Tabela2[[#This Row],[SIEMA]],Siema2025,59,FALSE)</f>
        <v/>
      </c>
      <c r="AS491" s="108" t="str">
        <f>VLOOKUP(Tabela2[[#This Row],[SIEMA]],Siema2025,61,FALSE)</f>
        <v>X</v>
      </c>
      <c r="AT491" s="108" t="str">
        <f>VLOOKUP(Tabela2[[#This Row],[SIEMA]],Siema2025,63,FALSE)</f>
        <v/>
      </c>
      <c r="AU491" s="108" t="str">
        <f>VLOOKUP(Tabela2[[#This Row],[SIEMA]],Siema2025,65,FALSE)</f>
        <v/>
      </c>
      <c r="AV491" s="108" t="str">
        <f>VLOOKUP(Tabela2[[#This Row],[SIEMA]],Siema2025,67,FALSE)</f>
        <v/>
      </c>
      <c r="AW491" s="108" t="str">
        <f>VLOOKUP(Tabela2[[#This Row],[SIEMA]],Siema2025,69,FALSE)</f>
        <v/>
      </c>
      <c r="AX491" s="108" t="str">
        <f>VLOOKUP(Tabela2[[#This Row],[SIEMA]],Siema2025,71,FALSE)</f>
        <v/>
      </c>
      <c r="AY491" s="108" t="str">
        <f>VLOOKUP(Tabela2[[#This Row],[SIEMA]],Siema2025,73,FALSE)</f>
        <v/>
      </c>
      <c r="AZ491" s="108" t="str">
        <f>VLOOKUP(Tabela2[[#This Row],[SIEMA]],Siema2025,75,FALSE)</f>
        <v/>
      </c>
      <c r="BA491" s="108" t="str">
        <f>VLOOKUP(Tabela2[[#This Row],[SIEMA]],Siema2025,77,FALSE)</f>
        <v/>
      </c>
      <c r="BB491" s="108" t="str">
        <f>VLOOKUP(Tabela2[[#This Row],[SIEMA]],Siema2025,79,FALSE)</f>
        <v/>
      </c>
      <c r="BC491" s="108" t="str">
        <f>IF(Tabela2[[#This Row],[Outro(s) ]] = "X", "PREENCHER","NA")</f>
        <v>NA</v>
      </c>
      <c r="BD491" s="108" t="str">
        <f>VLOOKUP(Tabela2[[#This Row],[SIEMA]],Siema2025,82,FALSE)</f>
        <v/>
      </c>
      <c r="BE491" s="108" t="str">
        <f>VLOOKUP(Tabela2[[#This Row],[SIEMA]],Siema2025,81,FALSE)</f>
        <v/>
      </c>
      <c r="BF491" s="110" t="str">
        <f>VLOOKUP(Tabela2[[#This Row],[SIEMA]],Siema2025,28,FALSE)</f>
        <v>Petróleo Brasileiro S.A. - PETROBRAS</v>
      </c>
      <c r="BG491" s="110"/>
      <c r="BH491" s="111">
        <v>33000167000101</v>
      </c>
      <c r="BI491" s="112" t="s">
        <v>2696</v>
      </c>
      <c r="BJ491" s="107" t="s">
        <v>7099</v>
      </c>
      <c r="BK491" s="104" t="s">
        <v>2696</v>
      </c>
      <c r="BL491" s="140">
        <v>45861</v>
      </c>
      <c r="BM491" s="108">
        <f ca="1">IF(Tabela2[[#This Row],[Data de atendimento do Ibama (considerar o primeiro documento/ação)]]="",_xlfn.DAYS(TODAY(),J491),_xlfn.DAYS(Tabela2[[#This Row],[Data de atendimento do Ibama (considerar o primeiro documento/ação)]],J491))</f>
        <v>4</v>
      </c>
      <c r="BN491" s="108" t="str">
        <f>IF(Tabela2[[#This Row],[Atendido pelo Ibama ("Não" ou "Sim")]]="Não","Preencher", IF(Tabela2[[#This Row],[Atendido pelo Ibama ("Não" ou "Sim")]]="Sim","NA",""))</f>
        <v>NA</v>
      </c>
      <c r="BO491" s="114" t="s">
        <v>7100</v>
      </c>
      <c r="BP491" s="108" t="str">
        <f>IF(Tabela2[[#This Row],[Forma de atendimento (primeiro documento/ação)]]= "Outros (especificar)", "PREENCHER","NA")</f>
        <v>NA</v>
      </c>
      <c r="BQ491" s="106" t="s">
        <v>123</v>
      </c>
      <c r="BR491" s="108" t="str">
        <f>IF(Tabela2[[#This Row],[Equipe do Ibama foi a campo? Houve sobrevoo do Poseidon?]] = "Sim", "PREENCHER","NA")</f>
        <v>NA</v>
      </c>
      <c r="BS491" s="108" t="str">
        <f>IF(Tabela2[[#This Row],[Se sim, foi emitida Ordem de Emergência? (informações vinculada à coluna CK)]] = "Sim", "PREENCHER","NA")</f>
        <v>NA</v>
      </c>
      <c r="BT491" s="108" t="s">
        <v>7101</v>
      </c>
      <c r="BU491" s="108" t="s">
        <v>2696</v>
      </c>
      <c r="BV491" s="108" t="s">
        <v>123</v>
      </c>
      <c r="BW491" s="108" t="s">
        <v>2696</v>
      </c>
      <c r="BX491" s="106" t="s">
        <v>7102</v>
      </c>
      <c r="BY491" s="140">
        <v>46122</v>
      </c>
      <c r="BZ491" s="104">
        <f>IF(Tabela2[[#This Row],[Data do documento de encerramento]]="NA","NA",IF(Tabela2[[#This Row],[Data do documento de encerramento]]="","Pendente de conclusão/ encerramento",_xlfn.DAYS(Tabela2[[#This Row],[Data do documento de encerramento]],J491)))</f>
        <v>265</v>
      </c>
      <c r="CA491" s="107"/>
      <c r="CB491" s="107" t="s">
        <v>7158</v>
      </c>
      <c r="CC491" s="115" t="s">
        <v>7194</v>
      </c>
      <c r="CD491" s="107" t="s">
        <v>123</v>
      </c>
      <c r="CE491" s="107" t="s">
        <v>2696</v>
      </c>
      <c r="CF491" s="107" t="s">
        <v>7105</v>
      </c>
    </row>
    <row r="492" spans="1:84" ht="45.75">
      <c r="A492" s="182">
        <v>202572118059</v>
      </c>
      <c r="B492" s="118" t="s">
        <v>9250</v>
      </c>
      <c r="C492" s="108" t="s">
        <v>672</v>
      </c>
      <c r="D492" s="106" t="s">
        <v>637</v>
      </c>
      <c r="E492" s="106" t="s">
        <v>7812</v>
      </c>
      <c r="F492" s="106"/>
      <c r="G492" s="106" t="s">
        <v>9251</v>
      </c>
      <c r="H492" s="106" t="s">
        <v>9252</v>
      </c>
      <c r="I492" s="104" t="str">
        <f>VLOOKUP(Tabela2[[#This Row],[SIEMA]],Siema2025,19,FALSE)</f>
        <v>Santos</v>
      </c>
      <c r="J492" s="105">
        <f>VLOOKUP(Tabela2[[#This Row],[SIEMA]],Siema2025,2,FALSE)</f>
        <v>45858</v>
      </c>
      <c r="K492" s="105" t="str">
        <f>VLOOKUP(Tabela2[[#This Row],[SIEMA]],Siema2025,16,FALSE)</f>
        <v>Domingo</v>
      </c>
      <c r="L492" s="106" t="str">
        <f>IF(Tabela2[[#This Row],[Data]]="","Sem Informação",VLOOKUP(MONTH(Tabela2[[#This Row],[Data]]),'[1]Validação de dados'!$I$1:$J$13,2,0))</f>
        <v>Julho</v>
      </c>
      <c r="M492" s="104">
        <f>YEAR(Tabela2[[#This Row],[Data]])</f>
        <v>2025</v>
      </c>
      <c r="N492" s="105" t="str">
        <f>VLOOKUP(Tabela2[[#This Row],[SIEMA]],Siema2025,17,FALSE)</f>
        <v>Noturno</v>
      </c>
      <c r="O492" s="105" t="s">
        <v>111</v>
      </c>
      <c r="P492" s="104" t="str">
        <f>VLOOKUP(Tabela2[[#This Row],[SIEMA]],Siema2025,21,FALSE)</f>
        <v>Durante teste funcional da unidade de distribuição eletrohidráulica (UDEH), foi feita a pressurização com MEG e verificado escape na interface entre a ferramenta de pressurização (MQC TOOL) e a UDEH. Descarga estimada em 0,0001 m³.</v>
      </c>
      <c r="Q492" s="104" t="s">
        <v>637</v>
      </c>
      <c r="R492" s="104" t="s">
        <v>954</v>
      </c>
      <c r="S492" s="107" t="s">
        <v>7147</v>
      </c>
      <c r="T492" s="104">
        <v>1E-4</v>
      </c>
      <c r="U492" s="104" t="s">
        <v>7111</v>
      </c>
      <c r="V492" s="104" t="str">
        <f>IF(Q492="","",IF(ISNUMBER(Q492)=FALSE,"Não se aplica",IFERROR(VLOOKUP(Q492,Produtos!$A$1:$C$2319,3,FALSE),"Não Cadastrado")))</f>
        <v>Não se aplica</v>
      </c>
      <c r="W492" s="104"/>
      <c r="X492" s="113"/>
      <c r="Y492" s="109" t="str">
        <f>IF(W492="","", IF(W492="NC","", IF(W492="NE","", IF(W492="NA","",IFERROR(VLOOKUP(W492,Produtos!$A$1:$C$2319,2,FALSE),"Não Cadastrado")))))</f>
        <v/>
      </c>
      <c r="Z492" s="104"/>
      <c r="AA492" s="104"/>
      <c r="AB492" s="104" t="str">
        <f>IF(W492="","",IF(ISNUMBER(W492)=FALSE,"Não se aplica",IFERROR(VLOOKUP(W492,Produtos!$A$1:$C$2319,3,FALSE),"Não Cadastrado")))</f>
        <v/>
      </c>
      <c r="AC492" s="104"/>
      <c r="AD492" s="108"/>
      <c r="AE492" s="107" t="str">
        <f>IF(AC492="","", IF(AC492="NC","", IF(AC492="NE","", IF(AC492="NA","",IFERROR(VLOOKUP(AC492,Produtos!$A$1:$C$2319,2,FALSE),"Não Cadastrado")))))</f>
        <v/>
      </c>
      <c r="AF492" s="104"/>
      <c r="AG492" s="104"/>
      <c r="AH492" s="104" t="str">
        <f>IF(AC492="","",IF(ISNUMBER(AC492)=FALSE,"Não se aplica",IFERROR(VLOOKUP(AC492,Produtos!$A$1:$C$2319,3,FALSE),"Não Cadastrado")))</f>
        <v/>
      </c>
      <c r="AI492" s="104"/>
      <c r="AJ492" s="104" t="str">
        <f>VLOOKUP(Tabela2[[#This Row],[SIEMA]],Siema2025,26,FALSE)</f>
        <v>Falha de estanqueidade do MQC TOOL.</v>
      </c>
      <c r="AK492" s="107" t="s">
        <v>7098</v>
      </c>
      <c r="AL492" s="107" t="s">
        <v>7229</v>
      </c>
      <c r="AM492" s="107"/>
      <c r="AN492" s="108" t="str">
        <f>VLOOKUP(Tabela2[[#This Row],[SIEMA]],Siema2025,51,FALSE)</f>
        <v/>
      </c>
      <c r="AO492" s="108" t="str">
        <f>VLOOKUP(Tabela2[[#This Row],[SIEMA]],Siema2025,53,FALSE)</f>
        <v/>
      </c>
      <c r="AP492" s="108" t="str">
        <f>VLOOKUP(Tabela2[[#This Row],[SIEMA]],Siema2025,55,FALSE)</f>
        <v/>
      </c>
      <c r="AQ492" s="108" t="str">
        <f>VLOOKUP(Tabela2[[#This Row],[SIEMA]],Siema2025,57,FALSE)</f>
        <v/>
      </c>
      <c r="AR492" s="108" t="str">
        <f>VLOOKUP(Tabela2[[#This Row],[SIEMA]],Siema2025,59,FALSE)</f>
        <v/>
      </c>
      <c r="AS492" s="108" t="str">
        <f>VLOOKUP(Tabela2[[#This Row],[SIEMA]],Siema2025,61,FALSE)</f>
        <v>X</v>
      </c>
      <c r="AT492" s="108" t="str">
        <f>VLOOKUP(Tabela2[[#This Row],[SIEMA]],Siema2025,63,FALSE)</f>
        <v/>
      </c>
      <c r="AU492" s="108" t="str">
        <f>VLOOKUP(Tabela2[[#This Row],[SIEMA]],Siema2025,65,FALSE)</f>
        <v/>
      </c>
      <c r="AV492" s="108" t="str">
        <f>VLOOKUP(Tabela2[[#This Row],[SIEMA]],Siema2025,67,FALSE)</f>
        <v/>
      </c>
      <c r="AW492" s="108" t="str">
        <f>VLOOKUP(Tabela2[[#This Row],[SIEMA]],Siema2025,69,FALSE)</f>
        <v/>
      </c>
      <c r="AX492" s="108" t="str">
        <f>VLOOKUP(Tabela2[[#This Row],[SIEMA]],Siema2025,71,FALSE)</f>
        <v/>
      </c>
      <c r="AY492" s="108" t="str">
        <f>VLOOKUP(Tabela2[[#This Row],[SIEMA]],Siema2025,73,FALSE)</f>
        <v/>
      </c>
      <c r="AZ492" s="108" t="str">
        <f>VLOOKUP(Tabela2[[#This Row],[SIEMA]],Siema2025,75,FALSE)</f>
        <v/>
      </c>
      <c r="BA492" s="108" t="str">
        <f>VLOOKUP(Tabela2[[#This Row],[SIEMA]],Siema2025,77,FALSE)</f>
        <v/>
      </c>
      <c r="BB492" s="108" t="str">
        <f>VLOOKUP(Tabela2[[#This Row],[SIEMA]],Siema2025,79,FALSE)</f>
        <v/>
      </c>
      <c r="BC492" s="108" t="str">
        <f>IF(Tabela2[[#This Row],[Outro(s) ]] = "X", "PREENCHER","NA")</f>
        <v>NA</v>
      </c>
      <c r="BD492" s="108" t="str">
        <f>VLOOKUP(Tabela2[[#This Row],[SIEMA]],Siema2025,82,FALSE)</f>
        <v/>
      </c>
      <c r="BE492" s="108" t="str">
        <f>VLOOKUP(Tabela2[[#This Row],[SIEMA]],Siema2025,81,FALSE)</f>
        <v/>
      </c>
      <c r="BF492" s="110" t="str">
        <f>VLOOKUP(Tabela2[[#This Row],[SIEMA]],Siema2025,28,FALSE)</f>
        <v>Petrobras</v>
      </c>
      <c r="BG492" s="110"/>
      <c r="BH492" s="111">
        <v>33000167000101</v>
      </c>
      <c r="BI492" s="112" t="str">
        <f>VLOOKUP(Tabela2[[#This Row],[SIEMA]],Siema2025,107,FALSE)</f>
        <v>Não</v>
      </c>
      <c r="BJ492" s="107" t="s">
        <v>7099</v>
      </c>
      <c r="BK492" s="104" t="s">
        <v>2696</v>
      </c>
      <c r="BL492" s="140">
        <v>45861</v>
      </c>
      <c r="BM492" s="108">
        <f ca="1">IF(Tabela2[[#This Row],[Data de atendimento do Ibama (considerar o primeiro documento/ação)]]="",_xlfn.DAYS(TODAY(),J492),_xlfn.DAYS(Tabela2[[#This Row],[Data de atendimento do Ibama (considerar o primeiro documento/ação)]],J492))</f>
        <v>3</v>
      </c>
      <c r="BN492" s="108" t="str">
        <f>IF(Tabela2[[#This Row],[Atendido pelo Ibama ("Não" ou "Sim")]]="Não","Preencher", IF(Tabela2[[#This Row],[Atendido pelo Ibama ("Não" ou "Sim")]]="Sim","NA",""))</f>
        <v>NA</v>
      </c>
      <c r="BO492" s="114" t="s">
        <v>7100</v>
      </c>
      <c r="BP492" s="108" t="str">
        <f>IF(Tabela2[[#This Row],[Forma de atendimento (primeiro documento/ação)]]= "Outros (especificar)", "PREENCHER","NA")</f>
        <v>NA</v>
      </c>
      <c r="BQ492" s="106" t="s">
        <v>123</v>
      </c>
      <c r="BR492" s="108" t="str">
        <f>IF(Tabela2[[#This Row],[Equipe do Ibama foi a campo? Houve sobrevoo do Poseidon?]] = "Sim", "PREENCHER","NA")</f>
        <v>NA</v>
      </c>
      <c r="BS492" s="108" t="str">
        <f>IF(Tabela2[[#This Row],[Se sim, foi emitida Ordem de Emergência? (informações vinculada à coluna CK)]] = "Sim", "PREENCHER","NA")</f>
        <v>NA</v>
      </c>
      <c r="BT492" s="108" t="s">
        <v>7101</v>
      </c>
      <c r="BU492" s="108" t="s">
        <v>2696</v>
      </c>
      <c r="BV492" s="108" t="s">
        <v>123</v>
      </c>
      <c r="BW492" s="108" t="s">
        <v>2696</v>
      </c>
      <c r="BX492" s="106" t="s">
        <v>7102</v>
      </c>
      <c r="BY492" s="140">
        <v>46142</v>
      </c>
      <c r="BZ492" s="104">
        <f>IF(Tabela2[[#This Row],[Data do documento de encerramento]]="NA","NA",IF(Tabela2[[#This Row],[Data do documento de encerramento]]="","Pendente de conclusão/ encerramento",_xlfn.DAYS(Tabela2[[#This Row],[Data do documento de encerramento]],J492)))</f>
        <v>284</v>
      </c>
      <c r="CA492" s="107"/>
      <c r="CB492" s="107" t="s">
        <v>7277</v>
      </c>
      <c r="CC492" s="107" t="s">
        <v>7459</v>
      </c>
      <c r="CD492" s="107" t="s">
        <v>123</v>
      </c>
      <c r="CE492" s="107" t="s">
        <v>123</v>
      </c>
      <c r="CF492" s="107" t="s">
        <v>7257</v>
      </c>
    </row>
    <row r="493" spans="1:84" ht="60.75">
      <c r="A493" s="169">
        <v>202581350401</v>
      </c>
      <c r="B493" s="170" t="s">
        <v>9253</v>
      </c>
      <c r="C493" s="108" t="str">
        <f>VLOOKUP(Tabela2[[#This Row],[SIEMA]],Siema2025,4,FALSE)</f>
        <v xml:space="preserve"> MG</v>
      </c>
      <c r="D493" s="106" t="str">
        <f>VLOOKUP(Tabela2[[#This Row],[SIEMA]],Siema2025,3,FALSE)</f>
        <v xml:space="preserve">Brumadinho </v>
      </c>
      <c r="E493" s="106" t="s">
        <v>4216</v>
      </c>
      <c r="F493" s="106" t="s">
        <v>9254</v>
      </c>
      <c r="G493" s="106" t="s">
        <v>9255</v>
      </c>
      <c r="H493" s="106" t="s">
        <v>9256</v>
      </c>
      <c r="I493" s="104" t="s">
        <v>7120</v>
      </c>
      <c r="J493" s="105">
        <f>VLOOKUP(Tabela2[[#This Row],[SIEMA]],Siema2025,2,FALSE)</f>
        <v>45858</v>
      </c>
      <c r="K493" s="105" t="str">
        <f>VLOOKUP(Tabela2[[#This Row],[SIEMA]],Siema2025,16,FALSE)</f>
        <v>Domingo</v>
      </c>
      <c r="L493" s="106" t="str">
        <f>IF(Tabela2[[#This Row],[Data]]="","Sem Informação",VLOOKUP(MONTH(Tabela2[[#This Row],[Data]]),'[1]Validação de dados'!$I$1:$J$13,2,0))</f>
        <v>Julho</v>
      </c>
      <c r="M493" s="104">
        <f>YEAR(Tabela2[[#This Row],[Data]])</f>
        <v>2025</v>
      </c>
      <c r="N493" s="105" t="str">
        <f>VLOOKUP(Tabela2[[#This Row],[SIEMA]],Siema2025,17,FALSE)</f>
        <v>Noturno</v>
      </c>
      <c r="O493" s="105" t="str">
        <f>VLOOKUP(Tabela2[[#This Row],[SIEMA]],Siema2025,5,FALSE)</f>
        <v>Rodovia</v>
      </c>
      <c r="P493" s="104" t="str">
        <f>VLOOKUP(Tabela2[[#This Row],[SIEMA]],Siema2025,21,FALSE)</f>
        <v/>
      </c>
      <c r="Q493" s="104">
        <v>1133</v>
      </c>
      <c r="R493" s="104" t="str">
        <f>VLOOKUP(Tabela2[[#This Row],[SIEMA]],Siema2025,10,FALSE)</f>
        <v/>
      </c>
      <c r="S493" s="107" t="str">
        <f>IF(Q493="","", IF(Q493="NC","", IF(Q493="NE","", IF(Q493="NA","",IFERROR(VLOOKUP(Q493,Produtos!$A$1:$C$2319,2,FALSE),"Não Cadastrado")))))</f>
        <v>ADESIVOS contendo líquido inflamável</v>
      </c>
      <c r="T493" s="104">
        <v>15</v>
      </c>
      <c r="U493" s="104" t="s">
        <v>7121</v>
      </c>
      <c r="V493" s="104">
        <f>IF(Q493="","",IF(ISNUMBER(Q493)=FALSE,"Não se aplica",IFERROR(VLOOKUP(Q493,Produtos!$A$1:$C$2319,3,FALSE),"Não Cadastrado")))</f>
        <v>3</v>
      </c>
      <c r="W493" s="104" t="str">
        <f>VLOOKUP(Tabela2[[#This Row],[SIEMA]],Siema2025,10,FALSE)</f>
        <v/>
      </c>
      <c r="X493" s="113" t="str">
        <f>IF(Tabela2[[#This Row],[Origem do acidente]] = "Plataforma", "PREENCHER","NA")</f>
        <v>NA</v>
      </c>
      <c r="Y493" s="109" t="str">
        <f>IF(W493="","", IF(W493="NC","", IF(W493="NE","", IF(W493="NA","",IFERROR(VLOOKUP(W493,Produtos!$A$1:$C$2319,2,FALSE),"Não Cadastrado")))))</f>
        <v/>
      </c>
      <c r="Z493" s="104" t="str">
        <f>VLOOKUP(Tabela2[[#This Row],[SIEMA]],Siema2025,11,FALSE)</f>
        <v xml:space="preserve"> </v>
      </c>
      <c r="AA493" s="104" t="str">
        <f>VLOOKUP(Tabela2[[#This Row],[SIEMA]],Siema2025,12,FALSE)</f>
        <v xml:space="preserve"> </v>
      </c>
      <c r="AB493" s="104" t="str">
        <f>IF(W493="","",IF(ISNUMBER(W493)=FALSE,"Não se aplica",IFERROR(VLOOKUP(W493,Produtos!$A$1:$C$2319,3,FALSE),"Não Cadastrado")))</f>
        <v/>
      </c>
      <c r="AC493" s="104"/>
      <c r="AD493" s="108" t="str">
        <f>IF(Tabela2[[#This Row],[Origem do acidente]] = "Plataforma", "PREENCHER","NA")</f>
        <v>NA</v>
      </c>
      <c r="AE493" s="107" t="str">
        <f>IF(AC493="","", IF(AC493="NC","", IF(AC493="NE","", IF(AC493="NA","",IFERROR(VLOOKUP(AC493,Produtos!$A$1:$C$2319,2,FALSE),"Não Cadastrado")))))</f>
        <v/>
      </c>
      <c r="AF493" s="104"/>
      <c r="AG493" s="104"/>
      <c r="AH493" s="104" t="str">
        <f>IF(AC493="","",IF(ISNUMBER(AC493)=FALSE,"Não se aplica",IFERROR(VLOOKUP(AC493,Produtos!$A$1:$C$2319,3,FALSE),"Não Cadastrado")))</f>
        <v/>
      </c>
      <c r="AI493" s="104"/>
      <c r="AJ493" s="104" t="str">
        <f>VLOOKUP(Tabela2[[#This Row],[SIEMA]],Siema2025,26,FALSE)</f>
        <v>SEGUNDO INFORMAÇÕES, O VEÍCULO TRAFEGAVA SENTIDO SUL SOBRE FAIXA 1,
QUANDO O CONDUTOR ALEGA TER PERDIDO O CONTROLE DIRECIONAL SOBRE O
VEÍCULO, VINDO A CHOCAR-SE CONTRA BARREIRA DE CONCRETO, DERRAMANDO
PARTE DA CARGA SOBRE CANTEIRO CENTRAL E FAIXA 01. A POSIÇÃO FINAL DO
VEÍCULO FOI SOBRE ACOSTAMENTO.</v>
      </c>
      <c r="AK493" s="107" t="s">
        <v>7358</v>
      </c>
      <c r="AL493" s="107" t="s">
        <v>7945</v>
      </c>
      <c r="AM493" s="107" t="s">
        <v>7180</v>
      </c>
      <c r="AN493" s="108" t="str">
        <f>VLOOKUP(Tabela2[[#This Row],[SIEMA]],Siema2025,51,FALSE)</f>
        <v/>
      </c>
      <c r="AO493" s="108" t="str">
        <f>VLOOKUP(Tabela2[[#This Row],[SIEMA]],Siema2025,53,FALSE)</f>
        <v/>
      </c>
      <c r="AP493" s="108" t="str">
        <f>VLOOKUP(Tabela2[[#This Row],[SIEMA]],Siema2025,55,FALSE)</f>
        <v/>
      </c>
      <c r="AQ493" s="108" t="str">
        <f>VLOOKUP(Tabela2[[#This Row],[SIEMA]],Siema2025,57,FALSE)</f>
        <v/>
      </c>
      <c r="AR493" s="108" t="str">
        <f>VLOOKUP(Tabela2[[#This Row],[SIEMA]],Siema2025,59,FALSE)</f>
        <v/>
      </c>
      <c r="AS493" s="108" t="str">
        <f>VLOOKUP(Tabela2[[#This Row],[SIEMA]],Siema2025,61,FALSE)</f>
        <v/>
      </c>
      <c r="AT493" s="108" t="str">
        <f>VLOOKUP(Tabela2[[#This Row],[SIEMA]],Siema2025,63,FALSE)</f>
        <v/>
      </c>
      <c r="AU493" s="108" t="str">
        <f>VLOOKUP(Tabela2[[#This Row],[SIEMA]],Siema2025,65,FALSE)</f>
        <v>X</v>
      </c>
      <c r="AV493" s="108" t="str">
        <f>VLOOKUP(Tabela2[[#This Row],[SIEMA]],Siema2025,67,FALSE)</f>
        <v/>
      </c>
      <c r="AW493" s="108" t="str">
        <f>VLOOKUP(Tabela2[[#This Row],[SIEMA]],Siema2025,69,FALSE)</f>
        <v/>
      </c>
      <c r="AX493" s="108" t="str">
        <f>VLOOKUP(Tabela2[[#This Row],[SIEMA]],Siema2025,71,FALSE)</f>
        <v/>
      </c>
      <c r="AY493" s="108" t="str">
        <f>VLOOKUP(Tabela2[[#This Row],[SIEMA]],Siema2025,73,FALSE)</f>
        <v/>
      </c>
      <c r="AZ493" s="108" t="str">
        <f>VLOOKUP(Tabela2[[#This Row],[SIEMA]],Siema2025,75,FALSE)</f>
        <v/>
      </c>
      <c r="BA493" s="108" t="str">
        <f>VLOOKUP(Tabela2[[#This Row],[SIEMA]],Siema2025,77,FALSE)</f>
        <v/>
      </c>
      <c r="BB493" s="108" t="str">
        <f>VLOOKUP(Tabela2[[#This Row],[SIEMA]],Siema2025,79,FALSE)</f>
        <v/>
      </c>
      <c r="BC493" s="108" t="str">
        <f>IF(Tabela2[[#This Row],[Outro(s) ]] = "X", "PREENCHER","NA")</f>
        <v>NA</v>
      </c>
      <c r="BD493" s="108" t="str">
        <f>VLOOKUP(Tabela2[[#This Row],[SIEMA]],Siema2025,82,FALSE)</f>
        <v/>
      </c>
      <c r="BE493" s="108" t="str">
        <f>VLOOKUP(Tabela2[[#This Row],[SIEMA]],Siema2025,81,FALSE)</f>
        <v/>
      </c>
      <c r="BF493" s="110" t="str">
        <f>VLOOKUP(Tabela2[[#This Row],[SIEMA]],Siema2025,28,FALSE)</f>
        <v>GESSO VITORIA INDUSTRIA, EXTRACAO E COMERCIO LTDA</v>
      </c>
      <c r="BG493" s="110"/>
      <c r="BH493" s="111" t="str">
        <f>VLOOKUP(Tabela2[[#This Row],[SIEMA]],Siema2025,29,FALSE)</f>
        <v>05472606000143</v>
      </c>
      <c r="BI493" s="112" t="s">
        <v>2696</v>
      </c>
      <c r="BJ493" s="107" t="s">
        <v>7099</v>
      </c>
      <c r="BK493" s="104" t="s">
        <v>2696</v>
      </c>
      <c r="BL493" s="140">
        <v>45883</v>
      </c>
      <c r="BM493" s="108">
        <f ca="1">IF(Tabela2[[#This Row],[Data de atendimento do Ibama (considerar o primeiro documento/ação)]]="",_xlfn.DAYS(TODAY(),J493),_xlfn.DAYS(Tabela2[[#This Row],[Data de atendimento do Ibama (considerar o primeiro documento/ação)]],J493))</f>
        <v>25</v>
      </c>
      <c r="BN493" s="108" t="str">
        <f>IF(Tabela2[[#This Row],[Atendido pelo Ibama ("Não" ou "Sim")]]="Não","Preencher", IF(Tabela2[[#This Row],[Atendido pelo Ibama ("Não" ou "Sim")]]="Sim","NA",""))</f>
        <v>NA</v>
      </c>
      <c r="BO493" s="114" t="s">
        <v>7100</v>
      </c>
      <c r="BP493" s="108" t="str">
        <f>IF(Tabela2[[#This Row],[Forma de atendimento (primeiro documento/ação)]]= "Outros (especificar)", "PREENCHER","NA")</f>
        <v>NA</v>
      </c>
      <c r="BQ493" s="106" t="s">
        <v>123</v>
      </c>
      <c r="BR493" s="108" t="str">
        <f>IF(Tabela2[[#This Row],[Equipe do Ibama foi a campo? Houve sobrevoo do Poseidon?]] = "Sim", "PREENCHER","NA")</f>
        <v>NA</v>
      </c>
      <c r="BS493" s="108" t="str">
        <f>IF(Tabela2[[#This Row],[Se sim, foi emitida Ordem de Emergência? (informações vinculada à coluna CK)]] = "Sim", "PREENCHER","NA")</f>
        <v>NA</v>
      </c>
      <c r="BT493" s="108" t="s">
        <v>7114</v>
      </c>
      <c r="BU493" s="108" t="str">
        <f>IF(Tabela2[[#This Row],[Houve envio de Informações Pós-acidente (preencher "não se aplica" quando de competência estadual/municipal)]] = "Sim", "PREENCHER","NA")</f>
        <v>NA</v>
      </c>
      <c r="BV493" s="108" t="s">
        <v>2696</v>
      </c>
      <c r="BW493" s="108" t="s">
        <v>123</v>
      </c>
      <c r="BX493" s="106" t="s">
        <v>7127</v>
      </c>
      <c r="BY493" s="106"/>
      <c r="BZ493" s="104" t="str">
        <f>IF(Tabela2[[#This Row],[Data do documento de encerramento]]="NA","NA",IF(Tabela2[[#This Row],[Data do documento de encerramento]]="","Pendente de conclusão/ encerramento",_xlfn.DAYS(Tabela2[[#This Row],[Data do documento de encerramento]],J493)))</f>
        <v>Pendente de conclusão/ encerramento</v>
      </c>
      <c r="CA493" s="107" t="s">
        <v>7661</v>
      </c>
      <c r="CB493" s="107"/>
      <c r="CC493" s="107"/>
      <c r="CD493" s="107"/>
      <c r="CE493" s="107"/>
      <c r="CF493" s="107"/>
    </row>
    <row r="494" spans="1:84" ht="60.75">
      <c r="A494" s="169">
        <v>202572136030</v>
      </c>
      <c r="B494" s="170" t="s">
        <v>9257</v>
      </c>
      <c r="C494" s="108" t="str">
        <f>VLOOKUP(Tabela2[[#This Row],[SIEMA]],Siema2025,4,FALSE)</f>
        <v xml:space="preserve"> SP</v>
      </c>
      <c r="D494" s="106" t="str">
        <f>VLOOKUP(Tabela2[[#This Row],[SIEMA]],Siema2025,3,FALSE)</f>
        <v xml:space="preserve">Itapecerica da Serra </v>
      </c>
      <c r="E494" s="106" t="str">
        <f>VLOOKUP(Tabela2[[#This Row],[SIEMA]],Siema2025,20,FALSE)</f>
        <v/>
      </c>
      <c r="F494" s="106"/>
      <c r="G494" s="106" t="s">
        <v>9258</v>
      </c>
      <c r="H494" s="106" t="s">
        <v>9259</v>
      </c>
      <c r="I494" s="104" t="s">
        <v>7120</v>
      </c>
      <c r="J494" s="105">
        <f>VLOOKUP(Tabela2[[#This Row],[SIEMA]],Siema2025,2,FALSE)</f>
        <v>45859</v>
      </c>
      <c r="K494" s="105" t="str">
        <f>VLOOKUP(Tabela2[[#This Row],[SIEMA]],Siema2025,16,FALSE)</f>
        <v>Segunda</v>
      </c>
      <c r="L494" s="106" t="str">
        <f>IF(Tabela2[[#This Row],[Data]]="","Sem Informação",VLOOKUP(MONTH(Tabela2[[#This Row],[Data]]),'[1]Validação de dados'!$I$1:$J$13,2,0))</f>
        <v>Julho</v>
      </c>
      <c r="M494" s="104">
        <f>YEAR(Tabela2[[#This Row],[Data]])</f>
        <v>2025</v>
      </c>
      <c r="N494" s="105" t="str">
        <f>VLOOKUP(Tabela2[[#This Row],[SIEMA]],Siema2025,17,FALSE)</f>
        <v>Matutino</v>
      </c>
      <c r="O494" s="105" t="str">
        <f>VLOOKUP(Tabela2[[#This Row],[SIEMA]],Siema2025,5,FALSE)</f>
        <v>Ferrovia</v>
      </c>
      <c r="P494" s="104" t="str">
        <f>VLOOKUP(Tabela2[[#This Row],[SIEMA]],Siema2025,21,FALSE)</f>
        <v>Quebra de longarina de vagão graneleiro carregado com farelo de soja.</v>
      </c>
      <c r="Q494" s="104" t="s">
        <v>7127</v>
      </c>
      <c r="R494" s="104" t="s">
        <v>7127</v>
      </c>
      <c r="S494" s="107" t="s">
        <v>7451</v>
      </c>
      <c r="T494" s="104" t="s">
        <v>8171</v>
      </c>
      <c r="U494" s="104" t="str">
        <f>VLOOKUP(Tabela2[[#This Row],[SIEMA]],Siema2025,12,FALSE)</f>
        <v/>
      </c>
      <c r="V494" s="104" t="str">
        <f>IF(Q494="","",IF(ISNUMBER(Q494)=FALSE,"Não se aplica",IFERROR(VLOOKUP(Q494,Produtos!$A$1:$C$2319,3,FALSE),"Não Cadastrado")))</f>
        <v>Não se aplica</v>
      </c>
      <c r="W494" s="104"/>
      <c r="X494" s="113"/>
      <c r="Y494" s="109" t="str">
        <f>IF(W494="","", IF(W494="NC","", IF(W494="NE","", IF(W494="NA","",IFERROR(VLOOKUP(W494,Produtos!$A$1:$C$2319,2,FALSE),"Não Cadastrado")))))</f>
        <v/>
      </c>
      <c r="Z494" s="104" t="str">
        <f>VLOOKUP(Tabela2[[#This Row],[SIEMA]],Siema2025,11,FALSE)</f>
        <v/>
      </c>
      <c r="AA494" s="104" t="str">
        <f>VLOOKUP(Tabela2[[#This Row],[SIEMA]],Siema2025,12,FALSE)</f>
        <v/>
      </c>
      <c r="AB494" s="104" t="str">
        <f>IF(W494="","",IF(ISNUMBER(W494)=FALSE,"Não se aplica",IFERROR(VLOOKUP(W494,Produtos!$A$1:$C$2319,3,FALSE),"Não Cadastrado")))</f>
        <v/>
      </c>
      <c r="AC494" s="104"/>
      <c r="AD494" s="108"/>
      <c r="AE494" s="107" t="str">
        <f>IF(AC494="","", IF(AC494="NC","", IF(AC494="NE","", IF(AC494="NA","",IFERROR(VLOOKUP(AC494,Produtos!$A$1:$C$2319,2,FALSE),"Não Cadastrado")))))</f>
        <v/>
      </c>
      <c r="AF494" s="104"/>
      <c r="AG494" s="104"/>
      <c r="AH494" s="104" t="str">
        <f>IF(AC494="","",IF(ISNUMBER(AC494)=FALSE,"Não se aplica",IFERROR(VLOOKUP(AC494,Produtos!$A$1:$C$2319,3,FALSE),"Não Cadastrado")))</f>
        <v/>
      </c>
      <c r="AI494" s="104"/>
      <c r="AJ494" s="104" t="str">
        <f>VLOOKUP(Tabela2[[#This Row],[SIEMA]],Siema2025,26,FALSE)</f>
        <v/>
      </c>
      <c r="AK494" s="107" t="s">
        <v>7112</v>
      </c>
      <c r="AL494" s="107"/>
      <c r="AM494" s="107"/>
      <c r="AN494" s="108" t="str">
        <f>VLOOKUP(Tabela2[[#This Row],[SIEMA]],Siema2025,51,FALSE)</f>
        <v/>
      </c>
      <c r="AO494" s="108" t="str">
        <f>VLOOKUP(Tabela2[[#This Row],[SIEMA]],Siema2025,53,FALSE)</f>
        <v/>
      </c>
      <c r="AP494" s="108" t="str">
        <f>VLOOKUP(Tabela2[[#This Row],[SIEMA]],Siema2025,55,FALSE)</f>
        <v/>
      </c>
      <c r="AQ494" s="108" t="str">
        <f>VLOOKUP(Tabela2[[#This Row],[SIEMA]],Siema2025,57,FALSE)</f>
        <v/>
      </c>
      <c r="AR494" s="108" t="str">
        <f>VLOOKUP(Tabela2[[#This Row],[SIEMA]],Siema2025,59,FALSE)</f>
        <v/>
      </c>
      <c r="AS494" s="108" t="str">
        <f>VLOOKUP(Tabela2[[#This Row],[SIEMA]],Siema2025,61,FALSE)</f>
        <v/>
      </c>
      <c r="AT494" s="108" t="str">
        <f>VLOOKUP(Tabela2[[#This Row],[SIEMA]],Siema2025,63,FALSE)</f>
        <v/>
      </c>
      <c r="AU494" s="108" t="str">
        <f>VLOOKUP(Tabela2[[#This Row],[SIEMA]],Siema2025,65,FALSE)</f>
        <v>X</v>
      </c>
      <c r="AV494" s="108" t="str">
        <f>VLOOKUP(Tabela2[[#This Row],[SIEMA]],Siema2025,67,FALSE)</f>
        <v/>
      </c>
      <c r="AW494" s="108" t="str">
        <f>VLOOKUP(Tabela2[[#This Row],[SIEMA]],Siema2025,69,FALSE)</f>
        <v/>
      </c>
      <c r="AX494" s="108" t="str">
        <f>VLOOKUP(Tabela2[[#This Row],[SIEMA]],Siema2025,71,FALSE)</f>
        <v/>
      </c>
      <c r="AY494" s="108" t="str">
        <f>VLOOKUP(Tabela2[[#This Row],[SIEMA]],Siema2025,73,FALSE)</f>
        <v/>
      </c>
      <c r="AZ494" s="108" t="str">
        <f>VLOOKUP(Tabela2[[#This Row],[SIEMA]],Siema2025,75,FALSE)</f>
        <v/>
      </c>
      <c r="BA494" s="108" t="str">
        <f>VLOOKUP(Tabela2[[#This Row],[SIEMA]],Siema2025,77,FALSE)</f>
        <v/>
      </c>
      <c r="BB494" s="108" t="str">
        <f>VLOOKUP(Tabela2[[#This Row],[SIEMA]],Siema2025,79,FALSE)</f>
        <v/>
      </c>
      <c r="BC494" s="108" t="str">
        <f>IF(Tabela2[[#This Row],[Outro(s) ]] = "X", "PREENCHER","NA")</f>
        <v>NA</v>
      </c>
      <c r="BD494" s="108" t="str">
        <f>VLOOKUP(Tabela2[[#This Row],[SIEMA]],Siema2025,82,FALSE)</f>
        <v/>
      </c>
      <c r="BE494" s="108" t="str">
        <f>VLOOKUP(Tabela2[[#This Row],[SIEMA]],Siema2025,81,FALSE)</f>
        <v/>
      </c>
      <c r="BF494" s="110" t="s">
        <v>3066</v>
      </c>
      <c r="BG494" s="110" t="s">
        <v>7123</v>
      </c>
      <c r="BH494" s="111" t="str">
        <f>VLOOKUP(Tabela2[[#This Row],[SIEMA]],Siema2025,29,FALSE)</f>
        <v>02502844000166</v>
      </c>
      <c r="BI494" s="112" t="str">
        <f>VLOOKUP(Tabela2[[#This Row],[SIEMA]],Siema2025,107,FALSE)</f>
        <v>Não</v>
      </c>
      <c r="BJ494" s="107" t="s">
        <v>7099</v>
      </c>
      <c r="BK494" s="104" t="s">
        <v>2696</v>
      </c>
      <c r="BL494" s="140">
        <v>45868</v>
      </c>
      <c r="BM494" s="108">
        <f ca="1">IF(Tabela2[[#This Row],[Data de atendimento do Ibama (considerar o primeiro documento/ação)]]="",_xlfn.DAYS(TODAY(),J494),_xlfn.DAYS(Tabela2[[#This Row],[Data de atendimento do Ibama (considerar o primeiro documento/ação)]],J494))</f>
        <v>9</v>
      </c>
      <c r="BN494" s="108" t="str">
        <f>IF(Tabela2[[#This Row],[Atendido pelo Ibama ("Não" ou "Sim")]]="Não","Preencher", IF(Tabela2[[#This Row],[Atendido pelo Ibama ("Não" ou "Sim")]]="Sim","NA",""))</f>
        <v>NA</v>
      </c>
      <c r="BO494" s="114" t="s">
        <v>7100</v>
      </c>
      <c r="BP494" s="108" t="str">
        <f>IF(Tabela2[[#This Row],[Forma de atendimento (primeiro documento/ação)]]= "Outros (especificar)", "PREENCHER","NA")</f>
        <v>NA</v>
      </c>
      <c r="BQ494" s="106" t="s">
        <v>123</v>
      </c>
      <c r="BR494" s="108" t="str">
        <f>IF(Tabela2[[#This Row],[Equipe do Ibama foi a campo? Houve sobrevoo do Poseidon?]] = "Sim", "PREENCHER","NA")</f>
        <v>NA</v>
      </c>
      <c r="BS494" s="108" t="str">
        <f>IF(Tabela2[[#This Row],[Se sim, foi emitida Ordem de Emergência? (informações vinculada à coluna CK)]] = "Sim", "PREENCHER","NA")</f>
        <v>NA</v>
      </c>
      <c r="BT494" s="108" t="s">
        <v>7101</v>
      </c>
      <c r="BU494" s="108" t="s">
        <v>2696</v>
      </c>
      <c r="BV494" s="108" t="s">
        <v>123</v>
      </c>
      <c r="BW494" s="108" t="s">
        <v>2696</v>
      </c>
      <c r="BX494" s="106" t="s">
        <v>7102</v>
      </c>
      <c r="BY494" s="140">
        <v>46100</v>
      </c>
      <c r="BZ494" s="104">
        <f>IF(Tabela2[[#This Row],[Data do documento de encerramento]]="NA","NA",IF(Tabela2[[#This Row],[Data do documento de encerramento]]="","Pendente de conclusão/ encerramento",_xlfn.DAYS(Tabela2[[#This Row],[Data do documento de encerramento]],J494)))</f>
        <v>241</v>
      </c>
      <c r="CA494" s="107" t="s">
        <v>9141</v>
      </c>
      <c r="CB494" s="107"/>
      <c r="CC494" s="107"/>
      <c r="CD494" s="107"/>
      <c r="CE494" s="107"/>
      <c r="CF494" s="107"/>
    </row>
    <row r="495" spans="1:84" ht="45.75">
      <c r="A495" s="169">
        <v>202572157647</v>
      </c>
      <c r="B495" s="170" t="s">
        <v>9260</v>
      </c>
      <c r="C495" s="108" t="s">
        <v>7135</v>
      </c>
      <c r="D495" s="106" t="s">
        <v>637</v>
      </c>
      <c r="E495" s="106" t="s">
        <v>9203</v>
      </c>
      <c r="F495" s="106"/>
      <c r="G495" s="106" t="s">
        <v>9204</v>
      </c>
      <c r="H495" s="106" t="s">
        <v>9205</v>
      </c>
      <c r="I495" s="104" t="str">
        <f>VLOOKUP(Tabela2[[#This Row],[SIEMA]],Siema2025,19,FALSE)</f>
        <v>Campos</v>
      </c>
      <c r="J495" s="105">
        <f>VLOOKUP(Tabela2[[#This Row],[SIEMA]],Siema2025,2,FALSE)</f>
        <v>45859</v>
      </c>
      <c r="K495" s="105" t="str">
        <f>VLOOKUP(Tabela2[[#This Row],[SIEMA]],Siema2025,16,FALSE)</f>
        <v>Segunda</v>
      </c>
      <c r="L495" s="106" t="str">
        <f>IF(Tabela2[[#This Row],[Data]]="","Sem Informação",VLOOKUP(MONTH(Tabela2[[#This Row],[Data]]),'[1]Validação de dados'!$I$1:$J$13,2,0))</f>
        <v>Julho</v>
      </c>
      <c r="M495" s="104">
        <f>YEAR(Tabela2[[#This Row],[Data]])</f>
        <v>2025</v>
      </c>
      <c r="N495" s="105" t="str">
        <f>VLOOKUP(Tabela2[[#This Row],[SIEMA]],Siema2025,17,FALSE)</f>
        <v>Madrugada</v>
      </c>
      <c r="O495" s="105" t="s">
        <v>111</v>
      </c>
      <c r="P495" s="104" t="str">
        <f>VLOOKUP(Tabela2[[#This Row],[SIEMA]],Siema2025,21,FALSE)</f>
        <v>Normand Cutter %u2013 Solstad Offshore</v>
      </c>
      <c r="Q495" s="104" t="s">
        <v>637</v>
      </c>
      <c r="R495" s="104" t="s">
        <v>954</v>
      </c>
      <c r="S495" s="107" t="s">
        <v>7457</v>
      </c>
      <c r="T495" s="104" t="str">
        <f>VLOOKUP(Tabela2[[#This Row],[SIEMA]],Siema2025,11,FALSE)</f>
        <v>0.177</v>
      </c>
      <c r="U495" s="104" t="str">
        <f>VLOOKUP(Tabela2[[#This Row],[SIEMA]],Siema2025,12,FALSE)</f>
        <v>M3</v>
      </c>
      <c r="V495" s="104" t="str">
        <f>IF(Q495="","",IF(ISNUMBER(Q495)=FALSE,"Não se aplica",IFERROR(VLOOKUP(Q495,Produtos!$A$1:$C$2319,3,FALSE),"Não Cadastrado")))</f>
        <v>Não se aplica</v>
      </c>
      <c r="W495" s="104"/>
      <c r="X495" s="113"/>
      <c r="Y495" s="109"/>
      <c r="Z495" s="104"/>
      <c r="AA495" s="104"/>
      <c r="AB495" s="104" t="str">
        <f>IF(W495="","",IF(ISNUMBER(W495)=FALSE,"Não se aplica",IFERROR(VLOOKUP(W495,Produtos!$A$1:$C$2319,3,FALSE),"Não Cadastrado")))</f>
        <v/>
      </c>
      <c r="AC495" s="104"/>
      <c r="AD495" s="108"/>
      <c r="AE495" s="107" t="str">
        <f>IF(AC495="","", IF(AC495="NC","", IF(AC495="NE","", IF(AC495="NA","",IFERROR(VLOOKUP(AC495,Produtos!$A$1:$C$2319,2,FALSE),"Não Cadastrado")))))</f>
        <v/>
      </c>
      <c r="AF495" s="104"/>
      <c r="AG495" s="104"/>
      <c r="AH495" s="104" t="str">
        <f>IF(AC495="","",IF(ISNUMBER(AC495)=FALSE,"Não se aplica",IFERROR(VLOOKUP(AC495,Produtos!$A$1:$C$2319,3,FALSE),"Não Cadastrado")))</f>
        <v/>
      </c>
      <c r="AI495" s="104"/>
      <c r="AJ495" s="104" t="str">
        <f>VLOOKUP(Tabela2[[#This Row],[SIEMA]],Siema2025,26,FALSE)</f>
        <v>Escape de resíduos aprisionados no umbilical e MCV, sendo liberados após desconexão e recolhimento ao convés do navio.</v>
      </c>
      <c r="AK495" s="107" t="s">
        <v>7098</v>
      </c>
      <c r="AL495" s="107"/>
      <c r="AM495" s="107"/>
      <c r="AN495" s="108" t="str">
        <f>VLOOKUP(Tabela2[[#This Row],[SIEMA]],Siema2025,51,FALSE)</f>
        <v/>
      </c>
      <c r="AO495" s="108" t="str">
        <f>VLOOKUP(Tabela2[[#This Row],[SIEMA]],Siema2025,53,FALSE)</f>
        <v/>
      </c>
      <c r="AP495" s="108" t="str">
        <f>VLOOKUP(Tabela2[[#This Row],[SIEMA]],Siema2025,55,FALSE)</f>
        <v/>
      </c>
      <c r="AQ495" s="108" t="str">
        <f>VLOOKUP(Tabela2[[#This Row],[SIEMA]],Siema2025,57,FALSE)</f>
        <v/>
      </c>
      <c r="AR495" s="108" t="str">
        <f>VLOOKUP(Tabela2[[#This Row],[SIEMA]],Siema2025,59,FALSE)</f>
        <v/>
      </c>
      <c r="AS495" s="108" t="str">
        <f>VLOOKUP(Tabela2[[#This Row],[SIEMA]],Siema2025,61,FALSE)</f>
        <v>X</v>
      </c>
      <c r="AT495" s="108" t="str">
        <f>VLOOKUP(Tabela2[[#This Row],[SIEMA]],Siema2025,63,FALSE)</f>
        <v/>
      </c>
      <c r="AU495" s="108" t="str">
        <f>VLOOKUP(Tabela2[[#This Row],[SIEMA]],Siema2025,65,FALSE)</f>
        <v/>
      </c>
      <c r="AV495" s="108" t="str">
        <f>VLOOKUP(Tabela2[[#This Row],[SIEMA]],Siema2025,67,FALSE)</f>
        <v/>
      </c>
      <c r="AW495" s="108" t="str">
        <f>VLOOKUP(Tabela2[[#This Row],[SIEMA]],Siema2025,69,FALSE)</f>
        <v/>
      </c>
      <c r="AX495" s="108" t="str">
        <f>VLOOKUP(Tabela2[[#This Row],[SIEMA]],Siema2025,71,FALSE)</f>
        <v/>
      </c>
      <c r="AY495" s="108" t="str">
        <f>VLOOKUP(Tabela2[[#This Row],[SIEMA]],Siema2025,73,FALSE)</f>
        <v/>
      </c>
      <c r="AZ495" s="108" t="str">
        <f>VLOOKUP(Tabela2[[#This Row],[SIEMA]],Siema2025,75,FALSE)</f>
        <v/>
      </c>
      <c r="BA495" s="108" t="str">
        <f>VLOOKUP(Tabela2[[#This Row],[SIEMA]],Siema2025,77,FALSE)</f>
        <v/>
      </c>
      <c r="BB495" s="108" t="str">
        <f>VLOOKUP(Tabela2[[#This Row],[SIEMA]],Siema2025,79,FALSE)</f>
        <v/>
      </c>
      <c r="BC495" s="108" t="str">
        <f>IF(Tabela2[[#This Row],[Outro(s) ]] = "X", "PREENCHER","NA")</f>
        <v>NA</v>
      </c>
      <c r="BD495" s="108" t="str">
        <f>VLOOKUP(Tabela2[[#This Row],[SIEMA]],Siema2025,82,FALSE)</f>
        <v/>
      </c>
      <c r="BE495" s="108" t="str">
        <f>VLOOKUP(Tabela2[[#This Row],[SIEMA]],Siema2025,81,FALSE)</f>
        <v/>
      </c>
      <c r="BF495" s="110" t="str">
        <f>VLOOKUP(Tabela2[[#This Row],[SIEMA]],Siema2025,28,FALSE)</f>
        <v>Equinor Brasil Energia Ltda.</v>
      </c>
      <c r="BG495" s="110"/>
      <c r="BH495" s="111" t="str">
        <f>VLOOKUP(Tabela2[[#This Row],[SIEMA]],Siema2025,29,FALSE)</f>
        <v>04028583000100</v>
      </c>
      <c r="BI495" s="112" t="s">
        <v>2696</v>
      </c>
      <c r="BJ495" s="107" t="s">
        <v>7099</v>
      </c>
      <c r="BK495" s="104" t="s">
        <v>2696</v>
      </c>
      <c r="BL495" s="140">
        <v>45867</v>
      </c>
      <c r="BM495" s="108">
        <f ca="1">IF(Tabela2[[#This Row],[Data de atendimento do Ibama (considerar o primeiro documento/ação)]]="",_xlfn.DAYS(TODAY(),J495),_xlfn.DAYS(Tabela2[[#This Row],[Data de atendimento do Ibama (considerar o primeiro documento/ação)]],J495))</f>
        <v>8</v>
      </c>
      <c r="BN495" s="108" t="str">
        <f>IF(Tabela2[[#This Row],[Atendido pelo Ibama ("Não" ou "Sim")]]="Não","Preencher", IF(Tabela2[[#This Row],[Atendido pelo Ibama ("Não" ou "Sim")]]="Sim","NA",""))</f>
        <v>NA</v>
      </c>
      <c r="BO495" s="114" t="s">
        <v>7138</v>
      </c>
      <c r="BP495" s="108" t="str">
        <f>IF(Tabela2[[#This Row],[Forma de atendimento (primeiro documento/ação)]]= "Outros (especificar)", "PREENCHER","NA")</f>
        <v>NA</v>
      </c>
      <c r="BQ495" s="106" t="s">
        <v>123</v>
      </c>
      <c r="BR495" s="108" t="str">
        <f>IF(Tabela2[[#This Row],[Equipe do Ibama foi a campo? Houve sobrevoo do Poseidon?]] = "Sim", "PREENCHER","NA")</f>
        <v>NA</v>
      </c>
      <c r="BS495" s="108" t="str">
        <f>IF(Tabela2[[#This Row],[Se sim, foi emitida Ordem de Emergência? (informações vinculada à coluna CK)]] = "Sim", "PREENCHER","NA")</f>
        <v>NA</v>
      </c>
      <c r="BT495" s="108" t="s">
        <v>7101</v>
      </c>
      <c r="BU495" s="108" t="s">
        <v>123</v>
      </c>
      <c r="BV495" s="108" t="s">
        <v>123</v>
      </c>
      <c r="BW495" s="108" t="s">
        <v>123</v>
      </c>
      <c r="BX495" s="106"/>
      <c r="BY495" s="140"/>
      <c r="BZ495" s="104" t="str">
        <f>IF(Tabela2[[#This Row],[Data do documento de encerramento]]="NA","NA",IF(Tabela2[[#This Row],[Data do documento de encerramento]]="","Pendente de conclusão/ encerramento",_xlfn.DAYS(Tabela2[[#This Row],[Data do documento de encerramento]],J495)))</f>
        <v>Pendente de conclusão/ encerramento</v>
      </c>
      <c r="CA495" s="107"/>
      <c r="CB495" s="107"/>
      <c r="CC495" s="107" t="s">
        <v>7459</v>
      </c>
      <c r="CD495" s="107" t="s">
        <v>123</v>
      </c>
      <c r="CE495" s="107" t="s">
        <v>123</v>
      </c>
      <c r="CF495" s="107" t="s">
        <v>7149</v>
      </c>
    </row>
    <row r="496" spans="1:84" ht="30.75">
      <c r="A496" s="169">
        <v>202572246803</v>
      </c>
      <c r="B496" s="170" t="s">
        <v>9261</v>
      </c>
      <c r="C496" s="108" t="str">
        <f>VLOOKUP(Tabela2[[#This Row],[SIEMA]],Siema2025,4,FALSE)</f>
        <v xml:space="preserve"> SE</v>
      </c>
      <c r="D496" s="106" t="str">
        <f>VLOOKUP(Tabela2[[#This Row],[SIEMA]],Siema2025,3,FALSE)</f>
        <v xml:space="preserve">Carmópolis </v>
      </c>
      <c r="E496" s="106" t="str">
        <f>VLOOKUP(Tabela2[[#This Row],[SIEMA]],Siema2025,20,FALSE)</f>
        <v>Locação do 7-CP-1971D-SE, Carmópolis-SE.</v>
      </c>
      <c r="F496" s="106"/>
      <c r="G496" s="106" t="s">
        <v>9262</v>
      </c>
      <c r="H496" s="106" t="s">
        <v>9263</v>
      </c>
      <c r="I496" s="104" t="s">
        <v>7479</v>
      </c>
      <c r="J496" s="105">
        <f>VLOOKUP(Tabela2[[#This Row],[SIEMA]],Siema2025,2,FALSE)</f>
        <v>45859</v>
      </c>
      <c r="K496" s="105" t="str">
        <f>VLOOKUP(Tabela2[[#This Row],[SIEMA]],Siema2025,16,FALSE)</f>
        <v>Segunda</v>
      </c>
      <c r="L496" s="106" t="str">
        <f>IF(Tabela2[[#This Row],[Data]]="","Sem Informação",VLOOKUP(MONTH(Tabela2[[#This Row],[Data]]),'[1]Validação de dados'!$I$1:$J$13,2,0))</f>
        <v>Julho</v>
      </c>
      <c r="M496" s="104">
        <f>YEAR(Tabela2[[#This Row],[Data]])</f>
        <v>2025</v>
      </c>
      <c r="N496" s="105" t="str">
        <f>VLOOKUP(Tabela2[[#This Row],[SIEMA]],Siema2025,17,FALSE)</f>
        <v>Matutino</v>
      </c>
      <c r="O496" s="105" t="s">
        <v>145</v>
      </c>
      <c r="P496" s="104" t="str">
        <f>VLOOKUP(Tabela2[[#This Row],[SIEMA]],Siema2025,21,FALSE)</f>
        <v>Poço terrestre</v>
      </c>
      <c r="Q496" s="104">
        <v>1267</v>
      </c>
      <c r="R496" s="104"/>
      <c r="S496" s="107" t="str">
        <f>IF(Q496="","", IF(Q496="NC","", IF(Q496="NE","", IF(Q496="NA","",IFERROR(VLOOKUP(Q496,[1]Produtos!$A$1:$C$2319,2,FALSE),"Não Cadastrado")))))</f>
        <v>PETRÓLEO CRU</v>
      </c>
      <c r="T496" s="104" t="s">
        <v>9264</v>
      </c>
      <c r="U496" s="104" t="str">
        <f>VLOOKUP(Tabela2[[#This Row],[SIEMA]],Siema2025,12,FALSE)</f>
        <v>M3; M3</v>
      </c>
      <c r="V496" s="104">
        <f>IF(Q496="","",IF(ISNUMBER(Q496)=FALSE,"Não se aplica",IFERROR(VLOOKUP(Q496,Produtos!$A$1:$C$2319,3,FALSE),"Não Cadastrado")))</f>
        <v>3</v>
      </c>
      <c r="W496" s="104" t="str">
        <f>VLOOKUP(Tabela2[[#This Row],[SIEMA]],Siema2025,10,FALSE)</f>
        <v>Água Produzida fora de especificação;  Substância Óleo</v>
      </c>
      <c r="X496" s="113" t="str">
        <f>IF(Tabela2[[#This Row],[Origem do acidente]] = "Plataforma", "PREENCHER","NA")</f>
        <v>NA</v>
      </c>
      <c r="Y496" s="109" t="str">
        <f>IF(W496="","", IF(W496="NC","", IF(W496="NE","", IF(W496="NA","",IFERROR(VLOOKUP(W496,Produtos!$A$1:$C$2319,2,FALSE),"Não Cadastrado")))))</f>
        <v>Não Cadastrado</v>
      </c>
      <c r="Z496" s="104" t="s">
        <v>9265</v>
      </c>
      <c r="AA496" s="104" t="str">
        <f>VLOOKUP(Tabela2[[#This Row],[SIEMA]],Siema2025,12,FALSE)</f>
        <v>M3; M3</v>
      </c>
      <c r="AB496" s="104" t="str">
        <f>IF(W496="","",IF(ISNUMBER(W496)=FALSE,"Não se aplica",IFERROR(VLOOKUP(W496,Produtos!$A$1:$C$2319,3,FALSE),"Não Cadastrado")))</f>
        <v>Não se aplica</v>
      </c>
      <c r="AC496" s="104"/>
      <c r="AD496" s="108" t="str">
        <f>IF(Tabela2[[#This Row],[Origem do acidente]] = "Plataforma", "PREENCHER","NA")</f>
        <v>NA</v>
      </c>
      <c r="AE496" s="107" t="str">
        <f>IF(AC496="","", IF(AC496="NC","", IF(AC496="NE","", IF(AC496="NA","",IFERROR(VLOOKUP(AC496,Produtos!$A$1:$C$2319,2,FALSE),"Não Cadastrado")))))</f>
        <v/>
      </c>
      <c r="AF496" s="104"/>
      <c r="AG496" s="104"/>
      <c r="AH496" s="104" t="str">
        <f>IF(AC496="","",IF(ISNUMBER(AC496)=FALSE,"Não se aplica",IFERROR(VLOOKUP(AC496,Produtos!$A$1:$C$2319,3,FALSE),"Não Cadastrado")))</f>
        <v/>
      </c>
      <c r="AI496" s="104"/>
      <c r="AJ496" s="104" t="str">
        <f>VLOOKUP(Tabela2[[#This Row],[SIEMA]],Siema2025,26,FALSE)</f>
        <v>Falha na junta</v>
      </c>
      <c r="AK496" s="107"/>
      <c r="AL496" s="107"/>
      <c r="AM496" s="107"/>
      <c r="AN496" s="108" t="str">
        <f>VLOOKUP(Tabela2[[#This Row],[SIEMA]],Siema2025,51,FALSE)</f>
        <v/>
      </c>
      <c r="AO496" s="108" t="str">
        <f>VLOOKUP(Tabela2[[#This Row],[SIEMA]],Siema2025,53,FALSE)</f>
        <v/>
      </c>
      <c r="AP496" s="108" t="str">
        <f>VLOOKUP(Tabela2[[#This Row],[SIEMA]],Siema2025,55,FALSE)</f>
        <v/>
      </c>
      <c r="AQ496" s="108" t="str">
        <f>VLOOKUP(Tabela2[[#This Row],[SIEMA]],Siema2025,57,FALSE)</f>
        <v/>
      </c>
      <c r="AR496" s="108" t="str">
        <f>VLOOKUP(Tabela2[[#This Row],[SIEMA]],Siema2025,59,FALSE)</f>
        <v/>
      </c>
      <c r="AS496" s="108" t="str">
        <f>VLOOKUP(Tabela2[[#This Row],[SIEMA]],Siema2025,61,FALSE)</f>
        <v/>
      </c>
      <c r="AT496" s="108" t="str">
        <f>VLOOKUP(Tabela2[[#This Row],[SIEMA]],Siema2025,63,FALSE)</f>
        <v/>
      </c>
      <c r="AU496" s="108" t="str">
        <f>VLOOKUP(Tabela2[[#This Row],[SIEMA]],Siema2025,65,FALSE)</f>
        <v>X</v>
      </c>
      <c r="AV496" s="108" t="str">
        <f>VLOOKUP(Tabela2[[#This Row],[SIEMA]],Siema2025,67,FALSE)</f>
        <v/>
      </c>
      <c r="AW496" s="108" t="str">
        <f>VLOOKUP(Tabela2[[#This Row],[SIEMA]],Siema2025,69,FALSE)</f>
        <v/>
      </c>
      <c r="AX496" s="108" t="str">
        <f>VLOOKUP(Tabela2[[#This Row],[SIEMA]],Siema2025,71,FALSE)</f>
        <v/>
      </c>
      <c r="AY496" s="108" t="str">
        <f>VLOOKUP(Tabela2[[#This Row],[SIEMA]],Siema2025,73,FALSE)</f>
        <v/>
      </c>
      <c r="AZ496" s="108" t="str">
        <f>VLOOKUP(Tabela2[[#This Row],[SIEMA]],Siema2025,75,FALSE)</f>
        <v/>
      </c>
      <c r="BA496" s="108" t="str">
        <f>VLOOKUP(Tabela2[[#This Row],[SIEMA]],Siema2025,77,FALSE)</f>
        <v/>
      </c>
      <c r="BB496" s="108" t="str">
        <f>VLOOKUP(Tabela2[[#This Row],[SIEMA]],Siema2025,79,FALSE)</f>
        <v/>
      </c>
      <c r="BC496" s="108" t="str">
        <f>IF(Tabela2[[#This Row],[Outro(s) ]] = "X", "PREENCHER","NA")</f>
        <v>NA</v>
      </c>
      <c r="BD496" s="108" t="str">
        <f>VLOOKUP(Tabela2[[#This Row],[SIEMA]],Siema2025,82,FALSE)</f>
        <v/>
      </c>
      <c r="BE496" s="108" t="str">
        <f>VLOOKUP(Tabela2[[#This Row],[SIEMA]],Siema2025,81,FALSE)</f>
        <v/>
      </c>
      <c r="BF496" s="110" t="str">
        <f>VLOOKUP(Tabela2[[#This Row],[SIEMA]],Siema2025,28,FALSE)</f>
        <v>Carmo Energy S.A</v>
      </c>
      <c r="BG496" s="110"/>
      <c r="BH496" s="111" t="str">
        <f>VLOOKUP(Tabela2[[#This Row],[SIEMA]],Siema2025,29,FALSE)</f>
        <v/>
      </c>
      <c r="BI496" s="112" t="str">
        <f>VLOOKUP(Tabela2[[#This Row],[SIEMA]],Siema2025,107,FALSE)</f>
        <v>Não</v>
      </c>
      <c r="BJ496" s="107" t="s">
        <v>7113</v>
      </c>
      <c r="BK496" s="104" t="s">
        <v>2696</v>
      </c>
      <c r="BL496" s="140">
        <v>45874</v>
      </c>
      <c r="BM496" s="108">
        <f ca="1">IF(Tabela2[[#This Row],[Data de atendimento do Ibama (considerar o primeiro documento/ação)]]="",_xlfn.DAYS(TODAY(),J496),_xlfn.DAYS(Tabela2[[#This Row],[Data de atendimento do Ibama (considerar o primeiro documento/ação)]],J496))</f>
        <v>15</v>
      </c>
      <c r="BN496" s="108" t="str">
        <f>IF(Tabela2[[#This Row],[Atendido pelo Ibama ("Não" ou "Sim")]]="Não","Preencher", IF(Tabela2[[#This Row],[Atendido pelo Ibama ("Não" ou "Sim")]]="Sim","NA",""))</f>
        <v>NA</v>
      </c>
      <c r="BO496" s="114" t="s">
        <v>7100</v>
      </c>
      <c r="BP496" s="108" t="str">
        <f>IF(Tabela2[[#This Row],[Forma de atendimento (primeiro documento/ação)]]= "Outros (especificar)", "PREENCHER","NA")</f>
        <v>NA</v>
      </c>
      <c r="BQ496" s="106" t="s">
        <v>123</v>
      </c>
      <c r="BR496" s="108" t="str">
        <f>IF(Tabela2[[#This Row],[Equipe do Ibama foi a campo? Houve sobrevoo do Poseidon?]] = "Sim", "PREENCHER","NA")</f>
        <v>NA</v>
      </c>
      <c r="BS496" s="108" t="str">
        <f>IF(Tabela2[[#This Row],[Se sim, foi emitida Ordem de Emergência? (informações vinculada à coluna CK)]] = "Sim", "PREENCHER","NA")</f>
        <v>NA</v>
      </c>
      <c r="BT496" s="108" t="str">
        <f>IF(Tabela2[[#This Row],[Foi elaborado Relatório de Vistoria pelo Ibama? (informações vinculada à coluna CK)]] = "Sim", "PREENCHER","NA")</f>
        <v>NA</v>
      </c>
      <c r="BU496" s="108" t="s">
        <v>123</v>
      </c>
      <c r="BV496" s="108" t="s">
        <v>2696</v>
      </c>
      <c r="BW496" s="108" t="s">
        <v>123</v>
      </c>
      <c r="BX496" s="106"/>
      <c r="BY496" s="140"/>
      <c r="BZ496" s="104" t="str">
        <f>IF(Tabela2[[#This Row],[Data do documento de encerramento]]="NA","NA",IF(Tabela2[[#This Row],[Data do documento de encerramento]]="","Pendente de conclusão/ encerramento",_xlfn.DAYS(Tabela2[[#This Row],[Data do documento de encerramento]],J496)))</f>
        <v>Pendente de conclusão/ encerramento</v>
      </c>
      <c r="CA496" s="107"/>
      <c r="CB496" s="107"/>
      <c r="CC496" s="115"/>
      <c r="CD496" s="107"/>
      <c r="CE496" s="107"/>
      <c r="CF496" s="107"/>
    </row>
    <row r="497" spans="1:84" ht="60.75">
      <c r="A497" s="169">
        <v>202572346805</v>
      </c>
      <c r="B497" s="118" t="s">
        <v>9266</v>
      </c>
      <c r="C497" s="108" t="str">
        <f>VLOOKUP(Tabela2[[#This Row],[SIEMA]],Siema2025,4,FALSE)</f>
        <v xml:space="preserve"> SP</v>
      </c>
      <c r="D497" s="106" t="str">
        <f>VLOOKUP(Tabela2[[#This Row],[SIEMA]],Siema2025,3,FALSE)</f>
        <v xml:space="preserve">Casa Branca </v>
      </c>
      <c r="E497" s="106" t="str">
        <f>VLOOKUP(Tabela2[[#This Row],[SIEMA]],Siema2025,20,FALSE)</f>
        <v>Casa Branca no estado de São Paulo, km 409+919</v>
      </c>
      <c r="F497" s="106"/>
      <c r="G497" s="106" t="s">
        <v>9267</v>
      </c>
      <c r="H497" s="106" t="s">
        <v>9268</v>
      </c>
      <c r="I497" s="104" t="s">
        <v>7120</v>
      </c>
      <c r="J497" s="105">
        <f>VLOOKUP(Tabela2[[#This Row],[SIEMA]],Siema2025,2,FALSE)</f>
        <v>45859</v>
      </c>
      <c r="K497" s="105" t="str">
        <f>VLOOKUP(Tabela2[[#This Row],[SIEMA]],Siema2025,16,FALSE)</f>
        <v>Segunda</v>
      </c>
      <c r="L497" s="106" t="str">
        <f>IF(Tabela2[[#This Row],[Data]]="","Sem Informação",VLOOKUP(MONTH(Tabela2[[#This Row],[Data]]),'[1]Validação de dados'!$I$1:$J$13,2,0))</f>
        <v>Julho</v>
      </c>
      <c r="M497" s="104">
        <f>YEAR(Tabela2[[#This Row],[Data]])</f>
        <v>2025</v>
      </c>
      <c r="N497" s="105" t="str">
        <f>VLOOKUP(Tabela2[[#This Row],[SIEMA]],Siema2025,17,FALSE)</f>
        <v>Noturno</v>
      </c>
      <c r="O497" s="105" t="str">
        <f>VLOOKUP(Tabela2[[#This Row],[SIEMA]],Siema2025,5,FALSE)</f>
        <v>Ferrovia</v>
      </c>
      <c r="P497" s="104" t="str">
        <f>VLOOKUP(Tabela2[[#This Row],[SIEMA]],Siema2025,21,FALSE)</f>
        <v>Ao circular entre os municípios de Lagoa Branca e Casa Branca no estado de São Paulo, Corredor Centro Sudeste da Ferrovia Centro Atlântica, pelo km 409+919, a composição Q104 veio a descarrilar ficando 01 vagão adernado e 01 vagão tombado ocasionando queda de produto na linha férrea. Trem composto por 02 locomotivas + 82 vagões carregados de açúcar.</v>
      </c>
      <c r="Q497" s="104" t="s">
        <v>7127</v>
      </c>
      <c r="R497" s="104" t="s">
        <v>7127</v>
      </c>
      <c r="S497" s="107" t="s">
        <v>3999</v>
      </c>
      <c r="T497" s="104">
        <v>1619</v>
      </c>
      <c r="U497" s="104" t="s">
        <v>7121</v>
      </c>
      <c r="V497" s="104" t="s">
        <v>7127</v>
      </c>
      <c r="W497" s="104" t="str">
        <f>VLOOKUP(Tabela2[[#This Row],[SIEMA]],Siema2025,10,FALSE)</f>
        <v/>
      </c>
      <c r="X497" s="113"/>
      <c r="Y497" s="109" t="str">
        <f>IF(W497="","", IF(W497="NC","", IF(W497="NE","", IF(W497="NA","",IFERROR(VLOOKUP(W497,Produtos!$A$1:$C$2319,2,FALSE),"Não Cadastrado")))))</f>
        <v/>
      </c>
      <c r="Z497" s="104" t="str">
        <f>VLOOKUP(Tabela2[[#This Row],[SIEMA]],Siema2025,11,FALSE)</f>
        <v xml:space="preserve"> </v>
      </c>
      <c r="AA497" s="104" t="str">
        <f>VLOOKUP(Tabela2[[#This Row],[SIEMA]],Siema2025,12,FALSE)</f>
        <v xml:space="preserve"> </v>
      </c>
      <c r="AB497" s="104" t="str">
        <f>IF(W497="","",IF(ISNUMBER(W497)=FALSE,"Não se aplica",IFERROR(VLOOKUP(W497,Produtos!$A$1:$C$2319,3,FALSE),"Não Cadastrado")))</f>
        <v/>
      </c>
      <c r="AC497" s="104"/>
      <c r="AD497" s="108"/>
      <c r="AE497" s="107" t="str">
        <f>IF(AC497="","", IF(AC497="NC","", IF(AC497="NE","", IF(AC497="NA","",IFERROR(VLOOKUP(AC497,Produtos!$A$1:$C$2319,2,FALSE),"Não Cadastrado")))))</f>
        <v/>
      </c>
      <c r="AF497" s="104"/>
      <c r="AG497" s="104"/>
      <c r="AH497" s="104" t="str">
        <f>IF(AC497="","",IF(ISNUMBER(AC497)=FALSE,"Não se aplica",IFERROR(VLOOKUP(AC497,Produtos!$A$1:$C$2319,3,FALSE),"Não Cadastrado")))</f>
        <v/>
      </c>
      <c r="AI497" s="104"/>
      <c r="AJ497" s="104" t="str">
        <f>VLOOKUP(Tabela2[[#This Row],[SIEMA]],Siema2025,26,FALSE)</f>
        <v/>
      </c>
      <c r="AK497" s="107" t="s">
        <v>7112</v>
      </c>
      <c r="AL497" s="107"/>
      <c r="AM497" s="107"/>
      <c r="AN497" s="108" t="str">
        <f>VLOOKUP(Tabela2[[#This Row],[SIEMA]],Siema2025,51,FALSE)</f>
        <v/>
      </c>
      <c r="AO497" s="108" t="str">
        <f>VLOOKUP(Tabela2[[#This Row],[SIEMA]],Siema2025,53,FALSE)</f>
        <v/>
      </c>
      <c r="AP497" s="108" t="str">
        <f>VLOOKUP(Tabela2[[#This Row],[SIEMA]],Siema2025,55,FALSE)</f>
        <v/>
      </c>
      <c r="AQ497" s="108" t="str">
        <f>VLOOKUP(Tabela2[[#This Row],[SIEMA]],Siema2025,57,FALSE)</f>
        <v/>
      </c>
      <c r="AR497" s="108" t="str">
        <f>VLOOKUP(Tabela2[[#This Row],[SIEMA]],Siema2025,59,FALSE)</f>
        <v/>
      </c>
      <c r="AS497" s="108" t="str">
        <f>VLOOKUP(Tabela2[[#This Row],[SIEMA]],Siema2025,61,FALSE)</f>
        <v/>
      </c>
      <c r="AT497" s="108" t="str">
        <f>VLOOKUP(Tabela2[[#This Row],[SIEMA]],Siema2025,63,FALSE)</f>
        <v/>
      </c>
      <c r="AU497" s="108" t="str">
        <f>VLOOKUP(Tabela2[[#This Row],[SIEMA]],Siema2025,65,FALSE)</f>
        <v>X</v>
      </c>
      <c r="AV497" s="108" t="str">
        <f>VLOOKUP(Tabela2[[#This Row],[SIEMA]],Siema2025,67,FALSE)</f>
        <v/>
      </c>
      <c r="AW497" s="108" t="str">
        <f>VLOOKUP(Tabela2[[#This Row],[SIEMA]],Siema2025,69,FALSE)</f>
        <v/>
      </c>
      <c r="AX497" s="108" t="str">
        <f>VLOOKUP(Tabela2[[#This Row],[SIEMA]],Siema2025,71,FALSE)</f>
        <v/>
      </c>
      <c r="AY497" s="108" t="str">
        <f>VLOOKUP(Tabela2[[#This Row],[SIEMA]],Siema2025,73,FALSE)</f>
        <v/>
      </c>
      <c r="AZ497" s="108" t="str">
        <f>VLOOKUP(Tabela2[[#This Row],[SIEMA]],Siema2025,75,FALSE)</f>
        <v/>
      </c>
      <c r="BA497" s="108" t="str">
        <f>VLOOKUP(Tabela2[[#This Row],[SIEMA]],Siema2025,77,FALSE)</f>
        <v/>
      </c>
      <c r="BB497" s="108" t="str">
        <f>VLOOKUP(Tabela2[[#This Row],[SIEMA]],Siema2025,79,FALSE)</f>
        <v/>
      </c>
      <c r="BC497" s="108" t="str">
        <f>IF(Tabela2[[#This Row],[Outro(s) ]] = "X", "PREENCHER","NA")</f>
        <v>NA</v>
      </c>
      <c r="BD497" s="108" t="str">
        <f>VLOOKUP(Tabela2[[#This Row],[SIEMA]],Siema2025,82,FALSE)</f>
        <v/>
      </c>
      <c r="BE497" s="108" t="str">
        <f>VLOOKUP(Tabela2[[#This Row],[SIEMA]],Siema2025,81,FALSE)</f>
        <v/>
      </c>
      <c r="BF497" s="110" t="s">
        <v>7174</v>
      </c>
      <c r="BG497" s="110" t="s">
        <v>7175</v>
      </c>
      <c r="BH497" s="111" t="str">
        <f>VLOOKUP(Tabela2[[#This Row],[SIEMA]],Siema2025,29,FALSE)</f>
        <v>00924429000922</v>
      </c>
      <c r="BI497" s="112" t="str">
        <f>VLOOKUP(Tabela2[[#This Row],[SIEMA]],Siema2025,107,FALSE)</f>
        <v>Não</v>
      </c>
      <c r="BJ497" s="107" t="s">
        <v>7099</v>
      </c>
      <c r="BK497" s="104" t="s">
        <v>2696</v>
      </c>
      <c r="BL497" s="140">
        <v>45868</v>
      </c>
      <c r="BM497" s="108">
        <f ca="1">IF(Tabela2[[#This Row],[Data de atendimento do Ibama (considerar o primeiro documento/ação)]]="",_xlfn.DAYS(TODAY(),J497),_xlfn.DAYS(Tabela2[[#This Row],[Data de atendimento do Ibama (considerar o primeiro documento/ação)]],J497))</f>
        <v>9</v>
      </c>
      <c r="BN497" s="108" t="str">
        <f>IF(Tabela2[[#This Row],[Atendido pelo Ibama ("Não" ou "Sim")]]="Não","Preencher", IF(Tabela2[[#This Row],[Atendido pelo Ibama ("Não" ou "Sim")]]="Sim","NA",""))</f>
        <v>NA</v>
      </c>
      <c r="BO497" s="114" t="s">
        <v>7100</v>
      </c>
      <c r="BP497" s="108" t="str">
        <f>IF(Tabela2[[#This Row],[Forma de atendimento (primeiro documento/ação)]]= "Outros (especificar)", "PREENCHER","NA")</f>
        <v>NA</v>
      </c>
      <c r="BQ497" s="106" t="s">
        <v>123</v>
      </c>
      <c r="BR497" s="108" t="str">
        <f>IF(Tabela2[[#This Row],[Equipe do Ibama foi a campo? Houve sobrevoo do Poseidon?]] = "Sim", "PREENCHER","NA")</f>
        <v>NA</v>
      </c>
      <c r="BS497" s="108" t="str">
        <f>IF(Tabela2[[#This Row],[Se sim, foi emitida Ordem de Emergência? (informações vinculada à coluna CK)]] = "Sim", "PREENCHER","NA")</f>
        <v>NA</v>
      </c>
      <c r="BT497" s="108" t="s">
        <v>7101</v>
      </c>
      <c r="BU497" s="108" t="s">
        <v>2696</v>
      </c>
      <c r="BV497" s="108" t="s">
        <v>123</v>
      </c>
      <c r="BW497" s="108" t="s">
        <v>123</v>
      </c>
      <c r="BX497" s="106"/>
      <c r="BY497" s="106"/>
      <c r="BZ497" s="104" t="str">
        <f>IF(Tabela2[[#This Row],[Data do documento de encerramento]]="NA","NA",IF(Tabela2[[#This Row],[Data do documento de encerramento]]="","Pendente de conclusão/ encerramento",_xlfn.DAYS(Tabela2[[#This Row],[Data do documento de encerramento]],J497)))</f>
        <v>Pendente de conclusão/ encerramento</v>
      </c>
      <c r="CA497" s="107" t="s">
        <v>9269</v>
      </c>
      <c r="CB497" s="107"/>
      <c r="CC497" s="107"/>
      <c r="CD497" s="107"/>
      <c r="CE497" s="107"/>
      <c r="CF497" s="107"/>
    </row>
    <row r="498" spans="1:84" ht="60.75">
      <c r="A498" s="182">
        <v>202572357606</v>
      </c>
      <c r="B498" s="118" t="s">
        <v>9270</v>
      </c>
      <c r="C498" s="108" t="s">
        <v>672</v>
      </c>
      <c r="D498" s="106" t="s">
        <v>637</v>
      </c>
      <c r="E498" s="106" t="s">
        <v>9271</v>
      </c>
      <c r="F498" s="106"/>
      <c r="G498" s="106" t="s">
        <v>9272</v>
      </c>
      <c r="H498" s="106" t="s">
        <v>9273</v>
      </c>
      <c r="I498" s="104" t="str">
        <f>VLOOKUP(Tabela2[[#This Row],[SIEMA]],Siema2025,19,FALSE)</f>
        <v>Santos</v>
      </c>
      <c r="J498" s="105">
        <f>VLOOKUP(Tabela2[[#This Row],[SIEMA]],Siema2025,2,FALSE)</f>
        <v>45859</v>
      </c>
      <c r="K498" s="105" t="str">
        <f>VLOOKUP(Tabela2[[#This Row],[SIEMA]],Siema2025,16,FALSE)</f>
        <v>Segunda</v>
      </c>
      <c r="L498" s="106" t="str">
        <f>IF(Tabela2[[#This Row],[Data]]="","Sem Informação",VLOOKUP(MONTH(Tabela2[[#This Row],[Data]]),'[1]Validação de dados'!$I$1:$J$13,2,0))</f>
        <v>Julho</v>
      </c>
      <c r="M498" s="104">
        <f>YEAR(Tabela2[[#This Row],[Data]])</f>
        <v>2025</v>
      </c>
      <c r="N498" s="105" t="str">
        <f>VLOOKUP(Tabela2[[#This Row],[SIEMA]],Siema2025,17,FALSE)</f>
        <v>Noturno</v>
      </c>
      <c r="O498" s="105" t="s">
        <v>111</v>
      </c>
      <c r="P498" s="104" t="str">
        <f>VLOOKUP(Tabela2[[#This Row],[SIEMA]],Siema2025,21,FALSE)</f>
        <v>Sonda NS-47(West Tellus) atuando no poço 8-BUZ-89D, Campo de Búzios, Bacia de Santos</v>
      </c>
      <c r="Q498" s="104" t="s">
        <v>637</v>
      </c>
      <c r="R498" t="s">
        <v>7199</v>
      </c>
      <c r="S498" s="107" t="s">
        <v>7147</v>
      </c>
      <c r="T498" s="104">
        <v>6.7789999999999999</v>
      </c>
      <c r="U498" s="104" t="s">
        <v>7111</v>
      </c>
      <c r="V498" s="104" t="str">
        <f>IF(Q498="","",IF(ISNUMBER(Q498)=FALSE,"Não se aplica",IFERROR(VLOOKUP(Q498,Produtos!$A$1:$C$2319,3,FALSE),"Não Cadastrado")))</f>
        <v>Não se aplica</v>
      </c>
      <c r="W498" s="104"/>
      <c r="X498" s="113"/>
      <c r="Y498" s="109" t="str">
        <f>IF(W498="","", IF(W498="NC","", IF(W498="NE","", IF(W498="NA","",IFERROR(VLOOKUP(W498,Produtos!$A$1:$C$2319,2,FALSE),"Não Cadastrado")))))</f>
        <v/>
      </c>
      <c r="Z498" s="104"/>
      <c r="AA498" s="104"/>
      <c r="AB498" s="104" t="str">
        <f>IF(W498="","",IF(ISNUMBER(W498)=FALSE,"Não se aplica",IFERROR(VLOOKUP(W498,Produtos!$A$1:$C$2319,3,FALSE),"Não Cadastrado")))</f>
        <v/>
      </c>
      <c r="AC498" s="104"/>
      <c r="AD498" s="108"/>
      <c r="AE498" s="107" t="str">
        <f>IF(AC498="","", IF(AC498="NC","", IF(AC498="NE","", IF(AC498="NA","",IFERROR(VLOOKUP(AC498,Produtos!$A$1:$C$2319,2,FALSE),"Não Cadastrado")))))</f>
        <v/>
      </c>
      <c r="AF498" s="104"/>
      <c r="AG498" s="104"/>
      <c r="AH498" s="104" t="str">
        <f>IF(AC498="","",IF(ISNUMBER(AC498)=FALSE,"Não se aplica",IFERROR(VLOOKUP(AC498,Produtos!$A$1:$C$2319,3,FALSE),"Não Cadastrado")))</f>
        <v/>
      </c>
      <c r="AI498" s="104"/>
      <c r="AJ498" s="104" t="str">
        <f>VLOOKUP(Tabela2[[#This Row],[SIEMA]],Siema2025,26,FALSE)</f>
        <v>Perda de estanqueidade da hotline do BOP. Falha eletrônica no POD azul.</v>
      </c>
      <c r="AK498" s="107" t="s">
        <v>7229</v>
      </c>
      <c r="AL498" s="107" t="s">
        <v>7285</v>
      </c>
      <c r="AM498" s="107"/>
      <c r="AN498" s="108" t="str">
        <f>VLOOKUP(Tabela2[[#This Row],[SIEMA]],Siema2025,51,FALSE)</f>
        <v/>
      </c>
      <c r="AO498" s="108" t="str">
        <f>VLOOKUP(Tabela2[[#This Row],[SIEMA]],Siema2025,53,FALSE)</f>
        <v/>
      </c>
      <c r="AP498" s="108" t="str">
        <f>VLOOKUP(Tabela2[[#This Row],[SIEMA]],Siema2025,55,FALSE)</f>
        <v/>
      </c>
      <c r="AQ498" s="108" t="str">
        <f>VLOOKUP(Tabela2[[#This Row],[SIEMA]],Siema2025,57,FALSE)</f>
        <v/>
      </c>
      <c r="AR498" s="108" t="str">
        <f>VLOOKUP(Tabela2[[#This Row],[SIEMA]],Siema2025,59,FALSE)</f>
        <v/>
      </c>
      <c r="AS498" s="108" t="str">
        <f>VLOOKUP(Tabela2[[#This Row],[SIEMA]],Siema2025,61,FALSE)</f>
        <v>X</v>
      </c>
      <c r="AT498" s="108" t="str">
        <f>VLOOKUP(Tabela2[[#This Row],[SIEMA]],Siema2025,63,FALSE)</f>
        <v/>
      </c>
      <c r="AU498" s="108" t="str">
        <f>VLOOKUP(Tabela2[[#This Row],[SIEMA]],Siema2025,65,FALSE)</f>
        <v/>
      </c>
      <c r="AV498" s="108" t="str">
        <f>VLOOKUP(Tabela2[[#This Row],[SIEMA]],Siema2025,67,FALSE)</f>
        <v/>
      </c>
      <c r="AW498" s="108" t="str">
        <f>VLOOKUP(Tabela2[[#This Row],[SIEMA]],Siema2025,69,FALSE)</f>
        <v/>
      </c>
      <c r="AX498" s="108" t="str">
        <f>VLOOKUP(Tabela2[[#This Row],[SIEMA]],Siema2025,71,FALSE)</f>
        <v/>
      </c>
      <c r="AY498" s="108" t="str">
        <f>VLOOKUP(Tabela2[[#This Row],[SIEMA]],Siema2025,73,FALSE)</f>
        <v/>
      </c>
      <c r="AZ498" s="108" t="str">
        <f>VLOOKUP(Tabela2[[#This Row],[SIEMA]],Siema2025,75,FALSE)</f>
        <v/>
      </c>
      <c r="BA498" s="108" t="str">
        <f>VLOOKUP(Tabela2[[#This Row],[SIEMA]],Siema2025,77,FALSE)</f>
        <v/>
      </c>
      <c r="BB498" s="108" t="str">
        <f>VLOOKUP(Tabela2[[#This Row],[SIEMA]],Siema2025,79,FALSE)</f>
        <v/>
      </c>
      <c r="BC498" s="108" t="str">
        <f>IF(Tabela2[[#This Row],[Outro(s) ]] = "X", "PREENCHER","NA")</f>
        <v>NA</v>
      </c>
      <c r="BD498" s="108" t="str">
        <f>VLOOKUP(Tabela2[[#This Row],[SIEMA]],Siema2025,82,FALSE)</f>
        <v/>
      </c>
      <c r="BE498" s="108" t="str">
        <f>VLOOKUP(Tabela2[[#This Row],[SIEMA]],Siema2025,81,FALSE)</f>
        <v/>
      </c>
      <c r="BF498" s="110" t="str">
        <f>VLOOKUP(Tabela2[[#This Row],[SIEMA]],Siema2025,28,FALSE)</f>
        <v>Petrobras</v>
      </c>
      <c r="BG498" s="110"/>
      <c r="BH498" s="111">
        <v>33000167000101</v>
      </c>
      <c r="BI498" s="112" t="str">
        <f>VLOOKUP(Tabela2[[#This Row],[SIEMA]],Siema2025,107,FALSE)</f>
        <v>Não</v>
      </c>
      <c r="BJ498" s="107" t="s">
        <v>7099</v>
      </c>
      <c r="BK498" s="104" t="s">
        <v>2696</v>
      </c>
      <c r="BL498" s="140">
        <v>45863</v>
      </c>
      <c r="BM498" s="108">
        <f ca="1">IF(Tabela2[[#This Row],[Data de atendimento do Ibama (considerar o primeiro documento/ação)]]="",_xlfn.DAYS(TODAY(),J498),_xlfn.DAYS(Tabela2[[#This Row],[Data de atendimento do Ibama (considerar o primeiro documento/ação)]],J498))</f>
        <v>4</v>
      </c>
      <c r="BN498" s="108" t="str">
        <f>IF(Tabela2[[#This Row],[Atendido pelo Ibama ("Não" ou "Sim")]]="Não","Preencher", IF(Tabela2[[#This Row],[Atendido pelo Ibama ("Não" ou "Sim")]]="Sim","NA",""))</f>
        <v>NA</v>
      </c>
      <c r="BO498" s="114" t="s">
        <v>7100</v>
      </c>
      <c r="BP498" s="108" t="str">
        <f>IF(Tabela2[[#This Row],[Forma de atendimento (primeiro documento/ação)]]= "Outros (especificar)", "PREENCHER","NA")</f>
        <v>NA</v>
      </c>
      <c r="BQ498" s="106" t="s">
        <v>123</v>
      </c>
      <c r="BR498" s="108" t="str">
        <f>IF(Tabela2[[#This Row],[Equipe do Ibama foi a campo? Houve sobrevoo do Poseidon?]] = "Sim", "PREENCHER","NA")</f>
        <v>NA</v>
      </c>
      <c r="BS498" s="108" t="str">
        <f>IF(Tabela2[[#This Row],[Se sim, foi emitida Ordem de Emergência? (informações vinculada à coluna CK)]] = "Sim", "PREENCHER","NA")</f>
        <v>NA</v>
      </c>
      <c r="BT498" s="108" t="s">
        <v>7101</v>
      </c>
      <c r="BU498" s="108" t="s">
        <v>2696</v>
      </c>
      <c r="BV498" s="108" t="s">
        <v>123</v>
      </c>
      <c r="BW498" s="108" t="s">
        <v>2696</v>
      </c>
      <c r="BX498" s="106" t="s">
        <v>7102</v>
      </c>
      <c r="BY498" s="140">
        <v>46028</v>
      </c>
      <c r="BZ498" s="104">
        <f>IF(Tabela2[[#This Row],[Data do documento de encerramento]]="NA","NA",IF(Tabela2[[#This Row],[Data do documento de encerramento]]="","Pendente de conclusão/ encerramento",_xlfn.DAYS(Tabela2[[#This Row],[Data do documento de encerramento]],J498)))</f>
        <v>169</v>
      </c>
      <c r="CA498" s="107"/>
      <c r="CB498" s="107" t="s">
        <v>7256</v>
      </c>
      <c r="CC498" s="107" t="s">
        <v>7201</v>
      </c>
      <c r="CD498" s="107" t="s">
        <v>123</v>
      </c>
      <c r="CE498" s="107" t="s">
        <v>123</v>
      </c>
      <c r="CF498" s="107" t="s">
        <v>7257</v>
      </c>
    </row>
    <row r="499" spans="1:84" ht="61.5" customHeight="1">
      <c r="A499" s="169">
        <v>202572246825</v>
      </c>
      <c r="B499" s="118" t="s">
        <v>9274</v>
      </c>
      <c r="C499" s="108" t="str">
        <f>VLOOKUP(Tabela2[[#This Row],[SIEMA]],Siema2025,4,FALSE)</f>
        <v xml:space="preserve"> MA</v>
      </c>
      <c r="D499" s="106" t="str">
        <f>VLOOKUP(Tabela2[[#This Row],[SIEMA]],Siema2025,3,FALSE)</f>
        <v xml:space="preserve">São Luís </v>
      </c>
      <c r="E499" s="106" t="s">
        <v>9275</v>
      </c>
      <c r="F499" s="106" t="s">
        <v>9276</v>
      </c>
      <c r="G499" t="s">
        <v>9277</v>
      </c>
      <c r="H499" t="s">
        <v>9278</v>
      </c>
      <c r="I499" s="104" t="s">
        <v>7120</v>
      </c>
      <c r="J499" s="105">
        <f>VLOOKUP(Tabela2[[#This Row],[SIEMA]],Siema2025,2,FALSE)</f>
        <v>45860</v>
      </c>
      <c r="K499" s="105" t="str">
        <f>VLOOKUP(Tabela2[[#This Row],[SIEMA]],Siema2025,16,FALSE)</f>
        <v>Terça</v>
      </c>
      <c r="L499" s="106" t="str">
        <f>IF(Tabela2[[#This Row],[Data]]="","Sem Informação",VLOOKUP(MONTH(Tabela2[[#This Row],[Data]]),'[1]Validação de dados'!$I$1:$J$13,2,0))</f>
        <v>Julho</v>
      </c>
      <c r="M499" s="104">
        <f>YEAR(Tabela2[[#This Row],[Data]])</f>
        <v>2025</v>
      </c>
      <c r="N499" s="105" t="str">
        <f>VLOOKUP(Tabela2[[#This Row],[SIEMA]],Siema2025,17,FALSE)</f>
        <v>Matutino</v>
      </c>
      <c r="O499" s="105" t="str">
        <f>VLOOKUP(Tabela2[[#This Row],[SIEMA]],Siema2025,5,FALSE)</f>
        <v>Terminal/portos/ancoradouros/etc</v>
      </c>
      <c r="P499" s="104" t="str">
        <f>VLOOKUP(Tabela2[[#This Row],[SIEMA]],Siema2025,21,FALSE)</f>
        <v>Terminal Marítimo de Ponta da Madeira - Píer 1</v>
      </c>
      <c r="Q499" s="104" t="s">
        <v>7094</v>
      </c>
      <c r="R499" s="108"/>
      <c r="S499" s="104" t="s">
        <v>9279</v>
      </c>
      <c r="T499" s="104" t="s">
        <v>9280</v>
      </c>
      <c r="U499" s="104" t="s">
        <v>7062</v>
      </c>
      <c r="V499" s="104" t="str">
        <f>IF(Q499="","",IF(ISNUMBER(Q499)=FALSE,"Não se aplica",IFERROR(VLOOKUP(Q499,Produtos!$A$1:$C$2319,3,FALSE),"Não Cadastrado")))</f>
        <v>Não se aplica</v>
      </c>
      <c r="W499" s="104" t="str">
        <f>VLOOKUP(Tabela2[[#This Row],[SIEMA]],Siema2025,10,FALSE)</f>
        <v/>
      </c>
      <c r="X499" s="113"/>
      <c r="Y499" s="109" t="str">
        <f>IF(W499="","", IF(W499="NC","", IF(W499="NE","", IF(W499="NA","",IFERROR(VLOOKUP(W499,Produtos!$A$1:$C$2319,2,FALSE),"Não Cadastrado")))))</f>
        <v/>
      </c>
      <c r="Z499" s="104" t="str">
        <f>VLOOKUP(Tabela2[[#This Row],[SIEMA]],Siema2025,11,FALSE)</f>
        <v xml:space="preserve"> </v>
      </c>
      <c r="AA499" s="104" t="str">
        <f>VLOOKUP(Tabela2[[#This Row],[SIEMA]],Siema2025,12,FALSE)</f>
        <v xml:space="preserve"> </v>
      </c>
      <c r="AB499" s="104" t="str">
        <f>IF(W499="","",IF(ISNUMBER(W499)=FALSE,"Não se aplica",IFERROR(VLOOKUP(W499,Produtos!$A$1:$C$2319,3,FALSE),"Não Cadastrado")))</f>
        <v/>
      </c>
      <c r="AC499" s="104"/>
      <c r="AD499" s="108"/>
      <c r="AE499" s="107" t="str">
        <f>IF(AC499="","", IF(AC499="NC","", IF(AC499="NE","", IF(AC499="NA","",IFERROR(VLOOKUP(AC499,Produtos!$A$1:$C$2319,2,FALSE),"Não Cadastrado")))))</f>
        <v/>
      </c>
      <c r="AF499" s="104"/>
      <c r="AG499" s="104"/>
      <c r="AH499" s="104" t="str">
        <f>IF(AC499="","",IF(ISNUMBER(AC499)=FALSE,"Não se aplica",IFERROR(VLOOKUP(AC499,Produtos!$A$1:$C$2319,3,FALSE),"Não Cadastrado")))</f>
        <v/>
      </c>
      <c r="AI499" s="113"/>
      <c r="AJ499" s="104" t="str">
        <f>VLOOKUP(Tabela2[[#This Row],[SIEMA]],Siema2025,26,FALSE)</f>
        <v>Às 10:15h de hoje (22/07/2025) foi identificada uma mancha pontual de minério ao mar em decorrência de um rasgo na correia transportadora do Píer 1.  A equipe de emergência foi acionada e todas as medidas de controle e mitigação foram adotadas, não sendo identificado impacto ambiental residual.</v>
      </c>
      <c r="AK499" s="107" t="s">
        <v>7112</v>
      </c>
      <c r="AL499" s="107"/>
      <c r="AM499" s="107"/>
      <c r="AN499" s="108" t="str">
        <f>VLOOKUP(Tabela2[[#This Row],[SIEMA]],Siema2025,51,FALSE)</f>
        <v/>
      </c>
      <c r="AO499" s="108" t="str">
        <f>VLOOKUP(Tabela2[[#This Row],[SIEMA]],Siema2025,53,FALSE)</f>
        <v/>
      </c>
      <c r="AP499" s="108" t="str">
        <f>VLOOKUP(Tabela2[[#This Row],[SIEMA]],Siema2025,55,FALSE)</f>
        <v/>
      </c>
      <c r="AQ499" s="108" t="str">
        <f>VLOOKUP(Tabela2[[#This Row],[SIEMA]],Siema2025,57,FALSE)</f>
        <v/>
      </c>
      <c r="AR499" s="108" t="str">
        <f>VLOOKUP(Tabela2[[#This Row],[SIEMA]],Siema2025,59,FALSE)</f>
        <v/>
      </c>
      <c r="AS499" s="108" t="str">
        <f>VLOOKUP(Tabela2[[#This Row],[SIEMA]],Siema2025,61,FALSE)</f>
        <v>X</v>
      </c>
      <c r="AT499" s="108" t="str">
        <f>VLOOKUP(Tabela2[[#This Row],[SIEMA]],Siema2025,63,FALSE)</f>
        <v/>
      </c>
      <c r="AU499" s="108" t="str">
        <f>VLOOKUP(Tabela2[[#This Row],[SIEMA]],Siema2025,65,FALSE)</f>
        <v/>
      </c>
      <c r="AV499" s="108" t="str">
        <f>VLOOKUP(Tabela2[[#This Row],[SIEMA]],Siema2025,67,FALSE)</f>
        <v/>
      </c>
      <c r="AW499" s="108" t="str">
        <f>VLOOKUP(Tabela2[[#This Row],[SIEMA]],Siema2025,69,FALSE)</f>
        <v/>
      </c>
      <c r="AX499" s="108" t="str">
        <f>VLOOKUP(Tabela2[[#This Row],[SIEMA]],Siema2025,71,FALSE)</f>
        <v/>
      </c>
      <c r="AY499" s="108" t="str">
        <f>VLOOKUP(Tabela2[[#This Row],[SIEMA]],Siema2025,73,FALSE)</f>
        <v/>
      </c>
      <c r="AZ499" s="108" t="str">
        <f>VLOOKUP(Tabela2[[#This Row],[SIEMA]],Siema2025,75,FALSE)</f>
        <v/>
      </c>
      <c r="BA499" s="108" t="str">
        <f>VLOOKUP(Tabela2[[#This Row],[SIEMA]],Siema2025,77,FALSE)</f>
        <v/>
      </c>
      <c r="BB499" s="108" t="str">
        <f>VLOOKUP(Tabela2[[#This Row],[SIEMA]],Siema2025,79,FALSE)</f>
        <v/>
      </c>
      <c r="BC499" s="108"/>
      <c r="BD499" s="108" t="str">
        <f>VLOOKUP(Tabela2[[#This Row],[SIEMA]],Siema2025,82,FALSE)</f>
        <v/>
      </c>
      <c r="BE499" s="108" t="str">
        <f>VLOOKUP(Tabela2[[#This Row],[SIEMA]],Siema2025,81,FALSE)</f>
        <v/>
      </c>
      <c r="BF499" s="110" t="str">
        <f>VLOOKUP(Tabela2[[#This Row],[SIEMA]],Siema2025,28,FALSE)</f>
        <v>Vale S.A</v>
      </c>
      <c r="BG499" s="110"/>
      <c r="BH499" s="111" t="str">
        <f>VLOOKUP(Tabela2[[#This Row],[SIEMA]],Siema2025,29,FALSE)</f>
        <v>33592510042400</v>
      </c>
      <c r="BI499" s="112" t="str">
        <f>VLOOKUP(Tabela2[[#This Row],[SIEMA]],Siema2025,107,FALSE)</f>
        <v>Não</v>
      </c>
      <c r="BJ499" s="107" t="s">
        <v>7099</v>
      </c>
      <c r="BK499" s="104" t="s">
        <v>123</v>
      </c>
      <c r="BL499" s="140"/>
      <c r="BM499" s="108">
        <f ca="1">IF(Tabela2[[#This Row],[Data de atendimento do Ibama (considerar o primeiro documento/ação)]]="",_xlfn.DAYS(TODAY(),J499),_xlfn.DAYS(Tabela2[[#This Row],[Data de atendimento do Ibama (considerar o primeiro documento/ação)]],J499))</f>
        <v>370</v>
      </c>
      <c r="BN499" s="108" t="s">
        <v>7458</v>
      </c>
      <c r="BO499" s="114" t="s">
        <v>637</v>
      </c>
      <c r="BP499" s="108" t="str">
        <f>IF(Tabela2[[#This Row],[Forma de atendimento (primeiro documento/ação)]]= "Outros (especificar)", "PREENCHER","NA")</f>
        <v>NA</v>
      </c>
      <c r="BQ499" s="106" t="s">
        <v>123</v>
      </c>
      <c r="BR499" s="108" t="str">
        <f>IF(Tabela2[[#This Row],[Equipe do Ibama foi a campo? Houve sobrevoo do Poseidon?]] = "Sim", "PREENCHER","NA")</f>
        <v>NA</v>
      </c>
      <c r="BS499" s="261" t="s">
        <v>7120</v>
      </c>
      <c r="BT499" s="108" t="s">
        <v>7101</v>
      </c>
      <c r="BU499" s="108" t="s">
        <v>123</v>
      </c>
      <c r="BV499" s="108" t="s">
        <v>123</v>
      </c>
      <c r="BW499" s="108" t="s">
        <v>123</v>
      </c>
      <c r="BX499" s="106" t="s">
        <v>7127</v>
      </c>
      <c r="BY499" s="140"/>
      <c r="BZ499" s="104" t="str">
        <f>IF(Tabela2[[#This Row],[Data do documento de encerramento]]="NA","NA",IF(Tabela2[[#This Row],[Data do documento de encerramento]]="","Pendente de conclusão/ encerramento",_xlfn.DAYS(Tabela2[[#This Row],[Data do documento de encerramento]],J499)))</f>
        <v>Pendente de conclusão/ encerramento</v>
      </c>
      <c r="CA499" s="107" t="s">
        <v>9281</v>
      </c>
      <c r="CB499" s="107"/>
      <c r="CC499" s="107"/>
      <c r="CD499" s="107"/>
      <c r="CE499" s="107"/>
      <c r="CF499" s="107"/>
    </row>
    <row r="500" spans="1:84" ht="45.75">
      <c r="A500" s="169">
        <v>202572250413</v>
      </c>
      <c r="B500" s="170" t="s">
        <v>9282</v>
      </c>
      <c r="C500" s="108" t="s">
        <v>7135</v>
      </c>
      <c r="D500" s="106" t="s">
        <v>637</v>
      </c>
      <c r="E500" s="106" t="s">
        <v>9061</v>
      </c>
      <c r="F500" s="106"/>
      <c r="G500" s="106" t="s">
        <v>9204</v>
      </c>
      <c r="H500" s="106" t="s">
        <v>9205</v>
      </c>
      <c r="I500" s="104" t="str">
        <f>VLOOKUP(Tabela2[[#This Row],[SIEMA]],Siema2025,19,FALSE)</f>
        <v>Campos</v>
      </c>
      <c r="J500" s="105">
        <f>VLOOKUP(Tabela2[[#This Row],[SIEMA]],Siema2025,2,FALSE)</f>
        <v>45860</v>
      </c>
      <c r="K500" s="105" t="str">
        <f>VLOOKUP(Tabela2[[#This Row],[SIEMA]],Siema2025,16,FALSE)</f>
        <v>Terça</v>
      </c>
      <c r="L500" s="106" t="str">
        <f>IF(Tabela2[[#This Row],[Data]]="","Sem Informação",VLOOKUP(MONTH(Tabela2[[#This Row],[Data]]),'[1]Validação de dados'!$I$1:$J$13,2,0))</f>
        <v>Julho</v>
      </c>
      <c r="M500" s="104">
        <f>YEAR(Tabela2[[#This Row],[Data]])</f>
        <v>2025</v>
      </c>
      <c r="N500" s="105" t="str">
        <f>VLOOKUP(Tabela2[[#This Row],[SIEMA]],Siema2025,17,FALSE)</f>
        <v>Madrugada</v>
      </c>
      <c r="O500" s="105" t="s">
        <v>111</v>
      </c>
      <c r="P500" s="104" t="str">
        <f>VLOOKUP(Tabela2[[#This Row],[SIEMA]],Siema2025,21,FALSE)</f>
        <v>Normand Cutter %u2013 Solstad Offshore</v>
      </c>
      <c r="Q500" s="104" t="s">
        <v>637</v>
      </c>
      <c r="R500" s="104" t="s">
        <v>954</v>
      </c>
      <c r="S500" s="107" t="s">
        <v>7457</v>
      </c>
      <c r="T500" s="104" t="str">
        <f>VLOOKUP(Tabela2[[#This Row],[SIEMA]],Siema2025,11,FALSE)</f>
        <v>0.000447</v>
      </c>
      <c r="U500" s="104" t="str">
        <f>VLOOKUP(Tabela2[[#This Row],[SIEMA]],Siema2025,12,FALSE)</f>
        <v>M3</v>
      </c>
      <c r="V500" s="104" t="str">
        <f>IF(Q500="","",IF(ISNUMBER(Q500)=FALSE,"Não se aplica",IFERROR(VLOOKUP(Q500,Produtos!$A$1:$C$2319,3,FALSE),"Não Cadastrado")))</f>
        <v>Não se aplica</v>
      </c>
      <c r="W500" s="104"/>
      <c r="X500" s="113"/>
      <c r="Y500" s="109" t="str">
        <f>IF(W500="","", IF(W500="NC","", IF(W500="NE","", IF(W500="NA","",IFERROR(VLOOKUP(W500,Produtos!$A$1:$C$2319,2,FALSE),"Não Cadastrado")))))</f>
        <v/>
      </c>
      <c r="Z500" s="104"/>
      <c r="AA500" s="104"/>
      <c r="AB500" s="104" t="str">
        <f>IF(W500="","",IF(ISNUMBER(W500)=FALSE,"Não se aplica",IFERROR(VLOOKUP(W500,Produtos!$A$1:$C$2319,3,FALSE),"Não Cadastrado")))</f>
        <v/>
      </c>
      <c r="AC500" s="104"/>
      <c r="AD500" s="108"/>
      <c r="AE500" s="107" t="str">
        <f>IF(AC500="","", IF(AC500="NC","", IF(AC500="NE","", IF(AC500="NA","",IFERROR(VLOOKUP(AC500,Produtos!$A$1:$C$2319,2,FALSE),"Não Cadastrado")))))</f>
        <v/>
      </c>
      <c r="AF500" s="104"/>
      <c r="AG500" s="104"/>
      <c r="AH500" s="104" t="str">
        <f>IF(AC500="","",IF(ISNUMBER(AC500)=FALSE,"Não se aplica",IFERROR(VLOOKUP(AC500,Produtos!$A$1:$C$2319,3,FALSE),"Não Cadastrado")))</f>
        <v/>
      </c>
      <c r="AI500" s="104"/>
      <c r="AJ500" s="104" t="str">
        <f>VLOOKUP(Tabela2[[#This Row],[SIEMA]],Siema2025,26,FALSE)</f>
        <v>Escape de MEG após abertura de válvula para depressurização e preparação para descida (abandono) do jumper.</v>
      </c>
      <c r="AK500" s="107" t="s">
        <v>7098</v>
      </c>
      <c r="AL500" s="107"/>
      <c r="AM500" s="107"/>
      <c r="AN500" s="108" t="str">
        <f>VLOOKUP(Tabela2[[#This Row],[SIEMA]],Siema2025,51,FALSE)</f>
        <v/>
      </c>
      <c r="AO500" s="108" t="str">
        <f>VLOOKUP(Tabela2[[#This Row],[SIEMA]],Siema2025,53,FALSE)</f>
        <v/>
      </c>
      <c r="AP500" s="108" t="str">
        <f>VLOOKUP(Tabela2[[#This Row],[SIEMA]],Siema2025,55,FALSE)</f>
        <v/>
      </c>
      <c r="AQ500" s="108" t="str">
        <f>VLOOKUP(Tabela2[[#This Row],[SIEMA]],Siema2025,57,FALSE)</f>
        <v/>
      </c>
      <c r="AR500" s="108" t="str">
        <f>VLOOKUP(Tabela2[[#This Row],[SIEMA]],Siema2025,59,FALSE)</f>
        <v/>
      </c>
      <c r="AS500" s="108" t="str">
        <f>VLOOKUP(Tabela2[[#This Row],[SIEMA]],Siema2025,61,FALSE)</f>
        <v>X</v>
      </c>
      <c r="AT500" s="108" t="str">
        <f>VLOOKUP(Tabela2[[#This Row],[SIEMA]],Siema2025,63,FALSE)</f>
        <v/>
      </c>
      <c r="AU500" s="108" t="str">
        <f>VLOOKUP(Tabela2[[#This Row],[SIEMA]],Siema2025,65,FALSE)</f>
        <v/>
      </c>
      <c r="AV500" s="108" t="str">
        <f>VLOOKUP(Tabela2[[#This Row],[SIEMA]],Siema2025,67,FALSE)</f>
        <v/>
      </c>
      <c r="AW500" s="108" t="str">
        <f>VLOOKUP(Tabela2[[#This Row],[SIEMA]],Siema2025,69,FALSE)</f>
        <v/>
      </c>
      <c r="AX500" s="108" t="str">
        <f>VLOOKUP(Tabela2[[#This Row],[SIEMA]],Siema2025,71,FALSE)</f>
        <v/>
      </c>
      <c r="AY500" s="108" t="str">
        <f>VLOOKUP(Tabela2[[#This Row],[SIEMA]],Siema2025,73,FALSE)</f>
        <v/>
      </c>
      <c r="AZ500" s="108" t="str">
        <f>VLOOKUP(Tabela2[[#This Row],[SIEMA]],Siema2025,75,FALSE)</f>
        <v/>
      </c>
      <c r="BA500" s="108" t="str">
        <f>VLOOKUP(Tabela2[[#This Row],[SIEMA]],Siema2025,77,FALSE)</f>
        <v/>
      </c>
      <c r="BB500" s="108" t="str">
        <f>VLOOKUP(Tabela2[[#This Row],[SIEMA]],Siema2025,79,FALSE)</f>
        <v/>
      </c>
      <c r="BC500" s="108" t="str">
        <f>IF(Tabela2[[#This Row],[Outro(s) ]] = "X", "PREENCHER","NA")</f>
        <v>NA</v>
      </c>
      <c r="BD500" s="108" t="str">
        <f>VLOOKUP(Tabela2[[#This Row],[SIEMA]],Siema2025,82,FALSE)</f>
        <v/>
      </c>
      <c r="BE500" s="108" t="str">
        <f>VLOOKUP(Tabela2[[#This Row],[SIEMA]],Siema2025,81,FALSE)</f>
        <v/>
      </c>
      <c r="BF500" s="110" t="str">
        <f>VLOOKUP(Tabela2[[#This Row],[SIEMA]],Siema2025,28,FALSE)</f>
        <v>Equinor Brasil Energia Ltda.</v>
      </c>
      <c r="BG500" s="110"/>
      <c r="BH500" s="111" t="str">
        <f>VLOOKUP(Tabela2[[#This Row],[SIEMA]],Siema2025,29,FALSE)</f>
        <v>04028583000100</v>
      </c>
      <c r="BI500" s="112" t="s">
        <v>2696</v>
      </c>
      <c r="BJ500" s="107" t="s">
        <v>7099</v>
      </c>
      <c r="BK500" s="104" t="s">
        <v>2696</v>
      </c>
      <c r="BL500" s="140">
        <v>45894</v>
      </c>
      <c r="BM500" s="108">
        <f ca="1">IF(Tabela2[[#This Row],[Data de atendimento do Ibama (considerar o primeiro documento/ação)]]="",_xlfn.DAYS(TODAY(),J500),_xlfn.DAYS(Tabela2[[#This Row],[Data de atendimento do Ibama (considerar o primeiro documento/ação)]],J500))</f>
        <v>34</v>
      </c>
      <c r="BN500" s="108" t="str">
        <f>IF(Tabela2[[#This Row],[Atendido pelo Ibama ("Não" ou "Sim")]]="Não","Preencher", IF(Tabela2[[#This Row],[Atendido pelo Ibama ("Não" ou "Sim")]]="Sim","NA",""))</f>
        <v>NA</v>
      </c>
      <c r="BO500" s="114" t="s">
        <v>7138</v>
      </c>
      <c r="BP500" s="108" t="str">
        <f>IF(Tabela2[[#This Row],[Forma de atendimento (primeiro documento/ação)]]= "Outros (especificar)", "PREENCHER","NA")</f>
        <v>NA</v>
      </c>
      <c r="BQ500" s="106" t="s">
        <v>123</v>
      </c>
      <c r="BR500" s="108" t="str">
        <f>IF(Tabela2[[#This Row],[Equipe do Ibama foi a campo? Houve sobrevoo do Poseidon?]] = "Sim", "PREENCHER","NA")</f>
        <v>NA</v>
      </c>
      <c r="BS500" s="108" t="str">
        <f>IF(Tabela2[[#This Row],[Se sim, foi emitida Ordem de Emergência? (informações vinculada à coluna CK)]] = "Sim", "PREENCHER","NA")</f>
        <v>NA</v>
      </c>
      <c r="BT500" s="108" t="s">
        <v>7101</v>
      </c>
      <c r="BU500" s="108" t="s">
        <v>123</v>
      </c>
      <c r="BV500" s="108" t="s">
        <v>123</v>
      </c>
      <c r="BW500" s="108" t="s">
        <v>123</v>
      </c>
      <c r="BX500" s="106"/>
      <c r="BY500" s="106"/>
      <c r="BZ500" s="104" t="str">
        <f>IF(Tabela2[[#This Row],[Data do documento de encerramento]]="NA","NA",IF(Tabela2[[#This Row],[Data do documento de encerramento]]="","Pendente de conclusão/ encerramento",_xlfn.DAYS(Tabela2[[#This Row],[Data do documento de encerramento]],J500)))</f>
        <v>Pendente de conclusão/ encerramento</v>
      </c>
      <c r="CA500" s="107" t="s">
        <v>7816</v>
      </c>
      <c r="CB500" s="107"/>
      <c r="CC500" s="107" t="s">
        <v>7459</v>
      </c>
      <c r="CD500" s="107" t="s">
        <v>123</v>
      </c>
      <c r="CE500" s="107" t="s">
        <v>123</v>
      </c>
      <c r="CF500" s="107" t="s">
        <v>7149</v>
      </c>
    </row>
    <row r="501" spans="1:84">
      <c r="A501" s="182">
        <v>202572436050</v>
      </c>
      <c r="B501" s="118" t="s">
        <v>9283</v>
      </c>
      <c r="C501" s="108" t="s">
        <v>672</v>
      </c>
      <c r="D501" s="106" t="s">
        <v>637</v>
      </c>
      <c r="E501" s="106" t="str">
        <f>VLOOKUP(Tabela2[[#This Row],[SIEMA]],Siema2025,20,FALSE)</f>
        <v>Campo de Tupi, Bacia de Santos</v>
      </c>
      <c r="F501" s="106"/>
      <c r="G501" s="106"/>
      <c r="H501" s="106"/>
      <c r="I501" s="104" t="str">
        <f>VLOOKUP(Tabela2[[#This Row],[SIEMA]],Siema2025,19,FALSE)</f>
        <v>Santos</v>
      </c>
      <c r="J501" s="105">
        <f>VLOOKUP(Tabela2[[#This Row],[SIEMA]],Siema2025,2,FALSE)</f>
        <v>45860</v>
      </c>
      <c r="K501" s="105" t="str">
        <f>VLOOKUP(Tabela2[[#This Row],[SIEMA]],Siema2025,16,FALSE)</f>
        <v>Terça</v>
      </c>
      <c r="L501" s="106" t="str">
        <f>IF(Tabela2[[#This Row],[Data]]="","Sem Informação",VLOOKUP(MONTH(Tabela2[[#This Row],[Data]]),'[1]Validação de dados'!$I$1:$J$13,2,0))</f>
        <v>Julho</v>
      </c>
      <c r="M501" s="104">
        <f>YEAR(Tabela2[[#This Row],[Data]])</f>
        <v>2025</v>
      </c>
      <c r="N501" s="105" t="str">
        <f>VLOOKUP(Tabela2[[#This Row],[SIEMA]],Siema2025,17,FALSE)</f>
        <v>Vespertino</v>
      </c>
      <c r="O501" s="105" t="s">
        <v>7250</v>
      </c>
      <c r="P501" s="104" t="str">
        <f>VLOOKUP(Tabela2[[#This Row],[SIEMA]],Siema2025,21,FALSE)</f>
        <v>Constatação de mancha de origem indeterminada</v>
      </c>
      <c r="Q501" s="104">
        <v>1267</v>
      </c>
      <c r="R501" s="104" t="str">
        <f>VLOOKUP(Tabela2[[#This Row],[SIEMA]],Siema2025,10,FALSE)</f>
        <v>Petroleo</v>
      </c>
      <c r="S501" s="107" t="str">
        <f>IF(Q501="","", IF(Q501="NC","", IF(Q501="NE","", IF(Q501="NA","",IFERROR(VLOOKUP(Q501,[1]Produtos!$A$1:$C$2319,2,FALSE),"Não Cadastrado")))))</f>
        <v>PETRÓLEO CRU</v>
      </c>
      <c r="T501" s="104" t="str">
        <f>VLOOKUP(Tabela2[[#This Row],[SIEMA]],Siema2025,11,FALSE)</f>
        <v>0.00834</v>
      </c>
      <c r="U501" s="104" t="str">
        <f>VLOOKUP(Tabela2[[#This Row],[SIEMA]],Siema2025,12,FALSE)</f>
        <v>M3</v>
      </c>
      <c r="V501" s="104">
        <f>IF(Q501="","",IF(ISNUMBER(Q501)=FALSE,"Não se aplica",IFERROR(VLOOKUP(Q501,Produtos!$A$1:$C$2319,3,FALSE),"Não Cadastrado")))</f>
        <v>3</v>
      </c>
      <c r="W501" s="104" t="str">
        <f>VLOOKUP(Tabela2[[#This Row],[SIEMA]],Siema2025,10,FALSE)</f>
        <v>Petroleo</v>
      </c>
      <c r="X501" s="113" t="str">
        <f>IF(Tabela2[[#This Row],[Origem do acidente]] = "Plataforma", "PREENCHER","NA")</f>
        <v>NA</v>
      </c>
      <c r="Y501" s="109" t="str">
        <f>IF(W501="","", IF(W501="NC","", IF(W501="NE","", IF(W501="NA","",IFERROR(VLOOKUP(W501,Produtos!$A$1:$C$2319,2,FALSE),"Não Cadastrado")))))</f>
        <v>Não Cadastrado</v>
      </c>
      <c r="Z501" s="104" t="str">
        <f>VLOOKUP(Tabela2[[#This Row],[SIEMA]],Siema2025,11,FALSE)</f>
        <v>0.00834</v>
      </c>
      <c r="AA501" s="104" t="str">
        <f>VLOOKUP(Tabela2[[#This Row],[SIEMA]],Siema2025,12,FALSE)</f>
        <v>M3</v>
      </c>
      <c r="AB501" s="104" t="str">
        <f>IF(W501="","",IF(ISNUMBER(W501)=FALSE,"Não se aplica",IFERROR(VLOOKUP(W501,Produtos!$A$1:$C$2319,3,FALSE),"Não Cadastrado")))</f>
        <v>Não se aplica</v>
      </c>
      <c r="AC501" s="104"/>
      <c r="AD501" s="108" t="str">
        <f>IF(Tabela2[[#This Row],[Origem do acidente]] = "Plataforma", "PREENCHER","NA")</f>
        <v>NA</v>
      </c>
      <c r="AE501" s="107" t="str">
        <f>IF(AC501="","", IF(AC501="NC","", IF(AC501="NE","", IF(AC501="NA","",IFERROR(VLOOKUP(AC501,Produtos!$A$1:$C$2319,2,FALSE),"Não Cadastrado")))))</f>
        <v/>
      </c>
      <c r="AF501" s="104"/>
      <c r="AG501" s="104"/>
      <c r="AH501" s="104" t="str">
        <f>IF(AC501="","",IF(ISNUMBER(AC501)=FALSE,"Não se aplica",IFERROR(VLOOKUP(AC501,Produtos!$A$1:$C$2319,3,FALSE),"Não Cadastrado")))</f>
        <v/>
      </c>
      <c r="AI501" s="104"/>
      <c r="AJ501" s="104" t="str">
        <f>VLOOKUP(Tabela2[[#This Row],[SIEMA]],Siema2025,26,FALSE)</f>
        <v>em investigação</v>
      </c>
      <c r="AK501" s="107"/>
      <c r="AL501" s="107"/>
      <c r="AM501" s="107"/>
      <c r="AN501" s="108" t="str">
        <f>VLOOKUP(Tabela2[[#This Row],[SIEMA]],Siema2025,51,FALSE)</f>
        <v/>
      </c>
      <c r="AO501" s="108" t="str">
        <f>VLOOKUP(Tabela2[[#This Row],[SIEMA]],Siema2025,53,FALSE)</f>
        <v/>
      </c>
      <c r="AP501" s="108" t="str">
        <f>VLOOKUP(Tabela2[[#This Row],[SIEMA]],Siema2025,55,FALSE)</f>
        <v/>
      </c>
      <c r="AQ501" s="108" t="str">
        <f>VLOOKUP(Tabela2[[#This Row],[SIEMA]],Siema2025,57,FALSE)</f>
        <v/>
      </c>
      <c r="AR501" s="108" t="str">
        <f>VLOOKUP(Tabela2[[#This Row],[SIEMA]],Siema2025,59,FALSE)</f>
        <v/>
      </c>
      <c r="AS501" s="108" t="str">
        <f>VLOOKUP(Tabela2[[#This Row],[SIEMA]],Siema2025,61,FALSE)</f>
        <v>X</v>
      </c>
      <c r="AT501" s="108" t="str">
        <f>VLOOKUP(Tabela2[[#This Row],[SIEMA]],Siema2025,63,FALSE)</f>
        <v/>
      </c>
      <c r="AU501" s="108" t="str">
        <f>VLOOKUP(Tabela2[[#This Row],[SIEMA]],Siema2025,65,FALSE)</f>
        <v/>
      </c>
      <c r="AV501" s="108" t="str">
        <f>VLOOKUP(Tabela2[[#This Row],[SIEMA]],Siema2025,67,FALSE)</f>
        <v/>
      </c>
      <c r="AW501" s="108" t="str">
        <f>VLOOKUP(Tabela2[[#This Row],[SIEMA]],Siema2025,69,FALSE)</f>
        <v/>
      </c>
      <c r="AX501" s="108" t="str">
        <f>VLOOKUP(Tabela2[[#This Row],[SIEMA]],Siema2025,71,FALSE)</f>
        <v/>
      </c>
      <c r="AY501" s="108" t="str">
        <f>VLOOKUP(Tabela2[[#This Row],[SIEMA]],Siema2025,73,FALSE)</f>
        <v/>
      </c>
      <c r="AZ501" s="108" t="str">
        <f>VLOOKUP(Tabela2[[#This Row],[SIEMA]],Siema2025,75,FALSE)</f>
        <v/>
      </c>
      <c r="BA501" s="108" t="str">
        <f>VLOOKUP(Tabela2[[#This Row],[SIEMA]],Siema2025,77,FALSE)</f>
        <v/>
      </c>
      <c r="BB501" s="108" t="str">
        <f>VLOOKUP(Tabela2[[#This Row],[SIEMA]],Siema2025,79,FALSE)</f>
        <v/>
      </c>
      <c r="BC501" s="108" t="str">
        <f>IF(Tabela2[[#This Row],[Outro(s) ]] = "X", "PREENCHER","NA")</f>
        <v>NA</v>
      </c>
      <c r="BD501" s="108" t="str">
        <f>VLOOKUP(Tabela2[[#This Row],[SIEMA]],Siema2025,82,FALSE)</f>
        <v/>
      </c>
      <c r="BE501" s="108" t="str">
        <f>VLOOKUP(Tabela2[[#This Row],[SIEMA]],Siema2025,81,FALSE)</f>
        <v/>
      </c>
      <c r="BF501" s="110" t="str">
        <f>VLOOKUP(Tabela2[[#This Row],[SIEMA]],Siema2025,28,FALSE)</f>
        <v>Petrobras</v>
      </c>
      <c r="BG501" s="110"/>
      <c r="BH501" s="111" t="str">
        <f>VLOOKUP(Tabela2[[#This Row],[SIEMA]],Siema2025,29,FALSE)</f>
        <v>33000167089501</v>
      </c>
      <c r="BI501" s="112" t="str">
        <f>VLOOKUP(Tabela2[[#This Row],[SIEMA]],Siema2025,107,FALSE)</f>
        <v>Não</v>
      </c>
      <c r="BJ501" s="107"/>
      <c r="BK501" s="104"/>
      <c r="BL501" s="140"/>
      <c r="BM501" s="108">
        <f ca="1">IF(Tabela2[[#This Row],[Data de atendimento do Ibama (considerar o primeiro documento/ação)]]="",_xlfn.DAYS(TODAY(),J501),_xlfn.DAYS(Tabela2[[#This Row],[Data de atendimento do Ibama (considerar o primeiro documento/ação)]],J501))</f>
        <v>370</v>
      </c>
      <c r="BN501" s="108" t="str">
        <f>IF(Tabela2[[#This Row],[Atendido pelo Ibama ("Não" ou "Sim")]]="Não","Preencher", IF(Tabela2[[#This Row],[Atendido pelo Ibama ("Não" ou "Sim")]]="Sim","NA",""))</f>
        <v/>
      </c>
      <c r="BO501" s="114"/>
      <c r="BP501" s="108" t="str">
        <f>IF(Tabela2[[#This Row],[Forma de atendimento (primeiro documento/ação)]]= "Outros (especificar)", "PREENCHER","NA")</f>
        <v>NA</v>
      </c>
      <c r="BQ501" s="106"/>
      <c r="BR501" s="108" t="str">
        <f>IF(Tabela2[[#This Row],[Equipe do Ibama foi a campo? Houve sobrevoo do Poseidon?]] = "Sim", "PREENCHER","NA")</f>
        <v>NA</v>
      </c>
      <c r="BS501" s="108" t="str">
        <f>IF(Tabela2[[#This Row],[Se sim, foi emitida Ordem de Emergência? (informações vinculada à coluna CK)]] = "Sim", "PREENCHER","NA")</f>
        <v>NA</v>
      </c>
      <c r="BT501" s="108" t="str">
        <f>IF(Tabela2[[#This Row],[Foi elaborado Relatório de Vistoria pelo Ibama? (informações vinculada à coluna CK)]] = "Sim", "PREENCHER","NA")</f>
        <v>NA</v>
      </c>
      <c r="BU501" s="108" t="str">
        <f>IF(Tabela2[[#This Row],[Houve envio de Informações Pós-acidente (preencher "não se aplica" quando de competência estadual/municipal)]] = "Sim", "PREENCHER","NA")</f>
        <v>NA</v>
      </c>
      <c r="BV501" s="108" t="str">
        <f>IF(Tabela2[[#This Row],[Houve avaliação das informações pós-acidente solicitadas/enviadas?]] = "Sim", "PREENCHER","NA")</f>
        <v>NA</v>
      </c>
      <c r="BW501" s="108" t="str">
        <f>IF(Tabela2[[#This Row],[O Ibama aguarda resposta da empresa/OEMA, etc?]] = "Sim", "PREENCHER","NA")</f>
        <v>NA</v>
      </c>
      <c r="BX501" s="106"/>
      <c r="BY501" s="106"/>
      <c r="BZ501" s="104" t="str">
        <f>IF(Tabela2[[#This Row],[Data do documento de encerramento]]="NA","NA",IF(Tabela2[[#This Row],[Data do documento de encerramento]]="","Pendente de conclusão/ encerramento",_xlfn.DAYS(Tabela2[[#This Row],[Data do documento de encerramento]],J501)))</f>
        <v>Pendente de conclusão/ encerramento</v>
      </c>
      <c r="CA501" s="107"/>
      <c r="CB501" s="107"/>
      <c r="CC501" s="107"/>
      <c r="CD501" s="107"/>
      <c r="CE501" s="107"/>
      <c r="CF501" s="107"/>
    </row>
    <row r="502" spans="1:84" ht="30.75">
      <c r="A502" s="169">
        <v>202572368432</v>
      </c>
      <c r="B502" s="118" t="s">
        <v>9284</v>
      </c>
      <c r="C502" s="108" t="str">
        <f>VLOOKUP(Tabela2[[#This Row],[SIEMA]],Siema2025,4,FALSE)</f>
        <v xml:space="preserve"> SP</v>
      </c>
      <c r="D502" s="106" t="str">
        <f>VLOOKUP(Tabela2[[#This Row],[SIEMA]],Siema2025,3,FALSE)</f>
        <v xml:space="preserve">Votuporanga </v>
      </c>
      <c r="E502" s="106" t="str">
        <f>VLOOKUP(Tabela2[[#This Row],[SIEMA]],Siema2025,20,FALSE)</f>
        <v>304+900</v>
      </c>
      <c r="F502" s="106"/>
      <c r="G502" s="106" t="s">
        <v>9285</v>
      </c>
      <c r="H502" s="106" t="s">
        <v>9286</v>
      </c>
      <c r="I502" s="104" t="s">
        <v>7120</v>
      </c>
      <c r="J502" s="105">
        <f>VLOOKUP(Tabela2[[#This Row],[SIEMA]],Siema2025,2,FALSE)</f>
        <v>45861</v>
      </c>
      <c r="K502" s="105" t="str">
        <f>VLOOKUP(Tabela2[[#This Row],[SIEMA]],Siema2025,16,FALSE)</f>
        <v>Quarta</v>
      </c>
      <c r="L502" s="106" t="str">
        <f>IF(Tabela2[[#This Row],[Data]]="","Sem Informação",VLOOKUP(MONTH(Tabela2[[#This Row],[Data]]),'[1]Validação de dados'!$I$1:$J$13,2,0))</f>
        <v>Julho</v>
      </c>
      <c r="M502" s="104">
        <f>YEAR(Tabela2[[#This Row],[Data]])</f>
        <v>2025</v>
      </c>
      <c r="N502" s="105" t="str">
        <f>VLOOKUP(Tabela2[[#This Row],[SIEMA]],Siema2025,17,FALSE)</f>
        <v>Matutino</v>
      </c>
      <c r="O502" s="105" t="str">
        <f>VLOOKUP(Tabela2[[#This Row],[SIEMA]],Siema2025,5,FALSE)</f>
        <v>Ferrovia</v>
      </c>
      <c r="P502" s="104" t="str">
        <f>VLOOKUP(Tabela2[[#This Row],[SIEMA]],Siema2025,21,FALSE)</f>
        <v>Vazamento de milho sobre a Via</v>
      </c>
      <c r="Q502" s="104" t="s">
        <v>7127</v>
      </c>
      <c r="R502" s="104" t="s">
        <v>7127</v>
      </c>
      <c r="S502" s="107" t="s">
        <v>365</v>
      </c>
      <c r="T502" s="104" t="str">
        <f>VLOOKUP(Tabela2[[#This Row],[SIEMA]],Siema2025,11,FALSE)</f>
        <v>100</v>
      </c>
      <c r="U502" s="104" t="s">
        <v>7121</v>
      </c>
      <c r="V502" s="104" t="s">
        <v>7127</v>
      </c>
      <c r="W502" s="104"/>
      <c r="X502" s="113"/>
      <c r="Y502" s="109" t="str">
        <f>IF(W502="","", IF(W502="NC","", IF(W502="NE","", IF(W502="NA","",IFERROR(VLOOKUP(W502,Produtos!$A$1:$C$2319,2,FALSE),"Não Cadastrado")))))</f>
        <v/>
      </c>
      <c r="Z502" s="104"/>
      <c r="AA502" s="104"/>
      <c r="AB502" s="104" t="str">
        <f>IF(W502="","",IF(ISNUMBER(W502)=FALSE,"Não se aplica",IFERROR(VLOOKUP(W502,Produtos!$A$1:$C$2319,3,FALSE),"Não Cadastrado")))</f>
        <v/>
      </c>
      <c r="AC502" s="104"/>
      <c r="AD502" s="108"/>
      <c r="AE502" s="107" t="str">
        <f>IF(AC502="","", IF(AC502="NC","", IF(AC502="NE","", IF(AC502="NA","",IFERROR(VLOOKUP(AC502,Produtos!$A$1:$C$2319,2,FALSE),"Não Cadastrado")))))</f>
        <v/>
      </c>
      <c r="AF502" s="104"/>
      <c r="AG502" s="104"/>
      <c r="AH502" s="104" t="str">
        <f>IF(AC502="","",IF(ISNUMBER(AC502)=FALSE,"Não se aplica",IFERROR(VLOOKUP(AC502,Produtos!$A$1:$C$2319,3,FALSE),"Não Cadastrado")))</f>
        <v/>
      </c>
      <c r="AI502" s="104"/>
      <c r="AJ502" s="104" t="str">
        <f>VLOOKUP(Tabela2[[#This Row],[SIEMA]],Siema2025,26,FALSE)</f>
        <v>Evento caracterizado por vandalismo e abertura de vagões carregados com milho (Aproximadamente 100 toneladas), em decorrência de ataque criminoso.</v>
      </c>
      <c r="AK502" s="107" t="s">
        <v>7122</v>
      </c>
      <c r="AL502" s="107"/>
      <c r="AM502" s="107"/>
      <c r="AN502" s="108" t="str">
        <f>VLOOKUP(Tabela2[[#This Row],[SIEMA]],Siema2025,51,FALSE)</f>
        <v/>
      </c>
      <c r="AO502" s="108" t="str">
        <f>VLOOKUP(Tabela2[[#This Row],[SIEMA]],Siema2025,53,FALSE)</f>
        <v/>
      </c>
      <c r="AP502" s="108" t="str">
        <f>VLOOKUP(Tabela2[[#This Row],[SIEMA]],Siema2025,55,FALSE)</f>
        <v/>
      </c>
      <c r="AQ502" s="108" t="str">
        <f>VLOOKUP(Tabela2[[#This Row],[SIEMA]],Siema2025,57,FALSE)</f>
        <v/>
      </c>
      <c r="AR502" s="108" t="str">
        <f>VLOOKUP(Tabela2[[#This Row],[SIEMA]],Siema2025,59,FALSE)</f>
        <v/>
      </c>
      <c r="AS502" s="108" t="str">
        <f>VLOOKUP(Tabela2[[#This Row],[SIEMA]],Siema2025,61,FALSE)</f>
        <v/>
      </c>
      <c r="AT502" s="108" t="str">
        <f>VLOOKUP(Tabela2[[#This Row],[SIEMA]],Siema2025,63,FALSE)</f>
        <v/>
      </c>
      <c r="AU502" s="108" t="str">
        <f>VLOOKUP(Tabela2[[#This Row],[SIEMA]],Siema2025,65,FALSE)</f>
        <v>X</v>
      </c>
      <c r="AV502" s="108" t="str">
        <f>VLOOKUP(Tabela2[[#This Row],[SIEMA]],Siema2025,67,FALSE)</f>
        <v/>
      </c>
      <c r="AW502" s="108" t="str">
        <f>VLOOKUP(Tabela2[[#This Row],[SIEMA]],Siema2025,69,FALSE)</f>
        <v/>
      </c>
      <c r="AX502" s="108" t="str">
        <f>VLOOKUP(Tabela2[[#This Row],[SIEMA]],Siema2025,71,FALSE)</f>
        <v/>
      </c>
      <c r="AY502" s="108" t="str">
        <f>VLOOKUP(Tabela2[[#This Row],[SIEMA]],Siema2025,73,FALSE)</f>
        <v/>
      </c>
      <c r="AZ502" s="108" t="str">
        <f>VLOOKUP(Tabela2[[#This Row],[SIEMA]],Siema2025,75,FALSE)</f>
        <v/>
      </c>
      <c r="BA502" s="108" t="str">
        <f>VLOOKUP(Tabela2[[#This Row],[SIEMA]],Siema2025,77,FALSE)</f>
        <v/>
      </c>
      <c r="BB502" s="108" t="str">
        <f>VLOOKUP(Tabela2[[#This Row],[SIEMA]],Siema2025,79,FALSE)</f>
        <v/>
      </c>
      <c r="BC502" s="108" t="str">
        <f>IF(Tabela2[[#This Row],[Outro(s) ]] = "X", "PREENCHER","NA")</f>
        <v>NA</v>
      </c>
      <c r="BD502" s="108" t="str">
        <f>VLOOKUP(Tabela2[[#This Row],[SIEMA]],Siema2025,82,FALSE)</f>
        <v/>
      </c>
      <c r="BE502" s="108" t="str">
        <f>VLOOKUP(Tabela2[[#This Row],[SIEMA]],Siema2025,81,FALSE)</f>
        <v/>
      </c>
      <c r="BF502" s="110" t="s">
        <v>3066</v>
      </c>
      <c r="BG502" s="110" t="s">
        <v>7123</v>
      </c>
      <c r="BH502" s="111" t="str">
        <f>VLOOKUP(Tabela2[[#This Row],[SIEMA]],Siema2025,29,FALSE)</f>
        <v>02502844000166</v>
      </c>
      <c r="BI502" s="112" t="str">
        <f>VLOOKUP(Tabela2[[#This Row],[SIEMA]],Siema2025,107,FALSE)</f>
        <v>Não</v>
      </c>
      <c r="BJ502" s="107" t="s">
        <v>7099</v>
      </c>
      <c r="BK502" s="104" t="s">
        <v>2696</v>
      </c>
      <c r="BL502" s="140">
        <v>45868</v>
      </c>
      <c r="BM502" s="108">
        <f ca="1">IF(Tabela2[[#This Row],[Data de atendimento do Ibama (considerar o primeiro documento/ação)]]="",_xlfn.DAYS(TODAY(),J502),_xlfn.DAYS(Tabela2[[#This Row],[Data de atendimento do Ibama (considerar o primeiro documento/ação)]],J502))</f>
        <v>7</v>
      </c>
      <c r="BN502" s="108" t="str">
        <f>IF(Tabela2[[#This Row],[Atendido pelo Ibama ("Não" ou "Sim")]]="Não","Preencher", IF(Tabela2[[#This Row],[Atendido pelo Ibama ("Não" ou "Sim")]]="Sim","NA",""))</f>
        <v>NA</v>
      </c>
      <c r="BO502" s="114" t="s">
        <v>7100</v>
      </c>
      <c r="BP502" s="108" t="str">
        <f>IF(Tabela2[[#This Row],[Forma de atendimento (primeiro documento/ação)]]= "Outros (especificar)", "PREENCHER","NA")</f>
        <v>NA</v>
      </c>
      <c r="BQ502" s="106" t="s">
        <v>2696</v>
      </c>
      <c r="BR502" s="108" t="s">
        <v>123</v>
      </c>
      <c r="BS502" s="108" t="s">
        <v>2696</v>
      </c>
      <c r="BT502" s="108" t="s">
        <v>7101</v>
      </c>
      <c r="BU502" s="108" t="s">
        <v>2696</v>
      </c>
      <c r="BV502" s="108" t="s">
        <v>123</v>
      </c>
      <c r="BW502" s="108" t="str">
        <f>IF(Tabela2[[#This Row],[O Ibama aguarda resposta da empresa/OEMA, etc?]] = "Sim", "PREENCHER","NA")</f>
        <v>NA</v>
      </c>
      <c r="BX502" s="106" t="s">
        <v>7115</v>
      </c>
      <c r="BY502" s="140">
        <v>46129</v>
      </c>
      <c r="BZ502" s="104">
        <f>IF(Tabela2[[#This Row],[Data do documento de encerramento]]="NA","NA",IF(Tabela2[[#This Row],[Data do documento de encerramento]]="","Pendente de conclusão/ encerramento",_xlfn.DAYS(Tabela2[[#This Row],[Data do documento de encerramento]],J502)))</f>
        <v>268</v>
      </c>
      <c r="CA502" s="107"/>
      <c r="CB502" s="107"/>
      <c r="CC502" s="107"/>
      <c r="CD502" s="107"/>
      <c r="CE502" s="107"/>
      <c r="CF502" s="107"/>
    </row>
    <row r="503" spans="1:84" ht="60.75">
      <c r="A503" s="182">
        <v>202572418050</v>
      </c>
      <c r="B503" s="118" t="s">
        <v>9287</v>
      </c>
      <c r="C503" s="108" t="s">
        <v>672</v>
      </c>
      <c r="D503" s="106" t="s">
        <v>637</v>
      </c>
      <c r="E503" s="106" t="s">
        <v>8759</v>
      </c>
      <c r="F503" s="106"/>
      <c r="G503" s="106" t="s">
        <v>9288</v>
      </c>
      <c r="H503" s="106" t="s">
        <v>9289</v>
      </c>
      <c r="I503" s="104" t="str">
        <f>VLOOKUP(Tabela2[[#This Row],[SIEMA]],Siema2025,19,FALSE)</f>
        <v>Santos</v>
      </c>
      <c r="J503" s="105">
        <f>VLOOKUP(Tabela2[[#This Row],[SIEMA]],Siema2025,2,FALSE)</f>
        <v>45861</v>
      </c>
      <c r="K503" s="105" t="str">
        <f>VLOOKUP(Tabela2[[#This Row],[SIEMA]],Siema2025,16,FALSE)</f>
        <v>Quarta</v>
      </c>
      <c r="L503" s="106" t="str">
        <f>IF(Tabela2[[#This Row],[Data]]="","Sem Informação",VLOOKUP(MONTH(Tabela2[[#This Row],[Data]]),'[1]Validação de dados'!$I$1:$J$13,2,0))</f>
        <v>Julho</v>
      </c>
      <c r="M503" s="104">
        <f>YEAR(Tabela2[[#This Row],[Data]])</f>
        <v>2025</v>
      </c>
      <c r="N503" s="105" t="str">
        <f>VLOOKUP(Tabela2[[#This Row],[SIEMA]],Siema2025,17,FALSE)</f>
        <v>Noturno</v>
      </c>
      <c r="O503" s="105" t="s">
        <v>111</v>
      </c>
      <c r="P503" s="104" t="str">
        <f>VLOOKUP(Tabela2[[#This Row],[SIEMA]],Siema2025,21,FALSE)</f>
        <v>Embarcação DEEP STAR, operando no poço 8-BUZ-65D-RJS.</v>
      </c>
      <c r="Q503" s="104" t="s">
        <v>637</v>
      </c>
      <c r="R503" s="104" t="s">
        <v>954</v>
      </c>
      <c r="S503" s="107" t="s">
        <v>7147</v>
      </c>
      <c r="T503" s="104">
        <v>4.0000000000000002E-4</v>
      </c>
      <c r="U503" s="104" t="s">
        <v>7111</v>
      </c>
      <c r="V503" s="104" t="str">
        <f>IF(Q503="","",IF(ISNUMBER(Q503)=FALSE,"Não se aplica",IFERROR(VLOOKUP(Q503,Produtos!$A$1:$C$2319,3,FALSE),"Não Cadastrado")))</f>
        <v>Não se aplica</v>
      </c>
      <c r="W503" s="104"/>
      <c r="X503" s="113"/>
      <c r="Y503" s="109" t="str">
        <f>IF(W503="","", IF(W503="NC","", IF(W503="NE","", IF(W503="NA","",IFERROR(VLOOKUP(W503,Produtos!$A$1:$C$2319,2,FALSE),"Não Cadastrado")))))</f>
        <v/>
      </c>
      <c r="Z503" s="104"/>
      <c r="AA503" s="104"/>
      <c r="AB503" s="104" t="str">
        <f>IF(W503="","",IF(ISNUMBER(W503)=FALSE,"Não se aplica",IFERROR(VLOOKUP(W503,Produtos!$A$1:$C$2319,3,FALSE),"Não Cadastrado")))</f>
        <v/>
      </c>
      <c r="AC503" s="104"/>
      <c r="AD503" s="108"/>
      <c r="AE503" s="107" t="str">
        <f>IF(AC503="","", IF(AC503="NC","", IF(AC503="NE","", IF(AC503="NA","",IFERROR(VLOOKUP(AC503,Produtos!$A$1:$C$2319,2,FALSE),"Não Cadastrado")))))</f>
        <v/>
      </c>
      <c r="AF503" s="104"/>
      <c r="AG503" s="104"/>
      <c r="AH503" s="104" t="str">
        <f>IF(AC503="","",IF(ISNUMBER(AC503)=FALSE,"Não se aplica",IFERROR(VLOOKUP(AC503,Produtos!$A$1:$C$2319,3,FALSE),"Não Cadastrado")))</f>
        <v/>
      </c>
      <c r="AI503" s="104"/>
      <c r="AJ503" s="104" t="str">
        <f>VLOOKUP(Tabela2[[#This Row],[SIEMA]],Siema2025,26,FALSE)</f>
        <v>Em investigação.</v>
      </c>
      <c r="AK503" s="107" t="s">
        <v>7229</v>
      </c>
      <c r="AL503" s="107"/>
      <c r="AM503" s="107"/>
      <c r="AN503" s="108" t="str">
        <f>VLOOKUP(Tabela2[[#This Row],[SIEMA]],Siema2025,51,FALSE)</f>
        <v/>
      </c>
      <c r="AO503" s="108" t="str">
        <f>VLOOKUP(Tabela2[[#This Row],[SIEMA]],Siema2025,53,FALSE)</f>
        <v/>
      </c>
      <c r="AP503" s="108" t="str">
        <f>VLOOKUP(Tabela2[[#This Row],[SIEMA]],Siema2025,55,FALSE)</f>
        <v/>
      </c>
      <c r="AQ503" s="108" t="str">
        <f>VLOOKUP(Tabela2[[#This Row],[SIEMA]],Siema2025,57,FALSE)</f>
        <v/>
      </c>
      <c r="AR503" s="108" t="str">
        <f>VLOOKUP(Tabela2[[#This Row],[SIEMA]],Siema2025,59,FALSE)</f>
        <v/>
      </c>
      <c r="AS503" s="108" t="str">
        <f>VLOOKUP(Tabela2[[#This Row],[SIEMA]],Siema2025,61,FALSE)</f>
        <v>X</v>
      </c>
      <c r="AT503" s="108" t="str">
        <f>VLOOKUP(Tabela2[[#This Row],[SIEMA]],Siema2025,63,FALSE)</f>
        <v/>
      </c>
      <c r="AU503" s="108" t="str">
        <f>VLOOKUP(Tabela2[[#This Row],[SIEMA]],Siema2025,65,FALSE)</f>
        <v/>
      </c>
      <c r="AV503" s="108" t="str">
        <f>VLOOKUP(Tabela2[[#This Row],[SIEMA]],Siema2025,67,FALSE)</f>
        <v/>
      </c>
      <c r="AW503" s="108" t="str">
        <f>VLOOKUP(Tabela2[[#This Row],[SIEMA]],Siema2025,69,FALSE)</f>
        <v/>
      </c>
      <c r="AX503" s="108" t="str">
        <f>VLOOKUP(Tabela2[[#This Row],[SIEMA]],Siema2025,71,FALSE)</f>
        <v/>
      </c>
      <c r="AY503" s="108" t="str">
        <f>VLOOKUP(Tabela2[[#This Row],[SIEMA]],Siema2025,73,FALSE)</f>
        <v/>
      </c>
      <c r="AZ503" s="108" t="str">
        <f>VLOOKUP(Tabela2[[#This Row],[SIEMA]],Siema2025,75,FALSE)</f>
        <v/>
      </c>
      <c r="BA503" s="108" t="str">
        <f>VLOOKUP(Tabela2[[#This Row],[SIEMA]],Siema2025,77,FALSE)</f>
        <v/>
      </c>
      <c r="BB503" s="108" t="str">
        <f>VLOOKUP(Tabela2[[#This Row],[SIEMA]],Siema2025,79,FALSE)</f>
        <v/>
      </c>
      <c r="BC503" s="108" t="str">
        <f>IF(Tabela2[[#This Row],[Outro(s) ]] = "X", "PREENCHER","NA")</f>
        <v>NA</v>
      </c>
      <c r="BD503" s="108" t="str">
        <f>VLOOKUP(Tabela2[[#This Row],[SIEMA]],Siema2025,82,FALSE)</f>
        <v/>
      </c>
      <c r="BE503" s="108" t="str">
        <f>VLOOKUP(Tabela2[[#This Row],[SIEMA]],Siema2025,81,FALSE)</f>
        <v/>
      </c>
      <c r="BF503" s="110" t="str">
        <f>VLOOKUP(Tabela2[[#This Row],[SIEMA]],Siema2025,28,FALSE)</f>
        <v>Petróleo Brasileiro S.A. - PETROBRAS</v>
      </c>
      <c r="BG503" s="110"/>
      <c r="BH503" s="111">
        <v>33000167000101</v>
      </c>
      <c r="BI503" s="112" t="str">
        <f>VLOOKUP(Tabela2[[#This Row],[SIEMA]],Siema2025,107,FALSE)</f>
        <v>Não</v>
      </c>
      <c r="BJ503" s="107" t="s">
        <v>7099</v>
      </c>
      <c r="BK503" s="104" t="s">
        <v>2696</v>
      </c>
      <c r="BL503" s="140">
        <v>45869</v>
      </c>
      <c r="BM503" s="108">
        <f ca="1">IF(Tabela2[[#This Row],[Data de atendimento do Ibama (considerar o primeiro documento/ação)]]="",_xlfn.DAYS(TODAY(),J503),_xlfn.DAYS(Tabela2[[#This Row],[Data de atendimento do Ibama (considerar o primeiro documento/ação)]],J503))</f>
        <v>8</v>
      </c>
      <c r="BN503" s="108" t="str">
        <f>IF(Tabela2[[#This Row],[Atendido pelo Ibama ("Não" ou "Sim")]]="Não","Preencher", IF(Tabela2[[#This Row],[Atendido pelo Ibama ("Não" ou "Sim")]]="Sim","NA",""))</f>
        <v>NA</v>
      </c>
      <c r="BO503" s="114" t="s">
        <v>7100</v>
      </c>
      <c r="BP503" s="108" t="str">
        <f>IF(Tabela2[[#This Row],[Forma de atendimento (primeiro documento/ação)]]= "Outros (especificar)", "PREENCHER","NA")</f>
        <v>NA</v>
      </c>
      <c r="BQ503" s="106" t="s">
        <v>123</v>
      </c>
      <c r="BR503" s="108" t="str">
        <f>IF(Tabela2[[#This Row],[Equipe do Ibama foi a campo? Houve sobrevoo do Poseidon?]] = "Sim", "PREENCHER","NA")</f>
        <v>NA</v>
      </c>
      <c r="BS503" s="108" t="str">
        <f>IF(Tabela2[[#This Row],[Se sim, foi emitida Ordem de Emergência? (informações vinculada à coluna CK)]] = "Sim", "PREENCHER","NA")</f>
        <v>NA</v>
      </c>
      <c r="BT503" s="108" t="s">
        <v>7101</v>
      </c>
      <c r="BU503" s="108" t="s">
        <v>2696</v>
      </c>
      <c r="BV503" s="108" t="s">
        <v>123</v>
      </c>
      <c r="BW503" s="108" t="s">
        <v>2696</v>
      </c>
      <c r="BX503" s="106" t="s">
        <v>7102</v>
      </c>
      <c r="BY503" s="140">
        <v>46141</v>
      </c>
      <c r="BZ503" s="104">
        <f>IF(Tabela2[[#This Row],[Data do documento de encerramento]]="NA","NA",IF(Tabela2[[#This Row],[Data do documento de encerramento]]="","Pendente de conclusão/ encerramento",_xlfn.DAYS(Tabela2[[#This Row],[Data do documento de encerramento]],J503)))</f>
        <v>280</v>
      </c>
      <c r="CA503" s="107"/>
      <c r="CB503" s="107" t="s">
        <v>7888</v>
      </c>
      <c r="CC503" s="107" t="s">
        <v>7459</v>
      </c>
      <c r="CD503" s="107" t="s">
        <v>8905</v>
      </c>
      <c r="CE503" s="107" t="s">
        <v>123</v>
      </c>
      <c r="CF503" s="107" t="s">
        <v>7257</v>
      </c>
    </row>
    <row r="504" spans="1:84">
      <c r="A504" s="169">
        <v>202573150443</v>
      </c>
      <c r="B504" s="170" t="s">
        <v>9290</v>
      </c>
      <c r="C504" s="108" t="str">
        <f>VLOOKUP(Tabela2[[#This Row],[SIEMA]],Siema2025,4,FALSE)</f>
        <v xml:space="preserve"> MG</v>
      </c>
      <c r="D504" s="106" t="str">
        <f>VLOOKUP(Tabela2[[#This Row],[SIEMA]],Siema2025,3,FALSE)</f>
        <v xml:space="preserve">Brumadinho </v>
      </c>
      <c r="E504" s="106" t="str">
        <f>VLOOKUP(Tabela2[[#This Row],[SIEMA]],Siema2025,20,FALSE)</f>
        <v>Barragem B1-A, Serra da Conquistinha</v>
      </c>
      <c r="F504" s="106"/>
      <c r="G504" s="106"/>
      <c r="H504" s="106"/>
      <c r="I504" s="104" t="str">
        <f>VLOOKUP(Tabela2[[#This Row],[SIEMA]],Siema2025,19,FALSE)</f>
        <v/>
      </c>
      <c r="J504" s="105">
        <f>VLOOKUP(Tabela2[[#This Row],[SIEMA]],Siema2025,2,FALSE)</f>
        <v>45861</v>
      </c>
      <c r="K504" s="105" t="str">
        <f>VLOOKUP(Tabela2[[#This Row],[SIEMA]],Siema2025,16,FALSE)</f>
        <v>Quarta</v>
      </c>
      <c r="L504" s="106" t="str">
        <f>IF(Tabela2[[#This Row],[Data]]="","Sem Informação",VLOOKUP(MONTH(Tabela2[[#This Row],[Data]]),'[1]Validação de dados'!$I$1:$J$13,2,0))</f>
        <v>Julho</v>
      </c>
      <c r="M504" s="104">
        <f>YEAR(Tabela2[[#This Row],[Data]])</f>
        <v>2025</v>
      </c>
      <c r="N504" s="105" t="str">
        <f>VLOOKUP(Tabela2[[#This Row],[SIEMA]],Siema2025,17,FALSE)</f>
        <v>Vespertino</v>
      </c>
      <c r="O504" s="105" t="str">
        <f>VLOOKUP(Tabela2[[#This Row],[SIEMA]],Siema2025,5,FALSE)</f>
        <v>Barragem</v>
      </c>
      <c r="P504" s="104" t="str">
        <f>VLOOKUP(Tabela2[[#This Row],[SIEMA]],Siema2025,21,FALSE)</f>
        <v/>
      </c>
      <c r="Q504" s="104" t="s">
        <v>7094</v>
      </c>
      <c r="R504" s="104" t="str">
        <f>VLOOKUP(Tabela2[[#This Row],[SIEMA]],Siema2025,10,FALSE)</f>
        <v>Rejeito de minério de ferro</v>
      </c>
      <c r="S504" s="107" t="str">
        <f>IF(Q504="","", IF(Q504="NC","", IF(Q504="NE","", IF(Q504="NA","",IFERROR(VLOOKUP(Q504,[1]Produtos!$A$1:$C$2319,2,FALSE),"Não Cadastrado")))))</f>
        <v/>
      </c>
      <c r="T504" s="104" t="str">
        <f>VLOOKUP(Tabela2[[#This Row],[SIEMA]],Siema2025,11,FALSE)</f>
        <v/>
      </c>
      <c r="U504" s="104" t="str">
        <f>VLOOKUP(Tabela2[[#This Row],[SIEMA]],Siema2025,12,FALSE)</f>
        <v/>
      </c>
      <c r="V504" s="104" t="str">
        <f>IF(Q504="","",IF(ISNUMBER(Q504)=FALSE,"Não se aplica",IFERROR(VLOOKUP(Q504,Produtos!$A$1:$C$2319,3,FALSE),"Não Cadastrado")))</f>
        <v>Não se aplica</v>
      </c>
      <c r="W504" s="104" t="str">
        <f>VLOOKUP(Tabela2[[#This Row],[SIEMA]],Siema2025,10,FALSE)</f>
        <v>Rejeito de minério de ferro</v>
      </c>
      <c r="X504" s="113" t="str">
        <f>IF(Tabela2[[#This Row],[Origem do acidente]] = "Plataforma", "PREENCHER","NA")</f>
        <v>NA</v>
      </c>
      <c r="Y504" s="109" t="str">
        <f>IF(W504="","", IF(W504="NC","", IF(W504="NE","", IF(W504="NA","",IFERROR(VLOOKUP(W504,Produtos!$A$1:$C$2319,2,FALSE),"Não Cadastrado")))))</f>
        <v>Não Cadastrado</v>
      </c>
      <c r="Z504" s="104" t="str">
        <f>VLOOKUP(Tabela2[[#This Row],[SIEMA]],Siema2025,11,FALSE)</f>
        <v/>
      </c>
      <c r="AA504" s="104" t="str">
        <f>VLOOKUP(Tabela2[[#This Row],[SIEMA]],Siema2025,12,FALSE)</f>
        <v/>
      </c>
      <c r="AB504" s="104" t="str">
        <f>IF(W504="","",IF(ISNUMBER(W504)=FALSE,"Não se aplica",IFERROR(VLOOKUP(W504,Produtos!$A$1:$C$2319,3,FALSE),"Não Cadastrado")))</f>
        <v>Não se aplica</v>
      </c>
      <c r="AC504" s="104"/>
      <c r="AD504" s="108" t="str">
        <f>IF(Tabela2[[#This Row],[Origem do acidente]] = "Plataforma", "PREENCHER","NA")</f>
        <v>NA</v>
      </c>
      <c r="AE504" s="107" t="str">
        <f>IF(AC504="","", IF(AC504="NC","", IF(AC504="NE","", IF(AC504="NA","",IFERROR(VLOOKUP(AC504,Produtos!$A$1:$C$2319,2,FALSE),"Não Cadastrado")))))</f>
        <v/>
      </c>
      <c r="AF504" s="104"/>
      <c r="AG504" s="104"/>
      <c r="AH504" s="104" t="str">
        <f>IF(AC504="","",IF(ISNUMBER(AC504)=FALSE,"Não se aplica",IFERROR(VLOOKUP(AC504,Produtos!$A$1:$C$2319,3,FALSE),"Não Cadastrado")))</f>
        <v/>
      </c>
      <c r="AI504" s="104"/>
      <c r="AJ504" s="104" t="str">
        <f>VLOOKUP(Tabela2[[#This Row],[SIEMA]],Siema2025,26,FALSE)</f>
        <v>Classificação de risco de rompimento</v>
      </c>
      <c r="AK504" s="107"/>
      <c r="AL504" s="107"/>
      <c r="AM504" s="107"/>
      <c r="AN504" s="108" t="str">
        <f>VLOOKUP(Tabela2[[#This Row],[SIEMA]],Siema2025,51,FALSE)</f>
        <v/>
      </c>
      <c r="AO504" s="108" t="str">
        <f>VLOOKUP(Tabela2[[#This Row],[SIEMA]],Siema2025,53,FALSE)</f>
        <v/>
      </c>
      <c r="AP504" s="108" t="str">
        <f>VLOOKUP(Tabela2[[#This Row],[SIEMA]],Siema2025,55,FALSE)</f>
        <v/>
      </c>
      <c r="AQ504" s="108" t="str">
        <f>VLOOKUP(Tabela2[[#This Row],[SIEMA]],Siema2025,57,FALSE)</f>
        <v/>
      </c>
      <c r="AR504" s="108" t="str">
        <f>VLOOKUP(Tabela2[[#This Row],[SIEMA]],Siema2025,59,FALSE)</f>
        <v/>
      </c>
      <c r="AS504" s="108" t="str">
        <f>VLOOKUP(Tabela2[[#This Row],[SIEMA]],Siema2025,61,FALSE)</f>
        <v/>
      </c>
      <c r="AT504" s="108" t="str">
        <f>VLOOKUP(Tabela2[[#This Row],[SIEMA]],Siema2025,63,FALSE)</f>
        <v/>
      </c>
      <c r="AU504" s="108" t="str">
        <f>VLOOKUP(Tabela2[[#This Row],[SIEMA]],Siema2025,65,FALSE)</f>
        <v/>
      </c>
      <c r="AV504" s="108" t="str">
        <f>VLOOKUP(Tabela2[[#This Row],[SIEMA]],Siema2025,67,FALSE)</f>
        <v/>
      </c>
      <c r="AW504" s="108" t="str">
        <f>VLOOKUP(Tabela2[[#This Row],[SIEMA]],Siema2025,69,FALSE)</f>
        <v/>
      </c>
      <c r="AX504" s="108" t="str">
        <f>VLOOKUP(Tabela2[[#This Row],[SIEMA]],Siema2025,71,FALSE)</f>
        <v/>
      </c>
      <c r="AY504" s="108" t="str">
        <f>VLOOKUP(Tabela2[[#This Row],[SIEMA]],Siema2025,73,FALSE)</f>
        <v/>
      </c>
      <c r="AZ504" s="108" t="str">
        <f>VLOOKUP(Tabela2[[#This Row],[SIEMA]],Siema2025,75,FALSE)</f>
        <v/>
      </c>
      <c r="BA504" s="108" t="str">
        <f>VLOOKUP(Tabela2[[#This Row],[SIEMA]],Siema2025,77,FALSE)</f>
        <v/>
      </c>
      <c r="BB504" s="108" t="str">
        <f>VLOOKUP(Tabela2[[#This Row],[SIEMA]],Siema2025,79,FALSE)</f>
        <v>X</v>
      </c>
      <c r="BC504" s="108" t="str">
        <f>IF(Tabela2[[#This Row],[Outro(s) ]] = "X", "PREENCHER","NA")</f>
        <v>PREENCHER</v>
      </c>
      <c r="BD504" s="108" t="str">
        <f>VLOOKUP(Tabela2[[#This Row],[SIEMA]],Siema2025,82,FALSE)</f>
        <v/>
      </c>
      <c r="BE504" s="108" t="str">
        <f>VLOOKUP(Tabela2[[#This Row],[SIEMA]],Siema2025,81,FALSE)</f>
        <v/>
      </c>
      <c r="BF504" s="110" t="str">
        <f>VLOOKUP(Tabela2[[#This Row],[SIEMA]],Siema2025,28,FALSE)</f>
        <v>Emicom Mineração e Terraplenagem Ltda</v>
      </c>
      <c r="BG504" s="110"/>
      <c r="BH504" s="111" t="str">
        <f>VLOOKUP(Tabela2[[#This Row],[SIEMA]],Siema2025,29,FALSE)</f>
        <v/>
      </c>
      <c r="BI504" s="112" t="str">
        <f>VLOOKUP(Tabela2[[#This Row],[SIEMA]],Siema2025,107,FALSE)</f>
        <v>Não</v>
      </c>
      <c r="BJ504" s="107"/>
      <c r="BK504" s="104"/>
      <c r="BL504" s="140"/>
      <c r="BM504" s="108">
        <f ca="1">IF(Tabela2[[#This Row],[Data de atendimento do Ibama (considerar o primeiro documento/ação)]]="",_xlfn.DAYS(TODAY(),J504),_xlfn.DAYS(Tabela2[[#This Row],[Data de atendimento do Ibama (considerar o primeiro documento/ação)]],J504))</f>
        <v>369</v>
      </c>
      <c r="BN504" s="108" t="str">
        <f>IF(Tabela2[[#This Row],[Atendido pelo Ibama ("Não" ou "Sim")]]="Não","Preencher", IF(Tabela2[[#This Row],[Atendido pelo Ibama ("Não" ou "Sim")]]="Sim","NA",""))</f>
        <v/>
      </c>
      <c r="BO504" s="114"/>
      <c r="BP504" s="108" t="str">
        <f>IF(Tabela2[[#This Row],[Forma de atendimento (primeiro documento/ação)]]= "Outros (especificar)", "PREENCHER","NA")</f>
        <v>NA</v>
      </c>
      <c r="BQ504" s="106"/>
      <c r="BR504" s="108" t="str">
        <f>IF(Tabela2[[#This Row],[Equipe do Ibama foi a campo? Houve sobrevoo do Poseidon?]] = "Sim", "PREENCHER","NA")</f>
        <v>NA</v>
      </c>
      <c r="BS504" s="108" t="str">
        <f>IF(Tabela2[[#This Row],[Se sim, foi emitida Ordem de Emergência? (informações vinculada à coluna CK)]] = "Sim", "PREENCHER","NA")</f>
        <v>NA</v>
      </c>
      <c r="BT504" s="108" t="str">
        <f>IF(Tabela2[[#This Row],[Foi elaborado Relatório de Vistoria pelo Ibama? (informações vinculada à coluna CK)]] = "Sim", "PREENCHER","NA")</f>
        <v>NA</v>
      </c>
      <c r="BU504" s="108" t="str">
        <f>IF(Tabela2[[#This Row],[Houve envio de Informações Pós-acidente (preencher "não se aplica" quando de competência estadual/municipal)]] = "Sim", "PREENCHER","NA")</f>
        <v>NA</v>
      </c>
      <c r="BV504" s="108" t="str">
        <f>IF(Tabela2[[#This Row],[Houve avaliação das informações pós-acidente solicitadas/enviadas?]] = "Sim", "PREENCHER","NA")</f>
        <v>NA</v>
      </c>
      <c r="BW504" s="108" t="str">
        <f>IF(Tabela2[[#This Row],[O Ibama aguarda resposta da empresa/OEMA, etc?]] = "Sim", "PREENCHER","NA")</f>
        <v>NA</v>
      </c>
      <c r="BX504" s="106"/>
      <c r="BY504" s="106"/>
      <c r="BZ504" s="104" t="str">
        <f>IF(Tabela2[[#This Row],[Data do documento de encerramento]]="NA","NA",IF(Tabela2[[#This Row],[Data do documento de encerramento]]="","Pendente de conclusão/ encerramento",_xlfn.DAYS(Tabela2[[#This Row],[Data do documento de encerramento]],J504)))</f>
        <v>Pendente de conclusão/ encerramento</v>
      </c>
      <c r="CA504" s="107"/>
      <c r="CB504" s="107"/>
      <c r="CC504" s="107"/>
      <c r="CD504" s="107"/>
      <c r="CE504" s="107"/>
      <c r="CF504" s="107"/>
    </row>
    <row r="505" spans="1:84" ht="45.75">
      <c r="A505" s="169">
        <v>202572457625</v>
      </c>
      <c r="B505" s="170" t="s">
        <v>9291</v>
      </c>
      <c r="C505" s="108" t="str">
        <f>VLOOKUP(Tabela2[[#This Row],[SIEMA]],Siema2025,4,FALSE)</f>
        <v xml:space="preserve"> RJ</v>
      </c>
      <c r="D505" s="106" t="str">
        <f>VLOOKUP(Tabela2[[#This Row],[SIEMA]],Siema2025,3,FALSE)</f>
        <v xml:space="preserve">Duque de Caxias </v>
      </c>
      <c r="E505" s="106" t="s">
        <v>9292</v>
      </c>
      <c r="F505" s="106" t="s">
        <v>9293</v>
      </c>
      <c r="G505" s="106" t="s">
        <v>9294</v>
      </c>
      <c r="H505" s="106" t="s">
        <v>9295</v>
      </c>
      <c r="I505" s="104" t="s">
        <v>7120</v>
      </c>
      <c r="J505" s="105">
        <f>VLOOKUP(Tabela2[[#This Row],[SIEMA]],Siema2025,2,FALSE)</f>
        <v>45862</v>
      </c>
      <c r="K505" s="105" t="str">
        <f>VLOOKUP(Tabela2[[#This Row],[SIEMA]],Siema2025,16,FALSE)</f>
        <v>Quinta</v>
      </c>
      <c r="L505" s="106" t="str">
        <f>IF(Tabela2[[#This Row],[Data]]="","Sem Informação",VLOOKUP(MONTH(Tabela2[[#This Row],[Data]]),'[1]Validação de dados'!$I$1:$J$13,2,0))</f>
        <v>Julho</v>
      </c>
      <c r="M505" s="104">
        <f>YEAR(Tabela2[[#This Row],[Data]])</f>
        <v>2025</v>
      </c>
      <c r="N505" s="105" t="str">
        <f>VLOOKUP(Tabela2[[#This Row],[SIEMA]],Siema2025,17,FALSE)</f>
        <v>Matutino</v>
      </c>
      <c r="O505" s="105" t="str">
        <f>VLOOKUP(Tabela2[[#This Row],[SIEMA]],Siema2025,5,FALSE)</f>
        <v>Rodovia</v>
      </c>
      <c r="P505" s="104" t="str">
        <f>VLOOKUP(Tabela2[[#This Row],[SIEMA]],Siema2025,21,FALSE)</f>
        <v/>
      </c>
      <c r="Q505" s="104">
        <v>3077</v>
      </c>
      <c r="R505" s="104" t="str">
        <f>VLOOKUP(Tabela2[[#This Row],[SIEMA]],Siema2025,10,FALSE)</f>
        <v/>
      </c>
      <c r="S505" s="107" t="str">
        <f>IF(Q505="","", IF(Q505="NC","", IF(Q505="NE","", IF(Q505="NA","",IFERROR(VLOOKUP(Q505,[1]Produtos!$A$1:$C$2319,2,FALSE),"Não Cadastrado")))))</f>
        <v>SUBSTÂNCIA QUE APRESENTA RISCO PARA O MEIO AMBIENTE, SÓLIDA, N.E.</v>
      </c>
      <c r="T505" s="104">
        <v>60</v>
      </c>
      <c r="U505" s="104" t="s">
        <v>7305</v>
      </c>
      <c r="V505" s="104">
        <f>IF(Q505="","",IF(ISNUMBER(Q505)=FALSE,"Não se aplica",IFERROR(VLOOKUP(Q505,Produtos!$A$1:$C$2319,3,FALSE),"Não Cadastrado")))</f>
        <v>9</v>
      </c>
      <c r="W505" s="104">
        <v>1993</v>
      </c>
      <c r="X505" s="113" t="str">
        <f>IF(Tabela2[[#This Row],[Origem do acidente]] = "Plataforma", "PREENCHER","NA")</f>
        <v>NA</v>
      </c>
      <c r="Y505" s="109" t="str">
        <f>IF(W505="","", IF(W505="NC","", IF(W505="NE","", IF(W505="NA","",IFERROR(VLOOKUP(W505,Produtos!$A$1:$C$2319,2,FALSE),"Não Cadastrado")))))</f>
        <v>LÍQUIDO INFLAMÁVEL, N.E.</v>
      </c>
      <c r="Z505" s="104">
        <v>80</v>
      </c>
      <c r="AA505" s="104" t="s">
        <v>648</v>
      </c>
      <c r="AB505" s="104">
        <f>IF(W505="","",IF(ISNUMBER(W505)=FALSE,"Não se aplica",IFERROR(VLOOKUP(W505,Produtos!$A$1:$C$2319,3,FALSE),"Não Cadastrado")))</f>
        <v>3</v>
      </c>
      <c r="AC505" s="104"/>
      <c r="AD505" s="108" t="str">
        <f>IF(Tabela2[[#This Row],[Origem do acidente]] = "Plataforma", "PREENCHER","NA")</f>
        <v>NA</v>
      </c>
      <c r="AE505" s="107" t="str">
        <f>IF(AC505="","", IF(AC505="NC","", IF(AC505="NE","", IF(AC505="NA","",IFERROR(VLOOKUP(AC505,Produtos!$A$1:$C$2319,2,FALSE),"Não Cadastrado")))))</f>
        <v/>
      </c>
      <c r="AF505" s="104"/>
      <c r="AG505" s="104"/>
      <c r="AH505" s="104" t="str">
        <f>IF(AC505="","",IF(ISNUMBER(AC505)=FALSE,"Não se aplica",IFERROR(VLOOKUP(AC505,Produtos!$A$1:$C$2319,3,FALSE),"Não Cadastrado")))</f>
        <v/>
      </c>
      <c r="AI505" s="104"/>
      <c r="AJ505" s="104" t="s">
        <v>9296</v>
      </c>
      <c r="AK505" s="107" t="s">
        <v>7358</v>
      </c>
      <c r="AL505" s="107"/>
      <c r="AM505" s="107"/>
      <c r="AN505" s="108" t="str">
        <f>VLOOKUP(Tabela2[[#This Row],[SIEMA]],Siema2025,51,FALSE)</f>
        <v/>
      </c>
      <c r="AO505" s="108" t="str">
        <f>VLOOKUP(Tabela2[[#This Row],[SIEMA]],Siema2025,53,FALSE)</f>
        <v/>
      </c>
      <c r="AP505" s="108" t="str">
        <f>VLOOKUP(Tabela2[[#This Row],[SIEMA]],Siema2025,55,FALSE)</f>
        <v/>
      </c>
      <c r="AQ505" s="108" t="str">
        <f>VLOOKUP(Tabela2[[#This Row],[SIEMA]],Siema2025,57,FALSE)</f>
        <v/>
      </c>
      <c r="AR505" s="108" t="str">
        <f>VLOOKUP(Tabela2[[#This Row],[SIEMA]],Siema2025,59,FALSE)</f>
        <v/>
      </c>
      <c r="AS505" s="108" t="str">
        <f>VLOOKUP(Tabela2[[#This Row],[SIEMA]],Siema2025,61,FALSE)</f>
        <v/>
      </c>
      <c r="AT505" s="108" t="str">
        <f>VLOOKUP(Tabela2[[#This Row],[SIEMA]],Siema2025,63,FALSE)</f>
        <v/>
      </c>
      <c r="AU505" s="108" t="str">
        <f>VLOOKUP(Tabela2[[#This Row],[SIEMA]],Siema2025,65,FALSE)</f>
        <v/>
      </c>
      <c r="AV505" s="108" t="str">
        <f>VLOOKUP(Tabela2[[#This Row],[SIEMA]],Siema2025,67,FALSE)</f>
        <v/>
      </c>
      <c r="AW505" s="108" t="str">
        <f>VLOOKUP(Tabela2[[#This Row],[SIEMA]],Siema2025,69,FALSE)</f>
        <v/>
      </c>
      <c r="AX505" s="108" t="str">
        <f>VLOOKUP(Tabela2[[#This Row],[SIEMA]],Siema2025,71,FALSE)</f>
        <v/>
      </c>
      <c r="AY505" s="108" t="str">
        <f>VLOOKUP(Tabela2[[#This Row],[SIEMA]],Siema2025,73,FALSE)</f>
        <v/>
      </c>
      <c r="AZ505" s="108" t="str">
        <f>VLOOKUP(Tabela2[[#This Row],[SIEMA]],Siema2025,75,FALSE)</f>
        <v/>
      </c>
      <c r="BA505" s="108" t="str">
        <f>VLOOKUP(Tabela2[[#This Row],[SIEMA]],Siema2025,77,FALSE)</f>
        <v/>
      </c>
      <c r="BB505" s="108"/>
      <c r="BC505" s="108" t="str">
        <f>IF(Tabela2[[#This Row],[Outro(s) ]] = "X", "PREENCHER","NA")</f>
        <v>NA</v>
      </c>
      <c r="BD505" s="108" t="str">
        <f>VLOOKUP(Tabela2[[#This Row],[SIEMA]],Siema2025,82,FALSE)</f>
        <v/>
      </c>
      <c r="BE505" s="108" t="s">
        <v>7181</v>
      </c>
      <c r="BF505" s="110" t="str">
        <f>VLOOKUP(Tabela2[[#This Row],[SIEMA]],Siema2025,28,FALSE)</f>
        <v>INGRAX IND E COMÉRCIO DE GRAXAS S/A</v>
      </c>
      <c r="BG505" s="110"/>
      <c r="BH505" s="111" t="str">
        <f>VLOOKUP(Tabela2[[#This Row],[SIEMA]],Siema2025,29,FALSE)</f>
        <v>77575330000482</v>
      </c>
      <c r="BI505" s="112" t="s">
        <v>2696</v>
      </c>
      <c r="BJ505" s="107" t="s">
        <v>7099</v>
      </c>
      <c r="BK505" s="104" t="s">
        <v>2696</v>
      </c>
      <c r="BL505" s="140">
        <v>45926</v>
      </c>
      <c r="BM505" s="108">
        <f ca="1">IF(Tabela2[[#This Row],[Data de atendimento do Ibama (considerar o primeiro documento/ação)]]="",_xlfn.DAYS(TODAY(),J505),_xlfn.DAYS(Tabela2[[#This Row],[Data de atendimento do Ibama (considerar o primeiro documento/ação)]],J505))</f>
        <v>64</v>
      </c>
      <c r="BN505" s="108" t="str">
        <f>IF(Tabela2[[#This Row],[Atendido pelo Ibama ("Não" ou "Sim")]]="Não","Preencher", IF(Tabela2[[#This Row],[Atendido pelo Ibama ("Não" ou "Sim")]]="Sim","NA",""))</f>
        <v>NA</v>
      </c>
      <c r="BO505" s="114" t="s">
        <v>7138</v>
      </c>
      <c r="BP505" s="108" t="str">
        <f>IF(Tabela2[[#This Row],[Forma de atendimento (primeiro documento/ação)]]= "Outros (especificar)", "PREENCHER","NA")</f>
        <v>NA</v>
      </c>
      <c r="BQ505" s="106" t="s">
        <v>123</v>
      </c>
      <c r="BR505" s="108" t="str">
        <f>IF(Tabela2[[#This Row],[Equipe do Ibama foi a campo? Houve sobrevoo do Poseidon?]] = "Sim", "PREENCHER","NA")</f>
        <v>NA</v>
      </c>
      <c r="BS505" s="108" t="str">
        <f>IF(Tabela2[[#This Row],[Se sim, foi emitida Ordem de Emergência? (informações vinculada à coluna CK)]] = "Sim", "PREENCHER","NA")</f>
        <v>NA</v>
      </c>
      <c r="BT505" s="108" t="s">
        <v>7126</v>
      </c>
      <c r="BU505" s="108" t="s">
        <v>123</v>
      </c>
      <c r="BV505" s="108" t="s">
        <v>123</v>
      </c>
      <c r="BW505" s="108" t="s">
        <v>123</v>
      </c>
      <c r="BX505" s="106" t="s">
        <v>7127</v>
      </c>
      <c r="BY505" s="106"/>
      <c r="BZ505" s="104" t="str">
        <f>IF(Tabela2[[#This Row],[Data do documento de encerramento]]="NA","NA",IF(Tabela2[[#This Row],[Data do documento de encerramento]]="","Pendente de conclusão/ encerramento",_xlfn.DAYS(Tabela2[[#This Row],[Data do documento de encerramento]],J505)))</f>
        <v>Pendente de conclusão/ encerramento</v>
      </c>
      <c r="CA505" s="107" t="s">
        <v>9297</v>
      </c>
      <c r="CB505" s="107"/>
      <c r="CC505" s="107"/>
      <c r="CD505" s="107"/>
      <c r="CE505" s="107"/>
      <c r="CF505" s="107"/>
    </row>
    <row r="506" spans="1:84" ht="60.75">
      <c r="A506" s="182">
        <v>202572510832</v>
      </c>
      <c r="B506" s="118" t="s">
        <v>9298</v>
      </c>
      <c r="C506" s="108" t="s">
        <v>672</v>
      </c>
      <c r="D506" s="106" t="s">
        <v>637</v>
      </c>
      <c r="E506" s="106" t="s">
        <v>8901</v>
      </c>
      <c r="F506" s="106"/>
      <c r="G506" s="106" t="s">
        <v>9299</v>
      </c>
      <c r="H506" s="106" t="s">
        <v>9300</v>
      </c>
      <c r="I506" s="104" t="str">
        <f>VLOOKUP(Tabela2[[#This Row],[SIEMA]],Siema2025,19,FALSE)</f>
        <v>Santos</v>
      </c>
      <c r="J506" s="105">
        <f>VLOOKUP(Tabela2[[#This Row],[SIEMA]],Siema2025,2,FALSE)</f>
        <v>45862</v>
      </c>
      <c r="K506" s="105" t="str">
        <f>VLOOKUP(Tabela2[[#This Row],[SIEMA]],Siema2025,16,FALSE)</f>
        <v>Quinta</v>
      </c>
      <c r="L506" s="106" t="str">
        <f>IF(Tabela2[[#This Row],[Data]]="","Sem Informação",VLOOKUP(MONTH(Tabela2[[#This Row],[Data]]),'[1]Validação de dados'!$I$1:$J$13,2,0))</f>
        <v>Julho</v>
      </c>
      <c r="M506" s="104">
        <f>YEAR(Tabela2[[#This Row],[Data]])</f>
        <v>2025</v>
      </c>
      <c r="N506" s="105" t="str">
        <f>VLOOKUP(Tabela2[[#This Row],[SIEMA]],Siema2025,17,FALSE)</f>
        <v>Madrugada</v>
      </c>
      <c r="O506" s="105" t="s">
        <v>111</v>
      </c>
      <c r="P506" s="104" t="str">
        <f>VLOOKUP(Tabela2[[#This Row],[SIEMA]],Siema2025,21,FALSE)</f>
        <v>Embarcação SAIPEM FDS.</v>
      </c>
      <c r="Q506" s="104" t="s">
        <v>637</v>
      </c>
      <c r="R506" s="104" t="s">
        <v>9301</v>
      </c>
      <c r="S506" s="107" t="s">
        <v>7096</v>
      </c>
      <c r="T506" s="104">
        <v>5.0000000000000001E-3</v>
      </c>
      <c r="U506" s="104" t="s">
        <v>7111</v>
      </c>
      <c r="V506" s="104" t="str">
        <f>IF(Q506="","",IF(ISNUMBER(Q506)=FALSE,"Não se aplica",IFERROR(VLOOKUP(Q506,Produtos!$A$1:$C$2319,3,FALSE),"Não Cadastrado")))</f>
        <v>Não se aplica</v>
      </c>
      <c r="W506" s="104"/>
      <c r="X506" s="113"/>
      <c r="Y506" s="109" t="str">
        <f>IF(W506="","", IF(W506="NC","", IF(W506="NE","", IF(W506="NA","",IFERROR(VLOOKUP(W506,Produtos!$A$1:$C$2319,2,FALSE),"Não Cadastrado")))))</f>
        <v/>
      </c>
      <c r="Z506" s="104"/>
      <c r="AA506" s="104"/>
      <c r="AB506" s="104" t="str">
        <f>IF(W506="","",IF(ISNUMBER(W506)=FALSE,"Não se aplica",IFERROR(VLOOKUP(W506,Produtos!$A$1:$C$2319,3,FALSE),"Não Cadastrado")))</f>
        <v/>
      </c>
      <c r="AC506" s="104"/>
      <c r="AD506" s="108"/>
      <c r="AE506" s="107" t="str">
        <f>IF(AC506="","", IF(AC506="NC","", IF(AC506="NE","", IF(AC506="NA","",IFERROR(VLOOKUP(AC506,Produtos!$A$1:$C$2319,2,FALSE),"Não Cadastrado")))))</f>
        <v/>
      </c>
      <c r="AF506" s="104"/>
      <c r="AG506" s="104"/>
      <c r="AH506" s="104" t="str">
        <f>IF(AC506="","",IF(ISNUMBER(AC506)=FALSE,"Não se aplica",IFERROR(VLOOKUP(AC506,Produtos!$A$1:$C$2319,3,FALSE),"Não Cadastrado")))</f>
        <v/>
      </c>
      <c r="AI506" s="104"/>
      <c r="AJ506" s="104" t="str">
        <f>VLOOKUP(Tabela2[[#This Row],[SIEMA]],Siema2025,26,FALSE)</f>
        <v>Vazamento no tubing do sistema hidráulico do HOC (Hang-off clamp).</v>
      </c>
      <c r="AK506" s="107" t="s">
        <v>7112</v>
      </c>
      <c r="AL506" s="107"/>
      <c r="AM506" s="107"/>
      <c r="AN506" s="108" t="str">
        <f>VLOOKUP(Tabela2[[#This Row],[SIEMA]],Siema2025,51,FALSE)</f>
        <v/>
      </c>
      <c r="AO506" s="108" t="str">
        <f>VLOOKUP(Tabela2[[#This Row],[SIEMA]],Siema2025,53,FALSE)</f>
        <v/>
      </c>
      <c r="AP506" s="108" t="str">
        <f>VLOOKUP(Tabela2[[#This Row],[SIEMA]],Siema2025,55,FALSE)</f>
        <v/>
      </c>
      <c r="AQ506" s="108" t="str">
        <f>VLOOKUP(Tabela2[[#This Row],[SIEMA]],Siema2025,57,FALSE)</f>
        <v/>
      </c>
      <c r="AR506" s="108" t="str">
        <f>VLOOKUP(Tabela2[[#This Row],[SIEMA]],Siema2025,59,FALSE)</f>
        <v/>
      </c>
      <c r="AS506" s="108" t="str">
        <f>VLOOKUP(Tabela2[[#This Row],[SIEMA]],Siema2025,61,FALSE)</f>
        <v>X</v>
      </c>
      <c r="AT506" s="108" t="str">
        <f>VLOOKUP(Tabela2[[#This Row],[SIEMA]],Siema2025,63,FALSE)</f>
        <v/>
      </c>
      <c r="AU506" s="108" t="str">
        <f>VLOOKUP(Tabela2[[#This Row],[SIEMA]],Siema2025,65,FALSE)</f>
        <v/>
      </c>
      <c r="AV506" s="108" t="str">
        <f>VLOOKUP(Tabela2[[#This Row],[SIEMA]],Siema2025,67,FALSE)</f>
        <v/>
      </c>
      <c r="AW506" s="108" t="str">
        <f>VLOOKUP(Tabela2[[#This Row],[SIEMA]],Siema2025,69,FALSE)</f>
        <v/>
      </c>
      <c r="AX506" s="108" t="str">
        <f>VLOOKUP(Tabela2[[#This Row],[SIEMA]],Siema2025,71,FALSE)</f>
        <v/>
      </c>
      <c r="AY506" s="108" t="str">
        <f>VLOOKUP(Tabela2[[#This Row],[SIEMA]],Siema2025,73,FALSE)</f>
        <v/>
      </c>
      <c r="AZ506" s="108" t="str">
        <f>VLOOKUP(Tabela2[[#This Row],[SIEMA]],Siema2025,75,FALSE)</f>
        <v/>
      </c>
      <c r="BA506" s="108" t="str">
        <f>VLOOKUP(Tabela2[[#This Row],[SIEMA]],Siema2025,77,FALSE)</f>
        <v/>
      </c>
      <c r="BB506" s="108" t="str">
        <f>VLOOKUP(Tabela2[[#This Row],[SIEMA]],Siema2025,79,FALSE)</f>
        <v/>
      </c>
      <c r="BC506" s="108" t="str">
        <f>IF(Tabela2[[#This Row],[Outro(s) ]] = "X", "PREENCHER","NA")</f>
        <v>NA</v>
      </c>
      <c r="BD506" s="108" t="str">
        <f>VLOOKUP(Tabela2[[#This Row],[SIEMA]],Siema2025,82,FALSE)</f>
        <v/>
      </c>
      <c r="BE506" s="108" t="str">
        <f>VLOOKUP(Tabela2[[#This Row],[SIEMA]],Siema2025,81,FALSE)</f>
        <v/>
      </c>
      <c r="BF506" s="110" t="str">
        <f>VLOOKUP(Tabela2[[#This Row],[SIEMA]],Siema2025,28,FALSE)</f>
        <v>Petróleo Brasileiro S.A. - PETROBRAS</v>
      </c>
      <c r="BG506" s="110"/>
      <c r="BH506" s="111">
        <v>33000167000101</v>
      </c>
      <c r="BI506" s="112" t="str">
        <f>VLOOKUP(Tabela2[[#This Row],[SIEMA]],Siema2025,107,FALSE)</f>
        <v>Não</v>
      </c>
      <c r="BJ506" s="107" t="s">
        <v>7099</v>
      </c>
      <c r="BK506" s="104" t="s">
        <v>2696</v>
      </c>
      <c r="BL506" s="140">
        <v>45869</v>
      </c>
      <c r="BM506" s="108">
        <f ca="1">IF(Tabela2[[#This Row],[Data de atendimento do Ibama (considerar o primeiro documento/ação)]]="",_xlfn.DAYS(TODAY(),J506),_xlfn.DAYS(Tabela2[[#This Row],[Data de atendimento do Ibama (considerar o primeiro documento/ação)]],J506))</f>
        <v>7</v>
      </c>
      <c r="BN506" s="108" t="str">
        <f>IF(Tabela2[[#This Row],[Atendido pelo Ibama ("Não" ou "Sim")]]="Não","Preencher", IF(Tabela2[[#This Row],[Atendido pelo Ibama ("Não" ou "Sim")]]="Sim","NA",""))</f>
        <v>NA</v>
      </c>
      <c r="BO506" s="114" t="s">
        <v>7100</v>
      </c>
      <c r="BP506" s="108" t="str">
        <f>IF(Tabela2[[#This Row],[Forma de atendimento (primeiro documento/ação)]]= "Outros (especificar)", "PREENCHER","NA")</f>
        <v>NA</v>
      </c>
      <c r="BQ506" s="106" t="s">
        <v>123</v>
      </c>
      <c r="BR506" s="108" t="str">
        <f>IF(Tabela2[[#This Row],[Equipe do Ibama foi a campo? Houve sobrevoo do Poseidon?]] = "Sim", "PREENCHER","NA")</f>
        <v>NA</v>
      </c>
      <c r="BS506" s="108" t="str">
        <f>IF(Tabela2[[#This Row],[Se sim, foi emitida Ordem de Emergência? (informações vinculada à coluna CK)]] = "Sim", "PREENCHER","NA")</f>
        <v>NA</v>
      </c>
      <c r="BT506" s="108" t="s">
        <v>7101</v>
      </c>
      <c r="BU506" s="108" t="s">
        <v>123</v>
      </c>
      <c r="BV506" s="108" t="s">
        <v>123</v>
      </c>
      <c r="BW506" s="108" t="s">
        <v>123</v>
      </c>
      <c r="BX506" s="106" t="s">
        <v>7127</v>
      </c>
      <c r="BY506" s="106"/>
      <c r="BZ506" s="104" t="str">
        <f>IF(Tabela2[[#This Row],[Data do documento de encerramento]]="NA","NA",IF(Tabela2[[#This Row],[Data do documento de encerramento]]="","Pendente de conclusão/ encerramento",_xlfn.DAYS(Tabela2[[#This Row],[Data do documento de encerramento]],J506)))</f>
        <v>Pendente de conclusão/ encerramento</v>
      </c>
      <c r="CA506" s="107"/>
      <c r="CB506" s="107" t="s">
        <v>7158</v>
      </c>
      <c r="CC506" s="107" t="s">
        <v>7324</v>
      </c>
      <c r="CD506" s="107" t="s">
        <v>8905</v>
      </c>
      <c r="CE506" s="107" t="s">
        <v>123</v>
      </c>
      <c r="CF506" s="107" t="s">
        <v>7105</v>
      </c>
    </row>
    <row r="507" spans="1:84" ht="30.75">
      <c r="A507" s="169">
        <v>202572557654</v>
      </c>
      <c r="B507" s="170" t="s">
        <v>9302</v>
      </c>
      <c r="C507" s="108" t="str">
        <f>VLOOKUP(Tabela2[[#This Row],[SIEMA]],Siema2025,4,FALSE)</f>
        <v xml:space="preserve"> SE</v>
      </c>
      <c r="D507" s="106" t="str">
        <f>VLOOKUP(Tabela2[[#This Row],[SIEMA]],Siema2025,3,FALSE)</f>
        <v xml:space="preserve">Carmópolis </v>
      </c>
      <c r="E507" s="106" t="str">
        <f>VLOOKUP(Tabela2[[#This Row],[SIEMA]],Siema2025,20,FALSE)</f>
        <v>Poço 7-CP-1122</v>
      </c>
      <c r="F507" s="106"/>
      <c r="G507" s="106" t="s">
        <v>9303</v>
      </c>
      <c r="H507" s="106" t="s">
        <v>9304</v>
      </c>
      <c r="I507" s="104" t="s">
        <v>7479</v>
      </c>
      <c r="J507" s="105">
        <f>VLOOKUP(Tabela2[[#This Row],[SIEMA]],Siema2025,2,FALSE)</f>
        <v>45862</v>
      </c>
      <c r="K507" s="105" t="str">
        <f>VLOOKUP(Tabela2[[#This Row],[SIEMA]],Siema2025,16,FALSE)</f>
        <v>Quinta</v>
      </c>
      <c r="L507" s="106" t="str">
        <f>IF(Tabela2[[#This Row],[Data]]="","Sem Informação",VLOOKUP(MONTH(Tabela2[[#This Row],[Data]]),'[1]Validação de dados'!$I$1:$J$13,2,0))</f>
        <v>Julho</v>
      </c>
      <c r="M507" s="104">
        <f>YEAR(Tabela2[[#This Row],[Data]])</f>
        <v>2025</v>
      </c>
      <c r="N507" s="105" t="str">
        <f>VLOOKUP(Tabela2[[#This Row],[SIEMA]],Siema2025,17,FALSE)</f>
        <v>Vespertino</v>
      </c>
      <c r="O507" s="105" t="s">
        <v>145</v>
      </c>
      <c r="P507" s="104" t="str">
        <f>VLOOKUP(Tabela2[[#This Row],[SIEMA]],Siema2025,21,FALSE)</f>
        <v>Poço terrestre</v>
      </c>
      <c r="Q507" s="104" t="str">
        <f>VLOOKUP(Tabela2[[#This Row],[SIEMA]],Siema2025,7,FALSE)</f>
        <v/>
      </c>
      <c r="R507" s="104" t="str">
        <f>VLOOKUP(Tabela2[[#This Row],[SIEMA]],Siema2025,10,FALSE)</f>
        <v>Água de injeção</v>
      </c>
      <c r="S507" s="107" t="str">
        <f>IF(Q507="","", IF(Q507="NC","", IF(Q507="NE","", IF(Q507="NA","",IFERROR(VLOOKUP(Q507,[1]Produtos!$A$1:$C$2319,2,FALSE),"Não Cadastrado")))))</f>
        <v/>
      </c>
      <c r="T507" s="104" t="str">
        <f>VLOOKUP(Tabela2[[#This Row],[SIEMA]],Siema2025,11,FALSE)</f>
        <v>0.168</v>
      </c>
      <c r="U507" s="104" t="str">
        <f>VLOOKUP(Tabela2[[#This Row],[SIEMA]],Siema2025,12,FALSE)</f>
        <v>M3</v>
      </c>
      <c r="V507" s="104" t="str">
        <f>IF(Q507="","",IF(ISNUMBER(Q507)=FALSE,"Não se aplica",IFERROR(VLOOKUP(Q507,Produtos!$A$1:$C$2319,3,FALSE),"Não Cadastrado")))</f>
        <v/>
      </c>
      <c r="W507" s="104"/>
      <c r="X507" s="113" t="str">
        <f>IF(Tabela2[[#This Row],[Origem do acidente]] = "Plataforma", "PREENCHER","NA")</f>
        <v>NA</v>
      </c>
      <c r="Y507" s="109" t="str">
        <f>IF(W507="","", IF(W507="NC","", IF(W507="NE","", IF(W507="NA","",IFERROR(VLOOKUP(W507,Produtos!$A$1:$C$2319,2,FALSE),"Não Cadastrado")))))</f>
        <v/>
      </c>
      <c r="Z507" s="104"/>
      <c r="AA507" s="104" t="str">
        <f>VLOOKUP(Tabela2[[#This Row],[SIEMA]],Siema2025,12,FALSE)</f>
        <v>M3</v>
      </c>
      <c r="AB507" s="104" t="str">
        <f>IF(W507="","",IF(ISNUMBER(W507)=FALSE,"Não se aplica",IFERROR(VLOOKUP(W507,Produtos!$A$1:$C$2319,3,FALSE),"Não Cadastrado")))</f>
        <v/>
      </c>
      <c r="AC507" s="104"/>
      <c r="AD507" s="108" t="str">
        <f>IF(Tabela2[[#This Row],[Origem do acidente]] = "Plataforma", "PREENCHER","NA")</f>
        <v>NA</v>
      </c>
      <c r="AE507" s="107" t="str">
        <f>IF(AC507="","", IF(AC507="NC","", IF(AC507="NE","", IF(AC507="NA","",IFERROR(VLOOKUP(AC507,Produtos!$A$1:$C$2319,2,FALSE),"Não Cadastrado")))))</f>
        <v/>
      </c>
      <c r="AF507" s="104"/>
      <c r="AG507" s="104"/>
      <c r="AH507" s="104" t="str">
        <f>IF(AC507="","",IF(ISNUMBER(AC507)=FALSE,"Não se aplica",IFERROR(VLOOKUP(AC507,Produtos!$A$1:$C$2319,3,FALSE),"Não Cadastrado")))</f>
        <v/>
      </c>
      <c r="AI507" s="104"/>
      <c r="AJ507" s="104" t="str">
        <f>VLOOKUP(Tabela2[[#This Row],[SIEMA]],Siema2025,26,FALSE)</f>
        <v>Corrosão</v>
      </c>
      <c r="AK507" s="107"/>
      <c r="AL507" s="107"/>
      <c r="AM507" s="107"/>
      <c r="AN507" s="108" t="str">
        <f>VLOOKUP(Tabela2[[#This Row],[SIEMA]],Siema2025,51,FALSE)</f>
        <v/>
      </c>
      <c r="AO507" s="108" t="str">
        <f>VLOOKUP(Tabela2[[#This Row],[SIEMA]],Siema2025,53,FALSE)</f>
        <v/>
      </c>
      <c r="AP507" s="108" t="str">
        <f>VLOOKUP(Tabela2[[#This Row],[SIEMA]],Siema2025,55,FALSE)</f>
        <v/>
      </c>
      <c r="AQ507" s="108" t="str">
        <f>VLOOKUP(Tabela2[[#This Row],[SIEMA]],Siema2025,57,FALSE)</f>
        <v/>
      </c>
      <c r="AR507" s="108" t="str">
        <f>VLOOKUP(Tabela2[[#This Row],[SIEMA]],Siema2025,59,FALSE)</f>
        <v/>
      </c>
      <c r="AS507" s="108" t="str">
        <f>VLOOKUP(Tabela2[[#This Row],[SIEMA]],Siema2025,61,FALSE)</f>
        <v/>
      </c>
      <c r="AT507" s="108" t="str">
        <f>VLOOKUP(Tabela2[[#This Row],[SIEMA]],Siema2025,63,FALSE)</f>
        <v/>
      </c>
      <c r="AU507" s="108" t="str">
        <f>VLOOKUP(Tabela2[[#This Row],[SIEMA]],Siema2025,65,FALSE)</f>
        <v>X</v>
      </c>
      <c r="AV507" s="108" t="str">
        <f>VLOOKUP(Tabela2[[#This Row],[SIEMA]],Siema2025,67,FALSE)</f>
        <v/>
      </c>
      <c r="AW507" s="108" t="str">
        <f>VLOOKUP(Tabela2[[#This Row],[SIEMA]],Siema2025,69,FALSE)</f>
        <v/>
      </c>
      <c r="AX507" s="108" t="str">
        <f>VLOOKUP(Tabela2[[#This Row],[SIEMA]],Siema2025,71,FALSE)</f>
        <v/>
      </c>
      <c r="AY507" s="108" t="str">
        <f>VLOOKUP(Tabela2[[#This Row],[SIEMA]],Siema2025,73,FALSE)</f>
        <v/>
      </c>
      <c r="AZ507" s="108" t="str">
        <f>VLOOKUP(Tabela2[[#This Row],[SIEMA]],Siema2025,75,FALSE)</f>
        <v/>
      </c>
      <c r="BA507" s="108" t="str">
        <f>VLOOKUP(Tabela2[[#This Row],[SIEMA]],Siema2025,77,FALSE)</f>
        <v/>
      </c>
      <c r="BB507" s="108" t="str">
        <f>VLOOKUP(Tabela2[[#This Row],[SIEMA]],Siema2025,79,FALSE)</f>
        <v/>
      </c>
      <c r="BC507" s="108" t="str">
        <f>IF(Tabela2[[#This Row],[Outro(s) ]] = "X", "PREENCHER","NA")</f>
        <v>NA</v>
      </c>
      <c r="BD507" s="108" t="str">
        <f>VLOOKUP(Tabela2[[#This Row],[SIEMA]],Siema2025,82,FALSE)</f>
        <v/>
      </c>
      <c r="BE507" s="108" t="str">
        <f>VLOOKUP(Tabela2[[#This Row],[SIEMA]],Siema2025,81,FALSE)</f>
        <v/>
      </c>
      <c r="BF507" s="110" t="str">
        <f>VLOOKUP(Tabela2[[#This Row],[SIEMA]],Siema2025,28,FALSE)</f>
        <v>Carmo Energy S.A</v>
      </c>
      <c r="BG507" s="110"/>
      <c r="BH507" s="111" t="str">
        <f>VLOOKUP(Tabela2[[#This Row],[SIEMA]],Siema2025,29,FALSE)</f>
        <v/>
      </c>
      <c r="BI507" s="112" t="str">
        <f>VLOOKUP(Tabela2[[#This Row],[SIEMA]],Siema2025,107,FALSE)</f>
        <v>Não</v>
      </c>
      <c r="BJ507" s="107" t="s">
        <v>7113</v>
      </c>
      <c r="BK507" s="104" t="s">
        <v>2696</v>
      </c>
      <c r="BL507" s="140">
        <v>45877</v>
      </c>
      <c r="BM507" s="108">
        <f ca="1">IF(Tabela2[[#This Row],[Data de atendimento do Ibama (considerar o primeiro documento/ação)]]="",_xlfn.DAYS(TODAY(),J507),_xlfn.DAYS(Tabela2[[#This Row],[Data de atendimento do Ibama (considerar o primeiro documento/ação)]],J507))</f>
        <v>15</v>
      </c>
      <c r="BN507" s="108" t="str">
        <f>IF(Tabela2[[#This Row],[Atendido pelo Ibama ("Não" ou "Sim")]]="Não","Preencher", IF(Tabela2[[#This Row],[Atendido pelo Ibama ("Não" ou "Sim")]]="Sim","NA",""))</f>
        <v>NA</v>
      </c>
      <c r="BO507" s="114" t="s">
        <v>7100</v>
      </c>
      <c r="BP507" s="108" t="str">
        <f>IF(Tabela2[[#This Row],[Forma de atendimento (primeiro documento/ação)]]= "Outros (especificar)", "PREENCHER","NA")</f>
        <v>NA</v>
      </c>
      <c r="BQ507" s="106" t="s">
        <v>123</v>
      </c>
      <c r="BR507" s="108" t="str">
        <f>IF(Tabela2[[#This Row],[Equipe do Ibama foi a campo? Houve sobrevoo do Poseidon?]] = "Sim", "PREENCHER","NA")</f>
        <v>NA</v>
      </c>
      <c r="BS507" s="108" t="str">
        <f>IF(Tabela2[[#This Row],[Se sim, foi emitida Ordem de Emergência? (informações vinculada à coluna CK)]] = "Sim", "PREENCHER","NA")</f>
        <v>NA</v>
      </c>
      <c r="BT507" s="108" t="str">
        <f>IF(Tabela2[[#This Row],[Foi elaborado Relatório de Vistoria pelo Ibama? (informações vinculada à coluna CK)]] = "Sim", "PREENCHER","NA")</f>
        <v>NA</v>
      </c>
      <c r="BU507" s="108" t="s">
        <v>123</v>
      </c>
      <c r="BV507" s="108" t="s">
        <v>2696</v>
      </c>
      <c r="BW507" s="108" t="str">
        <f>IF(Tabela2[[#This Row],[O Ibama aguarda resposta da empresa/OEMA, etc?]] = "Sim", "PREENCHER","NA")</f>
        <v>PREENCHER</v>
      </c>
      <c r="BX507" s="106"/>
      <c r="BY507" s="140"/>
      <c r="BZ507" s="104" t="str">
        <f>IF(Tabela2[[#This Row],[Data do documento de encerramento]]="NA","NA",IF(Tabela2[[#This Row],[Data do documento de encerramento]]="","Pendente de conclusão/ encerramento",_xlfn.DAYS(Tabela2[[#This Row],[Data do documento de encerramento]],J507)))</f>
        <v>Pendente de conclusão/ encerramento</v>
      </c>
      <c r="CA507" s="107"/>
      <c r="CB507" s="107"/>
      <c r="CC507" s="107"/>
      <c r="CD507" s="107"/>
      <c r="CE507" s="107"/>
      <c r="CF507" s="107"/>
    </row>
    <row r="508" spans="1:84" ht="60.75">
      <c r="A508" s="169">
        <v>202572575645</v>
      </c>
      <c r="B508" s="178" t="s">
        <v>9305</v>
      </c>
      <c r="C508" s="108" t="s">
        <v>7135</v>
      </c>
      <c r="D508" s="106" t="s">
        <v>637</v>
      </c>
      <c r="E508" s="106" t="s">
        <v>7454</v>
      </c>
      <c r="F508" s="106"/>
      <c r="G508" s="106" t="s">
        <v>7455</v>
      </c>
      <c r="H508" s="106" t="s">
        <v>7456</v>
      </c>
      <c r="I508" s="104" t="str">
        <f>VLOOKUP(Tabela2[[#This Row],[SIEMA]],Siema2025,19,FALSE)</f>
        <v>Campos</v>
      </c>
      <c r="J508" s="105">
        <f>VLOOKUP(Tabela2[[#This Row],[SIEMA]],Siema2025,2,FALSE)</f>
        <v>45862</v>
      </c>
      <c r="K508" s="105" t="str">
        <f>VLOOKUP(Tabela2[[#This Row],[SIEMA]],Siema2025,16,FALSE)</f>
        <v>Quinta</v>
      </c>
      <c r="L508" s="106" t="str">
        <f>IF(Tabela2[[#This Row],[Data]]="","Sem Informação",VLOOKUP(MONTH(Tabela2[[#This Row],[Data]]),'[1]Validação de dados'!$I$1:$J$13,2,0))</f>
        <v>Julho</v>
      </c>
      <c r="M508" s="104">
        <f>YEAR(Tabela2[[#This Row],[Data]])</f>
        <v>2025</v>
      </c>
      <c r="N508" s="105" t="str">
        <f>VLOOKUP(Tabela2[[#This Row],[SIEMA]],Siema2025,17,FALSE)</f>
        <v>Vespertino</v>
      </c>
      <c r="O508" s="105" t="str">
        <f>VLOOKUP(Tabela2[[#This Row],[SIEMA]],Siema2025,5,FALSE)</f>
        <v>Plataforma</v>
      </c>
      <c r="P508" s="104" t="str">
        <f>VLOOKUP(Tabela2[[#This Row],[SIEMA]],Siema2025,21,FALSE)</f>
        <v>Mancha de origem indeterminada constatada pela plataforma PETROBRAS 58 (P-58).</v>
      </c>
      <c r="Q508" s="104">
        <v>1267</v>
      </c>
      <c r="R508" s="104" t="s">
        <v>2043</v>
      </c>
      <c r="S508" s="107" t="s">
        <v>2043</v>
      </c>
      <c r="T508" s="104">
        <v>1.3</v>
      </c>
      <c r="U508" s="104" t="s">
        <v>7111</v>
      </c>
      <c r="V508" s="104">
        <f>IF(Q508="","",IF(ISNUMBER(Q508)=FALSE,"Não se aplica",IFERROR(VLOOKUP(Q508,Produtos!$A$1:$C$2319,3,FALSE),"Não Cadastrado")))</f>
        <v>3</v>
      </c>
      <c r="W508" s="104" t="str">
        <f>VLOOKUP(Tabela2[[#This Row],[SIEMA]],Siema2025,10,FALSE)</f>
        <v/>
      </c>
      <c r="X508" s="113"/>
      <c r="Y508" s="109" t="str">
        <f>IF(W508="","", IF(W508="NC","", IF(W508="NE","", IF(W508="NA","",IFERROR(VLOOKUP(W508,Produtos!$A$1:$C$2319,2,FALSE),"Não Cadastrado")))))</f>
        <v/>
      </c>
      <c r="Z508" s="104" t="str">
        <f>VLOOKUP(Tabela2[[#This Row],[SIEMA]],Siema2025,11,FALSE)</f>
        <v xml:space="preserve"> </v>
      </c>
      <c r="AA508" s="104" t="str">
        <f>VLOOKUP(Tabela2[[#This Row],[SIEMA]],Siema2025,12,FALSE)</f>
        <v xml:space="preserve"> </v>
      </c>
      <c r="AB508" s="104" t="str">
        <f>IF(W508="","",IF(ISNUMBER(W508)=FALSE,"Não se aplica",IFERROR(VLOOKUP(W508,Produtos!$A$1:$C$2319,3,FALSE),"Não Cadastrado")))</f>
        <v/>
      </c>
      <c r="AC508" s="104"/>
      <c r="AD508" s="108"/>
      <c r="AE508" s="107" t="str">
        <f>IF(AC508="","", IF(AC508="NC","", IF(AC508="NE","", IF(AC508="NA","",IFERROR(VLOOKUP(AC508,Produtos!$A$1:$C$2319,2,FALSE),"Não Cadastrado")))))</f>
        <v/>
      </c>
      <c r="AF508" s="104"/>
      <c r="AG508" s="104"/>
      <c r="AH508" s="104" t="str">
        <f>IF(AC508="","",IF(ISNUMBER(AC508)=FALSE,"Não se aplica",IFERROR(VLOOKUP(AC508,Produtos!$A$1:$C$2319,3,FALSE),"Não Cadastrado")))</f>
        <v/>
      </c>
      <c r="AI508" s="104"/>
      <c r="AJ508" s="104" t="str">
        <f>VLOOKUP(Tabela2[[#This Row],[SIEMA]],Siema2025,26,FALSE)</f>
        <v>Em investigação.</v>
      </c>
      <c r="AK508" s="107" t="s">
        <v>7112</v>
      </c>
      <c r="AL508" s="107" t="s">
        <v>7098</v>
      </c>
      <c r="AM508" s="107"/>
      <c r="AN508" s="108" t="str">
        <f>VLOOKUP(Tabela2[[#This Row],[SIEMA]],Siema2025,51,FALSE)</f>
        <v/>
      </c>
      <c r="AO508" s="108" t="str">
        <f>VLOOKUP(Tabela2[[#This Row],[SIEMA]],Siema2025,53,FALSE)</f>
        <v/>
      </c>
      <c r="AP508" s="108" t="str">
        <f>VLOOKUP(Tabela2[[#This Row],[SIEMA]],Siema2025,55,FALSE)</f>
        <v/>
      </c>
      <c r="AQ508" s="108" t="str">
        <f>VLOOKUP(Tabela2[[#This Row],[SIEMA]],Siema2025,57,FALSE)</f>
        <v/>
      </c>
      <c r="AR508" s="108" t="str">
        <f>VLOOKUP(Tabela2[[#This Row],[SIEMA]],Siema2025,59,FALSE)</f>
        <v/>
      </c>
      <c r="AS508" s="108" t="str">
        <f>VLOOKUP(Tabela2[[#This Row],[SIEMA]],Siema2025,61,FALSE)</f>
        <v>X</v>
      </c>
      <c r="AT508" s="108" t="str">
        <f>VLOOKUP(Tabela2[[#This Row],[SIEMA]],Siema2025,63,FALSE)</f>
        <v/>
      </c>
      <c r="AU508" s="108" t="str">
        <f>VLOOKUP(Tabela2[[#This Row],[SIEMA]],Siema2025,65,FALSE)</f>
        <v/>
      </c>
      <c r="AV508" s="108" t="str">
        <f>VLOOKUP(Tabela2[[#This Row],[SIEMA]],Siema2025,67,FALSE)</f>
        <v/>
      </c>
      <c r="AW508" s="108" t="str">
        <f>VLOOKUP(Tabela2[[#This Row],[SIEMA]],Siema2025,69,FALSE)</f>
        <v/>
      </c>
      <c r="AX508" s="108" t="str">
        <f>VLOOKUP(Tabela2[[#This Row],[SIEMA]],Siema2025,71,FALSE)</f>
        <v/>
      </c>
      <c r="AY508" s="108" t="str">
        <f>VLOOKUP(Tabela2[[#This Row],[SIEMA]],Siema2025,73,FALSE)</f>
        <v/>
      </c>
      <c r="AZ508" s="108" t="str">
        <f>VLOOKUP(Tabela2[[#This Row],[SIEMA]],Siema2025,75,FALSE)</f>
        <v/>
      </c>
      <c r="BA508" s="108" t="str">
        <f>VLOOKUP(Tabela2[[#This Row],[SIEMA]],Siema2025,77,FALSE)</f>
        <v/>
      </c>
      <c r="BB508" s="108" t="str">
        <f>VLOOKUP(Tabela2[[#This Row],[SIEMA]],Siema2025,79,FALSE)</f>
        <v/>
      </c>
      <c r="BC508" s="108" t="str">
        <f>IF(Tabela2[[#This Row],[Outro(s) ]] = "X", "PREENCHER","NA")</f>
        <v>NA</v>
      </c>
      <c r="BD508" s="108" t="str">
        <f>VLOOKUP(Tabela2[[#This Row],[SIEMA]],Siema2025,82,FALSE)</f>
        <v/>
      </c>
      <c r="BE508" s="108" t="str">
        <f>VLOOKUP(Tabela2[[#This Row],[SIEMA]],Siema2025,81,FALSE)</f>
        <v/>
      </c>
      <c r="BF508" s="110" t="str">
        <f>VLOOKUP(Tabela2[[#This Row],[SIEMA]],Siema2025,28,FALSE)</f>
        <v>Petróleo Brasileiro S.A. - PETROBRAS</v>
      </c>
      <c r="BG508" s="110"/>
      <c r="BH508" s="111" t="str">
        <f>VLOOKUP(Tabela2[[#This Row],[SIEMA]],Siema2025,29,FALSE)</f>
        <v>33000167000454</v>
      </c>
      <c r="BI508" s="112" t="s">
        <v>2696</v>
      </c>
      <c r="BJ508" s="107" t="s">
        <v>7099</v>
      </c>
      <c r="BK508" s="104" t="s">
        <v>2696</v>
      </c>
      <c r="BL508" s="140">
        <v>45894</v>
      </c>
      <c r="BM508" s="108">
        <f ca="1">IF(Tabela2[[#This Row],[Data de atendimento do Ibama (considerar o primeiro documento/ação)]]="",_xlfn.DAYS(TODAY(),J508),_xlfn.DAYS(Tabela2[[#This Row],[Data de atendimento do Ibama (considerar o primeiro documento/ação)]],J508))</f>
        <v>32</v>
      </c>
      <c r="BN508" s="108" t="str">
        <f>IF(Tabela2[[#This Row],[Atendido pelo Ibama ("Não" ou "Sim")]]="Não","Preencher", IF(Tabela2[[#This Row],[Atendido pelo Ibama ("Não" ou "Sim")]]="Sim","NA",""))</f>
        <v>NA</v>
      </c>
      <c r="BO508" s="114" t="s">
        <v>7138</v>
      </c>
      <c r="BP508" s="108" t="str">
        <f>IF(Tabela2[[#This Row],[Forma de atendimento (primeiro documento/ação)]]= "Outros (especificar)", "PREENCHER","NA")</f>
        <v>NA</v>
      </c>
      <c r="BQ508" s="106" t="s">
        <v>123</v>
      </c>
      <c r="BR508" s="108" t="str">
        <f>IF(Tabela2[[#This Row],[Equipe do Ibama foi a campo? Houve sobrevoo do Poseidon?]] = "Sim", "PREENCHER","NA")</f>
        <v>NA</v>
      </c>
      <c r="BS508" s="108" t="str">
        <f>IF(Tabela2[[#This Row],[Se sim, foi emitida Ordem de Emergência? (informações vinculada à coluna CK)]] = "Sim", "PREENCHER","NA")</f>
        <v>NA</v>
      </c>
      <c r="BT508" s="108" t="s">
        <v>7101</v>
      </c>
      <c r="BU508" s="108" t="s">
        <v>123</v>
      </c>
      <c r="BV508" s="108" t="s">
        <v>123</v>
      </c>
      <c r="BW508" s="108" t="s">
        <v>123</v>
      </c>
      <c r="BX508" s="106"/>
      <c r="BY508" s="106"/>
      <c r="BZ508" s="104" t="str">
        <f>IF(Tabela2[[#This Row],[Data do documento de encerramento]]="NA","NA",IF(Tabela2[[#This Row],[Data do documento de encerramento]]="","Pendente de conclusão/ encerramento",_xlfn.DAYS(Tabela2[[#This Row],[Data do documento de encerramento]],J508)))</f>
        <v>Pendente de conclusão/ encerramento</v>
      </c>
      <c r="CA508" s="107"/>
      <c r="CB508" s="107"/>
      <c r="CC508" s="107" t="s">
        <v>7194</v>
      </c>
      <c r="CD508" s="107" t="s">
        <v>7296</v>
      </c>
      <c r="CE508" s="107" t="s">
        <v>2696</v>
      </c>
      <c r="CF508" s="107" t="s">
        <v>7141</v>
      </c>
    </row>
    <row r="509" spans="1:84" ht="76.5">
      <c r="A509" s="169">
        <v>202573050455</v>
      </c>
      <c r="B509" s="170" t="s">
        <v>9306</v>
      </c>
      <c r="C509" s="108" t="str">
        <f>VLOOKUP(Tabela2[[#This Row],[SIEMA]],Siema2025,4,FALSE)</f>
        <v xml:space="preserve"> MG</v>
      </c>
      <c r="D509" s="106" t="str">
        <f>VLOOKUP(Tabela2[[#This Row],[SIEMA]],Siema2025,3,FALSE)</f>
        <v xml:space="preserve">Sete Lagoas </v>
      </c>
      <c r="E509" s="106" t="s">
        <v>7746</v>
      </c>
      <c r="F509" s="106"/>
      <c r="G509" s="106" t="s">
        <v>9307</v>
      </c>
      <c r="H509" s="106" t="s">
        <v>9308</v>
      </c>
      <c r="I509" s="104" t="s">
        <v>7120</v>
      </c>
      <c r="J509" s="105">
        <f>VLOOKUP(Tabela2[[#This Row],[SIEMA]],Siema2025,2,FALSE)</f>
        <v>45862</v>
      </c>
      <c r="K509" s="105" t="str">
        <f>VLOOKUP(Tabela2[[#This Row],[SIEMA]],Siema2025,16,FALSE)</f>
        <v>Quinta</v>
      </c>
      <c r="L509" s="106" t="str">
        <f>IF(Tabela2[[#This Row],[Data]]="","Sem Informação",VLOOKUP(MONTH(Tabela2[[#This Row],[Data]]),'[1]Validação de dados'!$I$1:$J$13,2,0))</f>
        <v>Julho</v>
      </c>
      <c r="M509" s="104">
        <f>YEAR(Tabela2[[#This Row],[Data]])</f>
        <v>2025</v>
      </c>
      <c r="N509" s="105" t="str">
        <f>VLOOKUP(Tabela2[[#This Row],[SIEMA]],Siema2025,17,FALSE)</f>
        <v>Vespertino</v>
      </c>
      <c r="O509" s="105" t="str">
        <f>VLOOKUP(Tabela2[[#This Row],[SIEMA]],Siema2025,5,FALSE)</f>
        <v>Rodovia</v>
      </c>
      <c r="P509" s="104" t="str">
        <f>VLOOKUP(Tabela2[[#This Row],[SIEMA]],Siema2025,21,FALSE)</f>
        <v>Transporte Rodoviário</v>
      </c>
      <c r="Q509" s="104">
        <v>1350</v>
      </c>
      <c r="R509" s="104" t="s">
        <v>9309</v>
      </c>
      <c r="S509" s="107" t="str">
        <f>IF(Q509="","", IF(Q509="NC","", IF(Q509="NE","", IF(Q509="NA","",IFERROR(VLOOKUP(Q509,[1]Produtos!$A$1:$C$2319,2,FALSE),"Não Cadastrado")))))</f>
        <v>ENXOFRE</v>
      </c>
      <c r="T509" s="104" t="s">
        <v>6834</v>
      </c>
      <c r="U509" s="104" t="s">
        <v>7062</v>
      </c>
      <c r="V509" s="104">
        <f>IF(Q509="","",IF(ISNUMBER(Q509)=FALSE,"Não se aplica",IFERROR(VLOOKUP(Q509,Produtos!$A$1:$C$2319,3,FALSE),"Não Cadastrado")))</f>
        <v>4.0999999999999996</v>
      </c>
      <c r="W509" s="104" t="s">
        <v>7094</v>
      </c>
      <c r="X509" t="s">
        <v>9310</v>
      </c>
      <c r="Y509" s="109" t="str">
        <f>IF(W509="","", IF(W509="NC","", IF(W509="NE","", IF(W509="NA","",IFERROR(VLOOKUP(W509,Produtos!$A$1:$C$2319,2,FALSE),"Não Cadastrado")))))</f>
        <v/>
      </c>
      <c r="Z509" s="104" t="s">
        <v>6834</v>
      </c>
      <c r="AA509" s="104" t="s">
        <v>7062</v>
      </c>
      <c r="AB509" s="104" t="s">
        <v>7472</v>
      </c>
      <c r="AC509" s="104"/>
      <c r="AD509" s="108" t="str">
        <f>IF(Tabela2[[#This Row],[Origem do acidente]] = "Plataforma", "PREENCHER","NA")</f>
        <v>NA</v>
      </c>
      <c r="AE509" s="107" t="str">
        <f>IF(AC509="","", IF(AC509="NC","", IF(AC509="NE","", IF(AC509="NA","",IFERROR(VLOOKUP(AC509,Produtos!$A$1:$C$2319,2,FALSE),"Não Cadastrado")))))</f>
        <v/>
      </c>
      <c r="AF509" s="104"/>
      <c r="AG509" s="104"/>
      <c r="AH509" s="104" t="str">
        <f>IF(AC509="","",IF(ISNUMBER(AC509)=FALSE,"Não se aplica",IFERROR(VLOOKUP(AC509,Produtos!$A$1:$C$2319,3,FALSE),"Não Cadastrado")))</f>
        <v/>
      </c>
      <c r="AI509" s="104"/>
      <c r="AJ509" s="104" t="str">
        <f>VLOOKUP(Tabela2[[#This Row],[SIEMA]],Siema2025,26,FALSE)</f>
        <v>Colisão seguido de ruptura conteiner e vazamento</v>
      </c>
      <c r="AK509" s="107" t="s">
        <v>7381</v>
      </c>
      <c r="AL509" s="107"/>
      <c r="AM509" s="107"/>
      <c r="AN509" s="108" t="str">
        <f>VLOOKUP(Tabela2[[#This Row],[SIEMA]],Siema2025,51,FALSE)</f>
        <v/>
      </c>
      <c r="AO509" s="108" t="str">
        <f>VLOOKUP(Tabela2[[#This Row],[SIEMA]],Siema2025,53,FALSE)</f>
        <v/>
      </c>
      <c r="AP509" s="108" t="str">
        <f>VLOOKUP(Tabela2[[#This Row],[SIEMA]],Siema2025,55,FALSE)</f>
        <v/>
      </c>
      <c r="AQ509" s="108" t="str">
        <f>VLOOKUP(Tabela2[[#This Row],[SIEMA]],Siema2025,57,FALSE)</f>
        <v/>
      </c>
      <c r="AR509" s="108" t="str">
        <f>VLOOKUP(Tabela2[[#This Row],[SIEMA]],Siema2025,59,FALSE)</f>
        <v/>
      </c>
      <c r="AS509" s="108" t="str">
        <f>VLOOKUP(Tabela2[[#This Row],[SIEMA]],Siema2025,61,FALSE)</f>
        <v/>
      </c>
      <c r="AT509" s="108" t="str">
        <f>VLOOKUP(Tabela2[[#This Row],[SIEMA]],Siema2025,63,FALSE)</f>
        <v/>
      </c>
      <c r="AU509" s="108"/>
      <c r="AV509" s="108" t="str">
        <f>VLOOKUP(Tabela2[[#This Row],[SIEMA]],Siema2025,67,FALSE)</f>
        <v/>
      </c>
      <c r="AW509" s="108" t="str">
        <f>VLOOKUP(Tabela2[[#This Row],[SIEMA]],Siema2025,69,FALSE)</f>
        <v/>
      </c>
      <c r="AX509" s="108" t="str">
        <f>VLOOKUP(Tabela2[[#This Row],[SIEMA]],Siema2025,71,FALSE)</f>
        <v/>
      </c>
      <c r="AY509" s="108" t="str">
        <f>VLOOKUP(Tabela2[[#This Row],[SIEMA]],Siema2025,73,FALSE)</f>
        <v/>
      </c>
      <c r="AZ509" s="108" t="str">
        <f>VLOOKUP(Tabela2[[#This Row],[SIEMA]],Siema2025,75,FALSE)</f>
        <v/>
      </c>
      <c r="BA509" s="108" t="str">
        <f>VLOOKUP(Tabela2[[#This Row],[SIEMA]],Siema2025,77,FALSE)</f>
        <v/>
      </c>
      <c r="BB509" s="108"/>
      <c r="BC509" s="108" t="str">
        <f>IF(Tabela2[[#This Row],[Outro(s) ]] = "X", "PREENCHER","NA")</f>
        <v>NA</v>
      </c>
      <c r="BD509" s="108" t="s">
        <v>7181</v>
      </c>
      <c r="BE509" s="108" t="str">
        <f>VLOOKUP(Tabela2[[#This Row],[SIEMA]],Siema2025,81,FALSE)</f>
        <v/>
      </c>
      <c r="BF509" s="110" t="s">
        <v>6834</v>
      </c>
      <c r="BG509" s="110"/>
      <c r="BH509" s="111" t="s">
        <v>6834</v>
      </c>
      <c r="BI509" s="112" t="str">
        <f>VLOOKUP(Tabela2[[#This Row],[SIEMA]],Siema2025,107,FALSE)</f>
        <v>Não</v>
      </c>
      <c r="BJ509" s="107" t="s">
        <v>7099</v>
      </c>
      <c r="BK509" s="104" t="s">
        <v>2696</v>
      </c>
      <c r="BL509" s="140">
        <v>45873</v>
      </c>
      <c r="BM509" s="108">
        <f ca="1">IF(Tabela2[[#This Row],[Data de atendimento do Ibama (considerar o primeiro documento/ação)]]="",_xlfn.DAYS(TODAY(),J509),_xlfn.DAYS(Tabela2[[#This Row],[Data de atendimento do Ibama (considerar o primeiro documento/ação)]],J509))</f>
        <v>11</v>
      </c>
      <c r="BN509" s="108" t="str">
        <f>IF(Tabela2[[#This Row],[Atendido pelo Ibama ("Não" ou "Sim")]]="Não","Preencher", IF(Tabela2[[#This Row],[Atendido pelo Ibama ("Não" ou "Sim")]]="Sim","NA",""))</f>
        <v>NA</v>
      </c>
      <c r="BO509" s="114" t="s">
        <v>7100</v>
      </c>
      <c r="BP509" s="108" t="str">
        <f>IF(Tabela2[[#This Row],[Forma de atendimento (primeiro documento/ação)]]= "Outros (especificar)", "PREENCHER","NA")</f>
        <v>NA</v>
      </c>
      <c r="BQ509" s="106" t="s">
        <v>123</v>
      </c>
      <c r="BR509" s="108" t="str">
        <f>IF(Tabela2[[#This Row],[Equipe do Ibama foi a campo? Houve sobrevoo do Poseidon?]] = "Sim", "PREENCHER","NA")</f>
        <v>NA</v>
      </c>
      <c r="BS509" s="108" t="str">
        <f>IF(Tabela2[[#This Row],[Se sim, foi emitida Ordem de Emergência? (informações vinculada à coluna CK)]] = "Sim", "PREENCHER","NA")</f>
        <v>NA</v>
      </c>
      <c r="BT509" s="108" t="s">
        <v>7114</v>
      </c>
      <c r="BU509" s="108" t="str">
        <f>IF(Tabela2[[#This Row],[Houve envio de Informações Pós-acidente (preencher "não se aplica" quando de competência estadual/municipal)]] = "Sim", "PREENCHER","NA")</f>
        <v>NA</v>
      </c>
      <c r="BV509" s="108" t="s">
        <v>2696</v>
      </c>
      <c r="BW509" s="108" t="s">
        <v>123</v>
      </c>
      <c r="BX509" s="106" t="s">
        <v>7127</v>
      </c>
      <c r="BY509" s="106"/>
      <c r="BZ509" s="104" t="str">
        <f>IF(Tabela2[[#This Row],[Data do documento de encerramento]]="NA","NA",IF(Tabela2[[#This Row],[Data do documento de encerramento]]="","Pendente de conclusão/ encerramento",_xlfn.DAYS(Tabela2[[#This Row],[Data do documento de encerramento]],J509)))</f>
        <v>Pendente de conclusão/ encerramento</v>
      </c>
      <c r="CA509" s="107"/>
      <c r="CB509" s="107"/>
      <c r="CC509" s="107"/>
      <c r="CD509" s="107"/>
      <c r="CE509" s="107"/>
      <c r="CF509" s="107"/>
    </row>
    <row r="510" spans="1:84" ht="60.75">
      <c r="A510" s="169">
        <v>202573057602</v>
      </c>
      <c r="B510" s="170" t="s">
        <v>9311</v>
      </c>
      <c r="C510" s="108" t="str">
        <f>VLOOKUP(Tabela2[[#This Row],[SIEMA]],Siema2025,4,FALSE)</f>
        <v xml:space="preserve"> MG</v>
      </c>
      <c r="D510" s="106" t="str">
        <f>VLOOKUP(Tabela2[[#This Row],[SIEMA]],Siema2025,3,FALSE)</f>
        <v xml:space="preserve">Betim </v>
      </c>
      <c r="E510" s="106" t="str">
        <f>VLOOKUP(Tabela2[[#This Row],[SIEMA]],Siema2025,20,FALSE)</f>
        <v>Trecho A da Linha Lateral 05 - Parque Industrial de Betim, faixa servidão GASMIG</v>
      </c>
      <c r="F510" s="106"/>
      <c r="G510" s="106" t="s">
        <v>9312</v>
      </c>
      <c r="H510" s="106" t="s">
        <v>9313</v>
      </c>
      <c r="I510" s="104" t="str">
        <f>VLOOKUP(Tabela2[[#This Row],[SIEMA]],Siema2025,19,FALSE)</f>
        <v/>
      </c>
      <c r="J510" s="105">
        <f>VLOOKUP(Tabela2[[#This Row],[SIEMA]],Siema2025,2,FALSE)</f>
        <v>45862</v>
      </c>
      <c r="K510" s="105" t="str">
        <f>VLOOKUP(Tabela2[[#This Row],[SIEMA]],Siema2025,16,FALSE)</f>
        <v>Quinta</v>
      </c>
      <c r="L510" s="106" t="str">
        <f>IF(Tabela2[[#This Row],[Data]]="","Sem Informação",VLOOKUP(MONTH(Tabela2[[#This Row],[Data]]),'[1]Validação de dados'!$I$1:$J$13,2,0))</f>
        <v>Julho</v>
      </c>
      <c r="M510" s="104">
        <f>YEAR(Tabela2[[#This Row],[Data]])</f>
        <v>2025</v>
      </c>
      <c r="N510" s="105" t="str">
        <f>VLOOKUP(Tabela2[[#This Row],[SIEMA]],Siema2025,17,FALSE)</f>
        <v>Vespertino</v>
      </c>
      <c r="O510" s="105" t="str">
        <f>VLOOKUP(Tabela2[[#This Row],[SIEMA]],Siema2025,5,FALSE)</f>
        <v>Outro(s)</v>
      </c>
      <c r="P510" s="104" t="str">
        <f>VLOOKUP(Tabela2[[#This Row],[SIEMA]],Siema2025,21,FALSE)</f>
        <v/>
      </c>
      <c r="Q510" s="104" t="str">
        <f>VLOOKUP(Tabela2[[#This Row],[SIEMA]],Siema2025,7,FALSE)</f>
        <v/>
      </c>
      <c r="R510" s="104" t="str">
        <f>VLOOKUP(Tabela2[[#This Row],[SIEMA]],Siema2025,10,FALSE)</f>
        <v>Fluido de Perfuração</v>
      </c>
      <c r="S510" s="107" t="str">
        <f>IF(Q510="","", IF(Q510="NC","", IF(Q510="NE","", IF(Q510="NA","",IFERROR(VLOOKUP(Q510,[1]Produtos!$A$1:$C$2319,2,FALSE),"Não Cadastrado")))))</f>
        <v/>
      </c>
      <c r="T510" s="104" t="str">
        <f>VLOOKUP(Tabela2[[#This Row],[SIEMA]],Siema2025,11,FALSE)</f>
        <v>100</v>
      </c>
      <c r="U510" s="104" t="str">
        <f>VLOOKUP(Tabela2[[#This Row],[SIEMA]],Siema2025,12,FALSE)</f>
        <v>L</v>
      </c>
      <c r="V510" s="104" t="str">
        <f>IF(Q510="","",IF(ISNUMBER(Q510)=FALSE,"Não se aplica",IFERROR(VLOOKUP(Q510,Produtos!$A$1:$C$2319,3,FALSE),"Não Cadastrado")))</f>
        <v/>
      </c>
      <c r="W510" s="104" t="str">
        <f>VLOOKUP(Tabela2[[#This Row],[SIEMA]],Siema2025,10,FALSE)</f>
        <v>Fluido de Perfuração</v>
      </c>
      <c r="X510" s="113" t="str">
        <f>IF(Tabela2[[#This Row],[Origem do acidente]] = "Plataforma", "PREENCHER","NA")</f>
        <v>NA</v>
      </c>
      <c r="Y510" s="109" t="str">
        <f>IF(W510="","", IF(W510="NC","", IF(W510="NE","", IF(W510="NA","",IFERROR(VLOOKUP(W510,Produtos!$A$1:$C$2319,2,FALSE),"Não Cadastrado")))))</f>
        <v>Não Cadastrado</v>
      </c>
      <c r="Z510" s="104" t="str">
        <f>VLOOKUP(Tabela2[[#This Row],[SIEMA]],Siema2025,11,FALSE)</f>
        <v>100</v>
      </c>
      <c r="AA510" s="104" t="str">
        <f>VLOOKUP(Tabela2[[#This Row],[SIEMA]],Siema2025,12,FALSE)</f>
        <v>L</v>
      </c>
      <c r="AB510" s="104" t="str">
        <f>IF(W510="","",IF(ISNUMBER(W510)=FALSE,"Não se aplica",IFERROR(VLOOKUP(W510,Produtos!$A$1:$C$2319,3,FALSE),"Não Cadastrado")))</f>
        <v>Não se aplica</v>
      </c>
      <c r="AC510" s="104"/>
      <c r="AD510" s="108" t="str">
        <f>IF(Tabela2[[#This Row],[Origem do acidente]] = "Plataforma", "PREENCHER","NA")</f>
        <v>NA</v>
      </c>
      <c r="AE510" s="107" t="str">
        <f>IF(AC510="","", IF(AC510="NC","", IF(AC510="NE","", IF(AC510="NA","",IFERROR(VLOOKUP(AC510,Produtos!$A$1:$C$2319,2,FALSE),"Não Cadastrado")))))</f>
        <v/>
      </c>
      <c r="AF510" s="104"/>
      <c r="AG510" s="104"/>
      <c r="AH510" s="104" t="str">
        <f>IF(AC510="","",IF(ISNUMBER(AC510)=FALSE,"Não se aplica",IFERROR(VLOOKUP(AC510,Produtos!$A$1:$C$2319,3,FALSE),"Não Cadastrado")))</f>
        <v/>
      </c>
      <c r="AI510" s="104"/>
      <c r="AJ510" s="104" t="str">
        <f>VLOOKUP(Tabela2[[#This Row],[SIEMA]],Siema2025,26,FALSE)</f>
        <v>Durante realização de obras</v>
      </c>
      <c r="AK510" s="107" t="s">
        <v>7229</v>
      </c>
      <c r="AL510" s="107"/>
      <c r="AM510" s="107"/>
      <c r="AN510" s="108" t="str">
        <f>VLOOKUP(Tabela2[[#This Row],[SIEMA]],Siema2025,51,FALSE)</f>
        <v/>
      </c>
      <c r="AO510" s="108" t="str">
        <f>VLOOKUP(Tabela2[[#This Row],[SIEMA]],Siema2025,53,FALSE)</f>
        <v/>
      </c>
      <c r="AP510" s="108" t="str">
        <f>VLOOKUP(Tabela2[[#This Row],[SIEMA]],Siema2025,55,FALSE)</f>
        <v/>
      </c>
      <c r="AQ510" s="108" t="str">
        <f>VLOOKUP(Tabela2[[#This Row],[SIEMA]],Siema2025,57,FALSE)</f>
        <v/>
      </c>
      <c r="AR510" s="108" t="str">
        <f>VLOOKUP(Tabela2[[#This Row],[SIEMA]],Siema2025,59,FALSE)</f>
        <v/>
      </c>
      <c r="AS510" s="108" t="str">
        <f>VLOOKUP(Tabela2[[#This Row],[SIEMA]],Siema2025,61,FALSE)</f>
        <v/>
      </c>
      <c r="AT510" s="108" t="str">
        <f>VLOOKUP(Tabela2[[#This Row],[SIEMA]],Siema2025,63,FALSE)</f>
        <v/>
      </c>
      <c r="AU510" s="108" t="str">
        <f>VLOOKUP(Tabela2[[#This Row],[SIEMA]],Siema2025,65,FALSE)</f>
        <v>X</v>
      </c>
      <c r="AV510" s="108" t="str">
        <f>VLOOKUP(Tabela2[[#This Row],[SIEMA]],Siema2025,67,FALSE)</f>
        <v/>
      </c>
      <c r="AW510" s="108" t="str">
        <f>VLOOKUP(Tabela2[[#This Row],[SIEMA]],Siema2025,69,FALSE)</f>
        <v/>
      </c>
      <c r="AX510" s="108" t="str">
        <f>VLOOKUP(Tabela2[[#This Row],[SIEMA]],Siema2025,71,FALSE)</f>
        <v/>
      </c>
      <c r="AY510" s="108" t="str">
        <f>VLOOKUP(Tabela2[[#This Row],[SIEMA]],Siema2025,73,FALSE)</f>
        <v/>
      </c>
      <c r="AZ510" s="108" t="str">
        <f>VLOOKUP(Tabela2[[#This Row],[SIEMA]],Siema2025,75,FALSE)</f>
        <v/>
      </c>
      <c r="BA510" s="108" t="str">
        <f>VLOOKUP(Tabela2[[#This Row],[SIEMA]],Siema2025,77,FALSE)</f>
        <v/>
      </c>
      <c r="BB510" s="108" t="str">
        <f>VLOOKUP(Tabela2[[#This Row],[SIEMA]],Siema2025,79,FALSE)</f>
        <v/>
      </c>
      <c r="BC510" s="108" t="str">
        <f>IF(Tabela2[[#This Row],[Outro(s) ]] = "X", "PREENCHER","NA")</f>
        <v>NA</v>
      </c>
      <c r="BD510" s="108" t="str">
        <f>VLOOKUP(Tabela2[[#This Row],[SIEMA]],Siema2025,82,FALSE)</f>
        <v/>
      </c>
      <c r="BE510" s="108" t="str">
        <f>VLOOKUP(Tabela2[[#This Row],[SIEMA]],Siema2025,81,FALSE)</f>
        <v/>
      </c>
      <c r="BF510" s="110" t="str">
        <f>VLOOKUP(Tabela2[[#This Row],[SIEMA]],Siema2025,28,FALSE)</f>
        <v>GASMIG</v>
      </c>
      <c r="BG510" s="110"/>
      <c r="BH510" s="111" t="str">
        <f>VLOOKUP(Tabela2[[#This Row],[SIEMA]],Siema2025,29,FALSE)</f>
        <v/>
      </c>
      <c r="BI510" s="112" t="str">
        <f>VLOOKUP(Tabela2[[#This Row],[SIEMA]],Siema2025,107,FALSE)</f>
        <v>Não</v>
      </c>
      <c r="BJ510" s="107" t="s">
        <v>7113</v>
      </c>
      <c r="BK510" s="104" t="s">
        <v>2696</v>
      </c>
      <c r="BL510" s="140">
        <v>45868</v>
      </c>
      <c r="BM510" s="108">
        <f ca="1">IF(Tabela2[[#This Row],[Data de atendimento do Ibama (considerar o primeiro documento/ação)]]="",_xlfn.DAYS(TODAY(),J510),_xlfn.DAYS(Tabela2[[#This Row],[Data de atendimento do Ibama (considerar o primeiro documento/ação)]],J510))</f>
        <v>6</v>
      </c>
      <c r="BN510" s="108" t="str">
        <f>IF(Tabela2[[#This Row],[Atendido pelo Ibama ("Não" ou "Sim")]]="Não","Preencher", IF(Tabela2[[#This Row],[Atendido pelo Ibama ("Não" ou "Sim")]]="Sim","NA",""))</f>
        <v>NA</v>
      </c>
      <c r="BO510" s="114" t="s">
        <v>7182</v>
      </c>
      <c r="BP510" s="108" t="str">
        <f>IF(Tabela2[[#This Row],[Forma de atendimento (primeiro documento/ação)]]= "Outros (especificar)", "PREENCHER","NA")</f>
        <v>NA</v>
      </c>
      <c r="BQ510" s="106" t="s">
        <v>123</v>
      </c>
      <c r="BR510" s="108" t="str">
        <f>IF(Tabela2[[#This Row],[Equipe do Ibama foi a campo? Houve sobrevoo do Poseidon?]] = "Sim", "PREENCHER","NA")</f>
        <v>NA</v>
      </c>
      <c r="BS510" s="108" t="s">
        <v>7120</v>
      </c>
      <c r="BT510" s="108" t="s">
        <v>7225</v>
      </c>
      <c r="BU510" s="108" t="s">
        <v>2696</v>
      </c>
      <c r="BV510" s="108" t="s">
        <v>123</v>
      </c>
      <c r="BW510" s="108" t="s">
        <v>2696</v>
      </c>
      <c r="BX510" s="106" t="s">
        <v>7115</v>
      </c>
      <c r="BY510" s="140">
        <v>45937</v>
      </c>
      <c r="BZ510" s="104">
        <f>IF(Tabela2[[#This Row],[Data do documento de encerramento]]="NA","NA",IF(Tabela2[[#This Row],[Data do documento de encerramento]]="","Pendente de conclusão/ encerramento",_xlfn.DAYS(Tabela2[[#This Row],[Data do documento de encerramento]],J510)))</f>
        <v>75</v>
      </c>
      <c r="CA510" s="107"/>
      <c r="CB510" s="107"/>
      <c r="CC510" s="107"/>
      <c r="CD510" s="107"/>
      <c r="CE510" s="107"/>
      <c r="CF510" s="107"/>
    </row>
    <row r="511" spans="1:84" ht="30.75">
      <c r="A511" s="169">
        <v>202572539640</v>
      </c>
      <c r="B511" s="170" t="s">
        <v>9314</v>
      </c>
      <c r="C511" s="108" t="str">
        <f>VLOOKUP(Tabela2[[#This Row],[SIEMA]],Siema2025,4,FALSE)</f>
        <v>SP</v>
      </c>
      <c r="D511" s="106" t="str">
        <f>VLOOKUP(Tabela2[[#This Row],[SIEMA]],Siema2025,3,FALSE)</f>
        <v>Embu-Guaçu</v>
      </c>
      <c r="E511" s="106" t="str">
        <f>VLOOKUP(Tabela2[[#This Row],[SIEMA]],Siema2025,20,FALSE)</f>
        <v/>
      </c>
      <c r="F511" s="106"/>
      <c r="G511" s="106" t="s">
        <v>9315</v>
      </c>
      <c r="H511" s="106" t="s">
        <v>9316</v>
      </c>
      <c r="I511" s="104" t="s">
        <v>7120</v>
      </c>
      <c r="J511" s="105">
        <f>VLOOKUP(Tabela2[[#This Row],[SIEMA]],Siema2025,2,FALSE)</f>
        <v>45863</v>
      </c>
      <c r="K511" s="105" t="str">
        <f>VLOOKUP(Tabela2[[#This Row],[SIEMA]],Siema2025,16,FALSE)</f>
        <v>Sexta</v>
      </c>
      <c r="L511" s="106" t="str">
        <f>IF(Tabela2[[#This Row],[Data]]="","Sem Informação",VLOOKUP(MONTH(Tabela2[[#This Row],[Data]]),'[1]Validação de dados'!$I$1:$J$13,2,0))</f>
        <v>Julho</v>
      </c>
      <c r="M511" s="104">
        <f>YEAR(Tabela2[[#This Row],[Data]])</f>
        <v>2025</v>
      </c>
      <c r="N511" s="105" t="str">
        <f>VLOOKUP(Tabela2[[#This Row],[SIEMA]],Siema2025,17,FALSE)</f>
        <v>Matutino</v>
      </c>
      <c r="O511" s="105" t="str">
        <f>VLOOKUP(Tabela2[[#This Row],[SIEMA]],Siema2025,5,FALSE)</f>
        <v>Ferrovia</v>
      </c>
      <c r="P511" s="104" t="str">
        <f>VLOOKUP(Tabela2[[#This Row],[SIEMA]],Siema2025,21,FALSE)</f>
        <v>Vandalismo na ferrovia com abertura de 1 bicas em 1 vagões graneleiro carregado com milho.</v>
      </c>
      <c r="Q511" s="104" t="s">
        <v>7127</v>
      </c>
      <c r="R511" s="104" t="s">
        <v>7127</v>
      </c>
      <c r="S511" s="107" t="s">
        <v>365</v>
      </c>
      <c r="T511" s="104" t="str">
        <f>VLOOKUP(Tabela2[[#This Row],[SIEMA]],Siema2025,11,FALSE)</f>
        <v>90</v>
      </c>
      <c r="U511" s="104" t="s">
        <v>7121</v>
      </c>
      <c r="V511" s="104" t="s">
        <v>7127</v>
      </c>
      <c r="W511" s="104"/>
      <c r="X511" s="113"/>
      <c r="Y511" s="109" t="str">
        <f>IF(W511="","", IF(W511="NC","", IF(W511="NE","", IF(W511="NA","",IFERROR(VLOOKUP(W511,Produtos!$A$1:$C$2319,2,FALSE),"Não Cadastrado")))))</f>
        <v/>
      </c>
      <c r="Z511" s="104"/>
      <c r="AA511" s="104"/>
      <c r="AB511" s="104" t="str">
        <f>IF(W511="","",IF(ISNUMBER(W511)=FALSE,"Não se aplica",IFERROR(VLOOKUP(W511,Produtos!$A$1:$C$2319,3,FALSE),"Não Cadastrado")))</f>
        <v/>
      </c>
      <c r="AC511" s="104"/>
      <c r="AD511" s="108"/>
      <c r="AE511" s="107" t="str">
        <f>IF(AC511="","", IF(AC511="NC","", IF(AC511="NE","", IF(AC511="NA","",IFERROR(VLOOKUP(AC511,Produtos!$A$1:$C$2319,2,FALSE),"Não Cadastrado")))))</f>
        <v/>
      </c>
      <c r="AF511" s="104"/>
      <c r="AG511" s="104"/>
      <c r="AH511" s="104" t="str">
        <f>IF(AC511="","",IF(ISNUMBER(AC511)=FALSE,"Não se aplica",IFERROR(VLOOKUP(AC511,Produtos!$A$1:$C$2319,3,FALSE),"Não Cadastrado")))</f>
        <v/>
      </c>
      <c r="AI511" s="104"/>
      <c r="AJ511" s="104" t="str">
        <f>VLOOKUP(Tabela2[[#This Row],[SIEMA]],Siema2025,26,FALSE)</f>
        <v>Ato criminoso caracterizado pela abertura de bicas em vagão graneleiro ferroviário carregado com milho.</v>
      </c>
      <c r="AK511" s="107" t="s">
        <v>7122</v>
      </c>
      <c r="AL511" s="107"/>
      <c r="AM511" s="107"/>
      <c r="AN511" s="108" t="str">
        <f>VLOOKUP(Tabela2[[#This Row],[SIEMA]],Siema2025,51,FALSE)</f>
        <v/>
      </c>
      <c r="AO511" s="108" t="str">
        <f>VLOOKUP(Tabela2[[#This Row],[SIEMA]],Siema2025,53,FALSE)</f>
        <v/>
      </c>
      <c r="AP511" s="108" t="str">
        <f>VLOOKUP(Tabela2[[#This Row],[SIEMA]],Siema2025,55,FALSE)</f>
        <v/>
      </c>
      <c r="AQ511" s="108" t="str">
        <f>VLOOKUP(Tabela2[[#This Row],[SIEMA]],Siema2025,57,FALSE)</f>
        <v/>
      </c>
      <c r="AR511" s="108" t="str">
        <f>VLOOKUP(Tabela2[[#This Row],[SIEMA]],Siema2025,59,FALSE)</f>
        <v/>
      </c>
      <c r="AS511" s="108" t="str">
        <f>VLOOKUP(Tabela2[[#This Row],[SIEMA]],Siema2025,61,FALSE)</f>
        <v/>
      </c>
      <c r="AT511" s="108" t="str">
        <f>VLOOKUP(Tabela2[[#This Row],[SIEMA]],Siema2025,63,FALSE)</f>
        <v/>
      </c>
      <c r="AU511" s="108" t="str">
        <f>VLOOKUP(Tabela2[[#This Row],[SIEMA]],Siema2025,65,FALSE)</f>
        <v>X</v>
      </c>
      <c r="AV511" s="108" t="str">
        <f>VLOOKUP(Tabela2[[#This Row],[SIEMA]],Siema2025,67,FALSE)</f>
        <v/>
      </c>
      <c r="AW511" s="108" t="str">
        <f>VLOOKUP(Tabela2[[#This Row],[SIEMA]],Siema2025,69,FALSE)</f>
        <v/>
      </c>
      <c r="AX511" s="108" t="str">
        <f>VLOOKUP(Tabela2[[#This Row],[SIEMA]],Siema2025,71,FALSE)</f>
        <v/>
      </c>
      <c r="AY511" s="108" t="str">
        <f>VLOOKUP(Tabela2[[#This Row],[SIEMA]],Siema2025,73,FALSE)</f>
        <v/>
      </c>
      <c r="AZ511" s="108" t="str">
        <f>VLOOKUP(Tabela2[[#This Row],[SIEMA]],Siema2025,75,FALSE)</f>
        <v/>
      </c>
      <c r="BA511" s="108" t="str">
        <f>VLOOKUP(Tabela2[[#This Row],[SIEMA]],Siema2025,77,FALSE)</f>
        <v/>
      </c>
      <c r="BB511" s="108" t="str">
        <f>VLOOKUP(Tabela2[[#This Row],[SIEMA]],Siema2025,79,FALSE)</f>
        <v/>
      </c>
      <c r="BC511" s="108" t="str">
        <f>IF(Tabela2[[#This Row],[Outro(s) ]] = "X", "PREENCHER","NA")</f>
        <v>NA</v>
      </c>
      <c r="BD511" s="108" t="str">
        <f>VLOOKUP(Tabela2[[#This Row],[SIEMA]],Siema2025,82,FALSE)</f>
        <v/>
      </c>
      <c r="BE511" s="108" t="str">
        <f>VLOOKUP(Tabela2[[#This Row],[SIEMA]],Siema2025,81,FALSE)</f>
        <v/>
      </c>
      <c r="BF511" s="110" t="s">
        <v>3066</v>
      </c>
      <c r="BG511" s="110" t="s">
        <v>7123</v>
      </c>
      <c r="BH511" s="111" t="str">
        <f>VLOOKUP(Tabela2[[#This Row],[SIEMA]],Siema2025,29,FALSE)</f>
        <v>02502844000166</v>
      </c>
      <c r="BI511" s="112" t="str">
        <f>VLOOKUP(Tabela2[[#This Row],[SIEMA]],Siema2025,107,FALSE)</f>
        <v>Não</v>
      </c>
      <c r="BJ511" s="107" t="s">
        <v>7099</v>
      </c>
      <c r="BK511" s="104" t="s">
        <v>2696</v>
      </c>
      <c r="BL511" s="140">
        <v>45868</v>
      </c>
      <c r="BM511" s="108">
        <f ca="1">IF(Tabela2[[#This Row],[Data de atendimento do Ibama (considerar o primeiro documento/ação)]]="",_xlfn.DAYS(TODAY(),J511),_xlfn.DAYS(Tabela2[[#This Row],[Data de atendimento do Ibama (considerar o primeiro documento/ação)]],J511))</f>
        <v>5</v>
      </c>
      <c r="BN511" s="108" t="str">
        <f>IF(Tabela2[[#This Row],[Atendido pelo Ibama ("Não" ou "Sim")]]="Não","Preencher", IF(Tabela2[[#This Row],[Atendido pelo Ibama ("Não" ou "Sim")]]="Sim","NA",""))</f>
        <v>NA</v>
      </c>
      <c r="BO511" s="114" t="s">
        <v>7100</v>
      </c>
      <c r="BP511" s="108" t="str">
        <f>IF(Tabela2[[#This Row],[Forma de atendimento (primeiro documento/ação)]]= "Outros (especificar)", "PREENCHER","NA")</f>
        <v>NA</v>
      </c>
      <c r="BQ511" s="106" t="s">
        <v>123</v>
      </c>
      <c r="BR511" s="108" t="str">
        <f>IF(Tabela2[[#This Row],[Equipe do Ibama foi a campo? Houve sobrevoo do Poseidon?]] = "Sim", "PREENCHER","NA")</f>
        <v>NA</v>
      </c>
      <c r="BS511" s="108" t="str">
        <f>IF(Tabela2[[#This Row],[Se sim, foi emitida Ordem de Emergência? (informações vinculada à coluna CK)]] = "Sim", "PREENCHER","NA")</f>
        <v>NA</v>
      </c>
      <c r="BT511" s="108" t="s">
        <v>7101</v>
      </c>
      <c r="BU511" s="108" t="s">
        <v>123</v>
      </c>
      <c r="BV511" s="108" t="s">
        <v>123</v>
      </c>
      <c r="BW511" s="108" t="s">
        <v>123</v>
      </c>
      <c r="BX511" s="106"/>
      <c r="BY511" s="140"/>
      <c r="BZ511" s="104" t="str">
        <f>IF(Tabela2[[#This Row],[Data do documento de encerramento]]="NA","NA",IF(Tabela2[[#This Row],[Data do documento de encerramento]]="","Pendente de conclusão/ encerramento",_xlfn.DAYS(Tabela2[[#This Row],[Data do documento de encerramento]],J511)))</f>
        <v>Pendente de conclusão/ encerramento</v>
      </c>
      <c r="CA511" s="107" t="s">
        <v>9317</v>
      </c>
      <c r="CB511" s="107"/>
      <c r="CC511" s="127"/>
      <c r="CD511" s="107"/>
      <c r="CE511" s="107"/>
      <c r="CF511" s="107"/>
    </row>
    <row r="512" spans="1:84" ht="60.75">
      <c r="A512" s="169">
        <v>202572550413</v>
      </c>
      <c r="B512" s="170" t="s">
        <v>9318</v>
      </c>
      <c r="C512" s="108" t="s">
        <v>7135</v>
      </c>
      <c r="D512" s="106" t="s">
        <v>637</v>
      </c>
      <c r="E512" s="106" t="s">
        <v>9319</v>
      </c>
      <c r="F512" s="106"/>
      <c r="G512" s="118" t="s">
        <v>9320</v>
      </c>
      <c r="H512" s="106" t="s">
        <v>9321</v>
      </c>
      <c r="I512" s="104" t="str">
        <f>VLOOKUP(Tabela2[[#This Row],[SIEMA]],Siema2025,19,FALSE)</f>
        <v>Campos</v>
      </c>
      <c r="J512" s="105">
        <f>VLOOKUP(Tabela2[[#This Row],[SIEMA]],Siema2025,2,FALSE)</f>
        <v>45863</v>
      </c>
      <c r="K512" s="105" t="str">
        <f>VLOOKUP(Tabela2[[#This Row],[SIEMA]],Siema2025,16,FALSE)</f>
        <v>Sexta</v>
      </c>
      <c r="L512" s="106" t="str">
        <f>IF(Tabela2[[#This Row],[Data]]="","Sem Informação",VLOOKUP(MONTH(Tabela2[[#This Row],[Data]]),'[1]Validação de dados'!$I$1:$J$13,2,0))</f>
        <v>Julho</v>
      </c>
      <c r="M512" s="104">
        <f>YEAR(Tabela2[[#This Row],[Data]])</f>
        <v>2025</v>
      </c>
      <c r="N512" s="105" t="str">
        <f>VLOOKUP(Tabela2[[#This Row],[SIEMA]],Siema2025,17,FALSE)</f>
        <v>Matutino</v>
      </c>
      <c r="O512" s="105" t="str">
        <f>VLOOKUP(Tabela2[[#This Row],[SIEMA]],Siema2025,5,FALSE)</f>
        <v>Plataforma</v>
      </c>
      <c r="P512" s="104" t="str">
        <f>VLOOKUP(Tabela2[[#This Row],[SIEMA]],Siema2025,21,FALSE)</f>
        <v>Em 25/07/2025 às 08:20 foi observada uma mancha no lado oeste da Peregrino B. Esta foi causada durante a intervenção para substituição das mangueiras flexíveis de sucção e descarga da bomba 1298-51-P-5190 do tanque de resíduo oleoso proveniente da sala dos geradores e contenção externa da unidade de cimentação, o qual é localizado no cellar deck da unidade.Esta bomba fica instalada em um skid com contenção, e piso gradeado ao redor. Ao desconectar os flanges da bomba, observou-se gotas de água oleosa sendo deslocados para fora da área contida em função do forte vento e chuva.</v>
      </c>
      <c r="Q512">
        <v>3082</v>
      </c>
      <c r="R512" s="104" t="s">
        <v>1714</v>
      </c>
      <c r="S512" s="107" t="s">
        <v>1714</v>
      </c>
      <c r="T512" s="104" t="s">
        <v>9322</v>
      </c>
      <c r="U512" s="104" t="s">
        <v>7111</v>
      </c>
      <c r="V512" s="104">
        <f>IF(Q512="","",IF(ISNUMBER(Q512)=FALSE,"Não se aplica",IFERROR(VLOOKUP(Q512,Produtos!$A$1:$C$2319,3,FALSE),"Não Cadastrado")))</f>
        <v>9</v>
      </c>
      <c r="W512" s="104" t="str">
        <f>VLOOKUP(Tabela2[[#This Row],[SIEMA]],Siema2025,10,FALSE)</f>
        <v/>
      </c>
      <c r="X512" s="113"/>
      <c r="Y512" s="109" t="str">
        <f>IF(W512="","", IF(W512="NC","", IF(W512="NE","", IF(W512="NA","",IFERROR(VLOOKUP(W512,Produtos!$A$1:$C$2319,2,FALSE),"Não Cadastrado")))))</f>
        <v/>
      </c>
      <c r="Z512" s="104" t="str">
        <f>VLOOKUP(Tabela2[[#This Row],[SIEMA]],Siema2025,11,FALSE)</f>
        <v xml:space="preserve"> </v>
      </c>
      <c r="AA512" s="104" t="str">
        <f>VLOOKUP(Tabela2[[#This Row],[SIEMA]],Siema2025,12,FALSE)</f>
        <v xml:space="preserve"> </v>
      </c>
      <c r="AB512" s="104" t="str">
        <f>IF(W512="","",IF(ISNUMBER(W512)=FALSE,"Não se aplica",IFERROR(VLOOKUP(W512,Produtos!$A$1:$C$2319,3,FALSE),"Não Cadastrado")))</f>
        <v/>
      </c>
      <c r="AC512" s="104"/>
      <c r="AD512" s="108"/>
      <c r="AE512" s="107" t="str">
        <f>IF(AC512="","", IF(AC512="NC","", IF(AC512="NE","", IF(AC512="NA","",IFERROR(VLOOKUP(AC512,Produtos!$A$1:$C$2319,2,FALSE),"Não Cadastrado")))))</f>
        <v/>
      </c>
      <c r="AF512" s="104"/>
      <c r="AG512" s="104"/>
      <c r="AH512" s="104" t="str">
        <f>IF(AC512="","",IF(ISNUMBER(AC512)=FALSE,"Não se aplica",IFERROR(VLOOKUP(AC512,Produtos!$A$1:$C$2319,3,FALSE),"Não Cadastrado")))</f>
        <v/>
      </c>
      <c r="AI512" s="104"/>
      <c r="AJ512" s="104" t="str">
        <f>VLOOKUP(Tabela2[[#This Row],[SIEMA]],Siema2025,26,FALSE)</f>
        <v>Resíduo de água oleosa remanescente na linha após flushing do sistema.</v>
      </c>
      <c r="AK512" s="107" t="s">
        <v>7229</v>
      </c>
      <c r="AL512" s="107"/>
      <c r="AM512" s="107"/>
      <c r="AN512" s="108" t="str">
        <f>VLOOKUP(Tabela2[[#This Row],[SIEMA]],Siema2025,51,FALSE)</f>
        <v/>
      </c>
      <c r="AO512" s="108" t="str">
        <f>VLOOKUP(Tabela2[[#This Row],[SIEMA]],Siema2025,53,FALSE)</f>
        <v/>
      </c>
      <c r="AP512" s="108" t="str">
        <f>VLOOKUP(Tabela2[[#This Row],[SIEMA]],Siema2025,55,FALSE)</f>
        <v/>
      </c>
      <c r="AQ512" s="108" t="str">
        <f>VLOOKUP(Tabela2[[#This Row],[SIEMA]],Siema2025,57,FALSE)</f>
        <v/>
      </c>
      <c r="AR512" s="108" t="str">
        <f>VLOOKUP(Tabela2[[#This Row],[SIEMA]],Siema2025,59,FALSE)</f>
        <v/>
      </c>
      <c r="AS512" s="108" t="str">
        <f>VLOOKUP(Tabela2[[#This Row],[SIEMA]],Siema2025,61,FALSE)</f>
        <v>X</v>
      </c>
      <c r="AT512" s="108" t="str">
        <f>VLOOKUP(Tabela2[[#This Row],[SIEMA]],Siema2025,63,FALSE)</f>
        <v/>
      </c>
      <c r="AU512" s="108" t="str">
        <f>VLOOKUP(Tabela2[[#This Row],[SIEMA]],Siema2025,65,FALSE)</f>
        <v/>
      </c>
      <c r="AV512" s="108" t="str">
        <f>VLOOKUP(Tabela2[[#This Row],[SIEMA]],Siema2025,67,FALSE)</f>
        <v/>
      </c>
      <c r="AW512" s="108" t="str">
        <f>VLOOKUP(Tabela2[[#This Row],[SIEMA]],Siema2025,69,FALSE)</f>
        <v/>
      </c>
      <c r="AX512" s="108" t="str">
        <f>VLOOKUP(Tabela2[[#This Row],[SIEMA]],Siema2025,71,FALSE)</f>
        <v/>
      </c>
      <c r="AY512" s="108" t="str">
        <f>VLOOKUP(Tabela2[[#This Row],[SIEMA]],Siema2025,73,FALSE)</f>
        <v/>
      </c>
      <c r="AZ512" s="108" t="str">
        <f>VLOOKUP(Tabela2[[#This Row],[SIEMA]],Siema2025,75,FALSE)</f>
        <v/>
      </c>
      <c r="BA512" s="108" t="str">
        <f>VLOOKUP(Tabela2[[#This Row],[SIEMA]],Siema2025,77,FALSE)</f>
        <v/>
      </c>
      <c r="BB512" s="108" t="str">
        <f>VLOOKUP(Tabela2[[#This Row],[SIEMA]],Siema2025,79,FALSE)</f>
        <v/>
      </c>
      <c r="BC512" s="108" t="str">
        <f>IF(Tabela2[[#This Row],[Outro(s) ]] = "X", "PREENCHER","NA")</f>
        <v>NA</v>
      </c>
      <c r="BD512" s="108" t="str">
        <f>VLOOKUP(Tabela2[[#This Row],[SIEMA]],Siema2025,82,FALSE)</f>
        <v/>
      </c>
      <c r="BE512" s="108" t="str">
        <f>VLOOKUP(Tabela2[[#This Row],[SIEMA]],Siema2025,81,FALSE)</f>
        <v/>
      </c>
      <c r="BF512" s="110" t="str">
        <f>VLOOKUP(Tabela2[[#This Row],[SIEMA]],Siema2025,28,FALSE)</f>
        <v>Equinor Brasil Energia</v>
      </c>
      <c r="BG512" s="110"/>
      <c r="BH512" s="111" t="str">
        <f>VLOOKUP(Tabela2[[#This Row],[SIEMA]],Siema2025,29,FALSE)</f>
        <v>04028583000110</v>
      </c>
      <c r="BI512" s="112" t="s">
        <v>2696</v>
      </c>
      <c r="BJ512" s="107" t="s">
        <v>7099</v>
      </c>
      <c r="BK512" s="104" t="s">
        <v>2696</v>
      </c>
      <c r="BL512" s="140">
        <v>45894</v>
      </c>
      <c r="BM512" s="108">
        <f ca="1">IF(Tabela2[[#This Row],[Data de atendimento do Ibama (considerar o primeiro documento/ação)]]="",_xlfn.DAYS(TODAY(),J512),_xlfn.DAYS(Tabela2[[#This Row],[Data de atendimento do Ibama (considerar o primeiro documento/ação)]],J512))</f>
        <v>31</v>
      </c>
      <c r="BN512" s="108" t="str">
        <f>IF(Tabela2[[#This Row],[Atendido pelo Ibama ("Não" ou "Sim")]]="Não","Preencher", IF(Tabela2[[#This Row],[Atendido pelo Ibama ("Não" ou "Sim")]]="Sim","NA",""))</f>
        <v>NA</v>
      </c>
      <c r="BO512" s="114" t="s">
        <v>7138</v>
      </c>
      <c r="BP512" s="108" t="str">
        <f>IF(Tabela2[[#This Row],[Forma de atendimento (primeiro documento/ação)]]= "Outros (especificar)", "PREENCHER","NA")</f>
        <v>NA</v>
      </c>
      <c r="BQ512" s="106" t="s">
        <v>123</v>
      </c>
      <c r="BR512" s="108" t="str">
        <f>IF(Tabela2[[#This Row],[Equipe do Ibama foi a campo? Houve sobrevoo do Poseidon?]] = "Sim", "PREENCHER","NA")</f>
        <v>NA</v>
      </c>
      <c r="BS512" s="108" t="str">
        <f>IF(Tabela2[[#This Row],[Se sim, foi emitida Ordem de Emergência? (informações vinculada à coluna CK)]] = "Sim", "PREENCHER","NA")</f>
        <v>NA</v>
      </c>
      <c r="BT512" s="108" t="s">
        <v>7101</v>
      </c>
      <c r="BU512" s="108" t="s">
        <v>123</v>
      </c>
      <c r="BV512" s="108" t="s">
        <v>123</v>
      </c>
      <c r="BW512" s="108" t="s">
        <v>123</v>
      </c>
      <c r="BX512" s="106"/>
      <c r="BY512" s="106"/>
      <c r="BZ512" s="104" t="str">
        <f>IF(Tabela2[[#This Row],[Data do documento de encerramento]]="NA","NA",IF(Tabela2[[#This Row],[Data do documento de encerramento]]="","Pendente de conclusão/ encerramento",_xlfn.DAYS(Tabela2[[#This Row],[Data do documento de encerramento]],J512)))</f>
        <v>Pendente de conclusão/ encerramento</v>
      </c>
      <c r="CA512" s="107"/>
      <c r="CB512" s="107"/>
      <c r="CC512" s="107" t="s">
        <v>7194</v>
      </c>
      <c r="CD512" s="107" t="s">
        <v>9323</v>
      </c>
      <c r="CE512" s="107" t="s">
        <v>2696</v>
      </c>
      <c r="CF512" s="107" t="s">
        <v>7141</v>
      </c>
    </row>
    <row r="513" spans="1:84" ht="275.25">
      <c r="A513" s="169">
        <v>202572582832</v>
      </c>
      <c r="B513" s="118" t="s">
        <v>9324</v>
      </c>
      <c r="C513" s="108" t="str">
        <f>VLOOKUP(Tabela2[[#This Row],[SIEMA]],Siema2025,4,FALSE)</f>
        <v xml:space="preserve"> RJ</v>
      </c>
      <c r="D513" s="106" t="str">
        <f>VLOOKUP(Tabela2[[#This Row],[SIEMA]],Siema2025,3,FALSE)</f>
        <v xml:space="preserve">Macaé </v>
      </c>
      <c r="E513" s="106" t="s">
        <v>7630</v>
      </c>
      <c r="F513" s="106" t="s">
        <v>9325</v>
      </c>
      <c r="G513" t="s">
        <v>9326</v>
      </c>
      <c r="H513" t="s">
        <v>9327</v>
      </c>
      <c r="I513" s="104" t="s">
        <v>7120</v>
      </c>
      <c r="J513" s="105">
        <f>VLOOKUP(Tabela2[[#This Row],[SIEMA]],Siema2025,2,FALSE)</f>
        <v>45863</v>
      </c>
      <c r="K513" s="105" t="str">
        <f>VLOOKUP(Tabela2[[#This Row],[SIEMA]],Siema2025,16,FALSE)</f>
        <v>Sexta</v>
      </c>
      <c r="L513" s="106" t="str">
        <f>IF(Tabela2[[#This Row],[Data]]="","Sem Informação",VLOOKUP(MONTH(Tabela2[[#This Row],[Data]]),'[1]Validação de dados'!$I$1:$J$13,2,0))</f>
        <v>Julho</v>
      </c>
      <c r="M513" s="104">
        <f>YEAR(Tabela2[[#This Row],[Data]])</f>
        <v>2025</v>
      </c>
      <c r="N513" s="105" t="str">
        <f>VLOOKUP(Tabela2[[#This Row],[SIEMA]],Siema2025,17,FALSE)</f>
        <v>Vespertino</v>
      </c>
      <c r="O513" s="105" t="s">
        <v>320</v>
      </c>
      <c r="P513" s="203" t="str">
        <f>VLOOKUP(Tabela2[[#This Row],[SIEMA]],Siema2025,21,FALSE)</f>
        <v>Embarcação LOCAR XX.</v>
      </c>
      <c r="Q513" s="104" t="s">
        <v>7094</v>
      </c>
      <c r="R513" t="s">
        <v>9328</v>
      </c>
      <c r="S513" s="107" t="s">
        <v>541</v>
      </c>
      <c r="T513" s="104">
        <v>2.0000000000000002E-5</v>
      </c>
      <c r="U513" s="104" t="str">
        <f>VLOOKUP(Tabela2[[#This Row],[SIEMA]],Siema2025,12,FALSE)</f>
        <v>M3</v>
      </c>
      <c r="V513" s="104" t="str">
        <f>IF(Q513="","",IF(ISNUMBER(Q513)=FALSE,"Não se aplica",IFERROR(VLOOKUP(Q513,Produtos!$A$1:$C$2319,3,FALSE),"Não Cadastrado")))</f>
        <v>Não se aplica</v>
      </c>
      <c r="W513" s="104"/>
      <c r="X513" s="113"/>
      <c r="Y513" s="109" t="str">
        <f>IF(W513="","", IF(W513="NC","", IF(W513="NE","", IF(W513="NA","",IFERROR(VLOOKUP(W513,Produtos!$A$1:$C$2319,2,FALSE),"Não Cadastrado")))))</f>
        <v/>
      </c>
      <c r="Z513" s="104"/>
      <c r="AA513" s="104"/>
      <c r="AB513" s="104" t="str">
        <f>IF(W513="","",IF(ISNUMBER(W513)=FALSE,"Não se aplica",IFERROR(VLOOKUP(W513,Produtos!$A$1:$C$2319,3,FALSE),"Não Cadastrado")))</f>
        <v/>
      </c>
      <c r="AC513" s="104"/>
      <c r="AD513" s="108"/>
      <c r="AE513" s="107" t="str">
        <f>IF(AC513="","", IF(AC513="NC","", IF(AC513="NE","", IF(AC513="NA","",IFERROR(VLOOKUP(AC513,Produtos!$A$1:$C$2319,2,FALSE),"Não Cadastrado")))))</f>
        <v/>
      </c>
      <c r="AF513" s="104"/>
      <c r="AG513" s="104"/>
      <c r="AH513" s="104" t="str">
        <f>IF(AC513="","",IF(ISNUMBER(AC513)=FALSE,"Não se aplica",IFERROR(VLOOKUP(AC513,Produtos!$A$1:$C$2319,3,FALSE),"Não Cadastrado")))</f>
        <v/>
      </c>
      <c r="AI513" s="113"/>
      <c r="AJ513" s="203" t="str">
        <f>VLOOKUP(Tabela2[[#This Row],[SIEMA]],Siema2025,26,FALSE)</f>
        <v>Atualização doa dia 15-08-2025
Falha no planejamento da atividade de manutenção - Recomendação do fabricante e/ou norma e/ou padrões para procedimento de inspeção, teste e manutenção inadequados. Embora os planos de manutenção estivessem em dia, o dano na mangueira hidráulica não foi identificado antecipadamente. Isso ocorreu devido à dificuldade de acesso ao local de instalação da mangueira, o que comprometeu a precisão das inspeções visuais mensais. (Empresa Locar).
Procedimento operacional inadequado - A mangueira não foi montada de acordo com as melhores práticas do mercado. Durante a instalação do sistema, ela foi posicionada de forma que, em determinadas movimentações do guindaste, entrava em contato com a quina exposta de um componente. Esse atrito contínuo causou, ao longo do tempo, desgaste na capa externa da mangueira, expondo a malha metálica às intempéries e resultando em fragilização por corrosão. (Empresa Locar).</v>
      </c>
      <c r="AK513" s="107" t="s">
        <v>7285</v>
      </c>
      <c r="AL513" s="107" t="s">
        <v>7098</v>
      </c>
      <c r="AM513" s="107"/>
      <c r="AN513" s="108" t="str">
        <f>VLOOKUP(Tabela2[[#This Row],[SIEMA]],Siema2025,51,FALSE)</f>
        <v/>
      </c>
      <c r="AO513" s="108" t="str">
        <f>VLOOKUP(Tabela2[[#This Row],[SIEMA]],Siema2025,53,FALSE)</f>
        <v/>
      </c>
      <c r="AP513" s="108" t="str">
        <f>VLOOKUP(Tabela2[[#This Row],[SIEMA]],Siema2025,55,FALSE)</f>
        <v/>
      </c>
      <c r="AQ513" s="108" t="str">
        <f>VLOOKUP(Tabela2[[#This Row],[SIEMA]],Siema2025,57,FALSE)</f>
        <v/>
      </c>
      <c r="AR513" s="108" t="str">
        <f>VLOOKUP(Tabela2[[#This Row],[SIEMA]],Siema2025,59,FALSE)</f>
        <v/>
      </c>
      <c r="AS513" s="108" t="str">
        <f>VLOOKUP(Tabela2[[#This Row],[SIEMA]],Siema2025,61,FALSE)</f>
        <v>X</v>
      </c>
      <c r="AT513" s="108" t="str">
        <f>VLOOKUP(Tabela2[[#This Row],[SIEMA]],Siema2025,63,FALSE)</f>
        <v/>
      </c>
      <c r="AU513" s="108" t="str">
        <f>VLOOKUP(Tabela2[[#This Row],[SIEMA]],Siema2025,65,FALSE)</f>
        <v/>
      </c>
      <c r="AV513" s="108" t="str">
        <f>VLOOKUP(Tabela2[[#This Row],[SIEMA]],Siema2025,67,FALSE)</f>
        <v/>
      </c>
      <c r="AW513" s="108" t="str">
        <f>VLOOKUP(Tabela2[[#This Row],[SIEMA]],Siema2025,69,FALSE)</f>
        <v/>
      </c>
      <c r="AX513" s="108" t="str">
        <f>VLOOKUP(Tabela2[[#This Row],[SIEMA]],Siema2025,71,FALSE)</f>
        <v/>
      </c>
      <c r="AY513" s="108" t="str">
        <f>VLOOKUP(Tabela2[[#This Row],[SIEMA]],Siema2025,73,FALSE)</f>
        <v/>
      </c>
      <c r="AZ513" s="108" t="str">
        <f>VLOOKUP(Tabela2[[#This Row],[SIEMA]],Siema2025,75,FALSE)</f>
        <v/>
      </c>
      <c r="BA513" s="108" t="str">
        <f>VLOOKUP(Tabela2[[#This Row],[SIEMA]],Siema2025,77,FALSE)</f>
        <v/>
      </c>
      <c r="BB513" s="108" t="str">
        <f>VLOOKUP(Tabela2[[#This Row],[SIEMA]],Siema2025,79,FALSE)</f>
        <v/>
      </c>
      <c r="BC513" s="108" t="str">
        <f>IF(Tabela2[[#This Row],[Outro(s) ]] = "X", "PREENCHER","NA")</f>
        <v>NA</v>
      </c>
      <c r="BD513" s="108" t="str">
        <f>VLOOKUP(Tabela2[[#This Row],[SIEMA]],Siema2025,82,FALSE)</f>
        <v/>
      </c>
      <c r="BE513" s="108" t="str">
        <f>VLOOKUP(Tabela2[[#This Row],[SIEMA]],Siema2025,81,FALSE)</f>
        <v/>
      </c>
      <c r="BF513" s="110" t="str">
        <f>VLOOKUP(Tabela2[[#This Row],[SIEMA]],Siema2025,28,FALSE)</f>
        <v>Petróleo Brasileiro S.A. - PETROBRAS</v>
      </c>
      <c r="BG513" s="204"/>
      <c r="BH513" s="111" t="str">
        <f>VLOOKUP(Tabela2[[#This Row],[SIEMA]],Siema2025,29,FALSE)</f>
        <v>33000167100750</v>
      </c>
      <c r="BI513" s="112" t="s">
        <v>2696</v>
      </c>
      <c r="BJ513" s="107" t="s">
        <v>7113</v>
      </c>
      <c r="BK513" s="104" t="s">
        <v>2696</v>
      </c>
      <c r="BL513" s="140">
        <v>45944</v>
      </c>
      <c r="BM513" s="108">
        <f ca="1">IF(Tabela2[[#This Row],[Data de atendimento do Ibama (considerar o primeiro documento/ação)]]="",_xlfn.DAYS(TODAY(),J513),_xlfn.DAYS(Tabela2[[#This Row],[Data de atendimento do Ibama (considerar o primeiro documento/ação)]],J513))</f>
        <v>81</v>
      </c>
      <c r="BN513" s="108" t="str">
        <f>IF(Tabela2[[#This Row],[Atendido pelo Ibama ("Não" ou "Sim")]]="Não","Preencher", IF(Tabela2[[#This Row],[Atendido pelo Ibama ("Não" ou "Sim")]]="Sim","NA",""))</f>
        <v>NA</v>
      </c>
      <c r="BO513" s="114" t="s">
        <v>7138</v>
      </c>
      <c r="BP513" s="108" t="str">
        <f>IF(Tabela2[[#This Row],[Forma de atendimento (primeiro documento/ação)]]= "Outros (especificar)", "PREENCHER","NA")</f>
        <v>NA</v>
      </c>
      <c r="BQ513" s="106" t="s">
        <v>123</v>
      </c>
      <c r="BR513" s="108" t="str">
        <f>IF(Tabela2[[#This Row],[Equipe do Ibama foi a campo? Houve sobrevoo do Poseidon?]] = "Sim", "PREENCHER","NA")</f>
        <v>NA</v>
      </c>
      <c r="BS513" s="261" t="s">
        <v>7120</v>
      </c>
      <c r="BT513" s="108" t="s">
        <v>637</v>
      </c>
      <c r="BU513" s="108" t="str">
        <f>IF(Tabela2[[#This Row],[Houve envio de Informações Pós-acidente (preencher "não se aplica" quando de competência estadual/municipal)]] = "Sim", "PREENCHER","NA")</f>
        <v>NA</v>
      </c>
      <c r="BV513" s="108" t="s">
        <v>2696</v>
      </c>
      <c r="BW513" s="108" t="s">
        <v>2696</v>
      </c>
      <c r="BX513" s="106" t="s">
        <v>7115</v>
      </c>
      <c r="BY513" s="140">
        <v>46013</v>
      </c>
      <c r="BZ513" s="104">
        <f>IF(Tabela2[[#This Row],[Data do documento de encerramento]]="NA","NA",IF(Tabela2[[#This Row],[Data do documento de encerramento]]="","Pendente de conclusão/ encerramento",_xlfn.DAYS(Tabela2[[#This Row],[Data do documento de encerramento]],J513)))</f>
        <v>150</v>
      </c>
      <c r="CA513" s="107" t="s">
        <v>9329</v>
      </c>
      <c r="CB513" s="107"/>
      <c r="CC513" s="107"/>
      <c r="CD513" s="107"/>
      <c r="CE513" s="107"/>
      <c r="CF513" s="107"/>
    </row>
    <row r="514" spans="1:84" ht="30.75">
      <c r="A514" s="169">
        <v>202573050419</v>
      </c>
      <c r="B514" s="170" t="s">
        <v>9330</v>
      </c>
      <c r="C514" s="108" t="str">
        <f>VLOOKUP(Tabela2[[#This Row],[SIEMA]],Siema2025,4,FALSE)</f>
        <v xml:space="preserve"> MG</v>
      </c>
      <c r="D514" s="106" t="str">
        <f>VLOOKUP(Tabela2[[#This Row],[SIEMA]],Siema2025,3,FALSE)</f>
        <v xml:space="preserve">Belo Horizonte </v>
      </c>
      <c r="E514" s="106" t="str">
        <f>VLOOKUP(Tabela2[[#This Row],[SIEMA]],Siema2025,20,FALSE)</f>
        <v>Rua Barão de Macaúbas, 157, Bairro Santo Antônio</v>
      </c>
      <c r="F514" s="106" t="s">
        <v>9331</v>
      </c>
      <c r="G514" s="106" t="s">
        <v>9332</v>
      </c>
      <c r="H514" s="106" t="s">
        <v>9333</v>
      </c>
      <c r="I514" s="104" t="s">
        <v>7120</v>
      </c>
      <c r="J514" s="105">
        <f>VLOOKUP(Tabela2[[#This Row],[SIEMA]],Siema2025,2,FALSE)</f>
        <v>45863</v>
      </c>
      <c r="K514" s="105" t="str">
        <f>VLOOKUP(Tabela2[[#This Row],[SIEMA]],Siema2025,16,FALSE)</f>
        <v>Sexta</v>
      </c>
      <c r="L514" s="106" t="str">
        <f>IF(Tabela2[[#This Row],[Data]]="","Sem Informação",VLOOKUP(MONTH(Tabela2[[#This Row],[Data]]),'[1]Validação de dados'!$I$1:$J$13,2,0))</f>
        <v>Julho</v>
      </c>
      <c r="M514" s="104">
        <f>YEAR(Tabela2[[#This Row],[Data]])</f>
        <v>2025</v>
      </c>
      <c r="N514" s="105" t="str">
        <f>VLOOKUP(Tabela2[[#This Row],[SIEMA]],Siema2025,17,FALSE)</f>
        <v>Vespertino</v>
      </c>
      <c r="O514" s="105" t="str">
        <f>VLOOKUP(Tabela2[[#This Row],[SIEMA]],Siema2025,5,FALSE)</f>
        <v>Duto</v>
      </c>
      <c r="P514" s="104" t="str">
        <f>VLOOKUP(Tabela2[[#This Row],[SIEMA]],Siema2025,21,FALSE)</f>
        <v>Vazamento de Gás</v>
      </c>
      <c r="Q514" s="104">
        <v>1976</v>
      </c>
      <c r="R514" s="104" t="str">
        <f>VLOOKUP(Tabela2[[#This Row],[SIEMA]],Siema2025,10,FALSE)</f>
        <v/>
      </c>
      <c r="S514" s="107" t="str">
        <f>IF(Q514="","", IF(Q514="NC","", IF(Q514="NE","", IF(Q514="NA","",IFERROR(VLOOKUP(Q514,[1]Produtos!$A$1:$C$2319,2,FALSE),"Não Cadastrado")))))</f>
        <v>OCTAFLUORCICLOBUTANO (GÁS REFRIGERANTE RC 318)</v>
      </c>
      <c r="T514" s="104">
        <v>1.1319999999999999</v>
      </c>
      <c r="U514" s="104" t="s">
        <v>7111</v>
      </c>
      <c r="V514" s="104">
        <f>IF(Q514="","",IF(ISNUMBER(Q514)=FALSE,"Não se aplica",IFERROR(VLOOKUP(Q514,Produtos!$A$1:$C$2319,3,FALSE),"Não Cadastrado")))</f>
        <v>2.2000000000000002</v>
      </c>
      <c r="W514" s="104" t="str">
        <f>VLOOKUP(Tabela2[[#This Row],[SIEMA]],Siema2025,10,FALSE)</f>
        <v/>
      </c>
      <c r="X514" s="113" t="str">
        <f>IF(Tabela2[[#This Row],[Origem do acidente]] = "Plataforma", "PREENCHER","NA")</f>
        <v>NA</v>
      </c>
      <c r="Y514" s="109" t="str">
        <f>IF(W514="","", IF(W514="NC","", IF(W514="NE","", IF(W514="NA","",IFERROR(VLOOKUP(W514,Produtos!$A$1:$C$2319,2,FALSE),"Não Cadastrado")))))</f>
        <v/>
      </c>
      <c r="Z514" s="104" t="str">
        <f>VLOOKUP(Tabela2[[#This Row],[SIEMA]],Siema2025,11,FALSE)</f>
        <v xml:space="preserve"> </v>
      </c>
      <c r="AA514" s="104" t="str">
        <f>VLOOKUP(Tabela2[[#This Row],[SIEMA]],Siema2025,12,FALSE)</f>
        <v xml:space="preserve"> </v>
      </c>
      <c r="AB514" s="104" t="str">
        <f>IF(W514="","",IF(ISNUMBER(W514)=FALSE,"Não se aplica",IFERROR(VLOOKUP(W514,Produtos!$A$1:$C$2319,3,FALSE),"Não Cadastrado")))</f>
        <v/>
      </c>
      <c r="AC514" s="104"/>
      <c r="AD514" s="108" t="str">
        <f>IF(Tabela2[[#This Row],[Origem do acidente]] = "Plataforma", "PREENCHER","NA")</f>
        <v>NA</v>
      </c>
      <c r="AE514" s="107" t="str">
        <f>IF(AC514="","", IF(AC514="NC","", IF(AC514="NE","", IF(AC514="NA","",IFERROR(VLOOKUP(AC514,Produtos!$A$1:$C$2319,2,FALSE),"Não Cadastrado")))))</f>
        <v/>
      </c>
      <c r="AF514" s="104"/>
      <c r="AG514" s="104"/>
      <c r="AH514" s="104" t="str">
        <f>IF(AC514="","",IF(ISNUMBER(AC514)=FALSE,"Não se aplica",IFERROR(VLOOKUP(AC514,Produtos!$A$1:$C$2319,3,FALSE),"Não Cadastrado")))</f>
        <v/>
      </c>
      <c r="AI514" s="104"/>
      <c r="AJ514" s="104" t="str">
        <f>VLOOKUP(Tabela2[[#This Row],[SIEMA]],Siema2025,26,FALSE)</f>
        <v>Rompimento devido a obra local</v>
      </c>
      <c r="AK514" s="107" t="s">
        <v>7311</v>
      </c>
      <c r="AL514" s="107"/>
      <c r="AM514" s="107"/>
      <c r="AN514" s="108" t="str">
        <f>VLOOKUP(Tabela2[[#This Row],[SIEMA]],Siema2025,51,FALSE)</f>
        <v/>
      </c>
      <c r="AO514" s="108" t="str">
        <f>VLOOKUP(Tabela2[[#This Row],[SIEMA]],Siema2025,53,FALSE)</f>
        <v/>
      </c>
      <c r="AP514" s="108" t="str">
        <f>VLOOKUP(Tabela2[[#This Row],[SIEMA]],Siema2025,55,FALSE)</f>
        <v/>
      </c>
      <c r="AQ514" s="108" t="str">
        <f>VLOOKUP(Tabela2[[#This Row],[SIEMA]],Siema2025,57,FALSE)</f>
        <v/>
      </c>
      <c r="AR514" s="108" t="str">
        <f>VLOOKUP(Tabela2[[#This Row],[SIEMA]],Siema2025,59,FALSE)</f>
        <v/>
      </c>
      <c r="AS514" s="108" t="str">
        <f>VLOOKUP(Tabela2[[#This Row],[SIEMA]],Siema2025,61,FALSE)</f>
        <v/>
      </c>
      <c r="AT514" s="108" t="str">
        <f>VLOOKUP(Tabela2[[#This Row],[SIEMA]],Siema2025,63,FALSE)</f>
        <v/>
      </c>
      <c r="AU514" s="108" t="str">
        <f>VLOOKUP(Tabela2[[#This Row],[SIEMA]],Siema2025,65,FALSE)</f>
        <v/>
      </c>
      <c r="AV514" s="108" t="str">
        <f>VLOOKUP(Tabela2[[#This Row],[SIEMA]],Siema2025,67,FALSE)</f>
        <v/>
      </c>
      <c r="AW514" s="108" t="str">
        <f>VLOOKUP(Tabela2[[#This Row],[SIEMA]],Siema2025,69,FALSE)</f>
        <v>X</v>
      </c>
      <c r="AX514" s="108" t="str">
        <f>VLOOKUP(Tabela2[[#This Row],[SIEMA]],Siema2025,71,FALSE)</f>
        <v/>
      </c>
      <c r="AY514" s="108" t="str">
        <f>VLOOKUP(Tabela2[[#This Row],[SIEMA]],Siema2025,73,FALSE)</f>
        <v/>
      </c>
      <c r="AZ514" s="108" t="str">
        <f>VLOOKUP(Tabela2[[#This Row],[SIEMA]],Siema2025,75,FALSE)</f>
        <v/>
      </c>
      <c r="BA514" s="108" t="str">
        <f>VLOOKUP(Tabela2[[#This Row],[SIEMA]],Siema2025,77,FALSE)</f>
        <v/>
      </c>
      <c r="BB514" s="108" t="str">
        <f>VLOOKUP(Tabela2[[#This Row],[SIEMA]],Siema2025,79,FALSE)</f>
        <v/>
      </c>
      <c r="BC514" s="108" t="str">
        <f>IF(Tabela2[[#This Row],[Outro(s) ]] = "X", "PREENCHER","NA")</f>
        <v>NA</v>
      </c>
      <c r="BD514" s="108" t="str">
        <f>VLOOKUP(Tabela2[[#This Row],[SIEMA]],Siema2025,82,FALSE)</f>
        <v/>
      </c>
      <c r="BE514" s="108" t="str">
        <f>VLOOKUP(Tabela2[[#This Row],[SIEMA]],Siema2025,81,FALSE)</f>
        <v/>
      </c>
      <c r="BF514" s="110" t="s">
        <v>6920</v>
      </c>
      <c r="BG514" s="110"/>
      <c r="BH514" s="111" t="s">
        <v>9334</v>
      </c>
      <c r="BI514" s="112" t="str">
        <f>VLOOKUP(Tabela2[[#This Row],[SIEMA]],Siema2025,107,FALSE)</f>
        <v>Não</v>
      </c>
      <c r="BJ514" s="107" t="s">
        <v>7113</v>
      </c>
      <c r="BK514" s="104" t="s">
        <v>2696</v>
      </c>
      <c r="BL514" s="140">
        <v>45873</v>
      </c>
      <c r="BM514" s="108">
        <f ca="1">IF(Tabela2[[#This Row],[Data de atendimento do Ibama (considerar o primeiro documento/ação)]]="",_xlfn.DAYS(TODAY(),J514),_xlfn.DAYS(Tabela2[[#This Row],[Data de atendimento do Ibama (considerar o primeiro documento/ação)]],J514))</f>
        <v>10</v>
      </c>
      <c r="BN514" s="108" t="str">
        <f>IF(Tabela2[[#This Row],[Atendido pelo Ibama ("Não" ou "Sim")]]="Não","Preencher", IF(Tabela2[[#This Row],[Atendido pelo Ibama ("Não" ou "Sim")]]="Sim","NA",""))</f>
        <v>NA</v>
      </c>
      <c r="BO514" s="114" t="s">
        <v>7100</v>
      </c>
      <c r="BP514" s="108" t="str">
        <f>IF(Tabela2[[#This Row],[Forma de atendimento (primeiro documento/ação)]]= "Outros (especificar)", "PREENCHER","NA")</f>
        <v>NA</v>
      </c>
      <c r="BQ514" s="106" t="s">
        <v>123</v>
      </c>
      <c r="BR514" s="108" t="str">
        <f>IF(Tabela2[[#This Row],[Equipe do Ibama foi a campo? Houve sobrevoo do Poseidon?]] = "Sim", "PREENCHER","NA")</f>
        <v>NA</v>
      </c>
      <c r="BS514" s="108" t="str">
        <f>IF(Tabela2[[#This Row],[Se sim, foi emitida Ordem de Emergência? (informações vinculada à coluna CK)]] = "Sim", "PREENCHER","NA")</f>
        <v>NA</v>
      </c>
      <c r="BT514" s="108" t="s">
        <v>7225</v>
      </c>
      <c r="BU514" s="108" t="str">
        <f>IF(Tabela2[[#This Row],[Houve envio de Informações Pós-acidente (preencher "não se aplica" quando de competência estadual/municipal)]] = "Sim", "PREENCHER","NA")</f>
        <v>NA</v>
      </c>
      <c r="BV514" s="108" t="str">
        <f>IF(Tabela2[[#This Row],[Houve avaliação das informações pós-acidente solicitadas/enviadas?]] = "Sim", "PREENCHER","NA")</f>
        <v>NA</v>
      </c>
      <c r="BW514" s="108" t="s">
        <v>2696</v>
      </c>
      <c r="BX514" s="106" t="s">
        <v>7102</v>
      </c>
      <c r="BY514" s="140">
        <v>45881</v>
      </c>
      <c r="BZ514" s="104">
        <f>IF(Tabela2[[#This Row],[Data do documento de encerramento]]="NA","NA",IF(Tabela2[[#This Row],[Data do documento de encerramento]]="","Pendente de conclusão/ encerramento",_xlfn.DAYS(Tabela2[[#This Row],[Data do documento de encerramento]],J514)))</f>
        <v>18</v>
      </c>
      <c r="CA514" s="107"/>
      <c r="CB514" s="107"/>
      <c r="CC514" s="115"/>
      <c r="CD514" s="107"/>
      <c r="CE514" s="107"/>
      <c r="CF514" s="107"/>
    </row>
    <row r="515" spans="1:84" ht="60.75">
      <c r="A515" s="182">
        <v>202572661217</v>
      </c>
      <c r="B515" s="118" t="s">
        <v>9335</v>
      </c>
      <c r="C515" s="108" t="s">
        <v>672</v>
      </c>
      <c r="D515" s="106" t="s">
        <v>637</v>
      </c>
      <c r="E515" s="106" t="s">
        <v>4768</v>
      </c>
      <c r="F515" s="106"/>
      <c r="G515" s="106" t="s">
        <v>9336</v>
      </c>
      <c r="H515" s="106" t="s">
        <v>9337</v>
      </c>
      <c r="I515" s="104" t="str">
        <f>VLOOKUP(Tabela2[[#This Row],[SIEMA]],Siema2025,19,FALSE)</f>
        <v>Santos</v>
      </c>
      <c r="J515" s="105">
        <f>VLOOKUP(Tabela2[[#This Row],[SIEMA]],Siema2025,2,FALSE)</f>
        <v>45864</v>
      </c>
      <c r="K515" s="105" t="str">
        <f>VLOOKUP(Tabela2[[#This Row],[SIEMA]],Siema2025,16,FALSE)</f>
        <v>Sábado</v>
      </c>
      <c r="L515" s="106" t="str">
        <f>IF(Tabela2[[#This Row],[Data]]="","Sem Informação",VLOOKUP(MONTH(Tabela2[[#This Row],[Data]]),'[1]Validação de dados'!$I$1:$J$13,2,0))</f>
        <v>Julho</v>
      </c>
      <c r="M515" s="104">
        <f>YEAR(Tabela2[[#This Row],[Data]])</f>
        <v>2025</v>
      </c>
      <c r="N515" s="105" t="str">
        <f>VLOOKUP(Tabela2[[#This Row],[SIEMA]],Siema2025,17,FALSE)</f>
        <v>Vespertino</v>
      </c>
      <c r="O515" s="105" t="s">
        <v>111</v>
      </c>
      <c r="P515" s="104" t="str">
        <f>VLOOKUP(Tabela2[[#This Row],[SIEMA]],Siema2025,21,FALSE)</f>
        <v>Embarcação JSD6000</v>
      </c>
      <c r="Q515" s="104" t="s">
        <v>637</v>
      </c>
      <c r="R515" s="104" t="s">
        <v>7917</v>
      </c>
      <c r="S515" s="107" t="s">
        <v>7096</v>
      </c>
      <c r="T515" s="104">
        <v>1</v>
      </c>
      <c r="U515" s="104" t="s">
        <v>7111</v>
      </c>
      <c r="V515" s="104" t="str">
        <f>IF(Q515="","",IF(ISNUMBER(Q515)=FALSE,"Não se aplica",IFERROR(VLOOKUP(Q515,Produtos!$A$1:$C$2319,3,FALSE),"Não Cadastrado")))</f>
        <v>Não se aplica</v>
      </c>
      <c r="W515" s="104"/>
      <c r="X515" s="113"/>
      <c r="Y515" s="109" t="str">
        <f>IF(W515="","", IF(W515="NC","", IF(W515="NE","", IF(W515="NA","",IFERROR(VLOOKUP(W515,Produtos!$A$1:$C$2319,2,FALSE),"Não Cadastrado")))))</f>
        <v/>
      </c>
      <c r="Z515" s="104"/>
      <c r="AA515" s="104"/>
      <c r="AB515" s="104" t="str">
        <f>IF(W515="","",IF(ISNUMBER(W515)=FALSE,"Não se aplica",IFERROR(VLOOKUP(W515,Produtos!$A$1:$C$2319,3,FALSE),"Não Cadastrado")))</f>
        <v/>
      </c>
      <c r="AC515" s="104"/>
      <c r="AD515" s="108"/>
      <c r="AE515" s="107" t="str">
        <f>IF(AC515="","", IF(AC515="NC","", IF(AC515="NE","", IF(AC515="NA","",IFERROR(VLOOKUP(AC515,Produtos!$A$1:$C$2319,2,FALSE),"Não Cadastrado")))))</f>
        <v/>
      </c>
      <c r="AF515" s="104"/>
      <c r="AG515" s="104"/>
      <c r="AH515" s="104" t="str">
        <f>IF(AC515="","",IF(ISNUMBER(AC515)=FALSE,"Não se aplica",IFERROR(VLOOKUP(AC515,Produtos!$A$1:$C$2319,3,FALSE),"Não Cadastrado")))</f>
        <v/>
      </c>
      <c r="AI515" s="104"/>
      <c r="AJ515" s="104" t="str">
        <f>VLOOKUP(Tabela2[[#This Row],[SIEMA]],Siema2025,26,FALSE)</f>
        <v>Durante operação envolvendo os sistemas TRAC e a braçadeira LC2, ocorreu uma colisão entre os equipamentos, resultando em vazamento de fluido hidráulico Castrol M46 proveniente do sistema hidráulico do TRAC.
O derramamento foi contido na área do moon pool da embarcação, com volume estimado de 2.000 litros. Até o momento, não há evidências de dispersão do fluido no mar, porém a área segue sob monitoramento contínuo para garantir controle ambiental.
As causas do acidente ainda estão sendo investigadas</v>
      </c>
      <c r="AK515" s="107" t="s">
        <v>7229</v>
      </c>
      <c r="AL515" s="107" t="s">
        <v>7311</v>
      </c>
      <c r="AM515" s="107"/>
      <c r="AN515" s="108" t="str">
        <f>VLOOKUP(Tabela2[[#This Row],[SIEMA]],Siema2025,51,FALSE)</f>
        <v/>
      </c>
      <c r="AO515" s="108" t="str">
        <f>VLOOKUP(Tabela2[[#This Row],[SIEMA]],Siema2025,53,FALSE)</f>
        <v/>
      </c>
      <c r="AP515" s="108" t="str">
        <f>VLOOKUP(Tabela2[[#This Row],[SIEMA]],Siema2025,55,FALSE)</f>
        <v/>
      </c>
      <c r="AQ515" s="108" t="str">
        <f>VLOOKUP(Tabela2[[#This Row],[SIEMA]],Siema2025,57,FALSE)</f>
        <v/>
      </c>
      <c r="AR515" s="108" t="str">
        <f>VLOOKUP(Tabela2[[#This Row],[SIEMA]],Siema2025,59,FALSE)</f>
        <v/>
      </c>
      <c r="AS515" s="108" t="str">
        <f>VLOOKUP(Tabela2[[#This Row],[SIEMA]],Siema2025,61,FALSE)</f>
        <v>X</v>
      </c>
      <c r="AT515" s="108" t="str">
        <f>VLOOKUP(Tabela2[[#This Row],[SIEMA]],Siema2025,63,FALSE)</f>
        <v/>
      </c>
      <c r="AU515" s="108" t="str">
        <f>VLOOKUP(Tabela2[[#This Row],[SIEMA]],Siema2025,65,FALSE)</f>
        <v/>
      </c>
      <c r="AV515" s="108" t="str">
        <f>VLOOKUP(Tabela2[[#This Row],[SIEMA]],Siema2025,67,FALSE)</f>
        <v/>
      </c>
      <c r="AW515" s="108" t="str">
        <f>VLOOKUP(Tabela2[[#This Row],[SIEMA]],Siema2025,69,FALSE)</f>
        <v/>
      </c>
      <c r="AX515" s="108" t="str">
        <f>VLOOKUP(Tabela2[[#This Row],[SIEMA]],Siema2025,71,FALSE)</f>
        <v/>
      </c>
      <c r="AY515" s="108" t="str">
        <f>VLOOKUP(Tabela2[[#This Row],[SIEMA]],Siema2025,73,FALSE)</f>
        <v/>
      </c>
      <c r="AZ515" s="108" t="str">
        <f>VLOOKUP(Tabela2[[#This Row],[SIEMA]],Siema2025,75,FALSE)</f>
        <v/>
      </c>
      <c r="BA515" s="108" t="str">
        <f>VLOOKUP(Tabela2[[#This Row],[SIEMA]],Siema2025,77,FALSE)</f>
        <v/>
      </c>
      <c r="BB515" s="108" t="str">
        <f>VLOOKUP(Tabela2[[#This Row],[SIEMA]],Siema2025,79,FALSE)</f>
        <v/>
      </c>
      <c r="BC515" s="108" t="str">
        <f>IF(Tabela2[[#This Row],[Outro(s) ]] = "X", "PREENCHER","NA")</f>
        <v>NA</v>
      </c>
      <c r="BD515" s="108" t="str">
        <f>VLOOKUP(Tabela2[[#This Row],[SIEMA]],Siema2025,82,FALSE)</f>
        <v/>
      </c>
      <c r="BE515" s="108" t="str">
        <f>VLOOKUP(Tabela2[[#This Row],[SIEMA]],Siema2025,81,FALSE)</f>
        <v/>
      </c>
      <c r="BF515" s="110" t="str">
        <f>VLOOKUP(Tabela2[[#This Row],[SIEMA]],Siema2025,28,FALSE)</f>
        <v>TOTALENERGIES EP BRASIL LTDA.</v>
      </c>
      <c r="BG515" s="110"/>
      <c r="BH515" s="111" t="str">
        <f>VLOOKUP(Tabela2[[#This Row],[SIEMA]],Siema2025,29,FALSE)</f>
        <v>02461767000143</v>
      </c>
      <c r="BI515" s="112" t="str">
        <f>VLOOKUP(Tabela2[[#This Row],[SIEMA]],Siema2025,107,FALSE)</f>
        <v>Não</v>
      </c>
      <c r="BJ515" s="107" t="s">
        <v>7099</v>
      </c>
      <c r="BK515" s="104" t="s">
        <v>2696</v>
      </c>
      <c r="BL515" s="140">
        <v>45875</v>
      </c>
      <c r="BM515" s="108">
        <f ca="1">IF(Tabela2[[#This Row],[Data de atendimento do Ibama (considerar o primeiro documento/ação)]]="",_xlfn.DAYS(TODAY(),J515),_xlfn.DAYS(Tabela2[[#This Row],[Data de atendimento do Ibama (considerar o primeiro documento/ação)]],J515))</f>
        <v>11</v>
      </c>
      <c r="BN515" s="108" t="str">
        <f>IF(Tabela2[[#This Row],[Atendido pelo Ibama ("Não" ou "Sim")]]="Não","Preencher", IF(Tabela2[[#This Row],[Atendido pelo Ibama ("Não" ou "Sim")]]="Sim","NA",""))</f>
        <v>NA</v>
      </c>
      <c r="BO515" s="114" t="s">
        <v>7100</v>
      </c>
      <c r="BP515" s="108" t="str">
        <f>IF(Tabela2[[#This Row],[Forma de atendimento (primeiro documento/ação)]]= "Outros (especificar)", "PREENCHER","NA")</f>
        <v>NA</v>
      </c>
      <c r="BQ515" s="106" t="s">
        <v>123</v>
      </c>
      <c r="BR515" s="108" t="str">
        <f>IF(Tabela2[[#This Row],[Equipe do Ibama foi a campo? Houve sobrevoo do Poseidon?]] = "Sim", "PREENCHER","NA")</f>
        <v>NA</v>
      </c>
      <c r="BS515" s="108" t="str">
        <f>IF(Tabela2[[#This Row],[Se sim, foi emitida Ordem de Emergência? (informações vinculada à coluna CK)]] = "Sim", "PREENCHER","NA")</f>
        <v>NA</v>
      </c>
      <c r="BT515" s="108" t="s">
        <v>7101</v>
      </c>
      <c r="BU515" s="108" t="s">
        <v>123</v>
      </c>
      <c r="BV515" s="108" t="s">
        <v>123</v>
      </c>
      <c r="BW515" s="108" t="s">
        <v>123</v>
      </c>
      <c r="BX515" s="106" t="s">
        <v>7127</v>
      </c>
      <c r="BY515" s="106"/>
      <c r="BZ515" s="104" t="str">
        <f>IF(Tabela2[[#This Row],[Data do documento de encerramento]]="NA","NA",IF(Tabela2[[#This Row],[Data do documento de encerramento]]="","Pendente de conclusão/ encerramento",_xlfn.DAYS(Tabela2[[#This Row],[Data do documento de encerramento]],J515)))</f>
        <v>Pendente de conclusão/ encerramento</v>
      </c>
      <c r="CA515" s="107" t="s">
        <v>7473</v>
      </c>
      <c r="CB515" s="107" t="s">
        <v>7158</v>
      </c>
      <c r="CC515" s="107" t="s">
        <v>7324</v>
      </c>
      <c r="CD515" s="107" t="s">
        <v>9338</v>
      </c>
      <c r="CE515" s="107" t="s">
        <v>123</v>
      </c>
      <c r="CF515" s="107" t="s">
        <v>7105</v>
      </c>
    </row>
    <row r="516" spans="1:84" ht="60.75">
      <c r="A516" s="169">
        <v>202572732407</v>
      </c>
      <c r="B516" s="170" t="s">
        <v>9339</v>
      </c>
      <c r="C516" s="108" t="str">
        <f>VLOOKUP(Tabela2[[#This Row],[SIEMA]],Siema2025,4,FALSE)</f>
        <v xml:space="preserve"> PR</v>
      </c>
      <c r="D516" s="106" t="str">
        <f>VLOOKUP(Tabela2[[#This Row],[SIEMA]],Siema2025,3,FALSE)</f>
        <v xml:space="preserve">Morretes </v>
      </c>
      <c r="E516" s="106" t="s">
        <v>8575</v>
      </c>
      <c r="F516" s="106" t="s">
        <v>9340</v>
      </c>
      <c r="G516" s="106" t="s">
        <v>9341</v>
      </c>
      <c r="H516" s="106" t="s">
        <v>9342</v>
      </c>
      <c r="I516" s="104" t="s">
        <v>7120</v>
      </c>
      <c r="J516" s="105">
        <f>VLOOKUP(Tabela2[[#This Row],[SIEMA]],Siema2025,2,FALSE)</f>
        <v>45864</v>
      </c>
      <c r="K516" s="105" t="str">
        <f>VLOOKUP(Tabela2[[#This Row],[SIEMA]],Siema2025,16,FALSE)</f>
        <v>Sábado</v>
      </c>
      <c r="L516" s="106" t="str">
        <f>IF(Tabela2[[#This Row],[Data]]="","Sem Informação",VLOOKUP(MONTH(Tabela2[[#This Row],[Data]]),'[1]Validação de dados'!$I$1:$J$13,2,0))</f>
        <v>Julho</v>
      </c>
      <c r="M516" s="104">
        <f>YEAR(Tabela2[[#This Row],[Data]])</f>
        <v>2025</v>
      </c>
      <c r="N516" s="105" t="str">
        <f>VLOOKUP(Tabela2[[#This Row],[SIEMA]],Siema2025,17,FALSE)</f>
        <v>Vespertino</v>
      </c>
      <c r="O516" s="105" t="str">
        <f>VLOOKUP(Tabela2[[#This Row],[SIEMA]],Siema2025,5,FALSE)</f>
        <v>Rodovia</v>
      </c>
      <c r="P516" s="104" t="str">
        <f>VLOOKUP(Tabela2[[#This Row],[SIEMA]],Siema2025,21,FALSE)</f>
        <v/>
      </c>
      <c r="Q516" s="104" t="s">
        <v>7094</v>
      </c>
      <c r="R516" s="104" t="str">
        <f>VLOOKUP(Tabela2[[#This Row],[SIEMA]],Siema2025,10,FALSE)</f>
        <v>óleo de soja bruto degomado</v>
      </c>
      <c r="S516" s="107" t="str">
        <f>IF(Q516="","", IF(Q516="NC","", IF(Q516="NE","", IF(Q516="NA","",IFERROR(VLOOKUP(Q516,[1]Produtos!$A$1:$C$2319,2,FALSE),"Não Cadastrado")))))</f>
        <v/>
      </c>
      <c r="T516" s="104" t="str">
        <f>VLOOKUP(Tabela2[[#This Row],[SIEMA]],Siema2025,11,FALSE)</f>
        <v>30000</v>
      </c>
      <c r="U516" s="104" t="str">
        <f>VLOOKUP(Tabela2[[#This Row],[SIEMA]],Siema2025,12,FALSE)</f>
        <v>KG</v>
      </c>
      <c r="V516" s="104" t="str">
        <f>IF(Q516="","",IF(ISNUMBER(Q516)=FALSE,"Não se aplica",IFERROR(VLOOKUP(Q516,Produtos!$A$1:$C$2319,3,FALSE),"Não Cadastrado")))</f>
        <v>Não se aplica</v>
      </c>
      <c r="W516" s="104" t="str">
        <f>VLOOKUP(Tabela2[[#This Row],[SIEMA]],Siema2025,10,FALSE)</f>
        <v>óleo de soja bruto degomado</v>
      </c>
      <c r="X516" s="113" t="str">
        <f>IF(Tabela2[[#This Row],[Origem do acidente]] = "Plataforma", "PREENCHER","NA")</f>
        <v>NA</v>
      </c>
      <c r="Y516" s="109" t="str">
        <f>IF(W516="","", IF(W516="NC","", IF(W516="NE","", IF(W516="NA","",IFERROR(VLOOKUP(W516,Produtos!$A$1:$C$2319,2,FALSE),"Não Cadastrado")))))</f>
        <v>Não Cadastrado</v>
      </c>
      <c r="Z516" s="104" t="str">
        <f>VLOOKUP(Tabela2[[#This Row],[SIEMA]],Siema2025,11,FALSE)</f>
        <v>30000</v>
      </c>
      <c r="AA516" s="104" t="str">
        <f>VLOOKUP(Tabela2[[#This Row],[SIEMA]],Siema2025,12,FALSE)</f>
        <v>KG</v>
      </c>
      <c r="AB516" s="104" t="str">
        <f>IF(W516="","",IF(ISNUMBER(W516)=FALSE,"Não se aplica",IFERROR(VLOOKUP(W516,Produtos!$A$1:$C$2319,3,FALSE),"Não Cadastrado")))</f>
        <v>Não se aplica</v>
      </c>
      <c r="AC516" s="104"/>
      <c r="AD516" s="108" t="str">
        <f>IF(Tabela2[[#This Row],[Origem do acidente]] = "Plataforma", "PREENCHER","NA")</f>
        <v>NA</v>
      </c>
      <c r="AE516" s="107" t="str">
        <f>IF(AC516="","", IF(AC516="NC","", IF(AC516="NE","", IF(AC516="NA","",IFERROR(VLOOKUP(AC516,Produtos!$A$1:$C$2319,2,FALSE),"Não Cadastrado")))))</f>
        <v/>
      </c>
      <c r="AF516" s="104"/>
      <c r="AG516" s="104"/>
      <c r="AH516" s="104" t="str">
        <f>IF(AC516="","",IF(ISNUMBER(AC516)=FALSE,"Não se aplica",IFERROR(VLOOKUP(AC516,Produtos!$A$1:$C$2319,3,FALSE),"Não Cadastrado")))</f>
        <v/>
      </c>
      <c r="AI516" s="104"/>
      <c r="AJ516" s="104" t="s">
        <v>9343</v>
      </c>
      <c r="AK516" s="107" t="s">
        <v>7112</v>
      </c>
      <c r="AL516" s="107" t="s">
        <v>7285</v>
      </c>
      <c r="AM516" s="107" t="s">
        <v>7945</v>
      </c>
      <c r="AN516" s="108" t="str">
        <f>VLOOKUP(Tabela2[[#This Row],[SIEMA]],Siema2025,51,FALSE)</f>
        <v>X</v>
      </c>
      <c r="AO516" s="108" t="str">
        <f>VLOOKUP(Tabela2[[#This Row],[SIEMA]],Siema2025,53,FALSE)</f>
        <v/>
      </c>
      <c r="AP516" s="108" t="str">
        <f>VLOOKUP(Tabela2[[#This Row],[SIEMA]],Siema2025,55,FALSE)</f>
        <v/>
      </c>
      <c r="AQ516" s="108" t="str">
        <f>VLOOKUP(Tabela2[[#This Row],[SIEMA]],Siema2025,57,FALSE)</f>
        <v>X</v>
      </c>
      <c r="AR516" s="108" t="str">
        <f>VLOOKUP(Tabela2[[#This Row],[SIEMA]],Siema2025,59,FALSE)</f>
        <v/>
      </c>
      <c r="AS516" s="108" t="str">
        <f>VLOOKUP(Tabela2[[#This Row],[SIEMA]],Siema2025,61,FALSE)</f>
        <v/>
      </c>
      <c r="AT516" s="108" t="str">
        <f>VLOOKUP(Tabela2[[#This Row],[SIEMA]],Siema2025,63,FALSE)</f>
        <v/>
      </c>
      <c r="AU516" s="108" t="str">
        <f>VLOOKUP(Tabela2[[#This Row],[SIEMA]],Siema2025,65,FALSE)</f>
        <v>X</v>
      </c>
      <c r="AV516" s="108" t="str">
        <f>VLOOKUP(Tabela2[[#This Row],[SIEMA]],Siema2025,67,FALSE)</f>
        <v/>
      </c>
      <c r="AW516" s="108" t="str">
        <f>VLOOKUP(Tabela2[[#This Row],[SIEMA]],Siema2025,69,FALSE)</f>
        <v/>
      </c>
      <c r="AX516" s="108" t="str">
        <f>VLOOKUP(Tabela2[[#This Row],[SIEMA]],Siema2025,71,FALSE)</f>
        <v/>
      </c>
      <c r="AY516" s="108" t="str">
        <f>VLOOKUP(Tabela2[[#This Row],[SIEMA]],Siema2025,73,FALSE)</f>
        <v/>
      </c>
      <c r="AZ516" s="108" t="str">
        <f>VLOOKUP(Tabela2[[#This Row],[SIEMA]],Siema2025,75,FALSE)</f>
        <v/>
      </c>
      <c r="BA516" s="108" t="str">
        <f>VLOOKUP(Tabela2[[#This Row],[SIEMA]],Siema2025,77,FALSE)</f>
        <v/>
      </c>
      <c r="BB516" s="108" t="str">
        <f>VLOOKUP(Tabela2[[#This Row],[SIEMA]],Siema2025,79,FALSE)</f>
        <v/>
      </c>
      <c r="BC516" s="108" t="str">
        <f>IF(Tabela2[[#This Row],[Outro(s) ]] = "X", "PREENCHER","NA")</f>
        <v>NA</v>
      </c>
      <c r="BD516" s="108" t="str">
        <f>VLOOKUP(Tabela2[[#This Row],[SIEMA]],Siema2025,82,FALSE)</f>
        <v/>
      </c>
      <c r="BE516" s="108" t="str">
        <f>VLOOKUP(Tabela2[[#This Row],[SIEMA]],Siema2025,81,FALSE)</f>
        <v/>
      </c>
      <c r="BF516" s="110" t="str">
        <f>VLOOKUP(Tabela2[[#This Row],[SIEMA]],Siema2025,28,FALSE)</f>
        <v>Coop. Agroindustrial Prod Rurais de Sudeste Goiano</v>
      </c>
      <c r="BG516" s="110"/>
      <c r="BH516" s="111" t="str">
        <f>VLOOKUP(Tabela2[[#This Row],[SIEMA]],Siema2025,29,FALSE)</f>
        <v>02077618000266</v>
      </c>
      <c r="BI516" s="112" t="s">
        <v>2696</v>
      </c>
      <c r="BJ516" s="107" t="s">
        <v>7099</v>
      </c>
      <c r="BK516" s="104" t="s">
        <v>2696</v>
      </c>
      <c r="BL516" s="140">
        <v>45877</v>
      </c>
      <c r="BM516" s="108">
        <f ca="1">IF(Tabela2[[#This Row],[Data de atendimento do Ibama (considerar o primeiro documento/ação)]]="",_xlfn.DAYS(TODAY(),J516),_xlfn.DAYS(Tabela2[[#This Row],[Data de atendimento do Ibama (considerar o primeiro documento/ação)]],J516))</f>
        <v>13</v>
      </c>
      <c r="BN516" s="108" t="str">
        <f>IF(Tabela2[[#This Row],[Atendido pelo Ibama ("Não" ou "Sim")]]="Não","Preencher", IF(Tabela2[[#This Row],[Atendido pelo Ibama ("Não" ou "Sim")]]="Sim","NA",""))</f>
        <v>NA</v>
      </c>
      <c r="BO516" s="114" t="s">
        <v>7138</v>
      </c>
      <c r="BP516" s="108" t="str">
        <f>IF(Tabela2[[#This Row],[Forma de atendimento (primeiro documento/ação)]]= "Outros (especificar)", "PREENCHER","NA")</f>
        <v>NA</v>
      </c>
      <c r="BQ516" s="106" t="s">
        <v>123</v>
      </c>
      <c r="BR516" s="108" t="str">
        <f>IF(Tabela2[[#This Row],[Equipe do Ibama foi a campo? Houve sobrevoo do Poseidon?]] = "Sim", "PREENCHER","NA")</f>
        <v>NA</v>
      </c>
      <c r="BS516" s="108" t="str">
        <f>IF(Tabela2[[#This Row],[Se sim, foi emitida Ordem de Emergência? (informações vinculada à coluna CK)]] = "Sim", "PREENCHER","NA")</f>
        <v>NA</v>
      </c>
      <c r="BT516" s="108" t="s">
        <v>7101</v>
      </c>
      <c r="BU516" s="108" t="s">
        <v>2696</v>
      </c>
      <c r="BV516" s="108" t="s">
        <v>123</v>
      </c>
      <c r="BW516" s="108" t="s">
        <v>2696</v>
      </c>
      <c r="BX516" s="106" t="s">
        <v>7102</v>
      </c>
      <c r="BY516" s="140">
        <v>45923</v>
      </c>
      <c r="BZ516" s="104">
        <f>IF(Tabela2[[#This Row],[Data do documento de encerramento]]="NA","NA",IF(Tabela2[[#This Row],[Data do documento de encerramento]]="","Pendente de conclusão/ encerramento",_xlfn.DAYS(Tabela2[[#This Row],[Data do documento de encerramento]],J516)))</f>
        <v>59</v>
      </c>
      <c r="CA516" s="107" t="s">
        <v>9344</v>
      </c>
      <c r="CB516" s="107"/>
      <c r="CC516" s="107"/>
      <c r="CD516" s="107"/>
      <c r="CE516" s="107"/>
      <c r="CF516" s="107"/>
    </row>
    <row r="517" spans="1:84" ht="45.75">
      <c r="A517" s="169">
        <v>202572736014</v>
      </c>
      <c r="B517" s="178" t="s">
        <v>9345</v>
      </c>
      <c r="C517" s="108" t="str">
        <f>VLOOKUP(Tabela2[[#This Row],[SIEMA]],Siema2025,4,FALSE)</f>
        <v xml:space="preserve"> MG</v>
      </c>
      <c r="D517" s="106" t="str">
        <f>VLOOKUP(Tabela2[[#This Row],[SIEMA]],Siema2025,3,FALSE)</f>
        <v xml:space="preserve">Além Paraíba </v>
      </c>
      <c r="E517" s="106" t="s">
        <v>7184</v>
      </c>
      <c r="F517" s="106" t="s">
        <v>9346</v>
      </c>
      <c r="G517" s="106" t="s">
        <v>9347</v>
      </c>
      <c r="H517" s="106" t="s">
        <v>9348</v>
      </c>
      <c r="I517" s="104" t="s">
        <v>7120</v>
      </c>
      <c r="J517" s="105">
        <f>VLOOKUP(Tabela2[[#This Row],[SIEMA]],Siema2025,2,FALSE)</f>
        <v>45864</v>
      </c>
      <c r="K517" s="105" t="str">
        <f>VLOOKUP(Tabela2[[#This Row],[SIEMA]],Siema2025,16,FALSE)</f>
        <v>Sábado</v>
      </c>
      <c r="L517" s="106" t="str">
        <f>IF(Tabela2[[#This Row],[Data]]="","Sem Informação",VLOOKUP(MONTH(Tabela2[[#This Row],[Data]]),'[1]Validação de dados'!$I$1:$J$13,2,0))</f>
        <v>Julho</v>
      </c>
      <c r="M517" s="104">
        <f>YEAR(Tabela2[[#This Row],[Data]])</f>
        <v>2025</v>
      </c>
      <c r="N517" s="105" t="str">
        <f>VLOOKUP(Tabela2[[#This Row],[SIEMA]],Siema2025,17,FALSE)</f>
        <v>Noturno</v>
      </c>
      <c r="O517" s="105" t="str">
        <f>VLOOKUP(Tabela2[[#This Row],[SIEMA]],Siema2025,5,FALSE)</f>
        <v>Rodovia</v>
      </c>
      <c r="P517" s="104" t="str">
        <f>VLOOKUP(Tabela2[[#This Row],[SIEMA]],Siema2025,21,FALSE)</f>
        <v/>
      </c>
      <c r="Q517" s="104" t="s">
        <v>7094</v>
      </c>
      <c r="R517" s="104" t="str">
        <f>VLOOKUP(Tabela2[[#This Row],[SIEMA]],Siema2025,10,FALSE)</f>
        <v>Fluido lubrificante</v>
      </c>
      <c r="S517" s="107" t="str">
        <f>IF(Q517="","", IF(Q517="NC","", IF(Q517="NE","", IF(Q517="NA","",IFERROR(VLOOKUP(Q517,[1]Produtos!$A$1:$C$2319,2,FALSE),"Não Cadastrado")))))</f>
        <v/>
      </c>
      <c r="T517" s="104" t="str">
        <f>VLOOKUP(Tabela2[[#This Row],[SIEMA]],Siema2025,11,FALSE)</f>
        <v>100</v>
      </c>
      <c r="U517" s="104" t="str">
        <f>VLOOKUP(Tabela2[[#This Row],[SIEMA]],Siema2025,12,FALSE)</f>
        <v>L</v>
      </c>
      <c r="V517" s="104" t="str">
        <f>IF(Q517="","",IF(ISNUMBER(Q517)=FALSE,"Não se aplica",IFERROR(VLOOKUP(Q517,Produtos!$A$1:$C$2319,3,FALSE),"Não Cadastrado")))</f>
        <v>Não se aplica</v>
      </c>
      <c r="W517" s="104"/>
      <c r="X517" s="113" t="str">
        <f>IF(Tabela2[[#This Row],[Origem do acidente]] = "Plataforma", "PREENCHER","NA")</f>
        <v>NA</v>
      </c>
      <c r="Y517" s="109" t="str">
        <f>IF(W517="","", IF(W517="NC","", IF(W517="NE","", IF(W517="NA","",IFERROR(VLOOKUP(W517,Produtos!$A$1:$C$2319,2,FALSE),"Não Cadastrado")))))</f>
        <v/>
      </c>
      <c r="Z517" s="104"/>
      <c r="AA517" s="104"/>
      <c r="AB517" s="104" t="str">
        <f>IF(W517="","",IF(ISNUMBER(W517)=FALSE,"Não se aplica",IFERROR(VLOOKUP(W517,Produtos!$A$1:$C$2319,3,FALSE),"Não Cadastrado")))</f>
        <v/>
      </c>
      <c r="AC517" s="104"/>
      <c r="AD517" s="108" t="str">
        <f>IF(Tabela2[[#This Row],[Origem do acidente]] = "Plataforma", "PREENCHER","NA")</f>
        <v>NA</v>
      </c>
      <c r="AE517" s="107" t="str">
        <f>IF(AC517="","", IF(AC517="NC","", IF(AC517="NE","", IF(AC517="NA","",IFERROR(VLOOKUP(AC517,Produtos!$A$1:$C$2319,2,FALSE),"Não Cadastrado")))))</f>
        <v/>
      </c>
      <c r="AF517" s="104"/>
      <c r="AG517" s="104"/>
      <c r="AH517" s="104" t="str">
        <f>IF(AC517="","",IF(ISNUMBER(AC517)=FALSE,"Não se aplica",IFERROR(VLOOKUP(AC517,Produtos!$A$1:$C$2319,3,FALSE),"Não Cadastrado")))</f>
        <v/>
      </c>
      <c r="AI517" s="104"/>
      <c r="AJ517" s="104" t="s">
        <v>9349</v>
      </c>
      <c r="AK517" s="107" t="s">
        <v>7358</v>
      </c>
      <c r="AL517" s="107" t="s">
        <v>7180</v>
      </c>
      <c r="AM517" s="107"/>
      <c r="AN517" s="108" t="str">
        <f>VLOOKUP(Tabela2[[#This Row],[SIEMA]],Siema2025,51,FALSE)</f>
        <v>X</v>
      </c>
      <c r="AO517" s="108" t="str">
        <f>VLOOKUP(Tabela2[[#This Row],[SIEMA]],Siema2025,53,FALSE)</f>
        <v/>
      </c>
      <c r="AP517" s="108" t="str">
        <f>VLOOKUP(Tabela2[[#This Row],[SIEMA]],Siema2025,55,FALSE)</f>
        <v/>
      </c>
      <c r="AQ517" s="108" t="str">
        <f>VLOOKUP(Tabela2[[#This Row],[SIEMA]],Siema2025,57,FALSE)</f>
        <v/>
      </c>
      <c r="AR517" s="108" t="str">
        <f>VLOOKUP(Tabela2[[#This Row],[SIEMA]],Siema2025,59,FALSE)</f>
        <v/>
      </c>
      <c r="AS517" s="108" t="str">
        <f>VLOOKUP(Tabela2[[#This Row],[SIEMA]],Siema2025,61,FALSE)</f>
        <v/>
      </c>
      <c r="AT517" s="108" t="str">
        <f>VLOOKUP(Tabela2[[#This Row],[SIEMA]],Siema2025,63,FALSE)</f>
        <v/>
      </c>
      <c r="AU517" s="108" t="str">
        <f>VLOOKUP(Tabela2[[#This Row],[SIEMA]],Siema2025,65,FALSE)</f>
        <v>X</v>
      </c>
      <c r="AV517" s="108" t="str">
        <f>VLOOKUP(Tabela2[[#This Row],[SIEMA]],Siema2025,67,FALSE)</f>
        <v/>
      </c>
      <c r="AW517" s="108" t="str">
        <f>VLOOKUP(Tabela2[[#This Row],[SIEMA]],Siema2025,69,FALSE)</f>
        <v/>
      </c>
      <c r="AX517" s="108" t="str">
        <f>VLOOKUP(Tabela2[[#This Row],[SIEMA]],Siema2025,71,FALSE)</f>
        <v/>
      </c>
      <c r="AY517" s="108" t="str">
        <f>VLOOKUP(Tabela2[[#This Row],[SIEMA]],Siema2025,73,FALSE)</f>
        <v/>
      </c>
      <c r="AZ517" s="108" t="str">
        <f>VLOOKUP(Tabela2[[#This Row],[SIEMA]],Siema2025,75,FALSE)</f>
        <v/>
      </c>
      <c r="BA517" s="108" t="str">
        <f>VLOOKUP(Tabela2[[#This Row],[SIEMA]],Siema2025,77,FALSE)</f>
        <v/>
      </c>
      <c r="BB517" s="108" t="str">
        <f>VLOOKUP(Tabela2[[#This Row],[SIEMA]],Siema2025,79,FALSE)</f>
        <v/>
      </c>
      <c r="BC517" s="108" t="str">
        <f>IF(Tabela2[[#This Row],[Outro(s) ]] = "X", "PREENCHER","NA")</f>
        <v>NA</v>
      </c>
      <c r="BD517" s="108" t="str">
        <f>VLOOKUP(Tabela2[[#This Row],[SIEMA]],Siema2025,82,FALSE)</f>
        <v/>
      </c>
      <c r="BE517" s="108" t="str">
        <f>VLOOKUP(Tabela2[[#This Row],[SIEMA]],Siema2025,81,FALSE)</f>
        <v/>
      </c>
      <c r="BF517" s="110" t="str">
        <f>VLOOKUP(Tabela2[[#This Row],[SIEMA]],Siema2025,28,FALSE)</f>
        <v>Totalenergies Marketing Services Brasil Lubrifican</v>
      </c>
      <c r="BG517" s="110"/>
      <c r="BH517" s="111" t="str">
        <f>VLOOKUP(Tabela2[[#This Row],[SIEMA]],Siema2025,29,FALSE)</f>
        <v>57550225000210</v>
      </c>
      <c r="BI517" s="112" t="s">
        <v>2696</v>
      </c>
      <c r="BJ517" s="107" t="s">
        <v>7099</v>
      </c>
      <c r="BK517" s="104" t="s">
        <v>2696</v>
      </c>
      <c r="BL517" s="140">
        <v>45867</v>
      </c>
      <c r="BM517" s="108">
        <f ca="1">IF(Tabela2[[#This Row],[Data de atendimento do Ibama (considerar o primeiro documento/ação)]]="",_xlfn.DAYS(TODAY(),J517),_xlfn.DAYS(Tabela2[[#This Row],[Data de atendimento do Ibama (considerar o primeiro documento/ação)]],J517))</f>
        <v>3</v>
      </c>
      <c r="BN517" s="108" t="str">
        <f>IF(Tabela2[[#This Row],[Atendido pelo Ibama ("Não" ou "Sim")]]="Não","Preencher", IF(Tabela2[[#This Row],[Atendido pelo Ibama ("Não" ou "Sim")]]="Sim","NA",""))</f>
        <v>NA</v>
      </c>
      <c r="BO517" s="114" t="s">
        <v>7100</v>
      </c>
      <c r="BP517" s="108" t="str">
        <f>IF(Tabela2[[#This Row],[Forma de atendimento (primeiro documento/ação)]]= "Outros (especificar)", "PREENCHER","NA")</f>
        <v>NA</v>
      </c>
      <c r="BQ517" s="106" t="s">
        <v>123</v>
      </c>
      <c r="BR517" s="108" t="str">
        <f>IF(Tabela2[[#This Row],[Equipe do Ibama foi a campo? Houve sobrevoo do Poseidon?]] = "Sim", "PREENCHER","NA")</f>
        <v>NA</v>
      </c>
      <c r="BS517" s="108" t="str">
        <f>IF(Tabela2[[#This Row],[Se sim, foi emitida Ordem de Emergência? (informações vinculada à coluna CK)]] = "Sim", "PREENCHER","NA")</f>
        <v>NA</v>
      </c>
      <c r="BT517" s="108" t="s">
        <v>7126</v>
      </c>
      <c r="BU517" s="108" t="s">
        <v>2696</v>
      </c>
      <c r="BV517" s="108" t="s">
        <v>123</v>
      </c>
      <c r="BW517" s="108" t="s">
        <v>2696</v>
      </c>
      <c r="BX517" s="106" t="s">
        <v>7102</v>
      </c>
      <c r="BY517" s="140">
        <v>46062</v>
      </c>
      <c r="BZ517" s="104">
        <f>IF(Tabela2[[#This Row],[Data do documento de encerramento]]="NA","NA",IF(Tabela2[[#This Row],[Data do documento de encerramento]]="","Pendente de conclusão/ encerramento",_xlfn.DAYS(Tabela2[[#This Row],[Data do documento de encerramento]],J517)))</f>
        <v>198</v>
      </c>
      <c r="CA517" s="107" t="s">
        <v>9297</v>
      </c>
      <c r="CB517" s="107"/>
      <c r="CC517" s="107"/>
      <c r="CD517" s="107"/>
      <c r="CE517" s="107"/>
      <c r="CF517" s="107"/>
    </row>
    <row r="518" spans="1:84" ht="60.75">
      <c r="A518" s="169">
        <v>202572754050</v>
      </c>
      <c r="B518" s="170" t="s">
        <v>9350</v>
      </c>
      <c r="C518" s="108" t="str">
        <f>VLOOKUP(Tabela2[[#This Row],[SIEMA]],Siema2025,4,FALSE)</f>
        <v xml:space="preserve"> MG</v>
      </c>
      <c r="D518" s="106" t="str">
        <f>VLOOKUP(Tabela2[[#This Row],[SIEMA]],Siema2025,3,FALSE)</f>
        <v xml:space="preserve">Carmo da Cachoeira </v>
      </c>
      <c r="E518" s="106" t="s">
        <v>4216</v>
      </c>
      <c r="F518" s="106" t="s">
        <v>9351</v>
      </c>
      <c r="G518" s="106" t="s">
        <v>9352</v>
      </c>
      <c r="H518" s="106" t="s">
        <v>9353</v>
      </c>
      <c r="I518" s="104" t="s">
        <v>7120</v>
      </c>
      <c r="J518" s="105">
        <f>VLOOKUP(Tabela2[[#This Row],[SIEMA]],Siema2025,2,FALSE)</f>
        <v>45864</v>
      </c>
      <c r="K518" s="105" t="str">
        <f>VLOOKUP(Tabela2[[#This Row],[SIEMA]],Siema2025,16,FALSE)</f>
        <v>Sábado</v>
      </c>
      <c r="L518" s="106" t="str">
        <f>IF(Tabela2[[#This Row],[Data]]="","Sem Informação",VLOOKUP(MONTH(Tabela2[[#This Row],[Data]]),'[1]Validação de dados'!$I$1:$J$13,2,0))</f>
        <v>Julho</v>
      </c>
      <c r="M518" s="104">
        <f>YEAR(Tabela2[[#This Row],[Data]])</f>
        <v>2025</v>
      </c>
      <c r="N518" s="105" t="str">
        <f>VLOOKUP(Tabela2[[#This Row],[SIEMA]],Siema2025,17,FALSE)</f>
        <v>Matutino</v>
      </c>
      <c r="O518" s="105" t="str">
        <f>VLOOKUP(Tabela2[[#This Row],[SIEMA]],Siema2025,5,FALSE)</f>
        <v>Rodovia</v>
      </c>
      <c r="P518" s="104" t="str">
        <f>VLOOKUP(Tabela2[[#This Row],[SIEMA]],Siema2025,21,FALSE)</f>
        <v>TOMBAMENTO DO SEGUNDO SEMIRREBOQUE.</v>
      </c>
      <c r="Q518" s="104" t="s">
        <v>7094</v>
      </c>
      <c r="R518" s="104" t="s">
        <v>9354</v>
      </c>
      <c r="S518" s="107" t="str">
        <f>IF(Q518="","", IF(Q518="NC","", IF(Q518="NE","", IF(Q518="NA","",IFERROR(VLOOKUP(Q518,[1]Produtos!$A$1:$C$2319,2,FALSE),"Não Cadastrado")))))</f>
        <v/>
      </c>
      <c r="T518" s="104" t="str">
        <f>VLOOKUP(Tabela2[[#This Row],[SIEMA]],Siema2025,11,FALSE)</f>
        <v>47.44</v>
      </c>
      <c r="U518" s="104" t="str">
        <f>VLOOKUP(Tabela2[[#This Row],[SIEMA]],Siema2025,12,FALSE)</f>
        <v>T</v>
      </c>
      <c r="V518" s="104" t="s">
        <v>7472</v>
      </c>
      <c r="W518" s="104"/>
      <c r="X518" s="113" t="str">
        <f>IF(Tabela2[[#This Row],[Origem do acidente]] = "Plataforma", "PREENCHER","NA")</f>
        <v>NA</v>
      </c>
      <c r="Y518" s="109" t="str">
        <f>IF(W518="","", IF(W518="NC","", IF(W518="NE","", IF(W518="NA","",IFERROR(VLOOKUP(W518,Produtos!$A$1:$C$2319,2,FALSE),"Não Cadastrado")))))</f>
        <v/>
      </c>
      <c r="Z518" s="104"/>
      <c r="AA518" s="104"/>
      <c r="AB518" s="104" t="str">
        <f>IF(W518="","",IF(ISNUMBER(W518)=FALSE,"Não se aplica",IFERROR(VLOOKUP(W518,Produtos!$A$1:$C$2319,3,FALSE),"Não Cadastrado")))</f>
        <v/>
      </c>
      <c r="AC518" s="104"/>
      <c r="AD518" s="108" t="str">
        <f>IF(Tabela2[[#This Row],[Origem do acidente]] = "Plataforma", "PREENCHER","NA")</f>
        <v>NA</v>
      </c>
      <c r="AE518" s="107" t="str">
        <f>IF(AC518="","", IF(AC518="NC","", IF(AC518="NE","", IF(AC518="NA","",IFERROR(VLOOKUP(AC518,Produtos!$A$1:$C$2319,2,FALSE),"Não Cadastrado")))))</f>
        <v/>
      </c>
      <c r="AF518" s="104"/>
      <c r="AG518" s="104"/>
      <c r="AH518" s="104" t="str">
        <f>IF(AC518="","",IF(ISNUMBER(AC518)=FALSE,"Não se aplica",IFERROR(VLOOKUP(AC518,Produtos!$A$1:$C$2319,3,FALSE),"Não Cadastrado")))</f>
        <v/>
      </c>
      <c r="AI518" s="104"/>
      <c r="AJ518" s="104" t="s">
        <v>9355</v>
      </c>
      <c r="AK518" s="107" t="s">
        <v>7112</v>
      </c>
      <c r="AL518" s="107" t="s">
        <v>7285</v>
      </c>
      <c r="AM518" s="107" t="s">
        <v>7180</v>
      </c>
      <c r="AN518" s="108" t="str">
        <f>VLOOKUP(Tabela2[[#This Row],[SIEMA]],Siema2025,51,FALSE)</f>
        <v/>
      </c>
      <c r="AO518" s="108" t="str">
        <f>VLOOKUP(Tabela2[[#This Row],[SIEMA]],Siema2025,53,FALSE)</f>
        <v/>
      </c>
      <c r="AP518" s="108" t="str">
        <f>VLOOKUP(Tabela2[[#This Row],[SIEMA]],Siema2025,55,FALSE)</f>
        <v/>
      </c>
      <c r="AQ518" s="108" t="str">
        <f>VLOOKUP(Tabela2[[#This Row],[SIEMA]],Siema2025,57,FALSE)</f>
        <v/>
      </c>
      <c r="AR518" s="108" t="str">
        <f>VLOOKUP(Tabela2[[#This Row],[SIEMA]],Siema2025,59,FALSE)</f>
        <v/>
      </c>
      <c r="AS518" s="108" t="str">
        <f>VLOOKUP(Tabela2[[#This Row],[SIEMA]],Siema2025,61,FALSE)</f>
        <v/>
      </c>
      <c r="AT518" s="108" t="str">
        <f>VLOOKUP(Tabela2[[#This Row],[SIEMA]],Siema2025,63,FALSE)</f>
        <v/>
      </c>
      <c r="AU518" s="108" t="str">
        <f>VLOOKUP(Tabela2[[#This Row],[SIEMA]],Siema2025,65,FALSE)</f>
        <v>X</v>
      </c>
      <c r="AV518" s="108" t="str">
        <f>VLOOKUP(Tabela2[[#This Row],[SIEMA]],Siema2025,67,FALSE)</f>
        <v/>
      </c>
      <c r="AW518" s="108" t="str">
        <f>VLOOKUP(Tabela2[[#This Row],[SIEMA]],Siema2025,69,FALSE)</f>
        <v/>
      </c>
      <c r="AX518" s="108" t="str">
        <f>VLOOKUP(Tabela2[[#This Row],[SIEMA]],Siema2025,71,FALSE)</f>
        <v/>
      </c>
      <c r="AY518" s="108" t="str">
        <f>VLOOKUP(Tabela2[[#This Row],[SIEMA]],Siema2025,73,FALSE)</f>
        <v/>
      </c>
      <c r="AZ518" s="108" t="str">
        <f>VLOOKUP(Tabela2[[#This Row],[SIEMA]],Siema2025,75,FALSE)</f>
        <v/>
      </c>
      <c r="BA518" s="108" t="str">
        <f>VLOOKUP(Tabela2[[#This Row],[SIEMA]],Siema2025,77,FALSE)</f>
        <v/>
      </c>
      <c r="BB518" s="108" t="str">
        <f>VLOOKUP(Tabela2[[#This Row],[SIEMA]],Siema2025,79,FALSE)</f>
        <v/>
      </c>
      <c r="BC518" s="108" t="str">
        <f>IF(Tabela2[[#This Row],[Outro(s) ]] = "X", "PREENCHER","NA")</f>
        <v>NA</v>
      </c>
      <c r="BD518" s="108" t="str">
        <f>VLOOKUP(Tabela2[[#This Row],[SIEMA]],Siema2025,82,FALSE)</f>
        <v/>
      </c>
      <c r="BE518" s="108" t="str">
        <f>VLOOKUP(Tabela2[[#This Row],[SIEMA]],Siema2025,81,FALSE)</f>
        <v/>
      </c>
      <c r="BF518" s="110" t="str">
        <f>VLOOKUP(Tabela2[[#This Row],[SIEMA]],Siema2025,28,FALSE)</f>
        <v>TERA FERTILIZANTE LTDA</v>
      </c>
      <c r="BG518" s="110"/>
      <c r="BH518" s="111" t="str">
        <f>VLOOKUP(Tabela2[[#This Row],[SIEMA]],Siema2025,29,FALSE)</f>
        <v>42706082000215</v>
      </c>
      <c r="BI518" s="112" t="s">
        <v>2696</v>
      </c>
      <c r="BJ518" s="107" t="s">
        <v>7099</v>
      </c>
      <c r="BK518" s="104" t="s">
        <v>2696</v>
      </c>
      <c r="BL518" s="166">
        <v>45868</v>
      </c>
      <c r="BM518" s="108">
        <f ca="1">IF(Tabela2[[#This Row],[Data de atendimento do Ibama (considerar o primeiro documento/ação)]]="",_xlfn.DAYS(TODAY(),J518),_xlfn.DAYS(Tabela2[[#This Row],[Data de atendimento do Ibama (considerar o primeiro documento/ação)]],J518))</f>
        <v>4</v>
      </c>
      <c r="BN518" s="108" t="str">
        <f>IF(Tabela2[[#This Row],[Atendido pelo Ibama ("Não" ou "Sim")]]="Não","Preencher", IF(Tabela2[[#This Row],[Atendido pelo Ibama ("Não" ou "Sim")]]="Sim","NA",""))</f>
        <v>NA</v>
      </c>
      <c r="BO518" s="114" t="s">
        <v>7100</v>
      </c>
      <c r="BP518" s="108" t="str">
        <f>IF(Tabela2[[#This Row],[Forma de atendimento (primeiro documento/ação)]]= "Outros (especificar)", "PREENCHER","NA")</f>
        <v>NA</v>
      </c>
      <c r="BQ518" s="106" t="s">
        <v>123</v>
      </c>
      <c r="BR518" s="108" t="str">
        <f>IF(Tabela2[[#This Row],[Equipe do Ibama foi a campo? Houve sobrevoo do Poseidon?]] = "Sim", "PREENCHER","NA")</f>
        <v>NA</v>
      </c>
      <c r="BS518" s="108" t="str">
        <f>IF(Tabela2[[#This Row],[Se sim, foi emitida Ordem de Emergência? (informações vinculada à coluna CK)]] = "Sim", "PREENCHER","NA")</f>
        <v>NA</v>
      </c>
      <c r="BT518" s="108" t="s">
        <v>7101</v>
      </c>
      <c r="BU518" s="108" t="s">
        <v>2696</v>
      </c>
      <c r="BV518" s="108" t="s">
        <v>2696</v>
      </c>
      <c r="BW518" s="108" t="s">
        <v>123</v>
      </c>
      <c r="BX518" s="106" t="s">
        <v>7127</v>
      </c>
      <c r="BY518" s="106"/>
      <c r="BZ518" s="104" t="str">
        <f>IF(Tabela2[[#This Row],[Data do documento de encerramento]]="NA","NA",IF(Tabela2[[#This Row],[Data do documento de encerramento]]="","Pendente de conclusão/ encerramento",_xlfn.DAYS(Tabela2[[#This Row],[Data do documento de encerramento]],J518)))</f>
        <v>Pendente de conclusão/ encerramento</v>
      </c>
      <c r="CA518" s="107" t="s">
        <v>9356</v>
      </c>
      <c r="CB518" s="107"/>
      <c r="CC518" s="107"/>
      <c r="CD518" s="107"/>
      <c r="CE518" s="107"/>
      <c r="CF518" s="107"/>
    </row>
    <row r="519" spans="1:84" ht="60.75">
      <c r="A519" s="169">
        <v>202572764851</v>
      </c>
      <c r="B519" s="170" t="s">
        <v>9357</v>
      </c>
      <c r="C519" s="108" t="str">
        <f>VLOOKUP(Tabela2[[#This Row],[SIEMA]],Siema2025,4,FALSE)</f>
        <v xml:space="preserve"> MG</v>
      </c>
      <c r="D519" s="106" t="str">
        <f>VLOOKUP(Tabela2[[#This Row],[SIEMA]],Siema2025,3,FALSE)</f>
        <v xml:space="preserve">Nepomuceno </v>
      </c>
      <c r="E519" s="106" t="s">
        <v>4216</v>
      </c>
      <c r="F519" s="106" t="s">
        <v>9358</v>
      </c>
      <c r="G519" s="106" t="s">
        <v>9359</v>
      </c>
      <c r="H519" s="106" t="s">
        <v>9360</v>
      </c>
      <c r="I519" s="104" t="s">
        <v>7120</v>
      </c>
      <c r="J519" s="105">
        <f>VLOOKUP(Tabela2[[#This Row],[SIEMA]],Siema2025,2,FALSE)</f>
        <v>45864</v>
      </c>
      <c r="K519" s="105" t="str">
        <f>VLOOKUP(Tabela2[[#This Row],[SIEMA]],Siema2025,16,FALSE)</f>
        <v>Sábado</v>
      </c>
      <c r="L519" s="106" t="str">
        <f>IF(Tabela2[[#This Row],[Data]]="","Sem Informação",VLOOKUP(MONTH(Tabela2[[#This Row],[Data]]),'[1]Validação de dados'!$I$1:$J$13,2,0))</f>
        <v>Julho</v>
      </c>
      <c r="M519" s="104">
        <f>YEAR(Tabela2[[#This Row],[Data]])</f>
        <v>2025</v>
      </c>
      <c r="N519" s="105" t="str">
        <f>VLOOKUP(Tabela2[[#This Row],[SIEMA]],Siema2025,17,FALSE)</f>
        <v>Vespertino</v>
      </c>
      <c r="O519" s="105" t="str">
        <f>VLOOKUP(Tabela2[[#This Row],[SIEMA]],Siema2025,5,FALSE)</f>
        <v>Rodovia</v>
      </c>
      <c r="P519" s="104" t="str">
        <f>VLOOKUP(Tabela2[[#This Row],[SIEMA]],Siema2025,21,FALSE)</f>
        <v>TOMBAMENTO.</v>
      </c>
      <c r="Q519" s="104" t="s">
        <v>7094</v>
      </c>
      <c r="R519" s="104" t="s">
        <v>9361</v>
      </c>
      <c r="S519" s="107" t="str">
        <f>IF(Q519="","", IF(Q519="NC","", IF(Q519="NE","", IF(Q519="NA","",IFERROR(VLOOKUP(Q519,[1]Produtos!$A$1:$C$2319,2,FALSE),"Não Cadastrado")))))</f>
        <v/>
      </c>
      <c r="T519" s="104">
        <v>300</v>
      </c>
      <c r="U519" s="104" t="s">
        <v>7305</v>
      </c>
      <c r="V519" s="104" t="s">
        <v>7472</v>
      </c>
      <c r="W519" s="104" t="s">
        <v>7094</v>
      </c>
      <c r="X519" s="104" t="s">
        <v>9362</v>
      </c>
      <c r="Y519" s="109" t="str">
        <f>IF(W519="","", IF(W519="NC","", IF(W519="NE","", IF(W519="NA","",IFERROR(VLOOKUP(W519,Produtos!$A$1:$C$2319,2,FALSE),"Não Cadastrado")))))</f>
        <v/>
      </c>
      <c r="Z519" s="104">
        <v>400</v>
      </c>
      <c r="AA519" s="104" t="s">
        <v>7305</v>
      </c>
      <c r="AB519" s="104" t="s">
        <v>7472</v>
      </c>
      <c r="AC519" s="104" t="s">
        <v>7094</v>
      </c>
      <c r="AD519" s="108" t="s">
        <v>9363</v>
      </c>
      <c r="AE519" s="107" t="str">
        <f>IF(AC519="","", IF(AC519="NC","", IF(AC519="NE","", IF(AC519="NA","",IFERROR(VLOOKUP(AC519,Produtos!$A$1:$C$2319,2,FALSE),"Não Cadastrado")))))</f>
        <v/>
      </c>
      <c r="AF519" s="104">
        <v>10</v>
      </c>
      <c r="AG519" s="104" t="s">
        <v>7121</v>
      </c>
      <c r="AH519" s="104" t="s">
        <v>7472</v>
      </c>
      <c r="AI519" s="104"/>
      <c r="AJ519" s="104" t="s">
        <v>9364</v>
      </c>
      <c r="AK519" s="107" t="s">
        <v>7358</v>
      </c>
      <c r="AL519" s="107" t="s">
        <v>7180</v>
      </c>
      <c r="AM519" s="107" t="s">
        <v>7945</v>
      </c>
      <c r="AN519" s="108" t="str">
        <f>VLOOKUP(Tabela2[[#This Row],[SIEMA]],Siema2025,51,FALSE)</f>
        <v/>
      </c>
      <c r="AO519" s="108" t="str">
        <f>VLOOKUP(Tabela2[[#This Row],[SIEMA]],Siema2025,53,FALSE)</f>
        <v/>
      </c>
      <c r="AP519" s="108" t="str">
        <f>VLOOKUP(Tabela2[[#This Row],[SIEMA]],Siema2025,55,FALSE)</f>
        <v/>
      </c>
      <c r="AQ519" s="108" t="str">
        <f>VLOOKUP(Tabela2[[#This Row],[SIEMA]],Siema2025,57,FALSE)</f>
        <v/>
      </c>
      <c r="AR519" s="108" t="str">
        <f>VLOOKUP(Tabela2[[#This Row],[SIEMA]],Siema2025,59,FALSE)</f>
        <v/>
      </c>
      <c r="AS519" s="108" t="str">
        <f>VLOOKUP(Tabela2[[#This Row],[SIEMA]],Siema2025,61,FALSE)</f>
        <v/>
      </c>
      <c r="AT519" s="108" t="str">
        <f>VLOOKUP(Tabela2[[#This Row],[SIEMA]],Siema2025,63,FALSE)</f>
        <v/>
      </c>
      <c r="AU519" s="108" t="str">
        <f>VLOOKUP(Tabela2[[#This Row],[SIEMA]],Siema2025,65,FALSE)</f>
        <v>X</v>
      </c>
      <c r="AV519" s="108" t="str">
        <f>VLOOKUP(Tabela2[[#This Row],[SIEMA]],Siema2025,67,FALSE)</f>
        <v/>
      </c>
      <c r="AW519" s="108" t="str">
        <f>VLOOKUP(Tabela2[[#This Row],[SIEMA]],Siema2025,69,FALSE)</f>
        <v/>
      </c>
      <c r="AX519" s="108" t="str">
        <f>VLOOKUP(Tabela2[[#This Row],[SIEMA]],Siema2025,71,FALSE)</f>
        <v/>
      </c>
      <c r="AY519" s="108" t="str">
        <f>VLOOKUP(Tabela2[[#This Row],[SIEMA]],Siema2025,73,FALSE)</f>
        <v/>
      </c>
      <c r="AZ519" s="108" t="str">
        <f>VLOOKUP(Tabela2[[#This Row],[SIEMA]],Siema2025,75,FALSE)</f>
        <v/>
      </c>
      <c r="BA519" s="108" t="str">
        <f>VLOOKUP(Tabela2[[#This Row],[SIEMA]],Siema2025,77,FALSE)</f>
        <v/>
      </c>
      <c r="BB519" s="108" t="str">
        <f>VLOOKUP(Tabela2[[#This Row],[SIEMA]],Siema2025,79,FALSE)</f>
        <v/>
      </c>
      <c r="BC519" s="108" t="str">
        <f>IF(Tabela2[[#This Row],[Outro(s) ]] = "X", "PREENCHER","NA")</f>
        <v>NA</v>
      </c>
      <c r="BD519" s="108" t="str">
        <f>VLOOKUP(Tabela2[[#This Row],[SIEMA]],Siema2025,82,FALSE)</f>
        <v/>
      </c>
      <c r="BE519" s="108" t="str">
        <f>VLOOKUP(Tabela2[[#This Row],[SIEMA]],Siema2025,81,FALSE)</f>
        <v/>
      </c>
      <c r="BF519" s="110" t="str">
        <f>VLOOKUP(Tabela2[[#This Row],[SIEMA]],Siema2025,28,FALSE)</f>
        <v>MAIAN INDUSTRIA DE PRODUTOS QUIMICOS LTDA</v>
      </c>
      <c r="BG519" s="110"/>
      <c r="BH519" s="111" t="str">
        <f>VLOOKUP(Tabela2[[#This Row],[SIEMA]],Siema2025,29,FALSE)</f>
        <v>35634515000209</v>
      </c>
      <c r="BI519" s="112" t="s">
        <v>2696</v>
      </c>
      <c r="BJ519" s="107" t="s">
        <v>7099</v>
      </c>
      <c r="BK519" s="104" t="s">
        <v>2696</v>
      </c>
      <c r="BL519" s="166">
        <v>45868</v>
      </c>
      <c r="BM519" s="108">
        <f ca="1">IF(Tabela2[[#This Row],[Data de atendimento do Ibama (considerar o primeiro documento/ação)]]="",_xlfn.DAYS(TODAY(),J519),_xlfn.DAYS(Tabela2[[#This Row],[Data de atendimento do Ibama (considerar o primeiro documento/ação)]],J519))</f>
        <v>4</v>
      </c>
      <c r="BN519" s="108" t="str">
        <f>IF(Tabela2[[#This Row],[Atendido pelo Ibama ("Não" ou "Sim")]]="Não","Preencher", IF(Tabela2[[#This Row],[Atendido pelo Ibama ("Não" ou "Sim")]]="Sim","NA",""))</f>
        <v>NA</v>
      </c>
      <c r="BO519" s="114" t="s">
        <v>7100</v>
      </c>
      <c r="BP519" s="108" t="str">
        <f>IF(Tabela2[[#This Row],[Forma de atendimento (primeiro documento/ação)]]= "Outros (especificar)", "PREENCHER","NA")</f>
        <v>NA</v>
      </c>
      <c r="BQ519" s="106" t="s">
        <v>123</v>
      </c>
      <c r="BR519" s="108" t="str">
        <f>IF(Tabela2[[#This Row],[Equipe do Ibama foi a campo? Houve sobrevoo do Poseidon?]] = "Sim", "PREENCHER","NA")</f>
        <v>NA</v>
      </c>
      <c r="BS519" s="108" t="str">
        <f>IF(Tabela2[[#This Row],[Se sim, foi emitida Ordem de Emergência? (informações vinculada à coluna CK)]] = "Sim", "PREENCHER","NA")</f>
        <v>NA</v>
      </c>
      <c r="BT519" s="108" t="s">
        <v>7101</v>
      </c>
      <c r="BU519" s="108" t="s">
        <v>123</v>
      </c>
      <c r="BV519" s="108" t="s">
        <v>123</v>
      </c>
      <c r="BW519" s="108" t="s">
        <v>123</v>
      </c>
      <c r="BX519" s="106" t="s">
        <v>7127</v>
      </c>
      <c r="BY519" s="140"/>
      <c r="BZ519" s="104" t="str">
        <f>IF(Tabela2[[#This Row],[Data do documento de encerramento]]="NA","NA",IF(Tabela2[[#This Row],[Data do documento de encerramento]]="","Pendente de conclusão/ encerramento",_xlfn.DAYS(Tabela2[[#This Row],[Data do documento de encerramento]],J519)))</f>
        <v>Pendente de conclusão/ encerramento</v>
      </c>
      <c r="CA519" s="107" t="s">
        <v>9365</v>
      </c>
      <c r="CB519" s="107"/>
      <c r="CC519" s="107"/>
      <c r="CD519" s="107"/>
      <c r="CE519" s="107"/>
      <c r="CF519" s="107"/>
    </row>
    <row r="520" spans="1:84" ht="60.75">
      <c r="A520" s="182">
        <v>202572829</v>
      </c>
      <c r="B520" s="118" t="s">
        <v>9366</v>
      </c>
      <c r="C520" s="108" t="s">
        <v>672</v>
      </c>
      <c r="D520" s="106" t="s">
        <v>637</v>
      </c>
      <c r="E520" s="106" t="s">
        <v>9367</v>
      </c>
      <c r="F520" s="106"/>
      <c r="G520" s="106" t="s">
        <v>9368</v>
      </c>
      <c r="H520" s="106" t="s">
        <v>9369</v>
      </c>
      <c r="I520" s="104" t="str">
        <f>VLOOKUP(Tabela2[[#This Row],[SIEMA]],Siema2025,19,FALSE)</f>
        <v>Santos</v>
      </c>
      <c r="J520" s="105">
        <f>VLOOKUP(Tabela2[[#This Row],[SIEMA]],Siema2025,2,FALSE)</f>
        <v>45865</v>
      </c>
      <c r="K520" s="105" t="str">
        <f>VLOOKUP(Tabela2[[#This Row],[SIEMA]],Siema2025,16,FALSE)</f>
        <v>Domingo</v>
      </c>
      <c r="L520" s="106" t="str">
        <f>IF(Tabela2[[#This Row],[Data]]="","Sem Informação",VLOOKUP(MONTH(Tabela2[[#This Row],[Data]]),'[1]Validação de dados'!$I$1:$J$13,2,0))</f>
        <v>Julho</v>
      </c>
      <c r="M520" s="104">
        <f>YEAR(Tabela2[[#This Row],[Data]])</f>
        <v>2025</v>
      </c>
      <c r="N520" s="105" t="str">
        <f>VLOOKUP(Tabela2[[#This Row],[SIEMA]],Siema2025,17,FALSE)</f>
        <v>Vespertino</v>
      </c>
      <c r="O520" s="105" t="s">
        <v>111</v>
      </c>
      <c r="P520" s="104" t="str">
        <f>VLOOKUP(Tabela2[[#This Row],[SIEMA]],Siema2025,21,FALSE)</f>
        <v>RSV Oceanica Sub XI</v>
      </c>
      <c r="Q520" s="104" t="s">
        <v>7094</v>
      </c>
      <c r="R520" s="104" t="s">
        <v>7471</v>
      </c>
      <c r="S520" s="107" t="s">
        <v>7096</v>
      </c>
      <c r="T520" s="104">
        <v>1.4499999999999999E-3</v>
      </c>
      <c r="U520" s="104" t="s">
        <v>7111</v>
      </c>
      <c r="V520" s="104" t="s">
        <v>7472</v>
      </c>
      <c r="W520" s="104"/>
      <c r="X520" s="113"/>
      <c r="Y520" s="109" t="str">
        <f>IF(W520="","", IF(W520="NC","", IF(W520="NE","", IF(W520="NA","",IFERROR(VLOOKUP(W520,Produtos!$A$1:$C$2319,2,FALSE),"Não Cadastrado")))))</f>
        <v/>
      </c>
      <c r="Z520" s="104"/>
      <c r="AA520" s="104"/>
      <c r="AB520" s="104" t="str">
        <f>IF(W520="","",IF(ISNUMBER(W520)=FALSE,"Não se aplica",IFERROR(VLOOKUP(W520,Produtos!$A$1:$C$2319,3,FALSE),"Não Cadastrado")))</f>
        <v/>
      </c>
      <c r="AC520" s="104"/>
      <c r="AD520" s="108"/>
      <c r="AE520" s="107" t="str">
        <f>IF(AC520="","", IF(AC520="NC","", IF(AC520="NE","", IF(AC520="NA","",IFERROR(VLOOKUP(AC520,Produtos!$A$1:$C$2319,2,FALSE),"Não Cadastrado")))))</f>
        <v/>
      </c>
      <c r="AF520" s="104"/>
      <c r="AG520" s="104"/>
      <c r="AH520" s="104" t="str">
        <f>IF(AC520="","",IF(ISNUMBER(AC520)=FALSE,"Não se aplica",IFERROR(VLOOKUP(AC520,Produtos!$A$1:$C$2319,3,FALSE),"Não Cadastrado")))</f>
        <v/>
      </c>
      <c r="AI520" s="104"/>
      <c r="AJ520" s="104" t="str">
        <f>VLOOKUP(Tabela2[[#This Row],[SIEMA]],Siema2025,26,FALSE)</f>
        <v>Atrito da mangueira com a estrutura do veículo.
Atualizxação dodia 20-08-2025
Efetividade da supervisão quanto à detecção de danos no corpo da mangueira, tornando a supervisão limitada pelas lacunas no procedimento.
O atrito intermitente da mangueira com a borda irregular da caixa da HCU3, sob esforço repetitivo proveniente do movimento do braço T4 do ROV,
ocasionou abrasão progressiva até gerar o dano a mangueira.</v>
      </c>
      <c r="AK520" s="107" t="s">
        <v>7098</v>
      </c>
      <c r="AL520" s="107" t="s">
        <v>7285</v>
      </c>
      <c r="AM520" s="107" t="s">
        <v>7112</v>
      </c>
      <c r="AN520" s="108" t="str">
        <f>VLOOKUP(Tabela2[[#This Row],[SIEMA]],Siema2025,51,FALSE)</f>
        <v/>
      </c>
      <c r="AO520" s="108" t="str">
        <f>VLOOKUP(Tabela2[[#This Row],[SIEMA]],Siema2025,53,FALSE)</f>
        <v/>
      </c>
      <c r="AP520" s="108" t="str">
        <f>VLOOKUP(Tabela2[[#This Row],[SIEMA]],Siema2025,55,FALSE)</f>
        <v/>
      </c>
      <c r="AQ520" s="108" t="str">
        <f>VLOOKUP(Tabela2[[#This Row],[SIEMA]],Siema2025,57,FALSE)</f>
        <v/>
      </c>
      <c r="AR520" s="108" t="str">
        <f>VLOOKUP(Tabela2[[#This Row],[SIEMA]],Siema2025,59,FALSE)</f>
        <v/>
      </c>
      <c r="AS520" s="108" t="str">
        <f>VLOOKUP(Tabela2[[#This Row],[SIEMA]],Siema2025,61,FALSE)</f>
        <v>X</v>
      </c>
      <c r="AT520" s="108" t="str">
        <f>VLOOKUP(Tabela2[[#This Row],[SIEMA]],Siema2025,63,FALSE)</f>
        <v/>
      </c>
      <c r="AU520" s="108" t="str">
        <f>VLOOKUP(Tabela2[[#This Row],[SIEMA]],Siema2025,65,FALSE)</f>
        <v/>
      </c>
      <c r="AV520" s="108" t="str">
        <f>VLOOKUP(Tabela2[[#This Row],[SIEMA]],Siema2025,67,FALSE)</f>
        <v/>
      </c>
      <c r="AW520" s="108" t="str">
        <f>VLOOKUP(Tabela2[[#This Row],[SIEMA]],Siema2025,69,FALSE)</f>
        <v/>
      </c>
      <c r="AX520" s="108" t="str">
        <f>VLOOKUP(Tabela2[[#This Row],[SIEMA]],Siema2025,71,FALSE)</f>
        <v/>
      </c>
      <c r="AY520" s="108" t="str">
        <f>VLOOKUP(Tabela2[[#This Row],[SIEMA]],Siema2025,73,FALSE)</f>
        <v/>
      </c>
      <c r="AZ520" s="108" t="str">
        <f>VLOOKUP(Tabela2[[#This Row],[SIEMA]],Siema2025,75,FALSE)</f>
        <v/>
      </c>
      <c r="BA520" s="108" t="str">
        <f>VLOOKUP(Tabela2[[#This Row],[SIEMA]],Siema2025,77,FALSE)</f>
        <v/>
      </c>
      <c r="BB520" s="108" t="str">
        <f>VLOOKUP(Tabela2[[#This Row],[SIEMA]],Siema2025,79,FALSE)</f>
        <v/>
      </c>
      <c r="BC520" s="108" t="str">
        <f>IF(Tabela2[[#This Row],[Outro(s) ]] = "X", "PREENCHER","NA")</f>
        <v>NA</v>
      </c>
      <c r="BD520" s="108" t="str">
        <f>VLOOKUP(Tabela2[[#This Row],[SIEMA]],Siema2025,82,FALSE)</f>
        <v/>
      </c>
      <c r="BE520" s="108" t="str">
        <f>VLOOKUP(Tabela2[[#This Row],[SIEMA]],Siema2025,81,FALSE)</f>
        <v/>
      </c>
      <c r="BF520" s="110" t="str">
        <f>VLOOKUP(Tabela2[[#This Row],[SIEMA]],Siema2025,28,FALSE)</f>
        <v>Petrobras</v>
      </c>
      <c r="BG520" s="110"/>
      <c r="BH520" s="111">
        <v>33000167000101</v>
      </c>
      <c r="BI520" s="112" t="str">
        <f>VLOOKUP(Tabela2[[#This Row],[SIEMA]],Siema2025,107,FALSE)</f>
        <v>Não</v>
      </c>
      <c r="BJ520" s="107" t="s">
        <v>7099</v>
      </c>
      <c r="BK520" s="104" t="s">
        <v>2696</v>
      </c>
      <c r="BL520" s="166">
        <v>45869</v>
      </c>
      <c r="BM520" s="108">
        <f ca="1">IF(Tabela2[[#This Row],[Data de atendimento do Ibama (considerar o primeiro documento/ação)]]="",_xlfn.DAYS(TODAY(),J520),_xlfn.DAYS(Tabela2[[#This Row],[Data de atendimento do Ibama (considerar o primeiro documento/ação)]],J520))</f>
        <v>4</v>
      </c>
      <c r="BN520" s="108" t="str">
        <f>IF(Tabela2[[#This Row],[Atendido pelo Ibama ("Não" ou "Sim")]]="Não","Preencher", IF(Tabela2[[#This Row],[Atendido pelo Ibama ("Não" ou "Sim")]]="Sim","NA",""))</f>
        <v>NA</v>
      </c>
      <c r="BO520" s="114" t="s">
        <v>7100</v>
      </c>
      <c r="BP520" s="108" t="str">
        <f>IF(Tabela2[[#This Row],[Forma de atendimento (primeiro documento/ação)]]= "Outros (especificar)", "PREENCHER","NA")</f>
        <v>NA</v>
      </c>
      <c r="BQ520" s="106" t="s">
        <v>123</v>
      </c>
      <c r="BR520" s="108" t="str">
        <f>IF(Tabela2[[#This Row],[Equipe do Ibama foi a campo? Houve sobrevoo do Poseidon?]] = "Sim", "PREENCHER","NA")</f>
        <v>NA</v>
      </c>
      <c r="BS520" s="108" t="str">
        <f>IF(Tabela2[[#This Row],[Se sim, foi emitida Ordem de Emergência? (informações vinculada à coluna CK)]] = "Sim", "PREENCHER","NA")</f>
        <v>NA</v>
      </c>
      <c r="BT520" s="108" t="s">
        <v>7101</v>
      </c>
      <c r="BU520" s="108" t="str">
        <f>IF(Tabela2[[#This Row],[Houve envio de Informações Pós-acidente (preencher "não se aplica" quando de competência estadual/municipal)]] = "Sim", "PREENCHER","NA")</f>
        <v>NA</v>
      </c>
      <c r="BV520" s="108" t="str">
        <f>IF(Tabela2[[#This Row],[Houve avaliação das informações pós-acidente solicitadas/enviadas?]] = "Sim", "PREENCHER","NA")</f>
        <v>NA</v>
      </c>
      <c r="BW520" s="108" t="str">
        <f>IF(Tabela2[[#This Row],[O Ibama aguarda resposta da empresa/OEMA, etc?]] = "Sim", "PREENCHER","NA")</f>
        <v>NA</v>
      </c>
      <c r="BX520" s="106" t="s">
        <v>7102</v>
      </c>
      <c r="BY520" s="140">
        <v>45916</v>
      </c>
      <c r="BZ520" s="104">
        <f>IF(Tabela2[[#This Row],[Data do documento de encerramento]]="NA","NA",IF(Tabela2[[#This Row],[Data do documento de encerramento]]="","Pendente de conclusão/ encerramento",_xlfn.DAYS(Tabela2[[#This Row],[Data do documento de encerramento]],J520)))</f>
        <v>51</v>
      </c>
      <c r="CA520" s="107"/>
      <c r="CB520" s="107" t="s">
        <v>7491</v>
      </c>
      <c r="CC520" s="107" t="s">
        <v>7140</v>
      </c>
      <c r="CD520" s="107" t="s">
        <v>123</v>
      </c>
      <c r="CE520" s="107" t="s">
        <v>123</v>
      </c>
      <c r="CF520" s="107" t="s">
        <v>7105</v>
      </c>
    </row>
    <row r="521" spans="1:84" ht="76.5">
      <c r="A521" s="169">
        <v>202572854009</v>
      </c>
      <c r="B521" s="118" t="s">
        <v>9370</v>
      </c>
      <c r="C521" s="108" t="str">
        <f>VLOOKUP(Tabela2[[#This Row],[SIEMA]],Siema2025,4,FALSE)</f>
        <v xml:space="preserve"> CE</v>
      </c>
      <c r="D521" s="106" t="str">
        <f>VLOOKUP(Tabela2[[#This Row],[SIEMA]],Siema2025,3,FALSE)</f>
        <v xml:space="preserve">São Gonçalo do Amarante </v>
      </c>
      <c r="E521" s="106" t="s">
        <v>9371</v>
      </c>
      <c r="F521" s="106" t="s">
        <v>9372</v>
      </c>
      <c r="G521" s="106" t="s">
        <v>9373</v>
      </c>
      <c r="H521" s="106" t="s">
        <v>9374</v>
      </c>
      <c r="I521" s="104" t="s">
        <v>7120</v>
      </c>
      <c r="J521" s="105">
        <f>VLOOKUP(Tabela2[[#This Row],[SIEMA]],Siema2025,2,FALSE)</f>
        <v>45865</v>
      </c>
      <c r="K521" s="105" t="str">
        <f>VLOOKUP(Tabela2[[#This Row],[SIEMA]],Siema2025,16,FALSE)</f>
        <v>Domingo</v>
      </c>
      <c r="L521" s="106" t="str">
        <f>IF(Tabela2[[#This Row],[Data]]="","Sem Informação",VLOOKUP(MONTH(Tabela2[[#This Row],[Data]]),'[1]Validação de dados'!$I$1:$J$13,2,0))</f>
        <v>Julho</v>
      </c>
      <c r="M521" s="104">
        <f>YEAR(Tabela2[[#This Row],[Data]])</f>
        <v>2025</v>
      </c>
      <c r="N521" s="105" t="str">
        <f>VLOOKUP(Tabela2[[#This Row],[SIEMA]],Siema2025,17,FALSE)</f>
        <v>Matutino</v>
      </c>
      <c r="O521" s="105" t="str">
        <f>VLOOKUP(Tabela2[[#This Row],[SIEMA]],Siema2025,5,FALSE)</f>
        <v>Terminal/portos/ancoradouros/etc</v>
      </c>
      <c r="P521" s="104" t="str">
        <f>VLOOKUP(Tabela2[[#This Row],[SIEMA]],Siema2025,21,FALSE)</f>
        <v>Por volta das 08:30h do dia 27/07/2025, teve-se inicio de incêndio em guindaste LIEBHERR LHM 400 (prestadora operacional UNILINK) no terminal portuário do Pecém, berço 7, TMUT.</v>
      </c>
      <c r="Q521" s="104" t="s">
        <v>7094</v>
      </c>
      <c r="R521" s="104" t="str">
        <f>VLOOKUP(Tabela2[[#This Row],[SIEMA]],Siema2025,10,FALSE)</f>
        <v/>
      </c>
      <c r="S521" s="107" t="s">
        <v>541</v>
      </c>
      <c r="T521" s="104">
        <v>1.25</v>
      </c>
      <c r="U521" s="104" t="s">
        <v>7111</v>
      </c>
      <c r="V521" s="104" t="str">
        <f>IF(Q521="","",IF(ISNUMBER(Q521)=FALSE,"Não se aplica",IFERROR(VLOOKUP(Q521,Produtos!$A$1:$C$2319,3,FALSE),"Não Cadastrado")))</f>
        <v>Não se aplica</v>
      </c>
      <c r="W521" s="104" t="str">
        <f>VLOOKUP(Tabela2[[#This Row],[SIEMA]],Siema2025,10,FALSE)</f>
        <v/>
      </c>
      <c r="X521" s="113"/>
      <c r="Y521" s="109" t="str">
        <f>IF(W521="","", IF(W521="NC","", IF(W521="NE","", IF(W521="NA","",IFERROR(VLOOKUP(W521,Produtos!$A$1:$C$2319,2,FALSE),"Não Cadastrado")))))</f>
        <v/>
      </c>
      <c r="Z521" s="104" t="str">
        <f>VLOOKUP(Tabela2[[#This Row],[SIEMA]],Siema2025,11,FALSE)</f>
        <v xml:space="preserve"> </v>
      </c>
      <c r="AA521" s="104" t="str">
        <f>VLOOKUP(Tabela2[[#This Row],[SIEMA]],Siema2025,12,FALSE)</f>
        <v xml:space="preserve"> </v>
      </c>
      <c r="AB521" s="104" t="str">
        <f>IF(W521="","",IF(ISNUMBER(W521)=FALSE,"Não se aplica",IFERROR(VLOOKUP(W521,Produtos!$A$1:$C$2319,3,FALSE),"Não Cadastrado")))</f>
        <v/>
      </c>
      <c r="AC521" s="104"/>
      <c r="AD521" s="108"/>
      <c r="AE521" s="107" t="str">
        <f>IF(AC521="","", IF(AC521="NC","", IF(AC521="NE","", IF(AC521="NA","",IFERROR(VLOOKUP(AC521,Produtos!$A$1:$C$2319,2,FALSE),"Não Cadastrado")))))</f>
        <v/>
      </c>
      <c r="AF521" s="104"/>
      <c r="AG521" s="104"/>
      <c r="AH521" s="104" t="str">
        <f>IF(AC521="","",IF(ISNUMBER(AC521)=FALSE,"Não se aplica",IFERROR(VLOOKUP(AC521,Produtos!$A$1:$C$2319,3,FALSE),"Não Cadastrado")))</f>
        <v/>
      </c>
      <c r="AI521" s="113"/>
      <c r="AJ521" s="104" t="str">
        <f>VLOOKUP(Tabela2[[#This Row],[SIEMA]],Siema2025,26,FALSE)</f>
        <v>Em investigação.</v>
      </c>
      <c r="AK521" s="107" t="s">
        <v>7623</v>
      </c>
      <c r="AL521" s="107"/>
      <c r="AM521" s="107"/>
      <c r="AN521" s="108" t="str">
        <f>VLOOKUP(Tabela2[[#This Row],[SIEMA]],Siema2025,51,FALSE)</f>
        <v/>
      </c>
      <c r="AO521" s="108" t="str">
        <f>VLOOKUP(Tabela2[[#This Row],[SIEMA]],Siema2025,53,FALSE)</f>
        <v/>
      </c>
      <c r="AP521" s="108" t="str">
        <f>VLOOKUP(Tabela2[[#This Row],[SIEMA]],Siema2025,55,FALSE)</f>
        <v/>
      </c>
      <c r="AQ521" s="108" t="str">
        <f>VLOOKUP(Tabela2[[#This Row],[SIEMA]],Siema2025,57,FALSE)</f>
        <v/>
      </c>
      <c r="AR521" s="108" t="str">
        <f>VLOOKUP(Tabela2[[#This Row],[SIEMA]],Siema2025,59,FALSE)</f>
        <v/>
      </c>
      <c r="AS521" s="108" t="str">
        <f>VLOOKUP(Tabela2[[#This Row],[SIEMA]],Siema2025,61,FALSE)</f>
        <v/>
      </c>
      <c r="AT521" s="108" t="str">
        <f>VLOOKUP(Tabela2[[#This Row],[SIEMA]],Siema2025,63,FALSE)</f>
        <v/>
      </c>
      <c r="AU521" s="108"/>
      <c r="AV521" s="108" t="str">
        <f>VLOOKUP(Tabela2[[#This Row],[SIEMA]],Siema2025,67,FALSE)</f>
        <v/>
      </c>
      <c r="AW521" s="108" t="str">
        <f>VLOOKUP(Tabela2[[#This Row],[SIEMA]],Siema2025,69,FALSE)</f>
        <v/>
      </c>
      <c r="AX521" s="108" t="str">
        <f>VLOOKUP(Tabela2[[#This Row],[SIEMA]],Siema2025,71,FALSE)</f>
        <v/>
      </c>
      <c r="AY521" s="108" t="str">
        <f>VLOOKUP(Tabela2[[#This Row],[SIEMA]],Siema2025,73,FALSE)</f>
        <v/>
      </c>
      <c r="AZ521" s="108" t="str">
        <f>VLOOKUP(Tabela2[[#This Row],[SIEMA]],Siema2025,75,FALSE)</f>
        <v/>
      </c>
      <c r="BA521" s="108" t="str">
        <f>VLOOKUP(Tabela2[[#This Row],[SIEMA]],Siema2025,77,FALSE)</f>
        <v/>
      </c>
      <c r="BB521" s="108" t="s">
        <v>7181</v>
      </c>
      <c r="BC521" s="108" t="s">
        <v>9375</v>
      </c>
      <c r="BD521" s="108" t="str">
        <f>VLOOKUP(Tabela2[[#This Row],[SIEMA]],Siema2025,82,FALSE)</f>
        <v/>
      </c>
      <c r="BE521" s="108" t="str">
        <f>VLOOKUP(Tabela2[[#This Row],[SIEMA]],Siema2025,81,FALSE)</f>
        <v/>
      </c>
      <c r="BF521" s="110" t="str">
        <f>VLOOKUP(Tabela2[[#This Row],[SIEMA]],Siema2025,28,FALSE)</f>
        <v>COMPLEXO INDUSTRIAL E PORTUARIO DO PECÉM</v>
      </c>
      <c r="BG521" s="110"/>
      <c r="BH521" s="111" t="str">
        <f>VLOOKUP(Tabela2[[#This Row],[SIEMA]],Siema2025,29,FALSE)</f>
        <v>01256678000100</v>
      </c>
      <c r="BI521" s="112" t="s">
        <v>2696</v>
      </c>
      <c r="BJ521" s="107" t="s">
        <v>7099</v>
      </c>
      <c r="BK521" s="104" t="s">
        <v>2696</v>
      </c>
      <c r="BL521" s="140">
        <v>45882</v>
      </c>
      <c r="BM521" s="108">
        <f ca="1">IF(Tabela2[[#This Row],[Data de atendimento do Ibama (considerar o primeiro documento/ação)]]="",_xlfn.DAYS(TODAY(),J521),_xlfn.DAYS(Tabela2[[#This Row],[Data de atendimento do Ibama (considerar o primeiro documento/ação)]],J521))</f>
        <v>17</v>
      </c>
      <c r="BN521" s="108" t="str">
        <f>IF(Tabela2[[#This Row],[Atendido pelo Ibama ("Não" ou "Sim")]]="Não","Preencher", IF(Tabela2[[#This Row],[Atendido pelo Ibama ("Não" ou "Sim")]]="Sim","NA",""))</f>
        <v>NA</v>
      </c>
      <c r="BO521" s="114" t="s">
        <v>7423</v>
      </c>
      <c r="BP521" s="108" t="str">
        <f>IF(Tabela2[[#This Row],[Forma de atendimento (primeiro documento/ação)]]= "Outros (especificar)", "PREENCHER","NA")</f>
        <v>NA</v>
      </c>
      <c r="BQ521" s="106" t="s">
        <v>2696</v>
      </c>
      <c r="BR521" s="108" t="s">
        <v>123</v>
      </c>
      <c r="BS521" s="108" t="s">
        <v>2696</v>
      </c>
      <c r="BT521" s="108" t="s">
        <v>7101</v>
      </c>
      <c r="BU521" s="108" t="s">
        <v>2696</v>
      </c>
      <c r="BV521" s="108" t="s">
        <v>123</v>
      </c>
      <c r="BW521" s="108" t="s">
        <v>2696</v>
      </c>
      <c r="BX521" s="106" t="s">
        <v>7115</v>
      </c>
      <c r="BY521" s="140">
        <v>46087</v>
      </c>
      <c r="BZ521" s="104">
        <f>IF(Tabela2[[#This Row],[Data do documento de encerramento]]="NA","NA",IF(Tabela2[[#This Row],[Data do documento de encerramento]]="","Pendente de conclusão/ encerramento",_xlfn.DAYS(Tabela2[[#This Row],[Data do documento de encerramento]],J521)))</f>
        <v>222</v>
      </c>
      <c r="CA521" s="107" t="s">
        <v>9376</v>
      </c>
      <c r="CB521" s="107"/>
      <c r="CC521" s="107"/>
      <c r="CD521" s="107"/>
      <c r="CE521" s="107"/>
      <c r="CF521" s="107"/>
    </row>
    <row r="522" spans="1:84">
      <c r="A522" s="169">
        <v>202572939646</v>
      </c>
      <c r="B522" s="170" t="s">
        <v>9377</v>
      </c>
      <c r="C522" s="108" t="s">
        <v>8500</v>
      </c>
      <c r="D522" s="106" t="s">
        <v>637</v>
      </c>
      <c r="E522" s="106" t="s">
        <v>7250</v>
      </c>
      <c r="F522" s="106"/>
      <c r="G522" s="106" t="s">
        <v>9378</v>
      </c>
      <c r="H522" s="106" t="s">
        <v>9379</v>
      </c>
      <c r="I522" s="104" t="s">
        <v>7479</v>
      </c>
      <c r="J522" s="105">
        <f>VLOOKUP(Tabela2[[#This Row],[SIEMA]],Siema2025,2,FALSE)</f>
        <v>45865</v>
      </c>
      <c r="K522" s="105" t="str">
        <f>VLOOKUP(Tabela2[[#This Row],[SIEMA]],Siema2025,16,FALSE)</f>
        <v>Domingo</v>
      </c>
      <c r="L522" s="106" t="str">
        <f>IF(Tabela2[[#This Row],[Data]]="","Sem Informação",VLOOKUP(MONTH(Tabela2[[#This Row],[Data]]),'[1]Validação de dados'!$I$1:$J$13,2,0))</f>
        <v>Julho</v>
      </c>
      <c r="M522" s="104">
        <f>YEAR(Tabela2[[#This Row],[Data]])</f>
        <v>2025</v>
      </c>
      <c r="N522" s="105" t="str">
        <f>VLOOKUP(Tabela2[[#This Row],[SIEMA]],Siema2025,17,FALSE)</f>
        <v>Matutino</v>
      </c>
      <c r="O522" s="105" t="s">
        <v>7250</v>
      </c>
      <c r="P522" s="104" t="str">
        <f>VLOOKUP(Tabela2[[#This Row],[SIEMA]],Siema2025,21,FALSE)</f>
        <v>[SPH-01 em operação no poço 7-CM-46D-SES]: A equipe da sonda e o operador da produção identificaram visualmente pequenas manchas de origem desconhecidas surgindo e se dissipando rapidamente no lado oeste da unidade. Volume estimado em 0,01134 m3 de óleo diesel no mar.</v>
      </c>
      <c r="Q522" s="104"/>
      <c r="R522" s="104"/>
      <c r="S522" s="107"/>
      <c r="T522" s="104"/>
      <c r="U522" s="104"/>
      <c r="V522" s="104"/>
      <c r="W522" s="104"/>
      <c r="X522" s="113"/>
      <c r="Y522" s="109" t="str">
        <f>IF(W522="","", IF(W522="NC","", IF(W522="NE","", IF(W522="NA","",IFERROR(VLOOKUP(W522,Produtos!$A$1:$C$2319,2,FALSE),"Não Cadastrado")))))</f>
        <v/>
      </c>
      <c r="Z522" s="104"/>
      <c r="AA522" s="104"/>
      <c r="AB522" s="104" t="str">
        <f>IF(W522="","",IF(ISNUMBER(W522)=FALSE,"Não se aplica",IFERROR(VLOOKUP(W522,Produtos!$A$1:$C$2319,3,FALSE),"Não Cadastrado")))</f>
        <v/>
      </c>
      <c r="AC522" s="104"/>
      <c r="AD522" s="108"/>
      <c r="AE522" s="107" t="str">
        <f>IF(AC522="","", IF(AC522="NC","", IF(AC522="NE","", IF(AC522="NA","",IFERROR(VLOOKUP(AC522,Produtos!$A$1:$C$2319,2,FALSE),"Não Cadastrado")))))</f>
        <v/>
      </c>
      <c r="AF522" s="104"/>
      <c r="AG522" s="104"/>
      <c r="AH522" s="104" t="str">
        <f>IF(AC522="","",IF(ISNUMBER(AC522)=FALSE,"Não se aplica",IFERROR(VLOOKUP(AC522,Produtos!$A$1:$C$2319,3,FALSE),"Não Cadastrado")))</f>
        <v/>
      </c>
      <c r="AI522" s="104"/>
      <c r="AJ522" s="104" t="str">
        <f>VLOOKUP(Tabela2[[#This Row],[SIEMA]],Siema2025,26,FALSE)</f>
        <v>Em investigação.</v>
      </c>
      <c r="AK522" s="107"/>
      <c r="AL522" s="107"/>
      <c r="AM522" s="107"/>
      <c r="AN522" s="108" t="str">
        <f>VLOOKUP(Tabela2[[#This Row],[SIEMA]],Siema2025,51,FALSE)</f>
        <v/>
      </c>
      <c r="AO522" s="108" t="str">
        <f>VLOOKUP(Tabela2[[#This Row],[SIEMA]],Siema2025,53,FALSE)</f>
        <v/>
      </c>
      <c r="AP522" s="108" t="str">
        <f>VLOOKUP(Tabela2[[#This Row],[SIEMA]],Siema2025,55,FALSE)</f>
        <v/>
      </c>
      <c r="AQ522" s="108" t="str">
        <f>VLOOKUP(Tabela2[[#This Row],[SIEMA]],Siema2025,57,FALSE)</f>
        <v/>
      </c>
      <c r="AR522" s="108" t="str">
        <f>VLOOKUP(Tabela2[[#This Row],[SIEMA]],Siema2025,59,FALSE)</f>
        <v/>
      </c>
      <c r="AS522" s="108" t="str">
        <f>VLOOKUP(Tabela2[[#This Row],[SIEMA]],Siema2025,61,FALSE)</f>
        <v>X</v>
      </c>
      <c r="AT522" s="108" t="str">
        <f>VLOOKUP(Tabela2[[#This Row],[SIEMA]],Siema2025,63,FALSE)</f>
        <v/>
      </c>
      <c r="AU522" s="108" t="str">
        <f>VLOOKUP(Tabela2[[#This Row],[SIEMA]],Siema2025,65,FALSE)</f>
        <v/>
      </c>
      <c r="AV522" s="108" t="str">
        <f>VLOOKUP(Tabela2[[#This Row],[SIEMA]],Siema2025,67,FALSE)</f>
        <v/>
      </c>
      <c r="AW522" s="108" t="str">
        <f>VLOOKUP(Tabela2[[#This Row],[SIEMA]],Siema2025,69,FALSE)</f>
        <v/>
      </c>
      <c r="AX522" s="108" t="str">
        <f>VLOOKUP(Tabela2[[#This Row],[SIEMA]],Siema2025,71,FALSE)</f>
        <v/>
      </c>
      <c r="AY522" s="108" t="str">
        <f>VLOOKUP(Tabela2[[#This Row],[SIEMA]],Siema2025,73,FALSE)</f>
        <v/>
      </c>
      <c r="AZ522" s="108" t="str">
        <f>VLOOKUP(Tabela2[[#This Row],[SIEMA]],Siema2025,75,FALSE)</f>
        <v/>
      </c>
      <c r="BA522" s="108" t="str">
        <f>VLOOKUP(Tabela2[[#This Row],[SIEMA]],Siema2025,77,FALSE)</f>
        <v/>
      </c>
      <c r="BB522" s="108" t="str">
        <f>VLOOKUP(Tabela2[[#This Row],[SIEMA]],Siema2025,79,FALSE)</f>
        <v/>
      </c>
      <c r="BC522" s="108" t="str">
        <f>IF(Tabela2[[#This Row],[Outro(s) ]] = "X", "PREENCHER","NA")</f>
        <v>NA</v>
      </c>
      <c r="BD522" s="108" t="str">
        <f>VLOOKUP(Tabela2[[#This Row],[SIEMA]],Siema2025,82,FALSE)</f>
        <v/>
      </c>
      <c r="BE522" s="108" t="str">
        <f>VLOOKUP(Tabela2[[#This Row],[SIEMA]],Siema2025,81,FALSE)</f>
        <v/>
      </c>
      <c r="BF522" s="110" t="str">
        <f>VLOOKUP(Tabela2[[#This Row],[SIEMA]],Siema2025,28,FALSE)</f>
        <v>Petrobras</v>
      </c>
      <c r="BG522" s="110"/>
      <c r="BH522" s="111" t="str">
        <f>VLOOKUP(Tabela2[[#This Row],[SIEMA]],Siema2025,29,FALSE)</f>
        <v>33000167057723</v>
      </c>
      <c r="BI522" s="112" t="str">
        <f>VLOOKUP(Tabela2[[#This Row],[SIEMA]],Siema2025,107,FALSE)</f>
        <v>Não</v>
      </c>
      <c r="BJ522" s="107"/>
      <c r="BK522" s="104"/>
      <c r="BL522" s="106"/>
      <c r="BM522" s="108">
        <f ca="1">IF(Tabela2[[#This Row],[Data de atendimento do Ibama (considerar o primeiro documento/ação)]]="",_xlfn.DAYS(TODAY(),J522),_xlfn.DAYS(Tabela2[[#This Row],[Data de atendimento do Ibama (considerar o primeiro documento/ação)]],J522))</f>
        <v>365</v>
      </c>
      <c r="BN522" s="108" t="str">
        <f>IF(Tabela2[[#This Row],[Atendido pelo Ibama ("Não" ou "Sim")]]="Não","Preencher", IF(Tabela2[[#This Row],[Atendido pelo Ibama ("Não" ou "Sim")]]="Sim","NA",""))</f>
        <v/>
      </c>
      <c r="BO522" s="114"/>
      <c r="BP522" s="108" t="str">
        <f>IF(Tabela2[[#This Row],[Forma de atendimento (primeiro documento/ação)]]= "Outros (especificar)", "PREENCHER","NA")</f>
        <v>NA</v>
      </c>
      <c r="BQ522" s="106"/>
      <c r="BR522" s="108" t="str">
        <f>IF(Tabela2[[#This Row],[Equipe do Ibama foi a campo? Houve sobrevoo do Poseidon?]] = "Sim", "PREENCHER","NA")</f>
        <v>NA</v>
      </c>
      <c r="BS522" s="108" t="str">
        <f>IF(Tabela2[[#This Row],[Se sim, foi emitida Ordem de Emergência? (informações vinculada à coluna CK)]] = "Sim", "PREENCHER","NA")</f>
        <v>NA</v>
      </c>
      <c r="BT522" s="108" t="str">
        <f>IF(Tabela2[[#This Row],[Foi elaborado Relatório de Vistoria pelo Ibama? (informações vinculada à coluna CK)]] = "Sim", "PREENCHER","NA")</f>
        <v>NA</v>
      </c>
      <c r="BU522" s="108" t="str">
        <f>IF(Tabela2[[#This Row],[Houve envio de Informações Pós-acidente (preencher "não se aplica" quando de competência estadual/municipal)]] = "Sim", "PREENCHER","NA")</f>
        <v>NA</v>
      </c>
      <c r="BV522" s="108" t="str">
        <f>IF(Tabela2[[#This Row],[Houve avaliação das informações pós-acidente solicitadas/enviadas?]] = "Sim", "PREENCHER","NA")</f>
        <v>NA</v>
      </c>
      <c r="BW522" s="108" t="str">
        <f>IF(Tabela2[[#This Row],[O Ibama aguarda resposta da empresa/OEMA, etc?]] = "Sim", "PREENCHER","NA")</f>
        <v>NA</v>
      </c>
      <c r="BX522" s="106"/>
      <c r="BY522" s="140"/>
      <c r="BZ522" s="104" t="str">
        <f>IF(Tabela2[[#This Row],[Data do documento de encerramento]]="NA","NA",IF(Tabela2[[#This Row],[Data do documento de encerramento]]="","Pendente de conclusão/ encerramento",_xlfn.DAYS(Tabela2[[#This Row],[Data do documento de encerramento]],J522)))</f>
        <v>Pendente de conclusão/ encerramento</v>
      </c>
      <c r="CA522" s="107"/>
      <c r="CB522" s="107"/>
      <c r="CC522" s="107"/>
      <c r="CD522" s="107"/>
      <c r="CE522" s="107"/>
      <c r="CF522" s="107"/>
    </row>
    <row r="523" spans="1:84" ht="30.75">
      <c r="A523" s="169">
        <v>202572954052</v>
      </c>
      <c r="B523" s="170" t="s">
        <v>9380</v>
      </c>
      <c r="C523" s="108" t="str">
        <f>VLOOKUP(Tabela2[[#This Row],[SIEMA]],Siema2025,4,FALSE)</f>
        <v xml:space="preserve"> BA</v>
      </c>
      <c r="D523" s="106" t="str">
        <f>VLOOKUP(Tabela2[[#This Row],[SIEMA]],Siema2025,3,FALSE)</f>
        <v xml:space="preserve">Caetité </v>
      </c>
      <c r="E523" s="106" t="str">
        <f>VLOOKUP(Tabela2[[#This Row],[SIEMA]],Siema2025,20,FALSE)</f>
        <v>Fazenda Cachoeira, S/N, Zona Rural</v>
      </c>
      <c r="F523" s="106"/>
      <c r="G523" s="106" t="s">
        <v>9381</v>
      </c>
      <c r="H523" s="106" t="s">
        <v>9382</v>
      </c>
      <c r="I523" s="104" t="str">
        <f>VLOOKUP(Tabela2[[#This Row],[SIEMA]],Siema2025,19,FALSE)</f>
        <v/>
      </c>
      <c r="J523" s="105">
        <f>VLOOKUP(Tabela2[[#This Row],[SIEMA]],Siema2025,2,FALSE)</f>
        <v>45867</v>
      </c>
      <c r="K523" s="105" t="str">
        <f>VLOOKUP(Tabela2[[#This Row],[SIEMA]],Siema2025,16,FALSE)</f>
        <v>Terça</v>
      </c>
      <c r="L523" s="106" t="str">
        <f>IF(Tabela2[[#This Row],[Data]]="","Sem Informação",VLOOKUP(MONTH(Tabela2[[#This Row],[Data]]),'[1]Validação de dados'!$I$1:$J$13,2,0))</f>
        <v>Julho</v>
      </c>
      <c r="M523" s="104">
        <f>YEAR(Tabela2[[#This Row],[Data]])</f>
        <v>2025</v>
      </c>
      <c r="N523" s="105" t="str">
        <f>VLOOKUP(Tabela2[[#This Row],[SIEMA]],Siema2025,17,FALSE)</f>
        <v>Matutino</v>
      </c>
      <c r="O523" s="105" t="str">
        <f>VLOOKUP(Tabela2[[#This Row],[SIEMA]],Siema2025,5,FALSE)</f>
        <v>Indústria</v>
      </c>
      <c r="P523" s="104" t="str">
        <f>VLOOKUP(Tabela2[[#This Row],[SIEMA]],Siema2025,21,FALSE)</f>
        <v>Liberação não controlada de óleo diesel do tanque da BA-4112/B. Área da ocorrência: AA-410.</v>
      </c>
      <c r="Q523" s="104">
        <v>1202</v>
      </c>
      <c r="R523" s="104" t="str">
        <f>VLOOKUP(Tabela2[[#This Row],[SIEMA]],Siema2025,10,FALSE)</f>
        <v/>
      </c>
      <c r="S523" s="107" t="str">
        <f>IF(Q523="","", IF(Q523="NC","", IF(Q523="NE","", IF(Q523="NA","",IFERROR(VLOOKUP(Q523,[1]Produtos!$A$1:$C$2319,2,FALSE),"Não Cadastrado")))))</f>
        <v>GASÓLEO ou ÓLEO DIESEL ou ÓLEO PARA AQUECIMENTO, LEVE</v>
      </c>
      <c r="T523" s="104" t="s">
        <v>563</v>
      </c>
      <c r="U523" s="104" t="str">
        <f>VLOOKUP(Tabela2[[#This Row],[SIEMA]],Siema2025,12,FALSE)</f>
        <v xml:space="preserve"> </v>
      </c>
      <c r="V523" s="104">
        <f>IF(Q523="","",IF(ISNUMBER(Q523)=FALSE,"Não se aplica",IFERROR(VLOOKUP(Q523,Produtos!$A$1:$C$2319,3,FALSE),"Não Cadastrado")))</f>
        <v>3</v>
      </c>
      <c r="W523" s="104" t="str">
        <f>VLOOKUP(Tabela2[[#This Row],[SIEMA]],Siema2025,10,FALSE)</f>
        <v/>
      </c>
      <c r="X523" s="113" t="str">
        <f>IF(Tabela2[[#This Row],[Origem do acidente]] = "Plataforma", "PREENCHER","NA")</f>
        <v>NA</v>
      </c>
      <c r="Y523" s="109" t="str">
        <f>IF(W523="","", IF(W523="NC","", IF(W523="NE","", IF(W523="NA","",IFERROR(VLOOKUP(W523,Produtos!$A$1:$C$2319,2,FALSE),"Não Cadastrado")))))</f>
        <v/>
      </c>
      <c r="Z523" s="104" t="str">
        <f>VLOOKUP(Tabela2[[#This Row],[SIEMA]],Siema2025,11,FALSE)</f>
        <v xml:space="preserve"> </v>
      </c>
      <c r="AA523" s="104" t="str">
        <f>VLOOKUP(Tabela2[[#This Row],[SIEMA]],Siema2025,12,FALSE)</f>
        <v xml:space="preserve"> </v>
      </c>
      <c r="AB523" s="104" t="str">
        <f>IF(W523="","",IF(ISNUMBER(W523)=FALSE,"Não se aplica",IFERROR(VLOOKUP(W523,Produtos!$A$1:$C$2319,3,FALSE),"Não Cadastrado")))</f>
        <v/>
      </c>
      <c r="AC523" s="104"/>
      <c r="AD523" s="108" t="str">
        <f>IF(Tabela2[[#This Row],[Origem do acidente]] = "Plataforma", "PREENCHER","NA")</f>
        <v>NA</v>
      </c>
      <c r="AE523" s="107" t="str">
        <f>IF(AC523="","", IF(AC523="NC","", IF(AC523="NE","", IF(AC523="NA","",IFERROR(VLOOKUP(AC523,Produtos!$A$1:$C$2319,2,FALSE),"Não Cadastrado")))))</f>
        <v/>
      </c>
      <c r="AF523" s="104"/>
      <c r="AG523" s="104"/>
      <c r="AH523" s="104" t="str">
        <f>IF(AC523="","",IF(ISNUMBER(AC523)=FALSE,"Não se aplica",IFERROR(VLOOKUP(AC523,Produtos!$A$1:$C$2319,3,FALSE),"Não Cadastrado")))</f>
        <v/>
      </c>
      <c r="AI523" s="104"/>
      <c r="AJ523" s="104" t="str">
        <f>VLOOKUP(Tabela2[[#This Row],[SIEMA]],Siema2025,26,FALSE)</f>
        <v>Erro de procedimento durante o abastecimento do reservatório da BA-4112/B.</v>
      </c>
      <c r="AK523" s="107"/>
      <c r="AL523" s="107"/>
      <c r="AM523" s="107"/>
      <c r="AN523" s="108" t="str">
        <f>VLOOKUP(Tabela2[[#This Row],[SIEMA]],Siema2025,51,FALSE)</f>
        <v/>
      </c>
      <c r="AO523" s="108" t="str">
        <f>VLOOKUP(Tabela2[[#This Row],[SIEMA]],Siema2025,53,FALSE)</f>
        <v/>
      </c>
      <c r="AP523" s="108" t="str">
        <f>VLOOKUP(Tabela2[[#This Row],[SIEMA]],Siema2025,55,FALSE)</f>
        <v/>
      </c>
      <c r="AQ523" s="108" t="str">
        <f>VLOOKUP(Tabela2[[#This Row],[SIEMA]],Siema2025,57,FALSE)</f>
        <v/>
      </c>
      <c r="AR523" s="108" t="str">
        <f>VLOOKUP(Tabela2[[#This Row],[SIEMA]],Siema2025,59,FALSE)</f>
        <v/>
      </c>
      <c r="AS523" s="108" t="str">
        <f>VLOOKUP(Tabela2[[#This Row],[SIEMA]],Siema2025,61,FALSE)</f>
        <v/>
      </c>
      <c r="AT523" s="108" t="str">
        <f>VLOOKUP(Tabela2[[#This Row],[SIEMA]],Siema2025,63,FALSE)</f>
        <v/>
      </c>
      <c r="AU523" s="108" t="str">
        <f>VLOOKUP(Tabela2[[#This Row],[SIEMA]],Siema2025,65,FALSE)</f>
        <v>X</v>
      </c>
      <c r="AV523" s="108" t="str">
        <f>VLOOKUP(Tabela2[[#This Row],[SIEMA]],Siema2025,67,FALSE)</f>
        <v/>
      </c>
      <c r="AW523" s="108" t="str">
        <f>VLOOKUP(Tabela2[[#This Row],[SIEMA]],Siema2025,69,FALSE)</f>
        <v/>
      </c>
      <c r="AX523" s="108" t="str">
        <f>VLOOKUP(Tabela2[[#This Row],[SIEMA]],Siema2025,71,FALSE)</f>
        <v/>
      </c>
      <c r="AY523" s="108" t="str">
        <f>VLOOKUP(Tabela2[[#This Row],[SIEMA]],Siema2025,73,FALSE)</f>
        <v/>
      </c>
      <c r="AZ523" s="108" t="str">
        <f>VLOOKUP(Tabela2[[#This Row],[SIEMA]],Siema2025,75,FALSE)</f>
        <v/>
      </c>
      <c r="BA523" s="108" t="str">
        <f>VLOOKUP(Tabela2[[#This Row],[SIEMA]],Siema2025,77,FALSE)</f>
        <v/>
      </c>
      <c r="BB523" s="108" t="str">
        <f>VLOOKUP(Tabela2[[#This Row],[SIEMA]],Siema2025,79,FALSE)</f>
        <v/>
      </c>
      <c r="BC523" s="108" t="str">
        <f>IF(Tabela2[[#This Row],[Outro(s) ]] = "X", "PREENCHER","NA")</f>
        <v>NA</v>
      </c>
      <c r="BD523" s="108" t="str">
        <f>VLOOKUP(Tabela2[[#This Row],[SIEMA]],Siema2025,82,FALSE)</f>
        <v/>
      </c>
      <c r="BE523" s="108" t="str">
        <f>VLOOKUP(Tabela2[[#This Row],[SIEMA]],Siema2025,81,FALSE)</f>
        <v/>
      </c>
      <c r="BF523" s="110" t="str">
        <f>VLOOKUP(Tabela2[[#This Row],[SIEMA]],Siema2025,28,FALSE)</f>
        <v>INB - Indústrias Nucleares do Brasil</v>
      </c>
      <c r="BG523" s="110"/>
      <c r="BH523" s="111" t="str">
        <f>VLOOKUP(Tabela2[[#This Row],[SIEMA]],Siema2025,29,FALSE)</f>
        <v>00322818003570</v>
      </c>
      <c r="BI523" s="112" t="str">
        <f>VLOOKUP(Tabela2[[#This Row],[SIEMA]],Siema2025,107,FALSE)</f>
        <v>Não</v>
      </c>
      <c r="BJ523" s="107" t="s">
        <v>7099</v>
      </c>
      <c r="BK523" s="104" t="s">
        <v>2696</v>
      </c>
      <c r="BL523" s="140">
        <v>45869</v>
      </c>
      <c r="BM523" s="108">
        <f ca="1">IF(Tabela2[[#This Row],[Data de atendimento do Ibama (considerar o primeiro documento/ação)]]="",_xlfn.DAYS(TODAY(),J523),_xlfn.DAYS(Tabela2[[#This Row],[Data de atendimento do Ibama (considerar o primeiro documento/ação)]],J523))</f>
        <v>2</v>
      </c>
      <c r="BN523" s="108" t="str">
        <f>IF(Tabela2[[#This Row],[Atendido pelo Ibama ("Não" ou "Sim")]]="Não","Preencher", IF(Tabela2[[#This Row],[Atendido pelo Ibama ("Não" ou "Sim")]]="Sim","NA",""))</f>
        <v>NA</v>
      </c>
      <c r="BO523" s="114" t="s">
        <v>7100</v>
      </c>
      <c r="BP523" s="108" t="str">
        <f>IF(Tabela2[[#This Row],[Forma de atendimento (primeiro documento/ação)]]= "Outros (especificar)", "PREENCHER","NA")</f>
        <v>NA</v>
      </c>
      <c r="BQ523" s="106" t="s">
        <v>123</v>
      </c>
      <c r="BR523" s="108" t="str">
        <f>IF(Tabela2[[#This Row],[Equipe do Ibama foi a campo? Houve sobrevoo do Poseidon?]] = "Sim", "PREENCHER","NA")</f>
        <v>NA</v>
      </c>
      <c r="BS523" s="108" t="str">
        <f>IF(Tabela2[[#This Row],[Se sim, foi emitida Ordem de Emergência? (informações vinculada à coluna CK)]] = "Sim", "PREENCHER","NA")</f>
        <v>NA</v>
      </c>
      <c r="BT523" s="108" t="str">
        <f>IF(Tabela2[[#This Row],[Foi elaborado Relatório de Vistoria pelo Ibama? (informações vinculada à coluna CK)]] = "Sim", "PREENCHER","NA")</f>
        <v>NA</v>
      </c>
      <c r="BU523" s="108" t="s">
        <v>123</v>
      </c>
      <c r="BV523" s="108" t="s">
        <v>123</v>
      </c>
      <c r="BW523" s="108" t="s">
        <v>123</v>
      </c>
      <c r="BX523" s="106"/>
      <c r="BY523" s="106"/>
      <c r="BZ523" s="104" t="str">
        <f>IF(Tabela2[[#This Row],[Data do documento de encerramento]]="NA","NA",IF(Tabela2[[#This Row],[Data do documento de encerramento]]="","Pendente de conclusão/ encerramento",_xlfn.DAYS(Tabela2[[#This Row],[Data do documento de encerramento]],J523)))</f>
        <v>Pendente de conclusão/ encerramento</v>
      </c>
      <c r="CA523" s="107"/>
      <c r="CB523" s="107"/>
      <c r="CC523" s="115"/>
      <c r="CD523" s="107"/>
      <c r="CE523" s="107"/>
      <c r="CF523" s="107"/>
    </row>
    <row r="524" spans="1:84" ht="30.75">
      <c r="A524" s="200">
        <v>202573054025</v>
      </c>
      <c r="B524" s="170" t="s">
        <v>9383</v>
      </c>
      <c r="C524" s="108" t="str">
        <f>VLOOKUP(Tabela2[[#This Row],[SIEMA]],Siema2025,4,FALSE)</f>
        <v xml:space="preserve"> SP</v>
      </c>
      <c r="D524" s="106" t="str">
        <f>VLOOKUP(Tabela2[[#This Row],[SIEMA]],Siema2025,3,FALSE)</f>
        <v xml:space="preserve">São Vicente </v>
      </c>
      <c r="E524" s="106" t="s">
        <v>9384</v>
      </c>
      <c r="F524" s="106"/>
      <c r="G524" s="106" t="s">
        <v>9385</v>
      </c>
      <c r="H524" s="106" t="s">
        <v>9386</v>
      </c>
      <c r="I524" s="104" t="s">
        <v>7120</v>
      </c>
      <c r="J524" s="105">
        <f>VLOOKUP(Tabela2[[#This Row],[SIEMA]],Siema2025,2,FALSE)</f>
        <v>45867</v>
      </c>
      <c r="K524" s="105" t="str">
        <f>VLOOKUP(Tabela2[[#This Row],[SIEMA]],Siema2025,16,FALSE)</f>
        <v>Terça</v>
      </c>
      <c r="L524" s="106" t="str">
        <f>IF(Tabela2[[#This Row],[Data]]="","Sem Informação",VLOOKUP(MONTH(Tabela2[[#This Row],[Data]]),'[1]Validação de dados'!$I$1:$J$13,2,0))</f>
        <v>Julho</v>
      </c>
      <c r="M524" s="104">
        <f>YEAR(Tabela2[[#This Row],[Data]])</f>
        <v>2025</v>
      </c>
      <c r="N524" s="105" t="str">
        <f>VLOOKUP(Tabela2[[#This Row],[SIEMA]],Siema2025,17,FALSE)</f>
        <v>Noturno</v>
      </c>
      <c r="O524" s="105" t="str">
        <f>VLOOKUP(Tabela2[[#This Row],[SIEMA]],Siema2025,5,FALSE)</f>
        <v>Ferrovia</v>
      </c>
      <c r="P524" s="104" t="str">
        <f>VLOOKUP(Tabela2[[#This Row],[SIEMA]],Siema2025,21,FALSE)</f>
        <v>Vandalismo na ferrovia com abertura de 2 bicas em 1 vagão graneleiro carregado com açúcar.</v>
      </c>
      <c r="Q524" s="104" t="s">
        <v>7127</v>
      </c>
      <c r="R524" s="104" t="s">
        <v>7127</v>
      </c>
      <c r="S524" s="107" t="s">
        <v>3999</v>
      </c>
      <c r="T524" s="104">
        <v>100</v>
      </c>
      <c r="U524" s="104" t="s">
        <v>7121</v>
      </c>
      <c r="V524" s="104" t="s">
        <v>7127</v>
      </c>
      <c r="W524" s="104"/>
      <c r="X524" s="113"/>
      <c r="Y524" s="109" t="str">
        <f>IF(W524="","", IF(W524="NC","", IF(W524="NE","", IF(W524="NA","",IFERROR(VLOOKUP(W524,Produtos!$A$1:$C$2319,2,FALSE),"Não Cadastrado")))))</f>
        <v/>
      </c>
      <c r="Z524" s="104" t="str">
        <f>VLOOKUP(Tabela2[[#This Row],[SIEMA]],Siema2025,11,FALSE)</f>
        <v/>
      </c>
      <c r="AA524" s="104" t="str">
        <f>VLOOKUP(Tabela2[[#This Row],[SIEMA]],Siema2025,12,FALSE)</f>
        <v/>
      </c>
      <c r="AB524" s="104" t="str">
        <f>IF(W524="","",IF(ISNUMBER(W524)=FALSE,"Não se aplica",IFERROR(VLOOKUP(W524,Produtos!$A$1:$C$2319,3,FALSE),"Não Cadastrado")))</f>
        <v/>
      </c>
      <c r="AC524" s="104"/>
      <c r="AD524" s="108"/>
      <c r="AE524" s="107" t="str">
        <f>IF(AC524="","", IF(AC524="NC","", IF(AC524="NE","", IF(AC524="NA","",IFERROR(VLOOKUP(AC524,Produtos!$A$1:$C$2319,2,FALSE),"Não Cadastrado")))))</f>
        <v/>
      </c>
      <c r="AF524" s="104"/>
      <c r="AG524" s="104"/>
      <c r="AH524" s="104" t="str">
        <f>IF(AC524="","",IF(ISNUMBER(AC524)=FALSE,"Não se aplica",IFERROR(VLOOKUP(AC524,Produtos!$A$1:$C$2319,3,FALSE),"Não Cadastrado")))</f>
        <v/>
      </c>
      <c r="AI524" s="104"/>
      <c r="AJ524" s="104" t="str">
        <f>VLOOKUP(Tabela2[[#This Row],[SIEMA]],Siema2025,26,FALSE)</f>
        <v>Ato criminoso caracterizado pela abertura de bicas em vagão graneleiro ferroviário carregado com açúcar.</v>
      </c>
      <c r="AK524" s="107" t="s">
        <v>7122</v>
      </c>
      <c r="AL524" s="107"/>
      <c r="AM524" s="107"/>
      <c r="AN524" s="108" t="str">
        <f>VLOOKUP(Tabela2[[#This Row],[SIEMA]],Siema2025,51,FALSE)</f>
        <v/>
      </c>
      <c r="AO524" s="108" t="str">
        <f>VLOOKUP(Tabela2[[#This Row],[SIEMA]],Siema2025,53,FALSE)</f>
        <v/>
      </c>
      <c r="AP524" s="108" t="str">
        <f>VLOOKUP(Tabela2[[#This Row],[SIEMA]],Siema2025,55,FALSE)</f>
        <v/>
      </c>
      <c r="AQ524" s="108" t="str">
        <f>VLOOKUP(Tabela2[[#This Row],[SIEMA]],Siema2025,57,FALSE)</f>
        <v/>
      </c>
      <c r="AR524" s="108" t="str">
        <f>VLOOKUP(Tabela2[[#This Row],[SIEMA]],Siema2025,59,FALSE)</f>
        <v/>
      </c>
      <c r="AS524" s="108" t="str">
        <f>VLOOKUP(Tabela2[[#This Row],[SIEMA]],Siema2025,61,FALSE)</f>
        <v/>
      </c>
      <c r="AT524" s="108" t="str">
        <f>VLOOKUP(Tabela2[[#This Row],[SIEMA]],Siema2025,63,FALSE)</f>
        <v/>
      </c>
      <c r="AU524" s="108" t="str">
        <f>VLOOKUP(Tabela2[[#This Row],[SIEMA]],Siema2025,65,FALSE)</f>
        <v>X</v>
      </c>
      <c r="AV524" s="108" t="str">
        <f>VLOOKUP(Tabela2[[#This Row],[SIEMA]],Siema2025,67,FALSE)</f>
        <v/>
      </c>
      <c r="AW524" s="108" t="str">
        <f>VLOOKUP(Tabela2[[#This Row],[SIEMA]],Siema2025,69,FALSE)</f>
        <v/>
      </c>
      <c r="AX524" s="108" t="str">
        <f>VLOOKUP(Tabela2[[#This Row],[SIEMA]],Siema2025,71,FALSE)</f>
        <v/>
      </c>
      <c r="AY524" s="108" t="str">
        <f>VLOOKUP(Tabela2[[#This Row],[SIEMA]],Siema2025,73,FALSE)</f>
        <v/>
      </c>
      <c r="AZ524" s="108" t="str">
        <f>VLOOKUP(Tabela2[[#This Row],[SIEMA]],Siema2025,75,FALSE)</f>
        <v/>
      </c>
      <c r="BA524" s="108" t="str">
        <f>VLOOKUP(Tabela2[[#This Row],[SIEMA]],Siema2025,77,FALSE)</f>
        <v/>
      </c>
      <c r="BB524" s="108" t="str">
        <f>VLOOKUP(Tabela2[[#This Row],[SIEMA]],Siema2025,79,FALSE)</f>
        <v/>
      </c>
      <c r="BC524" s="108" t="str">
        <f>IF(Tabela2[[#This Row],[Outro(s) ]] = "X", "PREENCHER","NA")</f>
        <v>NA</v>
      </c>
      <c r="BD524" s="108" t="str">
        <f>VLOOKUP(Tabela2[[#This Row],[SIEMA]],Siema2025,82,FALSE)</f>
        <v/>
      </c>
      <c r="BE524" s="108" t="str">
        <f>VLOOKUP(Tabela2[[#This Row],[SIEMA]],Siema2025,81,FALSE)</f>
        <v/>
      </c>
      <c r="BF524" s="110" t="s">
        <v>3066</v>
      </c>
      <c r="BG524" s="110" t="s">
        <v>7123</v>
      </c>
      <c r="BH524" s="111" t="str">
        <f>VLOOKUP(Tabela2[[#This Row],[SIEMA]],Siema2025,29,FALSE)</f>
        <v>02502844000166</v>
      </c>
      <c r="BI524" s="112" t="str">
        <f>VLOOKUP(Tabela2[[#This Row],[SIEMA]],Siema2025,107,FALSE)</f>
        <v>Não</v>
      </c>
      <c r="BJ524" s="107" t="s">
        <v>7099</v>
      </c>
      <c r="BK524" s="104" t="s">
        <v>2696</v>
      </c>
      <c r="BL524" s="140">
        <v>45876</v>
      </c>
      <c r="BM524" s="108">
        <f ca="1">IF(Tabela2[[#This Row],[Data de atendimento do Ibama (considerar o primeiro documento/ação)]]="",_xlfn.DAYS(TODAY(),J524),_xlfn.DAYS(Tabela2[[#This Row],[Data de atendimento do Ibama (considerar o primeiro documento/ação)]],J524))</f>
        <v>9</v>
      </c>
      <c r="BN524" s="108" t="str">
        <f>IF(Tabela2[[#This Row],[Atendido pelo Ibama ("Não" ou "Sim")]]="Não","Preencher", IF(Tabela2[[#This Row],[Atendido pelo Ibama ("Não" ou "Sim")]]="Sim","NA",""))</f>
        <v>NA</v>
      </c>
      <c r="BO524" s="114" t="s">
        <v>7100</v>
      </c>
      <c r="BP524" s="108" t="str">
        <f>IF(Tabela2[[#This Row],[Forma de atendimento (primeiro documento/ação)]]= "Outros (especificar)", "PREENCHER","NA")</f>
        <v>NA</v>
      </c>
      <c r="BQ524" s="106" t="s">
        <v>123</v>
      </c>
      <c r="BR524" s="108" t="str">
        <f>IF(Tabela2[[#This Row],[Equipe do Ibama foi a campo? Houve sobrevoo do Poseidon?]] = "Sim", "PREENCHER","NA")</f>
        <v>NA</v>
      </c>
      <c r="BS524" s="108" t="str">
        <f>IF(Tabela2[[#This Row],[Se sim, foi emitida Ordem de Emergência? (informações vinculada à coluna CK)]] = "Sim", "PREENCHER","NA")</f>
        <v>NA</v>
      </c>
      <c r="BT524" s="108" t="s">
        <v>7126</v>
      </c>
      <c r="BU524" s="108" t="s">
        <v>2696</v>
      </c>
      <c r="BV524" s="108" t="s">
        <v>123</v>
      </c>
      <c r="BW524" s="108" t="s">
        <v>123</v>
      </c>
      <c r="BX524" s="106" t="s">
        <v>7127</v>
      </c>
      <c r="BY524" s="106"/>
      <c r="BZ524" s="104" t="str">
        <f>IF(Tabela2[[#This Row],[Data do documento de encerramento]]="NA","NA",IF(Tabela2[[#This Row],[Data do documento de encerramento]]="","Pendente de conclusão/ encerramento",_xlfn.DAYS(Tabela2[[#This Row],[Data do documento de encerramento]],J524)))</f>
        <v>Pendente de conclusão/ encerramento</v>
      </c>
      <c r="CA524" s="107" t="s">
        <v>7128</v>
      </c>
      <c r="CB524" s="107"/>
      <c r="CC524" s="107"/>
      <c r="CD524" s="107"/>
      <c r="CE524" s="107"/>
      <c r="CF524" s="107"/>
    </row>
    <row r="525" spans="1:84" ht="30.75">
      <c r="A525" s="169">
        <v>202573050409</v>
      </c>
      <c r="B525" s="170" t="s">
        <v>9387</v>
      </c>
      <c r="C525" s="108" t="str">
        <f>VLOOKUP(Tabela2[[#This Row],[SIEMA]],Siema2025,4,FALSE)</f>
        <v xml:space="preserve"> SP</v>
      </c>
      <c r="D525" s="106" t="str">
        <f>VLOOKUP(Tabela2[[#This Row],[SIEMA]],Siema2025,3,FALSE)</f>
        <v xml:space="preserve">Taquaritinga </v>
      </c>
      <c r="E525" s="106" t="str">
        <f>VLOOKUP(Tabela2[[#This Row],[SIEMA]],Siema2025,20,FALSE)</f>
        <v>73+900</v>
      </c>
      <c r="F525" s="106"/>
      <c r="G525" s="106" t="s">
        <v>9388</v>
      </c>
      <c r="H525" s="106" t="s">
        <v>9389</v>
      </c>
      <c r="I525" s="104" t="s">
        <v>7120</v>
      </c>
      <c r="J525" s="105">
        <f>VLOOKUP(Tabela2[[#This Row],[SIEMA]],Siema2025,2,FALSE)</f>
        <v>45868</v>
      </c>
      <c r="K525" s="105" t="str">
        <f>VLOOKUP(Tabela2[[#This Row],[SIEMA]],Siema2025,16,FALSE)</f>
        <v>Quarta</v>
      </c>
      <c r="L525" s="106" t="str">
        <f>IF(Tabela2[[#This Row],[Data]]="","Sem Informação",VLOOKUP(MONTH(Tabela2[[#This Row],[Data]]),'[1]Validação de dados'!$I$1:$J$13,2,0))</f>
        <v>Julho</v>
      </c>
      <c r="M525" s="104">
        <f>YEAR(Tabela2[[#This Row],[Data]])</f>
        <v>2025</v>
      </c>
      <c r="N525" s="105" t="str">
        <f>VLOOKUP(Tabela2[[#This Row],[SIEMA]],Siema2025,17,FALSE)</f>
        <v>Vespertino</v>
      </c>
      <c r="O525" s="105" t="str">
        <f>VLOOKUP(Tabela2[[#This Row],[SIEMA]],Siema2025,5,FALSE)</f>
        <v>Ferrovia</v>
      </c>
      <c r="P525" s="104" t="str">
        <f>VLOOKUP(Tabela2[[#This Row],[SIEMA]],Siema2025,21,FALSE)</f>
        <v>Vazamento de Milho sobre a Via Permanente</v>
      </c>
      <c r="Q525" s="104" t="s">
        <v>7127</v>
      </c>
      <c r="R525" s="104" t="s">
        <v>7127</v>
      </c>
      <c r="S525" s="107" t="s">
        <v>365</v>
      </c>
      <c r="T525" s="104" t="str">
        <f>VLOOKUP(Tabela2[[#This Row],[SIEMA]],Siema2025,11,FALSE)</f>
        <v>230</v>
      </c>
      <c r="U525" s="104" t="s">
        <v>7121</v>
      </c>
      <c r="V525" s="104" t="s">
        <v>7127</v>
      </c>
      <c r="W525" s="104"/>
      <c r="X525" s="113"/>
      <c r="Y525" s="109" t="str">
        <f>IF(W525="","", IF(W525="NC","", IF(W525="NE","", IF(W525="NA","",IFERROR(VLOOKUP(W525,Produtos!$A$1:$C$2319,2,FALSE),"Não Cadastrado")))))</f>
        <v/>
      </c>
      <c r="Z525" s="104"/>
      <c r="AA525" s="104"/>
      <c r="AB525" s="104" t="str">
        <f>IF(W525="","",IF(ISNUMBER(W525)=FALSE,"Não se aplica",IFERROR(VLOOKUP(W525,Produtos!$A$1:$C$2319,3,FALSE),"Não Cadastrado")))</f>
        <v/>
      </c>
      <c r="AC525" s="104"/>
      <c r="AD525" s="108"/>
      <c r="AE525" s="107" t="str">
        <f>IF(AC525="","", IF(AC525="NC","", IF(AC525="NE","", IF(AC525="NA","",IFERROR(VLOOKUP(AC525,Produtos!$A$1:$C$2319,2,FALSE),"Não Cadastrado")))))</f>
        <v/>
      </c>
      <c r="AF525" s="104"/>
      <c r="AG525" s="104"/>
      <c r="AH525" s="104" t="str">
        <f>IF(AC525="","",IF(ISNUMBER(AC525)=FALSE,"Não se aplica",IFERROR(VLOOKUP(AC525,Produtos!$A$1:$C$2319,3,FALSE),"Não Cadastrado")))</f>
        <v/>
      </c>
      <c r="AI525" s="104"/>
      <c r="AJ525" s="104" t="str">
        <f>VLOOKUP(Tabela2[[#This Row],[SIEMA]],Siema2025,26,FALSE)</f>
        <v>Evento caracterizado por vandalismo e abertura de vagões carregados com milho (Aproximadamente 230 toneladas), em decorrência de ataque criminoso.</v>
      </c>
      <c r="AK525" s="107" t="s">
        <v>7122</v>
      </c>
      <c r="AL525" s="107"/>
      <c r="AM525" s="107"/>
      <c r="AN525" s="108" t="str">
        <f>VLOOKUP(Tabela2[[#This Row],[SIEMA]],Siema2025,51,FALSE)</f>
        <v/>
      </c>
      <c r="AO525" s="108" t="str">
        <f>VLOOKUP(Tabela2[[#This Row],[SIEMA]],Siema2025,53,FALSE)</f>
        <v/>
      </c>
      <c r="AP525" s="108" t="str">
        <f>VLOOKUP(Tabela2[[#This Row],[SIEMA]],Siema2025,55,FALSE)</f>
        <v/>
      </c>
      <c r="AQ525" s="108" t="str">
        <f>VLOOKUP(Tabela2[[#This Row],[SIEMA]],Siema2025,57,FALSE)</f>
        <v/>
      </c>
      <c r="AR525" s="108" t="str">
        <f>VLOOKUP(Tabela2[[#This Row],[SIEMA]],Siema2025,59,FALSE)</f>
        <v/>
      </c>
      <c r="AS525" s="108" t="str">
        <f>VLOOKUP(Tabela2[[#This Row],[SIEMA]],Siema2025,61,FALSE)</f>
        <v/>
      </c>
      <c r="AT525" s="108" t="str">
        <f>VLOOKUP(Tabela2[[#This Row],[SIEMA]],Siema2025,63,FALSE)</f>
        <v/>
      </c>
      <c r="AU525" s="108" t="str">
        <f>VLOOKUP(Tabela2[[#This Row],[SIEMA]],Siema2025,65,FALSE)</f>
        <v>X</v>
      </c>
      <c r="AV525" s="108" t="str">
        <f>VLOOKUP(Tabela2[[#This Row],[SIEMA]],Siema2025,67,FALSE)</f>
        <v/>
      </c>
      <c r="AW525" s="108" t="str">
        <f>VLOOKUP(Tabela2[[#This Row],[SIEMA]],Siema2025,69,FALSE)</f>
        <v/>
      </c>
      <c r="AX525" s="108" t="str">
        <f>VLOOKUP(Tabela2[[#This Row],[SIEMA]],Siema2025,71,FALSE)</f>
        <v/>
      </c>
      <c r="AY525" s="108" t="str">
        <f>VLOOKUP(Tabela2[[#This Row],[SIEMA]],Siema2025,73,FALSE)</f>
        <v/>
      </c>
      <c r="AZ525" s="108" t="str">
        <f>VLOOKUP(Tabela2[[#This Row],[SIEMA]],Siema2025,75,FALSE)</f>
        <v/>
      </c>
      <c r="BA525" s="108" t="str">
        <f>VLOOKUP(Tabela2[[#This Row],[SIEMA]],Siema2025,77,FALSE)</f>
        <v/>
      </c>
      <c r="BB525" s="108" t="str">
        <f>VLOOKUP(Tabela2[[#This Row],[SIEMA]],Siema2025,79,FALSE)</f>
        <v/>
      </c>
      <c r="BC525" s="108" t="str">
        <f>IF(Tabela2[[#This Row],[Outro(s) ]] = "X", "PREENCHER","NA")</f>
        <v>NA</v>
      </c>
      <c r="BD525" s="108" t="str">
        <f>VLOOKUP(Tabela2[[#This Row],[SIEMA]],Siema2025,82,FALSE)</f>
        <v/>
      </c>
      <c r="BE525" s="108" t="str">
        <f>VLOOKUP(Tabela2[[#This Row],[SIEMA]],Siema2025,81,FALSE)</f>
        <v/>
      </c>
      <c r="BF525" s="110" t="s">
        <v>3066</v>
      </c>
      <c r="BG525" s="110" t="s">
        <v>7123</v>
      </c>
      <c r="BH525" s="111" t="str">
        <f>VLOOKUP(Tabela2[[#This Row],[SIEMA]],Siema2025,29,FALSE)</f>
        <v>02502844000166</v>
      </c>
      <c r="BI525" s="112" t="str">
        <f>VLOOKUP(Tabela2[[#This Row],[SIEMA]],Siema2025,107,FALSE)</f>
        <v>Não</v>
      </c>
      <c r="BJ525" s="107" t="s">
        <v>7099</v>
      </c>
      <c r="BK525" s="104" t="s">
        <v>2696</v>
      </c>
      <c r="BL525" s="140">
        <v>45870</v>
      </c>
      <c r="BM525" s="108">
        <f ca="1">IF(Tabela2[[#This Row],[Data de atendimento do Ibama (considerar o primeiro documento/ação)]]="",_xlfn.DAYS(TODAY(),J525),_xlfn.DAYS(Tabela2[[#This Row],[Data de atendimento do Ibama (considerar o primeiro documento/ação)]],J525))</f>
        <v>2</v>
      </c>
      <c r="BN525" s="108" t="str">
        <f>IF(Tabela2[[#This Row],[Atendido pelo Ibama ("Não" ou "Sim")]]="Não","Preencher", IF(Tabela2[[#This Row],[Atendido pelo Ibama ("Não" ou "Sim")]]="Sim","NA",""))</f>
        <v>NA</v>
      </c>
      <c r="BO525" s="114" t="s">
        <v>7100</v>
      </c>
      <c r="BP525" s="108" t="str">
        <f>IF(Tabela2[[#This Row],[Forma de atendimento (primeiro documento/ação)]]= "Outros (especificar)", "PREENCHER","NA")</f>
        <v>NA</v>
      </c>
      <c r="BQ525" s="106" t="s">
        <v>2696</v>
      </c>
      <c r="BR525" s="108" t="s">
        <v>123</v>
      </c>
      <c r="BS525" s="108" t="s">
        <v>2696</v>
      </c>
      <c r="BT525" s="108" t="s">
        <v>7101</v>
      </c>
      <c r="BU525" s="108" t="s">
        <v>2696</v>
      </c>
      <c r="BV525" s="108" t="s">
        <v>123</v>
      </c>
      <c r="BW525" s="108" t="s">
        <v>2696</v>
      </c>
      <c r="BX525" s="106" t="s">
        <v>7115</v>
      </c>
      <c r="BY525" s="140">
        <v>45932</v>
      </c>
      <c r="BZ525" s="104">
        <f>IF(Tabela2[[#This Row],[Data do documento de encerramento]]="NA","NA",IF(Tabela2[[#This Row],[Data do documento de encerramento]]="","Pendente de conclusão/ encerramento",_xlfn.DAYS(Tabela2[[#This Row],[Data do documento de encerramento]],J525)))</f>
        <v>64</v>
      </c>
      <c r="CA525" s="107"/>
      <c r="CB525" s="107"/>
      <c r="CC525" s="107"/>
      <c r="CD525" s="107"/>
      <c r="CE525" s="107"/>
      <c r="CF525" s="107"/>
    </row>
    <row r="526" spans="1:84" ht="60.75">
      <c r="A526" s="169">
        <v>202573050415</v>
      </c>
      <c r="B526" s="170" t="s">
        <v>9390</v>
      </c>
      <c r="C526" s="108" t="str">
        <f>VLOOKUP(Tabela2[[#This Row],[SIEMA]],Siema2025,4,FALSE)</f>
        <v xml:space="preserve"> SP</v>
      </c>
      <c r="D526" s="106" t="str">
        <f>VLOOKUP(Tabela2[[#This Row],[SIEMA]],Siema2025,3,FALSE)</f>
        <v xml:space="preserve">Itapecerica da Serra </v>
      </c>
      <c r="E526" s="106" t="str">
        <f>VLOOKUP(Tabela2[[#This Row],[SIEMA]],Siema2025,20,FALSE)</f>
        <v/>
      </c>
      <c r="F526" s="106"/>
      <c r="G526" s="106" t="s">
        <v>9391</v>
      </c>
      <c r="H526" s="106" t="s">
        <v>9392</v>
      </c>
      <c r="I526" s="104" t="s">
        <v>7120</v>
      </c>
      <c r="J526" s="105">
        <f>VLOOKUP(Tabela2[[#This Row],[SIEMA]],Siema2025,2,FALSE)</f>
        <v>45868</v>
      </c>
      <c r="K526" s="105" t="str">
        <f>VLOOKUP(Tabela2[[#This Row],[SIEMA]],Siema2025,16,FALSE)</f>
        <v>Quarta</v>
      </c>
      <c r="L526" s="106" t="str">
        <f>IF(Tabela2[[#This Row],[Data]]="","Sem Informação",VLOOKUP(MONTH(Tabela2[[#This Row],[Data]]),'[1]Validação de dados'!$I$1:$J$13,2,0))</f>
        <v>Julho</v>
      </c>
      <c r="M526" s="104">
        <f>YEAR(Tabela2[[#This Row],[Data]])</f>
        <v>2025</v>
      </c>
      <c r="N526" s="105" t="str">
        <f>VLOOKUP(Tabela2[[#This Row],[SIEMA]],Siema2025,17,FALSE)</f>
        <v>Matutino</v>
      </c>
      <c r="O526" s="105" t="str">
        <f>VLOOKUP(Tabela2[[#This Row],[SIEMA]],Siema2025,5,FALSE)</f>
        <v>Ferrovia</v>
      </c>
      <c r="P526" s="104" t="str">
        <f>VLOOKUP(Tabela2[[#This Row],[SIEMA]],Siema2025,21,FALSE)</f>
        <v>Quebra de mandíbula de 1 vagão graneleiro carregado com farelo de soja, e descarrilhou esse vagão, devido o tempo de locomotiva extra para auxiliar ser muito alto e a circulação travada , foi definido o tombamento.</v>
      </c>
      <c r="Q526" s="104" t="s">
        <v>7127</v>
      </c>
      <c r="R526" s="104" t="s">
        <v>7127</v>
      </c>
      <c r="S526" s="107" t="s">
        <v>7451</v>
      </c>
      <c r="T526" s="104" t="s">
        <v>8171</v>
      </c>
      <c r="U526" s="104" t="str">
        <f>VLOOKUP(Tabela2[[#This Row],[SIEMA]],Siema2025,12,FALSE)</f>
        <v/>
      </c>
      <c r="V526" s="104" t="str">
        <f>IF(Q526="","",IF(ISNUMBER(Q526)=FALSE,"Não se aplica",IFERROR(VLOOKUP(Q526,Produtos!$A$1:$C$2319,3,FALSE),"Não Cadastrado")))</f>
        <v>Não se aplica</v>
      </c>
      <c r="W526" s="104"/>
      <c r="X526" s="113"/>
      <c r="Y526" s="109" t="str">
        <f>IF(W526="","", IF(W526="NC","", IF(W526="NE","", IF(W526="NA","",IFERROR(VLOOKUP(W526,Produtos!$A$1:$C$2319,2,FALSE),"Não Cadastrado")))))</f>
        <v/>
      </c>
      <c r="Z526" s="104" t="str">
        <f>VLOOKUP(Tabela2[[#This Row],[SIEMA]],Siema2025,11,FALSE)</f>
        <v/>
      </c>
      <c r="AA526" s="104" t="str">
        <f>VLOOKUP(Tabela2[[#This Row],[SIEMA]],Siema2025,12,FALSE)</f>
        <v/>
      </c>
      <c r="AB526" s="104" t="str">
        <f>IF(W526="","",IF(ISNUMBER(W526)=FALSE,"Não se aplica",IFERROR(VLOOKUP(W526,Produtos!$A$1:$C$2319,3,FALSE),"Não Cadastrado")))</f>
        <v/>
      </c>
      <c r="AC526" s="104"/>
      <c r="AD526" s="108"/>
      <c r="AE526" s="107" t="str">
        <f>IF(AC526="","", IF(AC526="NC","", IF(AC526="NE","", IF(AC526="NA","",IFERROR(VLOOKUP(AC526,Produtos!$A$1:$C$2319,2,FALSE),"Não Cadastrado")))))</f>
        <v/>
      </c>
      <c r="AF526" s="104"/>
      <c r="AG526" s="104"/>
      <c r="AH526" s="104" t="str">
        <f>IF(AC526="","",IF(ISNUMBER(AC526)=FALSE,"Não se aplica",IFERROR(VLOOKUP(AC526,Produtos!$A$1:$C$2319,3,FALSE),"Não Cadastrado")))</f>
        <v/>
      </c>
      <c r="AI526" s="104"/>
      <c r="AJ526" s="104" t="str">
        <f>VLOOKUP(Tabela2[[#This Row],[SIEMA]],Siema2025,26,FALSE)</f>
        <v>Quebra de mandíbula de 1 vagão graneleiro carregado com farelo de soja, e descarrilhou esse vagão, devido o tempo de locomotiva extra para auxiliar ser muito alto e a circulação travada , foi definido o tombamento.</v>
      </c>
      <c r="AK526" s="107" t="s">
        <v>7112</v>
      </c>
      <c r="AL526" s="107"/>
      <c r="AM526" s="107"/>
      <c r="AN526" s="108" t="str">
        <f>VLOOKUP(Tabela2[[#This Row],[SIEMA]],Siema2025,51,FALSE)</f>
        <v/>
      </c>
      <c r="AO526" s="108" t="str">
        <f>VLOOKUP(Tabela2[[#This Row],[SIEMA]],Siema2025,53,FALSE)</f>
        <v/>
      </c>
      <c r="AP526" s="108" t="str">
        <f>VLOOKUP(Tabela2[[#This Row],[SIEMA]],Siema2025,55,FALSE)</f>
        <v/>
      </c>
      <c r="AQ526" s="108" t="str">
        <f>VLOOKUP(Tabela2[[#This Row],[SIEMA]],Siema2025,57,FALSE)</f>
        <v/>
      </c>
      <c r="AR526" s="108" t="str">
        <f>VLOOKUP(Tabela2[[#This Row],[SIEMA]],Siema2025,59,FALSE)</f>
        <v/>
      </c>
      <c r="AS526" s="108" t="str">
        <f>VLOOKUP(Tabela2[[#This Row],[SIEMA]],Siema2025,61,FALSE)</f>
        <v/>
      </c>
      <c r="AT526" s="108" t="str">
        <f>VLOOKUP(Tabela2[[#This Row],[SIEMA]],Siema2025,63,FALSE)</f>
        <v/>
      </c>
      <c r="AU526" s="108" t="str">
        <f>VLOOKUP(Tabela2[[#This Row],[SIEMA]],Siema2025,65,FALSE)</f>
        <v>X</v>
      </c>
      <c r="AV526" s="108" t="str">
        <f>VLOOKUP(Tabela2[[#This Row],[SIEMA]],Siema2025,67,FALSE)</f>
        <v/>
      </c>
      <c r="AW526" s="108" t="str">
        <f>VLOOKUP(Tabela2[[#This Row],[SIEMA]],Siema2025,69,FALSE)</f>
        <v/>
      </c>
      <c r="AX526" s="108" t="str">
        <f>VLOOKUP(Tabela2[[#This Row],[SIEMA]],Siema2025,71,FALSE)</f>
        <v/>
      </c>
      <c r="AY526" s="108" t="str">
        <f>VLOOKUP(Tabela2[[#This Row],[SIEMA]],Siema2025,73,FALSE)</f>
        <v/>
      </c>
      <c r="AZ526" s="108" t="str">
        <f>VLOOKUP(Tabela2[[#This Row],[SIEMA]],Siema2025,75,FALSE)</f>
        <v/>
      </c>
      <c r="BA526" s="108" t="str">
        <f>VLOOKUP(Tabela2[[#This Row],[SIEMA]],Siema2025,77,FALSE)</f>
        <v/>
      </c>
      <c r="BB526" s="108" t="str">
        <f>VLOOKUP(Tabela2[[#This Row],[SIEMA]],Siema2025,79,FALSE)</f>
        <v/>
      </c>
      <c r="BC526" s="108" t="str">
        <f>IF(Tabela2[[#This Row],[Outro(s) ]] = "X", "PREENCHER","NA")</f>
        <v>NA</v>
      </c>
      <c r="BD526" s="108" t="str">
        <f>VLOOKUP(Tabela2[[#This Row],[SIEMA]],Siema2025,82,FALSE)</f>
        <v/>
      </c>
      <c r="BE526" s="108" t="str">
        <f>VLOOKUP(Tabela2[[#This Row],[SIEMA]],Siema2025,81,FALSE)</f>
        <v/>
      </c>
      <c r="BF526" s="110" t="s">
        <v>3066</v>
      </c>
      <c r="BG526" s="110" t="s">
        <v>7123</v>
      </c>
      <c r="BH526" s="111" t="str">
        <f>VLOOKUP(Tabela2[[#This Row],[SIEMA]],Siema2025,29,FALSE)</f>
        <v>02502844000166</v>
      </c>
      <c r="BI526" s="112" t="str">
        <f>VLOOKUP(Tabela2[[#This Row],[SIEMA]],Siema2025,107,FALSE)</f>
        <v>Não</v>
      </c>
      <c r="BJ526" s="107" t="s">
        <v>7099</v>
      </c>
      <c r="BK526" s="104" t="s">
        <v>2696</v>
      </c>
      <c r="BL526" s="140">
        <v>45870</v>
      </c>
      <c r="BM526" s="108">
        <f ca="1">IF(Tabela2[[#This Row],[Data de atendimento do Ibama (considerar o primeiro documento/ação)]]="",_xlfn.DAYS(TODAY(),J526),_xlfn.DAYS(Tabela2[[#This Row],[Data de atendimento do Ibama (considerar o primeiro documento/ação)]],J526))</f>
        <v>2</v>
      </c>
      <c r="BN526" s="108" t="str">
        <f>IF(Tabela2[[#This Row],[Atendido pelo Ibama ("Não" ou "Sim")]]="Não","Preencher", IF(Tabela2[[#This Row],[Atendido pelo Ibama ("Não" ou "Sim")]]="Sim","NA",""))</f>
        <v>NA</v>
      </c>
      <c r="BO526" s="114" t="s">
        <v>7100</v>
      </c>
      <c r="BP526" s="108" t="str">
        <f>IF(Tabela2[[#This Row],[Forma de atendimento (primeiro documento/ação)]]= "Outros (especificar)", "PREENCHER","NA")</f>
        <v>NA</v>
      </c>
      <c r="BQ526" s="106" t="s">
        <v>123</v>
      </c>
      <c r="BR526" s="108" t="str">
        <f>IF(Tabela2[[#This Row],[Equipe do Ibama foi a campo? Houve sobrevoo do Poseidon?]] = "Sim", "PREENCHER","NA")</f>
        <v>NA</v>
      </c>
      <c r="BS526" s="108" t="str">
        <f>IF(Tabela2[[#This Row],[Se sim, foi emitida Ordem de Emergência? (informações vinculada à coluna CK)]] = "Sim", "PREENCHER","NA")</f>
        <v>NA</v>
      </c>
      <c r="BT526" s="108" t="s">
        <v>7101</v>
      </c>
      <c r="BU526" s="108" t="s">
        <v>123</v>
      </c>
      <c r="BV526" s="108" t="s">
        <v>123</v>
      </c>
      <c r="BW526" s="108" t="s">
        <v>123</v>
      </c>
      <c r="BX526" s="106"/>
      <c r="BY526" s="140"/>
      <c r="BZ526" s="104" t="str">
        <f>IF(Tabela2[[#This Row],[Data do documento de encerramento]]="NA","NA",IF(Tabela2[[#This Row],[Data do documento de encerramento]]="","Pendente de conclusão/ encerramento",_xlfn.DAYS(Tabela2[[#This Row],[Data do documento de encerramento]],J526)))</f>
        <v>Pendente de conclusão/ encerramento</v>
      </c>
      <c r="CA526" s="107" t="s">
        <v>9393</v>
      </c>
      <c r="CB526" s="107"/>
      <c r="CC526" s="107"/>
      <c r="CD526" s="107"/>
      <c r="CE526" s="107"/>
      <c r="CF526" s="107"/>
    </row>
    <row r="527" spans="1:84" ht="45.75">
      <c r="A527" s="182">
        <v>202573182843</v>
      </c>
      <c r="B527" s="118" t="s">
        <v>9394</v>
      </c>
      <c r="C527" s="108" t="s">
        <v>672</v>
      </c>
      <c r="D527" s="106" t="s">
        <v>637</v>
      </c>
      <c r="E527" s="106" t="s">
        <v>7253</v>
      </c>
      <c r="F527" s="106"/>
      <c r="G527" s="106" t="s">
        <v>9395</v>
      </c>
      <c r="H527" s="106" t="s">
        <v>9396</v>
      </c>
      <c r="I527" s="104" t="s">
        <v>124</v>
      </c>
      <c r="J527" s="105">
        <f>VLOOKUP(Tabela2[[#This Row],[SIEMA]],Siema2025,2,FALSE)</f>
        <v>45868</v>
      </c>
      <c r="K527" s="105" t="str">
        <f>VLOOKUP(Tabela2[[#This Row],[SIEMA]],Siema2025,16,FALSE)</f>
        <v>Quarta</v>
      </c>
      <c r="L527" s="106" t="str">
        <f>IF(Tabela2[[#This Row],[Data]]="","Sem Informação",VLOOKUP(MONTH(Tabela2[[#This Row],[Data]]),'[1]Validação de dados'!$I$1:$J$13,2,0))</f>
        <v>Julho</v>
      </c>
      <c r="M527" s="104">
        <f>YEAR(Tabela2[[#This Row],[Data]])</f>
        <v>2025</v>
      </c>
      <c r="N527" s="105" t="str">
        <f>VLOOKUP(Tabela2[[#This Row],[SIEMA]],Siema2025,17,FALSE)</f>
        <v>Vespertino</v>
      </c>
      <c r="O527" s="105" t="s">
        <v>111</v>
      </c>
      <c r="P527" s="104" t="str">
        <f>VLOOKUP(Tabela2[[#This Row],[SIEMA]],Siema2025,21,FALSE)</f>
        <v>Sonda NS-54 (VALARIS DS-4) em operação no poço 3-SPS-113 (ANP: 3-BRSA-1399-SPS), Campo de Aram, Bacia de Santos. Número IMO: 9459943.</v>
      </c>
      <c r="Q527" s="104" t="s">
        <v>637</v>
      </c>
      <c r="R527" t="s">
        <v>7199</v>
      </c>
      <c r="S527" s="107" t="s">
        <v>7147</v>
      </c>
      <c r="T527" s="104">
        <v>0.36</v>
      </c>
      <c r="U527" s="104" t="s">
        <v>7111</v>
      </c>
      <c r="V527" s="104" t="s">
        <v>637</v>
      </c>
      <c r="W527" s="104"/>
      <c r="X527" s="113"/>
      <c r="Y527" s="109" t="str">
        <f>IF(W527="","", IF(W527="NC","", IF(W527="NE","", IF(W527="NA","",IFERROR(VLOOKUP(W527,Produtos!$A$1:$C$2319,2,FALSE),"Não Cadastrado")))))</f>
        <v/>
      </c>
      <c r="Z527" s="104"/>
      <c r="AA527" s="104"/>
      <c r="AB527" s="104" t="str">
        <f>IF(W527="","",IF(ISNUMBER(W527)=FALSE,"Não se aplica",IFERROR(VLOOKUP(W527,Produtos!$A$1:$C$2319,3,FALSE),"Não Cadastrado")))</f>
        <v/>
      </c>
      <c r="AC527" s="104"/>
      <c r="AD527" s="108"/>
      <c r="AE527" s="107" t="str">
        <f>IF(AC527="","", IF(AC527="NC","", IF(AC527="NE","", IF(AC527="NA","",IFERROR(VLOOKUP(AC527,Produtos!$A$1:$C$2319,2,FALSE),"Não Cadastrado")))))</f>
        <v/>
      </c>
      <c r="AF527" s="104"/>
      <c r="AG527" s="104"/>
      <c r="AH527" s="104" t="str">
        <f>IF(AC527="","",IF(ISNUMBER(AC527)=FALSE,"Não se aplica",IFERROR(VLOOKUP(AC527,Produtos!$A$1:$C$2319,3,FALSE),"Não Cadastrado")))</f>
        <v/>
      </c>
      <c r="AI527" s="104"/>
      <c r="AJ527" s="104" t="str">
        <f>VLOOKUP(Tabela2[[#This Row],[SIEMA]],Siema2025,26,FALSE)</f>
        <v>Em análise.</v>
      </c>
      <c r="AK527" s="107" t="s">
        <v>7617</v>
      </c>
      <c r="AL527" s="107"/>
      <c r="AM527" s="107"/>
      <c r="AN527" s="108" t="str">
        <f>VLOOKUP(Tabela2[[#This Row],[SIEMA]],Siema2025,51,FALSE)</f>
        <v/>
      </c>
      <c r="AO527" s="108" t="str">
        <f>VLOOKUP(Tabela2[[#This Row],[SIEMA]],Siema2025,53,FALSE)</f>
        <v/>
      </c>
      <c r="AP527" s="108" t="str">
        <f>VLOOKUP(Tabela2[[#This Row],[SIEMA]],Siema2025,55,FALSE)</f>
        <v/>
      </c>
      <c r="AQ527" s="108" t="str">
        <f>VLOOKUP(Tabela2[[#This Row],[SIEMA]],Siema2025,57,FALSE)</f>
        <v/>
      </c>
      <c r="AR527" s="108" t="str">
        <f>VLOOKUP(Tabela2[[#This Row],[SIEMA]],Siema2025,59,FALSE)</f>
        <v/>
      </c>
      <c r="AS527" s="108" t="str">
        <f>VLOOKUP(Tabela2[[#This Row],[SIEMA]],Siema2025,61,FALSE)</f>
        <v>X</v>
      </c>
      <c r="AT527" s="108" t="str">
        <f>VLOOKUP(Tabela2[[#This Row],[SIEMA]],Siema2025,63,FALSE)</f>
        <v/>
      </c>
      <c r="AU527" s="108" t="str">
        <f>VLOOKUP(Tabela2[[#This Row],[SIEMA]],Siema2025,65,FALSE)</f>
        <v/>
      </c>
      <c r="AV527" s="108" t="str">
        <f>VLOOKUP(Tabela2[[#This Row],[SIEMA]],Siema2025,67,FALSE)</f>
        <v/>
      </c>
      <c r="AW527" s="108" t="str">
        <f>VLOOKUP(Tabela2[[#This Row],[SIEMA]],Siema2025,69,FALSE)</f>
        <v/>
      </c>
      <c r="AX527" s="108" t="str">
        <f>VLOOKUP(Tabela2[[#This Row],[SIEMA]],Siema2025,71,FALSE)</f>
        <v/>
      </c>
      <c r="AY527" s="108" t="str">
        <f>VLOOKUP(Tabela2[[#This Row],[SIEMA]],Siema2025,73,FALSE)</f>
        <v/>
      </c>
      <c r="AZ527" s="108" t="str">
        <f>VLOOKUP(Tabela2[[#This Row],[SIEMA]],Siema2025,75,FALSE)</f>
        <v/>
      </c>
      <c r="BA527" s="108" t="str">
        <f>VLOOKUP(Tabela2[[#This Row],[SIEMA]],Siema2025,77,FALSE)</f>
        <v/>
      </c>
      <c r="BB527" s="108" t="str">
        <f>VLOOKUP(Tabela2[[#This Row],[SIEMA]],Siema2025,79,FALSE)</f>
        <v/>
      </c>
      <c r="BC527" s="108" t="str">
        <f>IF(Tabela2[[#This Row],[Outro(s) ]] = "X", "PREENCHER","NA")</f>
        <v>NA</v>
      </c>
      <c r="BD527" s="108" t="str">
        <f>VLOOKUP(Tabela2[[#This Row],[SIEMA]],Siema2025,82,FALSE)</f>
        <v/>
      </c>
      <c r="BE527" s="108" t="str">
        <f>VLOOKUP(Tabela2[[#This Row],[SIEMA]],Siema2025,81,FALSE)</f>
        <v/>
      </c>
      <c r="BF527" s="110" t="str">
        <f>VLOOKUP(Tabela2[[#This Row],[SIEMA]],Siema2025,28,FALSE)</f>
        <v>Petrobras</v>
      </c>
      <c r="BG527" s="110"/>
      <c r="BH527" s="111">
        <v>33000167000101</v>
      </c>
      <c r="BI527" s="112" t="str">
        <f>VLOOKUP(Tabela2[[#This Row],[SIEMA]],Siema2025,107,FALSE)</f>
        <v>Não</v>
      </c>
      <c r="BJ527" s="107" t="s">
        <v>7099</v>
      </c>
      <c r="BK527" s="104" t="s">
        <v>2696</v>
      </c>
      <c r="BL527" s="140">
        <v>45874</v>
      </c>
      <c r="BM527" s="108">
        <f ca="1">IF(Tabela2[[#This Row],[Data de atendimento do Ibama (considerar o primeiro documento/ação)]]="",_xlfn.DAYS(TODAY(),J527),_xlfn.DAYS(Tabela2[[#This Row],[Data de atendimento do Ibama (considerar o primeiro documento/ação)]],J527))</f>
        <v>6</v>
      </c>
      <c r="BN527" s="108" t="str">
        <f>IF(Tabela2[[#This Row],[Atendido pelo Ibama ("Não" ou "Sim")]]="Não","Preencher", IF(Tabela2[[#This Row],[Atendido pelo Ibama ("Não" ou "Sim")]]="Sim","NA",""))</f>
        <v>NA</v>
      </c>
      <c r="BO527" s="114" t="s">
        <v>7100</v>
      </c>
      <c r="BP527" s="108" t="str">
        <f>IF(Tabela2[[#This Row],[Forma de atendimento (primeiro documento/ação)]]= "Outros (especificar)", "PREENCHER","NA")</f>
        <v>NA</v>
      </c>
      <c r="BQ527" s="106" t="s">
        <v>123</v>
      </c>
      <c r="BR527" s="108" t="str">
        <f>IF(Tabela2[[#This Row],[Equipe do Ibama foi a campo? Houve sobrevoo do Poseidon?]] = "Sim", "PREENCHER","NA")</f>
        <v>NA</v>
      </c>
      <c r="BS527" s="108" t="str">
        <f>IF(Tabela2[[#This Row],[Se sim, foi emitida Ordem de Emergência? (informações vinculada à coluna CK)]] = "Sim", "PREENCHER","NA")</f>
        <v>NA</v>
      </c>
      <c r="BT527" s="108" t="s">
        <v>7101</v>
      </c>
      <c r="BU527" s="108" t="s">
        <v>2696</v>
      </c>
      <c r="BV527" s="108" t="s">
        <v>123</v>
      </c>
      <c r="BW527" s="108" t="s">
        <v>123</v>
      </c>
      <c r="BX527" s="106" t="s">
        <v>7102</v>
      </c>
      <c r="BY527" s="140">
        <v>46118</v>
      </c>
      <c r="BZ527" s="104">
        <f>IF(Tabela2[[#This Row],[Data do documento de encerramento]]="NA","NA",IF(Tabela2[[#This Row],[Data do documento de encerramento]]="","Pendente de conclusão/ encerramento",_xlfn.DAYS(Tabela2[[#This Row],[Data do documento de encerramento]],J527)))</f>
        <v>250</v>
      </c>
      <c r="CA527" s="107"/>
      <c r="CB527" s="107" t="s">
        <v>7256</v>
      </c>
      <c r="CC527" s="115" t="s">
        <v>7201</v>
      </c>
      <c r="CD527" s="107" t="s">
        <v>123</v>
      </c>
      <c r="CE527" s="107" t="s">
        <v>123</v>
      </c>
      <c r="CF527" s="107" t="s">
        <v>7257</v>
      </c>
    </row>
    <row r="528" spans="1:84" s="22" customFormat="1" ht="76.5">
      <c r="A528" s="169">
        <v>2025817217</v>
      </c>
      <c r="B528" s="170" t="s">
        <v>9397</v>
      </c>
      <c r="C528" s="108" t="str">
        <f>VLOOKUP(Tabela2[[#This Row],[SIEMA]],Siema2025,4,FALSE)</f>
        <v xml:space="preserve"> MG</v>
      </c>
      <c r="D528" s="106" t="str">
        <f>VLOOKUP(Tabela2[[#This Row],[SIEMA]],Siema2025,3,FALSE)</f>
        <v xml:space="preserve">Itabirito </v>
      </c>
      <c r="E528" s="106" t="s">
        <v>9398</v>
      </c>
      <c r="F528" s="106" t="s">
        <v>9399</v>
      </c>
      <c r="G528" s="106" t="s">
        <v>9400</v>
      </c>
      <c r="H528" s="106" t="s">
        <v>9401</v>
      </c>
      <c r="I528" s="106" t="s">
        <v>7120</v>
      </c>
      <c r="J528" s="140">
        <f>VLOOKUP(Tabela2[[#This Row],[SIEMA]],Siema2025,2,FALSE)</f>
        <v>45869</v>
      </c>
      <c r="K528" s="140" t="str">
        <f>VLOOKUP(Tabela2[[#This Row],[SIEMA]],Siema2025,16,FALSE)</f>
        <v>Quinta</v>
      </c>
      <c r="L528" s="106" t="str">
        <f>IF(Tabela2[[#This Row],[Data]]="","Sem Informação",VLOOKUP(MONTH(Tabela2[[#This Row],[Data]]),'[1]Validação de dados'!$I$1:$J$13,2,0))</f>
        <v>Julho</v>
      </c>
      <c r="M528" s="106">
        <f>YEAR(Tabela2[[#This Row],[Data]])</f>
        <v>2025</v>
      </c>
      <c r="N528" s="140" t="str">
        <f>VLOOKUP(Tabela2[[#This Row],[SIEMA]],Siema2025,17,FALSE)</f>
        <v>Noturno</v>
      </c>
      <c r="O528" s="140" t="str">
        <f>VLOOKUP(Tabela2[[#This Row],[SIEMA]],Siema2025,5,FALSE)</f>
        <v>Rodovia</v>
      </c>
      <c r="P528" s="106" t="str">
        <f>VLOOKUP(Tabela2[[#This Row],[SIEMA]],Siema2025,21,FALSE)</f>
        <v/>
      </c>
      <c r="Q528" s="106">
        <v>1361</v>
      </c>
      <c r="R528" s="106" t="str">
        <f>VLOOKUP(Tabela2[[#This Row],[SIEMA]],Siema2025,10,FALSE)</f>
        <v/>
      </c>
      <c r="S528" s="109" t="str">
        <f>IF(Q528="","", IF(Q528="NC","", IF(Q528="NE","", IF(Q528="NA","",IFERROR(VLOOKUP(Q528,[1]Produtos!$A$1:$C$2319,2,FALSE),"Não Cadastrado")))))</f>
        <v>CARVÃO, de origem animal ou vegetal</v>
      </c>
      <c r="T528" s="106">
        <v>28.37</v>
      </c>
      <c r="U528" s="106" t="s">
        <v>7121</v>
      </c>
      <c r="V528" s="106">
        <f>IF(Q528="","",IF(ISNUMBER(Q528)=FALSE,"Não se aplica",IFERROR(VLOOKUP(Q528,Produtos!$A$1:$C$2319,3,FALSE),"Não Cadastrado")))</f>
        <v>4.2</v>
      </c>
      <c r="W528" s="106" t="str">
        <f>VLOOKUP(Tabela2[[#This Row],[SIEMA]],Siema2025,10,FALSE)</f>
        <v/>
      </c>
      <c r="X528" s="108" t="str">
        <f>IF(Tabela2[[#This Row],[Origem do acidente]] = "Plataforma", "PREENCHER","NA")</f>
        <v>NA</v>
      </c>
      <c r="Y528" s="109" t="str">
        <f>IF(W528="","", IF(W528="NC","", IF(W528="NE","", IF(W528="NA","",IFERROR(VLOOKUP(W528,Produtos!$A$1:$C$2319,2,FALSE),"Não Cadastrado")))))</f>
        <v/>
      </c>
      <c r="Z528" s="106" t="str">
        <f>VLOOKUP(Tabela2[[#This Row],[SIEMA]],Siema2025,11,FALSE)</f>
        <v xml:space="preserve"> </v>
      </c>
      <c r="AA528" s="106" t="str">
        <f>VLOOKUP(Tabela2[[#This Row],[SIEMA]],Siema2025,12,FALSE)</f>
        <v xml:space="preserve"> </v>
      </c>
      <c r="AB528" s="106" t="str">
        <f>IF(W528="","",IF(ISNUMBER(W528)=FALSE,"Não se aplica",IFERROR(VLOOKUP(W528,Produtos!$A$1:$C$2319,3,FALSE),"Não Cadastrado")))</f>
        <v/>
      </c>
      <c r="AC528" s="106"/>
      <c r="AD528" s="108" t="str">
        <f>IF(Tabela2[[#This Row],[Origem do acidente]] = "Plataforma", "PREENCHER","NA")</f>
        <v>NA</v>
      </c>
      <c r="AE528" s="109" t="str">
        <f>IF(AC528="","", IF(AC528="NC","", IF(AC528="NE","", IF(AC528="NA","",IFERROR(VLOOKUP(AC528,Produtos!$A$1:$C$2319,2,FALSE),"Não Cadastrado")))))</f>
        <v/>
      </c>
      <c r="AF528" s="106"/>
      <c r="AG528" s="106"/>
      <c r="AH528" s="106" t="str">
        <f>IF(AC528="","",IF(ISNUMBER(AC528)=FALSE,"Não se aplica",IFERROR(VLOOKUP(AC528,Produtos!$A$1:$C$2319,3,FALSE),"Não Cadastrado")))</f>
        <v/>
      </c>
      <c r="AI528" s="106"/>
      <c r="AJ528" s="106" t="str">
        <f>VLOOKUP(Tabela2[[#This Row],[SIEMA]],Siema2025,26,FALSE)</f>
        <v>Incêndio em carga de carvão, despejada pelos bombeiros</v>
      </c>
      <c r="AK528" s="109" t="s">
        <v>7623</v>
      </c>
      <c r="AL528" s="109"/>
      <c r="AM528" s="109"/>
      <c r="AN528" s="108" t="str">
        <f>VLOOKUP(Tabela2[[#This Row],[SIEMA]],Siema2025,51,FALSE)</f>
        <v/>
      </c>
      <c r="AO528" s="108" t="str">
        <f>VLOOKUP(Tabela2[[#This Row],[SIEMA]],Siema2025,53,FALSE)</f>
        <v/>
      </c>
      <c r="AP528" s="108" t="str">
        <f>VLOOKUP(Tabela2[[#This Row],[SIEMA]],Siema2025,55,FALSE)</f>
        <v/>
      </c>
      <c r="AQ528" s="108" t="str">
        <f>VLOOKUP(Tabela2[[#This Row],[SIEMA]],Siema2025,57,FALSE)</f>
        <v/>
      </c>
      <c r="AR528" s="108" t="str">
        <f>VLOOKUP(Tabela2[[#This Row],[SIEMA]],Siema2025,59,FALSE)</f>
        <v/>
      </c>
      <c r="AS528" s="108" t="str">
        <f>VLOOKUP(Tabela2[[#This Row],[SIEMA]],Siema2025,61,FALSE)</f>
        <v/>
      </c>
      <c r="AT528" s="108" t="str">
        <f>VLOOKUP(Tabela2[[#This Row],[SIEMA]],Siema2025,63,FALSE)</f>
        <v/>
      </c>
      <c r="AU528" s="108" t="str">
        <f>VLOOKUP(Tabela2[[#This Row],[SIEMA]],Siema2025,65,FALSE)</f>
        <v>X</v>
      </c>
      <c r="AV528" s="108" t="str">
        <f>VLOOKUP(Tabela2[[#This Row],[SIEMA]],Siema2025,67,FALSE)</f>
        <v/>
      </c>
      <c r="AW528" s="108" t="str">
        <f>VLOOKUP(Tabela2[[#This Row],[SIEMA]],Siema2025,69,FALSE)</f>
        <v/>
      </c>
      <c r="AX528" s="108" t="str">
        <f>VLOOKUP(Tabela2[[#This Row],[SIEMA]],Siema2025,71,FALSE)</f>
        <v/>
      </c>
      <c r="AY528" s="108" t="str">
        <f>VLOOKUP(Tabela2[[#This Row],[SIEMA]],Siema2025,73,FALSE)</f>
        <v/>
      </c>
      <c r="AZ528" s="108" t="str">
        <f>VLOOKUP(Tabela2[[#This Row],[SIEMA]],Siema2025,75,FALSE)</f>
        <v/>
      </c>
      <c r="BA528" s="108" t="str">
        <f>VLOOKUP(Tabela2[[#This Row],[SIEMA]],Siema2025,77,FALSE)</f>
        <v/>
      </c>
      <c r="BB528" s="108" t="str">
        <f>VLOOKUP(Tabela2[[#This Row],[SIEMA]],Siema2025,79,FALSE)</f>
        <v/>
      </c>
      <c r="BC528" s="108" t="str">
        <f>IF(Tabela2[[#This Row],[Outro(s) ]] = "X", "PREENCHER","NA")</f>
        <v>NA</v>
      </c>
      <c r="BD528" s="108" t="str">
        <f>VLOOKUP(Tabela2[[#This Row],[SIEMA]],Siema2025,82,FALSE)</f>
        <v/>
      </c>
      <c r="BE528" s="108" t="str">
        <f>VLOOKUP(Tabela2[[#This Row],[SIEMA]],Siema2025,81,FALSE)</f>
        <v/>
      </c>
      <c r="BF528" s="110" t="str">
        <f>VLOOKUP(Tabela2[[#This Row],[SIEMA]],Siema2025,28,FALSE)</f>
        <v>TRANSJOFER LOGISTICA E TRANSPORTES EIRE</v>
      </c>
      <c r="BG528" s="110"/>
      <c r="BH528" s="111" t="str">
        <f>VLOOKUP(Tabela2[[#This Row],[SIEMA]],Siema2025,29,FALSE)</f>
        <v>35584818000183</v>
      </c>
      <c r="BI528" s="112" t="s">
        <v>2696</v>
      </c>
      <c r="BJ528" s="109" t="s">
        <v>7099</v>
      </c>
      <c r="BK528" s="106" t="s">
        <v>2696</v>
      </c>
      <c r="BL528" s="140">
        <v>45873</v>
      </c>
      <c r="BM528" s="108">
        <f ca="1">IF(Tabela2[[#This Row],[Data de atendimento do Ibama (considerar o primeiro documento/ação)]]="",_xlfn.DAYS(TODAY(),J528),_xlfn.DAYS(Tabela2[[#This Row],[Data de atendimento do Ibama (considerar o primeiro documento/ação)]],J528))</f>
        <v>4</v>
      </c>
      <c r="BN528" s="108" t="str">
        <f>IF(Tabela2[[#This Row],[Atendido pelo Ibama ("Não" ou "Sim")]]="Não","Preencher", IF(Tabela2[[#This Row],[Atendido pelo Ibama ("Não" ou "Sim")]]="Sim","NA",""))</f>
        <v>NA</v>
      </c>
      <c r="BO528" s="114" t="s">
        <v>7100</v>
      </c>
      <c r="BP528" s="108" t="str">
        <f>IF(Tabela2[[#This Row],[Forma de atendimento (primeiro documento/ação)]]= "Outros (especificar)", "PREENCHER","NA")</f>
        <v>NA</v>
      </c>
      <c r="BQ528" s="106" t="s">
        <v>123</v>
      </c>
      <c r="BR528" s="108" t="str">
        <f>IF(Tabela2[[#This Row],[Equipe do Ibama foi a campo? Houve sobrevoo do Poseidon?]] = "Sim", "PREENCHER","NA")</f>
        <v>NA</v>
      </c>
      <c r="BS528" s="108" t="str">
        <f>IF(Tabela2[[#This Row],[Se sim, foi emitida Ordem de Emergência? (informações vinculada à coluna CK)]] = "Sim", "PREENCHER","NA")</f>
        <v>NA</v>
      </c>
      <c r="BT528" s="108" t="s">
        <v>7101</v>
      </c>
      <c r="BU528" s="108" t="s">
        <v>2696</v>
      </c>
      <c r="BV528" s="108" t="s">
        <v>2696</v>
      </c>
      <c r="BW528" s="108" t="s">
        <v>123</v>
      </c>
      <c r="BX528" s="106" t="s">
        <v>7127</v>
      </c>
      <c r="BY528" s="140"/>
      <c r="BZ528" s="106" t="str">
        <f>IF(Tabela2[[#This Row],[Data do documento de encerramento]]="NA","NA",IF(Tabela2[[#This Row],[Data do documento de encerramento]]="","Pendente de conclusão/ encerramento",_xlfn.DAYS(Tabela2[[#This Row],[Data do documento de encerramento]],J528)))</f>
        <v>Pendente de conclusão/ encerramento</v>
      </c>
      <c r="CA528" s="109" t="s">
        <v>9402</v>
      </c>
      <c r="CB528" s="109"/>
      <c r="CC528" s="109"/>
      <c r="CD528" s="109"/>
      <c r="CE528" s="109"/>
      <c r="CF528" s="109"/>
    </row>
    <row r="529" spans="1:84" ht="76.5">
      <c r="A529" s="169">
        <v>20258650411</v>
      </c>
      <c r="B529" s="170" t="s">
        <v>9403</v>
      </c>
      <c r="C529" s="108" t="str">
        <f>VLOOKUP(Tabela2[[#This Row],[SIEMA]],Siema2025,4,FALSE)</f>
        <v xml:space="preserve"> MG</v>
      </c>
      <c r="D529" s="106" t="str">
        <f>VLOOKUP(Tabela2[[#This Row],[SIEMA]],Siema2025,3,FALSE)</f>
        <v xml:space="preserve">Buenópolis </v>
      </c>
      <c r="E529" s="106" t="s">
        <v>8624</v>
      </c>
      <c r="F529" s="106" t="s">
        <v>9404</v>
      </c>
      <c r="G529" s="106" t="s">
        <v>9405</v>
      </c>
      <c r="H529" s="106" t="s">
        <v>9406</v>
      </c>
      <c r="I529" s="104" t="s">
        <v>7120</v>
      </c>
      <c r="J529" s="105">
        <f>VLOOKUP(Tabela2[[#This Row],[SIEMA]],Siema2025,2,FALSE)</f>
        <v>45869</v>
      </c>
      <c r="K529" s="105" t="str">
        <f>VLOOKUP(Tabela2[[#This Row],[SIEMA]],Siema2025,16,FALSE)</f>
        <v>Quinta</v>
      </c>
      <c r="L529" s="106" t="str">
        <f>IF(Tabela2[[#This Row],[Data]]="","Sem Informação",VLOOKUP(MONTH(Tabela2[[#This Row],[Data]]),'[1]Validação de dados'!$I$1:$J$13,2,0))</f>
        <v>Julho</v>
      </c>
      <c r="M529" s="104">
        <f>YEAR(Tabela2[[#This Row],[Data]])</f>
        <v>2025</v>
      </c>
      <c r="N529" s="105" t="str">
        <f>VLOOKUP(Tabela2[[#This Row],[SIEMA]],Siema2025,17,FALSE)</f>
        <v>Matutino</v>
      </c>
      <c r="O529" s="105" t="str">
        <f>VLOOKUP(Tabela2[[#This Row],[SIEMA]],Siema2025,5,FALSE)</f>
        <v>Rodovia</v>
      </c>
      <c r="P529" s="104" t="str">
        <f>VLOOKUP(Tabela2[[#This Row],[SIEMA]],Siema2025,21,FALSE)</f>
        <v>Transporte rodoviário</v>
      </c>
      <c r="Q529" s="104" t="s">
        <v>7409</v>
      </c>
      <c r="R529" s="104" t="s">
        <v>9407</v>
      </c>
      <c r="S529" s="107" t="str">
        <f>IF(Q529="","", IF(Q529="NC","", IF(Q529="NE","", IF(Q529="NA","",IFERROR(VLOOKUP(Q529,[1]Produtos!$A$1:$C$2319,2,FALSE),"Não Cadastrado")))))</f>
        <v/>
      </c>
      <c r="T529" s="104" t="s">
        <v>6834</v>
      </c>
      <c r="U529" s="104" t="s">
        <v>7062</v>
      </c>
      <c r="V529" s="104" t="s">
        <v>7676</v>
      </c>
      <c r="W529" s="104"/>
      <c r="X529" s="113" t="str">
        <f>IF(Tabela2[[#This Row],[Origem do acidente]] = "Plataforma", "PREENCHER","NA")</f>
        <v>NA</v>
      </c>
      <c r="Y529" s="109" t="str">
        <f>IF(W529="","", IF(W529="NC","", IF(W529="NE","", IF(W529="NA","",IFERROR(VLOOKUP(W529,Produtos!$A$1:$C$2319,2,FALSE),"Não Cadastrado")))))</f>
        <v/>
      </c>
      <c r="Z529" s="104" t="str">
        <f>VLOOKUP(Tabela2[[#This Row],[SIEMA]],Siema2025,11,FALSE)</f>
        <v/>
      </c>
      <c r="AA529" s="104" t="str">
        <f>VLOOKUP(Tabela2[[#This Row],[SIEMA]],Siema2025,12,FALSE)</f>
        <v/>
      </c>
      <c r="AB529" s="104" t="str">
        <f>IF(W529="","",IF(ISNUMBER(W529)=FALSE,"Não se aplica",IFERROR(VLOOKUP(W529,Produtos!$A$1:$C$2319,3,FALSE),"Não Cadastrado")))</f>
        <v/>
      </c>
      <c r="AC529" s="104"/>
      <c r="AD529" s="108" t="str">
        <f>IF(Tabela2[[#This Row],[Origem do acidente]] = "Plataforma", "PREENCHER","NA")</f>
        <v>NA</v>
      </c>
      <c r="AE529" s="107" t="str">
        <f>IF(AC529="","", IF(AC529="NC","", IF(AC529="NE","", IF(AC529="NA","",IFERROR(VLOOKUP(AC529,Produtos!$A$1:$C$2319,2,FALSE),"Não Cadastrado")))))</f>
        <v/>
      </c>
      <c r="AF529" s="104"/>
      <c r="AG529" s="104"/>
      <c r="AH529" s="104" t="str">
        <f>IF(AC529="","",IF(ISNUMBER(AC529)=FALSE,"Não se aplica",IFERROR(VLOOKUP(AC529,Produtos!$A$1:$C$2319,3,FALSE),"Não Cadastrado")))</f>
        <v/>
      </c>
      <c r="AI529" s="104"/>
      <c r="AJ529" s="104" t="s">
        <v>9408</v>
      </c>
      <c r="AK529" s="107" t="s">
        <v>7623</v>
      </c>
      <c r="AL529" s="107"/>
      <c r="AM529" s="107"/>
      <c r="AN529" s="108" t="str">
        <f>VLOOKUP(Tabela2[[#This Row],[SIEMA]],Siema2025,51,FALSE)</f>
        <v/>
      </c>
      <c r="AO529" s="108" t="str">
        <f>VLOOKUP(Tabela2[[#This Row],[SIEMA]],Siema2025,53,FALSE)</f>
        <v/>
      </c>
      <c r="AP529" s="108" t="str">
        <f>VLOOKUP(Tabela2[[#This Row],[SIEMA]],Siema2025,55,FALSE)</f>
        <v/>
      </c>
      <c r="AQ529" s="108" t="str">
        <f>VLOOKUP(Tabela2[[#This Row],[SIEMA]],Siema2025,57,FALSE)</f>
        <v/>
      </c>
      <c r="AR529" s="108" t="str">
        <f>VLOOKUP(Tabela2[[#This Row],[SIEMA]],Siema2025,59,FALSE)</f>
        <v/>
      </c>
      <c r="AS529" s="108" t="str">
        <f>VLOOKUP(Tabela2[[#This Row],[SIEMA]],Siema2025,61,FALSE)</f>
        <v/>
      </c>
      <c r="AT529" s="108" t="str">
        <f>VLOOKUP(Tabela2[[#This Row],[SIEMA]],Siema2025,63,FALSE)</f>
        <v/>
      </c>
      <c r="AU529" s="108"/>
      <c r="AV529" s="108" t="str">
        <f>VLOOKUP(Tabela2[[#This Row],[SIEMA]],Siema2025,67,FALSE)</f>
        <v/>
      </c>
      <c r="AW529" s="108" t="s">
        <v>7181</v>
      </c>
      <c r="AX529" s="108" t="str">
        <f>VLOOKUP(Tabela2[[#This Row],[SIEMA]],Siema2025,71,FALSE)</f>
        <v/>
      </c>
      <c r="AY529" s="108" t="str">
        <f>VLOOKUP(Tabela2[[#This Row],[SIEMA]],Siema2025,73,FALSE)</f>
        <v/>
      </c>
      <c r="AZ529" s="108" t="str">
        <f>VLOOKUP(Tabela2[[#This Row],[SIEMA]],Siema2025,75,FALSE)</f>
        <v/>
      </c>
      <c r="BA529" s="108" t="str">
        <f>VLOOKUP(Tabela2[[#This Row],[SIEMA]],Siema2025,77,FALSE)</f>
        <v/>
      </c>
      <c r="BB529" s="108"/>
      <c r="BC529" s="108" t="str">
        <f>IF(Tabela2[[#This Row],[Outro(s) ]] = "X", "PREENCHER","NA")</f>
        <v>NA</v>
      </c>
      <c r="BD529" s="108" t="str">
        <f>VLOOKUP(Tabela2[[#This Row],[SIEMA]],Siema2025,82,FALSE)</f>
        <v/>
      </c>
      <c r="BE529" s="108" t="str">
        <f>VLOOKUP(Tabela2[[#This Row],[SIEMA]],Siema2025,81,FALSE)</f>
        <v/>
      </c>
      <c r="BF529" s="110" t="s">
        <v>9409</v>
      </c>
      <c r="BG529" s="110"/>
      <c r="BH529" s="111" t="s">
        <v>9410</v>
      </c>
      <c r="BI529" s="112" t="str">
        <f>VLOOKUP(Tabela2[[#This Row],[SIEMA]],Siema2025,107,FALSE)</f>
        <v>Não</v>
      </c>
      <c r="BJ529" s="107" t="s">
        <v>7099</v>
      </c>
      <c r="BK529" s="104" t="s">
        <v>2696</v>
      </c>
      <c r="BL529" s="140">
        <v>45877</v>
      </c>
      <c r="BM529" s="108">
        <f ca="1">IF(Tabela2[[#This Row],[Data de atendimento do Ibama (considerar o primeiro documento/ação)]]="",_xlfn.DAYS(TODAY(),J529),_xlfn.DAYS(Tabela2[[#This Row],[Data de atendimento do Ibama (considerar o primeiro documento/ação)]],J529))</f>
        <v>8</v>
      </c>
      <c r="BN529" s="108" t="str">
        <f>IF(Tabela2[[#This Row],[Atendido pelo Ibama ("Não" ou "Sim")]]="Não","Preencher", IF(Tabela2[[#This Row],[Atendido pelo Ibama ("Não" ou "Sim")]]="Sim","NA",""))</f>
        <v>NA</v>
      </c>
      <c r="BO529" s="114" t="s">
        <v>7100</v>
      </c>
      <c r="BP529" s="108" t="str">
        <f>IF(Tabela2[[#This Row],[Forma de atendimento (primeiro documento/ação)]]= "Outros (especificar)", "PREENCHER","NA")</f>
        <v>NA</v>
      </c>
      <c r="BQ529" s="106" t="s">
        <v>123</v>
      </c>
      <c r="BR529" s="108" t="str">
        <f>IF(Tabela2[[#This Row],[Equipe do Ibama foi a campo? Houve sobrevoo do Poseidon?]] = "Sim", "PREENCHER","NA")</f>
        <v>NA</v>
      </c>
      <c r="BS529" s="108" t="str">
        <f>IF(Tabela2[[#This Row],[Se sim, foi emitida Ordem de Emergência? (informações vinculada à coluna CK)]] = "Sim", "PREENCHER","NA")</f>
        <v>NA</v>
      </c>
      <c r="BT529" s="108" t="s">
        <v>7126</v>
      </c>
      <c r="BU529" s="108" t="s">
        <v>2696</v>
      </c>
      <c r="BV529" s="108" t="s">
        <v>2696</v>
      </c>
      <c r="BW529" s="108" t="s">
        <v>123</v>
      </c>
      <c r="BX529" s="106" t="s">
        <v>7127</v>
      </c>
      <c r="BY529" s="140"/>
      <c r="BZ529" s="104" t="str">
        <f>IF(Tabela2[[#This Row],[Data do documento de encerramento]]="NA","NA",IF(Tabela2[[#This Row],[Data do documento de encerramento]]="","Pendente de conclusão/ encerramento",_xlfn.DAYS(Tabela2[[#This Row],[Data do documento de encerramento]],J529)))</f>
        <v>Pendente de conclusão/ encerramento</v>
      </c>
      <c r="CA529" s="107" t="s">
        <v>9411</v>
      </c>
      <c r="CB529" s="107"/>
      <c r="CC529" s="107"/>
      <c r="CD529" s="107"/>
      <c r="CE529" s="107"/>
      <c r="CF529" s="107"/>
    </row>
    <row r="530" spans="1:84" ht="45.75">
      <c r="A530" s="169">
        <v>202573164829</v>
      </c>
      <c r="B530" s="170" t="s">
        <v>9412</v>
      </c>
      <c r="C530" s="108" t="str">
        <f>VLOOKUP(Tabela2[[#This Row],[SIEMA]],Siema2025,4,FALSE)</f>
        <v xml:space="preserve"> PR</v>
      </c>
      <c r="D530" s="106" t="str">
        <f>VLOOKUP(Tabela2[[#This Row],[SIEMA]],Siema2025,3,FALSE)</f>
        <v xml:space="preserve">Mauá da Serra </v>
      </c>
      <c r="E530" s="106" t="s">
        <v>8914</v>
      </c>
      <c r="F530" s="106" t="s">
        <v>9413</v>
      </c>
      <c r="G530" s="106" t="s">
        <v>9414</v>
      </c>
      <c r="H530" s="106" t="s">
        <v>9415</v>
      </c>
      <c r="I530" s="104" t="s">
        <v>7120</v>
      </c>
      <c r="J530" s="105">
        <f>VLOOKUP(Tabela2[[#This Row],[SIEMA]],Siema2025,2,FALSE)</f>
        <v>45869</v>
      </c>
      <c r="K530" s="105" t="str">
        <f>VLOOKUP(Tabela2[[#This Row],[SIEMA]],Siema2025,16,FALSE)</f>
        <v>Quinta</v>
      </c>
      <c r="L530" s="106" t="str">
        <f>IF(Tabela2[[#This Row],[Data]]="","Sem Informação",VLOOKUP(MONTH(Tabela2[[#This Row],[Data]]),'[1]Validação de dados'!$I$1:$J$13,2,0))</f>
        <v>Julho</v>
      </c>
      <c r="M530" s="104">
        <f>YEAR(Tabela2[[#This Row],[Data]])</f>
        <v>2025</v>
      </c>
      <c r="N530" s="105" t="str">
        <f>VLOOKUP(Tabela2[[#This Row],[SIEMA]],Siema2025,17,FALSE)</f>
        <v>Matutino</v>
      </c>
      <c r="O530" s="105" t="str">
        <f>VLOOKUP(Tabela2[[#This Row],[SIEMA]],Siema2025,5,FALSE)</f>
        <v>Rodovia</v>
      </c>
      <c r="P530" s="104" t="str">
        <f>VLOOKUP(Tabela2[[#This Row],[SIEMA]],Siema2025,21,FALSE)</f>
        <v>Tombamento de Carreta carregada com enxofre</v>
      </c>
      <c r="Q530" s="104">
        <v>1350</v>
      </c>
      <c r="R530" s="104" t="str">
        <f>VLOOKUP(Tabela2[[#This Row],[SIEMA]],Siema2025,10,FALSE)</f>
        <v/>
      </c>
      <c r="S530" s="107" t="str">
        <f>IF(Q530="","", IF(Q530="NC","", IF(Q530="NE","", IF(Q530="NA","",IFERROR(VLOOKUP(Q530,[1]Produtos!$A$1:$C$2319,2,FALSE),"Não Cadastrado")))))</f>
        <v>ENXOFRE</v>
      </c>
      <c r="T530" s="104">
        <v>32580</v>
      </c>
      <c r="U530" s="104" t="s">
        <v>7305</v>
      </c>
      <c r="V530" s="104">
        <f>IF(Q530="","",IF(ISNUMBER(Q530)=FALSE,"Não se aplica",IFERROR(VLOOKUP(Q530,Produtos!$A$1:$C$2319,3,FALSE),"Não Cadastrado")))</f>
        <v>4.0999999999999996</v>
      </c>
      <c r="W530" s="104" t="str">
        <f>VLOOKUP(Tabela2[[#This Row],[SIEMA]],Siema2025,10,FALSE)</f>
        <v/>
      </c>
      <c r="X530" s="113" t="str">
        <f>IF(Tabela2[[#This Row],[Origem do acidente]] = "Plataforma", "PREENCHER","NA")</f>
        <v>NA</v>
      </c>
      <c r="Y530" s="109" t="str">
        <f>IF(W530="","", IF(W530="NC","", IF(W530="NE","", IF(W530="NA","",IFERROR(VLOOKUP(W530,Produtos!$A$1:$C$2319,2,FALSE),"Não Cadastrado")))))</f>
        <v/>
      </c>
      <c r="Z530" s="104" t="str">
        <f>VLOOKUP(Tabela2[[#This Row],[SIEMA]],Siema2025,11,FALSE)</f>
        <v xml:space="preserve"> </v>
      </c>
      <c r="AA530" s="104" t="str">
        <f>VLOOKUP(Tabela2[[#This Row],[SIEMA]],Siema2025,12,FALSE)</f>
        <v xml:space="preserve"> </v>
      </c>
      <c r="AB530" s="104" t="str">
        <f>IF(W530="","",IF(ISNUMBER(W530)=FALSE,"Não se aplica",IFERROR(VLOOKUP(W530,Produtos!$A$1:$C$2319,3,FALSE),"Não Cadastrado")))</f>
        <v/>
      </c>
      <c r="AC530" s="104"/>
      <c r="AD530" s="108" t="str">
        <f>IF(Tabela2[[#This Row],[Origem do acidente]] = "Plataforma", "PREENCHER","NA")</f>
        <v>NA</v>
      </c>
      <c r="AE530" s="107" t="str">
        <f>IF(AC530="","", IF(AC530="NC","", IF(AC530="NE","", IF(AC530="NA","",IFERROR(VLOOKUP(AC530,Produtos!$A$1:$C$2319,2,FALSE),"Não Cadastrado")))))</f>
        <v/>
      </c>
      <c r="AF530" s="104"/>
      <c r="AG530" s="104"/>
      <c r="AH530" s="104" t="str">
        <f>IF(AC530="","",IF(ISNUMBER(AC530)=FALSE,"Não se aplica",IFERROR(VLOOKUP(AC530,Produtos!$A$1:$C$2319,3,FALSE),"Não Cadastrado")))</f>
        <v/>
      </c>
      <c r="AI530" s="104"/>
      <c r="AJ530" s="104" t="s">
        <v>9416</v>
      </c>
      <c r="AK530" s="107" t="s">
        <v>6834</v>
      </c>
      <c r="AL530" s="107" t="s">
        <v>7180</v>
      </c>
      <c r="AM530" s="107"/>
      <c r="AN530" s="108" t="str">
        <f>VLOOKUP(Tabela2[[#This Row],[SIEMA]],Siema2025,51,FALSE)</f>
        <v/>
      </c>
      <c r="AO530" s="108" t="str">
        <f>VLOOKUP(Tabela2[[#This Row],[SIEMA]],Siema2025,53,FALSE)</f>
        <v/>
      </c>
      <c r="AP530" s="108" t="str">
        <f>VLOOKUP(Tabela2[[#This Row],[SIEMA]],Siema2025,55,FALSE)</f>
        <v/>
      </c>
      <c r="AQ530" s="108" t="str">
        <f>VLOOKUP(Tabela2[[#This Row],[SIEMA]],Siema2025,57,FALSE)</f>
        <v/>
      </c>
      <c r="AR530" s="108" t="str">
        <f>VLOOKUP(Tabela2[[#This Row],[SIEMA]],Siema2025,59,FALSE)</f>
        <v/>
      </c>
      <c r="AS530" s="108" t="str">
        <f>VLOOKUP(Tabela2[[#This Row],[SIEMA]],Siema2025,61,FALSE)</f>
        <v/>
      </c>
      <c r="AT530" s="108" t="str">
        <f>VLOOKUP(Tabela2[[#This Row],[SIEMA]],Siema2025,63,FALSE)</f>
        <v/>
      </c>
      <c r="AU530" s="108" t="str">
        <f>VLOOKUP(Tabela2[[#This Row],[SIEMA]],Siema2025,65,FALSE)</f>
        <v/>
      </c>
      <c r="AV530" s="108" t="str">
        <f>VLOOKUP(Tabela2[[#This Row],[SIEMA]],Siema2025,67,FALSE)</f>
        <v/>
      </c>
      <c r="AW530" s="108" t="str">
        <f>VLOOKUP(Tabela2[[#This Row],[SIEMA]],Siema2025,69,FALSE)</f>
        <v/>
      </c>
      <c r="AX530" s="108" t="str">
        <f>VLOOKUP(Tabela2[[#This Row],[SIEMA]],Siema2025,71,FALSE)</f>
        <v/>
      </c>
      <c r="AY530" s="108" t="str">
        <f>VLOOKUP(Tabela2[[#This Row],[SIEMA]],Siema2025,73,FALSE)</f>
        <v/>
      </c>
      <c r="AZ530" s="108" t="str">
        <f>VLOOKUP(Tabela2[[#This Row],[SIEMA]],Siema2025,75,FALSE)</f>
        <v/>
      </c>
      <c r="BA530" s="108" t="str">
        <f>VLOOKUP(Tabela2[[#This Row],[SIEMA]],Siema2025,77,FALSE)</f>
        <v/>
      </c>
      <c r="BB530" s="108"/>
      <c r="BC530" s="108" t="str">
        <f>IF(Tabela2[[#This Row],[Outro(s) ]] = "X", "PREENCHER","NA")</f>
        <v>NA</v>
      </c>
      <c r="BD530" s="108" t="str">
        <f>VLOOKUP(Tabela2[[#This Row],[SIEMA]],Siema2025,82,FALSE)</f>
        <v/>
      </c>
      <c r="BE530" s="108" t="s">
        <v>7181</v>
      </c>
      <c r="BF530" s="110" t="s">
        <v>9417</v>
      </c>
      <c r="BG530" s="110"/>
      <c r="BH530" s="111" t="s">
        <v>9418</v>
      </c>
      <c r="BI530" s="112" t="s">
        <v>7062</v>
      </c>
      <c r="BJ530" s="107" t="s">
        <v>7099</v>
      </c>
      <c r="BK530" s="104" t="s">
        <v>2696</v>
      </c>
      <c r="BL530" s="140">
        <v>45881</v>
      </c>
      <c r="BM530" s="108">
        <f ca="1">IF(Tabela2[[#This Row],[Data de atendimento do Ibama (considerar o primeiro documento/ação)]]="",_xlfn.DAYS(TODAY(),J530),_xlfn.DAYS(Tabela2[[#This Row],[Data de atendimento do Ibama (considerar o primeiro documento/ação)]],J530))</f>
        <v>12</v>
      </c>
      <c r="BN530" s="108" t="str">
        <f>IF(Tabela2[[#This Row],[Atendido pelo Ibama ("Não" ou "Sim")]]="Não","Preencher", IF(Tabela2[[#This Row],[Atendido pelo Ibama ("Não" ou "Sim")]]="Sim","NA",""))</f>
        <v>NA</v>
      </c>
      <c r="BO530" s="114" t="s">
        <v>7124</v>
      </c>
      <c r="BP530" s="108" t="s">
        <v>9419</v>
      </c>
      <c r="BQ530" s="106" t="s">
        <v>123</v>
      </c>
      <c r="BR530" s="108" t="str">
        <f>IF(Tabela2[[#This Row],[Equipe do Ibama foi a campo? Houve sobrevoo do Poseidon?]] = "Sim", "PREENCHER","NA")</f>
        <v>NA</v>
      </c>
      <c r="BS530" s="108" t="str">
        <f>IF(Tabela2[[#This Row],[Se sim, foi emitida Ordem de Emergência? (informações vinculada à coluna CK)]] = "Sim", "PREENCHER","NA")</f>
        <v>NA</v>
      </c>
      <c r="BT530" s="108" t="s">
        <v>7126</v>
      </c>
      <c r="BU530" s="108" t="s">
        <v>2696</v>
      </c>
      <c r="BV530" s="108" t="s">
        <v>123</v>
      </c>
      <c r="BW530" s="108" t="s">
        <v>2696</v>
      </c>
      <c r="BX530" s="106" t="s">
        <v>7102</v>
      </c>
      <c r="BY530" s="140">
        <v>45881</v>
      </c>
      <c r="BZ530" s="104">
        <f>IF(Tabela2[[#This Row],[Data do documento de encerramento]]="NA","NA",IF(Tabela2[[#This Row],[Data do documento de encerramento]]="","Pendente de conclusão/ encerramento",_xlfn.DAYS(Tabela2[[#This Row],[Data do documento de encerramento]],J530)))</f>
        <v>12</v>
      </c>
      <c r="CA530" s="107" t="s">
        <v>9420</v>
      </c>
      <c r="CB530" s="107"/>
      <c r="CC530" s="107"/>
      <c r="CD530" s="107"/>
      <c r="CE530" s="107"/>
      <c r="CF530" s="107"/>
    </row>
    <row r="531" spans="1:84" ht="60.75">
      <c r="A531" s="169">
        <v>20258157623</v>
      </c>
      <c r="B531" s="170" t="s">
        <v>9421</v>
      </c>
      <c r="C531" s="108" t="str">
        <f>VLOOKUP(Tabela2[[#This Row],[SIEMA]],Siema2025,4,FALSE)</f>
        <v xml:space="preserve"> RJ</v>
      </c>
      <c r="D531" s="106" t="str">
        <f>VLOOKUP(Tabela2[[#This Row],[SIEMA]],Siema2025,3,FALSE)</f>
        <v xml:space="preserve">São Gonçalo </v>
      </c>
      <c r="E531" s="106" t="str">
        <f>VLOOKUP(Tabela2[[#This Row],[SIEMA]],Siema2025,20,FALSE)</f>
        <v>FUNDEADOURO Nº 8</v>
      </c>
      <c r="F531" s="106"/>
      <c r="G531" s="106" t="s">
        <v>9422</v>
      </c>
      <c r="H531" s="106" t="s">
        <v>9423</v>
      </c>
      <c r="I531" s="104" t="str">
        <f>VLOOKUP(Tabela2[[#This Row],[SIEMA]],Siema2025,19,FALSE)</f>
        <v/>
      </c>
      <c r="J531" s="105">
        <f>VLOOKUP(Tabela2[[#This Row],[SIEMA]],Siema2025,2,FALSE)</f>
        <v>45870</v>
      </c>
      <c r="K531" s="105" t="str">
        <f>VLOOKUP(Tabela2[[#This Row],[SIEMA]],Siema2025,16,FALSE)</f>
        <v>Sexta</v>
      </c>
      <c r="L531" s="106" t="str">
        <f>IF(Tabela2[[#This Row],[Data]]="","Sem Informação",VLOOKUP(MONTH(Tabela2[[#This Row],[Data]]),'[1]Validação de dados'!$I$1:$J$13,2,0))</f>
        <v>Agosto</v>
      </c>
      <c r="M531" s="104">
        <f>YEAR(Tabela2[[#This Row],[Data]])</f>
        <v>2025</v>
      </c>
      <c r="N531" s="105" t="str">
        <f>VLOOKUP(Tabela2[[#This Row],[SIEMA]],Siema2025,17,FALSE)</f>
        <v>Madrugada</v>
      </c>
      <c r="O531" s="105" t="str">
        <f>VLOOKUP(Tabela2[[#This Row],[SIEMA]],Siema2025,5,FALSE)</f>
        <v>Embarcação</v>
      </c>
      <c r="P531" s="104" t="str">
        <f>VLOOKUP(Tabela2[[#This Row],[SIEMA]],Siema2025,21,FALSE)</f>
        <v/>
      </c>
      <c r="Q531" s="104">
        <v>1202</v>
      </c>
      <c r="R531" s="104"/>
      <c r="S531" s="107" t="str">
        <f>IF(Q531="","", IF(Q531="NC","", IF(Q531="NE","", IF(Q531="NA","",IFERROR(VLOOKUP(Q531,[1]Produtos!$A$1:$C$2319,2,FALSE),"Não Cadastrado")))))</f>
        <v>GASÓLEO ou ÓLEO DIESEL ou ÓLEO PARA AQUECIMENTO, LEVE</v>
      </c>
      <c r="T531" s="104" t="s">
        <v>5508</v>
      </c>
      <c r="U531" s="104" t="s">
        <v>7111</v>
      </c>
      <c r="V531" s="104">
        <f>IF(Q531="","",IF(ISNUMBER(Q531)=FALSE,"Não se aplica",IFERROR(VLOOKUP(Q531,Produtos!$A$1:$C$2319,3,FALSE),"Não Cadastrado")))</f>
        <v>3</v>
      </c>
      <c r="W531" s="104"/>
      <c r="X531" s="113" t="str">
        <f>IF(Tabela2[[#This Row],[Origem do acidente]] = "Plataforma", "PREENCHER","NA")</f>
        <v>NA</v>
      </c>
      <c r="Y531" s="109" t="str">
        <f>IF(W531="","", IF(W531="NC","", IF(W531="NE","", IF(W531="NA","",IFERROR(VLOOKUP(W531,Produtos!$A$1:$C$2319,2,FALSE),"Não Cadastrado")))))</f>
        <v/>
      </c>
      <c r="Z531" s="104"/>
      <c r="AA531" s="104"/>
      <c r="AB531" s="104" t="str">
        <f>IF(W531="","",IF(ISNUMBER(W531)=FALSE,"Não se aplica",IFERROR(VLOOKUP(W531,Produtos!$A$1:$C$2319,3,FALSE),"Não Cadastrado")))</f>
        <v/>
      </c>
      <c r="AC531" s="104"/>
      <c r="AD531" s="108" t="str">
        <f>IF(Tabela2[[#This Row],[Origem do acidente]] = "Plataforma", "PREENCHER","NA")</f>
        <v>NA</v>
      </c>
      <c r="AE531" s="107" t="str">
        <f>IF(AC531="","", IF(AC531="NC","", IF(AC531="NE","", IF(AC531="NA","",IFERROR(VLOOKUP(AC531,Produtos!$A$1:$C$2319,2,FALSE),"Não Cadastrado")))))</f>
        <v/>
      </c>
      <c r="AF531" s="104"/>
      <c r="AG531" s="104"/>
      <c r="AH531" s="104" t="str">
        <f>IF(AC531="","",IF(ISNUMBER(AC531)=FALSE,"Não se aplica",IFERROR(VLOOKUP(AC531,Produtos!$A$1:$C$2319,3,FALSE),"Não Cadastrado")))</f>
        <v/>
      </c>
      <c r="AI531" s="104"/>
      <c r="AJ531" s="104" t="str">
        <f>VLOOKUP(Tabela2[[#This Row],[SIEMA]],Siema2025,26,FALSE)</f>
        <v>Rompimento de mangote</v>
      </c>
      <c r="AK531" s="107" t="s">
        <v>7112</v>
      </c>
      <c r="AL531" s="107"/>
      <c r="AM531" s="107"/>
      <c r="AN531" s="108" t="str">
        <f>VLOOKUP(Tabela2[[#This Row],[SIEMA]],Siema2025,51,FALSE)</f>
        <v/>
      </c>
      <c r="AO531" s="108" t="str">
        <f>VLOOKUP(Tabela2[[#This Row],[SIEMA]],Siema2025,53,FALSE)</f>
        <v/>
      </c>
      <c r="AP531" s="108" t="str">
        <f>VLOOKUP(Tabela2[[#This Row],[SIEMA]],Siema2025,55,FALSE)</f>
        <v/>
      </c>
      <c r="AQ531" s="108" t="str">
        <f>VLOOKUP(Tabela2[[#This Row],[SIEMA]],Siema2025,57,FALSE)</f>
        <v/>
      </c>
      <c r="AR531" s="108" t="str">
        <f>VLOOKUP(Tabela2[[#This Row],[SIEMA]],Siema2025,59,FALSE)</f>
        <v/>
      </c>
      <c r="AS531" s="108" t="str">
        <f>VLOOKUP(Tabela2[[#This Row],[SIEMA]],Siema2025,61,FALSE)</f>
        <v>X</v>
      </c>
      <c r="AT531" s="108" t="str">
        <f>VLOOKUP(Tabela2[[#This Row],[SIEMA]],Siema2025,63,FALSE)</f>
        <v/>
      </c>
      <c r="AU531" s="108" t="str">
        <f>VLOOKUP(Tabela2[[#This Row],[SIEMA]],Siema2025,65,FALSE)</f>
        <v/>
      </c>
      <c r="AV531" s="108" t="str">
        <f>VLOOKUP(Tabela2[[#This Row],[SIEMA]],Siema2025,67,FALSE)</f>
        <v/>
      </c>
      <c r="AW531" s="108" t="str">
        <f>VLOOKUP(Tabela2[[#This Row],[SIEMA]],Siema2025,69,FALSE)</f>
        <v/>
      </c>
      <c r="AX531" s="108" t="str">
        <f>VLOOKUP(Tabela2[[#This Row],[SIEMA]],Siema2025,71,FALSE)</f>
        <v/>
      </c>
      <c r="AY531" s="108" t="str">
        <f>VLOOKUP(Tabela2[[#This Row],[SIEMA]],Siema2025,73,FALSE)</f>
        <v/>
      </c>
      <c r="AZ531" s="108" t="str">
        <f>VLOOKUP(Tabela2[[#This Row],[SIEMA]],Siema2025,75,FALSE)</f>
        <v/>
      </c>
      <c r="BA531" s="108" t="str">
        <f>VLOOKUP(Tabela2[[#This Row],[SIEMA]],Siema2025,77,FALSE)</f>
        <v/>
      </c>
      <c r="BB531" s="108" t="str">
        <f>VLOOKUP(Tabela2[[#This Row],[SIEMA]],Siema2025,79,FALSE)</f>
        <v/>
      </c>
      <c r="BC531" s="108" t="str">
        <f>IF(Tabela2[[#This Row],[Outro(s) ]] = "X", "PREENCHER","NA")</f>
        <v>NA</v>
      </c>
      <c r="BD531" s="108" t="str">
        <f>VLOOKUP(Tabela2[[#This Row],[SIEMA]],Siema2025,82,FALSE)</f>
        <v/>
      </c>
      <c r="BE531" s="108" t="str">
        <f>VLOOKUP(Tabela2[[#This Row],[SIEMA]],Siema2025,81,FALSE)</f>
        <v/>
      </c>
      <c r="BF531" s="110" t="str">
        <f>VLOOKUP(Tabela2[[#This Row],[SIEMA]],Siema2025,28,FALSE)</f>
        <v>Luiz Rebelo II</v>
      </c>
      <c r="BG531" s="110"/>
      <c r="BH531" s="111" t="str">
        <f>VLOOKUP(Tabela2[[#This Row],[SIEMA]],Siema2025,29,FALSE)</f>
        <v/>
      </c>
      <c r="BI531" s="112" t="str">
        <f>VLOOKUP(Tabela2[[#This Row],[SIEMA]],Siema2025,107,FALSE)</f>
        <v>Não</v>
      </c>
      <c r="BJ531" s="107" t="s">
        <v>7113</v>
      </c>
      <c r="BK531" s="104" t="s">
        <v>2696</v>
      </c>
      <c r="BL531" s="140">
        <v>45944</v>
      </c>
      <c r="BM531" s="108">
        <f ca="1">IF(Tabela2[[#This Row],[Data de atendimento do Ibama (considerar o primeiro documento/ação)]]="",_xlfn.DAYS(TODAY(),J531),_xlfn.DAYS(Tabela2[[#This Row],[Data de atendimento do Ibama (considerar o primeiro documento/ação)]],J531))</f>
        <v>74</v>
      </c>
      <c r="BN531" s="108" t="str">
        <f>IF(Tabela2[[#This Row],[Atendido pelo Ibama ("Não" ou "Sim")]]="Não","Preencher", IF(Tabela2[[#This Row],[Atendido pelo Ibama ("Não" ou "Sim")]]="Sim","NA",""))</f>
        <v>NA</v>
      </c>
      <c r="BO531" s="114" t="s">
        <v>7138</v>
      </c>
      <c r="BP531" s="108" t="str">
        <f>IF(Tabela2[[#This Row],[Forma de atendimento (primeiro documento/ação)]]= "Outros (especificar)", "PREENCHER","NA")</f>
        <v>NA</v>
      </c>
      <c r="BQ531" s="106" t="s">
        <v>123</v>
      </c>
      <c r="BR531" s="108" t="str">
        <f>IF(Tabela2[[#This Row],[Equipe do Ibama foi a campo? Houve sobrevoo do Poseidon?]] = "Sim", "PREENCHER","NA")</f>
        <v>NA</v>
      </c>
      <c r="BS531" s="108" t="str">
        <f>IF(Tabela2[[#This Row],[Se sim, foi emitida Ordem de Emergência? (informações vinculada à coluna CK)]] = "Sim", "PREENCHER","NA")</f>
        <v>NA</v>
      </c>
      <c r="BT531" s="108" t="s">
        <v>7126</v>
      </c>
      <c r="BU531" s="108" t="s">
        <v>2696</v>
      </c>
      <c r="BV531" s="108" t="s">
        <v>123</v>
      </c>
      <c r="BW531" s="108" t="s">
        <v>2696</v>
      </c>
      <c r="BX531" s="106" t="s">
        <v>7115</v>
      </c>
      <c r="BY531" s="140">
        <v>46006</v>
      </c>
      <c r="BZ531" s="104">
        <f>IF(Tabela2[[#This Row],[Data do documento de encerramento]]="NA","NA",IF(Tabela2[[#This Row],[Data do documento de encerramento]]="","Pendente de conclusão/ encerramento",_xlfn.DAYS(Tabela2[[#This Row],[Data do documento de encerramento]],J531)))</f>
        <v>136</v>
      </c>
      <c r="CA531" s="107"/>
      <c r="CB531" s="107"/>
      <c r="CC531" s="107"/>
      <c r="CD531" s="107"/>
      <c r="CE531" s="107"/>
      <c r="CF531" s="107"/>
    </row>
    <row r="532" spans="1:84" ht="30.75">
      <c r="A532" s="169">
        <v>20258243245</v>
      </c>
      <c r="B532" s="170" t="s">
        <v>9424</v>
      </c>
      <c r="C532" s="108" t="str">
        <f>VLOOKUP(Tabela2[[#This Row],[SIEMA]],Siema2025,4,FALSE)</f>
        <v xml:space="preserve"> SP</v>
      </c>
      <c r="D532" s="106" t="str">
        <f>VLOOKUP(Tabela2[[#This Row],[SIEMA]],Siema2025,3,FALSE)</f>
        <v xml:space="preserve">Taquaritinga </v>
      </c>
      <c r="E532" s="106" t="str">
        <f>VLOOKUP(Tabela2[[#This Row],[SIEMA]],Siema2025,20,FALSE)</f>
        <v>km 74+000</v>
      </c>
      <c r="F532" s="106"/>
      <c r="G532" s="106" t="s">
        <v>9425</v>
      </c>
      <c r="H532" s="106" t="s">
        <v>9426</v>
      </c>
      <c r="I532" s="104" t="s">
        <v>7120</v>
      </c>
      <c r="J532" s="105">
        <f>VLOOKUP(Tabela2[[#This Row],[SIEMA]],Siema2025,2,FALSE)</f>
        <v>45870</v>
      </c>
      <c r="K532" s="105" t="str">
        <f>VLOOKUP(Tabela2[[#This Row],[SIEMA]],Siema2025,16,FALSE)</f>
        <v>Sexta</v>
      </c>
      <c r="L532" s="106" t="str">
        <f>IF(Tabela2[[#This Row],[Data]]="","Sem Informação",VLOOKUP(MONTH(Tabela2[[#This Row],[Data]]),'[1]Validação de dados'!$I$1:$J$13,2,0))</f>
        <v>Agosto</v>
      </c>
      <c r="M532" s="104">
        <f>YEAR(Tabela2[[#This Row],[Data]])</f>
        <v>2025</v>
      </c>
      <c r="N532" s="105" t="str">
        <f>VLOOKUP(Tabela2[[#This Row],[SIEMA]],Siema2025,17,FALSE)</f>
        <v>Noturno</v>
      </c>
      <c r="O532" s="105" t="str">
        <f>VLOOKUP(Tabela2[[#This Row],[SIEMA]],Siema2025,5,FALSE)</f>
        <v>Ferrovia</v>
      </c>
      <c r="P532" s="104" t="str">
        <f>VLOOKUP(Tabela2[[#This Row],[SIEMA]],Siema2025,21,FALSE)</f>
        <v>Vazamento de Farelo de Soja</v>
      </c>
      <c r="Q532" s="104" t="s">
        <v>7127</v>
      </c>
      <c r="R532" s="104" t="s">
        <v>7127</v>
      </c>
      <c r="S532" s="107" t="s">
        <v>7451</v>
      </c>
      <c r="T532" s="104">
        <v>108</v>
      </c>
      <c r="U532" s="104" t="s">
        <v>7121</v>
      </c>
      <c r="V532" s="104" t="s">
        <v>7127</v>
      </c>
      <c r="W532" s="104"/>
      <c r="X532" s="113"/>
      <c r="Y532" s="109" t="str">
        <f>IF(W532="","", IF(W532="NC","", IF(W532="NE","", IF(W532="NA","",IFERROR(VLOOKUP(W532,Produtos!$A$1:$C$2319,2,FALSE),"Não Cadastrado")))))</f>
        <v/>
      </c>
      <c r="Z532" s="104" t="str">
        <f>VLOOKUP(Tabela2[[#This Row],[SIEMA]],Siema2025,11,FALSE)</f>
        <v/>
      </c>
      <c r="AA532" s="104" t="str">
        <f>VLOOKUP(Tabela2[[#This Row],[SIEMA]],Siema2025,12,FALSE)</f>
        <v/>
      </c>
      <c r="AB532" s="104"/>
      <c r="AC532" s="104"/>
      <c r="AD532" s="108"/>
      <c r="AE532" s="107" t="str">
        <f>IF(AC532="","", IF(AC532="NC","", IF(AC532="NE","", IF(AC532="NA","",IFERROR(VLOOKUP(AC532,Produtos!$A$1:$C$2319,2,FALSE),"Não Cadastrado")))))</f>
        <v/>
      </c>
      <c r="AF532" s="104"/>
      <c r="AG532" s="104"/>
      <c r="AH532" s="104" t="str">
        <f>IF(AC532="","",IF(ISNUMBER(AC532)=FALSE,"Não se aplica",IFERROR(VLOOKUP(AC532,Produtos!$A$1:$C$2319,3,FALSE),"Não Cadastrado")))</f>
        <v/>
      </c>
      <c r="AI532" s="104"/>
      <c r="AJ532" s="104" t="str">
        <f>VLOOKUP(Tabela2[[#This Row],[SIEMA]],Siema2025,26,FALSE)</f>
        <v>Evento caracterizado por vandalismo e abertura de vagão carregado com farelo soja, em decorrência de ataque criminoso</v>
      </c>
      <c r="AK532" s="107" t="s">
        <v>7122</v>
      </c>
      <c r="AL532" s="107"/>
      <c r="AM532" s="107"/>
      <c r="AN532" s="108" t="str">
        <f>VLOOKUP(Tabela2[[#This Row],[SIEMA]],Siema2025,51,FALSE)</f>
        <v/>
      </c>
      <c r="AO532" s="108" t="str">
        <f>VLOOKUP(Tabela2[[#This Row],[SIEMA]],Siema2025,53,FALSE)</f>
        <v/>
      </c>
      <c r="AP532" s="108" t="str">
        <f>VLOOKUP(Tabela2[[#This Row],[SIEMA]],Siema2025,55,FALSE)</f>
        <v/>
      </c>
      <c r="AQ532" s="108" t="str">
        <f>VLOOKUP(Tabela2[[#This Row],[SIEMA]],Siema2025,57,FALSE)</f>
        <v/>
      </c>
      <c r="AR532" s="108" t="str">
        <f>VLOOKUP(Tabela2[[#This Row],[SIEMA]],Siema2025,59,FALSE)</f>
        <v/>
      </c>
      <c r="AS532" s="108" t="str">
        <f>VLOOKUP(Tabela2[[#This Row],[SIEMA]],Siema2025,61,FALSE)</f>
        <v/>
      </c>
      <c r="AT532" s="108" t="str">
        <f>VLOOKUP(Tabela2[[#This Row],[SIEMA]],Siema2025,63,FALSE)</f>
        <v/>
      </c>
      <c r="AU532" s="108" t="str">
        <f>VLOOKUP(Tabela2[[#This Row],[SIEMA]],Siema2025,65,FALSE)</f>
        <v>X</v>
      </c>
      <c r="AV532" s="108" t="str">
        <f>VLOOKUP(Tabela2[[#This Row],[SIEMA]],Siema2025,67,FALSE)</f>
        <v/>
      </c>
      <c r="AW532" s="108" t="str">
        <f>VLOOKUP(Tabela2[[#This Row],[SIEMA]],Siema2025,69,FALSE)</f>
        <v/>
      </c>
      <c r="AX532" s="108" t="str">
        <f>VLOOKUP(Tabela2[[#This Row],[SIEMA]],Siema2025,71,FALSE)</f>
        <v/>
      </c>
      <c r="AY532" s="108" t="str">
        <f>VLOOKUP(Tabela2[[#This Row],[SIEMA]],Siema2025,73,FALSE)</f>
        <v/>
      </c>
      <c r="AZ532" s="108" t="str">
        <f>VLOOKUP(Tabela2[[#This Row],[SIEMA]],Siema2025,75,FALSE)</f>
        <v/>
      </c>
      <c r="BA532" s="108" t="str">
        <f>VLOOKUP(Tabela2[[#This Row],[SIEMA]],Siema2025,77,FALSE)</f>
        <v/>
      </c>
      <c r="BB532" s="108" t="str">
        <f>VLOOKUP(Tabela2[[#This Row],[SIEMA]],Siema2025,79,FALSE)</f>
        <v/>
      </c>
      <c r="BC532" s="108" t="str">
        <f>IF(Tabela2[[#This Row],[Outro(s) ]] = "X", "PREENCHER","NA")</f>
        <v>NA</v>
      </c>
      <c r="BD532" s="108" t="str">
        <f>VLOOKUP(Tabela2[[#This Row],[SIEMA]],Siema2025,82,FALSE)</f>
        <v/>
      </c>
      <c r="BE532" s="108" t="str">
        <f>VLOOKUP(Tabela2[[#This Row],[SIEMA]],Siema2025,81,FALSE)</f>
        <v/>
      </c>
      <c r="BF532" s="110" t="s">
        <v>3066</v>
      </c>
      <c r="BG532" s="110" t="s">
        <v>7123</v>
      </c>
      <c r="BH532" s="111" t="str">
        <f>VLOOKUP(Tabela2[[#This Row],[SIEMA]],Siema2025,29,FALSE)</f>
        <v>02502844000166</v>
      </c>
      <c r="BI532" s="112" t="str">
        <f>VLOOKUP(Tabela2[[#This Row],[SIEMA]],Siema2025,107,FALSE)</f>
        <v>Não</v>
      </c>
      <c r="BJ532" s="107" t="s">
        <v>7099</v>
      </c>
      <c r="BK532" s="104" t="s">
        <v>2696</v>
      </c>
      <c r="BL532" s="140">
        <v>45880</v>
      </c>
      <c r="BM532" s="108">
        <f ca="1">IF(Tabela2[[#This Row],[Data de atendimento do Ibama (considerar o primeiro documento/ação)]]="",_xlfn.DAYS(TODAY(),J532),_xlfn.DAYS(Tabela2[[#This Row],[Data de atendimento do Ibama (considerar o primeiro documento/ação)]],J532))</f>
        <v>10</v>
      </c>
      <c r="BN532" s="108" t="str">
        <f>IF(Tabela2[[#This Row],[Atendido pelo Ibama ("Não" ou "Sim")]]="Não","Preencher", IF(Tabela2[[#This Row],[Atendido pelo Ibama ("Não" ou "Sim")]]="Sim","NA",""))</f>
        <v>NA</v>
      </c>
      <c r="BO532" s="114" t="s">
        <v>7100</v>
      </c>
      <c r="BP532" s="108" t="str">
        <f>IF(Tabela2[[#This Row],[Forma de atendimento (primeiro documento/ação)]]= "Outros (especificar)", "PREENCHER","NA")</f>
        <v>NA</v>
      </c>
      <c r="BQ532" s="106" t="s">
        <v>2696</v>
      </c>
      <c r="BR532" s="108" t="s">
        <v>123</v>
      </c>
      <c r="BS532" s="108" t="s">
        <v>2696</v>
      </c>
      <c r="BT532" s="108" t="s">
        <v>7101</v>
      </c>
      <c r="BU532" s="108" t="s">
        <v>2696</v>
      </c>
      <c r="BV532" s="108" t="s">
        <v>123</v>
      </c>
      <c r="BW532" s="108" t="s">
        <v>2696</v>
      </c>
      <c r="BX532" s="106" t="s">
        <v>7102</v>
      </c>
      <c r="BY532" s="140">
        <v>46129</v>
      </c>
      <c r="BZ532" s="104">
        <f>IF(Tabela2[[#This Row],[Data do documento de encerramento]]="NA","NA",IF(Tabela2[[#This Row],[Data do documento de encerramento]]="","Pendente de conclusão/ encerramento",_xlfn.DAYS(Tabela2[[#This Row],[Data do documento de encerramento]],J532)))</f>
        <v>259</v>
      </c>
      <c r="CA532" s="107" t="s">
        <v>8945</v>
      </c>
      <c r="CB532" s="107"/>
      <c r="CC532" s="115"/>
      <c r="CD532" s="107"/>
      <c r="CE532" s="107"/>
      <c r="CF532" s="107"/>
    </row>
    <row r="533" spans="1:84" ht="45.75">
      <c r="A533" s="169">
        <v>20258439603</v>
      </c>
      <c r="B533" s="170" t="s">
        <v>9427</v>
      </c>
      <c r="C533" s="108" t="str">
        <f>VLOOKUP(Tabela2[[#This Row],[SIEMA]],Siema2025,4,FALSE)</f>
        <v xml:space="preserve"> BA</v>
      </c>
      <c r="D533" s="106" t="str">
        <f>VLOOKUP(Tabela2[[#This Row],[SIEMA]],Siema2025,3,FALSE)</f>
        <v xml:space="preserve">Caetité </v>
      </c>
      <c r="E533" s="106" t="str">
        <f>VLOOKUP(Tabela2[[#This Row],[SIEMA]],Siema2025,20,FALSE)</f>
        <v>Fazenda Cachoeira, S/N, Zona Rural</v>
      </c>
      <c r="F533" s="106"/>
      <c r="G533" s="106" t="s">
        <v>9428</v>
      </c>
      <c r="H533" s="106" t="s">
        <v>9429</v>
      </c>
      <c r="I533" s="104" t="str">
        <f>VLOOKUP(Tabela2[[#This Row],[SIEMA]],Siema2025,19,FALSE)</f>
        <v/>
      </c>
      <c r="J533" s="105">
        <f>VLOOKUP(Tabela2[[#This Row],[SIEMA]],Siema2025,2,FALSE)</f>
        <v>45870</v>
      </c>
      <c r="K533" s="105" t="str">
        <f>VLOOKUP(Tabela2[[#This Row],[SIEMA]],Siema2025,16,FALSE)</f>
        <v>Sexta</v>
      </c>
      <c r="L533" s="106" t="str">
        <f>IF(Tabela2[[#This Row],[Data]]="","Sem Informação",VLOOKUP(MONTH(Tabela2[[#This Row],[Data]]),'[1]Validação de dados'!$I$1:$J$13,2,0))</f>
        <v>Agosto</v>
      </c>
      <c r="M533" s="104">
        <f>YEAR(Tabela2[[#This Row],[Data]])</f>
        <v>2025</v>
      </c>
      <c r="N533" s="105" t="str">
        <f>VLOOKUP(Tabela2[[#This Row],[SIEMA]],Siema2025,17,FALSE)</f>
        <v>Matutino</v>
      </c>
      <c r="O533" s="105" t="str">
        <f>VLOOKUP(Tabela2[[#This Row],[SIEMA]],Siema2025,5,FALSE)</f>
        <v>Indústria</v>
      </c>
      <c r="P533" s="104" t="str">
        <f>VLOOKUP(Tabela2[[#This Row],[SIEMA]],Siema2025,21,FALSE)</f>
        <v>Liberação não controlada de re-extrato de carbonato da regeneração. O líquido estava contido na tubulação de descarga da BA-6305, que realizava o envio de efluente do TQ-6305 para o TQ-6308. Área da ocorrência: AA-630.</v>
      </c>
      <c r="Q533" s="104">
        <v>2912</v>
      </c>
      <c r="R533" s="104"/>
      <c r="S533" s="107" t="str">
        <f>IF(Q533="","", IF(Q533="NC","", IF(Q533="NE","", IF(Q533="NA","",IFERROR(VLOOKUP(Q533,[1]Produtos!$A$1:$C$2319,2,FALSE),"Não Cadastrado")))))</f>
        <v>MATERIAL RADIOATIVO, BAIXA ATIVIDADE ESPECÍFICA (BAE I), não-fissil ou fissil exceptivo</v>
      </c>
      <c r="T533" s="104" t="s">
        <v>2373</v>
      </c>
      <c r="U533" s="104" t="str">
        <f>VLOOKUP(Tabela2[[#This Row],[SIEMA]],Siema2025,12,FALSE)</f>
        <v xml:space="preserve"> </v>
      </c>
      <c r="V533" s="104">
        <f>IF(Q533="","",IF(ISNUMBER(Q533)=FALSE,"Não se aplica",IFERROR(VLOOKUP(Q533,Produtos!$A$1:$C$2319,3,FALSE),"Não Cadastrado")))</f>
        <v>7</v>
      </c>
      <c r="W533" s="104" t="str">
        <f>VLOOKUP(Tabela2[[#This Row],[SIEMA]],Siema2025,10,FALSE)</f>
        <v/>
      </c>
      <c r="X533" s="113" t="str">
        <f>IF(Tabela2[[#This Row],[Origem do acidente]] = "Plataforma", "PREENCHER","NA")</f>
        <v>NA</v>
      </c>
      <c r="Y533" s="109" t="str">
        <f>IF(W533="","", IF(W533="NC","", IF(W533="NE","", IF(W533="NA","",IFERROR(VLOOKUP(W533,Produtos!$A$1:$C$2319,2,FALSE),"Não Cadastrado")))))</f>
        <v/>
      </c>
      <c r="Z533" s="104" t="str">
        <f>VLOOKUP(Tabela2[[#This Row],[SIEMA]],Siema2025,11,FALSE)</f>
        <v xml:space="preserve"> </v>
      </c>
      <c r="AA533" s="104" t="str">
        <f>VLOOKUP(Tabela2[[#This Row],[SIEMA]],Siema2025,12,FALSE)</f>
        <v xml:space="preserve"> </v>
      </c>
      <c r="AB533" s="104" t="str">
        <f>IF(W533="","",IF(ISNUMBER(W533)=FALSE,"Não se aplica",IFERROR(VLOOKUP(W533,Produtos!$A$1:$C$2319,3,FALSE),"Não Cadastrado")))</f>
        <v/>
      </c>
      <c r="AC533" s="104"/>
      <c r="AD533" s="108" t="str">
        <f>IF(Tabela2[[#This Row],[Origem do acidente]] = "Plataforma", "PREENCHER","NA")</f>
        <v>NA</v>
      </c>
      <c r="AE533" s="107" t="str">
        <f>IF(AC533="","", IF(AC533="NC","", IF(AC533="NE","", IF(AC533="NA","",IFERROR(VLOOKUP(AC533,Produtos!$A$1:$C$2319,2,FALSE),"Não Cadastrado")))))</f>
        <v/>
      </c>
      <c r="AF533" s="104"/>
      <c r="AG533" s="104"/>
      <c r="AH533" s="104" t="str">
        <f>IF(AC533="","",IF(ISNUMBER(AC533)=FALSE,"Não se aplica",IFERROR(VLOOKUP(AC533,Produtos!$A$1:$C$2319,3,FALSE),"Não Cadastrado")))</f>
        <v/>
      </c>
      <c r="AI533" s="104"/>
      <c r="AJ533" s="104" t="str">
        <f>VLOOKUP(Tabela2[[#This Row],[SIEMA]],Siema2025,26,FALSE)</f>
        <v>A tubulação foi atingida e perfurada por uma ferramenta corte durante atividades de capina no local, dando início à liberação não-controlada do líquido.</v>
      </c>
      <c r="AK533" s="107"/>
      <c r="AL533" s="107"/>
      <c r="AM533" s="107"/>
      <c r="AN533" s="108" t="str">
        <f>VLOOKUP(Tabela2[[#This Row],[SIEMA]],Siema2025,51,FALSE)</f>
        <v/>
      </c>
      <c r="AO533" s="108" t="str">
        <f>VLOOKUP(Tabela2[[#This Row],[SIEMA]],Siema2025,53,FALSE)</f>
        <v/>
      </c>
      <c r="AP533" s="108" t="str">
        <f>VLOOKUP(Tabela2[[#This Row],[SIEMA]],Siema2025,55,FALSE)</f>
        <v/>
      </c>
      <c r="AQ533" s="108" t="str">
        <f>VLOOKUP(Tabela2[[#This Row],[SIEMA]],Siema2025,57,FALSE)</f>
        <v/>
      </c>
      <c r="AR533" s="108" t="str">
        <f>VLOOKUP(Tabela2[[#This Row],[SIEMA]],Siema2025,59,FALSE)</f>
        <v/>
      </c>
      <c r="AS533" s="108" t="str">
        <f>VLOOKUP(Tabela2[[#This Row],[SIEMA]],Siema2025,61,FALSE)</f>
        <v/>
      </c>
      <c r="AT533" s="108" t="str">
        <f>VLOOKUP(Tabela2[[#This Row],[SIEMA]],Siema2025,63,FALSE)</f>
        <v/>
      </c>
      <c r="AU533" s="108" t="s">
        <v>7132</v>
      </c>
      <c r="AV533" s="108" t="str">
        <f>VLOOKUP(Tabela2[[#This Row],[SIEMA]],Siema2025,67,FALSE)</f>
        <v/>
      </c>
      <c r="AW533" s="108" t="str">
        <f>VLOOKUP(Tabela2[[#This Row],[SIEMA]],Siema2025,69,FALSE)</f>
        <v/>
      </c>
      <c r="AX533" s="108" t="str">
        <f>VLOOKUP(Tabela2[[#This Row],[SIEMA]],Siema2025,71,FALSE)</f>
        <v/>
      </c>
      <c r="AY533" s="108" t="str">
        <f>VLOOKUP(Tabela2[[#This Row],[SIEMA]],Siema2025,73,FALSE)</f>
        <v/>
      </c>
      <c r="AZ533" s="108" t="str">
        <f>VLOOKUP(Tabela2[[#This Row],[SIEMA]],Siema2025,75,FALSE)</f>
        <v/>
      </c>
      <c r="BA533" s="108" t="str">
        <f>VLOOKUP(Tabela2[[#This Row],[SIEMA]],Siema2025,77,FALSE)</f>
        <v/>
      </c>
      <c r="BB533" s="108"/>
      <c r="BC533" s="108" t="str">
        <f>IF(Tabela2[[#This Row],[Outro(s) ]] = "X", "PREENCHER","NA")</f>
        <v>NA</v>
      </c>
      <c r="BD533" s="108" t="str">
        <f>VLOOKUP(Tabela2[[#This Row],[SIEMA]],Siema2025,82,FALSE)</f>
        <v/>
      </c>
      <c r="BE533" s="108" t="str">
        <f>VLOOKUP(Tabela2[[#This Row],[SIEMA]],Siema2025,81,FALSE)</f>
        <v/>
      </c>
      <c r="BF533" s="110" t="str">
        <f>VLOOKUP(Tabela2[[#This Row],[SIEMA]],Siema2025,28,FALSE)</f>
        <v>INB - Indústrias Nucleares do Brasil</v>
      </c>
      <c r="BG533" s="110"/>
      <c r="BH533" s="111" t="str">
        <f>VLOOKUP(Tabela2[[#This Row],[SIEMA]],Siema2025,29,FALSE)</f>
        <v>00322818003570</v>
      </c>
      <c r="BI533" s="112" t="str">
        <f>VLOOKUP(Tabela2[[#This Row],[SIEMA]],Siema2025,107,FALSE)</f>
        <v>Não</v>
      </c>
      <c r="BJ533" s="107" t="s">
        <v>7099</v>
      </c>
      <c r="BK533" s="104" t="s">
        <v>2696</v>
      </c>
      <c r="BL533" s="140">
        <v>45902</v>
      </c>
      <c r="BM533" s="108">
        <f ca="1">IF(Tabela2[[#This Row],[Data de atendimento do Ibama (considerar o primeiro documento/ação)]]="",_xlfn.DAYS(TODAY(),J533),_xlfn.DAYS(Tabela2[[#This Row],[Data de atendimento do Ibama (considerar o primeiro documento/ação)]],J533))</f>
        <v>32</v>
      </c>
      <c r="BN533" s="108" t="str">
        <f>IF(Tabela2[[#This Row],[Atendido pelo Ibama ("Não" ou "Sim")]]="Não","Preencher", IF(Tabela2[[#This Row],[Atendido pelo Ibama ("Não" ou "Sim")]]="Sim","NA",""))</f>
        <v>NA</v>
      </c>
      <c r="BO533" s="114" t="s">
        <v>7138</v>
      </c>
      <c r="BP533" s="108"/>
      <c r="BQ533" s="106" t="s">
        <v>123</v>
      </c>
      <c r="BR533" s="108" t="str">
        <f>IF(Tabela2[[#This Row],[Equipe do Ibama foi a campo? Houve sobrevoo do Poseidon?]] = "Sim", "PREENCHER","NA")</f>
        <v>NA</v>
      </c>
      <c r="BS533" s="108" t="str">
        <f>IF(Tabela2[[#This Row],[Se sim, foi emitida Ordem de Emergência? (informações vinculada à coluna CK)]] = "Sim", "PREENCHER","NA")</f>
        <v>NA</v>
      </c>
      <c r="BT533" s="108" t="str">
        <f>IF(Tabela2[[#This Row],[Foi elaborado Relatório de Vistoria pelo Ibama? (informações vinculada à coluna CK)]] = "Sim", "PREENCHER","NA")</f>
        <v>NA</v>
      </c>
      <c r="BU533" s="108" t="s">
        <v>2696</v>
      </c>
      <c r="BV533" s="108" t="s">
        <v>123</v>
      </c>
      <c r="BW533" s="108" t="s">
        <v>2696</v>
      </c>
      <c r="BX533" s="106" t="s">
        <v>7115</v>
      </c>
      <c r="BY533" s="140">
        <v>45924</v>
      </c>
      <c r="BZ533" s="104">
        <f>IF(Tabela2[[#This Row],[Data do documento de encerramento]]="NA","NA",IF(Tabela2[[#This Row],[Data do documento de encerramento]]="","Pendente de conclusão/ encerramento",_xlfn.DAYS(Tabela2[[#This Row],[Data do documento de encerramento]],J533)))</f>
        <v>54</v>
      </c>
      <c r="CA533" s="107"/>
      <c r="CB533" s="107"/>
      <c r="CC533" s="107"/>
      <c r="CD533" s="107"/>
      <c r="CE533" s="107"/>
      <c r="CF533" s="107"/>
    </row>
    <row r="534" spans="1:84" ht="60.75">
      <c r="A534" s="169">
        <v>2025843646</v>
      </c>
      <c r="B534" s="170" t="s">
        <v>9430</v>
      </c>
      <c r="C534" s="108" t="s">
        <v>7135</v>
      </c>
      <c r="D534" s="106" t="s">
        <v>637</v>
      </c>
      <c r="E534" s="28" t="s">
        <v>9431</v>
      </c>
      <c r="F534" s="106"/>
      <c r="G534" s="106" t="s">
        <v>9432</v>
      </c>
      <c r="H534" s="106" t="s">
        <v>9433</v>
      </c>
      <c r="I534" s="104" t="str">
        <f>VLOOKUP(Tabela2[[#This Row],[SIEMA]],Siema2025,19,FALSE)</f>
        <v>Campos</v>
      </c>
      <c r="J534" s="105">
        <f>VLOOKUP(Tabela2[[#This Row],[SIEMA]],Siema2025,2,FALSE)</f>
        <v>45871</v>
      </c>
      <c r="K534" s="105" t="str">
        <f>VLOOKUP(Tabela2[[#This Row],[SIEMA]],Siema2025,16,FALSE)</f>
        <v>Sábado</v>
      </c>
      <c r="L534" s="106" t="str">
        <f>IF(Tabela2[[#This Row],[Data]]="","Sem Informação",VLOOKUP(MONTH(Tabela2[[#This Row],[Data]]),'[1]Validação de dados'!$I$1:$J$13,2,0))</f>
        <v>Agosto</v>
      </c>
      <c r="M534" s="104">
        <f>YEAR(Tabela2[[#This Row],[Data]])</f>
        <v>2025</v>
      </c>
      <c r="N534" s="105" t="str">
        <f>VLOOKUP(Tabela2[[#This Row],[SIEMA]],Siema2025,17,FALSE)</f>
        <v>Vespertino</v>
      </c>
      <c r="O534" s="105" t="s">
        <v>111</v>
      </c>
      <c r="P534" s="104" t="str">
        <f>VLOOKUP(Tabela2[[#This Row],[SIEMA]],Siema2025,21,FALSE)</f>
        <v>[NS-28 (WEST POLARIS) em operação no poço ANP 4-BRSA-1402-RJS (Petrobras 4-RJS-764)]: Identificado gotejamento de fluido hidráulico base óleo oriundo do interior da unidade para o mar, próximo ao costado da embarcação. Volume vazado estimado em 0,0000045 m3.</v>
      </c>
      <c r="Q534" s="104" t="s">
        <v>7094</v>
      </c>
      <c r="R534" s="104" t="s">
        <v>7471</v>
      </c>
      <c r="S534" s="107" t="s">
        <v>7096</v>
      </c>
      <c r="T534" t="s">
        <v>9434</v>
      </c>
      <c r="U534" s="104" t="str">
        <f>VLOOKUP(Tabela2[[#This Row],[SIEMA]],Siema2025,12,FALSE)</f>
        <v>M3</v>
      </c>
      <c r="V534" s="104" t="s">
        <v>7472</v>
      </c>
      <c r="W534" s="104"/>
      <c r="X534" s="113"/>
      <c r="Y534" s="109" t="str">
        <f>IF(W534="","", IF(W534="NC","", IF(W534="NE","", IF(W534="NA","",IFERROR(VLOOKUP(W534,Produtos!$A$1:$C$2319,2,FALSE),"Não Cadastrado")))))</f>
        <v/>
      </c>
      <c r="Z534" s="104"/>
      <c r="AA534" s="104"/>
      <c r="AB534" s="104" t="str">
        <f>IF(W534="","",IF(ISNUMBER(W534)=FALSE,"Não se aplica",IFERROR(VLOOKUP(W534,Produtos!$A$1:$C$2319,3,FALSE),"Não Cadastrado")))</f>
        <v/>
      </c>
      <c r="AC534" s="104"/>
      <c r="AD534" s="108" t="str">
        <f>IF(Tabela2[[#This Row],[Origem do acidente]] = "Plataforma", "PREENCHER","NA")</f>
        <v>PREENCHER</v>
      </c>
      <c r="AE534" s="107" t="str">
        <f>IF(AC534="","", IF(AC534="NC","", IF(AC534="NE","", IF(AC534="NA","",IFERROR(VLOOKUP(AC534,Produtos!$A$1:$C$2319,2,FALSE),"Não Cadastrado")))))</f>
        <v/>
      </c>
      <c r="AF534" s="104"/>
      <c r="AG534" s="104"/>
      <c r="AH534" s="104" t="str">
        <f>IF(AC534="","",IF(ISNUMBER(AC534)=FALSE,"Não se aplica",IFERROR(VLOOKUP(AC534,Produtos!$A$1:$C$2319,3,FALSE),"Não Cadastrado")))</f>
        <v/>
      </c>
      <c r="AI534" s="104"/>
      <c r="AJ534" s="104" t="str">
        <f>VLOOKUP(Tabela2[[#This Row],[SIEMA]],Siema2025,26,FALSE)</f>
        <v>Vazamento de fluido hidráulico base óleo em estaleirador hidráulico de tubulares na torre de perfuração (HydraRacker).</v>
      </c>
      <c r="AK534" s="107" t="s">
        <v>7229</v>
      </c>
      <c r="AL534" s="107"/>
      <c r="AM534" s="107"/>
      <c r="AN534" s="108" t="str">
        <f>VLOOKUP(Tabela2[[#This Row],[SIEMA]],Siema2025,51,FALSE)</f>
        <v/>
      </c>
      <c r="AO534" s="108" t="str">
        <f>VLOOKUP(Tabela2[[#This Row],[SIEMA]],Siema2025,53,FALSE)</f>
        <v/>
      </c>
      <c r="AP534" s="108" t="str">
        <f>VLOOKUP(Tabela2[[#This Row],[SIEMA]],Siema2025,55,FALSE)</f>
        <v/>
      </c>
      <c r="AQ534" s="108" t="str">
        <f>VLOOKUP(Tabela2[[#This Row],[SIEMA]],Siema2025,57,FALSE)</f>
        <v/>
      </c>
      <c r="AR534" s="108" t="str">
        <f>VLOOKUP(Tabela2[[#This Row],[SIEMA]],Siema2025,59,FALSE)</f>
        <v/>
      </c>
      <c r="AS534" s="108" t="str">
        <f>VLOOKUP(Tabela2[[#This Row],[SIEMA]],Siema2025,61,FALSE)</f>
        <v>X</v>
      </c>
      <c r="AT534" s="108" t="str">
        <f>VLOOKUP(Tabela2[[#This Row],[SIEMA]],Siema2025,63,FALSE)</f>
        <v/>
      </c>
      <c r="AU534" s="108" t="str">
        <f>VLOOKUP(Tabela2[[#This Row],[SIEMA]],Siema2025,65,FALSE)</f>
        <v/>
      </c>
      <c r="AV534" s="108" t="str">
        <f>VLOOKUP(Tabela2[[#This Row],[SIEMA]],Siema2025,67,FALSE)</f>
        <v/>
      </c>
      <c r="AW534" s="108" t="str">
        <f>VLOOKUP(Tabela2[[#This Row],[SIEMA]],Siema2025,69,FALSE)</f>
        <v/>
      </c>
      <c r="AX534" s="108" t="str">
        <f>VLOOKUP(Tabela2[[#This Row],[SIEMA]],Siema2025,71,FALSE)</f>
        <v/>
      </c>
      <c r="AY534" s="108" t="str">
        <f>VLOOKUP(Tabela2[[#This Row],[SIEMA]],Siema2025,73,FALSE)</f>
        <v/>
      </c>
      <c r="AZ534" s="108" t="str">
        <f>VLOOKUP(Tabela2[[#This Row],[SIEMA]],Siema2025,75,FALSE)</f>
        <v/>
      </c>
      <c r="BA534" s="108" t="str">
        <f>VLOOKUP(Tabela2[[#This Row],[SIEMA]],Siema2025,77,FALSE)</f>
        <v/>
      </c>
      <c r="BB534" s="108" t="str">
        <f>VLOOKUP(Tabela2[[#This Row],[SIEMA]],Siema2025,79,FALSE)</f>
        <v/>
      </c>
      <c r="BC534" s="108" t="str">
        <f>IF(Tabela2[[#This Row],[Outro(s) ]] = "X", "PREENCHER","NA")</f>
        <v>NA</v>
      </c>
      <c r="BD534" s="108" t="str">
        <f>VLOOKUP(Tabela2[[#This Row],[SIEMA]],Siema2025,82,FALSE)</f>
        <v/>
      </c>
      <c r="BE534" s="108" t="str">
        <f>VLOOKUP(Tabela2[[#This Row],[SIEMA]],Siema2025,81,FALSE)</f>
        <v/>
      </c>
      <c r="BF534" s="110" t="str">
        <f>VLOOKUP(Tabela2[[#This Row],[SIEMA]],Siema2025,28,FALSE)</f>
        <v>Petrobras</v>
      </c>
      <c r="BG534" s="110"/>
      <c r="BH534" s="111" t="str">
        <f>VLOOKUP(Tabela2[[#This Row],[SIEMA]],Siema2025,29,FALSE)</f>
        <v>33000167100750</v>
      </c>
      <c r="BI534" s="112" t="str">
        <f>VLOOKUP(Tabela2[[#This Row],[SIEMA]],Siema2025,107,FALSE)</f>
        <v>Não</v>
      </c>
      <c r="BJ534" s="107" t="s">
        <v>7099</v>
      </c>
      <c r="BK534" s="104" t="s">
        <v>2696</v>
      </c>
      <c r="BL534" s="140">
        <v>45919</v>
      </c>
      <c r="BM534" s="108">
        <f ca="1">IF(Tabela2[[#This Row],[Data de atendimento do Ibama (considerar o primeiro documento/ação)]]="",_xlfn.DAYS(TODAY(),J534),_xlfn.DAYS(Tabela2[[#This Row],[Data de atendimento do Ibama (considerar o primeiro documento/ação)]],J534))</f>
        <v>48</v>
      </c>
      <c r="BN534" s="108" t="str">
        <f>IF(Tabela2[[#This Row],[Atendido pelo Ibama ("Não" ou "Sim")]]="Não","Preencher", IF(Tabela2[[#This Row],[Atendido pelo Ibama ("Não" ou "Sim")]]="Sim","NA",""))</f>
        <v>NA</v>
      </c>
      <c r="BO534" s="114" t="s">
        <v>7138</v>
      </c>
      <c r="BP534" s="108" t="str">
        <f>IF(Tabela2[[#This Row],[Forma de atendimento (primeiro documento/ação)]]= "Outros (especificar)", "PREENCHER","NA")</f>
        <v>NA</v>
      </c>
      <c r="BQ534" s="106" t="s">
        <v>123</v>
      </c>
      <c r="BR534" s="108" t="str">
        <f>IF(Tabela2[[#This Row],[Equipe do Ibama foi a campo? Houve sobrevoo do Poseidon?]] = "Sim", "PREENCHER","NA")</f>
        <v>NA</v>
      </c>
      <c r="BS534" s="108" t="str">
        <f>IF(Tabela2[[#This Row],[Se sim, foi emitida Ordem de Emergência? (informações vinculada à coluna CK)]] = "Sim", "PREENCHER","NA")</f>
        <v>NA</v>
      </c>
      <c r="BT534" s="108" t="s">
        <v>7101</v>
      </c>
      <c r="BU534" s="108" t="s">
        <v>123</v>
      </c>
      <c r="BV534" s="108" t="s">
        <v>123</v>
      </c>
      <c r="BW534" s="108" t="s">
        <v>123</v>
      </c>
      <c r="BX534" s="106"/>
      <c r="BY534" s="140"/>
      <c r="BZ534" s="104" t="str">
        <f>IF(Tabela2[[#This Row],[Data do documento de encerramento]]="NA","NA",IF(Tabela2[[#This Row],[Data do documento de encerramento]]="","Pendente de conclusão/ encerramento",_xlfn.DAYS(Tabela2[[#This Row],[Data do documento de encerramento]],J534)))</f>
        <v>Pendente de conclusão/ encerramento</v>
      </c>
      <c r="CA534" s="107"/>
      <c r="CB534" s="107"/>
      <c r="CC534" s="107" t="s">
        <v>7256</v>
      </c>
      <c r="CD534" s="107" t="s">
        <v>123</v>
      </c>
      <c r="CE534" s="107" t="s">
        <v>123</v>
      </c>
      <c r="CF534" s="107" t="s">
        <v>7141</v>
      </c>
    </row>
    <row r="535" spans="1:84" ht="30.75">
      <c r="A535" s="169">
        <v>20258239629</v>
      </c>
      <c r="B535" s="170" t="s">
        <v>9435</v>
      </c>
      <c r="C535" s="108" t="str">
        <f>VLOOKUP(Tabela2[[#This Row],[SIEMA]],Siema2025,4,FALSE)</f>
        <v xml:space="preserve"> SP</v>
      </c>
      <c r="D535" s="106" t="str">
        <f>VLOOKUP(Tabela2[[#This Row],[SIEMA]],Siema2025,3,FALSE)</f>
        <v xml:space="preserve">Cravinhos </v>
      </c>
      <c r="E535" s="106" t="str">
        <f>VLOOKUP(Tabela2[[#This Row],[SIEMA]],Siema2025,20,FALSE)</f>
        <v>Faixa de Dutos OSBRA km 178+800 - Válvula VES-20120</v>
      </c>
      <c r="F535" s="106"/>
      <c r="G535" s="106" t="s">
        <v>9436</v>
      </c>
      <c r="H535" s="109" t="s">
        <v>9437</v>
      </c>
      <c r="I535" s="104" t="s">
        <v>7120</v>
      </c>
      <c r="J535" s="105">
        <f>VLOOKUP(Tabela2[[#This Row],[SIEMA]],Siema2025,2,FALSE)</f>
        <v>45871</v>
      </c>
      <c r="K535" s="105" t="str">
        <f>VLOOKUP(Tabela2[[#This Row],[SIEMA]],Siema2025,16,FALSE)</f>
        <v>Sábado</v>
      </c>
      <c r="L535" s="106" t="str">
        <f>IF(Tabela2[[#This Row],[Data]]="","Sem Informação",VLOOKUP(MONTH(Tabela2[[#This Row],[Data]]),'[1]Validação de dados'!$I$1:$J$13,2,0))</f>
        <v>Agosto</v>
      </c>
      <c r="M535" s="104">
        <f>YEAR(Tabela2[[#This Row],[Data]])</f>
        <v>2025</v>
      </c>
      <c r="N535" s="105" t="str">
        <f>VLOOKUP(Tabela2[[#This Row],[SIEMA]],Siema2025,17,FALSE)</f>
        <v>Matutino</v>
      </c>
      <c r="O535" s="105" t="str">
        <f>VLOOKUP(Tabela2[[#This Row],[SIEMA]],Siema2025,5,FALSE)</f>
        <v>Duto</v>
      </c>
      <c r="P535" s="104" t="str">
        <f>VLOOKUP(Tabela2[[#This Row],[SIEMA]],Siema2025,21,FALSE)</f>
        <v>Faixa de Dutos OSBRA km 178+800 - Válvula VES-20120</v>
      </c>
      <c r="Q535" s="104">
        <v>1202</v>
      </c>
      <c r="R535" s="104" t="s">
        <v>9438</v>
      </c>
      <c r="S535" s="107" t="str">
        <f>IF(Q535="","", IF(Q535="NC","", IF(Q535="NE","", IF(Q535="NA","",IFERROR(VLOOKUP(Q535,[1]Produtos!$A$1:$C$2319,2,FALSE),"Não Cadastrado")))))</f>
        <v>GASÓLEO ou ÓLEO DIESEL ou ÓLEO PARA AQUECIMENTO, LEVE</v>
      </c>
      <c r="T535" s="104">
        <v>0</v>
      </c>
      <c r="U535" s="104" t="s">
        <v>7111</v>
      </c>
      <c r="V535" s="104">
        <f>IF(Q535="","",IF(ISNUMBER(Q535)=FALSE,"Não se aplica",IFERROR(VLOOKUP(Q535,Produtos!$A$1:$C$2319,3,FALSE),"Não Cadastrado")))</f>
        <v>3</v>
      </c>
      <c r="W535" s="104" t="str">
        <f>VLOOKUP(Tabela2[[#This Row],[SIEMA]],Siema2025,10,FALSE)</f>
        <v/>
      </c>
      <c r="X535" s="113" t="str">
        <f>IF(Tabela2[[#This Row],[Origem do acidente]] = "Plataforma", "PREENCHER","NA")</f>
        <v>NA</v>
      </c>
      <c r="Y535" s="109" t="str">
        <f>IF(W535="","", IF(W535="NC","", IF(W535="NE","", IF(W535="NA","",IFERROR(VLOOKUP(W535,Produtos!$A$1:$C$2319,2,FALSE),"Não Cadastrado")))))</f>
        <v/>
      </c>
      <c r="Z535" s="104" t="str">
        <f>VLOOKUP(Tabela2[[#This Row],[SIEMA]],Siema2025,11,FALSE)</f>
        <v xml:space="preserve"> </v>
      </c>
      <c r="AA535" s="104" t="str">
        <f>VLOOKUP(Tabela2[[#This Row],[SIEMA]],Siema2025,12,FALSE)</f>
        <v xml:space="preserve"> </v>
      </c>
      <c r="AB535" s="104" t="str">
        <f>IF(W535="","",IF(ISNUMBER(W535)=FALSE,"Não se aplica",IFERROR(VLOOKUP(W535,Produtos!$A$1:$C$2319,3,FALSE),"Não Cadastrado")))</f>
        <v/>
      </c>
      <c r="AC535" s="104"/>
      <c r="AD535" s="108" t="str">
        <f>IF(Tabela2[[#This Row],[Origem do acidente]] = "Plataforma", "PREENCHER","NA")</f>
        <v>NA</v>
      </c>
      <c r="AE535" s="107" t="str">
        <f>IF(AC535="","", IF(AC535="NC","", IF(AC535="NE","", IF(AC535="NA","",IFERROR(VLOOKUP(AC535,Produtos!$A$1:$C$2319,2,FALSE),"Não Cadastrado")))))</f>
        <v/>
      </c>
      <c r="AF535" s="104"/>
      <c r="AG535" s="104"/>
      <c r="AH535" s="104" t="str">
        <f>IF(AC535="","",IF(ISNUMBER(AC535)=FALSE,"Não se aplica",IFERROR(VLOOKUP(AC535,Produtos!$A$1:$C$2319,3,FALSE),"Não Cadastrado")))</f>
        <v/>
      </c>
      <c r="AI535" s="104"/>
      <c r="AJ535" s="104" t="str">
        <f>VLOOKUP(Tabela2[[#This Row],[SIEMA]],Siema2025,26,FALSE)</f>
        <v>Após detecção de despressurização pelo CNCL, equipe da Proteção de Dutos encontrou derivação clandestina no OSBRA 20", na área de válvulas VES-20120 (km 178+800).</v>
      </c>
      <c r="AK535" s="107" t="s">
        <v>7122</v>
      </c>
      <c r="AL535" s="107"/>
      <c r="AM535" s="107"/>
      <c r="AN535" s="108" t="str">
        <f>VLOOKUP(Tabela2[[#This Row],[SIEMA]],Siema2025,51,FALSE)</f>
        <v/>
      </c>
      <c r="AO535" s="108" t="str">
        <f>VLOOKUP(Tabela2[[#This Row],[SIEMA]],Siema2025,53,FALSE)</f>
        <v/>
      </c>
      <c r="AP535" s="108" t="str">
        <f>VLOOKUP(Tabela2[[#This Row],[SIEMA]],Siema2025,55,FALSE)</f>
        <v/>
      </c>
      <c r="AQ535" s="108" t="str">
        <f>VLOOKUP(Tabela2[[#This Row],[SIEMA]],Siema2025,57,FALSE)</f>
        <v/>
      </c>
      <c r="AR535" s="108" t="str">
        <f>VLOOKUP(Tabela2[[#This Row],[SIEMA]],Siema2025,59,FALSE)</f>
        <v/>
      </c>
      <c r="AS535" s="108" t="str">
        <f>VLOOKUP(Tabela2[[#This Row],[SIEMA]],Siema2025,61,FALSE)</f>
        <v/>
      </c>
      <c r="AT535" s="108" t="str">
        <f>VLOOKUP(Tabela2[[#This Row],[SIEMA]],Siema2025,63,FALSE)</f>
        <v/>
      </c>
      <c r="AU535" s="108"/>
      <c r="AV535" s="108" t="str">
        <f>VLOOKUP(Tabela2[[#This Row],[SIEMA]],Siema2025,67,FALSE)</f>
        <v/>
      </c>
      <c r="AW535" s="108" t="str">
        <f>VLOOKUP(Tabela2[[#This Row],[SIEMA]],Siema2025,69,FALSE)</f>
        <v/>
      </c>
      <c r="AX535" s="108" t="str">
        <f>VLOOKUP(Tabela2[[#This Row],[SIEMA]],Siema2025,71,FALSE)</f>
        <v/>
      </c>
      <c r="AY535" s="108" t="str">
        <f>VLOOKUP(Tabela2[[#This Row],[SIEMA]],Siema2025,73,FALSE)</f>
        <v/>
      </c>
      <c r="AZ535" s="108" t="str">
        <f>VLOOKUP(Tabela2[[#This Row],[SIEMA]],Siema2025,75,FALSE)</f>
        <v/>
      </c>
      <c r="BA535" s="108" t="str">
        <f>VLOOKUP(Tabela2[[#This Row],[SIEMA]],Siema2025,77,FALSE)</f>
        <v/>
      </c>
      <c r="BB535" s="108" t="str">
        <f>VLOOKUP(Tabela2[[#This Row],[SIEMA]],Siema2025,79,FALSE)</f>
        <v/>
      </c>
      <c r="BC535" s="108" t="str">
        <f>IF(Tabela2[[#This Row],[Outro(s) ]] = "X", "PREENCHER","NA")</f>
        <v>NA</v>
      </c>
      <c r="BD535" s="108" t="str">
        <f>VLOOKUP(Tabela2[[#This Row],[SIEMA]],Siema2025,82,FALSE)</f>
        <v/>
      </c>
      <c r="BE535" s="108" t="s">
        <v>7132</v>
      </c>
      <c r="BF535" s="110" t="str">
        <f>VLOOKUP(Tabela2[[#This Row],[SIEMA]],Siema2025,28,FALSE)</f>
        <v>Petrobras Transporte S.A. - Transpetro</v>
      </c>
      <c r="BG535" s="110"/>
      <c r="BH535" s="111" t="str">
        <f>VLOOKUP(Tabela2[[#This Row],[SIEMA]],Siema2025,29,FALSE)</f>
        <v>02709449000159</v>
      </c>
      <c r="BI535" s="112" t="str">
        <f>VLOOKUP(Tabela2[[#This Row],[SIEMA]],Siema2025,107,FALSE)</f>
        <v>Não</v>
      </c>
      <c r="BJ535" s="107" t="s">
        <v>7099</v>
      </c>
      <c r="BK535" s="104" t="s">
        <v>2696</v>
      </c>
      <c r="BL535" s="140">
        <v>45876</v>
      </c>
      <c r="BM535" s="108">
        <f ca="1">IF(Tabela2[[#This Row],[Data de atendimento do Ibama (considerar o primeiro documento/ação)]]="",_xlfn.DAYS(TODAY(),J535),_xlfn.DAYS(Tabela2[[#This Row],[Data de atendimento do Ibama (considerar o primeiro documento/ação)]],J535))</f>
        <v>5</v>
      </c>
      <c r="BN535" s="108" t="str">
        <f>IF(Tabela2[[#This Row],[Atendido pelo Ibama ("Não" ou "Sim")]]="Não","Preencher", IF(Tabela2[[#This Row],[Atendido pelo Ibama ("Não" ou "Sim")]]="Sim","NA",""))</f>
        <v>NA</v>
      </c>
      <c r="BO535" s="114" t="s">
        <v>7100</v>
      </c>
      <c r="BP535" s="108" t="str">
        <f>IF(Tabela2[[#This Row],[Forma de atendimento (primeiro documento/ação)]]= "Outros (especificar)", "PREENCHER","NA")</f>
        <v>NA</v>
      </c>
      <c r="BQ535" s="106" t="s">
        <v>123</v>
      </c>
      <c r="BR535" s="108" t="str">
        <f>IF(Tabela2[[#This Row],[Equipe do Ibama foi a campo? Houve sobrevoo do Poseidon?]] = "Sim", "PREENCHER","NA")</f>
        <v>NA</v>
      </c>
      <c r="BS535" s="108" t="str">
        <f>IF(Tabela2[[#This Row],[Se sim, foi emitida Ordem de Emergência? (informações vinculada à coluna CK)]] = "Sim", "PREENCHER","NA")</f>
        <v>NA</v>
      </c>
      <c r="BT535" s="108" t="str">
        <f>IF(Tabela2[[#This Row],[Foi elaborado Relatório de Vistoria pelo Ibama? (informações vinculada à coluna CK)]] = "Sim", "PREENCHER","NA")</f>
        <v>NA</v>
      </c>
      <c r="BU535" s="108" t="str">
        <f>IF(Tabela2[[#This Row],[Houve envio de Informações Pós-acidente (preencher "não se aplica" quando de competência estadual/municipal)]] = "Sim", "PREENCHER","NA")</f>
        <v>NA</v>
      </c>
      <c r="BV535" s="108" t="str">
        <f>IF(Tabela2[[#This Row],[Houve avaliação das informações pós-acidente solicitadas/enviadas?]] = "Sim", "PREENCHER","NA")</f>
        <v>NA</v>
      </c>
      <c r="BW535" s="108" t="str">
        <f>IF(Tabela2[[#This Row],[O Ibama aguarda resposta da empresa/OEMA, etc?]] = "Sim", "PREENCHER","NA")</f>
        <v>NA</v>
      </c>
      <c r="BX535" s="106" t="s">
        <v>7102</v>
      </c>
      <c r="BY535" s="140">
        <v>46020</v>
      </c>
      <c r="BZ535" s="104">
        <f>IF(Tabela2[[#This Row],[Data do documento de encerramento]]="NA","NA",IF(Tabela2[[#This Row],[Data do documento de encerramento]]="","Pendente de conclusão/ encerramento",_xlfn.DAYS(Tabela2[[#This Row],[Data do documento de encerramento]],J535)))</f>
        <v>149</v>
      </c>
      <c r="CA535" s="107"/>
      <c r="CB535" s="107"/>
      <c r="CC535" s="107"/>
      <c r="CD535" s="107"/>
      <c r="CE535" s="107"/>
      <c r="CF535" s="107"/>
    </row>
    <row r="536" spans="1:84" ht="45.75">
      <c r="A536" s="169">
        <v>20258657616</v>
      </c>
      <c r="B536" s="170" t="s">
        <v>9439</v>
      </c>
      <c r="C536" s="108" t="str">
        <f>VLOOKUP(Tabela2[[#This Row],[SIEMA]],Siema2025,4,FALSE)</f>
        <v xml:space="preserve"> MG</v>
      </c>
      <c r="D536" s="106" t="str">
        <f>VLOOKUP(Tabela2[[#This Row],[SIEMA]],Siema2025,3,FALSE)</f>
        <v xml:space="preserve">Água Boa </v>
      </c>
      <c r="E536" s="28" t="s">
        <v>9440</v>
      </c>
      <c r="F536" s="106" t="s">
        <v>9441</v>
      </c>
      <c r="G536" s="106" t="s">
        <v>9442</v>
      </c>
      <c r="H536" s="106" t="s">
        <v>9443</v>
      </c>
      <c r="I536" s="104" t="s">
        <v>7120</v>
      </c>
      <c r="J536" s="105">
        <f>VLOOKUP(Tabela2[[#This Row],[SIEMA]],Siema2025,2,FALSE)</f>
        <v>45871</v>
      </c>
      <c r="K536" s="105" t="str">
        <f>VLOOKUP(Tabela2[[#This Row],[SIEMA]],Siema2025,16,FALSE)</f>
        <v>Sábado</v>
      </c>
      <c r="L536" s="106" t="str">
        <f>IF(Tabela2[[#This Row],[Data]]="","Sem Informação",VLOOKUP(MONTH(Tabela2[[#This Row],[Data]]),'[1]Validação de dados'!$I$1:$J$13,2,0))</f>
        <v>Agosto</v>
      </c>
      <c r="M536" s="104">
        <f>YEAR(Tabela2[[#This Row],[Data]])</f>
        <v>2025</v>
      </c>
      <c r="N536" s="105" t="str">
        <f>VLOOKUP(Tabela2[[#This Row],[SIEMA]],Siema2025,17,FALSE)</f>
        <v>Noturno</v>
      </c>
      <c r="O536" s="105" t="str">
        <f>VLOOKUP(Tabela2[[#This Row],[SIEMA]],Siema2025,5,FALSE)</f>
        <v>Rodovia</v>
      </c>
      <c r="P536" s="104" t="str">
        <f>VLOOKUP(Tabela2[[#This Row],[SIEMA]],Siema2025,21,FALSE)</f>
        <v/>
      </c>
      <c r="Q536" s="104">
        <v>1202</v>
      </c>
      <c r="R536" s="104" t="str">
        <f>VLOOKUP(Tabela2[[#This Row],[SIEMA]],Siema2025,10,FALSE)</f>
        <v/>
      </c>
      <c r="S536" s="107" t="str">
        <f>IF(Q536="","", IF(Q536="NC","", IF(Q536="NE","", IF(Q536="NA","",IFERROR(VLOOKUP(Q536,[1]Produtos!$A$1:$C$2319,2,FALSE),"Não Cadastrado")))))</f>
        <v>GASÓLEO ou ÓLEO DIESEL ou ÓLEO PARA AQUECIMENTO, LEVE</v>
      </c>
      <c r="T536" s="104" t="s">
        <v>6834</v>
      </c>
      <c r="U536" s="104" t="s">
        <v>7062</v>
      </c>
      <c r="V536" s="104">
        <f>IF(Q536="","",IF(ISNUMBER(Q536)=FALSE,"Não se aplica",IFERROR(VLOOKUP(Q536,Produtos!$A$1:$C$2319,3,FALSE),"Não Cadastrado")))</f>
        <v>3</v>
      </c>
      <c r="W536" s="104">
        <v>1203</v>
      </c>
      <c r="X536" s="113" t="str">
        <f>IF(Tabela2[[#This Row],[Origem do acidente]] = "Plataforma", "PREENCHER","NA")</f>
        <v>NA</v>
      </c>
      <c r="Y536" s="109" t="str">
        <f>IF(W536="","", IF(W536="NC","", IF(W536="NE","", IF(W536="NA","",IFERROR(VLOOKUP(W536,Produtos!$A$1:$C$2319,2,FALSE),"Não Cadastrado")))))</f>
        <v>COMBUSTÍVEL PARA MOTORES  ou GASOLINA ou GASOLINA DE AVIAÇÃO (GAV-100LL ou AVGAS-100LL)</v>
      </c>
      <c r="Z536" s="104" t="s">
        <v>6834</v>
      </c>
      <c r="AA536" s="104" t="s">
        <v>7062</v>
      </c>
      <c r="AB536" s="104">
        <f>IF(W536="","",IF(ISNUMBER(W536)=FALSE,"Não se aplica",IFERROR(VLOOKUP(W536,Produtos!$A$1:$C$2319,3,FALSE),"Não Cadastrado")))</f>
        <v>3</v>
      </c>
      <c r="AC536" s="104"/>
      <c r="AD536" s="108" t="str">
        <f>IF(Tabela2[[#This Row],[Origem do acidente]] = "Plataforma", "PREENCHER","NA")</f>
        <v>NA</v>
      </c>
      <c r="AE536" s="107" t="str">
        <f>IF(AC536="","", IF(AC536="NC","", IF(AC536="NE","", IF(AC536="NA","",IFERROR(VLOOKUP(AC536,Produtos!$A$1:$C$2319,2,FALSE),"Não Cadastrado")))))</f>
        <v/>
      </c>
      <c r="AF536" s="104"/>
      <c r="AG536" s="104"/>
      <c r="AH536" s="104" t="str">
        <f>IF(AC536="","",IF(ISNUMBER(AC536)=FALSE,"Não se aplica",IFERROR(VLOOKUP(AC536,Produtos!$A$1:$C$2319,3,FALSE),"Não Cadastrado")))</f>
        <v/>
      </c>
      <c r="AI536" s="104"/>
      <c r="AJ536" s="104" t="str">
        <f>VLOOKUP(Tabela2[[#This Row],[SIEMA]],Siema2025,26,FALSE)</f>
        <v>Não informado, não diz que colidiu, não diz que tombou.</v>
      </c>
      <c r="AK536" s="107" t="s">
        <v>6834</v>
      </c>
      <c r="AL536" s="107" t="s">
        <v>7623</v>
      </c>
      <c r="AM536" s="107"/>
      <c r="AN536" s="108" t="str">
        <f>VLOOKUP(Tabela2[[#This Row],[SIEMA]],Siema2025,51,FALSE)</f>
        <v>X</v>
      </c>
      <c r="AO536" s="108" t="str">
        <f>VLOOKUP(Tabela2[[#This Row],[SIEMA]],Siema2025,53,FALSE)</f>
        <v/>
      </c>
      <c r="AP536" s="108" t="str">
        <f>VLOOKUP(Tabela2[[#This Row],[SIEMA]],Siema2025,55,FALSE)</f>
        <v/>
      </c>
      <c r="AQ536" s="108" t="str">
        <f>VLOOKUP(Tabela2[[#This Row],[SIEMA]],Siema2025,57,FALSE)</f>
        <v/>
      </c>
      <c r="AR536" s="108" t="str">
        <f>VLOOKUP(Tabela2[[#This Row],[SIEMA]],Siema2025,59,FALSE)</f>
        <v/>
      </c>
      <c r="AS536" s="108" t="str">
        <f>VLOOKUP(Tabela2[[#This Row],[SIEMA]],Siema2025,61,FALSE)</f>
        <v/>
      </c>
      <c r="AT536" s="108" t="str">
        <f>VLOOKUP(Tabela2[[#This Row],[SIEMA]],Siema2025,63,FALSE)</f>
        <v/>
      </c>
      <c r="AU536" s="108" t="str">
        <f>VLOOKUP(Tabela2[[#This Row],[SIEMA]],Siema2025,65,FALSE)</f>
        <v>X</v>
      </c>
      <c r="AV536" s="108" t="str">
        <f>VLOOKUP(Tabela2[[#This Row],[SIEMA]],Siema2025,67,FALSE)</f>
        <v/>
      </c>
      <c r="AW536" s="108" t="s">
        <v>7181</v>
      </c>
      <c r="AX536" s="108" t="str">
        <f>VLOOKUP(Tabela2[[#This Row],[SIEMA]],Siema2025,71,FALSE)</f>
        <v>X</v>
      </c>
      <c r="AY536" s="108" t="str">
        <f>VLOOKUP(Tabela2[[#This Row],[SIEMA]],Siema2025,73,FALSE)</f>
        <v/>
      </c>
      <c r="AZ536" s="108" t="str">
        <f>VLOOKUP(Tabela2[[#This Row],[SIEMA]],Siema2025,75,FALSE)</f>
        <v/>
      </c>
      <c r="BA536" s="108" t="str">
        <f>VLOOKUP(Tabela2[[#This Row],[SIEMA]],Siema2025,77,FALSE)</f>
        <v/>
      </c>
      <c r="BB536" s="108" t="str">
        <f>VLOOKUP(Tabela2[[#This Row],[SIEMA]],Siema2025,79,FALSE)</f>
        <v/>
      </c>
      <c r="BC536" s="108" t="str">
        <f>IF(Tabela2[[#This Row],[Outro(s) ]] = "X", "PREENCHER","NA")</f>
        <v>NA</v>
      </c>
      <c r="BD536" s="108" t="str">
        <f>VLOOKUP(Tabela2[[#This Row],[SIEMA]],Siema2025,82,FALSE)</f>
        <v/>
      </c>
      <c r="BE536" s="108" t="str">
        <f>VLOOKUP(Tabela2[[#This Row],[SIEMA]],Siema2025,81,FALSE)</f>
        <v/>
      </c>
      <c r="BF536" s="110" t="s">
        <v>9444</v>
      </c>
      <c r="BG536" s="110"/>
      <c r="BH536" s="111" t="s">
        <v>9445</v>
      </c>
      <c r="BI536" s="112" t="s">
        <v>7062</v>
      </c>
      <c r="BJ536" s="107" t="s">
        <v>7113</v>
      </c>
      <c r="BK536" s="104" t="s">
        <v>2696</v>
      </c>
      <c r="BL536" s="140">
        <v>45877</v>
      </c>
      <c r="BM536" s="108">
        <f ca="1">IF(Tabela2[[#This Row],[Data de atendimento do Ibama (considerar o primeiro documento/ação)]]="",_xlfn.DAYS(TODAY(),J536),_xlfn.DAYS(Tabela2[[#This Row],[Data de atendimento do Ibama (considerar o primeiro documento/ação)]],J536))</f>
        <v>6</v>
      </c>
      <c r="BN536" s="108" t="str">
        <f>IF(Tabela2[[#This Row],[Atendido pelo Ibama ("Não" ou "Sim")]]="Não","Preencher", IF(Tabela2[[#This Row],[Atendido pelo Ibama ("Não" ou "Sim")]]="Sim","NA",""))</f>
        <v>NA</v>
      </c>
      <c r="BO536" s="114" t="s">
        <v>7100</v>
      </c>
      <c r="BP536" s="108" t="str">
        <f>IF(Tabela2[[#This Row],[Forma de atendimento (primeiro documento/ação)]]= "Outros (especificar)", "PREENCHER","NA")</f>
        <v>NA</v>
      </c>
      <c r="BQ536" s="106" t="s">
        <v>123</v>
      </c>
      <c r="BR536" s="108" t="str">
        <f>IF(Tabela2[[#This Row],[Equipe do Ibama foi a campo? Houve sobrevoo do Poseidon?]] = "Sim", "PREENCHER","NA")</f>
        <v>NA</v>
      </c>
      <c r="BS536" s="108" t="str">
        <f>IF(Tabela2[[#This Row],[Se sim, foi emitida Ordem de Emergência? (informações vinculada à coluna CK)]] = "Sim", "PREENCHER","NA")</f>
        <v>NA</v>
      </c>
      <c r="BT536" s="108" t="s">
        <v>7114</v>
      </c>
      <c r="BU536" s="108" t="str">
        <f>IF(Tabela2[[#This Row],[Houve envio de Informações Pós-acidente (preencher "não se aplica" quando de competência estadual/municipal)]] = "Sim", "PREENCHER","NA")</f>
        <v>NA</v>
      </c>
      <c r="BV536" s="108" t="s">
        <v>2696</v>
      </c>
      <c r="BW536" s="108" t="s">
        <v>2696</v>
      </c>
      <c r="BX536" s="106" t="s">
        <v>7115</v>
      </c>
      <c r="BY536" s="140">
        <v>46084</v>
      </c>
      <c r="BZ536" s="104">
        <f>IF(Tabela2[[#This Row],[Data do documento de encerramento]]="NA","NA",IF(Tabela2[[#This Row],[Data do documento de encerramento]]="","Pendente de conclusão/ encerramento",_xlfn.DAYS(Tabela2[[#This Row],[Data do documento de encerramento]],J536)))</f>
        <v>213</v>
      </c>
      <c r="CA536" s="107" t="s">
        <v>9446</v>
      </c>
      <c r="CB536" s="107"/>
      <c r="CC536" s="115"/>
      <c r="CD536" s="107"/>
      <c r="CE536" s="107"/>
      <c r="CF536" s="107"/>
    </row>
    <row r="537" spans="1:84" ht="60.75" customHeight="1">
      <c r="A537" s="169">
        <v>20258425218</v>
      </c>
      <c r="B537" s="118" t="s">
        <v>9447</v>
      </c>
      <c r="C537" s="108" t="str">
        <f>VLOOKUP(Tabela2[[#This Row],[SIEMA]],Siema2025,4,FALSE)</f>
        <v xml:space="preserve"> RJ</v>
      </c>
      <c r="D537" s="106" t="str">
        <f>VLOOKUP(Tabela2[[#This Row],[SIEMA]],Siema2025,3,FALSE)</f>
        <v xml:space="preserve">São João da Barra </v>
      </c>
      <c r="E537" s="106" t="s">
        <v>6240</v>
      </c>
      <c r="F537" s="106" t="s">
        <v>9448</v>
      </c>
      <c r="G537" s="106" t="s">
        <v>9449</v>
      </c>
      <c r="H537" s="106" t="s">
        <v>9450</v>
      </c>
      <c r="I537" s="104" t="s">
        <v>7120</v>
      </c>
      <c r="J537" s="105">
        <f>VLOOKUP(Tabela2[[#This Row],[SIEMA]],Siema2025,2,FALSE)</f>
        <v>45872</v>
      </c>
      <c r="K537" s="105" t="str">
        <f>VLOOKUP(Tabela2[[#This Row],[SIEMA]],Siema2025,16,FALSE)</f>
        <v>Domingo</v>
      </c>
      <c r="L537" s="106" t="str">
        <f>IF(Tabela2[[#This Row],[Data]]="","Sem Informação",VLOOKUP(MONTH(Tabela2[[#This Row],[Data]]),'[1]Validação de dados'!$I$1:$J$13,2,0))</f>
        <v>Agosto</v>
      </c>
      <c r="M537" s="104">
        <f>YEAR(Tabela2[[#This Row],[Data]])</f>
        <v>2025</v>
      </c>
      <c r="N537" s="105" t="str">
        <f>VLOOKUP(Tabela2[[#This Row],[SIEMA]],Siema2025,17,FALSE)</f>
        <v>Vespertino</v>
      </c>
      <c r="O537" s="105" t="str">
        <f>VLOOKUP(Tabela2[[#This Row],[SIEMA]],Siema2025,5,FALSE)</f>
        <v>Terminal/portos/ancoradouros/etc</v>
      </c>
      <c r="P537" s="104" t="str">
        <f>VLOOKUP(Tabela2[[#This Row],[SIEMA]],Siema2025,21,FALSE)</f>
        <v>[EMBARCAÇÃO OCEÂNICA SUB VIII no Porto do Açu - Bport Cais 3 - São João da Barra - RJ]: Ao abrir a tampa para conexão da tomada de recebimento de diesel ocorreu um vazamento de 0,0005 m3 de óleo diesel residual, que escorreu pelo costado e atingiu o mar. O diesel ficou contido na barreira de contenção já instalada e foi recolhido com manta absorvente.</v>
      </c>
      <c r="Q537" s="104">
        <v>1202</v>
      </c>
      <c r="R537" s="104"/>
      <c r="S537" s="107" t="str">
        <f>IF(Q537="","", IF(Q537="NC","", IF(Q537="NE","", IF(Q537="NA","",IFERROR(VLOOKUP(Q537,[1]Produtos!$A$1:$C$2319,2,FALSE),"Não Cadastrado")))))</f>
        <v>GASÓLEO ou ÓLEO DIESEL ou ÓLEO PARA AQUECIMENTO, LEVE</v>
      </c>
      <c r="T537" s="104">
        <v>5.0000000000000001E-4</v>
      </c>
      <c r="U537" s="104" t="str">
        <f>VLOOKUP(Tabela2[[#This Row],[SIEMA]],Siema2025,12,FALSE)</f>
        <v>M3</v>
      </c>
      <c r="V537" s="104">
        <f>IF(Q537="","",IF(ISNUMBER(Q537)=FALSE,"Não se aplica",IFERROR(VLOOKUP(Q537,Produtos!$A$1:$C$2319,3,FALSE),"Não Cadastrado")))</f>
        <v>3</v>
      </c>
      <c r="W537" s="104"/>
      <c r="X537" s="113"/>
      <c r="Y537" s="109" t="str">
        <f>IF(W537="","", IF(W537="NC","", IF(W537="NE","", IF(W537="NA","",IFERROR(VLOOKUP(W537,Produtos!$A$1:$C$2319,2,FALSE),"Não Cadastrado")))))</f>
        <v/>
      </c>
      <c r="Z537" s="104"/>
      <c r="AA537" s="104"/>
      <c r="AB537" s="104" t="str">
        <f>IF(W537="","",IF(ISNUMBER(W537)=FALSE,"Não se aplica",IFERROR(VLOOKUP(W537,Produtos!$A$1:$C$2319,3,FALSE),"Não Cadastrado")))</f>
        <v/>
      </c>
      <c r="AC537" s="104"/>
      <c r="AD537" s="108"/>
      <c r="AE537" s="107" t="str">
        <f>IF(AC537="","", IF(AC537="NC","", IF(AC537="NE","", IF(AC537="NA","",IFERROR(VLOOKUP(AC537,Produtos!$A$1:$C$2319,2,FALSE),"Não Cadastrado")))))</f>
        <v/>
      </c>
      <c r="AF537" s="104"/>
      <c r="AG537" s="104"/>
      <c r="AH537" s="104" t="str">
        <f>IF(AC537="","",IF(ISNUMBER(AC537)=FALSE,"Não se aplica",IFERROR(VLOOKUP(AC537,Produtos!$A$1:$C$2319,3,FALSE),"Não Cadastrado")))</f>
        <v/>
      </c>
      <c r="AI537" s="113"/>
      <c r="AJ537" s="104" t="str">
        <f>VLOOKUP(Tabela2[[#This Row],[SIEMA]],Siema2025,26,FALSE)</f>
        <v>Diesel residual no manifold. Em investigação.</v>
      </c>
      <c r="AK537" s="107" t="s">
        <v>7098</v>
      </c>
      <c r="AL537" s="107"/>
      <c r="AM537" s="107"/>
      <c r="AN537" s="108" t="str">
        <f>VLOOKUP(Tabela2[[#This Row],[SIEMA]],Siema2025,51,FALSE)</f>
        <v/>
      </c>
      <c r="AO537" s="108" t="str">
        <f>VLOOKUP(Tabela2[[#This Row],[SIEMA]],Siema2025,53,FALSE)</f>
        <v/>
      </c>
      <c r="AP537" s="108" t="str">
        <f>VLOOKUP(Tabela2[[#This Row],[SIEMA]],Siema2025,55,FALSE)</f>
        <v/>
      </c>
      <c r="AQ537" s="108" t="str">
        <f>VLOOKUP(Tabela2[[#This Row],[SIEMA]],Siema2025,57,FALSE)</f>
        <v/>
      </c>
      <c r="AR537" s="108" t="str">
        <f>VLOOKUP(Tabela2[[#This Row],[SIEMA]],Siema2025,59,FALSE)</f>
        <v/>
      </c>
      <c r="AS537" s="108" t="str">
        <f>VLOOKUP(Tabela2[[#This Row],[SIEMA]],Siema2025,61,FALSE)</f>
        <v>X</v>
      </c>
      <c r="AT537" s="108" t="str">
        <f>VLOOKUP(Tabela2[[#This Row],[SIEMA]],Siema2025,63,FALSE)</f>
        <v/>
      </c>
      <c r="AU537" s="108" t="str">
        <f>VLOOKUP(Tabela2[[#This Row],[SIEMA]],Siema2025,65,FALSE)</f>
        <v/>
      </c>
      <c r="AV537" s="108" t="str">
        <f>VLOOKUP(Tabela2[[#This Row],[SIEMA]],Siema2025,67,FALSE)</f>
        <v/>
      </c>
      <c r="AW537" s="108" t="str">
        <f>VLOOKUP(Tabela2[[#This Row],[SIEMA]],Siema2025,69,FALSE)</f>
        <v/>
      </c>
      <c r="AX537" s="108" t="str">
        <f>VLOOKUP(Tabela2[[#This Row],[SIEMA]],Siema2025,71,FALSE)</f>
        <v/>
      </c>
      <c r="AY537" s="108" t="str">
        <f>VLOOKUP(Tabela2[[#This Row],[SIEMA]],Siema2025,73,FALSE)</f>
        <v/>
      </c>
      <c r="AZ537" s="108" t="str">
        <f>VLOOKUP(Tabela2[[#This Row],[SIEMA]],Siema2025,75,FALSE)</f>
        <v/>
      </c>
      <c r="BA537" s="108" t="str">
        <f>VLOOKUP(Tabela2[[#This Row],[SIEMA]],Siema2025,77,FALSE)</f>
        <v/>
      </c>
      <c r="BB537" s="108" t="str">
        <f>VLOOKUP(Tabela2[[#This Row],[SIEMA]],Siema2025,79,FALSE)</f>
        <v/>
      </c>
      <c r="BC537" s="108"/>
      <c r="BD537" s="108" t="str">
        <f>VLOOKUP(Tabela2[[#This Row],[SIEMA]],Siema2025,82,FALSE)</f>
        <v/>
      </c>
      <c r="BE537" s="108" t="str">
        <f>VLOOKUP(Tabela2[[#This Row],[SIEMA]],Siema2025,81,FALSE)</f>
        <v/>
      </c>
      <c r="BF537" s="110" t="str">
        <f>VLOOKUP(Tabela2[[#This Row],[SIEMA]],Siema2025,28,FALSE)</f>
        <v>Petrobras</v>
      </c>
      <c r="BG537" s="110"/>
      <c r="BH537" s="111" t="str">
        <f>VLOOKUP(Tabela2[[#This Row],[SIEMA]],Siema2025,29,FALSE)</f>
        <v>33000167000101</v>
      </c>
      <c r="BI537" s="112" t="s">
        <v>2696</v>
      </c>
      <c r="BJ537" s="107" t="s">
        <v>7113</v>
      </c>
      <c r="BK537" s="104" t="s">
        <v>2696</v>
      </c>
      <c r="BL537" s="140">
        <v>45944</v>
      </c>
      <c r="BM537" s="108">
        <f ca="1">IF(Tabela2[[#This Row],[Data de atendimento do Ibama (considerar o primeiro documento/ação)]]="",_xlfn.DAYS(TODAY(),J537),_xlfn.DAYS(Tabela2[[#This Row],[Data de atendimento do Ibama (considerar o primeiro documento/ação)]],J537))</f>
        <v>72</v>
      </c>
      <c r="BN537" s="108" t="str">
        <f>IF(Tabela2[[#This Row],[Atendido pelo Ibama ("Não" ou "Sim")]]="Não","Preencher", IF(Tabela2[[#This Row],[Atendido pelo Ibama ("Não" ou "Sim")]]="Sim","NA",""))</f>
        <v>NA</v>
      </c>
      <c r="BO537" s="114" t="s">
        <v>7138</v>
      </c>
      <c r="BP537" s="108" t="str">
        <f>IF(Tabela2[[#This Row],[Forma de atendimento (primeiro documento/ação)]]= "Outros (especificar)", "PREENCHER","NA")</f>
        <v>NA</v>
      </c>
      <c r="BQ537" s="106" t="s">
        <v>8122</v>
      </c>
      <c r="BR537" s="108" t="str">
        <f>IF(Tabela2[[#This Row],[Equipe do Ibama foi a campo? Houve sobrevoo do Poseidon?]] = "Sim", "PREENCHER","NA")</f>
        <v>NA</v>
      </c>
      <c r="BS537" s="261" t="s">
        <v>7120</v>
      </c>
      <c r="BT537" s="108" t="s">
        <v>637</v>
      </c>
      <c r="BU537" s="108" t="str">
        <f>IF(Tabela2[[#This Row],[Houve envio de Informações Pós-acidente (preencher "não se aplica" quando de competência estadual/municipal)]] = "Sim", "PREENCHER","NA")</f>
        <v>NA</v>
      </c>
      <c r="BV537" s="108" t="s">
        <v>123</v>
      </c>
      <c r="BW537" s="108" t="s">
        <v>2696</v>
      </c>
      <c r="BX537" s="106" t="s">
        <v>7115</v>
      </c>
      <c r="BY537" s="140">
        <v>46013</v>
      </c>
      <c r="BZ537" s="104">
        <f>IF(Tabela2[[#This Row],[Data do documento de encerramento]]="NA","NA",IF(Tabela2[[#This Row],[Data do documento de encerramento]]="","Pendente de conclusão/ encerramento",_xlfn.DAYS(Tabela2[[#This Row],[Data do documento de encerramento]],J537)))</f>
        <v>141</v>
      </c>
      <c r="CA537" s="107" t="s">
        <v>9451</v>
      </c>
      <c r="CB537" s="107"/>
      <c r="CC537" s="107"/>
      <c r="CD537" s="107"/>
      <c r="CE537" s="107"/>
      <c r="CF537" s="107"/>
    </row>
    <row r="538" spans="1:84" ht="45.75">
      <c r="A538" s="169">
        <v>20258436017</v>
      </c>
      <c r="B538" s="170" t="s">
        <v>9452</v>
      </c>
      <c r="C538" s="108" t="str">
        <f>VLOOKUP(Tabela2[[#This Row],[SIEMA]],Siema2025,4,FALSE)</f>
        <v xml:space="preserve"> BA</v>
      </c>
      <c r="D538" s="106" t="str">
        <f>VLOOKUP(Tabela2[[#This Row],[SIEMA]],Siema2025,3,FALSE)</f>
        <v xml:space="preserve">Caetité </v>
      </c>
      <c r="E538" s="106" t="str">
        <f>VLOOKUP(Tabela2[[#This Row],[SIEMA]],Siema2025,20,FALSE)</f>
        <v>Fazenda Cachoeira, S/N, Zona Rural</v>
      </c>
      <c r="F538" s="106"/>
      <c r="G538" s="106" t="s">
        <v>9453</v>
      </c>
      <c r="H538" s="106" t="s">
        <v>9454</v>
      </c>
      <c r="I538" s="104" t="str">
        <f>VLOOKUP(Tabela2[[#This Row],[SIEMA]],Siema2025,19,FALSE)</f>
        <v/>
      </c>
      <c r="J538" s="105">
        <f>VLOOKUP(Tabela2[[#This Row],[SIEMA]],Siema2025,2,FALSE)</f>
        <v>45872</v>
      </c>
      <c r="K538" s="105" t="str">
        <f>VLOOKUP(Tabela2[[#This Row],[SIEMA]],Siema2025,16,FALSE)</f>
        <v>Domingo</v>
      </c>
      <c r="L538" s="106" t="str">
        <f>IF(Tabela2[[#This Row],[Data]]="","Sem Informação",VLOOKUP(MONTH(Tabela2[[#This Row],[Data]]),'[1]Validação de dados'!$I$1:$J$13,2,0))</f>
        <v>Agosto</v>
      </c>
      <c r="M538" s="104">
        <f>YEAR(Tabela2[[#This Row],[Data]])</f>
        <v>2025</v>
      </c>
      <c r="N538" s="105" t="str">
        <f>VLOOKUP(Tabela2[[#This Row],[SIEMA]],Siema2025,17,FALSE)</f>
        <v>Noturno</v>
      </c>
      <c r="O538" s="105" t="str">
        <f>VLOOKUP(Tabela2[[#This Row],[SIEMA]],Siema2025,5,FALSE)</f>
        <v>Indústria</v>
      </c>
      <c r="P538" s="104" t="str">
        <f>VLOOKUP(Tabela2[[#This Row],[SIEMA]],Siema2025,21,FALSE)</f>
        <v>Liberação não-controlada do re-extrato aquoso da regeneração de solvente orgânico, bombeamento do TQ-3310 para o TQ-6308, através da BA-3312.</v>
      </c>
      <c r="Q538" s="104">
        <v>2912</v>
      </c>
      <c r="R538" s="104" t="str">
        <f>VLOOKUP(Tabela2[[#This Row],[SIEMA]],Siema2025,10,FALSE)</f>
        <v/>
      </c>
      <c r="S538" s="107" t="str">
        <f>IF(Q538="","", IF(Q538="NC","", IF(Q538="NE","", IF(Q538="NA","",IFERROR(VLOOKUP(Q538,[1]Produtos!$A$1:$C$2319,2,FALSE),"Não Cadastrado")))))</f>
        <v>MATERIAL RADIOATIVO, BAIXA ATIVIDADE ESPECÍFICA (BAE I), não-fissil ou fissil exceptivo</v>
      </c>
      <c r="T538" s="104">
        <v>1</v>
      </c>
      <c r="U538" s="104" t="str">
        <f>VLOOKUP(Tabela2[[#This Row],[SIEMA]],Siema2025,12,FALSE)</f>
        <v xml:space="preserve"> </v>
      </c>
      <c r="V538" s="104">
        <f>IF(Q538="","",IF(ISNUMBER(Q538)=FALSE,"Não se aplica",IFERROR(VLOOKUP(Q538,Produtos!$A$1:$C$2319,3,FALSE),"Não Cadastrado")))</f>
        <v>7</v>
      </c>
      <c r="W538" s="104" t="str">
        <f>VLOOKUP(Tabela2[[#This Row],[SIEMA]],Siema2025,10,FALSE)</f>
        <v/>
      </c>
      <c r="X538" s="113" t="str">
        <f>IF(Tabela2[[#This Row],[Origem do acidente]] = "Plataforma", "PREENCHER","NA")</f>
        <v>NA</v>
      </c>
      <c r="Y538" s="109" t="str">
        <f>IF(W538="","", IF(W538="NC","", IF(W538="NE","", IF(W538="NA","",IFERROR(VLOOKUP(W538,Produtos!$A$1:$C$2319,2,FALSE),"Não Cadastrado")))))</f>
        <v/>
      </c>
      <c r="Z538" s="104" t="str">
        <f>VLOOKUP(Tabela2[[#This Row],[SIEMA]],Siema2025,11,FALSE)</f>
        <v xml:space="preserve"> </v>
      </c>
      <c r="AA538" s="104" t="str">
        <f>VLOOKUP(Tabela2[[#This Row],[SIEMA]],Siema2025,12,FALSE)</f>
        <v xml:space="preserve"> </v>
      </c>
      <c r="AB538" s="104" t="str">
        <f>IF(W538="","",IF(ISNUMBER(W538)=FALSE,"Não se aplica",IFERROR(VLOOKUP(W538,Produtos!$A$1:$C$2319,3,FALSE),"Não Cadastrado")))</f>
        <v/>
      </c>
      <c r="AC538" s="104"/>
      <c r="AD538" s="108" t="str">
        <f>IF(Tabela2[[#This Row],[Origem do acidente]] = "Plataforma", "PREENCHER","NA")</f>
        <v>NA</v>
      </c>
      <c r="AE538" s="107" t="str">
        <f>IF(AC538="","", IF(AC538="NC","", IF(AC538="NE","", IF(AC538="NA","",IFERROR(VLOOKUP(AC538,Produtos!$A$1:$C$2319,2,FALSE),"Não Cadastrado")))))</f>
        <v/>
      </c>
      <c r="AF538" s="104"/>
      <c r="AG538" s="104"/>
      <c r="AH538" s="104" t="str">
        <f>IF(AC538="","",IF(ISNUMBER(AC538)=FALSE,"Não se aplica",IFERROR(VLOOKUP(AC538,Produtos!$A$1:$C$2319,3,FALSE),"Não Cadastrado")))</f>
        <v/>
      </c>
      <c r="AI538" s="104"/>
      <c r="AJ538" s="104" t="str">
        <f>VLOOKUP(Tabela2[[#This Row],[SIEMA]],Siema2025,26,FALSE)</f>
        <v>O vazamento ocorreu devido ao desacoplamento de uma flange na linha.</v>
      </c>
      <c r="AK538" s="107"/>
      <c r="AL538" s="107"/>
      <c r="AM538" s="107"/>
      <c r="AN538" s="108" t="str">
        <f>VLOOKUP(Tabela2[[#This Row],[SIEMA]],Siema2025,51,FALSE)</f>
        <v/>
      </c>
      <c r="AO538" s="108" t="str">
        <f>VLOOKUP(Tabela2[[#This Row],[SIEMA]],Siema2025,53,FALSE)</f>
        <v/>
      </c>
      <c r="AP538" s="108" t="str">
        <f>VLOOKUP(Tabela2[[#This Row],[SIEMA]],Siema2025,55,FALSE)</f>
        <v/>
      </c>
      <c r="AQ538" s="108" t="str">
        <f>VLOOKUP(Tabela2[[#This Row],[SIEMA]],Siema2025,57,FALSE)</f>
        <v/>
      </c>
      <c r="AR538" s="108" t="str">
        <f>VLOOKUP(Tabela2[[#This Row],[SIEMA]],Siema2025,59,FALSE)</f>
        <v/>
      </c>
      <c r="AS538" s="108" t="str">
        <f>VLOOKUP(Tabela2[[#This Row],[SIEMA]],Siema2025,61,FALSE)</f>
        <v/>
      </c>
      <c r="AT538" s="108" t="str">
        <f>VLOOKUP(Tabela2[[#This Row],[SIEMA]],Siema2025,63,FALSE)</f>
        <v/>
      </c>
      <c r="AU538" s="108" t="str">
        <f>VLOOKUP(Tabela2[[#This Row],[SIEMA]],Siema2025,65,FALSE)</f>
        <v/>
      </c>
      <c r="AV538" s="108" t="str">
        <f>VLOOKUP(Tabela2[[#This Row],[SIEMA]],Siema2025,67,FALSE)</f>
        <v/>
      </c>
      <c r="AW538" s="108" t="str">
        <f>VLOOKUP(Tabela2[[#This Row],[SIEMA]],Siema2025,69,FALSE)</f>
        <v/>
      </c>
      <c r="AX538" s="108" t="str">
        <f>VLOOKUP(Tabela2[[#This Row],[SIEMA]],Siema2025,71,FALSE)</f>
        <v/>
      </c>
      <c r="AY538" s="108" t="str">
        <f>VLOOKUP(Tabela2[[#This Row],[SIEMA]],Siema2025,73,FALSE)</f>
        <v/>
      </c>
      <c r="AZ538" s="108" t="str">
        <f>VLOOKUP(Tabela2[[#This Row],[SIEMA]],Siema2025,75,FALSE)</f>
        <v/>
      </c>
      <c r="BA538" s="108" t="str">
        <f>VLOOKUP(Tabela2[[#This Row],[SIEMA]],Siema2025,77,FALSE)</f>
        <v/>
      </c>
      <c r="BB538" s="108" t="str">
        <f>VLOOKUP(Tabela2[[#This Row],[SIEMA]],Siema2025,79,FALSE)</f>
        <v>X</v>
      </c>
      <c r="BC538" s="108" t="str">
        <f>IF(Tabela2[[#This Row],[Outro(s) ]] = "X", "PREENCHER","NA")</f>
        <v>PREENCHER</v>
      </c>
      <c r="BD538" s="108" t="s">
        <v>9455</v>
      </c>
      <c r="BE538" s="108" t="s">
        <v>4708</v>
      </c>
      <c r="BF538" s="110" t="str">
        <f>VLOOKUP(Tabela2[[#This Row],[SIEMA]],Siema2025,28,FALSE)</f>
        <v>INB - Indústrias Nucleares do Brasil</v>
      </c>
      <c r="BG538" s="110"/>
      <c r="BH538" s="111" t="str">
        <f>VLOOKUP(Tabela2[[#This Row],[SIEMA]],Siema2025,29,FALSE)</f>
        <v>00322818003570</v>
      </c>
      <c r="BI538" s="112" t="str">
        <f>VLOOKUP(Tabela2[[#This Row],[SIEMA]],Siema2025,107,FALSE)</f>
        <v>Não</v>
      </c>
      <c r="BJ538" s="107" t="s">
        <v>7099</v>
      </c>
      <c r="BK538" s="104" t="s">
        <v>2696</v>
      </c>
      <c r="BL538" s="140">
        <v>45888</v>
      </c>
      <c r="BM538" s="108">
        <f ca="1">IF(Tabela2[[#This Row],[Data de atendimento do Ibama (considerar o primeiro documento/ação)]]="",_xlfn.DAYS(TODAY(),J538),_xlfn.DAYS(Tabela2[[#This Row],[Data de atendimento do Ibama (considerar o primeiro documento/ação)]],J538))</f>
        <v>16</v>
      </c>
      <c r="BN538" s="108" t="str">
        <f>IF(Tabela2[[#This Row],[Atendido pelo Ibama ("Não" ou "Sim")]]="Não","Preencher", IF(Tabela2[[#This Row],[Atendido pelo Ibama ("Não" ou "Sim")]]="Sim","NA",""))</f>
        <v>NA</v>
      </c>
      <c r="BO538" s="114" t="s">
        <v>7138</v>
      </c>
      <c r="BP538" s="108" t="str">
        <f>IF(Tabela2[[#This Row],[Forma de atendimento (primeiro documento/ação)]]= "Outros (especificar)", "PREENCHER","NA")</f>
        <v>NA</v>
      </c>
      <c r="BQ538" s="106" t="s">
        <v>123</v>
      </c>
      <c r="BR538" s="108" t="str">
        <f>IF(Tabela2[[#This Row],[Equipe do Ibama foi a campo? Houve sobrevoo do Poseidon?]] = "Sim", "PREENCHER","NA")</f>
        <v>NA</v>
      </c>
      <c r="BS538" s="108" t="str">
        <f>IF(Tabela2[[#This Row],[Se sim, foi emitida Ordem de Emergência? (informações vinculada à coluna CK)]] = "Sim", "PREENCHER","NA")</f>
        <v>NA</v>
      </c>
      <c r="BT538" s="108" t="str">
        <f>IF(Tabela2[[#This Row],[Foi elaborado Relatório de Vistoria pelo Ibama? (informações vinculada à coluna CK)]] = "Sim", "PREENCHER","NA")</f>
        <v>NA</v>
      </c>
      <c r="BU538" s="108" t="s">
        <v>123</v>
      </c>
      <c r="BV538" s="108" t="s">
        <v>123</v>
      </c>
      <c r="BW538" s="108" t="s">
        <v>123</v>
      </c>
      <c r="BX538" s="106"/>
      <c r="BY538" s="106"/>
      <c r="BZ538" s="104" t="str">
        <f>IF(Tabela2[[#This Row],[Data do documento de encerramento]]="NA","NA",IF(Tabela2[[#This Row],[Data do documento de encerramento]]="","Pendente de conclusão/ encerramento",_xlfn.DAYS(Tabela2[[#This Row],[Data do documento de encerramento]],J538)))</f>
        <v>Pendente de conclusão/ encerramento</v>
      </c>
      <c r="CA538" s="107"/>
      <c r="CB538" s="107"/>
      <c r="CC538" s="115"/>
      <c r="CD538" s="107"/>
      <c r="CE538" s="107"/>
      <c r="CF538" s="107"/>
    </row>
    <row r="539" spans="1:84" ht="30">
      <c r="A539" s="169">
        <v>20258454044</v>
      </c>
      <c r="B539" s="170" t="s">
        <v>9456</v>
      </c>
      <c r="C539" s="108" t="str">
        <f>VLOOKUP(Tabela2[[#This Row],[SIEMA]],Siema2025,4,FALSE)</f>
        <v>SP</v>
      </c>
      <c r="D539" s="106" t="str">
        <f>VLOOKUP(Tabela2[[#This Row],[SIEMA]],Siema2025,3,FALSE)</f>
        <v>Embu-Guaçu</v>
      </c>
      <c r="E539" s="106" t="str">
        <f>VLOOKUP(Tabela2[[#This Row],[SIEMA]],Siema2025,20,FALSE)</f>
        <v/>
      </c>
      <c r="F539" s="106"/>
      <c r="G539" s="106" t="s">
        <v>9457</v>
      </c>
      <c r="H539" s="106" t="s">
        <v>9458</v>
      </c>
      <c r="I539" s="104" t="s">
        <v>7120</v>
      </c>
      <c r="J539" s="105">
        <f>VLOOKUP(Tabela2[[#This Row],[SIEMA]],Siema2025,2,FALSE)</f>
        <v>45872</v>
      </c>
      <c r="K539" s="105" t="str">
        <f>VLOOKUP(Tabela2[[#This Row],[SIEMA]],Siema2025,16,FALSE)</f>
        <v>Domingo</v>
      </c>
      <c r="L539" s="106" t="str">
        <f>IF(Tabela2[[#This Row],[Data]]="","Sem Informação",VLOOKUP(MONTH(Tabela2[[#This Row],[Data]]),'[1]Validação de dados'!$I$1:$J$13,2,0))</f>
        <v>Agosto</v>
      </c>
      <c r="M539" s="104">
        <f>YEAR(Tabela2[[#This Row],[Data]])</f>
        <v>2025</v>
      </c>
      <c r="N539" s="105" t="str">
        <f>VLOOKUP(Tabela2[[#This Row],[SIEMA]],Siema2025,17,FALSE)</f>
        <v>Vespertino</v>
      </c>
      <c r="O539" s="105" t="str">
        <f>VLOOKUP(Tabela2[[#This Row],[SIEMA]],Siema2025,5,FALSE)</f>
        <v>Ferrovia</v>
      </c>
      <c r="P539" s="104" t="str">
        <f>VLOOKUP(Tabela2[[#This Row],[SIEMA]],Siema2025,21,FALSE)</f>
        <v>Vandalismo com abertura de vagão ferroviária graneleiro carregado com soja.</v>
      </c>
      <c r="Q539" s="104" t="s">
        <v>7127</v>
      </c>
      <c r="R539" s="104" t="s">
        <v>7127</v>
      </c>
      <c r="S539" s="107" t="s">
        <v>7451</v>
      </c>
      <c r="T539" s="104">
        <v>26.45</v>
      </c>
      <c r="U539" s="104" t="s">
        <v>7121</v>
      </c>
      <c r="V539" s="104" t="s">
        <v>7127</v>
      </c>
      <c r="W539" s="104"/>
      <c r="X539" s="113"/>
      <c r="Y539" s="109" t="str">
        <f>IF(W539="","", IF(W539="NC","", IF(W539="NE","", IF(W539="NA","",IFERROR(VLOOKUP(W539,Produtos!$A$1:$C$2319,2,FALSE),"Não Cadastrado")))))</f>
        <v/>
      </c>
      <c r="Z539" s="104" t="str">
        <f>VLOOKUP(Tabela2[[#This Row],[SIEMA]],Siema2025,11,FALSE)</f>
        <v/>
      </c>
      <c r="AA539" s="104" t="str">
        <f>VLOOKUP(Tabela2[[#This Row],[SIEMA]],Siema2025,12,FALSE)</f>
        <v/>
      </c>
      <c r="AB539" s="104" t="str">
        <f>IF(W539="","",IF(ISNUMBER(W539)=FALSE,"Não se aplica",IFERROR(VLOOKUP(W539,Produtos!$A$1:$C$2319,3,FALSE),"Não Cadastrado")))</f>
        <v/>
      </c>
      <c r="AC539" s="104"/>
      <c r="AD539" s="108"/>
      <c r="AE539" s="107" t="str">
        <f>IF(AC539="","", IF(AC539="NC","", IF(AC539="NE","", IF(AC539="NA","",IFERROR(VLOOKUP(AC539,Produtos!$A$1:$C$2319,2,FALSE),"Não Cadastrado")))))</f>
        <v/>
      </c>
      <c r="AF539" s="104"/>
      <c r="AG539" s="104"/>
      <c r="AH539" s="104" t="str">
        <f>IF(AC539="","",IF(ISNUMBER(AC539)=FALSE,"Não se aplica",IFERROR(VLOOKUP(AC539,Produtos!$A$1:$C$2319,3,FALSE),"Não Cadastrado")))</f>
        <v/>
      </c>
      <c r="AI539" s="104"/>
      <c r="AJ539" s="104" t="str">
        <f>VLOOKUP(Tabela2[[#This Row],[SIEMA]],Siema2025,26,FALSE)</f>
        <v>Ato criminoso caracterizado pela abertura de vagão graneleiro ferroviário carregado com soja.</v>
      </c>
      <c r="AK539" s="107" t="s">
        <v>7122</v>
      </c>
      <c r="AL539" s="107"/>
      <c r="AM539" s="107"/>
      <c r="AN539" s="108" t="str">
        <f>VLOOKUP(Tabela2[[#This Row],[SIEMA]],Siema2025,51,FALSE)</f>
        <v/>
      </c>
      <c r="AO539" s="108" t="str">
        <f>VLOOKUP(Tabela2[[#This Row],[SIEMA]],Siema2025,53,FALSE)</f>
        <v/>
      </c>
      <c r="AP539" s="108" t="str">
        <f>VLOOKUP(Tabela2[[#This Row],[SIEMA]],Siema2025,55,FALSE)</f>
        <v/>
      </c>
      <c r="AQ539" s="108" t="str">
        <f>VLOOKUP(Tabela2[[#This Row],[SIEMA]],Siema2025,57,FALSE)</f>
        <v/>
      </c>
      <c r="AR539" s="108" t="str">
        <f>VLOOKUP(Tabela2[[#This Row],[SIEMA]],Siema2025,59,FALSE)</f>
        <v/>
      </c>
      <c r="AS539" s="108" t="str">
        <f>VLOOKUP(Tabela2[[#This Row],[SIEMA]],Siema2025,61,FALSE)</f>
        <v/>
      </c>
      <c r="AT539" s="108" t="str">
        <f>VLOOKUP(Tabela2[[#This Row],[SIEMA]],Siema2025,63,FALSE)</f>
        <v/>
      </c>
      <c r="AU539" s="108" t="str">
        <f>VLOOKUP(Tabela2[[#This Row],[SIEMA]],Siema2025,65,FALSE)</f>
        <v>X</v>
      </c>
      <c r="AV539" s="108" t="str">
        <f>VLOOKUP(Tabela2[[#This Row],[SIEMA]],Siema2025,67,FALSE)</f>
        <v/>
      </c>
      <c r="AW539" s="108" t="str">
        <f>VLOOKUP(Tabela2[[#This Row],[SIEMA]],Siema2025,69,FALSE)</f>
        <v/>
      </c>
      <c r="AX539" s="108" t="str">
        <f>VLOOKUP(Tabela2[[#This Row],[SIEMA]],Siema2025,71,FALSE)</f>
        <v/>
      </c>
      <c r="AY539" s="108" t="str">
        <f>VLOOKUP(Tabela2[[#This Row],[SIEMA]],Siema2025,73,FALSE)</f>
        <v/>
      </c>
      <c r="AZ539" s="108" t="str">
        <f>VLOOKUP(Tabela2[[#This Row],[SIEMA]],Siema2025,75,FALSE)</f>
        <v/>
      </c>
      <c r="BA539" s="108" t="str">
        <f>VLOOKUP(Tabela2[[#This Row],[SIEMA]],Siema2025,77,FALSE)</f>
        <v/>
      </c>
      <c r="BB539" s="108" t="str">
        <f>VLOOKUP(Tabela2[[#This Row],[SIEMA]],Siema2025,79,FALSE)</f>
        <v/>
      </c>
      <c r="BC539" s="108" t="str">
        <f>IF(Tabela2[[#This Row],[Outro(s) ]] = "X", "PREENCHER","NA")</f>
        <v>NA</v>
      </c>
      <c r="BD539" s="108" t="str">
        <f>VLOOKUP(Tabela2[[#This Row],[SIEMA]],Siema2025,82,FALSE)</f>
        <v/>
      </c>
      <c r="BE539" s="108" t="str">
        <f>VLOOKUP(Tabela2[[#This Row],[SIEMA]],Siema2025,81,FALSE)</f>
        <v/>
      </c>
      <c r="BF539" s="110" t="s">
        <v>3066</v>
      </c>
      <c r="BG539" s="110" t="s">
        <v>7123</v>
      </c>
      <c r="BH539" s="111" t="str">
        <f>VLOOKUP(Tabela2[[#This Row],[SIEMA]],Siema2025,29,FALSE)</f>
        <v>02502844000166</v>
      </c>
      <c r="BI539" s="112" t="str">
        <f>VLOOKUP(Tabela2[[#This Row],[SIEMA]],Siema2025,107,FALSE)</f>
        <v>Não</v>
      </c>
      <c r="BJ539" s="107" t="s">
        <v>7099</v>
      </c>
      <c r="BK539" s="104" t="s">
        <v>2696</v>
      </c>
      <c r="BL539" s="166">
        <v>45880</v>
      </c>
      <c r="BM539" s="108">
        <f ca="1">IF(Tabela2[[#This Row],[Data de atendimento do Ibama (considerar o primeiro documento/ação)]]="",_xlfn.DAYS(TODAY(),J539),_xlfn.DAYS(Tabela2[[#This Row],[Data de atendimento do Ibama (considerar o primeiro documento/ação)]],J539))</f>
        <v>8</v>
      </c>
      <c r="BN539" s="108" t="str">
        <f>IF(Tabela2[[#This Row],[Atendido pelo Ibama ("Não" ou "Sim")]]="Não","Preencher", IF(Tabela2[[#This Row],[Atendido pelo Ibama ("Não" ou "Sim")]]="Sim","NA",""))</f>
        <v>NA</v>
      </c>
      <c r="BO539" s="114" t="s">
        <v>7100</v>
      </c>
      <c r="BP539" s="108" t="str">
        <f>IF(Tabela2[[#This Row],[Forma de atendimento (primeiro documento/ação)]]= "Outros (especificar)", "PREENCHER","NA")</f>
        <v>NA</v>
      </c>
      <c r="BQ539" s="106" t="s">
        <v>123</v>
      </c>
      <c r="BR539" s="108" t="str">
        <f>IF(Tabela2[[#This Row],[Equipe do Ibama foi a campo? Houve sobrevoo do Poseidon?]] = "Sim", "PREENCHER","NA")</f>
        <v>NA</v>
      </c>
      <c r="BS539" s="108" t="str">
        <f>IF(Tabela2[[#This Row],[Se sim, foi emitida Ordem de Emergência? (informações vinculada à coluna CK)]] = "Sim", "PREENCHER","NA")</f>
        <v>NA</v>
      </c>
      <c r="BT539" s="108" t="s">
        <v>7101</v>
      </c>
      <c r="BU539" s="108" t="s">
        <v>2696</v>
      </c>
      <c r="BV539" s="108" t="s">
        <v>123</v>
      </c>
      <c r="BW539" s="108" t="s">
        <v>2696</v>
      </c>
      <c r="BX539" s="106" t="s">
        <v>7102</v>
      </c>
      <c r="BY539" s="140">
        <v>46098</v>
      </c>
      <c r="BZ539" s="104">
        <f>IF(Tabela2[[#This Row],[Data do documento de encerramento]]="NA","NA",IF(Tabela2[[#This Row],[Data do documento de encerramento]]="","Pendente de conclusão/ encerramento",_xlfn.DAYS(Tabela2[[#This Row],[Data do documento de encerramento]],J539)))</f>
        <v>226</v>
      </c>
      <c r="CA539" s="107" t="s">
        <v>8945</v>
      </c>
      <c r="CB539" s="107"/>
      <c r="CC539" s="115"/>
      <c r="CD539" s="107"/>
      <c r="CE539" s="107"/>
      <c r="CF539" s="107"/>
    </row>
    <row r="540" spans="1:84" ht="60">
      <c r="A540" s="169">
        <v>20258461242</v>
      </c>
      <c r="B540" s="170" t="s">
        <v>9459</v>
      </c>
      <c r="C540" s="108" t="str">
        <f>VLOOKUP(Tabela2[[#This Row],[SIEMA]],Siema2025,4,FALSE)</f>
        <v xml:space="preserve"> MT</v>
      </c>
      <c r="D540" s="106" t="str">
        <f>VLOOKUP(Tabela2[[#This Row],[SIEMA]],Siema2025,3,FALSE)</f>
        <v xml:space="preserve">Itiquira </v>
      </c>
      <c r="E540" s="106" t="str">
        <f>VLOOKUP(Tabela2[[#This Row],[SIEMA]],Siema2025,20,FALSE)</f>
        <v>Km 637+532</v>
      </c>
      <c r="F540" s="106"/>
      <c r="G540" s="106" t="s">
        <v>9460</v>
      </c>
      <c r="H540" s="106" t="s">
        <v>9461</v>
      </c>
      <c r="I540" s="104" t="s">
        <v>7120</v>
      </c>
      <c r="J540" s="105">
        <f>VLOOKUP(Tabela2[[#This Row],[SIEMA]],Siema2025,2,FALSE)</f>
        <v>45873</v>
      </c>
      <c r="K540" s="105" t="str">
        <f>VLOOKUP(Tabela2[[#This Row],[SIEMA]],Siema2025,16,FALSE)</f>
        <v>Segunda</v>
      </c>
      <c r="L540" s="106" t="str">
        <f>IF(Tabela2[[#This Row],[Data]]="","Sem Informação",VLOOKUP(MONTH(Tabela2[[#This Row],[Data]]),'[1]Validação de dados'!$I$1:$J$13,2,0))</f>
        <v>Agosto</v>
      </c>
      <c r="M540" s="104">
        <f>YEAR(Tabela2[[#This Row],[Data]])</f>
        <v>2025</v>
      </c>
      <c r="N540" s="105" t="str">
        <f>VLOOKUP(Tabela2[[#This Row],[SIEMA]],Siema2025,17,FALSE)</f>
        <v>Matutino</v>
      </c>
      <c r="O540" s="105" t="str">
        <f>VLOOKUP(Tabela2[[#This Row],[SIEMA]],Siema2025,5,FALSE)</f>
        <v>Ferrovia</v>
      </c>
      <c r="P540" s="104" t="str">
        <f>VLOOKUP(Tabela2[[#This Row],[SIEMA]],Siema2025,21,FALSE)</f>
        <v>Tombamento de vagão.</v>
      </c>
      <c r="Q540" s="104" t="s">
        <v>7127</v>
      </c>
      <c r="R540" s="104" t="s">
        <v>7127</v>
      </c>
      <c r="S540" s="107" t="s">
        <v>9462</v>
      </c>
      <c r="T540" s="104" t="str">
        <f>VLOOKUP(Tabela2[[#This Row],[SIEMA]],Siema2025,11,FALSE)</f>
        <v/>
      </c>
      <c r="U540" s="104" t="str">
        <f>VLOOKUP(Tabela2[[#This Row],[SIEMA]],Siema2025,12,FALSE)</f>
        <v/>
      </c>
      <c r="V540" s="104" t="s">
        <v>7127</v>
      </c>
      <c r="W540" s="104" t="s">
        <v>7127</v>
      </c>
      <c r="X540" s="113" t="str">
        <f>IF(Tabela2[[#This Row],[Origem do acidente]] = "Plataforma", "PREENCHER","NA")</f>
        <v>NA</v>
      </c>
      <c r="Y540" s="109" t="s">
        <v>9463</v>
      </c>
      <c r="Z540" s="104" t="str">
        <f>VLOOKUP(Tabela2[[#This Row],[SIEMA]],Siema2025,11,FALSE)</f>
        <v/>
      </c>
      <c r="AA540" s="104" t="str">
        <f>VLOOKUP(Tabela2[[#This Row],[SIEMA]],Siema2025,12,FALSE)</f>
        <v/>
      </c>
      <c r="AB540" s="104" t="s">
        <v>7127</v>
      </c>
      <c r="AC540" s="104"/>
      <c r="AD540" s="108"/>
      <c r="AE540" s="107" t="str">
        <f>IF(AC540="","", IF(AC540="NC","", IF(AC540="NE","", IF(AC540="NA","",IFERROR(VLOOKUP(AC540,Produtos!$A$1:$C$2319,2,FALSE),"Não Cadastrado")))))</f>
        <v/>
      </c>
      <c r="AF540" s="104"/>
      <c r="AG540" s="104"/>
      <c r="AH540" s="104" t="str">
        <f>IF(AC540="","",IF(ISNUMBER(AC540)=FALSE,"Não se aplica",IFERROR(VLOOKUP(AC540,Produtos!$A$1:$C$2319,3,FALSE),"Não Cadastrado")))</f>
        <v/>
      </c>
      <c r="AI540" s="104"/>
      <c r="AJ540" s="104" t="str">
        <f>VLOOKUP(Tabela2[[#This Row],[SIEMA]],Siema2025,26,FALSE)</f>
        <v>As causas do acidente estão sendo investigadas pelas áreas responsáveis Rumo.</v>
      </c>
      <c r="AK540" s="107" t="s">
        <v>7112</v>
      </c>
      <c r="AL540" s="107"/>
      <c r="AM540" s="107"/>
      <c r="AN540" s="108" t="str">
        <f>VLOOKUP(Tabela2[[#This Row],[SIEMA]],Siema2025,51,FALSE)</f>
        <v/>
      </c>
      <c r="AO540" s="108" t="str">
        <f>VLOOKUP(Tabela2[[#This Row],[SIEMA]],Siema2025,53,FALSE)</f>
        <v/>
      </c>
      <c r="AP540" s="108" t="str">
        <f>VLOOKUP(Tabela2[[#This Row],[SIEMA]],Siema2025,55,FALSE)</f>
        <v/>
      </c>
      <c r="AQ540" s="108" t="str">
        <f>VLOOKUP(Tabela2[[#This Row],[SIEMA]],Siema2025,57,FALSE)</f>
        <v/>
      </c>
      <c r="AR540" s="108" t="str">
        <f>VLOOKUP(Tabela2[[#This Row],[SIEMA]],Siema2025,59,FALSE)</f>
        <v/>
      </c>
      <c r="AS540" s="108" t="str">
        <f>VLOOKUP(Tabela2[[#This Row],[SIEMA]],Siema2025,61,FALSE)</f>
        <v/>
      </c>
      <c r="AT540" s="108" t="str">
        <f>VLOOKUP(Tabela2[[#This Row],[SIEMA]],Siema2025,63,FALSE)</f>
        <v/>
      </c>
      <c r="AU540" s="108" t="s">
        <v>7132</v>
      </c>
      <c r="AV540" s="108" t="str">
        <f>VLOOKUP(Tabela2[[#This Row],[SIEMA]],Siema2025,67,FALSE)</f>
        <v/>
      </c>
      <c r="AW540" s="108" t="str">
        <f>VLOOKUP(Tabela2[[#This Row],[SIEMA]],Siema2025,69,FALSE)</f>
        <v/>
      </c>
      <c r="AX540" s="108" t="str">
        <f>VLOOKUP(Tabela2[[#This Row],[SIEMA]],Siema2025,71,FALSE)</f>
        <v/>
      </c>
      <c r="AY540" s="108" t="str">
        <f>VLOOKUP(Tabela2[[#This Row],[SIEMA]],Siema2025,73,FALSE)</f>
        <v/>
      </c>
      <c r="AZ540" s="108" t="str">
        <f>VLOOKUP(Tabela2[[#This Row],[SIEMA]],Siema2025,75,FALSE)</f>
        <v/>
      </c>
      <c r="BA540" s="108" t="str">
        <f>VLOOKUP(Tabela2[[#This Row],[SIEMA]],Siema2025,77,FALSE)</f>
        <v/>
      </c>
      <c r="BB540" s="108" t="str">
        <f>VLOOKUP(Tabela2[[#This Row],[SIEMA]],Siema2025,79,FALSE)</f>
        <v/>
      </c>
      <c r="BC540" s="108" t="str">
        <f>IF(Tabela2[[#This Row],[Outro(s) ]] = "X", "PREENCHER","NA")</f>
        <v>NA</v>
      </c>
      <c r="BD540" s="108"/>
      <c r="BE540" s="108" t="str">
        <f>VLOOKUP(Tabela2[[#This Row],[SIEMA]],Siema2025,81,FALSE)</f>
        <v/>
      </c>
      <c r="BF540" s="110" t="s">
        <v>3066</v>
      </c>
      <c r="BG540" s="110" t="s">
        <v>8656</v>
      </c>
      <c r="BH540" s="111" t="str">
        <f>VLOOKUP(Tabela2[[#This Row],[SIEMA]],Siema2025,29,FALSE)</f>
        <v>24962466000136</v>
      </c>
      <c r="BI540" s="112" t="str">
        <f>VLOOKUP(Tabela2[[#This Row],[SIEMA]],Siema2025,107,FALSE)</f>
        <v>Não</v>
      </c>
      <c r="BJ540" s="107" t="s">
        <v>7099</v>
      </c>
      <c r="BK540" s="104" t="s">
        <v>2696</v>
      </c>
      <c r="BL540" s="166">
        <v>45884</v>
      </c>
      <c r="BM540" s="108">
        <f ca="1">IF(Tabela2[[#This Row],[Data de atendimento do Ibama (considerar o primeiro documento/ação)]]="",_xlfn.DAYS(TODAY(),J540),_xlfn.DAYS(Tabela2[[#This Row],[Data de atendimento do Ibama (considerar o primeiro documento/ação)]],J540))</f>
        <v>11</v>
      </c>
      <c r="BN540" s="108" t="str">
        <f>IF(Tabela2[[#This Row],[Atendido pelo Ibama ("Não" ou "Sim")]]="Não","Preencher", IF(Tabela2[[#This Row],[Atendido pelo Ibama ("Não" ou "Sim")]]="Sim","NA",""))</f>
        <v>NA</v>
      </c>
      <c r="BO540" s="114" t="s">
        <v>7124</v>
      </c>
      <c r="BP540" s="108" t="s">
        <v>9464</v>
      </c>
      <c r="BQ540" s="106"/>
      <c r="BR540" s="108" t="s">
        <v>2696</v>
      </c>
      <c r="BS540" s="108" t="s">
        <v>123</v>
      </c>
      <c r="BT540" s="108" t="s">
        <v>7101</v>
      </c>
      <c r="BU540" s="108" t="s">
        <v>123</v>
      </c>
      <c r="BV540" s="108" t="s">
        <v>123</v>
      </c>
      <c r="BW540" s="108" t="s">
        <v>123</v>
      </c>
      <c r="BX540" s="106"/>
      <c r="BY540" s="106"/>
      <c r="BZ540" s="104" t="str">
        <f>IF(Tabela2[[#This Row],[Data do documento de encerramento]]="NA","NA",IF(Tabela2[[#This Row],[Data do documento de encerramento]]="","Pendente de conclusão/ encerramento",_xlfn.DAYS(Tabela2[[#This Row],[Data do documento de encerramento]],J540)))</f>
        <v>Pendente de conclusão/ encerramento</v>
      </c>
      <c r="CA540" s="107" t="s">
        <v>9465</v>
      </c>
      <c r="CB540" s="107"/>
      <c r="CC540" s="107"/>
      <c r="CD540" s="107"/>
      <c r="CE540" s="107"/>
      <c r="CF540" s="107"/>
    </row>
    <row r="541" spans="1:84" ht="45.75">
      <c r="A541" s="169">
        <v>20258539645</v>
      </c>
      <c r="B541" s="170" t="s">
        <v>9466</v>
      </c>
      <c r="C541" s="108" t="str">
        <f>VLOOKUP(Tabela2[[#This Row],[SIEMA]],Siema2025,4,FALSE)</f>
        <v xml:space="preserve"> PR</v>
      </c>
      <c r="D541" s="106" t="str">
        <f>VLOOKUP(Tabela2[[#This Row],[SIEMA]],Siema2025,3,FALSE)</f>
        <v xml:space="preserve">Tibagi </v>
      </c>
      <c r="E541" s="106" t="s">
        <v>8914</v>
      </c>
      <c r="F541" s="106" t="s">
        <v>9467</v>
      </c>
      <c r="G541" s="106" t="s">
        <v>9468</v>
      </c>
      <c r="H541" s="106" t="s">
        <v>9469</v>
      </c>
      <c r="I541" s="104" t="s">
        <v>7120</v>
      </c>
      <c r="J541" s="105">
        <f>VLOOKUP(Tabela2[[#This Row],[SIEMA]],Siema2025,2,FALSE)</f>
        <v>45873</v>
      </c>
      <c r="K541" s="105" t="str">
        <f>VLOOKUP(Tabela2[[#This Row],[SIEMA]],Siema2025,16,FALSE)</f>
        <v>Segunda</v>
      </c>
      <c r="L541" s="106" t="str">
        <f>IF(Tabela2[[#This Row],[Data]]="","Sem Informação",VLOOKUP(MONTH(Tabela2[[#This Row],[Data]]),'[1]Validação de dados'!$I$1:$J$13,2,0))</f>
        <v>Agosto</v>
      </c>
      <c r="M541" s="104">
        <f>YEAR(Tabela2[[#This Row],[Data]])</f>
        <v>2025</v>
      </c>
      <c r="N541" s="105" t="str">
        <f>VLOOKUP(Tabela2[[#This Row],[SIEMA]],Siema2025,17,FALSE)</f>
        <v>Vespertino</v>
      </c>
      <c r="O541" s="105" t="str">
        <f>VLOOKUP(Tabela2[[#This Row],[SIEMA]],Siema2025,5,FALSE)</f>
        <v>Rodovia</v>
      </c>
      <c r="P541" s="104" t="str">
        <f>VLOOKUP(Tabela2[[#This Row],[SIEMA]],Siema2025,21,FALSE)</f>
        <v>Carreta carregada com Etanol pegou fogo</v>
      </c>
      <c r="Q541" s="104">
        <v>1170</v>
      </c>
      <c r="R541" s="104" t="str">
        <f>VLOOKUP(Tabela2[[#This Row],[SIEMA]],Siema2025,10,FALSE)</f>
        <v/>
      </c>
      <c r="S541" s="107" t="str">
        <f>IF(Q541="","", IF(Q541="NC","", IF(Q541="NE","", IF(Q541="NA","",IFERROR(VLOOKUP(Q541,[1]Produtos!$A$1:$C$2319,2,FALSE),"Não Cadastrado")))))</f>
        <v>ÁLCOOL ETÍLICO, ETANOL</v>
      </c>
      <c r="T541" s="104">
        <v>41894</v>
      </c>
      <c r="U541" s="104" t="s">
        <v>648</v>
      </c>
      <c r="V541" s="104">
        <f>IF(Q541="","",IF(ISNUMBER(Q541)=FALSE,"Não se aplica",IFERROR(VLOOKUP(Q541,Produtos!$A$1:$C$2319,3,FALSE),"Não Cadastrado")))</f>
        <v>3</v>
      </c>
      <c r="W541" s="104" t="str">
        <f>VLOOKUP(Tabela2[[#This Row],[SIEMA]],Siema2025,10,FALSE)</f>
        <v/>
      </c>
      <c r="X541" s="113" t="str">
        <f>IF(Tabela2[[#This Row],[Origem do acidente]] = "Plataforma", "PREENCHER","NA")</f>
        <v>NA</v>
      </c>
      <c r="Y541" s="109" t="str">
        <f>IF(W541="","", IF(W541="NC","", IF(W541="NE","", IF(W541="NA","",IFERROR(VLOOKUP(W541,Produtos!$A$1:$C$2319,2,FALSE),"Não Cadastrado")))))</f>
        <v/>
      </c>
      <c r="Z541" s="104" t="str">
        <f>VLOOKUP(Tabela2[[#This Row],[SIEMA]],Siema2025,11,FALSE)</f>
        <v xml:space="preserve"> </v>
      </c>
      <c r="AA541" s="104" t="str">
        <f>VLOOKUP(Tabela2[[#This Row],[SIEMA]],Siema2025,12,FALSE)</f>
        <v xml:space="preserve"> </v>
      </c>
      <c r="AB541" s="104" t="str">
        <f>IF(W541="","",IF(ISNUMBER(W541)=FALSE,"Não se aplica",IFERROR(VLOOKUP(W541,Produtos!$A$1:$C$2319,3,FALSE),"Não Cadastrado")))</f>
        <v/>
      </c>
      <c r="AC541" s="104"/>
      <c r="AD541" s="108" t="str">
        <f>IF(Tabela2[[#This Row],[Origem do acidente]] = "Plataforma", "PREENCHER","NA")</f>
        <v>NA</v>
      </c>
      <c r="AE541" s="107" t="str">
        <f>IF(AC541="","", IF(AC541="NC","", IF(AC541="NE","", IF(AC541="NA","",IFERROR(VLOOKUP(AC541,Produtos!$A$1:$C$2319,2,FALSE),"Não Cadastrado")))))</f>
        <v/>
      </c>
      <c r="AF541" s="104"/>
      <c r="AG541" s="104"/>
      <c r="AH541" s="104" t="str">
        <f>IF(AC541="","",IF(ISNUMBER(AC541)=FALSE,"Não se aplica",IFERROR(VLOOKUP(AC541,Produtos!$A$1:$C$2319,3,FALSE),"Não Cadastrado")))</f>
        <v/>
      </c>
      <c r="AI541" s="104"/>
      <c r="AJ541" s="104" t="str">
        <f>VLOOKUP(Tabela2[[#This Row],[SIEMA]],Siema2025,26,FALSE)</f>
        <v>Veículo trafegava na faixa 3, quando por motivos a serem esclarecidos, perdeu controle da direção vindo a sofrer o tombamento pelo gramado lateral,
após permanecendo no gramado lateral em posição de tombamento.</v>
      </c>
      <c r="AK541" s="107" t="s">
        <v>7358</v>
      </c>
      <c r="AL541" s="107" t="s">
        <v>7180</v>
      </c>
      <c r="AM541" s="107"/>
      <c r="AN541" s="108" t="str">
        <f>VLOOKUP(Tabela2[[#This Row],[SIEMA]],Siema2025,51,FALSE)</f>
        <v>X</v>
      </c>
      <c r="AO541" s="108" t="str">
        <f>VLOOKUP(Tabela2[[#This Row],[SIEMA]],Siema2025,53,FALSE)</f>
        <v/>
      </c>
      <c r="AP541" s="108" t="str">
        <f>VLOOKUP(Tabela2[[#This Row],[SIEMA]],Siema2025,55,FALSE)</f>
        <v/>
      </c>
      <c r="AQ541" s="108" t="str">
        <f>VLOOKUP(Tabela2[[#This Row],[SIEMA]],Siema2025,57,FALSE)</f>
        <v/>
      </c>
      <c r="AR541" s="108" t="str">
        <f>VLOOKUP(Tabela2[[#This Row],[SIEMA]],Siema2025,59,FALSE)</f>
        <v/>
      </c>
      <c r="AS541" s="108" t="str">
        <f>VLOOKUP(Tabela2[[#This Row],[SIEMA]],Siema2025,61,FALSE)</f>
        <v/>
      </c>
      <c r="AT541" s="108" t="str">
        <f>VLOOKUP(Tabela2[[#This Row],[SIEMA]],Siema2025,63,FALSE)</f>
        <v/>
      </c>
      <c r="AU541" s="108" t="s">
        <v>7181</v>
      </c>
      <c r="AV541" s="108" t="str">
        <f>VLOOKUP(Tabela2[[#This Row],[SIEMA]],Siema2025,67,FALSE)</f>
        <v/>
      </c>
      <c r="AW541" s="108" t="str">
        <f>VLOOKUP(Tabela2[[#This Row],[SIEMA]],Siema2025,69,FALSE)</f>
        <v/>
      </c>
      <c r="AX541" s="108" t="s">
        <v>7181</v>
      </c>
      <c r="AY541" s="108" t="str">
        <f>VLOOKUP(Tabela2[[#This Row],[SIEMA]],Siema2025,73,FALSE)</f>
        <v/>
      </c>
      <c r="AZ541" s="108" t="str">
        <f>VLOOKUP(Tabela2[[#This Row],[SIEMA]],Siema2025,75,FALSE)</f>
        <v/>
      </c>
      <c r="BA541" s="108" t="str">
        <f>VLOOKUP(Tabela2[[#This Row],[SIEMA]],Siema2025,77,FALSE)</f>
        <v/>
      </c>
      <c r="BB541" s="108" t="str">
        <f>VLOOKUP(Tabela2[[#This Row],[SIEMA]],Siema2025,79,FALSE)</f>
        <v/>
      </c>
      <c r="BC541" s="108" t="str">
        <f>IF(Tabela2[[#This Row],[Outro(s) ]] = "X", "PREENCHER","NA")</f>
        <v>NA</v>
      </c>
      <c r="BD541" s="108" t="str">
        <f>VLOOKUP(Tabela2[[#This Row],[SIEMA]],Siema2025,82,FALSE)</f>
        <v/>
      </c>
      <c r="BE541" s="108" t="str">
        <f>VLOOKUP(Tabela2[[#This Row],[SIEMA]],Siema2025,81,FALSE)</f>
        <v/>
      </c>
      <c r="BF541" s="110" t="str">
        <f>VLOOKUP(Tabela2[[#This Row],[SIEMA]],Siema2025,28,FALSE)</f>
        <v>CCR PRVias S.A.</v>
      </c>
      <c r="BG541" s="110"/>
      <c r="BH541" s="111" t="str">
        <f>VLOOKUP(Tabela2[[#This Row],[SIEMA]],Siema2025,29,FALSE)</f>
        <v>59196897000113</v>
      </c>
      <c r="BI541" s="112" t="s">
        <v>2696</v>
      </c>
      <c r="BJ541" s="107" t="s">
        <v>7099</v>
      </c>
      <c r="BK541" s="104" t="s">
        <v>2696</v>
      </c>
      <c r="BL541" s="166">
        <v>45981</v>
      </c>
      <c r="BM541" s="108">
        <f ca="1">IF(Tabela2[[#This Row],[Data de atendimento do Ibama (considerar o primeiro documento/ação)]]="",_xlfn.DAYS(TODAY(),J541),_xlfn.DAYS(Tabela2[[#This Row],[Data de atendimento do Ibama (considerar o primeiro documento/ação)]],J541))</f>
        <v>108</v>
      </c>
      <c r="BN541" s="108" t="str">
        <f>IF(Tabela2[[#This Row],[Atendido pelo Ibama ("Não" ou "Sim")]]="Não","Preencher", IF(Tabela2[[#This Row],[Atendido pelo Ibama ("Não" ou "Sim")]]="Sim","NA",""))</f>
        <v>NA</v>
      </c>
      <c r="BO541" s="114" t="s">
        <v>7124</v>
      </c>
      <c r="BP541" s="108" t="s">
        <v>9419</v>
      </c>
      <c r="BQ541" s="106" t="s">
        <v>123</v>
      </c>
      <c r="BR541" s="108" t="str">
        <f>IF(Tabela2[[#This Row],[Equipe do Ibama foi a campo? Houve sobrevoo do Poseidon?]] = "Sim", "PREENCHER","NA")</f>
        <v>NA</v>
      </c>
      <c r="BS541" s="108" t="str">
        <f>IF(Tabela2[[#This Row],[Se sim, foi emitida Ordem de Emergência? (informações vinculada à coluna CK)]] = "Sim", "PREENCHER","NA")</f>
        <v>NA</v>
      </c>
      <c r="BT541" s="108" t="s">
        <v>7101</v>
      </c>
      <c r="BU541" s="108" t="s">
        <v>2696</v>
      </c>
      <c r="BV541" s="108" t="s">
        <v>123</v>
      </c>
      <c r="BW541" s="108" t="s">
        <v>2696</v>
      </c>
      <c r="BX541" s="106" t="s">
        <v>7102</v>
      </c>
      <c r="BY541" s="140">
        <v>45981</v>
      </c>
      <c r="BZ541" s="104">
        <f>IF(Tabela2[[#This Row],[Data do documento de encerramento]]="NA","NA",IF(Tabela2[[#This Row],[Data do documento de encerramento]]="","Pendente de conclusão/ encerramento",_xlfn.DAYS(Tabela2[[#This Row],[Data do documento de encerramento]],J541)))</f>
        <v>108</v>
      </c>
      <c r="CA541" s="107" t="s">
        <v>9470</v>
      </c>
      <c r="CB541" s="107"/>
      <c r="CC541" s="107"/>
      <c r="CD541" s="107"/>
      <c r="CE541" s="107"/>
      <c r="CF541" s="107"/>
    </row>
    <row r="542" spans="1:84" ht="45.75">
      <c r="A542" s="169">
        <v>20258761217</v>
      </c>
      <c r="B542" s="170" t="s">
        <v>9471</v>
      </c>
      <c r="C542" s="108" t="str">
        <f>VLOOKUP(Tabela2[[#This Row],[SIEMA]],Siema2025,4,FALSE)</f>
        <v xml:space="preserve"> MG</v>
      </c>
      <c r="D542" s="106" t="str">
        <f>VLOOKUP(Tabela2[[#This Row],[SIEMA]],Siema2025,3,FALSE)</f>
        <v xml:space="preserve">Ouro Preto </v>
      </c>
      <c r="E542" s="106" t="str">
        <f>VLOOKUP(Tabela2[[#This Row],[SIEMA]],Siema2025,20,FALSE)</f>
        <v>Rua Passa Dez n 910</v>
      </c>
      <c r="F542" s="106"/>
      <c r="G542" s="106" t="s">
        <v>9472</v>
      </c>
      <c r="H542" s="106" t="s">
        <v>9473</v>
      </c>
      <c r="I542" s="104" t="s">
        <v>7120</v>
      </c>
      <c r="J542" s="105">
        <f>VLOOKUP(Tabela2[[#This Row],[SIEMA]],Siema2025,2,FALSE)</f>
        <v>45873</v>
      </c>
      <c r="K542" s="105" t="str">
        <f>VLOOKUP(Tabela2[[#This Row],[SIEMA]],Siema2025,16,FALSE)</f>
        <v>Segunda</v>
      </c>
      <c r="L542" s="106" t="str">
        <f>IF(Tabela2[[#This Row],[Data]]="","Sem Informação",VLOOKUP(MONTH(Tabela2[[#This Row],[Data]]),'[1]Validação de dados'!$I$1:$J$13,2,0))</f>
        <v>Agosto</v>
      </c>
      <c r="M542" s="104">
        <f>YEAR(Tabela2[[#This Row],[Data]])</f>
        <v>2025</v>
      </c>
      <c r="N542" s="105" t="str">
        <f>VLOOKUP(Tabela2[[#This Row],[SIEMA]],Siema2025,17,FALSE)</f>
        <v>Vespertino</v>
      </c>
      <c r="O542" s="105" t="str">
        <f>VLOOKUP(Tabela2[[#This Row],[SIEMA]],Siema2025,5,FALSE)</f>
        <v>Rodovia</v>
      </c>
      <c r="P542" s="104" t="str">
        <f>VLOOKUP(Tabela2[[#This Row],[SIEMA]],Siema2025,21,FALSE)</f>
        <v>Transporte Rodoviário</v>
      </c>
      <c r="Q542" s="104">
        <v>1760</v>
      </c>
      <c r="R542" s="104" t="str">
        <f>VLOOKUP(Tabela2[[#This Row],[SIEMA]],Siema2025,10,FALSE)</f>
        <v/>
      </c>
      <c r="S542" s="107" t="str">
        <f>IF(Q542="","", IF(Q542="NC","", IF(Q542="NE","", IF(Q542="NA","",IFERROR(VLOOKUP(Q542,[1]Produtos!$A$1:$C$2319,2,FALSE),"Não Cadastrado")))))</f>
        <v>LÍQUIDO CORROSIVO, N.E.</v>
      </c>
      <c r="T542" s="104" t="s">
        <v>6834</v>
      </c>
      <c r="U542" s="104" t="s">
        <v>7062</v>
      </c>
      <c r="V542" s="104">
        <f>IF(Q542="","",IF(ISNUMBER(Q542)=FALSE,"Não se aplica",IFERROR(VLOOKUP(Q542,Produtos!$A$1:$C$2319,3,FALSE),"Não Cadastrado")))</f>
        <v>8</v>
      </c>
      <c r="W542" s="104" t="str">
        <f>VLOOKUP(Tabela2[[#This Row],[SIEMA]],Siema2025,10,FALSE)</f>
        <v/>
      </c>
      <c r="X542" s="113" t="str">
        <f>IF(Tabela2[[#This Row],[Origem do acidente]] = "Plataforma", "PREENCHER","NA")</f>
        <v>NA</v>
      </c>
      <c r="Y542" s="109" t="str">
        <f>IF(W542="","", IF(W542="NC","", IF(W542="NE","", IF(W542="NA","",IFERROR(VLOOKUP(W542,Produtos!$A$1:$C$2319,2,FALSE),"Não Cadastrado")))))</f>
        <v/>
      </c>
      <c r="Z542" s="104" t="str">
        <f>VLOOKUP(Tabela2[[#This Row],[SIEMA]],Siema2025,11,FALSE)</f>
        <v xml:space="preserve"> </v>
      </c>
      <c r="AA542" s="104" t="str">
        <f>VLOOKUP(Tabela2[[#This Row],[SIEMA]],Siema2025,12,FALSE)</f>
        <v xml:space="preserve"> </v>
      </c>
      <c r="AB542" s="104" t="str">
        <f>IF(W542="","",IF(ISNUMBER(W542)=FALSE,"Não se aplica",IFERROR(VLOOKUP(W542,Produtos!$A$1:$C$2319,3,FALSE),"Não Cadastrado")))</f>
        <v/>
      </c>
      <c r="AC542" s="104"/>
      <c r="AD542" s="108" t="str">
        <f>IF(Tabela2[[#This Row],[Origem do acidente]] = "Plataforma", "PREENCHER","NA")</f>
        <v>NA</v>
      </c>
      <c r="AE542" s="107" t="str">
        <f>IF(AC542="","", IF(AC542="NC","", IF(AC542="NE","", IF(AC542="NA","",IFERROR(VLOOKUP(AC542,Produtos!$A$1:$C$2319,2,FALSE),"Não Cadastrado")))))</f>
        <v/>
      </c>
      <c r="AF542" s="104"/>
      <c r="AG542" s="104"/>
      <c r="AH542" s="104" t="str">
        <f>IF(AC542="","",IF(ISNUMBER(AC542)=FALSE,"Não se aplica",IFERROR(VLOOKUP(AC542,Produtos!$A$1:$C$2319,3,FALSE),"Não Cadastrado")))</f>
        <v/>
      </c>
      <c r="AI542" s="104"/>
      <c r="AJ542" s="104" t="str">
        <f>VLOOKUP(Tabela2[[#This Row],[SIEMA]],Siema2025,26,FALSE)</f>
        <v>Tombamento seguido de derramamento da carga</v>
      </c>
      <c r="AK542" s="107" t="s">
        <v>6834</v>
      </c>
      <c r="AL542" s="107" t="s">
        <v>7180</v>
      </c>
      <c r="AM542" s="107"/>
      <c r="AN542" s="108" t="str">
        <f>VLOOKUP(Tabela2[[#This Row],[SIEMA]],Siema2025,51,FALSE)</f>
        <v/>
      </c>
      <c r="AO542" s="108" t="str">
        <f>VLOOKUP(Tabela2[[#This Row],[SIEMA]],Siema2025,53,FALSE)</f>
        <v/>
      </c>
      <c r="AP542" s="108" t="str">
        <f>VLOOKUP(Tabela2[[#This Row],[SIEMA]],Siema2025,55,FALSE)</f>
        <v/>
      </c>
      <c r="AQ542" s="108" t="str">
        <f>VLOOKUP(Tabela2[[#This Row],[SIEMA]],Siema2025,57,FALSE)</f>
        <v>X</v>
      </c>
      <c r="AR542" s="108" t="str">
        <f>VLOOKUP(Tabela2[[#This Row],[SIEMA]],Siema2025,59,FALSE)</f>
        <v/>
      </c>
      <c r="AS542" s="108" t="str">
        <f>VLOOKUP(Tabela2[[#This Row],[SIEMA]],Siema2025,61,FALSE)</f>
        <v/>
      </c>
      <c r="AT542" s="108" t="str">
        <f>VLOOKUP(Tabela2[[#This Row],[SIEMA]],Siema2025,63,FALSE)</f>
        <v/>
      </c>
      <c r="AU542" s="108" t="str">
        <f>VLOOKUP(Tabela2[[#This Row],[SIEMA]],Siema2025,65,FALSE)</f>
        <v>X</v>
      </c>
      <c r="AV542" s="108" t="str">
        <f>VLOOKUP(Tabela2[[#This Row],[SIEMA]],Siema2025,67,FALSE)</f>
        <v/>
      </c>
      <c r="AW542" s="108" t="str">
        <f>VLOOKUP(Tabela2[[#This Row],[SIEMA]],Siema2025,69,FALSE)</f>
        <v/>
      </c>
      <c r="AX542" s="108" t="str">
        <f>VLOOKUP(Tabela2[[#This Row],[SIEMA]],Siema2025,71,FALSE)</f>
        <v/>
      </c>
      <c r="AY542" s="108" t="str">
        <f>VLOOKUP(Tabela2[[#This Row],[SIEMA]],Siema2025,73,FALSE)</f>
        <v/>
      </c>
      <c r="AZ542" s="108" t="str">
        <f>VLOOKUP(Tabela2[[#This Row],[SIEMA]],Siema2025,75,FALSE)</f>
        <v/>
      </c>
      <c r="BA542" s="108" t="str">
        <f>VLOOKUP(Tabela2[[#This Row],[SIEMA]],Siema2025,77,FALSE)</f>
        <v/>
      </c>
      <c r="BB542" s="108" t="str">
        <f>VLOOKUP(Tabela2[[#This Row],[SIEMA]],Siema2025,79,FALSE)</f>
        <v/>
      </c>
      <c r="BC542" s="108" t="str">
        <f>IF(Tabela2[[#This Row],[Outro(s) ]] = "X", "PREENCHER","NA")</f>
        <v>NA</v>
      </c>
      <c r="BD542" s="108" t="str">
        <f>VLOOKUP(Tabela2[[#This Row],[SIEMA]],Siema2025,82,FALSE)</f>
        <v/>
      </c>
      <c r="BE542" s="108" t="str">
        <f>VLOOKUP(Tabela2[[#This Row],[SIEMA]],Siema2025,81,FALSE)</f>
        <v/>
      </c>
      <c r="BF542" s="110" t="s">
        <v>6834</v>
      </c>
      <c r="BG542" s="110"/>
      <c r="BH542" s="111" t="s">
        <v>6834</v>
      </c>
      <c r="BI542" s="112" t="str">
        <f>VLOOKUP(Tabela2[[#This Row],[SIEMA]],Siema2025,107,FALSE)</f>
        <v>Não</v>
      </c>
      <c r="BJ542" s="107" t="s">
        <v>7099</v>
      </c>
      <c r="BK542" s="104" t="s">
        <v>2696</v>
      </c>
      <c r="BL542" s="140">
        <v>45877</v>
      </c>
      <c r="BM542" s="108">
        <f ca="1">IF(Tabela2[[#This Row],[Data de atendimento do Ibama (considerar o primeiro documento/ação)]]="",_xlfn.DAYS(TODAY(),J542),_xlfn.DAYS(Tabela2[[#This Row],[Data de atendimento do Ibama (considerar o primeiro documento/ação)]],J542))</f>
        <v>4</v>
      </c>
      <c r="BN542" s="108" t="str">
        <f>IF(Tabela2[[#This Row],[Atendido pelo Ibama ("Não" ou "Sim")]]="Não","Preencher", IF(Tabela2[[#This Row],[Atendido pelo Ibama ("Não" ou "Sim")]]="Sim","NA",""))</f>
        <v>NA</v>
      </c>
      <c r="BO542" s="114" t="s">
        <v>7100</v>
      </c>
      <c r="BP542" s="108" t="str">
        <f>IF(Tabela2[[#This Row],[Forma de atendimento (primeiro documento/ação)]]= "Outros (especificar)", "PREENCHER","NA")</f>
        <v>NA</v>
      </c>
      <c r="BQ542" s="106" t="s">
        <v>123</v>
      </c>
      <c r="BR542" s="108" t="str">
        <f>IF(Tabela2[[#This Row],[Equipe do Ibama foi a campo? Houve sobrevoo do Poseidon?]] = "Sim", "PREENCHER","NA")</f>
        <v>NA</v>
      </c>
      <c r="BS542" s="108" t="str">
        <f>IF(Tabela2[[#This Row],[Se sim, foi emitida Ordem de Emergência? (informações vinculada à coluna CK)]] = "Sim", "PREENCHER","NA")</f>
        <v>NA</v>
      </c>
      <c r="BT542" s="108" t="s">
        <v>7114</v>
      </c>
      <c r="BU542" s="108" t="str">
        <f>IF(Tabela2[[#This Row],[Houve envio de Informações Pós-acidente (preencher "não se aplica" quando de competência estadual/municipal)]] = "Sim", "PREENCHER","NA")</f>
        <v>NA</v>
      </c>
      <c r="BV542" s="108" t="s">
        <v>2696</v>
      </c>
      <c r="BW542" s="108" t="s">
        <v>123</v>
      </c>
      <c r="BX542" s="106" t="s">
        <v>7127</v>
      </c>
      <c r="BY542" s="106"/>
      <c r="BZ542" s="104" t="str">
        <f>IF(Tabela2[[#This Row],[Data do documento de encerramento]]="NA","NA",IF(Tabela2[[#This Row],[Data do documento de encerramento]]="","Pendente de conclusão/ encerramento",_xlfn.DAYS(Tabela2[[#This Row],[Data do documento de encerramento]],J542)))</f>
        <v>Pendente de conclusão/ encerramento</v>
      </c>
      <c r="CA542" s="107" t="s">
        <v>9474</v>
      </c>
      <c r="CB542" s="107"/>
      <c r="CC542" s="107"/>
      <c r="CD542" s="107"/>
      <c r="CE542" s="107"/>
      <c r="CF542" s="107"/>
    </row>
    <row r="543" spans="1:84" ht="60.75">
      <c r="A543" s="169">
        <v>2025877253</v>
      </c>
      <c r="B543" s="170" t="s">
        <v>9475</v>
      </c>
      <c r="C543" s="108" t="s">
        <v>7135</v>
      </c>
      <c r="D543" s="106" t="s">
        <v>637</v>
      </c>
      <c r="E543" s="106" t="s">
        <v>9476</v>
      </c>
      <c r="F543" s="106"/>
      <c r="G543" s="106" t="s">
        <v>9477</v>
      </c>
      <c r="H543" s="106" t="s">
        <v>9478</v>
      </c>
      <c r="I543" s="104" t="str">
        <f>VLOOKUP(Tabela2[[#This Row],[SIEMA]],Siema2025,19,FALSE)</f>
        <v>Campos</v>
      </c>
      <c r="J543" s="105">
        <f>VLOOKUP(Tabela2[[#This Row],[SIEMA]],Siema2025,2,FALSE)</f>
        <v>45874</v>
      </c>
      <c r="K543" s="105" t="str">
        <f>VLOOKUP(Tabela2[[#This Row],[SIEMA]],Siema2025,16,FALSE)</f>
        <v>Terça</v>
      </c>
      <c r="L543" s="106" t="str">
        <f>IF(Tabela2[[#This Row],[Data]]="","Sem Informação",VLOOKUP(MONTH(Tabela2[[#This Row],[Data]]),'[1]Validação de dados'!$I$1:$J$13,2,0))</f>
        <v>Agosto</v>
      </c>
      <c r="M543" s="104">
        <f>YEAR(Tabela2[[#This Row],[Data]])</f>
        <v>2025</v>
      </c>
      <c r="N543" s="105" t="str">
        <f>VLOOKUP(Tabela2[[#This Row],[SIEMA]],Siema2025,17,FALSE)</f>
        <v>Vespertino</v>
      </c>
      <c r="O543" s="105" t="str">
        <f>VLOOKUP(Tabela2[[#This Row],[SIEMA]],Siema2025,5,FALSE)</f>
        <v>Plataforma</v>
      </c>
      <c r="P543" s="104" t="str">
        <f>VLOOKUP(Tabela2[[#This Row],[SIEMA]],Siema2025,21,FALSE)</f>
        <v>Descarga menor de óleo lubrificante pelo carter do motor do guindaste de boreste. Volume estimado em 0,001 m3.</v>
      </c>
      <c r="Q543" s="104" t="s">
        <v>7094</v>
      </c>
      <c r="R543" s="104" t="s">
        <v>7926</v>
      </c>
      <c r="S543" s="107" t="s">
        <v>7927</v>
      </c>
      <c r="T543" s="104" t="str">
        <f>VLOOKUP(Tabela2[[#This Row],[SIEMA]],Siema2025,11,FALSE)</f>
        <v>0.001</v>
      </c>
      <c r="U543" s="104" t="str">
        <f>VLOOKUP(Tabela2[[#This Row],[SIEMA]],Siema2025,12,FALSE)</f>
        <v>M3</v>
      </c>
      <c r="V543" s="104" t="s">
        <v>7472</v>
      </c>
      <c r="W543" s="104"/>
      <c r="X543" s="113"/>
      <c r="Y543" s="109" t="str">
        <f>IF(W543="","", IF(W543="NC","", IF(W543="NE","", IF(W543="NA","",IFERROR(VLOOKUP(W543,Produtos!$A$1:$C$2319,2,FALSE),"Não Cadastrado")))))</f>
        <v/>
      </c>
      <c r="Z543" s="104"/>
      <c r="AA543" s="104"/>
      <c r="AB543" s="104"/>
      <c r="AC543" s="104"/>
      <c r="AD543" s="108"/>
      <c r="AE543" s="107" t="str">
        <f>IF(AC543="","", IF(AC543="NC","", IF(AC543="NE","", IF(AC543="NA","",IFERROR(VLOOKUP(AC543,Produtos!$A$1:$C$2319,2,FALSE),"Não Cadastrado")))))</f>
        <v/>
      </c>
      <c r="AF543" s="104"/>
      <c r="AG543" s="104"/>
      <c r="AH543" s="104" t="str">
        <f>IF(AC543="","",IF(ISNUMBER(AC543)=FALSE,"Não se aplica",IFERROR(VLOOKUP(AC543,Produtos!$A$1:$C$2319,3,FALSE),"Não Cadastrado")))</f>
        <v/>
      </c>
      <c r="AI543" s="104"/>
      <c r="AJ543" s="104" t="str">
        <f>VLOOKUP(Tabela2[[#This Row],[SIEMA]],Siema2025,26,FALSE)</f>
        <v>Rompimento de mangueira.</v>
      </c>
      <c r="AK543" s="107" t="s">
        <v>7112</v>
      </c>
      <c r="AL543" s="107"/>
      <c r="AM543" s="107"/>
      <c r="AN543" s="108" t="str">
        <f>VLOOKUP(Tabela2[[#This Row],[SIEMA]],Siema2025,51,FALSE)</f>
        <v/>
      </c>
      <c r="AO543" s="108" t="str">
        <f>VLOOKUP(Tabela2[[#This Row],[SIEMA]],Siema2025,53,FALSE)</f>
        <v/>
      </c>
      <c r="AP543" s="108" t="str">
        <f>VLOOKUP(Tabela2[[#This Row],[SIEMA]],Siema2025,55,FALSE)</f>
        <v/>
      </c>
      <c r="AQ543" s="108" t="str">
        <f>VLOOKUP(Tabela2[[#This Row],[SIEMA]],Siema2025,57,FALSE)</f>
        <v/>
      </c>
      <c r="AR543" s="108" t="str">
        <f>VLOOKUP(Tabela2[[#This Row],[SIEMA]],Siema2025,59,FALSE)</f>
        <v/>
      </c>
      <c r="AS543" s="108" t="str">
        <f>VLOOKUP(Tabela2[[#This Row],[SIEMA]],Siema2025,61,FALSE)</f>
        <v>X</v>
      </c>
      <c r="AT543" s="108" t="str">
        <f>VLOOKUP(Tabela2[[#This Row],[SIEMA]],Siema2025,63,FALSE)</f>
        <v/>
      </c>
      <c r="AU543" s="108" t="str">
        <f>VLOOKUP(Tabela2[[#This Row],[SIEMA]],Siema2025,65,FALSE)</f>
        <v/>
      </c>
      <c r="AV543" s="108" t="str">
        <f>VLOOKUP(Tabela2[[#This Row],[SIEMA]],Siema2025,67,FALSE)</f>
        <v/>
      </c>
      <c r="AW543" s="108" t="str">
        <f>VLOOKUP(Tabela2[[#This Row],[SIEMA]],Siema2025,69,FALSE)</f>
        <v/>
      </c>
      <c r="AX543" s="108" t="str">
        <f>VLOOKUP(Tabela2[[#This Row],[SIEMA]],Siema2025,71,FALSE)</f>
        <v/>
      </c>
      <c r="AY543" s="108" t="str">
        <f>VLOOKUP(Tabela2[[#This Row],[SIEMA]],Siema2025,73,FALSE)</f>
        <v/>
      </c>
      <c r="AZ543" s="108" t="str">
        <f>VLOOKUP(Tabela2[[#This Row],[SIEMA]],Siema2025,75,FALSE)</f>
        <v/>
      </c>
      <c r="BA543" s="108" t="str">
        <f>VLOOKUP(Tabela2[[#This Row],[SIEMA]],Siema2025,77,FALSE)</f>
        <v/>
      </c>
      <c r="BB543" s="108" t="str">
        <f>VLOOKUP(Tabela2[[#This Row],[SIEMA]],Siema2025,79,FALSE)</f>
        <v/>
      </c>
      <c r="BC543" s="108" t="str">
        <f>IF(Tabela2[[#This Row],[Outro(s) ]] = "X", "PREENCHER","NA")</f>
        <v>NA</v>
      </c>
      <c r="BD543" s="108" t="str">
        <f>VLOOKUP(Tabela2[[#This Row],[SIEMA]],Siema2025,82,FALSE)</f>
        <v/>
      </c>
      <c r="BE543" s="108" t="str">
        <f>VLOOKUP(Tabela2[[#This Row],[SIEMA]],Siema2025,81,FALSE)</f>
        <v/>
      </c>
      <c r="BF543" s="110" t="str">
        <f>VLOOKUP(Tabela2[[#This Row],[SIEMA]],Siema2025,28,FALSE)</f>
        <v>Petrobras</v>
      </c>
      <c r="BG543" s="110"/>
      <c r="BH543" s="111" t="str">
        <f>VLOOKUP(Tabela2[[#This Row],[SIEMA]],Siema2025,29,FALSE)</f>
        <v>33000167100750</v>
      </c>
      <c r="BI543" s="112" t="s">
        <v>2696</v>
      </c>
      <c r="BJ543" s="107" t="s">
        <v>7099</v>
      </c>
      <c r="BK543" s="104" t="s">
        <v>2696</v>
      </c>
      <c r="BL543" s="140">
        <v>46134</v>
      </c>
      <c r="BM543" s="108">
        <f ca="1">IF(Tabela2[[#This Row],[Data de atendimento do Ibama (considerar o primeiro documento/ação)]]="",_xlfn.DAYS(TODAY(),J543),_xlfn.DAYS(Tabela2[[#This Row],[Data de atendimento do Ibama (considerar o primeiro documento/ação)]],J543))</f>
        <v>260</v>
      </c>
      <c r="BN543" s="108" t="str">
        <f>IF(Tabela2[[#This Row],[Atendido pelo Ibama ("Não" ou "Sim")]]="Não","Preencher", IF(Tabela2[[#This Row],[Atendido pelo Ibama ("Não" ou "Sim")]]="Sim","NA",""))</f>
        <v>NA</v>
      </c>
      <c r="BO543" s="114" t="s">
        <v>7165</v>
      </c>
      <c r="BP543" s="108" t="str">
        <f>IF(Tabela2[[#This Row],[Forma de atendimento (primeiro documento/ação)]]= "Outros (especificar)", "PREENCHER","NA")</f>
        <v>NA</v>
      </c>
      <c r="BQ543" s="106" t="s">
        <v>123</v>
      </c>
      <c r="BR543" s="108" t="str">
        <f>IF(Tabela2[[#This Row],[Equipe do Ibama foi a campo? Houve sobrevoo do Poseidon?]] = "Sim", "PREENCHER","NA")</f>
        <v>NA</v>
      </c>
      <c r="BS543" s="108" t="str">
        <f>IF(Tabela2[[#This Row],[Se sim, foi emitida Ordem de Emergência? (informações vinculada à coluna CK)]] = "Sim", "PREENCHER","NA")</f>
        <v>NA</v>
      </c>
      <c r="BT543" s="108" t="s">
        <v>7101</v>
      </c>
      <c r="BU543" s="108" t="s">
        <v>2696</v>
      </c>
      <c r="BV543" s="108" t="s">
        <v>123</v>
      </c>
      <c r="BW543" s="108" t="s">
        <v>123</v>
      </c>
      <c r="BX543" s="106"/>
      <c r="BY543" s="106"/>
      <c r="BZ543" s="104" t="str">
        <f>IF(Tabela2[[#This Row],[Data do documento de encerramento]]="NA","NA",IF(Tabela2[[#This Row],[Data do documento de encerramento]]="","Pendente de conclusão/ encerramento",_xlfn.DAYS(Tabela2[[#This Row],[Data do documento de encerramento]],J543)))</f>
        <v>Pendente de conclusão/ encerramento</v>
      </c>
      <c r="CA543" s="107"/>
      <c r="CB543" s="107" t="s">
        <v>7628</v>
      </c>
      <c r="CC543" s="107" t="s">
        <v>7628</v>
      </c>
      <c r="CD543" s="107" t="s">
        <v>123</v>
      </c>
      <c r="CE543" s="107" t="s">
        <v>123</v>
      </c>
      <c r="CF543" s="107" t="s">
        <v>7141</v>
      </c>
    </row>
    <row r="544" spans="1:84" ht="60.75">
      <c r="A544" s="169">
        <v>20258532442</v>
      </c>
      <c r="B544" s="170" t="s">
        <v>9479</v>
      </c>
      <c r="C544" s="108" t="str">
        <f>VLOOKUP(Tabela2[[#This Row],[SIEMA]],Siema2025,4,FALSE)</f>
        <v xml:space="preserve"> MG</v>
      </c>
      <c r="D544" s="106" t="str">
        <f>VLOOKUP(Tabela2[[#This Row],[SIEMA]],Siema2025,3,FALSE)</f>
        <v xml:space="preserve">Congonhas </v>
      </c>
      <c r="E544" s="106" t="s">
        <v>7746</v>
      </c>
      <c r="F544" s="106" t="s">
        <v>9480</v>
      </c>
      <c r="G544" s="106" t="s">
        <v>9481</v>
      </c>
      <c r="H544" s="106" t="s">
        <v>9482</v>
      </c>
      <c r="I544" s="104" t="s">
        <v>7120</v>
      </c>
      <c r="J544" s="105">
        <f>VLOOKUP(Tabela2[[#This Row],[SIEMA]],Siema2025,2,FALSE)</f>
        <v>45874</v>
      </c>
      <c r="K544" s="105" t="str">
        <f>VLOOKUP(Tabela2[[#This Row],[SIEMA]],Siema2025,16,FALSE)</f>
        <v>Terça</v>
      </c>
      <c r="L544" s="106" t="str">
        <f>IF(Tabela2[[#This Row],[Data]]="","Sem Informação",VLOOKUP(MONTH(Tabela2[[#This Row],[Data]]),'[1]Validação de dados'!$I$1:$J$13,2,0))</f>
        <v>Agosto</v>
      </c>
      <c r="M544" s="104">
        <f>YEAR(Tabela2[[#This Row],[Data]])</f>
        <v>2025</v>
      </c>
      <c r="N544" s="105" t="str">
        <f>VLOOKUP(Tabela2[[#This Row],[SIEMA]],Siema2025,17,FALSE)</f>
        <v>Matutino</v>
      </c>
      <c r="O544" s="105" t="str">
        <f>VLOOKUP(Tabela2[[#This Row],[SIEMA]],Siema2025,5,FALSE)</f>
        <v>Rodovia</v>
      </c>
      <c r="P544" s="104" t="str">
        <f>VLOOKUP(Tabela2[[#This Row],[SIEMA]],Siema2025,21,FALSE)</f>
        <v>BR-040 km 603+735 Sul - Congonhas/MG</v>
      </c>
      <c r="Q544" s="104">
        <v>1170</v>
      </c>
      <c r="R544" s="104" t="str">
        <f>VLOOKUP(Tabela2[[#This Row],[SIEMA]],Siema2025,10,FALSE)</f>
        <v/>
      </c>
      <c r="S544" s="107" t="str">
        <f>IF(Q544="","", IF(Q544="NC","", IF(Q544="NE","", IF(Q544="NA","",IFERROR(VLOOKUP(Q544,[1]Produtos!$A$1:$C$2319,2,FALSE),"Não Cadastrado")))))</f>
        <v>ÁLCOOL ETÍLICO, ETANOL</v>
      </c>
      <c r="T544" s="104">
        <v>17700</v>
      </c>
      <c r="U544" s="104" t="s">
        <v>648</v>
      </c>
      <c r="V544" s="104">
        <f>IF(Q544="","",IF(ISNUMBER(Q544)=FALSE,"Não se aplica",IFERROR(VLOOKUP(Q544,Produtos!$A$1:$C$2319,3,FALSE),"Não Cadastrado")))</f>
        <v>3</v>
      </c>
      <c r="W544" s="104" t="str">
        <f>VLOOKUP(Tabela2[[#This Row],[SIEMA]],Siema2025,10,FALSE)</f>
        <v/>
      </c>
      <c r="X544" s="113" t="str">
        <f>IF(Tabela2[[#This Row],[Origem do acidente]] = "Plataforma", "PREENCHER","NA")</f>
        <v>NA</v>
      </c>
      <c r="Y544" s="109" t="str">
        <f>IF(W544="","", IF(W544="NC","", IF(W544="NE","", IF(W544="NA","",IFERROR(VLOOKUP(W544,Produtos!$A$1:$C$2319,2,FALSE),"Não Cadastrado")))))</f>
        <v/>
      </c>
      <c r="Z544" s="104" t="str">
        <f>VLOOKUP(Tabela2[[#This Row],[SIEMA]],Siema2025,11,FALSE)</f>
        <v xml:space="preserve"> </v>
      </c>
      <c r="AA544" s="104" t="str">
        <f>VLOOKUP(Tabela2[[#This Row],[SIEMA]],Siema2025,12,FALSE)</f>
        <v xml:space="preserve"> </v>
      </c>
      <c r="AB544" s="104" t="str">
        <f>IF(W544="","",IF(ISNUMBER(W544)=FALSE,"Não se aplica",IFERROR(VLOOKUP(W544,Produtos!$A$1:$C$2319,3,FALSE),"Não Cadastrado")))</f>
        <v/>
      </c>
      <c r="AC544" s="104"/>
      <c r="AD544" s="108" t="str">
        <f>IF(Tabela2[[#This Row],[Origem do acidente]] = "Plataforma", "PREENCHER","NA")</f>
        <v>NA</v>
      </c>
      <c r="AE544" s="107" t="str">
        <f>IF(AC544="","", IF(AC544="NC","", IF(AC544="NE","", IF(AC544="NA","",IFERROR(VLOOKUP(AC544,Produtos!$A$1:$C$2319,2,FALSE),"Não Cadastrado")))))</f>
        <v/>
      </c>
      <c r="AF544" s="104"/>
      <c r="AG544" s="104"/>
      <c r="AH544" s="104" t="str">
        <f>IF(AC544="","",IF(ISNUMBER(AC544)=FALSE,"Não se aplica",IFERROR(VLOOKUP(AC544,Produtos!$A$1:$C$2319,3,FALSE),"Não Cadastrado")))</f>
        <v/>
      </c>
      <c r="AI544" s="104"/>
      <c r="AJ544" s="104" t="str">
        <f>VLOOKUP(Tabela2[[#This Row],[SIEMA]],Siema2025,26,FALSE)</f>
        <v/>
      </c>
      <c r="AK544" s="107" t="s">
        <v>7358</v>
      </c>
      <c r="AL544" s="107" t="s">
        <v>7945</v>
      </c>
      <c r="AM544" s="107" t="s">
        <v>7623</v>
      </c>
      <c r="AN544" s="108" t="str">
        <f>VLOOKUP(Tabela2[[#This Row],[SIEMA]],Siema2025,51,FALSE)</f>
        <v>X</v>
      </c>
      <c r="AO544" s="108" t="str">
        <f>VLOOKUP(Tabela2[[#This Row],[SIEMA]],Siema2025,53,FALSE)</f>
        <v/>
      </c>
      <c r="AP544" s="108" t="str">
        <f>VLOOKUP(Tabela2[[#This Row],[SIEMA]],Siema2025,55,FALSE)</f>
        <v/>
      </c>
      <c r="AQ544" s="108" t="str">
        <f>VLOOKUP(Tabela2[[#This Row],[SIEMA]],Siema2025,57,FALSE)</f>
        <v/>
      </c>
      <c r="AR544" s="108" t="str">
        <f>VLOOKUP(Tabela2[[#This Row],[SIEMA]],Siema2025,59,FALSE)</f>
        <v/>
      </c>
      <c r="AS544" s="108" t="str">
        <f>VLOOKUP(Tabela2[[#This Row],[SIEMA]],Siema2025,61,FALSE)</f>
        <v/>
      </c>
      <c r="AT544" s="108" t="str">
        <f>VLOOKUP(Tabela2[[#This Row],[SIEMA]],Siema2025,63,FALSE)</f>
        <v/>
      </c>
      <c r="AU544" s="108" t="str">
        <f>VLOOKUP(Tabela2[[#This Row],[SIEMA]],Siema2025,65,FALSE)</f>
        <v>X</v>
      </c>
      <c r="AV544" s="108" t="str">
        <f>VLOOKUP(Tabela2[[#This Row],[SIEMA]],Siema2025,67,FALSE)</f>
        <v/>
      </c>
      <c r="AW544" s="108" t="s">
        <v>7181</v>
      </c>
      <c r="AX544" s="108" t="str">
        <f>VLOOKUP(Tabela2[[#This Row],[SIEMA]],Siema2025,71,FALSE)</f>
        <v>X</v>
      </c>
      <c r="AY544" s="108" t="str">
        <f>VLOOKUP(Tabela2[[#This Row],[SIEMA]],Siema2025,73,FALSE)</f>
        <v/>
      </c>
      <c r="AZ544" s="108" t="str">
        <f>VLOOKUP(Tabela2[[#This Row],[SIEMA]],Siema2025,75,FALSE)</f>
        <v/>
      </c>
      <c r="BA544" s="108" t="str">
        <f>VLOOKUP(Tabela2[[#This Row],[SIEMA]],Siema2025,77,FALSE)</f>
        <v/>
      </c>
      <c r="BB544" s="108" t="str">
        <f>VLOOKUP(Tabela2[[#This Row],[SIEMA]],Siema2025,79,FALSE)</f>
        <v/>
      </c>
      <c r="BC544" s="108" t="str">
        <f>IF(Tabela2[[#This Row],[Outro(s) ]] = "X", "PREENCHER","NA")</f>
        <v>NA</v>
      </c>
      <c r="BD544" s="108" t="str">
        <f>VLOOKUP(Tabela2[[#This Row],[SIEMA]],Siema2025,82,FALSE)</f>
        <v/>
      </c>
      <c r="BE544" s="108" t="str">
        <f>VLOOKUP(Tabela2[[#This Row],[SIEMA]],Siema2025,81,FALSE)</f>
        <v/>
      </c>
      <c r="BF544" s="110" t="s">
        <v>9483</v>
      </c>
      <c r="BG544" s="110"/>
      <c r="BH544" s="239" t="s">
        <v>9484</v>
      </c>
      <c r="BI544" s="112" t="s">
        <v>2696</v>
      </c>
      <c r="BJ544" s="107" t="s">
        <v>7099</v>
      </c>
      <c r="BK544" s="104" t="s">
        <v>2696</v>
      </c>
      <c r="BL544" s="140">
        <v>45877</v>
      </c>
      <c r="BM544" s="108">
        <f ca="1">IF(Tabela2[[#This Row],[Data de atendimento do Ibama (considerar o primeiro documento/ação)]]="",_xlfn.DAYS(TODAY(),J544),_xlfn.DAYS(Tabela2[[#This Row],[Data de atendimento do Ibama (considerar o primeiro documento/ação)]],J544))</f>
        <v>3</v>
      </c>
      <c r="BN544" s="108" t="str">
        <f>IF(Tabela2[[#This Row],[Atendido pelo Ibama ("Não" ou "Sim")]]="Não","Preencher", IF(Tabela2[[#This Row],[Atendido pelo Ibama ("Não" ou "Sim")]]="Sim","NA",""))</f>
        <v>NA</v>
      </c>
      <c r="BO544" s="114" t="s">
        <v>7100</v>
      </c>
      <c r="BP544" s="108" t="str">
        <f>IF(Tabela2[[#This Row],[Forma de atendimento (primeiro documento/ação)]]= "Outros (especificar)", "PREENCHER","NA")</f>
        <v>NA</v>
      </c>
      <c r="BQ544" s="106" t="s">
        <v>123</v>
      </c>
      <c r="BR544" s="108" t="str">
        <f>IF(Tabela2[[#This Row],[Equipe do Ibama foi a campo? Houve sobrevoo do Poseidon?]] = "Sim", "PREENCHER","NA")</f>
        <v>NA</v>
      </c>
      <c r="BS544" s="108" t="str">
        <f>IF(Tabela2[[#This Row],[Se sim, foi emitida Ordem de Emergência? (informações vinculada à coluna CK)]] = "Sim", "PREENCHER","NA")</f>
        <v>NA</v>
      </c>
      <c r="BT544" s="108" t="s">
        <v>7101</v>
      </c>
      <c r="BU544" s="108" t="s">
        <v>123</v>
      </c>
      <c r="BV544" s="108" t="s">
        <v>123</v>
      </c>
      <c r="BW544" s="108" t="s">
        <v>123</v>
      </c>
      <c r="BX544" s="106" t="s">
        <v>7127</v>
      </c>
      <c r="BY544" s="106"/>
      <c r="BZ544" s="104" t="str">
        <f>IF(Tabela2[[#This Row],[Data do documento de encerramento]]="NA","NA",IF(Tabela2[[#This Row],[Data do documento de encerramento]]="","Pendente de conclusão/ encerramento",_xlfn.DAYS(Tabela2[[#This Row],[Data do documento de encerramento]],J544)))</f>
        <v>Pendente de conclusão/ encerramento</v>
      </c>
      <c r="CA544" s="107" t="s">
        <v>9485</v>
      </c>
      <c r="CB544" s="107"/>
      <c r="CC544" s="107"/>
      <c r="CD544" s="107"/>
      <c r="CE544" s="107"/>
      <c r="CF544" s="107"/>
    </row>
    <row r="545" spans="1:84" ht="30.75">
      <c r="A545" s="200">
        <v>20258557626</v>
      </c>
      <c r="B545" s="177" t="s">
        <v>8435</v>
      </c>
      <c r="C545" s="108" t="str">
        <f>VLOOKUP(Tabela2[[#This Row],[SIEMA]],Siema2025,4,FALSE)</f>
        <v xml:space="preserve"> SP</v>
      </c>
      <c r="D545" s="106" t="str">
        <f>VLOOKUP(Tabela2[[#This Row],[SIEMA]],Siema2025,3,FALSE)</f>
        <v xml:space="preserve">Matão </v>
      </c>
      <c r="E545" s="106" t="str">
        <f>VLOOKUP(Tabela2[[#This Row],[SIEMA]],Siema2025,20,FALSE)</f>
        <v>km 39+200</v>
      </c>
      <c r="F545" s="106"/>
      <c r="G545" s="106" t="s">
        <v>9486</v>
      </c>
      <c r="H545" s="106" t="s">
        <v>9487</v>
      </c>
      <c r="I545" s="104" t="s">
        <v>7120</v>
      </c>
      <c r="J545" s="105">
        <f>VLOOKUP(Tabela2[[#This Row],[SIEMA]],Siema2025,2,FALSE)</f>
        <v>45874</v>
      </c>
      <c r="K545" s="105" t="str">
        <f>VLOOKUP(Tabela2[[#This Row],[SIEMA]],Siema2025,16,FALSE)</f>
        <v>Terça</v>
      </c>
      <c r="L545" s="106" t="str">
        <f>IF(Tabela2[[#This Row],[Data]]="","Sem Informação",VLOOKUP(MONTH(Tabela2[[#This Row],[Data]]),'[1]Validação de dados'!$I$1:$J$13,2,0))</f>
        <v>Agosto</v>
      </c>
      <c r="M545" s="104">
        <f>YEAR(Tabela2[[#This Row],[Data]])</f>
        <v>2025</v>
      </c>
      <c r="N545" s="105" t="str">
        <f>VLOOKUP(Tabela2[[#This Row],[SIEMA]],Siema2025,17,FALSE)</f>
        <v>Vespertino</v>
      </c>
      <c r="O545" s="105" t="str">
        <f>VLOOKUP(Tabela2[[#This Row],[SIEMA]],Siema2025,5,FALSE)</f>
        <v>Ferrovia</v>
      </c>
      <c r="P545" s="104" t="str">
        <f>VLOOKUP(Tabela2[[#This Row],[SIEMA]],Siema2025,21,FALSE)</f>
        <v>Vazamento de açúcar sobre a Via</v>
      </c>
      <c r="Q545" s="104" t="s">
        <v>7127</v>
      </c>
      <c r="R545" s="104" t="s">
        <v>7127</v>
      </c>
      <c r="S545" s="107" t="s">
        <v>3999</v>
      </c>
      <c r="T545" s="104" t="s">
        <v>8171</v>
      </c>
      <c r="U545" s="104" t="str">
        <f>VLOOKUP(Tabela2[[#This Row],[SIEMA]],Siema2025,12,FALSE)</f>
        <v/>
      </c>
      <c r="V545" s="104" t="s">
        <v>7127</v>
      </c>
      <c r="W545" s="104"/>
      <c r="X545" s="113"/>
      <c r="Y545" s="109" t="str">
        <f>IF(W545="","", IF(W545="NC","", IF(W545="NE","", IF(W545="NA","",IFERROR(VLOOKUP(W545,Produtos!$A$1:$C$2319,2,FALSE),"Não Cadastrado")))))</f>
        <v/>
      </c>
      <c r="Z545" s="104" t="str">
        <f>VLOOKUP(Tabela2[[#This Row],[SIEMA]],Siema2025,11,FALSE)</f>
        <v/>
      </c>
      <c r="AA545" s="104" t="str">
        <f>VLOOKUP(Tabela2[[#This Row],[SIEMA]],Siema2025,12,FALSE)</f>
        <v/>
      </c>
      <c r="AB545" s="104" t="str">
        <f>IF(W545="","",IF(ISNUMBER(W545)=FALSE,"Não se aplica",IFERROR(VLOOKUP(W545,Produtos!$A$1:$C$2319,3,FALSE),"Não Cadastrado")))</f>
        <v/>
      </c>
      <c r="AC545" s="104"/>
      <c r="AD545" s="108"/>
      <c r="AE545" s="107" t="str">
        <f>IF(AC545="","", IF(AC545="NC","", IF(AC545="NE","", IF(AC545="NA","",IFERROR(VLOOKUP(AC545,Produtos!$A$1:$C$2319,2,FALSE),"Não Cadastrado")))))</f>
        <v/>
      </c>
      <c r="AF545" s="104"/>
      <c r="AG545" s="104"/>
      <c r="AH545" s="104" t="str">
        <f>IF(AC545="","",IF(ISNUMBER(AC545)=FALSE,"Não se aplica",IFERROR(VLOOKUP(AC545,Produtos!$A$1:$C$2319,3,FALSE),"Não Cadastrado")))</f>
        <v/>
      </c>
      <c r="AI545" s="104"/>
      <c r="AJ545" s="104" t="str">
        <f>VLOOKUP(Tabela2[[#This Row],[SIEMA]],Siema2025,26,FALSE)</f>
        <v>Evento caracterizado por vandalismo e abertura de 2 vagões carregados com açúcar, em decorrência de ataque criminoso.</v>
      </c>
      <c r="AK545" s="107" t="s">
        <v>7122</v>
      </c>
      <c r="AL545" s="107"/>
      <c r="AM545" s="107"/>
      <c r="AN545" s="108" t="str">
        <f>VLOOKUP(Tabela2[[#This Row],[SIEMA]],Siema2025,51,FALSE)</f>
        <v/>
      </c>
      <c r="AO545" s="108" t="str">
        <f>VLOOKUP(Tabela2[[#This Row],[SIEMA]],Siema2025,53,FALSE)</f>
        <v/>
      </c>
      <c r="AP545" s="108" t="str">
        <f>VLOOKUP(Tabela2[[#This Row],[SIEMA]],Siema2025,55,FALSE)</f>
        <v/>
      </c>
      <c r="AQ545" s="108" t="str">
        <f>VLOOKUP(Tabela2[[#This Row],[SIEMA]],Siema2025,57,FALSE)</f>
        <v/>
      </c>
      <c r="AR545" s="108" t="str">
        <f>VLOOKUP(Tabela2[[#This Row],[SIEMA]],Siema2025,59,FALSE)</f>
        <v/>
      </c>
      <c r="AS545" s="108" t="str">
        <f>VLOOKUP(Tabela2[[#This Row],[SIEMA]],Siema2025,61,FALSE)</f>
        <v/>
      </c>
      <c r="AT545" s="108" t="str">
        <f>VLOOKUP(Tabela2[[#This Row],[SIEMA]],Siema2025,63,FALSE)</f>
        <v/>
      </c>
      <c r="AU545" s="108" t="str">
        <f>VLOOKUP(Tabela2[[#This Row],[SIEMA]],Siema2025,65,FALSE)</f>
        <v>X</v>
      </c>
      <c r="AV545" s="108" t="str">
        <f>VLOOKUP(Tabela2[[#This Row],[SIEMA]],Siema2025,67,FALSE)</f>
        <v/>
      </c>
      <c r="AW545" s="108" t="str">
        <f>VLOOKUP(Tabela2[[#This Row],[SIEMA]],Siema2025,69,FALSE)</f>
        <v/>
      </c>
      <c r="AX545" s="108" t="str">
        <f>VLOOKUP(Tabela2[[#This Row],[SIEMA]],Siema2025,71,FALSE)</f>
        <v/>
      </c>
      <c r="AY545" s="108" t="str">
        <f>VLOOKUP(Tabela2[[#This Row],[SIEMA]],Siema2025,73,FALSE)</f>
        <v/>
      </c>
      <c r="AZ545" s="108" t="str">
        <f>VLOOKUP(Tabela2[[#This Row],[SIEMA]],Siema2025,75,FALSE)</f>
        <v/>
      </c>
      <c r="BA545" s="108" t="str">
        <f>VLOOKUP(Tabela2[[#This Row],[SIEMA]],Siema2025,77,FALSE)</f>
        <v/>
      </c>
      <c r="BB545" s="108" t="str">
        <f>VLOOKUP(Tabela2[[#This Row],[SIEMA]],Siema2025,79,FALSE)</f>
        <v/>
      </c>
      <c r="BC545" s="108" t="str">
        <f>IF(Tabela2[[#This Row],[Outro(s) ]] = "X", "PREENCHER","NA")</f>
        <v>NA</v>
      </c>
      <c r="BD545" s="108" t="str">
        <f>VLOOKUP(Tabela2[[#This Row],[SIEMA]],Siema2025,82,FALSE)</f>
        <v/>
      </c>
      <c r="BE545" s="108" t="str">
        <f>VLOOKUP(Tabela2[[#This Row],[SIEMA]],Siema2025,81,FALSE)</f>
        <v/>
      </c>
      <c r="BF545" s="110" t="s">
        <v>3066</v>
      </c>
      <c r="BG545" s="110" t="s">
        <v>7123</v>
      </c>
      <c r="BH545" s="111" t="str">
        <f>VLOOKUP(Tabela2[[#This Row],[SIEMA]],Siema2025,29,FALSE)</f>
        <v>02502844000166</v>
      </c>
      <c r="BI545" s="112" t="str">
        <f>VLOOKUP(Tabela2[[#This Row],[SIEMA]],Siema2025,107,FALSE)</f>
        <v>Não</v>
      </c>
      <c r="BJ545" s="107" t="s">
        <v>7099</v>
      </c>
      <c r="BK545" s="104" t="s">
        <v>123</v>
      </c>
      <c r="BL545" s="140"/>
      <c r="BM545" s="108">
        <f ca="1">IF(Tabela2[[#This Row],[Data de atendimento do Ibama (considerar o primeiro documento/ação)]]="",_xlfn.DAYS(TODAY(),J545),_xlfn.DAYS(Tabela2[[#This Row],[Data de atendimento do Ibama (considerar o primeiro documento/ação)]],J545))</f>
        <v>356</v>
      </c>
      <c r="BN545" s="108" t="s">
        <v>7458</v>
      </c>
      <c r="BO545" s="114" t="s">
        <v>637</v>
      </c>
      <c r="BP545" s="108" t="str">
        <f>IF(Tabela2[[#This Row],[Forma de atendimento (primeiro documento/ação)]]= "Outros (especificar)", "PREENCHER","NA")</f>
        <v>NA</v>
      </c>
      <c r="BQ545" s="106" t="s">
        <v>123</v>
      </c>
      <c r="BR545" s="108" t="str">
        <f>IF(Tabela2[[#This Row],[Equipe do Ibama foi a campo? Houve sobrevoo do Poseidon?]] = "Sim", "PREENCHER","NA")</f>
        <v>NA</v>
      </c>
      <c r="BS545" s="108" t="str">
        <f>IF(Tabela2[[#This Row],[Se sim, foi emitida Ordem de Emergência? (informações vinculada à coluna CK)]] = "Sim", "PREENCHER","NA")</f>
        <v>NA</v>
      </c>
      <c r="BT545" s="108" t="s">
        <v>7101</v>
      </c>
      <c r="BU545" s="108" t="s">
        <v>123</v>
      </c>
      <c r="BV545" s="108" t="s">
        <v>123</v>
      </c>
      <c r="BW545" s="108" t="s">
        <v>123</v>
      </c>
      <c r="BX545" s="106" t="s">
        <v>7127</v>
      </c>
      <c r="BY545" s="106"/>
      <c r="BZ545" s="104" t="str">
        <f>IF(Tabela2[[#This Row],[Data do documento de encerramento]]="NA","NA",IF(Tabela2[[#This Row],[Data do documento de encerramento]]="","Pendente de conclusão/ encerramento",_xlfn.DAYS(Tabela2[[#This Row],[Data do documento de encerramento]],J545)))</f>
        <v>Pendente de conclusão/ encerramento</v>
      </c>
      <c r="CA545" s="202" t="s">
        <v>8975</v>
      </c>
      <c r="CB545" s="107"/>
      <c r="CC545" s="107"/>
      <c r="CD545" s="107"/>
      <c r="CE545" s="107"/>
      <c r="CF545" s="107"/>
    </row>
    <row r="546" spans="1:84" ht="76.5">
      <c r="A546" s="169">
        <v>20258568435</v>
      </c>
      <c r="B546" s="170" t="s">
        <v>9488</v>
      </c>
      <c r="C546" s="108" t="s">
        <v>7135</v>
      </c>
      <c r="D546" s="106" t="s">
        <v>637</v>
      </c>
      <c r="E546" s="106" t="s">
        <v>9489</v>
      </c>
      <c r="F546" s="106"/>
      <c r="G546" s="106" t="s">
        <v>9490</v>
      </c>
      <c r="H546" s="106" t="s">
        <v>9491</v>
      </c>
      <c r="I546" s="104" t="str">
        <f>VLOOKUP(Tabela2[[#This Row],[SIEMA]],Siema2025,19,FALSE)</f>
        <v>Campos</v>
      </c>
      <c r="J546" s="105">
        <f>VLOOKUP(Tabela2[[#This Row],[SIEMA]],Siema2025,2,FALSE)</f>
        <v>45874</v>
      </c>
      <c r="K546" s="105" t="str">
        <f>VLOOKUP(Tabela2[[#This Row],[SIEMA]],Siema2025,16,FALSE)</f>
        <v>Terça</v>
      </c>
      <c r="L546" s="106" t="str">
        <f>IF(Tabela2[[#This Row],[Data]]="","Sem Informação",VLOOKUP(MONTH(Tabela2[[#This Row],[Data]]),'[1]Validação de dados'!$I$1:$J$13,2,0))</f>
        <v>Agosto</v>
      </c>
      <c r="M546" s="104">
        <f>YEAR(Tabela2[[#This Row],[Data]])</f>
        <v>2025</v>
      </c>
      <c r="N546" s="105" t="str">
        <f>VLOOKUP(Tabela2[[#This Row],[SIEMA]],Siema2025,17,FALSE)</f>
        <v>Vespertino</v>
      </c>
      <c r="O546" s="105" t="str">
        <f>VLOOKUP(Tabela2[[#This Row],[SIEMA]],Siema2025,5,FALSE)</f>
        <v>Plataforma</v>
      </c>
      <c r="P546" s="104" t="str">
        <f>VLOOKUP(Tabela2[[#This Row],[SIEMA]],Siema2025,21,FALSE)</f>
        <v>A fonte do vazamento foi identificada como uma fissura na linha de vent do vaso do sistema de drenagem fechada.</v>
      </c>
      <c r="Q546">
        <v>3082</v>
      </c>
      <c r="R546" s="104" t="s">
        <v>1714</v>
      </c>
      <c r="S546" s="107" t="s">
        <v>1714</v>
      </c>
      <c r="T546" s="104" t="s">
        <v>9492</v>
      </c>
      <c r="U546" s="104" t="s">
        <v>7111</v>
      </c>
      <c r="V546" s="104">
        <f>IF(Q546="","",IF(ISNUMBER(Q546)=FALSE,"Não se aplica",IFERROR(VLOOKUP(Q546,Produtos!$A$1:$C$2319,3,FALSE),"Não Cadastrado")))</f>
        <v>9</v>
      </c>
      <c r="W546" s="104" t="str">
        <f>VLOOKUP(Tabela2[[#This Row],[SIEMA]],Siema2025,10,FALSE)</f>
        <v/>
      </c>
      <c r="X546" s="113"/>
      <c r="Y546" s="109" t="str">
        <f>IF(W546="","", IF(W546="NC","", IF(W546="NE","", IF(W546="NA","",IFERROR(VLOOKUP(W546,Produtos!$A$1:$C$2319,2,FALSE),"Não Cadastrado")))))</f>
        <v/>
      </c>
      <c r="Z546" s="104" t="str">
        <f>VLOOKUP(Tabela2[[#This Row],[SIEMA]],Siema2025,11,FALSE)</f>
        <v xml:space="preserve"> </v>
      </c>
      <c r="AA546" s="104" t="str">
        <f>VLOOKUP(Tabela2[[#This Row],[SIEMA]],Siema2025,12,FALSE)</f>
        <v xml:space="preserve"> </v>
      </c>
      <c r="AB546" s="104" t="str">
        <f>IF(W546="","",IF(ISNUMBER(W546)=FALSE,"Não se aplica",IFERROR(VLOOKUP(W546,Produtos!$A$1:$C$2319,3,FALSE),"Não Cadastrado")))</f>
        <v/>
      </c>
      <c r="AC546" s="104"/>
      <c r="AD546" s="108"/>
      <c r="AE546" s="107" t="str">
        <f>IF(AC546="","", IF(AC546="NC","", IF(AC546="NE","", IF(AC546="NA","",IFERROR(VLOOKUP(AC546,Produtos!$A$1:$C$2319,2,FALSE),"Não Cadastrado")))))</f>
        <v/>
      </c>
      <c r="AF546" s="104"/>
      <c r="AG546" s="104"/>
      <c r="AH546" s="104" t="str">
        <f>IF(AC546="","",IF(ISNUMBER(AC546)=FALSE,"Não se aplica",IFERROR(VLOOKUP(AC546,Produtos!$A$1:$C$2319,3,FALSE),"Não Cadastrado")))</f>
        <v/>
      </c>
      <c r="AI546" s="104"/>
      <c r="AJ546" s="104" t="str">
        <f>VLOOKUP(Tabela2[[#This Row],[SIEMA]],Siema2025,26,FALSE)</f>
        <v>Em investigação</v>
      </c>
      <c r="AK546" s="107" t="s">
        <v>7285</v>
      </c>
      <c r="AL546" s="107"/>
      <c r="AM546" s="107"/>
      <c r="AN546" s="108" t="str">
        <f>VLOOKUP(Tabela2[[#This Row],[SIEMA]],Siema2025,51,FALSE)</f>
        <v/>
      </c>
      <c r="AO546" s="108" t="str">
        <f>VLOOKUP(Tabela2[[#This Row],[SIEMA]],Siema2025,53,FALSE)</f>
        <v/>
      </c>
      <c r="AP546" s="108" t="str">
        <f>VLOOKUP(Tabela2[[#This Row],[SIEMA]],Siema2025,55,FALSE)</f>
        <v/>
      </c>
      <c r="AQ546" s="108" t="str">
        <f>VLOOKUP(Tabela2[[#This Row],[SIEMA]],Siema2025,57,FALSE)</f>
        <v/>
      </c>
      <c r="AR546" s="108" t="str">
        <f>VLOOKUP(Tabela2[[#This Row],[SIEMA]],Siema2025,59,FALSE)</f>
        <v/>
      </c>
      <c r="AS546" s="108" t="str">
        <f>VLOOKUP(Tabela2[[#This Row],[SIEMA]],Siema2025,61,FALSE)</f>
        <v>X</v>
      </c>
      <c r="AT546" s="108" t="str">
        <f>VLOOKUP(Tabela2[[#This Row],[SIEMA]],Siema2025,63,FALSE)</f>
        <v/>
      </c>
      <c r="AU546" s="108" t="str">
        <f>VLOOKUP(Tabela2[[#This Row],[SIEMA]],Siema2025,65,FALSE)</f>
        <v/>
      </c>
      <c r="AV546" s="108" t="str">
        <f>VLOOKUP(Tabela2[[#This Row],[SIEMA]],Siema2025,67,FALSE)</f>
        <v/>
      </c>
      <c r="AW546" s="108" t="str">
        <f>VLOOKUP(Tabela2[[#This Row],[SIEMA]],Siema2025,69,FALSE)</f>
        <v/>
      </c>
      <c r="AX546" s="108" t="str">
        <f>VLOOKUP(Tabela2[[#This Row],[SIEMA]],Siema2025,71,FALSE)</f>
        <v/>
      </c>
      <c r="AY546" s="108" t="str">
        <f>VLOOKUP(Tabela2[[#This Row],[SIEMA]],Siema2025,73,FALSE)</f>
        <v/>
      </c>
      <c r="AZ546" s="108" t="str">
        <f>VLOOKUP(Tabela2[[#This Row],[SIEMA]],Siema2025,75,FALSE)</f>
        <v/>
      </c>
      <c r="BA546" s="108" t="str">
        <f>VLOOKUP(Tabela2[[#This Row],[SIEMA]],Siema2025,77,FALSE)</f>
        <v/>
      </c>
      <c r="BB546" s="108" t="str">
        <f>VLOOKUP(Tabela2[[#This Row],[SIEMA]],Siema2025,79,FALSE)</f>
        <v/>
      </c>
      <c r="BC546" s="108" t="str">
        <f>IF(Tabela2[[#This Row],[Outro(s) ]] = "X", "PREENCHER","NA")</f>
        <v>NA</v>
      </c>
      <c r="BD546" s="108" t="str">
        <f>VLOOKUP(Tabela2[[#This Row],[SIEMA]],Siema2025,82,FALSE)</f>
        <v/>
      </c>
      <c r="BE546" s="108" t="str">
        <f>VLOOKUP(Tabela2[[#This Row],[SIEMA]],Siema2025,81,FALSE)</f>
        <v/>
      </c>
      <c r="BF546" s="110" t="str">
        <f>VLOOKUP(Tabela2[[#This Row],[SIEMA]],Siema2025,28,FALSE)</f>
        <v>TRIDENT ENERGY DO BRASIL LTDA</v>
      </c>
      <c r="BG546" s="110"/>
      <c r="BH546" s="111" t="str">
        <f>VLOOKUP(Tabela2[[#This Row],[SIEMA]],Siema2025,29,FALSE)</f>
        <v>33639843000191</v>
      </c>
      <c r="BI546" s="112" t="s">
        <v>2696</v>
      </c>
      <c r="BJ546" s="107" t="s">
        <v>7099</v>
      </c>
      <c r="BK546" s="104" t="s">
        <v>2696</v>
      </c>
      <c r="BL546" s="140">
        <v>45919</v>
      </c>
      <c r="BM546" s="108">
        <f ca="1">IF(Tabela2[[#This Row],[Data de atendimento do Ibama (considerar o primeiro documento/ação)]]="",_xlfn.DAYS(TODAY(),J546),_xlfn.DAYS(Tabela2[[#This Row],[Data de atendimento do Ibama (considerar o primeiro documento/ação)]],J546))</f>
        <v>45</v>
      </c>
      <c r="BN546" s="108" t="str">
        <f>IF(Tabela2[[#This Row],[Atendido pelo Ibama ("Não" ou "Sim")]]="Não","Preencher", IF(Tabela2[[#This Row],[Atendido pelo Ibama ("Não" ou "Sim")]]="Sim","NA",""))</f>
        <v>NA</v>
      </c>
      <c r="BO546" s="114" t="s">
        <v>7138</v>
      </c>
      <c r="BP546" s="108" t="str">
        <f>IF(Tabela2[[#This Row],[Forma de atendimento (primeiro documento/ação)]]= "Outros (especificar)", "PREENCHER","NA")</f>
        <v>NA</v>
      </c>
      <c r="BQ546" s="106" t="s">
        <v>123</v>
      </c>
      <c r="BR546" s="108" t="str">
        <f>IF(Tabela2[[#This Row],[Equipe do Ibama foi a campo? Houve sobrevoo do Poseidon?]] = "Sim", "PREENCHER","NA")</f>
        <v>NA</v>
      </c>
      <c r="BS546" s="108" t="str">
        <f>IF(Tabela2[[#This Row],[Se sim, foi emitida Ordem de Emergência? (informações vinculada à coluna CK)]] = "Sim", "PREENCHER","NA")</f>
        <v>NA</v>
      </c>
      <c r="BT546" s="108" t="s">
        <v>7101</v>
      </c>
      <c r="BU546" s="108" t="s">
        <v>123</v>
      </c>
      <c r="BV546" s="108" t="s">
        <v>123</v>
      </c>
      <c r="BW546" s="108" t="s">
        <v>123</v>
      </c>
      <c r="BX546" s="106"/>
      <c r="BY546" s="140"/>
      <c r="BZ546" s="104" t="str">
        <f>IF(Tabela2[[#This Row],[Data do documento de encerramento]]="NA","NA",IF(Tabela2[[#This Row],[Data do documento de encerramento]]="","Pendente de conclusão/ encerramento",_xlfn.DAYS(Tabela2[[#This Row],[Data do documento de encerramento]],J546)))</f>
        <v>Pendente de conclusão/ encerramento</v>
      </c>
      <c r="CA546" s="107"/>
      <c r="CB546" s="146"/>
      <c r="CC546" s="107" t="s">
        <v>7194</v>
      </c>
      <c r="CD546" s="107" t="s">
        <v>7296</v>
      </c>
      <c r="CE546" s="107" t="s">
        <v>2696</v>
      </c>
      <c r="CF546" s="107" t="s">
        <v>7141</v>
      </c>
    </row>
    <row r="547" spans="1:84" ht="60.75">
      <c r="A547" s="169">
        <v>20258664847</v>
      </c>
      <c r="B547" s="170" t="s">
        <v>9493</v>
      </c>
      <c r="C547" s="108" t="s">
        <v>7135</v>
      </c>
      <c r="D547" s="106" t="s">
        <v>637</v>
      </c>
      <c r="E547" s="106" t="s">
        <v>9494</v>
      </c>
      <c r="F547" s="106"/>
      <c r="G547" s="106" t="s">
        <v>9495</v>
      </c>
      <c r="H547" s="106" t="s">
        <v>9496</v>
      </c>
      <c r="I547" s="104" t="str">
        <f>VLOOKUP(Tabela2[[#This Row],[SIEMA]],Siema2025,19,FALSE)</f>
        <v>Campos</v>
      </c>
      <c r="J547" s="105">
        <f>VLOOKUP(Tabela2[[#This Row],[SIEMA]],Siema2025,2,FALSE)</f>
        <v>45874</v>
      </c>
      <c r="K547" s="105" t="str">
        <f>VLOOKUP(Tabela2[[#This Row],[SIEMA]],Siema2025,16,FALSE)</f>
        <v>Terça</v>
      </c>
      <c r="L547" s="106" t="str">
        <f>IF(Tabela2[[#This Row],[Data]]="","Sem Informação",VLOOKUP(MONTH(Tabela2[[#This Row],[Data]]),'[1]Validação de dados'!$I$1:$J$13,2,0))</f>
        <v>Agosto</v>
      </c>
      <c r="M547" s="104">
        <f>YEAR(Tabela2[[#This Row],[Data]])</f>
        <v>2025</v>
      </c>
      <c r="N547" s="105" t="str">
        <f>VLOOKUP(Tabela2[[#This Row],[SIEMA]],Siema2025,17,FALSE)</f>
        <v>Matutino</v>
      </c>
      <c r="O547" s="105" t="s">
        <v>111</v>
      </c>
      <c r="P547" s="104" t="str">
        <f>VLOOKUP(Tabela2[[#This Row],[SIEMA]],Siema2025,21,FALSE)</f>
        <v/>
      </c>
      <c r="Q547" s="104">
        <v>1267</v>
      </c>
      <c r="R547" s="104" t="s">
        <v>2043</v>
      </c>
      <c r="S547" t="s">
        <v>2043</v>
      </c>
      <c r="T547">
        <v>9.3399999999999993E-3</v>
      </c>
      <c r="U547" s="104" t="s">
        <v>7111</v>
      </c>
      <c r="V547" s="104">
        <f>IF(Q547="","",IF(ISNUMBER(Q547)=FALSE,"Não se aplica",IFERROR(VLOOKUP(Q547,Produtos!$A$1:$C$2319,3,FALSE),"Não Cadastrado")))</f>
        <v>3</v>
      </c>
      <c r="W547" s="104" t="str">
        <f>VLOOKUP(Tabela2[[#This Row],[SIEMA]],Siema2025,10,FALSE)</f>
        <v/>
      </c>
      <c r="X547" s="113"/>
      <c r="Y547" s="109" t="str">
        <f>IF(W547="","", IF(W547="NC","", IF(W547="NE","", IF(W547="NA","",IFERROR(VLOOKUP(W547,Produtos!$A$1:$C$2319,2,FALSE),"Não Cadastrado")))))</f>
        <v/>
      </c>
      <c r="Z547" s="104" t="str">
        <f>VLOOKUP(Tabela2[[#This Row],[SIEMA]],Siema2025,11,FALSE)</f>
        <v xml:space="preserve"> </v>
      </c>
      <c r="AA547" s="104" t="str">
        <f>VLOOKUP(Tabela2[[#This Row],[SIEMA]],Siema2025,12,FALSE)</f>
        <v xml:space="preserve"> </v>
      </c>
      <c r="AB547" s="104" t="str">
        <f>IF(W547="","",IF(ISNUMBER(W547)=FALSE,"Não se aplica",IFERROR(VLOOKUP(W547,Produtos!$A$1:$C$2319,3,FALSE),"Não Cadastrado")))</f>
        <v/>
      </c>
      <c r="AC547" s="104"/>
      <c r="AD547" s="108"/>
      <c r="AE547" s="107" t="str">
        <f>IF(AC547="","", IF(AC547="NC","", IF(AC547="NE","", IF(AC547="NA","",IFERROR(VLOOKUP(AC547,Produtos!$A$1:$C$2319,2,FALSE),"Não Cadastrado")))))</f>
        <v/>
      </c>
      <c r="AF547" s="104"/>
      <c r="AG547" s="104"/>
      <c r="AH547" s="104" t="str">
        <f>IF(AC547="","",IF(ISNUMBER(AC547)=FALSE,"Não se aplica",IFERROR(VLOOKUP(AC547,Produtos!$A$1:$C$2319,3,FALSE),"Não Cadastrado")))</f>
        <v/>
      </c>
      <c r="AI547" s="104"/>
      <c r="AJ547" s="104" t="str">
        <f>VLOOKUP(Tabela2[[#This Row],[SIEMA]],Siema2025,26,FALSE)</f>
        <v>Grommet danificado acionou involuntariamente o êmbolo da válvula NSV contra o rolo de popa.
Atualização de acordo com RAIPO inserido no processo (24479437)
1) Prosseguimento da operação sem reposicionar a NSV em relação ao rolo de popa e sem considerar adequadamente a condição do grommet. A decisão de continuar a atividade após o rompimento, sem reavaliação da tarefa ou nova análise de risco, aliada à identificação e análise de riscos insuficientes, contribuiu diretamente para o acidente (Empresa Bravante).
2) Limitações estruturais da embarcação, incluindo o rolo de popa sem movimento livre (giro) durante a operação, e falha em corrigir a performance inadequada do sistema/equipamento (Empresa Bravante).
3) Presença de protuberância no rolo de popa (bi partido) e ausência de consideração das alterações estruturais no projeto, resultando em risco não mitigado à segurança operacional. (Empresa Bravante).
4) Execução inadequada da atividade devido a procedimento operacional insuficiente, que não abrange o detalhamento de recebimento com acessórios danificados (Empresa Bravante).</v>
      </c>
      <c r="AK547" s="107" t="s">
        <v>7229</v>
      </c>
      <c r="AL547" s="107" t="s">
        <v>7311</v>
      </c>
      <c r="AM547" s="107" t="s">
        <v>7098</v>
      </c>
      <c r="AN547" s="108" t="str">
        <f>VLOOKUP(Tabela2[[#This Row],[SIEMA]],Siema2025,51,FALSE)</f>
        <v/>
      </c>
      <c r="AO547" s="108" t="str">
        <f>VLOOKUP(Tabela2[[#This Row],[SIEMA]],Siema2025,53,FALSE)</f>
        <v/>
      </c>
      <c r="AP547" s="108" t="str">
        <f>VLOOKUP(Tabela2[[#This Row],[SIEMA]],Siema2025,55,FALSE)</f>
        <v/>
      </c>
      <c r="AQ547" s="108" t="str">
        <f>VLOOKUP(Tabela2[[#This Row],[SIEMA]],Siema2025,57,FALSE)</f>
        <v/>
      </c>
      <c r="AR547" s="108" t="str">
        <f>VLOOKUP(Tabela2[[#This Row],[SIEMA]],Siema2025,59,FALSE)</f>
        <v/>
      </c>
      <c r="AS547" s="108" t="str">
        <f>VLOOKUP(Tabela2[[#This Row],[SIEMA]],Siema2025,61,FALSE)</f>
        <v>X</v>
      </c>
      <c r="AT547" s="108" t="str">
        <f>VLOOKUP(Tabela2[[#This Row],[SIEMA]],Siema2025,63,FALSE)</f>
        <v/>
      </c>
      <c r="AU547" s="108" t="str">
        <f>VLOOKUP(Tabela2[[#This Row],[SIEMA]],Siema2025,65,FALSE)</f>
        <v/>
      </c>
      <c r="AV547" s="108" t="str">
        <f>VLOOKUP(Tabela2[[#This Row],[SIEMA]],Siema2025,67,FALSE)</f>
        <v/>
      </c>
      <c r="AW547" s="108" t="str">
        <f>VLOOKUP(Tabela2[[#This Row],[SIEMA]],Siema2025,69,FALSE)</f>
        <v/>
      </c>
      <c r="AX547" s="108" t="str">
        <f>VLOOKUP(Tabela2[[#This Row],[SIEMA]],Siema2025,71,FALSE)</f>
        <v/>
      </c>
      <c r="AY547" s="108" t="str">
        <f>VLOOKUP(Tabela2[[#This Row],[SIEMA]],Siema2025,73,FALSE)</f>
        <v/>
      </c>
      <c r="AZ547" s="108" t="str">
        <f>VLOOKUP(Tabela2[[#This Row],[SIEMA]],Siema2025,75,FALSE)</f>
        <v/>
      </c>
      <c r="BA547" s="108" t="str">
        <f>VLOOKUP(Tabela2[[#This Row],[SIEMA]],Siema2025,77,FALSE)</f>
        <v/>
      </c>
      <c r="BB547" s="108" t="str">
        <f>VLOOKUP(Tabela2[[#This Row],[SIEMA]],Siema2025,79,FALSE)</f>
        <v/>
      </c>
      <c r="BC547" s="108" t="str">
        <f>IF(Tabela2[[#This Row],[Outro(s) ]] = "X", "PREENCHER","NA")</f>
        <v>NA</v>
      </c>
      <c r="BD547" s="108" t="str">
        <f>VLOOKUP(Tabela2[[#This Row],[SIEMA]],Siema2025,82,FALSE)</f>
        <v/>
      </c>
      <c r="BE547" s="108" t="str">
        <f>VLOOKUP(Tabela2[[#This Row],[SIEMA]],Siema2025,81,FALSE)</f>
        <v/>
      </c>
      <c r="BF547" s="110" t="str">
        <f>VLOOKUP(Tabela2[[#This Row],[SIEMA]],Siema2025,28,FALSE)</f>
        <v>Petróleo Brasileiro S.A. - PETROBRAS</v>
      </c>
      <c r="BG547" s="110"/>
      <c r="BH547" s="111" t="str">
        <f>VLOOKUP(Tabela2[[#This Row],[SIEMA]],Siema2025,29,FALSE)</f>
        <v>33000167100750</v>
      </c>
      <c r="BI547" s="112" t="s">
        <v>2696</v>
      </c>
      <c r="BJ547" s="107" t="s">
        <v>7099</v>
      </c>
      <c r="BK547" s="104" t="s">
        <v>2696</v>
      </c>
      <c r="BL547" s="140">
        <v>45994</v>
      </c>
      <c r="BM547" s="108">
        <f ca="1">IF(Tabela2[[#This Row],[Data de atendimento do Ibama (considerar o primeiro documento/ação)]]="",_xlfn.DAYS(TODAY(),J547),_xlfn.DAYS(Tabela2[[#This Row],[Data de atendimento do Ibama (considerar o primeiro documento/ação)]],J547))</f>
        <v>120</v>
      </c>
      <c r="BN547" s="108" t="str">
        <f>IF(Tabela2[[#This Row],[Atendido pelo Ibama ("Não" ou "Sim")]]="Não","Preencher", IF(Tabela2[[#This Row],[Atendido pelo Ibama ("Não" ou "Sim")]]="Sim","NA",""))</f>
        <v>NA</v>
      </c>
      <c r="BO547" s="114" t="s">
        <v>7165</v>
      </c>
      <c r="BP547" s="108" t="str">
        <f>IF(Tabela2[[#This Row],[Forma de atendimento (primeiro documento/ação)]]= "Outros (especificar)", "PREENCHER","NA")</f>
        <v>NA</v>
      </c>
      <c r="BQ547" s="106" t="s">
        <v>123</v>
      </c>
      <c r="BR547" s="108" t="str">
        <f>IF(Tabela2[[#This Row],[Equipe do Ibama foi a campo? Houve sobrevoo do Poseidon?]] = "Sim", "PREENCHER","NA")</f>
        <v>NA</v>
      </c>
      <c r="BS547" s="108" t="str">
        <f>IF(Tabela2[[#This Row],[Se sim, foi emitida Ordem de Emergência? (informações vinculada à coluna CK)]] = "Sim", "PREENCHER","NA")</f>
        <v>NA</v>
      </c>
      <c r="BT547" s="108" t="s">
        <v>7101</v>
      </c>
      <c r="BU547" s="108" t="s">
        <v>2696</v>
      </c>
      <c r="BV547" s="108" t="s">
        <v>123</v>
      </c>
      <c r="BW547" s="108" t="s">
        <v>123</v>
      </c>
      <c r="BX547" s="106"/>
      <c r="BY547" s="106"/>
      <c r="BZ547" s="104" t="str">
        <f>IF(Tabela2[[#This Row],[Data do documento de encerramento]]="NA","NA",IF(Tabela2[[#This Row],[Data do documento de encerramento]]="","Pendente de conclusão/ encerramento",_xlfn.DAYS(Tabela2[[#This Row],[Data do documento de encerramento]],J547)))</f>
        <v>Pendente de conclusão/ encerramento</v>
      </c>
      <c r="CA547" s="107" t="s">
        <v>7816</v>
      </c>
      <c r="CB547" s="107"/>
      <c r="CC547" s="107" t="s">
        <v>7104</v>
      </c>
      <c r="CD547" s="107" t="s">
        <v>7296</v>
      </c>
      <c r="CE547" s="107" t="s">
        <v>2696</v>
      </c>
      <c r="CF547" s="107" t="s">
        <v>7141</v>
      </c>
    </row>
    <row r="548" spans="1:84" ht="45.75">
      <c r="A548" s="169">
        <v>20258764805</v>
      </c>
      <c r="B548" s="170" t="s">
        <v>9497</v>
      </c>
      <c r="C548" s="108" t="str">
        <f>VLOOKUP(Tabela2[[#This Row],[SIEMA]],Siema2025,4,FALSE)</f>
        <v xml:space="preserve"> MG</v>
      </c>
      <c r="D548" s="106" t="str">
        <f>VLOOKUP(Tabela2[[#This Row],[SIEMA]],Siema2025,3,FALSE)</f>
        <v xml:space="preserve">Sete Lagoas </v>
      </c>
      <c r="E548" s="106" t="s">
        <v>7746</v>
      </c>
      <c r="F548" s="106" t="s">
        <v>9498</v>
      </c>
      <c r="G548" s="106" t="s">
        <v>9499</v>
      </c>
      <c r="H548" s="106" t="s">
        <v>9500</v>
      </c>
      <c r="I548" s="104" t="s">
        <v>7120</v>
      </c>
      <c r="J548" s="105">
        <f>VLOOKUP(Tabela2[[#This Row],[SIEMA]],Siema2025,2,FALSE)</f>
        <v>45874</v>
      </c>
      <c r="K548" s="105" t="str">
        <f>VLOOKUP(Tabela2[[#This Row],[SIEMA]],Siema2025,16,FALSE)</f>
        <v>Terça</v>
      </c>
      <c r="L548" s="106" t="str">
        <f>IF(Tabela2[[#This Row],[Data]]="","Sem Informação",VLOOKUP(MONTH(Tabela2[[#This Row],[Data]]),'[1]Validação de dados'!$I$1:$J$13,2,0))</f>
        <v>Agosto</v>
      </c>
      <c r="M548" s="104">
        <f>YEAR(Tabela2[[#This Row],[Data]])</f>
        <v>2025</v>
      </c>
      <c r="N548" s="105" t="str">
        <f>VLOOKUP(Tabela2[[#This Row],[SIEMA]],Siema2025,17,FALSE)</f>
        <v>Noturno</v>
      </c>
      <c r="O548" s="105" t="str">
        <f>VLOOKUP(Tabela2[[#This Row],[SIEMA]],Siema2025,5,FALSE)</f>
        <v>Rodovia</v>
      </c>
      <c r="P548" s="104" t="str">
        <f>VLOOKUP(Tabela2[[#This Row],[SIEMA]],Siema2025,21,FALSE)</f>
        <v>Transporte Rodoviário</v>
      </c>
      <c r="Q548" s="104">
        <v>1361</v>
      </c>
      <c r="R548" s="104" t="str">
        <f>VLOOKUP(Tabela2[[#This Row],[SIEMA]],Siema2025,10,FALSE)</f>
        <v/>
      </c>
      <c r="S548" s="107" t="str">
        <f>IF(Q548="","", IF(Q548="NC","", IF(Q548="NE","", IF(Q548="NA","",IFERROR(VLOOKUP(Q548,[1]Produtos!$A$1:$C$2319,2,FALSE),"Não Cadastrado")))))</f>
        <v>CARVÃO, de origem animal ou vegetal</v>
      </c>
      <c r="T548" s="104" t="s">
        <v>6834</v>
      </c>
      <c r="U548" s="104" t="s">
        <v>7062</v>
      </c>
      <c r="V548" s="104">
        <f>IF(Q548="","",IF(ISNUMBER(Q548)=FALSE,"Não se aplica",IFERROR(VLOOKUP(Q548,Produtos!$A$1:$C$2319,3,FALSE),"Não Cadastrado")))</f>
        <v>4.2</v>
      </c>
      <c r="W548" s="104" t="str">
        <f>VLOOKUP(Tabela2[[#This Row],[SIEMA]],Siema2025,10,FALSE)</f>
        <v/>
      </c>
      <c r="X548" s="113" t="str">
        <f>IF(Tabela2[[#This Row],[Origem do acidente]] = "Plataforma", "PREENCHER","NA")</f>
        <v>NA</v>
      </c>
      <c r="Y548" s="109" t="str">
        <f>IF(W548="","", IF(W548="NC","", IF(W548="NE","", IF(W548="NA","",IFERROR(VLOOKUP(W548,Produtos!$A$1:$C$2319,2,FALSE),"Não Cadastrado")))))</f>
        <v/>
      </c>
      <c r="Z548" s="104" t="str">
        <f>VLOOKUP(Tabela2[[#This Row],[SIEMA]],Siema2025,11,FALSE)</f>
        <v xml:space="preserve"> </v>
      </c>
      <c r="AA548" s="104" t="str">
        <f>VLOOKUP(Tabela2[[#This Row],[SIEMA]],Siema2025,12,FALSE)</f>
        <v xml:space="preserve"> </v>
      </c>
      <c r="AB548" s="104" t="str">
        <f>IF(W548="","",IF(ISNUMBER(W548)=FALSE,"Não se aplica",IFERROR(VLOOKUP(W548,Produtos!$A$1:$C$2319,3,FALSE),"Não Cadastrado")))</f>
        <v/>
      </c>
      <c r="AC548" s="104"/>
      <c r="AD548" s="108" t="str">
        <f>IF(Tabela2[[#This Row],[Origem do acidente]] = "Plataforma", "PREENCHER","NA")</f>
        <v>NA</v>
      </c>
      <c r="AE548" s="107" t="str">
        <f>IF(AC548="","", IF(AC548="NC","", IF(AC548="NE","", IF(AC548="NA","",IFERROR(VLOOKUP(AC548,Produtos!$A$1:$C$2319,2,FALSE),"Não Cadastrado")))))</f>
        <v/>
      </c>
      <c r="AF548" s="104"/>
      <c r="AG548" s="104"/>
      <c r="AH548" s="104" t="str">
        <f>IF(AC548="","",IF(ISNUMBER(AC548)=FALSE,"Não se aplica",IFERROR(VLOOKUP(AC548,Produtos!$A$1:$C$2319,3,FALSE),"Não Cadastrado")))</f>
        <v/>
      </c>
      <c r="AI548" s="104"/>
      <c r="AJ548" s="104" t="str">
        <f>VLOOKUP(Tabela2[[#This Row],[SIEMA]],Siema2025,26,FALSE)</f>
        <v>Tombamento seguido de queda da carga</v>
      </c>
      <c r="AK548" s="107" t="s">
        <v>6834</v>
      </c>
      <c r="AL548" s="107" t="s">
        <v>7180</v>
      </c>
      <c r="AM548" s="107"/>
      <c r="AN548" s="108" t="str">
        <f>VLOOKUP(Tabela2[[#This Row],[SIEMA]],Siema2025,51,FALSE)</f>
        <v/>
      </c>
      <c r="AO548" s="108" t="str">
        <f>VLOOKUP(Tabela2[[#This Row],[SIEMA]],Siema2025,53,FALSE)</f>
        <v/>
      </c>
      <c r="AP548" s="108" t="str">
        <f>VLOOKUP(Tabela2[[#This Row],[SIEMA]],Siema2025,55,FALSE)</f>
        <v/>
      </c>
      <c r="AQ548" s="108" t="str">
        <f>VLOOKUP(Tabela2[[#This Row],[SIEMA]],Siema2025,57,FALSE)</f>
        <v/>
      </c>
      <c r="AR548" s="108" t="str">
        <f>VLOOKUP(Tabela2[[#This Row],[SIEMA]],Siema2025,59,FALSE)</f>
        <v/>
      </c>
      <c r="AS548" s="108" t="str">
        <f>VLOOKUP(Tabela2[[#This Row],[SIEMA]],Siema2025,61,FALSE)</f>
        <v/>
      </c>
      <c r="AT548" s="108" t="str">
        <f>VLOOKUP(Tabela2[[#This Row],[SIEMA]],Siema2025,63,FALSE)</f>
        <v/>
      </c>
      <c r="AU548" s="108" t="str">
        <f>VLOOKUP(Tabela2[[#This Row],[SIEMA]],Siema2025,65,FALSE)</f>
        <v>X</v>
      </c>
      <c r="AV548" s="108" t="str">
        <f>VLOOKUP(Tabela2[[#This Row],[SIEMA]],Siema2025,67,FALSE)</f>
        <v/>
      </c>
      <c r="AW548" s="108" t="str">
        <f>VLOOKUP(Tabela2[[#This Row],[SIEMA]],Siema2025,69,FALSE)</f>
        <v/>
      </c>
      <c r="AX548" s="108" t="str">
        <f>VLOOKUP(Tabela2[[#This Row],[SIEMA]],Siema2025,71,FALSE)</f>
        <v/>
      </c>
      <c r="AY548" s="108" t="str">
        <f>VLOOKUP(Tabela2[[#This Row],[SIEMA]],Siema2025,73,FALSE)</f>
        <v/>
      </c>
      <c r="AZ548" s="108" t="str">
        <f>VLOOKUP(Tabela2[[#This Row],[SIEMA]],Siema2025,75,FALSE)</f>
        <v/>
      </c>
      <c r="BA548" s="108" t="str">
        <f>VLOOKUP(Tabela2[[#This Row],[SIEMA]],Siema2025,77,FALSE)</f>
        <v/>
      </c>
      <c r="BB548" s="108" t="str">
        <f>VLOOKUP(Tabela2[[#This Row],[SIEMA]],Siema2025,79,FALSE)</f>
        <v/>
      </c>
      <c r="BC548" s="108" t="str">
        <f>IF(Tabela2[[#This Row],[Outro(s) ]] = "X", "PREENCHER","NA")</f>
        <v>NA</v>
      </c>
      <c r="BD548" s="108" t="str">
        <f>VLOOKUP(Tabela2[[#This Row],[SIEMA]],Siema2025,82,FALSE)</f>
        <v/>
      </c>
      <c r="BE548" s="108" t="str">
        <f>VLOOKUP(Tabela2[[#This Row],[SIEMA]],Siema2025,81,FALSE)</f>
        <v/>
      </c>
      <c r="BF548" s="110" t="s">
        <v>6834</v>
      </c>
      <c r="BG548" s="110"/>
      <c r="BH548" s="111" t="s">
        <v>6834</v>
      </c>
      <c r="BI548" s="112" t="s">
        <v>7062</v>
      </c>
      <c r="BJ548" s="107" t="s">
        <v>7099</v>
      </c>
      <c r="BK548" s="104" t="s">
        <v>2696</v>
      </c>
      <c r="BL548" s="140">
        <v>45880</v>
      </c>
      <c r="BM548" s="108">
        <f ca="1">IF(Tabela2[[#This Row],[Data de atendimento do Ibama (considerar o primeiro documento/ação)]]="",_xlfn.DAYS(TODAY(),J548),_xlfn.DAYS(Tabela2[[#This Row],[Data de atendimento do Ibama (considerar o primeiro documento/ação)]],J548))</f>
        <v>6</v>
      </c>
      <c r="BN548" s="108" t="str">
        <f>IF(Tabela2[[#This Row],[Atendido pelo Ibama ("Não" ou "Sim")]]="Não","Preencher", IF(Tabela2[[#This Row],[Atendido pelo Ibama ("Não" ou "Sim")]]="Sim","NA",""))</f>
        <v>NA</v>
      </c>
      <c r="BO548" s="114" t="s">
        <v>7100</v>
      </c>
      <c r="BP548" s="108" t="str">
        <f>IF(Tabela2[[#This Row],[Forma de atendimento (primeiro documento/ação)]]= "Outros (especificar)", "PREENCHER","NA")</f>
        <v>NA</v>
      </c>
      <c r="BQ548" s="106" t="s">
        <v>123</v>
      </c>
      <c r="BR548" s="108" t="str">
        <f>IF(Tabela2[[#This Row],[Equipe do Ibama foi a campo? Houve sobrevoo do Poseidon?]] = "Sim", "PREENCHER","NA")</f>
        <v>NA</v>
      </c>
      <c r="BS548" s="108" t="str">
        <f>IF(Tabela2[[#This Row],[Se sim, foi emitida Ordem de Emergência? (informações vinculada à coluna CK)]] = "Sim", "PREENCHER","NA")</f>
        <v>NA</v>
      </c>
      <c r="BT548" s="108" t="s">
        <v>7114</v>
      </c>
      <c r="BU548" s="108" t="str">
        <f>IF(Tabela2[[#This Row],[Houve envio de Informações Pós-acidente (preencher "não se aplica" quando de competência estadual/municipal)]] = "Sim", "PREENCHER","NA")</f>
        <v>NA</v>
      </c>
      <c r="BV548" s="108" t="s">
        <v>2696</v>
      </c>
      <c r="BW548" s="108" t="s">
        <v>123</v>
      </c>
      <c r="BX548" s="106" t="s">
        <v>7127</v>
      </c>
      <c r="BY548" s="106"/>
      <c r="BZ548" s="104" t="str">
        <f>IF(Tabela2[[#This Row],[Data do documento de encerramento]]="NA","NA",IF(Tabela2[[#This Row],[Data do documento de encerramento]]="","Pendente de conclusão/ encerramento",_xlfn.DAYS(Tabela2[[#This Row],[Data do documento de encerramento]],J548)))</f>
        <v>Pendente de conclusão/ encerramento</v>
      </c>
      <c r="CA548" s="107" t="s">
        <v>9501</v>
      </c>
      <c r="CB548" s="107"/>
      <c r="CC548" s="107"/>
      <c r="CD548" s="107"/>
      <c r="CE548" s="107"/>
      <c r="CF548" s="107"/>
    </row>
    <row r="549" spans="1:84" ht="76.5">
      <c r="A549" s="182">
        <v>20258782822</v>
      </c>
      <c r="B549" s="118" t="s">
        <v>9502</v>
      </c>
      <c r="C549" s="108" t="s">
        <v>672</v>
      </c>
      <c r="D549" s="106" t="s">
        <v>637</v>
      </c>
      <c r="E549" s="106" t="s">
        <v>9503</v>
      </c>
      <c r="F549" s="106"/>
      <c r="G549" s="106" t="s">
        <v>9504</v>
      </c>
      <c r="H549" s="106" t="s">
        <v>9505</v>
      </c>
      <c r="I549" s="104" t="str">
        <f>VLOOKUP(Tabela2[[#This Row],[SIEMA]],Siema2025,19,FALSE)</f>
        <v>Santos</v>
      </c>
      <c r="J549" s="105">
        <f>VLOOKUP(Tabela2[[#This Row],[SIEMA]],Siema2025,2,FALSE)</f>
        <v>45874</v>
      </c>
      <c r="K549" s="105" t="str">
        <f>VLOOKUP(Tabela2[[#This Row],[SIEMA]],Siema2025,16,FALSE)</f>
        <v>Terça</v>
      </c>
      <c r="L549" s="106" t="str">
        <f>IF(Tabela2[[#This Row],[Data]]="","Sem Informação",VLOOKUP(MONTH(Tabela2[[#This Row],[Data]]),'[1]Validação de dados'!$I$1:$J$13,2,0))</f>
        <v>Agosto</v>
      </c>
      <c r="M549" s="104">
        <f>YEAR(Tabela2[[#This Row],[Data]])</f>
        <v>2025</v>
      </c>
      <c r="N549" s="105" t="str">
        <f>VLOOKUP(Tabela2[[#This Row],[SIEMA]],Siema2025,17,FALSE)</f>
        <v>Vespertino</v>
      </c>
      <c r="O549" s="105" t="str">
        <f>VLOOKUP(Tabela2[[#This Row],[SIEMA]],Siema2025,5,FALSE)</f>
        <v>Plataforma</v>
      </c>
      <c r="P549" s="104" t="str">
        <f>VLOOKUP(Tabela2[[#This Row],[SIEMA]],Siema2025,21,FALSE)</f>
        <v>Poço 8-BUZ-102D-RJS.</v>
      </c>
      <c r="Q549" s="104" t="s">
        <v>637</v>
      </c>
      <c r="R549" t="s">
        <v>7199</v>
      </c>
      <c r="S549" s="107" t="s">
        <v>7147</v>
      </c>
      <c r="T549" s="104">
        <v>1.2150000000000001</v>
      </c>
      <c r="U549" s="104" t="s">
        <v>7111</v>
      </c>
      <c r="V549" s="104" t="str">
        <f>IF(Q549="","",IF(ISNUMBER(Q549)=FALSE,"Não se aplica",IFERROR(VLOOKUP(Q549,Produtos!$A$1:$C$2319,3,FALSE),"Não Cadastrado")))</f>
        <v>Não se aplica</v>
      </c>
      <c r="W549" s="104"/>
      <c r="X549" s="113"/>
      <c r="Y549" s="109"/>
      <c r="Z549" s="104"/>
      <c r="AA549" s="104"/>
      <c r="AB549" s="104" t="str">
        <f>IF(W549="","",IF(ISNUMBER(W549)=FALSE,"Não se aplica",IFERROR(VLOOKUP(W549,Produtos!$A$1:$C$2319,3,FALSE),"Não Cadastrado")))</f>
        <v/>
      </c>
      <c r="AC549" s="104"/>
      <c r="AD549" s="108"/>
      <c r="AE549" s="107" t="str">
        <f>IF(AC549="","", IF(AC549="NC","", IF(AC549="NE","", IF(AC549="NA","",IFERROR(VLOOKUP(AC549,Produtos!$A$1:$C$2319,2,FALSE),"Não Cadastrado")))))</f>
        <v/>
      </c>
      <c r="AF549" s="104"/>
      <c r="AG549" s="104"/>
      <c r="AH549" s="104" t="str">
        <f>IF(AC549="","",IF(ISNUMBER(AC549)=FALSE,"Não se aplica",IFERROR(VLOOKUP(AC549,Produtos!$A$1:$C$2319,3,FALSE),"Não Cadastrado")))</f>
        <v/>
      </c>
      <c r="AI549" s="104"/>
      <c r="AJ549" s="104" t="str">
        <f>VLOOKUP(Tabela2[[#This Row],[SIEMA]],Siema2025,26,FALSE)</f>
        <v>Em investigação.</v>
      </c>
      <c r="AK549" s="107" t="s">
        <v>7285</v>
      </c>
      <c r="AL549" s="107" t="s">
        <v>7229</v>
      </c>
      <c r="AM549" s="107"/>
      <c r="AN549" s="108" t="str">
        <f>VLOOKUP(Tabela2[[#This Row],[SIEMA]],Siema2025,51,FALSE)</f>
        <v/>
      </c>
      <c r="AO549" s="108" t="str">
        <f>VLOOKUP(Tabela2[[#This Row],[SIEMA]],Siema2025,53,FALSE)</f>
        <v/>
      </c>
      <c r="AP549" s="108" t="str">
        <f>VLOOKUP(Tabela2[[#This Row],[SIEMA]],Siema2025,55,FALSE)</f>
        <v/>
      </c>
      <c r="AQ549" s="108" t="str">
        <f>VLOOKUP(Tabela2[[#This Row],[SIEMA]],Siema2025,57,FALSE)</f>
        <v/>
      </c>
      <c r="AR549" s="108" t="str">
        <f>VLOOKUP(Tabela2[[#This Row],[SIEMA]],Siema2025,59,FALSE)</f>
        <v/>
      </c>
      <c r="AS549" s="108" t="str">
        <f>VLOOKUP(Tabela2[[#This Row],[SIEMA]],Siema2025,61,FALSE)</f>
        <v>X</v>
      </c>
      <c r="AT549" s="108" t="str">
        <f>VLOOKUP(Tabela2[[#This Row],[SIEMA]],Siema2025,63,FALSE)</f>
        <v/>
      </c>
      <c r="AU549" s="108" t="str">
        <f>VLOOKUP(Tabela2[[#This Row],[SIEMA]],Siema2025,65,FALSE)</f>
        <v/>
      </c>
      <c r="AV549" s="108" t="str">
        <f>VLOOKUP(Tabela2[[#This Row],[SIEMA]],Siema2025,67,FALSE)</f>
        <v/>
      </c>
      <c r="AW549" s="108" t="str">
        <f>VLOOKUP(Tabela2[[#This Row],[SIEMA]],Siema2025,69,FALSE)</f>
        <v/>
      </c>
      <c r="AX549" s="108" t="str">
        <f>VLOOKUP(Tabela2[[#This Row],[SIEMA]],Siema2025,71,FALSE)</f>
        <v/>
      </c>
      <c r="AY549" s="108" t="str">
        <f>VLOOKUP(Tabela2[[#This Row],[SIEMA]],Siema2025,73,FALSE)</f>
        <v/>
      </c>
      <c r="AZ549" s="108" t="str">
        <f>VLOOKUP(Tabela2[[#This Row],[SIEMA]],Siema2025,75,FALSE)</f>
        <v/>
      </c>
      <c r="BA549" s="108" t="str">
        <f>VLOOKUP(Tabela2[[#This Row],[SIEMA]],Siema2025,77,FALSE)</f>
        <v/>
      </c>
      <c r="BB549" s="108" t="str">
        <f>VLOOKUP(Tabela2[[#This Row],[SIEMA]],Siema2025,79,FALSE)</f>
        <v/>
      </c>
      <c r="BC549" s="108" t="str">
        <f>IF(Tabela2[[#This Row],[Outro(s) ]] = "X", "PREENCHER","NA")</f>
        <v>NA</v>
      </c>
      <c r="BD549" s="108" t="str">
        <f>VLOOKUP(Tabela2[[#This Row],[SIEMA]],Siema2025,82,FALSE)</f>
        <v/>
      </c>
      <c r="BE549" s="108" t="str">
        <f>VLOOKUP(Tabela2[[#This Row],[SIEMA]],Siema2025,81,FALSE)</f>
        <v/>
      </c>
      <c r="BF549" s="110" t="str">
        <f>VLOOKUP(Tabela2[[#This Row],[SIEMA]],Siema2025,28,FALSE)</f>
        <v>Petróleo Brasileiro S.A. - PETROBRAS</v>
      </c>
      <c r="BG549" s="110"/>
      <c r="BH549" s="111">
        <v>33000167000101</v>
      </c>
      <c r="BI549" s="112" t="str">
        <f>VLOOKUP(Tabela2[[#This Row],[SIEMA]],Siema2025,107,FALSE)</f>
        <v>Não</v>
      </c>
      <c r="BJ549" s="107" t="s">
        <v>7099</v>
      </c>
      <c r="BK549" s="104" t="s">
        <v>2696</v>
      </c>
      <c r="BL549" s="140">
        <v>45888</v>
      </c>
      <c r="BM549" s="108">
        <f ca="1">IF(Tabela2[[#This Row],[Data de atendimento do Ibama (considerar o primeiro documento/ação)]]="",_xlfn.DAYS(TODAY(),J549),_xlfn.DAYS(Tabela2[[#This Row],[Data de atendimento do Ibama (considerar o primeiro documento/ação)]],J549))</f>
        <v>14</v>
      </c>
      <c r="BN549" s="108" t="str">
        <f>IF(Tabela2[[#This Row],[Atendido pelo Ibama ("Não" ou "Sim")]]="Não","Preencher", IF(Tabela2[[#This Row],[Atendido pelo Ibama ("Não" ou "Sim")]]="Sim","NA",""))</f>
        <v>NA</v>
      </c>
      <c r="BO549" s="114" t="s">
        <v>7100</v>
      </c>
      <c r="BP549" s="108" t="str">
        <f>IF(Tabela2[[#This Row],[Forma de atendimento (primeiro documento/ação)]]= "Outros (especificar)", "PREENCHER","NA")</f>
        <v>NA</v>
      </c>
      <c r="BQ549" s="106" t="s">
        <v>123</v>
      </c>
      <c r="BR549" s="108" t="str">
        <f>IF(Tabela2[[#This Row],[Equipe do Ibama foi a campo? Houve sobrevoo do Poseidon?]] = "Sim", "PREENCHER","NA")</f>
        <v>NA</v>
      </c>
      <c r="BS549" s="108" t="str">
        <f>IF(Tabela2[[#This Row],[Se sim, foi emitida Ordem de Emergência? (informações vinculada à coluna CK)]] = "Sim", "PREENCHER","NA")</f>
        <v>NA</v>
      </c>
      <c r="BT549" s="108" t="s">
        <v>7101</v>
      </c>
      <c r="BU549" s="108" t="s">
        <v>123</v>
      </c>
      <c r="BV549" s="108" t="s">
        <v>123</v>
      </c>
      <c r="BW549" s="108" t="s">
        <v>123</v>
      </c>
      <c r="BX549" s="106" t="s">
        <v>7127</v>
      </c>
      <c r="BY549" s="106"/>
      <c r="BZ549" s="104" t="str">
        <f>IF(Tabela2[[#This Row],[Data do documento de encerramento]]="NA","NA",IF(Tabela2[[#This Row],[Data do documento de encerramento]]="","Pendente de conclusão/ encerramento",_xlfn.DAYS(Tabela2[[#This Row],[Data do documento de encerramento]],J549)))</f>
        <v>Pendente de conclusão/ encerramento</v>
      </c>
      <c r="CA549" s="107"/>
      <c r="CB549" s="107" t="s">
        <v>7256</v>
      </c>
      <c r="CC549" s="115" t="s">
        <v>7201</v>
      </c>
      <c r="CD549" s="107" t="s">
        <v>123</v>
      </c>
      <c r="CE549" s="107" t="s">
        <v>123</v>
      </c>
      <c r="CF549" s="107" t="s">
        <v>7257</v>
      </c>
    </row>
    <row r="550" spans="1:84" ht="76.5">
      <c r="A550" s="169">
        <v>20258668458</v>
      </c>
      <c r="B550" s="170" t="s">
        <v>9506</v>
      </c>
      <c r="C550" s="108" t="s">
        <v>7135</v>
      </c>
      <c r="D550" s="106" t="s">
        <v>637</v>
      </c>
      <c r="E550" s="106" t="s">
        <v>9507</v>
      </c>
      <c r="F550" s="106"/>
      <c r="G550" s="106" t="s">
        <v>9508</v>
      </c>
      <c r="H550" s="106" t="s">
        <v>9509</v>
      </c>
      <c r="I550" s="104" t="str">
        <f>VLOOKUP(Tabela2[[#This Row],[SIEMA]],Siema2025,19,FALSE)</f>
        <v>Campos</v>
      </c>
      <c r="J550" s="105">
        <f>VLOOKUP(Tabela2[[#This Row],[SIEMA]],Siema2025,2,FALSE)</f>
        <v>45875</v>
      </c>
      <c r="K550" s="105" t="str">
        <f>VLOOKUP(Tabela2[[#This Row],[SIEMA]],Siema2025,16,FALSE)</f>
        <v>Quarta</v>
      </c>
      <c r="L550" s="106" t="str">
        <f>IF(Tabela2[[#This Row],[Data]]="","Sem Informação",VLOOKUP(MONTH(Tabela2[[#This Row],[Data]]),'[1]Validação de dados'!$I$1:$J$13,2,0))</f>
        <v>Agosto</v>
      </c>
      <c r="M550" s="104">
        <f>YEAR(Tabela2[[#This Row],[Data]])</f>
        <v>2025</v>
      </c>
      <c r="N550" s="105" t="str">
        <f>VLOOKUP(Tabela2[[#This Row],[SIEMA]],Siema2025,17,FALSE)</f>
        <v>Matutino</v>
      </c>
      <c r="O550" s="105" t="str">
        <f>VLOOKUP(Tabela2[[#This Row],[SIEMA]],Siema2025,5,FALSE)</f>
        <v>Plataforma</v>
      </c>
      <c r="P550" s="104" t="str">
        <f>VLOOKUP(Tabela2[[#This Row],[SIEMA]],Siema2025,21,FALSE)</f>
        <v/>
      </c>
      <c r="Q550" s="104">
        <v>1202</v>
      </c>
      <c r="R550" s="104" t="s">
        <v>3060</v>
      </c>
      <c r="S550" s="107" t="s">
        <v>252</v>
      </c>
      <c r="T550" s="104">
        <v>3.5999999999999999E-3</v>
      </c>
      <c r="U550" s="104" t="s">
        <v>7111</v>
      </c>
      <c r="V550" s="104">
        <f>IF(Q550="","",IF(ISNUMBER(Q550)=FALSE,"Não se aplica",IFERROR(VLOOKUP(Q550,Produtos!$A$1:$C$2319,3,FALSE),"Não Cadastrado")))</f>
        <v>3</v>
      </c>
      <c r="W550" s="104" t="str">
        <f>VLOOKUP(Tabela2[[#This Row],[SIEMA]],Siema2025,10,FALSE)</f>
        <v/>
      </c>
      <c r="X550" s="113"/>
      <c r="Y550" s="109" t="str">
        <f>IF(W550="","", IF(W550="NC","", IF(W550="NE","", IF(W550="NA","",IFERROR(VLOOKUP(W550,Produtos!$A$1:$C$2319,2,FALSE),"Não Cadastrado")))))</f>
        <v/>
      </c>
      <c r="Z550" s="104" t="str">
        <f>VLOOKUP(Tabela2[[#This Row],[SIEMA]],Siema2025,11,FALSE)</f>
        <v xml:space="preserve"> </v>
      </c>
      <c r="AA550" s="104" t="str">
        <f>VLOOKUP(Tabela2[[#This Row],[SIEMA]],Siema2025,12,FALSE)</f>
        <v xml:space="preserve"> </v>
      </c>
      <c r="AB550" s="104" t="str">
        <f>IF(W550="","",IF(ISNUMBER(W550)=FALSE,"Não se aplica",IFERROR(VLOOKUP(W550,Produtos!$A$1:$C$2319,3,FALSE),"Não Cadastrado")))</f>
        <v/>
      </c>
      <c r="AC550" s="104"/>
      <c r="AD550" s="108"/>
      <c r="AE550" s="107" t="str">
        <f>IF(AC550="","", IF(AC550="NC","", IF(AC550="NE","", IF(AC550="NA","",IFERROR(VLOOKUP(AC550,Produtos!$A$1:$C$2319,2,FALSE),"Não Cadastrado")))))</f>
        <v/>
      </c>
      <c r="AF550" s="104"/>
      <c r="AG550" s="104"/>
      <c r="AH550" s="104" t="str">
        <f>IF(AC550="","",IF(ISNUMBER(AC550)=FALSE,"Não se aplica",IFERROR(VLOOKUP(AC550,Produtos!$A$1:$C$2319,3,FALSE),"Não Cadastrado")))</f>
        <v/>
      </c>
      <c r="AI550" s="104"/>
      <c r="AJ550" s="104" t="str">
        <f>VLOOKUP(Tabela2[[#This Row],[SIEMA]],Siema2025,26,FALSE)</f>
        <v>Possível contaminação da tubulação de overboard com diesel em função de perda de estanqueidade de válvulas.</v>
      </c>
      <c r="AK550" s="107" t="s">
        <v>7285</v>
      </c>
      <c r="AL550" s="107"/>
      <c r="AM550" s="107"/>
      <c r="AN550" s="108" t="str">
        <f>VLOOKUP(Tabela2[[#This Row],[SIEMA]],Siema2025,51,FALSE)</f>
        <v/>
      </c>
      <c r="AO550" s="108" t="str">
        <f>VLOOKUP(Tabela2[[#This Row],[SIEMA]],Siema2025,53,FALSE)</f>
        <v/>
      </c>
      <c r="AP550" s="108" t="str">
        <f>VLOOKUP(Tabela2[[#This Row],[SIEMA]],Siema2025,55,FALSE)</f>
        <v/>
      </c>
      <c r="AQ550" s="108" t="str">
        <f>VLOOKUP(Tabela2[[#This Row],[SIEMA]],Siema2025,57,FALSE)</f>
        <v/>
      </c>
      <c r="AR550" s="108" t="str">
        <f>VLOOKUP(Tabela2[[#This Row],[SIEMA]],Siema2025,59,FALSE)</f>
        <v/>
      </c>
      <c r="AS550" s="108" t="str">
        <f>VLOOKUP(Tabela2[[#This Row],[SIEMA]],Siema2025,61,FALSE)</f>
        <v>X</v>
      </c>
      <c r="AT550" s="108" t="str">
        <f>VLOOKUP(Tabela2[[#This Row],[SIEMA]],Siema2025,63,FALSE)</f>
        <v/>
      </c>
      <c r="AU550" s="108" t="str">
        <f>VLOOKUP(Tabela2[[#This Row],[SIEMA]],Siema2025,65,FALSE)</f>
        <v/>
      </c>
      <c r="AV550" s="108" t="str">
        <f>VLOOKUP(Tabela2[[#This Row],[SIEMA]],Siema2025,67,FALSE)</f>
        <v/>
      </c>
      <c r="AW550" s="108" t="str">
        <f>VLOOKUP(Tabela2[[#This Row],[SIEMA]],Siema2025,69,FALSE)</f>
        <v/>
      </c>
      <c r="AX550" s="108" t="str">
        <f>VLOOKUP(Tabela2[[#This Row],[SIEMA]],Siema2025,71,FALSE)</f>
        <v/>
      </c>
      <c r="AY550" s="108" t="str">
        <f>VLOOKUP(Tabela2[[#This Row],[SIEMA]],Siema2025,73,FALSE)</f>
        <v/>
      </c>
      <c r="AZ550" s="108" t="str">
        <f>VLOOKUP(Tabela2[[#This Row],[SIEMA]],Siema2025,75,FALSE)</f>
        <v/>
      </c>
      <c r="BA550" s="108" t="str">
        <f>VLOOKUP(Tabela2[[#This Row],[SIEMA]],Siema2025,77,FALSE)</f>
        <v/>
      </c>
      <c r="BB550" s="108" t="str">
        <f>VLOOKUP(Tabela2[[#This Row],[SIEMA]],Siema2025,79,FALSE)</f>
        <v/>
      </c>
      <c r="BC550" s="108" t="str">
        <f>IF(Tabela2[[#This Row],[Outro(s) ]] = "X", "PREENCHER","NA")</f>
        <v>NA</v>
      </c>
      <c r="BD550" s="108" t="str">
        <f>VLOOKUP(Tabela2[[#This Row],[SIEMA]],Siema2025,82,FALSE)</f>
        <v/>
      </c>
      <c r="BE550" s="108" t="str">
        <f>VLOOKUP(Tabela2[[#This Row],[SIEMA]],Siema2025,81,FALSE)</f>
        <v/>
      </c>
      <c r="BF550" s="110" t="str">
        <f>VLOOKUP(Tabela2[[#This Row],[SIEMA]],Siema2025,28,FALSE)</f>
        <v>Petróleo Brasileiro S.A. - PETROBRAS</v>
      </c>
      <c r="BG550" s="110"/>
      <c r="BH550" s="111" t="str">
        <f>VLOOKUP(Tabela2[[#This Row],[SIEMA]],Siema2025,29,FALSE)</f>
        <v>33000167000454</v>
      </c>
      <c r="BI550" s="112" t="s">
        <v>2696</v>
      </c>
      <c r="BJ550" s="107" t="s">
        <v>7099</v>
      </c>
      <c r="BK550" s="104" t="s">
        <v>2696</v>
      </c>
      <c r="BL550" s="140">
        <v>45919</v>
      </c>
      <c r="BM550" s="108">
        <f ca="1">IF(Tabela2[[#This Row],[Data de atendimento do Ibama (considerar o primeiro documento/ação)]]="",_xlfn.DAYS(TODAY(),J550),_xlfn.DAYS(Tabela2[[#This Row],[Data de atendimento do Ibama (considerar o primeiro documento/ação)]],J550))</f>
        <v>44</v>
      </c>
      <c r="BN550" s="108" t="str">
        <f>IF(Tabela2[[#This Row],[Atendido pelo Ibama ("Não" ou "Sim")]]="Não","Preencher", IF(Tabela2[[#This Row],[Atendido pelo Ibama ("Não" ou "Sim")]]="Sim","NA",""))</f>
        <v>NA</v>
      </c>
      <c r="BO550" s="114" t="s">
        <v>7138</v>
      </c>
      <c r="BP550" s="108" t="str">
        <f>IF(Tabela2[[#This Row],[Forma de atendimento (primeiro documento/ação)]]= "Outros (especificar)", "PREENCHER","NA")</f>
        <v>NA</v>
      </c>
      <c r="BQ550" s="106" t="s">
        <v>123</v>
      </c>
      <c r="BR550" s="108" t="str">
        <f>IF(Tabela2[[#This Row],[Equipe do Ibama foi a campo? Houve sobrevoo do Poseidon?]] = "Sim", "PREENCHER","NA")</f>
        <v>NA</v>
      </c>
      <c r="BS550" s="108" t="str">
        <f>IF(Tabela2[[#This Row],[Se sim, foi emitida Ordem de Emergência? (informações vinculada à coluna CK)]] = "Sim", "PREENCHER","NA")</f>
        <v>NA</v>
      </c>
      <c r="BT550" s="108" t="s">
        <v>7101</v>
      </c>
      <c r="BU550" s="108" t="s">
        <v>2696</v>
      </c>
      <c r="BV550" s="108" t="s">
        <v>123</v>
      </c>
      <c r="BW550" s="108" t="s">
        <v>123</v>
      </c>
      <c r="BX550" s="106"/>
      <c r="BY550" s="106"/>
      <c r="BZ550" s="104" t="str">
        <f>IF(Tabela2[[#This Row],[Data do documento de encerramento]]="NA","NA",IF(Tabela2[[#This Row],[Data do documento de encerramento]]="","Pendente de conclusão/ encerramento",_xlfn.DAYS(Tabela2[[#This Row],[Data do documento de encerramento]],J550)))</f>
        <v>Pendente de conclusão/ encerramento</v>
      </c>
      <c r="CA550" s="107"/>
      <c r="CB550" s="107"/>
      <c r="CC550" s="115" t="s">
        <v>7194</v>
      </c>
      <c r="CD550" s="107" t="s">
        <v>123</v>
      </c>
      <c r="CE550" s="107" t="s">
        <v>2696</v>
      </c>
      <c r="CF550" s="107" t="s">
        <v>7141</v>
      </c>
    </row>
    <row r="551" spans="1:84" ht="45.75">
      <c r="A551" s="169">
        <v>20258739623</v>
      </c>
      <c r="B551" s="170" t="s">
        <v>9510</v>
      </c>
      <c r="C551" s="108" t="s">
        <v>7135</v>
      </c>
      <c r="D551" s="106" t="s">
        <v>637</v>
      </c>
      <c r="E551" s="106" t="s">
        <v>7292</v>
      </c>
      <c r="F551" s="106"/>
      <c r="G551" s="106" t="s">
        <v>8076</v>
      </c>
      <c r="H551" s="106" t="s">
        <v>8077</v>
      </c>
      <c r="I551" s="104" t="str">
        <f>VLOOKUP(Tabela2[[#This Row],[SIEMA]],Siema2025,19,FALSE)</f>
        <v>Campos</v>
      </c>
      <c r="J551" s="105">
        <f>VLOOKUP(Tabela2[[#This Row],[SIEMA]],Siema2025,2,FALSE)</f>
        <v>45875</v>
      </c>
      <c r="K551" s="105" t="str">
        <f>VLOOKUP(Tabela2[[#This Row],[SIEMA]],Siema2025,16,FALSE)</f>
        <v>Quarta</v>
      </c>
      <c r="L551" s="106" t="str">
        <f>IF(Tabela2[[#This Row],[Data]]="","Sem Informação",VLOOKUP(MONTH(Tabela2[[#This Row],[Data]]),'[1]Validação de dados'!$I$1:$J$13,2,0))</f>
        <v>Agosto</v>
      </c>
      <c r="M551" s="104">
        <f>YEAR(Tabela2[[#This Row],[Data]])</f>
        <v>2025</v>
      </c>
      <c r="N551" s="105" t="str">
        <f>VLOOKUP(Tabela2[[#This Row],[SIEMA]],Siema2025,17,FALSE)</f>
        <v>Matutino</v>
      </c>
      <c r="O551" s="105" t="str">
        <f>VLOOKUP(Tabela2[[#This Row],[SIEMA]],Siema2025,5,FALSE)</f>
        <v>Plataforma</v>
      </c>
      <c r="P551" s="104" t="str">
        <f>VLOOKUP(Tabela2[[#This Row],[SIEMA]],Siema2025,21,FALSE)</f>
        <v>No dia 06/08/2025, às 09:43 hs na plataforma de PCP1-3, foi detectada uma mancha com feição oleosa na face norte da plataforma de PCP1. Foi observada uma grande quantidade de chuva que fez com que transbordasse líquido da bacia de contenção do skid das bombas de incêndio e posteriormente para o mar. Foi acionada a equipe de contenção de emergência (PEI) e contido o resíduo oleoso na plataforma através do kit SOPEP. O volume calculado foi de 0,0126 litros de óleo e rapidamente se dissipou. Pelo volume ser reduzido, não foi necessário o acionamento de medidas de dispersão de óleo pela embarcação do PEI.</v>
      </c>
      <c r="Q551">
        <v>3082</v>
      </c>
      <c r="R551" s="104" t="s">
        <v>1714</v>
      </c>
      <c r="S551" s="107" t="s">
        <v>1714</v>
      </c>
      <c r="T551" s="104">
        <v>1.26E-5</v>
      </c>
      <c r="U551" s="104" t="s">
        <v>7111</v>
      </c>
      <c r="V551" s="104">
        <f>IF(Q551="","",IF(ISNUMBER(Q551)=FALSE,"Não se aplica",IFERROR(VLOOKUP(Q551,Produtos!$A$1:$C$2319,3,FALSE),"Não Cadastrado")))</f>
        <v>9</v>
      </c>
      <c r="W551" s="104" t="str">
        <f>VLOOKUP(Tabela2[[#This Row],[SIEMA]],Siema2025,10,FALSE)</f>
        <v/>
      </c>
      <c r="X551" s="113"/>
      <c r="Y551" s="109" t="str">
        <f>IF(W551="","", IF(W551="NC","", IF(W551="NE","", IF(W551="NA","",IFERROR(VLOOKUP(W551,Produtos!$A$1:$C$2319,2,FALSE),"Não Cadastrado")))))</f>
        <v/>
      </c>
      <c r="Z551" s="104" t="str">
        <f>VLOOKUP(Tabela2[[#This Row],[SIEMA]],Siema2025,11,FALSE)</f>
        <v xml:space="preserve"> </v>
      </c>
      <c r="AA551" s="104" t="str">
        <f>VLOOKUP(Tabela2[[#This Row],[SIEMA]],Siema2025,12,FALSE)</f>
        <v xml:space="preserve"> </v>
      </c>
      <c r="AB551" s="104" t="str">
        <f>IF(W551="","",IF(ISNUMBER(W551)=FALSE,"Não se aplica",IFERROR(VLOOKUP(W551,Produtos!$A$1:$C$2319,3,FALSE),"Não Cadastrado")))</f>
        <v/>
      </c>
      <c r="AC551" s="104"/>
      <c r="AD551" s="108"/>
      <c r="AE551" s="107" t="str">
        <f>IF(AC551="","", IF(AC551="NC","", IF(AC551="NE","", IF(AC551="NA","",IFERROR(VLOOKUP(AC551,Produtos!$A$1:$C$2319,2,FALSE),"Não Cadastrado")))))</f>
        <v/>
      </c>
      <c r="AF551" s="104"/>
      <c r="AG551" s="104"/>
      <c r="AH551" s="104" t="str">
        <f>IF(AC551="","",IF(ISNUMBER(AC551)=FALSE,"Não se aplica",IFERROR(VLOOKUP(AC551,Produtos!$A$1:$C$2319,3,FALSE),"Não Cadastrado")))</f>
        <v/>
      </c>
      <c r="AI551" s="104"/>
      <c r="AJ551" s="104" t="str">
        <f>VLOOKUP(Tabela2[[#This Row],[SIEMA]],Siema2025,26,FALSE)</f>
        <v>Em investigação.</v>
      </c>
      <c r="AK551" s="107" t="s">
        <v>7617</v>
      </c>
      <c r="AL551" s="107"/>
      <c r="AM551" s="107"/>
      <c r="AN551" s="108" t="str">
        <f>VLOOKUP(Tabela2[[#This Row],[SIEMA]],Siema2025,51,FALSE)</f>
        <v/>
      </c>
      <c r="AO551" s="108" t="str">
        <f>VLOOKUP(Tabela2[[#This Row],[SIEMA]],Siema2025,53,FALSE)</f>
        <v/>
      </c>
      <c r="AP551" s="108" t="str">
        <f>VLOOKUP(Tabela2[[#This Row],[SIEMA]],Siema2025,55,FALSE)</f>
        <v/>
      </c>
      <c r="AQ551" s="108" t="str">
        <f>VLOOKUP(Tabela2[[#This Row],[SIEMA]],Siema2025,57,FALSE)</f>
        <v/>
      </c>
      <c r="AR551" s="108" t="str">
        <f>VLOOKUP(Tabela2[[#This Row],[SIEMA]],Siema2025,59,FALSE)</f>
        <v/>
      </c>
      <c r="AS551" s="108" t="str">
        <f>VLOOKUP(Tabela2[[#This Row],[SIEMA]],Siema2025,61,FALSE)</f>
        <v>X</v>
      </c>
      <c r="AT551" s="108" t="str">
        <f>VLOOKUP(Tabela2[[#This Row],[SIEMA]],Siema2025,63,FALSE)</f>
        <v/>
      </c>
      <c r="AU551" s="108" t="str">
        <f>VLOOKUP(Tabela2[[#This Row],[SIEMA]],Siema2025,65,FALSE)</f>
        <v/>
      </c>
      <c r="AV551" s="108" t="str">
        <f>VLOOKUP(Tabela2[[#This Row],[SIEMA]],Siema2025,67,FALSE)</f>
        <v/>
      </c>
      <c r="AW551" s="108" t="str">
        <f>VLOOKUP(Tabela2[[#This Row],[SIEMA]],Siema2025,69,FALSE)</f>
        <v/>
      </c>
      <c r="AX551" s="108" t="str">
        <f>VLOOKUP(Tabela2[[#This Row],[SIEMA]],Siema2025,71,FALSE)</f>
        <v/>
      </c>
      <c r="AY551" s="108" t="str">
        <f>VLOOKUP(Tabela2[[#This Row],[SIEMA]],Siema2025,73,FALSE)</f>
        <v/>
      </c>
      <c r="AZ551" s="108" t="str">
        <f>VLOOKUP(Tabela2[[#This Row],[SIEMA]],Siema2025,75,FALSE)</f>
        <v/>
      </c>
      <c r="BA551" s="108" t="str">
        <f>VLOOKUP(Tabela2[[#This Row],[SIEMA]],Siema2025,77,FALSE)</f>
        <v/>
      </c>
      <c r="BB551" s="108" t="str">
        <f>VLOOKUP(Tabela2[[#This Row],[SIEMA]],Siema2025,79,FALSE)</f>
        <v/>
      </c>
      <c r="BC551" s="108" t="str">
        <f>IF(Tabela2[[#This Row],[Outro(s) ]] = "X", "PREENCHER","NA")</f>
        <v>NA</v>
      </c>
      <c r="BD551" s="108" t="str">
        <f>VLOOKUP(Tabela2[[#This Row],[SIEMA]],Siema2025,82,FALSE)</f>
        <v/>
      </c>
      <c r="BE551" s="108" t="str">
        <f>VLOOKUP(Tabela2[[#This Row],[SIEMA]],Siema2025,81,FALSE)</f>
        <v/>
      </c>
      <c r="BF551" s="110" t="str">
        <f>VLOOKUP(Tabela2[[#This Row],[SIEMA]],Siema2025,28,FALSE)</f>
        <v>PERENCO PETRÓLEO E GÁS DO BRASIL LTDA.</v>
      </c>
      <c r="BG551" s="110"/>
      <c r="BH551" s="111" t="str">
        <f>VLOOKUP(Tabela2[[#This Row],[SIEMA]],Siema2025,29,FALSE)</f>
        <v>09309027000135</v>
      </c>
      <c r="BI551" s="112" t="s">
        <v>2696</v>
      </c>
      <c r="BJ551" s="107" t="s">
        <v>7099</v>
      </c>
      <c r="BK551" s="104" t="s">
        <v>2696</v>
      </c>
      <c r="BL551" s="140">
        <v>46027</v>
      </c>
      <c r="BM551" s="108">
        <f ca="1">IF(Tabela2[[#This Row],[Data de atendimento do Ibama (considerar o primeiro documento/ação)]]="",_xlfn.DAYS(TODAY(),J551),_xlfn.DAYS(Tabela2[[#This Row],[Data de atendimento do Ibama (considerar o primeiro documento/ação)]],J551))</f>
        <v>152</v>
      </c>
      <c r="BN551" s="108" t="str">
        <f>IF(Tabela2[[#This Row],[Atendido pelo Ibama ("Não" ou "Sim")]]="Não","Preencher", IF(Tabela2[[#This Row],[Atendido pelo Ibama ("Não" ou "Sim")]]="Sim","NA",""))</f>
        <v>NA</v>
      </c>
      <c r="BO551" s="114" t="s">
        <v>7165</v>
      </c>
      <c r="BP551" s="108" t="str">
        <f>IF(Tabela2[[#This Row],[Forma de atendimento (primeiro documento/ação)]]= "Outros (especificar)", "PREENCHER","NA")</f>
        <v>NA</v>
      </c>
      <c r="BQ551" s="106" t="s">
        <v>123</v>
      </c>
      <c r="BR551" s="108" t="str">
        <f>IF(Tabela2[[#This Row],[Equipe do Ibama foi a campo? Houve sobrevoo do Poseidon?]] = "Sim", "PREENCHER","NA")</f>
        <v>NA</v>
      </c>
      <c r="BS551" s="108" t="str">
        <f>IF(Tabela2[[#This Row],[Se sim, foi emitida Ordem de Emergência? (informações vinculada à coluna CK)]] = "Sim", "PREENCHER","NA")</f>
        <v>NA</v>
      </c>
      <c r="BT551" s="108" t="s">
        <v>7101</v>
      </c>
      <c r="BU551" s="108" t="s">
        <v>2696</v>
      </c>
      <c r="BV551" s="108" t="s">
        <v>123</v>
      </c>
      <c r="BW551" s="108" t="s">
        <v>123</v>
      </c>
      <c r="BX551" s="106"/>
      <c r="BY551" s="106"/>
      <c r="BZ551" s="104" t="str">
        <f>IF(Tabela2[[#This Row],[Data do documento de encerramento]]="NA","NA",IF(Tabela2[[#This Row],[Data do documento de encerramento]]="","Pendente de conclusão/ encerramento",_xlfn.DAYS(Tabela2[[#This Row],[Data do documento de encerramento]],J551)))</f>
        <v>Pendente de conclusão/ encerramento</v>
      </c>
      <c r="CA551" s="107"/>
      <c r="CB551" s="107"/>
      <c r="CC551" s="115" t="s">
        <v>7194</v>
      </c>
      <c r="CD551" s="107" t="s">
        <v>7278</v>
      </c>
      <c r="CE551" s="107" t="s">
        <v>2696</v>
      </c>
      <c r="CF551" s="107" t="s">
        <v>7141</v>
      </c>
    </row>
    <row r="552" spans="1:84" s="22" customFormat="1" ht="45.75">
      <c r="A552" s="169">
        <v>20258736052</v>
      </c>
      <c r="B552" s="170" t="s">
        <v>9511</v>
      </c>
      <c r="C552" s="108" t="str">
        <f>VLOOKUP(Tabela2[[#This Row],[SIEMA]],Siema2025,4,FALSE)</f>
        <v xml:space="preserve"> MG</v>
      </c>
      <c r="D552" s="106" t="str">
        <f>VLOOKUP(Tabela2[[#This Row],[SIEMA]],Siema2025,3,FALSE)</f>
        <v xml:space="preserve">Prata </v>
      </c>
      <c r="E552" s="106" t="s">
        <v>7385</v>
      </c>
      <c r="F552" s="106" t="s">
        <v>9512</v>
      </c>
      <c r="G552" s="106" t="s">
        <v>9513</v>
      </c>
      <c r="H552" s="106" t="s">
        <v>9514</v>
      </c>
      <c r="I552" s="106" t="s">
        <v>7120</v>
      </c>
      <c r="J552" s="140">
        <f>VLOOKUP(Tabela2[[#This Row],[SIEMA]],Siema2025,2,FALSE)</f>
        <v>45876</v>
      </c>
      <c r="K552" s="140" t="str">
        <f>VLOOKUP(Tabela2[[#This Row],[SIEMA]],Siema2025,16,FALSE)</f>
        <v>Quinta</v>
      </c>
      <c r="L552" s="106" t="str">
        <f>IF(Tabela2[[#This Row],[Data]]="","Sem Informação",VLOOKUP(MONTH(Tabela2[[#This Row],[Data]]),'[1]Validação de dados'!$I$1:$J$13,2,0))</f>
        <v>Agosto</v>
      </c>
      <c r="M552" s="106">
        <f>YEAR(Tabela2[[#This Row],[Data]])</f>
        <v>2025</v>
      </c>
      <c r="N552" s="140" t="str">
        <f>VLOOKUP(Tabela2[[#This Row],[SIEMA]],Siema2025,17,FALSE)</f>
        <v>Madrugada</v>
      </c>
      <c r="O552" s="140" t="str">
        <f>VLOOKUP(Tabela2[[#This Row],[SIEMA]],Siema2025,5,FALSE)</f>
        <v>Rodovia</v>
      </c>
      <c r="P552" s="106" t="str">
        <f>VLOOKUP(Tabela2[[#This Row],[SIEMA]],Siema2025,21,FALSE)</f>
        <v>Rodovia BR 153, km 114 (-19.194183, -48.944572)</v>
      </c>
      <c r="Q552" s="106">
        <v>2590</v>
      </c>
      <c r="R552" s="106" t="str">
        <f>VLOOKUP(Tabela2[[#This Row],[SIEMA]],Siema2025,10,FALSE)</f>
        <v/>
      </c>
      <c r="S552" s="109" t="str">
        <f>IF(Q552="","", IF(Q552="NC","", IF(Q552="NE","", IF(Q552="NA","",IFERROR(VLOOKUP(Q552,[1]Produtos!$A$1:$C$2319,2,FALSE),"Não Cadastrado")))))</f>
        <v>AMIANTOS, CRISOTILIA</v>
      </c>
      <c r="T552" s="106" t="s">
        <v>5051</v>
      </c>
      <c r="U552" s="106" t="s">
        <v>7121</v>
      </c>
      <c r="V552" s="106">
        <f>IF(Q552="","",IF(ISNUMBER(Q552)=FALSE,"Não se aplica",IFERROR(VLOOKUP(Q552,Produtos!$A$1:$C$2319,3,FALSE),"Não Cadastrado")))</f>
        <v>9</v>
      </c>
      <c r="W552" s="106" t="str">
        <f>VLOOKUP(Tabela2[[#This Row],[SIEMA]],Siema2025,10,FALSE)</f>
        <v/>
      </c>
      <c r="X552" s="108" t="str">
        <f>IF(Tabela2[[#This Row],[Origem do acidente]] = "Plataforma", "PREENCHER","NA")</f>
        <v>NA</v>
      </c>
      <c r="Y552" s="109" t="str">
        <f>IF(W552="","", IF(W552="NC","", IF(W552="NE","", IF(W552="NA","",IFERROR(VLOOKUP(W552,Produtos!$A$1:$C$2319,2,FALSE),"Não Cadastrado")))))</f>
        <v/>
      </c>
      <c r="Z552" s="106" t="str">
        <f>VLOOKUP(Tabela2[[#This Row],[SIEMA]],Siema2025,11,FALSE)</f>
        <v xml:space="preserve"> </v>
      </c>
      <c r="AA552" s="106" t="str">
        <f>VLOOKUP(Tabela2[[#This Row],[SIEMA]],Siema2025,12,FALSE)</f>
        <v xml:space="preserve"> </v>
      </c>
      <c r="AB552" s="106" t="str">
        <f>IF(W552="","",IF(ISNUMBER(W552)=FALSE,"Não se aplica",IFERROR(VLOOKUP(W552,Produtos!$A$1:$C$2319,3,FALSE),"Não Cadastrado")))</f>
        <v/>
      </c>
      <c r="AC552" s="106"/>
      <c r="AD552" s="108" t="str">
        <f>IF(Tabela2[[#This Row],[Origem do acidente]] = "Plataforma", "PREENCHER","NA")</f>
        <v>NA</v>
      </c>
      <c r="AE552" s="109" t="str">
        <f>IF(AC552="","", IF(AC552="NC","", IF(AC552="NE","", IF(AC552="NA","",IFERROR(VLOOKUP(AC552,Produtos!$A$1:$C$2319,2,FALSE),"Não Cadastrado")))))</f>
        <v/>
      </c>
      <c r="AF552" s="106"/>
      <c r="AG552" s="106"/>
      <c r="AH552" s="106" t="str">
        <f>IF(AC552="","",IF(ISNUMBER(AC552)=FALSE,"Não se aplica",IFERROR(VLOOKUP(AC552,Produtos!$A$1:$C$2319,3,FALSE),"Não Cadastrado")))</f>
        <v/>
      </c>
      <c r="AI552" s="106"/>
      <c r="AJ552" s="106" t="s">
        <v>9515</v>
      </c>
      <c r="AK552" s="109" t="s">
        <v>7311</v>
      </c>
      <c r="AL552" s="109" t="s">
        <v>7381</v>
      </c>
      <c r="AM552" s="109"/>
      <c r="AN552" s="108" t="str">
        <f>VLOOKUP(Tabela2[[#This Row],[SIEMA]],Siema2025,51,FALSE)</f>
        <v/>
      </c>
      <c r="AO552" s="108" t="str">
        <f>VLOOKUP(Tabela2[[#This Row],[SIEMA]],Siema2025,53,FALSE)</f>
        <v/>
      </c>
      <c r="AP552" s="108" t="str">
        <f>VLOOKUP(Tabela2[[#This Row],[SIEMA]],Siema2025,55,FALSE)</f>
        <v/>
      </c>
      <c r="AQ552" s="108" t="str">
        <f>VLOOKUP(Tabela2[[#This Row],[SIEMA]],Siema2025,57,FALSE)</f>
        <v/>
      </c>
      <c r="AR552" s="108" t="str">
        <f>VLOOKUP(Tabela2[[#This Row],[SIEMA]],Siema2025,59,FALSE)</f>
        <v/>
      </c>
      <c r="AS552" s="108" t="str">
        <f>VLOOKUP(Tabela2[[#This Row],[SIEMA]],Siema2025,61,FALSE)</f>
        <v/>
      </c>
      <c r="AT552" s="108" t="str">
        <f>VLOOKUP(Tabela2[[#This Row],[SIEMA]],Siema2025,63,FALSE)</f>
        <v/>
      </c>
      <c r="AU552" s="108" t="str">
        <f>VLOOKUP(Tabela2[[#This Row],[SIEMA]],Siema2025,65,FALSE)</f>
        <v>X</v>
      </c>
      <c r="AV552" s="108" t="str">
        <f>VLOOKUP(Tabela2[[#This Row],[SIEMA]],Siema2025,67,FALSE)</f>
        <v/>
      </c>
      <c r="AW552" s="108" t="str">
        <f>VLOOKUP(Tabela2[[#This Row],[SIEMA]],Siema2025,69,FALSE)</f>
        <v/>
      </c>
      <c r="AX552" s="108" t="s">
        <v>7181</v>
      </c>
      <c r="AY552" s="108" t="str">
        <f>VLOOKUP(Tabela2[[#This Row],[SIEMA]],Siema2025,73,FALSE)</f>
        <v/>
      </c>
      <c r="AZ552" s="108" t="str">
        <f>VLOOKUP(Tabela2[[#This Row],[SIEMA]],Siema2025,75,FALSE)</f>
        <v/>
      </c>
      <c r="BA552" s="108" t="str">
        <f>VLOOKUP(Tabela2[[#This Row],[SIEMA]],Siema2025,77,FALSE)</f>
        <v/>
      </c>
      <c r="BB552" s="108" t="str">
        <f>VLOOKUP(Tabela2[[#This Row],[SIEMA]],Siema2025,79,FALSE)</f>
        <v/>
      </c>
      <c r="BC552" s="108" t="str">
        <f>IF(Tabela2[[#This Row],[Outro(s) ]] = "X", "PREENCHER","NA")</f>
        <v>NA</v>
      </c>
      <c r="BD552" s="108" t="str">
        <f>VLOOKUP(Tabela2[[#This Row],[SIEMA]],Siema2025,82,FALSE)</f>
        <v/>
      </c>
      <c r="BE552" s="108" t="str">
        <f>VLOOKUP(Tabela2[[#This Row],[SIEMA]],Siema2025,81,FALSE)</f>
        <v/>
      </c>
      <c r="BF552" s="110" t="str">
        <f>VLOOKUP(Tabela2[[#This Row],[SIEMA]],Siema2025,28,FALSE)</f>
        <v>TRANS TIJOLAO LTDA</v>
      </c>
      <c r="BG552" s="110"/>
      <c r="BH552" s="111" t="str">
        <f>VLOOKUP(Tabela2[[#This Row],[SIEMA]],Siema2025,29,FALSE)</f>
        <v>05570463000102</v>
      </c>
      <c r="BI552" s="112" t="str">
        <f>VLOOKUP(Tabela2[[#This Row],[SIEMA]],Siema2025,107,FALSE)</f>
        <v>Não</v>
      </c>
      <c r="BJ552" s="109" t="s">
        <v>7099</v>
      </c>
      <c r="BK552" s="106" t="s">
        <v>2696</v>
      </c>
      <c r="BL552" s="140">
        <v>45877</v>
      </c>
      <c r="BM552" s="108">
        <f ca="1">IF(Tabela2[[#This Row],[Data de atendimento do Ibama (considerar o primeiro documento/ação)]]="",_xlfn.DAYS(TODAY(),J552),_xlfn.DAYS(Tabela2[[#This Row],[Data de atendimento do Ibama (considerar o primeiro documento/ação)]],J552))</f>
        <v>1</v>
      </c>
      <c r="BN552" s="108" t="str">
        <f>IF(Tabela2[[#This Row],[Atendido pelo Ibama ("Não" ou "Sim")]]="Não","Preencher", IF(Tabela2[[#This Row],[Atendido pelo Ibama ("Não" ou "Sim")]]="Sim","NA",""))</f>
        <v>NA</v>
      </c>
      <c r="BO552" s="114" t="s">
        <v>7100</v>
      </c>
      <c r="BP552" s="108" t="str">
        <f>IF(Tabela2[[#This Row],[Forma de atendimento (primeiro documento/ação)]]= "Outros (especificar)", "PREENCHER","NA")</f>
        <v>NA</v>
      </c>
      <c r="BQ552" s="106" t="s">
        <v>123</v>
      </c>
      <c r="BR552" s="108" t="str">
        <f>IF(Tabela2[[#This Row],[Equipe do Ibama foi a campo? Houve sobrevoo do Poseidon?]] = "Sim", "PREENCHER","NA")</f>
        <v>NA</v>
      </c>
      <c r="BS552" s="108" t="str">
        <f>IF(Tabela2[[#This Row],[Se sim, foi emitida Ordem de Emergência? (informações vinculada à coluna CK)]] = "Sim", "PREENCHER","NA")</f>
        <v>NA</v>
      </c>
      <c r="BT552" s="108" t="s">
        <v>7101</v>
      </c>
      <c r="BU552" s="108" t="s">
        <v>2696</v>
      </c>
      <c r="BV552" s="108" t="s">
        <v>123</v>
      </c>
      <c r="BW552" s="108" t="s">
        <v>2696</v>
      </c>
      <c r="BX552" s="106" t="s">
        <v>7102</v>
      </c>
      <c r="BY552" s="140">
        <v>45916</v>
      </c>
      <c r="BZ552" s="106">
        <f>IF(Tabela2[[#This Row],[Data do documento de encerramento]]="NA","NA",IF(Tabela2[[#This Row],[Data do documento de encerramento]]="","Pendente de conclusão/ encerramento",_xlfn.DAYS(Tabela2[[#This Row],[Data do documento de encerramento]],J552)))</f>
        <v>40</v>
      </c>
      <c r="CA552" s="109" t="s">
        <v>9516</v>
      </c>
      <c r="CB552" s="109"/>
      <c r="CC552" s="109"/>
      <c r="CD552" s="109"/>
      <c r="CE552" s="109"/>
      <c r="CF552" s="109"/>
    </row>
    <row r="553" spans="1:84">
      <c r="A553" s="169">
        <v>20258743251</v>
      </c>
      <c r="B553" s="177" t="s">
        <v>8435</v>
      </c>
      <c r="C553" s="108" t="str">
        <f>VLOOKUP(Tabela2[[#This Row],[SIEMA]],Siema2025,4,FALSE)</f>
        <v xml:space="preserve"> AL</v>
      </c>
      <c r="D553" s="106" t="str">
        <f>VLOOKUP(Tabela2[[#This Row],[SIEMA]],Siema2025,3,FALSE)</f>
        <v xml:space="preserve">São Miguel dos Campos </v>
      </c>
      <c r="E553" s="106" t="str">
        <f>VLOOKUP(Tabela2[[#This Row],[SIEMA]],Siema2025,20,FALSE)</f>
        <v>Área rural</v>
      </c>
      <c r="F553" s="106"/>
      <c r="G553" s="106"/>
      <c r="H553" s="106"/>
      <c r="I553" s="104" t="str">
        <f>VLOOKUP(Tabela2[[#This Row],[SIEMA]],Siema2025,19,FALSE)</f>
        <v/>
      </c>
      <c r="J553" s="105">
        <f>VLOOKUP(Tabela2[[#This Row],[SIEMA]],Siema2025,2,FALSE)</f>
        <v>45876</v>
      </c>
      <c r="K553" s="105" t="str">
        <f>VLOOKUP(Tabela2[[#This Row],[SIEMA]],Siema2025,16,FALSE)</f>
        <v>Quinta</v>
      </c>
      <c r="L553" s="106" t="str">
        <f>IF(Tabela2[[#This Row],[Data]]="","Sem Informação",VLOOKUP(MONTH(Tabela2[[#This Row],[Data]]),'[1]Validação de dados'!$I$1:$J$13,2,0))</f>
        <v>Agosto</v>
      </c>
      <c r="M553" s="104">
        <f>YEAR(Tabela2[[#This Row],[Data]])</f>
        <v>2025</v>
      </c>
      <c r="N553" s="105" t="str">
        <f>VLOOKUP(Tabela2[[#This Row],[SIEMA]],Siema2025,17,FALSE)</f>
        <v>Matutino</v>
      </c>
      <c r="O553" s="105" t="s">
        <v>145</v>
      </c>
      <c r="P553" s="104" t="str">
        <f>VLOOKUP(Tabela2[[#This Row],[SIEMA]],Siema2025,21,FALSE)</f>
        <v>Campo de produção e exploração de gás e óleo.
Campo de Anambé, linha do poço ANB-0013.</v>
      </c>
      <c r="Q553" s="104" t="s">
        <v>7409</v>
      </c>
      <c r="R553" s="104" t="str">
        <f>VLOOKUP(Tabela2[[#This Row],[SIEMA]],Siema2025,10,FALSE)</f>
        <v>emulsão oleosa BSW</v>
      </c>
      <c r="S553" s="107" t="str">
        <f>IF(Q553="","", IF(Q553="NC","", IF(Q553="NE","", IF(Q553="NA","",IFERROR(VLOOKUP(Q553,[1]Produtos!$A$1:$C$2319,2,FALSE),"Não Cadastrado")))))</f>
        <v/>
      </c>
      <c r="T553" s="104" t="str">
        <f>VLOOKUP(Tabela2[[#This Row],[SIEMA]],Siema2025,11,FALSE)</f>
        <v>0.55</v>
      </c>
      <c r="U553" s="104" t="str">
        <f>VLOOKUP(Tabela2[[#This Row],[SIEMA]],Siema2025,12,FALSE)</f>
        <v>M3</v>
      </c>
      <c r="V553" s="104" t="s">
        <v>7676</v>
      </c>
      <c r="W553" s="104"/>
      <c r="X553" s="113" t="str">
        <f>IF(Tabela2[[#This Row],[Origem do acidente]] = "Plataforma", "PREENCHER","NA")</f>
        <v>NA</v>
      </c>
      <c r="Y553" s="109" t="str">
        <f>IF(W553="","", IF(W553="NC","", IF(W553="NE","", IF(W553="NA","",IFERROR(VLOOKUP(W553,Produtos!$A$1:$C$2319,2,FALSE),"Não Cadastrado")))))</f>
        <v/>
      </c>
      <c r="Z553" s="104" t="str">
        <f>VLOOKUP(Tabela2[[#This Row],[SIEMA]],Siema2025,11,FALSE)</f>
        <v>0.55</v>
      </c>
      <c r="AA553" s="104" t="str">
        <f>VLOOKUP(Tabela2[[#This Row],[SIEMA]],Siema2025,12,FALSE)</f>
        <v>M3</v>
      </c>
      <c r="AB553" s="104" t="str">
        <f>IF(W553="","",IF(ISNUMBER(W553)=FALSE,"Não se aplica",IFERROR(VLOOKUP(W553,Produtos!$A$1:$C$2319,3,FALSE),"Não Cadastrado")))</f>
        <v/>
      </c>
      <c r="AC553" s="104"/>
      <c r="AD553" s="108" t="str">
        <f>IF(Tabela2[[#This Row],[Origem do acidente]] = "Plataforma", "PREENCHER","NA")</f>
        <v>NA</v>
      </c>
      <c r="AE553" s="107" t="str">
        <f>IF(AC553="","", IF(AC553="NC","", IF(AC553="NE","", IF(AC553="NA","",IFERROR(VLOOKUP(AC553,Produtos!$A$1:$C$2319,2,FALSE),"Não Cadastrado")))))</f>
        <v/>
      </c>
      <c r="AF553" s="104"/>
      <c r="AG553" s="104"/>
      <c r="AH553" s="104" t="str">
        <f>IF(AC553="","",IF(ISNUMBER(AC553)=FALSE,"Não se aplica",IFERROR(VLOOKUP(AC553,Produtos!$A$1:$C$2319,3,FALSE),"Não Cadastrado")))</f>
        <v/>
      </c>
      <c r="AI553" s="104"/>
      <c r="AJ553" s="104" t="str">
        <f>VLOOKUP(Tabela2[[#This Row],[SIEMA]],Siema2025,26,FALSE)</f>
        <v>Perda de contenção em linha do poço</v>
      </c>
      <c r="AK553" s="107"/>
      <c r="AL553" s="107"/>
      <c r="AM553" s="107"/>
      <c r="AN553" s="108" t="str">
        <f>VLOOKUP(Tabela2[[#This Row],[SIEMA]],Siema2025,51,FALSE)</f>
        <v/>
      </c>
      <c r="AO553" s="108" t="str">
        <f>VLOOKUP(Tabela2[[#This Row],[SIEMA]],Siema2025,53,FALSE)</f>
        <v/>
      </c>
      <c r="AP553" s="108" t="str">
        <f>VLOOKUP(Tabela2[[#This Row],[SIEMA]],Siema2025,55,FALSE)</f>
        <v/>
      </c>
      <c r="AQ553" s="108" t="str">
        <f>VLOOKUP(Tabela2[[#This Row],[SIEMA]],Siema2025,57,FALSE)</f>
        <v/>
      </c>
      <c r="AR553" s="108" t="str">
        <f>VLOOKUP(Tabela2[[#This Row],[SIEMA]],Siema2025,59,FALSE)</f>
        <v/>
      </c>
      <c r="AS553" s="108" t="str">
        <f>VLOOKUP(Tabela2[[#This Row],[SIEMA]],Siema2025,61,FALSE)</f>
        <v/>
      </c>
      <c r="AT553" s="108" t="str">
        <f>VLOOKUP(Tabela2[[#This Row],[SIEMA]],Siema2025,63,FALSE)</f>
        <v/>
      </c>
      <c r="AU553" s="108" t="str">
        <f>VLOOKUP(Tabela2[[#This Row],[SIEMA]],Siema2025,65,FALSE)</f>
        <v>X</v>
      </c>
      <c r="AV553" s="108" t="str">
        <f>VLOOKUP(Tabela2[[#This Row],[SIEMA]],Siema2025,67,FALSE)</f>
        <v/>
      </c>
      <c r="AW553" s="108" t="str">
        <f>VLOOKUP(Tabela2[[#This Row],[SIEMA]],Siema2025,69,FALSE)</f>
        <v/>
      </c>
      <c r="AX553" s="108" t="str">
        <f>VLOOKUP(Tabela2[[#This Row],[SIEMA]],Siema2025,71,FALSE)</f>
        <v/>
      </c>
      <c r="AY553" s="108" t="str">
        <f>VLOOKUP(Tabela2[[#This Row],[SIEMA]],Siema2025,73,FALSE)</f>
        <v/>
      </c>
      <c r="AZ553" s="108" t="str">
        <f>VLOOKUP(Tabela2[[#This Row],[SIEMA]],Siema2025,75,FALSE)</f>
        <v/>
      </c>
      <c r="BA553" s="108" t="str">
        <f>VLOOKUP(Tabela2[[#This Row],[SIEMA]],Siema2025,77,FALSE)</f>
        <v/>
      </c>
      <c r="BB553" s="108" t="str">
        <f>VLOOKUP(Tabela2[[#This Row],[SIEMA]],Siema2025,79,FALSE)</f>
        <v/>
      </c>
      <c r="BC553" s="108" t="str">
        <f>IF(Tabela2[[#This Row],[Outro(s) ]] = "X", "PREENCHER","NA")</f>
        <v>NA</v>
      </c>
      <c r="BD553" s="108" t="str">
        <f>VLOOKUP(Tabela2[[#This Row],[SIEMA]],Siema2025,82,FALSE)</f>
        <v/>
      </c>
      <c r="BE553" s="108" t="str">
        <f>VLOOKUP(Tabela2[[#This Row],[SIEMA]],Siema2025,81,FALSE)</f>
        <v/>
      </c>
      <c r="BF553" s="110" t="str">
        <f>VLOOKUP(Tabela2[[#This Row],[SIEMA]],Siema2025,28,FALSE)</f>
        <v>ORIGEM ENERGIA ALAGOAS S.A</v>
      </c>
      <c r="BG553" s="110"/>
      <c r="BH553" s="111" t="str">
        <f>VLOOKUP(Tabela2[[#This Row],[SIEMA]],Siema2025,29,FALSE)</f>
        <v>34186669000565</v>
      </c>
      <c r="BI553" s="112" t="str">
        <f>VLOOKUP(Tabela2[[#This Row],[SIEMA]],Siema2025,107,FALSE)</f>
        <v>Não</v>
      </c>
      <c r="BJ553" s="107"/>
      <c r="BK553" s="104"/>
      <c r="BL553" s="106"/>
      <c r="BM553" s="108">
        <f ca="1">IF(Tabela2[[#This Row],[Data de atendimento do Ibama (considerar o primeiro documento/ação)]]="",_xlfn.DAYS(TODAY(),J553),_xlfn.DAYS(Tabela2[[#This Row],[Data de atendimento do Ibama (considerar o primeiro documento/ação)]],J553))</f>
        <v>354</v>
      </c>
      <c r="BN553" s="108" t="str">
        <f>IF(Tabela2[[#This Row],[Atendido pelo Ibama ("Não" ou "Sim")]]="Não","Preencher", IF(Tabela2[[#This Row],[Atendido pelo Ibama ("Não" ou "Sim")]]="Sim","NA",""))</f>
        <v/>
      </c>
      <c r="BO553" s="114"/>
      <c r="BP553" s="108" t="str">
        <f>IF(Tabela2[[#This Row],[Forma de atendimento (primeiro documento/ação)]]= "Outros (especificar)", "PREENCHER","NA")</f>
        <v>NA</v>
      </c>
      <c r="BQ553" s="106"/>
      <c r="BR553" s="108" t="str">
        <f>IF(Tabela2[[#This Row],[Equipe do Ibama foi a campo? Houve sobrevoo do Poseidon?]] = "Sim", "PREENCHER","NA")</f>
        <v>NA</v>
      </c>
      <c r="BS553" s="108" t="str">
        <f>IF(Tabela2[[#This Row],[Se sim, foi emitida Ordem de Emergência? (informações vinculada à coluna CK)]] = "Sim", "PREENCHER","NA")</f>
        <v>NA</v>
      </c>
      <c r="BT553" s="108" t="str">
        <f>IF(Tabela2[[#This Row],[Foi elaborado Relatório de Vistoria pelo Ibama? (informações vinculada à coluna CK)]] = "Sim", "PREENCHER","NA")</f>
        <v>NA</v>
      </c>
      <c r="BU553" s="108" t="str">
        <f>IF(Tabela2[[#This Row],[Houve envio de Informações Pós-acidente (preencher "não se aplica" quando de competência estadual/municipal)]] = "Sim", "PREENCHER","NA")</f>
        <v>NA</v>
      </c>
      <c r="BV553" s="108" t="str">
        <f>IF(Tabela2[[#This Row],[Houve avaliação das informações pós-acidente solicitadas/enviadas?]] = "Sim", "PREENCHER","NA")</f>
        <v>NA</v>
      </c>
      <c r="BW553" s="108" t="str">
        <f>IF(Tabela2[[#This Row],[O Ibama aguarda resposta da empresa/OEMA, etc?]] = "Sim", "PREENCHER","NA")</f>
        <v>NA</v>
      </c>
      <c r="BX553" s="106"/>
      <c r="BY553" s="106"/>
      <c r="BZ553" s="104" t="str">
        <f>IF(Tabela2[[#This Row],[Data do documento de encerramento]]="NA","NA",IF(Tabela2[[#This Row],[Data do documento de encerramento]]="","Pendente de conclusão/ encerramento",_xlfn.DAYS(Tabela2[[#This Row],[Data do documento de encerramento]],J553)))</f>
        <v>Pendente de conclusão/ encerramento</v>
      </c>
      <c r="CA553" s="107"/>
      <c r="CB553" s="107"/>
      <c r="CC553" s="107"/>
      <c r="CD553" s="107"/>
      <c r="CE553" s="107"/>
      <c r="CF553" s="107"/>
    </row>
    <row r="554" spans="1:84" ht="30.75">
      <c r="A554" s="169">
        <v>202581372044</v>
      </c>
      <c r="B554" s="170" t="s">
        <v>9517</v>
      </c>
      <c r="C554" s="108" t="s">
        <v>7135</v>
      </c>
      <c r="D554" s="106" t="s">
        <v>637</v>
      </c>
      <c r="E554" s="106" t="s">
        <v>7292</v>
      </c>
      <c r="F554" s="106"/>
      <c r="G554" s="106" t="s">
        <v>8076</v>
      </c>
      <c r="H554" s="106" t="s">
        <v>8077</v>
      </c>
      <c r="I554" s="104" t="str">
        <f>VLOOKUP(Tabela2[[#This Row],[SIEMA]],Siema2025,19,FALSE)</f>
        <v>Campos</v>
      </c>
      <c r="J554" s="105">
        <f>VLOOKUP(Tabela2[[#This Row],[SIEMA]],Siema2025,2,FALSE)</f>
        <v>45878</v>
      </c>
      <c r="K554" s="105" t="str">
        <f>VLOOKUP(Tabela2[[#This Row],[SIEMA]],Siema2025,16,FALSE)</f>
        <v>Sábado</v>
      </c>
      <c r="L554" s="106" t="str">
        <f>IF(Tabela2[[#This Row],[Data]]="","Sem Informação",VLOOKUP(MONTH(Tabela2[[#This Row],[Data]]),'[1]Validação de dados'!$I$1:$J$13,2,0))</f>
        <v>Agosto</v>
      </c>
      <c r="M554" s="104">
        <f>YEAR(Tabela2[[#This Row],[Data]])</f>
        <v>2025</v>
      </c>
      <c r="N554" s="105" t="str">
        <f>VLOOKUP(Tabela2[[#This Row],[SIEMA]],Siema2025,17,FALSE)</f>
        <v>Matutino</v>
      </c>
      <c r="O554" s="105" t="str">
        <f>VLOOKUP(Tabela2[[#This Row],[SIEMA]],Siema2025,5,FALSE)</f>
        <v>Plataforma</v>
      </c>
      <c r="P554" s="104" t="str">
        <f>VLOOKUP(Tabela2[[#This Row],[SIEMA]],Siema2025,21,FALSE)</f>
        <v/>
      </c>
      <c r="Q554" s="104">
        <v>1267</v>
      </c>
      <c r="R554" s="104" t="s">
        <v>2043</v>
      </c>
      <c r="S554" s="107" t="s">
        <v>2043</v>
      </c>
      <c r="T554" s="104">
        <v>1.8E-5</v>
      </c>
      <c r="U554" s="104" t="s">
        <v>7111</v>
      </c>
      <c r="V554" s="104">
        <f>IF(Q554="","",IF(ISNUMBER(Q554)=FALSE,"Não se aplica",IFERROR(VLOOKUP(Q554,Produtos!$A$1:$C$2319,3,FALSE),"Não Cadastrado")))</f>
        <v>3</v>
      </c>
      <c r="W554" s="104" t="str">
        <f>VLOOKUP(Tabela2[[#This Row],[SIEMA]],Siema2025,10,FALSE)</f>
        <v/>
      </c>
      <c r="X554" s="113"/>
      <c r="Y554" s="109" t="str">
        <f>IF(W554="","", IF(W554="NC","", IF(W554="NE","", IF(W554="NA","",IFERROR(VLOOKUP(W554,Produtos!$A$1:$C$2319,2,FALSE),"Não Cadastrado")))))</f>
        <v/>
      </c>
      <c r="Z554" s="104" t="str">
        <f>VLOOKUP(Tabela2[[#This Row],[SIEMA]],Siema2025,11,FALSE)</f>
        <v xml:space="preserve"> </v>
      </c>
      <c r="AA554" s="104" t="str">
        <f>VLOOKUP(Tabela2[[#This Row],[SIEMA]],Siema2025,12,FALSE)</f>
        <v xml:space="preserve"> </v>
      </c>
      <c r="AB554" s="104" t="str">
        <f>IF(W554="","",IF(ISNUMBER(W554)=FALSE,"Não se aplica",IFERROR(VLOOKUP(W554,Produtos!$A$1:$C$2319,3,FALSE),"Não Cadastrado")))</f>
        <v/>
      </c>
      <c r="AC554" s="104"/>
      <c r="AD554" s="108"/>
      <c r="AE554" s="107" t="str">
        <f>IF(AC554="","", IF(AC554="NC","", IF(AC554="NE","", IF(AC554="NA","",IFERROR(VLOOKUP(AC554,Produtos!$A$1:$C$2319,2,FALSE),"Não Cadastrado")))))</f>
        <v/>
      </c>
      <c r="AF554" s="104"/>
      <c r="AG554" s="104"/>
      <c r="AH554" s="104" t="str">
        <f>IF(AC554="","",IF(ISNUMBER(AC554)=FALSE,"Não se aplica",IFERROR(VLOOKUP(AC554,Produtos!$A$1:$C$2319,3,FALSE),"Não Cadastrado")))</f>
        <v/>
      </c>
      <c r="AI554" s="104"/>
      <c r="AJ554" s="104" t="str">
        <f>VLOOKUP(Tabela2[[#This Row],[SIEMA]],Siema2025,26,FALSE)</f>
        <v>Em investigação</v>
      </c>
      <c r="AK554" s="107" t="s">
        <v>6834</v>
      </c>
      <c r="AL554" s="107"/>
      <c r="AM554" s="107"/>
      <c r="AN554" s="108" t="str">
        <f>VLOOKUP(Tabela2[[#This Row],[SIEMA]],Siema2025,51,FALSE)</f>
        <v/>
      </c>
      <c r="AO554" s="108" t="str">
        <f>VLOOKUP(Tabela2[[#This Row],[SIEMA]],Siema2025,53,FALSE)</f>
        <v/>
      </c>
      <c r="AP554" s="108" t="str">
        <f>VLOOKUP(Tabela2[[#This Row],[SIEMA]],Siema2025,55,FALSE)</f>
        <v/>
      </c>
      <c r="AQ554" s="108" t="str">
        <f>VLOOKUP(Tabela2[[#This Row],[SIEMA]],Siema2025,57,FALSE)</f>
        <v/>
      </c>
      <c r="AR554" s="108" t="str">
        <f>VLOOKUP(Tabela2[[#This Row],[SIEMA]],Siema2025,59,FALSE)</f>
        <v/>
      </c>
      <c r="AS554" s="108" t="str">
        <f>VLOOKUP(Tabela2[[#This Row],[SIEMA]],Siema2025,61,FALSE)</f>
        <v>X</v>
      </c>
      <c r="AT554" s="108" t="str">
        <f>VLOOKUP(Tabela2[[#This Row],[SIEMA]],Siema2025,63,FALSE)</f>
        <v/>
      </c>
      <c r="AU554" s="108" t="str">
        <f>VLOOKUP(Tabela2[[#This Row],[SIEMA]],Siema2025,65,FALSE)</f>
        <v/>
      </c>
      <c r="AV554" s="108" t="str">
        <f>VLOOKUP(Tabela2[[#This Row],[SIEMA]],Siema2025,67,FALSE)</f>
        <v/>
      </c>
      <c r="AW554" s="108" t="str">
        <f>VLOOKUP(Tabela2[[#This Row],[SIEMA]],Siema2025,69,FALSE)</f>
        <v/>
      </c>
      <c r="AX554" s="108" t="str">
        <f>VLOOKUP(Tabela2[[#This Row],[SIEMA]],Siema2025,71,FALSE)</f>
        <v/>
      </c>
      <c r="AY554" s="108" t="str">
        <f>VLOOKUP(Tabela2[[#This Row],[SIEMA]],Siema2025,73,FALSE)</f>
        <v/>
      </c>
      <c r="AZ554" s="108" t="str">
        <f>VLOOKUP(Tabela2[[#This Row],[SIEMA]],Siema2025,75,FALSE)</f>
        <v/>
      </c>
      <c r="BA554" s="108" t="str">
        <f>VLOOKUP(Tabela2[[#This Row],[SIEMA]],Siema2025,77,FALSE)</f>
        <v/>
      </c>
      <c r="BB554" s="108" t="str">
        <f>VLOOKUP(Tabela2[[#This Row],[SIEMA]],Siema2025,79,FALSE)</f>
        <v/>
      </c>
      <c r="BC554" s="108" t="str">
        <f>IF(Tabela2[[#This Row],[Outro(s) ]] = "X", "PREENCHER","NA")</f>
        <v>NA</v>
      </c>
      <c r="BD554" s="108" t="str">
        <f>VLOOKUP(Tabela2[[#This Row],[SIEMA]],Siema2025,82,FALSE)</f>
        <v/>
      </c>
      <c r="BE554" s="108" t="str">
        <f>VLOOKUP(Tabela2[[#This Row],[SIEMA]],Siema2025,81,FALSE)</f>
        <v/>
      </c>
      <c r="BF554" s="110" t="str">
        <f>VLOOKUP(Tabela2[[#This Row],[SIEMA]],Siema2025,28,FALSE)</f>
        <v>PERENCO PETROLEO E GAS DO BRASIL LTDA</v>
      </c>
      <c r="BG554" s="110"/>
      <c r="BH554" s="111" t="str">
        <f>VLOOKUP(Tabela2[[#This Row],[SIEMA]],Siema2025,29,FALSE)</f>
        <v>09309027000135</v>
      </c>
      <c r="BI554" s="112" t="s">
        <v>2696</v>
      </c>
      <c r="BJ554" s="107" t="s">
        <v>7099</v>
      </c>
      <c r="BK554" s="104" t="s">
        <v>2696</v>
      </c>
      <c r="BL554" s="140">
        <v>45999</v>
      </c>
      <c r="BM554" s="108">
        <f ca="1">IF(Tabela2[[#This Row],[Data de atendimento do Ibama (considerar o primeiro documento/ação)]]="",_xlfn.DAYS(TODAY(),J554),_xlfn.DAYS(Tabela2[[#This Row],[Data de atendimento do Ibama (considerar o primeiro documento/ação)]],J554))</f>
        <v>121</v>
      </c>
      <c r="BN554" s="108" t="str">
        <f>IF(Tabela2[[#This Row],[Atendido pelo Ibama ("Não" ou "Sim")]]="Não","Preencher", IF(Tabela2[[#This Row],[Atendido pelo Ibama ("Não" ou "Sim")]]="Sim","NA",""))</f>
        <v>NA</v>
      </c>
      <c r="BO554" s="114" t="s">
        <v>7165</v>
      </c>
      <c r="BP554" s="108" t="str">
        <f>IF(Tabela2[[#This Row],[Forma de atendimento (primeiro documento/ação)]]= "Outros (especificar)", "PREENCHER","NA")</f>
        <v>NA</v>
      </c>
      <c r="BQ554" s="106" t="s">
        <v>123</v>
      </c>
      <c r="BR554" s="108" t="str">
        <f>IF(Tabela2[[#This Row],[Equipe do Ibama foi a campo? Houve sobrevoo do Poseidon?]] = "Sim", "PREENCHER","NA")</f>
        <v>NA</v>
      </c>
      <c r="BS554" s="108" t="str">
        <f>IF(Tabela2[[#This Row],[Se sim, foi emitida Ordem de Emergência? (informações vinculada à coluna CK)]] = "Sim", "PREENCHER","NA")</f>
        <v>NA</v>
      </c>
      <c r="BT554" s="108" t="s">
        <v>7101</v>
      </c>
      <c r="BU554" s="108" t="s">
        <v>2696</v>
      </c>
      <c r="BV554" s="108" t="s">
        <v>123</v>
      </c>
      <c r="BW554" s="108" t="s">
        <v>123</v>
      </c>
      <c r="BX554" s="106"/>
      <c r="BY554" s="140"/>
      <c r="BZ554" s="104" t="str">
        <f>IF(Tabela2[[#This Row],[Data do documento de encerramento]]="NA","NA",IF(Tabela2[[#This Row],[Data do documento de encerramento]]="","Pendente de conclusão/ encerramento",_xlfn.DAYS(Tabela2[[#This Row],[Data do documento de encerramento]],J554)))</f>
        <v>Pendente de conclusão/ encerramento</v>
      </c>
      <c r="CA554" s="107"/>
      <c r="CB554" s="107"/>
      <c r="CC554" s="107" t="s">
        <v>7324</v>
      </c>
      <c r="CD554" s="107" t="s">
        <v>7296</v>
      </c>
      <c r="CE554" s="107" t="s">
        <v>2696</v>
      </c>
      <c r="CF554" s="107" t="s">
        <v>7141</v>
      </c>
    </row>
    <row r="555" spans="1:84" ht="30.75">
      <c r="A555" s="169">
        <v>202581082807</v>
      </c>
      <c r="B555" s="118" t="s">
        <v>9518</v>
      </c>
      <c r="C555" s="108" t="s">
        <v>7135</v>
      </c>
      <c r="D555" s="106" t="s">
        <v>637</v>
      </c>
      <c r="E555" s="106" t="s">
        <v>8571</v>
      </c>
      <c r="F555" s="106"/>
      <c r="G555" s="106" t="s">
        <v>9519</v>
      </c>
      <c r="H555" s="106" t="s">
        <v>9520</v>
      </c>
      <c r="I555" s="104" t="str">
        <f>VLOOKUP(Tabela2[[#This Row],[SIEMA]],Siema2025,19,FALSE)</f>
        <v>Campos</v>
      </c>
      <c r="J555" s="105">
        <f>VLOOKUP(Tabela2[[#This Row],[SIEMA]],Siema2025,2,FALSE)</f>
        <v>45879</v>
      </c>
      <c r="K555" s="105" t="str">
        <f>VLOOKUP(Tabela2[[#This Row],[SIEMA]],Siema2025,16,FALSE)</f>
        <v>Domingo</v>
      </c>
      <c r="L555" s="106" t="str">
        <f>IF(Tabela2[[#This Row],[Data]]="","Sem Informação",VLOOKUP(MONTH(Tabela2[[#This Row],[Data]]),'[1]Validação de dados'!$I$1:$J$13,2,0))</f>
        <v>Agosto</v>
      </c>
      <c r="M555" s="104">
        <f>YEAR(Tabela2[[#This Row],[Data]])</f>
        <v>2025</v>
      </c>
      <c r="N555" s="105" t="str">
        <f>VLOOKUP(Tabela2[[#This Row],[SIEMA]],Siema2025,17,FALSE)</f>
        <v>Madrugada</v>
      </c>
      <c r="O555" s="105" t="s">
        <v>111</v>
      </c>
      <c r="P555" s="104" t="str">
        <f>VLOOKUP(Tabela2[[#This Row],[SIEMA]],Siema2025,21,FALSE)</f>
        <v>Poço 8-RO-189D-RJS.</v>
      </c>
      <c r="Q555" s="104" t="s">
        <v>637</v>
      </c>
      <c r="R555" s="104" t="s">
        <v>7775</v>
      </c>
      <c r="S555" s="107" t="s">
        <v>7147</v>
      </c>
      <c r="T555" s="104" t="s">
        <v>9521</v>
      </c>
      <c r="U555" s="104" t="s">
        <v>7111</v>
      </c>
      <c r="V555" s="104" t="str">
        <f>IF(Q555="","",IF(ISNUMBER(Q555)=FALSE,"Não se aplica",IFERROR(VLOOKUP(Q555,Produtos!$A$1:$C$2319,3,FALSE),"Não Cadastrado")))</f>
        <v>Não se aplica</v>
      </c>
      <c r="W555" s="104"/>
      <c r="X555" s="113"/>
      <c r="Y555" s="109" t="str">
        <f>IF(W555="","", IF(W555="NC","", IF(W555="NE","", IF(W555="NA","",IFERROR(VLOOKUP(W555,Produtos!$A$1:$C$2319,2,FALSE),"Não Cadastrado")))))</f>
        <v/>
      </c>
      <c r="Z555" s="104"/>
      <c r="AA555" s="104"/>
      <c r="AB555" s="104" t="str">
        <f>IF(W555="","",IF(ISNUMBER(W555)=FALSE,"Não se aplica",IFERROR(VLOOKUP(W555,Produtos!$A$1:$C$2319,3,FALSE),"Não Cadastrado")))</f>
        <v/>
      </c>
      <c r="AC555" s="104"/>
      <c r="AD555" s="108"/>
      <c r="AE555" s="107" t="str">
        <f>IF(AC555="","", IF(AC555="NC","", IF(AC555="NE","", IF(AC555="NA","",IFERROR(VLOOKUP(AC555,Produtos!$A$1:$C$2319,2,FALSE),"Não Cadastrado")))))</f>
        <v/>
      </c>
      <c r="AF555" s="104"/>
      <c r="AG555" s="104"/>
      <c r="AH555" s="104" t="str">
        <f>IF(AC555="","",IF(ISNUMBER(AC555)=FALSE,"Não se aplica",IFERROR(VLOOKUP(AC555,Produtos!$A$1:$C$2319,3,FALSE),"Não Cadastrado")))</f>
        <v/>
      </c>
      <c r="AI555" s="104"/>
      <c r="AJ555" s="104" t="str">
        <f>VLOOKUP(Tabela2[[#This Row],[SIEMA]],Siema2025,26,FALSE)</f>
        <v>Rompimento de tubo 1/4" no acumulador piloto do sistema de EHBS.</v>
      </c>
      <c r="AK555" s="107" t="s">
        <v>6834</v>
      </c>
      <c r="AL555" s="107"/>
      <c r="AM555" s="107"/>
      <c r="AN555" s="108" t="str">
        <f>VLOOKUP(Tabela2[[#This Row],[SIEMA]],Siema2025,51,FALSE)</f>
        <v/>
      </c>
      <c r="AO555" s="108" t="str">
        <f>VLOOKUP(Tabela2[[#This Row],[SIEMA]],Siema2025,53,FALSE)</f>
        <v/>
      </c>
      <c r="AP555" s="108" t="str">
        <f>VLOOKUP(Tabela2[[#This Row],[SIEMA]],Siema2025,55,FALSE)</f>
        <v/>
      </c>
      <c r="AQ555" s="108" t="str">
        <f>VLOOKUP(Tabela2[[#This Row],[SIEMA]],Siema2025,57,FALSE)</f>
        <v/>
      </c>
      <c r="AR555" s="108" t="str">
        <f>VLOOKUP(Tabela2[[#This Row],[SIEMA]],Siema2025,59,FALSE)</f>
        <v/>
      </c>
      <c r="AS555" s="108" t="str">
        <f>VLOOKUP(Tabela2[[#This Row],[SIEMA]],Siema2025,61,FALSE)</f>
        <v>X</v>
      </c>
      <c r="AT555" s="108" t="str">
        <f>VLOOKUP(Tabela2[[#This Row],[SIEMA]],Siema2025,63,FALSE)</f>
        <v/>
      </c>
      <c r="AU555" s="108" t="str">
        <f>VLOOKUP(Tabela2[[#This Row],[SIEMA]],Siema2025,65,FALSE)</f>
        <v/>
      </c>
      <c r="AV555" s="108" t="str">
        <f>VLOOKUP(Tabela2[[#This Row],[SIEMA]],Siema2025,67,FALSE)</f>
        <v/>
      </c>
      <c r="AW555" s="108" t="str">
        <f>VLOOKUP(Tabela2[[#This Row],[SIEMA]],Siema2025,69,FALSE)</f>
        <v/>
      </c>
      <c r="AX555" s="108" t="str">
        <f>VLOOKUP(Tabela2[[#This Row],[SIEMA]],Siema2025,71,FALSE)</f>
        <v/>
      </c>
      <c r="AY555" s="108" t="str">
        <f>VLOOKUP(Tabela2[[#This Row],[SIEMA]],Siema2025,73,FALSE)</f>
        <v/>
      </c>
      <c r="AZ555" s="108" t="str">
        <f>VLOOKUP(Tabela2[[#This Row],[SIEMA]],Siema2025,75,FALSE)</f>
        <v/>
      </c>
      <c r="BA555" s="108" t="str">
        <f>VLOOKUP(Tabela2[[#This Row],[SIEMA]],Siema2025,77,FALSE)</f>
        <v/>
      </c>
      <c r="BB555" s="108" t="str">
        <f>VLOOKUP(Tabela2[[#This Row],[SIEMA]],Siema2025,79,FALSE)</f>
        <v/>
      </c>
      <c r="BC555" s="108" t="str">
        <f>IF(Tabela2[[#This Row],[Outro(s) ]] = "X", "PREENCHER","NA")</f>
        <v>NA</v>
      </c>
      <c r="BD555" s="108" t="str">
        <f>VLOOKUP(Tabela2[[#This Row],[SIEMA]],Siema2025,82,FALSE)</f>
        <v/>
      </c>
      <c r="BE555" s="108" t="str">
        <f>VLOOKUP(Tabela2[[#This Row],[SIEMA]],Siema2025,81,FALSE)</f>
        <v/>
      </c>
      <c r="BF555" s="110" t="str">
        <f>VLOOKUP(Tabela2[[#This Row],[SIEMA]],Siema2025,28,FALSE)</f>
        <v>Petrobras</v>
      </c>
      <c r="BG555" s="110"/>
      <c r="BH555" s="111" t="str">
        <f>VLOOKUP(Tabela2[[#This Row],[SIEMA]],Siema2025,29,FALSE)</f>
        <v>33000167000454</v>
      </c>
      <c r="BI555" s="112" t="str">
        <f>VLOOKUP(Tabela2[[#This Row],[SIEMA]],Siema2025,107,FALSE)</f>
        <v>Não</v>
      </c>
      <c r="BJ555" s="107" t="s">
        <v>7099</v>
      </c>
      <c r="BK555" s="104" t="s">
        <v>2696</v>
      </c>
      <c r="BL555" s="140">
        <v>45978</v>
      </c>
      <c r="BM555" s="108">
        <f ca="1">IF(Tabela2[[#This Row],[Data de atendimento do Ibama (considerar o primeiro documento/ação)]]="",_xlfn.DAYS(TODAY(),J555),_xlfn.DAYS(Tabela2[[#This Row],[Data de atendimento do Ibama (considerar o primeiro documento/ação)]],J555))</f>
        <v>99</v>
      </c>
      <c r="BN555" s="108" t="str">
        <f>IF(Tabela2[[#This Row],[Atendido pelo Ibama ("Não" ou "Sim")]]="Não","Preencher", IF(Tabela2[[#This Row],[Atendido pelo Ibama ("Não" ou "Sim")]]="Sim","NA",""))</f>
        <v>NA</v>
      </c>
      <c r="BO555" s="114" t="s">
        <v>7138</v>
      </c>
      <c r="BP555" s="108" t="str">
        <f>IF(Tabela2[[#This Row],[Forma de atendimento (primeiro documento/ação)]]= "Outros (especificar)", "PREENCHER","NA")</f>
        <v>NA</v>
      </c>
      <c r="BQ555" s="106" t="s">
        <v>123</v>
      </c>
      <c r="BR555" s="108" t="str">
        <f>IF(Tabela2[[#This Row],[Equipe do Ibama foi a campo? Houve sobrevoo do Poseidon?]] = "Sim", "PREENCHER","NA")</f>
        <v>NA</v>
      </c>
      <c r="BS555" s="108" t="str">
        <f>IF(Tabela2[[#This Row],[Se sim, foi emitida Ordem de Emergência? (informações vinculada à coluna CK)]] = "Sim", "PREENCHER","NA")</f>
        <v>NA</v>
      </c>
      <c r="BT555" s="108" t="s">
        <v>7114</v>
      </c>
      <c r="BU555" s="108" t="s">
        <v>123</v>
      </c>
      <c r="BV555" s="108" t="s">
        <v>2696</v>
      </c>
      <c r="BW555" s="108" t="s">
        <v>123</v>
      </c>
      <c r="BX555" s="106"/>
      <c r="BY555" s="106"/>
      <c r="BZ555" s="104" t="str">
        <f>IF(Tabela2[[#This Row],[Data do documento de encerramento]]="NA","NA",IF(Tabela2[[#This Row],[Data do documento de encerramento]]="","Pendente de conclusão/ encerramento",_xlfn.DAYS(Tabela2[[#This Row],[Data do documento de encerramento]],J555)))</f>
        <v>Pendente de conclusão/ encerramento</v>
      </c>
      <c r="CA555" s="107"/>
      <c r="CB555" s="107"/>
      <c r="CC555" s="115" t="s">
        <v>7201</v>
      </c>
      <c r="CD555" s="107" t="s">
        <v>123</v>
      </c>
      <c r="CE555" s="107" t="s">
        <v>123</v>
      </c>
      <c r="CF555" s="107" t="s">
        <v>7149</v>
      </c>
    </row>
    <row r="556" spans="1:84" ht="60.75">
      <c r="A556" s="169">
        <v>202581246825</v>
      </c>
      <c r="B556" s="170" t="s">
        <v>9522</v>
      </c>
      <c r="C556" s="108" t="str">
        <f>VLOOKUP(Tabela2[[#This Row],[SIEMA]],Siema2025,4,FALSE)</f>
        <v xml:space="preserve"> MG</v>
      </c>
      <c r="D556" s="106" t="str">
        <f>VLOOKUP(Tabela2[[#This Row],[SIEMA]],Siema2025,3,FALSE)</f>
        <v xml:space="preserve">Romaria </v>
      </c>
      <c r="E556" s="106" t="str">
        <f>VLOOKUP(Tabela2[[#This Row],[SIEMA]],Siema2025,20,FALSE)</f>
        <v>Corredor Centro Leste da Ferrovia Centro Atlânca (FCA)</v>
      </c>
      <c r="F556" s="106"/>
      <c r="G556" s="106" t="s">
        <v>9523</v>
      </c>
      <c r="H556" s="106" t="s">
        <v>9524</v>
      </c>
      <c r="I556" s="104" t="s">
        <v>7120</v>
      </c>
      <c r="J556" s="105">
        <f>VLOOKUP(Tabela2[[#This Row],[SIEMA]],Siema2025,2,FALSE)</f>
        <v>45880</v>
      </c>
      <c r="K556" s="105" t="str">
        <f>VLOOKUP(Tabela2[[#This Row],[SIEMA]],Siema2025,16,FALSE)</f>
        <v>Segunda</v>
      </c>
      <c r="L556" s="106" t="str">
        <f>IF(Tabela2[[#This Row],[Data]]="","Sem Informação",VLOOKUP(MONTH(Tabela2[[#This Row],[Data]]),'[1]Validação de dados'!$I$1:$J$13,2,0))</f>
        <v>Agosto</v>
      </c>
      <c r="M556" s="104">
        <f>YEAR(Tabela2[[#This Row],[Data]])</f>
        <v>2025</v>
      </c>
      <c r="N556" s="105" t="str">
        <f>VLOOKUP(Tabela2[[#This Row],[SIEMA]],Siema2025,17,FALSE)</f>
        <v>Matutino</v>
      </c>
      <c r="O556" s="105" t="str">
        <f>VLOOKUP(Tabela2[[#This Row],[SIEMA]],Siema2025,5,FALSE)</f>
        <v>Ferrovia</v>
      </c>
      <c r="P556" s="104" t="str">
        <f>VLOOKUP(Tabela2[[#This Row],[SIEMA]],Siema2025,21,FALSE)</f>
        <v/>
      </c>
      <c r="Q556" s="104" t="s">
        <v>7127</v>
      </c>
      <c r="R556" s="104" t="s">
        <v>7127</v>
      </c>
      <c r="S556" s="107" t="s">
        <v>7927</v>
      </c>
      <c r="T556" s="104">
        <v>300</v>
      </c>
      <c r="U556" s="104" t="s">
        <v>648</v>
      </c>
      <c r="V556" s="104" t="s">
        <v>7127</v>
      </c>
      <c r="W556" s="104" t="str">
        <f>VLOOKUP(Tabela2[[#This Row],[SIEMA]],Siema2025,10,FALSE)</f>
        <v/>
      </c>
      <c r="X556" s="113"/>
      <c r="Y556" s="109" t="str">
        <f>IF(W556="","", IF(W556="NC","", IF(W556="NE","", IF(W556="NA","",IFERROR(VLOOKUP(W556,Produtos!$A$1:$C$2319,2,FALSE),"Não Cadastrado")))))</f>
        <v/>
      </c>
      <c r="Z556" s="104" t="str">
        <f>VLOOKUP(Tabela2[[#This Row],[SIEMA]],Siema2025,11,FALSE)</f>
        <v xml:space="preserve"> </v>
      </c>
      <c r="AA556" s="104" t="str">
        <f>VLOOKUP(Tabela2[[#This Row],[SIEMA]],Siema2025,12,FALSE)</f>
        <v xml:space="preserve"> </v>
      </c>
      <c r="AB556" s="104" t="str">
        <f>IF(W556="","",IF(ISNUMBER(W556)=FALSE,"Não se aplica",IFERROR(VLOOKUP(W556,Produtos!$A$1:$C$2319,3,FALSE),"Não Cadastrado")))</f>
        <v/>
      </c>
      <c r="AC556" s="104"/>
      <c r="AD556" s="108"/>
      <c r="AE556" s="107" t="str">
        <f>IF(AC556="","", IF(AC556="NC","", IF(AC556="NE","", IF(AC556="NA","",IFERROR(VLOOKUP(AC556,Produtos!$A$1:$C$2319,2,FALSE),"Não Cadastrado")))))</f>
        <v/>
      </c>
      <c r="AF556" s="104"/>
      <c r="AG556" s="104"/>
      <c r="AH556" s="104" t="str">
        <f>IF(AC556="","",IF(ISNUMBER(AC556)=FALSE,"Não se aplica",IFERROR(VLOOKUP(AC556,Produtos!$A$1:$C$2319,3,FALSE),"Não Cadastrado")))</f>
        <v/>
      </c>
      <c r="AI556" s="104"/>
      <c r="AJ556" s="104" t="str">
        <f>VLOOKUP(Tabela2[[#This Row],[SIEMA]],Siema2025,26,FALSE)</f>
        <v/>
      </c>
      <c r="AK556" s="107" t="s">
        <v>7112</v>
      </c>
      <c r="AL556" s="107"/>
      <c r="AM556" s="107"/>
      <c r="AN556" s="108" t="str">
        <f>VLOOKUP(Tabela2[[#This Row],[SIEMA]],Siema2025,51,FALSE)</f>
        <v/>
      </c>
      <c r="AO556" s="108" t="str">
        <f>VLOOKUP(Tabela2[[#This Row],[SIEMA]],Siema2025,53,FALSE)</f>
        <v/>
      </c>
      <c r="AP556" s="108" t="str">
        <f>VLOOKUP(Tabela2[[#This Row],[SIEMA]],Siema2025,55,FALSE)</f>
        <v/>
      </c>
      <c r="AQ556" s="108" t="str">
        <f>VLOOKUP(Tabela2[[#This Row],[SIEMA]],Siema2025,57,FALSE)</f>
        <v/>
      </c>
      <c r="AR556" s="108" t="str">
        <f>VLOOKUP(Tabela2[[#This Row],[SIEMA]],Siema2025,59,FALSE)</f>
        <v/>
      </c>
      <c r="AS556" s="108" t="str">
        <f>VLOOKUP(Tabela2[[#This Row],[SIEMA]],Siema2025,61,FALSE)</f>
        <v/>
      </c>
      <c r="AT556" s="108" t="str">
        <f>VLOOKUP(Tabela2[[#This Row],[SIEMA]],Siema2025,63,FALSE)</f>
        <v/>
      </c>
      <c r="AU556" s="108" t="str">
        <f>VLOOKUP(Tabela2[[#This Row],[SIEMA]],Siema2025,65,FALSE)</f>
        <v>X</v>
      </c>
      <c r="AV556" s="108" t="str">
        <f>VLOOKUP(Tabela2[[#This Row],[SIEMA]],Siema2025,67,FALSE)</f>
        <v/>
      </c>
      <c r="AW556" s="108" t="str">
        <f>VLOOKUP(Tabela2[[#This Row],[SIEMA]],Siema2025,69,FALSE)</f>
        <v/>
      </c>
      <c r="AX556" s="108" t="str">
        <f>VLOOKUP(Tabela2[[#This Row],[SIEMA]],Siema2025,71,FALSE)</f>
        <v/>
      </c>
      <c r="AY556" s="108" t="str">
        <f>VLOOKUP(Tabela2[[#This Row],[SIEMA]],Siema2025,73,FALSE)</f>
        <v/>
      </c>
      <c r="AZ556" s="108" t="str">
        <f>VLOOKUP(Tabela2[[#This Row],[SIEMA]],Siema2025,75,FALSE)</f>
        <v/>
      </c>
      <c r="BA556" s="108" t="str">
        <f>VLOOKUP(Tabela2[[#This Row],[SIEMA]],Siema2025,77,FALSE)</f>
        <v/>
      </c>
      <c r="BB556" s="108" t="str">
        <f>VLOOKUP(Tabela2[[#This Row],[SIEMA]],Siema2025,79,FALSE)</f>
        <v/>
      </c>
      <c r="BC556" s="108" t="str">
        <f>IF(Tabela2[[#This Row],[Outro(s) ]] = "X", "PREENCHER","NA")</f>
        <v>NA</v>
      </c>
      <c r="BD556" s="108" t="str">
        <f>VLOOKUP(Tabela2[[#This Row],[SIEMA]],Siema2025,82,FALSE)</f>
        <v/>
      </c>
      <c r="BE556" s="108" t="str">
        <f>VLOOKUP(Tabela2[[#This Row],[SIEMA]],Siema2025,81,FALSE)</f>
        <v/>
      </c>
      <c r="BF556" s="110" t="s">
        <v>7174</v>
      </c>
      <c r="BG556" s="110" t="s">
        <v>7175</v>
      </c>
      <c r="BH556" s="111" t="str">
        <f>VLOOKUP(Tabela2[[#This Row],[SIEMA]],Siema2025,29,FALSE)</f>
        <v/>
      </c>
      <c r="BI556" s="112" t="str">
        <f>VLOOKUP(Tabela2[[#This Row],[SIEMA]],Siema2025,107,FALSE)</f>
        <v>Não</v>
      </c>
      <c r="BJ556" s="107" t="s">
        <v>7099</v>
      </c>
      <c r="BK556" s="104" t="s">
        <v>2696</v>
      </c>
      <c r="BL556" s="140">
        <v>45883</v>
      </c>
      <c r="BM556" s="108">
        <f ca="1">IF(Tabela2[[#This Row],[Data de atendimento do Ibama (considerar o primeiro documento/ação)]]="",_xlfn.DAYS(TODAY(),J556),_xlfn.DAYS(Tabela2[[#This Row],[Data de atendimento do Ibama (considerar o primeiro documento/ação)]],J556))</f>
        <v>3</v>
      </c>
      <c r="BN556" s="108" t="str">
        <f>IF(Tabela2[[#This Row],[Atendido pelo Ibama ("Não" ou "Sim")]]="Não","Preencher", IF(Tabela2[[#This Row],[Atendido pelo Ibama ("Não" ou "Sim")]]="Sim","NA",""))</f>
        <v>NA</v>
      </c>
      <c r="BO556" s="114" t="s">
        <v>7100</v>
      </c>
      <c r="BP556" s="108" t="str">
        <f>IF(Tabela2[[#This Row],[Forma de atendimento (primeiro documento/ação)]]= "Outros (especificar)", "PREENCHER","NA")</f>
        <v>NA</v>
      </c>
      <c r="BQ556" s="106" t="s">
        <v>2696</v>
      </c>
      <c r="BR556" s="108" t="s">
        <v>123</v>
      </c>
      <c r="BS556" s="108" t="s">
        <v>2696</v>
      </c>
      <c r="BT556" s="108" t="s">
        <v>7101</v>
      </c>
      <c r="BU556" s="108" t="s">
        <v>2696</v>
      </c>
      <c r="BV556" s="108" t="s">
        <v>123</v>
      </c>
      <c r="BW556" s="108" t="s">
        <v>123</v>
      </c>
      <c r="BX556" s="106"/>
      <c r="BY556" s="106"/>
      <c r="BZ556" s="104" t="str">
        <f>IF(Tabela2[[#This Row],[Data do documento de encerramento]]="NA","NA",IF(Tabela2[[#This Row],[Data do documento de encerramento]]="","Pendente de conclusão/ encerramento",_xlfn.DAYS(Tabela2[[#This Row],[Data do documento de encerramento]],J556)))</f>
        <v>Pendente de conclusão/ encerramento</v>
      </c>
      <c r="CA556" s="107"/>
      <c r="CB556" s="107"/>
      <c r="CC556" s="107"/>
      <c r="CD556" s="107"/>
      <c r="CE556" s="107"/>
      <c r="CF556" s="107"/>
    </row>
    <row r="557" spans="1:84" ht="76.5">
      <c r="A557" s="169">
        <v>202581268424</v>
      </c>
      <c r="B557" s="170" t="s">
        <v>9525</v>
      </c>
      <c r="C557" s="108" t="str">
        <f>VLOOKUP(Tabela2[[#This Row],[SIEMA]],Siema2025,4,FALSE)</f>
        <v xml:space="preserve"> GO</v>
      </c>
      <c r="D557" s="106" t="str">
        <f>VLOOKUP(Tabela2[[#This Row],[SIEMA]],Siema2025,3,FALSE)</f>
        <v xml:space="preserve">Goiandira </v>
      </c>
      <c r="E557" s="106" t="str">
        <f>VLOOKUP(Tabela2[[#This Row],[SIEMA]],Siema2025,20,FALSE)</f>
        <v>Rua Jesuíno Martins Macedo, 25 - Vila Cristina</v>
      </c>
      <c r="F557" s="106"/>
      <c r="G557" s="106" t="s">
        <v>9526</v>
      </c>
      <c r="H557" s="106" t="s">
        <v>9527</v>
      </c>
      <c r="I557" s="104" t="s">
        <v>7120</v>
      </c>
      <c r="J557" s="105">
        <f>VLOOKUP(Tabela2[[#This Row],[SIEMA]],Siema2025,2,FALSE)</f>
        <v>45880</v>
      </c>
      <c r="K557" s="105" t="str">
        <f>VLOOKUP(Tabela2[[#This Row],[SIEMA]],Siema2025,16,FALSE)</f>
        <v>Segunda</v>
      </c>
      <c r="L557" s="106" t="str">
        <f>IF(Tabela2[[#This Row],[Data]]="","Sem Informação",VLOOKUP(MONTH(Tabela2[[#This Row],[Data]]),'[1]Validação de dados'!$I$1:$J$13,2,0))</f>
        <v>Agosto</v>
      </c>
      <c r="M557" s="104">
        <f>YEAR(Tabela2[[#This Row],[Data]])</f>
        <v>2025</v>
      </c>
      <c r="N557" s="105" t="str">
        <f>VLOOKUP(Tabela2[[#This Row],[SIEMA]],Siema2025,17,FALSE)</f>
        <v>Vespertino</v>
      </c>
      <c r="O557" s="105" t="str">
        <f>VLOOKUP(Tabela2[[#This Row],[SIEMA]],Siema2025,5,FALSE)</f>
        <v>Ferrovia</v>
      </c>
      <c r="P557" s="104" t="str">
        <f>VLOOKUP(Tabela2[[#This Row],[SIEMA]],Siema2025,21,FALSE)</f>
        <v>Nas proximidades da estação da FCA, localizada no município de Goiandira, Goiás, foi identificado um foco de incêndio no gabarito da linha férrea. No momento inicial do incidente, não haviam atividades operacionais nem circulação de composições ferroviárias da FCA na região.
A ocorrência foi prontamente atendida pelo Corpo de Bombeiros, que conseguiu controlar o incêndio em aproximadamente 1 hora e 10 minutos. Não foram registradas vítimas, tampouco danos ao patrimônio.
A causa do incidente está em apuração.</v>
      </c>
      <c r="Q557" s="104" t="s">
        <v>7127</v>
      </c>
      <c r="R557" s="104" t="s">
        <v>7127</v>
      </c>
      <c r="S557" s="107" t="s">
        <v>7127</v>
      </c>
      <c r="T557" s="104"/>
      <c r="U557" s="104" t="str">
        <f>VLOOKUP(Tabela2[[#This Row],[SIEMA]],Siema2025,12,FALSE)</f>
        <v xml:space="preserve"> </v>
      </c>
      <c r="V557" s="104" t="s">
        <v>7127</v>
      </c>
      <c r="W557" s="104" t="str">
        <f>VLOOKUP(Tabela2[[#This Row],[SIEMA]],Siema2025,10,FALSE)</f>
        <v/>
      </c>
      <c r="X557" s="113"/>
      <c r="Y557" s="109" t="str">
        <f>IF(W557="","", IF(W557="NC","", IF(W557="NE","", IF(W557="NA","",IFERROR(VLOOKUP(W557,Produtos!$A$1:$C$2319,2,FALSE),"Não Cadastrado")))))</f>
        <v/>
      </c>
      <c r="Z557" s="104" t="str">
        <f>VLOOKUP(Tabela2[[#This Row],[SIEMA]],Siema2025,11,FALSE)</f>
        <v xml:space="preserve"> </v>
      </c>
      <c r="AA557" s="104" t="str">
        <f>VLOOKUP(Tabela2[[#This Row],[SIEMA]],Siema2025,12,FALSE)</f>
        <v xml:space="preserve"> </v>
      </c>
      <c r="AB557" s="104" t="str">
        <f>IF(W557="","",IF(ISNUMBER(W557)=FALSE,"Não se aplica",IFERROR(VLOOKUP(W557,Produtos!$A$1:$C$2319,3,FALSE),"Não Cadastrado")))</f>
        <v/>
      </c>
      <c r="AC557" s="104"/>
      <c r="AD557" s="108"/>
      <c r="AE557" s="107" t="str">
        <f>IF(AC557="","", IF(AC557="NC","", IF(AC557="NE","", IF(AC557="NA","",IFERROR(VLOOKUP(AC557,Produtos!$A$1:$C$2319,2,FALSE),"Não Cadastrado")))))</f>
        <v/>
      </c>
      <c r="AF557" s="104"/>
      <c r="AG557" s="104"/>
      <c r="AH557" s="104" t="str">
        <f>IF(AC557="","",IF(ISNUMBER(AC557)=FALSE,"Não se aplica",IFERROR(VLOOKUP(AC557,Produtos!$A$1:$C$2319,3,FALSE),"Não Cadastrado")))</f>
        <v/>
      </c>
      <c r="AI557" s="104"/>
      <c r="AJ557" s="104" t="str">
        <f>VLOOKUP(Tabela2[[#This Row],[SIEMA]],Siema2025,26,FALSE)</f>
        <v/>
      </c>
      <c r="AK557" s="107" t="s">
        <v>7623</v>
      </c>
      <c r="AL557" s="107"/>
      <c r="AM557" s="107"/>
      <c r="AN557" s="108" t="str">
        <f>VLOOKUP(Tabela2[[#This Row],[SIEMA]],Siema2025,51,FALSE)</f>
        <v/>
      </c>
      <c r="AO557" s="108" t="str">
        <f>VLOOKUP(Tabela2[[#This Row],[SIEMA]],Siema2025,53,FALSE)</f>
        <v/>
      </c>
      <c r="AP557" s="108" t="str">
        <f>VLOOKUP(Tabela2[[#This Row],[SIEMA]],Siema2025,55,FALSE)</f>
        <v/>
      </c>
      <c r="AQ557" s="108" t="str">
        <f>VLOOKUP(Tabela2[[#This Row],[SIEMA]],Siema2025,57,FALSE)</f>
        <v/>
      </c>
      <c r="AR557" s="108" t="str">
        <f>VLOOKUP(Tabela2[[#This Row],[SIEMA]],Siema2025,59,FALSE)</f>
        <v/>
      </c>
      <c r="AS557" s="108" t="str">
        <f>VLOOKUP(Tabela2[[#This Row],[SIEMA]],Siema2025,61,FALSE)</f>
        <v/>
      </c>
      <c r="AT557" s="108" t="str">
        <f>VLOOKUP(Tabela2[[#This Row],[SIEMA]],Siema2025,63,FALSE)</f>
        <v/>
      </c>
      <c r="AU557" s="108"/>
      <c r="AV557" s="108" t="str">
        <f>VLOOKUP(Tabela2[[#This Row],[SIEMA]],Siema2025,67,FALSE)</f>
        <v/>
      </c>
      <c r="AW557" s="108" t="str">
        <f>VLOOKUP(Tabela2[[#This Row],[SIEMA]],Siema2025,69,FALSE)</f>
        <v/>
      </c>
      <c r="AX557" s="108" t="s">
        <v>7132</v>
      </c>
      <c r="AY557" s="108" t="str">
        <f>VLOOKUP(Tabela2[[#This Row],[SIEMA]],Siema2025,73,FALSE)</f>
        <v/>
      </c>
      <c r="AZ557" s="108" t="str">
        <f>VLOOKUP(Tabela2[[#This Row],[SIEMA]],Siema2025,75,FALSE)</f>
        <v/>
      </c>
      <c r="BA557" s="108" t="str">
        <f>VLOOKUP(Tabela2[[#This Row],[SIEMA]],Siema2025,77,FALSE)</f>
        <v/>
      </c>
      <c r="BB557" s="108" t="s">
        <v>7132</v>
      </c>
      <c r="BC557" s="108" t="s">
        <v>9528</v>
      </c>
      <c r="BD557" s="108" t="str">
        <f>VLOOKUP(Tabela2[[#This Row],[SIEMA]],Siema2025,82,FALSE)</f>
        <v/>
      </c>
      <c r="BE557" s="108" t="str">
        <f>VLOOKUP(Tabela2[[#This Row],[SIEMA]],Siema2025,81,FALSE)</f>
        <v/>
      </c>
      <c r="BF557" s="110" t="s">
        <v>7174</v>
      </c>
      <c r="BG557" s="110" t="s">
        <v>7175</v>
      </c>
      <c r="BH557" s="111" t="str">
        <f>VLOOKUP(Tabela2[[#This Row],[SIEMA]],Siema2025,29,FALSE)</f>
        <v>00924429000680</v>
      </c>
      <c r="BI557" s="112" t="str">
        <f>VLOOKUP(Tabela2[[#This Row],[SIEMA]],Siema2025,107,FALSE)</f>
        <v>Não</v>
      </c>
      <c r="BJ557" s="107" t="s">
        <v>7099</v>
      </c>
      <c r="BK557" s="104" t="s">
        <v>2696</v>
      </c>
      <c r="BL557" s="140">
        <v>45896</v>
      </c>
      <c r="BM557" s="108">
        <f ca="1">IF(Tabela2[[#This Row],[Data de atendimento do Ibama (considerar o primeiro documento/ação)]]="",_xlfn.DAYS(TODAY(),J557),_xlfn.DAYS(Tabela2[[#This Row],[Data de atendimento do Ibama (considerar o primeiro documento/ação)]],J557))</f>
        <v>16</v>
      </c>
      <c r="BN557" s="108" t="str">
        <f>IF(Tabela2[[#This Row],[Atendido pelo Ibama ("Não" ou "Sim")]]="Não","Preencher", IF(Tabela2[[#This Row],[Atendido pelo Ibama ("Não" ou "Sim")]]="Sim","NA",""))</f>
        <v>NA</v>
      </c>
      <c r="BO557" s="114" t="s">
        <v>7138</v>
      </c>
      <c r="BP557" s="108" t="str">
        <f>IF(Tabela2[[#This Row],[Forma de atendimento (primeiro documento/ação)]]= "Outros (especificar)", "PREENCHER","NA")</f>
        <v>NA</v>
      </c>
      <c r="BQ557" s="106" t="s">
        <v>2696</v>
      </c>
      <c r="BR557" s="108" t="s">
        <v>2696</v>
      </c>
      <c r="BS557" s="108" t="s">
        <v>2696</v>
      </c>
      <c r="BT557" s="108" t="s">
        <v>7101</v>
      </c>
      <c r="BU557" s="108" t="s">
        <v>123</v>
      </c>
      <c r="BV557" s="108" t="s">
        <v>123</v>
      </c>
      <c r="BW557" s="108" t="s">
        <v>123</v>
      </c>
      <c r="BX557" s="106"/>
      <c r="BY557" s="140"/>
      <c r="BZ557" s="104" t="str">
        <f>IF(Tabela2[[#This Row],[Data do documento de encerramento]]="NA","NA",IF(Tabela2[[#This Row],[Data do documento de encerramento]]="","Pendente de conclusão/ encerramento",_xlfn.DAYS(Tabela2[[#This Row],[Data do documento de encerramento]],J557)))</f>
        <v>Pendente de conclusão/ encerramento</v>
      </c>
      <c r="CA557" s="107"/>
      <c r="CB557" s="107"/>
      <c r="CC557" s="115"/>
      <c r="CD557" s="107"/>
      <c r="CE557" s="107"/>
      <c r="CF557" s="107"/>
    </row>
    <row r="558" spans="1:84" ht="45.75">
      <c r="A558" s="169">
        <v>202581364811</v>
      </c>
      <c r="B558" s="170" t="s">
        <v>9529</v>
      </c>
      <c r="C558" s="108" t="str">
        <f>VLOOKUP(Tabela2[[#This Row],[SIEMA]],Siema2025,4,FALSE)</f>
        <v xml:space="preserve"> MG</v>
      </c>
      <c r="D558" s="106" t="str">
        <f>VLOOKUP(Tabela2[[#This Row],[SIEMA]],Siema2025,3,FALSE)</f>
        <v xml:space="preserve">Ouro Preto </v>
      </c>
      <c r="E558" s="106" t="s">
        <v>9530</v>
      </c>
      <c r="F558" s="106" t="s">
        <v>9531</v>
      </c>
      <c r="G558" s="106" t="s">
        <v>9532</v>
      </c>
      <c r="H558" s="106" t="s">
        <v>9533</v>
      </c>
      <c r="I558" s="104" t="s">
        <v>7120</v>
      </c>
      <c r="J558" s="105">
        <f>VLOOKUP(Tabela2[[#This Row],[SIEMA]],Siema2025,2,FALSE)</f>
        <v>45880</v>
      </c>
      <c r="K558" s="105" t="str">
        <f>VLOOKUP(Tabela2[[#This Row],[SIEMA]],Siema2025,16,FALSE)</f>
        <v>Segunda</v>
      </c>
      <c r="L558" s="106" t="str">
        <f>IF(Tabela2[[#This Row],[Data]]="","Sem Informação",VLOOKUP(MONTH(Tabela2[[#This Row],[Data]]),'[1]Validação de dados'!$I$1:$J$13,2,0))</f>
        <v>Agosto</v>
      </c>
      <c r="M558" s="104">
        <f>YEAR(Tabela2[[#This Row],[Data]])</f>
        <v>2025</v>
      </c>
      <c r="N558" s="105" t="str">
        <f>VLOOKUP(Tabela2[[#This Row],[SIEMA]],Siema2025,17,FALSE)</f>
        <v>Vespertino</v>
      </c>
      <c r="O558" s="105" t="str">
        <f>VLOOKUP(Tabela2[[#This Row],[SIEMA]],Siema2025,5,FALSE)</f>
        <v>Rodovia</v>
      </c>
      <c r="P558" s="104" t="str">
        <f>VLOOKUP(Tabela2[[#This Row],[SIEMA]],Siema2025,21,FALSE)</f>
        <v>Transporte rodoviário</v>
      </c>
      <c r="Q558" s="104">
        <v>1824</v>
      </c>
      <c r="R558" s="104" t="str">
        <f>VLOOKUP(Tabela2[[#This Row],[SIEMA]],Siema2025,10,FALSE)</f>
        <v/>
      </c>
      <c r="S558" s="107" t="str">
        <f>IF(Q558="","", IF(Q558="NC","", IF(Q558="NE","", IF(Q558="NA","",IFERROR(VLOOKUP(Q558,[1]Produtos!$A$1:$C$2319,2,FALSE),"Não Cadastrado")))))</f>
        <v>HIDRÓXIDO DE SÓDIO SOLUÇÃO</v>
      </c>
      <c r="T558" s="104" t="s">
        <v>6834</v>
      </c>
      <c r="U558" s="104" t="s">
        <v>7062</v>
      </c>
      <c r="V558" s="104">
        <f>IF(Q558="","",IF(ISNUMBER(Q558)=FALSE,"Não se aplica",IFERROR(VLOOKUP(Q558,Produtos!$A$1:$C$2319,3,FALSE),"Não Cadastrado")))</f>
        <v>8</v>
      </c>
      <c r="W558" s="104" t="str">
        <f>VLOOKUP(Tabela2[[#This Row],[SIEMA]],Siema2025,10,FALSE)</f>
        <v/>
      </c>
      <c r="X558" s="113" t="str">
        <f>IF(Tabela2[[#This Row],[Origem do acidente]] = "Plataforma", "PREENCHER","NA")</f>
        <v>NA</v>
      </c>
      <c r="Y558" s="109" t="str">
        <f>IF(W558="","", IF(W558="NC","", IF(W558="NE","", IF(W558="NA","",IFERROR(VLOOKUP(W558,Produtos!$A$1:$C$2319,2,FALSE),"Não Cadastrado")))))</f>
        <v/>
      </c>
      <c r="Z558" s="104" t="str">
        <f>VLOOKUP(Tabela2[[#This Row],[SIEMA]],Siema2025,11,FALSE)</f>
        <v xml:space="preserve"> </v>
      </c>
      <c r="AA558" s="104" t="str">
        <f>VLOOKUP(Tabela2[[#This Row],[SIEMA]],Siema2025,12,FALSE)</f>
        <v xml:space="preserve"> </v>
      </c>
      <c r="AB558" s="104" t="str">
        <f>IF(W558="","",IF(ISNUMBER(W558)=FALSE,"Não se aplica",IFERROR(VLOOKUP(W558,Produtos!$A$1:$C$2319,3,FALSE),"Não Cadastrado")))</f>
        <v/>
      </c>
      <c r="AC558" s="104"/>
      <c r="AD558" s="108" t="str">
        <f>IF(Tabela2[[#This Row],[Origem do acidente]] = "Plataforma", "PREENCHER","NA")</f>
        <v>NA</v>
      </c>
      <c r="AE558" s="107" t="str">
        <f>IF(AC558="","", IF(AC558="NC","", IF(AC558="NE","", IF(AC558="NA","",IFERROR(VLOOKUP(AC558,Produtos!$A$1:$C$2319,2,FALSE),"Não Cadastrado")))))</f>
        <v/>
      </c>
      <c r="AF558" s="104"/>
      <c r="AG558" s="104"/>
      <c r="AH558" s="104" t="str">
        <f>IF(AC558="","",IF(ISNUMBER(AC558)=FALSE,"Não se aplica",IFERROR(VLOOKUP(AC558,Produtos!$A$1:$C$2319,3,FALSE),"Não Cadastrado")))</f>
        <v/>
      </c>
      <c r="AI558" s="104"/>
      <c r="AJ558" s="104" t="s">
        <v>9534</v>
      </c>
      <c r="AK558" s="107" t="s">
        <v>6834</v>
      </c>
      <c r="AL558" s="107" t="s">
        <v>7180</v>
      </c>
      <c r="AM558" s="107"/>
      <c r="AN558" s="108" t="str">
        <f>VLOOKUP(Tabela2[[#This Row],[SIEMA]],Siema2025,51,FALSE)</f>
        <v/>
      </c>
      <c r="AO558" s="108" t="str">
        <f>VLOOKUP(Tabela2[[#This Row],[SIEMA]],Siema2025,53,FALSE)</f>
        <v/>
      </c>
      <c r="AP558" s="108" t="str">
        <f>VLOOKUP(Tabela2[[#This Row],[SIEMA]],Siema2025,55,FALSE)</f>
        <v/>
      </c>
      <c r="AQ558" s="108" t="str">
        <f>VLOOKUP(Tabela2[[#This Row],[SIEMA]],Siema2025,57,FALSE)</f>
        <v/>
      </c>
      <c r="AR558" s="108" t="str">
        <f>VLOOKUP(Tabela2[[#This Row],[SIEMA]],Siema2025,59,FALSE)</f>
        <v/>
      </c>
      <c r="AS558" s="108" t="str">
        <f>VLOOKUP(Tabela2[[#This Row],[SIEMA]],Siema2025,61,FALSE)</f>
        <v/>
      </c>
      <c r="AT558" s="108" t="str">
        <f>VLOOKUP(Tabela2[[#This Row],[SIEMA]],Siema2025,63,FALSE)</f>
        <v/>
      </c>
      <c r="AU558" s="108" t="str">
        <f>VLOOKUP(Tabela2[[#This Row],[SIEMA]],Siema2025,65,FALSE)</f>
        <v>X</v>
      </c>
      <c r="AV558" s="108" t="str">
        <f>VLOOKUP(Tabela2[[#This Row],[SIEMA]],Siema2025,67,FALSE)</f>
        <v/>
      </c>
      <c r="AW558" s="108" t="str">
        <f>VLOOKUP(Tabela2[[#This Row],[SIEMA]],Siema2025,69,FALSE)</f>
        <v/>
      </c>
      <c r="AX558" s="108" t="str">
        <f>VLOOKUP(Tabela2[[#This Row],[SIEMA]],Siema2025,71,FALSE)</f>
        <v/>
      </c>
      <c r="AY558" s="108" t="str">
        <f>VLOOKUP(Tabela2[[#This Row],[SIEMA]],Siema2025,73,FALSE)</f>
        <v/>
      </c>
      <c r="AZ558" s="108" t="str">
        <f>VLOOKUP(Tabela2[[#This Row],[SIEMA]],Siema2025,75,FALSE)</f>
        <v/>
      </c>
      <c r="BA558" s="108" t="str">
        <f>VLOOKUP(Tabela2[[#This Row],[SIEMA]],Siema2025,77,FALSE)</f>
        <v/>
      </c>
      <c r="BB558" s="108" t="str">
        <f>VLOOKUP(Tabela2[[#This Row],[SIEMA]],Siema2025,79,FALSE)</f>
        <v/>
      </c>
      <c r="BC558" s="108" t="str">
        <f>IF(Tabela2[[#This Row],[Outro(s) ]] = "X", "PREENCHER","NA")</f>
        <v>NA</v>
      </c>
      <c r="BD558" s="108" t="str">
        <f>VLOOKUP(Tabela2[[#This Row],[SIEMA]],Siema2025,82,FALSE)</f>
        <v/>
      </c>
      <c r="BE558" s="108" t="str">
        <f>VLOOKUP(Tabela2[[#This Row],[SIEMA]],Siema2025,81,FALSE)</f>
        <v/>
      </c>
      <c r="BF558" s="110" t="str">
        <f>VLOOKUP(Tabela2[[#This Row],[SIEMA]],Siema2025,28,FALSE)</f>
        <v>PSTrans Transporte Ltda</v>
      </c>
      <c r="BG558" s="110"/>
      <c r="BH558" s="111" t="s">
        <v>6834</v>
      </c>
      <c r="BI558" s="112" t="str">
        <f>VLOOKUP(Tabela2[[#This Row],[SIEMA]],Siema2025,107,FALSE)</f>
        <v>Não</v>
      </c>
      <c r="BJ558" s="107" t="s">
        <v>7099</v>
      </c>
      <c r="BK558" s="104" t="s">
        <v>2696</v>
      </c>
      <c r="BL558" s="140">
        <v>45887</v>
      </c>
      <c r="BM558" s="108">
        <f ca="1">IF(Tabela2[[#This Row],[Data de atendimento do Ibama (considerar o primeiro documento/ação)]]="",_xlfn.DAYS(TODAY(),J558),_xlfn.DAYS(Tabela2[[#This Row],[Data de atendimento do Ibama (considerar o primeiro documento/ação)]],J558))</f>
        <v>7</v>
      </c>
      <c r="BN558" s="108" t="str">
        <f>IF(Tabela2[[#This Row],[Atendido pelo Ibama ("Não" ou "Sim")]]="Não","Preencher", IF(Tabela2[[#This Row],[Atendido pelo Ibama ("Não" ou "Sim")]]="Sim","NA",""))</f>
        <v>NA</v>
      </c>
      <c r="BO558" s="114" t="s">
        <v>7100</v>
      </c>
      <c r="BP558" s="108" t="str">
        <f>IF(Tabela2[[#This Row],[Forma de atendimento (primeiro documento/ação)]]= "Outros (especificar)", "PREENCHER","NA")</f>
        <v>NA</v>
      </c>
      <c r="BQ558" s="106" t="s">
        <v>123</v>
      </c>
      <c r="BR558" s="108" t="str">
        <f>IF(Tabela2[[#This Row],[Equipe do Ibama foi a campo? Houve sobrevoo do Poseidon?]] = "Sim", "PREENCHER","NA")</f>
        <v>NA</v>
      </c>
      <c r="BS558" s="108" t="str">
        <f>IF(Tabela2[[#This Row],[Se sim, foi emitida Ordem de Emergência? (informações vinculada à coluna CK)]] = "Sim", "PREENCHER","NA")</f>
        <v>NA</v>
      </c>
      <c r="BT558" s="108" t="s">
        <v>7114</v>
      </c>
      <c r="BU558" s="108" t="str">
        <f>IF(Tabela2[[#This Row],[Houve envio de Informações Pós-acidente (preencher "não se aplica" quando de competência estadual/municipal)]] = "Sim", "PREENCHER","NA")</f>
        <v>NA</v>
      </c>
      <c r="BV558" s="108" t="s">
        <v>2696</v>
      </c>
      <c r="BW558" s="108" t="s">
        <v>123</v>
      </c>
      <c r="BX558" s="106" t="s">
        <v>7127</v>
      </c>
      <c r="BY558" s="106"/>
      <c r="BZ558" s="104" t="str">
        <f>IF(Tabela2[[#This Row],[Data do documento de encerramento]]="NA","NA",IF(Tabela2[[#This Row],[Data do documento de encerramento]]="","Pendente de conclusão/ encerramento",_xlfn.DAYS(Tabela2[[#This Row],[Data do documento de encerramento]],J558)))</f>
        <v>Pendente de conclusão/ encerramento</v>
      </c>
      <c r="CA558" s="107"/>
      <c r="CB558" s="107"/>
      <c r="CC558" s="107"/>
      <c r="CD558" s="107"/>
      <c r="CE558" s="107"/>
      <c r="CF558" s="107"/>
    </row>
    <row r="559" spans="1:84" ht="60.75">
      <c r="A559" s="182">
        <v>202581275631</v>
      </c>
      <c r="B559" s="118" t="s">
        <v>9535</v>
      </c>
      <c r="C559" s="108" t="s">
        <v>672</v>
      </c>
      <c r="D559" s="106" t="s">
        <v>637</v>
      </c>
      <c r="E559" s="106" t="s">
        <v>9536</v>
      </c>
      <c r="F559" s="106"/>
      <c r="G559" s="106" t="s">
        <v>9537</v>
      </c>
      <c r="H559" s="106" t="s">
        <v>9538</v>
      </c>
      <c r="I559" s="104" t="str">
        <f>VLOOKUP(Tabela2[[#This Row],[SIEMA]],Siema2025,19,FALSE)</f>
        <v>Santos</v>
      </c>
      <c r="J559" s="105">
        <f>VLOOKUP(Tabela2[[#This Row],[SIEMA]],Siema2025,2,FALSE)</f>
        <v>45881</v>
      </c>
      <c r="K559" s="105" t="str">
        <f>VLOOKUP(Tabela2[[#This Row],[SIEMA]],Siema2025,16,FALSE)</f>
        <v>Terça</v>
      </c>
      <c r="L559" s="106" t="str">
        <f>IF(Tabela2[[#This Row],[Data]]="","Sem Informação",VLOOKUP(MONTH(Tabela2[[#This Row],[Data]]),'[1]Validação de dados'!$I$1:$J$13,2,0))</f>
        <v>Agosto</v>
      </c>
      <c r="M559" s="104">
        <f>YEAR(Tabela2[[#This Row],[Data]])</f>
        <v>2025</v>
      </c>
      <c r="N559" s="105" t="str">
        <f>VLOOKUP(Tabela2[[#This Row],[SIEMA]],Siema2025,17,FALSE)</f>
        <v>Matutino</v>
      </c>
      <c r="O559" s="105" t="s">
        <v>111</v>
      </c>
      <c r="P559" s="104" t="str">
        <f>VLOOKUP(Tabela2[[#This Row],[SIEMA]],Siema2025,21,FALSE)</f>
        <v>Deep Blue</v>
      </c>
      <c r="Q559" s="104" t="s">
        <v>7094</v>
      </c>
      <c r="R559" s="104" t="s">
        <v>7095</v>
      </c>
      <c r="S559" s="107" t="s">
        <v>7096</v>
      </c>
      <c r="T559" s="104">
        <v>6.3E-3</v>
      </c>
      <c r="U559" s="104" t="s">
        <v>7111</v>
      </c>
      <c r="V559" s="104" t="s">
        <v>7097</v>
      </c>
      <c r="W559" s="104"/>
      <c r="X559" s="113"/>
      <c r="Y559" s="109" t="str">
        <f>IF(W559="","", IF(W559="NC","", IF(W559="NE","", IF(W559="NA","",IFERROR(VLOOKUP(W559,Produtos!$A$1:$C$2319,2,FALSE),"Não Cadastrado")))))</f>
        <v/>
      </c>
      <c r="Z559" s="104"/>
      <c r="AA559" s="104"/>
      <c r="AB559" s="104" t="str">
        <f>IF(W559="","",IF(ISNUMBER(W559)=FALSE,"Não se aplica",IFERROR(VLOOKUP(W559,Produtos!$A$1:$C$2319,3,FALSE),"Não Cadastrado")))</f>
        <v/>
      </c>
      <c r="AC559" s="104"/>
      <c r="AD559" s="108"/>
      <c r="AE559" s="107" t="str">
        <f>IF(AC559="","", IF(AC559="NC","", IF(AC559="NE","", IF(AC559="NA","",IFERROR(VLOOKUP(AC559,Produtos!$A$1:$C$2319,2,FALSE),"Não Cadastrado")))))</f>
        <v/>
      </c>
      <c r="AF559" s="104"/>
      <c r="AG559" s="104"/>
      <c r="AH559" s="104" t="str">
        <f>IF(AC559="","",IF(ISNUMBER(AC559)=FALSE,"Não se aplica",IFERROR(VLOOKUP(AC559,Produtos!$A$1:$C$2319,3,FALSE),"Não Cadastrado")))</f>
        <v/>
      </c>
      <c r="AI559" s="104"/>
      <c r="AJ559" s="104" t="str">
        <f>VLOOKUP(Tabela2[[#This Row],[SIEMA]],Siema2025,26,FALSE)</f>
        <v>Investigação</v>
      </c>
      <c r="AK559" s="107" t="s">
        <v>7112</v>
      </c>
      <c r="AL559" s="107"/>
      <c r="AM559" s="107"/>
      <c r="AN559" s="108" t="str">
        <f>VLOOKUP(Tabela2[[#This Row],[SIEMA]],Siema2025,51,FALSE)</f>
        <v/>
      </c>
      <c r="AO559" s="108" t="str">
        <f>VLOOKUP(Tabela2[[#This Row],[SIEMA]],Siema2025,53,FALSE)</f>
        <v/>
      </c>
      <c r="AP559" s="108" t="str">
        <f>VLOOKUP(Tabela2[[#This Row],[SIEMA]],Siema2025,55,FALSE)</f>
        <v/>
      </c>
      <c r="AQ559" s="108" t="str">
        <f>VLOOKUP(Tabela2[[#This Row],[SIEMA]],Siema2025,57,FALSE)</f>
        <v/>
      </c>
      <c r="AR559" s="108" t="str">
        <f>VLOOKUP(Tabela2[[#This Row],[SIEMA]],Siema2025,59,FALSE)</f>
        <v/>
      </c>
      <c r="AS559" s="108" t="str">
        <f>VLOOKUP(Tabela2[[#This Row],[SIEMA]],Siema2025,61,FALSE)</f>
        <v>X</v>
      </c>
      <c r="AT559" s="108" t="str">
        <f>VLOOKUP(Tabela2[[#This Row],[SIEMA]],Siema2025,63,FALSE)</f>
        <v/>
      </c>
      <c r="AU559" s="108" t="str">
        <f>VLOOKUP(Tabela2[[#This Row],[SIEMA]],Siema2025,65,FALSE)</f>
        <v/>
      </c>
      <c r="AV559" s="108" t="str">
        <f>VLOOKUP(Tabela2[[#This Row],[SIEMA]],Siema2025,67,FALSE)</f>
        <v/>
      </c>
      <c r="AW559" s="108" t="str">
        <f>VLOOKUP(Tabela2[[#This Row],[SIEMA]],Siema2025,69,FALSE)</f>
        <v/>
      </c>
      <c r="AX559" s="108" t="str">
        <f>VLOOKUP(Tabela2[[#This Row],[SIEMA]],Siema2025,71,FALSE)</f>
        <v/>
      </c>
      <c r="AY559" s="108" t="str">
        <f>VLOOKUP(Tabela2[[#This Row],[SIEMA]],Siema2025,73,FALSE)</f>
        <v/>
      </c>
      <c r="AZ559" s="108" t="str">
        <f>VLOOKUP(Tabela2[[#This Row],[SIEMA]],Siema2025,75,FALSE)</f>
        <v/>
      </c>
      <c r="BA559" s="108" t="str">
        <f>VLOOKUP(Tabela2[[#This Row],[SIEMA]],Siema2025,77,FALSE)</f>
        <v/>
      </c>
      <c r="BB559" s="108" t="str">
        <f>VLOOKUP(Tabela2[[#This Row],[SIEMA]],Siema2025,79,FALSE)</f>
        <v/>
      </c>
      <c r="BC559" s="108" t="str">
        <f>IF(Tabela2[[#This Row],[Outro(s) ]] = "X", "PREENCHER","NA")</f>
        <v>NA</v>
      </c>
      <c r="BD559" s="108" t="str">
        <f>VLOOKUP(Tabela2[[#This Row],[SIEMA]],Siema2025,82,FALSE)</f>
        <v/>
      </c>
      <c r="BE559" s="108" t="str">
        <f>VLOOKUP(Tabela2[[#This Row],[SIEMA]],Siema2025,81,FALSE)</f>
        <v/>
      </c>
      <c r="BF559" s="110" t="str">
        <f>VLOOKUP(Tabela2[[#This Row],[SIEMA]],Siema2025,28,FALSE)</f>
        <v>Petrobrobras</v>
      </c>
      <c r="BG559" s="110"/>
      <c r="BH559" s="111">
        <v>33000167000101</v>
      </c>
      <c r="BI559" s="112" t="str">
        <f>VLOOKUP(Tabela2[[#This Row],[SIEMA]],Siema2025,107,FALSE)</f>
        <v>Não</v>
      </c>
      <c r="BJ559" s="107" t="s">
        <v>7099</v>
      </c>
      <c r="BK559" s="104" t="s">
        <v>2696</v>
      </c>
      <c r="BL559" s="140">
        <v>45888</v>
      </c>
      <c r="BM559" s="108">
        <f ca="1">IF(Tabela2[[#This Row],[Data de atendimento do Ibama (considerar o primeiro documento/ação)]]="",_xlfn.DAYS(TODAY(),J559),_xlfn.DAYS(Tabela2[[#This Row],[Data de atendimento do Ibama (considerar o primeiro documento/ação)]],J559))</f>
        <v>7</v>
      </c>
      <c r="BN559" s="108" t="str">
        <f>IF(Tabela2[[#This Row],[Atendido pelo Ibama ("Não" ou "Sim")]]="Não","Preencher", IF(Tabela2[[#This Row],[Atendido pelo Ibama ("Não" ou "Sim")]]="Sim","NA",""))</f>
        <v>NA</v>
      </c>
      <c r="BO559" s="114" t="s">
        <v>7100</v>
      </c>
      <c r="BP559" s="108" t="str">
        <f>IF(Tabela2[[#This Row],[Forma de atendimento (primeiro documento/ação)]]= "Outros (especificar)", "PREENCHER","NA")</f>
        <v>NA</v>
      </c>
      <c r="BQ559" s="106" t="s">
        <v>123</v>
      </c>
      <c r="BR559" s="108" t="str">
        <f>IF(Tabela2[[#This Row],[Equipe do Ibama foi a campo? Houve sobrevoo do Poseidon?]] = "Sim", "PREENCHER","NA")</f>
        <v>NA</v>
      </c>
      <c r="BS559" s="108" t="str">
        <f>IF(Tabela2[[#This Row],[Se sim, foi emitida Ordem de Emergência? (informações vinculada à coluna CK)]] = "Sim", "PREENCHER","NA")</f>
        <v>NA</v>
      </c>
      <c r="BT559" s="108" t="s">
        <v>7101</v>
      </c>
      <c r="BU559" s="108" t="str">
        <f>IF(Tabela2[[#This Row],[Houve envio de Informações Pós-acidente (preencher "não se aplica" quando de competência estadual/municipal)]] = "Sim", "PREENCHER","NA")</f>
        <v>NA</v>
      </c>
      <c r="BV559" s="108" t="str">
        <f>IF(Tabela2[[#This Row],[Houve avaliação das informações pós-acidente solicitadas/enviadas?]] = "Sim", "PREENCHER","NA")</f>
        <v>NA</v>
      </c>
      <c r="BW559" s="108" t="s">
        <v>2696</v>
      </c>
      <c r="BX559" s="106" t="s">
        <v>7102</v>
      </c>
      <c r="BY559" s="140">
        <v>46104</v>
      </c>
      <c r="BZ559" s="104">
        <f>IF(Tabela2[[#This Row],[Data do documento de encerramento]]="NA","NA",IF(Tabela2[[#This Row],[Data do documento de encerramento]]="","Pendente de conclusão/ encerramento",_xlfn.DAYS(Tabela2[[#This Row],[Data do documento de encerramento]],J559)))</f>
        <v>223</v>
      </c>
      <c r="CA559" s="107"/>
      <c r="CB559" s="107" t="s">
        <v>7158</v>
      </c>
      <c r="CC559" s="107" t="s">
        <v>7140</v>
      </c>
      <c r="CD559" s="107" t="s">
        <v>123</v>
      </c>
      <c r="CE559" s="107" t="s">
        <v>123</v>
      </c>
      <c r="CF559" s="107" t="s">
        <v>7105</v>
      </c>
    </row>
    <row r="560" spans="1:84" ht="76.5">
      <c r="A560" s="169">
        <v>202581375642</v>
      </c>
      <c r="B560" s="170" t="s">
        <v>9539</v>
      </c>
      <c r="C560" s="108" t="s">
        <v>7135</v>
      </c>
      <c r="D560" s="106" t="s">
        <v>637</v>
      </c>
      <c r="E560" s="106" t="s">
        <v>8112</v>
      </c>
      <c r="F560" s="106"/>
      <c r="G560" s="106" t="s">
        <v>9540</v>
      </c>
      <c r="H560" s="106" t="s">
        <v>9541</v>
      </c>
      <c r="I560" s="104" t="s">
        <v>201</v>
      </c>
      <c r="J560" s="105">
        <f>VLOOKUP(Tabela2[[#This Row],[SIEMA]],Siema2025,2,FALSE)</f>
        <v>45881</v>
      </c>
      <c r="K560" s="105" t="str">
        <f>VLOOKUP(Tabela2[[#This Row],[SIEMA]],Siema2025,16,FALSE)</f>
        <v>Terça</v>
      </c>
      <c r="L560" s="106" t="str">
        <f>IF(Tabela2[[#This Row],[Data]]="","Sem Informação",VLOOKUP(MONTH(Tabela2[[#This Row],[Data]]),'[1]Validação de dados'!$I$1:$J$13,2,0))</f>
        <v>Agosto</v>
      </c>
      <c r="M560" s="104">
        <f>YEAR(Tabela2[[#This Row],[Data]])</f>
        <v>2025</v>
      </c>
      <c r="N560" s="105" t="str">
        <f>VLOOKUP(Tabela2[[#This Row],[SIEMA]],Siema2025,17,FALSE)</f>
        <v>Matutino</v>
      </c>
      <c r="O560" s="105" t="s">
        <v>111</v>
      </c>
      <c r="P560" s="104" t="str">
        <f>VLOOKUP(Tabela2[[#This Row],[SIEMA]],Siema2025,21,FALSE)</f>
        <v>Sonda NS-60 (DEEPWATER AQUILA) em operação no poço 1-RJS-763DA, Campo de Água-Marinha, Bacia de Campos. Número IMO: 9709738.</v>
      </c>
      <c r="Q560" s="104" t="s">
        <v>637</v>
      </c>
      <c r="R560" s="104" t="s">
        <v>9542</v>
      </c>
      <c r="S560" s="107" t="s">
        <v>7147</v>
      </c>
      <c r="T560" s="104" t="s">
        <v>9543</v>
      </c>
      <c r="U560" s="104" t="s">
        <v>7111</v>
      </c>
      <c r="V560" s="104" t="str">
        <f>IF(Q560="","",IF(ISNUMBER(Q560)=FALSE,"Não se aplica",IFERROR(VLOOKUP(Q560,Produtos!$A$1:$C$2319,3,FALSE),"Não Cadastrado")))</f>
        <v>Não se aplica</v>
      </c>
      <c r="W560" s="104"/>
      <c r="X560" s="113"/>
      <c r="Y560" s="109" t="str">
        <f>IF(W560="","", IF(W560="NC","", IF(W560="NE","", IF(W560="NA","",IFERROR(VLOOKUP(W560,Produtos!$A$1:$C$2319,2,FALSE),"Não Cadastrado")))))</f>
        <v/>
      </c>
      <c r="Z560" s="104"/>
      <c r="AA560" s="104"/>
      <c r="AB560" s="104" t="str">
        <f>IF(W560="","",IF(ISNUMBER(W560)=FALSE,"Não se aplica",IFERROR(VLOOKUP(W560,Produtos!$A$1:$C$2319,3,FALSE),"Não Cadastrado")))</f>
        <v/>
      </c>
      <c r="AC560" s="104"/>
      <c r="AD560" s="108"/>
      <c r="AE560" s="107" t="str">
        <f>IF(AC560="","", IF(AC560="NC","", IF(AC560="NE","", IF(AC560="NA","",IFERROR(VLOOKUP(AC560,Produtos!$A$1:$C$2319,2,FALSE),"Não Cadastrado")))))</f>
        <v/>
      </c>
      <c r="AF560" s="104"/>
      <c r="AG560" s="104"/>
      <c r="AH560" s="104" t="str">
        <f>IF(AC560="","",IF(ISNUMBER(AC560)=FALSE,"Não se aplica",IFERROR(VLOOKUP(AC560,Produtos!$A$1:$C$2319,3,FALSE),"Não Cadastrado")))</f>
        <v/>
      </c>
      <c r="AI560" s="104"/>
      <c r="AJ560" s="104" t="str">
        <f>VLOOKUP(Tabela2[[#This Row],[SIEMA]],Siema2025,26,FALSE)</f>
        <v>Em investigação.</v>
      </c>
      <c r="AK560" s="107" t="s">
        <v>7285</v>
      </c>
      <c r="AL560" s="107"/>
      <c r="AM560" s="107"/>
      <c r="AN560" s="108" t="str">
        <f>VLOOKUP(Tabela2[[#This Row],[SIEMA]],Siema2025,51,FALSE)</f>
        <v/>
      </c>
      <c r="AO560" s="108" t="str">
        <f>VLOOKUP(Tabela2[[#This Row],[SIEMA]],Siema2025,53,FALSE)</f>
        <v/>
      </c>
      <c r="AP560" s="108" t="str">
        <f>VLOOKUP(Tabela2[[#This Row],[SIEMA]],Siema2025,55,FALSE)</f>
        <v/>
      </c>
      <c r="AQ560" s="108" t="str">
        <f>VLOOKUP(Tabela2[[#This Row],[SIEMA]],Siema2025,57,FALSE)</f>
        <v/>
      </c>
      <c r="AR560" s="108" t="str">
        <f>VLOOKUP(Tabela2[[#This Row],[SIEMA]],Siema2025,59,FALSE)</f>
        <v/>
      </c>
      <c r="AS560" s="108" t="str">
        <f>VLOOKUP(Tabela2[[#This Row],[SIEMA]],Siema2025,61,FALSE)</f>
        <v>X</v>
      </c>
      <c r="AT560" s="108" t="str">
        <f>VLOOKUP(Tabela2[[#This Row],[SIEMA]],Siema2025,63,FALSE)</f>
        <v/>
      </c>
      <c r="AU560" s="108" t="str">
        <f>VLOOKUP(Tabela2[[#This Row],[SIEMA]],Siema2025,65,FALSE)</f>
        <v/>
      </c>
      <c r="AV560" s="108" t="str">
        <f>VLOOKUP(Tabela2[[#This Row],[SIEMA]],Siema2025,67,FALSE)</f>
        <v/>
      </c>
      <c r="AW560" s="108" t="str">
        <f>VLOOKUP(Tabela2[[#This Row],[SIEMA]],Siema2025,69,FALSE)</f>
        <v/>
      </c>
      <c r="AX560" s="108" t="str">
        <f>VLOOKUP(Tabela2[[#This Row],[SIEMA]],Siema2025,71,FALSE)</f>
        <v/>
      </c>
      <c r="AY560" s="108" t="str">
        <f>VLOOKUP(Tabela2[[#This Row],[SIEMA]],Siema2025,73,FALSE)</f>
        <v/>
      </c>
      <c r="AZ560" s="108" t="str">
        <f>VLOOKUP(Tabela2[[#This Row],[SIEMA]],Siema2025,75,FALSE)</f>
        <v/>
      </c>
      <c r="BA560" s="108" t="str">
        <f>VLOOKUP(Tabela2[[#This Row],[SIEMA]],Siema2025,77,FALSE)</f>
        <v/>
      </c>
      <c r="BB560" s="108" t="str">
        <f>VLOOKUP(Tabela2[[#This Row],[SIEMA]],Siema2025,79,FALSE)</f>
        <v/>
      </c>
      <c r="BC560" s="108" t="str">
        <f>IF(Tabela2[[#This Row],[Outro(s) ]] = "X", "PREENCHER","NA")</f>
        <v>NA</v>
      </c>
      <c r="BD560" s="108" t="str">
        <f>VLOOKUP(Tabela2[[#This Row],[SIEMA]],Siema2025,82,FALSE)</f>
        <v/>
      </c>
      <c r="BE560" s="108" t="str">
        <f>VLOOKUP(Tabela2[[#This Row],[SIEMA]],Siema2025,81,FALSE)</f>
        <v/>
      </c>
      <c r="BF560" s="110" t="str">
        <f>VLOOKUP(Tabela2[[#This Row],[SIEMA]],Siema2025,28,FALSE)</f>
        <v>Petrobras</v>
      </c>
      <c r="BG560" s="110"/>
      <c r="BH560" s="111" t="str">
        <f>VLOOKUP(Tabela2[[#This Row],[SIEMA]],Siema2025,29,FALSE)</f>
        <v>33000167100750</v>
      </c>
      <c r="BI560" s="112" t="str">
        <f>VLOOKUP(Tabela2[[#This Row],[SIEMA]],Siema2025,107,FALSE)</f>
        <v>Não</v>
      </c>
      <c r="BJ560" s="107" t="s">
        <v>7099</v>
      </c>
      <c r="BK560" s="104" t="s">
        <v>2696</v>
      </c>
      <c r="BL560" s="140">
        <v>45978</v>
      </c>
      <c r="BM560" s="108">
        <f ca="1">IF(Tabela2[[#This Row],[Data de atendimento do Ibama (considerar o primeiro documento/ação)]]="",_xlfn.DAYS(TODAY(),J560),_xlfn.DAYS(Tabela2[[#This Row],[Data de atendimento do Ibama (considerar o primeiro documento/ação)]],J560))</f>
        <v>97</v>
      </c>
      <c r="BN560" s="108" t="str">
        <f>IF(Tabela2[[#This Row],[Atendido pelo Ibama ("Não" ou "Sim")]]="Não","Preencher", IF(Tabela2[[#This Row],[Atendido pelo Ibama ("Não" ou "Sim")]]="Sim","NA",""))</f>
        <v>NA</v>
      </c>
      <c r="BO560" s="114" t="s">
        <v>7138</v>
      </c>
      <c r="BP560" s="108" t="str">
        <f>IF(Tabela2[[#This Row],[Forma de atendimento (primeiro documento/ação)]]= "Outros (especificar)", "PREENCHER","NA")</f>
        <v>NA</v>
      </c>
      <c r="BQ560" s="106" t="s">
        <v>123</v>
      </c>
      <c r="BR560" s="108" t="str">
        <f>IF(Tabela2[[#This Row],[Equipe do Ibama foi a campo? Houve sobrevoo do Poseidon?]] = "Sim", "PREENCHER","NA")</f>
        <v>NA</v>
      </c>
      <c r="BS560" s="108" t="str">
        <f>IF(Tabela2[[#This Row],[Se sim, foi emitida Ordem de Emergência? (informações vinculada à coluna CK)]] = "Sim", "PREENCHER","NA")</f>
        <v>NA</v>
      </c>
      <c r="BT560" s="108" t="s">
        <v>7101</v>
      </c>
      <c r="BU560" s="108" t="s">
        <v>123</v>
      </c>
      <c r="BV560" s="108" t="s">
        <v>123</v>
      </c>
      <c r="BW560" s="108" t="s">
        <v>123</v>
      </c>
      <c r="BX560" s="106"/>
      <c r="BY560" s="140"/>
      <c r="BZ560" s="104" t="str">
        <f>IF(Tabela2[[#This Row],[Data do documento de encerramento]]="NA","NA",IF(Tabela2[[#This Row],[Data do documento de encerramento]]="","Pendente de conclusão/ encerramento",_xlfn.DAYS(Tabela2[[#This Row],[Data do documento de encerramento]],J560)))</f>
        <v>Pendente de conclusão/ encerramento</v>
      </c>
      <c r="CA560" s="107"/>
      <c r="CB560" s="107"/>
      <c r="CC560" s="107" t="s">
        <v>7201</v>
      </c>
      <c r="CD560" s="107" t="s">
        <v>123</v>
      </c>
      <c r="CE560" s="107" t="s">
        <v>123</v>
      </c>
      <c r="CF560" s="107" t="s">
        <v>7149</v>
      </c>
    </row>
    <row r="561" spans="1:84">
      <c r="A561" s="169">
        <v>202581457610</v>
      </c>
      <c r="B561" s="170" t="s">
        <v>9544</v>
      </c>
      <c r="C561" s="108" t="str">
        <f>VLOOKUP(Tabela2[[#This Row],[SIEMA]],Siema2025,4,FALSE)</f>
        <v xml:space="preserve"> RN</v>
      </c>
      <c r="D561" s="106" t="str">
        <f>VLOOKUP(Tabela2[[#This Row],[SIEMA]],Siema2025,3,FALSE)</f>
        <v xml:space="preserve">Caiçara do Norte </v>
      </c>
      <c r="E561" s="106" t="str">
        <f>VLOOKUP(Tabela2[[#This Row],[SIEMA]],Siema2025,20,FALSE)</f>
        <v>Praia de Caiçara do Norte</v>
      </c>
      <c r="F561" s="106"/>
      <c r="G561" s="106"/>
      <c r="H561" s="106"/>
      <c r="I561" s="104" t="str">
        <f>VLOOKUP(Tabela2[[#This Row],[SIEMA]],Siema2025,19,FALSE)</f>
        <v/>
      </c>
      <c r="J561" s="105">
        <f>VLOOKUP(Tabela2[[#This Row],[SIEMA]],Siema2025,2,FALSE)</f>
        <v>45881</v>
      </c>
      <c r="K561" s="105" t="str">
        <f>VLOOKUP(Tabela2[[#This Row],[SIEMA]],Siema2025,16,FALSE)</f>
        <v>Terça</v>
      </c>
      <c r="L561" s="106" t="str">
        <f>IF(Tabela2[[#This Row],[Data]]="","Sem Informação",VLOOKUP(MONTH(Tabela2[[#This Row],[Data]]),'[1]Validação de dados'!$I$1:$J$13,2,0))</f>
        <v>Agosto</v>
      </c>
      <c r="M561" s="104">
        <f>YEAR(Tabela2[[#This Row],[Data]])</f>
        <v>2025</v>
      </c>
      <c r="N561" s="105" t="str">
        <f>VLOOKUP(Tabela2[[#This Row],[SIEMA]],Siema2025,17,FALSE)</f>
        <v>Vespertino</v>
      </c>
      <c r="O561" s="105" t="s">
        <v>7250</v>
      </c>
      <c r="P561" s="104" t="str">
        <f>VLOOKUP(Tabela2[[#This Row],[SIEMA]],Siema2025,21,FALSE)</f>
        <v/>
      </c>
      <c r="Q561" s="104" t="str">
        <f>VLOOKUP(Tabela2[[#This Row],[SIEMA]],Siema2025,7,FALSE)</f>
        <v/>
      </c>
      <c r="R561" s="104" t="str">
        <f>VLOOKUP(Tabela2[[#This Row],[SIEMA]],Siema2025,10,FALSE)</f>
        <v/>
      </c>
      <c r="S561" s="107" t="str">
        <f>IF(Q561="","", IF(Q561="NC","", IF(Q561="NE","", IF(Q561="NA","",IFERROR(VLOOKUP(Q561,[1]Produtos!$A$1:$C$2319,2,FALSE),"Não Cadastrado")))))</f>
        <v/>
      </c>
      <c r="T561" s="104" t="str">
        <f>VLOOKUP(Tabela2[[#This Row],[SIEMA]],Siema2025,11,FALSE)</f>
        <v xml:space="preserve"> </v>
      </c>
      <c r="U561" s="104" t="str">
        <f>VLOOKUP(Tabela2[[#This Row],[SIEMA]],Siema2025,12,FALSE)</f>
        <v xml:space="preserve"> </v>
      </c>
      <c r="V561" s="104" t="str">
        <f>IF(Q561="","",IF(ISNUMBER(Q561)=FALSE,"Não se aplica",IFERROR(VLOOKUP(Q561,Produtos!$A$1:$C$2319,3,FALSE),"Não Cadastrado")))</f>
        <v/>
      </c>
      <c r="W561" s="104" t="str">
        <f>VLOOKUP(Tabela2[[#This Row],[SIEMA]],Siema2025,10,FALSE)</f>
        <v/>
      </c>
      <c r="X561" s="113" t="str">
        <f>IF(Tabela2[[#This Row],[Origem do acidente]] = "Plataforma", "PREENCHER","NA")</f>
        <v>NA</v>
      </c>
      <c r="Y561" s="109" t="str">
        <f>IF(W561="","", IF(W561="NC","", IF(W561="NE","", IF(W561="NA","",IFERROR(VLOOKUP(W561,Produtos!$A$1:$C$2319,2,FALSE),"Não Cadastrado")))))</f>
        <v/>
      </c>
      <c r="Z561" s="104" t="str">
        <f>VLOOKUP(Tabela2[[#This Row],[SIEMA]],Siema2025,11,FALSE)</f>
        <v xml:space="preserve"> </v>
      </c>
      <c r="AA561" s="104" t="str">
        <f>VLOOKUP(Tabela2[[#This Row],[SIEMA]],Siema2025,12,FALSE)</f>
        <v xml:space="preserve"> </v>
      </c>
      <c r="AB561" s="104" t="str">
        <f>IF(W561="","",IF(ISNUMBER(W561)=FALSE,"Não se aplica",IFERROR(VLOOKUP(W561,Produtos!$A$1:$C$2319,3,FALSE),"Não Cadastrado")))</f>
        <v/>
      </c>
      <c r="AC561" s="104"/>
      <c r="AD561" s="108" t="str">
        <f>IF(Tabela2[[#This Row],[Origem do acidente]] = "Plataforma", "PREENCHER","NA")</f>
        <v>NA</v>
      </c>
      <c r="AE561" s="107" t="str">
        <f>IF(AC561="","", IF(AC561="NC","", IF(AC561="NE","", IF(AC561="NA","",IFERROR(VLOOKUP(AC561,Produtos!$A$1:$C$2319,2,FALSE),"Não Cadastrado")))))</f>
        <v/>
      </c>
      <c r="AF561" s="104"/>
      <c r="AG561" s="104"/>
      <c r="AH561" s="104" t="str">
        <f>IF(AC561="","",IF(ISNUMBER(AC561)=FALSE,"Não se aplica",IFERROR(VLOOKUP(AC561,Produtos!$A$1:$C$2319,3,FALSE),"Não Cadastrado")))</f>
        <v/>
      </c>
      <c r="AI561" s="104"/>
      <c r="AJ561" s="104" t="str">
        <f>VLOOKUP(Tabela2[[#This Row],[SIEMA]],Siema2025,26,FALSE)</f>
        <v>Descarte inapropriado de produto oleoso</v>
      </c>
      <c r="AK561" s="107"/>
      <c r="AL561" s="107"/>
      <c r="AM561" s="107"/>
      <c r="AN561" s="108" t="str">
        <f>VLOOKUP(Tabela2[[#This Row],[SIEMA]],Siema2025,51,FALSE)</f>
        <v/>
      </c>
      <c r="AO561" s="108" t="str">
        <f>VLOOKUP(Tabela2[[#This Row],[SIEMA]],Siema2025,53,FALSE)</f>
        <v/>
      </c>
      <c r="AP561" s="108" t="str">
        <f>VLOOKUP(Tabela2[[#This Row],[SIEMA]],Siema2025,55,FALSE)</f>
        <v/>
      </c>
      <c r="AQ561" s="108" t="str">
        <f>VLOOKUP(Tabela2[[#This Row],[SIEMA]],Siema2025,57,FALSE)</f>
        <v/>
      </c>
      <c r="AR561" s="108" t="str">
        <f>VLOOKUP(Tabela2[[#This Row],[SIEMA]],Siema2025,59,FALSE)</f>
        <v/>
      </c>
      <c r="AS561" s="108" t="str">
        <f>VLOOKUP(Tabela2[[#This Row],[SIEMA]],Siema2025,61,FALSE)</f>
        <v>X</v>
      </c>
      <c r="AT561" s="108" t="str">
        <f>VLOOKUP(Tabela2[[#This Row],[SIEMA]],Siema2025,63,FALSE)</f>
        <v/>
      </c>
      <c r="AU561" s="108" t="str">
        <f>VLOOKUP(Tabela2[[#This Row],[SIEMA]],Siema2025,65,FALSE)</f>
        <v/>
      </c>
      <c r="AV561" s="108" t="str">
        <f>VLOOKUP(Tabela2[[#This Row],[SIEMA]],Siema2025,67,FALSE)</f>
        <v/>
      </c>
      <c r="AW561" s="108" t="str">
        <f>VLOOKUP(Tabela2[[#This Row],[SIEMA]],Siema2025,69,FALSE)</f>
        <v/>
      </c>
      <c r="AX561" s="108" t="str">
        <f>VLOOKUP(Tabela2[[#This Row],[SIEMA]],Siema2025,71,FALSE)</f>
        <v/>
      </c>
      <c r="AY561" s="108" t="str">
        <f>VLOOKUP(Tabela2[[#This Row],[SIEMA]],Siema2025,73,FALSE)</f>
        <v/>
      </c>
      <c r="AZ561" s="108" t="str">
        <f>VLOOKUP(Tabela2[[#This Row],[SIEMA]],Siema2025,75,FALSE)</f>
        <v/>
      </c>
      <c r="BA561" s="108" t="str">
        <f>VLOOKUP(Tabela2[[#This Row],[SIEMA]],Siema2025,77,FALSE)</f>
        <v/>
      </c>
      <c r="BB561" s="108" t="str">
        <f>VLOOKUP(Tabela2[[#This Row],[SIEMA]],Siema2025,79,FALSE)</f>
        <v/>
      </c>
      <c r="BC561" s="108" t="str">
        <f>IF(Tabela2[[#This Row],[Outro(s) ]] = "X", "PREENCHER","NA")</f>
        <v>NA</v>
      </c>
      <c r="BD561" s="108" t="str">
        <f>VLOOKUP(Tabela2[[#This Row],[SIEMA]],Siema2025,82,FALSE)</f>
        <v/>
      </c>
      <c r="BE561" s="108" t="str">
        <f>VLOOKUP(Tabela2[[#This Row],[SIEMA]],Siema2025,81,FALSE)</f>
        <v/>
      </c>
      <c r="BF561" s="110" t="str">
        <f>VLOOKUP(Tabela2[[#This Row],[SIEMA]],Siema2025,28,FALSE)</f>
        <v/>
      </c>
      <c r="BG561" s="110"/>
      <c r="BH561" s="111" t="str">
        <f>VLOOKUP(Tabela2[[#This Row],[SIEMA]],Siema2025,29,FALSE)</f>
        <v/>
      </c>
      <c r="BI561" s="112" t="str">
        <f>VLOOKUP(Tabela2[[#This Row],[SIEMA]],Siema2025,107,FALSE)</f>
        <v>Não</v>
      </c>
      <c r="BJ561" s="107"/>
      <c r="BK561" s="104"/>
      <c r="BL561" s="106"/>
      <c r="BM561" s="108">
        <f ca="1">IF(Tabela2[[#This Row],[Data de atendimento do Ibama (considerar o primeiro documento/ação)]]="",_xlfn.DAYS(TODAY(),J561),_xlfn.DAYS(Tabela2[[#This Row],[Data de atendimento do Ibama (considerar o primeiro documento/ação)]],J561))</f>
        <v>349</v>
      </c>
      <c r="BN561" s="108" t="str">
        <f>IF(Tabela2[[#This Row],[Atendido pelo Ibama ("Não" ou "Sim")]]="Não","Preencher", IF(Tabela2[[#This Row],[Atendido pelo Ibama ("Não" ou "Sim")]]="Sim","NA",""))</f>
        <v/>
      </c>
      <c r="BO561" s="114"/>
      <c r="BP561" s="108" t="str">
        <f>IF(Tabela2[[#This Row],[Forma de atendimento (primeiro documento/ação)]]= "Outros (especificar)", "PREENCHER","NA")</f>
        <v>NA</v>
      </c>
      <c r="BQ561" s="106"/>
      <c r="BR561" s="108" t="str">
        <f>IF(Tabela2[[#This Row],[Equipe do Ibama foi a campo? Houve sobrevoo do Poseidon?]] = "Sim", "PREENCHER","NA")</f>
        <v>NA</v>
      </c>
      <c r="BS561" s="108" t="str">
        <f>IF(Tabela2[[#This Row],[Se sim, foi emitida Ordem de Emergência? (informações vinculada à coluna CK)]] = "Sim", "PREENCHER","NA")</f>
        <v>NA</v>
      </c>
      <c r="BT561" s="108" t="str">
        <f>IF(Tabela2[[#This Row],[Foi elaborado Relatório de Vistoria pelo Ibama? (informações vinculada à coluna CK)]] = "Sim", "PREENCHER","NA")</f>
        <v>NA</v>
      </c>
      <c r="BU561" s="108" t="str">
        <f>IF(Tabela2[[#This Row],[Houve envio de Informações Pós-acidente (preencher "não se aplica" quando de competência estadual/municipal)]] = "Sim", "PREENCHER","NA")</f>
        <v>NA</v>
      </c>
      <c r="BV561" s="108" t="str">
        <f>IF(Tabela2[[#This Row],[Houve avaliação das informações pós-acidente solicitadas/enviadas?]] = "Sim", "PREENCHER","NA")</f>
        <v>NA</v>
      </c>
      <c r="BW561" s="108" t="str">
        <f>IF(Tabela2[[#This Row],[O Ibama aguarda resposta da empresa/OEMA, etc?]] = "Sim", "PREENCHER","NA")</f>
        <v>NA</v>
      </c>
      <c r="BX561" s="106"/>
      <c r="BY561" s="106"/>
      <c r="BZ561" s="104" t="str">
        <f>IF(Tabela2[[#This Row],[Data do documento de encerramento]]="NA","NA",IF(Tabela2[[#This Row],[Data do documento de encerramento]]="","Pendente de conclusão/ encerramento",_xlfn.DAYS(Tabela2[[#This Row],[Data do documento de encerramento]],J561)))</f>
        <v>Pendente de conclusão/ encerramento</v>
      </c>
      <c r="CA561" s="107"/>
      <c r="CB561" s="107"/>
      <c r="CC561" s="107"/>
      <c r="CD561" s="107"/>
      <c r="CE561" s="107"/>
      <c r="CF561" s="107"/>
    </row>
    <row r="562" spans="1:84" ht="76.5">
      <c r="A562" s="169">
        <v>202581546805</v>
      </c>
      <c r="B562" s="170" t="s">
        <v>9545</v>
      </c>
      <c r="C562" s="108" t="str">
        <f>VLOOKUP(Tabela2[[#This Row],[SIEMA]],Siema2025,4,FALSE)</f>
        <v xml:space="preserve"> MG</v>
      </c>
      <c r="D562" s="106" t="str">
        <f>VLOOKUP(Tabela2[[#This Row],[SIEMA]],Siema2025,3,FALSE)</f>
        <v xml:space="preserve">Betim </v>
      </c>
      <c r="E562" s="106" t="s">
        <v>9546</v>
      </c>
      <c r="F562" s="106"/>
      <c r="G562" s="106" t="s">
        <v>9547</v>
      </c>
      <c r="H562" s="106" t="s">
        <v>9548</v>
      </c>
      <c r="I562" s="104" t="s">
        <v>7120</v>
      </c>
      <c r="J562" s="105">
        <f>VLOOKUP(Tabela2[[#This Row],[SIEMA]],Siema2025,2,FALSE)</f>
        <v>45881</v>
      </c>
      <c r="K562" s="105" t="str">
        <f>VLOOKUP(Tabela2[[#This Row],[SIEMA]],Siema2025,16,FALSE)</f>
        <v>Terça</v>
      </c>
      <c r="L562" s="106" t="str">
        <f>IF(Tabela2[[#This Row],[Data]]="","Sem Informação",VLOOKUP(MONTH(Tabela2[[#This Row],[Data]]),'[1]Validação de dados'!$I$1:$J$13,2,0))</f>
        <v>Agosto</v>
      </c>
      <c r="M562" s="104">
        <f>YEAR(Tabela2[[#This Row],[Data]])</f>
        <v>2025</v>
      </c>
      <c r="N562" s="105" t="str">
        <f>VLOOKUP(Tabela2[[#This Row],[SIEMA]],Siema2025,17,FALSE)</f>
        <v>Matutino</v>
      </c>
      <c r="O562" s="105" t="s">
        <v>7408</v>
      </c>
      <c r="P562" s="104" t="str">
        <f>VLOOKUP(Tabela2[[#This Row],[SIEMA]],Siema2025,21,FALSE)</f>
        <v>Conforme informações repassadas ao NEA/MG, Na data e local mencionados, ocorreu o incêndio em veículo (caminhão trator e semirreboque) carregado de gás natural, dentro do pátio da empresa Logas - Logística e Distribuição de Gás Ltda.</v>
      </c>
      <c r="Q562" s="104">
        <v>1971</v>
      </c>
      <c r="R562" s="104" t="str">
        <f>VLOOKUP(Tabela2[[#This Row],[SIEMA]],Siema2025,10,FALSE)</f>
        <v/>
      </c>
      <c r="S562" s="107" t="str">
        <f>IF(Q562="","", IF(Q562="NC","", IF(Q562="NE","", IF(Q562="NA","",IFERROR(VLOOKUP(Q562,[1]Produtos!$A$1:$C$2319,2,FALSE),"Não Cadastrado")))))</f>
        <v>METANO, COMPRIMIDO, ou GÁS NATURAL, COMPRIMIDO, com elevado teor de metano</v>
      </c>
      <c r="T562" s="104" t="str">
        <f>VLOOKUP(Tabela2[[#This Row],[SIEMA]],Siema2025,11,FALSE)</f>
        <v xml:space="preserve"> </v>
      </c>
      <c r="U562" s="104" t="str">
        <f>VLOOKUP(Tabela2[[#This Row],[SIEMA]],Siema2025,12,FALSE)</f>
        <v xml:space="preserve"> </v>
      </c>
      <c r="V562" s="104">
        <f>IF(Q562="","",IF(ISNUMBER(Q562)=FALSE,"Não se aplica",IFERROR(VLOOKUP(Q562,Produtos!$A$1:$C$2319,3,FALSE),"Não Cadastrado")))</f>
        <v>2.1</v>
      </c>
      <c r="W562" s="104" t="str">
        <f>VLOOKUP(Tabela2[[#This Row],[SIEMA]],Siema2025,10,FALSE)</f>
        <v/>
      </c>
      <c r="X562" s="113" t="str">
        <f>IF(Tabela2[[#This Row],[Origem do acidente]] = "Plataforma", "PREENCHER","NA")</f>
        <v>NA</v>
      </c>
      <c r="Y562" s="109" t="str">
        <f>IF(W562="","", IF(W562="NC","", IF(W562="NE","", IF(W562="NA","",IFERROR(VLOOKUP(W562,Produtos!$A$1:$C$2319,2,FALSE),"Não Cadastrado")))))</f>
        <v/>
      </c>
      <c r="Z562" s="104" t="str">
        <f>VLOOKUP(Tabela2[[#This Row],[SIEMA]],Siema2025,11,FALSE)</f>
        <v xml:space="preserve"> </v>
      </c>
      <c r="AA562" s="104" t="str">
        <f>VLOOKUP(Tabela2[[#This Row],[SIEMA]],Siema2025,12,FALSE)</f>
        <v xml:space="preserve"> </v>
      </c>
      <c r="AB562" s="104" t="str">
        <f>IF(W562="","",IF(ISNUMBER(W562)=FALSE,"Não se aplica",IFERROR(VLOOKUP(W562,Produtos!$A$1:$C$2319,3,FALSE),"Não Cadastrado")))</f>
        <v/>
      </c>
      <c r="AC562" s="104"/>
      <c r="AD562" s="108" t="str">
        <f>IF(Tabela2[[#This Row],[Origem do acidente]] = "Plataforma", "PREENCHER","NA")</f>
        <v>NA</v>
      </c>
      <c r="AE562" s="107" t="str">
        <f>IF(AC562="","", IF(AC562="NC","", IF(AC562="NE","", IF(AC562="NA","",IFERROR(VLOOKUP(AC562,Produtos!$A$1:$C$2319,2,FALSE),"Não Cadastrado")))))</f>
        <v/>
      </c>
      <c r="AF562" s="104"/>
      <c r="AG562" s="104"/>
      <c r="AH562" s="104" t="str">
        <f>IF(AC562="","",IF(ISNUMBER(AC562)=FALSE,"Não se aplica",IFERROR(VLOOKUP(AC562,Produtos!$A$1:$C$2319,3,FALSE),"Não Cadastrado")))</f>
        <v/>
      </c>
      <c r="AI562" s="104"/>
      <c r="AJ562" s="104" t="str">
        <f>VLOOKUP(Tabela2[[#This Row],[SIEMA]],Siema2025,26,FALSE)</f>
        <v>Conforme informações repassadas ao NEA/MG, Na data e local mencionados, ocorreu o incêndio em veículo (caminhão trator e semirreboque) carregado de gás natural. O fogo alastrou para outros dois veículos semirreboques que estavam vazios.</v>
      </c>
      <c r="AK562" s="107" t="s">
        <v>7623</v>
      </c>
      <c r="AL562" s="107"/>
      <c r="AM562" s="107"/>
      <c r="AN562" s="108" t="str">
        <f>VLOOKUP(Tabela2[[#This Row],[SIEMA]],Siema2025,51,FALSE)</f>
        <v/>
      </c>
      <c r="AO562" s="108" t="str">
        <f>VLOOKUP(Tabela2[[#This Row],[SIEMA]],Siema2025,53,FALSE)</f>
        <v/>
      </c>
      <c r="AP562" s="108" t="str">
        <f>VLOOKUP(Tabela2[[#This Row],[SIEMA]],Siema2025,55,FALSE)</f>
        <v/>
      </c>
      <c r="AQ562" s="108" t="str">
        <f>VLOOKUP(Tabela2[[#This Row],[SIEMA]],Siema2025,57,FALSE)</f>
        <v/>
      </c>
      <c r="AR562" s="108" t="str">
        <f>VLOOKUP(Tabela2[[#This Row],[SIEMA]],Siema2025,59,FALSE)</f>
        <v/>
      </c>
      <c r="AS562" s="108" t="str">
        <f>VLOOKUP(Tabela2[[#This Row],[SIEMA]],Siema2025,61,FALSE)</f>
        <v/>
      </c>
      <c r="AT562" s="108" t="str">
        <f>VLOOKUP(Tabela2[[#This Row],[SIEMA]],Siema2025,63,FALSE)</f>
        <v/>
      </c>
      <c r="AU562" s="108" t="str">
        <f>VLOOKUP(Tabela2[[#This Row],[SIEMA]],Siema2025,65,FALSE)</f>
        <v/>
      </c>
      <c r="AV562" s="108" t="str">
        <f>VLOOKUP(Tabela2[[#This Row],[SIEMA]],Siema2025,67,FALSE)</f>
        <v/>
      </c>
      <c r="AW562" s="108" t="s">
        <v>7181</v>
      </c>
      <c r="AX562" s="108" t="str">
        <f>VLOOKUP(Tabela2[[#This Row],[SIEMA]],Siema2025,71,FALSE)</f>
        <v/>
      </c>
      <c r="AY562" s="108" t="str">
        <f>VLOOKUP(Tabela2[[#This Row],[SIEMA]],Siema2025,73,FALSE)</f>
        <v/>
      </c>
      <c r="AZ562" s="108" t="str">
        <f>VLOOKUP(Tabela2[[#This Row],[SIEMA]],Siema2025,75,FALSE)</f>
        <v/>
      </c>
      <c r="BA562" s="108" t="str">
        <f>VLOOKUP(Tabela2[[#This Row],[SIEMA]],Siema2025,77,FALSE)</f>
        <v/>
      </c>
      <c r="BB562" s="108"/>
      <c r="BC562" s="108" t="str">
        <f>IF(Tabela2[[#This Row],[Outro(s) ]] = "X", "PREENCHER","NA")</f>
        <v>NA</v>
      </c>
      <c r="BD562" s="108" t="str">
        <f>VLOOKUP(Tabela2[[#This Row],[SIEMA]],Siema2025,82,FALSE)</f>
        <v/>
      </c>
      <c r="BE562" s="108" t="str">
        <f>VLOOKUP(Tabela2[[#This Row],[SIEMA]],Siema2025,81,FALSE)</f>
        <v/>
      </c>
      <c r="BF562" s="110" t="str">
        <f>VLOOKUP(Tabela2[[#This Row],[SIEMA]],Siema2025,28,FALSE)</f>
        <v>LOGAS - LOGISTICA E DISTRIBUICAO DE GAS LTDA</v>
      </c>
      <c r="BG562" s="110"/>
      <c r="BH562" s="111" t="str">
        <f>VLOOKUP(Tabela2[[#This Row],[SIEMA]],Siema2025,29,FALSE)</f>
        <v>11893134000103</v>
      </c>
      <c r="BI562" s="112" t="s">
        <v>7062</v>
      </c>
      <c r="BJ562" s="107" t="s">
        <v>7113</v>
      </c>
      <c r="BK562" s="104" t="s">
        <v>2696</v>
      </c>
      <c r="BL562" s="140">
        <v>45887</v>
      </c>
      <c r="BM562" s="108">
        <f ca="1">IF(Tabela2[[#This Row],[Data de atendimento do Ibama (considerar o primeiro documento/ação)]]="",_xlfn.DAYS(TODAY(),J562),_xlfn.DAYS(Tabela2[[#This Row],[Data de atendimento do Ibama (considerar o primeiro documento/ação)]],J562))</f>
        <v>6</v>
      </c>
      <c r="BN562" s="108" t="str">
        <f>IF(Tabela2[[#This Row],[Atendido pelo Ibama ("Não" ou "Sim")]]="Não","Preencher", IF(Tabela2[[#This Row],[Atendido pelo Ibama ("Não" ou "Sim")]]="Sim","NA",""))</f>
        <v>NA</v>
      </c>
      <c r="BO562" s="114" t="s">
        <v>7100</v>
      </c>
      <c r="BP562" s="108" t="str">
        <f>IF(Tabela2[[#This Row],[Forma de atendimento (primeiro documento/ação)]]= "Outros (especificar)", "PREENCHER","NA")</f>
        <v>NA</v>
      </c>
      <c r="BQ562" s="106" t="s">
        <v>123</v>
      </c>
      <c r="BR562" s="108" t="str">
        <f>IF(Tabela2[[#This Row],[Equipe do Ibama foi a campo? Houve sobrevoo do Poseidon?]] = "Sim", "PREENCHER","NA")</f>
        <v>NA</v>
      </c>
      <c r="BS562" s="108" t="str">
        <f>IF(Tabela2[[#This Row],[Se sim, foi emitida Ordem de Emergência? (informações vinculada à coluna CK)]] = "Sim", "PREENCHER","NA")</f>
        <v>NA</v>
      </c>
      <c r="BT562" s="108" t="s">
        <v>7126</v>
      </c>
      <c r="BU562" s="108" t="s">
        <v>2696</v>
      </c>
      <c r="BV562" s="108" t="s">
        <v>123</v>
      </c>
      <c r="BW562" s="108" t="s">
        <v>2696</v>
      </c>
      <c r="BX562" s="106" t="s">
        <v>7102</v>
      </c>
      <c r="BY562" s="140">
        <v>45929</v>
      </c>
      <c r="BZ562" s="104">
        <f>IF(Tabela2[[#This Row],[Data do documento de encerramento]]="NA","NA",IF(Tabela2[[#This Row],[Data do documento de encerramento]]="","Pendente de conclusão/ encerramento",_xlfn.DAYS(Tabela2[[#This Row],[Data do documento de encerramento]],J562)))</f>
        <v>48</v>
      </c>
      <c r="CA562" s="107"/>
      <c r="CB562" s="107"/>
      <c r="CC562" s="107"/>
      <c r="CD562" s="107"/>
      <c r="CE562" s="107"/>
      <c r="CF562" s="107"/>
    </row>
    <row r="563" spans="1:84" ht="76.5">
      <c r="A563" s="169">
        <v>202581357655</v>
      </c>
      <c r="B563" s="118" t="s">
        <v>9549</v>
      </c>
      <c r="C563" s="108" t="str">
        <f>VLOOKUP(Tabela2[[#This Row],[SIEMA]],Siema2025,4,FALSE)</f>
        <v xml:space="preserve"> SP</v>
      </c>
      <c r="D563" s="106" t="str">
        <f>VLOOKUP(Tabela2[[#This Row],[SIEMA]],Siema2025,3,FALSE)</f>
        <v xml:space="preserve">Bragança Paulista </v>
      </c>
      <c r="E563" s="106" t="s">
        <v>4216</v>
      </c>
      <c r="F563" s="106" t="s">
        <v>9550</v>
      </c>
      <c r="G563" s="106" t="s">
        <v>9551</v>
      </c>
      <c r="H563" s="106" t="s">
        <v>9552</v>
      </c>
      <c r="I563" s="104" t="s">
        <v>7120</v>
      </c>
      <c r="J563" s="105">
        <f>VLOOKUP(Tabela2[[#This Row],[SIEMA]],Siema2025,2,FALSE)</f>
        <v>45882</v>
      </c>
      <c r="K563" s="105" t="str">
        <f>VLOOKUP(Tabela2[[#This Row],[SIEMA]],Siema2025,16,FALSE)</f>
        <v>Quarta</v>
      </c>
      <c r="L563" s="106" t="str">
        <f>IF(Tabela2[[#This Row],[Data]]="","Sem Informação",VLOOKUP(MONTH(Tabela2[[#This Row],[Data]]),'[1]Validação de dados'!$I$1:$J$13,2,0))</f>
        <v>Agosto</v>
      </c>
      <c r="M563" s="104">
        <f>YEAR(Tabela2[[#This Row],[Data]])</f>
        <v>2025</v>
      </c>
      <c r="N563" s="105" t="str">
        <f>VLOOKUP(Tabela2[[#This Row],[SIEMA]],Siema2025,17,FALSE)</f>
        <v>Vespertino</v>
      </c>
      <c r="O563" s="105" t="str">
        <f>VLOOKUP(Tabela2[[#This Row],[SIEMA]],Siema2025,5,FALSE)</f>
        <v>Rodovia</v>
      </c>
      <c r="P563" s="104" t="str">
        <f>VLOOKUP(Tabela2[[#This Row],[SIEMA]],Siema2025,21,FALSE)</f>
        <v/>
      </c>
      <c r="Q563" s="104">
        <v>1202</v>
      </c>
      <c r="R563" s="104" t="str">
        <f>VLOOKUP(Tabela2[[#This Row],[SIEMA]],Siema2025,10,FALSE)</f>
        <v/>
      </c>
      <c r="S563" s="107" t="str">
        <f>IF(Q563="","", IF(Q563="NC","", IF(Q563="NE","", IF(Q563="NA","",IFERROR(VLOOKUP(Q563,[1]Produtos!$A$1:$C$2319,2,FALSE),"Não Cadastrado")))))</f>
        <v>GASÓLEO ou ÓLEO DIESEL ou ÓLEO PARA AQUECIMENTO, LEVE</v>
      </c>
      <c r="T563" s="104" t="s">
        <v>6834</v>
      </c>
      <c r="U563" s="104" t="s">
        <v>7062</v>
      </c>
      <c r="V563" s="104">
        <f>IF(Q563="","",IF(ISNUMBER(Q563)=FALSE,"Não se aplica",IFERROR(VLOOKUP(Q563,Produtos!$A$1:$C$2319,3,FALSE),"Não Cadastrado")))</f>
        <v>3</v>
      </c>
      <c r="W563" s="104" t="str">
        <f>VLOOKUP(Tabela2[[#This Row],[SIEMA]],Siema2025,10,FALSE)</f>
        <v/>
      </c>
      <c r="X563" s="113" t="str">
        <f>IF(Tabela2[[#This Row],[Origem do acidente]] = "Plataforma", "PREENCHER","NA")</f>
        <v>NA</v>
      </c>
      <c r="Y563" s="109" t="str">
        <f>IF(W563="","", IF(W563="NC","", IF(W563="NE","", IF(W563="NA","",IFERROR(VLOOKUP(W563,Produtos!$A$1:$C$2319,2,FALSE),"Não Cadastrado")))))</f>
        <v/>
      </c>
      <c r="Z563" s="104" t="str">
        <f>VLOOKUP(Tabela2[[#This Row],[SIEMA]],Siema2025,11,FALSE)</f>
        <v xml:space="preserve"> </v>
      </c>
      <c r="AA563" s="104" t="str">
        <f>VLOOKUP(Tabela2[[#This Row],[SIEMA]],Siema2025,12,FALSE)</f>
        <v xml:space="preserve"> </v>
      </c>
      <c r="AB563" s="104" t="str">
        <f>IF(W563="","",IF(ISNUMBER(W563)=FALSE,"Não se aplica",IFERROR(VLOOKUP(W563,Produtos!$A$1:$C$2319,3,FALSE),"Não Cadastrado")))</f>
        <v/>
      </c>
      <c r="AC563" s="104"/>
      <c r="AD563" s="108" t="str">
        <f>IF(Tabela2[[#This Row],[Origem do acidente]] = "Plataforma", "PREENCHER","NA")</f>
        <v>NA</v>
      </c>
      <c r="AE563" s="107" t="str">
        <f>IF(AC563="","", IF(AC563="NC","", IF(AC563="NE","", IF(AC563="NA","",IFERROR(VLOOKUP(AC563,Produtos!$A$1:$C$2319,2,FALSE),"Não Cadastrado")))))</f>
        <v/>
      </c>
      <c r="AF563" s="104"/>
      <c r="AG563" s="104"/>
      <c r="AH563" s="104" t="str">
        <f>IF(AC563="","",IF(ISNUMBER(AC563)=FALSE,"Não se aplica",IFERROR(VLOOKUP(AC563,Produtos!$A$1:$C$2319,3,FALSE),"Não Cadastrado")))</f>
        <v/>
      </c>
      <c r="AI563" s="104"/>
      <c r="AJ563" s="104" t="str">
        <f>VLOOKUP(Tabela2[[#This Row],[SIEMA]],Siema2025,26,FALSE)</f>
        <v>SEGUNDO INFORMAÇÕES, O V1 TRAFEGAVA SENTIDO SUL SOBRE FAIXA UM DE ROLAMENTO QUANDO COLIDIU NA TRASEIRA DO V2 QUE TRAFEGAVA EM MESMA FAIXA E SENTIDO EM VELOCIDADE INFERIOR. COM O IMPACTO, A CABINE DO CAVALO MECÂNICO DO V2 SE DESPRENDEU E CAIU SOBRE CANTEIRO CENTRAL, OS VEÍCULOS PERMANECERAM SOBRE FAIXA UM COMO FINAL.</v>
      </c>
      <c r="AK563" s="107" t="s">
        <v>7381</v>
      </c>
      <c r="AL563" s="107"/>
      <c r="AM563" s="107"/>
      <c r="AN563" s="108" t="str">
        <f>VLOOKUP(Tabela2[[#This Row],[SIEMA]],Siema2025,51,FALSE)</f>
        <v/>
      </c>
      <c r="AO563" s="108" t="str">
        <f>VLOOKUP(Tabela2[[#This Row],[SIEMA]],Siema2025,53,FALSE)</f>
        <v/>
      </c>
      <c r="AP563" s="108" t="str">
        <f>VLOOKUP(Tabela2[[#This Row],[SIEMA]],Siema2025,55,FALSE)</f>
        <v/>
      </c>
      <c r="AQ563" s="108"/>
      <c r="AR563" s="108" t="str">
        <f>VLOOKUP(Tabela2[[#This Row],[SIEMA]],Siema2025,59,FALSE)</f>
        <v/>
      </c>
      <c r="AS563" s="108" t="str">
        <f>VLOOKUP(Tabela2[[#This Row],[SIEMA]],Siema2025,61,FALSE)</f>
        <v/>
      </c>
      <c r="AT563" s="108" t="str">
        <f>VLOOKUP(Tabela2[[#This Row],[SIEMA]],Siema2025,63,FALSE)</f>
        <v/>
      </c>
      <c r="AU563" s="108" t="str">
        <f>VLOOKUP(Tabela2[[#This Row],[SIEMA]],Siema2025,65,FALSE)</f>
        <v>X</v>
      </c>
      <c r="AV563" s="108" t="str">
        <f>VLOOKUP(Tabela2[[#This Row],[SIEMA]],Siema2025,67,FALSE)</f>
        <v/>
      </c>
      <c r="AW563" s="108" t="str">
        <f>VLOOKUP(Tabela2[[#This Row],[SIEMA]],Siema2025,69,FALSE)</f>
        <v/>
      </c>
      <c r="AX563" s="108" t="str">
        <f>VLOOKUP(Tabela2[[#This Row],[SIEMA]],Siema2025,71,FALSE)</f>
        <v/>
      </c>
      <c r="AY563" s="108" t="str">
        <f>VLOOKUP(Tabela2[[#This Row],[SIEMA]],Siema2025,73,FALSE)</f>
        <v/>
      </c>
      <c r="AZ563" s="108" t="str">
        <f>VLOOKUP(Tabela2[[#This Row],[SIEMA]],Siema2025,75,FALSE)</f>
        <v/>
      </c>
      <c r="BA563" s="108" t="str">
        <f>VLOOKUP(Tabela2[[#This Row],[SIEMA]],Siema2025,77,FALSE)</f>
        <v/>
      </c>
      <c r="BB563" s="108" t="str">
        <f>VLOOKUP(Tabela2[[#This Row],[SIEMA]],Siema2025,79,FALSE)</f>
        <v/>
      </c>
      <c r="BC563" s="108" t="str">
        <f>IF(Tabela2[[#This Row],[Outro(s) ]] = "X", "PREENCHER","NA")</f>
        <v>NA</v>
      </c>
      <c r="BD563" s="108" t="str">
        <f>VLOOKUP(Tabela2[[#This Row],[SIEMA]],Siema2025,82,FALSE)</f>
        <v/>
      </c>
      <c r="BE563" s="108" t="str">
        <f>VLOOKUP(Tabela2[[#This Row],[SIEMA]],Siema2025,81,FALSE)</f>
        <v/>
      </c>
      <c r="BF563" s="110" t="str">
        <f>VLOOKUP(Tabela2[[#This Row],[SIEMA]],Siema2025,28,FALSE)</f>
        <v>UALICE CARVALHO MENDES</v>
      </c>
      <c r="BG563" s="110"/>
      <c r="BH563" s="111" t="str">
        <f>VLOOKUP(Tabela2[[#This Row],[SIEMA]],Siema2025,29,FALSE)</f>
        <v>11940345600</v>
      </c>
      <c r="BI563" s="112" t="s">
        <v>2696</v>
      </c>
      <c r="BJ563" s="107" t="s">
        <v>7099</v>
      </c>
      <c r="BK563" s="104" t="s">
        <v>2696</v>
      </c>
      <c r="BL563" s="140">
        <v>45888</v>
      </c>
      <c r="BM563" s="108">
        <f ca="1">IF(Tabela2[[#This Row],[Data de atendimento do Ibama (considerar o primeiro documento/ação)]]="",_xlfn.DAYS(TODAY(),J563),_xlfn.DAYS(Tabela2[[#This Row],[Data de atendimento do Ibama (considerar o primeiro documento/ação)]],J563))</f>
        <v>6</v>
      </c>
      <c r="BN563" s="108" t="str">
        <f>IF(Tabela2[[#This Row],[Atendido pelo Ibama ("Não" ou "Sim")]]="Não","Preencher", IF(Tabela2[[#This Row],[Atendido pelo Ibama ("Não" ou "Sim")]]="Sim","NA",""))</f>
        <v>NA</v>
      </c>
      <c r="BO563" s="114" t="s">
        <v>7100</v>
      </c>
      <c r="BP563" s="108" t="str">
        <f>IF(Tabela2[[#This Row],[Forma de atendimento (primeiro documento/ação)]]= "Outros (especificar)", "PREENCHER","NA")</f>
        <v>NA</v>
      </c>
      <c r="BQ563" s="106" t="s">
        <v>123</v>
      </c>
      <c r="BR563" s="108" t="str">
        <f>IF(Tabela2[[#This Row],[Equipe do Ibama foi a campo? Houve sobrevoo do Poseidon?]] = "Sim", "PREENCHER","NA")</f>
        <v>NA</v>
      </c>
      <c r="BS563" s="108" t="str">
        <f>IF(Tabela2[[#This Row],[Se sim, foi emitida Ordem de Emergência? (informações vinculada à coluna CK)]] = "Sim", "PREENCHER","NA")</f>
        <v>NA</v>
      </c>
      <c r="BT563" s="108" t="s">
        <v>7126</v>
      </c>
      <c r="BU563" s="108" t="s">
        <v>2696</v>
      </c>
      <c r="BV563" s="108" t="s">
        <v>123</v>
      </c>
      <c r="BW563" s="108" t="s">
        <v>2696</v>
      </c>
      <c r="BX563" s="106" t="s">
        <v>7102</v>
      </c>
      <c r="BY563" s="140">
        <v>45980</v>
      </c>
      <c r="BZ563" s="104">
        <f>IF(Tabela2[[#This Row],[Data do documento de encerramento]]="NA","NA",IF(Tabela2[[#This Row],[Data do documento de encerramento]]="","Pendente de conclusão/ encerramento",_xlfn.DAYS(Tabela2[[#This Row],[Data do documento de encerramento]],J563)))</f>
        <v>98</v>
      </c>
      <c r="CA563" s="107" t="s">
        <v>9553</v>
      </c>
      <c r="CB563" s="107"/>
      <c r="CC563" s="107"/>
      <c r="CD563" s="107"/>
      <c r="CE563" s="107"/>
      <c r="CF563" s="107"/>
    </row>
    <row r="564" spans="1:84">
      <c r="A564" s="169">
        <v>202581450431</v>
      </c>
      <c r="B564" s="170" t="s">
        <v>9554</v>
      </c>
      <c r="C564" s="108" t="str">
        <f>VLOOKUP(Tabela2[[#This Row],[SIEMA]],Siema2025,4,FALSE)</f>
        <v xml:space="preserve"> RS</v>
      </c>
      <c r="D564" s="106" t="str">
        <f>VLOOKUP(Tabela2[[#This Row],[SIEMA]],Siema2025,3,FALSE)</f>
        <v xml:space="preserve">Rio Grande </v>
      </c>
      <c r="E564" s="106" t="str">
        <f>VLOOKUP(Tabela2[[#This Row],[SIEMA]],Siema2025,20,FALSE)</f>
        <v>Av. Alm. Maximiniano da Fonseca - Industrial Tamandaré, Rio Grande - RS</v>
      </c>
      <c r="F564" s="106"/>
      <c r="G564" s="106"/>
      <c r="H564" s="106"/>
      <c r="I564" s="104" t="str">
        <f>VLOOKUP(Tabela2[[#This Row],[SIEMA]],Siema2025,19,FALSE)</f>
        <v/>
      </c>
      <c r="J564" s="105">
        <f>VLOOKUP(Tabela2[[#This Row],[SIEMA]],Siema2025,2,FALSE)</f>
        <v>45882</v>
      </c>
      <c r="K564" s="105" t="str">
        <f>VLOOKUP(Tabela2[[#This Row],[SIEMA]],Siema2025,16,FALSE)</f>
        <v>Quarta</v>
      </c>
      <c r="L564" s="106" t="str">
        <f>IF(Tabela2[[#This Row],[Data]]="","Sem Informação",VLOOKUP(MONTH(Tabela2[[#This Row],[Data]]),'[1]Validação de dados'!$I$1:$J$13,2,0))</f>
        <v>Agosto</v>
      </c>
      <c r="M564" s="104">
        <f>YEAR(Tabela2[[#This Row],[Data]])</f>
        <v>2025</v>
      </c>
      <c r="N564" s="105" t="str">
        <f>VLOOKUP(Tabela2[[#This Row],[SIEMA]],Siema2025,17,FALSE)</f>
        <v>Madrugada</v>
      </c>
      <c r="O564" s="105" t="str">
        <f>VLOOKUP(Tabela2[[#This Row],[SIEMA]],Siema2025,5,FALSE)</f>
        <v>Ferrovia; Rodovia</v>
      </c>
      <c r="P564" s="104" t="str">
        <f>VLOOKUP(Tabela2[[#This Row],[SIEMA]],Siema2025,21,FALSE)</f>
        <v>Abalroamento após colisão de caminhão com vagão, em passagem em nível, entre a Av. Alm. Maximiniano da Fonseca e BR -392, em Rio Grande - RS. O vagão transportava soja a granel e sua carga tombou no asfalto e canteiro de rotatória.</v>
      </c>
      <c r="Q564" s="104" t="s">
        <v>7127</v>
      </c>
      <c r="R564" s="104" t="str">
        <f>VLOOKUP(Tabela2[[#This Row],[SIEMA]],Siema2025,10,FALSE)</f>
        <v>soja em grãos</v>
      </c>
      <c r="S564" s="107" t="str">
        <f>IF(Q564="","", IF(Q564="NC","", IF(Q564="NE","", IF(Q564="NA","",IFERROR(VLOOKUP(Q564,[1]Produtos!$A$1:$C$2319,2,FALSE),"Não Cadastrado")))))</f>
        <v/>
      </c>
      <c r="T564" s="104" t="str">
        <f>VLOOKUP(Tabela2[[#This Row],[SIEMA]],Siema2025,11,FALSE)</f>
        <v>36.54</v>
      </c>
      <c r="U564" s="104" t="str">
        <f>VLOOKUP(Tabela2[[#This Row],[SIEMA]],Siema2025,12,FALSE)</f>
        <v>T</v>
      </c>
      <c r="V564" s="104" t="str">
        <f>IF(Q564="","",IF(ISNUMBER(Q564)=FALSE,"Não se aplica",IFERROR(VLOOKUP(Q564,Produtos!$A$1:$C$2319,3,FALSE),"Não Cadastrado")))</f>
        <v>Não se aplica</v>
      </c>
      <c r="W564" s="104" t="str">
        <f>VLOOKUP(Tabela2[[#This Row],[SIEMA]],Siema2025,10,FALSE)</f>
        <v>soja em grãos</v>
      </c>
      <c r="X564" s="113" t="str">
        <f>IF(Tabela2[[#This Row],[Origem do acidente]] = "Plataforma", "PREENCHER","NA")</f>
        <v>NA</v>
      </c>
      <c r="Y564" s="109" t="str">
        <f>IF(W564="","", IF(W564="NC","", IF(W564="NE","", IF(W564="NA","",IFERROR(VLOOKUP(W564,Produtos!$A$1:$C$2319,2,FALSE),"Não Cadastrado")))))</f>
        <v>Não Cadastrado</v>
      </c>
      <c r="Z564" s="104" t="str">
        <f>VLOOKUP(Tabela2[[#This Row],[SIEMA]],Siema2025,11,FALSE)</f>
        <v>36.54</v>
      </c>
      <c r="AA564" s="104" t="str">
        <f>VLOOKUP(Tabela2[[#This Row],[SIEMA]],Siema2025,12,FALSE)</f>
        <v>T</v>
      </c>
      <c r="AB564" s="104" t="str">
        <f>IF(W564="","",IF(ISNUMBER(W564)=FALSE,"Não se aplica",IFERROR(VLOOKUP(W564,Produtos!$A$1:$C$2319,3,FALSE),"Não Cadastrado")))</f>
        <v>Não se aplica</v>
      </c>
      <c r="AC564" s="104"/>
      <c r="AD564" s="108" t="str">
        <f>IF(Tabela2[[#This Row],[Origem do acidente]] = "Plataforma", "PREENCHER","NA")</f>
        <v>NA</v>
      </c>
      <c r="AE564" s="107" t="str">
        <f>IF(AC564="","", IF(AC564="NC","", IF(AC564="NE","", IF(AC564="NA","",IFERROR(VLOOKUP(AC564,Produtos!$A$1:$C$2319,2,FALSE),"Não Cadastrado")))))</f>
        <v/>
      </c>
      <c r="AF564" s="104"/>
      <c r="AG564" s="104"/>
      <c r="AH564" s="104" t="str">
        <f>IF(AC564="","",IF(ISNUMBER(AC564)=FALSE,"Não se aplica",IFERROR(VLOOKUP(AC564,Produtos!$A$1:$C$2319,3,FALSE),"Não Cadastrado")))</f>
        <v/>
      </c>
      <c r="AI564" s="104"/>
      <c r="AJ564" s="104" t="str">
        <f>VLOOKUP(Tabela2[[#This Row],[SIEMA]],Siema2025,26,FALSE)</f>
        <v>Abalroamento após colisão de caminhão com vagão, em passagem em nível, entre a Av. Alm. Maximiniano da Fonseca e BR -392, em Rio Grande - RS. O vagão transportava soja a granel e sua carga tombou no asfalto e canteiro de rotatória.</v>
      </c>
      <c r="AK564" s="107"/>
      <c r="AL564" s="107"/>
      <c r="AM564" s="107"/>
      <c r="AN564" s="108" t="str">
        <f>VLOOKUP(Tabela2[[#This Row],[SIEMA]],Siema2025,51,FALSE)</f>
        <v/>
      </c>
      <c r="AO564" s="108" t="str">
        <f>VLOOKUP(Tabela2[[#This Row],[SIEMA]],Siema2025,53,FALSE)</f>
        <v/>
      </c>
      <c r="AP564" s="108" t="str">
        <f>VLOOKUP(Tabela2[[#This Row],[SIEMA]],Siema2025,55,FALSE)</f>
        <v/>
      </c>
      <c r="AQ564" s="108" t="str">
        <f>VLOOKUP(Tabela2[[#This Row],[SIEMA]],Siema2025,57,FALSE)</f>
        <v/>
      </c>
      <c r="AR564" s="108" t="str">
        <f>VLOOKUP(Tabela2[[#This Row],[SIEMA]],Siema2025,59,FALSE)</f>
        <v/>
      </c>
      <c r="AS564" s="108" t="str">
        <f>VLOOKUP(Tabela2[[#This Row],[SIEMA]],Siema2025,61,FALSE)</f>
        <v/>
      </c>
      <c r="AT564" s="108" t="str">
        <f>VLOOKUP(Tabela2[[#This Row],[SIEMA]],Siema2025,63,FALSE)</f>
        <v/>
      </c>
      <c r="AU564" s="108" t="str">
        <f>VLOOKUP(Tabela2[[#This Row],[SIEMA]],Siema2025,65,FALSE)</f>
        <v>X</v>
      </c>
      <c r="AV564" s="108" t="str">
        <f>VLOOKUP(Tabela2[[#This Row],[SIEMA]],Siema2025,67,FALSE)</f>
        <v/>
      </c>
      <c r="AW564" s="108" t="str">
        <f>VLOOKUP(Tabela2[[#This Row],[SIEMA]],Siema2025,69,FALSE)</f>
        <v/>
      </c>
      <c r="AX564" s="108" t="str">
        <f>VLOOKUP(Tabela2[[#This Row],[SIEMA]],Siema2025,71,FALSE)</f>
        <v/>
      </c>
      <c r="AY564" s="108" t="str">
        <f>VLOOKUP(Tabela2[[#This Row],[SIEMA]],Siema2025,73,FALSE)</f>
        <v/>
      </c>
      <c r="AZ564" s="108" t="str">
        <f>VLOOKUP(Tabela2[[#This Row],[SIEMA]],Siema2025,75,FALSE)</f>
        <v/>
      </c>
      <c r="BA564" s="108" t="str">
        <f>VLOOKUP(Tabela2[[#This Row],[SIEMA]],Siema2025,77,FALSE)</f>
        <v/>
      </c>
      <c r="BB564" s="108" t="str">
        <f>VLOOKUP(Tabela2[[#This Row],[SIEMA]],Siema2025,79,FALSE)</f>
        <v/>
      </c>
      <c r="BC564" s="108" t="str">
        <f>IF(Tabela2[[#This Row],[Outro(s) ]] = "X", "PREENCHER","NA")</f>
        <v>NA</v>
      </c>
      <c r="BD564" s="108" t="str">
        <f>VLOOKUP(Tabela2[[#This Row],[SIEMA]],Siema2025,82,FALSE)</f>
        <v/>
      </c>
      <c r="BE564" s="108" t="str">
        <f>VLOOKUP(Tabela2[[#This Row],[SIEMA]],Siema2025,81,FALSE)</f>
        <v/>
      </c>
      <c r="BF564" s="110" t="str">
        <f>VLOOKUP(Tabela2[[#This Row],[SIEMA]],Siema2025,28,FALSE)</f>
        <v>Rumo Logística Malha Sul</v>
      </c>
      <c r="BG564" s="110"/>
      <c r="BH564" s="111" t="str">
        <f>VLOOKUP(Tabela2[[#This Row],[SIEMA]],Siema2025,29,FALSE)</f>
        <v>01258944000550</v>
      </c>
      <c r="BI564" s="112" t="str">
        <f>VLOOKUP(Tabela2[[#This Row],[SIEMA]],Siema2025,107,FALSE)</f>
        <v>Não</v>
      </c>
      <c r="BJ564" s="107"/>
      <c r="BK564" s="104"/>
      <c r="BL564" s="140"/>
      <c r="BM564" s="108">
        <f ca="1">IF(Tabela2[[#This Row],[Data de atendimento do Ibama (considerar o primeiro documento/ação)]]="",_xlfn.DAYS(TODAY(),J564),_xlfn.DAYS(Tabela2[[#This Row],[Data de atendimento do Ibama (considerar o primeiro documento/ação)]],J564))</f>
        <v>348</v>
      </c>
      <c r="BN564" s="108" t="str">
        <f>IF(Tabela2[[#This Row],[Atendido pelo Ibama ("Não" ou "Sim")]]="Não","Preencher", IF(Tabela2[[#This Row],[Atendido pelo Ibama ("Não" ou "Sim")]]="Sim","NA",""))</f>
        <v/>
      </c>
      <c r="BO564" s="114"/>
      <c r="BP564" s="108" t="str">
        <f>IF(Tabela2[[#This Row],[Forma de atendimento (primeiro documento/ação)]]= "Outros (especificar)", "PREENCHER","NA")</f>
        <v>NA</v>
      </c>
      <c r="BQ564" s="106"/>
      <c r="BR564" s="108" t="str">
        <f>IF(Tabela2[[#This Row],[Equipe do Ibama foi a campo? Houve sobrevoo do Poseidon?]] = "Sim", "PREENCHER","NA")</f>
        <v>NA</v>
      </c>
      <c r="BS564" s="108" t="str">
        <f>IF(Tabela2[[#This Row],[Se sim, foi emitida Ordem de Emergência? (informações vinculada à coluna CK)]] = "Sim", "PREENCHER","NA")</f>
        <v>NA</v>
      </c>
      <c r="BT564" s="108" t="str">
        <f>IF(Tabela2[[#This Row],[Foi elaborado Relatório de Vistoria pelo Ibama? (informações vinculada à coluna CK)]] = "Sim", "PREENCHER","NA")</f>
        <v>NA</v>
      </c>
      <c r="BU564" s="108" t="str">
        <f>IF(Tabela2[[#This Row],[Houve envio de Informações Pós-acidente (preencher "não se aplica" quando de competência estadual/municipal)]] = "Sim", "PREENCHER","NA")</f>
        <v>NA</v>
      </c>
      <c r="BV564" s="108" t="str">
        <f>IF(Tabela2[[#This Row],[Houve avaliação das informações pós-acidente solicitadas/enviadas?]] = "Sim", "PREENCHER","NA")</f>
        <v>NA</v>
      </c>
      <c r="BW564" s="108" t="str">
        <f>IF(Tabela2[[#This Row],[O Ibama aguarda resposta da empresa/OEMA, etc?]] = "Sim", "PREENCHER","NA")</f>
        <v>NA</v>
      </c>
      <c r="BX564" s="106"/>
      <c r="BY564" s="106"/>
      <c r="BZ564" s="104" t="str">
        <f>IF(Tabela2[[#This Row],[Data do documento de encerramento]]="NA","NA",IF(Tabela2[[#This Row],[Data do documento de encerramento]]="","Pendente de conclusão/ encerramento",_xlfn.DAYS(Tabela2[[#This Row],[Data do documento de encerramento]],J564)))</f>
        <v>Pendente de conclusão/ encerramento</v>
      </c>
      <c r="CA564" s="107"/>
      <c r="CB564" s="107"/>
      <c r="CC564" s="115"/>
      <c r="CD564" s="107"/>
      <c r="CE564" s="107"/>
      <c r="CF564" s="107"/>
    </row>
    <row r="565" spans="1:84">
      <c r="A565" s="169">
        <v>202581454021</v>
      </c>
      <c r="B565" s="177" t="s">
        <v>8435</v>
      </c>
      <c r="C565" s="108" t="str">
        <f>VLOOKUP(Tabela2[[#This Row],[SIEMA]],Siema2025,4,FALSE)</f>
        <v xml:space="preserve"> RJ</v>
      </c>
      <c r="D565" s="106" t="str">
        <f>VLOOKUP(Tabela2[[#This Row],[SIEMA]],Siema2025,3,FALSE)</f>
        <v xml:space="preserve">Angra dos Reis </v>
      </c>
      <c r="E565" s="106" t="str">
        <f>VLOOKUP(Tabela2[[#This Row],[SIEMA]],Siema2025,20,FALSE)</f>
        <v>Central Nuclear Almirante Álvaro Alberto (Usina Angra 1)</v>
      </c>
      <c r="F565" s="106"/>
      <c r="G565" s="106"/>
      <c r="H565" s="106"/>
      <c r="I565" s="104" t="str">
        <f>VLOOKUP(Tabela2[[#This Row],[SIEMA]],Siema2025,19,FALSE)</f>
        <v/>
      </c>
      <c r="J565" s="105">
        <f>VLOOKUP(Tabela2[[#This Row],[SIEMA]],Siema2025,2,FALSE)</f>
        <v>45882</v>
      </c>
      <c r="K565" s="105" t="str">
        <f>VLOOKUP(Tabela2[[#This Row],[SIEMA]],Siema2025,16,FALSE)</f>
        <v>Quarta</v>
      </c>
      <c r="L565" s="106" t="str">
        <f>IF(Tabela2[[#This Row],[Data]]="","Sem Informação",VLOOKUP(MONTH(Tabela2[[#This Row],[Data]]),'[1]Validação de dados'!$I$1:$J$13,2,0))</f>
        <v>Agosto</v>
      </c>
      <c r="M565" s="104">
        <f>YEAR(Tabela2[[#This Row],[Data]])</f>
        <v>2025</v>
      </c>
      <c r="N565" s="105" t="str">
        <f>VLOOKUP(Tabela2[[#This Row],[SIEMA]],Siema2025,17,FALSE)</f>
        <v>Vespertino</v>
      </c>
      <c r="O565" s="105" t="s">
        <v>7654</v>
      </c>
      <c r="P565" s="104" t="str">
        <f>VLOOKUP(Tabela2[[#This Row],[SIEMA]],Siema2025,21,FALSE)</f>
        <v>Ocorrência de um evento identificado no dia 13 de agosto de 2025, às 14h38, envolvendo uma mancha oleosa na superfície da água do Canal Sul da Central Nuclear Almirante Álvaro Alberto (CNAAA).</v>
      </c>
      <c r="Q565" s="104" t="str">
        <f>VLOOKUP(Tabela2[[#This Row],[SIEMA]],Siema2025,7,FALSE)</f>
        <v/>
      </c>
      <c r="R565" s="104" t="str">
        <f>VLOOKUP(Tabela2[[#This Row],[SIEMA]],Siema2025,10,FALSE)</f>
        <v/>
      </c>
      <c r="S565" s="107" t="str">
        <f>IF(Q565="","", IF(Q565="NC","", IF(Q565="NE","", IF(Q565="NA","",IFERROR(VLOOKUP(Q565,[1]Produtos!$A$1:$C$2319,2,FALSE),"Não Cadastrado")))))</f>
        <v/>
      </c>
      <c r="T565" s="104" t="str">
        <f>VLOOKUP(Tabela2[[#This Row],[SIEMA]],Siema2025,11,FALSE)</f>
        <v xml:space="preserve"> </v>
      </c>
      <c r="U565" s="104" t="str">
        <f>VLOOKUP(Tabela2[[#This Row],[SIEMA]],Siema2025,12,FALSE)</f>
        <v xml:space="preserve"> </v>
      </c>
      <c r="V565" s="104" t="str">
        <f>IF(Q565="","",IF(ISNUMBER(Q565)=FALSE,"Não se aplica",IFERROR(VLOOKUP(Q565,Produtos!$A$1:$C$2319,3,FALSE),"Não Cadastrado")))</f>
        <v/>
      </c>
      <c r="W565" s="104" t="str">
        <f>VLOOKUP(Tabela2[[#This Row],[SIEMA]],Siema2025,10,FALSE)</f>
        <v/>
      </c>
      <c r="X565" s="113" t="str">
        <f>IF(Tabela2[[#This Row],[Origem do acidente]] = "Plataforma", "PREENCHER","NA")</f>
        <v>NA</v>
      </c>
      <c r="Y565" s="109" t="str">
        <f>IF(W565="","", IF(W565="NC","", IF(W565="NE","", IF(W565="NA","",IFERROR(VLOOKUP(W565,Produtos!$A$1:$C$2319,2,FALSE),"Não Cadastrado")))))</f>
        <v/>
      </c>
      <c r="Z565" s="104" t="str">
        <f>VLOOKUP(Tabela2[[#This Row],[SIEMA]],Siema2025,11,FALSE)</f>
        <v xml:space="preserve"> </v>
      </c>
      <c r="AA565" s="104" t="str">
        <f>VLOOKUP(Tabela2[[#This Row],[SIEMA]],Siema2025,12,FALSE)</f>
        <v xml:space="preserve"> </v>
      </c>
      <c r="AB565" s="104" t="str">
        <f>IF(W565="","",IF(ISNUMBER(W565)=FALSE,"Não se aplica",IFERROR(VLOOKUP(W565,Produtos!$A$1:$C$2319,3,FALSE),"Não Cadastrado")))</f>
        <v/>
      </c>
      <c r="AC565" s="104"/>
      <c r="AD565" s="108" t="str">
        <f>IF(Tabela2[[#This Row],[Origem do acidente]] = "Plataforma", "PREENCHER","NA")</f>
        <v>NA</v>
      </c>
      <c r="AE565" s="107" t="str">
        <f>IF(AC565="","", IF(AC565="NC","", IF(AC565="NE","", IF(AC565="NA","",IFERROR(VLOOKUP(AC565,Produtos!$A$1:$C$2319,2,FALSE),"Não Cadastrado")))))</f>
        <v/>
      </c>
      <c r="AF565" s="104"/>
      <c r="AG565" s="104"/>
      <c r="AH565" s="104" t="str">
        <f>IF(AC565="","",IF(ISNUMBER(AC565)=FALSE,"Não se aplica",IFERROR(VLOOKUP(AC565,Produtos!$A$1:$C$2319,3,FALSE),"Não Cadastrado")))</f>
        <v/>
      </c>
      <c r="AI565" s="104"/>
      <c r="AJ565" s="104" t="str">
        <f>VLOOKUP(Tabela2[[#This Row],[SIEMA]],Siema2025,26,FALSE)</f>
        <v>Indeterminda</v>
      </c>
      <c r="AK565" s="107"/>
      <c r="AL565" s="107"/>
      <c r="AM565" s="107"/>
      <c r="AN565" s="108" t="str">
        <f>VLOOKUP(Tabela2[[#This Row],[SIEMA]],Siema2025,51,FALSE)</f>
        <v/>
      </c>
      <c r="AO565" s="108" t="str">
        <f>VLOOKUP(Tabela2[[#This Row],[SIEMA]],Siema2025,53,FALSE)</f>
        <v/>
      </c>
      <c r="AP565" s="108" t="str">
        <f>VLOOKUP(Tabela2[[#This Row],[SIEMA]],Siema2025,55,FALSE)</f>
        <v/>
      </c>
      <c r="AQ565" s="108" t="str">
        <f>VLOOKUP(Tabela2[[#This Row],[SIEMA]],Siema2025,57,FALSE)</f>
        <v/>
      </c>
      <c r="AR565" s="108" t="str">
        <f>VLOOKUP(Tabela2[[#This Row],[SIEMA]],Siema2025,59,FALSE)</f>
        <v/>
      </c>
      <c r="AS565" s="108" t="str">
        <f>VLOOKUP(Tabela2[[#This Row],[SIEMA]],Siema2025,61,FALSE)</f>
        <v>X</v>
      </c>
      <c r="AT565" s="108" t="str">
        <f>VLOOKUP(Tabela2[[#This Row],[SIEMA]],Siema2025,63,FALSE)</f>
        <v/>
      </c>
      <c r="AU565" s="108" t="str">
        <f>VLOOKUP(Tabela2[[#This Row],[SIEMA]],Siema2025,65,FALSE)</f>
        <v/>
      </c>
      <c r="AV565" s="108" t="str">
        <f>VLOOKUP(Tabela2[[#This Row],[SIEMA]],Siema2025,67,FALSE)</f>
        <v/>
      </c>
      <c r="AW565" s="108" t="str">
        <f>VLOOKUP(Tabela2[[#This Row],[SIEMA]],Siema2025,69,FALSE)</f>
        <v/>
      </c>
      <c r="AX565" s="108" t="str">
        <f>VLOOKUP(Tabela2[[#This Row],[SIEMA]],Siema2025,71,FALSE)</f>
        <v/>
      </c>
      <c r="AY565" s="108" t="str">
        <f>VLOOKUP(Tabela2[[#This Row],[SIEMA]],Siema2025,73,FALSE)</f>
        <v/>
      </c>
      <c r="AZ565" s="108" t="str">
        <f>VLOOKUP(Tabela2[[#This Row],[SIEMA]],Siema2025,75,FALSE)</f>
        <v/>
      </c>
      <c r="BA565" s="108" t="str">
        <f>VLOOKUP(Tabela2[[#This Row],[SIEMA]],Siema2025,77,FALSE)</f>
        <v/>
      </c>
      <c r="BB565" s="108" t="str">
        <f>VLOOKUP(Tabela2[[#This Row],[SIEMA]],Siema2025,79,FALSE)</f>
        <v/>
      </c>
      <c r="BC565" s="108" t="str">
        <f>IF(Tabela2[[#This Row],[Outro(s) ]] = "X", "PREENCHER","NA")</f>
        <v>NA</v>
      </c>
      <c r="BD565" s="108" t="str">
        <f>VLOOKUP(Tabela2[[#This Row],[SIEMA]],Siema2025,82,FALSE)</f>
        <v/>
      </c>
      <c r="BE565" s="108" t="str">
        <f>VLOOKUP(Tabela2[[#This Row],[SIEMA]],Siema2025,81,FALSE)</f>
        <v/>
      </c>
      <c r="BF565" s="110" t="str">
        <f>VLOOKUP(Tabela2[[#This Row],[SIEMA]],Siema2025,28,FALSE)</f>
        <v/>
      </c>
      <c r="BG565" s="110"/>
      <c r="BH565" s="111" t="str">
        <f>VLOOKUP(Tabela2[[#This Row],[SIEMA]],Siema2025,29,FALSE)</f>
        <v/>
      </c>
      <c r="BI565" s="112" t="str">
        <f>VLOOKUP(Tabela2[[#This Row],[SIEMA]],Siema2025,107,FALSE)</f>
        <v>Não</v>
      </c>
      <c r="BJ565" s="107"/>
      <c r="BK565" s="104"/>
      <c r="BL565" s="140"/>
      <c r="BM565" s="108">
        <f ca="1">IF(Tabela2[[#This Row],[Data de atendimento do Ibama (considerar o primeiro documento/ação)]]="",_xlfn.DAYS(TODAY(),J565),_xlfn.DAYS(Tabela2[[#This Row],[Data de atendimento do Ibama (considerar o primeiro documento/ação)]],J565))</f>
        <v>348</v>
      </c>
      <c r="BN565" s="108" t="str">
        <f>IF(Tabela2[[#This Row],[Atendido pelo Ibama ("Não" ou "Sim")]]="Não","Preencher", IF(Tabela2[[#This Row],[Atendido pelo Ibama ("Não" ou "Sim")]]="Sim","NA",""))</f>
        <v/>
      </c>
      <c r="BO565" s="114"/>
      <c r="BP565" s="108" t="str">
        <f>IF(Tabela2[[#This Row],[Forma de atendimento (primeiro documento/ação)]]= "Outros (especificar)", "PREENCHER","NA")</f>
        <v>NA</v>
      </c>
      <c r="BQ565" s="106"/>
      <c r="BR565" s="108" t="str">
        <f>IF(Tabela2[[#This Row],[Equipe do Ibama foi a campo? Houve sobrevoo do Poseidon?]] = "Sim", "PREENCHER","NA")</f>
        <v>NA</v>
      </c>
      <c r="BS565" s="108" t="str">
        <f>IF(Tabela2[[#This Row],[Se sim, foi emitida Ordem de Emergência? (informações vinculada à coluna CK)]] = "Sim", "PREENCHER","NA")</f>
        <v>NA</v>
      </c>
      <c r="BT565" s="108" t="str">
        <f>IF(Tabela2[[#This Row],[Foi elaborado Relatório de Vistoria pelo Ibama? (informações vinculada à coluna CK)]] = "Sim", "PREENCHER","NA")</f>
        <v>NA</v>
      </c>
      <c r="BU565" s="108" t="str">
        <f>IF(Tabela2[[#This Row],[Houve envio de Informações Pós-acidente (preencher "não se aplica" quando de competência estadual/municipal)]] = "Sim", "PREENCHER","NA")</f>
        <v>NA</v>
      </c>
      <c r="BV565" s="108" t="str">
        <f>IF(Tabela2[[#This Row],[Houve avaliação das informações pós-acidente solicitadas/enviadas?]] = "Sim", "PREENCHER","NA")</f>
        <v>NA</v>
      </c>
      <c r="BW565" s="108" t="str">
        <f>IF(Tabela2[[#This Row],[O Ibama aguarda resposta da empresa/OEMA, etc?]] = "Sim", "PREENCHER","NA")</f>
        <v>NA</v>
      </c>
      <c r="BX565" s="106"/>
      <c r="BY565" s="106"/>
      <c r="BZ565" s="104" t="str">
        <f>IF(Tabela2[[#This Row],[Data do documento de encerramento]]="NA","NA",IF(Tabela2[[#This Row],[Data do documento de encerramento]]="","Pendente de conclusão/ encerramento",_xlfn.DAYS(Tabela2[[#This Row],[Data do documento de encerramento]],J565)))</f>
        <v>Pendente de conclusão/ encerramento</v>
      </c>
      <c r="CA565" s="107"/>
      <c r="CB565" s="107"/>
      <c r="CC565" s="115"/>
      <c r="CD565" s="107"/>
      <c r="CE565" s="107"/>
      <c r="CF565" s="107"/>
    </row>
    <row r="566" spans="1:84">
      <c r="A566" s="169">
        <v>202581468444</v>
      </c>
      <c r="B566" s="170" t="s">
        <v>9555</v>
      </c>
      <c r="C566" s="108" t="s">
        <v>7135</v>
      </c>
      <c r="D566" s="106" t="s">
        <v>637</v>
      </c>
      <c r="E566" s="106" t="s">
        <v>7250</v>
      </c>
      <c r="F566" s="106"/>
      <c r="G566" s="106" t="s">
        <v>9556</v>
      </c>
      <c r="H566" s="106" t="s">
        <v>9557</v>
      </c>
      <c r="I566" s="104" t="s">
        <v>201</v>
      </c>
      <c r="J566" s="105">
        <f>VLOOKUP(Tabela2[[#This Row],[SIEMA]],Siema2025,2,FALSE)</f>
        <v>45882</v>
      </c>
      <c r="K566" s="105" t="str">
        <f>VLOOKUP(Tabela2[[#This Row],[SIEMA]],Siema2025,16,FALSE)</f>
        <v>Quarta</v>
      </c>
      <c r="L566" s="106" t="str">
        <f>IF(Tabela2[[#This Row],[Data]]="","Sem Informação",VLOOKUP(MONTH(Tabela2[[#This Row],[Data]]),'[1]Validação de dados'!$I$1:$J$13,2,0))</f>
        <v>Agosto</v>
      </c>
      <c r="M566" s="104">
        <f>YEAR(Tabela2[[#This Row],[Data]])</f>
        <v>2025</v>
      </c>
      <c r="N566" s="105" t="str">
        <f>VLOOKUP(Tabela2[[#This Row],[SIEMA]],Siema2025,17,FALSE)</f>
        <v>Matutino</v>
      </c>
      <c r="O566" s="105" t="s">
        <v>7250</v>
      </c>
      <c r="P566" s="104" t="str">
        <f>VLOOKUP(Tabela2[[#This Row],[SIEMA]],Siema2025,21,FALSE)</f>
        <v>SS-75 (OCEAN COURAGE) em operação no poço 8-MRL-73D-RJS - Campo Marlim - Bacia de Campos.</v>
      </c>
      <c r="Q566" s="104">
        <v>1267</v>
      </c>
      <c r="R566" s="104" t="str">
        <f>VLOOKUP(Tabela2[[#This Row],[SIEMA]],Siema2025,10,FALSE)</f>
        <v>Petroleo</v>
      </c>
      <c r="S566" s="107" t="str">
        <f>IF(Q566="","", IF(Q566="NC","", IF(Q566="NE","", IF(Q566="NA","",IFERROR(VLOOKUP(Q566,[1]Produtos!$A$1:$C$2319,2,FALSE),"Não Cadastrado")))))</f>
        <v>PETRÓLEO CRU</v>
      </c>
      <c r="T566" s="104" t="str">
        <f>VLOOKUP(Tabela2[[#This Row],[SIEMA]],Siema2025,11,FALSE)</f>
        <v>0.006</v>
      </c>
      <c r="U566" s="104" t="str">
        <f>VLOOKUP(Tabela2[[#This Row],[SIEMA]],Siema2025,12,FALSE)</f>
        <v>M3</v>
      </c>
      <c r="V566" s="104">
        <f>IF(Q566="","",IF(ISNUMBER(Q566)=FALSE,"Não se aplica",IFERROR(VLOOKUP(Q566,Produtos!$A$1:$C$2319,3,FALSE),"Não Cadastrado")))</f>
        <v>3</v>
      </c>
      <c r="W566" s="104" t="str">
        <f>VLOOKUP(Tabela2[[#This Row],[SIEMA]],Siema2025,10,FALSE)</f>
        <v>Petroleo</v>
      </c>
      <c r="X566" s="113" t="str">
        <f>IF(Tabela2[[#This Row],[Origem do acidente]] = "Plataforma", "PREENCHER","NA")</f>
        <v>NA</v>
      </c>
      <c r="Y566" s="109" t="str">
        <f>IF(W566="","", IF(W566="NC","", IF(W566="NE","", IF(W566="NA","",IFERROR(VLOOKUP(W566,Produtos!$A$1:$C$2319,2,FALSE),"Não Cadastrado")))))</f>
        <v>Não Cadastrado</v>
      </c>
      <c r="Z566" s="104" t="str">
        <f>VLOOKUP(Tabela2[[#This Row],[SIEMA]],Siema2025,11,FALSE)</f>
        <v>0.006</v>
      </c>
      <c r="AA566" s="104" t="str">
        <f>VLOOKUP(Tabela2[[#This Row],[SIEMA]],Siema2025,12,FALSE)</f>
        <v>M3</v>
      </c>
      <c r="AB566" s="104" t="str">
        <f>IF(W566="","",IF(ISNUMBER(W566)=FALSE,"Não se aplica",IFERROR(VLOOKUP(W566,Produtos!$A$1:$C$2319,3,FALSE),"Não Cadastrado")))</f>
        <v>Não se aplica</v>
      </c>
      <c r="AC566" s="104"/>
      <c r="AD566" s="108" t="str">
        <f>IF(Tabela2[[#This Row],[Origem do acidente]] = "Plataforma", "PREENCHER","NA")</f>
        <v>NA</v>
      </c>
      <c r="AE566" s="107" t="str">
        <f>IF(AC566="","", IF(AC566="NC","", IF(AC566="NE","", IF(AC566="NA","",IFERROR(VLOOKUP(AC566,Produtos!$A$1:$C$2319,2,FALSE),"Não Cadastrado")))))</f>
        <v/>
      </c>
      <c r="AF566" s="104"/>
      <c r="AG566" s="104"/>
      <c r="AH566" s="104" t="str">
        <f>IF(AC566="","",IF(ISNUMBER(AC566)=FALSE,"Não se aplica",IFERROR(VLOOKUP(AC566,Produtos!$A$1:$C$2319,3,FALSE),"Não Cadastrado")))</f>
        <v/>
      </c>
      <c r="AI566" s="104"/>
      <c r="AJ566" s="104" t="str">
        <f>VLOOKUP(Tabela2[[#This Row],[SIEMA]],Siema2025,26,FALSE)</f>
        <v>Em investigação.</v>
      </c>
      <c r="AK566" s="107"/>
      <c r="AL566" s="107"/>
      <c r="AM566" s="107"/>
      <c r="AN566" s="108" t="str">
        <f>VLOOKUP(Tabela2[[#This Row],[SIEMA]],Siema2025,51,FALSE)</f>
        <v/>
      </c>
      <c r="AO566" s="108" t="str">
        <f>VLOOKUP(Tabela2[[#This Row],[SIEMA]],Siema2025,53,FALSE)</f>
        <v/>
      </c>
      <c r="AP566" s="108" t="str">
        <f>VLOOKUP(Tabela2[[#This Row],[SIEMA]],Siema2025,55,FALSE)</f>
        <v/>
      </c>
      <c r="AQ566" s="108" t="str">
        <f>VLOOKUP(Tabela2[[#This Row],[SIEMA]],Siema2025,57,FALSE)</f>
        <v/>
      </c>
      <c r="AR566" s="108" t="str">
        <f>VLOOKUP(Tabela2[[#This Row],[SIEMA]],Siema2025,59,FALSE)</f>
        <v/>
      </c>
      <c r="AS566" s="108" t="str">
        <f>VLOOKUP(Tabela2[[#This Row],[SIEMA]],Siema2025,61,FALSE)</f>
        <v>X</v>
      </c>
      <c r="AT566" s="108" t="str">
        <f>VLOOKUP(Tabela2[[#This Row],[SIEMA]],Siema2025,63,FALSE)</f>
        <v/>
      </c>
      <c r="AU566" s="108" t="str">
        <f>VLOOKUP(Tabela2[[#This Row],[SIEMA]],Siema2025,65,FALSE)</f>
        <v/>
      </c>
      <c r="AV566" s="108" t="str">
        <f>VLOOKUP(Tabela2[[#This Row],[SIEMA]],Siema2025,67,FALSE)</f>
        <v/>
      </c>
      <c r="AW566" s="108" t="str">
        <f>VLOOKUP(Tabela2[[#This Row],[SIEMA]],Siema2025,69,FALSE)</f>
        <v/>
      </c>
      <c r="AX566" s="108" t="str">
        <f>VLOOKUP(Tabela2[[#This Row],[SIEMA]],Siema2025,71,FALSE)</f>
        <v/>
      </c>
      <c r="AY566" s="108" t="str">
        <f>VLOOKUP(Tabela2[[#This Row],[SIEMA]],Siema2025,73,FALSE)</f>
        <v/>
      </c>
      <c r="AZ566" s="108" t="str">
        <f>VLOOKUP(Tabela2[[#This Row],[SIEMA]],Siema2025,75,FALSE)</f>
        <v/>
      </c>
      <c r="BA566" s="108" t="str">
        <f>VLOOKUP(Tabela2[[#This Row],[SIEMA]],Siema2025,77,FALSE)</f>
        <v/>
      </c>
      <c r="BB566" s="108" t="str">
        <f>VLOOKUP(Tabela2[[#This Row],[SIEMA]],Siema2025,79,FALSE)</f>
        <v/>
      </c>
      <c r="BC566" s="108" t="str">
        <f>IF(Tabela2[[#This Row],[Outro(s) ]] = "X", "PREENCHER","NA")</f>
        <v>NA</v>
      </c>
      <c r="BD566" s="108" t="str">
        <f>VLOOKUP(Tabela2[[#This Row],[SIEMA]],Siema2025,82,FALSE)</f>
        <v/>
      </c>
      <c r="BE566" s="108" t="str">
        <f>VLOOKUP(Tabela2[[#This Row],[SIEMA]],Siema2025,81,FALSE)</f>
        <v/>
      </c>
      <c r="BF566" s="110" t="str">
        <f>VLOOKUP(Tabela2[[#This Row],[SIEMA]],Siema2025,28,FALSE)</f>
        <v>Petrobras</v>
      </c>
      <c r="BG566" s="110"/>
      <c r="BH566" s="111" t="str">
        <f>VLOOKUP(Tabela2[[#This Row],[SIEMA]],Siema2025,29,FALSE)</f>
        <v>33000167100750</v>
      </c>
      <c r="BI566" s="112" t="str">
        <f>VLOOKUP(Tabela2[[#This Row],[SIEMA]],Siema2025,107,FALSE)</f>
        <v>Não</v>
      </c>
      <c r="BJ566" s="107"/>
      <c r="BK566" s="104"/>
      <c r="BL566" s="140"/>
      <c r="BM566" s="108">
        <f ca="1">IF(Tabela2[[#This Row],[Data de atendimento do Ibama (considerar o primeiro documento/ação)]]="",_xlfn.DAYS(TODAY(),J566),_xlfn.DAYS(Tabela2[[#This Row],[Data de atendimento do Ibama (considerar o primeiro documento/ação)]],J566))</f>
        <v>348</v>
      </c>
      <c r="BN566" s="108" t="str">
        <f>IF(Tabela2[[#This Row],[Atendido pelo Ibama ("Não" ou "Sim")]]="Não","Preencher", IF(Tabela2[[#This Row],[Atendido pelo Ibama ("Não" ou "Sim")]]="Sim","NA",""))</f>
        <v/>
      </c>
      <c r="BO566" s="114"/>
      <c r="BP566" s="108" t="str">
        <f>IF(Tabela2[[#This Row],[Forma de atendimento (primeiro documento/ação)]]= "Outros (especificar)", "PREENCHER","NA")</f>
        <v>NA</v>
      </c>
      <c r="BQ566" s="106"/>
      <c r="BR566" s="108" t="str">
        <f>IF(Tabela2[[#This Row],[Equipe do Ibama foi a campo? Houve sobrevoo do Poseidon?]] = "Sim", "PREENCHER","NA")</f>
        <v>NA</v>
      </c>
      <c r="BS566" s="108" t="str">
        <f>IF(Tabela2[[#This Row],[Se sim, foi emitida Ordem de Emergência? (informações vinculada à coluna CK)]] = "Sim", "PREENCHER","NA")</f>
        <v>NA</v>
      </c>
      <c r="BT566" s="108" t="str">
        <f>IF(Tabela2[[#This Row],[Foi elaborado Relatório de Vistoria pelo Ibama? (informações vinculada à coluna CK)]] = "Sim", "PREENCHER","NA")</f>
        <v>NA</v>
      </c>
      <c r="BU566" s="108" t="str">
        <f>IF(Tabela2[[#This Row],[Houve envio de Informações Pós-acidente (preencher "não se aplica" quando de competência estadual/municipal)]] = "Sim", "PREENCHER","NA")</f>
        <v>NA</v>
      </c>
      <c r="BV566" s="108" t="str">
        <f>IF(Tabela2[[#This Row],[Houve avaliação das informações pós-acidente solicitadas/enviadas?]] = "Sim", "PREENCHER","NA")</f>
        <v>NA</v>
      </c>
      <c r="BW566" s="108" t="str">
        <f>IF(Tabela2[[#This Row],[O Ibama aguarda resposta da empresa/OEMA, etc?]] = "Sim", "PREENCHER","NA")</f>
        <v>NA</v>
      </c>
      <c r="BX566" s="106"/>
      <c r="BY566" s="140"/>
      <c r="BZ566" s="104" t="str">
        <f>IF(Tabela2[[#This Row],[Data do documento de encerramento]]="NA","NA",IF(Tabela2[[#This Row],[Data do documento de encerramento]]="","Pendente de conclusão/ encerramento",_xlfn.DAYS(Tabela2[[#This Row],[Data do documento de encerramento]],J566)))</f>
        <v>Pendente de conclusão/ encerramento</v>
      </c>
      <c r="CA566" s="107"/>
      <c r="CB566" s="107"/>
      <c r="CC566" s="107"/>
      <c r="CD566" s="107"/>
      <c r="CE566" s="107"/>
      <c r="CF566" s="107"/>
    </row>
    <row r="567" spans="1:84" ht="60.75">
      <c r="A567" s="169">
        <v>20259328819</v>
      </c>
      <c r="B567" s="170" t="s">
        <v>9558</v>
      </c>
      <c r="C567" s="108" t="str">
        <f>VLOOKUP(Tabela2[[#This Row],[SIEMA]],Siema2025,4,FALSE)</f>
        <v xml:space="preserve"> MG</v>
      </c>
      <c r="D567" s="106" t="str">
        <f>VLOOKUP(Tabela2[[#This Row],[SIEMA]],Siema2025,3,FALSE)</f>
        <v xml:space="preserve">Iguatama </v>
      </c>
      <c r="E567" s="106" t="s">
        <v>8733</v>
      </c>
      <c r="F567" s="106" t="s">
        <v>9559</v>
      </c>
      <c r="G567" s="106" t="s">
        <v>9560</v>
      </c>
      <c r="H567" s="106" t="s">
        <v>9561</v>
      </c>
      <c r="I567" s="104" t="s">
        <v>7120</v>
      </c>
      <c r="J567" s="105">
        <f>VLOOKUP(Tabela2[[#This Row],[SIEMA]],Siema2025,2,FALSE)</f>
        <v>45883</v>
      </c>
      <c r="K567" s="105" t="str">
        <f>VLOOKUP(Tabela2[[#This Row],[SIEMA]],Siema2025,16,FALSE)</f>
        <v>Quinta</v>
      </c>
      <c r="L567" s="106" t="str">
        <f>IF(Tabela2[[#This Row],[Data]]="","Sem Informação",VLOOKUP(MONTH(Tabela2[[#This Row],[Data]]),'[1]Validação de dados'!$I$1:$J$13,2,0))</f>
        <v>Agosto</v>
      </c>
      <c r="M567" s="104">
        <f>YEAR(Tabela2[[#This Row],[Data]])</f>
        <v>2025</v>
      </c>
      <c r="N567" s="105" t="str">
        <f>VLOOKUP(Tabela2[[#This Row],[SIEMA]],Siema2025,17,FALSE)</f>
        <v>Madrugada</v>
      </c>
      <c r="O567" s="105" t="str">
        <f>VLOOKUP(Tabela2[[#This Row],[SIEMA]],Siema2025,5,FALSE)</f>
        <v>Rodovia</v>
      </c>
      <c r="P567" s="104" t="str">
        <f>VLOOKUP(Tabela2[[#This Row],[SIEMA]],Siema2025,21,FALSE)</f>
        <v>Rodovia BR-354, Km 447, município de Iguatama/MG, próximo ao ponto de referência %u201CFerro Velho do Repolho%u201D, sob as coordenadas geográficas 20º8%u201936,89%u201D S e 45º44%u201910,87%u201D W.</v>
      </c>
      <c r="Q567" s="104">
        <v>1760</v>
      </c>
      <c r="R567" s="104" t="s">
        <v>9562</v>
      </c>
      <c r="S567" s="107" t="str">
        <f>IF(Q567="","", IF(Q567="NC","", IF(Q567="NE","", IF(Q567="NA","",IFERROR(VLOOKUP(Q567,[1]Produtos!$A$1:$C$2319,2,FALSE),"Não Cadastrado")))))</f>
        <v>LÍQUIDO CORROSIVO, N.E.</v>
      </c>
      <c r="T567" s="104">
        <v>10560</v>
      </c>
      <c r="U567" s="104" t="s">
        <v>648</v>
      </c>
      <c r="V567" s="104">
        <f>IF(Q567="","",IF(ISNUMBER(Q567)=FALSE,"Não se aplica",IFERROR(VLOOKUP(Q567,Produtos!$A$1:$C$2319,3,FALSE),"Não Cadastrado")))</f>
        <v>8</v>
      </c>
      <c r="W567" s="104">
        <v>1760</v>
      </c>
      <c r="X567" s="113" t="str">
        <f>IF(Tabela2[[#This Row],[Origem do acidente]] = "Plataforma", "PREENCHER","NA")</f>
        <v>NA</v>
      </c>
      <c r="Y567" s="109" t="str">
        <f>IF(W567="","", IF(W567="NC","", IF(W567="NE","", IF(W567="NA","",IFERROR(VLOOKUP(W567,Produtos!$A$1:$C$2319,2,FALSE),"Não Cadastrado")))))</f>
        <v>LÍQUIDO CORROSIVO, N.E.</v>
      </c>
      <c r="Z567" s="104">
        <v>2000</v>
      </c>
      <c r="AA567" s="104" t="s">
        <v>648</v>
      </c>
      <c r="AB567" s="104">
        <f>IF(W567="","",IF(ISNUMBER(W567)=FALSE,"Não se aplica",IFERROR(VLOOKUP(W567,Produtos!$A$1:$C$2319,3,FALSE),"Não Cadastrado")))</f>
        <v>8</v>
      </c>
      <c r="AC567" s="104"/>
      <c r="AD567" s="108" t="str">
        <f>IF(Tabela2[[#This Row],[Origem do acidente]] = "Plataforma", "PREENCHER","NA")</f>
        <v>NA</v>
      </c>
      <c r="AE567" s="107" t="str">
        <f>IF(AC567="","", IF(AC567="NC","", IF(AC567="NE","", IF(AC567="NA","",IFERROR(VLOOKUP(AC567,Produtos!$A$1:$C$2319,2,FALSE),"Não Cadastrado")))))</f>
        <v/>
      </c>
      <c r="AF567" s="104"/>
      <c r="AG567" s="104"/>
      <c r="AH567" s="104" t="str">
        <f>IF(AC567="","",IF(ISNUMBER(AC567)=FALSE,"Não se aplica",IFERROR(VLOOKUP(AC567,Produtos!$A$1:$C$2319,3,FALSE),"Não Cadastrado")))</f>
        <v/>
      </c>
      <c r="AI567" s="104"/>
      <c r="AJ567" s="104" t="s">
        <v>9563</v>
      </c>
      <c r="AK567" s="107" t="s">
        <v>7112</v>
      </c>
      <c r="AL567" s="107" t="s">
        <v>7285</v>
      </c>
      <c r="AM567" s="107" t="s">
        <v>7623</v>
      </c>
      <c r="AN567" s="108" t="str">
        <f>VLOOKUP(Tabela2[[#This Row],[SIEMA]],Siema2025,51,FALSE)</f>
        <v/>
      </c>
      <c r="AO567" s="108" t="str">
        <f>VLOOKUP(Tabela2[[#This Row],[SIEMA]],Siema2025,53,FALSE)</f>
        <v/>
      </c>
      <c r="AP567" s="108" t="str">
        <f>VLOOKUP(Tabela2[[#This Row],[SIEMA]],Siema2025,55,FALSE)</f>
        <v/>
      </c>
      <c r="AQ567" s="108" t="str">
        <f>VLOOKUP(Tabela2[[#This Row],[SIEMA]],Siema2025,57,FALSE)</f>
        <v/>
      </c>
      <c r="AR567" s="108" t="str">
        <f>VLOOKUP(Tabela2[[#This Row],[SIEMA]],Siema2025,59,FALSE)</f>
        <v/>
      </c>
      <c r="AS567" s="108" t="str">
        <f>VLOOKUP(Tabela2[[#This Row],[SIEMA]],Siema2025,61,FALSE)</f>
        <v/>
      </c>
      <c r="AT567" s="108" t="str">
        <f>VLOOKUP(Tabela2[[#This Row],[SIEMA]],Siema2025,63,FALSE)</f>
        <v/>
      </c>
      <c r="AU567" s="108" t="str">
        <f>VLOOKUP(Tabela2[[#This Row],[SIEMA]],Siema2025,65,FALSE)</f>
        <v>X</v>
      </c>
      <c r="AV567" s="108" t="str">
        <f>VLOOKUP(Tabela2[[#This Row],[SIEMA]],Siema2025,67,FALSE)</f>
        <v/>
      </c>
      <c r="AW567" s="108" t="s">
        <v>7181</v>
      </c>
      <c r="AX567" s="108" t="str">
        <f>VLOOKUP(Tabela2[[#This Row],[SIEMA]],Siema2025,71,FALSE)</f>
        <v/>
      </c>
      <c r="AY567" s="108" t="str">
        <f>VLOOKUP(Tabela2[[#This Row],[SIEMA]],Siema2025,73,FALSE)</f>
        <v/>
      </c>
      <c r="AZ567" s="108" t="str">
        <f>VLOOKUP(Tabela2[[#This Row],[SIEMA]],Siema2025,75,FALSE)</f>
        <v/>
      </c>
      <c r="BA567" s="108" t="str">
        <f>VLOOKUP(Tabela2[[#This Row],[SIEMA]],Siema2025,77,FALSE)</f>
        <v/>
      </c>
      <c r="BB567" s="108" t="str">
        <f>VLOOKUP(Tabela2[[#This Row],[SIEMA]],Siema2025,79,FALSE)</f>
        <v/>
      </c>
      <c r="BC567" s="108" t="str">
        <f>IF(Tabela2[[#This Row],[Outro(s) ]] = "X", "PREENCHER","NA")</f>
        <v>NA</v>
      </c>
      <c r="BD567" s="108" t="str">
        <f>VLOOKUP(Tabela2[[#This Row],[SIEMA]],Siema2025,82,FALSE)</f>
        <v/>
      </c>
      <c r="BE567" s="108" t="str">
        <f>VLOOKUP(Tabela2[[#This Row],[SIEMA]],Siema2025,81,FALSE)</f>
        <v/>
      </c>
      <c r="BF567" s="110" t="str">
        <f>VLOOKUP(Tabela2[[#This Row],[SIEMA]],Siema2025,28,FALSE)</f>
        <v>CALDAS QUÍMICA INDÚSTRIA E COMÉRCIO LTDA</v>
      </c>
      <c r="BG567" s="110"/>
      <c r="BH567" s="111" t="str">
        <f>VLOOKUP(Tabela2[[#This Row],[SIEMA]],Siema2025,29,FALSE)</f>
        <v>01591897000138</v>
      </c>
      <c r="BI567" s="112" t="s">
        <v>2696</v>
      </c>
      <c r="BJ567" s="107" t="s">
        <v>7099</v>
      </c>
      <c r="BK567" s="104" t="s">
        <v>2696</v>
      </c>
      <c r="BL567" s="140">
        <v>45905</v>
      </c>
      <c r="BM567" s="108">
        <f ca="1">IF(Tabela2[[#This Row],[Data de atendimento do Ibama (considerar o primeiro documento/ação)]]="",_xlfn.DAYS(TODAY(),J567),_xlfn.DAYS(Tabela2[[#This Row],[Data de atendimento do Ibama (considerar o primeiro documento/ação)]],J567))</f>
        <v>22</v>
      </c>
      <c r="BN567" s="108" t="str">
        <f>IF(Tabela2[[#This Row],[Atendido pelo Ibama ("Não" ou "Sim")]]="Não","Preencher", IF(Tabela2[[#This Row],[Atendido pelo Ibama ("Não" ou "Sim")]]="Sim","NA",""))</f>
        <v>NA</v>
      </c>
      <c r="BO567" s="114" t="s">
        <v>7100</v>
      </c>
      <c r="BP567" s="108" t="str">
        <f>IF(Tabela2[[#This Row],[Forma de atendimento (primeiro documento/ação)]]= "Outros (especificar)", "PREENCHER","NA")</f>
        <v>NA</v>
      </c>
      <c r="BQ567" s="106" t="s">
        <v>123</v>
      </c>
      <c r="BR567" s="108" t="str">
        <f>IF(Tabela2[[#This Row],[Equipe do Ibama foi a campo? Houve sobrevoo do Poseidon?]] = "Sim", "PREENCHER","NA")</f>
        <v>NA</v>
      </c>
      <c r="BS567" s="108" t="str">
        <f>IF(Tabela2[[#This Row],[Se sim, foi emitida Ordem de Emergência? (informações vinculada à coluna CK)]] = "Sim", "PREENCHER","NA")</f>
        <v>NA</v>
      </c>
      <c r="BT567" s="108" t="s">
        <v>7114</v>
      </c>
      <c r="BU567" s="108" t="str">
        <f>IF(Tabela2[[#This Row],[Houve envio de Informações Pós-acidente (preencher "não se aplica" quando de competência estadual/municipal)]] = "Sim", "PREENCHER","NA")</f>
        <v>NA</v>
      </c>
      <c r="BV567" s="108" t="s">
        <v>2696</v>
      </c>
      <c r="BW567" s="108" t="s">
        <v>123</v>
      </c>
      <c r="BX567" s="106" t="s">
        <v>7127</v>
      </c>
      <c r="BY567" s="106"/>
      <c r="BZ567" s="104" t="str">
        <f>IF(Tabela2[[#This Row],[Data do documento de encerramento]]="NA","NA",IF(Tabela2[[#This Row],[Data do documento de encerramento]]="","Pendente de conclusão/ encerramento",_xlfn.DAYS(Tabela2[[#This Row],[Data do documento de encerramento]],J567)))</f>
        <v>Pendente de conclusão/ encerramento</v>
      </c>
      <c r="CA567" s="107"/>
      <c r="CB567" s="107"/>
      <c r="CC567" s="115"/>
      <c r="CD567" s="107"/>
      <c r="CE567" s="107"/>
      <c r="CF567" s="107"/>
    </row>
    <row r="568" spans="1:84" ht="30.75">
      <c r="A568" s="169">
        <v>202581525239</v>
      </c>
      <c r="B568" s="170" t="s">
        <v>9564</v>
      </c>
      <c r="C568" s="108" t="str">
        <f>VLOOKUP(Tabela2[[#This Row],[SIEMA]],Siema2025,4,FALSE)</f>
        <v xml:space="preserve"> AL</v>
      </c>
      <c r="D568" s="106" t="str">
        <f>VLOOKUP(Tabela2[[#This Row],[SIEMA]],Siema2025,3,FALSE)</f>
        <v xml:space="preserve">Pilar </v>
      </c>
      <c r="E568" s="106" t="str">
        <f>VLOOKUP(Tabela2[[#This Row],[SIEMA]],Siema2025,20,FALSE)</f>
        <v>Fazenda Lamarão, S/N. Área rural.</v>
      </c>
      <c r="F568" s="106"/>
      <c r="G568" s="106" t="s">
        <v>7581</v>
      </c>
      <c r="H568" s="106" t="s">
        <v>7582</v>
      </c>
      <c r="I568" s="104" t="s">
        <v>7479</v>
      </c>
      <c r="J568" s="105">
        <f>VLOOKUP(Tabela2[[#This Row],[SIEMA]],Siema2025,2,FALSE)</f>
        <v>45883</v>
      </c>
      <c r="K568" s="105" t="str">
        <f>VLOOKUP(Tabela2[[#This Row],[SIEMA]],Siema2025,16,FALSE)</f>
        <v>Quinta</v>
      </c>
      <c r="L568" s="106" t="str">
        <f>IF(Tabela2[[#This Row],[Data]]="","Sem Informação",VLOOKUP(MONTH(Tabela2[[#This Row],[Data]]),'[1]Validação de dados'!$I$1:$J$13,2,0))</f>
        <v>Agosto</v>
      </c>
      <c r="M568" s="104">
        <f>YEAR(Tabela2[[#This Row],[Data]])</f>
        <v>2025</v>
      </c>
      <c r="N568" s="105" t="str">
        <f>VLOOKUP(Tabela2[[#This Row],[SIEMA]],Siema2025,17,FALSE)</f>
        <v>Matutino</v>
      </c>
      <c r="O568" s="105" t="s">
        <v>145</v>
      </c>
      <c r="P568" s="104" t="str">
        <f>VLOOKUP(Tabela2[[#This Row],[SIEMA]],Siema2025,21,FALSE)</f>
        <v>Campo de produção de Pilar - Satélite de injeção (SAT-07)</v>
      </c>
      <c r="Q568" s="104" t="str">
        <f>VLOOKUP(Tabela2[[#This Row],[SIEMA]],Siema2025,7,FALSE)</f>
        <v/>
      </c>
      <c r="R568" s="104" t="str">
        <f>VLOOKUP(Tabela2[[#This Row],[SIEMA]],Siema2025,10,FALSE)</f>
        <v>Água de injeção</v>
      </c>
      <c r="S568" s="107" t="str">
        <f>IF(Q568="","", IF(Q568="NC","", IF(Q568="NE","", IF(Q568="NA","",IFERROR(VLOOKUP(Q568,[1]Produtos!$A$1:$C$2319,2,FALSE),"Não Cadastrado")))))</f>
        <v/>
      </c>
      <c r="T568" s="104" t="str">
        <f>VLOOKUP(Tabela2[[#This Row],[SIEMA]],Siema2025,11,FALSE)</f>
        <v>7.58</v>
      </c>
      <c r="U568" s="104" t="str">
        <f>VLOOKUP(Tabela2[[#This Row],[SIEMA]],Siema2025,12,FALSE)</f>
        <v>M3</v>
      </c>
      <c r="V568" s="104" t="str">
        <f>IF(Q568="","",IF(ISNUMBER(Q568)=FALSE,"Não se aplica",IFERROR(VLOOKUP(Q568,Produtos!$A$1:$C$2319,3,FALSE),"Não Cadastrado")))</f>
        <v/>
      </c>
      <c r="W568" s="104"/>
      <c r="X568" s="113" t="str">
        <f>IF(Tabela2[[#This Row],[Origem do acidente]] = "Plataforma", "PREENCHER","NA")</f>
        <v>NA</v>
      </c>
      <c r="Y568" s="109" t="str">
        <f>IF(W568="","", IF(W568="NC","", IF(W568="NE","", IF(W568="NA","",IFERROR(VLOOKUP(W568,Produtos!$A$1:$C$2319,2,FALSE),"Não Cadastrado")))))</f>
        <v/>
      </c>
      <c r="Z568" s="104"/>
      <c r="AA568" s="104" t="str">
        <f>VLOOKUP(Tabela2[[#This Row],[SIEMA]],Siema2025,12,FALSE)</f>
        <v>M3</v>
      </c>
      <c r="AB568" s="104" t="str">
        <f>IF(W568="","",IF(ISNUMBER(W568)=FALSE,"Não se aplica",IFERROR(VLOOKUP(W568,Produtos!$A$1:$C$2319,3,FALSE),"Não Cadastrado")))</f>
        <v/>
      </c>
      <c r="AC568" s="104"/>
      <c r="AD568" s="108" t="str">
        <f>IF(Tabela2[[#This Row],[Origem do acidente]] = "Plataforma", "PREENCHER","NA")</f>
        <v>NA</v>
      </c>
      <c r="AE568" s="107" t="str">
        <f>IF(AC568="","", IF(AC568="NC","", IF(AC568="NE","", IF(AC568="NA","",IFERROR(VLOOKUP(AC568,Produtos!$A$1:$C$2319,2,FALSE),"Não Cadastrado")))))</f>
        <v/>
      </c>
      <c r="AF568" s="104"/>
      <c r="AG568" s="104"/>
      <c r="AH568" s="104" t="str">
        <f>IF(AC568="","",IF(ISNUMBER(AC568)=FALSE,"Não se aplica",IFERROR(VLOOKUP(AC568,Produtos!$A$1:$C$2319,3,FALSE),"Não Cadastrado")))</f>
        <v/>
      </c>
      <c r="AI568" s="104"/>
      <c r="AJ568" s="104" t="str">
        <f>VLOOKUP(Tabela2[[#This Row],[SIEMA]],Siema2025,26,FALSE)</f>
        <v>Rompimento na conexão do tubo de 4'' do SAT-007 com causa ainda não identificada.</v>
      </c>
      <c r="AK568" s="107"/>
      <c r="AL568" s="107"/>
      <c r="AM568" s="107"/>
      <c r="AN568" s="108" t="str">
        <f>VLOOKUP(Tabela2[[#This Row],[SIEMA]],Siema2025,51,FALSE)</f>
        <v/>
      </c>
      <c r="AO568" s="108" t="str">
        <f>VLOOKUP(Tabela2[[#This Row],[SIEMA]],Siema2025,53,FALSE)</f>
        <v/>
      </c>
      <c r="AP568" s="108" t="str">
        <f>VLOOKUP(Tabela2[[#This Row],[SIEMA]],Siema2025,55,FALSE)</f>
        <v/>
      </c>
      <c r="AQ568" s="108" t="str">
        <f>VLOOKUP(Tabela2[[#This Row],[SIEMA]],Siema2025,57,FALSE)</f>
        <v/>
      </c>
      <c r="AR568" s="108" t="str">
        <f>VLOOKUP(Tabela2[[#This Row],[SIEMA]],Siema2025,59,FALSE)</f>
        <v/>
      </c>
      <c r="AS568" s="108" t="str">
        <f>VLOOKUP(Tabela2[[#This Row],[SIEMA]],Siema2025,61,FALSE)</f>
        <v/>
      </c>
      <c r="AT568" s="108" t="str">
        <f>VLOOKUP(Tabela2[[#This Row],[SIEMA]],Siema2025,63,FALSE)</f>
        <v/>
      </c>
      <c r="AU568" s="108" t="str">
        <f>VLOOKUP(Tabela2[[#This Row],[SIEMA]],Siema2025,65,FALSE)</f>
        <v>X</v>
      </c>
      <c r="AV568" s="108" t="str">
        <f>VLOOKUP(Tabela2[[#This Row],[SIEMA]],Siema2025,67,FALSE)</f>
        <v/>
      </c>
      <c r="AW568" s="108" t="str">
        <f>VLOOKUP(Tabela2[[#This Row],[SIEMA]],Siema2025,69,FALSE)</f>
        <v/>
      </c>
      <c r="AX568" s="108" t="str">
        <f>VLOOKUP(Tabela2[[#This Row],[SIEMA]],Siema2025,71,FALSE)</f>
        <v/>
      </c>
      <c r="AY568" s="108" t="str">
        <f>VLOOKUP(Tabela2[[#This Row],[SIEMA]],Siema2025,73,FALSE)</f>
        <v/>
      </c>
      <c r="AZ568" s="108" t="str">
        <f>VLOOKUP(Tabela2[[#This Row],[SIEMA]],Siema2025,75,FALSE)</f>
        <v/>
      </c>
      <c r="BA568" s="108" t="str">
        <f>VLOOKUP(Tabela2[[#This Row],[SIEMA]],Siema2025,77,FALSE)</f>
        <v/>
      </c>
      <c r="BB568" s="108" t="str">
        <f>VLOOKUP(Tabela2[[#This Row],[SIEMA]],Siema2025,79,FALSE)</f>
        <v/>
      </c>
      <c r="BC568" s="108" t="str">
        <f>IF(Tabela2[[#This Row],[Outro(s) ]] = "X", "PREENCHER","NA")</f>
        <v>NA</v>
      </c>
      <c r="BD568" s="108" t="str">
        <f>VLOOKUP(Tabela2[[#This Row],[SIEMA]],Siema2025,82,FALSE)</f>
        <v/>
      </c>
      <c r="BE568" s="108" t="str">
        <f>VLOOKUP(Tabela2[[#This Row],[SIEMA]],Siema2025,81,FALSE)</f>
        <v/>
      </c>
      <c r="BF568" s="110" t="str">
        <f>VLOOKUP(Tabela2[[#This Row],[SIEMA]],Siema2025,28,FALSE)</f>
        <v>ORIGEM ENERGIA ALAGOAS S.A</v>
      </c>
      <c r="BG568" s="110"/>
      <c r="BH568" s="111" t="str">
        <f>VLOOKUP(Tabela2[[#This Row],[SIEMA]],Siema2025,29,FALSE)</f>
        <v>34186669000301</v>
      </c>
      <c r="BI568" s="112" t="str">
        <f>VLOOKUP(Tabela2[[#This Row],[SIEMA]],Siema2025,107,FALSE)</f>
        <v>Não</v>
      </c>
      <c r="BJ568" s="107" t="s">
        <v>7113</v>
      </c>
      <c r="BK568" s="104" t="s">
        <v>2696</v>
      </c>
      <c r="BL568" s="140">
        <v>45890</v>
      </c>
      <c r="BM568" s="108">
        <f ca="1">IF(Tabela2[[#This Row],[Data de atendimento do Ibama (considerar o primeiro documento/ação)]]="",_xlfn.DAYS(TODAY(),J568),_xlfn.DAYS(Tabela2[[#This Row],[Data de atendimento do Ibama (considerar o primeiro documento/ação)]],J568))</f>
        <v>7</v>
      </c>
      <c r="BN568" s="108" t="str">
        <f>IF(Tabela2[[#This Row],[Atendido pelo Ibama ("Não" ou "Sim")]]="Não","Preencher", IF(Tabela2[[#This Row],[Atendido pelo Ibama ("Não" ou "Sim")]]="Sim","NA",""))</f>
        <v>NA</v>
      </c>
      <c r="BO568" s="114" t="s">
        <v>7138</v>
      </c>
      <c r="BP568" s="108" t="str">
        <f>IF(Tabela2[[#This Row],[Forma de atendimento (primeiro documento/ação)]]= "Outros (especificar)", "PREENCHER","NA")</f>
        <v>NA</v>
      </c>
      <c r="BQ568" s="106" t="s">
        <v>123</v>
      </c>
      <c r="BR568" s="108" t="str">
        <f>IF(Tabela2[[#This Row],[Equipe do Ibama foi a campo? Houve sobrevoo do Poseidon?]] = "Sim", "PREENCHER","NA")</f>
        <v>NA</v>
      </c>
      <c r="BS568" s="108" t="str">
        <f>IF(Tabela2[[#This Row],[Se sim, foi emitida Ordem de Emergência? (informações vinculada à coluna CK)]] = "Sim", "PREENCHER","NA")</f>
        <v>NA</v>
      </c>
      <c r="BT568" s="108" t="str">
        <f>IF(Tabela2[[#This Row],[Foi elaborado Relatório de Vistoria pelo Ibama? (informações vinculada à coluna CK)]] = "Sim", "PREENCHER","NA")</f>
        <v>NA</v>
      </c>
      <c r="BU568" s="108" t="s">
        <v>123</v>
      </c>
      <c r="BV568" s="108" t="s">
        <v>2696</v>
      </c>
      <c r="BW568" s="108" t="s">
        <v>123</v>
      </c>
      <c r="BX568" s="106"/>
      <c r="BY568" s="140"/>
      <c r="BZ568" s="104" t="str">
        <f>IF(Tabela2[[#This Row],[Data do documento de encerramento]]="NA","NA",IF(Tabela2[[#This Row],[Data do documento de encerramento]]="","Pendente de conclusão/ encerramento",_xlfn.DAYS(Tabela2[[#This Row],[Data do documento de encerramento]],J568)))</f>
        <v>Pendente de conclusão/ encerramento</v>
      </c>
      <c r="CA568" s="107"/>
      <c r="CB568" s="107"/>
      <c r="CC568" s="115"/>
      <c r="CD568" s="107"/>
      <c r="CE568" s="107"/>
      <c r="CF568" s="107"/>
    </row>
    <row r="569" spans="1:84" s="22" customFormat="1" ht="30.75">
      <c r="A569" s="169">
        <v>202581975654</v>
      </c>
      <c r="B569" s="170" t="s">
        <v>9565</v>
      </c>
      <c r="C569" s="108" t="str">
        <f>VLOOKUP(Tabela2[[#This Row],[SIEMA]],Siema2025,4,FALSE)</f>
        <v xml:space="preserve"> MG</v>
      </c>
      <c r="D569" s="106" t="str">
        <f>VLOOKUP(Tabela2[[#This Row],[SIEMA]],Siema2025,3,FALSE)</f>
        <v xml:space="preserve">Betim </v>
      </c>
      <c r="E569" s="106" t="s">
        <v>4216</v>
      </c>
      <c r="F569" s="106" t="s">
        <v>9566</v>
      </c>
      <c r="G569" s="106" t="s">
        <v>9567</v>
      </c>
      <c r="H569" s="106" t="s">
        <v>9568</v>
      </c>
      <c r="I569" s="106" t="s">
        <v>7120</v>
      </c>
      <c r="J569" s="140">
        <f>VLOOKUP(Tabela2[[#This Row],[SIEMA]],Siema2025,2,FALSE)</f>
        <v>45883</v>
      </c>
      <c r="K569" s="140" t="str">
        <f>VLOOKUP(Tabela2[[#This Row],[SIEMA]],Siema2025,16,FALSE)</f>
        <v>Quinta</v>
      </c>
      <c r="L569" s="106" t="str">
        <f>IF(Tabela2[[#This Row],[Data]]="","Sem Informação",VLOOKUP(MONTH(Tabela2[[#This Row],[Data]]),'[1]Validação de dados'!$I$1:$J$13,2,0))</f>
        <v>Agosto</v>
      </c>
      <c r="M569" s="106">
        <f>YEAR(Tabela2[[#This Row],[Data]])</f>
        <v>2025</v>
      </c>
      <c r="N569" s="140" t="str">
        <f>VLOOKUP(Tabela2[[#This Row],[SIEMA]],Siema2025,17,FALSE)</f>
        <v>Matutino</v>
      </c>
      <c r="O569" s="140" t="str">
        <f>VLOOKUP(Tabela2[[#This Row],[SIEMA]],Siema2025,5,FALSE)</f>
        <v>Rodovia</v>
      </c>
      <c r="P569" s="106" t="str">
        <f>VLOOKUP(Tabela2[[#This Row],[SIEMA]],Siema2025,21,FALSE)</f>
        <v>Acidente rodoviário</v>
      </c>
      <c r="Q569" s="106">
        <v>1202</v>
      </c>
      <c r="R569" s="106" t="str">
        <f>VLOOKUP(Tabela2[[#This Row],[SIEMA]],Siema2025,10,FALSE)</f>
        <v/>
      </c>
      <c r="S569" s="109" t="str">
        <f>IF(Q569="","", IF(Q569="NC","", IF(Q569="NE","", IF(Q569="NA","",IFERROR(VLOOKUP(Q569,[1]Produtos!$A$1:$C$2319,2,FALSE),"Não Cadastrado")))))</f>
        <v>GASÓLEO ou ÓLEO DIESEL ou ÓLEO PARA AQUECIMENTO, LEVE</v>
      </c>
      <c r="T569" s="106">
        <v>61690</v>
      </c>
      <c r="U569" s="106" t="s">
        <v>648</v>
      </c>
      <c r="V569" s="106">
        <f>IF(Q569="","",IF(ISNUMBER(Q569)=FALSE,"Não se aplica",IFERROR(VLOOKUP(Q569,Produtos!$A$1:$C$2319,3,FALSE),"Não Cadastrado")))</f>
        <v>3</v>
      </c>
      <c r="W569" s="106" t="str">
        <f>VLOOKUP(Tabela2[[#This Row],[SIEMA]],Siema2025,10,FALSE)</f>
        <v/>
      </c>
      <c r="X569" s="108" t="str">
        <f>IF(Tabela2[[#This Row],[Origem do acidente]] = "Plataforma", "PREENCHER","NA")</f>
        <v>NA</v>
      </c>
      <c r="Y569" s="109" t="str">
        <f>IF(W569="","", IF(W569="NC","", IF(W569="NE","", IF(W569="NA","",IFERROR(VLOOKUP(W569,Produtos!$A$1:$C$2319,2,FALSE),"Não Cadastrado")))))</f>
        <v/>
      </c>
      <c r="Z569" s="106" t="str">
        <f>VLOOKUP(Tabela2[[#This Row],[SIEMA]],Siema2025,11,FALSE)</f>
        <v xml:space="preserve"> </v>
      </c>
      <c r="AA569" s="106" t="str">
        <f>VLOOKUP(Tabela2[[#This Row],[SIEMA]],Siema2025,12,FALSE)</f>
        <v xml:space="preserve"> </v>
      </c>
      <c r="AB569" s="106" t="str">
        <f>IF(W569="","",IF(ISNUMBER(W569)=FALSE,"Não se aplica",IFERROR(VLOOKUP(W569,Produtos!$A$1:$C$2319,3,FALSE),"Não Cadastrado")))</f>
        <v/>
      </c>
      <c r="AC569" s="106"/>
      <c r="AD569" s="108" t="str">
        <f>IF(Tabela2[[#This Row],[Origem do acidente]] = "Plataforma", "PREENCHER","NA")</f>
        <v>NA</v>
      </c>
      <c r="AE569" s="109" t="str">
        <f>IF(AC569="","", IF(AC569="NC","", IF(AC569="NE","", IF(AC569="NA","",IFERROR(VLOOKUP(AC569,Produtos!$A$1:$C$2319,2,FALSE),"Não Cadastrado")))))</f>
        <v/>
      </c>
      <c r="AF569" s="106"/>
      <c r="AG569" s="106"/>
      <c r="AH569" s="106" t="str">
        <f>IF(AC569="","",IF(ISNUMBER(AC569)=FALSE,"Não se aplica",IFERROR(VLOOKUP(AC569,Produtos!$A$1:$C$2319,3,FALSE),"Não Cadastrado")))</f>
        <v/>
      </c>
      <c r="AI569" s="106"/>
      <c r="AJ569" s="106" t="s">
        <v>9569</v>
      </c>
      <c r="AK569" s="109" t="s">
        <v>7122</v>
      </c>
      <c r="AL569" s="109"/>
      <c r="AM569" s="109"/>
      <c r="AN569" s="108" t="str">
        <f>VLOOKUP(Tabela2[[#This Row],[SIEMA]],Siema2025,51,FALSE)</f>
        <v/>
      </c>
      <c r="AO569" s="108" t="str">
        <f>VLOOKUP(Tabela2[[#This Row],[SIEMA]],Siema2025,53,FALSE)</f>
        <v/>
      </c>
      <c r="AP569" s="108" t="str">
        <f>VLOOKUP(Tabela2[[#This Row],[SIEMA]],Siema2025,55,FALSE)</f>
        <v/>
      </c>
      <c r="AQ569" s="108" t="str">
        <f>VLOOKUP(Tabela2[[#This Row],[SIEMA]],Siema2025,57,FALSE)</f>
        <v>X</v>
      </c>
      <c r="AR569" s="108" t="str">
        <f>VLOOKUP(Tabela2[[#This Row],[SIEMA]],Siema2025,59,FALSE)</f>
        <v/>
      </c>
      <c r="AS569" s="108" t="str">
        <f>VLOOKUP(Tabela2[[#This Row],[SIEMA]],Siema2025,61,FALSE)</f>
        <v/>
      </c>
      <c r="AT569" s="108" t="str">
        <f>VLOOKUP(Tabela2[[#This Row],[SIEMA]],Siema2025,63,FALSE)</f>
        <v/>
      </c>
      <c r="AU569" s="108" t="str">
        <f>VLOOKUP(Tabela2[[#This Row],[SIEMA]],Siema2025,65,FALSE)</f>
        <v>X</v>
      </c>
      <c r="AV569" s="108" t="str">
        <f>VLOOKUP(Tabela2[[#This Row],[SIEMA]],Siema2025,67,FALSE)</f>
        <v/>
      </c>
      <c r="AW569" s="108" t="str">
        <f>VLOOKUP(Tabela2[[#This Row],[SIEMA]],Siema2025,69,FALSE)</f>
        <v/>
      </c>
      <c r="AX569" s="108" t="str">
        <f>VLOOKUP(Tabela2[[#This Row],[SIEMA]],Siema2025,71,FALSE)</f>
        <v/>
      </c>
      <c r="AY569" s="108" t="str">
        <f>VLOOKUP(Tabela2[[#This Row],[SIEMA]],Siema2025,73,FALSE)</f>
        <v/>
      </c>
      <c r="AZ569" s="108" t="str">
        <f>VLOOKUP(Tabela2[[#This Row],[SIEMA]],Siema2025,75,FALSE)</f>
        <v/>
      </c>
      <c r="BA569" s="108" t="str">
        <f>VLOOKUP(Tabela2[[#This Row],[SIEMA]],Siema2025,77,FALSE)</f>
        <v/>
      </c>
      <c r="BB569" s="108"/>
      <c r="BC569" s="108" t="str">
        <f>IF(Tabela2[[#This Row],[Outro(s) ]] = "X", "PREENCHER","NA")</f>
        <v>NA</v>
      </c>
      <c r="BD569" s="108" t="str">
        <f>VLOOKUP(Tabela2[[#This Row],[SIEMA]],Siema2025,82,FALSE)</f>
        <v/>
      </c>
      <c r="BE569" s="108" t="str">
        <f>VLOOKUP(Tabela2[[#This Row],[SIEMA]],Siema2025,81,FALSE)</f>
        <v/>
      </c>
      <c r="BF569" s="239" t="s">
        <v>5651</v>
      </c>
      <c r="BG569" s="110"/>
      <c r="BH569" s="239" t="s">
        <v>9570</v>
      </c>
      <c r="BI569" s="112" t="s">
        <v>2696</v>
      </c>
      <c r="BJ569" s="109" t="s">
        <v>7099</v>
      </c>
      <c r="BK569" s="106" t="s">
        <v>2696</v>
      </c>
      <c r="BL569" s="140">
        <v>45890</v>
      </c>
      <c r="BM569" s="108">
        <f ca="1">IF(Tabela2[[#This Row],[Data de atendimento do Ibama (considerar o primeiro documento/ação)]]="",_xlfn.DAYS(TODAY(),J569),_xlfn.DAYS(Tabela2[[#This Row],[Data de atendimento do Ibama (considerar o primeiro documento/ação)]],J569))</f>
        <v>7</v>
      </c>
      <c r="BN569" s="108" t="str">
        <f>IF(Tabela2[[#This Row],[Atendido pelo Ibama ("Não" ou "Sim")]]="Não","Preencher", IF(Tabela2[[#This Row],[Atendido pelo Ibama ("Não" ou "Sim")]]="Sim","NA",""))</f>
        <v>NA</v>
      </c>
      <c r="BO569" s="114" t="s">
        <v>7100</v>
      </c>
      <c r="BP569" s="108" t="str">
        <f>IF(Tabela2[[#This Row],[Forma de atendimento (primeiro documento/ação)]]= "Outros (especificar)", "PREENCHER","NA")</f>
        <v>NA</v>
      </c>
      <c r="BQ569" s="106" t="s">
        <v>123</v>
      </c>
      <c r="BR569" s="108" t="str">
        <f>IF(Tabela2[[#This Row],[Equipe do Ibama foi a campo? Houve sobrevoo do Poseidon?]] = "Sim", "PREENCHER","NA")</f>
        <v>NA</v>
      </c>
      <c r="BS569" s="108" t="str">
        <f>IF(Tabela2[[#This Row],[Se sim, foi emitida Ordem de Emergência? (informações vinculada à coluna CK)]] = "Sim", "PREENCHER","NA")</f>
        <v>NA</v>
      </c>
      <c r="BT569" s="108" t="s">
        <v>7126</v>
      </c>
      <c r="BU569" s="108" t="s">
        <v>2696</v>
      </c>
      <c r="BV569" s="108" t="s">
        <v>123</v>
      </c>
      <c r="BW569" s="108" t="s">
        <v>2696</v>
      </c>
      <c r="BX569" s="106" t="s">
        <v>7102</v>
      </c>
      <c r="BY569" s="140">
        <v>45972</v>
      </c>
      <c r="BZ569" s="106">
        <f>IF(Tabela2[[#This Row],[Data do documento de encerramento]]="NA","NA",IF(Tabela2[[#This Row],[Data do documento de encerramento]]="","Pendente de conclusão/ encerramento",_xlfn.DAYS(Tabela2[[#This Row],[Data do documento de encerramento]],J569)))</f>
        <v>89</v>
      </c>
      <c r="CA569" s="109" t="s">
        <v>9571</v>
      </c>
      <c r="CB569" s="109"/>
      <c r="CC569" s="109"/>
      <c r="CD569" s="109"/>
      <c r="CE569" s="109"/>
      <c r="CF569" s="109"/>
    </row>
    <row r="570" spans="1:84" ht="45.75">
      <c r="A570" s="182">
        <v>202581668446</v>
      </c>
      <c r="B570" s="118" t="s">
        <v>9572</v>
      </c>
      <c r="C570" s="108" t="s">
        <v>672</v>
      </c>
      <c r="D570" s="106" t="s">
        <v>637</v>
      </c>
      <c r="E570" s="106" t="s">
        <v>8759</v>
      </c>
      <c r="F570" s="106"/>
      <c r="G570" s="106" t="s">
        <v>9573</v>
      </c>
      <c r="H570" s="106" t="s">
        <v>9574</v>
      </c>
      <c r="I570" s="104" t="str">
        <f>VLOOKUP(Tabela2[[#This Row],[SIEMA]],Siema2025,19,FALSE)</f>
        <v>Santos</v>
      </c>
      <c r="J570" s="105">
        <f>VLOOKUP(Tabela2[[#This Row],[SIEMA]],Siema2025,2,FALSE)</f>
        <v>45884</v>
      </c>
      <c r="K570" s="105" t="str">
        <f>VLOOKUP(Tabela2[[#This Row],[SIEMA]],Siema2025,16,FALSE)</f>
        <v>Sexta</v>
      </c>
      <c r="L570" s="106" t="str">
        <f>IF(Tabela2[[#This Row],[Data]]="","Sem Informação",VLOOKUP(MONTH(Tabela2[[#This Row],[Data]]),'[1]Validação de dados'!$I$1:$J$13,2,0))</f>
        <v>Agosto</v>
      </c>
      <c r="M570" s="104">
        <f>YEAR(Tabela2[[#This Row],[Data]])</f>
        <v>2025</v>
      </c>
      <c r="N570" s="105" t="str">
        <f>VLOOKUP(Tabela2[[#This Row],[SIEMA]],Siema2025,17,FALSE)</f>
        <v>Vespertino</v>
      </c>
      <c r="O570" s="105" t="s">
        <v>111</v>
      </c>
      <c r="P570" s="104" t="str">
        <f>VLOOKUP(Tabela2[[#This Row],[SIEMA]],Siema2025,21,FALSE)</f>
        <v>Constatada queda do nível de óleo do Truster T2. Após investigação, por eliminação, concluiu-se que houve descarga para o mar de aproximadamente 48 litros de fluido lubrificante.</v>
      </c>
      <c r="Q570" s="104" t="s">
        <v>637</v>
      </c>
      <c r="R570" s="104" t="s">
        <v>9575</v>
      </c>
      <c r="S570" s="107" t="s">
        <v>7096</v>
      </c>
      <c r="T570" s="104">
        <v>7.8E-2</v>
      </c>
      <c r="U570" s="104" t="s">
        <v>7111</v>
      </c>
      <c r="V570" s="104" t="str">
        <f>IF(Q570="","",IF(ISNUMBER(Q570)=FALSE,"Não se aplica",IFERROR(VLOOKUP(Q570,Produtos!$A$1:$C$2319,3,FALSE),"Não Cadastrado")))</f>
        <v>Não se aplica</v>
      </c>
      <c r="W570" s="104"/>
      <c r="X570" s="113"/>
      <c r="Y570" s="109" t="str">
        <f>IF(W570="","", IF(W570="NC","", IF(W570="NE","", IF(W570="NA","",IFERROR(VLOOKUP(W570,Produtos!$A$1:$C$2319,2,FALSE),"Não Cadastrado")))))</f>
        <v/>
      </c>
      <c r="Z570" s="104"/>
      <c r="AA570" s="104"/>
      <c r="AB570" s="104" t="str">
        <f>IF(W570="","",IF(ISNUMBER(W570)=FALSE,"Não se aplica",IFERROR(VLOOKUP(W570,Produtos!$A$1:$C$2319,3,FALSE),"Não Cadastrado")))</f>
        <v/>
      </c>
      <c r="AC570" s="104"/>
      <c r="AD570" s="108"/>
      <c r="AE570" s="107" t="str">
        <f>IF(AC570="","", IF(AC570="NC","", IF(AC570="NE","", IF(AC570="NA","",IFERROR(VLOOKUP(AC570,Produtos!$A$1:$C$2319,2,FALSE),"Não Cadastrado")))))</f>
        <v/>
      </c>
      <c r="AF570" s="104"/>
      <c r="AG570" s="104"/>
      <c r="AH570" s="104" t="str">
        <f>IF(AC570="","",IF(ISNUMBER(AC570)=FALSE,"Não se aplica",IFERROR(VLOOKUP(AC570,Produtos!$A$1:$C$2319,3,FALSE),"Não Cadastrado")))</f>
        <v/>
      </c>
      <c r="AI570" s="104"/>
      <c r="AJ570" s="104" t="str">
        <f>VLOOKUP(Tabela2[[#This Row],[SIEMA]],Siema2025,26,FALSE)</f>
        <v>Perda de estanqueidade de algum elemento do tanque de óleo do thruster. Em investigação.</v>
      </c>
      <c r="AK570" s="107" t="s">
        <v>7098</v>
      </c>
      <c r="AL570" s="107"/>
      <c r="AM570" s="107"/>
      <c r="AN570" s="108" t="str">
        <f>VLOOKUP(Tabela2[[#This Row],[SIEMA]],Siema2025,51,FALSE)</f>
        <v/>
      </c>
      <c r="AO570" s="108" t="str">
        <f>VLOOKUP(Tabela2[[#This Row],[SIEMA]],Siema2025,53,FALSE)</f>
        <v/>
      </c>
      <c r="AP570" s="108" t="str">
        <f>VLOOKUP(Tabela2[[#This Row],[SIEMA]],Siema2025,55,FALSE)</f>
        <v/>
      </c>
      <c r="AQ570" s="108" t="str">
        <f>VLOOKUP(Tabela2[[#This Row],[SIEMA]],Siema2025,57,FALSE)</f>
        <v/>
      </c>
      <c r="AR570" s="108" t="str">
        <f>VLOOKUP(Tabela2[[#This Row],[SIEMA]],Siema2025,59,FALSE)</f>
        <v/>
      </c>
      <c r="AS570" s="108" t="str">
        <f>VLOOKUP(Tabela2[[#This Row],[SIEMA]],Siema2025,61,FALSE)</f>
        <v>X</v>
      </c>
      <c r="AT570" s="108" t="str">
        <f>VLOOKUP(Tabela2[[#This Row],[SIEMA]],Siema2025,63,FALSE)</f>
        <v/>
      </c>
      <c r="AU570" s="108" t="str">
        <f>VLOOKUP(Tabela2[[#This Row],[SIEMA]],Siema2025,65,FALSE)</f>
        <v/>
      </c>
      <c r="AV570" s="108" t="str">
        <f>VLOOKUP(Tabela2[[#This Row],[SIEMA]],Siema2025,67,FALSE)</f>
        <v/>
      </c>
      <c r="AW570" s="108" t="str">
        <f>VLOOKUP(Tabela2[[#This Row],[SIEMA]],Siema2025,69,FALSE)</f>
        <v/>
      </c>
      <c r="AX570" s="108" t="str">
        <f>VLOOKUP(Tabela2[[#This Row],[SIEMA]],Siema2025,71,FALSE)</f>
        <v/>
      </c>
      <c r="AY570" s="108" t="str">
        <f>VLOOKUP(Tabela2[[#This Row],[SIEMA]],Siema2025,73,FALSE)</f>
        <v/>
      </c>
      <c r="AZ570" s="108" t="str">
        <f>VLOOKUP(Tabela2[[#This Row],[SIEMA]],Siema2025,75,FALSE)</f>
        <v/>
      </c>
      <c r="BA570" s="108" t="str">
        <f>VLOOKUP(Tabela2[[#This Row],[SIEMA]],Siema2025,77,FALSE)</f>
        <v/>
      </c>
      <c r="BB570" s="108" t="str">
        <f>VLOOKUP(Tabela2[[#This Row],[SIEMA]],Siema2025,79,FALSE)</f>
        <v/>
      </c>
      <c r="BC570" s="108" t="str">
        <f>IF(Tabela2[[#This Row],[Outro(s) ]] = "X", "PREENCHER","NA")</f>
        <v>NA</v>
      </c>
      <c r="BD570" s="108" t="str">
        <f>VLOOKUP(Tabela2[[#This Row],[SIEMA]],Siema2025,82,FALSE)</f>
        <v/>
      </c>
      <c r="BE570" s="108" t="str">
        <f>VLOOKUP(Tabela2[[#This Row],[SIEMA]],Siema2025,81,FALSE)</f>
        <v/>
      </c>
      <c r="BF570" s="110" t="str">
        <f>VLOOKUP(Tabela2[[#This Row],[SIEMA]],Siema2025,28,FALSE)</f>
        <v>Petrobras</v>
      </c>
      <c r="BG570" s="110"/>
      <c r="BH570" s="111">
        <v>33000167000101</v>
      </c>
      <c r="BI570" s="112" t="str">
        <f>VLOOKUP(Tabela2[[#This Row],[SIEMA]],Siema2025,107,FALSE)</f>
        <v>Não</v>
      </c>
      <c r="BJ570" s="107" t="s">
        <v>7099</v>
      </c>
      <c r="BK570" s="104" t="s">
        <v>2696</v>
      </c>
      <c r="BL570" s="140">
        <v>45888</v>
      </c>
      <c r="BM570" s="108">
        <f ca="1">IF(Tabela2[[#This Row],[Data de atendimento do Ibama (considerar o primeiro documento/ação)]]="",_xlfn.DAYS(TODAY(),J570),_xlfn.DAYS(Tabela2[[#This Row],[Data de atendimento do Ibama (considerar o primeiro documento/ação)]],J570))</f>
        <v>4</v>
      </c>
      <c r="BN570" s="108" t="str">
        <f>IF(Tabela2[[#This Row],[Atendido pelo Ibama ("Não" ou "Sim")]]="Não","Preencher", IF(Tabela2[[#This Row],[Atendido pelo Ibama ("Não" ou "Sim")]]="Sim","NA",""))</f>
        <v>NA</v>
      </c>
      <c r="BO570" s="114" t="s">
        <v>7100</v>
      </c>
      <c r="BP570" s="108" t="str">
        <f>IF(Tabela2[[#This Row],[Forma de atendimento (primeiro documento/ação)]]= "Outros (especificar)", "PREENCHER","NA")</f>
        <v>NA</v>
      </c>
      <c r="BQ570" s="106" t="s">
        <v>123</v>
      </c>
      <c r="BR570" s="108" t="str">
        <f>IF(Tabela2[[#This Row],[Equipe do Ibama foi a campo? Houve sobrevoo do Poseidon?]] = "Sim", "PREENCHER","NA")</f>
        <v>NA</v>
      </c>
      <c r="BS570" s="108" t="str">
        <f>IF(Tabela2[[#This Row],[Se sim, foi emitida Ordem de Emergência? (informações vinculada à coluna CK)]] = "Sim", "PREENCHER","NA")</f>
        <v>NA</v>
      </c>
      <c r="BT570" s="108" t="s">
        <v>7101</v>
      </c>
      <c r="BU570" s="108" t="s">
        <v>2696</v>
      </c>
      <c r="BV570" s="108" t="s">
        <v>123</v>
      </c>
      <c r="BW570" s="108" t="s">
        <v>2696</v>
      </c>
      <c r="BX570" s="106" t="s">
        <v>7102</v>
      </c>
      <c r="BY570" s="140">
        <v>46111</v>
      </c>
      <c r="BZ570" s="104">
        <f>IF(Tabela2[[#This Row],[Data do documento de encerramento]]="NA","NA",IF(Tabela2[[#This Row],[Data do documento de encerramento]]="","Pendente de conclusão/ encerramento",_xlfn.DAYS(Tabela2[[#This Row],[Data do documento de encerramento]],J570)))</f>
        <v>227</v>
      </c>
      <c r="CA570" s="107"/>
      <c r="CB570" s="107" t="s">
        <v>7158</v>
      </c>
      <c r="CC570" s="115" t="s">
        <v>7969</v>
      </c>
      <c r="CD570" s="107" t="s">
        <v>123</v>
      </c>
      <c r="CE570" s="107" t="s">
        <v>123</v>
      </c>
      <c r="CF570" s="107" t="s">
        <v>7105</v>
      </c>
    </row>
    <row r="571" spans="1:84" ht="76.5">
      <c r="A571" s="169">
        <v>202581850408</v>
      </c>
      <c r="B571" s="170" t="s">
        <v>9576</v>
      </c>
      <c r="C571" s="108" t="str">
        <f>VLOOKUP(Tabela2[[#This Row],[SIEMA]],Siema2025,4,FALSE)</f>
        <v xml:space="preserve"> SP</v>
      </c>
      <c r="D571" s="106" t="str">
        <f>VLOOKUP(Tabela2[[#This Row],[SIEMA]],Siema2025,3,FALSE)</f>
        <v xml:space="preserve">Barra do Turvo </v>
      </c>
      <c r="E571" s="106" t="s">
        <v>7184</v>
      </c>
      <c r="F571" s="106" t="s">
        <v>9577</v>
      </c>
      <c r="G571" s="106" t="s">
        <v>9578</v>
      </c>
      <c r="H571" s="106" t="s">
        <v>9579</v>
      </c>
      <c r="I571" s="104" t="s">
        <v>7120</v>
      </c>
      <c r="J571" s="105">
        <f>VLOOKUP(Tabela2[[#This Row],[SIEMA]],Siema2025,2,FALSE)</f>
        <v>45884</v>
      </c>
      <c r="K571" s="105" t="str">
        <f>VLOOKUP(Tabela2[[#This Row],[SIEMA]],Siema2025,16,FALSE)</f>
        <v>Sexta</v>
      </c>
      <c r="L571" s="106" t="str">
        <f>IF(Tabela2[[#This Row],[Data]]="","Sem Informação",VLOOKUP(MONTH(Tabela2[[#This Row],[Data]]),'[1]Validação de dados'!$I$1:$J$13,2,0))</f>
        <v>Agosto</v>
      </c>
      <c r="M571" s="104">
        <f>YEAR(Tabela2[[#This Row],[Data]])</f>
        <v>2025</v>
      </c>
      <c r="N571" s="105" t="str">
        <f>VLOOKUP(Tabela2[[#This Row],[SIEMA]],Siema2025,17,FALSE)</f>
        <v>Matutino</v>
      </c>
      <c r="O571" s="105" t="str">
        <f>VLOOKUP(Tabela2[[#This Row],[SIEMA]],Siema2025,5,FALSE)</f>
        <v>Rodovia</v>
      </c>
      <c r="P571" s="104" t="str">
        <f>VLOOKUP(Tabela2[[#This Row],[SIEMA]],Siema2025,21,FALSE)</f>
        <v>acidente com veículo que transportava produtos perigosos, Tinta e solventes. PRF, concessionária, bombeiros e cetesb cientes</v>
      </c>
      <c r="Q571" s="104" t="s">
        <v>7409</v>
      </c>
      <c r="R571" s="104" t="s">
        <v>9580</v>
      </c>
      <c r="S571" s="107" t="str">
        <f>IF(Q571="","", IF(Q571="NC","", IF(Q571="NE","", IF(Q571="NA","",IFERROR(VLOOKUP(Q571,[1]Produtos!$A$1:$C$2319,2,FALSE),"Não Cadastrado")))))</f>
        <v/>
      </c>
      <c r="T571" s="104" t="s">
        <v>9280</v>
      </c>
      <c r="U571" s="104" t="s">
        <v>7062</v>
      </c>
      <c r="V571" s="104" t="s">
        <v>7676</v>
      </c>
      <c r="W571" s="104" t="str">
        <f>VLOOKUP(Tabela2[[#This Row],[SIEMA]],Siema2025,10,FALSE)</f>
        <v/>
      </c>
      <c r="X571" s="113" t="str">
        <f>IF(Tabela2[[#This Row],[Origem do acidente]] = "Plataforma", "PREENCHER","NA")</f>
        <v>NA</v>
      </c>
      <c r="Y571" s="109" t="str">
        <f>IF(W571="","", IF(W571="NC","", IF(W571="NE","", IF(W571="NA","",IFERROR(VLOOKUP(W571,Produtos!$A$1:$C$2319,2,FALSE),"Não Cadastrado")))))</f>
        <v/>
      </c>
      <c r="Z571" s="104" t="str">
        <f>VLOOKUP(Tabela2[[#This Row],[SIEMA]],Siema2025,11,FALSE)</f>
        <v xml:space="preserve"> </v>
      </c>
      <c r="AA571" s="104" t="str">
        <f>VLOOKUP(Tabela2[[#This Row],[SIEMA]],Siema2025,12,FALSE)</f>
        <v xml:space="preserve"> </v>
      </c>
      <c r="AB571" s="104" t="str">
        <f>IF(W571="","",IF(ISNUMBER(W571)=FALSE,"Não se aplica",IFERROR(VLOOKUP(W571,Produtos!$A$1:$C$2319,3,FALSE),"Não Cadastrado")))</f>
        <v/>
      </c>
      <c r="AC571" s="104"/>
      <c r="AD571" s="108" t="str">
        <f>IF(Tabela2[[#This Row],[Origem do acidente]] = "Plataforma", "PREENCHER","NA")</f>
        <v>NA</v>
      </c>
      <c r="AE571" s="107" t="str">
        <f>IF(AC571="","", IF(AC571="NC","", IF(AC571="NE","", IF(AC571="NA","",IFERROR(VLOOKUP(AC571,Produtos!$A$1:$C$2319,2,FALSE),"Não Cadastrado")))))</f>
        <v/>
      </c>
      <c r="AF571" s="104"/>
      <c r="AG571" s="104"/>
      <c r="AH571" s="104" t="str">
        <f>IF(AC571="","",IF(ISNUMBER(AC571)=FALSE,"Não se aplica",IFERROR(VLOOKUP(AC571,Produtos!$A$1:$C$2319,3,FALSE),"Não Cadastrado")))</f>
        <v/>
      </c>
      <c r="AI571" s="104"/>
      <c r="AJ571" s="104" t="s">
        <v>9581</v>
      </c>
      <c r="AK571" s="107" t="s">
        <v>7381</v>
      </c>
      <c r="AL571" s="107"/>
      <c r="AM571" s="107"/>
      <c r="AN571" s="108" t="str">
        <f>VLOOKUP(Tabela2[[#This Row],[SIEMA]],Siema2025,51,FALSE)</f>
        <v>X</v>
      </c>
      <c r="AO571" s="108" t="str">
        <f>VLOOKUP(Tabela2[[#This Row],[SIEMA]],Siema2025,53,FALSE)</f>
        <v/>
      </c>
      <c r="AP571" s="108" t="str">
        <f>VLOOKUP(Tabela2[[#This Row],[SIEMA]],Siema2025,55,FALSE)</f>
        <v/>
      </c>
      <c r="AQ571" s="108" t="str">
        <f>VLOOKUP(Tabela2[[#This Row],[SIEMA]],Siema2025,57,FALSE)</f>
        <v>X</v>
      </c>
      <c r="AR571" s="108" t="str">
        <f>VLOOKUP(Tabela2[[#This Row],[SIEMA]],Siema2025,59,FALSE)</f>
        <v/>
      </c>
      <c r="AS571" s="108" t="str">
        <f>VLOOKUP(Tabela2[[#This Row],[SIEMA]],Siema2025,61,FALSE)</f>
        <v/>
      </c>
      <c r="AT571" s="108" t="str">
        <f>VLOOKUP(Tabela2[[#This Row],[SIEMA]],Siema2025,63,FALSE)</f>
        <v/>
      </c>
      <c r="AU571" s="108" t="s">
        <v>7181</v>
      </c>
      <c r="AV571" s="108" t="str">
        <f>VLOOKUP(Tabela2[[#This Row],[SIEMA]],Siema2025,67,FALSE)</f>
        <v/>
      </c>
      <c r="AW571" s="108" t="str">
        <f>VLOOKUP(Tabela2[[#This Row],[SIEMA]],Siema2025,69,FALSE)</f>
        <v/>
      </c>
      <c r="AX571" s="108" t="str">
        <f>VLOOKUP(Tabela2[[#This Row],[SIEMA]],Siema2025,71,FALSE)</f>
        <v>X</v>
      </c>
      <c r="AY571" s="108" t="str">
        <f>VLOOKUP(Tabela2[[#This Row],[SIEMA]],Siema2025,73,FALSE)</f>
        <v/>
      </c>
      <c r="AZ571" s="108" t="str">
        <f>VLOOKUP(Tabela2[[#This Row],[SIEMA]],Siema2025,75,FALSE)</f>
        <v/>
      </c>
      <c r="BA571" s="108" t="str">
        <f>VLOOKUP(Tabela2[[#This Row],[SIEMA]],Siema2025,77,FALSE)</f>
        <v/>
      </c>
      <c r="BB571" s="108" t="str">
        <f>VLOOKUP(Tabela2[[#This Row],[SIEMA]],Siema2025,79,FALSE)</f>
        <v/>
      </c>
      <c r="BC571" s="108" t="str">
        <f>IF(Tabela2[[#This Row],[Outro(s) ]] = "X", "PREENCHER","NA")</f>
        <v>NA</v>
      </c>
      <c r="BD571" s="108" t="str">
        <f>VLOOKUP(Tabela2[[#This Row],[SIEMA]],Siema2025,82,FALSE)</f>
        <v/>
      </c>
      <c r="BE571" s="108" t="str">
        <f>VLOOKUP(Tabela2[[#This Row],[SIEMA]],Siema2025,81,FALSE)</f>
        <v/>
      </c>
      <c r="BF571" s="110" t="str">
        <f>VLOOKUP(Tabela2[[#This Row],[SIEMA]],Siema2025,28,FALSE)</f>
        <v>renner sayerlack sa</v>
      </c>
      <c r="BG571" s="110"/>
      <c r="BH571" s="111" t="str">
        <f>VLOOKUP(Tabela2[[#This Row],[SIEMA]],Siema2025,29,FALSE)</f>
        <v>61142865000691</v>
      </c>
      <c r="BI571" s="112" t="s">
        <v>2696</v>
      </c>
      <c r="BJ571" s="107" t="s">
        <v>7099</v>
      </c>
      <c r="BK571" s="104" t="s">
        <v>2696</v>
      </c>
      <c r="BL571" s="140">
        <v>45888</v>
      </c>
      <c r="BM571" s="108">
        <f ca="1">IF(Tabela2[[#This Row],[Data de atendimento do Ibama (considerar o primeiro documento/ação)]]="",_xlfn.DAYS(TODAY(),J571),_xlfn.DAYS(Tabela2[[#This Row],[Data de atendimento do Ibama (considerar o primeiro documento/ação)]],J571))</f>
        <v>4</v>
      </c>
      <c r="BN571" s="108" t="str">
        <f>IF(Tabela2[[#This Row],[Atendido pelo Ibama ("Não" ou "Sim")]]="Não","Preencher", IF(Tabela2[[#This Row],[Atendido pelo Ibama ("Não" ou "Sim")]]="Sim","NA",""))</f>
        <v>NA</v>
      </c>
      <c r="BO571" s="114" t="s">
        <v>7100</v>
      </c>
      <c r="BP571" s="108" t="str">
        <f>IF(Tabela2[[#This Row],[Forma de atendimento (primeiro documento/ação)]]= "Outros (especificar)", "PREENCHER","NA")</f>
        <v>NA</v>
      </c>
      <c r="BQ571" s="106" t="s">
        <v>123</v>
      </c>
      <c r="BR571" s="108" t="str">
        <f>IF(Tabela2[[#This Row],[Equipe do Ibama foi a campo? Houve sobrevoo do Poseidon?]] = "Sim", "PREENCHER","NA")</f>
        <v>NA</v>
      </c>
      <c r="BS571" s="108" t="str">
        <f>IF(Tabela2[[#This Row],[Se sim, foi emitida Ordem de Emergência? (informações vinculada à coluna CK)]] = "Sim", "PREENCHER","NA")</f>
        <v>NA</v>
      </c>
      <c r="BT571" s="108" t="s">
        <v>7114</v>
      </c>
      <c r="BU571" s="108" t="str">
        <f>IF(Tabela2[[#This Row],[Houve envio de Informações Pós-acidente (preencher "não se aplica" quando de competência estadual/municipal)]] = "Sim", "PREENCHER","NA")</f>
        <v>NA</v>
      </c>
      <c r="BV571" s="108" t="s">
        <v>2696</v>
      </c>
      <c r="BW571" s="108" t="s">
        <v>123</v>
      </c>
      <c r="BX571" s="106" t="s">
        <v>7127</v>
      </c>
      <c r="BY571" s="140"/>
      <c r="BZ571" s="104" t="str">
        <f>IF(Tabela2[[#This Row],[Data do documento de encerramento]]="NA","NA",IF(Tabela2[[#This Row],[Data do documento de encerramento]]="","Pendente de conclusão/ encerramento",_xlfn.DAYS(Tabela2[[#This Row],[Data do documento de encerramento]],J571)))</f>
        <v>Pendente de conclusão/ encerramento</v>
      </c>
      <c r="CA571" s="107" t="s">
        <v>9582</v>
      </c>
      <c r="CB571" s="107"/>
      <c r="CC571" s="115"/>
      <c r="CD571" s="107"/>
      <c r="CE571" s="107"/>
      <c r="CF571" s="107"/>
    </row>
    <row r="572" spans="1:84" ht="30.75">
      <c r="A572" s="169">
        <v>202581636054</v>
      </c>
      <c r="B572" s="170" t="s">
        <v>9583</v>
      </c>
      <c r="C572" s="108" t="str">
        <f>VLOOKUP(Tabela2[[#This Row],[SIEMA]],Siema2025,4,FALSE)</f>
        <v xml:space="preserve"> MS</v>
      </c>
      <c r="D572" s="106" t="str">
        <f>VLOOKUP(Tabela2[[#This Row],[SIEMA]],Siema2025,3,FALSE)</f>
        <v xml:space="preserve">Inocência </v>
      </c>
      <c r="E572" s="106" t="str">
        <f>VLOOKUP(Tabela2[[#This Row],[SIEMA]],Siema2025,20,FALSE)</f>
        <v>KM 61+100</v>
      </c>
      <c r="F572" s="106"/>
      <c r="G572" s="106" t="s">
        <v>9584</v>
      </c>
      <c r="H572" s="106" t="s">
        <v>9585</v>
      </c>
      <c r="I572" s="104" t="s">
        <v>7120</v>
      </c>
      <c r="J572" s="105">
        <f>VLOOKUP(Tabela2[[#This Row],[SIEMA]],Siema2025,2,FALSE)</f>
        <v>45885</v>
      </c>
      <c r="K572" s="105" t="str">
        <f>VLOOKUP(Tabela2[[#This Row],[SIEMA]],Siema2025,16,FALSE)</f>
        <v>Sábado</v>
      </c>
      <c r="L572" s="106" t="str">
        <f>IF(Tabela2[[#This Row],[Data]]="","Sem Informação",VLOOKUP(MONTH(Tabela2[[#This Row],[Data]]),'[1]Validação de dados'!$I$1:$J$13,2,0))</f>
        <v>Agosto</v>
      </c>
      <c r="M572" s="104">
        <f>YEAR(Tabela2[[#This Row],[Data]])</f>
        <v>2025</v>
      </c>
      <c r="N572" s="105" t="str">
        <f>VLOOKUP(Tabela2[[#This Row],[SIEMA]],Siema2025,17,FALSE)</f>
        <v>Madrugada</v>
      </c>
      <c r="O572" s="105" t="str">
        <f>VLOOKUP(Tabela2[[#This Row],[SIEMA]],Siema2025,5,FALSE)</f>
        <v>Ferrovia</v>
      </c>
      <c r="P572" s="104" t="str">
        <f>VLOOKUP(Tabela2[[#This Row],[SIEMA]],Siema2025,21,FALSE)</f>
        <v>Tombamento de vagão.</v>
      </c>
      <c r="Q572" s="104">
        <v>1202</v>
      </c>
      <c r="R572" s="104" t="s">
        <v>7127</v>
      </c>
      <c r="S572" s="107" t="s">
        <v>3060</v>
      </c>
      <c r="T572" s="104" t="str">
        <f>VLOOKUP(Tabela2[[#This Row],[SIEMA]],Siema2025,11,FALSE)</f>
        <v xml:space="preserve"> </v>
      </c>
      <c r="U572" s="104" t="str">
        <f>VLOOKUP(Tabela2[[#This Row],[SIEMA]],Siema2025,12,FALSE)</f>
        <v xml:space="preserve"> </v>
      </c>
      <c r="V572" s="104">
        <v>3</v>
      </c>
      <c r="W572" s="104" t="s">
        <v>7127</v>
      </c>
      <c r="X572" s="113" t="s">
        <v>7127</v>
      </c>
      <c r="Y572" s="109" t="s">
        <v>365</v>
      </c>
      <c r="Z572" s="104" t="str">
        <f>VLOOKUP(Tabela2[[#This Row],[SIEMA]],Siema2025,11,FALSE)</f>
        <v xml:space="preserve"> </v>
      </c>
      <c r="AA572" s="104" t="str">
        <f>VLOOKUP(Tabela2[[#This Row],[SIEMA]],Siema2025,12,FALSE)</f>
        <v xml:space="preserve"> </v>
      </c>
      <c r="AB572" s="104" t="s">
        <v>7127</v>
      </c>
      <c r="AC572" s="104"/>
      <c r="AD572" s="108"/>
      <c r="AE572" s="107" t="str">
        <f>IF(AC572="","", IF(AC572="NC","", IF(AC572="NE","", IF(AC572="NA","",IFERROR(VLOOKUP(AC572,Produtos!$A$1:$C$2319,2,FALSE),"Não Cadastrado")))))</f>
        <v/>
      </c>
      <c r="AF572" s="104"/>
      <c r="AG572" s="104"/>
      <c r="AH572" s="104" t="str">
        <f>IF(AC572="","",IF(ISNUMBER(AC572)=FALSE,"Não se aplica",IFERROR(VLOOKUP(AC572,Produtos!$A$1:$C$2319,3,FALSE),"Não Cadastrado")))</f>
        <v/>
      </c>
      <c r="AI572" s="104"/>
      <c r="AJ572" s="104" t="str">
        <f>VLOOKUP(Tabela2[[#This Row],[SIEMA]],Siema2025,26,FALSE)</f>
        <v>As causas do acidente estão sendo investigadas pelas áreas responsáveis Rumo.</v>
      </c>
      <c r="AK572" s="107" t="s">
        <v>7245</v>
      </c>
      <c r="AL572" s="107"/>
      <c r="AM572" s="107"/>
      <c r="AN572" s="108" t="str">
        <f>VLOOKUP(Tabela2[[#This Row],[SIEMA]],Siema2025,51,FALSE)</f>
        <v/>
      </c>
      <c r="AO572" s="108" t="str">
        <f>VLOOKUP(Tabela2[[#This Row],[SIEMA]],Siema2025,53,FALSE)</f>
        <v/>
      </c>
      <c r="AP572" s="108" t="str">
        <f>VLOOKUP(Tabela2[[#This Row],[SIEMA]],Siema2025,55,FALSE)</f>
        <v/>
      </c>
      <c r="AQ572" s="108" t="str">
        <f>VLOOKUP(Tabela2[[#This Row],[SIEMA]],Siema2025,57,FALSE)</f>
        <v/>
      </c>
      <c r="AR572" s="108" t="str">
        <f>VLOOKUP(Tabela2[[#This Row],[SIEMA]],Siema2025,59,FALSE)</f>
        <v/>
      </c>
      <c r="AS572" s="108" t="str">
        <f>VLOOKUP(Tabela2[[#This Row],[SIEMA]],Siema2025,61,FALSE)</f>
        <v/>
      </c>
      <c r="AT572" s="108" t="str">
        <f>VLOOKUP(Tabela2[[#This Row],[SIEMA]],Siema2025,63,FALSE)</f>
        <v/>
      </c>
      <c r="AU572" s="108" t="s">
        <v>7132</v>
      </c>
      <c r="AV572" s="108" t="str">
        <f>VLOOKUP(Tabela2[[#This Row],[SIEMA]],Siema2025,67,FALSE)</f>
        <v/>
      </c>
      <c r="AW572" s="108" t="str">
        <f>VLOOKUP(Tabela2[[#This Row],[SIEMA]],Siema2025,69,FALSE)</f>
        <v/>
      </c>
      <c r="AX572" s="108" t="str">
        <f>VLOOKUP(Tabela2[[#This Row],[SIEMA]],Siema2025,71,FALSE)</f>
        <v/>
      </c>
      <c r="AY572" s="108" t="str">
        <f>VLOOKUP(Tabela2[[#This Row],[SIEMA]],Siema2025,73,FALSE)</f>
        <v/>
      </c>
      <c r="AZ572" s="108" t="str">
        <f>VLOOKUP(Tabela2[[#This Row],[SIEMA]],Siema2025,75,FALSE)</f>
        <v/>
      </c>
      <c r="BA572" s="108" t="str">
        <f>VLOOKUP(Tabela2[[#This Row],[SIEMA]],Siema2025,77,FALSE)</f>
        <v/>
      </c>
      <c r="BB572" s="108"/>
      <c r="BC572" s="108" t="str">
        <f>IF(Tabela2[[#This Row],[Outro(s) ]] = "X", "PREENCHER","NA")</f>
        <v>NA</v>
      </c>
      <c r="BD572" s="108" t="str">
        <f>VLOOKUP(Tabela2[[#This Row],[SIEMA]],Siema2025,82,FALSE)</f>
        <v/>
      </c>
      <c r="BE572" s="108" t="str">
        <f>VLOOKUP(Tabela2[[#This Row],[SIEMA]],Siema2025,81,FALSE)</f>
        <v/>
      </c>
      <c r="BF572" s="110" t="s">
        <v>3066</v>
      </c>
      <c r="BG572" s="110" t="s">
        <v>8656</v>
      </c>
      <c r="BH572" s="111" t="str">
        <f>VLOOKUP(Tabela2[[#This Row],[SIEMA]],Siema2025,29,FALSE)</f>
        <v>24962466000136</v>
      </c>
      <c r="BI572" s="112" t="str">
        <f>VLOOKUP(Tabela2[[#This Row],[SIEMA]],Siema2025,107,FALSE)</f>
        <v>Não</v>
      </c>
      <c r="BJ572" s="107" t="s">
        <v>7099</v>
      </c>
      <c r="BK572" s="104" t="s">
        <v>2696</v>
      </c>
      <c r="BL572" s="140">
        <v>45887</v>
      </c>
      <c r="BM572" s="108">
        <f ca="1">IF(Tabela2[[#This Row],[Data de atendimento do Ibama (considerar o primeiro documento/ação)]]="",_xlfn.DAYS(TODAY(),J572),_xlfn.DAYS(Tabela2[[#This Row],[Data de atendimento do Ibama (considerar o primeiro documento/ação)]],J572))</f>
        <v>2</v>
      </c>
      <c r="BN572" s="108" t="str">
        <f>IF(Tabela2[[#This Row],[Atendido pelo Ibama ("Não" ou "Sim")]]="Não","Preencher", IF(Tabela2[[#This Row],[Atendido pelo Ibama ("Não" ou "Sim")]]="Sim","NA",""))</f>
        <v>NA</v>
      </c>
      <c r="BO572" s="114" t="s">
        <v>7124</v>
      </c>
      <c r="BP572" s="108" t="s">
        <v>9464</v>
      </c>
      <c r="BQ572" s="106" t="s">
        <v>2696</v>
      </c>
      <c r="BR572" s="108" t="s">
        <v>2696</v>
      </c>
      <c r="BS572" s="108" t="s">
        <v>123</v>
      </c>
      <c r="BT572" s="108" t="s">
        <v>7101</v>
      </c>
      <c r="BU572" s="108" t="s">
        <v>123</v>
      </c>
      <c r="BV572" s="108" t="s">
        <v>123</v>
      </c>
      <c r="BW572" s="108" t="s">
        <v>123</v>
      </c>
      <c r="BX572" s="106"/>
      <c r="BY572" s="106"/>
      <c r="BZ572" s="104" t="str">
        <f>IF(Tabela2[[#This Row],[Data do documento de encerramento]]="NA","NA",IF(Tabela2[[#This Row],[Data do documento de encerramento]]="","Pendente de conclusão/ encerramento",_xlfn.DAYS(Tabela2[[#This Row],[Data do documento de encerramento]],J572)))</f>
        <v>Pendente de conclusão/ encerramento</v>
      </c>
      <c r="CA572" s="107" t="s">
        <v>9586</v>
      </c>
      <c r="CB572" s="107"/>
      <c r="CC572" s="115"/>
      <c r="CD572" s="107"/>
      <c r="CE572" s="107"/>
      <c r="CF572" s="107"/>
    </row>
    <row r="573" spans="1:84" ht="30.75">
      <c r="A573" s="169">
        <v>202581654044</v>
      </c>
      <c r="B573" s="170" t="s">
        <v>9587</v>
      </c>
      <c r="C573" s="108" t="str">
        <f>VLOOKUP(Tabela2[[#This Row],[SIEMA]],Siema2025,4,FALSE)</f>
        <v xml:space="preserve"> AL</v>
      </c>
      <c r="D573" s="106" t="str">
        <f>VLOOKUP(Tabela2[[#This Row],[SIEMA]],Siema2025,3,FALSE)</f>
        <v xml:space="preserve">Maceió </v>
      </c>
      <c r="E573" s="106" t="str">
        <f>VLOOKUP(Tabela2[[#This Row],[SIEMA]],Siema2025,20,FALSE)</f>
        <v>Avenida Guiomar de Omena, Bairro Petrópolis</v>
      </c>
      <c r="F573" s="106"/>
      <c r="G573" s="106" t="s">
        <v>9588</v>
      </c>
      <c r="H573" s="106" t="s">
        <v>9589</v>
      </c>
      <c r="I573" s="104" t="str">
        <f>VLOOKUP(Tabela2[[#This Row],[SIEMA]],Siema2025,19,FALSE)</f>
        <v/>
      </c>
      <c r="J573" s="105">
        <f>VLOOKUP(Tabela2[[#This Row],[SIEMA]],Siema2025,2,FALSE)</f>
        <v>45885</v>
      </c>
      <c r="K573" s="105" t="str">
        <f>VLOOKUP(Tabela2[[#This Row],[SIEMA]],Siema2025,16,FALSE)</f>
        <v>Sábado</v>
      </c>
      <c r="L573" s="106" t="str">
        <f>IF(Tabela2[[#This Row],[Data]]="","Sem Informação",VLOOKUP(MONTH(Tabela2[[#This Row],[Data]]),'[1]Validação de dados'!$I$1:$J$13,2,0))</f>
        <v>Agosto</v>
      </c>
      <c r="M573" s="104">
        <f>YEAR(Tabela2[[#This Row],[Data]])</f>
        <v>2025</v>
      </c>
      <c r="N573" s="105" t="str">
        <f>VLOOKUP(Tabela2[[#This Row],[SIEMA]],Siema2025,17,FALSE)</f>
        <v>Madrugada</v>
      </c>
      <c r="O573" s="105" t="s">
        <v>145</v>
      </c>
      <c r="P573" s="104" t="str">
        <f>VLOOKUP(Tabela2[[#This Row],[SIEMA]],Siema2025,21,FALSE)</f>
        <v>poço terrestre</v>
      </c>
      <c r="Q573" s="104">
        <v>1267</v>
      </c>
      <c r="R573" s="104" t="str">
        <f>VLOOKUP(Tabela2[[#This Row],[SIEMA]],Siema2025,10,FALSE)</f>
        <v/>
      </c>
      <c r="S573" s="107" t="str">
        <f>IF(Q573="","", IF(Q573="NC","", IF(Q573="NE","", IF(Q573="NA","",IFERROR(VLOOKUP(Q573,[1]Produtos!$A$1:$C$2319,2,FALSE),"Não Cadastrado")))))</f>
        <v>PETRÓLEO CRU</v>
      </c>
      <c r="T573" s="104" t="s">
        <v>2908</v>
      </c>
      <c r="U573" s="104" t="str">
        <f>VLOOKUP(Tabela2[[#This Row],[SIEMA]],Siema2025,12,FALSE)</f>
        <v xml:space="preserve"> </v>
      </c>
      <c r="V573" s="104">
        <f>IF(Q573="","",IF(ISNUMBER(Q573)=FALSE,"Não se aplica",IFERROR(VLOOKUP(Q573,Produtos!$A$1:$C$2319,3,FALSE),"Não Cadastrado")))</f>
        <v>3</v>
      </c>
      <c r="W573" s="104" t="str">
        <f>VLOOKUP(Tabela2[[#This Row],[SIEMA]],Siema2025,10,FALSE)</f>
        <v/>
      </c>
      <c r="X573" s="113" t="str">
        <f>IF(Tabela2[[#This Row],[Origem do acidente]] = "Plataforma", "PREENCHER","NA")</f>
        <v>NA</v>
      </c>
      <c r="Y573" s="109" t="str">
        <f>IF(W573="","", IF(W573="NC","", IF(W573="NE","", IF(W573="NA","",IFERROR(VLOOKUP(W573,Produtos!$A$1:$C$2319,2,FALSE),"Não Cadastrado")))))</f>
        <v/>
      </c>
      <c r="Z573" s="104" t="str">
        <f>VLOOKUP(Tabela2[[#This Row],[SIEMA]],Siema2025,11,FALSE)</f>
        <v xml:space="preserve"> </v>
      </c>
      <c r="AA573" s="104" t="str">
        <f>VLOOKUP(Tabela2[[#This Row],[SIEMA]],Siema2025,12,FALSE)</f>
        <v xml:space="preserve"> </v>
      </c>
      <c r="AB573" s="104" t="str">
        <f>IF(W573="","",IF(ISNUMBER(W573)=FALSE,"Não se aplica",IFERROR(VLOOKUP(W573,Produtos!$A$1:$C$2319,3,FALSE),"Não Cadastrado")))</f>
        <v/>
      </c>
      <c r="AC573" s="104"/>
      <c r="AD573" s="108" t="str">
        <f>IF(Tabela2[[#This Row],[Origem do acidente]] = "Plataforma", "PREENCHER","NA")</f>
        <v>NA</v>
      </c>
      <c r="AE573" s="107" t="str">
        <f>IF(AC573="","", IF(AC573="NC","", IF(AC573="NE","", IF(AC573="NA","",IFERROR(VLOOKUP(AC573,Produtos!$A$1:$C$2319,2,FALSE),"Não Cadastrado")))))</f>
        <v/>
      </c>
      <c r="AF573" s="104"/>
      <c r="AG573" s="104"/>
      <c r="AH573" s="104" t="str">
        <f>IF(AC573="","",IF(ISNUMBER(AC573)=FALSE,"Não se aplica",IFERROR(VLOOKUP(AC573,Produtos!$A$1:$C$2319,3,FALSE),"Não Cadastrado")))</f>
        <v/>
      </c>
      <c r="AI573" s="104"/>
      <c r="AJ573" s="104" t="str">
        <f>VLOOKUP(Tabela2[[#This Row],[SIEMA]],Siema2025,26,FALSE)</f>
        <v>fissura na linha</v>
      </c>
      <c r="AK573" s="107"/>
      <c r="AL573" s="107"/>
      <c r="AM573" s="107"/>
      <c r="AN573" s="108" t="str">
        <f>VLOOKUP(Tabela2[[#This Row],[SIEMA]],Siema2025,51,FALSE)</f>
        <v/>
      </c>
      <c r="AO573" s="108" t="str">
        <f>VLOOKUP(Tabela2[[#This Row],[SIEMA]],Siema2025,53,FALSE)</f>
        <v/>
      </c>
      <c r="AP573" s="108" t="str">
        <f>VLOOKUP(Tabela2[[#This Row],[SIEMA]],Siema2025,55,FALSE)</f>
        <v/>
      </c>
      <c r="AQ573" s="108" t="str">
        <f>VLOOKUP(Tabela2[[#This Row],[SIEMA]],Siema2025,57,FALSE)</f>
        <v/>
      </c>
      <c r="AR573" s="108" t="str">
        <f>VLOOKUP(Tabela2[[#This Row],[SIEMA]],Siema2025,59,FALSE)</f>
        <v/>
      </c>
      <c r="AS573" s="108" t="str">
        <f>VLOOKUP(Tabela2[[#This Row],[SIEMA]],Siema2025,61,FALSE)</f>
        <v/>
      </c>
      <c r="AT573" s="108" t="str">
        <f>VLOOKUP(Tabela2[[#This Row],[SIEMA]],Siema2025,63,FALSE)</f>
        <v/>
      </c>
      <c r="AU573" s="108" t="str">
        <f>VLOOKUP(Tabela2[[#This Row],[SIEMA]],Siema2025,65,FALSE)</f>
        <v/>
      </c>
      <c r="AV573" s="108" t="str">
        <f>VLOOKUP(Tabela2[[#This Row],[SIEMA]],Siema2025,67,FALSE)</f>
        <v/>
      </c>
      <c r="AW573" s="108" t="str">
        <f>VLOOKUP(Tabela2[[#This Row],[SIEMA]],Siema2025,69,FALSE)</f>
        <v/>
      </c>
      <c r="AX573" s="108" t="str">
        <f>VLOOKUP(Tabela2[[#This Row],[SIEMA]],Siema2025,71,FALSE)</f>
        <v/>
      </c>
      <c r="AY573" s="108" t="str">
        <f>VLOOKUP(Tabela2[[#This Row],[SIEMA]],Siema2025,73,FALSE)</f>
        <v/>
      </c>
      <c r="AZ573" s="108" t="str">
        <f>VLOOKUP(Tabela2[[#This Row],[SIEMA]],Siema2025,75,FALSE)</f>
        <v/>
      </c>
      <c r="BA573" s="108" t="str">
        <f>VLOOKUP(Tabela2[[#This Row],[SIEMA]],Siema2025,77,FALSE)</f>
        <v/>
      </c>
      <c r="BB573" s="108" t="str">
        <f>VLOOKUP(Tabela2[[#This Row],[SIEMA]],Siema2025,79,FALSE)</f>
        <v/>
      </c>
      <c r="BC573" s="108" t="str">
        <f>IF(Tabela2[[#This Row],[Outro(s) ]] = "X", "PREENCHER","NA")</f>
        <v>NA</v>
      </c>
      <c r="BD573" s="108" t="str">
        <f>VLOOKUP(Tabela2[[#This Row],[SIEMA]],Siema2025,82,FALSE)</f>
        <v>X</v>
      </c>
      <c r="BE573" s="108" t="str">
        <f>VLOOKUP(Tabela2[[#This Row],[SIEMA]],Siema2025,81,FALSE)</f>
        <v/>
      </c>
      <c r="BF573" s="110" t="str">
        <f>VLOOKUP(Tabela2[[#This Row],[SIEMA]],Siema2025,28,FALSE)</f>
        <v>Petrosynergy LTDA</v>
      </c>
      <c r="BG573" s="110"/>
      <c r="BH573" s="111" t="str">
        <f>VLOOKUP(Tabela2[[#This Row],[SIEMA]],Siema2025,29,FALSE)</f>
        <v/>
      </c>
      <c r="BI573" s="112" t="str">
        <f>VLOOKUP(Tabela2[[#This Row],[SIEMA]],Siema2025,107,FALSE)</f>
        <v>Não</v>
      </c>
      <c r="BJ573" s="107" t="s">
        <v>7113</v>
      </c>
      <c r="BK573" s="104" t="s">
        <v>2696</v>
      </c>
      <c r="BL573" s="140">
        <v>45910</v>
      </c>
      <c r="BM573" s="108">
        <f ca="1">IF(Tabela2[[#This Row],[Data de atendimento do Ibama (considerar o primeiro documento/ação)]]="",_xlfn.DAYS(TODAY(),J573),_xlfn.DAYS(Tabela2[[#This Row],[Data de atendimento do Ibama (considerar o primeiro documento/ação)]],J573))</f>
        <v>25</v>
      </c>
      <c r="BN573" s="108" t="str">
        <f>IF(Tabela2[[#This Row],[Atendido pelo Ibama ("Não" ou "Sim")]]="Não","Preencher", IF(Tabela2[[#This Row],[Atendido pelo Ibama ("Não" ou "Sim")]]="Sim","NA",""))</f>
        <v>NA</v>
      </c>
      <c r="BO573" s="114" t="s">
        <v>7138</v>
      </c>
      <c r="BP573" s="108" t="str">
        <f>IF(Tabela2[[#This Row],[Forma de atendimento (primeiro documento/ação)]]= "Outros (especificar)", "PREENCHER","NA")</f>
        <v>NA</v>
      </c>
      <c r="BQ573" s="106" t="s">
        <v>123</v>
      </c>
      <c r="BR573" s="108" t="str">
        <f>IF(Tabela2[[#This Row],[Equipe do Ibama foi a campo? Houve sobrevoo do Poseidon?]] = "Sim", "PREENCHER","NA")</f>
        <v>NA</v>
      </c>
      <c r="BS573" s="108" t="str">
        <f>IF(Tabela2[[#This Row],[Se sim, foi emitida Ordem de Emergência? (informações vinculada à coluna CK)]] = "Sim", "PREENCHER","NA")</f>
        <v>NA</v>
      </c>
      <c r="BT573" s="108" t="str">
        <f>IF(Tabela2[[#This Row],[Foi elaborado Relatório de Vistoria pelo Ibama? (informações vinculada à coluna CK)]] = "Sim", "PREENCHER","NA")</f>
        <v>NA</v>
      </c>
      <c r="BU573" s="108" t="s">
        <v>123</v>
      </c>
      <c r="BV573" s="108" t="s">
        <v>2696</v>
      </c>
      <c r="BW573" s="108" t="s">
        <v>123</v>
      </c>
      <c r="BX573" s="106"/>
      <c r="BY573" s="140"/>
      <c r="BZ573" s="104" t="str">
        <f>IF(Tabela2[[#This Row],[Data do documento de encerramento]]="NA","NA",IF(Tabela2[[#This Row],[Data do documento de encerramento]]="","Pendente de conclusão/ encerramento",_xlfn.DAYS(Tabela2[[#This Row],[Data do documento de encerramento]],J573)))</f>
        <v>Pendente de conclusão/ encerramento</v>
      </c>
      <c r="CA573" s="107"/>
      <c r="CB573" s="107"/>
      <c r="CC573" s="107"/>
      <c r="CD573" s="107"/>
      <c r="CE573" s="107"/>
      <c r="CF573" s="107"/>
    </row>
    <row r="574" spans="1:84" ht="30.75">
      <c r="A574" s="182">
        <v>202581664855</v>
      </c>
      <c r="B574" s="118" t="s">
        <v>9590</v>
      </c>
      <c r="C574" s="108" t="s">
        <v>672</v>
      </c>
      <c r="D574" s="106" t="s">
        <v>637</v>
      </c>
      <c r="E574" s="106" t="s">
        <v>7812</v>
      </c>
      <c r="F574" s="106"/>
      <c r="G574" s="106" t="s">
        <v>9591</v>
      </c>
      <c r="H574" s="106" t="s">
        <v>9592</v>
      </c>
      <c r="I574" s="104" t="str">
        <f>VLOOKUP(Tabela2[[#This Row],[SIEMA]],Siema2025,19,FALSE)</f>
        <v>Santos</v>
      </c>
      <c r="J574" s="105">
        <f>VLOOKUP(Tabela2[[#This Row],[SIEMA]],Siema2025,2,FALSE)</f>
        <v>45885</v>
      </c>
      <c r="K574" s="105" t="str">
        <f>VLOOKUP(Tabela2[[#This Row],[SIEMA]],Siema2025,16,FALSE)</f>
        <v>Sábado</v>
      </c>
      <c r="L574" s="106" t="str">
        <f>IF(Tabela2[[#This Row],[Data]]="","Sem Informação",VLOOKUP(MONTH(Tabela2[[#This Row],[Data]]),'[1]Validação de dados'!$I$1:$J$13,2,0))</f>
        <v>Agosto</v>
      </c>
      <c r="M574" s="104">
        <f>YEAR(Tabela2[[#This Row],[Data]])</f>
        <v>2025</v>
      </c>
      <c r="N574" s="105" t="str">
        <f>VLOOKUP(Tabela2[[#This Row],[SIEMA]],Siema2025,17,FALSE)</f>
        <v>Madrugada</v>
      </c>
      <c r="O574" s="105" t="s">
        <v>111</v>
      </c>
      <c r="P574" s="104" t="str">
        <f>VLOOKUP(Tabela2[[#This Row],[SIEMA]],Siema2025,21,FALSE)</f>
        <v>Durante a operação submarina de prevenção de hidrato no Bloco da Árvore de Natal Molhada (ANM), na etapa de abertura de válvulas, foi observado um vazamento de HW 443 pela ferramenta AKOFS MQCTool. Descarga estimada em aproximadamente 0,001 m3.</v>
      </c>
      <c r="Q574" s="104" t="s">
        <v>637</v>
      </c>
      <c r="R574" s="104" t="s">
        <v>7743</v>
      </c>
      <c r="S574" s="107" t="s">
        <v>7147</v>
      </c>
      <c r="T574" s="104">
        <v>1E-3</v>
      </c>
      <c r="U574" s="104" t="s">
        <v>7111</v>
      </c>
      <c r="V574" s="104" t="str">
        <f>IF(Q574="","",IF(ISNUMBER(Q574)=FALSE,"Não se aplica",IFERROR(VLOOKUP(Q574,Produtos!$A$1:$C$2319,3,FALSE),"Não Cadastrado")))</f>
        <v>Não se aplica</v>
      </c>
      <c r="W574" s="104"/>
      <c r="X574" s="113"/>
      <c r="Y574" s="109" t="str">
        <f>IF(W574="","", IF(W574="NC","", IF(W574="NE","", IF(W574="NA","",IFERROR(VLOOKUP(W574,Produtos!$A$1:$C$2319,2,FALSE),"Não Cadastrado")))))</f>
        <v/>
      </c>
      <c r="Z574" s="104"/>
      <c r="AA574" s="104"/>
      <c r="AB574" s="104" t="str">
        <f>IF(W574="","",IF(ISNUMBER(W574)=FALSE,"Não se aplica",IFERROR(VLOOKUP(W574,Produtos!$A$1:$C$2319,3,FALSE),"Não Cadastrado")))</f>
        <v/>
      </c>
      <c r="AC574" s="104"/>
      <c r="AD574" s="108"/>
      <c r="AE574" s="107" t="str">
        <f>IF(AC574="","", IF(AC574="NC","", IF(AC574="NE","", IF(AC574="NA","",IFERROR(VLOOKUP(AC574,Produtos!$A$1:$C$2319,2,FALSE),"Não Cadastrado")))))</f>
        <v/>
      </c>
      <c r="AF574" s="104"/>
      <c r="AG574" s="104"/>
      <c r="AH574" s="104" t="str">
        <f>IF(AC574="","",IF(ISNUMBER(AC574)=FALSE,"Não se aplica",IFERROR(VLOOKUP(AC574,Produtos!$A$1:$C$2319,3,FALSE),"Não Cadastrado")))</f>
        <v/>
      </c>
      <c r="AI574" s="104"/>
      <c r="AJ574" s="104" t="str">
        <f>VLOOKUP(Tabela2[[#This Row],[SIEMA]],Siema2025,26,FALSE)</f>
        <v>Falha estanqueidade na conexão da instrumentação da ferramenta MQCTool.</v>
      </c>
      <c r="AK574" s="107" t="s">
        <v>7311</v>
      </c>
      <c r="AL574" s="107" t="s">
        <v>7098</v>
      </c>
      <c r="AM574" s="107"/>
      <c r="AN574" s="108" t="str">
        <f>VLOOKUP(Tabela2[[#This Row],[SIEMA]],Siema2025,51,FALSE)</f>
        <v/>
      </c>
      <c r="AO574" s="108" t="str">
        <f>VLOOKUP(Tabela2[[#This Row],[SIEMA]],Siema2025,53,FALSE)</f>
        <v/>
      </c>
      <c r="AP574" s="108" t="str">
        <f>VLOOKUP(Tabela2[[#This Row],[SIEMA]],Siema2025,55,FALSE)</f>
        <v/>
      </c>
      <c r="AQ574" s="108" t="str">
        <f>VLOOKUP(Tabela2[[#This Row],[SIEMA]],Siema2025,57,FALSE)</f>
        <v/>
      </c>
      <c r="AR574" s="108" t="str">
        <f>VLOOKUP(Tabela2[[#This Row],[SIEMA]],Siema2025,59,FALSE)</f>
        <v/>
      </c>
      <c r="AS574" s="108" t="str">
        <f>VLOOKUP(Tabela2[[#This Row],[SIEMA]],Siema2025,61,FALSE)</f>
        <v>X</v>
      </c>
      <c r="AT574" s="108" t="str">
        <f>VLOOKUP(Tabela2[[#This Row],[SIEMA]],Siema2025,63,FALSE)</f>
        <v/>
      </c>
      <c r="AU574" s="108" t="str">
        <f>VLOOKUP(Tabela2[[#This Row],[SIEMA]],Siema2025,65,FALSE)</f>
        <v/>
      </c>
      <c r="AV574" s="108" t="str">
        <f>VLOOKUP(Tabela2[[#This Row],[SIEMA]],Siema2025,67,FALSE)</f>
        <v/>
      </c>
      <c r="AW574" s="108" t="str">
        <f>VLOOKUP(Tabela2[[#This Row],[SIEMA]],Siema2025,69,FALSE)</f>
        <v/>
      </c>
      <c r="AX574" s="108" t="str">
        <f>VLOOKUP(Tabela2[[#This Row],[SIEMA]],Siema2025,71,FALSE)</f>
        <v/>
      </c>
      <c r="AY574" s="108" t="str">
        <f>VLOOKUP(Tabela2[[#This Row],[SIEMA]],Siema2025,73,FALSE)</f>
        <v/>
      </c>
      <c r="AZ574" s="108" t="str">
        <f>VLOOKUP(Tabela2[[#This Row],[SIEMA]],Siema2025,75,FALSE)</f>
        <v/>
      </c>
      <c r="BA574" s="108" t="str">
        <f>VLOOKUP(Tabela2[[#This Row],[SIEMA]],Siema2025,77,FALSE)</f>
        <v/>
      </c>
      <c r="BB574" s="108" t="str">
        <f>VLOOKUP(Tabela2[[#This Row],[SIEMA]],Siema2025,79,FALSE)</f>
        <v/>
      </c>
      <c r="BC574" s="108" t="str">
        <f>IF(Tabela2[[#This Row],[Outro(s) ]] = "X", "PREENCHER","NA")</f>
        <v>NA</v>
      </c>
      <c r="BD574" s="108" t="str">
        <f>VLOOKUP(Tabela2[[#This Row],[SIEMA]],Siema2025,82,FALSE)</f>
        <v/>
      </c>
      <c r="BE574" s="108" t="str">
        <f>VLOOKUP(Tabela2[[#This Row],[SIEMA]],Siema2025,81,FALSE)</f>
        <v/>
      </c>
      <c r="BF574" s="110" t="str">
        <f>VLOOKUP(Tabela2[[#This Row],[SIEMA]],Siema2025,28,FALSE)</f>
        <v>Petrobras</v>
      </c>
      <c r="BG574" s="110"/>
      <c r="BH574" s="111">
        <v>33000167000101</v>
      </c>
      <c r="BI574" s="112" t="str">
        <f>VLOOKUP(Tabela2[[#This Row],[SIEMA]],Siema2025,107,FALSE)</f>
        <v>Não</v>
      </c>
      <c r="BJ574" s="107" t="s">
        <v>7099</v>
      </c>
      <c r="BK574" s="104" t="s">
        <v>2696</v>
      </c>
      <c r="BL574" s="140">
        <v>45888</v>
      </c>
      <c r="BM574" s="108">
        <f ca="1">IF(Tabela2[[#This Row],[Data de atendimento do Ibama (considerar o primeiro documento/ação)]]="",_xlfn.DAYS(TODAY(),J574),_xlfn.DAYS(Tabela2[[#This Row],[Data de atendimento do Ibama (considerar o primeiro documento/ação)]],J574))</f>
        <v>3</v>
      </c>
      <c r="BN574" s="108" t="str">
        <f>IF(Tabela2[[#This Row],[Atendido pelo Ibama ("Não" ou "Sim")]]="Não","Preencher", IF(Tabela2[[#This Row],[Atendido pelo Ibama ("Não" ou "Sim")]]="Sim","NA",""))</f>
        <v>NA</v>
      </c>
      <c r="BO574" s="114" t="s">
        <v>7100</v>
      </c>
      <c r="BP574" s="108" t="str">
        <f>IF(Tabela2[[#This Row],[Forma de atendimento (primeiro documento/ação)]]= "Outros (especificar)", "PREENCHER","NA")</f>
        <v>NA</v>
      </c>
      <c r="BQ574" s="106" t="s">
        <v>123</v>
      </c>
      <c r="BR574" s="108" t="str">
        <f>IF(Tabela2[[#This Row],[Equipe do Ibama foi a campo? Houve sobrevoo do Poseidon?]] = "Sim", "PREENCHER","NA")</f>
        <v>NA</v>
      </c>
      <c r="BS574" s="108" t="str">
        <f>IF(Tabela2[[#This Row],[Se sim, foi emitida Ordem de Emergência? (informações vinculada à coluna CK)]] = "Sim", "PREENCHER","NA")</f>
        <v>NA</v>
      </c>
      <c r="BT574" s="108" t="s">
        <v>7101</v>
      </c>
      <c r="BU574" s="108" t="s">
        <v>2696</v>
      </c>
      <c r="BV574" s="108" t="s">
        <v>123</v>
      </c>
      <c r="BW574" s="108" t="s">
        <v>2696</v>
      </c>
      <c r="BX574" s="106" t="s">
        <v>7102</v>
      </c>
      <c r="BY574" s="140">
        <v>46141</v>
      </c>
      <c r="BZ574" s="104">
        <f>IF(Tabela2[[#This Row],[Data do documento de encerramento]]="NA","NA",IF(Tabela2[[#This Row],[Data do documento de encerramento]]="","Pendente de conclusão/ encerramento",_xlfn.DAYS(Tabela2[[#This Row],[Data do documento de encerramento]],J574)))</f>
        <v>256</v>
      </c>
      <c r="CA574" s="107" t="s">
        <v>7230</v>
      </c>
      <c r="CB574" s="107" t="s">
        <v>7277</v>
      </c>
      <c r="CC574" s="115" t="s">
        <v>7148</v>
      </c>
      <c r="CD574" s="107" t="s">
        <v>123</v>
      </c>
      <c r="CE574" s="107" t="s">
        <v>123</v>
      </c>
      <c r="CF574" s="107" t="s">
        <v>7257</v>
      </c>
    </row>
    <row r="575" spans="1:84" s="22" customFormat="1" ht="45.75">
      <c r="A575" s="169">
        <v>202581754009</v>
      </c>
      <c r="B575" s="118" t="s">
        <v>9593</v>
      </c>
      <c r="C575" s="108" t="str">
        <f>VLOOKUP(Tabela2[[#This Row],[SIEMA]],Siema2025,4,FALSE)</f>
        <v xml:space="preserve"> MS</v>
      </c>
      <c r="D575" s="106" t="str">
        <f>VLOOKUP(Tabela2[[#This Row],[SIEMA]],Siema2025,3,FALSE)</f>
        <v xml:space="preserve">Mundo Novo </v>
      </c>
      <c r="E575" s="106" t="s">
        <v>7340</v>
      </c>
      <c r="F575" s="106" t="s">
        <v>9594</v>
      </c>
      <c r="G575" s="106" t="s">
        <v>9595</v>
      </c>
      <c r="H575" s="106" t="s">
        <v>9596</v>
      </c>
      <c r="I575" s="104" t="s">
        <v>7120</v>
      </c>
      <c r="J575" s="105">
        <f>VLOOKUP(Tabela2[[#This Row],[SIEMA]],Siema2025,2,FALSE)</f>
        <v>45886</v>
      </c>
      <c r="K575" s="105" t="str">
        <f>VLOOKUP(Tabela2[[#This Row],[SIEMA]],Siema2025,16,FALSE)</f>
        <v>Domingo</v>
      </c>
      <c r="L575" s="106" t="str">
        <f>IF(Tabela2[[#This Row],[Data]]="","Sem Informação",VLOOKUP(MONTH(Tabela2[[#This Row],[Data]]),'[1]Validação de dados'!$I$1:$J$13,2,0))</f>
        <v>Agosto</v>
      </c>
      <c r="M575" s="104">
        <f>YEAR(Tabela2[[#This Row],[Data]])</f>
        <v>2025</v>
      </c>
      <c r="N575" s="105" t="str">
        <f>VLOOKUP(Tabela2[[#This Row],[SIEMA]],Siema2025,17,FALSE)</f>
        <v>Vespertino</v>
      </c>
      <c r="O575" s="105" t="str">
        <f>VLOOKUP(Tabela2[[#This Row],[SIEMA]],Siema2025,5,FALSE)</f>
        <v>Rodovia</v>
      </c>
      <c r="P575" s="104" t="str">
        <f>VLOOKUP(Tabela2[[#This Row],[SIEMA]],Siema2025,21,FALSE)</f>
        <v>Acidente envolvendo usuário da Rodovia BR-163/MS, com tombamento de carreta carregada de diesel e consequente derramamento do produto, nas proximidades de um córrego.</v>
      </c>
      <c r="Q575" s="104">
        <v>1202</v>
      </c>
      <c r="R575" s="104" t="str">
        <f>VLOOKUP(Tabela2[[#This Row],[SIEMA]],Siema2025,10,FALSE)</f>
        <v/>
      </c>
      <c r="S575" s="107" t="str">
        <f>IF(Q575="","", IF(Q575="NC","", IF(Q575="NE","", IF(Q575="NA","",IFERROR(VLOOKUP(Q575,[1]Produtos!$A$1:$C$2319,2,FALSE),"Não Cadastrado")))))</f>
        <v>GASÓLEO ou ÓLEO DIESEL ou ÓLEO PARA AQUECIMENTO, LEVE</v>
      </c>
      <c r="T575" s="104">
        <v>45000</v>
      </c>
      <c r="U575" s="104" t="s">
        <v>648</v>
      </c>
      <c r="V575" s="104">
        <f>IF(Q575="","",IF(ISNUMBER(Q575)=FALSE,"Não se aplica",IFERROR(VLOOKUP(Q575,Produtos!$A$1:$C$2319,3,FALSE),"Não Cadastrado")))</f>
        <v>3</v>
      </c>
      <c r="W575" s="104" t="str">
        <f>VLOOKUP(Tabela2[[#This Row],[SIEMA]],Siema2025,10,FALSE)</f>
        <v/>
      </c>
      <c r="X575" s="113" t="str">
        <f>IF(Tabela2[[#This Row],[Origem do acidente]] = "Plataforma", "PREENCHER","NA")</f>
        <v>NA</v>
      </c>
      <c r="Y575" s="109" t="str">
        <f>IF(W575="","", IF(W575="NC","", IF(W575="NE","", IF(W575="NA","",IFERROR(VLOOKUP(W575,Produtos!$A$1:$C$2319,2,FALSE),"Não Cadastrado")))))</f>
        <v/>
      </c>
      <c r="Z575" s="104" t="str">
        <f>VLOOKUP(Tabela2[[#This Row],[SIEMA]],Siema2025,11,FALSE)</f>
        <v xml:space="preserve"> </v>
      </c>
      <c r="AA575" s="104" t="str">
        <f>VLOOKUP(Tabela2[[#This Row],[SIEMA]],Siema2025,12,FALSE)</f>
        <v xml:space="preserve"> </v>
      </c>
      <c r="AB575" s="104" t="str">
        <f>IF(W575="","",IF(ISNUMBER(W575)=FALSE,"Não se aplica",IFERROR(VLOOKUP(W575,Produtos!$A$1:$C$2319,3,FALSE),"Não Cadastrado")))</f>
        <v/>
      </c>
      <c r="AC575" s="104"/>
      <c r="AD575" s="108" t="str">
        <f>IF(Tabela2[[#This Row],[Origem do acidente]] = "Plataforma", "PREENCHER","NA")</f>
        <v>NA</v>
      </c>
      <c r="AE575" s="107" t="str">
        <f>IF(AC575="","", IF(AC575="NC","", IF(AC575="NE","", IF(AC575="NA","",IFERROR(VLOOKUP(AC575,Produtos!$A$1:$C$2319,2,FALSE),"Não Cadastrado")))))</f>
        <v/>
      </c>
      <c r="AF575" s="104"/>
      <c r="AG575" s="104"/>
      <c r="AH575" s="104" t="str">
        <f>IF(AC575="","",IF(ISNUMBER(AC575)=FALSE,"Não se aplica",IFERROR(VLOOKUP(AC575,Produtos!$A$1:$C$2319,3,FALSE),"Não Cadastrado")))</f>
        <v/>
      </c>
      <c r="AI575" s="104"/>
      <c r="AJ575" s="104" t="str">
        <f>VLOOKUP(Tabela2[[#This Row],[SIEMA]],Siema2025,26,FALSE)</f>
        <v>As causas do acidente ainda estão sendo apuradas. O condutor foi socorrido com ferimentos leves, recebeu atendimento médico e posteriormente encaminhado ao hospital.</v>
      </c>
      <c r="AK575" s="107" t="s">
        <v>7245</v>
      </c>
      <c r="AL575" s="107" t="s">
        <v>7358</v>
      </c>
      <c r="AM575" s="107" t="s">
        <v>7180</v>
      </c>
      <c r="AN575" s="108" t="str">
        <f>VLOOKUP(Tabela2[[#This Row],[SIEMA]],Siema2025,51,FALSE)</f>
        <v/>
      </c>
      <c r="AO575" s="108" t="str">
        <f>VLOOKUP(Tabela2[[#This Row],[SIEMA]],Siema2025,53,FALSE)</f>
        <v/>
      </c>
      <c r="AP575" s="108" t="str">
        <f>VLOOKUP(Tabela2[[#This Row],[SIEMA]],Siema2025,55,FALSE)</f>
        <v/>
      </c>
      <c r="AQ575" s="108" t="str">
        <f>VLOOKUP(Tabela2[[#This Row],[SIEMA]],Siema2025,57,FALSE)</f>
        <v>X</v>
      </c>
      <c r="AR575" s="108" t="str">
        <f>VLOOKUP(Tabela2[[#This Row],[SIEMA]],Siema2025,59,FALSE)</f>
        <v/>
      </c>
      <c r="AS575" s="108" t="str">
        <f>VLOOKUP(Tabela2[[#This Row],[SIEMA]],Siema2025,61,FALSE)</f>
        <v/>
      </c>
      <c r="AT575" s="108" t="str">
        <f>VLOOKUP(Tabela2[[#This Row],[SIEMA]],Siema2025,63,FALSE)</f>
        <v/>
      </c>
      <c r="AU575" s="108" t="str">
        <f>VLOOKUP(Tabela2[[#This Row],[SIEMA]],Siema2025,65,FALSE)</f>
        <v>X</v>
      </c>
      <c r="AV575" s="108" t="str">
        <f>VLOOKUP(Tabela2[[#This Row],[SIEMA]],Siema2025,67,FALSE)</f>
        <v/>
      </c>
      <c r="AW575" s="108" t="str">
        <f>VLOOKUP(Tabela2[[#This Row],[SIEMA]],Siema2025,69,FALSE)</f>
        <v/>
      </c>
      <c r="AX575" s="108" t="str">
        <f>VLOOKUP(Tabela2[[#This Row],[SIEMA]],Siema2025,71,FALSE)</f>
        <v/>
      </c>
      <c r="AY575" s="108" t="str">
        <f>VLOOKUP(Tabela2[[#This Row],[SIEMA]],Siema2025,73,FALSE)</f>
        <v/>
      </c>
      <c r="AZ575" s="108" t="str">
        <f>VLOOKUP(Tabela2[[#This Row],[SIEMA]],Siema2025,75,FALSE)</f>
        <v/>
      </c>
      <c r="BA575" s="108" t="str">
        <f>VLOOKUP(Tabela2[[#This Row],[SIEMA]],Siema2025,77,FALSE)</f>
        <v/>
      </c>
      <c r="BB575" s="108" t="str">
        <f>VLOOKUP(Tabela2[[#This Row],[SIEMA]],Siema2025,79,FALSE)</f>
        <v/>
      </c>
      <c r="BC575" s="108" t="str">
        <f>IF(Tabela2[[#This Row],[Outro(s) ]] = "X", "PREENCHER","NA")</f>
        <v>NA</v>
      </c>
      <c r="BD575" s="108" t="str">
        <f>VLOOKUP(Tabela2[[#This Row],[SIEMA]],Siema2025,82,FALSE)</f>
        <v/>
      </c>
      <c r="BE575" s="108" t="str">
        <f>VLOOKUP(Tabela2[[#This Row],[SIEMA]],Siema2025,81,FALSE)</f>
        <v/>
      </c>
      <c r="BF575" s="110" t="str">
        <f>VLOOKUP(Tabela2[[#This Row],[SIEMA]],Siema2025,28,FALSE)</f>
        <v>Next Logistica Ltda</v>
      </c>
      <c r="BG575" s="110"/>
      <c r="BH575" s="111" t="str">
        <f>VLOOKUP(Tabela2[[#This Row],[SIEMA]],Siema2025,29,FALSE)</f>
        <v>54501735000128</v>
      </c>
      <c r="BI575" s="112" t="s">
        <v>2696</v>
      </c>
      <c r="BJ575" s="107" t="s">
        <v>7099</v>
      </c>
      <c r="BK575" s="104" t="s">
        <v>2696</v>
      </c>
      <c r="BL575" s="140">
        <v>45889</v>
      </c>
      <c r="BM575" s="108">
        <f ca="1">IF(Tabela2[[#This Row],[Data de atendimento do Ibama (considerar o primeiro documento/ação)]]="",_xlfn.DAYS(TODAY(),J575),_xlfn.DAYS(Tabela2[[#This Row],[Data de atendimento do Ibama (considerar o primeiro documento/ação)]],J575))</f>
        <v>3</v>
      </c>
      <c r="BN575" s="108" t="str">
        <f>IF(Tabela2[[#This Row],[Atendido pelo Ibama ("Não" ou "Sim")]]="Não","Preencher", IF(Tabela2[[#This Row],[Atendido pelo Ibama ("Não" ou "Sim")]]="Sim","NA",""))</f>
        <v>NA</v>
      </c>
      <c r="BO575" s="114" t="s">
        <v>7124</v>
      </c>
      <c r="BP575" s="108" t="s">
        <v>7346</v>
      </c>
      <c r="BQ575" s="106" t="s">
        <v>7062</v>
      </c>
      <c r="BR575" s="108" t="s">
        <v>2696</v>
      </c>
      <c r="BS575" s="108" t="s">
        <v>123</v>
      </c>
      <c r="BT575" s="108" t="s">
        <v>7126</v>
      </c>
      <c r="BU575" s="108" t="s">
        <v>123</v>
      </c>
      <c r="BV575" s="108" t="str">
        <f>IF(Tabela2[[#This Row],[Houve avaliação das informações pós-acidente solicitadas/enviadas?]] = "Sim", "PREENCHER","NA")</f>
        <v>NA</v>
      </c>
      <c r="BW575" s="108" t="s">
        <v>123</v>
      </c>
      <c r="BX575" s="106" t="s">
        <v>7127</v>
      </c>
      <c r="BY575" s="140"/>
      <c r="BZ575" s="104" t="str">
        <f>IF(Tabela2[[#This Row],[Data do documento de encerramento]]="NA","NA",IF(Tabela2[[#This Row],[Data do documento de encerramento]]="","Pendente de conclusão/ encerramento",_xlfn.DAYS(Tabela2[[#This Row],[Data do documento de encerramento]],J575)))</f>
        <v>Pendente de conclusão/ encerramento</v>
      </c>
      <c r="CA575" s="107" t="s">
        <v>9597</v>
      </c>
      <c r="CB575" s="107"/>
      <c r="CC575" s="107"/>
      <c r="CD575" s="107"/>
      <c r="CE575" s="107"/>
      <c r="CF575" s="107"/>
    </row>
    <row r="576" spans="1:84">
      <c r="A576" s="169">
        <v>202582650443</v>
      </c>
      <c r="B576" s="170" t="s">
        <v>9598</v>
      </c>
      <c r="C576" s="108" t="str">
        <f>VLOOKUP(Tabela2[[#This Row],[SIEMA]],Siema2025,4,FALSE)</f>
        <v xml:space="preserve"> RJ</v>
      </c>
      <c r="D576" s="106" t="str">
        <f>VLOOKUP(Tabela2[[#This Row],[SIEMA]],Siema2025,3,FALSE)</f>
        <v xml:space="preserve">Resende </v>
      </c>
      <c r="E576" s="106" t="str">
        <f>VLOOKUP(Tabela2[[#This Row],[SIEMA]],Siema2025,20,FALSE)</f>
        <v>Rodovia Presidente Dutra Km 336, Eng. Passos</v>
      </c>
      <c r="F576" s="106"/>
      <c r="G576" s="106"/>
      <c r="H576" s="106"/>
      <c r="I576" s="104" t="str">
        <f>VLOOKUP(Tabela2[[#This Row],[SIEMA]],Siema2025,19,FALSE)</f>
        <v/>
      </c>
      <c r="J576" s="105">
        <f>VLOOKUP(Tabela2[[#This Row],[SIEMA]],Siema2025,2,FALSE)</f>
        <v>45886</v>
      </c>
      <c r="K576" s="105" t="str">
        <f>VLOOKUP(Tabela2[[#This Row],[SIEMA]],Siema2025,16,FALSE)</f>
        <v>Domingo</v>
      </c>
      <c r="L576" s="106" t="str">
        <f>IF(Tabela2[[#This Row],[Data]]="","Sem Informação",VLOOKUP(MONTH(Tabela2[[#This Row],[Data]]),'[1]Validação de dados'!$I$1:$J$13,2,0))</f>
        <v>Agosto</v>
      </c>
      <c r="M576" s="104">
        <f>YEAR(Tabela2[[#This Row],[Data]])</f>
        <v>2025</v>
      </c>
      <c r="N576" s="105" t="str">
        <f>VLOOKUP(Tabela2[[#This Row],[SIEMA]],Siema2025,17,FALSE)</f>
        <v>Matutino</v>
      </c>
      <c r="O576" s="105" t="str">
        <f>VLOOKUP(Tabela2[[#This Row],[SIEMA]],Siema2025,5,FALSE)</f>
        <v>Indústria</v>
      </c>
      <c r="P576" s="104" t="str">
        <f>VLOOKUP(Tabela2[[#This Row],[SIEMA]],Siema2025,21,FALSE)</f>
        <v>FCN-RP- Fábrica de Combustível Nuclear, unidade de Pó e Pastilhas das Indústrias Nucleares do Brasil</v>
      </c>
      <c r="Q576" s="104">
        <v>2978</v>
      </c>
      <c r="R576" s="104" t="str">
        <f>VLOOKUP(Tabela2[[#This Row],[SIEMA]],Siema2025,10,FALSE)</f>
        <v/>
      </c>
      <c r="S576" s="107" t="str">
        <f>IF(Q576="","", IF(Q576="NC","", IF(Q576="NE","", IF(Q576="NA","",IFERROR(VLOOKUP(Q576,[1]Produtos!$A$1:$C$2319,2,FALSE),"Não Cadastrado")))))</f>
        <v>MATERIAL RADIOATIVO, HEXAFLUORETO DE URÂNIO, não-físsil ou físsil exceptivo</v>
      </c>
      <c r="T576" s="104" t="str">
        <f>VLOOKUP(Tabela2[[#This Row],[SIEMA]],Siema2025,11,FALSE)</f>
        <v xml:space="preserve"> </v>
      </c>
      <c r="U576" s="104" t="str">
        <f>VLOOKUP(Tabela2[[#This Row],[SIEMA]],Siema2025,12,FALSE)</f>
        <v xml:space="preserve"> </v>
      </c>
      <c r="V576" s="104">
        <f>IF(Q576="","",IF(ISNUMBER(Q576)=FALSE,"Não se aplica",IFERROR(VLOOKUP(Q576,Produtos!$A$1:$C$2319,3,FALSE),"Não Cadastrado")))</f>
        <v>7</v>
      </c>
      <c r="W576" s="104" t="str">
        <f>VLOOKUP(Tabela2[[#This Row],[SIEMA]],Siema2025,10,FALSE)</f>
        <v/>
      </c>
      <c r="X576" s="113" t="str">
        <f>IF(Tabela2[[#This Row],[Origem do acidente]] = "Plataforma", "PREENCHER","NA")</f>
        <v>NA</v>
      </c>
      <c r="Y576" s="109" t="str">
        <f>IF(W576="","", IF(W576="NC","", IF(W576="NE","", IF(W576="NA","",IFERROR(VLOOKUP(W576,Produtos!$A$1:$C$2319,2,FALSE),"Não Cadastrado")))))</f>
        <v/>
      </c>
      <c r="Z576" s="104" t="str">
        <f>VLOOKUP(Tabela2[[#This Row],[SIEMA]],Siema2025,11,FALSE)</f>
        <v xml:space="preserve"> </v>
      </c>
      <c r="AA576" s="104" t="str">
        <f>VLOOKUP(Tabela2[[#This Row],[SIEMA]],Siema2025,12,FALSE)</f>
        <v xml:space="preserve"> </v>
      </c>
      <c r="AB576" s="104" t="str">
        <f>IF(W576="","",IF(ISNUMBER(W576)=FALSE,"Não se aplica",IFERROR(VLOOKUP(W576,Produtos!$A$1:$C$2319,3,FALSE),"Não Cadastrado")))</f>
        <v/>
      </c>
      <c r="AC576" s="104"/>
      <c r="AD576" s="108" t="str">
        <f>IF(Tabela2[[#This Row],[Origem do acidente]] = "Plataforma", "PREENCHER","NA")</f>
        <v>NA</v>
      </c>
      <c r="AE576" s="107" t="str">
        <f>IF(AC576="","", IF(AC576="NC","", IF(AC576="NE","", IF(AC576="NA","",IFERROR(VLOOKUP(AC576,Produtos!$A$1:$C$2319,2,FALSE),"Não Cadastrado")))))</f>
        <v/>
      </c>
      <c r="AF576" s="104"/>
      <c r="AG576" s="104"/>
      <c r="AH576" s="104" t="str">
        <f>IF(AC576="","",IF(ISNUMBER(AC576)=FALSE,"Não se aplica",IFERROR(VLOOKUP(AC576,Produtos!$A$1:$C$2319,3,FALSE),"Não Cadastrado")))</f>
        <v/>
      </c>
      <c r="AI576" s="104"/>
      <c r="AJ576" s="104" t="str">
        <f>VLOOKUP(Tabela2[[#This Row],[SIEMA]],Siema2025,26,FALSE)</f>
        <v>Pequeno escape de material durante as atividades rotineiras de operação (Precipitação). A análise de causas raízes e ações corretivas serão disponibilizadas a esse órgão em momento oportuno.</v>
      </c>
      <c r="AK576" s="107"/>
      <c r="AL576" s="107"/>
      <c r="AM576" s="107"/>
      <c r="AN576" s="108" t="str">
        <f>VLOOKUP(Tabela2[[#This Row],[SIEMA]],Siema2025,51,FALSE)</f>
        <v/>
      </c>
      <c r="AO576" s="108" t="str">
        <f>VLOOKUP(Tabela2[[#This Row],[SIEMA]],Siema2025,53,FALSE)</f>
        <v/>
      </c>
      <c r="AP576" s="108" t="str">
        <f>VLOOKUP(Tabela2[[#This Row],[SIEMA]],Siema2025,55,FALSE)</f>
        <v/>
      </c>
      <c r="AQ576" s="108" t="str">
        <f>VLOOKUP(Tabela2[[#This Row],[SIEMA]],Siema2025,57,FALSE)</f>
        <v/>
      </c>
      <c r="AR576" s="108" t="str">
        <f>VLOOKUP(Tabela2[[#This Row],[SIEMA]],Siema2025,59,FALSE)</f>
        <v/>
      </c>
      <c r="AS576" s="108" t="str">
        <f>VLOOKUP(Tabela2[[#This Row],[SIEMA]],Siema2025,61,FALSE)</f>
        <v/>
      </c>
      <c r="AT576" s="108" t="str">
        <f>VLOOKUP(Tabela2[[#This Row],[SIEMA]],Siema2025,63,FALSE)</f>
        <v/>
      </c>
      <c r="AU576" s="108" t="str">
        <f>VLOOKUP(Tabela2[[#This Row],[SIEMA]],Siema2025,65,FALSE)</f>
        <v/>
      </c>
      <c r="AV576" s="108" t="str">
        <f>VLOOKUP(Tabela2[[#This Row],[SIEMA]],Siema2025,67,FALSE)</f>
        <v/>
      </c>
      <c r="AW576" s="108" t="str">
        <f>VLOOKUP(Tabela2[[#This Row],[SIEMA]],Siema2025,69,FALSE)</f>
        <v/>
      </c>
      <c r="AX576" s="108" t="str">
        <f>VLOOKUP(Tabela2[[#This Row],[SIEMA]],Siema2025,71,FALSE)</f>
        <v/>
      </c>
      <c r="AY576" s="108" t="str">
        <f>VLOOKUP(Tabela2[[#This Row],[SIEMA]],Siema2025,73,FALSE)</f>
        <v/>
      </c>
      <c r="AZ576" s="108" t="str">
        <f>VLOOKUP(Tabela2[[#This Row],[SIEMA]],Siema2025,75,FALSE)</f>
        <v/>
      </c>
      <c r="BA576" s="108" t="str">
        <f>VLOOKUP(Tabela2[[#This Row],[SIEMA]],Siema2025,77,FALSE)</f>
        <v/>
      </c>
      <c r="BB576" s="108" t="str">
        <f>VLOOKUP(Tabela2[[#This Row],[SIEMA]],Siema2025,79,FALSE)</f>
        <v>X</v>
      </c>
      <c r="BC576" s="108" t="str">
        <f>IF(Tabela2[[#This Row],[Outro(s) ]] = "X", "PREENCHER","NA")</f>
        <v>PREENCHER</v>
      </c>
      <c r="BD576" s="108" t="str">
        <f>VLOOKUP(Tabela2[[#This Row],[SIEMA]],Siema2025,82,FALSE)</f>
        <v/>
      </c>
      <c r="BE576" s="108" t="str">
        <f>VLOOKUP(Tabela2[[#This Row],[SIEMA]],Siema2025,81,FALSE)</f>
        <v/>
      </c>
      <c r="BF576" s="110" t="str">
        <f>VLOOKUP(Tabela2[[#This Row],[SIEMA]],Siema2025,28,FALSE)</f>
        <v>Reinaldo Gonzaga</v>
      </c>
      <c r="BG576" s="110"/>
      <c r="BH576" s="111" t="str">
        <f>VLOOKUP(Tabela2[[#This Row],[SIEMA]],Siema2025,29,FALSE)</f>
        <v>00631717757</v>
      </c>
      <c r="BI576" s="112" t="str">
        <f>VLOOKUP(Tabela2[[#This Row],[SIEMA]],Siema2025,107,FALSE)</f>
        <v>Não</v>
      </c>
      <c r="BJ576" s="107"/>
      <c r="BK576" s="104"/>
      <c r="BL576" s="140"/>
      <c r="BM576" s="108">
        <f ca="1">IF(Tabela2[[#This Row],[Data de atendimento do Ibama (considerar o primeiro documento/ação)]]="",_xlfn.DAYS(TODAY(),J576),_xlfn.DAYS(Tabela2[[#This Row],[Data de atendimento do Ibama (considerar o primeiro documento/ação)]],J576))</f>
        <v>344</v>
      </c>
      <c r="BN576" s="108" t="str">
        <f>IF(Tabela2[[#This Row],[Atendido pelo Ibama ("Não" ou "Sim")]]="Não","Preencher", IF(Tabela2[[#This Row],[Atendido pelo Ibama ("Não" ou "Sim")]]="Sim","NA",""))</f>
        <v/>
      </c>
      <c r="BO576" s="114"/>
      <c r="BP576" s="108" t="str">
        <f>IF(Tabela2[[#This Row],[Forma de atendimento (primeiro documento/ação)]]= "Outros (especificar)", "PREENCHER","NA")</f>
        <v>NA</v>
      </c>
      <c r="BQ576" s="106"/>
      <c r="BR576" s="108" t="str">
        <f>IF(Tabela2[[#This Row],[Equipe do Ibama foi a campo? Houve sobrevoo do Poseidon?]] = "Sim", "PREENCHER","NA")</f>
        <v>NA</v>
      </c>
      <c r="BS576" s="108" t="str">
        <f>IF(Tabela2[[#This Row],[Se sim, foi emitida Ordem de Emergência? (informações vinculada à coluna CK)]] = "Sim", "PREENCHER","NA")</f>
        <v>NA</v>
      </c>
      <c r="BT576" s="108" t="str">
        <f>IF(Tabela2[[#This Row],[Foi elaborado Relatório de Vistoria pelo Ibama? (informações vinculada à coluna CK)]] = "Sim", "PREENCHER","NA")</f>
        <v>NA</v>
      </c>
      <c r="BU576" s="108" t="str">
        <f>IF(Tabela2[[#This Row],[Houve envio de Informações Pós-acidente (preencher "não se aplica" quando de competência estadual/municipal)]] = "Sim", "PREENCHER","NA")</f>
        <v>NA</v>
      </c>
      <c r="BV576" s="108" t="str">
        <f>IF(Tabela2[[#This Row],[Houve avaliação das informações pós-acidente solicitadas/enviadas?]] = "Sim", "PREENCHER","NA")</f>
        <v>NA</v>
      </c>
      <c r="BW576" s="108" t="str">
        <f>IF(Tabela2[[#This Row],[O Ibama aguarda resposta da empresa/OEMA, etc?]] = "Sim", "PREENCHER","NA")</f>
        <v>NA</v>
      </c>
      <c r="BX576" s="106"/>
      <c r="BY576" s="106"/>
      <c r="BZ576" s="104" t="str">
        <f>IF(Tabela2[[#This Row],[Data do documento de encerramento]]="NA","NA",IF(Tabela2[[#This Row],[Data do documento de encerramento]]="","Pendente de conclusão/ encerramento",_xlfn.DAYS(Tabela2[[#This Row],[Data do documento de encerramento]],J576)))</f>
        <v>Pendente de conclusão/ encerramento</v>
      </c>
      <c r="CA576" s="107"/>
      <c r="CB576" s="107"/>
      <c r="CC576" s="107"/>
      <c r="CD576" s="107"/>
      <c r="CE576" s="107"/>
      <c r="CF576" s="107"/>
    </row>
    <row r="577" spans="1:84" ht="30.75">
      <c r="A577" s="169">
        <v>202581828829</v>
      </c>
      <c r="B577" s="170" t="s">
        <v>9599</v>
      </c>
      <c r="C577" s="108" t="str">
        <f>VLOOKUP(Tabela2[[#This Row],[SIEMA]],Siema2025,4,FALSE)</f>
        <v xml:space="preserve"> GO</v>
      </c>
      <c r="D577" s="106" t="str">
        <f>VLOOKUP(Tabela2[[#This Row],[SIEMA]],Siema2025,3,FALSE)</f>
        <v xml:space="preserve">Gameleira de Goiás </v>
      </c>
      <c r="E577" s="106" t="str">
        <f>VLOOKUP(Tabela2[[#This Row],[SIEMA]],Siema2025,20,FALSE)</f>
        <v/>
      </c>
      <c r="F577" t="s">
        <v>5295</v>
      </c>
      <c r="G577" s="109" t="s">
        <v>9600</v>
      </c>
      <c r="H577" s="106" t="s">
        <v>9601</v>
      </c>
      <c r="I577" s="104" t="s">
        <v>7120</v>
      </c>
      <c r="J577" s="105">
        <f>VLOOKUP(Tabela2[[#This Row],[SIEMA]],Siema2025,2,FALSE)</f>
        <v>45887</v>
      </c>
      <c r="K577" s="105" t="str">
        <f>VLOOKUP(Tabela2[[#This Row],[SIEMA]],Siema2025,16,FALSE)</f>
        <v>Segunda</v>
      </c>
      <c r="L577" s="106" t="str">
        <f>IF(Tabela2[[#This Row],[Data]]="","Sem Informação",VLOOKUP(MONTH(Tabela2[[#This Row],[Data]]),'[1]Validação de dados'!$I$1:$J$13,2,0))</f>
        <v>Agosto</v>
      </c>
      <c r="M577" s="104">
        <f>YEAR(Tabela2[[#This Row],[Data]])</f>
        <v>2025</v>
      </c>
      <c r="N577" s="105" t="str">
        <f>VLOOKUP(Tabela2[[#This Row],[SIEMA]],Siema2025,17,FALSE)</f>
        <v>Matutino</v>
      </c>
      <c r="O577" s="105" t="str">
        <f>VLOOKUP(Tabela2[[#This Row],[SIEMA]],Siema2025,5,FALSE)</f>
        <v>Duto</v>
      </c>
      <c r="P577" s="104" t="str">
        <f>VLOOKUP(Tabela2[[#This Row],[SIEMA]],Siema2025,21,FALSE)</f>
        <v>Faixa de Dutos OSBRA km 845+300</v>
      </c>
      <c r="Q577" s="104">
        <v>1202</v>
      </c>
      <c r="R577" s="104" t="str">
        <f>VLOOKUP(Tabela2[[#This Row],[SIEMA]],Siema2025,10,FALSE)</f>
        <v/>
      </c>
      <c r="S577" s="107" t="str">
        <f>IF(Q577="","", IF(Q577="NC","", IF(Q577="NE","", IF(Q577="NA","",IFERROR(VLOOKUP(Q577,[1]Produtos!$A$1:$C$2319,2,FALSE),"Não Cadastrado")))))</f>
        <v>GASÓLEO ou ÓLEO DIESEL ou ÓLEO PARA AQUECIMENTO, LEVE</v>
      </c>
      <c r="T577" s="104">
        <v>0</v>
      </c>
      <c r="U577" s="104" t="s">
        <v>7111</v>
      </c>
      <c r="V577" s="104">
        <f>IF(Q577="","",IF(ISNUMBER(Q577)=FALSE,"Não se aplica",IFERROR(VLOOKUP(Q577,Produtos!$A$1:$C$2319,3,FALSE),"Não Cadastrado")))</f>
        <v>3</v>
      </c>
      <c r="W577" s="104" t="str">
        <f>VLOOKUP(Tabela2[[#This Row],[SIEMA]],Siema2025,10,FALSE)</f>
        <v/>
      </c>
      <c r="X577" s="113" t="str">
        <f>IF(Tabela2[[#This Row],[Origem do acidente]] = "Plataforma", "PREENCHER","NA")</f>
        <v>NA</v>
      </c>
      <c r="Y577" s="109" t="str">
        <f>IF(W577="","", IF(W577="NC","", IF(W577="NE","", IF(W577="NA","",IFERROR(VLOOKUP(W577,Produtos!$A$1:$C$2319,2,FALSE),"Não Cadastrado")))))</f>
        <v/>
      </c>
      <c r="Z577" s="104" t="str">
        <f>VLOOKUP(Tabela2[[#This Row],[SIEMA]],Siema2025,11,FALSE)</f>
        <v xml:space="preserve"> </v>
      </c>
      <c r="AA577" s="104" t="str">
        <f>VLOOKUP(Tabela2[[#This Row],[SIEMA]],Siema2025,12,FALSE)</f>
        <v xml:space="preserve"> </v>
      </c>
      <c r="AB577" s="104" t="str">
        <f>IF(W577="","",IF(ISNUMBER(W577)=FALSE,"Não se aplica",IFERROR(VLOOKUP(W577,Produtos!$A$1:$C$2319,3,FALSE),"Não Cadastrado")))</f>
        <v/>
      </c>
      <c r="AC577" s="104"/>
      <c r="AD577" s="108" t="str">
        <f>IF(Tabela2[[#This Row],[Origem do acidente]] = "Plataforma", "PREENCHER","NA")</f>
        <v>NA</v>
      </c>
      <c r="AE577" s="107" t="str">
        <f>IF(AC577="","", IF(AC577="NC","", IF(AC577="NE","", IF(AC577="NA","",IFERROR(VLOOKUP(AC577,Produtos!$A$1:$C$2319,2,FALSE),"Não Cadastrado")))))</f>
        <v/>
      </c>
      <c r="AF577" s="104"/>
      <c r="AG577" s="104"/>
      <c r="AH577" s="104" t="str">
        <f>IF(AC577="","",IF(ISNUMBER(AC577)=FALSE,"Não se aplica",IFERROR(VLOOKUP(AC577,Produtos!$A$1:$C$2319,3,FALSE),"Não Cadastrado")))</f>
        <v/>
      </c>
      <c r="AI577" s="104"/>
      <c r="AJ577" s="104" t="str">
        <f>VLOOKUP(Tabela2[[#This Row],[SIEMA]],Siema2025,26,FALSE)</f>
        <v>Após identificação de despressurização pelo CNCL, equipe de patrulha técnica de proteção de dutos identificou derivação clandestina no OSBRA 12" no km 845+300.</v>
      </c>
      <c r="AK577" s="107" t="s">
        <v>7122</v>
      </c>
      <c r="AL577" s="107"/>
      <c r="AM577" s="107"/>
      <c r="AN577" s="108" t="str">
        <f>VLOOKUP(Tabela2[[#This Row],[SIEMA]],Siema2025,51,FALSE)</f>
        <v/>
      </c>
      <c r="AO577" s="108" t="str">
        <f>VLOOKUP(Tabela2[[#This Row],[SIEMA]],Siema2025,53,FALSE)</f>
        <v/>
      </c>
      <c r="AP577" s="108" t="str">
        <f>VLOOKUP(Tabela2[[#This Row],[SIEMA]],Siema2025,55,FALSE)</f>
        <v/>
      </c>
      <c r="AQ577" s="108" t="str">
        <f>VLOOKUP(Tabela2[[#This Row],[SIEMA]],Siema2025,57,FALSE)</f>
        <v/>
      </c>
      <c r="AR577" s="108" t="str">
        <f>VLOOKUP(Tabela2[[#This Row],[SIEMA]],Siema2025,59,FALSE)</f>
        <v/>
      </c>
      <c r="AS577" s="108" t="str">
        <f>VLOOKUP(Tabela2[[#This Row],[SIEMA]],Siema2025,61,FALSE)</f>
        <v/>
      </c>
      <c r="AT577" s="108" t="str">
        <f>VLOOKUP(Tabela2[[#This Row],[SIEMA]],Siema2025,63,FALSE)</f>
        <v/>
      </c>
      <c r="AU577" s="108" t="str">
        <f>VLOOKUP(Tabela2[[#This Row],[SIEMA]],Siema2025,65,FALSE)</f>
        <v/>
      </c>
      <c r="AV577" s="108" t="str">
        <f>VLOOKUP(Tabela2[[#This Row],[SIEMA]],Siema2025,67,FALSE)</f>
        <v/>
      </c>
      <c r="AW577" s="108" t="str">
        <f>VLOOKUP(Tabela2[[#This Row],[SIEMA]],Siema2025,69,FALSE)</f>
        <v/>
      </c>
      <c r="AX577" s="108" t="str">
        <f>VLOOKUP(Tabela2[[#This Row],[SIEMA]],Siema2025,71,FALSE)</f>
        <v/>
      </c>
      <c r="AY577" s="108" t="str">
        <f>VLOOKUP(Tabela2[[#This Row],[SIEMA]],Siema2025,73,FALSE)</f>
        <v/>
      </c>
      <c r="AZ577" s="108" t="str">
        <f>VLOOKUP(Tabela2[[#This Row],[SIEMA]],Siema2025,75,FALSE)</f>
        <v/>
      </c>
      <c r="BA577" s="108" t="str">
        <f>VLOOKUP(Tabela2[[#This Row],[SIEMA]],Siema2025,77,FALSE)</f>
        <v/>
      </c>
      <c r="BB577" s="108"/>
      <c r="BC577" s="108" t="str">
        <f>IF(Tabela2[[#This Row],[Outro(s) ]] = "X", "PREENCHER","NA")</f>
        <v>NA</v>
      </c>
      <c r="BD577" s="108" t="str">
        <f>VLOOKUP(Tabela2[[#This Row],[SIEMA]],Siema2025,82,FALSE)</f>
        <v/>
      </c>
      <c r="BE577" s="108" t="s">
        <v>7132</v>
      </c>
      <c r="BF577" s="110" t="str">
        <f>VLOOKUP(Tabela2[[#This Row],[SIEMA]],Siema2025,28,FALSE)</f>
        <v>Petrobras Transporte S.A. - Transpetro</v>
      </c>
      <c r="BG577" s="110"/>
      <c r="BH577" s="111" t="str">
        <f>VLOOKUP(Tabela2[[#This Row],[SIEMA]],Siema2025,29,FALSE)</f>
        <v>02709449000159</v>
      </c>
      <c r="BI577" s="112" t="str">
        <f>VLOOKUP(Tabela2[[#This Row],[SIEMA]],Siema2025,107,FALSE)</f>
        <v>Não</v>
      </c>
      <c r="BJ577" s="107" t="s">
        <v>7099</v>
      </c>
      <c r="BK577" s="104" t="s">
        <v>2696</v>
      </c>
      <c r="BL577" s="140">
        <v>45889</v>
      </c>
      <c r="BM577" s="108">
        <f ca="1">IF(Tabela2[[#This Row],[Data de atendimento do Ibama (considerar o primeiro documento/ação)]]="",_xlfn.DAYS(TODAY(),J577),_xlfn.DAYS(Tabela2[[#This Row],[Data de atendimento do Ibama (considerar o primeiro documento/ação)]],J577))</f>
        <v>2</v>
      </c>
      <c r="BN577" s="108" t="str">
        <f>IF(Tabela2[[#This Row],[Atendido pelo Ibama ("Não" ou "Sim")]]="Não","Preencher", IF(Tabela2[[#This Row],[Atendido pelo Ibama ("Não" ou "Sim")]]="Sim","NA",""))</f>
        <v>NA</v>
      </c>
      <c r="BO577" s="114" t="s">
        <v>7124</v>
      </c>
      <c r="BP577" s="108" t="s">
        <v>7346</v>
      </c>
      <c r="BQ577" s="106" t="s">
        <v>2696</v>
      </c>
      <c r="BR577" s="108" t="s">
        <v>2696</v>
      </c>
      <c r="BS577" s="108" t="s">
        <v>2696</v>
      </c>
      <c r="BT577" s="108" t="s">
        <v>7101</v>
      </c>
      <c r="BU577" s="108" t="s">
        <v>123</v>
      </c>
      <c r="BV577" s="108" t="str">
        <f>IF(Tabela2[[#This Row],[Houve avaliação das informações pós-acidente solicitadas/enviadas?]] = "Sim", "PREENCHER","NA")</f>
        <v>NA</v>
      </c>
      <c r="BW577" s="108" t="s">
        <v>123</v>
      </c>
      <c r="BX577" s="106"/>
      <c r="BY577" s="140"/>
      <c r="BZ577" s="104" t="str">
        <f>IF(Tabela2[[#This Row],[Data do documento de encerramento]]="NA","NA",IF(Tabela2[[#This Row],[Data do documento de encerramento]]="","Pendente de conclusão/ encerramento",_xlfn.DAYS(Tabela2[[#This Row],[Data do documento de encerramento]],J577)))</f>
        <v>Pendente de conclusão/ encerramento</v>
      </c>
      <c r="CA577" s="107"/>
      <c r="CB577" s="107"/>
      <c r="CC577" s="115"/>
      <c r="CD577" s="107"/>
      <c r="CE577" s="107"/>
      <c r="CF577" s="107"/>
    </row>
    <row r="578" spans="1:84" ht="60.75">
      <c r="A578" s="169">
        <v>202581836034</v>
      </c>
      <c r="B578" s="170" t="s">
        <v>9602</v>
      </c>
      <c r="C578" s="108" t="str">
        <f>VLOOKUP(Tabela2[[#This Row],[SIEMA]],Siema2025,4,FALSE)</f>
        <v xml:space="preserve"> MG</v>
      </c>
      <c r="D578" s="106" t="str">
        <f>VLOOKUP(Tabela2[[#This Row],[SIEMA]],Siema2025,3,FALSE)</f>
        <v xml:space="preserve">Congonhas </v>
      </c>
      <c r="E578" s="106" t="s">
        <v>7746</v>
      </c>
      <c r="F578" s="106" t="s">
        <v>9603</v>
      </c>
      <c r="G578" s="106" t="s">
        <v>9604</v>
      </c>
      <c r="H578" s="106" t="s">
        <v>9605</v>
      </c>
      <c r="I578" s="104" t="s">
        <v>7120</v>
      </c>
      <c r="J578" s="105">
        <f>VLOOKUP(Tabela2[[#This Row],[SIEMA]],Siema2025,2,FALSE)</f>
        <v>45887</v>
      </c>
      <c r="K578" s="105" t="str">
        <f>VLOOKUP(Tabela2[[#This Row],[SIEMA]],Siema2025,16,FALSE)</f>
        <v>Segunda</v>
      </c>
      <c r="L578" s="106" t="str">
        <f>IF(Tabela2[[#This Row],[Data]]="","Sem Informação",VLOOKUP(MONTH(Tabela2[[#This Row],[Data]]),'[1]Validação de dados'!$I$1:$J$13,2,0))</f>
        <v>Agosto</v>
      </c>
      <c r="M578" s="104">
        <f>YEAR(Tabela2[[#This Row],[Data]])</f>
        <v>2025</v>
      </c>
      <c r="N578" s="105" t="str">
        <f>VLOOKUP(Tabela2[[#This Row],[SIEMA]],Siema2025,17,FALSE)</f>
        <v>Matutino</v>
      </c>
      <c r="O578" s="105" t="str">
        <f>VLOOKUP(Tabela2[[#This Row],[SIEMA]],Siema2025,5,FALSE)</f>
        <v>Rodovia</v>
      </c>
      <c r="P578" s="104" t="str">
        <f>VLOOKUP(Tabela2[[#This Row],[SIEMA]],Siema2025,21,FALSE)</f>
        <v>INCÊNDIO DERIVADO DE UMA PANE ELÉTRICA NO CAMINHÃO, SEGUNDO O CONDUTOR.</v>
      </c>
      <c r="Q578" s="104">
        <v>3082</v>
      </c>
      <c r="R578" s="104" t="str">
        <f>VLOOKUP(Tabela2[[#This Row],[SIEMA]],Siema2025,10,FALSE)</f>
        <v>MASSA ASFÁLTICA</v>
      </c>
      <c r="S578" s="107" t="str">
        <f>IF(Q578="","", IF(Q578="NC","", IF(Q578="NE","", IF(Q578="NA","",IFERROR(VLOOKUP(Q578,[1]Produtos!$A$1:$C$2319,2,FALSE),"Não Cadastrado")))))</f>
        <v>SUBSTÂNCIA QUE APRESENTA RISCO PARA O MEIO AMBIENTE, LÍQUIDA, N.E.</v>
      </c>
      <c r="T578" s="104" t="str">
        <f>VLOOKUP(Tabela2[[#This Row],[SIEMA]],Siema2025,11,FALSE)</f>
        <v>1</v>
      </c>
      <c r="U578" s="104" t="str">
        <f>VLOOKUP(Tabela2[[#This Row],[SIEMA]],Siema2025,12,FALSE)</f>
        <v>T</v>
      </c>
      <c r="V578" s="104">
        <f>IF(Q578="","",IF(ISNUMBER(Q578)=FALSE,"Não se aplica",IFERROR(VLOOKUP(Q578,Produtos!$A$1:$C$2319,3,FALSE),"Não Cadastrado")))</f>
        <v>9</v>
      </c>
      <c r="W578" s="104"/>
      <c r="X578" s="113" t="str">
        <f>IF(Tabela2[[#This Row],[Origem do acidente]] = "Plataforma", "PREENCHER","NA")</f>
        <v>NA</v>
      </c>
      <c r="Y578" s="109" t="str">
        <f>IF(W578="","", IF(W578="NC","", IF(W578="NE","", IF(W578="NA","",IFERROR(VLOOKUP(W578,Produtos!$A$1:$C$2319,2,FALSE),"Não Cadastrado")))))</f>
        <v/>
      </c>
      <c r="Z578" s="104"/>
      <c r="AA578" s="104"/>
      <c r="AB578" s="104" t="str">
        <f>IF(W578="","",IF(ISNUMBER(W578)=FALSE,"Não se aplica",IFERROR(VLOOKUP(W578,Produtos!$A$1:$C$2319,3,FALSE),"Não Cadastrado")))</f>
        <v/>
      </c>
      <c r="AC578" s="104"/>
      <c r="AD578" s="108" t="str">
        <f>IF(Tabela2[[#This Row],[Origem do acidente]] = "Plataforma", "PREENCHER","NA")</f>
        <v>NA</v>
      </c>
      <c r="AE578" s="107" t="str">
        <f>IF(AC578="","", IF(AC578="NC","", IF(AC578="NE","", IF(AC578="NA","",IFERROR(VLOOKUP(AC578,Produtos!$A$1:$C$2319,2,FALSE),"Não Cadastrado")))))</f>
        <v/>
      </c>
      <c r="AF578" s="104"/>
      <c r="AG578" s="104"/>
      <c r="AH578" s="104" t="str">
        <f>IF(AC578="","",IF(ISNUMBER(AC578)=FALSE,"Não se aplica",IFERROR(VLOOKUP(AC578,Produtos!$A$1:$C$2319,3,FALSE),"Não Cadastrado")))</f>
        <v/>
      </c>
      <c r="AI578" s="104"/>
      <c r="AJ578" s="104" t="str">
        <f>VLOOKUP(Tabela2[[#This Row],[SIEMA]],Siema2025,26,FALSE)</f>
        <v>Pane elétrica no caminhão, conforme relatado pelo condutor.</v>
      </c>
      <c r="AK578" s="107" t="s">
        <v>7112</v>
      </c>
      <c r="AL578" s="107" t="s">
        <v>7285</v>
      </c>
      <c r="AM578" s="107" t="s">
        <v>7623</v>
      </c>
      <c r="AN578" s="108" t="str">
        <f>VLOOKUP(Tabela2[[#This Row],[SIEMA]],Siema2025,51,FALSE)</f>
        <v/>
      </c>
      <c r="AO578" s="108" t="str">
        <f>VLOOKUP(Tabela2[[#This Row],[SIEMA]],Siema2025,53,FALSE)</f>
        <v/>
      </c>
      <c r="AP578" s="108" t="str">
        <f>VLOOKUP(Tabela2[[#This Row],[SIEMA]],Siema2025,55,FALSE)</f>
        <v/>
      </c>
      <c r="AQ578" s="108" t="str">
        <f>VLOOKUP(Tabela2[[#This Row],[SIEMA]],Siema2025,57,FALSE)</f>
        <v/>
      </c>
      <c r="AR578" s="108" t="str">
        <f>VLOOKUP(Tabela2[[#This Row],[SIEMA]],Siema2025,59,FALSE)</f>
        <v/>
      </c>
      <c r="AS578" s="108" t="str">
        <f>VLOOKUP(Tabela2[[#This Row],[SIEMA]],Siema2025,61,FALSE)</f>
        <v/>
      </c>
      <c r="AT578" s="108" t="str">
        <f>VLOOKUP(Tabela2[[#This Row],[SIEMA]],Siema2025,63,FALSE)</f>
        <v/>
      </c>
      <c r="AU578" s="108" t="str">
        <f>VLOOKUP(Tabela2[[#This Row],[SIEMA]],Siema2025,65,FALSE)</f>
        <v/>
      </c>
      <c r="AV578" s="108" t="str">
        <f>VLOOKUP(Tabela2[[#This Row],[SIEMA]],Siema2025,67,FALSE)</f>
        <v/>
      </c>
      <c r="AW578" s="108" t="s">
        <v>7181</v>
      </c>
      <c r="AX578" s="108" t="str">
        <f>VLOOKUP(Tabela2[[#This Row],[SIEMA]],Siema2025,71,FALSE)</f>
        <v/>
      </c>
      <c r="AY578" s="108" t="str">
        <f>VLOOKUP(Tabela2[[#This Row],[SIEMA]],Siema2025,73,FALSE)</f>
        <v/>
      </c>
      <c r="AZ578" s="108" t="str">
        <f>VLOOKUP(Tabela2[[#This Row],[SIEMA]],Siema2025,75,FALSE)</f>
        <v/>
      </c>
      <c r="BA578" s="108" t="str">
        <f>VLOOKUP(Tabela2[[#This Row],[SIEMA]],Siema2025,77,FALSE)</f>
        <v/>
      </c>
      <c r="BB578" s="108" t="str">
        <f>VLOOKUP(Tabela2[[#This Row],[SIEMA]],Siema2025,79,FALSE)</f>
        <v/>
      </c>
      <c r="BC578" s="108" t="str">
        <f>IF(Tabela2[[#This Row],[Outro(s) ]] = "X", "PREENCHER","NA")</f>
        <v>NA</v>
      </c>
      <c r="BD578" s="108"/>
      <c r="BE578" s="108" t="str">
        <f>VLOOKUP(Tabela2[[#This Row],[SIEMA]],Siema2025,81,FALSE)</f>
        <v/>
      </c>
      <c r="BF578" s="110" t="str">
        <f>VLOOKUP(Tabela2[[#This Row],[SIEMA]],Siema2025,28,FALSE)</f>
        <v>PAVIDEZ ENGENHARIA LTDA</v>
      </c>
      <c r="BG578" s="110"/>
      <c r="BH578" s="111" t="str">
        <f>VLOOKUP(Tabela2[[#This Row],[SIEMA]],Siema2025,29,FALSE)</f>
        <v>01744153000106</v>
      </c>
      <c r="BI578" s="112" t="s">
        <v>2696</v>
      </c>
      <c r="BJ578" s="107" t="s">
        <v>7099</v>
      </c>
      <c r="BK578" s="104" t="s">
        <v>2696</v>
      </c>
      <c r="BL578" s="140">
        <v>45890</v>
      </c>
      <c r="BM578" s="108">
        <f ca="1">IF(Tabela2[[#This Row],[Data de atendimento do Ibama (considerar o primeiro documento/ação)]]="",_xlfn.DAYS(TODAY(),J578),_xlfn.DAYS(Tabela2[[#This Row],[Data de atendimento do Ibama (considerar o primeiro documento/ação)]],J578))</f>
        <v>3</v>
      </c>
      <c r="BN578" s="108" t="str">
        <f>IF(Tabela2[[#This Row],[Atendido pelo Ibama ("Não" ou "Sim")]]="Não","Preencher", IF(Tabela2[[#This Row],[Atendido pelo Ibama ("Não" ou "Sim")]]="Sim","NA",""))</f>
        <v>NA</v>
      </c>
      <c r="BO578" s="114" t="s">
        <v>7100</v>
      </c>
      <c r="BP578" s="108" t="str">
        <f>IF(Tabela2[[#This Row],[Forma de atendimento (primeiro documento/ação)]]= "Outros (especificar)", "PREENCHER","NA")</f>
        <v>NA</v>
      </c>
      <c r="BQ578" s="106" t="s">
        <v>123</v>
      </c>
      <c r="BR578" s="108" t="str">
        <f>IF(Tabela2[[#This Row],[Equipe do Ibama foi a campo? Houve sobrevoo do Poseidon?]] = "Sim", "PREENCHER","NA")</f>
        <v>NA</v>
      </c>
      <c r="BS578" s="108" t="str">
        <f>IF(Tabela2[[#This Row],[Se sim, foi emitida Ordem de Emergência? (informações vinculada à coluna CK)]] = "Sim", "PREENCHER","NA")</f>
        <v>NA</v>
      </c>
      <c r="BT578" s="108" t="s">
        <v>7126</v>
      </c>
      <c r="BU578" s="108" t="s">
        <v>123</v>
      </c>
      <c r="BV578" s="108" t="s">
        <v>123</v>
      </c>
      <c r="BW578" s="108" t="s">
        <v>123</v>
      </c>
      <c r="BX578" s="106" t="s">
        <v>7127</v>
      </c>
      <c r="BY578" s="106"/>
      <c r="BZ578" s="104" t="str">
        <f>IF(Tabela2[[#This Row],[Data do documento de encerramento]]="NA","NA",IF(Tabela2[[#This Row],[Data do documento de encerramento]]="","Pendente de conclusão/ encerramento",_xlfn.DAYS(Tabela2[[#This Row],[Data do documento de encerramento]],J578)))</f>
        <v>Pendente de conclusão/ encerramento</v>
      </c>
      <c r="CA578" s="107" t="s">
        <v>9606</v>
      </c>
      <c r="CB578" s="107"/>
      <c r="CC578" s="115"/>
      <c r="CD578" s="107"/>
      <c r="CE578" s="107"/>
      <c r="CF578" s="107"/>
    </row>
    <row r="579" spans="1:84" ht="60.75">
      <c r="A579" s="169">
        <v>202581943210</v>
      </c>
      <c r="B579" s="170" t="s">
        <v>9607</v>
      </c>
      <c r="C579" s="108" t="s">
        <v>7135</v>
      </c>
      <c r="D579" s="106" t="s">
        <v>637</v>
      </c>
      <c r="E579" s="106" t="s">
        <v>7667</v>
      </c>
      <c r="F579" s="106"/>
      <c r="G579" s="106" t="s">
        <v>7668</v>
      </c>
      <c r="H579" s="106" t="s">
        <v>7739</v>
      </c>
      <c r="I579" s="104" t="str">
        <f>VLOOKUP(Tabela2[[#This Row],[SIEMA]],Siema2025,19,FALSE)</f>
        <v>Campos</v>
      </c>
      <c r="J579" s="105">
        <f>VLOOKUP(Tabela2[[#This Row],[SIEMA]],Siema2025,2,FALSE)</f>
        <v>45887</v>
      </c>
      <c r="K579" s="105" t="str">
        <f>VLOOKUP(Tabela2[[#This Row],[SIEMA]],Siema2025,16,FALSE)</f>
        <v>Segunda</v>
      </c>
      <c r="L579" s="106" t="str">
        <f>IF(Tabela2[[#This Row],[Data]]="","Sem Informação",VLOOKUP(MONTH(Tabela2[[#This Row],[Data]]),'[1]Validação de dados'!$I$1:$J$13,2,0))</f>
        <v>Agosto</v>
      </c>
      <c r="M579" s="104">
        <f>YEAR(Tabela2[[#This Row],[Data]])</f>
        <v>2025</v>
      </c>
      <c r="N579" s="105" t="str">
        <f>VLOOKUP(Tabela2[[#This Row],[SIEMA]],Siema2025,17,FALSE)</f>
        <v>Matutino</v>
      </c>
      <c r="O579" s="105" t="str">
        <f>VLOOKUP(Tabela2[[#This Row],[SIEMA]],Siema2025,5,FALSE)</f>
        <v>Plataforma</v>
      </c>
      <c r="P579" s="104" t="str">
        <f>VLOOKUP(Tabela2[[#This Row],[SIEMA]],Siema2025,21,FALSE)</f>
        <v/>
      </c>
      <c r="Q579" s="104">
        <v>1202</v>
      </c>
      <c r="R579" s="104" t="s">
        <v>252</v>
      </c>
      <c r="S579" s="104" t="s">
        <v>252</v>
      </c>
      <c r="T579" s="104">
        <v>7.0000000000000001E-3</v>
      </c>
      <c r="U579" s="104" t="s">
        <v>7111</v>
      </c>
      <c r="V579" s="104">
        <f>IF(Q579="","",IF(ISNUMBER(Q579)=FALSE,"Não se aplica",IFERROR(VLOOKUP(Q579,Produtos!$A$1:$C$2319,3,FALSE),"Não Cadastrado")))</f>
        <v>3</v>
      </c>
      <c r="W579" s="104" t="str">
        <f>VLOOKUP(Tabela2[[#This Row],[SIEMA]],Siema2025,10,FALSE)</f>
        <v/>
      </c>
      <c r="X579" s="113"/>
      <c r="Y579" s="109" t="str">
        <f>IF(W579="","", IF(W579="NC","", IF(W579="NE","", IF(W579="NA","",IFERROR(VLOOKUP(W579,Produtos!$A$1:$C$2319,2,FALSE),"Não Cadastrado")))))</f>
        <v/>
      </c>
      <c r="Z579" s="104" t="str">
        <f>VLOOKUP(Tabela2[[#This Row],[SIEMA]],Siema2025,11,FALSE)</f>
        <v xml:space="preserve"> </v>
      </c>
      <c r="AA579" s="104" t="str">
        <f>VLOOKUP(Tabela2[[#This Row],[SIEMA]],Siema2025,12,FALSE)</f>
        <v xml:space="preserve"> </v>
      </c>
      <c r="AB579" s="104" t="str">
        <f>IF(W579="","",IF(ISNUMBER(W579)=FALSE,"Não se aplica",IFERROR(VLOOKUP(W579,Produtos!$A$1:$C$2319,3,FALSE),"Não Cadastrado")))</f>
        <v/>
      </c>
      <c r="AC579" s="104"/>
      <c r="AD579" s="108"/>
      <c r="AE579" s="107" t="str">
        <f>IF(AC579="","", IF(AC579="NC","", IF(AC579="NE","", IF(AC579="NA","",IFERROR(VLOOKUP(AC579,Produtos!$A$1:$C$2319,2,FALSE),"Não Cadastrado")))))</f>
        <v/>
      </c>
      <c r="AF579" s="104"/>
      <c r="AG579" s="104"/>
      <c r="AH579" s="104" t="str">
        <f>IF(AC579="","",IF(ISNUMBER(AC579)=FALSE,"Não se aplica",IFERROR(VLOOKUP(AC579,Produtos!$A$1:$C$2319,3,FALSE),"Não Cadastrado")))</f>
        <v/>
      </c>
      <c r="AI579" s="104"/>
      <c r="AJ579" s="104" t="str">
        <f>VLOOKUP(Tabela2[[#This Row],[SIEMA]],Siema2025,26,FALSE)</f>
        <v>Falha operacional em tomada de abastecimento e falha de vedação de embornal.</v>
      </c>
      <c r="AK579" s="107" t="s">
        <v>7098</v>
      </c>
      <c r="AL579" s="107" t="s">
        <v>7285</v>
      </c>
      <c r="AM579" s="107"/>
      <c r="AN579" s="108" t="str">
        <f>VLOOKUP(Tabela2[[#This Row],[SIEMA]],Siema2025,51,FALSE)</f>
        <v/>
      </c>
      <c r="AO579" s="108" t="str">
        <f>VLOOKUP(Tabela2[[#This Row],[SIEMA]],Siema2025,53,FALSE)</f>
        <v/>
      </c>
      <c r="AP579" s="108" t="str">
        <f>VLOOKUP(Tabela2[[#This Row],[SIEMA]],Siema2025,55,FALSE)</f>
        <v/>
      </c>
      <c r="AQ579" s="108" t="str">
        <f>VLOOKUP(Tabela2[[#This Row],[SIEMA]],Siema2025,57,FALSE)</f>
        <v/>
      </c>
      <c r="AR579" s="108" t="str">
        <f>VLOOKUP(Tabela2[[#This Row],[SIEMA]],Siema2025,59,FALSE)</f>
        <v/>
      </c>
      <c r="AS579" s="108" t="str">
        <f>VLOOKUP(Tabela2[[#This Row],[SIEMA]],Siema2025,61,FALSE)</f>
        <v>X</v>
      </c>
      <c r="AT579" s="108" t="str">
        <f>VLOOKUP(Tabela2[[#This Row],[SIEMA]],Siema2025,63,FALSE)</f>
        <v/>
      </c>
      <c r="AU579" s="108" t="str">
        <f>VLOOKUP(Tabela2[[#This Row],[SIEMA]],Siema2025,65,FALSE)</f>
        <v/>
      </c>
      <c r="AV579" s="108" t="str">
        <f>VLOOKUP(Tabela2[[#This Row],[SIEMA]],Siema2025,67,FALSE)</f>
        <v/>
      </c>
      <c r="AW579" s="108" t="str">
        <f>VLOOKUP(Tabela2[[#This Row],[SIEMA]],Siema2025,69,FALSE)</f>
        <v/>
      </c>
      <c r="AX579" s="108" t="str">
        <f>VLOOKUP(Tabela2[[#This Row],[SIEMA]],Siema2025,71,FALSE)</f>
        <v/>
      </c>
      <c r="AY579" s="108" t="str">
        <f>VLOOKUP(Tabela2[[#This Row],[SIEMA]],Siema2025,73,FALSE)</f>
        <v/>
      </c>
      <c r="AZ579" s="108" t="str">
        <f>VLOOKUP(Tabela2[[#This Row],[SIEMA]],Siema2025,75,FALSE)</f>
        <v/>
      </c>
      <c r="BA579" s="108" t="str">
        <f>VLOOKUP(Tabela2[[#This Row],[SIEMA]],Siema2025,77,FALSE)</f>
        <v/>
      </c>
      <c r="BB579" s="108" t="str">
        <f>VLOOKUP(Tabela2[[#This Row],[SIEMA]],Siema2025,79,FALSE)</f>
        <v/>
      </c>
      <c r="BC579" s="108" t="str">
        <f>IF(Tabela2[[#This Row],[Outro(s) ]] = "X", "PREENCHER","NA")</f>
        <v>NA</v>
      </c>
      <c r="BD579" s="108" t="str">
        <f>VLOOKUP(Tabela2[[#This Row],[SIEMA]],Siema2025,82,FALSE)</f>
        <v/>
      </c>
      <c r="BE579" s="108" t="str">
        <f>VLOOKUP(Tabela2[[#This Row],[SIEMA]],Siema2025,81,FALSE)</f>
        <v/>
      </c>
      <c r="BF579" s="110" t="str">
        <f>VLOOKUP(Tabela2[[#This Row],[SIEMA]],Siema2025,28,FALSE)</f>
        <v>Petróleo Brasileiro S.A. - PETROBRAS</v>
      </c>
      <c r="BG579" s="110"/>
      <c r="BH579" s="111" t="str">
        <f>VLOOKUP(Tabela2[[#This Row],[SIEMA]],Siema2025,29,FALSE)</f>
        <v>33000167000454</v>
      </c>
      <c r="BI579" s="112" t="s">
        <v>2696</v>
      </c>
      <c r="BJ579" s="107" t="s">
        <v>7099</v>
      </c>
      <c r="BK579" s="104" t="s">
        <v>2696</v>
      </c>
      <c r="BL579" s="140">
        <v>45931</v>
      </c>
      <c r="BM579" s="108">
        <f ca="1">IF(Tabela2[[#This Row],[Data de atendimento do Ibama (considerar o primeiro documento/ação)]]="",_xlfn.DAYS(TODAY(),J579),_xlfn.DAYS(Tabela2[[#This Row],[Data de atendimento do Ibama (considerar o primeiro documento/ação)]],J579))</f>
        <v>44</v>
      </c>
      <c r="BN579" s="108" t="str">
        <f>IF(Tabela2[[#This Row],[Atendido pelo Ibama ("Não" ou "Sim")]]="Não","Preencher", IF(Tabela2[[#This Row],[Atendido pelo Ibama ("Não" ou "Sim")]]="Sim","NA",""))</f>
        <v>NA</v>
      </c>
      <c r="BO579" s="114" t="s">
        <v>7138</v>
      </c>
      <c r="BP579" s="108" t="str">
        <f>IF(Tabela2[[#This Row],[Forma de atendimento (primeiro documento/ação)]]= "Outros (especificar)", "PREENCHER","NA")</f>
        <v>NA</v>
      </c>
      <c r="BQ579" s="106" t="s">
        <v>123</v>
      </c>
      <c r="BR579" s="108" t="str">
        <f>IF(Tabela2[[#This Row],[Equipe do Ibama foi a campo? Houve sobrevoo do Poseidon?]] = "Sim", "PREENCHER","NA")</f>
        <v>NA</v>
      </c>
      <c r="BS579" s="108" t="str">
        <f>IF(Tabela2[[#This Row],[Se sim, foi emitida Ordem de Emergência? (informações vinculada à coluna CK)]] = "Sim", "PREENCHER","NA")</f>
        <v>NA</v>
      </c>
      <c r="BT579" s="108" t="s">
        <v>7101</v>
      </c>
      <c r="BU579" s="108" t="s">
        <v>123</v>
      </c>
      <c r="BV579" s="108" t="s">
        <v>123</v>
      </c>
      <c r="BW579" s="108" t="s">
        <v>123</v>
      </c>
      <c r="BX579" s="106"/>
      <c r="BY579" s="140"/>
      <c r="BZ579" s="104" t="str">
        <f>IF(Tabela2[[#This Row],[Data do documento de encerramento]]="NA","NA",IF(Tabela2[[#This Row],[Data do documento de encerramento]]="","Pendente de conclusão/ encerramento",_xlfn.DAYS(Tabela2[[#This Row],[Data do documento de encerramento]],J579)))</f>
        <v>Pendente de conclusão/ encerramento</v>
      </c>
      <c r="CA579" s="107" t="s">
        <v>9608</v>
      </c>
      <c r="CB579" s="107"/>
      <c r="CC579" s="115" t="s">
        <v>7194</v>
      </c>
      <c r="CD579" s="107" t="s">
        <v>7278</v>
      </c>
      <c r="CE579" s="107" t="s">
        <v>123</v>
      </c>
      <c r="CF579" s="107" t="s">
        <v>7141</v>
      </c>
    </row>
    <row r="580" spans="1:84" ht="30.75">
      <c r="A580" s="200">
        <v>202581954041</v>
      </c>
      <c r="B580" s="170" t="s">
        <v>9609</v>
      </c>
      <c r="C580" s="108" t="str">
        <f>VLOOKUP(Tabela2[[#This Row],[SIEMA]],Siema2025,4,FALSE)</f>
        <v xml:space="preserve"> SP</v>
      </c>
      <c r="D580" s="106" t="str">
        <f>VLOOKUP(Tabela2[[#This Row],[SIEMA]],Siema2025,3,FALSE)</f>
        <v xml:space="preserve">Cubatão </v>
      </c>
      <c r="E580" s="106" t="s">
        <v>9610</v>
      </c>
      <c r="F580" s="106"/>
      <c r="G580" s="106" t="s">
        <v>9611</v>
      </c>
      <c r="H580" s="106" t="s">
        <v>9612</v>
      </c>
      <c r="I580" s="104" t="s">
        <v>7120</v>
      </c>
      <c r="J580" s="105">
        <f>VLOOKUP(Tabela2[[#This Row],[SIEMA]],Siema2025,2,FALSE)</f>
        <v>45887</v>
      </c>
      <c r="K580" s="105" t="str">
        <f>VLOOKUP(Tabela2[[#This Row],[SIEMA]],Siema2025,16,FALSE)</f>
        <v>Segunda</v>
      </c>
      <c r="L580" s="106" t="str">
        <f>IF(Tabela2[[#This Row],[Data]]="","Sem Informação",VLOOKUP(MONTH(Tabela2[[#This Row],[Data]]),'[1]Validação de dados'!$I$1:$J$13,2,0))</f>
        <v>Agosto</v>
      </c>
      <c r="M580" s="104">
        <f>YEAR(Tabela2[[#This Row],[Data]])</f>
        <v>2025</v>
      </c>
      <c r="N580" s="105" t="str">
        <f>VLOOKUP(Tabela2[[#This Row],[SIEMA]],Siema2025,17,FALSE)</f>
        <v>Noturno</v>
      </c>
      <c r="O580" s="105" t="str">
        <f>VLOOKUP(Tabela2[[#This Row],[SIEMA]],Siema2025,5,FALSE)</f>
        <v>Ferrovia</v>
      </c>
      <c r="P580" s="104" t="str">
        <f>VLOOKUP(Tabela2[[#This Row],[SIEMA]],Siema2025,21,FALSE)</f>
        <v>Vandalismo na ferrovia com abertura de bicas em 1 vagões graneleiro carregado com milho.</v>
      </c>
      <c r="Q580" s="104" t="s">
        <v>7127</v>
      </c>
      <c r="R580" s="104" t="s">
        <v>7127</v>
      </c>
      <c r="S580" s="107" t="s">
        <v>365</v>
      </c>
      <c r="T580" s="104">
        <v>50</v>
      </c>
      <c r="U580" s="104" t="s">
        <v>7121</v>
      </c>
      <c r="V580" s="104" t="s">
        <v>7127</v>
      </c>
      <c r="W580" s="104"/>
      <c r="X580" s="113"/>
      <c r="Y580" s="109" t="str">
        <f>IF(W580="","", IF(W580="NC","", IF(W580="NE","", IF(W580="NA","",IFERROR(VLOOKUP(W580,Produtos!$A$1:$C$2319,2,FALSE),"Não Cadastrado")))))</f>
        <v/>
      </c>
      <c r="Z580" s="104" t="str">
        <f>VLOOKUP(Tabela2[[#This Row],[SIEMA]],Siema2025,11,FALSE)</f>
        <v/>
      </c>
      <c r="AA580" s="104" t="str">
        <f>VLOOKUP(Tabela2[[#This Row],[SIEMA]],Siema2025,12,FALSE)</f>
        <v/>
      </c>
      <c r="AB580" s="104" t="str">
        <f>IF(W580="","",IF(ISNUMBER(W580)=FALSE,"Não se aplica",IFERROR(VLOOKUP(W580,Produtos!$A$1:$C$2319,3,FALSE),"Não Cadastrado")))</f>
        <v/>
      </c>
      <c r="AC580" s="104"/>
      <c r="AD580" s="108"/>
      <c r="AE580" s="107" t="str">
        <f>IF(AC580="","", IF(AC580="NC","", IF(AC580="NE","", IF(AC580="NA","",IFERROR(VLOOKUP(AC580,Produtos!$A$1:$C$2319,2,FALSE),"Não Cadastrado")))))</f>
        <v/>
      </c>
      <c r="AF580" s="104"/>
      <c r="AG580" s="104"/>
      <c r="AH580" s="104" t="str">
        <f>IF(AC580="","",IF(ISNUMBER(AC580)=FALSE,"Não se aplica",IFERROR(VLOOKUP(AC580,Produtos!$A$1:$C$2319,3,FALSE),"Não Cadastrado")))</f>
        <v/>
      </c>
      <c r="AI580" s="104"/>
      <c r="AJ580" s="104" t="str">
        <f>VLOOKUP(Tabela2[[#This Row],[SIEMA]],Siema2025,26,FALSE)</f>
        <v>Ato criminoso caracterizado pela abertura de bicas em vagões graneleiros ferroviário carregado com milho.</v>
      </c>
      <c r="AK580" s="107" t="s">
        <v>7122</v>
      </c>
      <c r="AL580" s="107"/>
      <c r="AM580" s="107"/>
      <c r="AN580" s="108" t="str">
        <f>VLOOKUP(Tabela2[[#This Row],[SIEMA]],Siema2025,51,FALSE)</f>
        <v/>
      </c>
      <c r="AO580" s="108" t="str">
        <f>VLOOKUP(Tabela2[[#This Row],[SIEMA]],Siema2025,53,FALSE)</f>
        <v/>
      </c>
      <c r="AP580" s="108" t="str">
        <f>VLOOKUP(Tabela2[[#This Row],[SIEMA]],Siema2025,55,FALSE)</f>
        <v/>
      </c>
      <c r="AQ580" s="108" t="str">
        <f>VLOOKUP(Tabela2[[#This Row],[SIEMA]],Siema2025,57,FALSE)</f>
        <v/>
      </c>
      <c r="AR580" s="108" t="str">
        <f>VLOOKUP(Tabela2[[#This Row],[SIEMA]],Siema2025,59,FALSE)</f>
        <v/>
      </c>
      <c r="AS580" s="108" t="str">
        <f>VLOOKUP(Tabela2[[#This Row],[SIEMA]],Siema2025,61,FALSE)</f>
        <v/>
      </c>
      <c r="AT580" s="108" t="str">
        <f>VLOOKUP(Tabela2[[#This Row],[SIEMA]],Siema2025,63,FALSE)</f>
        <v/>
      </c>
      <c r="AU580" s="108" t="str">
        <f>VLOOKUP(Tabela2[[#This Row],[SIEMA]],Siema2025,65,FALSE)</f>
        <v>X</v>
      </c>
      <c r="AV580" s="108" t="str">
        <f>VLOOKUP(Tabela2[[#This Row],[SIEMA]],Siema2025,67,FALSE)</f>
        <v/>
      </c>
      <c r="AW580" s="108" t="str">
        <f>VLOOKUP(Tabela2[[#This Row],[SIEMA]],Siema2025,69,FALSE)</f>
        <v/>
      </c>
      <c r="AX580" s="108" t="str">
        <f>VLOOKUP(Tabela2[[#This Row],[SIEMA]],Siema2025,71,FALSE)</f>
        <v/>
      </c>
      <c r="AY580" s="108" t="str">
        <f>VLOOKUP(Tabela2[[#This Row],[SIEMA]],Siema2025,73,FALSE)</f>
        <v/>
      </c>
      <c r="AZ580" s="108" t="str">
        <f>VLOOKUP(Tabela2[[#This Row],[SIEMA]],Siema2025,75,FALSE)</f>
        <v/>
      </c>
      <c r="BA580" s="108" t="str">
        <f>VLOOKUP(Tabela2[[#This Row],[SIEMA]],Siema2025,77,FALSE)</f>
        <v/>
      </c>
      <c r="BB580" s="108" t="str">
        <f>VLOOKUP(Tabela2[[#This Row],[SIEMA]],Siema2025,79,FALSE)</f>
        <v/>
      </c>
      <c r="BC580" s="108" t="str">
        <f>IF(Tabela2[[#This Row],[Outro(s) ]] = "X", "PREENCHER","NA")</f>
        <v>NA</v>
      </c>
      <c r="BD580" s="108" t="str">
        <f>VLOOKUP(Tabela2[[#This Row],[SIEMA]],Siema2025,82,FALSE)</f>
        <v/>
      </c>
      <c r="BE580" s="108" t="str">
        <f>VLOOKUP(Tabela2[[#This Row],[SIEMA]],Siema2025,81,FALSE)</f>
        <v/>
      </c>
      <c r="BF580" s="110" t="s">
        <v>3066</v>
      </c>
      <c r="BG580" s="110" t="s">
        <v>7123</v>
      </c>
      <c r="BH580" s="111" t="str">
        <f>VLOOKUP(Tabela2[[#This Row],[SIEMA]],Siema2025,29,FALSE)</f>
        <v>02502844000166</v>
      </c>
      <c r="BI580" s="112" t="str">
        <f>VLOOKUP(Tabela2[[#This Row],[SIEMA]],Siema2025,107,FALSE)</f>
        <v>Não</v>
      </c>
      <c r="BJ580" s="107" t="s">
        <v>7099</v>
      </c>
      <c r="BK580" s="104" t="s">
        <v>2696</v>
      </c>
      <c r="BL580" s="140">
        <v>45896</v>
      </c>
      <c r="BM580" s="108">
        <f ca="1">IF(Tabela2[[#This Row],[Data de atendimento do Ibama (considerar o primeiro documento/ação)]]="",_xlfn.DAYS(TODAY(),J580),_xlfn.DAYS(Tabela2[[#This Row],[Data de atendimento do Ibama (considerar o primeiro documento/ação)]],J580))</f>
        <v>9</v>
      </c>
      <c r="BN580" s="108" t="str">
        <f>IF(Tabela2[[#This Row],[Atendido pelo Ibama ("Não" ou "Sim")]]="Não","Preencher", IF(Tabela2[[#This Row],[Atendido pelo Ibama ("Não" ou "Sim")]]="Sim","NA",""))</f>
        <v>NA</v>
      </c>
      <c r="BO580" s="114" t="s">
        <v>7100</v>
      </c>
      <c r="BP580" s="108" t="str">
        <f>IF(Tabela2[[#This Row],[Forma de atendimento (primeiro documento/ação)]]= "Outros (especificar)", "PREENCHER","NA")</f>
        <v>NA</v>
      </c>
      <c r="BQ580" s="106" t="s">
        <v>123</v>
      </c>
      <c r="BR580" s="108" t="str">
        <f>IF(Tabela2[[#This Row],[Equipe do Ibama foi a campo? Houve sobrevoo do Poseidon?]] = "Sim", "PREENCHER","NA")</f>
        <v>NA</v>
      </c>
      <c r="BS580" s="108" t="str">
        <f>IF(Tabela2[[#This Row],[Se sim, foi emitida Ordem de Emergência? (informações vinculada à coluna CK)]] = "Sim", "PREENCHER","NA")</f>
        <v>NA</v>
      </c>
      <c r="BT580" s="108" t="s">
        <v>7126</v>
      </c>
      <c r="BU580" s="108" t="s">
        <v>2696</v>
      </c>
      <c r="BV580" s="108" t="s">
        <v>123</v>
      </c>
      <c r="BW580" s="108" t="s">
        <v>123</v>
      </c>
      <c r="BX580" s="106" t="s">
        <v>7127</v>
      </c>
      <c r="BY580" s="106"/>
      <c r="BZ580" s="104" t="str">
        <f>IF(Tabela2[[#This Row],[Data do documento de encerramento]]="NA","NA",IF(Tabela2[[#This Row],[Data do documento de encerramento]]="","Pendente de conclusão/ encerramento",_xlfn.DAYS(Tabela2[[#This Row],[Data do documento de encerramento]],J580)))</f>
        <v>Pendente de conclusão/ encerramento</v>
      </c>
      <c r="CA580" s="107" t="s">
        <v>7128</v>
      </c>
      <c r="CB580" s="107"/>
      <c r="CC580" s="107"/>
      <c r="CD580" s="107"/>
      <c r="CE580" s="107"/>
      <c r="CF580" s="107"/>
    </row>
    <row r="581" spans="1:84" ht="60.75">
      <c r="A581" s="169">
        <v>202581979224</v>
      </c>
      <c r="B581" s="170" t="s">
        <v>9613</v>
      </c>
      <c r="C581" s="108" t="s">
        <v>7135</v>
      </c>
      <c r="D581" s="106" t="s">
        <v>637</v>
      </c>
      <c r="E581" s="106" t="s">
        <v>7454</v>
      </c>
      <c r="F581" s="106"/>
      <c r="G581" s="106" t="s">
        <v>7455</v>
      </c>
      <c r="H581" s="106" t="s">
        <v>7456</v>
      </c>
      <c r="I581" s="104" t="str">
        <f>VLOOKUP(Tabela2[[#This Row],[SIEMA]],Siema2025,19,FALSE)</f>
        <v>Campos</v>
      </c>
      <c r="J581" s="105">
        <f>VLOOKUP(Tabela2[[#This Row],[SIEMA]],Siema2025,2,FALSE)</f>
        <v>45887</v>
      </c>
      <c r="K581" s="105" t="str">
        <f>VLOOKUP(Tabela2[[#This Row],[SIEMA]],Siema2025,16,FALSE)</f>
        <v>Segunda</v>
      </c>
      <c r="L581" s="106" t="str">
        <f>IF(Tabela2[[#This Row],[Data]]="","Sem Informação",VLOOKUP(MONTH(Tabela2[[#This Row],[Data]]),'[1]Validação de dados'!$I$1:$J$13,2,0))</f>
        <v>Agosto</v>
      </c>
      <c r="M581" s="104">
        <f>YEAR(Tabela2[[#This Row],[Data]])</f>
        <v>2025</v>
      </c>
      <c r="N581" s="105" t="str">
        <f>VLOOKUP(Tabela2[[#This Row],[SIEMA]],Siema2025,17,FALSE)</f>
        <v>Matutino</v>
      </c>
      <c r="O581" s="105" t="s">
        <v>111</v>
      </c>
      <c r="P581" s="104" t="str">
        <f>VLOOKUP(Tabela2[[#This Row],[SIEMA]],Siema2025,21,FALSE)</f>
        <v>Durante a abertura da válvula TCP da ANM com ROV para retirada da tree cap do poço 7-JUB-65H-ESS, observou-se o escape de diesel do bloco da ANM pelo pórtico HS2. A válvula TCP foi imediatamente fechada pelo ROV e quando a tree cap foi desassentada, constatou-se ser um escape residual de volume finito de diesel, ou seja, apenas o fluido que ficou trapeado acima da válvula swab 1 da ANM e abaixo da tree cap, totalizando 8 litros de diesel.</v>
      </c>
      <c r="Q581" s="104">
        <v>1202</v>
      </c>
      <c r="R581" s="104" t="str">
        <f>VLOOKUP(Tabela2[[#This Row],[SIEMA]],Siema2025,10,FALSE)</f>
        <v>Óleo diesel</v>
      </c>
      <c r="S581" s="104" t="str">
        <f>VLOOKUP(Tabela2[[#This Row],[SIEMA]],Siema2025,10,FALSE)</f>
        <v>Óleo diesel</v>
      </c>
      <c r="T581" s="104" t="str">
        <f>VLOOKUP(Tabela2[[#This Row],[SIEMA]],Siema2025,11,FALSE)</f>
        <v>0.008</v>
      </c>
      <c r="U581" s="104" t="str">
        <f>VLOOKUP(Tabela2[[#This Row],[SIEMA]],Siema2025,12,FALSE)</f>
        <v>M3</v>
      </c>
      <c r="V581" s="104">
        <f>IF(Q581="","",IF(ISNUMBER(Q581)=FALSE,"Não se aplica",IFERROR(VLOOKUP(Q581,Produtos!$A$1:$C$2319,3,FALSE),"Não Cadastrado")))</f>
        <v>3</v>
      </c>
      <c r="W581" s="104"/>
      <c r="X581" s="113"/>
      <c r="Y581" s="109" t="str">
        <f>IF(W581="","", IF(W581="NC","", IF(W581="NE","", IF(W581="NA","",IFERROR(VLOOKUP(W581,Produtos!$A$1:$C$2319,2,FALSE),"Não Cadastrado")))))</f>
        <v/>
      </c>
      <c r="Z581" s="104"/>
      <c r="AA581" s="104"/>
      <c r="AB581" s="104" t="str">
        <f>IF(W581="","",IF(ISNUMBER(W581)=FALSE,"Não se aplica",IFERROR(VLOOKUP(W581,Produtos!$A$1:$C$2319,3,FALSE),"Não Cadastrado")))</f>
        <v/>
      </c>
      <c r="AC581" s="104"/>
      <c r="AD581" s="108"/>
      <c r="AE581" s="107" t="str">
        <f>IF(AC581="","", IF(AC581="NC","", IF(AC581="NE","", IF(AC581="NA","",IFERROR(VLOOKUP(AC581,Produtos!$A$1:$C$2319,2,FALSE),"Não Cadastrado")))))</f>
        <v/>
      </c>
      <c r="AF581" s="104"/>
      <c r="AG581" s="104"/>
      <c r="AH581" s="104" t="str">
        <f>IF(AC581="","",IF(ISNUMBER(AC581)=FALSE,"Não se aplica",IFERROR(VLOOKUP(AC581,Produtos!$A$1:$C$2319,3,FALSE),"Não Cadastrado")))</f>
        <v/>
      </c>
      <c r="AI581" s="104"/>
      <c r="AJ581" s="104" t="str">
        <f>VLOOKUP(Tabela2[[#This Row],[SIEMA]],Siema2025,26,FALSE)</f>
        <v>Em investigação.</v>
      </c>
      <c r="AK581" s="107" t="s">
        <v>7112</v>
      </c>
      <c r="AL581" s="107"/>
      <c r="AM581" s="107"/>
      <c r="AN581" s="108" t="str">
        <f>VLOOKUP(Tabela2[[#This Row],[SIEMA]],Siema2025,51,FALSE)</f>
        <v/>
      </c>
      <c r="AO581" s="108" t="str">
        <f>VLOOKUP(Tabela2[[#This Row],[SIEMA]],Siema2025,53,FALSE)</f>
        <v/>
      </c>
      <c r="AP581" s="108" t="str">
        <f>VLOOKUP(Tabela2[[#This Row],[SIEMA]],Siema2025,55,FALSE)</f>
        <v/>
      </c>
      <c r="AQ581" s="108" t="str">
        <f>VLOOKUP(Tabela2[[#This Row],[SIEMA]],Siema2025,57,FALSE)</f>
        <v/>
      </c>
      <c r="AR581" s="108" t="str">
        <f>VLOOKUP(Tabela2[[#This Row],[SIEMA]],Siema2025,59,FALSE)</f>
        <v/>
      </c>
      <c r="AS581" s="108" t="str">
        <f>VLOOKUP(Tabela2[[#This Row],[SIEMA]],Siema2025,61,FALSE)</f>
        <v>X</v>
      </c>
      <c r="AT581" s="108" t="str">
        <f>VLOOKUP(Tabela2[[#This Row],[SIEMA]],Siema2025,63,FALSE)</f>
        <v/>
      </c>
      <c r="AU581" s="108" t="str">
        <f>VLOOKUP(Tabela2[[#This Row],[SIEMA]],Siema2025,65,FALSE)</f>
        <v/>
      </c>
      <c r="AV581" s="108" t="str">
        <f>VLOOKUP(Tabela2[[#This Row],[SIEMA]],Siema2025,67,FALSE)</f>
        <v/>
      </c>
      <c r="AW581" s="108" t="str">
        <f>VLOOKUP(Tabela2[[#This Row],[SIEMA]],Siema2025,69,FALSE)</f>
        <v/>
      </c>
      <c r="AX581" s="108" t="str">
        <f>VLOOKUP(Tabela2[[#This Row],[SIEMA]],Siema2025,71,FALSE)</f>
        <v/>
      </c>
      <c r="AY581" s="108" t="str">
        <f>VLOOKUP(Tabela2[[#This Row],[SIEMA]],Siema2025,73,FALSE)</f>
        <v/>
      </c>
      <c r="AZ581" s="108" t="str">
        <f>VLOOKUP(Tabela2[[#This Row],[SIEMA]],Siema2025,75,FALSE)</f>
        <v/>
      </c>
      <c r="BA581" s="108" t="str">
        <f>VLOOKUP(Tabela2[[#This Row],[SIEMA]],Siema2025,77,FALSE)</f>
        <v/>
      </c>
      <c r="BB581" s="108" t="str">
        <f>VLOOKUP(Tabela2[[#This Row],[SIEMA]],Siema2025,79,FALSE)</f>
        <v/>
      </c>
      <c r="BC581" s="108" t="str">
        <f>IF(Tabela2[[#This Row],[Outro(s) ]] = "X", "PREENCHER","NA")</f>
        <v>NA</v>
      </c>
      <c r="BD581" s="108" t="str">
        <f>VLOOKUP(Tabela2[[#This Row],[SIEMA]],Siema2025,82,FALSE)</f>
        <v/>
      </c>
      <c r="BE581" s="108" t="str">
        <f>VLOOKUP(Tabela2[[#This Row],[SIEMA]],Siema2025,81,FALSE)</f>
        <v/>
      </c>
      <c r="BF581" s="110" t="str">
        <f>VLOOKUP(Tabela2[[#This Row],[SIEMA]],Siema2025,28,FALSE)</f>
        <v>Petrobras</v>
      </c>
      <c r="BG581" s="110"/>
      <c r="BH581" s="111" t="str">
        <f>VLOOKUP(Tabela2[[#This Row],[SIEMA]],Siema2025,29,FALSE)</f>
        <v>33000167000454</v>
      </c>
      <c r="BI581" s="112" t="str">
        <f>VLOOKUP(Tabela2[[#This Row],[SIEMA]],Siema2025,107,FALSE)</f>
        <v>Não</v>
      </c>
      <c r="BJ581" s="107" t="s">
        <v>7099</v>
      </c>
      <c r="BK581" s="104" t="s">
        <v>2696</v>
      </c>
      <c r="BL581" s="140">
        <v>46009</v>
      </c>
      <c r="BM581" s="108">
        <f ca="1">IF(Tabela2[[#This Row],[Data de atendimento do Ibama (considerar o primeiro documento/ação)]]="",_xlfn.DAYS(TODAY(),J581),_xlfn.DAYS(Tabela2[[#This Row],[Data de atendimento do Ibama (considerar o primeiro documento/ação)]],J581))</f>
        <v>122</v>
      </c>
      <c r="BN581" s="108" t="str">
        <f>IF(Tabela2[[#This Row],[Atendido pelo Ibama ("Não" ou "Sim")]]="Não","Preencher", IF(Tabela2[[#This Row],[Atendido pelo Ibama ("Não" ou "Sim")]]="Sim","NA",""))</f>
        <v>NA</v>
      </c>
      <c r="BO581" s="114" t="s">
        <v>7165</v>
      </c>
      <c r="BP581" s="108" t="str">
        <f>IF(Tabela2[[#This Row],[Forma de atendimento (primeiro documento/ação)]]= "Outros (especificar)", "PREENCHER","NA")</f>
        <v>NA</v>
      </c>
      <c r="BQ581" s="106" t="s">
        <v>123</v>
      </c>
      <c r="BR581" s="108" t="str">
        <f>IF(Tabela2[[#This Row],[Equipe do Ibama foi a campo? Houve sobrevoo do Poseidon?]] = "Sim", "PREENCHER","NA")</f>
        <v>NA</v>
      </c>
      <c r="BS581" s="108" t="str">
        <f>IF(Tabela2[[#This Row],[Se sim, foi emitida Ordem de Emergência? (informações vinculada à coluna CK)]] = "Sim", "PREENCHER","NA")</f>
        <v>NA</v>
      </c>
      <c r="BT581" s="108" t="s">
        <v>7101</v>
      </c>
      <c r="BU581" s="108" t="s">
        <v>2696</v>
      </c>
      <c r="BV581" s="108" t="s">
        <v>123</v>
      </c>
      <c r="BW581" s="108" t="s">
        <v>123</v>
      </c>
      <c r="BX581" s="106"/>
      <c r="BY581" s="140"/>
      <c r="BZ581" s="104" t="str">
        <f>IF(Tabela2[[#This Row],[Data do documento de encerramento]]="NA","NA",IF(Tabela2[[#This Row],[Data do documento de encerramento]]="","Pendente de conclusão/ encerramento",_xlfn.DAYS(Tabela2[[#This Row],[Data do documento de encerramento]],J581)))</f>
        <v>Pendente de conclusão/ encerramento</v>
      </c>
      <c r="CA581" s="107" t="s">
        <v>9614</v>
      </c>
      <c r="CB581" s="107"/>
      <c r="CC581" s="115" t="s">
        <v>7148</v>
      </c>
      <c r="CD581" s="107" t="s">
        <v>123</v>
      </c>
      <c r="CE581" s="107" t="s">
        <v>123</v>
      </c>
      <c r="CF581" s="107" t="s">
        <v>7141</v>
      </c>
    </row>
    <row r="582" spans="1:84" ht="30.75">
      <c r="A582" s="169">
        <v>202582032458</v>
      </c>
      <c r="B582" s="170" t="s">
        <v>9615</v>
      </c>
      <c r="C582" s="108" t="str">
        <f>VLOOKUP(Tabela2[[#This Row],[SIEMA]],Siema2025,4,FALSE)</f>
        <v xml:space="preserve"> RN</v>
      </c>
      <c r="D582" s="106" t="str">
        <f>VLOOKUP(Tabela2[[#This Row],[SIEMA]],Siema2025,3,FALSE)</f>
        <v xml:space="preserve">Caicó </v>
      </c>
      <c r="E582" s="106" t="str">
        <f>VLOOKUP(Tabela2[[#This Row],[SIEMA]],Siema2025,20,FALSE)</f>
        <v>Poço 7-BAL-46-RN (72100020093) Campo Baixa do Algodão - Bacia Potiguar.</v>
      </c>
      <c r="F582" s="120"/>
      <c r="G582" s="120" t="s">
        <v>9616</v>
      </c>
      <c r="H582" s="120" t="s">
        <v>9617</v>
      </c>
      <c r="I582" s="104" t="s">
        <v>931</v>
      </c>
      <c r="J582" s="105">
        <f>VLOOKUP(Tabela2[[#This Row],[SIEMA]],Siema2025,2,FALSE)</f>
        <v>45887</v>
      </c>
      <c r="K582" s="105" t="str">
        <f>VLOOKUP(Tabela2[[#This Row],[SIEMA]],Siema2025,16,FALSE)</f>
        <v>Segunda</v>
      </c>
      <c r="L582" s="106" t="str">
        <f>IF(Tabela2[[#This Row],[Data]]="","Sem Informação",VLOOKUP(MONTH(Tabela2[[#This Row],[Data]]),'[1]Validação de dados'!$I$1:$J$13,2,0))</f>
        <v>Agosto</v>
      </c>
      <c r="M582" s="104">
        <f>YEAR(Tabela2[[#This Row],[Data]])</f>
        <v>2025</v>
      </c>
      <c r="N582" s="105" t="str">
        <f>VLOOKUP(Tabela2[[#This Row],[SIEMA]],Siema2025,17,FALSE)</f>
        <v>Matutino</v>
      </c>
      <c r="O582" s="105" t="s">
        <v>145</v>
      </c>
      <c r="P582" s="104" t="str">
        <f>VLOOKUP(Tabela2[[#This Row],[SIEMA]],Siema2025,21,FALSE)</f>
        <v>Campo terrestre de Exploração de Petróleo</v>
      </c>
      <c r="Q582" s="104" t="str">
        <f>VLOOKUP(Tabela2[[#This Row],[SIEMA]],Siema2025,7,FALSE)</f>
        <v/>
      </c>
      <c r="R582" s="104" t="str">
        <f>VLOOKUP(Tabela2[[#This Row],[SIEMA]],Siema2025,10,FALSE)</f>
        <v>Água de injeção</v>
      </c>
      <c r="S582" s="107" t="str">
        <f>IF(Q582="","", IF(Q582="NC","", IF(Q582="NE","", IF(Q582="NA","",IFERROR(VLOOKUP(Q582,[1]Produtos!$A$1:$C$2319,2,FALSE),"Não Cadastrado")))))</f>
        <v/>
      </c>
      <c r="T582" s="104" t="str">
        <f>VLOOKUP(Tabela2[[#This Row],[SIEMA]],Siema2025,11,FALSE)</f>
        <v>0.2</v>
      </c>
      <c r="U582" s="104" t="str">
        <f>VLOOKUP(Tabela2[[#This Row],[SIEMA]],Siema2025,12,FALSE)</f>
        <v>M3</v>
      </c>
      <c r="V582" s="104" t="str">
        <f>IF(Q582="","",IF(ISNUMBER(Q582)=FALSE,"Não se aplica",IFERROR(VLOOKUP(Q582,Produtos!$A$1:$C$2319,3,FALSE),"Não Cadastrado")))</f>
        <v/>
      </c>
      <c r="W582" s="104"/>
      <c r="X582" s="113" t="str">
        <f>IF(Tabela2[[#This Row],[Origem do acidente]] = "Plataforma", "PREENCHER","NA")</f>
        <v>NA</v>
      </c>
      <c r="Y582" s="109" t="str">
        <f>IF(W582="","", IF(W582="NC","", IF(W582="NE","", IF(W582="NA","",IFERROR(VLOOKUP(W582,Produtos!$A$1:$C$2319,2,FALSE),"Não Cadastrado")))))</f>
        <v/>
      </c>
      <c r="Z582" s="104"/>
      <c r="AA582" s="104" t="str">
        <f>VLOOKUP(Tabela2[[#This Row],[SIEMA]],Siema2025,12,FALSE)</f>
        <v>M3</v>
      </c>
      <c r="AB582" s="104" t="str">
        <f>IF(W582="","",IF(ISNUMBER(W582)=FALSE,"Não se aplica",IFERROR(VLOOKUP(W582,Produtos!$A$1:$C$2319,3,FALSE),"Não Cadastrado")))</f>
        <v/>
      </c>
      <c r="AC582" s="104"/>
      <c r="AD582" s="108" t="str">
        <f>IF(Tabela2[[#This Row],[Origem do acidente]] = "Plataforma", "PREENCHER","NA")</f>
        <v>NA</v>
      </c>
      <c r="AE582" s="107" t="str">
        <f>IF(AC582="","", IF(AC582="NC","", IF(AC582="NE","", IF(AC582="NA","",IFERROR(VLOOKUP(AC582,Produtos!$A$1:$C$2319,2,FALSE),"Não Cadastrado")))))</f>
        <v/>
      </c>
      <c r="AF582" s="104"/>
      <c r="AG582" s="104"/>
      <c r="AH582" s="104" t="str">
        <f>IF(AC582="","",IF(ISNUMBER(AC582)=FALSE,"Não se aplica",IFERROR(VLOOKUP(AC582,Produtos!$A$1:$C$2319,3,FALSE),"Não Cadastrado")))</f>
        <v/>
      </c>
      <c r="AI582" s="104"/>
      <c r="AJ582" s="104" t="str">
        <f>VLOOKUP(Tabela2[[#This Row],[SIEMA]],Siema2025,26,FALSE)</f>
        <v>Corrosão</v>
      </c>
      <c r="AK582" s="107"/>
      <c r="AL582" s="107"/>
      <c r="AM582" s="107"/>
      <c r="AN582" s="108" t="str">
        <f>VLOOKUP(Tabela2[[#This Row],[SIEMA]],Siema2025,51,FALSE)</f>
        <v/>
      </c>
      <c r="AO582" s="108" t="str">
        <f>VLOOKUP(Tabela2[[#This Row],[SIEMA]],Siema2025,53,FALSE)</f>
        <v/>
      </c>
      <c r="AP582" s="108" t="str">
        <f>VLOOKUP(Tabela2[[#This Row],[SIEMA]],Siema2025,55,FALSE)</f>
        <v/>
      </c>
      <c r="AQ582" s="108" t="str">
        <f>VLOOKUP(Tabela2[[#This Row],[SIEMA]],Siema2025,57,FALSE)</f>
        <v/>
      </c>
      <c r="AR582" s="108" t="str">
        <f>VLOOKUP(Tabela2[[#This Row],[SIEMA]],Siema2025,59,FALSE)</f>
        <v/>
      </c>
      <c r="AS582" s="108" t="str">
        <f>VLOOKUP(Tabela2[[#This Row],[SIEMA]],Siema2025,61,FALSE)</f>
        <v/>
      </c>
      <c r="AT582" s="108" t="str">
        <f>VLOOKUP(Tabela2[[#This Row],[SIEMA]],Siema2025,63,FALSE)</f>
        <v/>
      </c>
      <c r="AU582" s="108" t="s">
        <v>7132</v>
      </c>
      <c r="AV582" s="108" t="str">
        <f>VLOOKUP(Tabela2[[#This Row],[SIEMA]],Siema2025,67,FALSE)</f>
        <v/>
      </c>
      <c r="AW582" s="108" t="str">
        <f>VLOOKUP(Tabela2[[#This Row],[SIEMA]],Siema2025,69,FALSE)</f>
        <v/>
      </c>
      <c r="AX582" s="108" t="str">
        <f>VLOOKUP(Tabela2[[#This Row],[SIEMA]],Siema2025,71,FALSE)</f>
        <v/>
      </c>
      <c r="AY582" s="108" t="str">
        <f>VLOOKUP(Tabela2[[#This Row],[SIEMA]],Siema2025,73,FALSE)</f>
        <v/>
      </c>
      <c r="AZ582" s="108" t="str">
        <f>VLOOKUP(Tabela2[[#This Row],[SIEMA]],Siema2025,75,FALSE)</f>
        <v/>
      </c>
      <c r="BA582" s="108" t="str">
        <f>VLOOKUP(Tabela2[[#This Row],[SIEMA]],Siema2025,77,FALSE)</f>
        <v/>
      </c>
      <c r="BB582" s="108"/>
      <c r="BC582" s="108" t="str">
        <f>IF(Tabela2[[#This Row],[Outro(s) ]] = "X", "PREENCHER","NA")</f>
        <v>NA</v>
      </c>
      <c r="BD582" s="108" t="str">
        <f>VLOOKUP(Tabela2[[#This Row],[SIEMA]],Siema2025,82,FALSE)</f>
        <v/>
      </c>
      <c r="BE582" s="108" t="str">
        <f>VLOOKUP(Tabela2[[#This Row],[SIEMA]],Siema2025,81,FALSE)</f>
        <v/>
      </c>
      <c r="BF582" s="110" t="str">
        <f>VLOOKUP(Tabela2[[#This Row],[SIEMA]],Siema2025,28,FALSE)</f>
        <v>PETRORECÔNCAVO S.A.</v>
      </c>
      <c r="BG582" s="126"/>
      <c r="BH582" s="111" t="str">
        <f>VLOOKUP(Tabela2[[#This Row],[SIEMA]],Siema2025,29,FALSE)</f>
        <v>03342704000130</v>
      </c>
      <c r="BI582" s="112" t="str">
        <f>VLOOKUP(Tabela2[[#This Row],[SIEMA]],Siema2025,107,FALSE)</f>
        <v>Não</v>
      </c>
      <c r="BJ582" s="107" t="s">
        <v>7113</v>
      </c>
      <c r="BK582" s="104" t="s">
        <v>2696</v>
      </c>
      <c r="BL582" s="164">
        <v>45889</v>
      </c>
      <c r="BM582" s="108">
        <f ca="1">IF(Tabela2[[#This Row],[Data de atendimento do Ibama (considerar o primeiro documento/ação)]]="",_xlfn.DAYS(TODAY(),J582),_xlfn.DAYS(Tabela2[[#This Row],[Data de atendimento do Ibama (considerar o primeiro documento/ação)]],J582))</f>
        <v>2</v>
      </c>
      <c r="BN582" s="108" t="str">
        <f>IF(Tabela2[[#This Row],[Atendido pelo Ibama ("Não" ou "Sim")]]="Não","Preencher", IF(Tabela2[[#This Row],[Atendido pelo Ibama ("Não" ou "Sim")]]="Sim","NA",""))</f>
        <v>NA</v>
      </c>
      <c r="BO582" s="114" t="s">
        <v>7100</v>
      </c>
      <c r="BP582" s="108" t="str">
        <f>IF(Tabela2[[#This Row],[Forma de atendimento (primeiro documento/ação)]]= "Outros (especificar)", "PREENCHER","NA")</f>
        <v>NA</v>
      </c>
      <c r="BQ582" s="106" t="s">
        <v>123</v>
      </c>
      <c r="BR582" s="108" t="str">
        <f>IF(Tabela2[[#This Row],[Equipe do Ibama foi a campo? Houve sobrevoo do Poseidon?]] = "Sim", "PREENCHER","NA")</f>
        <v>NA</v>
      </c>
      <c r="BS582" s="108" t="str">
        <f>IF(Tabela2[[#This Row],[Se sim, foi emitida Ordem de Emergência? (informações vinculada à coluna CK)]] = "Sim", "PREENCHER","NA")</f>
        <v>NA</v>
      </c>
      <c r="BT582" s="108" t="str">
        <f>IF(Tabela2[[#This Row],[Foi elaborado Relatório de Vistoria pelo Ibama? (informações vinculada à coluna CK)]] = "Sim", "PREENCHER","NA")</f>
        <v>NA</v>
      </c>
      <c r="BU582" s="108" t="s">
        <v>123</v>
      </c>
      <c r="BV582" s="108" t="s">
        <v>2696</v>
      </c>
      <c r="BW582" s="108" t="s">
        <v>123</v>
      </c>
      <c r="BX582" s="106"/>
      <c r="BY582" s="120"/>
      <c r="BZ582" s="104" t="str">
        <f>IF(Tabela2[[#This Row],[Data do documento de encerramento]]="NA","NA",IF(Tabela2[[#This Row],[Data do documento de encerramento]]="","Pendente de conclusão/ encerramento",_xlfn.DAYS(Tabela2[[#This Row],[Data do documento de encerramento]],J582)))</f>
        <v>Pendente de conclusão/ encerramento</v>
      </c>
      <c r="CA582" s="107"/>
      <c r="CB582" s="107"/>
      <c r="CC582" s="107"/>
      <c r="CD582" s="107"/>
      <c r="CE582" s="107"/>
      <c r="CF582" s="107"/>
    </row>
    <row r="583" spans="1:84" s="22" customFormat="1" ht="60.75">
      <c r="A583" s="169">
        <v>202582132446</v>
      </c>
      <c r="B583" s="170" t="s">
        <v>9618</v>
      </c>
      <c r="C583" s="108" t="str">
        <f>VLOOKUP(Tabela2[[#This Row],[SIEMA]],Siema2025,4,FALSE)</f>
        <v xml:space="preserve"> GO</v>
      </c>
      <c r="D583" s="106" t="str">
        <f>VLOOKUP(Tabela2[[#This Row],[SIEMA]],Siema2025,3,FALSE)</f>
        <v xml:space="preserve">Anápolis </v>
      </c>
      <c r="E583" s="106" t="s">
        <v>8085</v>
      </c>
      <c r="F583" s="106" t="s">
        <v>9619</v>
      </c>
      <c r="G583" s="106" t="s">
        <v>9620</v>
      </c>
      <c r="H583" s="106" t="s">
        <v>9621</v>
      </c>
      <c r="I583" s="106" t="s">
        <v>7120</v>
      </c>
      <c r="J583" s="140">
        <f>VLOOKUP(Tabela2[[#This Row],[SIEMA]],Siema2025,2,FALSE)</f>
        <v>45889</v>
      </c>
      <c r="K583" s="140" t="str">
        <f>VLOOKUP(Tabela2[[#This Row],[SIEMA]],Siema2025,16,FALSE)</f>
        <v>Quarta</v>
      </c>
      <c r="L583" s="106" t="str">
        <f>IF(Tabela2[[#This Row],[Data]]="","Sem Informação",VLOOKUP(MONTH(Tabela2[[#This Row],[Data]]),'[1]Validação de dados'!$I$1:$J$13,2,0))</f>
        <v>Agosto</v>
      </c>
      <c r="M583" s="106">
        <f>YEAR(Tabela2[[#This Row],[Data]])</f>
        <v>2025</v>
      </c>
      <c r="N583" s="140" t="str">
        <f>VLOOKUP(Tabela2[[#This Row],[SIEMA]],Siema2025,17,FALSE)</f>
        <v>Vespertino</v>
      </c>
      <c r="O583" s="140" t="str">
        <f>VLOOKUP(Tabela2[[#This Row],[SIEMA]],Siema2025,5,FALSE)</f>
        <v>Rodovia</v>
      </c>
      <c r="P583" s="106" t="str">
        <f>VLOOKUP(Tabela2[[#This Row],[SIEMA]],Siema2025,21,FALSE)</f>
        <v>Saider da carreta abriu, ocasionando a queda da carga sobre a segunda faixa e acostamento.</v>
      </c>
      <c r="Q583" s="106">
        <v>3082</v>
      </c>
      <c r="R583" s="109" t="s">
        <v>9622</v>
      </c>
      <c r="S583" s="109" t="str">
        <f>IF(Q583="","", IF(Q583="NC","", IF(Q583="NE","", IF(Q583="NA","",IFERROR(VLOOKUP(Q583,[1]Produtos!$A$1:$C$2319,2,FALSE),"Não Cadastrado")))))</f>
        <v>SUBSTÂNCIA QUE APRESENTA RISCO PARA O MEIO AMBIENTE, LÍQUIDA, N.E.</v>
      </c>
      <c r="T583" s="106">
        <v>240</v>
      </c>
      <c r="U583" s="106" t="s">
        <v>9623</v>
      </c>
      <c r="V583" s="106">
        <f>IF(Q583="","",IF(ISNUMBER(Q583)=FALSE,"Não se aplica",IFERROR(VLOOKUP(Q583,Produtos!$A$1:$C$2319,3,FALSE),"Não Cadastrado")))</f>
        <v>9</v>
      </c>
      <c r="W583" s="106" t="str">
        <f>VLOOKUP(Tabela2[[#This Row],[SIEMA]],Siema2025,10,FALSE)</f>
        <v/>
      </c>
      <c r="X583" s="108" t="str">
        <f>IF(Tabela2[[#This Row],[Origem do acidente]] = "Plataforma", "PREENCHER","NA")</f>
        <v>NA</v>
      </c>
      <c r="Y583" s="109" t="str">
        <f>IF(W583="","", IF(W583="NC","", IF(W583="NE","", IF(W583="NA","",IFERROR(VLOOKUP(W583,Produtos!$A$1:$C$2319,2,FALSE),"Não Cadastrado")))))</f>
        <v/>
      </c>
      <c r="Z583" s="106" t="str">
        <f>VLOOKUP(Tabela2[[#This Row],[SIEMA]],Siema2025,11,FALSE)</f>
        <v xml:space="preserve"> </v>
      </c>
      <c r="AA583" s="106" t="str">
        <f>VLOOKUP(Tabela2[[#This Row],[SIEMA]],Siema2025,12,FALSE)</f>
        <v xml:space="preserve"> </v>
      </c>
      <c r="AB583" s="106" t="str">
        <f>IF(W583="","",IF(ISNUMBER(W583)=FALSE,"Não se aplica",IFERROR(VLOOKUP(W583,Produtos!$A$1:$C$2319,3,FALSE),"Não Cadastrado")))</f>
        <v/>
      </c>
      <c r="AC583" s="106"/>
      <c r="AD583" s="108" t="str">
        <f>IF(Tabela2[[#This Row],[Origem do acidente]] = "Plataforma", "PREENCHER","NA")</f>
        <v>NA</v>
      </c>
      <c r="AE583" s="109" t="str">
        <f>IF(AC583="","", IF(AC583="NC","", IF(AC583="NE","", IF(AC583="NA","",IFERROR(VLOOKUP(AC583,Produtos!$A$1:$C$2319,2,FALSE),"Não Cadastrado")))))</f>
        <v/>
      </c>
      <c r="AF583" s="106"/>
      <c r="AG583" s="106"/>
      <c r="AH583" s="106" t="str">
        <f>IF(AC583="","",IF(ISNUMBER(AC583)=FALSE,"Não se aplica",IFERROR(VLOOKUP(AC583,Produtos!$A$1:$C$2319,3,FALSE),"Não Cadastrado")))</f>
        <v/>
      </c>
      <c r="AI583" s="106"/>
      <c r="AJ583" s="106" t="str">
        <f>VLOOKUP(Tabela2[[#This Row],[SIEMA]],Siema2025,26,FALSE)</f>
        <v>Saider da carreta abriu, ocasionando a queda da carga sobre a segunda faixa e o acostamento. Carga se espalhou sendo que algumas embalagens se romperam e provocaram o derramamento do produto na via.</v>
      </c>
      <c r="AK583" s="109" t="s">
        <v>7112</v>
      </c>
      <c r="AL583" s="109"/>
      <c r="AM583" s="109"/>
      <c r="AN583" s="108" t="str">
        <f>VLOOKUP(Tabela2[[#This Row],[SIEMA]],Siema2025,51,FALSE)</f>
        <v/>
      </c>
      <c r="AO583" s="108" t="str">
        <f>VLOOKUP(Tabela2[[#This Row],[SIEMA]],Siema2025,53,FALSE)</f>
        <v/>
      </c>
      <c r="AP583" s="108" t="str">
        <f>VLOOKUP(Tabela2[[#This Row],[SIEMA]],Siema2025,55,FALSE)</f>
        <v/>
      </c>
      <c r="AQ583" s="108" t="str">
        <f>VLOOKUP(Tabela2[[#This Row],[SIEMA]],Siema2025,57,FALSE)</f>
        <v/>
      </c>
      <c r="AR583" s="108" t="str">
        <f>VLOOKUP(Tabela2[[#This Row],[SIEMA]],Siema2025,59,FALSE)</f>
        <v/>
      </c>
      <c r="AS583" s="108" t="str">
        <f>VLOOKUP(Tabela2[[#This Row],[SIEMA]],Siema2025,61,FALSE)</f>
        <v/>
      </c>
      <c r="AT583" s="108" t="str">
        <f>VLOOKUP(Tabela2[[#This Row],[SIEMA]],Siema2025,63,FALSE)</f>
        <v/>
      </c>
      <c r="AU583" s="108" t="str">
        <f>VLOOKUP(Tabela2[[#This Row],[SIEMA]],Siema2025,65,FALSE)</f>
        <v>X</v>
      </c>
      <c r="AV583" s="108" t="str">
        <f>VLOOKUP(Tabela2[[#This Row],[SIEMA]],Siema2025,67,FALSE)</f>
        <v/>
      </c>
      <c r="AW583" s="108" t="str">
        <f>VLOOKUP(Tabela2[[#This Row],[SIEMA]],Siema2025,69,FALSE)</f>
        <v/>
      </c>
      <c r="AX583" s="108" t="str">
        <f>VLOOKUP(Tabela2[[#This Row],[SIEMA]],Siema2025,71,FALSE)</f>
        <v/>
      </c>
      <c r="AY583" s="108" t="str">
        <f>VLOOKUP(Tabela2[[#This Row],[SIEMA]],Siema2025,73,FALSE)</f>
        <v/>
      </c>
      <c r="AZ583" s="108" t="str">
        <f>VLOOKUP(Tabela2[[#This Row],[SIEMA]],Siema2025,75,FALSE)</f>
        <v/>
      </c>
      <c r="BA583" s="108" t="str">
        <f>VLOOKUP(Tabela2[[#This Row],[SIEMA]],Siema2025,77,FALSE)</f>
        <v/>
      </c>
      <c r="BB583" s="108"/>
      <c r="BC583" s="108" t="str">
        <f>IF(Tabela2[[#This Row],[Outro(s) ]] = "X", "PREENCHER","NA")</f>
        <v>NA</v>
      </c>
      <c r="BD583" s="108" t="str">
        <f>VLOOKUP(Tabela2[[#This Row],[SIEMA]],Siema2025,82,FALSE)</f>
        <v/>
      </c>
      <c r="BE583" s="108" t="str">
        <f>VLOOKUP(Tabela2[[#This Row],[SIEMA]],Siema2025,81,FALSE)</f>
        <v/>
      </c>
      <c r="BF583" s="110" t="str">
        <f>VLOOKUP(Tabela2[[#This Row],[SIEMA]],Siema2025,28,FALSE)</f>
        <v>H&amp;F GOIANA AGRICOLA DO BRASIL LTDA</v>
      </c>
      <c r="BG583" s="110"/>
      <c r="BH583" s="111" t="str">
        <f>VLOOKUP(Tabela2[[#This Row],[SIEMA]],Siema2025,29,FALSE)</f>
        <v>47861748000142</v>
      </c>
      <c r="BI583" s="112" t="s">
        <v>2696</v>
      </c>
      <c r="BJ583" s="109" t="s">
        <v>7099</v>
      </c>
      <c r="BK583" s="106" t="s">
        <v>2696</v>
      </c>
      <c r="BL583" s="140">
        <v>45890</v>
      </c>
      <c r="BM583" s="108">
        <f ca="1">IF(Tabela2[[#This Row],[Data de atendimento do Ibama (considerar o primeiro documento/ação)]]="",_xlfn.DAYS(TODAY(),J583),_xlfn.DAYS(Tabela2[[#This Row],[Data de atendimento do Ibama (considerar o primeiro documento/ação)]],J583))</f>
        <v>1</v>
      </c>
      <c r="BN583" s="108" t="str">
        <f>IF(Tabela2[[#This Row],[Atendido pelo Ibama ("Não" ou "Sim")]]="Não","Preencher", IF(Tabela2[[#This Row],[Atendido pelo Ibama ("Não" ou "Sim")]]="Sim","NA",""))</f>
        <v>NA</v>
      </c>
      <c r="BO583" s="114" t="s">
        <v>7124</v>
      </c>
      <c r="BP583" s="108" t="s">
        <v>7346</v>
      </c>
      <c r="BQ583" s="106" t="s">
        <v>2696</v>
      </c>
      <c r="BR583" s="108" t="s">
        <v>2696</v>
      </c>
      <c r="BS583" s="108" t="s">
        <v>2696</v>
      </c>
      <c r="BT583" s="108" t="s">
        <v>7101</v>
      </c>
      <c r="BU583" s="108" t="s">
        <v>123</v>
      </c>
      <c r="BV583" s="108" t="s">
        <v>2696</v>
      </c>
      <c r="BW583" s="108" t="s">
        <v>123</v>
      </c>
      <c r="BX583" s="106" t="s">
        <v>7127</v>
      </c>
      <c r="BY583" s="140"/>
      <c r="BZ583" s="106" t="str">
        <f>IF(Tabela2[[#This Row],[Data do documento de encerramento]]="NA","NA",IF(Tabela2[[#This Row],[Data do documento de encerramento]]="","Pendente de conclusão/ encerramento",_xlfn.DAYS(Tabela2[[#This Row],[Data do documento de encerramento]],J583)))</f>
        <v>Pendente de conclusão/ encerramento</v>
      </c>
      <c r="CA583" s="109" t="s">
        <v>8700</v>
      </c>
      <c r="CB583" s="109"/>
      <c r="CC583" s="109"/>
      <c r="CD583" s="109"/>
      <c r="CE583" s="109"/>
      <c r="CF583" s="109"/>
    </row>
    <row r="584" spans="1:84" ht="30.75">
      <c r="A584" s="169">
        <v>202582246827</v>
      </c>
      <c r="B584" s="170" t="s">
        <v>9624</v>
      </c>
      <c r="C584" s="108" t="str">
        <f>VLOOKUP(Tabela2[[#This Row],[SIEMA]],Siema2025,4,FALSE)</f>
        <v xml:space="preserve"> SP</v>
      </c>
      <c r="D584" s="106" t="str">
        <f>VLOOKUP(Tabela2[[#This Row],[SIEMA]],Siema2025,3,FALSE)</f>
        <v xml:space="preserve">Matão </v>
      </c>
      <c r="E584" s="106" t="str">
        <f>VLOOKUP(Tabela2[[#This Row],[SIEMA]],Siema2025,20,FALSE)</f>
        <v>Km ferroviário 40+000</v>
      </c>
      <c r="F584" s="106"/>
      <c r="G584" s="106" t="s">
        <v>9625</v>
      </c>
      <c r="H584" s="106" t="s">
        <v>9626</v>
      </c>
      <c r="I584" s="104" t="s">
        <v>7120</v>
      </c>
      <c r="J584" s="105">
        <f>VLOOKUP(Tabela2[[#This Row],[SIEMA]],Siema2025,2,FALSE)</f>
        <v>45890</v>
      </c>
      <c r="K584" s="105" t="str">
        <f>VLOOKUP(Tabela2[[#This Row],[SIEMA]],Siema2025,16,FALSE)</f>
        <v>Quinta</v>
      </c>
      <c r="L584" s="106" t="str">
        <f>IF(Tabela2[[#This Row],[Data]]="","Sem Informação",VLOOKUP(MONTH(Tabela2[[#This Row],[Data]]),'[1]Validação de dados'!$I$1:$J$13,2,0))</f>
        <v>Agosto</v>
      </c>
      <c r="M584" s="104">
        <f>YEAR(Tabela2[[#This Row],[Data]])</f>
        <v>2025</v>
      </c>
      <c r="N584" s="105" t="str">
        <f>VLOOKUP(Tabela2[[#This Row],[SIEMA]],Siema2025,17,FALSE)</f>
        <v>Noturno</v>
      </c>
      <c r="O584" s="105" t="str">
        <f>VLOOKUP(Tabela2[[#This Row],[SIEMA]],Siema2025,5,FALSE)</f>
        <v>Ferrovia</v>
      </c>
      <c r="P584" s="104" t="str">
        <f>VLOOKUP(Tabela2[[#This Row],[SIEMA]],Siema2025,21,FALSE)</f>
        <v/>
      </c>
      <c r="Q584" s="104" t="s">
        <v>7127</v>
      </c>
      <c r="R584" s="104" t="s">
        <v>7127</v>
      </c>
      <c r="S584" s="107" t="s">
        <v>365</v>
      </c>
      <c r="T584" s="104" t="str">
        <f>VLOOKUP(Tabela2[[#This Row],[SIEMA]],Siema2025,11,FALSE)</f>
        <v>270</v>
      </c>
      <c r="U584" s="104" t="s">
        <v>7121</v>
      </c>
      <c r="V584" s="104" t="s">
        <v>7127</v>
      </c>
      <c r="W584" s="104"/>
      <c r="X584" s="113"/>
      <c r="Y584" s="109"/>
      <c r="Z584" s="104"/>
      <c r="AA584" s="104"/>
      <c r="AB584" s="104" t="str">
        <f>IF(W584="","",IF(ISNUMBER(W584)=FALSE,"Não se aplica",IFERROR(VLOOKUP(W584,Produtos!$A$1:$C$2319,3,FALSE),"Não Cadastrado")))</f>
        <v/>
      </c>
      <c r="AC584" s="104"/>
      <c r="AD584" s="108"/>
      <c r="AE584" s="107" t="str">
        <f>IF(AC584="","", IF(AC584="NC","", IF(AC584="NE","", IF(AC584="NA","",IFERROR(VLOOKUP(AC584,Produtos!$A$1:$C$2319,2,FALSE),"Não Cadastrado")))))</f>
        <v/>
      </c>
      <c r="AF584" s="104"/>
      <c r="AG584" s="104"/>
      <c r="AH584" s="104" t="str">
        <f>IF(AC584="","",IF(ISNUMBER(AC584)=FALSE,"Não se aplica",IFERROR(VLOOKUP(AC584,Produtos!$A$1:$C$2319,3,FALSE),"Não Cadastrado")))</f>
        <v/>
      </c>
      <c r="AI584" s="104"/>
      <c r="AJ584" s="104" t="str">
        <f>VLOOKUP(Tabela2[[#This Row],[SIEMA]],Siema2025,26,FALSE)</f>
        <v>Vandalismo da composição resultando na abertura de 03 vagões carregados com soja</v>
      </c>
      <c r="AK584" s="107" t="s">
        <v>7122</v>
      </c>
      <c r="AL584" s="107"/>
      <c r="AM584" s="107"/>
      <c r="AN584" s="108" t="str">
        <f>VLOOKUP(Tabela2[[#This Row],[SIEMA]],Siema2025,51,FALSE)</f>
        <v/>
      </c>
      <c r="AO584" s="108" t="str">
        <f>VLOOKUP(Tabela2[[#This Row],[SIEMA]],Siema2025,53,FALSE)</f>
        <v/>
      </c>
      <c r="AP584" s="108" t="str">
        <f>VLOOKUP(Tabela2[[#This Row],[SIEMA]],Siema2025,55,FALSE)</f>
        <v/>
      </c>
      <c r="AQ584" s="108" t="str">
        <f>VLOOKUP(Tabela2[[#This Row],[SIEMA]],Siema2025,57,FALSE)</f>
        <v/>
      </c>
      <c r="AR584" s="108" t="str">
        <f>VLOOKUP(Tabela2[[#This Row],[SIEMA]],Siema2025,59,FALSE)</f>
        <v/>
      </c>
      <c r="AS584" s="108" t="str">
        <f>VLOOKUP(Tabela2[[#This Row],[SIEMA]],Siema2025,61,FALSE)</f>
        <v/>
      </c>
      <c r="AT584" s="108" t="str">
        <f>VLOOKUP(Tabela2[[#This Row],[SIEMA]],Siema2025,63,FALSE)</f>
        <v/>
      </c>
      <c r="AU584" s="108" t="str">
        <f>VLOOKUP(Tabela2[[#This Row],[SIEMA]],Siema2025,65,FALSE)</f>
        <v>X</v>
      </c>
      <c r="AV584" s="108" t="str">
        <f>VLOOKUP(Tabela2[[#This Row],[SIEMA]],Siema2025,67,FALSE)</f>
        <v/>
      </c>
      <c r="AW584" s="108" t="str">
        <f>VLOOKUP(Tabela2[[#This Row],[SIEMA]],Siema2025,69,FALSE)</f>
        <v/>
      </c>
      <c r="AX584" s="108" t="str">
        <f>VLOOKUP(Tabela2[[#This Row],[SIEMA]],Siema2025,71,FALSE)</f>
        <v/>
      </c>
      <c r="AY584" s="108" t="str">
        <f>VLOOKUP(Tabela2[[#This Row],[SIEMA]],Siema2025,73,FALSE)</f>
        <v/>
      </c>
      <c r="AZ584" s="108" t="str">
        <f>VLOOKUP(Tabela2[[#This Row],[SIEMA]],Siema2025,75,FALSE)</f>
        <v/>
      </c>
      <c r="BA584" s="108" t="str">
        <f>VLOOKUP(Tabela2[[#This Row],[SIEMA]],Siema2025,77,FALSE)</f>
        <v/>
      </c>
      <c r="BB584" s="108" t="str">
        <f>VLOOKUP(Tabela2[[#This Row],[SIEMA]],Siema2025,79,FALSE)</f>
        <v/>
      </c>
      <c r="BC584" s="108" t="str">
        <f>IF(Tabela2[[#This Row],[Outro(s) ]] = "X", "PREENCHER","NA")</f>
        <v>NA</v>
      </c>
      <c r="BD584" s="108" t="str">
        <f>VLOOKUP(Tabela2[[#This Row],[SIEMA]],Siema2025,82,FALSE)</f>
        <v/>
      </c>
      <c r="BE584" s="108" t="str">
        <f>VLOOKUP(Tabela2[[#This Row],[SIEMA]],Siema2025,81,FALSE)</f>
        <v/>
      </c>
      <c r="BF584" s="110" t="s">
        <v>3066</v>
      </c>
      <c r="BG584" s="110" t="s">
        <v>7123</v>
      </c>
      <c r="BH584" s="111" t="str">
        <f>VLOOKUP(Tabela2[[#This Row],[SIEMA]],Siema2025,29,FALSE)</f>
        <v/>
      </c>
      <c r="BI584" s="112" t="str">
        <f>VLOOKUP(Tabela2[[#This Row],[SIEMA]],Siema2025,107,FALSE)</f>
        <v>Não</v>
      </c>
      <c r="BJ584" s="107" t="s">
        <v>7099</v>
      </c>
      <c r="BK584" s="104" t="s">
        <v>2696</v>
      </c>
      <c r="BL584" s="140">
        <v>45896</v>
      </c>
      <c r="BM584" s="108">
        <f ca="1">IF(Tabela2[[#This Row],[Data de atendimento do Ibama (considerar o primeiro documento/ação)]]="",_xlfn.DAYS(TODAY(),J584),_xlfn.DAYS(Tabela2[[#This Row],[Data de atendimento do Ibama (considerar o primeiro documento/ação)]],J584))</f>
        <v>6</v>
      </c>
      <c r="BN584" s="108" t="str">
        <f>IF(Tabela2[[#This Row],[Atendido pelo Ibama ("Não" ou "Sim")]]="Não","Preencher", IF(Tabela2[[#This Row],[Atendido pelo Ibama ("Não" ou "Sim")]]="Sim","NA",""))</f>
        <v>NA</v>
      </c>
      <c r="BO584" s="114" t="s">
        <v>7100</v>
      </c>
      <c r="BP584" s="108" t="str">
        <f>IF(Tabela2[[#This Row],[Forma de atendimento (primeiro documento/ação)]]= "Outros (especificar)", "PREENCHER","NA")</f>
        <v>NA</v>
      </c>
      <c r="BQ584" s="106" t="s">
        <v>123</v>
      </c>
      <c r="BR584" s="108" t="str">
        <f>IF(Tabela2[[#This Row],[Equipe do Ibama foi a campo? Houve sobrevoo do Poseidon?]] = "Sim", "PREENCHER","NA")</f>
        <v>NA</v>
      </c>
      <c r="BS584" s="108" t="str">
        <f>IF(Tabela2[[#This Row],[Se sim, foi emitida Ordem de Emergência? (informações vinculada à coluna CK)]] = "Sim", "PREENCHER","NA")</f>
        <v>NA</v>
      </c>
      <c r="BT584" s="108" t="s">
        <v>6834</v>
      </c>
      <c r="BU584" s="108" t="s">
        <v>123</v>
      </c>
      <c r="BV584" s="108" t="s">
        <v>123</v>
      </c>
      <c r="BW584" s="108" t="s">
        <v>123</v>
      </c>
      <c r="BX584" s="106"/>
      <c r="BY584" s="140"/>
      <c r="BZ584" s="104" t="str">
        <f>IF(Tabela2[[#This Row],[Data do documento de encerramento]]="NA","NA",IF(Tabela2[[#This Row],[Data do documento de encerramento]]="","Pendente de conclusão/ encerramento",_xlfn.DAYS(Tabela2[[#This Row],[Data do documento de encerramento]],J584)))</f>
        <v>Pendente de conclusão/ encerramento</v>
      </c>
      <c r="CA584" s="107"/>
      <c r="CB584" s="107"/>
      <c r="CC584" s="107"/>
      <c r="CD584" s="107"/>
      <c r="CE584" s="107"/>
      <c r="CF584" s="107"/>
    </row>
    <row r="585" spans="1:84" s="22" customFormat="1" ht="30.75">
      <c r="A585" s="169">
        <v>202582528809</v>
      </c>
      <c r="B585" s="170" t="s">
        <v>9627</v>
      </c>
      <c r="C585" s="108" t="str">
        <f>VLOOKUP(Tabela2[[#This Row],[SIEMA]],Siema2025,4,FALSE)</f>
        <v xml:space="preserve"> SE</v>
      </c>
      <c r="D585" s="106" t="str">
        <f>VLOOKUP(Tabela2[[#This Row],[SIEMA]],Siema2025,3,FALSE)</f>
        <v xml:space="preserve">Carmópolis </v>
      </c>
      <c r="E585" s="106" t="str">
        <f>VLOOKUP(Tabela2[[#This Row],[SIEMA]],Siema2025,20,FALSE)</f>
        <v>Estação Central de Bonsucesso, Carmópolis-SE.</v>
      </c>
      <c r="F585" s="106"/>
      <c r="G585" s="179" t="s">
        <v>9628</v>
      </c>
      <c r="H585" s="179" t="s">
        <v>9629</v>
      </c>
      <c r="I585" s="104" t="s">
        <v>7479</v>
      </c>
      <c r="J585" s="105">
        <f>VLOOKUP(Tabela2[[#This Row],[SIEMA]],Siema2025,2,FALSE)</f>
        <v>45890</v>
      </c>
      <c r="K585" s="105" t="str">
        <f>VLOOKUP(Tabela2[[#This Row],[SIEMA]],Siema2025,16,FALSE)</f>
        <v>Quinta</v>
      </c>
      <c r="L585" s="106" t="str">
        <f>IF(Tabela2[[#This Row],[Data]]="","Sem Informação",VLOOKUP(MONTH(Tabela2[[#This Row],[Data]]),'[1]Validação de dados'!$I$1:$J$13,2,0))</f>
        <v>Agosto</v>
      </c>
      <c r="M585" s="104">
        <f>YEAR(Tabela2[[#This Row],[Data]])</f>
        <v>2025</v>
      </c>
      <c r="N585" s="105" t="str">
        <f>VLOOKUP(Tabela2[[#This Row],[SIEMA]],Siema2025,17,FALSE)</f>
        <v>Noturno</v>
      </c>
      <c r="O585" s="105" t="s">
        <v>145</v>
      </c>
      <c r="P585" s="104" t="str">
        <f>VLOOKUP(Tabela2[[#This Row],[SIEMA]],Siema2025,21,FALSE)</f>
        <v>Poço terrestre</v>
      </c>
      <c r="Q585" s="104" t="str">
        <f>VLOOKUP(Tabela2[[#This Row],[SIEMA]],Siema2025,7,FALSE)</f>
        <v/>
      </c>
      <c r="R585" s="104" t="str">
        <f>VLOOKUP(Tabela2[[#This Row],[SIEMA]],Siema2025,10,FALSE)</f>
        <v>Água de injeção</v>
      </c>
      <c r="S585" s="107" t="str">
        <f>IF(Q585="","", IF(Q585="NC","", IF(Q585="NE","", IF(Q585="NA","",IFERROR(VLOOKUP(Q585,[1]Produtos!$A$1:$C$2319,2,FALSE),"Não Cadastrado")))))</f>
        <v/>
      </c>
      <c r="T585" s="104" t="str">
        <f>VLOOKUP(Tabela2[[#This Row],[SIEMA]],Siema2025,11,FALSE)</f>
        <v>4.98</v>
      </c>
      <c r="U585" s="104" t="str">
        <f>VLOOKUP(Tabela2[[#This Row],[SIEMA]],Siema2025,12,FALSE)</f>
        <v>M3</v>
      </c>
      <c r="V585" s="104" t="str">
        <f>IF(Q585="","",IF(ISNUMBER(Q585)=FALSE,"Não se aplica",IFERROR(VLOOKUP(Q585,Produtos!$A$1:$C$2319,3,FALSE),"Não Cadastrado")))</f>
        <v/>
      </c>
      <c r="W585" s="104"/>
      <c r="X585" s="113" t="str">
        <f>IF(Tabela2[[#This Row],[Origem do acidente]] = "Plataforma", "PREENCHER","NA")</f>
        <v>NA</v>
      </c>
      <c r="Y585" s="109" t="str">
        <f>IF(W585="","", IF(W585="NC","", IF(W585="NE","", IF(W585="NA","",IFERROR(VLOOKUP(W585,Produtos!$A$1:$C$2319,2,FALSE),"Não Cadastrado")))))</f>
        <v/>
      </c>
      <c r="Z585" s="104"/>
      <c r="AA585" s="104" t="str">
        <f>VLOOKUP(Tabela2[[#This Row],[SIEMA]],Siema2025,12,FALSE)</f>
        <v>M3</v>
      </c>
      <c r="AB585" s="104" t="str">
        <f>IF(W585="","",IF(ISNUMBER(W585)=FALSE,"Não se aplica",IFERROR(VLOOKUP(W585,Produtos!$A$1:$C$2319,3,FALSE),"Não Cadastrado")))</f>
        <v/>
      </c>
      <c r="AC585" s="104"/>
      <c r="AD585" s="108" t="str">
        <f>IF(Tabela2[[#This Row],[Origem do acidente]] = "Plataforma", "PREENCHER","NA")</f>
        <v>NA</v>
      </c>
      <c r="AE585" s="107" t="str">
        <f>IF(AC585="","", IF(AC585="NC","", IF(AC585="NE","", IF(AC585="NA","",IFERROR(VLOOKUP(AC585,Produtos!$A$1:$C$2319,2,FALSE),"Não Cadastrado")))))</f>
        <v/>
      </c>
      <c r="AF585" s="104"/>
      <c r="AG585" s="104"/>
      <c r="AH585" s="104" t="str">
        <f>IF(AC585="","",IF(ISNUMBER(AC585)=FALSE,"Não se aplica",IFERROR(VLOOKUP(AC585,Produtos!$A$1:$C$2319,3,FALSE),"Não Cadastrado")))</f>
        <v/>
      </c>
      <c r="AI585" s="104"/>
      <c r="AJ585" s="104" t="str">
        <f>VLOOKUP(Tabela2[[#This Row],[SIEMA]],Siema2025,26,FALSE)</f>
        <v>Causa: Falha na junta.</v>
      </c>
      <c r="AK585" s="107"/>
      <c r="AL585" s="107"/>
      <c r="AM585" s="107"/>
      <c r="AN585" s="108" t="str">
        <f>VLOOKUP(Tabela2[[#This Row],[SIEMA]],Siema2025,51,FALSE)</f>
        <v/>
      </c>
      <c r="AO585" s="108" t="str">
        <f>VLOOKUP(Tabela2[[#This Row],[SIEMA]],Siema2025,53,FALSE)</f>
        <v/>
      </c>
      <c r="AP585" s="108" t="str">
        <f>VLOOKUP(Tabela2[[#This Row],[SIEMA]],Siema2025,55,FALSE)</f>
        <v/>
      </c>
      <c r="AQ585" s="108" t="str">
        <f>VLOOKUP(Tabela2[[#This Row],[SIEMA]],Siema2025,57,FALSE)</f>
        <v/>
      </c>
      <c r="AR585" s="108" t="str">
        <f>VLOOKUP(Tabela2[[#This Row],[SIEMA]],Siema2025,59,FALSE)</f>
        <v/>
      </c>
      <c r="AS585" s="108" t="str">
        <f>VLOOKUP(Tabela2[[#This Row],[SIEMA]],Siema2025,61,FALSE)</f>
        <v/>
      </c>
      <c r="AT585" s="108" t="str">
        <f>VLOOKUP(Tabela2[[#This Row],[SIEMA]],Siema2025,63,FALSE)</f>
        <v/>
      </c>
      <c r="AU585" s="108" t="str">
        <f>VLOOKUP(Tabela2[[#This Row],[SIEMA]],Siema2025,65,FALSE)</f>
        <v/>
      </c>
      <c r="AV585" s="108" t="str">
        <f>VLOOKUP(Tabela2[[#This Row],[SIEMA]],Siema2025,67,FALSE)</f>
        <v/>
      </c>
      <c r="AW585" s="108" t="str">
        <f>VLOOKUP(Tabela2[[#This Row],[SIEMA]],Siema2025,69,FALSE)</f>
        <v/>
      </c>
      <c r="AX585" s="108" t="str">
        <f>VLOOKUP(Tabela2[[#This Row],[SIEMA]],Siema2025,71,FALSE)</f>
        <v/>
      </c>
      <c r="AY585" s="108" t="str">
        <f>VLOOKUP(Tabela2[[#This Row],[SIEMA]],Siema2025,73,FALSE)</f>
        <v/>
      </c>
      <c r="AZ585" s="108" t="str">
        <f>VLOOKUP(Tabela2[[#This Row],[SIEMA]],Siema2025,75,FALSE)</f>
        <v/>
      </c>
      <c r="BA585" s="108" t="str">
        <f>VLOOKUP(Tabela2[[#This Row],[SIEMA]],Siema2025,77,FALSE)</f>
        <v/>
      </c>
      <c r="BB585" s="108" t="str">
        <f>VLOOKUP(Tabela2[[#This Row],[SIEMA]],Siema2025,79,FALSE)</f>
        <v/>
      </c>
      <c r="BC585" s="108" t="str">
        <f>IF(Tabela2[[#This Row],[Outro(s) ]] = "X", "PREENCHER","NA")</f>
        <v>NA</v>
      </c>
      <c r="BD585" s="108" t="str">
        <f>VLOOKUP(Tabela2[[#This Row],[SIEMA]],Siema2025,82,FALSE)</f>
        <v>X</v>
      </c>
      <c r="BE585" s="108" t="str">
        <f>VLOOKUP(Tabela2[[#This Row],[SIEMA]],Siema2025,81,FALSE)</f>
        <v/>
      </c>
      <c r="BF585" s="110" t="str">
        <f>VLOOKUP(Tabela2[[#This Row],[SIEMA]],Siema2025,28,FALSE)</f>
        <v>Carmo Energy S.A.</v>
      </c>
      <c r="BG585" s="110"/>
      <c r="BH585" s="111" t="str">
        <f>VLOOKUP(Tabela2[[#This Row],[SIEMA]],Siema2025,29,FALSE)</f>
        <v>41955491000101</v>
      </c>
      <c r="BI585" s="112" t="str">
        <f>VLOOKUP(Tabela2[[#This Row],[SIEMA]],Siema2025,107,FALSE)</f>
        <v>Não</v>
      </c>
      <c r="BJ585" s="107" t="s">
        <v>7113</v>
      </c>
      <c r="BK585" s="104" t="s">
        <v>2696</v>
      </c>
      <c r="BL585" s="140">
        <v>45953</v>
      </c>
      <c r="BM585" s="108">
        <f ca="1">IF(Tabela2[[#This Row],[Data de atendimento do Ibama (considerar o primeiro documento/ação)]]="",_xlfn.DAYS(TODAY(),J585),_xlfn.DAYS(Tabela2[[#This Row],[Data de atendimento do Ibama (considerar o primeiro documento/ação)]],J585))</f>
        <v>63</v>
      </c>
      <c r="BN585" s="108" t="str">
        <f>IF(Tabela2[[#This Row],[Atendido pelo Ibama ("Não" ou "Sim")]]="Não","Preencher", IF(Tabela2[[#This Row],[Atendido pelo Ibama ("Não" ou "Sim")]]="Sim","NA",""))</f>
        <v>NA</v>
      </c>
      <c r="BO585" s="114" t="s">
        <v>7100</v>
      </c>
      <c r="BP585" s="108" t="str">
        <f>IF(Tabela2[[#This Row],[Forma de atendimento (primeiro documento/ação)]]= "Outros (especificar)", "PREENCHER","NA")</f>
        <v>NA</v>
      </c>
      <c r="BQ585" s="106" t="s">
        <v>123</v>
      </c>
      <c r="BR585" s="108" t="str">
        <f>IF(Tabela2[[#This Row],[Equipe do Ibama foi a campo? Houve sobrevoo do Poseidon?]] = "Sim", "PREENCHER","NA")</f>
        <v>NA</v>
      </c>
      <c r="BS585" s="108" t="str">
        <f>IF(Tabela2[[#This Row],[Se sim, foi emitida Ordem de Emergência? (informações vinculada à coluna CK)]] = "Sim", "PREENCHER","NA")</f>
        <v>NA</v>
      </c>
      <c r="BT585" s="108" t="str">
        <f>IF(Tabela2[[#This Row],[Foi elaborado Relatório de Vistoria pelo Ibama? (informações vinculada à coluna CK)]] = "Sim", "PREENCHER","NA")</f>
        <v>NA</v>
      </c>
      <c r="BU585" s="108" t="s">
        <v>123</v>
      </c>
      <c r="BV585" s="108" t="s">
        <v>2696</v>
      </c>
      <c r="BW585" s="108" t="s">
        <v>123</v>
      </c>
      <c r="BX585" s="106"/>
      <c r="BY585" s="140"/>
      <c r="BZ585" s="104" t="str">
        <f>IF(Tabela2[[#This Row],[Data do documento de encerramento]]="NA","NA",IF(Tabela2[[#This Row],[Data do documento de encerramento]]="","Pendente de conclusão/ encerramento",_xlfn.DAYS(Tabela2[[#This Row],[Data do documento de encerramento]],J585)))</f>
        <v>Pendente de conclusão/ encerramento</v>
      </c>
      <c r="CA585" s="107"/>
      <c r="CB585" s="107"/>
      <c r="CC585" s="107"/>
      <c r="CD585" s="135"/>
      <c r="CE585" s="107"/>
      <c r="CF585" s="107"/>
    </row>
    <row r="586" spans="1:84" ht="76.5">
      <c r="A586" s="169">
        <v>202582225250</v>
      </c>
      <c r="B586" s="170" t="s">
        <v>9630</v>
      </c>
      <c r="C586" s="108" t="str">
        <f>VLOOKUP(Tabela2[[#This Row],[SIEMA]],Siema2025,4,FALSE)</f>
        <v xml:space="preserve"> BA</v>
      </c>
      <c r="D586" s="106" t="str">
        <f>VLOOKUP(Tabela2[[#This Row],[SIEMA]],Siema2025,3,FALSE)</f>
        <v xml:space="preserve">Palmeiras </v>
      </c>
      <c r="E586" s="106" t="s">
        <v>9631</v>
      </c>
      <c r="F586" s="106" t="s">
        <v>9227</v>
      </c>
      <c r="G586" s="106" t="s">
        <v>9632</v>
      </c>
      <c r="H586" s="106" t="s">
        <v>9633</v>
      </c>
      <c r="I586" s="104" t="s">
        <v>7120</v>
      </c>
      <c r="J586" s="105">
        <f>VLOOKUP(Tabela2[[#This Row],[SIEMA]],Siema2025,2,FALSE)</f>
        <v>45891</v>
      </c>
      <c r="K586" s="105" t="str">
        <f>VLOOKUP(Tabela2[[#This Row],[SIEMA]],Siema2025,16,FALSE)</f>
        <v>Sexta</v>
      </c>
      <c r="L586" s="106" t="str">
        <f>IF(Tabela2[[#This Row],[Data]]="","Sem Informação",VLOOKUP(MONTH(Tabela2[[#This Row],[Data]]),'[1]Validação de dados'!$I$1:$J$13,2,0))</f>
        <v>Agosto</v>
      </c>
      <c r="M586" s="104">
        <f>YEAR(Tabela2[[#This Row],[Data]])</f>
        <v>2025</v>
      </c>
      <c r="N586" s="105" t="str">
        <f>VLOOKUP(Tabela2[[#This Row],[SIEMA]],Siema2025,17,FALSE)</f>
        <v>Matutino</v>
      </c>
      <c r="O586" s="105" t="str">
        <f>VLOOKUP(Tabela2[[#This Row],[SIEMA]],Siema2025,5,FALSE)</f>
        <v>Rodovia</v>
      </c>
      <c r="P586" s="104" t="str">
        <f>VLOOKUP(Tabela2[[#This Row],[SIEMA]],Siema2025,21,FALSE)</f>
        <v/>
      </c>
      <c r="Q586" s="104">
        <v>3475</v>
      </c>
      <c r="R586" s="104" t="str">
        <f>VLOOKUP(Tabela2[[#This Row],[SIEMA]],Siema2025,10,FALSE)</f>
        <v/>
      </c>
      <c r="S586" s="107" t="str">
        <f>IF(Q586="","", IF(Q586="NC","", IF(Q586="NE","", IF(Q586="NA","",IFERROR(VLOOKUP(Q586,[1]Produtos!$A$1:$C$2319,2,FALSE),"Não Cadastrado")))))</f>
        <v>MISTURA DE ETANOL E GASOLINA ou MISTURA DE ETANOL E COMBUSTÍVEL PARA MOTORES  com mais de
10% de etanol</v>
      </c>
      <c r="T586" s="104">
        <v>15000</v>
      </c>
      <c r="U586" s="104" t="s">
        <v>648</v>
      </c>
      <c r="V586" s="104">
        <f>IF(Q586="","",IF(ISNUMBER(Q586)=FALSE,"Não se aplica",IFERROR(VLOOKUP(Q586,Produtos!$A$1:$C$2319,3,FALSE),"Não Cadastrado")))</f>
        <v>3</v>
      </c>
      <c r="W586" s="104" t="str">
        <f>VLOOKUP(Tabela2[[#This Row],[SIEMA]],Siema2025,10,FALSE)</f>
        <v/>
      </c>
      <c r="X586" s="113" t="str">
        <f>IF(Tabela2[[#This Row],[Origem do acidente]] = "Plataforma", "PREENCHER","NA")</f>
        <v>NA</v>
      </c>
      <c r="Y586" s="109" t="str">
        <f>IF(W586="","", IF(W586="NC","", IF(W586="NE","", IF(W586="NA","",IFERROR(VLOOKUP(W586,Produtos!$A$1:$C$2319,2,FALSE),"Não Cadastrado")))))</f>
        <v/>
      </c>
      <c r="Z586" s="104" t="str">
        <f>VLOOKUP(Tabela2[[#This Row],[SIEMA]],Siema2025,11,FALSE)</f>
        <v xml:space="preserve"> </v>
      </c>
      <c r="AA586" s="104" t="str">
        <f>VLOOKUP(Tabela2[[#This Row],[SIEMA]],Siema2025,12,FALSE)</f>
        <v xml:space="preserve"> </v>
      </c>
      <c r="AB586" s="104" t="str">
        <f>IF(W586="","",IF(ISNUMBER(W586)=FALSE,"Não se aplica",IFERROR(VLOOKUP(W586,Produtos!$A$1:$C$2319,3,FALSE),"Não Cadastrado")))</f>
        <v/>
      </c>
      <c r="AC586" s="104"/>
      <c r="AD586" s="108" t="str">
        <f>IF(Tabela2[[#This Row],[Origem do acidente]] = "Plataforma", "PREENCHER","NA")</f>
        <v>NA</v>
      </c>
      <c r="AE586" s="107" t="str">
        <f>IF(AC586="","", IF(AC586="NC","", IF(AC586="NE","", IF(AC586="NA","",IFERROR(VLOOKUP(AC586,Produtos!$A$1:$C$2319,2,FALSE),"Não Cadastrado")))))</f>
        <v/>
      </c>
      <c r="AF586" s="104"/>
      <c r="AG586" s="104"/>
      <c r="AH586" s="104" t="str">
        <f>IF(AC586="","",IF(ISNUMBER(AC586)=FALSE,"Não se aplica",IFERROR(VLOOKUP(AC586,Produtos!$A$1:$C$2319,3,FALSE),"Não Cadastrado")))</f>
        <v/>
      </c>
      <c r="AI586" s="104"/>
      <c r="AJ586" s="104" t="str">
        <f>VLOOKUP(Tabela2[[#This Row],[SIEMA]],Siema2025,26,FALSE)</f>
        <v>Falta de atenção do condutor ou excesso de velocidade.</v>
      </c>
      <c r="AK586" s="107" t="s">
        <v>7311</v>
      </c>
      <c r="AL586" s="107" t="s">
        <v>7180</v>
      </c>
      <c r="AM586" s="107"/>
      <c r="AN586" s="108" t="str">
        <f>VLOOKUP(Tabela2[[#This Row],[SIEMA]],Siema2025,51,FALSE)</f>
        <v>X</v>
      </c>
      <c r="AO586" s="108" t="str">
        <f>VLOOKUP(Tabela2[[#This Row],[SIEMA]],Siema2025,53,FALSE)</f>
        <v/>
      </c>
      <c r="AP586" s="108" t="str">
        <f>VLOOKUP(Tabela2[[#This Row],[SIEMA]],Siema2025,55,FALSE)</f>
        <v/>
      </c>
      <c r="AQ586" s="108" t="str">
        <f>VLOOKUP(Tabela2[[#This Row],[SIEMA]],Siema2025,57,FALSE)</f>
        <v/>
      </c>
      <c r="AR586" s="108" t="str">
        <f>VLOOKUP(Tabela2[[#This Row],[SIEMA]],Siema2025,59,FALSE)</f>
        <v/>
      </c>
      <c r="AS586" s="108" t="str">
        <f>VLOOKUP(Tabela2[[#This Row],[SIEMA]],Siema2025,61,FALSE)</f>
        <v/>
      </c>
      <c r="AT586" s="108" t="str">
        <f>VLOOKUP(Tabela2[[#This Row],[SIEMA]],Siema2025,63,FALSE)</f>
        <v/>
      </c>
      <c r="AU586" s="108" t="str">
        <f>VLOOKUP(Tabela2[[#This Row],[SIEMA]],Siema2025,65,FALSE)</f>
        <v>X</v>
      </c>
      <c r="AV586" s="108" t="str">
        <f>VLOOKUP(Tabela2[[#This Row],[SIEMA]],Siema2025,67,FALSE)</f>
        <v/>
      </c>
      <c r="AW586" s="108" t="str">
        <f>VLOOKUP(Tabela2[[#This Row],[SIEMA]],Siema2025,69,FALSE)</f>
        <v/>
      </c>
      <c r="AX586" s="108" t="str">
        <f>VLOOKUP(Tabela2[[#This Row],[SIEMA]],Siema2025,71,FALSE)</f>
        <v/>
      </c>
      <c r="AY586" s="108" t="str">
        <f>VLOOKUP(Tabela2[[#This Row],[SIEMA]],Siema2025,73,FALSE)</f>
        <v/>
      </c>
      <c r="AZ586" s="108" t="str">
        <f>VLOOKUP(Tabela2[[#This Row],[SIEMA]],Siema2025,75,FALSE)</f>
        <v/>
      </c>
      <c r="BA586" s="108" t="str">
        <f>VLOOKUP(Tabela2[[#This Row],[SIEMA]],Siema2025,77,FALSE)</f>
        <v/>
      </c>
      <c r="BB586" s="108" t="str">
        <f>VLOOKUP(Tabela2[[#This Row],[SIEMA]],Siema2025,79,FALSE)</f>
        <v/>
      </c>
      <c r="BC586" s="108" t="str">
        <f>IF(Tabela2[[#This Row],[Outro(s) ]] = "X", "PREENCHER","NA")</f>
        <v>NA</v>
      </c>
      <c r="BD586" s="108" t="str">
        <f>VLOOKUP(Tabela2[[#This Row],[SIEMA]],Siema2025,82,FALSE)</f>
        <v/>
      </c>
      <c r="BE586" s="108" t="str">
        <f>VLOOKUP(Tabela2[[#This Row],[SIEMA]],Siema2025,81,FALSE)</f>
        <v/>
      </c>
      <c r="BF586" s="110" t="str">
        <f>VLOOKUP(Tabela2[[#This Row],[SIEMA]],Siema2025,28,FALSE)</f>
        <v>L R TRANSPORTES E SERVIÇOS LOGISTICA</v>
      </c>
      <c r="BG586" s="110"/>
      <c r="BH586" s="111" t="str">
        <f>VLOOKUP(Tabela2[[#This Row],[SIEMA]],Siema2025,29,FALSE)</f>
        <v>46383299000101</v>
      </c>
      <c r="BI586" s="112" t="s">
        <v>7062</v>
      </c>
      <c r="BJ586" s="107" t="s">
        <v>7099</v>
      </c>
      <c r="BK586" s="104" t="s">
        <v>2696</v>
      </c>
      <c r="BL586" s="140">
        <v>45894</v>
      </c>
      <c r="BM586" s="108">
        <f ca="1">IF(Tabela2[[#This Row],[Data de atendimento do Ibama (considerar o primeiro documento/ação)]]="",_xlfn.DAYS(TODAY(),J586),_xlfn.DAYS(Tabela2[[#This Row],[Data de atendimento do Ibama (considerar o primeiro documento/ação)]],J586))</f>
        <v>3</v>
      </c>
      <c r="BN586" s="108" t="str">
        <f>IF(Tabela2[[#This Row],[Atendido pelo Ibama ("Não" ou "Sim")]]="Não","Preencher", IF(Tabela2[[#This Row],[Atendido pelo Ibama ("Não" ou "Sim")]]="Sim","NA",""))</f>
        <v>NA</v>
      </c>
      <c r="BO586" s="114" t="s">
        <v>7100</v>
      </c>
      <c r="BP586" s="108" t="str">
        <f>IF(Tabela2[[#This Row],[Forma de atendimento (primeiro documento/ação)]]= "Outros (especificar)", "PREENCHER","NA")</f>
        <v>NA</v>
      </c>
      <c r="BQ586" s="106" t="s">
        <v>123</v>
      </c>
      <c r="BR586" s="108" t="str">
        <f>IF(Tabela2[[#This Row],[Equipe do Ibama foi a campo? Houve sobrevoo do Poseidon?]] = "Sim", "PREENCHER","NA")</f>
        <v>NA</v>
      </c>
      <c r="BS586" s="108" t="str">
        <f>IF(Tabela2[[#This Row],[Se sim, foi emitida Ordem de Emergência? (informações vinculada à coluna CK)]] = "Sim", "PREENCHER","NA")</f>
        <v>NA</v>
      </c>
      <c r="BT586" s="108" t="s">
        <v>7126</v>
      </c>
      <c r="BU586" s="108" t="s">
        <v>123</v>
      </c>
      <c r="BV586" s="108" t="s">
        <v>123</v>
      </c>
      <c r="BW586" s="108" t="s">
        <v>123</v>
      </c>
      <c r="BX586" s="106" t="s">
        <v>7127</v>
      </c>
      <c r="BY586" s="140"/>
      <c r="BZ586" s="104" t="str">
        <f>IF(Tabela2[[#This Row],[Data do documento de encerramento]]="NA","NA",IF(Tabela2[[#This Row],[Data do documento de encerramento]]="","Pendente de conclusão/ encerramento",_xlfn.DAYS(Tabela2[[#This Row],[Data do documento de encerramento]],J586)))</f>
        <v>Pendente de conclusão/ encerramento</v>
      </c>
      <c r="CA586" s="107" t="s">
        <v>7369</v>
      </c>
      <c r="CB586" s="107"/>
      <c r="CC586" s="135"/>
      <c r="CD586" s="107"/>
      <c r="CE586" s="107"/>
      <c r="CF586" s="107"/>
    </row>
    <row r="587" spans="1:84" s="22" customFormat="1" ht="30.75">
      <c r="A587" s="169">
        <v>202582232417</v>
      </c>
      <c r="B587" s="170" t="s">
        <v>9634</v>
      </c>
      <c r="C587" s="108" t="str">
        <f>VLOOKUP(Tabela2[[#This Row],[SIEMA]],Siema2025,4,FALSE)</f>
        <v xml:space="preserve"> MG</v>
      </c>
      <c r="D587" s="106" t="str">
        <f>VLOOKUP(Tabela2[[#This Row],[SIEMA]],Siema2025,3,FALSE)</f>
        <v xml:space="preserve">Canápolis </v>
      </c>
      <c r="E587" s="106" t="s">
        <v>7385</v>
      </c>
      <c r="F587" s="106" t="s">
        <v>9635</v>
      </c>
      <c r="G587" s="106" t="s">
        <v>9636</v>
      </c>
      <c r="H587" s="106" t="s">
        <v>9637</v>
      </c>
      <c r="I587" s="104" t="s">
        <v>7120</v>
      </c>
      <c r="J587" s="105">
        <f>VLOOKUP(Tabela2[[#This Row],[SIEMA]],Siema2025,2,FALSE)</f>
        <v>45891</v>
      </c>
      <c r="K587" s="105" t="str">
        <f>VLOOKUP(Tabela2[[#This Row],[SIEMA]],Siema2025,16,FALSE)</f>
        <v>Sexta</v>
      </c>
      <c r="L587" s="106" t="str">
        <f>IF(Tabela2[[#This Row],[Data]]="","Sem Informação",VLOOKUP(MONTH(Tabela2[[#This Row],[Data]]),'[1]Validação de dados'!$I$1:$J$13,2,0))</f>
        <v>Agosto</v>
      </c>
      <c r="M587" s="104">
        <f>YEAR(Tabela2[[#This Row],[Data]])</f>
        <v>2025</v>
      </c>
      <c r="N587" s="105" t="str">
        <f>VLOOKUP(Tabela2[[#This Row],[SIEMA]],Siema2025,17,FALSE)</f>
        <v>Madrugada</v>
      </c>
      <c r="O587" s="105" t="str">
        <f>VLOOKUP(Tabela2[[#This Row],[SIEMA]],Siema2025,5,FALSE)</f>
        <v>Rodovia</v>
      </c>
      <c r="P587" s="104" t="str">
        <f>VLOOKUP(Tabela2[[#This Row],[SIEMA]],Siema2025,21,FALSE)</f>
        <v>Veículo seguia em sentido sul sobre a segunda faixa quando veio a perder o controle do veículo e saiu da pista, tombando sobre a área de domínio.</v>
      </c>
      <c r="Q587" s="104">
        <v>1170</v>
      </c>
      <c r="R587" s="104" t="str">
        <f>VLOOKUP(Tabela2[[#This Row],[SIEMA]],Siema2025,10,FALSE)</f>
        <v/>
      </c>
      <c r="S587" s="107" t="str">
        <f>IF(Q587="","", IF(Q587="NC","", IF(Q587="NE","", IF(Q587="NA","",IFERROR(VLOOKUP(Q587,[1]Produtos!$A$1:$C$2319,2,FALSE),"Não Cadastrado")))))</f>
        <v>ÁLCOOL ETÍLICO, ETANOL</v>
      </c>
      <c r="T587" s="104">
        <v>48716</v>
      </c>
      <c r="U587" s="104" t="s">
        <v>648</v>
      </c>
      <c r="V587" s="104">
        <f>IF(Q587="","",IF(ISNUMBER(Q587)=FALSE,"Não se aplica",IFERROR(VLOOKUP(Q587,Produtos!$A$1:$C$2319,3,FALSE),"Não Cadastrado")))</f>
        <v>3</v>
      </c>
      <c r="W587" s="104" t="str">
        <f>VLOOKUP(Tabela2[[#This Row],[SIEMA]],Siema2025,10,FALSE)</f>
        <v/>
      </c>
      <c r="X587" s="113" t="str">
        <f>IF(Tabela2[[#This Row],[Origem do acidente]] = "Plataforma", "PREENCHER","NA")</f>
        <v>NA</v>
      </c>
      <c r="Y587" s="109" t="str">
        <f>IF(W587="","", IF(W587="NC","", IF(W587="NE","", IF(W587="NA","",IFERROR(VLOOKUP(W587,Produtos!$A$1:$C$2319,2,FALSE),"Não Cadastrado")))))</f>
        <v/>
      </c>
      <c r="Z587" s="104" t="str">
        <f>VLOOKUP(Tabela2[[#This Row],[SIEMA]],Siema2025,11,FALSE)</f>
        <v xml:space="preserve"> </v>
      </c>
      <c r="AA587" s="104" t="str">
        <f>VLOOKUP(Tabela2[[#This Row],[SIEMA]],Siema2025,12,FALSE)</f>
        <v xml:space="preserve"> </v>
      </c>
      <c r="AB587" s="104" t="str">
        <f>IF(W587="","",IF(ISNUMBER(W587)=FALSE,"Não se aplica",IFERROR(VLOOKUP(W587,Produtos!$A$1:$C$2319,3,FALSE),"Não Cadastrado")))</f>
        <v/>
      </c>
      <c r="AC587" s="104"/>
      <c r="AD587" s="108" t="str">
        <f>IF(Tabela2[[#This Row],[Origem do acidente]] = "Plataforma", "PREENCHER","NA")</f>
        <v>NA</v>
      </c>
      <c r="AE587" s="107" t="str">
        <f>IF(AC587="","", IF(AC587="NC","", IF(AC587="NE","", IF(AC587="NA","",IFERROR(VLOOKUP(AC587,Produtos!$A$1:$C$2319,2,FALSE),"Não Cadastrado")))))</f>
        <v/>
      </c>
      <c r="AF587" s="104"/>
      <c r="AG587" s="104"/>
      <c r="AH587" s="104" t="str">
        <f>IF(AC587="","",IF(ISNUMBER(AC587)=FALSE,"Não se aplica",IFERROR(VLOOKUP(AC587,Produtos!$A$1:$C$2319,3,FALSE),"Não Cadastrado")))</f>
        <v/>
      </c>
      <c r="AI587" s="104"/>
      <c r="AJ587" s="104" t="str">
        <f>VLOOKUP(Tabela2[[#This Row],[SIEMA]],Siema2025,26,FALSE)</f>
        <v>Veículo seguia em sentido sul sobre a segunda faixa quando veio a perder o controle do veículo e saiu da pista, tombando sobre a área de domínio. Não houve derramamento de carga.</v>
      </c>
      <c r="AK587" s="107" t="s">
        <v>6834</v>
      </c>
      <c r="AL587" s="107" t="s">
        <v>7358</v>
      </c>
      <c r="AM587" s="107"/>
      <c r="AN587" s="108" t="str">
        <f>VLOOKUP(Tabela2[[#This Row],[SIEMA]],Siema2025,51,FALSE)</f>
        <v/>
      </c>
      <c r="AO587" s="108" t="str">
        <f>VLOOKUP(Tabela2[[#This Row],[SIEMA]],Siema2025,53,FALSE)</f>
        <v/>
      </c>
      <c r="AP587" s="108" t="str">
        <f>VLOOKUP(Tabela2[[#This Row],[SIEMA]],Siema2025,55,FALSE)</f>
        <v/>
      </c>
      <c r="AQ587" s="108" t="str">
        <f>VLOOKUP(Tabela2[[#This Row],[SIEMA]],Siema2025,57,FALSE)</f>
        <v/>
      </c>
      <c r="AR587" s="108" t="str">
        <f>VLOOKUP(Tabela2[[#This Row],[SIEMA]],Siema2025,59,FALSE)</f>
        <v/>
      </c>
      <c r="AS587" s="108" t="str">
        <f>VLOOKUP(Tabela2[[#This Row],[SIEMA]],Siema2025,61,FALSE)</f>
        <v/>
      </c>
      <c r="AT587" s="108" t="str">
        <f>VLOOKUP(Tabela2[[#This Row],[SIEMA]],Siema2025,63,FALSE)</f>
        <v/>
      </c>
      <c r="AU587" s="108" t="str">
        <f>VLOOKUP(Tabela2[[#This Row],[SIEMA]],Siema2025,65,FALSE)</f>
        <v/>
      </c>
      <c r="AV587" s="108" t="str">
        <f>VLOOKUP(Tabela2[[#This Row],[SIEMA]],Siema2025,67,FALSE)</f>
        <v/>
      </c>
      <c r="AW587" s="108" t="str">
        <f>VLOOKUP(Tabela2[[#This Row],[SIEMA]],Siema2025,69,FALSE)</f>
        <v/>
      </c>
      <c r="AX587" s="108" t="str">
        <f>VLOOKUP(Tabela2[[#This Row],[SIEMA]],Siema2025,71,FALSE)</f>
        <v/>
      </c>
      <c r="AY587" s="108" t="str">
        <f>VLOOKUP(Tabela2[[#This Row],[SIEMA]],Siema2025,73,FALSE)</f>
        <v/>
      </c>
      <c r="AZ587" s="108" t="str">
        <f>VLOOKUP(Tabela2[[#This Row],[SIEMA]],Siema2025,75,FALSE)</f>
        <v/>
      </c>
      <c r="BA587" s="108" t="str">
        <f>VLOOKUP(Tabela2[[#This Row],[SIEMA]],Siema2025,77,FALSE)</f>
        <v/>
      </c>
      <c r="BB587" s="108"/>
      <c r="BC587" s="108" t="str">
        <f>IF(Tabela2[[#This Row],[Outro(s) ]] = "X", "PREENCHER","NA")</f>
        <v>NA</v>
      </c>
      <c r="BD587" s="108" t="str">
        <f>VLOOKUP(Tabela2[[#This Row],[SIEMA]],Siema2025,82,FALSE)</f>
        <v/>
      </c>
      <c r="BE587" s="108" t="s">
        <v>7181</v>
      </c>
      <c r="BF587" s="110" t="str">
        <f>VLOOKUP(Tabela2[[#This Row],[SIEMA]],Siema2025,28,FALSE)</f>
        <v>CORDIOLLI TRANSPORTES LTDA</v>
      </c>
      <c r="BG587" s="110"/>
      <c r="BH587" s="111" t="str">
        <f>VLOOKUP(Tabela2[[#This Row],[SIEMA]],Siema2025,29,FALSE)</f>
        <v>77269009000127</v>
      </c>
      <c r="BI587" s="112" t="s">
        <v>2696</v>
      </c>
      <c r="BJ587" s="107" t="s">
        <v>7099</v>
      </c>
      <c r="BK587" s="104" t="s">
        <v>2696</v>
      </c>
      <c r="BL587" s="140">
        <v>45894</v>
      </c>
      <c r="BM587" s="108">
        <f ca="1">IF(Tabela2[[#This Row],[Data de atendimento do Ibama (considerar o primeiro documento/ação)]]="",_xlfn.DAYS(TODAY(),J587),_xlfn.DAYS(Tabela2[[#This Row],[Data de atendimento do Ibama (considerar o primeiro documento/ação)]],J587))</f>
        <v>3</v>
      </c>
      <c r="BN587" s="108" t="str">
        <f>IF(Tabela2[[#This Row],[Atendido pelo Ibama ("Não" ou "Sim")]]="Não","Preencher", IF(Tabela2[[#This Row],[Atendido pelo Ibama ("Não" ou "Sim")]]="Sim","NA",""))</f>
        <v>NA</v>
      </c>
      <c r="BO587" s="114" t="s">
        <v>7100</v>
      </c>
      <c r="BP587" s="108" t="str">
        <f>IF(Tabela2[[#This Row],[Forma de atendimento (primeiro documento/ação)]]= "Outros (especificar)", "PREENCHER","NA")</f>
        <v>NA</v>
      </c>
      <c r="BQ587" s="106" t="s">
        <v>123</v>
      </c>
      <c r="BR587" s="108" t="str">
        <f>IF(Tabela2[[#This Row],[Equipe do Ibama foi a campo? Houve sobrevoo do Poseidon?]] = "Sim", "PREENCHER","NA")</f>
        <v>NA</v>
      </c>
      <c r="BS587" s="108" t="str">
        <f>IF(Tabela2[[#This Row],[Se sim, foi emitida Ordem de Emergência? (informações vinculada à coluna CK)]] = "Sim", "PREENCHER","NA")</f>
        <v>NA</v>
      </c>
      <c r="BT587" s="108" t="s">
        <v>7126</v>
      </c>
      <c r="BU587" s="108" t="s">
        <v>2696</v>
      </c>
      <c r="BV587" s="108" t="s">
        <v>123</v>
      </c>
      <c r="BW587" s="108" t="s">
        <v>2696</v>
      </c>
      <c r="BX587" s="106" t="s">
        <v>7102</v>
      </c>
      <c r="BY587" s="140">
        <v>45966</v>
      </c>
      <c r="BZ587" s="104">
        <f>IF(Tabela2[[#This Row],[Data do documento de encerramento]]="NA","NA",IF(Tabela2[[#This Row],[Data do documento de encerramento]]="","Pendente de conclusão/ encerramento",_xlfn.DAYS(Tabela2[[#This Row],[Data do documento de encerramento]],J587)))</f>
        <v>75</v>
      </c>
      <c r="CA587" s="107" t="s">
        <v>8700</v>
      </c>
      <c r="CB587" s="107"/>
      <c r="CC587" s="107"/>
      <c r="CD587" s="107"/>
      <c r="CE587" s="107"/>
      <c r="CF587" s="107"/>
    </row>
    <row r="588" spans="1:84" s="22" customFormat="1" ht="121.5">
      <c r="A588" s="169">
        <v>202582250427</v>
      </c>
      <c r="B588" s="170" t="s">
        <v>9638</v>
      </c>
      <c r="C588" s="108" t="str">
        <f>VLOOKUP(Tabela2[[#This Row],[SIEMA]],Siema2025,4,FALSE)</f>
        <v xml:space="preserve"> MG</v>
      </c>
      <c r="D588" s="106" t="str">
        <f>VLOOKUP(Tabela2[[#This Row],[SIEMA]],Siema2025,3,FALSE)</f>
        <v xml:space="preserve">Três Corações </v>
      </c>
      <c r="E588" s="106" t="s">
        <v>4216</v>
      </c>
      <c r="F588" s="106" t="s">
        <v>9639</v>
      </c>
      <c r="G588" s="106" t="s">
        <v>9640</v>
      </c>
      <c r="H588" s="106" t="s">
        <v>9641</v>
      </c>
      <c r="I588" s="106" t="s">
        <v>7120</v>
      </c>
      <c r="J588" s="140">
        <f>VLOOKUP(Tabela2[[#This Row],[SIEMA]],Siema2025,2,FALSE)</f>
        <v>45891</v>
      </c>
      <c r="K588" s="140" t="str">
        <f>VLOOKUP(Tabela2[[#This Row],[SIEMA]],Siema2025,16,FALSE)</f>
        <v>Sexta</v>
      </c>
      <c r="L588" s="106" t="str">
        <f>IF(Tabela2[[#This Row],[Data]]="","Sem Informação",VLOOKUP(MONTH(Tabela2[[#This Row],[Data]]),'[1]Validação de dados'!$I$1:$J$13,2,0))</f>
        <v>Agosto</v>
      </c>
      <c r="M588" s="106">
        <f>YEAR(Tabela2[[#This Row],[Data]])</f>
        <v>2025</v>
      </c>
      <c r="N588" s="140" t="str">
        <f>VLOOKUP(Tabela2[[#This Row],[SIEMA]],Siema2025,17,FALSE)</f>
        <v>Vespertino</v>
      </c>
      <c r="O588" s="140" t="str">
        <f>VLOOKUP(Tabela2[[#This Row],[SIEMA]],Siema2025,5,FALSE)</f>
        <v>Rodovia</v>
      </c>
      <c r="P588" s="106" t="str">
        <f>VLOOKUP(Tabela2[[#This Row],[SIEMA]],Siema2025,21,FALSE)</f>
        <v/>
      </c>
      <c r="Q588" s="106">
        <v>3066</v>
      </c>
      <c r="R588" s="106" t="str">
        <f>VLOOKUP(Tabela2[[#This Row],[SIEMA]],Siema2025,10,FALSE)</f>
        <v/>
      </c>
      <c r="S588" s="109" t="str">
        <f>IF(Q588="","", IF(Q588="NC","", IF(Q588="NE","", IF(Q588="NA","",IFERROR(VLOOKUP(Q588,[1]Produtos!$A$1:$C$2319,2,FALSE),"Não Cadastrado")))))</f>
        <v>TINTA (incluindo tintas, lascas, esmaltes, tinturas, goma-lacas,vernizes, polidores, enchimentos líquidos e bases líquidas para lacas) ou MATERIAL RELACIONADO COM TINTAS (incluindo diluentes ou redutores para tintas)</v>
      </c>
      <c r="T588" s="106">
        <v>2.7</v>
      </c>
      <c r="U588" s="106" t="s">
        <v>7121</v>
      </c>
      <c r="V588" s="106">
        <f>IF(Q588="","",IF(ISNUMBER(Q588)=FALSE,"Não se aplica",IFERROR(VLOOKUP(Q588,Produtos!$A$1:$C$2319,3,FALSE),"Não Cadastrado")))</f>
        <v>8</v>
      </c>
      <c r="W588" s="106" t="str">
        <f>VLOOKUP(Tabela2[[#This Row],[SIEMA]],Siema2025,10,FALSE)</f>
        <v/>
      </c>
      <c r="X588" s="108" t="str">
        <f>IF(Tabela2[[#This Row],[Origem do acidente]] = "Plataforma", "PREENCHER","NA")</f>
        <v>NA</v>
      </c>
      <c r="Y588" s="109" t="str">
        <f>IF(W588="","", IF(W588="NC","", IF(W588="NE","", IF(W588="NA","",IFERROR(VLOOKUP(W588,Produtos!$A$1:$C$2319,2,FALSE),"Não Cadastrado")))))</f>
        <v/>
      </c>
      <c r="Z588" s="106" t="str">
        <f>VLOOKUP(Tabela2[[#This Row],[SIEMA]],Siema2025,11,FALSE)</f>
        <v xml:space="preserve"> </v>
      </c>
      <c r="AA588" s="106" t="str">
        <f>VLOOKUP(Tabela2[[#This Row],[SIEMA]],Siema2025,12,FALSE)</f>
        <v xml:space="preserve"> </v>
      </c>
      <c r="AB588" s="106" t="str">
        <f>IF(W588="","",IF(ISNUMBER(W588)=FALSE,"Não se aplica",IFERROR(VLOOKUP(W588,Produtos!$A$1:$C$2319,3,FALSE),"Não Cadastrado")))</f>
        <v/>
      </c>
      <c r="AC588" s="106"/>
      <c r="AD588" s="108" t="str">
        <f>IF(Tabela2[[#This Row],[Origem do acidente]] = "Plataforma", "PREENCHER","NA")</f>
        <v>NA</v>
      </c>
      <c r="AE588" s="109" t="str">
        <f>IF(AC588="","", IF(AC588="NC","", IF(AC588="NE","", IF(AC588="NA","",IFERROR(VLOOKUP(AC588,Produtos!$A$1:$C$2319,2,FALSE),"Não Cadastrado")))))</f>
        <v/>
      </c>
      <c r="AF588" s="106"/>
      <c r="AG588" s="106"/>
      <c r="AH588" s="106" t="str">
        <f>IF(AC588="","",IF(ISNUMBER(AC588)=FALSE,"Não se aplica",IFERROR(VLOOKUP(AC588,Produtos!$A$1:$C$2319,3,FALSE),"Não Cadastrado")))</f>
        <v/>
      </c>
      <c r="AI588" s="106"/>
      <c r="AJ588" s="239" t="s">
        <v>9642</v>
      </c>
      <c r="AK588" s="109" t="s">
        <v>7229</v>
      </c>
      <c r="AL588" s="109"/>
      <c r="AM588" s="109"/>
      <c r="AN588" s="108" t="str">
        <f>VLOOKUP(Tabela2[[#This Row],[SIEMA]],Siema2025,51,FALSE)</f>
        <v/>
      </c>
      <c r="AO588" s="108" t="str">
        <f>VLOOKUP(Tabela2[[#This Row],[SIEMA]],Siema2025,53,FALSE)</f>
        <v/>
      </c>
      <c r="AP588" s="108" t="str">
        <f>VLOOKUP(Tabela2[[#This Row],[SIEMA]],Siema2025,55,FALSE)</f>
        <v/>
      </c>
      <c r="AQ588" s="108" t="str">
        <f>VLOOKUP(Tabela2[[#This Row],[SIEMA]],Siema2025,57,FALSE)</f>
        <v/>
      </c>
      <c r="AR588" s="108" t="str">
        <f>VLOOKUP(Tabela2[[#This Row],[SIEMA]],Siema2025,59,FALSE)</f>
        <v/>
      </c>
      <c r="AS588" s="108" t="str">
        <f>VLOOKUP(Tabela2[[#This Row],[SIEMA]],Siema2025,61,FALSE)</f>
        <v/>
      </c>
      <c r="AT588" s="108" t="str">
        <f>VLOOKUP(Tabela2[[#This Row],[SIEMA]],Siema2025,63,FALSE)</f>
        <v/>
      </c>
      <c r="AU588" s="108" t="str">
        <f>VLOOKUP(Tabela2[[#This Row],[SIEMA]],Siema2025,65,FALSE)</f>
        <v/>
      </c>
      <c r="AV588" s="108" t="str">
        <f>VLOOKUP(Tabela2[[#This Row],[SIEMA]],Siema2025,67,FALSE)</f>
        <v/>
      </c>
      <c r="AW588" s="108" t="str">
        <f>VLOOKUP(Tabela2[[#This Row],[SIEMA]],Siema2025,69,FALSE)</f>
        <v/>
      </c>
      <c r="AX588" s="108" t="str">
        <f>VLOOKUP(Tabela2[[#This Row],[SIEMA]],Siema2025,71,FALSE)</f>
        <v/>
      </c>
      <c r="AY588" s="108" t="str">
        <f>VLOOKUP(Tabela2[[#This Row],[SIEMA]],Siema2025,73,FALSE)</f>
        <v/>
      </c>
      <c r="AZ588" s="108" t="str">
        <f>VLOOKUP(Tabela2[[#This Row],[SIEMA]],Siema2025,75,FALSE)</f>
        <v/>
      </c>
      <c r="BA588" s="108" t="str">
        <f>VLOOKUP(Tabela2[[#This Row],[SIEMA]],Siema2025,77,FALSE)</f>
        <v/>
      </c>
      <c r="BB588" s="108"/>
      <c r="BC588" s="108" t="str">
        <f>IF(Tabela2[[#This Row],[Outro(s) ]] = "X", "PREENCHER","NA")</f>
        <v>NA</v>
      </c>
      <c r="BD588" s="108" t="str">
        <f>VLOOKUP(Tabela2[[#This Row],[SIEMA]],Siema2025,82,FALSE)</f>
        <v/>
      </c>
      <c r="BE588" s="108" t="s">
        <v>7181</v>
      </c>
      <c r="BF588" s="110" t="str">
        <f>VLOOKUP(Tabela2[[#This Row],[SIEMA]],Siema2025,28,FALSE)</f>
        <v>EMPRESA EXPRESSO NEPOMUCENO</v>
      </c>
      <c r="BG588" s="110"/>
      <c r="BH588" s="111" t="str">
        <f>VLOOKUP(Tabela2[[#This Row],[SIEMA]],Siema2025,29,FALSE)</f>
        <v>19368927002150</v>
      </c>
      <c r="BI588" s="112" t="s">
        <v>2696</v>
      </c>
      <c r="BJ588" s="109" t="s">
        <v>7099</v>
      </c>
      <c r="BK588" s="106" t="s">
        <v>2696</v>
      </c>
      <c r="BL588" s="140">
        <v>45894</v>
      </c>
      <c r="BM588" s="108">
        <f ca="1">IF(Tabela2[[#This Row],[Data de atendimento do Ibama (considerar o primeiro documento/ação)]]="",_xlfn.DAYS(TODAY(),J588),_xlfn.DAYS(Tabela2[[#This Row],[Data de atendimento do Ibama (considerar o primeiro documento/ação)]],J588))</f>
        <v>3</v>
      </c>
      <c r="BN588" s="108" t="str">
        <f>IF(Tabela2[[#This Row],[Atendido pelo Ibama ("Não" ou "Sim")]]="Não","Preencher", IF(Tabela2[[#This Row],[Atendido pelo Ibama ("Não" ou "Sim")]]="Sim","NA",""))</f>
        <v>NA</v>
      </c>
      <c r="BO588" s="114" t="s">
        <v>7100</v>
      </c>
      <c r="BP588" s="108" t="str">
        <f>IF(Tabela2[[#This Row],[Forma de atendimento (primeiro documento/ação)]]= "Outros (especificar)", "PREENCHER","NA")</f>
        <v>NA</v>
      </c>
      <c r="BQ588" s="106" t="s">
        <v>123</v>
      </c>
      <c r="BR588" s="108" t="str">
        <f>IF(Tabela2[[#This Row],[Equipe do Ibama foi a campo? Houve sobrevoo do Poseidon?]] = "Sim", "PREENCHER","NA")</f>
        <v>NA</v>
      </c>
      <c r="BS588" s="108" t="str">
        <f>IF(Tabela2[[#This Row],[Se sim, foi emitida Ordem de Emergência? (informações vinculada à coluna CK)]] = "Sim", "PREENCHER","NA")</f>
        <v>NA</v>
      </c>
      <c r="BT588" s="108" t="s">
        <v>7126</v>
      </c>
      <c r="BU588" s="108" t="s">
        <v>2696</v>
      </c>
      <c r="BV588" s="108" t="s">
        <v>123</v>
      </c>
      <c r="BW588" s="108" t="s">
        <v>2696</v>
      </c>
      <c r="BX588" s="106" t="s">
        <v>7102</v>
      </c>
      <c r="BY588" s="140">
        <v>45960</v>
      </c>
      <c r="BZ588" s="106">
        <f>IF(Tabela2[[#This Row],[Data do documento de encerramento]]="NA","NA",IF(Tabela2[[#This Row],[Data do documento de encerramento]]="","Pendente de conclusão/ encerramento",_xlfn.DAYS(Tabela2[[#This Row],[Data do documento de encerramento]],J588)))</f>
        <v>69</v>
      </c>
      <c r="CA588" s="109" t="s">
        <v>9571</v>
      </c>
      <c r="CB588" s="109"/>
      <c r="CC588" s="109"/>
      <c r="CD588" s="109"/>
      <c r="CE588" s="109"/>
      <c r="CF588" s="109"/>
    </row>
    <row r="589" spans="1:84" ht="45.75">
      <c r="A589" s="169">
        <v>202582350454</v>
      </c>
      <c r="B589" s="170" t="s">
        <v>9643</v>
      </c>
      <c r="C589" s="108" t="str">
        <f>VLOOKUP(Tabela2[[#This Row],[SIEMA]],Siema2025,4,FALSE)</f>
        <v xml:space="preserve"> MG</v>
      </c>
      <c r="D589" s="106" t="str">
        <f>VLOOKUP(Tabela2[[#This Row],[SIEMA]],Siema2025,3,FALSE)</f>
        <v xml:space="preserve">Brumadinho </v>
      </c>
      <c r="E589" s="106" t="s">
        <v>4216</v>
      </c>
      <c r="F589" s="106" t="s">
        <v>9644</v>
      </c>
      <c r="G589" s="106" t="s">
        <v>9645</v>
      </c>
      <c r="H589" s="106" t="s">
        <v>9646</v>
      </c>
      <c r="I589" s="104" t="s">
        <v>7120</v>
      </c>
      <c r="J589" s="105">
        <f>VLOOKUP(Tabela2[[#This Row],[SIEMA]],Siema2025,2,FALSE)</f>
        <v>45892</v>
      </c>
      <c r="K589" s="105" t="str">
        <f>VLOOKUP(Tabela2[[#This Row],[SIEMA]],Siema2025,16,FALSE)</f>
        <v>Sábado</v>
      </c>
      <c r="L589" s="106" t="str">
        <f>IF(Tabela2[[#This Row],[Data]]="","Sem Informação",VLOOKUP(MONTH(Tabela2[[#This Row],[Data]]),'[1]Validação de dados'!$I$1:$J$13,2,0))</f>
        <v>Agosto</v>
      </c>
      <c r="M589" s="104">
        <f>YEAR(Tabela2[[#This Row],[Data]])</f>
        <v>2025</v>
      </c>
      <c r="N589" s="105" t="str">
        <f>VLOOKUP(Tabela2[[#This Row],[SIEMA]],Siema2025,17,FALSE)</f>
        <v>Vespertino</v>
      </c>
      <c r="O589" s="105" t="str">
        <f>VLOOKUP(Tabela2[[#This Row],[SIEMA]],Siema2025,5,FALSE)</f>
        <v>Rodovia</v>
      </c>
      <c r="P589" s="104" t="str">
        <f>VLOOKUP(Tabela2[[#This Row],[SIEMA]],Siema2025,21,FALSE)</f>
        <v>BR-381</v>
      </c>
      <c r="Q589" s="104" t="s">
        <v>7094</v>
      </c>
      <c r="R589" s="104" t="s">
        <v>2857</v>
      </c>
      <c r="S589" s="107"/>
      <c r="T589" s="104">
        <v>60000</v>
      </c>
      <c r="U589" s="104" t="s">
        <v>7305</v>
      </c>
      <c r="V589" s="104" t="s">
        <v>7472</v>
      </c>
      <c r="W589" s="104" t="str">
        <f>VLOOKUP(Tabela2[[#This Row],[SIEMA]],Siema2025,10,FALSE)</f>
        <v/>
      </c>
      <c r="X589" s="113" t="str">
        <f>IF(Tabela2[[#This Row],[Origem do acidente]] = "Plataforma", "PREENCHER","NA")</f>
        <v>NA</v>
      </c>
      <c r="Y589" s="109" t="str">
        <f>IF(W589="","", IF(W589="NC","", IF(W589="NE","", IF(W589="NA","",IFERROR(VLOOKUP(W589,Produtos!$A$1:$C$2319,2,FALSE),"Não Cadastrado")))))</f>
        <v/>
      </c>
      <c r="Z589" s="104" t="str">
        <f>VLOOKUP(Tabela2[[#This Row],[SIEMA]],Siema2025,11,FALSE)</f>
        <v xml:space="preserve"> </v>
      </c>
      <c r="AA589" s="104" t="str">
        <f>VLOOKUP(Tabela2[[#This Row],[SIEMA]],Siema2025,12,FALSE)</f>
        <v xml:space="preserve"> </v>
      </c>
      <c r="AB589" s="104" t="str">
        <f>IF(W589="","",IF(ISNUMBER(W589)=FALSE,"Não se aplica",IFERROR(VLOOKUP(W589,Produtos!$A$1:$C$2319,3,FALSE),"Não Cadastrado")))</f>
        <v/>
      </c>
      <c r="AC589" s="104"/>
      <c r="AD589" s="108" t="str">
        <f>IF(Tabela2[[#This Row],[Origem do acidente]] = "Plataforma", "PREENCHER","NA")</f>
        <v>NA</v>
      </c>
      <c r="AE589" s="107" t="str">
        <f>IF(AC589="","", IF(AC589="NC","", IF(AC589="NE","", IF(AC589="NA","",IFERROR(VLOOKUP(AC589,Produtos!$A$1:$C$2319,2,FALSE),"Não Cadastrado")))))</f>
        <v/>
      </c>
      <c r="AF589" s="104"/>
      <c r="AG589" s="104"/>
      <c r="AH589" s="104" t="str">
        <f>IF(AC589="","",IF(ISNUMBER(AC589)=FALSE,"Não se aplica",IFERROR(VLOOKUP(AC589,Produtos!$A$1:$C$2319,3,FALSE),"Não Cadastrado")))</f>
        <v/>
      </c>
      <c r="AI589" s="104"/>
      <c r="AJ589" s="104" t="str">
        <f>VLOOKUP(Tabela2[[#This Row],[SIEMA]],Siema2025,26,FALSE)</f>
        <v>SEGUNDO INFORMAÇÕES O CONDUTOR SEGUIA SENTIDO  SUL, QUANDO POR MOTIVOS DESCONHECIDOS VEIO A PERDER O CONTROLE DIRECIONA DE SEU VEICULO  VINDO  A TOMBAR, PARANDO COMO POSIÇÃO FINAL TOMBADO EM AREA DE DOMÍNIO.</v>
      </c>
      <c r="AK589" s="107" t="s">
        <v>6834</v>
      </c>
      <c r="AL589" s="107" t="s">
        <v>7358</v>
      </c>
      <c r="AM589" s="107" t="s">
        <v>7180</v>
      </c>
      <c r="AN589" s="108" t="str">
        <f>VLOOKUP(Tabela2[[#This Row],[SIEMA]],Siema2025,51,FALSE)</f>
        <v/>
      </c>
      <c r="AO589" s="108" t="str">
        <f>VLOOKUP(Tabela2[[#This Row],[SIEMA]],Siema2025,53,FALSE)</f>
        <v/>
      </c>
      <c r="AP589" s="108" t="str">
        <f>VLOOKUP(Tabela2[[#This Row],[SIEMA]],Siema2025,55,FALSE)</f>
        <v/>
      </c>
      <c r="AQ589" s="108" t="str">
        <f>VLOOKUP(Tabela2[[#This Row],[SIEMA]],Siema2025,57,FALSE)</f>
        <v/>
      </c>
      <c r="AR589" s="108" t="str">
        <f>VLOOKUP(Tabela2[[#This Row],[SIEMA]],Siema2025,59,FALSE)</f>
        <v/>
      </c>
      <c r="AS589" s="108" t="str">
        <f>VLOOKUP(Tabela2[[#This Row],[SIEMA]],Siema2025,61,FALSE)</f>
        <v/>
      </c>
      <c r="AT589" s="108" t="str">
        <f>VLOOKUP(Tabela2[[#This Row],[SIEMA]],Siema2025,63,FALSE)</f>
        <v/>
      </c>
      <c r="AU589" s="108" t="str">
        <f>VLOOKUP(Tabela2[[#This Row],[SIEMA]],Siema2025,65,FALSE)</f>
        <v>X</v>
      </c>
      <c r="AV589" s="108" t="str">
        <f>VLOOKUP(Tabela2[[#This Row],[SIEMA]],Siema2025,67,FALSE)</f>
        <v/>
      </c>
      <c r="AW589" s="108" t="str">
        <f>VLOOKUP(Tabela2[[#This Row],[SIEMA]],Siema2025,69,FALSE)</f>
        <v/>
      </c>
      <c r="AX589" s="108" t="str">
        <f>VLOOKUP(Tabela2[[#This Row],[SIEMA]],Siema2025,71,FALSE)</f>
        <v/>
      </c>
      <c r="AY589" s="108" t="str">
        <f>VLOOKUP(Tabela2[[#This Row],[SIEMA]],Siema2025,73,FALSE)</f>
        <v/>
      </c>
      <c r="AZ589" s="108" t="str">
        <f>VLOOKUP(Tabela2[[#This Row],[SIEMA]],Siema2025,75,FALSE)</f>
        <v/>
      </c>
      <c r="BA589" s="108" t="str">
        <f>VLOOKUP(Tabela2[[#This Row],[SIEMA]],Siema2025,77,FALSE)</f>
        <v/>
      </c>
      <c r="BB589" s="108" t="str">
        <f>VLOOKUP(Tabela2[[#This Row],[SIEMA]],Siema2025,79,FALSE)</f>
        <v/>
      </c>
      <c r="BC589" s="108" t="str">
        <f>IF(Tabela2[[#This Row],[Outro(s) ]] = "X", "PREENCHER","NA")</f>
        <v>NA</v>
      </c>
      <c r="BD589" s="108" t="str">
        <f>VLOOKUP(Tabela2[[#This Row],[SIEMA]],Siema2025,82,FALSE)</f>
        <v/>
      </c>
      <c r="BE589" s="108" t="str">
        <f>VLOOKUP(Tabela2[[#This Row],[SIEMA]],Siema2025,81,FALSE)</f>
        <v/>
      </c>
      <c r="BF589" s="110" t="str">
        <f>VLOOKUP(Tabela2[[#This Row],[SIEMA]],Siema2025,28,FALSE)</f>
        <v>BENDO ALIMENTS E LOGISTICA LTDA</v>
      </c>
      <c r="BG589" s="110"/>
      <c r="BH589" s="111" t="str">
        <f>VLOOKUP(Tabela2[[#This Row],[SIEMA]],Siema2025,29,FALSE)</f>
        <v>51410529000114</v>
      </c>
      <c r="BI589" s="112" t="s">
        <v>7062</v>
      </c>
      <c r="BJ589" s="107" t="s">
        <v>7099</v>
      </c>
      <c r="BK589" s="104" t="s">
        <v>2696</v>
      </c>
      <c r="BL589" s="140">
        <v>45895</v>
      </c>
      <c r="BM589" s="108">
        <f ca="1">IF(Tabela2[[#This Row],[Data de atendimento do Ibama (considerar o primeiro documento/ação)]]="",_xlfn.DAYS(TODAY(),J589),_xlfn.DAYS(Tabela2[[#This Row],[Data de atendimento do Ibama (considerar o primeiro documento/ação)]],J589))</f>
        <v>3</v>
      </c>
      <c r="BN589" s="108" t="str">
        <f>IF(Tabela2[[#This Row],[Atendido pelo Ibama ("Não" ou "Sim")]]="Não","Preencher", IF(Tabela2[[#This Row],[Atendido pelo Ibama ("Não" ou "Sim")]]="Sim","NA",""))</f>
        <v>NA</v>
      </c>
      <c r="BO589" s="114" t="s">
        <v>7100</v>
      </c>
      <c r="BP589" s="108" t="str">
        <f>IF(Tabela2[[#This Row],[Forma de atendimento (primeiro documento/ação)]]= "Outros (especificar)", "PREENCHER","NA")</f>
        <v>NA</v>
      </c>
      <c r="BQ589" s="106" t="s">
        <v>123</v>
      </c>
      <c r="BR589" s="108" t="str">
        <f>IF(Tabela2[[#This Row],[Equipe do Ibama foi a campo? Houve sobrevoo do Poseidon?]] = "Sim", "PREENCHER","NA")</f>
        <v>NA</v>
      </c>
      <c r="BS589" s="108" t="str">
        <f>IF(Tabela2[[#This Row],[Se sim, foi emitida Ordem de Emergência? (informações vinculada à coluna CK)]] = "Sim", "PREENCHER","NA")</f>
        <v>NA</v>
      </c>
      <c r="BT589" s="108" t="s">
        <v>7126</v>
      </c>
      <c r="BU589" s="108" t="s">
        <v>123</v>
      </c>
      <c r="BV589" s="108" t="s">
        <v>123</v>
      </c>
      <c r="BW589" s="108" t="s">
        <v>123</v>
      </c>
      <c r="BX589" s="106" t="s">
        <v>7127</v>
      </c>
      <c r="BY589" s="140"/>
      <c r="BZ589" s="104" t="str">
        <f>IF(Tabela2[[#This Row],[Data do documento de encerramento]]="NA","NA",IF(Tabela2[[#This Row],[Data do documento de encerramento]]="","Pendente de conclusão/ encerramento",_xlfn.DAYS(Tabela2[[#This Row],[Data do documento de encerramento]],J589)))</f>
        <v>Pendente de conclusão/ encerramento</v>
      </c>
      <c r="CA589" s="107" t="s">
        <v>9647</v>
      </c>
      <c r="CB589" s="107"/>
      <c r="CC589" s="107"/>
      <c r="CD589" s="107"/>
      <c r="CE589" s="107"/>
      <c r="CF589" s="107"/>
    </row>
    <row r="590" spans="1:84" ht="30.75">
      <c r="A590" s="169">
        <v>202582372022</v>
      </c>
      <c r="B590" s="170" t="s">
        <v>9648</v>
      </c>
      <c r="C590" s="108" t="str">
        <f>VLOOKUP(Tabela2[[#This Row],[SIEMA]],Siema2025,4,FALSE)</f>
        <v xml:space="preserve"> MG</v>
      </c>
      <c r="D590" s="106" t="str">
        <f>VLOOKUP(Tabela2[[#This Row],[SIEMA]],Siema2025,3,FALSE)</f>
        <v xml:space="preserve">Cachoeira de Minas </v>
      </c>
      <c r="E590" s="106" t="s">
        <v>4216</v>
      </c>
      <c r="F590" s="106" t="s">
        <v>9649</v>
      </c>
      <c r="G590" s="106" t="s">
        <v>9650</v>
      </c>
      <c r="H590" s="106" t="s">
        <v>9651</v>
      </c>
      <c r="I590" s="104" t="s">
        <v>7120</v>
      </c>
      <c r="J590" s="105">
        <f>VLOOKUP(Tabela2[[#This Row],[SIEMA]],Siema2025,2,FALSE)</f>
        <v>45892</v>
      </c>
      <c r="K590" s="105" t="str">
        <f>VLOOKUP(Tabela2[[#This Row],[SIEMA]],Siema2025,16,FALSE)</f>
        <v>Sábado</v>
      </c>
      <c r="L590" s="106" t="str">
        <f>IF(Tabela2[[#This Row],[Data]]="","Sem Informação",VLOOKUP(MONTH(Tabela2[[#This Row],[Data]]),'[1]Validação de dados'!$I$1:$J$13,2,0))</f>
        <v>Agosto</v>
      </c>
      <c r="M590" s="104">
        <f>YEAR(Tabela2[[#This Row],[Data]])</f>
        <v>2025</v>
      </c>
      <c r="N590" s="105" t="str">
        <f>VLOOKUP(Tabela2[[#This Row],[SIEMA]],Siema2025,17,FALSE)</f>
        <v>Vespertino</v>
      </c>
      <c r="O590" s="105" t="str">
        <f>VLOOKUP(Tabela2[[#This Row],[SIEMA]],Siema2025,5,FALSE)</f>
        <v>Rodovia</v>
      </c>
      <c r="P590" s="104" t="str">
        <f>VLOOKUP(Tabela2[[#This Row],[SIEMA]],Siema2025,21,FALSE)</f>
        <v/>
      </c>
      <c r="Q590" s="104" t="s">
        <v>7094</v>
      </c>
      <c r="R590" s="104" t="str">
        <f>VLOOKUP(Tabela2[[#This Row],[SIEMA]],Siema2025,10,FALSE)</f>
        <v>Sulfato de amônio</v>
      </c>
      <c r="S590" s="107" t="s">
        <v>6834</v>
      </c>
      <c r="T590" s="104" t="s">
        <v>9280</v>
      </c>
      <c r="U590" s="104" t="s">
        <v>7062</v>
      </c>
      <c r="V590" s="104" t="s">
        <v>7472</v>
      </c>
      <c r="W590" s="104"/>
      <c r="X590" s="113" t="str">
        <f>IF(Tabela2[[#This Row],[Origem do acidente]] = "Plataforma", "PREENCHER","NA")</f>
        <v>NA</v>
      </c>
      <c r="Y590" s="109" t="str">
        <f>IF(W590="","", IF(W590="NC","", IF(W590="NE","", IF(W590="NA","",IFERROR(VLOOKUP(W590,Produtos!$A$1:$C$2319,2,FALSE),"Não Cadastrado")))))</f>
        <v/>
      </c>
      <c r="Z590" s="104" t="str">
        <f>VLOOKUP(Tabela2[[#This Row],[SIEMA]],Siema2025,11,FALSE)</f>
        <v/>
      </c>
      <c r="AA590" s="104" t="str">
        <f>VLOOKUP(Tabela2[[#This Row],[SIEMA]],Siema2025,12,FALSE)</f>
        <v>M3</v>
      </c>
      <c r="AB590" s="104" t="str">
        <f>IF(W590="","",IF(ISNUMBER(W590)=FALSE,"Não se aplica",IFERROR(VLOOKUP(W590,Produtos!$A$1:$C$2319,3,FALSE),"Não Cadastrado")))</f>
        <v/>
      </c>
      <c r="AC590" s="104"/>
      <c r="AD590" s="108" t="str">
        <f>IF(Tabela2[[#This Row],[Origem do acidente]] = "Plataforma", "PREENCHER","NA")</f>
        <v>NA</v>
      </c>
      <c r="AE590" s="107" t="str">
        <f>IF(AC590="","", IF(AC590="NC","", IF(AC590="NE","", IF(AC590="NA","",IFERROR(VLOOKUP(AC590,Produtos!$A$1:$C$2319,2,FALSE),"Não Cadastrado")))))</f>
        <v/>
      </c>
      <c r="AF590" s="104"/>
      <c r="AG590" s="104"/>
      <c r="AH590" s="104" t="str">
        <f>IF(AC590="","",IF(ISNUMBER(AC590)=FALSE,"Não se aplica",IFERROR(VLOOKUP(AC590,Produtos!$A$1:$C$2319,3,FALSE),"Não Cadastrado")))</f>
        <v/>
      </c>
      <c r="AI590" s="104"/>
      <c r="AJ590" s="104" t="s">
        <v>9652</v>
      </c>
      <c r="AK590" s="107" t="s">
        <v>6834</v>
      </c>
      <c r="AL590" s="107"/>
      <c r="AM590" s="107"/>
      <c r="AN590" s="108" t="str">
        <f>VLOOKUP(Tabela2[[#This Row],[SIEMA]],Siema2025,51,FALSE)</f>
        <v/>
      </c>
      <c r="AO590" s="108" t="str">
        <f>VLOOKUP(Tabela2[[#This Row],[SIEMA]],Siema2025,53,FALSE)</f>
        <v/>
      </c>
      <c r="AP590" s="108" t="str">
        <f>VLOOKUP(Tabela2[[#This Row],[SIEMA]],Siema2025,55,FALSE)</f>
        <v/>
      </c>
      <c r="AQ590" s="108" t="str">
        <f>VLOOKUP(Tabela2[[#This Row],[SIEMA]],Siema2025,57,FALSE)</f>
        <v/>
      </c>
      <c r="AR590" s="108" t="str">
        <f>VLOOKUP(Tabela2[[#This Row],[SIEMA]],Siema2025,59,FALSE)</f>
        <v/>
      </c>
      <c r="AS590" s="108" t="str">
        <f>VLOOKUP(Tabela2[[#This Row],[SIEMA]],Siema2025,61,FALSE)</f>
        <v/>
      </c>
      <c r="AT590" s="108" t="str">
        <f>VLOOKUP(Tabela2[[#This Row],[SIEMA]],Siema2025,63,FALSE)</f>
        <v/>
      </c>
      <c r="AU590" s="108" t="str">
        <f>VLOOKUP(Tabela2[[#This Row],[SIEMA]],Siema2025,65,FALSE)</f>
        <v>X</v>
      </c>
      <c r="AV590" s="108" t="str">
        <f>VLOOKUP(Tabela2[[#This Row],[SIEMA]],Siema2025,67,FALSE)</f>
        <v/>
      </c>
      <c r="AW590" s="108" t="str">
        <f>VLOOKUP(Tabela2[[#This Row],[SIEMA]],Siema2025,69,FALSE)</f>
        <v/>
      </c>
      <c r="AX590" s="108" t="str">
        <f>VLOOKUP(Tabela2[[#This Row],[SIEMA]],Siema2025,71,FALSE)</f>
        <v/>
      </c>
      <c r="AY590" s="108" t="str">
        <f>VLOOKUP(Tabela2[[#This Row],[SIEMA]],Siema2025,73,FALSE)</f>
        <v/>
      </c>
      <c r="AZ590" s="108" t="str">
        <f>VLOOKUP(Tabela2[[#This Row],[SIEMA]],Siema2025,75,FALSE)</f>
        <v/>
      </c>
      <c r="BA590" s="108" t="str">
        <f>VLOOKUP(Tabela2[[#This Row],[SIEMA]],Siema2025,77,FALSE)</f>
        <v/>
      </c>
      <c r="BB590" s="108" t="str">
        <f>VLOOKUP(Tabela2[[#This Row],[SIEMA]],Siema2025,79,FALSE)</f>
        <v/>
      </c>
      <c r="BC590" s="108" t="str">
        <f>IF(Tabela2[[#This Row],[Outro(s) ]] = "X", "PREENCHER","NA")</f>
        <v>NA</v>
      </c>
      <c r="BD590" s="108" t="str">
        <f>VLOOKUP(Tabela2[[#This Row],[SIEMA]],Siema2025,82,FALSE)</f>
        <v/>
      </c>
      <c r="BE590" s="108" t="str">
        <f>VLOOKUP(Tabela2[[#This Row],[SIEMA]],Siema2025,81,FALSE)</f>
        <v/>
      </c>
      <c r="BF590" s="110" t="s">
        <v>6834</v>
      </c>
      <c r="BG590" s="110"/>
      <c r="BH590" s="111" t="s">
        <v>6834</v>
      </c>
      <c r="BI590" s="112" t="s">
        <v>2696</v>
      </c>
      <c r="BJ590" s="107" t="s">
        <v>7099</v>
      </c>
      <c r="BK590" s="104" t="s">
        <v>2696</v>
      </c>
      <c r="BL590" s="140">
        <v>45895</v>
      </c>
      <c r="BM590" s="108">
        <f ca="1">IF(Tabela2[[#This Row],[Data de atendimento do Ibama (considerar o primeiro documento/ação)]]="",_xlfn.DAYS(TODAY(),J590),_xlfn.DAYS(Tabela2[[#This Row],[Data de atendimento do Ibama (considerar o primeiro documento/ação)]],J590))</f>
        <v>3</v>
      </c>
      <c r="BN590" s="108" t="str">
        <f>IF(Tabela2[[#This Row],[Atendido pelo Ibama ("Não" ou "Sim")]]="Não","Preencher", IF(Tabela2[[#This Row],[Atendido pelo Ibama ("Não" ou "Sim")]]="Sim","NA",""))</f>
        <v>NA</v>
      </c>
      <c r="BO590" s="114" t="s">
        <v>7100</v>
      </c>
      <c r="BP590" s="108" t="str">
        <f>IF(Tabela2[[#This Row],[Forma de atendimento (primeiro documento/ação)]]= "Outros (especificar)", "PREENCHER","NA")</f>
        <v>NA</v>
      </c>
      <c r="BQ590" s="106" t="s">
        <v>123</v>
      </c>
      <c r="BR590" s="108" t="str">
        <f>IF(Tabela2[[#This Row],[Equipe do Ibama foi a campo? Houve sobrevoo do Poseidon?]] = "Sim", "PREENCHER","NA")</f>
        <v>NA</v>
      </c>
      <c r="BS590" s="108" t="str">
        <f>IF(Tabela2[[#This Row],[Se sim, foi emitida Ordem de Emergência? (informações vinculada à coluna CK)]] = "Sim", "PREENCHER","NA")</f>
        <v>NA</v>
      </c>
      <c r="BT590" s="108" t="s">
        <v>7126</v>
      </c>
      <c r="BU590" s="108" t="s">
        <v>123</v>
      </c>
      <c r="BV590" s="108" t="s">
        <v>123</v>
      </c>
      <c r="BW590" s="108" t="s">
        <v>123</v>
      </c>
      <c r="BX590" s="106" t="s">
        <v>7127</v>
      </c>
      <c r="BY590" s="140"/>
      <c r="BZ590" s="104" t="str">
        <f>IF(Tabela2[[#This Row],[Data do documento de encerramento]]="NA","NA",IF(Tabela2[[#This Row],[Data do documento de encerramento]]="","Pendente de conclusão/ encerramento",_xlfn.DAYS(Tabela2[[#This Row],[Data do documento de encerramento]],J590)))</f>
        <v>Pendente de conclusão/ encerramento</v>
      </c>
      <c r="CA590" s="107" t="s">
        <v>9653</v>
      </c>
      <c r="CB590" s="107"/>
      <c r="CC590" s="107"/>
      <c r="CD590" s="107"/>
      <c r="CE590" s="107"/>
      <c r="CF590" s="107"/>
    </row>
    <row r="591" spans="1:84" ht="60.75">
      <c r="A591" s="169">
        <v>202582446845</v>
      </c>
      <c r="B591" s="170" t="s">
        <v>9654</v>
      </c>
      <c r="C591" s="108" t="str">
        <f>VLOOKUP(Tabela2[[#This Row],[SIEMA]],Siema2025,4,FALSE)</f>
        <v xml:space="preserve"> SP</v>
      </c>
      <c r="D591" s="106" t="str">
        <f>VLOOKUP(Tabela2[[#This Row],[SIEMA]],Siema2025,3,FALSE)</f>
        <v xml:space="preserve">Santos </v>
      </c>
      <c r="E591" s="106" t="s">
        <v>8019</v>
      </c>
      <c r="F591" t="s">
        <v>9655</v>
      </c>
      <c r="G591" s="106" t="s">
        <v>9656</v>
      </c>
      <c r="H591" s="106" t="s">
        <v>9657</v>
      </c>
      <c r="I591" s="104" t="s">
        <v>7120</v>
      </c>
      <c r="J591" s="105">
        <f>VLOOKUP(Tabela2[[#This Row],[SIEMA]],Siema2025,2,FALSE)</f>
        <v>45892</v>
      </c>
      <c r="K591" s="105" t="str">
        <f>VLOOKUP(Tabela2[[#This Row],[SIEMA]],Siema2025,16,FALSE)</f>
        <v>Sábado</v>
      </c>
      <c r="L591" s="106" t="str">
        <f>IF(Tabela2[[#This Row],[Data]]="","Sem Informação",VLOOKUP(MONTH(Tabela2[[#This Row],[Data]]),'[1]Validação de dados'!$I$1:$J$13,2,0))</f>
        <v>Agosto</v>
      </c>
      <c r="M591" s="104">
        <f>YEAR(Tabela2[[#This Row],[Data]])</f>
        <v>2025</v>
      </c>
      <c r="N591" s="105" t="str">
        <f>VLOOKUP(Tabela2[[#This Row],[SIEMA]],Siema2025,17,FALSE)</f>
        <v>Noturno</v>
      </c>
      <c r="O591" s="105" t="s">
        <v>320</v>
      </c>
      <c r="P591" s="104" t="str">
        <f>VLOOKUP(Tabela2[[#This Row],[SIEMA]],Siema2025,21,FALSE)</f>
        <v>Mancha orfã. Características odoríficas e densidade de óleo diesel. Sem identificação da origem.</v>
      </c>
      <c r="Q591" s="104" t="str">
        <f>VLOOKUP(Tabela2[[#This Row],[SIEMA]],Siema2025,7,FALSE)</f>
        <v/>
      </c>
      <c r="R591" s="104" t="str">
        <f>VLOOKUP(Tabela2[[#This Row],[SIEMA]],Siema2025,10,FALSE)</f>
        <v/>
      </c>
      <c r="S591" s="107" t="str">
        <f>IF(Q591="","", IF(Q591="NC","", IF(Q591="NE","", IF(Q591="NA","",IFERROR(VLOOKUP(Q591,[1]Produtos!$A$1:$C$2319,2,FALSE),"Não Cadastrado")))))</f>
        <v/>
      </c>
      <c r="T591" s="104" t="str">
        <f>VLOOKUP(Tabela2[[#This Row],[SIEMA]],Siema2025,11,FALSE)</f>
        <v xml:space="preserve"> </v>
      </c>
      <c r="U591" s="104" t="str">
        <f>VLOOKUP(Tabela2[[#This Row],[SIEMA]],Siema2025,12,FALSE)</f>
        <v xml:space="preserve"> </v>
      </c>
      <c r="V591" s="104" t="str">
        <f>IF(Q591="","",IF(ISNUMBER(Q591)=FALSE,"Não se aplica",IFERROR(VLOOKUP(Q591,Produtos!$A$1:$C$2319,3,FALSE),"Não Cadastrado")))</f>
        <v/>
      </c>
      <c r="W591" s="104" t="str">
        <f>VLOOKUP(Tabela2[[#This Row],[SIEMA]],Siema2025,10,FALSE)</f>
        <v/>
      </c>
      <c r="X591" s="113"/>
      <c r="Y591" s="109" t="str">
        <f>IF(W591="","", IF(W591="NC","", IF(W591="NE","", IF(W591="NA","",IFERROR(VLOOKUP(W591,Produtos!$A$1:$C$2319,2,FALSE),"Não Cadastrado")))))</f>
        <v/>
      </c>
      <c r="Z591" s="104" t="str">
        <f>VLOOKUP(Tabela2[[#This Row],[SIEMA]],Siema2025,11,FALSE)</f>
        <v xml:space="preserve"> </v>
      </c>
      <c r="AA591" s="104" t="str">
        <f>VLOOKUP(Tabela2[[#This Row],[SIEMA]],Siema2025,12,FALSE)</f>
        <v xml:space="preserve"> </v>
      </c>
      <c r="AB591" s="104" t="str">
        <f>IF(W591="","",IF(ISNUMBER(W591)=FALSE,"Não se aplica",IFERROR(VLOOKUP(W591,Produtos!$A$1:$C$2319,3,FALSE),"Não Cadastrado")))</f>
        <v/>
      </c>
      <c r="AC591" s="104"/>
      <c r="AD591" s="108" t="str">
        <f>IF(Tabela2[[#This Row],[Origem do acidente]] = "Plataforma", "PREENCHER","NA")</f>
        <v>NA</v>
      </c>
      <c r="AE591" s="107" t="str">
        <f>IF(AC591="","", IF(AC591="NC","", IF(AC591="NE","", IF(AC591="NA","",IFERROR(VLOOKUP(AC591,Produtos!$A$1:$C$2319,2,FALSE),"Não Cadastrado")))))</f>
        <v/>
      </c>
      <c r="AF591" s="104"/>
      <c r="AG591" s="104"/>
      <c r="AH591" s="104" t="str">
        <f>IF(AC591="","",IF(ISNUMBER(AC591)=FALSE,"Não se aplica",IFERROR(VLOOKUP(AC591,Produtos!$A$1:$C$2319,3,FALSE),"Não Cadastrado")))</f>
        <v/>
      </c>
      <c r="AI591" s="113" t="s">
        <v>7181</v>
      </c>
      <c r="AJ591" s="104" t="str">
        <f>VLOOKUP(Tabela2[[#This Row],[SIEMA]],Siema2025,26,FALSE)</f>
        <v>Provavel origem do sistema de drenagem pluvial.</v>
      </c>
      <c r="AK591" s="107" t="s">
        <v>9658</v>
      </c>
      <c r="AL591" s="107"/>
      <c r="AM591" s="107"/>
      <c r="AN591" s="108" t="str">
        <f>VLOOKUP(Tabela2[[#This Row],[SIEMA]],Siema2025,51,FALSE)</f>
        <v/>
      </c>
      <c r="AO591" s="108" t="str">
        <f>VLOOKUP(Tabela2[[#This Row],[SIEMA]],Siema2025,53,FALSE)</f>
        <v/>
      </c>
      <c r="AP591" s="108" t="str">
        <f>VLOOKUP(Tabela2[[#This Row],[SIEMA]],Siema2025,55,FALSE)</f>
        <v/>
      </c>
      <c r="AQ591" s="108" t="str">
        <f>VLOOKUP(Tabela2[[#This Row],[SIEMA]],Siema2025,57,FALSE)</f>
        <v/>
      </c>
      <c r="AR591" s="108" t="str">
        <f>VLOOKUP(Tabela2[[#This Row],[SIEMA]],Siema2025,59,FALSE)</f>
        <v/>
      </c>
      <c r="AS591" s="108" t="str">
        <f>VLOOKUP(Tabela2[[#This Row],[SIEMA]],Siema2025,61,FALSE)</f>
        <v>X</v>
      </c>
      <c r="AT591" s="108" t="str">
        <f>VLOOKUP(Tabela2[[#This Row],[SIEMA]],Siema2025,63,FALSE)</f>
        <v/>
      </c>
      <c r="AU591" s="108" t="str">
        <f>VLOOKUP(Tabela2[[#This Row],[SIEMA]],Siema2025,65,FALSE)</f>
        <v/>
      </c>
      <c r="AV591" s="108" t="str">
        <f>VLOOKUP(Tabela2[[#This Row],[SIEMA]],Siema2025,67,FALSE)</f>
        <v/>
      </c>
      <c r="AW591" s="108" t="str">
        <f>VLOOKUP(Tabela2[[#This Row],[SIEMA]],Siema2025,69,FALSE)</f>
        <v/>
      </c>
      <c r="AX591" s="108" t="str">
        <f>VLOOKUP(Tabela2[[#This Row],[SIEMA]],Siema2025,71,FALSE)</f>
        <v/>
      </c>
      <c r="AY591" s="108" t="str">
        <f>VLOOKUP(Tabela2[[#This Row],[SIEMA]],Siema2025,73,FALSE)</f>
        <v/>
      </c>
      <c r="AZ591" s="108" t="str">
        <f>VLOOKUP(Tabela2[[#This Row],[SIEMA]],Siema2025,75,FALSE)</f>
        <v/>
      </c>
      <c r="BA591" s="108" t="str">
        <f>VLOOKUP(Tabela2[[#This Row],[SIEMA]],Siema2025,77,FALSE)</f>
        <v/>
      </c>
      <c r="BB591" s="108" t="str">
        <f>VLOOKUP(Tabela2[[#This Row],[SIEMA]],Siema2025,79,FALSE)</f>
        <v/>
      </c>
      <c r="BC591" s="108"/>
      <c r="BD591" s="108" t="str">
        <f>VLOOKUP(Tabela2[[#This Row],[SIEMA]],Siema2025,82,FALSE)</f>
        <v/>
      </c>
      <c r="BE591" s="108" t="str">
        <f>VLOOKUP(Tabela2[[#This Row],[SIEMA]],Siema2025,81,FALSE)</f>
        <v/>
      </c>
      <c r="BF591" s="110" t="str">
        <f>VLOOKUP(Tabela2[[#This Row],[SIEMA]],Siema2025,28,FALSE)</f>
        <v/>
      </c>
      <c r="BG591" s="110"/>
      <c r="BH591" s="111" t="str">
        <f>VLOOKUP(Tabela2[[#This Row],[SIEMA]],Siema2025,29,FALSE)</f>
        <v/>
      </c>
      <c r="BI591" s="112" t="s">
        <v>2696</v>
      </c>
      <c r="BJ591" s="107" t="s">
        <v>7099</v>
      </c>
      <c r="BK591" s="104" t="s">
        <v>2696</v>
      </c>
      <c r="BL591" s="140">
        <v>45931</v>
      </c>
      <c r="BM591" s="108">
        <f ca="1">IF(Tabela2[[#This Row],[Data de atendimento do Ibama (considerar o primeiro documento/ação)]]="",_xlfn.DAYS(TODAY(),J591),_xlfn.DAYS(Tabela2[[#This Row],[Data de atendimento do Ibama (considerar o primeiro documento/ação)]],J591))</f>
        <v>39</v>
      </c>
      <c r="BN591" s="108" t="s">
        <v>7120</v>
      </c>
      <c r="BO591" s="114" t="s">
        <v>637</v>
      </c>
      <c r="BP591" s="108" t="str">
        <f>IF(Tabela2[[#This Row],[Forma de atendimento (primeiro documento/ação)]]= "Outros (especificar)", "PREENCHER","NA")</f>
        <v>NA</v>
      </c>
      <c r="BQ591" s="106" t="s">
        <v>123</v>
      </c>
      <c r="BR591" s="108" t="str">
        <f>IF(Tabela2[[#This Row],[Equipe do Ibama foi a campo? Houve sobrevoo do Poseidon?]] = "Sim", "PREENCHER","NA")</f>
        <v>NA</v>
      </c>
      <c r="BS591" s="108" t="s">
        <v>7120</v>
      </c>
      <c r="BT591" s="108" t="s">
        <v>7101</v>
      </c>
      <c r="BU591" s="108" t="s">
        <v>123</v>
      </c>
      <c r="BV591" s="108" t="s">
        <v>123</v>
      </c>
      <c r="BW591" s="108" t="s">
        <v>123</v>
      </c>
      <c r="BX591" s="106" t="s">
        <v>7127</v>
      </c>
      <c r="BY591" s="140"/>
      <c r="BZ591" s="104" t="str">
        <f>IF(Tabela2[[#This Row],[Data do documento de encerramento]]="NA","NA",IF(Tabela2[[#This Row],[Data do documento de encerramento]]="","Pendente de conclusão/ encerramento",_xlfn.DAYS(Tabela2[[#This Row],[Data do documento de encerramento]],J591)))</f>
        <v>Pendente de conclusão/ encerramento</v>
      </c>
      <c r="CA591" s="107" t="s">
        <v>9659</v>
      </c>
      <c r="CB591" s="107"/>
      <c r="CC591" s="107"/>
      <c r="CD591" s="107"/>
      <c r="CE591" s="107"/>
      <c r="CF591" s="107"/>
    </row>
    <row r="592" spans="1:84" ht="76.5">
      <c r="A592" s="169">
        <v>202582550450</v>
      </c>
      <c r="B592" s="170" t="s">
        <v>9660</v>
      </c>
      <c r="C592" s="108" t="s">
        <v>7135</v>
      </c>
      <c r="D592" s="106" t="s">
        <v>637</v>
      </c>
      <c r="E592" t="s">
        <v>7161</v>
      </c>
      <c r="F592" s="106"/>
      <c r="G592" t="s">
        <v>9661</v>
      </c>
      <c r="H592" t="s">
        <v>9662</v>
      </c>
      <c r="I592" s="104" t="str">
        <f>VLOOKUP(Tabela2[[#This Row],[SIEMA]],Siema2025,19,FALSE)</f>
        <v>Campos</v>
      </c>
      <c r="J592" s="105">
        <f>VLOOKUP(Tabela2[[#This Row],[SIEMA]],Siema2025,2,FALSE)</f>
        <v>45892</v>
      </c>
      <c r="K592" s="105" t="str">
        <f>VLOOKUP(Tabela2[[#This Row],[SIEMA]],Siema2025,16,FALSE)</f>
        <v>Sábado</v>
      </c>
      <c r="L592" s="106" t="str">
        <f>IF(Tabela2[[#This Row],[Data]]="","Sem Informação",VLOOKUP(MONTH(Tabela2[[#This Row],[Data]]),'[1]Validação de dados'!$I$1:$J$13,2,0))</f>
        <v>Agosto</v>
      </c>
      <c r="M592" s="104">
        <f>YEAR(Tabela2[[#This Row],[Data]])</f>
        <v>2025</v>
      </c>
      <c r="N592" s="105" t="str">
        <f>VLOOKUP(Tabela2[[#This Row],[SIEMA]],Siema2025,17,FALSE)</f>
        <v>Vespertino</v>
      </c>
      <c r="O592" s="105" t="str">
        <f>VLOOKUP(Tabela2[[#This Row],[SIEMA]],Siema2025,5,FALSE)</f>
        <v>Plataforma</v>
      </c>
      <c r="P592" s="104" t="str">
        <f>VLOOKUP(Tabela2[[#This Row],[SIEMA]],Siema2025,21,FALSE)</f>
        <v>No dia 23/08/2025 na plataforma de PPG1A, às 15:00 horas, foi observado um vazamento de água oleosa proveniente do rejeito dos hidrociclones e CFU (tratamento de água de produção de PPG1-A). Foi necessário parar a planta de processo para poder isolar de forma eficiente as linhas de drenagem fechado indo para o tanque closed drain. Assim, foi acionado o ESD2 de PPG1-A o que provocou a parada total de produção das plataformas PPG1, PCP1-3, PCP2, PVM1 e PVM3. O vazamento foi interrompido em seguida. Estima-se que cerca de 3L de resíduo oleoso vazaram para o mar e 6L foram contidos na plataforma.</v>
      </c>
      <c r="Q592">
        <v>3082</v>
      </c>
      <c r="R592" s="104" t="s">
        <v>1714</v>
      </c>
      <c r="S592" s="107" t="s">
        <v>1714</v>
      </c>
      <c r="T592">
        <v>3.0000000000000001E-3</v>
      </c>
      <c r="U592" s="104" t="s">
        <v>7111</v>
      </c>
      <c r="V592" s="104">
        <f>IF(Q592="","",IF(ISNUMBER(Q592)=FALSE,"Não se aplica",IFERROR(VLOOKUP(Q592,Produtos!$A$1:$C$2319,3,FALSE),"Não Cadastrado")))</f>
        <v>9</v>
      </c>
      <c r="W592" s="104" t="str">
        <f>VLOOKUP(Tabela2[[#This Row],[SIEMA]],Siema2025,10,FALSE)</f>
        <v/>
      </c>
      <c r="X592" s="113"/>
      <c r="Y592" s="109" t="str">
        <f>IF(W592="","", IF(W592="NC","", IF(W592="NE","", IF(W592="NA","",IFERROR(VLOOKUP(W592,Produtos!$A$1:$C$2319,2,FALSE),"Não Cadastrado")))))</f>
        <v/>
      </c>
      <c r="Z592" s="104" t="str">
        <f>VLOOKUP(Tabela2[[#This Row],[SIEMA]],Siema2025,11,FALSE)</f>
        <v xml:space="preserve"> </v>
      </c>
      <c r="AA592" s="104" t="str">
        <f>VLOOKUP(Tabela2[[#This Row],[SIEMA]],Siema2025,12,FALSE)</f>
        <v xml:space="preserve"> </v>
      </c>
      <c r="AB592" s="104" t="str">
        <f>IF(W592="","",IF(ISNUMBER(W592)=FALSE,"Não se aplica",IFERROR(VLOOKUP(W592,Produtos!$A$1:$C$2319,3,FALSE),"Não Cadastrado")))</f>
        <v/>
      </c>
      <c r="AC592" s="104"/>
      <c r="AD592" s="108"/>
      <c r="AE592" s="107" t="str">
        <f>IF(AC592="","", IF(AC592="NC","", IF(AC592="NE","", IF(AC592="NA","",IFERROR(VLOOKUP(AC592,Produtos!$A$1:$C$2319,2,FALSE),"Não Cadastrado")))))</f>
        <v/>
      </c>
      <c r="AF592" s="104"/>
      <c r="AG592" s="104"/>
      <c r="AH592" s="104" t="str">
        <f>IF(AC592="","",IF(ISNUMBER(AC592)=FALSE,"Não se aplica",IFERROR(VLOOKUP(AC592,Produtos!$A$1:$C$2319,3,FALSE),"Não Cadastrado")))</f>
        <v/>
      </c>
      <c r="AI592" s="104"/>
      <c r="AJ592" s="104" t="str">
        <f>VLOOKUP(Tabela2[[#This Row],[SIEMA]],Siema2025,26,FALSE)</f>
        <v>Em investigação</v>
      </c>
      <c r="AK592" s="107" t="s">
        <v>7285</v>
      </c>
      <c r="AL592" s="107"/>
      <c r="AM592" s="107"/>
      <c r="AN592" s="108" t="str">
        <f>VLOOKUP(Tabela2[[#This Row],[SIEMA]],Siema2025,51,FALSE)</f>
        <v/>
      </c>
      <c r="AO592" s="108" t="str">
        <f>VLOOKUP(Tabela2[[#This Row],[SIEMA]],Siema2025,53,FALSE)</f>
        <v/>
      </c>
      <c r="AP592" s="108" t="str">
        <f>VLOOKUP(Tabela2[[#This Row],[SIEMA]],Siema2025,55,FALSE)</f>
        <v/>
      </c>
      <c r="AQ592" s="108" t="str">
        <f>VLOOKUP(Tabela2[[#This Row],[SIEMA]],Siema2025,57,FALSE)</f>
        <v/>
      </c>
      <c r="AR592" s="108" t="str">
        <f>VLOOKUP(Tabela2[[#This Row],[SIEMA]],Siema2025,59,FALSE)</f>
        <v/>
      </c>
      <c r="AS592" s="108" t="str">
        <f>VLOOKUP(Tabela2[[#This Row],[SIEMA]],Siema2025,61,FALSE)</f>
        <v>X</v>
      </c>
      <c r="AT592" s="108" t="str">
        <f>VLOOKUP(Tabela2[[#This Row],[SIEMA]],Siema2025,63,FALSE)</f>
        <v/>
      </c>
      <c r="AU592" s="108" t="str">
        <f>VLOOKUP(Tabela2[[#This Row],[SIEMA]],Siema2025,65,FALSE)</f>
        <v/>
      </c>
      <c r="AV592" s="108" t="str">
        <f>VLOOKUP(Tabela2[[#This Row],[SIEMA]],Siema2025,67,FALSE)</f>
        <v/>
      </c>
      <c r="AW592" s="108" t="str">
        <f>VLOOKUP(Tabela2[[#This Row],[SIEMA]],Siema2025,69,FALSE)</f>
        <v/>
      </c>
      <c r="AX592" s="108" t="str">
        <f>VLOOKUP(Tabela2[[#This Row],[SIEMA]],Siema2025,71,FALSE)</f>
        <v/>
      </c>
      <c r="AY592" s="108" t="str">
        <f>VLOOKUP(Tabela2[[#This Row],[SIEMA]],Siema2025,73,FALSE)</f>
        <v/>
      </c>
      <c r="AZ592" s="108" t="str">
        <f>VLOOKUP(Tabela2[[#This Row],[SIEMA]],Siema2025,75,FALSE)</f>
        <v/>
      </c>
      <c r="BA592" s="108" t="str">
        <f>VLOOKUP(Tabela2[[#This Row],[SIEMA]],Siema2025,77,FALSE)</f>
        <v/>
      </c>
      <c r="BB592" s="108" t="str">
        <f>VLOOKUP(Tabela2[[#This Row],[SIEMA]],Siema2025,79,FALSE)</f>
        <v/>
      </c>
      <c r="BC592" s="108" t="str">
        <f>IF(Tabela2[[#This Row],[Outro(s) ]] = "X", "PREENCHER","NA")</f>
        <v>NA</v>
      </c>
      <c r="BD592" s="108" t="str">
        <f>VLOOKUP(Tabela2[[#This Row],[SIEMA]],Siema2025,82,FALSE)</f>
        <v/>
      </c>
      <c r="BE592" s="108" t="str">
        <f>VLOOKUP(Tabela2[[#This Row],[SIEMA]],Siema2025,81,FALSE)</f>
        <v/>
      </c>
      <c r="BF592" s="110" t="str">
        <f>VLOOKUP(Tabela2[[#This Row],[SIEMA]],Siema2025,28,FALSE)</f>
        <v>PERENCO PETROLEO E GAS DO BRASIL LTDA</v>
      </c>
      <c r="BG592" s="110"/>
      <c r="BH592" s="111" t="str">
        <f>VLOOKUP(Tabela2[[#This Row],[SIEMA]],Siema2025,29,FALSE)</f>
        <v>09309027000135</v>
      </c>
      <c r="BI592" s="112" t="s">
        <v>2696</v>
      </c>
      <c r="BJ592" s="107" t="s">
        <v>7099</v>
      </c>
      <c r="BK592" s="104" t="s">
        <v>2696</v>
      </c>
      <c r="BL592" s="140">
        <v>46024</v>
      </c>
      <c r="BM592" s="108">
        <f ca="1">IF(Tabela2[[#This Row],[Data de atendimento do Ibama (considerar o primeiro documento/ação)]]="",_xlfn.DAYS(TODAY(),J592),_xlfn.DAYS(Tabela2[[#This Row],[Data de atendimento do Ibama (considerar o primeiro documento/ação)]],J592))</f>
        <v>132</v>
      </c>
      <c r="BN592" s="108" t="str">
        <f>IF(Tabela2[[#This Row],[Atendido pelo Ibama ("Não" ou "Sim")]]="Não","Preencher", IF(Tabela2[[#This Row],[Atendido pelo Ibama ("Não" ou "Sim")]]="Sim","NA",""))</f>
        <v>NA</v>
      </c>
      <c r="BO592" s="114" t="s">
        <v>7165</v>
      </c>
      <c r="BP592" s="108" t="str">
        <f>IF(Tabela2[[#This Row],[Forma de atendimento (primeiro documento/ação)]]= "Outros (especificar)", "PREENCHER","NA")</f>
        <v>NA</v>
      </c>
      <c r="BQ592" s="106" t="s">
        <v>123</v>
      </c>
      <c r="BR592" s="108" t="str">
        <f>IF(Tabela2[[#This Row],[Equipe do Ibama foi a campo? Houve sobrevoo do Poseidon?]] = "Sim", "PREENCHER","NA")</f>
        <v>NA</v>
      </c>
      <c r="BS592" s="108" t="str">
        <f>IF(Tabela2[[#This Row],[Se sim, foi emitida Ordem de Emergência? (informações vinculada à coluna CK)]] = "Sim", "PREENCHER","NA")</f>
        <v>NA</v>
      </c>
      <c r="BT592" s="108" t="s">
        <v>7101</v>
      </c>
      <c r="BU592" s="108" t="s">
        <v>2696</v>
      </c>
      <c r="BV592" s="108" t="s">
        <v>123</v>
      </c>
      <c r="BW592" s="108" t="s">
        <v>123</v>
      </c>
      <c r="BX592" s="106"/>
      <c r="BY592" s="140"/>
      <c r="BZ592" s="104" t="str">
        <f>IF(Tabela2[[#This Row],[Data do documento de encerramento]]="NA","NA",IF(Tabela2[[#This Row],[Data do documento de encerramento]]="","Pendente de conclusão/ encerramento",_xlfn.DAYS(Tabela2[[#This Row],[Data do documento de encerramento]],J592)))</f>
        <v>Pendente de conclusão/ encerramento</v>
      </c>
      <c r="CA592" s="107"/>
      <c r="CB592" s="107"/>
      <c r="CC592" s="115" t="s">
        <v>7194</v>
      </c>
      <c r="CD592" s="107" t="s">
        <v>9663</v>
      </c>
      <c r="CE592" s="107" t="s">
        <v>2696</v>
      </c>
      <c r="CF592" s="107" t="s">
        <v>7141</v>
      </c>
    </row>
    <row r="593" spans="1:84" s="22" customFormat="1" ht="45.75">
      <c r="A593" s="169">
        <v>202582572043</v>
      </c>
      <c r="B593" s="170" t="s">
        <v>9664</v>
      </c>
      <c r="C593" s="108" t="str">
        <f>VLOOKUP(Tabela2[[#This Row],[SIEMA]],Siema2025,4,FALSE)</f>
        <v xml:space="preserve"> MG</v>
      </c>
      <c r="D593" s="106" t="str">
        <f>VLOOKUP(Tabela2[[#This Row],[SIEMA]],Siema2025,3,FALSE)</f>
        <v xml:space="preserve">João Monlevade </v>
      </c>
      <c r="E593" s="106" t="s">
        <v>4216</v>
      </c>
      <c r="F593" s="106" t="s">
        <v>9665</v>
      </c>
      <c r="G593" s="106" t="s">
        <v>9666</v>
      </c>
      <c r="H593" s="106" t="s">
        <v>9667</v>
      </c>
      <c r="I593" s="104" t="s">
        <v>7120</v>
      </c>
      <c r="J593" s="105">
        <f>VLOOKUP(Tabela2[[#This Row],[SIEMA]],Siema2025,2,FALSE)</f>
        <v>45892</v>
      </c>
      <c r="K593" s="105" t="str">
        <f>VLOOKUP(Tabela2[[#This Row],[SIEMA]],Siema2025,16,FALSE)</f>
        <v>Sábado</v>
      </c>
      <c r="L593" s="106" t="str">
        <f>IF(Tabela2[[#This Row],[Data]]="","Sem Informação",VLOOKUP(MONTH(Tabela2[[#This Row],[Data]]),'[1]Validação de dados'!$I$1:$J$13,2,0))</f>
        <v>Agosto</v>
      </c>
      <c r="M593" s="104">
        <f>YEAR(Tabela2[[#This Row],[Data]])</f>
        <v>2025</v>
      </c>
      <c r="N593" s="105" t="str">
        <f>VLOOKUP(Tabela2[[#This Row],[SIEMA]],Siema2025,17,FALSE)</f>
        <v>Matutino</v>
      </c>
      <c r="O593" s="105" t="str">
        <f>VLOOKUP(Tabela2[[#This Row],[SIEMA]],Siema2025,5,FALSE)</f>
        <v>Rodovia</v>
      </c>
      <c r="P593" s="104" t="str">
        <f>VLOOKUP(Tabela2[[#This Row],[SIEMA]],Siema2025,21,FALSE)</f>
        <v/>
      </c>
      <c r="Q593" s="104" t="s">
        <v>7094</v>
      </c>
      <c r="R593" s="104" t="str">
        <f>VLOOKUP(Tabela2[[#This Row],[SIEMA]],Siema2025,10,FALSE)</f>
        <v>Oleo Lubrificante</v>
      </c>
      <c r="S593" s="107" t="str">
        <f>IF(Q593="","", IF(Q593="NC","", IF(Q593="NE","", IF(Q593="NA","",IFERROR(VLOOKUP(Q593,[1]Produtos!$A$1:$C$2319,2,FALSE),"Não Cadastrado")))))</f>
        <v/>
      </c>
      <c r="T593" s="104" t="s">
        <v>9280</v>
      </c>
      <c r="U593" s="104" t="s">
        <v>7062</v>
      </c>
      <c r="V593" s="104" t="s">
        <v>7472</v>
      </c>
      <c r="W593" s="104"/>
      <c r="X593" s="113" t="str">
        <f>IF(Tabela2[[#This Row],[Origem do acidente]] = "Plataforma", "PREENCHER","NA")</f>
        <v>NA</v>
      </c>
      <c r="Y593" s="109" t="str">
        <f>IF(W593="","", IF(W593="NC","", IF(W593="NE","", IF(W593="NA","",IFERROR(VLOOKUP(W593,Produtos!$A$1:$C$2319,2,FALSE),"Não Cadastrado")))))</f>
        <v/>
      </c>
      <c r="Z593" s="104"/>
      <c r="AA593" s="104" t="str">
        <f>VLOOKUP(Tabela2[[#This Row],[SIEMA]],Siema2025,12,FALSE)</f>
        <v/>
      </c>
      <c r="AB593" s="104" t="str">
        <f>IF(W593="","",IF(ISNUMBER(W593)=FALSE,"Não se aplica",IFERROR(VLOOKUP(W593,Produtos!$A$1:$C$2319,3,FALSE),"Não Cadastrado")))</f>
        <v/>
      </c>
      <c r="AC593" s="104"/>
      <c r="AD593" s="108" t="str">
        <f>IF(Tabela2[[#This Row],[Origem do acidente]] = "Plataforma", "PREENCHER","NA")</f>
        <v>NA</v>
      </c>
      <c r="AE593" s="107" t="str">
        <f>IF(AC593="","", IF(AC593="NC","", IF(AC593="NE","", IF(AC593="NA","",IFERROR(VLOOKUP(AC593,Produtos!$A$1:$C$2319,2,FALSE),"Não Cadastrado")))))</f>
        <v/>
      </c>
      <c r="AF593" s="104"/>
      <c r="AG593" s="104"/>
      <c r="AH593" s="104" t="str">
        <f>IF(AC593="","",IF(ISNUMBER(AC593)=FALSE,"Não se aplica",IFERROR(VLOOKUP(AC593,Produtos!$A$1:$C$2319,3,FALSE),"Não Cadastrado")))</f>
        <v/>
      </c>
      <c r="AI593" s="104"/>
      <c r="AJ593" s="104" t="str">
        <f>VLOOKUP(Tabela2[[#This Row],[SIEMA]],Siema2025,26,FALSE)</f>
        <v>Conforme informado ao NEA, ocorreu o tombamento do veículo em faixa marginal da rodovia com derramamento da carga no solo lateral. Algumas embalagens se romperam e o produto extravasou atingindo o solo.</v>
      </c>
      <c r="AK593" s="107" t="s">
        <v>6834</v>
      </c>
      <c r="AL593" s="107" t="s">
        <v>7180</v>
      </c>
      <c r="AM593" s="107"/>
      <c r="AN593" s="108" t="str">
        <f>VLOOKUP(Tabela2[[#This Row],[SIEMA]],Siema2025,51,FALSE)</f>
        <v/>
      </c>
      <c r="AO593" s="108" t="str">
        <f>VLOOKUP(Tabela2[[#This Row],[SIEMA]],Siema2025,53,FALSE)</f>
        <v/>
      </c>
      <c r="AP593" s="108" t="str">
        <f>VLOOKUP(Tabela2[[#This Row],[SIEMA]],Siema2025,55,FALSE)</f>
        <v/>
      </c>
      <c r="AQ593" s="108" t="str">
        <f>VLOOKUP(Tabela2[[#This Row],[SIEMA]],Siema2025,57,FALSE)</f>
        <v/>
      </c>
      <c r="AR593" s="108" t="str">
        <f>VLOOKUP(Tabela2[[#This Row],[SIEMA]],Siema2025,59,FALSE)</f>
        <v/>
      </c>
      <c r="AS593" s="108" t="str">
        <f>VLOOKUP(Tabela2[[#This Row],[SIEMA]],Siema2025,61,FALSE)</f>
        <v/>
      </c>
      <c r="AT593" s="108" t="str">
        <f>VLOOKUP(Tabela2[[#This Row],[SIEMA]],Siema2025,63,FALSE)</f>
        <v/>
      </c>
      <c r="AU593" s="108" t="str">
        <f>VLOOKUP(Tabela2[[#This Row],[SIEMA]],Siema2025,65,FALSE)</f>
        <v>X</v>
      </c>
      <c r="AV593" s="108" t="str">
        <f>VLOOKUP(Tabela2[[#This Row],[SIEMA]],Siema2025,67,FALSE)</f>
        <v/>
      </c>
      <c r="AW593" s="108" t="str">
        <f>VLOOKUP(Tabela2[[#This Row],[SIEMA]],Siema2025,69,FALSE)</f>
        <v/>
      </c>
      <c r="AX593" s="108" t="str">
        <f>VLOOKUP(Tabela2[[#This Row],[SIEMA]],Siema2025,71,FALSE)</f>
        <v/>
      </c>
      <c r="AY593" s="108" t="str">
        <f>VLOOKUP(Tabela2[[#This Row],[SIEMA]],Siema2025,73,FALSE)</f>
        <v/>
      </c>
      <c r="AZ593" s="108" t="str">
        <f>VLOOKUP(Tabela2[[#This Row],[SIEMA]],Siema2025,75,FALSE)</f>
        <v/>
      </c>
      <c r="BA593" s="108" t="str">
        <f>VLOOKUP(Tabela2[[#This Row],[SIEMA]],Siema2025,77,FALSE)</f>
        <v/>
      </c>
      <c r="BB593" s="108" t="str">
        <f>VLOOKUP(Tabela2[[#This Row],[SIEMA]],Siema2025,79,FALSE)</f>
        <v/>
      </c>
      <c r="BC593" s="108" t="str">
        <f>IF(Tabela2[[#This Row],[Outro(s) ]] = "X", "PREENCHER","NA")</f>
        <v>NA</v>
      </c>
      <c r="BD593" s="108" t="str">
        <f>VLOOKUP(Tabela2[[#This Row],[SIEMA]],Siema2025,82,FALSE)</f>
        <v/>
      </c>
      <c r="BE593" s="108" t="str">
        <f>VLOOKUP(Tabela2[[#This Row],[SIEMA]],Siema2025,81,FALSE)</f>
        <v/>
      </c>
      <c r="BF593" s="110" t="s">
        <v>6834</v>
      </c>
      <c r="BG593" s="110"/>
      <c r="BH593" s="111" t="s">
        <v>6834</v>
      </c>
      <c r="BI593" s="112" t="s">
        <v>7062</v>
      </c>
      <c r="BJ593" s="107" t="s">
        <v>7099</v>
      </c>
      <c r="BK593" s="104" t="s">
        <v>2696</v>
      </c>
      <c r="BL593" s="140">
        <v>45895</v>
      </c>
      <c r="BM593" s="108">
        <f ca="1">IF(Tabela2[[#This Row],[Data de atendimento do Ibama (considerar o primeiro documento/ação)]]="",_xlfn.DAYS(TODAY(),J593),_xlfn.DAYS(Tabela2[[#This Row],[Data de atendimento do Ibama (considerar o primeiro documento/ação)]],J593))</f>
        <v>3</v>
      </c>
      <c r="BN593" s="108" t="str">
        <f>IF(Tabela2[[#This Row],[Atendido pelo Ibama ("Não" ou "Sim")]]="Não","Preencher", IF(Tabela2[[#This Row],[Atendido pelo Ibama ("Não" ou "Sim")]]="Sim","NA",""))</f>
        <v>NA</v>
      </c>
      <c r="BO593" s="114" t="s">
        <v>7182</v>
      </c>
      <c r="BP593" s="108" t="str">
        <f>IF(Tabela2[[#This Row],[Forma de atendimento (primeiro documento/ação)]]= "Outros (especificar)", "PREENCHER","NA")</f>
        <v>NA</v>
      </c>
      <c r="BQ593" s="106" t="s">
        <v>123</v>
      </c>
      <c r="BR593" s="108" t="str">
        <f>IF(Tabela2[[#This Row],[Equipe do Ibama foi a campo? Houve sobrevoo do Poseidon?]] = "Sim", "PREENCHER","NA")</f>
        <v>NA</v>
      </c>
      <c r="BS593" s="108" t="str">
        <f>IF(Tabela2[[#This Row],[Se sim, foi emitida Ordem de Emergência? (informações vinculada à coluna CK)]] = "Sim", "PREENCHER","NA")</f>
        <v>NA</v>
      </c>
      <c r="BT593" s="108" t="s">
        <v>7225</v>
      </c>
      <c r="BU593" s="108" t="str">
        <f>IF(Tabela2[[#This Row],[Houve envio de Informações Pós-acidente (preencher "não se aplica" quando de competência estadual/municipal)]] = "Sim", "PREENCHER","NA")</f>
        <v>NA</v>
      </c>
      <c r="BV593" s="108" t="str">
        <f>IF(Tabela2[[#This Row],[Houve avaliação das informações pós-acidente solicitadas/enviadas?]] = "Sim", "PREENCHER","NA")</f>
        <v>NA</v>
      </c>
      <c r="BW593" s="108" t="s">
        <v>2696</v>
      </c>
      <c r="BX593" s="106" t="s">
        <v>7102</v>
      </c>
      <c r="BY593" s="140">
        <v>45895</v>
      </c>
      <c r="BZ593" s="104">
        <f>IF(Tabela2[[#This Row],[Data do documento de encerramento]]="NA","NA",IF(Tabela2[[#This Row],[Data do documento de encerramento]]="","Pendente de conclusão/ encerramento",_xlfn.DAYS(Tabela2[[#This Row],[Data do documento de encerramento]],J593)))</f>
        <v>3</v>
      </c>
      <c r="CA593" s="107"/>
      <c r="CB593" s="107"/>
      <c r="CC593" s="107"/>
      <c r="CD593" s="107"/>
      <c r="CE593" s="107"/>
      <c r="CF593" s="107"/>
    </row>
    <row r="594" spans="1:84" ht="60.75">
      <c r="A594" s="182">
        <v>202582575647</v>
      </c>
      <c r="B594" s="118" t="s">
        <v>9668</v>
      </c>
      <c r="C594" s="108" t="s">
        <v>672</v>
      </c>
      <c r="D594" s="106" t="s">
        <v>637</v>
      </c>
      <c r="E594" s="106" t="s">
        <v>7155</v>
      </c>
      <c r="F594" s="106"/>
      <c r="G594" s="106" t="s">
        <v>9669</v>
      </c>
      <c r="H594" s="106" t="s">
        <v>9670</v>
      </c>
      <c r="I594" s="104" t="str">
        <f>VLOOKUP(Tabela2[[#This Row],[SIEMA]],Siema2025,19,FALSE)</f>
        <v>Santos</v>
      </c>
      <c r="J594" s="105">
        <f>VLOOKUP(Tabela2[[#This Row],[SIEMA]],Siema2025,2,FALSE)</f>
        <v>45893</v>
      </c>
      <c r="K594" s="105" t="str">
        <f>VLOOKUP(Tabela2[[#This Row],[SIEMA]],Siema2025,16,FALSE)</f>
        <v>Domingo</v>
      </c>
      <c r="L594" s="106" t="str">
        <f>IF(Tabela2[[#This Row],[Data]]="","Sem Informação",VLOOKUP(MONTH(Tabela2[[#This Row],[Data]]),'[1]Validação de dados'!$I$1:$J$13,2,0))</f>
        <v>Agosto</v>
      </c>
      <c r="M594" s="104">
        <f>YEAR(Tabela2[[#This Row],[Data]])</f>
        <v>2025</v>
      </c>
      <c r="N594" s="105" t="str">
        <f>VLOOKUP(Tabela2[[#This Row],[SIEMA]],Siema2025,17,FALSE)</f>
        <v>Matutino</v>
      </c>
      <c r="O594" s="105" t="s">
        <v>111</v>
      </c>
      <c r="P594" s="104" t="str">
        <f>VLOOKUP(Tabela2[[#This Row],[SIEMA]],Siema2025,21,FALSE)</f>
        <v>Poço 3-RJS-742A (ANP 3-BRSA-1339A-RJS) conectado a plataforma FPSO Marechal Duque de Caxias, Campo de Mero, Bacia de Santos.</v>
      </c>
      <c r="Q594" s="104" t="s">
        <v>637</v>
      </c>
      <c r="R594" s="104" t="s">
        <v>7227</v>
      </c>
      <c r="S594" s="107" t="s">
        <v>7228</v>
      </c>
      <c r="T594" s="104">
        <v>1.1599999999999999</v>
      </c>
      <c r="U594" s="104" t="s">
        <v>7111</v>
      </c>
      <c r="V594" s="104" t="str">
        <f>IF(Q594="","",IF(ISNUMBER(Q594)=FALSE,"Não se aplica",IFERROR(VLOOKUP(Q594,Produtos!$A$1:$C$2319,3,FALSE),"Não Cadastrado")))</f>
        <v>Não se aplica</v>
      </c>
      <c r="W594" s="104"/>
      <c r="X594" s="113"/>
      <c r="Y594" s="109" t="str">
        <f>IF(W594="","", IF(W594="NC","", IF(W594="NE","", IF(W594="NA","",IFERROR(VLOOKUP(W594,Produtos!$A$1:$C$2319,2,FALSE),"Não Cadastrado")))))</f>
        <v/>
      </c>
      <c r="Z594" s="104"/>
      <c r="AA594" s="104"/>
      <c r="AB594" s="104" t="str">
        <f>IF(W594="","",IF(ISNUMBER(W594)=FALSE,"Não se aplica",IFERROR(VLOOKUP(W594,Produtos!$A$1:$C$2319,3,FALSE),"Não Cadastrado")))</f>
        <v/>
      </c>
      <c r="AC594" s="104"/>
      <c r="AD594" s="108"/>
      <c r="AE594" s="107" t="str">
        <f>IF(AC594="","", IF(AC594="NC","", IF(AC594="NE","", IF(AC594="NA","",IFERROR(VLOOKUP(AC594,Produtos!$A$1:$C$2319,2,FALSE),"Não Cadastrado")))))</f>
        <v/>
      </c>
      <c r="AF594" s="104"/>
      <c r="AG594" s="104"/>
      <c r="AH594" s="104" t="str">
        <f>IF(AC594="","",IF(ISNUMBER(AC594)=FALSE,"Não se aplica",IFERROR(VLOOKUP(AC594,Produtos!$A$1:$C$2319,3,FALSE),"Não Cadastrado")))</f>
        <v/>
      </c>
      <c r="AI594" s="104"/>
      <c r="AJ594" s="104" t="str">
        <f>VLOOKUP(Tabela2[[#This Row],[SIEMA]],Siema2025,26,FALSE)</f>
        <v>Em investigação.</v>
      </c>
      <c r="AK594" s="107" t="s">
        <v>7229</v>
      </c>
      <c r="AL594" s="107"/>
      <c r="AM594" s="107"/>
      <c r="AN594" s="108" t="str">
        <f>VLOOKUP(Tabela2[[#This Row],[SIEMA]],Siema2025,51,FALSE)</f>
        <v/>
      </c>
      <c r="AO594" s="108" t="str">
        <f>VLOOKUP(Tabela2[[#This Row],[SIEMA]],Siema2025,53,FALSE)</f>
        <v/>
      </c>
      <c r="AP594" s="108" t="str">
        <f>VLOOKUP(Tabela2[[#This Row],[SIEMA]],Siema2025,55,FALSE)</f>
        <v/>
      </c>
      <c r="AQ594" s="108" t="str">
        <f>VLOOKUP(Tabela2[[#This Row],[SIEMA]],Siema2025,57,FALSE)</f>
        <v/>
      </c>
      <c r="AR594" s="108" t="str">
        <f>VLOOKUP(Tabela2[[#This Row],[SIEMA]],Siema2025,59,FALSE)</f>
        <v/>
      </c>
      <c r="AS594" s="108" t="str">
        <f>VLOOKUP(Tabela2[[#This Row],[SIEMA]],Siema2025,61,FALSE)</f>
        <v>X</v>
      </c>
      <c r="AT594" s="108" t="str">
        <f>VLOOKUP(Tabela2[[#This Row],[SIEMA]],Siema2025,63,FALSE)</f>
        <v/>
      </c>
      <c r="AU594" s="108" t="str">
        <f>VLOOKUP(Tabela2[[#This Row],[SIEMA]],Siema2025,65,FALSE)</f>
        <v/>
      </c>
      <c r="AV594" s="108" t="str">
        <f>VLOOKUP(Tabela2[[#This Row],[SIEMA]],Siema2025,67,FALSE)</f>
        <v/>
      </c>
      <c r="AW594" s="108" t="str">
        <f>VLOOKUP(Tabela2[[#This Row],[SIEMA]],Siema2025,69,FALSE)</f>
        <v/>
      </c>
      <c r="AX594" s="108" t="str">
        <f>VLOOKUP(Tabela2[[#This Row],[SIEMA]],Siema2025,71,FALSE)</f>
        <v/>
      </c>
      <c r="AY594" s="108" t="str">
        <f>VLOOKUP(Tabela2[[#This Row],[SIEMA]],Siema2025,73,FALSE)</f>
        <v/>
      </c>
      <c r="AZ594" s="108" t="str">
        <f>VLOOKUP(Tabela2[[#This Row],[SIEMA]],Siema2025,75,FALSE)</f>
        <v/>
      </c>
      <c r="BA594" s="108" t="str">
        <f>VLOOKUP(Tabela2[[#This Row],[SIEMA]],Siema2025,77,FALSE)</f>
        <v/>
      </c>
      <c r="BB594" s="108" t="str">
        <f>VLOOKUP(Tabela2[[#This Row],[SIEMA]],Siema2025,79,FALSE)</f>
        <v/>
      </c>
      <c r="BC594" s="108" t="str">
        <f>IF(Tabela2[[#This Row],[Outro(s) ]] = "X", "PREENCHER","NA")</f>
        <v>NA</v>
      </c>
      <c r="BD594" s="108" t="str">
        <f>VLOOKUP(Tabela2[[#This Row],[SIEMA]],Siema2025,82,FALSE)</f>
        <v/>
      </c>
      <c r="BE594" s="108" t="str">
        <f>VLOOKUP(Tabela2[[#This Row],[SIEMA]],Siema2025,81,FALSE)</f>
        <v/>
      </c>
      <c r="BF594" s="110" t="s">
        <v>206</v>
      </c>
      <c r="BG594" s="110"/>
      <c r="BH594" s="111">
        <v>33000167000101</v>
      </c>
      <c r="BI594" s="112" t="str">
        <f>VLOOKUP(Tabela2[[#This Row],[SIEMA]],Siema2025,107,FALSE)</f>
        <v>Não</v>
      </c>
      <c r="BJ594" s="107" t="s">
        <v>7099</v>
      </c>
      <c r="BK594" s="104" t="s">
        <v>2696</v>
      </c>
      <c r="BL594" s="166">
        <v>45895</v>
      </c>
      <c r="BM594" s="108">
        <f ca="1">IF(Tabela2[[#This Row],[Data de atendimento do Ibama (considerar o primeiro documento/ação)]]="",_xlfn.DAYS(TODAY(),J594),_xlfn.DAYS(Tabela2[[#This Row],[Data de atendimento do Ibama (considerar o primeiro documento/ação)]],J594))</f>
        <v>2</v>
      </c>
      <c r="BN594" s="108" t="str">
        <f>IF(Tabela2[[#This Row],[Atendido pelo Ibama ("Não" ou "Sim")]]="Não","Preencher", IF(Tabela2[[#This Row],[Atendido pelo Ibama ("Não" ou "Sim")]]="Sim","NA",""))</f>
        <v>NA</v>
      </c>
      <c r="BO594" s="114" t="s">
        <v>7100</v>
      </c>
      <c r="BP594" s="108" t="str">
        <f>IF(Tabela2[[#This Row],[Forma de atendimento (primeiro documento/ação)]]= "Outros (especificar)", "PREENCHER","NA")</f>
        <v>NA</v>
      </c>
      <c r="BQ594" s="106" t="s">
        <v>123</v>
      </c>
      <c r="BR594" s="108" t="str">
        <f>IF(Tabela2[[#This Row],[Equipe do Ibama foi a campo? Houve sobrevoo do Poseidon?]] = "Sim", "PREENCHER","NA")</f>
        <v>NA</v>
      </c>
      <c r="BS594" s="108" t="str">
        <f>IF(Tabela2[[#This Row],[Se sim, foi emitida Ordem de Emergência? (informações vinculada à coluna CK)]] = "Sim", "PREENCHER","NA")</f>
        <v>NA</v>
      </c>
      <c r="BT594" s="108" t="s">
        <v>7101</v>
      </c>
      <c r="BU594" s="108" t="s">
        <v>2696</v>
      </c>
      <c r="BV594" s="108" t="s">
        <v>123</v>
      </c>
      <c r="BW594" s="108" t="s">
        <v>2696</v>
      </c>
      <c r="BX594" s="106" t="s">
        <v>7102</v>
      </c>
      <c r="BY594" s="140">
        <v>46141</v>
      </c>
      <c r="BZ594" s="104">
        <f>IF(Tabela2[[#This Row],[Data do documento de encerramento]]="NA","NA",IF(Tabela2[[#This Row],[Data do documento de encerramento]]="","Pendente de conclusão/ encerramento",_xlfn.DAYS(Tabela2[[#This Row],[Data do documento de encerramento]],J594)))</f>
        <v>248</v>
      </c>
      <c r="CA594" s="107" t="s">
        <v>7230</v>
      </c>
      <c r="CB594" s="107" t="s">
        <v>7158</v>
      </c>
      <c r="CC594" s="107" t="s">
        <v>7566</v>
      </c>
      <c r="CD594" s="107" t="s">
        <v>7698</v>
      </c>
      <c r="CE594" s="107" t="s">
        <v>123</v>
      </c>
      <c r="CF594" s="107" t="s">
        <v>7105</v>
      </c>
    </row>
    <row r="595" spans="1:84" ht="76.5">
      <c r="A595" s="169">
        <v>202582572035</v>
      </c>
      <c r="B595" s="170" t="s">
        <v>9671</v>
      </c>
      <c r="C595" s="108" t="str">
        <f>VLOOKUP(Tabela2[[#This Row],[SIEMA]],Siema2025,4,FALSE)</f>
        <v xml:space="preserve"> MG</v>
      </c>
      <c r="D595" s="106" t="str">
        <f>VLOOKUP(Tabela2[[#This Row],[SIEMA]],Siema2025,3,FALSE)</f>
        <v xml:space="preserve">Francisco Sá </v>
      </c>
      <c r="E595" s="106" t="s">
        <v>7461</v>
      </c>
      <c r="F595" s="106" t="s">
        <v>8764</v>
      </c>
      <c r="G595" s="106" t="s">
        <v>9672</v>
      </c>
      <c r="H595" s="106" t="s">
        <v>9673</v>
      </c>
      <c r="I595" s="104" t="s">
        <v>7120</v>
      </c>
      <c r="J595" s="105">
        <f>VLOOKUP(Tabela2[[#This Row],[SIEMA]],Siema2025,2,FALSE)</f>
        <v>45894</v>
      </c>
      <c r="K595" s="105" t="str">
        <f>VLOOKUP(Tabela2[[#This Row],[SIEMA]],Siema2025,16,FALSE)</f>
        <v>Segunda</v>
      </c>
      <c r="L595" s="106" t="str">
        <f>IF(Tabela2[[#This Row],[Data]]="","Sem Informação",VLOOKUP(MONTH(Tabela2[[#This Row],[Data]]),'[1]Validação de dados'!$I$1:$J$13,2,0))</f>
        <v>Agosto</v>
      </c>
      <c r="M595" s="104">
        <f>YEAR(Tabela2[[#This Row],[Data]])</f>
        <v>2025</v>
      </c>
      <c r="N595" s="105" t="str">
        <f>VLOOKUP(Tabela2[[#This Row],[SIEMA]],Siema2025,17,FALSE)</f>
        <v>Matutino</v>
      </c>
      <c r="O595" s="105" t="str">
        <f>VLOOKUP(Tabela2[[#This Row],[SIEMA]],Siema2025,5,FALSE)</f>
        <v>Rodovia</v>
      </c>
      <c r="P595" s="104" t="str">
        <f>VLOOKUP(Tabela2[[#This Row],[SIEMA]],Siema2025,21,FALSE)</f>
        <v>Rodovia BR-251, km 446 - Norte</v>
      </c>
      <c r="Q595" s="104" t="s">
        <v>7094</v>
      </c>
      <c r="R595" s="104" t="str">
        <f>VLOOKUP(Tabela2[[#This Row],[SIEMA]],Siema2025,10,FALSE)</f>
        <v>Herbicida Artys</v>
      </c>
      <c r="S595" s="107" t="str">
        <f>IF(Q595="","", IF(Q595="NC","", IF(Q595="NE","", IF(Q595="NA","",IFERROR(VLOOKUP(Q595,[1]Produtos!$A$1:$C$2319,2,FALSE),"Não Cadastrado")))))</f>
        <v/>
      </c>
      <c r="T595" s="104" t="str">
        <f>VLOOKUP(Tabela2[[#This Row],[SIEMA]],Siema2025,11,FALSE)</f>
        <v>20</v>
      </c>
      <c r="U595" s="104" t="str">
        <f>VLOOKUP(Tabela2[[#This Row],[SIEMA]],Siema2025,12,FALSE)</f>
        <v>L</v>
      </c>
      <c r="V595" s="104" t="s">
        <v>7472</v>
      </c>
      <c r="W595" s="104"/>
      <c r="X595" s="113" t="str">
        <f>IF(Tabela2[[#This Row],[Origem do acidente]] = "Plataforma", "PREENCHER","NA")</f>
        <v>NA</v>
      </c>
      <c r="Y595" s="109" t="str">
        <f>IF(W595="","", IF(W595="NC","", IF(W595="NE","", IF(W595="NA","",IFERROR(VLOOKUP(W595,Produtos!$A$1:$C$2319,2,FALSE),"Não Cadastrado")))))</f>
        <v/>
      </c>
      <c r="Z595" s="104"/>
      <c r="AA595" s="104"/>
      <c r="AB595" s="104" t="str">
        <f>IF(W595="","",IF(ISNUMBER(W595)=FALSE,"Não se aplica",IFERROR(VLOOKUP(W595,Produtos!$A$1:$C$2319,3,FALSE),"Não Cadastrado")))</f>
        <v/>
      </c>
      <c r="AC595" s="104"/>
      <c r="AD595" s="108" t="str">
        <f>IF(Tabela2[[#This Row],[Origem do acidente]] = "Plataforma", "PREENCHER","NA")</f>
        <v>NA</v>
      </c>
      <c r="AE595" s="107" t="str">
        <f>IF(AC595="","", IF(AC595="NC","", IF(AC595="NE","", IF(AC595="NA","",IFERROR(VLOOKUP(AC595,Produtos!$A$1:$C$2319,2,FALSE),"Não Cadastrado")))))</f>
        <v/>
      </c>
      <c r="AF595" s="104"/>
      <c r="AG595" s="104"/>
      <c r="AH595" s="104" t="str">
        <f>IF(AC595="","",IF(ISNUMBER(AC595)=FALSE,"Não se aplica",IFERROR(VLOOKUP(AC595,Produtos!$A$1:$C$2319,3,FALSE),"Não Cadastrado")))</f>
        <v/>
      </c>
      <c r="AI595" s="104"/>
      <c r="AJ595" s="104" t="s">
        <v>9674</v>
      </c>
      <c r="AK595" s="107" t="s">
        <v>7381</v>
      </c>
      <c r="AL595" s="107"/>
      <c r="AM595" s="107"/>
      <c r="AN595" s="108" t="str">
        <f>VLOOKUP(Tabela2[[#This Row],[SIEMA]],Siema2025,51,FALSE)</f>
        <v/>
      </c>
      <c r="AO595" s="108" t="str">
        <f>VLOOKUP(Tabela2[[#This Row],[SIEMA]],Siema2025,53,FALSE)</f>
        <v/>
      </c>
      <c r="AP595" s="108" t="str">
        <f>VLOOKUP(Tabela2[[#This Row],[SIEMA]],Siema2025,55,FALSE)</f>
        <v/>
      </c>
      <c r="AQ595" s="108" t="str">
        <f>VLOOKUP(Tabela2[[#This Row],[SIEMA]],Siema2025,57,FALSE)</f>
        <v/>
      </c>
      <c r="AR595" s="108" t="str">
        <f>VLOOKUP(Tabela2[[#This Row],[SIEMA]],Siema2025,59,FALSE)</f>
        <v/>
      </c>
      <c r="AS595" s="108" t="str">
        <f>VLOOKUP(Tabela2[[#This Row],[SIEMA]],Siema2025,61,FALSE)</f>
        <v/>
      </c>
      <c r="AT595" s="108" t="str">
        <f>VLOOKUP(Tabela2[[#This Row],[SIEMA]],Siema2025,63,FALSE)</f>
        <v/>
      </c>
      <c r="AU595" s="108" t="str">
        <f>VLOOKUP(Tabela2[[#This Row],[SIEMA]],Siema2025,65,FALSE)</f>
        <v>X</v>
      </c>
      <c r="AV595" s="108" t="str">
        <f>VLOOKUP(Tabela2[[#This Row],[SIEMA]],Siema2025,67,FALSE)</f>
        <v/>
      </c>
      <c r="AW595" s="108" t="str">
        <f>VLOOKUP(Tabela2[[#This Row],[SIEMA]],Siema2025,69,FALSE)</f>
        <v/>
      </c>
      <c r="AX595" s="108" t="str">
        <f>VLOOKUP(Tabela2[[#This Row],[SIEMA]],Siema2025,71,FALSE)</f>
        <v/>
      </c>
      <c r="AY595" s="108" t="str">
        <f>VLOOKUP(Tabela2[[#This Row],[SIEMA]],Siema2025,73,FALSE)</f>
        <v/>
      </c>
      <c r="AZ595" s="108" t="str">
        <f>VLOOKUP(Tabela2[[#This Row],[SIEMA]],Siema2025,75,FALSE)</f>
        <v/>
      </c>
      <c r="BA595" s="108" t="str">
        <f>VLOOKUP(Tabela2[[#This Row],[SIEMA]],Siema2025,77,FALSE)</f>
        <v/>
      </c>
      <c r="BB595" s="108"/>
      <c r="BC595" s="108" t="str">
        <f>IF(Tabela2[[#This Row],[Outro(s) ]] = "X", "PREENCHER","NA")</f>
        <v>NA</v>
      </c>
      <c r="BD595" s="108" t="str">
        <f>VLOOKUP(Tabela2[[#This Row],[SIEMA]],Siema2025,82,FALSE)</f>
        <v/>
      </c>
      <c r="BE595" s="108" t="str">
        <f>VLOOKUP(Tabela2[[#This Row],[SIEMA]],Siema2025,81,FALSE)</f>
        <v/>
      </c>
      <c r="BF595" s="110" t="s">
        <v>6834</v>
      </c>
      <c r="BG595" s="110"/>
      <c r="BH595" s="111" t="s">
        <v>6834</v>
      </c>
      <c r="BI595" s="112" t="s">
        <v>7062</v>
      </c>
      <c r="BJ595" s="107" t="s">
        <v>7099</v>
      </c>
      <c r="BK595" s="104" t="s">
        <v>2696</v>
      </c>
      <c r="BL595" s="140">
        <v>45895</v>
      </c>
      <c r="BM595" s="108">
        <f ca="1">IF(Tabela2[[#This Row],[Data de atendimento do Ibama (considerar o primeiro documento/ação)]]="",_xlfn.DAYS(TODAY(),J595),_xlfn.DAYS(Tabela2[[#This Row],[Data de atendimento do Ibama (considerar o primeiro documento/ação)]],J595))</f>
        <v>1</v>
      </c>
      <c r="BN595" s="108" t="str">
        <f>IF(Tabela2[[#This Row],[Atendido pelo Ibama ("Não" ou "Sim")]]="Não","Preencher", IF(Tabela2[[#This Row],[Atendido pelo Ibama ("Não" ou "Sim")]]="Sim","NA",""))</f>
        <v>NA</v>
      </c>
      <c r="BO595" s="114" t="s">
        <v>7182</v>
      </c>
      <c r="BP595" s="108" t="str">
        <f>IF(Tabela2[[#This Row],[Forma de atendimento (primeiro documento/ação)]]= "Outros (especificar)", "PREENCHER","NA")</f>
        <v>NA</v>
      </c>
      <c r="BQ595" s="106" t="s">
        <v>123</v>
      </c>
      <c r="BR595" s="108" t="str">
        <f>IF(Tabela2[[#This Row],[Equipe do Ibama foi a campo? Houve sobrevoo do Poseidon?]] = "Sim", "PREENCHER","NA")</f>
        <v>NA</v>
      </c>
      <c r="BS595" s="108" t="str">
        <f>IF(Tabela2[[#This Row],[Se sim, foi emitida Ordem de Emergência? (informações vinculada à coluna CK)]] = "Sim", "PREENCHER","NA")</f>
        <v>NA</v>
      </c>
      <c r="BT595" s="108" t="s">
        <v>7225</v>
      </c>
      <c r="BU595" s="108" t="str">
        <f>IF(Tabela2[[#This Row],[Houve envio de Informações Pós-acidente (preencher "não se aplica" quando de competência estadual/municipal)]] = "Sim", "PREENCHER","NA")</f>
        <v>NA</v>
      </c>
      <c r="BV595" s="108" t="str">
        <f>IF(Tabela2[[#This Row],[Houve avaliação das informações pós-acidente solicitadas/enviadas?]] = "Sim", "PREENCHER","NA")</f>
        <v>NA</v>
      </c>
      <c r="BW595" s="108" t="s">
        <v>2696</v>
      </c>
      <c r="BX595" s="106" t="s">
        <v>7102</v>
      </c>
      <c r="BY595" s="140">
        <v>45895</v>
      </c>
      <c r="BZ595" s="104">
        <f>IF(Tabela2[[#This Row],[Data do documento de encerramento]]="NA","NA",IF(Tabela2[[#This Row],[Data do documento de encerramento]]="","Pendente de conclusão/ encerramento",_xlfn.DAYS(Tabela2[[#This Row],[Data do documento de encerramento]],J595)))</f>
        <v>1</v>
      </c>
      <c r="CA595" s="107"/>
      <c r="CB595" s="107"/>
      <c r="CC595" s="115"/>
      <c r="CD595" s="107"/>
      <c r="CE595" s="107"/>
      <c r="CF595" s="107"/>
    </row>
    <row r="596" spans="1:84" ht="60.75">
      <c r="A596" s="169">
        <v>202582661256</v>
      </c>
      <c r="B596" s="118" t="s">
        <v>9675</v>
      </c>
      <c r="C596" s="108" t="s">
        <v>7135</v>
      </c>
      <c r="D596" s="106" t="s">
        <v>637</v>
      </c>
      <c r="E596" s="106" t="s">
        <v>8112</v>
      </c>
      <c r="F596" s="106"/>
      <c r="G596" s="106" t="s">
        <v>9676</v>
      </c>
      <c r="H596" s="106" t="s">
        <v>9541</v>
      </c>
      <c r="I596" s="104" t="str">
        <f>VLOOKUP(Tabela2[[#This Row],[SIEMA]],Siema2025,19,FALSE)</f>
        <v>Campos</v>
      </c>
      <c r="J596" s="105">
        <f>VLOOKUP(Tabela2[[#This Row],[SIEMA]],Siema2025,2,FALSE)</f>
        <v>45894</v>
      </c>
      <c r="K596" s="105" t="str">
        <f>VLOOKUP(Tabela2[[#This Row],[SIEMA]],Siema2025,16,FALSE)</f>
        <v>Segunda</v>
      </c>
      <c r="L596" s="106" t="str">
        <f>IF(Tabela2[[#This Row],[Data]]="","Sem Informação",VLOOKUP(MONTH(Tabela2[[#This Row],[Data]]),'[1]Validação de dados'!$I$1:$J$13,2,0))</f>
        <v>Agosto</v>
      </c>
      <c r="M596" s="104">
        <f>YEAR(Tabela2[[#This Row],[Data]])</f>
        <v>2025</v>
      </c>
      <c r="N596" s="105" t="str">
        <f>VLOOKUP(Tabela2[[#This Row],[SIEMA]],Siema2025,17,FALSE)</f>
        <v>Madrugada</v>
      </c>
      <c r="O596" s="105" t="s">
        <v>111</v>
      </c>
      <c r="P596" s="104" t="str">
        <f>VLOOKUP(Tabela2[[#This Row],[SIEMA]],Siema2025,21,FALSE)</f>
        <v>Sonda NS-60 (DEEPWATER AQUILA) em operação no poço 1-RJS-763DA, Campo de Água-Marinha, Bacia de Campos. Número IMO: 9709738.</v>
      </c>
      <c r="Q596" s="104" t="s">
        <v>637</v>
      </c>
      <c r="R596" t="s">
        <v>7199</v>
      </c>
      <c r="S596" s="107" t="s">
        <v>7147</v>
      </c>
      <c r="T596" s="104" t="s">
        <v>9677</v>
      </c>
      <c r="U596" s="104" t="s">
        <v>7111</v>
      </c>
      <c r="V596" s="104" t="s">
        <v>637</v>
      </c>
      <c r="W596" s="104"/>
      <c r="X596" s="113"/>
      <c r="Y596" s="109" t="str">
        <f>IF(W596="","", IF(W596="NC","", IF(W596="NE","", IF(W596="NA","",IFERROR(VLOOKUP(W596,Produtos!$A$1:$C$2319,2,FALSE),"Não Cadastrado")))))</f>
        <v/>
      </c>
      <c r="Z596" s="104"/>
      <c r="AA596" s="104"/>
      <c r="AB596" s="104" t="str">
        <f>IF(W596="","",IF(ISNUMBER(W596)=FALSE,"Não se aplica",IFERROR(VLOOKUP(W596,Produtos!$A$1:$C$2319,3,FALSE),"Não Cadastrado")))</f>
        <v/>
      </c>
      <c r="AC596" s="104"/>
      <c r="AD596" s="108"/>
      <c r="AE596" s="107" t="str">
        <f>IF(AC596="","", IF(AC596="NC","", IF(AC596="NE","", IF(AC596="NA","",IFERROR(VLOOKUP(AC596,Produtos!$A$1:$C$2319,2,FALSE),"Não Cadastrado")))))</f>
        <v/>
      </c>
      <c r="AF596" s="104"/>
      <c r="AG596" s="104"/>
      <c r="AH596" s="104" t="str">
        <f>IF(AC596="","",IF(ISNUMBER(AC596)=FALSE,"Não se aplica",IFERROR(VLOOKUP(AC596,Produtos!$A$1:$C$2319,3,FALSE),"Não Cadastrado")))</f>
        <v/>
      </c>
      <c r="AI596" s="104"/>
      <c r="AJ596" s="104" t="str">
        <f>VLOOKUP(Tabela2[[#This Row],[SIEMA]],Siema2025,26,FALSE)</f>
        <v>Falha na vedação da válvula.</v>
      </c>
      <c r="AK596" s="107" t="s">
        <v>7112</v>
      </c>
      <c r="AL596" s="107"/>
      <c r="AM596" s="107"/>
      <c r="AN596" s="108" t="str">
        <f>VLOOKUP(Tabela2[[#This Row],[SIEMA]],Siema2025,51,FALSE)</f>
        <v/>
      </c>
      <c r="AO596" s="108" t="str">
        <f>VLOOKUP(Tabela2[[#This Row],[SIEMA]],Siema2025,53,FALSE)</f>
        <v/>
      </c>
      <c r="AP596" s="108" t="str">
        <f>VLOOKUP(Tabela2[[#This Row],[SIEMA]],Siema2025,55,FALSE)</f>
        <v/>
      </c>
      <c r="AQ596" s="108" t="str">
        <f>VLOOKUP(Tabela2[[#This Row],[SIEMA]],Siema2025,57,FALSE)</f>
        <v/>
      </c>
      <c r="AR596" s="108" t="str">
        <f>VLOOKUP(Tabela2[[#This Row],[SIEMA]],Siema2025,59,FALSE)</f>
        <v/>
      </c>
      <c r="AS596" s="108" t="str">
        <f>VLOOKUP(Tabela2[[#This Row],[SIEMA]],Siema2025,61,FALSE)</f>
        <v>X</v>
      </c>
      <c r="AT596" s="108" t="str">
        <f>VLOOKUP(Tabela2[[#This Row],[SIEMA]],Siema2025,63,FALSE)</f>
        <v/>
      </c>
      <c r="AU596" s="108" t="str">
        <f>VLOOKUP(Tabela2[[#This Row],[SIEMA]],Siema2025,65,FALSE)</f>
        <v/>
      </c>
      <c r="AV596" s="108" t="str">
        <f>VLOOKUP(Tabela2[[#This Row],[SIEMA]],Siema2025,67,FALSE)</f>
        <v/>
      </c>
      <c r="AW596" s="108" t="str">
        <f>VLOOKUP(Tabela2[[#This Row],[SIEMA]],Siema2025,69,FALSE)</f>
        <v/>
      </c>
      <c r="AX596" s="108" t="str">
        <f>VLOOKUP(Tabela2[[#This Row],[SIEMA]],Siema2025,71,FALSE)</f>
        <v/>
      </c>
      <c r="AY596" s="108" t="str">
        <f>VLOOKUP(Tabela2[[#This Row],[SIEMA]],Siema2025,73,FALSE)</f>
        <v/>
      </c>
      <c r="AZ596" s="108" t="str">
        <f>VLOOKUP(Tabela2[[#This Row],[SIEMA]],Siema2025,75,FALSE)</f>
        <v/>
      </c>
      <c r="BA596" s="108" t="str">
        <f>VLOOKUP(Tabela2[[#This Row],[SIEMA]],Siema2025,77,FALSE)</f>
        <v/>
      </c>
      <c r="BB596" s="108" t="str">
        <f>VLOOKUP(Tabela2[[#This Row],[SIEMA]],Siema2025,79,FALSE)</f>
        <v/>
      </c>
      <c r="BC596" s="108" t="str">
        <f>IF(Tabela2[[#This Row],[Outro(s) ]] = "X", "PREENCHER","NA")</f>
        <v>NA</v>
      </c>
      <c r="BD596" s="108" t="str">
        <f>VLOOKUP(Tabela2[[#This Row],[SIEMA]],Siema2025,82,FALSE)</f>
        <v/>
      </c>
      <c r="BE596" s="108" t="str">
        <f>VLOOKUP(Tabela2[[#This Row],[SIEMA]],Siema2025,81,FALSE)</f>
        <v/>
      </c>
      <c r="BF596" s="110" t="str">
        <f>VLOOKUP(Tabela2[[#This Row],[SIEMA]],Siema2025,28,FALSE)</f>
        <v>Petrobras</v>
      </c>
      <c r="BG596" s="110"/>
      <c r="BH596" s="111" t="str">
        <f>VLOOKUP(Tabela2[[#This Row],[SIEMA]],Siema2025,29,FALSE)</f>
        <v>33000167100750</v>
      </c>
      <c r="BI596" s="112" t="str">
        <f>VLOOKUP(Tabela2[[#This Row],[SIEMA]],Siema2025,107,FALSE)</f>
        <v>Não</v>
      </c>
      <c r="BJ596" s="107" t="s">
        <v>7099</v>
      </c>
      <c r="BK596" s="104" t="s">
        <v>2696</v>
      </c>
      <c r="BL596" s="140">
        <v>45978</v>
      </c>
      <c r="BM596" s="108">
        <f ca="1">IF(Tabela2[[#This Row],[Data de atendimento do Ibama (considerar o primeiro documento/ação)]]="",_xlfn.DAYS(TODAY(),J596),_xlfn.DAYS(Tabela2[[#This Row],[Data de atendimento do Ibama (considerar o primeiro documento/ação)]],J596))</f>
        <v>84</v>
      </c>
      <c r="BN596" s="108" t="str">
        <f>IF(Tabela2[[#This Row],[Atendido pelo Ibama ("Não" ou "Sim")]]="Não","Preencher", IF(Tabela2[[#This Row],[Atendido pelo Ibama ("Não" ou "Sim")]]="Sim","NA",""))</f>
        <v>NA</v>
      </c>
      <c r="BO596" s="114" t="s">
        <v>7138</v>
      </c>
      <c r="BP596" s="108" t="str">
        <f>IF(Tabela2[[#This Row],[Forma de atendimento (primeiro documento/ação)]]= "Outros (especificar)", "PREENCHER","NA")</f>
        <v>NA</v>
      </c>
      <c r="BQ596" s="106" t="s">
        <v>123</v>
      </c>
      <c r="BR596" s="108" t="str">
        <f>IF(Tabela2[[#This Row],[Equipe do Ibama foi a campo? Houve sobrevoo do Poseidon?]] = "Sim", "PREENCHER","NA")</f>
        <v>NA</v>
      </c>
      <c r="BS596" s="108" t="str">
        <f>IF(Tabela2[[#This Row],[Se sim, foi emitida Ordem de Emergência? (informações vinculada à coluna CK)]] = "Sim", "PREENCHER","NA")</f>
        <v>NA</v>
      </c>
      <c r="BT596" s="108" t="s">
        <v>7114</v>
      </c>
      <c r="BU596" s="108" t="s">
        <v>123</v>
      </c>
      <c r="BV596" s="108" t="s">
        <v>2696</v>
      </c>
      <c r="BW596" s="108" t="s">
        <v>123</v>
      </c>
      <c r="BX596" s="106"/>
      <c r="BY596" s="106"/>
      <c r="BZ596" s="104" t="str">
        <f>IF(Tabela2[[#This Row],[Data do documento de encerramento]]="NA","NA",IF(Tabela2[[#This Row],[Data do documento de encerramento]]="","Pendente de conclusão/ encerramento",_xlfn.DAYS(Tabela2[[#This Row],[Data do documento de encerramento]],J596)))</f>
        <v>Pendente de conclusão/ encerramento</v>
      </c>
      <c r="CA596" s="107"/>
      <c r="CB596" s="107"/>
      <c r="CC596" s="107" t="s">
        <v>7201</v>
      </c>
      <c r="CD596" s="107" t="s">
        <v>123</v>
      </c>
      <c r="CE596" s="107" t="s">
        <v>123</v>
      </c>
      <c r="CF596" s="107" t="s">
        <v>7149</v>
      </c>
    </row>
    <row r="597" spans="1:84" ht="45.75">
      <c r="A597" s="169">
        <v>202582761228</v>
      </c>
      <c r="B597" s="170" t="s">
        <v>9678</v>
      </c>
      <c r="C597" s="108" t="str">
        <f>VLOOKUP(Tabela2[[#This Row],[SIEMA]],Siema2025,4,FALSE)</f>
        <v xml:space="preserve"> MG</v>
      </c>
      <c r="D597" s="106" t="str">
        <f>VLOOKUP(Tabela2[[#This Row],[SIEMA]],Siema2025,3,FALSE)</f>
        <v xml:space="preserve">Araguari </v>
      </c>
      <c r="E597" s="106" t="s">
        <v>9067</v>
      </c>
      <c r="F597" s="106" t="s">
        <v>9679</v>
      </c>
      <c r="G597" s="179" t="s">
        <v>9680</v>
      </c>
      <c r="H597" s="106" t="s">
        <v>9681</v>
      </c>
      <c r="I597" s="104" t="s">
        <v>7120</v>
      </c>
      <c r="J597" s="105">
        <f>VLOOKUP(Tabela2[[#This Row],[SIEMA]],Siema2025,2,FALSE)</f>
        <v>45894</v>
      </c>
      <c r="K597" s="105" t="str">
        <f>VLOOKUP(Tabela2[[#This Row],[SIEMA]],Siema2025,16,FALSE)</f>
        <v>Segunda</v>
      </c>
      <c r="L597" s="106" t="str">
        <f>IF(Tabela2[[#This Row],[Data]]="","Sem Informação",VLOOKUP(MONTH(Tabela2[[#This Row],[Data]]),'[1]Validação de dados'!$I$1:$J$13,2,0))</f>
        <v>Agosto</v>
      </c>
      <c r="M597" s="104">
        <f>YEAR(Tabela2[[#This Row],[Data]])</f>
        <v>2025</v>
      </c>
      <c r="N597" s="105" t="str">
        <f>VLOOKUP(Tabela2[[#This Row],[SIEMA]],Siema2025,17,FALSE)</f>
        <v>Matutino</v>
      </c>
      <c r="O597" s="105" t="str">
        <f>VLOOKUP(Tabela2[[#This Row],[SIEMA]],Siema2025,5,FALSE)</f>
        <v>Rodovia</v>
      </c>
      <c r="P597" s="104" t="str">
        <f>VLOOKUP(Tabela2[[#This Row],[SIEMA]],Siema2025,21,FALSE)</f>
        <v/>
      </c>
      <c r="Q597" s="104">
        <v>1202</v>
      </c>
      <c r="R597" s="104" t="str">
        <f>VLOOKUP(Tabela2[[#This Row],[SIEMA]],Siema2025,10,FALSE)</f>
        <v/>
      </c>
      <c r="S597" s="107" t="str">
        <f>IF(Q597="","", IF(Q597="NC","", IF(Q597="NE","", IF(Q597="NA","",IFERROR(VLOOKUP(Q597,[1]Produtos!$A$1:$C$2319,2,FALSE),"Não Cadastrado")))))</f>
        <v>GASÓLEO ou ÓLEO DIESEL ou ÓLEO PARA AQUECIMENTO, LEVE</v>
      </c>
      <c r="T597" s="104">
        <v>1000</v>
      </c>
      <c r="U597" s="104" t="s">
        <v>648</v>
      </c>
      <c r="V597" s="104">
        <f>IF(Q597="","",IF(ISNUMBER(Q597)=FALSE,"Não se aplica",IFERROR(VLOOKUP(Q597,Produtos!$A$1:$C$2319,3,FALSE),"Não Cadastrado")))</f>
        <v>3</v>
      </c>
      <c r="W597" s="104" t="str">
        <f>VLOOKUP(Tabela2[[#This Row],[SIEMA]],Siema2025,10,FALSE)</f>
        <v/>
      </c>
      <c r="X597" s="113" t="str">
        <f>IF(Tabela2[[#This Row],[Origem do acidente]] = "Plataforma", "PREENCHER","NA")</f>
        <v>NA</v>
      </c>
      <c r="Y597" s="109" t="str">
        <f>IF(W597="","", IF(W597="NC","", IF(W597="NE","", IF(W597="NA","",IFERROR(VLOOKUP(W597,Produtos!$A$1:$C$2319,2,FALSE),"Não Cadastrado")))))</f>
        <v/>
      </c>
      <c r="Z597" s="104" t="str">
        <f>VLOOKUP(Tabela2[[#This Row],[SIEMA]],Siema2025,11,FALSE)</f>
        <v xml:space="preserve"> </v>
      </c>
      <c r="AA597" s="104" t="str">
        <f>VLOOKUP(Tabela2[[#This Row],[SIEMA]],Siema2025,12,FALSE)</f>
        <v xml:space="preserve"> </v>
      </c>
      <c r="AB597" s="104" t="str">
        <f>IF(W597="","",IF(ISNUMBER(W597)=FALSE,"Não se aplica",IFERROR(VLOOKUP(W597,Produtos!$A$1:$C$2319,3,FALSE),"Não Cadastrado")))</f>
        <v/>
      </c>
      <c r="AC597" s="104"/>
      <c r="AD597" s="108" t="str">
        <f>IF(Tabela2[[#This Row],[Origem do acidente]] = "Plataforma", "PREENCHER","NA")</f>
        <v>NA</v>
      </c>
      <c r="AE597" s="107" t="str">
        <f>IF(AC597="","", IF(AC597="NC","", IF(AC597="NE","", IF(AC597="NA","",IFERROR(VLOOKUP(AC597,Produtos!$A$1:$C$2319,2,FALSE),"Não Cadastrado")))))</f>
        <v/>
      </c>
      <c r="AF597" s="104"/>
      <c r="AG597" s="104"/>
      <c r="AH597" s="104" t="str">
        <f>IF(AC597="","",IF(ISNUMBER(AC597)=FALSE,"Não se aplica",IFERROR(VLOOKUP(AC597,Produtos!$A$1:$C$2319,3,FALSE),"Não Cadastrado")))</f>
        <v/>
      </c>
      <c r="AI597" s="104"/>
      <c r="AJ597" s="104" t="str">
        <f>VLOOKUP(Tabela2[[#This Row],[SIEMA]],Siema2025,26,FALSE)</f>
        <v>Segundo informações repassadas ao NEA, ocorreu o tombamento de veículo carregado com combustível, seguido de vazamento de parte do produto no
solo. Há informações de curso d'água nas proximidades.</v>
      </c>
      <c r="AK597" s="107" t="s">
        <v>6834</v>
      </c>
      <c r="AL597" s="107" t="s">
        <v>7180</v>
      </c>
      <c r="AM597" s="107"/>
      <c r="AN597" s="108" t="str">
        <f>VLOOKUP(Tabela2[[#This Row],[SIEMA]],Siema2025,51,FALSE)</f>
        <v/>
      </c>
      <c r="AO597" s="108" t="str">
        <f>VLOOKUP(Tabela2[[#This Row],[SIEMA]],Siema2025,53,FALSE)</f>
        <v/>
      </c>
      <c r="AP597" s="108" t="str">
        <f>VLOOKUP(Tabela2[[#This Row],[SIEMA]],Siema2025,55,FALSE)</f>
        <v/>
      </c>
      <c r="AQ597" s="108" t="str">
        <f>VLOOKUP(Tabela2[[#This Row],[SIEMA]],Siema2025,57,FALSE)</f>
        <v/>
      </c>
      <c r="AR597" s="108" t="str">
        <f>VLOOKUP(Tabela2[[#This Row],[SIEMA]],Siema2025,59,FALSE)</f>
        <v/>
      </c>
      <c r="AS597" s="108" t="str">
        <f>VLOOKUP(Tabela2[[#This Row],[SIEMA]],Siema2025,61,FALSE)</f>
        <v/>
      </c>
      <c r="AT597" s="108" t="str">
        <f>VLOOKUP(Tabela2[[#This Row],[SIEMA]],Siema2025,63,FALSE)</f>
        <v/>
      </c>
      <c r="AU597" s="108" t="str">
        <f>VLOOKUP(Tabela2[[#This Row],[SIEMA]],Siema2025,65,FALSE)</f>
        <v>X</v>
      </c>
      <c r="AV597" s="108" t="str">
        <f>VLOOKUP(Tabela2[[#This Row],[SIEMA]],Siema2025,67,FALSE)</f>
        <v/>
      </c>
      <c r="AW597" s="108" t="str">
        <f>VLOOKUP(Tabela2[[#This Row],[SIEMA]],Siema2025,69,FALSE)</f>
        <v/>
      </c>
      <c r="AX597" s="108" t="s">
        <v>7181</v>
      </c>
      <c r="AY597" s="108" t="str">
        <f>VLOOKUP(Tabela2[[#This Row],[SIEMA]],Siema2025,73,FALSE)</f>
        <v/>
      </c>
      <c r="AZ597" s="108" t="str">
        <f>VLOOKUP(Tabela2[[#This Row],[SIEMA]],Siema2025,75,FALSE)</f>
        <v/>
      </c>
      <c r="BA597" s="108" t="str">
        <f>VLOOKUP(Tabela2[[#This Row],[SIEMA]],Siema2025,77,FALSE)</f>
        <v/>
      </c>
      <c r="BB597" s="108" t="str">
        <f>VLOOKUP(Tabela2[[#This Row],[SIEMA]],Siema2025,79,FALSE)</f>
        <v/>
      </c>
      <c r="BC597" s="108" t="str">
        <f>IF(Tabela2[[#This Row],[Outro(s) ]] = "X", "PREENCHER","NA")</f>
        <v>NA</v>
      </c>
      <c r="BD597" s="108" t="str">
        <f>VLOOKUP(Tabela2[[#This Row],[SIEMA]],Siema2025,82,FALSE)</f>
        <v/>
      </c>
      <c r="BE597" s="108" t="str">
        <f>VLOOKUP(Tabela2[[#This Row],[SIEMA]],Siema2025,81,FALSE)</f>
        <v/>
      </c>
      <c r="BF597" s="110" t="s">
        <v>6834</v>
      </c>
      <c r="BG597" s="110"/>
      <c r="BH597" s="111" t="s">
        <v>6834</v>
      </c>
      <c r="BI597" s="112" t="s">
        <v>2696</v>
      </c>
      <c r="BJ597" s="107" t="s">
        <v>7099</v>
      </c>
      <c r="BK597" s="104" t="s">
        <v>2696</v>
      </c>
      <c r="BL597" s="167">
        <v>45898</v>
      </c>
      <c r="BM597" s="108">
        <f ca="1">IF(Tabela2[[#This Row],[Data de atendimento do Ibama (considerar o primeiro documento/ação)]]="",_xlfn.DAYS(TODAY(),J597),_xlfn.DAYS(Tabela2[[#This Row],[Data de atendimento do Ibama (considerar o primeiro documento/ação)]],J597))</f>
        <v>4</v>
      </c>
      <c r="BN597" s="108" t="str">
        <f>IF(Tabela2[[#This Row],[Atendido pelo Ibama ("Não" ou "Sim")]]="Não","Preencher", IF(Tabela2[[#This Row],[Atendido pelo Ibama ("Não" ou "Sim")]]="Sim","NA",""))</f>
        <v>NA</v>
      </c>
      <c r="BO597" s="114" t="s">
        <v>7100</v>
      </c>
      <c r="BP597" s="108" t="str">
        <f>IF(Tabela2[[#This Row],[Forma de atendimento (primeiro documento/ação)]]= "Outros (especificar)", "PREENCHER","NA")</f>
        <v>NA</v>
      </c>
      <c r="BQ597" s="106" t="s">
        <v>123</v>
      </c>
      <c r="BR597" s="108" t="str">
        <f>IF(Tabela2[[#This Row],[Equipe do Ibama foi a campo? Houve sobrevoo do Poseidon?]] = "Sim", "PREENCHER","NA")</f>
        <v>NA</v>
      </c>
      <c r="BS597" s="108" t="str">
        <f>IF(Tabela2[[#This Row],[Se sim, foi emitida Ordem de Emergência? (informações vinculada à coluna CK)]] = "Sim", "PREENCHER","NA")</f>
        <v>NA</v>
      </c>
      <c r="BT597" s="108" t="s">
        <v>7126</v>
      </c>
      <c r="BU597" s="108" t="s">
        <v>2696</v>
      </c>
      <c r="BV597" s="108" t="s">
        <v>2696</v>
      </c>
      <c r="BW597" s="108" t="s">
        <v>123</v>
      </c>
      <c r="BX597" s="106" t="s">
        <v>7127</v>
      </c>
      <c r="BY597" s="106"/>
      <c r="BZ597" s="104" t="str">
        <f>IF(Tabela2[[#This Row],[Data do documento de encerramento]]="NA","NA",IF(Tabela2[[#This Row],[Data do documento de encerramento]]="","Pendente de conclusão/ encerramento",_xlfn.DAYS(Tabela2[[#This Row],[Data do documento de encerramento]],J597)))</f>
        <v>Pendente de conclusão/ encerramento</v>
      </c>
      <c r="CA597" s="107" t="s">
        <v>9682</v>
      </c>
      <c r="CB597" s="107"/>
      <c r="CC597" s="115"/>
      <c r="CD597" s="107"/>
      <c r="CE597" s="107"/>
      <c r="CF597" s="107"/>
    </row>
    <row r="598" spans="1:84" ht="30.75">
      <c r="A598" s="169">
        <v>202582764853</v>
      </c>
      <c r="B598" s="170" t="s">
        <v>9683</v>
      </c>
      <c r="C598" s="108" t="str">
        <f>VLOOKUP(Tabela2[[#This Row],[SIEMA]],Siema2025,4,FALSE)</f>
        <v xml:space="preserve"> SE</v>
      </c>
      <c r="D598" s="106" t="str">
        <f>VLOOKUP(Tabela2[[#This Row],[SIEMA]],Siema2025,3,FALSE)</f>
        <v xml:space="preserve">Divina Pastora </v>
      </c>
      <c r="E598" s="106" t="str">
        <f>VLOOKUP(Tabela2[[#This Row],[SIEMA]],Siema2025,20,FALSE)</f>
        <v>Linha de produção do poço 7-RO-646-SE.</v>
      </c>
      <c r="F598" s="106"/>
      <c r="G598" s="179" t="s">
        <v>9684</v>
      </c>
      <c r="H598" s="179" t="s">
        <v>9685</v>
      </c>
      <c r="I598" s="104" t="s">
        <v>7479</v>
      </c>
      <c r="J598" s="105">
        <f>VLOOKUP(Tabela2[[#This Row],[SIEMA]],Siema2025,2,FALSE)</f>
        <v>45894</v>
      </c>
      <c r="K598" s="105" t="str">
        <f>VLOOKUP(Tabela2[[#This Row],[SIEMA]],Siema2025,16,FALSE)</f>
        <v>Segunda</v>
      </c>
      <c r="L598" s="106" t="str">
        <f>IF(Tabela2[[#This Row],[Data]]="","Sem Informação",VLOOKUP(MONTH(Tabela2[[#This Row],[Data]]),'[1]Validação de dados'!$I$1:$J$13,2,0))</f>
        <v>Agosto</v>
      </c>
      <c r="M598" s="104">
        <f>YEAR(Tabela2[[#This Row],[Data]])</f>
        <v>2025</v>
      </c>
      <c r="N598" s="105" t="str">
        <f>VLOOKUP(Tabela2[[#This Row],[SIEMA]],Siema2025,17,FALSE)</f>
        <v>Vespertino</v>
      </c>
      <c r="O598" s="105" t="s">
        <v>145</v>
      </c>
      <c r="P598" s="104" t="str">
        <f>VLOOKUP(Tabela2[[#This Row],[SIEMA]],Siema2025,21,FALSE)</f>
        <v>Poço Terrestre - Causa provável: Corrosão</v>
      </c>
      <c r="Q598" s="104">
        <v>1267</v>
      </c>
      <c r="R598" s="104"/>
      <c r="S598" s="107" t="str">
        <f>IF(Q598="","", IF(Q598="NC","", IF(Q598="NE","", IF(Q598="NA","",IFERROR(VLOOKUP(Q598,[1]Produtos!$A$1:$C$2319,2,FALSE),"Não Cadastrado")))))</f>
        <v>PETRÓLEO CRU</v>
      </c>
      <c r="T598" s="104" t="s">
        <v>9686</v>
      </c>
      <c r="U598" s="104" t="str">
        <f>VLOOKUP(Tabela2[[#This Row],[SIEMA]],Siema2025,12,FALSE)</f>
        <v>M3</v>
      </c>
      <c r="V598" s="104">
        <f>IF(Q598="","",IF(ISNUMBER(Q598)=FALSE,"Não se aplica",IFERROR(VLOOKUP(Q598,Produtos!$A$1:$C$2319,3,FALSE),"Não Cadastrado")))</f>
        <v>3</v>
      </c>
      <c r="W598" s="104"/>
      <c r="X598" s="113" t="str">
        <f>IF(Tabela2[[#This Row],[Origem do acidente]] = "Plataforma", "PREENCHER","NA")</f>
        <v>NA</v>
      </c>
      <c r="Y598" s="109" t="str">
        <f>IF(W598="","", IF(W598="NC","", IF(W598="NE","", IF(W598="NA","",IFERROR(VLOOKUP(W598,Produtos!$A$1:$C$2319,2,FALSE),"Não Cadastrado")))))</f>
        <v/>
      </c>
      <c r="Z598" s="104"/>
      <c r="AA598" s="104" t="str">
        <f>VLOOKUP(Tabela2[[#This Row],[SIEMA]],Siema2025,12,FALSE)</f>
        <v>M3</v>
      </c>
      <c r="AB598" s="104" t="str">
        <f>IF(W598="","",IF(ISNUMBER(W598)=FALSE,"Não se aplica",IFERROR(VLOOKUP(W598,Produtos!$A$1:$C$2319,3,FALSE),"Não Cadastrado")))</f>
        <v/>
      </c>
      <c r="AC598" s="104"/>
      <c r="AD598" s="108" t="str">
        <f>IF(Tabela2[[#This Row],[Origem do acidente]] = "Plataforma", "PREENCHER","NA")</f>
        <v>NA</v>
      </c>
      <c r="AE598" s="107" t="str">
        <f>IF(AC598="","", IF(AC598="NC","", IF(AC598="NE","", IF(AC598="NA","",IFERROR(VLOOKUP(AC598,Produtos!$A$1:$C$2319,2,FALSE),"Não Cadastrado")))))</f>
        <v/>
      </c>
      <c r="AF598" s="104"/>
      <c r="AG598" s="104"/>
      <c r="AH598" s="104" t="str">
        <f>IF(AC598="","",IF(ISNUMBER(AC598)=FALSE,"Não se aplica",IFERROR(VLOOKUP(AC598,Produtos!$A$1:$C$2319,3,FALSE),"Não Cadastrado")))</f>
        <v/>
      </c>
      <c r="AI598" s="104"/>
      <c r="AJ598" s="104" t="str">
        <f>VLOOKUP(Tabela2[[#This Row],[SIEMA]],Siema2025,26,FALSE)</f>
        <v>No dia 25/08/2025 às 17:04, durante ronda de rotina operacional foi identificada perda de contenção primária/descarga significante de 0,42 m³ de emulsão, sendo 0,0345 m³ de óleo (8,21 % do volume da perda) e 0,3855 m³ de água (91,79 % do volume da perda) devido a furo na linha de aço de 3%u201D do poço 7-RO-646-SE. O poço foi parado e linha fechada no satélite para sanar vazamento. Área atingida = 140 m²; Lâmina = 0,003 m; BSW = 91,79 %; Volume total = 140 m² x 0,003 m = 0,42 m³</v>
      </c>
      <c r="AK598" s="107"/>
      <c r="AL598" s="107"/>
      <c r="AM598" s="107"/>
      <c r="AN598" s="108" t="str">
        <f>VLOOKUP(Tabela2[[#This Row],[SIEMA]],Siema2025,51,FALSE)</f>
        <v/>
      </c>
      <c r="AO598" s="108" t="str">
        <f>VLOOKUP(Tabela2[[#This Row],[SIEMA]],Siema2025,53,FALSE)</f>
        <v/>
      </c>
      <c r="AP598" s="108" t="str">
        <f>VLOOKUP(Tabela2[[#This Row],[SIEMA]],Siema2025,55,FALSE)</f>
        <v/>
      </c>
      <c r="AQ598" s="108" t="str">
        <f>VLOOKUP(Tabela2[[#This Row],[SIEMA]],Siema2025,57,FALSE)</f>
        <v/>
      </c>
      <c r="AR598" s="108" t="str">
        <f>VLOOKUP(Tabela2[[#This Row],[SIEMA]],Siema2025,59,FALSE)</f>
        <v/>
      </c>
      <c r="AS598" s="108" t="str">
        <f>VLOOKUP(Tabela2[[#This Row],[SIEMA]],Siema2025,61,FALSE)</f>
        <v/>
      </c>
      <c r="AT598" s="108" t="str">
        <f>VLOOKUP(Tabela2[[#This Row],[SIEMA]],Siema2025,63,FALSE)</f>
        <v/>
      </c>
      <c r="AU598" s="108" t="str">
        <f>VLOOKUP(Tabela2[[#This Row],[SIEMA]],Siema2025,65,FALSE)</f>
        <v>X</v>
      </c>
      <c r="AV598" s="108" t="str">
        <f>VLOOKUP(Tabela2[[#This Row],[SIEMA]],Siema2025,67,FALSE)</f>
        <v/>
      </c>
      <c r="AW598" s="108" t="str">
        <f>VLOOKUP(Tabela2[[#This Row],[SIEMA]],Siema2025,69,FALSE)</f>
        <v/>
      </c>
      <c r="AX598" s="108" t="str">
        <f>VLOOKUP(Tabela2[[#This Row],[SIEMA]],Siema2025,71,FALSE)</f>
        <v/>
      </c>
      <c r="AY598" s="108" t="str">
        <f>VLOOKUP(Tabela2[[#This Row],[SIEMA]],Siema2025,73,FALSE)</f>
        <v/>
      </c>
      <c r="AZ598" s="108" t="str">
        <f>VLOOKUP(Tabela2[[#This Row],[SIEMA]],Siema2025,75,FALSE)</f>
        <v/>
      </c>
      <c r="BA598" s="108" t="str">
        <f>VLOOKUP(Tabela2[[#This Row],[SIEMA]],Siema2025,77,FALSE)</f>
        <v/>
      </c>
      <c r="BB598" s="108" t="str">
        <f>VLOOKUP(Tabela2[[#This Row],[SIEMA]],Siema2025,79,FALSE)</f>
        <v/>
      </c>
      <c r="BC598" s="108" t="str">
        <f>IF(Tabela2[[#This Row],[Outro(s) ]] = "X", "PREENCHER","NA")</f>
        <v>NA</v>
      </c>
      <c r="BD598" s="108" t="str">
        <f>VLOOKUP(Tabela2[[#This Row],[SIEMA]],Siema2025,82,FALSE)</f>
        <v/>
      </c>
      <c r="BE598" s="108" t="str">
        <f>VLOOKUP(Tabela2[[#This Row],[SIEMA]],Siema2025,81,FALSE)</f>
        <v/>
      </c>
      <c r="BF598" s="110" t="str">
        <f>VLOOKUP(Tabela2[[#This Row],[SIEMA]],Siema2025,28,FALSE)</f>
        <v>CARMO ENERGY S.A.</v>
      </c>
      <c r="BG598" s="110"/>
      <c r="BH598" s="111" t="str">
        <f>VLOOKUP(Tabela2[[#This Row],[SIEMA]],Siema2025,29,FALSE)</f>
        <v>41955491000101</v>
      </c>
      <c r="BI598" s="112" t="str">
        <f>VLOOKUP(Tabela2[[#This Row],[SIEMA]],Siema2025,107,FALSE)</f>
        <v>Não</v>
      </c>
      <c r="BJ598" s="107" t="s">
        <v>7113</v>
      </c>
      <c r="BK598" s="104" t="s">
        <v>2696</v>
      </c>
      <c r="BL598" s="140">
        <v>45960</v>
      </c>
      <c r="BM598" s="108">
        <f ca="1">IF(Tabela2[[#This Row],[Data de atendimento do Ibama (considerar o primeiro documento/ação)]]="",_xlfn.DAYS(TODAY(),J598),_xlfn.DAYS(Tabela2[[#This Row],[Data de atendimento do Ibama (considerar o primeiro documento/ação)]],J598))</f>
        <v>66</v>
      </c>
      <c r="BN598" s="108" t="str">
        <f>IF(Tabela2[[#This Row],[Atendido pelo Ibama ("Não" ou "Sim")]]="Não","Preencher", IF(Tabela2[[#This Row],[Atendido pelo Ibama ("Não" ou "Sim")]]="Sim","NA",""))</f>
        <v>NA</v>
      </c>
      <c r="BO598" s="114" t="s">
        <v>7100</v>
      </c>
      <c r="BP598" s="108" t="str">
        <f>IF(Tabela2[[#This Row],[Forma de atendimento (primeiro documento/ação)]]= "Outros (especificar)", "PREENCHER","NA")</f>
        <v>NA</v>
      </c>
      <c r="BQ598" s="106" t="s">
        <v>123</v>
      </c>
      <c r="BR598" s="108" t="str">
        <f>IF(Tabela2[[#This Row],[Equipe do Ibama foi a campo? Houve sobrevoo do Poseidon?]] = "Sim", "PREENCHER","NA")</f>
        <v>NA</v>
      </c>
      <c r="BS598" s="108" t="str">
        <f>IF(Tabela2[[#This Row],[Se sim, foi emitida Ordem de Emergência? (informações vinculada à coluna CK)]] = "Sim", "PREENCHER","NA")</f>
        <v>NA</v>
      </c>
      <c r="BT598" s="108" t="str">
        <f>IF(Tabela2[[#This Row],[Foi elaborado Relatório de Vistoria pelo Ibama? (informações vinculada à coluna CK)]] = "Sim", "PREENCHER","NA")</f>
        <v>NA</v>
      </c>
      <c r="BU598" s="108" t="s">
        <v>123</v>
      </c>
      <c r="BV598" s="108" t="s">
        <v>2696</v>
      </c>
      <c r="BW598" s="108" t="s">
        <v>123</v>
      </c>
      <c r="BX598" s="106"/>
      <c r="BY598" s="106"/>
      <c r="BZ598" s="104" t="str">
        <f>IF(Tabela2[[#This Row],[Data do documento de encerramento]]="NA","NA",IF(Tabela2[[#This Row],[Data do documento de encerramento]]="","Pendente de conclusão/ encerramento",_xlfn.DAYS(Tabela2[[#This Row],[Data do documento de encerramento]],J598)))</f>
        <v>Pendente de conclusão/ encerramento</v>
      </c>
      <c r="CA598" s="107"/>
      <c r="CB598" s="107"/>
      <c r="CC598" s="115"/>
      <c r="CD598" s="107"/>
      <c r="CE598" s="107"/>
      <c r="CF598" s="107"/>
    </row>
    <row r="599" spans="1:84" ht="76.5">
      <c r="A599" s="182">
        <v>202582818028</v>
      </c>
      <c r="B599" s="118" t="s">
        <v>9687</v>
      </c>
      <c r="C599" s="108" t="s">
        <v>672</v>
      </c>
      <c r="D599" s="106" t="s">
        <v>637</v>
      </c>
      <c r="E599" s="106" t="s">
        <v>9688</v>
      </c>
      <c r="F599" s="106"/>
      <c r="G599" s="106" t="s">
        <v>9689</v>
      </c>
      <c r="H599" s="106" t="s">
        <v>9690</v>
      </c>
      <c r="I599" s="104" t="s">
        <v>124</v>
      </c>
      <c r="J599" s="105">
        <f>VLOOKUP(Tabela2[[#This Row],[SIEMA]],Siema2025,2,FALSE)</f>
        <v>45895</v>
      </c>
      <c r="K599" s="105" t="str">
        <f>VLOOKUP(Tabela2[[#This Row],[SIEMA]],Siema2025,16,FALSE)</f>
        <v>Terça</v>
      </c>
      <c r="L599" s="106" t="str">
        <f>IF(Tabela2[[#This Row],[Data]]="","Sem Informação",VLOOKUP(MONTH(Tabela2[[#This Row],[Data]]),'[1]Validação de dados'!$I$1:$J$13,2,0))</f>
        <v>Agosto</v>
      </c>
      <c r="M599" s="104">
        <f>YEAR(Tabela2[[#This Row],[Data]])</f>
        <v>2025</v>
      </c>
      <c r="N599" s="105" t="str">
        <f>VLOOKUP(Tabela2[[#This Row],[SIEMA]],Siema2025,17,FALSE)</f>
        <v>Noturno</v>
      </c>
      <c r="O599" s="105" t="s">
        <v>111</v>
      </c>
      <c r="P599" s="104" t="str">
        <f>VLOOKUP(Tabela2[[#This Row],[SIEMA]],Siema2025,21,FALSE)</f>
        <v>Sonda SS-70 (SSV Victoria) em operação no poço 7-BUZ-97D-RJS, Campo de Búzios, Bacia de Santos. Número IMO 8769547.</v>
      </c>
      <c r="Q599" s="104" t="s">
        <v>637</v>
      </c>
      <c r="R599" t="s">
        <v>7199</v>
      </c>
      <c r="S599" s="107" t="s">
        <v>7147</v>
      </c>
      <c r="T599" s="104">
        <v>1.95</v>
      </c>
      <c r="U599" s="104" t="s">
        <v>7111</v>
      </c>
      <c r="V599" s="104" t="s">
        <v>637</v>
      </c>
      <c r="W599" s="104"/>
      <c r="X599" s="113"/>
      <c r="Y599" s="109" t="str">
        <f>IF(W599="","", IF(W599="NC","", IF(W599="NE","", IF(W599="NA","",IFERROR(VLOOKUP(W599,Produtos!$A$1:$C$2319,2,FALSE),"Não Cadastrado")))))</f>
        <v/>
      </c>
      <c r="Z599" s="104"/>
      <c r="AA599" s="104"/>
      <c r="AB599" s="104" t="str">
        <f>IF(W599="","",IF(ISNUMBER(W599)=FALSE,"Não se aplica",IFERROR(VLOOKUP(W599,Produtos!$A$1:$C$2319,3,FALSE),"Não Cadastrado")))</f>
        <v/>
      </c>
      <c r="AC599" s="104"/>
      <c r="AD599" s="108"/>
      <c r="AE599" s="107" t="str">
        <f>IF(AC599="","", IF(AC599="NC","", IF(AC599="NE","", IF(AC599="NA","",IFERROR(VLOOKUP(AC599,Produtos!$A$1:$C$2319,2,FALSE),"Não Cadastrado")))))</f>
        <v/>
      </c>
      <c r="AF599" s="104"/>
      <c r="AG599" s="104"/>
      <c r="AH599" s="104" t="str">
        <f>IF(AC599="","",IF(ISNUMBER(AC599)=FALSE,"Não se aplica",IFERROR(VLOOKUP(AC599,Produtos!$A$1:$C$2319,3,FALSE),"Não Cadastrado")))</f>
        <v/>
      </c>
      <c r="AI599" s="104"/>
      <c r="AJ599" s="104" t="str">
        <f>VLOOKUP(Tabela2[[#This Row],[SIEMA]],Siema2025,26,FALSE)</f>
        <v>Falha no sistema de controle quando acionada a função ACOUSTIC AND HOT STAB EXTEND.</v>
      </c>
      <c r="AK599" s="107" t="s">
        <v>7285</v>
      </c>
      <c r="AL599" s="107" t="s">
        <v>7229</v>
      </c>
      <c r="AM599" s="107"/>
      <c r="AN599" s="108" t="str">
        <f>VLOOKUP(Tabela2[[#This Row],[SIEMA]],Siema2025,51,FALSE)</f>
        <v/>
      </c>
      <c r="AO599" s="108" t="str">
        <f>VLOOKUP(Tabela2[[#This Row],[SIEMA]],Siema2025,53,FALSE)</f>
        <v/>
      </c>
      <c r="AP599" s="108" t="str">
        <f>VLOOKUP(Tabela2[[#This Row],[SIEMA]],Siema2025,55,FALSE)</f>
        <v/>
      </c>
      <c r="AQ599" s="108" t="str">
        <f>VLOOKUP(Tabela2[[#This Row],[SIEMA]],Siema2025,57,FALSE)</f>
        <v/>
      </c>
      <c r="AR599" s="108" t="str">
        <f>VLOOKUP(Tabela2[[#This Row],[SIEMA]],Siema2025,59,FALSE)</f>
        <v/>
      </c>
      <c r="AS599" s="108" t="str">
        <f>VLOOKUP(Tabela2[[#This Row],[SIEMA]],Siema2025,61,FALSE)</f>
        <v>X</v>
      </c>
      <c r="AT599" s="108" t="str">
        <f>VLOOKUP(Tabela2[[#This Row],[SIEMA]],Siema2025,63,FALSE)</f>
        <v/>
      </c>
      <c r="AU599" s="108" t="str">
        <f>VLOOKUP(Tabela2[[#This Row],[SIEMA]],Siema2025,65,FALSE)</f>
        <v/>
      </c>
      <c r="AV599" s="108" t="str">
        <f>VLOOKUP(Tabela2[[#This Row],[SIEMA]],Siema2025,67,FALSE)</f>
        <v/>
      </c>
      <c r="AW599" s="108" t="str">
        <f>VLOOKUP(Tabela2[[#This Row],[SIEMA]],Siema2025,69,FALSE)</f>
        <v/>
      </c>
      <c r="AX599" s="108" t="str">
        <f>VLOOKUP(Tabela2[[#This Row],[SIEMA]],Siema2025,71,FALSE)</f>
        <v/>
      </c>
      <c r="AY599" s="108" t="str">
        <f>VLOOKUP(Tabela2[[#This Row],[SIEMA]],Siema2025,73,FALSE)</f>
        <v/>
      </c>
      <c r="AZ599" s="108" t="str">
        <f>VLOOKUP(Tabela2[[#This Row],[SIEMA]],Siema2025,75,FALSE)</f>
        <v/>
      </c>
      <c r="BA599" s="108" t="str">
        <f>VLOOKUP(Tabela2[[#This Row],[SIEMA]],Siema2025,77,FALSE)</f>
        <v/>
      </c>
      <c r="BB599" s="108" t="str">
        <f>VLOOKUP(Tabela2[[#This Row],[SIEMA]],Siema2025,79,FALSE)</f>
        <v/>
      </c>
      <c r="BC599" s="108" t="str">
        <f>IF(Tabela2[[#This Row],[Outro(s) ]] = "X", "PREENCHER","NA")</f>
        <v>NA</v>
      </c>
      <c r="BD599" s="108" t="str">
        <f>VLOOKUP(Tabela2[[#This Row],[SIEMA]],Siema2025,82,FALSE)</f>
        <v/>
      </c>
      <c r="BE599" s="108" t="str">
        <f>VLOOKUP(Tabela2[[#This Row],[SIEMA]],Siema2025,81,FALSE)</f>
        <v/>
      </c>
      <c r="BF599" s="110" t="str">
        <f>VLOOKUP(Tabela2[[#This Row],[SIEMA]],Siema2025,28,FALSE)</f>
        <v>Petrobras</v>
      </c>
      <c r="BG599" s="110"/>
      <c r="BH599" s="111">
        <v>33000167000101</v>
      </c>
      <c r="BI599" s="112" t="str">
        <f>VLOOKUP(Tabela2[[#This Row],[SIEMA]],Siema2025,107,FALSE)</f>
        <v>Não</v>
      </c>
      <c r="BJ599" s="107" t="s">
        <v>7099</v>
      </c>
      <c r="BK599" s="104" t="s">
        <v>2696</v>
      </c>
      <c r="BL599" s="140">
        <v>45908</v>
      </c>
      <c r="BM599" s="108">
        <f ca="1">IF(Tabela2[[#This Row],[Data de atendimento do Ibama (considerar o primeiro documento/ação)]]="",_xlfn.DAYS(TODAY(),J599),_xlfn.DAYS(Tabela2[[#This Row],[Data de atendimento do Ibama (considerar o primeiro documento/ação)]],J599))</f>
        <v>13</v>
      </c>
      <c r="BN599" s="108" t="str">
        <f>IF(Tabela2[[#This Row],[Atendido pelo Ibama ("Não" ou "Sim")]]="Não","Preencher", IF(Tabela2[[#This Row],[Atendido pelo Ibama ("Não" ou "Sim")]]="Sim","NA",""))</f>
        <v>NA</v>
      </c>
      <c r="BO599" s="114" t="s">
        <v>7100</v>
      </c>
      <c r="BP599" s="108" t="str">
        <f>IF(Tabela2[[#This Row],[Forma de atendimento (primeiro documento/ação)]]= "Outros (especificar)", "PREENCHER","NA")</f>
        <v>NA</v>
      </c>
      <c r="BQ599" s="106" t="s">
        <v>123</v>
      </c>
      <c r="BR599" s="108" t="str">
        <f>IF(Tabela2[[#This Row],[Equipe do Ibama foi a campo? Houve sobrevoo do Poseidon?]] = "Sim", "PREENCHER","NA")</f>
        <v>NA</v>
      </c>
      <c r="BS599" s="108" t="str">
        <f>IF(Tabela2[[#This Row],[Se sim, foi emitida Ordem de Emergência? (informações vinculada à coluna CK)]] = "Sim", "PREENCHER","NA")</f>
        <v>NA</v>
      </c>
      <c r="BT599" s="108" t="s">
        <v>7101</v>
      </c>
      <c r="BU599" s="108" t="s">
        <v>2696</v>
      </c>
      <c r="BV599" s="108" t="s">
        <v>123</v>
      </c>
      <c r="BW599" s="108" t="s">
        <v>2696</v>
      </c>
      <c r="BX599" s="106" t="s">
        <v>7102</v>
      </c>
      <c r="BY599" s="140">
        <v>46164</v>
      </c>
      <c r="BZ599" s="104">
        <f>IF(Tabela2[[#This Row],[Data do documento de encerramento]]="NA","NA",IF(Tabela2[[#This Row],[Data do documento de encerramento]]="","Pendente de conclusão/ encerramento",_xlfn.DAYS(Tabela2[[#This Row],[Data do documento de encerramento]],J599)))</f>
        <v>269</v>
      </c>
      <c r="CA599" s="107"/>
      <c r="CB599" s="107" t="s">
        <v>7256</v>
      </c>
      <c r="CC599" s="107" t="s">
        <v>7201</v>
      </c>
      <c r="CD599" s="107" t="s">
        <v>123</v>
      </c>
      <c r="CE599" s="107" t="s">
        <v>123</v>
      </c>
      <c r="CF599" s="107" t="s">
        <v>7257</v>
      </c>
    </row>
    <row r="600" spans="1:84" ht="76.5">
      <c r="A600" s="169">
        <v>202582861224</v>
      </c>
      <c r="B600" s="170" t="s">
        <v>9691</v>
      </c>
      <c r="C600" s="108" t="str">
        <f>VLOOKUP(Tabela2[[#This Row],[SIEMA]],Siema2025,4,FALSE)</f>
        <v xml:space="preserve"> SP</v>
      </c>
      <c r="D600" s="106" t="str">
        <f>VLOOKUP(Tabela2[[#This Row],[SIEMA]],Siema2025,3,FALSE)</f>
        <v xml:space="preserve">Caçapava </v>
      </c>
      <c r="E600" s="106" t="s">
        <v>7184</v>
      </c>
      <c r="F600" s="106" t="s">
        <v>9692</v>
      </c>
      <c r="G600" s="106" t="s">
        <v>9693</v>
      </c>
      <c r="H600" s="106" t="s">
        <v>9694</v>
      </c>
      <c r="I600" s="104" t="s">
        <v>7120</v>
      </c>
      <c r="J600" s="105">
        <f>VLOOKUP(Tabela2[[#This Row],[SIEMA]],Siema2025,2,FALSE)</f>
        <v>45895</v>
      </c>
      <c r="K600" s="105" t="str">
        <f>VLOOKUP(Tabela2[[#This Row],[SIEMA]],Siema2025,16,FALSE)</f>
        <v>Terça</v>
      </c>
      <c r="L600" s="106" t="str">
        <f>IF(Tabela2[[#This Row],[Data]]="","Sem Informação",VLOOKUP(MONTH(Tabela2[[#This Row],[Data]]),'[1]Validação de dados'!$I$1:$J$13,2,0))</f>
        <v>Agosto</v>
      </c>
      <c r="M600" s="104">
        <f>YEAR(Tabela2[[#This Row],[Data]])</f>
        <v>2025</v>
      </c>
      <c r="N600" s="105" t="str">
        <f>VLOOKUP(Tabela2[[#This Row],[SIEMA]],Siema2025,17,FALSE)</f>
        <v>Noturno</v>
      </c>
      <c r="O600" s="105" t="str">
        <f>VLOOKUP(Tabela2[[#This Row],[SIEMA]],Siema2025,5,FALSE)</f>
        <v>Rodovia</v>
      </c>
      <c r="P600" s="104" t="str">
        <f>VLOOKUP(Tabela2[[#This Row],[SIEMA]],Siema2025,21,FALSE)</f>
        <v>Rod. Presidente Dutra  Km132+000 Sentido Norte</v>
      </c>
      <c r="Q600" s="104" t="s">
        <v>7409</v>
      </c>
      <c r="R600" s="104" t="s">
        <v>9695</v>
      </c>
      <c r="S600" s="107" t="str">
        <f>IF(Q600="","", IF(Q600="NC","", IF(Q600="NE","", IF(Q600="NA","",IFERROR(VLOOKUP(Q600,[1]Produtos!$A$1:$C$2319,2,FALSE),"Não Cadastrado")))))</f>
        <v/>
      </c>
      <c r="T600" s="104" t="s">
        <v>9280</v>
      </c>
      <c r="U600" s="104" t="s">
        <v>7062</v>
      </c>
      <c r="V600" s="104" t="s">
        <v>7676</v>
      </c>
      <c r="W600" s="104" t="str">
        <f>VLOOKUP(Tabela2[[#This Row],[SIEMA]],Siema2025,10,FALSE)</f>
        <v/>
      </c>
      <c r="X600" s="113" t="str">
        <f>IF(Tabela2[[#This Row],[Origem do acidente]] = "Plataforma", "PREENCHER","NA")</f>
        <v>NA</v>
      </c>
      <c r="Y600" s="109" t="str">
        <f>IF(W600="","", IF(W600="NC","", IF(W600="NE","", IF(W600="NA","",IFERROR(VLOOKUP(W600,Produtos!$A$1:$C$2319,2,FALSE),"Não Cadastrado")))))</f>
        <v/>
      </c>
      <c r="Z600" s="104" t="str">
        <f>VLOOKUP(Tabela2[[#This Row],[SIEMA]],Siema2025,11,FALSE)</f>
        <v xml:space="preserve"> </v>
      </c>
      <c r="AA600" s="104" t="str">
        <f>VLOOKUP(Tabela2[[#This Row],[SIEMA]],Siema2025,12,FALSE)</f>
        <v xml:space="preserve"> </v>
      </c>
      <c r="AB600" s="104" t="str">
        <f>IF(W600="","",IF(ISNUMBER(W600)=FALSE,"Não se aplica",IFERROR(VLOOKUP(W600,Produtos!$A$1:$C$2319,3,FALSE),"Não Cadastrado")))</f>
        <v/>
      </c>
      <c r="AC600" s="104"/>
      <c r="AD600" s="108" t="str">
        <f>IF(Tabela2[[#This Row],[Origem do acidente]] = "Plataforma", "PREENCHER","NA")</f>
        <v>NA</v>
      </c>
      <c r="AE600" s="107" t="str">
        <f>IF(AC600="","", IF(AC600="NC","", IF(AC600="NE","", IF(AC600="NA","",IFERROR(VLOOKUP(AC600,Produtos!$A$1:$C$2319,2,FALSE),"Não Cadastrado")))))</f>
        <v/>
      </c>
      <c r="AF600" s="104"/>
      <c r="AG600" s="104"/>
      <c r="AH600" s="104" t="str">
        <f>IF(AC600="","",IF(ISNUMBER(AC600)=FALSE,"Não se aplica",IFERROR(VLOOKUP(AC600,Produtos!$A$1:$C$2319,3,FALSE),"Não Cadastrado")))</f>
        <v/>
      </c>
      <c r="AI600" s="104"/>
      <c r="AJ600" s="104" t="str">
        <f>VLOOKUP(Tabela2[[#This Row],[SIEMA]],Siema2025,26,FALSE)</f>
        <v>O acidente ocorreu na Rodovia Presidente Dutra, no km 132, sentido norte, em Caçapava, com interdição da faixa 2 por volta das 23h24. Foi uma colisão traseira envolvendo dois veículos pesados, com uma vítima leve.
No local, houve derramamento de tinta óleo na pista , o produto foi contido com serragem. Há uma saída de água no local. A equipe de emergência da concessionária esteve no local para realizar a limpeza, junto com a seguradora da carga.
O fiscal do meio ambiente de Caçapava também esteve no local, fez a vistoria e informou que não houve mais queda de carga na canaleta, sentido município.O restante da carga foi recolhido pelo responsável.</v>
      </c>
      <c r="AK600" s="107" t="s">
        <v>7381</v>
      </c>
      <c r="AL600" s="107"/>
      <c r="AM600" s="107"/>
      <c r="AN600" s="108" t="str">
        <f>VLOOKUP(Tabela2[[#This Row],[SIEMA]],Siema2025,51,FALSE)</f>
        <v/>
      </c>
      <c r="AO600" s="108" t="str">
        <f>VLOOKUP(Tabela2[[#This Row],[SIEMA]],Siema2025,53,FALSE)</f>
        <v/>
      </c>
      <c r="AP600" s="108" t="str">
        <f>VLOOKUP(Tabela2[[#This Row],[SIEMA]],Siema2025,55,FALSE)</f>
        <v/>
      </c>
      <c r="AQ600" s="108" t="str">
        <f>VLOOKUP(Tabela2[[#This Row],[SIEMA]],Siema2025,57,FALSE)</f>
        <v/>
      </c>
      <c r="AR600" s="108" t="str">
        <f>VLOOKUP(Tabela2[[#This Row],[SIEMA]],Siema2025,59,FALSE)</f>
        <v/>
      </c>
      <c r="AS600" s="108" t="str">
        <f>VLOOKUP(Tabela2[[#This Row],[SIEMA]],Siema2025,61,FALSE)</f>
        <v/>
      </c>
      <c r="AT600" s="108" t="str">
        <f>VLOOKUP(Tabela2[[#This Row],[SIEMA]],Siema2025,63,FALSE)</f>
        <v/>
      </c>
      <c r="AU600" s="108" t="str">
        <f>VLOOKUP(Tabela2[[#This Row],[SIEMA]],Siema2025,65,FALSE)</f>
        <v/>
      </c>
      <c r="AV600" s="108" t="str">
        <f>VLOOKUP(Tabela2[[#This Row],[SIEMA]],Siema2025,67,FALSE)</f>
        <v/>
      </c>
      <c r="AW600" s="108" t="str">
        <f>VLOOKUP(Tabela2[[#This Row],[SIEMA]],Siema2025,69,FALSE)</f>
        <v/>
      </c>
      <c r="AX600" s="108" t="str">
        <f>VLOOKUP(Tabela2[[#This Row],[SIEMA]],Siema2025,71,FALSE)</f>
        <v/>
      </c>
      <c r="AY600" s="108" t="str">
        <f>VLOOKUP(Tabela2[[#This Row],[SIEMA]],Siema2025,73,FALSE)</f>
        <v/>
      </c>
      <c r="AZ600" s="108" t="str">
        <f>VLOOKUP(Tabela2[[#This Row],[SIEMA]],Siema2025,75,FALSE)</f>
        <v/>
      </c>
      <c r="BA600" s="108" t="str">
        <f>VLOOKUP(Tabela2[[#This Row],[SIEMA]],Siema2025,77,FALSE)</f>
        <v/>
      </c>
      <c r="BB600" s="108"/>
      <c r="BC600" s="108" t="str">
        <f>IF(Tabela2[[#This Row],[Outro(s) ]] = "X", "PREENCHER","NA")</f>
        <v>NA</v>
      </c>
      <c r="BD600" s="108" t="str">
        <f>VLOOKUP(Tabela2[[#This Row],[SIEMA]],Siema2025,82,FALSE)</f>
        <v/>
      </c>
      <c r="BE600" s="108" t="s">
        <v>7181</v>
      </c>
      <c r="BF600" s="110" t="str">
        <f>VLOOKUP(Tabela2[[#This Row],[SIEMA]],Siema2025,28,FALSE)</f>
        <v>OSMANI FRANCISCO SANTANA</v>
      </c>
      <c r="BG600" s="110"/>
      <c r="BH600" s="111" t="str">
        <f>VLOOKUP(Tabela2[[#This Row],[SIEMA]],Siema2025,29,FALSE)</f>
        <v>314</v>
      </c>
      <c r="BI600" s="112" t="str">
        <f>VLOOKUP(Tabela2[[#This Row],[SIEMA]],Siema2025,107,FALSE)</f>
        <v>Não</v>
      </c>
      <c r="BJ600" s="107" t="s">
        <v>7099</v>
      </c>
      <c r="BK600" s="104" t="s">
        <v>2696</v>
      </c>
      <c r="BL600" s="140">
        <v>45905</v>
      </c>
      <c r="BM600" s="108">
        <f ca="1">IF(Tabela2[[#This Row],[Data de atendimento do Ibama (considerar o primeiro documento/ação)]]="",_xlfn.DAYS(TODAY(),J600),_xlfn.DAYS(Tabela2[[#This Row],[Data de atendimento do Ibama (considerar o primeiro documento/ação)]],J600))</f>
        <v>10</v>
      </c>
      <c r="BN600" s="108" t="str">
        <f>IF(Tabela2[[#This Row],[Atendido pelo Ibama ("Não" ou "Sim")]]="Não","Preencher", IF(Tabela2[[#This Row],[Atendido pelo Ibama ("Não" ou "Sim")]]="Sim","NA",""))</f>
        <v>NA</v>
      </c>
      <c r="BO600" s="114" t="s">
        <v>7100</v>
      </c>
      <c r="BP600" s="108" t="str">
        <f>IF(Tabela2[[#This Row],[Forma de atendimento (primeiro documento/ação)]]= "Outros (especificar)", "PREENCHER","NA")</f>
        <v>NA</v>
      </c>
      <c r="BQ600" s="106" t="s">
        <v>123</v>
      </c>
      <c r="BR600" s="108" t="str">
        <f>IF(Tabela2[[#This Row],[Equipe do Ibama foi a campo? Houve sobrevoo do Poseidon?]] = "Sim", "PREENCHER","NA")</f>
        <v>NA</v>
      </c>
      <c r="BS600" s="108" t="str">
        <f>IF(Tabela2[[#This Row],[Se sim, foi emitida Ordem de Emergência? (informações vinculada à coluna CK)]] = "Sim", "PREENCHER","NA")</f>
        <v>NA</v>
      </c>
      <c r="BT600" s="108" t="s">
        <v>7126</v>
      </c>
      <c r="BU600" s="108" t="s">
        <v>2696</v>
      </c>
      <c r="BV600" s="108" t="s">
        <v>123</v>
      </c>
      <c r="BW600" s="108" t="s">
        <v>2696</v>
      </c>
      <c r="BX600" s="106" t="s">
        <v>7102</v>
      </c>
      <c r="BY600" s="140">
        <v>45947</v>
      </c>
      <c r="BZ600" s="104">
        <f>IF(Tabela2[[#This Row],[Data do documento de encerramento]]="NA","NA",IF(Tabela2[[#This Row],[Data do documento de encerramento]]="","Pendente de conclusão/ encerramento",_xlfn.DAYS(Tabela2[[#This Row],[Data do documento de encerramento]],J600)))</f>
        <v>52</v>
      </c>
      <c r="CA600" s="107" t="s">
        <v>9696</v>
      </c>
      <c r="CB600" s="107"/>
      <c r="CC600" s="107"/>
      <c r="CD600" s="107"/>
      <c r="CE600" s="107"/>
      <c r="CF600" s="107"/>
    </row>
    <row r="601" spans="1:84" ht="30.75">
      <c r="A601" s="169">
        <v>202582946855</v>
      </c>
      <c r="B601" s="170" t="s">
        <v>9697</v>
      </c>
      <c r="C601" s="108" t="str">
        <f>VLOOKUP(Tabela2[[#This Row],[SIEMA]],Siema2025,4,FALSE)</f>
        <v xml:space="preserve"> SE</v>
      </c>
      <c r="D601" s="106" t="str">
        <f>VLOOKUP(Tabela2[[#This Row],[SIEMA]],Siema2025,3,FALSE)</f>
        <v xml:space="preserve">Riachuelo </v>
      </c>
      <c r="E601" s="106" t="str">
        <f>VLOOKUP(Tabela2[[#This Row],[SIEMA]],Siema2025,20,FALSE)</f>
        <v/>
      </c>
      <c r="F601" s="106"/>
      <c r="G601" s="106" t="s">
        <v>9698</v>
      </c>
      <c r="H601" s="106" t="s">
        <v>9699</v>
      </c>
      <c r="I601" s="104" t="s">
        <v>7479</v>
      </c>
      <c r="J601" s="105">
        <f>VLOOKUP(Tabela2[[#This Row],[SIEMA]],Siema2025,2,FALSE)</f>
        <v>45895</v>
      </c>
      <c r="K601" s="105" t="str">
        <f>VLOOKUP(Tabela2[[#This Row],[SIEMA]],Siema2025,16,FALSE)</f>
        <v>Terça</v>
      </c>
      <c r="L601" s="106" t="str">
        <f>IF(Tabela2[[#This Row],[Data]]="","Sem Informação",VLOOKUP(MONTH(Tabela2[[#This Row],[Data]]),'[1]Validação de dados'!$I$1:$J$13,2,0))</f>
        <v>Agosto</v>
      </c>
      <c r="M601" s="104">
        <f>YEAR(Tabela2[[#This Row],[Data]])</f>
        <v>2025</v>
      </c>
      <c r="N601" s="105" t="str">
        <f>VLOOKUP(Tabela2[[#This Row],[SIEMA]],Siema2025,17,FALSE)</f>
        <v>Vespertino</v>
      </c>
      <c r="O601" s="105" t="s">
        <v>145</v>
      </c>
      <c r="P601" s="104" t="str">
        <f>VLOOKUP(Tabela2[[#This Row],[SIEMA]],Siema2025,21,FALSE)</f>
        <v>Poço Terrestre</v>
      </c>
      <c r="Q601" s="104">
        <v>1267</v>
      </c>
      <c r="R601" s="104"/>
      <c r="S601" s="107" t="str">
        <f>IF(Q601="","", IF(Q601="NC","", IF(Q601="NE","", IF(Q601="NA","",IFERROR(VLOOKUP(Q601,[1]Produtos!$A$1:$C$2319,2,FALSE),"Não Cadastrado")))))</f>
        <v>PETRÓLEO CRU</v>
      </c>
      <c r="T601" s="104" t="s">
        <v>9700</v>
      </c>
      <c r="U601" s="104" t="str">
        <f>VLOOKUP(Tabela2[[#This Row],[SIEMA]],Siema2025,12,FALSE)</f>
        <v>M3</v>
      </c>
      <c r="V601" s="104">
        <f>IF(Q601="","",IF(ISNUMBER(Q601)=FALSE,"Não se aplica",IFERROR(VLOOKUP(Q601,Produtos!$A$1:$C$2319,3,FALSE),"Não Cadastrado")))</f>
        <v>3</v>
      </c>
      <c r="W601" s="104"/>
      <c r="X601" s="113" t="str">
        <f>IF(Tabela2[[#This Row],[Origem do acidente]] = "Plataforma", "PREENCHER","NA")</f>
        <v>NA</v>
      </c>
      <c r="Y601" s="109" t="s">
        <v>404</v>
      </c>
      <c r="Z601" s="104" t="s">
        <v>5483</v>
      </c>
      <c r="AA601" s="104" t="str">
        <f>VLOOKUP(Tabela2[[#This Row],[SIEMA]],Siema2025,12,FALSE)</f>
        <v>M3</v>
      </c>
      <c r="AB601" s="104"/>
      <c r="AC601" s="104"/>
      <c r="AD601" s="108" t="str">
        <f>IF(Tabela2[[#This Row],[Origem do acidente]] = "Plataforma", "PREENCHER","NA")</f>
        <v>NA</v>
      </c>
      <c r="AE601" s="107" t="str">
        <f>IF(AC601="","", IF(AC601="NC","", IF(AC601="NE","", IF(AC601="NA","",IFERROR(VLOOKUP(AC601,Produtos!$A$1:$C$2319,2,FALSE),"Não Cadastrado")))))</f>
        <v/>
      </c>
      <c r="AF601" s="104"/>
      <c r="AG601" s="104"/>
      <c r="AH601" s="104" t="str">
        <f>IF(AC601="","",IF(ISNUMBER(AC601)=FALSE,"Não se aplica",IFERROR(VLOOKUP(AC601,Produtos!$A$1:$C$2319,3,FALSE),"Não Cadastrado")))</f>
        <v/>
      </c>
      <c r="AI601" s="104"/>
      <c r="AJ601" s="104" t="str">
        <f>VLOOKUP(Tabela2[[#This Row],[SIEMA]],Siema2025,26,FALSE)</f>
        <v>Falha na váuvula</v>
      </c>
      <c r="AK601" s="107"/>
      <c r="AL601" s="107"/>
      <c r="AM601" s="107"/>
      <c r="AN601" s="108" t="str">
        <f>VLOOKUP(Tabela2[[#This Row],[SIEMA]],Siema2025,51,FALSE)</f>
        <v/>
      </c>
      <c r="AO601" s="108" t="str">
        <f>VLOOKUP(Tabela2[[#This Row],[SIEMA]],Siema2025,53,FALSE)</f>
        <v/>
      </c>
      <c r="AP601" s="108" t="str">
        <f>VLOOKUP(Tabela2[[#This Row],[SIEMA]],Siema2025,55,FALSE)</f>
        <v/>
      </c>
      <c r="AQ601" s="108" t="str">
        <f>VLOOKUP(Tabela2[[#This Row],[SIEMA]],Siema2025,57,FALSE)</f>
        <v/>
      </c>
      <c r="AR601" s="108" t="str">
        <f>VLOOKUP(Tabela2[[#This Row],[SIEMA]],Siema2025,59,FALSE)</f>
        <v/>
      </c>
      <c r="AS601" s="108" t="str">
        <f>VLOOKUP(Tabela2[[#This Row],[SIEMA]],Siema2025,61,FALSE)</f>
        <v/>
      </c>
      <c r="AT601" s="108" t="str">
        <f>VLOOKUP(Tabela2[[#This Row],[SIEMA]],Siema2025,63,FALSE)</f>
        <v/>
      </c>
      <c r="AU601" s="108" t="str">
        <f>VLOOKUP(Tabela2[[#This Row],[SIEMA]],Siema2025,65,FALSE)</f>
        <v>X</v>
      </c>
      <c r="AV601" s="108" t="str">
        <f>VLOOKUP(Tabela2[[#This Row],[SIEMA]],Siema2025,67,FALSE)</f>
        <v/>
      </c>
      <c r="AW601" s="108" t="str">
        <f>VLOOKUP(Tabela2[[#This Row],[SIEMA]],Siema2025,69,FALSE)</f>
        <v/>
      </c>
      <c r="AX601" s="108" t="str">
        <f>VLOOKUP(Tabela2[[#This Row],[SIEMA]],Siema2025,71,FALSE)</f>
        <v/>
      </c>
      <c r="AY601" s="108" t="str">
        <f>VLOOKUP(Tabela2[[#This Row],[SIEMA]],Siema2025,73,FALSE)</f>
        <v/>
      </c>
      <c r="AZ601" s="108" t="str">
        <f>VLOOKUP(Tabela2[[#This Row],[SIEMA]],Siema2025,75,FALSE)</f>
        <v/>
      </c>
      <c r="BA601" s="108" t="str">
        <f>VLOOKUP(Tabela2[[#This Row],[SIEMA]],Siema2025,77,FALSE)</f>
        <v/>
      </c>
      <c r="BB601" s="108" t="str">
        <f>VLOOKUP(Tabela2[[#This Row],[SIEMA]],Siema2025,79,FALSE)</f>
        <v/>
      </c>
      <c r="BC601" s="108" t="str">
        <f>IF(Tabela2[[#This Row],[Outro(s) ]] = "X", "PREENCHER","NA")</f>
        <v>NA</v>
      </c>
      <c r="BD601" s="108" t="str">
        <f>VLOOKUP(Tabela2[[#This Row],[SIEMA]],Siema2025,82,FALSE)</f>
        <v/>
      </c>
      <c r="BE601" s="108" t="str">
        <f>VLOOKUP(Tabela2[[#This Row],[SIEMA]],Siema2025,81,FALSE)</f>
        <v/>
      </c>
      <c r="BF601" s="110" t="str">
        <f>VLOOKUP(Tabela2[[#This Row],[SIEMA]],Siema2025,28,FALSE)</f>
        <v>Carmo Energy S.A</v>
      </c>
      <c r="BG601" s="110"/>
      <c r="BH601" s="111" t="str">
        <f>VLOOKUP(Tabela2[[#This Row],[SIEMA]],Siema2025,29,FALSE)</f>
        <v/>
      </c>
      <c r="BI601" s="112" t="str">
        <f>VLOOKUP(Tabela2[[#This Row],[SIEMA]],Siema2025,107,FALSE)</f>
        <v>Não</v>
      </c>
      <c r="BJ601" s="107" t="s">
        <v>7113</v>
      </c>
      <c r="BK601" s="104" t="s">
        <v>2696</v>
      </c>
      <c r="BL601" s="140">
        <v>45961</v>
      </c>
      <c r="BM601" s="108">
        <f ca="1">IF(Tabela2[[#This Row],[Data de atendimento do Ibama (considerar o primeiro documento/ação)]]="",_xlfn.DAYS(TODAY(),J601),_xlfn.DAYS(Tabela2[[#This Row],[Data de atendimento do Ibama (considerar o primeiro documento/ação)]],J601))</f>
        <v>66</v>
      </c>
      <c r="BN601" s="108" t="str">
        <f>IF(Tabela2[[#This Row],[Atendido pelo Ibama ("Não" ou "Sim")]]="Não","Preencher", IF(Tabela2[[#This Row],[Atendido pelo Ibama ("Não" ou "Sim")]]="Sim","NA",""))</f>
        <v>NA</v>
      </c>
      <c r="BO601" s="114" t="s">
        <v>7100</v>
      </c>
      <c r="BP601" s="108" t="str">
        <f>IF(Tabela2[[#This Row],[Forma de atendimento (primeiro documento/ação)]]= "Outros (especificar)", "PREENCHER","NA")</f>
        <v>NA</v>
      </c>
      <c r="BQ601" s="106" t="s">
        <v>123</v>
      </c>
      <c r="BR601" s="108" t="str">
        <f>IF(Tabela2[[#This Row],[Equipe do Ibama foi a campo? Houve sobrevoo do Poseidon?]] = "Sim", "PREENCHER","NA")</f>
        <v>NA</v>
      </c>
      <c r="BS601" s="108" t="str">
        <f>IF(Tabela2[[#This Row],[Se sim, foi emitida Ordem de Emergência? (informações vinculada à coluna CK)]] = "Sim", "PREENCHER","NA")</f>
        <v>NA</v>
      </c>
      <c r="BT601" s="108" t="str">
        <f>IF(Tabela2[[#This Row],[Foi elaborado Relatório de Vistoria pelo Ibama? (informações vinculada à coluna CK)]] = "Sim", "PREENCHER","NA")</f>
        <v>NA</v>
      </c>
      <c r="BU601" s="108" t="s">
        <v>123</v>
      </c>
      <c r="BV601" s="108" t="s">
        <v>2696</v>
      </c>
      <c r="BW601" s="108" t="s">
        <v>123</v>
      </c>
      <c r="BX601" s="106"/>
      <c r="BY601" s="140"/>
      <c r="BZ601" s="104" t="str">
        <f>IF(Tabela2[[#This Row],[Data do documento de encerramento]]="NA","NA",IF(Tabela2[[#This Row],[Data do documento de encerramento]]="","Pendente de conclusão/ encerramento",_xlfn.DAYS(Tabela2[[#This Row],[Data do documento de encerramento]],J601)))</f>
        <v>Pendente de conclusão/ encerramento</v>
      </c>
      <c r="CA601" s="107"/>
      <c r="CB601" s="107"/>
      <c r="CC601" s="107"/>
      <c r="CD601" s="107"/>
      <c r="CE601" s="107"/>
      <c r="CF601" s="107"/>
    </row>
    <row r="602" spans="1:84" ht="30.75">
      <c r="A602" s="169">
        <v>202582739644</v>
      </c>
      <c r="B602" s="170" t="s">
        <v>9701</v>
      </c>
      <c r="C602" s="108" t="str">
        <f>VLOOKUP(Tabela2[[#This Row],[SIEMA]],Siema2025,4,FALSE)</f>
        <v xml:space="preserve"> MG</v>
      </c>
      <c r="D602" s="106" t="str">
        <f>VLOOKUP(Tabela2[[#This Row],[SIEMA]],Siema2025,3,FALSE)</f>
        <v xml:space="preserve">Monte Alegre de Minas </v>
      </c>
      <c r="E602" s="106" t="str">
        <f>VLOOKUP(Tabela2[[#This Row],[SIEMA]],Siema2025,20,FALSE)</f>
        <v>Faixa de dutos OSBRA km 542+650</v>
      </c>
      <c r="F602" s="106"/>
      <c r="G602" s="106" t="s">
        <v>9702</v>
      </c>
      <c r="H602" s="106" t="s">
        <v>9703</v>
      </c>
      <c r="I602" s="104" t="s">
        <v>7120</v>
      </c>
      <c r="J602" s="105">
        <f>VLOOKUP(Tabela2[[#This Row],[SIEMA]],Siema2025,2,FALSE)</f>
        <v>45896</v>
      </c>
      <c r="K602" s="105" t="str">
        <f>VLOOKUP(Tabela2[[#This Row],[SIEMA]],Siema2025,16,FALSE)</f>
        <v>Quarta</v>
      </c>
      <c r="L602" s="106" t="str">
        <f>IF(Tabela2[[#This Row],[Data]]="","Sem Informação",VLOOKUP(MONTH(Tabela2[[#This Row],[Data]]),'[1]Validação de dados'!$I$1:$J$13,2,0))</f>
        <v>Agosto</v>
      </c>
      <c r="M602" s="104">
        <f>YEAR(Tabela2[[#This Row],[Data]])</f>
        <v>2025</v>
      </c>
      <c r="N602" s="105" t="str">
        <f>VLOOKUP(Tabela2[[#This Row],[SIEMA]],Siema2025,17,FALSE)</f>
        <v>Matutino</v>
      </c>
      <c r="O602" s="105" t="str">
        <f>VLOOKUP(Tabela2[[#This Row],[SIEMA]],Siema2025,5,FALSE)</f>
        <v>Duto</v>
      </c>
      <c r="P602" s="104" t="str">
        <f>VLOOKUP(Tabela2[[#This Row],[SIEMA]],Siema2025,21,FALSE)</f>
        <v>Faixa de dutos OSBRA km 542+650</v>
      </c>
      <c r="Q602" s="104">
        <v>1202</v>
      </c>
      <c r="R602" s="104" t="s">
        <v>9438</v>
      </c>
      <c r="S602" s="107" t="str">
        <f>IF(Q602="","", IF(Q602="NC","", IF(Q602="NE","", IF(Q602="NA","",IFERROR(VLOOKUP(Q602,[1]Produtos!$A$1:$C$2319,2,FALSE),"Não Cadastrado")))))</f>
        <v>GASÓLEO ou ÓLEO DIESEL ou ÓLEO PARA AQUECIMENTO, LEVE</v>
      </c>
      <c r="T602" s="104" t="str">
        <f>VLOOKUP(Tabela2[[#This Row],[SIEMA]],Siema2025,11,FALSE)</f>
        <v xml:space="preserve"> </v>
      </c>
      <c r="U602" s="104" t="s">
        <v>7111</v>
      </c>
      <c r="V602" s="104">
        <f>IF(Q602="","",IF(ISNUMBER(Q602)=FALSE,"Não se aplica",IFERROR(VLOOKUP(Q602,Produtos!$A$1:$C$2319,3,FALSE),"Não Cadastrado")))</f>
        <v>3</v>
      </c>
      <c r="W602" s="104" t="str">
        <f>VLOOKUP(Tabela2[[#This Row],[SIEMA]],Siema2025,10,FALSE)</f>
        <v/>
      </c>
      <c r="X602" s="113" t="str">
        <f>IF(Tabela2[[#This Row],[Origem do acidente]] = "Plataforma", "PREENCHER","NA")</f>
        <v>NA</v>
      </c>
      <c r="Y602" s="109" t="str">
        <f>IF(W602="","", IF(W602="NC","", IF(W602="NE","", IF(W602="NA","",IFERROR(VLOOKUP(W602,Produtos!$A$1:$C$2319,2,FALSE),"Não Cadastrado")))))</f>
        <v/>
      </c>
      <c r="Z602" s="104" t="str">
        <f>VLOOKUP(Tabela2[[#This Row],[SIEMA]],Siema2025,11,FALSE)</f>
        <v xml:space="preserve"> </v>
      </c>
      <c r="AA602" s="104" t="str">
        <f>VLOOKUP(Tabela2[[#This Row],[SIEMA]],Siema2025,12,FALSE)</f>
        <v xml:space="preserve"> </v>
      </c>
      <c r="AB602" s="104" t="str">
        <f>IF(W602="","",IF(ISNUMBER(W602)=FALSE,"Não se aplica",IFERROR(VLOOKUP(W602,Produtos!$A$1:$C$2319,3,FALSE),"Não Cadastrado")))</f>
        <v/>
      </c>
      <c r="AC602" s="104"/>
      <c r="AD602" s="108" t="str">
        <f>IF(Tabela2[[#This Row],[Origem do acidente]] = "Plataforma", "PREENCHER","NA")</f>
        <v>NA</v>
      </c>
      <c r="AE602" s="107" t="str">
        <f>IF(AC602="","", IF(AC602="NC","", IF(AC602="NE","", IF(AC602="NA","",IFERROR(VLOOKUP(AC602,Produtos!$A$1:$C$2319,2,FALSE),"Não Cadastrado")))))</f>
        <v/>
      </c>
      <c r="AF602" s="104"/>
      <c r="AG602" s="104"/>
      <c r="AH602" s="104" t="str">
        <f>IF(AC602="","",IF(ISNUMBER(AC602)=FALSE,"Não se aplica",IFERROR(VLOOKUP(AC602,Produtos!$A$1:$C$2319,3,FALSE),"Não Cadastrado")))</f>
        <v/>
      </c>
      <c r="AI602" s="104"/>
      <c r="AJ602" s="104" t="str">
        <f>VLOOKUP(Tabela2[[#This Row],[SIEMA]],Siema2025,26,FALSE)</f>
        <v>Após inspeção a equipe técnica de proteção de dutos identificou a derivação clandestina. 
Deflagrou-se o fluxo de comunicação, acionando as equipes de contingência que foram mobilizadas no local.</v>
      </c>
      <c r="AK602" s="107" t="s">
        <v>7122</v>
      </c>
      <c r="AL602" s="107"/>
      <c r="AM602" s="107"/>
      <c r="AN602" s="108" t="str">
        <f>VLOOKUP(Tabela2[[#This Row],[SIEMA]],Siema2025,51,FALSE)</f>
        <v/>
      </c>
      <c r="AO602" s="108" t="str">
        <f>VLOOKUP(Tabela2[[#This Row],[SIEMA]],Siema2025,53,FALSE)</f>
        <v/>
      </c>
      <c r="AP602" s="108" t="str">
        <f>VLOOKUP(Tabela2[[#This Row],[SIEMA]],Siema2025,55,FALSE)</f>
        <v/>
      </c>
      <c r="AQ602" s="108" t="str">
        <f>VLOOKUP(Tabela2[[#This Row],[SIEMA]],Siema2025,57,FALSE)</f>
        <v/>
      </c>
      <c r="AR602" s="108" t="str">
        <f>VLOOKUP(Tabela2[[#This Row],[SIEMA]],Siema2025,59,FALSE)</f>
        <v/>
      </c>
      <c r="AS602" s="108" t="str">
        <f>VLOOKUP(Tabela2[[#This Row],[SIEMA]],Siema2025,61,FALSE)</f>
        <v/>
      </c>
      <c r="AT602" s="108" t="str">
        <f>VLOOKUP(Tabela2[[#This Row],[SIEMA]],Siema2025,63,FALSE)</f>
        <v/>
      </c>
      <c r="AU602" s="108" t="str">
        <f>VLOOKUP(Tabela2[[#This Row],[SIEMA]],Siema2025,65,FALSE)</f>
        <v>X</v>
      </c>
      <c r="AV602" s="108" t="str">
        <f>VLOOKUP(Tabela2[[#This Row],[SIEMA]],Siema2025,67,FALSE)</f>
        <v/>
      </c>
      <c r="AW602" s="108" t="str">
        <f>VLOOKUP(Tabela2[[#This Row],[SIEMA]],Siema2025,69,FALSE)</f>
        <v/>
      </c>
      <c r="AX602" s="108" t="str">
        <f>VLOOKUP(Tabela2[[#This Row],[SIEMA]],Siema2025,71,FALSE)</f>
        <v/>
      </c>
      <c r="AY602" s="108" t="str">
        <f>VLOOKUP(Tabela2[[#This Row],[SIEMA]],Siema2025,73,FALSE)</f>
        <v/>
      </c>
      <c r="AZ602" s="108" t="str">
        <f>VLOOKUP(Tabela2[[#This Row],[SIEMA]],Siema2025,75,FALSE)</f>
        <v/>
      </c>
      <c r="BA602" s="108" t="str">
        <f>VLOOKUP(Tabela2[[#This Row],[SIEMA]],Siema2025,77,FALSE)</f>
        <v/>
      </c>
      <c r="BB602" s="108" t="str">
        <f>VLOOKUP(Tabela2[[#This Row],[SIEMA]],Siema2025,79,FALSE)</f>
        <v/>
      </c>
      <c r="BC602" s="108" t="str">
        <f>IF(Tabela2[[#This Row],[Outro(s) ]] = "X", "PREENCHER","NA")</f>
        <v>NA</v>
      </c>
      <c r="BD602" s="108" t="str">
        <f>VLOOKUP(Tabela2[[#This Row],[SIEMA]],Siema2025,82,FALSE)</f>
        <v/>
      </c>
      <c r="BE602" s="108" t="str">
        <f>VLOOKUP(Tabela2[[#This Row],[SIEMA]],Siema2025,81,FALSE)</f>
        <v/>
      </c>
      <c r="BF602" s="110" t="str">
        <f>VLOOKUP(Tabela2[[#This Row],[SIEMA]],Siema2025,28,FALSE)</f>
        <v>Petrobras Transporte S.A. - Transpetro</v>
      </c>
      <c r="BG602" s="110"/>
      <c r="BH602" s="111" t="str">
        <f>VLOOKUP(Tabela2[[#This Row],[SIEMA]],Siema2025,29,FALSE)</f>
        <v>02709449000159</v>
      </c>
      <c r="BI602" s="112" t="str">
        <f>VLOOKUP(Tabela2[[#This Row],[SIEMA]],Siema2025,107,FALSE)</f>
        <v>Não</v>
      </c>
      <c r="BJ602" s="107" t="s">
        <v>7099</v>
      </c>
      <c r="BK602" s="104" t="s">
        <v>2696</v>
      </c>
      <c r="BL602" s="140">
        <v>45898</v>
      </c>
      <c r="BM602" s="108">
        <f ca="1">IF(Tabela2[[#This Row],[Data de atendimento do Ibama (considerar o primeiro documento/ação)]]="",_xlfn.DAYS(TODAY(),J602),_xlfn.DAYS(Tabela2[[#This Row],[Data de atendimento do Ibama (considerar o primeiro documento/ação)]],J602))</f>
        <v>2</v>
      </c>
      <c r="BN602" s="108" t="str">
        <f>IF(Tabela2[[#This Row],[Atendido pelo Ibama ("Não" ou "Sim")]]="Não","Preencher", IF(Tabela2[[#This Row],[Atendido pelo Ibama ("Não" ou "Sim")]]="Sim","NA",""))</f>
        <v>NA</v>
      </c>
      <c r="BO602" s="114" t="s">
        <v>7100</v>
      </c>
      <c r="BP602" s="108" t="str">
        <f>IF(Tabela2[[#This Row],[Forma de atendimento (primeiro documento/ação)]]= "Outros (especificar)", "PREENCHER","NA")</f>
        <v>NA</v>
      </c>
      <c r="BQ602" s="106" t="s">
        <v>123</v>
      </c>
      <c r="BR602" s="108" t="str">
        <f>IF(Tabela2[[#This Row],[Equipe do Ibama foi a campo? Houve sobrevoo do Poseidon?]] = "Sim", "PREENCHER","NA")</f>
        <v>NA</v>
      </c>
      <c r="BS602" s="108" t="str">
        <f>IF(Tabela2[[#This Row],[Se sim, foi emitida Ordem de Emergência? (informações vinculada à coluna CK)]] = "Sim", "PREENCHER","NA")</f>
        <v>NA</v>
      </c>
      <c r="BT602" s="108" t="s">
        <v>7114</v>
      </c>
      <c r="BU602" s="108" t="str">
        <f>IF(Tabela2[[#This Row],[Houve envio de Informações Pós-acidente (preencher "não se aplica" quando de competência estadual/municipal)]] = "Sim", "PREENCHER","NA")</f>
        <v>NA</v>
      </c>
      <c r="BV602" s="108" t="s">
        <v>2696</v>
      </c>
      <c r="BW602" s="108" t="s">
        <v>123</v>
      </c>
      <c r="BX602" s="106"/>
      <c r="BY602" s="106"/>
      <c r="BZ602" s="104" t="str">
        <f>IF(Tabela2[[#This Row],[Data do documento de encerramento]]="NA","NA",IF(Tabela2[[#This Row],[Data do documento de encerramento]]="","Pendente de conclusão/ encerramento",_xlfn.DAYS(Tabela2[[#This Row],[Data do documento de encerramento]],J602)))</f>
        <v>Pendente de conclusão/ encerramento</v>
      </c>
      <c r="CA602" s="107" t="s">
        <v>9704</v>
      </c>
      <c r="CB602" s="107"/>
      <c r="CC602" s="107"/>
      <c r="CD602" s="107"/>
      <c r="CE602" s="107"/>
      <c r="CF602" s="107"/>
    </row>
    <row r="603" spans="1:84" ht="30.75">
      <c r="A603" s="169">
        <v>202582836004</v>
      </c>
      <c r="B603" s="170" t="s">
        <v>9705</v>
      </c>
      <c r="C603" s="108" t="str">
        <f>VLOOKUP(Tabela2[[#This Row],[SIEMA]],Siema2025,4,FALSE)</f>
        <v xml:space="preserve"> PE</v>
      </c>
      <c r="D603" s="106" t="str">
        <f>VLOOKUP(Tabela2[[#This Row],[SIEMA]],Siema2025,3,FALSE)</f>
        <v xml:space="preserve">Cabo de Santo Agostinho </v>
      </c>
      <c r="E603" s="106" t="s">
        <v>7939</v>
      </c>
      <c r="F603" s="106"/>
      <c r="G603" s="106" t="s">
        <v>9706</v>
      </c>
      <c r="H603" s="106" t="s">
        <v>9707</v>
      </c>
      <c r="I603" s="104" t="s">
        <v>7120</v>
      </c>
      <c r="J603" s="105">
        <f>VLOOKUP(Tabela2[[#This Row],[SIEMA]],Siema2025,2,FALSE)</f>
        <v>45896</v>
      </c>
      <c r="K603" s="105" t="str">
        <f>VLOOKUP(Tabela2[[#This Row],[SIEMA]],Siema2025,16,FALSE)</f>
        <v>Quarta</v>
      </c>
      <c r="L603" s="106" t="str">
        <f>IF(Tabela2[[#This Row],[Data]]="","Sem Informação",VLOOKUP(MONTH(Tabela2[[#This Row],[Data]]),'[1]Validação de dados'!$I$1:$J$13,2,0))</f>
        <v>Agosto</v>
      </c>
      <c r="M603" s="104">
        <f>YEAR(Tabela2[[#This Row],[Data]])</f>
        <v>2025</v>
      </c>
      <c r="N603" s="105" t="str">
        <f>VLOOKUP(Tabela2[[#This Row],[SIEMA]],Siema2025,17,FALSE)</f>
        <v>Noturno</v>
      </c>
      <c r="O603" s="105" t="str">
        <f>VLOOKUP(Tabela2[[#This Row],[SIEMA]],Siema2025,5,FALSE)</f>
        <v>Rodovia</v>
      </c>
      <c r="P603" s="104" t="str">
        <f>VLOOKUP(Tabela2[[#This Row],[SIEMA]],Siema2025,21,FALSE)</f>
        <v>CIONAMENTO
SINESP CAD: CIODS20250827195111-3723-OC-CBM
CIDADE: BR-101, CABO DE SANTO AGOSTINHO
HORÁRIO DE ACIONAMENTO: 19:51h
VIATURAS: ACO 090 ABT 913 
NATUREZA: PRODUTOS PERIGOSOS
OCORRÊNCIA DESTAQUE: SIM
RESUMO: DEU ENTRADA NESTE CIODOS UMA SOLICITAÇÃO PARA UMA OCORRÊNCIA DE UM CAMINHÃO CARREGADO COM ÁCIDO CLORÍDRICO TOMBOU NA BR-101, COM VAZAMENTO DO PRODUTO, CAUSANDO MUITA FUMAÇA TÓXICA NO LOCAL. EQUIPES NO LOCAL, ISOLANDO O AMBIENTE, O PRODUTO ESTÁ ESCORRENDO PARA A LATERAL DA PISTA, NAS CORREDEIRAS DE AGUAS PLUVIAIS. JÁ MANTIVEMOS CONTATO COM A EMPRESA RESPONSÁVEL, QUE ESTÁ SE DIRIGINDO PARA O LOCAL. 
OFICIAL DE OPERAÇÕES FOI ACIONADO: SIM</v>
      </c>
      <c r="Q603" s="104">
        <v>1789</v>
      </c>
      <c r="R603" s="104" t="str">
        <f>VLOOKUP(Tabela2[[#This Row],[SIEMA]],Siema2025,10,FALSE)</f>
        <v/>
      </c>
      <c r="S603" s="107" t="str">
        <f>IF(Q603="","", IF(Q603="NC","", IF(Q603="NE","", IF(Q603="NA","",IFERROR(VLOOKUP(Q603,[1]Produtos!$A$1:$C$2319,2,FALSE),"Não Cadastrado")))))</f>
        <v>ÁCIDO CLORÍDRICO</v>
      </c>
      <c r="T603" s="104" t="s">
        <v>9280</v>
      </c>
      <c r="U603" s="104" t="s">
        <v>7062</v>
      </c>
      <c r="V603" s="104">
        <f>IF(Q603="","",IF(ISNUMBER(Q603)=FALSE,"Não se aplica",IFERROR(VLOOKUP(Q603,Produtos!$A$1:$C$2319,3,FALSE),"Não Cadastrado")))</f>
        <v>8</v>
      </c>
      <c r="W603" s="104" t="str">
        <f>VLOOKUP(Tabela2[[#This Row],[SIEMA]],Siema2025,10,FALSE)</f>
        <v/>
      </c>
      <c r="X603" s="113" t="str">
        <f>IF(Tabela2[[#This Row],[Origem do acidente]] = "Plataforma", "PREENCHER","NA")</f>
        <v>NA</v>
      </c>
      <c r="Y603" s="109" t="str">
        <f>IF(W603="","", IF(W603="NC","", IF(W603="NE","", IF(W603="NA","",IFERROR(VLOOKUP(W603,Produtos!$A$1:$C$2319,2,FALSE),"Não Cadastrado")))))</f>
        <v/>
      </c>
      <c r="Z603" s="104" t="str">
        <f>VLOOKUP(Tabela2[[#This Row],[SIEMA]],Siema2025,11,FALSE)</f>
        <v xml:space="preserve"> </v>
      </c>
      <c r="AA603" s="104" t="str">
        <f>VLOOKUP(Tabela2[[#This Row],[SIEMA]],Siema2025,12,FALSE)</f>
        <v xml:space="preserve"> </v>
      </c>
      <c r="AB603" s="104" t="str">
        <f>IF(W603="","",IF(ISNUMBER(W603)=FALSE,"Não se aplica",IFERROR(VLOOKUP(W603,Produtos!$A$1:$C$2319,3,FALSE),"Não Cadastrado")))</f>
        <v/>
      </c>
      <c r="AC603" s="104"/>
      <c r="AD603" s="108" t="str">
        <f>IF(Tabela2[[#This Row],[Origem do acidente]] = "Plataforma", "PREENCHER","NA")</f>
        <v>NA</v>
      </c>
      <c r="AE603" s="107" t="str">
        <f>IF(AC603="","", IF(AC603="NC","", IF(AC603="NE","", IF(AC603="NA","",IFERROR(VLOOKUP(AC603,Produtos!$A$1:$C$2319,2,FALSE),"Não Cadastrado")))))</f>
        <v/>
      </c>
      <c r="AF603" s="104"/>
      <c r="AG603" s="104"/>
      <c r="AH603" s="104" t="str">
        <f>IF(AC603="","",IF(ISNUMBER(AC603)=FALSE,"Não se aplica",IFERROR(VLOOKUP(AC603,Produtos!$A$1:$C$2319,3,FALSE),"Não Cadastrado")))</f>
        <v/>
      </c>
      <c r="AI603" s="104"/>
      <c r="AJ603" s="104" t="s">
        <v>9708</v>
      </c>
      <c r="AK603" s="107" t="s">
        <v>6834</v>
      </c>
      <c r="AL603" s="107"/>
      <c r="AM603" s="107"/>
      <c r="AN603" s="108" t="str">
        <f>VLOOKUP(Tabela2[[#This Row],[SIEMA]],Siema2025,51,FALSE)</f>
        <v/>
      </c>
      <c r="AO603" s="108" t="str">
        <f>VLOOKUP(Tabela2[[#This Row],[SIEMA]],Siema2025,53,FALSE)</f>
        <v/>
      </c>
      <c r="AP603" s="108" t="str">
        <f>VLOOKUP(Tabela2[[#This Row],[SIEMA]],Siema2025,55,FALSE)</f>
        <v/>
      </c>
      <c r="AQ603" s="108" t="str">
        <f>VLOOKUP(Tabela2[[#This Row],[SIEMA]],Siema2025,57,FALSE)</f>
        <v/>
      </c>
      <c r="AR603" s="108" t="str">
        <f>VLOOKUP(Tabela2[[#This Row],[SIEMA]],Siema2025,59,FALSE)</f>
        <v/>
      </c>
      <c r="AS603" s="108" t="str">
        <f>VLOOKUP(Tabela2[[#This Row],[SIEMA]],Siema2025,61,FALSE)</f>
        <v/>
      </c>
      <c r="AT603" s="108" t="str">
        <f>VLOOKUP(Tabela2[[#This Row],[SIEMA]],Siema2025,63,FALSE)</f>
        <v/>
      </c>
      <c r="AU603" s="108" t="str">
        <f>VLOOKUP(Tabela2[[#This Row],[SIEMA]],Siema2025,65,FALSE)</f>
        <v/>
      </c>
      <c r="AV603" s="108" t="str">
        <f>VLOOKUP(Tabela2[[#This Row],[SIEMA]],Siema2025,67,FALSE)</f>
        <v/>
      </c>
      <c r="AW603" s="108" t="str">
        <f>VLOOKUP(Tabela2[[#This Row],[SIEMA]],Siema2025,69,FALSE)</f>
        <v/>
      </c>
      <c r="AX603" s="108" t="str">
        <f>VLOOKUP(Tabela2[[#This Row],[SIEMA]],Siema2025,71,FALSE)</f>
        <v/>
      </c>
      <c r="AY603" s="108" t="str">
        <f>VLOOKUP(Tabela2[[#This Row],[SIEMA]],Siema2025,73,FALSE)</f>
        <v/>
      </c>
      <c r="AZ603" s="108" t="str">
        <f>VLOOKUP(Tabela2[[#This Row],[SIEMA]],Siema2025,75,FALSE)</f>
        <v/>
      </c>
      <c r="BA603" s="108" t="str">
        <f>VLOOKUP(Tabela2[[#This Row],[SIEMA]],Siema2025,77,FALSE)</f>
        <v/>
      </c>
      <c r="BB603" s="108"/>
      <c r="BC603" s="108" t="str">
        <f>IF(Tabela2[[#This Row],[Outro(s) ]] = "X", "PREENCHER","NA")</f>
        <v>NA</v>
      </c>
      <c r="BD603" s="108" t="s">
        <v>7181</v>
      </c>
      <c r="BE603" s="108" t="str">
        <f>VLOOKUP(Tabela2[[#This Row],[SIEMA]],Siema2025,81,FALSE)</f>
        <v/>
      </c>
      <c r="BF603" s="110" t="str">
        <f>VLOOKUP(Tabela2[[#This Row],[SIEMA]],Siema2025,28,FALSE)</f>
        <v>EJG TRANSPORTE</v>
      </c>
      <c r="BG603" s="110"/>
      <c r="BH603" s="111" t="str">
        <f>VLOOKUP(Tabela2[[#This Row],[SIEMA]],Siema2025,29,FALSE)</f>
        <v>44185912000150</v>
      </c>
      <c r="BI603" s="112" t="str">
        <f>VLOOKUP(Tabela2[[#This Row],[SIEMA]],Siema2025,107,FALSE)</f>
        <v>Não</v>
      </c>
      <c r="BJ603" s="107" t="s">
        <v>7099</v>
      </c>
      <c r="BK603" s="104" t="s">
        <v>2696</v>
      </c>
      <c r="BL603" s="140">
        <v>45896</v>
      </c>
      <c r="BM603" s="108">
        <f ca="1">IF(Tabela2[[#This Row],[Data de atendimento do Ibama (considerar o primeiro documento/ação)]]="",_xlfn.DAYS(TODAY(),J603),_xlfn.DAYS(Tabela2[[#This Row],[Data de atendimento do Ibama (considerar o primeiro documento/ação)]],J603))</f>
        <v>0</v>
      </c>
      <c r="BN603" s="108" t="str">
        <f>IF(Tabela2[[#This Row],[Atendido pelo Ibama ("Não" ou "Sim")]]="Não","Preencher", IF(Tabela2[[#This Row],[Atendido pelo Ibama ("Não" ou "Sim")]]="Sim","NA",""))</f>
        <v>NA</v>
      </c>
      <c r="BO603" s="114" t="s">
        <v>7423</v>
      </c>
      <c r="BP603" s="108" t="str">
        <f>IF(Tabela2[[#This Row],[Forma de atendimento (primeiro documento/ação)]]= "Outros (especificar)", "PREENCHER","NA")</f>
        <v>NA</v>
      </c>
      <c r="BQ603" s="106" t="s">
        <v>2696</v>
      </c>
      <c r="BR603" s="108" t="s">
        <v>123</v>
      </c>
      <c r="BS603" s="108" t="s">
        <v>2696</v>
      </c>
      <c r="BT603" s="108" t="s">
        <v>7225</v>
      </c>
      <c r="BU603" s="108" t="str">
        <f>IF(Tabela2[[#This Row],[Houve envio de Informações Pós-acidente (preencher "não se aplica" quando de competência estadual/municipal)]] = "Sim", "PREENCHER","NA")</f>
        <v>NA</v>
      </c>
      <c r="BV603" s="108" t="str">
        <f>IF(Tabela2[[#This Row],[Houve avaliação das informações pós-acidente solicitadas/enviadas?]] = "Sim", "PREENCHER","NA")</f>
        <v>NA</v>
      </c>
      <c r="BW603" s="108" t="s">
        <v>2696</v>
      </c>
      <c r="BX603" s="106" t="s">
        <v>7102</v>
      </c>
      <c r="BY603" s="140">
        <v>46002</v>
      </c>
      <c r="BZ603" s="104">
        <f>IF(Tabela2[[#This Row],[Data do documento de encerramento]]="NA","NA",IF(Tabela2[[#This Row],[Data do documento de encerramento]]="","Pendente de conclusão/ encerramento",_xlfn.DAYS(Tabela2[[#This Row],[Data do documento de encerramento]],J603)))</f>
        <v>106</v>
      </c>
      <c r="CA603" s="107"/>
      <c r="CB603" s="107"/>
      <c r="CC603" s="107"/>
      <c r="CD603" s="107"/>
      <c r="CE603" s="107"/>
      <c r="CF603" s="107"/>
    </row>
    <row r="604" spans="1:84" ht="60.75">
      <c r="A604" s="182">
        <v>202582936036</v>
      </c>
      <c r="B604" s="118" t="s">
        <v>9709</v>
      </c>
      <c r="C604" s="108" t="s">
        <v>672</v>
      </c>
      <c r="D604" s="106" t="s">
        <v>637</v>
      </c>
      <c r="E604" s="106" t="s">
        <v>7948</v>
      </c>
      <c r="F604" s="106"/>
      <c r="G604" s="106" t="s">
        <v>9710</v>
      </c>
      <c r="H604" s="106" t="s">
        <v>9711</v>
      </c>
      <c r="I604" s="104" t="str">
        <f>VLOOKUP(Tabela2[[#This Row],[SIEMA]],Siema2025,19,FALSE)</f>
        <v>Santos</v>
      </c>
      <c r="J604" s="105">
        <f>VLOOKUP(Tabela2[[#This Row],[SIEMA]],Siema2025,2,FALSE)</f>
        <v>45896</v>
      </c>
      <c r="K604" s="105" t="str">
        <f>VLOOKUP(Tabela2[[#This Row],[SIEMA]],Siema2025,16,FALSE)</f>
        <v>Quarta</v>
      </c>
      <c r="L604" s="106" t="str">
        <f>IF(Tabela2[[#This Row],[Data]]="","Sem Informação",VLOOKUP(MONTH(Tabela2[[#This Row],[Data]]),'[1]Validação de dados'!$I$1:$J$13,2,0))</f>
        <v>Agosto</v>
      </c>
      <c r="M604" s="104">
        <f>YEAR(Tabela2[[#This Row],[Data]])</f>
        <v>2025</v>
      </c>
      <c r="N604" s="105" t="str">
        <f>VLOOKUP(Tabela2[[#This Row],[SIEMA]],Siema2025,17,FALSE)</f>
        <v>Matutino</v>
      </c>
      <c r="O604" s="105" t="s">
        <v>111</v>
      </c>
      <c r="P604" s="104" t="str">
        <f>VLOOKUP(Tabela2[[#This Row],[SIEMA]],Siema2025,21,FALSE)</f>
        <v>Durante operação de bombeio de diesel em procedimento de limpeza do RJS-660, autorizado pelo ofício nº 608/2025/SSO-CSO/SSO/ANP-RJ-e, foi identificada perda de contenção na vedação da tampa do filtro de diesel do FPSO, resultando na liberação de 10 ml de diesel em spray para o mar. O procedimento foi interrompido imediatamente cessando a perda de contenção. O volume liberado foi estimado conforme cálculo do Acordo de Bonn.</v>
      </c>
      <c r="Q604" s="104">
        <v>1202</v>
      </c>
      <c r="R604" s="104" t="s">
        <v>3060</v>
      </c>
      <c r="S604" s="107" t="str">
        <f>IF(Q604="","", IF(Q604="NC","", IF(Q604="NE","", IF(Q604="NA","",IFERROR(VLOOKUP(Q604,[1]Produtos!$A$1:$C$2319,2,FALSE),"Não Cadastrado")))))</f>
        <v>GASÓLEO ou ÓLEO DIESEL ou ÓLEO PARA AQUECIMENTO, LEVE</v>
      </c>
      <c r="T604" s="104">
        <v>1.0000000000000001E-5</v>
      </c>
      <c r="U604" s="104" t="s">
        <v>7111</v>
      </c>
      <c r="V604" s="104">
        <f>IF(Q604="","",IF(ISNUMBER(Q604)=FALSE,"Não se aplica",IFERROR(VLOOKUP(Q604,Produtos!$A$1:$C$2319,3,FALSE),"Não Cadastrado")))</f>
        <v>3</v>
      </c>
      <c r="W604" s="104" t="str">
        <f>VLOOKUP(Tabela2[[#This Row],[SIEMA]],Siema2025,10,FALSE)</f>
        <v/>
      </c>
      <c r="X604" s="113"/>
      <c r="Y604" s="109" t="str">
        <f>IF(W604="","", IF(W604="NC","", IF(W604="NE","", IF(W604="NA","",IFERROR(VLOOKUP(W604,Produtos!$A$1:$C$2319,2,FALSE),"Não Cadastrado")))))</f>
        <v/>
      </c>
      <c r="Z604" s="104" t="str">
        <f>VLOOKUP(Tabela2[[#This Row],[SIEMA]],Siema2025,11,FALSE)</f>
        <v xml:space="preserve"> </v>
      </c>
      <c r="AA604" s="104" t="str">
        <f>VLOOKUP(Tabela2[[#This Row],[SIEMA]],Siema2025,12,FALSE)</f>
        <v xml:space="preserve"> </v>
      </c>
      <c r="AB604" s="104" t="str">
        <f>IF(W604="","",IF(ISNUMBER(W604)=FALSE,"Não se aplica",IFERROR(VLOOKUP(W604,Produtos!$A$1:$C$2319,3,FALSE),"Não Cadastrado")))</f>
        <v/>
      </c>
      <c r="AC604" s="104"/>
      <c r="AD604" s="108"/>
      <c r="AE604" s="107" t="str">
        <f>IF(AC604="","", IF(AC604="NC","", IF(AC604="NE","", IF(AC604="NA","",IFERROR(VLOOKUP(AC604,Produtos!$A$1:$C$2319,2,FALSE),"Não Cadastrado")))))</f>
        <v/>
      </c>
      <c r="AF604" s="104"/>
      <c r="AG604" s="104"/>
      <c r="AH604" s="104" t="str">
        <f>IF(AC604="","",IF(ISNUMBER(AC604)=FALSE,"Não se aplica",IFERROR(VLOOKUP(AC604,Produtos!$A$1:$C$2319,3,FALSE),"Não Cadastrado")))</f>
        <v/>
      </c>
      <c r="AI604" s="104"/>
      <c r="AJ604" s="104" t="str">
        <f>VLOOKUP(Tabela2[[#This Row],[SIEMA]],Siema2025,26,FALSE)</f>
        <v>Provável falha na vedação da tampa do filtro.</v>
      </c>
      <c r="AK604" s="107" t="s">
        <v>7112</v>
      </c>
      <c r="AL604" s="107"/>
      <c r="AM604" s="107"/>
      <c r="AN604" s="108" t="str">
        <f>VLOOKUP(Tabela2[[#This Row],[SIEMA]],Siema2025,51,FALSE)</f>
        <v/>
      </c>
      <c r="AO604" s="108" t="str">
        <f>VLOOKUP(Tabela2[[#This Row],[SIEMA]],Siema2025,53,FALSE)</f>
        <v/>
      </c>
      <c r="AP604" s="108" t="str">
        <f>VLOOKUP(Tabela2[[#This Row],[SIEMA]],Siema2025,55,FALSE)</f>
        <v/>
      </c>
      <c r="AQ604" s="108" t="str">
        <f>VLOOKUP(Tabela2[[#This Row],[SIEMA]],Siema2025,57,FALSE)</f>
        <v/>
      </c>
      <c r="AR604" s="108" t="str">
        <f>VLOOKUP(Tabela2[[#This Row],[SIEMA]],Siema2025,59,FALSE)</f>
        <v/>
      </c>
      <c r="AS604" s="108" t="str">
        <f>VLOOKUP(Tabela2[[#This Row],[SIEMA]],Siema2025,61,FALSE)</f>
        <v>X</v>
      </c>
      <c r="AT604" s="108" t="str">
        <f>VLOOKUP(Tabela2[[#This Row],[SIEMA]],Siema2025,63,FALSE)</f>
        <v/>
      </c>
      <c r="AU604" s="108" t="str">
        <f>VLOOKUP(Tabela2[[#This Row],[SIEMA]],Siema2025,65,FALSE)</f>
        <v/>
      </c>
      <c r="AV604" s="108" t="str">
        <f>VLOOKUP(Tabela2[[#This Row],[SIEMA]],Siema2025,67,FALSE)</f>
        <v/>
      </c>
      <c r="AW604" s="108" t="str">
        <f>VLOOKUP(Tabela2[[#This Row],[SIEMA]],Siema2025,69,FALSE)</f>
        <v/>
      </c>
      <c r="AX604" s="108" t="str">
        <f>VLOOKUP(Tabela2[[#This Row],[SIEMA]],Siema2025,71,FALSE)</f>
        <v/>
      </c>
      <c r="AY604" s="108" t="str">
        <f>VLOOKUP(Tabela2[[#This Row],[SIEMA]],Siema2025,73,FALSE)</f>
        <v/>
      </c>
      <c r="AZ604" s="108" t="str">
        <f>VLOOKUP(Tabela2[[#This Row],[SIEMA]],Siema2025,75,FALSE)</f>
        <v/>
      </c>
      <c r="BA604" s="108" t="str">
        <f>VLOOKUP(Tabela2[[#This Row],[SIEMA]],Siema2025,77,FALSE)</f>
        <v/>
      </c>
      <c r="BB604" s="108" t="str">
        <f>VLOOKUP(Tabela2[[#This Row],[SIEMA]],Siema2025,79,FALSE)</f>
        <v/>
      </c>
      <c r="BC604" s="108" t="str">
        <f>IF(Tabela2[[#This Row],[Outro(s) ]] = "X", "PREENCHER","NA")</f>
        <v>NA</v>
      </c>
      <c r="BD604" s="108" t="str">
        <f>VLOOKUP(Tabela2[[#This Row],[SIEMA]],Siema2025,82,FALSE)</f>
        <v/>
      </c>
      <c r="BE604" s="108" t="str">
        <f>VLOOKUP(Tabela2[[#This Row],[SIEMA]],Siema2025,81,FALSE)</f>
        <v/>
      </c>
      <c r="BF604" s="110" t="str">
        <f>VLOOKUP(Tabela2[[#This Row],[SIEMA]],Siema2025,28,FALSE)</f>
        <v>Petrobras</v>
      </c>
      <c r="BG604" s="110"/>
      <c r="BH604" s="111">
        <v>33000167000101</v>
      </c>
      <c r="BI604" s="112" t="str">
        <f>VLOOKUP(Tabela2[[#This Row],[SIEMA]],Siema2025,107,FALSE)</f>
        <v>Não</v>
      </c>
      <c r="BJ604" s="107" t="s">
        <v>7099</v>
      </c>
      <c r="BK604" s="104" t="s">
        <v>2696</v>
      </c>
      <c r="BL604" s="140">
        <v>45901</v>
      </c>
      <c r="BM604" s="108">
        <f ca="1">IF(Tabela2[[#This Row],[Data de atendimento do Ibama (considerar o primeiro documento/ação)]]="",_xlfn.DAYS(TODAY(),J604),_xlfn.DAYS(Tabela2[[#This Row],[Data de atendimento do Ibama (considerar o primeiro documento/ação)]],J604))</f>
        <v>5</v>
      </c>
      <c r="BN604" s="108" t="str">
        <f>IF(Tabela2[[#This Row],[Atendido pelo Ibama ("Não" ou "Sim")]]="Não","Preencher", IF(Tabela2[[#This Row],[Atendido pelo Ibama ("Não" ou "Sim")]]="Sim","NA",""))</f>
        <v>NA</v>
      </c>
      <c r="BO604" s="114" t="s">
        <v>7100</v>
      </c>
      <c r="BP604" s="108" t="str">
        <f>IF(Tabela2[[#This Row],[Forma de atendimento (primeiro documento/ação)]]= "Outros (especificar)", "PREENCHER","NA")</f>
        <v>NA</v>
      </c>
      <c r="BQ604" s="106" t="s">
        <v>123</v>
      </c>
      <c r="BR604" s="108" t="str">
        <f>IF(Tabela2[[#This Row],[Equipe do Ibama foi a campo? Houve sobrevoo do Poseidon?]] = "Sim", "PREENCHER","NA")</f>
        <v>NA</v>
      </c>
      <c r="BS604" s="108" t="str">
        <f>IF(Tabela2[[#This Row],[Se sim, foi emitida Ordem de Emergência? (informações vinculada à coluna CK)]] = "Sim", "PREENCHER","NA")</f>
        <v>NA</v>
      </c>
      <c r="BT604" s="108" t="s">
        <v>7101</v>
      </c>
      <c r="BU604" s="108" t="s">
        <v>2696</v>
      </c>
      <c r="BV604" s="108" t="s">
        <v>123</v>
      </c>
      <c r="BW604" s="108" t="s">
        <v>2696</v>
      </c>
      <c r="BX604" s="106" t="s">
        <v>7102</v>
      </c>
      <c r="BY604" s="140">
        <v>46164</v>
      </c>
      <c r="BZ604" s="104">
        <f>IF(Tabela2[[#This Row],[Data do documento de encerramento]]="NA","NA",IF(Tabela2[[#This Row],[Data do documento de encerramento]]="","Pendente de conclusão/ encerramento",_xlfn.DAYS(Tabela2[[#This Row],[Data do documento de encerramento]],J604)))</f>
        <v>268</v>
      </c>
      <c r="CA604" s="107"/>
      <c r="CB604" s="107" t="s">
        <v>1163</v>
      </c>
      <c r="CC604" s="107" t="s">
        <v>8352</v>
      </c>
      <c r="CD604" s="107" t="s">
        <v>123</v>
      </c>
      <c r="CE604" s="107" t="s">
        <v>2696</v>
      </c>
      <c r="CF604" s="107" t="s">
        <v>7105</v>
      </c>
    </row>
    <row r="605" spans="1:84" ht="76.5">
      <c r="A605" s="182">
        <v>202582839655</v>
      </c>
      <c r="B605" s="118" t="s">
        <v>9712</v>
      </c>
      <c r="C605" s="108" t="s">
        <v>672</v>
      </c>
      <c r="D605" s="106" t="s">
        <v>637</v>
      </c>
      <c r="E605" s="106" t="s">
        <v>4768</v>
      </c>
      <c r="F605" s="106"/>
      <c r="G605" s="106" t="s">
        <v>9713</v>
      </c>
      <c r="H605" s="106" t="s">
        <v>9714</v>
      </c>
      <c r="I605" s="104" t="str">
        <f>VLOOKUP(Tabela2[[#This Row],[SIEMA]],Siema2025,19,FALSE)</f>
        <v>Santos</v>
      </c>
      <c r="J605" s="105">
        <f>VLOOKUP(Tabela2[[#This Row],[SIEMA]],Siema2025,2,FALSE)</f>
        <v>45897</v>
      </c>
      <c r="K605" s="105" t="str">
        <f>VLOOKUP(Tabela2[[#This Row],[SIEMA]],Siema2025,16,FALSE)</f>
        <v>Quinta</v>
      </c>
      <c r="L605" s="106" t="str">
        <f>IF(Tabela2[[#This Row],[Data]]="","Sem Informação",VLOOKUP(MONTH(Tabela2[[#This Row],[Data]]),'[1]Validação de dados'!$I$1:$J$13,2,0))</f>
        <v>Agosto</v>
      </c>
      <c r="M605" s="104">
        <f>YEAR(Tabela2[[#This Row],[Data]])</f>
        <v>2025</v>
      </c>
      <c r="N605" s="105" t="str">
        <f>VLOOKUP(Tabela2[[#This Row],[SIEMA]],Siema2025,17,FALSE)</f>
        <v>Madrugada</v>
      </c>
      <c r="O605" s="105" t="s">
        <v>111</v>
      </c>
      <c r="P605" s="104" t="str">
        <f>VLOOKUP(Tabela2[[#This Row],[SIEMA]],Siema2025,21,FALSE)</f>
        <v>Embarcação JSD6000</v>
      </c>
      <c r="Q605" s="104" t="s">
        <v>637</v>
      </c>
      <c r="R605" s="104" t="s">
        <v>7917</v>
      </c>
      <c r="S605" s="107" t="s">
        <v>7096</v>
      </c>
      <c r="T605" s="104">
        <v>1.1000000000000001</v>
      </c>
      <c r="U605" s="104" t="s">
        <v>7111</v>
      </c>
      <c r="V605" s="104" t="str">
        <f>IF(Q605="","",IF(ISNUMBER(Q605)=FALSE,"Não se aplica",IFERROR(VLOOKUP(Q605,Produtos!$A$1:$C$2319,3,FALSE),"Não Cadastrado")))</f>
        <v>Não se aplica</v>
      </c>
      <c r="W605" s="104"/>
      <c r="X605" s="113"/>
      <c r="Y605" s="109" t="str">
        <f>IF(W605="","", IF(W605="NC","", IF(W605="NE","", IF(W605="NA","",IFERROR(VLOOKUP(W605,Produtos!$A$1:$C$2319,2,FALSE),"Não Cadastrado")))))</f>
        <v/>
      </c>
      <c r="Z605" s="104"/>
      <c r="AA605" s="104"/>
      <c r="AB605" s="104" t="str">
        <f>IF(W605="","",IF(ISNUMBER(W605)=FALSE,"Não se aplica",IFERROR(VLOOKUP(W605,Produtos!$A$1:$C$2319,3,FALSE),"Não Cadastrado")))</f>
        <v/>
      </c>
      <c r="AC605" s="104"/>
      <c r="AD605" s="108"/>
      <c r="AE605" s="107" t="str">
        <f>IF(AC605="","", IF(AC605="NC","", IF(AC605="NE","", IF(AC605="NA","",IFERROR(VLOOKUP(AC605,Produtos!$A$1:$C$2319,2,FALSE),"Não Cadastrado")))))</f>
        <v/>
      </c>
      <c r="AF605" s="104"/>
      <c r="AG605" s="104"/>
      <c r="AH605" s="104" t="str">
        <f>IF(AC605="","",IF(ISNUMBER(AC605)=FALSE,"Não se aplica",IFERROR(VLOOKUP(AC605,Produtos!$A$1:$C$2319,3,FALSE),"Não Cadastrado")))</f>
        <v/>
      </c>
      <c r="AI605" s="104"/>
      <c r="AJ605" s="104" t="str">
        <f>VLOOKUP(Tabela2[[#This Row],[SIEMA]],Siema2025,26,FALSE)</f>
        <v>As causas do acidente ainda estão sendo investigadas.
Vazamento ocorrido durante operação envolvendo os sistemas TRAC.
O derramamento foi contido na área do moonpool da embarcação, com volume estimado em 1800 litros.Até o momento não há evidências de dispersão do fluido no mar.Área segue sob monitoramento contínuo para garantir controle ambiental.</v>
      </c>
      <c r="AK605" s="107" t="s">
        <v>7285</v>
      </c>
      <c r="AL605" s="107" t="s">
        <v>7112</v>
      </c>
      <c r="AM605" s="107"/>
      <c r="AN605" s="108" t="str">
        <f>VLOOKUP(Tabela2[[#This Row],[SIEMA]],Siema2025,51,FALSE)</f>
        <v/>
      </c>
      <c r="AO605" s="108" t="str">
        <f>VLOOKUP(Tabela2[[#This Row],[SIEMA]],Siema2025,53,FALSE)</f>
        <v/>
      </c>
      <c r="AP605" s="108" t="str">
        <f>VLOOKUP(Tabela2[[#This Row],[SIEMA]],Siema2025,55,FALSE)</f>
        <v/>
      </c>
      <c r="AQ605" s="108" t="str">
        <f>VLOOKUP(Tabela2[[#This Row],[SIEMA]],Siema2025,57,FALSE)</f>
        <v/>
      </c>
      <c r="AR605" s="108" t="str">
        <f>VLOOKUP(Tabela2[[#This Row],[SIEMA]],Siema2025,59,FALSE)</f>
        <v/>
      </c>
      <c r="AS605" s="108" t="str">
        <f>VLOOKUP(Tabela2[[#This Row],[SIEMA]],Siema2025,61,FALSE)</f>
        <v>X</v>
      </c>
      <c r="AT605" s="108" t="str">
        <f>VLOOKUP(Tabela2[[#This Row],[SIEMA]],Siema2025,63,FALSE)</f>
        <v/>
      </c>
      <c r="AU605" s="108" t="str">
        <f>VLOOKUP(Tabela2[[#This Row],[SIEMA]],Siema2025,65,FALSE)</f>
        <v/>
      </c>
      <c r="AV605" s="108" t="str">
        <f>VLOOKUP(Tabela2[[#This Row],[SIEMA]],Siema2025,67,FALSE)</f>
        <v/>
      </c>
      <c r="AW605" s="108" t="str">
        <f>VLOOKUP(Tabela2[[#This Row],[SIEMA]],Siema2025,69,FALSE)</f>
        <v/>
      </c>
      <c r="AX605" s="108" t="str">
        <f>VLOOKUP(Tabela2[[#This Row],[SIEMA]],Siema2025,71,FALSE)</f>
        <v/>
      </c>
      <c r="AY605" s="108" t="str">
        <f>VLOOKUP(Tabela2[[#This Row],[SIEMA]],Siema2025,73,FALSE)</f>
        <v/>
      </c>
      <c r="AZ605" s="108" t="str">
        <f>VLOOKUP(Tabela2[[#This Row],[SIEMA]],Siema2025,75,FALSE)</f>
        <v/>
      </c>
      <c r="BA605" s="108" t="str">
        <f>VLOOKUP(Tabela2[[#This Row],[SIEMA]],Siema2025,77,FALSE)</f>
        <v/>
      </c>
      <c r="BB605" s="108" t="str">
        <f>VLOOKUP(Tabela2[[#This Row],[SIEMA]],Siema2025,79,FALSE)</f>
        <v/>
      </c>
      <c r="BC605" s="108" t="str">
        <f>IF(Tabela2[[#This Row],[Outro(s) ]] = "X", "PREENCHER","NA")</f>
        <v>NA</v>
      </c>
      <c r="BD605" s="108" t="str">
        <f>VLOOKUP(Tabela2[[#This Row],[SIEMA]],Siema2025,82,FALSE)</f>
        <v/>
      </c>
      <c r="BE605" s="108" t="str">
        <f>VLOOKUP(Tabela2[[#This Row],[SIEMA]],Siema2025,81,FALSE)</f>
        <v/>
      </c>
      <c r="BF605" s="110" t="str">
        <f>VLOOKUP(Tabela2[[#This Row],[SIEMA]],Siema2025,28,FALSE)</f>
        <v>TotalEnergies EP Brasil LTDA</v>
      </c>
      <c r="BG605" s="110"/>
      <c r="BH605" s="111" t="str">
        <f>VLOOKUP(Tabela2[[#This Row],[SIEMA]],Siema2025,29,FALSE)</f>
        <v>02461767000143</v>
      </c>
      <c r="BI605" s="112" t="str">
        <f>VLOOKUP(Tabela2[[#This Row],[SIEMA]],Siema2025,107,FALSE)</f>
        <v>Não</v>
      </c>
      <c r="BJ605" s="107" t="s">
        <v>7099</v>
      </c>
      <c r="BK605" s="104" t="s">
        <v>2696</v>
      </c>
      <c r="BL605" s="140">
        <v>45901</v>
      </c>
      <c r="BM605" s="108">
        <f ca="1">IF(Tabela2[[#This Row],[Data de atendimento do Ibama (considerar o primeiro documento/ação)]]="",_xlfn.DAYS(TODAY(),J605),_xlfn.DAYS(Tabela2[[#This Row],[Data de atendimento do Ibama (considerar o primeiro documento/ação)]],J605))</f>
        <v>4</v>
      </c>
      <c r="BN605" s="108" t="str">
        <f>IF(Tabela2[[#This Row],[Atendido pelo Ibama ("Não" ou "Sim")]]="Não","Preencher", IF(Tabela2[[#This Row],[Atendido pelo Ibama ("Não" ou "Sim")]]="Sim","NA",""))</f>
        <v>NA</v>
      </c>
      <c r="BO605" s="114" t="s">
        <v>7100</v>
      </c>
      <c r="BP605" s="108" t="str">
        <f>IF(Tabela2[[#This Row],[Forma de atendimento (primeiro documento/ação)]]= "Outros (especificar)", "PREENCHER","NA")</f>
        <v>NA</v>
      </c>
      <c r="BQ605" s="106" t="s">
        <v>123</v>
      </c>
      <c r="BR605" s="108" t="str">
        <f>IF(Tabela2[[#This Row],[Equipe do Ibama foi a campo? Houve sobrevoo do Poseidon?]] = "Sim", "PREENCHER","NA")</f>
        <v>NA</v>
      </c>
      <c r="BS605" s="108" t="str">
        <f>IF(Tabela2[[#This Row],[Se sim, foi emitida Ordem de Emergência? (informações vinculada à coluna CK)]] = "Sim", "PREENCHER","NA")</f>
        <v>NA</v>
      </c>
      <c r="BT605" s="108" t="s">
        <v>7101</v>
      </c>
      <c r="BU605" s="108" t="s">
        <v>123</v>
      </c>
      <c r="BV605" s="108" t="s">
        <v>123</v>
      </c>
      <c r="BW605" s="108" t="s">
        <v>123</v>
      </c>
      <c r="BX605" s="106" t="s">
        <v>7127</v>
      </c>
      <c r="BY605" s="140"/>
      <c r="BZ605" s="104" t="str">
        <f>IF(Tabela2[[#This Row],[Data do documento de encerramento]]="NA","NA",IF(Tabela2[[#This Row],[Data do documento de encerramento]]="","Pendente de conclusão/ encerramento",_xlfn.DAYS(Tabela2[[#This Row],[Data do documento de encerramento]],J605)))</f>
        <v>Pendente de conclusão/ encerramento</v>
      </c>
      <c r="CA605" s="107" t="s">
        <v>7473</v>
      </c>
      <c r="CB605" s="107" t="s">
        <v>7158</v>
      </c>
      <c r="CC605" s="107" t="s">
        <v>7324</v>
      </c>
      <c r="CD605" s="107" t="s">
        <v>9338</v>
      </c>
      <c r="CE605" s="107" t="s">
        <v>123</v>
      </c>
      <c r="CF605" s="107" t="s">
        <v>7105</v>
      </c>
    </row>
    <row r="606" spans="1:84" ht="76.5">
      <c r="A606" s="169">
        <v>202582864806</v>
      </c>
      <c r="B606" s="170" t="s">
        <v>9715</v>
      </c>
      <c r="C606" s="108" t="str">
        <f>VLOOKUP(Tabela2[[#This Row],[SIEMA]],Siema2025,4,FALSE)</f>
        <v xml:space="preserve"> MG</v>
      </c>
      <c r="D606" s="106" t="str">
        <f>VLOOKUP(Tabela2[[#This Row],[SIEMA]],Siema2025,3,FALSE)</f>
        <v xml:space="preserve">Formiga </v>
      </c>
      <c r="E606" s="106" t="str">
        <f>VLOOKUP(Tabela2[[#This Row],[SIEMA]],Siema2025,20,FALSE)</f>
        <v>FCA km 544+500</v>
      </c>
      <c r="F606" s="106"/>
      <c r="G606" s="172" t="s">
        <v>9716</v>
      </c>
      <c r="H606" s="172" t="s">
        <v>9717</v>
      </c>
      <c r="I606" s="104" t="s">
        <v>7120</v>
      </c>
      <c r="J606" s="105">
        <f>VLOOKUP(Tabela2[[#This Row],[SIEMA]],Siema2025,2,FALSE)</f>
        <v>45897</v>
      </c>
      <c r="K606" s="105" t="str">
        <f>VLOOKUP(Tabela2[[#This Row],[SIEMA]],Siema2025,16,FALSE)</f>
        <v>Quinta</v>
      </c>
      <c r="L606" s="106" t="str">
        <f>IF(Tabela2[[#This Row],[Data]]="","Sem Informação",VLOOKUP(MONTH(Tabela2[[#This Row],[Data]]),'[1]Validação de dados'!$I$1:$J$13,2,0))</f>
        <v>Agosto</v>
      </c>
      <c r="M606" s="104">
        <f>YEAR(Tabela2[[#This Row],[Data]])</f>
        <v>2025</v>
      </c>
      <c r="N606" s="105" t="str">
        <f>VLOOKUP(Tabela2[[#This Row],[SIEMA]],Siema2025,17,FALSE)</f>
        <v>Matutino</v>
      </c>
      <c r="O606" s="105" t="str">
        <f>VLOOKUP(Tabela2[[#This Row],[SIEMA]],Siema2025,5,FALSE)</f>
        <v>Ferrovia</v>
      </c>
      <c r="P606" s="104" t="str">
        <f>VLOOKUP(Tabela2[[#This Row],[SIEMA]],Siema2025,21,FALSE)</f>
        <v>Incêndio próximo a via férrea</v>
      </c>
      <c r="Q606" s="104" t="s">
        <v>7127</v>
      </c>
      <c r="R606" s="104" t="s">
        <v>7127</v>
      </c>
      <c r="S606" s="107" t="s">
        <v>7127</v>
      </c>
      <c r="T606" s="104" t="str">
        <f>VLOOKUP(Tabela2[[#This Row],[SIEMA]],Siema2025,11,FALSE)</f>
        <v xml:space="preserve"> </v>
      </c>
      <c r="U606" s="104" t="str">
        <f>VLOOKUP(Tabela2[[#This Row],[SIEMA]],Siema2025,12,FALSE)</f>
        <v xml:space="preserve"> </v>
      </c>
      <c r="V606" s="104" t="s">
        <v>7127</v>
      </c>
      <c r="W606" s="104" t="str">
        <f>VLOOKUP(Tabela2[[#This Row],[SIEMA]],Siema2025,10,FALSE)</f>
        <v/>
      </c>
      <c r="X606" s="113"/>
      <c r="Y606" s="109" t="str">
        <f>IF(W606="","", IF(W606="NC","", IF(W606="NE","", IF(W606="NA","",IFERROR(VLOOKUP(W606,Produtos!$A$1:$C$2319,2,FALSE),"Não Cadastrado")))))</f>
        <v/>
      </c>
      <c r="Z606" s="104" t="str">
        <f>VLOOKUP(Tabela2[[#This Row],[SIEMA]],Siema2025,11,FALSE)</f>
        <v xml:space="preserve"> </v>
      </c>
      <c r="AA606" s="104" t="str">
        <f>VLOOKUP(Tabela2[[#This Row],[SIEMA]],Siema2025,12,FALSE)</f>
        <v xml:space="preserve"> </v>
      </c>
      <c r="AB606" s="104" t="str">
        <f>IF(W606="","",IF(ISNUMBER(W606)=FALSE,"Não se aplica",IFERROR(VLOOKUP(W606,Produtos!$A$1:$C$2319,3,FALSE),"Não Cadastrado")))</f>
        <v/>
      </c>
      <c r="AC606" s="104"/>
      <c r="AD606" s="108"/>
      <c r="AE606" s="107" t="str">
        <f>IF(AC606="","", IF(AC606="NC","", IF(AC606="NE","", IF(AC606="NA","",IFERROR(VLOOKUP(AC606,Produtos!$A$1:$C$2319,2,FALSE),"Não Cadastrado")))))</f>
        <v/>
      </c>
      <c r="AF606" s="104"/>
      <c r="AG606" s="104"/>
      <c r="AH606" s="104" t="str">
        <f>IF(AC606="","",IF(ISNUMBER(AC606)=FALSE,"Não se aplica",IFERROR(VLOOKUP(AC606,Produtos!$A$1:$C$2319,3,FALSE),"Não Cadastrado")))</f>
        <v/>
      </c>
      <c r="AI606" s="104"/>
      <c r="AJ606" s="104" t="str">
        <f>VLOOKUP(Tabela2[[#This Row],[SIEMA]],Siema2025,26,FALSE)</f>
        <v/>
      </c>
      <c r="AK606" s="107" t="s">
        <v>7623</v>
      </c>
      <c r="AL606" s="107"/>
      <c r="AM606" s="107"/>
      <c r="AN606" s="108" t="str">
        <f>VLOOKUP(Tabela2[[#This Row],[SIEMA]],Siema2025,51,FALSE)</f>
        <v/>
      </c>
      <c r="AO606" s="108" t="str">
        <f>VLOOKUP(Tabela2[[#This Row],[SIEMA]],Siema2025,53,FALSE)</f>
        <v/>
      </c>
      <c r="AP606" s="108" t="str">
        <f>VLOOKUP(Tabela2[[#This Row],[SIEMA]],Siema2025,55,FALSE)</f>
        <v/>
      </c>
      <c r="AQ606" s="108" t="str">
        <f>VLOOKUP(Tabela2[[#This Row],[SIEMA]],Siema2025,57,FALSE)</f>
        <v/>
      </c>
      <c r="AR606" s="108" t="str">
        <f>VLOOKUP(Tabela2[[#This Row],[SIEMA]],Siema2025,59,FALSE)</f>
        <v/>
      </c>
      <c r="AS606" s="108" t="str">
        <f>VLOOKUP(Tabela2[[#This Row],[SIEMA]],Siema2025,61,FALSE)</f>
        <v/>
      </c>
      <c r="AT606" s="108" t="str">
        <f>VLOOKUP(Tabela2[[#This Row],[SIEMA]],Siema2025,63,FALSE)</f>
        <v/>
      </c>
      <c r="AU606" s="108" t="str">
        <f>VLOOKUP(Tabela2[[#This Row],[SIEMA]],Siema2025,65,FALSE)</f>
        <v/>
      </c>
      <c r="AV606" s="108" t="str">
        <f>VLOOKUP(Tabela2[[#This Row],[SIEMA]],Siema2025,67,FALSE)</f>
        <v/>
      </c>
      <c r="AW606" s="108" t="s">
        <v>7132</v>
      </c>
      <c r="AX606" s="108"/>
      <c r="AY606" s="108" t="str">
        <f>VLOOKUP(Tabela2[[#This Row],[SIEMA]],Siema2025,73,FALSE)</f>
        <v/>
      </c>
      <c r="AZ606" s="108" t="str">
        <f>VLOOKUP(Tabela2[[#This Row],[SIEMA]],Siema2025,75,FALSE)</f>
        <v/>
      </c>
      <c r="BA606" s="108" t="str">
        <f>VLOOKUP(Tabela2[[#This Row],[SIEMA]],Siema2025,77,FALSE)</f>
        <v/>
      </c>
      <c r="BB606" s="108" t="str">
        <f>VLOOKUP(Tabela2[[#This Row],[SIEMA]],Siema2025,79,FALSE)</f>
        <v/>
      </c>
      <c r="BC606" s="108" t="str">
        <f>IF(Tabela2[[#This Row],[Outro(s) ]] = "X", "PREENCHER","NA")</f>
        <v>NA</v>
      </c>
      <c r="BD606" s="108" t="str">
        <f>VLOOKUP(Tabela2[[#This Row],[SIEMA]],Siema2025,82,FALSE)</f>
        <v/>
      </c>
      <c r="BE606" s="108" t="str">
        <f>VLOOKUP(Tabela2[[#This Row],[SIEMA]],Siema2025,81,FALSE)</f>
        <v/>
      </c>
      <c r="BF606" s="110" t="s">
        <v>7174</v>
      </c>
      <c r="BG606" s="110" t="s">
        <v>7175</v>
      </c>
      <c r="BH606" s="111" t="str">
        <f>VLOOKUP(Tabela2[[#This Row],[SIEMA]],Siema2025,29,FALSE)</f>
        <v>00924429000175</v>
      </c>
      <c r="BI606" s="112" t="str">
        <f>VLOOKUP(Tabela2[[#This Row],[SIEMA]],Siema2025,107,FALSE)</f>
        <v>Não</v>
      </c>
      <c r="BJ606" s="107" t="s">
        <v>7099</v>
      </c>
      <c r="BK606" s="104" t="s">
        <v>2696</v>
      </c>
      <c r="BL606" s="140">
        <v>45901</v>
      </c>
      <c r="BM606" s="108">
        <f ca="1">IF(Tabela2[[#This Row],[Data de atendimento do Ibama (considerar o primeiro documento/ação)]]="",_xlfn.DAYS(TODAY(),J606),_xlfn.DAYS(Tabela2[[#This Row],[Data de atendimento do Ibama (considerar o primeiro documento/ação)]],J606))</f>
        <v>4</v>
      </c>
      <c r="BN606" s="108" t="str">
        <f>IF(Tabela2[[#This Row],[Atendido pelo Ibama ("Não" ou "Sim")]]="Não","Preencher", IF(Tabela2[[#This Row],[Atendido pelo Ibama ("Não" ou "Sim")]]="Sim","NA",""))</f>
        <v>NA</v>
      </c>
      <c r="BO606" s="114" t="s">
        <v>7100</v>
      </c>
      <c r="BP606" s="108" t="str">
        <f>IF(Tabela2[[#This Row],[Forma de atendimento (primeiro documento/ação)]]= "Outros (especificar)", "PREENCHER","NA")</f>
        <v>NA</v>
      </c>
      <c r="BQ606" s="106" t="s">
        <v>123</v>
      </c>
      <c r="BR606" s="108" t="str">
        <f>IF(Tabela2[[#This Row],[Equipe do Ibama foi a campo? Houve sobrevoo do Poseidon?]] = "Sim", "PREENCHER","NA")</f>
        <v>NA</v>
      </c>
      <c r="BS606" s="108" t="str">
        <f>IF(Tabela2[[#This Row],[Se sim, foi emitida Ordem de Emergência? (informações vinculada à coluna CK)]] = "Sim", "PREENCHER","NA")</f>
        <v>NA</v>
      </c>
      <c r="BT606" s="108" t="s">
        <v>7101</v>
      </c>
      <c r="BU606" s="108" t="s">
        <v>2696</v>
      </c>
      <c r="BV606" s="108" t="s">
        <v>123</v>
      </c>
      <c r="BW606" s="108" t="s">
        <v>123</v>
      </c>
      <c r="BX606" s="106" t="s">
        <v>7127</v>
      </c>
      <c r="BY606" s="140"/>
      <c r="BZ606" s="104" t="str">
        <f>IF(Tabela2[[#This Row],[Data do documento de encerramento]]="NA","NA",IF(Tabela2[[#This Row],[Data do documento de encerramento]]="","Pendente de conclusão/ encerramento",_xlfn.DAYS(Tabela2[[#This Row],[Data do documento de encerramento]],J606)))</f>
        <v>Pendente de conclusão/ encerramento</v>
      </c>
      <c r="CA606" s="107"/>
      <c r="CB606" s="107"/>
      <c r="CC606" s="115"/>
      <c r="CD606" s="107"/>
      <c r="CE606" s="107"/>
      <c r="CF606" s="107"/>
    </row>
    <row r="607" spans="1:84" ht="76.5">
      <c r="A607" s="169">
        <v>202582946809</v>
      </c>
      <c r="B607" s="170" t="s">
        <v>9718</v>
      </c>
      <c r="C607" s="108" t="s">
        <v>7135</v>
      </c>
      <c r="D607" s="106" t="s">
        <v>637</v>
      </c>
      <c r="E607" s="106" t="s">
        <v>5536</v>
      </c>
      <c r="F607" s="106"/>
      <c r="G607" s="172" t="s">
        <v>7529</v>
      </c>
      <c r="H607" s="172" t="s">
        <v>7530</v>
      </c>
      <c r="I607" s="104" t="str">
        <f>VLOOKUP(Tabela2[[#This Row],[SIEMA]],Siema2025,19,FALSE)</f>
        <v>Campos</v>
      </c>
      <c r="J607" s="105">
        <f>VLOOKUP(Tabela2[[#This Row],[SIEMA]],Siema2025,2,FALSE)</f>
        <v>45897</v>
      </c>
      <c r="K607" s="105" t="str">
        <f>VLOOKUP(Tabela2[[#This Row],[SIEMA]],Siema2025,16,FALSE)</f>
        <v>Quinta</v>
      </c>
      <c r="L607" s="106" t="str">
        <f>IF(Tabela2[[#This Row],[Data]]="","Sem Informação",VLOOKUP(MONTH(Tabela2[[#This Row],[Data]]),'[1]Validação de dados'!$I$1:$J$13,2,0))</f>
        <v>Agosto</v>
      </c>
      <c r="M607" s="104">
        <f>YEAR(Tabela2[[#This Row],[Data]])</f>
        <v>2025</v>
      </c>
      <c r="N607" s="105" t="str">
        <f>VLOOKUP(Tabela2[[#This Row],[SIEMA]],Siema2025,17,FALSE)</f>
        <v>Vespertino</v>
      </c>
      <c r="O607" s="105" t="str">
        <f>VLOOKUP(Tabela2[[#This Row],[SIEMA]],Siema2025,5,FALSE)</f>
        <v>Plataforma</v>
      </c>
      <c r="P607" s="104" t="str">
        <f>VLOOKUP(Tabela2[[#This Row],[SIEMA]],Siema2025,21,FALSE)</f>
        <v>FPSO Frade</v>
      </c>
      <c r="Q607">
        <v>3082</v>
      </c>
      <c r="R607" s="104" t="s">
        <v>1714</v>
      </c>
      <c r="S607" s="104" t="s">
        <v>1714</v>
      </c>
      <c r="T607" s="104" t="str">
        <f>VLOOKUP(Tabela2[[#This Row],[SIEMA]],Siema2025,11,FALSE)</f>
        <v>0.103</v>
      </c>
      <c r="U607" s="104" t="str">
        <f>VLOOKUP(Tabela2[[#This Row],[SIEMA]],Siema2025,12,FALSE)</f>
        <v>M3</v>
      </c>
      <c r="V607" s="104">
        <f>IF(Q607="","",IF(ISNUMBER(Q607)=FALSE,"Não se aplica",IFERROR(VLOOKUP(Q607,Produtos!$A$1:$C$2319,3,FALSE),"Não Cadastrado")))</f>
        <v>9</v>
      </c>
      <c r="W607" s="104"/>
      <c r="X607" s="113"/>
      <c r="Y607" s="109" t="str">
        <f>IF(W607="","", IF(W607="NC","", IF(W607="NE","", IF(W607="NA","",IFERROR(VLOOKUP(W607,Produtos!$A$1:$C$2319,2,FALSE),"Não Cadastrado")))))</f>
        <v/>
      </c>
      <c r="Z607" s="104"/>
      <c r="AA607" s="104"/>
      <c r="AB607" s="104" t="str">
        <f>IF(W607="","",IF(ISNUMBER(W607)=FALSE,"Não se aplica",IFERROR(VLOOKUP(W607,Produtos!$A$1:$C$2319,3,FALSE),"Não Cadastrado")))</f>
        <v/>
      </c>
      <c r="AC607" s="104"/>
      <c r="AD607" s="108"/>
      <c r="AE607" s="107" t="str">
        <f>IF(AC607="","", IF(AC607="NC","", IF(AC607="NE","", IF(AC607="NA","",IFERROR(VLOOKUP(AC607,Produtos!$A$1:$C$2319,2,FALSE),"Não Cadastrado")))))</f>
        <v/>
      </c>
      <c r="AF607" s="104"/>
      <c r="AG607" s="104"/>
      <c r="AH607" s="104" t="str">
        <f>IF(AC607="","",IF(ISNUMBER(AC607)=FALSE,"Não se aplica",IFERROR(VLOOKUP(AC607,Produtos!$A$1:$C$2319,3,FALSE),"Não Cadastrado")))</f>
        <v/>
      </c>
      <c r="AI607" s="104"/>
      <c r="AJ607" s="104" t="str">
        <f>VLOOKUP(Tabela2[[#This Row],[SIEMA]],Siema2025,26,FALSE)</f>
        <v>Durante a retirada do MBC (marine breakaway coupling) do mangote de offloading, ocorreu aliberação de cerca de 103 L (0,103 m³) de água oleosa para o mar, volume que estava contido entreas duas válvulas do MBC. Antes da remoção do MBC, havia ocorrido o flushing do mangote comágua salgada.</v>
      </c>
      <c r="AK607" s="107" t="s">
        <v>7285</v>
      </c>
      <c r="AL607" s="107" t="s">
        <v>7098</v>
      </c>
      <c r="AM607" s="107"/>
      <c r="AN607" s="108" t="str">
        <f>VLOOKUP(Tabela2[[#This Row],[SIEMA]],Siema2025,51,FALSE)</f>
        <v/>
      </c>
      <c r="AO607" s="108" t="str">
        <f>VLOOKUP(Tabela2[[#This Row],[SIEMA]],Siema2025,53,FALSE)</f>
        <v/>
      </c>
      <c r="AP607" s="108" t="str">
        <f>VLOOKUP(Tabela2[[#This Row],[SIEMA]],Siema2025,55,FALSE)</f>
        <v/>
      </c>
      <c r="AQ607" s="108" t="str">
        <f>VLOOKUP(Tabela2[[#This Row],[SIEMA]],Siema2025,57,FALSE)</f>
        <v/>
      </c>
      <c r="AR607" s="108" t="str">
        <f>VLOOKUP(Tabela2[[#This Row],[SIEMA]],Siema2025,59,FALSE)</f>
        <v/>
      </c>
      <c r="AS607" s="108" t="str">
        <f>VLOOKUP(Tabela2[[#This Row],[SIEMA]],Siema2025,61,FALSE)</f>
        <v>X</v>
      </c>
      <c r="AT607" s="108" t="str">
        <f>VLOOKUP(Tabela2[[#This Row],[SIEMA]],Siema2025,63,FALSE)</f>
        <v/>
      </c>
      <c r="AU607" s="108" t="str">
        <f>VLOOKUP(Tabela2[[#This Row],[SIEMA]],Siema2025,65,FALSE)</f>
        <v/>
      </c>
      <c r="AV607" s="108" t="str">
        <f>VLOOKUP(Tabela2[[#This Row],[SIEMA]],Siema2025,67,FALSE)</f>
        <v/>
      </c>
      <c r="AW607" s="108" t="str">
        <f>VLOOKUP(Tabela2[[#This Row],[SIEMA]],Siema2025,69,FALSE)</f>
        <v/>
      </c>
      <c r="AX607" s="108" t="str">
        <f>VLOOKUP(Tabela2[[#This Row],[SIEMA]],Siema2025,71,FALSE)</f>
        <v/>
      </c>
      <c r="AY607" s="108" t="str">
        <f>VLOOKUP(Tabela2[[#This Row],[SIEMA]],Siema2025,73,FALSE)</f>
        <v/>
      </c>
      <c r="AZ607" s="108" t="str">
        <f>VLOOKUP(Tabela2[[#This Row],[SIEMA]],Siema2025,75,FALSE)</f>
        <v/>
      </c>
      <c r="BA607" s="108" t="str">
        <f>VLOOKUP(Tabela2[[#This Row],[SIEMA]],Siema2025,77,FALSE)</f>
        <v/>
      </c>
      <c r="BB607" s="108" t="str">
        <f>VLOOKUP(Tabela2[[#This Row],[SIEMA]],Siema2025,79,FALSE)</f>
        <v/>
      </c>
      <c r="BC607" s="108" t="str">
        <f>IF(Tabela2[[#This Row],[Outro(s) ]] = "X", "PREENCHER","NA")</f>
        <v>NA</v>
      </c>
      <c r="BD607" s="108" t="str">
        <f>VLOOKUP(Tabela2[[#This Row],[SIEMA]],Siema2025,82,FALSE)</f>
        <v/>
      </c>
      <c r="BE607" s="108" t="str">
        <f>VLOOKUP(Tabela2[[#This Row],[SIEMA]],Siema2025,81,FALSE)</f>
        <v/>
      </c>
      <c r="BF607" s="110" t="str">
        <f>VLOOKUP(Tabela2[[#This Row],[SIEMA]],Siema2025,28,FALSE)</f>
        <v>PETRO RIO JAGUAR PETRÓLEO SA.</v>
      </c>
      <c r="BG607" s="110"/>
      <c r="BH607" s="111" t="str">
        <f>VLOOKUP(Tabela2[[#This Row],[SIEMA]],Siema2025,29,FALSE)</f>
        <v>02031413000169</v>
      </c>
      <c r="BI607" s="112" t="s">
        <v>2696</v>
      </c>
      <c r="BJ607" s="107" t="s">
        <v>7099</v>
      </c>
      <c r="BK607" s="104" t="s">
        <v>2696</v>
      </c>
      <c r="BL607" s="140">
        <v>45978</v>
      </c>
      <c r="BM607" s="108">
        <f ca="1">IF(Tabela2[[#This Row],[Data de atendimento do Ibama (considerar o primeiro documento/ação)]]="",_xlfn.DAYS(TODAY(),J607),_xlfn.DAYS(Tabela2[[#This Row],[Data de atendimento do Ibama (considerar o primeiro documento/ação)]],J607))</f>
        <v>81</v>
      </c>
      <c r="BN607" s="108" t="str">
        <f>IF(Tabela2[[#This Row],[Atendido pelo Ibama ("Não" ou "Sim")]]="Não","Preencher", IF(Tabela2[[#This Row],[Atendido pelo Ibama ("Não" ou "Sim")]]="Sim","NA",""))</f>
        <v>NA</v>
      </c>
      <c r="BO607" s="114" t="s">
        <v>7138</v>
      </c>
      <c r="BP607" s="108" t="str">
        <f>IF(Tabela2[[#This Row],[Forma de atendimento (primeiro documento/ação)]]= "Outros (especificar)", "PREENCHER","NA")</f>
        <v>NA</v>
      </c>
      <c r="BQ607" s="106" t="s">
        <v>123</v>
      </c>
      <c r="BR607" s="108" t="str">
        <f>IF(Tabela2[[#This Row],[Equipe do Ibama foi a campo? Houve sobrevoo do Poseidon?]] = "Sim", "PREENCHER","NA")</f>
        <v>NA</v>
      </c>
      <c r="BS607" s="108" t="str">
        <f>IF(Tabela2[[#This Row],[Se sim, foi emitida Ordem de Emergência? (informações vinculada à coluna CK)]] = "Sim", "PREENCHER","NA")</f>
        <v>NA</v>
      </c>
      <c r="BT607" s="108" t="s">
        <v>7101</v>
      </c>
      <c r="BU607" s="108" t="s">
        <v>123</v>
      </c>
      <c r="BV607" s="108" t="s">
        <v>123</v>
      </c>
      <c r="BW607" s="108" t="s">
        <v>123</v>
      </c>
      <c r="BX607" s="106"/>
      <c r="BY607" s="106"/>
      <c r="BZ607" s="104" t="str">
        <f>IF(Tabela2[[#This Row],[Data do documento de encerramento]]="NA","NA",IF(Tabela2[[#This Row],[Data do documento de encerramento]]="","Pendente de conclusão/ encerramento",_xlfn.DAYS(Tabela2[[#This Row],[Data do documento de encerramento]],J607)))</f>
        <v>Pendente de conclusão/ encerramento</v>
      </c>
      <c r="CA607" s="107"/>
      <c r="CB607" s="107"/>
      <c r="CC607" s="115" t="s">
        <v>7104</v>
      </c>
      <c r="CD607" s="107" t="s">
        <v>7296</v>
      </c>
      <c r="CE607" s="107" t="s">
        <v>2696</v>
      </c>
      <c r="CF607" s="107" t="s">
        <v>7141</v>
      </c>
    </row>
    <row r="608" spans="1:84" s="22" customFormat="1" ht="106.5">
      <c r="A608" s="169">
        <v>20259132421</v>
      </c>
      <c r="B608" s="170" t="s">
        <v>9719</v>
      </c>
      <c r="C608" s="108" t="str">
        <f>VLOOKUP(Tabela2[[#This Row],[SIEMA]],Siema2025,4,FALSE)</f>
        <v xml:space="preserve"> GO</v>
      </c>
      <c r="D608" s="106" t="str">
        <f>VLOOKUP(Tabela2[[#This Row],[SIEMA]],Siema2025,3,FALSE)</f>
        <v xml:space="preserve">Morrinhos </v>
      </c>
      <c r="E608" s="106" t="s">
        <v>7385</v>
      </c>
      <c r="F608" s="106" t="s">
        <v>9720</v>
      </c>
      <c r="G608" s="172" t="s">
        <v>9721</v>
      </c>
      <c r="H608" s="172" t="s">
        <v>9722</v>
      </c>
      <c r="I608" s="106" t="s">
        <v>7120</v>
      </c>
      <c r="J608" s="140">
        <f>VLOOKUP(Tabela2[[#This Row],[SIEMA]],Siema2025,2,FALSE)</f>
        <v>45898</v>
      </c>
      <c r="K608" s="140" t="str">
        <f>VLOOKUP(Tabela2[[#This Row],[SIEMA]],Siema2025,16,FALSE)</f>
        <v>Sexta</v>
      </c>
      <c r="L608" s="106" t="str">
        <f>IF(Tabela2[[#This Row],[Data]]="","Sem Informação",VLOOKUP(MONTH(Tabela2[[#This Row],[Data]]),'[1]Validação de dados'!$I$1:$J$13,2,0))</f>
        <v>Agosto</v>
      </c>
      <c r="M608" s="106">
        <f>YEAR(Tabela2[[#This Row],[Data]])</f>
        <v>2025</v>
      </c>
      <c r="N608" s="140" t="str">
        <f>VLOOKUP(Tabela2[[#This Row],[SIEMA]],Siema2025,17,FALSE)</f>
        <v>Vespertino</v>
      </c>
      <c r="O608" s="140" t="str">
        <f>VLOOKUP(Tabela2[[#This Row],[SIEMA]],Siema2025,5,FALSE)</f>
        <v>Rodovia</v>
      </c>
      <c r="P608" s="106" t="str">
        <f>VLOOKUP(Tabela2[[#This Row],[SIEMA]],Siema2025,21,FALSE)</f>
        <v>Veículo apresentou falha mecânica na direção onde o mesmo veio a perder o controle do veículo e saiu da pista, descendo o talude e tombando sobre a vegetação. Trata-se de um veículo de carga (diversos/Tiner), com parte de carga derramada.</v>
      </c>
      <c r="Q608" s="106">
        <v>1263</v>
      </c>
      <c r="R608" s="106" t="str">
        <f>VLOOKUP(Tabela2[[#This Row],[SIEMA]],Siema2025,10,FALSE)</f>
        <v/>
      </c>
      <c r="S608" s="109" t="str">
        <f>IF(Q608="","", IF(Q608="NC","", IF(Q608="NE","", IF(Q608="NA","",IFERROR(VLOOKUP(Q608,[1]Produtos!$A$1:$C$2319,2,FALSE),"Não Cadastrado")))))</f>
        <v>TINTA  (incluindo  tintas,  lacas,  esmaltes,  tinturas,  goma-lacas,  vernizes,  polidores,  enenchimentos  líquidos  e  bases  líquidas para lacas) ou MATERIAL RELACIONADO COM TINTAS (incluindo diluentes ou redutores para tintas)</v>
      </c>
      <c r="T608" s="106" t="str">
        <f>VLOOKUP(Tabela2[[#This Row],[SIEMA]],Siema2025,11,FALSE)</f>
        <v xml:space="preserve"> </v>
      </c>
      <c r="U608" s="106" t="str">
        <f>VLOOKUP(Tabela2[[#This Row],[SIEMA]],Siema2025,12,FALSE)</f>
        <v xml:space="preserve"> </v>
      </c>
      <c r="V608" s="106">
        <f>IF(Q608="","",IF(ISNUMBER(Q608)=FALSE,"Não se aplica",IFERROR(VLOOKUP(Q608,Produtos!$A$1:$C$2319,3,FALSE),"Não Cadastrado")))</f>
        <v>3</v>
      </c>
      <c r="W608" s="106" t="str">
        <f>VLOOKUP(Tabela2[[#This Row],[SIEMA]],Siema2025,10,FALSE)</f>
        <v/>
      </c>
      <c r="X608" s="108" t="str">
        <f>IF(Tabela2[[#This Row],[Origem do acidente]] = "Plataforma", "PREENCHER","NA")</f>
        <v>NA</v>
      </c>
      <c r="Y608" s="109" t="str">
        <f>IF(W608="","", IF(W608="NC","", IF(W608="NE","", IF(W608="NA","",IFERROR(VLOOKUP(W608,Produtos!$A$1:$C$2319,2,FALSE),"Não Cadastrado")))))</f>
        <v/>
      </c>
      <c r="Z608" s="106" t="str">
        <f>VLOOKUP(Tabela2[[#This Row],[SIEMA]],Siema2025,11,FALSE)</f>
        <v xml:space="preserve"> </v>
      </c>
      <c r="AA608" s="106" t="str">
        <f>VLOOKUP(Tabela2[[#This Row],[SIEMA]],Siema2025,12,FALSE)</f>
        <v xml:space="preserve"> </v>
      </c>
      <c r="AB608" s="106" t="str">
        <f>IF(W608="","",IF(ISNUMBER(W608)=FALSE,"Não se aplica",IFERROR(VLOOKUP(W608,Produtos!$A$1:$C$2319,3,FALSE),"Não Cadastrado")))</f>
        <v/>
      </c>
      <c r="AC608" s="106"/>
      <c r="AD608" s="108" t="str">
        <f>IF(Tabela2[[#This Row],[Origem do acidente]] = "Plataforma", "PREENCHER","NA")</f>
        <v>NA</v>
      </c>
      <c r="AE608" s="109" t="str">
        <f>IF(AC608="","", IF(AC608="NC","", IF(AC608="NE","", IF(AC608="NA","",IFERROR(VLOOKUP(AC608,Produtos!$A$1:$C$2319,2,FALSE),"Não Cadastrado")))))</f>
        <v/>
      </c>
      <c r="AF608" s="106"/>
      <c r="AG608" s="106"/>
      <c r="AH608" s="106" t="str">
        <f>IF(AC608="","",IF(ISNUMBER(AC608)=FALSE,"Não se aplica",IFERROR(VLOOKUP(AC608,Produtos!$A$1:$C$2319,3,FALSE),"Não Cadastrado")))</f>
        <v/>
      </c>
      <c r="AI608" s="106"/>
      <c r="AJ608" s="106" t="str">
        <f>VLOOKUP(Tabela2[[#This Row],[SIEMA]],Siema2025,26,FALSE)</f>
        <v>Veículo apresentou falha mecânica na direção onde o mesmo veio a perder o controle do veículo e saiu da pista, descendo o talude e tombando sobre a vegetação. Trata-se de um veículo de carga (diversos/Tiner), com parte de carga derramada.</v>
      </c>
      <c r="AK608" s="109" t="s">
        <v>7112</v>
      </c>
      <c r="AL608" s="109" t="s">
        <v>7358</v>
      </c>
      <c r="AM608" s="109" t="s">
        <v>7180</v>
      </c>
      <c r="AN608" s="108" t="str">
        <f>VLOOKUP(Tabela2[[#This Row],[SIEMA]],Siema2025,51,FALSE)</f>
        <v/>
      </c>
      <c r="AO608" s="108" t="str">
        <f>VLOOKUP(Tabela2[[#This Row],[SIEMA]],Siema2025,53,FALSE)</f>
        <v/>
      </c>
      <c r="AP608" s="108" t="str">
        <f>VLOOKUP(Tabela2[[#This Row],[SIEMA]],Siema2025,55,FALSE)</f>
        <v/>
      </c>
      <c r="AQ608" s="108" t="str">
        <f>VLOOKUP(Tabela2[[#This Row],[SIEMA]],Siema2025,57,FALSE)</f>
        <v/>
      </c>
      <c r="AR608" s="108" t="str">
        <f>VLOOKUP(Tabela2[[#This Row],[SIEMA]],Siema2025,59,FALSE)</f>
        <v/>
      </c>
      <c r="AS608" s="108" t="str">
        <f>VLOOKUP(Tabela2[[#This Row],[SIEMA]],Siema2025,61,FALSE)</f>
        <v/>
      </c>
      <c r="AT608" s="108" t="str">
        <f>VLOOKUP(Tabela2[[#This Row],[SIEMA]],Siema2025,63,FALSE)</f>
        <v/>
      </c>
      <c r="AU608" s="108" t="str">
        <f>VLOOKUP(Tabela2[[#This Row],[SIEMA]],Siema2025,65,FALSE)</f>
        <v>X</v>
      </c>
      <c r="AV608" s="108" t="str">
        <f>VLOOKUP(Tabela2[[#This Row],[SIEMA]],Siema2025,67,FALSE)</f>
        <v/>
      </c>
      <c r="AW608" s="108" t="str">
        <f>VLOOKUP(Tabela2[[#This Row],[SIEMA]],Siema2025,69,FALSE)</f>
        <v/>
      </c>
      <c r="AX608" s="108" t="str">
        <f>VLOOKUP(Tabela2[[#This Row],[SIEMA]],Siema2025,71,FALSE)</f>
        <v>X</v>
      </c>
      <c r="AY608" s="108" t="str">
        <f>VLOOKUP(Tabela2[[#This Row],[SIEMA]],Siema2025,73,FALSE)</f>
        <v/>
      </c>
      <c r="AZ608" s="108" t="str">
        <f>VLOOKUP(Tabela2[[#This Row],[SIEMA]],Siema2025,75,FALSE)</f>
        <v/>
      </c>
      <c r="BA608" s="108" t="str">
        <f>VLOOKUP(Tabela2[[#This Row],[SIEMA]],Siema2025,77,FALSE)</f>
        <v/>
      </c>
      <c r="BB608" s="108" t="str">
        <f>VLOOKUP(Tabela2[[#This Row],[SIEMA]],Siema2025,79,FALSE)</f>
        <v/>
      </c>
      <c r="BC608" s="108" t="str">
        <f>IF(Tabela2[[#This Row],[Outro(s) ]] = "X", "PREENCHER","NA")</f>
        <v>NA</v>
      </c>
      <c r="BD608" s="108" t="str">
        <f>VLOOKUP(Tabela2[[#This Row],[SIEMA]],Siema2025,82,FALSE)</f>
        <v/>
      </c>
      <c r="BE608" s="108" t="str">
        <f>VLOOKUP(Tabela2[[#This Row],[SIEMA]],Siema2025,81,FALSE)</f>
        <v/>
      </c>
      <c r="BF608" s="110" t="str">
        <f>VLOOKUP(Tabela2[[#This Row],[SIEMA]],Siema2025,28,FALSE)</f>
        <v/>
      </c>
      <c r="BG608" s="110"/>
      <c r="BH608" s="111" t="str">
        <f>VLOOKUP(Tabela2[[#This Row],[SIEMA]],Siema2025,29,FALSE)</f>
        <v/>
      </c>
      <c r="BI608" s="112" t="str">
        <f>VLOOKUP(Tabela2[[#This Row],[SIEMA]],Siema2025,107,FALSE)</f>
        <v>Não</v>
      </c>
      <c r="BJ608" s="109" t="s">
        <v>7099</v>
      </c>
      <c r="BK608" s="106" t="s">
        <v>2696</v>
      </c>
      <c r="BL608" s="140">
        <v>45902</v>
      </c>
      <c r="BM608" s="108">
        <f ca="1">IF(Tabela2[[#This Row],[Data de atendimento do Ibama (considerar o primeiro documento/ação)]]="",_xlfn.DAYS(TODAY(),J608),_xlfn.DAYS(Tabela2[[#This Row],[Data de atendimento do Ibama (considerar o primeiro documento/ação)]],J608))</f>
        <v>4</v>
      </c>
      <c r="BN608" s="108" t="str">
        <f>IF(Tabela2[[#This Row],[Atendido pelo Ibama ("Não" ou "Sim")]]="Não","Preencher", IF(Tabela2[[#This Row],[Atendido pelo Ibama ("Não" ou "Sim")]]="Sim","NA",""))</f>
        <v>NA</v>
      </c>
      <c r="BO608" s="114" t="s">
        <v>7124</v>
      </c>
      <c r="BP608" s="108" t="s">
        <v>7346</v>
      </c>
      <c r="BQ608" s="106" t="s">
        <v>2696</v>
      </c>
      <c r="BR608" s="108" t="s">
        <v>2696</v>
      </c>
      <c r="BS608" s="108" t="s">
        <v>2696</v>
      </c>
      <c r="BT608" s="108" t="s">
        <v>7114</v>
      </c>
      <c r="BU608" s="108" t="s">
        <v>123</v>
      </c>
      <c r="BV608" s="108" t="s">
        <v>2696</v>
      </c>
      <c r="BW608" s="108" t="s">
        <v>123</v>
      </c>
      <c r="BX608" s="106" t="s">
        <v>7127</v>
      </c>
      <c r="BY608" s="140"/>
      <c r="BZ608" s="106" t="str">
        <f>IF(Tabela2[[#This Row],[Data do documento de encerramento]]="NA","NA",IF(Tabela2[[#This Row],[Data do documento de encerramento]]="","Pendente de conclusão/ encerramento",_xlfn.DAYS(Tabela2[[#This Row],[Data do documento de encerramento]],J608)))</f>
        <v>Pendente de conclusão/ encerramento</v>
      </c>
      <c r="CA608" s="109" t="s">
        <v>9723</v>
      </c>
      <c r="CB608" s="109"/>
      <c r="CC608" s="109"/>
      <c r="CD608" s="109"/>
      <c r="CE608" s="109"/>
      <c r="CF608" s="109"/>
    </row>
    <row r="609" spans="1:84">
      <c r="A609" s="169">
        <v>20259228838</v>
      </c>
      <c r="B609" s="170" t="s">
        <v>9724</v>
      </c>
      <c r="C609" s="108" t="str">
        <f>VLOOKUP(Tabela2[[#This Row],[SIEMA]],Siema2025,4,FALSE)</f>
        <v xml:space="preserve"> MG</v>
      </c>
      <c r="D609" s="106" t="str">
        <f>VLOOKUP(Tabela2[[#This Row],[SIEMA]],Siema2025,3,FALSE)</f>
        <v xml:space="preserve">Ponte Nova </v>
      </c>
      <c r="E609" s="106" t="str">
        <f>VLOOKUP(Tabela2[[#This Row],[SIEMA]],Siema2025,20,FALSE)</f>
        <v>Rio Piranga</v>
      </c>
      <c r="F609" s="106"/>
      <c r="G609" s="172"/>
      <c r="H609" s="172"/>
      <c r="I609" s="104" t="str">
        <f>VLOOKUP(Tabela2[[#This Row],[SIEMA]],Siema2025,19,FALSE)</f>
        <v/>
      </c>
      <c r="J609" s="105">
        <f>VLOOKUP(Tabela2[[#This Row],[SIEMA]],Siema2025,2,FALSE)</f>
        <v>45898</v>
      </c>
      <c r="K609" s="105" t="str">
        <f>VLOOKUP(Tabela2[[#This Row],[SIEMA]],Siema2025,16,FALSE)</f>
        <v>Sexta</v>
      </c>
      <c r="L609" s="106" t="str">
        <f>IF(Tabela2[[#This Row],[Data]]="","Sem Informação",VLOOKUP(MONTH(Tabela2[[#This Row],[Data]]),'[1]Validação de dados'!$I$1:$J$13,2,0))</f>
        <v>Agosto</v>
      </c>
      <c r="M609" s="104">
        <f>YEAR(Tabela2[[#This Row],[Data]])</f>
        <v>2025</v>
      </c>
      <c r="N609" s="105" t="str">
        <f>VLOOKUP(Tabela2[[#This Row],[SIEMA]],Siema2025,17,FALSE)</f>
        <v>Matutino</v>
      </c>
      <c r="O609" s="105" t="str">
        <f>VLOOKUP(Tabela2[[#This Row],[SIEMA]],Siema2025,5,FALSE)</f>
        <v>Indústria</v>
      </c>
      <c r="P609" s="104" t="str">
        <f>VLOOKUP(Tabela2[[#This Row],[SIEMA]],Siema2025,21,FALSE)</f>
        <v>Segundo informações repassadas ao NEA, ocorreu o vazamento de efluentes da caixa da receptora de dejetos suínos da Granja Oriente, localizada nas coordenadas geográficas: 20°20'53,35''S e 42°54´52,64''W, no rio Piranga, em zona rural do município de Ponte Nova/MG. Segundo informações do consultor ambiental da empresa, de imediato ocorreu a interrupção do fluxo do lançamento logo após a constatação do problema, com o controle do vazamento às 8:30 horas do mesmo dia. Demais providências administrativas serão tomadas pela equipe da PM MAMB durante a fiscalização a pedido NEA/SEMAD.</v>
      </c>
      <c r="Q609" s="104" t="s">
        <v>7127</v>
      </c>
      <c r="R609" s="104" t="str">
        <f>VLOOKUP(Tabela2[[#This Row],[SIEMA]],Siema2025,10,FALSE)</f>
        <v>Dejetos de suinocultura</v>
      </c>
      <c r="S609" s="107" t="str">
        <f>IF(Q609="","", IF(Q609="NC","", IF(Q609="NE","", IF(Q609="NA","",IFERROR(VLOOKUP(Q609,[1]Produtos!$A$1:$C$2319,2,FALSE),"Não Cadastrado")))))</f>
        <v/>
      </c>
      <c r="T609" s="104" t="str">
        <f>VLOOKUP(Tabela2[[#This Row],[SIEMA]],Siema2025,11,FALSE)</f>
        <v/>
      </c>
      <c r="U609" s="104" t="str">
        <f>VLOOKUP(Tabela2[[#This Row],[SIEMA]],Siema2025,12,FALSE)</f>
        <v/>
      </c>
      <c r="V609" s="104" t="str">
        <f>IF(Q609="","",IF(ISNUMBER(Q609)=FALSE,"Não se aplica",IFERROR(VLOOKUP(Q609,Produtos!$A$1:$C$2319,3,FALSE),"Não Cadastrado")))</f>
        <v>Não se aplica</v>
      </c>
      <c r="W609" s="104" t="str">
        <f>VLOOKUP(Tabela2[[#This Row],[SIEMA]],Siema2025,10,FALSE)</f>
        <v>Dejetos de suinocultura</v>
      </c>
      <c r="X609" s="113" t="str">
        <f>IF(Tabela2[[#This Row],[Origem do acidente]] = "Plataforma", "PREENCHER","NA")</f>
        <v>NA</v>
      </c>
      <c r="Y609" s="109" t="str">
        <f>IF(W609="","", IF(W609="NC","", IF(W609="NE","", IF(W609="NA","",IFERROR(VLOOKUP(W609,Produtos!$A$1:$C$2319,2,FALSE),"Não Cadastrado")))))</f>
        <v>Não Cadastrado</v>
      </c>
      <c r="Z609" s="104" t="str">
        <f>VLOOKUP(Tabela2[[#This Row],[SIEMA]],Siema2025,11,FALSE)</f>
        <v/>
      </c>
      <c r="AA609" s="104" t="str">
        <f>VLOOKUP(Tabela2[[#This Row],[SIEMA]],Siema2025,12,FALSE)</f>
        <v/>
      </c>
      <c r="AB609" s="104" t="str">
        <f>IF(W609="","",IF(ISNUMBER(W609)=FALSE,"Não se aplica",IFERROR(VLOOKUP(W609,Produtos!$A$1:$C$2319,3,FALSE),"Não Cadastrado")))</f>
        <v>Não se aplica</v>
      </c>
      <c r="AC609" s="104"/>
      <c r="AD609" s="108" t="str">
        <f>IF(Tabela2[[#This Row],[Origem do acidente]] = "Plataforma", "PREENCHER","NA")</f>
        <v>NA</v>
      </c>
      <c r="AE609" s="107" t="str">
        <f>IF(AC609="","", IF(AC609="NC","", IF(AC609="NE","", IF(AC609="NA","",IFERROR(VLOOKUP(AC609,Produtos!$A$1:$C$2319,2,FALSE),"Não Cadastrado")))))</f>
        <v/>
      </c>
      <c r="AF609" s="104"/>
      <c r="AG609" s="104"/>
      <c r="AH609" s="104" t="str">
        <f>IF(AC609="","",IF(ISNUMBER(AC609)=FALSE,"Não se aplica",IFERROR(VLOOKUP(AC609,Produtos!$A$1:$C$2319,3,FALSE),"Não Cadastrado")))</f>
        <v/>
      </c>
      <c r="AI609" s="104"/>
      <c r="AJ609" s="104" t="str">
        <f>VLOOKUP(Tabela2[[#This Row],[SIEMA]],Siema2025,26,FALSE)</f>
        <v/>
      </c>
      <c r="AK609" s="107"/>
      <c r="AL609" s="107"/>
      <c r="AM609" s="107"/>
      <c r="AN609" s="108" t="str">
        <f>VLOOKUP(Tabela2[[#This Row],[SIEMA]],Siema2025,51,FALSE)</f>
        <v/>
      </c>
      <c r="AO609" s="108" t="str">
        <f>VLOOKUP(Tabela2[[#This Row],[SIEMA]],Siema2025,53,FALSE)</f>
        <v/>
      </c>
      <c r="AP609" s="108" t="str">
        <f>VLOOKUP(Tabela2[[#This Row],[SIEMA]],Siema2025,55,FALSE)</f>
        <v/>
      </c>
      <c r="AQ609" s="108" t="str">
        <f>VLOOKUP(Tabela2[[#This Row],[SIEMA]],Siema2025,57,FALSE)</f>
        <v>X</v>
      </c>
      <c r="AR609" s="108" t="str">
        <f>VLOOKUP(Tabela2[[#This Row],[SIEMA]],Siema2025,59,FALSE)</f>
        <v/>
      </c>
      <c r="AS609" s="108" t="str">
        <f>VLOOKUP(Tabela2[[#This Row],[SIEMA]],Siema2025,61,FALSE)</f>
        <v/>
      </c>
      <c r="AT609" s="108" t="str">
        <f>VLOOKUP(Tabela2[[#This Row],[SIEMA]],Siema2025,63,FALSE)</f>
        <v/>
      </c>
      <c r="AU609" s="108" t="str">
        <f>VLOOKUP(Tabela2[[#This Row],[SIEMA]],Siema2025,65,FALSE)</f>
        <v/>
      </c>
      <c r="AV609" s="108" t="str">
        <f>VLOOKUP(Tabela2[[#This Row],[SIEMA]],Siema2025,67,FALSE)</f>
        <v/>
      </c>
      <c r="AW609" s="108" t="str">
        <f>VLOOKUP(Tabela2[[#This Row],[SIEMA]],Siema2025,69,FALSE)</f>
        <v/>
      </c>
      <c r="AX609" s="108" t="str">
        <f>VLOOKUP(Tabela2[[#This Row],[SIEMA]],Siema2025,71,FALSE)</f>
        <v/>
      </c>
      <c r="AY609" s="108" t="str">
        <f>VLOOKUP(Tabela2[[#This Row],[SIEMA]],Siema2025,73,FALSE)</f>
        <v/>
      </c>
      <c r="AZ609" s="108" t="str">
        <f>VLOOKUP(Tabela2[[#This Row],[SIEMA]],Siema2025,75,FALSE)</f>
        <v/>
      </c>
      <c r="BA609" s="108" t="str">
        <f>VLOOKUP(Tabela2[[#This Row],[SIEMA]],Siema2025,77,FALSE)</f>
        <v/>
      </c>
      <c r="BB609" s="108" t="str">
        <f>VLOOKUP(Tabela2[[#This Row],[SIEMA]],Siema2025,79,FALSE)</f>
        <v/>
      </c>
      <c r="BC609" s="108" t="str">
        <f>IF(Tabela2[[#This Row],[Outro(s) ]] = "X", "PREENCHER","NA")</f>
        <v>NA</v>
      </c>
      <c r="BD609" s="108" t="str">
        <f>VLOOKUP(Tabela2[[#This Row],[SIEMA]],Siema2025,82,FALSE)</f>
        <v/>
      </c>
      <c r="BE609" s="108" t="str">
        <f>VLOOKUP(Tabela2[[#This Row],[SIEMA]],Siema2025,81,FALSE)</f>
        <v/>
      </c>
      <c r="BF609" s="110" t="str">
        <f>VLOOKUP(Tabela2[[#This Row],[SIEMA]],Siema2025,28,FALSE)</f>
        <v>Granja Oriente</v>
      </c>
      <c r="BG609" s="110"/>
      <c r="BH609" s="111" t="str">
        <f>VLOOKUP(Tabela2[[#This Row],[SIEMA]],Siema2025,29,FALSE)</f>
        <v/>
      </c>
      <c r="BI609" s="112" t="str">
        <f>VLOOKUP(Tabela2[[#This Row],[SIEMA]],Siema2025,107,FALSE)</f>
        <v>Não</v>
      </c>
      <c r="BJ609" s="107"/>
      <c r="BK609" s="104"/>
      <c r="BL609" s="140"/>
      <c r="BM609" s="108">
        <f ca="1">IF(Tabela2[[#This Row],[Data de atendimento do Ibama (considerar o primeiro documento/ação)]]="",_xlfn.DAYS(TODAY(),J609),_xlfn.DAYS(Tabela2[[#This Row],[Data de atendimento do Ibama (considerar o primeiro documento/ação)]],J609))</f>
        <v>332</v>
      </c>
      <c r="BN609" s="108" t="str">
        <f>IF(Tabela2[[#This Row],[Atendido pelo Ibama ("Não" ou "Sim")]]="Não","Preencher", IF(Tabela2[[#This Row],[Atendido pelo Ibama ("Não" ou "Sim")]]="Sim","NA",""))</f>
        <v/>
      </c>
      <c r="BO609" s="114"/>
      <c r="BP609" s="108" t="str">
        <f>IF(Tabela2[[#This Row],[Forma de atendimento (primeiro documento/ação)]]= "Outros (especificar)", "PREENCHER","NA")</f>
        <v>NA</v>
      </c>
      <c r="BQ609" s="106"/>
      <c r="BR609" s="108" t="str">
        <f>IF(Tabela2[[#This Row],[Equipe do Ibama foi a campo? Houve sobrevoo do Poseidon?]] = "Sim", "PREENCHER","NA")</f>
        <v>NA</v>
      </c>
      <c r="BS609" s="108" t="str">
        <f>IF(Tabela2[[#This Row],[Se sim, foi emitida Ordem de Emergência? (informações vinculada à coluna CK)]] = "Sim", "PREENCHER","NA")</f>
        <v>NA</v>
      </c>
      <c r="BT609" s="108" t="str">
        <f>IF(Tabela2[[#This Row],[Foi elaborado Relatório de Vistoria pelo Ibama? (informações vinculada à coluna CK)]] = "Sim", "PREENCHER","NA")</f>
        <v>NA</v>
      </c>
      <c r="BU609" s="108" t="str">
        <f>IF(Tabela2[[#This Row],[Houve envio de Informações Pós-acidente (preencher "não se aplica" quando de competência estadual/municipal)]] = "Sim", "PREENCHER","NA")</f>
        <v>NA</v>
      </c>
      <c r="BV609" s="108" t="str">
        <f>IF(Tabela2[[#This Row],[Houve avaliação das informações pós-acidente solicitadas/enviadas?]] = "Sim", "PREENCHER","NA")</f>
        <v>NA</v>
      </c>
      <c r="BW609" s="108" t="str">
        <f>IF(Tabela2[[#This Row],[O Ibama aguarda resposta da empresa/OEMA, etc?]] = "Sim", "PREENCHER","NA")</f>
        <v>NA</v>
      </c>
      <c r="BX609" s="106"/>
      <c r="BY609" s="106"/>
      <c r="BZ609" s="104" t="str">
        <f>IF(Tabela2[[#This Row],[Data do documento de encerramento]]="NA","NA",IF(Tabela2[[#This Row],[Data do documento de encerramento]]="","Pendente de conclusão/ encerramento",_xlfn.DAYS(Tabela2[[#This Row],[Data do documento de encerramento]],J609)))</f>
        <v>Pendente de conclusão/ encerramento</v>
      </c>
      <c r="CA609" s="107"/>
      <c r="CB609" s="107"/>
      <c r="CC609" s="115"/>
      <c r="CD609" s="107"/>
      <c r="CE609" s="107"/>
      <c r="CF609" s="107"/>
    </row>
    <row r="610" spans="1:84" ht="45.75">
      <c r="A610" s="169">
        <v>202582954012</v>
      </c>
      <c r="B610" s="178" t="s">
        <v>9725</v>
      </c>
      <c r="C610" s="108" t="str">
        <f>VLOOKUP(Tabela2[[#This Row],[SIEMA]],Siema2025,4,FALSE)</f>
        <v xml:space="preserve"> BA</v>
      </c>
      <c r="D610" s="106" t="str">
        <f>VLOOKUP(Tabela2[[#This Row],[SIEMA]],Siema2025,3,FALSE)</f>
        <v xml:space="preserve">Pojuca </v>
      </c>
      <c r="E610" s="106" t="str">
        <f>VLOOKUP(Tabela2[[#This Row],[SIEMA]],Siema2025,20,FALSE)</f>
        <v>Parque Recife/Refinaria Mataripe, Município de Pojuca, Bahia.</v>
      </c>
      <c r="F610" s="106"/>
      <c r="G610" s="172" t="s">
        <v>9726</v>
      </c>
      <c r="H610" s="172" t="s">
        <v>9727</v>
      </c>
      <c r="I610" s="104" t="s">
        <v>7120</v>
      </c>
      <c r="J610" s="105">
        <f>VLOOKUP(Tabela2[[#This Row],[SIEMA]],Siema2025,2,FALSE)</f>
        <v>45898</v>
      </c>
      <c r="K610" s="105" t="str">
        <f>VLOOKUP(Tabela2[[#This Row],[SIEMA]],Siema2025,16,FALSE)</f>
        <v>Sexta</v>
      </c>
      <c r="L610" s="106" t="str">
        <f>IF(Tabela2[[#This Row],[Data]]="","Sem Informação",VLOOKUP(MONTH(Tabela2[[#This Row],[Data]]),'[1]Validação de dados'!$I$1:$J$13,2,0))</f>
        <v>Agosto</v>
      </c>
      <c r="M610" s="104">
        <f>YEAR(Tabela2[[#This Row],[Data]])</f>
        <v>2025</v>
      </c>
      <c r="N610" s="105" t="str">
        <f>VLOOKUP(Tabela2[[#This Row],[SIEMA]],Siema2025,17,FALSE)</f>
        <v>Matutino</v>
      </c>
      <c r="O610" s="105" t="str">
        <f>VLOOKUP(Tabela2[[#This Row],[SIEMA]],Siema2025,5,FALSE)</f>
        <v>Duto</v>
      </c>
      <c r="P610" s="104" t="str">
        <f>VLOOKUP(Tabela2[[#This Row],[SIEMA]],Siema2025,21,FALSE)</f>
        <v>Duto proveniente do oleoduto de 20 polegadas</v>
      </c>
      <c r="Q610" s="104" t="s">
        <v>7094</v>
      </c>
      <c r="R610" s="104" t="s">
        <v>9728</v>
      </c>
      <c r="S610" s="107" t="s">
        <v>2260</v>
      </c>
      <c r="T610" s="104">
        <v>0.7</v>
      </c>
      <c r="U610" s="104" t="str">
        <f>VLOOKUP(Tabela2[[#This Row],[SIEMA]],Siema2025,12,FALSE)</f>
        <v>M3</v>
      </c>
      <c r="V610" s="104" t="s">
        <v>7472</v>
      </c>
      <c r="W610" s="104" t="str">
        <f>VLOOKUP(Tabela2[[#This Row],[SIEMA]],Siema2025,10,FALSE)</f>
        <v>Água</v>
      </c>
      <c r="X610" s="113" t="str">
        <f>IF(Tabela2[[#This Row],[Origem do acidente]] = "Plataforma", "PREENCHER","NA")</f>
        <v>NA</v>
      </c>
      <c r="Y610" s="109" t="str">
        <f>IF(W610="","", IF(W610="NC","", IF(W610="NE","", IF(W610="NA","",IFERROR(VLOOKUP(W610,Produtos!$A$1:$C$2319,2,FALSE),"Não Cadastrado")))))</f>
        <v>Não Cadastrado</v>
      </c>
      <c r="Z610" s="104" t="str">
        <f>VLOOKUP(Tabela2[[#This Row],[SIEMA]],Siema2025,11,FALSE)</f>
        <v>0.0035</v>
      </c>
      <c r="AA610" s="104" t="str">
        <f>VLOOKUP(Tabela2[[#This Row],[SIEMA]],Siema2025,12,FALSE)</f>
        <v>M3</v>
      </c>
      <c r="AB610" s="104" t="str">
        <f>IF(W610="","",IF(ISNUMBER(W610)=FALSE,"Não se aplica",IFERROR(VLOOKUP(W610,Produtos!$A$1:$C$2319,3,FALSE),"Não Cadastrado")))</f>
        <v>Não se aplica</v>
      </c>
      <c r="AC610" s="104"/>
      <c r="AD610" s="108" t="str">
        <f>IF(Tabela2[[#This Row],[Origem do acidente]] = "Plataforma", "PREENCHER","NA")</f>
        <v>NA</v>
      </c>
      <c r="AE610" s="107" t="str">
        <f>IF(AC610="","", IF(AC610="NC","", IF(AC610="NE","", IF(AC610="NA","",IFERROR(VLOOKUP(AC610,Produtos!$A$1:$C$2319,2,FALSE),"Não Cadastrado")))))</f>
        <v/>
      </c>
      <c r="AF610" s="104"/>
      <c r="AG610" s="104"/>
      <c r="AH610" s="104" t="str">
        <f>IF(AC610="","",IF(ISNUMBER(AC610)=FALSE,"Não se aplica",IFERROR(VLOOKUP(AC610,Produtos!$A$1:$C$2319,3,FALSE),"Não Cadastrado")))</f>
        <v/>
      </c>
      <c r="AI610" s="104"/>
      <c r="AJ610" s="104" t="s">
        <v>242</v>
      </c>
      <c r="AK610" s="107" t="s">
        <v>7245</v>
      </c>
      <c r="AL610" s="107"/>
      <c r="AM610" s="107"/>
      <c r="AN610" s="108" t="str">
        <f>VLOOKUP(Tabela2[[#This Row],[SIEMA]],Siema2025,51,FALSE)</f>
        <v/>
      </c>
      <c r="AO610" s="108" t="str">
        <f>VLOOKUP(Tabela2[[#This Row],[SIEMA]],Siema2025,53,FALSE)</f>
        <v/>
      </c>
      <c r="AP610" s="108" t="str">
        <f>VLOOKUP(Tabela2[[#This Row],[SIEMA]],Siema2025,55,FALSE)</f>
        <v/>
      </c>
      <c r="AQ610" s="108" t="str">
        <f>VLOOKUP(Tabela2[[#This Row],[SIEMA]],Siema2025,57,FALSE)</f>
        <v/>
      </c>
      <c r="AR610" s="108" t="str">
        <f>VLOOKUP(Tabela2[[#This Row],[SIEMA]],Siema2025,59,FALSE)</f>
        <v/>
      </c>
      <c r="AS610" s="108" t="str">
        <f>VLOOKUP(Tabela2[[#This Row],[SIEMA]],Siema2025,61,FALSE)</f>
        <v/>
      </c>
      <c r="AT610" s="108" t="str">
        <f>VLOOKUP(Tabela2[[#This Row],[SIEMA]],Siema2025,63,FALSE)</f>
        <v/>
      </c>
      <c r="AU610" s="108" t="str">
        <f>VLOOKUP(Tabela2[[#This Row],[SIEMA]],Siema2025,65,FALSE)</f>
        <v>X</v>
      </c>
      <c r="AV610" s="108" t="str">
        <f>VLOOKUP(Tabela2[[#This Row],[SIEMA]],Siema2025,67,FALSE)</f>
        <v/>
      </c>
      <c r="AW610" s="108" t="str">
        <f>VLOOKUP(Tabela2[[#This Row],[SIEMA]],Siema2025,69,FALSE)</f>
        <v/>
      </c>
      <c r="AX610" s="108" t="str">
        <f>VLOOKUP(Tabela2[[#This Row],[SIEMA]],Siema2025,71,FALSE)</f>
        <v/>
      </c>
      <c r="AY610" s="108" t="str">
        <f>VLOOKUP(Tabela2[[#This Row],[SIEMA]],Siema2025,73,FALSE)</f>
        <v/>
      </c>
      <c r="AZ610" s="108" t="str">
        <f>VLOOKUP(Tabela2[[#This Row],[SIEMA]],Siema2025,75,FALSE)</f>
        <v/>
      </c>
      <c r="BA610" s="108" t="str">
        <f>VLOOKUP(Tabela2[[#This Row],[SIEMA]],Siema2025,77,FALSE)</f>
        <v/>
      </c>
      <c r="BB610" s="108" t="str">
        <f>VLOOKUP(Tabela2[[#This Row],[SIEMA]],Siema2025,79,FALSE)</f>
        <v/>
      </c>
      <c r="BC610" s="108" t="str">
        <f>IF(Tabela2[[#This Row],[Outro(s) ]] = "X", "PREENCHER","NA")</f>
        <v>NA</v>
      </c>
      <c r="BD610" s="108" t="str">
        <f>VLOOKUP(Tabela2[[#This Row],[SIEMA]],Siema2025,82,FALSE)</f>
        <v/>
      </c>
      <c r="BE610" s="108" t="str">
        <f>VLOOKUP(Tabela2[[#This Row],[SIEMA]],Siema2025,81,FALSE)</f>
        <v/>
      </c>
      <c r="BF610" s="110" t="s">
        <v>9729</v>
      </c>
      <c r="BG610" s="110"/>
      <c r="BH610" s="111">
        <v>33000167023667</v>
      </c>
      <c r="BI610" s="112" t="str">
        <f>VLOOKUP(Tabela2[[#This Row],[SIEMA]],Siema2025,107,FALSE)</f>
        <v>Não</v>
      </c>
      <c r="BJ610" s="107" t="s">
        <v>7113</v>
      </c>
      <c r="BK610" s="104" t="s">
        <v>2696</v>
      </c>
      <c r="BL610" s="140">
        <v>45925</v>
      </c>
      <c r="BM610" s="108">
        <f ca="1">IF(Tabela2[[#This Row],[Data de atendimento do Ibama (considerar o primeiro documento/ação)]]="",_xlfn.DAYS(TODAY(),J610),_xlfn.DAYS(Tabela2[[#This Row],[Data de atendimento do Ibama (considerar o primeiro documento/ação)]],J610))</f>
        <v>27</v>
      </c>
      <c r="BN610" s="108" t="str">
        <f>IF(Tabela2[[#This Row],[Atendido pelo Ibama ("Não" ou "Sim")]]="Não","Preencher", IF(Tabela2[[#This Row],[Atendido pelo Ibama ("Não" ou "Sim")]]="Sim","NA",""))</f>
        <v>NA</v>
      </c>
      <c r="BO610" s="114" t="s">
        <v>7138</v>
      </c>
      <c r="BP610" s="108" t="str">
        <f>IF(Tabela2[[#This Row],[Forma de atendimento (primeiro documento/ação)]]= "Outros (especificar)", "PREENCHER","NA")</f>
        <v>NA</v>
      </c>
      <c r="BQ610" s="106" t="s">
        <v>123</v>
      </c>
      <c r="BR610" s="108" t="str">
        <f>IF(Tabela2[[#This Row],[Equipe do Ibama foi a campo? Houve sobrevoo do Poseidon?]] = "Sim", "PREENCHER","NA")</f>
        <v>NA</v>
      </c>
      <c r="BS610" s="108" t="str">
        <f>IF(Tabela2[[#This Row],[Se sim, foi emitida Ordem de Emergência? (informações vinculada à coluna CK)]] = "Sim", "PREENCHER","NA")</f>
        <v>NA</v>
      </c>
      <c r="BT610" s="108" t="str">
        <f>IF(Tabela2[[#This Row],[Foi elaborado Relatório de Vistoria pelo Ibama? (informações vinculada à coluna CK)]] = "Sim", "PREENCHER","NA")</f>
        <v>NA</v>
      </c>
      <c r="BU610" s="108" t="str">
        <f>IF(Tabela2[[#This Row],[Houve envio de Informações Pós-acidente (preencher "não se aplica" quando de competência estadual/municipal)]] = "Sim", "PREENCHER","NA")</f>
        <v>NA</v>
      </c>
      <c r="BV610" s="108" t="str">
        <f>IF(Tabela2[[#This Row],[Houve avaliação das informações pós-acidente solicitadas/enviadas?]] = "Sim", "PREENCHER","NA")</f>
        <v>NA</v>
      </c>
      <c r="BW610" s="108" t="s">
        <v>123</v>
      </c>
      <c r="BX610" s="106"/>
      <c r="BY610" s="140"/>
      <c r="BZ610" s="104" t="str">
        <f>IF(Tabela2[[#This Row],[Data do documento de encerramento]]="NA","NA",IF(Tabela2[[#This Row],[Data do documento de encerramento]]="","Pendente de conclusão/ encerramento",_xlfn.DAYS(Tabela2[[#This Row],[Data do documento de encerramento]],J610)))</f>
        <v>Pendente de conclusão/ encerramento</v>
      </c>
      <c r="CA610" s="107" t="s">
        <v>9730</v>
      </c>
      <c r="CB610" s="107"/>
      <c r="CC610" s="107"/>
      <c r="CD610" s="107"/>
      <c r="CE610" s="107"/>
      <c r="CF610" s="107"/>
    </row>
    <row r="611" spans="1:84" s="22" customFormat="1" ht="60.75">
      <c r="A611" s="169">
        <v>202582954015</v>
      </c>
      <c r="B611" s="170" t="s">
        <v>9731</v>
      </c>
      <c r="C611" s="108" t="str">
        <f>VLOOKUP(Tabela2[[#This Row],[SIEMA]],Siema2025,4,FALSE)</f>
        <v xml:space="preserve"> MG</v>
      </c>
      <c r="D611" s="106" t="str">
        <f>VLOOKUP(Tabela2[[#This Row],[SIEMA]],Siema2025,3,FALSE)</f>
        <v xml:space="preserve">Iguatama </v>
      </c>
      <c r="E611" s="106" t="s">
        <v>8733</v>
      </c>
      <c r="F611" s="106" t="s">
        <v>9732</v>
      </c>
      <c r="G611" s="106" t="s">
        <v>9733</v>
      </c>
      <c r="H611" s="106" t="s">
        <v>9734</v>
      </c>
      <c r="I611" s="106" t="s">
        <v>7120</v>
      </c>
      <c r="J611" s="140">
        <f>VLOOKUP(Tabela2[[#This Row],[SIEMA]],Siema2025,2,FALSE)</f>
        <v>45898</v>
      </c>
      <c r="K611" s="140" t="str">
        <f>VLOOKUP(Tabela2[[#This Row],[SIEMA]],Siema2025,16,FALSE)</f>
        <v>Sexta</v>
      </c>
      <c r="L611" s="106" t="str">
        <f>IF(Tabela2[[#This Row],[Data]]="","Sem Informação",VLOOKUP(MONTH(Tabela2[[#This Row],[Data]]),'[1]Validação de dados'!$I$1:$J$13,2,0))</f>
        <v>Agosto</v>
      </c>
      <c r="M611" s="106">
        <f>YEAR(Tabela2[[#This Row],[Data]])</f>
        <v>2025</v>
      </c>
      <c r="N611" s="140" t="str">
        <f>VLOOKUP(Tabela2[[#This Row],[SIEMA]],Siema2025,17,FALSE)</f>
        <v>Matutino</v>
      </c>
      <c r="O611" s="140" t="str">
        <f>VLOOKUP(Tabela2[[#This Row],[SIEMA]],Siema2025,5,FALSE)</f>
        <v>Rodovia</v>
      </c>
      <c r="P611" s="106" t="str">
        <f>VLOOKUP(Tabela2[[#This Row],[SIEMA]],Siema2025,21,FALSE)</f>
        <v/>
      </c>
      <c r="Q611" s="106">
        <v>1824</v>
      </c>
      <c r="R611" s="106" t="str">
        <f>VLOOKUP(Tabela2[[#This Row],[SIEMA]],Siema2025,10,FALSE)</f>
        <v/>
      </c>
      <c r="S611" s="109" t="s">
        <v>9735</v>
      </c>
      <c r="T611" s="106">
        <v>11800</v>
      </c>
      <c r="U611" s="106" t="s">
        <v>648</v>
      </c>
      <c r="V611" s="106">
        <f>IF(Q611="","",IF(ISNUMBER(Q611)=FALSE,"Não se aplica",IFERROR(VLOOKUP(Q611,Produtos!$A$1:$C$2319,3,FALSE),"Não Cadastrado")))</f>
        <v>8</v>
      </c>
      <c r="W611" s="106" t="str">
        <f>VLOOKUP(Tabela2[[#This Row],[SIEMA]],Siema2025,10,FALSE)</f>
        <v/>
      </c>
      <c r="X611" s="108" t="str">
        <f>IF(Tabela2[[#This Row],[Origem do acidente]] = "Plataforma", "PREENCHER","NA")</f>
        <v>NA</v>
      </c>
      <c r="Y611" s="109" t="str">
        <f>IF(W611="","", IF(W611="NC","", IF(W611="NE","", IF(W611="NA","",IFERROR(VLOOKUP(W611,Produtos!$A$1:$C$2319,2,FALSE),"Não Cadastrado")))))</f>
        <v/>
      </c>
      <c r="Z611" s="106" t="str">
        <f>VLOOKUP(Tabela2[[#This Row],[SIEMA]],Siema2025,11,FALSE)</f>
        <v xml:space="preserve"> </v>
      </c>
      <c r="AA611" s="106" t="str">
        <f>VLOOKUP(Tabela2[[#This Row],[SIEMA]],Siema2025,12,FALSE)</f>
        <v xml:space="preserve"> </v>
      </c>
      <c r="AB611" s="106" t="str">
        <f>IF(W611="","",IF(ISNUMBER(W611)=FALSE,"Não se aplica",IFERROR(VLOOKUP(W611,Produtos!$A$1:$C$2319,3,FALSE),"Não Cadastrado")))</f>
        <v/>
      </c>
      <c r="AC611" s="106"/>
      <c r="AD611" s="108" t="str">
        <f>IF(Tabela2[[#This Row],[Origem do acidente]] = "Plataforma", "PREENCHER","NA")</f>
        <v>NA</v>
      </c>
      <c r="AE611" s="109" t="str">
        <f>IF(AC611="","", IF(AC611="NC","", IF(AC611="NE","", IF(AC611="NA","",IFERROR(VLOOKUP(AC611,Produtos!$A$1:$C$2319,2,FALSE),"Não Cadastrado")))))</f>
        <v/>
      </c>
      <c r="AF611" s="106"/>
      <c r="AG611" s="106"/>
      <c r="AH611" s="106" t="str">
        <f>IF(AC611="","",IF(ISNUMBER(AC611)=FALSE,"Não se aplica",IFERROR(VLOOKUP(AC611,Produtos!$A$1:$C$2319,3,FALSE),"Não Cadastrado")))</f>
        <v/>
      </c>
      <c r="AI611" s="106"/>
      <c r="AJ611" s="28" t="s">
        <v>9736</v>
      </c>
      <c r="AK611" s="109" t="s">
        <v>7345</v>
      </c>
      <c r="AL611" s="109" t="s">
        <v>7112</v>
      </c>
      <c r="AM611" s="109" t="s">
        <v>7945</v>
      </c>
      <c r="AN611" s="108" t="str">
        <f>VLOOKUP(Tabela2[[#This Row],[SIEMA]],Siema2025,51,FALSE)</f>
        <v/>
      </c>
      <c r="AO611" s="108" t="str">
        <f>VLOOKUP(Tabela2[[#This Row],[SIEMA]],Siema2025,53,FALSE)</f>
        <v/>
      </c>
      <c r="AP611" s="108" t="str">
        <f>VLOOKUP(Tabela2[[#This Row],[SIEMA]],Siema2025,55,FALSE)</f>
        <v/>
      </c>
      <c r="AQ611" s="108" t="str">
        <f>VLOOKUP(Tabela2[[#This Row],[SIEMA]],Siema2025,57,FALSE)</f>
        <v/>
      </c>
      <c r="AR611" s="108" t="str">
        <f>VLOOKUP(Tabela2[[#This Row],[SIEMA]],Siema2025,59,FALSE)</f>
        <v/>
      </c>
      <c r="AS611" s="108" t="str">
        <f>VLOOKUP(Tabela2[[#This Row],[SIEMA]],Siema2025,61,FALSE)</f>
        <v/>
      </c>
      <c r="AT611" s="108" t="str">
        <f>VLOOKUP(Tabela2[[#This Row],[SIEMA]],Siema2025,63,FALSE)</f>
        <v/>
      </c>
      <c r="AU611" s="108" t="str">
        <f>VLOOKUP(Tabela2[[#This Row],[SIEMA]],Siema2025,65,FALSE)</f>
        <v>X</v>
      </c>
      <c r="AV611" s="108" t="str">
        <f>VLOOKUP(Tabela2[[#This Row],[SIEMA]],Siema2025,67,FALSE)</f>
        <v/>
      </c>
      <c r="AW611" s="108" t="str">
        <f>VLOOKUP(Tabela2[[#This Row],[SIEMA]],Siema2025,69,FALSE)</f>
        <v/>
      </c>
      <c r="AX611" s="108" t="str">
        <f>VLOOKUP(Tabela2[[#This Row],[SIEMA]],Siema2025,71,FALSE)</f>
        <v/>
      </c>
      <c r="AY611" s="108" t="str">
        <f>VLOOKUP(Tabela2[[#This Row],[SIEMA]],Siema2025,73,FALSE)</f>
        <v/>
      </c>
      <c r="AZ611" s="108" t="str">
        <f>VLOOKUP(Tabela2[[#This Row],[SIEMA]],Siema2025,75,FALSE)</f>
        <v/>
      </c>
      <c r="BA611" s="108" t="str">
        <f>VLOOKUP(Tabela2[[#This Row],[SIEMA]],Siema2025,77,FALSE)</f>
        <v/>
      </c>
      <c r="BB611" s="108" t="str">
        <f>VLOOKUP(Tabela2[[#This Row],[SIEMA]],Siema2025,79,FALSE)</f>
        <v/>
      </c>
      <c r="BC611" s="108" t="str">
        <f>IF(Tabela2[[#This Row],[Outro(s) ]] = "X", "PREENCHER","NA")</f>
        <v>NA</v>
      </c>
      <c r="BD611" s="108" t="str">
        <f>VLOOKUP(Tabela2[[#This Row],[SIEMA]],Siema2025,82,FALSE)</f>
        <v/>
      </c>
      <c r="BE611" s="108" t="str">
        <f>VLOOKUP(Tabela2[[#This Row],[SIEMA]],Siema2025,81,FALSE)</f>
        <v/>
      </c>
      <c r="BF611" s="110" t="str">
        <f>VLOOKUP(Tabela2[[#This Row],[SIEMA]],Siema2025,28,FALSE)</f>
        <v>A5LOG Transportes Ltda</v>
      </c>
      <c r="BG611" s="110"/>
      <c r="BH611" s="111" t="str">
        <f>VLOOKUP(Tabela2[[#This Row],[SIEMA]],Siema2025,29,FALSE)</f>
        <v>51121053000100</v>
      </c>
      <c r="BI611" s="112" t="s">
        <v>7062</v>
      </c>
      <c r="BJ611" s="109" t="s">
        <v>7099</v>
      </c>
      <c r="BK611" s="106" t="s">
        <v>2696</v>
      </c>
      <c r="BL611" s="140">
        <v>45905</v>
      </c>
      <c r="BM611" s="108">
        <f ca="1">IF(Tabela2[[#This Row],[Data de atendimento do Ibama (considerar o primeiro documento/ação)]]="",_xlfn.DAYS(TODAY(),J611),_xlfn.DAYS(Tabela2[[#This Row],[Data de atendimento do Ibama (considerar o primeiro documento/ação)]],J611))</f>
        <v>7</v>
      </c>
      <c r="BN611" s="108" t="str">
        <f>IF(Tabela2[[#This Row],[Atendido pelo Ibama ("Não" ou "Sim")]]="Não","Preencher", IF(Tabela2[[#This Row],[Atendido pelo Ibama ("Não" ou "Sim")]]="Sim","NA",""))</f>
        <v>NA</v>
      </c>
      <c r="BO611" s="114" t="s">
        <v>7100</v>
      </c>
      <c r="BP611" s="108" t="str">
        <f>IF(Tabela2[[#This Row],[Forma de atendimento (primeiro documento/ação)]]= "Outros (especificar)", "PREENCHER","NA")</f>
        <v>NA</v>
      </c>
      <c r="BQ611" s="106" t="s">
        <v>123</v>
      </c>
      <c r="BR611" s="108" t="str">
        <f>IF(Tabela2[[#This Row],[Equipe do Ibama foi a campo? Houve sobrevoo do Poseidon?]] = "Sim", "PREENCHER","NA")</f>
        <v>NA</v>
      </c>
      <c r="BS611" s="108" t="str">
        <f>IF(Tabela2[[#This Row],[Se sim, foi emitida Ordem de Emergência? (informações vinculada à coluna CK)]] = "Sim", "PREENCHER","NA")</f>
        <v>NA</v>
      </c>
      <c r="BT611" s="108" t="s">
        <v>7126</v>
      </c>
      <c r="BU611" s="108" t="s">
        <v>2696</v>
      </c>
      <c r="BV611" s="108" t="s">
        <v>123</v>
      </c>
      <c r="BW611" s="108" t="s">
        <v>2696</v>
      </c>
      <c r="BX611" s="106" t="s">
        <v>7102</v>
      </c>
      <c r="BY611" s="140">
        <v>45974</v>
      </c>
      <c r="BZ611" s="106">
        <f>IF(Tabela2[[#This Row],[Data do documento de encerramento]]="NA","NA",IF(Tabela2[[#This Row],[Data do documento de encerramento]]="","Pendente de conclusão/ encerramento",_xlfn.DAYS(Tabela2[[#This Row],[Data do documento de encerramento]],J611)))</f>
        <v>76</v>
      </c>
      <c r="CA611" s="109" t="s">
        <v>7189</v>
      </c>
      <c r="CB611" s="109"/>
      <c r="CC611" s="117"/>
      <c r="CD611" s="109"/>
      <c r="CE611" s="109"/>
      <c r="CF611" s="109"/>
    </row>
    <row r="612" spans="1:84" ht="45.75">
      <c r="A612" s="182">
        <v>202583018050</v>
      </c>
      <c r="B612" s="118" t="s">
        <v>9737</v>
      </c>
      <c r="C612" s="108" t="s">
        <v>672</v>
      </c>
      <c r="D612" s="106" t="s">
        <v>637</v>
      </c>
      <c r="E612" s="106" t="s">
        <v>8991</v>
      </c>
      <c r="F612" s="106"/>
      <c r="G612" s="172" t="s">
        <v>9738</v>
      </c>
      <c r="H612" s="136" t="s">
        <v>9739</v>
      </c>
      <c r="I612" s="104" t="str">
        <f>VLOOKUP(Tabela2[[#This Row],[SIEMA]],Siema2025,19,FALSE)</f>
        <v>Santos</v>
      </c>
      <c r="J612" s="105">
        <f>VLOOKUP(Tabela2[[#This Row],[SIEMA]],Siema2025,2,FALSE)</f>
        <v>45898</v>
      </c>
      <c r="K612" s="105" t="str">
        <f>VLOOKUP(Tabela2[[#This Row],[SIEMA]],Siema2025,16,FALSE)</f>
        <v>Sexta</v>
      </c>
      <c r="L612" s="106" t="str">
        <f>IF(Tabela2[[#This Row],[Data]]="","Sem Informação",VLOOKUP(MONTH(Tabela2[[#This Row],[Data]]),'[1]Validação de dados'!$I$1:$J$13,2,0))</f>
        <v>Agosto</v>
      </c>
      <c r="M612" s="104">
        <f>YEAR(Tabela2[[#This Row],[Data]])</f>
        <v>2025</v>
      </c>
      <c r="N612" s="105" t="str">
        <f>VLOOKUP(Tabela2[[#This Row],[SIEMA]],Siema2025,17,FALSE)</f>
        <v>Madrugada</v>
      </c>
      <c r="O612" s="105" t="s">
        <v>111</v>
      </c>
      <c r="P612" s="104" t="str">
        <f>VLOOKUP(Tabela2[[#This Row],[SIEMA]],Siema2025,21,FALSE)</f>
        <v>Sonda (NS-48) West Carina</v>
      </c>
      <c r="Q612" s="104" t="s">
        <v>7094</v>
      </c>
      <c r="R612" s="104" t="s">
        <v>7471</v>
      </c>
      <c r="S612" s="107" t="s">
        <v>7096</v>
      </c>
      <c r="T612" s="104">
        <v>2.0000000000000001E-4</v>
      </c>
      <c r="U612" s="104" t="s">
        <v>7111</v>
      </c>
      <c r="V612" s="104" t="s">
        <v>7472</v>
      </c>
      <c r="W612" s="104"/>
      <c r="X612" s="113"/>
      <c r="Y612" s="109" t="str">
        <f>IF(W612="","", IF(W612="NC","", IF(W612="NE","", IF(W612="NA","",IFERROR(VLOOKUP(W612,Produtos!$A$1:$C$2319,2,FALSE),"Não Cadastrado")))))</f>
        <v/>
      </c>
      <c r="Z612" s="104"/>
      <c r="AA612" s="104"/>
      <c r="AB612" s="104" t="str">
        <f>IF(W612="","",IF(ISNUMBER(W612)=FALSE,"Não se aplica",IFERROR(VLOOKUP(W612,Produtos!$A$1:$C$2319,3,FALSE),"Não Cadastrado")))</f>
        <v/>
      </c>
      <c r="AC612" s="104"/>
      <c r="AD612" s="108"/>
      <c r="AE612" s="107" t="str">
        <f>IF(AC612="","", IF(AC612="NC","", IF(AC612="NE","", IF(AC612="NA","",IFERROR(VLOOKUP(AC612,Produtos!$A$1:$C$2319,2,FALSE),"Não Cadastrado")))))</f>
        <v/>
      </c>
      <c r="AF612" s="104"/>
      <c r="AG612" s="104"/>
      <c r="AH612" s="104" t="str">
        <f>IF(AC612="","",IF(ISNUMBER(AC612)=FALSE,"Não se aplica",IFERROR(VLOOKUP(AC612,Produtos!$A$1:$C$2319,3,FALSE),"Não Cadastrado")))</f>
        <v/>
      </c>
      <c r="AI612" s="104"/>
      <c r="AJ612" s="104" t="str">
        <f>VLOOKUP(Tabela2[[#This Row],[SIEMA]],Siema2025,26,FALSE)</f>
        <v>Vazamento no sistema hidráulico do compensador ativo de movimentos da torre de perfuração.</v>
      </c>
      <c r="AK612" s="107" t="s">
        <v>7098</v>
      </c>
      <c r="AL612" s="107" t="s">
        <v>7229</v>
      </c>
      <c r="AM612" s="107"/>
      <c r="AN612" s="108" t="str">
        <f>VLOOKUP(Tabela2[[#This Row],[SIEMA]],Siema2025,51,FALSE)</f>
        <v/>
      </c>
      <c r="AO612" s="108" t="str">
        <f>VLOOKUP(Tabela2[[#This Row],[SIEMA]],Siema2025,53,FALSE)</f>
        <v/>
      </c>
      <c r="AP612" s="108" t="str">
        <f>VLOOKUP(Tabela2[[#This Row],[SIEMA]],Siema2025,55,FALSE)</f>
        <v/>
      </c>
      <c r="AQ612" s="108" t="str">
        <f>VLOOKUP(Tabela2[[#This Row],[SIEMA]],Siema2025,57,FALSE)</f>
        <v/>
      </c>
      <c r="AR612" s="108" t="str">
        <f>VLOOKUP(Tabela2[[#This Row],[SIEMA]],Siema2025,59,FALSE)</f>
        <v/>
      </c>
      <c r="AS612" s="108" t="str">
        <f>VLOOKUP(Tabela2[[#This Row],[SIEMA]],Siema2025,61,FALSE)</f>
        <v>X</v>
      </c>
      <c r="AT612" s="108" t="str">
        <f>VLOOKUP(Tabela2[[#This Row],[SIEMA]],Siema2025,63,FALSE)</f>
        <v/>
      </c>
      <c r="AU612" s="108" t="str">
        <f>VLOOKUP(Tabela2[[#This Row],[SIEMA]],Siema2025,65,FALSE)</f>
        <v/>
      </c>
      <c r="AV612" s="108" t="str">
        <f>VLOOKUP(Tabela2[[#This Row],[SIEMA]],Siema2025,67,FALSE)</f>
        <v/>
      </c>
      <c r="AW612" s="108" t="str">
        <f>VLOOKUP(Tabela2[[#This Row],[SIEMA]],Siema2025,69,FALSE)</f>
        <v/>
      </c>
      <c r="AX612" s="108" t="str">
        <f>VLOOKUP(Tabela2[[#This Row],[SIEMA]],Siema2025,71,FALSE)</f>
        <v/>
      </c>
      <c r="AY612" s="108" t="str">
        <f>VLOOKUP(Tabela2[[#This Row],[SIEMA]],Siema2025,73,FALSE)</f>
        <v/>
      </c>
      <c r="AZ612" s="108" t="str">
        <f>VLOOKUP(Tabela2[[#This Row],[SIEMA]],Siema2025,75,FALSE)</f>
        <v/>
      </c>
      <c r="BA612" s="108" t="str">
        <f>VLOOKUP(Tabela2[[#This Row],[SIEMA]],Siema2025,77,FALSE)</f>
        <v/>
      </c>
      <c r="BB612" s="108" t="str">
        <f>VLOOKUP(Tabela2[[#This Row],[SIEMA]],Siema2025,79,FALSE)</f>
        <v/>
      </c>
      <c r="BC612" s="108" t="str">
        <f>IF(Tabela2[[#This Row],[Outro(s) ]] = "X", "PREENCHER","NA")</f>
        <v>NA</v>
      </c>
      <c r="BD612" s="108" t="str">
        <f>VLOOKUP(Tabela2[[#This Row],[SIEMA]],Siema2025,82,FALSE)</f>
        <v/>
      </c>
      <c r="BE612" s="108" t="str">
        <f>VLOOKUP(Tabela2[[#This Row],[SIEMA]],Siema2025,81,FALSE)</f>
        <v/>
      </c>
      <c r="BF612" s="110" t="str">
        <f>VLOOKUP(Tabela2[[#This Row],[SIEMA]],Siema2025,28,FALSE)</f>
        <v>Petrobras</v>
      </c>
      <c r="BG612" s="110"/>
      <c r="BH612" s="111">
        <v>33000167000101</v>
      </c>
      <c r="BI612" s="112" t="str">
        <f>VLOOKUP(Tabela2[[#This Row],[SIEMA]],Siema2025,107,FALSE)</f>
        <v>Não</v>
      </c>
      <c r="BJ612" s="107" t="s">
        <v>7099</v>
      </c>
      <c r="BK612" s="104" t="s">
        <v>2696</v>
      </c>
      <c r="BL612" s="140">
        <v>45903</v>
      </c>
      <c r="BM612" s="108">
        <f ca="1">IF(Tabela2[[#This Row],[Data de atendimento do Ibama (considerar o primeiro documento/ação)]]="",_xlfn.DAYS(TODAY(),J612),_xlfn.DAYS(Tabela2[[#This Row],[Data de atendimento do Ibama (considerar o primeiro documento/ação)]],J612))</f>
        <v>5</v>
      </c>
      <c r="BN612" s="108" t="str">
        <f>IF(Tabela2[[#This Row],[Atendido pelo Ibama ("Não" ou "Sim")]]="Não","Preencher", IF(Tabela2[[#This Row],[Atendido pelo Ibama ("Não" ou "Sim")]]="Sim","NA",""))</f>
        <v>NA</v>
      </c>
      <c r="BO612" s="114" t="s">
        <v>7100</v>
      </c>
      <c r="BP612" s="108" t="str">
        <f>IF(Tabela2[[#This Row],[Forma de atendimento (primeiro documento/ação)]]= "Outros (especificar)", "PREENCHER","NA")</f>
        <v>NA</v>
      </c>
      <c r="BQ612" s="106" t="s">
        <v>123</v>
      </c>
      <c r="BR612" s="108" t="str">
        <f>IF(Tabela2[[#This Row],[Equipe do Ibama foi a campo? Houve sobrevoo do Poseidon?]] = "Sim", "PREENCHER","NA")</f>
        <v>NA</v>
      </c>
      <c r="BS612" s="108" t="str">
        <f>IF(Tabela2[[#This Row],[Se sim, foi emitida Ordem de Emergência? (informações vinculada à coluna CK)]] = "Sim", "PREENCHER","NA")</f>
        <v>NA</v>
      </c>
      <c r="BT612" s="108" t="s">
        <v>7101</v>
      </c>
      <c r="BU612" s="108" t="s">
        <v>2696</v>
      </c>
      <c r="BV612" s="108" t="s">
        <v>123</v>
      </c>
      <c r="BW612" s="108" t="s">
        <v>2696</v>
      </c>
      <c r="BX612" s="106" t="s">
        <v>7102</v>
      </c>
      <c r="BY612" s="140">
        <v>46141</v>
      </c>
      <c r="BZ612" s="104">
        <f>IF(Tabela2[[#This Row],[Data do documento de encerramento]]="NA","NA",IF(Tabela2[[#This Row],[Data do documento de encerramento]]="","Pendente de conclusão/ encerramento",_xlfn.DAYS(Tabela2[[#This Row],[Data do documento de encerramento]],J612)))</f>
        <v>243</v>
      </c>
      <c r="CA612" s="107" t="s">
        <v>7230</v>
      </c>
      <c r="CB612" s="107" t="s">
        <v>7256</v>
      </c>
      <c r="CC612" s="107" t="s">
        <v>7256</v>
      </c>
      <c r="CD612" s="107" t="s">
        <v>123</v>
      </c>
      <c r="CE612" s="107" t="s">
        <v>123</v>
      </c>
      <c r="CF612" s="107" t="s">
        <v>7105</v>
      </c>
    </row>
    <row r="613" spans="1:84" ht="60.75">
      <c r="A613" s="169">
        <v>202583032438</v>
      </c>
      <c r="B613" s="170" t="s">
        <v>9740</v>
      </c>
      <c r="C613" s="108" t="s">
        <v>7135</v>
      </c>
      <c r="D613" s="106" t="s">
        <v>637</v>
      </c>
      <c r="E613" s="106" t="s">
        <v>9319</v>
      </c>
      <c r="F613" s="106"/>
      <c r="G613" s="172" t="s">
        <v>9741</v>
      </c>
      <c r="H613" s="172" t="s">
        <v>9742</v>
      </c>
      <c r="I613" s="104" t="str">
        <f>VLOOKUP(Tabela2[[#This Row],[SIEMA]],Siema2025,19,FALSE)</f>
        <v>Campos</v>
      </c>
      <c r="J613" s="105">
        <f>VLOOKUP(Tabela2[[#This Row],[SIEMA]],Siema2025,2,FALSE)</f>
        <v>45898</v>
      </c>
      <c r="K613" s="105" t="str">
        <f>VLOOKUP(Tabela2[[#This Row],[SIEMA]],Siema2025,16,FALSE)</f>
        <v>Sexta</v>
      </c>
      <c r="L613" s="106" t="str">
        <f>IF(Tabela2[[#This Row],[Data]]="","Sem Informação",VLOOKUP(MONTH(Tabela2[[#This Row],[Data]]),'[1]Validação de dados'!$I$1:$J$13,2,0))</f>
        <v>Agosto</v>
      </c>
      <c r="M613" s="104">
        <f>YEAR(Tabela2[[#This Row],[Data]])</f>
        <v>2025</v>
      </c>
      <c r="N613" s="105" t="str">
        <f>VLOOKUP(Tabela2[[#This Row],[SIEMA]],Siema2025,17,FALSE)</f>
        <v>Vespertino</v>
      </c>
      <c r="O613" s="105" t="str">
        <f>VLOOKUP(Tabela2[[#This Row],[SIEMA]],Siema2025,5,FALSE)</f>
        <v>Plataforma</v>
      </c>
      <c r="P613" s="104" t="str">
        <f>VLOOKUP(Tabela2[[#This Row],[SIEMA]],Siema2025,21,FALSE)</f>
        <v/>
      </c>
      <c r="Q613">
        <v>3082</v>
      </c>
      <c r="R613" s="104" t="s">
        <v>1714</v>
      </c>
      <c r="S613" s="104" t="s">
        <v>1714</v>
      </c>
      <c r="T613" s="104" t="s">
        <v>7611</v>
      </c>
      <c r="U613" s="104" t="str">
        <f>VLOOKUP(Tabela2[[#This Row],[SIEMA]],Siema2025,12,FALSE)</f>
        <v>M3</v>
      </c>
      <c r="V613" s="104">
        <f>IF(Q613="","",IF(ISNUMBER(Q613)=FALSE,"Não se aplica",IFERROR(VLOOKUP(Q613,Produtos!$A$1:$C$2319,3,FALSE),"Não Cadastrado")))</f>
        <v>9</v>
      </c>
      <c r="W613" s="104"/>
      <c r="X613" s="113"/>
      <c r="Y613" s="109" t="str">
        <f>IF(W613="","", IF(W613="NC","", IF(W613="NE","", IF(W613="NA","",IFERROR(VLOOKUP(W613,Produtos!$A$1:$C$2319,2,FALSE),"Não Cadastrado")))))</f>
        <v/>
      </c>
      <c r="Z613" s="104"/>
      <c r="AA613" s="104"/>
      <c r="AB613" s="104"/>
      <c r="AC613" s="104"/>
      <c r="AD613" s="108"/>
      <c r="AE613" s="107" t="str">
        <f>IF(AC613="","", IF(AC613="NC","", IF(AC613="NE","", IF(AC613="NA","",IFERROR(VLOOKUP(AC613,Produtos!$A$1:$C$2319,2,FALSE),"Não Cadastrado")))))</f>
        <v/>
      </c>
      <c r="AF613" s="104"/>
      <c r="AG613" s="104"/>
      <c r="AH613" s="104" t="str">
        <f>IF(AC613="","",IF(ISNUMBER(AC613)=FALSE,"Não se aplica",IFERROR(VLOOKUP(AC613,Produtos!$A$1:$C$2319,3,FALSE),"Não Cadastrado")))</f>
        <v/>
      </c>
      <c r="AI613" s="104"/>
      <c r="AJ613" s="104" t="str">
        <f>VLOOKUP(Tabela2[[#This Row],[SIEMA]],Siema2025,26,FALSE)</f>
        <v>Resíduo de óleo remanescente na linha após flushing do sistema.</v>
      </c>
      <c r="AK613" s="107" t="s">
        <v>7229</v>
      </c>
      <c r="AL613" s="107"/>
      <c r="AM613" s="107"/>
      <c r="AN613" s="108" t="str">
        <f>VLOOKUP(Tabela2[[#This Row],[SIEMA]],Siema2025,51,FALSE)</f>
        <v/>
      </c>
      <c r="AO613" s="108" t="str">
        <f>VLOOKUP(Tabela2[[#This Row],[SIEMA]],Siema2025,53,FALSE)</f>
        <v/>
      </c>
      <c r="AP613" s="108" t="str">
        <f>VLOOKUP(Tabela2[[#This Row],[SIEMA]],Siema2025,55,FALSE)</f>
        <v/>
      </c>
      <c r="AQ613" s="108" t="str">
        <f>VLOOKUP(Tabela2[[#This Row],[SIEMA]],Siema2025,57,FALSE)</f>
        <v/>
      </c>
      <c r="AR613" s="108" t="str">
        <f>VLOOKUP(Tabela2[[#This Row],[SIEMA]],Siema2025,59,FALSE)</f>
        <v/>
      </c>
      <c r="AS613" s="108" t="str">
        <f>VLOOKUP(Tabela2[[#This Row],[SIEMA]],Siema2025,61,FALSE)</f>
        <v>X</v>
      </c>
      <c r="AT613" s="108" t="str">
        <f>VLOOKUP(Tabela2[[#This Row],[SIEMA]],Siema2025,63,FALSE)</f>
        <v/>
      </c>
      <c r="AU613" s="108" t="str">
        <f>VLOOKUP(Tabela2[[#This Row],[SIEMA]],Siema2025,65,FALSE)</f>
        <v/>
      </c>
      <c r="AV613" s="108" t="str">
        <f>VLOOKUP(Tabela2[[#This Row],[SIEMA]],Siema2025,67,FALSE)</f>
        <v/>
      </c>
      <c r="AW613" s="108" t="str">
        <f>VLOOKUP(Tabela2[[#This Row],[SIEMA]],Siema2025,69,FALSE)</f>
        <v/>
      </c>
      <c r="AX613" s="108" t="str">
        <f>VLOOKUP(Tabela2[[#This Row],[SIEMA]],Siema2025,71,FALSE)</f>
        <v/>
      </c>
      <c r="AY613" s="108" t="str">
        <f>VLOOKUP(Tabela2[[#This Row],[SIEMA]],Siema2025,73,FALSE)</f>
        <v/>
      </c>
      <c r="AZ613" s="108" t="str">
        <f>VLOOKUP(Tabela2[[#This Row],[SIEMA]],Siema2025,75,FALSE)</f>
        <v/>
      </c>
      <c r="BA613" s="108" t="str">
        <f>VLOOKUP(Tabela2[[#This Row],[SIEMA]],Siema2025,77,FALSE)</f>
        <v/>
      </c>
      <c r="BB613" s="108" t="str">
        <f>VLOOKUP(Tabela2[[#This Row],[SIEMA]],Siema2025,79,FALSE)</f>
        <v/>
      </c>
      <c r="BC613" s="108" t="str">
        <f>IF(Tabela2[[#This Row],[Outro(s) ]] = "X", "PREENCHER","NA")</f>
        <v>NA</v>
      </c>
      <c r="BD613" s="108" t="str">
        <f>VLOOKUP(Tabela2[[#This Row],[SIEMA]],Siema2025,82,FALSE)</f>
        <v/>
      </c>
      <c r="BE613" s="108" t="str">
        <f>VLOOKUP(Tabela2[[#This Row],[SIEMA]],Siema2025,81,FALSE)</f>
        <v/>
      </c>
      <c r="BF613" s="110" t="str">
        <f>VLOOKUP(Tabela2[[#This Row],[SIEMA]],Siema2025,28,FALSE)</f>
        <v>Equinor Brasil Energia Ltda</v>
      </c>
      <c r="BG613" s="110"/>
      <c r="BH613" s="111" t="str">
        <f>VLOOKUP(Tabela2[[#This Row],[SIEMA]],Siema2025,29,FALSE)</f>
        <v>04028583000110</v>
      </c>
      <c r="BI613" s="112" t="s">
        <v>2696</v>
      </c>
      <c r="BJ613" s="107" t="s">
        <v>7099</v>
      </c>
      <c r="BK613" s="104" t="s">
        <v>2696</v>
      </c>
      <c r="BL613" s="140">
        <v>45919</v>
      </c>
      <c r="BM613" s="108">
        <f ca="1">IF(Tabela2[[#This Row],[Data de atendimento do Ibama (considerar o primeiro documento/ação)]]="",_xlfn.DAYS(TODAY(),J613),_xlfn.DAYS(Tabela2[[#This Row],[Data de atendimento do Ibama (considerar o primeiro documento/ação)]],J613))</f>
        <v>21</v>
      </c>
      <c r="BN613" s="108" t="str">
        <f>IF(Tabela2[[#This Row],[Atendido pelo Ibama ("Não" ou "Sim")]]="Não","Preencher", IF(Tabela2[[#This Row],[Atendido pelo Ibama ("Não" ou "Sim")]]="Sim","NA",""))</f>
        <v>NA</v>
      </c>
      <c r="BO613" s="114" t="s">
        <v>7138</v>
      </c>
      <c r="BP613" s="108" t="str">
        <f>IF(Tabela2[[#This Row],[Forma de atendimento (primeiro documento/ação)]]= "Outros (especificar)", "PREENCHER","NA")</f>
        <v>NA</v>
      </c>
      <c r="BQ613" s="106" t="s">
        <v>123</v>
      </c>
      <c r="BR613" s="108" t="str">
        <f>IF(Tabela2[[#This Row],[Equipe do Ibama foi a campo? Houve sobrevoo do Poseidon?]] = "Sim", "PREENCHER","NA")</f>
        <v>NA</v>
      </c>
      <c r="BS613" s="108" t="str">
        <f>IF(Tabela2[[#This Row],[Se sim, foi emitida Ordem de Emergência? (informações vinculada à coluna CK)]] = "Sim", "PREENCHER","NA")</f>
        <v>NA</v>
      </c>
      <c r="BT613" s="108" t="s">
        <v>7101</v>
      </c>
      <c r="BU613" s="108" t="s">
        <v>123</v>
      </c>
      <c r="BV613" s="108" t="s">
        <v>123</v>
      </c>
      <c r="BW613" s="108" t="s">
        <v>123</v>
      </c>
      <c r="BX613" s="106"/>
      <c r="BY613" s="106"/>
      <c r="BZ613" s="104" t="str">
        <f>IF(Tabela2[[#This Row],[Data do documento de encerramento]]="NA","NA",IF(Tabela2[[#This Row],[Data do documento de encerramento]]="","Pendente de conclusão/ encerramento",_xlfn.DAYS(Tabela2[[#This Row],[Data do documento de encerramento]],J613)))</f>
        <v>Pendente de conclusão/ encerramento</v>
      </c>
      <c r="CA613" s="107"/>
      <c r="CB613" s="107"/>
      <c r="CC613" s="107" t="s">
        <v>7194</v>
      </c>
      <c r="CD613" s="107" t="s">
        <v>123</v>
      </c>
      <c r="CE613" s="107" t="s">
        <v>123</v>
      </c>
      <c r="CF613" s="107" t="s">
        <v>7141</v>
      </c>
    </row>
    <row r="614" spans="1:84" s="22" customFormat="1" ht="106.5">
      <c r="A614" s="169">
        <v>20258317256</v>
      </c>
      <c r="B614" s="178" t="s">
        <v>9743</v>
      </c>
      <c r="C614" s="108" t="str">
        <f>VLOOKUP(Tabela2[[#This Row],[SIEMA]],Siema2025,4,FALSE)</f>
        <v xml:space="preserve"> MG</v>
      </c>
      <c r="D614" s="106" t="str">
        <f>VLOOKUP(Tabela2[[#This Row],[SIEMA]],Siema2025,3,FALSE)</f>
        <v xml:space="preserve">Cambuí </v>
      </c>
      <c r="E614" s="106" t="s">
        <v>4216</v>
      </c>
      <c r="F614" s="106" t="s">
        <v>9744</v>
      </c>
      <c r="G614" s="172" t="s">
        <v>9745</v>
      </c>
      <c r="H614" s="172" t="s">
        <v>9746</v>
      </c>
      <c r="I614" s="104" t="s">
        <v>7120</v>
      </c>
      <c r="J614" s="105">
        <f>VLOOKUP(Tabela2[[#This Row],[SIEMA]],Siema2025,2,FALSE)</f>
        <v>45899</v>
      </c>
      <c r="K614" s="105" t="str">
        <f>VLOOKUP(Tabela2[[#This Row],[SIEMA]],Siema2025,16,FALSE)</f>
        <v>Sábado</v>
      </c>
      <c r="L614" s="106" t="str">
        <f>IF(Tabela2[[#This Row],[Data]]="","Sem Informação",VLOOKUP(MONTH(Tabela2[[#This Row],[Data]]),'[1]Validação de dados'!$I$1:$J$13,2,0))</f>
        <v>Agosto</v>
      </c>
      <c r="M614" s="104">
        <f>YEAR(Tabela2[[#This Row],[Data]])</f>
        <v>2025</v>
      </c>
      <c r="N614" s="105" t="str">
        <f>VLOOKUP(Tabela2[[#This Row],[SIEMA]],Siema2025,17,FALSE)</f>
        <v>Vespertino</v>
      </c>
      <c r="O614" s="105" t="str">
        <f>VLOOKUP(Tabela2[[#This Row],[SIEMA]],Siema2025,5,FALSE)</f>
        <v>Rodovia</v>
      </c>
      <c r="P614" s="104" t="str">
        <f>VLOOKUP(Tabela2[[#This Row],[SIEMA]],Siema2025,21,FALSE)</f>
        <v>CARRETA TOMBOU E PEGOU FOGO PELO KM 908,137 NORTE</v>
      </c>
      <c r="Q614" s="104" t="s">
        <v>7409</v>
      </c>
      <c r="R614" s="104" t="str">
        <f>VLOOKUP(Tabela2[[#This Row],[SIEMA]],Siema2025,10,FALSE)</f>
        <v>Diversos</v>
      </c>
      <c r="S614" s="107" t="str">
        <f>IF(Q614="","", IF(Q614="NC","", IF(Q614="NE","", IF(Q614="NA","",IFERROR(VLOOKUP(Q614,[1]Produtos!$A$1:$C$2319,2,FALSE),"Não Cadastrado")))))</f>
        <v/>
      </c>
      <c r="T614" s="104" t="str">
        <f>VLOOKUP(Tabela2[[#This Row],[SIEMA]],Siema2025,11,FALSE)</f>
        <v>24000</v>
      </c>
      <c r="U614" s="104" t="str">
        <f>VLOOKUP(Tabela2[[#This Row],[SIEMA]],Siema2025,12,FALSE)</f>
        <v>KG</v>
      </c>
      <c r="V614" s="104" t="s">
        <v>7409</v>
      </c>
      <c r="W614" s="104"/>
      <c r="X614" s="113" t="str">
        <f>IF(Tabela2[[#This Row],[Origem do acidente]] = "Plataforma", "PREENCHER","NA")</f>
        <v>NA</v>
      </c>
      <c r="Y614" s="109" t="str">
        <f>IF(W614="","", IF(W614="NC","", IF(W614="NE","", IF(W614="NA","",IFERROR(VLOOKUP(W614,Produtos!$A$1:$C$2319,2,FALSE),"Não Cadastrado")))))</f>
        <v/>
      </c>
      <c r="Z614" s="104"/>
      <c r="AA614" s="104"/>
      <c r="AB614" s="104" t="str">
        <f>IF(W614="","",IF(ISNUMBER(W614)=FALSE,"Não se aplica",IFERROR(VLOOKUP(W614,Produtos!$A$1:$C$2319,3,FALSE),"Não Cadastrado")))</f>
        <v/>
      </c>
      <c r="AC614" s="104"/>
      <c r="AD614" s="108" t="str">
        <f>IF(Tabela2[[#This Row],[Origem do acidente]] = "Plataforma", "PREENCHER","NA")</f>
        <v>NA</v>
      </c>
      <c r="AE614" s="107" t="str">
        <f>IF(AC614="","", IF(AC614="NC","", IF(AC614="NE","", IF(AC614="NA","",IFERROR(VLOOKUP(AC614,Produtos!$A$1:$C$2319,2,FALSE),"Não Cadastrado")))))</f>
        <v/>
      </c>
      <c r="AF614" s="104"/>
      <c r="AG614" s="104"/>
      <c r="AH614" s="104" t="str">
        <f>IF(AC614="","",IF(ISNUMBER(AC614)=FALSE,"Não se aplica",IFERROR(VLOOKUP(AC614,Produtos!$A$1:$C$2319,3,FALSE),"Não Cadastrado")))</f>
        <v/>
      </c>
      <c r="AI614" s="104"/>
      <c r="AJ614" s="104" t="s">
        <v>9747</v>
      </c>
      <c r="AK614" s="107" t="s">
        <v>7945</v>
      </c>
      <c r="AL614" s="107" t="s">
        <v>7180</v>
      </c>
      <c r="AM614" s="107" t="s">
        <v>7623</v>
      </c>
      <c r="AN614" s="108" t="str">
        <f>VLOOKUP(Tabela2[[#This Row],[SIEMA]],Siema2025,51,FALSE)</f>
        <v/>
      </c>
      <c r="AO614" s="108" t="str">
        <f>VLOOKUP(Tabela2[[#This Row],[SIEMA]],Siema2025,53,FALSE)</f>
        <v/>
      </c>
      <c r="AP614" s="108" t="str">
        <f>VLOOKUP(Tabela2[[#This Row],[SIEMA]],Siema2025,55,FALSE)</f>
        <v/>
      </c>
      <c r="AQ614" s="108" t="str">
        <f>VLOOKUP(Tabela2[[#This Row],[SIEMA]],Siema2025,57,FALSE)</f>
        <v/>
      </c>
      <c r="AR614" s="108" t="str">
        <f>VLOOKUP(Tabela2[[#This Row],[SIEMA]],Siema2025,59,FALSE)</f>
        <v/>
      </c>
      <c r="AS614" s="108" t="str">
        <f>VLOOKUP(Tabela2[[#This Row],[SIEMA]],Siema2025,61,FALSE)</f>
        <v/>
      </c>
      <c r="AT614" s="108" t="str">
        <f>VLOOKUP(Tabela2[[#This Row],[SIEMA]],Siema2025,63,FALSE)</f>
        <v/>
      </c>
      <c r="AU614" s="108" t="str">
        <f>VLOOKUP(Tabela2[[#This Row],[SIEMA]],Siema2025,65,FALSE)</f>
        <v>X</v>
      </c>
      <c r="AV614" s="108" t="str">
        <f>VLOOKUP(Tabela2[[#This Row],[SIEMA]],Siema2025,67,FALSE)</f>
        <v/>
      </c>
      <c r="AW614" s="108" t="s">
        <v>7181</v>
      </c>
      <c r="AX614" s="108" t="str">
        <f>VLOOKUP(Tabela2[[#This Row],[SIEMA]],Siema2025,71,FALSE)</f>
        <v/>
      </c>
      <c r="AY614" s="108" t="str">
        <f>VLOOKUP(Tabela2[[#This Row],[SIEMA]],Siema2025,73,FALSE)</f>
        <v/>
      </c>
      <c r="AZ614" s="108" t="str">
        <f>VLOOKUP(Tabela2[[#This Row],[SIEMA]],Siema2025,75,FALSE)</f>
        <v/>
      </c>
      <c r="BA614" s="108" t="str">
        <f>VLOOKUP(Tabela2[[#This Row],[SIEMA]],Siema2025,77,FALSE)</f>
        <v/>
      </c>
      <c r="BB614" s="108" t="str">
        <f>VLOOKUP(Tabela2[[#This Row],[SIEMA]],Siema2025,79,FALSE)</f>
        <v/>
      </c>
      <c r="BC614" s="108" t="str">
        <f>IF(Tabela2[[#This Row],[Outro(s) ]] = "X", "PREENCHER","NA")</f>
        <v>NA</v>
      </c>
      <c r="BD614" s="108" t="str">
        <f>VLOOKUP(Tabela2[[#This Row],[SIEMA]],Siema2025,82,FALSE)</f>
        <v/>
      </c>
      <c r="BE614" s="108" t="str">
        <f>VLOOKUP(Tabela2[[#This Row],[SIEMA]],Siema2025,81,FALSE)</f>
        <v/>
      </c>
      <c r="BF614" s="110" t="str">
        <f>VLOOKUP(Tabela2[[#This Row],[SIEMA]],Siema2025,28,FALSE)</f>
        <v>ZAMBELI TRANSPORTES - SÃO BERNARDO DO CAMPO</v>
      </c>
      <c r="BG614" s="110"/>
      <c r="BH614" s="111" t="s">
        <v>9748</v>
      </c>
      <c r="BI614" s="112" t="s">
        <v>2696</v>
      </c>
      <c r="BJ614" s="107" t="s">
        <v>7099</v>
      </c>
      <c r="BK614" s="104" t="s">
        <v>2696</v>
      </c>
      <c r="BL614" s="140">
        <v>45905</v>
      </c>
      <c r="BM614" s="108">
        <f ca="1">IF(Tabela2[[#This Row],[Data de atendimento do Ibama (considerar o primeiro documento/ação)]]="",_xlfn.DAYS(TODAY(),J614),_xlfn.DAYS(Tabela2[[#This Row],[Data de atendimento do Ibama (considerar o primeiro documento/ação)]],J614))</f>
        <v>6</v>
      </c>
      <c r="BN614" s="108" t="str">
        <f>IF(Tabela2[[#This Row],[Atendido pelo Ibama ("Não" ou "Sim")]]="Não","Preencher", IF(Tabela2[[#This Row],[Atendido pelo Ibama ("Não" ou "Sim")]]="Sim","NA",""))</f>
        <v>NA</v>
      </c>
      <c r="BO614" s="114" t="s">
        <v>7100</v>
      </c>
      <c r="BP614" s="108" t="str">
        <f>IF(Tabela2[[#This Row],[Forma de atendimento (primeiro documento/ação)]]= "Outros (especificar)", "PREENCHER","NA")</f>
        <v>NA</v>
      </c>
      <c r="BQ614" s="106" t="s">
        <v>123</v>
      </c>
      <c r="BR614" s="108" t="str">
        <f>IF(Tabela2[[#This Row],[Equipe do Ibama foi a campo? Houve sobrevoo do Poseidon?]] = "Sim", "PREENCHER","NA")</f>
        <v>NA</v>
      </c>
      <c r="BS614" s="108" t="str">
        <f>IF(Tabela2[[#This Row],[Se sim, foi emitida Ordem de Emergência? (informações vinculada à coluna CK)]] = "Sim", "PREENCHER","NA")</f>
        <v>NA</v>
      </c>
      <c r="BT614" s="108" t="s">
        <v>7126</v>
      </c>
      <c r="BU614" s="108" t="s">
        <v>2696</v>
      </c>
      <c r="BV614" s="108" t="s">
        <v>2696</v>
      </c>
      <c r="BW614" s="108" t="s">
        <v>123</v>
      </c>
      <c r="BX614" s="106" t="s">
        <v>7127</v>
      </c>
      <c r="BY614" s="106"/>
      <c r="BZ614" s="104" t="str">
        <f>IF(Tabela2[[#This Row],[Data do documento de encerramento]]="NA","NA",IF(Tabela2[[#This Row],[Data do documento de encerramento]]="","Pendente de conclusão/ encerramento",_xlfn.DAYS(Tabela2[[#This Row],[Data do documento de encerramento]],J614)))</f>
        <v>Pendente de conclusão/ encerramento</v>
      </c>
      <c r="CA614" s="107"/>
      <c r="CB614" s="107"/>
      <c r="CC614" s="107"/>
      <c r="CD614" s="107"/>
      <c r="CE614" s="107"/>
      <c r="CF614" s="107"/>
    </row>
    <row r="615" spans="1:84" ht="76.5">
      <c r="A615" s="169">
        <v>202583072025</v>
      </c>
      <c r="B615" s="170" t="s">
        <v>9749</v>
      </c>
      <c r="C615" s="108" t="s">
        <v>7135</v>
      </c>
      <c r="D615" s="106" t="s">
        <v>637</v>
      </c>
      <c r="E615" s="106" t="s">
        <v>9507</v>
      </c>
      <c r="F615" s="106"/>
      <c r="G615" s="172" t="s">
        <v>9508</v>
      </c>
      <c r="H615" s="172" t="s">
        <v>9509</v>
      </c>
      <c r="I615" s="104" t="str">
        <f>VLOOKUP(Tabela2[[#This Row],[SIEMA]],Siema2025,19,FALSE)</f>
        <v>Campos</v>
      </c>
      <c r="J615" s="105">
        <f>VLOOKUP(Tabela2[[#This Row],[SIEMA]],Siema2025,2,FALSE)</f>
        <v>45899</v>
      </c>
      <c r="K615" s="105" t="str">
        <f>VLOOKUP(Tabela2[[#This Row],[SIEMA]],Siema2025,16,FALSE)</f>
        <v>Sábado</v>
      </c>
      <c r="L615" s="106" t="str">
        <f>IF(Tabela2[[#This Row],[Data]]="","Sem Informação",VLOOKUP(MONTH(Tabela2[[#This Row],[Data]]),'[1]Validação de dados'!$I$1:$J$13,2,0))</f>
        <v>Agosto</v>
      </c>
      <c r="M615" s="104">
        <f>YEAR(Tabela2[[#This Row],[Data]])</f>
        <v>2025</v>
      </c>
      <c r="N615" s="105" t="str">
        <f>VLOOKUP(Tabela2[[#This Row],[SIEMA]],Siema2025,17,FALSE)</f>
        <v>Madrugada</v>
      </c>
      <c r="O615" s="105" t="str">
        <f>VLOOKUP(Tabela2[[#This Row],[SIEMA]],Siema2025,5,FALSE)</f>
        <v>Plataforma</v>
      </c>
      <c r="P615" s="104" t="str">
        <f>VLOOKUP(Tabela2[[#This Row],[SIEMA]],Siema2025,21,FALSE)</f>
        <v>PETROBRAS 54</v>
      </c>
      <c r="Q615" s="104">
        <v>1202</v>
      </c>
      <c r="R615" s="104" t="str">
        <f>VLOOKUP(Tabela2[[#This Row],[SIEMA]],Siema2025,10,FALSE)</f>
        <v>Óleo diesel</v>
      </c>
      <c r="S615" s="107" t="s">
        <v>9750</v>
      </c>
      <c r="T615" s="104" t="str">
        <f>VLOOKUP(Tabela2[[#This Row],[SIEMA]],Siema2025,11,FALSE)</f>
        <v>0.0001</v>
      </c>
      <c r="U615" s="104" t="str">
        <f>VLOOKUP(Tabela2[[#This Row],[SIEMA]],Siema2025,12,FALSE)</f>
        <v>M3</v>
      </c>
      <c r="V615" s="104">
        <f>IF(Q615="","",IF(ISNUMBER(Q615)=FALSE,"Não se aplica",IFERROR(VLOOKUP(Q615,Produtos!$A$1:$C$2319,3,FALSE),"Não Cadastrado")))</f>
        <v>3</v>
      </c>
      <c r="W615" s="104"/>
      <c r="X615" s="113"/>
      <c r="Y615" s="109" t="str">
        <f>IF(W615="","", IF(W615="NC","", IF(W615="NE","", IF(W615="NA","",IFERROR(VLOOKUP(W615,Produtos!$A$1:$C$2319,2,FALSE),"Não Cadastrado")))))</f>
        <v/>
      </c>
      <c r="Z615" s="104"/>
      <c r="AA615" s="104"/>
      <c r="AB615" s="104" t="str">
        <f>IF(W615="","",IF(ISNUMBER(W615)=FALSE,"Não se aplica",IFERROR(VLOOKUP(W615,Produtos!$A$1:$C$2319,3,FALSE),"Não Cadastrado")))</f>
        <v/>
      </c>
      <c r="AC615" s="104"/>
      <c r="AD615" s="108"/>
      <c r="AE615" s="107" t="str">
        <f>IF(AC615="","", IF(AC615="NC","", IF(AC615="NE","", IF(AC615="NA","",IFERROR(VLOOKUP(AC615,Produtos!$A$1:$C$2319,2,FALSE),"Não Cadastrado")))))</f>
        <v/>
      </c>
      <c r="AF615" s="104"/>
      <c r="AG615" s="104"/>
      <c r="AH615" s="104" t="str">
        <f>IF(AC615="","",IF(ISNUMBER(AC615)=FALSE,"Não se aplica",IFERROR(VLOOKUP(AC615,Produtos!$A$1:$C$2319,3,FALSE),"Não Cadastrado")))</f>
        <v/>
      </c>
      <c r="AI615" s="104"/>
      <c r="AJ615" s="104" t="str">
        <f>VLOOKUP(Tabela2[[#This Row],[SIEMA]],Siema2025,26,FALSE)</f>
        <v>Degradação do mangote. Em investigação.</v>
      </c>
      <c r="AK615" s="107" t="s">
        <v>7285</v>
      </c>
      <c r="AL615" s="107" t="s">
        <v>7098</v>
      </c>
      <c r="AM615" s="107"/>
      <c r="AN615" s="108" t="str">
        <f>VLOOKUP(Tabela2[[#This Row],[SIEMA]],Siema2025,51,FALSE)</f>
        <v/>
      </c>
      <c r="AO615" s="108" t="str">
        <f>VLOOKUP(Tabela2[[#This Row],[SIEMA]],Siema2025,53,FALSE)</f>
        <v/>
      </c>
      <c r="AP615" s="108" t="str">
        <f>VLOOKUP(Tabela2[[#This Row],[SIEMA]],Siema2025,55,FALSE)</f>
        <v/>
      </c>
      <c r="AQ615" s="108" t="str">
        <f>VLOOKUP(Tabela2[[#This Row],[SIEMA]],Siema2025,57,FALSE)</f>
        <v/>
      </c>
      <c r="AR615" s="108" t="str">
        <f>VLOOKUP(Tabela2[[#This Row],[SIEMA]],Siema2025,59,FALSE)</f>
        <v/>
      </c>
      <c r="AS615" s="108" t="str">
        <f>VLOOKUP(Tabela2[[#This Row],[SIEMA]],Siema2025,61,FALSE)</f>
        <v>X</v>
      </c>
      <c r="AT615" s="108" t="str">
        <f>VLOOKUP(Tabela2[[#This Row],[SIEMA]],Siema2025,63,FALSE)</f>
        <v/>
      </c>
      <c r="AU615" s="108" t="str">
        <f>VLOOKUP(Tabela2[[#This Row],[SIEMA]],Siema2025,65,FALSE)</f>
        <v/>
      </c>
      <c r="AV615" s="108" t="str">
        <f>VLOOKUP(Tabela2[[#This Row],[SIEMA]],Siema2025,67,FALSE)</f>
        <v/>
      </c>
      <c r="AW615" s="108" t="str">
        <f>VLOOKUP(Tabela2[[#This Row],[SIEMA]],Siema2025,69,FALSE)</f>
        <v/>
      </c>
      <c r="AX615" s="108" t="str">
        <f>VLOOKUP(Tabela2[[#This Row],[SIEMA]],Siema2025,71,FALSE)</f>
        <v/>
      </c>
      <c r="AY615" s="108" t="str">
        <f>VLOOKUP(Tabela2[[#This Row],[SIEMA]],Siema2025,73,FALSE)</f>
        <v/>
      </c>
      <c r="AZ615" s="108" t="str">
        <f>VLOOKUP(Tabela2[[#This Row],[SIEMA]],Siema2025,75,FALSE)</f>
        <v/>
      </c>
      <c r="BA615" s="108" t="str">
        <f>VLOOKUP(Tabela2[[#This Row],[SIEMA]],Siema2025,77,FALSE)</f>
        <v/>
      </c>
      <c r="BB615" s="108" t="str">
        <f>VLOOKUP(Tabela2[[#This Row],[SIEMA]],Siema2025,79,FALSE)</f>
        <v/>
      </c>
      <c r="BC615" s="108" t="str">
        <f>IF(Tabela2[[#This Row],[Outro(s) ]] = "X", "PREENCHER","NA")</f>
        <v>NA</v>
      </c>
      <c r="BD615" s="108" t="str">
        <f>VLOOKUP(Tabela2[[#This Row],[SIEMA]],Siema2025,82,FALSE)</f>
        <v/>
      </c>
      <c r="BE615" s="108" t="str">
        <f>VLOOKUP(Tabela2[[#This Row],[SIEMA]],Siema2025,81,FALSE)</f>
        <v/>
      </c>
      <c r="BF615" s="110" t="str">
        <f>VLOOKUP(Tabela2[[#This Row],[SIEMA]],Siema2025,28,FALSE)</f>
        <v>Petrobras</v>
      </c>
      <c r="BG615" s="110"/>
      <c r="BH615" s="111" t="str">
        <f>VLOOKUP(Tabela2[[#This Row],[SIEMA]],Siema2025,29,FALSE)</f>
        <v>33000167000454</v>
      </c>
      <c r="BI615" s="112" t="s">
        <v>2696</v>
      </c>
      <c r="BJ615" s="107" t="s">
        <v>7099</v>
      </c>
      <c r="BK615" s="104" t="s">
        <v>2696</v>
      </c>
      <c r="BL615" s="140">
        <v>45919</v>
      </c>
      <c r="BM615" s="108">
        <f ca="1">IF(Tabela2[[#This Row],[Data de atendimento do Ibama (considerar o primeiro documento/ação)]]="",_xlfn.DAYS(TODAY(),J615),_xlfn.DAYS(Tabela2[[#This Row],[Data de atendimento do Ibama (considerar o primeiro documento/ação)]],J615))</f>
        <v>20</v>
      </c>
      <c r="BN615" s="108" t="str">
        <f>IF(Tabela2[[#This Row],[Atendido pelo Ibama ("Não" ou "Sim")]]="Não","Preencher", IF(Tabela2[[#This Row],[Atendido pelo Ibama ("Não" ou "Sim")]]="Sim","NA",""))</f>
        <v>NA</v>
      </c>
      <c r="BO615" s="114" t="s">
        <v>7138</v>
      </c>
      <c r="BP615" s="108" t="str">
        <f>IF(Tabela2[[#This Row],[Forma de atendimento (primeiro documento/ação)]]= "Outros (especificar)", "PREENCHER","NA")</f>
        <v>NA</v>
      </c>
      <c r="BQ615" s="106" t="s">
        <v>123</v>
      </c>
      <c r="BR615" s="108" t="str">
        <f>IF(Tabela2[[#This Row],[Equipe do Ibama foi a campo? Houve sobrevoo do Poseidon?]] = "Sim", "PREENCHER","NA")</f>
        <v>NA</v>
      </c>
      <c r="BS615" s="108" t="str">
        <f>IF(Tabela2[[#This Row],[Se sim, foi emitida Ordem de Emergência? (informações vinculada à coluna CK)]] = "Sim", "PREENCHER","NA")</f>
        <v>NA</v>
      </c>
      <c r="BT615" s="108" t="s">
        <v>7101</v>
      </c>
      <c r="BU615" s="108" t="s">
        <v>123</v>
      </c>
      <c r="BV615" s="108" t="s">
        <v>123</v>
      </c>
      <c r="BW615" s="108" t="s">
        <v>123</v>
      </c>
      <c r="BX615" s="106"/>
      <c r="BY615" s="106"/>
      <c r="BZ615" s="104" t="str">
        <f>IF(Tabela2[[#This Row],[Data do documento de encerramento]]="NA","NA",IF(Tabela2[[#This Row],[Data do documento de encerramento]]="","Pendente de conclusão/ encerramento",_xlfn.DAYS(Tabela2[[#This Row],[Data do documento de encerramento]],J615)))</f>
        <v>Pendente de conclusão/ encerramento</v>
      </c>
      <c r="CA615" s="107"/>
      <c r="CB615" s="107"/>
      <c r="CC615" s="107" t="s">
        <v>8352</v>
      </c>
      <c r="CD615" s="107" t="s">
        <v>123</v>
      </c>
      <c r="CE615" s="107" t="s">
        <v>2696</v>
      </c>
      <c r="CF615" s="107" t="s">
        <v>7141</v>
      </c>
    </row>
    <row r="616" spans="1:84" ht="60.75">
      <c r="A616" s="169">
        <v>202583082845</v>
      </c>
      <c r="B616" s="170" t="s">
        <v>9751</v>
      </c>
      <c r="C616" s="108" t="s">
        <v>7135</v>
      </c>
      <c r="D616" s="106" t="s">
        <v>637</v>
      </c>
      <c r="E616" s="106" t="s">
        <v>8938</v>
      </c>
      <c r="F616" s="106"/>
      <c r="G616" s="136" t="s">
        <v>9752</v>
      </c>
      <c r="H616" s="172" t="s">
        <v>9753</v>
      </c>
      <c r="I616" s="104" t="str">
        <f>VLOOKUP(Tabela2[[#This Row],[SIEMA]],Siema2025,19,FALSE)</f>
        <v>Campos</v>
      </c>
      <c r="J616" s="105">
        <f>VLOOKUP(Tabela2[[#This Row],[SIEMA]],Siema2025,2,FALSE)</f>
        <v>45899</v>
      </c>
      <c r="K616" s="105" t="str">
        <f>VLOOKUP(Tabela2[[#This Row],[SIEMA]],Siema2025,16,FALSE)</f>
        <v>Sábado</v>
      </c>
      <c r="L616" s="106" t="str">
        <f>IF(Tabela2[[#This Row],[Data]]="","Sem Informação",VLOOKUP(MONTH(Tabela2[[#This Row],[Data]]),'[1]Validação de dados'!$I$1:$J$13,2,0))</f>
        <v>Agosto</v>
      </c>
      <c r="M616" s="104">
        <f>YEAR(Tabela2[[#This Row],[Data]])</f>
        <v>2025</v>
      </c>
      <c r="N616" s="105" t="str">
        <f>VLOOKUP(Tabela2[[#This Row],[SIEMA]],Siema2025,17,FALSE)</f>
        <v>Matutino</v>
      </c>
      <c r="O616" s="105" t="s">
        <v>111</v>
      </c>
      <c r="P616" s="104" t="str">
        <f>VLOOKUP(Tabela2[[#This Row],[SIEMA]],Siema2025,21,FALSE)</f>
        <v>Poço 7-MLL-10HP-RJS</v>
      </c>
      <c r="Q616" s="104" t="s">
        <v>637</v>
      </c>
      <c r="R616" s="104" t="s">
        <v>7775</v>
      </c>
      <c r="S616" s="107" t="s">
        <v>7147</v>
      </c>
      <c r="T616" s="104" t="s">
        <v>9754</v>
      </c>
      <c r="U616" s="104" t="s">
        <v>7111</v>
      </c>
      <c r="V616" s="104" t="s">
        <v>637</v>
      </c>
      <c r="W616" s="104"/>
      <c r="X616" s="113"/>
      <c r="Y616" s="109" t="str">
        <f>IF(W616="","", IF(W616="NC","", IF(W616="NE","", IF(W616="NA","",IFERROR(VLOOKUP(W616,Produtos!$A$1:$C$2319,2,FALSE),"Não Cadastrado")))))</f>
        <v/>
      </c>
      <c r="Z616" s="104"/>
      <c r="AA616" s="104"/>
      <c r="AB616" s="104" t="str">
        <f>IF(W616="","",IF(ISNUMBER(W616)=FALSE,"Não se aplica",IFERROR(VLOOKUP(W616,Produtos!$A$1:$C$2319,3,FALSE),"Não Cadastrado")))</f>
        <v/>
      </c>
      <c r="AC616" s="104"/>
      <c r="AD616" s="108"/>
      <c r="AE616" s="107" t="str">
        <f>IF(AC616="","", IF(AC616="NC","", IF(AC616="NE","", IF(AC616="NA","",IFERROR(VLOOKUP(AC616,Produtos!$A$1:$C$2319,2,FALSE),"Não Cadastrado")))))</f>
        <v/>
      </c>
      <c r="AF616" s="104"/>
      <c r="AG616" s="104"/>
      <c r="AH616" s="104" t="str">
        <f>IF(AC616="","",IF(ISNUMBER(AC616)=FALSE,"Não se aplica",IFERROR(VLOOKUP(AC616,Produtos!$A$1:$C$2319,3,FALSE),"Não Cadastrado")))</f>
        <v/>
      </c>
      <c r="AI616" s="104"/>
      <c r="AJ616" s="104" t="str">
        <f>VLOOKUP(Tabela2[[#This Row],[SIEMA]],Siema2025,26,FALSE)</f>
        <v>Falha de estanqueidade das conduit lines do BOP devido esforço mecânico de torção.</v>
      </c>
      <c r="AK616" s="107" t="s">
        <v>7229</v>
      </c>
      <c r="AL616" s="107"/>
      <c r="AM616" s="107"/>
      <c r="AN616" s="108" t="str">
        <f>VLOOKUP(Tabela2[[#This Row],[SIEMA]],Siema2025,51,FALSE)</f>
        <v/>
      </c>
      <c r="AO616" s="108" t="str">
        <f>VLOOKUP(Tabela2[[#This Row],[SIEMA]],Siema2025,53,FALSE)</f>
        <v/>
      </c>
      <c r="AP616" s="108" t="str">
        <f>VLOOKUP(Tabela2[[#This Row],[SIEMA]],Siema2025,55,FALSE)</f>
        <v/>
      </c>
      <c r="AQ616" s="108" t="str">
        <f>VLOOKUP(Tabela2[[#This Row],[SIEMA]],Siema2025,57,FALSE)</f>
        <v/>
      </c>
      <c r="AR616" s="108" t="str">
        <f>VLOOKUP(Tabela2[[#This Row],[SIEMA]],Siema2025,59,FALSE)</f>
        <v/>
      </c>
      <c r="AS616" s="108" t="str">
        <f>VLOOKUP(Tabela2[[#This Row],[SIEMA]],Siema2025,61,FALSE)</f>
        <v>X</v>
      </c>
      <c r="AT616" s="108" t="str">
        <f>VLOOKUP(Tabela2[[#This Row],[SIEMA]],Siema2025,63,FALSE)</f>
        <v/>
      </c>
      <c r="AU616" s="108" t="str">
        <f>VLOOKUP(Tabela2[[#This Row],[SIEMA]],Siema2025,65,FALSE)</f>
        <v/>
      </c>
      <c r="AV616" s="108" t="str">
        <f>VLOOKUP(Tabela2[[#This Row],[SIEMA]],Siema2025,67,FALSE)</f>
        <v/>
      </c>
      <c r="AW616" s="108" t="str">
        <f>VLOOKUP(Tabela2[[#This Row],[SIEMA]],Siema2025,69,FALSE)</f>
        <v/>
      </c>
      <c r="AX616" s="108" t="str">
        <f>VLOOKUP(Tabela2[[#This Row],[SIEMA]],Siema2025,71,FALSE)</f>
        <v/>
      </c>
      <c r="AY616" s="108" t="str">
        <f>VLOOKUP(Tabela2[[#This Row],[SIEMA]],Siema2025,73,FALSE)</f>
        <v/>
      </c>
      <c r="AZ616" s="108" t="str">
        <f>VLOOKUP(Tabela2[[#This Row],[SIEMA]],Siema2025,75,FALSE)</f>
        <v/>
      </c>
      <c r="BA616" s="108" t="str">
        <f>VLOOKUP(Tabela2[[#This Row],[SIEMA]],Siema2025,77,FALSE)</f>
        <v/>
      </c>
      <c r="BB616" s="108" t="str">
        <f>VLOOKUP(Tabela2[[#This Row],[SIEMA]],Siema2025,79,FALSE)</f>
        <v/>
      </c>
      <c r="BC616" s="108" t="str">
        <f>IF(Tabela2[[#This Row],[Outro(s) ]] = "X", "PREENCHER","NA")</f>
        <v>NA</v>
      </c>
      <c r="BD616" s="108" t="str">
        <f>VLOOKUP(Tabela2[[#This Row],[SIEMA]],Siema2025,82,FALSE)</f>
        <v/>
      </c>
      <c r="BE616" s="108" t="str">
        <f>VLOOKUP(Tabela2[[#This Row],[SIEMA]],Siema2025,81,FALSE)</f>
        <v/>
      </c>
      <c r="BF616" s="110" t="str">
        <f>VLOOKUP(Tabela2[[#This Row],[SIEMA]],Siema2025,28,FALSE)</f>
        <v>Petrobras</v>
      </c>
      <c r="BG616" s="110"/>
      <c r="BH616" s="111" t="str">
        <f>VLOOKUP(Tabela2[[#This Row],[SIEMA]],Siema2025,29,FALSE)</f>
        <v>33000167100750</v>
      </c>
      <c r="BI616" s="112" t="str">
        <f>VLOOKUP(Tabela2[[#This Row],[SIEMA]],Siema2025,107,FALSE)</f>
        <v>Não</v>
      </c>
      <c r="BJ616" s="107" t="s">
        <v>7099</v>
      </c>
      <c r="BK616" s="104" t="s">
        <v>2696</v>
      </c>
      <c r="BL616" s="140">
        <v>45978</v>
      </c>
      <c r="BM616" s="108">
        <f ca="1">IF(Tabela2[[#This Row],[Data de atendimento do Ibama (considerar o primeiro documento/ação)]]="",_xlfn.DAYS(TODAY(),J616),_xlfn.DAYS(Tabela2[[#This Row],[Data de atendimento do Ibama (considerar o primeiro documento/ação)]],J616))</f>
        <v>79</v>
      </c>
      <c r="BN616" s="108" t="str">
        <f>IF(Tabela2[[#This Row],[Atendido pelo Ibama ("Não" ou "Sim")]]="Não","Preencher", IF(Tabela2[[#This Row],[Atendido pelo Ibama ("Não" ou "Sim")]]="Sim","NA",""))</f>
        <v>NA</v>
      </c>
      <c r="BO616" s="114" t="s">
        <v>7138</v>
      </c>
      <c r="BP616" s="108" t="str">
        <f>IF(Tabela2[[#This Row],[Forma de atendimento (primeiro documento/ação)]]= "Outros (especificar)", "PREENCHER","NA")</f>
        <v>NA</v>
      </c>
      <c r="BQ616" s="106" t="s">
        <v>123</v>
      </c>
      <c r="BR616" s="108" t="str">
        <f>IF(Tabela2[[#This Row],[Equipe do Ibama foi a campo? Houve sobrevoo do Poseidon?]] = "Sim", "PREENCHER","NA")</f>
        <v>NA</v>
      </c>
      <c r="BS616" s="108" t="str">
        <f>IF(Tabela2[[#This Row],[Se sim, foi emitida Ordem de Emergência? (informações vinculada à coluna CK)]] = "Sim", "PREENCHER","NA")</f>
        <v>NA</v>
      </c>
      <c r="BT616" s="108" t="s">
        <v>7101</v>
      </c>
      <c r="BU616" s="108" t="s">
        <v>123</v>
      </c>
      <c r="BV616" s="108" t="s">
        <v>123</v>
      </c>
      <c r="BW616" s="108" t="s">
        <v>123</v>
      </c>
      <c r="BX616" s="106"/>
      <c r="BY616" s="106"/>
      <c r="BZ616" s="104" t="str">
        <f>IF(Tabela2[[#This Row],[Data do documento de encerramento]]="NA","NA",IF(Tabela2[[#This Row],[Data do documento de encerramento]]="","Pendente de conclusão/ encerramento",_xlfn.DAYS(Tabela2[[#This Row],[Data do documento de encerramento]],J616)))</f>
        <v>Pendente de conclusão/ encerramento</v>
      </c>
      <c r="CA616" s="107"/>
      <c r="CB616" s="107"/>
      <c r="CC616" s="115" t="s">
        <v>7201</v>
      </c>
      <c r="CD616" s="107" t="s">
        <v>123</v>
      </c>
      <c r="CE616" s="107" t="s">
        <v>123</v>
      </c>
      <c r="CF616" s="107" t="s">
        <v>7149</v>
      </c>
    </row>
    <row r="617" spans="1:84" ht="60.75">
      <c r="A617" s="169">
        <v>202583182849</v>
      </c>
      <c r="B617" s="170" t="s">
        <v>9755</v>
      </c>
      <c r="C617" s="108" t="s">
        <v>7135</v>
      </c>
      <c r="D617" s="106" t="s">
        <v>637</v>
      </c>
      <c r="E617" s="106" t="s">
        <v>9756</v>
      </c>
      <c r="F617" s="106"/>
      <c r="G617" s="172" t="s">
        <v>9757</v>
      </c>
      <c r="H617" s="172" t="s">
        <v>9758</v>
      </c>
      <c r="I617" s="104" t="str">
        <f>VLOOKUP(Tabela2[[#This Row],[SIEMA]],Siema2025,19,FALSE)</f>
        <v>Campos</v>
      </c>
      <c r="J617" s="105">
        <f>VLOOKUP(Tabela2[[#This Row],[SIEMA]],Siema2025,2,FALSE)</f>
        <v>45900</v>
      </c>
      <c r="K617" s="105" t="str">
        <f>VLOOKUP(Tabela2[[#This Row],[SIEMA]],Siema2025,16,FALSE)</f>
        <v>Domingo</v>
      </c>
      <c r="L617" s="106" t="str">
        <f>IF(Tabela2[[#This Row],[Data]]="","Sem Informação",VLOOKUP(MONTH(Tabela2[[#This Row],[Data]]),'[1]Validação de dados'!$I$1:$J$13,2,0))</f>
        <v>Agosto</v>
      </c>
      <c r="M617" s="104">
        <f>YEAR(Tabela2[[#This Row],[Data]])</f>
        <v>2025</v>
      </c>
      <c r="N617" s="105" t="str">
        <f>VLOOKUP(Tabela2[[#This Row],[SIEMA]],Siema2025,17,FALSE)</f>
        <v>Matutino</v>
      </c>
      <c r="O617" s="105" t="str">
        <f>VLOOKUP(Tabela2[[#This Row],[SIEMA]],Siema2025,5,FALSE)</f>
        <v>Plataforma</v>
      </c>
      <c r="P617" s="104" t="str">
        <f>VLOOKUP(Tabela2[[#This Row],[SIEMA]],Siema2025,21,FALSE)</f>
        <v>Durante lavagem do piso do módulo 06, utilizando lava jato, água e desengraxante ocorreu o transbordamento do dreno para o slop da unidade, direcionando parte do fluído para a linha de dreno para o mar. A lavagem do piso ocorreu após serviço de substituição da válvula VET-1223037 de saída do Tratador Eletrostático. Estimado volume de 0,00853 m3 de óleo no mar.</v>
      </c>
      <c r="Q617" s="104">
        <v>1267</v>
      </c>
      <c r="R617" s="104" t="s">
        <v>2043</v>
      </c>
      <c r="S617" s="107" t="s">
        <v>2043</v>
      </c>
      <c r="T617" s="104" t="str">
        <f>VLOOKUP(Tabela2[[#This Row],[SIEMA]],Siema2025,11,FALSE)</f>
        <v>0.00853</v>
      </c>
      <c r="U617" s="104" t="str">
        <f>VLOOKUP(Tabela2[[#This Row],[SIEMA]],Siema2025,12,FALSE)</f>
        <v>M3</v>
      </c>
      <c r="V617" s="104">
        <f>IF(Q617="","",IF(ISNUMBER(Q617)=FALSE,"Não se aplica",IFERROR(VLOOKUP(Q617,Produtos!$A$1:$C$2319,3,FALSE),"Não Cadastrado")))</f>
        <v>3</v>
      </c>
      <c r="W617" s="104"/>
      <c r="X617" s="113"/>
      <c r="Y617" s="109" t="str">
        <f>IF(W617="","", IF(W617="NC","", IF(W617="NE","", IF(W617="NA","",IFERROR(VLOOKUP(W617,Produtos!$A$1:$C$2319,2,FALSE),"Não Cadastrado")))))</f>
        <v/>
      </c>
      <c r="Z617" s="104"/>
      <c r="AA617" s="104"/>
      <c r="AB617" s="104" t="str">
        <f>IF(W617="","",IF(ISNUMBER(W617)=FALSE,"Não se aplica",IFERROR(VLOOKUP(W617,Produtos!$A$1:$C$2319,3,FALSE),"Não Cadastrado")))</f>
        <v/>
      </c>
      <c r="AC617" s="104"/>
      <c r="AD617" s="108"/>
      <c r="AE617" s="107" t="str">
        <f>IF(AC617="","", IF(AC617="NC","", IF(AC617="NE","", IF(AC617="NA","",IFERROR(VLOOKUP(AC617,Produtos!$A$1:$C$2319,2,FALSE),"Não Cadastrado")))))</f>
        <v/>
      </c>
      <c r="AF617" s="104"/>
      <c r="AG617" s="104"/>
      <c r="AH617" s="104" t="str">
        <f>IF(AC617="","",IF(ISNUMBER(AC617)=FALSE,"Não se aplica",IFERROR(VLOOKUP(AC617,Produtos!$A$1:$C$2319,3,FALSE),"Não Cadastrado")))</f>
        <v/>
      </c>
      <c r="AI617" s="104"/>
      <c r="AJ617" s="104" t="str">
        <f>VLOOKUP(Tabela2[[#This Row],[SIEMA]],Siema2025,26,FALSE)</f>
        <v>Transbordamento do dreno para o slop da unidade e direcionamento de parte do fluído para a linha de dreno para o mar. Em investigação.
A empresa não especifica o tipo de óleo envolvido no transbordamento.</v>
      </c>
      <c r="AK617" s="107" t="s">
        <v>7229</v>
      </c>
      <c r="AL617" s="107" t="s">
        <v>7311</v>
      </c>
      <c r="AM617" s="107"/>
      <c r="AN617" s="108" t="str">
        <f>VLOOKUP(Tabela2[[#This Row],[SIEMA]],Siema2025,51,FALSE)</f>
        <v/>
      </c>
      <c r="AO617" s="108" t="str">
        <f>VLOOKUP(Tabela2[[#This Row],[SIEMA]],Siema2025,53,FALSE)</f>
        <v/>
      </c>
      <c r="AP617" s="108" t="str">
        <f>VLOOKUP(Tabela2[[#This Row],[SIEMA]],Siema2025,55,FALSE)</f>
        <v/>
      </c>
      <c r="AQ617" s="108" t="str">
        <f>VLOOKUP(Tabela2[[#This Row],[SIEMA]],Siema2025,57,FALSE)</f>
        <v/>
      </c>
      <c r="AR617" s="108" t="str">
        <f>VLOOKUP(Tabela2[[#This Row],[SIEMA]],Siema2025,59,FALSE)</f>
        <v/>
      </c>
      <c r="AS617" s="108" t="str">
        <f>VLOOKUP(Tabela2[[#This Row],[SIEMA]],Siema2025,61,FALSE)</f>
        <v>X</v>
      </c>
      <c r="AT617" s="108" t="str">
        <f>VLOOKUP(Tabela2[[#This Row],[SIEMA]],Siema2025,63,FALSE)</f>
        <v/>
      </c>
      <c r="AU617" s="108" t="str">
        <f>VLOOKUP(Tabela2[[#This Row],[SIEMA]],Siema2025,65,FALSE)</f>
        <v/>
      </c>
      <c r="AV617" s="108" t="str">
        <f>VLOOKUP(Tabela2[[#This Row],[SIEMA]],Siema2025,67,FALSE)</f>
        <v/>
      </c>
      <c r="AW617" s="108" t="str">
        <f>VLOOKUP(Tabela2[[#This Row],[SIEMA]],Siema2025,69,FALSE)</f>
        <v/>
      </c>
      <c r="AX617" s="108" t="str">
        <f>VLOOKUP(Tabela2[[#This Row],[SIEMA]],Siema2025,71,FALSE)</f>
        <v/>
      </c>
      <c r="AY617" s="108" t="str">
        <f>VLOOKUP(Tabela2[[#This Row],[SIEMA]],Siema2025,73,FALSE)</f>
        <v/>
      </c>
      <c r="AZ617" s="108" t="str">
        <f>VLOOKUP(Tabela2[[#This Row],[SIEMA]],Siema2025,75,FALSE)</f>
        <v/>
      </c>
      <c r="BA617" s="108" t="str">
        <f>VLOOKUP(Tabela2[[#This Row],[SIEMA]],Siema2025,77,FALSE)</f>
        <v/>
      </c>
      <c r="BB617" s="108" t="str">
        <f>VLOOKUP(Tabela2[[#This Row],[SIEMA]],Siema2025,79,FALSE)</f>
        <v/>
      </c>
      <c r="BC617" s="108" t="str">
        <f>IF(Tabela2[[#This Row],[Outro(s) ]] = "X", "PREENCHER","NA")</f>
        <v>NA</v>
      </c>
      <c r="BD617" s="108" t="str">
        <f>VLOOKUP(Tabela2[[#This Row],[SIEMA]],Siema2025,82,FALSE)</f>
        <v/>
      </c>
      <c r="BE617" s="108" t="str">
        <f>VLOOKUP(Tabela2[[#This Row],[SIEMA]],Siema2025,81,FALSE)</f>
        <v/>
      </c>
      <c r="BF617" s="110" t="str">
        <f>VLOOKUP(Tabela2[[#This Row],[SIEMA]],Siema2025,28,FALSE)</f>
        <v>Petrobras</v>
      </c>
      <c r="BG617" s="110"/>
      <c r="BH617" s="111" t="str">
        <f>VLOOKUP(Tabela2[[#This Row],[SIEMA]],Siema2025,29,FALSE)</f>
        <v>33000167000454</v>
      </c>
      <c r="BI617" s="112" t="s">
        <v>2696</v>
      </c>
      <c r="BJ617" s="107" t="s">
        <v>7099</v>
      </c>
      <c r="BK617" s="104" t="s">
        <v>2696</v>
      </c>
      <c r="BL617" s="140">
        <v>45919</v>
      </c>
      <c r="BM617" s="108">
        <f ca="1">IF(Tabela2[[#This Row],[Data de atendimento do Ibama (considerar o primeiro documento/ação)]]="",_xlfn.DAYS(TODAY(),J617),_xlfn.DAYS(Tabela2[[#This Row],[Data de atendimento do Ibama (considerar o primeiro documento/ação)]],J617))</f>
        <v>19</v>
      </c>
      <c r="BN617" s="108" t="str">
        <f>IF(Tabela2[[#This Row],[Atendido pelo Ibama ("Não" ou "Sim")]]="Não","Preencher", IF(Tabela2[[#This Row],[Atendido pelo Ibama ("Não" ou "Sim")]]="Sim","NA",""))</f>
        <v>NA</v>
      </c>
      <c r="BO617" s="114" t="s">
        <v>7138</v>
      </c>
      <c r="BP617" s="108" t="str">
        <f>IF(Tabela2[[#This Row],[Forma de atendimento (primeiro documento/ação)]]= "Outros (especificar)", "PREENCHER","NA")</f>
        <v>NA</v>
      </c>
      <c r="BQ617" s="106" t="s">
        <v>123</v>
      </c>
      <c r="BR617" s="108" t="str">
        <f>IF(Tabela2[[#This Row],[Equipe do Ibama foi a campo? Houve sobrevoo do Poseidon?]] = "Sim", "PREENCHER","NA")</f>
        <v>NA</v>
      </c>
      <c r="BS617" s="108" t="str">
        <f>IF(Tabela2[[#This Row],[Se sim, foi emitida Ordem de Emergência? (informações vinculada à coluna CK)]] = "Sim", "PREENCHER","NA")</f>
        <v>NA</v>
      </c>
      <c r="BT617" s="108" t="s">
        <v>7101</v>
      </c>
      <c r="BU617" s="108" t="s">
        <v>123</v>
      </c>
      <c r="BV617" s="108" t="s">
        <v>123</v>
      </c>
      <c r="BW617" s="108" t="s">
        <v>123</v>
      </c>
      <c r="BX617" s="106"/>
      <c r="BY617" s="106"/>
      <c r="BZ617" s="104" t="str">
        <f>IF(Tabela2[[#This Row],[Data do documento de encerramento]]="NA","NA",IF(Tabela2[[#This Row],[Data do documento de encerramento]]="","Pendente de conclusão/ encerramento",_xlfn.DAYS(Tabela2[[#This Row],[Data do documento de encerramento]],J617)))</f>
        <v>Pendente de conclusão/ encerramento</v>
      </c>
      <c r="CA617" s="107"/>
      <c r="CB617" s="107"/>
      <c r="CC617" s="115" t="s">
        <v>7194</v>
      </c>
      <c r="CD617" s="107" t="s">
        <v>7296</v>
      </c>
      <c r="CE617" s="107" t="s">
        <v>2696</v>
      </c>
      <c r="CF617" s="107" t="s">
        <v>7141</v>
      </c>
    </row>
    <row r="618" spans="1:84" ht="30.75">
      <c r="A618" s="169">
        <v>202591664839</v>
      </c>
      <c r="B618" s="170" t="s">
        <v>9759</v>
      </c>
      <c r="C618" s="108" t="str">
        <f>VLOOKUP(Tabela2[[#This Row],[SIEMA]],Siema2025,4,FALSE)</f>
        <v xml:space="preserve"> AC</v>
      </c>
      <c r="D618" s="106" t="str">
        <f>VLOOKUP(Tabela2[[#This Row],[SIEMA]],Siema2025,3,FALSE)</f>
        <v xml:space="preserve">Cruzeiro do Sul </v>
      </c>
      <c r="E618" s="106" t="str">
        <f>VLOOKUP(Tabela2[[#This Row],[SIEMA]],Siema2025,20,FALSE)</f>
        <v>Próximo à ponte de acesso à cidade de Cruzeiro do Sul/AC</v>
      </c>
      <c r="F618" s="106"/>
      <c r="G618" s="172"/>
      <c r="H618" s="172"/>
      <c r="I618" s="104" t="str">
        <f>VLOOKUP(Tabela2[[#This Row],[SIEMA]],Siema2025,19,FALSE)</f>
        <v/>
      </c>
      <c r="J618" s="105">
        <f>VLOOKUP(Tabela2[[#This Row],[SIEMA]],Siema2025,2,FALSE)</f>
        <v>45901</v>
      </c>
      <c r="K618" s="105" t="str">
        <f>VLOOKUP(Tabela2[[#This Row],[SIEMA]],Siema2025,16,FALSE)</f>
        <v>Segunda</v>
      </c>
      <c r="L618" s="106" t="str">
        <f>IF(Tabela2[[#This Row],[Data]]="","Sem Informação",VLOOKUP(MONTH(Tabela2[[#This Row],[Data]]),'[1]Validação de dados'!$I$1:$J$13,2,0))</f>
        <v>Setembro</v>
      </c>
      <c r="M618" s="104">
        <f>YEAR(Tabela2[[#This Row],[Data]])</f>
        <v>2025</v>
      </c>
      <c r="N618" s="105" t="str">
        <f>VLOOKUP(Tabela2[[#This Row],[SIEMA]],Siema2025,17,FALSE)</f>
        <v>Noturno</v>
      </c>
      <c r="O618" s="105" t="s">
        <v>7250</v>
      </c>
      <c r="P618" s="104" t="str">
        <f>VLOOKUP(Tabela2[[#This Row],[SIEMA]],Siema2025,21,FALSE)</f>
        <v>Segundo informações prestadas pelo Instituto de Meio Ambiente do Acre - IMAC, "a causa do derramamento de óleo não teve origem no pontão de combustíveis, mas sim em razão de manutenção realizada em uma embarcação de transporte de passageiros no Polo Naval".
Fonte: Despacho nº 24524540/2025-UT-CRUZEIRO DO SUL-AC/Supes-AC.</v>
      </c>
      <c r="Q618" s="104" t="str">
        <f>VLOOKUP(Tabela2[[#This Row],[SIEMA]],Siema2025,7,FALSE)</f>
        <v/>
      </c>
      <c r="R618" s="104" t="str">
        <f>VLOOKUP(Tabela2[[#This Row],[SIEMA]],Siema2025,10,FALSE)</f>
        <v/>
      </c>
      <c r="S618" s="107" t="str">
        <f>IF(Q618="","", IF(Q618="NC","", IF(Q618="NE","", IF(Q618="NA","",IFERROR(VLOOKUP(Q618,[1]Produtos!$A$1:$C$2319,2,FALSE),"Não Cadastrado")))))</f>
        <v/>
      </c>
      <c r="T618" s="104" t="str">
        <f>VLOOKUP(Tabela2[[#This Row],[SIEMA]],Siema2025,11,FALSE)</f>
        <v xml:space="preserve"> </v>
      </c>
      <c r="U618" s="104" t="str">
        <f>VLOOKUP(Tabela2[[#This Row],[SIEMA]],Siema2025,12,FALSE)</f>
        <v xml:space="preserve"> </v>
      </c>
      <c r="V618" s="104" t="str">
        <f>IF(Q618="","",IF(ISNUMBER(Q618)=FALSE,"Não se aplica",IFERROR(VLOOKUP(Q618,Produtos!$A$1:$C$2319,3,FALSE),"Não Cadastrado")))</f>
        <v/>
      </c>
      <c r="W618" s="104" t="str">
        <f>VLOOKUP(Tabela2[[#This Row],[SIEMA]],Siema2025,10,FALSE)</f>
        <v/>
      </c>
      <c r="X618" s="113" t="str">
        <f>IF(Tabela2[[#This Row],[Origem do acidente]] = "Plataforma", "PREENCHER","NA")</f>
        <v>NA</v>
      </c>
      <c r="Y618" s="109" t="str">
        <f>IF(W618="","", IF(W618="NC","", IF(W618="NE","", IF(W618="NA","",IFERROR(VLOOKUP(W618,Produtos!$A$1:$C$2319,2,FALSE),"Não Cadastrado")))))</f>
        <v/>
      </c>
      <c r="Z618" s="104" t="str">
        <f>VLOOKUP(Tabela2[[#This Row],[SIEMA]],Siema2025,11,FALSE)</f>
        <v xml:space="preserve"> </v>
      </c>
      <c r="AA618" s="104" t="str">
        <f>VLOOKUP(Tabela2[[#This Row],[SIEMA]],Siema2025,12,FALSE)</f>
        <v xml:space="preserve"> </v>
      </c>
      <c r="AB618" s="104" t="str">
        <f>IF(W618="","",IF(ISNUMBER(W618)=FALSE,"Não se aplica",IFERROR(VLOOKUP(W618,Produtos!$A$1:$C$2319,3,FALSE),"Não Cadastrado")))</f>
        <v/>
      </c>
      <c r="AC618" s="104"/>
      <c r="AD618" s="108" t="str">
        <f>IF(Tabela2[[#This Row],[Origem do acidente]] = "Plataforma", "PREENCHER","NA")</f>
        <v>NA</v>
      </c>
      <c r="AE618" s="107" t="str">
        <f>IF(AC618="","", IF(AC618="NC","", IF(AC618="NE","", IF(AC618="NA","",IFERROR(VLOOKUP(AC618,Produtos!$A$1:$C$2319,2,FALSE),"Não Cadastrado")))))</f>
        <v/>
      </c>
      <c r="AF618" s="104"/>
      <c r="AG618" s="104"/>
      <c r="AH618" s="104" t="str">
        <f>IF(AC618="","",IF(ISNUMBER(AC618)=FALSE,"Não se aplica",IFERROR(VLOOKUP(AC618,Produtos!$A$1:$C$2319,3,FALSE),"Não Cadastrado")))</f>
        <v/>
      </c>
      <c r="AI618" s="104"/>
      <c r="AJ618" s="104" t="str">
        <f>VLOOKUP(Tabela2[[#This Row],[SIEMA]],Siema2025,26,FALSE)</f>
        <v>Manutenção de embarcação</v>
      </c>
      <c r="AK618" s="107" t="s">
        <v>7245</v>
      </c>
      <c r="AL618" s="107"/>
      <c r="AM618" s="107"/>
      <c r="AN618" s="108" t="str">
        <f>VLOOKUP(Tabela2[[#This Row],[SIEMA]],Siema2025,51,FALSE)</f>
        <v/>
      </c>
      <c r="AO618" s="108" t="str">
        <f>VLOOKUP(Tabela2[[#This Row],[SIEMA]],Siema2025,53,FALSE)</f>
        <v/>
      </c>
      <c r="AP618" s="108" t="str">
        <f>VLOOKUP(Tabela2[[#This Row],[SIEMA]],Siema2025,55,FALSE)</f>
        <v/>
      </c>
      <c r="AQ618" s="108" t="str">
        <f>VLOOKUP(Tabela2[[#This Row],[SIEMA]],Siema2025,57,FALSE)</f>
        <v/>
      </c>
      <c r="AR618" s="108" t="str">
        <f>VLOOKUP(Tabela2[[#This Row],[SIEMA]],Siema2025,59,FALSE)</f>
        <v>X</v>
      </c>
      <c r="AS618" s="108" t="str">
        <f>VLOOKUP(Tabela2[[#This Row],[SIEMA]],Siema2025,61,FALSE)</f>
        <v/>
      </c>
      <c r="AT618" s="108" t="str">
        <f>VLOOKUP(Tabela2[[#This Row],[SIEMA]],Siema2025,63,FALSE)</f>
        <v/>
      </c>
      <c r="AU618" s="108" t="str">
        <f>VLOOKUP(Tabela2[[#This Row],[SIEMA]],Siema2025,65,FALSE)</f>
        <v/>
      </c>
      <c r="AV618" s="108" t="str">
        <f>VLOOKUP(Tabela2[[#This Row],[SIEMA]],Siema2025,67,FALSE)</f>
        <v/>
      </c>
      <c r="AW618" s="108" t="str">
        <f>VLOOKUP(Tabela2[[#This Row],[SIEMA]],Siema2025,69,FALSE)</f>
        <v/>
      </c>
      <c r="AX618" s="108" t="str">
        <f>VLOOKUP(Tabela2[[#This Row],[SIEMA]],Siema2025,71,FALSE)</f>
        <v/>
      </c>
      <c r="AY618" s="108" t="str">
        <f>VLOOKUP(Tabela2[[#This Row],[SIEMA]],Siema2025,73,FALSE)</f>
        <v/>
      </c>
      <c r="AZ618" s="108" t="str">
        <f>VLOOKUP(Tabela2[[#This Row],[SIEMA]],Siema2025,75,FALSE)</f>
        <v/>
      </c>
      <c r="BA618" s="108" t="str">
        <f>VLOOKUP(Tabela2[[#This Row],[SIEMA]],Siema2025,77,FALSE)</f>
        <v/>
      </c>
      <c r="BB618" s="108" t="str">
        <f>VLOOKUP(Tabela2[[#This Row],[SIEMA]],Siema2025,79,FALSE)</f>
        <v/>
      </c>
      <c r="BC618" s="108" t="str">
        <f>IF(Tabela2[[#This Row],[Outro(s) ]] = "X", "PREENCHER","NA")</f>
        <v>NA</v>
      </c>
      <c r="BD618" s="108" t="str">
        <f>VLOOKUP(Tabela2[[#This Row],[SIEMA]],Siema2025,82,FALSE)</f>
        <v/>
      </c>
      <c r="BE618" s="108" t="str">
        <f>VLOOKUP(Tabela2[[#This Row],[SIEMA]],Siema2025,81,FALSE)</f>
        <v/>
      </c>
      <c r="BF618" s="110" t="str">
        <f>VLOOKUP(Tabela2[[#This Row],[SIEMA]],Siema2025,28,FALSE)</f>
        <v/>
      </c>
      <c r="BG618" s="110"/>
      <c r="BH618" s="111" t="str">
        <f>VLOOKUP(Tabela2[[#This Row],[SIEMA]],Siema2025,29,FALSE)</f>
        <v/>
      </c>
      <c r="BI618" s="112" t="str">
        <f>VLOOKUP(Tabela2[[#This Row],[SIEMA]],Siema2025,107,FALSE)</f>
        <v>Não</v>
      </c>
      <c r="BJ618" s="107" t="s">
        <v>7113</v>
      </c>
      <c r="BK618" s="104" t="s">
        <v>2696</v>
      </c>
      <c r="BL618" s="140">
        <v>45905</v>
      </c>
      <c r="BM618" s="108">
        <f ca="1">IF(Tabela2[[#This Row],[Data de atendimento do Ibama (considerar o primeiro documento/ação)]]="",_xlfn.DAYS(TODAY(),J618),_xlfn.DAYS(Tabela2[[#This Row],[Data de atendimento do Ibama (considerar o primeiro documento/ação)]],J618))</f>
        <v>4</v>
      </c>
      <c r="BN618" s="108" t="str">
        <f>IF(Tabela2[[#This Row],[Atendido pelo Ibama ("Não" ou "Sim")]]="Não","Preencher", IF(Tabela2[[#This Row],[Atendido pelo Ibama ("Não" ou "Sim")]]="Sim","NA",""))</f>
        <v>NA</v>
      </c>
      <c r="BO618" s="114"/>
      <c r="BP618" s="108" t="str">
        <f>IF(Tabela2[[#This Row],[Forma de atendimento (primeiro documento/ação)]]= "Outros (especificar)", "PREENCHER","NA")</f>
        <v>NA</v>
      </c>
      <c r="BQ618" s="106"/>
      <c r="BR618" s="108" t="str">
        <f>IF(Tabela2[[#This Row],[Equipe do Ibama foi a campo? Houve sobrevoo do Poseidon?]] = "Sim", "PREENCHER","NA")</f>
        <v>NA</v>
      </c>
      <c r="BS618" s="108" t="str">
        <f>IF(Tabela2[[#This Row],[Se sim, foi emitida Ordem de Emergência? (informações vinculada à coluna CK)]] = "Sim", "PREENCHER","NA")</f>
        <v>NA</v>
      </c>
      <c r="BT618" s="108" t="str">
        <f>IF(Tabela2[[#This Row],[Foi elaborado Relatório de Vistoria pelo Ibama? (informações vinculada à coluna CK)]] = "Sim", "PREENCHER","NA")</f>
        <v>NA</v>
      </c>
      <c r="BU618" s="108" t="s">
        <v>2696</v>
      </c>
      <c r="BV618" s="108" t="str">
        <f>IF(Tabela2[[#This Row],[Houve avaliação das informações pós-acidente solicitadas/enviadas?]] = "Sim", "PREENCHER","NA")</f>
        <v>PREENCHER</v>
      </c>
      <c r="BW618" s="108" t="s">
        <v>123</v>
      </c>
      <c r="BX618" s="106"/>
      <c r="BY618" s="140"/>
      <c r="BZ618" s="104" t="str">
        <f>IF(Tabela2[[#This Row],[Data do documento de encerramento]]="NA","NA",IF(Tabela2[[#This Row],[Data do documento de encerramento]]="","Pendente de conclusão/ encerramento",_xlfn.DAYS(Tabela2[[#This Row],[Data do documento de encerramento]],J618)))</f>
        <v>Pendente de conclusão/ encerramento</v>
      </c>
      <c r="CA618" s="107"/>
      <c r="CB618" s="107"/>
      <c r="CC618" s="115"/>
      <c r="CD618" s="107"/>
      <c r="CE618" s="107"/>
      <c r="CF618" s="107"/>
    </row>
    <row r="619" spans="1:84" ht="30.75">
      <c r="A619" s="169">
        <v>20259261228</v>
      </c>
      <c r="B619" s="170" t="s">
        <v>9760</v>
      </c>
      <c r="C619" s="108" t="str">
        <f>VLOOKUP(Tabela2[[#This Row],[SIEMA]],Siema2025,4,FALSE)</f>
        <v xml:space="preserve"> SC</v>
      </c>
      <c r="D619" s="106" t="str">
        <f>VLOOKUP(Tabela2[[#This Row],[SIEMA]],Siema2025,3,FALSE)</f>
        <v xml:space="preserve">Guaramirim </v>
      </c>
      <c r="E619" s="106" t="str">
        <f>VLOOKUP(Tabela2[[#This Row],[SIEMA]],Siema2025,20,FALSE)</f>
        <v/>
      </c>
      <c r="F619" s="106"/>
      <c r="G619" s="172" t="s">
        <v>9761</v>
      </c>
      <c r="H619" s="172" t="s">
        <v>9762</v>
      </c>
      <c r="I619" s="104" t="s">
        <v>7120</v>
      </c>
      <c r="J619" s="105">
        <f>VLOOKUP(Tabela2[[#This Row],[SIEMA]],Siema2025,2,FALSE)</f>
        <v>45902</v>
      </c>
      <c r="K619" s="105" t="str">
        <f>VLOOKUP(Tabela2[[#This Row],[SIEMA]],Siema2025,16,FALSE)</f>
        <v>Terça</v>
      </c>
      <c r="L619" s="106" t="str">
        <f>IF(Tabela2[[#This Row],[Data]]="","Sem Informação",VLOOKUP(MONTH(Tabela2[[#This Row],[Data]]),'[1]Validação de dados'!$I$1:$J$13,2,0))</f>
        <v>Setembro</v>
      </c>
      <c r="M619" s="104">
        <f>YEAR(Tabela2[[#This Row],[Data]])</f>
        <v>2025</v>
      </c>
      <c r="N619" s="105" t="str">
        <f>VLOOKUP(Tabela2[[#This Row],[SIEMA]],Siema2025,17,FALSE)</f>
        <v>Matutino</v>
      </c>
      <c r="O619" s="105" t="str">
        <f>VLOOKUP(Tabela2[[#This Row],[SIEMA]],Siema2025,5,FALSE)</f>
        <v>Ferrovia</v>
      </c>
      <c r="P619" s="104" t="str">
        <f>VLOOKUP(Tabela2[[#This Row],[SIEMA]],Siema2025,21,FALSE)</f>
        <v/>
      </c>
      <c r="Q619" s="104" t="s">
        <v>7127</v>
      </c>
      <c r="R619" s="104" t="s">
        <v>7127</v>
      </c>
      <c r="S619" s="107" t="s">
        <v>7451</v>
      </c>
      <c r="T619" s="104">
        <v>740</v>
      </c>
      <c r="U619" s="104" t="s">
        <v>7305</v>
      </c>
      <c r="V619" s="104" t="s">
        <v>7127</v>
      </c>
      <c r="W619" s="104"/>
      <c r="X619" s="113"/>
      <c r="Y619" s="109"/>
      <c r="Z619" s="104" t="str">
        <f>VLOOKUP(Tabela2[[#This Row],[SIEMA]],Siema2025,11,FALSE)</f>
        <v/>
      </c>
      <c r="AA619" s="104" t="str">
        <f>VLOOKUP(Tabela2[[#This Row],[SIEMA]],Siema2025,12,FALSE)</f>
        <v/>
      </c>
      <c r="AB619" s="104" t="str">
        <f>IF(W619="","",IF(ISNUMBER(W619)=FALSE,"Não se aplica",IFERROR(VLOOKUP(W619,Produtos!$A$1:$C$2319,3,FALSE),"Não Cadastrado")))</f>
        <v/>
      </c>
      <c r="AC619" s="104"/>
      <c r="AD619" s="108"/>
      <c r="AE619" s="107" t="str">
        <f>IF(AC619="","", IF(AC619="NC","", IF(AC619="NE","", IF(AC619="NA","",IFERROR(VLOOKUP(AC619,Produtos!$A$1:$C$2319,2,FALSE),"Não Cadastrado")))))</f>
        <v/>
      </c>
      <c r="AF619" s="104"/>
      <c r="AG619" s="104"/>
      <c r="AH619" s="104" t="str">
        <f>IF(AC619="","",IF(ISNUMBER(AC619)=FALSE,"Não se aplica",IFERROR(VLOOKUP(AC619,Produtos!$A$1:$C$2319,3,FALSE),"Não Cadastrado")))</f>
        <v/>
      </c>
      <c r="AI619" s="104"/>
      <c r="AJ619" s="104" t="str">
        <f>VLOOKUP(Tabela2[[#This Row],[SIEMA]],Siema2025,26,FALSE)</f>
        <v>Possivel vandalismo, causas sendo levantadas.</v>
      </c>
      <c r="AK619" s="107" t="s">
        <v>7122</v>
      </c>
      <c r="AL619" s="107"/>
      <c r="AM619" s="107"/>
      <c r="AN619" s="108" t="str">
        <f>VLOOKUP(Tabela2[[#This Row],[SIEMA]],Siema2025,51,FALSE)</f>
        <v/>
      </c>
      <c r="AO619" s="108" t="str">
        <f>VLOOKUP(Tabela2[[#This Row],[SIEMA]],Siema2025,53,FALSE)</f>
        <v/>
      </c>
      <c r="AP619" s="108" t="str">
        <f>VLOOKUP(Tabela2[[#This Row],[SIEMA]],Siema2025,55,FALSE)</f>
        <v/>
      </c>
      <c r="AQ619" s="108" t="str">
        <f>VLOOKUP(Tabela2[[#This Row],[SIEMA]],Siema2025,57,FALSE)</f>
        <v/>
      </c>
      <c r="AR619" s="108" t="str">
        <f>VLOOKUP(Tabela2[[#This Row],[SIEMA]],Siema2025,59,FALSE)</f>
        <v/>
      </c>
      <c r="AS619" s="108" t="str">
        <f>VLOOKUP(Tabela2[[#This Row],[SIEMA]],Siema2025,61,FALSE)</f>
        <v/>
      </c>
      <c r="AT619" s="108" t="str">
        <f>VLOOKUP(Tabela2[[#This Row],[SIEMA]],Siema2025,63,FALSE)</f>
        <v/>
      </c>
      <c r="AU619" s="108" t="str">
        <f>VLOOKUP(Tabela2[[#This Row],[SIEMA]],Siema2025,65,FALSE)</f>
        <v>X</v>
      </c>
      <c r="AV619" s="108" t="str">
        <f>VLOOKUP(Tabela2[[#This Row],[SIEMA]],Siema2025,67,FALSE)</f>
        <v/>
      </c>
      <c r="AW619" s="108" t="str">
        <f>VLOOKUP(Tabela2[[#This Row],[SIEMA]],Siema2025,69,FALSE)</f>
        <v/>
      </c>
      <c r="AX619" s="108" t="str">
        <f>VLOOKUP(Tabela2[[#This Row],[SIEMA]],Siema2025,71,FALSE)</f>
        <v/>
      </c>
      <c r="AY619" s="108" t="str">
        <f>VLOOKUP(Tabela2[[#This Row],[SIEMA]],Siema2025,73,FALSE)</f>
        <v/>
      </c>
      <c r="AZ619" s="108" t="str">
        <f>VLOOKUP(Tabela2[[#This Row],[SIEMA]],Siema2025,75,FALSE)</f>
        <v/>
      </c>
      <c r="BA619" s="108" t="str">
        <f>VLOOKUP(Tabela2[[#This Row],[SIEMA]],Siema2025,77,FALSE)</f>
        <v/>
      </c>
      <c r="BB619" s="108" t="str">
        <f>VLOOKUP(Tabela2[[#This Row],[SIEMA]],Siema2025,79,FALSE)</f>
        <v/>
      </c>
      <c r="BC619" s="108" t="str">
        <f>IF(Tabela2[[#This Row],[Outro(s) ]] = "X", "PREENCHER","NA")</f>
        <v>NA</v>
      </c>
      <c r="BD619" s="108" t="str">
        <f>VLOOKUP(Tabela2[[#This Row],[SIEMA]],Siema2025,82,FALSE)</f>
        <v/>
      </c>
      <c r="BE619" s="108" t="str">
        <f>VLOOKUP(Tabela2[[#This Row],[SIEMA]],Siema2025,81,FALSE)</f>
        <v/>
      </c>
      <c r="BF619" s="110" t="s">
        <v>3066</v>
      </c>
      <c r="BG619" s="110" t="s">
        <v>7422</v>
      </c>
      <c r="BH619" s="111" t="str">
        <f>VLOOKUP(Tabela2[[#This Row],[SIEMA]],Siema2025,29,FALSE)</f>
        <v>01258944000550</v>
      </c>
      <c r="BI619" s="112" t="str">
        <f>VLOOKUP(Tabela2[[#This Row],[SIEMA]],Siema2025,107,FALSE)</f>
        <v>Não</v>
      </c>
      <c r="BJ619" s="107" t="s">
        <v>7099</v>
      </c>
      <c r="BK619" s="104" t="s">
        <v>2696</v>
      </c>
      <c r="BL619" s="140">
        <v>45964</v>
      </c>
      <c r="BM619" s="108">
        <f ca="1">IF(Tabela2[[#This Row],[Data de atendimento do Ibama (considerar o primeiro documento/ação)]]="",_xlfn.DAYS(TODAY(),J619),_xlfn.DAYS(Tabela2[[#This Row],[Data de atendimento do Ibama (considerar o primeiro documento/ação)]],J619))</f>
        <v>62</v>
      </c>
      <c r="BN619" s="108" t="str">
        <f>IF(Tabela2[[#This Row],[Atendido pelo Ibama ("Não" ou "Sim")]]="Não","Preencher", IF(Tabela2[[#This Row],[Atendido pelo Ibama ("Não" ou "Sim")]]="Sim","NA",""))</f>
        <v>NA</v>
      </c>
      <c r="BO619" s="114" t="s">
        <v>7423</v>
      </c>
      <c r="BP619" s="108" t="str">
        <f>IF(Tabela2[[#This Row],[Forma de atendimento (primeiro documento/ação)]]= "Outros (especificar)", "PREENCHER","NA")</f>
        <v>NA</v>
      </c>
      <c r="BQ619" s="106" t="s">
        <v>2696</v>
      </c>
      <c r="BR619" s="108" t="s">
        <v>123</v>
      </c>
      <c r="BS619" s="108" t="s">
        <v>2696</v>
      </c>
      <c r="BT619" s="108" t="s">
        <v>7101</v>
      </c>
      <c r="BU619" s="108" t="s">
        <v>2696</v>
      </c>
      <c r="BV619" s="108" t="s">
        <v>123</v>
      </c>
      <c r="BW619" s="108" t="s">
        <v>123</v>
      </c>
      <c r="BX619" s="106" t="s">
        <v>7127</v>
      </c>
      <c r="BY619" s="106"/>
      <c r="BZ619" s="104" t="str">
        <f>IF(Tabela2[[#This Row],[Data do documento de encerramento]]="NA","NA",IF(Tabela2[[#This Row],[Data do documento de encerramento]]="","Pendente de conclusão/ encerramento",_xlfn.DAYS(Tabela2[[#This Row],[Data do documento de encerramento]],J619)))</f>
        <v>Pendente de conclusão/ encerramento</v>
      </c>
      <c r="CA619" s="107" t="s">
        <v>9763</v>
      </c>
      <c r="CB619" s="107"/>
      <c r="CC619" s="107"/>
      <c r="CD619" s="107"/>
      <c r="CE619" s="107"/>
      <c r="CF619" s="107"/>
    </row>
    <row r="620" spans="1:84" ht="30.75">
      <c r="A620" s="169">
        <v>20259328853</v>
      </c>
      <c r="B620" s="170" t="s">
        <v>9764</v>
      </c>
      <c r="C620" s="108" t="str">
        <f>VLOOKUP(Tabela2[[#This Row],[SIEMA]],Siema2025,4,FALSE)</f>
        <v xml:space="preserve"> GO</v>
      </c>
      <c r="D620" s="106" t="str">
        <f>VLOOKUP(Tabela2[[#This Row],[SIEMA]],Siema2025,3,FALSE)</f>
        <v xml:space="preserve">Alexânia </v>
      </c>
      <c r="E620" s="106" t="s">
        <v>8085</v>
      </c>
      <c r="F620" s="106" t="s">
        <v>9765</v>
      </c>
      <c r="G620" s="106" t="s">
        <v>9766</v>
      </c>
      <c r="H620" s="106" t="s">
        <v>9767</v>
      </c>
      <c r="I620" s="104" t="s">
        <v>7120</v>
      </c>
      <c r="J620" s="105">
        <f>VLOOKUP(Tabela2[[#This Row],[SIEMA]],Siema2025,2,FALSE)</f>
        <v>45902</v>
      </c>
      <c r="K620" s="105" t="str">
        <f>VLOOKUP(Tabela2[[#This Row],[SIEMA]],Siema2025,16,FALSE)</f>
        <v>Terça</v>
      </c>
      <c r="L620" s="106" t="str">
        <f>IF(Tabela2[[#This Row],[Data]]="","Sem Informação",VLOOKUP(MONTH(Tabela2[[#This Row],[Data]]),'[1]Validação de dados'!$I$1:$J$13,2,0))</f>
        <v>Setembro</v>
      </c>
      <c r="M620" s="104">
        <f>YEAR(Tabela2[[#This Row],[Data]])</f>
        <v>2025</v>
      </c>
      <c r="N620" s="105" t="str">
        <f>VLOOKUP(Tabela2[[#This Row],[SIEMA]],Siema2025,17,FALSE)</f>
        <v>Noturno</v>
      </c>
      <c r="O620" s="105" t="str">
        <f>VLOOKUP(Tabela2[[#This Row],[SIEMA]],Siema2025,5,FALSE)</f>
        <v>Rodovia</v>
      </c>
      <c r="P620" s="104" t="str">
        <f>VLOOKUP(Tabela2[[#This Row],[SIEMA]],Siema2025,21,FALSE)</f>
        <v>Veículo Volvo FH 540 trafegava na BR 060 GO, sentido norte, quando veio possivelmente a cochilar ao volante e se assustou com a sinalização e trabalhadores na pista, perdendo o controle do veículo, jogando para o canteiro central, sendo sua posição final.</v>
      </c>
      <c r="Q620" s="104">
        <v>1170</v>
      </c>
      <c r="R620" s="104" t="str">
        <f>VLOOKUP(Tabela2[[#This Row],[SIEMA]],Siema2025,10,FALSE)</f>
        <v/>
      </c>
      <c r="S620" s="107" t="str">
        <f>IF(Q620="","", IF(Q620="NC","", IF(Q620="NE","", IF(Q620="NA","",IFERROR(VLOOKUP(Q620,[1]Produtos!$A$1:$C$2319,2,FALSE),"Não Cadastrado")))))</f>
        <v>ÁLCOOL ETÍLICO, ETANOL</v>
      </c>
      <c r="T620" s="104">
        <v>46.81</v>
      </c>
      <c r="U620" s="104" t="s">
        <v>7305</v>
      </c>
      <c r="V620" s="104">
        <f>IF(Q620="","",IF(ISNUMBER(Q620)=FALSE,"Não se aplica",IFERROR(VLOOKUP(Q620,Produtos!$A$1:$C$2319,3,FALSE),"Não Cadastrado")))</f>
        <v>3</v>
      </c>
      <c r="W620" s="104" t="str">
        <f>VLOOKUP(Tabela2[[#This Row],[SIEMA]],Siema2025,10,FALSE)</f>
        <v/>
      </c>
      <c r="X620" s="113" t="str">
        <f>IF(Tabela2[[#This Row],[Origem do acidente]] = "Plataforma", "PREENCHER","NA")</f>
        <v>NA</v>
      </c>
      <c r="Y620" s="109" t="str">
        <f>IF(W620="","", IF(W620="NC","", IF(W620="NE","", IF(W620="NA","",IFERROR(VLOOKUP(W620,Produtos!$A$1:$C$2319,2,FALSE),"Não Cadastrado")))))</f>
        <v/>
      </c>
      <c r="Z620" s="104" t="str">
        <f>VLOOKUP(Tabela2[[#This Row],[SIEMA]],Siema2025,11,FALSE)</f>
        <v xml:space="preserve"> </v>
      </c>
      <c r="AA620" s="104" t="str">
        <f>VLOOKUP(Tabela2[[#This Row],[SIEMA]],Siema2025,12,FALSE)</f>
        <v xml:space="preserve"> </v>
      </c>
      <c r="AB620" s="104" t="str">
        <f>IF(W620="","",IF(ISNUMBER(W620)=FALSE,"Não se aplica",IFERROR(VLOOKUP(W620,Produtos!$A$1:$C$2319,3,FALSE),"Não Cadastrado")))</f>
        <v/>
      </c>
      <c r="AC620" s="104"/>
      <c r="AD620" s="108" t="str">
        <f>IF(Tabela2[[#This Row],[Origem do acidente]] = "Plataforma", "PREENCHER","NA")</f>
        <v>NA</v>
      </c>
      <c r="AE620" s="107" t="str">
        <f>IF(AC620="","", IF(AC620="NC","", IF(AC620="NE","", IF(AC620="NA","",IFERROR(VLOOKUP(AC620,Produtos!$A$1:$C$2319,2,FALSE),"Não Cadastrado")))))</f>
        <v/>
      </c>
      <c r="AF620" s="104"/>
      <c r="AG620" s="104"/>
      <c r="AH620" s="104" t="str">
        <f>IF(AC620="","",IF(ISNUMBER(AC620)=FALSE,"Não se aplica",IFERROR(VLOOKUP(AC620,Produtos!$A$1:$C$2319,3,FALSE),"Não Cadastrado")))</f>
        <v/>
      </c>
      <c r="AI620" s="104"/>
      <c r="AJ620" s="104" t="s">
        <v>9768</v>
      </c>
      <c r="AK620" s="107" t="s">
        <v>7311</v>
      </c>
      <c r="AL620" s="107" t="s">
        <v>7358</v>
      </c>
      <c r="AM620" s="107"/>
      <c r="AN620" s="108" t="str">
        <f>VLOOKUP(Tabela2[[#This Row],[SIEMA]],Siema2025,51,FALSE)</f>
        <v/>
      </c>
      <c r="AO620" s="108" t="str">
        <f>VLOOKUP(Tabela2[[#This Row],[SIEMA]],Siema2025,53,FALSE)</f>
        <v/>
      </c>
      <c r="AP620" s="108" t="str">
        <f>VLOOKUP(Tabela2[[#This Row],[SIEMA]],Siema2025,55,FALSE)</f>
        <v/>
      </c>
      <c r="AQ620" s="108" t="str">
        <f>VLOOKUP(Tabela2[[#This Row],[SIEMA]],Siema2025,57,FALSE)</f>
        <v/>
      </c>
      <c r="AR620" s="108" t="str">
        <f>VLOOKUP(Tabela2[[#This Row],[SIEMA]],Siema2025,59,FALSE)</f>
        <v/>
      </c>
      <c r="AS620" s="108" t="str">
        <f>VLOOKUP(Tabela2[[#This Row],[SIEMA]],Siema2025,61,FALSE)</f>
        <v/>
      </c>
      <c r="AT620" s="108" t="str">
        <f>VLOOKUP(Tabela2[[#This Row],[SIEMA]],Siema2025,63,FALSE)</f>
        <v/>
      </c>
      <c r="AU620" s="108" t="str">
        <f>VLOOKUP(Tabela2[[#This Row],[SIEMA]],Siema2025,65,FALSE)</f>
        <v/>
      </c>
      <c r="AV620" s="108" t="str">
        <f>VLOOKUP(Tabela2[[#This Row],[SIEMA]],Siema2025,67,FALSE)</f>
        <v/>
      </c>
      <c r="AW620" s="108" t="str">
        <f>VLOOKUP(Tabela2[[#This Row],[SIEMA]],Siema2025,69,FALSE)</f>
        <v/>
      </c>
      <c r="AX620" s="108" t="str">
        <f>VLOOKUP(Tabela2[[#This Row],[SIEMA]],Siema2025,71,FALSE)</f>
        <v/>
      </c>
      <c r="AY620" s="108" t="str">
        <f>VLOOKUP(Tabela2[[#This Row],[SIEMA]],Siema2025,73,FALSE)</f>
        <v/>
      </c>
      <c r="AZ620" s="108" t="str">
        <f>VLOOKUP(Tabela2[[#This Row],[SIEMA]],Siema2025,75,FALSE)</f>
        <v/>
      </c>
      <c r="BA620" s="108" t="str">
        <f>VLOOKUP(Tabela2[[#This Row],[SIEMA]],Siema2025,77,FALSE)</f>
        <v/>
      </c>
      <c r="BB620" s="108"/>
      <c r="BC620" s="108" t="str">
        <f>IF(Tabela2[[#This Row],[Outro(s) ]] = "X", "PREENCHER","NA")</f>
        <v>NA</v>
      </c>
      <c r="BD620" s="108" t="str">
        <f>VLOOKUP(Tabela2[[#This Row],[SIEMA]],Siema2025,82,FALSE)</f>
        <v/>
      </c>
      <c r="BE620" s="108" t="s">
        <v>7181</v>
      </c>
      <c r="BF620" s="110" t="str">
        <f>VLOOKUP(Tabela2[[#This Row],[SIEMA]],Siema2025,28,FALSE)</f>
        <v>TRANSPREX TRANSPORTADORA LTDA</v>
      </c>
      <c r="BG620" s="110"/>
      <c r="BH620" s="111" t="str">
        <f>VLOOKUP(Tabela2[[#This Row],[SIEMA]],Siema2025,29,FALSE)</f>
        <v>33431854000343</v>
      </c>
      <c r="BI620" s="112" t="str">
        <f>VLOOKUP(Tabela2[[#This Row],[SIEMA]],Siema2025,107,FALSE)</f>
        <v>Não</v>
      </c>
      <c r="BJ620" s="107" t="s">
        <v>7099</v>
      </c>
      <c r="BK620" s="104" t="s">
        <v>2696</v>
      </c>
      <c r="BL620" s="140">
        <v>45923</v>
      </c>
      <c r="BM620" s="108">
        <f ca="1">IF(Tabela2[[#This Row],[Data de atendimento do Ibama (considerar o primeiro documento/ação)]]="",_xlfn.DAYS(TODAY(),J620),_xlfn.DAYS(Tabela2[[#This Row],[Data de atendimento do Ibama (considerar o primeiro documento/ação)]],J620))</f>
        <v>21</v>
      </c>
      <c r="BN620" s="108" t="str">
        <f>IF(Tabela2[[#This Row],[Atendido pelo Ibama ("Não" ou "Sim")]]="Não","Preencher", IF(Tabela2[[#This Row],[Atendido pelo Ibama ("Não" ou "Sim")]]="Sim","NA",""))</f>
        <v>NA</v>
      </c>
      <c r="BO620" s="114" t="s">
        <v>7124</v>
      </c>
      <c r="BP620" s="108" t="s">
        <v>7188</v>
      </c>
      <c r="BQ620" s="106" t="s">
        <v>123</v>
      </c>
      <c r="BR620" s="108" t="str">
        <f>IF(Tabela2[[#This Row],[Equipe do Ibama foi a campo? Houve sobrevoo do Poseidon?]] = "Sim", "PREENCHER","NA")</f>
        <v>NA</v>
      </c>
      <c r="BS620" s="108" t="str">
        <f>IF(Tabela2[[#This Row],[Se sim, foi emitida Ordem de Emergência? (informações vinculada à coluna CK)]] = "Sim", "PREENCHER","NA")</f>
        <v>NA</v>
      </c>
      <c r="BT620" s="108" t="s">
        <v>7225</v>
      </c>
      <c r="BU620" s="108" t="str">
        <f>IF(Tabela2[[#This Row],[Houve envio de Informações Pós-acidente (preencher "não se aplica" quando de competência estadual/municipal)]] = "Sim", "PREENCHER","NA")</f>
        <v>NA</v>
      </c>
      <c r="BV620" s="108" t="str">
        <f>IF(Tabela2[[#This Row],[Houve avaliação das informações pós-acidente solicitadas/enviadas?]] = "Sim", "PREENCHER","NA")</f>
        <v>NA</v>
      </c>
      <c r="BW620" s="108" t="s">
        <v>2696</v>
      </c>
      <c r="BX620" s="106" t="s">
        <v>7102</v>
      </c>
      <c r="BY620" s="140">
        <v>45923</v>
      </c>
      <c r="BZ620" s="104">
        <f>IF(Tabela2[[#This Row],[Data do documento de encerramento]]="NA","NA",IF(Tabela2[[#This Row],[Data do documento de encerramento]]="","Pendente de conclusão/ encerramento",_xlfn.DAYS(Tabela2[[#This Row],[Data do documento de encerramento]],J620)))</f>
        <v>21</v>
      </c>
      <c r="CA620" s="107" t="s">
        <v>9769</v>
      </c>
      <c r="CB620" s="107"/>
      <c r="CC620" s="107"/>
      <c r="CD620" s="107"/>
      <c r="CE620" s="107"/>
      <c r="CF620" s="107"/>
    </row>
    <row r="621" spans="1:84" ht="45.75">
      <c r="A621" s="169">
        <v>20259461240</v>
      </c>
      <c r="B621" s="170" t="s">
        <v>9770</v>
      </c>
      <c r="C621" s="108" t="s">
        <v>7135</v>
      </c>
      <c r="D621" s="106" t="s">
        <v>637</v>
      </c>
      <c r="E621" s="28" t="s">
        <v>7603</v>
      </c>
      <c r="F621" s="106"/>
      <c r="G621" s="172" t="s">
        <v>9771</v>
      </c>
      <c r="H621" s="172" t="s">
        <v>9772</v>
      </c>
      <c r="I621" s="104" t="str">
        <f>VLOOKUP(Tabela2[[#This Row],[SIEMA]],Siema2025,19,FALSE)</f>
        <v>Campos</v>
      </c>
      <c r="J621" s="105">
        <f>VLOOKUP(Tabela2[[#This Row],[SIEMA]],Siema2025,2,FALSE)</f>
        <v>45903</v>
      </c>
      <c r="K621" s="105" t="str">
        <f>VLOOKUP(Tabela2[[#This Row],[SIEMA]],Siema2025,16,FALSE)</f>
        <v>Quarta</v>
      </c>
      <c r="L621" s="106" t="str">
        <f>IF(Tabela2[[#This Row],[Data]]="","Sem Informação",VLOOKUP(MONTH(Tabela2[[#This Row],[Data]]),'[1]Validação de dados'!$I$1:$J$13,2,0))</f>
        <v>Setembro</v>
      </c>
      <c r="M621" s="104">
        <f>YEAR(Tabela2[[#This Row],[Data]])</f>
        <v>2025</v>
      </c>
      <c r="N621" s="105" t="str">
        <f>VLOOKUP(Tabela2[[#This Row],[SIEMA]],Siema2025,17,FALSE)</f>
        <v>Noturno</v>
      </c>
      <c r="O621" s="105" t="s">
        <v>111</v>
      </c>
      <c r="P621" s="104" t="str">
        <f>VLOOKUP(Tabela2[[#This Row],[SIEMA]],Siema2025,21,FALSE)</f>
        <v>Poço 7-JUB-65H-RJS</v>
      </c>
      <c r="Q621" s="104" t="s">
        <v>637</v>
      </c>
      <c r="R621" s="104" t="s">
        <v>7146</v>
      </c>
      <c r="S621" s="107" t="s">
        <v>7147</v>
      </c>
      <c r="T621" s="104" t="str">
        <f>VLOOKUP(Tabela2[[#This Row],[SIEMA]],Siema2025,11,FALSE)</f>
        <v>0.006</v>
      </c>
      <c r="U621" s="104" t="str">
        <f>VLOOKUP(Tabela2[[#This Row],[SIEMA]],Siema2025,12,FALSE)</f>
        <v>M3</v>
      </c>
      <c r="V621" s="104" t="str">
        <f>IF(Q621="","",IF(ISNUMBER(Q621)=FALSE,"Não se aplica",IFERROR(VLOOKUP(Q621,Produtos!$A$1:$C$2319,3,FALSE),"Não Cadastrado")))</f>
        <v>Não se aplica</v>
      </c>
      <c r="W621" s="104"/>
      <c r="X621" s="113"/>
      <c r="Y621" s="109" t="str">
        <f>IF(W621="","", IF(W621="NC","", IF(W621="NE","", IF(W621="NA","",IFERROR(VLOOKUP(W621,Produtos!$A$1:$C$2319,2,FALSE),"Não Cadastrado")))))</f>
        <v/>
      </c>
      <c r="Z621" s="104"/>
      <c r="AA621" s="104"/>
      <c r="AB621" s="104" t="str">
        <f>IF(W621="","",IF(ISNUMBER(W621)=FALSE,"Não se aplica",IFERROR(VLOOKUP(W621,Produtos!$A$1:$C$2319,3,FALSE),"Não Cadastrado")))</f>
        <v/>
      </c>
      <c r="AC621" s="104"/>
      <c r="AD621" s="108"/>
      <c r="AE621" s="107" t="str">
        <f>IF(AC621="","", IF(AC621="NC","", IF(AC621="NE","", IF(AC621="NA","",IFERROR(VLOOKUP(AC621,Produtos!$A$1:$C$2319,2,FALSE),"Não Cadastrado")))))</f>
        <v/>
      </c>
      <c r="AF621" s="104"/>
      <c r="AG621" s="104"/>
      <c r="AH621" s="104" t="str">
        <f>IF(AC621="","",IF(ISNUMBER(AC621)=FALSE,"Não se aplica",IFERROR(VLOOKUP(AC621,Produtos!$A$1:$C$2319,3,FALSE),"Não Cadastrado")))</f>
        <v/>
      </c>
      <c r="AI621" s="104"/>
      <c r="AJ621" s="104"/>
      <c r="AK621" s="107" t="s">
        <v>7098</v>
      </c>
      <c r="AL621" s="107"/>
      <c r="AM621" s="107"/>
      <c r="AN621" s="108" t="str">
        <f>VLOOKUP(Tabela2[[#This Row],[SIEMA]],Siema2025,51,FALSE)</f>
        <v/>
      </c>
      <c r="AO621" s="108" t="str">
        <f>VLOOKUP(Tabela2[[#This Row],[SIEMA]],Siema2025,53,FALSE)</f>
        <v/>
      </c>
      <c r="AP621" s="108" t="str">
        <f>VLOOKUP(Tabela2[[#This Row],[SIEMA]],Siema2025,55,FALSE)</f>
        <v/>
      </c>
      <c r="AQ621" s="108" t="str">
        <f>VLOOKUP(Tabela2[[#This Row],[SIEMA]],Siema2025,57,FALSE)</f>
        <v/>
      </c>
      <c r="AR621" s="108" t="str">
        <f>VLOOKUP(Tabela2[[#This Row],[SIEMA]],Siema2025,59,FALSE)</f>
        <v/>
      </c>
      <c r="AS621" s="108" t="str">
        <f>VLOOKUP(Tabela2[[#This Row],[SIEMA]],Siema2025,61,FALSE)</f>
        <v>X</v>
      </c>
      <c r="AT621" s="108" t="str">
        <f>VLOOKUP(Tabela2[[#This Row],[SIEMA]],Siema2025,63,FALSE)</f>
        <v/>
      </c>
      <c r="AU621" s="108" t="str">
        <f>VLOOKUP(Tabela2[[#This Row],[SIEMA]],Siema2025,65,FALSE)</f>
        <v/>
      </c>
      <c r="AV621" s="108" t="str">
        <f>VLOOKUP(Tabela2[[#This Row],[SIEMA]],Siema2025,67,FALSE)</f>
        <v/>
      </c>
      <c r="AW621" s="108" t="str">
        <f>VLOOKUP(Tabela2[[#This Row],[SIEMA]],Siema2025,69,FALSE)</f>
        <v/>
      </c>
      <c r="AX621" s="108" t="str">
        <f>VLOOKUP(Tabela2[[#This Row],[SIEMA]],Siema2025,71,FALSE)</f>
        <v/>
      </c>
      <c r="AY621" s="108" t="str">
        <f>VLOOKUP(Tabela2[[#This Row],[SIEMA]],Siema2025,73,FALSE)</f>
        <v/>
      </c>
      <c r="AZ621" s="108" t="str">
        <f>VLOOKUP(Tabela2[[#This Row],[SIEMA]],Siema2025,75,FALSE)</f>
        <v/>
      </c>
      <c r="BA621" s="108" t="str">
        <f>VLOOKUP(Tabela2[[#This Row],[SIEMA]],Siema2025,77,FALSE)</f>
        <v/>
      </c>
      <c r="BB621" s="108" t="str">
        <f>VLOOKUP(Tabela2[[#This Row],[SIEMA]],Siema2025,79,FALSE)</f>
        <v/>
      </c>
      <c r="BC621" s="108" t="str">
        <f>IF(Tabela2[[#This Row],[Outro(s) ]] = "X", "PREENCHER","NA")</f>
        <v>NA</v>
      </c>
      <c r="BD621" s="108" t="str">
        <f>VLOOKUP(Tabela2[[#This Row],[SIEMA]],Siema2025,82,FALSE)</f>
        <v/>
      </c>
      <c r="BE621" s="108" t="str">
        <f>VLOOKUP(Tabela2[[#This Row],[SIEMA]],Siema2025,81,FALSE)</f>
        <v/>
      </c>
      <c r="BF621" s="110" t="str">
        <f>VLOOKUP(Tabela2[[#This Row],[SIEMA]],Siema2025,28,FALSE)</f>
        <v>Petrobras</v>
      </c>
      <c r="BG621" s="110"/>
      <c r="BH621" s="111" t="str">
        <f>VLOOKUP(Tabela2[[#This Row],[SIEMA]],Siema2025,29,FALSE)</f>
        <v>33000167000454</v>
      </c>
      <c r="BI621" s="112" t="str">
        <f>VLOOKUP(Tabela2[[#This Row],[SIEMA]],Siema2025,107,FALSE)</f>
        <v>Não</v>
      </c>
      <c r="BJ621" s="107" t="s">
        <v>7099</v>
      </c>
      <c r="BK621" s="104" t="s">
        <v>2696</v>
      </c>
      <c r="BL621" s="140">
        <v>45919</v>
      </c>
      <c r="BM621" s="108">
        <f ca="1">IF(Tabela2[[#This Row],[Data de atendimento do Ibama (considerar o primeiro documento/ação)]]="",_xlfn.DAYS(TODAY(),J621),_xlfn.DAYS(Tabela2[[#This Row],[Data de atendimento do Ibama (considerar o primeiro documento/ação)]],J621))</f>
        <v>16</v>
      </c>
      <c r="BN621" s="108" t="str">
        <f>IF(Tabela2[[#This Row],[Atendido pelo Ibama ("Não" ou "Sim")]]="Não","Preencher", IF(Tabela2[[#This Row],[Atendido pelo Ibama ("Não" ou "Sim")]]="Sim","NA",""))</f>
        <v>NA</v>
      </c>
      <c r="BO621" s="114" t="s">
        <v>7138</v>
      </c>
      <c r="BP621" s="108" t="str">
        <f>IF(Tabela2[[#This Row],[Forma de atendimento (primeiro documento/ação)]]= "Outros (especificar)", "PREENCHER","NA")</f>
        <v>NA</v>
      </c>
      <c r="BQ621" s="106" t="s">
        <v>123</v>
      </c>
      <c r="BR621" s="108" t="str">
        <f>IF(Tabela2[[#This Row],[Equipe do Ibama foi a campo? Houve sobrevoo do Poseidon?]] = "Sim", "PREENCHER","NA")</f>
        <v>NA</v>
      </c>
      <c r="BS621" s="108" t="str">
        <f>IF(Tabela2[[#This Row],[Se sim, foi emitida Ordem de Emergência? (informações vinculada à coluna CK)]] = "Sim", "PREENCHER","NA")</f>
        <v>NA</v>
      </c>
      <c r="BT621" s="108" t="s">
        <v>7101</v>
      </c>
      <c r="BU621" s="108" t="s">
        <v>123</v>
      </c>
      <c r="BV621" s="108" t="s">
        <v>123</v>
      </c>
      <c r="BW621" s="108" t="s">
        <v>123</v>
      </c>
      <c r="BX621" s="106"/>
      <c r="BY621" s="106"/>
      <c r="BZ621" s="104" t="str">
        <f>IF(Tabela2[[#This Row],[Data do documento de encerramento]]="NA","NA",IF(Tabela2[[#This Row],[Data do documento de encerramento]]="","Pendente de conclusão/ encerramento",_xlfn.DAYS(Tabela2[[#This Row],[Data do documento de encerramento]],J621)))</f>
        <v>Pendente de conclusão/ encerramento</v>
      </c>
      <c r="CA621" s="107"/>
      <c r="CB621" s="146"/>
      <c r="CC621" s="147" t="s">
        <v>7148</v>
      </c>
      <c r="CD621" s="147" t="s">
        <v>123</v>
      </c>
      <c r="CE621" s="107" t="s">
        <v>123</v>
      </c>
      <c r="CF621" s="107" t="s">
        <v>7149</v>
      </c>
    </row>
    <row r="622" spans="1:84" ht="76.5">
      <c r="A622" s="169">
        <v>20259475647</v>
      </c>
      <c r="B622" s="170" t="s">
        <v>9773</v>
      </c>
      <c r="C622" s="108" t="str">
        <f>VLOOKUP(Tabela2[[#This Row],[SIEMA]],Siema2025,4,FALSE)</f>
        <v xml:space="preserve"> MA</v>
      </c>
      <c r="D622" s="106" t="str">
        <f>VLOOKUP(Tabela2[[#This Row],[SIEMA]],Siema2025,3,FALSE)</f>
        <v xml:space="preserve">Açailândia </v>
      </c>
      <c r="E622" s="106" t="str">
        <f>VLOOKUP(Tabela2[[#This Row],[SIEMA]],Siema2025,20,FALSE)</f>
        <v>km 513, Estrada de Ferro Carajás (Pátio da Floresta)</v>
      </c>
      <c r="F622" s="106"/>
      <c r="G622" s="106" t="s">
        <v>9774</v>
      </c>
      <c r="H622" s="106" t="s">
        <v>9775</v>
      </c>
      <c r="I622" s="104" t="s">
        <v>7120</v>
      </c>
      <c r="J622" s="105">
        <f>VLOOKUP(Tabela2[[#This Row],[SIEMA]],Siema2025,2,FALSE)</f>
        <v>45904</v>
      </c>
      <c r="K622" s="105" t="str">
        <f>VLOOKUP(Tabela2[[#This Row],[SIEMA]],Siema2025,16,FALSE)</f>
        <v>Quinta</v>
      </c>
      <c r="L622" s="106" t="str">
        <f>IF(Tabela2[[#This Row],[Data]]="","Sem Informação",VLOOKUP(MONTH(Tabela2[[#This Row],[Data]]),'[1]Validação de dados'!$I$1:$J$13,2,0))</f>
        <v>Setembro</v>
      </c>
      <c r="M622" s="104">
        <f>YEAR(Tabela2[[#This Row],[Data]])</f>
        <v>2025</v>
      </c>
      <c r="N622" s="105" t="str">
        <f>VLOOKUP(Tabela2[[#This Row],[SIEMA]],Siema2025,17,FALSE)</f>
        <v>Vespertino</v>
      </c>
      <c r="O622" s="105" t="str">
        <f>VLOOKUP(Tabela2[[#This Row],[SIEMA]],Siema2025,5,FALSE)</f>
        <v>Ferrovia</v>
      </c>
      <c r="P622" s="104" t="str">
        <f>VLOOKUP(Tabela2[[#This Row],[SIEMA]],Siema2025,21,FALSE)</f>
        <v>A Vale S/A, representada pelo CNPJ 33.592.510/0378-21, referente às operações da Estrada de Ferro Carajás %u2013 EFC, vem por meio desta informar que por volta das 14h08min da tarde desta quinta-feira (04/09/2025), no km 513 da EFC (Pátio da Floresta- Açailândia/MA) foi detectado princípio de incêndio oriundo de atividade de terceiros irregular (invasão) dentro da faixa de domínio da ferrovia. Em função da ação do vento, o incêndio veio a se alastrar atingindo pilha de dormentes de madeira inservíveis. É importante ressaltar que essa ocorrência se limitou à faixa de domínio da ferrovia, cujas medidas de controle iniciais foram tomadas de imediato e o fluxo de emergência devidamente acionado. O incêndio encontra-se controlado e ressalta-se que não houve impacto ambiental na fauna e flora nativa, tão pouco em recurso hídrico.</v>
      </c>
      <c r="Q622" s="104" t="s">
        <v>7127</v>
      </c>
      <c r="R622" s="104" t="s">
        <v>7127</v>
      </c>
      <c r="S622" s="107" t="s">
        <v>7127</v>
      </c>
      <c r="T622" s="104" t="s">
        <v>7127</v>
      </c>
      <c r="U622" s="104" t="str">
        <f>VLOOKUP(Tabela2[[#This Row],[SIEMA]],Siema2025,12,FALSE)</f>
        <v xml:space="preserve"> </v>
      </c>
      <c r="V622" s="104" t="s">
        <v>7127</v>
      </c>
      <c r="W622" s="104" t="str">
        <f>VLOOKUP(Tabela2[[#This Row],[SIEMA]],Siema2025,10,FALSE)</f>
        <v/>
      </c>
      <c r="X622" s="113"/>
      <c r="Y622" s="109" t="str">
        <f>IF(W622="","", IF(W622="NC","", IF(W622="NE","", IF(W622="NA","",IFERROR(VLOOKUP(W622,Produtos!$A$1:$C$2319,2,FALSE),"Não Cadastrado")))))</f>
        <v/>
      </c>
      <c r="Z622" s="104" t="str">
        <f>VLOOKUP(Tabela2[[#This Row],[SIEMA]],Siema2025,11,FALSE)</f>
        <v xml:space="preserve"> </v>
      </c>
      <c r="AA622" s="104" t="str">
        <f>VLOOKUP(Tabela2[[#This Row],[SIEMA]],Siema2025,12,FALSE)</f>
        <v xml:space="preserve"> </v>
      </c>
      <c r="AB622" s="104" t="str">
        <f>IF(W622="","",IF(ISNUMBER(W622)=FALSE,"Não se aplica",IFERROR(VLOOKUP(W622,Produtos!$A$1:$C$2319,3,FALSE),"Não Cadastrado")))</f>
        <v/>
      </c>
      <c r="AC622" s="104"/>
      <c r="AD622" s="108"/>
      <c r="AE622" s="107" t="str">
        <f>IF(AC622="","", IF(AC622="NC","", IF(AC622="NE","", IF(AC622="NA","",IFERROR(VLOOKUP(AC622,Produtos!$A$1:$C$2319,2,FALSE),"Não Cadastrado")))))</f>
        <v/>
      </c>
      <c r="AF622" s="104"/>
      <c r="AG622" s="104"/>
      <c r="AH622" s="104" t="str">
        <f>IF(AC622="","",IF(ISNUMBER(AC622)=FALSE,"Não se aplica",IFERROR(VLOOKUP(AC622,Produtos!$A$1:$C$2319,3,FALSE),"Não Cadastrado")))</f>
        <v/>
      </c>
      <c r="AI622" s="104"/>
      <c r="AJ622" s="104" t="str">
        <f>VLOOKUP(Tabela2[[#This Row],[SIEMA]],Siema2025,26,FALSE)</f>
        <v>A Vale S/A, representada pelo CNPJ 33.592.510/0378-21, referente às operações da Estrada de Ferro Carajás %u2013 EFC, vem por meio desta informar que por volta das 14h08min da tarde desta quinta-feira (04/09/2025), no km 513 da EFC (Pátio da Floresta- Açailândia/MA) foi detectado princípio de incêndio oriundo de atividade de terceiros irregular (invasão) dentro da faixa de domínio da ferrovia. Em função da ação do vento, o incêndio veio a se alastrar atingindo pilha de dormentes de madeira inservíveis. É importante ressaltar que essa ocorrência se limitou à faixa de domínio da ferrovia, cujas medidas de controle iniciais foram tomadas de imediato e o fluxo de emergência devidamente acionado. O incêndio encontra-se controlado e ressalta-se que não houve impacto ambiental na fauna e flora nativa, tão pouco em recurso hídrico.</v>
      </c>
      <c r="AK622" s="107" t="s">
        <v>7623</v>
      </c>
      <c r="AL622" s="107"/>
      <c r="AM622" s="107"/>
      <c r="AN622" s="108" t="str">
        <f>VLOOKUP(Tabela2[[#This Row],[SIEMA]],Siema2025,51,FALSE)</f>
        <v/>
      </c>
      <c r="AO622" s="108" t="str">
        <f>VLOOKUP(Tabela2[[#This Row],[SIEMA]],Siema2025,53,FALSE)</f>
        <v/>
      </c>
      <c r="AP622" s="108" t="str">
        <f>VLOOKUP(Tabela2[[#This Row],[SIEMA]],Siema2025,55,FALSE)</f>
        <v/>
      </c>
      <c r="AQ622" s="108" t="str">
        <f>VLOOKUP(Tabela2[[#This Row],[SIEMA]],Siema2025,57,FALSE)</f>
        <v/>
      </c>
      <c r="AR622" s="108" t="str">
        <f>VLOOKUP(Tabela2[[#This Row],[SIEMA]],Siema2025,59,FALSE)</f>
        <v/>
      </c>
      <c r="AS622" s="108" t="str">
        <f>VLOOKUP(Tabela2[[#This Row],[SIEMA]],Siema2025,61,FALSE)</f>
        <v/>
      </c>
      <c r="AT622" s="108" t="str">
        <f>VLOOKUP(Tabela2[[#This Row],[SIEMA]],Siema2025,63,FALSE)</f>
        <v/>
      </c>
      <c r="AU622" s="108" t="str">
        <f>VLOOKUP(Tabela2[[#This Row],[SIEMA]],Siema2025,65,FALSE)</f>
        <v>X</v>
      </c>
      <c r="AV622" s="108" t="str">
        <f>VLOOKUP(Tabela2[[#This Row],[SIEMA]],Siema2025,67,FALSE)</f>
        <v/>
      </c>
      <c r="AW622" s="108" t="str">
        <f>VLOOKUP(Tabela2[[#This Row],[SIEMA]],Siema2025,69,FALSE)</f>
        <v/>
      </c>
      <c r="AX622" s="108" t="str">
        <f>VLOOKUP(Tabela2[[#This Row],[SIEMA]],Siema2025,71,FALSE)</f>
        <v/>
      </c>
      <c r="AY622" s="108" t="str">
        <f>VLOOKUP(Tabela2[[#This Row],[SIEMA]],Siema2025,73,FALSE)</f>
        <v/>
      </c>
      <c r="AZ622" s="108" t="str">
        <f>VLOOKUP(Tabela2[[#This Row],[SIEMA]],Siema2025,75,FALSE)</f>
        <v/>
      </c>
      <c r="BA622" s="108" t="str">
        <f>VLOOKUP(Tabela2[[#This Row],[SIEMA]],Siema2025,77,FALSE)</f>
        <v/>
      </c>
      <c r="BB622" s="108" t="str">
        <f>VLOOKUP(Tabela2[[#This Row],[SIEMA]],Siema2025,79,FALSE)</f>
        <v/>
      </c>
      <c r="BC622" s="108" t="str">
        <f>IF(Tabela2[[#This Row],[Outro(s) ]] = "X", "PREENCHER","NA")</f>
        <v>NA</v>
      </c>
      <c r="BD622" s="108" t="str">
        <f>VLOOKUP(Tabela2[[#This Row],[SIEMA]],Siema2025,82,FALSE)</f>
        <v/>
      </c>
      <c r="BE622" s="108" t="str">
        <f>VLOOKUP(Tabela2[[#This Row],[SIEMA]],Siema2025,81,FALSE)</f>
        <v/>
      </c>
      <c r="BF622" s="110" t="s">
        <v>7373</v>
      </c>
      <c r="BG622" s="110" t="s">
        <v>7374</v>
      </c>
      <c r="BH622" s="111" t="str">
        <f>VLOOKUP(Tabela2[[#This Row],[SIEMA]],Siema2025,29,FALSE)</f>
        <v>33592510037821</v>
      </c>
      <c r="BI622" s="112" t="str">
        <f>VLOOKUP(Tabela2[[#This Row],[SIEMA]],Siema2025,107,FALSE)</f>
        <v>Não</v>
      </c>
      <c r="BJ622" s="107" t="s">
        <v>7099</v>
      </c>
      <c r="BK622" s="104" t="s">
        <v>2696</v>
      </c>
      <c r="BL622" s="140">
        <v>46006</v>
      </c>
      <c r="BM622" s="108">
        <f ca="1">IF(Tabela2[[#This Row],[Data de atendimento do Ibama (considerar o primeiro documento/ação)]]="",_xlfn.DAYS(TODAY(),J622),_xlfn.DAYS(Tabela2[[#This Row],[Data de atendimento do Ibama (considerar o primeiro documento/ação)]],J622))</f>
        <v>102</v>
      </c>
      <c r="BN622" s="108" t="str">
        <f>IF(Tabela2[[#This Row],[Atendido pelo Ibama ("Não" ou "Sim")]]="Não","Preencher", IF(Tabela2[[#This Row],[Atendido pelo Ibama ("Não" ou "Sim")]]="Sim","NA",""))</f>
        <v>NA</v>
      </c>
      <c r="BO622" s="114" t="s">
        <v>7100</v>
      </c>
      <c r="BP622" s="108" t="str">
        <f>IF(Tabela2[[#This Row],[Forma de atendimento (primeiro documento/ação)]]= "Outros (especificar)", "PREENCHER","NA")</f>
        <v>NA</v>
      </c>
      <c r="BQ622" s="106" t="s">
        <v>123</v>
      </c>
      <c r="BR622" s="108" t="str">
        <f>IF(Tabela2[[#This Row],[Equipe do Ibama foi a campo? Houve sobrevoo do Poseidon?]] = "Sim", "PREENCHER","NA")</f>
        <v>NA</v>
      </c>
      <c r="BS622" s="108" t="str">
        <f>IF(Tabela2[[#This Row],[Se sim, foi emitida Ordem de Emergência? (informações vinculada à coluna CK)]] = "Sim", "PREENCHER","NA")</f>
        <v>NA</v>
      </c>
      <c r="BT622" s="108" t="s">
        <v>7101</v>
      </c>
      <c r="BU622" s="108" t="s">
        <v>123</v>
      </c>
      <c r="BV622" s="108" t="s">
        <v>123</v>
      </c>
      <c r="BW622" s="108" t="s">
        <v>123</v>
      </c>
      <c r="BX622" s="106" t="s">
        <v>7127</v>
      </c>
      <c r="BY622" s="106"/>
      <c r="BZ622" s="104" t="str">
        <f>IF(Tabela2[[#This Row],[Data do documento de encerramento]]="NA","NA",IF(Tabela2[[#This Row],[Data do documento de encerramento]]="","Pendente de conclusão/ encerramento",_xlfn.DAYS(Tabela2[[#This Row],[Data do documento de encerramento]],J622)))</f>
        <v>Pendente de conclusão/ encerramento</v>
      </c>
      <c r="CA622" s="107" t="s">
        <v>9393</v>
      </c>
      <c r="CB622" s="107"/>
      <c r="CC622" s="107"/>
      <c r="CD622" s="107"/>
      <c r="CE622" s="107"/>
      <c r="CF622" s="107"/>
    </row>
    <row r="623" spans="1:84" ht="76.5">
      <c r="A623" s="182">
        <v>20259518037</v>
      </c>
      <c r="B623" s="118" t="s">
        <v>9776</v>
      </c>
      <c r="C623" s="108" t="s">
        <v>672</v>
      </c>
      <c r="D623" s="106" t="s">
        <v>637</v>
      </c>
      <c r="E623" s="106" t="s">
        <v>8991</v>
      </c>
      <c r="F623" s="106"/>
      <c r="G623" s="172" t="s">
        <v>9738</v>
      </c>
      <c r="H623" s="136" t="s">
        <v>9739</v>
      </c>
      <c r="I623" s="104" t="str">
        <f>VLOOKUP(Tabela2[[#This Row],[SIEMA]],Siema2025,19,FALSE)</f>
        <v>Santos</v>
      </c>
      <c r="J623" s="105">
        <f>VLOOKUP(Tabela2[[#This Row],[SIEMA]],Siema2025,2,FALSE)</f>
        <v>45904</v>
      </c>
      <c r="K623" s="105" t="str">
        <f>VLOOKUP(Tabela2[[#This Row],[SIEMA]],Siema2025,16,FALSE)</f>
        <v>Quinta</v>
      </c>
      <c r="L623" s="106" t="str">
        <f>IF(Tabela2[[#This Row],[Data]]="","Sem Informação",VLOOKUP(MONTH(Tabela2[[#This Row],[Data]]),'[1]Validação de dados'!$I$1:$J$13,2,0))</f>
        <v>Setembro</v>
      </c>
      <c r="M623" s="104">
        <f>YEAR(Tabela2[[#This Row],[Data]])</f>
        <v>2025</v>
      </c>
      <c r="N623" s="105" t="str">
        <f>VLOOKUP(Tabela2[[#This Row],[SIEMA]],Siema2025,17,FALSE)</f>
        <v>Madrugada</v>
      </c>
      <c r="O623" s="105" t="s">
        <v>111</v>
      </c>
      <c r="P623" s="104" t="str">
        <f>VLOOKUP(Tabela2[[#This Row],[SIEMA]],Siema2025,21,FALSE)</f>
        <v>Durante etapa de perfuração da fase 8 1/2", foi constatado vazamento de FPBA (Fluido de Perfuração Base Aquosa polimérico com goma xantana) pelo swivel da booster line enquanto realizava inspeção na área do moonpool. Estimado volume de 0,00012 m3 para o mar.</v>
      </c>
      <c r="Q623" s="104" t="s">
        <v>637</v>
      </c>
      <c r="R623" s="104" t="s">
        <v>9777</v>
      </c>
      <c r="S623" s="107" t="s">
        <v>8200</v>
      </c>
      <c r="T623" s="104">
        <v>1.2E-4</v>
      </c>
      <c r="U623" s="104" t="s">
        <v>7111</v>
      </c>
      <c r="V623" s="104" t="str">
        <f>IF(Q623="","",IF(ISNUMBER(Q623)=FALSE,"Não se aplica",IFERROR(VLOOKUP(Q623,Produtos!$A$1:$C$2319,3,FALSE),"Não Cadastrado")))</f>
        <v>Não se aplica</v>
      </c>
      <c r="W623" s="104"/>
      <c r="X623" s="113"/>
      <c r="Y623" s="109" t="str">
        <f>IF(W623="","", IF(W623="NC","", IF(W623="NE","", IF(W623="NA","",IFERROR(VLOOKUP(W623,Produtos!$A$1:$C$2319,2,FALSE),"Não Cadastrado")))))</f>
        <v/>
      </c>
      <c r="Z623" s="104"/>
      <c r="AA623" s="104"/>
      <c r="AB623" s="104" t="str">
        <f>IF(W623="","",IF(ISNUMBER(W623)=FALSE,"Não se aplica",IFERROR(VLOOKUP(W623,Produtos!$A$1:$C$2319,3,FALSE),"Não Cadastrado")))</f>
        <v/>
      </c>
      <c r="AC623" s="104"/>
      <c r="AD623" s="108"/>
      <c r="AE623" s="107" t="str">
        <f>IF(AC623="","", IF(AC623="NC","", IF(AC623="NE","", IF(AC623="NA","",IFERROR(VLOOKUP(AC623,Produtos!$A$1:$C$2319,2,FALSE),"Não Cadastrado")))))</f>
        <v/>
      </c>
      <c r="AF623" s="104"/>
      <c r="AG623" s="104"/>
      <c r="AH623" s="104" t="str">
        <f>IF(AC623="","",IF(ISNUMBER(AC623)=FALSE,"Não se aplica",IFERROR(VLOOKUP(AC623,Produtos!$A$1:$C$2319,3,FALSE),"Não Cadastrado")))</f>
        <v/>
      </c>
      <c r="AI623" s="104"/>
      <c r="AJ623" s="104" t="str">
        <f>VLOOKUP(Tabela2[[#This Row],[SIEMA]],Siema2025,26,FALSE)</f>
        <v>Em investigação.</v>
      </c>
      <c r="AK623" s="107" t="s">
        <v>7285</v>
      </c>
      <c r="AL623" s="107" t="s">
        <v>7229</v>
      </c>
      <c r="AM623" s="107"/>
      <c r="AN623" s="108" t="str">
        <f>VLOOKUP(Tabela2[[#This Row],[SIEMA]],Siema2025,51,FALSE)</f>
        <v/>
      </c>
      <c r="AO623" s="108" t="str">
        <f>VLOOKUP(Tabela2[[#This Row],[SIEMA]],Siema2025,53,FALSE)</f>
        <v/>
      </c>
      <c r="AP623" s="108" t="str">
        <f>VLOOKUP(Tabela2[[#This Row],[SIEMA]],Siema2025,55,FALSE)</f>
        <v/>
      </c>
      <c r="AQ623" s="108" t="str">
        <f>VLOOKUP(Tabela2[[#This Row],[SIEMA]],Siema2025,57,FALSE)</f>
        <v/>
      </c>
      <c r="AR623" s="108" t="str">
        <f>VLOOKUP(Tabela2[[#This Row],[SIEMA]],Siema2025,59,FALSE)</f>
        <v/>
      </c>
      <c r="AS623" s="108" t="str">
        <f>VLOOKUP(Tabela2[[#This Row],[SIEMA]],Siema2025,61,FALSE)</f>
        <v>X</v>
      </c>
      <c r="AT623" s="108" t="str">
        <f>VLOOKUP(Tabela2[[#This Row],[SIEMA]],Siema2025,63,FALSE)</f>
        <v/>
      </c>
      <c r="AU623" s="108" t="str">
        <f>VLOOKUP(Tabela2[[#This Row],[SIEMA]],Siema2025,65,FALSE)</f>
        <v/>
      </c>
      <c r="AV623" s="108" t="str">
        <f>VLOOKUP(Tabela2[[#This Row],[SIEMA]],Siema2025,67,FALSE)</f>
        <v/>
      </c>
      <c r="AW623" s="108" t="str">
        <f>VLOOKUP(Tabela2[[#This Row],[SIEMA]],Siema2025,69,FALSE)</f>
        <v/>
      </c>
      <c r="AX623" s="108" t="str">
        <f>VLOOKUP(Tabela2[[#This Row],[SIEMA]],Siema2025,71,FALSE)</f>
        <v/>
      </c>
      <c r="AY623" s="108" t="str">
        <f>VLOOKUP(Tabela2[[#This Row],[SIEMA]],Siema2025,73,FALSE)</f>
        <v/>
      </c>
      <c r="AZ623" s="108" t="str">
        <f>VLOOKUP(Tabela2[[#This Row],[SIEMA]],Siema2025,75,FALSE)</f>
        <v/>
      </c>
      <c r="BA623" s="108" t="str">
        <f>VLOOKUP(Tabela2[[#This Row],[SIEMA]],Siema2025,77,FALSE)</f>
        <v/>
      </c>
      <c r="BB623" s="108" t="str">
        <f>VLOOKUP(Tabela2[[#This Row],[SIEMA]],Siema2025,79,FALSE)</f>
        <v/>
      </c>
      <c r="BC623" s="108" t="str">
        <f>IF(Tabela2[[#This Row],[Outro(s) ]] = "X", "PREENCHER","NA")</f>
        <v>NA</v>
      </c>
      <c r="BD623" s="108" t="str">
        <f>VLOOKUP(Tabela2[[#This Row],[SIEMA]],Siema2025,82,FALSE)</f>
        <v/>
      </c>
      <c r="BE623" s="108" t="str">
        <f>VLOOKUP(Tabela2[[#This Row],[SIEMA]],Siema2025,81,FALSE)</f>
        <v/>
      </c>
      <c r="BF623" s="110" t="str">
        <f>VLOOKUP(Tabela2[[#This Row],[SIEMA]],Siema2025,28,FALSE)</f>
        <v>Petrobras</v>
      </c>
      <c r="BG623" s="110"/>
      <c r="BH623" s="111">
        <v>33000167000101</v>
      </c>
      <c r="BI623" s="112" t="str">
        <f>VLOOKUP(Tabela2[[#This Row],[SIEMA]],Siema2025,107,FALSE)</f>
        <v>Não</v>
      </c>
      <c r="BJ623" s="107" t="s">
        <v>7099</v>
      </c>
      <c r="BK623" s="104" t="s">
        <v>2696</v>
      </c>
      <c r="BL623" s="140">
        <v>45908</v>
      </c>
      <c r="BM623" s="108">
        <f ca="1">IF(Tabela2[[#This Row],[Data de atendimento do Ibama (considerar o primeiro documento/ação)]]="",_xlfn.DAYS(TODAY(),J623),_xlfn.DAYS(Tabela2[[#This Row],[Data de atendimento do Ibama (considerar o primeiro documento/ação)]],J623))</f>
        <v>4</v>
      </c>
      <c r="BN623" s="108" t="str">
        <f>IF(Tabela2[[#This Row],[Atendido pelo Ibama ("Não" ou "Sim")]]="Não","Preencher", IF(Tabela2[[#This Row],[Atendido pelo Ibama ("Não" ou "Sim")]]="Sim","NA",""))</f>
        <v>NA</v>
      </c>
      <c r="BO623" s="114" t="s">
        <v>7100</v>
      </c>
      <c r="BP623" s="108" t="str">
        <f>IF(Tabela2[[#This Row],[Forma de atendimento (primeiro documento/ação)]]= "Outros (especificar)", "PREENCHER","NA")</f>
        <v>NA</v>
      </c>
      <c r="BQ623" s="106" t="s">
        <v>123</v>
      </c>
      <c r="BR623" s="108" t="str">
        <f>IF(Tabela2[[#This Row],[Equipe do Ibama foi a campo? Houve sobrevoo do Poseidon?]] = "Sim", "PREENCHER","NA")</f>
        <v>NA</v>
      </c>
      <c r="BS623" s="108" t="str">
        <f>IF(Tabela2[[#This Row],[Se sim, foi emitida Ordem de Emergência? (informações vinculada à coluna CK)]] = "Sim", "PREENCHER","NA")</f>
        <v>NA</v>
      </c>
      <c r="BT623" s="108" t="s">
        <v>7101</v>
      </c>
      <c r="BU623" s="108" t="s">
        <v>123</v>
      </c>
      <c r="BV623" s="108" t="s">
        <v>123</v>
      </c>
      <c r="BW623" s="108" t="s">
        <v>123</v>
      </c>
      <c r="BX623" s="106" t="s">
        <v>7127</v>
      </c>
      <c r="BY623" s="106"/>
      <c r="BZ623" s="104" t="str">
        <f>IF(Tabela2[[#This Row],[Data do documento de encerramento]]="NA","NA",IF(Tabela2[[#This Row],[Data do documento de encerramento]]="","Pendente de conclusão/ encerramento",_xlfn.DAYS(Tabela2[[#This Row],[Data do documento de encerramento]],J623)))</f>
        <v>Pendente de conclusão/ encerramento</v>
      </c>
      <c r="CA623" s="107" t="s">
        <v>7230</v>
      </c>
      <c r="CB623" s="107" t="s">
        <v>7256</v>
      </c>
      <c r="CC623" s="107" t="s">
        <v>7256</v>
      </c>
      <c r="CD623" s="107" t="s">
        <v>123</v>
      </c>
      <c r="CE623" s="107" t="s">
        <v>123</v>
      </c>
      <c r="CF623" s="107" t="s">
        <v>7257</v>
      </c>
    </row>
    <row r="624" spans="1:84" s="22" customFormat="1" ht="45.75">
      <c r="A624" s="169">
        <v>20259850451</v>
      </c>
      <c r="B624" s="170" t="s">
        <v>9778</v>
      </c>
      <c r="C624" s="108" t="str">
        <f>VLOOKUP(Tabela2[[#This Row],[SIEMA]],Siema2025,4,FALSE)</f>
        <v xml:space="preserve"> MT</v>
      </c>
      <c r="D624" s="106" t="str">
        <f>VLOOKUP(Tabela2[[#This Row],[SIEMA]],Siema2025,3,FALSE)</f>
        <v xml:space="preserve">Campo Verde </v>
      </c>
      <c r="E624" s="106" t="s">
        <v>9779</v>
      </c>
      <c r="F624" s="106" t="s">
        <v>9780</v>
      </c>
      <c r="G624" s="106" t="s">
        <v>9781</v>
      </c>
      <c r="H624" s="109" t="s">
        <v>9782</v>
      </c>
      <c r="I624" s="104" t="s">
        <v>7120</v>
      </c>
      <c r="J624" s="105">
        <f>VLOOKUP(Tabela2[[#This Row],[SIEMA]],Siema2025,2,FALSE)</f>
        <v>45904</v>
      </c>
      <c r="K624" s="105" t="str">
        <f>VLOOKUP(Tabela2[[#This Row],[SIEMA]],Siema2025,16,FALSE)</f>
        <v>Quinta</v>
      </c>
      <c r="L624" s="106" t="str">
        <f>IF(Tabela2[[#This Row],[Data]]="","Sem Informação",VLOOKUP(MONTH(Tabela2[[#This Row],[Data]]),'[1]Validação de dados'!$I$1:$J$13,2,0))</f>
        <v>Setembro</v>
      </c>
      <c r="M624" s="104">
        <f>YEAR(Tabela2[[#This Row],[Data]])</f>
        <v>2025</v>
      </c>
      <c r="N624" s="105" t="str">
        <f>VLOOKUP(Tabela2[[#This Row],[SIEMA]],Siema2025,17,FALSE)</f>
        <v>Vespertino</v>
      </c>
      <c r="O624" s="105" t="str">
        <f>VLOOKUP(Tabela2[[#This Row],[SIEMA]],Siema2025,5,FALSE)</f>
        <v>Rodovia</v>
      </c>
      <c r="P624" s="104" t="str">
        <f>VLOOKUP(Tabela2[[#This Row],[SIEMA]],Siema2025,21,FALSE)</f>
        <v>TOMBAMENTO DE VEÍCULO CAMINHÃO TANQUE CHEIO DE PRODUTO 30 (1202) Óleo Diesel</v>
      </c>
      <c r="Q624" s="104">
        <v>1202</v>
      </c>
      <c r="R624" s="104"/>
      <c r="S624" s="107" t="str">
        <f>IF(Q624="","", IF(Q624="NC","", IF(Q624="NE","", IF(Q624="NA","",IFERROR(VLOOKUP(Q624,[1]Produtos!$A$1:$C$2319,2,FALSE),"Não Cadastrado")))))</f>
        <v>GASÓLEO ou ÓLEO DIESEL ou ÓLEO PARA AQUECIMENTO, LEVE</v>
      </c>
      <c r="T624" s="104">
        <v>20000</v>
      </c>
      <c r="U624" s="104" t="s">
        <v>648</v>
      </c>
      <c r="V624" s="104">
        <f>IF(Q624="","",IF(ISNUMBER(Q624)=FALSE,"Não se aplica",IFERROR(VLOOKUP(Q624,Produtos!$A$1:$C$2319,3,FALSE),"Não Cadastrado")))</f>
        <v>3</v>
      </c>
      <c r="W624" s="104" t="str">
        <f>VLOOKUP(Tabela2[[#This Row],[SIEMA]],Siema2025,10,FALSE)</f>
        <v/>
      </c>
      <c r="X624" s="113" t="str">
        <f>IF(Tabela2[[#This Row],[Origem do acidente]] = "Plataforma", "PREENCHER","NA")</f>
        <v>NA</v>
      </c>
      <c r="Y624" s="109" t="str">
        <f>IF(W624="","", IF(W624="NC","", IF(W624="NE","", IF(W624="NA","",IFERROR(VLOOKUP(W624,Produtos!$A$1:$C$2319,2,FALSE),"Não Cadastrado")))))</f>
        <v/>
      </c>
      <c r="Z624" s="104" t="str">
        <f>VLOOKUP(Tabela2[[#This Row],[SIEMA]],Siema2025,11,FALSE)</f>
        <v xml:space="preserve"> </v>
      </c>
      <c r="AA624" s="104" t="str">
        <f>VLOOKUP(Tabela2[[#This Row],[SIEMA]],Siema2025,12,FALSE)</f>
        <v xml:space="preserve"> </v>
      </c>
      <c r="AB624" s="104" t="str">
        <f>IF(W624="","",IF(ISNUMBER(W624)=FALSE,"Não se aplica",IFERROR(VLOOKUP(W624,Produtos!$A$1:$C$2319,3,FALSE),"Não Cadastrado")))</f>
        <v/>
      </c>
      <c r="AC624" s="104"/>
      <c r="AD624" s="108" t="str">
        <f>IF(Tabela2[[#This Row],[Origem do acidente]] = "Plataforma", "PREENCHER","NA")</f>
        <v>NA</v>
      </c>
      <c r="AE624" s="107" t="str">
        <f>IF(AC624="","", IF(AC624="NC","", IF(AC624="NE","", IF(AC624="NA","",IFERROR(VLOOKUP(AC624,Produtos!$A$1:$C$2319,2,FALSE),"Não Cadastrado")))))</f>
        <v/>
      </c>
      <c r="AF624" s="104"/>
      <c r="AG624" s="104"/>
      <c r="AH624" s="104" t="str">
        <f>IF(AC624="","",IF(ISNUMBER(AC624)=FALSE,"Não se aplica",IFERROR(VLOOKUP(AC624,Produtos!$A$1:$C$2319,3,FALSE),"Não Cadastrado")))</f>
        <v/>
      </c>
      <c r="AI624" s="104"/>
      <c r="AJ624" s="104" t="str">
        <f>VLOOKUP(Tabela2[[#This Row],[SIEMA]],Siema2025,26,FALSE)</f>
        <v>Caminhão tombou na estrada pavimentada, o combustível derramou 
caindo em uma caneleta fluvial que ia para uma área úmida, APP,
essa área também tem uma espécie de cacimba, e várias cacimbas
no terreno que tem desnível em declive.</v>
      </c>
      <c r="AK624" s="107" t="s">
        <v>6834</v>
      </c>
      <c r="AL624" s="107" t="s">
        <v>7180</v>
      </c>
      <c r="AM624" s="107"/>
      <c r="AN624" s="108" t="str">
        <f>VLOOKUP(Tabela2[[#This Row],[SIEMA]],Siema2025,51,FALSE)</f>
        <v>X</v>
      </c>
      <c r="AO624" s="108" t="str">
        <f>VLOOKUP(Tabela2[[#This Row],[SIEMA]],Siema2025,53,FALSE)</f>
        <v/>
      </c>
      <c r="AP624" s="108" t="str">
        <f>VLOOKUP(Tabela2[[#This Row],[SIEMA]],Siema2025,55,FALSE)</f>
        <v/>
      </c>
      <c r="AQ624" s="108" t="str">
        <f>VLOOKUP(Tabela2[[#This Row],[SIEMA]],Siema2025,57,FALSE)</f>
        <v>X</v>
      </c>
      <c r="AR624" s="108" t="str">
        <f>VLOOKUP(Tabela2[[#This Row],[SIEMA]],Siema2025,59,FALSE)</f>
        <v>X</v>
      </c>
      <c r="AS624" s="108" t="str">
        <f>VLOOKUP(Tabela2[[#This Row],[SIEMA]],Siema2025,61,FALSE)</f>
        <v/>
      </c>
      <c r="AT624" s="108" t="str">
        <f>VLOOKUP(Tabela2[[#This Row],[SIEMA]],Siema2025,63,FALSE)</f>
        <v/>
      </c>
      <c r="AU624" s="108" t="s">
        <v>7181</v>
      </c>
      <c r="AV624" s="108" t="str">
        <f>VLOOKUP(Tabela2[[#This Row],[SIEMA]],Siema2025,67,FALSE)</f>
        <v/>
      </c>
      <c r="AW624" s="108" t="str">
        <f>VLOOKUP(Tabela2[[#This Row],[SIEMA]],Siema2025,69,FALSE)</f>
        <v/>
      </c>
      <c r="AX624" s="108" t="str">
        <f>VLOOKUP(Tabela2[[#This Row],[SIEMA]],Siema2025,71,FALSE)</f>
        <v/>
      </c>
      <c r="AY624" s="108" t="str">
        <f>VLOOKUP(Tabela2[[#This Row],[SIEMA]],Siema2025,73,FALSE)</f>
        <v/>
      </c>
      <c r="AZ624" s="108" t="str">
        <f>VLOOKUP(Tabela2[[#This Row],[SIEMA]],Siema2025,75,FALSE)</f>
        <v/>
      </c>
      <c r="BA624" s="108" t="str">
        <f>VLOOKUP(Tabela2[[#This Row],[SIEMA]],Siema2025,77,FALSE)</f>
        <v/>
      </c>
      <c r="BB624" s="108"/>
      <c r="BC624" s="108" t="str">
        <f>IF(Tabela2[[#This Row],[Outro(s) ]] = "X", "PREENCHER","NA")</f>
        <v>NA</v>
      </c>
      <c r="BD624" s="108" t="str">
        <f>VLOOKUP(Tabela2[[#This Row],[SIEMA]],Siema2025,82,FALSE)</f>
        <v/>
      </c>
      <c r="BE624" s="108" t="str">
        <f>VLOOKUP(Tabela2[[#This Row],[SIEMA]],Siema2025,81,FALSE)</f>
        <v/>
      </c>
      <c r="BF624" s="110" t="str">
        <f>VLOOKUP(Tabela2[[#This Row],[SIEMA]],Siema2025,28,FALSE)</f>
        <v>Larco Distribuidora de Combustível</v>
      </c>
      <c r="BG624" s="110"/>
      <c r="BH624" s="111" t="str">
        <f>VLOOKUP(Tabela2[[#This Row],[SIEMA]],Siema2025,29,FALSE)</f>
        <v>02805889003397</v>
      </c>
      <c r="BI624" s="112" t="s">
        <v>2696</v>
      </c>
      <c r="BJ624" s="107" t="s">
        <v>7099</v>
      </c>
      <c r="BK624" s="104" t="s">
        <v>2696</v>
      </c>
      <c r="BL624" s="140">
        <v>45906</v>
      </c>
      <c r="BM624" s="108">
        <f ca="1">IF(Tabela2[[#This Row],[Data de atendimento do Ibama (considerar o primeiro documento/ação)]]="",_xlfn.DAYS(TODAY(),J624),_xlfn.DAYS(Tabela2[[#This Row],[Data de atendimento do Ibama (considerar o primeiro documento/ação)]],J624))</f>
        <v>2</v>
      </c>
      <c r="BN624" s="108" t="str">
        <f>IF(Tabela2[[#This Row],[Atendido pelo Ibama ("Não" ou "Sim")]]="Não","Preencher", IF(Tabela2[[#This Row],[Atendido pelo Ibama ("Não" ou "Sim")]]="Sim","NA",""))</f>
        <v>NA</v>
      </c>
      <c r="BO624" s="114" t="s">
        <v>7124</v>
      </c>
      <c r="BP624" s="108" t="s">
        <v>7346</v>
      </c>
      <c r="BQ624" s="106" t="s">
        <v>2696</v>
      </c>
      <c r="BR624" s="108" t="s">
        <v>2696</v>
      </c>
      <c r="BS624" s="108" t="s">
        <v>123</v>
      </c>
      <c r="BT624" s="108" t="s">
        <v>7225</v>
      </c>
      <c r="BU624" s="108" t="str">
        <f>IF(Tabela2[[#This Row],[Houve envio de Informações Pós-acidente (preencher "não se aplica" quando de competência estadual/municipal)]] = "Sim", "PREENCHER","NA")</f>
        <v>NA</v>
      </c>
      <c r="BV624" s="108" t="str">
        <f>IF(Tabela2[[#This Row],[Houve avaliação das informações pós-acidente solicitadas/enviadas?]] = "Sim", "PREENCHER","NA")</f>
        <v>NA</v>
      </c>
      <c r="BW624" s="108" t="s">
        <v>123</v>
      </c>
      <c r="BX624" s="106" t="s">
        <v>7127</v>
      </c>
      <c r="BY624" s="140"/>
      <c r="BZ624" s="104" t="str">
        <f>IF(Tabela2[[#This Row],[Data do documento de encerramento]]="NA","NA",IF(Tabela2[[#This Row],[Data do documento de encerramento]]="","Pendente de conclusão/ encerramento",_xlfn.DAYS(Tabela2[[#This Row],[Data do documento de encerramento]],J624)))</f>
        <v>Pendente de conclusão/ encerramento</v>
      </c>
      <c r="CA624" s="107" t="s">
        <v>9783</v>
      </c>
      <c r="CB624" s="107"/>
      <c r="CC624" s="107"/>
      <c r="CD624" s="107"/>
      <c r="CE624" s="107"/>
      <c r="CF624" s="107"/>
    </row>
    <row r="625" spans="1:84" ht="45.75">
      <c r="A625" s="169">
        <v>20259675616</v>
      </c>
      <c r="B625" s="177" t="s">
        <v>8435</v>
      </c>
      <c r="C625" s="108" t="str">
        <f>VLOOKUP(Tabela2[[#This Row],[SIEMA]],Siema2025,4,FALSE)</f>
        <v xml:space="preserve"> MG</v>
      </c>
      <c r="D625" s="106" t="str">
        <f>VLOOKUP(Tabela2[[#This Row],[SIEMA]],Siema2025,3,FALSE)</f>
        <v xml:space="preserve">Três Corações </v>
      </c>
      <c r="E625" s="106" t="s">
        <v>4216</v>
      </c>
      <c r="F625" s="106" t="s">
        <v>9784</v>
      </c>
      <c r="G625" s="106"/>
      <c r="H625" s="106"/>
      <c r="I625" s="104" t="s">
        <v>7120</v>
      </c>
      <c r="J625" s="105">
        <f>VLOOKUP(Tabela2[[#This Row],[SIEMA]],Siema2025,2,FALSE)</f>
        <v>45905</v>
      </c>
      <c r="K625" s="105" t="str">
        <f>VLOOKUP(Tabela2[[#This Row],[SIEMA]],Siema2025,16,FALSE)</f>
        <v>Sexta</v>
      </c>
      <c r="L625" s="106" t="str">
        <f>IF(Tabela2[[#This Row],[Data]]="","Sem Informação",VLOOKUP(MONTH(Tabela2[[#This Row],[Data]]),'[1]Validação de dados'!$I$1:$J$13,2,0))</f>
        <v>Setembro</v>
      </c>
      <c r="M625" s="104">
        <f>YEAR(Tabela2[[#This Row],[Data]])</f>
        <v>2025</v>
      </c>
      <c r="N625" s="105" t="str">
        <f>VLOOKUP(Tabela2[[#This Row],[SIEMA]],Siema2025,17,FALSE)</f>
        <v>Vespertino</v>
      </c>
      <c r="O625" s="105" t="str">
        <f>VLOOKUP(Tabela2[[#This Row],[SIEMA]],Siema2025,5,FALSE)</f>
        <v>Rodovia</v>
      </c>
      <c r="P625" s="104" t="str">
        <f>VLOOKUP(Tabela2[[#This Row],[SIEMA]],Siema2025,21,FALSE)</f>
        <v>DERRAMAMENTO DE CARGA 
TIPO DE CARGA:
- 27 % LAURIL ETER SULFATO DE SODIO
- 27 % SODIUM LEURETH SULFATE
- 27 %LAURIL ETOXI SULFATO DE SODICO</v>
      </c>
      <c r="Q625" s="104" t="s">
        <v>7094</v>
      </c>
      <c r="R625" s="104" t="s">
        <v>7094</v>
      </c>
      <c r="S625" s="104" t="s">
        <v>9785</v>
      </c>
      <c r="T625" s="104" t="str">
        <f>VLOOKUP(Tabela2[[#This Row],[SIEMA]],Siema2025,11,FALSE)</f>
        <v xml:space="preserve"> </v>
      </c>
      <c r="U625" s="104" t="str">
        <f>VLOOKUP(Tabela2[[#This Row],[SIEMA]],Siema2025,12,FALSE)</f>
        <v xml:space="preserve"> </v>
      </c>
      <c r="V625" s="104" t="s">
        <v>7472</v>
      </c>
      <c r="W625" s="104" t="str">
        <f>VLOOKUP(Tabela2[[#This Row],[SIEMA]],Siema2025,10,FALSE)</f>
        <v/>
      </c>
      <c r="X625" s="113" t="str">
        <f>IF(Tabela2[[#This Row],[Origem do acidente]] = "Plataforma", "PREENCHER","NA")</f>
        <v>NA</v>
      </c>
      <c r="Y625" s="109" t="str">
        <f>IF(W625="","", IF(W625="NC","", IF(W625="NE","", IF(W625="NA","",IFERROR(VLOOKUP(W625,Produtos!$A$1:$C$2319,2,FALSE),"Não Cadastrado")))))</f>
        <v/>
      </c>
      <c r="Z625" s="104" t="str">
        <f>VLOOKUP(Tabela2[[#This Row],[SIEMA]],Siema2025,11,FALSE)</f>
        <v xml:space="preserve"> </v>
      </c>
      <c r="AA625" s="104" t="str">
        <f>VLOOKUP(Tabela2[[#This Row],[SIEMA]],Siema2025,12,FALSE)</f>
        <v xml:space="preserve"> </v>
      </c>
      <c r="AB625" s="104" t="str">
        <f>IF(W625="","",IF(ISNUMBER(W625)=FALSE,"Não se aplica",IFERROR(VLOOKUP(W625,Produtos!$A$1:$C$2319,3,FALSE),"Não Cadastrado")))</f>
        <v/>
      </c>
      <c r="AC625" s="104"/>
      <c r="AD625" s="108" t="str">
        <f>IF(Tabela2[[#This Row],[Origem do acidente]] = "Plataforma", "PREENCHER","NA")</f>
        <v>NA</v>
      </c>
      <c r="AE625" s="107" t="str">
        <f>IF(AC625="","", IF(AC625="NC","", IF(AC625="NE","", IF(AC625="NA","",IFERROR(VLOOKUP(AC625,Produtos!$A$1:$C$2319,2,FALSE),"Não Cadastrado")))))</f>
        <v/>
      </c>
      <c r="AF625" s="104"/>
      <c r="AG625" s="104"/>
      <c r="AH625" s="104" t="str">
        <f>IF(AC625="","",IF(ISNUMBER(AC625)=FALSE,"Não se aplica",IFERROR(VLOOKUP(AC625,Produtos!$A$1:$C$2319,3,FALSE),"Não Cadastrado")))</f>
        <v/>
      </c>
      <c r="AI625" s="104"/>
      <c r="AJ625" s="104" t="str">
        <f>VLOOKUP(Tabela2[[#This Row],[SIEMA]],Siema2025,26,FALSE)</f>
        <v>CONFORME RELATOS, O VEICULO TRAFEGAVA PELO SENTIDO SUL, SOBRE A  FAIXA DOIS, QUANDO O CONDUTOR ALEGA QUE APÓS UMA FRENAGEM, PARTE DA CARGA CAIU SOBRE A RODOVIA TOMANDO CONTA DAS FAIXAS UM E DOIS.</v>
      </c>
      <c r="AK625" s="107" t="s">
        <v>7098</v>
      </c>
      <c r="AL625" s="107"/>
      <c r="AM625" s="107"/>
      <c r="AN625" s="108" t="str">
        <f>VLOOKUP(Tabela2[[#This Row],[SIEMA]],Siema2025,51,FALSE)</f>
        <v/>
      </c>
      <c r="AO625" s="108" t="str">
        <f>VLOOKUP(Tabela2[[#This Row],[SIEMA]],Siema2025,53,FALSE)</f>
        <v/>
      </c>
      <c r="AP625" s="108" t="str">
        <f>VLOOKUP(Tabela2[[#This Row],[SIEMA]],Siema2025,55,FALSE)</f>
        <v/>
      </c>
      <c r="AQ625" s="108" t="str">
        <f>VLOOKUP(Tabela2[[#This Row],[SIEMA]],Siema2025,57,FALSE)</f>
        <v/>
      </c>
      <c r="AR625" s="108" t="str">
        <f>VLOOKUP(Tabela2[[#This Row],[SIEMA]],Siema2025,59,FALSE)</f>
        <v/>
      </c>
      <c r="AS625" s="108" t="str">
        <f>VLOOKUP(Tabela2[[#This Row],[SIEMA]],Siema2025,61,FALSE)</f>
        <v/>
      </c>
      <c r="AT625" s="108" t="str">
        <f>VLOOKUP(Tabela2[[#This Row],[SIEMA]],Siema2025,63,FALSE)</f>
        <v/>
      </c>
      <c r="AU625" s="108" t="str">
        <f>VLOOKUP(Tabela2[[#This Row],[SIEMA]],Siema2025,65,FALSE)</f>
        <v>X</v>
      </c>
      <c r="AV625" s="108" t="str">
        <f>VLOOKUP(Tabela2[[#This Row],[SIEMA]],Siema2025,67,FALSE)</f>
        <v/>
      </c>
      <c r="AW625" s="108" t="str">
        <f>VLOOKUP(Tabela2[[#This Row],[SIEMA]],Siema2025,69,FALSE)</f>
        <v/>
      </c>
      <c r="AX625" s="108" t="str">
        <f>VLOOKUP(Tabela2[[#This Row],[SIEMA]],Siema2025,71,FALSE)</f>
        <v/>
      </c>
      <c r="AY625" s="108" t="str">
        <f>VLOOKUP(Tabela2[[#This Row],[SIEMA]],Siema2025,73,FALSE)</f>
        <v/>
      </c>
      <c r="AZ625" s="108" t="str">
        <f>VLOOKUP(Tabela2[[#This Row],[SIEMA]],Siema2025,75,FALSE)</f>
        <v/>
      </c>
      <c r="BA625" s="108" t="str">
        <f>VLOOKUP(Tabela2[[#This Row],[SIEMA]],Siema2025,77,FALSE)</f>
        <v/>
      </c>
      <c r="BB625" s="108" t="str">
        <f>VLOOKUP(Tabela2[[#This Row],[SIEMA]],Siema2025,79,FALSE)</f>
        <v/>
      </c>
      <c r="BC625" s="108" t="str">
        <f>IF(Tabela2[[#This Row],[Outro(s) ]] = "X", "PREENCHER","NA")</f>
        <v>NA</v>
      </c>
      <c r="BD625" s="108" t="str">
        <f>VLOOKUP(Tabela2[[#This Row],[SIEMA]],Siema2025,82,FALSE)</f>
        <v/>
      </c>
      <c r="BE625" s="108" t="str">
        <f>VLOOKUP(Tabela2[[#This Row],[SIEMA]],Siema2025,81,FALSE)</f>
        <v/>
      </c>
      <c r="BF625" s="110" t="str">
        <f>VLOOKUP(Tabela2[[#This Row],[SIEMA]],Siema2025,28,FALSE)</f>
        <v>AXOR TRANSPORTES:</v>
      </c>
      <c r="BG625" s="110"/>
      <c r="BH625" s="111" t="str">
        <f>VLOOKUP(Tabela2[[#This Row],[SIEMA]],Siema2025,29,FALSE)</f>
        <v>24794204000100</v>
      </c>
      <c r="BI625" s="112" t="s">
        <v>7062</v>
      </c>
      <c r="BJ625" s="107" t="s">
        <v>7099</v>
      </c>
      <c r="BK625" s="104" t="s">
        <v>7062</v>
      </c>
      <c r="BL625" s="140"/>
      <c r="BM625" s="108">
        <f ca="1">IF(Tabela2[[#This Row],[Data de atendimento do Ibama (considerar o primeiro documento/ação)]]="",_xlfn.DAYS(TODAY(),J625),_xlfn.DAYS(Tabela2[[#This Row],[Data de atendimento do Ibama (considerar o primeiro documento/ação)]],J625))</f>
        <v>325</v>
      </c>
      <c r="BN625" s="108" t="s">
        <v>7120</v>
      </c>
      <c r="BO625" s="114" t="s">
        <v>637</v>
      </c>
      <c r="BP625" s="108" t="str">
        <f>IF(Tabela2[[#This Row],[Forma de atendimento (primeiro documento/ação)]]= "Outros (especificar)", "PREENCHER","NA")</f>
        <v>NA</v>
      </c>
      <c r="BQ625" s="106" t="s">
        <v>7062</v>
      </c>
      <c r="BR625" s="108" t="str">
        <f>IF(Tabela2[[#This Row],[Equipe do Ibama foi a campo? Houve sobrevoo do Poseidon?]] = "Sim", "PREENCHER","NA")</f>
        <v>NA</v>
      </c>
      <c r="BS625" s="108" t="str">
        <f>IF(Tabela2[[#This Row],[Se sim, foi emitida Ordem de Emergência? (informações vinculada à coluna CK)]] = "Sim", "PREENCHER","NA")</f>
        <v>NA</v>
      </c>
      <c r="BT625" s="108" t="s">
        <v>6834</v>
      </c>
      <c r="BU625" s="108" t="str">
        <f>IF(Tabela2[[#This Row],[Houve envio de Informações Pós-acidente (preencher "não se aplica" quando de competência estadual/municipal)]] = "Sim", "PREENCHER","NA")</f>
        <v>NA</v>
      </c>
      <c r="BV625" s="108" t="str">
        <f>IF(Tabela2[[#This Row],[Houve avaliação das informações pós-acidente solicitadas/enviadas?]] = "Sim", "PREENCHER","NA")</f>
        <v>NA</v>
      </c>
      <c r="BW625" s="108" t="str">
        <f>IF(Tabela2[[#This Row],[O Ibama aguarda resposta da empresa/OEMA, etc?]] = "Sim", "PREENCHER","NA")</f>
        <v>NA</v>
      </c>
      <c r="BX625" s="106" t="s">
        <v>7127</v>
      </c>
      <c r="BY625" s="140"/>
      <c r="BZ625" s="104" t="str">
        <f>IF(Tabela2[[#This Row],[Data do documento de encerramento]]="NA","NA",IF(Tabela2[[#This Row],[Data do documento de encerramento]]="","Pendente de conclusão/ encerramento",_xlfn.DAYS(Tabela2[[#This Row],[Data do documento de encerramento]],J625)))</f>
        <v>Pendente de conclusão/ encerramento</v>
      </c>
      <c r="CA625" s="107" t="s">
        <v>7437</v>
      </c>
      <c r="CB625" s="107"/>
      <c r="CC625" s="107"/>
      <c r="CD625" s="107"/>
      <c r="CE625" s="107"/>
      <c r="CF625" s="107"/>
    </row>
    <row r="626" spans="1:84" ht="76.5">
      <c r="A626" s="169">
        <v>20259936041</v>
      </c>
      <c r="B626" s="170" t="s">
        <v>9786</v>
      </c>
      <c r="C626" s="108" t="str">
        <f>VLOOKUP(Tabela2[[#This Row],[SIEMA]],Siema2025,4,FALSE)</f>
        <v xml:space="preserve"> GO</v>
      </c>
      <c r="D626" s="106" t="str">
        <f>VLOOKUP(Tabela2[[#This Row],[SIEMA]],Siema2025,3,FALSE)</f>
        <v xml:space="preserve">Luziânia </v>
      </c>
      <c r="E626" s="106" t="s">
        <v>7746</v>
      </c>
      <c r="F626" s="106" t="s">
        <v>9787</v>
      </c>
      <c r="G626" s="106" t="s">
        <v>9788</v>
      </c>
      <c r="H626" s="106" t="s">
        <v>9789</v>
      </c>
      <c r="I626" s="104" t="s">
        <v>7120</v>
      </c>
      <c r="J626" s="105">
        <f>VLOOKUP(Tabela2[[#This Row],[SIEMA]],Siema2025,2,FALSE)</f>
        <v>45905</v>
      </c>
      <c r="K626" s="105" t="str">
        <f>VLOOKUP(Tabela2[[#This Row],[SIEMA]],Siema2025,16,FALSE)</f>
        <v>Sexta</v>
      </c>
      <c r="L626" s="106" t="str">
        <f>IF(Tabela2[[#This Row],[Data]]="","Sem Informação",VLOOKUP(MONTH(Tabela2[[#This Row],[Data]]),'[1]Validação de dados'!$I$1:$J$13,2,0))</f>
        <v>Setembro</v>
      </c>
      <c r="M626" s="104">
        <f>YEAR(Tabela2[[#This Row],[Data]])</f>
        <v>2025</v>
      </c>
      <c r="N626" s="105" t="str">
        <f>VLOOKUP(Tabela2[[#This Row],[SIEMA]],Siema2025,17,FALSE)</f>
        <v>Vespertino</v>
      </c>
      <c r="O626" s="105" t="str">
        <f>VLOOKUP(Tabela2[[#This Row],[SIEMA]],Siema2025,5,FALSE)</f>
        <v>Rodovia</v>
      </c>
      <c r="P626" s="104" t="str">
        <f>VLOOKUP(Tabela2[[#This Row],[SIEMA]],Siema2025,21,FALSE)</f>
        <v>BR 040 - Km 43, sentido Brasília</v>
      </c>
      <c r="Q626" s="104">
        <v>1863</v>
      </c>
      <c r="R626" s="104" t="str">
        <f>VLOOKUP(Tabela2[[#This Row],[SIEMA]],Siema2025,10,FALSE)</f>
        <v/>
      </c>
      <c r="S626" s="107" t="str">
        <f>IF(Q626="","", IF(Q626="NC","", IF(Q626="NE","", IF(Q626="NA","",IFERROR(VLOOKUP(Q626,[1]Produtos!$A$1:$C$2319,2,FALSE),"Não Cadastrado")))))</f>
        <v>COMBUSTÍVEL PARA AVIÕES A TURBINA ou QUEROSENE DE AVIAÇÃO QAV-1 ou JET A-1</v>
      </c>
      <c r="T626" s="104">
        <v>65000</v>
      </c>
      <c r="U626" s="104" t="s">
        <v>648</v>
      </c>
      <c r="V626" s="104">
        <f>IF(Q626="","",IF(ISNUMBER(Q626)=FALSE,"Não se aplica",IFERROR(VLOOKUP(Q626,Produtos!$A$1:$C$2319,3,FALSE),"Não Cadastrado")))</f>
        <v>3</v>
      </c>
      <c r="W626" s="104" t="str">
        <f>VLOOKUP(Tabela2[[#This Row],[SIEMA]],Siema2025,10,FALSE)</f>
        <v/>
      </c>
      <c r="X626" s="113" t="str">
        <f>IF(Tabela2[[#This Row],[Origem do acidente]] = "Plataforma", "PREENCHER","NA")</f>
        <v>NA</v>
      </c>
      <c r="Y626" s="109" t="str">
        <f>IF(W626="","", IF(W626="NC","", IF(W626="NE","", IF(W626="NA","",IFERROR(VLOOKUP(W626,Produtos!$A$1:$C$2319,2,FALSE),"Não Cadastrado")))))</f>
        <v/>
      </c>
      <c r="Z626" s="104" t="str">
        <f>VLOOKUP(Tabela2[[#This Row],[SIEMA]],Siema2025,11,FALSE)</f>
        <v xml:space="preserve"> </v>
      </c>
      <c r="AA626" s="104" t="str">
        <f>VLOOKUP(Tabela2[[#This Row],[SIEMA]],Siema2025,12,FALSE)</f>
        <v xml:space="preserve"> </v>
      </c>
      <c r="AB626" s="104" t="str">
        <f>IF(W626="","",IF(ISNUMBER(W626)=FALSE,"Não se aplica",IFERROR(VLOOKUP(W626,Produtos!$A$1:$C$2319,3,FALSE),"Não Cadastrado")))</f>
        <v/>
      </c>
      <c r="AC626" s="104"/>
      <c r="AD626" s="108" t="str">
        <f>IF(Tabela2[[#This Row],[Origem do acidente]] = "Plataforma", "PREENCHER","NA")</f>
        <v>NA</v>
      </c>
      <c r="AE626" s="107" t="str">
        <f>IF(AC626="","", IF(AC626="NC","", IF(AC626="NE","", IF(AC626="NA","",IFERROR(VLOOKUP(AC626,Produtos!$A$1:$C$2319,2,FALSE),"Não Cadastrado")))))</f>
        <v/>
      </c>
      <c r="AF626" s="104"/>
      <c r="AG626" s="104"/>
      <c r="AH626" s="104" t="str">
        <f>IF(AC626="","",IF(ISNUMBER(AC626)=FALSE,"Não se aplica",IFERROR(VLOOKUP(AC626,Produtos!$A$1:$C$2319,3,FALSE),"Não Cadastrado")))</f>
        <v/>
      </c>
      <c r="AI626" s="104"/>
      <c r="AJ626" s="104" t="s">
        <v>9790</v>
      </c>
      <c r="AK626" s="107" t="s">
        <v>7381</v>
      </c>
      <c r="AL626" s="107" t="s">
        <v>7623</v>
      </c>
      <c r="AM626" s="107"/>
      <c r="AN626" s="108" t="str">
        <f>VLOOKUP(Tabela2[[#This Row],[SIEMA]],Siema2025,51,FALSE)</f>
        <v>X</v>
      </c>
      <c r="AO626" s="108" t="str">
        <f>VLOOKUP(Tabela2[[#This Row],[SIEMA]],Siema2025,53,FALSE)</f>
        <v/>
      </c>
      <c r="AP626" s="108" t="str">
        <f>VLOOKUP(Tabela2[[#This Row],[SIEMA]],Siema2025,55,FALSE)</f>
        <v/>
      </c>
      <c r="AQ626" s="108" t="str">
        <f>VLOOKUP(Tabela2[[#This Row],[SIEMA]],Siema2025,57,FALSE)</f>
        <v/>
      </c>
      <c r="AR626" s="108" t="str">
        <f>VLOOKUP(Tabela2[[#This Row],[SIEMA]],Siema2025,59,FALSE)</f>
        <v/>
      </c>
      <c r="AS626" s="108" t="str">
        <f>VLOOKUP(Tabela2[[#This Row],[SIEMA]],Siema2025,61,FALSE)</f>
        <v/>
      </c>
      <c r="AT626" s="108" t="str">
        <f>VLOOKUP(Tabela2[[#This Row],[SIEMA]],Siema2025,63,FALSE)</f>
        <v/>
      </c>
      <c r="AU626" s="108" t="str">
        <f>VLOOKUP(Tabela2[[#This Row],[SIEMA]],Siema2025,65,FALSE)</f>
        <v>X</v>
      </c>
      <c r="AV626" s="108" t="str">
        <f>VLOOKUP(Tabela2[[#This Row],[SIEMA]],Siema2025,67,FALSE)</f>
        <v/>
      </c>
      <c r="AW626" s="108" t="s">
        <v>7181</v>
      </c>
      <c r="AX626" s="108" t="str">
        <f>VLOOKUP(Tabela2[[#This Row],[SIEMA]],Siema2025,71,FALSE)</f>
        <v>X</v>
      </c>
      <c r="AY626" s="108" t="str">
        <f>VLOOKUP(Tabela2[[#This Row],[SIEMA]],Siema2025,73,FALSE)</f>
        <v/>
      </c>
      <c r="AZ626" s="108" t="str">
        <f>VLOOKUP(Tabela2[[#This Row],[SIEMA]],Siema2025,75,FALSE)</f>
        <v/>
      </c>
      <c r="BA626" s="108" t="str">
        <f>VLOOKUP(Tabela2[[#This Row],[SIEMA]],Siema2025,77,FALSE)</f>
        <v/>
      </c>
      <c r="BB626" s="108" t="str">
        <f>VLOOKUP(Tabela2[[#This Row],[SIEMA]],Siema2025,79,FALSE)</f>
        <v/>
      </c>
      <c r="BC626" s="108" t="str">
        <f>IF(Tabela2[[#This Row],[Outro(s) ]] = "X", "PREENCHER","NA")</f>
        <v>NA</v>
      </c>
      <c r="BD626" s="108" t="str">
        <f>VLOOKUP(Tabela2[[#This Row],[SIEMA]],Siema2025,82,FALSE)</f>
        <v/>
      </c>
      <c r="BE626" s="108" t="str">
        <f>VLOOKUP(Tabela2[[#This Row],[SIEMA]],Siema2025,81,FALSE)</f>
        <v/>
      </c>
      <c r="BF626" s="110" t="str">
        <f>VLOOKUP(Tabela2[[#This Row],[SIEMA]],Siema2025,28,FALSE)</f>
        <v>TRANSPORTADORA VERONESE LTDA</v>
      </c>
      <c r="BG626" s="110"/>
      <c r="BH626" s="111" t="str">
        <f>VLOOKUP(Tabela2[[#This Row],[SIEMA]],Siema2025,29,FALSE)</f>
        <v>52397767000108</v>
      </c>
      <c r="BI626" s="112" t="str">
        <f>VLOOKUP(Tabela2[[#This Row],[SIEMA]],Siema2025,107,FALSE)</f>
        <v>Não</v>
      </c>
      <c r="BJ626" s="107" t="s">
        <v>7099</v>
      </c>
      <c r="BK626" s="104" t="s">
        <v>2696</v>
      </c>
      <c r="BL626" s="140">
        <v>45908</v>
      </c>
      <c r="BM626" s="108">
        <f ca="1">IF(Tabela2[[#This Row],[Data de atendimento do Ibama (considerar o primeiro documento/ação)]]="",_xlfn.DAYS(TODAY(),J626),_xlfn.DAYS(Tabela2[[#This Row],[Data de atendimento do Ibama (considerar o primeiro documento/ação)]],J626))</f>
        <v>3</v>
      </c>
      <c r="BN626" s="108" t="str">
        <f>IF(Tabela2[[#This Row],[Atendido pelo Ibama ("Não" ou "Sim")]]="Não","Preencher", IF(Tabela2[[#This Row],[Atendido pelo Ibama ("Não" ou "Sim")]]="Sim","NA",""))</f>
        <v>NA</v>
      </c>
      <c r="BO626" s="114" t="s">
        <v>7124</v>
      </c>
      <c r="BP626" s="108" t="s">
        <v>7346</v>
      </c>
      <c r="BQ626" s="106" t="s">
        <v>2696</v>
      </c>
      <c r="BR626" s="108" t="s">
        <v>2696</v>
      </c>
      <c r="BS626" s="108" t="s">
        <v>123</v>
      </c>
      <c r="BT626" s="108" t="s">
        <v>7114</v>
      </c>
      <c r="BU626" s="108" t="str">
        <f>IF(Tabela2[[#This Row],[Houve envio de Informações Pós-acidente (preencher "não se aplica" quando de competência estadual/municipal)]] = "Sim", "PREENCHER","NA")</f>
        <v>NA</v>
      </c>
      <c r="BV626" s="108" t="s">
        <v>2696</v>
      </c>
      <c r="BW626" s="108" t="s">
        <v>123</v>
      </c>
      <c r="BX626" s="106" t="s">
        <v>7127</v>
      </c>
      <c r="BY626" s="140"/>
      <c r="BZ626" s="104" t="str">
        <f>IF(Tabela2[[#This Row],[Data do documento de encerramento]]="NA","NA",IF(Tabela2[[#This Row],[Data do documento de encerramento]]="","Pendente de conclusão/ encerramento",_xlfn.DAYS(Tabela2[[#This Row],[Data do documento de encerramento]],J626)))</f>
        <v>Pendente de conclusão/ encerramento</v>
      </c>
      <c r="CA626" s="107" t="s">
        <v>9791</v>
      </c>
      <c r="CB626" s="107"/>
      <c r="CC626" s="107"/>
      <c r="CD626" s="107"/>
      <c r="CE626" s="107"/>
      <c r="CF626" s="107"/>
    </row>
    <row r="627" spans="1:84" ht="45.75">
      <c r="A627" s="169">
        <v>20259732410</v>
      </c>
      <c r="B627" s="170" t="s">
        <v>9792</v>
      </c>
      <c r="C627" s="108" t="str">
        <f>VLOOKUP(Tabela2[[#This Row],[SIEMA]],Siema2025,4,FALSE)</f>
        <v xml:space="preserve"> BA</v>
      </c>
      <c r="D627" s="106" t="str">
        <f>VLOOKUP(Tabela2[[#This Row],[SIEMA]],Siema2025,3,FALSE)</f>
        <v xml:space="preserve">Caetité </v>
      </c>
      <c r="E627" s="106" t="str">
        <f>VLOOKUP(Tabela2[[#This Row],[SIEMA]],Siema2025,20,FALSE)</f>
        <v>Fazenda Cachoeira s/n</v>
      </c>
      <c r="F627" s="106" t="s">
        <v>9793</v>
      </c>
      <c r="G627" s="106" t="s">
        <v>9794</v>
      </c>
      <c r="H627" s="109" t="s">
        <v>9795</v>
      </c>
      <c r="I627" s="104" t="str">
        <f>VLOOKUP(Tabela2[[#This Row],[SIEMA]],Siema2025,19,FALSE)</f>
        <v/>
      </c>
      <c r="J627" s="105">
        <f>VLOOKUP(Tabela2[[#This Row],[SIEMA]],Siema2025,2,FALSE)</f>
        <v>45906</v>
      </c>
      <c r="K627" s="105" t="str">
        <f>VLOOKUP(Tabela2[[#This Row],[SIEMA]],Siema2025,16,FALSE)</f>
        <v>Sábado</v>
      </c>
      <c r="L627" s="106" t="str">
        <f>IF(Tabela2[[#This Row],[Data]]="","Sem Informação",VLOOKUP(MONTH(Tabela2[[#This Row],[Data]]),'[1]Validação de dados'!$I$1:$J$13,2,0))</f>
        <v>Setembro</v>
      </c>
      <c r="M627" s="106">
        <f>YEAR(Tabela2[[#This Row],[Data]])</f>
        <v>2025</v>
      </c>
      <c r="N627" s="105" t="str">
        <f>VLOOKUP(Tabela2[[#This Row],[SIEMA]],Siema2025,17,FALSE)</f>
        <v>Vespertino</v>
      </c>
      <c r="O627" s="105" t="str">
        <f>VLOOKUP(Tabela2[[#This Row],[SIEMA]],Siema2025,5,FALSE)</f>
        <v>Indústria</v>
      </c>
      <c r="P627" s="104" t="str">
        <f>VLOOKUP(Tabela2[[#This Row],[SIEMA]],Siema2025,21,FALSE)</f>
        <v>A situação anormal de operação teve origem na AA140 bacias, entre os tanques TQ1402 e 1403B, através de vazamento na saída da bomba BA1410.</v>
      </c>
      <c r="Q627" s="104">
        <v>2912</v>
      </c>
      <c r="R627" s="104" t="str">
        <f>VLOOKUP(Tabela2[[#This Row],[SIEMA]],Siema2025,10,FALSE)</f>
        <v/>
      </c>
      <c r="S627" s="107" t="str">
        <f>IF(Q627="","", IF(Q627="NC","", IF(Q627="NE","", IF(Q627="NA","",IFERROR(VLOOKUP(Q627,[1]Produtos!$A$1:$C$2319,2,FALSE),"Não Cadastrado")))))</f>
        <v>MATERIAL RADIOATIVO, BAIXA ATIVIDADE ESPECÍFICA (BAE I), não-fissil ou fissil exceptivo</v>
      </c>
      <c r="T627" s="104" t="s">
        <v>5508</v>
      </c>
      <c r="U627" s="104" t="str">
        <f>VLOOKUP(Tabela2[[#This Row],[SIEMA]],Siema2025,12,FALSE)</f>
        <v xml:space="preserve"> </v>
      </c>
      <c r="V627" s="104">
        <f>IF(Q627="","",IF(ISNUMBER(Q627)=FALSE,"Não se aplica",IFERROR(VLOOKUP(Q627,Produtos!$A$1:$C$2319,3,FALSE),"Não Cadastrado")))</f>
        <v>7</v>
      </c>
      <c r="W627" s="104" t="str">
        <f>VLOOKUP(Tabela2[[#This Row],[SIEMA]],Siema2025,10,FALSE)</f>
        <v/>
      </c>
      <c r="X627" s="113" t="str">
        <f>IF(Tabela2[[#This Row],[Origem do acidente]] = "Plataforma", "PREENCHER","NA")</f>
        <v>NA</v>
      </c>
      <c r="Y627" s="109" t="str">
        <f>IF(W627="","", IF(W627="NC","", IF(W627="NE","", IF(W627="NA","",IFERROR(VLOOKUP(W627,Produtos!$A$1:$C$2319,2,FALSE),"Não Cadastrado")))))</f>
        <v/>
      </c>
      <c r="Z627" s="104" t="str">
        <f>VLOOKUP(Tabela2[[#This Row],[SIEMA]],Siema2025,11,FALSE)</f>
        <v xml:space="preserve"> </v>
      </c>
      <c r="AA627" s="104" t="str">
        <f>VLOOKUP(Tabela2[[#This Row],[SIEMA]],Siema2025,12,FALSE)</f>
        <v xml:space="preserve"> </v>
      </c>
      <c r="AB627" s="104" t="str">
        <f>IF(W627="","",IF(ISNUMBER(W627)=FALSE,"Não se aplica",IFERROR(VLOOKUP(W627,Produtos!$A$1:$C$2319,3,FALSE),"Não Cadastrado")))</f>
        <v/>
      </c>
      <c r="AC627" s="104"/>
      <c r="AD627" s="108" t="str">
        <f>IF(Tabela2[[#This Row],[Origem do acidente]] = "Plataforma", "PREENCHER","NA")</f>
        <v>NA</v>
      </c>
      <c r="AE627" s="107" t="str">
        <f>IF(AC627="","", IF(AC627="NC","", IF(AC627="NE","", IF(AC627="NA","",IFERROR(VLOOKUP(AC627,Produtos!$A$1:$C$2319,2,FALSE),"Não Cadastrado")))))</f>
        <v/>
      </c>
      <c r="AF627" s="104"/>
      <c r="AG627" s="104"/>
      <c r="AH627" s="104" t="str">
        <f>IF(AC627="","",IF(ISNUMBER(AC627)=FALSE,"Não se aplica",IFERROR(VLOOKUP(AC627,Produtos!$A$1:$C$2319,3,FALSE),"Não Cadastrado")))</f>
        <v/>
      </c>
      <c r="AI627" s="104"/>
      <c r="AJ627" s="104" t="str">
        <f>VLOOKUP(Tabela2[[#This Row],[SIEMA]],Siema2025,26,FALSE)</f>
        <v>A causa da situação anormal de operação ocorreu devido ao mau funcionamento da valvula de saída da bomba BA1410.</v>
      </c>
      <c r="AK627" s="107"/>
      <c r="AL627" s="107"/>
      <c r="AM627" s="107"/>
      <c r="AN627" s="108" t="str">
        <f>VLOOKUP(Tabela2[[#This Row],[SIEMA]],Siema2025,51,FALSE)</f>
        <v/>
      </c>
      <c r="AO627" s="108" t="str">
        <f>VLOOKUP(Tabela2[[#This Row],[SIEMA]],Siema2025,53,FALSE)</f>
        <v/>
      </c>
      <c r="AP627" s="108" t="str">
        <f>VLOOKUP(Tabela2[[#This Row],[SIEMA]],Siema2025,55,FALSE)</f>
        <v/>
      </c>
      <c r="AQ627" s="108" t="str">
        <f>VLOOKUP(Tabela2[[#This Row],[SIEMA]],Siema2025,57,FALSE)</f>
        <v/>
      </c>
      <c r="AR627" s="108" t="str">
        <f>VLOOKUP(Tabela2[[#This Row],[SIEMA]],Siema2025,59,FALSE)</f>
        <v/>
      </c>
      <c r="AS627" s="108" t="str">
        <f>VLOOKUP(Tabela2[[#This Row],[SIEMA]],Siema2025,61,FALSE)</f>
        <v/>
      </c>
      <c r="AT627" s="108" t="str">
        <f>VLOOKUP(Tabela2[[#This Row],[SIEMA]],Siema2025,63,FALSE)</f>
        <v/>
      </c>
      <c r="AU627" s="108" t="str">
        <f>VLOOKUP(Tabela2[[#This Row],[SIEMA]],Siema2025,65,FALSE)</f>
        <v>X</v>
      </c>
      <c r="AV627" s="108" t="str">
        <f>VLOOKUP(Tabela2[[#This Row],[SIEMA]],Siema2025,67,FALSE)</f>
        <v/>
      </c>
      <c r="AW627" s="108" t="str">
        <f>VLOOKUP(Tabela2[[#This Row],[SIEMA]],Siema2025,69,FALSE)</f>
        <v/>
      </c>
      <c r="AX627" s="108" t="str">
        <f>VLOOKUP(Tabela2[[#This Row],[SIEMA]],Siema2025,71,FALSE)</f>
        <v/>
      </c>
      <c r="AY627" s="108" t="str">
        <f>VLOOKUP(Tabela2[[#This Row],[SIEMA]],Siema2025,73,FALSE)</f>
        <v/>
      </c>
      <c r="AZ627" s="108" t="str">
        <f>VLOOKUP(Tabela2[[#This Row],[SIEMA]],Siema2025,75,FALSE)</f>
        <v/>
      </c>
      <c r="BA627" s="108" t="str">
        <f>VLOOKUP(Tabela2[[#This Row],[SIEMA]],Siema2025,77,FALSE)</f>
        <v/>
      </c>
      <c r="BB627" s="108" t="str">
        <f>VLOOKUP(Tabela2[[#This Row],[SIEMA]],Siema2025,79,FALSE)</f>
        <v/>
      </c>
      <c r="BC627" s="108" t="str">
        <f>IF(Tabela2[[#This Row],[Outro(s) ]] = "X", "PREENCHER","NA")</f>
        <v>NA</v>
      </c>
      <c r="BD627" s="108" t="str">
        <f>VLOOKUP(Tabela2[[#This Row],[SIEMA]],Siema2025,82,FALSE)</f>
        <v/>
      </c>
      <c r="BE627" s="108" t="str">
        <f>VLOOKUP(Tabela2[[#This Row],[SIEMA]],Siema2025,81,FALSE)</f>
        <v/>
      </c>
      <c r="BF627" s="110" t="str">
        <f>VLOOKUP(Tabela2[[#This Row],[SIEMA]],Siema2025,28,FALSE)</f>
        <v>INB - Indústrias Nucleares do Brasil</v>
      </c>
      <c r="BG627" s="110"/>
      <c r="BH627" s="111" t="str">
        <f>VLOOKUP(Tabela2[[#This Row],[SIEMA]],Siema2025,29,FALSE)</f>
        <v>00322818003570</v>
      </c>
      <c r="BI627" s="112" t="str">
        <f>VLOOKUP(Tabela2[[#This Row],[SIEMA]],Siema2025,107,FALSE)</f>
        <v>Não</v>
      </c>
      <c r="BJ627" s="107" t="s">
        <v>7099</v>
      </c>
      <c r="BK627" s="104" t="s">
        <v>2696</v>
      </c>
      <c r="BL627" s="140">
        <v>45908</v>
      </c>
      <c r="BM627" s="108">
        <f ca="1">IF(Tabela2[[#This Row],[Data de atendimento do Ibama (considerar o primeiro documento/ação)]]="",_xlfn.DAYS(TODAY(),J627),_xlfn.DAYS(Tabela2[[#This Row],[Data de atendimento do Ibama (considerar o primeiro documento/ação)]],J627))</f>
        <v>2</v>
      </c>
      <c r="BN627" s="108" t="str">
        <f>IF(Tabela2[[#This Row],[Atendido pelo Ibama ("Não" ou "Sim")]]="Não","Preencher", IF(Tabela2[[#This Row],[Atendido pelo Ibama ("Não" ou "Sim")]]="Sim","NA",""))</f>
        <v>NA</v>
      </c>
      <c r="BO627" s="114" t="s">
        <v>7138</v>
      </c>
      <c r="BP627" s="108" t="str">
        <f>IF(Tabela2[[#This Row],[Forma de atendimento (primeiro documento/ação)]]= "Outros (especificar)", "PREENCHER","NA")</f>
        <v>NA</v>
      </c>
      <c r="BQ627" s="106" t="s">
        <v>123</v>
      </c>
      <c r="BR627" s="108" t="str">
        <f>IF(Tabela2[[#This Row],[Equipe do Ibama foi a campo? Houve sobrevoo do Poseidon?]] = "Sim", "PREENCHER","NA")</f>
        <v>NA</v>
      </c>
      <c r="BS627" s="108" t="str">
        <f>IF(Tabela2[[#This Row],[Se sim, foi emitida Ordem de Emergência? (informações vinculada à coluna CK)]] = "Sim", "PREENCHER","NA")</f>
        <v>NA</v>
      </c>
      <c r="BT627" s="108" t="str">
        <f>IF(Tabela2[[#This Row],[Foi elaborado Relatório de Vistoria pelo Ibama? (informações vinculada à coluna CK)]] = "Sim", "PREENCHER","NA")</f>
        <v>NA</v>
      </c>
      <c r="BU627" s="108" t="s">
        <v>2696</v>
      </c>
      <c r="BV627" s="108" t="s">
        <v>123</v>
      </c>
      <c r="BW627" s="108" t="s">
        <v>123</v>
      </c>
      <c r="BX627" s="106"/>
      <c r="BY627" s="106"/>
      <c r="BZ627" s="104" t="str">
        <f>IF(Tabela2[[#This Row],[Data do documento de encerramento]]="NA","NA",IF(Tabela2[[#This Row],[Data do documento de encerramento]]="","Pendente de conclusão/ encerramento",_xlfn.DAYS(Tabela2[[#This Row],[Data do documento de encerramento]],J627)))</f>
        <v>Pendente de conclusão/ encerramento</v>
      </c>
      <c r="CA627" s="107"/>
      <c r="CB627" s="107"/>
      <c r="CC627" s="107"/>
      <c r="CD627" s="107"/>
      <c r="CE627" s="107"/>
      <c r="CF627" s="107"/>
    </row>
    <row r="628" spans="1:84" ht="76.5">
      <c r="A628" s="169">
        <v>20259761252</v>
      </c>
      <c r="B628" s="170" t="s">
        <v>9796</v>
      </c>
      <c r="C628" s="108" t="s">
        <v>7135</v>
      </c>
      <c r="D628" s="106" t="s">
        <v>637</v>
      </c>
      <c r="E628" s="106" t="s">
        <v>5730</v>
      </c>
      <c r="F628" s="106"/>
      <c r="G628" s="106" t="s">
        <v>9797</v>
      </c>
      <c r="H628" s="106" t="s">
        <v>9798</v>
      </c>
      <c r="I628" s="104" t="str">
        <f>VLOOKUP(Tabela2[[#This Row],[SIEMA]],Siema2025,19,FALSE)</f>
        <v>Campos</v>
      </c>
      <c r="J628" s="105">
        <f>VLOOKUP(Tabela2[[#This Row],[SIEMA]],Siema2025,2,FALSE)</f>
        <v>45907</v>
      </c>
      <c r="K628" s="105" t="str">
        <f>VLOOKUP(Tabela2[[#This Row],[SIEMA]],Siema2025,16,FALSE)</f>
        <v>Domingo</v>
      </c>
      <c r="L628" s="106" t="str">
        <f>IF(Tabela2[[#This Row],[Data]]="","Sem Informação",VLOOKUP(MONTH(Tabela2[[#This Row],[Data]]),'[1]Validação de dados'!$I$1:$J$13,2,0))</f>
        <v>Setembro</v>
      </c>
      <c r="M628" s="106">
        <f>YEAR(Tabela2[[#This Row],[Data]])</f>
        <v>2025</v>
      </c>
      <c r="N628" s="105" t="str">
        <f>VLOOKUP(Tabela2[[#This Row],[SIEMA]],Siema2025,17,FALSE)</f>
        <v>Matutino</v>
      </c>
      <c r="O628" s="105" t="str">
        <f>VLOOKUP(Tabela2[[#This Row],[SIEMA]],Siema2025,5,FALSE)</f>
        <v>Plataforma</v>
      </c>
      <c r="P628" s="104" t="str">
        <f>VLOOKUP(Tabela2[[#This Row],[SIEMA]],Siema2025,21,FALSE)</f>
        <v/>
      </c>
      <c r="Q628" s="104">
        <v>1267</v>
      </c>
      <c r="R628" s="104" t="s">
        <v>2043</v>
      </c>
      <c r="S628" s="107" t="s">
        <v>2043</v>
      </c>
      <c r="T628" s="240">
        <v>1.8E-3</v>
      </c>
      <c r="U628" s="104" t="s">
        <v>7111</v>
      </c>
      <c r="V628" s="104">
        <f>IF(Q628="","",IF(ISNUMBER(Q628)=FALSE,"Não se aplica",IFERROR(VLOOKUP(Q628,Produtos!$A$1:$C$2319,3,FALSE),"Não Cadastrado")))</f>
        <v>3</v>
      </c>
      <c r="W628" s="104" t="str">
        <f>VLOOKUP(Tabela2[[#This Row],[SIEMA]],Siema2025,10,FALSE)</f>
        <v/>
      </c>
      <c r="X628" s="113"/>
      <c r="Y628" s="109" t="str">
        <f>IF(W628="","", IF(W628="NC","", IF(W628="NE","", IF(W628="NA","",IFERROR(VLOOKUP(W628,Produtos!$A$1:$C$2319,2,FALSE),"Não Cadastrado")))))</f>
        <v/>
      </c>
      <c r="Z628" s="104" t="str">
        <f>VLOOKUP(Tabela2[[#This Row],[SIEMA]],Siema2025,11,FALSE)</f>
        <v xml:space="preserve"> </v>
      </c>
      <c r="AA628" s="104" t="str">
        <f>VLOOKUP(Tabela2[[#This Row],[SIEMA]],Siema2025,12,FALSE)</f>
        <v xml:space="preserve"> </v>
      </c>
      <c r="AB628" s="104" t="str">
        <f>IF(W628="","",IF(ISNUMBER(W628)=FALSE,"Não se aplica",IFERROR(VLOOKUP(W628,Produtos!$A$1:$C$2319,3,FALSE),"Não Cadastrado")))</f>
        <v/>
      </c>
      <c r="AC628" s="104"/>
      <c r="AD628" s="108"/>
      <c r="AE628" s="107" t="str">
        <f>IF(AC628="","", IF(AC628="NC","", IF(AC628="NE","", IF(AC628="NA","",IFERROR(VLOOKUP(AC628,Produtos!$A$1:$C$2319,2,FALSE),"Não Cadastrado")))))</f>
        <v/>
      </c>
      <c r="AF628" s="104"/>
      <c r="AG628" s="104"/>
      <c r="AH628" s="104" t="str">
        <f>IF(AC628="","",IF(ISNUMBER(AC628)=FALSE,"Não se aplica",IFERROR(VLOOKUP(AC628,Produtos!$A$1:$C$2319,3,FALSE),"Não Cadastrado")))</f>
        <v/>
      </c>
      <c r="AI628" s="104"/>
      <c r="AJ628" s="104" t="str">
        <f>VLOOKUP(Tabela2[[#This Row],[SIEMA]],Siema2025,26,FALSE)</f>
        <v>Em investigação.</v>
      </c>
      <c r="AK628" s="107" t="s">
        <v>7285</v>
      </c>
      <c r="AL628" s="107"/>
      <c r="AM628" s="107"/>
      <c r="AN628" s="108" t="str">
        <f>VLOOKUP(Tabela2[[#This Row],[SIEMA]],Siema2025,51,FALSE)</f>
        <v/>
      </c>
      <c r="AO628" s="108" t="str">
        <f>VLOOKUP(Tabela2[[#This Row],[SIEMA]],Siema2025,53,FALSE)</f>
        <v/>
      </c>
      <c r="AP628" s="108" t="str">
        <f>VLOOKUP(Tabela2[[#This Row],[SIEMA]],Siema2025,55,FALSE)</f>
        <v/>
      </c>
      <c r="AQ628" s="108" t="str">
        <f>VLOOKUP(Tabela2[[#This Row],[SIEMA]],Siema2025,57,FALSE)</f>
        <v/>
      </c>
      <c r="AR628" s="108" t="str">
        <f>VLOOKUP(Tabela2[[#This Row],[SIEMA]],Siema2025,59,FALSE)</f>
        <v/>
      </c>
      <c r="AS628" s="108" t="str">
        <f>VLOOKUP(Tabela2[[#This Row],[SIEMA]],Siema2025,61,FALSE)</f>
        <v>X</v>
      </c>
      <c r="AT628" s="108" t="str">
        <f>VLOOKUP(Tabela2[[#This Row],[SIEMA]],Siema2025,63,FALSE)</f>
        <v/>
      </c>
      <c r="AU628" s="108" t="str">
        <f>VLOOKUP(Tabela2[[#This Row],[SIEMA]],Siema2025,65,FALSE)</f>
        <v/>
      </c>
      <c r="AV628" s="108" t="str">
        <f>VLOOKUP(Tabela2[[#This Row],[SIEMA]],Siema2025,67,FALSE)</f>
        <v/>
      </c>
      <c r="AW628" s="108" t="str">
        <f>VLOOKUP(Tabela2[[#This Row],[SIEMA]],Siema2025,69,FALSE)</f>
        <v/>
      </c>
      <c r="AX628" s="108" t="str">
        <f>VLOOKUP(Tabela2[[#This Row],[SIEMA]],Siema2025,71,FALSE)</f>
        <v/>
      </c>
      <c r="AY628" s="108" t="str">
        <f>VLOOKUP(Tabela2[[#This Row],[SIEMA]],Siema2025,73,FALSE)</f>
        <v/>
      </c>
      <c r="AZ628" s="108" t="str">
        <f>VLOOKUP(Tabela2[[#This Row],[SIEMA]],Siema2025,75,FALSE)</f>
        <v/>
      </c>
      <c r="BA628" s="108" t="str">
        <f>VLOOKUP(Tabela2[[#This Row],[SIEMA]],Siema2025,77,FALSE)</f>
        <v/>
      </c>
      <c r="BB628" s="108" t="str">
        <f>VLOOKUP(Tabela2[[#This Row],[SIEMA]],Siema2025,79,FALSE)</f>
        <v/>
      </c>
      <c r="BC628" s="108" t="str">
        <f>IF(Tabela2[[#This Row],[Outro(s) ]] = "X", "PREENCHER","NA")</f>
        <v>NA</v>
      </c>
      <c r="BD628" s="108" t="str">
        <f>VLOOKUP(Tabela2[[#This Row],[SIEMA]],Siema2025,82,FALSE)</f>
        <v/>
      </c>
      <c r="BE628" s="108" t="str">
        <f>VLOOKUP(Tabela2[[#This Row],[SIEMA]],Siema2025,81,FALSE)</f>
        <v/>
      </c>
      <c r="BF628" s="110" t="str">
        <f>VLOOKUP(Tabela2[[#This Row],[SIEMA]],Siema2025,28,FALSE)</f>
        <v>Petróleo Brasileiro S.A. - PETROBRAS</v>
      </c>
      <c r="BG628" s="110"/>
      <c r="BH628" s="111" t="str">
        <f>VLOOKUP(Tabela2[[#This Row],[SIEMA]],Siema2025,29,FALSE)</f>
        <v>33000167100750</v>
      </c>
      <c r="BI628" s="112" t="s">
        <v>2696</v>
      </c>
      <c r="BJ628" s="107" t="s">
        <v>7099</v>
      </c>
      <c r="BK628" s="104" t="s">
        <v>2696</v>
      </c>
      <c r="BL628" s="140">
        <v>46101</v>
      </c>
      <c r="BM628" s="108">
        <f ca="1">IF(Tabela2[[#This Row],[Data de atendimento do Ibama (considerar o primeiro documento/ação)]]="",_xlfn.DAYS(TODAY(),J628),_xlfn.DAYS(Tabela2[[#This Row],[Data de atendimento do Ibama (considerar o primeiro documento/ação)]],J628))</f>
        <v>194</v>
      </c>
      <c r="BN628" s="108" t="str">
        <f>IF(Tabela2[[#This Row],[Atendido pelo Ibama ("Não" ou "Sim")]]="Não","Preencher", IF(Tabela2[[#This Row],[Atendido pelo Ibama ("Não" ou "Sim")]]="Sim","NA",""))</f>
        <v>NA</v>
      </c>
      <c r="BO628" s="114" t="s">
        <v>7165</v>
      </c>
      <c r="BP628" s="108" t="str">
        <f>IF(Tabela2[[#This Row],[Forma de atendimento (primeiro documento/ação)]]= "Outros (especificar)", "PREENCHER","NA")</f>
        <v>NA</v>
      </c>
      <c r="BQ628" s="106" t="s">
        <v>123</v>
      </c>
      <c r="BR628" s="108" t="str">
        <f>IF(Tabela2[[#This Row],[Equipe do Ibama foi a campo? Houve sobrevoo do Poseidon?]] = "Sim", "PREENCHER","NA")</f>
        <v>NA</v>
      </c>
      <c r="BS628" s="108" t="str">
        <f>IF(Tabela2[[#This Row],[Se sim, foi emitida Ordem de Emergência? (informações vinculada à coluna CK)]] = "Sim", "PREENCHER","NA")</f>
        <v>NA</v>
      </c>
      <c r="BT628" s="108" t="s">
        <v>7101</v>
      </c>
      <c r="BU628" s="108" t="s">
        <v>2696</v>
      </c>
      <c r="BV628" s="108" t="s">
        <v>123</v>
      </c>
      <c r="BW628" s="108" t="s">
        <v>123</v>
      </c>
      <c r="BX628" s="106"/>
      <c r="BY628" s="140"/>
      <c r="BZ628" s="104" t="str">
        <f>IF(Tabela2[[#This Row],[Data do documento de encerramento]]="NA","NA",IF(Tabela2[[#This Row],[Data do documento de encerramento]]="","Pendente de conclusão/ encerramento",_xlfn.DAYS(Tabela2[[#This Row],[Data do documento de encerramento]],J628)))</f>
        <v>Pendente de conclusão/ encerramento</v>
      </c>
      <c r="CA628" s="107"/>
      <c r="CB628" s="146"/>
      <c r="CC628" s="107" t="s">
        <v>9799</v>
      </c>
      <c r="CD628" s="107" t="s">
        <v>123</v>
      </c>
      <c r="CE628" s="107" t="s">
        <v>2696</v>
      </c>
      <c r="CF628" s="107" t="s">
        <v>7141</v>
      </c>
    </row>
    <row r="629" spans="1:84" ht="45.75">
      <c r="A629" s="169">
        <v>20259957620</v>
      </c>
      <c r="B629" s="170" t="s">
        <v>9800</v>
      </c>
      <c r="C629" s="108" t="str">
        <f>VLOOKUP(Tabela2[[#This Row],[SIEMA]],Siema2025,4,FALSE)</f>
        <v xml:space="preserve"> MG</v>
      </c>
      <c r="D629" s="106" t="str">
        <f>VLOOKUP(Tabela2[[#This Row],[SIEMA]],Siema2025,3,FALSE)</f>
        <v xml:space="preserve">São Domingos das Dores </v>
      </c>
      <c r="E629" s="106" t="str">
        <f>VLOOKUP(Tabela2[[#This Row],[SIEMA]],Siema2025,20,FALSE)</f>
        <v>Rodovia LMG 823, km 13,7</v>
      </c>
      <c r="F629" s="106"/>
      <c r="G629" s="109" t="s">
        <v>9801</v>
      </c>
      <c r="H629" s="106" t="s">
        <v>9802</v>
      </c>
      <c r="I629" s="104" t="s">
        <v>7120</v>
      </c>
      <c r="J629" s="105">
        <f>VLOOKUP(Tabela2[[#This Row],[SIEMA]],Siema2025,2,FALSE)</f>
        <v>45907</v>
      </c>
      <c r="K629" s="105" t="str">
        <f>VLOOKUP(Tabela2[[#This Row],[SIEMA]],Siema2025,16,FALSE)</f>
        <v>Domingo</v>
      </c>
      <c r="L629" s="106" t="str">
        <f>IF(Tabela2[[#This Row],[Data]]="","Sem Informação",VLOOKUP(MONTH(Tabela2[[#This Row],[Data]]),'[1]Validação de dados'!$I$1:$J$13,2,0))</f>
        <v>Setembro</v>
      </c>
      <c r="M629" s="104">
        <f>YEAR(Tabela2[[#This Row],[Data]])</f>
        <v>2025</v>
      </c>
      <c r="N629" s="105" t="str">
        <f>VLOOKUP(Tabela2[[#This Row],[SIEMA]],Siema2025,17,FALSE)</f>
        <v>Matutino</v>
      </c>
      <c r="O629" s="105" t="str">
        <f>VLOOKUP(Tabela2[[#This Row],[SIEMA]],Siema2025,5,FALSE)</f>
        <v>Rodovia</v>
      </c>
      <c r="P629" s="104" t="str">
        <f>VLOOKUP(Tabela2[[#This Row],[SIEMA]],Siema2025,21,FALSE)</f>
        <v>Rodovia LMG 823, Km 13,7</v>
      </c>
      <c r="Q629" s="104">
        <v>1202</v>
      </c>
      <c r="R629" s="104" t="s">
        <v>9803</v>
      </c>
      <c r="S629" s="107" t="str">
        <f>IF(Q629="","", IF(Q629="NC","", IF(Q629="NE","", IF(Q629="NA","",IFERROR(VLOOKUP(Q629,[1]Produtos!$A$1:$C$2319,2,FALSE),"Não Cadastrado")))))</f>
        <v>GASÓLEO ou ÓLEO DIESEL ou ÓLEO PARA AQUECIMENTO, LEVE</v>
      </c>
      <c r="T629" s="104" t="s">
        <v>9280</v>
      </c>
      <c r="U629" s="104" t="s">
        <v>7062</v>
      </c>
      <c r="V629" s="104">
        <f>IF(Q629="","",IF(ISNUMBER(Q629)=FALSE,"Não se aplica",IFERROR(VLOOKUP(Q629,Produtos!$A$1:$C$2319,3,FALSE),"Não Cadastrado")))</f>
        <v>3</v>
      </c>
      <c r="W629" s="104" t="s">
        <v>7094</v>
      </c>
      <c r="X629" s="113" t="s">
        <v>7927</v>
      </c>
      <c r="Y629" s="109" t="str">
        <f>IF(W629="","", IF(W629="NC","", IF(W629="NE","", IF(W629="NA","",IFERROR(VLOOKUP(W629,Produtos!$A$1:$C$2319,2,FALSE),"Não Cadastrado")))))</f>
        <v/>
      </c>
      <c r="Z629" s="104" t="s">
        <v>6834</v>
      </c>
      <c r="AA629" s="104" t="s">
        <v>7062</v>
      </c>
      <c r="AB629" s="104" t="s">
        <v>7097</v>
      </c>
      <c r="AC629" s="104" t="s">
        <v>7127</v>
      </c>
      <c r="AD629" s="108" t="s">
        <v>9804</v>
      </c>
      <c r="AE629" s="107" t="str">
        <f>IF(AC629="","", IF(AC629="NC","", IF(AC629="NE","", IF(AC629="NA","",IFERROR(VLOOKUP(AC629,Produtos!$A$1:$C$2319,2,FALSE),"Não Cadastrado")))))</f>
        <v/>
      </c>
      <c r="AF629" s="104" t="s">
        <v>6834</v>
      </c>
      <c r="AG629" s="104" t="s">
        <v>7062</v>
      </c>
      <c r="AH629" s="104" t="str">
        <f>IF(AC629="","",IF(ISNUMBER(AC629)=FALSE,"Não se aplica",IFERROR(VLOOKUP(AC629,Produtos!$A$1:$C$2319,3,FALSE),"Não Cadastrado")))</f>
        <v>Não se aplica</v>
      </c>
      <c r="AI629" s="104"/>
      <c r="AJ629" s="104" t="str">
        <f>VLOOKUP(Tabela2[[#This Row],[SIEMA]],Siema2025,26,FALSE)</f>
        <v/>
      </c>
      <c r="AK629" s="107" t="s">
        <v>6834</v>
      </c>
      <c r="AL629" s="107" t="s">
        <v>7180</v>
      </c>
      <c r="AM629" s="107"/>
      <c r="AN629" s="108" t="str">
        <f>VLOOKUP(Tabela2[[#This Row],[SIEMA]],Siema2025,51,FALSE)</f>
        <v/>
      </c>
      <c r="AO629" s="108" t="str">
        <f>VLOOKUP(Tabela2[[#This Row],[SIEMA]],Siema2025,53,FALSE)</f>
        <v/>
      </c>
      <c r="AP629" s="108" t="str">
        <f>VLOOKUP(Tabela2[[#This Row],[SIEMA]],Siema2025,55,FALSE)</f>
        <v>X</v>
      </c>
      <c r="AQ629" s="108" t="str">
        <f>VLOOKUP(Tabela2[[#This Row],[SIEMA]],Siema2025,57,FALSE)</f>
        <v>X</v>
      </c>
      <c r="AR629" s="108" t="str">
        <f>VLOOKUP(Tabela2[[#This Row],[SIEMA]],Siema2025,59,FALSE)</f>
        <v/>
      </c>
      <c r="AS629" s="108" t="str">
        <f>VLOOKUP(Tabela2[[#This Row],[SIEMA]],Siema2025,61,FALSE)</f>
        <v/>
      </c>
      <c r="AT629" s="108" t="str">
        <f>VLOOKUP(Tabela2[[#This Row],[SIEMA]],Siema2025,63,FALSE)</f>
        <v/>
      </c>
      <c r="AU629" s="108" t="str">
        <f>VLOOKUP(Tabela2[[#This Row],[SIEMA]],Siema2025,65,FALSE)</f>
        <v>X</v>
      </c>
      <c r="AV629" s="108" t="str">
        <f>VLOOKUP(Tabela2[[#This Row],[SIEMA]],Siema2025,67,FALSE)</f>
        <v/>
      </c>
      <c r="AW629" s="108" t="str">
        <f>VLOOKUP(Tabela2[[#This Row],[SIEMA]],Siema2025,69,FALSE)</f>
        <v/>
      </c>
      <c r="AX629" s="108" t="str">
        <f>VLOOKUP(Tabela2[[#This Row],[SIEMA]],Siema2025,71,FALSE)</f>
        <v/>
      </c>
      <c r="AY629" s="108" t="str">
        <f>VLOOKUP(Tabela2[[#This Row],[SIEMA]],Siema2025,73,FALSE)</f>
        <v/>
      </c>
      <c r="AZ629" s="108" t="str">
        <f>VLOOKUP(Tabela2[[#This Row],[SIEMA]],Siema2025,75,FALSE)</f>
        <v/>
      </c>
      <c r="BA629" s="108" t="str">
        <f>VLOOKUP(Tabela2[[#This Row],[SIEMA]],Siema2025,77,FALSE)</f>
        <v/>
      </c>
      <c r="BB629" s="108" t="str">
        <f>VLOOKUP(Tabela2[[#This Row],[SIEMA]],Siema2025,79,FALSE)</f>
        <v/>
      </c>
      <c r="BC629" s="108" t="str">
        <f>IF(Tabela2[[#This Row],[Outro(s) ]] = "X", "PREENCHER","NA")</f>
        <v>NA</v>
      </c>
      <c r="BD629" s="108" t="str">
        <f>VLOOKUP(Tabela2[[#This Row],[SIEMA]],Siema2025,82,FALSE)</f>
        <v/>
      </c>
      <c r="BE629" s="108" t="str">
        <f>VLOOKUP(Tabela2[[#This Row],[SIEMA]],Siema2025,81,FALSE)</f>
        <v/>
      </c>
      <c r="BF629" s="110" t="s">
        <v>6834</v>
      </c>
      <c r="BG629" s="110"/>
      <c r="BH629" s="111" t="s">
        <v>7062</v>
      </c>
      <c r="BI629" s="112" t="s">
        <v>7062</v>
      </c>
      <c r="BJ629" s="107" t="s">
        <v>7099</v>
      </c>
      <c r="BK629" s="104" t="s">
        <v>2696</v>
      </c>
      <c r="BL629" s="140">
        <v>45916</v>
      </c>
      <c r="BM629" s="108">
        <f ca="1">IF(Tabela2[[#This Row],[Data de atendimento do Ibama (considerar o primeiro documento/ação)]]="",_xlfn.DAYS(TODAY(),J629),_xlfn.DAYS(Tabela2[[#This Row],[Data de atendimento do Ibama (considerar o primeiro documento/ação)]],J629))</f>
        <v>9</v>
      </c>
      <c r="BN629" s="108" t="str">
        <f>IF(Tabela2[[#This Row],[Atendido pelo Ibama ("Não" ou "Sim")]]="Não","Preencher", IF(Tabela2[[#This Row],[Atendido pelo Ibama ("Não" ou "Sim")]]="Sim","NA",""))</f>
        <v>NA</v>
      </c>
      <c r="BO629" s="114" t="s">
        <v>7182</v>
      </c>
      <c r="BP629" s="108" t="str">
        <f>IF(Tabela2[[#This Row],[Forma de atendimento (primeiro documento/ação)]]= "Outros (especificar)", "PREENCHER","NA")</f>
        <v>NA</v>
      </c>
      <c r="BQ629" s="106" t="s">
        <v>123</v>
      </c>
      <c r="BR629" s="108" t="str">
        <f>IF(Tabela2[[#This Row],[Equipe do Ibama foi a campo? Houve sobrevoo do Poseidon?]] = "Sim", "PREENCHER","NA")</f>
        <v>NA</v>
      </c>
      <c r="BS629" s="108" t="str">
        <f>IF(Tabela2[[#This Row],[Se sim, foi emitida Ordem de Emergência? (informações vinculada à coluna CK)]] = "Sim", "PREENCHER","NA")</f>
        <v>NA</v>
      </c>
      <c r="BT629" s="108" t="s">
        <v>7225</v>
      </c>
      <c r="BU629" s="108" t="str">
        <f>IF(Tabela2[[#This Row],[Houve envio de Informações Pós-acidente (preencher "não se aplica" quando de competência estadual/municipal)]] = "Sim", "PREENCHER","NA")</f>
        <v>NA</v>
      </c>
      <c r="BV629" s="108" t="str">
        <f>IF(Tabela2[[#This Row],[Houve avaliação das informações pós-acidente solicitadas/enviadas?]] = "Sim", "PREENCHER","NA")</f>
        <v>NA</v>
      </c>
      <c r="BW629" s="108" t="s">
        <v>2696</v>
      </c>
      <c r="BX629" s="106" t="s">
        <v>7102</v>
      </c>
      <c r="BY629" s="140">
        <v>45916</v>
      </c>
      <c r="BZ629" s="104">
        <f>IF(Tabela2[[#This Row],[Data do documento de encerramento]]="NA","NA",IF(Tabela2[[#This Row],[Data do documento de encerramento]]="","Pendente de conclusão/ encerramento",_xlfn.DAYS(Tabela2[[#This Row],[Data do documento de encerramento]],J629)))</f>
        <v>9</v>
      </c>
      <c r="CA629" s="107"/>
      <c r="CB629" s="107"/>
      <c r="CC629" s="107"/>
      <c r="CD629" s="107"/>
      <c r="CE629" s="107"/>
      <c r="CF629" s="107"/>
    </row>
    <row r="630" spans="1:84" ht="15" customHeight="1">
      <c r="A630" s="169">
        <v>20259861222</v>
      </c>
      <c r="B630" s="170" t="s">
        <v>9805</v>
      </c>
      <c r="C630" s="108" t="str">
        <f>VLOOKUP(Tabela2[[#This Row],[SIEMA]],Siema2025,4,FALSE)</f>
        <v xml:space="preserve"> TO</v>
      </c>
      <c r="D630" s="106" t="str">
        <f>VLOOKUP(Tabela2[[#This Row],[SIEMA]],Siema2025,3,FALSE)</f>
        <v xml:space="preserve">Palmeirante </v>
      </c>
      <c r="E630" s="106" t="str">
        <f>VLOOKUP(Tabela2[[#This Row],[SIEMA]],Siema2025,20,FALSE)</f>
        <v>Fazenda Buritirana, s/n°, 77798-000 - Palmeirante %u2013 TO, Brasil</v>
      </c>
      <c r="F630" s="106" t="s">
        <v>9806</v>
      </c>
      <c r="G630" s="172" t="s">
        <v>9807</v>
      </c>
      <c r="H630" s="172" t="s">
        <v>9808</v>
      </c>
      <c r="I630" s="104" t="s">
        <v>7120</v>
      </c>
      <c r="J630" s="105">
        <f>VLOOKUP(Tabela2[[#This Row],[SIEMA]],Siema2025,2,FALSE)</f>
        <v>45908</v>
      </c>
      <c r="K630" s="105" t="str">
        <f>VLOOKUP(Tabela2[[#This Row],[SIEMA]],Siema2025,16,FALSE)</f>
        <v>Segunda</v>
      </c>
      <c r="L630" s="106" t="str">
        <f>IF(Tabela2[[#This Row],[Data]]="","Sem Informação",VLOOKUP(MONTH(Tabela2[[#This Row],[Data]]),'[1]Validação de dados'!$I$1:$J$13,2,0))</f>
        <v>Setembro</v>
      </c>
      <c r="M630" s="104">
        <f>YEAR(Tabela2[[#This Row],[Data]])</f>
        <v>2025</v>
      </c>
      <c r="N630" s="105" t="str">
        <f>VLOOKUP(Tabela2[[#This Row],[SIEMA]],Siema2025,17,FALSE)</f>
        <v>Matutino</v>
      </c>
      <c r="O630" s="105" t="s">
        <v>162</v>
      </c>
      <c r="P630" s="104" t="str">
        <f>VLOOKUP(Tabela2[[#This Row],[SIEMA]],Siema2025,21,FALSE)</f>
        <v>Dia 08/09/25, teve início um incêndio de grandes proporções colocando em risco as estruturas do TIPA ( Prédio da Classificação/ Tombadores/ Tulha Ferroviária/ Locomotiva / Vagões / Prédio Adm), o Incêndio teve início na rodovia TO 335  e se alastrou rapidamente por todo o terminal.</v>
      </c>
      <c r="Q630" s="104" t="s">
        <v>7127</v>
      </c>
      <c r="R630" s="104" t="s">
        <v>7127</v>
      </c>
      <c r="S630" s="107" t="s">
        <v>7127</v>
      </c>
      <c r="T630" s="104" t="s">
        <v>7127</v>
      </c>
      <c r="U630" s="104" t="str">
        <f>VLOOKUP(Tabela2[[#This Row],[SIEMA]],Siema2025,12,FALSE)</f>
        <v xml:space="preserve"> </v>
      </c>
      <c r="V630" s="104" t="s">
        <v>7127</v>
      </c>
      <c r="W630" s="104" t="str">
        <f>VLOOKUP(Tabela2[[#This Row],[SIEMA]],Siema2025,10,FALSE)</f>
        <v/>
      </c>
      <c r="X630" s="113"/>
      <c r="Y630" s="109" t="str">
        <f>IF(W630="","", IF(W630="NC","", IF(W630="NE","", IF(W630="NA","",IFERROR(VLOOKUP(W630,Produtos!$A$1:$C$2319,2,FALSE),"Não Cadastrado")))))</f>
        <v/>
      </c>
      <c r="Z630" s="104" t="str">
        <f>VLOOKUP(Tabela2[[#This Row],[SIEMA]],Siema2025,11,FALSE)</f>
        <v xml:space="preserve"> </v>
      </c>
      <c r="AA630" s="104" t="str">
        <f>VLOOKUP(Tabela2[[#This Row],[SIEMA]],Siema2025,12,FALSE)</f>
        <v xml:space="preserve"> </v>
      </c>
      <c r="AB630" s="104" t="str">
        <f>IF(W630="","",IF(ISNUMBER(W630)=FALSE,"Não se aplica",IFERROR(VLOOKUP(W630,Produtos!$A$1:$C$2319,3,FALSE),"Não Cadastrado")))</f>
        <v/>
      </c>
      <c r="AC630" s="104"/>
      <c r="AD630" s="108"/>
      <c r="AE630" s="107" t="str">
        <f>IF(AC630="","", IF(AC630="NC","", IF(AC630="NE","", IF(AC630="NA","",IFERROR(VLOOKUP(AC630,Produtos!$A$1:$C$2319,2,FALSE),"Não Cadastrado")))))</f>
        <v/>
      </c>
      <c r="AF630" s="104"/>
      <c r="AG630" s="104"/>
      <c r="AH630" s="104" t="str">
        <f>IF(AC630="","",IF(ISNUMBER(AC630)=FALSE,"Não se aplica",IFERROR(VLOOKUP(AC630,Produtos!$A$1:$C$2319,3,FALSE),"Não Cadastrado")))</f>
        <v/>
      </c>
      <c r="AI630" s="104"/>
      <c r="AJ630" s="104" t="str">
        <f>VLOOKUP(Tabela2[[#This Row],[SIEMA]],Siema2025,26,FALSE)</f>
        <v>Em investigação pela equipe VLI</v>
      </c>
      <c r="AK630" s="107" t="s">
        <v>7623</v>
      </c>
      <c r="AL630" s="107"/>
      <c r="AM630" s="107"/>
      <c r="AN630" s="108" t="str">
        <f>VLOOKUP(Tabela2[[#This Row],[SIEMA]],Siema2025,51,FALSE)</f>
        <v/>
      </c>
      <c r="AO630" s="108" t="str">
        <f>VLOOKUP(Tabela2[[#This Row],[SIEMA]],Siema2025,53,FALSE)</f>
        <v/>
      </c>
      <c r="AP630" s="108" t="str">
        <f>VLOOKUP(Tabela2[[#This Row],[SIEMA]],Siema2025,55,FALSE)</f>
        <v/>
      </c>
      <c r="AQ630" s="108" t="str">
        <f>VLOOKUP(Tabela2[[#This Row],[SIEMA]],Siema2025,57,FALSE)</f>
        <v/>
      </c>
      <c r="AR630" s="108" t="str">
        <f>VLOOKUP(Tabela2[[#This Row],[SIEMA]],Siema2025,59,FALSE)</f>
        <v/>
      </c>
      <c r="AS630" s="108" t="str">
        <f>VLOOKUP(Tabela2[[#This Row],[SIEMA]],Siema2025,61,FALSE)</f>
        <v/>
      </c>
      <c r="AT630" s="108" t="str">
        <f>VLOOKUP(Tabela2[[#This Row],[SIEMA]],Siema2025,63,FALSE)</f>
        <v/>
      </c>
      <c r="AU630" s="108" t="str">
        <f>VLOOKUP(Tabela2[[#This Row],[SIEMA]],Siema2025,65,FALSE)</f>
        <v>X</v>
      </c>
      <c r="AV630" s="108" t="str">
        <f>VLOOKUP(Tabela2[[#This Row],[SIEMA]],Siema2025,67,FALSE)</f>
        <v/>
      </c>
      <c r="AW630" s="108" t="str">
        <f>VLOOKUP(Tabela2[[#This Row],[SIEMA]],Siema2025,69,FALSE)</f>
        <v/>
      </c>
      <c r="AX630" s="108" t="str">
        <f>VLOOKUP(Tabela2[[#This Row],[SIEMA]],Siema2025,71,FALSE)</f>
        <v>X</v>
      </c>
      <c r="AY630" s="108" t="str">
        <f>VLOOKUP(Tabela2[[#This Row],[SIEMA]],Siema2025,73,FALSE)</f>
        <v/>
      </c>
      <c r="AZ630" s="108" t="str">
        <f>VLOOKUP(Tabela2[[#This Row],[SIEMA]],Siema2025,75,FALSE)</f>
        <v/>
      </c>
      <c r="BA630" s="108" t="str">
        <f>VLOOKUP(Tabela2[[#This Row],[SIEMA]],Siema2025,77,FALSE)</f>
        <v/>
      </c>
      <c r="BB630" s="108" t="str">
        <f>VLOOKUP(Tabela2[[#This Row],[SIEMA]],Siema2025,79,FALSE)</f>
        <v/>
      </c>
      <c r="BC630" s="108" t="str">
        <f>IF(Tabela2[[#This Row],[Outro(s) ]] = "X", "PREENCHER","NA")</f>
        <v>NA</v>
      </c>
      <c r="BD630" s="108" t="str">
        <f>VLOOKUP(Tabela2[[#This Row],[SIEMA]],Siema2025,82,FALSE)</f>
        <v/>
      </c>
      <c r="BE630" s="108" t="str">
        <f>VLOOKUP(Tabela2[[#This Row],[SIEMA]],Siema2025,81,FALSE)</f>
        <v/>
      </c>
      <c r="BF630" s="110" t="s">
        <v>7174</v>
      </c>
      <c r="BG630" s="110"/>
      <c r="BH630" s="111" t="str">
        <f>VLOOKUP(Tabela2[[#This Row],[SIEMA]],Siema2025,29,FALSE)</f>
        <v/>
      </c>
      <c r="BI630" s="112" t="str">
        <f>VLOOKUP(Tabela2[[#This Row],[SIEMA]],Siema2025,107,FALSE)</f>
        <v>Não</v>
      </c>
      <c r="BJ630" s="107" t="s">
        <v>7099</v>
      </c>
      <c r="BK630" s="104" t="s">
        <v>2696</v>
      </c>
      <c r="BL630" s="140">
        <v>45911</v>
      </c>
      <c r="BM630" s="108">
        <f ca="1">IF(Tabela2[[#This Row],[Data de atendimento do Ibama (considerar o primeiro documento/ação)]]="",_xlfn.DAYS(TODAY(),J630),_xlfn.DAYS(Tabela2[[#This Row],[Data de atendimento do Ibama (considerar o primeiro documento/ação)]],J630))</f>
        <v>3</v>
      </c>
      <c r="BN630" s="108" t="str">
        <f>IF(Tabela2[[#This Row],[Atendido pelo Ibama ("Não" ou "Sim")]]="Não","Preencher", IF(Tabela2[[#This Row],[Atendido pelo Ibama ("Não" ou "Sim")]]="Sim","NA",""))</f>
        <v>NA</v>
      </c>
      <c r="BO630" s="114" t="s">
        <v>7124</v>
      </c>
      <c r="BP630" s="108" t="s">
        <v>9464</v>
      </c>
      <c r="BQ630" s="106" t="s">
        <v>2696</v>
      </c>
      <c r="BR630" s="108" t="s">
        <v>2696</v>
      </c>
      <c r="BS630" s="108" t="s">
        <v>2696</v>
      </c>
      <c r="BT630" s="108" t="s">
        <v>7225</v>
      </c>
      <c r="BU630" s="108" t="str">
        <f>IF(Tabela2[[#This Row],[Houve envio de Informações Pós-acidente (preencher "não se aplica" quando de competência estadual/municipal)]] = "Sim", "PREENCHER","NA")</f>
        <v>NA</v>
      </c>
      <c r="BV630" s="108" t="str">
        <f>IF(Tabela2[[#This Row],[Houve avaliação das informações pós-acidente solicitadas/enviadas?]] = "Sim", "PREENCHER","NA")</f>
        <v>NA</v>
      </c>
      <c r="BW630" s="108" t="s">
        <v>2696</v>
      </c>
      <c r="BX630" s="106" t="s">
        <v>7115</v>
      </c>
      <c r="BY630" s="140">
        <v>45946</v>
      </c>
      <c r="BZ630" s="104">
        <f>IF(Tabela2[[#This Row],[Data do documento de encerramento]]="NA","NA",IF(Tabela2[[#This Row],[Data do documento de encerramento]]="","Pendente de conclusão/ encerramento",_xlfn.DAYS(Tabela2[[#This Row],[Data do documento de encerramento]],J630)))</f>
        <v>38</v>
      </c>
      <c r="CA630" s="107"/>
      <c r="CB630" s="107"/>
      <c r="CC630" s="115"/>
      <c r="CD630" s="107"/>
      <c r="CE630" s="107"/>
      <c r="CF630" s="107"/>
    </row>
    <row r="631" spans="1:84" ht="15" customHeight="1">
      <c r="A631" s="169">
        <v>20259879228</v>
      </c>
      <c r="B631" s="170" t="s">
        <v>9809</v>
      </c>
      <c r="C631" s="108" t="str">
        <f>VLOOKUP(Tabela2[[#This Row],[SIEMA]],Siema2025,4,FALSE)</f>
        <v xml:space="preserve"> MG</v>
      </c>
      <c r="D631" s="106" t="str">
        <f>VLOOKUP(Tabela2[[#This Row],[SIEMA]],Siema2025,3,FALSE)</f>
        <v xml:space="preserve">Córrego Danta </v>
      </c>
      <c r="E631" s="106" t="str">
        <f>VLOOKUP(Tabela2[[#This Row],[SIEMA]],Siema2025,20,FALSE)</f>
        <v>km 700</v>
      </c>
      <c r="F631" s="106" t="s">
        <v>9810</v>
      </c>
      <c r="G631" s="106" t="s">
        <v>9811</v>
      </c>
      <c r="H631" s="106" t="s">
        <v>9812</v>
      </c>
      <c r="I631" s="104" t="s">
        <v>7120</v>
      </c>
      <c r="J631" s="105">
        <f>VLOOKUP(Tabela2[[#This Row],[SIEMA]],Siema2025,2,FALSE)</f>
        <v>45908</v>
      </c>
      <c r="K631" s="105" t="str">
        <f>VLOOKUP(Tabela2[[#This Row],[SIEMA]],Siema2025,16,FALSE)</f>
        <v>Segunda</v>
      </c>
      <c r="L631" s="106" t="str">
        <f>IF(Tabela2[[#This Row],[Data]]="","Sem Informação",VLOOKUP(MONTH(Tabela2[[#This Row],[Data]]),'[1]Validação de dados'!$I$1:$J$13,2,0))</f>
        <v>Setembro</v>
      </c>
      <c r="M631" s="104">
        <f>YEAR(Tabela2[[#This Row],[Data]])</f>
        <v>2025</v>
      </c>
      <c r="N631" s="105" t="str">
        <f>VLOOKUP(Tabela2[[#This Row],[SIEMA]],Siema2025,17,FALSE)</f>
        <v>Noturno</v>
      </c>
      <c r="O631" s="105" t="str">
        <f>VLOOKUP(Tabela2[[#This Row],[SIEMA]],Siema2025,5,FALSE)</f>
        <v>Ferrovia</v>
      </c>
      <c r="P631" s="104" t="str">
        <f>VLOOKUP(Tabela2[[#This Row],[SIEMA]],Siema2025,21,FALSE)</f>
        <v>A composição J100 entrou em emergência no trecho entre ET2 e EUR (Tigre 2 e Uruburetama) km 700. Durante a revista inicial, foram identificados cinco vagões acidentados, sendo: um descarrilado, três adernados, um tombado e um atravessado na linha.</v>
      </c>
      <c r="Q631" s="104" t="s">
        <v>7127</v>
      </c>
      <c r="R631" s="104" t="s">
        <v>7127</v>
      </c>
      <c r="S631" s="107" t="s">
        <v>7451</v>
      </c>
      <c r="T631" s="104">
        <v>77.7</v>
      </c>
      <c r="U631" s="104" t="s">
        <v>7121</v>
      </c>
      <c r="V631" s="104" t="s">
        <v>7127</v>
      </c>
      <c r="W631" s="104"/>
      <c r="X631" s="113"/>
      <c r="Y631" s="109" t="str">
        <f>IF(W631="","", IF(W631="NC","", IF(W631="NE","", IF(W631="NA","",IFERROR(VLOOKUP(W631,Produtos!$A$1:$C$2319,2,FALSE),"Não Cadastrado")))))</f>
        <v/>
      </c>
      <c r="Z631" s="104" t="str">
        <f>VLOOKUP(Tabela2[[#This Row],[SIEMA]],Siema2025,11,FALSE)</f>
        <v/>
      </c>
      <c r="AA631" s="104" t="str">
        <f>VLOOKUP(Tabela2[[#This Row],[SIEMA]],Siema2025,12,FALSE)</f>
        <v/>
      </c>
      <c r="AB631" s="104" t="str">
        <f>IF(W631="","",IF(ISNUMBER(W631)=FALSE,"Não se aplica",IFERROR(VLOOKUP(W631,Produtos!$A$1:$C$2319,3,FALSE),"Não Cadastrado")))</f>
        <v/>
      </c>
      <c r="AC631" s="104"/>
      <c r="AD631" s="108"/>
      <c r="AE631" s="107" t="str">
        <f>IF(AC631="","", IF(AC631="NC","", IF(AC631="NE","", IF(AC631="NA","",IFERROR(VLOOKUP(AC631,Produtos!$A$1:$C$2319,2,FALSE),"Não Cadastrado")))))</f>
        <v/>
      </c>
      <c r="AF631" s="104"/>
      <c r="AG631" s="104"/>
      <c r="AH631" s="104" t="str">
        <f>IF(AC631="","",IF(ISNUMBER(AC631)=FALSE,"Não se aplica",IFERROR(VLOOKUP(AC631,Produtos!$A$1:$C$2319,3,FALSE),"Não Cadastrado")))</f>
        <v/>
      </c>
      <c r="AI631" s="104"/>
      <c r="AJ631" s="104" t="str">
        <f>VLOOKUP(Tabela2[[#This Row],[SIEMA]],Siema2025,26,FALSE)</f>
        <v/>
      </c>
      <c r="AK631" s="107" t="s">
        <v>7112</v>
      </c>
      <c r="AL631" s="107"/>
      <c r="AM631" s="107"/>
      <c r="AN631" s="108" t="str">
        <f>VLOOKUP(Tabela2[[#This Row],[SIEMA]],Siema2025,51,FALSE)</f>
        <v/>
      </c>
      <c r="AO631" s="108" t="str">
        <f>VLOOKUP(Tabela2[[#This Row],[SIEMA]],Siema2025,53,FALSE)</f>
        <v/>
      </c>
      <c r="AP631" s="108" t="str">
        <f>VLOOKUP(Tabela2[[#This Row],[SIEMA]],Siema2025,55,FALSE)</f>
        <v/>
      </c>
      <c r="AQ631" s="108" t="str">
        <f>VLOOKUP(Tabela2[[#This Row],[SIEMA]],Siema2025,57,FALSE)</f>
        <v/>
      </c>
      <c r="AR631" s="108" t="str">
        <f>VLOOKUP(Tabela2[[#This Row],[SIEMA]],Siema2025,59,FALSE)</f>
        <v/>
      </c>
      <c r="AS631" s="108" t="str">
        <f>VLOOKUP(Tabela2[[#This Row],[SIEMA]],Siema2025,61,FALSE)</f>
        <v/>
      </c>
      <c r="AT631" s="108" t="str">
        <f>VLOOKUP(Tabela2[[#This Row],[SIEMA]],Siema2025,63,FALSE)</f>
        <v/>
      </c>
      <c r="AU631" s="108" t="str">
        <f>VLOOKUP(Tabela2[[#This Row],[SIEMA]],Siema2025,65,FALSE)</f>
        <v>X</v>
      </c>
      <c r="AV631" s="108" t="str">
        <f>VLOOKUP(Tabela2[[#This Row],[SIEMA]],Siema2025,67,FALSE)</f>
        <v/>
      </c>
      <c r="AW631" s="108" t="str">
        <f>VLOOKUP(Tabela2[[#This Row],[SIEMA]],Siema2025,69,FALSE)</f>
        <v/>
      </c>
      <c r="AX631" s="108" t="str">
        <f>VLOOKUP(Tabela2[[#This Row],[SIEMA]],Siema2025,71,FALSE)</f>
        <v/>
      </c>
      <c r="AY631" s="108" t="str">
        <f>VLOOKUP(Tabela2[[#This Row],[SIEMA]],Siema2025,73,FALSE)</f>
        <v/>
      </c>
      <c r="AZ631" s="108" t="str">
        <f>VLOOKUP(Tabela2[[#This Row],[SIEMA]],Siema2025,75,FALSE)</f>
        <v/>
      </c>
      <c r="BA631" s="108" t="str">
        <f>VLOOKUP(Tabela2[[#This Row],[SIEMA]],Siema2025,77,FALSE)</f>
        <v/>
      </c>
      <c r="BB631" s="108" t="str">
        <f>VLOOKUP(Tabela2[[#This Row],[SIEMA]],Siema2025,79,FALSE)</f>
        <v/>
      </c>
      <c r="BC631" s="108" t="str">
        <f>IF(Tabela2[[#This Row],[Outro(s) ]] = "X", "PREENCHER","NA")</f>
        <v>NA</v>
      </c>
      <c r="BD631" s="108" t="str">
        <f>VLOOKUP(Tabela2[[#This Row],[SIEMA]],Siema2025,82,FALSE)</f>
        <v/>
      </c>
      <c r="BE631" s="108" t="str">
        <f>VLOOKUP(Tabela2[[#This Row],[SIEMA]],Siema2025,81,FALSE)</f>
        <v/>
      </c>
      <c r="BF631" s="110" t="s">
        <v>7174</v>
      </c>
      <c r="BG631" s="110" t="s">
        <v>7175</v>
      </c>
      <c r="BH631" s="111" t="str">
        <f>VLOOKUP(Tabela2[[#This Row],[SIEMA]],Siema2025,29,FALSE)</f>
        <v>00924429000175</v>
      </c>
      <c r="BI631" s="112" t="str">
        <f>VLOOKUP(Tabela2[[#This Row],[SIEMA]],Siema2025,107,FALSE)</f>
        <v>Não</v>
      </c>
      <c r="BJ631" s="107" t="s">
        <v>7099</v>
      </c>
      <c r="BK631" s="104" t="s">
        <v>2696</v>
      </c>
      <c r="BL631" s="140">
        <v>45909</v>
      </c>
      <c r="BM631" s="108">
        <f ca="1">IF(Tabela2[[#This Row],[Data de atendimento do Ibama (considerar o primeiro documento/ação)]]="",_xlfn.DAYS(TODAY(),J631),_xlfn.DAYS(Tabela2[[#This Row],[Data de atendimento do Ibama (considerar o primeiro documento/ação)]],J631))</f>
        <v>1</v>
      </c>
      <c r="BN631" s="108" t="str">
        <f>IF(Tabela2[[#This Row],[Atendido pelo Ibama ("Não" ou "Sim")]]="Não","Preencher", IF(Tabela2[[#This Row],[Atendido pelo Ibama ("Não" ou "Sim")]]="Sim","NA",""))</f>
        <v>NA</v>
      </c>
      <c r="BO631" s="114" t="s">
        <v>7100</v>
      </c>
      <c r="BP631" s="108" t="str">
        <f>IF(Tabela2[[#This Row],[Forma de atendimento (primeiro documento/ação)]]= "Outros (especificar)", "PREENCHER","NA")</f>
        <v>NA</v>
      </c>
      <c r="BQ631" s="106" t="s">
        <v>123</v>
      </c>
      <c r="BR631" s="108" t="str">
        <f>IF(Tabela2[[#This Row],[Equipe do Ibama foi a campo? Houve sobrevoo do Poseidon?]] = "Sim", "PREENCHER","NA")</f>
        <v>NA</v>
      </c>
      <c r="BS631" s="108" t="str">
        <f>IF(Tabela2[[#This Row],[Se sim, foi emitida Ordem de Emergência? (informações vinculada à coluna CK)]] = "Sim", "PREENCHER","NA")</f>
        <v>NA</v>
      </c>
      <c r="BT631" s="108" t="s">
        <v>7101</v>
      </c>
      <c r="BU631" s="108" t="s">
        <v>2696</v>
      </c>
      <c r="BV631" s="108" t="s">
        <v>123</v>
      </c>
      <c r="BW631" s="108" t="s">
        <v>123</v>
      </c>
      <c r="BX631" s="106" t="s">
        <v>7127</v>
      </c>
      <c r="BY631" s="106"/>
      <c r="BZ631" s="104" t="str">
        <f>IF(Tabela2[[#This Row],[Data do documento de encerramento]]="NA","NA",IF(Tabela2[[#This Row],[Data do documento de encerramento]]="","Pendente de conclusão/ encerramento",_xlfn.DAYS(Tabela2[[#This Row],[Data do documento de encerramento]],J631)))</f>
        <v>Pendente de conclusão/ encerramento</v>
      </c>
      <c r="CA631" s="107"/>
      <c r="CB631" s="107"/>
      <c r="CC631" s="107"/>
      <c r="CD631" s="107"/>
      <c r="CE631" s="107"/>
      <c r="CF631" s="107"/>
    </row>
    <row r="632" spans="1:84" ht="60.75">
      <c r="A632" s="169">
        <v>20259928809</v>
      </c>
      <c r="B632" s="170" t="s">
        <v>9813</v>
      </c>
      <c r="C632" s="108" t="str">
        <f>VLOOKUP(Tabela2[[#This Row],[SIEMA]],Siema2025,4,FALSE)</f>
        <v xml:space="preserve"> SP</v>
      </c>
      <c r="D632" s="106" t="str">
        <f>VLOOKUP(Tabela2[[#This Row],[SIEMA]],Siema2025,3,FALSE)</f>
        <v xml:space="preserve">José Bonifácio </v>
      </c>
      <c r="E632" s="106" t="s">
        <v>7385</v>
      </c>
      <c r="F632" s="106" t="s">
        <v>9814</v>
      </c>
      <c r="G632" s="106" t="s">
        <v>9815</v>
      </c>
      <c r="H632" s="106" t="s">
        <v>9816</v>
      </c>
      <c r="I632" s="104" t="s">
        <v>7120</v>
      </c>
      <c r="J632" s="105">
        <f>VLOOKUP(Tabela2[[#This Row],[SIEMA]],Siema2025,2,FALSE)</f>
        <v>45908</v>
      </c>
      <c r="K632" s="105" t="str">
        <f>VLOOKUP(Tabela2[[#This Row],[SIEMA]],Siema2025,16,FALSE)</f>
        <v>Segunda</v>
      </c>
      <c r="L632" s="106" t="str">
        <f>IF(Tabela2[[#This Row],[Data]]="","Sem Informação",VLOOKUP(MONTH(Tabela2[[#This Row],[Data]]),'[1]Validação de dados'!$I$1:$J$13,2,0))</f>
        <v>Setembro</v>
      </c>
      <c r="M632" s="104">
        <f>YEAR(Tabela2[[#This Row],[Data]])</f>
        <v>2025</v>
      </c>
      <c r="N632" s="105" t="str">
        <f>VLOOKUP(Tabela2[[#This Row],[SIEMA]],Siema2025,17,FALSE)</f>
        <v>Noturno</v>
      </c>
      <c r="O632" s="105" t="str">
        <f>VLOOKUP(Tabela2[[#This Row],[SIEMA]],Siema2025,5,FALSE)</f>
        <v>Rodovia</v>
      </c>
      <c r="P632" s="104" t="str">
        <f>VLOOKUP(Tabela2[[#This Row],[SIEMA]],Siema2025,21,FALSE)</f>
        <v>CARRETA DA EMPRESA GATO TRANSPORTES LTDA, TRAFEGAVA PELA RODOVIA, QUANDO AO SE APROXIMAR DA PISTA AUTOMÁTICA (AVI), NA PRAÇA DE PEDÁGIO, UM VEÍCULO QUE TRAFEGAVA A SUA FRENTE VEIO A PARAR, ONDE NESTE INSTANTE, O CONDUTOR DA CARRETA REALIZOU UMA FRENAGEM BRUSCA, MOMENTO EM QUE OS PNEUS TRAVARAM, FAZENDO COM QUE O VEÍCULO FOSSE LANÇADO PARA A ESTRUTURA DE CONCRETO (ILHA), E A PARTE INFERIOR DO TANQUE DE COMBUSTÍVEL DA CARRETA COLIDIR NA MESMA, OCASIONANDO VAZAMENTO DE ÓLEO DIESEL.</v>
      </c>
      <c r="Q632" s="104">
        <v>1202</v>
      </c>
      <c r="R632" s="104" t="s">
        <v>9817</v>
      </c>
      <c r="S632" s="107" t="str">
        <f>IF(Q632="","", IF(Q632="NC","", IF(Q632="NE","", IF(Q632="NA","",IFERROR(VLOOKUP(Q632,[1]Produtos!$A$1:$C$2319,2,FALSE),"Não Cadastrado")))))</f>
        <v>GASÓLEO ou ÓLEO DIESEL ou ÓLEO PARA AQUECIMENTO, LEVE</v>
      </c>
      <c r="T632" s="104">
        <v>150</v>
      </c>
      <c r="U632" s="104" t="s">
        <v>648</v>
      </c>
      <c r="V632" s="104">
        <f>IF(Q632="","",IF(ISNUMBER(Q632)=FALSE,"Não se aplica",IFERROR(VLOOKUP(Q632,Produtos!$A$1:$C$2319,3,FALSE),"Não Cadastrado")))</f>
        <v>3</v>
      </c>
      <c r="W632" s="104" t="str">
        <f>VLOOKUP(Tabela2[[#This Row],[SIEMA]],Siema2025,10,FALSE)</f>
        <v/>
      </c>
      <c r="X632" s="113" t="str">
        <f>IF(Tabela2[[#This Row],[Origem do acidente]] = "Plataforma", "PREENCHER","NA")</f>
        <v>NA</v>
      </c>
      <c r="Y632" s="109" t="str">
        <f>IF(W632="","", IF(W632="NC","", IF(W632="NE","", IF(W632="NA","",IFERROR(VLOOKUP(W632,Produtos!$A$1:$C$2319,2,FALSE),"Não Cadastrado")))))</f>
        <v/>
      </c>
      <c r="Z632" s="104" t="str">
        <f>VLOOKUP(Tabela2[[#This Row],[SIEMA]],Siema2025,11,FALSE)</f>
        <v xml:space="preserve"> </v>
      </c>
      <c r="AA632" s="104" t="str">
        <f>VLOOKUP(Tabela2[[#This Row],[SIEMA]],Siema2025,12,FALSE)</f>
        <v xml:space="preserve"> </v>
      </c>
      <c r="AB632" s="104" t="str">
        <f>IF(W632="","",IF(ISNUMBER(W632)=FALSE,"Não se aplica",IFERROR(VLOOKUP(W632,Produtos!$A$1:$C$2319,3,FALSE),"Não Cadastrado")))</f>
        <v/>
      </c>
      <c r="AC632" s="104"/>
      <c r="AD632" s="108" t="str">
        <f>IF(Tabela2[[#This Row],[Origem do acidente]] = "Plataforma", "PREENCHER","NA")</f>
        <v>NA</v>
      </c>
      <c r="AE632" s="107" t="str">
        <f>IF(AC632="","", IF(AC632="NC","", IF(AC632="NE","", IF(AC632="NA","",IFERROR(VLOOKUP(AC632,Produtos!$A$1:$C$2319,2,FALSE),"Não Cadastrado")))))</f>
        <v/>
      </c>
      <c r="AF632" s="104"/>
      <c r="AG632" s="104"/>
      <c r="AH632" s="104" t="str">
        <f>IF(AC632="","",IF(ISNUMBER(AC632)=FALSE,"Não se aplica",IFERROR(VLOOKUP(AC632,Produtos!$A$1:$C$2319,3,FALSE),"Não Cadastrado")))</f>
        <v/>
      </c>
      <c r="AI632" s="104"/>
      <c r="AJ632" s="104" t="s">
        <v>9818</v>
      </c>
      <c r="AK632" s="107" t="s">
        <v>7311</v>
      </c>
      <c r="AL632" s="107" t="s">
        <v>7945</v>
      </c>
      <c r="AM632" s="107"/>
      <c r="AN632" s="108" t="str">
        <f>VLOOKUP(Tabela2[[#This Row],[SIEMA]],Siema2025,51,FALSE)</f>
        <v/>
      </c>
      <c r="AO632" s="108" t="str">
        <f>VLOOKUP(Tabela2[[#This Row],[SIEMA]],Siema2025,53,FALSE)</f>
        <v/>
      </c>
      <c r="AP632" s="108" t="str">
        <f>VLOOKUP(Tabela2[[#This Row],[SIEMA]],Siema2025,55,FALSE)</f>
        <v/>
      </c>
      <c r="AQ632" s="108" t="str">
        <f>VLOOKUP(Tabela2[[#This Row],[SIEMA]],Siema2025,57,FALSE)</f>
        <v/>
      </c>
      <c r="AR632" s="108" t="str">
        <f>VLOOKUP(Tabela2[[#This Row],[SIEMA]],Siema2025,59,FALSE)</f>
        <v/>
      </c>
      <c r="AS632" s="108" t="str">
        <f>VLOOKUP(Tabela2[[#This Row],[SIEMA]],Siema2025,61,FALSE)</f>
        <v/>
      </c>
      <c r="AT632" s="108" t="str">
        <f>VLOOKUP(Tabela2[[#This Row],[SIEMA]],Siema2025,63,FALSE)</f>
        <v/>
      </c>
      <c r="AU632" s="108"/>
      <c r="AV632" s="108" t="str">
        <f>VLOOKUP(Tabela2[[#This Row],[SIEMA]],Siema2025,67,FALSE)</f>
        <v/>
      </c>
      <c r="AW632" s="108" t="str">
        <f>VLOOKUP(Tabela2[[#This Row],[SIEMA]],Siema2025,69,FALSE)</f>
        <v/>
      </c>
      <c r="AX632" s="108" t="str">
        <f>VLOOKUP(Tabela2[[#This Row],[SIEMA]],Siema2025,71,FALSE)</f>
        <v/>
      </c>
      <c r="AY632" s="108" t="str">
        <f>VLOOKUP(Tabela2[[#This Row],[SIEMA]],Siema2025,73,FALSE)</f>
        <v/>
      </c>
      <c r="AZ632" s="108" t="str">
        <f>VLOOKUP(Tabela2[[#This Row],[SIEMA]],Siema2025,75,FALSE)</f>
        <v/>
      </c>
      <c r="BA632" s="108" t="str">
        <f>VLOOKUP(Tabela2[[#This Row],[SIEMA]],Siema2025,77,FALSE)</f>
        <v/>
      </c>
      <c r="BB632" s="108" t="str">
        <f>VLOOKUP(Tabela2[[#This Row],[SIEMA]],Siema2025,79,FALSE)</f>
        <v/>
      </c>
      <c r="BC632" s="108" t="str">
        <f>IF(Tabela2[[#This Row],[Outro(s) ]] = "X", "PREENCHER","NA")</f>
        <v>NA</v>
      </c>
      <c r="BD632" s="108" t="str">
        <f>VLOOKUP(Tabela2[[#This Row],[SIEMA]],Siema2025,82,FALSE)</f>
        <v/>
      </c>
      <c r="BE632" s="108" t="s">
        <v>7181</v>
      </c>
      <c r="BF632" s="110" t="str">
        <f>VLOOKUP(Tabela2[[#This Row],[SIEMA]],Siema2025,28,FALSE)</f>
        <v>Gato Transportes Ltda</v>
      </c>
      <c r="BG632" s="110"/>
      <c r="BH632" s="111" t="s">
        <v>7062</v>
      </c>
      <c r="BI632" s="112" t="s">
        <v>2696</v>
      </c>
      <c r="BJ632" s="107" t="s">
        <v>7099</v>
      </c>
      <c r="BK632" s="104" t="s">
        <v>123</v>
      </c>
      <c r="BL632" s="140" t="s">
        <v>7127</v>
      </c>
      <c r="BM632" s="108" t="e">
        <f ca="1">IF(Tabela2[[#This Row],[Data de atendimento do Ibama (considerar o primeiro documento/ação)]]="",_xlfn.DAYS(TODAY(),J632),_xlfn.DAYS(Tabela2[[#This Row],[Data de atendimento do Ibama (considerar o primeiro documento/ação)]],J632))</f>
        <v>#VALUE!</v>
      </c>
      <c r="BN632" s="108" t="s">
        <v>7458</v>
      </c>
      <c r="BO632" s="114" t="s">
        <v>637</v>
      </c>
      <c r="BP632" s="108" t="str">
        <f>IF(Tabela2[[#This Row],[Forma de atendimento (primeiro documento/ação)]]= "Outros (especificar)", "PREENCHER","NA")</f>
        <v>NA</v>
      </c>
      <c r="BQ632" s="106" t="s">
        <v>7120</v>
      </c>
      <c r="BR632" s="108" t="str">
        <f>IF(Tabela2[[#This Row],[Equipe do Ibama foi a campo? Houve sobrevoo do Poseidon?]] = "Sim", "PREENCHER","NA")</f>
        <v>NA</v>
      </c>
      <c r="BS632" s="108" t="str">
        <f>IF(Tabela2[[#This Row],[Se sim, foi emitida Ordem de Emergência? (informações vinculada à coluna CK)]] = "Sim", "PREENCHER","NA")</f>
        <v>NA</v>
      </c>
      <c r="BT632" s="108" t="s">
        <v>7101</v>
      </c>
      <c r="BU632" s="108" t="s">
        <v>123</v>
      </c>
      <c r="BV632" s="108" t="str">
        <f>IF(Tabela2[[#This Row],[Houve avaliação das informações pós-acidente solicitadas/enviadas?]] = "Sim", "PREENCHER","NA")</f>
        <v>NA</v>
      </c>
      <c r="BW632" s="108" t="s">
        <v>123</v>
      </c>
      <c r="BX632" s="106" t="s">
        <v>7127</v>
      </c>
      <c r="BY632" s="106"/>
      <c r="BZ632" s="104" t="str">
        <f>IF(Tabela2[[#This Row],[Data do documento de encerramento]]="NA","NA",IF(Tabela2[[#This Row],[Data do documento de encerramento]]="","Pendente de conclusão/ encerramento",_xlfn.DAYS(Tabela2[[#This Row],[Data do documento de encerramento]],J632)))</f>
        <v>Pendente de conclusão/ encerramento</v>
      </c>
      <c r="CA632" s="107" t="s">
        <v>9819</v>
      </c>
      <c r="CB632" s="107"/>
      <c r="CC632" s="107"/>
      <c r="CD632" s="107"/>
      <c r="CE632" s="107"/>
      <c r="CF632" s="107"/>
    </row>
    <row r="633" spans="1:84" ht="30.75">
      <c r="A633" s="169">
        <v>202591046828</v>
      </c>
      <c r="B633" s="170" t="s">
        <v>9820</v>
      </c>
      <c r="C633" s="108" t="str">
        <f>VLOOKUP(Tabela2[[#This Row],[SIEMA]],Siema2025,4,FALSE)</f>
        <v xml:space="preserve"> SE</v>
      </c>
      <c r="D633" s="106" t="str">
        <f>VLOOKUP(Tabela2[[#This Row],[SIEMA]],Siema2025,3,FALSE)</f>
        <v xml:space="preserve">Carmópolis </v>
      </c>
      <c r="E633" s="106" t="str">
        <f>VLOOKUP(Tabela2[[#This Row],[SIEMA]],Siema2025,20,FALSE)</f>
        <v>Poço LOC-CP39D-CE (Poço em perfuração), Carmópolis-SE</v>
      </c>
      <c r="F633" s="106" t="s">
        <v>9821</v>
      </c>
      <c r="G633" s="106" t="s">
        <v>9822</v>
      </c>
      <c r="H633" s="106" t="s">
        <v>9823</v>
      </c>
      <c r="I633" s="104" t="str">
        <f>VLOOKUP(Tabela2[[#This Row],[SIEMA]],Siema2025,19,FALSE)</f>
        <v/>
      </c>
      <c r="J633" s="105">
        <f>VLOOKUP(Tabela2[[#This Row],[SIEMA]],Siema2025,2,FALSE)</f>
        <v>45908</v>
      </c>
      <c r="K633" s="105" t="str">
        <f>VLOOKUP(Tabela2[[#This Row],[SIEMA]],Siema2025,16,FALSE)</f>
        <v>Segunda</v>
      </c>
      <c r="L633" s="106" t="str">
        <f>IF(Tabela2[[#This Row],[Data]]="","Sem Informação",VLOOKUP(MONTH(Tabela2[[#This Row],[Data]]),'[1]Validação de dados'!$I$1:$J$13,2,0))</f>
        <v>Setembro</v>
      </c>
      <c r="M633" s="104">
        <f>YEAR(Tabela2[[#This Row],[Data]])</f>
        <v>2025</v>
      </c>
      <c r="N633" s="105" t="str">
        <f>VLOOKUP(Tabela2[[#This Row],[SIEMA]],Siema2025,17,FALSE)</f>
        <v>Vespertino</v>
      </c>
      <c r="O633" s="105" t="s">
        <v>145</v>
      </c>
      <c r="P633" s="104" t="str">
        <f>VLOOKUP(Tabela2[[#This Row],[SIEMA]],Siema2025,21,FALSE)</f>
        <v>Poço Terrestre (Poço LOC-CP39D-CE)</v>
      </c>
      <c r="Q633" s="104" t="str">
        <f>VLOOKUP(Tabela2[[#This Row],[SIEMA]],Siema2025,7,FALSE)</f>
        <v/>
      </c>
      <c r="R633" s="104" t="str">
        <f>VLOOKUP(Tabela2[[#This Row],[SIEMA]],Siema2025,10,FALSE)</f>
        <v>Fluido de perfuração/completação a base de água</v>
      </c>
      <c r="S633" s="107" t="str">
        <f>IF(Q633="","", IF(Q633="NC","", IF(Q633="NE","", IF(Q633="NA","",IFERROR(VLOOKUP(Q633,[1]Produtos!$A$1:$C$2319,2,FALSE),"Não Cadastrado")))))</f>
        <v/>
      </c>
      <c r="T633" s="104" t="str">
        <f>VLOOKUP(Tabela2[[#This Row],[SIEMA]],Siema2025,11,FALSE)</f>
        <v>0.686</v>
      </c>
      <c r="U633" s="104" t="str">
        <f>VLOOKUP(Tabela2[[#This Row],[SIEMA]],Siema2025,12,FALSE)</f>
        <v>M3</v>
      </c>
      <c r="V633" s="104" t="str">
        <f>IF(Q633="","",IF(ISNUMBER(Q633)=FALSE,"Não se aplica",IFERROR(VLOOKUP(Q633,Produtos!$A$1:$C$2319,3,FALSE),"Não Cadastrado")))</f>
        <v/>
      </c>
      <c r="W633" s="104"/>
      <c r="X633" s="113" t="str">
        <f>IF(Tabela2[[#This Row],[Origem do acidente]] = "Plataforma", "PREENCHER","NA")</f>
        <v>NA</v>
      </c>
      <c r="Y633" s="109" t="str">
        <f>IF(W633="","", IF(W633="NC","", IF(W633="NE","", IF(W633="NA","",IFERROR(VLOOKUP(W633,Produtos!$A$1:$C$2319,2,FALSE),"Não Cadastrado")))))</f>
        <v/>
      </c>
      <c r="Z633" s="104"/>
      <c r="AA633" s="104" t="str">
        <f>VLOOKUP(Tabela2[[#This Row],[SIEMA]],Siema2025,12,FALSE)</f>
        <v>M3</v>
      </c>
      <c r="AB633" s="104" t="str">
        <f>IF(W633="","",IF(ISNUMBER(W633)=FALSE,"Não se aplica",IFERROR(VLOOKUP(W633,Produtos!$A$1:$C$2319,3,FALSE),"Não Cadastrado")))</f>
        <v/>
      </c>
      <c r="AC633" s="104"/>
      <c r="AD633" s="108" t="str">
        <f>IF(Tabela2[[#This Row],[Origem do acidente]] = "Plataforma", "PREENCHER","NA")</f>
        <v>NA</v>
      </c>
      <c r="AE633" s="107" t="str">
        <f>IF(AC633="","", IF(AC633="NC","", IF(AC633="NE","", IF(AC633="NA","",IFERROR(VLOOKUP(AC633,Produtos!$A$1:$C$2319,2,FALSE),"Não Cadastrado")))))</f>
        <v/>
      </c>
      <c r="AF633" s="104"/>
      <c r="AG633" s="104"/>
      <c r="AH633" s="104" t="str">
        <f>IF(AC633="","",IF(ISNUMBER(AC633)=FALSE,"Não se aplica",IFERROR(VLOOKUP(AC633,Produtos!$A$1:$C$2319,3,FALSE),"Não Cadastrado")))</f>
        <v/>
      </c>
      <c r="AI633" s="104"/>
      <c r="AJ633" s="104" t="str">
        <f>VLOOKUP(Tabela2[[#This Row],[SIEMA]],Siema2025,26,FALSE)</f>
        <v>Obstrução da flow line.</v>
      </c>
      <c r="AK633" s="107"/>
      <c r="AL633" s="107"/>
      <c r="AM633" s="107"/>
      <c r="AN633" s="108" t="str">
        <f>VLOOKUP(Tabela2[[#This Row],[SIEMA]],Siema2025,51,FALSE)</f>
        <v/>
      </c>
      <c r="AO633" s="108" t="str">
        <f>VLOOKUP(Tabela2[[#This Row],[SIEMA]],Siema2025,53,FALSE)</f>
        <v/>
      </c>
      <c r="AP633" s="108" t="str">
        <f>VLOOKUP(Tabela2[[#This Row],[SIEMA]],Siema2025,55,FALSE)</f>
        <v/>
      </c>
      <c r="AQ633" s="108" t="str">
        <f>VLOOKUP(Tabela2[[#This Row],[SIEMA]],Siema2025,57,FALSE)</f>
        <v/>
      </c>
      <c r="AR633" s="108" t="str">
        <f>VLOOKUP(Tabela2[[#This Row],[SIEMA]],Siema2025,59,FALSE)</f>
        <v/>
      </c>
      <c r="AS633" s="108" t="str">
        <f>VLOOKUP(Tabela2[[#This Row],[SIEMA]],Siema2025,61,FALSE)</f>
        <v/>
      </c>
      <c r="AT633" s="108" t="str">
        <f>VLOOKUP(Tabela2[[#This Row],[SIEMA]],Siema2025,63,FALSE)</f>
        <v/>
      </c>
      <c r="AU633" s="108" t="str">
        <f>VLOOKUP(Tabela2[[#This Row],[SIEMA]],Siema2025,65,FALSE)</f>
        <v>X</v>
      </c>
      <c r="AV633" s="108" t="str">
        <f>VLOOKUP(Tabela2[[#This Row],[SIEMA]],Siema2025,67,FALSE)</f>
        <v/>
      </c>
      <c r="AW633" s="108" t="str">
        <f>VLOOKUP(Tabela2[[#This Row],[SIEMA]],Siema2025,69,FALSE)</f>
        <v/>
      </c>
      <c r="AX633" s="108" t="str">
        <f>VLOOKUP(Tabela2[[#This Row],[SIEMA]],Siema2025,71,FALSE)</f>
        <v/>
      </c>
      <c r="AY633" s="108" t="str">
        <f>VLOOKUP(Tabela2[[#This Row],[SIEMA]],Siema2025,73,FALSE)</f>
        <v/>
      </c>
      <c r="AZ633" s="108" t="str">
        <f>VLOOKUP(Tabela2[[#This Row],[SIEMA]],Siema2025,75,FALSE)</f>
        <v/>
      </c>
      <c r="BA633" s="108" t="str">
        <f>VLOOKUP(Tabela2[[#This Row],[SIEMA]],Siema2025,77,FALSE)</f>
        <v/>
      </c>
      <c r="BB633" s="108" t="str">
        <f>VLOOKUP(Tabela2[[#This Row],[SIEMA]],Siema2025,79,FALSE)</f>
        <v/>
      </c>
      <c r="BC633" s="108" t="str">
        <f>IF(Tabela2[[#This Row],[Outro(s) ]] = "X", "PREENCHER","NA")</f>
        <v>NA</v>
      </c>
      <c r="BD633" s="108" t="str">
        <f>VLOOKUP(Tabela2[[#This Row],[SIEMA]],Siema2025,82,FALSE)</f>
        <v/>
      </c>
      <c r="BE633" s="108" t="str">
        <f>VLOOKUP(Tabela2[[#This Row],[SIEMA]],Siema2025,81,FALSE)</f>
        <v/>
      </c>
      <c r="BF633" s="110" t="str">
        <f>VLOOKUP(Tabela2[[#This Row],[SIEMA]],Siema2025,28,FALSE)</f>
        <v>Carmo Energy S.A.</v>
      </c>
      <c r="BG633" s="110"/>
      <c r="BH633" s="111" t="str">
        <f>VLOOKUP(Tabela2[[#This Row],[SIEMA]],Siema2025,29,FALSE)</f>
        <v/>
      </c>
      <c r="BI633" s="112" t="str">
        <f>VLOOKUP(Tabela2[[#This Row],[SIEMA]],Siema2025,107,FALSE)</f>
        <v>Não</v>
      </c>
      <c r="BJ633" s="107" t="s">
        <v>7113</v>
      </c>
      <c r="BK633" s="104" t="s">
        <v>2696</v>
      </c>
      <c r="BL633" s="140">
        <v>45961</v>
      </c>
      <c r="BM633" s="108">
        <f ca="1">IF(Tabela2[[#This Row],[Data de atendimento do Ibama (considerar o primeiro documento/ação)]]="",_xlfn.DAYS(TODAY(),J633),_xlfn.DAYS(Tabela2[[#This Row],[Data de atendimento do Ibama (considerar o primeiro documento/ação)]],J633))</f>
        <v>53</v>
      </c>
      <c r="BN633" s="108" t="str">
        <f>IF(Tabela2[[#This Row],[Atendido pelo Ibama ("Não" ou "Sim")]]="Não","Preencher", IF(Tabela2[[#This Row],[Atendido pelo Ibama ("Não" ou "Sim")]]="Sim","NA",""))</f>
        <v>NA</v>
      </c>
      <c r="BO633" s="114" t="s">
        <v>7100</v>
      </c>
      <c r="BP633" s="108" t="str">
        <f>IF(Tabela2[[#This Row],[Forma de atendimento (primeiro documento/ação)]]= "Outros (especificar)", "PREENCHER","NA")</f>
        <v>NA</v>
      </c>
      <c r="BQ633" s="106" t="s">
        <v>123</v>
      </c>
      <c r="BR633" s="108" t="str">
        <f>IF(Tabela2[[#This Row],[Equipe do Ibama foi a campo? Houve sobrevoo do Poseidon?]] = "Sim", "PREENCHER","NA")</f>
        <v>NA</v>
      </c>
      <c r="BS633" s="108" t="str">
        <f>IF(Tabela2[[#This Row],[Se sim, foi emitida Ordem de Emergência? (informações vinculada à coluna CK)]] = "Sim", "PREENCHER","NA")</f>
        <v>NA</v>
      </c>
      <c r="BT633" s="108" t="str">
        <f>IF(Tabela2[[#This Row],[Foi elaborado Relatório de Vistoria pelo Ibama? (informações vinculada à coluna CK)]] = "Sim", "PREENCHER","NA")</f>
        <v>NA</v>
      </c>
      <c r="BU633" s="108" t="s">
        <v>123</v>
      </c>
      <c r="BV633" s="108" t="s">
        <v>2696</v>
      </c>
      <c r="BW633" s="108" t="s">
        <v>123</v>
      </c>
      <c r="BX633" s="106"/>
      <c r="BY633" s="140"/>
      <c r="BZ633" s="104" t="str">
        <f>IF(Tabela2[[#This Row],[Data do documento de encerramento]]="NA","NA",IF(Tabela2[[#This Row],[Data do documento de encerramento]]="","Pendente de conclusão/ encerramento",_xlfn.DAYS(Tabela2[[#This Row],[Data do documento de encerramento]],J633)))</f>
        <v>Pendente de conclusão/ encerramento</v>
      </c>
      <c r="CA633" s="107"/>
      <c r="CB633" s="107"/>
      <c r="CC633" s="115"/>
      <c r="CD633" s="107"/>
      <c r="CE633" s="107"/>
      <c r="CF633" s="107"/>
    </row>
    <row r="634" spans="1:84" ht="15" customHeight="1">
      <c r="A634" s="182">
        <v>202591061212</v>
      </c>
      <c r="B634" s="118" t="s">
        <v>9824</v>
      </c>
      <c r="C634" s="108" t="s">
        <v>672</v>
      </c>
      <c r="D634" s="106" t="s">
        <v>637</v>
      </c>
      <c r="E634" s="106" t="s">
        <v>9688</v>
      </c>
      <c r="F634" s="106"/>
      <c r="G634" s="106" t="s">
        <v>9689</v>
      </c>
      <c r="H634" s="106" t="s">
        <v>9690</v>
      </c>
      <c r="I634" s="104" t="str">
        <f>VLOOKUP(Tabela2[[#This Row],[SIEMA]],Siema2025,19,FALSE)</f>
        <v>Santos</v>
      </c>
      <c r="J634" s="105">
        <f>VLOOKUP(Tabela2[[#This Row],[SIEMA]],Siema2025,2,FALSE)</f>
        <v>45908</v>
      </c>
      <c r="K634" s="105" t="str">
        <f>VLOOKUP(Tabela2[[#This Row],[SIEMA]],Siema2025,16,FALSE)</f>
        <v>Segunda</v>
      </c>
      <c r="L634" s="106" t="str">
        <f>IF(Tabela2[[#This Row],[Data]]="","Sem Informação",VLOOKUP(MONTH(Tabela2[[#This Row],[Data]]),'[1]Validação de dados'!$I$1:$J$13,2,0))</f>
        <v>Setembro</v>
      </c>
      <c r="M634" s="104">
        <f>YEAR(Tabela2[[#This Row],[Data]])</f>
        <v>2025</v>
      </c>
      <c r="N634" s="105" t="str">
        <f>VLOOKUP(Tabela2[[#This Row],[SIEMA]],Siema2025,17,FALSE)</f>
        <v>Noturno</v>
      </c>
      <c r="O634" s="105" t="s">
        <v>111</v>
      </c>
      <c r="P634" s="104" t="str">
        <f>VLOOKUP(Tabela2[[#This Row],[SIEMA]],Siema2025,21,FALSE)</f>
        <v>Sonda SS-70 (Victória) em operação no poço 7-BUZ-97D-RJS, Campo de Buzios, Bacia de Santos. Número IMO 8769547.</v>
      </c>
      <c r="Q634" s="104" t="s">
        <v>637</v>
      </c>
      <c r="R634" t="s">
        <v>7199</v>
      </c>
      <c r="S634" s="107" t="s">
        <v>7147</v>
      </c>
      <c r="T634" s="104">
        <v>0.53</v>
      </c>
      <c r="U634" s="104" t="s">
        <v>7111</v>
      </c>
      <c r="V634" s="104" t="str">
        <f>IF(Q634="","",IF(ISNUMBER(Q634)=FALSE,"Não se aplica",IFERROR(VLOOKUP(Q634,Produtos!$A$1:$C$2319,3,FALSE),"Não Cadastrado")))</f>
        <v>Não se aplica</v>
      </c>
      <c r="W634" s="104"/>
      <c r="X634" s="113"/>
      <c r="Y634" s="109" t="str">
        <f>IF(W634="","", IF(W634="NC","", IF(W634="NE","", IF(W634="NA","",IFERROR(VLOOKUP(W634,Produtos!$A$1:$C$2319,2,FALSE),"Não Cadastrado")))))</f>
        <v/>
      </c>
      <c r="Z634" s="104"/>
      <c r="AA634" s="104"/>
      <c r="AB634" s="104" t="str">
        <f>IF(W634="","",IF(ISNUMBER(W634)=FALSE,"Não se aplica",IFERROR(VLOOKUP(W634,Produtos!$A$1:$C$2319,3,FALSE),"Não Cadastrado")))</f>
        <v/>
      </c>
      <c r="AC634" s="104"/>
      <c r="AD634" s="108"/>
      <c r="AE634" s="107" t="str">
        <f>IF(AC634="","", IF(AC634="NC","", IF(AC634="NE","", IF(AC634="NA","",IFERROR(VLOOKUP(AC634,Produtos!$A$1:$C$2319,2,FALSE),"Não Cadastrado")))))</f>
        <v/>
      </c>
      <c r="AF634" s="104"/>
      <c r="AG634" s="104"/>
      <c r="AH634" s="104" t="str">
        <f>IF(AC634="","",IF(ISNUMBER(AC634)=FALSE,"Não se aplica",IFERROR(VLOOKUP(AC634,Produtos!$A$1:$C$2319,3,FALSE),"Não Cadastrado")))</f>
        <v/>
      </c>
      <c r="AI634" s="104"/>
      <c r="AJ634" s="104" t="str">
        <f>VLOOKUP(Tabela2[[#This Row],[SIEMA]],Siema2025,26,FALSE)</f>
        <v>Em investigação.</v>
      </c>
      <c r="AK634" s="107" t="s">
        <v>7285</v>
      </c>
      <c r="AL634" s="107"/>
      <c r="AM634" s="107"/>
      <c r="AN634" s="108" t="str">
        <f>VLOOKUP(Tabela2[[#This Row],[SIEMA]],Siema2025,51,FALSE)</f>
        <v/>
      </c>
      <c r="AO634" s="108" t="str">
        <f>VLOOKUP(Tabela2[[#This Row],[SIEMA]],Siema2025,53,FALSE)</f>
        <v/>
      </c>
      <c r="AP634" s="108" t="str">
        <f>VLOOKUP(Tabela2[[#This Row],[SIEMA]],Siema2025,55,FALSE)</f>
        <v/>
      </c>
      <c r="AQ634" s="108" t="str">
        <f>VLOOKUP(Tabela2[[#This Row],[SIEMA]],Siema2025,57,FALSE)</f>
        <v/>
      </c>
      <c r="AR634" s="108" t="str">
        <f>VLOOKUP(Tabela2[[#This Row],[SIEMA]],Siema2025,59,FALSE)</f>
        <v/>
      </c>
      <c r="AS634" s="108" t="str">
        <f>VLOOKUP(Tabela2[[#This Row],[SIEMA]],Siema2025,61,FALSE)</f>
        <v>X</v>
      </c>
      <c r="AT634" s="108" t="str">
        <f>VLOOKUP(Tabela2[[#This Row],[SIEMA]],Siema2025,63,FALSE)</f>
        <v/>
      </c>
      <c r="AU634" s="108" t="str">
        <f>VLOOKUP(Tabela2[[#This Row],[SIEMA]],Siema2025,65,FALSE)</f>
        <v/>
      </c>
      <c r="AV634" s="108" t="str">
        <f>VLOOKUP(Tabela2[[#This Row],[SIEMA]],Siema2025,67,FALSE)</f>
        <v/>
      </c>
      <c r="AW634" s="108" t="str">
        <f>VLOOKUP(Tabela2[[#This Row],[SIEMA]],Siema2025,69,FALSE)</f>
        <v/>
      </c>
      <c r="AX634" s="108" t="str">
        <f>VLOOKUP(Tabela2[[#This Row],[SIEMA]],Siema2025,71,FALSE)</f>
        <v/>
      </c>
      <c r="AY634" s="108" t="str">
        <f>VLOOKUP(Tabela2[[#This Row],[SIEMA]],Siema2025,73,FALSE)</f>
        <v/>
      </c>
      <c r="AZ634" s="108" t="str">
        <f>VLOOKUP(Tabela2[[#This Row],[SIEMA]],Siema2025,75,FALSE)</f>
        <v/>
      </c>
      <c r="BA634" s="108" t="str">
        <f>VLOOKUP(Tabela2[[#This Row],[SIEMA]],Siema2025,77,FALSE)</f>
        <v/>
      </c>
      <c r="BB634" s="108" t="str">
        <f>VLOOKUP(Tabela2[[#This Row],[SIEMA]],Siema2025,79,FALSE)</f>
        <v/>
      </c>
      <c r="BC634" s="108" t="str">
        <f>IF(Tabela2[[#This Row],[Outro(s) ]] = "X", "PREENCHER","NA")</f>
        <v>NA</v>
      </c>
      <c r="BD634" s="108" t="str">
        <f>VLOOKUP(Tabela2[[#This Row],[SIEMA]],Siema2025,82,FALSE)</f>
        <v/>
      </c>
      <c r="BE634" s="108" t="str">
        <f>VLOOKUP(Tabela2[[#This Row],[SIEMA]],Siema2025,81,FALSE)</f>
        <v/>
      </c>
      <c r="BF634" s="110" t="str">
        <f>VLOOKUP(Tabela2[[#This Row],[SIEMA]],Siema2025,28,FALSE)</f>
        <v>Petrobras</v>
      </c>
      <c r="BG634" s="110"/>
      <c r="BH634" s="111">
        <v>33000167000101</v>
      </c>
      <c r="BI634" s="112" t="str">
        <f>VLOOKUP(Tabela2[[#This Row],[SIEMA]],Siema2025,107,FALSE)</f>
        <v>Não</v>
      </c>
      <c r="BJ634" s="107" t="s">
        <v>7099</v>
      </c>
      <c r="BK634" s="104" t="s">
        <v>2696</v>
      </c>
      <c r="BL634" s="140">
        <v>45933</v>
      </c>
      <c r="BM634" s="108">
        <f ca="1">IF(Tabela2[[#This Row],[Data de atendimento do Ibama (considerar o primeiro documento/ação)]]="",_xlfn.DAYS(TODAY(),J634),_xlfn.DAYS(Tabela2[[#This Row],[Data de atendimento do Ibama (considerar o primeiro documento/ação)]],J634))</f>
        <v>25</v>
      </c>
      <c r="BN634" s="108" t="str">
        <f>IF(Tabela2[[#This Row],[Atendido pelo Ibama ("Não" ou "Sim")]]="Não","Preencher", IF(Tabela2[[#This Row],[Atendido pelo Ibama ("Não" ou "Sim")]]="Sim","NA",""))</f>
        <v>NA</v>
      </c>
      <c r="BO634" s="114" t="s">
        <v>7100</v>
      </c>
      <c r="BP634" s="108" t="str">
        <f>IF(Tabela2[[#This Row],[Forma de atendimento (primeiro documento/ação)]]= "Outros (especificar)", "PREENCHER","NA")</f>
        <v>NA</v>
      </c>
      <c r="BQ634" s="106" t="s">
        <v>123</v>
      </c>
      <c r="BR634" s="108" t="str">
        <f>IF(Tabela2[[#This Row],[Equipe do Ibama foi a campo? Houve sobrevoo do Poseidon?]] = "Sim", "PREENCHER","NA")</f>
        <v>NA</v>
      </c>
      <c r="BS634" s="108" t="str">
        <f>IF(Tabela2[[#This Row],[Se sim, foi emitida Ordem de Emergência? (informações vinculada à coluna CK)]] = "Sim", "PREENCHER","NA")</f>
        <v>NA</v>
      </c>
      <c r="BT634" s="108" t="s">
        <v>7101</v>
      </c>
      <c r="BU634" s="108" t="s">
        <v>2696</v>
      </c>
      <c r="BV634" s="108" t="s">
        <v>123</v>
      </c>
      <c r="BW634" s="108" t="s">
        <v>2696</v>
      </c>
      <c r="BX634" s="106" t="s">
        <v>7102</v>
      </c>
      <c r="BY634" s="140">
        <v>46028</v>
      </c>
      <c r="BZ634" s="104">
        <f>IF(Tabela2[[#This Row],[Data do documento de encerramento]]="NA","NA",IF(Tabela2[[#This Row],[Data do documento de encerramento]]="","Pendente de conclusão/ encerramento",_xlfn.DAYS(Tabela2[[#This Row],[Data do documento de encerramento]],J634)))</f>
        <v>120</v>
      </c>
      <c r="CA634" s="107"/>
      <c r="CB634" s="107" t="s">
        <v>7256</v>
      </c>
      <c r="CC634" s="115" t="s">
        <v>7201</v>
      </c>
      <c r="CD634" s="107" t="s">
        <v>123</v>
      </c>
      <c r="CE634" s="107" t="s">
        <v>123</v>
      </c>
      <c r="CF634" s="107" t="s">
        <v>7257</v>
      </c>
    </row>
    <row r="635" spans="1:84">
      <c r="A635" s="169">
        <v>202591250405</v>
      </c>
      <c r="B635" s="170" t="s">
        <v>9825</v>
      </c>
      <c r="C635" s="108" t="str">
        <f>VLOOKUP(Tabela2[[#This Row],[SIEMA]],Siema2025,4,FALSE)</f>
        <v xml:space="preserve"> MG</v>
      </c>
      <c r="D635" s="106" t="str">
        <f>VLOOKUP(Tabela2[[#This Row],[SIEMA]],Siema2025,3,FALSE)</f>
        <v xml:space="preserve">Divinópolis </v>
      </c>
      <c r="E635" s="106" t="str">
        <f>VLOOKUP(Tabela2[[#This Row],[SIEMA]],Siema2025,20,FALSE)</f>
        <v>Av. Cel. Júlio Ribeiro Gontijo, 391 - Esplanada</v>
      </c>
      <c r="F635" s="106"/>
      <c r="G635" s="106"/>
      <c r="H635" s="106"/>
      <c r="I635" s="104" t="str">
        <f>VLOOKUP(Tabela2[[#This Row],[SIEMA]],Siema2025,19,FALSE)</f>
        <v/>
      </c>
      <c r="J635" s="105">
        <f>VLOOKUP(Tabela2[[#This Row],[SIEMA]],Siema2025,2,FALSE)</f>
        <v>45908</v>
      </c>
      <c r="K635" s="105" t="str">
        <f>VLOOKUP(Tabela2[[#This Row],[SIEMA]],Siema2025,16,FALSE)</f>
        <v>Segunda</v>
      </c>
      <c r="L635" s="106" t="str">
        <f>IF(Tabela2[[#This Row],[Data]]="","Sem Informação",VLOOKUP(MONTH(Tabela2[[#This Row],[Data]]),'[1]Validação de dados'!$I$1:$J$13,2,0))</f>
        <v>Setembro</v>
      </c>
      <c r="M635" s="106">
        <f>YEAR(Tabela2[[#This Row],[Data]])</f>
        <v>2025</v>
      </c>
      <c r="N635" s="105" t="str">
        <f>VLOOKUP(Tabela2[[#This Row],[SIEMA]],Siema2025,17,FALSE)</f>
        <v>Matutino</v>
      </c>
      <c r="O635" s="105" t="str">
        <f>VLOOKUP(Tabela2[[#This Row],[SIEMA]],Siema2025,5,FALSE)</f>
        <v>Indústria</v>
      </c>
      <c r="P635" s="104" t="str">
        <f>VLOOKUP(Tabela2[[#This Row],[SIEMA]],Siema2025,21,FALSE)</f>
        <v>Oficina de Manutenção da VLI</v>
      </c>
      <c r="Q635" s="104">
        <v>3082</v>
      </c>
      <c r="R635" s="104" t="str">
        <f>VLOOKUP(Tabela2[[#This Row],[SIEMA]],Siema2025,10,FALSE)</f>
        <v>Efluente Industrial</v>
      </c>
      <c r="S635" s="107" t="s">
        <v>9826</v>
      </c>
      <c r="T635" s="104" t="str">
        <f>VLOOKUP(Tabela2[[#This Row],[SIEMA]],Siema2025,11,FALSE)</f>
        <v/>
      </c>
      <c r="U635" s="104" t="str">
        <f>VLOOKUP(Tabela2[[#This Row],[SIEMA]],Siema2025,12,FALSE)</f>
        <v/>
      </c>
      <c r="V635" s="104">
        <f>IF(Q635="","",IF(ISNUMBER(Q635)=FALSE,"Não se aplica",IFERROR(VLOOKUP(Q635,Produtos!$A$1:$C$2319,3,FALSE),"Não Cadastrado")))</f>
        <v>9</v>
      </c>
      <c r="W635" s="104" t="str">
        <f>VLOOKUP(Tabela2[[#This Row],[SIEMA]],Siema2025,10,FALSE)</f>
        <v>Efluente Industrial</v>
      </c>
      <c r="X635" s="113" t="str">
        <f>IF(Tabela2[[#This Row],[Origem do acidente]] = "Plataforma", "PREENCHER","NA")</f>
        <v>NA</v>
      </c>
      <c r="Y635" s="109" t="str">
        <f>IF(W635="","", IF(W635="NC","", IF(W635="NE","", IF(W635="NA","",IFERROR(VLOOKUP(W635,Produtos!$A$1:$C$2319,2,FALSE),"Não Cadastrado")))))</f>
        <v>Não Cadastrado</v>
      </c>
      <c r="Z635" s="104" t="str">
        <f>VLOOKUP(Tabela2[[#This Row],[SIEMA]],Siema2025,11,FALSE)</f>
        <v/>
      </c>
      <c r="AA635" s="104" t="str">
        <f>VLOOKUP(Tabela2[[#This Row],[SIEMA]],Siema2025,12,FALSE)</f>
        <v/>
      </c>
      <c r="AB635" s="104" t="str">
        <f>IF(W635="","",IF(ISNUMBER(W635)=FALSE,"Não se aplica",IFERROR(VLOOKUP(W635,Produtos!$A$1:$C$2319,3,FALSE),"Não Cadastrado")))</f>
        <v>Não se aplica</v>
      </c>
      <c r="AC635" s="104"/>
      <c r="AD635" s="108" t="str">
        <f>IF(Tabela2[[#This Row],[Origem do acidente]] = "Plataforma", "PREENCHER","NA")</f>
        <v>NA</v>
      </c>
      <c r="AE635" s="107" t="str">
        <f>IF(AC635="","", IF(AC635="NC","", IF(AC635="NE","", IF(AC635="NA","",IFERROR(VLOOKUP(AC635,Produtos!$A$1:$C$2319,2,FALSE),"Não Cadastrado")))))</f>
        <v/>
      </c>
      <c r="AF635" s="104"/>
      <c r="AG635" s="104"/>
      <c r="AH635" s="104" t="str">
        <f>IF(AC635="","",IF(ISNUMBER(AC635)=FALSE,"Não se aplica",IFERROR(VLOOKUP(AC635,Produtos!$A$1:$C$2319,3,FALSE),"Não Cadastrado")))</f>
        <v/>
      </c>
      <c r="AI635" s="104"/>
      <c r="AJ635" s="104" t="str">
        <f>VLOOKUP(Tabela2[[#This Row],[SIEMA]],Siema2025,26,FALSE)</f>
        <v>Vandalismo - a bomba da ETEI foi roubada</v>
      </c>
      <c r="AK635" s="107"/>
      <c r="AL635" s="107"/>
      <c r="AM635" s="107"/>
      <c r="AN635" s="108" t="str">
        <f>VLOOKUP(Tabela2[[#This Row],[SIEMA]],Siema2025,51,FALSE)</f>
        <v/>
      </c>
      <c r="AO635" s="108" t="str">
        <f>VLOOKUP(Tabela2[[#This Row],[SIEMA]],Siema2025,53,FALSE)</f>
        <v/>
      </c>
      <c r="AP635" s="108" t="str">
        <f>VLOOKUP(Tabela2[[#This Row],[SIEMA]],Siema2025,55,FALSE)</f>
        <v/>
      </c>
      <c r="AQ635" s="108" t="str">
        <f>VLOOKUP(Tabela2[[#This Row],[SIEMA]],Siema2025,57,FALSE)</f>
        <v/>
      </c>
      <c r="AR635" s="108" t="str">
        <f>VLOOKUP(Tabela2[[#This Row],[SIEMA]],Siema2025,59,FALSE)</f>
        <v/>
      </c>
      <c r="AS635" s="108" t="str">
        <f>VLOOKUP(Tabela2[[#This Row],[SIEMA]],Siema2025,61,FALSE)</f>
        <v/>
      </c>
      <c r="AT635" s="108" t="str">
        <f>VLOOKUP(Tabela2[[#This Row],[SIEMA]],Siema2025,63,FALSE)</f>
        <v/>
      </c>
      <c r="AU635" s="108" t="str">
        <f>VLOOKUP(Tabela2[[#This Row],[SIEMA]],Siema2025,65,FALSE)</f>
        <v>X</v>
      </c>
      <c r="AV635" s="108" t="str">
        <f>VLOOKUP(Tabela2[[#This Row],[SIEMA]],Siema2025,67,FALSE)</f>
        <v/>
      </c>
      <c r="AW635" s="108" t="str">
        <f>VLOOKUP(Tabela2[[#This Row],[SIEMA]],Siema2025,69,FALSE)</f>
        <v/>
      </c>
      <c r="AX635" s="108" t="str">
        <f>VLOOKUP(Tabela2[[#This Row],[SIEMA]],Siema2025,71,FALSE)</f>
        <v/>
      </c>
      <c r="AY635" s="108" t="str">
        <f>VLOOKUP(Tabela2[[#This Row],[SIEMA]],Siema2025,73,FALSE)</f>
        <v/>
      </c>
      <c r="AZ635" s="108" t="str">
        <f>VLOOKUP(Tabela2[[#This Row],[SIEMA]],Siema2025,75,FALSE)</f>
        <v/>
      </c>
      <c r="BA635" s="108" t="str">
        <f>VLOOKUP(Tabela2[[#This Row],[SIEMA]],Siema2025,77,FALSE)</f>
        <v/>
      </c>
      <c r="BB635" s="108" t="str">
        <f>VLOOKUP(Tabela2[[#This Row],[SIEMA]],Siema2025,79,FALSE)</f>
        <v/>
      </c>
      <c r="BC635" s="108" t="str">
        <f>IF(Tabela2[[#This Row],[Outro(s) ]] = "X", "PREENCHER","NA")</f>
        <v>NA</v>
      </c>
      <c r="BD635" s="108" t="str">
        <f>VLOOKUP(Tabela2[[#This Row],[SIEMA]],Siema2025,82,FALSE)</f>
        <v/>
      </c>
      <c r="BE635" s="108" t="str">
        <f>VLOOKUP(Tabela2[[#This Row],[SIEMA]],Siema2025,81,FALSE)</f>
        <v/>
      </c>
      <c r="BF635" s="110" t="str">
        <f>VLOOKUP(Tabela2[[#This Row],[SIEMA]],Siema2025,28,FALSE)</f>
        <v>Ferrovia Centro Atlântico</v>
      </c>
      <c r="BG635" s="110"/>
      <c r="BH635" s="111" t="str">
        <f>VLOOKUP(Tabela2[[#This Row],[SIEMA]],Siema2025,29,FALSE)</f>
        <v/>
      </c>
      <c r="BI635" s="112" t="str">
        <f>VLOOKUP(Tabela2[[#This Row],[SIEMA]],Siema2025,107,FALSE)</f>
        <v>Não</v>
      </c>
      <c r="BJ635" s="107"/>
      <c r="BK635" s="104"/>
      <c r="BL635" s="140"/>
      <c r="BM635" s="108">
        <f ca="1">IF(Tabela2[[#This Row],[Data de atendimento do Ibama (considerar o primeiro documento/ação)]]="",_xlfn.DAYS(TODAY(),J635),_xlfn.DAYS(Tabela2[[#This Row],[Data de atendimento do Ibama (considerar o primeiro documento/ação)]],J635))</f>
        <v>322</v>
      </c>
      <c r="BN635" s="108" t="str">
        <f>IF(Tabela2[[#This Row],[Atendido pelo Ibama ("Não" ou "Sim")]]="Não","Preencher", IF(Tabela2[[#This Row],[Atendido pelo Ibama ("Não" ou "Sim")]]="Sim","NA",""))</f>
        <v/>
      </c>
      <c r="BO635" s="114"/>
      <c r="BP635" s="108" t="str">
        <f>IF(Tabela2[[#This Row],[Forma de atendimento (primeiro documento/ação)]]= "Outros (especificar)", "PREENCHER","NA")</f>
        <v>NA</v>
      </c>
      <c r="BQ635" s="106"/>
      <c r="BR635" s="108" t="str">
        <f>IF(Tabela2[[#This Row],[Equipe do Ibama foi a campo? Houve sobrevoo do Poseidon?]] = "Sim", "PREENCHER","NA")</f>
        <v>NA</v>
      </c>
      <c r="BS635" s="108" t="str">
        <f>IF(Tabela2[[#This Row],[Se sim, foi emitida Ordem de Emergência? (informações vinculada à coluna CK)]] = "Sim", "PREENCHER","NA")</f>
        <v>NA</v>
      </c>
      <c r="BT635" s="108" t="str">
        <f>IF(Tabela2[[#This Row],[Foi elaborado Relatório de Vistoria pelo Ibama? (informações vinculada à coluna CK)]] = "Sim", "PREENCHER","NA")</f>
        <v>NA</v>
      </c>
      <c r="BU635" s="108" t="str">
        <f>IF(Tabela2[[#This Row],[Houve envio de Informações Pós-acidente (preencher "não se aplica" quando de competência estadual/municipal)]] = "Sim", "PREENCHER","NA")</f>
        <v>NA</v>
      </c>
      <c r="BV635" s="108" t="str">
        <f>IF(Tabela2[[#This Row],[Houve avaliação das informações pós-acidente solicitadas/enviadas?]] = "Sim", "PREENCHER","NA")</f>
        <v>NA</v>
      </c>
      <c r="BW635" s="108" t="str">
        <f>IF(Tabela2[[#This Row],[O Ibama aguarda resposta da empresa/OEMA, etc?]] = "Sim", "PREENCHER","NA")</f>
        <v>NA</v>
      </c>
      <c r="BX635" s="106"/>
      <c r="BY635" s="106"/>
      <c r="BZ635" s="104" t="str">
        <f>IF(Tabela2[[#This Row],[Data do documento de encerramento]]="NA","NA",IF(Tabela2[[#This Row],[Data do documento de encerramento]]="","Pendente de conclusão/ encerramento",_xlfn.DAYS(Tabela2[[#This Row],[Data do documento de encerramento]],J635)))</f>
        <v>Pendente de conclusão/ encerramento</v>
      </c>
      <c r="CA635" s="107"/>
      <c r="CB635" s="107"/>
      <c r="CC635" s="115"/>
      <c r="CD635" s="107"/>
      <c r="CE635" s="107"/>
      <c r="CF635" s="107"/>
    </row>
    <row r="636" spans="1:84" ht="60.75">
      <c r="A636" s="169">
        <v>202591250421</v>
      </c>
      <c r="B636" s="170" t="s">
        <v>9827</v>
      </c>
      <c r="C636" s="108" t="str">
        <f>VLOOKUP(Tabela2[[#This Row],[SIEMA]],Siema2025,4,FALSE)</f>
        <v xml:space="preserve"> MG</v>
      </c>
      <c r="D636" s="106" t="str">
        <f>VLOOKUP(Tabela2[[#This Row],[SIEMA]],Siema2025,3,FALSE)</f>
        <v xml:space="preserve">Betim </v>
      </c>
      <c r="E636" s="106" t="s">
        <v>4216</v>
      </c>
      <c r="F636" s="106" t="s">
        <v>9828</v>
      </c>
      <c r="G636" s="106" t="s">
        <v>9829</v>
      </c>
      <c r="H636" s="106" t="s">
        <v>9830</v>
      </c>
      <c r="I636" s="104" t="s">
        <v>7120</v>
      </c>
      <c r="J636" s="105">
        <f>VLOOKUP(Tabela2[[#This Row],[SIEMA]],Siema2025,2,FALSE)</f>
        <v>45908</v>
      </c>
      <c r="K636" s="105" t="str">
        <f>VLOOKUP(Tabela2[[#This Row],[SIEMA]],Siema2025,16,FALSE)</f>
        <v>Segunda</v>
      </c>
      <c r="L636" s="106" t="str">
        <f>IF(Tabela2[[#This Row],[Data]]="","Sem Informação",VLOOKUP(MONTH(Tabela2[[#This Row],[Data]]),'[1]Validação de dados'!$I$1:$J$13,2,0))</f>
        <v>Setembro</v>
      </c>
      <c r="M636" s="104">
        <f>YEAR(Tabela2[[#This Row],[Data]])</f>
        <v>2025</v>
      </c>
      <c r="N636" s="105" t="str">
        <f>VLOOKUP(Tabela2[[#This Row],[SIEMA]],Siema2025,17,FALSE)</f>
        <v>Vespertino</v>
      </c>
      <c r="O636" s="105" t="str">
        <f>VLOOKUP(Tabela2[[#This Row],[SIEMA]],Siema2025,5,FALSE)</f>
        <v>Rodovia</v>
      </c>
      <c r="P636" s="104" t="str">
        <f>VLOOKUP(Tabela2[[#This Row],[SIEMA]],Siema2025,21,FALSE)</f>
        <v>Rodovia BR-381 (Fernão Dias), km 432</v>
      </c>
      <c r="Q636" s="104">
        <v>3082</v>
      </c>
      <c r="R636" s="104" t="str">
        <f>VLOOKUP(Tabela2[[#This Row],[SIEMA]],Siema2025,10,FALSE)</f>
        <v>Efluente Industrial</v>
      </c>
      <c r="S636" s="107" t="str">
        <f>IF(Q636="","", IF(Q636="NC","", IF(Q636="NE","", IF(Q636="NA","",IFERROR(VLOOKUP(Q636,[1]Produtos!$A$1:$C$2319,2,FALSE),"Não Cadastrado")))))</f>
        <v>SUBSTÂNCIA QUE APRESENTA RISCO PARA O MEIO AMBIENTE, LÍQUIDA, N.E.</v>
      </c>
      <c r="T636" s="104" t="str">
        <f>VLOOKUP(Tabela2[[#This Row],[SIEMA]],Siema2025,11,FALSE)</f>
        <v>15000</v>
      </c>
      <c r="U636" s="104" t="str">
        <f>VLOOKUP(Tabela2[[#This Row],[SIEMA]],Siema2025,12,FALSE)</f>
        <v>L</v>
      </c>
      <c r="V636" s="104">
        <f>IF(Q636="","",IF(ISNUMBER(Q636)=FALSE,"Não se aplica",IFERROR(VLOOKUP(Q636,Produtos!$A$1:$C$2319,3,FALSE),"Não Cadastrado")))</f>
        <v>9</v>
      </c>
      <c r="W636" s="104"/>
      <c r="X636" s="113" t="str">
        <f>IF(Tabela2[[#This Row],[Origem do acidente]] = "Plataforma", "PREENCHER","NA")</f>
        <v>NA</v>
      </c>
      <c r="Y636" s="109" t="str">
        <f>IF(W636="","", IF(W636="NC","", IF(W636="NE","", IF(W636="NA","",IFERROR(VLOOKUP(W636,Produtos!$A$1:$C$2319,2,FALSE),"Não Cadastrado")))))</f>
        <v/>
      </c>
      <c r="Z636" s="104"/>
      <c r="AA636" s="104"/>
      <c r="AB636" s="104" t="str">
        <f>IF(W636="","",IF(ISNUMBER(W636)=FALSE,"Não se aplica",IFERROR(VLOOKUP(W636,Produtos!$A$1:$C$2319,3,FALSE),"Não Cadastrado")))</f>
        <v/>
      </c>
      <c r="AC636" s="104"/>
      <c r="AD636" s="108" t="str">
        <f>IF(Tabela2[[#This Row],[Origem do acidente]] = "Plataforma", "PREENCHER","NA")</f>
        <v>NA</v>
      </c>
      <c r="AE636" s="107" t="str">
        <f>IF(AC636="","", IF(AC636="NC","", IF(AC636="NE","", IF(AC636="NA","",IFERROR(VLOOKUP(AC636,Produtos!$A$1:$C$2319,2,FALSE),"Não Cadastrado")))))</f>
        <v/>
      </c>
      <c r="AF636" s="104"/>
      <c r="AG636" s="104"/>
      <c r="AH636" s="104" t="str">
        <f>IF(AC636="","",IF(ISNUMBER(AC636)=FALSE,"Não se aplica",IFERROR(VLOOKUP(AC636,Produtos!$A$1:$C$2319,3,FALSE),"Não Cadastrado")))</f>
        <v/>
      </c>
      <c r="AI636" s="104"/>
      <c r="AJ636" s="104" t="str">
        <f>VLOOKUP(Tabela2[[#This Row],[SIEMA]],Siema2025,26,FALSE)</f>
        <v>Conforme relatado ao NEA, durante coleta do efluente industrial de um tanque de armazenamento, parte do equipamento instalado no caminhão se rompeu</v>
      </c>
      <c r="AK636" s="107" t="s">
        <v>7112</v>
      </c>
      <c r="AL636" s="107"/>
      <c r="AM636" s="107"/>
      <c r="AN636" s="108" t="str">
        <f>VLOOKUP(Tabela2[[#This Row],[SIEMA]],Siema2025,51,FALSE)</f>
        <v/>
      </c>
      <c r="AO636" s="108" t="str">
        <f>VLOOKUP(Tabela2[[#This Row],[SIEMA]],Siema2025,53,FALSE)</f>
        <v/>
      </c>
      <c r="AP636" s="108" t="str">
        <f>VLOOKUP(Tabela2[[#This Row],[SIEMA]],Siema2025,55,FALSE)</f>
        <v/>
      </c>
      <c r="AQ636" s="108" t="str">
        <f>VLOOKUP(Tabela2[[#This Row],[SIEMA]],Siema2025,57,FALSE)</f>
        <v>X</v>
      </c>
      <c r="AR636" s="108" t="str">
        <f>VLOOKUP(Tabela2[[#This Row],[SIEMA]],Siema2025,59,FALSE)</f>
        <v/>
      </c>
      <c r="AS636" s="108" t="str">
        <f>VLOOKUP(Tabela2[[#This Row],[SIEMA]],Siema2025,61,FALSE)</f>
        <v/>
      </c>
      <c r="AT636" s="108" t="str">
        <f>VLOOKUP(Tabela2[[#This Row],[SIEMA]],Siema2025,63,FALSE)</f>
        <v/>
      </c>
      <c r="AU636" s="108" t="str">
        <f>VLOOKUP(Tabela2[[#This Row],[SIEMA]],Siema2025,65,FALSE)</f>
        <v>X</v>
      </c>
      <c r="AV636" s="108" t="str">
        <f>VLOOKUP(Tabela2[[#This Row],[SIEMA]],Siema2025,67,FALSE)</f>
        <v/>
      </c>
      <c r="AW636" s="108" t="str">
        <f>VLOOKUP(Tabela2[[#This Row],[SIEMA]],Siema2025,69,FALSE)</f>
        <v/>
      </c>
      <c r="AX636" s="108" t="str">
        <f>VLOOKUP(Tabela2[[#This Row],[SIEMA]],Siema2025,71,FALSE)</f>
        <v/>
      </c>
      <c r="AY636" s="108" t="str">
        <f>VLOOKUP(Tabela2[[#This Row],[SIEMA]],Siema2025,73,FALSE)</f>
        <v/>
      </c>
      <c r="AZ636" s="108" t="str">
        <f>VLOOKUP(Tabela2[[#This Row],[SIEMA]],Siema2025,75,FALSE)</f>
        <v/>
      </c>
      <c r="BA636" s="108" t="str">
        <f>VLOOKUP(Tabela2[[#This Row],[SIEMA]],Siema2025,77,FALSE)</f>
        <v/>
      </c>
      <c r="BB636" s="108" t="str">
        <f>VLOOKUP(Tabela2[[#This Row],[SIEMA]],Siema2025,79,FALSE)</f>
        <v/>
      </c>
      <c r="BC636" s="108" t="str">
        <f>IF(Tabela2[[#This Row],[Outro(s) ]] = "X", "PREENCHER","NA")</f>
        <v>NA</v>
      </c>
      <c r="BD636" s="108" t="str">
        <f>VLOOKUP(Tabela2[[#This Row],[SIEMA]],Siema2025,82,FALSE)</f>
        <v/>
      </c>
      <c r="BE636" s="108" t="str">
        <f>VLOOKUP(Tabela2[[#This Row],[SIEMA]],Siema2025,81,FALSE)</f>
        <v/>
      </c>
      <c r="BF636" s="110" t="s">
        <v>6834</v>
      </c>
      <c r="BG636" s="110"/>
      <c r="BH636" s="111" t="s">
        <v>7062</v>
      </c>
      <c r="BI636" s="112" t="s">
        <v>7062</v>
      </c>
      <c r="BJ636" s="107" t="s">
        <v>7099</v>
      </c>
      <c r="BK636" s="104" t="s">
        <v>2696</v>
      </c>
      <c r="BL636" s="140">
        <v>45916</v>
      </c>
      <c r="BM636" s="108">
        <f ca="1">IF(Tabela2[[#This Row],[Data de atendimento do Ibama (considerar o primeiro documento/ação)]]="",_xlfn.DAYS(TODAY(),J636),_xlfn.DAYS(Tabela2[[#This Row],[Data de atendimento do Ibama (considerar o primeiro documento/ação)]],J636))</f>
        <v>8</v>
      </c>
      <c r="BN636" s="108" t="str">
        <f>IF(Tabela2[[#This Row],[Atendido pelo Ibama ("Não" ou "Sim")]]="Não","Preencher", IF(Tabela2[[#This Row],[Atendido pelo Ibama ("Não" ou "Sim")]]="Sim","NA",""))</f>
        <v>NA</v>
      </c>
      <c r="BO636" s="114" t="s">
        <v>7182</v>
      </c>
      <c r="BP636" s="108" t="str">
        <f>IF(Tabela2[[#This Row],[Forma de atendimento (primeiro documento/ação)]]= "Outros (especificar)", "PREENCHER","NA")</f>
        <v>NA</v>
      </c>
      <c r="BQ636" s="106" t="s">
        <v>123</v>
      </c>
      <c r="BR636" s="108" t="str">
        <f>IF(Tabela2[[#This Row],[Equipe do Ibama foi a campo? Houve sobrevoo do Poseidon?]] = "Sim", "PREENCHER","NA")</f>
        <v>NA</v>
      </c>
      <c r="BS636" s="108" t="str">
        <f>IF(Tabela2[[#This Row],[Se sim, foi emitida Ordem de Emergência? (informações vinculada à coluna CK)]] = "Sim", "PREENCHER","NA")</f>
        <v>NA</v>
      </c>
      <c r="BT636" s="108" t="s">
        <v>7225</v>
      </c>
      <c r="BU636" s="108" t="str">
        <f>IF(Tabela2[[#This Row],[Houve envio de Informações Pós-acidente (preencher "não se aplica" quando de competência estadual/municipal)]] = "Sim", "PREENCHER","NA")</f>
        <v>NA</v>
      </c>
      <c r="BV636" s="108" t="str">
        <f>IF(Tabela2[[#This Row],[Houve avaliação das informações pós-acidente solicitadas/enviadas?]] = "Sim", "PREENCHER","NA")</f>
        <v>NA</v>
      </c>
      <c r="BW636" s="108" t="s">
        <v>2696</v>
      </c>
      <c r="BX636" s="106" t="s">
        <v>7102</v>
      </c>
      <c r="BY636" s="140">
        <v>45916</v>
      </c>
      <c r="BZ636" s="104">
        <f>IF(Tabela2[[#This Row],[Data do documento de encerramento]]="NA","NA",IF(Tabela2[[#This Row],[Data do documento de encerramento]]="","Pendente de conclusão/ encerramento",_xlfn.DAYS(Tabela2[[#This Row],[Data do documento de encerramento]],J636)))</f>
        <v>8</v>
      </c>
      <c r="CA636" s="107"/>
      <c r="CB636" s="107"/>
      <c r="CC636" s="115"/>
      <c r="CD636" s="107"/>
      <c r="CE636" s="107"/>
      <c r="CF636" s="107"/>
    </row>
    <row r="637" spans="1:84" ht="76.5">
      <c r="A637" s="169">
        <v>20259972040</v>
      </c>
      <c r="B637" s="170" t="s">
        <v>9831</v>
      </c>
      <c r="C637" s="108" t="s">
        <v>7135</v>
      </c>
      <c r="D637" s="106" t="s">
        <v>637</v>
      </c>
      <c r="E637" s="106" t="s">
        <v>9489</v>
      </c>
      <c r="F637" s="106"/>
      <c r="G637" s="106" t="s">
        <v>9832</v>
      </c>
      <c r="H637" s="106" t="s">
        <v>9833</v>
      </c>
      <c r="I637" s="104" t="str">
        <f>VLOOKUP(Tabela2[[#This Row],[SIEMA]],Siema2025,19,FALSE)</f>
        <v>Campos</v>
      </c>
      <c r="J637" s="105">
        <f>VLOOKUP(Tabela2[[#This Row],[SIEMA]],Siema2025,2,FALSE)</f>
        <v>45909</v>
      </c>
      <c r="K637" s="105" t="str">
        <f>VLOOKUP(Tabela2[[#This Row],[SIEMA]],Siema2025,16,FALSE)</f>
        <v>Terça</v>
      </c>
      <c r="L637" s="106" t="str">
        <f>IF(Tabela2[[#This Row],[Data]]="","Sem Informação",VLOOKUP(MONTH(Tabela2[[#This Row],[Data]]),'[1]Validação de dados'!$I$1:$J$13,2,0))</f>
        <v>Setembro</v>
      </c>
      <c r="M637" s="104">
        <f>YEAR(Tabela2[[#This Row],[Data]])</f>
        <v>2025</v>
      </c>
      <c r="N637" s="105" t="str">
        <f>VLOOKUP(Tabela2[[#This Row],[SIEMA]],Siema2025,17,FALSE)</f>
        <v>Matutino</v>
      </c>
      <c r="O637" s="105" t="str">
        <f>VLOOKUP(Tabela2[[#This Row],[SIEMA]],Siema2025,5,FALSE)</f>
        <v>Plataforma</v>
      </c>
      <c r="P637" s="104" t="str">
        <f>VLOOKUP(Tabela2[[#This Row],[SIEMA]],Siema2025,21,FALSE)</f>
        <v>A fonte identificada como um vazamento no sistema de drenagem aberta de bombaordo, que foi prontamente contido.</v>
      </c>
      <c r="Q637">
        <v>3082</v>
      </c>
      <c r="R637" s="104" t="str">
        <f>VLOOKUP(Tabela2[[#This Row],[SIEMA]],Siema2025,10,FALSE)</f>
        <v>Água oleosa</v>
      </c>
      <c r="S637" s="107" t="s">
        <v>1714</v>
      </c>
      <c r="T637" s="104" t="str">
        <f>VLOOKUP(Tabela2[[#This Row],[SIEMA]],Siema2025,11,FALSE)</f>
        <v>0.00212</v>
      </c>
      <c r="U637" s="104" t="str">
        <f>VLOOKUP(Tabela2[[#This Row],[SIEMA]],Siema2025,12,FALSE)</f>
        <v>M3</v>
      </c>
      <c r="V637" s="104">
        <f>IF(Q637="","",IF(ISNUMBER(Q637)=FALSE,"Não se aplica",IFERROR(VLOOKUP(Q637,Produtos!$A$1:$C$2319,3,FALSE),"Não Cadastrado")))</f>
        <v>9</v>
      </c>
      <c r="W637" s="104"/>
      <c r="X637" s="113"/>
      <c r="Y637" s="109"/>
      <c r="Z637" s="104"/>
      <c r="AA637" s="104"/>
      <c r="AB637" s="104" t="str">
        <f>IF(W637="","",IF(ISNUMBER(W637)=FALSE,"Não se aplica",IFERROR(VLOOKUP(W637,Produtos!$A$1:$C$2319,3,FALSE),"Não Cadastrado")))</f>
        <v/>
      </c>
      <c r="AC637" s="104"/>
      <c r="AD637" s="108"/>
      <c r="AE637" s="107" t="str">
        <f>IF(AC637="","", IF(AC637="NC","", IF(AC637="NE","", IF(AC637="NA","",IFERROR(VLOOKUP(AC637,Produtos!$A$1:$C$2319,2,FALSE),"Não Cadastrado")))))</f>
        <v/>
      </c>
      <c r="AF637" s="104"/>
      <c r="AG637" s="104"/>
      <c r="AH637" s="104" t="str">
        <f>IF(AC637="","",IF(ISNUMBER(AC637)=FALSE,"Não se aplica",IFERROR(VLOOKUP(AC637,Produtos!$A$1:$C$2319,3,FALSE),"Não Cadastrado")))</f>
        <v/>
      </c>
      <c r="AI637" s="104"/>
      <c r="AJ637" s="104" t="str">
        <f>VLOOKUP(Tabela2[[#This Row],[SIEMA]],Siema2025,26,FALSE)</f>
        <v>Em investigação</v>
      </c>
      <c r="AK637" s="107" t="s">
        <v>7285</v>
      </c>
      <c r="AL637" s="107"/>
      <c r="AM637" s="107"/>
      <c r="AN637" s="108" t="str">
        <f>VLOOKUP(Tabela2[[#This Row],[SIEMA]],Siema2025,51,FALSE)</f>
        <v/>
      </c>
      <c r="AO637" s="108" t="str">
        <f>VLOOKUP(Tabela2[[#This Row],[SIEMA]],Siema2025,53,FALSE)</f>
        <v/>
      </c>
      <c r="AP637" s="108" t="str">
        <f>VLOOKUP(Tabela2[[#This Row],[SIEMA]],Siema2025,55,FALSE)</f>
        <v/>
      </c>
      <c r="AQ637" s="108" t="str">
        <f>VLOOKUP(Tabela2[[#This Row],[SIEMA]],Siema2025,57,FALSE)</f>
        <v/>
      </c>
      <c r="AR637" s="108" t="str">
        <f>VLOOKUP(Tabela2[[#This Row],[SIEMA]],Siema2025,59,FALSE)</f>
        <v/>
      </c>
      <c r="AS637" s="108" t="str">
        <f>VLOOKUP(Tabela2[[#This Row],[SIEMA]],Siema2025,61,FALSE)</f>
        <v>X</v>
      </c>
      <c r="AT637" s="108" t="str">
        <f>VLOOKUP(Tabela2[[#This Row],[SIEMA]],Siema2025,63,FALSE)</f>
        <v/>
      </c>
      <c r="AU637" s="108" t="str">
        <f>VLOOKUP(Tabela2[[#This Row],[SIEMA]],Siema2025,65,FALSE)</f>
        <v/>
      </c>
      <c r="AV637" s="108" t="str">
        <f>VLOOKUP(Tabela2[[#This Row],[SIEMA]],Siema2025,67,FALSE)</f>
        <v/>
      </c>
      <c r="AW637" s="108" t="str">
        <f>VLOOKUP(Tabela2[[#This Row],[SIEMA]],Siema2025,69,FALSE)</f>
        <v/>
      </c>
      <c r="AX637" s="108" t="str">
        <f>VLOOKUP(Tabela2[[#This Row],[SIEMA]],Siema2025,71,FALSE)</f>
        <v/>
      </c>
      <c r="AY637" s="108" t="str">
        <f>VLOOKUP(Tabela2[[#This Row],[SIEMA]],Siema2025,73,FALSE)</f>
        <v/>
      </c>
      <c r="AZ637" s="108" t="str">
        <f>VLOOKUP(Tabela2[[#This Row],[SIEMA]],Siema2025,75,FALSE)</f>
        <v/>
      </c>
      <c r="BA637" s="108" t="str">
        <f>VLOOKUP(Tabela2[[#This Row],[SIEMA]],Siema2025,77,FALSE)</f>
        <v/>
      </c>
      <c r="BB637" s="108" t="str">
        <f>VLOOKUP(Tabela2[[#This Row],[SIEMA]],Siema2025,79,FALSE)</f>
        <v/>
      </c>
      <c r="BC637" s="108" t="str">
        <f>IF(Tabela2[[#This Row],[Outro(s) ]] = "X", "PREENCHER","NA")</f>
        <v>NA</v>
      </c>
      <c r="BD637" s="108" t="str">
        <f>VLOOKUP(Tabela2[[#This Row],[SIEMA]],Siema2025,82,FALSE)</f>
        <v/>
      </c>
      <c r="BE637" s="108" t="str">
        <f>VLOOKUP(Tabela2[[#This Row],[SIEMA]],Siema2025,81,FALSE)</f>
        <v/>
      </c>
      <c r="BF637" s="110" t="str">
        <f>VLOOKUP(Tabela2[[#This Row],[SIEMA]],Siema2025,28,FALSE)</f>
        <v>TRIDENT ENERGY DO BRASIL LTDA</v>
      </c>
      <c r="BG637" s="110"/>
      <c r="BH637" s="111" t="str">
        <f>VLOOKUP(Tabela2[[#This Row],[SIEMA]],Siema2025,29,FALSE)</f>
        <v>33639843000191</v>
      </c>
      <c r="BI637" s="112" t="s">
        <v>2696</v>
      </c>
      <c r="BJ637" s="107" t="s">
        <v>7099</v>
      </c>
      <c r="BK637" s="104" t="s">
        <v>2696</v>
      </c>
      <c r="BL637" s="140">
        <v>45919</v>
      </c>
      <c r="BM637" s="108">
        <f ca="1">IF(Tabela2[[#This Row],[Data de atendimento do Ibama (considerar o primeiro documento/ação)]]="",_xlfn.DAYS(TODAY(),J637),_xlfn.DAYS(Tabela2[[#This Row],[Data de atendimento do Ibama (considerar o primeiro documento/ação)]],J637))</f>
        <v>10</v>
      </c>
      <c r="BN637" s="108" t="str">
        <f>IF(Tabela2[[#This Row],[Atendido pelo Ibama ("Não" ou "Sim")]]="Não","Preencher", IF(Tabela2[[#This Row],[Atendido pelo Ibama ("Não" ou "Sim")]]="Sim","NA",""))</f>
        <v>NA</v>
      </c>
      <c r="BO637" s="114" t="s">
        <v>7138</v>
      </c>
      <c r="BP637" s="108" t="str">
        <f>IF(Tabela2[[#This Row],[Forma de atendimento (primeiro documento/ação)]]= "Outros (especificar)", "PREENCHER","NA")</f>
        <v>NA</v>
      </c>
      <c r="BQ637" s="106" t="s">
        <v>123</v>
      </c>
      <c r="BR637" s="108" t="str">
        <f>IF(Tabela2[[#This Row],[Equipe do Ibama foi a campo? Houve sobrevoo do Poseidon?]] = "Sim", "PREENCHER","NA")</f>
        <v>NA</v>
      </c>
      <c r="BS637" s="108" t="str">
        <f>IF(Tabela2[[#This Row],[Se sim, foi emitida Ordem de Emergência? (informações vinculada à coluna CK)]] = "Sim", "PREENCHER","NA")</f>
        <v>NA</v>
      </c>
      <c r="BT637" s="108" t="s">
        <v>7101</v>
      </c>
      <c r="BU637" s="108" t="s">
        <v>123</v>
      </c>
      <c r="BV637" s="108" t="s">
        <v>123</v>
      </c>
      <c r="BW637" s="108" t="s">
        <v>123</v>
      </c>
      <c r="BX637" s="106"/>
      <c r="BY637" s="140"/>
      <c r="BZ637" s="104" t="str">
        <f>IF(Tabela2[[#This Row],[Data do documento de encerramento]]="NA","NA",IF(Tabela2[[#This Row],[Data do documento de encerramento]]="","Pendente de conclusão/ encerramento",_xlfn.DAYS(Tabela2[[#This Row],[Data do documento de encerramento]],J637)))</f>
        <v>Pendente de conclusão/ encerramento</v>
      </c>
      <c r="CA637" s="107" t="s">
        <v>9834</v>
      </c>
      <c r="CB637" s="107"/>
      <c r="CC637" s="107" t="s">
        <v>7194</v>
      </c>
      <c r="CD637" s="107" t="s">
        <v>7296</v>
      </c>
      <c r="CE637" s="107" t="s">
        <v>2696</v>
      </c>
      <c r="CF637" s="107" t="s">
        <v>7141</v>
      </c>
    </row>
    <row r="638" spans="1:84" ht="30.75">
      <c r="A638" s="169">
        <v>202591032429</v>
      </c>
      <c r="B638" s="170" t="s">
        <v>9835</v>
      </c>
      <c r="C638" s="108" t="str">
        <f>VLOOKUP(Tabela2[[#This Row],[SIEMA]],Siema2025,4,FALSE)</f>
        <v xml:space="preserve"> SP</v>
      </c>
      <c r="D638" s="106" t="str">
        <f>VLOOKUP(Tabela2[[#This Row],[SIEMA]],Siema2025,3,FALSE)</f>
        <v xml:space="preserve">Pindorama </v>
      </c>
      <c r="E638" s="106" t="str">
        <f>VLOOKUP(Tabela2[[#This Row],[SIEMA]],Siema2025,20,FALSE)</f>
        <v>km 126+300</v>
      </c>
      <c r="F638" s="120" t="s">
        <v>9836</v>
      </c>
      <c r="G638" s="106" t="s">
        <v>9837</v>
      </c>
      <c r="H638" s="106" t="s">
        <v>9838</v>
      </c>
      <c r="I638" s="104" t="s">
        <v>7120</v>
      </c>
      <c r="J638" s="105">
        <f>VLOOKUP(Tabela2[[#This Row],[SIEMA]],Siema2025,2,FALSE)</f>
        <v>45909</v>
      </c>
      <c r="K638" s="105" t="str">
        <f>VLOOKUP(Tabela2[[#This Row],[SIEMA]],Siema2025,16,FALSE)</f>
        <v>Terça</v>
      </c>
      <c r="L638" s="106" t="str">
        <f>IF(Tabela2[[#This Row],[Data]]="","Sem Informação",VLOOKUP(MONTH(Tabela2[[#This Row],[Data]]),'[1]Validação de dados'!$I$1:$J$13,2,0))</f>
        <v>Setembro</v>
      </c>
      <c r="M638" s="106">
        <f>YEAR(Tabela2[[#This Row],[Data]])</f>
        <v>2025</v>
      </c>
      <c r="N638" s="105" t="str">
        <f>VLOOKUP(Tabela2[[#This Row],[SIEMA]],Siema2025,17,FALSE)</f>
        <v>Noturno</v>
      </c>
      <c r="O638" s="105" t="str">
        <f>VLOOKUP(Tabela2[[#This Row],[SIEMA]],Siema2025,5,FALSE)</f>
        <v>Ferrovia</v>
      </c>
      <c r="P638" s="104" t="str">
        <f>VLOOKUP(Tabela2[[#This Row],[SIEMA]],Siema2025,21,FALSE)</f>
        <v>Abertura de vagão</v>
      </c>
      <c r="Q638" s="104" t="s">
        <v>7127</v>
      </c>
      <c r="R638" s="104" t="s">
        <v>7127</v>
      </c>
      <c r="S638" s="107" t="s">
        <v>365</v>
      </c>
      <c r="T638" s="104">
        <v>140</v>
      </c>
      <c r="U638" s="104" t="s">
        <v>7121</v>
      </c>
      <c r="V638" s="104" t="s">
        <v>7127</v>
      </c>
      <c r="W638" s="104"/>
      <c r="X638" s="113"/>
      <c r="Y638" s="109" t="str">
        <f>IF(W638="","", IF(W638="NC","", IF(W638="NE","", IF(W638="NA","",IFERROR(VLOOKUP(W638,Produtos!$A$1:$C$2319,2,FALSE),"Não Cadastrado")))))</f>
        <v/>
      </c>
      <c r="Z638" s="104" t="str">
        <f>VLOOKUP(Tabela2[[#This Row],[SIEMA]],Siema2025,11,FALSE)</f>
        <v/>
      </c>
      <c r="AA638" s="104" t="str">
        <f>VLOOKUP(Tabela2[[#This Row],[SIEMA]],Siema2025,12,FALSE)</f>
        <v/>
      </c>
      <c r="AB638" s="104" t="str">
        <f>IF(W638="","",IF(ISNUMBER(W638)=FALSE,"Não se aplica",IFERROR(VLOOKUP(W638,Produtos!$A$1:$C$2319,3,FALSE),"Não Cadastrado")))</f>
        <v/>
      </c>
      <c r="AC638" s="104"/>
      <c r="AD638" s="108"/>
      <c r="AE638" s="107" t="str">
        <f>IF(AC638="","", IF(AC638="NC","", IF(AC638="NE","", IF(AC638="NA","",IFERROR(VLOOKUP(AC638,Produtos!$A$1:$C$2319,2,FALSE),"Não Cadastrado")))))</f>
        <v/>
      </c>
      <c r="AF638" s="104"/>
      <c r="AG638" s="104"/>
      <c r="AH638" s="104" t="str">
        <f>IF(AC638="","",IF(ISNUMBER(AC638)=FALSE,"Não se aplica",IFERROR(VLOOKUP(AC638,Produtos!$A$1:$C$2319,3,FALSE),"Não Cadastrado")))</f>
        <v/>
      </c>
      <c r="AI638" s="104"/>
      <c r="AJ638" s="104" t="str">
        <f>VLOOKUP(Tabela2[[#This Row],[SIEMA]],Siema2025,26,FALSE)</f>
        <v>As causas estão sendo investigadas pelas áreas responsáveis</v>
      </c>
      <c r="AK638" s="107" t="s">
        <v>7122</v>
      </c>
      <c r="AL638" s="107"/>
      <c r="AM638" s="107"/>
      <c r="AN638" s="108" t="str">
        <f>VLOOKUP(Tabela2[[#This Row],[SIEMA]],Siema2025,51,FALSE)</f>
        <v/>
      </c>
      <c r="AO638" s="108" t="str">
        <f>VLOOKUP(Tabela2[[#This Row],[SIEMA]],Siema2025,53,FALSE)</f>
        <v/>
      </c>
      <c r="AP638" s="108" t="str">
        <f>VLOOKUP(Tabela2[[#This Row],[SIEMA]],Siema2025,55,FALSE)</f>
        <v/>
      </c>
      <c r="AQ638" s="108" t="str">
        <f>VLOOKUP(Tabela2[[#This Row],[SIEMA]],Siema2025,57,FALSE)</f>
        <v/>
      </c>
      <c r="AR638" s="108" t="str">
        <f>VLOOKUP(Tabela2[[#This Row],[SIEMA]],Siema2025,59,FALSE)</f>
        <v/>
      </c>
      <c r="AS638" s="108" t="str">
        <f>VLOOKUP(Tabela2[[#This Row],[SIEMA]],Siema2025,61,FALSE)</f>
        <v/>
      </c>
      <c r="AT638" s="108" t="str">
        <f>VLOOKUP(Tabela2[[#This Row],[SIEMA]],Siema2025,63,FALSE)</f>
        <v/>
      </c>
      <c r="AU638" s="108" t="str">
        <f>VLOOKUP(Tabela2[[#This Row],[SIEMA]],Siema2025,65,FALSE)</f>
        <v>X</v>
      </c>
      <c r="AV638" s="108" t="str">
        <f>VLOOKUP(Tabela2[[#This Row],[SIEMA]],Siema2025,67,FALSE)</f>
        <v/>
      </c>
      <c r="AW638" s="108" t="str">
        <f>VLOOKUP(Tabela2[[#This Row],[SIEMA]],Siema2025,69,FALSE)</f>
        <v/>
      </c>
      <c r="AX638" s="108" t="str">
        <f>VLOOKUP(Tabela2[[#This Row],[SIEMA]],Siema2025,71,FALSE)</f>
        <v/>
      </c>
      <c r="AY638" s="108" t="str">
        <f>VLOOKUP(Tabela2[[#This Row],[SIEMA]],Siema2025,73,FALSE)</f>
        <v/>
      </c>
      <c r="AZ638" s="108" t="str">
        <f>VLOOKUP(Tabela2[[#This Row],[SIEMA]],Siema2025,75,FALSE)</f>
        <v/>
      </c>
      <c r="BA638" s="108" t="str">
        <f>VLOOKUP(Tabela2[[#This Row],[SIEMA]],Siema2025,77,FALSE)</f>
        <v/>
      </c>
      <c r="BB638" s="108" t="str">
        <f>VLOOKUP(Tabela2[[#This Row],[SIEMA]],Siema2025,79,FALSE)</f>
        <v/>
      </c>
      <c r="BC638" s="108" t="str">
        <f>IF(Tabela2[[#This Row],[Outro(s) ]] = "X", "PREENCHER","NA")</f>
        <v>NA</v>
      </c>
      <c r="BD638" s="108" t="str">
        <f>VLOOKUP(Tabela2[[#This Row],[SIEMA]],Siema2025,82,FALSE)</f>
        <v/>
      </c>
      <c r="BE638" s="108" t="str">
        <f>VLOOKUP(Tabela2[[#This Row],[SIEMA]],Siema2025,81,FALSE)</f>
        <v/>
      </c>
      <c r="BF638" s="110" t="s">
        <v>3066</v>
      </c>
      <c r="BG638" s="110" t="s">
        <v>7123</v>
      </c>
      <c r="BH638" s="111" t="str">
        <f>VLOOKUP(Tabela2[[#This Row],[SIEMA]],Siema2025,29,FALSE)</f>
        <v>02502844000166</v>
      </c>
      <c r="BI638" s="112" t="str">
        <f>VLOOKUP(Tabela2[[#This Row],[SIEMA]],Siema2025,107,FALSE)</f>
        <v>Não</v>
      </c>
      <c r="BJ638" s="107" t="s">
        <v>7099</v>
      </c>
      <c r="BK638" s="104" t="s">
        <v>2696</v>
      </c>
      <c r="BL638" s="164">
        <v>45932</v>
      </c>
      <c r="BM638" s="108">
        <f ca="1">IF(Tabela2[[#This Row],[Data de atendimento do Ibama (considerar o primeiro documento/ação)]]="",_xlfn.DAYS(TODAY(),J638),_xlfn.DAYS(Tabela2[[#This Row],[Data de atendimento do Ibama (considerar o primeiro documento/ação)]],J638))</f>
        <v>23</v>
      </c>
      <c r="BN638" s="108" t="str">
        <f>IF(Tabela2[[#This Row],[Atendido pelo Ibama ("Não" ou "Sim")]]="Não","Preencher", IF(Tabela2[[#This Row],[Atendido pelo Ibama ("Não" ou "Sim")]]="Sim","NA",""))</f>
        <v>NA</v>
      </c>
      <c r="BO638" s="114" t="s">
        <v>7100</v>
      </c>
      <c r="BP638" s="108" t="str">
        <f>IF(Tabela2[[#This Row],[Forma de atendimento (primeiro documento/ação)]]= "Outros (especificar)", "PREENCHER","NA")</f>
        <v>NA</v>
      </c>
      <c r="BQ638" s="106" t="s">
        <v>2696</v>
      </c>
      <c r="BR638" s="108" t="s">
        <v>123</v>
      </c>
      <c r="BS638" s="108" t="s">
        <v>2696</v>
      </c>
      <c r="BT638" s="108" t="s">
        <v>7101</v>
      </c>
      <c r="BU638" s="108" t="s">
        <v>2696</v>
      </c>
      <c r="BV638" s="108" t="s">
        <v>123</v>
      </c>
      <c r="BW638" s="108" t="s">
        <v>2696</v>
      </c>
      <c r="BX638" s="106" t="s">
        <v>7102</v>
      </c>
      <c r="BY638" s="164">
        <v>45999</v>
      </c>
      <c r="BZ638" s="104">
        <f>IF(Tabela2[[#This Row],[Data do documento de encerramento]]="NA","NA",IF(Tabela2[[#This Row],[Data do documento de encerramento]]="","Pendente de conclusão/ encerramento",_xlfn.DAYS(Tabela2[[#This Row],[Data do documento de encerramento]],J638)))</f>
        <v>90</v>
      </c>
      <c r="CA638" s="123" t="s">
        <v>9141</v>
      </c>
      <c r="CB638" s="107"/>
      <c r="CC638" s="107"/>
      <c r="CD638" s="107"/>
      <c r="CE638" s="107"/>
      <c r="CF638" s="107"/>
    </row>
    <row r="639" spans="1:84" ht="60.75">
      <c r="A639" s="169">
        <v>202591068436</v>
      </c>
      <c r="B639" s="118" t="s">
        <v>9839</v>
      </c>
      <c r="C639" s="108" t="s">
        <v>7135</v>
      </c>
      <c r="D639" s="106" t="s">
        <v>637</v>
      </c>
      <c r="E639" s="106" t="s">
        <v>5821</v>
      </c>
      <c r="F639" s="106"/>
      <c r="G639" s="109" t="s">
        <v>7558</v>
      </c>
      <c r="H639" s="106" t="s">
        <v>7559</v>
      </c>
      <c r="I639" s="104" t="str">
        <f>VLOOKUP(Tabela2[[#This Row],[SIEMA]],Siema2025,19,FALSE)</f>
        <v>Campos</v>
      </c>
      <c r="J639" s="105">
        <f>VLOOKUP(Tabela2[[#This Row],[SIEMA]],Siema2025,2,FALSE)</f>
        <v>45909</v>
      </c>
      <c r="K639" s="105" t="str">
        <f>VLOOKUP(Tabela2[[#This Row],[SIEMA]],Siema2025,16,FALSE)</f>
        <v>Terça</v>
      </c>
      <c r="L639" s="106" t="str">
        <f>IF(Tabela2[[#This Row],[Data]]="","Sem Informação",VLOOKUP(MONTH(Tabela2[[#This Row],[Data]]),'[1]Validação de dados'!$I$1:$J$13,2,0))</f>
        <v>Setembro</v>
      </c>
      <c r="M639" s="104">
        <f>YEAR(Tabela2[[#This Row],[Data]])</f>
        <v>2025</v>
      </c>
      <c r="N639" s="105" t="str">
        <f>VLOOKUP(Tabela2[[#This Row],[SIEMA]],Siema2025,17,FALSE)</f>
        <v>Matutino</v>
      </c>
      <c r="O639" s="105" t="s">
        <v>111</v>
      </c>
      <c r="P639" s="104" t="str">
        <f>VLOOKUP(Tabela2[[#This Row],[SIEMA]],Siema2025,21,FALSE)</f>
        <v>UEH (acionado a partir de PNA-1) da Válvula ESDV-VE-14-PNA-1 do Gasoduto GA_MIS-MRL-1/PNA-1, Campo de Namorado, Bacia de Campos.</v>
      </c>
      <c r="Q639" s="104" t="s">
        <v>637</v>
      </c>
      <c r="R639" s="104" t="s">
        <v>7268</v>
      </c>
      <c r="S639" s="104" t="s">
        <v>8781</v>
      </c>
      <c r="T639" s="104" t="str">
        <f>VLOOKUP(Tabela2[[#This Row],[SIEMA]],Siema2025,11,FALSE)</f>
        <v>0.0001</v>
      </c>
      <c r="U639" s="104" t="str">
        <f>VLOOKUP(Tabela2[[#This Row],[SIEMA]],Siema2025,12,FALSE)</f>
        <v>M3</v>
      </c>
      <c r="V639" s="104" t="str">
        <f>IF(Q639="","",IF(ISNUMBER(Q639)=FALSE,"Não se aplica",IFERROR(VLOOKUP(Q639,Produtos!$A$1:$C$2319,3,FALSE),"Não Cadastrado")))</f>
        <v>Não se aplica</v>
      </c>
      <c r="W639" s="104"/>
      <c r="X639" s="113"/>
      <c r="Y639" s="109" t="str">
        <f>IF(W639="","", IF(W639="NC","", IF(W639="NE","", IF(W639="NA","",IFERROR(VLOOKUP(W639,Produtos!$A$1:$C$2319,2,FALSE),"Não Cadastrado")))))</f>
        <v/>
      </c>
      <c r="Z639" s="104"/>
      <c r="AA639" s="104"/>
      <c r="AB639" s="104" t="str">
        <f>IF(W639="","",IF(ISNUMBER(W639)=FALSE,"Não se aplica",IFERROR(VLOOKUP(W639,Produtos!$A$1:$C$2319,3,FALSE),"Não Cadastrado")))</f>
        <v/>
      </c>
      <c r="AC639" s="104"/>
      <c r="AD639" s="108"/>
      <c r="AE639" s="107" t="str">
        <f>IF(AC639="","", IF(AC639="NC","", IF(AC639="NE","", IF(AC639="NA","",IFERROR(VLOOKUP(AC639,Produtos!$A$1:$C$2319,2,FALSE),"Não Cadastrado")))))</f>
        <v/>
      </c>
      <c r="AF639" s="104"/>
      <c r="AG639" s="104"/>
      <c r="AH639" s="104" t="str">
        <f>IF(AC639="","",IF(ISNUMBER(AC639)=FALSE,"Não se aplica",IFERROR(VLOOKUP(AC639,Produtos!$A$1:$C$2319,3,FALSE),"Não Cadastrado")))</f>
        <v/>
      </c>
      <c r="AI639" s="104"/>
      <c r="AJ639" s="104" t="str">
        <f>VLOOKUP(Tabela2[[#This Row],[SIEMA]],Siema2025,26,FALSE)</f>
        <v>Em investigação.</v>
      </c>
      <c r="AK639" s="107" t="s">
        <v>7112</v>
      </c>
      <c r="AL639" s="107"/>
      <c r="AM639" s="107"/>
      <c r="AN639" s="108" t="str">
        <f>VLOOKUP(Tabela2[[#This Row],[SIEMA]],Siema2025,51,FALSE)</f>
        <v/>
      </c>
      <c r="AO639" s="108" t="str">
        <f>VLOOKUP(Tabela2[[#This Row],[SIEMA]],Siema2025,53,FALSE)</f>
        <v/>
      </c>
      <c r="AP639" s="108" t="str">
        <f>VLOOKUP(Tabela2[[#This Row],[SIEMA]],Siema2025,55,FALSE)</f>
        <v/>
      </c>
      <c r="AQ639" s="108" t="str">
        <f>VLOOKUP(Tabela2[[#This Row],[SIEMA]],Siema2025,57,FALSE)</f>
        <v/>
      </c>
      <c r="AR639" s="108" t="str">
        <f>VLOOKUP(Tabela2[[#This Row],[SIEMA]],Siema2025,59,FALSE)</f>
        <v/>
      </c>
      <c r="AS639" s="108" t="str">
        <f>VLOOKUP(Tabela2[[#This Row],[SIEMA]],Siema2025,61,FALSE)</f>
        <v>X</v>
      </c>
      <c r="AT639" s="108" t="str">
        <f>VLOOKUP(Tabela2[[#This Row],[SIEMA]],Siema2025,63,FALSE)</f>
        <v/>
      </c>
      <c r="AU639" s="108" t="str">
        <f>VLOOKUP(Tabela2[[#This Row],[SIEMA]],Siema2025,65,FALSE)</f>
        <v/>
      </c>
      <c r="AV639" s="108" t="str">
        <f>VLOOKUP(Tabela2[[#This Row],[SIEMA]],Siema2025,67,FALSE)</f>
        <v/>
      </c>
      <c r="AW639" s="108" t="str">
        <f>VLOOKUP(Tabela2[[#This Row],[SIEMA]],Siema2025,69,FALSE)</f>
        <v/>
      </c>
      <c r="AX639" s="108" t="str">
        <f>VLOOKUP(Tabela2[[#This Row],[SIEMA]],Siema2025,71,FALSE)</f>
        <v/>
      </c>
      <c r="AY639" s="108" t="str">
        <f>VLOOKUP(Tabela2[[#This Row],[SIEMA]],Siema2025,73,FALSE)</f>
        <v/>
      </c>
      <c r="AZ639" s="108" t="str">
        <f>VLOOKUP(Tabela2[[#This Row],[SIEMA]],Siema2025,75,FALSE)</f>
        <v/>
      </c>
      <c r="BA639" s="108" t="str">
        <f>VLOOKUP(Tabela2[[#This Row],[SIEMA]],Siema2025,77,FALSE)</f>
        <v/>
      </c>
      <c r="BB639" s="108" t="str">
        <f>VLOOKUP(Tabela2[[#This Row],[SIEMA]],Siema2025,79,FALSE)</f>
        <v/>
      </c>
      <c r="BC639" s="108" t="str">
        <f>IF(Tabela2[[#This Row],[Outro(s) ]] = "X", "PREENCHER","NA")</f>
        <v>NA</v>
      </c>
      <c r="BD639" s="108" t="str">
        <f>VLOOKUP(Tabela2[[#This Row],[SIEMA]],Siema2025,82,FALSE)</f>
        <v/>
      </c>
      <c r="BE639" s="108" t="str">
        <f>VLOOKUP(Tabela2[[#This Row],[SIEMA]],Siema2025,81,FALSE)</f>
        <v/>
      </c>
      <c r="BF639" s="110" t="str">
        <f>VLOOKUP(Tabela2[[#This Row],[SIEMA]],Siema2025,28,FALSE)</f>
        <v>Petrobras</v>
      </c>
      <c r="BG639" s="110"/>
      <c r="BH639" s="111" t="str">
        <f>VLOOKUP(Tabela2[[#This Row],[SIEMA]],Siema2025,29,FALSE)</f>
        <v>33000167100750</v>
      </c>
      <c r="BI639" s="112" t="str">
        <f>VLOOKUP(Tabela2[[#This Row],[SIEMA]],Siema2025,107,FALSE)</f>
        <v>Não</v>
      </c>
      <c r="BJ639" s="107" t="s">
        <v>7099</v>
      </c>
      <c r="BK639" s="104" t="s">
        <v>2696</v>
      </c>
      <c r="BL639" s="164">
        <v>45919</v>
      </c>
      <c r="BM639" s="108">
        <f ca="1">IF(Tabela2[[#This Row],[Data de atendimento do Ibama (considerar o primeiro documento/ação)]]="",_xlfn.DAYS(TODAY(),J639),_xlfn.DAYS(Tabela2[[#This Row],[Data de atendimento do Ibama (considerar o primeiro documento/ação)]],J639))</f>
        <v>10</v>
      </c>
      <c r="BN639" s="108" t="str">
        <f>IF(Tabela2[[#This Row],[Atendido pelo Ibama ("Não" ou "Sim")]]="Não","Preencher", IF(Tabela2[[#This Row],[Atendido pelo Ibama ("Não" ou "Sim")]]="Sim","NA",""))</f>
        <v>NA</v>
      </c>
      <c r="BO639" s="114" t="s">
        <v>7138</v>
      </c>
      <c r="BP639" s="108" t="str">
        <f>IF(Tabela2[[#This Row],[Forma de atendimento (primeiro documento/ação)]]= "Outros (especificar)", "PREENCHER","NA")</f>
        <v>NA</v>
      </c>
      <c r="BQ639" s="106" t="s">
        <v>123</v>
      </c>
      <c r="BR639" s="108" t="str">
        <f>IF(Tabela2[[#This Row],[Equipe do Ibama foi a campo? Houve sobrevoo do Poseidon?]] = "Sim", "PREENCHER","NA")</f>
        <v>NA</v>
      </c>
      <c r="BS639" s="108" t="str">
        <f>IF(Tabela2[[#This Row],[Se sim, foi emitida Ordem de Emergência? (informações vinculada à coluna CK)]] = "Sim", "PREENCHER","NA")</f>
        <v>NA</v>
      </c>
      <c r="BT639" s="108" t="s">
        <v>7101</v>
      </c>
      <c r="BU639" s="108" t="s">
        <v>123</v>
      </c>
      <c r="BV639" s="108" t="s">
        <v>123</v>
      </c>
      <c r="BW639" s="108" t="s">
        <v>123</v>
      </c>
      <c r="BX639" s="106"/>
      <c r="BY639" s="120"/>
      <c r="BZ639" s="104" t="str">
        <f>IF(Tabela2[[#This Row],[Data do documento de encerramento]]="NA","NA",IF(Tabela2[[#This Row],[Data do documento de encerramento]]="","Pendente de conclusão/ encerramento",_xlfn.DAYS(Tabela2[[#This Row],[Data do documento de encerramento]],J639)))</f>
        <v>Pendente de conclusão/ encerramento</v>
      </c>
      <c r="CA639" s="123"/>
      <c r="CB639" s="107"/>
      <c r="CC639" s="107" t="s">
        <v>7459</v>
      </c>
      <c r="CD639" s="107" t="s">
        <v>123</v>
      </c>
      <c r="CE639" s="107" t="s">
        <v>123</v>
      </c>
      <c r="CF639" s="107" t="s">
        <v>7149</v>
      </c>
    </row>
    <row r="640" spans="1:84" ht="151.5" customHeight="1">
      <c r="A640" s="169">
        <v>202591650446</v>
      </c>
      <c r="B640" s="170" t="s">
        <v>9840</v>
      </c>
      <c r="C640" s="108" t="str">
        <f>VLOOKUP(Tabela2[[#This Row],[SIEMA]],Siema2025,4,FALSE)</f>
        <v xml:space="preserve"> MA</v>
      </c>
      <c r="D640" s="106" t="str">
        <f>VLOOKUP(Tabela2[[#This Row],[SIEMA]],Siema2025,3,FALSE)</f>
        <v xml:space="preserve">São Luís </v>
      </c>
      <c r="E640" s="106" t="s">
        <v>9275</v>
      </c>
      <c r="F640" s="106" t="s">
        <v>9841</v>
      </c>
      <c r="G640" s="106" t="s">
        <v>9842</v>
      </c>
      <c r="H640" s="106" t="s">
        <v>9843</v>
      </c>
      <c r="I640" s="104" t="s">
        <v>7120</v>
      </c>
      <c r="J640" s="105">
        <f>VLOOKUP(Tabela2[[#This Row],[SIEMA]],Siema2025,2,FALSE)</f>
        <v>45909</v>
      </c>
      <c r="K640" s="105" t="str">
        <f>VLOOKUP(Tabela2[[#This Row],[SIEMA]],Siema2025,16,FALSE)</f>
        <v>Terça</v>
      </c>
      <c r="L640" s="106" t="str">
        <f>IF(Tabela2[[#This Row],[Data]]="","Sem Informação",VLOOKUP(MONTH(Tabela2[[#This Row],[Data]]),'[1]Validação de dados'!$I$1:$J$13,2,0))</f>
        <v>Setembro</v>
      </c>
      <c r="M640" s="104">
        <f>YEAR(Tabela2[[#This Row],[Data]])</f>
        <v>2025</v>
      </c>
      <c r="N640" s="105" t="str">
        <f>VLOOKUP(Tabela2[[#This Row],[SIEMA]],Siema2025,17,FALSE)</f>
        <v>Matutino</v>
      </c>
      <c r="O640" s="105" t="str">
        <f>VLOOKUP(Tabela2[[#This Row],[SIEMA]],Siema2025,5,FALSE)</f>
        <v>Terminal/portos/ancoradouros/etc</v>
      </c>
      <c r="P640" s="104" t="str">
        <f>VLOOKUP(Tabela2[[#This Row],[SIEMA]],Siema2025,21,FALSE)</f>
        <v>Terminal Marítimo de Ponta da Madeira.</v>
      </c>
      <c r="Q640" s="104" t="str">
        <f>VLOOKUP(Tabela2[[#This Row],[SIEMA]],Siema2025,7,FALSE)</f>
        <v/>
      </c>
      <c r="R640" s="104" t="str">
        <f>VLOOKUP(Tabela2[[#This Row],[SIEMA]],Siema2025,10,FALSE)</f>
        <v/>
      </c>
      <c r="S640" s="107"/>
      <c r="T640" s="104" t="str">
        <f>VLOOKUP(Tabela2[[#This Row],[SIEMA]],Siema2025,11,FALSE)</f>
        <v xml:space="preserve"> </v>
      </c>
      <c r="U640" s="104" t="str">
        <f>VLOOKUP(Tabela2[[#This Row],[SIEMA]],Siema2025,12,FALSE)</f>
        <v xml:space="preserve"> </v>
      </c>
      <c r="V640" s="104" t="str">
        <f>IF(Q640="","",IF(ISNUMBER(Q640)=FALSE,"Não se aplica",IFERROR(VLOOKUP(Q640,Produtos!$A$1:$C$2319,3,FALSE),"Não Cadastrado")))</f>
        <v/>
      </c>
      <c r="W640" s="104" t="str">
        <f>VLOOKUP(Tabela2[[#This Row],[SIEMA]],Siema2025,10,FALSE)</f>
        <v/>
      </c>
      <c r="X640" s="113"/>
      <c r="Y640" s="109" t="str">
        <f>IF(W640="","", IF(W640="NC","", IF(W640="NE","", IF(W640="NA","",IFERROR(VLOOKUP(W640,Produtos!$A$1:$C$2319,2,FALSE),"Não Cadastrado")))))</f>
        <v/>
      </c>
      <c r="Z640" s="104" t="str">
        <f>VLOOKUP(Tabela2[[#This Row],[SIEMA]],Siema2025,11,FALSE)</f>
        <v xml:space="preserve"> </v>
      </c>
      <c r="AA640" s="104" t="str">
        <f>VLOOKUP(Tabela2[[#This Row],[SIEMA]],Siema2025,12,FALSE)</f>
        <v xml:space="preserve"> </v>
      </c>
      <c r="AB640" s="104" t="str">
        <f>IF(W640="","",IF(ISNUMBER(W640)=FALSE,"Não se aplica",IFERROR(VLOOKUP(W640,Produtos!$A$1:$C$2319,3,FALSE),"Não Cadastrado")))</f>
        <v/>
      </c>
      <c r="AC640" s="104"/>
      <c r="AD640" s="108"/>
      <c r="AE640" s="107" t="str">
        <f>IF(AC640="","", IF(AC640="NC","", IF(AC640="NE","", IF(AC640="NA","",IFERROR(VLOOKUP(AC640,Produtos!$A$1:$C$2319,2,FALSE),"Não Cadastrado")))))</f>
        <v/>
      </c>
      <c r="AF640" s="104"/>
      <c r="AG640" s="104"/>
      <c r="AH640" s="104" t="str">
        <f>IF(AC640="","",IF(ISNUMBER(AC640)=FALSE,"Não se aplica",IFERROR(VLOOKUP(AC640,Produtos!$A$1:$C$2319,3,FALSE),"Não Cadastrado")))</f>
        <v/>
      </c>
      <c r="AI640" s="113"/>
      <c r="AJ640" s="104" t="str">
        <f>VLOOKUP(Tabela2[[#This Row],[SIEMA]],Siema2025,26,FALSE)</f>
        <v>Às 06:39, do dia 09/09/20205, ocorreu o incêndio nos transportadores secundários do sistema de amostragem do Terminal Marítimo de Ponta da Madeira - TMPM, em São Luís/MA. Foi acionado o fluxo do PAE e mobilizados os recursos necessários para combate. O incêndio foi controlado, ficando limitado apenas às estruturas operacionais dos transportadores, causando apenas danos materiais.</v>
      </c>
      <c r="AK640" s="107" t="s">
        <v>7229</v>
      </c>
      <c r="AL640" s="107" t="s">
        <v>7623</v>
      </c>
      <c r="AM640" s="107"/>
      <c r="AN640" s="108" t="str">
        <f>VLOOKUP(Tabela2[[#This Row],[SIEMA]],Siema2025,51,FALSE)</f>
        <v/>
      </c>
      <c r="AO640" s="108" t="str">
        <f>VLOOKUP(Tabela2[[#This Row],[SIEMA]],Siema2025,53,FALSE)</f>
        <v/>
      </c>
      <c r="AP640" s="108" t="str">
        <f>VLOOKUP(Tabela2[[#This Row],[SIEMA]],Siema2025,55,FALSE)</f>
        <v/>
      </c>
      <c r="AQ640" s="108" t="str">
        <f>VLOOKUP(Tabela2[[#This Row],[SIEMA]],Siema2025,57,FALSE)</f>
        <v/>
      </c>
      <c r="AR640" s="108" t="str">
        <f>VLOOKUP(Tabela2[[#This Row],[SIEMA]],Siema2025,59,FALSE)</f>
        <v/>
      </c>
      <c r="AS640" s="108" t="str">
        <f>VLOOKUP(Tabela2[[#This Row],[SIEMA]],Siema2025,61,FALSE)</f>
        <v/>
      </c>
      <c r="AT640" s="108" t="str">
        <f>VLOOKUP(Tabela2[[#This Row],[SIEMA]],Siema2025,63,FALSE)</f>
        <v/>
      </c>
      <c r="AU640" s="108" t="str">
        <f>VLOOKUP(Tabela2[[#This Row],[SIEMA]],Siema2025,65,FALSE)</f>
        <v/>
      </c>
      <c r="AV640" s="108" t="str">
        <f>VLOOKUP(Tabela2[[#This Row],[SIEMA]],Siema2025,67,FALSE)</f>
        <v/>
      </c>
      <c r="AW640" s="108" t="s">
        <v>7181</v>
      </c>
      <c r="AX640" s="108" t="str">
        <f>VLOOKUP(Tabela2[[#This Row],[SIEMA]],Siema2025,71,FALSE)</f>
        <v/>
      </c>
      <c r="AY640" s="108" t="str">
        <f>VLOOKUP(Tabela2[[#This Row],[SIEMA]],Siema2025,73,FALSE)</f>
        <v/>
      </c>
      <c r="AZ640" s="108" t="str">
        <f>VLOOKUP(Tabela2[[#This Row],[SIEMA]],Siema2025,75,FALSE)</f>
        <v/>
      </c>
      <c r="BA640" s="108" t="str">
        <f>VLOOKUP(Tabela2[[#This Row],[SIEMA]],Siema2025,77,FALSE)</f>
        <v/>
      </c>
      <c r="BB640" s="108"/>
      <c r="BC640" s="108"/>
      <c r="BD640" s="108" t="str">
        <f>VLOOKUP(Tabela2[[#This Row],[SIEMA]],Siema2025,82,FALSE)</f>
        <v/>
      </c>
      <c r="BE640" s="108" t="str">
        <f>VLOOKUP(Tabela2[[#This Row],[SIEMA]],Siema2025,81,FALSE)</f>
        <v/>
      </c>
      <c r="BF640" s="110" t="str">
        <f>VLOOKUP(Tabela2[[#This Row],[SIEMA]],Siema2025,28,FALSE)</f>
        <v>VALE S.A</v>
      </c>
      <c r="BG640" s="110"/>
      <c r="BH640" s="111" t="str">
        <f>VLOOKUP(Tabela2[[#This Row],[SIEMA]],Siema2025,29,FALSE)</f>
        <v>33592510042400</v>
      </c>
      <c r="BI640" s="112" t="s">
        <v>2696</v>
      </c>
      <c r="BJ640" s="107" t="s">
        <v>7099</v>
      </c>
      <c r="BK640" s="104" t="s">
        <v>2696</v>
      </c>
      <c r="BL640" s="140">
        <v>45915</v>
      </c>
      <c r="BM640" s="108">
        <f ca="1">IF(Tabela2[[#This Row],[Data de atendimento do Ibama (considerar o primeiro documento/ação)]]="",_xlfn.DAYS(TODAY(),J640),_xlfn.DAYS(Tabela2[[#This Row],[Data de atendimento do Ibama (considerar o primeiro documento/ação)]],J640))</f>
        <v>6</v>
      </c>
      <c r="BN640" s="108" t="str">
        <f>IF(Tabela2[[#This Row],[Atendido pelo Ibama ("Não" ou "Sim")]]="Não","Preencher", IF(Tabela2[[#This Row],[Atendido pelo Ibama ("Não" ou "Sim")]]="Sim","NA",""))</f>
        <v>NA</v>
      </c>
      <c r="BO640" s="114" t="s">
        <v>7138</v>
      </c>
      <c r="BP640" s="108" t="str">
        <f>IF(Tabela2[[#This Row],[Forma de atendimento (primeiro documento/ação)]]= "Outros (especificar)", "PREENCHER","NA")</f>
        <v>NA</v>
      </c>
      <c r="BQ640" s="106" t="s">
        <v>123</v>
      </c>
      <c r="BR640" s="108" t="str">
        <f>IF(Tabela2[[#This Row],[Equipe do Ibama foi a campo? Houve sobrevoo do Poseidon?]] = "Sim", "PREENCHER","NA")</f>
        <v>NA</v>
      </c>
      <c r="BS640" s="108" t="s">
        <v>7120</v>
      </c>
      <c r="BT640" s="108" t="s">
        <v>7101</v>
      </c>
      <c r="BU640" s="108" t="s">
        <v>123</v>
      </c>
      <c r="BV640" s="108" t="s">
        <v>123</v>
      </c>
      <c r="BW640" s="108" t="s">
        <v>123</v>
      </c>
      <c r="BX640" s="106" t="s">
        <v>7127</v>
      </c>
      <c r="BY640" s="140"/>
      <c r="BZ640" s="104" t="str">
        <f>IF(Tabela2[[#This Row],[Data do documento de encerramento]]="NA","NA",IF(Tabela2[[#This Row],[Data do documento de encerramento]]="","Pendente de conclusão/ encerramento",_xlfn.DAYS(Tabela2[[#This Row],[Data do documento de encerramento]],J640)))</f>
        <v>Pendente de conclusão/ encerramento</v>
      </c>
      <c r="CA640" s="107" t="s">
        <v>9844</v>
      </c>
      <c r="CB640" s="107"/>
      <c r="CC640" s="115"/>
      <c r="CD640" s="107"/>
      <c r="CE640" s="107"/>
      <c r="CF640" s="107"/>
    </row>
    <row r="641" spans="1:84" ht="76.5">
      <c r="A641" s="169">
        <v>202591157615</v>
      </c>
      <c r="B641" s="170" t="s">
        <v>9845</v>
      </c>
      <c r="C641" s="108" t="str">
        <f>VLOOKUP(Tabela2[[#This Row],[SIEMA]],Siema2025,4,FALSE)</f>
        <v xml:space="preserve"> PR</v>
      </c>
      <c r="D641" s="106" t="str">
        <f>VLOOKUP(Tabela2[[#This Row],[SIEMA]],Siema2025,3,FALSE)</f>
        <v xml:space="preserve">Guaratuba </v>
      </c>
      <c r="E641" s="106" t="s">
        <v>8914</v>
      </c>
      <c r="F641" s="106" t="s">
        <v>9846</v>
      </c>
      <c r="G641" s="106" t="s">
        <v>9847</v>
      </c>
      <c r="H641" s="106" t="s">
        <v>9848</v>
      </c>
      <c r="I641" s="104" t="s">
        <v>7120</v>
      </c>
      <c r="J641" s="105">
        <f>VLOOKUP(Tabela2[[#This Row],[SIEMA]],Siema2025,2,FALSE)</f>
        <v>45910</v>
      </c>
      <c r="K641" s="105" t="str">
        <f>VLOOKUP(Tabela2[[#This Row],[SIEMA]],Siema2025,16,FALSE)</f>
        <v>Quarta</v>
      </c>
      <c r="L641" s="106" t="str">
        <f>IF(Tabela2[[#This Row],[Data]]="","Sem Informação",VLOOKUP(MONTH(Tabela2[[#This Row],[Data]]),'[1]Validação de dados'!$I$1:$J$13,2,0))</f>
        <v>Setembro</v>
      </c>
      <c r="M641" s="104">
        <f>YEAR(Tabela2[[#This Row],[Data]])</f>
        <v>2025</v>
      </c>
      <c r="N641" s="105" t="str">
        <f>VLOOKUP(Tabela2[[#This Row],[SIEMA]],Siema2025,17,FALSE)</f>
        <v>Vespertino</v>
      </c>
      <c r="O641" s="105" t="str">
        <f>VLOOKUP(Tabela2[[#This Row],[SIEMA]],Siema2025,5,FALSE)</f>
        <v>Rodovia</v>
      </c>
      <c r="P641" s="104" t="str">
        <f>VLOOKUP(Tabela2[[#This Row],[SIEMA]],Siema2025,21,FALSE)</f>
        <v>BR 376 - 673+100 - Pista Sul</v>
      </c>
      <c r="Q641" s="104" t="s">
        <v>7094</v>
      </c>
      <c r="R641" s="104" t="str">
        <f>VLOOKUP(Tabela2[[#This Row],[SIEMA]],Siema2025,10,FALSE)</f>
        <v>Óleo Lubrificante</v>
      </c>
      <c r="S641" s="107" t="str">
        <f>IF(Q641="","", IF(Q641="NC","", IF(Q641="NE","", IF(Q641="NA","",IFERROR(VLOOKUP(Q641,[1]Produtos!$A$1:$C$2319,2,FALSE),"Não Cadastrado")))))</f>
        <v/>
      </c>
      <c r="T641" s="104" t="s">
        <v>9280</v>
      </c>
      <c r="U641" s="104" t="s">
        <v>7062</v>
      </c>
      <c r="V641" s="104" t="s">
        <v>7094</v>
      </c>
      <c r="W641" s="104"/>
      <c r="X641" s="113" t="str">
        <f>IF(Tabela2[[#This Row],[Origem do acidente]] = "Plataforma", "PREENCHER","NA")</f>
        <v>NA</v>
      </c>
      <c r="Y641" s="109" t="str">
        <f>IF(W641="","", IF(W641="NC","", IF(W641="NE","", IF(W641="NA","",IFERROR(VLOOKUP(W641,Produtos!$A$1:$C$2319,2,FALSE),"Não Cadastrado")))))</f>
        <v/>
      </c>
      <c r="Z641" s="104" t="str">
        <f>VLOOKUP(Tabela2[[#This Row],[SIEMA]],Siema2025,11,FALSE)</f>
        <v/>
      </c>
      <c r="AA641" s="104" t="str">
        <f>VLOOKUP(Tabela2[[#This Row],[SIEMA]],Siema2025,12,FALSE)</f>
        <v/>
      </c>
      <c r="AB641" s="104" t="str">
        <f>IF(W641="","",IF(ISNUMBER(W641)=FALSE,"Não se aplica",IFERROR(VLOOKUP(W641,Produtos!$A$1:$C$2319,3,FALSE),"Não Cadastrado")))</f>
        <v/>
      </c>
      <c r="AC641" s="104"/>
      <c r="AD641" s="108" t="str">
        <f>IF(Tabela2[[#This Row],[Origem do acidente]] = "Plataforma", "PREENCHER","NA")</f>
        <v>NA</v>
      </c>
      <c r="AE641" s="107" t="str">
        <f>IF(AC641="","", IF(AC641="NC","", IF(AC641="NE","", IF(AC641="NA","",IFERROR(VLOOKUP(AC641,Produtos!$A$1:$C$2319,2,FALSE),"Não Cadastrado")))))</f>
        <v/>
      </c>
      <c r="AF641" s="104"/>
      <c r="AG641" s="104"/>
      <c r="AH641" s="104" t="str">
        <f>IF(AC641="","",IF(ISNUMBER(AC641)=FALSE,"Não se aplica",IFERROR(VLOOKUP(AC641,Produtos!$A$1:$C$2319,3,FALSE),"Não Cadastrado")))</f>
        <v/>
      </c>
      <c r="AI641" s="104"/>
      <c r="AJ641" s="104" t="str">
        <f>VLOOKUP(Tabela2[[#This Row],[SIEMA]],Siema2025,26,FALSE)</f>
        <v>USUÁRIO INFORMA QUE TRAFEGAVA EM FAIXA 2 QUANDO A CARRETA COMEÇOU COM PRINCIPIO DE INCÊNDIO.</v>
      </c>
      <c r="AK641" s="107" t="s">
        <v>7623</v>
      </c>
      <c r="AL641" s="107"/>
      <c r="AM641" s="107"/>
      <c r="AN641" s="108" t="str">
        <f>VLOOKUP(Tabela2[[#This Row],[SIEMA]],Siema2025,51,FALSE)</f>
        <v/>
      </c>
      <c r="AO641" s="108" t="str">
        <f>VLOOKUP(Tabela2[[#This Row],[SIEMA]],Siema2025,53,FALSE)</f>
        <v/>
      </c>
      <c r="AP641" s="108" t="str">
        <f>VLOOKUP(Tabela2[[#This Row],[SIEMA]],Siema2025,55,FALSE)</f>
        <v/>
      </c>
      <c r="AQ641" s="108" t="str">
        <f>VLOOKUP(Tabela2[[#This Row],[SIEMA]],Siema2025,57,FALSE)</f>
        <v>X</v>
      </c>
      <c r="AR641" s="108" t="str">
        <f>VLOOKUP(Tabela2[[#This Row],[SIEMA]],Siema2025,59,FALSE)</f>
        <v/>
      </c>
      <c r="AS641" s="108" t="str">
        <f>VLOOKUP(Tabela2[[#This Row],[SIEMA]],Siema2025,61,FALSE)</f>
        <v/>
      </c>
      <c r="AT641" s="108" t="str">
        <f>VLOOKUP(Tabela2[[#This Row],[SIEMA]],Siema2025,63,FALSE)</f>
        <v/>
      </c>
      <c r="AU641" s="108" t="s">
        <v>7181</v>
      </c>
      <c r="AV641" s="108" t="str">
        <f>VLOOKUP(Tabela2[[#This Row],[SIEMA]],Siema2025,67,FALSE)</f>
        <v/>
      </c>
      <c r="AW641" s="108" t="str">
        <f>VLOOKUP(Tabela2[[#This Row],[SIEMA]],Siema2025,69,FALSE)</f>
        <v>X</v>
      </c>
      <c r="AX641" s="108" t="str">
        <f>VLOOKUP(Tabela2[[#This Row],[SIEMA]],Siema2025,71,FALSE)</f>
        <v/>
      </c>
      <c r="AY641" s="108" t="str">
        <f>VLOOKUP(Tabela2[[#This Row],[SIEMA]],Siema2025,73,FALSE)</f>
        <v/>
      </c>
      <c r="AZ641" s="108" t="str">
        <f>VLOOKUP(Tabela2[[#This Row],[SIEMA]],Siema2025,75,FALSE)</f>
        <v/>
      </c>
      <c r="BA641" s="108" t="str">
        <f>VLOOKUP(Tabela2[[#This Row],[SIEMA]],Siema2025,77,FALSE)</f>
        <v/>
      </c>
      <c r="BB641" s="108" t="str">
        <f>VLOOKUP(Tabela2[[#This Row],[SIEMA]],Siema2025,79,FALSE)</f>
        <v/>
      </c>
      <c r="BC641" s="108" t="str">
        <f>IF(Tabela2[[#This Row],[Outro(s) ]] = "X", "PREENCHER","NA")</f>
        <v>NA</v>
      </c>
      <c r="BD641" s="108" t="str">
        <f>VLOOKUP(Tabela2[[#This Row],[SIEMA]],Siema2025,82,FALSE)</f>
        <v/>
      </c>
      <c r="BE641" s="108" t="str">
        <f>VLOOKUP(Tabela2[[#This Row],[SIEMA]],Siema2025,81,FALSE)</f>
        <v/>
      </c>
      <c r="BF641" s="110" t="s">
        <v>9849</v>
      </c>
      <c r="BG641" s="110"/>
      <c r="BH641" s="111" t="s">
        <v>9850</v>
      </c>
      <c r="BI641" s="112" t="s">
        <v>2696</v>
      </c>
      <c r="BJ641" s="107" t="s">
        <v>7099</v>
      </c>
      <c r="BK641" s="104" t="s">
        <v>2696</v>
      </c>
      <c r="BL641" s="140">
        <v>45943</v>
      </c>
      <c r="BM641" s="108">
        <f ca="1">IF(Tabela2[[#This Row],[Data de atendimento do Ibama (considerar o primeiro documento/ação)]]="",_xlfn.DAYS(TODAY(),J641),_xlfn.DAYS(Tabela2[[#This Row],[Data de atendimento do Ibama (considerar o primeiro documento/ação)]],J641))</f>
        <v>33</v>
      </c>
      <c r="BN641" s="108" t="str">
        <f>IF(Tabela2[[#This Row],[Atendido pelo Ibama ("Não" ou "Sim")]]="Não","Preencher", IF(Tabela2[[#This Row],[Atendido pelo Ibama ("Não" ou "Sim")]]="Sim","NA",""))</f>
        <v>NA</v>
      </c>
      <c r="BO641" s="114" t="s">
        <v>7124</v>
      </c>
      <c r="BP641" s="108" t="s">
        <v>9419</v>
      </c>
      <c r="BQ641" s="106" t="s">
        <v>123</v>
      </c>
      <c r="BR641" s="108" t="str">
        <f>IF(Tabela2[[#This Row],[Equipe do Ibama foi a campo? Houve sobrevoo do Poseidon?]] = "Sim", "PREENCHER","NA")</f>
        <v>NA</v>
      </c>
      <c r="BS641" s="108" t="str">
        <f>IF(Tabela2[[#This Row],[Se sim, foi emitida Ordem de Emergência? (informações vinculada à coluna CK)]] = "Sim", "PREENCHER","NA")</f>
        <v>NA</v>
      </c>
      <c r="BT641" s="108" t="s">
        <v>7101</v>
      </c>
      <c r="BU641" s="108" t="s">
        <v>2696</v>
      </c>
      <c r="BV641" s="108" t="s">
        <v>123</v>
      </c>
      <c r="BW641" s="108" t="s">
        <v>123</v>
      </c>
      <c r="BX641" s="106" t="s">
        <v>7127</v>
      </c>
      <c r="BY641" s="106"/>
      <c r="BZ641" s="104" t="str">
        <f>IF(Tabela2[[#This Row],[Data do documento de encerramento]]="NA","NA",IF(Tabela2[[#This Row],[Data do documento de encerramento]]="","Pendente de conclusão/ encerramento",_xlfn.DAYS(Tabela2[[#This Row],[Data do documento de encerramento]],J641)))</f>
        <v>Pendente de conclusão/ encerramento</v>
      </c>
      <c r="CA641" s="107" t="s">
        <v>9851</v>
      </c>
      <c r="CB641" s="107"/>
      <c r="CC641" s="107"/>
      <c r="CD641" s="107"/>
      <c r="CE641" s="107"/>
      <c r="CF641" s="107"/>
    </row>
    <row r="642" spans="1:84" ht="45.75">
      <c r="A642" s="169">
        <v>20259133603</v>
      </c>
      <c r="B642" s="170" t="s">
        <v>9852</v>
      </c>
      <c r="C642" s="108" t="s">
        <v>7135</v>
      </c>
      <c r="D642" s="106" t="s">
        <v>637</v>
      </c>
      <c r="E642" s="106" t="s">
        <v>9853</v>
      </c>
      <c r="F642" s="106"/>
      <c r="G642" s="106" t="s">
        <v>9854</v>
      </c>
      <c r="H642" s="106" t="s">
        <v>9855</v>
      </c>
      <c r="I642" s="104" t="str">
        <f>VLOOKUP(Tabela2[[#This Row],[SIEMA]],Siema2025,19,FALSE)</f>
        <v>Campos</v>
      </c>
      <c r="J642" s="105">
        <f>VLOOKUP(Tabela2[[#This Row],[SIEMA]],Siema2025,2,FALSE)</f>
        <v>45911</v>
      </c>
      <c r="K642" s="105" t="str">
        <f>VLOOKUP(Tabela2[[#This Row],[SIEMA]],Siema2025,16,FALSE)</f>
        <v>Quinta</v>
      </c>
      <c r="L642" s="106" t="str">
        <f>IF(Tabela2[[#This Row],[Data]]="","Sem Informação",VLOOKUP(MONTH(Tabela2[[#This Row],[Data]]),'[1]Validação de dados'!$I$1:$J$13,2,0))</f>
        <v>Setembro</v>
      </c>
      <c r="M642" s="104">
        <f>YEAR(Tabela2[[#This Row],[Data]])</f>
        <v>2025</v>
      </c>
      <c r="N642" s="105" t="str">
        <f>VLOOKUP(Tabela2[[#This Row],[SIEMA]],Siema2025,17,FALSE)</f>
        <v>Matutino</v>
      </c>
      <c r="O642" s="105" t="s">
        <v>111</v>
      </c>
      <c r="P642" s="104" t="str">
        <f>VLOOKUP(Tabela2[[#This Row],[SIEMA]],Siema2025,21,FALSE)</f>
        <v>PO_MSPI-MRL-02/P-35, Campo de Marlim, Bacia de Campos.</v>
      </c>
      <c r="Q642" s="104">
        <v>1202</v>
      </c>
      <c r="R642" s="104" t="s">
        <v>252</v>
      </c>
      <c r="S642" s="107" t="str">
        <f>IF(Q642="","", IF(Q642="NC","", IF(Q642="NE","", IF(Q642="NA","",IFERROR(VLOOKUP(Q642,[1]Produtos!$A$1:$C$2319,2,FALSE),"Não Cadastrado")))))</f>
        <v>GASÓLEO ou ÓLEO DIESEL ou ÓLEO PARA AQUECIMENTO, LEVE</v>
      </c>
      <c r="T642" s="104" t="s">
        <v>9856</v>
      </c>
      <c r="U642" s="104" t="s">
        <v>7111</v>
      </c>
      <c r="V642" s="104">
        <f>IF(Q642="","",IF(ISNUMBER(Q642)=FALSE,"Não se aplica",IFERROR(VLOOKUP(Q642,Produtos!$A$1:$C$2319,3,FALSE),"Não Cadastrado")))</f>
        <v>3</v>
      </c>
      <c r="W642" s="104" t="str">
        <f>VLOOKUP(Tabela2[[#This Row],[SIEMA]],Siema2025,10,FALSE)</f>
        <v/>
      </c>
      <c r="X642" s="113"/>
      <c r="Y642" s="109" t="str">
        <f>IF(W642="","", IF(W642="NC","", IF(W642="NE","", IF(W642="NA","",IFERROR(VLOOKUP(W642,Produtos!$A$1:$C$2319,2,FALSE),"Não Cadastrado")))))</f>
        <v/>
      </c>
      <c r="Z642" s="104" t="str">
        <f>VLOOKUP(Tabela2[[#This Row],[SIEMA]],Siema2025,11,FALSE)</f>
        <v xml:space="preserve"> </v>
      </c>
      <c r="AA642" s="104" t="str">
        <f>VLOOKUP(Tabela2[[#This Row],[SIEMA]],Siema2025,12,FALSE)</f>
        <v xml:space="preserve"> </v>
      </c>
      <c r="AB642" s="104" t="str">
        <f>IF(W642="","",IF(ISNUMBER(W642)=FALSE,"Não se aplica",IFERROR(VLOOKUP(W642,Produtos!$A$1:$C$2319,3,FALSE),"Não Cadastrado")))</f>
        <v/>
      </c>
      <c r="AC642" s="104"/>
      <c r="AD642" s="108"/>
      <c r="AE642" s="107" t="str">
        <f>IF(AC642="","", IF(AC642="NC","", IF(AC642="NE","", IF(AC642="NA","",IFERROR(VLOOKUP(AC642,Produtos!$A$1:$C$2319,2,FALSE),"Não Cadastrado")))))</f>
        <v/>
      </c>
      <c r="AF642" s="104"/>
      <c r="AG642" s="104"/>
      <c r="AH642" s="104" t="str">
        <f>IF(AC642="","",IF(ISNUMBER(AC642)=FALSE,"Não se aplica",IFERROR(VLOOKUP(AC642,Produtos!$A$1:$C$2319,3,FALSE),"Não Cadastrado")))</f>
        <v/>
      </c>
      <c r="AI642" s="104"/>
      <c r="AJ642" s="104" t="str">
        <f>VLOOKUP(Tabela2[[#This Row],[SIEMA]],Siema2025,26,FALSE)</f>
        <v>Falha de vedação no flange de manuseio.</v>
      </c>
      <c r="AK642" s="107" t="s">
        <v>7098</v>
      </c>
      <c r="AL642" s="107" t="s">
        <v>7229</v>
      </c>
      <c r="AM642" s="107"/>
      <c r="AN642" s="108" t="str">
        <f>VLOOKUP(Tabela2[[#This Row],[SIEMA]],Siema2025,51,FALSE)</f>
        <v/>
      </c>
      <c r="AO642" s="108" t="str">
        <f>VLOOKUP(Tabela2[[#This Row],[SIEMA]],Siema2025,53,FALSE)</f>
        <v/>
      </c>
      <c r="AP642" s="108" t="str">
        <f>VLOOKUP(Tabela2[[#This Row],[SIEMA]],Siema2025,55,FALSE)</f>
        <v/>
      </c>
      <c r="AQ642" s="108" t="str">
        <f>VLOOKUP(Tabela2[[#This Row],[SIEMA]],Siema2025,57,FALSE)</f>
        <v/>
      </c>
      <c r="AR642" s="108" t="str">
        <f>VLOOKUP(Tabela2[[#This Row],[SIEMA]],Siema2025,59,FALSE)</f>
        <v/>
      </c>
      <c r="AS642" s="108" t="str">
        <f>VLOOKUP(Tabela2[[#This Row],[SIEMA]],Siema2025,61,FALSE)</f>
        <v>X</v>
      </c>
      <c r="AT642" s="108" t="str">
        <f>VLOOKUP(Tabela2[[#This Row],[SIEMA]],Siema2025,63,FALSE)</f>
        <v/>
      </c>
      <c r="AU642" s="108" t="str">
        <f>VLOOKUP(Tabela2[[#This Row],[SIEMA]],Siema2025,65,FALSE)</f>
        <v/>
      </c>
      <c r="AV642" s="108" t="str">
        <f>VLOOKUP(Tabela2[[#This Row],[SIEMA]],Siema2025,67,FALSE)</f>
        <v/>
      </c>
      <c r="AW642" s="108" t="str">
        <f>VLOOKUP(Tabela2[[#This Row],[SIEMA]],Siema2025,69,FALSE)</f>
        <v/>
      </c>
      <c r="AX642" s="108" t="str">
        <f>VLOOKUP(Tabela2[[#This Row],[SIEMA]],Siema2025,71,FALSE)</f>
        <v/>
      </c>
      <c r="AY642" s="108" t="str">
        <f>VLOOKUP(Tabela2[[#This Row],[SIEMA]],Siema2025,73,FALSE)</f>
        <v/>
      </c>
      <c r="AZ642" s="108" t="str">
        <f>VLOOKUP(Tabela2[[#This Row],[SIEMA]],Siema2025,75,FALSE)</f>
        <v/>
      </c>
      <c r="BA642" s="108" t="str">
        <f>VLOOKUP(Tabela2[[#This Row],[SIEMA]],Siema2025,77,FALSE)</f>
        <v/>
      </c>
      <c r="BB642" s="108" t="str">
        <f>VLOOKUP(Tabela2[[#This Row],[SIEMA]],Siema2025,79,FALSE)</f>
        <v/>
      </c>
      <c r="BC642" s="108" t="str">
        <f>IF(Tabela2[[#This Row],[Outro(s) ]] = "X", "PREENCHER","NA")</f>
        <v>NA</v>
      </c>
      <c r="BD642" s="108" t="str">
        <f>VLOOKUP(Tabela2[[#This Row],[SIEMA]],Siema2025,82,FALSE)</f>
        <v/>
      </c>
      <c r="BE642" s="108" t="str">
        <f>VLOOKUP(Tabela2[[#This Row],[SIEMA]],Siema2025,81,FALSE)</f>
        <v/>
      </c>
      <c r="BF642" s="110" t="str">
        <f>VLOOKUP(Tabela2[[#This Row],[SIEMA]],Siema2025,28,FALSE)</f>
        <v>Petrobras</v>
      </c>
      <c r="BG642" s="110"/>
      <c r="BH642" s="111" t="str">
        <f>VLOOKUP(Tabela2[[#This Row],[SIEMA]],Siema2025,29,FALSE)</f>
        <v>33000167000101</v>
      </c>
      <c r="BI642" s="112" t="str">
        <f>VLOOKUP(Tabela2[[#This Row],[SIEMA]],Siema2025,107,FALSE)</f>
        <v>Não</v>
      </c>
      <c r="BJ642" s="107" t="s">
        <v>7099</v>
      </c>
      <c r="BK642" s="104" t="s">
        <v>2696</v>
      </c>
      <c r="BL642" s="164">
        <v>45919</v>
      </c>
      <c r="BM642" s="108">
        <f ca="1">IF(Tabela2[[#This Row],[Data de atendimento do Ibama (considerar o primeiro documento/ação)]]="",_xlfn.DAYS(TODAY(),J642),_xlfn.DAYS(Tabela2[[#This Row],[Data de atendimento do Ibama (considerar o primeiro documento/ação)]],J642))</f>
        <v>8</v>
      </c>
      <c r="BN642" s="108" t="str">
        <f>IF(Tabela2[[#This Row],[Atendido pelo Ibama ("Não" ou "Sim")]]="Não","Preencher", IF(Tabela2[[#This Row],[Atendido pelo Ibama ("Não" ou "Sim")]]="Sim","NA",""))</f>
        <v>NA</v>
      </c>
      <c r="BO642" s="114" t="s">
        <v>7138</v>
      </c>
      <c r="BP642" s="108" t="str">
        <f>IF(Tabela2[[#This Row],[Forma de atendimento (primeiro documento/ação)]]= "Outros (especificar)", "PREENCHER","NA")</f>
        <v>NA</v>
      </c>
      <c r="BQ642" s="106" t="s">
        <v>123</v>
      </c>
      <c r="BR642" s="108" t="str">
        <f>IF(Tabela2[[#This Row],[Equipe do Ibama foi a campo? Houve sobrevoo do Poseidon?]] = "Sim", "PREENCHER","NA")</f>
        <v>NA</v>
      </c>
      <c r="BS642" s="108" t="str">
        <f>IF(Tabela2[[#This Row],[Se sim, foi emitida Ordem de Emergência? (informações vinculada à coluna CK)]] = "Sim", "PREENCHER","NA")</f>
        <v>NA</v>
      </c>
      <c r="BT642" s="108" t="s">
        <v>7101</v>
      </c>
      <c r="BU642" s="108" t="s">
        <v>123</v>
      </c>
      <c r="BV642" s="108" t="s">
        <v>123</v>
      </c>
      <c r="BW642" s="108" t="s">
        <v>123</v>
      </c>
      <c r="BX642" s="106"/>
      <c r="BY642" s="140"/>
      <c r="BZ642" s="104" t="str">
        <f>IF(Tabela2[[#This Row],[Data do documento de encerramento]]="NA","NA",IF(Tabela2[[#This Row],[Data do documento de encerramento]]="","Pendente de conclusão/ encerramento",_xlfn.DAYS(Tabela2[[#This Row],[Data do documento de encerramento]],J642)))</f>
        <v>Pendente de conclusão/ encerramento</v>
      </c>
      <c r="CA642" s="107"/>
      <c r="CB642" s="107"/>
      <c r="CC642" s="107" t="s">
        <v>7324</v>
      </c>
      <c r="CD642" s="107" t="s">
        <v>123</v>
      </c>
      <c r="CE642" s="107" t="s">
        <v>123</v>
      </c>
      <c r="CF642" s="107" t="s">
        <v>7141</v>
      </c>
    </row>
    <row r="643" spans="1:84" ht="45.75">
      <c r="A643" s="169">
        <v>202591668426</v>
      </c>
      <c r="B643" s="170" t="s">
        <v>9857</v>
      </c>
      <c r="C643" s="108" t="str">
        <f>VLOOKUP(Tabela2[[#This Row],[SIEMA]],Siema2025,4,FALSE)</f>
        <v xml:space="preserve"> MG</v>
      </c>
      <c r="D643" s="106" t="str">
        <f>VLOOKUP(Tabela2[[#This Row],[SIEMA]],Siema2025,3,FALSE)</f>
        <v xml:space="preserve">Bambuí </v>
      </c>
      <c r="E643" s="106" t="s">
        <v>9858</v>
      </c>
      <c r="F643" s="106" t="s">
        <v>9859</v>
      </c>
      <c r="G643" s="106" t="s">
        <v>9860</v>
      </c>
      <c r="H643" s="106" t="s">
        <v>9861</v>
      </c>
      <c r="I643" s="104" t="s">
        <v>7120</v>
      </c>
      <c r="J643" s="105">
        <f>VLOOKUP(Tabela2[[#This Row],[SIEMA]],Siema2025,2,FALSE)</f>
        <v>45911</v>
      </c>
      <c r="K643" s="105" t="str">
        <f>VLOOKUP(Tabela2[[#This Row],[SIEMA]],Siema2025,16,FALSE)</f>
        <v>Quinta</v>
      </c>
      <c r="L643" s="106" t="str">
        <f>IF(Tabela2[[#This Row],[Data]]="","Sem Informação",VLOOKUP(MONTH(Tabela2[[#This Row],[Data]]),'[1]Validação de dados'!$I$1:$J$13,2,0))</f>
        <v>Setembro</v>
      </c>
      <c r="M643" s="104">
        <f>YEAR(Tabela2[[#This Row],[Data]])</f>
        <v>2025</v>
      </c>
      <c r="N643" s="105" t="str">
        <f>VLOOKUP(Tabela2[[#This Row],[SIEMA]],Siema2025,17,FALSE)</f>
        <v>Matutino</v>
      </c>
      <c r="O643" s="105" t="str">
        <f>VLOOKUP(Tabela2[[#This Row],[SIEMA]],Siema2025,5,FALSE)</f>
        <v>Rodovia</v>
      </c>
      <c r="P643" s="104" t="str">
        <f>VLOOKUP(Tabela2[[#This Row],[SIEMA]],Siema2025,21,FALSE)</f>
        <v>Transporte Rodoviário</v>
      </c>
      <c r="Q643" s="104" t="s">
        <v>7127</v>
      </c>
      <c r="R643" s="104" t="s">
        <v>9862</v>
      </c>
      <c r="S643" s="107" t="str">
        <f>IF(Q643="","", IF(Q643="NC","", IF(Q643="NE","", IF(Q643="NA","",IFERROR(VLOOKUP(Q643,[1]Produtos!$A$1:$C$2319,2,FALSE),"Não Cadastrado")))))</f>
        <v/>
      </c>
      <c r="T643" s="104" t="s">
        <v>9280</v>
      </c>
      <c r="U643" s="104" t="s">
        <v>7062</v>
      </c>
      <c r="V643" s="104" t="str">
        <f>IF(Q643="","",IF(ISNUMBER(Q643)=FALSE,"Não se aplica",IFERROR(VLOOKUP(Q643,Produtos!$A$1:$C$2319,3,FALSE),"Não Cadastrado")))</f>
        <v>Não se aplica</v>
      </c>
      <c r="W643" s="104">
        <v>1202</v>
      </c>
      <c r="X643" s="113" t="s">
        <v>9863</v>
      </c>
      <c r="Y643" s="109" t="str">
        <f>IF(W643="","", IF(W643="NC","", IF(W643="NE","", IF(W643="NA","",IFERROR(VLOOKUP(W643,Produtos!$A$1:$C$2319,2,FALSE),"Não Cadastrado")))))</f>
        <v>GASÓLEO ou ÓLEO DIESEL ou ÓLEO PARA AQUECIMENTO, LEVE</v>
      </c>
      <c r="Z643" s="104" t="s">
        <v>6834</v>
      </c>
      <c r="AA643" s="104" t="s">
        <v>7062</v>
      </c>
      <c r="AB643" s="104">
        <f>IF(W643="","",IF(ISNUMBER(W643)=FALSE,"Não se aplica",IFERROR(VLOOKUP(W643,Produtos!$A$1:$C$2319,3,FALSE),"Não Cadastrado")))</f>
        <v>3</v>
      </c>
      <c r="AC643" s="104"/>
      <c r="AD643" s="108" t="str">
        <f>IF(Tabela2[[#This Row],[Origem do acidente]] = "Plataforma", "PREENCHER","NA")</f>
        <v>NA</v>
      </c>
      <c r="AE643" s="107" t="str">
        <f>IF(AC643="","", IF(AC643="NC","", IF(AC643="NE","", IF(AC643="NA","",IFERROR(VLOOKUP(AC643,Produtos!$A$1:$C$2319,2,FALSE),"Não Cadastrado")))))</f>
        <v/>
      </c>
      <c r="AF643" s="104"/>
      <c r="AG643" s="104"/>
      <c r="AH643" s="104" t="str">
        <f>IF(AC643="","",IF(ISNUMBER(AC643)=FALSE,"Não se aplica",IFERROR(VLOOKUP(AC643,Produtos!$A$1:$C$2319,3,FALSE),"Não Cadastrado")))</f>
        <v/>
      </c>
      <c r="AI643" s="104"/>
      <c r="AJ643" s="104" t="str">
        <f>VLOOKUP(Tabela2[[#This Row],[SIEMA]],Siema2025,26,FALSE)</f>
        <v>Tombamento</v>
      </c>
      <c r="AK643" s="107" t="s">
        <v>6834</v>
      </c>
      <c r="AL643" s="107" t="s">
        <v>7180</v>
      </c>
      <c r="AM643" s="107"/>
      <c r="AN643" s="108" t="str">
        <f>VLOOKUP(Tabela2[[#This Row],[SIEMA]],Siema2025,51,FALSE)</f>
        <v/>
      </c>
      <c r="AO643" s="108" t="str">
        <f>VLOOKUP(Tabela2[[#This Row],[SIEMA]],Siema2025,53,FALSE)</f>
        <v/>
      </c>
      <c r="AP643" s="108" t="str">
        <f>VLOOKUP(Tabela2[[#This Row],[SIEMA]],Siema2025,55,FALSE)</f>
        <v/>
      </c>
      <c r="AQ643" s="108" t="str">
        <f>VLOOKUP(Tabela2[[#This Row],[SIEMA]],Siema2025,57,FALSE)</f>
        <v>X</v>
      </c>
      <c r="AR643" s="108" t="str">
        <f>VLOOKUP(Tabela2[[#This Row],[SIEMA]],Siema2025,59,FALSE)</f>
        <v/>
      </c>
      <c r="AS643" s="108" t="str">
        <f>VLOOKUP(Tabela2[[#This Row],[SIEMA]],Siema2025,61,FALSE)</f>
        <v/>
      </c>
      <c r="AT643" s="108" t="str">
        <f>VLOOKUP(Tabela2[[#This Row],[SIEMA]],Siema2025,63,FALSE)</f>
        <v/>
      </c>
      <c r="AU643" s="108" t="s">
        <v>7181</v>
      </c>
      <c r="AV643" s="108" t="str">
        <f>VLOOKUP(Tabela2[[#This Row],[SIEMA]],Siema2025,67,FALSE)</f>
        <v/>
      </c>
      <c r="AW643" s="108" t="str">
        <f>VLOOKUP(Tabela2[[#This Row],[SIEMA]],Siema2025,69,FALSE)</f>
        <v/>
      </c>
      <c r="AX643" s="108" t="str">
        <f>VLOOKUP(Tabela2[[#This Row],[SIEMA]],Siema2025,71,FALSE)</f>
        <v/>
      </c>
      <c r="AY643" s="108" t="str">
        <f>VLOOKUP(Tabela2[[#This Row],[SIEMA]],Siema2025,73,FALSE)</f>
        <v/>
      </c>
      <c r="AZ643" s="108" t="str">
        <f>VLOOKUP(Tabela2[[#This Row],[SIEMA]],Siema2025,75,FALSE)</f>
        <v/>
      </c>
      <c r="BA643" s="108" t="str">
        <f>VLOOKUP(Tabela2[[#This Row],[SIEMA]],Siema2025,77,FALSE)</f>
        <v/>
      </c>
      <c r="BB643" s="108" t="str">
        <f>VLOOKUP(Tabela2[[#This Row],[SIEMA]],Siema2025,79,FALSE)</f>
        <v/>
      </c>
      <c r="BC643" s="108" t="str">
        <f>IF(Tabela2[[#This Row],[Outro(s) ]] = "X", "PREENCHER","NA")</f>
        <v>NA</v>
      </c>
      <c r="BD643" s="108" t="str">
        <f>VLOOKUP(Tabela2[[#This Row],[SIEMA]],Siema2025,82,FALSE)</f>
        <v/>
      </c>
      <c r="BE643" s="108" t="str">
        <f>VLOOKUP(Tabela2[[#This Row],[SIEMA]],Siema2025,81,FALSE)</f>
        <v/>
      </c>
      <c r="BF643" s="110" t="s">
        <v>6834</v>
      </c>
      <c r="BG643" s="110"/>
      <c r="BH643" s="111" t="s">
        <v>7062</v>
      </c>
      <c r="BI643" s="112" t="s">
        <v>7062</v>
      </c>
      <c r="BJ643" s="107" t="s">
        <v>7099</v>
      </c>
      <c r="BK643" s="104" t="s">
        <v>2696</v>
      </c>
      <c r="BL643" s="140">
        <v>45918</v>
      </c>
      <c r="BM643" s="108">
        <f ca="1">IF(Tabela2[[#This Row],[Data de atendimento do Ibama (considerar o primeiro documento/ação)]]="",_xlfn.DAYS(TODAY(),J643),_xlfn.DAYS(Tabela2[[#This Row],[Data de atendimento do Ibama (considerar o primeiro documento/ação)]],J643))</f>
        <v>7</v>
      </c>
      <c r="BN643" s="108" t="str">
        <f>IF(Tabela2[[#This Row],[Atendido pelo Ibama ("Não" ou "Sim")]]="Não","Preencher", IF(Tabela2[[#This Row],[Atendido pelo Ibama ("Não" ou "Sim")]]="Sim","NA",""))</f>
        <v>NA</v>
      </c>
      <c r="BO643" s="114" t="s">
        <v>7182</v>
      </c>
      <c r="BP643" s="108" t="str">
        <f>IF(Tabela2[[#This Row],[Forma de atendimento (primeiro documento/ação)]]= "Outros (especificar)", "PREENCHER","NA")</f>
        <v>NA</v>
      </c>
      <c r="BQ643" s="106" t="s">
        <v>123</v>
      </c>
      <c r="BR643" s="108" t="str">
        <f>IF(Tabela2[[#This Row],[Equipe do Ibama foi a campo? Houve sobrevoo do Poseidon?]] = "Sim", "PREENCHER","NA")</f>
        <v>NA</v>
      </c>
      <c r="BS643" s="108" t="str">
        <f>IF(Tabela2[[#This Row],[Se sim, foi emitida Ordem de Emergência? (informações vinculada à coluna CK)]] = "Sim", "PREENCHER","NA")</f>
        <v>NA</v>
      </c>
      <c r="BT643" s="108" t="s">
        <v>7114</v>
      </c>
      <c r="BU643" s="108" t="s">
        <v>123</v>
      </c>
      <c r="BV643" s="108" t="s">
        <v>2696</v>
      </c>
      <c r="BW643" s="108" t="s">
        <v>2696</v>
      </c>
      <c r="BX643" s="106" t="s">
        <v>7102</v>
      </c>
      <c r="BY643" s="140">
        <v>45918</v>
      </c>
      <c r="BZ643" s="104">
        <f>IF(Tabela2[[#This Row],[Data do documento de encerramento]]="NA","NA",IF(Tabela2[[#This Row],[Data do documento de encerramento]]="","Pendente de conclusão/ encerramento",_xlfn.DAYS(Tabela2[[#This Row],[Data do documento de encerramento]],J643)))</f>
        <v>7</v>
      </c>
      <c r="CA643" s="107"/>
      <c r="CB643" s="107"/>
      <c r="CC643" s="115"/>
      <c r="CD643" s="107"/>
      <c r="CE643" s="107"/>
      <c r="CF643" s="107"/>
    </row>
    <row r="644" spans="1:84" ht="15" customHeight="1">
      <c r="A644" s="169">
        <v>202591675627</v>
      </c>
      <c r="B644" s="170" t="s">
        <v>9864</v>
      </c>
      <c r="C644" s="108" t="str">
        <f>VLOOKUP(Tabela2[[#This Row],[SIEMA]],Siema2025,4,FALSE)</f>
        <v xml:space="preserve"> MG</v>
      </c>
      <c r="D644" s="106" t="str">
        <f>VLOOKUP(Tabela2[[#This Row],[SIEMA]],Siema2025,3,FALSE)</f>
        <v xml:space="preserve">Buritis </v>
      </c>
      <c r="E644" s="106" t="str">
        <f>VLOOKUP(Tabela2[[#This Row],[SIEMA]],Siema2025,20,FALSE)</f>
        <v>Rodovia MG 400, km 06</v>
      </c>
      <c r="F644" s="153" t="s">
        <v>9865</v>
      </c>
      <c r="G644" s="180" t="s">
        <v>9866</v>
      </c>
      <c r="H644" s="153" t="s">
        <v>9867</v>
      </c>
      <c r="I644" s="104" t="s">
        <v>7120</v>
      </c>
      <c r="J644" s="105">
        <f>VLOOKUP(Tabela2[[#This Row],[SIEMA]],Siema2025,2,FALSE)</f>
        <v>45911</v>
      </c>
      <c r="K644" s="105" t="str">
        <f>VLOOKUP(Tabela2[[#This Row],[SIEMA]],Siema2025,16,FALSE)</f>
        <v>Quinta</v>
      </c>
      <c r="L644" s="134" t="s">
        <v>9868</v>
      </c>
      <c r="M644" s="134">
        <v>2024</v>
      </c>
      <c r="N644" s="105" t="str">
        <f>VLOOKUP(Tabela2[[#This Row],[SIEMA]],Siema2025,17,FALSE)</f>
        <v>Matutino</v>
      </c>
      <c r="O644" s="105" t="str">
        <f>VLOOKUP(Tabela2[[#This Row],[SIEMA]],Siema2025,5,FALSE)</f>
        <v>Rodovia</v>
      </c>
      <c r="P644" s="104" t="str">
        <f>VLOOKUP(Tabela2[[#This Row],[SIEMA]],Siema2025,21,FALSE)</f>
        <v>Transporte Rodoviário</v>
      </c>
      <c r="Q644" s="104">
        <v>2902</v>
      </c>
      <c r="R644" s="104" t="s">
        <v>9869</v>
      </c>
      <c r="S644" s="137" t="s">
        <v>9870</v>
      </c>
      <c r="T644" s="104" t="s">
        <v>9280</v>
      </c>
      <c r="U644" s="104" t="s">
        <v>7062</v>
      </c>
      <c r="V644" s="104">
        <f>IF(Q644="","",IF(ISNUMBER(Q644)=FALSE,"Não se aplica",IFERROR(VLOOKUP(Q644,Produtos!$A$1:$C$2319,3,FALSE),"Não Cadastrado")))</f>
        <v>6.1</v>
      </c>
      <c r="W644" s="104">
        <v>1993</v>
      </c>
      <c r="X644" s="113" t="str">
        <f>IF(Tabela2[[#This Row],[Origem do acidente]] = "Plataforma", "PREENCHER","NA")</f>
        <v>NA</v>
      </c>
      <c r="Y644" s="109" t="str">
        <f>IF(W644="","", IF(W644="NC","", IF(W644="NE","", IF(W644="NA","",IFERROR(VLOOKUP(W644,Produtos!$A$1:$C$2319,2,FALSE),"Não Cadastrado")))))</f>
        <v>LÍQUIDO INFLAMÁVEL, N.E.</v>
      </c>
      <c r="Z644" s="104" t="s">
        <v>6834</v>
      </c>
      <c r="AA644" s="104" t="s">
        <v>7062</v>
      </c>
      <c r="AB644" s="104">
        <f>IF(W644="","",IF(ISNUMBER(W644)=FALSE,"Não se aplica",IFERROR(VLOOKUP(W644,Produtos!$A$1:$C$2319,3,FALSE),"Não Cadastrado")))</f>
        <v>3</v>
      </c>
      <c r="AC644" s="134">
        <v>3077</v>
      </c>
      <c r="AD644" s="134" t="s">
        <v>7127</v>
      </c>
      <c r="AE644" s="107" t="str">
        <f>IF(AC644="","", IF(AC644="NC","", IF(AC644="NE","", IF(AC644="NA","",IFERROR(VLOOKUP(AC644,Produtos!$A$1:$C$2319,2,FALSE),"Não Cadastrado")))))</f>
        <v>SUBSTÂNCIA QUE APRESENTA RISCO PARA O MEIO AMBIENTE, SÓLIDA, N.E.</v>
      </c>
      <c r="AF644" s="134" t="s">
        <v>6834</v>
      </c>
      <c r="AG644" s="104" t="s">
        <v>7062</v>
      </c>
      <c r="AH644" s="104">
        <f>IF(AC644="","",IF(ISNUMBER(AC644)=FALSE,"Não se aplica",IFERROR(VLOOKUP(AC644,Produtos!$A$1:$C$2319,3,FALSE),"Não Cadastrado")))</f>
        <v>9</v>
      </c>
      <c r="AI644" s="134"/>
      <c r="AJ644" s="104" t="str">
        <f>VLOOKUP(Tabela2[[#This Row],[SIEMA]],Siema2025,26,FALSE)</f>
        <v>Tombamento</v>
      </c>
      <c r="AK644" s="107" t="s">
        <v>6834</v>
      </c>
      <c r="AL644" s="107" t="s">
        <v>7180</v>
      </c>
      <c r="AM644" s="107"/>
      <c r="AN644" s="108" t="str">
        <f>VLOOKUP(Tabela2[[#This Row],[SIEMA]],Siema2025,51,FALSE)</f>
        <v/>
      </c>
      <c r="AO644" s="108" t="str">
        <f>VLOOKUP(Tabela2[[#This Row],[SIEMA]],Siema2025,53,FALSE)</f>
        <v/>
      </c>
      <c r="AP644" s="108" t="str">
        <f>VLOOKUP(Tabela2[[#This Row],[SIEMA]],Siema2025,55,FALSE)</f>
        <v/>
      </c>
      <c r="AQ644" s="108" t="str">
        <f>VLOOKUP(Tabela2[[#This Row],[SIEMA]],Siema2025,57,FALSE)</f>
        <v/>
      </c>
      <c r="AR644" s="108" t="str">
        <f>VLOOKUP(Tabela2[[#This Row],[SIEMA]],Siema2025,59,FALSE)</f>
        <v/>
      </c>
      <c r="AS644" s="108" t="str">
        <f>VLOOKUP(Tabela2[[#This Row],[SIEMA]],Siema2025,61,FALSE)</f>
        <v/>
      </c>
      <c r="AT644" s="108" t="str">
        <f>VLOOKUP(Tabela2[[#This Row],[SIEMA]],Siema2025,63,FALSE)</f>
        <v/>
      </c>
      <c r="AU644" s="108" t="str">
        <f>VLOOKUP(Tabela2[[#This Row],[SIEMA]],Siema2025,65,FALSE)</f>
        <v>X</v>
      </c>
      <c r="AV644" s="108" t="str">
        <f>VLOOKUP(Tabela2[[#This Row],[SIEMA]],Siema2025,67,FALSE)</f>
        <v/>
      </c>
      <c r="AW644" s="108" t="str">
        <f>VLOOKUP(Tabela2[[#This Row],[SIEMA]],Siema2025,69,FALSE)</f>
        <v/>
      </c>
      <c r="AX644" s="108" t="str">
        <f>VLOOKUP(Tabela2[[#This Row],[SIEMA]],Siema2025,71,FALSE)</f>
        <v/>
      </c>
      <c r="AY644" s="108" t="str">
        <f>VLOOKUP(Tabela2[[#This Row],[SIEMA]],Siema2025,73,FALSE)</f>
        <v/>
      </c>
      <c r="AZ644" s="108" t="str">
        <f>VLOOKUP(Tabela2[[#This Row],[SIEMA]],Siema2025,75,FALSE)</f>
        <v/>
      </c>
      <c r="BA644" s="108" t="str">
        <f>VLOOKUP(Tabela2[[#This Row],[SIEMA]],Siema2025,77,FALSE)</f>
        <v/>
      </c>
      <c r="BB644" s="108" t="str">
        <f>VLOOKUP(Tabela2[[#This Row],[SIEMA]],Siema2025,79,FALSE)</f>
        <v/>
      </c>
      <c r="BC644" s="108" t="str">
        <f>IF(Tabela2[[#This Row],[Outro(s) ]] = "X", "PREENCHER","NA")</f>
        <v>NA</v>
      </c>
      <c r="BD644" s="108" t="str">
        <f>VLOOKUP(Tabela2[[#This Row],[SIEMA]],Siema2025,82,FALSE)</f>
        <v/>
      </c>
      <c r="BE644" s="108" t="str">
        <f>VLOOKUP(Tabela2[[#This Row],[SIEMA]],Siema2025,81,FALSE)</f>
        <v/>
      </c>
      <c r="BF644" s="110" t="s">
        <v>6834</v>
      </c>
      <c r="BG644" s="134"/>
      <c r="BH644" s="111" t="s">
        <v>7062</v>
      </c>
      <c r="BI644" s="112" t="s">
        <v>7062</v>
      </c>
      <c r="BJ644" s="107" t="s">
        <v>7113</v>
      </c>
      <c r="BK644" s="104" t="s">
        <v>2696</v>
      </c>
      <c r="BL644" s="168">
        <v>45918</v>
      </c>
      <c r="BM644" s="108">
        <f ca="1">IF(Tabela2[[#This Row],[Data de atendimento do Ibama (considerar o primeiro documento/ação)]]="",_xlfn.DAYS(TODAY(),J644),_xlfn.DAYS(Tabela2[[#This Row],[Data de atendimento do Ibama (considerar o primeiro documento/ação)]],J644))</f>
        <v>7</v>
      </c>
      <c r="BN644" s="108" t="str">
        <f>IF(Tabela2[[#This Row],[Atendido pelo Ibama ("Não" ou "Sim")]]="Não","Preencher", IF(Tabela2[[#This Row],[Atendido pelo Ibama ("Não" ou "Sim")]]="Sim","NA",""))</f>
        <v>NA</v>
      </c>
      <c r="BO644" s="114" t="s">
        <v>7182</v>
      </c>
      <c r="BP644" s="108" t="str">
        <f>IF(Tabela2[[#This Row],[Forma de atendimento (primeiro documento/ação)]]= "Outros (especificar)", "PREENCHER","NA")</f>
        <v>NA</v>
      </c>
      <c r="BQ644" s="106" t="s">
        <v>123</v>
      </c>
      <c r="BR644" s="108" t="str">
        <f>IF(Tabela2[[#This Row],[Equipe do Ibama foi a campo? Houve sobrevoo do Poseidon?]] = "Sim", "PREENCHER","NA")</f>
        <v>NA</v>
      </c>
      <c r="BS644" s="108" t="str">
        <f>IF(Tabela2[[#This Row],[Se sim, foi emitida Ordem de Emergência? (informações vinculada à coluna CK)]] = "Sim", "PREENCHER","NA")</f>
        <v>NA</v>
      </c>
      <c r="BT644" s="108" t="s">
        <v>7225</v>
      </c>
      <c r="BU644" s="108" t="str">
        <f>IF(Tabela2[[#This Row],[Houve envio de Informações Pós-acidente (preencher "não se aplica" quando de competência estadual/municipal)]] = "Sim", "PREENCHER","NA")</f>
        <v>NA</v>
      </c>
      <c r="BV644" s="108" t="s">
        <v>123</v>
      </c>
      <c r="BW644" s="108" t="s">
        <v>2696</v>
      </c>
      <c r="BX644" s="106" t="s">
        <v>7102</v>
      </c>
      <c r="BY644" s="168">
        <v>45918</v>
      </c>
      <c r="BZ644" s="104">
        <f>IF(Tabela2[[#This Row],[Data do documento de encerramento]]="NA","NA",IF(Tabela2[[#This Row],[Data do documento de encerramento]]="","Pendente de conclusão/ encerramento",_xlfn.DAYS(Tabela2[[#This Row],[Data do documento de encerramento]],J644)))</f>
        <v>7</v>
      </c>
      <c r="CA644" s="137"/>
      <c r="CB644" s="137"/>
      <c r="CC644" s="137"/>
      <c r="CD644" s="137"/>
      <c r="CE644" s="137"/>
      <c r="CF644" s="134"/>
    </row>
    <row r="645" spans="1:84" ht="76.5">
      <c r="A645" s="169">
        <v>202591532421</v>
      </c>
      <c r="B645" s="170" t="s">
        <v>9871</v>
      </c>
      <c r="C645" s="108" t="str">
        <f>VLOOKUP(Tabela2[[#This Row],[SIEMA]],Siema2025,4,FALSE)</f>
        <v xml:space="preserve"> RS</v>
      </c>
      <c r="D645" s="106" t="str">
        <f>VLOOKUP(Tabela2[[#This Row],[SIEMA]],Siema2025,3,FALSE)</f>
        <v xml:space="preserve">Pouso Novo </v>
      </c>
      <c r="E645" s="106" t="s">
        <v>9872</v>
      </c>
      <c r="F645" s="106" t="s">
        <v>9873</v>
      </c>
      <c r="G645" s="109" t="s">
        <v>9874</v>
      </c>
      <c r="H645" s="109" t="s">
        <v>9875</v>
      </c>
      <c r="I645" s="104" t="s">
        <v>7120</v>
      </c>
      <c r="J645" s="105">
        <f>VLOOKUP(Tabela2[[#This Row],[SIEMA]],Siema2025,2,FALSE)</f>
        <v>45912</v>
      </c>
      <c r="K645" s="105" t="str">
        <f>VLOOKUP(Tabela2[[#This Row],[SIEMA]],Siema2025,16,FALSE)</f>
        <v>Sexta</v>
      </c>
      <c r="L645" s="106" t="str">
        <f>IF(Tabela2[[#This Row],[Data]]="","Sem Informação",VLOOKUP(MONTH(Tabela2[[#This Row],[Data]]),'[1]Validação de dados'!$I$1:$J$13,2,0))</f>
        <v>Setembro</v>
      </c>
      <c r="M645" s="104">
        <f>YEAR(Tabela2[[#This Row],[Data]])</f>
        <v>2025</v>
      </c>
      <c r="N645" s="105" t="str">
        <f>VLOOKUP(Tabela2[[#This Row],[SIEMA]],Siema2025,17,FALSE)</f>
        <v>Noturno</v>
      </c>
      <c r="O645" s="105" t="str">
        <f>VLOOKUP(Tabela2[[#This Row],[SIEMA]],Siema2025,5,FALSE)</f>
        <v>Rodovia</v>
      </c>
      <c r="P645" s="104" t="str">
        <f>VLOOKUP(Tabela2[[#This Row],[SIEMA]],Siema2025,21,FALSE)</f>
        <v>SEGUNDO INFORMAÇÕES COLETADAS NO LOCAL, VEÍCULO SEGUIA SENTIDO SUL, QUANDO O CONDUTOR RELATOU QUE ESTOUROU A CAIXA DO CAMINHÃO. PARA EVITAR QUE OUTROS VEÍCULOS ULTRAPASSASSEM, ELE VEIO FAZENDO ZIGUE-ZAGUE. QUANDO VIU QUE NÃO IRIA TER COMO SEGURAR, FECHOU O "L" PARA PODER PARAR A CARRETA. AO FAZER O "L", UM DOS TANQUES DE ÓLEO DIESEL FOI ATINGIDO, VAZANDO SOBRE FAIXA DE ROLAMENTO.</v>
      </c>
      <c r="Q645" s="104">
        <v>1170</v>
      </c>
      <c r="R645" s="104" t="str">
        <f>VLOOKUP(Tabela2[[#This Row],[SIEMA]],Siema2025,10,FALSE)</f>
        <v/>
      </c>
      <c r="S645" s="107" t="str">
        <f>IF(Q645="","", IF(Q645="NC","", IF(Q645="NE","", IF(Q645="NA","",IFERROR(VLOOKUP(Q645,[1]Produtos!$A$1:$C$2319,2,FALSE),"Não Cadastrado")))))</f>
        <v>ÁLCOOL ETÍLICO, ETANOL</v>
      </c>
      <c r="T645" s="104">
        <v>60000</v>
      </c>
      <c r="U645" s="104" t="s">
        <v>648</v>
      </c>
      <c r="V645" s="104">
        <f>IF(Q645="","",IF(ISNUMBER(Q645)=FALSE,"Não se aplica",IFERROR(VLOOKUP(Q645,Produtos!$A$1:$C$2319,3,FALSE),"Não Cadastrado")))</f>
        <v>3</v>
      </c>
      <c r="W645" s="104">
        <v>1202</v>
      </c>
      <c r="X645" s="113" t="s">
        <v>9876</v>
      </c>
      <c r="Y645" s="109" t="str">
        <f>IF(W645="","", IF(W645="NC","", IF(W645="NE","", IF(W645="NA","",IFERROR(VLOOKUP(W645,Produtos!$A$1:$C$2319,2,FALSE),"Não Cadastrado")))))</f>
        <v>GASÓLEO ou ÓLEO DIESEL ou ÓLEO PARA AQUECIMENTO, LEVE</v>
      </c>
      <c r="Z645" s="104" t="s">
        <v>6834</v>
      </c>
      <c r="AA645" s="104" t="s">
        <v>7062</v>
      </c>
      <c r="AB645" s="104">
        <f>IF(W645="","",IF(ISNUMBER(W645)=FALSE,"Não se aplica",IFERROR(VLOOKUP(W645,Produtos!$A$1:$C$2319,3,FALSE),"Não Cadastrado")))</f>
        <v>3</v>
      </c>
      <c r="AC645" s="104"/>
      <c r="AD645" s="108" t="str">
        <f>IF(Tabela2[[#This Row],[Origem do acidente]] = "Plataforma", "PREENCHER","NA")</f>
        <v>NA</v>
      </c>
      <c r="AE645" s="107" t="str">
        <f>IF(AC645="","", IF(AC645="NC","", IF(AC645="NE","", IF(AC645="NA","",IFERROR(VLOOKUP(AC645,Produtos!$A$1:$C$2319,2,FALSE),"Não Cadastrado")))))</f>
        <v/>
      </c>
      <c r="AF645" s="104"/>
      <c r="AG645" s="104"/>
      <c r="AH645" s="104" t="str">
        <f>IF(AC645="","",IF(ISNUMBER(AC645)=FALSE,"Não se aplica",IFERROR(VLOOKUP(AC645,Produtos!$A$1:$C$2319,3,FALSE),"Não Cadastrado")))</f>
        <v/>
      </c>
      <c r="AI645" s="104"/>
      <c r="AJ645" s="104" t="s">
        <v>9877</v>
      </c>
      <c r="AK645" s="107" t="s">
        <v>7285</v>
      </c>
      <c r="AL645" s="107"/>
      <c r="AM645" s="107"/>
      <c r="AN645" s="108" t="str">
        <f>VLOOKUP(Tabela2[[#This Row],[SIEMA]],Siema2025,51,FALSE)</f>
        <v/>
      </c>
      <c r="AO645" s="108" t="str">
        <f>VLOOKUP(Tabela2[[#This Row],[SIEMA]],Siema2025,53,FALSE)</f>
        <v/>
      </c>
      <c r="AP645" s="108" t="str">
        <f>VLOOKUP(Tabela2[[#This Row],[SIEMA]],Siema2025,55,FALSE)</f>
        <v/>
      </c>
      <c r="AQ645" s="108" t="str">
        <f>VLOOKUP(Tabela2[[#This Row],[SIEMA]],Siema2025,57,FALSE)</f>
        <v/>
      </c>
      <c r="AR645" s="108" t="str">
        <f>VLOOKUP(Tabela2[[#This Row],[SIEMA]],Siema2025,59,FALSE)</f>
        <v/>
      </c>
      <c r="AS645" s="108" t="str">
        <f>VLOOKUP(Tabela2[[#This Row],[SIEMA]],Siema2025,61,FALSE)</f>
        <v/>
      </c>
      <c r="AT645" s="108" t="str">
        <f>VLOOKUP(Tabela2[[#This Row],[SIEMA]],Siema2025,63,FALSE)</f>
        <v/>
      </c>
      <c r="AU645" s="108" t="str">
        <f>VLOOKUP(Tabela2[[#This Row],[SIEMA]],Siema2025,65,FALSE)</f>
        <v/>
      </c>
      <c r="AV645" s="108" t="str">
        <f>VLOOKUP(Tabela2[[#This Row],[SIEMA]],Siema2025,67,FALSE)</f>
        <v/>
      </c>
      <c r="AW645" s="108" t="str">
        <f>VLOOKUP(Tabela2[[#This Row],[SIEMA]],Siema2025,69,FALSE)</f>
        <v/>
      </c>
      <c r="AX645" s="108" t="str">
        <f>VLOOKUP(Tabela2[[#This Row],[SIEMA]],Siema2025,71,FALSE)</f>
        <v/>
      </c>
      <c r="AY645" s="108" t="str">
        <f>VLOOKUP(Tabela2[[#This Row],[SIEMA]],Siema2025,73,FALSE)</f>
        <v/>
      </c>
      <c r="AZ645" s="108" t="str">
        <f>VLOOKUP(Tabela2[[#This Row],[SIEMA]],Siema2025,75,FALSE)</f>
        <v/>
      </c>
      <c r="BA645" s="108" t="str">
        <f>VLOOKUP(Tabela2[[#This Row],[SIEMA]],Siema2025,77,FALSE)</f>
        <v/>
      </c>
      <c r="BB645" s="108"/>
      <c r="BC645" s="108" t="str">
        <f>IF(Tabela2[[#This Row],[Outro(s) ]] = "X", "PREENCHER","NA")</f>
        <v>NA</v>
      </c>
      <c r="BD645" s="108" t="str">
        <f>VLOOKUP(Tabela2[[#This Row],[SIEMA]],Siema2025,82,FALSE)</f>
        <v/>
      </c>
      <c r="BE645" s="108" t="s">
        <v>7181</v>
      </c>
      <c r="BF645" s="110" t="str">
        <f>VLOOKUP(Tabela2[[#This Row],[SIEMA]],Siema2025,28,FALSE)</f>
        <v>Transporte Rodoviário Gabiju Ltda</v>
      </c>
      <c r="BG645" s="110"/>
      <c r="BH645" s="111" t="str">
        <f>VLOOKUP(Tabela2[[#This Row],[SIEMA]],Siema2025,29,FALSE)</f>
        <v>01168727000145</v>
      </c>
      <c r="BI645" s="112" t="s">
        <v>2696</v>
      </c>
      <c r="BJ645" s="107" t="s">
        <v>7099</v>
      </c>
      <c r="BK645" s="104" t="s">
        <v>2696</v>
      </c>
      <c r="BL645" s="140">
        <v>45915</v>
      </c>
      <c r="BM645" s="108">
        <f ca="1">IF(Tabela2[[#This Row],[Data de atendimento do Ibama (considerar o primeiro documento/ação)]]="",_xlfn.DAYS(TODAY(),J645),_xlfn.DAYS(Tabela2[[#This Row],[Data de atendimento do Ibama (considerar o primeiro documento/ação)]],J645))</f>
        <v>3</v>
      </c>
      <c r="BN645" s="108" t="str">
        <f>IF(Tabela2[[#This Row],[Atendido pelo Ibama ("Não" ou "Sim")]]="Não","Preencher", IF(Tabela2[[#This Row],[Atendido pelo Ibama ("Não" ou "Sim")]]="Sim","NA",""))</f>
        <v>NA</v>
      </c>
      <c r="BO645" s="114" t="s">
        <v>7138</v>
      </c>
      <c r="BP645" s="108" t="str">
        <f>IF(Tabela2[[#This Row],[Forma de atendimento (primeiro documento/ação)]]= "Outros (especificar)", "PREENCHER","NA")</f>
        <v>NA</v>
      </c>
      <c r="BQ645" s="106" t="s">
        <v>123</v>
      </c>
      <c r="BR645" s="108" t="str">
        <f>IF(Tabela2[[#This Row],[Equipe do Ibama foi a campo? Houve sobrevoo do Poseidon?]] = "Sim", "PREENCHER","NA")</f>
        <v>NA</v>
      </c>
      <c r="BS645" s="108" t="str">
        <f>IF(Tabela2[[#This Row],[Se sim, foi emitida Ordem de Emergência? (informações vinculada à coluna CK)]] = "Sim", "PREENCHER","NA")</f>
        <v>NA</v>
      </c>
      <c r="BT645" s="108" t="s">
        <v>7114</v>
      </c>
      <c r="BU645" s="108" t="str">
        <f>IF(Tabela2[[#This Row],[Houve envio de Informações Pós-acidente (preencher "não se aplica" quando de competência estadual/municipal)]] = "Sim", "PREENCHER","NA")</f>
        <v>NA</v>
      </c>
      <c r="BV645" s="108" t="s">
        <v>2696</v>
      </c>
      <c r="BW645" s="108" t="s">
        <v>123</v>
      </c>
      <c r="BX645" s="106" t="s">
        <v>7127</v>
      </c>
      <c r="BY645" s="106"/>
      <c r="BZ645" s="104" t="str">
        <f>IF(Tabela2[[#This Row],[Data do documento de encerramento]]="NA","NA",IF(Tabela2[[#This Row],[Data do documento de encerramento]]="","Pendente de conclusão/ encerramento",_xlfn.DAYS(Tabela2[[#This Row],[Data do documento de encerramento]],J645)))</f>
        <v>Pendente de conclusão/ encerramento</v>
      </c>
      <c r="CA645" s="107" t="s">
        <v>9878</v>
      </c>
      <c r="CB645" s="107"/>
      <c r="CC645" s="107"/>
      <c r="CD645" s="107"/>
      <c r="CE645" s="107"/>
      <c r="CF645" s="107"/>
    </row>
    <row r="646" spans="1:84" ht="76.5">
      <c r="A646" s="169">
        <v>202591668411</v>
      </c>
      <c r="B646" s="170" t="s">
        <v>9879</v>
      </c>
      <c r="C646" s="108" t="str">
        <f>VLOOKUP(Tabela2[[#This Row],[SIEMA]],Siema2025,4,FALSE)</f>
        <v xml:space="preserve"> MG</v>
      </c>
      <c r="D646" s="106" t="str">
        <f>VLOOKUP(Tabela2[[#This Row],[SIEMA]],Siema2025,3,FALSE)</f>
        <v xml:space="preserve">Pitangui </v>
      </c>
      <c r="E646" s="106" t="s">
        <v>9880</v>
      </c>
      <c r="F646" s="106" t="s">
        <v>9881</v>
      </c>
      <c r="G646" s="106" t="s">
        <v>9882</v>
      </c>
      <c r="H646" s="106" t="s">
        <v>9883</v>
      </c>
      <c r="I646" s="104" t="s">
        <v>7120</v>
      </c>
      <c r="J646" s="105">
        <f>VLOOKUP(Tabela2[[#This Row],[SIEMA]],Siema2025,2,FALSE)</f>
        <v>45912</v>
      </c>
      <c r="K646" s="105" t="str">
        <f>VLOOKUP(Tabela2[[#This Row],[SIEMA]],Siema2025,16,FALSE)</f>
        <v>Sexta</v>
      </c>
      <c r="L646" s="106" t="str">
        <f>IF(Tabela2[[#This Row],[Data]]="","Sem Informação",VLOOKUP(MONTH(Tabela2[[#This Row],[Data]]),'[1]Validação de dados'!$I$1:$J$13,2,0))</f>
        <v>Setembro</v>
      </c>
      <c r="M646" s="106">
        <f>YEAR(Tabela2[[#This Row],[Data]])</f>
        <v>2025</v>
      </c>
      <c r="N646" s="105" t="str">
        <f>VLOOKUP(Tabela2[[#This Row],[SIEMA]],Siema2025,17,FALSE)</f>
        <v>Matutino</v>
      </c>
      <c r="O646" s="105" t="str">
        <f>VLOOKUP(Tabela2[[#This Row],[SIEMA]],Siema2025,5,FALSE)</f>
        <v>Rodovia</v>
      </c>
      <c r="P646" s="104" t="str">
        <f>VLOOKUP(Tabela2[[#This Row],[SIEMA]],Siema2025,21,FALSE)</f>
        <v>Transporte rodoviário</v>
      </c>
      <c r="Q646" s="104">
        <v>1202</v>
      </c>
      <c r="R646" s="104" t="s">
        <v>9817</v>
      </c>
      <c r="S646" s="107" t="str">
        <f>IF(Q646="","", IF(Q646="NC","", IF(Q646="NE","", IF(Q646="NA","",IFERROR(VLOOKUP(Q646,[1]Produtos!$A$1:$C$2319,2,FALSE),"Não Cadastrado")))))</f>
        <v>GASÓLEO ou ÓLEO DIESEL ou ÓLEO PARA AQUECIMENTO, LEVE</v>
      </c>
      <c r="T646" s="104" t="s">
        <v>9280</v>
      </c>
      <c r="U646" s="104" t="s">
        <v>7062</v>
      </c>
      <c r="V646" s="104">
        <f>IF(Q646="","",IF(ISNUMBER(Q646)=FALSE,"Não se aplica",IFERROR(VLOOKUP(Q646,Produtos!$A$1:$C$2319,3,FALSE),"Não Cadastrado")))</f>
        <v>3</v>
      </c>
      <c r="W646" s="104" t="s">
        <v>7127</v>
      </c>
      <c r="X646" s="113" t="s">
        <v>9884</v>
      </c>
      <c r="Y646" s="109" t="str">
        <f>IF(W646="","", IF(W646="NC","", IF(W646="NE","", IF(W646="NA","",IFERROR(VLOOKUP(W646,Produtos!$A$1:$C$2319,2,FALSE),"Não Cadastrado")))))</f>
        <v/>
      </c>
      <c r="Z646" s="104" t="s">
        <v>6834</v>
      </c>
      <c r="AA646" s="104" t="s">
        <v>7062</v>
      </c>
      <c r="AB646" s="104" t="str">
        <f>IF(W646="","",IF(ISNUMBER(W646)=FALSE,"Não se aplica",IFERROR(VLOOKUP(W646,Produtos!$A$1:$C$2319,3,FALSE),"Não Cadastrado")))</f>
        <v>Não se aplica</v>
      </c>
      <c r="AC646" s="104"/>
      <c r="AD646" s="108" t="str">
        <f>IF(Tabela2[[#This Row],[Origem do acidente]] = "Plataforma", "PREENCHER","NA")</f>
        <v>NA</v>
      </c>
      <c r="AE646" s="107" t="str">
        <f>IF(AC646="","", IF(AC646="NC","", IF(AC646="NE","", IF(AC646="NA","",IFERROR(VLOOKUP(AC646,Produtos!$A$1:$C$2319,2,FALSE),"Não Cadastrado")))))</f>
        <v/>
      </c>
      <c r="AF646" s="104"/>
      <c r="AG646" s="104"/>
      <c r="AH646" s="104" t="str">
        <f>IF(AC646="","",IF(ISNUMBER(AC646)=FALSE,"Não se aplica",IFERROR(VLOOKUP(AC646,Produtos!$A$1:$C$2319,3,FALSE),"Não Cadastrado")))</f>
        <v/>
      </c>
      <c r="AI646" s="104"/>
      <c r="AJ646" s="104" t="str">
        <f>VLOOKUP(Tabela2[[#This Row],[SIEMA]],Siema2025,26,FALSE)</f>
        <v>Colisão</v>
      </c>
      <c r="AK646" s="107" t="s">
        <v>7381</v>
      </c>
      <c r="AL646" s="107"/>
      <c r="AM646" s="107"/>
      <c r="AN646" s="108" t="str">
        <f>VLOOKUP(Tabela2[[#This Row],[SIEMA]],Siema2025,51,FALSE)</f>
        <v>X</v>
      </c>
      <c r="AO646" s="108" t="str">
        <f>VLOOKUP(Tabela2[[#This Row],[SIEMA]],Siema2025,53,FALSE)</f>
        <v/>
      </c>
      <c r="AP646" s="108" t="str">
        <f>VLOOKUP(Tabela2[[#This Row],[SIEMA]],Siema2025,55,FALSE)</f>
        <v/>
      </c>
      <c r="AQ646" s="108" t="str">
        <f>VLOOKUP(Tabela2[[#This Row],[SIEMA]],Siema2025,57,FALSE)</f>
        <v>X</v>
      </c>
      <c r="AR646" s="108" t="str">
        <f>VLOOKUP(Tabela2[[#This Row],[SIEMA]],Siema2025,59,FALSE)</f>
        <v/>
      </c>
      <c r="AS646" s="108" t="str">
        <f>VLOOKUP(Tabela2[[#This Row],[SIEMA]],Siema2025,61,FALSE)</f>
        <v/>
      </c>
      <c r="AT646" s="108" t="str">
        <f>VLOOKUP(Tabela2[[#This Row],[SIEMA]],Siema2025,63,FALSE)</f>
        <v/>
      </c>
      <c r="AU646" s="108" t="str">
        <f>VLOOKUP(Tabela2[[#This Row],[SIEMA]],Siema2025,65,FALSE)</f>
        <v>X</v>
      </c>
      <c r="AV646" s="108" t="str">
        <f>VLOOKUP(Tabela2[[#This Row],[SIEMA]],Siema2025,67,FALSE)</f>
        <v/>
      </c>
      <c r="AW646" s="108" t="str">
        <f>VLOOKUP(Tabela2[[#This Row],[SIEMA]],Siema2025,69,FALSE)</f>
        <v/>
      </c>
      <c r="AX646" s="108"/>
      <c r="AY646" s="108" t="str">
        <f>VLOOKUP(Tabela2[[#This Row],[SIEMA]],Siema2025,73,FALSE)</f>
        <v/>
      </c>
      <c r="AZ646" s="108" t="str">
        <f>VLOOKUP(Tabela2[[#This Row],[SIEMA]],Siema2025,75,FALSE)</f>
        <v/>
      </c>
      <c r="BA646" s="108" t="str">
        <f>VLOOKUP(Tabela2[[#This Row],[SIEMA]],Siema2025,77,FALSE)</f>
        <v/>
      </c>
      <c r="BB646" s="108" t="str">
        <f>VLOOKUP(Tabela2[[#This Row],[SIEMA]],Siema2025,79,FALSE)</f>
        <v/>
      </c>
      <c r="BC646" s="108" t="str">
        <f>IF(Tabela2[[#This Row],[Outro(s) ]] = "X", "PREENCHER","NA")</f>
        <v>NA</v>
      </c>
      <c r="BD646" s="108" t="str">
        <f>VLOOKUP(Tabela2[[#This Row],[SIEMA]],Siema2025,82,FALSE)</f>
        <v/>
      </c>
      <c r="BE646" s="108" t="str">
        <f>VLOOKUP(Tabela2[[#This Row],[SIEMA]],Siema2025,81,FALSE)</f>
        <v/>
      </c>
      <c r="BF646" s="110" t="s">
        <v>6834</v>
      </c>
      <c r="BG646" s="110"/>
      <c r="BH646" s="111" t="s">
        <v>6834</v>
      </c>
      <c r="BI646" s="112" t="s">
        <v>7062</v>
      </c>
      <c r="BJ646" s="107" t="s">
        <v>7099</v>
      </c>
      <c r="BK646" s="104" t="s">
        <v>2696</v>
      </c>
      <c r="BL646" s="140">
        <v>45918</v>
      </c>
      <c r="BM646" s="108">
        <f ca="1">IF(Tabela2[[#This Row],[Data de atendimento do Ibama (considerar o primeiro documento/ação)]]="",_xlfn.DAYS(TODAY(),J646),_xlfn.DAYS(Tabela2[[#This Row],[Data de atendimento do Ibama (considerar o primeiro documento/ação)]],J646))</f>
        <v>6</v>
      </c>
      <c r="BN646" s="108" t="str">
        <f>IF(Tabela2[[#This Row],[Atendido pelo Ibama ("Não" ou "Sim")]]="Não","Preencher", IF(Tabela2[[#This Row],[Atendido pelo Ibama ("Não" ou "Sim")]]="Sim","NA",""))</f>
        <v>NA</v>
      </c>
      <c r="BO646" s="114" t="s">
        <v>7182</v>
      </c>
      <c r="BP646" s="108" t="str">
        <f>IF(Tabela2[[#This Row],[Forma de atendimento (primeiro documento/ação)]]= "Outros (especificar)", "PREENCHER","NA")</f>
        <v>NA</v>
      </c>
      <c r="BQ646" s="106" t="s">
        <v>123</v>
      </c>
      <c r="BR646" s="108" t="str">
        <f>IF(Tabela2[[#This Row],[Equipe do Ibama foi a campo? Houve sobrevoo do Poseidon?]] = "Sim", "PREENCHER","NA")</f>
        <v>NA</v>
      </c>
      <c r="BS646" s="108" t="str">
        <f>IF(Tabela2[[#This Row],[Se sim, foi emitida Ordem de Emergência? (informações vinculada à coluna CK)]] = "Sim", "PREENCHER","NA")</f>
        <v>NA</v>
      </c>
      <c r="BT646" s="108" t="s">
        <v>7225</v>
      </c>
      <c r="BU646" s="108" t="str">
        <f>IF(Tabela2[[#This Row],[Houve envio de Informações Pós-acidente (preencher "não se aplica" quando de competência estadual/municipal)]] = "Sim", "PREENCHER","NA")</f>
        <v>NA</v>
      </c>
      <c r="BV646" s="108" t="str">
        <f>IF(Tabela2[[#This Row],[Houve avaliação das informações pós-acidente solicitadas/enviadas?]] = "Sim", "PREENCHER","NA")</f>
        <v>NA</v>
      </c>
      <c r="BW646" s="108" t="s">
        <v>2696</v>
      </c>
      <c r="BX646" s="106" t="s">
        <v>7102</v>
      </c>
      <c r="BY646" s="140">
        <v>45918</v>
      </c>
      <c r="BZ646" s="104">
        <f>IF(Tabela2[[#This Row],[Data do documento de encerramento]]="NA","NA",IF(Tabela2[[#This Row],[Data do documento de encerramento]]="","Pendente de conclusão/ encerramento",_xlfn.DAYS(Tabela2[[#This Row],[Data do documento de encerramento]],J646)))</f>
        <v>6</v>
      </c>
      <c r="CA646" s="107"/>
      <c r="CB646" s="107"/>
      <c r="CC646" s="107"/>
      <c r="CD646" s="107"/>
      <c r="CE646" s="107"/>
      <c r="CF646" s="107"/>
    </row>
    <row r="647" spans="1:84">
      <c r="A647" s="169">
        <v>202591468451</v>
      </c>
      <c r="B647" s="170" t="s">
        <v>9885</v>
      </c>
      <c r="C647" s="108" t="s">
        <v>7135</v>
      </c>
      <c r="D647" s="106" t="s">
        <v>637</v>
      </c>
      <c r="E647" s="106" t="s">
        <v>7250</v>
      </c>
      <c r="F647" s="106"/>
      <c r="G647" s="106" t="s">
        <v>9886</v>
      </c>
      <c r="H647" s="106" t="s">
        <v>9887</v>
      </c>
      <c r="I647" s="104" t="str">
        <f>VLOOKUP(Tabela2[[#This Row],[SIEMA]],Siema2025,19,FALSE)</f>
        <v>Campos</v>
      </c>
      <c r="J647" s="105">
        <f>VLOOKUP(Tabela2[[#This Row],[SIEMA]],Siema2025,2,FALSE)</f>
        <v>45913</v>
      </c>
      <c r="K647" s="105" t="str">
        <f>VLOOKUP(Tabela2[[#This Row],[SIEMA]],Siema2025,16,FALSE)</f>
        <v>Sábado</v>
      </c>
      <c r="L647" s="106" t="str">
        <f>IF(Tabela2[[#This Row],[Data]]="","Sem Informação",VLOOKUP(MONTH(Tabela2[[#This Row],[Data]]),'[1]Validação de dados'!$I$1:$J$13,2,0))</f>
        <v>Setembro</v>
      </c>
      <c r="M647" s="104">
        <f>YEAR(Tabela2[[#This Row],[Data]])</f>
        <v>2025</v>
      </c>
      <c r="N647" s="105" t="str">
        <f>VLOOKUP(Tabela2[[#This Row],[SIEMA]],Siema2025,17,FALSE)</f>
        <v>Madrugada</v>
      </c>
      <c r="O647" s="105" t="s">
        <v>7250</v>
      </c>
      <c r="P647" s="104" t="str">
        <f>VLOOKUP(Tabela2[[#This Row],[SIEMA]],Siema2025,21,FALSE)</f>
        <v>Embarcação oil recovery, Campo de Marlim- Bacia de Campos.</v>
      </c>
      <c r="Q647" s="104">
        <v>1202</v>
      </c>
      <c r="R647" s="104" t="str">
        <f>VLOOKUP(Tabela2[[#This Row],[SIEMA]],Siema2025,10,FALSE)</f>
        <v/>
      </c>
      <c r="S647" s="107" t="s">
        <v>3060</v>
      </c>
      <c r="T647" s="104" t="str">
        <f>VLOOKUP(Tabela2[[#This Row],[SIEMA]],Siema2025,11,FALSE)</f>
        <v xml:space="preserve"> </v>
      </c>
      <c r="U647" s="104" t="str">
        <f>VLOOKUP(Tabela2[[#This Row],[SIEMA]],Siema2025,12,FALSE)</f>
        <v xml:space="preserve"> </v>
      </c>
      <c r="V647" s="104">
        <f>IF(Q647="","",IF(ISNUMBER(Q647)=FALSE,"Não se aplica",IFERROR(VLOOKUP(Q647,Produtos!$A$1:$C$2319,3,FALSE),"Não Cadastrado")))</f>
        <v>3</v>
      </c>
      <c r="W647" s="104" t="str">
        <f>VLOOKUP(Tabela2[[#This Row],[SIEMA]],Siema2025,10,FALSE)</f>
        <v/>
      </c>
      <c r="X647" s="113" t="str">
        <f>IF(Tabela2[[#This Row],[Origem do acidente]] = "Plataforma", "PREENCHER","NA")</f>
        <v>NA</v>
      </c>
      <c r="Y647" s="109" t="str">
        <f>IF(W647="","", IF(W647="NC","", IF(W647="NE","", IF(W647="NA","",IFERROR(VLOOKUP(W647,Produtos!$A$1:$C$2319,2,FALSE),"Não Cadastrado")))))</f>
        <v/>
      </c>
      <c r="Z647" s="104" t="str">
        <f>VLOOKUP(Tabela2[[#This Row],[SIEMA]],Siema2025,11,FALSE)</f>
        <v xml:space="preserve"> </v>
      </c>
      <c r="AA647" s="104" t="str">
        <f>VLOOKUP(Tabela2[[#This Row],[SIEMA]],Siema2025,12,FALSE)</f>
        <v xml:space="preserve"> </v>
      </c>
      <c r="AB647" s="104" t="str">
        <f>IF(W647="","",IF(ISNUMBER(W647)=FALSE,"Não se aplica",IFERROR(VLOOKUP(W647,Produtos!$A$1:$C$2319,3,FALSE),"Não Cadastrado")))</f>
        <v/>
      </c>
      <c r="AC647" s="104"/>
      <c r="AD647" s="108" t="str">
        <f>IF(Tabela2[[#This Row],[Origem do acidente]] = "Plataforma", "PREENCHER","NA")</f>
        <v>NA</v>
      </c>
      <c r="AE647" s="107" t="str">
        <f>IF(AC647="","", IF(AC647="NC","", IF(AC647="NE","", IF(AC647="NA","",IFERROR(VLOOKUP(AC647,Produtos!$A$1:$C$2319,2,FALSE),"Não Cadastrado")))))</f>
        <v/>
      </c>
      <c r="AF647" s="104"/>
      <c r="AG647" s="104"/>
      <c r="AH647" s="104" t="str">
        <f>IF(AC647="","",IF(ISNUMBER(AC647)=FALSE,"Não se aplica",IFERROR(VLOOKUP(AC647,Produtos!$A$1:$C$2319,3,FALSE),"Não Cadastrado")))</f>
        <v/>
      </c>
      <c r="AI647" s="104"/>
      <c r="AJ647" s="104" t="str">
        <f>VLOOKUP(Tabela2[[#This Row],[SIEMA]],Siema2025,26,FALSE)</f>
        <v>Mancha de origem indeterminada. Em avaliação.</v>
      </c>
      <c r="AK647" s="107"/>
      <c r="AL647" s="107"/>
      <c r="AM647" s="107"/>
      <c r="AN647" s="108" t="str">
        <f>VLOOKUP(Tabela2[[#This Row],[SIEMA]],Siema2025,51,FALSE)</f>
        <v/>
      </c>
      <c r="AO647" s="108" t="str">
        <f>VLOOKUP(Tabela2[[#This Row],[SIEMA]],Siema2025,53,FALSE)</f>
        <v/>
      </c>
      <c r="AP647" s="108" t="str">
        <f>VLOOKUP(Tabela2[[#This Row],[SIEMA]],Siema2025,55,FALSE)</f>
        <v/>
      </c>
      <c r="AQ647" s="108" t="str">
        <f>VLOOKUP(Tabela2[[#This Row],[SIEMA]],Siema2025,57,FALSE)</f>
        <v/>
      </c>
      <c r="AR647" s="108" t="str">
        <f>VLOOKUP(Tabela2[[#This Row],[SIEMA]],Siema2025,59,FALSE)</f>
        <v/>
      </c>
      <c r="AS647" s="108" t="str">
        <f>VLOOKUP(Tabela2[[#This Row],[SIEMA]],Siema2025,61,FALSE)</f>
        <v>X</v>
      </c>
      <c r="AT647" s="108" t="str">
        <f>VLOOKUP(Tabela2[[#This Row],[SIEMA]],Siema2025,63,FALSE)</f>
        <v/>
      </c>
      <c r="AU647" s="108" t="str">
        <f>VLOOKUP(Tabela2[[#This Row],[SIEMA]],Siema2025,65,FALSE)</f>
        <v/>
      </c>
      <c r="AV647" s="108" t="str">
        <f>VLOOKUP(Tabela2[[#This Row],[SIEMA]],Siema2025,67,FALSE)</f>
        <v/>
      </c>
      <c r="AW647" s="108" t="str">
        <f>VLOOKUP(Tabela2[[#This Row],[SIEMA]],Siema2025,69,FALSE)</f>
        <v/>
      </c>
      <c r="AX647" s="108" t="str">
        <f>VLOOKUP(Tabela2[[#This Row],[SIEMA]],Siema2025,71,FALSE)</f>
        <v/>
      </c>
      <c r="AY647" s="108" t="str">
        <f>VLOOKUP(Tabela2[[#This Row],[SIEMA]],Siema2025,73,FALSE)</f>
        <v/>
      </c>
      <c r="AZ647" s="108" t="str">
        <f>VLOOKUP(Tabela2[[#This Row],[SIEMA]],Siema2025,75,FALSE)</f>
        <v/>
      </c>
      <c r="BA647" s="108" t="str">
        <f>VLOOKUP(Tabela2[[#This Row],[SIEMA]],Siema2025,77,FALSE)</f>
        <v/>
      </c>
      <c r="BB647" s="108" t="str">
        <f>VLOOKUP(Tabela2[[#This Row],[SIEMA]],Siema2025,79,FALSE)</f>
        <v/>
      </c>
      <c r="BC647" s="108" t="str">
        <f>IF(Tabela2[[#This Row],[Outro(s) ]] = "X", "PREENCHER","NA")</f>
        <v>NA</v>
      </c>
      <c r="BD647" s="108" t="str">
        <f>VLOOKUP(Tabela2[[#This Row],[SIEMA]],Siema2025,82,FALSE)</f>
        <v/>
      </c>
      <c r="BE647" s="108" t="str">
        <f>VLOOKUP(Tabela2[[#This Row],[SIEMA]],Siema2025,81,FALSE)</f>
        <v/>
      </c>
      <c r="BF647" s="110" t="str">
        <f>VLOOKUP(Tabela2[[#This Row],[SIEMA]],Siema2025,28,FALSE)</f>
        <v>Petrobras</v>
      </c>
      <c r="BG647" s="110"/>
      <c r="BH647" s="111" t="str">
        <f>VLOOKUP(Tabela2[[#This Row],[SIEMA]],Siema2025,29,FALSE)</f>
        <v>33000167000750</v>
      </c>
      <c r="BI647" s="112" t="str">
        <f>VLOOKUP(Tabela2[[#This Row],[SIEMA]],Siema2025,107,FALSE)</f>
        <v>Não</v>
      </c>
      <c r="BJ647" s="107" t="s">
        <v>7099</v>
      </c>
      <c r="BK647" s="104"/>
      <c r="BL647" s="140">
        <v>45919</v>
      </c>
      <c r="BM647" s="108">
        <f ca="1">IF(Tabela2[[#This Row],[Data de atendimento do Ibama (considerar o primeiro documento/ação)]]="",_xlfn.DAYS(TODAY(),J647),_xlfn.DAYS(Tabela2[[#This Row],[Data de atendimento do Ibama (considerar o primeiro documento/ação)]],J647))</f>
        <v>6</v>
      </c>
      <c r="BN647" s="108" t="str">
        <f>IF(Tabela2[[#This Row],[Atendido pelo Ibama ("Não" ou "Sim")]]="Não","Preencher", IF(Tabela2[[#This Row],[Atendido pelo Ibama ("Não" ou "Sim")]]="Sim","NA",""))</f>
        <v/>
      </c>
      <c r="BO647" s="114" t="s">
        <v>7138</v>
      </c>
      <c r="BP647" s="108" t="str">
        <f>IF(Tabela2[[#This Row],[Forma de atendimento (primeiro documento/ação)]]= "Outros (especificar)", "PREENCHER","NA")</f>
        <v>NA</v>
      </c>
      <c r="BQ647" s="106"/>
      <c r="BR647" s="108" t="str">
        <f>IF(Tabela2[[#This Row],[Equipe do Ibama foi a campo? Houve sobrevoo do Poseidon?]] = "Sim", "PREENCHER","NA")</f>
        <v>NA</v>
      </c>
      <c r="BS647" s="108" t="str">
        <f>IF(Tabela2[[#This Row],[Se sim, foi emitida Ordem de Emergência? (informações vinculada à coluna CK)]] = "Sim", "PREENCHER","NA")</f>
        <v>NA</v>
      </c>
      <c r="BT647" s="108" t="s">
        <v>7126</v>
      </c>
      <c r="BU647" s="108" t="s">
        <v>2696</v>
      </c>
      <c r="BV647" s="108" t="s">
        <v>123</v>
      </c>
      <c r="BW647" s="108" t="s">
        <v>123</v>
      </c>
      <c r="BX647" s="106"/>
      <c r="BY647" s="140"/>
      <c r="BZ647" s="104" t="str">
        <f>IF(Tabela2[[#This Row],[Data do documento de encerramento]]="NA","NA",IF(Tabela2[[#This Row],[Data do documento de encerramento]]="","Pendente de conclusão/ encerramento",_xlfn.DAYS(Tabela2[[#This Row],[Data do documento de encerramento]],J647)))</f>
        <v>Pendente de conclusão/ encerramento</v>
      </c>
      <c r="CA647" s="107"/>
      <c r="CB647" s="107"/>
      <c r="CC647" s="107"/>
      <c r="CD647" s="107"/>
      <c r="CE647" s="107"/>
      <c r="CF647" s="107"/>
    </row>
    <row r="648" spans="1:84">
      <c r="A648" s="169">
        <v>202591525231</v>
      </c>
      <c r="B648" s="177" t="s">
        <v>8435</v>
      </c>
      <c r="C648" s="108" t="str">
        <f>VLOOKUP(Tabela2[[#This Row],[SIEMA]],Siema2025,4,FALSE)</f>
        <v xml:space="preserve"> SE</v>
      </c>
      <c r="D648" s="106" t="str">
        <f>VLOOKUP(Tabela2[[#This Row],[SIEMA]],Siema2025,3,FALSE)</f>
        <v xml:space="preserve">Cristinápolis </v>
      </c>
      <c r="E648" s="106" t="str">
        <f>VLOOKUP(Tabela2[[#This Row],[SIEMA]],Siema2025,20,FALSE)</f>
        <v>CP-0069</v>
      </c>
      <c r="F648" s="106" t="s">
        <v>9888</v>
      </c>
      <c r="G648" s="106"/>
      <c r="H648" s="106"/>
      <c r="I648" s="104" t="str">
        <f>VLOOKUP(Tabela2[[#This Row],[SIEMA]],Siema2025,19,FALSE)</f>
        <v/>
      </c>
      <c r="J648" s="105">
        <f>VLOOKUP(Tabela2[[#This Row],[SIEMA]],Siema2025,2,FALSE)</f>
        <v>45914</v>
      </c>
      <c r="K648" s="105" t="str">
        <f>VLOOKUP(Tabela2[[#This Row],[SIEMA]],Siema2025,16,FALSE)</f>
        <v>Domingo</v>
      </c>
      <c r="L648" s="106" t="str">
        <f>IF(Tabela2[[#This Row],[Data]]="","Sem Informação",VLOOKUP(MONTH(Tabela2[[#This Row],[Data]]),'[1]Validação de dados'!$I$1:$J$13,2,0))</f>
        <v>Setembro</v>
      </c>
      <c r="M648" s="104">
        <f>YEAR(Tabela2[[#This Row],[Data]])</f>
        <v>2025</v>
      </c>
      <c r="N648" s="105" t="str">
        <f>VLOOKUP(Tabela2[[#This Row],[SIEMA]],Siema2025,17,FALSE)</f>
        <v>Matutino</v>
      </c>
      <c r="O648" s="105" t="str">
        <f>VLOOKUP(Tabela2[[#This Row],[SIEMA]],Siema2025,5,FALSE)</f>
        <v>Outro(s)</v>
      </c>
      <c r="P648" s="104" t="str">
        <f>VLOOKUP(Tabela2[[#This Row],[SIEMA]],Siema2025,21,FALSE)</f>
        <v>Poço terrestre</v>
      </c>
      <c r="Q648" s="104">
        <v>1350</v>
      </c>
      <c r="R648" s="104" t="str">
        <f>VLOOKUP(Tabela2[[#This Row],[SIEMA]],Siema2025,10,FALSE)</f>
        <v/>
      </c>
      <c r="S648" s="137" t="s">
        <v>3119</v>
      </c>
      <c r="T648" s="104" t="str">
        <f>VLOOKUP(Tabela2[[#This Row],[SIEMA]],Siema2025,11,FALSE)</f>
        <v xml:space="preserve"> </v>
      </c>
      <c r="U648" s="104" t="str">
        <f>VLOOKUP(Tabela2[[#This Row],[SIEMA]],Siema2025,12,FALSE)</f>
        <v xml:space="preserve"> </v>
      </c>
      <c r="V648" s="104">
        <f>IF(Q648="","",IF(ISNUMBER(Q648)=FALSE,"Não se aplica",IFERROR(VLOOKUP(Q648,Produtos!$A$1:$C$2319,3,FALSE),"Não Cadastrado")))</f>
        <v>4.0999999999999996</v>
      </c>
      <c r="W648" s="104" t="str">
        <f>VLOOKUP(Tabela2[[#This Row],[SIEMA]],Siema2025,10,FALSE)</f>
        <v/>
      </c>
      <c r="X648" s="113" t="str">
        <f>IF(Tabela2[[#This Row],[Origem do acidente]] = "Plataforma", "PREENCHER","NA")</f>
        <v>NA</v>
      </c>
      <c r="Y648" s="109" t="str">
        <f>IF(W648="","", IF(W648="NC","", IF(W648="NE","", IF(W648="NA","",IFERROR(VLOOKUP(W648,Produtos!$A$1:$C$2319,2,FALSE),"Não Cadastrado")))))</f>
        <v/>
      </c>
      <c r="Z648" s="104" t="str">
        <f>VLOOKUP(Tabela2[[#This Row],[SIEMA]],Siema2025,11,FALSE)</f>
        <v xml:space="preserve"> </v>
      </c>
      <c r="AA648" s="104" t="str">
        <f>VLOOKUP(Tabela2[[#This Row],[SIEMA]],Siema2025,12,FALSE)</f>
        <v xml:space="preserve"> </v>
      </c>
      <c r="AB648" s="104" t="str">
        <f>IF(W648="","",IF(ISNUMBER(W648)=FALSE,"Não se aplica",IFERROR(VLOOKUP(W648,Produtos!$A$1:$C$2319,3,FALSE),"Não Cadastrado")))</f>
        <v/>
      </c>
      <c r="AC648" s="134"/>
      <c r="AD648" s="134" t="s">
        <v>7127</v>
      </c>
      <c r="AE648" s="107" t="str">
        <f>IF(AC648="","", IF(AC648="NC","", IF(AC648="NE","", IF(AC648="NA","",IFERROR(VLOOKUP(AC648,Produtos!$A$1:$C$2319,2,FALSE),"Não Cadastrado")))))</f>
        <v/>
      </c>
      <c r="AF648" s="134"/>
      <c r="AG648" s="104"/>
      <c r="AH648" s="104" t="str">
        <f>IF(AC648="","",IF(ISNUMBER(AC648)=FALSE,"Não se aplica",IFERROR(VLOOKUP(AC648,Produtos!$A$1:$C$2319,3,FALSE),"Não Cadastrado")))</f>
        <v/>
      </c>
      <c r="AI648" s="134"/>
      <c r="AJ648" s="104" t="str">
        <f>VLOOKUP(Tabela2[[#This Row],[SIEMA]],Siema2025,26,FALSE)</f>
        <v>Furo de linha 2%u201D em fibra abaixo do solo na locação</v>
      </c>
      <c r="AK648" s="107"/>
      <c r="AL648" s="107"/>
      <c r="AM648" s="107"/>
      <c r="AN648" s="108" t="str">
        <f>VLOOKUP(Tabela2[[#This Row],[SIEMA]],Siema2025,51,FALSE)</f>
        <v/>
      </c>
      <c r="AO648" s="108" t="str">
        <f>VLOOKUP(Tabela2[[#This Row],[SIEMA]],Siema2025,53,FALSE)</f>
        <v/>
      </c>
      <c r="AP648" s="108" t="str">
        <f>VLOOKUP(Tabela2[[#This Row],[SIEMA]],Siema2025,55,FALSE)</f>
        <v/>
      </c>
      <c r="AQ648" s="108" t="str">
        <f>VLOOKUP(Tabela2[[#This Row],[SIEMA]],Siema2025,57,FALSE)</f>
        <v/>
      </c>
      <c r="AR648" s="108" t="str">
        <f>VLOOKUP(Tabela2[[#This Row],[SIEMA]],Siema2025,59,FALSE)</f>
        <v/>
      </c>
      <c r="AS648" s="108" t="str">
        <f>VLOOKUP(Tabela2[[#This Row],[SIEMA]],Siema2025,61,FALSE)</f>
        <v/>
      </c>
      <c r="AT648" s="108" t="str">
        <f>VLOOKUP(Tabela2[[#This Row],[SIEMA]],Siema2025,63,FALSE)</f>
        <v/>
      </c>
      <c r="AU648" s="108" t="str">
        <f>VLOOKUP(Tabela2[[#This Row],[SIEMA]],Siema2025,65,FALSE)</f>
        <v>X</v>
      </c>
      <c r="AV648" s="108" t="str">
        <f>VLOOKUP(Tabela2[[#This Row],[SIEMA]],Siema2025,67,FALSE)</f>
        <v/>
      </c>
      <c r="AW648" s="108" t="str">
        <f>VLOOKUP(Tabela2[[#This Row],[SIEMA]],Siema2025,69,FALSE)</f>
        <v/>
      </c>
      <c r="AX648" s="108" t="str">
        <f>VLOOKUP(Tabela2[[#This Row],[SIEMA]],Siema2025,71,FALSE)</f>
        <v/>
      </c>
      <c r="AY648" s="108" t="str">
        <f>VLOOKUP(Tabela2[[#This Row],[SIEMA]],Siema2025,73,FALSE)</f>
        <v/>
      </c>
      <c r="AZ648" s="108" t="str">
        <f>VLOOKUP(Tabela2[[#This Row],[SIEMA]],Siema2025,75,FALSE)</f>
        <v/>
      </c>
      <c r="BA648" s="108" t="str">
        <f>VLOOKUP(Tabela2[[#This Row],[SIEMA]],Siema2025,77,FALSE)</f>
        <v/>
      </c>
      <c r="BB648" s="108" t="str">
        <f>VLOOKUP(Tabela2[[#This Row],[SIEMA]],Siema2025,79,FALSE)</f>
        <v/>
      </c>
      <c r="BC648" s="108" t="str">
        <f>IF(Tabela2[[#This Row],[Outro(s) ]] = "X", "PREENCHER","NA")</f>
        <v>NA</v>
      </c>
      <c r="BD648" s="108" t="str">
        <f>VLOOKUP(Tabela2[[#This Row],[SIEMA]],Siema2025,82,FALSE)</f>
        <v/>
      </c>
      <c r="BE648" s="108" t="str">
        <f>VLOOKUP(Tabela2[[#This Row],[SIEMA]],Siema2025,81,FALSE)</f>
        <v/>
      </c>
      <c r="BF648" s="110" t="str">
        <f>VLOOKUP(Tabela2[[#This Row],[SIEMA]],Siema2025,28,FALSE)</f>
        <v>CARMO ENERGY S.A.</v>
      </c>
      <c r="BG648" s="134"/>
      <c r="BH648" s="111" t="str">
        <f>VLOOKUP(Tabela2[[#This Row],[SIEMA]],Siema2025,29,FALSE)</f>
        <v/>
      </c>
      <c r="BI648" s="112" t="str">
        <f>VLOOKUP(Tabela2[[#This Row],[SIEMA]],Siema2025,107,FALSE)</f>
        <v>Não</v>
      </c>
      <c r="BJ648" s="107"/>
      <c r="BK648" s="104"/>
      <c r="BL648" s="153"/>
      <c r="BM648" s="108">
        <f ca="1">IF(Tabela2[[#This Row],[Data de atendimento do Ibama (considerar o primeiro documento/ação)]]="",_xlfn.DAYS(TODAY(),J648),_xlfn.DAYS(Tabela2[[#This Row],[Data de atendimento do Ibama (considerar o primeiro documento/ação)]],J648))</f>
        <v>316</v>
      </c>
      <c r="BN648" s="108" t="str">
        <f>IF(Tabela2[[#This Row],[Atendido pelo Ibama ("Não" ou "Sim")]]="Não","Preencher", IF(Tabela2[[#This Row],[Atendido pelo Ibama ("Não" ou "Sim")]]="Sim","NA",""))</f>
        <v/>
      </c>
      <c r="BO648" s="114"/>
      <c r="BP648" s="108" t="str">
        <f>IF(Tabela2[[#This Row],[Forma de atendimento (primeiro documento/ação)]]= "Outros (especificar)", "PREENCHER","NA")</f>
        <v>NA</v>
      </c>
      <c r="BQ648" s="106"/>
      <c r="BR648" s="108" t="str">
        <f>IF(Tabela2[[#This Row],[Equipe do Ibama foi a campo? Houve sobrevoo do Poseidon?]] = "Sim", "PREENCHER","NA")</f>
        <v>NA</v>
      </c>
      <c r="BS648" s="108" t="str">
        <f>IF(Tabela2[[#This Row],[Se sim, foi emitida Ordem de Emergência? (informações vinculada à coluna CK)]] = "Sim", "PREENCHER","NA")</f>
        <v>NA</v>
      </c>
      <c r="BT648" s="108" t="str">
        <f>IF(Tabela2[[#This Row],[Foi elaborado Relatório de Vistoria pelo Ibama? (informações vinculada à coluna CK)]] = "Sim", "PREENCHER","NA")</f>
        <v>NA</v>
      </c>
      <c r="BU648" s="108" t="str">
        <f>IF(Tabela2[[#This Row],[Houve envio de Informações Pós-acidente (preencher "não se aplica" quando de competência estadual/municipal)]] = "Sim", "PREENCHER","NA")</f>
        <v>NA</v>
      </c>
      <c r="BV648" s="108" t="str">
        <f>IF(Tabela2[[#This Row],[Houve avaliação das informações pós-acidente solicitadas/enviadas?]] = "Sim", "PREENCHER","NA")</f>
        <v>NA</v>
      </c>
      <c r="BW648" s="108" t="str">
        <f>IF(Tabela2[[#This Row],[O Ibama aguarda resposta da empresa/OEMA, etc?]] = "Sim", "PREENCHER","NA")</f>
        <v>NA</v>
      </c>
      <c r="BX648" s="106"/>
      <c r="BY648" s="153"/>
      <c r="BZ648" s="104" t="str">
        <f>IF(Tabela2[[#This Row],[Data do documento de encerramento]]="NA","NA",IF(Tabela2[[#This Row],[Data do documento de encerramento]]="","Pendente de conclusão/ encerramento",_xlfn.DAYS(Tabela2[[#This Row],[Data do documento de encerramento]],J648)))</f>
        <v>Pendente de conclusão/ encerramento</v>
      </c>
      <c r="CA648" s="107"/>
      <c r="CB648" s="107"/>
      <c r="CC648" s="115"/>
      <c r="CD648" s="107"/>
      <c r="CE648" s="107"/>
      <c r="CF648" s="107"/>
    </row>
    <row r="649" spans="1:84" ht="30.75">
      <c r="A649" s="200">
        <v>202591532427</v>
      </c>
      <c r="B649" s="170" t="s">
        <v>9889</v>
      </c>
      <c r="C649" s="108" t="str">
        <f>VLOOKUP(Tabela2[[#This Row],[SIEMA]],Siema2025,4,FALSE)</f>
        <v xml:space="preserve"> SP</v>
      </c>
      <c r="D649" s="106" t="str">
        <f>VLOOKUP(Tabela2[[#This Row],[SIEMA]],Siema2025,3,FALSE)</f>
        <v xml:space="preserve">São Vicente </v>
      </c>
      <c r="E649" s="106" t="s">
        <v>9890</v>
      </c>
      <c r="F649" s="106"/>
      <c r="G649" s="106" t="s">
        <v>9891</v>
      </c>
      <c r="H649" s="106" t="s">
        <v>9892</v>
      </c>
      <c r="I649" s="104" t="s">
        <v>7120</v>
      </c>
      <c r="J649" s="105">
        <f>VLOOKUP(Tabela2[[#This Row],[SIEMA]],Siema2025,2,FALSE)</f>
        <v>45914</v>
      </c>
      <c r="K649" s="105" t="str">
        <f>VLOOKUP(Tabela2[[#This Row],[SIEMA]],Siema2025,16,FALSE)</f>
        <v>Domingo</v>
      </c>
      <c r="L649" s="106" t="str">
        <f>IF(Tabela2[[#This Row],[Data]]="","Sem Informação",VLOOKUP(MONTH(Tabela2[[#This Row],[Data]]),'[1]Validação de dados'!$I$1:$J$13,2,0))</f>
        <v>Setembro</v>
      </c>
      <c r="M649" s="104">
        <f>YEAR(Tabela2[[#This Row],[Data]])</f>
        <v>2025</v>
      </c>
      <c r="N649" s="105" t="str">
        <f>VLOOKUP(Tabela2[[#This Row],[SIEMA]],Siema2025,17,FALSE)</f>
        <v>Vespertino</v>
      </c>
      <c r="O649" s="105" t="str">
        <f>VLOOKUP(Tabela2[[#This Row],[SIEMA]],Siema2025,5,FALSE)</f>
        <v>Ferrovia</v>
      </c>
      <c r="P649" s="104" t="str">
        <f>VLOOKUP(Tabela2[[#This Row],[SIEMA]],Siema2025,21,FALSE)</f>
        <v>Vandalismo na ferrovia com abertura de 2 bicas em 1 vagões graneleiros carregado com milho.</v>
      </c>
      <c r="Q649" s="104" t="s">
        <v>7127</v>
      </c>
      <c r="R649" s="104" t="s">
        <v>7127</v>
      </c>
      <c r="S649" s="137" t="s">
        <v>365</v>
      </c>
      <c r="T649" s="104" t="str">
        <f>VLOOKUP(Tabela2[[#This Row],[SIEMA]],Siema2025,11,FALSE)</f>
        <v>100</v>
      </c>
      <c r="U649" s="104" t="s">
        <v>7121</v>
      </c>
      <c r="V649" s="104" t="s">
        <v>7127</v>
      </c>
      <c r="W649" s="104"/>
      <c r="X649" s="113"/>
      <c r="Y649" s="109" t="str">
        <f>IF(W649="","", IF(W649="NC","", IF(W649="NE","", IF(W649="NA","",IFERROR(VLOOKUP(W649,Produtos!$A$1:$C$2319,2,FALSE),"Não Cadastrado")))))</f>
        <v/>
      </c>
      <c r="Z649" s="104"/>
      <c r="AA649" s="104"/>
      <c r="AB649" s="104" t="str">
        <f>IF(W649="","",IF(ISNUMBER(W649)=FALSE,"Não se aplica",IFERROR(VLOOKUP(W649,Produtos!$A$1:$C$2319,3,FALSE),"Não Cadastrado")))</f>
        <v/>
      </c>
      <c r="AC649" s="134"/>
      <c r="AD649" s="134"/>
      <c r="AE649" s="107" t="str">
        <f>IF(AC649="","", IF(AC649="NC","", IF(AC649="NE","", IF(AC649="NA","",IFERROR(VLOOKUP(AC649,Produtos!$A$1:$C$2319,2,FALSE),"Não Cadastrado")))))</f>
        <v/>
      </c>
      <c r="AF649" s="134"/>
      <c r="AG649" s="104"/>
      <c r="AH649" s="104" t="str">
        <f>IF(AC649="","",IF(ISNUMBER(AC649)=FALSE,"Não se aplica",IFERROR(VLOOKUP(AC649,Produtos!$A$1:$C$2319,3,FALSE),"Não Cadastrado")))</f>
        <v/>
      </c>
      <c r="AI649" s="134"/>
      <c r="AJ649" s="104" t="str">
        <f>VLOOKUP(Tabela2[[#This Row],[SIEMA]],Siema2025,26,FALSE)</f>
        <v>Ato criminoso caracterizado pela abertura de bicas em vagões graneleiros ferroviário carregado
com milho.</v>
      </c>
      <c r="AK649" s="107" t="s">
        <v>7122</v>
      </c>
      <c r="AL649" s="107"/>
      <c r="AM649" s="107"/>
      <c r="AN649" s="108" t="str">
        <f>VLOOKUP(Tabela2[[#This Row],[SIEMA]],Siema2025,51,FALSE)</f>
        <v/>
      </c>
      <c r="AO649" s="108" t="str">
        <f>VLOOKUP(Tabela2[[#This Row],[SIEMA]],Siema2025,53,FALSE)</f>
        <v/>
      </c>
      <c r="AP649" s="108" t="str">
        <f>VLOOKUP(Tabela2[[#This Row],[SIEMA]],Siema2025,55,FALSE)</f>
        <v/>
      </c>
      <c r="AQ649" s="108" t="str">
        <f>VLOOKUP(Tabela2[[#This Row],[SIEMA]],Siema2025,57,FALSE)</f>
        <v/>
      </c>
      <c r="AR649" s="108" t="str">
        <f>VLOOKUP(Tabela2[[#This Row],[SIEMA]],Siema2025,59,FALSE)</f>
        <v/>
      </c>
      <c r="AS649" s="108" t="str">
        <f>VLOOKUP(Tabela2[[#This Row],[SIEMA]],Siema2025,61,FALSE)</f>
        <v/>
      </c>
      <c r="AT649" s="108" t="str">
        <f>VLOOKUP(Tabela2[[#This Row],[SIEMA]],Siema2025,63,FALSE)</f>
        <v/>
      </c>
      <c r="AU649" s="108" t="str">
        <f>VLOOKUP(Tabela2[[#This Row],[SIEMA]],Siema2025,65,FALSE)</f>
        <v>X</v>
      </c>
      <c r="AV649" s="108" t="str">
        <f>VLOOKUP(Tabela2[[#This Row],[SIEMA]],Siema2025,67,FALSE)</f>
        <v/>
      </c>
      <c r="AW649" s="108" t="str">
        <f>VLOOKUP(Tabela2[[#This Row],[SIEMA]],Siema2025,69,FALSE)</f>
        <v/>
      </c>
      <c r="AX649" s="108" t="str">
        <f>VLOOKUP(Tabela2[[#This Row],[SIEMA]],Siema2025,71,FALSE)</f>
        <v/>
      </c>
      <c r="AY649" s="108" t="str">
        <f>VLOOKUP(Tabela2[[#This Row],[SIEMA]],Siema2025,73,FALSE)</f>
        <v/>
      </c>
      <c r="AZ649" s="108" t="str">
        <f>VLOOKUP(Tabela2[[#This Row],[SIEMA]],Siema2025,75,FALSE)</f>
        <v/>
      </c>
      <c r="BA649" s="108" t="str">
        <f>VLOOKUP(Tabela2[[#This Row],[SIEMA]],Siema2025,77,FALSE)</f>
        <v/>
      </c>
      <c r="BB649" s="108" t="str">
        <f>VLOOKUP(Tabela2[[#This Row],[SIEMA]],Siema2025,79,FALSE)</f>
        <v/>
      </c>
      <c r="BC649" s="108" t="str">
        <f>IF(Tabela2[[#This Row],[Outro(s) ]] = "X", "PREENCHER","NA")</f>
        <v>NA</v>
      </c>
      <c r="BD649" s="108" t="str">
        <f>VLOOKUP(Tabela2[[#This Row],[SIEMA]],Siema2025,82,FALSE)</f>
        <v/>
      </c>
      <c r="BE649" s="108" t="str">
        <f>VLOOKUP(Tabela2[[#This Row],[SIEMA]],Siema2025,81,FALSE)</f>
        <v/>
      </c>
      <c r="BF649" s="110" t="s">
        <v>3066</v>
      </c>
      <c r="BG649" s="134" t="s">
        <v>7123</v>
      </c>
      <c r="BH649" s="111" t="str">
        <f>VLOOKUP(Tabela2[[#This Row],[SIEMA]],Siema2025,29,FALSE)</f>
        <v>02502844000166</v>
      </c>
      <c r="BI649" s="112" t="str">
        <f>VLOOKUP(Tabela2[[#This Row],[SIEMA]],Siema2025,107,FALSE)</f>
        <v>Não</v>
      </c>
      <c r="BJ649" s="107" t="s">
        <v>7099</v>
      </c>
      <c r="BK649" s="104" t="s">
        <v>2696</v>
      </c>
      <c r="BL649" s="168">
        <v>45933</v>
      </c>
      <c r="BM649" s="108">
        <f ca="1">IF(Tabela2[[#This Row],[Data de atendimento do Ibama (considerar o primeiro documento/ação)]]="",_xlfn.DAYS(TODAY(),J649),_xlfn.DAYS(Tabela2[[#This Row],[Data de atendimento do Ibama (considerar o primeiro documento/ação)]],J649))</f>
        <v>19</v>
      </c>
      <c r="BN649" s="108" t="str">
        <f>IF(Tabela2[[#This Row],[Atendido pelo Ibama ("Não" ou "Sim")]]="Não","Preencher", IF(Tabela2[[#This Row],[Atendido pelo Ibama ("Não" ou "Sim")]]="Sim","NA",""))</f>
        <v>NA</v>
      </c>
      <c r="BO649" s="114" t="s">
        <v>7100</v>
      </c>
      <c r="BP649" s="108" t="str">
        <f>IF(Tabela2[[#This Row],[Forma de atendimento (primeiro documento/ação)]]= "Outros (especificar)", "PREENCHER","NA")</f>
        <v>NA</v>
      </c>
      <c r="BQ649" s="106" t="s">
        <v>123</v>
      </c>
      <c r="BR649" s="108" t="str">
        <f>IF(Tabela2[[#This Row],[Equipe do Ibama foi a campo? Houve sobrevoo do Poseidon?]] = "Sim", "PREENCHER","NA")</f>
        <v>NA</v>
      </c>
      <c r="BS649" s="108" t="str">
        <f>IF(Tabela2[[#This Row],[Se sim, foi emitida Ordem de Emergência? (informações vinculada à coluna CK)]] = "Sim", "PREENCHER","NA")</f>
        <v>NA</v>
      </c>
      <c r="BT649" s="108" t="s">
        <v>7126</v>
      </c>
      <c r="BU649" s="108" t="s">
        <v>2696</v>
      </c>
      <c r="BV649" s="108" t="s">
        <v>123</v>
      </c>
      <c r="BW649" s="108" t="s">
        <v>123</v>
      </c>
      <c r="BX649" s="106" t="s">
        <v>7127</v>
      </c>
      <c r="BY649" s="153"/>
      <c r="BZ649" s="104" t="str">
        <f>IF(Tabela2[[#This Row],[Data do documento de encerramento]]="NA","NA",IF(Tabela2[[#This Row],[Data do documento de encerramento]]="","Pendente de conclusão/ encerramento",_xlfn.DAYS(Tabela2[[#This Row],[Data do documento de encerramento]],J649)))</f>
        <v>Pendente de conclusão/ encerramento</v>
      </c>
      <c r="CA649" s="107" t="s">
        <v>7128</v>
      </c>
      <c r="CB649" s="107"/>
      <c r="CC649" s="115"/>
      <c r="CD649" s="107"/>
      <c r="CE649" s="107"/>
      <c r="CF649" s="107"/>
    </row>
    <row r="650" spans="1:84" ht="76.5">
      <c r="A650" s="169">
        <v>202591536049</v>
      </c>
      <c r="B650" s="170" t="s">
        <v>9893</v>
      </c>
      <c r="C650" s="108" t="str">
        <f>VLOOKUP(Tabela2[[#This Row],[SIEMA]],Siema2025,4,FALSE)</f>
        <v xml:space="preserve"> MG</v>
      </c>
      <c r="D650" s="106" t="str">
        <f>VLOOKUP(Tabela2[[#This Row],[SIEMA]],Siema2025,3,FALSE)</f>
        <v xml:space="preserve">Ibiá </v>
      </c>
      <c r="E650" s="106" t="str">
        <f>VLOOKUP(Tabela2[[#This Row],[SIEMA]],Siema2025,20,FALSE)</f>
        <v>Pátio</v>
      </c>
      <c r="F650" s="106" t="s">
        <v>9894</v>
      </c>
      <c r="G650" s="106" t="s">
        <v>9895</v>
      </c>
      <c r="H650" s="106" t="s">
        <v>9896</v>
      </c>
      <c r="I650" s="104" t="s">
        <v>7120</v>
      </c>
      <c r="J650" s="105">
        <f>VLOOKUP(Tabela2[[#This Row],[SIEMA]],Siema2025,2,FALSE)</f>
        <v>45914</v>
      </c>
      <c r="K650" s="105" t="str">
        <f>VLOOKUP(Tabela2[[#This Row],[SIEMA]],Siema2025,16,FALSE)</f>
        <v>Domingo</v>
      </c>
      <c r="L650" s="106" t="str">
        <f>IF(Tabela2[[#This Row],[Data]]="","Sem Informação",VLOOKUP(MONTH(Tabela2[[#This Row],[Data]]),'[1]Validação de dados'!$I$1:$J$13,2,0))</f>
        <v>Setembro</v>
      </c>
      <c r="M650" s="104">
        <f>YEAR(Tabela2[[#This Row],[Data]])</f>
        <v>2025</v>
      </c>
      <c r="N650" s="105" t="str">
        <f>VLOOKUP(Tabela2[[#This Row],[SIEMA]],Siema2025,17,FALSE)</f>
        <v>Vespertino</v>
      </c>
      <c r="O650" s="105" t="str">
        <f>VLOOKUP(Tabela2[[#This Row],[SIEMA]],Siema2025,5,FALSE)</f>
        <v>Ferrovia</v>
      </c>
      <c r="P650" s="104" t="str">
        <f>VLOOKUP(Tabela2[[#This Row],[SIEMA]],Siema2025,21,FALSE)</f>
        <v/>
      </c>
      <c r="Q650" s="104" t="s">
        <v>7127</v>
      </c>
      <c r="R650" s="104" t="s">
        <v>9897</v>
      </c>
      <c r="S650" s="138" t="s">
        <v>9898</v>
      </c>
      <c r="T650" s="104">
        <v>800</v>
      </c>
      <c r="U650" s="104" t="s">
        <v>648</v>
      </c>
      <c r="V650" s="104" t="s">
        <v>7127</v>
      </c>
      <c r="W650" s="104" t="str">
        <f>VLOOKUP(Tabela2[[#This Row],[SIEMA]],Siema2025,10,FALSE)</f>
        <v/>
      </c>
      <c r="X650" s="113"/>
      <c r="Y650" s="109" t="str">
        <f>IF(W650="","", IF(W650="NC","", IF(W650="NE","", IF(W650="NA","",IFERROR(VLOOKUP(W650,Produtos!$A$1:$C$2319,2,FALSE),"Não Cadastrado")))))</f>
        <v/>
      </c>
      <c r="Z650" s="104" t="str">
        <f>VLOOKUP(Tabela2[[#This Row],[SIEMA]],Siema2025,11,FALSE)</f>
        <v xml:space="preserve"> </v>
      </c>
      <c r="AA650" s="104" t="str">
        <f>VLOOKUP(Tabela2[[#This Row],[SIEMA]],Siema2025,12,FALSE)</f>
        <v xml:space="preserve"> </v>
      </c>
      <c r="AB650" s="104" t="str">
        <f>IF(W650="","",IF(ISNUMBER(W650)=FALSE,"Não se aplica",IFERROR(VLOOKUP(W650,Produtos!$A$1:$C$2319,3,FALSE),"Não Cadastrado")))</f>
        <v/>
      </c>
      <c r="AC650" s="104"/>
      <c r="AD650" s="108"/>
      <c r="AE650" s="107" t="str">
        <f>IF(AC650="","", IF(AC650="NC","", IF(AC650="NE","", IF(AC650="NA","",IFERROR(VLOOKUP(AC650,Produtos!$A$1:$C$2319,2,FALSE),"Não Cadastrado")))))</f>
        <v/>
      </c>
      <c r="AF650" s="104"/>
      <c r="AG650" s="104"/>
      <c r="AH650" s="104" t="str">
        <f>IF(AC650="","",IF(ISNUMBER(AC650)=FALSE,"Não se aplica",IFERROR(VLOOKUP(AC650,Produtos!$A$1:$C$2319,3,FALSE),"Não Cadastrado")))</f>
        <v/>
      </c>
      <c r="AI650" s="104"/>
      <c r="AJ650" s="104" t="str">
        <f>VLOOKUP(Tabela2[[#This Row],[SIEMA]],Siema2025,26,FALSE)</f>
        <v>Incêndio</v>
      </c>
      <c r="AK650" s="107" t="s">
        <v>7623</v>
      </c>
      <c r="AL650" s="107"/>
      <c r="AM650" s="107"/>
      <c r="AN650" s="108" t="str">
        <f>VLOOKUP(Tabela2[[#This Row],[SIEMA]],Siema2025,51,FALSE)</f>
        <v/>
      </c>
      <c r="AO650" s="108" t="str">
        <f>VLOOKUP(Tabela2[[#This Row],[SIEMA]],Siema2025,53,FALSE)</f>
        <v/>
      </c>
      <c r="AP650" s="108" t="str">
        <f>VLOOKUP(Tabela2[[#This Row],[SIEMA]],Siema2025,55,FALSE)</f>
        <v/>
      </c>
      <c r="AQ650" s="108" t="str">
        <f>VLOOKUP(Tabela2[[#This Row],[SIEMA]],Siema2025,57,FALSE)</f>
        <v/>
      </c>
      <c r="AR650" s="108" t="str">
        <f>VLOOKUP(Tabela2[[#This Row],[SIEMA]],Siema2025,59,FALSE)</f>
        <v/>
      </c>
      <c r="AS650" s="108" t="str">
        <f>VLOOKUP(Tabela2[[#This Row],[SIEMA]],Siema2025,61,FALSE)</f>
        <v/>
      </c>
      <c r="AT650" s="108" t="str">
        <f>VLOOKUP(Tabela2[[#This Row],[SIEMA]],Siema2025,63,FALSE)</f>
        <v/>
      </c>
      <c r="AU650" s="108" t="s">
        <v>7132</v>
      </c>
      <c r="AV650" s="108" t="str">
        <f>VLOOKUP(Tabela2[[#This Row],[SIEMA]],Siema2025,67,FALSE)</f>
        <v/>
      </c>
      <c r="AW650" s="108" t="str">
        <f>VLOOKUP(Tabela2[[#This Row],[SIEMA]],Siema2025,69,FALSE)</f>
        <v/>
      </c>
      <c r="AX650" s="108" t="s">
        <v>7132</v>
      </c>
      <c r="AY650" s="108"/>
      <c r="AZ650" s="108" t="str">
        <f>VLOOKUP(Tabela2[[#This Row],[SIEMA]],Siema2025,75,FALSE)</f>
        <v/>
      </c>
      <c r="BA650" s="108" t="str">
        <f>VLOOKUP(Tabela2[[#This Row],[SIEMA]],Siema2025,77,FALSE)</f>
        <v/>
      </c>
      <c r="BB650" s="108" t="str">
        <f>VLOOKUP(Tabela2[[#This Row],[SIEMA]],Siema2025,79,FALSE)</f>
        <v/>
      </c>
      <c r="BC650" s="108" t="str">
        <f>IF(Tabela2[[#This Row],[Outro(s) ]] = "X", "PREENCHER","NA")</f>
        <v>NA</v>
      </c>
      <c r="BD650" s="108" t="str">
        <f>VLOOKUP(Tabela2[[#This Row],[SIEMA]],Siema2025,82,FALSE)</f>
        <v/>
      </c>
      <c r="BE650" s="108" t="str">
        <f>VLOOKUP(Tabela2[[#This Row],[SIEMA]],Siema2025,81,FALSE)</f>
        <v/>
      </c>
      <c r="BF650" s="110" t="s">
        <v>7174</v>
      </c>
      <c r="BG650" s="110" t="s">
        <v>7175</v>
      </c>
      <c r="BH650" s="111" t="str">
        <f>VLOOKUP(Tabela2[[#This Row],[SIEMA]],Siema2025,29,FALSE)</f>
        <v/>
      </c>
      <c r="BI650" s="112" t="str">
        <f>VLOOKUP(Tabela2[[#This Row],[SIEMA]],Siema2025,107,FALSE)</f>
        <v>Não</v>
      </c>
      <c r="BJ650" s="107" t="s">
        <v>7099</v>
      </c>
      <c r="BK650" s="104" t="s">
        <v>2696</v>
      </c>
      <c r="BL650" s="166">
        <v>45916</v>
      </c>
      <c r="BM650" s="108">
        <f ca="1">IF(Tabela2[[#This Row],[Data de atendimento do Ibama (considerar o primeiro documento/ação)]]="",_xlfn.DAYS(TODAY(),J650),_xlfn.DAYS(Tabela2[[#This Row],[Data de atendimento do Ibama (considerar o primeiro documento/ação)]],J650))</f>
        <v>2</v>
      </c>
      <c r="BN650" s="108" t="str">
        <f>IF(Tabela2[[#This Row],[Atendido pelo Ibama ("Não" ou "Sim")]]="Não","Preencher", IF(Tabela2[[#This Row],[Atendido pelo Ibama ("Não" ou "Sim")]]="Sim","NA",""))</f>
        <v>NA</v>
      </c>
      <c r="BO650" s="114" t="s">
        <v>7100</v>
      </c>
      <c r="BP650" s="108" t="str">
        <f>IF(Tabela2[[#This Row],[Forma de atendimento (primeiro documento/ação)]]= "Outros (especificar)", "PREENCHER","NA")</f>
        <v>NA</v>
      </c>
      <c r="BQ650" s="106" t="s">
        <v>123</v>
      </c>
      <c r="BR650" s="108" t="str">
        <f>IF(Tabela2[[#This Row],[Equipe do Ibama foi a campo? Houve sobrevoo do Poseidon?]] = "Sim", "PREENCHER","NA")</f>
        <v>NA</v>
      </c>
      <c r="BS650" s="108" t="str">
        <f>IF(Tabela2[[#This Row],[Se sim, foi emitida Ordem de Emergência? (informações vinculada à coluna CK)]] = "Sim", "PREENCHER","NA")</f>
        <v>NA</v>
      </c>
      <c r="BT650" s="108" t="s">
        <v>7101</v>
      </c>
      <c r="BU650" s="108" t="s">
        <v>2696</v>
      </c>
      <c r="BV650" s="108" t="s">
        <v>123</v>
      </c>
      <c r="BW650" s="108" t="s">
        <v>2696</v>
      </c>
      <c r="BX650" s="106" t="s">
        <v>7769</v>
      </c>
      <c r="BY650" s="140">
        <v>46064</v>
      </c>
      <c r="BZ650" s="104">
        <f>IF(Tabela2[[#This Row],[Data do documento de encerramento]]="NA","NA",IF(Tabela2[[#This Row],[Data do documento de encerramento]]="","Pendente de conclusão/ encerramento",_xlfn.DAYS(Tabela2[[#This Row],[Data do documento de encerramento]],J650)))</f>
        <v>150</v>
      </c>
      <c r="CA650" s="107" t="s">
        <v>9899</v>
      </c>
      <c r="CB650" s="107"/>
      <c r="CC650" s="107"/>
      <c r="CD650" s="107"/>
      <c r="CE650" s="107"/>
      <c r="CF650" s="107"/>
    </row>
    <row r="651" spans="1:84" ht="76.5">
      <c r="A651" s="169">
        <v>202591664843</v>
      </c>
      <c r="B651" s="118" t="s">
        <v>9900</v>
      </c>
      <c r="C651" s="108" t="s">
        <v>7135</v>
      </c>
      <c r="D651" s="106" t="s">
        <v>637</v>
      </c>
      <c r="E651" s="28" t="s">
        <v>8112</v>
      </c>
      <c r="F651" s="106"/>
      <c r="G651" s="106" t="s">
        <v>9540</v>
      </c>
      <c r="H651" s="106" t="s">
        <v>9541</v>
      </c>
      <c r="I651" s="104" t="str">
        <f>VLOOKUP(Tabela2[[#This Row],[SIEMA]],Siema2025,19,FALSE)</f>
        <v>Campos</v>
      </c>
      <c r="J651" s="105">
        <f>VLOOKUP(Tabela2[[#This Row],[SIEMA]],Siema2025,2,FALSE)</f>
        <v>45914</v>
      </c>
      <c r="K651" s="105" t="str">
        <f>VLOOKUP(Tabela2[[#This Row],[SIEMA]],Siema2025,16,FALSE)</f>
        <v>Domingo</v>
      </c>
      <c r="L651" s="106" t="str">
        <f>IF(Tabela2[[#This Row],[Data]]="","Sem Informação",VLOOKUP(MONTH(Tabela2[[#This Row],[Data]]),'[1]Validação de dados'!$I$1:$J$13,2,0))</f>
        <v>Setembro</v>
      </c>
      <c r="M651" s="104">
        <f>YEAR(Tabela2[[#This Row],[Data]])</f>
        <v>2025</v>
      </c>
      <c r="N651" s="105" t="str">
        <f>VLOOKUP(Tabela2[[#This Row],[SIEMA]],Siema2025,17,FALSE)</f>
        <v>Noturno</v>
      </c>
      <c r="O651" s="105" t="s">
        <v>111</v>
      </c>
      <c r="P651" s="104" t="str">
        <f>VLOOKUP(Tabela2[[#This Row],[SIEMA]],Siema2025,21,FALSE)</f>
        <v>Durante preparação para o teste de pressão das válvulas submarinas do BOP foi observado acionamento da bomba da HPU (hydraulic power unit) com frequência maior que a normal e, em paralelo, perda de pressão no sistema dos acumuladores de superfície. Após investigação inicial, isolada a alimentação da hot line do BOP na superfície, cessando a descarga e normalizando a frequência de acionamento da HPU. Identificado também alarme de falha elétrica de baixo isolamento e fuga de corrente para terra no circuito de 480V na UPS #2 (Uninterruptible Power Supply) do BOP. Feito o isolamento da falha de aterramento abrindo o disjuntor de alimentação do POD Azul pela UPS 2.</v>
      </c>
      <c r="Q651" s="104" t="s">
        <v>637</v>
      </c>
      <c r="R651" t="s">
        <v>7199</v>
      </c>
      <c r="S651" s="107" t="s">
        <v>7147</v>
      </c>
      <c r="T651" t="s">
        <v>9901</v>
      </c>
      <c r="U651" s="104" t="s">
        <v>7111</v>
      </c>
      <c r="V651" s="104" t="str">
        <f>IF(Q651="","",IF(ISNUMBER(Q651)=FALSE,"Não se aplica",IFERROR(VLOOKUP(Q651,Produtos!$A$1:$C$2319,3,FALSE),"Não Cadastrado")))</f>
        <v>Não se aplica</v>
      </c>
      <c r="W651" s="104"/>
      <c r="X651" s="113"/>
      <c r="Y651" s="109" t="str">
        <f>IF(W651="","", IF(W651="NC","", IF(W651="NE","", IF(W651="NA","",IFERROR(VLOOKUP(W651,Produtos!$A$1:$C$2319,2,FALSE),"Não Cadastrado")))))</f>
        <v/>
      </c>
      <c r="Z651" s="104"/>
      <c r="AA651" s="104"/>
      <c r="AB651" s="104" t="str">
        <f>IF(W651="","",IF(ISNUMBER(W651)=FALSE,"Não se aplica",IFERROR(VLOOKUP(W651,Produtos!$A$1:$C$2319,3,FALSE),"Não Cadastrado")))</f>
        <v/>
      </c>
      <c r="AC651" s="104"/>
      <c r="AD651" s="108" t="str">
        <f>IF(Tabela2[[#This Row],[Origem do acidente]] = "Plataforma", "PREENCHER","NA")</f>
        <v>PREENCHER</v>
      </c>
      <c r="AE651" s="107" t="str">
        <f>IF(AC651="","", IF(AC651="NC","", IF(AC651="NE","", IF(AC651="NA","",IFERROR(VLOOKUP(AC651,Produtos!$A$1:$C$2319,2,FALSE),"Não Cadastrado")))))</f>
        <v/>
      </c>
      <c r="AF651" s="104"/>
      <c r="AG651" s="104"/>
      <c r="AH651" s="104" t="str">
        <f>IF(AC651="","",IF(ISNUMBER(AC651)=FALSE,"Não se aplica",IFERROR(VLOOKUP(AC651,Produtos!$A$1:$C$2319,3,FALSE),"Não Cadastrado")))</f>
        <v/>
      </c>
      <c r="AI651" s="104"/>
      <c r="AJ651" s="104" t="str">
        <f>VLOOKUP(Tabela2[[#This Row],[SIEMA]],Siema2025,26,FALSE)</f>
        <v>Falha de estanqueidade da hot line do BOP. Falha elétrica.</v>
      </c>
      <c r="AK651" s="107" t="s">
        <v>7285</v>
      </c>
      <c r="AL651" s="107" t="s">
        <v>7229</v>
      </c>
      <c r="AM651" s="107"/>
      <c r="AN651" s="108" t="str">
        <f>VLOOKUP(Tabela2[[#This Row],[SIEMA]],Siema2025,51,FALSE)</f>
        <v/>
      </c>
      <c r="AO651" s="108" t="str">
        <f>VLOOKUP(Tabela2[[#This Row],[SIEMA]],Siema2025,53,FALSE)</f>
        <v/>
      </c>
      <c r="AP651" s="108" t="str">
        <f>VLOOKUP(Tabela2[[#This Row],[SIEMA]],Siema2025,55,FALSE)</f>
        <v/>
      </c>
      <c r="AQ651" s="108" t="str">
        <f>VLOOKUP(Tabela2[[#This Row],[SIEMA]],Siema2025,57,FALSE)</f>
        <v/>
      </c>
      <c r="AR651" s="108" t="str">
        <f>VLOOKUP(Tabela2[[#This Row],[SIEMA]],Siema2025,59,FALSE)</f>
        <v/>
      </c>
      <c r="AS651" s="108" t="str">
        <f>VLOOKUP(Tabela2[[#This Row],[SIEMA]],Siema2025,61,FALSE)</f>
        <v>X</v>
      </c>
      <c r="AT651" s="108" t="str">
        <f>VLOOKUP(Tabela2[[#This Row],[SIEMA]],Siema2025,63,FALSE)</f>
        <v/>
      </c>
      <c r="AU651" s="108" t="str">
        <f>VLOOKUP(Tabela2[[#This Row],[SIEMA]],Siema2025,65,FALSE)</f>
        <v/>
      </c>
      <c r="AV651" s="108" t="str">
        <f>VLOOKUP(Tabela2[[#This Row],[SIEMA]],Siema2025,67,FALSE)</f>
        <v/>
      </c>
      <c r="AW651" s="108" t="str">
        <f>VLOOKUP(Tabela2[[#This Row],[SIEMA]],Siema2025,69,FALSE)</f>
        <v/>
      </c>
      <c r="AX651" s="108" t="str">
        <f>VLOOKUP(Tabela2[[#This Row],[SIEMA]],Siema2025,71,FALSE)</f>
        <v/>
      </c>
      <c r="AY651" s="108" t="str">
        <f>VLOOKUP(Tabela2[[#This Row],[SIEMA]],Siema2025,73,FALSE)</f>
        <v/>
      </c>
      <c r="AZ651" s="108" t="str">
        <f>VLOOKUP(Tabela2[[#This Row],[SIEMA]],Siema2025,75,FALSE)</f>
        <v/>
      </c>
      <c r="BA651" s="108" t="str">
        <f>VLOOKUP(Tabela2[[#This Row],[SIEMA]],Siema2025,77,FALSE)</f>
        <v/>
      </c>
      <c r="BB651" s="108" t="str">
        <f>VLOOKUP(Tabela2[[#This Row],[SIEMA]],Siema2025,79,FALSE)</f>
        <v/>
      </c>
      <c r="BC651" s="108" t="str">
        <f>IF(Tabela2[[#This Row],[Outro(s) ]] = "X", "PREENCHER","NA")</f>
        <v>NA</v>
      </c>
      <c r="BD651" s="108" t="str">
        <f>VLOOKUP(Tabela2[[#This Row],[SIEMA]],Siema2025,82,FALSE)</f>
        <v/>
      </c>
      <c r="BE651" s="108" t="str">
        <f>VLOOKUP(Tabela2[[#This Row],[SIEMA]],Siema2025,81,FALSE)</f>
        <v/>
      </c>
      <c r="BF651" s="110" t="str">
        <f>VLOOKUP(Tabela2[[#This Row],[SIEMA]],Siema2025,28,FALSE)</f>
        <v>Petrobras</v>
      </c>
      <c r="BG651" s="110"/>
      <c r="BH651" s="111" t="str">
        <f>VLOOKUP(Tabela2[[#This Row],[SIEMA]],Siema2025,29,FALSE)</f>
        <v>33000167100750</v>
      </c>
      <c r="BI651" s="112" t="str">
        <f>VLOOKUP(Tabela2[[#This Row],[SIEMA]],Siema2025,107,FALSE)</f>
        <v>Não</v>
      </c>
      <c r="BJ651" s="107" t="s">
        <v>7099</v>
      </c>
      <c r="BK651" s="104" t="s">
        <v>2696</v>
      </c>
      <c r="BL651" s="140">
        <v>45978</v>
      </c>
      <c r="BM651" s="108">
        <f ca="1">IF(Tabela2[[#This Row],[Data de atendimento do Ibama (considerar o primeiro documento/ação)]]="",_xlfn.DAYS(TODAY(),J651),_xlfn.DAYS(Tabela2[[#This Row],[Data de atendimento do Ibama (considerar o primeiro documento/ação)]],J651))</f>
        <v>64</v>
      </c>
      <c r="BN651" s="108" t="str">
        <f>IF(Tabela2[[#This Row],[Atendido pelo Ibama ("Não" ou "Sim")]]="Não","Preencher", IF(Tabela2[[#This Row],[Atendido pelo Ibama ("Não" ou "Sim")]]="Sim","NA",""))</f>
        <v>NA</v>
      </c>
      <c r="BO651" s="114" t="s">
        <v>7138</v>
      </c>
      <c r="BP651" s="108" t="str">
        <f>IF(Tabela2[[#This Row],[Forma de atendimento (primeiro documento/ação)]]= "Outros (especificar)", "PREENCHER","NA")</f>
        <v>NA</v>
      </c>
      <c r="BQ651" s="106" t="s">
        <v>123</v>
      </c>
      <c r="BR651" s="108" t="str">
        <f>IF(Tabela2[[#This Row],[Equipe do Ibama foi a campo? Houve sobrevoo do Poseidon?]] = "Sim", "PREENCHER","NA")</f>
        <v>NA</v>
      </c>
      <c r="BS651" s="108" t="str">
        <f>IF(Tabela2[[#This Row],[Se sim, foi emitida Ordem de Emergência? (informações vinculada à coluna CK)]] = "Sim", "PREENCHER","NA")</f>
        <v>NA</v>
      </c>
      <c r="BT651" s="108" t="s">
        <v>7101</v>
      </c>
      <c r="BU651" s="108" t="s">
        <v>123</v>
      </c>
      <c r="BV651" s="108" t="s">
        <v>123</v>
      </c>
      <c r="BW651" s="108" t="s">
        <v>123</v>
      </c>
      <c r="BX651" s="106"/>
      <c r="BY651" s="106"/>
      <c r="BZ651" s="104" t="str">
        <f>IF(Tabela2[[#This Row],[Data do documento de encerramento]]="NA","NA",IF(Tabela2[[#This Row],[Data do documento de encerramento]]="","Pendente de conclusão/ encerramento",_xlfn.DAYS(Tabela2[[#This Row],[Data do documento de encerramento]],J651)))</f>
        <v>Pendente de conclusão/ encerramento</v>
      </c>
      <c r="CA651" s="107"/>
      <c r="CB651" s="107"/>
      <c r="CC651" s="107" t="s">
        <v>7201</v>
      </c>
      <c r="CD651" s="107" t="s">
        <v>123</v>
      </c>
      <c r="CE651" s="107" t="s">
        <v>123</v>
      </c>
      <c r="CF651" s="107" t="s">
        <v>7149</v>
      </c>
    </row>
    <row r="652" spans="1:84" ht="30.75">
      <c r="A652" s="169">
        <v>202591736023</v>
      </c>
      <c r="B652" s="170" t="s">
        <v>9902</v>
      </c>
      <c r="C652" s="108" t="s">
        <v>7135</v>
      </c>
      <c r="D652" s="106" t="s">
        <v>637</v>
      </c>
      <c r="E652" s="106" t="s">
        <v>5911</v>
      </c>
      <c r="F652" s="106"/>
      <c r="G652" s="106" t="s">
        <v>7514</v>
      </c>
      <c r="H652" s="106" t="s">
        <v>7515</v>
      </c>
      <c r="I652" s="104" t="str">
        <f>VLOOKUP(Tabela2[[#This Row],[SIEMA]],Siema2025,19,FALSE)</f>
        <v>Campos</v>
      </c>
      <c r="J652" s="105">
        <f>VLOOKUP(Tabela2[[#This Row],[SIEMA]],Siema2025,2,FALSE)</f>
        <v>45915</v>
      </c>
      <c r="K652" s="105" t="str">
        <f>VLOOKUP(Tabela2[[#This Row],[SIEMA]],Siema2025,16,FALSE)</f>
        <v>Segunda</v>
      </c>
      <c r="L652" s="106" t="str">
        <f>IF(Tabela2[[#This Row],[Data]]="","Sem Informação",VLOOKUP(MONTH(Tabela2[[#This Row],[Data]]),'[1]Validação de dados'!$I$1:$J$13,2,0))</f>
        <v>Setembro</v>
      </c>
      <c r="M652" s="104">
        <f>YEAR(Tabela2[[#This Row],[Data]])</f>
        <v>2025</v>
      </c>
      <c r="N652" s="105" t="str">
        <f>VLOOKUP(Tabela2[[#This Row],[SIEMA]],Siema2025,17,FALSE)</f>
        <v>Vespertino</v>
      </c>
      <c r="O652" s="105" t="s">
        <v>111</v>
      </c>
      <c r="P652" s="104" t="str">
        <f>VLOOKUP(Tabela2[[#This Row],[SIEMA]],Siema2025,21,FALSE)</f>
        <v/>
      </c>
      <c r="Q652">
        <v>3082</v>
      </c>
      <c r="R652" s="104" t="s">
        <v>1714</v>
      </c>
      <c r="S652" s="104" t="s">
        <v>1714</v>
      </c>
      <c r="T652" s="104">
        <v>2.0000000000000002E-5</v>
      </c>
      <c r="U652" s="104" t="s">
        <v>7111</v>
      </c>
      <c r="V652" s="104">
        <f>IF(Q652="","",IF(ISNUMBER(Q652)=FALSE,"Não se aplica",IFERROR(VLOOKUP(Q652,Produtos!$A$1:$C$2319,3,FALSE),"Não Cadastrado")))</f>
        <v>9</v>
      </c>
      <c r="W652" s="104" t="str">
        <f>VLOOKUP(Tabela2[[#This Row],[SIEMA]],Siema2025,10,FALSE)</f>
        <v/>
      </c>
      <c r="X652" s="113"/>
      <c r="Y652" s="109" t="str">
        <f>IF(W652="","", IF(W652="NC","", IF(W652="NE","", IF(W652="NA","",IFERROR(VLOOKUP(W652,Produtos!$A$1:$C$2319,2,FALSE),"Não Cadastrado")))))</f>
        <v/>
      </c>
      <c r="Z652" s="104" t="str">
        <f>VLOOKUP(Tabela2[[#This Row],[SIEMA]],Siema2025,11,FALSE)</f>
        <v xml:space="preserve"> </v>
      </c>
      <c r="AA652" s="104" t="str">
        <f>VLOOKUP(Tabela2[[#This Row],[SIEMA]],Siema2025,12,FALSE)</f>
        <v xml:space="preserve"> </v>
      </c>
      <c r="AB652" s="104" t="str">
        <f>IF(W652="","",IF(ISNUMBER(W652)=FALSE,"Não se aplica",IFERROR(VLOOKUP(W652,Produtos!$A$1:$C$2319,3,FALSE),"Não Cadastrado")))</f>
        <v/>
      </c>
      <c r="AC652" s="104"/>
      <c r="AD652" s="108"/>
      <c r="AE652" s="107" t="str">
        <f>IF(AC652="","", IF(AC652="NC","", IF(AC652="NE","", IF(AC652="NA","",IFERROR(VLOOKUP(AC652,Produtos!$A$1:$C$2319,2,FALSE),"Não Cadastrado")))))</f>
        <v/>
      </c>
      <c r="AF652" s="104"/>
      <c r="AG652" s="104"/>
      <c r="AH652" s="104" t="str">
        <f>IF(AC652="","",IF(ISNUMBER(AC652)=FALSE,"Não se aplica",IFERROR(VLOOKUP(AC652,Produtos!$A$1:$C$2319,3,FALSE),"Não Cadastrado")))</f>
        <v/>
      </c>
      <c r="AI652" s="104"/>
      <c r="AJ652" s="104" t="str">
        <f>VLOOKUP(Tabela2[[#This Row],[SIEMA]],Siema2025,26,FALSE)</f>
        <v>Em investigação.</v>
      </c>
      <c r="AK652" s="107" t="s">
        <v>6834</v>
      </c>
      <c r="AL652" s="107"/>
      <c r="AM652" s="107"/>
      <c r="AN652" s="108" t="str">
        <f>VLOOKUP(Tabela2[[#This Row],[SIEMA]],Siema2025,51,FALSE)</f>
        <v/>
      </c>
      <c r="AO652" s="108" t="str">
        <f>VLOOKUP(Tabela2[[#This Row],[SIEMA]],Siema2025,53,FALSE)</f>
        <v/>
      </c>
      <c r="AP652" s="108" t="str">
        <f>VLOOKUP(Tabela2[[#This Row],[SIEMA]],Siema2025,55,FALSE)</f>
        <v/>
      </c>
      <c r="AQ652" s="108" t="str">
        <f>VLOOKUP(Tabela2[[#This Row],[SIEMA]],Siema2025,57,FALSE)</f>
        <v/>
      </c>
      <c r="AR652" s="108" t="str">
        <f>VLOOKUP(Tabela2[[#This Row],[SIEMA]],Siema2025,59,FALSE)</f>
        <v/>
      </c>
      <c r="AS652" s="108" t="str">
        <f>VLOOKUP(Tabela2[[#This Row],[SIEMA]],Siema2025,61,FALSE)</f>
        <v>X</v>
      </c>
      <c r="AT652" s="108" t="str">
        <f>VLOOKUP(Tabela2[[#This Row],[SIEMA]],Siema2025,63,FALSE)</f>
        <v/>
      </c>
      <c r="AU652" s="108" t="str">
        <f>VLOOKUP(Tabela2[[#This Row],[SIEMA]],Siema2025,65,FALSE)</f>
        <v/>
      </c>
      <c r="AV652" s="108" t="str">
        <f>VLOOKUP(Tabela2[[#This Row],[SIEMA]],Siema2025,67,FALSE)</f>
        <v/>
      </c>
      <c r="AW652" s="108" t="str">
        <f>VLOOKUP(Tabela2[[#This Row],[SIEMA]],Siema2025,69,FALSE)</f>
        <v/>
      </c>
      <c r="AX652" s="108" t="str">
        <f>VLOOKUP(Tabela2[[#This Row],[SIEMA]],Siema2025,71,FALSE)</f>
        <v/>
      </c>
      <c r="AY652" s="108" t="str">
        <f>VLOOKUP(Tabela2[[#This Row],[SIEMA]],Siema2025,73,FALSE)</f>
        <v/>
      </c>
      <c r="AZ652" s="108" t="str">
        <f>VLOOKUP(Tabela2[[#This Row],[SIEMA]],Siema2025,75,FALSE)</f>
        <v/>
      </c>
      <c r="BA652" s="108" t="str">
        <f>VLOOKUP(Tabela2[[#This Row],[SIEMA]],Siema2025,77,FALSE)</f>
        <v/>
      </c>
      <c r="BB652" s="108" t="str">
        <f>VLOOKUP(Tabela2[[#This Row],[SIEMA]],Siema2025,79,FALSE)</f>
        <v/>
      </c>
      <c r="BC652" s="108" t="str">
        <f>IF(Tabela2[[#This Row],[Outro(s) ]] = "X", "PREENCHER","NA")</f>
        <v>NA</v>
      </c>
      <c r="BD652" s="108" t="str">
        <f>VLOOKUP(Tabela2[[#This Row],[SIEMA]],Siema2025,82,FALSE)</f>
        <v/>
      </c>
      <c r="BE652" s="108" t="str">
        <f>VLOOKUP(Tabela2[[#This Row],[SIEMA]],Siema2025,81,FALSE)</f>
        <v/>
      </c>
      <c r="BF652" s="110" t="str">
        <f>VLOOKUP(Tabela2[[#This Row],[SIEMA]],Siema2025,28,FALSE)</f>
        <v>PERENCO PETRÓLEO E GÁS DO BRASIL LTDA</v>
      </c>
      <c r="BG652" s="110"/>
      <c r="BH652" s="111" t="str">
        <f>VLOOKUP(Tabela2[[#This Row],[SIEMA]],Siema2025,29,FALSE)</f>
        <v>09309027000135</v>
      </c>
      <c r="BI652" s="112" t="s">
        <v>2696</v>
      </c>
      <c r="BJ652" s="107" t="s">
        <v>7099</v>
      </c>
      <c r="BK652" s="104" t="s">
        <v>2696</v>
      </c>
      <c r="BL652" s="140">
        <v>46065</v>
      </c>
      <c r="BM652" s="108">
        <f ca="1">IF(Tabela2[[#This Row],[Data de atendimento do Ibama (considerar o primeiro documento/ação)]]="",_xlfn.DAYS(TODAY(),J652),_xlfn.DAYS(Tabela2[[#This Row],[Data de atendimento do Ibama (considerar o primeiro documento/ação)]],J652))</f>
        <v>150</v>
      </c>
      <c r="BN652" s="108" t="str">
        <f>IF(Tabela2[[#This Row],[Atendido pelo Ibama ("Não" ou "Sim")]]="Não","Preencher", IF(Tabela2[[#This Row],[Atendido pelo Ibama ("Não" ou "Sim")]]="Sim","NA",""))</f>
        <v>NA</v>
      </c>
      <c r="BO652" s="114" t="s">
        <v>7138</v>
      </c>
      <c r="BP652" s="108" t="str">
        <f>IF(Tabela2[[#This Row],[Forma de atendimento (primeiro documento/ação)]]= "Outros (especificar)", "PREENCHER","NA")</f>
        <v>NA</v>
      </c>
      <c r="BQ652" s="106" t="s">
        <v>123</v>
      </c>
      <c r="BR652" s="108" t="str">
        <f>IF(Tabela2[[#This Row],[Equipe do Ibama foi a campo? Houve sobrevoo do Poseidon?]] = "Sim", "PREENCHER","NA")</f>
        <v>NA</v>
      </c>
      <c r="BS652" s="108" t="str">
        <f>IF(Tabela2[[#This Row],[Se sim, foi emitida Ordem de Emergência? (informações vinculada à coluna CK)]] = "Sim", "PREENCHER","NA")</f>
        <v>NA</v>
      </c>
      <c r="BT652" s="108" t="s">
        <v>7101</v>
      </c>
      <c r="BU652" s="108" t="s">
        <v>123</v>
      </c>
      <c r="BV652" s="108" t="s">
        <v>123</v>
      </c>
      <c r="BW652" s="108" t="s">
        <v>123</v>
      </c>
      <c r="BX652" s="106"/>
      <c r="BY652" s="106"/>
      <c r="BZ652" s="104" t="str">
        <f>IF(Tabela2[[#This Row],[Data do documento de encerramento]]="NA","NA",IF(Tabela2[[#This Row],[Data do documento de encerramento]]="","Pendente de conclusão/ encerramento",_xlfn.DAYS(Tabela2[[#This Row],[Data do documento de encerramento]],J652)))</f>
        <v>Pendente de conclusão/ encerramento</v>
      </c>
      <c r="CA652" s="107" t="s">
        <v>7816</v>
      </c>
      <c r="CB652" s="107"/>
      <c r="CC652" s="107" t="s">
        <v>7194</v>
      </c>
      <c r="CD652" s="107" t="s">
        <v>123</v>
      </c>
      <c r="CE652" s="107" t="s">
        <v>123</v>
      </c>
      <c r="CF652" s="107" t="s">
        <v>7141</v>
      </c>
    </row>
    <row r="653" spans="1:84" ht="45.75">
      <c r="A653" s="169">
        <v>202591657606</v>
      </c>
      <c r="B653" s="170" t="s">
        <v>9903</v>
      </c>
      <c r="C653" s="108" t="str">
        <f>VLOOKUP(Tabela2[[#This Row],[SIEMA]],Siema2025,4,FALSE)</f>
        <v xml:space="preserve"> GO</v>
      </c>
      <c r="D653" s="106" t="str">
        <f>VLOOKUP(Tabela2[[#This Row],[SIEMA]],Siema2025,3,FALSE)</f>
        <v xml:space="preserve">Minaçu </v>
      </c>
      <c r="E653" s="106" t="str">
        <f>VLOOKUP(Tabela2[[#This Row],[SIEMA]],Siema2025,20,FALSE)</f>
        <v>GO-241 KM 320</v>
      </c>
      <c r="F653" s="106" t="s">
        <v>9904</v>
      </c>
      <c r="G653" s="181" t="s">
        <v>9905</v>
      </c>
      <c r="H653" s="106" t="s">
        <v>9906</v>
      </c>
      <c r="I653" s="104" t="s">
        <v>7120</v>
      </c>
      <c r="J653" s="105">
        <f>VLOOKUP(Tabela2[[#This Row],[SIEMA]],Siema2025,2,FALSE)</f>
        <v>45916</v>
      </c>
      <c r="K653" s="105" t="str">
        <f>VLOOKUP(Tabela2[[#This Row],[SIEMA]],Siema2025,16,FALSE)</f>
        <v>Terça</v>
      </c>
      <c r="L653" s="106" t="str">
        <f>IF(Tabela2[[#This Row],[Data]]="","Sem Informação",VLOOKUP(MONTH(Tabela2[[#This Row],[Data]]),'[1]Validação de dados'!$I$1:$J$13,2,0))</f>
        <v>Setembro</v>
      </c>
      <c r="M653" s="104">
        <f>YEAR(Tabela2[[#This Row],[Data]])</f>
        <v>2025</v>
      </c>
      <c r="N653" s="105" t="str">
        <f>VLOOKUP(Tabela2[[#This Row],[SIEMA]],Siema2025,17,FALSE)</f>
        <v>Matutino</v>
      </c>
      <c r="O653" s="105" t="str">
        <f>VLOOKUP(Tabela2[[#This Row],[SIEMA]],Siema2025,5,FALSE)</f>
        <v>Rodovia</v>
      </c>
      <c r="P653" s="104" t="str">
        <f>VLOOKUP(Tabela2[[#This Row],[SIEMA]],Siema2025,21,FALSE)</f>
        <v>Acidente Rodoviário GO-241</v>
      </c>
      <c r="Q653" s="104">
        <v>2590</v>
      </c>
      <c r="R653" s="104" t="str">
        <f>VLOOKUP(Tabela2[[#This Row],[SIEMA]],Siema2025,10,FALSE)</f>
        <v/>
      </c>
      <c r="S653" s="107" t="str">
        <f>IF(Q653="","", IF(Q653="NC","", IF(Q653="NE","", IF(Q653="NA","",IFERROR(VLOOKUP(Q653,[1]Produtos!$A$1:$C$2319,2,FALSE),"Não Cadastrado")))))</f>
        <v>AMIANTOS, CRISOTILIA</v>
      </c>
      <c r="T653" s="104">
        <v>38.25</v>
      </c>
      <c r="U653" s="104" t="s">
        <v>7121</v>
      </c>
      <c r="V653" s="104">
        <f>IF(Q653="","",IF(ISNUMBER(Q653)=FALSE,"Não se aplica",IFERROR(VLOOKUP(Q653,Produtos!$A$1:$C$2319,3,FALSE),"Não Cadastrado")))</f>
        <v>9</v>
      </c>
      <c r="W653" s="104" t="str">
        <f>VLOOKUP(Tabela2[[#This Row],[SIEMA]],Siema2025,10,FALSE)</f>
        <v/>
      </c>
      <c r="X653" s="113" t="str">
        <f>IF(Tabela2[[#This Row],[Origem do acidente]] = "Plataforma", "PREENCHER","NA")</f>
        <v>NA</v>
      </c>
      <c r="Y653" s="109" t="str">
        <f>IF(W653="","", IF(W653="NC","", IF(W653="NE","", IF(W653="NA","",IFERROR(VLOOKUP(W653,Produtos!$A$1:$C$2319,2,FALSE),"Não Cadastrado")))))</f>
        <v/>
      </c>
      <c r="Z653" s="104" t="str">
        <f>VLOOKUP(Tabela2[[#This Row],[SIEMA]],Siema2025,11,FALSE)</f>
        <v xml:space="preserve"> </v>
      </c>
      <c r="AA653" s="104" t="str">
        <f>VLOOKUP(Tabela2[[#This Row],[SIEMA]],Siema2025,12,FALSE)</f>
        <v xml:space="preserve"> </v>
      </c>
      <c r="AB653" s="104" t="str">
        <f>IF(W653="","",IF(ISNUMBER(W653)=FALSE,"Não se aplica",IFERROR(VLOOKUP(W653,Produtos!$A$1:$C$2319,3,FALSE),"Não Cadastrado")))</f>
        <v/>
      </c>
      <c r="AC653" s="104"/>
      <c r="AD653" s="108" t="str">
        <f>IF(Tabela2[[#This Row],[Origem do acidente]] = "Plataforma", "PREENCHER","NA")</f>
        <v>NA</v>
      </c>
      <c r="AE653" s="107" t="str">
        <f>IF(AC653="","", IF(AC653="NC","", IF(AC653="NE","", IF(AC653="NA","",IFERROR(VLOOKUP(AC653,Produtos!$A$1:$C$2319,2,FALSE),"Não Cadastrado")))))</f>
        <v/>
      </c>
      <c r="AF653" s="104"/>
      <c r="AG653" s="104"/>
      <c r="AH653" s="104" t="str">
        <f>IF(AC653="","",IF(ISNUMBER(AC653)=FALSE,"Não se aplica",IFERROR(VLOOKUP(AC653,Produtos!$A$1:$C$2319,3,FALSE),"Não Cadastrado")))</f>
        <v/>
      </c>
      <c r="AI653" s="104"/>
      <c r="AJ653" s="104" t="s">
        <v>9907</v>
      </c>
      <c r="AK653" s="107" t="s">
        <v>6834</v>
      </c>
      <c r="AL653" s="107" t="s">
        <v>7180</v>
      </c>
      <c r="AM653" s="107"/>
      <c r="AN653" s="108" t="str">
        <f>VLOOKUP(Tabela2[[#This Row],[SIEMA]],Siema2025,51,FALSE)</f>
        <v/>
      </c>
      <c r="AO653" s="108" t="str">
        <f>VLOOKUP(Tabela2[[#This Row],[SIEMA]],Siema2025,53,FALSE)</f>
        <v/>
      </c>
      <c r="AP653" s="108" t="str">
        <f>VLOOKUP(Tabela2[[#This Row],[SIEMA]],Siema2025,55,FALSE)</f>
        <v/>
      </c>
      <c r="AQ653" s="108" t="str">
        <f>VLOOKUP(Tabela2[[#This Row],[SIEMA]],Siema2025,57,FALSE)</f>
        <v/>
      </c>
      <c r="AR653" s="108" t="str">
        <f>VLOOKUP(Tabela2[[#This Row],[SIEMA]],Siema2025,59,FALSE)</f>
        <v/>
      </c>
      <c r="AS653" s="108" t="str">
        <f>VLOOKUP(Tabela2[[#This Row],[SIEMA]],Siema2025,61,FALSE)</f>
        <v/>
      </c>
      <c r="AT653" s="108" t="str">
        <f>VLOOKUP(Tabela2[[#This Row],[SIEMA]],Siema2025,63,FALSE)</f>
        <v/>
      </c>
      <c r="AU653" s="108" t="s">
        <v>7181</v>
      </c>
      <c r="AV653" s="108" t="str">
        <f>VLOOKUP(Tabela2[[#This Row],[SIEMA]],Siema2025,67,FALSE)</f>
        <v/>
      </c>
      <c r="AW653" s="108" t="str">
        <f>VLOOKUP(Tabela2[[#This Row],[SIEMA]],Siema2025,69,FALSE)</f>
        <v/>
      </c>
      <c r="AX653" s="108" t="str">
        <f>VLOOKUP(Tabela2[[#This Row],[SIEMA]],Siema2025,71,FALSE)</f>
        <v/>
      </c>
      <c r="AY653" s="108" t="str">
        <f>VLOOKUP(Tabela2[[#This Row],[SIEMA]],Siema2025,73,FALSE)</f>
        <v/>
      </c>
      <c r="AZ653" s="108" t="str">
        <f>VLOOKUP(Tabela2[[#This Row],[SIEMA]],Siema2025,75,FALSE)</f>
        <v/>
      </c>
      <c r="BA653" s="108" t="str">
        <f>VLOOKUP(Tabela2[[#This Row],[SIEMA]],Siema2025,77,FALSE)</f>
        <v/>
      </c>
      <c r="BB653" s="108"/>
      <c r="BC653" s="108" t="str">
        <f>IF(Tabela2[[#This Row],[Outro(s) ]] = "X", "PREENCHER","NA")</f>
        <v>NA</v>
      </c>
      <c r="BD653" s="108" t="str">
        <f>VLOOKUP(Tabela2[[#This Row],[SIEMA]],Siema2025,82,FALSE)</f>
        <v/>
      </c>
      <c r="BE653" s="108" t="str">
        <f>VLOOKUP(Tabela2[[#This Row],[SIEMA]],Siema2025,81,FALSE)</f>
        <v/>
      </c>
      <c r="BF653" s="110" t="str">
        <f>VLOOKUP(Tabela2[[#This Row],[SIEMA]],Siema2025,28,FALSE)</f>
        <v>MAHNIC OPERADORA LOGÍSTICA LTDA</v>
      </c>
      <c r="BG653" s="110"/>
      <c r="BH653" s="111" t="str">
        <f>VLOOKUP(Tabela2[[#This Row],[SIEMA]],Siema2025,29,FALSE)</f>
        <v>01657287000190</v>
      </c>
      <c r="BI653" s="112" t="s">
        <v>7062</v>
      </c>
      <c r="BJ653" s="107" t="s">
        <v>7099</v>
      </c>
      <c r="BK653" s="104" t="s">
        <v>2696</v>
      </c>
      <c r="BL653" s="140">
        <v>45917</v>
      </c>
      <c r="BM653" s="108">
        <f ca="1">IF(Tabela2[[#This Row],[Data de atendimento do Ibama (considerar o primeiro documento/ação)]]="",_xlfn.DAYS(TODAY(),J653),_xlfn.DAYS(Tabela2[[#This Row],[Data de atendimento do Ibama (considerar o primeiro documento/ação)]],J653))</f>
        <v>1</v>
      </c>
      <c r="BN653" s="108" t="s">
        <v>7120</v>
      </c>
      <c r="BO653" s="114" t="s">
        <v>7100</v>
      </c>
      <c r="BP653" s="108" t="str">
        <f>IF(Tabela2[[#This Row],[Forma de atendimento (primeiro documento/ação)]]= "Outros (especificar)", "PREENCHER","NA")</f>
        <v>NA</v>
      </c>
      <c r="BQ653" s="106" t="s">
        <v>7062</v>
      </c>
      <c r="BR653" s="108" t="s">
        <v>2696</v>
      </c>
      <c r="BS653" s="108" t="s">
        <v>123</v>
      </c>
      <c r="BT653" s="108" t="s">
        <v>7101</v>
      </c>
      <c r="BU653" s="108" t="s">
        <v>123</v>
      </c>
      <c r="BV653" s="108" t="s">
        <v>123</v>
      </c>
      <c r="BW653" s="108" t="s">
        <v>123</v>
      </c>
      <c r="BX653" s="106" t="s">
        <v>7127</v>
      </c>
      <c r="BY653" s="106"/>
      <c r="BZ653" s="104" t="str">
        <f>IF(Tabela2[[#This Row],[Data do documento de encerramento]]="NA","NA",IF(Tabela2[[#This Row],[Data do documento de encerramento]]="","Pendente de conclusão/ encerramento",_xlfn.DAYS(Tabela2[[#This Row],[Data do documento de encerramento]],J653)))</f>
        <v>Pendente de conclusão/ encerramento</v>
      </c>
      <c r="CA653" s="107" t="s">
        <v>9908</v>
      </c>
      <c r="CB653" s="107"/>
      <c r="CC653" s="115"/>
      <c r="CD653" s="107"/>
      <c r="CE653" s="107"/>
      <c r="CF653" s="107"/>
    </row>
    <row r="654" spans="1:84" ht="30.75">
      <c r="A654" s="169">
        <v>202591839614</v>
      </c>
      <c r="B654" s="170" t="s">
        <v>9909</v>
      </c>
      <c r="C654" s="108" t="str">
        <f>VLOOKUP(Tabela2[[#This Row],[SIEMA]],Siema2025,4,FALSE)</f>
        <v xml:space="preserve"> CE</v>
      </c>
      <c r="D654" s="106" t="str">
        <f>VLOOKUP(Tabela2[[#This Row],[SIEMA]],Siema2025,3,FALSE)</f>
        <v xml:space="preserve">Aquiraz </v>
      </c>
      <c r="E654" s="106" t="str">
        <f>VLOOKUP(Tabela2[[#This Row],[SIEMA]],Siema2025,20,FALSE)</f>
        <v>Praia do Porto das Dunas</v>
      </c>
      <c r="F654" s="106" t="s">
        <v>9910</v>
      </c>
      <c r="G654" s="106" t="s">
        <v>9911</v>
      </c>
      <c r="H654" s="106" t="s">
        <v>9912</v>
      </c>
      <c r="I654" s="104" t="str">
        <f>VLOOKUP(Tabela2[[#This Row],[SIEMA]],Siema2025,19,FALSE)</f>
        <v/>
      </c>
      <c r="J654" s="105">
        <f>VLOOKUP(Tabela2[[#This Row],[SIEMA]],Siema2025,2,FALSE)</f>
        <v>45916</v>
      </c>
      <c r="K654" s="105" t="str">
        <f>VLOOKUP(Tabela2[[#This Row],[SIEMA]],Siema2025,16,FALSE)</f>
        <v>Terça</v>
      </c>
      <c r="L654" s="106" t="str">
        <f>IF(Tabela2[[#This Row],[Data]]="","Sem Informação",VLOOKUP(MONTH(Tabela2[[#This Row],[Data]]),'[1]Validação de dados'!$I$1:$J$13,2,0))</f>
        <v>Setembro</v>
      </c>
      <c r="M654" s="104">
        <f>YEAR(Tabela2[[#This Row],[Data]])</f>
        <v>2025</v>
      </c>
      <c r="N654" s="105" t="str">
        <f>VLOOKUP(Tabela2[[#This Row],[SIEMA]],Siema2025,17,FALSE)</f>
        <v>Matutino</v>
      </c>
      <c r="O654" s="105" t="s">
        <v>7250</v>
      </c>
      <c r="P654" s="104" t="str">
        <f>VLOOKUP(Tabela2[[#This Row],[SIEMA]],Siema2025,21,FALSE)</f>
        <v>Mancha de Origem Desconhecida (MOD)</v>
      </c>
      <c r="Q654" s="104">
        <v>1267</v>
      </c>
      <c r="R654" s="104" t="str">
        <f>VLOOKUP(Tabela2[[#This Row],[SIEMA]],Siema2025,10,FALSE)</f>
        <v/>
      </c>
      <c r="S654" s="107" t="str">
        <f>IF(Q654="","", IF(Q654="NC","", IF(Q654="NE","", IF(Q654="NA","",IFERROR(VLOOKUP(Q654,[1]Produtos!$A$1:$C$2319,2,FALSE),"Não Cadastrado")))))</f>
        <v>PETRÓLEO CRU</v>
      </c>
      <c r="T654" s="104" t="str">
        <f>VLOOKUP(Tabela2[[#This Row],[SIEMA]],Siema2025,11,FALSE)</f>
        <v xml:space="preserve"> </v>
      </c>
      <c r="U654" s="104" t="str">
        <f>VLOOKUP(Tabela2[[#This Row],[SIEMA]],Siema2025,12,FALSE)</f>
        <v xml:space="preserve"> </v>
      </c>
      <c r="V654" s="104">
        <f>IF(Q654="","",IF(ISNUMBER(Q654)=FALSE,"Não se aplica",IFERROR(VLOOKUP(Q654,Produtos!$A$1:$C$2319,3,FALSE),"Não Cadastrado")))</f>
        <v>3</v>
      </c>
      <c r="W654" s="104" t="str">
        <f>VLOOKUP(Tabela2[[#This Row],[SIEMA]],Siema2025,10,FALSE)</f>
        <v/>
      </c>
      <c r="X654" s="113" t="str">
        <f>IF(Tabela2[[#This Row],[Origem do acidente]] = "Plataforma", "PREENCHER","NA")</f>
        <v>NA</v>
      </c>
      <c r="Y654" s="109" t="str">
        <f>IF(W654="","", IF(W654="NC","", IF(W654="NE","", IF(W654="NA","",IFERROR(VLOOKUP(W654,Produtos!$A$1:$C$2319,2,FALSE),"Não Cadastrado")))))</f>
        <v/>
      </c>
      <c r="Z654" s="104" t="str">
        <f>VLOOKUP(Tabela2[[#This Row],[SIEMA]],Siema2025,11,FALSE)</f>
        <v xml:space="preserve"> </v>
      </c>
      <c r="AA654" s="104" t="str">
        <f>VLOOKUP(Tabela2[[#This Row],[SIEMA]],Siema2025,12,FALSE)</f>
        <v xml:space="preserve"> </v>
      </c>
      <c r="AB654" s="104" t="str">
        <f>IF(W654="","",IF(ISNUMBER(W654)=FALSE,"Não se aplica",IFERROR(VLOOKUP(W654,Produtos!$A$1:$C$2319,3,FALSE),"Não Cadastrado")))</f>
        <v/>
      </c>
      <c r="AC654" s="104"/>
      <c r="AD654" s="108" t="str">
        <f>IF(Tabela2[[#This Row],[Origem do acidente]] = "Plataforma", "PREENCHER","NA")</f>
        <v>NA</v>
      </c>
      <c r="AE654" s="107" t="str">
        <f>IF(AC654="","", IF(AC654="NC","", IF(AC654="NE","", IF(AC654="NA","",IFERROR(VLOOKUP(AC654,Produtos!$A$1:$C$2319,2,FALSE),"Não Cadastrado")))))</f>
        <v/>
      </c>
      <c r="AF654" s="104"/>
      <c r="AG654" s="104"/>
      <c r="AH654" s="104" t="str">
        <f>IF(AC654="","",IF(ISNUMBER(AC654)=FALSE,"Não se aplica",IFERROR(VLOOKUP(AC654,Produtos!$A$1:$C$2319,3,FALSE),"Não Cadastrado")))</f>
        <v/>
      </c>
      <c r="AI654" s="104"/>
      <c r="AJ654" s="104" t="str">
        <f>VLOOKUP(Tabela2[[#This Row],[SIEMA]],Siema2025,26,FALSE)</f>
        <v/>
      </c>
      <c r="AK654" s="107"/>
      <c r="AL654" s="107"/>
      <c r="AM654" s="107"/>
      <c r="AN654" s="108" t="str">
        <f>VLOOKUP(Tabela2[[#This Row],[SIEMA]],Siema2025,51,FALSE)</f>
        <v/>
      </c>
      <c r="AO654" s="108" t="str">
        <f>VLOOKUP(Tabela2[[#This Row],[SIEMA]],Siema2025,53,FALSE)</f>
        <v/>
      </c>
      <c r="AP654" s="108" t="str">
        <f>VLOOKUP(Tabela2[[#This Row],[SIEMA]],Siema2025,55,FALSE)</f>
        <v/>
      </c>
      <c r="AQ654" s="108" t="str">
        <f>VLOOKUP(Tabela2[[#This Row],[SIEMA]],Siema2025,57,FALSE)</f>
        <v/>
      </c>
      <c r="AR654" s="108" t="str">
        <f>VLOOKUP(Tabela2[[#This Row],[SIEMA]],Siema2025,59,FALSE)</f>
        <v/>
      </c>
      <c r="AS654" s="108" t="str">
        <f>VLOOKUP(Tabela2[[#This Row],[SIEMA]],Siema2025,61,FALSE)</f>
        <v/>
      </c>
      <c r="AT654" s="108" t="str">
        <f>VLOOKUP(Tabela2[[#This Row],[SIEMA]],Siema2025,63,FALSE)</f>
        <v>X</v>
      </c>
      <c r="AU654" s="108" t="str">
        <f>VLOOKUP(Tabela2[[#This Row],[SIEMA]],Siema2025,65,FALSE)</f>
        <v/>
      </c>
      <c r="AV654" s="108" t="str">
        <f>VLOOKUP(Tabela2[[#This Row],[SIEMA]],Siema2025,67,FALSE)</f>
        <v/>
      </c>
      <c r="AW654" s="108" t="str">
        <f>VLOOKUP(Tabela2[[#This Row],[SIEMA]],Siema2025,69,FALSE)</f>
        <v/>
      </c>
      <c r="AX654" s="108" t="str">
        <f>VLOOKUP(Tabela2[[#This Row],[SIEMA]],Siema2025,71,FALSE)</f>
        <v/>
      </c>
      <c r="AY654" s="108" t="str">
        <f>VLOOKUP(Tabela2[[#This Row],[SIEMA]],Siema2025,73,FALSE)</f>
        <v/>
      </c>
      <c r="AZ654" s="108" t="str">
        <f>VLOOKUP(Tabela2[[#This Row],[SIEMA]],Siema2025,75,FALSE)</f>
        <v/>
      </c>
      <c r="BA654" s="108" t="str">
        <f>VLOOKUP(Tabela2[[#This Row],[SIEMA]],Siema2025,77,FALSE)</f>
        <v/>
      </c>
      <c r="BB654" s="108" t="str">
        <f>VLOOKUP(Tabela2[[#This Row],[SIEMA]],Siema2025,79,FALSE)</f>
        <v/>
      </c>
      <c r="BC654" s="108" t="str">
        <f>IF(Tabela2[[#This Row],[Outro(s) ]] = "X", "PREENCHER","NA")</f>
        <v>NA</v>
      </c>
      <c r="BD654" s="108" t="str">
        <f>VLOOKUP(Tabela2[[#This Row],[SIEMA]],Siema2025,82,FALSE)</f>
        <v/>
      </c>
      <c r="BE654" s="108" t="str">
        <f>VLOOKUP(Tabela2[[#This Row],[SIEMA]],Siema2025,81,FALSE)</f>
        <v/>
      </c>
      <c r="BF654" s="110" t="str">
        <f>VLOOKUP(Tabela2[[#This Row],[SIEMA]],Siema2025,28,FALSE)</f>
        <v/>
      </c>
      <c r="BG654" s="110"/>
      <c r="BH654" s="111" t="str">
        <f>VLOOKUP(Tabela2[[#This Row],[SIEMA]],Siema2025,29,FALSE)</f>
        <v/>
      </c>
      <c r="BI654" s="112" t="str">
        <f>VLOOKUP(Tabela2[[#This Row],[SIEMA]],Siema2025,107,FALSE)</f>
        <v>Não</v>
      </c>
      <c r="BJ654" s="107" t="s">
        <v>7099</v>
      </c>
      <c r="BK654" s="104" t="s">
        <v>2696</v>
      </c>
      <c r="BL654" s="140">
        <v>45918</v>
      </c>
      <c r="BM654" s="108">
        <f ca="1">IF(Tabela2[[#This Row],[Data de atendimento do Ibama (considerar o primeiro documento/ação)]]="",_xlfn.DAYS(TODAY(),J654),_xlfn.DAYS(Tabela2[[#This Row],[Data de atendimento do Ibama (considerar o primeiro documento/ação)]],J654))</f>
        <v>2</v>
      </c>
      <c r="BN654" s="108" t="str">
        <f>IF(Tabela2[[#This Row],[Atendido pelo Ibama ("Não" ou "Sim")]]="Não","Preencher", IF(Tabela2[[#This Row],[Atendido pelo Ibama ("Não" ou "Sim")]]="Sim","NA",""))</f>
        <v>NA</v>
      </c>
      <c r="BO654" s="114" t="s">
        <v>7100</v>
      </c>
      <c r="BP654" s="108" t="str">
        <f>IF(Tabela2[[#This Row],[Forma de atendimento (primeiro documento/ação)]]= "Outros (especificar)", "PREENCHER","NA")</f>
        <v>NA</v>
      </c>
      <c r="BQ654" s="106" t="s">
        <v>2696</v>
      </c>
      <c r="BR654" s="108" t="s">
        <v>2696</v>
      </c>
      <c r="BS654" s="108" t="str">
        <f>IF(Tabela2[[#This Row],[Se sim, foi emitida Ordem de Emergência? (informações vinculada à coluna CK)]] = "Sim", "PREENCHER","NA")</f>
        <v>PREENCHER</v>
      </c>
      <c r="BT654" s="108" t="str">
        <f>IF(Tabela2[[#This Row],[Foi elaborado Relatório de Vistoria pelo Ibama? (informações vinculada à coluna CK)]] = "Sim", "PREENCHER","NA")</f>
        <v>NA</v>
      </c>
      <c r="BU654" s="108" t="s">
        <v>2696</v>
      </c>
      <c r="BV654" s="108" t="s">
        <v>123</v>
      </c>
      <c r="BW654" s="108" t="s">
        <v>123</v>
      </c>
      <c r="BX654" s="106" t="s">
        <v>7115</v>
      </c>
      <c r="BY654" s="140">
        <v>45960</v>
      </c>
      <c r="BZ654" s="104">
        <f>IF(Tabela2[[#This Row],[Data do documento de encerramento]]="NA","NA",IF(Tabela2[[#This Row],[Data do documento de encerramento]]="","Pendente de conclusão/ encerramento",_xlfn.DAYS(Tabela2[[#This Row],[Data do documento de encerramento]],J654)))</f>
        <v>44</v>
      </c>
      <c r="CA654" s="107"/>
      <c r="CB654" s="107"/>
      <c r="CC654" s="107"/>
      <c r="CD654" s="107"/>
      <c r="CE654" s="107"/>
      <c r="CF654" s="107"/>
    </row>
    <row r="655" spans="1:84" ht="60.75">
      <c r="A655" s="169">
        <v>202591850436</v>
      </c>
      <c r="B655" s="170" t="s">
        <v>9913</v>
      </c>
      <c r="C655" s="108" t="s">
        <v>7135</v>
      </c>
      <c r="D655" s="106" t="s">
        <v>637</v>
      </c>
      <c r="E655" s="106" t="s">
        <v>9914</v>
      </c>
      <c r="F655" s="106"/>
      <c r="G655" s="109" t="s">
        <v>9915</v>
      </c>
      <c r="H655" s="106" t="s">
        <v>9916</v>
      </c>
      <c r="I655" s="104" t="str">
        <f>VLOOKUP(Tabela2[[#This Row],[SIEMA]],Siema2025,19,FALSE)</f>
        <v>Campos</v>
      </c>
      <c r="J655" s="105">
        <f>VLOOKUP(Tabela2[[#This Row],[SIEMA]],Siema2025,2,FALSE)</f>
        <v>45916</v>
      </c>
      <c r="K655" s="105" t="str">
        <f>VLOOKUP(Tabela2[[#This Row],[SIEMA]],Siema2025,16,FALSE)</f>
        <v>Terça</v>
      </c>
      <c r="L655" s="106" t="str">
        <f>IF(Tabela2[[#This Row],[Data]]="","Sem Informação",VLOOKUP(MONTH(Tabela2[[#This Row],[Data]]),'[1]Validação de dados'!$I$1:$J$13,2,0))</f>
        <v>Setembro</v>
      </c>
      <c r="M655" s="104">
        <f>YEAR(Tabela2[[#This Row],[Data]])</f>
        <v>2025</v>
      </c>
      <c r="N655" s="105" t="str">
        <f>VLOOKUP(Tabela2[[#This Row],[SIEMA]],Siema2025,17,FALSE)</f>
        <v>Vespertino</v>
      </c>
      <c r="O655" s="105" t="s">
        <v>111</v>
      </c>
      <c r="P655" s="104" t="str">
        <f>VLOOKUP(Tabela2[[#This Row],[SIEMA]],Siema2025,21,FALSE)</f>
        <v/>
      </c>
      <c r="Q655" s="104">
        <v>1267</v>
      </c>
      <c r="R655" s="104" t="s">
        <v>2043</v>
      </c>
      <c r="S655" s="107" t="s">
        <v>2043</v>
      </c>
      <c r="T655" s="104">
        <v>1.0999999999999999E-2</v>
      </c>
      <c r="U655" s="104" t="s">
        <v>7111</v>
      </c>
      <c r="V655" s="104">
        <f>IF(Q655="","",IF(ISNUMBER(Q655)=FALSE,"Não se aplica",IFERROR(VLOOKUP(Q655,Produtos!$A$1:$C$2319,3,FALSE),"Não Cadastrado")))</f>
        <v>3</v>
      </c>
      <c r="W655" s="104" t="str">
        <f>VLOOKUP(Tabela2[[#This Row],[SIEMA]],Siema2025,10,FALSE)</f>
        <v/>
      </c>
      <c r="X655" s="113"/>
      <c r="Y655" s="109" t="str">
        <f>IF(W655="","", IF(W655="NC","", IF(W655="NE","", IF(W655="NA","",IFERROR(VLOOKUP(W655,Produtos!$A$1:$C$2319,2,FALSE),"Não Cadastrado")))))</f>
        <v/>
      </c>
      <c r="Z655" s="104" t="str">
        <f>VLOOKUP(Tabela2[[#This Row],[SIEMA]],Siema2025,11,FALSE)</f>
        <v xml:space="preserve"> </v>
      </c>
      <c r="AA655" s="104" t="str">
        <f>VLOOKUP(Tabela2[[#This Row],[SIEMA]],Siema2025,12,FALSE)</f>
        <v xml:space="preserve"> </v>
      </c>
      <c r="AB655" s="104" t="str">
        <f>IF(W655="","",IF(ISNUMBER(W655)=FALSE,"Não se aplica",IFERROR(VLOOKUP(W655,Produtos!$A$1:$C$2319,3,FALSE),"Não Cadastrado")))</f>
        <v/>
      </c>
      <c r="AC655" s="104"/>
      <c r="AD655" s="108"/>
      <c r="AE655" s="107" t="str">
        <f>IF(AC655="","", IF(AC655="NC","", IF(AC655="NE","", IF(AC655="NA","",IFERROR(VLOOKUP(AC655,Produtos!$A$1:$C$2319,2,FALSE),"Não Cadastrado")))))</f>
        <v/>
      </c>
      <c r="AF655" s="104"/>
      <c r="AG655" s="104"/>
      <c r="AH655" s="104" t="str">
        <f>IF(AC655="","",IF(ISNUMBER(AC655)=FALSE,"Não se aplica",IFERROR(VLOOKUP(AC655,Produtos!$A$1:$C$2319,3,FALSE),"Não Cadastrado")))</f>
        <v/>
      </c>
      <c r="AI655" s="104"/>
      <c r="AJ655" s="104" t="str">
        <f>VLOOKUP(Tabela2[[#This Row],[SIEMA]],Siema2025,26,FALSE)</f>
        <v>Falta de estanqueidade da conexão do jumper com a cabeça de tração. Aumento do diferencial entre a pressão interna e externa da linha, devido à subida da extremidade na LDA.</v>
      </c>
      <c r="AK655" s="107" t="s">
        <v>7229</v>
      </c>
      <c r="AL655" s="107" t="s">
        <v>7098</v>
      </c>
      <c r="AM655" s="107"/>
      <c r="AN655" s="108" t="str">
        <f>VLOOKUP(Tabela2[[#This Row],[SIEMA]],Siema2025,51,FALSE)</f>
        <v/>
      </c>
      <c r="AO655" s="108" t="str">
        <f>VLOOKUP(Tabela2[[#This Row],[SIEMA]],Siema2025,53,FALSE)</f>
        <v/>
      </c>
      <c r="AP655" s="108" t="str">
        <f>VLOOKUP(Tabela2[[#This Row],[SIEMA]],Siema2025,55,FALSE)</f>
        <v/>
      </c>
      <c r="AQ655" s="108" t="str">
        <f>VLOOKUP(Tabela2[[#This Row],[SIEMA]],Siema2025,57,FALSE)</f>
        <v/>
      </c>
      <c r="AR655" s="108" t="str">
        <f>VLOOKUP(Tabela2[[#This Row],[SIEMA]],Siema2025,59,FALSE)</f>
        <v/>
      </c>
      <c r="AS655" s="108" t="str">
        <f>VLOOKUP(Tabela2[[#This Row],[SIEMA]],Siema2025,61,FALSE)</f>
        <v>X</v>
      </c>
      <c r="AT655" s="108" t="str">
        <f>VLOOKUP(Tabela2[[#This Row],[SIEMA]],Siema2025,63,FALSE)</f>
        <v/>
      </c>
      <c r="AU655" s="108" t="str">
        <f>VLOOKUP(Tabela2[[#This Row],[SIEMA]],Siema2025,65,FALSE)</f>
        <v/>
      </c>
      <c r="AV655" s="108" t="str">
        <f>VLOOKUP(Tabela2[[#This Row],[SIEMA]],Siema2025,67,FALSE)</f>
        <v/>
      </c>
      <c r="AW655" s="108" t="str">
        <f>VLOOKUP(Tabela2[[#This Row],[SIEMA]],Siema2025,69,FALSE)</f>
        <v/>
      </c>
      <c r="AX655" s="108" t="str">
        <f>VLOOKUP(Tabela2[[#This Row],[SIEMA]],Siema2025,71,FALSE)</f>
        <v/>
      </c>
      <c r="AY655" s="108" t="str">
        <f>VLOOKUP(Tabela2[[#This Row],[SIEMA]],Siema2025,73,FALSE)</f>
        <v/>
      </c>
      <c r="AZ655" s="108" t="str">
        <f>VLOOKUP(Tabela2[[#This Row],[SIEMA]],Siema2025,75,FALSE)</f>
        <v/>
      </c>
      <c r="BA655" s="108" t="str">
        <f>VLOOKUP(Tabela2[[#This Row],[SIEMA]],Siema2025,77,FALSE)</f>
        <v/>
      </c>
      <c r="BB655" s="108" t="str">
        <f>VLOOKUP(Tabela2[[#This Row],[SIEMA]],Siema2025,79,FALSE)</f>
        <v/>
      </c>
      <c r="BC655" s="108" t="str">
        <f>IF(Tabela2[[#This Row],[Outro(s) ]] = "X", "PREENCHER","NA")</f>
        <v>NA</v>
      </c>
      <c r="BD655" s="108" t="str">
        <f>VLOOKUP(Tabela2[[#This Row],[SIEMA]],Siema2025,82,FALSE)</f>
        <v/>
      </c>
      <c r="BE655" s="108" t="str">
        <f>VLOOKUP(Tabela2[[#This Row],[SIEMA]],Siema2025,81,FALSE)</f>
        <v/>
      </c>
      <c r="BF655" s="110" t="str">
        <f>VLOOKUP(Tabela2[[#This Row],[SIEMA]],Siema2025,28,FALSE)</f>
        <v>Petróleo Brasileiro S.A. - PETROBRAS</v>
      </c>
      <c r="BG655" s="110"/>
      <c r="BH655" s="111" t="str">
        <f>VLOOKUP(Tabela2[[#This Row],[SIEMA]],Siema2025,29,FALSE)</f>
        <v>33000167000454</v>
      </c>
      <c r="BI655" s="112" t="s">
        <v>2696</v>
      </c>
      <c r="BJ655" s="107" t="s">
        <v>7099</v>
      </c>
      <c r="BK655" s="104" t="s">
        <v>2696</v>
      </c>
      <c r="BL655" s="140">
        <v>46065</v>
      </c>
      <c r="BM655" s="108">
        <f ca="1">IF(Tabela2[[#This Row],[Data de atendimento do Ibama (considerar o primeiro documento/ação)]]="",_xlfn.DAYS(TODAY(),J655),_xlfn.DAYS(Tabela2[[#This Row],[Data de atendimento do Ibama (considerar o primeiro documento/ação)]],J655))</f>
        <v>149</v>
      </c>
      <c r="BN655" s="108" t="str">
        <f>IF(Tabela2[[#This Row],[Atendido pelo Ibama ("Não" ou "Sim")]]="Não","Preencher", IF(Tabela2[[#This Row],[Atendido pelo Ibama ("Não" ou "Sim")]]="Sim","NA",""))</f>
        <v>NA</v>
      </c>
      <c r="BO655" s="114" t="s">
        <v>7138</v>
      </c>
      <c r="BP655" s="108" t="str">
        <f>IF(Tabela2[[#This Row],[Forma de atendimento (primeiro documento/ação)]]= "Outros (especificar)", "PREENCHER","NA")</f>
        <v>NA</v>
      </c>
      <c r="BQ655" s="106" t="s">
        <v>123</v>
      </c>
      <c r="BR655" s="108" t="str">
        <f>IF(Tabela2[[#This Row],[Equipe do Ibama foi a campo? Houve sobrevoo do Poseidon?]] = "Sim", "PREENCHER","NA")</f>
        <v>NA</v>
      </c>
      <c r="BS655" s="108" t="str">
        <f>IF(Tabela2[[#This Row],[Se sim, foi emitida Ordem de Emergência? (informações vinculada à coluna CK)]] = "Sim", "PREENCHER","NA")</f>
        <v>NA</v>
      </c>
      <c r="BT655" s="108" t="s">
        <v>7101</v>
      </c>
      <c r="BU655" s="108" t="s">
        <v>123</v>
      </c>
      <c r="BV655" s="108" t="s">
        <v>123</v>
      </c>
      <c r="BW655" s="108" t="s">
        <v>123</v>
      </c>
      <c r="BX655" s="106"/>
      <c r="BY655" s="106"/>
      <c r="BZ655" s="104" t="str">
        <f>IF(Tabela2[[#This Row],[Data do documento de encerramento]]="NA","NA",IF(Tabela2[[#This Row],[Data do documento de encerramento]]="","Pendente de conclusão/ encerramento",_xlfn.DAYS(Tabela2[[#This Row],[Data do documento de encerramento]],J655)))</f>
        <v>Pendente de conclusão/ encerramento</v>
      </c>
      <c r="CA655" s="107" t="s">
        <v>7816</v>
      </c>
      <c r="CB655" s="107"/>
      <c r="CC655" s="107" t="s">
        <v>7324</v>
      </c>
      <c r="CD655" s="107" t="s">
        <v>123</v>
      </c>
      <c r="CE655" s="107" t="s">
        <v>2696</v>
      </c>
      <c r="CF655" s="107" t="s">
        <v>7141</v>
      </c>
    </row>
    <row r="656" spans="1:84" ht="45.75">
      <c r="A656" s="169">
        <v>202591875606</v>
      </c>
      <c r="B656" s="170" t="s">
        <v>9917</v>
      </c>
      <c r="C656" s="108" t="str">
        <f>VLOOKUP(Tabela2[[#This Row],[SIEMA]],Siema2025,4,FALSE)</f>
        <v xml:space="preserve"> MG</v>
      </c>
      <c r="D656" s="106" t="str">
        <f>VLOOKUP(Tabela2[[#This Row],[SIEMA]],Siema2025,3,FALSE)</f>
        <v xml:space="preserve">Curvelo </v>
      </c>
      <c r="E656" s="106" t="s">
        <v>7385</v>
      </c>
      <c r="F656" s="106" t="s">
        <v>9918</v>
      </c>
      <c r="G656" s="106" t="s">
        <v>9919</v>
      </c>
      <c r="H656" s="106" t="s">
        <v>9920</v>
      </c>
      <c r="I656" s="104" t="s">
        <v>7120</v>
      </c>
      <c r="J656" s="105">
        <f>VLOOKUP(Tabela2[[#This Row],[SIEMA]],Siema2025,2,FALSE)</f>
        <v>45916</v>
      </c>
      <c r="K656" s="105" t="str">
        <f>VLOOKUP(Tabela2[[#This Row],[SIEMA]],Siema2025,16,FALSE)</f>
        <v>Terça</v>
      </c>
      <c r="L656" s="106" t="str">
        <f>IF(Tabela2[[#This Row],[Data]]="","Sem Informação",VLOOKUP(MONTH(Tabela2[[#This Row],[Data]]),'[1]Validação de dados'!$I$1:$J$13,2,0))</f>
        <v>Setembro</v>
      </c>
      <c r="M656" s="104">
        <f>YEAR(Tabela2[[#This Row],[Data]])</f>
        <v>2025</v>
      </c>
      <c r="N656" s="105" t="str">
        <f>VLOOKUP(Tabela2[[#This Row],[SIEMA]],Siema2025,17,FALSE)</f>
        <v>Matutino</v>
      </c>
      <c r="O656" s="105" t="str">
        <f>VLOOKUP(Tabela2[[#This Row],[SIEMA]],Siema2025,5,FALSE)</f>
        <v>Rodovia</v>
      </c>
      <c r="P656" s="104" t="str">
        <f>VLOOKUP(Tabela2[[#This Row],[SIEMA]],Siema2025,21,FALSE)</f>
        <v/>
      </c>
      <c r="Q656" s="104">
        <v>1361</v>
      </c>
      <c r="R656" s="104" t="str">
        <f>VLOOKUP(Tabela2[[#This Row],[SIEMA]],Siema2025,10,FALSE)</f>
        <v/>
      </c>
      <c r="S656" s="107" t="str">
        <f>IF(Q656="","", IF(Q656="NC","", IF(Q656="NE","", IF(Q656="NA","",IFERROR(VLOOKUP(Q656,[1]Produtos!$A$1:$C$2319,2,FALSE),"Não Cadastrado")))))</f>
        <v>CARVÃO, de origem animal ou vegetal</v>
      </c>
      <c r="T656" s="104" t="s">
        <v>9280</v>
      </c>
      <c r="U656" s="104" t="s">
        <v>7062</v>
      </c>
      <c r="V656" s="104">
        <f>IF(Q656="","",IF(ISNUMBER(Q656)=FALSE,"Não se aplica",IFERROR(VLOOKUP(Q656,Produtos!$A$1:$C$2319,3,FALSE),"Não Cadastrado")))</f>
        <v>4.2</v>
      </c>
      <c r="W656" s="104" t="str">
        <f>VLOOKUP(Tabela2[[#This Row],[SIEMA]],Siema2025,10,FALSE)</f>
        <v/>
      </c>
      <c r="X656" s="113" t="str">
        <f>IF(Tabela2[[#This Row],[Origem do acidente]] = "Plataforma", "PREENCHER","NA")</f>
        <v>NA</v>
      </c>
      <c r="Y656" s="109" t="str">
        <f>IF(W656="","", IF(W656="NC","", IF(W656="NE","", IF(W656="NA","",IFERROR(VLOOKUP(W656,Produtos!$A$1:$C$2319,2,FALSE),"Não Cadastrado")))))</f>
        <v/>
      </c>
      <c r="Z656" s="104" t="str">
        <f>VLOOKUP(Tabela2[[#This Row],[SIEMA]],Siema2025,11,FALSE)</f>
        <v xml:space="preserve"> </v>
      </c>
      <c r="AA656" s="104" t="str">
        <f>VLOOKUP(Tabela2[[#This Row],[SIEMA]],Siema2025,12,FALSE)</f>
        <v xml:space="preserve"> </v>
      </c>
      <c r="AB656" s="104" t="str">
        <f>IF(W656="","",IF(ISNUMBER(W656)=FALSE,"Não se aplica",IFERROR(VLOOKUP(W656,Produtos!$A$1:$C$2319,3,FALSE),"Não Cadastrado")))</f>
        <v/>
      </c>
      <c r="AC656" s="104"/>
      <c r="AD656" s="108" t="str">
        <f>IF(Tabela2[[#This Row],[Origem do acidente]] = "Plataforma", "PREENCHER","NA")</f>
        <v>NA</v>
      </c>
      <c r="AE656" s="107" t="str">
        <f>IF(AC656="","", IF(AC656="NC","", IF(AC656="NE","", IF(AC656="NA","",IFERROR(VLOOKUP(AC656,Produtos!$A$1:$C$2319,2,FALSE),"Não Cadastrado")))))</f>
        <v/>
      </c>
      <c r="AF656" s="104"/>
      <c r="AG656" s="104"/>
      <c r="AH656" s="104" t="str">
        <f>IF(AC656="","",IF(ISNUMBER(AC656)=FALSE,"Não se aplica",IFERROR(VLOOKUP(AC656,Produtos!$A$1:$C$2319,3,FALSE),"Não Cadastrado")))</f>
        <v/>
      </c>
      <c r="AI656" s="104"/>
      <c r="AJ656" s="104" t="str">
        <f>VLOOKUP(Tabela2[[#This Row],[SIEMA]],Siema2025,26,FALSE)</f>
        <v>Tombamento</v>
      </c>
      <c r="AK656" s="107" t="s">
        <v>6834</v>
      </c>
      <c r="AL656" s="107" t="s">
        <v>7180</v>
      </c>
      <c r="AM656" s="107"/>
      <c r="AN656" s="108" t="str">
        <f>VLOOKUP(Tabela2[[#This Row],[SIEMA]],Siema2025,51,FALSE)</f>
        <v/>
      </c>
      <c r="AO656" s="108" t="str">
        <f>VLOOKUP(Tabela2[[#This Row],[SIEMA]],Siema2025,53,FALSE)</f>
        <v/>
      </c>
      <c r="AP656" s="108" t="str">
        <f>VLOOKUP(Tabela2[[#This Row],[SIEMA]],Siema2025,55,FALSE)</f>
        <v/>
      </c>
      <c r="AQ656" s="108" t="str">
        <f>VLOOKUP(Tabela2[[#This Row],[SIEMA]],Siema2025,57,FALSE)</f>
        <v/>
      </c>
      <c r="AR656" s="108" t="str">
        <f>VLOOKUP(Tabela2[[#This Row],[SIEMA]],Siema2025,59,FALSE)</f>
        <v/>
      </c>
      <c r="AS656" s="108" t="str">
        <f>VLOOKUP(Tabela2[[#This Row],[SIEMA]],Siema2025,61,FALSE)</f>
        <v/>
      </c>
      <c r="AT656" s="108" t="str">
        <f>VLOOKUP(Tabela2[[#This Row],[SIEMA]],Siema2025,63,FALSE)</f>
        <v/>
      </c>
      <c r="AU656" s="108" t="str">
        <f>VLOOKUP(Tabela2[[#This Row],[SIEMA]],Siema2025,65,FALSE)</f>
        <v>X</v>
      </c>
      <c r="AV656" s="108" t="str">
        <f>VLOOKUP(Tabela2[[#This Row],[SIEMA]],Siema2025,67,FALSE)</f>
        <v/>
      </c>
      <c r="AW656" s="108" t="str">
        <f>VLOOKUP(Tabela2[[#This Row],[SIEMA]],Siema2025,69,FALSE)</f>
        <v/>
      </c>
      <c r="AX656" s="108" t="str">
        <f>VLOOKUP(Tabela2[[#This Row],[SIEMA]],Siema2025,71,FALSE)</f>
        <v/>
      </c>
      <c r="AY656" s="108" t="str">
        <f>VLOOKUP(Tabela2[[#This Row],[SIEMA]],Siema2025,73,FALSE)</f>
        <v/>
      </c>
      <c r="AZ656" s="108" t="str">
        <f>VLOOKUP(Tabela2[[#This Row],[SIEMA]],Siema2025,75,FALSE)</f>
        <v/>
      </c>
      <c r="BA656" s="108" t="str">
        <f>VLOOKUP(Tabela2[[#This Row],[SIEMA]],Siema2025,77,FALSE)</f>
        <v/>
      </c>
      <c r="BB656" s="108" t="str">
        <f>VLOOKUP(Tabela2[[#This Row],[SIEMA]],Siema2025,79,FALSE)</f>
        <v/>
      </c>
      <c r="BC656" s="108" t="str">
        <f>IF(Tabela2[[#This Row],[Outro(s) ]] = "X", "PREENCHER","NA")</f>
        <v>NA</v>
      </c>
      <c r="BD656" s="108" t="str">
        <f>VLOOKUP(Tabela2[[#This Row],[SIEMA]],Siema2025,82,FALSE)</f>
        <v/>
      </c>
      <c r="BE656" s="108" t="str">
        <f>VLOOKUP(Tabela2[[#This Row],[SIEMA]],Siema2025,81,FALSE)</f>
        <v/>
      </c>
      <c r="BF656" s="110" t="s">
        <v>6834</v>
      </c>
      <c r="BG656" s="110"/>
      <c r="BH656" s="111" t="s">
        <v>6834</v>
      </c>
      <c r="BI656" s="112" t="s">
        <v>7062</v>
      </c>
      <c r="BJ656" s="107" t="s">
        <v>7099</v>
      </c>
      <c r="BK656" s="104" t="s">
        <v>2696</v>
      </c>
      <c r="BL656" s="140">
        <v>45919</v>
      </c>
      <c r="BM656" s="108">
        <f ca="1">IF(Tabela2[[#This Row],[Data de atendimento do Ibama (considerar o primeiro documento/ação)]]="",_xlfn.DAYS(TODAY(),J656),_xlfn.DAYS(Tabela2[[#This Row],[Data de atendimento do Ibama (considerar o primeiro documento/ação)]],J656))</f>
        <v>3</v>
      </c>
      <c r="BN656" s="108" t="str">
        <f>IF(Tabela2[[#This Row],[Atendido pelo Ibama ("Não" ou "Sim")]]="Não","Preencher", IF(Tabela2[[#This Row],[Atendido pelo Ibama ("Não" ou "Sim")]]="Sim","NA",""))</f>
        <v>NA</v>
      </c>
      <c r="BO656" s="114" t="s">
        <v>7100</v>
      </c>
      <c r="BP656" s="108" t="str">
        <f>IF(Tabela2[[#This Row],[Forma de atendimento (primeiro documento/ação)]]= "Outros (especificar)", "PREENCHER","NA")</f>
        <v>NA</v>
      </c>
      <c r="BQ656" s="106" t="s">
        <v>123</v>
      </c>
      <c r="BR656" s="108" t="str">
        <f>IF(Tabela2[[#This Row],[Equipe do Ibama foi a campo? Houve sobrevoo do Poseidon?]] = "Sim", "PREENCHER","NA")</f>
        <v>NA</v>
      </c>
      <c r="BS656" s="108" t="str">
        <f>IF(Tabela2[[#This Row],[Se sim, foi emitida Ordem de Emergência? (informações vinculada à coluna CK)]] = "Sim", "PREENCHER","NA")</f>
        <v>NA</v>
      </c>
      <c r="BT656" s="108" t="s">
        <v>7126</v>
      </c>
      <c r="BU656" s="108" t="s">
        <v>2696</v>
      </c>
      <c r="BV656" s="108" t="s">
        <v>123</v>
      </c>
      <c r="BW656" s="108" t="s">
        <v>2696</v>
      </c>
      <c r="BX656" s="106" t="s">
        <v>7102</v>
      </c>
      <c r="BY656" s="140">
        <v>45966</v>
      </c>
      <c r="BZ656" s="104">
        <f>IF(Tabela2[[#This Row],[Data do documento de encerramento]]="NA","NA",IF(Tabela2[[#This Row],[Data do documento de encerramento]]="","Pendente de conclusão/ encerramento",_xlfn.DAYS(Tabela2[[#This Row],[Data do documento de encerramento]],J656)))</f>
        <v>50</v>
      </c>
      <c r="CA656" s="107" t="s">
        <v>9921</v>
      </c>
      <c r="CB656" s="107"/>
      <c r="CC656" s="115"/>
      <c r="CD656" s="107"/>
      <c r="CE656" s="107"/>
      <c r="CF656" s="107"/>
    </row>
    <row r="657" spans="1:84" ht="45.75">
      <c r="A657" s="169">
        <v>202591879207</v>
      </c>
      <c r="B657" s="170" t="s">
        <v>9922</v>
      </c>
      <c r="C657" s="108" t="str">
        <f>VLOOKUP(Tabela2[[#This Row],[SIEMA]],Siema2025,4,FALSE)</f>
        <v xml:space="preserve"> MG</v>
      </c>
      <c r="D657" s="106" t="str">
        <f>VLOOKUP(Tabela2[[#This Row],[SIEMA]],Siema2025,3,FALSE)</f>
        <v xml:space="preserve">Muriaé </v>
      </c>
      <c r="E657" s="106" t="s">
        <v>9530</v>
      </c>
      <c r="F657" s="106" t="s">
        <v>9923</v>
      </c>
      <c r="G657" s="106" t="s">
        <v>9924</v>
      </c>
      <c r="H657" s="106" t="s">
        <v>9925</v>
      </c>
      <c r="I657" s="104" t="s">
        <v>7120</v>
      </c>
      <c r="J657" s="105">
        <f>VLOOKUP(Tabela2[[#This Row],[SIEMA]],Siema2025,2,FALSE)</f>
        <v>45916</v>
      </c>
      <c r="K657" s="105" t="str">
        <f>VLOOKUP(Tabela2[[#This Row],[SIEMA]],Siema2025,16,FALSE)</f>
        <v>Terça</v>
      </c>
      <c r="L657" s="106" t="str">
        <f>IF(Tabela2[[#This Row],[Data]]="","Sem Informação",VLOOKUP(MONTH(Tabela2[[#This Row],[Data]]),'[1]Validação de dados'!$I$1:$J$13,2,0))</f>
        <v>Setembro</v>
      </c>
      <c r="M657" s="104">
        <f>YEAR(Tabela2[[#This Row],[Data]])</f>
        <v>2025</v>
      </c>
      <c r="N657" s="105" t="str">
        <f>VLOOKUP(Tabela2[[#This Row],[SIEMA]],Siema2025,17,FALSE)</f>
        <v>Matutino</v>
      </c>
      <c r="O657" s="105" t="str">
        <f>VLOOKUP(Tabela2[[#This Row],[SIEMA]],Siema2025,5,FALSE)</f>
        <v>Rodovia</v>
      </c>
      <c r="P657" s="104" t="str">
        <f>VLOOKUP(Tabela2[[#This Row],[SIEMA]],Siema2025,21,FALSE)</f>
        <v>Transporte Rodoviário</v>
      </c>
      <c r="Q657" s="104">
        <v>3082</v>
      </c>
      <c r="R657" s="104" t="s">
        <v>9926</v>
      </c>
      <c r="S657" s="107" t="str">
        <f>IF(Q657="","", IF(Q657="NC","", IF(Q657="NE","", IF(Q657="NA","",IFERROR(VLOOKUP(Q657,[1]Produtos!$A$1:$C$2319,2,FALSE),"Não Cadastrado")))))</f>
        <v>SUBSTÂNCIA QUE APRESENTA RISCO PARA O MEIO AMBIENTE, LÍQUIDA, N.E.</v>
      </c>
      <c r="T657" s="104" t="s">
        <v>9280</v>
      </c>
      <c r="U657" s="104" t="s">
        <v>7062</v>
      </c>
      <c r="V657" s="104">
        <f>IF(Q657="","",IF(ISNUMBER(Q657)=FALSE,"Não se aplica",IFERROR(VLOOKUP(Q657,Produtos!$A$1:$C$2319,3,FALSE),"Não Cadastrado")))</f>
        <v>9</v>
      </c>
      <c r="W657" s="104" t="str">
        <f>VLOOKUP(Tabela2[[#This Row],[SIEMA]],Siema2025,10,FALSE)</f>
        <v/>
      </c>
      <c r="X657" s="113" t="str">
        <f>IF(Tabela2[[#This Row],[Origem do acidente]] = "Plataforma", "PREENCHER","NA")</f>
        <v>NA</v>
      </c>
      <c r="Y657" s="109" t="str">
        <f>IF(W657="","", IF(W657="NC","", IF(W657="NE","", IF(W657="NA","",IFERROR(VLOOKUP(W657,Produtos!$A$1:$C$2319,2,FALSE),"Não Cadastrado")))))</f>
        <v/>
      </c>
      <c r="Z657" s="104" t="str">
        <f>VLOOKUP(Tabela2[[#This Row],[SIEMA]],Siema2025,11,FALSE)</f>
        <v xml:space="preserve"> </v>
      </c>
      <c r="AA657" s="104" t="str">
        <f>VLOOKUP(Tabela2[[#This Row],[SIEMA]],Siema2025,12,FALSE)</f>
        <v xml:space="preserve"> </v>
      </c>
      <c r="AB657" s="104" t="str">
        <f>IF(W657="","",IF(ISNUMBER(W657)=FALSE,"Não se aplica",IFERROR(VLOOKUP(W657,Produtos!$A$1:$C$2319,3,FALSE),"Não Cadastrado")))</f>
        <v/>
      </c>
      <c r="AC657" s="104"/>
      <c r="AD657" s="108" t="str">
        <f>IF(Tabela2[[#This Row],[Origem do acidente]] = "Plataforma", "PREENCHER","NA")</f>
        <v>NA</v>
      </c>
      <c r="AE657" s="107" t="str">
        <f>IF(AC657="","", IF(AC657="NC","", IF(AC657="NE","", IF(AC657="NA","",IFERROR(VLOOKUP(AC657,Produtos!$A$1:$C$2319,2,FALSE),"Não Cadastrado")))))</f>
        <v/>
      </c>
      <c r="AF657" s="104"/>
      <c r="AG657" s="104"/>
      <c r="AH657" s="104" t="str">
        <f>IF(AC657="","",IF(ISNUMBER(AC657)=FALSE,"Não se aplica",IFERROR(VLOOKUP(AC657,Produtos!$A$1:$C$2319,3,FALSE),"Não Cadastrado")))</f>
        <v/>
      </c>
      <c r="AI657" s="104"/>
      <c r="AJ657" s="104" t="str">
        <f>VLOOKUP(Tabela2[[#This Row],[SIEMA]],Siema2025,26,FALSE)</f>
        <v>Tombamento seguido de rompimento do tanque, conseguinte queda plena da carga ao solo.</v>
      </c>
      <c r="AK657" s="107" t="s">
        <v>6834</v>
      </c>
      <c r="AL657" s="107" t="s">
        <v>7180</v>
      </c>
      <c r="AM657" s="107"/>
      <c r="AN657" s="108" t="str">
        <f>VLOOKUP(Tabela2[[#This Row],[SIEMA]],Siema2025,51,FALSE)</f>
        <v/>
      </c>
      <c r="AO657" s="108" t="str">
        <f>VLOOKUP(Tabela2[[#This Row],[SIEMA]],Siema2025,53,FALSE)</f>
        <v/>
      </c>
      <c r="AP657" s="108" t="str">
        <f>VLOOKUP(Tabela2[[#This Row],[SIEMA]],Siema2025,55,FALSE)</f>
        <v/>
      </c>
      <c r="AQ657" s="108" t="str">
        <f>VLOOKUP(Tabela2[[#This Row],[SIEMA]],Siema2025,57,FALSE)</f>
        <v/>
      </c>
      <c r="AR657" s="108" t="str">
        <f>VLOOKUP(Tabela2[[#This Row],[SIEMA]],Siema2025,59,FALSE)</f>
        <v/>
      </c>
      <c r="AS657" s="108" t="str">
        <f>VLOOKUP(Tabela2[[#This Row],[SIEMA]],Siema2025,61,FALSE)</f>
        <v/>
      </c>
      <c r="AT657" s="108" t="str">
        <f>VLOOKUP(Tabela2[[#This Row],[SIEMA]],Siema2025,63,FALSE)</f>
        <v/>
      </c>
      <c r="AU657" s="108" t="str">
        <f>VLOOKUP(Tabela2[[#This Row],[SIEMA]],Siema2025,65,FALSE)</f>
        <v>X</v>
      </c>
      <c r="AV657" s="108" t="str">
        <f>VLOOKUP(Tabela2[[#This Row],[SIEMA]],Siema2025,67,FALSE)</f>
        <v/>
      </c>
      <c r="AW657" s="108" t="str">
        <f>VLOOKUP(Tabela2[[#This Row],[SIEMA]],Siema2025,69,FALSE)</f>
        <v/>
      </c>
      <c r="AX657" s="108" t="str">
        <f>VLOOKUP(Tabela2[[#This Row],[SIEMA]],Siema2025,71,FALSE)</f>
        <v/>
      </c>
      <c r="AY657" s="108" t="str">
        <f>VLOOKUP(Tabela2[[#This Row],[SIEMA]],Siema2025,73,FALSE)</f>
        <v/>
      </c>
      <c r="AZ657" s="108" t="str">
        <f>VLOOKUP(Tabela2[[#This Row],[SIEMA]],Siema2025,75,FALSE)</f>
        <v/>
      </c>
      <c r="BA657" s="108" t="str">
        <f>VLOOKUP(Tabela2[[#This Row],[SIEMA]],Siema2025,77,FALSE)</f>
        <v/>
      </c>
      <c r="BB657" s="108" t="str">
        <f>VLOOKUP(Tabela2[[#This Row],[SIEMA]],Siema2025,79,FALSE)</f>
        <v/>
      </c>
      <c r="BC657" s="108" t="str">
        <f>IF(Tabela2[[#This Row],[Outro(s) ]] = "X", "PREENCHER","NA")</f>
        <v>NA</v>
      </c>
      <c r="BD657" s="108" t="str">
        <f>VLOOKUP(Tabela2[[#This Row],[SIEMA]],Siema2025,82,FALSE)</f>
        <v/>
      </c>
      <c r="BE657" s="108" t="str">
        <f>VLOOKUP(Tabela2[[#This Row],[SIEMA]],Siema2025,81,FALSE)</f>
        <v/>
      </c>
      <c r="BF657" s="110" t="s">
        <v>6834</v>
      </c>
      <c r="BG657" s="110"/>
      <c r="BH657" s="111" t="s">
        <v>6834</v>
      </c>
      <c r="BI657" s="112" t="s">
        <v>7062</v>
      </c>
      <c r="BJ657" s="107" t="s">
        <v>7099</v>
      </c>
      <c r="BK657" s="104" t="s">
        <v>123</v>
      </c>
      <c r="BL657" s="106"/>
      <c r="BM657" s="108">
        <f ca="1">IF(Tabela2[[#This Row],[Data de atendimento do Ibama (considerar o primeiro documento/ação)]]="",_xlfn.DAYS(TODAY(),J657),_xlfn.DAYS(Tabela2[[#This Row],[Data de atendimento do Ibama (considerar o primeiro documento/ação)]],J657))</f>
        <v>314</v>
      </c>
      <c r="BN657" s="108" t="s">
        <v>7912</v>
      </c>
      <c r="BO657" s="114" t="s">
        <v>637</v>
      </c>
      <c r="BP657" s="108" t="str">
        <f>IF(Tabela2[[#This Row],[Forma de atendimento (primeiro documento/ação)]]= "Outros (especificar)", "PREENCHER","NA")</f>
        <v>NA</v>
      </c>
      <c r="BQ657" s="106" t="s">
        <v>123</v>
      </c>
      <c r="BR657" s="108" t="str">
        <f>IF(Tabela2[[#This Row],[Equipe do Ibama foi a campo? Houve sobrevoo do Poseidon?]] = "Sim", "PREENCHER","NA")</f>
        <v>NA</v>
      </c>
      <c r="BS657" s="108" t="str">
        <f>IF(Tabela2[[#This Row],[Se sim, foi emitida Ordem de Emergência? (informações vinculada à coluna CK)]] = "Sim", "PREENCHER","NA")</f>
        <v>NA</v>
      </c>
      <c r="BT657" s="108" t="s">
        <v>7225</v>
      </c>
      <c r="BU657" s="108" t="str">
        <f>IF(Tabela2[[#This Row],[Houve envio de Informações Pós-acidente (preencher "não se aplica" quando de competência estadual/municipal)]] = "Sim", "PREENCHER","NA")</f>
        <v>NA</v>
      </c>
      <c r="BV657" s="108" t="str">
        <f>IF(Tabela2[[#This Row],[Houve avaliação das informações pós-acidente solicitadas/enviadas?]] = "Sim", "PREENCHER","NA")</f>
        <v>NA</v>
      </c>
      <c r="BW657" s="108" t="s">
        <v>123</v>
      </c>
      <c r="BX657" s="106" t="s">
        <v>7127</v>
      </c>
      <c r="BY657" s="106"/>
      <c r="BZ657" s="104" t="str">
        <f>IF(Tabela2[[#This Row],[Data do documento de encerramento]]="NA","NA",IF(Tabela2[[#This Row],[Data do documento de encerramento]]="","Pendente de conclusão/ encerramento",_xlfn.DAYS(Tabela2[[#This Row],[Data do documento de encerramento]],J657)))</f>
        <v>Pendente de conclusão/ encerramento</v>
      </c>
      <c r="CA657" s="107"/>
      <c r="CB657" s="107"/>
      <c r="CC657" s="115"/>
      <c r="CD657" s="107"/>
      <c r="CE657" s="107"/>
      <c r="CF657" s="107"/>
    </row>
    <row r="658" spans="1:84" ht="15" customHeight="1">
      <c r="A658" s="169">
        <v>202591732421</v>
      </c>
      <c r="B658" s="170" t="s">
        <v>9927</v>
      </c>
      <c r="C658" s="108" t="str">
        <f>VLOOKUP(Tabela2[[#This Row],[SIEMA]],Siema2025,4,FALSE)</f>
        <v xml:space="preserve"> SP</v>
      </c>
      <c r="D658" s="106" t="str">
        <f>VLOOKUP(Tabela2[[#This Row],[SIEMA]],Siema2025,3,FALSE)</f>
        <v xml:space="preserve">São José dos Campos </v>
      </c>
      <c r="E658" s="106" t="s">
        <v>4868</v>
      </c>
      <c r="F658" s="106" t="s">
        <v>5967</v>
      </c>
      <c r="G658" s="106" t="s">
        <v>9928</v>
      </c>
      <c r="H658" s="106" t="s">
        <v>9929</v>
      </c>
      <c r="I658" s="104" t="s">
        <v>7120</v>
      </c>
      <c r="J658" s="105">
        <f>VLOOKUP(Tabela2[[#This Row],[SIEMA]],Siema2025,2,FALSE)</f>
        <v>45917</v>
      </c>
      <c r="K658" s="105" t="str">
        <f>VLOOKUP(Tabela2[[#This Row],[SIEMA]],Siema2025,16,FALSE)</f>
        <v>Quarta</v>
      </c>
      <c r="L658" s="106" t="str">
        <f>IF(Tabela2[[#This Row],[Data]]="","Sem Informação",VLOOKUP(MONTH(Tabela2[[#This Row],[Data]]),'[1]Validação de dados'!$I$1:$J$13,2,0))</f>
        <v>Setembro</v>
      </c>
      <c r="M658" s="104">
        <f>YEAR(Tabela2[[#This Row],[Data]])</f>
        <v>2025</v>
      </c>
      <c r="N658" s="105" t="str">
        <f>VLOOKUP(Tabela2[[#This Row],[SIEMA]],Siema2025,17,FALSE)</f>
        <v>Matutino</v>
      </c>
      <c r="O658" s="105" t="str">
        <f>VLOOKUP(Tabela2[[#This Row],[SIEMA]],Siema2025,5,FALSE)</f>
        <v>Duto</v>
      </c>
      <c r="P658" s="104" t="str">
        <f>VLOOKUP(Tabela2[[#This Row],[SIEMA]],Siema2025,21,FALSE)</f>
        <v>Faixa de dutos GASTAU km 63+700</v>
      </c>
      <c r="Q658" s="104">
        <v>1993</v>
      </c>
      <c r="R658" s="104" t="s">
        <v>8314</v>
      </c>
      <c r="S658" s="107" t="str">
        <f>IF(Q658="","", IF(Q658="NC","", IF(Q658="NE","", IF(Q658="NA","",IFERROR(VLOOKUP(Q658,[1]Produtos!$A$1:$C$2319,2,FALSE),"Não Cadastrado")))))</f>
        <v>LÍQUIDO INFLAMÁVEL, N.E.</v>
      </c>
      <c r="T658" s="104">
        <v>0</v>
      </c>
      <c r="U658" s="104" t="s">
        <v>7111</v>
      </c>
      <c r="V658" s="104">
        <f>IF(Q658="","",IF(ISNUMBER(Q658)=FALSE,"Não se aplica",IFERROR(VLOOKUP(Q658,Produtos!$A$1:$C$2319,3,FALSE),"Não Cadastrado")))</f>
        <v>3</v>
      </c>
      <c r="W658" s="104" t="str">
        <f>VLOOKUP(Tabela2[[#This Row],[SIEMA]],Siema2025,10,FALSE)</f>
        <v/>
      </c>
      <c r="X658" s="113" t="str">
        <f>IF(Tabela2[[#This Row],[Origem do acidente]] = "Plataforma", "PREENCHER","NA")</f>
        <v>NA</v>
      </c>
      <c r="Y658" s="109" t="str">
        <f>IF(W658="","", IF(W658="NC","", IF(W658="NE","", IF(W658="NA","",IFERROR(VLOOKUP(W658,Produtos!$A$1:$C$2319,2,FALSE),"Não Cadastrado")))))</f>
        <v/>
      </c>
      <c r="Z658" s="104" t="str">
        <f>VLOOKUP(Tabela2[[#This Row],[SIEMA]],Siema2025,11,FALSE)</f>
        <v xml:space="preserve"> </v>
      </c>
      <c r="AA658" s="104" t="str">
        <f>VLOOKUP(Tabela2[[#This Row],[SIEMA]],Siema2025,12,FALSE)</f>
        <v xml:space="preserve"> </v>
      </c>
      <c r="AB658" s="104" t="str">
        <f>IF(W658="","",IF(ISNUMBER(W658)=FALSE,"Não se aplica",IFERROR(VLOOKUP(W658,Produtos!$A$1:$C$2319,3,FALSE),"Não Cadastrado")))</f>
        <v/>
      </c>
      <c r="AC658" s="104"/>
      <c r="AD658" s="108" t="str">
        <f>IF(Tabela2[[#This Row],[Origem do acidente]] = "Plataforma", "PREENCHER","NA")</f>
        <v>NA</v>
      </c>
      <c r="AE658" s="107" t="str">
        <f>IF(AC658="","", IF(AC658="NC","", IF(AC658="NE","", IF(AC658="NA","",IFERROR(VLOOKUP(AC658,Produtos!$A$1:$C$2319,2,FALSE),"Não Cadastrado")))))</f>
        <v/>
      </c>
      <c r="AF658" s="104"/>
      <c r="AG658" s="104"/>
      <c r="AH658" s="104" t="str">
        <f>IF(AC658="","",IF(ISNUMBER(AC658)=FALSE,"Não se aplica",IFERROR(VLOOKUP(AC658,Produtos!$A$1:$C$2319,3,FALSE),"Não Cadastrado")))</f>
        <v/>
      </c>
      <c r="AI658" s="104"/>
      <c r="AJ658" s="104" t="str">
        <f>VLOOKUP(Tabela2[[#This Row],[SIEMA]],Siema2025,26,FALSE)</f>
        <v>Após despressurizações detectadas pelo CNCL, equipe técnica da PD identificou derivação clandestina no DUTO OCVAP II</v>
      </c>
      <c r="AK658" s="107" t="s">
        <v>7122</v>
      </c>
      <c r="AL658" s="107"/>
      <c r="AM658" s="107"/>
      <c r="AN658" s="108" t="str">
        <f>VLOOKUP(Tabela2[[#This Row],[SIEMA]],Siema2025,51,FALSE)</f>
        <v/>
      </c>
      <c r="AO658" s="108" t="str">
        <f>VLOOKUP(Tabela2[[#This Row],[SIEMA]],Siema2025,53,FALSE)</f>
        <v/>
      </c>
      <c r="AP658" s="108" t="str">
        <f>VLOOKUP(Tabela2[[#This Row],[SIEMA]],Siema2025,55,FALSE)</f>
        <v/>
      </c>
      <c r="AQ658" s="108" t="str">
        <f>VLOOKUP(Tabela2[[#This Row],[SIEMA]],Siema2025,57,FALSE)</f>
        <v/>
      </c>
      <c r="AR658" s="108" t="str">
        <f>VLOOKUP(Tabela2[[#This Row],[SIEMA]],Siema2025,59,FALSE)</f>
        <v/>
      </c>
      <c r="AS658" s="108" t="str">
        <f>VLOOKUP(Tabela2[[#This Row],[SIEMA]],Siema2025,61,FALSE)</f>
        <v/>
      </c>
      <c r="AT658" s="108" t="str">
        <f>VLOOKUP(Tabela2[[#This Row],[SIEMA]],Siema2025,63,FALSE)</f>
        <v/>
      </c>
      <c r="AU658" s="108" t="str">
        <f>VLOOKUP(Tabela2[[#This Row],[SIEMA]],Siema2025,65,FALSE)</f>
        <v/>
      </c>
      <c r="AV658" s="108" t="str">
        <f>VLOOKUP(Tabela2[[#This Row],[SIEMA]],Siema2025,67,FALSE)</f>
        <v/>
      </c>
      <c r="AW658" s="108" t="str">
        <f>VLOOKUP(Tabela2[[#This Row],[SIEMA]],Siema2025,69,FALSE)</f>
        <v/>
      </c>
      <c r="AX658" s="108" t="str">
        <f>VLOOKUP(Tabela2[[#This Row],[SIEMA]],Siema2025,71,FALSE)</f>
        <v/>
      </c>
      <c r="AY658" s="108" t="str">
        <f>VLOOKUP(Tabela2[[#This Row],[SIEMA]],Siema2025,73,FALSE)</f>
        <v/>
      </c>
      <c r="AZ658" s="108" t="str">
        <f>VLOOKUP(Tabela2[[#This Row],[SIEMA]],Siema2025,75,FALSE)</f>
        <v/>
      </c>
      <c r="BA658" s="108" t="str">
        <f>VLOOKUP(Tabela2[[#This Row],[SIEMA]],Siema2025,77,FALSE)</f>
        <v/>
      </c>
      <c r="BB658" s="108"/>
      <c r="BC658" s="108" t="str">
        <f>IF(Tabela2[[#This Row],[Outro(s) ]] = "X", "PREENCHER","NA")</f>
        <v>NA</v>
      </c>
      <c r="BD658" s="108" t="str">
        <f>VLOOKUP(Tabela2[[#This Row],[SIEMA]],Siema2025,82,FALSE)</f>
        <v/>
      </c>
      <c r="BE658" s="108" t="s">
        <v>7181</v>
      </c>
      <c r="BF658" s="110" t="str">
        <f>VLOOKUP(Tabela2[[#This Row],[SIEMA]],Siema2025,28,FALSE)</f>
        <v>Petrobras Transporte S.A. - Transpetro</v>
      </c>
      <c r="BG658" s="110"/>
      <c r="BH658" s="111" t="str">
        <f>VLOOKUP(Tabela2[[#This Row],[SIEMA]],Siema2025,29,FALSE)</f>
        <v>02709449004227</v>
      </c>
      <c r="BI658" s="112" t="str">
        <f>VLOOKUP(Tabela2[[#This Row],[SIEMA]],Siema2025,107,FALSE)</f>
        <v>Não</v>
      </c>
      <c r="BJ658" s="107" t="s">
        <v>7099</v>
      </c>
      <c r="BK658" s="104" t="s">
        <v>2696</v>
      </c>
      <c r="BL658" s="140">
        <v>45932</v>
      </c>
      <c r="BM658" s="108">
        <f ca="1">IF(Tabela2[[#This Row],[Data de atendimento do Ibama (considerar o primeiro documento/ação)]]="",_xlfn.DAYS(TODAY(),J658),_xlfn.DAYS(Tabela2[[#This Row],[Data de atendimento do Ibama (considerar o primeiro documento/ação)]],J658))</f>
        <v>15</v>
      </c>
      <c r="BN658" s="108" t="str">
        <f>IF(Tabela2[[#This Row],[Atendido pelo Ibama ("Não" ou "Sim")]]="Não","Preencher", IF(Tabela2[[#This Row],[Atendido pelo Ibama ("Não" ou "Sim")]]="Sim","NA",""))</f>
        <v>NA</v>
      </c>
      <c r="BO658" s="114" t="s">
        <v>7100</v>
      </c>
      <c r="BP658" s="108" t="str">
        <f>IF(Tabela2[[#This Row],[Forma de atendimento (primeiro documento/ação)]]= "Outros (especificar)", "PREENCHER","NA")</f>
        <v>NA</v>
      </c>
      <c r="BQ658" s="106" t="s">
        <v>123</v>
      </c>
      <c r="BR658" s="108" t="str">
        <f>IF(Tabela2[[#This Row],[Equipe do Ibama foi a campo? Houve sobrevoo do Poseidon?]] = "Sim", "PREENCHER","NA")</f>
        <v>NA</v>
      </c>
      <c r="BS658" s="108" t="str">
        <f>IF(Tabela2[[#This Row],[Se sim, foi emitida Ordem de Emergência? (informações vinculada à coluna CK)]] = "Sim", "PREENCHER","NA")</f>
        <v>NA</v>
      </c>
      <c r="BT658" s="108" t="s">
        <v>7101</v>
      </c>
      <c r="BU658" s="108" t="s">
        <v>2696</v>
      </c>
      <c r="BV658" s="108" t="s">
        <v>123</v>
      </c>
      <c r="BW658" s="108" t="s">
        <v>2696</v>
      </c>
      <c r="BX658" s="106" t="s">
        <v>7102</v>
      </c>
      <c r="BY658" s="140">
        <v>45978</v>
      </c>
      <c r="BZ658" s="104">
        <f>IF(Tabela2[[#This Row],[Data do documento de encerramento]]="NA","NA",IF(Tabela2[[#This Row],[Data do documento de encerramento]]="","Pendente de conclusão/ encerramento",_xlfn.DAYS(Tabela2[[#This Row],[Data do documento de encerramento]],J658)))</f>
        <v>61</v>
      </c>
      <c r="CA658" s="107"/>
      <c r="CB658" s="107"/>
      <c r="CC658" s="107"/>
      <c r="CD658" s="107"/>
      <c r="CE658" s="107"/>
      <c r="CF658" s="107"/>
    </row>
    <row r="659" spans="1:84" ht="76.5">
      <c r="A659" s="169">
        <v>202591754006</v>
      </c>
      <c r="B659" s="118" t="s">
        <v>9930</v>
      </c>
      <c r="C659" s="108" t="str">
        <f>VLOOKUP(Tabela2[[#This Row],[SIEMA]],Siema2025,4,FALSE)</f>
        <v xml:space="preserve"> SC</v>
      </c>
      <c r="D659" s="106" t="str">
        <f>VLOOKUP(Tabela2[[#This Row],[SIEMA]],Siema2025,3,FALSE)</f>
        <v xml:space="preserve">Itapoá </v>
      </c>
      <c r="E659" s="106" t="s">
        <v>9931</v>
      </c>
      <c r="F659" s="106"/>
      <c r="G659" s="106" t="s">
        <v>9932</v>
      </c>
      <c r="H659" s="106" t="s">
        <v>9933</v>
      </c>
      <c r="I659" s="104" t="s">
        <v>7120</v>
      </c>
      <c r="J659" s="105">
        <f>VLOOKUP(Tabela2[[#This Row],[SIEMA]],Siema2025,2,FALSE)</f>
        <v>45917</v>
      </c>
      <c r="K659" s="105" t="str">
        <f>VLOOKUP(Tabela2[[#This Row],[SIEMA]],Siema2025,16,FALSE)</f>
        <v>Quarta</v>
      </c>
      <c r="L659" s="106" t="str">
        <f>IF(Tabela2[[#This Row],[Data]]="","Sem Informação",VLOOKUP(MONTH(Tabela2[[#This Row],[Data]]),'[1]Validação de dados'!$I$1:$J$13,2,0))</f>
        <v>Setembro</v>
      </c>
      <c r="M659" s="104">
        <f>YEAR(Tabela2[[#This Row],[Data]])</f>
        <v>2025</v>
      </c>
      <c r="N659" s="105" t="str">
        <f>VLOOKUP(Tabela2[[#This Row],[SIEMA]],Siema2025,17,FALSE)</f>
        <v>Matutino</v>
      </c>
      <c r="O659" s="105" t="str">
        <f>VLOOKUP(Tabela2[[#This Row],[SIEMA]],Siema2025,5,FALSE)</f>
        <v>Terminal/portos/ancoradouros/etc</v>
      </c>
      <c r="P659" s="104" t="str">
        <f>VLOOKUP(Tabela2[[#This Row],[SIEMA]],Siema2025,21,FALSE)</f>
        <v>Falha no sistema de separação de água dos pits da oficina de manutenção mecânica, gerando  transbordamento de água contaminada com óleo/ graxa lubrificante que escorreu  pela galeria pluvial chegando a saida / galeria de pluvial na praia.</v>
      </c>
      <c r="Q659" s="104" t="s">
        <v>7094</v>
      </c>
      <c r="R659" s="104"/>
      <c r="S659" s="107" t="s">
        <v>1714</v>
      </c>
      <c r="T659" s="104">
        <v>0.2</v>
      </c>
      <c r="U659" s="104" t="s">
        <v>7111</v>
      </c>
      <c r="V659" s="104" t="str">
        <f>IF(Q659="","",IF(ISNUMBER(Q659)=FALSE,"Não se aplica",IFERROR(VLOOKUP(Q659,Produtos!$A$1:$C$2319,3,FALSE),"Não Cadastrado")))</f>
        <v>Não se aplica</v>
      </c>
      <c r="W659" s="104"/>
      <c r="X659" s="113"/>
      <c r="Y659" s="109" t="str">
        <f>IF(W659="","", IF(W659="NC","", IF(W659="NE","", IF(W659="NA","",IFERROR(VLOOKUP(W659,Produtos!$A$1:$C$2319,2,FALSE),"Não Cadastrado")))))</f>
        <v/>
      </c>
      <c r="Z659" s="104"/>
      <c r="AA659" s="104"/>
      <c r="AB659" s="104" t="str">
        <f>IF(W659="","",IF(ISNUMBER(W659)=FALSE,"Não se aplica",IFERROR(VLOOKUP(W659,Produtos!$A$1:$C$2319,3,FALSE),"Não Cadastrado")))</f>
        <v/>
      </c>
      <c r="AC659" s="104"/>
      <c r="AD659" s="108"/>
      <c r="AE659" s="107" t="str">
        <f>IF(AC659="","", IF(AC659="NC","", IF(AC659="NE","", IF(AC659="NA","",IFERROR(VLOOKUP(AC659,Produtos!$A$1:$C$2319,2,FALSE),"Não Cadastrado")))))</f>
        <v/>
      </c>
      <c r="AF659" s="104"/>
      <c r="AG659" s="104"/>
      <c r="AH659" s="104" t="str">
        <f>IF(AC659="","",IF(ISNUMBER(AC659)=FALSE,"Não se aplica",IFERROR(VLOOKUP(AC659,Produtos!$A$1:$C$2319,3,FALSE),"Não Cadastrado")))</f>
        <v/>
      </c>
      <c r="AI659" s="113"/>
      <c r="AJ659" s="104" t="str">
        <f>VLOOKUP(Tabela2[[#This Row],[SIEMA]],Siema2025,26,FALSE)</f>
        <v>Falha no equipamento caixa separadora de água com óleo observado na manhã do dia 17/09/2025, durante a inspeção diária das áreas,  foi observado que o sistema de separação de água dos pits da oficina de manutenção mecânica sofreu falha, gerando  transbordamento de água contaminada com óleo/ graxa lubrificante que escorreu  pela galeria pluvial chegando a saida ou ponto de deságue da galeria pluvial.</v>
      </c>
      <c r="AK659" s="107" t="s">
        <v>7112</v>
      </c>
      <c r="AL659" s="107"/>
      <c r="AM659" s="107"/>
      <c r="AN659" s="108" t="str">
        <f>VLOOKUP(Tabela2[[#This Row],[SIEMA]],Siema2025,51,FALSE)</f>
        <v/>
      </c>
      <c r="AO659" s="108" t="str">
        <f>VLOOKUP(Tabela2[[#This Row],[SIEMA]],Siema2025,53,FALSE)</f>
        <v/>
      </c>
      <c r="AP659" s="108" t="str">
        <f>VLOOKUP(Tabela2[[#This Row],[SIEMA]],Siema2025,55,FALSE)</f>
        <v/>
      </c>
      <c r="AQ659" s="108" t="str">
        <f>VLOOKUP(Tabela2[[#This Row],[SIEMA]],Siema2025,57,FALSE)</f>
        <v/>
      </c>
      <c r="AR659" s="108" t="str">
        <f>VLOOKUP(Tabela2[[#This Row],[SIEMA]],Siema2025,59,FALSE)</f>
        <v/>
      </c>
      <c r="AS659" s="108" t="str">
        <f>VLOOKUP(Tabela2[[#This Row],[SIEMA]],Siema2025,61,FALSE)</f>
        <v/>
      </c>
      <c r="AT659" s="108" t="str">
        <f>VLOOKUP(Tabela2[[#This Row],[SIEMA]],Siema2025,63,FALSE)</f>
        <v>X</v>
      </c>
      <c r="AU659" s="108" t="str">
        <f>VLOOKUP(Tabela2[[#This Row],[SIEMA]],Siema2025,65,FALSE)</f>
        <v/>
      </c>
      <c r="AV659" s="108" t="str">
        <f>VLOOKUP(Tabela2[[#This Row],[SIEMA]],Siema2025,67,FALSE)</f>
        <v/>
      </c>
      <c r="AW659" s="108" t="str">
        <f>VLOOKUP(Tabela2[[#This Row],[SIEMA]],Siema2025,69,FALSE)</f>
        <v/>
      </c>
      <c r="AX659" s="108" t="str">
        <f>VLOOKUP(Tabela2[[#This Row],[SIEMA]],Siema2025,71,FALSE)</f>
        <v/>
      </c>
      <c r="AY659" s="108" t="str">
        <f>VLOOKUP(Tabela2[[#This Row],[SIEMA]],Siema2025,73,FALSE)</f>
        <v/>
      </c>
      <c r="AZ659" s="108" t="str">
        <f>VLOOKUP(Tabela2[[#This Row],[SIEMA]],Siema2025,75,FALSE)</f>
        <v/>
      </c>
      <c r="BA659" s="108" t="str">
        <f>VLOOKUP(Tabela2[[#This Row],[SIEMA]],Siema2025,77,FALSE)</f>
        <v/>
      </c>
      <c r="BB659" s="108" t="str">
        <f>VLOOKUP(Tabela2[[#This Row],[SIEMA]],Siema2025,79,FALSE)</f>
        <v/>
      </c>
      <c r="BC659" s="108"/>
      <c r="BD659" s="108" t="str">
        <f>VLOOKUP(Tabela2[[#This Row],[SIEMA]],Siema2025,82,FALSE)</f>
        <v/>
      </c>
      <c r="BE659" s="108" t="str">
        <f>VLOOKUP(Tabela2[[#This Row],[SIEMA]],Siema2025,81,FALSE)</f>
        <v/>
      </c>
      <c r="BF659" s="110" t="str">
        <f>VLOOKUP(Tabela2[[#This Row],[SIEMA]],Siema2025,28,FALSE)</f>
        <v>Itapoá Terminais Portuários SA</v>
      </c>
      <c r="BG659" s="110"/>
      <c r="BH659" s="111" t="str">
        <f>VLOOKUP(Tabela2[[#This Row],[SIEMA]],Siema2025,29,FALSE)</f>
        <v>01317277000105</v>
      </c>
      <c r="BI659" s="112" t="s">
        <v>2696</v>
      </c>
      <c r="BJ659" s="107" t="s">
        <v>7099</v>
      </c>
      <c r="BK659" s="104" t="s">
        <v>123</v>
      </c>
      <c r="BL659" s="140"/>
      <c r="BM659" s="108">
        <f ca="1">IF(Tabela2[[#This Row],[Data de atendimento do Ibama (considerar o primeiro documento/ação)]]="",_xlfn.DAYS(TODAY(),J659),_xlfn.DAYS(Tabela2[[#This Row],[Data de atendimento do Ibama (considerar o primeiro documento/ação)]],J659))</f>
        <v>313</v>
      </c>
      <c r="BN659" s="108" t="s">
        <v>7458</v>
      </c>
      <c r="BO659" s="114" t="s">
        <v>637</v>
      </c>
      <c r="BP659" s="108" t="str">
        <f>IF(Tabela2[[#This Row],[Forma de atendimento (primeiro documento/ação)]]= "Outros (especificar)", "PREENCHER","NA")</f>
        <v>NA</v>
      </c>
      <c r="BQ659" s="106" t="s">
        <v>123</v>
      </c>
      <c r="BR659" s="108" t="str">
        <f>IF(Tabela2[[#This Row],[Equipe do Ibama foi a campo? Houve sobrevoo do Poseidon?]] = "Sim", "PREENCHER","NA")</f>
        <v>NA</v>
      </c>
      <c r="BS659" s="108" t="s">
        <v>7120</v>
      </c>
      <c r="BT659" s="108" t="s">
        <v>7101</v>
      </c>
      <c r="BU659" s="108" t="s">
        <v>123</v>
      </c>
      <c r="BV659" s="108" t="s">
        <v>123</v>
      </c>
      <c r="BW659" s="108" t="s">
        <v>123</v>
      </c>
      <c r="BX659" s="106" t="s">
        <v>7127</v>
      </c>
      <c r="BY659" s="140"/>
      <c r="BZ659" s="104" t="str">
        <f>IF(Tabela2[[#This Row],[Data do documento de encerramento]]="NA","NA",IF(Tabela2[[#This Row],[Data do documento de encerramento]]="","Pendente de conclusão/ encerramento",_xlfn.DAYS(Tabela2[[#This Row],[Data do documento de encerramento]],J659)))</f>
        <v>Pendente de conclusão/ encerramento</v>
      </c>
      <c r="CA659" s="107" t="s">
        <v>9934</v>
      </c>
      <c r="CB659" s="107"/>
      <c r="CC659" s="107"/>
      <c r="CD659" s="107"/>
      <c r="CE659" s="107"/>
      <c r="CF659" s="107"/>
    </row>
    <row r="660" spans="1:84" ht="45.75">
      <c r="A660" s="182">
        <v>202591964818</v>
      </c>
      <c r="B660" s="118" t="s">
        <v>9935</v>
      </c>
      <c r="C660" s="108" t="s">
        <v>672</v>
      </c>
      <c r="D660" s="106" t="s">
        <v>637</v>
      </c>
      <c r="E660" s="106" t="s">
        <v>8991</v>
      </c>
      <c r="F660" s="106"/>
      <c r="G660" s="106" t="s">
        <v>8549</v>
      </c>
      <c r="H660" s="106" t="s">
        <v>8550</v>
      </c>
      <c r="I660" s="104" t="str">
        <f>VLOOKUP(Tabela2[[#This Row],[SIEMA]],Siema2025,19,FALSE)</f>
        <v>Santos</v>
      </c>
      <c r="J660" s="105">
        <f>VLOOKUP(Tabela2[[#This Row],[SIEMA]],Siema2025,2,FALSE)</f>
        <v>45917</v>
      </c>
      <c r="K660" s="105" t="str">
        <f>VLOOKUP(Tabela2[[#This Row],[SIEMA]],Siema2025,16,FALSE)</f>
        <v>Quarta</v>
      </c>
      <c r="L660" s="106" t="str">
        <f>IF(Tabela2[[#This Row],[Data]]="","Sem Informação",VLOOKUP(MONTH(Tabela2[[#This Row],[Data]]),'[1]Validação de dados'!$I$1:$J$13,2,0))</f>
        <v>Setembro</v>
      </c>
      <c r="M660" s="104">
        <f>YEAR(Tabela2[[#This Row],[Data]])</f>
        <v>2025</v>
      </c>
      <c r="N660" s="105" t="str">
        <f>VLOOKUP(Tabela2[[#This Row],[SIEMA]],Siema2025,17,FALSE)</f>
        <v>Noturno</v>
      </c>
      <c r="O660" s="105" t="str">
        <f>VLOOKUP(Tabela2[[#This Row],[SIEMA]],Siema2025,5,FALSE)</f>
        <v>Plataforma</v>
      </c>
      <c r="P660" s="104" t="str">
        <f>VLOOKUP(Tabela2[[#This Row],[SIEMA]],Siema2025,21,FALSE)</f>
        <v>NS WEST CARINA.</v>
      </c>
      <c r="Q660" s="104" t="s">
        <v>7094</v>
      </c>
      <c r="R660" s="104" t="s">
        <v>9936</v>
      </c>
      <c r="S660" s="107" t="s">
        <v>7096</v>
      </c>
      <c r="T660" s="104">
        <v>0.19500000000000001</v>
      </c>
      <c r="U660" s="104" t="s">
        <v>7111</v>
      </c>
      <c r="V660" s="104" t="s">
        <v>7472</v>
      </c>
      <c r="W660" s="104"/>
      <c r="X660" s="113"/>
      <c r="Y660" s="109" t="str">
        <f>IF(W660="","", IF(W660="NC","", IF(W660="NE","", IF(W660="NA","",IFERROR(VLOOKUP(W660,Produtos!$A$1:$C$2319,2,FALSE),"Não Cadastrado")))))</f>
        <v/>
      </c>
      <c r="Z660" s="104"/>
      <c r="AA660" s="104"/>
      <c r="AB660" s="104" t="str">
        <f>IF(W660="","",IF(ISNUMBER(W660)=FALSE,"Não se aplica",IFERROR(VLOOKUP(W660,Produtos!$A$1:$C$2319,3,FALSE),"Não Cadastrado")))</f>
        <v/>
      </c>
      <c r="AC660" s="104"/>
      <c r="AD660" s="108"/>
      <c r="AE660" s="107" t="str">
        <f>IF(AC660="","", IF(AC660="NC","", IF(AC660="NE","", IF(AC660="NA","",IFERROR(VLOOKUP(AC660,Produtos!$A$1:$C$2319,2,FALSE),"Não Cadastrado")))))</f>
        <v/>
      </c>
      <c r="AF660" s="104"/>
      <c r="AG660" s="104"/>
      <c r="AH660" s="104" t="str">
        <f>IF(AC660="","",IF(ISNUMBER(AC660)=FALSE,"Não se aplica",IFERROR(VLOOKUP(AC660,Produtos!$A$1:$C$2319,3,FALSE),"Não Cadastrado")))</f>
        <v/>
      </c>
      <c r="AI660" s="104"/>
      <c r="AJ660" s="104" t="str">
        <f>VLOOKUP(Tabela2[[#This Row],[SIEMA]],Siema2025,26,FALSE)</f>
        <v>Em investigação.</v>
      </c>
      <c r="AK660" s="107" t="s">
        <v>7098</v>
      </c>
      <c r="AL660" s="107" t="s">
        <v>7229</v>
      </c>
      <c r="AM660" s="107" t="s">
        <v>7112</v>
      </c>
      <c r="AN660" s="108" t="str">
        <f>VLOOKUP(Tabela2[[#This Row],[SIEMA]],Siema2025,51,FALSE)</f>
        <v/>
      </c>
      <c r="AO660" s="108" t="str">
        <f>VLOOKUP(Tabela2[[#This Row],[SIEMA]],Siema2025,53,FALSE)</f>
        <v/>
      </c>
      <c r="AP660" s="108" t="str">
        <f>VLOOKUP(Tabela2[[#This Row],[SIEMA]],Siema2025,55,FALSE)</f>
        <v/>
      </c>
      <c r="AQ660" s="108" t="str">
        <f>VLOOKUP(Tabela2[[#This Row],[SIEMA]],Siema2025,57,FALSE)</f>
        <v/>
      </c>
      <c r="AR660" s="108" t="str">
        <f>VLOOKUP(Tabela2[[#This Row],[SIEMA]],Siema2025,59,FALSE)</f>
        <v/>
      </c>
      <c r="AS660" s="108" t="str">
        <f>VLOOKUP(Tabela2[[#This Row],[SIEMA]],Siema2025,61,FALSE)</f>
        <v>X</v>
      </c>
      <c r="AT660" s="108" t="str">
        <f>VLOOKUP(Tabela2[[#This Row],[SIEMA]],Siema2025,63,FALSE)</f>
        <v/>
      </c>
      <c r="AU660" s="108" t="str">
        <f>VLOOKUP(Tabela2[[#This Row],[SIEMA]],Siema2025,65,FALSE)</f>
        <v/>
      </c>
      <c r="AV660" s="108" t="str">
        <f>VLOOKUP(Tabela2[[#This Row],[SIEMA]],Siema2025,67,FALSE)</f>
        <v/>
      </c>
      <c r="AW660" s="108" t="str">
        <f>VLOOKUP(Tabela2[[#This Row],[SIEMA]],Siema2025,69,FALSE)</f>
        <v/>
      </c>
      <c r="AX660" s="108" t="str">
        <f>VLOOKUP(Tabela2[[#This Row],[SIEMA]],Siema2025,71,FALSE)</f>
        <v/>
      </c>
      <c r="AY660" s="108" t="str">
        <f>VLOOKUP(Tabela2[[#This Row],[SIEMA]],Siema2025,73,FALSE)</f>
        <v/>
      </c>
      <c r="AZ660" s="108" t="str">
        <f>VLOOKUP(Tabela2[[#This Row],[SIEMA]],Siema2025,75,FALSE)</f>
        <v/>
      </c>
      <c r="BA660" s="108" t="str">
        <f>VLOOKUP(Tabela2[[#This Row],[SIEMA]],Siema2025,77,FALSE)</f>
        <v/>
      </c>
      <c r="BB660" s="108" t="str">
        <f>VLOOKUP(Tabela2[[#This Row],[SIEMA]],Siema2025,79,FALSE)</f>
        <v/>
      </c>
      <c r="BC660" s="108" t="str">
        <f>IF(Tabela2[[#This Row],[Outro(s) ]] = "X", "PREENCHER","NA")</f>
        <v>NA</v>
      </c>
      <c r="BD660" s="108" t="str">
        <f>VLOOKUP(Tabela2[[#This Row],[SIEMA]],Siema2025,82,FALSE)</f>
        <v/>
      </c>
      <c r="BE660" s="108" t="str">
        <f>VLOOKUP(Tabela2[[#This Row],[SIEMA]],Siema2025,81,FALSE)</f>
        <v/>
      </c>
      <c r="BF660" s="110" t="str">
        <f>VLOOKUP(Tabela2[[#This Row],[SIEMA]],Siema2025,28,FALSE)</f>
        <v>Petróleo Brasileiro S.A. - PETROBRAS</v>
      </c>
      <c r="BG660" s="110"/>
      <c r="BH660" s="111">
        <v>33000167000101</v>
      </c>
      <c r="BI660" s="112" t="str">
        <f>VLOOKUP(Tabela2[[#This Row],[SIEMA]],Siema2025,107,FALSE)</f>
        <v>Não</v>
      </c>
      <c r="BJ660" s="107" t="s">
        <v>7099</v>
      </c>
      <c r="BK660" s="104" t="s">
        <v>2696</v>
      </c>
      <c r="BL660" s="140">
        <v>45933</v>
      </c>
      <c r="BM660" s="108">
        <f ca="1">IF(Tabela2[[#This Row],[Data de atendimento do Ibama (considerar o primeiro documento/ação)]]="",_xlfn.DAYS(TODAY(),J660),_xlfn.DAYS(Tabela2[[#This Row],[Data de atendimento do Ibama (considerar o primeiro documento/ação)]],J660))</f>
        <v>16</v>
      </c>
      <c r="BN660" s="108" t="str">
        <f>IF(Tabela2[[#This Row],[Atendido pelo Ibama ("Não" ou "Sim")]]="Não","Preencher", IF(Tabela2[[#This Row],[Atendido pelo Ibama ("Não" ou "Sim")]]="Sim","NA",""))</f>
        <v>NA</v>
      </c>
      <c r="BO660" s="114" t="s">
        <v>7100</v>
      </c>
      <c r="BP660" s="108" t="str">
        <f>IF(Tabela2[[#This Row],[Forma de atendimento (primeiro documento/ação)]]= "Outros (especificar)", "PREENCHER","NA")</f>
        <v>NA</v>
      </c>
      <c r="BQ660" s="106" t="s">
        <v>123</v>
      </c>
      <c r="BR660" s="108" t="str">
        <f>IF(Tabela2[[#This Row],[Equipe do Ibama foi a campo? Houve sobrevoo do Poseidon?]] = "Sim", "PREENCHER","NA")</f>
        <v>NA</v>
      </c>
      <c r="BS660" s="108" t="str">
        <f>IF(Tabela2[[#This Row],[Se sim, foi emitida Ordem de Emergência? (informações vinculada à coluna CK)]] = "Sim", "PREENCHER","NA")</f>
        <v>NA</v>
      </c>
      <c r="BT660" s="108" t="s">
        <v>7101</v>
      </c>
      <c r="BU660" s="108" t="s">
        <v>2696</v>
      </c>
      <c r="BV660" s="108" t="s">
        <v>123</v>
      </c>
      <c r="BW660" s="108" t="s">
        <v>2696</v>
      </c>
      <c r="BX660" s="106" t="s">
        <v>7102</v>
      </c>
      <c r="BY660" s="140">
        <v>46181</v>
      </c>
      <c r="BZ660" s="104">
        <f>IF(Tabela2[[#This Row],[Data do documento de encerramento]]="NA","NA",IF(Tabela2[[#This Row],[Data do documento de encerramento]]="","Pendente de conclusão/ encerramento",_xlfn.DAYS(Tabela2[[#This Row],[Data do documento de encerramento]],J660)))</f>
        <v>264</v>
      </c>
      <c r="CA660" s="115" t="s">
        <v>7230</v>
      </c>
      <c r="CB660" s="107" t="s">
        <v>7888</v>
      </c>
      <c r="CC660" s="207" t="s">
        <v>7148</v>
      </c>
      <c r="CD660" s="107" t="s">
        <v>123</v>
      </c>
      <c r="CE660" s="107" t="s">
        <v>123</v>
      </c>
      <c r="CF660" s="107" t="s">
        <v>7105</v>
      </c>
    </row>
    <row r="661" spans="1:84" ht="60.75">
      <c r="A661" s="169">
        <v>202592018041</v>
      </c>
      <c r="B661" s="170" t="s">
        <v>9937</v>
      </c>
      <c r="C661" s="108" t="s">
        <v>7135</v>
      </c>
      <c r="D661" s="106" t="s">
        <v>637</v>
      </c>
      <c r="E661" s="106" t="s">
        <v>8571</v>
      </c>
      <c r="F661" s="106"/>
      <c r="G661" s="106" t="s">
        <v>9938</v>
      </c>
      <c r="H661" s="106" t="s">
        <v>9939</v>
      </c>
      <c r="I661" s="104" t="str">
        <f>VLOOKUP(Tabela2[[#This Row],[SIEMA]],Siema2025,19,FALSE)</f>
        <v>Campos</v>
      </c>
      <c r="J661" s="105">
        <f>VLOOKUP(Tabela2[[#This Row],[SIEMA]],Siema2025,2,FALSE)</f>
        <v>45918</v>
      </c>
      <c r="K661" s="105" t="str">
        <f>VLOOKUP(Tabela2[[#This Row],[SIEMA]],Siema2025,16,FALSE)</f>
        <v>Quinta</v>
      </c>
      <c r="L661" s="106" t="str">
        <f>IF(Tabela2[[#This Row],[Data]]="","Sem Informação",VLOOKUP(MONTH(Tabela2[[#This Row],[Data]]),'[1]Validação de dados'!$I$1:$J$13,2,0))</f>
        <v>Setembro</v>
      </c>
      <c r="M661" s="104">
        <f>YEAR(Tabela2[[#This Row],[Data]])</f>
        <v>2025</v>
      </c>
      <c r="N661" s="105" t="str">
        <f>VLOOKUP(Tabela2[[#This Row],[SIEMA]],Siema2025,17,FALSE)</f>
        <v>Matutino</v>
      </c>
      <c r="O661" s="105" t="str">
        <f>VLOOKUP(Tabela2[[#This Row],[SIEMA]],Siema2025,5,FALSE)</f>
        <v>Plataforma</v>
      </c>
      <c r="P661" s="104" t="str">
        <f>VLOOKUP(Tabela2[[#This Row],[SIEMA]],Siema2025,21,FALSE)</f>
        <v>Após teste funcional do BOP por ambos os PODs, ao selecionar de volta o POD Amarelo como o ativo, foi identificada a contagem ininterrupta do flowmeter subsea, indicando fluxo contínuo de fluido hidráulico. Neste cenário, a entrada de bomba da HPU do BOP ocorre a cada 3 min.</v>
      </c>
      <c r="Q661" s="104" t="s">
        <v>637</v>
      </c>
      <c r="R661" s="104" t="s">
        <v>7775</v>
      </c>
      <c r="S661" s="107" t="s">
        <v>7147</v>
      </c>
      <c r="T661" s="104" t="s">
        <v>9940</v>
      </c>
      <c r="U661" s="104" t="s">
        <v>7111</v>
      </c>
      <c r="V661" s="104" t="str">
        <f>IF(Q661="","",IF(ISNUMBER(Q661)=FALSE,"Não se aplica",IFERROR(VLOOKUP(Q661,Produtos!$A$1:$C$2319,3,FALSE),"Não Cadastrado")))</f>
        <v>Não se aplica</v>
      </c>
      <c r="W661" s="104"/>
      <c r="X661" s="113"/>
      <c r="Y661" s="109" t="str">
        <f>IF(W661="","", IF(W661="NC","", IF(W661="NE","", IF(W661="NA","",IFERROR(VLOOKUP(W661,Produtos!$A$1:$C$2319,2,FALSE),"Não Cadastrado")))))</f>
        <v/>
      </c>
      <c r="Z661" s="104"/>
      <c r="AA661" s="104"/>
      <c r="AB661" s="104" t="str">
        <f>IF(W661="","",IF(ISNUMBER(W661)=FALSE,"Não se aplica",IFERROR(VLOOKUP(W661,Produtos!$A$1:$C$2319,3,FALSE),"Não Cadastrado")))</f>
        <v/>
      </c>
      <c r="AC661" s="104"/>
      <c r="AD661" s="108"/>
      <c r="AE661" s="107" t="str">
        <f>IF(AC661="","", IF(AC661="NC","", IF(AC661="NE","", IF(AC661="NA","",IFERROR(VLOOKUP(AC661,Produtos!$A$1:$C$2319,2,FALSE),"Não Cadastrado")))))</f>
        <v/>
      </c>
      <c r="AF661" s="104"/>
      <c r="AG661" s="104"/>
      <c r="AH661" s="104" t="str">
        <f>IF(AC661="","",IF(ISNUMBER(AC661)=FALSE,"Não se aplica",IFERROR(VLOOKUP(AC661,Produtos!$A$1:$C$2319,3,FALSE),"Não Cadastrado")))</f>
        <v/>
      </c>
      <c r="AI661" s="104"/>
      <c r="AJ661" s="104" t="str">
        <f>VLOOKUP(Tabela2[[#This Row],[SIEMA]],Siema2025,26,FALSE)</f>
        <v>Em investigação.</v>
      </c>
      <c r="AK661" s="107" t="s">
        <v>7112</v>
      </c>
      <c r="AL661" s="107"/>
      <c r="AM661" s="107"/>
      <c r="AN661" s="108" t="str">
        <f>VLOOKUP(Tabela2[[#This Row],[SIEMA]],Siema2025,51,FALSE)</f>
        <v/>
      </c>
      <c r="AO661" s="108" t="str">
        <f>VLOOKUP(Tabela2[[#This Row],[SIEMA]],Siema2025,53,FALSE)</f>
        <v/>
      </c>
      <c r="AP661" s="108" t="str">
        <f>VLOOKUP(Tabela2[[#This Row],[SIEMA]],Siema2025,55,FALSE)</f>
        <v/>
      </c>
      <c r="AQ661" s="108" t="str">
        <f>VLOOKUP(Tabela2[[#This Row],[SIEMA]],Siema2025,57,FALSE)</f>
        <v/>
      </c>
      <c r="AR661" s="108" t="str">
        <f>VLOOKUP(Tabela2[[#This Row],[SIEMA]],Siema2025,59,FALSE)</f>
        <v/>
      </c>
      <c r="AS661" s="108" t="str">
        <f>VLOOKUP(Tabela2[[#This Row],[SIEMA]],Siema2025,61,FALSE)</f>
        <v>X</v>
      </c>
      <c r="AT661" s="108" t="str">
        <f>VLOOKUP(Tabela2[[#This Row],[SIEMA]],Siema2025,63,FALSE)</f>
        <v/>
      </c>
      <c r="AU661" s="108" t="str">
        <f>VLOOKUP(Tabela2[[#This Row],[SIEMA]],Siema2025,65,FALSE)</f>
        <v/>
      </c>
      <c r="AV661" s="108" t="str">
        <f>VLOOKUP(Tabela2[[#This Row],[SIEMA]],Siema2025,67,FALSE)</f>
        <v/>
      </c>
      <c r="AW661" s="108" t="str">
        <f>VLOOKUP(Tabela2[[#This Row],[SIEMA]],Siema2025,69,FALSE)</f>
        <v/>
      </c>
      <c r="AX661" s="108" t="str">
        <f>VLOOKUP(Tabela2[[#This Row],[SIEMA]],Siema2025,71,FALSE)</f>
        <v/>
      </c>
      <c r="AY661" s="108" t="str">
        <f>VLOOKUP(Tabela2[[#This Row],[SIEMA]],Siema2025,73,FALSE)</f>
        <v/>
      </c>
      <c r="AZ661" s="108" t="str">
        <f>VLOOKUP(Tabela2[[#This Row],[SIEMA]],Siema2025,75,FALSE)</f>
        <v/>
      </c>
      <c r="BA661" s="108" t="str">
        <f>VLOOKUP(Tabela2[[#This Row],[SIEMA]],Siema2025,77,FALSE)</f>
        <v/>
      </c>
      <c r="BB661" s="108" t="str">
        <f>VLOOKUP(Tabela2[[#This Row],[SIEMA]],Siema2025,79,FALSE)</f>
        <v/>
      </c>
      <c r="BC661" s="108" t="str">
        <f>IF(Tabela2[[#This Row],[Outro(s) ]] = "X", "PREENCHER","NA")</f>
        <v>NA</v>
      </c>
      <c r="BD661" s="108" t="str">
        <f>VLOOKUP(Tabela2[[#This Row],[SIEMA]],Siema2025,82,FALSE)</f>
        <v/>
      </c>
      <c r="BE661" s="108" t="str">
        <f>VLOOKUP(Tabela2[[#This Row],[SIEMA]],Siema2025,81,FALSE)</f>
        <v/>
      </c>
      <c r="BF661" s="110" t="str">
        <f>VLOOKUP(Tabela2[[#This Row],[SIEMA]],Siema2025,28,FALSE)</f>
        <v>Petrobras</v>
      </c>
      <c r="BG661" s="110"/>
      <c r="BH661" s="111" t="str">
        <f>VLOOKUP(Tabela2[[#This Row],[SIEMA]],Siema2025,29,FALSE)</f>
        <v>33000167000454</v>
      </c>
      <c r="BI661" s="112" t="str">
        <f>VLOOKUP(Tabela2[[#This Row],[SIEMA]],Siema2025,107,FALSE)</f>
        <v>Não</v>
      </c>
      <c r="BJ661" s="107" t="s">
        <v>7099</v>
      </c>
      <c r="BK661" s="104" t="s">
        <v>2696</v>
      </c>
      <c r="BL661" s="140">
        <v>45978</v>
      </c>
      <c r="BM661" s="108">
        <f ca="1">IF(Tabela2[[#This Row],[Data de atendimento do Ibama (considerar o primeiro documento/ação)]]="",_xlfn.DAYS(TODAY(),J661),_xlfn.DAYS(Tabela2[[#This Row],[Data de atendimento do Ibama (considerar o primeiro documento/ação)]],J661))</f>
        <v>60</v>
      </c>
      <c r="BN661" s="108" t="str">
        <f>IF(Tabela2[[#This Row],[Atendido pelo Ibama ("Não" ou "Sim")]]="Não","Preencher", IF(Tabela2[[#This Row],[Atendido pelo Ibama ("Não" ou "Sim")]]="Sim","NA",""))</f>
        <v>NA</v>
      </c>
      <c r="BO661" s="114" t="s">
        <v>7138</v>
      </c>
      <c r="BP661" s="108" t="str">
        <f>IF(Tabela2[[#This Row],[Forma de atendimento (primeiro documento/ação)]]= "Outros (especificar)", "PREENCHER","NA")</f>
        <v>NA</v>
      </c>
      <c r="BQ661" s="106" t="s">
        <v>123</v>
      </c>
      <c r="BR661" s="108" t="str">
        <f>IF(Tabela2[[#This Row],[Equipe do Ibama foi a campo? Houve sobrevoo do Poseidon?]] = "Sim", "PREENCHER","NA")</f>
        <v>NA</v>
      </c>
      <c r="BS661" s="108" t="str">
        <f>IF(Tabela2[[#This Row],[Se sim, foi emitida Ordem de Emergência? (informações vinculada à coluna CK)]] = "Sim", "PREENCHER","NA")</f>
        <v>NA</v>
      </c>
      <c r="BT661" s="108" t="s">
        <v>7101</v>
      </c>
      <c r="BU661" s="108" t="s">
        <v>123</v>
      </c>
      <c r="BV661" s="108" t="s">
        <v>123</v>
      </c>
      <c r="BW661" s="108" t="s">
        <v>123</v>
      </c>
      <c r="BX661" s="106"/>
      <c r="BY661" s="106"/>
      <c r="BZ661" s="104" t="str">
        <f>IF(Tabela2[[#This Row],[Data do documento de encerramento]]="NA","NA",IF(Tabela2[[#This Row],[Data do documento de encerramento]]="","Pendente de conclusão/ encerramento",_xlfn.DAYS(Tabela2[[#This Row],[Data do documento de encerramento]],J661)))</f>
        <v>Pendente de conclusão/ encerramento</v>
      </c>
      <c r="CA661" s="107"/>
      <c r="CB661" s="107"/>
      <c r="CC661" s="115" t="s">
        <v>7201</v>
      </c>
      <c r="CD661" s="107" t="s">
        <v>123</v>
      </c>
      <c r="CE661" s="107" t="s">
        <v>123</v>
      </c>
      <c r="CF661" s="107" t="s">
        <v>7149</v>
      </c>
    </row>
    <row r="662" spans="1:84" ht="45.75">
      <c r="A662" s="169">
        <v>202592014439</v>
      </c>
      <c r="B662" s="170" t="s">
        <v>9941</v>
      </c>
      <c r="C662" s="108" t="str">
        <f>VLOOKUP(Tabela2[[#This Row],[SIEMA]],Siema2025,4,FALSE)</f>
        <v xml:space="preserve"> MG</v>
      </c>
      <c r="D662" s="106" t="str">
        <f>VLOOKUP(Tabela2[[#This Row],[SIEMA]],Siema2025,3,FALSE)</f>
        <v xml:space="preserve">Santo Antônio do Amparo </v>
      </c>
      <c r="E662" s="106" t="s">
        <v>4216</v>
      </c>
      <c r="F662" s="106" t="s">
        <v>9942</v>
      </c>
      <c r="G662" s="106" t="s">
        <v>9943</v>
      </c>
      <c r="H662" s="106" t="s">
        <v>9944</v>
      </c>
      <c r="I662" s="104" t="s">
        <v>7120</v>
      </c>
      <c r="J662" s="105">
        <f>VLOOKUP(Tabela2[[#This Row],[SIEMA]],Siema2025,2,FALSE)</f>
        <v>45919</v>
      </c>
      <c r="K662" s="105" t="str">
        <f>VLOOKUP(Tabela2[[#This Row],[SIEMA]],Siema2025,16,FALSE)</f>
        <v>Sexta</v>
      </c>
      <c r="L662" s="106" t="str">
        <f>IF(Tabela2[[#This Row],[Data]]="","Sem Informação",VLOOKUP(MONTH(Tabela2[[#This Row],[Data]]),'[1]Validação de dados'!$I$1:$J$13,2,0))</f>
        <v>Setembro</v>
      </c>
      <c r="M662" s="104">
        <f>YEAR(Tabela2[[#This Row],[Data]])</f>
        <v>2025</v>
      </c>
      <c r="N662" s="105" t="str">
        <f>VLOOKUP(Tabela2[[#This Row],[SIEMA]],Siema2025,17,FALSE)</f>
        <v>Madrugada</v>
      </c>
      <c r="O662" s="105" t="str">
        <f>VLOOKUP(Tabela2[[#This Row],[SIEMA]],Siema2025,5,FALSE)</f>
        <v>Rodovia</v>
      </c>
      <c r="P662" s="104" t="str">
        <f>VLOOKUP(Tabela2[[#This Row],[SIEMA]],Siema2025,21,FALSE)</f>
        <v/>
      </c>
      <c r="Q662" s="104" t="s">
        <v>7094</v>
      </c>
      <c r="R662" s="104" t="str">
        <f>VLOOKUP(Tabela2[[#This Row],[SIEMA]],Siema2025,10,FALSE)</f>
        <v>Cimento</v>
      </c>
      <c r="S662" s="107" t="str">
        <f>IF(Q662="","", IF(Q662="NC","", IF(Q662="NE","", IF(Q662="NA","",IFERROR(VLOOKUP(Q662,[1]Produtos!$A$1:$C$2319,2,FALSE),"Não Cadastrado")))))</f>
        <v/>
      </c>
      <c r="T662" s="104" t="str">
        <f>VLOOKUP(Tabela2[[#This Row],[SIEMA]],Siema2025,11,FALSE)</f>
        <v>50</v>
      </c>
      <c r="U662" s="104" t="str">
        <f>VLOOKUP(Tabela2[[#This Row],[SIEMA]],Siema2025,12,FALSE)</f>
        <v>KG</v>
      </c>
      <c r="V662" s="104" t="s">
        <v>7472</v>
      </c>
      <c r="W662" s="104"/>
      <c r="X662" s="113" t="str">
        <f>IF(Tabela2[[#This Row],[Origem do acidente]] = "Plataforma", "PREENCHER","NA")</f>
        <v>NA</v>
      </c>
      <c r="Y662" s="109" t="str">
        <f>IF(W662="","", IF(W662="NC","", IF(W662="NE","", IF(W662="NA","",IFERROR(VLOOKUP(W662,Produtos!$A$1:$C$2319,2,FALSE),"Não Cadastrado")))))</f>
        <v/>
      </c>
      <c r="Z662" s="104"/>
      <c r="AA662" s="104"/>
      <c r="AB662" s="104" t="str">
        <f>IF(W662="","",IF(ISNUMBER(W662)=FALSE,"Não se aplica",IFERROR(VLOOKUP(W662,Produtos!$A$1:$C$2319,3,FALSE),"Não Cadastrado")))</f>
        <v/>
      </c>
      <c r="AC662" s="104"/>
      <c r="AD662" s="108" t="str">
        <f>IF(Tabela2[[#This Row],[Origem do acidente]] = "Plataforma", "PREENCHER","NA")</f>
        <v>NA</v>
      </c>
      <c r="AE662" s="107" t="str">
        <f>IF(AC662="","", IF(AC662="NC","", IF(AC662="NE","", IF(AC662="NA","",IFERROR(VLOOKUP(AC662,Produtos!$A$1:$C$2319,2,FALSE),"Não Cadastrado")))))</f>
        <v/>
      </c>
      <c r="AF662" s="104"/>
      <c r="AG662" s="104"/>
      <c r="AH662" s="104" t="str">
        <f>IF(AC662="","",IF(ISNUMBER(AC662)=FALSE,"Não se aplica",IFERROR(VLOOKUP(AC662,Produtos!$A$1:$C$2319,3,FALSE),"Não Cadastrado")))</f>
        <v/>
      </c>
      <c r="AI662" s="104"/>
      <c r="AJ662" s="104" t="s">
        <v>9945</v>
      </c>
      <c r="AK662" s="107" t="s">
        <v>7311</v>
      </c>
      <c r="AL662" s="107" t="s">
        <v>7358</v>
      </c>
      <c r="AM662" s="107" t="s">
        <v>7180</v>
      </c>
      <c r="AN662" s="108" t="str">
        <f>VLOOKUP(Tabela2[[#This Row],[SIEMA]],Siema2025,51,FALSE)</f>
        <v/>
      </c>
      <c r="AO662" s="108" t="str">
        <f>VLOOKUP(Tabela2[[#This Row],[SIEMA]],Siema2025,53,FALSE)</f>
        <v/>
      </c>
      <c r="AP662" s="108" t="str">
        <f>VLOOKUP(Tabela2[[#This Row],[SIEMA]],Siema2025,55,FALSE)</f>
        <v/>
      </c>
      <c r="AQ662" s="108" t="str">
        <f>VLOOKUP(Tabela2[[#This Row],[SIEMA]],Siema2025,57,FALSE)</f>
        <v/>
      </c>
      <c r="AR662" s="108" t="str">
        <f>VLOOKUP(Tabela2[[#This Row],[SIEMA]],Siema2025,59,FALSE)</f>
        <v/>
      </c>
      <c r="AS662" s="108" t="str">
        <f>VLOOKUP(Tabela2[[#This Row],[SIEMA]],Siema2025,61,FALSE)</f>
        <v/>
      </c>
      <c r="AT662" s="108" t="str">
        <f>VLOOKUP(Tabela2[[#This Row],[SIEMA]],Siema2025,63,FALSE)</f>
        <v/>
      </c>
      <c r="AU662" s="108" t="str">
        <f>VLOOKUP(Tabela2[[#This Row],[SIEMA]],Siema2025,65,FALSE)</f>
        <v>X</v>
      </c>
      <c r="AV662" s="108" t="str">
        <f>VLOOKUP(Tabela2[[#This Row],[SIEMA]],Siema2025,67,FALSE)</f>
        <v/>
      </c>
      <c r="AW662" s="108" t="str">
        <f>VLOOKUP(Tabela2[[#This Row],[SIEMA]],Siema2025,69,FALSE)</f>
        <v/>
      </c>
      <c r="AX662" s="108" t="str">
        <f>VLOOKUP(Tabela2[[#This Row],[SIEMA]],Siema2025,71,FALSE)</f>
        <v/>
      </c>
      <c r="AY662" s="108" t="str">
        <f>VLOOKUP(Tabela2[[#This Row],[SIEMA]],Siema2025,73,FALSE)</f>
        <v/>
      </c>
      <c r="AZ662" s="108" t="str">
        <f>VLOOKUP(Tabela2[[#This Row],[SIEMA]],Siema2025,75,FALSE)</f>
        <v/>
      </c>
      <c r="BA662" s="108" t="str">
        <f>VLOOKUP(Tabela2[[#This Row],[SIEMA]],Siema2025,77,FALSE)</f>
        <v/>
      </c>
      <c r="BB662" s="108" t="str">
        <f>VLOOKUP(Tabela2[[#This Row],[SIEMA]],Siema2025,79,FALSE)</f>
        <v/>
      </c>
      <c r="BC662" s="108" t="str">
        <f>IF(Tabela2[[#This Row],[Outro(s) ]] = "X", "PREENCHER","NA")</f>
        <v>NA</v>
      </c>
      <c r="BD662" s="108" t="str">
        <f>VLOOKUP(Tabela2[[#This Row],[SIEMA]],Siema2025,82,FALSE)</f>
        <v/>
      </c>
      <c r="BE662" s="108" t="str">
        <f>VLOOKUP(Tabela2[[#This Row],[SIEMA]],Siema2025,81,FALSE)</f>
        <v/>
      </c>
      <c r="BF662" s="110" t="str">
        <f>VLOOKUP(Tabela2[[#This Row],[SIEMA]],Siema2025,28,FALSE)</f>
        <v>THIAGO CESAREZ DIAS</v>
      </c>
      <c r="BG662" s="110"/>
      <c r="BH662" s="111" t="str">
        <f>VLOOKUP(Tabela2[[#This Row],[SIEMA]],Siema2025,29,FALSE)</f>
        <v>06654438620</v>
      </c>
      <c r="BI662" s="112" t="str">
        <f>VLOOKUP(Tabela2[[#This Row],[SIEMA]],Siema2025,107,FALSE)</f>
        <v>Não</v>
      </c>
      <c r="BJ662" s="107" t="s">
        <v>7099</v>
      </c>
      <c r="BK662" s="104" t="s">
        <v>2696</v>
      </c>
      <c r="BL662" s="140">
        <v>45923</v>
      </c>
      <c r="BM662" s="108">
        <f ca="1">IF(Tabela2[[#This Row],[Data de atendimento do Ibama (considerar o primeiro documento/ação)]]="",_xlfn.DAYS(TODAY(),J662),_xlfn.DAYS(Tabela2[[#This Row],[Data de atendimento do Ibama (considerar o primeiro documento/ação)]],J662))</f>
        <v>4</v>
      </c>
      <c r="BN662" s="108" t="str">
        <f>IF(Tabela2[[#This Row],[Atendido pelo Ibama ("Não" ou "Sim")]]="Não","Preencher", IF(Tabela2[[#This Row],[Atendido pelo Ibama ("Não" ou "Sim")]]="Sim","NA",""))</f>
        <v>NA</v>
      </c>
      <c r="BO662" s="114" t="s">
        <v>7100</v>
      </c>
      <c r="BP662" s="108" t="str">
        <f>IF(Tabela2[[#This Row],[Forma de atendimento (primeiro documento/ação)]]= "Outros (especificar)", "PREENCHER","NA")</f>
        <v>NA</v>
      </c>
      <c r="BQ662" s="106" t="s">
        <v>123</v>
      </c>
      <c r="BR662" s="108" t="str">
        <f>IF(Tabela2[[#This Row],[Equipe do Ibama foi a campo? Houve sobrevoo do Poseidon?]] = "Sim", "PREENCHER","NA")</f>
        <v>NA</v>
      </c>
      <c r="BS662" s="108" t="str">
        <f>IF(Tabela2[[#This Row],[Se sim, foi emitida Ordem de Emergência? (informações vinculada à coluna CK)]] = "Sim", "PREENCHER","NA")</f>
        <v>NA</v>
      </c>
      <c r="BT662" s="108" t="s">
        <v>7126</v>
      </c>
      <c r="BU662" s="108" t="s">
        <v>2696</v>
      </c>
      <c r="BV662" s="108" t="s">
        <v>123</v>
      </c>
      <c r="BW662" s="108" t="s">
        <v>2696</v>
      </c>
      <c r="BX662" s="106" t="s">
        <v>7102</v>
      </c>
      <c r="BY662" s="140">
        <v>45966</v>
      </c>
      <c r="BZ662" s="104">
        <f>IF(Tabela2[[#This Row],[Data do documento de encerramento]]="NA","NA",IF(Tabela2[[#This Row],[Data do documento de encerramento]]="","Pendente de conclusão/ encerramento",_xlfn.DAYS(Tabela2[[#This Row],[Data do documento de encerramento]],J662)))</f>
        <v>47</v>
      </c>
      <c r="CA662" s="107" t="s">
        <v>9946</v>
      </c>
      <c r="CB662" s="107"/>
      <c r="CC662" s="107"/>
      <c r="CD662" s="107"/>
      <c r="CE662" s="107"/>
      <c r="CF662" s="107"/>
    </row>
    <row r="663" spans="1:84" ht="15" customHeight="1">
      <c r="A663" s="169">
        <v>202592079200</v>
      </c>
      <c r="B663" s="170" t="s">
        <v>9947</v>
      </c>
      <c r="C663" s="108" t="s">
        <v>7135</v>
      </c>
      <c r="D663" s="106" t="s">
        <v>637</v>
      </c>
      <c r="E663" s="106" t="s">
        <v>8112</v>
      </c>
      <c r="F663" s="106"/>
      <c r="G663" s="106" t="s">
        <v>9676</v>
      </c>
      <c r="H663" s="106" t="s">
        <v>9541</v>
      </c>
      <c r="I663" s="104" t="str">
        <f>VLOOKUP(Tabela2[[#This Row],[SIEMA]],Siema2025,19,FALSE)</f>
        <v>Campos</v>
      </c>
      <c r="J663" s="105">
        <f>VLOOKUP(Tabela2[[#This Row],[SIEMA]],Siema2025,2,FALSE)</f>
        <v>45919</v>
      </c>
      <c r="K663" s="105" t="str">
        <f>VLOOKUP(Tabela2[[#This Row],[SIEMA]],Siema2025,16,FALSE)</f>
        <v>Sexta</v>
      </c>
      <c r="L663" s="106" t="str">
        <f>IF(Tabela2[[#This Row],[Data]]="","Sem Informação",VLOOKUP(MONTH(Tabela2[[#This Row],[Data]]),'[1]Validação de dados'!$I$1:$J$13,2,0))</f>
        <v>Setembro</v>
      </c>
      <c r="M663" s="104">
        <f>YEAR(Tabela2[[#This Row],[Data]])</f>
        <v>2025</v>
      </c>
      <c r="N663" s="105" t="str">
        <f>VLOOKUP(Tabela2[[#This Row],[SIEMA]],Siema2025,17,FALSE)</f>
        <v>Vespertino</v>
      </c>
      <c r="O663" s="105" t="str">
        <f>VLOOKUP(Tabela2[[#This Row],[SIEMA]],Siema2025,5,FALSE)</f>
        <v>Plataforma</v>
      </c>
      <c r="P663" s="104" t="str">
        <f>VLOOKUP(Tabela2[[#This Row],[SIEMA]],Siema2025,21,FALSE)</f>
        <v>Durante descida da coluna de perfuração de 12 ¼%u201D, foi observado aumento na frequência de acionamento das bombas da HPU do BOP e após investigação foi identificado vazamento no sistema de acionamento da válvula submarina LOC (Lower Outer Choke) na posição fechada via POD Azul. Verificado que a atuação das funções de fechamento e abertura da válvula LOC via POD Amarelo não apresenta vazamento. Volume estimado de descarga de fluido hidráulico base aquosa em 0,96 m³.</v>
      </c>
      <c r="Q663" s="104" t="s">
        <v>637</v>
      </c>
      <c r="R663" t="s">
        <v>7199</v>
      </c>
      <c r="S663" s="107" t="s">
        <v>7147</v>
      </c>
      <c r="T663" s="104" t="s">
        <v>3183</v>
      </c>
      <c r="U663" s="104" t="s">
        <v>7111</v>
      </c>
      <c r="V663" s="104" t="s">
        <v>637</v>
      </c>
      <c r="W663" s="104"/>
      <c r="X663" s="113"/>
      <c r="Y663" s="109" t="str">
        <f>IF(W663="","", IF(W663="NC","", IF(W663="NE","", IF(W663="NA","",IFERROR(VLOOKUP(W663,Produtos!$A$1:$C$2319,2,FALSE),"Não Cadastrado")))))</f>
        <v/>
      </c>
      <c r="Z663" s="104"/>
      <c r="AA663" s="104"/>
      <c r="AB663" s="104" t="str">
        <f>IF(W663="","",IF(ISNUMBER(W663)=FALSE,"Não se aplica",IFERROR(VLOOKUP(W663,Produtos!$A$1:$C$2319,3,FALSE),"Não Cadastrado")))</f>
        <v/>
      </c>
      <c r="AC663" s="104"/>
      <c r="AD663" s="108"/>
      <c r="AE663" s="107" t="str">
        <f>IF(AC663="","", IF(AC663="NC","", IF(AC663="NE","", IF(AC663="NA","",IFERROR(VLOOKUP(AC663,Produtos!$A$1:$C$2319,2,FALSE),"Não Cadastrado")))))</f>
        <v/>
      </c>
      <c r="AF663" s="104"/>
      <c r="AG663" s="104"/>
      <c r="AH663" s="104" t="str">
        <f>IF(AC663="","",IF(ISNUMBER(AC663)=FALSE,"Não se aplica",IFERROR(VLOOKUP(AC663,Produtos!$A$1:$C$2319,3,FALSE),"Não Cadastrado")))</f>
        <v/>
      </c>
      <c r="AI663" s="104"/>
      <c r="AJ663" s="104" t="str">
        <f>VLOOKUP(Tabela2[[#This Row],[SIEMA]],Siema2025,26,FALSE)</f>
        <v>Em investigação.</v>
      </c>
      <c r="AK663" s="107" t="s">
        <v>6834</v>
      </c>
      <c r="AL663" s="107"/>
      <c r="AM663" s="107"/>
      <c r="AN663" s="108" t="str">
        <f>VLOOKUP(Tabela2[[#This Row],[SIEMA]],Siema2025,51,FALSE)</f>
        <v/>
      </c>
      <c r="AO663" s="108" t="str">
        <f>VLOOKUP(Tabela2[[#This Row],[SIEMA]],Siema2025,53,FALSE)</f>
        <v/>
      </c>
      <c r="AP663" s="108" t="str">
        <f>VLOOKUP(Tabela2[[#This Row],[SIEMA]],Siema2025,55,FALSE)</f>
        <v/>
      </c>
      <c r="AQ663" s="108" t="str">
        <f>VLOOKUP(Tabela2[[#This Row],[SIEMA]],Siema2025,57,FALSE)</f>
        <v/>
      </c>
      <c r="AR663" s="108" t="str">
        <f>VLOOKUP(Tabela2[[#This Row],[SIEMA]],Siema2025,59,FALSE)</f>
        <v/>
      </c>
      <c r="AS663" s="108" t="str">
        <f>VLOOKUP(Tabela2[[#This Row],[SIEMA]],Siema2025,61,FALSE)</f>
        <v>X</v>
      </c>
      <c r="AT663" s="108" t="str">
        <f>VLOOKUP(Tabela2[[#This Row],[SIEMA]],Siema2025,63,FALSE)</f>
        <v/>
      </c>
      <c r="AU663" s="108" t="str">
        <f>VLOOKUP(Tabela2[[#This Row],[SIEMA]],Siema2025,65,FALSE)</f>
        <v/>
      </c>
      <c r="AV663" s="108" t="str">
        <f>VLOOKUP(Tabela2[[#This Row],[SIEMA]],Siema2025,67,FALSE)</f>
        <v/>
      </c>
      <c r="AW663" s="108" t="str">
        <f>VLOOKUP(Tabela2[[#This Row],[SIEMA]],Siema2025,69,FALSE)</f>
        <v/>
      </c>
      <c r="AX663" s="108" t="str">
        <f>VLOOKUP(Tabela2[[#This Row],[SIEMA]],Siema2025,71,FALSE)</f>
        <v/>
      </c>
      <c r="AY663" s="108" t="str">
        <f>VLOOKUP(Tabela2[[#This Row],[SIEMA]],Siema2025,73,FALSE)</f>
        <v/>
      </c>
      <c r="AZ663" s="108" t="str">
        <f>VLOOKUP(Tabela2[[#This Row],[SIEMA]],Siema2025,75,FALSE)</f>
        <v/>
      </c>
      <c r="BA663" s="108" t="str">
        <f>VLOOKUP(Tabela2[[#This Row],[SIEMA]],Siema2025,77,FALSE)</f>
        <v/>
      </c>
      <c r="BB663" s="108" t="str">
        <f>VLOOKUP(Tabela2[[#This Row],[SIEMA]],Siema2025,79,FALSE)</f>
        <v/>
      </c>
      <c r="BC663" s="108" t="str">
        <f>IF(Tabela2[[#This Row],[Outro(s) ]] = "X", "PREENCHER","NA")</f>
        <v>NA</v>
      </c>
      <c r="BD663" s="108" t="str">
        <f>VLOOKUP(Tabela2[[#This Row],[SIEMA]],Siema2025,82,FALSE)</f>
        <v/>
      </c>
      <c r="BE663" s="108" t="str">
        <f>VLOOKUP(Tabela2[[#This Row],[SIEMA]],Siema2025,81,FALSE)</f>
        <v/>
      </c>
      <c r="BF663" s="110" t="str">
        <f>VLOOKUP(Tabela2[[#This Row],[SIEMA]],Siema2025,28,FALSE)</f>
        <v>Petrobras</v>
      </c>
      <c r="BG663" s="110"/>
      <c r="BH663" s="111" t="str">
        <f>VLOOKUP(Tabela2[[#This Row],[SIEMA]],Siema2025,29,FALSE)</f>
        <v>33000167100750</v>
      </c>
      <c r="BI663" s="112" t="str">
        <f>VLOOKUP(Tabela2[[#This Row],[SIEMA]],Siema2025,107,FALSE)</f>
        <v>Não</v>
      </c>
      <c r="BJ663" s="107" t="s">
        <v>7099</v>
      </c>
      <c r="BK663" s="104" t="s">
        <v>2696</v>
      </c>
      <c r="BL663" s="140">
        <v>45978</v>
      </c>
      <c r="BM663" s="108">
        <f ca="1">IF(Tabela2[[#This Row],[Data de atendimento do Ibama (considerar o primeiro documento/ação)]]="",_xlfn.DAYS(TODAY(),J663),_xlfn.DAYS(Tabela2[[#This Row],[Data de atendimento do Ibama (considerar o primeiro documento/ação)]],J663))</f>
        <v>59</v>
      </c>
      <c r="BN663" s="108" t="str">
        <f>IF(Tabela2[[#This Row],[Atendido pelo Ibama ("Não" ou "Sim")]]="Não","Preencher", IF(Tabela2[[#This Row],[Atendido pelo Ibama ("Não" ou "Sim")]]="Sim","NA",""))</f>
        <v>NA</v>
      </c>
      <c r="BO663" s="114" t="s">
        <v>7138</v>
      </c>
      <c r="BP663" s="108" t="str">
        <f>IF(Tabela2[[#This Row],[Forma de atendimento (primeiro documento/ação)]]= "Outros (especificar)", "PREENCHER","NA")</f>
        <v>NA</v>
      </c>
      <c r="BQ663" s="106" t="s">
        <v>123</v>
      </c>
      <c r="BR663" s="108" t="str">
        <f>IF(Tabela2[[#This Row],[Equipe do Ibama foi a campo? Houve sobrevoo do Poseidon?]] = "Sim", "PREENCHER","NA")</f>
        <v>NA</v>
      </c>
      <c r="BS663" s="108" t="str">
        <f>IF(Tabela2[[#This Row],[Se sim, foi emitida Ordem de Emergência? (informações vinculada à coluna CK)]] = "Sim", "PREENCHER","NA")</f>
        <v>NA</v>
      </c>
      <c r="BT663" s="108" t="s">
        <v>7114</v>
      </c>
      <c r="BU663" s="108" t="s">
        <v>123</v>
      </c>
      <c r="BV663" s="108" t="s">
        <v>2696</v>
      </c>
      <c r="BW663" s="108" t="s">
        <v>123</v>
      </c>
      <c r="BX663" s="106"/>
      <c r="BY663" s="106"/>
      <c r="BZ663" s="104" t="str">
        <f>IF(Tabela2[[#This Row],[Data do documento de encerramento]]="NA","NA",IF(Tabela2[[#This Row],[Data do documento de encerramento]]="","Pendente de conclusão/ encerramento",_xlfn.DAYS(Tabela2[[#This Row],[Data do documento de encerramento]],J663)))</f>
        <v>Pendente de conclusão/ encerramento</v>
      </c>
      <c r="CA663" s="107"/>
      <c r="CB663" s="107"/>
      <c r="CC663" s="107" t="s">
        <v>7201</v>
      </c>
      <c r="CD663" s="107" t="s">
        <v>123</v>
      </c>
      <c r="CE663" s="107" t="s">
        <v>123</v>
      </c>
      <c r="CF663" s="107" t="s">
        <v>7149</v>
      </c>
    </row>
    <row r="664" spans="1:84" ht="15" customHeight="1">
      <c r="A664" s="169">
        <v>202592061215</v>
      </c>
      <c r="B664" s="170" t="s">
        <v>9948</v>
      </c>
      <c r="C664" s="108" t="str">
        <f>VLOOKUP(Tabela2[[#This Row],[SIEMA]],Siema2025,4,FALSE)</f>
        <v xml:space="preserve"> MT</v>
      </c>
      <c r="D664" s="106" t="str">
        <f>VLOOKUP(Tabela2[[#This Row],[SIEMA]],Siema2025,3,FALSE)</f>
        <v xml:space="preserve">Primavera do Leste </v>
      </c>
      <c r="E664" s="106" t="str">
        <f>VLOOKUP(Tabela2[[#This Row],[SIEMA]],Siema2025,20,FALSE)</f>
        <v>MT-130 km167 (Praça de Pedagio 1) - Primavera do Leste, MT, 78850-000</v>
      </c>
      <c r="F664" s="106" t="s">
        <v>9949</v>
      </c>
      <c r="G664" s="106" t="s">
        <v>9950</v>
      </c>
      <c r="H664" s="106" t="s">
        <v>9951</v>
      </c>
      <c r="I664" s="104" t="s">
        <v>7120</v>
      </c>
      <c r="J664" s="105">
        <f>VLOOKUP(Tabela2[[#This Row],[SIEMA]],Siema2025,2,FALSE)</f>
        <v>45920</v>
      </c>
      <c r="K664" s="105" t="str">
        <f>VLOOKUP(Tabela2[[#This Row],[SIEMA]],Siema2025,16,FALSE)</f>
        <v>Sábado</v>
      </c>
      <c r="L664" s="106" t="str">
        <f>IF(Tabela2[[#This Row],[Data]]="","Sem Informação",VLOOKUP(MONTH(Tabela2[[#This Row],[Data]]),'[1]Validação de dados'!$I$1:$J$13,2,0))</f>
        <v>Setembro</v>
      </c>
      <c r="M664" s="104">
        <f>YEAR(Tabela2[[#This Row],[Data]])</f>
        <v>2025</v>
      </c>
      <c r="N664" s="105" t="str">
        <f>VLOOKUP(Tabela2[[#This Row],[SIEMA]],Siema2025,17,FALSE)</f>
        <v>Matutino</v>
      </c>
      <c r="O664" s="105" t="str">
        <f>VLOOKUP(Tabela2[[#This Row],[SIEMA]],Siema2025,5,FALSE)</f>
        <v>Rodovia</v>
      </c>
      <c r="P664" s="104" t="str">
        <f>VLOOKUP(Tabela2[[#This Row],[SIEMA]],Siema2025,21,FALSE)</f>
        <v/>
      </c>
      <c r="Q664" s="104">
        <v>3082</v>
      </c>
      <c r="R664" s="104" t="str">
        <f>VLOOKUP(Tabela2[[#This Row],[SIEMA]],Siema2025,10,FALSE)</f>
        <v/>
      </c>
      <c r="S664" s="107" t="s">
        <v>9952</v>
      </c>
      <c r="T664" s="104" t="s">
        <v>9280</v>
      </c>
      <c r="U664" s="104" t="s">
        <v>7062</v>
      </c>
      <c r="V664" s="104">
        <f>IF(Q664="","",IF(ISNUMBER(Q664)=FALSE,"Não se aplica",IFERROR(VLOOKUP(Q664,Produtos!$A$1:$C$2319,3,FALSE),"Não Cadastrado")))</f>
        <v>9</v>
      </c>
      <c r="W664" s="104" t="str">
        <f>VLOOKUP(Tabela2[[#This Row],[SIEMA]],Siema2025,10,FALSE)</f>
        <v/>
      </c>
      <c r="X664" s="113" t="str">
        <f>IF(Tabela2[[#This Row],[Origem do acidente]] = "Plataforma", "PREENCHER","NA")</f>
        <v>NA</v>
      </c>
      <c r="Y664" s="109" t="str">
        <f>IF(W664="","", IF(W664="NC","", IF(W664="NE","", IF(W664="NA","",IFERROR(VLOOKUP(W664,Produtos!$A$1:$C$2319,2,FALSE),"Não Cadastrado")))))</f>
        <v/>
      </c>
      <c r="Z664" s="104" t="str">
        <f>VLOOKUP(Tabela2[[#This Row],[SIEMA]],Siema2025,11,FALSE)</f>
        <v xml:space="preserve"> </v>
      </c>
      <c r="AA664" s="104" t="str">
        <f>VLOOKUP(Tabela2[[#This Row],[SIEMA]],Siema2025,12,FALSE)</f>
        <v xml:space="preserve"> </v>
      </c>
      <c r="AB664" s="104" t="str">
        <f>IF(W664="","",IF(ISNUMBER(W664)=FALSE,"Não se aplica",IFERROR(VLOOKUP(W664,Produtos!$A$1:$C$2319,3,FALSE),"Não Cadastrado")))</f>
        <v/>
      </c>
      <c r="AC664" s="104"/>
      <c r="AD664" s="108"/>
      <c r="AE664" s="107" t="str">
        <f>IF(AC664="","", IF(AC664="NC","", IF(AC664="NE","", IF(AC664="NA","",IFERROR(VLOOKUP(AC664,Produtos!$A$1:$C$2319,2,FALSE),"Não Cadastrado")))))</f>
        <v/>
      </c>
      <c r="AF664" s="104"/>
      <c r="AG664" s="104"/>
      <c r="AH664" s="104" t="str">
        <f>IF(AC664="","",IF(ISNUMBER(AC664)=FALSE,"Não se aplica",IFERROR(VLOOKUP(AC664,Produtos!$A$1:$C$2319,3,FALSE),"Não Cadastrado")))</f>
        <v/>
      </c>
      <c r="AI664" s="104"/>
      <c r="AJ664" s="104" t="s">
        <v>9953</v>
      </c>
      <c r="AK664" s="107" t="s">
        <v>7311</v>
      </c>
      <c r="AL664" s="107"/>
      <c r="AM664" s="107"/>
      <c r="AN664" s="108" t="str">
        <f>VLOOKUP(Tabela2[[#This Row],[SIEMA]],Siema2025,51,FALSE)</f>
        <v/>
      </c>
      <c r="AO664" s="108" t="str">
        <f>VLOOKUP(Tabela2[[#This Row],[SIEMA]],Siema2025,53,FALSE)</f>
        <v/>
      </c>
      <c r="AP664" s="108" t="str">
        <f>VLOOKUP(Tabela2[[#This Row],[SIEMA]],Siema2025,55,FALSE)</f>
        <v/>
      </c>
      <c r="AQ664" s="108" t="str">
        <f>VLOOKUP(Tabela2[[#This Row],[SIEMA]],Siema2025,57,FALSE)</f>
        <v/>
      </c>
      <c r="AR664" s="108" t="str">
        <f>VLOOKUP(Tabela2[[#This Row],[SIEMA]],Siema2025,59,FALSE)</f>
        <v/>
      </c>
      <c r="AS664" s="108" t="str">
        <f>VLOOKUP(Tabela2[[#This Row],[SIEMA]],Siema2025,61,FALSE)</f>
        <v/>
      </c>
      <c r="AT664" s="108" t="str">
        <f>VLOOKUP(Tabela2[[#This Row],[SIEMA]],Siema2025,63,FALSE)</f>
        <v/>
      </c>
      <c r="AU664" s="108"/>
      <c r="AV664" s="108" t="str">
        <f>VLOOKUP(Tabela2[[#This Row],[SIEMA]],Siema2025,67,FALSE)</f>
        <v/>
      </c>
      <c r="AW664" s="108" t="str">
        <f>VLOOKUP(Tabela2[[#This Row],[SIEMA]],Siema2025,69,FALSE)</f>
        <v/>
      </c>
      <c r="AX664" s="108" t="str">
        <f>VLOOKUP(Tabela2[[#This Row],[SIEMA]],Siema2025,71,FALSE)</f>
        <v/>
      </c>
      <c r="AY664" s="108" t="str">
        <f>VLOOKUP(Tabela2[[#This Row],[SIEMA]],Siema2025,73,FALSE)</f>
        <v/>
      </c>
      <c r="AZ664" s="108" t="str">
        <f>VLOOKUP(Tabela2[[#This Row],[SIEMA]],Siema2025,75,FALSE)</f>
        <v/>
      </c>
      <c r="BA664" s="108" t="str">
        <f>VLOOKUP(Tabela2[[#This Row],[SIEMA]],Siema2025,77,FALSE)</f>
        <v/>
      </c>
      <c r="BB664" s="108" t="str">
        <f>VLOOKUP(Tabela2[[#This Row],[SIEMA]],Siema2025,79,FALSE)</f>
        <v/>
      </c>
      <c r="BC664" s="108" t="str">
        <f>IF(Tabela2[[#This Row],[Outro(s) ]] = "X", "PREENCHER","NA")</f>
        <v>NA</v>
      </c>
      <c r="BD664" s="108" t="str">
        <f>VLOOKUP(Tabela2[[#This Row],[SIEMA]],Siema2025,82,FALSE)</f>
        <v/>
      </c>
      <c r="BE664" s="108" t="s">
        <v>7181</v>
      </c>
      <c r="BF664" s="110" t="str">
        <f>VLOOKUP(Tabela2[[#This Row],[SIEMA]],Siema2025,28,FALSE)</f>
        <v>BRAVO SERVIÇOS LOGISTICOS LTDA</v>
      </c>
      <c r="BG664" s="110"/>
      <c r="BH664" s="111" t="str">
        <f>VLOOKUP(Tabela2[[#This Row],[SIEMA]],Siema2025,29,FALSE)</f>
        <v>00950001000792</v>
      </c>
      <c r="BI664" s="112" t="str">
        <f>VLOOKUP(Tabela2[[#This Row],[SIEMA]],Siema2025,107,FALSE)</f>
        <v>Não</v>
      </c>
      <c r="BJ664" s="107" t="s">
        <v>7113</v>
      </c>
      <c r="BK664" s="104" t="s">
        <v>123</v>
      </c>
      <c r="BL664" s="140"/>
      <c r="BM664" s="108">
        <f ca="1">IF(Tabela2[[#This Row],[Data de atendimento do Ibama (considerar o primeiro documento/ação)]]="",_xlfn.DAYS(TODAY(),J664),_xlfn.DAYS(Tabela2[[#This Row],[Data de atendimento do Ibama (considerar o primeiro documento/ação)]],J664))</f>
        <v>310</v>
      </c>
      <c r="BN664" s="108" t="s">
        <v>7458</v>
      </c>
      <c r="BO664" s="114" t="s">
        <v>637</v>
      </c>
      <c r="BP664" s="108" t="str">
        <f>IF(Tabela2[[#This Row],[Forma de atendimento (primeiro documento/ação)]]= "Outros (especificar)", "PREENCHER","NA")</f>
        <v>NA</v>
      </c>
      <c r="BQ664" s="106" t="s">
        <v>123</v>
      </c>
      <c r="BR664" s="108" t="str">
        <f>IF(Tabela2[[#This Row],[Equipe do Ibama foi a campo? Houve sobrevoo do Poseidon?]] = "Sim", "PREENCHER","NA")</f>
        <v>NA</v>
      </c>
      <c r="BS664" s="108" t="str">
        <f>IF(Tabela2[[#This Row],[Se sim, foi emitida Ordem de Emergência? (informações vinculada à coluna CK)]] = "Sim", "PREENCHER","NA")</f>
        <v>NA</v>
      </c>
      <c r="BT664" s="108" t="s">
        <v>7225</v>
      </c>
      <c r="BU664" s="108" t="str">
        <f>IF(Tabela2[[#This Row],[Houve envio de Informações Pós-acidente (preencher "não se aplica" quando de competência estadual/municipal)]] = "Sim", "PREENCHER","NA")</f>
        <v>NA</v>
      </c>
      <c r="BV664" s="108" t="str">
        <f>IF(Tabela2[[#This Row],[Houve avaliação das informações pós-acidente solicitadas/enviadas?]] = "Sim", "PREENCHER","NA")</f>
        <v>NA</v>
      </c>
      <c r="BW664" s="108" t="str">
        <f>IF(Tabela2[[#This Row],[O Ibama aguarda resposta da empresa/OEMA, etc?]] = "Sim", "PREENCHER","NA")</f>
        <v>NA</v>
      </c>
      <c r="BX664" s="106" t="s">
        <v>7127</v>
      </c>
      <c r="BY664" s="140"/>
      <c r="BZ664" s="104" t="str">
        <f>IF(Tabela2[[#This Row],[Data do documento de encerramento]]="NA","NA",IF(Tabela2[[#This Row],[Data do documento de encerramento]]="","Pendente de conclusão/ encerramento",_xlfn.DAYS(Tabela2[[#This Row],[Data do documento de encerramento]],J664)))</f>
        <v>Pendente de conclusão/ encerramento</v>
      </c>
      <c r="CA664" s="107" t="s">
        <v>9954</v>
      </c>
      <c r="CB664" s="107"/>
      <c r="CC664" s="107"/>
      <c r="CD664" s="107"/>
      <c r="CE664" s="107"/>
      <c r="CF664" s="107"/>
    </row>
    <row r="665" spans="1:84" ht="30.75">
      <c r="A665" s="169">
        <v>202592354020</v>
      </c>
      <c r="B665" s="170" t="s">
        <v>9955</v>
      </c>
      <c r="C665" s="108" t="str">
        <f>VLOOKUP(Tabela2[[#This Row],[SIEMA]],Siema2025,4,FALSE)</f>
        <v xml:space="preserve"> SE</v>
      </c>
      <c r="D665" s="106" t="str">
        <f>VLOOKUP(Tabela2[[#This Row],[SIEMA]],Siema2025,3,FALSE)</f>
        <v xml:space="preserve">Carmópolis </v>
      </c>
      <c r="E665" s="106" t="str">
        <f>VLOOKUP(Tabela2[[#This Row],[SIEMA]],Siema2025,20,FALSE)</f>
        <v>Locação do SAT.CP-0013, Carmópolis-SE</v>
      </c>
      <c r="F665" s="106"/>
      <c r="G665" s="106" t="s">
        <v>9956</v>
      </c>
      <c r="H665" s="106" t="s">
        <v>9957</v>
      </c>
      <c r="I665" s="104" t="str">
        <f>VLOOKUP(Tabela2[[#This Row],[SIEMA]],Siema2025,19,FALSE)</f>
        <v/>
      </c>
      <c r="J665" s="105">
        <f>VLOOKUP(Tabela2[[#This Row],[SIEMA]],Siema2025,2,FALSE)</f>
        <v>45921</v>
      </c>
      <c r="K665" s="105" t="str">
        <f>VLOOKUP(Tabela2[[#This Row],[SIEMA]],Siema2025,16,FALSE)</f>
        <v>Domingo</v>
      </c>
      <c r="L665" s="106" t="str">
        <f>IF(Tabela2[[#This Row],[Data]]="","Sem Informação",VLOOKUP(MONTH(Tabela2[[#This Row],[Data]]),'[1]Validação de dados'!$I$1:$J$13,2,0))</f>
        <v>Setembro</v>
      </c>
      <c r="M665" s="104">
        <f>YEAR(Tabela2[[#This Row],[Data]])</f>
        <v>2025</v>
      </c>
      <c r="N665" s="105" t="str">
        <f>VLOOKUP(Tabela2[[#This Row],[SIEMA]],Siema2025,17,FALSE)</f>
        <v>Matutino</v>
      </c>
      <c r="O665" s="105" t="s">
        <v>145</v>
      </c>
      <c r="P665" s="104" t="str">
        <f>VLOOKUP(Tabela2[[#This Row],[SIEMA]],Siema2025,21,FALSE)</f>
        <v>Poço terrestre</v>
      </c>
      <c r="Q665" s="104" t="str">
        <f>VLOOKUP(Tabela2[[#This Row],[SIEMA]],Siema2025,7,FALSE)</f>
        <v/>
      </c>
      <c r="R665" s="104" t="str">
        <f>VLOOKUP(Tabela2[[#This Row],[SIEMA]],Siema2025,10,FALSE)</f>
        <v>Água de injeção</v>
      </c>
      <c r="S665" s="104"/>
      <c r="T665" s="104" t="str">
        <f>VLOOKUP(Tabela2[[#This Row],[SIEMA]],Siema2025,11,FALSE)</f>
        <v>0.9</v>
      </c>
      <c r="U665" s="104" t="str">
        <f>VLOOKUP(Tabela2[[#This Row],[SIEMA]],Siema2025,12,FALSE)</f>
        <v>M3</v>
      </c>
      <c r="V665" s="104" t="str">
        <f>IF(Q665="","",IF(ISNUMBER(Q665)=FALSE,"Não se aplica",IFERROR(VLOOKUP(Q665,Produtos!$A$1:$C$2319,3,FALSE),"Não Cadastrado")))</f>
        <v/>
      </c>
      <c r="W665" s="104"/>
      <c r="X665" s="113" t="str">
        <f>IF(Tabela2[[#This Row],[Origem do acidente]] = "Plataforma", "PREENCHER","NA")</f>
        <v>NA</v>
      </c>
      <c r="Y665" s="109"/>
      <c r="Z665" s="104"/>
      <c r="AA665" s="104" t="str">
        <f>VLOOKUP(Tabela2[[#This Row],[SIEMA]],Siema2025,12,FALSE)</f>
        <v>M3</v>
      </c>
      <c r="AB665" s="104" t="str">
        <f>IF(W665="","",IF(ISNUMBER(W665)=FALSE,"Não se aplica",IFERROR(VLOOKUP(W665,Produtos!$A$1:$C$2319,3,FALSE),"Não Cadastrado")))</f>
        <v/>
      </c>
      <c r="AC665" s="104"/>
      <c r="AD665" s="108" t="str">
        <f>IF(Tabela2[[#This Row],[Origem do acidente]] = "Plataforma", "PREENCHER","NA")</f>
        <v>NA</v>
      </c>
      <c r="AE665" s="107" t="str">
        <f>IF(AC665="","", IF(AC665="NC","", IF(AC665="NE","", IF(AC665="NA","",IFERROR(VLOOKUP(AC665,Produtos!$A$1:$C$2319,2,FALSE),"Não Cadastrado")))))</f>
        <v/>
      </c>
      <c r="AF665" s="104"/>
      <c r="AG665" s="104"/>
      <c r="AH665" s="104" t="str">
        <f>IF(AC665="","",IF(ISNUMBER(AC665)=FALSE,"Não se aplica",IFERROR(VLOOKUP(AC665,Produtos!$A$1:$C$2319,3,FALSE),"Não Cadastrado")))</f>
        <v/>
      </c>
      <c r="AI665" s="104"/>
      <c r="AJ665" s="104" t="str">
        <f>VLOOKUP(Tabela2[[#This Row],[SIEMA]],Siema2025,26,FALSE)</f>
        <v>Falha de integridade da linha de fibra. Furo da linha em fibra de 2%u2019%u2019 do poço 7-CP-1038-SE.</v>
      </c>
      <c r="AK665" s="107"/>
      <c r="AL665" s="107"/>
      <c r="AM665" s="107"/>
      <c r="AN665" s="108" t="str">
        <f>VLOOKUP(Tabela2[[#This Row],[SIEMA]],Siema2025,51,FALSE)</f>
        <v/>
      </c>
      <c r="AO665" s="108" t="str">
        <f>VLOOKUP(Tabela2[[#This Row],[SIEMA]],Siema2025,53,FALSE)</f>
        <v/>
      </c>
      <c r="AP665" s="108" t="str">
        <f>VLOOKUP(Tabela2[[#This Row],[SIEMA]],Siema2025,55,FALSE)</f>
        <v/>
      </c>
      <c r="AQ665" s="108" t="str">
        <f>VLOOKUP(Tabela2[[#This Row],[SIEMA]],Siema2025,57,FALSE)</f>
        <v/>
      </c>
      <c r="AR665" s="108" t="str">
        <f>VLOOKUP(Tabela2[[#This Row],[SIEMA]],Siema2025,59,FALSE)</f>
        <v/>
      </c>
      <c r="AS665" s="108" t="str">
        <f>VLOOKUP(Tabela2[[#This Row],[SIEMA]],Siema2025,61,FALSE)</f>
        <v/>
      </c>
      <c r="AT665" s="108" t="str">
        <f>VLOOKUP(Tabela2[[#This Row],[SIEMA]],Siema2025,63,FALSE)</f>
        <v/>
      </c>
      <c r="AU665" s="108" t="s">
        <v>7132</v>
      </c>
      <c r="AV665" s="108" t="str">
        <f>VLOOKUP(Tabela2[[#This Row],[SIEMA]],Siema2025,67,FALSE)</f>
        <v/>
      </c>
      <c r="AW665" s="108" t="str">
        <f>VLOOKUP(Tabela2[[#This Row],[SIEMA]],Siema2025,69,FALSE)</f>
        <v/>
      </c>
      <c r="AX665" s="108" t="str">
        <f>VLOOKUP(Tabela2[[#This Row],[SIEMA]],Siema2025,71,FALSE)</f>
        <v/>
      </c>
      <c r="AY665" s="108" t="str">
        <f>VLOOKUP(Tabela2[[#This Row],[SIEMA]],Siema2025,73,FALSE)</f>
        <v/>
      </c>
      <c r="AZ665" s="108" t="str">
        <f>VLOOKUP(Tabela2[[#This Row],[SIEMA]],Siema2025,75,FALSE)</f>
        <v/>
      </c>
      <c r="BA665" s="108" t="str">
        <f>VLOOKUP(Tabela2[[#This Row],[SIEMA]],Siema2025,77,FALSE)</f>
        <v/>
      </c>
      <c r="BB665" s="108" t="str">
        <f>VLOOKUP(Tabela2[[#This Row],[SIEMA]],Siema2025,79,FALSE)</f>
        <v/>
      </c>
      <c r="BC665" s="108" t="str">
        <f>IF(Tabela2[[#This Row],[Outro(s) ]] = "X", "PREENCHER","NA")</f>
        <v>NA</v>
      </c>
      <c r="BD665" s="108"/>
      <c r="BE665" s="108" t="str">
        <f>VLOOKUP(Tabela2[[#This Row],[SIEMA]],Siema2025,81,FALSE)</f>
        <v/>
      </c>
      <c r="BF665" s="110" t="str">
        <f>VLOOKUP(Tabela2[[#This Row],[SIEMA]],Siema2025,28,FALSE)</f>
        <v>Carmo Energy S.A.</v>
      </c>
      <c r="BG665" s="110"/>
      <c r="BH665" s="111" t="str">
        <f>VLOOKUP(Tabela2[[#This Row],[SIEMA]],Siema2025,29,FALSE)</f>
        <v>41955491000101</v>
      </c>
      <c r="BI665" s="112" t="str">
        <f>VLOOKUP(Tabela2[[#This Row],[SIEMA]],Siema2025,107,FALSE)</f>
        <v>Não</v>
      </c>
      <c r="BJ665" s="107" t="s">
        <v>7113</v>
      </c>
      <c r="BK665" s="104" t="s">
        <v>2696</v>
      </c>
      <c r="BL665" s="140">
        <v>45961</v>
      </c>
      <c r="BM665" s="108">
        <f ca="1">IF(Tabela2[[#This Row],[Data de atendimento do Ibama (considerar o primeiro documento/ação)]]="",_xlfn.DAYS(TODAY(),J665),_xlfn.DAYS(Tabela2[[#This Row],[Data de atendimento do Ibama (considerar o primeiro documento/ação)]],J665))</f>
        <v>40</v>
      </c>
      <c r="BN665" s="108" t="str">
        <f>IF(Tabela2[[#This Row],[Atendido pelo Ibama ("Não" ou "Sim")]]="Não","Preencher", IF(Tabela2[[#This Row],[Atendido pelo Ibama ("Não" ou "Sim")]]="Sim","NA",""))</f>
        <v>NA</v>
      </c>
      <c r="BO665" s="114" t="s">
        <v>7100</v>
      </c>
      <c r="BP665" s="108" t="str">
        <f>IF(Tabela2[[#This Row],[Forma de atendimento (primeiro documento/ação)]]= "Outros (especificar)", "PREENCHER","NA")</f>
        <v>NA</v>
      </c>
      <c r="BQ665" s="106" t="s">
        <v>123</v>
      </c>
      <c r="BR665" s="108" t="str">
        <f>IF(Tabela2[[#This Row],[Equipe do Ibama foi a campo? Houve sobrevoo do Poseidon?]] = "Sim", "PREENCHER","NA")</f>
        <v>NA</v>
      </c>
      <c r="BS665" s="108" t="str">
        <f>IF(Tabela2[[#This Row],[Se sim, foi emitida Ordem de Emergência? (informações vinculada à coluna CK)]] = "Sim", "PREENCHER","NA")</f>
        <v>NA</v>
      </c>
      <c r="BT665" s="108" t="str">
        <f>IF(Tabela2[[#This Row],[Foi elaborado Relatório de Vistoria pelo Ibama? (informações vinculada à coluna CK)]] = "Sim", "PREENCHER","NA")</f>
        <v>NA</v>
      </c>
      <c r="BU665" s="108" t="s">
        <v>123</v>
      </c>
      <c r="BV665" s="108" t="s">
        <v>2696</v>
      </c>
      <c r="BW665" s="108" t="s">
        <v>123</v>
      </c>
      <c r="BX665" s="106"/>
      <c r="BY665" s="140"/>
      <c r="BZ665" s="104" t="str">
        <f>IF(Tabela2[[#This Row],[Data do documento de encerramento]]="NA","NA",IF(Tabela2[[#This Row],[Data do documento de encerramento]]="","Pendente de conclusão/ encerramento",_xlfn.DAYS(Tabela2[[#This Row],[Data do documento de encerramento]],J665)))</f>
        <v>Pendente de conclusão/ encerramento</v>
      </c>
      <c r="CA665" s="107"/>
      <c r="CB665" s="107"/>
      <c r="CC665" s="107"/>
      <c r="CD665" s="107"/>
      <c r="CE665" s="107"/>
      <c r="CF665" s="107"/>
    </row>
    <row r="666" spans="1:84" ht="45.75">
      <c r="A666" s="169">
        <v>202592239655</v>
      </c>
      <c r="B666" s="170" t="s">
        <v>9958</v>
      </c>
      <c r="C666" s="108" t="str">
        <f>VLOOKUP(Tabela2[[#This Row],[SIEMA]],Siema2025,4,FALSE)</f>
        <v xml:space="preserve"> MS</v>
      </c>
      <c r="D666" s="106" t="str">
        <f>VLOOKUP(Tabela2[[#This Row],[SIEMA]],Siema2025,3,FALSE)</f>
        <v xml:space="preserve">Douradina </v>
      </c>
      <c r="E666" s="106" t="s">
        <v>7340</v>
      </c>
      <c r="F666" s="106" t="s">
        <v>9959</v>
      </c>
      <c r="G666" t="s">
        <v>9960</v>
      </c>
      <c r="H666" t="s">
        <v>9961</v>
      </c>
      <c r="I666" s="104" t="s">
        <v>7120</v>
      </c>
      <c r="J666" s="105">
        <f>VLOOKUP(Tabela2[[#This Row],[SIEMA]],Siema2025,2,FALSE)</f>
        <v>45922</v>
      </c>
      <c r="K666" s="105" t="str">
        <f>VLOOKUP(Tabela2[[#This Row],[SIEMA]],Siema2025,16,FALSE)</f>
        <v>Segunda</v>
      </c>
      <c r="L666" s="106" t="str">
        <f>IF(Tabela2[[#This Row],[Data]]="","Sem Informação",VLOOKUP(MONTH(Tabela2[[#This Row],[Data]]),'[1]Validação de dados'!$I$1:$J$13,2,0))</f>
        <v>Setembro</v>
      </c>
      <c r="M666" s="104">
        <f>YEAR(Tabela2[[#This Row],[Data]])</f>
        <v>2025</v>
      </c>
      <c r="N666" s="105" t="str">
        <f>VLOOKUP(Tabela2[[#This Row],[SIEMA]],Siema2025,17,FALSE)</f>
        <v>Matutino</v>
      </c>
      <c r="O666" s="105" t="str">
        <f>VLOOKUP(Tabela2[[#This Row],[SIEMA]],Siema2025,5,FALSE)</f>
        <v>Rodovia</v>
      </c>
      <c r="P666" s="104" t="str">
        <f>VLOOKUP(Tabela2[[#This Row],[SIEMA]],Siema2025,21,FALSE)</f>
        <v>Acidente envolvendo colisão frontal entre uma carreta transportando agrotóxicos e um automóvel de passeio.</v>
      </c>
      <c r="Q666" s="104">
        <v>3082</v>
      </c>
      <c r="R666" s="104" t="s">
        <v>9962</v>
      </c>
      <c r="S666" s="107" t="str">
        <f>IF(Q666="","", IF(Q666="NC","", IF(Q666="NE","", IF(Q666="NA","",IFERROR(VLOOKUP(Q666,[1]Produtos!$A$1:$C$2319,2,FALSE),"Não Cadastrado")))))</f>
        <v>SUBSTÂNCIA QUE APRESENTA RISCO PARA O MEIO AMBIENTE, LÍQUIDA, N.E.</v>
      </c>
      <c r="T666" s="104">
        <v>240</v>
      </c>
      <c r="U666" s="104" t="s">
        <v>648</v>
      </c>
      <c r="V666" s="104">
        <f>IF(Q666="","",IF(ISNUMBER(Q666)=FALSE,"Não se aplica",IFERROR(VLOOKUP(Q666,Produtos!$A$1:$C$2319,3,FALSE),"Não Cadastrado")))</f>
        <v>9</v>
      </c>
      <c r="W666" s="104" t="str">
        <f>VLOOKUP(Tabela2[[#This Row],[SIEMA]],Siema2025,10,FALSE)</f>
        <v/>
      </c>
      <c r="X666" s="113" t="str">
        <f>IF(Tabela2[[#This Row],[Origem do acidente]] = "Plataforma", "PREENCHER","NA")</f>
        <v>NA</v>
      </c>
      <c r="Y666" s="109" t="str">
        <f>IF(W666="","", IF(W666="NC","", IF(W666="NE","", IF(W666="NA","",IFERROR(VLOOKUP(W666,Produtos!$A$1:$C$2319,2,FALSE),"Não Cadastrado")))))</f>
        <v/>
      </c>
      <c r="Z666" s="104" t="str">
        <f>VLOOKUP(Tabela2[[#This Row],[SIEMA]],Siema2025,11,FALSE)</f>
        <v xml:space="preserve"> </v>
      </c>
      <c r="AA666" s="104" t="str">
        <f>VLOOKUP(Tabela2[[#This Row],[SIEMA]],Siema2025,12,FALSE)</f>
        <v xml:space="preserve"> </v>
      </c>
      <c r="AB666" s="104" t="str">
        <f>IF(W666="","",IF(ISNUMBER(W666)=FALSE,"Não se aplica",IFERROR(VLOOKUP(W666,Produtos!$A$1:$C$2319,3,FALSE),"Não Cadastrado")))</f>
        <v/>
      </c>
      <c r="AC666" s="104"/>
      <c r="AD666" s="108" t="str">
        <f>IF(Tabela2[[#This Row],[Origem do acidente]] = "Plataforma", "PREENCHER","NA")</f>
        <v>NA</v>
      </c>
      <c r="AE666" s="107" t="str">
        <f>IF(AC666="","", IF(AC666="NC","", IF(AC666="NE","", IF(AC666="NA","",IFERROR(VLOOKUP(AC666,Produtos!$A$1:$C$2319,2,FALSE),"Não Cadastrado")))))</f>
        <v/>
      </c>
      <c r="AF666" s="104"/>
      <c r="AG666" s="104"/>
      <c r="AH666" s="104" t="str">
        <f>IF(AC666="","",IF(ISNUMBER(AC666)=FALSE,"Não se aplica",IFERROR(VLOOKUP(AC666,Produtos!$A$1:$C$2319,3,FALSE),"Não Cadastrado")))</f>
        <v/>
      </c>
      <c r="AI666" s="104"/>
      <c r="AJ666" s="104" t="s">
        <v>9963</v>
      </c>
      <c r="AK666" s="107" t="s">
        <v>7311</v>
      </c>
      <c r="AL666" s="107" t="s">
        <v>7381</v>
      </c>
      <c r="AM666" s="107"/>
      <c r="AN666" s="108" t="str">
        <f>VLOOKUP(Tabela2[[#This Row],[SIEMA]],Siema2025,51,FALSE)</f>
        <v>X</v>
      </c>
      <c r="AO666" s="108" t="str">
        <f>VLOOKUP(Tabela2[[#This Row],[SIEMA]],Siema2025,53,FALSE)</f>
        <v/>
      </c>
      <c r="AP666" s="108" t="str">
        <f>VLOOKUP(Tabela2[[#This Row],[SIEMA]],Siema2025,55,FALSE)</f>
        <v/>
      </c>
      <c r="AQ666" s="108" t="str">
        <f>VLOOKUP(Tabela2[[#This Row],[SIEMA]],Siema2025,57,FALSE)</f>
        <v/>
      </c>
      <c r="AR666" s="108" t="str">
        <f>VLOOKUP(Tabela2[[#This Row],[SIEMA]],Siema2025,59,FALSE)</f>
        <v/>
      </c>
      <c r="AS666" s="108" t="str">
        <f>VLOOKUP(Tabela2[[#This Row],[SIEMA]],Siema2025,61,FALSE)</f>
        <v/>
      </c>
      <c r="AT666" s="108" t="str">
        <f>VLOOKUP(Tabela2[[#This Row],[SIEMA]],Siema2025,63,FALSE)</f>
        <v/>
      </c>
      <c r="AU666" s="108" t="str">
        <f>VLOOKUP(Tabela2[[#This Row],[SIEMA]],Siema2025,65,FALSE)</f>
        <v>X</v>
      </c>
      <c r="AV666" s="108" t="str">
        <f>VLOOKUP(Tabela2[[#This Row],[SIEMA]],Siema2025,67,FALSE)</f>
        <v/>
      </c>
      <c r="AW666" s="108" t="str">
        <f>VLOOKUP(Tabela2[[#This Row],[SIEMA]],Siema2025,69,FALSE)</f>
        <v/>
      </c>
      <c r="AX666" s="108" t="str">
        <f>VLOOKUP(Tabela2[[#This Row],[SIEMA]],Siema2025,71,FALSE)</f>
        <v/>
      </c>
      <c r="AY666" s="108" t="str">
        <f>VLOOKUP(Tabela2[[#This Row],[SIEMA]],Siema2025,73,FALSE)</f>
        <v/>
      </c>
      <c r="AZ666" s="108" t="str">
        <f>VLOOKUP(Tabela2[[#This Row],[SIEMA]],Siema2025,75,FALSE)</f>
        <v/>
      </c>
      <c r="BA666" s="108" t="str">
        <f>VLOOKUP(Tabela2[[#This Row],[SIEMA]],Siema2025,77,FALSE)</f>
        <v/>
      </c>
      <c r="BB666" s="108" t="str">
        <f>VLOOKUP(Tabela2[[#This Row],[SIEMA]],Siema2025,79,FALSE)</f>
        <v/>
      </c>
      <c r="BC666" s="108" t="str">
        <f>IF(Tabela2[[#This Row],[Outro(s) ]] = "X", "PREENCHER","NA")</f>
        <v>NA</v>
      </c>
      <c r="BD666" s="108" t="str">
        <f>VLOOKUP(Tabela2[[#This Row],[SIEMA]],Siema2025,82,FALSE)</f>
        <v/>
      </c>
      <c r="BE666" s="108" t="str">
        <f>VLOOKUP(Tabela2[[#This Row],[SIEMA]],Siema2025,81,FALSE)</f>
        <v/>
      </c>
      <c r="BF666" s="110" t="s">
        <v>6834</v>
      </c>
      <c r="BG666" s="110"/>
      <c r="BH666" s="111" t="s">
        <v>6834</v>
      </c>
      <c r="BI666" s="112" t="s">
        <v>2696</v>
      </c>
      <c r="BJ666" s="107" t="s">
        <v>7099</v>
      </c>
      <c r="BK666" s="104" t="s">
        <v>2696</v>
      </c>
      <c r="BL666" s="140">
        <v>45923</v>
      </c>
      <c r="BM666" s="108">
        <f ca="1">IF(Tabela2[[#This Row],[Data de atendimento do Ibama (considerar o primeiro documento/ação)]]="",_xlfn.DAYS(TODAY(),J666),_xlfn.DAYS(Tabela2[[#This Row],[Data de atendimento do Ibama (considerar o primeiro documento/ação)]],J666))</f>
        <v>1</v>
      </c>
      <c r="BN666" s="108" t="str">
        <f>IF(Tabela2[[#This Row],[Atendido pelo Ibama ("Não" ou "Sim")]]="Não","Preencher", IF(Tabela2[[#This Row],[Atendido pelo Ibama ("Não" ou "Sim")]]="Sim","NA",""))</f>
        <v>NA</v>
      </c>
      <c r="BO666" s="114" t="s">
        <v>7124</v>
      </c>
      <c r="BP666" s="108" t="s">
        <v>7346</v>
      </c>
      <c r="BQ666" s="106" t="s">
        <v>7062</v>
      </c>
      <c r="BR666" s="108" t="s">
        <v>2696</v>
      </c>
      <c r="BS666" s="108" t="s">
        <v>123</v>
      </c>
      <c r="BT666" s="108" t="s">
        <v>7225</v>
      </c>
      <c r="BU666" s="108" t="str">
        <f>IF(Tabela2[[#This Row],[Houve envio de Informações Pós-acidente (preencher "não se aplica" quando de competência estadual/municipal)]] = "Sim", "PREENCHER","NA")</f>
        <v>NA</v>
      </c>
      <c r="BV666" s="108" t="str">
        <f>IF(Tabela2[[#This Row],[Houve avaliação das informações pós-acidente solicitadas/enviadas?]] = "Sim", "PREENCHER","NA")</f>
        <v>NA</v>
      </c>
      <c r="BW666" s="108" t="s">
        <v>123</v>
      </c>
      <c r="BX666" s="106" t="s">
        <v>7127</v>
      </c>
      <c r="BY666" s="140"/>
      <c r="BZ666" s="104" t="str">
        <f>IF(Tabela2[[#This Row],[Data do documento de encerramento]]="NA","NA",IF(Tabela2[[#This Row],[Data do documento de encerramento]]="","Pendente de conclusão/ encerramento",_xlfn.DAYS(Tabela2[[#This Row],[Data do documento de encerramento]],J666)))</f>
        <v>Pendente de conclusão/ encerramento</v>
      </c>
      <c r="CA666" s="107" t="s">
        <v>6058</v>
      </c>
      <c r="CB666" s="107"/>
      <c r="CC666" s="107"/>
      <c r="CD666" s="107"/>
      <c r="CE666" s="107"/>
      <c r="CF666" s="107"/>
    </row>
    <row r="667" spans="1:84" ht="60.75">
      <c r="A667" s="169">
        <v>202592264859</v>
      </c>
      <c r="B667" s="170" t="s">
        <v>9964</v>
      </c>
      <c r="C667" s="108" t="str">
        <f>VLOOKUP(Tabela2[[#This Row],[SIEMA]],Siema2025,4,FALSE)</f>
        <v xml:space="preserve"> PR</v>
      </c>
      <c r="D667" s="106" t="str">
        <f>VLOOKUP(Tabela2[[#This Row],[SIEMA]],Siema2025,3,FALSE)</f>
        <v xml:space="preserve">Campo Bonito </v>
      </c>
      <c r="E667" s="106" t="s">
        <v>8575</v>
      </c>
      <c r="F667" s="106" t="s">
        <v>9965</v>
      </c>
      <c r="G667" t="s">
        <v>9966</v>
      </c>
      <c r="H667" t="s">
        <v>9967</v>
      </c>
      <c r="I667" s="104" t="s">
        <v>7120</v>
      </c>
      <c r="J667" s="105">
        <f>VLOOKUP(Tabela2[[#This Row],[SIEMA]],Siema2025,2,FALSE)</f>
        <v>45922</v>
      </c>
      <c r="K667" s="105" t="str">
        <f>VLOOKUP(Tabela2[[#This Row],[SIEMA]],Siema2025,16,FALSE)</f>
        <v>Segunda</v>
      </c>
      <c r="L667" s="106" t="str">
        <f>IF(Tabela2[[#This Row],[Data]]="","Sem Informação",VLOOKUP(MONTH(Tabela2[[#This Row],[Data]]),'[1]Validação de dados'!$I$1:$J$13,2,0))</f>
        <v>Setembro</v>
      </c>
      <c r="M667" s="104">
        <f>YEAR(Tabela2[[#This Row],[Data]])</f>
        <v>2025</v>
      </c>
      <c r="N667" s="105" t="str">
        <f>VLOOKUP(Tabela2[[#This Row],[SIEMA]],Siema2025,17,FALSE)</f>
        <v>Vespertino</v>
      </c>
      <c r="O667" s="105" t="str">
        <f>VLOOKUP(Tabela2[[#This Row],[SIEMA]],Siema2025,5,FALSE)</f>
        <v>Rodovia</v>
      </c>
      <c r="P667" s="104" t="str">
        <f>VLOOKUP(Tabela2[[#This Row],[SIEMA]],Siema2025,21,FALSE)</f>
        <v/>
      </c>
      <c r="Q667" s="104">
        <v>1202</v>
      </c>
      <c r="R667" s="104" t="str">
        <f>VLOOKUP(Tabela2[[#This Row],[SIEMA]],Siema2025,10,FALSE)</f>
        <v/>
      </c>
      <c r="S667" s="107" t="str">
        <f>IF(Q667="","", IF(Q667="NC","", IF(Q667="NE","", IF(Q667="NA","",IFERROR(VLOOKUP(Q667,[1]Produtos!$A$1:$C$2319,2,FALSE),"Não Cadastrado")))))</f>
        <v>GASÓLEO ou ÓLEO DIESEL ou ÓLEO PARA AQUECIMENTO, LEVE</v>
      </c>
      <c r="T667" s="104">
        <v>20</v>
      </c>
      <c r="U667" s="104" t="s">
        <v>7111</v>
      </c>
      <c r="V667" s="104">
        <f>IF(Q667="","",IF(ISNUMBER(Q667)=FALSE,"Não se aplica",IFERROR(VLOOKUP(Q667,Produtos!$A$1:$C$2319,3,FALSE),"Não Cadastrado")))</f>
        <v>3</v>
      </c>
      <c r="W667" s="104">
        <v>1203</v>
      </c>
      <c r="X667" s="113" t="str">
        <f>IF(Tabela2[[#This Row],[Origem do acidente]] = "Plataforma", "PREENCHER","NA")</f>
        <v>NA</v>
      </c>
      <c r="Y667" s="109" t="str">
        <f>IF(W667="","", IF(W667="NC","", IF(W667="NE","", IF(W667="NA","",IFERROR(VLOOKUP(W667,Produtos!$A$1:$C$2319,2,FALSE),"Não Cadastrado")))))</f>
        <v>COMBUSTÍVEL PARA MOTORES  ou GASOLINA ou GASOLINA DE AVIAÇÃO (GAV-100LL ou AVGAS-100LL)</v>
      </c>
      <c r="Z667" s="104">
        <v>20</v>
      </c>
      <c r="AA667" s="104" t="s">
        <v>7111</v>
      </c>
      <c r="AB667" s="104">
        <f>IF(W667="","",IF(ISNUMBER(W667)=FALSE,"Não se aplica",IFERROR(VLOOKUP(W667,Produtos!$A$1:$C$2319,3,FALSE),"Não Cadastrado")))</f>
        <v>3</v>
      </c>
      <c r="AC667" s="104"/>
      <c r="AD667" s="108" t="str">
        <f>IF(Tabela2[[#This Row],[Origem do acidente]] = "Plataforma", "PREENCHER","NA")</f>
        <v>NA</v>
      </c>
      <c r="AE667" s="107" t="str">
        <f>IF(AC667="","", IF(AC667="NC","", IF(AC667="NE","", IF(AC667="NA","",IFERROR(VLOOKUP(AC667,Produtos!$A$1:$C$2319,2,FALSE),"Não Cadastrado")))))</f>
        <v/>
      </c>
      <c r="AF667" s="104"/>
      <c r="AG667" s="104"/>
      <c r="AH667" s="104" t="str">
        <f>IF(AC667="","",IF(ISNUMBER(AC667)=FALSE,"Não se aplica",IFERROR(VLOOKUP(AC667,Produtos!$A$1:$C$2319,3,FALSE),"Não Cadastrado")))</f>
        <v/>
      </c>
      <c r="AI667" s="104"/>
      <c r="AJ667" s="104" t="str">
        <f>VLOOKUP(Tabela2[[#This Row],[SIEMA]],Siema2025,26,FALSE)</f>
        <v>O CONDUTOR RELATOU À EQUIPE DA CONCESSIONARIA QUE AVISTOU UMA CARRETA DA MESMA EMPRESA PARADA NO ACOSTAMENTO. AO TENTAR ENCOSTAR PARA OFERECER AJUDA, UM DOS RODADOS TRAVOU, FAZENDO COM QUE PERDESSE O CONTROLE, SAÍSSE DA PISTA E TOMBASSE NA FAIXA DE DOMÍNIO.</v>
      </c>
      <c r="AK667" s="107" t="s">
        <v>7112</v>
      </c>
      <c r="AL667" s="107" t="s">
        <v>7358</v>
      </c>
      <c r="AM667" s="107" t="s">
        <v>7180</v>
      </c>
      <c r="AN667" s="108" t="str">
        <f>VLOOKUP(Tabela2[[#This Row],[SIEMA]],Siema2025,51,FALSE)</f>
        <v/>
      </c>
      <c r="AO667" s="108" t="str">
        <f>VLOOKUP(Tabela2[[#This Row],[SIEMA]],Siema2025,53,FALSE)</f>
        <v/>
      </c>
      <c r="AP667" s="108" t="str">
        <f>VLOOKUP(Tabela2[[#This Row],[SIEMA]],Siema2025,55,FALSE)</f>
        <v/>
      </c>
      <c r="AQ667" s="108" t="str">
        <f>VLOOKUP(Tabela2[[#This Row],[SIEMA]],Siema2025,57,FALSE)</f>
        <v/>
      </c>
      <c r="AR667" s="108" t="str">
        <f>VLOOKUP(Tabela2[[#This Row],[SIEMA]],Siema2025,59,FALSE)</f>
        <v/>
      </c>
      <c r="AS667" s="108" t="str">
        <f>VLOOKUP(Tabela2[[#This Row],[SIEMA]],Siema2025,61,FALSE)</f>
        <v/>
      </c>
      <c r="AT667" s="108" t="str">
        <f>VLOOKUP(Tabela2[[#This Row],[SIEMA]],Siema2025,63,FALSE)</f>
        <v/>
      </c>
      <c r="AU667" s="108" t="str">
        <f>VLOOKUP(Tabela2[[#This Row],[SIEMA]],Siema2025,65,FALSE)</f>
        <v>X</v>
      </c>
      <c r="AV667" s="108" t="str">
        <f>VLOOKUP(Tabela2[[#This Row],[SIEMA]],Siema2025,67,FALSE)</f>
        <v/>
      </c>
      <c r="AW667" s="108" t="str">
        <f>VLOOKUP(Tabela2[[#This Row],[SIEMA]],Siema2025,69,FALSE)</f>
        <v/>
      </c>
      <c r="AX667" s="108" t="str">
        <f>VLOOKUP(Tabela2[[#This Row],[SIEMA]],Siema2025,71,FALSE)</f>
        <v>X</v>
      </c>
      <c r="AY667" s="108" t="str">
        <f>VLOOKUP(Tabela2[[#This Row],[SIEMA]],Siema2025,73,FALSE)</f>
        <v/>
      </c>
      <c r="AZ667" s="108" t="str">
        <f>VLOOKUP(Tabela2[[#This Row],[SIEMA]],Siema2025,75,FALSE)</f>
        <v/>
      </c>
      <c r="BA667" s="108" t="str">
        <f>VLOOKUP(Tabela2[[#This Row],[SIEMA]],Siema2025,77,FALSE)</f>
        <v/>
      </c>
      <c r="BB667" s="108" t="str">
        <f>VLOOKUP(Tabela2[[#This Row],[SIEMA]],Siema2025,79,FALSE)</f>
        <v/>
      </c>
      <c r="BC667" s="108" t="str">
        <f>IF(Tabela2[[#This Row],[Outro(s) ]] = "X", "PREENCHER","NA")</f>
        <v>NA</v>
      </c>
      <c r="BD667" s="108" t="str">
        <f>VLOOKUP(Tabela2[[#This Row],[SIEMA]],Siema2025,82,FALSE)</f>
        <v/>
      </c>
      <c r="BE667" s="108" t="str">
        <f>VLOOKUP(Tabela2[[#This Row],[SIEMA]],Siema2025,81,FALSE)</f>
        <v/>
      </c>
      <c r="BF667" s="110" t="s">
        <v>9968</v>
      </c>
      <c r="BG667" s="110"/>
      <c r="BH667" s="111" t="s">
        <v>9969</v>
      </c>
      <c r="BI667" s="112" t="s">
        <v>7062</v>
      </c>
      <c r="BJ667" s="107" t="s">
        <v>7099</v>
      </c>
      <c r="BK667" s="104" t="s">
        <v>2696</v>
      </c>
      <c r="BL667" s="140">
        <v>45950</v>
      </c>
      <c r="BM667" s="108">
        <f ca="1">IF(Tabela2[[#This Row],[Data de atendimento do Ibama (considerar o primeiro documento/ação)]]="",_xlfn.DAYS(TODAY(),J667),_xlfn.DAYS(Tabela2[[#This Row],[Data de atendimento do Ibama (considerar o primeiro documento/ação)]],J667))</f>
        <v>28</v>
      </c>
      <c r="BN667" s="108" t="str">
        <f>IF(Tabela2[[#This Row],[Atendido pelo Ibama ("Não" ou "Sim")]]="Não","Preencher", IF(Tabela2[[#This Row],[Atendido pelo Ibama ("Não" ou "Sim")]]="Sim","NA",""))</f>
        <v>NA</v>
      </c>
      <c r="BO667" s="114" t="s">
        <v>7100</v>
      </c>
      <c r="BP667" s="108" t="str">
        <f>IF(Tabela2[[#This Row],[Forma de atendimento (primeiro documento/ação)]]= "Outros (especificar)", "PREENCHER","NA")</f>
        <v>NA</v>
      </c>
      <c r="BQ667" s="106" t="s">
        <v>123</v>
      </c>
      <c r="BR667" s="108" t="str">
        <f>IF(Tabela2[[#This Row],[Equipe do Ibama foi a campo? Houve sobrevoo do Poseidon?]] = "Sim", "PREENCHER","NA")</f>
        <v>NA</v>
      </c>
      <c r="BS667" s="108" t="str">
        <f>IF(Tabela2[[#This Row],[Se sim, foi emitida Ordem de Emergência? (informações vinculada à coluna CK)]] = "Sim", "PREENCHER","NA")</f>
        <v>NA</v>
      </c>
      <c r="BT667" s="108" t="s">
        <v>7101</v>
      </c>
      <c r="BU667" s="108" t="s">
        <v>2696</v>
      </c>
      <c r="BV667" s="108" t="s">
        <v>123</v>
      </c>
      <c r="BW667" s="108" t="s">
        <v>2696</v>
      </c>
      <c r="BX667" s="106" t="s">
        <v>7102</v>
      </c>
      <c r="BY667" s="140">
        <v>45982</v>
      </c>
      <c r="BZ667" s="104">
        <f>IF(Tabela2[[#This Row],[Data do documento de encerramento]]="NA","NA",IF(Tabela2[[#This Row],[Data do documento de encerramento]]="","Pendente de conclusão/ encerramento",_xlfn.DAYS(Tabela2[[#This Row],[Data do documento de encerramento]],J667)))</f>
        <v>60</v>
      </c>
      <c r="CA667" s="107" t="s">
        <v>9970</v>
      </c>
      <c r="CB667" s="107"/>
      <c r="CC667" s="107"/>
      <c r="CD667" s="107"/>
      <c r="CE667" s="107"/>
      <c r="CF667" s="107"/>
    </row>
    <row r="668" spans="1:84" ht="76.5">
      <c r="A668" s="169">
        <v>202592421648</v>
      </c>
      <c r="B668" s="170" t="s">
        <v>9971</v>
      </c>
      <c r="C668" s="108" t="s">
        <v>7135</v>
      </c>
      <c r="D668" s="106" t="s">
        <v>637</v>
      </c>
      <c r="E668" s="106" t="s">
        <v>9972</v>
      </c>
      <c r="F668" s="106"/>
      <c r="G668" s="106" t="s">
        <v>9973</v>
      </c>
      <c r="H668" s="106" t="s">
        <v>9974</v>
      </c>
      <c r="I668" s="104" t="str">
        <f>VLOOKUP(Tabela2[[#This Row],[SIEMA]],Siema2025,19,FALSE)</f>
        <v>Campos</v>
      </c>
      <c r="J668" s="105">
        <f>VLOOKUP(Tabela2[[#This Row],[SIEMA]],Siema2025,2,FALSE)</f>
        <v>45923</v>
      </c>
      <c r="K668" s="105" t="str">
        <f>VLOOKUP(Tabela2[[#This Row],[SIEMA]],Siema2025,16,FALSE)</f>
        <v>Terça</v>
      </c>
      <c r="L668" s="106" t="str">
        <f>IF(Tabela2[[#This Row],[Data]]="","Sem Informação",VLOOKUP(MONTH(Tabela2[[#This Row],[Data]]),'[1]Validação de dados'!$I$1:$J$13,2,0))</f>
        <v>Setembro</v>
      </c>
      <c r="M668" s="104">
        <f>YEAR(Tabela2[[#This Row],[Data]])</f>
        <v>2025</v>
      </c>
      <c r="N668" s="105" t="str">
        <f>VLOOKUP(Tabela2[[#This Row],[SIEMA]],Siema2025,17,FALSE)</f>
        <v>Vespertino</v>
      </c>
      <c r="O668" s="105" t="s">
        <v>111</v>
      </c>
      <c r="P668" s="104" t="str">
        <f>VLOOKUP(Tabela2[[#This Row],[SIEMA]],Siema2025,21,FALSE)</f>
        <v>Embarcação NORMAND FLOWER.</v>
      </c>
      <c r="Q668" s="104" t="s">
        <v>7094</v>
      </c>
      <c r="R668" s="104" t="s">
        <v>7095</v>
      </c>
      <c r="S668" s="107" t="s">
        <v>8899</v>
      </c>
      <c r="T668" s="104" t="str">
        <f>VLOOKUP(Tabela2[[#This Row],[SIEMA]],Siema2025,11,FALSE)</f>
        <v>0.0015</v>
      </c>
      <c r="U668" s="104" t="str">
        <f>VLOOKUP(Tabela2[[#This Row],[SIEMA]],Siema2025,12,FALSE)</f>
        <v>M3</v>
      </c>
      <c r="V668" s="104" t="s">
        <v>7097</v>
      </c>
      <c r="W668" s="104"/>
      <c r="X668" s="113"/>
      <c r="Y668" s="109" t="str">
        <f>IF(W668="","", IF(W668="NC","", IF(W668="NE","", IF(W668="NA","",IFERROR(VLOOKUP(W668,Produtos!$A$1:$C$2319,2,FALSE),"Não Cadastrado")))))</f>
        <v/>
      </c>
      <c r="Z668" s="104"/>
      <c r="AA668" s="104"/>
      <c r="AB668" s="104" t="str">
        <f>IF(W668="","",IF(ISNUMBER(W668)=FALSE,"Não se aplica",IFERROR(VLOOKUP(W668,Produtos!$A$1:$C$2319,3,FALSE),"Não Cadastrado")))</f>
        <v/>
      </c>
      <c r="AC668" s="104"/>
      <c r="AD668" s="108"/>
      <c r="AE668" s="107" t="str">
        <f>IF(AC668="","", IF(AC668="NC","", IF(AC668="NE","", IF(AC668="NA","",IFERROR(VLOOKUP(AC668,Produtos!$A$1:$C$2319,2,FALSE),"Não Cadastrado")))))</f>
        <v/>
      </c>
      <c r="AF668" s="104"/>
      <c r="AG668" s="104"/>
      <c r="AH668" s="104" t="str">
        <f>IF(AC668="","",IF(ISNUMBER(AC668)=FALSE,"Não se aplica",IFERROR(VLOOKUP(AC668,Produtos!$A$1:$C$2319,3,FALSE),"Não Cadastrado")))</f>
        <v/>
      </c>
      <c r="AI668" s="104"/>
      <c r="AJ668" s="104" t="str">
        <f>VLOOKUP(Tabela2[[#This Row],[SIEMA]],Siema2025,26,FALSE)</f>
        <v>Em investigação.</v>
      </c>
      <c r="AK668" s="107" t="s">
        <v>7285</v>
      </c>
      <c r="AL668" s="107"/>
      <c r="AM668" s="107"/>
      <c r="AN668" s="108" t="str">
        <f>VLOOKUP(Tabela2[[#This Row],[SIEMA]],Siema2025,51,FALSE)</f>
        <v/>
      </c>
      <c r="AO668" s="108" t="str">
        <f>VLOOKUP(Tabela2[[#This Row],[SIEMA]],Siema2025,53,FALSE)</f>
        <v/>
      </c>
      <c r="AP668" s="108" t="str">
        <f>VLOOKUP(Tabela2[[#This Row],[SIEMA]],Siema2025,55,FALSE)</f>
        <v/>
      </c>
      <c r="AQ668" s="108" t="str">
        <f>VLOOKUP(Tabela2[[#This Row],[SIEMA]],Siema2025,57,FALSE)</f>
        <v/>
      </c>
      <c r="AR668" s="108" t="str">
        <f>VLOOKUP(Tabela2[[#This Row],[SIEMA]],Siema2025,59,FALSE)</f>
        <v/>
      </c>
      <c r="AS668" s="108" t="str">
        <f>VLOOKUP(Tabela2[[#This Row],[SIEMA]],Siema2025,61,FALSE)</f>
        <v>X</v>
      </c>
      <c r="AT668" s="108" t="str">
        <f>VLOOKUP(Tabela2[[#This Row],[SIEMA]],Siema2025,63,FALSE)</f>
        <v/>
      </c>
      <c r="AU668" s="108" t="str">
        <f>VLOOKUP(Tabela2[[#This Row],[SIEMA]],Siema2025,65,FALSE)</f>
        <v/>
      </c>
      <c r="AV668" s="108" t="str">
        <f>VLOOKUP(Tabela2[[#This Row],[SIEMA]],Siema2025,67,FALSE)</f>
        <v/>
      </c>
      <c r="AW668" s="108" t="str">
        <f>VLOOKUP(Tabela2[[#This Row],[SIEMA]],Siema2025,69,FALSE)</f>
        <v/>
      </c>
      <c r="AX668" s="108" t="str">
        <f>VLOOKUP(Tabela2[[#This Row],[SIEMA]],Siema2025,71,FALSE)</f>
        <v/>
      </c>
      <c r="AY668" s="108" t="str">
        <f>VLOOKUP(Tabela2[[#This Row],[SIEMA]],Siema2025,73,FALSE)</f>
        <v/>
      </c>
      <c r="AZ668" s="108" t="str">
        <f>VLOOKUP(Tabela2[[#This Row],[SIEMA]],Siema2025,75,FALSE)</f>
        <v/>
      </c>
      <c r="BA668" s="108" t="str">
        <f>VLOOKUP(Tabela2[[#This Row],[SIEMA]],Siema2025,77,FALSE)</f>
        <v/>
      </c>
      <c r="BB668" s="108" t="str">
        <f>VLOOKUP(Tabela2[[#This Row],[SIEMA]],Siema2025,79,FALSE)</f>
        <v/>
      </c>
      <c r="BC668" s="108" t="str">
        <f>IF(Tabela2[[#This Row],[Outro(s) ]] = "X", "PREENCHER","NA")</f>
        <v>NA</v>
      </c>
      <c r="BD668" s="108" t="str">
        <f>VLOOKUP(Tabela2[[#This Row],[SIEMA]],Siema2025,82,FALSE)</f>
        <v/>
      </c>
      <c r="BE668" s="108" t="str">
        <f>VLOOKUP(Tabela2[[#This Row],[SIEMA]],Siema2025,81,FALSE)</f>
        <v/>
      </c>
      <c r="BF668" s="110" t="str">
        <f>VLOOKUP(Tabela2[[#This Row],[SIEMA]],Siema2025,28,FALSE)</f>
        <v>Petróleo Brasileiro S.A. - PETROBRAS</v>
      </c>
      <c r="BG668" s="110"/>
      <c r="BH668" s="111" t="str">
        <f>VLOOKUP(Tabela2[[#This Row],[SIEMA]],Siema2025,29,FALSE)</f>
        <v>33000167100750</v>
      </c>
      <c r="BI668" s="112" t="str">
        <f>VLOOKUP(Tabela2[[#This Row],[SIEMA]],Siema2025,107,FALSE)</f>
        <v>Não</v>
      </c>
      <c r="BJ668" s="107" t="s">
        <v>7099</v>
      </c>
      <c r="BK668" s="104" t="s">
        <v>2696</v>
      </c>
      <c r="BL668" s="140">
        <v>46065</v>
      </c>
      <c r="BM668" s="108">
        <f ca="1">IF(Tabela2[[#This Row],[Data de atendimento do Ibama (considerar o primeiro documento/ação)]]="",_xlfn.DAYS(TODAY(),J668),_xlfn.DAYS(Tabela2[[#This Row],[Data de atendimento do Ibama (considerar o primeiro documento/ação)]],J668))</f>
        <v>142</v>
      </c>
      <c r="BN668" s="108" t="str">
        <f>IF(Tabela2[[#This Row],[Atendido pelo Ibama ("Não" ou "Sim")]]="Não","Preencher", IF(Tabela2[[#This Row],[Atendido pelo Ibama ("Não" ou "Sim")]]="Sim","NA",""))</f>
        <v>NA</v>
      </c>
      <c r="BO668" s="114" t="s">
        <v>7138</v>
      </c>
      <c r="BP668" s="108" t="str">
        <f>IF(Tabela2[[#This Row],[Forma de atendimento (primeiro documento/ação)]]= "Outros (especificar)", "PREENCHER","NA")</f>
        <v>NA</v>
      </c>
      <c r="BQ668" s="106" t="s">
        <v>123</v>
      </c>
      <c r="BR668" s="108" t="str">
        <f>IF(Tabela2[[#This Row],[Equipe do Ibama foi a campo? Houve sobrevoo do Poseidon?]] = "Sim", "PREENCHER","NA")</f>
        <v>NA</v>
      </c>
      <c r="BS668" s="108" t="str">
        <f>IF(Tabela2[[#This Row],[Se sim, foi emitida Ordem de Emergência? (informações vinculada à coluna CK)]] = "Sim", "PREENCHER","NA")</f>
        <v>NA</v>
      </c>
      <c r="BT668" s="108" t="s">
        <v>7101</v>
      </c>
      <c r="BU668" s="108" t="s">
        <v>123</v>
      </c>
      <c r="BV668" s="108" t="s">
        <v>123</v>
      </c>
      <c r="BW668" s="108" t="s">
        <v>123</v>
      </c>
      <c r="BX668" s="106"/>
      <c r="BY668" s="140"/>
      <c r="BZ668" s="104" t="str">
        <f>IF(Tabela2[[#This Row],[Data do documento de encerramento]]="NA","NA",IF(Tabela2[[#This Row],[Data do documento de encerramento]]="","Pendente de conclusão/ encerramento",_xlfn.DAYS(Tabela2[[#This Row],[Data do documento de encerramento]],J668)))</f>
        <v>Pendente de conclusão/ encerramento</v>
      </c>
      <c r="CA668" s="107"/>
      <c r="CB668" s="107"/>
      <c r="CC668" s="107" t="s">
        <v>7140</v>
      </c>
      <c r="CD668" s="107" t="s">
        <v>123</v>
      </c>
      <c r="CE668" s="107" t="s">
        <v>123</v>
      </c>
      <c r="CF668" s="107" t="s">
        <v>7141</v>
      </c>
    </row>
    <row r="669" spans="1:84" ht="30.75">
      <c r="A669" s="169">
        <v>202592454050</v>
      </c>
      <c r="B669" s="170" t="s">
        <v>9975</v>
      </c>
      <c r="C669" s="108" t="s">
        <v>7135</v>
      </c>
      <c r="D669" s="106" t="s">
        <v>637</v>
      </c>
      <c r="E669" s="106" t="s">
        <v>5730</v>
      </c>
      <c r="F669" s="106"/>
      <c r="G669" s="240" t="s">
        <v>9976</v>
      </c>
      <c r="H669" s="240" t="s">
        <v>9977</v>
      </c>
      <c r="I669" s="104" t="s">
        <v>201</v>
      </c>
      <c r="J669" s="105">
        <f>VLOOKUP(Tabela2[[#This Row],[SIEMA]],Siema2025,2,FALSE)</f>
        <v>45923</v>
      </c>
      <c r="K669" s="105" t="str">
        <f>VLOOKUP(Tabela2[[#This Row],[SIEMA]],Siema2025,16,FALSE)</f>
        <v>Terça</v>
      </c>
      <c r="L669" s="106" t="str">
        <f>IF(Tabela2[[#This Row],[Data]]="","Sem Informação",VLOOKUP(MONTH(Tabela2[[#This Row],[Data]]),'[1]Validação de dados'!$I$1:$J$13,2,0))</f>
        <v>Setembro</v>
      </c>
      <c r="M669" s="104">
        <f>YEAR(Tabela2[[#This Row],[Data]])</f>
        <v>2025</v>
      </c>
      <c r="N669" s="105" t="str">
        <f>VLOOKUP(Tabela2[[#This Row],[SIEMA]],Siema2025,17,FALSE)</f>
        <v>Matutino</v>
      </c>
      <c r="O669" s="105" t="str">
        <f>VLOOKUP(Tabela2[[#This Row],[SIEMA]],Siema2025,5,FALSE)</f>
        <v>Plataforma</v>
      </c>
      <c r="P669" s="104" t="str">
        <f>VLOOKUP(Tabela2[[#This Row],[SIEMA]],Siema2025,21,FALSE)</f>
        <v>Plataforma de Cherne 2 (PCH-2) Polo Cherne, Bacia de Campos.</v>
      </c>
      <c r="Q669" s="104">
        <v>1267</v>
      </c>
      <c r="R669" s="104" t="s">
        <v>2043</v>
      </c>
      <c r="S669" s="107" t="s">
        <v>2043</v>
      </c>
      <c r="T669" s="240">
        <v>8.9999999999999998E-4</v>
      </c>
      <c r="U669" s="104" t="s">
        <v>7111</v>
      </c>
      <c r="V669" s="104">
        <f>IF(Q669="","",IF(ISNUMBER(Q669)=FALSE,"Não se aplica",IFERROR(VLOOKUP(Q669,Produtos!$A$1:$C$2319,3,FALSE),"Não Cadastrado")))</f>
        <v>3</v>
      </c>
      <c r="W669" s="104" t="str">
        <f>VLOOKUP(Tabela2[[#This Row],[SIEMA]],Siema2025,10,FALSE)</f>
        <v/>
      </c>
      <c r="X669" s="113"/>
      <c r="Y669" s="109" t="str">
        <f>IF(W669="","", IF(W669="NC","", IF(W669="NE","", IF(W669="NA","",IFERROR(VLOOKUP(W669,Produtos!$A$1:$C$2319,2,FALSE),"Não Cadastrado")))))</f>
        <v/>
      </c>
      <c r="Z669" s="104" t="str">
        <f>VLOOKUP(Tabela2[[#This Row],[SIEMA]],Siema2025,11,FALSE)</f>
        <v xml:space="preserve"> </v>
      </c>
      <c r="AA669" s="104" t="str">
        <f>VLOOKUP(Tabela2[[#This Row],[SIEMA]],Siema2025,12,FALSE)</f>
        <v xml:space="preserve"> </v>
      </c>
      <c r="AB669" s="104" t="str">
        <f>IF(W669="","",IF(ISNUMBER(W669)=FALSE,"Não se aplica",IFERROR(VLOOKUP(W669,Produtos!$A$1:$C$2319,3,FALSE),"Não Cadastrado")))</f>
        <v/>
      </c>
      <c r="AC669" s="104"/>
      <c r="AD669" s="108"/>
      <c r="AE669" s="107" t="str">
        <f>IF(AC669="","", IF(AC669="NC","", IF(AC669="NE","", IF(AC669="NA","",IFERROR(VLOOKUP(AC669,Produtos!$A$1:$C$2319,2,FALSE),"Não Cadastrado")))))</f>
        <v/>
      </c>
      <c r="AF669" s="104"/>
      <c r="AG669" s="104"/>
      <c r="AH669" s="104" t="str">
        <f>IF(AC669="","",IF(ISNUMBER(AC669)=FALSE,"Não se aplica",IFERROR(VLOOKUP(AC669,Produtos!$A$1:$C$2319,3,FALSE),"Não Cadastrado")))</f>
        <v/>
      </c>
      <c r="AI669" s="104"/>
      <c r="AJ669" s="104" t="str">
        <f>VLOOKUP(Tabela2[[#This Row],[SIEMA]],Siema2025,26,FALSE)</f>
        <v>Em investigação.</v>
      </c>
      <c r="AK669" s="107" t="s">
        <v>7311</v>
      </c>
      <c r="AL669" s="107" t="s">
        <v>7112</v>
      </c>
      <c r="AM669" s="107" t="s">
        <v>7098</v>
      </c>
      <c r="AN669" s="108" t="str">
        <f>VLOOKUP(Tabela2[[#This Row],[SIEMA]],Siema2025,51,FALSE)</f>
        <v/>
      </c>
      <c r="AO669" s="108" t="str">
        <f>VLOOKUP(Tabela2[[#This Row],[SIEMA]],Siema2025,53,FALSE)</f>
        <v/>
      </c>
      <c r="AP669" s="108" t="str">
        <f>VLOOKUP(Tabela2[[#This Row],[SIEMA]],Siema2025,55,FALSE)</f>
        <v/>
      </c>
      <c r="AQ669" s="108" t="str">
        <f>VLOOKUP(Tabela2[[#This Row],[SIEMA]],Siema2025,57,FALSE)</f>
        <v/>
      </c>
      <c r="AR669" s="108" t="str">
        <f>VLOOKUP(Tabela2[[#This Row],[SIEMA]],Siema2025,59,FALSE)</f>
        <v/>
      </c>
      <c r="AS669" s="108" t="str">
        <f>VLOOKUP(Tabela2[[#This Row],[SIEMA]],Siema2025,61,FALSE)</f>
        <v>X</v>
      </c>
      <c r="AT669" s="108" t="str">
        <f>VLOOKUP(Tabela2[[#This Row],[SIEMA]],Siema2025,63,FALSE)</f>
        <v/>
      </c>
      <c r="AU669" s="108" t="str">
        <f>VLOOKUP(Tabela2[[#This Row],[SIEMA]],Siema2025,65,FALSE)</f>
        <v/>
      </c>
      <c r="AV669" s="108" t="str">
        <f>VLOOKUP(Tabela2[[#This Row],[SIEMA]],Siema2025,67,FALSE)</f>
        <v/>
      </c>
      <c r="AW669" s="108" t="str">
        <f>VLOOKUP(Tabela2[[#This Row],[SIEMA]],Siema2025,69,FALSE)</f>
        <v/>
      </c>
      <c r="AX669" s="108" t="str">
        <f>VLOOKUP(Tabela2[[#This Row],[SIEMA]],Siema2025,71,FALSE)</f>
        <v/>
      </c>
      <c r="AY669" s="108" t="str">
        <f>VLOOKUP(Tabela2[[#This Row],[SIEMA]],Siema2025,73,FALSE)</f>
        <v/>
      </c>
      <c r="AZ669" s="108" t="str">
        <f>VLOOKUP(Tabela2[[#This Row],[SIEMA]],Siema2025,75,FALSE)</f>
        <v/>
      </c>
      <c r="BA669" s="108" t="str">
        <f>VLOOKUP(Tabela2[[#This Row],[SIEMA]],Siema2025,77,FALSE)</f>
        <v/>
      </c>
      <c r="BB669" s="108" t="str">
        <f>VLOOKUP(Tabela2[[#This Row],[SIEMA]],Siema2025,79,FALSE)</f>
        <v/>
      </c>
      <c r="BC669" s="108" t="str">
        <f>IF(Tabela2[[#This Row],[Outro(s) ]] = "X", "PREENCHER","NA")</f>
        <v>NA</v>
      </c>
      <c r="BD669" s="108" t="str">
        <f>VLOOKUP(Tabela2[[#This Row],[SIEMA]],Siema2025,82,FALSE)</f>
        <v/>
      </c>
      <c r="BE669" s="108" t="str">
        <f>VLOOKUP(Tabela2[[#This Row],[SIEMA]],Siema2025,81,FALSE)</f>
        <v/>
      </c>
      <c r="BF669" s="110" t="str">
        <f>VLOOKUP(Tabela2[[#This Row],[SIEMA]],Siema2025,28,FALSE)</f>
        <v>Petrobras</v>
      </c>
      <c r="BG669" s="110"/>
      <c r="BH669" s="111" t="str">
        <f>VLOOKUP(Tabela2[[#This Row],[SIEMA]],Siema2025,29,FALSE)</f>
        <v>33000167100750</v>
      </c>
      <c r="BI669" s="112" t="str">
        <f>VLOOKUP(Tabela2[[#This Row],[SIEMA]],Siema2025,107,FALSE)</f>
        <v>Não</v>
      </c>
      <c r="BJ669" s="107" t="s">
        <v>7099</v>
      </c>
      <c r="BK669" s="104" t="s">
        <v>2696</v>
      </c>
      <c r="BL669" s="140">
        <v>46076</v>
      </c>
      <c r="BM669" s="108">
        <f ca="1">IF(Tabela2[[#This Row],[Data de atendimento do Ibama (considerar o primeiro documento/ação)]]="",_xlfn.DAYS(TODAY(),J669),_xlfn.DAYS(Tabela2[[#This Row],[Data de atendimento do Ibama (considerar o primeiro documento/ação)]],J669))</f>
        <v>153</v>
      </c>
      <c r="BN669" s="108" t="str">
        <f>IF(Tabela2[[#This Row],[Atendido pelo Ibama ("Não" ou "Sim")]]="Não","Preencher", IF(Tabela2[[#This Row],[Atendido pelo Ibama ("Não" ou "Sim")]]="Sim","NA",""))</f>
        <v>NA</v>
      </c>
      <c r="BO669" s="114" t="s">
        <v>7165</v>
      </c>
      <c r="BP669" s="108" t="str">
        <f>IF(Tabela2[[#This Row],[Forma de atendimento (primeiro documento/ação)]]= "Outros (especificar)", "PREENCHER","NA")</f>
        <v>NA</v>
      </c>
      <c r="BQ669" s="106" t="s">
        <v>123</v>
      </c>
      <c r="BR669" s="108" t="str">
        <f>IF(Tabela2[[#This Row],[Equipe do Ibama foi a campo? Houve sobrevoo do Poseidon?]] = "Sim", "PREENCHER","NA")</f>
        <v>NA</v>
      </c>
      <c r="BS669" s="108" t="str">
        <f>IF(Tabela2[[#This Row],[Se sim, foi emitida Ordem de Emergência? (informações vinculada à coluna CK)]] = "Sim", "PREENCHER","NA")</f>
        <v>NA</v>
      </c>
      <c r="BT669" s="108" t="s">
        <v>7101</v>
      </c>
      <c r="BU669" s="108" t="s">
        <v>2696</v>
      </c>
      <c r="BV669" s="108" t="s">
        <v>123</v>
      </c>
      <c r="BW669" s="108" t="s">
        <v>123</v>
      </c>
      <c r="BX669" s="106"/>
      <c r="BY669" s="106"/>
      <c r="BZ669" s="104" t="str">
        <f>IF(Tabela2[[#This Row],[Data do documento de encerramento]]="NA","NA",IF(Tabela2[[#This Row],[Data do documento de encerramento]]="","Pendente de conclusão/ encerramento",_xlfn.DAYS(Tabela2[[#This Row],[Data do documento de encerramento]],J669)))</f>
        <v>Pendente de conclusão/ encerramento</v>
      </c>
      <c r="CA669" s="107"/>
      <c r="CB669" s="107"/>
      <c r="CC669" s="107" t="s">
        <v>9799</v>
      </c>
      <c r="CD669" s="107" t="s">
        <v>123</v>
      </c>
      <c r="CE669" s="107" t="s">
        <v>123</v>
      </c>
      <c r="CF669" s="107" t="s">
        <v>7141</v>
      </c>
    </row>
    <row r="670" spans="1:84" ht="45.75">
      <c r="A670" s="169">
        <v>202592436034</v>
      </c>
      <c r="B670" s="170" t="s">
        <v>9978</v>
      </c>
      <c r="C670" s="108" t="str">
        <f>VLOOKUP(Tabela2[[#This Row],[SIEMA]],Siema2025,4,FALSE)</f>
        <v xml:space="preserve"> MG</v>
      </c>
      <c r="D670" s="106" t="str">
        <f>VLOOKUP(Tabela2[[#This Row],[SIEMA]],Siema2025,3,FALSE)</f>
        <v xml:space="preserve">Leopoldina </v>
      </c>
      <c r="E670" s="106" t="s">
        <v>7184</v>
      </c>
      <c r="F670" s="106" t="s">
        <v>9979</v>
      </c>
      <c r="G670" s="106" t="s">
        <v>9980</v>
      </c>
      <c r="H670" s="106" t="s">
        <v>9981</v>
      </c>
      <c r="I670" s="104" t="s">
        <v>7120</v>
      </c>
      <c r="J670" s="105">
        <f>VLOOKUP(Tabela2[[#This Row],[SIEMA]],Siema2025,2,FALSE)</f>
        <v>45924</v>
      </c>
      <c r="K670" s="105" t="str">
        <f>VLOOKUP(Tabela2[[#This Row],[SIEMA]],Siema2025,16,FALSE)</f>
        <v>Quarta</v>
      </c>
      <c r="L670" s="106" t="str">
        <f>IF(Tabela2[[#This Row],[Data]]="","Sem Informação",VLOOKUP(MONTH(Tabela2[[#This Row],[Data]]),'[1]Validação de dados'!$I$1:$J$13,2,0))</f>
        <v>Setembro</v>
      </c>
      <c r="M670" s="104">
        <f>YEAR(Tabela2[[#This Row],[Data]])</f>
        <v>2025</v>
      </c>
      <c r="N670" s="105" t="str">
        <f>VLOOKUP(Tabela2[[#This Row],[SIEMA]],Siema2025,17,FALSE)</f>
        <v>Matutino</v>
      </c>
      <c r="O670" s="105" t="str">
        <f>VLOOKUP(Tabela2[[#This Row],[SIEMA]],Siema2025,5,FALSE)</f>
        <v>Rodovia</v>
      </c>
      <c r="P670" s="104" t="str">
        <f>VLOOKUP(Tabela2[[#This Row],[SIEMA]],Siema2025,21,FALSE)</f>
        <v/>
      </c>
      <c r="Q670" s="104">
        <v>3077</v>
      </c>
      <c r="R670" s="104" t="str">
        <f>VLOOKUP(Tabela2[[#This Row],[SIEMA]],Siema2025,10,FALSE)</f>
        <v>Fertilizante Ácido Bórico;  Concentrado de Cobre</v>
      </c>
      <c r="S670" s="107" t="str">
        <f>IF(Q670="","", IF(Q670="NC","", IF(Q670="NE","", IF(Q670="NA","",IFERROR(VLOOKUP(Q670,[1]Produtos!$A$1:$C$2319,2,FALSE),"Não Cadastrado")))))</f>
        <v>SUBSTÂNCIA QUE APRESENTA RISCO PARA O MEIO AMBIENTE, SÓLIDA, N.E.</v>
      </c>
      <c r="T670" s="104">
        <v>2</v>
      </c>
      <c r="U670" s="104" t="s">
        <v>7121</v>
      </c>
      <c r="V670" s="104">
        <f>IF(Q670="","",IF(ISNUMBER(Q670)=FALSE,"Não se aplica",IFERROR(VLOOKUP(Q670,Produtos!$A$1:$C$2319,3,FALSE),"Não Cadastrado")))</f>
        <v>9</v>
      </c>
      <c r="W670" s="104" t="s">
        <v>7094</v>
      </c>
      <c r="X670" s="113" t="s">
        <v>9982</v>
      </c>
      <c r="Y670" s="109" t="str">
        <f>IF(W670="","", IF(W670="NC","", IF(W670="NE","", IF(W670="NA","",IFERROR(VLOOKUP(W670,Produtos!$A$1:$C$2319,2,FALSE),"Não Cadastrado")))))</f>
        <v/>
      </c>
      <c r="Z670" s="104">
        <v>17</v>
      </c>
      <c r="AA670" s="104" t="s">
        <v>7121</v>
      </c>
      <c r="AB670" s="104" t="s">
        <v>7472</v>
      </c>
      <c r="AC670" s="104"/>
      <c r="AD670" s="108" t="str">
        <f>IF(Tabela2[[#This Row],[Origem do acidente]] = "Plataforma", "PREENCHER","NA")</f>
        <v>NA</v>
      </c>
      <c r="AE670" s="107" t="str">
        <f>IF(AC670="","", IF(AC670="NC","", IF(AC670="NE","", IF(AC670="NA","",IFERROR(VLOOKUP(AC670,Produtos!$A$1:$C$2319,2,FALSE),"Não Cadastrado")))))</f>
        <v/>
      </c>
      <c r="AF670" s="104"/>
      <c r="AG670" s="104"/>
      <c r="AH670" s="104" t="str">
        <f>IF(AC670="","",IF(ISNUMBER(AC670)=FALSE,"Não se aplica",IFERROR(VLOOKUP(AC670,Produtos!$A$1:$C$2319,3,FALSE),"Não Cadastrado")))</f>
        <v/>
      </c>
      <c r="AI670" s="104"/>
      <c r="AJ670" s="104" t="str">
        <f>VLOOKUP(Tabela2[[#This Row],[SIEMA]],Siema2025,26,FALSE)</f>
        <v/>
      </c>
      <c r="AK670" s="107" t="s">
        <v>6834</v>
      </c>
      <c r="AL670" s="107" t="s">
        <v>7358</v>
      </c>
      <c r="AM670" s="107" t="s">
        <v>7180</v>
      </c>
      <c r="AN670" s="108" t="str">
        <f>VLOOKUP(Tabela2[[#This Row],[SIEMA]],Siema2025,51,FALSE)</f>
        <v/>
      </c>
      <c r="AO670" s="108" t="str">
        <f>VLOOKUP(Tabela2[[#This Row],[SIEMA]],Siema2025,53,FALSE)</f>
        <v/>
      </c>
      <c r="AP670" s="108" t="str">
        <f>VLOOKUP(Tabela2[[#This Row],[SIEMA]],Siema2025,55,FALSE)</f>
        <v/>
      </c>
      <c r="AQ670" s="108" t="str">
        <f>VLOOKUP(Tabela2[[#This Row],[SIEMA]],Siema2025,57,FALSE)</f>
        <v/>
      </c>
      <c r="AR670" s="108" t="str">
        <f>VLOOKUP(Tabela2[[#This Row],[SIEMA]],Siema2025,59,FALSE)</f>
        <v/>
      </c>
      <c r="AS670" s="108" t="str">
        <f>VLOOKUP(Tabela2[[#This Row],[SIEMA]],Siema2025,61,FALSE)</f>
        <v/>
      </c>
      <c r="AT670" s="108" t="str">
        <f>VLOOKUP(Tabela2[[#This Row],[SIEMA]],Siema2025,63,FALSE)</f>
        <v/>
      </c>
      <c r="AU670" s="108" t="str">
        <f>VLOOKUP(Tabela2[[#This Row],[SIEMA]],Siema2025,65,FALSE)</f>
        <v>X</v>
      </c>
      <c r="AV670" s="108" t="str">
        <f>VLOOKUP(Tabela2[[#This Row],[SIEMA]],Siema2025,67,FALSE)</f>
        <v/>
      </c>
      <c r="AW670" s="108" t="str">
        <f>VLOOKUP(Tabela2[[#This Row],[SIEMA]],Siema2025,69,FALSE)</f>
        <v/>
      </c>
      <c r="AX670" s="108" t="s">
        <v>7181</v>
      </c>
      <c r="AY670" s="108" t="str">
        <f>VLOOKUP(Tabela2[[#This Row],[SIEMA]],Siema2025,73,FALSE)</f>
        <v/>
      </c>
      <c r="AZ670" s="108" t="str">
        <f>VLOOKUP(Tabela2[[#This Row],[SIEMA]],Siema2025,75,FALSE)</f>
        <v/>
      </c>
      <c r="BA670" s="108" t="str">
        <f>VLOOKUP(Tabela2[[#This Row],[SIEMA]],Siema2025,77,FALSE)</f>
        <v/>
      </c>
      <c r="BB670" s="108" t="str">
        <f>VLOOKUP(Tabela2[[#This Row],[SIEMA]],Siema2025,79,FALSE)</f>
        <v/>
      </c>
      <c r="BC670" s="108" t="str">
        <f>IF(Tabela2[[#This Row],[Outro(s) ]] = "X", "PREENCHER","NA")</f>
        <v>NA</v>
      </c>
      <c r="BD670" s="108" t="str">
        <f>VLOOKUP(Tabela2[[#This Row],[SIEMA]],Siema2025,82,FALSE)</f>
        <v/>
      </c>
      <c r="BE670" s="108" t="str">
        <f>VLOOKUP(Tabela2[[#This Row],[SIEMA]],Siema2025,81,FALSE)</f>
        <v/>
      </c>
      <c r="BF670" s="110" t="str">
        <f>VLOOKUP(Tabela2[[#This Row],[SIEMA]],Siema2025,28,FALSE)</f>
        <v>FAST SOLUCOES EM TRANSPORTES E LOGISTICA LTDA</v>
      </c>
      <c r="BG670" s="110"/>
      <c r="BH670" s="111" t="str">
        <f>VLOOKUP(Tabela2[[#This Row],[SIEMA]],Siema2025,29,FALSE)</f>
        <v>52854021000178</v>
      </c>
      <c r="BI670" s="112" t="str">
        <f>VLOOKUP(Tabela2[[#This Row],[SIEMA]],Siema2025,107,FALSE)</f>
        <v>Não</v>
      </c>
      <c r="BJ670" s="107" t="s">
        <v>7099</v>
      </c>
      <c r="BK670" s="104" t="s">
        <v>2696</v>
      </c>
      <c r="BL670" s="140">
        <v>45925</v>
      </c>
      <c r="BM670" s="108">
        <f ca="1">IF(Tabela2[[#This Row],[Data de atendimento do Ibama (considerar o primeiro documento/ação)]]="",_xlfn.DAYS(TODAY(),J670),_xlfn.DAYS(Tabela2[[#This Row],[Data de atendimento do Ibama (considerar o primeiro documento/ação)]],J670))</f>
        <v>1</v>
      </c>
      <c r="BN670" s="108" t="str">
        <f>IF(Tabela2[[#This Row],[Atendido pelo Ibama ("Não" ou "Sim")]]="Não","Preencher", IF(Tabela2[[#This Row],[Atendido pelo Ibama ("Não" ou "Sim")]]="Sim","NA",""))</f>
        <v>NA</v>
      </c>
      <c r="BO670" s="114" t="s">
        <v>7100</v>
      </c>
      <c r="BP670" s="108" t="str">
        <f>IF(Tabela2[[#This Row],[Forma de atendimento (primeiro documento/ação)]]= "Outros (especificar)", "PREENCHER","NA")</f>
        <v>NA</v>
      </c>
      <c r="BQ670" s="106" t="s">
        <v>123</v>
      </c>
      <c r="BR670" s="108" t="str">
        <f>IF(Tabela2[[#This Row],[Equipe do Ibama foi a campo? Houve sobrevoo do Poseidon?]] = "Sim", "PREENCHER","NA")</f>
        <v>NA</v>
      </c>
      <c r="BS670" s="108" t="str">
        <f>IF(Tabela2[[#This Row],[Se sim, foi emitida Ordem de Emergência? (informações vinculada à coluna CK)]] = "Sim", "PREENCHER","NA")</f>
        <v>NA</v>
      </c>
      <c r="BT670" s="108" t="s">
        <v>7101</v>
      </c>
      <c r="BU670" s="108" t="s">
        <v>123</v>
      </c>
      <c r="BV670" s="108" t="s">
        <v>123</v>
      </c>
      <c r="BW670" s="108" t="s">
        <v>123</v>
      </c>
      <c r="BX670" s="106" t="s">
        <v>7127</v>
      </c>
      <c r="BY670" s="106"/>
      <c r="BZ670" s="104" t="str">
        <f>IF(Tabela2[[#This Row],[Data do documento de encerramento]]="NA","NA",IF(Tabela2[[#This Row],[Data do documento de encerramento]]="","Pendente de conclusão/ encerramento",_xlfn.DAYS(Tabela2[[#This Row],[Data do documento de encerramento]],J670)))</f>
        <v>Pendente de conclusão/ encerramento</v>
      </c>
      <c r="CA670" s="107" t="s">
        <v>9983</v>
      </c>
      <c r="CB670" s="107"/>
      <c r="CC670" s="107"/>
      <c r="CD670" s="107"/>
      <c r="CE670" s="107"/>
      <c r="CF670" s="107"/>
    </row>
    <row r="671" spans="1:84" ht="167.25">
      <c r="A671" s="182">
        <v>202592636042</v>
      </c>
      <c r="B671" s="118" t="s">
        <v>9984</v>
      </c>
      <c r="C671" s="108" t="s">
        <v>672</v>
      </c>
      <c r="D671" s="106" t="s">
        <v>637</v>
      </c>
      <c r="E671" s="106" t="s">
        <v>8991</v>
      </c>
      <c r="F671" s="106" t="s">
        <v>9985</v>
      </c>
      <c r="G671" s="106" t="s">
        <v>8549</v>
      </c>
      <c r="H671" s="106" t="s">
        <v>8550</v>
      </c>
      <c r="I671" s="104" t="s">
        <v>124</v>
      </c>
      <c r="J671" s="105">
        <f>VLOOKUP(Tabela2[[#This Row],[SIEMA]],Siema2025,2,FALSE)</f>
        <v>45924</v>
      </c>
      <c r="K671" s="105" t="str">
        <f>VLOOKUP(Tabela2[[#This Row],[SIEMA]],Siema2025,16,FALSE)</f>
        <v>Quarta</v>
      </c>
      <c r="L671" s="106" t="str">
        <f>IF(Tabela2[[#This Row],[Data]]="","Sem Informação",VLOOKUP(MONTH(Tabela2[[#This Row],[Data]]),'[1]Validação de dados'!$I$1:$J$13,2,0))</f>
        <v>Setembro</v>
      </c>
      <c r="M671" s="104">
        <f>YEAR(Tabela2[[#This Row],[Data]])</f>
        <v>2025</v>
      </c>
      <c r="N671" s="105" t="str">
        <f>VLOOKUP(Tabela2[[#This Row],[SIEMA]],Siema2025,17,FALSE)</f>
        <v>Noturno</v>
      </c>
      <c r="O671" s="105" t="s">
        <v>111</v>
      </c>
      <c r="P671" s="104" t="str">
        <f>VLOOKUP(Tabela2[[#This Row],[SIEMA]],Siema2025,21,FALSE)</f>
        <v>Sonda NS-48 (West Carina) em operação no poço 7-BUZ-94D-RJS, Campo de Búzios, Bacia de Santos. Número IMO: 9674127.</v>
      </c>
      <c r="Q671" s="104" t="s">
        <v>7094</v>
      </c>
      <c r="R671" s="104" t="s">
        <v>7471</v>
      </c>
      <c r="S671" s="107" t="s">
        <v>7096</v>
      </c>
      <c r="T671" s="104">
        <v>7.0000000000000001E-3</v>
      </c>
      <c r="U671" s="104" t="s">
        <v>7111</v>
      </c>
      <c r="V671" s="104" t="s">
        <v>7472</v>
      </c>
      <c r="W671" s="104"/>
      <c r="X671" s="113"/>
      <c r="Y671" s="109" t="str">
        <f>IF(W671="","", IF(W671="NC","", IF(W671="NE","", IF(W671="NA","",IFERROR(VLOOKUP(W671,Produtos!$A$1:$C$2319,2,FALSE),"Não Cadastrado")))))</f>
        <v/>
      </c>
      <c r="Z671" s="104"/>
      <c r="AA671" s="104"/>
      <c r="AB671" s="104" t="str">
        <f>IF(W671="","",IF(ISNUMBER(W671)=FALSE,"Não se aplica",IFERROR(VLOOKUP(W671,Produtos!$A$1:$C$2319,3,FALSE),"Não Cadastrado")))</f>
        <v/>
      </c>
      <c r="AC671" s="104"/>
      <c r="AD671" s="108"/>
      <c r="AE671" s="107" t="str">
        <f>IF(AC671="","", IF(AC671="NC","", IF(AC671="NE","", IF(AC671="NA","",IFERROR(VLOOKUP(AC671,Produtos!$A$1:$C$2319,2,FALSE),"Não Cadastrado")))))</f>
        <v/>
      </c>
      <c r="AF671" s="104"/>
      <c r="AG671" s="104"/>
      <c r="AH671" s="104" t="str">
        <f>IF(AC671="","",IF(ISNUMBER(AC671)=FALSE,"Não se aplica",IFERROR(VLOOKUP(AC671,Produtos!$A$1:$C$2319,3,FALSE),"Não Cadastrado")))</f>
        <v/>
      </c>
      <c r="AI671" s="104"/>
      <c r="AJ671" s="104" t="str">
        <f>VLOOKUP(Tabela2[[#This Row],[SIEMA]],Siema2025,26,FALSE)</f>
        <v>Interferência do trolley com mangueira, danificando a mangueira.</v>
      </c>
      <c r="AK671" s="107" t="s">
        <v>7285</v>
      </c>
      <c r="AL671" s="107" t="s">
        <v>7098</v>
      </c>
      <c r="AM671" s="107"/>
      <c r="AN671" s="108" t="str">
        <f>VLOOKUP(Tabela2[[#This Row],[SIEMA]],Siema2025,51,FALSE)</f>
        <v/>
      </c>
      <c r="AO671" s="108" t="str">
        <f>VLOOKUP(Tabela2[[#This Row],[SIEMA]],Siema2025,53,FALSE)</f>
        <v/>
      </c>
      <c r="AP671" s="108" t="str">
        <f>VLOOKUP(Tabela2[[#This Row],[SIEMA]],Siema2025,55,FALSE)</f>
        <v/>
      </c>
      <c r="AQ671" s="108" t="str">
        <f>VLOOKUP(Tabela2[[#This Row],[SIEMA]],Siema2025,57,FALSE)</f>
        <v/>
      </c>
      <c r="AR671" s="108" t="str">
        <f>VLOOKUP(Tabela2[[#This Row],[SIEMA]],Siema2025,59,FALSE)</f>
        <v/>
      </c>
      <c r="AS671" s="108" t="str">
        <f>VLOOKUP(Tabela2[[#This Row],[SIEMA]],Siema2025,61,FALSE)</f>
        <v>X</v>
      </c>
      <c r="AT671" s="108" t="str">
        <f>VLOOKUP(Tabela2[[#This Row],[SIEMA]],Siema2025,63,FALSE)</f>
        <v/>
      </c>
      <c r="AU671" s="108" t="str">
        <f>VLOOKUP(Tabela2[[#This Row],[SIEMA]],Siema2025,65,FALSE)</f>
        <v/>
      </c>
      <c r="AV671" s="108" t="str">
        <f>VLOOKUP(Tabela2[[#This Row],[SIEMA]],Siema2025,67,FALSE)</f>
        <v/>
      </c>
      <c r="AW671" s="108" t="str">
        <f>VLOOKUP(Tabela2[[#This Row],[SIEMA]],Siema2025,69,FALSE)</f>
        <v/>
      </c>
      <c r="AX671" s="108" t="str">
        <f>VLOOKUP(Tabela2[[#This Row],[SIEMA]],Siema2025,71,FALSE)</f>
        <v/>
      </c>
      <c r="AY671" s="108" t="str">
        <f>VLOOKUP(Tabela2[[#This Row],[SIEMA]],Siema2025,73,FALSE)</f>
        <v/>
      </c>
      <c r="AZ671" s="108" t="str">
        <f>VLOOKUP(Tabela2[[#This Row],[SIEMA]],Siema2025,75,FALSE)</f>
        <v/>
      </c>
      <c r="BA671" s="108" t="str">
        <f>VLOOKUP(Tabela2[[#This Row],[SIEMA]],Siema2025,77,FALSE)</f>
        <v/>
      </c>
      <c r="BB671" s="108" t="str">
        <f>VLOOKUP(Tabela2[[#This Row],[SIEMA]],Siema2025,79,FALSE)</f>
        <v/>
      </c>
      <c r="BC671" s="108" t="str">
        <f>IF(Tabela2[[#This Row],[Outro(s) ]] = "X", "PREENCHER","NA")</f>
        <v>NA</v>
      </c>
      <c r="BD671" s="108" t="str">
        <f>VLOOKUP(Tabela2[[#This Row],[SIEMA]],Siema2025,82,FALSE)</f>
        <v/>
      </c>
      <c r="BE671" s="108" t="str">
        <f>VLOOKUP(Tabela2[[#This Row],[SIEMA]],Siema2025,81,FALSE)</f>
        <v/>
      </c>
      <c r="BF671" s="110" t="str">
        <f>VLOOKUP(Tabela2[[#This Row],[SIEMA]],Siema2025,28,FALSE)</f>
        <v>Petrobras</v>
      </c>
      <c r="BG671" s="110"/>
      <c r="BH671" s="111">
        <v>33000167000101</v>
      </c>
      <c r="BI671" s="112" t="str">
        <f>VLOOKUP(Tabela2[[#This Row],[SIEMA]],Siema2025,107,FALSE)</f>
        <v>Não</v>
      </c>
      <c r="BJ671" s="107" t="s">
        <v>7099</v>
      </c>
      <c r="BK671" s="104" t="s">
        <v>2696</v>
      </c>
      <c r="BL671" s="140">
        <v>45933</v>
      </c>
      <c r="BM671" s="108">
        <f ca="1">IF(Tabela2[[#This Row],[Data de atendimento do Ibama (considerar o primeiro documento/ação)]]="",_xlfn.DAYS(TODAY(),J671),_xlfn.DAYS(Tabela2[[#This Row],[Data de atendimento do Ibama (considerar o primeiro documento/ação)]],J671))</f>
        <v>9</v>
      </c>
      <c r="BN671" s="108" t="str">
        <f>IF(Tabela2[[#This Row],[Atendido pelo Ibama ("Não" ou "Sim")]]="Não","Preencher", IF(Tabela2[[#This Row],[Atendido pelo Ibama ("Não" ou "Sim")]]="Sim","NA",""))</f>
        <v>NA</v>
      </c>
      <c r="BO671" s="114" t="s">
        <v>7100</v>
      </c>
      <c r="BP671" s="108" t="str">
        <f>IF(Tabela2[[#This Row],[Forma de atendimento (primeiro documento/ação)]]= "Outros (especificar)", "PREENCHER","NA")</f>
        <v>NA</v>
      </c>
      <c r="BQ671" s="106" t="s">
        <v>123</v>
      </c>
      <c r="BR671" s="108" t="str">
        <f>IF(Tabela2[[#This Row],[Equipe do Ibama foi a campo? Houve sobrevoo do Poseidon?]] = "Sim", "PREENCHER","NA")</f>
        <v>NA</v>
      </c>
      <c r="BS671" s="108" t="str">
        <f>IF(Tabela2[[#This Row],[Se sim, foi emitida Ordem de Emergência? (informações vinculada à coluna CK)]] = "Sim", "PREENCHER","NA")</f>
        <v>NA</v>
      </c>
      <c r="BT671" s="108" t="s">
        <v>7101</v>
      </c>
      <c r="BU671" s="108" t="s">
        <v>2696</v>
      </c>
      <c r="BV671" s="108" t="s">
        <v>123</v>
      </c>
      <c r="BW671" s="108" t="s">
        <v>2696</v>
      </c>
      <c r="BX671" s="106" t="s">
        <v>7102</v>
      </c>
      <c r="BY671" s="140">
        <v>46140</v>
      </c>
      <c r="BZ671" s="104">
        <f>IF(Tabela2[[#This Row],[Data do documento de encerramento]]="NA","NA",IF(Tabela2[[#This Row],[Data do documento de encerramento]]="","Pendente de conclusão/ encerramento",_xlfn.DAYS(Tabela2[[#This Row],[Data do documento de encerramento]],J671)))</f>
        <v>216</v>
      </c>
      <c r="CA671" s="107" t="s">
        <v>9986</v>
      </c>
      <c r="CB671" s="107" t="s">
        <v>7256</v>
      </c>
      <c r="CC671" s="233" t="s">
        <v>7628</v>
      </c>
      <c r="CD671" s="107" t="s">
        <v>8079</v>
      </c>
      <c r="CE671" s="107" t="s">
        <v>123</v>
      </c>
      <c r="CF671" s="107" t="s">
        <v>7105</v>
      </c>
    </row>
    <row r="672" spans="1:84" ht="76.5">
      <c r="A672" s="169">
        <v>202592972008</v>
      </c>
      <c r="B672" s="170" t="s">
        <v>9987</v>
      </c>
      <c r="C672" s="108" t="str">
        <f>VLOOKUP(Tabela2[[#This Row],[SIEMA]],Siema2025,4,FALSE)</f>
        <v xml:space="preserve"> MG</v>
      </c>
      <c r="D672" s="106" t="str">
        <f>VLOOKUP(Tabela2[[#This Row],[SIEMA]],Siema2025,3,FALSE)</f>
        <v xml:space="preserve">Cachoeira de Pajeú </v>
      </c>
      <c r="E672" s="106" t="s">
        <v>7461</v>
      </c>
      <c r="F672" s="106" t="s">
        <v>9988</v>
      </c>
      <c r="G672" s="106" t="s">
        <v>9989</v>
      </c>
      <c r="H672" s="106" t="s">
        <v>9990</v>
      </c>
      <c r="I672" s="104" t="s">
        <v>7120</v>
      </c>
      <c r="J672" s="105">
        <f>VLOOKUP(Tabela2[[#This Row],[SIEMA]],Siema2025,2,FALSE)</f>
        <v>45924</v>
      </c>
      <c r="K672" s="105" t="str">
        <f>VLOOKUP(Tabela2[[#This Row],[SIEMA]],Siema2025,16,FALSE)</f>
        <v>Quarta</v>
      </c>
      <c r="L672" s="106" t="str">
        <f>IF(Tabela2[[#This Row],[Data]]="","Sem Informação",VLOOKUP(MONTH(Tabela2[[#This Row],[Data]]),'[1]Validação de dados'!$I$1:$J$13,2,0))</f>
        <v>Setembro</v>
      </c>
      <c r="M672" s="104">
        <f>YEAR(Tabela2[[#This Row],[Data]])</f>
        <v>2025</v>
      </c>
      <c r="N672" s="105" t="str">
        <f>VLOOKUP(Tabela2[[#This Row],[SIEMA]],Siema2025,17,FALSE)</f>
        <v>Vespertino</v>
      </c>
      <c r="O672" s="105" t="str">
        <f>VLOOKUP(Tabela2[[#This Row],[SIEMA]],Siema2025,5,FALSE)</f>
        <v>Rodovia</v>
      </c>
      <c r="P672" s="104" t="str">
        <f>VLOOKUP(Tabela2[[#This Row],[SIEMA]],Siema2025,21,FALSE)</f>
        <v/>
      </c>
      <c r="Q672" s="104">
        <v>3082</v>
      </c>
      <c r="R672" s="104" t="str">
        <f>VLOOKUP(Tabela2[[#This Row],[SIEMA]],Siema2025,10,FALSE)</f>
        <v/>
      </c>
      <c r="S672" s="107" t="str">
        <f>IF(Q672="","", IF(Q672="NC","", IF(Q672="NE","", IF(Q672="NA","",IFERROR(VLOOKUP(Q672,[1]Produtos!$A$1:$C$2319,2,FALSE),"Não Cadastrado")))))</f>
        <v>SUBSTÂNCIA QUE APRESENTA RISCO PARA O MEIO AMBIENTE, LÍQUIDA, N.E.</v>
      </c>
      <c r="T672" s="104" t="str">
        <f>VLOOKUP(Tabela2[[#This Row],[SIEMA]],Siema2025,11,FALSE)</f>
        <v xml:space="preserve"> </v>
      </c>
      <c r="U672" s="104" t="str">
        <f>VLOOKUP(Tabela2[[#This Row],[SIEMA]],Siema2025,12,FALSE)</f>
        <v xml:space="preserve"> </v>
      </c>
      <c r="V672" s="104">
        <f>IF(Q672="","",IF(ISNUMBER(Q672)=FALSE,"Não se aplica",IFERROR(VLOOKUP(Q672,Produtos!$A$1:$C$2319,3,FALSE),"Não Cadastrado")))</f>
        <v>9</v>
      </c>
      <c r="W672" s="104" t="str">
        <f>VLOOKUP(Tabela2[[#This Row],[SIEMA]],Siema2025,10,FALSE)</f>
        <v/>
      </c>
      <c r="X672" s="113" t="str">
        <f>IF(Tabela2[[#This Row],[Origem do acidente]] = "Plataforma", "PREENCHER","NA")</f>
        <v>NA</v>
      </c>
      <c r="Y672" s="109" t="str">
        <f>IF(W672="","", IF(W672="NC","", IF(W672="NE","", IF(W672="NA","",IFERROR(VLOOKUP(W672,Produtos!$A$1:$C$2319,2,FALSE),"Não Cadastrado")))))</f>
        <v/>
      </c>
      <c r="Z672" s="104" t="str">
        <f>VLOOKUP(Tabela2[[#This Row],[SIEMA]],Siema2025,11,FALSE)</f>
        <v xml:space="preserve"> </v>
      </c>
      <c r="AA672" s="104" t="str">
        <f>VLOOKUP(Tabela2[[#This Row],[SIEMA]],Siema2025,12,FALSE)</f>
        <v xml:space="preserve"> </v>
      </c>
      <c r="AB672" s="104" t="str">
        <f>IF(W672="","",IF(ISNUMBER(W672)=FALSE,"Não se aplica",IFERROR(VLOOKUP(W672,Produtos!$A$1:$C$2319,3,FALSE),"Não Cadastrado")))</f>
        <v/>
      </c>
      <c r="AC672" s="104"/>
      <c r="AD672" s="108" t="str">
        <f>IF(Tabela2[[#This Row],[Origem do acidente]] = "Plataforma", "PREENCHER","NA")</f>
        <v>NA</v>
      </c>
      <c r="AE672" s="107" t="str">
        <f>IF(AC672="","", IF(AC672="NC","", IF(AC672="NE","", IF(AC672="NA","",IFERROR(VLOOKUP(AC672,Produtos!$A$1:$C$2319,2,FALSE),"Não Cadastrado")))))</f>
        <v/>
      </c>
      <c r="AF672" s="104"/>
      <c r="AG672" s="104"/>
      <c r="AH672" s="104" t="str">
        <f>IF(AC672="","",IF(ISNUMBER(AC672)=FALSE,"Não se aplica",IFERROR(VLOOKUP(AC672,Produtos!$A$1:$C$2319,3,FALSE),"Não Cadastrado")))</f>
        <v/>
      </c>
      <c r="AI672" s="104"/>
      <c r="AJ672" s="104" t="str">
        <f>VLOOKUP(Tabela2[[#This Row],[SIEMA]],Siema2025,26,FALSE)</f>
        <v>Colisão</v>
      </c>
      <c r="AK672" s="107" t="s">
        <v>7381</v>
      </c>
      <c r="AL672" s="107"/>
      <c r="AM672" s="107"/>
      <c r="AN672" s="108" t="str">
        <f>VLOOKUP(Tabela2[[#This Row],[SIEMA]],Siema2025,51,FALSE)</f>
        <v/>
      </c>
      <c r="AO672" s="108" t="str">
        <f>VLOOKUP(Tabela2[[#This Row],[SIEMA]],Siema2025,53,FALSE)</f>
        <v/>
      </c>
      <c r="AP672" s="108" t="str">
        <f>VLOOKUP(Tabela2[[#This Row],[SIEMA]],Siema2025,55,FALSE)</f>
        <v/>
      </c>
      <c r="AQ672" s="108" t="str">
        <f>VLOOKUP(Tabela2[[#This Row],[SIEMA]],Siema2025,57,FALSE)</f>
        <v/>
      </c>
      <c r="AR672" s="108" t="str">
        <f>VLOOKUP(Tabela2[[#This Row],[SIEMA]],Siema2025,59,FALSE)</f>
        <v/>
      </c>
      <c r="AS672" s="108" t="str">
        <f>VLOOKUP(Tabela2[[#This Row],[SIEMA]],Siema2025,61,FALSE)</f>
        <v/>
      </c>
      <c r="AT672" s="108" t="str">
        <f>VLOOKUP(Tabela2[[#This Row],[SIEMA]],Siema2025,63,FALSE)</f>
        <v/>
      </c>
      <c r="AU672" s="108" t="str">
        <f>VLOOKUP(Tabela2[[#This Row],[SIEMA]],Siema2025,65,FALSE)</f>
        <v>X</v>
      </c>
      <c r="AV672" s="108" t="str">
        <f>VLOOKUP(Tabela2[[#This Row],[SIEMA]],Siema2025,67,FALSE)</f>
        <v/>
      </c>
      <c r="AW672" s="108" t="str">
        <f>VLOOKUP(Tabela2[[#This Row],[SIEMA]],Siema2025,69,FALSE)</f>
        <v/>
      </c>
      <c r="AX672" s="108" t="str">
        <f>VLOOKUP(Tabela2[[#This Row],[SIEMA]],Siema2025,71,FALSE)</f>
        <v/>
      </c>
      <c r="AY672" s="108" t="str">
        <f>VLOOKUP(Tabela2[[#This Row],[SIEMA]],Siema2025,73,FALSE)</f>
        <v/>
      </c>
      <c r="AZ672" s="108" t="str">
        <f>VLOOKUP(Tabela2[[#This Row],[SIEMA]],Siema2025,75,FALSE)</f>
        <v/>
      </c>
      <c r="BA672" s="108" t="str">
        <f>VLOOKUP(Tabela2[[#This Row],[SIEMA]],Siema2025,77,FALSE)</f>
        <v/>
      </c>
      <c r="BB672" s="108" t="str">
        <f>VLOOKUP(Tabela2[[#This Row],[SIEMA]],Siema2025,79,FALSE)</f>
        <v/>
      </c>
      <c r="BC672" s="108" t="str">
        <f>IF(Tabela2[[#This Row],[Outro(s) ]] = "X", "PREENCHER","NA")</f>
        <v>NA</v>
      </c>
      <c r="BD672" s="108" t="str">
        <f>VLOOKUP(Tabela2[[#This Row],[SIEMA]],Siema2025,82,FALSE)</f>
        <v/>
      </c>
      <c r="BE672" s="108" t="str">
        <f>VLOOKUP(Tabela2[[#This Row],[SIEMA]],Siema2025,81,FALSE)</f>
        <v/>
      </c>
      <c r="BF672" s="110" t="s">
        <v>6834</v>
      </c>
      <c r="BG672" s="110"/>
      <c r="BH672" s="111" t="s">
        <v>6834</v>
      </c>
      <c r="BI672" s="112" t="s">
        <v>7062</v>
      </c>
      <c r="BJ672" s="107" t="s">
        <v>7099</v>
      </c>
      <c r="BK672" s="104" t="s">
        <v>2696</v>
      </c>
      <c r="BL672" s="140">
        <v>45932</v>
      </c>
      <c r="BM672" s="108">
        <f ca="1">IF(Tabela2[[#This Row],[Data de atendimento do Ibama (considerar o primeiro documento/ação)]]="",_xlfn.DAYS(TODAY(),J672),_xlfn.DAYS(Tabela2[[#This Row],[Data de atendimento do Ibama (considerar o primeiro documento/ação)]],J672))</f>
        <v>8</v>
      </c>
      <c r="BN672" s="108" t="str">
        <f>IF(Tabela2[[#This Row],[Atendido pelo Ibama ("Não" ou "Sim")]]="Não","Preencher", IF(Tabela2[[#This Row],[Atendido pelo Ibama ("Não" ou "Sim")]]="Sim","NA",""))</f>
        <v>NA</v>
      </c>
      <c r="BO672" s="114" t="s">
        <v>7182</v>
      </c>
      <c r="BP672" s="108" t="str">
        <f>IF(Tabela2[[#This Row],[Forma de atendimento (primeiro documento/ação)]]= "Outros (especificar)", "PREENCHER","NA")</f>
        <v>NA</v>
      </c>
      <c r="BQ672" s="106" t="s">
        <v>123</v>
      </c>
      <c r="BR672" s="108" t="str">
        <f>IF(Tabela2[[#This Row],[Equipe do Ibama foi a campo? Houve sobrevoo do Poseidon?]] = "Sim", "PREENCHER","NA")</f>
        <v>NA</v>
      </c>
      <c r="BS672" s="108" t="str">
        <f>IF(Tabela2[[#This Row],[Se sim, foi emitida Ordem de Emergência? (informações vinculada à coluna CK)]] = "Sim", "PREENCHER","NA")</f>
        <v>NA</v>
      </c>
      <c r="BT672" s="108" t="s">
        <v>7225</v>
      </c>
      <c r="BU672" s="108" t="str">
        <f>IF(Tabela2[[#This Row],[Houve envio de Informações Pós-acidente (preencher "não se aplica" quando de competência estadual/municipal)]] = "Sim", "PREENCHER","NA")</f>
        <v>NA</v>
      </c>
      <c r="BV672" s="108" t="str">
        <f>IF(Tabela2[[#This Row],[Houve avaliação das informações pós-acidente solicitadas/enviadas?]] = "Sim", "PREENCHER","NA")</f>
        <v>NA</v>
      </c>
      <c r="BW672" s="108" t="s">
        <v>2696</v>
      </c>
      <c r="BX672" s="106" t="s">
        <v>7102</v>
      </c>
      <c r="BY672" s="140">
        <v>45932</v>
      </c>
      <c r="BZ672" s="104">
        <f>IF(Tabela2[[#This Row],[Data do documento de encerramento]]="NA","NA",IF(Tabela2[[#This Row],[Data do documento de encerramento]]="","Pendente de conclusão/ encerramento",_xlfn.DAYS(Tabela2[[#This Row],[Data do documento de encerramento]],J672)))</f>
        <v>8</v>
      </c>
      <c r="CA672" s="107"/>
      <c r="CB672" s="107"/>
      <c r="CC672" s="107"/>
      <c r="CD672" s="107"/>
      <c r="CE672" s="107"/>
      <c r="CF672" s="107"/>
    </row>
    <row r="673" spans="1:84" ht="76.5">
      <c r="A673" s="169">
        <v>202592728</v>
      </c>
      <c r="B673" s="170" t="s">
        <v>9991</v>
      </c>
      <c r="C673" s="108" t="s">
        <v>138</v>
      </c>
      <c r="D673" s="106" t="s">
        <v>637</v>
      </c>
      <c r="E673" s="232" t="s">
        <v>6110</v>
      </c>
      <c r="F673" s="106"/>
      <c r="G673" s="106" t="s">
        <v>9992</v>
      </c>
      <c r="H673" s="106" t="s">
        <v>9993</v>
      </c>
      <c r="I673" s="104" t="str">
        <f>VLOOKUP(Tabela2[[#This Row],[SIEMA]],Siema2025,19,FALSE)</f>
        <v>Potiguar</v>
      </c>
      <c r="J673" s="105">
        <f>VLOOKUP(Tabela2[[#This Row],[SIEMA]],Siema2025,2,FALSE)</f>
        <v>45925</v>
      </c>
      <c r="K673" s="105" t="str">
        <f>VLOOKUP(Tabela2[[#This Row],[SIEMA]],Siema2025,16,FALSE)</f>
        <v>Quinta</v>
      </c>
      <c r="L673" s="106" t="str">
        <f>IF(Tabela2[[#This Row],[Data]]="","Sem Informação",VLOOKUP(MONTH(Tabela2[[#This Row],[Data]]),'[1]Validação de dados'!$I$1:$J$13,2,0))</f>
        <v>Setembro</v>
      </c>
      <c r="M673" s="104">
        <f>YEAR(Tabela2[[#This Row],[Data]])</f>
        <v>2025</v>
      </c>
      <c r="N673" s="105" t="str">
        <f>VLOOKUP(Tabela2[[#This Row],[SIEMA]],Siema2025,17,FALSE)</f>
        <v>Matutino</v>
      </c>
      <c r="O673" s="105" t="str">
        <f>VLOOKUP(Tabela2[[#This Row],[SIEMA]],Siema2025,5,FALSE)</f>
        <v>Plataforma</v>
      </c>
      <c r="P673" s="104" t="str">
        <f>VLOOKUP(Tabela2[[#This Row],[SIEMA]],Siema2025,21,FALSE)</f>
        <v>Durante inspeção, foi observado um gotejamento de óleo na base do guindaste da unidade 3R-14. No deck de produção, foi possível perceber gotejamento de produto oleoso, que escorria pela mangueira hidráulica do guindaste e respingos indo em direção ao mar, em função da ação do vento. Uma equipe de manutenção foi enviada ao local, e após inspeções constatou um ponto de vazamento (gotejamento) por um furo de aproximadamente 2mm do tanque de armazenamento de óleo diesel do guindaste.</v>
      </c>
      <c r="Q673" s="104">
        <v>1202</v>
      </c>
      <c r="R673" s="104" t="s">
        <v>252</v>
      </c>
      <c r="S673" s="107" t="str">
        <f>IF(Q673="","", IF(Q673="NC","", IF(Q673="NE","", IF(Q673="NA","",IFERROR(VLOOKUP(Q673,[1]Produtos!$A$1:$C$2319,2,FALSE),"Não Cadastrado")))))</f>
        <v>GASÓLEO ou ÓLEO DIESEL ou ÓLEO PARA AQUECIMENTO, LEVE</v>
      </c>
      <c r="T673" s="232">
        <v>1E-3</v>
      </c>
      <c r="U673" s="104" t="s">
        <v>7111</v>
      </c>
      <c r="V673" s="104">
        <f>IF(Q673="","",IF(ISNUMBER(Q673)=FALSE,"Não se aplica",IFERROR(VLOOKUP(Q673,Produtos!$A$1:$C$2319,3,FALSE),"Não Cadastrado")))</f>
        <v>3</v>
      </c>
      <c r="W673" s="104" t="str">
        <f>VLOOKUP(Tabela2[[#This Row],[SIEMA]],Siema2025,10,FALSE)</f>
        <v/>
      </c>
      <c r="X673" s="113"/>
      <c r="Y673" s="109" t="str">
        <f>IF(W673="","", IF(W673="NC","", IF(W673="NE","", IF(W673="NA","",IFERROR(VLOOKUP(W673,Produtos!$A$1:$C$2319,2,FALSE),"Não Cadastrado")))))</f>
        <v/>
      </c>
      <c r="Z673" s="104" t="str">
        <f>VLOOKUP(Tabela2[[#This Row],[SIEMA]],Siema2025,11,FALSE)</f>
        <v xml:space="preserve"> </v>
      </c>
      <c r="AA673" s="104" t="str">
        <f>VLOOKUP(Tabela2[[#This Row],[SIEMA]],Siema2025,12,FALSE)</f>
        <v xml:space="preserve"> </v>
      </c>
      <c r="AB673" s="104" t="str">
        <f>IF(W673="","",IF(ISNUMBER(W673)=FALSE,"Não se aplica",IFERROR(VLOOKUP(W673,Produtos!$A$1:$C$2319,3,FALSE),"Não Cadastrado")))</f>
        <v/>
      </c>
      <c r="AC673" s="104"/>
      <c r="AD673" s="108"/>
      <c r="AE673" s="107" t="str">
        <f>IF(AC673="","", IF(AC673="NC","", IF(AC673="NE","", IF(AC673="NA","",IFERROR(VLOOKUP(AC673,Produtos!$A$1:$C$2319,2,FALSE),"Não Cadastrado")))))</f>
        <v/>
      </c>
      <c r="AF673" s="104"/>
      <c r="AG673" s="104"/>
      <c r="AH673" s="104" t="str">
        <f>IF(AC673="","",IF(ISNUMBER(AC673)=FALSE,"Não se aplica",IFERROR(VLOOKUP(AC673,Produtos!$A$1:$C$2319,3,FALSE),"Não Cadastrado")))</f>
        <v/>
      </c>
      <c r="AI673" s="104"/>
      <c r="AJ673" s="104" t="str">
        <f>VLOOKUP(Tabela2[[#This Row],[SIEMA]],Siema2025,26,FALSE)</f>
        <v>Furo no tanque de armazenamento de óleo diesel do guindaste da plataforma 3R-14</v>
      </c>
      <c r="AK673" s="107" t="s">
        <v>7285</v>
      </c>
      <c r="AL673" s="107"/>
      <c r="AM673" s="107"/>
      <c r="AN673" s="108" t="str">
        <f>VLOOKUP(Tabela2[[#This Row],[SIEMA]],Siema2025,51,FALSE)</f>
        <v/>
      </c>
      <c r="AO673" s="108" t="str">
        <f>VLOOKUP(Tabela2[[#This Row],[SIEMA]],Siema2025,53,FALSE)</f>
        <v/>
      </c>
      <c r="AP673" s="108" t="str">
        <f>VLOOKUP(Tabela2[[#This Row],[SIEMA]],Siema2025,55,FALSE)</f>
        <v/>
      </c>
      <c r="AQ673" s="108" t="str">
        <f>VLOOKUP(Tabela2[[#This Row],[SIEMA]],Siema2025,57,FALSE)</f>
        <v/>
      </c>
      <c r="AR673" s="108" t="str">
        <f>VLOOKUP(Tabela2[[#This Row],[SIEMA]],Siema2025,59,FALSE)</f>
        <v/>
      </c>
      <c r="AS673" s="108" t="str">
        <f>VLOOKUP(Tabela2[[#This Row],[SIEMA]],Siema2025,61,FALSE)</f>
        <v>X</v>
      </c>
      <c r="AT673" s="108" t="str">
        <f>VLOOKUP(Tabela2[[#This Row],[SIEMA]],Siema2025,63,FALSE)</f>
        <v/>
      </c>
      <c r="AU673" s="108" t="str">
        <f>VLOOKUP(Tabela2[[#This Row],[SIEMA]],Siema2025,65,FALSE)</f>
        <v/>
      </c>
      <c r="AV673" s="108" t="str">
        <f>VLOOKUP(Tabela2[[#This Row],[SIEMA]],Siema2025,67,FALSE)</f>
        <v/>
      </c>
      <c r="AW673" s="108" t="str">
        <f>VLOOKUP(Tabela2[[#This Row],[SIEMA]],Siema2025,69,FALSE)</f>
        <v/>
      </c>
      <c r="AX673" s="108" t="str">
        <f>VLOOKUP(Tabela2[[#This Row],[SIEMA]],Siema2025,71,FALSE)</f>
        <v/>
      </c>
      <c r="AY673" s="108" t="str">
        <f>VLOOKUP(Tabela2[[#This Row],[SIEMA]],Siema2025,73,FALSE)</f>
        <v/>
      </c>
      <c r="AZ673" s="108" t="str">
        <f>VLOOKUP(Tabela2[[#This Row],[SIEMA]],Siema2025,75,FALSE)</f>
        <v/>
      </c>
      <c r="BA673" s="108" t="str">
        <f>VLOOKUP(Tabela2[[#This Row],[SIEMA]],Siema2025,77,FALSE)</f>
        <v/>
      </c>
      <c r="BB673" s="108" t="str">
        <f>VLOOKUP(Tabela2[[#This Row],[SIEMA]],Siema2025,79,FALSE)</f>
        <v/>
      </c>
      <c r="BC673" s="108" t="str">
        <f>IF(Tabela2[[#This Row],[Outro(s) ]] = "X", "PREENCHER","NA")</f>
        <v>NA</v>
      </c>
      <c r="BD673" s="108" t="str">
        <f>VLOOKUP(Tabela2[[#This Row],[SIEMA]],Siema2025,82,FALSE)</f>
        <v/>
      </c>
      <c r="BE673" s="108" t="str">
        <f>VLOOKUP(Tabela2[[#This Row],[SIEMA]],Siema2025,81,FALSE)</f>
        <v/>
      </c>
      <c r="BF673" s="110" t="str">
        <f>VLOOKUP(Tabela2[[#This Row],[SIEMA]],Siema2025,28,FALSE)</f>
        <v>3R Potiguar</v>
      </c>
      <c r="BG673" s="110"/>
      <c r="BH673" s="111" t="str">
        <f>VLOOKUP(Tabela2[[#This Row],[SIEMA]],Siema2025,29,FALSE)</f>
        <v>44186763000144</v>
      </c>
      <c r="BI673" s="112" t="s">
        <v>2696</v>
      </c>
      <c r="BJ673" s="107" t="s">
        <v>7099</v>
      </c>
      <c r="BK673" s="104" t="s">
        <v>2696</v>
      </c>
      <c r="BL673" s="140">
        <v>45999</v>
      </c>
      <c r="BM673" s="108">
        <f ca="1">IF(Tabela2[[#This Row],[Data de atendimento do Ibama (considerar o primeiro documento/ação)]]="",_xlfn.DAYS(TODAY(),J673),_xlfn.DAYS(Tabela2[[#This Row],[Data de atendimento do Ibama (considerar o primeiro documento/ação)]],J673))</f>
        <v>74</v>
      </c>
      <c r="BN673" s="108" t="str">
        <f>IF(Tabela2[[#This Row],[Atendido pelo Ibama ("Não" ou "Sim")]]="Não","Preencher", IF(Tabela2[[#This Row],[Atendido pelo Ibama ("Não" ou "Sim")]]="Sim","NA",""))</f>
        <v>NA</v>
      </c>
      <c r="BO673" s="114" t="s">
        <v>7286</v>
      </c>
      <c r="BP673" s="108" t="str">
        <f>IF(Tabela2[[#This Row],[Forma de atendimento (primeiro documento/ação)]]= "Outros (especificar)", "PREENCHER","NA")</f>
        <v>NA</v>
      </c>
      <c r="BQ673" s="106" t="s">
        <v>123</v>
      </c>
      <c r="BR673" s="108" t="str">
        <f>IF(Tabela2[[#This Row],[Equipe do Ibama foi a campo? Houve sobrevoo do Poseidon?]] = "Sim", "PREENCHER","NA")</f>
        <v>NA</v>
      </c>
      <c r="BS673" s="108" t="str">
        <f>IF(Tabela2[[#This Row],[Se sim, foi emitida Ordem de Emergência? (informações vinculada à coluna CK)]] = "Sim", "PREENCHER","NA")</f>
        <v>NA</v>
      </c>
      <c r="BT673" s="108" t="s">
        <v>7101</v>
      </c>
      <c r="BU673" s="108" t="s">
        <v>2696</v>
      </c>
      <c r="BV673" s="108" t="s">
        <v>123</v>
      </c>
      <c r="BW673" s="108" t="s">
        <v>2696</v>
      </c>
      <c r="BX673" s="106" t="s">
        <v>7102</v>
      </c>
      <c r="BY673" s="140">
        <v>46056</v>
      </c>
      <c r="BZ673" s="104">
        <f>IF(Tabela2[[#This Row],[Data do documento de encerramento]]="NA","NA",IF(Tabela2[[#This Row],[Data do documento de encerramento]]="","Pendente de conclusão/ encerramento",_xlfn.DAYS(Tabela2[[#This Row],[Data do documento de encerramento]],J673)))</f>
        <v>131</v>
      </c>
      <c r="CA673" s="107"/>
      <c r="CB673" s="107"/>
      <c r="CC673" s="115" t="s">
        <v>7628</v>
      </c>
      <c r="CD673" s="107" t="s">
        <v>123</v>
      </c>
      <c r="CE673" s="107" t="s">
        <v>2696</v>
      </c>
      <c r="CF673" s="107" t="s">
        <v>7141</v>
      </c>
    </row>
    <row r="674" spans="1:84" ht="30.75">
      <c r="A674" s="182">
        <v>202592625246</v>
      </c>
      <c r="B674" s="118" t="s">
        <v>9994</v>
      </c>
      <c r="C674" s="108" t="s">
        <v>672</v>
      </c>
      <c r="D674" s="106" t="s">
        <v>637</v>
      </c>
      <c r="E674" s="106" t="s">
        <v>9995</v>
      </c>
      <c r="F674" s="106" t="s">
        <v>9996</v>
      </c>
      <c r="G674" s="106" t="s">
        <v>9997</v>
      </c>
      <c r="H674" s="106" t="s">
        <v>9998</v>
      </c>
      <c r="I674" s="104" t="s">
        <v>124</v>
      </c>
      <c r="J674" s="105">
        <f>VLOOKUP(Tabela2[[#This Row],[SIEMA]],Siema2025,2,FALSE)</f>
        <v>45925</v>
      </c>
      <c r="K674" s="105" t="str">
        <f>VLOOKUP(Tabela2[[#This Row],[SIEMA]],Siema2025,16,FALSE)</f>
        <v>Quinta</v>
      </c>
      <c r="L674" s="106" t="str">
        <f>IF(Tabela2[[#This Row],[Data]]="","Sem Informação",VLOOKUP(MONTH(Tabela2[[#This Row],[Data]]),'[1]Validação de dados'!$I$1:$J$13,2,0))</f>
        <v>Setembro</v>
      </c>
      <c r="M674" s="104">
        <f>YEAR(Tabela2[[#This Row],[Data]])</f>
        <v>2025</v>
      </c>
      <c r="N674" s="105" t="str">
        <f>VLOOKUP(Tabela2[[#This Row],[SIEMA]],Siema2025,17,FALSE)</f>
        <v>Vespertino</v>
      </c>
      <c r="O674" s="105" t="s">
        <v>111</v>
      </c>
      <c r="P674" s="104" t="str">
        <f>VLOOKUP(Tabela2[[#This Row],[SIEMA]],Siema2025,21,FALSE)</f>
        <v>EMBARCAÇÃO SKANDI ACHIEVER, Campo de Búzios, Bacia de Santos.</v>
      </c>
      <c r="Q674" s="104" t="s">
        <v>637</v>
      </c>
      <c r="R674" s="104" t="s">
        <v>9999</v>
      </c>
      <c r="S674" s="107" t="s">
        <v>7096</v>
      </c>
      <c r="T674" s="104">
        <v>3.1999999999999999E-5</v>
      </c>
      <c r="U674" s="104" t="s">
        <v>7111</v>
      </c>
      <c r="V674" s="104" t="str">
        <f>IF(Q674="","",IF(ISNUMBER(Q674)=FALSE,"Não se aplica",IFERROR(VLOOKUP(Q674,Produtos!$A$1:$C$2319,3,FALSE),"Não Cadastrado")))</f>
        <v>Não se aplica</v>
      </c>
      <c r="W674" s="104"/>
      <c r="X674" s="113"/>
      <c r="Y674" s="109" t="str">
        <f>IF(W674="","", IF(W674="NC","", IF(W674="NE","", IF(W674="NA","",IFERROR(VLOOKUP(W674,Produtos!$A$1:$C$2319,2,FALSE),"Não Cadastrado")))))</f>
        <v/>
      </c>
      <c r="Z674" s="104"/>
      <c r="AA674" s="104"/>
      <c r="AB674" s="104" t="str">
        <f>IF(W674="","",IF(ISNUMBER(W674)=FALSE,"Não se aplica",IFERROR(VLOOKUP(W674,Produtos!$A$1:$C$2319,3,FALSE),"Não Cadastrado")))</f>
        <v/>
      </c>
      <c r="AC674" s="104"/>
      <c r="AD674" s="108"/>
      <c r="AE674" s="107" t="str">
        <f>IF(AC674="","", IF(AC674="NC","", IF(AC674="NE","", IF(AC674="NA","",IFERROR(VLOOKUP(AC674,Produtos!$A$1:$C$2319,2,FALSE),"Não Cadastrado")))))</f>
        <v/>
      </c>
      <c r="AF674" s="104"/>
      <c r="AG674" s="104"/>
      <c r="AH674" s="104" t="str">
        <f>IF(AC674="","",IF(ISNUMBER(AC674)=FALSE,"Não se aplica",IFERROR(VLOOKUP(AC674,Produtos!$A$1:$C$2319,3,FALSE),"Não Cadastrado")))</f>
        <v/>
      </c>
      <c r="AI674" s="104"/>
      <c r="AJ674" s="104" t="str">
        <f>VLOOKUP(Tabela2[[#This Row],[SIEMA]],Siema2025,26,FALSE)</f>
        <v>Sem condições de informar, as causas prováveis estão sendo investigadas.</v>
      </c>
      <c r="AK674" s="107" t="s">
        <v>7311</v>
      </c>
      <c r="AL674" s="107"/>
      <c r="AM674" s="107"/>
      <c r="AN674" s="108" t="str">
        <f>VLOOKUP(Tabela2[[#This Row],[SIEMA]],Siema2025,51,FALSE)</f>
        <v/>
      </c>
      <c r="AO674" s="108" t="str">
        <f>VLOOKUP(Tabela2[[#This Row],[SIEMA]],Siema2025,53,FALSE)</f>
        <v/>
      </c>
      <c r="AP674" s="108" t="str">
        <f>VLOOKUP(Tabela2[[#This Row],[SIEMA]],Siema2025,55,FALSE)</f>
        <v/>
      </c>
      <c r="AQ674" s="108" t="str">
        <f>VLOOKUP(Tabela2[[#This Row],[SIEMA]],Siema2025,57,FALSE)</f>
        <v/>
      </c>
      <c r="AR674" s="108" t="str">
        <f>VLOOKUP(Tabela2[[#This Row],[SIEMA]],Siema2025,59,FALSE)</f>
        <v/>
      </c>
      <c r="AS674" s="108" t="str">
        <f>VLOOKUP(Tabela2[[#This Row],[SIEMA]],Siema2025,61,FALSE)</f>
        <v>X</v>
      </c>
      <c r="AT674" s="108" t="str">
        <f>VLOOKUP(Tabela2[[#This Row],[SIEMA]],Siema2025,63,FALSE)</f>
        <v/>
      </c>
      <c r="AU674" s="108" t="str">
        <f>VLOOKUP(Tabela2[[#This Row],[SIEMA]],Siema2025,65,FALSE)</f>
        <v/>
      </c>
      <c r="AV674" s="108" t="str">
        <f>VLOOKUP(Tabela2[[#This Row],[SIEMA]],Siema2025,67,FALSE)</f>
        <v/>
      </c>
      <c r="AW674" s="108" t="str">
        <f>VLOOKUP(Tabela2[[#This Row],[SIEMA]],Siema2025,69,FALSE)</f>
        <v/>
      </c>
      <c r="AX674" s="108" t="str">
        <f>VLOOKUP(Tabela2[[#This Row],[SIEMA]],Siema2025,71,FALSE)</f>
        <v/>
      </c>
      <c r="AY674" s="108" t="str">
        <f>VLOOKUP(Tabela2[[#This Row],[SIEMA]],Siema2025,73,FALSE)</f>
        <v/>
      </c>
      <c r="AZ674" s="108" t="str">
        <f>VLOOKUP(Tabela2[[#This Row],[SIEMA]],Siema2025,75,FALSE)</f>
        <v/>
      </c>
      <c r="BA674" s="108" t="str">
        <f>VLOOKUP(Tabela2[[#This Row],[SIEMA]],Siema2025,77,FALSE)</f>
        <v/>
      </c>
      <c r="BB674" s="108" t="str">
        <f>VLOOKUP(Tabela2[[#This Row],[SIEMA]],Siema2025,79,FALSE)</f>
        <v/>
      </c>
      <c r="BC674" s="108" t="str">
        <f>IF(Tabela2[[#This Row],[Outro(s) ]] = "X", "PREENCHER","NA")</f>
        <v>NA</v>
      </c>
      <c r="BD674" s="108" t="str">
        <f>VLOOKUP(Tabela2[[#This Row],[SIEMA]],Siema2025,82,FALSE)</f>
        <v/>
      </c>
      <c r="BE674" s="108" t="str">
        <f>VLOOKUP(Tabela2[[#This Row],[SIEMA]],Siema2025,81,FALSE)</f>
        <v/>
      </c>
      <c r="BF674" s="110" t="str">
        <f>VLOOKUP(Tabela2[[#This Row],[SIEMA]],Siema2025,28,FALSE)</f>
        <v>Petrobras</v>
      </c>
      <c r="BG674" s="110"/>
      <c r="BH674" s="111">
        <v>33000167000101</v>
      </c>
      <c r="BI674" s="112" t="str">
        <f>VLOOKUP(Tabela2[[#This Row],[SIEMA]],Siema2025,107,FALSE)</f>
        <v>Não</v>
      </c>
      <c r="BJ674" s="107" t="s">
        <v>7099</v>
      </c>
      <c r="BK674" s="104" t="s">
        <v>2696</v>
      </c>
      <c r="BL674" s="140">
        <v>45933</v>
      </c>
      <c r="BM674" s="108">
        <f ca="1">IF(Tabela2[[#This Row],[Data de atendimento do Ibama (considerar o primeiro documento/ação)]]="",_xlfn.DAYS(TODAY(),J674),_xlfn.DAYS(Tabela2[[#This Row],[Data de atendimento do Ibama (considerar o primeiro documento/ação)]],J674))</f>
        <v>8</v>
      </c>
      <c r="BN674" s="108" t="str">
        <f>IF(Tabela2[[#This Row],[Atendido pelo Ibama ("Não" ou "Sim")]]="Não","Preencher", IF(Tabela2[[#This Row],[Atendido pelo Ibama ("Não" ou "Sim")]]="Sim","NA",""))</f>
        <v>NA</v>
      </c>
      <c r="BO674" s="114" t="s">
        <v>7100</v>
      </c>
      <c r="BP674" s="108" t="str">
        <f>IF(Tabela2[[#This Row],[Forma de atendimento (primeiro documento/ação)]]= "Outros (especificar)", "PREENCHER","NA")</f>
        <v>NA</v>
      </c>
      <c r="BQ674" s="106" t="s">
        <v>123</v>
      </c>
      <c r="BR674" s="108" t="str">
        <f>IF(Tabela2[[#This Row],[Equipe do Ibama foi a campo? Houve sobrevoo do Poseidon?]] = "Sim", "PREENCHER","NA")</f>
        <v>NA</v>
      </c>
      <c r="BS674" s="108" t="str">
        <f>IF(Tabela2[[#This Row],[Se sim, foi emitida Ordem de Emergência? (informações vinculada à coluna CK)]] = "Sim", "PREENCHER","NA")</f>
        <v>NA</v>
      </c>
      <c r="BT674" s="108" t="s">
        <v>7101</v>
      </c>
      <c r="BU674" s="108" t="s">
        <v>2696</v>
      </c>
      <c r="BV674" s="108" t="s">
        <v>123</v>
      </c>
      <c r="BW674" s="108" t="s">
        <v>2696</v>
      </c>
      <c r="BX674" s="106" t="s">
        <v>7102</v>
      </c>
      <c r="BY674" s="140">
        <v>46181</v>
      </c>
      <c r="BZ674" s="104">
        <f>IF(Tabela2[[#This Row],[Data do documento de encerramento]]="NA","NA",IF(Tabela2[[#This Row],[Data do documento de encerramento]]="","Pendente de conclusão/ encerramento",_xlfn.DAYS(Tabela2[[#This Row],[Data do documento de encerramento]],J674)))</f>
        <v>256</v>
      </c>
      <c r="CA674" s="107" t="s">
        <v>7230</v>
      </c>
      <c r="CB674" s="107" t="s">
        <v>7491</v>
      </c>
      <c r="CC674" s="207" t="s">
        <v>7560</v>
      </c>
      <c r="CD674" s="107" t="s">
        <v>7698</v>
      </c>
      <c r="CE674" s="107" t="s">
        <v>123</v>
      </c>
      <c r="CF674" s="107" t="s">
        <v>7105</v>
      </c>
    </row>
    <row r="675" spans="1:84" ht="60.75">
      <c r="A675" s="169">
        <v>202592814437</v>
      </c>
      <c r="B675" s="170" t="s">
        <v>10000</v>
      </c>
      <c r="C675" s="108" t="s">
        <v>7135</v>
      </c>
      <c r="D675" s="106" t="s">
        <v>637</v>
      </c>
      <c r="E675" s="106" t="s">
        <v>10001</v>
      </c>
      <c r="F675" s="106"/>
      <c r="G675" s="106" t="s">
        <v>7144</v>
      </c>
      <c r="H675" s="106" t="s">
        <v>7145</v>
      </c>
      <c r="I675" s="104" t="s">
        <v>201</v>
      </c>
      <c r="J675" s="105">
        <f>VLOOKUP(Tabela2[[#This Row],[SIEMA]],Siema2025,2,FALSE)</f>
        <v>45926</v>
      </c>
      <c r="K675" s="105" t="str">
        <f>VLOOKUP(Tabela2[[#This Row],[SIEMA]],Siema2025,16,FALSE)</f>
        <v>Sexta</v>
      </c>
      <c r="L675" s="106" t="str">
        <f>IF(Tabela2[[#This Row],[Data]]="","Sem Informação",VLOOKUP(MONTH(Tabela2[[#This Row],[Data]]),'[1]Validação de dados'!$I$1:$J$13,2,0))</f>
        <v>Setembro</v>
      </c>
      <c r="M675" s="104">
        <f>YEAR(Tabela2[[#This Row],[Data]])</f>
        <v>2025</v>
      </c>
      <c r="N675" s="105" t="str">
        <f>VLOOKUP(Tabela2[[#This Row],[SIEMA]],Siema2025,17,FALSE)</f>
        <v>Noturno</v>
      </c>
      <c r="O675" s="105" t="s">
        <v>111</v>
      </c>
      <c r="P675" s="104" t="str">
        <f>VLOOKUP(Tabela2[[#This Row],[SIEMA]],Siema2025,21,FALSE)</f>
        <v>Sonda SS-45 (Atlantic Star) em operação no Poço 7-CG-5HPA-RJS, Campo de Congro, Bacia de Campos. Número IMO 7417616.</v>
      </c>
      <c r="Q675" s="104" t="s">
        <v>637</v>
      </c>
      <c r="R675" s="104" t="s">
        <v>10002</v>
      </c>
      <c r="S675" s="262" t="s">
        <v>7147</v>
      </c>
      <c r="T675" s="104">
        <v>1.325E-2</v>
      </c>
      <c r="U675" s="104" t="s">
        <v>7111</v>
      </c>
      <c r="V675" s="104" t="str">
        <f>IF(Q675="","",IF(ISNUMBER(Q675)=FALSE,"Não se aplica",IFERROR(VLOOKUP(Q675,Produtos!$A$1:$C$2319,3,FALSE),"Não Cadastrado")))</f>
        <v>Não se aplica</v>
      </c>
      <c r="W675" s="104"/>
      <c r="X675" s="113"/>
      <c r="Y675" s="109" t="str">
        <f>IF(W675="","", IF(W675="NC","", IF(W675="NE","", IF(W675="NA","",IFERROR(VLOOKUP(W675,Produtos!$A$1:$C$2319,2,FALSE),"Não Cadastrado")))))</f>
        <v/>
      </c>
      <c r="Z675" s="104"/>
      <c r="AA675" s="104"/>
      <c r="AB675" s="104" t="str">
        <f>IF(W675="","",IF(ISNUMBER(W675)=FALSE,"Não se aplica",IFERROR(VLOOKUP(W675,Produtos!$A$1:$C$2319,3,FALSE),"Não Cadastrado")))</f>
        <v/>
      </c>
      <c r="AC675" s="104"/>
      <c r="AD675" s="108"/>
      <c r="AE675" s="107" t="str">
        <f>IF(AC675="","", IF(AC675="NC","", IF(AC675="NE","", IF(AC675="NA","",IFERROR(VLOOKUP(AC675,Produtos!$A$1:$C$2319,2,FALSE),"Não Cadastrado")))))</f>
        <v/>
      </c>
      <c r="AF675" s="104"/>
      <c r="AG675" s="104"/>
      <c r="AH675" s="104" t="str">
        <f>IF(AC675="","",IF(ISNUMBER(AC675)=FALSE,"Não se aplica",IFERROR(VLOOKUP(AC675,Produtos!$A$1:$C$2319,3,FALSE),"Não Cadastrado")))</f>
        <v/>
      </c>
      <c r="AI675" s="104"/>
      <c r="AJ675" s="104" t="str">
        <f>VLOOKUP(Tabela2[[#This Row],[SIEMA]],Siema2025,26,FALSE)</f>
        <v>Em investigação.</v>
      </c>
      <c r="AK675" s="107" t="s">
        <v>7229</v>
      </c>
      <c r="AL675" s="107" t="s">
        <v>7098</v>
      </c>
      <c r="AM675" s="107"/>
      <c r="AN675" s="108" t="str">
        <f>VLOOKUP(Tabela2[[#This Row],[SIEMA]],Siema2025,51,FALSE)</f>
        <v/>
      </c>
      <c r="AO675" s="108" t="str">
        <f>VLOOKUP(Tabela2[[#This Row],[SIEMA]],Siema2025,53,FALSE)</f>
        <v/>
      </c>
      <c r="AP675" s="108" t="str">
        <f>VLOOKUP(Tabela2[[#This Row],[SIEMA]],Siema2025,55,FALSE)</f>
        <v/>
      </c>
      <c r="AQ675" s="108" t="str">
        <f>VLOOKUP(Tabela2[[#This Row],[SIEMA]],Siema2025,57,FALSE)</f>
        <v/>
      </c>
      <c r="AR675" s="108" t="str">
        <f>VLOOKUP(Tabela2[[#This Row],[SIEMA]],Siema2025,59,FALSE)</f>
        <v/>
      </c>
      <c r="AS675" s="108" t="str">
        <f>VLOOKUP(Tabela2[[#This Row],[SIEMA]],Siema2025,61,FALSE)</f>
        <v>X</v>
      </c>
      <c r="AT675" s="108" t="str">
        <f>VLOOKUP(Tabela2[[#This Row],[SIEMA]],Siema2025,63,FALSE)</f>
        <v/>
      </c>
      <c r="AU675" s="108" t="str">
        <f>VLOOKUP(Tabela2[[#This Row],[SIEMA]],Siema2025,65,FALSE)</f>
        <v/>
      </c>
      <c r="AV675" s="108" t="str">
        <f>VLOOKUP(Tabela2[[#This Row],[SIEMA]],Siema2025,67,FALSE)</f>
        <v/>
      </c>
      <c r="AW675" s="108" t="str">
        <f>VLOOKUP(Tabela2[[#This Row],[SIEMA]],Siema2025,69,FALSE)</f>
        <v/>
      </c>
      <c r="AX675" s="108" t="str">
        <f>VLOOKUP(Tabela2[[#This Row],[SIEMA]],Siema2025,71,FALSE)</f>
        <v/>
      </c>
      <c r="AY675" s="108" t="str">
        <f>VLOOKUP(Tabela2[[#This Row],[SIEMA]],Siema2025,73,FALSE)</f>
        <v/>
      </c>
      <c r="AZ675" s="108" t="str">
        <f>VLOOKUP(Tabela2[[#This Row],[SIEMA]],Siema2025,75,FALSE)</f>
        <v/>
      </c>
      <c r="BA675" s="108" t="str">
        <f>VLOOKUP(Tabela2[[#This Row],[SIEMA]],Siema2025,77,FALSE)</f>
        <v/>
      </c>
      <c r="BB675" s="108" t="str">
        <f>VLOOKUP(Tabela2[[#This Row],[SIEMA]],Siema2025,79,FALSE)</f>
        <v/>
      </c>
      <c r="BC675" s="108" t="str">
        <f>IF(Tabela2[[#This Row],[Outro(s) ]] = "X", "PREENCHER","NA")</f>
        <v>NA</v>
      </c>
      <c r="BD675" s="108" t="str">
        <f>VLOOKUP(Tabela2[[#This Row],[SIEMA]],Siema2025,82,FALSE)</f>
        <v/>
      </c>
      <c r="BE675" s="108" t="str">
        <f>VLOOKUP(Tabela2[[#This Row],[SIEMA]],Siema2025,81,FALSE)</f>
        <v/>
      </c>
      <c r="BF675" s="110" t="str">
        <f>VLOOKUP(Tabela2[[#This Row],[SIEMA]],Siema2025,28,FALSE)</f>
        <v>Petrobras</v>
      </c>
      <c r="BG675" s="110"/>
      <c r="BH675" s="111" t="str">
        <f>VLOOKUP(Tabela2[[#This Row],[SIEMA]],Siema2025,29,FALSE)</f>
        <v>33000167100750</v>
      </c>
      <c r="BI675" s="112" t="str">
        <f>VLOOKUP(Tabela2[[#This Row],[SIEMA]],Siema2025,107,FALSE)</f>
        <v>Não</v>
      </c>
      <c r="BJ675" s="107" t="s">
        <v>7099</v>
      </c>
      <c r="BK675" s="104" t="s">
        <v>2696</v>
      </c>
      <c r="BL675" s="140">
        <v>45978</v>
      </c>
      <c r="BM675" s="108">
        <f ca="1">IF(Tabela2[[#This Row],[Data de atendimento do Ibama (considerar o primeiro documento/ação)]]="",_xlfn.DAYS(TODAY(),J675),_xlfn.DAYS(Tabela2[[#This Row],[Data de atendimento do Ibama (considerar o primeiro documento/ação)]],J675))</f>
        <v>52</v>
      </c>
      <c r="BN675" s="108" t="str">
        <f>IF(Tabela2[[#This Row],[Atendido pelo Ibama ("Não" ou "Sim")]]="Não","Preencher", IF(Tabela2[[#This Row],[Atendido pelo Ibama ("Não" ou "Sim")]]="Sim","NA",""))</f>
        <v>NA</v>
      </c>
      <c r="BO675" s="114" t="s">
        <v>7138</v>
      </c>
      <c r="BP675" s="108" t="str">
        <f>IF(Tabela2[[#This Row],[Forma de atendimento (primeiro documento/ação)]]= "Outros (especificar)", "PREENCHER","NA")</f>
        <v>NA</v>
      </c>
      <c r="BQ675" s="106" t="s">
        <v>123</v>
      </c>
      <c r="BR675" s="108" t="str">
        <f>IF(Tabela2[[#This Row],[Equipe do Ibama foi a campo? Houve sobrevoo do Poseidon?]] = "Sim", "PREENCHER","NA")</f>
        <v>NA</v>
      </c>
      <c r="BS675" s="108" t="str">
        <f>IF(Tabela2[[#This Row],[Se sim, foi emitida Ordem de Emergência? (informações vinculada à coluna CK)]] = "Sim", "PREENCHER","NA")</f>
        <v>NA</v>
      </c>
      <c r="BT675" s="108" t="s">
        <v>7101</v>
      </c>
      <c r="BU675" s="108" t="s">
        <v>123</v>
      </c>
      <c r="BV675" s="108" t="s">
        <v>123</v>
      </c>
      <c r="BW675" s="108" t="s">
        <v>123</v>
      </c>
      <c r="BX675" s="106"/>
      <c r="BY675" s="140"/>
      <c r="BZ675" s="104" t="str">
        <f>IF(Tabela2[[#This Row],[Data do documento de encerramento]]="NA","NA",IF(Tabela2[[#This Row],[Data do documento de encerramento]]="","Pendente de conclusão/ encerramento",_xlfn.DAYS(Tabela2[[#This Row],[Data do documento de encerramento]],J675)))</f>
        <v>Pendente de conclusão/ encerramento</v>
      </c>
      <c r="CA675" s="107"/>
      <c r="CB675" s="107"/>
      <c r="CC675" s="107" t="s">
        <v>7201</v>
      </c>
      <c r="CD675" s="107" t="s">
        <v>123</v>
      </c>
      <c r="CE675" s="107" t="s">
        <v>123</v>
      </c>
      <c r="CF675" s="107" t="s">
        <v>7149</v>
      </c>
    </row>
    <row r="676" spans="1:84" ht="76.5">
      <c r="A676" s="169">
        <v>202592975612</v>
      </c>
      <c r="B676" s="170" t="s">
        <v>10003</v>
      </c>
      <c r="C676" s="108" t="str">
        <f>VLOOKUP(Tabela2[[#This Row],[SIEMA]],Siema2025,4,FALSE)</f>
        <v xml:space="preserve"> MG</v>
      </c>
      <c r="D676" s="106" t="str">
        <f>VLOOKUP(Tabela2[[#This Row],[SIEMA]],Siema2025,3,FALSE)</f>
        <v xml:space="preserve">Nova Resende </v>
      </c>
      <c r="E676" s="106" t="s">
        <v>6834</v>
      </c>
      <c r="F676" s="106"/>
      <c r="G676" s="106" t="s">
        <v>10004</v>
      </c>
      <c r="H676" s="106" t="s">
        <v>10005</v>
      </c>
      <c r="I676" s="104" t="s">
        <v>7120</v>
      </c>
      <c r="J676" s="105">
        <f>VLOOKUP(Tabela2[[#This Row],[SIEMA]],Siema2025,2,FALSE)</f>
        <v>45926</v>
      </c>
      <c r="K676" s="105" t="str">
        <f>VLOOKUP(Tabela2[[#This Row],[SIEMA]],Siema2025,16,FALSE)</f>
        <v>Sexta</v>
      </c>
      <c r="L676" s="106" t="str">
        <f>IF(Tabela2[[#This Row],[Data]]="","Sem Informação",VLOOKUP(MONTH(Tabela2[[#This Row],[Data]]),'[1]Validação de dados'!$I$1:$J$13,2,0))</f>
        <v>Setembro</v>
      </c>
      <c r="M676" s="104">
        <f>YEAR(Tabela2[[#This Row],[Data]])</f>
        <v>2025</v>
      </c>
      <c r="N676" s="105" t="str">
        <f>VLOOKUP(Tabela2[[#This Row],[SIEMA]],Siema2025,17,FALSE)</f>
        <v>Noturno</v>
      </c>
      <c r="O676" s="105" t="str">
        <f>VLOOKUP(Tabela2[[#This Row],[SIEMA]],Siema2025,5,FALSE)</f>
        <v>Rodovia</v>
      </c>
      <c r="P676" s="104" t="str">
        <f>VLOOKUP(Tabela2[[#This Row],[SIEMA]],Siema2025,21,FALSE)</f>
        <v>Acidente rodoviário</v>
      </c>
      <c r="Q676" s="104">
        <v>3475</v>
      </c>
      <c r="R676" s="104" t="str">
        <f>VLOOKUP(Tabela2[[#This Row],[SIEMA]],Siema2025,10,FALSE)</f>
        <v/>
      </c>
      <c r="S676" s="107" t="str">
        <f>IF(Q676="","", IF(Q676="NC","", IF(Q676="NE","", IF(Q676="NA","",IFERROR(VLOOKUP(Q676,[1]Produtos!$A$1:$C$2319,2,FALSE),"Não Cadastrado")))))</f>
        <v>MISTURA DE ETANOL E GASOLINA ou MISTURA DE ETANOL E COMBUSTÍVEL PARA MOTORES  com mais de
10% de etanol</v>
      </c>
      <c r="T676" s="104" t="s">
        <v>9280</v>
      </c>
      <c r="U676" s="104" t="s">
        <v>7062</v>
      </c>
      <c r="V676" s="104">
        <f>IF(Q676="","",IF(ISNUMBER(Q676)=FALSE,"Não se aplica",IFERROR(VLOOKUP(Q676,Produtos!$A$1:$C$2319,3,FALSE),"Não Cadastrado")))</f>
        <v>3</v>
      </c>
      <c r="W676" s="104">
        <v>1202</v>
      </c>
      <c r="X676" s="113" t="str">
        <f>IF(Tabela2[[#This Row],[Origem do acidente]] = "Plataforma", "PREENCHER","NA")</f>
        <v>NA</v>
      </c>
      <c r="Y676" s="109" t="str">
        <f>IF(W676="","", IF(W676="NC","", IF(W676="NE","", IF(W676="NA","",IFERROR(VLOOKUP(W676,Produtos!$A$1:$C$2319,2,FALSE),"Não Cadastrado")))))</f>
        <v>GASÓLEO ou ÓLEO DIESEL ou ÓLEO PARA AQUECIMENTO, LEVE</v>
      </c>
      <c r="Z676" s="104" t="str">
        <f>VLOOKUP(Tabela2[[#This Row],[SIEMA]],Siema2025,11,FALSE)</f>
        <v xml:space="preserve"> </v>
      </c>
      <c r="AA676" s="104" t="str">
        <f>VLOOKUP(Tabela2[[#This Row],[SIEMA]],Siema2025,12,FALSE)</f>
        <v xml:space="preserve"> </v>
      </c>
      <c r="AB676" s="104">
        <f>IF(W676="","",IF(ISNUMBER(W676)=FALSE,"Não se aplica",IFERROR(VLOOKUP(W676,Produtos!$A$1:$C$2319,3,FALSE),"Não Cadastrado")))</f>
        <v>3</v>
      </c>
      <c r="AC676" s="104"/>
      <c r="AD676" s="108" t="str">
        <f>IF(Tabela2[[#This Row],[Origem do acidente]] = "Plataforma", "PREENCHER","NA")</f>
        <v>NA</v>
      </c>
      <c r="AE676" s="107" t="str">
        <f>IF(AC676="","", IF(AC676="NC","", IF(AC676="NE","", IF(AC676="NA","",IFERROR(VLOOKUP(AC676,Produtos!$A$1:$C$2319,2,FALSE),"Não Cadastrado")))))</f>
        <v/>
      </c>
      <c r="AF676" s="104"/>
      <c r="AG676" s="104"/>
      <c r="AH676" s="104" t="str">
        <f>IF(AC676="","",IF(ISNUMBER(AC676)=FALSE,"Não se aplica",IFERROR(VLOOKUP(AC676,Produtos!$A$1:$C$2319,3,FALSE),"Não Cadastrado")))</f>
        <v/>
      </c>
      <c r="AI676" s="104"/>
      <c r="AJ676" s="104" t="str">
        <f>VLOOKUP(Tabela2[[#This Row],[SIEMA]],Siema2025,26,FALSE)</f>
        <v>Tombamento seguido de vazamento dos combustíveis</v>
      </c>
      <c r="AK676" s="107" t="s">
        <v>6834</v>
      </c>
      <c r="AL676" s="107" t="s">
        <v>7180</v>
      </c>
      <c r="AM676" s="107"/>
      <c r="AN676" s="108" t="str">
        <f>VLOOKUP(Tabela2[[#This Row],[SIEMA]],Siema2025,51,FALSE)</f>
        <v/>
      </c>
      <c r="AO676" s="108" t="str">
        <f>VLOOKUP(Tabela2[[#This Row],[SIEMA]],Siema2025,53,FALSE)</f>
        <v/>
      </c>
      <c r="AP676" s="108" t="str">
        <f>VLOOKUP(Tabela2[[#This Row],[SIEMA]],Siema2025,55,FALSE)</f>
        <v/>
      </c>
      <c r="AQ676" s="108" t="str">
        <f>VLOOKUP(Tabela2[[#This Row],[SIEMA]],Siema2025,57,FALSE)</f>
        <v/>
      </c>
      <c r="AR676" s="108" t="str">
        <f>VLOOKUP(Tabela2[[#This Row],[SIEMA]],Siema2025,59,FALSE)</f>
        <v/>
      </c>
      <c r="AS676" s="108" t="str">
        <f>VLOOKUP(Tabela2[[#This Row],[SIEMA]],Siema2025,61,FALSE)</f>
        <v/>
      </c>
      <c r="AT676" s="108" t="str">
        <f>VLOOKUP(Tabela2[[#This Row],[SIEMA]],Siema2025,63,FALSE)</f>
        <v/>
      </c>
      <c r="AU676" s="108" t="str">
        <f>VLOOKUP(Tabela2[[#This Row],[SIEMA]],Siema2025,65,FALSE)</f>
        <v>X</v>
      </c>
      <c r="AV676" s="108" t="str">
        <f>VLOOKUP(Tabela2[[#This Row],[SIEMA]],Siema2025,67,FALSE)</f>
        <v/>
      </c>
      <c r="AW676" s="108" t="str">
        <f>VLOOKUP(Tabela2[[#This Row],[SIEMA]],Siema2025,69,FALSE)</f>
        <v/>
      </c>
      <c r="AX676" s="108" t="str">
        <f>VLOOKUP(Tabela2[[#This Row],[SIEMA]],Siema2025,71,FALSE)</f>
        <v/>
      </c>
      <c r="AY676" s="108" t="str">
        <f>VLOOKUP(Tabela2[[#This Row],[SIEMA]],Siema2025,73,FALSE)</f>
        <v/>
      </c>
      <c r="AZ676" s="108" t="str">
        <f>VLOOKUP(Tabela2[[#This Row],[SIEMA]],Siema2025,75,FALSE)</f>
        <v/>
      </c>
      <c r="BA676" s="108" t="str">
        <f>VLOOKUP(Tabela2[[#This Row],[SIEMA]],Siema2025,77,FALSE)</f>
        <v/>
      </c>
      <c r="BB676" s="108" t="str">
        <f>VLOOKUP(Tabela2[[#This Row],[SIEMA]],Siema2025,79,FALSE)</f>
        <v/>
      </c>
      <c r="BC676" s="108" t="str">
        <f>IF(Tabela2[[#This Row],[Outro(s) ]] = "X", "PREENCHER","NA")</f>
        <v>NA</v>
      </c>
      <c r="BD676" s="108" t="str">
        <f>VLOOKUP(Tabela2[[#This Row],[SIEMA]],Siema2025,82,FALSE)</f>
        <v/>
      </c>
      <c r="BE676" s="108" t="str">
        <f>VLOOKUP(Tabela2[[#This Row],[SIEMA]],Siema2025,81,FALSE)</f>
        <v/>
      </c>
      <c r="BF676" s="110" t="s">
        <v>6834</v>
      </c>
      <c r="BG676" s="110"/>
      <c r="BH676" s="111" t="s">
        <v>6834</v>
      </c>
      <c r="BI676" s="112" t="str">
        <f>VLOOKUP(Tabela2[[#This Row],[SIEMA]],Siema2025,107,FALSE)</f>
        <v>Não</v>
      </c>
      <c r="BJ676" s="107" t="s">
        <v>7113</v>
      </c>
      <c r="BK676" s="104" t="s">
        <v>2696</v>
      </c>
      <c r="BL676" s="140">
        <v>45932</v>
      </c>
      <c r="BM676" s="108">
        <f ca="1">IF(Tabela2[[#This Row],[Data de atendimento do Ibama (considerar o primeiro documento/ação)]]="",_xlfn.DAYS(TODAY(),J676),_xlfn.DAYS(Tabela2[[#This Row],[Data de atendimento do Ibama (considerar o primeiro documento/ação)]],J676))</f>
        <v>6</v>
      </c>
      <c r="BN676" s="108" t="str">
        <f>IF(Tabela2[[#This Row],[Atendido pelo Ibama ("Não" ou "Sim")]]="Não","Preencher", IF(Tabela2[[#This Row],[Atendido pelo Ibama ("Não" ou "Sim")]]="Sim","NA",""))</f>
        <v>NA</v>
      </c>
      <c r="BO676" s="114" t="s">
        <v>7182</v>
      </c>
      <c r="BP676" s="108" t="str">
        <f>IF(Tabela2[[#This Row],[Forma de atendimento (primeiro documento/ação)]]= "Outros (especificar)", "PREENCHER","NA")</f>
        <v>NA</v>
      </c>
      <c r="BQ676" s="106" t="s">
        <v>123</v>
      </c>
      <c r="BR676" s="108" t="str">
        <f>IF(Tabela2[[#This Row],[Equipe do Ibama foi a campo? Houve sobrevoo do Poseidon?]] = "Sim", "PREENCHER","NA")</f>
        <v>NA</v>
      </c>
      <c r="BS676" s="108" t="str">
        <f>IF(Tabela2[[#This Row],[Se sim, foi emitida Ordem de Emergência? (informações vinculada à coluna CK)]] = "Sim", "PREENCHER","NA")</f>
        <v>NA</v>
      </c>
      <c r="BT676" s="108" t="s">
        <v>7225</v>
      </c>
      <c r="BU676" s="108" t="str">
        <f>IF(Tabela2[[#This Row],[Houve envio de Informações Pós-acidente (preencher "não se aplica" quando de competência estadual/municipal)]] = "Sim", "PREENCHER","NA")</f>
        <v>NA</v>
      </c>
      <c r="BV676" s="108" t="str">
        <f>IF(Tabela2[[#This Row],[Houve avaliação das informações pós-acidente solicitadas/enviadas?]] = "Sim", "PREENCHER","NA")</f>
        <v>NA</v>
      </c>
      <c r="BW676" s="108" t="s">
        <v>2696</v>
      </c>
      <c r="BX676" s="106" t="s">
        <v>7102</v>
      </c>
      <c r="BY676" s="140">
        <v>45932</v>
      </c>
      <c r="BZ676" s="104">
        <f>IF(Tabela2[[#This Row],[Data do documento de encerramento]]="NA","NA",IF(Tabela2[[#This Row],[Data do documento de encerramento]]="","Pendente de conclusão/ encerramento",_xlfn.DAYS(Tabela2[[#This Row],[Data do documento de encerramento]],J676)))</f>
        <v>6</v>
      </c>
      <c r="CA676" s="107"/>
      <c r="CB676" s="107"/>
      <c r="CC676" s="107"/>
      <c r="CD676" s="107"/>
      <c r="CE676" s="107"/>
      <c r="CF676" s="107"/>
    </row>
    <row r="677" spans="1:84" ht="45.75">
      <c r="A677" s="169">
        <v>202592836033</v>
      </c>
      <c r="B677" s="170" t="s">
        <v>10006</v>
      </c>
      <c r="C677" s="108" t="str">
        <f>VLOOKUP(Tabela2[[#This Row],[SIEMA]],Siema2025,4,FALSE)</f>
        <v xml:space="preserve"> PA</v>
      </c>
      <c r="D677" s="106" t="str">
        <f>VLOOKUP(Tabela2[[#This Row],[SIEMA]],Siema2025,3,FALSE)</f>
        <v xml:space="preserve">Itaituba </v>
      </c>
      <c r="E677" s="106" t="s">
        <v>8669</v>
      </c>
      <c r="F677" s="106" t="s">
        <v>10007</v>
      </c>
      <c r="G677" s="106" t="s">
        <v>10008</v>
      </c>
      <c r="H677" s="106" t="s">
        <v>10009</v>
      </c>
      <c r="I677" s="104" t="s">
        <v>7120</v>
      </c>
      <c r="J677" s="105">
        <f>VLOOKUP(Tabela2[[#This Row],[SIEMA]],Siema2025,2,FALSE)</f>
        <v>45927</v>
      </c>
      <c r="K677" s="105" t="str">
        <f>VLOOKUP(Tabela2[[#This Row],[SIEMA]],Siema2025,16,FALSE)</f>
        <v>Sábado</v>
      </c>
      <c r="L677" s="106" t="str">
        <f>IF(Tabela2[[#This Row],[Data]]="","Sem Informação",VLOOKUP(MONTH(Tabela2[[#This Row],[Data]]),'[1]Validação de dados'!$I$1:$J$13,2,0))</f>
        <v>Setembro</v>
      </c>
      <c r="M677" s="104">
        <f>YEAR(Tabela2[[#This Row],[Data]])</f>
        <v>2025</v>
      </c>
      <c r="N677" s="105" t="str">
        <f>VLOOKUP(Tabela2[[#This Row],[SIEMA]],Siema2025,17,FALSE)</f>
        <v>Matutino</v>
      </c>
      <c r="O677" s="105" t="str">
        <f>VLOOKUP(Tabela2[[#This Row],[SIEMA]],Siema2025,5,FALSE)</f>
        <v>Rodovia</v>
      </c>
      <c r="P677" s="104" t="str">
        <f>VLOOKUP(Tabela2[[#This Row],[SIEMA]],Siema2025,21,FALSE)</f>
        <v>CONFORME A AVALIAÇÃO DA OPERAÇÃO NO LOCAL, O V-01() SEGUIA NO SENTIDO OESTE, POSSIVELMENTE EM EXCESSO DE
VELOCIDADE, PERDEU O CONTROLE E TOMBOU O ÚLTIMO VAGÃO SOBRE A PISTA. A CARGA FOI PROJETADA, ATINGINDO O V-02(), QUE
TRAFEGAVA NO SENTIDO LESTE. O IMPACTO FEZ COM QUE O V-02 PERDESSE ADERÊNCIA AO PAVIMENTO, RESULTANDO EM SEU
TOMBAMENTO SOBRE A FAIXA DE DOMÍNIO LESTE.</v>
      </c>
      <c r="Q677" s="104">
        <v>1202</v>
      </c>
      <c r="R677" s="104" t="s">
        <v>10010</v>
      </c>
      <c r="S677" s="107" t="str">
        <f>IF(Q677="","", IF(Q677="NC","", IF(Q677="NE","", IF(Q677="NA","",IFERROR(VLOOKUP(Q677,[1]Produtos!$A$1:$C$2319,2,FALSE),"Não Cadastrado")))))</f>
        <v>GASÓLEO ou ÓLEO DIESEL ou ÓLEO PARA AQUECIMENTO, LEVE</v>
      </c>
      <c r="T677" s="104">
        <v>62000</v>
      </c>
      <c r="U677" s="104" t="s">
        <v>648</v>
      </c>
      <c r="V677" s="104">
        <f>IF(Q677="","",IF(ISNUMBER(Q677)=FALSE,"Não se aplica",IFERROR(VLOOKUP(Q677,Produtos!$A$1:$C$2319,3,FALSE),"Não Cadastrado")))</f>
        <v>3</v>
      </c>
      <c r="W677" s="104" t="str">
        <f>VLOOKUP(Tabela2[[#This Row],[SIEMA]],Siema2025,10,FALSE)</f>
        <v/>
      </c>
      <c r="X677" s="113" t="str">
        <f>IF(Tabela2[[#This Row],[Origem do acidente]] = "Plataforma", "PREENCHER","NA")</f>
        <v>NA</v>
      </c>
      <c r="Y677" s="109" t="str">
        <f>IF(W677="","", IF(W677="NC","", IF(W677="NE","", IF(W677="NA","",IFERROR(VLOOKUP(W677,Produtos!$A$1:$C$2319,2,FALSE),"Não Cadastrado")))))</f>
        <v/>
      </c>
      <c r="Z677" s="104" t="str">
        <f>VLOOKUP(Tabela2[[#This Row],[SIEMA]],Siema2025,11,FALSE)</f>
        <v xml:space="preserve"> </v>
      </c>
      <c r="AA677" s="104" t="str">
        <f>VLOOKUP(Tabela2[[#This Row],[SIEMA]],Siema2025,12,FALSE)</f>
        <v xml:space="preserve"> </v>
      </c>
      <c r="AB677" s="104" t="str">
        <f>IF(W677="","",IF(ISNUMBER(W677)=FALSE,"Não se aplica",IFERROR(VLOOKUP(W677,Produtos!$A$1:$C$2319,3,FALSE),"Não Cadastrado")))</f>
        <v/>
      </c>
      <c r="AC677" s="104"/>
      <c r="AD677" s="108" t="str">
        <f>IF(Tabela2[[#This Row],[Origem do acidente]] = "Plataforma", "PREENCHER","NA")</f>
        <v>NA</v>
      </c>
      <c r="AE677" s="107" t="str">
        <f>IF(AC677="","", IF(AC677="NC","", IF(AC677="NE","", IF(AC677="NA","",IFERROR(VLOOKUP(AC677,Produtos!$A$1:$C$2319,2,FALSE),"Não Cadastrado")))))</f>
        <v/>
      </c>
      <c r="AF677" s="104"/>
      <c r="AG677" s="104"/>
      <c r="AH677" s="104" t="str">
        <f>IF(AC677="","",IF(ISNUMBER(AC677)=FALSE,"Não se aplica",IFERROR(VLOOKUP(AC677,Produtos!$A$1:$C$2319,3,FALSE),"Não Cadastrado")))</f>
        <v/>
      </c>
      <c r="AI677" s="104"/>
      <c r="AJ677" s="104" t="s">
        <v>10011</v>
      </c>
      <c r="AK677" s="107" t="s">
        <v>7311</v>
      </c>
      <c r="AL677" s="107" t="s">
        <v>7358</v>
      </c>
      <c r="AM677" s="107" t="s">
        <v>7180</v>
      </c>
      <c r="AN677" s="108" t="str">
        <f>VLOOKUP(Tabela2[[#This Row],[SIEMA]],Siema2025,51,FALSE)</f>
        <v/>
      </c>
      <c r="AO677" s="108" t="str">
        <f>VLOOKUP(Tabela2[[#This Row],[SIEMA]],Siema2025,53,FALSE)</f>
        <v/>
      </c>
      <c r="AP677" s="108" t="str">
        <f>VLOOKUP(Tabela2[[#This Row],[SIEMA]],Siema2025,55,FALSE)</f>
        <v/>
      </c>
      <c r="AQ677" s="108" t="str">
        <f>VLOOKUP(Tabela2[[#This Row],[SIEMA]],Siema2025,57,FALSE)</f>
        <v/>
      </c>
      <c r="AR677" s="108" t="str">
        <f>VLOOKUP(Tabela2[[#This Row],[SIEMA]],Siema2025,59,FALSE)</f>
        <v/>
      </c>
      <c r="AS677" s="108" t="str">
        <f>VLOOKUP(Tabela2[[#This Row],[SIEMA]],Siema2025,61,FALSE)</f>
        <v/>
      </c>
      <c r="AT677" s="108" t="str">
        <f>VLOOKUP(Tabela2[[#This Row],[SIEMA]],Siema2025,63,FALSE)</f>
        <v/>
      </c>
      <c r="AU677" s="108" t="str">
        <f>VLOOKUP(Tabela2[[#This Row],[SIEMA]],Siema2025,65,FALSE)</f>
        <v>X</v>
      </c>
      <c r="AV677" s="108" t="str">
        <f>VLOOKUP(Tabela2[[#This Row],[SIEMA]],Siema2025,67,FALSE)</f>
        <v/>
      </c>
      <c r="AW677" s="108" t="str">
        <f>VLOOKUP(Tabela2[[#This Row],[SIEMA]],Siema2025,69,FALSE)</f>
        <v/>
      </c>
      <c r="AX677" s="108" t="str">
        <f>VLOOKUP(Tabela2[[#This Row],[SIEMA]],Siema2025,71,FALSE)</f>
        <v>X</v>
      </c>
      <c r="AY677" s="108" t="str">
        <f>VLOOKUP(Tabela2[[#This Row],[SIEMA]],Siema2025,73,FALSE)</f>
        <v/>
      </c>
      <c r="AZ677" s="108" t="str">
        <f>VLOOKUP(Tabela2[[#This Row],[SIEMA]],Siema2025,75,FALSE)</f>
        <v/>
      </c>
      <c r="BA677" s="108" t="str">
        <f>VLOOKUP(Tabela2[[#This Row],[SIEMA]],Siema2025,77,FALSE)</f>
        <v/>
      </c>
      <c r="BB677" s="108" t="str">
        <f>VLOOKUP(Tabela2[[#This Row],[SIEMA]],Siema2025,79,FALSE)</f>
        <v/>
      </c>
      <c r="BC677" s="108" t="str">
        <f>IF(Tabela2[[#This Row],[Outro(s) ]] = "X", "PREENCHER","NA")</f>
        <v>NA</v>
      </c>
      <c r="BD677" s="108" t="str">
        <f>VLOOKUP(Tabela2[[#This Row],[SIEMA]],Siema2025,82,FALSE)</f>
        <v/>
      </c>
      <c r="BE677" s="108" t="str">
        <f>VLOOKUP(Tabela2[[#This Row],[SIEMA]],Siema2025,81,FALSE)</f>
        <v/>
      </c>
      <c r="BF677" s="110" t="str">
        <f>VLOOKUP(Tabela2[[#This Row],[SIEMA]],Siema2025,28,FALSE)</f>
        <v>Clara M TRANSPORTES LTDA</v>
      </c>
      <c r="BG677" s="110"/>
      <c r="BH677" s="111" t="str">
        <f>VLOOKUP(Tabela2[[#This Row],[SIEMA]],Siema2025,29,FALSE)</f>
        <v>39538180000103</v>
      </c>
      <c r="BI677" s="112" t="s">
        <v>7062</v>
      </c>
      <c r="BJ677" s="107" t="s">
        <v>7099</v>
      </c>
      <c r="BK677" s="104" t="s">
        <v>2696</v>
      </c>
      <c r="BL677" s="140">
        <v>45939</v>
      </c>
      <c r="BM677" s="108">
        <f ca="1">IF(Tabela2[[#This Row],[Data de atendimento do Ibama (considerar o primeiro documento/ação)]]="",_xlfn.DAYS(TODAY(),J677),_xlfn.DAYS(Tabela2[[#This Row],[Data de atendimento do Ibama (considerar o primeiro documento/ação)]],J677))</f>
        <v>12</v>
      </c>
      <c r="BN677" s="108" t="str">
        <f>IF(Tabela2[[#This Row],[Atendido pelo Ibama ("Não" ou "Sim")]]="Não","Preencher", IF(Tabela2[[#This Row],[Atendido pelo Ibama ("Não" ou "Sim")]]="Sim","NA",""))</f>
        <v>NA</v>
      </c>
      <c r="BO677" s="114" t="s">
        <v>7423</v>
      </c>
      <c r="BP677" s="108" t="str">
        <f>IF(Tabela2[[#This Row],[Forma de atendimento (primeiro documento/ação)]]= "Outros (especificar)", "PREENCHER","NA")</f>
        <v>NA</v>
      </c>
      <c r="BQ677" s="106" t="s">
        <v>2696</v>
      </c>
      <c r="BR677" s="108" t="s">
        <v>123</v>
      </c>
      <c r="BS677" s="108" t="s">
        <v>2696</v>
      </c>
      <c r="BT677" s="108" t="s">
        <v>7114</v>
      </c>
      <c r="BU677" s="108" t="str">
        <f>IF(Tabela2[[#This Row],[Houve envio de Informações Pós-acidente (preencher "não se aplica" quando de competência estadual/municipal)]] = "Sim", "PREENCHER","NA")</f>
        <v>NA</v>
      </c>
      <c r="BV677" s="108" t="s">
        <v>2696</v>
      </c>
      <c r="BW677" s="108" t="s">
        <v>123</v>
      </c>
      <c r="BX677" s="106" t="s">
        <v>7127</v>
      </c>
      <c r="BY677" s="106"/>
      <c r="BZ677" s="104" t="str">
        <f>IF(Tabela2[[#This Row],[Data do documento de encerramento]]="NA","NA",IF(Tabela2[[#This Row],[Data do documento de encerramento]]="","Pendente de conclusão/ encerramento",_xlfn.DAYS(Tabela2[[#This Row],[Data do documento de encerramento]],J677)))</f>
        <v>Pendente de conclusão/ encerramento</v>
      </c>
      <c r="CA677" s="107" t="s">
        <v>10012</v>
      </c>
      <c r="CB677" s="107"/>
      <c r="CC677" s="115"/>
      <c r="CD677" s="107"/>
      <c r="CE677" s="107"/>
      <c r="CF677" s="107"/>
    </row>
    <row r="678" spans="1:84" ht="45.75">
      <c r="A678" s="169">
        <v>202593075611</v>
      </c>
      <c r="B678" s="170" t="s">
        <v>10013</v>
      </c>
      <c r="C678" s="108" t="str">
        <f>VLOOKUP(Tabela2[[#This Row],[SIEMA]],Siema2025,4,FALSE)</f>
        <v xml:space="preserve"> SC</v>
      </c>
      <c r="D678" s="106" t="str">
        <f>VLOOKUP(Tabela2[[#This Row],[SIEMA]],Siema2025,3,FALSE)</f>
        <v xml:space="preserve">Paulo Lopes </v>
      </c>
      <c r="E678" s="106" t="str">
        <f>VLOOKUP(Tabela2[[#This Row],[SIEMA]],Siema2025,20,FALSE)</f>
        <v>Praia de Guardo do Embaú</v>
      </c>
      <c r="F678" s="106"/>
      <c r="G678" s="106" t="s">
        <v>10014</v>
      </c>
      <c r="H678" s="106" t="s">
        <v>10015</v>
      </c>
      <c r="I678" s="104" t="str">
        <f>VLOOKUP(Tabela2[[#This Row],[SIEMA]],Siema2025,19,FALSE)</f>
        <v/>
      </c>
      <c r="J678" s="105">
        <f>VLOOKUP(Tabela2[[#This Row],[SIEMA]],Siema2025,2,FALSE)</f>
        <v>45927</v>
      </c>
      <c r="K678" s="105" t="str">
        <f>VLOOKUP(Tabela2[[#This Row],[SIEMA]],Siema2025,16,FALSE)</f>
        <v>Sábado</v>
      </c>
      <c r="L678" s="106" t="str">
        <f>IF(Tabela2[[#This Row],[Data]]="","Sem Informação",VLOOKUP(MONTH(Tabela2[[#This Row],[Data]]),'[1]Validação de dados'!$I$1:$J$13,2,0))</f>
        <v>Setembro</v>
      </c>
      <c r="M678" s="104">
        <f>YEAR(Tabela2[[#This Row],[Data]])</f>
        <v>2025</v>
      </c>
      <c r="N678" s="105" t="str">
        <f>VLOOKUP(Tabela2[[#This Row],[SIEMA]],Siema2025,17,FALSE)</f>
        <v>Matutino</v>
      </c>
      <c r="O678" s="105" t="str">
        <f>VLOOKUP(Tabela2[[#This Row],[SIEMA]],Siema2025,5,FALSE)</f>
        <v>Outro(s)</v>
      </c>
      <c r="P678" s="104" t="str">
        <f>VLOOKUP(Tabela2[[#This Row],[SIEMA]],Siema2025,21,FALSE)</f>
        <v>Notificação de resíduo oleoso 
Mancha de origem desconhecida</v>
      </c>
      <c r="Q678" s="104">
        <v>3082</v>
      </c>
      <c r="R678" s="104" t="str">
        <f>VLOOKUP(Tabela2[[#This Row],[SIEMA]],Siema2025,10,FALSE)</f>
        <v>Lata de resíduo oleoso</v>
      </c>
      <c r="S678" s="107" t="str">
        <f>IF(Q678="","", IF(Q678="NC","", IF(Q678="NE","", IF(Q678="NA","",IFERROR(VLOOKUP(Q678,[1]Produtos!$A$1:$C$2319,2,FALSE),"Não Cadastrado")))))</f>
        <v>SUBSTÂNCIA QUE APRESENTA RISCO PARA O MEIO AMBIENTE, LÍQUIDA, N.E.</v>
      </c>
      <c r="T678" s="104" t="str">
        <f>VLOOKUP(Tabela2[[#This Row],[SIEMA]],Siema2025,11,FALSE)</f>
        <v/>
      </c>
      <c r="U678" s="104" t="str">
        <f>VLOOKUP(Tabela2[[#This Row],[SIEMA]],Siema2025,12,FALSE)</f>
        <v/>
      </c>
      <c r="V678" s="104">
        <f>IF(Q678="","",IF(ISNUMBER(Q678)=FALSE,"Não se aplica",IFERROR(VLOOKUP(Q678,Produtos!$A$1:$C$2319,3,FALSE),"Não Cadastrado")))</f>
        <v>9</v>
      </c>
      <c r="W678" s="104"/>
      <c r="X678" s="113" t="str">
        <f>IF(Tabela2[[#This Row],[Origem do acidente]] = "Plataforma", "PREENCHER","NA")</f>
        <v>NA</v>
      </c>
      <c r="Y678" s="109" t="str">
        <f>IF(W678="","", IF(W678="NC","", IF(W678="NE","", IF(W678="NA","",IFERROR(VLOOKUP(W678,Produtos!$A$1:$C$2319,2,FALSE),"Não Cadastrado")))))</f>
        <v/>
      </c>
      <c r="Z678" s="104" t="str">
        <f>VLOOKUP(Tabela2[[#This Row],[SIEMA]],Siema2025,11,FALSE)</f>
        <v/>
      </c>
      <c r="AA678" s="104" t="str">
        <f>VLOOKUP(Tabela2[[#This Row],[SIEMA]],Siema2025,12,FALSE)</f>
        <v/>
      </c>
      <c r="AB678" s="104" t="str">
        <f>IF(W678="","",IF(ISNUMBER(W678)=FALSE,"Não se aplica",IFERROR(VLOOKUP(W678,Produtos!$A$1:$C$2319,3,FALSE),"Não Cadastrado")))</f>
        <v/>
      </c>
      <c r="AC678" s="104"/>
      <c r="AD678" s="108" t="str">
        <f>IF(Tabela2[[#This Row],[Origem do acidente]] = "Plataforma", "PREENCHER","NA")</f>
        <v>NA</v>
      </c>
      <c r="AE678" s="107" t="str">
        <f>IF(AC678="","", IF(AC678="NC","", IF(AC678="NE","", IF(AC678="NA","",IFERROR(VLOOKUP(AC678,Produtos!$A$1:$C$2319,2,FALSE),"Não Cadastrado")))))</f>
        <v/>
      </c>
      <c r="AF678" s="104"/>
      <c r="AG678" s="104"/>
      <c r="AH678" s="104" t="str">
        <f>IF(AC678="","",IF(ISNUMBER(AC678)=FALSE,"Não se aplica",IFERROR(VLOOKUP(AC678,Produtos!$A$1:$C$2319,3,FALSE),"Não Cadastrado")))</f>
        <v/>
      </c>
      <c r="AI678" s="104"/>
      <c r="AJ678" s="104" t="str">
        <f>VLOOKUP(Tabela2[[#This Row],[SIEMA]],Siema2025,26,FALSE)</f>
        <v/>
      </c>
      <c r="AK678" s="107"/>
      <c r="AL678" s="107"/>
      <c r="AM678" s="107"/>
      <c r="AN678" s="108" t="str">
        <f>VLOOKUP(Tabela2[[#This Row],[SIEMA]],Siema2025,51,FALSE)</f>
        <v/>
      </c>
      <c r="AO678" s="108" t="str">
        <f>VLOOKUP(Tabela2[[#This Row],[SIEMA]],Siema2025,53,FALSE)</f>
        <v/>
      </c>
      <c r="AP678" s="108" t="str">
        <f>VLOOKUP(Tabela2[[#This Row],[SIEMA]],Siema2025,55,FALSE)</f>
        <v/>
      </c>
      <c r="AQ678" s="108" t="str">
        <f>VLOOKUP(Tabela2[[#This Row],[SIEMA]],Siema2025,57,FALSE)</f>
        <v/>
      </c>
      <c r="AR678" s="108" t="str">
        <f>VLOOKUP(Tabela2[[#This Row],[SIEMA]],Siema2025,59,FALSE)</f>
        <v/>
      </c>
      <c r="AS678" s="108" t="str">
        <f>VLOOKUP(Tabela2[[#This Row],[SIEMA]],Siema2025,61,FALSE)</f>
        <v/>
      </c>
      <c r="AT678" s="108" t="str">
        <f>VLOOKUP(Tabela2[[#This Row],[SIEMA]],Siema2025,63,FALSE)</f>
        <v>X</v>
      </c>
      <c r="AU678" s="108" t="str">
        <f>VLOOKUP(Tabela2[[#This Row],[SIEMA]],Siema2025,65,FALSE)</f>
        <v/>
      </c>
      <c r="AV678" s="108" t="str">
        <f>VLOOKUP(Tabela2[[#This Row],[SIEMA]],Siema2025,67,FALSE)</f>
        <v/>
      </c>
      <c r="AW678" s="108" t="str">
        <f>VLOOKUP(Tabela2[[#This Row],[SIEMA]],Siema2025,69,FALSE)</f>
        <v/>
      </c>
      <c r="AX678" s="108" t="str">
        <f>VLOOKUP(Tabela2[[#This Row],[SIEMA]],Siema2025,71,FALSE)</f>
        <v/>
      </c>
      <c r="AY678" s="108" t="str">
        <f>VLOOKUP(Tabela2[[#This Row],[SIEMA]],Siema2025,73,FALSE)</f>
        <v/>
      </c>
      <c r="AZ678" s="108" t="str">
        <f>VLOOKUP(Tabela2[[#This Row],[SIEMA]],Siema2025,75,FALSE)</f>
        <v/>
      </c>
      <c r="BA678" s="108" t="str">
        <f>VLOOKUP(Tabela2[[#This Row],[SIEMA]],Siema2025,77,FALSE)</f>
        <v/>
      </c>
      <c r="BB678" s="108" t="str">
        <f>VLOOKUP(Tabela2[[#This Row],[SIEMA]],Siema2025,79,FALSE)</f>
        <v/>
      </c>
      <c r="BC678" s="108" t="str">
        <f>IF(Tabela2[[#This Row],[Outro(s) ]] = "X", "PREENCHER","NA")</f>
        <v>NA</v>
      </c>
      <c r="BD678" s="108" t="str">
        <f>VLOOKUP(Tabela2[[#This Row],[SIEMA]],Siema2025,82,FALSE)</f>
        <v/>
      </c>
      <c r="BE678" s="108" t="str">
        <f>VLOOKUP(Tabela2[[#This Row],[SIEMA]],Siema2025,81,FALSE)</f>
        <v/>
      </c>
      <c r="BF678" s="110" t="str">
        <f>VLOOKUP(Tabela2[[#This Row],[SIEMA]],Siema2025,28,FALSE)</f>
        <v/>
      </c>
      <c r="BG678" s="110"/>
      <c r="BH678" s="111" t="str">
        <f>VLOOKUP(Tabela2[[#This Row],[SIEMA]],Siema2025,29,FALSE)</f>
        <v/>
      </c>
      <c r="BI678" s="112" t="str">
        <f>VLOOKUP(Tabela2[[#This Row],[SIEMA]],Siema2025,107,FALSE)</f>
        <v>Não</v>
      </c>
      <c r="BJ678" s="107" t="s">
        <v>7099</v>
      </c>
      <c r="BK678" s="104" t="s">
        <v>2696</v>
      </c>
      <c r="BL678" s="140">
        <v>45930</v>
      </c>
      <c r="BM678" s="108">
        <f ca="1">IF(Tabela2[[#This Row],[Data de atendimento do Ibama (considerar o primeiro documento/ação)]]="",_xlfn.DAYS(TODAY(),J678),_xlfn.DAYS(Tabela2[[#This Row],[Data de atendimento do Ibama (considerar o primeiro documento/ação)]],J678))</f>
        <v>3</v>
      </c>
      <c r="BN678" s="108" t="str">
        <f>IF(Tabela2[[#This Row],[Atendido pelo Ibama ("Não" ou "Sim")]]="Não","Preencher", IF(Tabela2[[#This Row],[Atendido pelo Ibama ("Não" ou "Sim")]]="Sim","NA",""))</f>
        <v>NA</v>
      </c>
      <c r="BO678" s="114" t="s">
        <v>7100</v>
      </c>
      <c r="BP678" s="108" t="str">
        <f>IF(Tabela2[[#This Row],[Forma de atendimento (primeiro documento/ação)]]= "Outros (especificar)", "PREENCHER","NA")</f>
        <v>NA</v>
      </c>
      <c r="BQ678" s="106" t="s">
        <v>123</v>
      </c>
      <c r="BR678" s="108" t="str">
        <f>IF(Tabela2[[#This Row],[Equipe do Ibama foi a campo? Houve sobrevoo do Poseidon?]] = "Sim", "PREENCHER","NA")</f>
        <v>NA</v>
      </c>
      <c r="BS678" s="108" t="str">
        <f>IF(Tabela2[[#This Row],[Se sim, foi emitida Ordem de Emergência? (informações vinculada à coluna CK)]] = "Sim", "PREENCHER","NA")</f>
        <v>NA</v>
      </c>
      <c r="BT678" s="108" t="s">
        <v>637</v>
      </c>
      <c r="BU678" s="108" t="s">
        <v>2696</v>
      </c>
      <c r="BV678" s="108" t="str">
        <f>IF(Tabela2[[#This Row],[Houve avaliação das informações pós-acidente solicitadas/enviadas?]] = "Sim", "PREENCHER","NA")</f>
        <v>PREENCHER</v>
      </c>
      <c r="BW678" s="108" t="str">
        <f>IF(Tabela2[[#This Row],[O Ibama aguarda resposta da empresa/OEMA, etc?]] = "Sim", "PREENCHER","NA")</f>
        <v>NA</v>
      </c>
      <c r="BX678" s="106" t="s">
        <v>7115</v>
      </c>
      <c r="BY678" s="140">
        <v>46106</v>
      </c>
      <c r="BZ678" s="104">
        <f>IF(Tabela2[[#This Row],[Data do documento de encerramento]]="NA","NA",IF(Tabela2[[#This Row],[Data do documento de encerramento]]="","Pendente de conclusão/ encerramento",_xlfn.DAYS(Tabela2[[#This Row],[Data do documento de encerramento]],J678)))</f>
        <v>179</v>
      </c>
      <c r="CA678" s="107"/>
      <c r="CB678" s="107"/>
      <c r="CC678" s="107"/>
      <c r="CD678" s="107"/>
      <c r="CE678" s="107"/>
      <c r="CF678" s="107"/>
    </row>
    <row r="679" spans="1:84" ht="60.75">
      <c r="A679" s="169">
        <v>2025111128834</v>
      </c>
      <c r="B679" s="118" t="s">
        <v>10016</v>
      </c>
      <c r="C679" s="108" t="str">
        <f>VLOOKUP(Tabela2[[#This Row],[SIEMA]],Siema2025,4,FALSE)</f>
        <v xml:space="preserve"> RJ</v>
      </c>
      <c r="D679" s="106" t="str">
        <f>VLOOKUP(Tabela2[[#This Row],[SIEMA]],Siema2025,3,FALSE)</f>
        <v xml:space="preserve">Rio de Janeiro </v>
      </c>
      <c r="E679" s="106" t="s">
        <v>6157</v>
      </c>
      <c r="F679" s="106" t="s">
        <v>10017</v>
      </c>
      <c r="G679" s="106" t="s">
        <v>10018</v>
      </c>
      <c r="H679" s="106" t="s">
        <v>10019</v>
      </c>
      <c r="I679" s="104" t="s">
        <v>7120</v>
      </c>
      <c r="J679" s="105">
        <f>VLOOKUP(Tabela2[[#This Row],[SIEMA]],Siema2025,2,FALSE)</f>
        <v>45928</v>
      </c>
      <c r="K679" s="105" t="str">
        <f>VLOOKUP(Tabela2[[#This Row],[SIEMA]],Siema2025,16,FALSE)</f>
        <v>Domingo</v>
      </c>
      <c r="L679" s="106" t="str">
        <f>IF(Tabela2[[#This Row],[Data]]="","Sem Informação",VLOOKUP(MONTH(Tabela2[[#This Row],[Data]]),'[1]Validação de dados'!$I$1:$J$13,2,0))</f>
        <v>Setembro</v>
      </c>
      <c r="M679" s="104">
        <f>YEAR(Tabela2[[#This Row],[Data]])</f>
        <v>2025</v>
      </c>
      <c r="N679" s="105" t="str">
        <f>VLOOKUP(Tabela2[[#This Row],[SIEMA]],Siema2025,17,FALSE)</f>
        <v>Madrugada</v>
      </c>
      <c r="O679" s="105" t="str">
        <f>VLOOKUP(Tabela2[[#This Row],[SIEMA]],Siema2025,5,FALSE)</f>
        <v>Terminal/portos/ancoradouros/etc</v>
      </c>
      <c r="P679" s="104" t="str">
        <f>VLOOKUP(Tabela2[[#This Row],[SIEMA]],Siema2025,21,FALSE)</f>
        <v>Porto do Rio de Janeiro</v>
      </c>
      <c r="Q679" s="104" t="s">
        <v>7094</v>
      </c>
      <c r="R679" s="108"/>
      <c r="S679" s="104" t="s">
        <v>1714</v>
      </c>
      <c r="T679" s="104">
        <v>4.0000000000000002E-4</v>
      </c>
      <c r="U679" s="104" t="s">
        <v>7111</v>
      </c>
      <c r="V679" s="104" t="str">
        <f>IF(Q679="","",IF(ISNUMBER(Q679)=FALSE,"Não se aplica",IFERROR(VLOOKUP(Q679,Produtos!$A$1:$C$2319,3,FALSE),"Não Cadastrado")))</f>
        <v>Não se aplica</v>
      </c>
      <c r="W679" s="104" t="str">
        <f>VLOOKUP(Tabela2[[#This Row],[SIEMA]],Siema2025,10,FALSE)</f>
        <v/>
      </c>
      <c r="X679" s="113"/>
      <c r="Y679" s="109" t="str">
        <f>IF(W679="","", IF(W679="NC","", IF(W679="NE","", IF(W679="NA","",IFERROR(VLOOKUP(W679,Produtos!$A$1:$C$2319,2,FALSE),"Não Cadastrado")))))</f>
        <v/>
      </c>
      <c r="Z679" s="104" t="str">
        <f>VLOOKUP(Tabela2[[#This Row],[SIEMA]],Siema2025,11,FALSE)</f>
        <v xml:space="preserve"> </v>
      </c>
      <c r="AA679" s="104" t="str">
        <f>VLOOKUP(Tabela2[[#This Row],[SIEMA]],Siema2025,12,FALSE)</f>
        <v xml:space="preserve"> </v>
      </c>
      <c r="AB679" s="104" t="str">
        <f>IF(W679="","",IF(ISNUMBER(W679)=FALSE,"Não se aplica",IFERROR(VLOOKUP(W679,Produtos!$A$1:$C$2319,3,FALSE),"Não Cadastrado")))</f>
        <v/>
      </c>
      <c r="AC679" s="104"/>
      <c r="AD679" s="108"/>
      <c r="AE679" s="107" t="str">
        <f>IF(AC679="","", IF(AC679="NC","", IF(AC679="NE","", IF(AC679="NA","",IFERROR(VLOOKUP(AC679,Produtos!$A$1:$C$2319,2,FALSE),"Não Cadastrado")))))</f>
        <v/>
      </c>
      <c r="AF679" s="104"/>
      <c r="AG679" s="104"/>
      <c r="AH679" s="104" t="str">
        <f>IF(AC679="","",IF(ISNUMBER(AC679)=FALSE,"Não se aplica",IFERROR(VLOOKUP(AC679,Produtos!$A$1:$C$2319,3,FALSE),"Não Cadastrado")))</f>
        <v/>
      </c>
      <c r="AI679" s="113"/>
      <c r="AJ679" s="104" t="str">
        <f>VLOOKUP(Tabela2[[#This Row],[SIEMA]],Siema2025,26,FALSE)</f>
        <v>Estando esta embarcação no armazém 08 no Porto do Rio de Janeiro-RJ, atracado no navio RMS FRATERNITY, durante a movimentação de lastro, do tanque de lastro número 04, ao chegar no nível do tanque começou a sair
água com resíduo oleoso do suspiro do tanque de lastro número 04.</v>
      </c>
      <c r="AK679" s="107" t="s">
        <v>7229</v>
      </c>
      <c r="AL679" s="107"/>
      <c r="AM679" s="107"/>
      <c r="AN679" s="108" t="str">
        <f>VLOOKUP(Tabela2[[#This Row],[SIEMA]],Siema2025,51,FALSE)</f>
        <v/>
      </c>
      <c r="AO679" s="108" t="str">
        <f>VLOOKUP(Tabela2[[#This Row],[SIEMA]],Siema2025,53,FALSE)</f>
        <v/>
      </c>
      <c r="AP679" s="108" t="str">
        <f>VLOOKUP(Tabela2[[#This Row],[SIEMA]],Siema2025,55,FALSE)</f>
        <v/>
      </c>
      <c r="AQ679" s="108" t="str">
        <f>VLOOKUP(Tabela2[[#This Row],[SIEMA]],Siema2025,57,FALSE)</f>
        <v/>
      </c>
      <c r="AR679" s="108" t="str">
        <f>VLOOKUP(Tabela2[[#This Row],[SIEMA]],Siema2025,59,FALSE)</f>
        <v/>
      </c>
      <c r="AS679" s="108" t="str">
        <f>VLOOKUP(Tabela2[[#This Row],[SIEMA]],Siema2025,61,FALSE)</f>
        <v>X</v>
      </c>
      <c r="AT679" s="108" t="str">
        <f>VLOOKUP(Tabela2[[#This Row],[SIEMA]],Siema2025,63,FALSE)</f>
        <v/>
      </c>
      <c r="AU679" s="108" t="str">
        <f>VLOOKUP(Tabela2[[#This Row],[SIEMA]],Siema2025,65,FALSE)</f>
        <v/>
      </c>
      <c r="AV679" s="108" t="str">
        <f>VLOOKUP(Tabela2[[#This Row],[SIEMA]],Siema2025,67,FALSE)</f>
        <v/>
      </c>
      <c r="AW679" s="108" t="str">
        <f>VLOOKUP(Tabela2[[#This Row],[SIEMA]],Siema2025,69,FALSE)</f>
        <v/>
      </c>
      <c r="AX679" s="108" t="str">
        <f>VLOOKUP(Tabela2[[#This Row],[SIEMA]],Siema2025,71,FALSE)</f>
        <v/>
      </c>
      <c r="AY679" s="108" t="str">
        <f>VLOOKUP(Tabela2[[#This Row],[SIEMA]],Siema2025,73,FALSE)</f>
        <v/>
      </c>
      <c r="AZ679" s="108" t="str">
        <f>VLOOKUP(Tabela2[[#This Row],[SIEMA]],Siema2025,75,FALSE)</f>
        <v/>
      </c>
      <c r="BA679" s="108" t="str">
        <f>VLOOKUP(Tabela2[[#This Row],[SIEMA]],Siema2025,77,FALSE)</f>
        <v/>
      </c>
      <c r="BB679" s="108" t="str">
        <f>VLOOKUP(Tabela2[[#This Row],[SIEMA]],Siema2025,79,FALSE)</f>
        <v/>
      </c>
      <c r="BC679" s="108"/>
      <c r="BD679" s="108" t="str">
        <f>VLOOKUP(Tabela2[[#This Row],[SIEMA]],Siema2025,82,FALSE)</f>
        <v/>
      </c>
      <c r="BE679" s="108" t="str">
        <f>VLOOKUP(Tabela2[[#This Row],[SIEMA]],Siema2025,81,FALSE)</f>
        <v/>
      </c>
      <c r="BF679" s="110" t="str">
        <f>VLOOKUP(Tabela2[[#This Row],[SIEMA]],Siema2025,28,FALSE)</f>
        <v>Delima</v>
      </c>
      <c r="BG679" s="110"/>
      <c r="BH679" s="111" t="str">
        <f>VLOOKUP(Tabela2[[#This Row],[SIEMA]],Siema2025,29,FALSE)</f>
        <v/>
      </c>
      <c r="BI679" s="112" t="s">
        <v>2696</v>
      </c>
      <c r="BJ679" s="107" t="s">
        <v>7113</v>
      </c>
      <c r="BK679" s="104" t="s">
        <v>2696</v>
      </c>
      <c r="BL679" s="140">
        <v>45978</v>
      </c>
      <c r="BM679" s="108">
        <f ca="1">IF(Tabela2[[#This Row],[Data de atendimento do Ibama (considerar o primeiro documento/ação)]]="",_xlfn.DAYS(TODAY(),J679),_xlfn.DAYS(Tabela2[[#This Row],[Data de atendimento do Ibama (considerar o primeiro documento/ação)]],J679))</f>
        <v>50</v>
      </c>
      <c r="BN679" s="108" t="str">
        <f>IF(Tabela2[[#This Row],[Atendido pelo Ibama ("Não" ou "Sim")]]="Não","Preencher", IF(Tabela2[[#This Row],[Atendido pelo Ibama ("Não" ou "Sim")]]="Sim","NA",""))</f>
        <v>NA</v>
      </c>
      <c r="BO679" s="114" t="s">
        <v>7138</v>
      </c>
      <c r="BP679" s="108" t="str">
        <f>IF(Tabela2[[#This Row],[Forma de atendimento (primeiro documento/ação)]]= "Outros (especificar)", "PREENCHER","NA")</f>
        <v>NA</v>
      </c>
      <c r="BQ679" s="106" t="s">
        <v>123</v>
      </c>
      <c r="BR679" s="108" t="str">
        <f>IF(Tabela2[[#This Row],[Equipe do Ibama foi a campo? Houve sobrevoo do Poseidon?]] = "Sim", "PREENCHER","NA")</f>
        <v>NA</v>
      </c>
      <c r="BS679" s="108" t="s">
        <v>7120</v>
      </c>
      <c r="BT679" s="108" t="s">
        <v>637</v>
      </c>
      <c r="BU679" s="108" t="str">
        <f>IF(Tabela2[[#This Row],[Houve envio de Informações Pós-acidente (preencher "não se aplica" quando de competência estadual/municipal)]] = "Sim", "PREENCHER","NA")</f>
        <v>NA</v>
      </c>
      <c r="BV679" s="108" t="s">
        <v>2696</v>
      </c>
      <c r="BW679" s="108" t="s">
        <v>2696</v>
      </c>
      <c r="BX679" s="106" t="s">
        <v>7102</v>
      </c>
      <c r="BY679" s="140">
        <v>45985</v>
      </c>
      <c r="BZ679" s="104">
        <f>IF(Tabela2[[#This Row],[Data do documento de encerramento]]="NA","NA",IF(Tabela2[[#This Row],[Data do documento de encerramento]]="","Pendente de conclusão/ encerramento",_xlfn.DAYS(Tabela2[[#This Row],[Data do documento de encerramento]],J679)))</f>
        <v>57</v>
      </c>
      <c r="CA679" s="107" t="s">
        <v>10020</v>
      </c>
      <c r="CB679" s="107"/>
      <c r="CC679" s="107"/>
      <c r="CD679" s="107"/>
      <c r="CE679" s="107"/>
      <c r="CF679" s="107"/>
    </row>
    <row r="680" spans="1:84" ht="76.5">
      <c r="A680" s="169">
        <v>202593046819</v>
      </c>
      <c r="B680" s="170" t="s">
        <v>10021</v>
      </c>
      <c r="C680" s="108" t="s">
        <v>7135</v>
      </c>
      <c r="D680" s="106" t="s">
        <v>637</v>
      </c>
      <c r="E680" s="240" t="s">
        <v>10022</v>
      </c>
      <c r="F680" s="106"/>
      <c r="G680" s="240" t="s">
        <v>10023</v>
      </c>
      <c r="H680" s="240" t="s">
        <v>10024</v>
      </c>
      <c r="I680" s="104" t="str">
        <f>VLOOKUP(Tabela2[[#This Row],[SIEMA]],Siema2025,19,FALSE)</f>
        <v>Campos</v>
      </c>
      <c r="J680" s="105">
        <f>VLOOKUP(Tabela2[[#This Row],[SIEMA]],Siema2025,2,FALSE)</f>
        <v>45929</v>
      </c>
      <c r="K680" s="105" t="str">
        <f>VLOOKUP(Tabela2[[#This Row],[SIEMA]],Siema2025,16,FALSE)</f>
        <v>Segunda</v>
      </c>
      <c r="L680" s="106" t="str">
        <f>IF(Tabela2[[#This Row],[Data]]="","Sem Informação",VLOOKUP(MONTH(Tabela2[[#This Row],[Data]]),'[1]Validação de dados'!$I$1:$J$13,2,0))</f>
        <v>Setembro</v>
      </c>
      <c r="M680" s="104">
        <f>YEAR(Tabela2[[#This Row],[Data]])</f>
        <v>2025</v>
      </c>
      <c r="N680" s="105" t="str">
        <f>VLOOKUP(Tabela2[[#This Row],[SIEMA]],Siema2025,17,FALSE)</f>
        <v>Matutino</v>
      </c>
      <c r="O680" s="105" t="str">
        <f>VLOOKUP(Tabela2[[#This Row],[SIEMA]],Siema2025,5,FALSE)</f>
        <v>Plataforma</v>
      </c>
      <c r="P680" s="104" t="str">
        <f>VLOOKUP(Tabela2[[#This Row],[SIEMA]],Siema2025,21,FALSE)</f>
        <v>PLATAFORMA DE CHERNE-1 (PCH-1), Polo Cherne, Bacia de Campos</v>
      </c>
      <c r="Q680" s="104">
        <v>1202</v>
      </c>
      <c r="R680" s="104" t="str">
        <f>VLOOKUP(Tabela2[[#This Row],[SIEMA]],Siema2025,10,FALSE)</f>
        <v>Óleo diesel</v>
      </c>
      <c r="S680" s="107" t="s">
        <v>252</v>
      </c>
      <c r="T680" s="104" t="str">
        <f>VLOOKUP(Tabela2[[#This Row],[SIEMA]],Siema2025,11,FALSE)</f>
        <v>0.0012</v>
      </c>
      <c r="U680" s="104" t="str">
        <f>VLOOKUP(Tabela2[[#This Row],[SIEMA]],Siema2025,12,FALSE)</f>
        <v>M3</v>
      </c>
      <c r="V680" s="104">
        <f>IF(Q680="","",IF(ISNUMBER(Q680)=FALSE,"Não se aplica",IFERROR(VLOOKUP(Q680,Produtos!$A$1:$C$2319,3,FALSE),"Não Cadastrado")))</f>
        <v>3</v>
      </c>
      <c r="W680" s="104"/>
      <c r="X680" s="113"/>
      <c r="Y680" s="109" t="str">
        <f>IF(W680="","", IF(W680="NC","", IF(W680="NE","", IF(W680="NA","",IFERROR(VLOOKUP(W680,Produtos!$A$1:$C$2319,2,FALSE),"Não Cadastrado")))))</f>
        <v/>
      </c>
      <c r="Z680" s="104"/>
      <c r="AA680" s="104"/>
      <c r="AB680" s="104" t="str">
        <f>IF(W680="","",IF(ISNUMBER(W680)=FALSE,"Não se aplica",IFERROR(VLOOKUP(W680,Produtos!$A$1:$C$2319,3,FALSE),"Não Cadastrado")))</f>
        <v/>
      </c>
      <c r="AC680" s="104"/>
      <c r="AD680" s="108"/>
      <c r="AE680" s="107" t="str">
        <f>IF(AC680="","", IF(AC680="NC","", IF(AC680="NE","", IF(AC680="NA","",IFERROR(VLOOKUP(AC680,Produtos!$A$1:$C$2319,2,FALSE),"Não Cadastrado")))))</f>
        <v/>
      </c>
      <c r="AF680" s="104"/>
      <c r="AG680" s="104"/>
      <c r="AH680" s="104" t="str">
        <f>IF(AC680="","",IF(ISNUMBER(AC680)=FALSE,"Não se aplica",IFERROR(VLOOKUP(AC680,Produtos!$A$1:$C$2319,3,FALSE),"Não Cadastrado")))</f>
        <v/>
      </c>
      <c r="AI680" s="104"/>
      <c r="AJ680" s="104" t="str">
        <f>VLOOKUP(Tabela2[[#This Row],[SIEMA]],Siema2025,26,FALSE)</f>
        <v>Em investigação.</v>
      </c>
      <c r="AK680" s="107" t="s">
        <v>7285</v>
      </c>
      <c r="AL680" s="107"/>
      <c r="AM680" s="107"/>
      <c r="AN680" s="108" t="str">
        <f>VLOOKUP(Tabela2[[#This Row],[SIEMA]],Siema2025,51,FALSE)</f>
        <v/>
      </c>
      <c r="AO680" s="108" t="str">
        <f>VLOOKUP(Tabela2[[#This Row],[SIEMA]],Siema2025,53,FALSE)</f>
        <v/>
      </c>
      <c r="AP680" s="108" t="str">
        <f>VLOOKUP(Tabela2[[#This Row],[SIEMA]],Siema2025,55,FALSE)</f>
        <v/>
      </c>
      <c r="AQ680" s="108" t="str">
        <f>VLOOKUP(Tabela2[[#This Row],[SIEMA]],Siema2025,57,FALSE)</f>
        <v/>
      </c>
      <c r="AR680" s="108" t="str">
        <f>VLOOKUP(Tabela2[[#This Row],[SIEMA]],Siema2025,59,FALSE)</f>
        <v/>
      </c>
      <c r="AS680" s="108" t="str">
        <f>VLOOKUP(Tabela2[[#This Row],[SIEMA]],Siema2025,61,FALSE)</f>
        <v>X</v>
      </c>
      <c r="AT680" s="108" t="str">
        <f>VLOOKUP(Tabela2[[#This Row],[SIEMA]],Siema2025,63,FALSE)</f>
        <v/>
      </c>
      <c r="AU680" s="108" t="str">
        <f>VLOOKUP(Tabela2[[#This Row],[SIEMA]],Siema2025,65,FALSE)</f>
        <v/>
      </c>
      <c r="AV680" s="108" t="str">
        <f>VLOOKUP(Tabela2[[#This Row],[SIEMA]],Siema2025,67,FALSE)</f>
        <v/>
      </c>
      <c r="AW680" s="108" t="str">
        <f>VLOOKUP(Tabela2[[#This Row],[SIEMA]],Siema2025,69,FALSE)</f>
        <v/>
      </c>
      <c r="AX680" s="108" t="str">
        <f>VLOOKUP(Tabela2[[#This Row],[SIEMA]],Siema2025,71,FALSE)</f>
        <v/>
      </c>
      <c r="AY680" s="108" t="str">
        <f>VLOOKUP(Tabela2[[#This Row],[SIEMA]],Siema2025,73,FALSE)</f>
        <v/>
      </c>
      <c r="AZ680" s="108" t="str">
        <f>VLOOKUP(Tabela2[[#This Row],[SIEMA]],Siema2025,75,FALSE)</f>
        <v/>
      </c>
      <c r="BA680" s="108" t="str">
        <f>VLOOKUP(Tabela2[[#This Row],[SIEMA]],Siema2025,77,FALSE)</f>
        <v/>
      </c>
      <c r="BB680" s="108" t="str">
        <f>VLOOKUP(Tabela2[[#This Row],[SIEMA]],Siema2025,79,FALSE)</f>
        <v/>
      </c>
      <c r="BC680" s="108" t="str">
        <f>IF(Tabela2[[#This Row],[Outro(s) ]] = "X", "PREENCHER","NA")</f>
        <v>NA</v>
      </c>
      <c r="BD680" s="108" t="str">
        <f>VLOOKUP(Tabela2[[#This Row],[SIEMA]],Siema2025,82,FALSE)</f>
        <v/>
      </c>
      <c r="BE680" s="108" t="str">
        <f>VLOOKUP(Tabela2[[#This Row],[SIEMA]],Siema2025,81,FALSE)</f>
        <v/>
      </c>
      <c r="BF680" s="110" t="str">
        <f>VLOOKUP(Tabela2[[#This Row],[SIEMA]],Siema2025,28,FALSE)</f>
        <v>Petrobras</v>
      </c>
      <c r="BG680" s="110"/>
      <c r="BH680" s="111" t="str">
        <f>VLOOKUP(Tabela2[[#This Row],[SIEMA]],Siema2025,29,FALSE)</f>
        <v>3300016700750</v>
      </c>
      <c r="BI680" s="112" t="s">
        <v>2696</v>
      </c>
      <c r="BJ680" s="107" t="s">
        <v>7099</v>
      </c>
      <c r="BK680" s="104" t="s">
        <v>2696</v>
      </c>
      <c r="BL680" s="140">
        <v>46076</v>
      </c>
      <c r="BM680" s="108">
        <f ca="1">IF(Tabela2[[#This Row],[Data de atendimento do Ibama (considerar o primeiro documento/ação)]]="",_xlfn.DAYS(TODAY(),J680),_xlfn.DAYS(Tabela2[[#This Row],[Data de atendimento do Ibama (considerar o primeiro documento/ação)]],J680))</f>
        <v>147</v>
      </c>
      <c r="BN680" s="108" t="str">
        <f>IF(Tabela2[[#This Row],[Atendido pelo Ibama ("Não" ou "Sim")]]="Não","Preencher", IF(Tabela2[[#This Row],[Atendido pelo Ibama ("Não" ou "Sim")]]="Sim","NA",""))</f>
        <v>NA</v>
      </c>
      <c r="BO680" s="114" t="s">
        <v>7165</v>
      </c>
      <c r="BP680" s="108" t="str">
        <f>IF(Tabela2[[#This Row],[Forma de atendimento (primeiro documento/ação)]]= "Outros (especificar)", "PREENCHER","NA")</f>
        <v>NA</v>
      </c>
      <c r="BQ680" s="106" t="s">
        <v>123</v>
      </c>
      <c r="BR680" s="108" t="str">
        <f>IF(Tabela2[[#This Row],[Equipe do Ibama foi a campo? Houve sobrevoo do Poseidon?]] = "Sim", "PREENCHER","NA")</f>
        <v>NA</v>
      </c>
      <c r="BS680" s="108" t="str">
        <f>IF(Tabela2[[#This Row],[Se sim, foi emitida Ordem de Emergência? (informações vinculada à coluna CK)]] = "Sim", "PREENCHER","NA")</f>
        <v>NA</v>
      </c>
      <c r="BT680" s="108" t="s">
        <v>7101</v>
      </c>
      <c r="BU680" s="108" t="s">
        <v>2696</v>
      </c>
      <c r="BV680" s="108" t="s">
        <v>123</v>
      </c>
      <c r="BW680" s="108" t="s">
        <v>123</v>
      </c>
      <c r="BX680" s="106"/>
      <c r="BY680" s="106"/>
      <c r="BZ680" s="104" t="str">
        <f>IF(Tabela2[[#This Row],[Data do documento de encerramento]]="NA","NA",IF(Tabela2[[#This Row],[Data do documento de encerramento]]="","Pendente de conclusão/ encerramento",_xlfn.DAYS(Tabela2[[#This Row],[Data do documento de encerramento]],J680)))</f>
        <v>Pendente de conclusão/ encerramento</v>
      </c>
      <c r="CA680" s="107"/>
      <c r="CB680" s="107"/>
      <c r="CC680" s="107" t="s">
        <v>7194</v>
      </c>
      <c r="CD680" s="107" t="s">
        <v>123</v>
      </c>
      <c r="CE680" s="107" t="s">
        <v>123</v>
      </c>
      <c r="CF680" s="107" t="s">
        <v>7141</v>
      </c>
    </row>
    <row r="681" spans="1:84" ht="60.75">
      <c r="A681" s="169">
        <v>202593072025</v>
      </c>
      <c r="B681" s="170" t="s">
        <v>10025</v>
      </c>
      <c r="C681" s="108" t="str">
        <f>VLOOKUP(Tabela2[[#This Row],[SIEMA]],Siema2025,4,FALSE)</f>
        <v xml:space="preserve"> RN</v>
      </c>
      <c r="D681" s="106" t="str">
        <f>VLOOKUP(Tabela2[[#This Row],[SIEMA]],Siema2025,3,FALSE)</f>
        <v xml:space="preserve">Macau </v>
      </c>
      <c r="E681" s="106" t="str">
        <f>VLOOKUP(Tabela2[[#This Row],[SIEMA]],Siema2025,20,FALSE)</f>
        <v>Campo Salina Cristal</v>
      </c>
      <c r="F681" s="106" t="s">
        <v>10026</v>
      </c>
      <c r="G681" s="106" t="s">
        <v>10027</v>
      </c>
      <c r="H681" s="106" t="s">
        <v>10028</v>
      </c>
      <c r="I681" s="104" t="str">
        <f>VLOOKUP(Tabela2[[#This Row],[SIEMA]],Siema2025,19,FALSE)</f>
        <v/>
      </c>
      <c r="J681" s="105">
        <f>VLOOKUP(Tabela2[[#This Row],[SIEMA]],Siema2025,2,FALSE)</f>
        <v>45929</v>
      </c>
      <c r="K681" s="105" t="str">
        <f>VLOOKUP(Tabela2[[#This Row],[SIEMA]],Siema2025,16,FALSE)</f>
        <v>Segunda</v>
      </c>
      <c r="L681" s="106" t="str">
        <f>IF(Tabela2[[#This Row],[Data]]="","Sem Informação",VLOOKUP(MONTH(Tabela2[[#This Row],[Data]]),'[1]Validação de dados'!$I$1:$J$13,2,0))</f>
        <v>Setembro</v>
      </c>
      <c r="M681" s="104">
        <f>YEAR(Tabela2[[#This Row],[Data]])</f>
        <v>2025</v>
      </c>
      <c r="N681" s="105" t="str">
        <f>VLOOKUP(Tabela2[[#This Row],[SIEMA]],Siema2025,17,FALSE)</f>
        <v>Madrugada</v>
      </c>
      <c r="O681" s="105" t="s">
        <v>145</v>
      </c>
      <c r="P681" s="104" t="str">
        <f>VLOOKUP(Tabela2[[#This Row],[SIEMA]],Siema2025,21,FALSE)</f>
        <v>Poço terrestre</v>
      </c>
      <c r="Q681" s="104">
        <v>1267</v>
      </c>
      <c r="R681" s="104"/>
      <c r="S681" s="107" t="str">
        <f>IF(Q681="","", IF(Q681="NC","", IF(Q681="NE","", IF(Q681="NA","",IFERROR(VLOOKUP(Q681,[1]Produtos!$A$1:$C$2319,2,FALSE),"Não Cadastrado")))))</f>
        <v>PETRÓLEO CRU</v>
      </c>
      <c r="T681" s="104" t="s">
        <v>10029</v>
      </c>
      <c r="U681" s="104" t="str">
        <f>VLOOKUP(Tabela2[[#This Row],[SIEMA]],Siema2025,12,FALSE)</f>
        <v>M3</v>
      </c>
      <c r="V681" s="104">
        <f>IF(Q681="","",IF(ISNUMBER(Q681)=FALSE,"Não se aplica",IFERROR(VLOOKUP(Q681,Produtos!$A$1:$C$2319,3,FALSE),"Não Cadastrado")))</f>
        <v>3</v>
      </c>
      <c r="W681" s="104" t="str">
        <f>VLOOKUP(Tabela2[[#This Row],[SIEMA]],Siema2025,10,FALSE)</f>
        <v>Água Produzida fora de especificação</v>
      </c>
      <c r="X681" s="113" t="str">
        <f>IF(Tabela2[[#This Row],[Origem do acidente]] = "Plataforma", "PREENCHER","NA")</f>
        <v>NA</v>
      </c>
      <c r="Y681" s="109" t="str">
        <f>IF(W681="","", IF(W681="NC","", IF(W681="NE","", IF(W681="NA","",IFERROR(VLOOKUP(W681,Produtos!$A$1:$C$2319,2,FALSE),"Não Cadastrado")))))</f>
        <v>Não Cadastrado</v>
      </c>
      <c r="Z681" s="104" t="str">
        <f>VLOOKUP(Tabela2[[#This Row],[SIEMA]],Siema2025,11,FALSE)</f>
        <v>2.286</v>
      </c>
      <c r="AA681" s="104" t="str">
        <f>VLOOKUP(Tabela2[[#This Row],[SIEMA]],Siema2025,12,FALSE)</f>
        <v>M3</v>
      </c>
      <c r="AB681" s="104" t="str">
        <f>IF(W681="","",IF(ISNUMBER(W681)=FALSE,"Não se aplica",IFERROR(VLOOKUP(W681,Produtos!$A$1:$C$2319,3,FALSE),"Não Cadastrado")))</f>
        <v>Não se aplica</v>
      </c>
      <c r="AC681" s="104"/>
      <c r="AD681" s="108" t="str">
        <f>IF(Tabela2[[#This Row],[Origem do acidente]] = "Plataforma", "PREENCHER","NA")</f>
        <v>NA</v>
      </c>
      <c r="AE681" s="107" t="str">
        <f>IF(AC681="","", IF(AC681="NC","", IF(AC681="NE","", IF(AC681="NA","",IFERROR(VLOOKUP(AC681,Produtos!$A$1:$C$2319,2,FALSE),"Não Cadastrado")))))</f>
        <v/>
      </c>
      <c r="AF681" s="104"/>
      <c r="AG681" s="104"/>
      <c r="AH681" s="104" t="str">
        <f>IF(AC681="","",IF(ISNUMBER(AC681)=FALSE,"Não se aplica",IFERROR(VLOOKUP(AC681,Produtos!$A$1:$C$2319,3,FALSE),"Não Cadastrado")))</f>
        <v/>
      </c>
      <c r="AI681" s="104"/>
      <c r="AJ681" s="104" t="str">
        <f>VLOOKUP(Tabela2[[#This Row],[SIEMA]],Siema2025,26,FALSE)</f>
        <v>Quebra da haste polida.</v>
      </c>
      <c r="AK681" s="107" t="s">
        <v>7112</v>
      </c>
      <c r="AL681" s="107"/>
      <c r="AM681" s="107"/>
      <c r="AN681" s="108" t="str">
        <f>VLOOKUP(Tabela2[[#This Row],[SIEMA]],Siema2025,51,FALSE)</f>
        <v/>
      </c>
      <c r="AO681" s="108" t="str">
        <f>VLOOKUP(Tabela2[[#This Row],[SIEMA]],Siema2025,53,FALSE)</f>
        <v/>
      </c>
      <c r="AP681" s="108" t="str">
        <f>VLOOKUP(Tabela2[[#This Row],[SIEMA]],Siema2025,55,FALSE)</f>
        <v/>
      </c>
      <c r="AQ681" s="108" t="str">
        <f>VLOOKUP(Tabela2[[#This Row],[SIEMA]],Siema2025,57,FALSE)</f>
        <v/>
      </c>
      <c r="AR681" s="108" t="str">
        <f>VLOOKUP(Tabela2[[#This Row],[SIEMA]],Siema2025,59,FALSE)</f>
        <v/>
      </c>
      <c r="AS681" s="108" t="str">
        <f>VLOOKUP(Tabela2[[#This Row],[SIEMA]],Siema2025,61,FALSE)</f>
        <v>X</v>
      </c>
      <c r="AT681" s="108" t="str">
        <f>VLOOKUP(Tabela2[[#This Row],[SIEMA]],Siema2025,63,FALSE)</f>
        <v/>
      </c>
      <c r="AU681" s="108" t="str">
        <f>VLOOKUP(Tabela2[[#This Row],[SIEMA]],Siema2025,65,FALSE)</f>
        <v/>
      </c>
      <c r="AV681" s="108" t="str">
        <f>VLOOKUP(Tabela2[[#This Row],[SIEMA]],Siema2025,67,FALSE)</f>
        <v/>
      </c>
      <c r="AW681" s="108" t="str">
        <f>VLOOKUP(Tabela2[[#This Row],[SIEMA]],Siema2025,69,FALSE)</f>
        <v/>
      </c>
      <c r="AX681" s="108" t="str">
        <f>VLOOKUP(Tabela2[[#This Row],[SIEMA]],Siema2025,71,FALSE)</f>
        <v/>
      </c>
      <c r="AY681" s="108" t="str">
        <f>VLOOKUP(Tabela2[[#This Row],[SIEMA]],Siema2025,73,FALSE)</f>
        <v/>
      </c>
      <c r="AZ681" s="108" t="str">
        <f>VLOOKUP(Tabela2[[#This Row],[SIEMA]],Siema2025,75,FALSE)</f>
        <v/>
      </c>
      <c r="BA681" s="108" t="str">
        <f>VLOOKUP(Tabela2[[#This Row],[SIEMA]],Siema2025,77,FALSE)</f>
        <v/>
      </c>
      <c r="BB681" s="108" t="str">
        <f>VLOOKUP(Tabela2[[#This Row],[SIEMA]],Siema2025,79,FALSE)</f>
        <v/>
      </c>
      <c r="BC681" s="108" t="str">
        <f>IF(Tabela2[[#This Row],[Outro(s) ]] = "X", "PREENCHER","NA")</f>
        <v>NA</v>
      </c>
      <c r="BD681" s="108" t="str">
        <f>VLOOKUP(Tabela2[[#This Row],[SIEMA]],Siema2025,82,FALSE)</f>
        <v/>
      </c>
      <c r="BE681" s="108" t="str">
        <f>VLOOKUP(Tabela2[[#This Row],[SIEMA]],Siema2025,81,FALSE)</f>
        <v/>
      </c>
      <c r="BF681" s="110" t="str">
        <f>VLOOKUP(Tabela2[[#This Row],[SIEMA]],Siema2025,28,FALSE)</f>
        <v>3R Potiguar S.A</v>
      </c>
      <c r="BG681" s="110"/>
      <c r="BH681" s="111" t="str">
        <f>VLOOKUP(Tabela2[[#This Row],[SIEMA]],Siema2025,29,FALSE)</f>
        <v/>
      </c>
      <c r="BI681" s="112" t="str">
        <f>VLOOKUP(Tabela2[[#This Row],[SIEMA]],Siema2025,107,FALSE)</f>
        <v>Não</v>
      </c>
      <c r="BJ681" s="107" t="s">
        <v>7113</v>
      </c>
      <c r="BK681" s="104" t="s">
        <v>2696</v>
      </c>
      <c r="BL681" s="1">
        <v>45993</v>
      </c>
      <c r="BM681" s="108">
        <f ca="1">IF(Tabela2[[#This Row],[Data de atendimento do Ibama (considerar o primeiro documento/ação)]]="",_xlfn.DAYS(TODAY(),J681),_xlfn.DAYS(Tabela2[[#This Row],[Data de atendimento do Ibama (considerar o primeiro documento/ação)]],J681))</f>
        <v>64</v>
      </c>
      <c r="BN681" s="108" t="str">
        <f>IF(Tabela2[[#This Row],[Atendido pelo Ibama ("Não" ou "Sim")]]="Não","Preencher", IF(Tabela2[[#This Row],[Atendido pelo Ibama ("Não" ou "Sim")]]="Sim","NA",""))</f>
        <v>NA</v>
      </c>
      <c r="BO681" s="114" t="s">
        <v>7138</v>
      </c>
      <c r="BP681" s="108" t="str">
        <f>IF(Tabela2[[#This Row],[Forma de atendimento (primeiro documento/ação)]]= "Outros (especificar)", "PREENCHER","NA")</f>
        <v>NA</v>
      </c>
      <c r="BQ681" s="106" t="s">
        <v>123</v>
      </c>
      <c r="BR681" s="108" t="str">
        <f>IF(Tabela2[[#This Row],[Equipe do Ibama foi a campo? Houve sobrevoo do Poseidon?]] = "Sim", "PREENCHER","NA")</f>
        <v>NA</v>
      </c>
      <c r="BS681" s="108" t="str">
        <f>IF(Tabela2[[#This Row],[Se sim, foi emitida Ordem de Emergência? (informações vinculada à coluna CK)]] = "Sim", "PREENCHER","NA")</f>
        <v>NA</v>
      </c>
      <c r="BT681" s="108" t="s">
        <v>7126</v>
      </c>
      <c r="BU681" s="108" t="s">
        <v>2696</v>
      </c>
      <c r="BV681" s="108" t="s">
        <v>123</v>
      </c>
      <c r="BW681" s="108" t="s">
        <v>123</v>
      </c>
      <c r="BX681" s="106"/>
      <c r="BY681" s="140"/>
      <c r="BZ681" s="104" t="str">
        <f>IF(Tabela2[[#This Row],[Data do documento de encerramento]]="NA","NA",IF(Tabela2[[#This Row],[Data do documento de encerramento]]="","Pendente de conclusão/ encerramento",_xlfn.DAYS(Tabela2[[#This Row],[Data do documento de encerramento]],J681)))</f>
        <v>Pendente de conclusão/ encerramento</v>
      </c>
      <c r="CA681" s="107"/>
      <c r="CB681" s="107"/>
      <c r="CC681" s="107"/>
      <c r="CD681" s="107"/>
      <c r="CE681" s="107"/>
      <c r="CF681" s="107"/>
    </row>
    <row r="682" spans="1:84" ht="15" customHeight="1">
      <c r="A682" s="169">
        <v>202510736000</v>
      </c>
      <c r="B682" s="170" t="s">
        <v>10030</v>
      </c>
      <c r="C682" s="108" t="str">
        <f>VLOOKUP(Tabela2[[#This Row],[SIEMA]],Siema2025,4,FALSE)</f>
        <v xml:space="preserve"> MG</v>
      </c>
      <c r="D682" s="106" t="str">
        <f>VLOOKUP(Tabela2[[#This Row],[SIEMA]],Siema2025,3,FALSE)</f>
        <v xml:space="preserve">Silveirânia </v>
      </c>
      <c r="E682" s="106" t="str">
        <f>VLOOKUP(Tabela2[[#This Row],[SIEMA]],Siema2025,20,FALSE)</f>
        <v>Rodovia MGC 265, km 128</v>
      </c>
      <c r="F682" s="106" t="s">
        <v>10031</v>
      </c>
      <c r="G682" s="106" t="s">
        <v>10032</v>
      </c>
      <c r="H682" s="106" t="s">
        <v>10033</v>
      </c>
      <c r="I682" s="104" t="s">
        <v>7120</v>
      </c>
      <c r="J682" s="105">
        <f>VLOOKUP(Tabela2[[#This Row],[SIEMA]],Siema2025,2,FALSE)</f>
        <v>45930</v>
      </c>
      <c r="K682" s="105" t="str">
        <f>VLOOKUP(Tabela2[[#This Row],[SIEMA]],Siema2025,16,FALSE)</f>
        <v>Terça</v>
      </c>
      <c r="L682" s="106" t="str">
        <f>IF(Tabela2[[#This Row],[Data]]="","Sem Informação",VLOOKUP(MONTH(Tabela2[[#This Row],[Data]]),'[1]Validação de dados'!$I$1:$J$13,2,0))</f>
        <v>Setembro</v>
      </c>
      <c r="M682" s="104">
        <f>YEAR(Tabela2[[#This Row],[Data]])</f>
        <v>2025</v>
      </c>
      <c r="N682" s="105" t="str">
        <f>VLOOKUP(Tabela2[[#This Row],[SIEMA]],Siema2025,17,FALSE)</f>
        <v>Vespertino</v>
      </c>
      <c r="O682" s="105" t="str">
        <f>VLOOKUP(Tabela2[[#This Row],[SIEMA]],Siema2025,5,FALSE)</f>
        <v>Rodovia</v>
      </c>
      <c r="P682" s="104" t="str">
        <f>VLOOKUP(Tabela2[[#This Row],[SIEMA]],Siema2025,21,FALSE)</f>
        <v>Transporte Rodoviário</v>
      </c>
      <c r="Q682" s="104" t="s">
        <v>7094</v>
      </c>
      <c r="R682" s="104" t="str">
        <f>VLOOKUP(Tabela2[[#This Row],[SIEMA]],Siema2025,10,FALSE)</f>
        <v>Coque verde de petróleo</v>
      </c>
      <c r="S682" s="107" t="str">
        <f>IF(Q682="","", IF(Q682="NC","", IF(Q682="NE","", IF(Q682="NA","",IFERROR(VLOOKUP(Q682,[1]Produtos!$A$1:$C$2319,2,FALSE),"Não Cadastrado")))))</f>
        <v/>
      </c>
      <c r="T682" s="104" t="s">
        <v>6834</v>
      </c>
      <c r="U682" s="104" t="s">
        <v>7062</v>
      </c>
      <c r="V682" s="104" t="s">
        <v>7472</v>
      </c>
      <c r="W682" s="104"/>
      <c r="X682" s="113" t="str">
        <f>IF(Tabela2[[#This Row],[Origem do acidente]] = "Plataforma", "PREENCHER","NA")</f>
        <v>NA</v>
      </c>
      <c r="Y682" s="109" t="str">
        <f>IF(W682="","", IF(W682="NC","", IF(W682="NE","", IF(W682="NA","",IFERROR(VLOOKUP(W682,Produtos!$A$1:$C$2319,2,FALSE),"Não Cadastrado")))))</f>
        <v/>
      </c>
      <c r="Z682" s="104" t="str">
        <f>VLOOKUP(Tabela2[[#This Row],[SIEMA]],Siema2025,11,FALSE)</f>
        <v/>
      </c>
      <c r="AA682" s="104" t="str">
        <f>VLOOKUP(Tabela2[[#This Row],[SIEMA]],Siema2025,12,FALSE)</f>
        <v/>
      </c>
      <c r="AB682" s="104" t="str">
        <f>IF(W682="","",IF(ISNUMBER(W682)=FALSE,"Não se aplica",IFERROR(VLOOKUP(W682,Produtos!$A$1:$C$2319,3,FALSE),"Não Cadastrado")))</f>
        <v/>
      </c>
      <c r="AC682" s="104"/>
      <c r="AD682" s="108" t="str">
        <f>IF(Tabela2[[#This Row],[Origem do acidente]] = "Plataforma", "PREENCHER","NA")</f>
        <v>NA</v>
      </c>
      <c r="AE682" s="107" t="str">
        <f>IF(AC682="","", IF(AC682="NC","", IF(AC682="NE","", IF(AC682="NA","",IFERROR(VLOOKUP(AC682,Produtos!$A$1:$C$2319,2,FALSE),"Não Cadastrado")))))</f>
        <v/>
      </c>
      <c r="AF682" s="104"/>
      <c r="AG682" s="104"/>
      <c r="AH682" s="104" t="str">
        <f>IF(AC682="","",IF(ISNUMBER(AC682)=FALSE,"Não se aplica",IFERROR(VLOOKUP(AC682,Produtos!$A$1:$C$2319,3,FALSE),"Não Cadastrado")))</f>
        <v/>
      </c>
      <c r="AI682" s="104"/>
      <c r="AJ682" s="104" t="str">
        <f>VLOOKUP(Tabela2[[#This Row],[SIEMA]],Siema2025,26,FALSE)</f>
        <v>Tombamento seguido de queda da carga</v>
      </c>
      <c r="AK682" s="107" t="s">
        <v>6834</v>
      </c>
      <c r="AL682" s="107" t="s">
        <v>7180</v>
      </c>
      <c r="AM682" s="107"/>
      <c r="AN682" s="108" t="str">
        <f>VLOOKUP(Tabela2[[#This Row],[SIEMA]],Siema2025,51,FALSE)</f>
        <v/>
      </c>
      <c r="AO682" s="108" t="str">
        <f>VLOOKUP(Tabela2[[#This Row],[SIEMA]],Siema2025,53,FALSE)</f>
        <v/>
      </c>
      <c r="AP682" s="108" t="str">
        <f>VLOOKUP(Tabela2[[#This Row],[SIEMA]],Siema2025,55,FALSE)</f>
        <v/>
      </c>
      <c r="AQ682" s="108" t="str">
        <f>VLOOKUP(Tabela2[[#This Row],[SIEMA]],Siema2025,57,FALSE)</f>
        <v/>
      </c>
      <c r="AR682" s="108" t="str">
        <f>VLOOKUP(Tabela2[[#This Row],[SIEMA]],Siema2025,59,FALSE)</f>
        <v/>
      </c>
      <c r="AS682" s="108" t="str">
        <f>VLOOKUP(Tabela2[[#This Row],[SIEMA]],Siema2025,61,FALSE)</f>
        <v/>
      </c>
      <c r="AT682" s="108" t="str">
        <f>VLOOKUP(Tabela2[[#This Row],[SIEMA]],Siema2025,63,FALSE)</f>
        <v/>
      </c>
      <c r="AU682" s="108" t="str">
        <f>VLOOKUP(Tabela2[[#This Row],[SIEMA]],Siema2025,65,FALSE)</f>
        <v>X</v>
      </c>
      <c r="AV682" s="108" t="str">
        <f>VLOOKUP(Tabela2[[#This Row],[SIEMA]],Siema2025,67,FALSE)</f>
        <v/>
      </c>
      <c r="AW682" s="108" t="str">
        <f>VLOOKUP(Tabela2[[#This Row],[SIEMA]],Siema2025,69,FALSE)</f>
        <v/>
      </c>
      <c r="AX682" s="108" t="str">
        <f>VLOOKUP(Tabela2[[#This Row],[SIEMA]],Siema2025,71,FALSE)</f>
        <v/>
      </c>
      <c r="AY682" s="108" t="str">
        <f>VLOOKUP(Tabela2[[#This Row],[SIEMA]],Siema2025,73,FALSE)</f>
        <v/>
      </c>
      <c r="AZ682" s="108" t="str">
        <f>VLOOKUP(Tabela2[[#This Row],[SIEMA]],Siema2025,75,FALSE)</f>
        <v/>
      </c>
      <c r="BA682" s="108" t="str">
        <f>VLOOKUP(Tabela2[[#This Row],[SIEMA]],Siema2025,77,FALSE)</f>
        <v/>
      </c>
      <c r="BB682" s="108" t="str">
        <f>VLOOKUP(Tabela2[[#This Row],[SIEMA]],Siema2025,79,FALSE)</f>
        <v/>
      </c>
      <c r="BC682" s="108" t="str">
        <f>IF(Tabela2[[#This Row],[Outro(s) ]] = "X", "PREENCHER","NA")</f>
        <v>NA</v>
      </c>
      <c r="BD682" s="108" t="str">
        <f>VLOOKUP(Tabela2[[#This Row],[SIEMA]],Siema2025,82,FALSE)</f>
        <v/>
      </c>
      <c r="BE682" s="108" t="str">
        <f>VLOOKUP(Tabela2[[#This Row],[SIEMA]],Siema2025,81,FALSE)</f>
        <v/>
      </c>
      <c r="BF682" s="110" t="s">
        <v>6834</v>
      </c>
      <c r="BG682" s="110"/>
      <c r="BH682" s="111" t="s">
        <v>6834</v>
      </c>
      <c r="BI682" s="112" t="str">
        <f>VLOOKUP(Tabela2[[#This Row],[SIEMA]],Siema2025,107,FALSE)</f>
        <v>Não</v>
      </c>
      <c r="BJ682" s="107" t="s">
        <v>7113</v>
      </c>
      <c r="BK682" s="104" t="s">
        <v>2696</v>
      </c>
      <c r="BL682" s="140">
        <v>45950</v>
      </c>
      <c r="BM682" s="108">
        <f ca="1">IF(Tabela2[[#This Row],[Data de atendimento do Ibama (considerar o primeiro documento/ação)]]="",_xlfn.DAYS(TODAY(),J682),_xlfn.DAYS(Tabela2[[#This Row],[Data de atendimento do Ibama (considerar o primeiro documento/ação)]],J682))</f>
        <v>20</v>
      </c>
      <c r="BN682" s="108" t="str">
        <f>IF(Tabela2[[#This Row],[Atendido pelo Ibama ("Não" ou "Sim")]]="Não","Preencher", IF(Tabela2[[#This Row],[Atendido pelo Ibama ("Não" ou "Sim")]]="Sim","NA",""))</f>
        <v>NA</v>
      </c>
      <c r="BO682" s="114" t="s">
        <v>7182</v>
      </c>
      <c r="BP682" s="108" t="str">
        <f>IF(Tabela2[[#This Row],[Forma de atendimento (primeiro documento/ação)]]= "Outros (especificar)", "PREENCHER","NA")</f>
        <v>NA</v>
      </c>
      <c r="BQ682" s="106" t="s">
        <v>123</v>
      </c>
      <c r="BR682" s="108" t="str">
        <f>IF(Tabela2[[#This Row],[Equipe do Ibama foi a campo? Houve sobrevoo do Poseidon?]] = "Sim", "PREENCHER","NA")</f>
        <v>NA</v>
      </c>
      <c r="BS682" s="108" t="str">
        <f>IF(Tabela2[[#This Row],[Se sim, foi emitida Ordem de Emergência? (informações vinculada à coluna CK)]] = "Sim", "PREENCHER","NA")</f>
        <v>NA</v>
      </c>
      <c r="BT682" s="108" t="s">
        <v>7225</v>
      </c>
      <c r="BU682" s="108" t="str">
        <f>IF(Tabela2[[#This Row],[Houve envio de Informações Pós-acidente (preencher "não se aplica" quando de competência estadual/municipal)]] = "Sim", "PREENCHER","NA")</f>
        <v>NA</v>
      </c>
      <c r="BV682" s="108" t="s">
        <v>123</v>
      </c>
      <c r="BW682" s="108" t="s">
        <v>2696</v>
      </c>
      <c r="BX682" s="106" t="s">
        <v>7102</v>
      </c>
      <c r="BY682" s="140">
        <v>45950</v>
      </c>
      <c r="BZ682" s="104">
        <f>IF(Tabela2[[#This Row],[Data do documento de encerramento]]="NA","NA",IF(Tabela2[[#This Row],[Data do documento de encerramento]]="","Pendente de conclusão/ encerramento",_xlfn.DAYS(Tabela2[[#This Row],[Data do documento de encerramento]],J682)))</f>
        <v>20</v>
      </c>
      <c r="CA682" s="107"/>
      <c r="CB682" s="107"/>
      <c r="CC682" s="115"/>
      <c r="CD682" s="107"/>
      <c r="CE682" s="107"/>
      <c r="CF682" s="107"/>
    </row>
    <row r="683" spans="1:84" ht="45.75">
      <c r="A683" s="169">
        <v>202510743253</v>
      </c>
      <c r="B683" s="170" t="s">
        <v>10034</v>
      </c>
      <c r="C683" s="108" t="str">
        <f>VLOOKUP(Tabela2[[#This Row],[SIEMA]],Siema2025,4,FALSE)</f>
        <v xml:space="preserve"> MG</v>
      </c>
      <c r="D683" s="106" t="str">
        <f>VLOOKUP(Tabela2[[#This Row],[SIEMA]],Siema2025,3,FALSE)</f>
        <v xml:space="preserve">Abaeté </v>
      </c>
      <c r="E683" s="106" t="s">
        <v>9880</v>
      </c>
      <c r="F683" s="106" t="s">
        <v>10035</v>
      </c>
      <c r="G683" s="106" t="s">
        <v>10036</v>
      </c>
      <c r="H683" s="106" t="s">
        <v>10037</v>
      </c>
      <c r="I683" s="104" t="s">
        <v>7120</v>
      </c>
      <c r="J683" s="105">
        <f>VLOOKUP(Tabela2[[#This Row],[SIEMA]],Siema2025,2,FALSE)</f>
        <v>45931</v>
      </c>
      <c r="K683" s="105" t="str">
        <f>VLOOKUP(Tabela2[[#This Row],[SIEMA]],Siema2025,16,FALSE)</f>
        <v>Quarta</v>
      </c>
      <c r="L683" s="106" t="str">
        <f>IF(Tabela2[[#This Row],[Data]]="","Sem Informação",VLOOKUP(MONTH(Tabela2[[#This Row],[Data]]),'[1]Validação de dados'!$I$1:$J$13,2,0))</f>
        <v>Outubro</v>
      </c>
      <c r="M683" s="104">
        <f>YEAR(Tabela2[[#This Row],[Data]])</f>
        <v>2025</v>
      </c>
      <c r="N683" s="105" t="str">
        <f>VLOOKUP(Tabela2[[#This Row],[SIEMA]],Siema2025,17,FALSE)</f>
        <v>Vespertino</v>
      </c>
      <c r="O683" s="105" t="str">
        <f>VLOOKUP(Tabela2[[#This Row],[SIEMA]],Siema2025,5,FALSE)</f>
        <v>Rodovia</v>
      </c>
      <c r="P683" s="104" t="str">
        <f>VLOOKUP(Tabela2[[#This Row],[SIEMA]],Siema2025,21,FALSE)</f>
        <v>Transporte Rodoviário</v>
      </c>
      <c r="Q683" s="104">
        <v>1361</v>
      </c>
      <c r="R683" s="104" t="str">
        <f>VLOOKUP(Tabela2[[#This Row],[SIEMA]],Siema2025,10,FALSE)</f>
        <v/>
      </c>
      <c r="S683" s="107" t="str">
        <f>IF(Q683="","", IF(Q683="NC","", IF(Q683="NE","", IF(Q683="NA","",IFERROR(VLOOKUP(Q683,[1]Produtos!$A$1:$C$2319,2,FALSE),"Não Cadastrado")))))</f>
        <v>CARVÃO, de origem animal ou vegetal</v>
      </c>
      <c r="T683" s="104" t="str">
        <f>VLOOKUP(Tabela2[[#This Row],[SIEMA]],Siema2025,11,FALSE)</f>
        <v xml:space="preserve"> </v>
      </c>
      <c r="U683" s="104" t="str">
        <f>VLOOKUP(Tabela2[[#This Row],[SIEMA]],Siema2025,12,FALSE)</f>
        <v xml:space="preserve"> </v>
      </c>
      <c r="V683" s="104">
        <f>IF(Q683="","",IF(ISNUMBER(Q683)=FALSE,"Não se aplica",IFERROR(VLOOKUP(Q683,Produtos!$A$1:$C$2319,3,FALSE),"Não Cadastrado")))</f>
        <v>4.2</v>
      </c>
      <c r="W683" s="104" t="str">
        <f>VLOOKUP(Tabela2[[#This Row],[SIEMA]],Siema2025,10,FALSE)</f>
        <v/>
      </c>
      <c r="X683" s="113" t="str">
        <f>IF(Tabela2[[#This Row],[Origem do acidente]] = "Plataforma", "PREENCHER","NA")</f>
        <v>NA</v>
      </c>
      <c r="Y683" s="109" t="str">
        <f>IF(W683="","", IF(W683="NC","", IF(W683="NE","", IF(W683="NA","",IFERROR(VLOOKUP(W683,Produtos!$A$1:$C$2319,2,FALSE),"Não Cadastrado")))))</f>
        <v/>
      </c>
      <c r="Z683" s="104" t="str">
        <f>VLOOKUP(Tabela2[[#This Row],[SIEMA]],Siema2025,11,FALSE)</f>
        <v xml:space="preserve"> </v>
      </c>
      <c r="AA683" s="104" t="str">
        <f>VLOOKUP(Tabela2[[#This Row],[SIEMA]],Siema2025,12,FALSE)</f>
        <v xml:space="preserve"> </v>
      </c>
      <c r="AB683" s="104" t="str">
        <f>IF(W683="","",IF(ISNUMBER(W683)=FALSE,"Não se aplica",IFERROR(VLOOKUP(W683,Produtos!$A$1:$C$2319,3,FALSE),"Não Cadastrado")))</f>
        <v/>
      </c>
      <c r="AC683" s="104"/>
      <c r="AD683" s="108" t="str">
        <f>IF(Tabela2[[#This Row],[Origem do acidente]] = "Plataforma", "PREENCHER","NA")</f>
        <v>NA</v>
      </c>
      <c r="AE683" s="107" t="str">
        <f>IF(AC683="","", IF(AC683="NC","", IF(AC683="NE","", IF(AC683="NA","",IFERROR(VLOOKUP(AC683,Produtos!$A$1:$C$2319,2,FALSE),"Não Cadastrado")))))</f>
        <v/>
      </c>
      <c r="AF683" s="104"/>
      <c r="AG683" s="104"/>
      <c r="AH683" s="104" t="str">
        <f>IF(AC683="","",IF(ISNUMBER(AC683)=FALSE,"Não se aplica",IFERROR(VLOOKUP(AC683,Produtos!$A$1:$C$2319,3,FALSE),"Não Cadastrado")))</f>
        <v/>
      </c>
      <c r="AI683" s="104"/>
      <c r="AJ683" s="104" t="str">
        <f>VLOOKUP(Tabela2[[#This Row],[SIEMA]],Siema2025,26,FALSE)</f>
        <v>Tombamento seguido de queda da carga ao solo</v>
      </c>
      <c r="AK683" s="107" t="s">
        <v>6834</v>
      </c>
      <c r="AL683" s="107" t="s">
        <v>7180</v>
      </c>
      <c r="AM683" s="107"/>
      <c r="AN683" s="108" t="str">
        <f>VLOOKUP(Tabela2[[#This Row],[SIEMA]],Siema2025,51,FALSE)</f>
        <v/>
      </c>
      <c r="AO683" s="108" t="str">
        <f>VLOOKUP(Tabela2[[#This Row],[SIEMA]],Siema2025,53,FALSE)</f>
        <v/>
      </c>
      <c r="AP683" s="108" t="str">
        <f>VLOOKUP(Tabela2[[#This Row],[SIEMA]],Siema2025,55,FALSE)</f>
        <v/>
      </c>
      <c r="AQ683" s="108" t="str">
        <f>VLOOKUP(Tabela2[[#This Row],[SIEMA]],Siema2025,57,FALSE)</f>
        <v/>
      </c>
      <c r="AR683" s="108" t="str">
        <f>VLOOKUP(Tabela2[[#This Row],[SIEMA]],Siema2025,59,FALSE)</f>
        <v/>
      </c>
      <c r="AS683" s="108" t="str">
        <f>VLOOKUP(Tabela2[[#This Row],[SIEMA]],Siema2025,61,FALSE)</f>
        <v/>
      </c>
      <c r="AT683" s="108" t="str">
        <f>VLOOKUP(Tabela2[[#This Row],[SIEMA]],Siema2025,63,FALSE)</f>
        <v/>
      </c>
      <c r="AU683" s="108" t="str">
        <f>VLOOKUP(Tabela2[[#This Row],[SIEMA]],Siema2025,65,FALSE)</f>
        <v>X</v>
      </c>
      <c r="AV683" s="108" t="str">
        <f>VLOOKUP(Tabela2[[#This Row],[SIEMA]],Siema2025,67,FALSE)</f>
        <v/>
      </c>
      <c r="AW683" s="108" t="str">
        <f>VLOOKUP(Tabela2[[#This Row],[SIEMA]],Siema2025,69,FALSE)</f>
        <v/>
      </c>
      <c r="AX683" s="108" t="str">
        <f>VLOOKUP(Tabela2[[#This Row],[SIEMA]],Siema2025,71,FALSE)</f>
        <v/>
      </c>
      <c r="AY683" s="108" t="str">
        <f>VLOOKUP(Tabela2[[#This Row],[SIEMA]],Siema2025,73,FALSE)</f>
        <v/>
      </c>
      <c r="AZ683" s="108" t="str">
        <f>VLOOKUP(Tabela2[[#This Row],[SIEMA]],Siema2025,75,FALSE)</f>
        <v/>
      </c>
      <c r="BA683" s="108" t="str">
        <f>VLOOKUP(Tabela2[[#This Row],[SIEMA]],Siema2025,77,FALSE)</f>
        <v/>
      </c>
      <c r="BB683" s="108" t="str">
        <f>VLOOKUP(Tabela2[[#This Row],[SIEMA]],Siema2025,79,FALSE)</f>
        <v/>
      </c>
      <c r="BC683" s="108" t="str">
        <f>IF(Tabela2[[#This Row],[Outro(s) ]] = "X", "PREENCHER","NA")</f>
        <v>NA</v>
      </c>
      <c r="BD683" s="108" t="str">
        <f>VLOOKUP(Tabela2[[#This Row],[SIEMA]],Siema2025,82,FALSE)</f>
        <v/>
      </c>
      <c r="BE683" s="108" t="str">
        <f>VLOOKUP(Tabela2[[#This Row],[SIEMA]],Siema2025,81,FALSE)</f>
        <v/>
      </c>
      <c r="BF683" s="110" t="s">
        <v>6834</v>
      </c>
      <c r="BG683" s="110"/>
      <c r="BH683" s="111" t="str">
        <f>VLOOKUP(Tabela2[[#This Row],[SIEMA]],Siema2025,29,FALSE)</f>
        <v/>
      </c>
      <c r="BI683" s="112" t="str">
        <f>VLOOKUP(Tabela2[[#This Row],[SIEMA]],Siema2025,107,FALSE)</f>
        <v>Não</v>
      </c>
      <c r="BJ683" s="107" t="s">
        <v>7099</v>
      </c>
      <c r="BK683" s="104" t="s">
        <v>2696</v>
      </c>
      <c r="BL683" s="140">
        <v>45950</v>
      </c>
      <c r="BM683" s="108">
        <f ca="1">IF(Tabela2[[#This Row],[Data de atendimento do Ibama (considerar o primeiro documento/ação)]]="",_xlfn.DAYS(TODAY(),J683),_xlfn.DAYS(Tabela2[[#This Row],[Data de atendimento do Ibama (considerar o primeiro documento/ação)]],J683))</f>
        <v>19</v>
      </c>
      <c r="BN683" s="108" t="str">
        <f>IF(Tabela2[[#This Row],[Atendido pelo Ibama ("Não" ou "Sim")]]="Não","Preencher", IF(Tabela2[[#This Row],[Atendido pelo Ibama ("Não" ou "Sim")]]="Sim","NA",""))</f>
        <v>NA</v>
      </c>
      <c r="BO683" s="114" t="s">
        <v>7182</v>
      </c>
      <c r="BP683" s="108" t="str">
        <f>IF(Tabela2[[#This Row],[Forma de atendimento (primeiro documento/ação)]]= "Outros (especificar)", "PREENCHER","NA")</f>
        <v>NA</v>
      </c>
      <c r="BQ683" s="106" t="s">
        <v>123</v>
      </c>
      <c r="BR683" s="108" t="str">
        <f>IF(Tabela2[[#This Row],[Equipe do Ibama foi a campo? Houve sobrevoo do Poseidon?]] = "Sim", "PREENCHER","NA")</f>
        <v>NA</v>
      </c>
      <c r="BS683" s="108" t="str">
        <f>IF(Tabela2[[#This Row],[Se sim, foi emitida Ordem de Emergência? (informações vinculada à coluna CK)]] = "Sim", "PREENCHER","NA")</f>
        <v>NA</v>
      </c>
      <c r="BT683" s="108" t="s">
        <v>7225</v>
      </c>
      <c r="BU683" s="108" t="s">
        <v>123</v>
      </c>
      <c r="BV683" s="108" t="s">
        <v>123</v>
      </c>
      <c r="BW683" s="108" t="s">
        <v>2696</v>
      </c>
      <c r="BX683" s="106" t="s">
        <v>7102</v>
      </c>
      <c r="BY683" s="140">
        <v>45950</v>
      </c>
      <c r="BZ683" s="104">
        <f>IF(Tabela2[[#This Row],[Data do documento de encerramento]]="NA","NA",IF(Tabela2[[#This Row],[Data do documento de encerramento]]="","Pendente de conclusão/ encerramento",_xlfn.DAYS(Tabela2[[#This Row],[Data do documento de encerramento]],J683)))</f>
        <v>19</v>
      </c>
      <c r="CA683" s="107"/>
      <c r="CB683" s="107"/>
      <c r="CC683" s="115"/>
      <c r="CD683" s="107"/>
      <c r="CE683" s="107"/>
      <c r="CF683" s="107"/>
    </row>
    <row r="684" spans="1:84" ht="76.5">
      <c r="A684" s="169">
        <v>202510221646</v>
      </c>
      <c r="B684" s="170" t="s">
        <v>10038</v>
      </c>
      <c r="C684" s="108" t="str">
        <f>VLOOKUP(Tabela2[[#This Row],[SIEMA]],Siema2025,4,FALSE)</f>
        <v xml:space="preserve"> PR</v>
      </c>
      <c r="D684" s="106" t="str">
        <f>VLOOKUP(Tabela2[[#This Row],[SIEMA]],Siema2025,3,FALSE)</f>
        <v xml:space="preserve">Carambeí </v>
      </c>
      <c r="E684" s="106" t="s">
        <v>10039</v>
      </c>
      <c r="F684" s="106" t="s">
        <v>10040</v>
      </c>
      <c r="G684" s="106" t="s">
        <v>10041</v>
      </c>
      <c r="H684" s="106" t="s">
        <v>10042</v>
      </c>
      <c r="I684" s="104" t="s">
        <v>7120</v>
      </c>
      <c r="J684" s="105">
        <f>VLOOKUP(Tabela2[[#This Row],[SIEMA]],Siema2025,2,FALSE)</f>
        <v>45932</v>
      </c>
      <c r="K684" s="105" t="str">
        <f>VLOOKUP(Tabela2[[#This Row],[SIEMA]],Siema2025,16,FALSE)</f>
        <v>Quinta</v>
      </c>
      <c r="L684" s="106" t="str">
        <f>IF(Tabela2[[#This Row],[Data]]="","Sem Informação",VLOOKUP(MONTH(Tabela2[[#This Row],[Data]]),'[1]Validação de dados'!$I$1:$J$13,2,0))</f>
        <v>Outubro</v>
      </c>
      <c r="M684" s="104">
        <f>YEAR(Tabela2[[#This Row],[Data]])</f>
        <v>2025</v>
      </c>
      <c r="N684" s="105" t="str">
        <f>VLOOKUP(Tabela2[[#This Row],[SIEMA]],Siema2025,17,FALSE)</f>
        <v>Madrugada</v>
      </c>
      <c r="O684" s="105" t="str">
        <f>VLOOKUP(Tabela2[[#This Row],[SIEMA]],Siema2025,5,FALSE)</f>
        <v>Rodovia</v>
      </c>
      <c r="P684" s="104" t="str">
        <f>VLOOKUP(Tabela2[[#This Row],[SIEMA]],Siema2025,21,FALSE)</f>
        <v>Caminhão tanque tombou na canaleta central</v>
      </c>
      <c r="Q684" s="104">
        <v>3475</v>
      </c>
      <c r="R684" s="104" t="str">
        <f>VLOOKUP(Tabela2[[#This Row],[SIEMA]],Siema2025,10,FALSE)</f>
        <v>Mistura de etanol e gasolina - 3475 - 3</v>
      </c>
      <c r="S684" s="107" t="str">
        <f>IF(Q684="","", IF(Q684="NC","", IF(Q684="NE","", IF(Q684="NA","",IFERROR(VLOOKUP(Q684,[1]Produtos!$A$1:$C$2319,2,FALSE),"Não Cadastrado")))))</f>
        <v>MISTURA DE ETANOL E GASOLINA ou MISTURA DE ETANOL E COMBUSTÍVEL PARA MOTORES  com mais de
10% de etanol</v>
      </c>
      <c r="T684" s="104" t="str">
        <f>VLOOKUP(Tabela2[[#This Row],[SIEMA]],Siema2025,11,FALSE)</f>
        <v>27000</v>
      </c>
      <c r="U684" s="104" t="str">
        <f>VLOOKUP(Tabela2[[#This Row],[SIEMA]],Siema2025,12,FALSE)</f>
        <v>L</v>
      </c>
      <c r="V684" s="104">
        <f>IF(Q684="","",IF(ISNUMBER(Q684)=FALSE,"Não se aplica",IFERROR(VLOOKUP(Q684,Produtos!$A$1:$C$2319,3,FALSE),"Não Cadastrado")))</f>
        <v>3</v>
      </c>
      <c r="W684" s="104"/>
      <c r="X684" s="113" t="str">
        <f>IF(Tabela2[[#This Row],[Origem do acidente]] = "Plataforma", "PREENCHER","NA")</f>
        <v>NA</v>
      </c>
      <c r="Y684" s="109" t="str">
        <f>IF(W684="","", IF(W684="NC","", IF(W684="NE","", IF(W684="NA","",IFERROR(VLOOKUP(W684,Produtos!$A$1:$C$2319,2,FALSE),"Não Cadastrado")))))</f>
        <v/>
      </c>
      <c r="Z684" s="104"/>
      <c r="AA684" s="104"/>
      <c r="AB684" s="104" t="str">
        <f>IF(W684="","",IF(ISNUMBER(W684)=FALSE,"Não se aplica",IFERROR(VLOOKUP(W684,Produtos!$A$1:$C$2319,3,FALSE),"Não Cadastrado")))</f>
        <v/>
      </c>
      <c r="AC684" s="104"/>
      <c r="AD684" s="108" t="str">
        <f>IF(Tabela2[[#This Row],[Origem do acidente]] = "Plataforma", "PREENCHER","NA")</f>
        <v>NA</v>
      </c>
      <c r="AE684" s="107" t="str">
        <f>IF(AC684="","", IF(AC684="NC","", IF(AC684="NE","", IF(AC684="NA","",IFERROR(VLOOKUP(AC684,Produtos!$A$1:$C$2319,2,FALSE),"Não Cadastrado")))))</f>
        <v/>
      </c>
      <c r="AF684" s="104"/>
      <c r="AG684" s="104"/>
      <c r="AH684" s="104" t="str">
        <f>IF(AC684="","",IF(ISNUMBER(AC684)=FALSE,"Não se aplica",IFERROR(VLOOKUP(AC684,Produtos!$A$1:$C$2319,3,FALSE),"Não Cadastrado")))</f>
        <v/>
      </c>
      <c r="AI684" s="104"/>
      <c r="AJ684" s="104" t="str">
        <f>VLOOKUP(Tabela2[[#This Row],[SIEMA]],Siema2025,26,FALSE)</f>
        <v>Caminhão tanque perdeu o controle e tombou na canaleta central da rodovia</v>
      </c>
      <c r="AK684" s="107" t="s">
        <v>7358</v>
      </c>
      <c r="AL684" s="107" t="s">
        <v>7180</v>
      </c>
      <c r="AM684" s="107"/>
      <c r="AN684" s="108" t="str">
        <f>VLOOKUP(Tabela2[[#This Row],[SIEMA]],Siema2025,51,FALSE)</f>
        <v/>
      </c>
      <c r="AO684" s="108" t="str">
        <f>VLOOKUP(Tabela2[[#This Row],[SIEMA]],Siema2025,53,FALSE)</f>
        <v/>
      </c>
      <c r="AP684" s="108" t="str">
        <f>VLOOKUP(Tabela2[[#This Row],[SIEMA]],Siema2025,55,FALSE)</f>
        <v/>
      </c>
      <c r="AQ684" s="108" t="str">
        <f>VLOOKUP(Tabela2[[#This Row],[SIEMA]],Siema2025,57,FALSE)</f>
        <v>X</v>
      </c>
      <c r="AR684" s="108" t="str">
        <f>VLOOKUP(Tabela2[[#This Row],[SIEMA]],Siema2025,59,FALSE)</f>
        <v/>
      </c>
      <c r="AS684" s="108" t="str">
        <f>VLOOKUP(Tabela2[[#This Row],[SIEMA]],Siema2025,61,FALSE)</f>
        <v/>
      </c>
      <c r="AT684" s="108" t="str">
        <f>VLOOKUP(Tabela2[[#This Row],[SIEMA]],Siema2025,63,FALSE)</f>
        <v/>
      </c>
      <c r="AU684" s="108" t="str">
        <f>VLOOKUP(Tabela2[[#This Row],[SIEMA]],Siema2025,65,FALSE)</f>
        <v>X</v>
      </c>
      <c r="AV684" s="108" t="str">
        <f>VLOOKUP(Tabela2[[#This Row],[SIEMA]],Siema2025,67,FALSE)</f>
        <v/>
      </c>
      <c r="AW684" s="108" t="str">
        <f>VLOOKUP(Tabela2[[#This Row],[SIEMA]],Siema2025,69,FALSE)</f>
        <v/>
      </c>
      <c r="AX684" s="108" t="s">
        <v>7181</v>
      </c>
      <c r="AY684" s="108" t="str">
        <f>VLOOKUP(Tabela2[[#This Row],[SIEMA]],Siema2025,73,FALSE)</f>
        <v/>
      </c>
      <c r="AZ684" s="108" t="str">
        <f>VLOOKUP(Tabela2[[#This Row],[SIEMA]],Siema2025,75,FALSE)</f>
        <v/>
      </c>
      <c r="BA684" s="108" t="str">
        <f>VLOOKUP(Tabela2[[#This Row],[SIEMA]],Siema2025,77,FALSE)</f>
        <v/>
      </c>
      <c r="BB684" s="108" t="str">
        <f>VLOOKUP(Tabela2[[#This Row],[SIEMA]],Siema2025,79,FALSE)</f>
        <v/>
      </c>
      <c r="BC684" s="108" t="str">
        <f>IF(Tabela2[[#This Row],[Outro(s) ]] = "X", "PREENCHER","NA")</f>
        <v>NA</v>
      </c>
      <c r="BD684" s="108" t="str">
        <f>VLOOKUP(Tabela2[[#This Row],[SIEMA]],Siema2025,82,FALSE)</f>
        <v/>
      </c>
      <c r="BE684" s="108" t="str">
        <f>VLOOKUP(Tabela2[[#This Row],[SIEMA]],Siema2025,81,FALSE)</f>
        <v/>
      </c>
      <c r="BF684" s="110" t="s">
        <v>10043</v>
      </c>
      <c r="BG684" s="110"/>
      <c r="BH684" s="111" t="s">
        <v>10044</v>
      </c>
      <c r="BI684" s="112" t="s">
        <v>7062</v>
      </c>
      <c r="BJ684" s="107" t="s">
        <v>7113</v>
      </c>
      <c r="BK684" s="104" t="s">
        <v>2696</v>
      </c>
      <c r="BL684" s="140">
        <v>46071</v>
      </c>
      <c r="BM684" s="108">
        <f ca="1">IF(Tabela2[[#This Row],[Data de atendimento do Ibama (considerar o primeiro documento/ação)]]="",_xlfn.DAYS(TODAY(),J684),_xlfn.DAYS(Tabela2[[#This Row],[Data de atendimento do Ibama (considerar o primeiro documento/ação)]],J684))</f>
        <v>139</v>
      </c>
      <c r="BN684" s="108" t="str">
        <f>IF(Tabela2[[#This Row],[Atendido pelo Ibama ("Não" ou "Sim")]]="Não","Preencher", IF(Tabela2[[#This Row],[Atendido pelo Ibama ("Não" ou "Sim")]]="Sim","NA",""))</f>
        <v>NA</v>
      </c>
      <c r="BO684" s="114" t="s">
        <v>7124</v>
      </c>
      <c r="BP684" s="108" t="s">
        <v>9419</v>
      </c>
      <c r="BQ684" s="106" t="s">
        <v>123</v>
      </c>
      <c r="BR684" s="108" t="str">
        <f>IF(Tabela2[[#This Row],[Equipe do Ibama foi a campo? Houve sobrevoo do Poseidon?]] = "Sim", "PREENCHER","NA")</f>
        <v>NA</v>
      </c>
      <c r="BS684" s="108" t="str">
        <f>IF(Tabela2[[#This Row],[Se sim, foi emitida Ordem de Emergência? (informações vinculada à coluna CK)]] = "Sim", "PREENCHER","NA")</f>
        <v>NA</v>
      </c>
      <c r="BT684" s="108" t="s">
        <v>7126</v>
      </c>
      <c r="BU684" s="108" t="s">
        <v>2696</v>
      </c>
      <c r="BV684" s="108" t="s">
        <v>123</v>
      </c>
      <c r="BW684" s="108" t="s">
        <v>2696</v>
      </c>
      <c r="BX684" s="106" t="s">
        <v>7102</v>
      </c>
      <c r="BY684" s="140">
        <v>46071</v>
      </c>
      <c r="BZ684" s="104">
        <f>IF(Tabela2[[#This Row],[Data do documento de encerramento]]="NA","NA",IF(Tabela2[[#This Row],[Data do documento de encerramento]]="","Pendente de conclusão/ encerramento",_xlfn.DAYS(Tabela2[[#This Row],[Data do documento de encerramento]],J684)))</f>
        <v>139</v>
      </c>
      <c r="CA684" s="107" t="s">
        <v>10045</v>
      </c>
      <c r="CB684" s="107"/>
      <c r="CC684" s="107"/>
      <c r="CD684" s="107"/>
      <c r="CE684" s="107"/>
      <c r="CF684" s="107"/>
    </row>
    <row r="685" spans="1:84" ht="30.75">
      <c r="A685" s="169">
        <v>202510261209</v>
      </c>
      <c r="B685" s="170" t="s">
        <v>10046</v>
      </c>
      <c r="C685" s="108" t="str">
        <f>VLOOKUP(Tabela2[[#This Row],[SIEMA]],Siema2025,4,FALSE)</f>
        <v xml:space="preserve"> SP</v>
      </c>
      <c r="D685" s="106" t="str">
        <f>VLOOKUP(Tabela2[[#This Row],[SIEMA]],Siema2025,3,FALSE)</f>
        <v xml:space="preserve">Araraquara </v>
      </c>
      <c r="E685" s="106" t="str">
        <f>VLOOKUP(Tabela2[[#This Row],[SIEMA]],Siema2025,20,FALSE)</f>
        <v>km 14+100</v>
      </c>
      <c r="F685" s="106" t="s">
        <v>10047</v>
      </c>
      <c r="G685" s="106" t="s">
        <v>10048</v>
      </c>
      <c r="H685" s="106" t="s">
        <v>10049</v>
      </c>
      <c r="I685" s="104" t="s">
        <v>7120</v>
      </c>
      <c r="J685" s="105">
        <f>VLOOKUP(Tabela2[[#This Row],[SIEMA]],Siema2025,2,FALSE)</f>
        <v>45932</v>
      </c>
      <c r="K685" s="105" t="str">
        <f>VLOOKUP(Tabela2[[#This Row],[SIEMA]],Siema2025,16,FALSE)</f>
        <v>Quinta</v>
      </c>
      <c r="L685" s="106" t="str">
        <f>IF(Tabela2[[#This Row],[Data]]="","Sem Informação",VLOOKUP(MONTH(Tabela2[[#This Row],[Data]]),'[1]Validação de dados'!$I$1:$J$13,2,0))</f>
        <v>Outubro</v>
      </c>
      <c r="M685" s="104">
        <f>YEAR(Tabela2[[#This Row],[Data]])</f>
        <v>2025</v>
      </c>
      <c r="N685" s="105" t="str">
        <f>VLOOKUP(Tabela2[[#This Row],[SIEMA]],Siema2025,17,FALSE)</f>
        <v>Vespertino</v>
      </c>
      <c r="O685" s="105" t="str">
        <f>VLOOKUP(Tabela2[[#This Row],[SIEMA]],Siema2025,5,FALSE)</f>
        <v>Ferrovia</v>
      </c>
      <c r="P685" s="104" t="str">
        <f>VLOOKUP(Tabela2[[#This Row],[SIEMA]],Siema2025,21,FALSE)</f>
        <v>Descarrilhamento de 30 vagões</v>
      </c>
      <c r="Q685" s="104" t="s">
        <v>7127</v>
      </c>
      <c r="R685" s="104" t="s">
        <v>7127</v>
      </c>
      <c r="S685" s="107" t="s">
        <v>365</v>
      </c>
      <c r="T685" s="104"/>
      <c r="U685" s="104"/>
      <c r="V685" s="104" t="s">
        <v>7127</v>
      </c>
      <c r="W685" s="104"/>
      <c r="X685" s="113"/>
      <c r="Y685" s="109"/>
      <c r="Z685" s="104" t="str">
        <f>VLOOKUP(Tabela2[[#This Row],[SIEMA]],Siema2025,11,FALSE)</f>
        <v/>
      </c>
      <c r="AA685" s="104" t="str">
        <f>VLOOKUP(Tabela2[[#This Row],[SIEMA]],Siema2025,12,FALSE)</f>
        <v/>
      </c>
      <c r="AB685" s="104" t="str">
        <f>IF(W685="","",IF(ISNUMBER(W685)=FALSE,"Não se aplica",IFERROR(VLOOKUP(W685,Produtos!$A$1:$C$2319,3,FALSE),"Não Cadastrado")))</f>
        <v/>
      </c>
      <c r="AC685" s="104"/>
      <c r="AD685" s="108"/>
      <c r="AE685" s="107" t="str">
        <f>IF(AC685="","", IF(AC685="NC","", IF(AC685="NE","", IF(AC685="NA","",IFERROR(VLOOKUP(AC685,Produtos!$A$1:$C$2319,2,FALSE),"Não Cadastrado")))))</f>
        <v/>
      </c>
      <c r="AF685" s="104"/>
      <c r="AG685" s="104"/>
      <c r="AH685" s="104" t="str">
        <f>IF(AC685="","",IF(ISNUMBER(AC685)=FALSE,"Não se aplica",IFERROR(VLOOKUP(AC685,Produtos!$A$1:$C$2319,3,FALSE),"Não Cadastrado")))</f>
        <v/>
      </c>
      <c r="AI685" s="104"/>
      <c r="AJ685" s="104" t="str">
        <f>VLOOKUP(Tabela2[[#This Row],[SIEMA]],Siema2025,26,FALSE)</f>
        <v>As Causas do incidente será investigado pelas áreas responsáveis</v>
      </c>
      <c r="AK685" s="107" t="s">
        <v>7245</v>
      </c>
      <c r="AL685" s="107"/>
      <c r="AM685" s="107"/>
      <c r="AN685" s="108" t="str">
        <f>VLOOKUP(Tabela2[[#This Row],[SIEMA]],Siema2025,51,FALSE)</f>
        <v/>
      </c>
      <c r="AO685" s="108" t="str">
        <f>VLOOKUP(Tabela2[[#This Row],[SIEMA]],Siema2025,53,FALSE)</f>
        <v/>
      </c>
      <c r="AP685" s="108" t="str">
        <f>VLOOKUP(Tabela2[[#This Row],[SIEMA]],Siema2025,55,FALSE)</f>
        <v/>
      </c>
      <c r="AQ685" s="108" t="str">
        <f>VLOOKUP(Tabela2[[#This Row],[SIEMA]],Siema2025,57,FALSE)</f>
        <v/>
      </c>
      <c r="AR685" s="108" t="str">
        <f>VLOOKUP(Tabela2[[#This Row],[SIEMA]],Siema2025,59,FALSE)</f>
        <v/>
      </c>
      <c r="AS685" s="108" t="str">
        <f>VLOOKUP(Tabela2[[#This Row],[SIEMA]],Siema2025,61,FALSE)</f>
        <v/>
      </c>
      <c r="AT685" s="108" t="str">
        <f>VLOOKUP(Tabela2[[#This Row],[SIEMA]],Siema2025,63,FALSE)</f>
        <v/>
      </c>
      <c r="AU685" s="108" t="str">
        <f>VLOOKUP(Tabela2[[#This Row],[SIEMA]],Siema2025,65,FALSE)</f>
        <v>X</v>
      </c>
      <c r="AV685" s="108" t="str">
        <f>VLOOKUP(Tabela2[[#This Row],[SIEMA]],Siema2025,67,FALSE)</f>
        <v/>
      </c>
      <c r="AW685" s="108" t="str">
        <f>VLOOKUP(Tabela2[[#This Row],[SIEMA]],Siema2025,69,FALSE)</f>
        <v/>
      </c>
      <c r="AX685" s="108" t="str">
        <f>VLOOKUP(Tabela2[[#This Row],[SIEMA]],Siema2025,71,FALSE)</f>
        <v/>
      </c>
      <c r="AY685" s="108" t="str">
        <f>VLOOKUP(Tabela2[[#This Row],[SIEMA]],Siema2025,73,FALSE)</f>
        <v/>
      </c>
      <c r="AZ685" s="108" t="str">
        <f>VLOOKUP(Tabela2[[#This Row],[SIEMA]],Siema2025,75,FALSE)</f>
        <v/>
      </c>
      <c r="BA685" s="108" t="str">
        <f>VLOOKUP(Tabela2[[#This Row],[SIEMA]],Siema2025,77,FALSE)</f>
        <v/>
      </c>
      <c r="BB685" s="108" t="str">
        <f>VLOOKUP(Tabela2[[#This Row],[SIEMA]],Siema2025,79,FALSE)</f>
        <v/>
      </c>
      <c r="BC685" s="108" t="str">
        <f>IF(Tabela2[[#This Row],[Outro(s) ]] = "X", "PREENCHER","NA")</f>
        <v>NA</v>
      </c>
      <c r="BD685" s="108" t="str">
        <f>VLOOKUP(Tabela2[[#This Row],[SIEMA]],Siema2025,82,FALSE)</f>
        <v/>
      </c>
      <c r="BE685" s="108" t="str">
        <f>VLOOKUP(Tabela2[[#This Row],[SIEMA]],Siema2025,81,FALSE)</f>
        <v/>
      </c>
      <c r="BF685" s="110" t="s">
        <v>3066</v>
      </c>
      <c r="BG685" s="110" t="s">
        <v>7123</v>
      </c>
      <c r="BH685" s="111" t="str">
        <f>VLOOKUP(Tabela2[[#This Row],[SIEMA]],Siema2025,29,FALSE)</f>
        <v>02502844000166</v>
      </c>
      <c r="BI685" s="112" t="str">
        <f>VLOOKUP(Tabela2[[#This Row],[SIEMA]],Siema2025,107,FALSE)</f>
        <v>Não</v>
      </c>
      <c r="BJ685" s="107" t="s">
        <v>7099</v>
      </c>
      <c r="BK685" s="104" t="s">
        <v>2696</v>
      </c>
      <c r="BL685" s="140">
        <v>45933</v>
      </c>
      <c r="BM685" s="108">
        <f ca="1">IF(Tabela2[[#This Row],[Data de atendimento do Ibama (considerar o primeiro documento/ação)]]="",_xlfn.DAYS(TODAY(),J685),_xlfn.DAYS(Tabela2[[#This Row],[Data de atendimento do Ibama (considerar o primeiro documento/ação)]],J685))</f>
        <v>1</v>
      </c>
      <c r="BN685" s="108" t="str">
        <f>IF(Tabela2[[#This Row],[Atendido pelo Ibama ("Não" ou "Sim")]]="Não","Preencher", IF(Tabela2[[#This Row],[Atendido pelo Ibama ("Não" ou "Sim")]]="Sim","NA",""))</f>
        <v>NA</v>
      </c>
      <c r="BO685" s="114" t="s">
        <v>7100</v>
      </c>
      <c r="BP685" s="108" t="str">
        <f>IF(Tabela2[[#This Row],[Forma de atendimento (primeiro documento/ação)]]= "Outros (especificar)", "PREENCHER","NA")</f>
        <v>NA</v>
      </c>
      <c r="BQ685" s="106" t="s">
        <v>2696</v>
      </c>
      <c r="BR685" s="108" t="s">
        <v>2696</v>
      </c>
      <c r="BS685" s="108" t="s">
        <v>2696</v>
      </c>
      <c r="BT685" s="108" t="s">
        <v>7101</v>
      </c>
      <c r="BU685" s="108" t="s">
        <v>2696</v>
      </c>
      <c r="BV685" s="108" t="s">
        <v>123</v>
      </c>
      <c r="BW685" s="108" t="s">
        <v>123</v>
      </c>
      <c r="BX685" s="106" t="s">
        <v>7127</v>
      </c>
      <c r="BY685" s="106"/>
      <c r="BZ685" s="104" t="str">
        <f>IF(Tabela2[[#This Row],[Data do documento de encerramento]]="NA","NA",IF(Tabela2[[#This Row],[Data do documento de encerramento]]="","Pendente de conclusão/ encerramento",_xlfn.DAYS(Tabela2[[#This Row],[Data do documento de encerramento]],J685)))</f>
        <v>Pendente de conclusão/ encerramento</v>
      </c>
      <c r="CA685" s="107"/>
      <c r="CB685" s="107"/>
      <c r="CC685" s="107"/>
      <c r="CD685" s="107"/>
      <c r="CE685" s="107"/>
      <c r="CF685" s="107"/>
    </row>
    <row r="686" spans="1:84" ht="76.5">
      <c r="A686" s="169">
        <v>202510357608</v>
      </c>
      <c r="B686" s="170" t="s">
        <v>10050</v>
      </c>
      <c r="C686" s="108" t="str">
        <f>VLOOKUP(Tabela2[[#This Row],[SIEMA]],Siema2025,4,FALSE)</f>
        <v xml:space="preserve"> RJ</v>
      </c>
      <c r="D686" s="106" t="str">
        <f>VLOOKUP(Tabela2[[#This Row],[SIEMA]],Siema2025,3,FALSE)</f>
        <v xml:space="preserve">Piraí </v>
      </c>
      <c r="E686" s="106" t="s">
        <v>7184</v>
      </c>
      <c r="F686" s="106" t="s">
        <v>10051</v>
      </c>
      <c r="G686" s="106" t="s">
        <v>10052</v>
      </c>
      <c r="H686" s="106" t="s">
        <v>10053</v>
      </c>
      <c r="I686" s="104" t="s">
        <v>7120</v>
      </c>
      <c r="J686" s="105">
        <f>VLOOKUP(Tabela2[[#This Row],[SIEMA]],Siema2025,2,FALSE)</f>
        <v>45932</v>
      </c>
      <c r="K686" s="105" t="str">
        <f>VLOOKUP(Tabela2[[#This Row],[SIEMA]],Siema2025,16,FALSE)</f>
        <v>Quinta</v>
      </c>
      <c r="L686" s="106" t="str">
        <f>IF(Tabela2[[#This Row],[Data]]="","Sem Informação",VLOOKUP(MONTH(Tabela2[[#This Row],[Data]]),'[1]Validação de dados'!$I$1:$J$13,2,0))</f>
        <v>Outubro</v>
      </c>
      <c r="M686" s="104">
        <f>YEAR(Tabela2[[#This Row],[Data]])</f>
        <v>2025</v>
      </c>
      <c r="N686" s="105" t="str">
        <f>VLOOKUP(Tabela2[[#This Row],[SIEMA]],Siema2025,17,FALSE)</f>
        <v>Noturno</v>
      </c>
      <c r="O686" s="105" t="str">
        <f>VLOOKUP(Tabela2[[#This Row],[SIEMA]],Siema2025,5,FALSE)</f>
        <v>Rodovia</v>
      </c>
      <c r="P686" s="104" t="str">
        <f>VLOOKUP(Tabela2[[#This Row],[SIEMA]],Siema2025,21,FALSE)</f>
        <v>Rod. Pres. Dutra, 348 %u2013 Latitude: 22°40'46.4"S e Longitude: 43°50'10.8"W</v>
      </c>
      <c r="Q686" s="104">
        <v>1170</v>
      </c>
      <c r="R686" s="104" t="str">
        <f>VLOOKUP(Tabela2[[#This Row],[SIEMA]],Siema2025,10,FALSE)</f>
        <v/>
      </c>
      <c r="S686" s="107" t="str">
        <f>IF(Q686="","", IF(Q686="NC","", IF(Q686="NE","", IF(Q686="NA","",IFERROR(VLOOKUP(Q686,[1]Produtos!$A$1:$C$2319,2,FALSE),"Não Cadastrado")))))</f>
        <v>ÁLCOOL ETÍLICO, ETANOL</v>
      </c>
      <c r="T686" s="104">
        <v>44000</v>
      </c>
      <c r="U686" s="104" t="s">
        <v>648</v>
      </c>
      <c r="V686" s="104">
        <f>IF(Q686="","",IF(ISNUMBER(Q686)=FALSE,"Não se aplica",IFERROR(VLOOKUP(Q686,Produtos!$A$1:$C$2319,3,FALSE),"Não Cadastrado")))</f>
        <v>3</v>
      </c>
      <c r="W686" s="104" t="str">
        <f>VLOOKUP(Tabela2[[#This Row],[SIEMA]],Siema2025,10,FALSE)</f>
        <v/>
      </c>
      <c r="X686" s="113" t="str">
        <f>IF(Tabela2[[#This Row],[Origem do acidente]] = "Plataforma", "PREENCHER","NA")</f>
        <v>NA</v>
      </c>
      <c r="Y686" s="109" t="str">
        <f>IF(W686="","", IF(W686="NC","", IF(W686="NE","", IF(W686="NA","",IFERROR(VLOOKUP(W686,Produtos!$A$1:$C$2319,2,FALSE),"Não Cadastrado")))))</f>
        <v/>
      </c>
      <c r="Z686" s="104" t="str">
        <f>VLOOKUP(Tabela2[[#This Row],[SIEMA]],Siema2025,11,FALSE)</f>
        <v xml:space="preserve"> </v>
      </c>
      <c r="AA686" s="104" t="str">
        <f>VLOOKUP(Tabela2[[#This Row],[SIEMA]],Siema2025,12,FALSE)</f>
        <v xml:space="preserve"> </v>
      </c>
      <c r="AB686" s="104" t="str">
        <f>IF(W686="","",IF(ISNUMBER(W686)=FALSE,"Não se aplica",IFERROR(VLOOKUP(W686,Produtos!$A$1:$C$2319,3,FALSE),"Não Cadastrado")))</f>
        <v/>
      </c>
      <c r="AC686" s="104"/>
      <c r="AD686" s="108" t="str">
        <f>IF(Tabela2[[#This Row],[Origem do acidente]] = "Plataforma", "PREENCHER","NA")</f>
        <v>NA</v>
      </c>
      <c r="AE686" s="107" t="str">
        <f>IF(AC686="","", IF(AC686="NC","", IF(AC686="NE","", IF(AC686="NA","",IFERROR(VLOOKUP(AC686,Produtos!$A$1:$C$2319,2,FALSE),"Não Cadastrado")))))</f>
        <v/>
      </c>
      <c r="AF686" s="104"/>
      <c r="AG686" s="104"/>
      <c r="AH686" s="104" t="str">
        <f>IF(AC686="","",IF(ISNUMBER(AC686)=FALSE,"Não se aplica",IFERROR(VLOOKUP(AC686,Produtos!$A$1:$C$2319,3,FALSE),"Não Cadastrado")))</f>
        <v/>
      </c>
      <c r="AI686" s="104"/>
      <c r="AJ686" s="104" t="s">
        <v>10054</v>
      </c>
      <c r="AK686" s="107" t="s">
        <v>7285</v>
      </c>
      <c r="AL686" s="107" t="s">
        <v>7623</v>
      </c>
      <c r="AM686" s="107"/>
      <c r="AN686" s="108" t="s">
        <v>7181</v>
      </c>
      <c r="AO686" s="108" t="str">
        <f>VLOOKUP(Tabela2[[#This Row],[SIEMA]],Siema2025,53,FALSE)</f>
        <v/>
      </c>
      <c r="AP686" s="108" t="str">
        <f>VLOOKUP(Tabela2[[#This Row],[SIEMA]],Siema2025,55,FALSE)</f>
        <v/>
      </c>
      <c r="AQ686" s="108" t="str">
        <f>VLOOKUP(Tabela2[[#This Row],[SIEMA]],Siema2025,57,FALSE)</f>
        <v/>
      </c>
      <c r="AR686" s="108" t="str">
        <f>VLOOKUP(Tabela2[[#This Row],[SIEMA]],Siema2025,59,FALSE)</f>
        <v/>
      </c>
      <c r="AS686" s="108" t="str">
        <f>VLOOKUP(Tabela2[[#This Row],[SIEMA]],Siema2025,61,FALSE)</f>
        <v/>
      </c>
      <c r="AT686" s="108" t="str">
        <f>VLOOKUP(Tabela2[[#This Row],[SIEMA]],Siema2025,63,FALSE)</f>
        <v/>
      </c>
      <c r="AU686" s="108" t="s">
        <v>7181</v>
      </c>
      <c r="AV686" s="108" t="str">
        <f>VLOOKUP(Tabela2[[#This Row],[SIEMA]],Siema2025,67,FALSE)</f>
        <v/>
      </c>
      <c r="AW686" s="108" t="str">
        <f>VLOOKUP(Tabela2[[#This Row],[SIEMA]],Siema2025,69,FALSE)</f>
        <v/>
      </c>
      <c r="AX686" s="108" t="s">
        <v>7181</v>
      </c>
      <c r="AY686" s="108" t="str">
        <f>VLOOKUP(Tabela2[[#This Row],[SIEMA]],Siema2025,73,FALSE)</f>
        <v/>
      </c>
      <c r="AZ686" s="108" t="str">
        <f>VLOOKUP(Tabela2[[#This Row],[SIEMA]],Siema2025,75,FALSE)</f>
        <v/>
      </c>
      <c r="BA686" s="108" t="str">
        <f>VLOOKUP(Tabela2[[#This Row],[SIEMA]],Siema2025,77,FALSE)</f>
        <v/>
      </c>
      <c r="BB686" s="108" t="str">
        <f>VLOOKUP(Tabela2[[#This Row],[SIEMA]],Siema2025,79,FALSE)</f>
        <v/>
      </c>
      <c r="BC686" s="108" t="str">
        <f>IF(Tabela2[[#This Row],[Outro(s) ]] = "X", "PREENCHER","NA")</f>
        <v>NA</v>
      </c>
      <c r="BD686" s="108" t="str">
        <f>VLOOKUP(Tabela2[[#This Row],[SIEMA]],Siema2025,82,FALSE)</f>
        <v/>
      </c>
      <c r="BE686" s="108" t="str">
        <f>VLOOKUP(Tabela2[[#This Row],[SIEMA]],Siema2025,81,FALSE)</f>
        <v/>
      </c>
      <c r="BF686" s="110" t="str">
        <f>VLOOKUP(Tabela2[[#This Row],[SIEMA]],Siema2025,28,FALSE)</f>
        <v>FLAGLER COMBUSTIVEIS S/A</v>
      </c>
      <c r="BG686" s="110"/>
      <c r="BH686" s="111" t="str">
        <f>VLOOKUP(Tabela2[[#This Row],[SIEMA]],Siema2025,29,FALSE)</f>
        <v>10775497000254</v>
      </c>
      <c r="BI686" s="112" t="str">
        <f>VLOOKUP(Tabela2[[#This Row],[SIEMA]],Siema2025,107,FALSE)</f>
        <v>Não</v>
      </c>
      <c r="BJ686" s="107" t="s">
        <v>7099</v>
      </c>
      <c r="BK686" s="104" t="s">
        <v>2696</v>
      </c>
      <c r="BL686" s="140">
        <v>45940</v>
      </c>
      <c r="BM686" s="108">
        <f ca="1">IF(Tabela2[[#This Row],[Data de atendimento do Ibama (considerar o primeiro documento/ação)]]="",_xlfn.DAYS(TODAY(),J686),_xlfn.DAYS(Tabela2[[#This Row],[Data de atendimento do Ibama (considerar o primeiro documento/ação)]],J686))</f>
        <v>8</v>
      </c>
      <c r="BN686" s="108" t="str">
        <f>IF(Tabela2[[#This Row],[Atendido pelo Ibama ("Não" ou "Sim")]]="Não","Preencher", IF(Tabela2[[#This Row],[Atendido pelo Ibama ("Não" ou "Sim")]]="Sim","NA",""))</f>
        <v>NA</v>
      </c>
      <c r="BO686" s="114" t="s">
        <v>7124</v>
      </c>
      <c r="BP686" s="108" t="s">
        <v>10055</v>
      </c>
      <c r="BQ686" s="106" t="s">
        <v>123</v>
      </c>
      <c r="BR686" s="108" t="str">
        <f>IF(Tabela2[[#This Row],[Equipe do Ibama foi a campo? Houve sobrevoo do Poseidon?]] = "Sim", "PREENCHER","NA")</f>
        <v>NA</v>
      </c>
      <c r="BS686" s="108" t="str">
        <f>IF(Tabela2[[#This Row],[Se sim, foi emitida Ordem de Emergência? (informações vinculada à coluna CK)]] = "Sim", "PREENCHER","NA")</f>
        <v>NA</v>
      </c>
      <c r="BT686" s="108" t="s">
        <v>7126</v>
      </c>
      <c r="BU686" s="108" t="s">
        <v>123</v>
      </c>
      <c r="BV686" s="108" t="str">
        <f>IF(Tabela2[[#This Row],[Houve avaliação das informações pós-acidente solicitadas/enviadas?]] = "Sim", "PREENCHER","NA")</f>
        <v>NA</v>
      </c>
      <c r="BW686" s="108" t="s">
        <v>123</v>
      </c>
      <c r="BX686" s="106" t="s">
        <v>7127</v>
      </c>
      <c r="BY686" s="106"/>
      <c r="BZ686" s="104" t="str">
        <f>IF(Tabela2[[#This Row],[Data do documento de encerramento]]="NA","NA",IF(Tabela2[[#This Row],[Data do documento de encerramento]]="","Pendente de conclusão/ encerramento",_xlfn.DAYS(Tabela2[[#This Row],[Data do documento de encerramento]],J686)))</f>
        <v>Pendente de conclusão/ encerramento</v>
      </c>
      <c r="CA686" s="107" t="s">
        <v>10045</v>
      </c>
      <c r="CB686" s="107"/>
      <c r="CC686" s="115"/>
      <c r="CD686" s="107"/>
      <c r="CE686" s="107"/>
      <c r="CF686" s="107"/>
    </row>
    <row r="687" spans="1:84" ht="60.75">
      <c r="A687" s="169">
        <v>202510357644</v>
      </c>
      <c r="B687" s="118" t="s">
        <v>10050</v>
      </c>
      <c r="C687" s="108" t="str">
        <f>VLOOKUP(Tabela2[[#This Row],[SIEMA]],Siema2025,4,FALSE)</f>
        <v xml:space="preserve"> RJ</v>
      </c>
      <c r="D687" s="106" t="str">
        <f>VLOOKUP(Tabela2[[#This Row],[SIEMA]],Siema2025,3,FALSE)</f>
        <v xml:space="preserve">Piraí </v>
      </c>
      <c r="E687" s="106" t="s">
        <v>7184</v>
      </c>
      <c r="F687" s="106" t="s">
        <v>10056</v>
      </c>
      <c r="G687" s="106" t="s">
        <v>10057</v>
      </c>
      <c r="H687" s="106" t="s">
        <v>10058</v>
      </c>
      <c r="I687" s="104" t="s">
        <v>7120</v>
      </c>
      <c r="J687" s="105">
        <f>VLOOKUP(Tabela2[[#This Row],[SIEMA]],Siema2025,2,FALSE)</f>
        <v>45932</v>
      </c>
      <c r="K687" s="105" t="str">
        <f>VLOOKUP(Tabela2[[#This Row],[SIEMA]],Siema2025,16,FALSE)</f>
        <v>Quinta</v>
      </c>
      <c r="L687" s="106" t="str">
        <f>IF(Tabela2[[#This Row],[Data]]="","Sem Informação",VLOOKUP(MONTH(Tabela2[[#This Row],[Data]]),'[1]Validação de dados'!$I$1:$J$13,2,0))</f>
        <v>Outubro</v>
      </c>
      <c r="M687" s="104">
        <f>YEAR(Tabela2[[#This Row],[Data]])</f>
        <v>2025</v>
      </c>
      <c r="N687" s="105" t="str">
        <f>VLOOKUP(Tabela2[[#This Row],[SIEMA]],Siema2025,17,FALSE)</f>
        <v>Noturno</v>
      </c>
      <c r="O687" s="105" t="str">
        <f>VLOOKUP(Tabela2[[#This Row],[SIEMA]],Siema2025,5,FALSE)</f>
        <v>Rodovia</v>
      </c>
      <c r="P687" s="104" t="str">
        <f>VLOOKUP(Tabela2[[#This Row],[SIEMA]],Siema2025,21,FALSE)</f>
        <v>No dia 02/10/2025, por volta das 23:48 da noite ocorreu um tombamento de uma carreta carregada com Etanol devido a perda do freio. O acidente ocorreu na Serra das Araras, no município de Piraí, KM 228+200 SENTIDO NORTE.  Ações iniciais: acionamento da equipe médica, corpo de bombeiros, polícia federal, tentativa de acionamento ao INEA. Acionado a empresa Ambipar.
Empresa responsável: LOGFIT</v>
      </c>
      <c r="Q687" s="104">
        <v>1170</v>
      </c>
      <c r="R687" s="104" t="str">
        <f>VLOOKUP(Tabela2[[#This Row],[SIEMA]],Siema2025,10,FALSE)</f>
        <v/>
      </c>
      <c r="S687" s="107" t="str">
        <f>IF(Q687="","", IF(Q687="NC","", IF(Q687="NE","", IF(Q687="NA","",IFERROR(VLOOKUP(Q687,[1]Produtos!$A$1:$C$2319,2,FALSE),"Não Cadastrado")))))</f>
        <v>ÁLCOOL ETÍLICO, ETANOL</v>
      </c>
      <c r="T687" s="104">
        <v>43855</v>
      </c>
      <c r="U687" s="104" t="s">
        <v>648</v>
      </c>
      <c r="V687" s="104">
        <f>IF(Q687="","",IF(ISNUMBER(Q687)=FALSE,"Não se aplica",IFERROR(VLOOKUP(Q687,Produtos!$A$1:$C$2319,3,FALSE),"Não Cadastrado")))</f>
        <v>3</v>
      </c>
      <c r="W687" s="104" t="str">
        <f>VLOOKUP(Tabela2[[#This Row],[SIEMA]],Siema2025,10,FALSE)</f>
        <v/>
      </c>
      <c r="X687" s="113" t="str">
        <f>IF(Tabela2[[#This Row],[Origem do acidente]] = "Plataforma", "PREENCHER","NA")</f>
        <v>NA</v>
      </c>
      <c r="Y687" s="109" t="str">
        <f>IF(W687="","", IF(W687="NC","", IF(W687="NE","", IF(W687="NA","",IFERROR(VLOOKUP(W687,Produtos!$A$1:$C$2319,2,FALSE),"Não Cadastrado")))))</f>
        <v/>
      </c>
      <c r="Z687" s="104" t="str">
        <f>VLOOKUP(Tabela2[[#This Row],[SIEMA]],Siema2025,11,FALSE)</f>
        <v xml:space="preserve"> </v>
      </c>
      <c r="AA687" s="104" t="str">
        <f>VLOOKUP(Tabela2[[#This Row],[SIEMA]],Siema2025,12,FALSE)</f>
        <v xml:space="preserve"> </v>
      </c>
      <c r="AB687" s="104" t="str">
        <f>IF(W687="","",IF(ISNUMBER(W687)=FALSE,"Não se aplica",IFERROR(VLOOKUP(W687,Produtos!$A$1:$C$2319,3,FALSE),"Não Cadastrado")))</f>
        <v/>
      </c>
      <c r="AC687" s="104"/>
      <c r="AD687" s="108" t="str">
        <f>IF(Tabela2[[#This Row],[Origem do acidente]] = "Plataforma", "PREENCHER","NA")</f>
        <v>NA</v>
      </c>
      <c r="AE687" s="107" t="str">
        <f>IF(AC687="","", IF(AC687="NC","", IF(AC687="NE","", IF(AC687="NA","",IFERROR(VLOOKUP(AC687,Produtos!$A$1:$C$2319,2,FALSE),"Não Cadastrado")))))</f>
        <v/>
      </c>
      <c r="AF687" s="104"/>
      <c r="AG687" s="104"/>
      <c r="AH687" s="104" t="str">
        <f>IF(AC687="","",IF(ISNUMBER(AC687)=FALSE,"Não se aplica",IFERROR(VLOOKUP(AC687,Produtos!$A$1:$C$2319,3,FALSE),"Não Cadastrado")))</f>
        <v/>
      </c>
      <c r="AI687" s="104"/>
      <c r="AJ687" s="104" t="s">
        <v>10059</v>
      </c>
      <c r="AK687" s="107" t="s">
        <v>7112</v>
      </c>
      <c r="AL687" s="107" t="s">
        <v>7285</v>
      </c>
      <c r="AM687" s="107" t="s">
        <v>7623</v>
      </c>
      <c r="AN687" s="108" t="s">
        <v>7181</v>
      </c>
      <c r="AO687" s="108" t="str">
        <f>VLOOKUP(Tabela2[[#This Row],[SIEMA]],Siema2025,53,FALSE)</f>
        <v/>
      </c>
      <c r="AP687" s="108" t="str">
        <f>VLOOKUP(Tabela2[[#This Row],[SIEMA]],Siema2025,55,FALSE)</f>
        <v/>
      </c>
      <c r="AQ687" s="108" t="str">
        <f>VLOOKUP(Tabela2[[#This Row],[SIEMA]],Siema2025,57,FALSE)</f>
        <v/>
      </c>
      <c r="AR687" s="108" t="str">
        <f>VLOOKUP(Tabela2[[#This Row],[SIEMA]],Siema2025,59,FALSE)</f>
        <v/>
      </c>
      <c r="AS687" s="108" t="str">
        <f>VLOOKUP(Tabela2[[#This Row],[SIEMA]],Siema2025,61,FALSE)</f>
        <v/>
      </c>
      <c r="AT687" s="108" t="str">
        <f>VLOOKUP(Tabela2[[#This Row],[SIEMA]],Siema2025,63,FALSE)</f>
        <v/>
      </c>
      <c r="AU687" s="108" t="s">
        <v>7181</v>
      </c>
      <c r="AV687" s="108" t="str">
        <f>VLOOKUP(Tabela2[[#This Row],[SIEMA]],Siema2025,67,FALSE)</f>
        <v/>
      </c>
      <c r="AW687" s="108" t="str">
        <f>VLOOKUP(Tabela2[[#This Row],[SIEMA]],Siema2025,69,FALSE)</f>
        <v/>
      </c>
      <c r="AX687" s="108" t="str">
        <f>VLOOKUP(Tabela2[[#This Row],[SIEMA]],Siema2025,71,FALSE)</f>
        <v>X</v>
      </c>
      <c r="AY687" s="108" t="str">
        <f>VLOOKUP(Tabela2[[#This Row],[SIEMA]],Siema2025,73,FALSE)</f>
        <v/>
      </c>
      <c r="AZ687" s="108" t="str">
        <f>VLOOKUP(Tabela2[[#This Row],[SIEMA]],Siema2025,75,FALSE)</f>
        <v/>
      </c>
      <c r="BA687" s="108" t="str">
        <f>VLOOKUP(Tabela2[[#This Row],[SIEMA]],Siema2025,77,FALSE)</f>
        <v/>
      </c>
      <c r="BB687" s="108" t="str">
        <f>VLOOKUP(Tabela2[[#This Row],[SIEMA]],Siema2025,79,FALSE)</f>
        <v/>
      </c>
      <c r="BC687" s="108" t="str">
        <f>IF(Tabela2[[#This Row],[Outro(s) ]] = "X", "PREENCHER","NA")</f>
        <v>NA</v>
      </c>
      <c r="BD687" s="108" t="str">
        <f>VLOOKUP(Tabela2[[#This Row],[SIEMA]],Siema2025,82,FALSE)</f>
        <v/>
      </c>
      <c r="BE687" s="108" t="str">
        <f>VLOOKUP(Tabela2[[#This Row],[SIEMA]],Siema2025,81,FALSE)</f>
        <v/>
      </c>
      <c r="BF687" s="110" t="s">
        <v>10060</v>
      </c>
      <c r="BG687" s="111"/>
      <c r="BH687" s="256" t="s">
        <v>10061</v>
      </c>
      <c r="BI687" s="112" t="s">
        <v>2696</v>
      </c>
      <c r="BJ687" s="107" t="s">
        <v>7099</v>
      </c>
      <c r="BK687" s="104" t="s">
        <v>2696</v>
      </c>
      <c r="BL687" s="140">
        <v>45940</v>
      </c>
      <c r="BM687" s="108">
        <f ca="1">IF(Tabela2[[#This Row],[Data de atendimento do Ibama (considerar o primeiro documento/ação)]]="",_xlfn.DAYS(TODAY(),J687),_xlfn.DAYS(Tabela2[[#This Row],[Data de atendimento do Ibama (considerar o primeiro documento/ação)]],J687))</f>
        <v>8</v>
      </c>
      <c r="BN687" s="108" t="str">
        <f>IF(Tabela2[[#This Row],[Atendido pelo Ibama ("Não" ou "Sim")]]="Não","Preencher", IF(Tabela2[[#This Row],[Atendido pelo Ibama ("Não" ou "Sim")]]="Sim","NA",""))</f>
        <v>NA</v>
      </c>
      <c r="BO687" s="114" t="s">
        <v>7124</v>
      </c>
      <c r="BP687" s="108" t="s">
        <v>10055</v>
      </c>
      <c r="BQ687" s="106" t="s">
        <v>123</v>
      </c>
      <c r="BR687" s="108" t="str">
        <f>IF(Tabela2[[#This Row],[Equipe do Ibama foi a campo? Houve sobrevoo do Poseidon?]] = "Sim", "PREENCHER","NA")</f>
        <v>NA</v>
      </c>
      <c r="BS687" s="108" t="str">
        <f>IF(Tabela2[[#This Row],[Se sim, foi emitida Ordem de Emergência? (informações vinculada à coluna CK)]] = "Sim", "PREENCHER","NA")</f>
        <v>NA</v>
      </c>
      <c r="BT687" s="108" t="s">
        <v>7126</v>
      </c>
      <c r="BU687" s="108" t="s">
        <v>123</v>
      </c>
      <c r="BV687" s="108" t="s">
        <v>123</v>
      </c>
      <c r="BW687" s="108" t="s">
        <v>123</v>
      </c>
      <c r="BX687" s="106" t="s">
        <v>7127</v>
      </c>
      <c r="BY687" s="140"/>
      <c r="BZ687" s="104" t="str">
        <f>IF(Tabela2[[#This Row],[Data do documento de encerramento]]="NA","NA",IF(Tabela2[[#This Row],[Data do documento de encerramento]]="","Pendente de conclusão/ encerramento",_xlfn.DAYS(Tabela2[[#This Row],[Data do documento de encerramento]],J687)))</f>
        <v>Pendente de conclusão/ encerramento</v>
      </c>
      <c r="CA687" s="107" t="s">
        <v>10062</v>
      </c>
      <c r="CB687" s="107"/>
      <c r="CC687" s="107"/>
      <c r="CD687" s="107"/>
      <c r="CE687" s="107"/>
      <c r="CF687" s="107"/>
    </row>
    <row r="688" spans="1:84" ht="60.75">
      <c r="A688" s="169">
        <v>202510361222</v>
      </c>
      <c r="B688" s="118" t="s">
        <v>10063</v>
      </c>
      <c r="C688" s="108" t="str">
        <f>VLOOKUP(Tabela2[[#This Row],[SIEMA]],Siema2025,4,FALSE)</f>
        <v xml:space="preserve"> RJ</v>
      </c>
      <c r="D688" s="106" t="str">
        <f>VLOOKUP(Tabela2[[#This Row],[SIEMA]],Siema2025,3,FALSE)</f>
        <v xml:space="preserve">Niterói </v>
      </c>
      <c r="E688" s="106" t="s">
        <v>6240</v>
      </c>
      <c r="F688" s="106"/>
      <c r="G688" s="106" t="s">
        <v>10064</v>
      </c>
      <c r="H688" s="106" t="s">
        <v>10065</v>
      </c>
      <c r="I688" s="104" t="s">
        <v>7120</v>
      </c>
      <c r="J688" s="105">
        <f>VLOOKUP(Tabela2[[#This Row],[SIEMA]],Siema2025,2,FALSE)</f>
        <v>45932</v>
      </c>
      <c r="K688" s="105" t="str">
        <f>VLOOKUP(Tabela2[[#This Row],[SIEMA]],Siema2025,16,FALSE)</f>
        <v>Quinta</v>
      </c>
      <c r="L688" s="106" t="str">
        <f>IF(Tabela2[[#This Row],[Data]]="","Sem Informação",VLOOKUP(MONTH(Tabela2[[#This Row],[Data]]),'[1]Validação de dados'!$I$1:$J$13,2,0))</f>
        <v>Outubro</v>
      </c>
      <c r="M688" s="104">
        <f>YEAR(Tabela2[[#This Row],[Data]])</f>
        <v>2025</v>
      </c>
      <c r="N688" s="105" t="str">
        <f>VLOOKUP(Tabela2[[#This Row],[SIEMA]],Siema2025,17,FALSE)</f>
        <v>Matutino</v>
      </c>
      <c r="O688" s="105" t="str">
        <f>VLOOKUP(Tabela2[[#This Row],[SIEMA]],Siema2025,5,FALSE)</f>
        <v>Terminal/portos/ancoradouros/etc</v>
      </c>
      <c r="P688" s="104" t="str">
        <f>VLOOKUP(Tabela2[[#This Row],[SIEMA]],Siema2025,21,FALSE)</f>
        <v>Porto do Açu</v>
      </c>
      <c r="Q688" s="104" t="s">
        <v>7094</v>
      </c>
      <c r="R688" s="104" t="str">
        <f>VLOOKUP(Tabela2[[#This Row],[SIEMA]],Siema2025,10,FALSE)</f>
        <v>Óleo Hidráulico Shell Tellus</v>
      </c>
      <c r="S688" s="107" t="s">
        <v>541</v>
      </c>
      <c r="T688" s="104" t="str">
        <f>VLOOKUP(Tabela2[[#This Row],[SIEMA]],Siema2025,11,FALSE)</f>
        <v>0.01</v>
      </c>
      <c r="U688" s="104" t="str">
        <f>VLOOKUP(Tabela2[[#This Row],[SIEMA]],Siema2025,12,FALSE)</f>
        <v>M3</v>
      </c>
      <c r="V688" s="104" t="str">
        <f>IF(Q688="","",IF(ISNUMBER(Q688)=FALSE,"Não se aplica",IFERROR(VLOOKUP(Q688,Produtos!$A$1:$C$2319,3,FALSE),"Não Cadastrado")))</f>
        <v>Não se aplica</v>
      </c>
      <c r="W688" s="104"/>
      <c r="X688" s="113"/>
      <c r="Y688" s="109" t="str">
        <f>IF(W688="","", IF(W688="NC","", IF(W688="NE","", IF(W688="NA","",IFERROR(VLOOKUP(W688,Produtos!$A$1:$C$2319,2,FALSE),"Não Cadastrado")))))</f>
        <v/>
      </c>
      <c r="Z688" s="104"/>
      <c r="AA688" s="104"/>
      <c r="AB688" s="104" t="str">
        <f>IF(W688="","",IF(ISNUMBER(W688)=FALSE,"Não se aplica",IFERROR(VLOOKUP(W688,Produtos!$A$1:$C$2319,3,FALSE),"Não Cadastrado")))</f>
        <v/>
      </c>
      <c r="AC688" s="104"/>
      <c r="AD688" s="108"/>
      <c r="AE688" s="107" t="str">
        <f>IF(AC688="","", IF(AC688="NC","", IF(AC688="NE","", IF(AC688="NA","",IFERROR(VLOOKUP(AC688,Produtos!$A$1:$C$2319,2,FALSE),"Não Cadastrado")))))</f>
        <v/>
      </c>
      <c r="AF688" s="104"/>
      <c r="AG688" s="104"/>
      <c r="AH688" s="104" t="str">
        <f>IF(AC688="","",IF(ISNUMBER(AC688)=FALSE,"Não se aplica",IFERROR(VLOOKUP(AC688,Produtos!$A$1:$C$2319,3,FALSE),"Não Cadastrado")))</f>
        <v/>
      </c>
      <c r="AI688" s="113"/>
      <c r="AJ688" s="104" t="str">
        <f>VLOOKUP(Tabela2[[#This Row],[SIEMA]],Siema2025,26,FALSE)</f>
        <v/>
      </c>
      <c r="AK688" s="107" t="s">
        <v>7112</v>
      </c>
      <c r="AL688" s="107"/>
      <c r="AM688" s="107"/>
      <c r="AN688" s="108" t="str">
        <f>VLOOKUP(Tabela2[[#This Row],[SIEMA]],Siema2025,51,FALSE)</f>
        <v/>
      </c>
      <c r="AO688" s="108" t="str">
        <f>VLOOKUP(Tabela2[[#This Row],[SIEMA]],Siema2025,53,FALSE)</f>
        <v/>
      </c>
      <c r="AP688" s="108" t="str">
        <f>VLOOKUP(Tabela2[[#This Row],[SIEMA]],Siema2025,55,FALSE)</f>
        <v/>
      </c>
      <c r="AQ688" s="108" t="str">
        <f>VLOOKUP(Tabela2[[#This Row],[SIEMA]],Siema2025,57,FALSE)</f>
        <v/>
      </c>
      <c r="AR688" s="108" t="str">
        <f>VLOOKUP(Tabela2[[#This Row],[SIEMA]],Siema2025,59,FALSE)</f>
        <v/>
      </c>
      <c r="AS688" s="108" t="str">
        <f>VLOOKUP(Tabela2[[#This Row],[SIEMA]],Siema2025,61,FALSE)</f>
        <v>X</v>
      </c>
      <c r="AT688" s="108" t="str">
        <f>VLOOKUP(Tabela2[[#This Row],[SIEMA]],Siema2025,63,FALSE)</f>
        <v/>
      </c>
      <c r="AU688" s="108" t="str">
        <f>VLOOKUP(Tabela2[[#This Row],[SIEMA]],Siema2025,65,FALSE)</f>
        <v/>
      </c>
      <c r="AV688" s="108" t="str">
        <f>VLOOKUP(Tabela2[[#This Row],[SIEMA]],Siema2025,67,FALSE)</f>
        <v/>
      </c>
      <c r="AW688" s="108" t="str">
        <f>VLOOKUP(Tabela2[[#This Row],[SIEMA]],Siema2025,69,FALSE)</f>
        <v/>
      </c>
      <c r="AX688" s="108" t="str">
        <f>VLOOKUP(Tabela2[[#This Row],[SIEMA]],Siema2025,71,FALSE)</f>
        <v/>
      </c>
      <c r="AY688" s="108" t="str">
        <f>VLOOKUP(Tabela2[[#This Row],[SIEMA]],Siema2025,73,FALSE)</f>
        <v/>
      </c>
      <c r="AZ688" s="108" t="str">
        <f>VLOOKUP(Tabela2[[#This Row],[SIEMA]],Siema2025,75,FALSE)</f>
        <v/>
      </c>
      <c r="BA688" s="108" t="str">
        <f>VLOOKUP(Tabela2[[#This Row],[SIEMA]],Siema2025,77,FALSE)</f>
        <v/>
      </c>
      <c r="BB688" s="108"/>
      <c r="BC688" s="108"/>
      <c r="BD688" s="108" t="str">
        <f>VLOOKUP(Tabela2[[#This Row],[SIEMA]],Siema2025,82,FALSE)</f>
        <v/>
      </c>
      <c r="BE688" s="108" t="str">
        <f>VLOOKUP(Tabela2[[#This Row],[SIEMA]],Siema2025,81,FALSE)</f>
        <v/>
      </c>
      <c r="BF688" s="110" t="str">
        <f>VLOOKUP(Tabela2[[#This Row],[SIEMA]],Siema2025,28,FALSE)</f>
        <v>BRAM OFFSHORE Transportes Marítimos Ltda.</v>
      </c>
      <c r="BG688" s="110"/>
      <c r="BH688" s="111" t="str">
        <f>VLOOKUP(Tabela2[[#This Row],[SIEMA]],Siema2025,29,FALSE)</f>
        <v/>
      </c>
      <c r="BI688" s="112" t="str">
        <f>VLOOKUP(Tabela2[[#This Row],[SIEMA]],Siema2025,107,FALSE)</f>
        <v>Não</v>
      </c>
      <c r="BJ688" s="107" t="s">
        <v>7113</v>
      </c>
      <c r="BK688" s="104" t="s">
        <v>2696</v>
      </c>
      <c r="BL688" s="140">
        <v>45978</v>
      </c>
      <c r="BM688" s="108">
        <f ca="1">IF(Tabela2[[#This Row],[Data de atendimento do Ibama (considerar o primeiro documento/ação)]]="",_xlfn.DAYS(TODAY(),J688),_xlfn.DAYS(Tabela2[[#This Row],[Data de atendimento do Ibama (considerar o primeiro documento/ação)]],J688))</f>
        <v>46</v>
      </c>
      <c r="BN688" s="108" t="str">
        <f>IF(Tabela2[[#This Row],[Atendido pelo Ibama ("Não" ou "Sim")]]="Não","Preencher", IF(Tabela2[[#This Row],[Atendido pelo Ibama ("Não" ou "Sim")]]="Sim","NA",""))</f>
        <v>NA</v>
      </c>
      <c r="BO688" s="114" t="s">
        <v>7138</v>
      </c>
      <c r="BP688" s="108" t="str">
        <f>IF(Tabela2[[#This Row],[Forma de atendimento (primeiro documento/ação)]]= "Outros (especificar)", "PREENCHER","NA")</f>
        <v>NA</v>
      </c>
      <c r="BQ688" s="106" t="s">
        <v>123</v>
      </c>
      <c r="BR688" s="108" t="str">
        <f>IF(Tabela2[[#This Row],[Equipe do Ibama foi a campo? Houve sobrevoo do Poseidon?]] = "Sim", "PREENCHER","NA")</f>
        <v>NA</v>
      </c>
      <c r="BS688" s="108" t="s">
        <v>7120</v>
      </c>
      <c r="BT688" s="108" t="s">
        <v>637</v>
      </c>
      <c r="BU688" s="108" t="str">
        <f>IF(Tabela2[[#This Row],[Houve envio de Informações Pós-acidente (preencher "não se aplica" quando de competência estadual/municipal)]] = "Sim", "PREENCHER","NA")</f>
        <v>NA</v>
      </c>
      <c r="BV688" s="108" t="s">
        <v>2696</v>
      </c>
      <c r="BW688" s="108" t="s">
        <v>2696</v>
      </c>
      <c r="BX688" s="106" t="s">
        <v>7115</v>
      </c>
      <c r="BY688" s="140">
        <v>46111</v>
      </c>
      <c r="BZ688" s="104">
        <f>IF(Tabela2[[#This Row],[Data do documento de encerramento]]="NA","NA",IF(Tabela2[[#This Row],[Data do documento de encerramento]]="","Pendente de conclusão/ encerramento",_xlfn.DAYS(Tabela2[[#This Row],[Data do documento de encerramento]],J688)))</f>
        <v>179</v>
      </c>
      <c r="CA688" s="107" t="s">
        <v>10066</v>
      </c>
      <c r="CB688" s="107"/>
      <c r="CC688" s="107"/>
      <c r="CD688" s="107"/>
      <c r="CE688" s="107"/>
      <c r="CF688" s="107"/>
    </row>
    <row r="689" spans="1:84" ht="15" customHeight="1">
      <c r="A689" s="182">
        <v>202510650402</v>
      </c>
      <c r="B689" s="118" t="s">
        <v>10067</v>
      </c>
      <c r="C689" s="108" t="s">
        <v>672</v>
      </c>
      <c r="D689" s="106" t="s">
        <v>637</v>
      </c>
      <c r="E689" s="106" t="s">
        <v>8400</v>
      </c>
      <c r="F689" s="153" t="s">
        <v>10068</v>
      </c>
      <c r="G689" s="153" t="s">
        <v>10069</v>
      </c>
      <c r="H689" s="153" t="s">
        <v>10070</v>
      </c>
      <c r="I689" s="104" t="str">
        <f>VLOOKUP(Tabela2[[#This Row],[SIEMA]],Siema2025,19,FALSE)</f>
        <v>Santos</v>
      </c>
      <c r="J689" s="105">
        <f>VLOOKUP(Tabela2[[#This Row],[SIEMA]],Siema2025,2,FALSE)</f>
        <v>45932</v>
      </c>
      <c r="K689" s="105" t="str">
        <f>VLOOKUP(Tabela2[[#This Row],[SIEMA]],Siema2025,16,FALSE)</f>
        <v>Quinta</v>
      </c>
      <c r="L689" s="106" t="str">
        <f>IF(Tabela2[[#This Row],[Data]]="","Sem Informação",VLOOKUP(MONTH(Tabela2[[#This Row],[Data]]),'[1]Validação de dados'!$I$1:$J$13,2,0))</f>
        <v>Outubro</v>
      </c>
      <c r="M689" s="104">
        <f>YEAR(Tabela2[[#This Row],[Data]])</f>
        <v>2025</v>
      </c>
      <c r="N689" s="105" t="str">
        <f>VLOOKUP(Tabela2[[#This Row],[SIEMA]],Siema2025,17,FALSE)</f>
        <v>Noturno</v>
      </c>
      <c r="O689" s="105" t="s">
        <v>111</v>
      </c>
      <c r="P689" s="104" t="str">
        <f>VLOOKUP(Tabela2[[#This Row],[SIEMA]],Siema2025,21,FALSE)</f>
        <v>NS-62 (WEST AURIGA) em operação no poço 3-BRSA-1400A-SPS, Campo de Aram, Bacia de Santos</v>
      </c>
      <c r="Q689" s="104" t="s">
        <v>637</v>
      </c>
      <c r="R689" t="s">
        <v>7199</v>
      </c>
      <c r="S689" s="137" t="s">
        <v>7147</v>
      </c>
      <c r="T689" s="104">
        <v>0.06</v>
      </c>
      <c r="U689" s="104" t="s">
        <v>7111</v>
      </c>
      <c r="V689" s="104" t="str">
        <f>IF(Q689="","",IF(ISNUMBER(Q689)=FALSE,"Não se aplica",IFERROR(VLOOKUP(Q689,Produtos!$A$1:$C$2319,3,FALSE),"Não Cadastrado")))</f>
        <v>Não se aplica</v>
      </c>
      <c r="W689" s="104"/>
      <c r="X689" s="113"/>
      <c r="Y689" s="109" t="str">
        <f>IF(W689="","", IF(W689="NC","", IF(W689="NE","", IF(W689="NA","",IFERROR(VLOOKUP(W689,Produtos!$A$1:$C$2319,2,FALSE),"Não Cadastrado")))))</f>
        <v/>
      </c>
      <c r="Z689" s="104"/>
      <c r="AA689" s="104"/>
      <c r="AB689" s="104" t="str">
        <f>IF(W689="","",IF(ISNUMBER(W689)=FALSE,"Não se aplica",IFERROR(VLOOKUP(W689,Produtos!$A$1:$C$2319,3,FALSE),"Não Cadastrado")))</f>
        <v/>
      </c>
      <c r="AC689" s="134"/>
      <c r="AD689" s="134"/>
      <c r="AE689" s="107" t="str">
        <f>IF(AC689="","", IF(AC689="NC","", IF(AC689="NE","", IF(AC689="NA","",IFERROR(VLOOKUP(AC689,Produtos!$A$1:$C$2319,2,FALSE),"Não Cadastrado")))))</f>
        <v/>
      </c>
      <c r="AF689" s="134"/>
      <c r="AG689" s="104"/>
      <c r="AH689" s="104" t="str">
        <f>IF(AC689="","",IF(ISNUMBER(AC689)=FALSE,"Não se aplica",IFERROR(VLOOKUP(AC689,Produtos!$A$1:$C$2319,3,FALSE),"Não Cadastrado")))</f>
        <v/>
      </c>
      <c r="AI689" s="134"/>
      <c r="AJ689" s="104" t="str">
        <f>VLOOKUP(Tabela2[[#This Row],[SIEMA]],Siema2025,26,FALSE)</f>
        <v>Em Investigação.</v>
      </c>
      <c r="AK689" s="107" t="s">
        <v>7229</v>
      </c>
      <c r="AL689" s="107" t="s">
        <v>7285</v>
      </c>
      <c r="AM689" s="107"/>
      <c r="AN689" s="108" t="str">
        <f>VLOOKUP(Tabela2[[#This Row],[SIEMA]],Siema2025,51,FALSE)</f>
        <v/>
      </c>
      <c r="AO689" s="108" t="str">
        <f>VLOOKUP(Tabela2[[#This Row],[SIEMA]],Siema2025,53,FALSE)</f>
        <v/>
      </c>
      <c r="AP689" s="108" t="str">
        <f>VLOOKUP(Tabela2[[#This Row],[SIEMA]],Siema2025,55,FALSE)</f>
        <v/>
      </c>
      <c r="AQ689" s="108" t="str">
        <f>VLOOKUP(Tabela2[[#This Row],[SIEMA]],Siema2025,57,FALSE)</f>
        <v/>
      </c>
      <c r="AR689" s="108" t="str">
        <f>VLOOKUP(Tabela2[[#This Row],[SIEMA]],Siema2025,59,FALSE)</f>
        <v/>
      </c>
      <c r="AS689" s="108" t="str">
        <f>VLOOKUP(Tabela2[[#This Row],[SIEMA]],Siema2025,61,FALSE)</f>
        <v>X</v>
      </c>
      <c r="AT689" s="108" t="str">
        <f>VLOOKUP(Tabela2[[#This Row],[SIEMA]],Siema2025,63,FALSE)</f>
        <v/>
      </c>
      <c r="AU689" s="108" t="str">
        <f>VLOOKUP(Tabela2[[#This Row],[SIEMA]],Siema2025,65,FALSE)</f>
        <v/>
      </c>
      <c r="AV689" s="108" t="str">
        <f>VLOOKUP(Tabela2[[#This Row],[SIEMA]],Siema2025,67,FALSE)</f>
        <v/>
      </c>
      <c r="AW689" s="108" t="str">
        <f>VLOOKUP(Tabela2[[#This Row],[SIEMA]],Siema2025,69,FALSE)</f>
        <v/>
      </c>
      <c r="AX689" s="108" t="str">
        <f>VLOOKUP(Tabela2[[#This Row],[SIEMA]],Siema2025,71,FALSE)</f>
        <v/>
      </c>
      <c r="AY689" s="108" t="str">
        <f>VLOOKUP(Tabela2[[#This Row],[SIEMA]],Siema2025,73,FALSE)</f>
        <v/>
      </c>
      <c r="AZ689" s="108" t="str">
        <f>VLOOKUP(Tabela2[[#This Row],[SIEMA]],Siema2025,75,FALSE)</f>
        <v/>
      </c>
      <c r="BA689" s="108" t="str">
        <f>VLOOKUP(Tabela2[[#This Row],[SIEMA]],Siema2025,77,FALSE)</f>
        <v/>
      </c>
      <c r="BB689" s="108" t="str">
        <f>VLOOKUP(Tabela2[[#This Row],[SIEMA]],Siema2025,79,FALSE)</f>
        <v/>
      </c>
      <c r="BC689" s="108" t="str">
        <f>IF(Tabela2[[#This Row],[Outro(s) ]] = "X", "PREENCHER","NA")</f>
        <v>NA</v>
      </c>
      <c r="BD689" s="108" t="str">
        <f>VLOOKUP(Tabela2[[#This Row],[SIEMA]],Siema2025,82,FALSE)</f>
        <v/>
      </c>
      <c r="BE689" s="108" t="str">
        <f>VLOOKUP(Tabela2[[#This Row],[SIEMA]],Siema2025,81,FALSE)</f>
        <v/>
      </c>
      <c r="BF689" s="110" t="str">
        <f>VLOOKUP(Tabela2[[#This Row],[SIEMA]],Siema2025,28,FALSE)</f>
        <v>Petrobras</v>
      </c>
      <c r="BG689" s="134"/>
      <c r="BH689" s="111">
        <v>33000167000101</v>
      </c>
      <c r="BI689" s="112" t="str">
        <f>VLOOKUP(Tabela2[[#This Row],[SIEMA]],Siema2025,107,FALSE)</f>
        <v>Não</v>
      </c>
      <c r="BJ689" s="107" t="s">
        <v>7099</v>
      </c>
      <c r="BK689" s="104" t="s">
        <v>2696</v>
      </c>
      <c r="BL689" s="168">
        <v>45947</v>
      </c>
      <c r="BM689" s="108">
        <f ca="1">IF(Tabela2[[#This Row],[Data de atendimento do Ibama (considerar o primeiro documento/ação)]]="",_xlfn.DAYS(TODAY(),J689),_xlfn.DAYS(Tabela2[[#This Row],[Data de atendimento do Ibama (considerar o primeiro documento/ação)]],J689))</f>
        <v>15</v>
      </c>
      <c r="BN689" s="108" t="str">
        <f>IF(Tabela2[[#This Row],[Atendido pelo Ibama ("Não" ou "Sim")]]="Não","Preencher", IF(Tabela2[[#This Row],[Atendido pelo Ibama ("Não" ou "Sim")]]="Sim","NA",""))</f>
        <v>NA</v>
      </c>
      <c r="BO689" s="114" t="s">
        <v>7100</v>
      </c>
      <c r="BP689" s="108" t="str">
        <f>IF(Tabela2[[#This Row],[Forma de atendimento (primeiro documento/ação)]]= "Outros (especificar)", "PREENCHER","NA")</f>
        <v>NA</v>
      </c>
      <c r="BQ689" s="106" t="s">
        <v>123</v>
      </c>
      <c r="BR689" s="108" t="str">
        <f>IF(Tabela2[[#This Row],[Equipe do Ibama foi a campo? Houve sobrevoo do Poseidon?]] = "Sim", "PREENCHER","NA")</f>
        <v>NA</v>
      </c>
      <c r="BS689" s="108" t="str">
        <f>IF(Tabela2[[#This Row],[Se sim, foi emitida Ordem de Emergência? (informações vinculada à coluna CK)]] = "Sim", "PREENCHER","NA")</f>
        <v>NA</v>
      </c>
      <c r="BT689" s="108" t="s">
        <v>7101</v>
      </c>
      <c r="BU689" s="108" t="s">
        <v>2696</v>
      </c>
      <c r="BV689" s="108" t="s">
        <v>123</v>
      </c>
      <c r="BW689" s="108" t="s">
        <v>2696</v>
      </c>
      <c r="BX689" s="106" t="s">
        <v>7102</v>
      </c>
      <c r="BY689" s="168">
        <v>46140</v>
      </c>
      <c r="BZ689" s="104">
        <f>IF(Tabela2[[#This Row],[Data do documento de encerramento]]="NA","NA",IF(Tabela2[[#This Row],[Data do documento de encerramento]]="","Pendente de conclusão/ encerramento",_xlfn.DAYS(Tabela2[[#This Row],[Data do documento de encerramento]],J689)))</f>
        <v>208</v>
      </c>
      <c r="CA689" s="107"/>
      <c r="CB689" s="107" t="s">
        <v>7256</v>
      </c>
      <c r="CC689" s="107" t="s">
        <v>7201</v>
      </c>
      <c r="CD689" s="107" t="s">
        <v>123</v>
      </c>
      <c r="CE689" s="107" t="s">
        <v>123</v>
      </c>
      <c r="CF689" s="107" t="s">
        <v>7257</v>
      </c>
    </row>
    <row r="690" spans="1:84" ht="30.75">
      <c r="A690" s="169">
        <v>202510739648</v>
      </c>
      <c r="B690" s="118" t="s">
        <v>10071</v>
      </c>
      <c r="C690" s="108" t="str">
        <f>VLOOKUP(Tabela2[[#This Row],[SIEMA]],Siema2025,4,FALSE)</f>
        <v xml:space="preserve"> MG</v>
      </c>
      <c r="D690" s="106" t="str">
        <f>VLOOKUP(Tabela2[[#This Row],[SIEMA]],Siema2025,3,FALSE)</f>
        <v xml:space="preserve">Ouro Preto </v>
      </c>
      <c r="E690" s="106" t="str">
        <f>VLOOKUP(Tabela2[[#This Row],[SIEMA]],Siema2025,20,FALSE)</f>
        <v>Rodovia dos Inconfidentes , km 80, Cachoeira do Campo</v>
      </c>
      <c r="F690" s="153" t="s">
        <v>10072</v>
      </c>
      <c r="G690" s="106" t="s">
        <v>10073</v>
      </c>
      <c r="H690" s="106" t="s">
        <v>10074</v>
      </c>
      <c r="I690" s="104" t="str">
        <f>VLOOKUP(Tabela2[[#This Row],[SIEMA]],Siema2025,19,FALSE)</f>
        <v/>
      </c>
      <c r="J690" s="105">
        <f>VLOOKUP(Tabela2[[#This Row],[SIEMA]],Siema2025,2,FALSE)</f>
        <v>45932</v>
      </c>
      <c r="K690" s="105" t="str">
        <f>VLOOKUP(Tabela2[[#This Row],[SIEMA]],Siema2025,16,FALSE)</f>
        <v>Quinta</v>
      </c>
      <c r="L690" s="106" t="s">
        <v>10075</v>
      </c>
      <c r="M690" s="104">
        <v>2024</v>
      </c>
      <c r="N690" s="105" t="str">
        <f>VLOOKUP(Tabela2[[#This Row],[SIEMA]],Siema2025,17,FALSE)</f>
        <v>Vespertino</v>
      </c>
      <c r="O690" s="105" t="s">
        <v>9224</v>
      </c>
      <c r="P690" s="104" t="str">
        <f>VLOOKUP(Tabela2[[#This Row],[SIEMA]],Siema2025,21,FALSE)</f>
        <v>Outros - mineração</v>
      </c>
      <c r="Q690" s="104" t="s">
        <v>7127</v>
      </c>
      <c r="R690" s="104" t="str">
        <f>VLOOKUP(Tabela2[[#This Row],[SIEMA]],Siema2025,10,FALSE)</f>
        <v>Fragmentos de rocha e terra.</v>
      </c>
      <c r="S690" s="107" t="str">
        <f>IF(Q690="","", IF(Q690="NC","", IF(Q690="NE","", IF(Q690="NA","",IFERROR(VLOOKUP(Q690,[1]Produtos!$A$1:$C$2319,2,FALSE),"Não Cadastrado")))))</f>
        <v/>
      </c>
      <c r="T690" s="104" t="str">
        <f>VLOOKUP(Tabela2[[#This Row],[SIEMA]],Siema2025,11,FALSE)</f>
        <v/>
      </c>
      <c r="U690" s="104" t="str">
        <f>VLOOKUP(Tabela2[[#This Row],[SIEMA]],Siema2025,12,FALSE)</f>
        <v/>
      </c>
      <c r="V690" s="104" t="str">
        <f>IF(Q690="","",IF(ISNUMBER(Q690)=FALSE,"Não se aplica",IFERROR(VLOOKUP(Q690,Produtos!$A$1:$C$2319,3,FALSE),"Não Cadastrado")))</f>
        <v>Não se aplica</v>
      </c>
      <c r="W690" s="104" t="str">
        <f>VLOOKUP(Tabela2[[#This Row],[SIEMA]],Siema2025,10,FALSE)</f>
        <v>Fragmentos de rocha e terra.</v>
      </c>
      <c r="X690" s="113" t="str">
        <f>IF(Tabela2[[#This Row],[Origem do acidente]] = "Plataforma", "PREENCHER","NA")</f>
        <v>NA</v>
      </c>
      <c r="Y690" s="109" t="str">
        <f>IF(W690="","", IF(W690="NC","", IF(W690="NE","", IF(W690="NA","",IFERROR(VLOOKUP(W690,Produtos!$A$1:$C$2319,2,FALSE),"Não Cadastrado")))))</f>
        <v>Não Cadastrado</v>
      </c>
      <c r="Z690" s="104" t="str">
        <f>VLOOKUP(Tabela2[[#This Row],[SIEMA]],Siema2025,11,FALSE)</f>
        <v/>
      </c>
      <c r="AA690" s="104" t="str">
        <f>VLOOKUP(Tabela2[[#This Row],[SIEMA]],Siema2025,12,FALSE)</f>
        <v/>
      </c>
      <c r="AB690" s="104" t="str">
        <f>IF(W690="","",IF(ISNUMBER(W690)=FALSE,"Não se aplica",IFERROR(VLOOKUP(W690,Produtos!$A$1:$C$2319,3,FALSE),"Não Cadastrado")))</f>
        <v>Não se aplica</v>
      </c>
      <c r="AC690" s="104"/>
      <c r="AD690" s="108" t="str">
        <f>IF(Tabela2[[#This Row],[Origem do acidente]] = "Plataforma", "PREENCHER","NA")</f>
        <v>NA</v>
      </c>
      <c r="AE690" s="107" t="str">
        <f>IF(AC690="","", IF(AC690="NC","", IF(AC690="NE","", IF(AC690="NA","",IFERROR(VLOOKUP(AC690,Produtos!$A$1:$C$2319,2,FALSE),"Não Cadastrado")))))</f>
        <v/>
      </c>
      <c r="AF690" s="104"/>
      <c r="AG690" s="104"/>
      <c r="AH690" s="104" t="str">
        <f>IF(AC690="","",IF(ISNUMBER(AC690)=FALSE,"Não se aplica",IFERROR(VLOOKUP(AC690,Produtos!$A$1:$C$2319,3,FALSE),"Não Cadastrado")))</f>
        <v/>
      </c>
      <c r="AI690" s="104"/>
      <c r="AJ690" s="104" t="str">
        <f>VLOOKUP(Tabela2[[#This Row],[SIEMA]],Siema2025,26,FALSE)</f>
        <v>Durante desmonte de rocha</v>
      </c>
      <c r="AK690" s="107" t="s">
        <v>7954</v>
      </c>
      <c r="AL690" s="107"/>
      <c r="AM690" s="107"/>
      <c r="AN690" s="108" t="str">
        <f>VLOOKUP(Tabela2[[#This Row],[SIEMA]],Siema2025,51,FALSE)</f>
        <v/>
      </c>
      <c r="AO690" s="108" t="str">
        <f>VLOOKUP(Tabela2[[#This Row],[SIEMA]],Siema2025,53,FALSE)</f>
        <v/>
      </c>
      <c r="AP690" s="108" t="str">
        <f>VLOOKUP(Tabela2[[#This Row],[SIEMA]],Siema2025,55,FALSE)</f>
        <v/>
      </c>
      <c r="AQ690" s="108" t="str">
        <f>VLOOKUP(Tabela2[[#This Row],[SIEMA]],Siema2025,57,FALSE)</f>
        <v>X</v>
      </c>
      <c r="AR690" s="108" t="str">
        <f>VLOOKUP(Tabela2[[#This Row],[SIEMA]],Siema2025,59,FALSE)</f>
        <v/>
      </c>
      <c r="AS690" s="108" t="str">
        <f>VLOOKUP(Tabela2[[#This Row],[SIEMA]],Siema2025,61,FALSE)</f>
        <v/>
      </c>
      <c r="AT690" s="108" t="str">
        <f>VLOOKUP(Tabela2[[#This Row],[SIEMA]],Siema2025,63,FALSE)</f>
        <v/>
      </c>
      <c r="AU690" s="108" t="str">
        <f>VLOOKUP(Tabela2[[#This Row],[SIEMA]],Siema2025,65,FALSE)</f>
        <v/>
      </c>
      <c r="AV690" s="108" t="str">
        <f>VLOOKUP(Tabela2[[#This Row],[SIEMA]],Siema2025,67,FALSE)</f>
        <v/>
      </c>
      <c r="AW690" s="108" t="str">
        <f>VLOOKUP(Tabela2[[#This Row],[SIEMA]],Siema2025,69,FALSE)</f>
        <v/>
      </c>
      <c r="AX690" s="108" t="str">
        <f>VLOOKUP(Tabela2[[#This Row],[SIEMA]],Siema2025,71,FALSE)</f>
        <v/>
      </c>
      <c r="AY690" s="108" t="str">
        <f>VLOOKUP(Tabela2[[#This Row],[SIEMA]],Siema2025,73,FALSE)</f>
        <v/>
      </c>
      <c r="AZ690" s="108" t="str">
        <f>VLOOKUP(Tabela2[[#This Row],[SIEMA]],Siema2025,75,FALSE)</f>
        <v/>
      </c>
      <c r="BA690" s="108" t="str">
        <f>VLOOKUP(Tabela2[[#This Row],[SIEMA]],Siema2025,77,FALSE)</f>
        <v/>
      </c>
      <c r="BB690" s="108" t="str">
        <f>VLOOKUP(Tabela2[[#This Row],[SIEMA]],Siema2025,79,FALSE)</f>
        <v/>
      </c>
      <c r="BC690" s="108" t="str">
        <f>IF(Tabela2[[#This Row],[Outro(s) ]] = "X", "PREENCHER","NA")</f>
        <v>NA</v>
      </c>
      <c r="BD690" s="108" t="str">
        <f>VLOOKUP(Tabela2[[#This Row],[SIEMA]],Siema2025,82,FALSE)</f>
        <v/>
      </c>
      <c r="BE690" s="108" t="str">
        <f>VLOOKUP(Tabela2[[#This Row],[SIEMA]],Siema2025,81,FALSE)</f>
        <v/>
      </c>
      <c r="BF690" s="110" t="str">
        <f>VLOOKUP(Tabela2[[#This Row],[SIEMA]],Siema2025,28,FALSE)</f>
        <v/>
      </c>
      <c r="BG690" s="110"/>
      <c r="BH690" s="111" t="str">
        <f>VLOOKUP(Tabela2[[#This Row],[SIEMA]],Siema2025,29,FALSE)</f>
        <v/>
      </c>
      <c r="BI690" s="112" t="str">
        <f>VLOOKUP(Tabela2[[#This Row],[SIEMA]],Siema2025,107,FALSE)</f>
        <v>Não</v>
      </c>
      <c r="BJ690" s="107" t="s">
        <v>7113</v>
      </c>
      <c r="BK690" s="104" t="s">
        <v>2696</v>
      </c>
      <c r="BL690" s="168">
        <v>46041</v>
      </c>
      <c r="BM690" s="108">
        <f ca="1">IF(Tabela2[[#This Row],[Data de atendimento do Ibama (considerar o primeiro documento/ação)]]="",_xlfn.DAYS(TODAY(),J690),_xlfn.DAYS(Tabela2[[#This Row],[Data de atendimento do Ibama (considerar o primeiro documento/ação)]],J690))</f>
        <v>109</v>
      </c>
      <c r="BN690" s="108" t="str">
        <f>IF(Tabela2[[#This Row],[Atendido pelo Ibama ("Não" ou "Sim")]]="Não","Preencher", IF(Tabela2[[#This Row],[Atendido pelo Ibama ("Não" ou "Sim")]]="Sim","NA",""))</f>
        <v>NA</v>
      </c>
      <c r="BO690" s="114" t="s">
        <v>7182</v>
      </c>
      <c r="BP690" s="108" t="str">
        <f>IF(Tabela2[[#This Row],[Forma de atendimento (primeiro documento/ação)]]= "Outros (especificar)", "PREENCHER","NA")</f>
        <v>NA</v>
      </c>
      <c r="BQ690" s="106"/>
      <c r="BR690" s="108" t="str">
        <f>IF(Tabela2[[#This Row],[Equipe do Ibama foi a campo? Houve sobrevoo do Poseidon?]] = "Sim", "PREENCHER","NA")</f>
        <v>NA</v>
      </c>
      <c r="BS690" s="108" t="str">
        <f>IF(Tabela2[[#This Row],[Se sim, foi emitida Ordem de Emergência? (informações vinculada à coluna CK)]] = "Sim", "PREENCHER","NA")</f>
        <v>NA</v>
      </c>
      <c r="BT690" s="108" t="str">
        <f>IF(Tabela2[[#This Row],[Foi elaborado Relatório de Vistoria pelo Ibama? (informações vinculada à coluna CK)]] = "Sim", "PREENCHER","NA")</f>
        <v>NA</v>
      </c>
      <c r="BU690" s="108" t="s">
        <v>2696</v>
      </c>
      <c r="BV690" s="108" t="s">
        <v>123</v>
      </c>
      <c r="BW690" s="108" t="s">
        <v>2696</v>
      </c>
      <c r="BX690" s="106" t="s">
        <v>7115</v>
      </c>
      <c r="BY690" s="168"/>
      <c r="BZ690" s="104" t="str">
        <f>IF(Tabela2[[#This Row],[Data do documento de encerramento]]="NA","NA",IF(Tabela2[[#This Row],[Data do documento de encerramento]]="","Pendente de conclusão/ encerramento",_xlfn.DAYS(Tabela2[[#This Row],[Data do documento de encerramento]],J690)))</f>
        <v>Pendente de conclusão/ encerramento</v>
      </c>
      <c r="CA690" s="137"/>
      <c r="CB690" s="107"/>
      <c r="CC690" s="107"/>
      <c r="CD690" s="107"/>
      <c r="CE690" s="107"/>
      <c r="CF690" s="107"/>
    </row>
    <row r="691" spans="1:84" ht="30.75">
      <c r="A691" s="169">
        <v>202510925231</v>
      </c>
      <c r="B691" s="170" t="s">
        <v>10076</v>
      </c>
      <c r="C691" s="108" t="s">
        <v>7135</v>
      </c>
      <c r="D691" s="106" t="s">
        <v>637</v>
      </c>
      <c r="E691" s="240" t="s">
        <v>10077</v>
      </c>
      <c r="F691" s="106"/>
      <c r="G691" s="240" t="s">
        <v>10078</v>
      </c>
      <c r="H691" s="240" t="s">
        <v>10079</v>
      </c>
      <c r="I691" s="104" t="str">
        <f>VLOOKUP(Tabela2[[#This Row],[SIEMA]],Siema2025,19,FALSE)</f>
        <v>Campos</v>
      </c>
      <c r="J691" s="105">
        <f>VLOOKUP(Tabela2[[#This Row],[SIEMA]],Siema2025,2,FALSE)</f>
        <v>45933</v>
      </c>
      <c r="K691" s="105" t="str">
        <f>VLOOKUP(Tabela2[[#This Row],[SIEMA]],Siema2025,16,FALSE)</f>
        <v>Sexta</v>
      </c>
      <c r="L691" s="106" t="str">
        <f>IF(Tabela2[[#This Row],[Data]]="","Sem Informação",VLOOKUP(MONTH(Tabela2[[#This Row],[Data]]),'[1]Validação de dados'!$I$1:$J$13,2,0))</f>
        <v>Outubro</v>
      </c>
      <c r="M691" s="104">
        <f>YEAR(Tabela2[[#This Row],[Data]])</f>
        <v>2025</v>
      </c>
      <c r="N691" s="105" t="str">
        <f>VLOOKUP(Tabela2[[#This Row],[SIEMA]],Siema2025,17,FALSE)</f>
        <v>Vespertino</v>
      </c>
      <c r="O691" s="105" t="str">
        <f>VLOOKUP(Tabela2[[#This Row],[SIEMA]],Siema2025,5,FALSE)</f>
        <v>Plataforma</v>
      </c>
      <c r="P691" s="104" t="str">
        <f>VLOOKUP(Tabela2[[#This Row],[SIEMA]],Siema2025,21,FALSE)</f>
        <v/>
      </c>
      <c r="Q691" s="104">
        <v>1202</v>
      </c>
      <c r="R691" s="104" t="s">
        <v>252</v>
      </c>
      <c r="S691" s="107" t="s">
        <v>252</v>
      </c>
      <c r="T691" s="240">
        <v>2.24E-2</v>
      </c>
      <c r="U691" s="104" t="s">
        <v>7111</v>
      </c>
      <c r="V691" s="104">
        <f>IF(Q691="","",IF(ISNUMBER(Q691)=FALSE,"Não se aplica",IFERROR(VLOOKUP(Q691,Produtos!$A$1:$C$2319,3,FALSE),"Não Cadastrado")))</f>
        <v>3</v>
      </c>
      <c r="W691" s="104" t="str">
        <f>VLOOKUP(Tabela2[[#This Row],[SIEMA]],Siema2025,10,FALSE)</f>
        <v/>
      </c>
      <c r="X691" s="113"/>
      <c r="Y691" s="109" t="str">
        <f>IF(W691="","", IF(W691="NC","", IF(W691="NE","", IF(W691="NA","",IFERROR(VLOOKUP(W691,Produtos!$A$1:$C$2319,2,FALSE),"Não Cadastrado")))))</f>
        <v/>
      </c>
      <c r="Z691" s="104" t="str">
        <f>VLOOKUP(Tabela2[[#This Row],[SIEMA]],Siema2025,11,FALSE)</f>
        <v xml:space="preserve"> </v>
      </c>
      <c r="AA691" s="104" t="str">
        <f>VLOOKUP(Tabela2[[#This Row],[SIEMA]],Siema2025,12,FALSE)</f>
        <v xml:space="preserve"> </v>
      </c>
      <c r="AB691" s="104" t="str">
        <f>IF(W691="","",IF(ISNUMBER(W691)=FALSE,"Não se aplica",IFERROR(VLOOKUP(W691,Produtos!$A$1:$C$2319,3,FALSE),"Não Cadastrado")))</f>
        <v/>
      </c>
      <c r="AC691" s="104"/>
      <c r="AD691" s="108"/>
      <c r="AE691" s="107" t="str">
        <f>IF(AC691="","", IF(AC691="NC","", IF(AC691="NE","", IF(AC691="NA","",IFERROR(VLOOKUP(AC691,Produtos!$A$1:$C$2319,2,FALSE),"Não Cadastrado")))))</f>
        <v/>
      </c>
      <c r="AF691" s="104"/>
      <c r="AG691" s="104"/>
      <c r="AH691" s="104" t="str">
        <f>IF(AC691="","",IF(ISNUMBER(AC691)=FALSE,"Não se aplica",IFERROR(VLOOKUP(AC691,Produtos!$A$1:$C$2319,3,FALSE),"Não Cadastrado")))</f>
        <v/>
      </c>
      <c r="AI691" s="104"/>
      <c r="AJ691" s="104" t="str">
        <f>VLOOKUP(Tabela2[[#This Row],[SIEMA]],Siema2025,26,FALSE)</f>
        <v>Em investigação</v>
      </c>
      <c r="AK691" s="107" t="s">
        <v>7311</v>
      </c>
      <c r="AL691" s="107"/>
      <c r="AM691" s="107"/>
      <c r="AN691" s="108" t="str">
        <f>VLOOKUP(Tabela2[[#This Row],[SIEMA]],Siema2025,51,FALSE)</f>
        <v/>
      </c>
      <c r="AO691" s="108" t="str">
        <f>VLOOKUP(Tabela2[[#This Row],[SIEMA]],Siema2025,53,FALSE)</f>
        <v/>
      </c>
      <c r="AP691" s="108" t="str">
        <f>VLOOKUP(Tabela2[[#This Row],[SIEMA]],Siema2025,55,FALSE)</f>
        <v/>
      </c>
      <c r="AQ691" s="108" t="str">
        <f>VLOOKUP(Tabela2[[#This Row],[SIEMA]],Siema2025,57,FALSE)</f>
        <v/>
      </c>
      <c r="AR691" s="108" t="str">
        <f>VLOOKUP(Tabela2[[#This Row],[SIEMA]],Siema2025,59,FALSE)</f>
        <v/>
      </c>
      <c r="AS691" s="108" t="str">
        <f>VLOOKUP(Tabela2[[#This Row],[SIEMA]],Siema2025,61,FALSE)</f>
        <v>X</v>
      </c>
      <c r="AT691" s="108" t="str">
        <f>VLOOKUP(Tabela2[[#This Row],[SIEMA]],Siema2025,63,FALSE)</f>
        <v/>
      </c>
      <c r="AU691" s="108" t="str">
        <f>VLOOKUP(Tabela2[[#This Row],[SIEMA]],Siema2025,65,FALSE)</f>
        <v/>
      </c>
      <c r="AV691" s="108" t="str">
        <f>VLOOKUP(Tabela2[[#This Row],[SIEMA]],Siema2025,67,FALSE)</f>
        <v/>
      </c>
      <c r="AW691" s="108" t="str">
        <f>VLOOKUP(Tabela2[[#This Row],[SIEMA]],Siema2025,69,FALSE)</f>
        <v/>
      </c>
      <c r="AX691" s="108" t="str">
        <f>VLOOKUP(Tabela2[[#This Row],[SIEMA]],Siema2025,71,FALSE)</f>
        <v/>
      </c>
      <c r="AY691" s="108" t="str">
        <f>VLOOKUP(Tabela2[[#This Row],[SIEMA]],Siema2025,73,FALSE)</f>
        <v/>
      </c>
      <c r="AZ691" s="108" t="str">
        <f>VLOOKUP(Tabela2[[#This Row],[SIEMA]],Siema2025,75,FALSE)</f>
        <v/>
      </c>
      <c r="BA691" s="108" t="str">
        <f>VLOOKUP(Tabela2[[#This Row],[SIEMA]],Siema2025,77,FALSE)</f>
        <v/>
      </c>
      <c r="BB691" s="108" t="str">
        <f>VLOOKUP(Tabela2[[#This Row],[SIEMA]],Siema2025,79,FALSE)</f>
        <v/>
      </c>
      <c r="BC691" s="108" t="str">
        <f>IF(Tabela2[[#This Row],[Outro(s) ]] = "X", "PREENCHER","NA")</f>
        <v>NA</v>
      </c>
      <c r="BD691" s="108" t="str">
        <f>VLOOKUP(Tabela2[[#This Row],[SIEMA]],Siema2025,82,FALSE)</f>
        <v/>
      </c>
      <c r="BE691" s="108" t="str">
        <f>VLOOKUP(Tabela2[[#This Row],[SIEMA]],Siema2025,81,FALSE)</f>
        <v/>
      </c>
      <c r="BF691" s="110" t="str">
        <f>VLOOKUP(Tabela2[[#This Row],[SIEMA]],Siema2025,28,FALSE)</f>
        <v>PERENCO PETRÓLEO E GÁS DO BRASIL LTDA.</v>
      </c>
      <c r="BG691" s="110"/>
      <c r="BH691" s="111" t="str">
        <f>VLOOKUP(Tabela2[[#This Row],[SIEMA]],Siema2025,29,FALSE)</f>
        <v>09309027000135</v>
      </c>
      <c r="BI691" s="112" t="s">
        <v>2696</v>
      </c>
      <c r="BJ691" s="107" t="s">
        <v>7099</v>
      </c>
      <c r="BK691" s="104" t="s">
        <v>2696</v>
      </c>
      <c r="BL691" s="140">
        <v>45944</v>
      </c>
      <c r="BM691" s="108">
        <f ca="1">IF(Tabela2[[#This Row],[Data de atendimento do Ibama (considerar o primeiro documento/ação)]]="",_xlfn.DAYS(TODAY(),J691),_xlfn.DAYS(Tabela2[[#This Row],[Data de atendimento do Ibama (considerar o primeiro documento/ação)]],J691))</f>
        <v>11</v>
      </c>
      <c r="BN691" s="108" t="str">
        <f>IF(Tabela2[[#This Row],[Atendido pelo Ibama ("Não" ou "Sim")]]="Não","Preencher", IF(Tabela2[[#This Row],[Atendido pelo Ibama ("Não" ou "Sim")]]="Sim","NA",""))</f>
        <v>NA</v>
      </c>
      <c r="BO691" s="114" t="s">
        <v>7138</v>
      </c>
      <c r="BP691" s="108" t="str">
        <f>IF(Tabela2[[#This Row],[Forma de atendimento (primeiro documento/ação)]]= "Outros (especificar)", "PREENCHER","NA")</f>
        <v>NA</v>
      </c>
      <c r="BQ691" s="106" t="s">
        <v>123</v>
      </c>
      <c r="BR691" s="108" t="str">
        <f>IF(Tabela2[[#This Row],[Equipe do Ibama foi a campo? Houve sobrevoo do Poseidon?]] = "Sim", "PREENCHER","NA")</f>
        <v>NA</v>
      </c>
      <c r="BS691" s="108" t="str">
        <f>IF(Tabela2[[#This Row],[Se sim, foi emitida Ordem de Emergência? (informações vinculada à coluna CK)]] = "Sim", "PREENCHER","NA")</f>
        <v>NA</v>
      </c>
      <c r="BT691" s="108" t="s">
        <v>7101</v>
      </c>
      <c r="BU691" s="108" t="s">
        <v>2696</v>
      </c>
      <c r="BV691" s="108" t="s">
        <v>123</v>
      </c>
      <c r="BW691" s="108" t="s">
        <v>123</v>
      </c>
      <c r="BX691" s="106"/>
      <c r="BY691" s="106"/>
      <c r="BZ691" s="104" t="str">
        <f>IF(Tabela2[[#This Row],[Data do documento de encerramento]]="NA","NA",IF(Tabela2[[#This Row],[Data do documento de encerramento]]="","Pendente de conclusão/ encerramento",_xlfn.DAYS(Tabela2[[#This Row],[Data do documento de encerramento]],J691)))</f>
        <v>Pendente de conclusão/ encerramento</v>
      </c>
      <c r="CA691" s="107"/>
      <c r="CB691" s="107"/>
      <c r="CC691" s="107" t="s">
        <v>8352</v>
      </c>
      <c r="CD691" s="107" t="s">
        <v>7296</v>
      </c>
      <c r="CE691" s="107" t="s">
        <v>2696</v>
      </c>
      <c r="CF691" s="107" t="s">
        <v>7141</v>
      </c>
    </row>
    <row r="692" spans="1:84" ht="60.75">
      <c r="A692" s="182">
        <v>202510646815</v>
      </c>
      <c r="B692" s="171" t="s">
        <v>10080</v>
      </c>
      <c r="C692" s="108" t="s">
        <v>672</v>
      </c>
      <c r="D692" s="106" t="s">
        <v>637</v>
      </c>
      <c r="E692" s="106" t="s">
        <v>10081</v>
      </c>
      <c r="F692" s="106"/>
      <c r="G692" s="106" t="s">
        <v>10082</v>
      </c>
      <c r="H692" s="106" t="s">
        <v>10083</v>
      </c>
      <c r="I692" s="104" t="str">
        <f>VLOOKUP(Tabela2[[#This Row],[SIEMA]],Siema2025,19,FALSE)</f>
        <v>Santos</v>
      </c>
      <c r="J692" s="105">
        <f>VLOOKUP(Tabela2[[#This Row],[SIEMA]],Siema2025,2,FALSE)</f>
        <v>45934</v>
      </c>
      <c r="K692" s="105" t="str">
        <f>VLOOKUP(Tabela2[[#This Row],[SIEMA]],Siema2025,16,FALSE)</f>
        <v>Sábado</v>
      </c>
      <c r="L692" s="106" t="str">
        <f>IF(Tabela2[[#This Row],[Data]]="","Sem Informação",VLOOKUP(MONTH(Tabela2[[#This Row],[Data]]),'[1]Validação de dados'!$I$1:$J$13,2,0))</f>
        <v>Outubro</v>
      </c>
      <c r="M692" s="104">
        <f>YEAR(Tabela2[[#This Row],[Data]])</f>
        <v>2025</v>
      </c>
      <c r="N692" s="105" t="str">
        <f>VLOOKUP(Tabela2[[#This Row],[SIEMA]],Siema2025,17,FALSE)</f>
        <v>Vespertino</v>
      </c>
      <c r="O692" s="105" t="str">
        <f>VLOOKUP(Tabela2[[#This Row],[SIEMA]],Siema2025,5,FALSE)</f>
        <v>Plataforma</v>
      </c>
      <c r="P692" s="104" t="str">
        <f>VLOOKUP(Tabela2[[#This Row],[SIEMA]],Siema2025,21,FALSE)</f>
        <v>FPSO CIDADE DE MARICÁ</v>
      </c>
      <c r="Q692" s="104">
        <v>1267</v>
      </c>
      <c r="R692" s="104" t="s">
        <v>2043</v>
      </c>
      <c r="S692" s="107" t="str">
        <f>IF(Q692="","", IF(Q692="NC","", IF(Q692="NE","", IF(Q692="NA","",IFERROR(VLOOKUP(Q692,[1]Produtos!$A$1:$C$2319,2,FALSE),"Não Cadastrado")))))</f>
        <v>PETRÓLEO CRU</v>
      </c>
      <c r="T692" s="104">
        <v>5.9999999999999995E-4</v>
      </c>
      <c r="U692" s="104" t="s">
        <v>7111</v>
      </c>
      <c r="V692" s="104">
        <f>IF(Q692="","",IF(ISNUMBER(Q692)=FALSE,"Não se aplica",IFERROR(VLOOKUP(Q692,Produtos!$A$1:$C$2319,3,FALSE),"Não Cadastrado")))</f>
        <v>3</v>
      </c>
      <c r="W692" s="104"/>
      <c r="X692" s="113"/>
      <c r="Y692" s="109"/>
      <c r="Z692" s="104"/>
      <c r="AA692" s="104"/>
      <c r="AB692" s="104" t="str">
        <f>IF(W692="","",IF(ISNUMBER(W692)=FALSE,"Não se aplica",IFERROR(VLOOKUP(W692,Produtos!$A$1:$C$2319,3,FALSE),"Não Cadastrado")))</f>
        <v/>
      </c>
      <c r="AC692" s="104"/>
      <c r="AD692" s="108"/>
      <c r="AE692" s="107" t="str">
        <f>IF(AC692="","", IF(AC692="NC","", IF(AC692="NE","", IF(AC692="NA","",IFERROR(VLOOKUP(AC692,Produtos!$A$1:$C$2319,2,FALSE),"Não Cadastrado")))))</f>
        <v/>
      </c>
      <c r="AF692" s="104"/>
      <c r="AG692" s="104"/>
      <c r="AH692" s="104" t="str">
        <f>IF(AC692="","",IF(ISNUMBER(AC692)=FALSE,"Não se aplica",IFERROR(VLOOKUP(AC692,Produtos!$A$1:$C$2319,3,FALSE),"Não Cadastrado")))</f>
        <v/>
      </c>
      <c r="AI692" s="104"/>
      <c r="AJ692" s="104" t="str">
        <f>VLOOKUP(Tabela2[[#This Row],[SIEMA]],Siema2025,26,FALSE)</f>
        <v>Obstrução no filtro do header de bombordo do sistema de drenagem (V13-SP-120001), impedindo o escoamento.</v>
      </c>
      <c r="AK692" s="107" t="s">
        <v>7311</v>
      </c>
      <c r="AL692" s="107" t="s">
        <v>7229</v>
      </c>
      <c r="AM692" s="107" t="s">
        <v>7285</v>
      </c>
      <c r="AN692" s="108" t="str">
        <f>VLOOKUP(Tabela2[[#This Row],[SIEMA]],Siema2025,51,FALSE)</f>
        <v/>
      </c>
      <c r="AO692" s="108" t="str">
        <f>VLOOKUP(Tabela2[[#This Row],[SIEMA]],Siema2025,53,FALSE)</f>
        <v/>
      </c>
      <c r="AP692" s="108" t="str">
        <f>VLOOKUP(Tabela2[[#This Row],[SIEMA]],Siema2025,55,FALSE)</f>
        <v/>
      </c>
      <c r="AQ692" s="108" t="str">
        <f>VLOOKUP(Tabela2[[#This Row],[SIEMA]],Siema2025,57,FALSE)</f>
        <v/>
      </c>
      <c r="AR692" s="108" t="str">
        <f>VLOOKUP(Tabela2[[#This Row],[SIEMA]],Siema2025,59,FALSE)</f>
        <v/>
      </c>
      <c r="AS692" s="108" t="str">
        <f>VLOOKUP(Tabela2[[#This Row],[SIEMA]],Siema2025,61,FALSE)</f>
        <v>X</v>
      </c>
      <c r="AT692" s="108" t="str">
        <f>VLOOKUP(Tabela2[[#This Row],[SIEMA]],Siema2025,63,FALSE)</f>
        <v/>
      </c>
      <c r="AU692" s="108" t="str">
        <f>VLOOKUP(Tabela2[[#This Row],[SIEMA]],Siema2025,65,FALSE)</f>
        <v/>
      </c>
      <c r="AV692" s="108" t="str">
        <f>VLOOKUP(Tabela2[[#This Row],[SIEMA]],Siema2025,67,FALSE)</f>
        <v/>
      </c>
      <c r="AW692" s="108" t="str">
        <f>VLOOKUP(Tabela2[[#This Row],[SIEMA]],Siema2025,69,FALSE)</f>
        <v/>
      </c>
      <c r="AX692" s="108" t="str">
        <f>VLOOKUP(Tabela2[[#This Row],[SIEMA]],Siema2025,71,FALSE)</f>
        <v/>
      </c>
      <c r="AY692" s="108" t="str">
        <f>VLOOKUP(Tabela2[[#This Row],[SIEMA]],Siema2025,73,FALSE)</f>
        <v/>
      </c>
      <c r="AZ692" s="108" t="str">
        <f>VLOOKUP(Tabela2[[#This Row],[SIEMA]],Siema2025,75,FALSE)</f>
        <v/>
      </c>
      <c r="BA692" s="108" t="str">
        <f>VLOOKUP(Tabela2[[#This Row],[SIEMA]],Siema2025,77,FALSE)</f>
        <v/>
      </c>
      <c r="BB692" s="108" t="str">
        <f>VLOOKUP(Tabela2[[#This Row],[SIEMA]],Siema2025,79,FALSE)</f>
        <v/>
      </c>
      <c r="BC692" s="108" t="str">
        <f>IF(Tabela2[[#This Row],[Outro(s) ]] = "X", "PREENCHER","NA")</f>
        <v>NA</v>
      </c>
      <c r="BD692" s="108" t="str">
        <f>VLOOKUP(Tabela2[[#This Row],[SIEMA]],Siema2025,82,FALSE)</f>
        <v/>
      </c>
      <c r="BE692" s="108" t="str">
        <f>VLOOKUP(Tabela2[[#This Row],[SIEMA]],Siema2025,81,FALSE)</f>
        <v/>
      </c>
      <c r="BF692" s="110" t="str">
        <f>VLOOKUP(Tabela2[[#This Row],[SIEMA]],Siema2025,28,FALSE)</f>
        <v>Petrobras</v>
      </c>
      <c r="BG692" s="110"/>
      <c r="BH692" s="111">
        <v>33000167000101</v>
      </c>
      <c r="BI692" s="112" t="s">
        <v>2696</v>
      </c>
      <c r="BJ692" s="107" t="s">
        <v>7099</v>
      </c>
      <c r="BK692" s="104" t="s">
        <v>2696</v>
      </c>
      <c r="BL692" s="140">
        <v>45944</v>
      </c>
      <c r="BM692" s="108">
        <f ca="1">IF(Tabela2[[#This Row],[Data de atendimento do Ibama (considerar o primeiro documento/ação)]]="",_xlfn.DAYS(TODAY(),J692),_xlfn.DAYS(Tabela2[[#This Row],[Data de atendimento do Ibama (considerar o primeiro documento/ação)]],J692))</f>
        <v>10</v>
      </c>
      <c r="BN692" s="108" t="str">
        <f>IF(Tabela2[[#This Row],[Atendido pelo Ibama ("Não" ou "Sim")]]="Não","Preencher", IF(Tabela2[[#This Row],[Atendido pelo Ibama ("Não" ou "Sim")]]="Sim","NA",""))</f>
        <v>NA</v>
      </c>
      <c r="BO692" s="114" t="s">
        <v>7100</v>
      </c>
      <c r="BP692" s="108" t="str">
        <f>IF(Tabela2[[#This Row],[Forma de atendimento (primeiro documento/ação)]]= "Outros (especificar)", "PREENCHER","NA")</f>
        <v>NA</v>
      </c>
      <c r="BQ692" s="106" t="s">
        <v>123</v>
      </c>
      <c r="BR692" s="108" t="str">
        <f>IF(Tabela2[[#This Row],[Equipe do Ibama foi a campo? Houve sobrevoo do Poseidon?]] = "Sim", "PREENCHER","NA")</f>
        <v>NA</v>
      </c>
      <c r="BS692" s="108" t="str">
        <f>IF(Tabela2[[#This Row],[Se sim, foi emitida Ordem de Emergência? (informações vinculada à coluna CK)]] = "Sim", "PREENCHER","NA")</f>
        <v>NA</v>
      </c>
      <c r="BT692" s="108" t="s">
        <v>7101</v>
      </c>
      <c r="BU692" s="108" t="s">
        <v>123</v>
      </c>
      <c r="BV692" s="108" t="s">
        <v>123</v>
      </c>
      <c r="BW692" s="108" t="s">
        <v>123</v>
      </c>
      <c r="BX692" s="106" t="s">
        <v>7127</v>
      </c>
      <c r="BY692" s="140"/>
      <c r="BZ692" s="104" t="str">
        <f>IF(Tabela2[[#This Row],[Data do documento de encerramento]]="NA","NA",IF(Tabela2[[#This Row],[Data do documento de encerramento]]="","Pendente de conclusão/ encerramento",_xlfn.DAYS(Tabela2[[#This Row],[Data do documento de encerramento]],J692)))</f>
        <v>Pendente de conclusão/ encerramento</v>
      </c>
      <c r="CA692" s="107"/>
      <c r="CB692" s="107" t="s">
        <v>7158</v>
      </c>
      <c r="CC692" s="107" t="s">
        <v>7194</v>
      </c>
      <c r="CD692" s="107" t="s">
        <v>123</v>
      </c>
      <c r="CE692" s="107" t="s">
        <v>2696</v>
      </c>
      <c r="CF692" s="107" t="s">
        <v>7105</v>
      </c>
    </row>
    <row r="693" spans="1:84" ht="106.5">
      <c r="A693" s="169">
        <v>202510661216</v>
      </c>
      <c r="B693" s="118" t="s">
        <v>10084</v>
      </c>
      <c r="C693" s="108" t="str">
        <f>VLOOKUP(Tabela2[[#This Row],[SIEMA]],Siema2025,4,FALSE)</f>
        <v xml:space="preserve"> SP</v>
      </c>
      <c r="D693" s="106" t="str">
        <f>VLOOKUP(Tabela2[[#This Row],[SIEMA]],Siema2025,3,FALSE)</f>
        <v xml:space="preserve">Santos </v>
      </c>
      <c r="E693" s="106" t="s">
        <v>8019</v>
      </c>
      <c r="F693" s="106" t="s">
        <v>10085</v>
      </c>
      <c r="G693" s="106" t="s">
        <v>10086</v>
      </c>
      <c r="H693" s="106" t="s">
        <v>10087</v>
      </c>
      <c r="I693" s="104" t="s">
        <v>7120</v>
      </c>
      <c r="J693" s="105">
        <f>VLOOKUP(Tabela2[[#This Row],[SIEMA]],Siema2025,2,FALSE)</f>
        <v>45934</v>
      </c>
      <c r="K693" s="105" t="str">
        <f>VLOOKUP(Tabela2[[#This Row],[SIEMA]],Siema2025,16,FALSE)</f>
        <v>Sábado</v>
      </c>
      <c r="L693" s="106" t="str">
        <f>IF(Tabela2[[#This Row],[Data]]="","Sem Informação",VLOOKUP(MONTH(Tabela2[[#This Row],[Data]]),'[1]Validação de dados'!$I$1:$J$13,2,0))</f>
        <v>Outubro</v>
      </c>
      <c r="M693" s="104">
        <f>YEAR(Tabela2[[#This Row],[Data]])</f>
        <v>2025</v>
      </c>
      <c r="N693" s="105" t="str">
        <f>VLOOKUP(Tabela2[[#This Row],[SIEMA]],Siema2025,17,FALSE)</f>
        <v>Vespertino</v>
      </c>
      <c r="O693" s="105" t="str">
        <f>VLOOKUP(Tabela2[[#This Row],[SIEMA]],Siema2025,5,FALSE)</f>
        <v>Terminal/portos/ancoradouros/etc</v>
      </c>
      <c r="P693" s="104" t="str">
        <f>VLOOKUP(Tabela2[[#This Row],[SIEMA]],Siema2025,21,FALSE)</f>
        <v>Caminhão com problema mecânico, em operação no cais.</v>
      </c>
      <c r="Q693" s="104">
        <v>1202</v>
      </c>
      <c r="R693" s="104" t="str">
        <f>VLOOKUP(Tabela2[[#This Row],[SIEMA]],Siema2025,10,FALSE)</f>
        <v/>
      </c>
      <c r="S693" s="107" t="s">
        <v>10088</v>
      </c>
      <c r="T693" s="104" t="s">
        <v>9280</v>
      </c>
      <c r="U693" s="104" t="s">
        <v>7062</v>
      </c>
      <c r="V693" s="104">
        <f>IF(Q693="","",IF(ISNUMBER(Q693)=FALSE,"Não se aplica",IFERROR(VLOOKUP(Q693,Produtos!$A$1:$C$2319,3,FALSE),"Não Cadastrado")))</f>
        <v>3</v>
      </c>
      <c r="W693" s="104" t="str">
        <f>VLOOKUP(Tabela2[[#This Row],[SIEMA]],Siema2025,10,FALSE)</f>
        <v/>
      </c>
      <c r="X693" s="113"/>
      <c r="Y693" s="109" t="str">
        <f>IF(W693="","", IF(W693="NC","", IF(W693="NE","", IF(W693="NA","",IFERROR(VLOOKUP(W693,Produtos!$A$1:$C$2319,2,FALSE),"Não Cadastrado")))))</f>
        <v/>
      </c>
      <c r="Z693" s="104" t="str">
        <f>VLOOKUP(Tabela2[[#This Row],[SIEMA]],Siema2025,11,FALSE)</f>
        <v xml:space="preserve"> </v>
      </c>
      <c r="AA693" s="104" t="str">
        <f>VLOOKUP(Tabela2[[#This Row],[SIEMA]],Siema2025,12,FALSE)</f>
        <v xml:space="preserve"> </v>
      </c>
      <c r="AB693" s="104" t="str">
        <f>IF(W693="","",IF(ISNUMBER(W693)=FALSE,"Não se aplica",IFERROR(VLOOKUP(W693,Produtos!$A$1:$C$2319,3,FALSE),"Não Cadastrado")))</f>
        <v/>
      </c>
      <c r="AC693" s="104"/>
      <c r="AD693" s="108"/>
      <c r="AE693" s="107" t="str">
        <f>IF(AC693="","", IF(AC693="NC","", IF(AC693="NE","", IF(AC693="NA","",IFERROR(VLOOKUP(AC693,Produtos!$A$1:$C$2319,2,FALSE),"Não Cadastrado")))))</f>
        <v/>
      </c>
      <c r="AF693" s="104"/>
      <c r="AG693" s="104"/>
      <c r="AH693" s="104" t="str">
        <f>IF(AC693="","",IF(ISNUMBER(AC693)=FALSE,"Não se aplica",IFERROR(VLOOKUP(AC693,Produtos!$A$1:$C$2319,3,FALSE),"Não Cadastrado")))</f>
        <v/>
      </c>
      <c r="AI693" s="113"/>
      <c r="AJ693" s="104" t="str">
        <f>VLOOKUP(Tabela2[[#This Row],[SIEMA]],Siema2025,26,FALSE)</f>
        <v>Caminhão com problema mecânico, em operação no cais.</v>
      </c>
      <c r="AK693" s="107" t="s">
        <v>7112</v>
      </c>
      <c r="AL693" s="107"/>
      <c r="AM693" s="107"/>
      <c r="AN693" s="108" t="str">
        <f>VLOOKUP(Tabela2[[#This Row],[SIEMA]],Siema2025,51,FALSE)</f>
        <v/>
      </c>
      <c r="AO693" s="108" t="str">
        <f>VLOOKUP(Tabela2[[#This Row],[SIEMA]],Siema2025,53,FALSE)</f>
        <v/>
      </c>
      <c r="AP693" s="108" t="str">
        <f>VLOOKUP(Tabela2[[#This Row],[SIEMA]],Siema2025,55,FALSE)</f>
        <v/>
      </c>
      <c r="AQ693" s="108" t="str">
        <f>VLOOKUP(Tabela2[[#This Row],[SIEMA]],Siema2025,57,FALSE)</f>
        <v/>
      </c>
      <c r="AR693" s="108" t="str">
        <f>VLOOKUP(Tabela2[[#This Row],[SIEMA]],Siema2025,59,FALSE)</f>
        <v/>
      </c>
      <c r="AS693" s="108" t="str">
        <f>VLOOKUP(Tabela2[[#This Row],[SIEMA]],Siema2025,61,FALSE)</f>
        <v>X</v>
      </c>
      <c r="AT693" s="108" t="str">
        <f>VLOOKUP(Tabela2[[#This Row],[SIEMA]],Siema2025,63,FALSE)</f>
        <v/>
      </c>
      <c r="AU693" s="108" t="str">
        <f>VLOOKUP(Tabela2[[#This Row],[SIEMA]],Siema2025,65,FALSE)</f>
        <v/>
      </c>
      <c r="AV693" s="108" t="str">
        <f>VLOOKUP(Tabela2[[#This Row],[SIEMA]],Siema2025,67,FALSE)</f>
        <v/>
      </c>
      <c r="AW693" s="108" t="str">
        <f>VLOOKUP(Tabela2[[#This Row],[SIEMA]],Siema2025,69,FALSE)</f>
        <v/>
      </c>
      <c r="AX693" s="108" t="str">
        <f>VLOOKUP(Tabela2[[#This Row],[SIEMA]],Siema2025,71,FALSE)</f>
        <v/>
      </c>
      <c r="AY693" s="108" t="str">
        <f>VLOOKUP(Tabela2[[#This Row],[SIEMA]],Siema2025,73,FALSE)</f>
        <v/>
      </c>
      <c r="AZ693" s="108" t="str">
        <f>VLOOKUP(Tabela2[[#This Row],[SIEMA]],Siema2025,75,FALSE)</f>
        <v/>
      </c>
      <c r="BA693" s="108" t="str">
        <f>VLOOKUP(Tabela2[[#This Row],[SIEMA]],Siema2025,77,FALSE)</f>
        <v/>
      </c>
      <c r="BB693" s="108" t="str">
        <f>VLOOKUP(Tabela2[[#This Row],[SIEMA]],Siema2025,79,FALSE)</f>
        <v/>
      </c>
      <c r="BC693" s="108"/>
      <c r="BD693" s="108" t="str">
        <f>VLOOKUP(Tabela2[[#This Row],[SIEMA]],Siema2025,82,FALSE)</f>
        <v/>
      </c>
      <c r="BE693" s="108" t="str">
        <f>VLOOKUP(Tabela2[[#This Row],[SIEMA]],Siema2025,81,FALSE)</f>
        <v/>
      </c>
      <c r="BF693" s="110" t="str">
        <f>VLOOKUP(Tabela2[[#This Row],[SIEMA]],Siema2025,28,FALSE)</f>
        <v>COMPORTCE OPERADOR PORTUÁRIO CESARI LTDA.</v>
      </c>
      <c r="BG693" s="110"/>
      <c r="BH693" s="111" t="str">
        <f>VLOOKUP(Tabela2[[#This Row],[SIEMA]],Siema2025,29,FALSE)</f>
        <v>00288078000153</v>
      </c>
      <c r="BI693" s="112" t="s">
        <v>2696</v>
      </c>
      <c r="BJ693" s="107" t="s">
        <v>7099</v>
      </c>
      <c r="BK693" s="104" t="s">
        <v>123</v>
      </c>
      <c r="BL693" s="140"/>
      <c r="BM693" s="108">
        <f ca="1">IF(Tabela2[[#This Row],[Data de atendimento do Ibama (considerar o primeiro documento/ação)]]="",_xlfn.DAYS(TODAY(),J693),_xlfn.DAYS(Tabela2[[#This Row],[Data de atendimento do Ibama (considerar o primeiro documento/ação)]],J693))</f>
        <v>296</v>
      </c>
      <c r="BN693" s="108" t="s">
        <v>7458</v>
      </c>
      <c r="BO693" s="114" t="s">
        <v>637</v>
      </c>
      <c r="BP693" s="108" t="str">
        <f>IF(Tabela2[[#This Row],[Forma de atendimento (primeiro documento/ação)]]= "Outros (especificar)", "PREENCHER","NA")</f>
        <v>NA</v>
      </c>
      <c r="BQ693" s="106" t="s">
        <v>123</v>
      </c>
      <c r="BR693" s="108" t="str">
        <f>IF(Tabela2[[#This Row],[Equipe do Ibama foi a campo? Houve sobrevoo do Poseidon?]] = "Sim", "PREENCHER","NA")</f>
        <v>NA</v>
      </c>
      <c r="BS693" s="108" t="s">
        <v>7120</v>
      </c>
      <c r="BT693" s="108" t="s">
        <v>7101</v>
      </c>
      <c r="BU693" s="108" t="s">
        <v>123</v>
      </c>
      <c r="BV693" s="108" t="s">
        <v>123</v>
      </c>
      <c r="BW693" s="108" t="s">
        <v>123</v>
      </c>
      <c r="BX693" s="106" t="s">
        <v>7127</v>
      </c>
      <c r="BY693" s="140"/>
      <c r="BZ693" s="104" t="str">
        <f>IF(Tabela2[[#This Row],[Data do documento de encerramento]]="NA","NA",IF(Tabela2[[#This Row],[Data do documento de encerramento]]="","Pendente de conclusão/ encerramento",_xlfn.DAYS(Tabela2[[#This Row],[Data do documento de encerramento]],J693)))</f>
        <v>Pendente de conclusão/ encerramento</v>
      </c>
      <c r="CA693" s="107" t="s">
        <v>10089</v>
      </c>
      <c r="CB693" s="107"/>
      <c r="CC693" s="107"/>
      <c r="CD693" s="107"/>
      <c r="CE693" s="107"/>
      <c r="CF693" s="107"/>
    </row>
    <row r="694" spans="1:84" ht="30.75">
      <c r="A694" s="169">
        <v>202510654052</v>
      </c>
      <c r="B694" s="170" t="s">
        <v>10090</v>
      </c>
      <c r="C694" s="108" t="str">
        <f>VLOOKUP(Tabela2[[#This Row],[SIEMA]],Siema2025,4,FALSE)</f>
        <v xml:space="preserve"> SP</v>
      </c>
      <c r="D694" s="106" t="str">
        <f>VLOOKUP(Tabela2[[#This Row],[SIEMA]],Siema2025,3,FALSE)</f>
        <v xml:space="preserve">Jales </v>
      </c>
      <c r="E694" s="106" t="str">
        <f>VLOOKUP(Tabela2[[#This Row],[SIEMA]],Siema2025,20,FALSE)</f>
        <v>km 373+500</v>
      </c>
      <c r="F694" s="106" t="s">
        <v>10091</v>
      </c>
      <c r="G694" s="106" t="s">
        <v>10092</v>
      </c>
      <c r="H694" s="106" t="s">
        <v>10093</v>
      </c>
      <c r="I694" s="104" t="s">
        <v>7120</v>
      </c>
      <c r="J694" s="105">
        <f>VLOOKUP(Tabela2[[#This Row],[SIEMA]],Siema2025,2,FALSE)</f>
        <v>45936</v>
      </c>
      <c r="K694" s="105" t="str">
        <f>VLOOKUP(Tabela2[[#This Row],[SIEMA]],Siema2025,16,FALSE)</f>
        <v>Segunda</v>
      </c>
      <c r="L694" s="106" t="str">
        <f>IF(Tabela2[[#This Row],[Data]]="","Sem Informação",VLOOKUP(MONTH(Tabela2[[#This Row],[Data]]),'[1]Validação de dados'!$I$1:$J$13,2,0))</f>
        <v>Outubro</v>
      </c>
      <c r="M694" s="104">
        <f>YEAR(Tabela2[[#This Row],[Data]])</f>
        <v>2025</v>
      </c>
      <c r="N694" s="105" t="str">
        <f>VLOOKUP(Tabela2[[#This Row],[SIEMA]],Siema2025,17,FALSE)</f>
        <v>Matutino</v>
      </c>
      <c r="O694" s="105" t="str">
        <f>VLOOKUP(Tabela2[[#This Row],[SIEMA]],Siema2025,5,FALSE)</f>
        <v>Ferrovia</v>
      </c>
      <c r="P694" s="104" t="str">
        <f>VLOOKUP(Tabela2[[#This Row],[SIEMA]],Siema2025,21,FALSE)</f>
        <v>Trem L84 na região de ZJA (Jales) , carregado com celulose, no pátio de Jales veio a descarrilar 2 locomotivas e 3 vagões.</v>
      </c>
      <c r="Q694" s="104" t="s">
        <v>7127</v>
      </c>
      <c r="R694" s="104" t="s">
        <v>7127</v>
      </c>
      <c r="S694" s="107" t="s">
        <v>8561</v>
      </c>
      <c r="T694" s="104">
        <v>160</v>
      </c>
      <c r="U694" s="104" t="s">
        <v>7121</v>
      </c>
      <c r="V694" s="104" t="s">
        <v>7127</v>
      </c>
      <c r="W694" s="104" t="str">
        <f>VLOOKUP(Tabela2[[#This Row],[SIEMA]],Siema2025,10,FALSE)</f>
        <v/>
      </c>
      <c r="X694" s="113" t="str">
        <f>IF(Tabela2[[#This Row],[Origem do acidente]] = "Plataforma", "PREENCHER","NA")</f>
        <v>NA</v>
      </c>
      <c r="Y694" s="109" t="str">
        <f>IF(W694="","", IF(W694="NC","", IF(W694="NE","", IF(W694="NA","",IFERROR(VLOOKUP(W694,Produtos!$A$1:$C$2319,2,FALSE),"Não Cadastrado")))))</f>
        <v/>
      </c>
      <c r="Z694" s="104" t="str">
        <f>VLOOKUP(Tabela2[[#This Row],[SIEMA]],Siema2025,11,FALSE)</f>
        <v xml:space="preserve"> </v>
      </c>
      <c r="AA694" s="104" t="str">
        <f>VLOOKUP(Tabela2[[#This Row],[SIEMA]],Siema2025,12,FALSE)</f>
        <v xml:space="preserve"> </v>
      </c>
      <c r="AB694" s="104" t="str">
        <f>IF(W694="","",IF(ISNUMBER(W694)=FALSE,"Não se aplica",IFERROR(VLOOKUP(W694,Produtos!$A$1:$C$2319,3,FALSE),"Não Cadastrado")))</f>
        <v/>
      </c>
      <c r="AC694" s="104"/>
      <c r="AD694" s="108"/>
      <c r="AE694" s="107" t="str">
        <f>IF(AC694="","", IF(AC694="NC","", IF(AC694="NE","", IF(AC694="NA","",IFERROR(VLOOKUP(AC694,Produtos!$A$1:$C$2319,2,FALSE),"Não Cadastrado")))))</f>
        <v/>
      </c>
      <c r="AF694" s="104"/>
      <c r="AG694" s="104"/>
      <c r="AH694" s="104" t="str">
        <f>IF(AC694="","",IF(ISNUMBER(AC694)=FALSE,"Não se aplica",IFERROR(VLOOKUP(AC694,Produtos!$A$1:$C$2319,3,FALSE),"Não Cadastrado")))</f>
        <v/>
      </c>
      <c r="AI694" s="104"/>
      <c r="AJ694" s="104" t="str">
        <f>VLOOKUP(Tabela2[[#This Row],[SIEMA]],Siema2025,26,FALSE)</f>
        <v>Em sindicância</v>
      </c>
      <c r="AK694" s="107" t="s">
        <v>7245</v>
      </c>
      <c r="AL694" s="107"/>
      <c r="AM694" s="107"/>
      <c r="AN694" s="108" t="str">
        <f>VLOOKUP(Tabela2[[#This Row],[SIEMA]],Siema2025,51,FALSE)</f>
        <v/>
      </c>
      <c r="AO694" s="108" t="str">
        <f>VLOOKUP(Tabela2[[#This Row],[SIEMA]],Siema2025,53,FALSE)</f>
        <v/>
      </c>
      <c r="AP694" s="108" t="str">
        <f>VLOOKUP(Tabela2[[#This Row],[SIEMA]],Siema2025,55,FALSE)</f>
        <v/>
      </c>
      <c r="AQ694" s="108" t="str">
        <f>VLOOKUP(Tabela2[[#This Row],[SIEMA]],Siema2025,57,FALSE)</f>
        <v/>
      </c>
      <c r="AR694" s="108" t="str">
        <f>VLOOKUP(Tabela2[[#This Row],[SIEMA]],Siema2025,59,FALSE)</f>
        <v/>
      </c>
      <c r="AS694" s="108" t="str">
        <f>VLOOKUP(Tabela2[[#This Row],[SIEMA]],Siema2025,61,FALSE)</f>
        <v/>
      </c>
      <c r="AT694" s="108" t="str">
        <f>VLOOKUP(Tabela2[[#This Row],[SIEMA]],Siema2025,63,FALSE)</f>
        <v/>
      </c>
      <c r="AU694" s="108" t="s">
        <v>7132</v>
      </c>
      <c r="AV694" s="108" t="str">
        <f>VLOOKUP(Tabela2[[#This Row],[SIEMA]],Siema2025,67,FALSE)</f>
        <v/>
      </c>
      <c r="AW694" s="108" t="str">
        <f>VLOOKUP(Tabela2[[#This Row],[SIEMA]],Siema2025,69,FALSE)</f>
        <v/>
      </c>
      <c r="AX694" s="108" t="str">
        <f>VLOOKUP(Tabela2[[#This Row],[SIEMA]],Siema2025,71,FALSE)</f>
        <v/>
      </c>
      <c r="AY694" s="108" t="str">
        <f>VLOOKUP(Tabela2[[#This Row],[SIEMA]],Siema2025,73,FALSE)</f>
        <v/>
      </c>
      <c r="AZ694" s="108" t="str">
        <f>VLOOKUP(Tabela2[[#This Row],[SIEMA]],Siema2025,75,FALSE)</f>
        <v/>
      </c>
      <c r="BA694" s="108" t="str">
        <f>VLOOKUP(Tabela2[[#This Row],[SIEMA]],Siema2025,77,FALSE)</f>
        <v/>
      </c>
      <c r="BB694" s="108" t="str">
        <f>VLOOKUP(Tabela2[[#This Row],[SIEMA]],Siema2025,79,FALSE)</f>
        <v/>
      </c>
      <c r="BC694" s="108" t="str">
        <f>IF(Tabela2[[#This Row],[Outro(s) ]] = "X", "PREENCHER","NA")</f>
        <v>NA</v>
      </c>
      <c r="BD694" s="108"/>
      <c r="BE694" s="108" t="str">
        <f>VLOOKUP(Tabela2[[#This Row],[SIEMA]],Siema2025,81,FALSE)</f>
        <v/>
      </c>
      <c r="BF694" s="110" t="s">
        <v>3066</v>
      </c>
      <c r="BG694" s="110" t="s">
        <v>7123</v>
      </c>
      <c r="BH694" s="111" t="str">
        <f>VLOOKUP(Tabela2[[#This Row],[SIEMA]],Siema2025,29,FALSE)</f>
        <v/>
      </c>
      <c r="BI694" s="112" t="str">
        <f>VLOOKUP(Tabela2[[#This Row],[SIEMA]],Siema2025,107,FALSE)</f>
        <v>Não</v>
      </c>
      <c r="BJ694" s="107" t="s">
        <v>7099</v>
      </c>
      <c r="BK694" s="104" t="s">
        <v>2696</v>
      </c>
      <c r="BL694" s="140">
        <v>45939</v>
      </c>
      <c r="BM694" s="108">
        <f ca="1">IF(Tabela2[[#This Row],[Data de atendimento do Ibama (considerar o primeiro documento/ação)]]="",_xlfn.DAYS(TODAY(),J694),_xlfn.DAYS(Tabela2[[#This Row],[Data de atendimento do Ibama (considerar o primeiro documento/ação)]],J694))</f>
        <v>3</v>
      </c>
      <c r="BN694" s="108" t="str">
        <f>IF(Tabela2[[#This Row],[Atendido pelo Ibama ("Não" ou "Sim")]]="Não","Preencher", IF(Tabela2[[#This Row],[Atendido pelo Ibama ("Não" ou "Sim")]]="Sim","NA",""))</f>
        <v>NA</v>
      </c>
      <c r="BO694" s="114" t="s">
        <v>7100</v>
      </c>
      <c r="BP694" s="108" t="str">
        <f>IF(Tabela2[[#This Row],[Forma de atendimento (primeiro documento/ação)]]= "Outros (especificar)", "PREENCHER","NA")</f>
        <v>NA</v>
      </c>
      <c r="BQ694" s="106" t="s">
        <v>2696</v>
      </c>
      <c r="BR694" s="108" t="s">
        <v>123</v>
      </c>
      <c r="BS694" s="108" t="s">
        <v>2696</v>
      </c>
      <c r="BT694" s="108" t="s">
        <v>7101</v>
      </c>
      <c r="BU694" s="108" t="s">
        <v>2696</v>
      </c>
      <c r="BV694" s="108" t="s">
        <v>123</v>
      </c>
      <c r="BW694" s="108" t="s">
        <v>2696</v>
      </c>
      <c r="BX694" s="106" t="s">
        <v>7102</v>
      </c>
      <c r="BY694" s="140">
        <v>46113</v>
      </c>
      <c r="BZ694" s="104">
        <f>IF(Tabela2[[#This Row],[Data do documento de encerramento]]="NA","NA",IF(Tabela2[[#This Row],[Data do documento de encerramento]]="","Pendente de conclusão/ encerramento",_xlfn.DAYS(Tabela2[[#This Row],[Data do documento de encerramento]],J694)))</f>
        <v>177</v>
      </c>
      <c r="CA694" s="107" t="s">
        <v>8945</v>
      </c>
      <c r="CB694" s="107"/>
      <c r="CC694" s="115"/>
      <c r="CD694" s="107"/>
      <c r="CE694" s="107"/>
      <c r="CF694" s="107"/>
    </row>
    <row r="695" spans="1:84" ht="30.75">
      <c r="A695" s="169">
        <v>202510732404</v>
      </c>
      <c r="B695" s="170" t="s">
        <v>10094</v>
      </c>
      <c r="C695" s="108" t="str">
        <f>VLOOKUP(Tabela2[[#This Row],[SIEMA]],Siema2025,4,FALSE)</f>
        <v xml:space="preserve"> MT</v>
      </c>
      <c r="D695" s="106" t="str">
        <f>VLOOKUP(Tabela2[[#This Row],[SIEMA]],Siema2025,3,FALSE)</f>
        <v xml:space="preserve">Rondonópolis </v>
      </c>
      <c r="E695" s="106" t="str">
        <f>VLOOKUP(Tabela2[[#This Row],[SIEMA]],Siema2025,20,FALSE)</f>
        <v/>
      </c>
      <c r="F695" s="106" t="s">
        <v>10095</v>
      </c>
      <c r="G695" s="106" t="s">
        <v>10096</v>
      </c>
      <c r="H695" s="106" t="s">
        <v>10097</v>
      </c>
      <c r="I695" s="104" t="s">
        <v>7120</v>
      </c>
      <c r="J695" s="105">
        <f>VLOOKUP(Tabela2[[#This Row],[SIEMA]],Siema2025,2,FALSE)</f>
        <v>45936</v>
      </c>
      <c r="K695" s="105" t="str">
        <f>VLOOKUP(Tabela2[[#This Row],[SIEMA]],Siema2025,16,FALSE)</f>
        <v>Segunda</v>
      </c>
      <c r="L695" s="106" t="str">
        <f>IF(Tabela2[[#This Row],[Data]]="","Sem Informação",VLOOKUP(MONTH(Tabela2[[#This Row],[Data]]),'[1]Validação de dados'!$I$1:$J$13,2,0))</f>
        <v>Outubro</v>
      </c>
      <c r="M695" s="104">
        <f>YEAR(Tabela2[[#This Row],[Data]])</f>
        <v>2025</v>
      </c>
      <c r="N695" s="105" t="str">
        <f>VLOOKUP(Tabela2[[#This Row],[SIEMA]],Siema2025,17,FALSE)</f>
        <v>Matutino</v>
      </c>
      <c r="O695" s="105" t="str">
        <f>VLOOKUP(Tabela2[[#This Row],[SIEMA]],Siema2025,5,FALSE)</f>
        <v>Ferrovia</v>
      </c>
      <c r="P695" s="104" t="str">
        <f>VLOOKUP(Tabela2[[#This Row],[SIEMA]],Siema2025,21,FALSE)</f>
        <v>Vazamento de grãos de milho proveniente de um vagão ferroviário, ocorrido sobre a via permanente da Rumo, no trecho compreendido entre os quilômetros 693+000 e 693+300.</v>
      </c>
      <c r="Q695" s="104" t="s">
        <v>7127</v>
      </c>
      <c r="R695" s="104" t="s">
        <v>7127</v>
      </c>
      <c r="S695" s="107" t="s">
        <v>365</v>
      </c>
      <c r="T695" s="104" t="s">
        <v>8171</v>
      </c>
      <c r="U695" s="104" t="str">
        <f>VLOOKUP(Tabela2[[#This Row],[SIEMA]],Siema2025,12,FALSE)</f>
        <v xml:space="preserve"> </v>
      </c>
      <c r="V695" s="104" t="s">
        <v>7127</v>
      </c>
      <c r="W695" s="104" t="str">
        <f>VLOOKUP(Tabela2[[#This Row],[SIEMA]],Siema2025,10,FALSE)</f>
        <v/>
      </c>
      <c r="X695" s="113"/>
      <c r="Y695" s="109" t="str">
        <f>IF(W695="","", IF(W695="NC","", IF(W695="NE","", IF(W695="NA","",IFERROR(VLOOKUP(W695,Produtos!$A$1:$C$2319,2,FALSE),"Não Cadastrado")))))</f>
        <v/>
      </c>
      <c r="Z695" s="104" t="str">
        <f>VLOOKUP(Tabela2[[#This Row],[SIEMA]],Siema2025,11,FALSE)</f>
        <v xml:space="preserve"> </v>
      </c>
      <c r="AA695" s="104" t="str">
        <f>VLOOKUP(Tabela2[[#This Row],[SIEMA]],Siema2025,12,FALSE)</f>
        <v xml:space="preserve"> </v>
      </c>
      <c r="AB695" s="104" t="str">
        <f>IF(W695="","",IF(ISNUMBER(W695)=FALSE,"Não se aplica",IFERROR(VLOOKUP(W695,Produtos!$A$1:$C$2319,3,FALSE),"Não Cadastrado")))</f>
        <v/>
      </c>
      <c r="AC695" s="104"/>
      <c r="AD695" s="108"/>
      <c r="AE695" s="107" t="str">
        <f>IF(AC695="","", IF(AC695="NC","", IF(AC695="NE","", IF(AC695="NA","",IFERROR(VLOOKUP(AC695,Produtos!$A$1:$C$2319,2,FALSE),"Não Cadastrado")))))</f>
        <v/>
      </c>
      <c r="AF695" s="104"/>
      <c r="AG695" s="104"/>
      <c r="AH695" s="104" t="str">
        <f>IF(AC695="","",IF(ISNUMBER(AC695)=FALSE,"Não se aplica",IFERROR(VLOOKUP(AC695,Produtos!$A$1:$C$2319,3,FALSE),"Não Cadastrado")))</f>
        <v/>
      </c>
      <c r="AI695" s="104"/>
      <c r="AJ695" s="104" t="str">
        <f>VLOOKUP(Tabela2[[#This Row],[SIEMA]],Siema2025,26,FALSE)</f>
        <v>As causas do vazamento ainda estão sendo investigadas pelo setor responsável da Rumo.</v>
      </c>
      <c r="AK695" s="107" t="s">
        <v>7245</v>
      </c>
      <c r="AL695" s="107"/>
      <c r="AM695" s="107"/>
      <c r="AN695" s="108" t="str">
        <f>VLOOKUP(Tabela2[[#This Row],[SIEMA]],Siema2025,51,FALSE)</f>
        <v/>
      </c>
      <c r="AO695" s="108" t="str">
        <f>VLOOKUP(Tabela2[[#This Row],[SIEMA]],Siema2025,53,FALSE)</f>
        <v/>
      </c>
      <c r="AP695" s="108" t="str">
        <f>VLOOKUP(Tabela2[[#This Row],[SIEMA]],Siema2025,55,FALSE)</f>
        <v/>
      </c>
      <c r="AQ695" s="108" t="str">
        <f>VLOOKUP(Tabela2[[#This Row],[SIEMA]],Siema2025,57,FALSE)</f>
        <v/>
      </c>
      <c r="AR695" s="108" t="str">
        <f>VLOOKUP(Tabela2[[#This Row],[SIEMA]],Siema2025,59,FALSE)</f>
        <v/>
      </c>
      <c r="AS695" s="108" t="str">
        <f>VLOOKUP(Tabela2[[#This Row],[SIEMA]],Siema2025,61,FALSE)</f>
        <v/>
      </c>
      <c r="AT695" s="108" t="str">
        <f>VLOOKUP(Tabela2[[#This Row],[SIEMA]],Siema2025,63,FALSE)</f>
        <v/>
      </c>
      <c r="AU695" s="108" t="str">
        <f>VLOOKUP(Tabela2[[#This Row],[SIEMA]],Siema2025,65,FALSE)</f>
        <v>X</v>
      </c>
      <c r="AV695" s="108" t="str">
        <f>VLOOKUP(Tabela2[[#This Row],[SIEMA]],Siema2025,67,FALSE)</f>
        <v/>
      </c>
      <c r="AW695" s="108" t="str">
        <f>VLOOKUP(Tabela2[[#This Row],[SIEMA]],Siema2025,69,FALSE)</f>
        <v/>
      </c>
      <c r="AX695" s="108" t="str">
        <f>VLOOKUP(Tabela2[[#This Row],[SIEMA]],Siema2025,71,FALSE)</f>
        <v/>
      </c>
      <c r="AY695" s="108" t="str">
        <f>VLOOKUP(Tabela2[[#This Row],[SIEMA]],Siema2025,73,FALSE)</f>
        <v/>
      </c>
      <c r="AZ695" s="108" t="str">
        <f>VLOOKUP(Tabela2[[#This Row],[SIEMA]],Siema2025,75,FALSE)</f>
        <v/>
      </c>
      <c r="BA695" s="108" t="str">
        <f>VLOOKUP(Tabela2[[#This Row],[SIEMA]],Siema2025,77,FALSE)</f>
        <v/>
      </c>
      <c r="BB695" s="108" t="str">
        <f>VLOOKUP(Tabela2[[#This Row],[SIEMA]],Siema2025,79,FALSE)</f>
        <v/>
      </c>
      <c r="BC695" s="108" t="str">
        <f>IF(Tabela2[[#This Row],[Outro(s) ]] = "X", "PREENCHER","NA")</f>
        <v>NA</v>
      </c>
      <c r="BD695" s="108" t="str">
        <f>VLOOKUP(Tabela2[[#This Row],[SIEMA]],Siema2025,82,FALSE)</f>
        <v/>
      </c>
      <c r="BE695" s="108" t="str">
        <f>VLOOKUP(Tabela2[[#This Row],[SIEMA]],Siema2025,81,FALSE)</f>
        <v/>
      </c>
      <c r="BF695" s="110" t="s">
        <v>3066</v>
      </c>
      <c r="BG695" s="110" t="s">
        <v>8656</v>
      </c>
      <c r="BH695" s="111" t="str">
        <f>VLOOKUP(Tabela2[[#This Row],[SIEMA]],Siema2025,29,FALSE)</f>
        <v>24962466000136</v>
      </c>
      <c r="BI695" s="112" t="str">
        <f>VLOOKUP(Tabela2[[#This Row],[SIEMA]],Siema2025,107,FALSE)</f>
        <v>Não</v>
      </c>
      <c r="BJ695" s="107" t="s">
        <v>7099</v>
      </c>
      <c r="BK695" s="104" t="s">
        <v>2696</v>
      </c>
      <c r="BL695" s="140">
        <v>46002</v>
      </c>
      <c r="BM695" s="108">
        <f ca="1">IF(Tabela2[[#This Row],[Data de atendimento do Ibama (considerar o primeiro documento/ação)]]="",_xlfn.DAYS(TODAY(),J695),_xlfn.DAYS(Tabela2[[#This Row],[Data de atendimento do Ibama (considerar o primeiro documento/ação)]],J695))</f>
        <v>66</v>
      </c>
      <c r="BN695" s="108" t="str">
        <f>IF(Tabela2[[#This Row],[Atendido pelo Ibama ("Não" ou "Sim")]]="Não","Preencher", IF(Tabela2[[#This Row],[Atendido pelo Ibama ("Não" ou "Sim")]]="Sim","NA",""))</f>
        <v>NA</v>
      </c>
      <c r="BO695" s="114" t="s">
        <v>7124</v>
      </c>
      <c r="BP695" s="108" t="s">
        <v>9464</v>
      </c>
      <c r="BQ695" s="106" t="s">
        <v>2696</v>
      </c>
      <c r="BR695" s="108" t="s">
        <v>2696</v>
      </c>
      <c r="BS695" s="108" t="s">
        <v>123</v>
      </c>
      <c r="BT695" s="108" t="s">
        <v>7101</v>
      </c>
      <c r="BU695" s="108" t="s">
        <v>123</v>
      </c>
      <c r="BV695" s="108" t="s">
        <v>123</v>
      </c>
      <c r="BW695" s="108" t="s">
        <v>123</v>
      </c>
      <c r="BX695" s="106" t="s">
        <v>7127</v>
      </c>
      <c r="BY695" s="140"/>
      <c r="BZ695" s="104" t="str">
        <f>IF(Tabela2[[#This Row],[Data do documento de encerramento]]="NA","NA",IF(Tabela2[[#This Row],[Data do documento de encerramento]]="","Pendente de conclusão/ encerramento",_xlfn.DAYS(Tabela2[[#This Row],[Data do documento de encerramento]],J695)))</f>
        <v>Pendente de conclusão/ encerramento</v>
      </c>
      <c r="CA695" s="107" t="s">
        <v>7850</v>
      </c>
      <c r="CB695" s="107"/>
      <c r="CC695" s="107"/>
      <c r="CD695" s="107"/>
      <c r="CE695" s="107"/>
      <c r="CF695" s="107"/>
    </row>
    <row r="696" spans="1:84" ht="30.75">
      <c r="A696" s="169">
        <v>202510764836</v>
      </c>
      <c r="B696" s="118" t="s">
        <v>10098</v>
      </c>
      <c r="C696" s="108" t="s">
        <v>8500</v>
      </c>
      <c r="D696" s="106" t="s">
        <v>637</v>
      </c>
      <c r="E696" s="106" t="s">
        <v>10099</v>
      </c>
      <c r="F696" s="106"/>
      <c r="G696" s="106" t="s">
        <v>10100</v>
      </c>
      <c r="H696" s="106" t="s">
        <v>10101</v>
      </c>
      <c r="I696" s="104" t="s">
        <v>7479</v>
      </c>
      <c r="J696" s="105">
        <f>VLOOKUP(Tabela2[[#This Row],[SIEMA]],Siema2025,2,FALSE)</f>
        <v>45937</v>
      </c>
      <c r="K696" s="105" t="str">
        <f>VLOOKUP(Tabela2[[#This Row],[SIEMA]],Siema2025,16,FALSE)</f>
        <v>Terça</v>
      </c>
      <c r="L696" s="106" t="str">
        <f>IF(Tabela2[[#This Row],[Data]]="","Sem Informação",VLOOKUP(MONTH(Tabela2[[#This Row],[Data]]),'[1]Validação de dados'!$I$1:$J$13,2,0))</f>
        <v>Outubro</v>
      </c>
      <c r="M696" s="104">
        <f>YEAR(Tabela2[[#This Row],[Data]])</f>
        <v>2025</v>
      </c>
      <c r="N696" s="105" t="str">
        <f>VLOOKUP(Tabela2[[#This Row],[SIEMA]],Siema2025,17,FALSE)</f>
        <v>Vespertino</v>
      </c>
      <c r="O696" s="105" t="s">
        <v>111</v>
      </c>
      <c r="P696" s="104" t="str">
        <f>VLOOKUP(Tabela2[[#This Row],[SIEMA]],Siema2025,21,FALSE)</f>
        <v>poço 7-GA-31D-SES</v>
      </c>
      <c r="Q696" s="104" t="s">
        <v>637</v>
      </c>
      <c r="R696" s="104" t="s">
        <v>8284</v>
      </c>
      <c r="S696" s="104" t="s">
        <v>8040</v>
      </c>
      <c r="T696" s="104" t="s">
        <v>10102</v>
      </c>
      <c r="U696" s="104" t="s">
        <v>7111</v>
      </c>
      <c r="V696" s="104" t="str">
        <f>IF(Q696="","",IF(ISNUMBER(Q696)=FALSE,"Não se aplica",IFERROR(VLOOKUP(Q696,Produtos!$A$1:$C$2319,3,FALSE),"Não Cadastrado")))</f>
        <v>Não se aplica</v>
      </c>
      <c r="W696" s="104" t="str">
        <f>VLOOKUP(Tabela2[[#This Row],[SIEMA]],Siema2025,10,FALSE)</f>
        <v/>
      </c>
      <c r="X696" s="113"/>
      <c r="Y696" s="109" t="str">
        <f>IF(W696="","", IF(W696="NC","", IF(W696="NE","", IF(W696="NA","",IFERROR(VLOOKUP(W696,Produtos!$A$1:$C$2319,2,FALSE),"Não Cadastrado")))))</f>
        <v/>
      </c>
      <c r="Z696" s="104" t="str">
        <f>VLOOKUP(Tabela2[[#This Row],[SIEMA]],Siema2025,11,FALSE)</f>
        <v xml:space="preserve"> </v>
      </c>
      <c r="AA696" s="104" t="str">
        <f>VLOOKUP(Tabela2[[#This Row],[SIEMA]],Siema2025,12,FALSE)</f>
        <v xml:space="preserve"> </v>
      </c>
      <c r="AB696" s="104" t="str">
        <f>IF(W696="","",IF(ISNUMBER(W696)=FALSE,"Não se aplica",IFERROR(VLOOKUP(W696,Produtos!$A$1:$C$2319,3,FALSE),"Não Cadastrado")))</f>
        <v/>
      </c>
      <c r="AC696" s="104"/>
      <c r="AD696" s="108"/>
      <c r="AE696" s="107" t="str">
        <f>IF(AC696="","", IF(AC696="NC","", IF(AC696="NE","", IF(AC696="NA","",IFERROR(VLOOKUP(AC696,Produtos!$A$1:$C$2319,2,FALSE),"Não Cadastrado")))))</f>
        <v/>
      </c>
      <c r="AF696" s="104"/>
      <c r="AG696" s="104"/>
      <c r="AH696" s="104" t="str">
        <f>IF(AC696="","",IF(ISNUMBER(AC696)=FALSE,"Não se aplica",IFERROR(VLOOKUP(AC696,Produtos!$A$1:$C$2319,3,FALSE),"Não Cadastrado")))</f>
        <v/>
      </c>
      <c r="AI696" s="104"/>
      <c r="AJ696" s="104" t="str">
        <f>VLOOKUP(Tabela2[[#This Row],[SIEMA]],Siema2025,26,FALSE)</f>
        <v>Dano no condutor de 20", comunicando o interior do condutor com o mar.</v>
      </c>
      <c r="AK696" s="107" t="s">
        <v>6834</v>
      </c>
      <c r="AL696" s="107"/>
      <c r="AM696" s="107"/>
      <c r="AN696" s="108" t="str">
        <f>VLOOKUP(Tabela2[[#This Row],[SIEMA]],Siema2025,51,FALSE)</f>
        <v/>
      </c>
      <c r="AO696" s="108" t="str">
        <f>VLOOKUP(Tabela2[[#This Row],[SIEMA]],Siema2025,53,FALSE)</f>
        <v/>
      </c>
      <c r="AP696" s="108" t="str">
        <f>VLOOKUP(Tabela2[[#This Row],[SIEMA]],Siema2025,55,FALSE)</f>
        <v/>
      </c>
      <c r="AQ696" s="108" t="str">
        <f>VLOOKUP(Tabela2[[#This Row],[SIEMA]],Siema2025,57,FALSE)</f>
        <v/>
      </c>
      <c r="AR696" s="108" t="str">
        <f>VLOOKUP(Tabela2[[#This Row],[SIEMA]],Siema2025,59,FALSE)</f>
        <v/>
      </c>
      <c r="AS696" s="108" t="str">
        <f>VLOOKUP(Tabela2[[#This Row],[SIEMA]],Siema2025,61,FALSE)</f>
        <v>X</v>
      </c>
      <c r="AT696" s="108" t="str">
        <f>VLOOKUP(Tabela2[[#This Row],[SIEMA]],Siema2025,63,FALSE)</f>
        <v/>
      </c>
      <c r="AU696" s="108" t="str">
        <f>VLOOKUP(Tabela2[[#This Row],[SIEMA]],Siema2025,65,FALSE)</f>
        <v/>
      </c>
      <c r="AV696" s="108" t="str">
        <f>VLOOKUP(Tabela2[[#This Row],[SIEMA]],Siema2025,67,FALSE)</f>
        <v/>
      </c>
      <c r="AW696" s="108" t="str">
        <f>VLOOKUP(Tabela2[[#This Row],[SIEMA]],Siema2025,69,FALSE)</f>
        <v/>
      </c>
      <c r="AX696" s="108" t="str">
        <f>VLOOKUP(Tabela2[[#This Row],[SIEMA]],Siema2025,71,FALSE)</f>
        <v/>
      </c>
      <c r="AY696" s="108" t="str">
        <f>VLOOKUP(Tabela2[[#This Row],[SIEMA]],Siema2025,73,FALSE)</f>
        <v/>
      </c>
      <c r="AZ696" s="108" t="str">
        <f>VLOOKUP(Tabela2[[#This Row],[SIEMA]],Siema2025,75,FALSE)</f>
        <v/>
      </c>
      <c r="BA696" s="108" t="str">
        <f>VLOOKUP(Tabela2[[#This Row],[SIEMA]],Siema2025,77,FALSE)</f>
        <v/>
      </c>
      <c r="BB696" s="108" t="str">
        <f>VLOOKUP(Tabela2[[#This Row],[SIEMA]],Siema2025,79,FALSE)</f>
        <v/>
      </c>
      <c r="BC696" s="108" t="str">
        <f>IF(Tabela2[[#This Row],[Outro(s) ]] = "X", "PREENCHER","NA")</f>
        <v>NA</v>
      </c>
      <c r="BD696" s="108" t="str">
        <f>VLOOKUP(Tabela2[[#This Row],[SIEMA]],Siema2025,82,FALSE)</f>
        <v/>
      </c>
      <c r="BE696" s="108" t="str">
        <f>VLOOKUP(Tabela2[[#This Row],[SIEMA]],Siema2025,81,FALSE)</f>
        <v/>
      </c>
      <c r="BF696" s="110" t="str">
        <f>VLOOKUP(Tabela2[[#This Row],[SIEMA]],Siema2025,28,FALSE)</f>
        <v>Petrobras</v>
      </c>
      <c r="BG696" s="110"/>
      <c r="BH696" s="111" t="str">
        <f>VLOOKUP(Tabela2[[#This Row],[SIEMA]],Siema2025,29,FALSE)</f>
        <v>33000167057723</v>
      </c>
      <c r="BI696" s="112" t="str">
        <f>VLOOKUP(Tabela2[[#This Row],[SIEMA]],Siema2025,107,FALSE)</f>
        <v>Não</v>
      </c>
      <c r="BJ696" s="107" t="s">
        <v>7099</v>
      </c>
      <c r="BK696" s="104" t="s">
        <v>123</v>
      </c>
      <c r="BL696" s="140"/>
      <c r="BM696" s="108">
        <f ca="1">IF(Tabela2[[#This Row],[Data de atendimento do Ibama (considerar o primeiro documento/ação)]]="",_xlfn.DAYS(TODAY(),J696),_xlfn.DAYS(Tabela2[[#This Row],[Data de atendimento do Ibama (considerar o primeiro documento/ação)]],J696))</f>
        <v>293</v>
      </c>
      <c r="BN696" s="108" t="s">
        <v>7458</v>
      </c>
      <c r="BO696" s="114"/>
      <c r="BP696" s="108" t="str">
        <f>IF(Tabela2[[#This Row],[Forma de atendimento (primeiro documento/ação)]]= "Outros (especificar)", "PREENCHER","NA")</f>
        <v>NA</v>
      </c>
      <c r="BQ696" s="106" t="s">
        <v>123</v>
      </c>
      <c r="BR696" s="108" t="str">
        <f>IF(Tabela2[[#This Row],[Equipe do Ibama foi a campo? Houve sobrevoo do Poseidon?]] = "Sim", "PREENCHER","NA")</f>
        <v>NA</v>
      </c>
      <c r="BS696" s="108" t="str">
        <f>IF(Tabela2[[#This Row],[Se sim, foi emitida Ordem de Emergência? (informações vinculada à coluna CK)]] = "Sim", "PREENCHER","NA")</f>
        <v>NA</v>
      </c>
      <c r="BT696" s="108" t="s">
        <v>7225</v>
      </c>
      <c r="BU696" s="108" t="s">
        <v>123</v>
      </c>
      <c r="BV696" s="108" t="s">
        <v>123</v>
      </c>
      <c r="BW696" s="108" t="s">
        <v>123</v>
      </c>
      <c r="BX696" s="106"/>
      <c r="BY696" s="106"/>
      <c r="BZ696" s="104" t="str">
        <f>IF(Tabela2[[#This Row],[Data do documento de encerramento]]="NA","NA",IF(Tabela2[[#This Row],[Data do documento de encerramento]]="","Pendente de conclusão/ encerramento",_xlfn.DAYS(Tabela2[[#This Row],[Data do documento de encerramento]],J696)))</f>
        <v>Pendente de conclusão/ encerramento</v>
      </c>
      <c r="CA696" s="107"/>
      <c r="CB696" s="107"/>
      <c r="CC696" s="107" t="s">
        <v>7566</v>
      </c>
      <c r="CD696" s="107" t="s">
        <v>123</v>
      </c>
      <c r="CE696" s="107" t="s">
        <v>123</v>
      </c>
      <c r="CF696" s="107" t="s">
        <v>7149</v>
      </c>
    </row>
    <row r="697" spans="1:84" ht="76.5">
      <c r="A697" s="169">
        <v>202510946830</v>
      </c>
      <c r="B697" s="118" t="s">
        <v>10103</v>
      </c>
      <c r="C697" s="108" t="s">
        <v>8500</v>
      </c>
      <c r="D697" s="106" t="s">
        <v>637</v>
      </c>
      <c r="E697" s="106" t="s">
        <v>10104</v>
      </c>
      <c r="F697" s="153"/>
      <c r="G697" s="106" t="s">
        <v>10105</v>
      </c>
      <c r="H697" s="106" t="s">
        <v>10106</v>
      </c>
      <c r="I697" s="104" t="s">
        <v>7479</v>
      </c>
      <c r="J697" s="105">
        <f>VLOOKUP(Tabela2[[#This Row],[SIEMA]],Siema2025,2,FALSE)</f>
        <v>45938</v>
      </c>
      <c r="K697" s="105" t="str">
        <f>VLOOKUP(Tabela2[[#This Row],[SIEMA]],Siema2025,16,FALSE)</f>
        <v>Quarta</v>
      </c>
      <c r="L697" s="106" t="str">
        <f>IF(Tabela2[[#This Row],[Data]]="","Sem Informação",VLOOKUP(MONTH(Tabela2[[#This Row],[Data]]),'[1]Validação de dados'!$I$1:$J$13,2,0))</f>
        <v>Outubro</v>
      </c>
      <c r="M697" s="104">
        <f>YEAR(Tabela2[[#This Row],[Data]])</f>
        <v>2025</v>
      </c>
      <c r="N697" s="105" t="str">
        <f>VLOOKUP(Tabela2[[#This Row],[SIEMA]],Siema2025,17,FALSE)</f>
        <v>Matutino</v>
      </c>
      <c r="O697" s="105" t="str">
        <f>VLOOKUP(Tabela2[[#This Row],[SIEMA]],Siema2025,5,FALSE)</f>
        <v>Plataforma</v>
      </c>
      <c r="P697" s="104" t="str">
        <f>VLOOKUP(Tabela2[[#This Row],[SIEMA]],Siema2025,21,FALSE)</f>
        <v>Oleoduto PE-08-GA-64/PGA-03, Conectado a Plataforma PGA-3, Campo de Guaricema, Bacia Sergipe-Alagoas.</v>
      </c>
      <c r="Q697" s="104">
        <v>1267</v>
      </c>
      <c r="R697" s="104" t="s">
        <v>2043</v>
      </c>
      <c r="S697" s="107" t="s">
        <v>2043</v>
      </c>
      <c r="T697" s="104">
        <v>3.3600000000000001E-3</v>
      </c>
      <c r="U697" s="104" t="s">
        <v>7111</v>
      </c>
      <c r="V697" s="104">
        <f>IF(Q697="","",IF(ISNUMBER(Q697)=FALSE,"Não se aplica",IFERROR(VLOOKUP(Q697,Produtos!$A$1:$C$2319,3,FALSE),"Não Cadastrado")))</f>
        <v>3</v>
      </c>
      <c r="W697" s="104" t="str">
        <f>VLOOKUP(Tabela2[[#This Row],[SIEMA]],Siema2025,10,FALSE)</f>
        <v/>
      </c>
      <c r="X697" s="113"/>
      <c r="Y697" s="109" t="str">
        <f>IF(W697="","", IF(W697="NC","", IF(W697="NE","", IF(W697="NA","",IFERROR(VLOOKUP(W697,Produtos!$A$1:$C$2319,2,FALSE),"Não Cadastrado")))))</f>
        <v/>
      </c>
      <c r="Z697" s="104" t="str">
        <f>VLOOKUP(Tabela2[[#This Row],[SIEMA]],Siema2025,11,FALSE)</f>
        <v xml:space="preserve"> </v>
      </c>
      <c r="AA697" s="104" t="str">
        <f>VLOOKUP(Tabela2[[#This Row],[SIEMA]],Siema2025,12,FALSE)</f>
        <v xml:space="preserve"> </v>
      </c>
      <c r="AB697" s="104" t="str">
        <f>IF(W697="","",IF(ISNUMBER(W697)=FALSE,"Não se aplica",IFERROR(VLOOKUP(W697,Produtos!$A$1:$C$2319,3,FALSE),"Não Cadastrado")))</f>
        <v/>
      </c>
      <c r="AC697" s="104"/>
      <c r="AD697" s="108"/>
      <c r="AE697" s="107" t="str">
        <f>IF(AC697="","", IF(AC697="NC","", IF(AC697="NE","", IF(AC697="NA","",IFERROR(VLOOKUP(AC697,Produtos!$A$1:$C$2319,2,FALSE),"Não Cadastrado")))))</f>
        <v/>
      </c>
      <c r="AF697" s="104"/>
      <c r="AG697" s="104"/>
      <c r="AH697" s="104" t="str">
        <f>IF(AC697="","",IF(ISNUMBER(AC697)=FALSE,"Não se aplica",IFERROR(VLOOKUP(AC697,Produtos!$A$1:$C$2319,3,FALSE),"Não Cadastrado")))</f>
        <v/>
      </c>
      <c r="AI697" s="104"/>
      <c r="AJ697" s="104" t="str">
        <f>VLOOKUP(Tabela2[[#This Row],[SIEMA]],Siema2025,26,FALSE)</f>
        <v>Corrosão.</v>
      </c>
      <c r="AK697" s="107" t="s">
        <v>7285</v>
      </c>
      <c r="AL697" s="107"/>
      <c r="AM697" s="107"/>
      <c r="AN697" s="108" t="str">
        <f>VLOOKUP(Tabela2[[#This Row],[SIEMA]],Siema2025,51,FALSE)</f>
        <v/>
      </c>
      <c r="AO697" s="108" t="str">
        <f>VLOOKUP(Tabela2[[#This Row],[SIEMA]],Siema2025,53,FALSE)</f>
        <v/>
      </c>
      <c r="AP697" s="108" t="str">
        <f>VLOOKUP(Tabela2[[#This Row],[SIEMA]],Siema2025,55,FALSE)</f>
        <v/>
      </c>
      <c r="AQ697" s="108" t="str">
        <f>VLOOKUP(Tabela2[[#This Row],[SIEMA]],Siema2025,57,FALSE)</f>
        <v/>
      </c>
      <c r="AR697" s="108" t="str">
        <f>VLOOKUP(Tabela2[[#This Row],[SIEMA]],Siema2025,59,FALSE)</f>
        <v/>
      </c>
      <c r="AS697" s="108" t="str">
        <f>VLOOKUP(Tabela2[[#This Row],[SIEMA]],Siema2025,61,FALSE)</f>
        <v>X</v>
      </c>
      <c r="AT697" s="108" t="str">
        <f>VLOOKUP(Tabela2[[#This Row],[SIEMA]],Siema2025,63,FALSE)</f>
        <v/>
      </c>
      <c r="AU697" s="108" t="str">
        <f>VLOOKUP(Tabela2[[#This Row],[SIEMA]],Siema2025,65,FALSE)</f>
        <v/>
      </c>
      <c r="AV697" s="108" t="str">
        <f>VLOOKUP(Tabela2[[#This Row],[SIEMA]],Siema2025,67,FALSE)</f>
        <v/>
      </c>
      <c r="AW697" s="108" t="str">
        <f>VLOOKUP(Tabela2[[#This Row],[SIEMA]],Siema2025,69,FALSE)</f>
        <v/>
      </c>
      <c r="AX697" s="108" t="str">
        <f>VLOOKUP(Tabela2[[#This Row],[SIEMA]],Siema2025,71,FALSE)</f>
        <v/>
      </c>
      <c r="AY697" s="108" t="str">
        <f>VLOOKUP(Tabela2[[#This Row],[SIEMA]],Siema2025,73,FALSE)</f>
        <v/>
      </c>
      <c r="AZ697" s="108" t="str">
        <f>VLOOKUP(Tabela2[[#This Row],[SIEMA]],Siema2025,75,FALSE)</f>
        <v/>
      </c>
      <c r="BA697" s="108" t="str">
        <f>VLOOKUP(Tabela2[[#This Row],[SIEMA]],Siema2025,77,FALSE)</f>
        <v/>
      </c>
      <c r="BB697" s="108" t="str">
        <f>VLOOKUP(Tabela2[[#This Row],[SIEMA]],Siema2025,79,FALSE)</f>
        <v/>
      </c>
      <c r="BC697" s="108" t="str">
        <f>IF(Tabela2[[#This Row],[Outro(s) ]] = "X", "PREENCHER","NA")</f>
        <v>NA</v>
      </c>
      <c r="BD697" s="108" t="str">
        <f>VLOOKUP(Tabela2[[#This Row],[SIEMA]],Siema2025,82,FALSE)</f>
        <v/>
      </c>
      <c r="BE697" s="108" t="str">
        <f>VLOOKUP(Tabela2[[#This Row],[SIEMA]],Siema2025,81,FALSE)</f>
        <v/>
      </c>
      <c r="BF697" s="110" t="str">
        <f>VLOOKUP(Tabela2[[#This Row],[SIEMA]],Siema2025,28,FALSE)</f>
        <v>Petrobras</v>
      </c>
      <c r="BG697" s="134"/>
      <c r="BH697" s="111" t="str">
        <f>VLOOKUP(Tabela2[[#This Row],[SIEMA]],Siema2025,29,FALSE)</f>
        <v>33000167057723</v>
      </c>
      <c r="BI697" s="112" t="str">
        <f>VLOOKUP(Tabela2[[#This Row],[SIEMA]],Siema2025,107,FALSE)</f>
        <v>Não</v>
      </c>
      <c r="BJ697" s="107" t="s">
        <v>7099</v>
      </c>
      <c r="BK697" s="104" t="s">
        <v>123</v>
      </c>
      <c r="BL697" s="168"/>
      <c r="BM697" s="108">
        <f ca="1">IF(Tabela2[[#This Row],[Data de atendimento do Ibama (considerar o primeiro documento/ação)]]="",_xlfn.DAYS(TODAY(),J697),_xlfn.DAYS(Tabela2[[#This Row],[Data de atendimento do Ibama (considerar o primeiro documento/ação)]],J697))</f>
        <v>292</v>
      </c>
      <c r="BN697" s="108" t="s">
        <v>7458</v>
      </c>
      <c r="BO697" s="114"/>
      <c r="BP697" s="108" t="str">
        <f>IF(Tabela2[[#This Row],[Forma de atendimento (primeiro documento/ação)]]= "Outros (especificar)", "PREENCHER","NA")</f>
        <v>NA</v>
      </c>
      <c r="BQ697" s="106" t="s">
        <v>123</v>
      </c>
      <c r="BR697" s="108" t="str">
        <f>IF(Tabela2[[#This Row],[Equipe do Ibama foi a campo? Houve sobrevoo do Poseidon?]] = "Sim", "PREENCHER","NA")</f>
        <v>NA</v>
      </c>
      <c r="BS697" s="108" t="str">
        <f>IF(Tabela2[[#This Row],[Se sim, foi emitida Ordem de Emergência? (informações vinculada à coluna CK)]] = "Sim", "PREENCHER","NA")</f>
        <v>NA</v>
      </c>
      <c r="BT697" s="108" t="s">
        <v>7225</v>
      </c>
      <c r="BU697" s="108" t="s">
        <v>123</v>
      </c>
      <c r="BV697" s="108" t="s">
        <v>123</v>
      </c>
      <c r="BW697" s="108" t="s">
        <v>123</v>
      </c>
      <c r="BX697" s="106"/>
      <c r="BY697" s="168"/>
      <c r="BZ697" s="104" t="str">
        <f>IF(Tabela2[[#This Row],[Data do documento de encerramento]]="NA","NA",IF(Tabela2[[#This Row],[Data do documento de encerramento]]="","Pendente de conclusão/ encerramento",_xlfn.DAYS(Tabela2[[#This Row],[Data do documento de encerramento]],J697)))</f>
        <v>Pendente de conclusão/ encerramento</v>
      </c>
      <c r="CA697" s="137"/>
      <c r="CB697" s="107"/>
      <c r="CC697" s="107" t="s">
        <v>7324</v>
      </c>
      <c r="CD697" s="107" t="s">
        <v>123</v>
      </c>
      <c r="CE697" s="107" t="s">
        <v>123</v>
      </c>
      <c r="CF697" s="107" t="s">
        <v>7141</v>
      </c>
    </row>
    <row r="698" spans="1:84" ht="15" customHeight="1">
      <c r="A698" s="169">
        <v>202510950406</v>
      </c>
      <c r="B698" s="170" t="s">
        <v>10107</v>
      </c>
      <c r="C698" s="108" t="str">
        <f>VLOOKUP(Tabela2[[#This Row],[SIEMA]],Siema2025,4,FALSE)</f>
        <v xml:space="preserve"> SP</v>
      </c>
      <c r="D698" s="106" t="str">
        <f>VLOOKUP(Tabela2[[#This Row],[SIEMA]],Siema2025,3,FALSE)</f>
        <v xml:space="preserve">Cordeirópolis </v>
      </c>
      <c r="E698" s="106" t="str">
        <f>VLOOKUP(Tabela2[[#This Row],[SIEMA]],Siema2025,20,FALSE)</f>
        <v>km 120+000 da ferrovia</v>
      </c>
      <c r="F698" s="106"/>
      <c r="G698" s="106" t="s">
        <v>10108</v>
      </c>
      <c r="H698" s="106" t="s">
        <v>10109</v>
      </c>
      <c r="I698" s="104" t="s">
        <v>7120</v>
      </c>
      <c r="J698" s="105">
        <f>VLOOKUP(Tabela2[[#This Row],[SIEMA]],Siema2025,2,FALSE)</f>
        <v>45938</v>
      </c>
      <c r="K698" s="105" t="str">
        <f>VLOOKUP(Tabela2[[#This Row],[SIEMA]],Siema2025,16,FALSE)</f>
        <v>Quarta</v>
      </c>
      <c r="L698" s="106" t="str">
        <f>IF(Tabela2[[#This Row],[Data]]="","Sem Informação",VLOOKUP(MONTH(Tabela2[[#This Row],[Data]]),'[1]Validação de dados'!$I$1:$J$13,2,0))</f>
        <v>Outubro</v>
      </c>
      <c r="M698" s="104">
        <f>YEAR(Tabela2[[#This Row],[Data]])</f>
        <v>2025</v>
      </c>
      <c r="N698" s="105" t="str">
        <f>VLOOKUP(Tabela2[[#This Row],[SIEMA]],Siema2025,17,FALSE)</f>
        <v>Noturno</v>
      </c>
      <c r="O698" s="105" t="str">
        <f>VLOOKUP(Tabela2[[#This Row],[SIEMA]],Siema2025,5,FALSE)</f>
        <v>Ferrovia</v>
      </c>
      <c r="P698" s="104" t="str">
        <f>VLOOKUP(Tabela2[[#This Row],[SIEMA]],Siema2025,21,FALSE)</f>
        <v>Semi tombamento de 01 vagão</v>
      </c>
      <c r="Q698" s="104" t="s">
        <v>7127</v>
      </c>
      <c r="R698" s="104" t="s">
        <v>7127</v>
      </c>
      <c r="S698" s="137" t="s">
        <v>365</v>
      </c>
      <c r="T698" s="104" t="s">
        <v>8171</v>
      </c>
      <c r="U698" s="104" t="str">
        <f>VLOOKUP(Tabela2[[#This Row],[SIEMA]],Siema2025,12,FALSE)</f>
        <v/>
      </c>
      <c r="V698" s="104" t="s">
        <v>7127</v>
      </c>
      <c r="W698" s="104"/>
      <c r="X698" s="113"/>
      <c r="Y698" s="109" t="str">
        <f>IF(W698="","", IF(W698="NC","", IF(W698="NE","", IF(W698="NA","",IFERROR(VLOOKUP(W698,Produtos!$A$1:$C$2319,2,FALSE),"Não Cadastrado")))))</f>
        <v/>
      </c>
      <c r="Z698" s="104" t="str">
        <f>VLOOKUP(Tabela2[[#This Row],[SIEMA]],Siema2025,11,FALSE)</f>
        <v/>
      </c>
      <c r="AA698" s="104" t="str">
        <f>VLOOKUP(Tabela2[[#This Row],[SIEMA]],Siema2025,12,FALSE)</f>
        <v/>
      </c>
      <c r="AB698" s="104" t="str">
        <f>IF(W698="","",IF(ISNUMBER(W698)=FALSE,"Não se aplica",IFERROR(VLOOKUP(W698,Produtos!$A$1:$C$2319,3,FALSE),"Não Cadastrado")))</f>
        <v/>
      </c>
      <c r="AC698" s="134"/>
      <c r="AD698" s="134"/>
      <c r="AE698" s="107" t="str">
        <f>IF(AC698="","", IF(AC698="NC","", IF(AC698="NE","", IF(AC698="NA","",IFERROR(VLOOKUP(AC698,Produtos!$A$1:$C$2319,2,FALSE),"Não Cadastrado")))))</f>
        <v/>
      </c>
      <c r="AF698" s="134"/>
      <c r="AG698" s="104"/>
      <c r="AH698" s="104" t="str">
        <f>IF(AC698="","",IF(ISNUMBER(AC698)=FALSE,"Não se aplica",IFERROR(VLOOKUP(AC698,Produtos!$A$1:$C$2319,3,FALSE),"Não Cadastrado")))</f>
        <v/>
      </c>
      <c r="AI698" s="134"/>
      <c r="AJ698" s="104" t="str">
        <f>VLOOKUP(Tabela2[[#This Row],[SIEMA]],Siema2025,26,FALSE)</f>
        <v>Acidente em sindicância</v>
      </c>
      <c r="AK698" s="107" t="s">
        <v>6834</v>
      </c>
      <c r="AL698" s="107"/>
      <c r="AM698" s="107"/>
      <c r="AN698" s="108" t="str">
        <f>VLOOKUP(Tabela2[[#This Row],[SIEMA]],Siema2025,51,FALSE)</f>
        <v/>
      </c>
      <c r="AO698" s="108" t="str">
        <f>VLOOKUP(Tabela2[[#This Row],[SIEMA]],Siema2025,53,FALSE)</f>
        <v/>
      </c>
      <c r="AP698" s="108" t="str">
        <f>VLOOKUP(Tabela2[[#This Row],[SIEMA]],Siema2025,55,FALSE)</f>
        <v/>
      </c>
      <c r="AQ698" s="108" t="str">
        <f>VLOOKUP(Tabela2[[#This Row],[SIEMA]],Siema2025,57,FALSE)</f>
        <v/>
      </c>
      <c r="AR698" s="108" t="str">
        <f>VLOOKUP(Tabela2[[#This Row],[SIEMA]],Siema2025,59,FALSE)</f>
        <v/>
      </c>
      <c r="AS698" s="108" t="str">
        <f>VLOOKUP(Tabela2[[#This Row],[SIEMA]],Siema2025,61,FALSE)</f>
        <v/>
      </c>
      <c r="AT698" s="108" t="str">
        <f>VLOOKUP(Tabela2[[#This Row],[SIEMA]],Siema2025,63,FALSE)</f>
        <v/>
      </c>
      <c r="AU698" s="108" t="str">
        <f>VLOOKUP(Tabela2[[#This Row],[SIEMA]],Siema2025,65,FALSE)</f>
        <v>X</v>
      </c>
      <c r="AV698" s="108" t="str">
        <f>VLOOKUP(Tabela2[[#This Row],[SIEMA]],Siema2025,67,FALSE)</f>
        <v/>
      </c>
      <c r="AW698" s="108" t="str">
        <f>VLOOKUP(Tabela2[[#This Row],[SIEMA]],Siema2025,69,FALSE)</f>
        <v/>
      </c>
      <c r="AX698" s="108" t="s">
        <v>7132</v>
      </c>
      <c r="AY698" s="108" t="str">
        <f>VLOOKUP(Tabela2[[#This Row],[SIEMA]],Siema2025,73,FALSE)</f>
        <v/>
      </c>
      <c r="AZ698" s="108" t="str">
        <f>VLOOKUP(Tabela2[[#This Row],[SIEMA]],Siema2025,75,FALSE)</f>
        <v/>
      </c>
      <c r="BA698" s="108" t="str">
        <f>VLOOKUP(Tabela2[[#This Row],[SIEMA]],Siema2025,77,FALSE)</f>
        <v/>
      </c>
      <c r="BB698" s="108" t="str">
        <f>VLOOKUP(Tabela2[[#This Row],[SIEMA]],Siema2025,79,FALSE)</f>
        <v/>
      </c>
      <c r="BC698" s="108" t="str">
        <f>IF(Tabela2[[#This Row],[Outro(s) ]] = "X", "PREENCHER","NA")</f>
        <v>NA</v>
      </c>
      <c r="BD698" s="108" t="str">
        <f>VLOOKUP(Tabela2[[#This Row],[SIEMA]],Siema2025,82,FALSE)</f>
        <v/>
      </c>
      <c r="BE698" s="108" t="str">
        <f>VLOOKUP(Tabela2[[#This Row],[SIEMA]],Siema2025,81,FALSE)</f>
        <v/>
      </c>
      <c r="BF698" s="110" t="s">
        <v>3066</v>
      </c>
      <c r="BG698" s="134" t="s">
        <v>7123</v>
      </c>
      <c r="BH698" s="111" t="str">
        <f>VLOOKUP(Tabela2[[#This Row],[SIEMA]],Siema2025,29,FALSE)</f>
        <v>02502844000166</v>
      </c>
      <c r="BI698" s="112" t="str">
        <f>VLOOKUP(Tabela2[[#This Row],[SIEMA]],Siema2025,107,FALSE)</f>
        <v>Não</v>
      </c>
      <c r="BJ698" s="107" t="s">
        <v>7099</v>
      </c>
      <c r="BK698" s="104" t="s">
        <v>2696</v>
      </c>
      <c r="BL698" s="168">
        <v>45950</v>
      </c>
      <c r="BM698" s="108">
        <f ca="1">IF(Tabela2[[#This Row],[Data de atendimento do Ibama (considerar o primeiro documento/ação)]]="",_xlfn.DAYS(TODAY(),J698),_xlfn.DAYS(Tabela2[[#This Row],[Data de atendimento do Ibama (considerar o primeiro documento/ação)]],J698))</f>
        <v>12</v>
      </c>
      <c r="BN698" s="108" t="str">
        <f>IF(Tabela2[[#This Row],[Atendido pelo Ibama ("Não" ou "Sim")]]="Não","Preencher", IF(Tabela2[[#This Row],[Atendido pelo Ibama ("Não" ou "Sim")]]="Sim","NA",""))</f>
        <v>NA</v>
      </c>
      <c r="BO698" s="114" t="s">
        <v>7100</v>
      </c>
      <c r="BP698" s="108" t="str">
        <f>IF(Tabela2[[#This Row],[Forma de atendimento (primeiro documento/ação)]]= "Outros (especificar)", "PREENCHER","NA")</f>
        <v>NA</v>
      </c>
      <c r="BQ698" s="106" t="s">
        <v>123</v>
      </c>
      <c r="BR698" s="108" t="str">
        <f>IF(Tabela2[[#This Row],[Equipe do Ibama foi a campo? Houve sobrevoo do Poseidon?]] = "Sim", "PREENCHER","NA")</f>
        <v>NA</v>
      </c>
      <c r="BS698" s="108" t="str">
        <f>IF(Tabela2[[#This Row],[Se sim, foi emitida Ordem de Emergência? (informações vinculada à coluna CK)]] = "Sim", "PREENCHER","NA")</f>
        <v>NA</v>
      </c>
      <c r="BT698" s="108" t="s">
        <v>7101</v>
      </c>
      <c r="BU698" s="108" t="s">
        <v>2696</v>
      </c>
      <c r="BV698" s="108" t="s">
        <v>123</v>
      </c>
      <c r="BW698" s="108" t="s">
        <v>2696</v>
      </c>
      <c r="BX698" s="106" t="s">
        <v>7102</v>
      </c>
      <c r="BY698" s="168">
        <v>46122</v>
      </c>
      <c r="BZ698" s="104">
        <f>IF(Tabela2[[#This Row],[Data do documento de encerramento]]="NA","NA",IF(Tabela2[[#This Row],[Data do documento de encerramento]]="","Pendente de conclusão/ encerramento",_xlfn.DAYS(Tabela2[[#This Row],[Data do documento de encerramento]],J698)))</f>
        <v>184</v>
      </c>
      <c r="CA698" s="137" t="s">
        <v>8945</v>
      </c>
      <c r="CB698" s="107"/>
      <c r="CC698" s="115"/>
      <c r="CD698" s="107"/>
      <c r="CE698" s="107"/>
      <c r="CF698" s="107"/>
    </row>
    <row r="699" spans="1:84" ht="60.75">
      <c r="A699" s="182">
        <v>2025101032455</v>
      </c>
      <c r="B699" s="118" t="s">
        <v>10110</v>
      </c>
      <c r="C699" s="108" t="s">
        <v>672</v>
      </c>
      <c r="D699" s="106" t="s">
        <v>637</v>
      </c>
      <c r="E699" s="106" t="s">
        <v>7989</v>
      </c>
      <c r="F699" s="153" t="s">
        <v>10111</v>
      </c>
      <c r="G699" s="180" t="s">
        <v>7990</v>
      </c>
      <c r="H699" s="180" t="s">
        <v>7991</v>
      </c>
      <c r="I699" s="104" t="s">
        <v>124</v>
      </c>
      <c r="J699" s="105">
        <f>VLOOKUP(Tabela2[[#This Row],[SIEMA]],Siema2025,2,FALSE)</f>
        <v>45938</v>
      </c>
      <c r="K699" s="105" t="str">
        <f>VLOOKUP(Tabela2[[#This Row],[SIEMA]],Siema2025,16,FALSE)</f>
        <v>Quarta</v>
      </c>
      <c r="L699" s="106" t="str">
        <f>IF(Tabela2[[#This Row],[Data]]="","Sem Informação",VLOOKUP(MONTH(Tabela2[[#This Row],[Data]]),'[1]Validação de dados'!$I$1:$J$13,2,0))</f>
        <v>Outubro</v>
      </c>
      <c r="M699" s="104">
        <f>YEAR(Tabela2[[#This Row],[Data]])</f>
        <v>2025</v>
      </c>
      <c r="N699" s="105" t="str">
        <f>VLOOKUP(Tabela2[[#This Row],[SIEMA]],Siema2025,17,FALSE)</f>
        <v>Matutino</v>
      </c>
      <c r="O699" s="105" t="s">
        <v>111</v>
      </c>
      <c r="P699" s="104" t="str">
        <f>VLOOKUP(Tabela2[[#This Row],[SIEMA]],Siema2025,21,FALSE)</f>
        <v>Navio Aliviador Widsor Knutsen (IMO 9316115) em operação junto a P-70, Campo de Atapú, Bacia de Santos</v>
      </c>
      <c r="Q699" s="104">
        <v>1267</v>
      </c>
      <c r="R699" s="104" t="s">
        <v>2043</v>
      </c>
      <c r="S699" s="107" t="str">
        <f>IF(Q699="","", IF(Q699="NC","", IF(Q699="NE","", IF(Q699="NA","",IFERROR(VLOOKUP(Q699,[1]Produtos!$A$1:$C$2319,2,FALSE),"Não Cadastrado")))))</f>
        <v>PETRÓLEO CRU</v>
      </c>
      <c r="T699" s="104">
        <v>0.85819999999999996</v>
      </c>
      <c r="U699" s="104" t="s">
        <v>7111</v>
      </c>
      <c r="V699" s="104">
        <f>IF(Q699="","",IF(ISNUMBER(Q699)=FALSE,"Não se aplica",IFERROR(VLOOKUP(Q699,Produtos!$A$1:$C$2319,3,FALSE),"Não Cadastrado")))</f>
        <v>3</v>
      </c>
      <c r="W699" s="104" t="str">
        <f>VLOOKUP(Tabela2[[#This Row],[SIEMA]],Siema2025,10,FALSE)</f>
        <v/>
      </c>
      <c r="X699" s="113"/>
      <c r="Y699" s="109" t="str">
        <f>IF(W699="","", IF(W699="NC","", IF(W699="NE","", IF(W699="NA","",IFERROR(VLOOKUP(W699,Produtos!$A$1:$C$2319,2,FALSE),"Não Cadastrado")))))</f>
        <v/>
      </c>
      <c r="Z699" s="104" t="str">
        <f>VLOOKUP(Tabela2[[#This Row],[SIEMA]],Siema2025,11,FALSE)</f>
        <v xml:space="preserve"> </v>
      </c>
      <c r="AA699" s="104" t="str">
        <f>VLOOKUP(Tabela2[[#This Row],[SIEMA]],Siema2025,12,FALSE)</f>
        <v xml:space="preserve"> </v>
      </c>
      <c r="AB699" s="104" t="str">
        <f>IF(W699="","",IF(ISNUMBER(W699)=FALSE,"Não se aplica",IFERROR(VLOOKUP(W699,Produtos!$A$1:$C$2319,3,FALSE),"Não Cadastrado")))</f>
        <v/>
      </c>
      <c r="AC699" s="104"/>
      <c r="AD699" s="108"/>
      <c r="AE699" s="107" t="str">
        <f>IF(AC699="","", IF(AC699="NC","", IF(AC699="NE","", IF(AC699="NA","",IFERROR(VLOOKUP(AC699,Produtos!$A$1:$C$2319,2,FALSE),"Não Cadastrado")))))</f>
        <v/>
      </c>
      <c r="AF699" s="104"/>
      <c r="AG699" s="104"/>
      <c r="AH699" s="104" t="str">
        <f>IF(AC699="","",IF(ISNUMBER(AC699)=FALSE,"Não se aplica",IFERROR(VLOOKUP(AC699,Produtos!$A$1:$C$2319,3,FALSE),"Não Cadastrado")))</f>
        <v/>
      </c>
      <c r="AI699" s="104"/>
      <c r="AJ699" s="104" t="str">
        <f>VLOOKUP(Tabela2[[#This Row],[SIEMA]],Siema2025,26,FALSE)</f>
        <v>Provável falha na válvula BLS (Navio Aliviador) e válvula do header de carregamento do Navio Aliviador.</v>
      </c>
      <c r="AK699" s="107" t="s">
        <v>7112</v>
      </c>
      <c r="AL699" s="107"/>
      <c r="AM699" s="107"/>
      <c r="AN699" s="108" t="str">
        <f>VLOOKUP(Tabela2[[#This Row],[SIEMA]],Siema2025,51,FALSE)</f>
        <v/>
      </c>
      <c r="AO699" s="108" t="str">
        <f>VLOOKUP(Tabela2[[#This Row],[SIEMA]],Siema2025,53,FALSE)</f>
        <v/>
      </c>
      <c r="AP699" s="108" t="str">
        <f>VLOOKUP(Tabela2[[#This Row],[SIEMA]],Siema2025,55,FALSE)</f>
        <v/>
      </c>
      <c r="AQ699" s="108" t="str">
        <f>VLOOKUP(Tabela2[[#This Row],[SIEMA]],Siema2025,57,FALSE)</f>
        <v/>
      </c>
      <c r="AR699" s="108" t="str">
        <f>VLOOKUP(Tabela2[[#This Row],[SIEMA]],Siema2025,59,FALSE)</f>
        <v/>
      </c>
      <c r="AS699" s="108" t="str">
        <f>VLOOKUP(Tabela2[[#This Row],[SIEMA]],Siema2025,61,FALSE)</f>
        <v>X</v>
      </c>
      <c r="AT699" s="108" t="str">
        <f>VLOOKUP(Tabela2[[#This Row],[SIEMA]],Siema2025,63,FALSE)</f>
        <v/>
      </c>
      <c r="AU699" s="108" t="str">
        <f>VLOOKUP(Tabela2[[#This Row],[SIEMA]],Siema2025,65,FALSE)</f>
        <v/>
      </c>
      <c r="AV699" s="108" t="str">
        <f>VLOOKUP(Tabela2[[#This Row],[SIEMA]],Siema2025,67,FALSE)</f>
        <v/>
      </c>
      <c r="AW699" s="108" t="str">
        <f>VLOOKUP(Tabela2[[#This Row],[SIEMA]],Siema2025,69,FALSE)</f>
        <v/>
      </c>
      <c r="AX699" s="108" t="str">
        <f>VLOOKUP(Tabela2[[#This Row],[SIEMA]],Siema2025,71,FALSE)</f>
        <v/>
      </c>
      <c r="AY699" s="108" t="str">
        <f>VLOOKUP(Tabela2[[#This Row],[SIEMA]],Siema2025,73,FALSE)</f>
        <v/>
      </c>
      <c r="AZ699" s="108" t="str">
        <f>VLOOKUP(Tabela2[[#This Row],[SIEMA]],Siema2025,75,FALSE)</f>
        <v/>
      </c>
      <c r="BA699" s="108" t="str">
        <f>VLOOKUP(Tabela2[[#This Row],[SIEMA]],Siema2025,77,FALSE)</f>
        <v/>
      </c>
      <c r="BB699" s="108" t="str">
        <f>VLOOKUP(Tabela2[[#This Row],[SIEMA]],Siema2025,79,FALSE)</f>
        <v/>
      </c>
      <c r="BC699" s="108" t="str">
        <f>IF(Tabela2[[#This Row],[Outro(s) ]] = "X", "PREENCHER","NA")</f>
        <v>NA</v>
      </c>
      <c r="BD699" s="108" t="str">
        <f>VLOOKUP(Tabela2[[#This Row],[SIEMA]],Siema2025,82,FALSE)</f>
        <v/>
      </c>
      <c r="BE699" s="108" t="str">
        <f>VLOOKUP(Tabela2[[#This Row],[SIEMA]],Siema2025,81,FALSE)</f>
        <v/>
      </c>
      <c r="BF699" s="110" t="str">
        <f>VLOOKUP(Tabela2[[#This Row],[SIEMA]],Siema2025,28,FALSE)</f>
        <v>Petrobras</v>
      </c>
      <c r="BG699" s="134"/>
      <c r="BH699" s="111">
        <v>33000167000101</v>
      </c>
      <c r="BI699" s="112" t="str">
        <f>VLOOKUP(Tabela2[[#This Row],[SIEMA]],Siema2025,107,FALSE)</f>
        <v>Não</v>
      </c>
      <c r="BJ699" s="107" t="s">
        <v>7099</v>
      </c>
      <c r="BK699" s="104" t="s">
        <v>2696</v>
      </c>
      <c r="BL699" s="168">
        <v>45954</v>
      </c>
      <c r="BM699" s="108">
        <f ca="1">IF(Tabela2[[#This Row],[Data de atendimento do Ibama (considerar o primeiro documento/ação)]]="",_xlfn.DAYS(TODAY(),J699),_xlfn.DAYS(Tabela2[[#This Row],[Data de atendimento do Ibama (considerar o primeiro documento/ação)]],J699))</f>
        <v>16</v>
      </c>
      <c r="BN699" s="108" t="str">
        <f>IF(Tabela2[[#This Row],[Atendido pelo Ibama ("Não" ou "Sim")]]="Não","Preencher", IF(Tabela2[[#This Row],[Atendido pelo Ibama ("Não" ou "Sim")]]="Sim","NA",""))</f>
        <v>NA</v>
      </c>
      <c r="BO699" s="114" t="s">
        <v>7100</v>
      </c>
      <c r="BP699" s="108" t="str">
        <f>IF(Tabela2[[#This Row],[Forma de atendimento (primeiro documento/ação)]]= "Outros (especificar)", "PREENCHER","NA")</f>
        <v>NA</v>
      </c>
      <c r="BQ699" s="106" t="s">
        <v>123</v>
      </c>
      <c r="BR699" s="108" t="str">
        <f>IF(Tabela2[[#This Row],[Equipe do Ibama foi a campo? Houve sobrevoo do Poseidon?]] = "Sim", "PREENCHER","NA")</f>
        <v>NA</v>
      </c>
      <c r="BS699" s="108" t="str">
        <f>IF(Tabela2[[#This Row],[Se sim, foi emitida Ordem de Emergência? (informações vinculada à coluna CK)]] = "Sim", "PREENCHER","NA")</f>
        <v>NA</v>
      </c>
      <c r="BT699" s="108" t="str">
        <f>IF(Tabela2[[#This Row],[Foi elaborado Relatório de Vistoria pelo Ibama? (informações vinculada à coluna CK)]] = "Sim", "PREENCHER","NA")</f>
        <v>NA</v>
      </c>
      <c r="BU699" s="108" t="s">
        <v>123</v>
      </c>
      <c r="BV699" s="108" t="s">
        <v>123</v>
      </c>
      <c r="BW699" s="108" t="s">
        <v>123</v>
      </c>
      <c r="BX699" s="106" t="s">
        <v>7127</v>
      </c>
      <c r="BY699" s="153"/>
      <c r="BZ699" s="104" t="str">
        <f>IF(Tabela2[[#This Row],[Data do documento de encerramento]]="NA","NA",IF(Tabela2[[#This Row],[Data do documento de encerramento]]="","Pendente de conclusão/ encerramento",_xlfn.DAYS(Tabela2[[#This Row],[Data do documento de encerramento]],J699)))</f>
        <v>Pendente de conclusão/ encerramento</v>
      </c>
      <c r="CA699" s="137"/>
      <c r="CB699" s="107" t="s">
        <v>7158</v>
      </c>
      <c r="CC699" s="107" t="s">
        <v>7104</v>
      </c>
      <c r="CD699" s="107" t="s">
        <v>7296</v>
      </c>
      <c r="CE699" s="107" t="s">
        <v>10112</v>
      </c>
      <c r="CF699" s="107" t="s">
        <v>7105</v>
      </c>
    </row>
    <row r="700" spans="1:84" ht="45.75">
      <c r="A700" s="169">
        <v>2025101354014</v>
      </c>
      <c r="B700" s="170" t="s">
        <v>10113</v>
      </c>
      <c r="C700" s="108" t="str">
        <f>VLOOKUP(Tabela2[[#This Row],[SIEMA]],Siema2025,4,FALSE)</f>
        <v xml:space="preserve"> MG</v>
      </c>
      <c r="D700" s="106" t="str">
        <f>VLOOKUP(Tabela2[[#This Row],[SIEMA]],Siema2025,3,FALSE)</f>
        <v xml:space="preserve">Campestre </v>
      </c>
      <c r="E700" s="106" t="s">
        <v>10114</v>
      </c>
      <c r="F700" s="106" t="s">
        <v>10115</v>
      </c>
      <c r="G700" s="106" t="s">
        <v>10116</v>
      </c>
      <c r="H700" s="106" t="s">
        <v>10117</v>
      </c>
      <c r="I700" s="104" t="s">
        <v>7120</v>
      </c>
      <c r="J700" s="105">
        <f>VLOOKUP(Tabela2[[#This Row],[SIEMA]],Siema2025,2,FALSE)</f>
        <v>45938</v>
      </c>
      <c r="K700" s="105" t="str">
        <f>VLOOKUP(Tabela2[[#This Row],[SIEMA]],Siema2025,16,FALSE)</f>
        <v>Quarta</v>
      </c>
      <c r="L700" s="106" t="str">
        <f>IF(Tabela2[[#This Row],[Data]]="","Sem Informação",VLOOKUP(MONTH(Tabela2[[#This Row],[Data]]),'[1]Validação de dados'!$I$1:$J$13,2,0))</f>
        <v>Outubro</v>
      </c>
      <c r="M700" s="104">
        <f>YEAR(Tabela2[[#This Row],[Data]])</f>
        <v>2025</v>
      </c>
      <c r="N700" s="105" t="str">
        <f>VLOOKUP(Tabela2[[#This Row],[SIEMA]],Siema2025,17,FALSE)</f>
        <v>Vespertino</v>
      </c>
      <c r="O700" s="105" t="str">
        <f>VLOOKUP(Tabela2[[#This Row],[SIEMA]],Siema2025,5,FALSE)</f>
        <v>Rodovia</v>
      </c>
      <c r="P700" s="104" t="str">
        <f>VLOOKUP(Tabela2[[#This Row],[SIEMA]],Siema2025,21,FALSE)</f>
        <v>Segundo informações repassadas ao NEA, ocorreu o tombamento de um veículo bitrem carregado com óleo usado sobre a pista, zona rural do município de Campestre/MG. Há informações que o produto derramado atingiu o solo e curso d'água. Empresa de pronto atendimento foi acionada e irá ao local para providências quanto a limpeza e remediação da área atingida.</v>
      </c>
      <c r="Q700" s="104">
        <v>3082</v>
      </c>
      <c r="R700" s="104" t="s">
        <v>10118</v>
      </c>
      <c r="S700" s="107" t="str">
        <f>IF(Q700="","", IF(Q700="NC","", IF(Q700="NE","", IF(Q700="NA","",IFERROR(VLOOKUP(Q700,[1]Produtos!$A$1:$C$2319,2,FALSE),"Não Cadastrado")))))</f>
        <v>SUBSTÂNCIA QUE APRESENTA RISCO PARA O MEIO AMBIENTE, LÍQUIDA, N.E.</v>
      </c>
      <c r="T700" s="104" t="str">
        <f>VLOOKUP(Tabela2[[#This Row],[SIEMA]],Siema2025,11,FALSE)</f>
        <v xml:space="preserve"> </v>
      </c>
      <c r="U700" s="104" t="str">
        <f>VLOOKUP(Tabela2[[#This Row],[SIEMA]],Siema2025,12,FALSE)</f>
        <v xml:space="preserve"> </v>
      </c>
      <c r="V700" s="104">
        <f>IF(Q700="","",IF(ISNUMBER(Q700)=FALSE,"Não se aplica",IFERROR(VLOOKUP(Q700,Produtos!$A$1:$C$2319,3,FALSE),"Não Cadastrado")))</f>
        <v>9</v>
      </c>
      <c r="W700" s="104" t="str">
        <f>VLOOKUP(Tabela2[[#This Row],[SIEMA]],Siema2025,10,FALSE)</f>
        <v/>
      </c>
      <c r="X700" s="113" t="str">
        <f>IF(Tabela2[[#This Row],[Origem do acidente]] = "Plataforma", "PREENCHER","NA")</f>
        <v>NA</v>
      </c>
      <c r="Y700" s="109" t="str">
        <f>IF(W700="","", IF(W700="NC","", IF(W700="NE","", IF(W700="NA","",IFERROR(VLOOKUP(W700,Produtos!$A$1:$C$2319,2,FALSE),"Não Cadastrado")))))</f>
        <v/>
      </c>
      <c r="Z700" s="104" t="str">
        <f>VLOOKUP(Tabela2[[#This Row],[SIEMA]],Siema2025,11,FALSE)</f>
        <v xml:space="preserve"> </v>
      </c>
      <c r="AA700" s="104" t="str">
        <f>VLOOKUP(Tabela2[[#This Row],[SIEMA]],Siema2025,12,FALSE)</f>
        <v xml:space="preserve"> </v>
      </c>
      <c r="AB700" s="104" t="str">
        <f>IF(W700="","",IF(ISNUMBER(W700)=FALSE,"Não se aplica",IFERROR(VLOOKUP(W700,Produtos!$A$1:$C$2319,3,FALSE),"Não Cadastrado")))</f>
        <v/>
      </c>
      <c r="AC700" s="104"/>
      <c r="AD700" s="108" t="str">
        <f>IF(Tabela2[[#This Row],[Origem do acidente]] = "Plataforma", "PREENCHER","NA")</f>
        <v>NA</v>
      </c>
      <c r="AE700" s="107" t="str">
        <f>IF(AC700="","", IF(AC700="NC","", IF(AC700="NE","", IF(AC700="NA","",IFERROR(VLOOKUP(AC700,Produtos!$A$1:$C$2319,2,FALSE),"Não Cadastrado")))))</f>
        <v/>
      </c>
      <c r="AF700" s="104"/>
      <c r="AG700" s="104"/>
      <c r="AH700" s="104" t="str">
        <f>IF(AC700="","",IF(ISNUMBER(AC700)=FALSE,"Não se aplica",IFERROR(VLOOKUP(AC700,Produtos!$A$1:$C$2319,3,FALSE),"Não Cadastrado")))</f>
        <v/>
      </c>
      <c r="AI700" s="104"/>
      <c r="AJ700" s="104" t="str">
        <f>VLOOKUP(Tabela2[[#This Row],[SIEMA]],Siema2025,26,FALSE)</f>
        <v/>
      </c>
      <c r="AK700" s="107" t="s">
        <v>7311</v>
      </c>
      <c r="AL700" s="107" t="s">
        <v>7358</v>
      </c>
      <c r="AM700" s="107" t="s">
        <v>7180</v>
      </c>
      <c r="AN700" s="108" t="str">
        <f>VLOOKUP(Tabela2[[#This Row],[SIEMA]],Siema2025,51,FALSE)</f>
        <v/>
      </c>
      <c r="AO700" s="108" t="str">
        <f>VLOOKUP(Tabela2[[#This Row],[SIEMA]],Siema2025,53,FALSE)</f>
        <v/>
      </c>
      <c r="AP700" s="108" t="str">
        <f>VLOOKUP(Tabela2[[#This Row],[SIEMA]],Siema2025,55,FALSE)</f>
        <v/>
      </c>
      <c r="AQ700" s="108" t="str">
        <f>VLOOKUP(Tabela2[[#This Row],[SIEMA]],Siema2025,57,FALSE)</f>
        <v>X</v>
      </c>
      <c r="AR700" s="108" t="str">
        <f>VLOOKUP(Tabela2[[#This Row],[SIEMA]],Siema2025,59,FALSE)</f>
        <v/>
      </c>
      <c r="AS700" s="108" t="str">
        <f>VLOOKUP(Tabela2[[#This Row],[SIEMA]],Siema2025,61,FALSE)</f>
        <v/>
      </c>
      <c r="AT700" s="108" t="str">
        <f>VLOOKUP(Tabela2[[#This Row],[SIEMA]],Siema2025,63,FALSE)</f>
        <v/>
      </c>
      <c r="AU700" s="108" t="str">
        <f>VLOOKUP(Tabela2[[#This Row],[SIEMA]],Siema2025,65,FALSE)</f>
        <v>X</v>
      </c>
      <c r="AV700" s="108" t="str">
        <f>VLOOKUP(Tabela2[[#This Row],[SIEMA]],Siema2025,67,FALSE)</f>
        <v/>
      </c>
      <c r="AW700" s="108" t="str">
        <f>VLOOKUP(Tabela2[[#This Row],[SIEMA]],Siema2025,69,FALSE)</f>
        <v/>
      </c>
      <c r="AX700" s="108" t="str">
        <f>VLOOKUP(Tabela2[[#This Row],[SIEMA]],Siema2025,71,FALSE)</f>
        <v/>
      </c>
      <c r="AY700" s="108" t="str">
        <f>VLOOKUP(Tabela2[[#This Row],[SIEMA]],Siema2025,73,FALSE)</f>
        <v/>
      </c>
      <c r="AZ700" s="108" t="str">
        <f>VLOOKUP(Tabela2[[#This Row],[SIEMA]],Siema2025,75,FALSE)</f>
        <v/>
      </c>
      <c r="BA700" s="108" t="str">
        <f>VLOOKUP(Tabela2[[#This Row],[SIEMA]],Siema2025,77,FALSE)</f>
        <v/>
      </c>
      <c r="BB700" s="108" t="str">
        <f>VLOOKUP(Tabela2[[#This Row],[SIEMA]],Siema2025,79,FALSE)</f>
        <v/>
      </c>
      <c r="BC700" s="108" t="str">
        <f>IF(Tabela2[[#This Row],[Outro(s) ]] = "X", "PREENCHER","NA")</f>
        <v>NA</v>
      </c>
      <c r="BD700" s="108" t="str">
        <f>VLOOKUP(Tabela2[[#This Row],[SIEMA]],Siema2025,82,FALSE)</f>
        <v/>
      </c>
      <c r="BE700" s="108" t="str">
        <f>VLOOKUP(Tabela2[[#This Row],[SIEMA]],Siema2025,81,FALSE)</f>
        <v/>
      </c>
      <c r="BF700" s="110" t="str">
        <f>VLOOKUP(Tabela2[[#This Row],[SIEMA]],Siema2025,28,FALSE)</f>
        <v/>
      </c>
      <c r="BG700" s="110"/>
      <c r="BH700" s="111" t="str">
        <f>VLOOKUP(Tabela2[[#This Row],[SIEMA]],Siema2025,29,FALSE)</f>
        <v/>
      </c>
      <c r="BI700" s="112" t="str">
        <f>VLOOKUP(Tabela2[[#This Row],[SIEMA]],Siema2025,107,FALSE)</f>
        <v>Não</v>
      </c>
      <c r="BJ700" s="107" t="s">
        <v>7099</v>
      </c>
      <c r="BK700" s="104" t="s">
        <v>123</v>
      </c>
      <c r="BL700" s="140">
        <v>45950</v>
      </c>
      <c r="BM700" s="108">
        <f ca="1">IF(Tabela2[[#This Row],[Data de atendimento do Ibama (considerar o primeiro documento/ação)]]="",_xlfn.DAYS(TODAY(),J700),_xlfn.DAYS(Tabela2[[#This Row],[Data de atendimento do Ibama (considerar o primeiro documento/ação)]],J700))</f>
        <v>12</v>
      </c>
      <c r="BN700" s="108" t="s">
        <v>7912</v>
      </c>
      <c r="BO700" s="114" t="s">
        <v>7124</v>
      </c>
      <c r="BP700" s="108" t="s">
        <v>10119</v>
      </c>
      <c r="BQ700" s="106" t="s">
        <v>123</v>
      </c>
      <c r="BR700" s="108" t="s">
        <v>123</v>
      </c>
      <c r="BS700" s="108" t="s">
        <v>7120</v>
      </c>
      <c r="BT700" s="108" t="s">
        <v>7225</v>
      </c>
      <c r="BU700" s="108" t="str">
        <f>IF(Tabela2[[#This Row],[Houve envio de Informações Pós-acidente (preencher "não se aplica" quando de competência estadual/municipal)]] = "Sim", "PREENCHER","NA")</f>
        <v>NA</v>
      </c>
      <c r="BV700" s="108" t="str">
        <f>IF(Tabela2[[#This Row],[Houve avaliação das informações pós-acidente solicitadas/enviadas?]] = "Sim", "PREENCHER","NA")</f>
        <v>NA</v>
      </c>
      <c r="BW700" s="108" t="s">
        <v>2696</v>
      </c>
      <c r="BX700" s="106" t="s">
        <v>7115</v>
      </c>
      <c r="BY700" s="140">
        <v>45950</v>
      </c>
      <c r="BZ700" s="104">
        <f>IF(Tabela2[[#This Row],[Data do documento de encerramento]]="NA","NA",IF(Tabela2[[#This Row],[Data do documento de encerramento]]="","Pendente de conclusão/ encerramento",_xlfn.DAYS(Tabela2[[#This Row],[Data do documento de encerramento]],J700)))</f>
        <v>12</v>
      </c>
      <c r="CA700" s="107" t="s">
        <v>10120</v>
      </c>
      <c r="CB700" s="107"/>
      <c r="CC700" s="107"/>
      <c r="CD700" s="107"/>
      <c r="CE700" s="107"/>
      <c r="CF700" s="107"/>
    </row>
    <row r="701" spans="1:84" ht="60.75">
      <c r="A701" s="169">
        <v>2025101057609</v>
      </c>
      <c r="B701" s="170" t="s">
        <v>10121</v>
      </c>
      <c r="C701" s="108" t="str">
        <f>VLOOKUP(Tabela2[[#This Row],[SIEMA]],Siema2025,4,FALSE)</f>
        <v xml:space="preserve"> SE</v>
      </c>
      <c r="D701" s="106" t="str">
        <f>VLOOKUP(Tabela2[[#This Row],[SIEMA]],Siema2025,3,FALSE)</f>
        <v xml:space="preserve">Japaratuba </v>
      </c>
      <c r="E701" s="106" t="str">
        <f>VLOOKUP(Tabela2[[#This Row],[SIEMA]],Siema2025,20,FALSE)</f>
        <v>Locação do poço 7-CP-1739D-SE, Japaratuba-SE</v>
      </c>
      <c r="F701" s="106" t="s">
        <v>10122</v>
      </c>
      <c r="G701" s="106" t="s">
        <v>10123</v>
      </c>
      <c r="H701" s="106" t="s">
        <v>10124</v>
      </c>
      <c r="I701" s="104" t="str">
        <f>VLOOKUP(Tabela2[[#This Row],[SIEMA]],Siema2025,19,FALSE)</f>
        <v/>
      </c>
      <c r="J701" s="105">
        <f>VLOOKUP(Tabela2[[#This Row],[SIEMA]],Siema2025,2,FALSE)</f>
        <v>45939</v>
      </c>
      <c r="K701" s="105" t="str">
        <f>VLOOKUP(Tabela2[[#This Row],[SIEMA]],Siema2025,16,FALSE)</f>
        <v>Quinta</v>
      </c>
      <c r="L701" s="106" t="str">
        <f>IF(Tabela2[[#This Row],[Data]]="","Sem Informação",VLOOKUP(MONTH(Tabela2[[#This Row],[Data]]),'[1]Validação de dados'!$I$1:$J$13,2,0))</f>
        <v>Outubro</v>
      </c>
      <c r="M701" s="104">
        <f>YEAR(Tabela2[[#This Row],[Data]])</f>
        <v>2025</v>
      </c>
      <c r="N701" s="105" t="str">
        <f>VLOOKUP(Tabela2[[#This Row],[SIEMA]],Siema2025,17,FALSE)</f>
        <v>Madrugada</v>
      </c>
      <c r="O701" s="105" t="s">
        <v>145</v>
      </c>
      <c r="P701" s="104" t="str">
        <f>VLOOKUP(Tabela2[[#This Row],[SIEMA]],Siema2025,21,FALSE)</f>
        <v>Poço terrestre</v>
      </c>
      <c r="Q701" s="104">
        <v>1267</v>
      </c>
      <c r="R701" s="104"/>
      <c r="S701" s="107" t="str">
        <f>IF(Q701="","", IF(Q701="NC","", IF(Q701="NE","", IF(Q701="NA","",IFERROR(VLOOKUP(Q701,[1]Produtos!$A$1:$C$2319,2,FALSE),"Não Cadastrado")))))</f>
        <v>PETRÓLEO CRU</v>
      </c>
      <c r="T701" s="104" t="s">
        <v>10125</v>
      </c>
      <c r="U701" s="104" t="str">
        <f>VLOOKUP(Tabela2[[#This Row],[SIEMA]],Siema2025,12,FALSE)</f>
        <v>M3</v>
      </c>
      <c r="V701" s="104">
        <f>IF(Q701="","",IF(ISNUMBER(Q701)=FALSE,"Não se aplica",IFERROR(VLOOKUP(Q701,Produtos!$A$1:$C$2319,3,FALSE),"Não Cadastrado")))</f>
        <v>3</v>
      </c>
      <c r="W701" s="104" t="str">
        <f>VLOOKUP(Tabela2[[#This Row],[SIEMA]],Siema2025,10,FALSE)</f>
        <v>água</v>
      </c>
      <c r="X701" s="113" t="str">
        <f>IF(Tabela2[[#This Row],[Origem do acidente]] = "Plataforma", "PREENCHER","NA")</f>
        <v>NA</v>
      </c>
      <c r="Y701" s="109" t="str">
        <f>IF(W701="","", IF(W701="NC","", IF(W701="NE","", IF(W701="NA","",IFERROR(VLOOKUP(W701,Produtos!$A$1:$C$2319,2,FALSE),"Não Cadastrado")))))</f>
        <v>Não Cadastrado</v>
      </c>
      <c r="Z701" s="104" t="str">
        <f>VLOOKUP(Tabela2[[#This Row],[SIEMA]],Siema2025,11,FALSE)</f>
        <v>0.421</v>
      </c>
      <c r="AA701" s="104" t="str">
        <f>VLOOKUP(Tabela2[[#This Row],[SIEMA]],Siema2025,12,FALSE)</f>
        <v>M3</v>
      </c>
      <c r="AB701" s="104" t="str">
        <f>IF(W701="","",IF(ISNUMBER(W701)=FALSE,"Não se aplica",IFERROR(VLOOKUP(W701,Produtos!$A$1:$C$2319,3,FALSE),"Não Cadastrado")))</f>
        <v>Não se aplica</v>
      </c>
      <c r="AC701" s="104"/>
      <c r="AD701" s="108" t="str">
        <f>IF(Tabela2[[#This Row],[Origem do acidente]] = "Plataforma", "PREENCHER","NA")</f>
        <v>NA</v>
      </c>
      <c r="AE701" s="107" t="str">
        <f>IF(AC701="","", IF(AC701="NC","", IF(AC701="NE","", IF(AC701="NA","",IFERROR(VLOOKUP(AC701,Produtos!$A$1:$C$2319,2,FALSE),"Não Cadastrado")))))</f>
        <v/>
      </c>
      <c r="AF701" s="104"/>
      <c r="AG701" s="104"/>
      <c r="AH701" s="104" t="str">
        <f>IF(AC701="","",IF(ISNUMBER(AC701)=FALSE,"Não se aplica",IFERROR(VLOOKUP(AC701,Produtos!$A$1:$C$2319,3,FALSE),"Não Cadastrado")))</f>
        <v/>
      </c>
      <c r="AI701" s="104"/>
      <c r="AJ701" s="104" t="str">
        <f>VLOOKUP(Tabela2[[#This Row],[SIEMA]],Siema2025,26,FALSE)</f>
        <v>Em investigação.</v>
      </c>
      <c r="AK701" s="107" t="s">
        <v>7229</v>
      </c>
      <c r="AL701" s="107"/>
      <c r="AM701" s="107"/>
      <c r="AN701" s="108" t="str">
        <f>VLOOKUP(Tabela2[[#This Row],[SIEMA]],Siema2025,51,FALSE)</f>
        <v/>
      </c>
      <c r="AO701" s="108" t="str">
        <f>VLOOKUP(Tabela2[[#This Row],[SIEMA]],Siema2025,53,FALSE)</f>
        <v/>
      </c>
      <c r="AP701" s="108" t="str">
        <f>VLOOKUP(Tabela2[[#This Row],[SIEMA]],Siema2025,55,FALSE)</f>
        <v/>
      </c>
      <c r="AQ701" s="108" t="str">
        <f>VLOOKUP(Tabela2[[#This Row],[SIEMA]],Siema2025,57,FALSE)</f>
        <v/>
      </c>
      <c r="AR701" s="108" t="str">
        <f>VLOOKUP(Tabela2[[#This Row],[SIEMA]],Siema2025,59,FALSE)</f>
        <v/>
      </c>
      <c r="AS701" s="108" t="str">
        <f>VLOOKUP(Tabela2[[#This Row],[SIEMA]],Siema2025,61,FALSE)</f>
        <v/>
      </c>
      <c r="AT701" s="108" t="str">
        <f>VLOOKUP(Tabela2[[#This Row],[SIEMA]],Siema2025,63,FALSE)</f>
        <v/>
      </c>
      <c r="AU701" s="108" t="str">
        <f>VLOOKUP(Tabela2[[#This Row],[SIEMA]],Siema2025,65,FALSE)</f>
        <v>X</v>
      </c>
      <c r="AV701" s="108" t="str">
        <f>VLOOKUP(Tabela2[[#This Row],[SIEMA]],Siema2025,67,FALSE)</f>
        <v/>
      </c>
      <c r="AW701" s="108" t="str">
        <f>VLOOKUP(Tabela2[[#This Row],[SIEMA]],Siema2025,69,FALSE)</f>
        <v/>
      </c>
      <c r="AX701" s="108" t="str">
        <f>VLOOKUP(Tabela2[[#This Row],[SIEMA]],Siema2025,71,FALSE)</f>
        <v/>
      </c>
      <c r="AY701" s="108" t="str">
        <f>VLOOKUP(Tabela2[[#This Row],[SIEMA]],Siema2025,73,FALSE)</f>
        <v/>
      </c>
      <c r="AZ701" s="108" t="str">
        <f>VLOOKUP(Tabela2[[#This Row],[SIEMA]],Siema2025,75,FALSE)</f>
        <v/>
      </c>
      <c r="BA701" s="108" t="str">
        <f>VLOOKUP(Tabela2[[#This Row],[SIEMA]],Siema2025,77,FALSE)</f>
        <v/>
      </c>
      <c r="BB701" s="108" t="str">
        <f>VLOOKUP(Tabela2[[#This Row],[SIEMA]],Siema2025,79,FALSE)</f>
        <v/>
      </c>
      <c r="BC701" s="108" t="str">
        <f>IF(Tabela2[[#This Row],[Outro(s) ]] = "X", "PREENCHER","NA")</f>
        <v>NA</v>
      </c>
      <c r="BD701" s="108" t="str">
        <f>VLOOKUP(Tabela2[[#This Row],[SIEMA]],Siema2025,82,FALSE)</f>
        <v/>
      </c>
      <c r="BE701" s="108" t="str">
        <f>VLOOKUP(Tabela2[[#This Row],[SIEMA]],Siema2025,81,FALSE)</f>
        <v/>
      </c>
      <c r="BF701" s="110" t="str">
        <f>VLOOKUP(Tabela2[[#This Row],[SIEMA]],Siema2025,28,FALSE)</f>
        <v>Carmo Energy S.A</v>
      </c>
      <c r="BG701" s="110"/>
      <c r="BH701" s="111" t="str">
        <f>VLOOKUP(Tabela2[[#This Row],[SIEMA]],Siema2025,29,FALSE)</f>
        <v/>
      </c>
      <c r="BI701" s="112" t="str">
        <f>VLOOKUP(Tabela2[[#This Row],[SIEMA]],Siema2025,107,FALSE)</f>
        <v>Não</v>
      </c>
      <c r="BJ701" s="107" t="s">
        <v>7113</v>
      </c>
      <c r="BK701" s="104" t="s">
        <v>2696</v>
      </c>
      <c r="BL701" s="1">
        <v>45961</v>
      </c>
      <c r="BM701" s="108">
        <f ca="1">IF(Tabela2[[#This Row],[Data de atendimento do Ibama (considerar o primeiro documento/ação)]]="",_xlfn.DAYS(TODAY(),J701),_xlfn.DAYS(Tabela2[[#This Row],[Data de atendimento do Ibama (considerar o primeiro documento/ação)]],J701))</f>
        <v>22</v>
      </c>
      <c r="BN701" s="108" t="str">
        <f>IF(Tabela2[[#This Row],[Atendido pelo Ibama ("Não" ou "Sim")]]="Não","Preencher", IF(Tabela2[[#This Row],[Atendido pelo Ibama ("Não" ou "Sim")]]="Sim","NA",""))</f>
        <v>NA</v>
      </c>
      <c r="BO701" s="114" t="s">
        <v>7100</v>
      </c>
      <c r="BP701" s="108" t="str">
        <f>IF(Tabela2[[#This Row],[Forma de atendimento (primeiro documento/ação)]]= "Outros (especificar)", "PREENCHER","NA")</f>
        <v>NA</v>
      </c>
      <c r="BQ701" s="106" t="s">
        <v>123</v>
      </c>
      <c r="BR701" s="108" t="str">
        <f>IF(Tabela2[[#This Row],[Equipe do Ibama foi a campo? Houve sobrevoo do Poseidon?]] = "Sim", "PREENCHER","NA")</f>
        <v>NA</v>
      </c>
      <c r="BS701" s="108" t="str">
        <f>IF(Tabela2[[#This Row],[Se sim, foi emitida Ordem de Emergência? (informações vinculada à coluna CK)]] = "Sim", "PREENCHER","NA")</f>
        <v>NA</v>
      </c>
      <c r="BT701" s="108" t="s">
        <v>7114</v>
      </c>
      <c r="BU701" s="108" t="s">
        <v>123</v>
      </c>
      <c r="BV701" s="108" t="s">
        <v>2696</v>
      </c>
      <c r="BW701" s="108" t="s">
        <v>123</v>
      </c>
      <c r="BX701" s="106"/>
      <c r="BY701" s="106"/>
      <c r="BZ701" s="104" t="str">
        <f>IF(Tabela2[[#This Row],[Data do documento de encerramento]]="NA","NA",IF(Tabela2[[#This Row],[Data do documento de encerramento]]="","Pendente de conclusão/ encerramento",_xlfn.DAYS(Tabela2[[#This Row],[Data do documento de encerramento]],J701)))</f>
        <v>Pendente de conclusão/ encerramento</v>
      </c>
      <c r="CA701" s="107"/>
      <c r="CB701" s="107"/>
      <c r="CC701" s="107"/>
      <c r="CD701" s="107"/>
      <c r="CE701" s="107"/>
      <c r="CF701" s="107"/>
    </row>
    <row r="702" spans="1:84" ht="76.5">
      <c r="A702" s="169">
        <v>2025101061203</v>
      </c>
      <c r="B702" s="170" t="s">
        <v>10126</v>
      </c>
      <c r="C702" s="108" t="str">
        <f>VLOOKUP(Tabela2[[#This Row],[SIEMA]],Siema2025,4,FALSE)</f>
        <v xml:space="preserve"> MG</v>
      </c>
      <c r="D702" s="106" t="str">
        <f>VLOOKUP(Tabela2[[#This Row],[SIEMA]],Siema2025,3,FALSE)</f>
        <v xml:space="preserve">Serra do Salitre </v>
      </c>
      <c r="E702" s="106" t="s">
        <v>10127</v>
      </c>
      <c r="F702" s="106" t="s">
        <v>10128</v>
      </c>
      <c r="G702" s="106" t="s">
        <v>10129</v>
      </c>
      <c r="H702" s="106" t="s">
        <v>10130</v>
      </c>
      <c r="I702" s="104" t="s">
        <v>7120</v>
      </c>
      <c r="J702" s="105">
        <f>VLOOKUP(Tabela2[[#This Row],[SIEMA]],Siema2025,2,FALSE)</f>
        <v>45939</v>
      </c>
      <c r="K702" s="105" t="str">
        <f>VLOOKUP(Tabela2[[#This Row],[SIEMA]],Siema2025,16,FALSE)</f>
        <v>Quinta</v>
      </c>
      <c r="L702" s="106" t="str">
        <f>IF(Tabela2[[#This Row],[Data]]="","Sem Informação",VLOOKUP(MONTH(Tabela2[[#This Row],[Data]]),'[1]Validação de dados'!$I$1:$J$13,2,0))</f>
        <v>Outubro</v>
      </c>
      <c r="M702" s="104">
        <f>YEAR(Tabela2[[#This Row],[Data]])</f>
        <v>2025</v>
      </c>
      <c r="N702" s="105" t="str">
        <f>VLOOKUP(Tabela2[[#This Row],[SIEMA]],Siema2025,17,FALSE)</f>
        <v>Madrugada</v>
      </c>
      <c r="O702" s="105" t="str">
        <f>VLOOKUP(Tabela2[[#This Row],[SIEMA]],Siema2025,5,FALSE)</f>
        <v>Rodovia</v>
      </c>
      <c r="P702" s="104" t="str">
        <f>VLOOKUP(Tabela2[[#This Row],[SIEMA]],Siema2025,21,FALSE)</f>
        <v>: Transporte Rodoviário</v>
      </c>
      <c r="Q702" s="104">
        <v>3257</v>
      </c>
      <c r="R702" s="104" t="s">
        <v>10131</v>
      </c>
      <c r="S702" s="107" t="str">
        <f>IF(Q702="","", IF(Q702="NC","", IF(Q702="NE","", IF(Q702="NA","",IFERROR(VLOOKUP(Q702,[1]Produtos!$A$1:$C$2319,2,FALSE),"Não Cadastrado")))))</f>
        <v>LÍQUIDO A TEMPERATURA ELEVADA, N.E., a 100ºC ou mais e abaixo do PFg (incluindo metais fundidos, sais fundidos,
etc)</v>
      </c>
      <c r="T702" s="104" t="str">
        <f>VLOOKUP(Tabela2[[#This Row],[SIEMA]],Siema2025,11,FALSE)</f>
        <v xml:space="preserve"> </v>
      </c>
      <c r="U702" s="104" t="str">
        <f>VLOOKUP(Tabela2[[#This Row],[SIEMA]],Siema2025,12,FALSE)</f>
        <v xml:space="preserve"> </v>
      </c>
      <c r="V702" s="104">
        <f>IF(Q702="","",IF(ISNUMBER(Q702)=FALSE,"Não se aplica",IFERROR(VLOOKUP(Q702,Produtos!$A$1:$C$2319,3,FALSE),"Não Cadastrado")))</f>
        <v>9</v>
      </c>
      <c r="W702" s="104" t="str">
        <f>VLOOKUP(Tabela2[[#This Row],[SIEMA]],Siema2025,10,FALSE)</f>
        <v/>
      </c>
      <c r="X702" s="113" t="str">
        <f>IF(Tabela2[[#This Row],[Origem do acidente]] = "Plataforma", "PREENCHER","NA")</f>
        <v>NA</v>
      </c>
      <c r="Y702" s="109" t="str">
        <f>IF(W702="","", IF(W702="NC","", IF(W702="NE","", IF(W702="NA","",IFERROR(VLOOKUP(W702,Produtos!$A$1:$C$2319,2,FALSE),"Não Cadastrado")))))</f>
        <v/>
      </c>
      <c r="Z702" s="104" t="str">
        <f>VLOOKUP(Tabela2[[#This Row],[SIEMA]],Siema2025,11,FALSE)</f>
        <v xml:space="preserve"> </v>
      </c>
      <c r="AA702" s="104" t="str">
        <f>VLOOKUP(Tabela2[[#This Row],[SIEMA]],Siema2025,12,FALSE)</f>
        <v xml:space="preserve"> </v>
      </c>
      <c r="AB702" s="104" t="str">
        <f>IF(W702="","",IF(ISNUMBER(W702)=FALSE,"Não se aplica",IFERROR(VLOOKUP(W702,Produtos!$A$1:$C$2319,3,FALSE),"Não Cadastrado")))</f>
        <v/>
      </c>
      <c r="AC702" s="104"/>
      <c r="AD702" s="108" t="str">
        <f>IF(Tabela2[[#This Row],[Origem do acidente]] = "Plataforma", "PREENCHER","NA")</f>
        <v>NA</v>
      </c>
      <c r="AE702" s="107" t="str">
        <f>IF(AC702="","", IF(AC702="NC","", IF(AC702="NE","", IF(AC702="NA","",IFERROR(VLOOKUP(AC702,Produtos!$A$1:$C$2319,2,FALSE),"Não Cadastrado")))))</f>
        <v/>
      </c>
      <c r="AF702" s="104"/>
      <c r="AG702" s="104"/>
      <c r="AH702" s="104" t="str">
        <f>IF(AC702="","",IF(ISNUMBER(AC702)=FALSE,"Não se aplica",IFERROR(VLOOKUP(AC702,Produtos!$A$1:$C$2319,3,FALSE),"Não Cadastrado")))</f>
        <v/>
      </c>
      <c r="AI702" s="104"/>
      <c r="AJ702" s="104" t="str">
        <f>VLOOKUP(Tabela2[[#This Row],[SIEMA]],Siema2025,26,FALSE)</f>
        <v>Tombamento seguido de queda da carga</v>
      </c>
      <c r="AK702" s="107" t="s">
        <v>7180</v>
      </c>
      <c r="AL702" s="107"/>
      <c r="AM702" s="107"/>
      <c r="AN702" s="108" t="str">
        <f>VLOOKUP(Tabela2[[#This Row],[SIEMA]],Siema2025,51,FALSE)</f>
        <v/>
      </c>
      <c r="AO702" s="108" t="str">
        <f>VLOOKUP(Tabela2[[#This Row],[SIEMA]],Siema2025,53,FALSE)</f>
        <v/>
      </c>
      <c r="AP702" s="108" t="str">
        <f>VLOOKUP(Tabela2[[#This Row],[SIEMA]],Siema2025,55,FALSE)</f>
        <v/>
      </c>
      <c r="AQ702" s="108" t="str">
        <f>VLOOKUP(Tabela2[[#This Row],[SIEMA]],Siema2025,57,FALSE)</f>
        <v/>
      </c>
      <c r="AR702" s="108" t="str">
        <f>VLOOKUP(Tabela2[[#This Row],[SIEMA]],Siema2025,59,FALSE)</f>
        <v/>
      </c>
      <c r="AS702" s="108" t="str">
        <f>VLOOKUP(Tabela2[[#This Row],[SIEMA]],Siema2025,61,FALSE)</f>
        <v/>
      </c>
      <c r="AT702" s="108" t="str">
        <f>VLOOKUP(Tabela2[[#This Row],[SIEMA]],Siema2025,63,FALSE)</f>
        <v/>
      </c>
      <c r="AU702" s="108" t="str">
        <f>VLOOKUP(Tabela2[[#This Row],[SIEMA]],Siema2025,65,FALSE)</f>
        <v>X</v>
      </c>
      <c r="AV702" s="108" t="str">
        <f>VLOOKUP(Tabela2[[#This Row],[SIEMA]],Siema2025,67,FALSE)</f>
        <v/>
      </c>
      <c r="AW702" s="108" t="str">
        <f>VLOOKUP(Tabela2[[#This Row],[SIEMA]],Siema2025,69,FALSE)</f>
        <v/>
      </c>
      <c r="AX702" s="108" t="str">
        <f>VLOOKUP(Tabela2[[#This Row],[SIEMA]],Siema2025,71,FALSE)</f>
        <v/>
      </c>
      <c r="AY702" s="108" t="str">
        <f>VLOOKUP(Tabela2[[#This Row],[SIEMA]],Siema2025,73,FALSE)</f>
        <v/>
      </c>
      <c r="AZ702" s="108" t="str">
        <f>VLOOKUP(Tabela2[[#This Row],[SIEMA]],Siema2025,75,FALSE)</f>
        <v/>
      </c>
      <c r="BA702" s="108" t="str">
        <f>VLOOKUP(Tabela2[[#This Row],[SIEMA]],Siema2025,77,FALSE)</f>
        <v/>
      </c>
      <c r="BB702" s="108" t="str">
        <f>VLOOKUP(Tabela2[[#This Row],[SIEMA]],Siema2025,79,FALSE)</f>
        <v/>
      </c>
      <c r="BC702" s="108" t="str">
        <f>IF(Tabela2[[#This Row],[Outro(s) ]] = "X", "PREENCHER","NA")</f>
        <v>NA</v>
      </c>
      <c r="BD702" s="108" t="str">
        <f>VLOOKUP(Tabela2[[#This Row],[SIEMA]],Siema2025,82,FALSE)</f>
        <v/>
      </c>
      <c r="BE702" s="108" t="str">
        <f>VLOOKUP(Tabela2[[#This Row],[SIEMA]],Siema2025,81,FALSE)</f>
        <v/>
      </c>
      <c r="BF702" s="110" t="str">
        <f>VLOOKUP(Tabela2[[#This Row],[SIEMA]],Siema2025,28,FALSE)</f>
        <v/>
      </c>
      <c r="BG702" s="110"/>
      <c r="BH702" s="111" t="str">
        <f>VLOOKUP(Tabela2[[#This Row],[SIEMA]],Siema2025,29,FALSE)</f>
        <v/>
      </c>
      <c r="BI702" s="112" t="s">
        <v>2696</v>
      </c>
      <c r="BJ702" s="107" t="s">
        <v>7113</v>
      </c>
      <c r="BK702" s="104" t="s">
        <v>123</v>
      </c>
      <c r="BL702" s="140">
        <v>45950</v>
      </c>
      <c r="BM702" s="108">
        <f ca="1">IF(Tabela2[[#This Row],[Data de atendimento do Ibama (considerar o primeiro documento/ação)]]="",_xlfn.DAYS(TODAY(),J702),_xlfn.DAYS(Tabela2[[#This Row],[Data de atendimento do Ibama (considerar o primeiro documento/ação)]],J702))</f>
        <v>11</v>
      </c>
      <c r="BN702" s="108" t="s">
        <v>7912</v>
      </c>
      <c r="BO702" s="114" t="s">
        <v>7124</v>
      </c>
      <c r="BP702" s="108" t="s">
        <v>10132</v>
      </c>
      <c r="BQ702" s="106" t="s">
        <v>123</v>
      </c>
      <c r="BR702" s="108" t="s">
        <v>123</v>
      </c>
      <c r="BS702" s="108" t="s">
        <v>7120</v>
      </c>
      <c r="BT702" s="108" t="str">
        <f>IF(Tabela2[[#This Row],[Foi elaborado Relatório de Vistoria pelo Ibama? (informações vinculada à coluna CK)]] = "Sim", "PREENCHER","NA")</f>
        <v>NA</v>
      </c>
      <c r="BU702" s="108" t="str">
        <f>IF(Tabela2[[#This Row],[Houve envio de Informações Pós-acidente (preencher "não se aplica" quando de competência estadual/municipal)]] = "Sim", "PREENCHER","NA")</f>
        <v>NA</v>
      </c>
      <c r="BV702" s="108" t="str">
        <f>IF(Tabela2[[#This Row],[Houve avaliação das informações pós-acidente solicitadas/enviadas?]] = "Sim", "PREENCHER","NA")</f>
        <v>NA</v>
      </c>
      <c r="BW702" s="108" t="s">
        <v>2696</v>
      </c>
      <c r="BX702" s="106" t="s">
        <v>7115</v>
      </c>
      <c r="BY702" s="140">
        <v>45950</v>
      </c>
      <c r="BZ702" s="104">
        <f>IF(Tabela2[[#This Row],[Data do documento de encerramento]]="NA","NA",IF(Tabela2[[#This Row],[Data do documento de encerramento]]="","Pendente de conclusão/ encerramento",_xlfn.DAYS(Tabela2[[#This Row],[Data do documento de encerramento]],J702)))</f>
        <v>11</v>
      </c>
      <c r="CA702" s="107" t="s">
        <v>10133</v>
      </c>
      <c r="CB702" s="107"/>
      <c r="CC702" s="107"/>
      <c r="CD702" s="107"/>
      <c r="CE702" s="107"/>
      <c r="CF702" s="107"/>
    </row>
    <row r="703" spans="1:84" ht="15" customHeight="1">
      <c r="A703" s="169">
        <v>2025101046823</v>
      </c>
      <c r="B703" s="170" t="s">
        <v>10134</v>
      </c>
      <c r="C703" s="108" t="str">
        <f>VLOOKUP(Tabela2[[#This Row],[SIEMA]],Siema2025,4,FALSE)</f>
        <v xml:space="preserve"> AL</v>
      </c>
      <c r="D703" s="106" t="str">
        <f>VLOOKUP(Tabela2[[#This Row],[SIEMA]],Siema2025,3,FALSE)</f>
        <v xml:space="preserve">Pilar </v>
      </c>
      <c r="E703" s="106" t="str">
        <f>VLOOKUP(Tabela2[[#This Row],[SIEMA]],Siema2025,20,FALSE)</f>
        <v>Fazenda Lamarão, s/n. Zona rural</v>
      </c>
      <c r="F703" s="153" t="s">
        <v>10135</v>
      </c>
      <c r="G703" s="180" t="s">
        <v>7581</v>
      </c>
      <c r="H703" s="106" t="s">
        <v>7582</v>
      </c>
      <c r="I703" s="104" t="str">
        <f>VLOOKUP(Tabela2[[#This Row],[SIEMA]],Siema2025,19,FALSE)</f>
        <v/>
      </c>
      <c r="J703" s="105">
        <f>VLOOKUP(Tabela2[[#This Row],[SIEMA]],Siema2025,2,FALSE)</f>
        <v>45940</v>
      </c>
      <c r="K703" s="105" t="str">
        <f>VLOOKUP(Tabela2[[#This Row],[SIEMA]],Siema2025,16,FALSE)</f>
        <v>Sexta</v>
      </c>
      <c r="L703" s="106" t="str">
        <f>IF(Tabela2[[#This Row],[Data]]="","Sem Informação",VLOOKUP(MONTH(Tabela2[[#This Row],[Data]]),'[1]Validação de dados'!$I$1:$J$13,2,0))</f>
        <v>Outubro</v>
      </c>
      <c r="M703" s="104">
        <f>YEAR(Tabela2[[#This Row],[Data]])</f>
        <v>2025</v>
      </c>
      <c r="N703" s="105" t="str">
        <f>VLOOKUP(Tabela2[[#This Row],[SIEMA]],Siema2025,17,FALSE)</f>
        <v>Matutino</v>
      </c>
      <c r="O703" s="105" t="s">
        <v>145</v>
      </c>
      <c r="P703" s="104" t="str">
        <f>VLOOKUP(Tabela2[[#This Row],[SIEMA]],Siema2025,21,FALSE)</f>
        <v>Campo de produção de Pilar - Satélite de injeção (SAT-07)</v>
      </c>
      <c r="Q703" s="104" t="str">
        <f>VLOOKUP(Tabela2[[#This Row],[SIEMA]],Siema2025,7,FALSE)</f>
        <v/>
      </c>
      <c r="R703" s="104" t="str">
        <f>VLOOKUP(Tabela2[[#This Row],[SIEMA]],Siema2025,10,FALSE)</f>
        <v>Água de injeção</v>
      </c>
      <c r="S703" s="137"/>
      <c r="T703" s="104" t="str">
        <f>VLOOKUP(Tabela2[[#This Row],[SIEMA]],Siema2025,11,FALSE)</f>
        <v>0.5</v>
      </c>
      <c r="U703" s="104" t="str">
        <f>VLOOKUP(Tabela2[[#This Row],[SIEMA]],Siema2025,12,FALSE)</f>
        <v>M3</v>
      </c>
      <c r="V703" s="104" t="str">
        <f>IF(Q703="","",IF(ISNUMBER(Q703)=FALSE,"Não se aplica",IFERROR(VLOOKUP(Q703,Produtos!$A$1:$C$2319,3,FALSE),"Não Cadastrado")))</f>
        <v/>
      </c>
      <c r="W703" s="104"/>
      <c r="X703" s="113" t="str">
        <f>IF(Tabela2[[#This Row],[Origem do acidente]] = "Plataforma", "PREENCHER","NA")</f>
        <v>NA</v>
      </c>
      <c r="Y703" s="109" t="str">
        <f>IF(W703="","", IF(W703="NC","", IF(W703="NE","", IF(W703="NA","",IFERROR(VLOOKUP(W703,Produtos!$A$1:$C$2319,2,FALSE),"Não Cadastrado")))))</f>
        <v/>
      </c>
      <c r="Z703" s="104"/>
      <c r="AA703" s="104" t="str">
        <f>VLOOKUP(Tabela2[[#This Row],[SIEMA]],Siema2025,12,FALSE)</f>
        <v>M3</v>
      </c>
      <c r="AB703" s="104" t="str">
        <f>IF(W703="","",IF(ISNUMBER(W703)=FALSE,"Não se aplica",IFERROR(VLOOKUP(W703,Produtos!$A$1:$C$2319,3,FALSE),"Não Cadastrado")))</f>
        <v/>
      </c>
      <c r="AC703" s="134"/>
      <c r="AD703" s="134" t="s">
        <v>7127</v>
      </c>
      <c r="AE703" s="107" t="str">
        <f>IF(AC703="","", IF(AC703="NC","", IF(AC703="NE","", IF(AC703="NA","",IFERROR(VLOOKUP(AC703,Produtos!$A$1:$C$2319,2,FALSE),"Não Cadastrado")))))</f>
        <v/>
      </c>
      <c r="AF703" s="134"/>
      <c r="AG703" s="104"/>
      <c r="AH703" s="104" t="str">
        <f>IF(AC703="","",IF(ISNUMBER(AC703)=FALSE,"Não se aplica",IFERROR(VLOOKUP(AC703,Produtos!$A$1:$C$2319,3,FALSE),"Não Cadastrado")))</f>
        <v/>
      </c>
      <c r="AI703" s="134"/>
      <c r="AJ703" s="104" t="str">
        <f>VLOOKUP(Tabela2[[#This Row],[SIEMA]],Siema2025,26,FALSE)</f>
        <v>Vazamento em transição da linha de fibra para aço carbono.</v>
      </c>
      <c r="AK703" s="107" t="s">
        <v>7112</v>
      </c>
      <c r="AL703" s="107"/>
      <c r="AM703" s="107"/>
      <c r="AN703" s="108" t="str">
        <f>VLOOKUP(Tabela2[[#This Row],[SIEMA]],Siema2025,51,FALSE)</f>
        <v/>
      </c>
      <c r="AO703" s="108" t="str">
        <f>VLOOKUP(Tabela2[[#This Row],[SIEMA]],Siema2025,53,FALSE)</f>
        <v/>
      </c>
      <c r="AP703" s="108" t="str">
        <f>VLOOKUP(Tabela2[[#This Row],[SIEMA]],Siema2025,55,FALSE)</f>
        <v/>
      </c>
      <c r="AQ703" s="108" t="str">
        <f>VLOOKUP(Tabela2[[#This Row],[SIEMA]],Siema2025,57,FALSE)</f>
        <v/>
      </c>
      <c r="AR703" s="108" t="str">
        <f>VLOOKUP(Tabela2[[#This Row],[SIEMA]],Siema2025,59,FALSE)</f>
        <v/>
      </c>
      <c r="AS703" s="108" t="str">
        <f>VLOOKUP(Tabela2[[#This Row],[SIEMA]],Siema2025,61,FALSE)</f>
        <v/>
      </c>
      <c r="AT703" s="108" t="str">
        <f>VLOOKUP(Tabela2[[#This Row],[SIEMA]],Siema2025,63,FALSE)</f>
        <v/>
      </c>
      <c r="AU703" s="108" t="str">
        <f>VLOOKUP(Tabela2[[#This Row],[SIEMA]],Siema2025,65,FALSE)</f>
        <v>X</v>
      </c>
      <c r="AV703" s="108" t="str">
        <f>VLOOKUP(Tabela2[[#This Row],[SIEMA]],Siema2025,67,FALSE)</f>
        <v/>
      </c>
      <c r="AW703" s="108" t="str">
        <f>VLOOKUP(Tabela2[[#This Row],[SIEMA]],Siema2025,69,FALSE)</f>
        <v/>
      </c>
      <c r="AX703" s="108" t="str">
        <f>VLOOKUP(Tabela2[[#This Row],[SIEMA]],Siema2025,71,FALSE)</f>
        <v/>
      </c>
      <c r="AY703" s="108" t="str">
        <f>VLOOKUP(Tabela2[[#This Row],[SIEMA]],Siema2025,73,FALSE)</f>
        <v/>
      </c>
      <c r="AZ703" s="108" t="str">
        <f>VLOOKUP(Tabela2[[#This Row],[SIEMA]],Siema2025,75,FALSE)</f>
        <v/>
      </c>
      <c r="BA703" s="108" t="str">
        <f>VLOOKUP(Tabela2[[#This Row],[SIEMA]],Siema2025,77,FALSE)</f>
        <v/>
      </c>
      <c r="BB703" s="108" t="str">
        <f>VLOOKUP(Tabela2[[#This Row],[SIEMA]],Siema2025,79,FALSE)</f>
        <v/>
      </c>
      <c r="BC703" s="108" t="str">
        <f>IF(Tabela2[[#This Row],[Outro(s) ]] = "X", "PREENCHER","NA")</f>
        <v>NA</v>
      </c>
      <c r="BD703" s="108" t="str">
        <f>VLOOKUP(Tabela2[[#This Row],[SIEMA]],Siema2025,82,FALSE)</f>
        <v/>
      </c>
      <c r="BE703" s="108" t="str">
        <f>VLOOKUP(Tabela2[[#This Row],[SIEMA]],Siema2025,81,FALSE)</f>
        <v/>
      </c>
      <c r="BF703" s="110" t="str">
        <f>VLOOKUP(Tabela2[[#This Row],[SIEMA]],Siema2025,28,FALSE)</f>
        <v>ORIGEM ENERGIA ALAGOAS S.A</v>
      </c>
      <c r="BG703" s="134"/>
      <c r="BH703" s="111" t="str">
        <f>VLOOKUP(Tabela2[[#This Row],[SIEMA]],Siema2025,29,FALSE)</f>
        <v>34186669000301</v>
      </c>
      <c r="BI703" s="112" t="str">
        <f>VLOOKUP(Tabela2[[#This Row],[SIEMA]],Siema2025,107,FALSE)</f>
        <v>Não</v>
      </c>
      <c r="BJ703" s="107" t="s">
        <v>7113</v>
      </c>
      <c r="BK703" s="104" t="s">
        <v>2696</v>
      </c>
      <c r="BL703" s="168">
        <v>45951</v>
      </c>
      <c r="BM703" s="108">
        <f ca="1">IF(Tabela2[[#This Row],[Data de atendimento do Ibama (considerar o primeiro documento/ação)]]="",_xlfn.DAYS(TODAY(),J703),_xlfn.DAYS(Tabela2[[#This Row],[Data de atendimento do Ibama (considerar o primeiro documento/ação)]],J703))</f>
        <v>11</v>
      </c>
      <c r="BN703" s="108" t="str">
        <f>IF(Tabela2[[#This Row],[Atendido pelo Ibama ("Não" ou "Sim")]]="Não","Preencher", IF(Tabela2[[#This Row],[Atendido pelo Ibama ("Não" ou "Sim")]]="Sim","NA",""))</f>
        <v>NA</v>
      </c>
      <c r="BO703" s="114" t="s">
        <v>7138</v>
      </c>
      <c r="BP703" s="108" t="str">
        <f>IF(Tabela2[[#This Row],[Forma de atendimento (primeiro documento/ação)]]= "Outros (especificar)", "PREENCHER","NA")</f>
        <v>NA</v>
      </c>
      <c r="BQ703" s="106" t="s">
        <v>123</v>
      </c>
      <c r="BR703" s="108" t="str">
        <f>IF(Tabela2[[#This Row],[Equipe do Ibama foi a campo? Houve sobrevoo do Poseidon?]] = "Sim", "PREENCHER","NA")</f>
        <v>NA</v>
      </c>
      <c r="BS703" s="108" t="str">
        <f>IF(Tabela2[[#This Row],[Se sim, foi emitida Ordem de Emergência? (informações vinculada à coluna CK)]] = "Sim", "PREENCHER","NA")</f>
        <v>NA</v>
      </c>
      <c r="BT703" s="108" t="s">
        <v>7114</v>
      </c>
      <c r="BU703" s="108" t="s">
        <v>123</v>
      </c>
      <c r="BV703" s="108" t="s">
        <v>2696</v>
      </c>
      <c r="BW703" s="108" t="s">
        <v>123</v>
      </c>
      <c r="BX703" s="106"/>
      <c r="BY703" s="168"/>
      <c r="BZ703" s="104" t="str">
        <f>IF(Tabela2[[#This Row],[Data do documento de encerramento]]="NA","NA",IF(Tabela2[[#This Row],[Data do documento de encerramento]]="","Pendente de conclusão/ encerramento",_xlfn.DAYS(Tabela2[[#This Row],[Data do documento de encerramento]],J703)))</f>
        <v>Pendente de conclusão/ encerramento</v>
      </c>
      <c r="CA703" s="107"/>
      <c r="CB703" s="107"/>
      <c r="CC703" s="107"/>
      <c r="CD703" s="107"/>
      <c r="CE703" s="107"/>
      <c r="CF703" s="107"/>
    </row>
    <row r="704" spans="1:84" ht="15" customHeight="1">
      <c r="A704" s="169">
        <v>2025101636005</v>
      </c>
      <c r="B704" s="170" t="s">
        <v>10136</v>
      </c>
      <c r="C704" s="108" t="s">
        <v>7135</v>
      </c>
      <c r="D704" s="106" t="s">
        <v>637</v>
      </c>
      <c r="E704" s="106" t="s">
        <v>6392</v>
      </c>
      <c r="F704" s="106"/>
      <c r="G704" s="106" t="s">
        <v>10137</v>
      </c>
      <c r="H704" s="106" t="s">
        <v>10138</v>
      </c>
      <c r="I704" s="104" t="str">
        <f>VLOOKUP(Tabela2[[#This Row],[SIEMA]],Siema2025,19,FALSE)</f>
        <v>Campos</v>
      </c>
      <c r="J704" s="105">
        <f>VLOOKUP(Tabela2[[#This Row],[SIEMA]],Siema2025,2,FALSE)</f>
        <v>45941</v>
      </c>
      <c r="K704" s="105" t="str">
        <f>VLOOKUP(Tabela2[[#This Row],[SIEMA]],Siema2025,16,FALSE)</f>
        <v>Sábado</v>
      </c>
      <c r="L704" s="106" t="str">
        <f>IF(Tabela2[[#This Row],[Data]]="","Sem Informação",VLOOKUP(MONTH(Tabela2[[#This Row],[Data]]),'[1]Validação de dados'!$I$1:$J$13,2,0))</f>
        <v>Outubro</v>
      </c>
      <c r="M704" s="104">
        <f>YEAR(Tabela2[[#This Row],[Data]])</f>
        <v>2025</v>
      </c>
      <c r="N704" s="105" t="str">
        <f>VLOOKUP(Tabela2[[#This Row],[SIEMA]],Siema2025,17,FALSE)</f>
        <v>Madrugada</v>
      </c>
      <c r="O704" s="105" t="str">
        <f>VLOOKUP(Tabela2[[#This Row],[SIEMA]],Siema2025,5,FALSE)</f>
        <v>Plataforma</v>
      </c>
      <c r="P704" s="104" t="str">
        <f>VLOOKUP(Tabela2[[#This Row],[SIEMA]],Siema2025,21,FALSE)</f>
        <v>Operador: Transocean Brasil LTDA.
Unidade: POCOS/SM
Gerência Responsável: POCOS/SM/SC
Campo/Bloco: MARLIM
Contrato de concessão/autorização: 48000.003723/97-10
Poço (nome Petrobras): 8-MRL-247H-RJS
Poço (nome ANP): 8-MRL-247H-RJS</v>
      </c>
      <c r="Q704" s="104" t="s">
        <v>637</v>
      </c>
      <c r="R704" t="s">
        <v>7199</v>
      </c>
      <c r="S704" s="107" t="s">
        <v>7147</v>
      </c>
      <c r="T704" s="104">
        <v>4.1999999999999997E-3</v>
      </c>
      <c r="U704" s="104" t="str">
        <f>VLOOKUP(Tabela2[[#This Row],[SIEMA]],Siema2025,12,FALSE)</f>
        <v>M3</v>
      </c>
      <c r="V704" s="104" t="str">
        <f>IF(Q704="","",IF(ISNUMBER(Q704)=FALSE,"Não se aplica",IFERROR(VLOOKUP(Q704,Produtos!$A$1:$C$2319,3,FALSE),"Não Cadastrado")))</f>
        <v>Não se aplica</v>
      </c>
      <c r="W704" s="104"/>
      <c r="X704" s="113"/>
      <c r="Y704" s="109" t="str">
        <f>IF(W704="","", IF(W704="NC","", IF(W704="NE","", IF(W704="NA","",IFERROR(VLOOKUP(W704,Produtos!$A$1:$C$2319,2,FALSE),"Não Cadastrado")))))</f>
        <v/>
      </c>
      <c r="Z704" s="104"/>
      <c r="AA704" s="104"/>
      <c r="AB704" s="104" t="str">
        <f>IF(W704="","",IF(ISNUMBER(W704)=FALSE,"Não se aplica",IFERROR(VLOOKUP(W704,Produtos!$A$1:$C$2319,3,FALSE),"Não Cadastrado")))</f>
        <v/>
      </c>
      <c r="AC704" s="104"/>
      <c r="AD704" s="108"/>
      <c r="AE704" s="107" t="str">
        <f>IF(AC704="","", IF(AC704="NC","", IF(AC704="NE","", IF(AC704="NA","",IFERROR(VLOOKUP(AC704,Produtos!$A$1:$C$2319,2,FALSE),"Não Cadastrado")))))</f>
        <v/>
      </c>
      <c r="AF704" s="104"/>
      <c r="AG704" s="104"/>
      <c r="AH704" s="104" t="str">
        <f>IF(AC704="","",IF(ISNUMBER(AC704)=FALSE,"Não se aplica",IFERROR(VLOOKUP(AC704,Produtos!$A$1:$C$2319,3,FALSE),"Não Cadastrado")))</f>
        <v/>
      </c>
      <c r="AI704" s="104"/>
      <c r="AJ704" s="104"/>
      <c r="AK704" s="107" t="s">
        <v>7098</v>
      </c>
      <c r="AL704" s="107"/>
      <c r="AM704" s="107"/>
      <c r="AN704" s="108" t="str">
        <f>VLOOKUP(Tabela2[[#This Row],[SIEMA]],Siema2025,51,FALSE)</f>
        <v/>
      </c>
      <c r="AO704" s="108" t="str">
        <f>VLOOKUP(Tabela2[[#This Row],[SIEMA]],Siema2025,53,FALSE)</f>
        <v/>
      </c>
      <c r="AP704" s="108" t="str">
        <f>VLOOKUP(Tabela2[[#This Row],[SIEMA]],Siema2025,55,FALSE)</f>
        <v/>
      </c>
      <c r="AQ704" s="108" t="str">
        <f>VLOOKUP(Tabela2[[#This Row],[SIEMA]],Siema2025,57,FALSE)</f>
        <v/>
      </c>
      <c r="AR704" s="108" t="str">
        <f>VLOOKUP(Tabela2[[#This Row],[SIEMA]],Siema2025,59,FALSE)</f>
        <v/>
      </c>
      <c r="AS704" s="108" t="str">
        <f>VLOOKUP(Tabela2[[#This Row],[SIEMA]],Siema2025,61,FALSE)</f>
        <v>X</v>
      </c>
      <c r="AT704" s="108" t="str">
        <f>VLOOKUP(Tabela2[[#This Row],[SIEMA]],Siema2025,63,FALSE)</f>
        <v/>
      </c>
      <c r="AU704" s="108" t="str">
        <f>VLOOKUP(Tabela2[[#This Row],[SIEMA]],Siema2025,65,FALSE)</f>
        <v/>
      </c>
      <c r="AV704" s="108" t="str">
        <f>VLOOKUP(Tabela2[[#This Row],[SIEMA]],Siema2025,67,FALSE)</f>
        <v/>
      </c>
      <c r="AW704" s="108" t="str">
        <f>VLOOKUP(Tabela2[[#This Row],[SIEMA]],Siema2025,69,FALSE)</f>
        <v/>
      </c>
      <c r="AX704" s="108" t="str">
        <f>VLOOKUP(Tabela2[[#This Row],[SIEMA]],Siema2025,71,FALSE)</f>
        <v/>
      </c>
      <c r="AY704" s="108" t="str">
        <f>VLOOKUP(Tabela2[[#This Row],[SIEMA]],Siema2025,73,FALSE)</f>
        <v/>
      </c>
      <c r="AZ704" s="108" t="str">
        <f>VLOOKUP(Tabela2[[#This Row],[SIEMA]],Siema2025,75,FALSE)</f>
        <v/>
      </c>
      <c r="BA704" s="108" t="str">
        <f>VLOOKUP(Tabela2[[#This Row],[SIEMA]],Siema2025,77,FALSE)</f>
        <v/>
      </c>
      <c r="BB704" s="108" t="str">
        <f>VLOOKUP(Tabela2[[#This Row],[SIEMA]],Siema2025,79,FALSE)</f>
        <v/>
      </c>
      <c r="BC704" s="108" t="str">
        <f>IF(Tabela2[[#This Row],[Outro(s) ]] = "X", "PREENCHER","NA")</f>
        <v>NA</v>
      </c>
      <c r="BD704" s="108" t="str">
        <f>VLOOKUP(Tabela2[[#This Row],[SIEMA]],Siema2025,82,FALSE)</f>
        <v/>
      </c>
      <c r="BE704" s="108" t="str">
        <f>VLOOKUP(Tabela2[[#This Row],[SIEMA]],Siema2025,81,FALSE)</f>
        <v/>
      </c>
      <c r="BF704" s="110" t="str">
        <f>VLOOKUP(Tabela2[[#This Row],[SIEMA]],Siema2025,28,FALSE)</f>
        <v>Petrobras</v>
      </c>
      <c r="BG704" s="110"/>
      <c r="BH704" s="111" t="str">
        <f>VLOOKUP(Tabela2[[#This Row],[SIEMA]],Siema2025,29,FALSE)</f>
        <v>33000167000101</v>
      </c>
      <c r="BI704" s="112" t="str">
        <f>VLOOKUP(Tabela2[[#This Row],[SIEMA]],Siema2025,107,FALSE)</f>
        <v>Não</v>
      </c>
      <c r="BJ704" s="107" t="s">
        <v>7099</v>
      </c>
      <c r="BK704" s="104" t="s">
        <v>2696</v>
      </c>
      <c r="BL704" s="140">
        <v>45978</v>
      </c>
      <c r="BM704" s="108">
        <f ca="1">IF(Tabela2[[#This Row],[Data de atendimento do Ibama (considerar o primeiro documento/ação)]]="",_xlfn.DAYS(TODAY(),J704),_xlfn.DAYS(Tabela2[[#This Row],[Data de atendimento do Ibama (considerar o primeiro documento/ação)]],J704))</f>
        <v>37</v>
      </c>
      <c r="BN704" s="108" t="str">
        <f>IF(Tabela2[[#This Row],[Atendido pelo Ibama ("Não" ou "Sim")]]="Não","Preencher", IF(Tabela2[[#This Row],[Atendido pelo Ibama ("Não" ou "Sim")]]="Sim","NA",""))</f>
        <v>NA</v>
      </c>
      <c r="BO704" s="114" t="s">
        <v>7138</v>
      </c>
      <c r="BP704" s="108" t="str">
        <f>IF(Tabela2[[#This Row],[Forma de atendimento (primeiro documento/ação)]]= "Outros (especificar)", "PREENCHER","NA")</f>
        <v>NA</v>
      </c>
      <c r="BQ704" s="106" t="s">
        <v>123</v>
      </c>
      <c r="BR704" s="108" t="str">
        <f>IF(Tabela2[[#This Row],[Equipe do Ibama foi a campo? Houve sobrevoo do Poseidon?]] = "Sim", "PREENCHER","NA")</f>
        <v>NA</v>
      </c>
      <c r="BS704" s="108" t="str">
        <f>IF(Tabela2[[#This Row],[Se sim, foi emitida Ordem de Emergência? (informações vinculada à coluna CK)]] = "Sim", "PREENCHER","NA")</f>
        <v>NA</v>
      </c>
      <c r="BT704" s="108" t="s">
        <v>7101</v>
      </c>
      <c r="BU704" s="108" t="s">
        <v>123</v>
      </c>
      <c r="BV704" s="108" t="s">
        <v>123</v>
      </c>
      <c r="BW704" s="108" t="s">
        <v>123</v>
      </c>
      <c r="BX704" s="106"/>
      <c r="BY704" s="106"/>
      <c r="BZ704" s="104" t="str">
        <f>IF(Tabela2[[#This Row],[Data do documento de encerramento]]="NA","NA",IF(Tabela2[[#This Row],[Data do documento de encerramento]]="","Pendente de conclusão/ encerramento",_xlfn.DAYS(Tabela2[[#This Row],[Data do documento de encerramento]],J704)))</f>
        <v>Pendente de conclusão/ encerramento</v>
      </c>
      <c r="CA704" s="107"/>
      <c r="CB704" s="107"/>
      <c r="CC704" s="107" t="s">
        <v>7201</v>
      </c>
      <c r="CD704" s="107" t="s">
        <v>123</v>
      </c>
      <c r="CE704" s="107" t="s">
        <v>123</v>
      </c>
      <c r="CF704" s="107" t="s">
        <v>7149</v>
      </c>
    </row>
    <row r="705" spans="1:84" ht="60.75">
      <c r="A705" s="169">
        <v>2025101450434</v>
      </c>
      <c r="B705" s="170" t="s">
        <v>10139</v>
      </c>
      <c r="C705" s="108" t="str">
        <f>VLOOKUP(Tabela2[[#This Row],[SIEMA]],Siema2025,4,FALSE)</f>
        <v xml:space="preserve"> BA</v>
      </c>
      <c r="D705" s="106" t="str">
        <f>VLOOKUP(Tabela2[[#This Row],[SIEMA]],Siema2025,3,FALSE)</f>
        <v xml:space="preserve">Pojuca </v>
      </c>
      <c r="E705" s="106" t="str">
        <f>VLOOKUP(Tabela2[[#This Row],[SIEMA]],Siema2025,20,FALSE)</f>
        <v>Linha de produção do poço 7-MGP-70D-BA, Campo Miranga, Bacia Recôncavo.</v>
      </c>
      <c r="F705" s="106" t="s">
        <v>10140</v>
      </c>
      <c r="G705" s="106" t="s">
        <v>10141</v>
      </c>
      <c r="H705" s="106" t="s">
        <v>10142</v>
      </c>
      <c r="I705" s="104" t="str">
        <f>VLOOKUP(Tabela2[[#This Row],[SIEMA]],Siema2025,19,FALSE)</f>
        <v/>
      </c>
      <c r="J705" s="105">
        <f>VLOOKUP(Tabela2[[#This Row],[SIEMA]],Siema2025,2,FALSE)</f>
        <v>45942</v>
      </c>
      <c r="K705" s="105" t="str">
        <f>VLOOKUP(Tabela2[[#This Row],[SIEMA]],Siema2025,16,FALSE)</f>
        <v>Domingo</v>
      </c>
      <c r="L705" s="106" t="str">
        <f>IF(Tabela2[[#This Row],[Data]]="","Sem Informação",VLOOKUP(MONTH(Tabela2[[#This Row],[Data]]),'[1]Validação de dados'!$I$1:$J$13,2,0))</f>
        <v>Outubro</v>
      </c>
      <c r="M705" s="104">
        <f>YEAR(Tabela2[[#This Row],[Data]])</f>
        <v>2025</v>
      </c>
      <c r="N705" s="105" t="str">
        <f>VLOOKUP(Tabela2[[#This Row],[SIEMA]],Siema2025,17,FALSE)</f>
        <v>Matutino</v>
      </c>
      <c r="O705" s="105" t="s">
        <v>145</v>
      </c>
      <c r="P705" s="104" t="str">
        <f>VLOOKUP(Tabela2[[#This Row],[SIEMA]],Siema2025,21,FALSE)</f>
        <v>Poço terrestre</v>
      </c>
      <c r="Q705" s="104">
        <v>1267</v>
      </c>
      <c r="R705" s="104" t="str">
        <f>VLOOKUP(Tabela2[[#This Row],[SIEMA]],Siema2025,10,FALSE)</f>
        <v>Água Produzida fora de especificação</v>
      </c>
      <c r="S705" s="107" t="str">
        <f>IF(Q705="","", IF(Q705="NC","", IF(Q705="NE","", IF(Q705="NA","",IFERROR(VLOOKUP(Q705,[1]Produtos!$A$1:$C$2319,2,FALSE),"Não Cadastrado")))))</f>
        <v>PETRÓLEO CRU</v>
      </c>
      <c r="T705" s="104" t="s">
        <v>1400</v>
      </c>
      <c r="U705" s="104" t="str">
        <f>VLOOKUP(Tabela2[[#This Row],[SIEMA]],Siema2025,12,FALSE)</f>
        <v>M3</v>
      </c>
      <c r="V705" s="104">
        <f>IF(Q705="","",IF(ISNUMBER(Q705)=FALSE,"Não se aplica",IFERROR(VLOOKUP(Q705,Produtos!$A$1:$C$2319,3,FALSE),"Não Cadastrado")))</f>
        <v>3</v>
      </c>
      <c r="W705" s="104" t="str">
        <f>VLOOKUP(Tabela2[[#This Row],[SIEMA]],Siema2025,10,FALSE)</f>
        <v>Água Produzida fora de especificação</v>
      </c>
      <c r="X705" s="113" t="str">
        <f>IF(Tabela2[[#This Row],[Origem do acidente]] = "Plataforma", "PREENCHER","NA")</f>
        <v>NA</v>
      </c>
      <c r="Y705" s="109" t="str">
        <f>IF(W705="","", IF(W705="NC","", IF(W705="NE","", IF(W705="NA","",IFERROR(VLOOKUP(W705,Produtos!$A$1:$C$2319,2,FALSE),"Não Cadastrado")))))</f>
        <v>Não Cadastrado</v>
      </c>
      <c r="Z705" s="104" t="str">
        <f>VLOOKUP(Tabela2[[#This Row],[SIEMA]],Siema2025,11,FALSE)</f>
        <v>0.1392</v>
      </c>
      <c r="AA705" s="104" t="str">
        <f>VLOOKUP(Tabela2[[#This Row],[SIEMA]],Siema2025,12,FALSE)</f>
        <v>M3</v>
      </c>
      <c r="AB705" s="104" t="str">
        <f>IF(W705="","",IF(ISNUMBER(W705)=FALSE,"Não se aplica",IFERROR(VLOOKUP(W705,Produtos!$A$1:$C$2319,3,FALSE),"Não Cadastrado")))</f>
        <v>Não se aplica</v>
      </c>
      <c r="AC705" s="104"/>
      <c r="AD705" s="108" t="str">
        <f>IF(Tabela2[[#This Row],[Origem do acidente]] = "Plataforma", "PREENCHER","NA")</f>
        <v>NA</v>
      </c>
      <c r="AE705" s="107" t="str">
        <f>IF(AC705="","", IF(AC705="NC","", IF(AC705="NE","", IF(AC705="NA","",IFERROR(VLOOKUP(AC705,Produtos!$A$1:$C$2319,2,FALSE),"Não Cadastrado")))))</f>
        <v/>
      </c>
      <c r="AF705" s="104"/>
      <c r="AG705" s="104"/>
      <c r="AH705" s="104" t="str">
        <f>IF(AC705="","",IF(ISNUMBER(AC705)=FALSE,"Não se aplica",IFERROR(VLOOKUP(AC705,Produtos!$A$1:$C$2319,3,FALSE),"Não Cadastrado")))</f>
        <v/>
      </c>
      <c r="AI705" s="104"/>
      <c r="AJ705" s="104" t="str">
        <f>VLOOKUP(Tabela2[[#This Row],[SIEMA]],Siema2025,26,FALSE)</f>
        <v>No dia 12/10/2025, por volta das 10:30h, durante rotina operacional, foi identificado pelo
operador um vazamento em um trecho áereo da linha de produção do poço 7-MGP-70D-BA,
ao identificar o vazamento, foi realizado o isolamento do trecho</v>
      </c>
      <c r="AK705" s="107" t="s">
        <v>7112</v>
      </c>
      <c r="AL705" s="107"/>
      <c r="AM705" s="107"/>
      <c r="AN705" s="108" t="str">
        <f>VLOOKUP(Tabela2[[#This Row],[SIEMA]],Siema2025,51,FALSE)</f>
        <v/>
      </c>
      <c r="AO705" s="108" t="str">
        <f>VLOOKUP(Tabela2[[#This Row],[SIEMA]],Siema2025,53,FALSE)</f>
        <v/>
      </c>
      <c r="AP705" s="108" t="str">
        <f>VLOOKUP(Tabela2[[#This Row],[SIEMA]],Siema2025,55,FALSE)</f>
        <v/>
      </c>
      <c r="AQ705" s="108" t="str">
        <f>VLOOKUP(Tabela2[[#This Row],[SIEMA]],Siema2025,57,FALSE)</f>
        <v/>
      </c>
      <c r="AR705" s="108" t="str">
        <f>VLOOKUP(Tabela2[[#This Row],[SIEMA]],Siema2025,59,FALSE)</f>
        <v/>
      </c>
      <c r="AS705" s="108" t="str">
        <f>VLOOKUP(Tabela2[[#This Row],[SIEMA]],Siema2025,61,FALSE)</f>
        <v/>
      </c>
      <c r="AT705" s="108" t="str">
        <f>VLOOKUP(Tabela2[[#This Row],[SIEMA]],Siema2025,63,FALSE)</f>
        <v/>
      </c>
      <c r="AU705" s="108" t="str">
        <f>VLOOKUP(Tabela2[[#This Row],[SIEMA]],Siema2025,65,FALSE)</f>
        <v>X</v>
      </c>
      <c r="AV705" s="108" t="str">
        <f>VLOOKUP(Tabela2[[#This Row],[SIEMA]],Siema2025,67,FALSE)</f>
        <v/>
      </c>
      <c r="AW705" s="108" t="str">
        <f>VLOOKUP(Tabela2[[#This Row],[SIEMA]],Siema2025,69,FALSE)</f>
        <v/>
      </c>
      <c r="AX705" s="108" t="str">
        <f>VLOOKUP(Tabela2[[#This Row],[SIEMA]],Siema2025,71,FALSE)</f>
        <v/>
      </c>
      <c r="AY705" s="108" t="str">
        <f>VLOOKUP(Tabela2[[#This Row],[SIEMA]],Siema2025,73,FALSE)</f>
        <v/>
      </c>
      <c r="AZ705" s="108" t="str">
        <f>VLOOKUP(Tabela2[[#This Row],[SIEMA]],Siema2025,75,FALSE)</f>
        <v/>
      </c>
      <c r="BA705" s="108" t="str">
        <f>VLOOKUP(Tabela2[[#This Row],[SIEMA]],Siema2025,77,FALSE)</f>
        <v/>
      </c>
      <c r="BB705" s="108" t="str">
        <f>VLOOKUP(Tabela2[[#This Row],[SIEMA]],Siema2025,79,FALSE)</f>
        <v/>
      </c>
      <c r="BC705" s="108" t="str">
        <f>IF(Tabela2[[#This Row],[Outro(s) ]] = "X", "PREENCHER","NA")</f>
        <v>NA</v>
      </c>
      <c r="BD705" s="108" t="str">
        <f>VLOOKUP(Tabela2[[#This Row],[SIEMA]],Siema2025,82,FALSE)</f>
        <v/>
      </c>
      <c r="BE705" s="108" t="str">
        <f>VLOOKUP(Tabela2[[#This Row],[SIEMA]],Siema2025,81,FALSE)</f>
        <v/>
      </c>
      <c r="BF705" s="110" t="str">
        <f>VLOOKUP(Tabela2[[#This Row],[SIEMA]],Siema2025,28,FALSE)</f>
        <v>PETRORECÔNCAVO S.A.</v>
      </c>
      <c r="BG705" s="110"/>
      <c r="BH705" s="111" t="str">
        <f>VLOOKUP(Tabela2[[#This Row],[SIEMA]],Siema2025,29,FALSE)</f>
        <v/>
      </c>
      <c r="BI705" s="112" t="str">
        <f>VLOOKUP(Tabela2[[#This Row],[SIEMA]],Siema2025,107,FALSE)</f>
        <v>Não</v>
      </c>
      <c r="BJ705" s="107" t="s">
        <v>7113</v>
      </c>
      <c r="BK705" s="104" t="s">
        <v>2696</v>
      </c>
      <c r="BL705" s="1">
        <v>45946</v>
      </c>
      <c r="BM705" s="108">
        <f ca="1">IF(Tabela2[[#This Row],[Data de atendimento do Ibama (considerar o primeiro documento/ação)]]="",_xlfn.DAYS(TODAY(),J705),_xlfn.DAYS(Tabela2[[#This Row],[Data de atendimento do Ibama (considerar o primeiro documento/ação)]],J705))</f>
        <v>4</v>
      </c>
      <c r="BN705" s="108" t="str">
        <f>IF(Tabela2[[#This Row],[Atendido pelo Ibama ("Não" ou "Sim")]]="Não","Preencher", IF(Tabela2[[#This Row],[Atendido pelo Ibama ("Não" ou "Sim")]]="Sim","NA",""))</f>
        <v>NA</v>
      </c>
      <c r="BO705" s="114" t="s">
        <v>7100</v>
      </c>
      <c r="BP705" s="108" t="str">
        <f>IF(Tabela2[[#This Row],[Forma de atendimento (primeiro documento/ação)]]= "Outros (especificar)", "PREENCHER","NA")</f>
        <v>NA</v>
      </c>
      <c r="BQ705" s="106" t="s">
        <v>123</v>
      </c>
      <c r="BR705" s="108" t="str">
        <f>IF(Tabela2[[#This Row],[Equipe do Ibama foi a campo? Houve sobrevoo do Poseidon?]] = "Sim", "PREENCHER","NA")</f>
        <v>NA</v>
      </c>
      <c r="BS705" s="108" t="str">
        <f>IF(Tabela2[[#This Row],[Se sim, foi emitida Ordem de Emergência? (informações vinculada à coluna CK)]] = "Sim", "PREENCHER","NA")</f>
        <v>NA</v>
      </c>
      <c r="BT705" s="108" t="s">
        <v>7101</v>
      </c>
      <c r="BU705" s="108" t="s">
        <v>123</v>
      </c>
      <c r="BV705" s="108" t="s">
        <v>123</v>
      </c>
      <c r="BW705" s="108" t="str">
        <f>IF(Tabela2[[#This Row],[O Ibama aguarda resposta da empresa/OEMA, etc?]] = "Sim", "PREENCHER","NA")</f>
        <v>NA</v>
      </c>
      <c r="BX705" s="106"/>
      <c r="BY705" s="140"/>
      <c r="BZ705" s="104" t="str">
        <f>IF(Tabela2[[#This Row],[Data do documento de encerramento]]="NA","NA",IF(Tabela2[[#This Row],[Data do documento de encerramento]]="","Pendente de conclusão/ encerramento",_xlfn.DAYS(Tabela2[[#This Row],[Data do documento de encerramento]],J705)))</f>
        <v>Pendente de conclusão/ encerramento</v>
      </c>
      <c r="CA705" s="107"/>
      <c r="CB705" s="107"/>
      <c r="CC705" s="115"/>
      <c r="CD705" s="107"/>
      <c r="CE705" s="107"/>
      <c r="CF705" s="107"/>
    </row>
    <row r="706" spans="1:84" ht="15" customHeight="1">
      <c r="A706" s="169">
        <v>2025101346821</v>
      </c>
      <c r="B706" s="170" t="s">
        <v>10143</v>
      </c>
      <c r="C706" s="108" t="str">
        <f>VLOOKUP(Tabela2[[#This Row],[SIEMA]],Siema2025,4,FALSE)</f>
        <v xml:space="preserve"> SP</v>
      </c>
      <c r="D706" s="106" t="str">
        <f>VLOOKUP(Tabela2[[#This Row],[SIEMA]],Siema2025,3,FALSE)</f>
        <v xml:space="preserve">Maracaí </v>
      </c>
      <c r="E706" s="106" t="s">
        <v>10144</v>
      </c>
      <c r="F706" s="106" t="s">
        <v>10145</v>
      </c>
      <c r="G706" s="106" t="s">
        <v>10146</v>
      </c>
      <c r="H706" s="106" t="s">
        <v>10147</v>
      </c>
      <c r="I706" s="104" t="s">
        <v>7120</v>
      </c>
      <c r="J706" s="105">
        <f>VLOOKUP(Tabela2[[#This Row],[SIEMA]],Siema2025,2,FALSE)</f>
        <v>45943</v>
      </c>
      <c r="K706" s="105" t="str">
        <f>VLOOKUP(Tabela2[[#This Row],[SIEMA]],Siema2025,16,FALSE)</f>
        <v>Segunda</v>
      </c>
      <c r="L706" s="106" t="str">
        <f>IF(Tabela2[[#This Row],[Data]]="","Sem Informação",VLOOKUP(MONTH(Tabela2[[#This Row],[Data]]),'[1]Validação de dados'!$I$1:$J$13,2,0))</f>
        <v>Outubro</v>
      </c>
      <c r="M706" s="104">
        <f>YEAR(Tabela2[[#This Row],[Data]])</f>
        <v>2025</v>
      </c>
      <c r="N706" s="105" t="str">
        <f>VLOOKUP(Tabela2[[#This Row],[SIEMA]],Siema2025,17,FALSE)</f>
        <v>Madrugada</v>
      </c>
      <c r="O706" s="105" t="str">
        <f>VLOOKUP(Tabela2[[#This Row],[SIEMA]],Siema2025,5,FALSE)</f>
        <v>Rodovia</v>
      </c>
      <c r="P706" s="104" t="str">
        <f>VLOOKUP(Tabela2[[#This Row],[SIEMA]],Siema2025,21,FALSE)</f>
        <v>Segundo Boletim de Ocorrência: Os agentes relataram que foram acionados via COPOM para atender a uma ocorrência de acidente de trânsito. Ao chegarem ao local dos fatos, constataram que se tratava de uma carreta que derrapou na pista, vindo a tombar em direção a um córrego paralelo à rodovia.</v>
      </c>
      <c r="Q706" s="104">
        <v>1210</v>
      </c>
      <c r="R706" s="104" t="s">
        <v>10148</v>
      </c>
      <c r="S706" s="107" t="str">
        <f>IF(Q706="","", IF(Q706="NC","", IF(Q706="NE","", IF(Q706="NA","",IFERROR(VLOOKUP(Q706,[1]Produtos!$A$1:$C$2319,2,FALSE),"Não Cadastrado")))))</f>
        <v>TINTA  PARA  IMPRESSÃO,  inflamável ou  MATERIAL  RELACIONADO  COM  TINTA  PARA  IMPRESSÃO  (incluindo compostos diluentes ou redutores), inflamável</v>
      </c>
      <c r="T706" s="104">
        <v>6294.43</v>
      </c>
      <c r="U706" s="104" t="s">
        <v>7305</v>
      </c>
      <c r="V706" s="104">
        <f>IF(Q706="","",IF(ISNUMBER(Q706)=FALSE,"Não se aplica",IFERROR(VLOOKUP(Q706,Produtos!$A$1:$C$2319,3,FALSE),"Não Cadastrado")))</f>
        <v>3</v>
      </c>
      <c r="W706" s="104">
        <v>1993</v>
      </c>
      <c r="X706" s="113" t="s">
        <v>10148</v>
      </c>
      <c r="Y706" s="109" t="str">
        <f>IF(W706="","", IF(W706="NC","", IF(W706="NE","", IF(W706="NA","",IFERROR(VLOOKUP(W706,Produtos!$A$1:$C$2319,2,FALSE),"Não Cadastrado")))))</f>
        <v>LÍQUIDO INFLAMÁVEL, N.E.</v>
      </c>
      <c r="Z706" s="104">
        <v>364</v>
      </c>
      <c r="AA706" s="104" t="s">
        <v>7305</v>
      </c>
      <c r="AB706" s="104">
        <f>IF(W706="","",IF(ISNUMBER(W706)=FALSE,"Não se aplica",IFERROR(VLOOKUP(W706,Produtos!$A$1:$C$2319,3,FALSE),"Não Cadastrado")))</f>
        <v>3</v>
      </c>
      <c r="AC706" s="104"/>
      <c r="AD706" s="108"/>
      <c r="AE706" s="107" t="str">
        <f>IF(AC706="","", IF(AC706="NC","", IF(AC706="NE","", IF(AC706="NA","",IFERROR(VLOOKUP(AC706,Produtos!$A$1:$C$2319,2,FALSE),"Não Cadastrado")))))</f>
        <v/>
      </c>
      <c r="AF706" s="104"/>
      <c r="AG706" s="104"/>
      <c r="AH706" s="104" t="str">
        <f>IF(AC706="","",IF(ISNUMBER(AC706)=FALSE,"Não se aplica",IFERROR(VLOOKUP(AC706,Produtos!$A$1:$C$2319,3,FALSE),"Não Cadastrado")))</f>
        <v/>
      </c>
      <c r="AI706" s="104"/>
      <c r="AJ706" s="104" t="str">
        <f>VLOOKUP(Tabela2[[#This Row],[SIEMA]],Siema2025,26,FALSE)</f>
        <v/>
      </c>
      <c r="AK706" s="107" t="s">
        <v>7311</v>
      </c>
      <c r="AL706" s="107" t="s">
        <v>7358</v>
      </c>
      <c r="AM706" s="107" t="s">
        <v>7180</v>
      </c>
      <c r="AN706" s="108" t="s">
        <v>7132</v>
      </c>
      <c r="AO706" s="108" t="str">
        <f>VLOOKUP(Tabela2[[#This Row],[SIEMA]],Siema2025,53,FALSE)</f>
        <v/>
      </c>
      <c r="AP706" s="108" t="str">
        <f>VLOOKUP(Tabela2[[#This Row],[SIEMA]],Siema2025,55,FALSE)</f>
        <v/>
      </c>
      <c r="AQ706" s="108" t="str">
        <f>VLOOKUP(Tabela2[[#This Row],[SIEMA]],Siema2025,57,FALSE)</f>
        <v>X</v>
      </c>
      <c r="AR706" s="108" t="str">
        <f>VLOOKUP(Tabela2[[#This Row],[SIEMA]],Siema2025,59,FALSE)</f>
        <v/>
      </c>
      <c r="AS706" s="108" t="str">
        <f>VLOOKUP(Tabela2[[#This Row],[SIEMA]],Siema2025,61,FALSE)</f>
        <v/>
      </c>
      <c r="AT706" s="108" t="str">
        <f>VLOOKUP(Tabela2[[#This Row],[SIEMA]],Siema2025,63,FALSE)</f>
        <v/>
      </c>
      <c r="AU706" s="108" t="str">
        <f>VLOOKUP(Tabela2[[#This Row],[SIEMA]],Siema2025,65,FALSE)</f>
        <v/>
      </c>
      <c r="AV706" s="108" t="str">
        <f>VLOOKUP(Tabela2[[#This Row],[SIEMA]],Siema2025,67,FALSE)</f>
        <v/>
      </c>
      <c r="AW706" s="108" t="str">
        <f>VLOOKUP(Tabela2[[#This Row],[SIEMA]],Siema2025,69,FALSE)</f>
        <v/>
      </c>
      <c r="AX706" s="108" t="str">
        <f>VLOOKUP(Tabela2[[#This Row],[SIEMA]],Siema2025,71,FALSE)</f>
        <v/>
      </c>
      <c r="AY706" s="108" t="str">
        <f>VLOOKUP(Tabela2[[#This Row],[SIEMA]],Siema2025,73,FALSE)</f>
        <v/>
      </c>
      <c r="AZ706" s="108" t="str">
        <f>VLOOKUP(Tabela2[[#This Row],[SIEMA]],Siema2025,75,FALSE)</f>
        <v/>
      </c>
      <c r="BA706" s="108" t="str">
        <f>VLOOKUP(Tabela2[[#This Row],[SIEMA]],Siema2025,77,FALSE)</f>
        <v/>
      </c>
      <c r="BB706" s="108" t="str">
        <f>VLOOKUP(Tabela2[[#This Row],[SIEMA]],Siema2025,79,FALSE)</f>
        <v/>
      </c>
      <c r="BC706" s="108" t="str">
        <f>IF(Tabela2[[#This Row],[Outro(s) ]] = "X", "PREENCHER","NA")</f>
        <v>NA</v>
      </c>
      <c r="BD706" s="108" t="str">
        <f>VLOOKUP(Tabela2[[#This Row],[SIEMA]],Siema2025,82,FALSE)</f>
        <v/>
      </c>
      <c r="BE706" s="108" t="str">
        <f>VLOOKUP(Tabela2[[#This Row],[SIEMA]],Siema2025,81,FALSE)</f>
        <v/>
      </c>
      <c r="BF706" s="110" t="str">
        <f>VLOOKUP(Tabela2[[#This Row],[SIEMA]],Siema2025,28,FALSE)</f>
        <v>MACK TRANSPORTES LTDA</v>
      </c>
      <c r="BG706" s="110"/>
      <c r="BH706" s="111" t="str">
        <f>VLOOKUP(Tabela2[[#This Row],[SIEMA]],Siema2025,29,FALSE)</f>
        <v>02223206000106</v>
      </c>
      <c r="BI706" s="112" t="str">
        <f>VLOOKUP(Tabela2[[#This Row],[SIEMA]],Siema2025,107,FALSE)</f>
        <v>Não</v>
      </c>
      <c r="BJ706" s="107" t="s">
        <v>7113</v>
      </c>
      <c r="BK706" s="104" t="s">
        <v>2696</v>
      </c>
      <c r="BL706" s="140">
        <v>45946</v>
      </c>
      <c r="BM706" s="108">
        <f ca="1">IF(Tabela2[[#This Row],[Data de atendimento do Ibama (considerar o primeiro documento/ação)]]="",_xlfn.DAYS(TODAY(),J706),_xlfn.DAYS(Tabela2[[#This Row],[Data de atendimento do Ibama (considerar o primeiro documento/ação)]],J706))</f>
        <v>3</v>
      </c>
      <c r="BN706" s="108" t="str">
        <f>IF(Tabela2[[#This Row],[Atendido pelo Ibama ("Não" ou "Sim")]]="Não","Preencher", IF(Tabela2[[#This Row],[Atendido pelo Ibama ("Não" ou "Sim")]]="Sim","NA",""))</f>
        <v>NA</v>
      </c>
      <c r="BO706" s="114" t="s">
        <v>7182</v>
      </c>
      <c r="BP706" s="108" t="str">
        <f>IF(Tabela2[[#This Row],[Forma de atendimento (primeiro documento/ação)]]= "Outros (especificar)", "PREENCHER","NA")</f>
        <v>NA</v>
      </c>
      <c r="BQ706" s="106" t="s">
        <v>123</v>
      </c>
      <c r="BR706" s="108" t="s">
        <v>123</v>
      </c>
      <c r="BS706" s="108" t="s">
        <v>7120</v>
      </c>
      <c r="BT706" s="108" t="s">
        <v>7225</v>
      </c>
      <c r="BU706" s="108" t="str">
        <f>IF(Tabela2[[#This Row],[Houve envio de Informações Pós-acidente (preencher "não se aplica" quando de competência estadual/municipal)]] = "Sim", "PREENCHER","NA")</f>
        <v>NA</v>
      </c>
      <c r="BV706" s="108" t="str">
        <f>IF(Tabela2[[#This Row],[Houve avaliação das informações pós-acidente solicitadas/enviadas?]] = "Sim", "PREENCHER","NA")</f>
        <v>NA</v>
      </c>
      <c r="BW706" s="108" t="s">
        <v>2696</v>
      </c>
      <c r="BX706" s="106" t="s">
        <v>7115</v>
      </c>
      <c r="BY706" s="140">
        <v>45946</v>
      </c>
      <c r="BZ706" s="104">
        <f>IF(Tabela2[[#This Row],[Data do documento de encerramento]]="NA","NA",IF(Tabela2[[#This Row],[Data do documento de encerramento]]="","Pendente de conclusão/ encerramento",_xlfn.DAYS(Tabela2[[#This Row],[Data do documento de encerramento]],J706)))</f>
        <v>3</v>
      </c>
      <c r="CA706" s="107" t="s">
        <v>10045</v>
      </c>
      <c r="CB706" s="107"/>
      <c r="CC706" s="107"/>
      <c r="CD706" s="107"/>
      <c r="CE706" s="107"/>
      <c r="CF706" s="107"/>
    </row>
    <row r="707" spans="1:84" ht="60.75">
      <c r="A707" s="169">
        <v>2025101446813</v>
      </c>
      <c r="B707" s="170" t="s">
        <v>10149</v>
      </c>
      <c r="C707" s="108" t="str">
        <f>VLOOKUP(Tabela2[[#This Row],[SIEMA]],Siema2025,4,FALSE)</f>
        <v xml:space="preserve"> SE</v>
      </c>
      <c r="D707" s="106" t="str">
        <f>VLOOKUP(Tabela2[[#This Row],[SIEMA]],Siema2025,3,FALSE)</f>
        <v xml:space="preserve">Carmópolis </v>
      </c>
      <c r="E707" s="106" t="str">
        <f>VLOOKUP(Tabela2[[#This Row],[SIEMA]],Siema2025,20,FALSE)</f>
        <v>SAT.CP-07, Carmópolis-SE</v>
      </c>
      <c r="F707" s="106" t="s">
        <v>10150</v>
      </c>
      <c r="G707" s="106" t="s">
        <v>10151</v>
      </c>
      <c r="H707" s="106" t="s">
        <v>10152</v>
      </c>
      <c r="I707" s="104" t="str">
        <f>VLOOKUP(Tabela2[[#This Row],[SIEMA]],Siema2025,19,FALSE)</f>
        <v/>
      </c>
      <c r="J707" s="105">
        <f>VLOOKUP(Tabela2[[#This Row],[SIEMA]],Siema2025,2,FALSE)</f>
        <v>45943</v>
      </c>
      <c r="K707" s="105" t="str">
        <f>VLOOKUP(Tabela2[[#This Row],[SIEMA]],Siema2025,16,FALSE)</f>
        <v>Segunda</v>
      </c>
      <c r="L707" s="106" t="str">
        <f>IF(Tabela2[[#This Row],[Data]]="","Sem Informação",VLOOKUP(MONTH(Tabela2[[#This Row],[Data]]),'[1]Validação de dados'!$I$1:$J$13,2,0))</f>
        <v>Outubro</v>
      </c>
      <c r="M707" s="104">
        <f>YEAR(Tabela2[[#This Row],[Data]])</f>
        <v>2025</v>
      </c>
      <c r="N707" s="105" t="str">
        <f>VLOOKUP(Tabela2[[#This Row],[SIEMA]],Siema2025,17,FALSE)</f>
        <v>Madrugada</v>
      </c>
      <c r="O707" s="105" t="s">
        <v>145</v>
      </c>
      <c r="P707" s="104" t="str">
        <f>VLOOKUP(Tabela2[[#This Row],[SIEMA]],Siema2025,21,FALSE)</f>
        <v>Poço Terrestre</v>
      </c>
      <c r="Q707" s="104" t="str">
        <f>VLOOKUP(Tabela2[[#This Row],[SIEMA]],Siema2025,7,FALSE)</f>
        <v/>
      </c>
      <c r="R707" s="104"/>
      <c r="S707" s="107"/>
      <c r="T707" s="104" t="s">
        <v>4834</v>
      </c>
      <c r="U707" s="104" t="str">
        <f>VLOOKUP(Tabela2[[#This Row],[SIEMA]],Siema2025,12,FALSE)</f>
        <v>M3</v>
      </c>
      <c r="V707" s="104" t="str">
        <f>IF(Q707="","",IF(ISNUMBER(Q707)=FALSE,"Não se aplica",IFERROR(VLOOKUP(Q707,Produtos!$A$1:$C$2319,3,FALSE),"Não Cadastrado")))</f>
        <v/>
      </c>
      <c r="W707" s="104" t="str">
        <f>VLOOKUP(Tabela2[[#This Row],[SIEMA]],Siema2025,10,FALSE)</f>
        <v>Água de injeção</v>
      </c>
      <c r="X707" s="113" t="str">
        <f>IF(Tabela2[[#This Row],[Origem do acidente]] = "Plataforma", "PREENCHER","NA")</f>
        <v>NA</v>
      </c>
      <c r="Y707" s="109"/>
      <c r="Z707" s="104"/>
      <c r="AA707" s="104"/>
      <c r="AB707" s="104" t="str">
        <f>IF(W707="","",IF(ISNUMBER(W707)=FALSE,"Não se aplica",IFERROR(VLOOKUP(W707,Produtos!$A$1:$C$2319,3,FALSE),"Não Cadastrado")))</f>
        <v>Não se aplica</v>
      </c>
      <c r="AC707" s="104"/>
      <c r="AD707" s="108" t="str">
        <f>IF(Tabela2[[#This Row],[Origem do acidente]] = "Plataforma", "PREENCHER","NA")</f>
        <v>NA</v>
      </c>
      <c r="AE707" s="107" t="str">
        <f>IF(AC707="","", IF(AC707="NC","", IF(AC707="NE","", IF(AC707="NA","",IFERROR(VLOOKUP(AC707,Produtos!$A$1:$C$2319,2,FALSE),"Não Cadastrado")))))</f>
        <v/>
      </c>
      <c r="AF707" s="104"/>
      <c r="AG707" s="104"/>
      <c r="AH707" s="104" t="str">
        <f>IF(AC707="","",IF(ISNUMBER(AC707)=FALSE,"Não se aplica",IFERROR(VLOOKUP(AC707,Produtos!$A$1:$C$2319,3,FALSE),"Não Cadastrado")))</f>
        <v/>
      </c>
      <c r="AI707" s="104"/>
      <c r="AJ707" s="104" t="str">
        <f>VLOOKUP(Tabela2[[#This Row],[SIEMA]],Siema2025,26,FALSE)</f>
        <v>No dia 13/10/2025 às 08:30, durante ronda de rotina operacional, foi identificada perda de contenção primária significante/descarga significante de 1,5 m³ de água de injeção devido a furo em conector de aço da adutora de 8" que abastece o satélite SAT.CP-07, em região da caixa de passagem. Após constatação do vazamento, a linha foi fechada para cessar a descarga. Não atingiu corpo hídrico. TOG = 35,10 mg/L; Área da descarga = 30 m²; Profundidade da área = 0,05m. Volume = 30 m² x 0,05 m = 1,5 m³.</v>
      </c>
      <c r="AK707" s="107" t="s">
        <v>7229</v>
      </c>
      <c r="AL707" s="107"/>
      <c r="AM707" s="107"/>
      <c r="AN707" s="108" t="str">
        <f>VLOOKUP(Tabela2[[#This Row],[SIEMA]],Siema2025,51,FALSE)</f>
        <v/>
      </c>
      <c r="AO707" s="108" t="str">
        <f>VLOOKUP(Tabela2[[#This Row],[SIEMA]],Siema2025,53,FALSE)</f>
        <v/>
      </c>
      <c r="AP707" s="108" t="str">
        <f>VLOOKUP(Tabela2[[#This Row],[SIEMA]],Siema2025,55,FALSE)</f>
        <v/>
      </c>
      <c r="AQ707" s="108" t="str">
        <f>VLOOKUP(Tabela2[[#This Row],[SIEMA]],Siema2025,57,FALSE)</f>
        <v/>
      </c>
      <c r="AR707" s="108" t="str">
        <f>VLOOKUP(Tabela2[[#This Row],[SIEMA]],Siema2025,59,FALSE)</f>
        <v/>
      </c>
      <c r="AS707" s="108" t="str">
        <f>VLOOKUP(Tabela2[[#This Row],[SIEMA]],Siema2025,61,FALSE)</f>
        <v/>
      </c>
      <c r="AT707" s="108" t="str">
        <f>VLOOKUP(Tabela2[[#This Row],[SIEMA]],Siema2025,63,FALSE)</f>
        <v/>
      </c>
      <c r="AU707" s="108" t="str">
        <f>VLOOKUP(Tabela2[[#This Row],[SIEMA]],Siema2025,65,FALSE)</f>
        <v>X</v>
      </c>
      <c r="AV707" s="108" t="str">
        <f>VLOOKUP(Tabela2[[#This Row],[SIEMA]],Siema2025,67,FALSE)</f>
        <v/>
      </c>
      <c r="AW707" s="108" t="str">
        <f>VLOOKUP(Tabela2[[#This Row],[SIEMA]],Siema2025,69,FALSE)</f>
        <v/>
      </c>
      <c r="AX707" s="108" t="str">
        <f>VLOOKUP(Tabela2[[#This Row],[SIEMA]],Siema2025,71,FALSE)</f>
        <v/>
      </c>
      <c r="AY707" s="108" t="str">
        <f>VLOOKUP(Tabela2[[#This Row],[SIEMA]],Siema2025,73,FALSE)</f>
        <v/>
      </c>
      <c r="AZ707" s="108" t="str">
        <f>VLOOKUP(Tabela2[[#This Row],[SIEMA]],Siema2025,75,FALSE)</f>
        <v/>
      </c>
      <c r="BA707" s="108" t="str">
        <f>VLOOKUP(Tabela2[[#This Row],[SIEMA]],Siema2025,77,FALSE)</f>
        <v/>
      </c>
      <c r="BB707" s="108" t="str">
        <f>VLOOKUP(Tabela2[[#This Row],[SIEMA]],Siema2025,79,FALSE)</f>
        <v/>
      </c>
      <c r="BC707" s="108" t="str">
        <f>IF(Tabela2[[#This Row],[Outro(s) ]] = "X", "PREENCHER","NA")</f>
        <v>NA</v>
      </c>
      <c r="BD707" s="108" t="str">
        <f>VLOOKUP(Tabela2[[#This Row],[SIEMA]],Siema2025,82,FALSE)</f>
        <v/>
      </c>
      <c r="BE707" s="108" t="str">
        <f>VLOOKUP(Tabela2[[#This Row],[SIEMA]],Siema2025,81,FALSE)</f>
        <v/>
      </c>
      <c r="BF707" s="110" t="str">
        <f>VLOOKUP(Tabela2[[#This Row],[SIEMA]],Siema2025,28,FALSE)</f>
        <v>CARMO ENERGY S.A.</v>
      </c>
      <c r="BG707" s="110"/>
      <c r="BH707" s="111" t="str">
        <f>VLOOKUP(Tabela2[[#This Row],[SIEMA]],Siema2025,29,FALSE)</f>
        <v/>
      </c>
      <c r="BI707" s="112" t="str">
        <f>VLOOKUP(Tabela2[[#This Row],[SIEMA]],Siema2025,107,FALSE)</f>
        <v>Não</v>
      </c>
      <c r="BJ707" s="107" t="s">
        <v>7113</v>
      </c>
      <c r="BK707" s="104" t="s">
        <v>2696</v>
      </c>
      <c r="BL707" s="1">
        <v>45961</v>
      </c>
      <c r="BM707" s="108">
        <f ca="1">IF(Tabela2[[#This Row],[Data de atendimento do Ibama (considerar o primeiro documento/ação)]]="",_xlfn.DAYS(TODAY(),J707),_xlfn.DAYS(Tabela2[[#This Row],[Data de atendimento do Ibama (considerar o primeiro documento/ação)]],J707))</f>
        <v>18</v>
      </c>
      <c r="BN707" s="108" t="str">
        <f>IF(Tabela2[[#This Row],[Atendido pelo Ibama ("Não" ou "Sim")]]="Não","Preencher", IF(Tabela2[[#This Row],[Atendido pelo Ibama ("Não" ou "Sim")]]="Sim","NA",""))</f>
        <v>NA</v>
      </c>
      <c r="BO707" s="114" t="s">
        <v>7100</v>
      </c>
      <c r="BP707" s="108" t="str">
        <f>IF(Tabela2[[#This Row],[Forma de atendimento (primeiro documento/ação)]]= "Outros (especificar)", "PREENCHER","NA")</f>
        <v>NA</v>
      </c>
      <c r="BQ707" s="106" t="s">
        <v>123</v>
      </c>
      <c r="BR707" s="108" t="str">
        <f>IF(Tabela2[[#This Row],[Equipe do Ibama foi a campo? Houve sobrevoo do Poseidon?]] = "Sim", "PREENCHER","NA")</f>
        <v>NA</v>
      </c>
      <c r="BS707" s="108" t="str">
        <f>IF(Tabela2[[#This Row],[Se sim, foi emitida Ordem de Emergência? (informações vinculada à coluna CK)]] = "Sim", "PREENCHER","NA")</f>
        <v>NA</v>
      </c>
      <c r="BT707" s="108" t="s">
        <v>7114</v>
      </c>
      <c r="BU707" s="108" t="str">
        <f>IF(Tabela2[[#This Row],[Houve envio de Informações Pós-acidente (preencher "não se aplica" quando de competência estadual/municipal)]] = "Sim", "PREENCHER","NA")</f>
        <v>NA</v>
      </c>
      <c r="BV707" s="108" t="str">
        <f>IF(Tabela2[[#This Row],[Houve avaliação das informações pós-acidente solicitadas/enviadas?]] = "Sim", "PREENCHER","NA")</f>
        <v>NA</v>
      </c>
      <c r="BW707" s="108" t="s">
        <v>123</v>
      </c>
      <c r="BX707" s="106"/>
      <c r="BY707" s="106"/>
      <c r="BZ707" s="104" t="str">
        <f>IF(Tabela2[[#This Row],[Data do documento de encerramento]]="NA","NA",IF(Tabela2[[#This Row],[Data do documento de encerramento]]="","Pendente de conclusão/ encerramento",_xlfn.DAYS(Tabela2[[#This Row],[Data do documento de encerramento]],J707)))</f>
        <v>Pendente de conclusão/ encerramento</v>
      </c>
      <c r="CA707" s="107"/>
      <c r="CB707" s="107"/>
      <c r="CC707" s="107"/>
      <c r="CD707" s="107"/>
      <c r="CE707" s="107"/>
      <c r="CF707" s="107"/>
    </row>
    <row r="708" spans="1:84" ht="45.75">
      <c r="A708" s="169">
        <v>2025101536020</v>
      </c>
      <c r="B708" s="170" t="s">
        <v>10153</v>
      </c>
      <c r="C708" s="108" t="s">
        <v>7135</v>
      </c>
      <c r="D708" s="106" t="s">
        <v>637</v>
      </c>
      <c r="E708" s="106" t="s">
        <v>10154</v>
      </c>
      <c r="F708" s="106"/>
      <c r="G708" s="106" t="s">
        <v>10155</v>
      </c>
      <c r="H708" s="106" t="s">
        <v>10156</v>
      </c>
      <c r="I708" s="104" t="str">
        <f>VLOOKUP(Tabela2[[#This Row],[SIEMA]],Siema2025,19,FALSE)</f>
        <v>Campos</v>
      </c>
      <c r="J708" s="105">
        <f>VLOOKUP(Tabela2[[#This Row],[SIEMA]],Siema2025,2,FALSE)</f>
        <v>45943</v>
      </c>
      <c r="K708" s="105" t="str">
        <f>VLOOKUP(Tabela2[[#This Row],[SIEMA]],Siema2025,16,FALSE)</f>
        <v>Segunda</v>
      </c>
      <c r="L708" s="106" t="str">
        <f>IF(Tabela2[[#This Row],[Data]]="","Sem Informação",VLOOKUP(MONTH(Tabela2[[#This Row],[Data]]),'[1]Validação de dados'!$I$1:$J$13,2,0))</f>
        <v>Outubro</v>
      </c>
      <c r="M708" s="104">
        <f>YEAR(Tabela2[[#This Row],[Data]])</f>
        <v>2025</v>
      </c>
      <c r="N708" s="105" t="str">
        <f>VLOOKUP(Tabela2[[#This Row],[SIEMA]],Siema2025,17,FALSE)</f>
        <v>Madrugada</v>
      </c>
      <c r="O708" s="105" t="str">
        <f>VLOOKUP(Tabela2[[#This Row],[SIEMA]],Siema2025,5,FALSE)</f>
        <v>Plataforma</v>
      </c>
      <c r="P708" s="104" t="str">
        <f>VLOOKUP(Tabela2[[#This Row],[SIEMA]],Siema2025,21,FALSE)</f>
        <v>Durante a execução da operação de Levantamento Geodésico Cadastral, nas proximidades do manifold [MSP-M2-04] do FPSO Anna Nery, foi constatado o escape de fluido em um dos módulos do manifold.</v>
      </c>
      <c r="Q708" s="104" t="s">
        <v>637</v>
      </c>
      <c r="R708" s="104" t="s">
        <v>954</v>
      </c>
      <c r="S708" s="107" t="s">
        <v>7457</v>
      </c>
      <c r="T708" s="104">
        <v>1.44E-2</v>
      </c>
      <c r="U708" s="104" t="s">
        <v>7111</v>
      </c>
      <c r="V708" s="104" t="str">
        <f>IF(Q708="","",IF(ISNUMBER(Q708)=FALSE,"Não se aplica",IFERROR(VLOOKUP(Q708,Produtos!$A$1:$C$2319,3,FALSE),"Não Cadastrado")))</f>
        <v>Não se aplica</v>
      </c>
      <c r="W708" s="104" t="str">
        <f>VLOOKUP(Tabela2[[#This Row],[SIEMA]],Siema2025,10,FALSE)</f>
        <v/>
      </c>
      <c r="X708" s="113"/>
      <c r="Y708" s="109" t="str">
        <f>IF(W708="","", IF(W708="NC","", IF(W708="NE","", IF(W708="NA","",IFERROR(VLOOKUP(W708,Produtos!$A$1:$C$2319,2,FALSE),"Não Cadastrado")))))</f>
        <v/>
      </c>
      <c r="Z708" s="104" t="str">
        <f>VLOOKUP(Tabela2[[#This Row],[SIEMA]],Siema2025,11,FALSE)</f>
        <v xml:space="preserve"> </v>
      </c>
      <c r="AA708" s="104" t="str">
        <f>VLOOKUP(Tabela2[[#This Row],[SIEMA]],Siema2025,12,FALSE)</f>
        <v xml:space="preserve"> </v>
      </c>
      <c r="AB708" s="104" t="str">
        <f>IF(W708="","",IF(ISNUMBER(W708)=FALSE,"Não se aplica",IFERROR(VLOOKUP(W708,Produtos!$A$1:$C$2319,3,FALSE),"Não Cadastrado")))</f>
        <v/>
      </c>
      <c r="AC708" s="104"/>
      <c r="AD708" s="108"/>
      <c r="AE708" s="107" t="str">
        <f>IF(AC708="","", IF(AC708="NC","", IF(AC708="NE","", IF(AC708="NA","",IFERROR(VLOOKUP(AC708,Produtos!$A$1:$C$2319,2,FALSE),"Não Cadastrado")))))</f>
        <v/>
      </c>
      <c r="AF708" s="104"/>
      <c r="AG708" s="104"/>
      <c r="AH708" s="104" t="str">
        <f>IF(AC708="","",IF(ISNUMBER(AC708)=FALSE,"Não se aplica",IFERROR(VLOOKUP(AC708,Produtos!$A$1:$C$2319,3,FALSE),"Não Cadastrado")))</f>
        <v/>
      </c>
      <c r="AI708" s="104"/>
      <c r="AJ708" s="104" t="str">
        <f>VLOOKUP(Tabela2[[#This Row],[SIEMA]],Siema2025,26,FALSE)</f>
        <v>Em análise preliminar indica que houve uma perda de contenção em uma das conexões da instrumentação de injeção de produtos químicos.</v>
      </c>
      <c r="AK708" s="107" t="s">
        <v>7098</v>
      </c>
      <c r="AL708" s="107"/>
      <c r="AM708" s="107"/>
      <c r="AN708" s="108" t="str">
        <f>VLOOKUP(Tabela2[[#This Row],[SIEMA]],Siema2025,51,FALSE)</f>
        <v/>
      </c>
      <c r="AO708" s="108" t="str">
        <f>VLOOKUP(Tabela2[[#This Row],[SIEMA]],Siema2025,53,FALSE)</f>
        <v/>
      </c>
      <c r="AP708" s="108" t="str">
        <f>VLOOKUP(Tabela2[[#This Row],[SIEMA]],Siema2025,55,FALSE)</f>
        <v/>
      </c>
      <c r="AQ708" s="108" t="str">
        <f>VLOOKUP(Tabela2[[#This Row],[SIEMA]],Siema2025,57,FALSE)</f>
        <v/>
      </c>
      <c r="AR708" s="108" t="str">
        <f>VLOOKUP(Tabela2[[#This Row],[SIEMA]],Siema2025,59,FALSE)</f>
        <v/>
      </c>
      <c r="AS708" s="108" t="str">
        <f>VLOOKUP(Tabela2[[#This Row],[SIEMA]],Siema2025,61,FALSE)</f>
        <v>X</v>
      </c>
      <c r="AT708" s="108" t="str">
        <f>VLOOKUP(Tabela2[[#This Row],[SIEMA]],Siema2025,63,FALSE)</f>
        <v/>
      </c>
      <c r="AU708" s="108" t="str">
        <f>VLOOKUP(Tabela2[[#This Row],[SIEMA]],Siema2025,65,FALSE)</f>
        <v/>
      </c>
      <c r="AV708" s="108" t="str">
        <f>VLOOKUP(Tabela2[[#This Row],[SIEMA]],Siema2025,67,FALSE)</f>
        <v/>
      </c>
      <c r="AW708" s="108" t="str">
        <f>VLOOKUP(Tabela2[[#This Row],[SIEMA]],Siema2025,69,FALSE)</f>
        <v/>
      </c>
      <c r="AX708" s="108" t="str">
        <f>VLOOKUP(Tabela2[[#This Row],[SIEMA]],Siema2025,71,FALSE)</f>
        <v/>
      </c>
      <c r="AY708" s="108" t="str">
        <f>VLOOKUP(Tabela2[[#This Row],[SIEMA]],Siema2025,73,FALSE)</f>
        <v/>
      </c>
      <c r="AZ708" s="108" t="str">
        <f>VLOOKUP(Tabela2[[#This Row],[SIEMA]],Siema2025,75,FALSE)</f>
        <v/>
      </c>
      <c r="BA708" s="108" t="str">
        <f>VLOOKUP(Tabela2[[#This Row],[SIEMA]],Siema2025,77,FALSE)</f>
        <v/>
      </c>
      <c r="BB708" s="108" t="str">
        <f>VLOOKUP(Tabela2[[#This Row],[SIEMA]],Siema2025,79,FALSE)</f>
        <v/>
      </c>
      <c r="BC708" s="108" t="str">
        <f>IF(Tabela2[[#This Row],[Outro(s) ]] = "X", "PREENCHER","NA")</f>
        <v>NA</v>
      </c>
      <c r="BD708" s="108" t="str">
        <f>VLOOKUP(Tabela2[[#This Row],[SIEMA]],Siema2025,82,FALSE)</f>
        <v/>
      </c>
      <c r="BE708" s="108" t="str">
        <f>VLOOKUP(Tabela2[[#This Row],[SIEMA]],Siema2025,81,FALSE)</f>
        <v/>
      </c>
      <c r="BF708" s="110" t="str">
        <f>VLOOKUP(Tabela2[[#This Row],[SIEMA]],Siema2025,28,FALSE)</f>
        <v>Petrobras</v>
      </c>
      <c r="BG708" s="110"/>
      <c r="BH708" s="111" t="str">
        <f>VLOOKUP(Tabela2[[#This Row],[SIEMA]],Siema2025,29,FALSE)</f>
        <v>33000167000101</v>
      </c>
      <c r="BI708" s="112" t="str">
        <f>VLOOKUP(Tabela2[[#This Row],[SIEMA]],Siema2025,107,FALSE)</f>
        <v>Não</v>
      </c>
      <c r="BJ708" s="107" t="s">
        <v>7099</v>
      </c>
      <c r="BK708" s="104" t="s">
        <v>2696</v>
      </c>
      <c r="BL708" s="140">
        <v>45978</v>
      </c>
      <c r="BM708" s="108">
        <f ca="1">IF(Tabela2[[#This Row],[Data de atendimento do Ibama (considerar o primeiro documento/ação)]]="",_xlfn.DAYS(TODAY(),J708),_xlfn.DAYS(Tabela2[[#This Row],[Data de atendimento do Ibama (considerar o primeiro documento/ação)]],J708))</f>
        <v>35</v>
      </c>
      <c r="BN708" s="108" t="str">
        <f>IF(Tabela2[[#This Row],[Atendido pelo Ibama ("Não" ou "Sim")]]="Não","Preencher", IF(Tabela2[[#This Row],[Atendido pelo Ibama ("Não" ou "Sim")]]="Sim","NA",""))</f>
        <v>NA</v>
      </c>
      <c r="BO708" s="114" t="s">
        <v>7138</v>
      </c>
      <c r="BP708" s="108" t="str">
        <f>IF(Tabela2[[#This Row],[Forma de atendimento (primeiro documento/ação)]]= "Outros (especificar)", "PREENCHER","NA")</f>
        <v>NA</v>
      </c>
      <c r="BQ708" s="106" t="s">
        <v>123</v>
      </c>
      <c r="BR708" s="108" t="str">
        <f>IF(Tabela2[[#This Row],[Equipe do Ibama foi a campo? Houve sobrevoo do Poseidon?]] = "Sim", "PREENCHER","NA")</f>
        <v>NA</v>
      </c>
      <c r="BS708" s="108" t="str">
        <f>IF(Tabela2[[#This Row],[Se sim, foi emitida Ordem de Emergência? (informações vinculada à coluna CK)]] = "Sim", "PREENCHER","NA")</f>
        <v>NA</v>
      </c>
      <c r="BT708" s="108" t="s">
        <v>7101</v>
      </c>
      <c r="BU708" s="108" t="s">
        <v>123</v>
      </c>
      <c r="BV708" s="108" t="s">
        <v>123</v>
      </c>
      <c r="BW708" s="108" t="s">
        <v>123</v>
      </c>
      <c r="BX708" s="106"/>
      <c r="BY708" s="140"/>
      <c r="BZ708" s="104" t="str">
        <f>IF(Tabela2[[#This Row],[Data do documento de encerramento]]="NA","NA",IF(Tabela2[[#This Row],[Data do documento de encerramento]]="","Pendente de conclusão/ encerramento",_xlfn.DAYS(Tabela2[[#This Row],[Data do documento de encerramento]],J708)))</f>
        <v>Pendente de conclusão/ encerramento</v>
      </c>
      <c r="CA708" s="107"/>
      <c r="CB708" s="107"/>
      <c r="CC708" s="107" t="s">
        <v>7670</v>
      </c>
      <c r="CD708" s="107" t="s">
        <v>123</v>
      </c>
      <c r="CE708" s="107" t="s">
        <v>123</v>
      </c>
      <c r="CF708" s="107" t="s">
        <v>7149</v>
      </c>
    </row>
    <row r="709" spans="1:84" ht="60.75">
      <c r="A709" s="169">
        <v>2025101454027</v>
      </c>
      <c r="B709" s="170" t="s">
        <v>10157</v>
      </c>
      <c r="C709" s="108" t="str">
        <f>VLOOKUP(Tabela2[[#This Row],[SIEMA]],Siema2025,4,FALSE)</f>
        <v xml:space="preserve"> MG</v>
      </c>
      <c r="D709" s="106" t="str">
        <f>VLOOKUP(Tabela2[[#This Row],[SIEMA]],Siema2025,3,FALSE)</f>
        <v xml:space="preserve">Betim </v>
      </c>
      <c r="E709" s="106" t="s">
        <v>10158</v>
      </c>
      <c r="F709" s="106"/>
      <c r="G709" s="106" t="s">
        <v>10159</v>
      </c>
      <c r="H709" s="106" t="s">
        <v>10160</v>
      </c>
      <c r="I709" s="104" t="s">
        <v>7120</v>
      </c>
      <c r="J709" s="105">
        <f>VLOOKUP(Tabela2[[#This Row],[SIEMA]],Siema2025,2,FALSE)</f>
        <v>45944</v>
      </c>
      <c r="K709" s="105" t="str">
        <f>VLOOKUP(Tabela2[[#This Row],[SIEMA]],Siema2025,16,FALSE)</f>
        <v>Terça</v>
      </c>
      <c r="L709" s="106" t="str">
        <f>IF(Tabela2[[#This Row],[Data]]="","Sem Informação",VLOOKUP(MONTH(Tabela2[[#This Row],[Data]]),'[1]Validação de dados'!$I$1:$J$13,2,0))</f>
        <v>Outubro</v>
      </c>
      <c r="M709" s="104">
        <f>YEAR(Tabela2[[#This Row],[Data]])</f>
        <v>2025</v>
      </c>
      <c r="N709" s="105" t="str">
        <f>VLOOKUP(Tabela2[[#This Row],[SIEMA]],Siema2025,17,FALSE)</f>
        <v>Matutino</v>
      </c>
      <c r="O709" s="105" t="str">
        <f>VLOOKUP(Tabela2[[#This Row],[SIEMA]],Siema2025,5,FALSE)</f>
        <v>Rodovia</v>
      </c>
      <c r="P709" s="104" t="str">
        <f>VLOOKUP(Tabela2[[#This Row],[SIEMA]],Siema2025,21,FALSE)</f>
        <v>área urbana de Betim/MG</v>
      </c>
      <c r="Q709" s="104">
        <v>1202</v>
      </c>
      <c r="R709" s="104" t="s">
        <v>8454</v>
      </c>
      <c r="S709" s="107" t="str">
        <f>IF(Q709="","", IF(Q709="NC","", IF(Q709="NE","", IF(Q709="NA","",IFERROR(VLOOKUP(Q709,[1]Produtos!$A$1:$C$2319,2,FALSE),"Não Cadastrado")))))</f>
        <v>GASÓLEO ou ÓLEO DIESEL ou ÓLEO PARA AQUECIMENTO, LEVE</v>
      </c>
      <c r="T709" s="104">
        <v>80</v>
      </c>
      <c r="U709" s="104" t="s">
        <v>648</v>
      </c>
      <c r="V709" s="104">
        <f>IF(Q709="","",IF(ISNUMBER(Q709)=FALSE,"Não se aplica",IFERROR(VLOOKUP(Q709,Produtos!$A$1:$C$2319,3,FALSE),"Não Cadastrado")))</f>
        <v>3</v>
      </c>
      <c r="W709" s="104" t="str">
        <f>VLOOKUP(Tabela2[[#This Row],[SIEMA]],Siema2025,10,FALSE)</f>
        <v/>
      </c>
      <c r="X709" s="113" t="str">
        <f>IF(Tabela2[[#This Row],[Origem do acidente]] = "Plataforma", "PREENCHER","NA")</f>
        <v>NA</v>
      </c>
      <c r="Y709" s="109" t="str">
        <f>IF(W709="","", IF(W709="NC","", IF(W709="NE","", IF(W709="NA","",IFERROR(VLOOKUP(W709,Produtos!$A$1:$C$2319,2,FALSE),"Não Cadastrado")))))</f>
        <v/>
      </c>
      <c r="Z709" s="104" t="str">
        <f>VLOOKUP(Tabela2[[#This Row],[SIEMA]],Siema2025,11,FALSE)</f>
        <v xml:space="preserve"> </v>
      </c>
      <c r="AA709" s="104" t="str">
        <f>VLOOKUP(Tabela2[[#This Row],[SIEMA]],Siema2025,12,FALSE)</f>
        <v xml:space="preserve"> </v>
      </c>
      <c r="AB709" s="104" t="str">
        <f>IF(W709="","",IF(ISNUMBER(W709)=FALSE,"Não se aplica",IFERROR(VLOOKUP(W709,Produtos!$A$1:$C$2319,3,FALSE),"Não Cadastrado")))</f>
        <v/>
      </c>
      <c r="AC709" s="104"/>
      <c r="AD709" s="108" t="str">
        <f>IF(Tabela2[[#This Row],[Origem do acidente]] = "Plataforma", "PREENCHER","NA")</f>
        <v>NA</v>
      </c>
      <c r="AE709" s="107" t="str">
        <f>IF(AC709="","", IF(AC709="NC","", IF(AC709="NE","", IF(AC709="NA","",IFERROR(VLOOKUP(AC709,Produtos!$A$1:$C$2319,2,FALSE),"Não Cadastrado")))))</f>
        <v/>
      </c>
      <c r="AF709" s="104"/>
      <c r="AG709" s="104"/>
      <c r="AH709" s="104" t="str">
        <f>IF(AC709="","",IF(ISNUMBER(AC709)=FALSE,"Não se aplica",IFERROR(VLOOKUP(AC709,Produtos!$A$1:$C$2319,3,FALSE),"Não Cadastrado")))</f>
        <v/>
      </c>
      <c r="AI709" s="104"/>
      <c r="AJ709" s="104" t="str">
        <f>VLOOKUP(Tabela2[[#This Row],[SIEMA]],Siema2025,26,FALSE)</f>
        <v>O motorista da Transpedrosa seguia em direção a Governador Valadares para realizar a entrega de 60 m³ de S10. Durante o trajeto, ocorreu um derrame de aproximadamente 80l pela parte superior do tanque em área impermeável.</v>
      </c>
      <c r="AK709" s="107" t="s">
        <v>7112</v>
      </c>
      <c r="AL709" s="107" t="s">
        <v>10161</v>
      </c>
      <c r="AM709" s="107"/>
      <c r="AN709" s="108" t="str">
        <f>VLOOKUP(Tabela2[[#This Row],[SIEMA]],Siema2025,51,FALSE)</f>
        <v/>
      </c>
      <c r="AO709" s="108" t="str">
        <f>VLOOKUP(Tabela2[[#This Row],[SIEMA]],Siema2025,53,FALSE)</f>
        <v/>
      </c>
      <c r="AP709" s="108" t="str">
        <f>VLOOKUP(Tabela2[[#This Row],[SIEMA]],Siema2025,55,FALSE)</f>
        <v/>
      </c>
      <c r="AQ709" s="108" t="str">
        <f>VLOOKUP(Tabela2[[#This Row],[SIEMA]],Siema2025,57,FALSE)</f>
        <v/>
      </c>
      <c r="AR709" s="108" t="str">
        <f>VLOOKUP(Tabela2[[#This Row],[SIEMA]],Siema2025,59,FALSE)</f>
        <v/>
      </c>
      <c r="AS709" s="108" t="str">
        <f>VLOOKUP(Tabela2[[#This Row],[SIEMA]],Siema2025,61,FALSE)</f>
        <v/>
      </c>
      <c r="AT709" s="108" t="str">
        <f>VLOOKUP(Tabela2[[#This Row],[SIEMA]],Siema2025,63,FALSE)</f>
        <v/>
      </c>
      <c r="AU709" s="108" t="str">
        <f>VLOOKUP(Tabela2[[#This Row],[SIEMA]],Siema2025,65,FALSE)</f>
        <v/>
      </c>
      <c r="AV709" s="108" t="str">
        <f>VLOOKUP(Tabela2[[#This Row],[SIEMA]],Siema2025,67,FALSE)</f>
        <v/>
      </c>
      <c r="AW709" s="108" t="str">
        <f>VLOOKUP(Tabela2[[#This Row],[SIEMA]],Siema2025,69,FALSE)</f>
        <v/>
      </c>
      <c r="AX709" s="108" t="str">
        <f>VLOOKUP(Tabela2[[#This Row],[SIEMA]],Siema2025,71,FALSE)</f>
        <v/>
      </c>
      <c r="AY709" s="108" t="str">
        <f>VLOOKUP(Tabela2[[#This Row],[SIEMA]],Siema2025,73,FALSE)</f>
        <v/>
      </c>
      <c r="AZ709" s="108" t="str">
        <f>VLOOKUP(Tabela2[[#This Row],[SIEMA]],Siema2025,75,FALSE)</f>
        <v/>
      </c>
      <c r="BA709" s="108" t="str">
        <f>VLOOKUP(Tabela2[[#This Row],[SIEMA]],Siema2025,77,FALSE)</f>
        <v/>
      </c>
      <c r="BB709" s="108" t="str">
        <f>VLOOKUP(Tabela2[[#This Row],[SIEMA]],Siema2025,79,FALSE)</f>
        <v>X</v>
      </c>
      <c r="BC709" s="108" t="s">
        <v>7723</v>
      </c>
      <c r="BD709" s="108" t="str">
        <f>VLOOKUP(Tabela2[[#This Row],[SIEMA]],Siema2025,82,FALSE)</f>
        <v/>
      </c>
      <c r="BE709" s="108" t="str">
        <f>VLOOKUP(Tabela2[[#This Row],[SIEMA]],Siema2025,81,FALSE)</f>
        <v/>
      </c>
      <c r="BF709" s="110" t="str">
        <f>VLOOKUP(Tabela2[[#This Row],[SIEMA]],Siema2025,28,FALSE)</f>
        <v>Transpedrosa</v>
      </c>
      <c r="BG709" s="110"/>
      <c r="BH709" s="111" t="str">
        <f>VLOOKUP(Tabela2[[#This Row],[SIEMA]],Siema2025,29,FALSE)</f>
        <v>21849120000219</v>
      </c>
      <c r="BI709" s="112" t="str">
        <f>VLOOKUP(Tabela2[[#This Row],[SIEMA]],Siema2025,107,FALSE)</f>
        <v>Não</v>
      </c>
      <c r="BJ709" s="107" t="s">
        <v>7113</v>
      </c>
      <c r="BK709" s="104" t="s">
        <v>2696</v>
      </c>
      <c r="BL709" s="140">
        <v>45950</v>
      </c>
      <c r="BM709" s="108">
        <f ca="1">IF(Tabela2[[#This Row],[Data de atendimento do Ibama (considerar o primeiro documento/ação)]]="",_xlfn.DAYS(TODAY(),J709),_xlfn.DAYS(Tabela2[[#This Row],[Data de atendimento do Ibama (considerar o primeiro documento/ação)]],J709))</f>
        <v>6</v>
      </c>
      <c r="BN709" s="108" t="str">
        <f>IF(Tabela2[[#This Row],[Atendido pelo Ibama ("Não" ou "Sim")]]="Não","Preencher", IF(Tabela2[[#This Row],[Atendido pelo Ibama ("Não" ou "Sim")]]="Sim","NA",""))</f>
        <v>NA</v>
      </c>
      <c r="BO709" s="114" t="s">
        <v>7100</v>
      </c>
      <c r="BP709" s="108" t="str">
        <f>IF(Tabela2[[#This Row],[Forma de atendimento (primeiro documento/ação)]]= "Outros (especificar)", "PREENCHER","NA")</f>
        <v>NA</v>
      </c>
      <c r="BQ709" s="106" t="s">
        <v>123</v>
      </c>
      <c r="BR709" s="108" t="s">
        <v>123</v>
      </c>
      <c r="BS709" s="108" t="s">
        <v>7120</v>
      </c>
      <c r="BT709" s="108" t="s">
        <v>7101</v>
      </c>
      <c r="BU709" s="108" t="s">
        <v>2696</v>
      </c>
      <c r="BV709" s="108" t="s">
        <v>123</v>
      </c>
      <c r="BW709" s="108" t="s">
        <v>2696</v>
      </c>
      <c r="BX709" s="106" t="s">
        <v>7102</v>
      </c>
      <c r="BY709" s="140">
        <v>45974</v>
      </c>
      <c r="BZ709" s="104">
        <f>IF(Tabela2[[#This Row],[Data do documento de encerramento]]="NA","NA",IF(Tabela2[[#This Row],[Data do documento de encerramento]]="","Pendente de conclusão/ encerramento",_xlfn.DAYS(Tabela2[[#This Row],[Data do documento de encerramento]],J709)))</f>
        <v>30</v>
      </c>
      <c r="CA709" s="107" t="s">
        <v>10162</v>
      </c>
      <c r="CB709" s="107"/>
      <c r="CC709" s="115"/>
      <c r="CD709" s="107"/>
      <c r="CE709" s="107"/>
      <c r="CF709" s="107"/>
    </row>
    <row r="710" spans="1:84" ht="30.75">
      <c r="A710" s="169">
        <v>2025101564826</v>
      </c>
      <c r="B710" s="170" t="s">
        <v>10163</v>
      </c>
      <c r="C710" s="108" t="str">
        <f>VLOOKUP(Tabela2[[#This Row],[SIEMA]],Siema2025,4,FALSE)</f>
        <v xml:space="preserve"> SP</v>
      </c>
      <c r="D710" s="106" t="str">
        <f>VLOOKUP(Tabela2[[#This Row],[SIEMA]],Siema2025,3,FALSE)</f>
        <v xml:space="preserve">Jaú </v>
      </c>
      <c r="E710" s="106" t="str">
        <f>VLOOKUP(Tabela2[[#This Row],[SIEMA]],Siema2025,20,FALSE)</f>
        <v>Distrito de Potunduva (km  290+200)</v>
      </c>
      <c r="F710" s="106" t="s">
        <v>10164</v>
      </c>
      <c r="G710" s="106" t="s">
        <v>10165</v>
      </c>
      <c r="H710" s="106" t="s">
        <v>10166</v>
      </c>
      <c r="I710" s="104" t="s">
        <v>7120</v>
      </c>
      <c r="J710" s="105">
        <f>VLOOKUP(Tabela2[[#This Row],[SIEMA]],Siema2025,2,FALSE)</f>
        <v>45944</v>
      </c>
      <c r="K710" s="105" t="str">
        <f>VLOOKUP(Tabela2[[#This Row],[SIEMA]],Siema2025,16,FALSE)</f>
        <v>Terça</v>
      </c>
      <c r="L710" s="106" t="str">
        <f>IF(Tabela2[[#This Row],[Data]]="","Sem Informação",VLOOKUP(MONTH(Tabela2[[#This Row],[Data]]),'[1]Validação de dados'!$I$1:$J$13,2,0))</f>
        <v>Outubro</v>
      </c>
      <c r="M710" s="104">
        <f>YEAR(Tabela2[[#This Row],[Data]])</f>
        <v>2025</v>
      </c>
      <c r="N710" s="105" t="str">
        <f>VLOOKUP(Tabela2[[#This Row],[SIEMA]],Siema2025,17,FALSE)</f>
        <v>Noturno</v>
      </c>
      <c r="O710" s="105" t="str">
        <f>VLOOKUP(Tabela2[[#This Row],[SIEMA]],Siema2025,5,FALSE)</f>
        <v>Ferrovia</v>
      </c>
      <c r="P710" s="104" t="str">
        <f>VLOOKUP(Tabela2[[#This Row],[SIEMA]],Siema2025,21,FALSE)</f>
        <v>Vazamento de carga sobre a via</v>
      </c>
      <c r="Q710" s="104" t="s">
        <v>7127</v>
      </c>
      <c r="R710" s="104" t="s">
        <v>7127</v>
      </c>
      <c r="S710" s="107" t="s">
        <v>365</v>
      </c>
      <c r="T710" s="104" t="s">
        <v>8171</v>
      </c>
      <c r="U710" s="104" t="str">
        <f>VLOOKUP(Tabela2[[#This Row],[SIEMA]],Siema2025,12,FALSE)</f>
        <v/>
      </c>
      <c r="V710" s="104" t="s">
        <v>7127</v>
      </c>
      <c r="W710" s="104"/>
      <c r="X710" s="113"/>
      <c r="Y710" s="109" t="str">
        <f>IF(W710="","", IF(W710="NC","", IF(W710="NE","", IF(W710="NA","",IFERROR(VLOOKUP(W710,Produtos!$A$1:$C$2319,2,FALSE),"Não Cadastrado")))))</f>
        <v/>
      </c>
      <c r="Z710" s="104" t="str">
        <f>VLOOKUP(Tabela2[[#This Row],[SIEMA]],Siema2025,11,FALSE)</f>
        <v/>
      </c>
      <c r="AA710" s="104" t="str">
        <f>VLOOKUP(Tabela2[[#This Row],[SIEMA]],Siema2025,12,FALSE)</f>
        <v/>
      </c>
      <c r="AB710" s="104" t="str">
        <f>IF(W710="","",IF(ISNUMBER(W710)=FALSE,"Não se aplica",IFERROR(VLOOKUP(W710,Produtos!$A$1:$C$2319,3,FALSE),"Não Cadastrado")))</f>
        <v/>
      </c>
      <c r="AC710" s="104"/>
      <c r="AD710" s="108"/>
      <c r="AE710" s="107" t="str">
        <f>IF(AC710="","", IF(AC710="NC","", IF(AC710="NE","", IF(AC710="NA","",IFERROR(VLOOKUP(AC710,Produtos!$A$1:$C$2319,2,FALSE),"Não Cadastrado")))))</f>
        <v/>
      </c>
      <c r="AF710" s="104"/>
      <c r="AG710" s="104"/>
      <c r="AH710" s="104" t="str">
        <f>IF(AC710="","",IF(ISNUMBER(AC710)=FALSE,"Não se aplica",IFERROR(VLOOKUP(AC710,Produtos!$A$1:$C$2319,3,FALSE),"Não Cadastrado")))</f>
        <v/>
      </c>
      <c r="AI710" s="104"/>
      <c r="AJ710" s="104" t="str">
        <f>VLOOKUP(Tabela2[[#This Row],[SIEMA]],Siema2025,26,FALSE)</f>
        <v>Em sindicância</v>
      </c>
      <c r="AK710" s="107" t="s">
        <v>7122</v>
      </c>
      <c r="AL710" s="107"/>
      <c r="AM710" s="107"/>
      <c r="AN710" s="108" t="str">
        <f>VLOOKUP(Tabela2[[#This Row],[SIEMA]],Siema2025,51,FALSE)</f>
        <v/>
      </c>
      <c r="AO710" s="108" t="str">
        <f>VLOOKUP(Tabela2[[#This Row],[SIEMA]],Siema2025,53,FALSE)</f>
        <v/>
      </c>
      <c r="AP710" s="108" t="str">
        <f>VLOOKUP(Tabela2[[#This Row],[SIEMA]],Siema2025,55,FALSE)</f>
        <v/>
      </c>
      <c r="AQ710" s="108" t="str">
        <f>VLOOKUP(Tabela2[[#This Row],[SIEMA]],Siema2025,57,FALSE)</f>
        <v/>
      </c>
      <c r="AR710" s="108" t="str">
        <f>VLOOKUP(Tabela2[[#This Row],[SIEMA]],Siema2025,59,FALSE)</f>
        <v/>
      </c>
      <c r="AS710" s="108" t="str">
        <f>VLOOKUP(Tabela2[[#This Row],[SIEMA]],Siema2025,61,FALSE)</f>
        <v/>
      </c>
      <c r="AT710" s="108" t="str">
        <f>VLOOKUP(Tabela2[[#This Row],[SIEMA]],Siema2025,63,FALSE)</f>
        <v/>
      </c>
      <c r="AU710" s="108" t="str">
        <f>VLOOKUP(Tabela2[[#This Row],[SIEMA]],Siema2025,65,FALSE)</f>
        <v>X</v>
      </c>
      <c r="AV710" s="108" t="str">
        <f>VLOOKUP(Tabela2[[#This Row],[SIEMA]],Siema2025,67,FALSE)</f>
        <v/>
      </c>
      <c r="AW710" s="108" t="str">
        <f>VLOOKUP(Tabela2[[#This Row],[SIEMA]],Siema2025,69,FALSE)</f>
        <v/>
      </c>
      <c r="AX710" s="108" t="str">
        <f>VLOOKUP(Tabela2[[#This Row],[SIEMA]],Siema2025,71,FALSE)</f>
        <v/>
      </c>
      <c r="AY710" s="108" t="str">
        <f>VLOOKUP(Tabela2[[#This Row],[SIEMA]],Siema2025,73,FALSE)</f>
        <v/>
      </c>
      <c r="AZ710" s="108" t="str">
        <f>VLOOKUP(Tabela2[[#This Row],[SIEMA]],Siema2025,75,FALSE)</f>
        <v/>
      </c>
      <c r="BA710" s="108" t="str">
        <f>VLOOKUP(Tabela2[[#This Row],[SIEMA]],Siema2025,77,FALSE)</f>
        <v/>
      </c>
      <c r="BB710" s="108" t="str">
        <f>VLOOKUP(Tabela2[[#This Row],[SIEMA]],Siema2025,79,FALSE)</f>
        <v/>
      </c>
      <c r="BC710" s="108" t="str">
        <f>IF(Tabela2[[#This Row],[Outro(s) ]] = "X", "PREENCHER","NA")</f>
        <v>NA</v>
      </c>
      <c r="BD710" s="108" t="str">
        <f>VLOOKUP(Tabela2[[#This Row],[SIEMA]],Siema2025,82,FALSE)</f>
        <v/>
      </c>
      <c r="BE710" s="108" t="str">
        <f>VLOOKUP(Tabela2[[#This Row],[SIEMA]],Siema2025,81,FALSE)</f>
        <v/>
      </c>
      <c r="BF710" s="110" t="s">
        <v>3066</v>
      </c>
      <c r="BG710" s="110" t="s">
        <v>7123</v>
      </c>
      <c r="BH710" s="111" t="str">
        <f>VLOOKUP(Tabela2[[#This Row],[SIEMA]],Siema2025,29,FALSE)</f>
        <v>02502844000166</v>
      </c>
      <c r="BI710" s="112" t="str">
        <f>VLOOKUP(Tabela2[[#This Row],[SIEMA]],Siema2025,107,FALSE)</f>
        <v>Não</v>
      </c>
      <c r="BJ710" s="107" t="s">
        <v>7099</v>
      </c>
      <c r="BK710" s="104" t="s">
        <v>2696</v>
      </c>
      <c r="BL710" s="140">
        <v>45952</v>
      </c>
      <c r="BM710" s="108">
        <f ca="1">IF(Tabela2[[#This Row],[Data de atendimento do Ibama (considerar o primeiro documento/ação)]]="",_xlfn.DAYS(TODAY(),J710),_xlfn.DAYS(Tabela2[[#This Row],[Data de atendimento do Ibama (considerar o primeiro documento/ação)]],J710))</f>
        <v>8</v>
      </c>
      <c r="BN710" s="108" t="str">
        <f>IF(Tabela2[[#This Row],[Atendido pelo Ibama ("Não" ou "Sim")]]="Não","Preencher", IF(Tabela2[[#This Row],[Atendido pelo Ibama ("Não" ou "Sim")]]="Sim","NA",""))</f>
        <v>NA</v>
      </c>
      <c r="BO710" s="114" t="s">
        <v>7100</v>
      </c>
      <c r="BP710" s="108" t="str">
        <f>IF(Tabela2[[#This Row],[Forma de atendimento (primeiro documento/ação)]]= "Outros (especificar)", "PREENCHER","NA")</f>
        <v>NA</v>
      </c>
      <c r="BQ710" s="106" t="s">
        <v>123</v>
      </c>
      <c r="BR710" s="108" t="str">
        <f>IF(Tabela2[[#This Row],[Equipe do Ibama foi a campo? Houve sobrevoo do Poseidon?]] = "Sim", "PREENCHER","NA")</f>
        <v>NA</v>
      </c>
      <c r="BS710" s="108" t="str">
        <f>IF(Tabela2[[#This Row],[Se sim, foi emitida Ordem de Emergência? (informações vinculada à coluna CK)]] = "Sim", "PREENCHER","NA")</f>
        <v>NA</v>
      </c>
      <c r="BT710" s="108" t="s">
        <v>7101</v>
      </c>
      <c r="BU710" s="108" t="s">
        <v>123</v>
      </c>
      <c r="BV710" s="108" t="s">
        <v>123</v>
      </c>
      <c r="BW710" s="108" t="s">
        <v>123</v>
      </c>
      <c r="BX710" s="106" t="s">
        <v>7127</v>
      </c>
      <c r="BY710" s="140"/>
      <c r="BZ710" s="104" t="str">
        <f>IF(Tabela2[[#This Row],[Data do documento de encerramento]]="NA","NA",IF(Tabela2[[#This Row],[Data do documento de encerramento]]="","Pendente de conclusão/ encerramento",_xlfn.DAYS(Tabela2[[#This Row],[Data do documento de encerramento]],J710)))</f>
        <v>Pendente de conclusão/ encerramento</v>
      </c>
      <c r="CA710" s="107" t="s">
        <v>9393</v>
      </c>
      <c r="CB710" s="107"/>
      <c r="CC710" s="107"/>
      <c r="CD710" s="107"/>
      <c r="CE710" s="107"/>
      <c r="CF710" s="107"/>
    </row>
    <row r="711" spans="1:84" ht="30.75">
      <c r="A711" s="169">
        <v>2025101561219</v>
      </c>
      <c r="B711" s="170" t="s">
        <v>10167</v>
      </c>
      <c r="C711" s="108" t="str">
        <f>VLOOKUP(Tabela2[[#This Row],[SIEMA]],Siema2025,4,FALSE)</f>
        <v xml:space="preserve"> SP</v>
      </c>
      <c r="D711" s="106" t="str">
        <f>VLOOKUP(Tabela2[[#This Row],[SIEMA]],Siema2025,3,FALSE)</f>
        <v xml:space="preserve">Santa Adélia </v>
      </c>
      <c r="E711" s="106" t="str">
        <f>VLOOKUP(Tabela2[[#This Row],[SIEMA]],Siema2025,20,FALSE)</f>
        <v>114+000</v>
      </c>
      <c r="F711" s="106" t="s">
        <v>10168</v>
      </c>
      <c r="G711" s="106" t="s">
        <v>10169</v>
      </c>
      <c r="H711" s="106" t="s">
        <v>10170</v>
      </c>
      <c r="I711" s="104" t="s">
        <v>7120</v>
      </c>
      <c r="J711" s="105">
        <f>VLOOKUP(Tabela2[[#This Row],[SIEMA]],Siema2025,2,FALSE)</f>
        <v>45945</v>
      </c>
      <c r="K711" s="105" t="str">
        <f>VLOOKUP(Tabela2[[#This Row],[SIEMA]],Siema2025,16,FALSE)</f>
        <v>Quarta</v>
      </c>
      <c r="L711" s="106" t="str">
        <f>IF(Tabela2[[#This Row],[Data]]="","Sem Informação",VLOOKUP(MONTH(Tabela2[[#This Row],[Data]]),'[1]Validação de dados'!$I$1:$J$13,2,0))</f>
        <v>Outubro</v>
      </c>
      <c r="M711" s="104">
        <f>YEAR(Tabela2[[#This Row],[Data]])</f>
        <v>2025</v>
      </c>
      <c r="N711" s="105" t="str">
        <f>VLOOKUP(Tabela2[[#This Row],[SIEMA]],Siema2025,17,FALSE)</f>
        <v>Noturno</v>
      </c>
      <c r="O711" s="105" t="str">
        <f>VLOOKUP(Tabela2[[#This Row],[SIEMA]],Siema2025,5,FALSE)</f>
        <v>Ferrovia</v>
      </c>
      <c r="P711" s="104" t="str">
        <f>VLOOKUP(Tabela2[[#This Row],[SIEMA]],Siema2025,21,FALSE)</f>
        <v>Vazamento de milho</v>
      </c>
      <c r="Q711" s="104" t="s">
        <v>7127</v>
      </c>
      <c r="R711" s="104" t="s">
        <v>7127</v>
      </c>
      <c r="S711" s="107" t="s">
        <v>365</v>
      </c>
      <c r="T711" s="104">
        <v>118</v>
      </c>
      <c r="U711" s="104" t="s">
        <v>7121</v>
      </c>
      <c r="V711" s="104" t="s">
        <v>7127</v>
      </c>
      <c r="W711" s="104"/>
      <c r="X711" s="113"/>
      <c r="Y711" s="109" t="str">
        <f>IF(W711="","", IF(W711="NC","", IF(W711="NE","", IF(W711="NA","",IFERROR(VLOOKUP(W711,Produtos!$A$1:$C$2319,2,FALSE),"Não Cadastrado")))))</f>
        <v/>
      </c>
      <c r="Z711" s="104" t="str">
        <f>VLOOKUP(Tabela2[[#This Row],[SIEMA]],Siema2025,11,FALSE)</f>
        <v/>
      </c>
      <c r="AA711" s="104" t="str">
        <f>VLOOKUP(Tabela2[[#This Row],[SIEMA]],Siema2025,12,FALSE)</f>
        <v/>
      </c>
      <c r="AB711" s="104" t="str">
        <f>IF(W711="","",IF(ISNUMBER(W711)=FALSE,"Não se aplica",IFERROR(VLOOKUP(W711,Produtos!$A$1:$C$2319,3,FALSE),"Não Cadastrado")))</f>
        <v/>
      </c>
      <c r="AC711" s="104"/>
      <c r="AD711" s="108"/>
      <c r="AE711" s="107" t="str">
        <f>IF(AC711="","", IF(AC711="NC","", IF(AC711="NE","", IF(AC711="NA","",IFERROR(VLOOKUP(AC711,Produtos!$A$1:$C$2319,2,FALSE),"Não Cadastrado")))))</f>
        <v/>
      </c>
      <c r="AF711" s="104"/>
      <c r="AG711" s="104"/>
      <c r="AH711" s="104" t="str">
        <f>IF(AC711="","",IF(ISNUMBER(AC711)=FALSE,"Não se aplica",IFERROR(VLOOKUP(AC711,Produtos!$A$1:$C$2319,3,FALSE),"Não Cadastrado")))</f>
        <v/>
      </c>
      <c r="AI711" s="104"/>
      <c r="AJ711" s="104" t="str">
        <f>VLOOKUP(Tabela2[[#This Row],[SIEMA]],Siema2025,26,FALSE)</f>
        <v>Em investigação</v>
      </c>
      <c r="AK711" s="107" t="s">
        <v>6834</v>
      </c>
      <c r="AL711" s="107"/>
      <c r="AM711" s="107"/>
      <c r="AN711" s="108" t="str">
        <f>VLOOKUP(Tabela2[[#This Row],[SIEMA]],Siema2025,51,FALSE)</f>
        <v/>
      </c>
      <c r="AO711" s="108" t="str">
        <f>VLOOKUP(Tabela2[[#This Row],[SIEMA]],Siema2025,53,FALSE)</f>
        <v/>
      </c>
      <c r="AP711" s="108" t="str">
        <f>VLOOKUP(Tabela2[[#This Row],[SIEMA]],Siema2025,55,FALSE)</f>
        <v/>
      </c>
      <c r="AQ711" s="108" t="str">
        <f>VLOOKUP(Tabela2[[#This Row],[SIEMA]],Siema2025,57,FALSE)</f>
        <v/>
      </c>
      <c r="AR711" s="108" t="str">
        <f>VLOOKUP(Tabela2[[#This Row],[SIEMA]],Siema2025,59,FALSE)</f>
        <v/>
      </c>
      <c r="AS711" s="108" t="str">
        <f>VLOOKUP(Tabela2[[#This Row],[SIEMA]],Siema2025,61,FALSE)</f>
        <v/>
      </c>
      <c r="AT711" s="108" t="str">
        <f>VLOOKUP(Tabela2[[#This Row],[SIEMA]],Siema2025,63,FALSE)</f>
        <v/>
      </c>
      <c r="AU711" s="108" t="str">
        <f>VLOOKUP(Tabela2[[#This Row],[SIEMA]],Siema2025,65,FALSE)</f>
        <v>X</v>
      </c>
      <c r="AV711" s="108" t="str">
        <f>VLOOKUP(Tabela2[[#This Row],[SIEMA]],Siema2025,67,FALSE)</f>
        <v/>
      </c>
      <c r="AW711" s="108" t="str">
        <f>VLOOKUP(Tabela2[[#This Row],[SIEMA]],Siema2025,69,FALSE)</f>
        <v/>
      </c>
      <c r="AX711" s="108" t="str">
        <f>VLOOKUP(Tabela2[[#This Row],[SIEMA]],Siema2025,71,FALSE)</f>
        <v/>
      </c>
      <c r="AY711" s="108" t="str">
        <f>VLOOKUP(Tabela2[[#This Row],[SIEMA]],Siema2025,73,FALSE)</f>
        <v/>
      </c>
      <c r="AZ711" s="108" t="str">
        <f>VLOOKUP(Tabela2[[#This Row],[SIEMA]],Siema2025,75,FALSE)</f>
        <v/>
      </c>
      <c r="BA711" s="108" t="str">
        <f>VLOOKUP(Tabela2[[#This Row],[SIEMA]],Siema2025,77,FALSE)</f>
        <v/>
      </c>
      <c r="BB711" s="108" t="str">
        <f>VLOOKUP(Tabela2[[#This Row],[SIEMA]],Siema2025,79,FALSE)</f>
        <v/>
      </c>
      <c r="BC711" s="108" t="str">
        <f>IF(Tabela2[[#This Row],[Outro(s) ]] = "X", "PREENCHER","NA")</f>
        <v>NA</v>
      </c>
      <c r="BD711" s="108" t="str">
        <f>VLOOKUP(Tabela2[[#This Row],[SIEMA]],Siema2025,82,FALSE)</f>
        <v/>
      </c>
      <c r="BE711" s="108" t="str">
        <f>VLOOKUP(Tabela2[[#This Row],[SIEMA]],Siema2025,81,FALSE)</f>
        <v/>
      </c>
      <c r="BF711" s="110" t="s">
        <v>3066</v>
      </c>
      <c r="BG711" s="110" t="s">
        <v>7123</v>
      </c>
      <c r="BH711" s="111" t="str">
        <f>VLOOKUP(Tabela2[[#This Row],[SIEMA]],Siema2025,29,FALSE)</f>
        <v>02502844000166</v>
      </c>
      <c r="BI711" s="112" t="str">
        <f>VLOOKUP(Tabela2[[#This Row],[SIEMA]],Siema2025,107,FALSE)</f>
        <v>Não</v>
      </c>
      <c r="BJ711" s="107" t="s">
        <v>7099</v>
      </c>
      <c r="BK711" s="104" t="s">
        <v>2696</v>
      </c>
      <c r="BL711" s="140">
        <v>45952</v>
      </c>
      <c r="BM711" s="108">
        <f ca="1">IF(Tabela2[[#This Row],[Data de atendimento do Ibama (considerar o primeiro documento/ação)]]="",_xlfn.DAYS(TODAY(),J711),_xlfn.DAYS(Tabela2[[#This Row],[Data de atendimento do Ibama (considerar o primeiro documento/ação)]],J711))</f>
        <v>7</v>
      </c>
      <c r="BN711" s="108" t="str">
        <f>IF(Tabela2[[#This Row],[Atendido pelo Ibama ("Não" ou "Sim")]]="Não","Preencher", IF(Tabela2[[#This Row],[Atendido pelo Ibama ("Não" ou "Sim")]]="Sim","NA",""))</f>
        <v>NA</v>
      </c>
      <c r="BO711" s="114" t="s">
        <v>7100</v>
      </c>
      <c r="BP711" s="108" t="str">
        <f>IF(Tabela2[[#This Row],[Forma de atendimento (primeiro documento/ação)]]= "Outros (especificar)", "PREENCHER","NA")</f>
        <v>NA</v>
      </c>
      <c r="BQ711" s="106" t="s">
        <v>2696</v>
      </c>
      <c r="BR711" s="108" t="s">
        <v>123</v>
      </c>
      <c r="BS711" s="108" t="s">
        <v>2696</v>
      </c>
      <c r="BT711" s="108" t="s">
        <v>7101</v>
      </c>
      <c r="BU711" s="108" t="s">
        <v>2696</v>
      </c>
      <c r="BV711" s="108" t="s">
        <v>123</v>
      </c>
      <c r="BW711" s="108" t="s">
        <v>2696</v>
      </c>
      <c r="BX711" s="106" t="s">
        <v>7102</v>
      </c>
      <c r="BY711" s="140">
        <v>45999</v>
      </c>
      <c r="BZ711" s="104">
        <f>IF(Tabela2[[#This Row],[Data do documento de encerramento]]="NA","NA",IF(Tabela2[[#This Row],[Data do documento de encerramento]]="","Pendente de conclusão/ encerramento",_xlfn.DAYS(Tabela2[[#This Row],[Data do documento de encerramento]],J711)))</f>
        <v>54</v>
      </c>
      <c r="CA711" s="107" t="s">
        <v>9899</v>
      </c>
      <c r="CB711" s="107"/>
      <c r="CC711" s="107"/>
      <c r="CD711" s="107"/>
      <c r="CE711" s="107"/>
      <c r="CF711" s="107"/>
    </row>
    <row r="712" spans="1:84" ht="60.75">
      <c r="A712" s="182">
        <v>2025101632426</v>
      </c>
      <c r="B712" s="118" t="s">
        <v>10171</v>
      </c>
      <c r="C712" s="108" t="s">
        <v>672</v>
      </c>
      <c r="D712" s="106" t="s">
        <v>637</v>
      </c>
      <c r="E712" s="106" t="s">
        <v>10172</v>
      </c>
      <c r="F712" s="106" t="s">
        <v>10173</v>
      </c>
      <c r="G712" s="106" t="s">
        <v>10174</v>
      </c>
      <c r="H712" s="106" t="s">
        <v>10175</v>
      </c>
      <c r="I712" s="104" t="str">
        <f>VLOOKUP(Tabela2[[#This Row],[SIEMA]],Siema2025,19,FALSE)</f>
        <v>Santos</v>
      </c>
      <c r="J712" s="105">
        <f>VLOOKUP(Tabela2[[#This Row],[SIEMA]],Siema2025,2,FALSE)</f>
        <v>45945</v>
      </c>
      <c r="K712" s="105" t="str">
        <f>VLOOKUP(Tabela2[[#This Row],[SIEMA]],Siema2025,16,FALSE)</f>
        <v>Quarta</v>
      </c>
      <c r="L712" s="106" t="str">
        <f>IF(Tabela2[[#This Row],[Data]]="","Sem Informação",VLOOKUP(MONTH(Tabela2[[#This Row],[Data]]),'[1]Validação de dados'!$I$1:$J$13,2,0))</f>
        <v>Outubro</v>
      </c>
      <c r="M712" s="104">
        <f>YEAR(Tabela2[[#This Row],[Data]])</f>
        <v>2025</v>
      </c>
      <c r="N712" s="105" t="str">
        <f>VLOOKUP(Tabela2[[#This Row],[SIEMA]],Siema2025,17,FALSE)</f>
        <v>Vespertino</v>
      </c>
      <c r="O712" s="105" t="s">
        <v>111</v>
      </c>
      <c r="P712" s="104" t="str">
        <f>VLOOKUP(Tabela2[[#This Row],[SIEMA]],Siema2025,21,FALSE)</f>
        <v>Embarcação Wildebeest em operação no poço 8-BUZ-83-RJS: Durante a etapa do teste funcional da válvula W1 do comissionamento do poço BUZ-083, foi identificado escape de fluido hidráulico (Transaqua DW) na linha do compensador da válvula. Estimado volume de 0,0019 m3 para o mar.</v>
      </c>
      <c r="Q712" s="104" t="s">
        <v>637</v>
      </c>
      <c r="R712" s="104" t="s">
        <v>7268</v>
      </c>
      <c r="S712" s="107" t="s">
        <v>7147</v>
      </c>
      <c r="T712" s="104">
        <v>1.9E-3</v>
      </c>
      <c r="U712" s="104" t="s">
        <v>7111</v>
      </c>
      <c r="V712" s="104" t="str">
        <f>IF(Q712="","",IF(ISNUMBER(Q712)=FALSE,"Não se aplica",IFERROR(VLOOKUP(Q712,Produtos!$A$1:$C$2319,3,FALSE),"Não Cadastrado")))</f>
        <v>Não se aplica</v>
      </c>
      <c r="W712" s="104"/>
      <c r="X712" s="113"/>
      <c r="Y712" s="109" t="str">
        <f>IF(W712="","", IF(W712="NC","", IF(W712="NE","", IF(W712="NA","",IFERROR(VLOOKUP(W712,Produtos!$A$1:$C$2319,2,FALSE),"Não Cadastrado")))))</f>
        <v/>
      </c>
      <c r="Z712" s="104"/>
      <c r="AA712" s="104"/>
      <c r="AB712" s="104" t="str">
        <f>IF(W712="","",IF(ISNUMBER(W712)=FALSE,"Não se aplica",IFERROR(VLOOKUP(W712,Produtos!$A$1:$C$2319,3,FALSE),"Não Cadastrado")))</f>
        <v/>
      </c>
      <c r="AC712" s="104"/>
      <c r="AD712" s="108"/>
      <c r="AE712" s="107" t="str">
        <f>IF(AC712="","", IF(AC712="NC","", IF(AC712="NE","", IF(AC712="NA","",IFERROR(VLOOKUP(AC712,Produtos!$A$1:$C$2319,2,FALSE),"Não Cadastrado")))))</f>
        <v/>
      </c>
      <c r="AF712" s="104"/>
      <c r="AG712" s="104"/>
      <c r="AH712" s="104" t="str">
        <f>IF(AC712="","",IF(ISNUMBER(AC712)=FALSE,"Não se aplica",IFERROR(VLOOKUP(AC712,Produtos!$A$1:$C$2319,3,FALSE),"Não Cadastrado")))</f>
        <v/>
      </c>
      <c r="AI712" s="104"/>
      <c r="AJ712" s="104" t="str">
        <f>VLOOKUP(Tabela2[[#This Row],[SIEMA]],Siema2025,26,FALSE)</f>
        <v>Falha de estanqueidade em conexão de linha de acionamento da válvula W1.</v>
      </c>
      <c r="AK712" s="107" t="s">
        <v>7229</v>
      </c>
      <c r="AL712" s="107" t="s">
        <v>7112</v>
      </c>
      <c r="AM712" s="107"/>
      <c r="AN712" s="108" t="str">
        <f>VLOOKUP(Tabela2[[#This Row],[SIEMA]],Siema2025,51,FALSE)</f>
        <v/>
      </c>
      <c r="AO712" s="108" t="str">
        <f>VLOOKUP(Tabela2[[#This Row],[SIEMA]],Siema2025,53,FALSE)</f>
        <v/>
      </c>
      <c r="AP712" s="108" t="str">
        <f>VLOOKUP(Tabela2[[#This Row],[SIEMA]],Siema2025,55,FALSE)</f>
        <v/>
      </c>
      <c r="AQ712" s="108" t="str">
        <f>VLOOKUP(Tabela2[[#This Row],[SIEMA]],Siema2025,57,FALSE)</f>
        <v/>
      </c>
      <c r="AR712" s="108" t="str">
        <f>VLOOKUP(Tabela2[[#This Row],[SIEMA]],Siema2025,59,FALSE)</f>
        <v/>
      </c>
      <c r="AS712" s="108" t="str">
        <f>VLOOKUP(Tabela2[[#This Row],[SIEMA]],Siema2025,61,FALSE)</f>
        <v>X</v>
      </c>
      <c r="AT712" s="108" t="str">
        <f>VLOOKUP(Tabela2[[#This Row],[SIEMA]],Siema2025,63,FALSE)</f>
        <v/>
      </c>
      <c r="AU712" s="108" t="str">
        <f>VLOOKUP(Tabela2[[#This Row],[SIEMA]],Siema2025,65,FALSE)</f>
        <v/>
      </c>
      <c r="AV712" s="108" t="str">
        <f>VLOOKUP(Tabela2[[#This Row],[SIEMA]],Siema2025,67,FALSE)</f>
        <v/>
      </c>
      <c r="AW712" s="108" t="str">
        <f>VLOOKUP(Tabela2[[#This Row],[SIEMA]],Siema2025,69,FALSE)</f>
        <v/>
      </c>
      <c r="AX712" s="108" t="str">
        <f>VLOOKUP(Tabela2[[#This Row],[SIEMA]],Siema2025,71,FALSE)</f>
        <v/>
      </c>
      <c r="AY712" s="108" t="str">
        <f>VLOOKUP(Tabela2[[#This Row],[SIEMA]],Siema2025,73,FALSE)</f>
        <v/>
      </c>
      <c r="AZ712" s="108" t="str">
        <f>VLOOKUP(Tabela2[[#This Row],[SIEMA]],Siema2025,75,FALSE)</f>
        <v/>
      </c>
      <c r="BA712" s="108" t="str">
        <f>VLOOKUP(Tabela2[[#This Row],[SIEMA]],Siema2025,77,FALSE)</f>
        <v/>
      </c>
      <c r="BB712" s="108" t="str">
        <f>VLOOKUP(Tabela2[[#This Row],[SIEMA]],Siema2025,79,FALSE)</f>
        <v/>
      </c>
      <c r="BC712" s="108" t="str">
        <f>IF(Tabela2[[#This Row],[Outro(s) ]] = "X", "PREENCHER","NA")</f>
        <v>NA</v>
      </c>
      <c r="BD712" s="108" t="str">
        <f>VLOOKUP(Tabela2[[#This Row],[SIEMA]],Siema2025,82,FALSE)</f>
        <v/>
      </c>
      <c r="BE712" s="108" t="str">
        <f>VLOOKUP(Tabela2[[#This Row],[SIEMA]],Siema2025,81,FALSE)</f>
        <v/>
      </c>
      <c r="BF712" s="110" t="str">
        <f>VLOOKUP(Tabela2[[#This Row],[SIEMA]],Siema2025,28,FALSE)</f>
        <v>Petrobras</v>
      </c>
      <c r="BG712" s="110"/>
      <c r="BH712" s="111">
        <v>33000167000101</v>
      </c>
      <c r="BI712" s="112" t="str">
        <f>VLOOKUP(Tabela2[[#This Row],[SIEMA]],Siema2025,107,FALSE)</f>
        <v>Não</v>
      </c>
      <c r="BJ712" s="107" t="s">
        <v>7099</v>
      </c>
      <c r="BK712" s="104" t="s">
        <v>2696</v>
      </c>
      <c r="BL712" s="140">
        <v>45954</v>
      </c>
      <c r="BM712" s="108">
        <f ca="1">IF(Tabela2[[#This Row],[Data de atendimento do Ibama (considerar o primeiro documento/ação)]]="",_xlfn.DAYS(TODAY(),J712),_xlfn.DAYS(Tabela2[[#This Row],[Data de atendimento do Ibama (considerar o primeiro documento/ação)]],J712))</f>
        <v>9</v>
      </c>
      <c r="BN712" s="108" t="str">
        <f>IF(Tabela2[[#This Row],[Atendido pelo Ibama ("Não" ou "Sim")]]="Não","Preencher", IF(Tabela2[[#This Row],[Atendido pelo Ibama ("Não" ou "Sim")]]="Sim","NA",""))</f>
        <v>NA</v>
      </c>
      <c r="BO712" s="114" t="s">
        <v>7100</v>
      </c>
      <c r="BP712" s="108" t="str">
        <f>IF(Tabela2[[#This Row],[Forma de atendimento (primeiro documento/ação)]]= "Outros (especificar)", "PREENCHER","NA")</f>
        <v>NA</v>
      </c>
      <c r="BQ712" s="106" t="s">
        <v>123</v>
      </c>
      <c r="BR712" s="108" t="str">
        <f>IF(Tabela2[[#This Row],[Equipe do Ibama foi a campo? Houve sobrevoo do Poseidon?]] = "Sim", "PREENCHER","NA")</f>
        <v>NA</v>
      </c>
      <c r="BS712" s="108" t="s">
        <v>123</v>
      </c>
      <c r="BT712" s="108" t="s">
        <v>7101</v>
      </c>
      <c r="BU712" s="108" t="s">
        <v>2696</v>
      </c>
      <c r="BV712" s="108" t="s">
        <v>123</v>
      </c>
      <c r="BW712" s="108" t="s">
        <v>2696</v>
      </c>
      <c r="BX712" s="106" t="s">
        <v>7102</v>
      </c>
      <c r="BY712" s="140">
        <v>46164</v>
      </c>
      <c r="BZ712" s="104">
        <f>IF(Tabela2[[#This Row],[Data do documento de encerramento]]="NA","NA",IF(Tabela2[[#This Row],[Data do documento de encerramento]]="","Pendente de conclusão/ encerramento",_xlfn.DAYS(Tabela2[[#This Row],[Data do documento de encerramento]],J712)))</f>
        <v>219</v>
      </c>
      <c r="CA712" s="107"/>
      <c r="CB712" s="107" t="s">
        <v>7491</v>
      </c>
      <c r="CC712" s="115" t="s">
        <v>7148</v>
      </c>
      <c r="CD712" s="107" t="s">
        <v>123</v>
      </c>
      <c r="CE712" s="107" t="s">
        <v>123</v>
      </c>
      <c r="CF712" s="107" t="s">
        <v>7257</v>
      </c>
    </row>
    <row r="713" spans="1:84" ht="30.75">
      <c r="A713" s="169">
        <v>2025101636009</v>
      </c>
      <c r="B713" s="170" t="s">
        <v>10176</v>
      </c>
      <c r="C713" s="108" t="str">
        <f>VLOOKUP(Tabela2[[#This Row],[SIEMA]],Siema2025,4,FALSE)</f>
        <v xml:space="preserve"> RN</v>
      </c>
      <c r="D713" s="106" t="str">
        <f>VLOOKUP(Tabela2[[#This Row],[SIEMA]],Siema2025,3,FALSE)</f>
        <v xml:space="preserve">Apodi </v>
      </c>
      <c r="E713" s="106" t="str">
        <f>VLOOKUP(Tabela2[[#This Row],[SIEMA]],Siema2025,20,FALSE)</f>
        <v>Linha de produção do poço 7-CAM-0448</v>
      </c>
      <c r="F713" s="106" t="s">
        <v>10177</v>
      </c>
      <c r="G713" s="106" t="s">
        <v>10178</v>
      </c>
      <c r="H713" s="106" t="s">
        <v>10179</v>
      </c>
      <c r="I713" s="104" t="str">
        <f>VLOOKUP(Tabela2[[#This Row],[SIEMA]],Siema2025,19,FALSE)</f>
        <v/>
      </c>
      <c r="J713" s="105">
        <f>VLOOKUP(Tabela2[[#This Row],[SIEMA]],Siema2025,2,FALSE)</f>
        <v>45945</v>
      </c>
      <c r="K713" s="105" t="str">
        <f>VLOOKUP(Tabela2[[#This Row],[SIEMA]],Siema2025,16,FALSE)</f>
        <v>Quarta</v>
      </c>
      <c r="L713" s="106" t="str">
        <f>IF(Tabela2[[#This Row],[Data]]="","Sem Informação",VLOOKUP(MONTH(Tabela2[[#This Row],[Data]]),'[1]Validação de dados'!$I$1:$J$13,2,0))</f>
        <v>Outubro</v>
      </c>
      <c r="M713" s="104">
        <f>YEAR(Tabela2[[#This Row],[Data]])</f>
        <v>2025</v>
      </c>
      <c r="N713" s="105" t="str">
        <f>VLOOKUP(Tabela2[[#This Row],[SIEMA]],Siema2025,17,FALSE)</f>
        <v>Matutino</v>
      </c>
      <c r="O713" s="105" t="s">
        <v>145</v>
      </c>
      <c r="P713" s="104" t="str">
        <f>VLOOKUP(Tabela2[[#This Row],[SIEMA]],Siema2025,21,FALSE)</f>
        <v>Poço Terrestre</v>
      </c>
      <c r="Q713" s="104">
        <v>1267</v>
      </c>
      <c r="R713" s="104"/>
      <c r="S713" s="107" t="str">
        <f>IF(Q713="","", IF(Q713="NC","", IF(Q713="NE","", IF(Q713="NA","",IFERROR(VLOOKUP(Q713,[1]Produtos!$A$1:$C$2319,2,FALSE),"Não Cadastrado")))))</f>
        <v>PETRÓLEO CRU</v>
      </c>
      <c r="T713" s="104" t="s">
        <v>4612</v>
      </c>
      <c r="U713" s="104" t="str">
        <f>VLOOKUP(Tabela2[[#This Row],[SIEMA]],Siema2025,12,FALSE)</f>
        <v>M3</v>
      </c>
      <c r="V713" s="104">
        <f>IF(Q713="","",IF(ISNUMBER(Q713)=FALSE,"Não se aplica",IFERROR(VLOOKUP(Q713,Produtos!$A$1:$C$2319,3,FALSE),"Não Cadastrado")))</f>
        <v>3</v>
      </c>
      <c r="W713" s="104" t="str">
        <f>VLOOKUP(Tabela2[[#This Row],[SIEMA]],Siema2025,10,FALSE)</f>
        <v>Água Produzida fora de especificação</v>
      </c>
      <c r="X713" s="113" t="str">
        <f>IF(Tabela2[[#This Row],[Origem do acidente]] = "Plataforma", "PREENCHER","NA")</f>
        <v>NA</v>
      </c>
      <c r="Y713" s="109" t="str">
        <f>IF(W713="","", IF(W713="NC","", IF(W713="NE","", IF(W713="NA","",IFERROR(VLOOKUP(W713,Produtos!$A$1:$C$2319,2,FALSE),"Não Cadastrado")))))</f>
        <v>Não Cadastrado</v>
      </c>
      <c r="Z713" s="104" t="str">
        <f>VLOOKUP(Tabela2[[#This Row],[SIEMA]],Siema2025,11,FALSE)</f>
        <v>0.349</v>
      </c>
      <c r="AA713" s="104" t="str">
        <f>VLOOKUP(Tabela2[[#This Row],[SIEMA]],Siema2025,12,FALSE)</f>
        <v>M3</v>
      </c>
      <c r="AB713" s="104" t="str">
        <f>IF(W713="","",IF(ISNUMBER(W713)=FALSE,"Não se aplica",IFERROR(VLOOKUP(W713,Produtos!$A$1:$C$2319,3,FALSE),"Não Cadastrado")))</f>
        <v>Não se aplica</v>
      </c>
      <c r="AC713" s="104"/>
      <c r="AD713" s="108" t="str">
        <f>IF(Tabela2[[#This Row],[Origem do acidente]] = "Plataforma", "PREENCHER","NA")</f>
        <v>NA</v>
      </c>
      <c r="AE713" s="107" t="str">
        <f>IF(AC713="","", IF(AC713="NC","", IF(AC713="NE","", IF(AC713="NA","",IFERROR(VLOOKUP(AC713,Produtos!$A$1:$C$2319,2,FALSE),"Não Cadastrado")))))</f>
        <v/>
      </c>
      <c r="AF713" s="104"/>
      <c r="AG713" s="104"/>
      <c r="AH713" s="104" t="str">
        <f>IF(AC713="","",IF(ISNUMBER(AC713)=FALSE,"Não se aplica",IFERROR(VLOOKUP(AC713,Produtos!$A$1:$C$2319,3,FALSE),"Não Cadastrado")))</f>
        <v/>
      </c>
      <c r="AI713" s="104"/>
      <c r="AJ713" s="104" t="str">
        <f>VLOOKUP(Tabela2[[#This Row],[SIEMA]],Siema2025,26,FALSE)</f>
        <v>Durante rotina operacional, o operador da estação de CAM-G, identificou um vazamento de emulsão oleosa, na linha de produção do 7-CAM-0448, atingindo o solo.</v>
      </c>
      <c r="AK713" s="107" t="s">
        <v>7245</v>
      </c>
      <c r="AL713" s="107"/>
      <c r="AM713" s="107"/>
      <c r="AN713" s="108" t="str">
        <f>VLOOKUP(Tabela2[[#This Row],[SIEMA]],Siema2025,51,FALSE)</f>
        <v/>
      </c>
      <c r="AO713" s="108" t="str">
        <f>VLOOKUP(Tabela2[[#This Row],[SIEMA]],Siema2025,53,FALSE)</f>
        <v/>
      </c>
      <c r="AP713" s="108" t="str">
        <f>VLOOKUP(Tabela2[[#This Row],[SIEMA]],Siema2025,55,FALSE)</f>
        <v/>
      </c>
      <c r="AQ713" s="108" t="str">
        <f>VLOOKUP(Tabela2[[#This Row],[SIEMA]],Siema2025,57,FALSE)</f>
        <v/>
      </c>
      <c r="AR713" s="108" t="str">
        <f>VLOOKUP(Tabela2[[#This Row],[SIEMA]],Siema2025,59,FALSE)</f>
        <v/>
      </c>
      <c r="AS713" s="108" t="str">
        <f>VLOOKUP(Tabela2[[#This Row],[SIEMA]],Siema2025,61,FALSE)</f>
        <v/>
      </c>
      <c r="AT713" s="108" t="str">
        <f>VLOOKUP(Tabela2[[#This Row],[SIEMA]],Siema2025,63,FALSE)</f>
        <v/>
      </c>
      <c r="AU713" s="108" t="str">
        <f>VLOOKUP(Tabela2[[#This Row],[SIEMA]],Siema2025,65,FALSE)</f>
        <v>X</v>
      </c>
      <c r="AV713" s="108" t="str">
        <f>VLOOKUP(Tabela2[[#This Row],[SIEMA]],Siema2025,67,FALSE)</f>
        <v/>
      </c>
      <c r="AW713" s="108" t="str">
        <f>VLOOKUP(Tabela2[[#This Row],[SIEMA]],Siema2025,69,FALSE)</f>
        <v/>
      </c>
      <c r="AX713" s="108" t="str">
        <f>VLOOKUP(Tabela2[[#This Row],[SIEMA]],Siema2025,71,FALSE)</f>
        <v/>
      </c>
      <c r="AY713" s="108" t="str">
        <f>VLOOKUP(Tabela2[[#This Row],[SIEMA]],Siema2025,73,FALSE)</f>
        <v/>
      </c>
      <c r="AZ713" s="108" t="str">
        <f>VLOOKUP(Tabela2[[#This Row],[SIEMA]],Siema2025,75,FALSE)</f>
        <v/>
      </c>
      <c r="BA713" s="108" t="str">
        <f>VLOOKUP(Tabela2[[#This Row],[SIEMA]],Siema2025,77,FALSE)</f>
        <v/>
      </c>
      <c r="BB713" s="108" t="str">
        <f>VLOOKUP(Tabela2[[#This Row],[SIEMA]],Siema2025,79,FALSE)</f>
        <v/>
      </c>
      <c r="BC713" s="108" t="str">
        <f>IF(Tabela2[[#This Row],[Outro(s) ]] = "X", "PREENCHER","NA")</f>
        <v>NA</v>
      </c>
      <c r="BD713" s="108" t="str">
        <f>VLOOKUP(Tabela2[[#This Row],[SIEMA]],Siema2025,82,FALSE)</f>
        <v/>
      </c>
      <c r="BE713" s="108" t="str">
        <f>VLOOKUP(Tabela2[[#This Row],[SIEMA]],Siema2025,81,FALSE)</f>
        <v/>
      </c>
      <c r="BF713" s="110" t="str">
        <f>VLOOKUP(Tabela2[[#This Row],[SIEMA]],Siema2025,28,FALSE)</f>
        <v>3R POTIGUAR S.A.</v>
      </c>
      <c r="BG713" s="110"/>
      <c r="BH713" s="111" t="str">
        <f>VLOOKUP(Tabela2[[#This Row],[SIEMA]],Siema2025,29,FALSE)</f>
        <v/>
      </c>
      <c r="BI713" s="112" t="str">
        <f>VLOOKUP(Tabela2[[#This Row],[SIEMA]],Siema2025,107,FALSE)</f>
        <v>Não</v>
      </c>
      <c r="BJ713" s="107" t="s">
        <v>7113</v>
      </c>
      <c r="BK713" s="104" t="s">
        <v>2696</v>
      </c>
      <c r="BL713" s="140">
        <v>45992</v>
      </c>
      <c r="BM713" s="108">
        <f ca="1">IF(Tabela2[[#This Row],[Data de atendimento do Ibama (considerar o primeiro documento/ação)]]="",_xlfn.DAYS(TODAY(),J713),_xlfn.DAYS(Tabela2[[#This Row],[Data de atendimento do Ibama (considerar o primeiro documento/ação)]],J713))</f>
        <v>47</v>
      </c>
      <c r="BN713" s="108" t="str">
        <f>IF(Tabela2[[#This Row],[Atendido pelo Ibama ("Não" ou "Sim")]]="Não","Preencher", IF(Tabela2[[#This Row],[Atendido pelo Ibama ("Não" ou "Sim")]]="Sim","NA",""))</f>
        <v>NA</v>
      </c>
      <c r="BO713" s="114" t="s">
        <v>7138</v>
      </c>
      <c r="BP713" s="108" t="str">
        <f>IF(Tabela2[[#This Row],[Forma de atendimento (primeiro documento/ação)]]= "Outros (especificar)", "PREENCHER","NA")</f>
        <v>NA</v>
      </c>
      <c r="BQ713" s="106" t="s">
        <v>123</v>
      </c>
      <c r="BR713" s="108" t="str">
        <f>IF(Tabela2[[#This Row],[Equipe do Ibama foi a campo? Houve sobrevoo do Poseidon?]] = "Sim", "PREENCHER","NA")</f>
        <v>NA</v>
      </c>
      <c r="BS713" s="108" t="str">
        <f>IF(Tabela2[[#This Row],[Se sim, foi emitida Ordem de Emergência? (informações vinculada à coluna CK)]] = "Sim", "PREENCHER","NA")</f>
        <v>NA</v>
      </c>
      <c r="BT713" s="108" t="s">
        <v>7126</v>
      </c>
      <c r="BU713" s="108" t="s">
        <v>2696</v>
      </c>
      <c r="BV713" s="108" t="s">
        <v>123</v>
      </c>
      <c r="BW713" s="108" t="s">
        <v>2696</v>
      </c>
      <c r="BX713" s="106" t="s">
        <v>7115</v>
      </c>
      <c r="BY713" s="140">
        <v>46101</v>
      </c>
      <c r="BZ713" s="104">
        <f>IF(Tabela2[[#This Row],[Data do documento de encerramento]]="NA","NA",IF(Tabela2[[#This Row],[Data do documento de encerramento]]="","Pendente de conclusão/ encerramento",_xlfn.DAYS(Tabela2[[#This Row],[Data do documento de encerramento]],J713)))</f>
        <v>156</v>
      </c>
      <c r="CA713" s="107"/>
      <c r="CB713" s="107"/>
      <c r="CC713" s="107"/>
      <c r="CD713" s="107"/>
      <c r="CE713" s="107"/>
      <c r="CF713" s="107"/>
    </row>
    <row r="714" spans="1:84" ht="45.75">
      <c r="A714" s="169">
        <v>2025101761247</v>
      </c>
      <c r="B714" s="170" t="s">
        <v>10180</v>
      </c>
      <c r="C714" s="108" t="str">
        <f>VLOOKUP(Tabela2[[#This Row],[SIEMA]],Siema2025,4,FALSE)</f>
        <v xml:space="preserve"> GO</v>
      </c>
      <c r="D714" s="106" t="str">
        <f>VLOOKUP(Tabela2[[#This Row],[SIEMA]],Siema2025,3,FALSE)</f>
        <v xml:space="preserve">Ipameri </v>
      </c>
      <c r="E714" s="106" t="s">
        <v>9067</v>
      </c>
      <c r="F714" s="106" t="s">
        <v>10181</v>
      </c>
      <c r="G714" s="109" t="s">
        <v>10182</v>
      </c>
      <c r="H714" s="109" t="s">
        <v>10183</v>
      </c>
      <c r="I714" s="104" t="s">
        <v>7120</v>
      </c>
      <c r="J714" s="105">
        <f>VLOOKUP(Tabela2[[#This Row],[SIEMA]],Siema2025,2,FALSE)</f>
        <v>45945</v>
      </c>
      <c r="K714" s="105" t="str">
        <f>VLOOKUP(Tabela2[[#This Row],[SIEMA]],Siema2025,16,FALSE)</f>
        <v>Quarta</v>
      </c>
      <c r="L714" s="106" t="str">
        <f>IF(Tabela2[[#This Row],[Data]]="","Sem Informação",VLOOKUP(MONTH(Tabela2[[#This Row],[Data]]),'[1]Validação de dados'!$I$1:$J$13,2,0))</f>
        <v>Outubro</v>
      </c>
      <c r="M714" s="104">
        <f>YEAR(Tabela2[[#This Row],[Data]])</f>
        <v>2025</v>
      </c>
      <c r="N714" s="105" t="str">
        <f>VLOOKUP(Tabela2[[#This Row],[SIEMA]],Siema2025,17,FALSE)</f>
        <v>Noturno</v>
      </c>
      <c r="O714" s="105" t="str">
        <f>VLOOKUP(Tabela2[[#This Row],[SIEMA]],Siema2025,5,FALSE)</f>
        <v>Rodovia</v>
      </c>
      <c r="P714" s="104" t="str">
        <f>VLOOKUP(Tabela2[[#This Row],[SIEMA]],Siema2025,21,FALSE)</f>
        <v>Derramamento de carga contendo produtos perigosos, destinados ao uso como agrotóxicos agrícolas, em suas diversas formas físicas (líquidas e sólidas), classificados como perigosos devido ao potencial de contaminação ambiental e risco à saúde humana.</v>
      </c>
      <c r="Q714" s="104" t="s">
        <v>7094</v>
      </c>
      <c r="R714" s="104" t="str">
        <f>VLOOKUP(Tabela2[[#This Row],[SIEMA]],Siema2025,10,FALSE)</f>
        <v>Agrotóxico</v>
      </c>
      <c r="S714" s="107" t="s">
        <v>10184</v>
      </c>
      <c r="T714" s="104" t="s">
        <v>6834</v>
      </c>
      <c r="U714" s="104" t="s">
        <v>7062</v>
      </c>
      <c r="V714" s="104" t="s">
        <v>7472</v>
      </c>
      <c r="W714" s="104"/>
      <c r="X714" s="113"/>
      <c r="Y714" s="109" t="str">
        <f>IF(W714="","", IF(W714="NC","", IF(W714="NE","", IF(W714="NA","",IFERROR(VLOOKUP(W714,Produtos!$A$1:$C$2319,2,FALSE),"Não Cadastrado")))))</f>
        <v/>
      </c>
      <c r="Z714" s="104" t="str">
        <f>VLOOKUP(Tabela2[[#This Row],[SIEMA]],Siema2025,11,FALSE)</f>
        <v/>
      </c>
      <c r="AA714" s="104" t="str">
        <f>VLOOKUP(Tabela2[[#This Row],[SIEMA]],Siema2025,12,FALSE)</f>
        <v/>
      </c>
      <c r="AB714" s="104" t="str">
        <f>IF(W714="","",IF(ISNUMBER(W714)=FALSE,"Não se aplica",IFERROR(VLOOKUP(W714,Produtos!$A$1:$C$2319,3,FALSE),"Não Cadastrado")))</f>
        <v/>
      </c>
      <c r="AC714" s="104"/>
      <c r="AD714" s="108" t="str">
        <f>IF(Tabela2[[#This Row],[Origem do acidente]] = "Plataforma", "PREENCHER","NA")</f>
        <v>NA</v>
      </c>
      <c r="AE714" s="107" t="str">
        <f>IF(AC714="","", IF(AC714="NC","", IF(AC714="NE","", IF(AC714="NA","",IFERROR(VLOOKUP(AC714,Produtos!$A$1:$C$2319,2,FALSE),"Não Cadastrado")))))</f>
        <v/>
      </c>
      <c r="AF714" s="104"/>
      <c r="AG714" s="104"/>
      <c r="AH714" s="104" t="str">
        <f>IF(AC714="","",IF(ISNUMBER(AC714)=FALSE,"Não se aplica",IFERROR(VLOOKUP(AC714,Produtos!$A$1:$C$2319,3,FALSE),"Não Cadastrado")))</f>
        <v/>
      </c>
      <c r="AI714" s="104"/>
      <c r="AJ714" s="104" t="str">
        <f>VLOOKUP(Tabela2[[#This Row],[SIEMA]],Siema2025,26,FALSE)</f>
        <v>Tombamento de veículo com derramamento de carga sobre a pista e canteiro central.</v>
      </c>
      <c r="AK714" s="107" t="s">
        <v>7311</v>
      </c>
      <c r="AL714" s="107" t="s">
        <v>7358</v>
      </c>
      <c r="AM714" s="107" t="s">
        <v>7180</v>
      </c>
      <c r="AN714" s="108" t="str">
        <f>VLOOKUP(Tabela2[[#This Row],[SIEMA]],Siema2025,51,FALSE)</f>
        <v/>
      </c>
      <c r="AO714" s="108" t="str">
        <f>VLOOKUP(Tabela2[[#This Row],[SIEMA]],Siema2025,53,FALSE)</f>
        <v/>
      </c>
      <c r="AP714" s="108" t="str">
        <f>VLOOKUP(Tabela2[[#This Row],[SIEMA]],Siema2025,55,FALSE)</f>
        <v/>
      </c>
      <c r="AQ714" s="108" t="str">
        <f>VLOOKUP(Tabela2[[#This Row],[SIEMA]],Siema2025,57,FALSE)</f>
        <v>X</v>
      </c>
      <c r="AR714" s="108" t="str">
        <f>VLOOKUP(Tabela2[[#This Row],[SIEMA]],Siema2025,59,FALSE)</f>
        <v/>
      </c>
      <c r="AS714" s="108" t="str">
        <f>VLOOKUP(Tabela2[[#This Row],[SIEMA]],Siema2025,61,FALSE)</f>
        <v/>
      </c>
      <c r="AT714" s="108" t="str">
        <f>VLOOKUP(Tabela2[[#This Row],[SIEMA]],Siema2025,63,FALSE)</f>
        <v/>
      </c>
      <c r="AU714" s="108" t="str">
        <f>VLOOKUP(Tabela2[[#This Row],[SIEMA]],Siema2025,65,FALSE)</f>
        <v>X</v>
      </c>
      <c r="AV714" s="108" t="str">
        <f>VLOOKUP(Tabela2[[#This Row],[SIEMA]],Siema2025,67,FALSE)</f>
        <v/>
      </c>
      <c r="AW714" s="108" t="str">
        <f>VLOOKUP(Tabela2[[#This Row],[SIEMA]],Siema2025,69,FALSE)</f>
        <v/>
      </c>
      <c r="AX714" s="108" t="str">
        <f>VLOOKUP(Tabela2[[#This Row],[SIEMA]],Siema2025,71,FALSE)</f>
        <v/>
      </c>
      <c r="AY714" s="108" t="str">
        <f>VLOOKUP(Tabela2[[#This Row],[SIEMA]],Siema2025,73,FALSE)</f>
        <v/>
      </c>
      <c r="AZ714" s="108" t="str">
        <f>VLOOKUP(Tabela2[[#This Row],[SIEMA]],Siema2025,75,FALSE)</f>
        <v/>
      </c>
      <c r="BA714" s="108" t="str">
        <f>VLOOKUP(Tabela2[[#This Row],[SIEMA]],Siema2025,77,FALSE)</f>
        <v/>
      </c>
      <c r="BB714" s="108" t="str">
        <f>VLOOKUP(Tabela2[[#This Row],[SIEMA]],Siema2025,79,FALSE)</f>
        <v/>
      </c>
      <c r="BC714" s="108" t="str">
        <f>IF(Tabela2[[#This Row],[Outro(s) ]] = "X", "PREENCHER","NA")</f>
        <v>NA</v>
      </c>
      <c r="BD714" s="108" t="str">
        <f>VLOOKUP(Tabela2[[#This Row],[SIEMA]],Siema2025,82,FALSE)</f>
        <v/>
      </c>
      <c r="BE714" s="108" t="str">
        <f>VLOOKUP(Tabela2[[#This Row],[SIEMA]],Siema2025,81,FALSE)</f>
        <v/>
      </c>
      <c r="BF714" t="s">
        <v>10185</v>
      </c>
      <c r="BG714" s="110"/>
      <c r="BH714" s="111">
        <v>5687867856</v>
      </c>
      <c r="BI714" s="112" t="str">
        <f>VLOOKUP(Tabela2[[#This Row],[SIEMA]],Siema2025,107,FALSE)</f>
        <v>Não</v>
      </c>
      <c r="BJ714" s="107" t="s">
        <v>7099</v>
      </c>
      <c r="BK714" s="104" t="s">
        <v>2696</v>
      </c>
      <c r="BL714" s="140">
        <v>45950</v>
      </c>
      <c r="BM714" s="108">
        <f ca="1">IF(Tabela2[[#This Row],[Data de atendimento do Ibama (considerar o primeiro documento/ação)]]="",_xlfn.DAYS(TODAY(),J714),_xlfn.DAYS(Tabela2[[#This Row],[Data de atendimento do Ibama (considerar o primeiro documento/ação)]],J714))</f>
        <v>5</v>
      </c>
      <c r="BN714" s="108" t="str">
        <f>IF(Tabela2[[#This Row],[Atendido pelo Ibama ("Não" ou "Sim")]]="Não","Preencher", IF(Tabela2[[#This Row],[Atendido pelo Ibama ("Não" ou "Sim")]]="Sim","NA",""))</f>
        <v>NA</v>
      </c>
      <c r="BO714" s="114" t="s">
        <v>7124</v>
      </c>
      <c r="BP714" s="108" t="s">
        <v>10186</v>
      </c>
      <c r="BQ714" s="106" t="s">
        <v>2696</v>
      </c>
      <c r="BR714" s="108" t="s">
        <v>2696</v>
      </c>
      <c r="BS714" s="108" t="s">
        <v>2696</v>
      </c>
      <c r="BT714" s="108" t="s">
        <v>7101</v>
      </c>
      <c r="BU714" s="108" t="s">
        <v>2696</v>
      </c>
      <c r="BV714" s="108" t="str">
        <f>IF(Tabela2[[#This Row],[Houve avaliação das informações pós-acidente solicitadas/enviadas?]] = "Sim", "PREENCHER","NA")</f>
        <v>PREENCHER</v>
      </c>
      <c r="BW714" s="108" t="s">
        <v>123</v>
      </c>
      <c r="BX714" s="106"/>
      <c r="BY714" s="106"/>
      <c r="BZ714" s="104" t="str">
        <f>IF(Tabela2[[#This Row],[Data do documento de encerramento]]="NA","NA",IF(Tabela2[[#This Row],[Data do documento de encerramento]]="","Pendente de conclusão/ encerramento",_xlfn.DAYS(Tabela2[[#This Row],[Data do documento de encerramento]],J714)))</f>
        <v>Pendente de conclusão/ encerramento</v>
      </c>
      <c r="CA714" s="107" t="s">
        <v>10187</v>
      </c>
      <c r="CB714" s="107"/>
      <c r="CC714" s="115"/>
      <c r="CD714" s="107"/>
      <c r="CE714" s="107"/>
      <c r="CF714" s="107"/>
    </row>
    <row r="715" spans="1:84" ht="30.75">
      <c r="A715" s="169">
        <v>2025101754058</v>
      </c>
      <c r="B715" s="170" t="s">
        <v>10188</v>
      </c>
      <c r="C715" s="108" t="str">
        <f>VLOOKUP(Tabela2[[#This Row],[SIEMA]],Siema2025,4,FALSE)</f>
        <v xml:space="preserve"> PI</v>
      </c>
      <c r="D715" s="106" t="str">
        <f>VLOOKUP(Tabela2[[#This Row],[SIEMA]],Siema2025,3,FALSE)</f>
        <v xml:space="preserve">Buriti dos Montes </v>
      </c>
      <c r="E715" s="106" t="str">
        <f>VLOOKUP(Tabela2[[#This Row],[SIEMA]],Siema2025,20,FALSE)</f>
        <v/>
      </c>
      <c r="F715" s="106" t="s">
        <v>10189</v>
      </c>
      <c r="G715" s="106" t="s">
        <v>10190</v>
      </c>
      <c r="H715" s="106" t="s">
        <v>10191</v>
      </c>
      <c r="I715" s="104" t="s">
        <v>7120</v>
      </c>
      <c r="J715" s="105">
        <f>VLOOKUP(Tabela2[[#This Row],[SIEMA]],Siema2025,2,FALSE)</f>
        <v>45946</v>
      </c>
      <c r="K715" s="105" t="str">
        <f>VLOOKUP(Tabela2[[#This Row],[SIEMA]],Siema2025,16,FALSE)</f>
        <v>Quinta</v>
      </c>
      <c r="L715" s="106" t="str">
        <f>IF(Tabela2[[#This Row],[Data]]="","Sem Informação",VLOOKUP(MONTH(Tabela2[[#This Row],[Data]]),'[1]Validação de dados'!$I$1:$J$13,2,0))</f>
        <v>Outubro</v>
      </c>
      <c r="M715" s="104">
        <f>YEAR(Tabela2[[#This Row],[Data]])</f>
        <v>2025</v>
      </c>
      <c r="N715" s="105" t="str">
        <f>VLOOKUP(Tabela2[[#This Row],[SIEMA]],Siema2025,17,FALSE)</f>
        <v>Madrugada</v>
      </c>
      <c r="O715" s="105" t="str">
        <f>VLOOKUP(Tabela2[[#This Row],[SIEMA]],Siema2025,5,FALSE)</f>
        <v>Ferrovia</v>
      </c>
      <c r="P715" s="104" t="str">
        <f>VLOOKUP(Tabela2[[#This Row],[SIEMA]],Siema2025,21,FALSE)</f>
        <v>Descarrilamento de 03 vagões carregados com cimentes acondicionados em sacos, da 10° a 12° posição da composição, ficando 02 adernados. Não houve nenhum vazamento de carga</v>
      </c>
      <c r="Q715" s="104" t="s">
        <v>7127</v>
      </c>
      <c r="R715" s="104" t="s">
        <v>7127</v>
      </c>
      <c r="S715" s="107" t="s">
        <v>7127</v>
      </c>
      <c r="T715" s="104" t="str">
        <f>VLOOKUP(Tabela2[[#This Row],[SIEMA]],Siema2025,11,FALSE)</f>
        <v/>
      </c>
      <c r="U715" s="104" t="str">
        <f>VLOOKUP(Tabela2[[#This Row],[SIEMA]],Siema2025,12,FALSE)</f>
        <v/>
      </c>
      <c r="V715" s="104" t="s">
        <v>7127</v>
      </c>
      <c r="W715" s="104"/>
      <c r="X715" s="113"/>
      <c r="Y715" s="109" t="str">
        <f>IF(W715="","", IF(W715="NC","", IF(W715="NE","", IF(W715="NA","",IFERROR(VLOOKUP(W715,Produtos!$A$1:$C$2319,2,FALSE),"Não Cadastrado")))))</f>
        <v/>
      </c>
      <c r="Z715" s="104" t="str">
        <f>VLOOKUP(Tabela2[[#This Row],[SIEMA]],Siema2025,11,FALSE)</f>
        <v/>
      </c>
      <c r="AA715" s="104" t="str">
        <f>VLOOKUP(Tabela2[[#This Row],[SIEMA]],Siema2025,12,FALSE)</f>
        <v/>
      </c>
      <c r="AB715" s="104" t="str">
        <f>IF(W715="","",IF(ISNUMBER(W715)=FALSE,"Não se aplica",IFERROR(VLOOKUP(W715,Produtos!$A$1:$C$2319,3,FALSE),"Não Cadastrado")))</f>
        <v/>
      </c>
      <c r="AC715" s="104"/>
      <c r="AD715" s="108"/>
      <c r="AE715" s="107" t="str">
        <f>IF(AC715="","", IF(AC715="NC","", IF(AC715="NE","", IF(AC715="NA","",IFERROR(VLOOKUP(AC715,Produtos!$A$1:$C$2319,2,FALSE),"Não Cadastrado")))))</f>
        <v/>
      </c>
      <c r="AF715" s="104"/>
      <c r="AG715" s="104"/>
      <c r="AH715" s="104" t="str">
        <f>IF(AC715="","",IF(ISNUMBER(AC715)=FALSE,"Não se aplica",IFERROR(VLOOKUP(AC715,Produtos!$A$1:$C$2319,3,FALSE),"Não Cadastrado")))</f>
        <v/>
      </c>
      <c r="AI715" s="104"/>
      <c r="AJ715" s="104" t="str">
        <f>VLOOKUP(Tabela2[[#This Row],[SIEMA]],Siema2025,26,FALSE)</f>
        <v/>
      </c>
      <c r="AK715" s="107" t="s">
        <v>6834</v>
      </c>
      <c r="AL715" s="107"/>
      <c r="AM715" s="107"/>
      <c r="AN715" s="108" t="str">
        <f>VLOOKUP(Tabela2[[#This Row],[SIEMA]],Siema2025,51,FALSE)</f>
        <v/>
      </c>
      <c r="AO715" s="108" t="str">
        <f>VLOOKUP(Tabela2[[#This Row],[SIEMA]],Siema2025,53,FALSE)</f>
        <v/>
      </c>
      <c r="AP715" s="108" t="str">
        <f>VLOOKUP(Tabela2[[#This Row],[SIEMA]],Siema2025,55,FALSE)</f>
        <v/>
      </c>
      <c r="AQ715" s="108" t="str">
        <f>VLOOKUP(Tabela2[[#This Row],[SIEMA]],Siema2025,57,FALSE)</f>
        <v/>
      </c>
      <c r="AR715" s="108" t="str">
        <f>VLOOKUP(Tabela2[[#This Row],[SIEMA]],Siema2025,59,FALSE)</f>
        <v/>
      </c>
      <c r="AS715" s="108" t="str">
        <f>VLOOKUP(Tabela2[[#This Row],[SIEMA]],Siema2025,61,FALSE)</f>
        <v/>
      </c>
      <c r="AT715" s="108" t="str">
        <f>VLOOKUP(Tabela2[[#This Row],[SIEMA]],Siema2025,63,FALSE)</f>
        <v/>
      </c>
      <c r="AU715" s="108"/>
      <c r="AV715" s="108" t="str">
        <f>VLOOKUP(Tabela2[[#This Row],[SIEMA]],Siema2025,67,FALSE)</f>
        <v/>
      </c>
      <c r="AW715" s="108" t="str">
        <f>VLOOKUP(Tabela2[[#This Row],[SIEMA]],Siema2025,69,FALSE)</f>
        <v/>
      </c>
      <c r="AX715" s="108" t="str">
        <f>VLOOKUP(Tabela2[[#This Row],[SIEMA]],Siema2025,71,FALSE)</f>
        <v/>
      </c>
      <c r="AY715" s="108" t="str">
        <f>VLOOKUP(Tabela2[[#This Row],[SIEMA]],Siema2025,73,FALSE)</f>
        <v/>
      </c>
      <c r="AZ715" s="108" t="str">
        <f>VLOOKUP(Tabela2[[#This Row],[SIEMA]],Siema2025,75,FALSE)</f>
        <v/>
      </c>
      <c r="BA715" s="108" t="str">
        <f>VLOOKUP(Tabela2[[#This Row],[SIEMA]],Siema2025,77,FALSE)</f>
        <v/>
      </c>
      <c r="BB715" s="108" t="str">
        <f>VLOOKUP(Tabela2[[#This Row],[SIEMA]],Siema2025,79,FALSE)</f>
        <v/>
      </c>
      <c r="BC715" s="108" t="str">
        <f>IF(Tabela2[[#This Row],[Outro(s) ]] = "X", "PREENCHER","NA")</f>
        <v>NA</v>
      </c>
      <c r="BD715" s="108" t="str">
        <f>VLOOKUP(Tabela2[[#This Row],[SIEMA]],Siema2025,82,FALSE)</f>
        <v/>
      </c>
      <c r="BE715" s="108" t="s">
        <v>7132</v>
      </c>
      <c r="BF715" s="110" t="s">
        <v>7849</v>
      </c>
      <c r="BG715" s="110" t="s">
        <v>7849</v>
      </c>
      <c r="BH715" s="111" t="str">
        <f>VLOOKUP(Tabela2[[#This Row],[SIEMA]],Siema2025,29,FALSE)</f>
        <v>17234244000131</v>
      </c>
      <c r="BI715" s="112" t="str">
        <f>VLOOKUP(Tabela2[[#This Row],[SIEMA]],Siema2025,107,FALSE)</f>
        <v>Não</v>
      </c>
      <c r="BJ715" s="107" t="s">
        <v>7099</v>
      </c>
      <c r="BK715" s="104" t="s">
        <v>123</v>
      </c>
      <c r="BL715" s="140"/>
      <c r="BM715" s="108">
        <f ca="1">IF(Tabela2[[#This Row],[Data de atendimento do Ibama (considerar o primeiro documento/ação)]]="",_xlfn.DAYS(TODAY(),J715),_xlfn.DAYS(Tabela2[[#This Row],[Data de atendimento do Ibama (considerar o primeiro documento/ação)]],J715))</f>
        <v>284</v>
      </c>
      <c r="BN715" s="108" t="s">
        <v>7458</v>
      </c>
      <c r="BO715" s="114" t="s">
        <v>637</v>
      </c>
      <c r="BP715" s="108" t="str">
        <f>IF(Tabela2[[#This Row],[Forma de atendimento (primeiro documento/ação)]]= "Outros (especificar)", "PREENCHER","NA")</f>
        <v>NA</v>
      </c>
      <c r="BQ715" s="106" t="s">
        <v>123</v>
      </c>
      <c r="BR715" s="108" t="str">
        <f>IF(Tabela2[[#This Row],[Equipe do Ibama foi a campo? Houve sobrevoo do Poseidon?]] = "Sim", "PREENCHER","NA")</f>
        <v>NA</v>
      </c>
      <c r="BS715" s="108" t="str">
        <f>IF(Tabela2[[#This Row],[Se sim, foi emitida Ordem de Emergência? (informações vinculada à coluna CK)]] = "Sim", "PREENCHER","NA")</f>
        <v>NA</v>
      </c>
      <c r="BT715" s="108" t="s">
        <v>7225</v>
      </c>
      <c r="BU715" s="108" t="str">
        <f>IF(Tabela2[[#This Row],[Houve envio de Informações Pós-acidente (preencher "não se aplica" quando de competência estadual/municipal)]] = "Sim", "PREENCHER","NA")</f>
        <v>NA</v>
      </c>
      <c r="BV715" s="108" t="s">
        <v>123</v>
      </c>
      <c r="BW715" s="108" t="s">
        <v>123</v>
      </c>
      <c r="BX715" s="106" t="s">
        <v>7127</v>
      </c>
      <c r="BY715" s="140"/>
      <c r="BZ715" s="104" t="str">
        <f>IF(Tabela2[[#This Row],[Data do documento de encerramento]]="NA","NA",IF(Tabela2[[#This Row],[Data do documento de encerramento]]="","Pendente de conclusão/ encerramento",_xlfn.DAYS(Tabela2[[#This Row],[Data do documento de encerramento]],J715)))</f>
        <v>Pendente de conclusão/ encerramento</v>
      </c>
      <c r="CA715" s="107" t="s">
        <v>10192</v>
      </c>
      <c r="CB715" s="107"/>
      <c r="CC715" s="115"/>
      <c r="CD715" s="107"/>
      <c r="CE715" s="107"/>
      <c r="CF715" s="107"/>
    </row>
    <row r="716" spans="1:84" ht="30.75">
      <c r="A716" s="169">
        <v>2025101757606</v>
      </c>
      <c r="B716" s="170" t="s">
        <v>10193</v>
      </c>
      <c r="C716" s="108" t="str">
        <f>VLOOKUP(Tabela2[[#This Row],[SIEMA]],Siema2025,4,FALSE)</f>
        <v xml:space="preserve"> SP</v>
      </c>
      <c r="D716" s="106" t="str">
        <f>VLOOKUP(Tabela2[[#This Row],[SIEMA]],Siema2025,3,FALSE)</f>
        <v xml:space="preserve">Aguaí </v>
      </c>
      <c r="E716" s="106" t="str">
        <f>VLOOKUP(Tabela2[[#This Row],[SIEMA]],Siema2025,20,FALSE)</f>
        <v>km 378,00, no Corredor Centro Sudeste</v>
      </c>
      <c r="F716" s="106" t="s">
        <v>10194</v>
      </c>
      <c r="G716" s="106" t="s">
        <v>10195</v>
      </c>
      <c r="H716" s="106" t="s">
        <v>10196</v>
      </c>
      <c r="I716" s="104" t="s">
        <v>7120</v>
      </c>
      <c r="J716" s="105">
        <f>VLOOKUP(Tabela2[[#This Row],[SIEMA]],Siema2025,2,FALSE)</f>
        <v>45946</v>
      </c>
      <c r="K716" s="105" t="str">
        <f>VLOOKUP(Tabela2[[#This Row],[SIEMA]],Siema2025,16,FALSE)</f>
        <v>Quinta</v>
      </c>
      <c r="L716" s="106" t="str">
        <f>IF(Tabela2[[#This Row],[Data]]="","Sem Informação",VLOOKUP(MONTH(Tabela2[[#This Row],[Data]]),'[1]Validação de dados'!$I$1:$J$13,2,0))</f>
        <v>Outubro</v>
      </c>
      <c r="M716" s="104">
        <f>YEAR(Tabela2[[#This Row],[Data]])</f>
        <v>2025</v>
      </c>
      <c r="N716" s="105" t="str">
        <f>VLOOKUP(Tabela2[[#This Row],[SIEMA]],Siema2025,17,FALSE)</f>
        <v>Madrugada</v>
      </c>
      <c r="O716" s="105" t="str">
        <f>VLOOKUP(Tabela2[[#This Row],[SIEMA]],Siema2025,5,FALSE)</f>
        <v>Ferrovia</v>
      </c>
      <c r="P716" s="104" t="str">
        <f>VLOOKUP(Tabela2[[#This Row],[SIEMA]],Siema2025,21,FALSE)</f>
        <v>Vandalismo</v>
      </c>
      <c r="Q716" s="104" t="s">
        <v>7127</v>
      </c>
      <c r="R716" s="104" t="s">
        <v>7127</v>
      </c>
      <c r="S716" s="107" t="s">
        <v>3999</v>
      </c>
      <c r="T716" s="104">
        <v>240</v>
      </c>
      <c r="U716" s="104" t="s">
        <v>7121</v>
      </c>
      <c r="V716" s="104" t="s">
        <v>7127</v>
      </c>
      <c r="W716" s="104"/>
      <c r="X716" s="113"/>
      <c r="Y716" s="109" t="str">
        <f>IF(W716="","", IF(W716="NC","", IF(W716="NE","", IF(W716="NA","",IFERROR(VLOOKUP(W716,Produtos!$A$1:$C$2319,2,FALSE),"Não Cadastrado")))))</f>
        <v/>
      </c>
      <c r="Z716" s="104" t="str">
        <f>VLOOKUP(Tabela2[[#This Row],[SIEMA]],Siema2025,11,FALSE)</f>
        <v/>
      </c>
      <c r="AA716" s="104" t="str">
        <f>VLOOKUP(Tabela2[[#This Row],[SIEMA]],Siema2025,12,FALSE)</f>
        <v/>
      </c>
      <c r="AB716" s="104" t="str">
        <f>IF(W716="","",IF(ISNUMBER(W716)=FALSE,"Não se aplica",IFERROR(VLOOKUP(W716,Produtos!$A$1:$C$2319,3,FALSE),"Não Cadastrado")))</f>
        <v/>
      </c>
      <c r="AC716" s="104"/>
      <c r="AD716" s="108"/>
      <c r="AE716" s="107" t="str">
        <f>IF(AC716="","", IF(AC716="NC","", IF(AC716="NE","", IF(AC716="NA","",IFERROR(VLOOKUP(AC716,Produtos!$A$1:$C$2319,2,FALSE),"Não Cadastrado")))))</f>
        <v/>
      </c>
      <c r="AF716" s="104"/>
      <c r="AG716" s="104"/>
      <c r="AH716" s="104" t="str">
        <f>IF(AC716="","",IF(ISNUMBER(AC716)=FALSE,"Não se aplica",IFERROR(VLOOKUP(AC716,Produtos!$A$1:$C$2319,3,FALSE),"Não Cadastrado")))</f>
        <v/>
      </c>
      <c r="AI716" s="104"/>
      <c r="AJ716" s="104" t="str">
        <f>VLOOKUP(Tabela2[[#This Row],[SIEMA]],Siema2025,26,FALSE)</f>
        <v>o trem o Q534 carregado com Açúcar entrou em emergência entre Aguaí e Lagoa Branca (ZAI-ZLB), sendo paralisado próximo ao km 378,00, no Corredor Centro Sudeste. O ocorrido se deu em Aguaí/SP por motivo de Vandalismo ao Material Rodante (vagões).
Após revista por volta de 21:00 foi identificada a abertura de 3 vagões em posições
diferentes. A composição 56 vagões foi imediatamente cortada, deixando 26 vagões no local. Posteriormente os 3 vagões abertos foram esvaziados e junto ao restante da composição deslocada do local (por volta de 3:00 da manhã) .</v>
      </c>
      <c r="AK716" s="107" t="s">
        <v>7122</v>
      </c>
      <c r="AL716" s="107"/>
      <c r="AM716" s="107"/>
      <c r="AN716" s="108" t="str">
        <f>VLOOKUP(Tabela2[[#This Row],[SIEMA]],Siema2025,51,FALSE)</f>
        <v/>
      </c>
      <c r="AO716" s="108" t="str">
        <f>VLOOKUP(Tabela2[[#This Row],[SIEMA]],Siema2025,53,FALSE)</f>
        <v/>
      </c>
      <c r="AP716" s="108" t="str">
        <f>VLOOKUP(Tabela2[[#This Row],[SIEMA]],Siema2025,55,FALSE)</f>
        <v/>
      </c>
      <c r="AQ716" s="108" t="str">
        <f>VLOOKUP(Tabela2[[#This Row],[SIEMA]],Siema2025,57,FALSE)</f>
        <v/>
      </c>
      <c r="AR716" s="108" t="str">
        <f>VLOOKUP(Tabela2[[#This Row],[SIEMA]],Siema2025,59,FALSE)</f>
        <v/>
      </c>
      <c r="AS716" s="108" t="str">
        <f>VLOOKUP(Tabela2[[#This Row],[SIEMA]],Siema2025,61,FALSE)</f>
        <v/>
      </c>
      <c r="AT716" s="108" t="str">
        <f>VLOOKUP(Tabela2[[#This Row],[SIEMA]],Siema2025,63,FALSE)</f>
        <v/>
      </c>
      <c r="AU716" s="108" t="str">
        <f>VLOOKUP(Tabela2[[#This Row],[SIEMA]],Siema2025,65,FALSE)</f>
        <v>X</v>
      </c>
      <c r="AV716" s="108" t="str">
        <f>VLOOKUP(Tabela2[[#This Row],[SIEMA]],Siema2025,67,FALSE)</f>
        <v/>
      </c>
      <c r="AW716" s="108" t="str">
        <f>VLOOKUP(Tabela2[[#This Row],[SIEMA]],Siema2025,69,FALSE)</f>
        <v/>
      </c>
      <c r="AX716" s="108" t="str">
        <f>VLOOKUP(Tabela2[[#This Row],[SIEMA]],Siema2025,71,FALSE)</f>
        <v/>
      </c>
      <c r="AY716" s="108" t="str">
        <f>VLOOKUP(Tabela2[[#This Row],[SIEMA]],Siema2025,73,FALSE)</f>
        <v/>
      </c>
      <c r="AZ716" s="108" t="str">
        <f>VLOOKUP(Tabela2[[#This Row],[SIEMA]],Siema2025,75,FALSE)</f>
        <v/>
      </c>
      <c r="BA716" s="108" t="str">
        <f>VLOOKUP(Tabela2[[#This Row],[SIEMA]],Siema2025,77,FALSE)</f>
        <v/>
      </c>
      <c r="BB716" s="108" t="str">
        <f>VLOOKUP(Tabela2[[#This Row],[SIEMA]],Siema2025,79,FALSE)</f>
        <v/>
      </c>
      <c r="BC716" s="108" t="str">
        <f>IF(Tabela2[[#This Row],[Outro(s) ]] = "X", "PREENCHER","NA")</f>
        <v>NA</v>
      </c>
      <c r="BD716" s="108" t="str">
        <f>VLOOKUP(Tabela2[[#This Row],[SIEMA]],Siema2025,82,FALSE)</f>
        <v/>
      </c>
      <c r="BE716" s="108" t="str">
        <f>VLOOKUP(Tabela2[[#This Row],[SIEMA]],Siema2025,81,FALSE)</f>
        <v/>
      </c>
      <c r="BF716" s="110" t="s">
        <v>7174</v>
      </c>
      <c r="BG716" s="110" t="s">
        <v>7175</v>
      </c>
      <c r="BH716" s="111" t="str">
        <f>VLOOKUP(Tabela2[[#This Row],[SIEMA]],Siema2025,29,FALSE)</f>
        <v/>
      </c>
      <c r="BI716" s="112" t="str">
        <f>VLOOKUP(Tabela2[[#This Row],[SIEMA]],Siema2025,107,FALSE)</f>
        <v>Não</v>
      </c>
      <c r="BJ716" s="107" t="s">
        <v>7099</v>
      </c>
      <c r="BK716" s="104" t="s">
        <v>2696</v>
      </c>
      <c r="BL716" s="140">
        <v>45952</v>
      </c>
      <c r="BM716" s="108">
        <f ca="1">IF(Tabela2[[#This Row],[Data de atendimento do Ibama (considerar o primeiro documento/ação)]]="",_xlfn.DAYS(TODAY(),J716),_xlfn.DAYS(Tabela2[[#This Row],[Data de atendimento do Ibama (considerar o primeiro documento/ação)]],J716))</f>
        <v>6</v>
      </c>
      <c r="BN716" s="108" t="str">
        <f>IF(Tabela2[[#This Row],[Atendido pelo Ibama ("Não" ou "Sim")]]="Não","Preencher", IF(Tabela2[[#This Row],[Atendido pelo Ibama ("Não" ou "Sim")]]="Sim","NA",""))</f>
        <v>NA</v>
      </c>
      <c r="BO716" s="114" t="s">
        <v>7100</v>
      </c>
      <c r="BP716" s="108" t="str">
        <f>IF(Tabela2[[#This Row],[Forma de atendimento (primeiro documento/ação)]]= "Outros (especificar)", "PREENCHER","NA")</f>
        <v>NA</v>
      </c>
      <c r="BQ716" s="106" t="s">
        <v>123</v>
      </c>
      <c r="BR716" s="108" t="str">
        <f>IF(Tabela2[[#This Row],[Equipe do Ibama foi a campo? Houve sobrevoo do Poseidon?]] = "Sim", "PREENCHER","NA")</f>
        <v>NA</v>
      </c>
      <c r="BS716" s="108" t="str">
        <f>IF(Tabela2[[#This Row],[Se sim, foi emitida Ordem de Emergência? (informações vinculada à coluna CK)]] = "Sim", "PREENCHER","NA")</f>
        <v>NA</v>
      </c>
      <c r="BT716" s="108" t="s">
        <v>7101</v>
      </c>
      <c r="BU716" s="108" t="s">
        <v>123</v>
      </c>
      <c r="BV716" s="108" t="s">
        <v>123</v>
      </c>
      <c r="BW716" s="108" t="s">
        <v>123</v>
      </c>
      <c r="BX716" s="106" t="s">
        <v>7127</v>
      </c>
      <c r="BY716" s="106"/>
      <c r="BZ716" s="104" t="str">
        <f>IF(Tabela2[[#This Row],[Data do documento de encerramento]]="NA","NA",IF(Tabela2[[#This Row],[Data do documento de encerramento]]="","Pendente de conclusão/ encerramento",_xlfn.DAYS(Tabela2[[#This Row],[Data do documento de encerramento]],J716)))</f>
        <v>Pendente de conclusão/ encerramento</v>
      </c>
      <c r="CA716" s="107" t="s">
        <v>9393</v>
      </c>
      <c r="CB716" s="107"/>
      <c r="CC716" s="107"/>
      <c r="CD716" s="107"/>
      <c r="CE716" s="107"/>
      <c r="CF716" s="107"/>
    </row>
    <row r="717" spans="1:84" ht="45.75">
      <c r="A717" s="169">
        <v>2025102236026</v>
      </c>
      <c r="B717" s="170" t="s">
        <v>10197</v>
      </c>
      <c r="C717" s="108" t="str">
        <f>VLOOKUP(Tabela2[[#This Row],[SIEMA]],Siema2025,4,FALSE)</f>
        <v xml:space="preserve"> MG</v>
      </c>
      <c r="D717" s="106" t="str">
        <f>VLOOKUP(Tabela2[[#This Row],[SIEMA]],Siema2025,3,FALSE)</f>
        <v xml:space="preserve">São Gotardo </v>
      </c>
      <c r="E717" s="106" t="s">
        <v>10198</v>
      </c>
      <c r="F717" s="106" t="s">
        <v>10199</v>
      </c>
      <c r="G717" s="106" t="s">
        <v>10200</v>
      </c>
      <c r="H717" s="109" t="s">
        <v>10201</v>
      </c>
      <c r="I717" s="104" t="s">
        <v>7120</v>
      </c>
      <c r="J717" s="105">
        <f>VLOOKUP(Tabela2[[#This Row],[SIEMA]],Siema2025,2,FALSE)</f>
        <v>45946</v>
      </c>
      <c r="K717" s="105" t="str">
        <f>VLOOKUP(Tabela2[[#This Row],[SIEMA]],Siema2025,16,FALSE)</f>
        <v>Quinta</v>
      </c>
      <c r="L717" s="106" t="str">
        <f>IF(Tabela2[[#This Row],[Data]]="","Sem Informação",VLOOKUP(MONTH(Tabela2[[#This Row],[Data]]),'[1]Validação de dados'!$I$1:$J$13,2,0))</f>
        <v>Outubro</v>
      </c>
      <c r="M717" s="104">
        <f>YEAR(Tabela2[[#This Row],[Data]])</f>
        <v>2025</v>
      </c>
      <c r="N717" s="105" t="str">
        <f>VLOOKUP(Tabela2[[#This Row],[SIEMA]],Siema2025,17,FALSE)</f>
        <v>Matutino</v>
      </c>
      <c r="O717" s="105" t="str">
        <f>VLOOKUP(Tabela2[[#This Row],[SIEMA]],Siema2025,5,FALSE)</f>
        <v>Rodovia</v>
      </c>
      <c r="P717" s="104" t="str">
        <f>VLOOKUP(Tabela2[[#This Row],[SIEMA]],Siema2025,21,FALSE)</f>
        <v>km 77 da MG-235</v>
      </c>
      <c r="Q717" s="104" t="s">
        <v>7094</v>
      </c>
      <c r="R717" s="104" t="s">
        <v>10202</v>
      </c>
      <c r="S717" s="107" t="s">
        <v>10184</v>
      </c>
      <c r="T717" s="104" t="str">
        <f>VLOOKUP(Tabela2[[#This Row],[SIEMA]],Siema2025,11,FALSE)</f>
        <v>46.92</v>
      </c>
      <c r="U717" s="104" t="str">
        <f>VLOOKUP(Tabela2[[#This Row],[SIEMA]],Siema2025,12,FALSE)</f>
        <v>T</v>
      </c>
      <c r="V717" s="104" t="s">
        <v>7472</v>
      </c>
      <c r="W717" s="104"/>
      <c r="X717" s="113" t="str">
        <f>IF(Tabela2[[#This Row],[Origem do acidente]] = "Plataforma", "PREENCHER","NA")</f>
        <v>NA</v>
      </c>
      <c r="Y717" s="109"/>
      <c r="Z717" s="104"/>
      <c r="AA717" s="104"/>
      <c r="AB717" s="104"/>
      <c r="AC717" s="104"/>
      <c r="AD717" s="108" t="str">
        <f>IF(Tabela2[[#This Row],[Origem do acidente]] = "Plataforma", "PREENCHER","NA")</f>
        <v>NA</v>
      </c>
      <c r="AE717" s="107" t="str">
        <f>IF(AC717="","", IF(AC717="NC","", IF(AC717="NE","", IF(AC717="NA","",IFERROR(VLOOKUP(AC717,Produtos!$A$1:$C$2319,2,FALSE),"Não Cadastrado")))))</f>
        <v/>
      </c>
      <c r="AF717" s="104"/>
      <c r="AG717" s="104"/>
      <c r="AH717" s="104" t="str">
        <f>IF(AC717="","",IF(ISNUMBER(AC717)=FALSE,"Não se aplica",IFERROR(VLOOKUP(AC717,Produtos!$A$1:$C$2319,3,FALSE),"Não Cadastrado")))</f>
        <v/>
      </c>
      <c r="AI717" s="104"/>
      <c r="AJ717" s="104" t="str">
        <f>VLOOKUP(Tabela2[[#This Row],[SIEMA]],Siema2025,26,FALSE)</f>
        <v/>
      </c>
      <c r="AK717" s="107" t="s">
        <v>7311</v>
      </c>
      <c r="AL717" s="107" t="s">
        <v>7358</v>
      </c>
      <c r="AM717" s="107" t="s">
        <v>7180</v>
      </c>
      <c r="AN717" s="108" t="s">
        <v>7132</v>
      </c>
      <c r="AO717" s="108" t="str">
        <f>VLOOKUP(Tabela2[[#This Row],[SIEMA]],Siema2025,53,FALSE)</f>
        <v/>
      </c>
      <c r="AP717" s="108" t="str">
        <f>VLOOKUP(Tabela2[[#This Row],[SIEMA]],Siema2025,55,FALSE)</f>
        <v/>
      </c>
      <c r="AQ717" s="108" t="str">
        <f>VLOOKUP(Tabela2[[#This Row],[SIEMA]],Siema2025,57,FALSE)</f>
        <v>X</v>
      </c>
      <c r="AR717" s="108" t="str">
        <f>VLOOKUP(Tabela2[[#This Row],[SIEMA]],Siema2025,59,FALSE)</f>
        <v/>
      </c>
      <c r="AS717" s="108" t="str">
        <f>VLOOKUP(Tabela2[[#This Row],[SIEMA]],Siema2025,61,FALSE)</f>
        <v/>
      </c>
      <c r="AT717" s="108" t="str">
        <f>VLOOKUP(Tabela2[[#This Row],[SIEMA]],Siema2025,63,FALSE)</f>
        <v/>
      </c>
      <c r="AU717" s="108" t="str">
        <f>VLOOKUP(Tabela2[[#This Row],[SIEMA]],Siema2025,65,FALSE)</f>
        <v>X</v>
      </c>
      <c r="AV717" s="108" t="str">
        <f>VLOOKUP(Tabela2[[#This Row],[SIEMA]],Siema2025,67,FALSE)</f>
        <v/>
      </c>
      <c r="AW717" s="108" t="str">
        <f>VLOOKUP(Tabela2[[#This Row],[SIEMA]],Siema2025,69,FALSE)</f>
        <v/>
      </c>
      <c r="AX717" s="108" t="str">
        <f>VLOOKUP(Tabela2[[#This Row],[SIEMA]],Siema2025,71,FALSE)</f>
        <v/>
      </c>
      <c r="AY717" s="108" t="str">
        <f>VLOOKUP(Tabela2[[#This Row],[SIEMA]],Siema2025,73,FALSE)</f>
        <v/>
      </c>
      <c r="AZ717" s="108" t="str">
        <f>VLOOKUP(Tabela2[[#This Row],[SIEMA]],Siema2025,75,FALSE)</f>
        <v/>
      </c>
      <c r="BA717" s="108" t="str">
        <f>VLOOKUP(Tabela2[[#This Row],[SIEMA]],Siema2025,77,FALSE)</f>
        <v/>
      </c>
      <c r="BB717" s="108" t="str">
        <f>VLOOKUP(Tabela2[[#This Row],[SIEMA]],Siema2025,79,FALSE)</f>
        <v/>
      </c>
      <c r="BC717" s="108" t="str">
        <f>IF(Tabela2[[#This Row],[Outro(s) ]] = "X", "PREENCHER","NA")</f>
        <v>NA</v>
      </c>
      <c r="BD717" s="108" t="str">
        <f>VLOOKUP(Tabela2[[#This Row],[SIEMA]],Siema2025,82,FALSE)</f>
        <v/>
      </c>
      <c r="BE717" s="108" t="str">
        <f>VLOOKUP(Tabela2[[#This Row],[SIEMA]],Siema2025,81,FALSE)</f>
        <v/>
      </c>
      <c r="BF717" s="110" t="str">
        <f>VLOOKUP(Tabela2[[#This Row],[SIEMA]],Siema2025,28,FALSE)</f>
        <v>Trans Start Comercio e Transportes LTDA</v>
      </c>
      <c r="BG717" s="110"/>
      <c r="BH717" s="111" t="str">
        <f>VLOOKUP(Tabela2[[#This Row],[SIEMA]],Siema2025,29,FALSE)</f>
        <v>24682082000160</v>
      </c>
      <c r="BI717" s="112" t="str">
        <f>VLOOKUP(Tabela2[[#This Row],[SIEMA]],Siema2025,107,FALSE)</f>
        <v>Não</v>
      </c>
      <c r="BJ717" s="107" t="s">
        <v>7113</v>
      </c>
      <c r="BK717" s="104" t="s">
        <v>2696</v>
      </c>
      <c r="BL717" s="140">
        <v>45954</v>
      </c>
      <c r="BM717" s="108">
        <f ca="1">IF(Tabela2[[#This Row],[Data de atendimento do Ibama (considerar o primeiro documento/ação)]]="",_xlfn.DAYS(TODAY(),J717),_xlfn.DAYS(Tabela2[[#This Row],[Data de atendimento do Ibama (considerar o primeiro documento/ação)]],J717))</f>
        <v>8</v>
      </c>
      <c r="BN717" s="108" t="str">
        <f>IF(Tabela2[[#This Row],[Atendido pelo Ibama ("Não" ou "Sim")]]="Não","Preencher", IF(Tabela2[[#This Row],[Atendido pelo Ibama ("Não" ou "Sim")]]="Sim","NA",""))</f>
        <v>NA</v>
      </c>
      <c r="BO717" s="114" t="s">
        <v>7182</v>
      </c>
      <c r="BP717" s="108" t="str">
        <f>IF(Tabela2[[#This Row],[Forma de atendimento (primeiro documento/ação)]]= "Outros (especificar)", "PREENCHER","NA")</f>
        <v>NA</v>
      </c>
      <c r="BQ717" s="106" t="s">
        <v>123</v>
      </c>
      <c r="BR717" s="108" t="s">
        <v>123</v>
      </c>
      <c r="BS717" s="108" t="s">
        <v>7120</v>
      </c>
      <c r="BT717" s="108" t="s">
        <v>7225</v>
      </c>
      <c r="BU717" s="108" t="str">
        <f>IF(Tabela2[[#This Row],[Houve envio de Informações Pós-acidente (preencher "não se aplica" quando de competência estadual/municipal)]] = "Sim", "PREENCHER","NA")</f>
        <v>NA</v>
      </c>
      <c r="BV717" s="108" t="s">
        <v>123</v>
      </c>
      <c r="BW717" s="108" t="s">
        <v>2696</v>
      </c>
      <c r="BX717" s="106" t="s">
        <v>7102</v>
      </c>
      <c r="BY717" s="140">
        <v>45954</v>
      </c>
      <c r="BZ717" s="104">
        <f>IF(Tabela2[[#This Row],[Data do documento de encerramento]]="NA","NA",IF(Tabela2[[#This Row],[Data do documento de encerramento]]="","Pendente de conclusão/ encerramento",_xlfn.DAYS(Tabela2[[#This Row],[Data do documento de encerramento]],J717)))</f>
        <v>8</v>
      </c>
      <c r="CA717" s="107"/>
      <c r="CB717" s="107"/>
      <c r="CC717" s="107"/>
      <c r="CD717" s="107"/>
      <c r="CE717" s="107"/>
      <c r="CF717" s="107"/>
    </row>
    <row r="718" spans="1:84" ht="76.5">
      <c r="A718" s="169">
        <v>2025102032443</v>
      </c>
      <c r="B718" s="170" t="s">
        <v>10203</v>
      </c>
      <c r="C718" s="108" t="str">
        <f>VLOOKUP(Tabela2[[#This Row],[SIEMA]],Siema2025,4,FALSE)</f>
        <v xml:space="preserve"> SE</v>
      </c>
      <c r="D718" s="106" t="str">
        <f>VLOOKUP(Tabela2[[#This Row],[SIEMA]],Siema2025,3,FALSE)</f>
        <v xml:space="preserve">Divina Pastora </v>
      </c>
      <c r="E718" s="106" t="str">
        <f>VLOOKUP(Tabela2[[#This Row],[SIEMA]],Siema2025,20,FALSE)</f>
        <v>Linha de produção do poço 7-RO-658-SE, Divina Pastora-SE.</v>
      </c>
      <c r="F718" s="106" t="s">
        <v>10204</v>
      </c>
      <c r="G718" s="106" t="s">
        <v>10205</v>
      </c>
      <c r="H718" s="106" t="s">
        <v>10206</v>
      </c>
      <c r="I718" s="104" t="str">
        <f>VLOOKUP(Tabela2[[#This Row],[SIEMA]],Siema2025,19,FALSE)</f>
        <v/>
      </c>
      <c r="J718" s="105">
        <f>VLOOKUP(Tabela2[[#This Row],[SIEMA]],Siema2025,2,FALSE)</f>
        <v>45948</v>
      </c>
      <c r="K718" s="105" t="str">
        <f>VLOOKUP(Tabela2[[#This Row],[SIEMA]],Siema2025,16,FALSE)</f>
        <v>Sábado</v>
      </c>
      <c r="L718" s="106" t="str">
        <f>IF(Tabela2[[#This Row],[Data]]="","Sem Informação",VLOOKUP(MONTH(Tabela2[[#This Row],[Data]]),'[1]Validação de dados'!$I$1:$J$13,2,0))</f>
        <v>Outubro</v>
      </c>
      <c r="M718" s="104">
        <f>YEAR(Tabela2[[#This Row],[Data]])</f>
        <v>2025</v>
      </c>
      <c r="N718" s="105" t="str">
        <f>VLOOKUP(Tabela2[[#This Row],[SIEMA]],Siema2025,17,FALSE)</f>
        <v>Matutino</v>
      </c>
      <c r="O718" s="105" t="s">
        <v>145</v>
      </c>
      <c r="P718" s="104" t="str">
        <f>VLOOKUP(Tabela2[[#This Row],[SIEMA]],Siema2025,21,FALSE)</f>
        <v>Descarga significante de óleo em poço terrestre.</v>
      </c>
      <c r="Q718" s="104">
        <v>1267</v>
      </c>
      <c r="R718" s="104"/>
      <c r="S718" s="107" t="str">
        <f>IF(Q718="","", IF(Q718="NC","", IF(Q718="NE","", IF(Q718="NA","",IFERROR(VLOOKUP(Q718,[1]Produtos!$A$1:$C$2319,2,FALSE),"Não Cadastrado")))))</f>
        <v>PETRÓLEO CRU</v>
      </c>
      <c r="T718" s="104" t="s">
        <v>6488</v>
      </c>
      <c r="U718" s="104" t="str">
        <f>VLOOKUP(Tabela2[[#This Row],[SIEMA]],Siema2025,12,FALSE)</f>
        <v>M3</v>
      </c>
      <c r="V718" s="104">
        <f>IF(Q718="","",IF(ISNUMBER(Q718)=FALSE,"Não se aplica",IFERROR(VLOOKUP(Q718,Produtos!$A$1:$C$2319,3,FALSE),"Não Cadastrado")))</f>
        <v>3</v>
      </c>
      <c r="W718" s="104" t="str">
        <f>VLOOKUP(Tabela2[[#This Row],[SIEMA]],Siema2025,10,FALSE)</f>
        <v>Água</v>
      </c>
      <c r="X718" s="113" t="str">
        <f>IF(Tabela2[[#This Row],[Origem do acidente]] = "Plataforma", "PREENCHER","NA")</f>
        <v>NA</v>
      </c>
      <c r="Y718" s="109" t="str">
        <f>IF(W718="","", IF(W718="NC","", IF(W718="NE","", IF(W718="NA","",IFERROR(VLOOKUP(W718,Produtos!$A$1:$C$2319,2,FALSE),"Não Cadastrado")))))</f>
        <v>Não Cadastrado</v>
      </c>
      <c r="Z718" s="104" t="str">
        <f>VLOOKUP(Tabela2[[#This Row],[SIEMA]],Siema2025,11,FALSE)</f>
        <v>0.27</v>
      </c>
      <c r="AA718" s="104" t="str">
        <f>VLOOKUP(Tabela2[[#This Row],[SIEMA]],Siema2025,12,FALSE)</f>
        <v>M3</v>
      </c>
      <c r="AB718" s="104" t="str">
        <f>IF(W718="","",IF(ISNUMBER(W718)=FALSE,"Não se aplica",IFERROR(VLOOKUP(W718,Produtos!$A$1:$C$2319,3,FALSE),"Não Cadastrado")))</f>
        <v>Não se aplica</v>
      </c>
      <c r="AC718" s="104"/>
      <c r="AD718" s="108" t="str">
        <f>IF(Tabela2[[#This Row],[Origem do acidente]] = "Plataforma", "PREENCHER","NA")</f>
        <v>NA</v>
      </c>
      <c r="AE718" s="107" t="str">
        <f>IF(AC718="","", IF(AC718="NC","", IF(AC718="NE","", IF(AC718="NA","",IFERROR(VLOOKUP(AC718,Produtos!$A$1:$C$2319,2,FALSE),"Não Cadastrado")))))</f>
        <v/>
      </c>
      <c r="AF718" s="104"/>
      <c r="AG718" s="104"/>
      <c r="AH718" s="104" t="str">
        <f>IF(AC718="","",IF(ISNUMBER(AC718)=FALSE,"Não se aplica",IFERROR(VLOOKUP(AC718,Produtos!$A$1:$C$2319,3,FALSE),"Não Cadastrado")))</f>
        <v/>
      </c>
      <c r="AI718" s="104"/>
      <c r="AJ718" s="104" t="str">
        <f>VLOOKUP(Tabela2[[#This Row],[SIEMA]],Siema2025,26,FALSE)</f>
        <v>Corrosão</v>
      </c>
      <c r="AK718" s="107" t="s">
        <v>7285</v>
      </c>
      <c r="AL718" s="107"/>
      <c r="AM718" s="107"/>
      <c r="AN718" s="108" t="str">
        <f>VLOOKUP(Tabela2[[#This Row],[SIEMA]],Siema2025,51,FALSE)</f>
        <v/>
      </c>
      <c r="AO718" s="108" t="str">
        <f>VLOOKUP(Tabela2[[#This Row],[SIEMA]],Siema2025,53,FALSE)</f>
        <v/>
      </c>
      <c r="AP718" s="108" t="str">
        <f>VLOOKUP(Tabela2[[#This Row],[SIEMA]],Siema2025,55,FALSE)</f>
        <v/>
      </c>
      <c r="AQ718" s="108" t="str">
        <f>VLOOKUP(Tabela2[[#This Row],[SIEMA]],Siema2025,57,FALSE)</f>
        <v/>
      </c>
      <c r="AR718" s="108" t="str">
        <f>VLOOKUP(Tabela2[[#This Row],[SIEMA]],Siema2025,59,FALSE)</f>
        <v/>
      </c>
      <c r="AS718" s="108" t="str">
        <f>VLOOKUP(Tabela2[[#This Row],[SIEMA]],Siema2025,61,FALSE)</f>
        <v/>
      </c>
      <c r="AT718" s="108" t="str">
        <f>VLOOKUP(Tabela2[[#This Row],[SIEMA]],Siema2025,63,FALSE)</f>
        <v/>
      </c>
      <c r="AU718" s="108" t="str">
        <f>VLOOKUP(Tabela2[[#This Row],[SIEMA]],Siema2025,65,FALSE)</f>
        <v>X</v>
      </c>
      <c r="AV718" s="108" t="str">
        <f>VLOOKUP(Tabela2[[#This Row],[SIEMA]],Siema2025,67,FALSE)</f>
        <v/>
      </c>
      <c r="AW718" s="108" t="str">
        <f>VLOOKUP(Tabela2[[#This Row],[SIEMA]],Siema2025,69,FALSE)</f>
        <v/>
      </c>
      <c r="AX718" s="108" t="str">
        <f>VLOOKUP(Tabela2[[#This Row],[SIEMA]],Siema2025,71,FALSE)</f>
        <v/>
      </c>
      <c r="AY718" s="108" t="str">
        <f>VLOOKUP(Tabela2[[#This Row],[SIEMA]],Siema2025,73,FALSE)</f>
        <v/>
      </c>
      <c r="AZ718" s="108" t="str">
        <f>VLOOKUP(Tabela2[[#This Row],[SIEMA]],Siema2025,75,FALSE)</f>
        <v/>
      </c>
      <c r="BA718" s="108" t="str">
        <f>VLOOKUP(Tabela2[[#This Row],[SIEMA]],Siema2025,77,FALSE)</f>
        <v/>
      </c>
      <c r="BB718" s="108" t="str">
        <f>VLOOKUP(Tabela2[[#This Row],[SIEMA]],Siema2025,79,FALSE)</f>
        <v/>
      </c>
      <c r="BC718" s="108" t="str">
        <f>IF(Tabela2[[#This Row],[Outro(s) ]] = "X", "PREENCHER","NA")</f>
        <v>NA</v>
      </c>
      <c r="BD718" s="108" t="str">
        <f>VLOOKUP(Tabela2[[#This Row],[SIEMA]],Siema2025,82,FALSE)</f>
        <v/>
      </c>
      <c r="BE718" s="108" t="str">
        <f>VLOOKUP(Tabela2[[#This Row],[SIEMA]],Siema2025,81,FALSE)</f>
        <v/>
      </c>
      <c r="BF718" s="110" t="str">
        <f>VLOOKUP(Tabela2[[#This Row],[SIEMA]],Siema2025,28,FALSE)</f>
        <v>CARMO ENERGY S.A.</v>
      </c>
      <c r="BG718" s="110"/>
      <c r="BH718" s="111" t="str">
        <f>VLOOKUP(Tabela2[[#This Row],[SIEMA]],Siema2025,29,FALSE)</f>
        <v>41955491000101</v>
      </c>
      <c r="BI718" s="112" t="str">
        <f>VLOOKUP(Tabela2[[#This Row],[SIEMA]],Siema2025,107,FALSE)</f>
        <v>Não</v>
      </c>
      <c r="BJ718" s="107" t="s">
        <v>7113</v>
      </c>
      <c r="BK718" s="104" t="s">
        <v>2696</v>
      </c>
      <c r="BL718" s="1">
        <v>45961</v>
      </c>
      <c r="BM718" s="108">
        <f ca="1">IF(Tabela2[[#This Row],[Data de atendimento do Ibama (considerar o primeiro documento/ação)]]="",_xlfn.DAYS(TODAY(),J718),_xlfn.DAYS(Tabela2[[#This Row],[Data de atendimento do Ibama (considerar o primeiro documento/ação)]],J718))</f>
        <v>13</v>
      </c>
      <c r="BN718" s="108" t="str">
        <f>IF(Tabela2[[#This Row],[Atendido pelo Ibama ("Não" ou "Sim")]]="Não","Preencher", IF(Tabela2[[#This Row],[Atendido pelo Ibama ("Não" ou "Sim")]]="Sim","NA",""))</f>
        <v>NA</v>
      </c>
      <c r="BO718" s="114" t="s">
        <v>7100</v>
      </c>
      <c r="BP718" s="108" t="str">
        <f>IF(Tabela2[[#This Row],[Forma de atendimento (primeiro documento/ação)]]= "Outros (especificar)", "PREENCHER","NA")</f>
        <v>NA</v>
      </c>
      <c r="BQ718" s="106" t="s">
        <v>123</v>
      </c>
      <c r="BR718" s="108" t="str">
        <f>IF(Tabela2[[#This Row],[Equipe do Ibama foi a campo? Houve sobrevoo do Poseidon?]] = "Sim", "PREENCHER","NA")</f>
        <v>NA</v>
      </c>
      <c r="BS718" s="108" t="str">
        <f>IF(Tabela2[[#This Row],[Se sim, foi emitida Ordem de Emergência? (informações vinculada à coluna CK)]] = "Sim", "PREENCHER","NA")</f>
        <v>NA</v>
      </c>
      <c r="BT718" s="108" t="s">
        <v>7114</v>
      </c>
      <c r="BU718" s="108" t="str">
        <f>IF(Tabela2[[#This Row],[Houve envio de Informações Pós-acidente (preencher "não se aplica" quando de competência estadual/municipal)]] = "Sim", "PREENCHER","NA")</f>
        <v>NA</v>
      </c>
      <c r="BV718" s="108" t="s">
        <v>2696</v>
      </c>
      <c r="BW718" s="108" t="str">
        <f>IF(Tabela2[[#This Row],[O Ibama aguarda resposta da empresa/OEMA, etc?]] = "Sim", "PREENCHER","NA")</f>
        <v>PREENCHER</v>
      </c>
      <c r="BX718" s="106"/>
      <c r="BY718" s="140"/>
      <c r="BZ718" s="104" t="str">
        <f>IF(Tabela2[[#This Row],[Data do documento de encerramento]]="NA","NA",IF(Tabela2[[#This Row],[Data do documento de encerramento]]="","Pendente de conclusão/ encerramento",_xlfn.DAYS(Tabela2[[#This Row],[Data do documento de encerramento]],J718)))</f>
        <v>Pendente de conclusão/ encerramento</v>
      </c>
      <c r="CA718" s="107"/>
      <c r="CB718" s="107"/>
      <c r="CC718" s="115"/>
      <c r="CD718" s="107"/>
      <c r="CE718" s="107"/>
      <c r="CF718" s="107"/>
    </row>
    <row r="719" spans="1:84" ht="60.75">
      <c r="A719" s="182">
        <v>2025102132419</v>
      </c>
      <c r="B719" s="118" t="s">
        <v>10207</v>
      </c>
      <c r="C719" s="108" t="s">
        <v>672</v>
      </c>
      <c r="D719" s="106" t="s">
        <v>637</v>
      </c>
      <c r="E719" s="106" t="s">
        <v>10208</v>
      </c>
      <c r="F719" s="106" t="s">
        <v>10209</v>
      </c>
      <c r="G719" s="106" t="s">
        <v>10210</v>
      </c>
      <c r="H719" s="106" t="s">
        <v>10211</v>
      </c>
      <c r="I719" s="104" t="str">
        <f>VLOOKUP(Tabela2[[#This Row],[SIEMA]],Siema2025,19,FALSE)</f>
        <v>Santos</v>
      </c>
      <c r="J719" s="105">
        <f>VLOOKUP(Tabela2[[#This Row],[SIEMA]],Siema2025,2,FALSE)</f>
        <v>45948</v>
      </c>
      <c r="K719" s="105" t="str">
        <f>VLOOKUP(Tabela2[[#This Row],[SIEMA]],Siema2025,16,FALSE)</f>
        <v>Sábado</v>
      </c>
      <c r="L719" s="106" t="str">
        <f>IF(Tabela2[[#This Row],[Data]]="","Sem Informação",VLOOKUP(MONTH(Tabela2[[#This Row],[Data]]),'[1]Validação de dados'!$I$1:$J$13,2,0))</f>
        <v>Outubro</v>
      </c>
      <c r="M719" s="104">
        <f>YEAR(Tabela2[[#This Row],[Data]])</f>
        <v>2025</v>
      </c>
      <c r="N719" s="105" t="str">
        <f>VLOOKUP(Tabela2[[#This Row],[SIEMA]],Siema2025,17,FALSE)</f>
        <v>Matutino</v>
      </c>
      <c r="O719" s="105" t="s">
        <v>111</v>
      </c>
      <c r="P719" s="104" t="str">
        <f>VLOOKUP(Tabela2[[#This Row],[SIEMA]],Siema2025,21,FALSE)</f>
        <v>Derrame no mar de 500 mililitros de fluido hidráulico chamado de Shell Tellus Oil S2 MX 32 no mar no dia 18 de outubro de 2025, pela embarcação Normand Maximus, no Campo de Lapa, Bacia de Santos, por volta das 08h26 (hora local), durante uma operação submarina para recuperação de flutuabilidade, o ROV de boreste apresentou um pequeno vazamento de óleo hidráulico. O vazamento ocorreu devido à falha de uma mangueira hidráulica conectada ao cortador de lâmina de 75 mm, enquanto a lâmina estava sendo movimentada. O derramamento foi classificado como menor.</v>
      </c>
      <c r="Q719" s="104" t="s">
        <v>7094</v>
      </c>
      <c r="R719" s="104" t="s">
        <v>7471</v>
      </c>
      <c r="S719" s="107" t="s">
        <v>7096</v>
      </c>
      <c r="T719" s="107">
        <v>2.0000000000000001E-4</v>
      </c>
      <c r="U719" s="104" t="s">
        <v>7111</v>
      </c>
      <c r="V719" s="104" t="s">
        <v>7472</v>
      </c>
      <c r="W719" s="104" t="str">
        <f>VLOOKUP(Tabela2[[#This Row],[SIEMA]],Siema2025,10,FALSE)</f>
        <v/>
      </c>
      <c r="X719" s="113"/>
      <c r="Y719" s="109" t="str">
        <f>IF(W719="","", IF(W719="NC","", IF(W719="NE","", IF(W719="NA","",IFERROR(VLOOKUP(W719,Produtos!$A$1:$C$2319,2,FALSE),"Não Cadastrado")))))</f>
        <v/>
      </c>
      <c r="Z719" s="104" t="str">
        <f>VLOOKUP(Tabela2[[#This Row],[SIEMA]],Siema2025,11,FALSE)</f>
        <v xml:space="preserve"> </v>
      </c>
      <c r="AA719" s="104" t="str">
        <f>VLOOKUP(Tabela2[[#This Row],[SIEMA]],Siema2025,12,FALSE)</f>
        <v xml:space="preserve"> </v>
      </c>
      <c r="AB719" s="104" t="str">
        <f>IF(W719="","",IF(ISNUMBER(W719)=FALSE,"Não se aplica",IFERROR(VLOOKUP(W719,Produtos!$A$1:$C$2319,3,FALSE),"Não Cadastrado")))</f>
        <v/>
      </c>
      <c r="AC719" s="104"/>
      <c r="AD719" s="108"/>
      <c r="AE719" s="107" t="str">
        <f>IF(AC719="","", IF(AC719="NC","", IF(AC719="NE","", IF(AC719="NA","",IFERROR(VLOOKUP(AC719,Produtos!$A$1:$C$2319,2,FALSE),"Não Cadastrado")))))</f>
        <v/>
      </c>
      <c r="AF719" s="104"/>
      <c r="AG719" s="104"/>
      <c r="AH719" s="104" t="str">
        <f>IF(AC719="","",IF(ISNUMBER(AC719)=FALSE,"Não se aplica",IFERROR(VLOOKUP(AC719,Produtos!$A$1:$C$2319,3,FALSE),"Não Cadastrado")))</f>
        <v/>
      </c>
      <c r="AI719" s="104"/>
      <c r="AJ719" s="104" t="str">
        <f>VLOOKUP(Tabela2[[#This Row],[SIEMA]],Siema2025,26,FALSE)</f>
        <v>Em investigação.</v>
      </c>
      <c r="AK719" s="107" t="s">
        <v>7112</v>
      </c>
      <c r="AL719" s="107"/>
      <c r="AM719" s="107"/>
      <c r="AN719" s="108" t="str">
        <f>VLOOKUP(Tabela2[[#This Row],[SIEMA]],Siema2025,51,FALSE)</f>
        <v/>
      </c>
      <c r="AO719" s="108" t="str">
        <f>VLOOKUP(Tabela2[[#This Row],[SIEMA]],Siema2025,53,FALSE)</f>
        <v/>
      </c>
      <c r="AP719" s="108" t="str">
        <f>VLOOKUP(Tabela2[[#This Row],[SIEMA]],Siema2025,55,FALSE)</f>
        <v/>
      </c>
      <c r="AQ719" s="108" t="str">
        <f>VLOOKUP(Tabela2[[#This Row],[SIEMA]],Siema2025,57,FALSE)</f>
        <v/>
      </c>
      <c r="AR719" s="108" t="str">
        <f>VLOOKUP(Tabela2[[#This Row],[SIEMA]],Siema2025,59,FALSE)</f>
        <v/>
      </c>
      <c r="AS719" s="108" t="str">
        <f>VLOOKUP(Tabela2[[#This Row],[SIEMA]],Siema2025,61,FALSE)</f>
        <v>X</v>
      </c>
      <c r="AT719" s="108" t="str">
        <f>VLOOKUP(Tabela2[[#This Row],[SIEMA]],Siema2025,63,FALSE)</f>
        <v/>
      </c>
      <c r="AU719" s="108" t="str">
        <f>VLOOKUP(Tabela2[[#This Row],[SIEMA]],Siema2025,65,FALSE)</f>
        <v/>
      </c>
      <c r="AV719" s="108" t="str">
        <f>VLOOKUP(Tabela2[[#This Row],[SIEMA]],Siema2025,67,FALSE)</f>
        <v/>
      </c>
      <c r="AW719" s="108" t="str">
        <f>VLOOKUP(Tabela2[[#This Row],[SIEMA]],Siema2025,69,FALSE)</f>
        <v/>
      </c>
      <c r="AX719" s="108" t="str">
        <f>VLOOKUP(Tabela2[[#This Row],[SIEMA]],Siema2025,71,FALSE)</f>
        <v/>
      </c>
      <c r="AY719" s="108" t="str">
        <f>VLOOKUP(Tabela2[[#This Row],[SIEMA]],Siema2025,73,FALSE)</f>
        <v/>
      </c>
      <c r="AZ719" s="108" t="str">
        <f>VLOOKUP(Tabela2[[#This Row],[SIEMA]],Siema2025,75,FALSE)</f>
        <v/>
      </c>
      <c r="BA719" s="108" t="str">
        <f>VLOOKUP(Tabela2[[#This Row],[SIEMA]],Siema2025,77,FALSE)</f>
        <v/>
      </c>
      <c r="BB719" s="108" t="str">
        <f>VLOOKUP(Tabela2[[#This Row],[SIEMA]],Siema2025,79,FALSE)</f>
        <v/>
      </c>
      <c r="BC719" s="108" t="str">
        <f>IF(Tabela2[[#This Row],[Outro(s) ]] = "X", "PREENCHER","NA")</f>
        <v>NA</v>
      </c>
      <c r="BD719" s="108" t="str">
        <f>VLOOKUP(Tabela2[[#This Row],[SIEMA]],Siema2025,82,FALSE)</f>
        <v/>
      </c>
      <c r="BE719" s="108" t="str">
        <f>VLOOKUP(Tabela2[[#This Row],[SIEMA]],Siema2025,81,FALSE)</f>
        <v/>
      </c>
      <c r="BF719" s="110" t="str">
        <f>VLOOKUP(Tabela2[[#This Row],[SIEMA]],Siema2025,28,FALSE)</f>
        <v>TotalEnergies</v>
      </c>
      <c r="BG719" s="110"/>
      <c r="BH719" s="111">
        <v>33000167000101</v>
      </c>
      <c r="BI719" s="112" t="str">
        <f>VLOOKUP(Tabela2[[#This Row],[SIEMA]],Siema2025,107,FALSE)</f>
        <v>Não</v>
      </c>
      <c r="BJ719" s="107" t="s">
        <v>7099</v>
      </c>
      <c r="BK719" s="104" t="s">
        <v>2696</v>
      </c>
      <c r="BL719" s="140">
        <v>45954</v>
      </c>
      <c r="BM719" s="108">
        <f ca="1">IF(Tabela2[[#This Row],[Data de atendimento do Ibama (considerar o primeiro documento/ação)]]="",_xlfn.DAYS(TODAY(),J719),_xlfn.DAYS(Tabela2[[#This Row],[Data de atendimento do Ibama (considerar o primeiro documento/ação)]],J719))</f>
        <v>6</v>
      </c>
      <c r="BN719" s="108" t="str">
        <f>IF(Tabela2[[#This Row],[Atendido pelo Ibama ("Não" ou "Sim")]]="Não","Preencher", IF(Tabela2[[#This Row],[Atendido pelo Ibama ("Não" ou "Sim")]]="Sim","NA",""))</f>
        <v>NA</v>
      </c>
      <c r="BO719" s="114" t="s">
        <v>7100</v>
      </c>
      <c r="BP719" s="108" t="str">
        <f>IF(Tabela2[[#This Row],[Forma de atendimento (primeiro documento/ação)]]= "Outros (especificar)", "PREENCHER","NA")</f>
        <v>NA</v>
      </c>
      <c r="BQ719" s="106" t="s">
        <v>123</v>
      </c>
      <c r="BR719" s="108" t="str">
        <f>IF(Tabela2[[#This Row],[Equipe do Ibama foi a campo? Houve sobrevoo do Poseidon?]] = "Sim", "PREENCHER","NA")</f>
        <v>NA</v>
      </c>
      <c r="BS719" s="108" t="str">
        <f>IF(Tabela2[[#This Row],[Se sim, foi emitida Ordem de Emergência? (informações vinculada à coluna CK)]] = "Sim", "PREENCHER","NA")</f>
        <v>NA</v>
      </c>
      <c r="BT719" s="108" t="s">
        <v>7101</v>
      </c>
      <c r="BU719" s="108" t="s">
        <v>123</v>
      </c>
      <c r="BV719" s="108" t="s">
        <v>123</v>
      </c>
      <c r="BW719" s="108" t="s">
        <v>123</v>
      </c>
      <c r="BX719" s="106" t="s">
        <v>7127</v>
      </c>
      <c r="BY719" s="140"/>
      <c r="BZ719" s="104" t="str">
        <f>IF(Tabela2[[#This Row],[Data do documento de encerramento]]="NA","NA",IF(Tabela2[[#This Row],[Data do documento de encerramento]]="","Pendente de conclusão/ encerramento",_xlfn.DAYS(Tabela2[[#This Row],[Data do documento de encerramento]],J719)))</f>
        <v>Pendente de conclusão/ encerramento</v>
      </c>
      <c r="CA719" s="107"/>
      <c r="CB719" s="107" t="s">
        <v>7277</v>
      </c>
      <c r="CC719" s="107" t="s">
        <v>7140</v>
      </c>
      <c r="CD719" s="107" t="s">
        <v>123</v>
      </c>
      <c r="CE719" s="107" t="s">
        <v>123</v>
      </c>
      <c r="CF719" s="107" t="s">
        <v>7105</v>
      </c>
    </row>
    <row r="720" spans="1:84" ht="30.75">
      <c r="A720" s="169">
        <v>2025102050419</v>
      </c>
      <c r="B720" s="170" t="s">
        <v>10212</v>
      </c>
      <c r="C720" s="108" t="str">
        <f>VLOOKUP(Tabela2[[#This Row],[SIEMA]],Siema2025,4,FALSE)</f>
        <v xml:space="preserve"> RJ</v>
      </c>
      <c r="D720" s="106" t="str">
        <f>VLOOKUP(Tabela2[[#This Row],[SIEMA]],Siema2025,3,FALSE)</f>
        <v xml:space="preserve">Cabo Frio </v>
      </c>
      <c r="E720" s="106" t="str">
        <f>VLOOKUP(Tabela2[[#This Row],[SIEMA]],Siema2025,20,FALSE)</f>
        <v>Canal do Itajuru, em frente ao Iate Clube do Rio de Janeiro</v>
      </c>
      <c r="F720" s="106" t="s">
        <v>10213</v>
      </c>
      <c r="G720" s="106" t="s">
        <v>10214</v>
      </c>
      <c r="H720" s="106" t="s">
        <v>10215</v>
      </c>
      <c r="I720" s="104" t="str">
        <f>VLOOKUP(Tabela2[[#This Row],[SIEMA]],Siema2025,19,FALSE)</f>
        <v/>
      </c>
      <c r="J720" s="105">
        <f>VLOOKUP(Tabela2[[#This Row],[SIEMA]],Siema2025,2,FALSE)</f>
        <v>45949</v>
      </c>
      <c r="K720" s="105" t="str">
        <f>VLOOKUP(Tabela2[[#This Row],[SIEMA]],Siema2025,16,FALSE)</f>
        <v>Domingo</v>
      </c>
      <c r="L720" s="106" t="str">
        <f>IF(Tabela2[[#This Row],[Data]]="","Sem Informação",VLOOKUP(MONTH(Tabela2[[#This Row],[Data]]),'[1]Validação de dados'!$I$1:$J$13,2,0))</f>
        <v>Outubro</v>
      </c>
      <c r="M720" s="104">
        <f>YEAR(Tabela2[[#This Row],[Data]])</f>
        <v>2025</v>
      </c>
      <c r="N720" s="105" t="str">
        <f>VLOOKUP(Tabela2[[#This Row],[SIEMA]],Siema2025,17,FALSE)</f>
        <v>Vespertino</v>
      </c>
      <c r="O720" s="105" t="str">
        <f>VLOOKUP(Tabela2[[#This Row],[SIEMA]],Siema2025,5,FALSE)</f>
        <v>Embarcação</v>
      </c>
      <c r="P720" s="104" t="str">
        <f>VLOOKUP(Tabela2[[#This Row],[SIEMA]],Siema2025,21,FALSE)</f>
        <v>Trata-se de um abalroamento entre duas embarcações pesqueiras, resultando no naufrágio da embarcação San Matheus e consequente vazamento de óleo diesel proveniente do sistema propulsor.</v>
      </c>
      <c r="Q720" s="104">
        <v>1202</v>
      </c>
      <c r="R720" s="104" t="str">
        <f>VLOOKUP(Tabela2[[#This Row],[SIEMA]],Siema2025,10,FALSE)</f>
        <v/>
      </c>
      <c r="S720" s="107" t="str">
        <f>IF(Q720="","", IF(Q720="NC","", IF(Q720="NE","", IF(Q720="NA","",IFERROR(VLOOKUP(Q720,[1]Produtos!$A$1:$C$2319,2,FALSE),"Não Cadastrado")))))</f>
        <v>GASÓLEO ou ÓLEO DIESEL ou ÓLEO PARA AQUECIMENTO, LEVE</v>
      </c>
      <c r="T720" s="104" t="str">
        <f>VLOOKUP(Tabela2[[#This Row],[SIEMA]],Siema2025,11,FALSE)</f>
        <v xml:space="preserve"> </v>
      </c>
      <c r="U720" s="104" t="str">
        <f>VLOOKUP(Tabela2[[#This Row],[SIEMA]],Siema2025,12,FALSE)</f>
        <v xml:space="preserve"> </v>
      </c>
      <c r="V720" s="104">
        <f>IF(Q720="","",IF(ISNUMBER(Q720)=FALSE,"Não se aplica",IFERROR(VLOOKUP(Q720,Produtos!$A$1:$C$2319,3,FALSE),"Não Cadastrado")))</f>
        <v>3</v>
      </c>
      <c r="W720" s="104" t="str">
        <f>VLOOKUP(Tabela2[[#This Row],[SIEMA]],Siema2025,10,FALSE)</f>
        <v/>
      </c>
      <c r="X720" s="113" t="str">
        <f>IF(Tabela2[[#This Row],[Origem do acidente]] = "Plataforma", "PREENCHER","NA")</f>
        <v>NA</v>
      </c>
      <c r="Y720" s="109" t="str">
        <f>IF(W720="","", IF(W720="NC","", IF(W720="NE","", IF(W720="NA","",IFERROR(VLOOKUP(W720,Produtos!$A$1:$C$2319,2,FALSE),"Não Cadastrado")))))</f>
        <v/>
      </c>
      <c r="Z720" s="104" t="str">
        <f>VLOOKUP(Tabela2[[#This Row],[SIEMA]],Siema2025,11,FALSE)</f>
        <v xml:space="preserve"> </v>
      </c>
      <c r="AA720" s="104" t="str">
        <f>VLOOKUP(Tabela2[[#This Row],[SIEMA]],Siema2025,12,FALSE)</f>
        <v xml:space="preserve"> </v>
      </c>
      <c r="AB720" s="104" t="str">
        <f>IF(W720="","",IF(ISNUMBER(W720)=FALSE,"Não se aplica",IFERROR(VLOOKUP(W720,Produtos!$A$1:$C$2319,3,FALSE),"Não Cadastrado")))</f>
        <v/>
      </c>
      <c r="AC720" s="104"/>
      <c r="AD720" s="108" t="str">
        <f>IF(Tabela2[[#This Row],[Origem do acidente]] = "Plataforma", "PREENCHER","NA")</f>
        <v>NA</v>
      </c>
      <c r="AE720" s="107" t="str">
        <f>IF(AC720="","", IF(AC720="NC","", IF(AC720="NE","", IF(AC720="NA","",IFERROR(VLOOKUP(AC720,Produtos!$A$1:$C$2319,2,FALSE),"Não Cadastrado")))))</f>
        <v/>
      </c>
      <c r="AF720" s="104"/>
      <c r="AG720" s="104"/>
      <c r="AH720" s="104" t="str">
        <f>IF(AC720="","",IF(ISNUMBER(AC720)=FALSE,"Não se aplica",IFERROR(VLOOKUP(AC720,Produtos!$A$1:$C$2319,3,FALSE),"Não Cadastrado")))</f>
        <v/>
      </c>
      <c r="AI720" s="104"/>
      <c r="AJ720" s="104" t="str">
        <f>VLOOKUP(Tabela2[[#This Row],[SIEMA]],Siema2025,26,FALSE)</f>
        <v/>
      </c>
      <c r="AK720" s="107" t="s">
        <v>7311</v>
      </c>
      <c r="AL720" s="107"/>
      <c r="AM720" s="107"/>
      <c r="AN720" s="108" t="str">
        <f>VLOOKUP(Tabela2[[#This Row],[SIEMA]],Siema2025,51,FALSE)</f>
        <v/>
      </c>
      <c r="AO720" s="108" t="str">
        <f>VLOOKUP(Tabela2[[#This Row],[SIEMA]],Siema2025,53,FALSE)</f>
        <v/>
      </c>
      <c r="AP720" s="108" t="str">
        <f>VLOOKUP(Tabela2[[#This Row],[SIEMA]],Siema2025,55,FALSE)</f>
        <v/>
      </c>
      <c r="AQ720" s="108" t="str">
        <f>VLOOKUP(Tabela2[[#This Row],[SIEMA]],Siema2025,57,FALSE)</f>
        <v/>
      </c>
      <c r="AR720" s="108" t="str">
        <f>VLOOKUP(Tabela2[[#This Row],[SIEMA]],Siema2025,59,FALSE)</f>
        <v/>
      </c>
      <c r="AS720" s="108" t="str">
        <f>VLOOKUP(Tabela2[[#This Row],[SIEMA]],Siema2025,61,FALSE)</f>
        <v>X</v>
      </c>
      <c r="AT720" s="108" t="str">
        <f>VLOOKUP(Tabela2[[#This Row],[SIEMA]],Siema2025,63,FALSE)</f>
        <v/>
      </c>
      <c r="AU720" s="108" t="str">
        <f>VLOOKUP(Tabela2[[#This Row],[SIEMA]],Siema2025,65,FALSE)</f>
        <v/>
      </c>
      <c r="AV720" s="108" t="str">
        <f>VLOOKUP(Tabela2[[#This Row],[SIEMA]],Siema2025,67,FALSE)</f>
        <v/>
      </c>
      <c r="AW720" s="108" t="str">
        <f>VLOOKUP(Tabela2[[#This Row],[SIEMA]],Siema2025,69,FALSE)</f>
        <v/>
      </c>
      <c r="AX720" s="108" t="str">
        <f>VLOOKUP(Tabela2[[#This Row],[SIEMA]],Siema2025,71,FALSE)</f>
        <v/>
      </c>
      <c r="AY720" s="108" t="str">
        <f>VLOOKUP(Tabela2[[#This Row],[SIEMA]],Siema2025,73,FALSE)</f>
        <v/>
      </c>
      <c r="AZ720" s="108" t="str">
        <f>VLOOKUP(Tabela2[[#This Row],[SIEMA]],Siema2025,75,FALSE)</f>
        <v/>
      </c>
      <c r="BA720" s="108" t="str">
        <f>VLOOKUP(Tabela2[[#This Row],[SIEMA]],Siema2025,77,FALSE)</f>
        <v/>
      </c>
      <c r="BB720" s="108" t="str">
        <f>VLOOKUP(Tabela2[[#This Row],[SIEMA]],Siema2025,79,FALSE)</f>
        <v/>
      </c>
      <c r="BC720" s="108" t="str">
        <f>IF(Tabela2[[#This Row],[Outro(s) ]] = "X", "PREENCHER","NA")</f>
        <v>NA</v>
      </c>
      <c r="BD720" s="108" t="str">
        <f>VLOOKUP(Tabela2[[#This Row],[SIEMA]],Siema2025,82,FALSE)</f>
        <v/>
      </c>
      <c r="BE720" s="108" t="str">
        <f>VLOOKUP(Tabela2[[#This Row],[SIEMA]],Siema2025,81,FALSE)</f>
        <v/>
      </c>
      <c r="BF720" s="110" t="str">
        <f>VLOOKUP(Tabela2[[#This Row],[SIEMA]],Siema2025,28,FALSE)</f>
        <v/>
      </c>
      <c r="BG720" s="110"/>
      <c r="BH720" s="111" t="str">
        <f>VLOOKUP(Tabela2[[#This Row],[SIEMA]],Siema2025,29,FALSE)</f>
        <v/>
      </c>
      <c r="BI720" s="112" t="str">
        <f>VLOOKUP(Tabela2[[#This Row],[SIEMA]],Siema2025,107,FALSE)</f>
        <v>Não</v>
      </c>
      <c r="BJ720" s="107" t="s">
        <v>7113</v>
      </c>
      <c r="BK720" s="104" t="s">
        <v>2696</v>
      </c>
      <c r="BL720" s="140">
        <v>45965</v>
      </c>
      <c r="BM720" s="108">
        <f ca="1">IF(Tabela2[[#This Row],[Data de atendimento do Ibama (considerar o primeiro documento/ação)]]="",_xlfn.DAYS(TODAY(),J720),_xlfn.DAYS(Tabela2[[#This Row],[Data de atendimento do Ibama (considerar o primeiro documento/ação)]],J720))</f>
        <v>16</v>
      </c>
      <c r="BN720" s="108" t="str">
        <f>IF(Tabela2[[#This Row],[Atendido pelo Ibama ("Não" ou "Sim")]]="Não","Preencher", IF(Tabela2[[#This Row],[Atendido pelo Ibama ("Não" ou "Sim")]]="Sim","NA",""))</f>
        <v>NA</v>
      </c>
      <c r="BO720" s="114" t="s">
        <v>7138</v>
      </c>
      <c r="BP720" s="108" t="str">
        <f>IF(Tabela2[[#This Row],[Forma de atendimento (primeiro documento/ação)]]= "Outros (especificar)", "PREENCHER","NA")</f>
        <v>NA</v>
      </c>
      <c r="BQ720" s="106"/>
      <c r="BR720" s="108" t="str">
        <f>IF(Tabela2[[#This Row],[Equipe do Ibama foi a campo? Houve sobrevoo do Poseidon?]] = "Sim", "PREENCHER","NA")</f>
        <v>NA</v>
      </c>
      <c r="BS720" s="108" t="str">
        <f>IF(Tabela2[[#This Row],[Se sim, foi emitida Ordem de Emergência? (informações vinculada à coluna CK)]] = "Sim", "PREENCHER","NA")</f>
        <v>NA</v>
      </c>
      <c r="BT720" s="108" t="str">
        <f>IF(Tabela2[[#This Row],[Foi elaborado Relatório de Vistoria pelo Ibama? (informações vinculada à coluna CK)]] = "Sim", "PREENCHER","NA")</f>
        <v>NA</v>
      </c>
      <c r="BU720" s="108" t="str">
        <f>IF(Tabela2[[#This Row],[Houve envio de Informações Pós-acidente (preencher "não se aplica" quando de competência estadual/municipal)]] = "Sim", "PREENCHER","NA")</f>
        <v>NA</v>
      </c>
      <c r="BV720" s="108" t="str">
        <f>IF(Tabela2[[#This Row],[Houve avaliação das informações pós-acidente solicitadas/enviadas?]] = "Sim", "PREENCHER","NA")</f>
        <v>NA</v>
      </c>
      <c r="BW720" s="108" t="s">
        <v>2696</v>
      </c>
      <c r="BX720" s="106" t="s">
        <v>7115</v>
      </c>
      <c r="BY720" s="140">
        <v>46148</v>
      </c>
      <c r="BZ720" s="104">
        <f>IF(Tabela2[[#This Row],[Data do documento de encerramento]]="NA","NA",IF(Tabela2[[#This Row],[Data do documento de encerramento]]="","Pendente de conclusão/ encerramento",_xlfn.DAYS(Tabela2[[#This Row],[Data do documento de encerramento]],J720)))</f>
        <v>199</v>
      </c>
      <c r="CA720" s="107"/>
      <c r="CB720" s="107"/>
      <c r="CC720" s="107"/>
      <c r="CD720" s="107"/>
      <c r="CE720" s="107"/>
      <c r="CF720" s="107"/>
    </row>
    <row r="721" spans="1:84" ht="45.75">
      <c r="A721" s="169">
        <v>2025102154003</v>
      </c>
      <c r="B721" s="170" t="s">
        <v>10216</v>
      </c>
      <c r="C721" s="108" t="str">
        <f>VLOOKUP(Tabela2[[#This Row],[SIEMA]],Siema2025,4,FALSE)</f>
        <v xml:space="preserve"> GO</v>
      </c>
      <c r="D721" s="106" t="str">
        <f>VLOOKUP(Tabela2[[#This Row],[SIEMA]],Siema2025,3,FALSE)</f>
        <v xml:space="preserve">Uruaçu </v>
      </c>
      <c r="E721" s="106" t="s">
        <v>7385</v>
      </c>
      <c r="F721" s="106" t="s">
        <v>10217</v>
      </c>
      <c r="G721" s="106" t="s">
        <v>10218</v>
      </c>
      <c r="H721" s="106" t="s">
        <v>10219</v>
      </c>
      <c r="I721" s="104" t="s">
        <v>7120</v>
      </c>
      <c r="J721" s="105">
        <f>VLOOKUP(Tabela2[[#This Row],[SIEMA]],Siema2025,2,FALSE)</f>
        <v>45949</v>
      </c>
      <c r="K721" s="105" t="str">
        <f>VLOOKUP(Tabela2[[#This Row],[SIEMA]],Siema2025,16,FALSE)</f>
        <v>Domingo</v>
      </c>
      <c r="L721" s="106" t="str">
        <f>IF(Tabela2[[#This Row],[Data]]="","Sem Informação",VLOOKUP(MONTH(Tabela2[[#This Row],[Data]]),'[1]Validação de dados'!$I$1:$J$13,2,0))</f>
        <v>Outubro</v>
      </c>
      <c r="M721" s="104">
        <f>YEAR(Tabela2[[#This Row],[Data]])</f>
        <v>2025</v>
      </c>
      <c r="N721" s="105" t="str">
        <f>VLOOKUP(Tabela2[[#This Row],[SIEMA]],Siema2025,17,FALSE)</f>
        <v>Noturno</v>
      </c>
      <c r="O721" s="105" t="str">
        <f>VLOOKUP(Tabela2[[#This Row],[SIEMA]],Siema2025,5,FALSE)</f>
        <v>Rodovia</v>
      </c>
      <c r="P721" s="104" t="str">
        <f>VLOOKUP(Tabela2[[#This Row],[SIEMA]],Siema2025,21,FALSE)</f>
        <v>No dia 19 de outubro de 2025, por volta das 18h33, a Polícia Rodoviária Federal (PRF) informou à Concessionária Ecovias do Araguaia sobre o tombamento de um veículo de carga (carreta placa NRZ2A85, modelo MAN TGX 28.440, ano 2013) no km 196 da BR-153/GO, sentido Norte, no município de Uruaçu/GO. O veículo transportava aproximadamente 39,34 toneladas de óleo vegetal, pertencente à empresa Real Prime Distribuidora (Guarulhos/SP), com destino à Olfar Alimentos (Porangatu/GO).</v>
      </c>
      <c r="Q721" s="104" t="s">
        <v>7094</v>
      </c>
      <c r="R721" s="104" t="str">
        <f>VLOOKUP(Tabela2[[#This Row],[SIEMA]],Siema2025,10,FALSE)</f>
        <v>Óleo vegetal</v>
      </c>
      <c r="S721" s="107" t="s">
        <v>10184</v>
      </c>
      <c r="T721" s="104" t="str">
        <f>VLOOKUP(Tabela2[[#This Row],[SIEMA]],Siema2025,11,FALSE)</f>
        <v>39340</v>
      </c>
      <c r="U721" s="104" t="str">
        <f>VLOOKUP(Tabela2[[#This Row],[SIEMA]],Siema2025,12,FALSE)</f>
        <v>L</v>
      </c>
      <c r="V721" s="104" t="s">
        <v>7472</v>
      </c>
      <c r="W721" s="104"/>
      <c r="X721" s="113"/>
      <c r="Y721" s="109" t="str">
        <f>IF(W721="","", IF(W721="NC","", IF(W721="NE","", IF(W721="NA","",IFERROR(VLOOKUP(W721,Produtos!$A$1:$C$2319,2,FALSE),"Não Cadastrado")))))</f>
        <v/>
      </c>
      <c r="Z721" s="104"/>
      <c r="AA721" s="104"/>
      <c r="AB721" s="104" t="str">
        <f>IF(W721="","",IF(ISNUMBER(W721)=FALSE,"Não se aplica",IFERROR(VLOOKUP(W721,Produtos!$A$1:$C$2319,3,FALSE),"Não Cadastrado")))</f>
        <v/>
      </c>
      <c r="AC721" s="104"/>
      <c r="AD721" s="108" t="str">
        <f>IF(Tabela2[[#This Row],[Origem do acidente]] = "Plataforma", "PREENCHER","NA")</f>
        <v>NA</v>
      </c>
      <c r="AE721" s="107" t="str">
        <f>IF(AC721="","", IF(AC721="NC","", IF(AC721="NE","", IF(AC721="NA","",IFERROR(VLOOKUP(AC721,Produtos!$A$1:$C$2319,2,FALSE),"Não Cadastrado")))))</f>
        <v/>
      </c>
      <c r="AF721" s="104"/>
      <c r="AG721" s="104"/>
      <c r="AH721" s="104" t="str">
        <f>IF(AC721="","",IF(ISNUMBER(AC721)=FALSE,"Não se aplica",IFERROR(VLOOKUP(AC721,Produtos!$A$1:$C$2319,3,FALSE),"Não Cadastrado")))</f>
        <v/>
      </c>
      <c r="AI721" s="104"/>
      <c r="AJ721" s="104" t="str">
        <f>VLOOKUP(Tabela2[[#This Row],[SIEMA]],Siema2025,26,FALSE)</f>
        <v>Conforme verificado por meio das imagens do sistema de CFTV, o caminhão perdeu a trajetória em uma curva suave, colidiu contra o talude e tombou sobre a faixa de rolamento do sentido oposto (Sul). O motorista, David de Souza Freitas (32 anos), sofreu ferimentos leves e foi removido pela equipe de resgate A-02 ao Hospital Central de Uruaçu (HCM).</v>
      </c>
      <c r="AK721" s="107" t="s">
        <v>7311</v>
      </c>
      <c r="AL721" s="107" t="s">
        <v>7358</v>
      </c>
      <c r="AM721" s="107" t="s">
        <v>7180</v>
      </c>
      <c r="AN721" s="108" t="str">
        <f>VLOOKUP(Tabela2[[#This Row],[SIEMA]],Siema2025,51,FALSE)</f>
        <v>X</v>
      </c>
      <c r="AO721" s="108" t="str">
        <f>VLOOKUP(Tabela2[[#This Row],[SIEMA]],Siema2025,53,FALSE)</f>
        <v/>
      </c>
      <c r="AP721" s="108" t="str">
        <f>VLOOKUP(Tabela2[[#This Row],[SIEMA]],Siema2025,55,FALSE)</f>
        <v/>
      </c>
      <c r="AQ721" s="108" t="str">
        <f>VLOOKUP(Tabela2[[#This Row],[SIEMA]],Siema2025,57,FALSE)</f>
        <v>X</v>
      </c>
      <c r="AR721" s="108" t="str">
        <f>VLOOKUP(Tabela2[[#This Row],[SIEMA]],Siema2025,59,FALSE)</f>
        <v/>
      </c>
      <c r="AS721" s="108" t="str">
        <f>VLOOKUP(Tabela2[[#This Row],[SIEMA]],Siema2025,61,FALSE)</f>
        <v/>
      </c>
      <c r="AT721" s="108" t="str">
        <f>VLOOKUP(Tabela2[[#This Row],[SIEMA]],Siema2025,63,FALSE)</f>
        <v/>
      </c>
      <c r="AU721" s="108" t="str">
        <f>VLOOKUP(Tabela2[[#This Row],[SIEMA]],Siema2025,65,FALSE)</f>
        <v>X</v>
      </c>
      <c r="AV721" s="108" t="str">
        <f>VLOOKUP(Tabela2[[#This Row],[SIEMA]],Siema2025,67,FALSE)</f>
        <v/>
      </c>
      <c r="AW721" s="108" t="str">
        <f>VLOOKUP(Tabela2[[#This Row],[SIEMA]],Siema2025,69,FALSE)</f>
        <v/>
      </c>
      <c r="AX721" s="108" t="str">
        <f>VLOOKUP(Tabela2[[#This Row],[SIEMA]],Siema2025,71,FALSE)</f>
        <v>X</v>
      </c>
      <c r="AY721" s="108" t="str">
        <f>VLOOKUP(Tabela2[[#This Row],[SIEMA]],Siema2025,73,FALSE)</f>
        <v/>
      </c>
      <c r="AZ721" s="108" t="str">
        <f>VLOOKUP(Tabela2[[#This Row],[SIEMA]],Siema2025,75,FALSE)</f>
        <v/>
      </c>
      <c r="BA721" s="108" t="str">
        <f>VLOOKUP(Tabela2[[#This Row],[SIEMA]],Siema2025,77,FALSE)</f>
        <v/>
      </c>
      <c r="BB721" s="108" t="str">
        <f>VLOOKUP(Tabela2[[#This Row],[SIEMA]],Siema2025,79,FALSE)</f>
        <v/>
      </c>
      <c r="BC721" s="108" t="str">
        <f>IF(Tabela2[[#This Row],[Outro(s) ]] = "X", "PREENCHER","NA")</f>
        <v>NA</v>
      </c>
      <c r="BD721" s="108" t="str">
        <f>VLOOKUP(Tabela2[[#This Row],[SIEMA]],Siema2025,82,FALSE)</f>
        <v/>
      </c>
      <c r="BE721" s="108" t="str">
        <f>VLOOKUP(Tabela2[[#This Row],[SIEMA]],Siema2025,81,FALSE)</f>
        <v/>
      </c>
      <c r="BF721" s="110" t="str">
        <f>VLOOKUP(Tabela2[[#This Row],[SIEMA]],Siema2025,28,FALSE)</f>
        <v>Real Prime Distribuidora LTDA</v>
      </c>
      <c r="BG721" s="110"/>
      <c r="BH721" s="111" t="str">
        <f>VLOOKUP(Tabela2[[#This Row],[SIEMA]],Siema2025,29,FALSE)</f>
        <v>49292784000168</v>
      </c>
      <c r="BI721" s="112" t="str">
        <f>VLOOKUP(Tabela2[[#This Row],[SIEMA]],Siema2025,107,FALSE)</f>
        <v>Não</v>
      </c>
      <c r="BJ721" s="107" t="s">
        <v>7099</v>
      </c>
      <c r="BK721" s="104" t="s">
        <v>2696</v>
      </c>
      <c r="BL721" s="140">
        <v>45960</v>
      </c>
      <c r="BM721" s="108">
        <f ca="1">IF(Tabela2[[#This Row],[Data de atendimento do Ibama (considerar o primeiro documento/ação)]]="",_xlfn.DAYS(TODAY(),J721),_xlfn.DAYS(Tabela2[[#This Row],[Data de atendimento do Ibama (considerar o primeiro documento/ação)]],J721))</f>
        <v>11</v>
      </c>
      <c r="BN721" s="108" t="str">
        <f>IF(Tabela2[[#This Row],[Atendido pelo Ibama ("Não" ou "Sim")]]="Não","Preencher", IF(Tabela2[[#This Row],[Atendido pelo Ibama ("Não" ou "Sim")]]="Sim","NA",""))</f>
        <v>NA</v>
      </c>
      <c r="BO721" s="114" t="s">
        <v>7124</v>
      </c>
      <c r="BP721" s="108" t="s">
        <v>10186</v>
      </c>
      <c r="BQ721" s="106" t="s">
        <v>7062</v>
      </c>
      <c r="BR721" s="108" t="s">
        <v>2696</v>
      </c>
      <c r="BS721" s="108" t="s">
        <v>123</v>
      </c>
      <c r="BT721" s="108" t="s">
        <v>7101</v>
      </c>
      <c r="BU721" s="108" t="s">
        <v>123</v>
      </c>
      <c r="BV721" s="108" t="str">
        <f>IF(Tabela2[[#This Row],[Houve avaliação das informações pós-acidente solicitadas/enviadas?]] = "Sim", "PREENCHER","NA")</f>
        <v>NA</v>
      </c>
      <c r="BW721" s="108" t="str">
        <f>IF(Tabela2[[#This Row],[O Ibama aguarda resposta da empresa/OEMA, etc?]] = "Sim", "PREENCHER","NA")</f>
        <v>NA</v>
      </c>
      <c r="BX721" s="106"/>
      <c r="BY721" s="106"/>
      <c r="BZ721" s="104" t="str">
        <f>IF(Tabela2[[#This Row],[Data do documento de encerramento]]="NA","NA",IF(Tabela2[[#This Row],[Data do documento de encerramento]]="","Pendente de conclusão/ encerramento",_xlfn.DAYS(Tabela2[[#This Row],[Data do documento de encerramento]],J721)))</f>
        <v>Pendente de conclusão/ encerramento</v>
      </c>
      <c r="CA721" s="107" t="s">
        <v>10187</v>
      </c>
      <c r="CB721" s="107"/>
      <c r="CC721" s="107"/>
      <c r="CD721" s="107"/>
      <c r="CE721" s="107"/>
      <c r="CF721" s="107"/>
    </row>
    <row r="722" spans="1:84" ht="106.5">
      <c r="A722" s="169">
        <v>2025102854020</v>
      </c>
      <c r="B722" s="170" t="s">
        <v>10220</v>
      </c>
      <c r="C722" s="108" t="str">
        <f>VLOOKUP(Tabela2[[#This Row],[SIEMA]],Siema2025,4,FALSE)</f>
        <v xml:space="preserve"> MG</v>
      </c>
      <c r="D722" s="106" t="str">
        <f>VLOOKUP(Tabela2[[#This Row],[SIEMA]],Siema2025,3,FALSE)</f>
        <v xml:space="preserve">Ibiá </v>
      </c>
      <c r="E722" s="106" t="str">
        <f>VLOOKUP(Tabela2[[#This Row],[SIEMA]],Siema2025,20,FALSE)</f>
        <v>EPK e ECH (Estevão Lobo %u2013 Coronel Adolpho) km 814</v>
      </c>
      <c r="F722" s="106" t="s">
        <v>10221</v>
      </c>
      <c r="G722" s="106" t="s">
        <v>10222</v>
      </c>
      <c r="H722" s="106" t="s">
        <v>10223</v>
      </c>
      <c r="I722" s="104" t="s">
        <v>7120</v>
      </c>
      <c r="J722" s="105">
        <f>VLOOKUP(Tabela2[[#This Row],[SIEMA]],Siema2025,2,FALSE)</f>
        <v>45949</v>
      </c>
      <c r="K722" s="105" t="str">
        <f>VLOOKUP(Tabela2[[#This Row],[SIEMA]],Siema2025,16,FALSE)</f>
        <v>Domingo</v>
      </c>
      <c r="L722" s="106" t="str">
        <f>IF(Tabela2[[#This Row],[Data]]="","Sem Informação",VLOOKUP(MONTH(Tabela2[[#This Row],[Data]]),'[1]Validação de dados'!$I$1:$J$13,2,0))</f>
        <v>Outubro</v>
      </c>
      <c r="M722" s="104">
        <f>YEAR(Tabela2[[#This Row],[Data]])</f>
        <v>2025</v>
      </c>
      <c r="N722" s="105" t="str">
        <f>VLOOKUP(Tabela2[[#This Row],[SIEMA]],Siema2025,17,FALSE)</f>
        <v>Matutino</v>
      </c>
      <c r="O722" s="105" t="str">
        <f>VLOOKUP(Tabela2[[#This Row],[SIEMA]],Siema2025,5,FALSE)</f>
        <v>Ferrovia</v>
      </c>
      <c r="P722" s="104" t="str">
        <f>VLOOKUP(Tabela2[[#This Row],[SIEMA]],Siema2025,21,FALSE)</f>
        <v/>
      </c>
      <c r="Q722" s="104">
        <v>1202</v>
      </c>
      <c r="R722" s="104" t="s">
        <v>7127</v>
      </c>
      <c r="S722" s="107" t="s">
        <v>3060</v>
      </c>
      <c r="T722" s="104">
        <v>100</v>
      </c>
      <c r="U722" s="104" t="s">
        <v>648</v>
      </c>
      <c r="V722" s="104">
        <f>IF(Q722="","",IF(ISNUMBER(Q722)=FALSE,"Não se aplica",IFERROR(VLOOKUP(Q722,Produtos!$A$1:$C$2319,3,FALSE),"Não Cadastrado")))</f>
        <v>3</v>
      </c>
      <c r="W722" s="104" t="str">
        <f>VLOOKUP(Tabela2[[#This Row],[SIEMA]],Siema2025,10,FALSE)</f>
        <v/>
      </c>
      <c r="X722" s="113"/>
      <c r="Y722" s="109" t="str">
        <f>IF(W722="","", IF(W722="NC","", IF(W722="NE","", IF(W722="NA","",IFERROR(VLOOKUP(W722,Produtos!$A$1:$C$2319,2,FALSE),"Não Cadastrado")))))</f>
        <v/>
      </c>
      <c r="Z722" s="104" t="str">
        <f>VLOOKUP(Tabela2[[#This Row],[SIEMA]],Siema2025,11,FALSE)</f>
        <v xml:space="preserve"> </v>
      </c>
      <c r="AA722" s="104" t="str">
        <f>VLOOKUP(Tabela2[[#This Row],[SIEMA]],Siema2025,12,FALSE)</f>
        <v xml:space="preserve"> </v>
      </c>
      <c r="AB722" s="104" t="str">
        <f>IF(W722="","",IF(ISNUMBER(W722)=FALSE,"Não se aplica",IFERROR(VLOOKUP(W722,Produtos!$A$1:$C$2319,3,FALSE),"Não Cadastrado")))</f>
        <v/>
      </c>
      <c r="AC722" s="104"/>
      <c r="AD722" s="108"/>
      <c r="AE722" s="107" t="str">
        <f>IF(AC722="","", IF(AC722="NC","", IF(AC722="NE","", IF(AC722="NA","",IFERROR(VLOOKUP(AC722,Produtos!$A$1:$C$2319,2,FALSE),"Não Cadastrado")))))</f>
        <v/>
      </c>
      <c r="AF722" s="104"/>
      <c r="AG722" s="104"/>
      <c r="AH722" s="104" t="str">
        <f>IF(AC722="","",IF(ISNUMBER(AC722)=FALSE,"Não se aplica",IFERROR(VLOOKUP(AC722,Produtos!$A$1:$C$2319,3,FALSE),"Não Cadastrado")))</f>
        <v/>
      </c>
      <c r="AI722" s="104"/>
      <c r="AJ722" s="104" t="str">
        <f>VLOOKUP(Tabela2[[#This Row],[SIEMA]],Siema2025,26,FALSE)</f>
        <v>abalroou uma carreta que atravessou a PN durante a circulação do trem</v>
      </c>
      <c r="AK722" s="107" t="s">
        <v>7381</v>
      </c>
      <c r="AL722" s="107"/>
      <c r="AM722" s="107"/>
      <c r="AN722" s="108" t="str">
        <f>VLOOKUP(Tabela2[[#This Row],[SIEMA]],Siema2025,51,FALSE)</f>
        <v/>
      </c>
      <c r="AO722" s="108" t="str">
        <f>VLOOKUP(Tabela2[[#This Row],[SIEMA]],Siema2025,53,FALSE)</f>
        <v/>
      </c>
      <c r="AP722" s="108" t="str">
        <f>VLOOKUP(Tabela2[[#This Row],[SIEMA]],Siema2025,55,FALSE)</f>
        <v/>
      </c>
      <c r="AQ722" s="108" t="str">
        <f>VLOOKUP(Tabela2[[#This Row],[SIEMA]],Siema2025,57,FALSE)</f>
        <v/>
      </c>
      <c r="AR722" s="108" t="str">
        <f>VLOOKUP(Tabela2[[#This Row],[SIEMA]],Siema2025,59,FALSE)</f>
        <v/>
      </c>
      <c r="AS722" s="108" t="str">
        <f>VLOOKUP(Tabela2[[#This Row],[SIEMA]],Siema2025,61,FALSE)</f>
        <v/>
      </c>
      <c r="AT722" s="108" t="str">
        <f>VLOOKUP(Tabela2[[#This Row],[SIEMA]],Siema2025,63,FALSE)</f>
        <v/>
      </c>
      <c r="AU722" s="108" t="str">
        <f>VLOOKUP(Tabela2[[#This Row],[SIEMA]],Siema2025,65,FALSE)</f>
        <v>X</v>
      </c>
      <c r="AV722" s="108" t="str">
        <f>VLOOKUP(Tabela2[[#This Row],[SIEMA]],Siema2025,67,FALSE)</f>
        <v/>
      </c>
      <c r="AW722" s="108" t="str">
        <f>VLOOKUP(Tabela2[[#This Row],[SIEMA]],Siema2025,69,FALSE)</f>
        <v/>
      </c>
      <c r="AX722" s="108" t="str">
        <f>VLOOKUP(Tabela2[[#This Row],[SIEMA]],Siema2025,71,FALSE)</f>
        <v/>
      </c>
      <c r="AY722" s="108" t="str">
        <f>VLOOKUP(Tabela2[[#This Row],[SIEMA]],Siema2025,73,FALSE)</f>
        <v/>
      </c>
      <c r="AZ722" s="108" t="str">
        <f>VLOOKUP(Tabela2[[#This Row],[SIEMA]],Siema2025,75,FALSE)</f>
        <v/>
      </c>
      <c r="BA722" s="108" t="str">
        <f>VLOOKUP(Tabela2[[#This Row],[SIEMA]],Siema2025,77,FALSE)</f>
        <v/>
      </c>
      <c r="BB722" s="108" t="str">
        <f>VLOOKUP(Tabela2[[#This Row],[SIEMA]],Siema2025,79,FALSE)</f>
        <v/>
      </c>
      <c r="BC722" s="108" t="str">
        <f>IF(Tabela2[[#This Row],[Outro(s) ]] = "X", "PREENCHER","NA")</f>
        <v>NA</v>
      </c>
      <c r="BD722" s="108" t="str">
        <f>VLOOKUP(Tabela2[[#This Row],[SIEMA]],Siema2025,82,FALSE)</f>
        <v/>
      </c>
      <c r="BE722" s="108" t="str">
        <f>VLOOKUP(Tabela2[[#This Row],[SIEMA]],Siema2025,81,FALSE)</f>
        <v/>
      </c>
      <c r="BF722" s="110" t="s">
        <v>7174</v>
      </c>
      <c r="BG722" s="110" t="s">
        <v>7175</v>
      </c>
      <c r="BH722" s="111" t="str">
        <f>VLOOKUP(Tabela2[[#This Row],[SIEMA]],Siema2025,29,FALSE)</f>
        <v/>
      </c>
      <c r="BI722" s="112" t="str">
        <f>VLOOKUP(Tabela2[[#This Row],[SIEMA]],Siema2025,107,FALSE)</f>
        <v>Não</v>
      </c>
      <c r="BJ722" s="107" t="s">
        <v>7099</v>
      </c>
      <c r="BK722" s="104" t="s">
        <v>2696</v>
      </c>
      <c r="BL722" s="140">
        <v>45960</v>
      </c>
      <c r="BM722" s="108">
        <f ca="1">IF(Tabela2[[#This Row],[Data de atendimento do Ibama (considerar o primeiro documento/ação)]]="",_xlfn.DAYS(TODAY(),J722),_xlfn.DAYS(Tabela2[[#This Row],[Data de atendimento do Ibama (considerar o primeiro documento/ação)]],J722))</f>
        <v>11</v>
      </c>
      <c r="BN722" s="108" t="str">
        <f>IF(Tabela2[[#This Row],[Atendido pelo Ibama ("Não" ou "Sim")]]="Não","Preencher", IF(Tabela2[[#This Row],[Atendido pelo Ibama ("Não" ou "Sim")]]="Sim","NA",""))</f>
        <v>NA</v>
      </c>
      <c r="BO722" s="114" t="s">
        <v>7100</v>
      </c>
      <c r="BP722" s="108" t="str">
        <f>IF(Tabela2[[#This Row],[Forma de atendimento (primeiro documento/ação)]]= "Outros (especificar)", "PREENCHER","NA")</f>
        <v>NA</v>
      </c>
      <c r="BQ722" s="106" t="s">
        <v>123</v>
      </c>
      <c r="BR722" s="108" t="str">
        <f>IF(Tabela2[[#This Row],[Equipe do Ibama foi a campo? Houve sobrevoo do Poseidon?]] = "Sim", "PREENCHER","NA")</f>
        <v>NA</v>
      </c>
      <c r="BS722" s="108" t="str">
        <f>IF(Tabela2[[#This Row],[Se sim, foi emitida Ordem de Emergência? (informações vinculada à coluna CK)]] = "Sim", "PREENCHER","NA")</f>
        <v>NA</v>
      </c>
      <c r="BT722" s="108" t="s">
        <v>7101</v>
      </c>
      <c r="BU722" s="108" t="s">
        <v>2696</v>
      </c>
      <c r="BV722" s="108" t="s">
        <v>123</v>
      </c>
      <c r="BW722" s="108" t="s">
        <v>123</v>
      </c>
      <c r="BX722" s="106" t="s">
        <v>7127</v>
      </c>
      <c r="BY722" s="106"/>
      <c r="BZ722" s="104" t="str">
        <f>IF(Tabela2[[#This Row],[Data do documento de encerramento]]="NA","NA",IF(Tabela2[[#This Row],[Data do documento de encerramento]]="","Pendente de conclusão/ encerramento",_xlfn.DAYS(Tabela2[[#This Row],[Data do documento de encerramento]],J722)))</f>
        <v>Pendente de conclusão/ encerramento</v>
      </c>
      <c r="CA722" s="107" t="s">
        <v>10224</v>
      </c>
      <c r="CB722" s="107"/>
      <c r="CC722" s="107"/>
      <c r="CD722" s="107"/>
      <c r="CE722" s="107"/>
      <c r="CF722" s="107"/>
    </row>
    <row r="723" spans="1:84" ht="60.75">
      <c r="A723" s="169">
        <v>2025102346843</v>
      </c>
      <c r="B723" s="170" t="s">
        <v>10225</v>
      </c>
      <c r="C723" s="108" t="str">
        <f>VLOOKUP(Tabela2[[#This Row],[SIEMA]],Siema2025,4,FALSE)</f>
        <v xml:space="preserve"> SE</v>
      </c>
      <c r="D723" s="106" t="str">
        <f>VLOOKUP(Tabela2[[#This Row],[SIEMA]],Siema2025,3,FALSE)</f>
        <v xml:space="preserve">Carmópolis </v>
      </c>
      <c r="E723" s="106" t="str">
        <f>VLOOKUP(Tabela2[[#This Row],[SIEMA]],Siema2025,20,FALSE)</f>
        <v>Satélite de Injeção SAT.CP-0003, Carmópolis-SE.</v>
      </c>
      <c r="F723" s="106"/>
      <c r="G723" s="106" t="s">
        <v>10226</v>
      </c>
      <c r="H723" s="106" t="s">
        <v>10227</v>
      </c>
      <c r="I723" s="104" t="str">
        <f>VLOOKUP(Tabela2[[#This Row],[SIEMA]],Siema2025,19,FALSE)</f>
        <v/>
      </c>
      <c r="J723" s="105">
        <f>VLOOKUP(Tabela2[[#This Row],[SIEMA]],Siema2025,2,FALSE)</f>
        <v>45950</v>
      </c>
      <c r="K723" s="105" t="str">
        <f>VLOOKUP(Tabela2[[#This Row],[SIEMA]],Siema2025,16,FALSE)</f>
        <v>Segunda</v>
      </c>
      <c r="L723" s="106" t="str">
        <f>IF(Tabela2[[#This Row],[Data]]="","Sem Informação",VLOOKUP(MONTH(Tabela2[[#This Row],[Data]]),'[1]Validação de dados'!$I$1:$J$13,2,0))</f>
        <v>Outubro</v>
      </c>
      <c r="M723" s="104">
        <f>YEAR(Tabela2[[#This Row],[Data]])</f>
        <v>2025</v>
      </c>
      <c r="N723" s="105" t="str">
        <f>VLOOKUP(Tabela2[[#This Row],[SIEMA]],Siema2025,17,FALSE)</f>
        <v>Noturno</v>
      </c>
      <c r="O723" s="105" t="s">
        <v>145</v>
      </c>
      <c r="P723" s="104" t="str">
        <f>VLOOKUP(Tabela2[[#This Row],[SIEMA]],Siema2025,21,FALSE)</f>
        <v>Poço terrestre. Campo Carmópolis.
Descarga significante de água de injeção
Perda de contenção primária significante de água de injeção</v>
      </c>
      <c r="Q723" s="104" t="str">
        <f>VLOOKUP(Tabela2[[#This Row],[SIEMA]],Siema2025,7,FALSE)</f>
        <v/>
      </c>
      <c r="R723" s="104" t="str">
        <f>VLOOKUP(Tabela2[[#This Row],[SIEMA]],Siema2025,10,FALSE)</f>
        <v>Água de injeção</v>
      </c>
      <c r="S723" s="107" t="str">
        <f>IF(Q723="","", IF(Q723="NC","", IF(Q723="NE","", IF(Q723="NA","",IFERROR(VLOOKUP(Q723,[1]Produtos!$A$1:$C$2319,2,FALSE),"Não Cadastrado")))))</f>
        <v/>
      </c>
      <c r="T723" s="104" t="str">
        <f>VLOOKUP(Tabela2[[#This Row],[SIEMA]],Siema2025,11,FALSE)</f>
        <v>4.5</v>
      </c>
      <c r="U723" s="104" t="str">
        <f>VLOOKUP(Tabela2[[#This Row],[SIEMA]],Siema2025,12,FALSE)</f>
        <v>M3</v>
      </c>
      <c r="V723" s="104" t="str">
        <f>IF(Q723="","",IF(ISNUMBER(Q723)=FALSE,"Não se aplica",IFERROR(VLOOKUP(Q723,Produtos!$A$1:$C$2319,3,FALSE),"Não Cadastrado")))</f>
        <v/>
      </c>
      <c r="W723" s="104"/>
      <c r="X723" s="113" t="str">
        <f>IF(Tabela2[[#This Row],[Origem do acidente]] = "Plataforma", "PREENCHER","NA")</f>
        <v>NA</v>
      </c>
      <c r="Y723" s="109" t="str">
        <f>IF(W723="","", IF(W723="NC","", IF(W723="NE","", IF(W723="NA","",IFERROR(VLOOKUP(W723,Produtos!$A$1:$C$2319,2,FALSE),"Não Cadastrado")))))</f>
        <v/>
      </c>
      <c r="Z723" s="104"/>
      <c r="AA723" s="104" t="str">
        <f>VLOOKUP(Tabela2[[#This Row],[SIEMA]],Siema2025,12,FALSE)</f>
        <v>M3</v>
      </c>
      <c r="AB723" s="104" t="str">
        <f>IF(W723="","",IF(ISNUMBER(W723)=FALSE,"Não se aplica",IFERROR(VLOOKUP(W723,Produtos!$A$1:$C$2319,3,FALSE),"Não Cadastrado")))</f>
        <v/>
      </c>
      <c r="AC723" s="104"/>
      <c r="AD723" s="108" t="str">
        <f>IF(Tabela2[[#This Row],[Origem do acidente]] = "Plataforma", "PREENCHER","NA")</f>
        <v>NA</v>
      </c>
      <c r="AE723" s="107" t="str">
        <f>IF(AC723="","", IF(AC723="NC","", IF(AC723="NE","", IF(AC723="NA","",IFERROR(VLOOKUP(AC723,Produtos!$A$1:$C$2319,2,FALSE),"Não Cadastrado")))))</f>
        <v/>
      </c>
      <c r="AF723" s="104"/>
      <c r="AG723" s="104"/>
      <c r="AH723" s="104" t="str">
        <f>IF(AC723="","",IF(ISNUMBER(AC723)=FALSE,"Não se aplica",IFERROR(VLOOKUP(AC723,Produtos!$A$1:$C$2319,3,FALSE),"Não Cadastrado")))</f>
        <v/>
      </c>
      <c r="AI723" s="104"/>
      <c r="AJ723" s="104" t="str">
        <f>VLOOKUP(Tabela2[[#This Row],[SIEMA]],Siema2025,26,FALSE)</f>
        <v>Falha em conexão.</v>
      </c>
      <c r="AK723" s="107" t="s">
        <v>7112</v>
      </c>
      <c r="AL723" s="107"/>
      <c r="AM723" s="107"/>
      <c r="AN723" s="108" t="str">
        <f>VLOOKUP(Tabela2[[#This Row],[SIEMA]],Siema2025,51,FALSE)</f>
        <v/>
      </c>
      <c r="AO723" s="108" t="str">
        <f>VLOOKUP(Tabela2[[#This Row],[SIEMA]],Siema2025,53,FALSE)</f>
        <v/>
      </c>
      <c r="AP723" s="108" t="str">
        <f>VLOOKUP(Tabela2[[#This Row],[SIEMA]],Siema2025,55,FALSE)</f>
        <v/>
      </c>
      <c r="AQ723" s="108" t="str">
        <f>VLOOKUP(Tabela2[[#This Row],[SIEMA]],Siema2025,57,FALSE)</f>
        <v/>
      </c>
      <c r="AR723" s="108" t="str">
        <f>VLOOKUP(Tabela2[[#This Row],[SIEMA]],Siema2025,59,FALSE)</f>
        <v/>
      </c>
      <c r="AS723" s="108" t="str">
        <f>VLOOKUP(Tabela2[[#This Row],[SIEMA]],Siema2025,61,FALSE)</f>
        <v/>
      </c>
      <c r="AT723" s="108" t="str">
        <f>VLOOKUP(Tabela2[[#This Row],[SIEMA]],Siema2025,63,FALSE)</f>
        <v/>
      </c>
      <c r="AU723" s="108" t="str">
        <f>VLOOKUP(Tabela2[[#This Row],[SIEMA]],Siema2025,65,FALSE)</f>
        <v/>
      </c>
      <c r="AV723" s="108" t="str">
        <f>VLOOKUP(Tabela2[[#This Row],[SIEMA]],Siema2025,67,FALSE)</f>
        <v/>
      </c>
      <c r="AW723" s="108" t="str">
        <f>VLOOKUP(Tabela2[[#This Row],[SIEMA]],Siema2025,69,FALSE)</f>
        <v/>
      </c>
      <c r="AX723" s="108" t="str">
        <f>VLOOKUP(Tabela2[[#This Row],[SIEMA]],Siema2025,71,FALSE)</f>
        <v/>
      </c>
      <c r="AY723" s="108" t="str">
        <f>VLOOKUP(Tabela2[[#This Row],[SIEMA]],Siema2025,73,FALSE)</f>
        <v/>
      </c>
      <c r="AZ723" s="108" t="str">
        <f>VLOOKUP(Tabela2[[#This Row],[SIEMA]],Siema2025,75,FALSE)</f>
        <v/>
      </c>
      <c r="BA723" s="108" t="str">
        <f>VLOOKUP(Tabela2[[#This Row],[SIEMA]],Siema2025,77,FALSE)</f>
        <v/>
      </c>
      <c r="BB723" s="108" t="str">
        <f>VLOOKUP(Tabela2[[#This Row],[SIEMA]],Siema2025,79,FALSE)</f>
        <v/>
      </c>
      <c r="BC723" s="108" t="str">
        <f>IF(Tabela2[[#This Row],[Outro(s) ]] = "X", "PREENCHER","NA")</f>
        <v>NA</v>
      </c>
      <c r="BD723" s="108" t="str">
        <f>VLOOKUP(Tabela2[[#This Row],[SIEMA]],Siema2025,82,FALSE)</f>
        <v>X</v>
      </c>
      <c r="BE723" s="108" t="str">
        <f>VLOOKUP(Tabela2[[#This Row],[SIEMA]],Siema2025,81,FALSE)</f>
        <v/>
      </c>
      <c r="BF723" s="110" t="str">
        <f>VLOOKUP(Tabela2[[#This Row],[SIEMA]],Siema2025,28,FALSE)</f>
        <v>CARMO ENERGY S.A.</v>
      </c>
      <c r="BG723" s="110"/>
      <c r="BH723" s="111" t="str">
        <f>VLOOKUP(Tabela2[[#This Row],[SIEMA]],Siema2025,29,FALSE)</f>
        <v>41955491000101</v>
      </c>
      <c r="BI723" s="112" t="str">
        <f>VLOOKUP(Tabela2[[#This Row],[SIEMA]],Siema2025,107,FALSE)</f>
        <v>Não</v>
      </c>
      <c r="BJ723" s="107" t="s">
        <v>7113</v>
      </c>
      <c r="BK723" s="104" t="s">
        <v>2696</v>
      </c>
      <c r="BL723" s="1">
        <v>45961</v>
      </c>
      <c r="BM723" s="108">
        <f ca="1">IF(Tabela2[[#This Row],[Data de atendimento do Ibama (considerar o primeiro documento/ação)]]="",_xlfn.DAYS(TODAY(),J723),_xlfn.DAYS(Tabela2[[#This Row],[Data de atendimento do Ibama (considerar o primeiro documento/ação)]],J723))</f>
        <v>11</v>
      </c>
      <c r="BN723" s="108" t="str">
        <f>IF(Tabela2[[#This Row],[Atendido pelo Ibama ("Não" ou "Sim")]]="Não","Preencher", IF(Tabela2[[#This Row],[Atendido pelo Ibama ("Não" ou "Sim")]]="Sim","NA",""))</f>
        <v>NA</v>
      </c>
      <c r="BO723" s="114" t="s">
        <v>7100</v>
      </c>
      <c r="BP723" s="108" t="str">
        <f>IF(Tabela2[[#This Row],[Forma de atendimento (primeiro documento/ação)]]= "Outros (especificar)", "PREENCHER","NA")</f>
        <v>NA</v>
      </c>
      <c r="BQ723" s="106" t="s">
        <v>123</v>
      </c>
      <c r="BR723" s="108" t="str">
        <f>IF(Tabela2[[#This Row],[Equipe do Ibama foi a campo? Houve sobrevoo do Poseidon?]] = "Sim", "PREENCHER","NA")</f>
        <v>NA</v>
      </c>
      <c r="BS723" s="108" t="str">
        <f>IF(Tabela2[[#This Row],[Se sim, foi emitida Ordem de Emergência? (informações vinculada à coluna CK)]] = "Sim", "PREENCHER","NA")</f>
        <v>NA</v>
      </c>
      <c r="BT723" s="108" t="s">
        <v>7114</v>
      </c>
      <c r="BU723" s="108" t="s">
        <v>123</v>
      </c>
      <c r="BV723" s="108" t="s">
        <v>2696</v>
      </c>
      <c r="BW723" s="108" t="s">
        <v>123</v>
      </c>
      <c r="BX723" s="106"/>
      <c r="BY723" s="106"/>
      <c r="BZ723" s="104" t="str">
        <f>IF(Tabela2[[#This Row],[Data do documento de encerramento]]="NA","NA",IF(Tabela2[[#This Row],[Data do documento de encerramento]]="","Pendente de conclusão/ encerramento",_xlfn.DAYS(Tabela2[[#This Row],[Data do documento de encerramento]],J723)))</f>
        <v>Pendente de conclusão/ encerramento</v>
      </c>
      <c r="CA723" s="107"/>
      <c r="CB723" s="107"/>
      <c r="CC723" s="115"/>
      <c r="CD723" s="107"/>
      <c r="CE723" s="107"/>
      <c r="CF723" s="107"/>
    </row>
    <row r="724" spans="1:84" ht="30.75">
      <c r="A724" s="200">
        <v>202511150432</v>
      </c>
      <c r="B724" s="170" t="s">
        <v>10228</v>
      </c>
      <c r="C724" s="108" t="str">
        <f>VLOOKUP(Tabela2[[#This Row],[SIEMA]],Siema2025,4,FALSE)</f>
        <v xml:space="preserve"> SP</v>
      </c>
      <c r="D724" s="106" t="str">
        <f>VLOOKUP(Tabela2[[#This Row],[SIEMA]],Siema2025,3,FALSE)</f>
        <v xml:space="preserve">São Paulo </v>
      </c>
      <c r="E724" s="106" t="str">
        <f>VLOOKUP(Tabela2[[#This Row],[SIEMA]],Siema2025,20,FALSE)</f>
        <v>Coordenadas aproximadas</v>
      </c>
      <c r="F724" s="106" t="s">
        <v>10229</v>
      </c>
      <c r="G724" s="106" t="s">
        <v>10230</v>
      </c>
      <c r="H724" s="106" t="s">
        <v>10231</v>
      </c>
      <c r="I724" s="104" t="s">
        <v>7120</v>
      </c>
      <c r="J724" s="105">
        <f>VLOOKUP(Tabela2[[#This Row],[SIEMA]],Siema2025,2,FALSE)</f>
        <v>45951</v>
      </c>
      <c r="K724" s="105" t="str">
        <f>VLOOKUP(Tabela2[[#This Row],[SIEMA]],Siema2025,16,FALSE)</f>
        <v>Terça</v>
      </c>
      <c r="L724" s="106" t="str">
        <f>IF(Tabela2[[#This Row],[Data]]="","Sem Informação",VLOOKUP(MONTH(Tabela2[[#This Row],[Data]]),'[1]Validação de dados'!$I$1:$J$13,2,0))</f>
        <v>Outubro</v>
      </c>
      <c r="M724" s="104">
        <f>YEAR(Tabela2[[#This Row],[Data]])</f>
        <v>2025</v>
      </c>
      <c r="N724" s="105" t="str">
        <f>VLOOKUP(Tabela2[[#This Row],[SIEMA]],Siema2025,17,FALSE)</f>
        <v>Noturno</v>
      </c>
      <c r="O724" s="105" t="str">
        <f>VLOOKUP(Tabela2[[#This Row],[SIEMA]],Siema2025,5,FALSE)</f>
        <v>Ferrovia</v>
      </c>
      <c r="P724" s="104" t="str">
        <f>VLOOKUP(Tabela2[[#This Row],[SIEMA]],Siema2025,21,FALSE)</f>
        <v>Venho, por meio deste, informar a ocorrência de um ato de vandalismo identificado em um trecho da ferrovia sob nossa responsabilidade, ocorrido na data de 21/10/2025 às 19:41, entre Pereque e Vila Natal. A ocorrência envolvendo a composição L40 onde vagões de celulose foram vandalizados e pegaram fogo, estamos atuando na normalização da ocorrência.</v>
      </c>
      <c r="Q724" s="104" t="s">
        <v>7127</v>
      </c>
      <c r="R724" s="104" t="s">
        <v>7127</v>
      </c>
      <c r="S724" s="107" t="s">
        <v>7127</v>
      </c>
      <c r="T724" s="104" t="str">
        <f>VLOOKUP(Tabela2[[#This Row],[SIEMA]],Siema2025,11,FALSE)</f>
        <v/>
      </c>
      <c r="U724" s="104" t="str">
        <f>VLOOKUP(Tabela2[[#This Row],[SIEMA]],Siema2025,12,FALSE)</f>
        <v/>
      </c>
      <c r="V724" s="104" t="s">
        <v>7127</v>
      </c>
      <c r="W724" s="104"/>
      <c r="X724" s="113"/>
      <c r="Y724" s="109" t="str">
        <f>IF(W724="","", IF(W724="NC","", IF(W724="NE","", IF(W724="NA","",IFERROR(VLOOKUP(W724,Produtos!$A$1:$C$2319,2,FALSE),"Não Cadastrado")))))</f>
        <v/>
      </c>
      <c r="Z724" s="104" t="str">
        <f>VLOOKUP(Tabela2[[#This Row],[SIEMA]],Siema2025,11,FALSE)</f>
        <v/>
      </c>
      <c r="AA724" s="104" t="str">
        <f>VLOOKUP(Tabela2[[#This Row],[SIEMA]],Siema2025,12,FALSE)</f>
        <v/>
      </c>
      <c r="AB724" s="104" t="str">
        <f>IF(W724="","",IF(ISNUMBER(W724)=FALSE,"Não se aplica",IFERROR(VLOOKUP(W724,Produtos!$A$1:$C$2319,3,FALSE),"Não Cadastrado")))</f>
        <v/>
      </c>
      <c r="AC724" s="104"/>
      <c r="AD724" s="108"/>
      <c r="AE724" s="107" t="str">
        <f>IF(AC724="","", IF(AC724="NC","", IF(AC724="NE","", IF(AC724="NA","",IFERROR(VLOOKUP(AC724,Produtos!$A$1:$C$2319,2,FALSE),"Não Cadastrado")))))</f>
        <v/>
      </c>
      <c r="AF724" s="104"/>
      <c r="AG724" s="104"/>
      <c r="AH724" s="104" t="str">
        <f>IF(AC724="","",IF(ISNUMBER(AC724)=FALSE,"Não se aplica",IFERROR(VLOOKUP(AC724,Produtos!$A$1:$C$2319,3,FALSE),"Não Cadastrado")))</f>
        <v/>
      </c>
      <c r="AI724" s="104"/>
      <c r="AJ724" s="104" t="str">
        <f>VLOOKUP(Tabela2[[#This Row],[SIEMA]],Siema2025,26,FALSE)</f>
        <v>Venho, por meio deste, informar a ocorrência de um ato de vandalismo identificado em um trecho da ferrovia sob nossa responsabilidade, ocorrido na data de 21/10/2025 às 19:41, entre Pereque e Vila Natal. A ocorrência envolvendo a composição L40 onde vagões de celulose foram vandalizados e pegaram fogo, estamos atuando na normalização da ocorrência</v>
      </c>
      <c r="AK724" s="107" t="s">
        <v>7122</v>
      </c>
      <c r="AL724" s="107"/>
      <c r="AM724" s="107"/>
      <c r="AN724" s="108" t="str">
        <f>VLOOKUP(Tabela2[[#This Row],[SIEMA]],Siema2025,51,FALSE)</f>
        <v/>
      </c>
      <c r="AO724" s="108" t="str">
        <f>VLOOKUP(Tabela2[[#This Row],[SIEMA]],Siema2025,53,FALSE)</f>
        <v/>
      </c>
      <c r="AP724" s="108" t="str">
        <f>VLOOKUP(Tabela2[[#This Row],[SIEMA]],Siema2025,55,FALSE)</f>
        <v/>
      </c>
      <c r="AQ724" s="108" t="str">
        <f>VLOOKUP(Tabela2[[#This Row],[SIEMA]],Siema2025,57,FALSE)</f>
        <v/>
      </c>
      <c r="AR724" s="108" t="str">
        <f>VLOOKUP(Tabela2[[#This Row],[SIEMA]],Siema2025,59,FALSE)</f>
        <v/>
      </c>
      <c r="AS724" s="108" t="str">
        <f>VLOOKUP(Tabela2[[#This Row],[SIEMA]],Siema2025,61,FALSE)</f>
        <v/>
      </c>
      <c r="AT724" s="108" t="str">
        <f>VLOOKUP(Tabela2[[#This Row],[SIEMA]],Siema2025,63,FALSE)</f>
        <v/>
      </c>
      <c r="AU724" s="108" t="str">
        <f>VLOOKUP(Tabela2[[#This Row],[SIEMA]],Siema2025,65,FALSE)</f>
        <v/>
      </c>
      <c r="AV724" s="108" t="str">
        <f>VLOOKUP(Tabela2[[#This Row],[SIEMA]],Siema2025,67,FALSE)</f>
        <v/>
      </c>
      <c r="AW724" s="108" t="str">
        <f>VLOOKUP(Tabela2[[#This Row],[SIEMA]],Siema2025,69,FALSE)</f>
        <v/>
      </c>
      <c r="AX724" s="108" t="str">
        <f>VLOOKUP(Tabela2[[#This Row],[SIEMA]],Siema2025,71,FALSE)</f>
        <v/>
      </c>
      <c r="AY724" s="108" t="str">
        <f>VLOOKUP(Tabela2[[#This Row],[SIEMA]],Siema2025,73,FALSE)</f>
        <v/>
      </c>
      <c r="AZ724" s="108" t="str">
        <f>VLOOKUP(Tabela2[[#This Row],[SIEMA]],Siema2025,75,FALSE)</f>
        <v/>
      </c>
      <c r="BA724" s="108" t="str">
        <f>VLOOKUP(Tabela2[[#This Row],[SIEMA]],Siema2025,77,FALSE)</f>
        <v/>
      </c>
      <c r="BB724" s="108" t="str">
        <f>VLOOKUP(Tabela2[[#This Row],[SIEMA]],Siema2025,79,FALSE)</f>
        <v/>
      </c>
      <c r="BC724" s="108" t="str">
        <f>IF(Tabela2[[#This Row],[Outro(s) ]] = "X", "PREENCHER","NA")</f>
        <v>NA</v>
      </c>
      <c r="BD724" s="108"/>
      <c r="BE724" s="108" t="s">
        <v>7132</v>
      </c>
      <c r="BF724" s="110" t="s">
        <v>3066</v>
      </c>
      <c r="BG724" s="110" t="s">
        <v>7123</v>
      </c>
      <c r="BH724" s="111" t="str">
        <f>VLOOKUP(Tabela2[[#This Row],[SIEMA]],Siema2025,29,FALSE)</f>
        <v>02502844000166</v>
      </c>
      <c r="BI724" s="112" t="str">
        <f>VLOOKUP(Tabela2[[#This Row],[SIEMA]],Siema2025,107,FALSE)</f>
        <v>Não</v>
      </c>
      <c r="BJ724" s="107" t="s">
        <v>7099</v>
      </c>
      <c r="BK724" s="104" t="s">
        <v>2696</v>
      </c>
      <c r="BL724" s="140">
        <v>45979</v>
      </c>
      <c r="BM724" s="108">
        <f ca="1">IF(Tabela2[[#This Row],[Data de atendimento do Ibama (considerar o primeiro documento/ação)]]="",_xlfn.DAYS(TODAY(),J724),_xlfn.DAYS(Tabela2[[#This Row],[Data de atendimento do Ibama (considerar o primeiro documento/ação)]],J724))</f>
        <v>28</v>
      </c>
      <c r="BN724" s="108" t="str">
        <f>IF(Tabela2[[#This Row],[Atendido pelo Ibama ("Não" ou "Sim")]]="Não","Preencher", IF(Tabela2[[#This Row],[Atendido pelo Ibama ("Não" ou "Sim")]]="Sim","NA",""))</f>
        <v>NA</v>
      </c>
      <c r="BO724" s="114" t="s">
        <v>7100</v>
      </c>
      <c r="BP724" s="108" t="str">
        <f>IF(Tabela2[[#This Row],[Forma de atendimento (primeiro documento/ação)]]= "Outros (especificar)", "PREENCHER","NA")</f>
        <v>NA</v>
      </c>
      <c r="BQ724" s="106" t="s">
        <v>123</v>
      </c>
      <c r="BR724" s="108" t="str">
        <f>IF(Tabela2[[#This Row],[Equipe do Ibama foi a campo? Houve sobrevoo do Poseidon?]] = "Sim", "PREENCHER","NA")</f>
        <v>NA</v>
      </c>
      <c r="BS724" s="108" t="str">
        <f>IF(Tabela2[[#This Row],[Se sim, foi emitida Ordem de Emergência? (informações vinculada à coluna CK)]] = "Sim", "PREENCHER","NA")</f>
        <v>NA</v>
      </c>
      <c r="BT724" s="108" t="s">
        <v>7114</v>
      </c>
      <c r="BU724" s="108" t="str">
        <f>IF(Tabela2[[#This Row],[Houve envio de Informações Pós-acidente (preencher "não se aplica" quando de competência estadual/municipal)]] = "Sim", "PREENCHER","NA")</f>
        <v>NA</v>
      </c>
      <c r="BV724" s="108" t="s">
        <v>123</v>
      </c>
      <c r="BW724" s="108" t="s">
        <v>123</v>
      </c>
      <c r="BX724" s="106" t="s">
        <v>7127</v>
      </c>
      <c r="BY724" s="106"/>
      <c r="BZ724" s="104" t="str">
        <f>IF(Tabela2[[#This Row],[Data do documento de encerramento]]="NA","NA",IF(Tabela2[[#This Row],[Data do documento de encerramento]]="","Pendente de conclusão/ encerramento",_xlfn.DAYS(Tabela2[[#This Row],[Data do documento de encerramento]],J724)))</f>
        <v>Pendente de conclusão/ encerramento</v>
      </c>
      <c r="CA724" s="107" t="s">
        <v>7128</v>
      </c>
      <c r="CB724" s="107"/>
      <c r="CC724" s="107"/>
      <c r="CD724" s="107"/>
      <c r="CE724" s="107"/>
      <c r="CF724" s="107"/>
    </row>
    <row r="725" spans="1:84" ht="30.75">
      <c r="A725" s="169">
        <v>2025102239612</v>
      </c>
      <c r="B725" s="170" t="s">
        <v>10232</v>
      </c>
      <c r="C725" s="108" t="str">
        <f>VLOOKUP(Tabela2[[#This Row],[SIEMA]],Siema2025,4,FALSE)</f>
        <v xml:space="preserve"> AL</v>
      </c>
      <c r="D725" s="106" t="str">
        <f>VLOOKUP(Tabela2[[#This Row],[SIEMA]],Siema2025,3,FALSE)</f>
        <v xml:space="preserve">Pilar </v>
      </c>
      <c r="E725" s="106" t="str">
        <f>VLOOKUP(Tabela2[[#This Row],[SIEMA]],Siema2025,20,FALSE)</f>
        <v>Estação de Pilar</v>
      </c>
      <c r="F725" s="106" t="s">
        <v>10233</v>
      </c>
      <c r="G725" s="106" t="s">
        <v>10234</v>
      </c>
      <c r="H725" s="106" t="s">
        <v>10235</v>
      </c>
      <c r="I725" s="104" t="str">
        <f>VLOOKUP(Tabela2[[#This Row],[SIEMA]],Siema2025,19,FALSE)</f>
        <v/>
      </c>
      <c r="J725" s="105">
        <f>VLOOKUP(Tabela2[[#This Row],[SIEMA]],Siema2025,2,FALSE)</f>
        <v>45951</v>
      </c>
      <c r="K725" s="105" t="str">
        <f>VLOOKUP(Tabela2[[#This Row],[SIEMA]],Siema2025,16,FALSE)</f>
        <v>Terça</v>
      </c>
      <c r="L725" s="106" t="str">
        <f>IF(Tabela2[[#This Row],[Data]]="","Sem Informação",VLOOKUP(MONTH(Tabela2[[#This Row],[Data]]),'[1]Validação de dados'!$I$1:$J$13,2,0))</f>
        <v>Outubro</v>
      </c>
      <c r="M725" s="104">
        <f>YEAR(Tabela2[[#This Row],[Data]])</f>
        <v>2025</v>
      </c>
      <c r="N725" s="105" t="str">
        <f>VLOOKUP(Tabela2[[#This Row],[SIEMA]],Siema2025,17,FALSE)</f>
        <v>Vespertino</v>
      </c>
      <c r="O725" s="105" t="s">
        <v>145</v>
      </c>
      <c r="P725" s="104" t="str">
        <f>VLOOKUP(Tabela2[[#This Row],[SIEMA]],Siema2025,21,FALSE)</f>
        <v>Poço terrestre</v>
      </c>
      <c r="Q725" s="104" t="str">
        <f>VLOOKUP(Tabela2[[#This Row],[SIEMA]],Siema2025,7,FALSE)</f>
        <v/>
      </c>
      <c r="R725" s="104" t="str">
        <f>VLOOKUP(Tabela2[[#This Row],[SIEMA]],Siema2025,10,FALSE)</f>
        <v>Água de injeção</v>
      </c>
      <c r="S725" s="107" t="str">
        <f>IF(Q725="","", IF(Q725="NC","", IF(Q725="NE","", IF(Q725="NA","",IFERROR(VLOOKUP(Q725,[1]Produtos!$A$1:$C$2319,2,FALSE),"Não Cadastrado")))))</f>
        <v/>
      </c>
      <c r="T725" s="104" t="str">
        <f>VLOOKUP(Tabela2[[#This Row],[SIEMA]],Siema2025,11,FALSE)</f>
        <v>3</v>
      </c>
      <c r="U725" s="104" t="str">
        <f>VLOOKUP(Tabela2[[#This Row],[SIEMA]],Siema2025,12,FALSE)</f>
        <v>M3</v>
      </c>
      <c r="V725" s="104" t="str">
        <f>IF(Q725="","",IF(ISNUMBER(Q725)=FALSE,"Não se aplica",IFERROR(VLOOKUP(Q725,Produtos!$A$1:$C$2319,3,FALSE),"Não Cadastrado")))</f>
        <v/>
      </c>
      <c r="W725" s="104"/>
      <c r="X725" s="113" t="str">
        <f>IF(Tabela2[[#This Row],[Origem do acidente]] = "Plataforma", "PREENCHER","NA")</f>
        <v>NA</v>
      </c>
      <c r="Y725" s="109" t="str">
        <f>IF(W725="","", IF(W725="NC","", IF(W725="NE","", IF(W725="NA","",IFERROR(VLOOKUP(W725,Produtos!$A$1:$C$2319,2,FALSE),"Não Cadastrado")))))</f>
        <v/>
      </c>
      <c r="Z725" s="104"/>
      <c r="AA725" s="104"/>
      <c r="AB725" s="104" t="str">
        <f>IF(W725="","",IF(ISNUMBER(W725)=FALSE,"Não se aplica",IFERROR(VLOOKUP(W725,Produtos!$A$1:$C$2319,3,FALSE),"Não Cadastrado")))</f>
        <v/>
      </c>
      <c r="AC725" s="104"/>
      <c r="AD725" s="108" t="str">
        <f>IF(Tabela2[[#This Row],[Origem do acidente]] = "Plataforma", "PREENCHER","NA")</f>
        <v>NA</v>
      </c>
      <c r="AE725" s="107" t="str">
        <f>IF(AC725="","", IF(AC725="NC","", IF(AC725="NE","", IF(AC725="NA","",IFERROR(VLOOKUP(AC725,Produtos!$A$1:$C$2319,2,FALSE),"Não Cadastrado")))))</f>
        <v/>
      </c>
      <c r="AF725" s="104"/>
      <c r="AG725" s="104"/>
      <c r="AH725" s="104" t="str">
        <f>IF(AC725="","",IF(ISNUMBER(AC725)=FALSE,"Não se aplica",IFERROR(VLOOKUP(AC725,Produtos!$A$1:$C$2319,3,FALSE),"Não Cadastrado")))</f>
        <v/>
      </c>
      <c r="AI725" s="104"/>
      <c r="AJ725" s="104" t="str">
        <f>VLOOKUP(Tabela2[[#This Row],[SIEMA]],Siema2025,26,FALSE)</f>
        <v/>
      </c>
      <c r="AK725" s="107" t="s">
        <v>7245</v>
      </c>
      <c r="AL725" s="107"/>
      <c r="AM725" s="107"/>
      <c r="AN725" s="108" t="str">
        <f>VLOOKUP(Tabela2[[#This Row],[SIEMA]],Siema2025,51,FALSE)</f>
        <v/>
      </c>
      <c r="AO725" s="108" t="str">
        <f>VLOOKUP(Tabela2[[#This Row],[SIEMA]],Siema2025,53,FALSE)</f>
        <v/>
      </c>
      <c r="AP725" s="108" t="str">
        <f>VLOOKUP(Tabela2[[#This Row],[SIEMA]],Siema2025,55,FALSE)</f>
        <v/>
      </c>
      <c r="AQ725" s="108" t="str">
        <f>VLOOKUP(Tabela2[[#This Row],[SIEMA]],Siema2025,57,FALSE)</f>
        <v/>
      </c>
      <c r="AR725" s="108" t="str">
        <f>VLOOKUP(Tabela2[[#This Row],[SIEMA]],Siema2025,59,FALSE)</f>
        <v/>
      </c>
      <c r="AS725" s="108" t="str">
        <f>VLOOKUP(Tabela2[[#This Row],[SIEMA]],Siema2025,61,FALSE)</f>
        <v/>
      </c>
      <c r="AT725" s="108" t="str">
        <f>VLOOKUP(Tabela2[[#This Row],[SIEMA]],Siema2025,63,FALSE)</f>
        <v/>
      </c>
      <c r="AU725" s="108" t="str">
        <f>VLOOKUP(Tabela2[[#This Row],[SIEMA]],Siema2025,65,FALSE)</f>
        <v>X</v>
      </c>
      <c r="AV725" s="108" t="str">
        <f>VLOOKUP(Tabela2[[#This Row],[SIEMA]],Siema2025,67,FALSE)</f>
        <v/>
      </c>
      <c r="AW725" s="108" t="str">
        <f>VLOOKUP(Tabela2[[#This Row],[SIEMA]],Siema2025,69,FALSE)</f>
        <v/>
      </c>
      <c r="AX725" s="108" t="str">
        <f>VLOOKUP(Tabela2[[#This Row],[SIEMA]],Siema2025,71,FALSE)</f>
        <v/>
      </c>
      <c r="AY725" s="108" t="str">
        <f>VLOOKUP(Tabela2[[#This Row],[SIEMA]],Siema2025,73,FALSE)</f>
        <v/>
      </c>
      <c r="AZ725" s="108" t="str">
        <f>VLOOKUP(Tabela2[[#This Row],[SIEMA]],Siema2025,75,FALSE)</f>
        <v/>
      </c>
      <c r="BA725" s="108" t="str">
        <f>VLOOKUP(Tabela2[[#This Row],[SIEMA]],Siema2025,77,FALSE)</f>
        <v/>
      </c>
      <c r="BB725" s="108" t="str">
        <f>VLOOKUP(Tabela2[[#This Row],[SIEMA]],Siema2025,79,FALSE)</f>
        <v/>
      </c>
      <c r="BC725" s="108" t="str">
        <f>IF(Tabela2[[#This Row],[Outro(s) ]] = "X", "PREENCHER","NA")</f>
        <v>NA</v>
      </c>
      <c r="BD725" s="108" t="str">
        <f>VLOOKUP(Tabela2[[#This Row],[SIEMA]],Siema2025,82,FALSE)</f>
        <v/>
      </c>
      <c r="BE725" s="108" t="str">
        <f>VLOOKUP(Tabela2[[#This Row],[SIEMA]],Siema2025,81,FALSE)</f>
        <v/>
      </c>
      <c r="BF725" s="110" t="str">
        <f>VLOOKUP(Tabela2[[#This Row],[SIEMA]],Siema2025,28,FALSE)</f>
        <v>Origem Energia Alagoas S.A</v>
      </c>
      <c r="BG725" s="110"/>
      <c r="BH725" s="111" t="str">
        <f>VLOOKUP(Tabela2[[#This Row],[SIEMA]],Siema2025,29,FALSE)</f>
        <v>34186669000301</v>
      </c>
      <c r="BI725" s="112" t="str">
        <f>VLOOKUP(Tabela2[[#This Row],[SIEMA]],Siema2025,107,FALSE)</f>
        <v>Não</v>
      </c>
      <c r="BJ725" s="107" t="s">
        <v>7113</v>
      </c>
      <c r="BK725" s="104" t="s">
        <v>2696</v>
      </c>
      <c r="BL725" s="140">
        <v>45959</v>
      </c>
      <c r="BM725" s="108">
        <f ca="1">IF(Tabela2[[#This Row],[Data de atendimento do Ibama (considerar o primeiro documento/ação)]]="",_xlfn.DAYS(TODAY(),J725),_xlfn.DAYS(Tabela2[[#This Row],[Data de atendimento do Ibama (considerar o primeiro documento/ação)]],J725))</f>
        <v>8</v>
      </c>
      <c r="BN725" s="108" t="str">
        <f>IF(Tabela2[[#This Row],[Atendido pelo Ibama ("Não" ou "Sim")]]="Não","Preencher", IF(Tabela2[[#This Row],[Atendido pelo Ibama ("Não" ou "Sim")]]="Sim","NA",""))</f>
        <v>NA</v>
      </c>
      <c r="BO725" s="114" t="s">
        <v>7100</v>
      </c>
      <c r="BP725" s="108" t="str">
        <f>IF(Tabela2[[#This Row],[Forma de atendimento (primeiro documento/ação)]]= "Outros (especificar)", "PREENCHER","NA")</f>
        <v>NA</v>
      </c>
      <c r="BQ725" s="106" t="s">
        <v>123</v>
      </c>
      <c r="BR725" s="108" t="str">
        <f>IF(Tabela2[[#This Row],[Equipe do Ibama foi a campo? Houve sobrevoo do Poseidon?]] = "Sim", "PREENCHER","NA")</f>
        <v>NA</v>
      </c>
      <c r="BS725" s="108" t="str">
        <f>IF(Tabela2[[#This Row],[Se sim, foi emitida Ordem de Emergência? (informações vinculada à coluna CK)]] = "Sim", "PREENCHER","NA")</f>
        <v>NA</v>
      </c>
      <c r="BT725" s="108" t="s">
        <v>7114</v>
      </c>
      <c r="BU725" s="108"/>
      <c r="BV725" s="108" t="s">
        <v>2696</v>
      </c>
      <c r="BW725" s="108" t="s">
        <v>123</v>
      </c>
      <c r="BX725" s="106"/>
      <c r="BY725" s="140"/>
      <c r="BZ725" s="104" t="str">
        <f>IF(Tabela2[[#This Row],[Data do documento de encerramento]]="NA","NA",IF(Tabela2[[#This Row],[Data do documento de encerramento]]="","Pendente de conclusão/ encerramento",_xlfn.DAYS(Tabela2[[#This Row],[Data do documento de encerramento]],J725)))</f>
        <v>Pendente de conclusão/ encerramento</v>
      </c>
      <c r="CA725" s="107"/>
      <c r="CB725" s="107"/>
      <c r="CC725" s="115"/>
      <c r="CD725" s="107"/>
      <c r="CE725" s="107"/>
      <c r="CF725" s="107"/>
    </row>
    <row r="726" spans="1:84" ht="30.75">
      <c r="A726" s="200">
        <v>2025102357611</v>
      </c>
      <c r="B726" s="170" t="s">
        <v>10236</v>
      </c>
      <c r="C726" s="108" t="str">
        <f>VLOOKUP(Tabela2[[#This Row],[SIEMA]],Siema2025,4,FALSE)</f>
        <v xml:space="preserve"> SP</v>
      </c>
      <c r="D726" s="106" t="str">
        <f>VLOOKUP(Tabela2[[#This Row],[SIEMA]],Siema2025,3,FALSE)</f>
        <v xml:space="preserve">São Vicente </v>
      </c>
      <c r="E726" s="106" t="str">
        <f>VLOOKUP(Tabela2[[#This Row],[SIEMA]],Siema2025,20,FALSE)</f>
        <v>km 94+300</v>
      </c>
      <c r="F726" s="106" t="s">
        <v>10237</v>
      </c>
      <c r="G726" s="106" t="s">
        <v>10238</v>
      </c>
      <c r="H726" s="106" t="s">
        <v>10239</v>
      </c>
      <c r="I726" s="104" t="s">
        <v>7120</v>
      </c>
      <c r="J726" s="105">
        <f>VLOOKUP(Tabela2[[#This Row],[SIEMA]],Siema2025,2,FALSE)</f>
        <v>45951</v>
      </c>
      <c r="K726" s="105" t="str">
        <f>VLOOKUP(Tabela2[[#This Row],[SIEMA]],Siema2025,16,FALSE)</f>
        <v>Terça</v>
      </c>
      <c r="L726" s="106" t="str">
        <f>IF(Tabela2[[#This Row],[Data]]="","Sem Informação",VLOOKUP(MONTH(Tabela2[[#This Row],[Data]]),'[1]Validação de dados'!$I$1:$J$13,2,0))</f>
        <v>Outubro</v>
      </c>
      <c r="M726" s="104">
        <f>YEAR(Tabela2[[#This Row],[Data]])</f>
        <v>2025</v>
      </c>
      <c r="N726" s="105" t="str">
        <f>VLOOKUP(Tabela2[[#This Row],[SIEMA]],Siema2025,17,FALSE)</f>
        <v>Vespertino</v>
      </c>
      <c r="O726" s="105" t="str">
        <f>VLOOKUP(Tabela2[[#This Row],[SIEMA]],Siema2025,5,FALSE)</f>
        <v>Ferrovia</v>
      </c>
      <c r="P726" s="104" t="str">
        <f>VLOOKUP(Tabela2[[#This Row],[SIEMA]],Siema2025,21,FALSE)</f>
        <v/>
      </c>
      <c r="Q726" s="104" t="s">
        <v>7127</v>
      </c>
      <c r="R726" s="104" t="s">
        <v>7127</v>
      </c>
      <c r="S726" s="107" t="s">
        <v>7451</v>
      </c>
      <c r="T726" s="104" t="s">
        <v>8171</v>
      </c>
      <c r="U726" s="104" t="str">
        <f>VLOOKUP(Tabela2[[#This Row],[SIEMA]],Siema2025,12,FALSE)</f>
        <v/>
      </c>
      <c r="V726" s="104"/>
      <c r="W726" s="104"/>
      <c r="X726" s="113"/>
      <c r="Y726" s="109"/>
      <c r="Z726" s="104" t="str">
        <f>VLOOKUP(Tabela2[[#This Row],[SIEMA]],Siema2025,11,FALSE)</f>
        <v/>
      </c>
      <c r="AA726" s="104" t="str">
        <f>VLOOKUP(Tabela2[[#This Row],[SIEMA]],Siema2025,12,FALSE)</f>
        <v/>
      </c>
      <c r="AB726" s="104" t="str">
        <f>IF(W726="","",IF(ISNUMBER(W726)=FALSE,"Não se aplica",IFERROR(VLOOKUP(W726,Produtos!$A$1:$C$2319,3,FALSE),"Não Cadastrado")))</f>
        <v/>
      </c>
      <c r="AC726" s="104"/>
      <c r="AD726" s="108"/>
      <c r="AE726" s="107" t="str">
        <f>IF(AC726="","", IF(AC726="NC","", IF(AC726="NE","", IF(AC726="NA","",IFERROR(VLOOKUP(AC726,Produtos!$A$1:$C$2319,2,FALSE),"Não Cadastrado")))))</f>
        <v/>
      </c>
      <c r="AF726" s="104"/>
      <c r="AG726" s="104"/>
      <c r="AH726" s="104" t="str">
        <f>IF(AC726="","",IF(ISNUMBER(AC726)=FALSE,"Não se aplica",IFERROR(VLOOKUP(AC726,Produtos!$A$1:$C$2319,3,FALSE),"Não Cadastrado")))</f>
        <v/>
      </c>
      <c r="AI726" s="104"/>
      <c r="AJ726" s="104" t="str">
        <f>VLOOKUP(Tabela2[[#This Row],[SIEMA]],Siema2025,26,FALSE)</f>
        <v>A causa identificada foi uma interferência externa de natureza criminosa, que resultou na violação forçada do compartimento de carga de 03 (três) vagões, ocasionando o derramamento de soja sobre o solo.</v>
      </c>
      <c r="AK726" s="107" t="s">
        <v>7122</v>
      </c>
      <c r="AL726" s="107"/>
      <c r="AM726" s="107"/>
      <c r="AN726" s="108" t="str">
        <f>VLOOKUP(Tabela2[[#This Row],[SIEMA]],Siema2025,51,FALSE)</f>
        <v/>
      </c>
      <c r="AO726" s="108" t="str">
        <f>VLOOKUP(Tabela2[[#This Row],[SIEMA]],Siema2025,53,FALSE)</f>
        <v/>
      </c>
      <c r="AP726" s="108" t="str">
        <f>VLOOKUP(Tabela2[[#This Row],[SIEMA]],Siema2025,55,FALSE)</f>
        <v/>
      </c>
      <c r="AQ726" s="108" t="str">
        <f>VLOOKUP(Tabela2[[#This Row],[SIEMA]],Siema2025,57,FALSE)</f>
        <v/>
      </c>
      <c r="AR726" s="108" t="str">
        <f>VLOOKUP(Tabela2[[#This Row],[SIEMA]],Siema2025,59,FALSE)</f>
        <v/>
      </c>
      <c r="AS726" s="108" t="str">
        <f>VLOOKUP(Tabela2[[#This Row],[SIEMA]],Siema2025,61,FALSE)</f>
        <v/>
      </c>
      <c r="AT726" s="108" t="str">
        <f>VLOOKUP(Tabela2[[#This Row],[SIEMA]],Siema2025,63,FALSE)</f>
        <v/>
      </c>
      <c r="AU726" s="108" t="str">
        <f>VLOOKUP(Tabela2[[#This Row],[SIEMA]],Siema2025,65,FALSE)</f>
        <v>X</v>
      </c>
      <c r="AV726" s="108" t="str">
        <f>VLOOKUP(Tabela2[[#This Row],[SIEMA]],Siema2025,67,FALSE)</f>
        <v/>
      </c>
      <c r="AW726" s="108" t="str">
        <f>VLOOKUP(Tabela2[[#This Row],[SIEMA]],Siema2025,69,FALSE)</f>
        <v/>
      </c>
      <c r="AX726" s="108" t="str">
        <f>VLOOKUP(Tabela2[[#This Row],[SIEMA]],Siema2025,71,FALSE)</f>
        <v/>
      </c>
      <c r="AY726" s="108" t="str">
        <f>VLOOKUP(Tabela2[[#This Row],[SIEMA]],Siema2025,73,FALSE)</f>
        <v/>
      </c>
      <c r="AZ726" s="108" t="str">
        <f>VLOOKUP(Tabela2[[#This Row],[SIEMA]],Siema2025,75,FALSE)</f>
        <v/>
      </c>
      <c r="BA726" s="108" t="str">
        <f>VLOOKUP(Tabela2[[#This Row],[SIEMA]],Siema2025,77,FALSE)</f>
        <v/>
      </c>
      <c r="BB726" s="108" t="str">
        <f>VLOOKUP(Tabela2[[#This Row],[SIEMA]],Siema2025,79,FALSE)</f>
        <v/>
      </c>
      <c r="BC726" s="108" t="str">
        <f>IF(Tabela2[[#This Row],[Outro(s) ]] = "X", "PREENCHER","NA")</f>
        <v>NA</v>
      </c>
      <c r="BD726" s="108" t="str">
        <f>VLOOKUP(Tabela2[[#This Row],[SIEMA]],Siema2025,82,FALSE)</f>
        <v/>
      </c>
      <c r="BE726" s="108" t="str">
        <f>VLOOKUP(Tabela2[[#This Row],[SIEMA]],Siema2025,81,FALSE)</f>
        <v/>
      </c>
      <c r="BF726" s="110" t="s">
        <v>3066</v>
      </c>
      <c r="BG726" s="110" t="s">
        <v>7123</v>
      </c>
      <c r="BH726" s="111" t="str">
        <f>VLOOKUP(Tabela2[[#This Row],[SIEMA]],Siema2025,29,FALSE)</f>
        <v>02502844000166</v>
      </c>
      <c r="BI726" s="112" t="str">
        <f>VLOOKUP(Tabela2[[#This Row],[SIEMA]],Siema2025,107,FALSE)</f>
        <v>Não</v>
      </c>
      <c r="BJ726" s="107" t="s">
        <v>7099</v>
      </c>
      <c r="BK726" s="104" t="s">
        <v>2696</v>
      </c>
      <c r="BL726" s="140">
        <v>45960</v>
      </c>
      <c r="BM726" s="108">
        <f ca="1">IF(Tabela2[[#This Row],[Data de atendimento do Ibama (considerar o primeiro documento/ação)]]="",_xlfn.DAYS(TODAY(),J726),_xlfn.DAYS(Tabela2[[#This Row],[Data de atendimento do Ibama (considerar o primeiro documento/ação)]],J726))</f>
        <v>9</v>
      </c>
      <c r="BN726" s="108" t="str">
        <f>IF(Tabela2[[#This Row],[Atendido pelo Ibama ("Não" ou "Sim")]]="Não","Preencher", IF(Tabela2[[#This Row],[Atendido pelo Ibama ("Não" ou "Sim")]]="Sim","NA",""))</f>
        <v>NA</v>
      </c>
      <c r="BO726" s="114" t="s">
        <v>7100</v>
      </c>
      <c r="BP726" s="108" t="str">
        <f>IF(Tabela2[[#This Row],[Forma de atendimento (primeiro documento/ação)]]= "Outros (especificar)", "PREENCHER","NA")</f>
        <v>NA</v>
      </c>
      <c r="BQ726" s="106" t="s">
        <v>2696</v>
      </c>
      <c r="BR726" s="108" t="s">
        <v>123</v>
      </c>
      <c r="BS726" s="108" t="s">
        <v>2696</v>
      </c>
      <c r="BT726" s="108" t="s">
        <v>7114</v>
      </c>
      <c r="BU726" s="108" t="str">
        <f>IF(Tabela2[[#This Row],[Houve envio de Informações Pós-acidente (preencher "não se aplica" quando de competência estadual/municipal)]] = "Sim", "PREENCHER","NA")</f>
        <v>NA</v>
      </c>
      <c r="BV726" s="108" t="str">
        <f>IF(Tabela2[[#This Row],[Houve avaliação das informações pós-acidente solicitadas/enviadas?]] = "Sim", "PREENCHER","NA")</f>
        <v>NA</v>
      </c>
      <c r="BW726" s="108" t="s">
        <v>123</v>
      </c>
      <c r="BX726" s="106"/>
      <c r="BY726" s="106"/>
      <c r="BZ726" s="104" t="str">
        <f>IF(Tabela2[[#This Row],[Data do documento de encerramento]]="NA","NA",IF(Tabela2[[#This Row],[Data do documento de encerramento]]="","Pendente de conclusão/ encerramento",_xlfn.DAYS(Tabela2[[#This Row],[Data do documento de encerramento]],J726)))</f>
        <v>Pendente de conclusão/ encerramento</v>
      </c>
      <c r="CA726" s="107" t="s">
        <v>7128</v>
      </c>
      <c r="CB726" s="107"/>
      <c r="CC726" s="107"/>
      <c r="CD726" s="107"/>
      <c r="CE726" s="107"/>
      <c r="CF726" s="107"/>
    </row>
    <row r="727" spans="1:84" ht="45.75">
      <c r="A727" s="169">
        <v>2025102454003</v>
      </c>
      <c r="B727" s="170" t="s">
        <v>10240</v>
      </c>
      <c r="C727" s="108" t="str">
        <f>VLOOKUP(Tabela2[[#This Row],[SIEMA]],Siema2025,4,FALSE)</f>
        <v xml:space="preserve"> MG</v>
      </c>
      <c r="D727" s="106" t="str">
        <f>VLOOKUP(Tabela2[[#This Row],[SIEMA]],Siema2025,3,FALSE)</f>
        <v xml:space="preserve">João Pinheiro </v>
      </c>
      <c r="E727" s="106" t="s">
        <v>7746</v>
      </c>
      <c r="F727" s="106" t="s">
        <v>10241</v>
      </c>
      <c r="G727" s="106" t="s">
        <v>10242</v>
      </c>
      <c r="H727" s="106" t="s">
        <v>10243</v>
      </c>
      <c r="I727" s="104" t="s">
        <v>7120</v>
      </c>
      <c r="J727" s="105">
        <f>VLOOKUP(Tabela2[[#This Row],[SIEMA]],Siema2025,2,FALSE)</f>
        <v>45951</v>
      </c>
      <c r="K727" s="105" t="str">
        <f>VLOOKUP(Tabela2[[#This Row],[SIEMA]],Siema2025,16,FALSE)</f>
        <v>Terça</v>
      </c>
      <c r="L727" s="106" t="str">
        <f>IF(Tabela2[[#This Row],[Data]]="","Sem Informação",VLOOKUP(MONTH(Tabela2[[#This Row],[Data]]),'[1]Validação de dados'!$I$1:$J$13,2,0))</f>
        <v>Outubro</v>
      </c>
      <c r="M727" s="104">
        <f>YEAR(Tabela2[[#This Row],[Data]])</f>
        <v>2025</v>
      </c>
      <c r="N727" s="105" t="str">
        <f>VLOOKUP(Tabela2[[#This Row],[SIEMA]],Siema2025,17,FALSE)</f>
        <v>Madrugada</v>
      </c>
      <c r="O727" s="105" t="str">
        <f>VLOOKUP(Tabela2[[#This Row],[SIEMA]],Siema2025,5,FALSE)</f>
        <v>Rodovia</v>
      </c>
      <c r="P727" s="104" t="str">
        <f>VLOOKUP(Tabela2[[#This Row],[SIEMA]],Siema2025,21,FALSE)</f>
        <v>Rodovia BR-040, km 151 + 900</v>
      </c>
      <c r="Q727" s="104">
        <v>1361</v>
      </c>
      <c r="R727" s="104" t="str">
        <f>VLOOKUP(Tabela2[[#This Row],[SIEMA]],Siema2025,10,FALSE)</f>
        <v/>
      </c>
      <c r="S727" s="107" t="str">
        <f>IF(Q727="","", IF(Q727="NC","", IF(Q727="NE","", IF(Q727="NA","",IFERROR(VLOOKUP(Q727,[1]Produtos!$A$1:$C$2319,2,FALSE),"Não Cadastrado")))))</f>
        <v>CARVÃO, de origem animal ou vegetal</v>
      </c>
      <c r="T727" s="104" t="str">
        <f>VLOOKUP(Tabela2[[#This Row],[SIEMA]],Siema2025,11,FALSE)</f>
        <v xml:space="preserve"> </v>
      </c>
      <c r="U727" s="104" t="str">
        <f>VLOOKUP(Tabela2[[#This Row],[SIEMA]],Siema2025,12,FALSE)</f>
        <v xml:space="preserve"> </v>
      </c>
      <c r="V727" s="104">
        <f>IF(Q727="","",IF(ISNUMBER(Q727)=FALSE,"Não se aplica",IFERROR(VLOOKUP(Q727,Produtos!$A$1:$C$2319,3,FALSE),"Não Cadastrado")))</f>
        <v>4.2</v>
      </c>
      <c r="W727" s="104" t="str">
        <f>VLOOKUP(Tabela2[[#This Row],[SIEMA]],Siema2025,10,FALSE)</f>
        <v/>
      </c>
      <c r="X727" s="113" t="str">
        <f>IF(Tabela2[[#This Row],[Origem do acidente]] = "Plataforma", "PREENCHER","NA")</f>
        <v>NA</v>
      </c>
      <c r="Y727" s="109" t="str">
        <f>IF(W727="","", IF(W727="NC","", IF(W727="NE","", IF(W727="NA","",IFERROR(VLOOKUP(W727,Produtos!$A$1:$C$2319,2,FALSE),"Não Cadastrado")))))</f>
        <v/>
      </c>
      <c r="Z727" s="104" t="str">
        <f>VLOOKUP(Tabela2[[#This Row],[SIEMA]],Siema2025,11,FALSE)</f>
        <v xml:space="preserve"> </v>
      </c>
      <c r="AA727" s="104" t="str">
        <f>VLOOKUP(Tabela2[[#This Row],[SIEMA]],Siema2025,12,FALSE)</f>
        <v xml:space="preserve"> </v>
      </c>
      <c r="AB727" s="104" t="str">
        <f>IF(W727="","",IF(ISNUMBER(W727)=FALSE,"Não se aplica",IFERROR(VLOOKUP(W727,Produtos!$A$1:$C$2319,3,FALSE),"Não Cadastrado")))</f>
        <v/>
      </c>
      <c r="AC727" s="104"/>
      <c r="AD727" s="108" t="str">
        <f>IF(Tabela2[[#This Row],[Origem do acidente]] = "Plataforma", "PREENCHER","NA")</f>
        <v>NA</v>
      </c>
      <c r="AE727" s="107" t="str">
        <f>IF(AC727="","", IF(AC727="NC","", IF(AC727="NE","", IF(AC727="NA","",IFERROR(VLOOKUP(AC727,Produtos!$A$1:$C$2319,2,FALSE),"Não Cadastrado")))))</f>
        <v/>
      </c>
      <c r="AF727" s="104"/>
      <c r="AG727" s="104"/>
      <c r="AH727" s="104" t="str">
        <f>IF(AC727="","",IF(ISNUMBER(AC727)=FALSE,"Não se aplica",IFERROR(VLOOKUP(AC727,Produtos!$A$1:$C$2319,3,FALSE),"Não Cadastrado")))</f>
        <v/>
      </c>
      <c r="AI727" s="104"/>
      <c r="AJ727" s="104" t="str">
        <f>VLOOKUP(Tabela2[[#This Row],[SIEMA]],Siema2025,26,FALSE)</f>
        <v/>
      </c>
      <c r="AK727" s="107" t="s">
        <v>6834</v>
      </c>
      <c r="AL727" s="107" t="s">
        <v>7180</v>
      </c>
      <c r="AM727" s="107"/>
      <c r="AN727" s="108" t="str">
        <f>VLOOKUP(Tabela2[[#This Row],[SIEMA]],Siema2025,51,FALSE)</f>
        <v/>
      </c>
      <c r="AO727" s="108" t="str">
        <f>VLOOKUP(Tabela2[[#This Row],[SIEMA]],Siema2025,53,FALSE)</f>
        <v/>
      </c>
      <c r="AP727" s="108" t="str">
        <f>VLOOKUP(Tabela2[[#This Row],[SIEMA]],Siema2025,55,FALSE)</f>
        <v/>
      </c>
      <c r="AQ727" s="108" t="str">
        <f>VLOOKUP(Tabela2[[#This Row],[SIEMA]],Siema2025,57,FALSE)</f>
        <v/>
      </c>
      <c r="AR727" s="108" t="str">
        <f>VLOOKUP(Tabela2[[#This Row],[SIEMA]],Siema2025,59,FALSE)</f>
        <v/>
      </c>
      <c r="AS727" s="108" t="str">
        <f>VLOOKUP(Tabela2[[#This Row],[SIEMA]],Siema2025,61,FALSE)</f>
        <v/>
      </c>
      <c r="AT727" s="108" t="str">
        <f>VLOOKUP(Tabela2[[#This Row],[SIEMA]],Siema2025,63,FALSE)</f>
        <v/>
      </c>
      <c r="AU727" s="108" t="s">
        <v>7181</v>
      </c>
      <c r="AV727" s="108" t="str">
        <f>VLOOKUP(Tabela2[[#This Row],[SIEMA]],Siema2025,67,FALSE)</f>
        <v/>
      </c>
      <c r="AW727" s="108" t="str">
        <f>VLOOKUP(Tabela2[[#This Row],[SIEMA]],Siema2025,69,FALSE)</f>
        <v/>
      </c>
      <c r="AX727" s="108" t="str">
        <f>VLOOKUP(Tabela2[[#This Row],[SIEMA]],Siema2025,71,FALSE)</f>
        <v/>
      </c>
      <c r="AY727" s="108" t="str">
        <f>VLOOKUP(Tabela2[[#This Row],[SIEMA]],Siema2025,73,FALSE)</f>
        <v/>
      </c>
      <c r="AZ727" s="108" t="str">
        <f>VLOOKUP(Tabela2[[#This Row],[SIEMA]],Siema2025,75,FALSE)</f>
        <v/>
      </c>
      <c r="BA727" s="108" t="str">
        <f>VLOOKUP(Tabela2[[#This Row],[SIEMA]],Siema2025,77,FALSE)</f>
        <v/>
      </c>
      <c r="BB727" s="108" t="str">
        <f>VLOOKUP(Tabela2[[#This Row],[SIEMA]],Siema2025,79,FALSE)</f>
        <v/>
      </c>
      <c r="BC727" s="108" t="str">
        <f>IF(Tabela2[[#This Row],[Outro(s) ]] = "X", "PREENCHER","NA")</f>
        <v>NA</v>
      </c>
      <c r="BD727" s="108" t="str">
        <f>VLOOKUP(Tabela2[[#This Row],[SIEMA]],Siema2025,82,FALSE)</f>
        <v>X</v>
      </c>
      <c r="BE727" s="108" t="str">
        <f>VLOOKUP(Tabela2[[#This Row],[SIEMA]],Siema2025,81,FALSE)</f>
        <v/>
      </c>
      <c r="BF727" s="110" t="str">
        <f>VLOOKUP(Tabela2[[#This Row],[SIEMA]],Siema2025,28,FALSE)</f>
        <v>CCO Via Cristais</v>
      </c>
      <c r="BG727" s="110"/>
      <c r="BH727" s="111" t="str">
        <f>VLOOKUP(Tabela2[[#This Row],[SIEMA]],Siema2025,29,FALSE)</f>
        <v/>
      </c>
      <c r="BI727" s="112" t="str">
        <f>VLOOKUP(Tabela2[[#This Row],[SIEMA]],Siema2025,107,FALSE)</f>
        <v>Não</v>
      </c>
      <c r="BJ727" s="107" t="s">
        <v>7099</v>
      </c>
      <c r="BK727" s="104" t="s">
        <v>2696</v>
      </c>
      <c r="BL727" s="140">
        <v>45958</v>
      </c>
      <c r="BM727" s="108">
        <f ca="1">IF(Tabela2[[#This Row],[Data de atendimento do Ibama (considerar o primeiro documento/ação)]]="",_xlfn.DAYS(TODAY(),J727),_xlfn.DAYS(Tabela2[[#This Row],[Data de atendimento do Ibama (considerar o primeiro documento/ação)]],J727))</f>
        <v>7</v>
      </c>
      <c r="BN727" s="108" t="str">
        <f>IF(Tabela2[[#This Row],[Atendido pelo Ibama ("Não" ou "Sim")]]="Não","Preencher", IF(Tabela2[[#This Row],[Atendido pelo Ibama ("Não" ou "Sim")]]="Sim","NA",""))</f>
        <v>NA</v>
      </c>
      <c r="BO727" s="114" t="s">
        <v>7100</v>
      </c>
      <c r="BP727" s="108" t="str">
        <f>IF(Tabela2[[#This Row],[Forma de atendimento (primeiro documento/ação)]]= "Outros (especificar)", "PREENCHER","NA")</f>
        <v>NA</v>
      </c>
      <c r="BQ727" s="106" t="s">
        <v>123</v>
      </c>
      <c r="BR727" s="108" t="str">
        <f>IF(Tabela2[[#This Row],[Equipe do Ibama foi a campo? Houve sobrevoo do Poseidon?]] = "Sim", "PREENCHER","NA")</f>
        <v>NA</v>
      </c>
      <c r="BS727" s="108" t="str">
        <f>IF(Tabela2[[#This Row],[Se sim, foi emitida Ordem de Emergência? (informações vinculada à coluna CK)]] = "Sim", "PREENCHER","NA")</f>
        <v>NA</v>
      </c>
      <c r="BT727" s="108" t="s">
        <v>7114</v>
      </c>
      <c r="BU727" s="108" t="str">
        <f>IF(Tabela2[[#This Row],[Houve envio de Informações Pós-acidente (preencher "não se aplica" quando de competência estadual/municipal)]] = "Sim", "PREENCHER","NA")</f>
        <v>NA</v>
      </c>
      <c r="BV727" s="108" t="s">
        <v>2696</v>
      </c>
      <c r="BW727" s="108" t="s">
        <v>123</v>
      </c>
      <c r="BX727" s="106" t="s">
        <v>7127</v>
      </c>
      <c r="BY727" s="140"/>
      <c r="BZ727" s="104" t="str">
        <f>IF(Tabela2[[#This Row],[Data do documento de encerramento]]="NA","NA",IF(Tabela2[[#This Row],[Data do documento de encerramento]]="","Pendente de conclusão/ encerramento",_xlfn.DAYS(Tabela2[[#This Row],[Data do documento de encerramento]],J727)))</f>
        <v>Pendente de conclusão/ encerramento</v>
      </c>
      <c r="CA727" s="107"/>
      <c r="CB727" s="107"/>
      <c r="CC727" s="107"/>
      <c r="CD727" s="107"/>
      <c r="CE727" s="107"/>
      <c r="CF727" s="107"/>
    </row>
    <row r="728" spans="1:84">
      <c r="A728" s="169">
        <v>2025102810812</v>
      </c>
      <c r="B728" s="177" t="s">
        <v>8435</v>
      </c>
      <c r="C728" s="108" t="str">
        <f>VLOOKUP(Tabela2[[#This Row],[SIEMA]],Siema2025,4,FALSE)</f>
        <v xml:space="preserve"> RJ</v>
      </c>
      <c r="D728" s="106" t="str">
        <f>VLOOKUP(Tabela2[[#This Row],[SIEMA]],Siema2025,3,FALSE)</f>
        <v xml:space="preserve">Mangaratiba </v>
      </c>
      <c r="E728" s="106" t="s">
        <v>7939</v>
      </c>
      <c r="F728" s="106" t="s">
        <v>10244</v>
      </c>
      <c r="G728" s="106"/>
      <c r="H728" s="106"/>
      <c r="I728" s="104" t="s">
        <v>7120</v>
      </c>
      <c r="J728" s="105">
        <f>VLOOKUP(Tabela2[[#This Row],[SIEMA]],Siema2025,2,FALSE)</f>
        <v>45951</v>
      </c>
      <c r="K728" s="105" t="str">
        <f>VLOOKUP(Tabela2[[#This Row],[SIEMA]],Siema2025,16,FALSE)</f>
        <v>Terça</v>
      </c>
      <c r="L728" s="106" t="str">
        <f>IF(Tabela2[[#This Row],[Data]]="","Sem Informação",VLOOKUP(MONTH(Tabela2[[#This Row],[Data]]),'[1]Validação de dados'!$I$1:$J$13,2,0))</f>
        <v>Outubro</v>
      </c>
      <c r="M728" s="104">
        <f>YEAR(Tabela2[[#This Row],[Data]])</f>
        <v>2025</v>
      </c>
      <c r="N728" s="105" t="str">
        <f>VLOOKUP(Tabela2[[#This Row],[SIEMA]],Siema2025,17,FALSE)</f>
        <v>Noturno</v>
      </c>
      <c r="O728" s="105" t="str">
        <f>VLOOKUP(Tabela2[[#This Row],[SIEMA]],Siema2025,5,FALSE)</f>
        <v>Rodovia</v>
      </c>
      <c r="P728" s="104" t="str">
        <f>VLOOKUP(Tabela2[[#This Row],[SIEMA]],Siema2025,21,FALSE)</f>
        <v>BR-101 %u2013 KM 427+150%u2013 Sentido Sul
Cidade: Mangaratiba/RJ
Data: 21/10/2025
Horário: 19:04
Situação: Pista interrompida</v>
      </c>
      <c r="Q728" s="104">
        <v>1268</v>
      </c>
      <c r="R728" s="104" t="str">
        <f>VLOOKUP(Tabela2[[#This Row],[SIEMA]],Siema2025,10,FALSE)</f>
        <v/>
      </c>
      <c r="S728" s="107" t="str">
        <f>IF(Q728="","", IF(Q728="NC","", IF(Q728="NE","", IF(Q728="NA","",IFERROR(VLOOKUP(Q728,[1]Produtos!$A$1:$C$2319,2,FALSE),"Não Cadastrado")))))</f>
        <v>DESTILADOS DE PETRÓLEO, N.E. ou DERIVADOS DE PETRÓLEO, N.E.</v>
      </c>
      <c r="T728" s="104" t="str">
        <f>VLOOKUP(Tabela2[[#This Row],[SIEMA]],Siema2025,11,FALSE)</f>
        <v xml:space="preserve"> </v>
      </c>
      <c r="U728" s="104" t="str">
        <f>VLOOKUP(Tabela2[[#This Row],[SIEMA]],Siema2025,12,FALSE)</f>
        <v xml:space="preserve"> </v>
      </c>
      <c r="V728" s="104">
        <f>IF(Q728="","",IF(ISNUMBER(Q728)=FALSE,"Não se aplica",IFERROR(VLOOKUP(Q728,Produtos!$A$1:$C$2319,3,FALSE),"Não Cadastrado")))</f>
        <v>3</v>
      </c>
      <c r="W728" s="104" t="str">
        <f>VLOOKUP(Tabela2[[#This Row],[SIEMA]],Siema2025,10,FALSE)</f>
        <v/>
      </c>
      <c r="X728" s="113" t="str">
        <f>IF(Tabela2[[#This Row],[Origem do acidente]] = "Plataforma", "PREENCHER","NA")</f>
        <v>NA</v>
      </c>
      <c r="Y728" s="109" t="str">
        <f>IF(W728="","", IF(W728="NC","", IF(W728="NE","", IF(W728="NA","",IFERROR(VLOOKUP(W728,Produtos!$A$1:$C$2319,2,FALSE),"Não Cadastrado")))))</f>
        <v/>
      </c>
      <c r="Z728" s="104" t="str">
        <f>VLOOKUP(Tabela2[[#This Row],[SIEMA]],Siema2025,11,FALSE)</f>
        <v xml:space="preserve"> </v>
      </c>
      <c r="AA728" s="104" t="str">
        <f>VLOOKUP(Tabela2[[#This Row],[SIEMA]],Siema2025,12,FALSE)</f>
        <v xml:space="preserve"> </v>
      </c>
      <c r="AB728" s="104" t="str">
        <f>IF(W728="","",IF(ISNUMBER(W728)=FALSE,"Não se aplica",IFERROR(VLOOKUP(W728,Produtos!$A$1:$C$2319,3,FALSE),"Não Cadastrado")))</f>
        <v/>
      </c>
      <c r="AC728" s="104"/>
      <c r="AD728" s="108" t="str">
        <f>IF(Tabela2[[#This Row],[Origem do acidente]] = "Plataforma", "PREENCHER","NA")</f>
        <v>NA</v>
      </c>
      <c r="AE728" s="107" t="str">
        <f>IF(AC728="","", IF(AC728="NC","", IF(AC728="NE","", IF(AC728="NA","",IFERROR(VLOOKUP(AC728,Produtos!$A$1:$C$2319,2,FALSE),"Não Cadastrado")))))</f>
        <v/>
      </c>
      <c r="AF728" s="104"/>
      <c r="AG728" s="104"/>
      <c r="AH728" s="104" t="str">
        <f>IF(AC728="","",IF(ISNUMBER(AC728)=FALSE,"Não se aplica",IFERROR(VLOOKUP(AC728,Produtos!$A$1:$C$2319,3,FALSE),"Não Cadastrado")))</f>
        <v/>
      </c>
      <c r="AI728" s="104"/>
      <c r="AJ728" s="104" t="str">
        <f>VLOOKUP(Tabela2[[#This Row],[SIEMA]],Siema2025,26,FALSE)</f>
        <v>Colisão traseira entre automóvel e caminhão</v>
      </c>
      <c r="AK728" s="107" t="s">
        <v>7381</v>
      </c>
      <c r="AL728" s="107"/>
      <c r="AM728" s="107"/>
      <c r="AN728" s="108" t="str">
        <f>VLOOKUP(Tabela2[[#This Row],[SIEMA]],Siema2025,51,FALSE)</f>
        <v>X</v>
      </c>
      <c r="AO728" s="108" t="str">
        <f>VLOOKUP(Tabela2[[#This Row],[SIEMA]],Siema2025,53,FALSE)</f>
        <v/>
      </c>
      <c r="AP728" s="108" t="str">
        <f>VLOOKUP(Tabela2[[#This Row],[SIEMA]],Siema2025,55,FALSE)</f>
        <v/>
      </c>
      <c r="AQ728" s="108" t="str">
        <f>VLOOKUP(Tabela2[[#This Row],[SIEMA]],Siema2025,57,FALSE)</f>
        <v/>
      </c>
      <c r="AR728" s="108" t="str">
        <f>VLOOKUP(Tabela2[[#This Row],[SIEMA]],Siema2025,59,FALSE)</f>
        <v/>
      </c>
      <c r="AS728" s="108" t="str">
        <f>VLOOKUP(Tabela2[[#This Row],[SIEMA]],Siema2025,61,FALSE)</f>
        <v/>
      </c>
      <c r="AT728" s="108" t="str">
        <f>VLOOKUP(Tabela2[[#This Row],[SIEMA]],Siema2025,63,FALSE)</f>
        <v/>
      </c>
      <c r="AU728" s="108" t="str">
        <f>VLOOKUP(Tabela2[[#This Row],[SIEMA]],Siema2025,65,FALSE)</f>
        <v>X</v>
      </c>
      <c r="AV728" s="108" t="str">
        <f>VLOOKUP(Tabela2[[#This Row],[SIEMA]],Siema2025,67,FALSE)</f>
        <v/>
      </c>
      <c r="AW728" s="108" t="str">
        <f>VLOOKUP(Tabela2[[#This Row],[SIEMA]],Siema2025,69,FALSE)</f>
        <v/>
      </c>
      <c r="AX728" s="108" t="str">
        <f>VLOOKUP(Tabela2[[#This Row],[SIEMA]],Siema2025,71,FALSE)</f>
        <v/>
      </c>
      <c r="AY728" s="108" t="str">
        <f>VLOOKUP(Tabela2[[#This Row],[SIEMA]],Siema2025,73,FALSE)</f>
        <v/>
      </c>
      <c r="AZ728" s="108" t="str">
        <f>VLOOKUP(Tabela2[[#This Row],[SIEMA]],Siema2025,75,FALSE)</f>
        <v/>
      </c>
      <c r="BA728" s="108" t="str">
        <f>VLOOKUP(Tabela2[[#This Row],[SIEMA]],Siema2025,77,FALSE)</f>
        <v/>
      </c>
      <c r="BB728" s="108" t="str">
        <f>VLOOKUP(Tabela2[[#This Row],[SIEMA]],Siema2025,79,FALSE)</f>
        <v/>
      </c>
      <c r="BC728" s="108" t="str">
        <f>IF(Tabela2[[#This Row],[Outro(s) ]] = "X", "PREENCHER","NA")</f>
        <v>NA</v>
      </c>
      <c r="BD728" s="108" t="str">
        <f>VLOOKUP(Tabela2[[#This Row],[SIEMA]],Siema2025,82,FALSE)</f>
        <v/>
      </c>
      <c r="BE728" s="108" t="str">
        <f>VLOOKUP(Tabela2[[#This Row],[SIEMA]],Siema2025,81,FALSE)</f>
        <v/>
      </c>
      <c r="BF728" s="110" t="str">
        <f>VLOOKUP(Tabela2[[#This Row],[SIEMA]],Siema2025,28,FALSE)</f>
        <v>Marcos Felipe Nogueira de Barros</v>
      </c>
      <c r="BG728" s="110"/>
      <c r="BH728" s="111" t="str">
        <f>VLOOKUP(Tabela2[[#This Row],[SIEMA]],Siema2025,29,FALSE)</f>
        <v>37589436801</v>
      </c>
      <c r="BI728" s="112" t="s">
        <v>7062</v>
      </c>
      <c r="BJ728" s="107" t="s">
        <v>7099</v>
      </c>
      <c r="BK728" s="104" t="s">
        <v>7062</v>
      </c>
      <c r="BL728" s="140"/>
      <c r="BM728" s="108">
        <f ca="1">IF(Tabela2[[#This Row],[Data de atendimento do Ibama (considerar o primeiro documento/ação)]]="",_xlfn.DAYS(TODAY(),J728),_xlfn.DAYS(Tabela2[[#This Row],[Data de atendimento do Ibama (considerar o primeiro documento/ação)]],J728))</f>
        <v>279</v>
      </c>
      <c r="BN728" s="108" t="s">
        <v>7120</v>
      </c>
      <c r="BO728" s="114" t="s">
        <v>637</v>
      </c>
      <c r="BP728" s="108" t="str">
        <f>IF(Tabela2[[#This Row],[Forma de atendimento (primeiro documento/ação)]]= "Outros (especificar)", "PREENCHER","NA")</f>
        <v>NA</v>
      </c>
      <c r="BQ728" s="106" t="s">
        <v>7062</v>
      </c>
      <c r="BR728" s="108" t="str">
        <f>IF(Tabela2[[#This Row],[Equipe do Ibama foi a campo? Houve sobrevoo do Poseidon?]] = "Sim", "PREENCHER","NA")</f>
        <v>NA</v>
      </c>
      <c r="BS728" s="108" t="str">
        <f>IF(Tabela2[[#This Row],[Se sim, foi emitida Ordem de Emergência? (informações vinculada à coluna CK)]] = "Sim", "PREENCHER","NA")</f>
        <v>NA</v>
      </c>
      <c r="BT728" s="108" t="s">
        <v>6834</v>
      </c>
      <c r="BU728" s="108" t="str">
        <f>IF(Tabela2[[#This Row],[Houve envio de Informações Pós-acidente (preencher "não se aplica" quando de competência estadual/municipal)]] = "Sim", "PREENCHER","NA")</f>
        <v>NA</v>
      </c>
      <c r="BV728" s="108" t="str">
        <f>IF(Tabela2[[#This Row],[Houve avaliação das informações pós-acidente solicitadas/enviadas?]] = "Sim", "PREENCHER","NA")</f>
        <v>NA</v>
      </c>
      <c r="BW728" s="108" t="str">
        <f>IF(Tabela2[[#This Row],[O Ibama aguarda resposta da empresa/OEMA, etc?]] = "Sim", "PREENCHER","NA")</f>
        <v>NA</v>
      </c>
      <c r="BX728" s="106" t="s">
        <v>7127</v>
      </c>
      <c r="BY728" s="106"/>
      <c r="BZ728" s="104" t="str">
        <f>IF(Tabela2[[#This Row],[Data do documento de encerramento]]="NA","NA",IF(Tabela2[[#This Row],[Data do documento de encerramento]]="","Pendente de conclusão/ encerramento",_xlfn.DAYS(Tabela2[[#This Row],[Data do documento de encerramento]],J728)))</f>
        <v>Pendente de conclusão/ encerramento</v>
      </c>
      <c r="CA728" s="107" t="s">
        <v>7437</v>
      </c>
      <c r="CB728" s="107"/>
      <c r="CC728" s="115"/>
      <c r="CD728" s="107"/>
      <c r="CE728" s="107"/>
      <c r="CF728" s="107"/>
    </row>
    <row r="729" spans="1:84" ht="30.75">
      <c r="A729" s="169">
        <v>2025102246850</v>
      </c>
      <c r="B729" s="170" t="s">
        <v>10245</v>
      </c>
      <c r="C729" s="108" t="s">
        <v>7135</v>
      </c>
      <c r="D729" s="106" t="s">
        <v>637</v>
      </c>
      <c r="E729" s="106" t="s">
        <v>9914</v>
      </c>
      <c r="F729" s="106"/>
      <c r="G729" s="106" t="s">
        <v>9915</v>
      </c>
      <c r="H729" s="106" t="s">
        <v>9916</v>
      </c>
      <c r="I729" s="104" t="str">
        <f>VLOOKUP(Tabela2[[#This Row],[SIEMA]],Siema2025,19,FALSE)</f>
        <v>Campos</v>
      </c>
      <c r="J729" s="105">
        <f>VLOOKUP(Tabela2[[#This Row],[SIEMA]],Siema2025,2,FALSE)</f>
        <v>45952</v>
      </c>
      <c r="K729" s="105" t="str">
        <f>VLOOKUP(Tabela2[[#This Row],[SIEMA]],Siema2025,16,FALSE)</f>
        <v>Quarta</v>
      </c>
      <c r="L729" s="106" t="str">
        <f>IF(Tabela2[[#This Row],[Data]]="","Sem Informação",VLOOKUP(MONTH(Tabela2[[#This Row],[Data]]),'[1]Validação de dados'!$I$1:$J$13,2,0))</f>
        <v>Outubro</v>
      </c>
      <c r="M729" s="104">
        <f>YEAR(Tabela2[[#This Row],[Data]])</f>
        <v>2025</v>
      </c>
      <c r="N729" s="105" t="str">
        <f>VLOOKUP(Tabela2[[#This Row],[SIEMA]],Siema2025,17,FALSE)</f>
        <v>Madrugada</v>
      </c>
      <c r="O729" s="105" t="str">
        <f>VLOOKUP(Tabela2[[#This Row],[SIEMA]],Siema2025,5,FALSE)</f>
        <v>Plataforma</v>
      </c>
      <c r="P729" s="104" t="str">
        <f>VLOOKUP(Tabela2[[#This Row],[SIEMA]],Siema2025,21,FALSE)</f>
        <v/>
      </c>
      <c r="Q729" s="104">
        <v>1971</v>
      </c>
      <c r="R729" s="104" t="s">
        <v>10246</v>
      </c>
      <c r="S729" s="104" t="s">
        <v>10246</v>
      </c>
      <c r="T729" s="104">
        <v>20900</v>
      </c>
      <c r="U729" s="104" t="s">
        <v>7111</v>
      </c>
      <c r="V729" s="104">
        <f>IF(Q729="","",IF(ISNUMBER(Q729)=FALSE,"Não se aplica",IFERROR(VLOOKUP(Q729,Produtos!$A$1:$C$2319,3,FALSE),"Não Cadastrado")))</f>
        <v>2.1</v>
      </c>
      <c r="W729" s="104"/>
      <c r="X729" s="113"/>
      <c r="Y729" s="109" t="str">
        <f>IF(W729="","", IF(W729="NC","", IF(W729="NE","", IF(W729="NA","",IFERROR(VLOOKUP(W729,Produtos!$A$1:$C$2319,2,FALSE),"Não Cadastrado")))))</f>
        <v/>
      </c>
      <c r="Z729" s="104" t="str">
        <f>VLOOKUP(Tabela2[[#This Row],[SIEMA]],Siema2025,11,FALSE)</f>
        <v/>
      </c>
      <c r="AA729" s="104" t="str">
        <f>VLOOKUP(Tabela2[[#This Row],[SIEMA]],Siema2025,12,FALSE)</f>
        <v/>
      </c>
      <c r="AB729" s="104" t="str">
        <f>IF(W729="","",IF(ISNUMBER(W729)=FALSE,"Não se aplica",IFERROR(VLOOKUP(W729,Produtos!$A$1:$C$2319,3,FALSE),"Não Cadastrado")))</f>
        <v/>
      </c>
      <c r="AC729" s="104"/>
      <c r="AD729" s="108"/>
      <c r="AE729" s="107" t="str">
        <f>IF(AC729="","", IF(AC729="NC","", IF(AC729="NE","", IF(AC729="NA","",IFERROR(VLOOKUP(AC729,Produtos!$A$1:$C$2319,2,FALSE),"Não Cadastrado")))))</f>
        <v/>
      </c>
      <c r="AF729" s="104"/>
      <c r="AG729" s="104"/>
      <c r="AH729" s="104" t="str">
        <f>IF(AC729="","",IF(ISNUMBER(AC729)=FALSE,"Não se aplica",IFERROR(VLOOKUP(AC729,Produtos!$A$1:$C$2319,3,FALSE),"Não Cadastrado")))</f>
        <v/>
      </c>
      <c r="AI729" s="104"/>
      <c r="AJ729" s="104" t="str">
        <f>VLOOKUP(Tabela2[[#This Row],[SIEMA]],Siema2025,26,FALSE)</f>
        <v>Dano na região submersa, próximo ao topo, no riser do anel de gás lift GL-P-52/1-ARO-AGL8-ESDV1. Causas em investigação.</v>
      </c>
      <c r="AK729" s="107" t="s">
        <v>6834</v>
      </c>
      <c r="AL729" s="107"/>
      <c r="AM729" s="107"/>
      <c r="AN729" s="108" t="str">
        <f>VLOOKUP(Tabela2[[#This Row],[SIEMA]],Siema2025,51,FALSE)</f>
        <v/>
      </c>
      <c r="AO729" s="108" t="str">
        <f>VLOOKUP(Tabela2[[#This Row],[SIEMA]],Siema2025,53,FALSE)</f>
        <v/>
      </c>
      <c r="AP729" s="108" t="str">
        <f>VLOOKUP(Tabela2[[#This Row],[SIEMA]],Siema2025,55,FALSE)</f>
        <v/>
      </c>
      <c r="AQ729" s="108" t="str">
        <f>VLOOKUP(Tabela2[[#This Row],[SIEMA]],Siema2025,57,FALSE)</f>
        <v/>
      </c>
      <c r="AR729" s="108" t="str">
        <f>VLOOKUP(Tabela2[[#This Row],[SIEMA]],Siema2025,59,FALSE)</f>
        <v/>
      </c>
      <c r="AS729" s="108" t="str">
        <f>VLOOKUP(Tabela2[[#This Row],[SIEMA]],Siema2025,61,FALSE)</f>
        <v/>
      </c>
      <c r="AT729" s="108" t="str">
        <f>VLOOKUP(Tabela2[[#This Row],[SIEMA]],Siema2025,63,FALSE)</f>
        <v/>
      </c>
      <c r="AU729" s="108" t="str">
        <f>VLOOKUP(Tabela2[[#This Row],[SIEMA]],Siema2025,65,FALSE)</f>
        <v/>
      </c>
      <c r="AV729" s="108" t="str">
        <f>VLOOKUP(Tabela2[[#This Row],[SIEMA]],Siema2025,67,FALSE)</f>
        <v/>
      </c>
      <c r="AW729" s="108" t="str">
        <f>VLOOKUP(Tabela2[[#This Row],[SIEMA]],Siema2025,69,FALSE)</f>
        <v>X</v>
      </c>
      <c r="AX729" s="108" t="str">
        <f>VLOOKUP(Tabela2[[#This Row],[SIEMA]],Siema2025,71,FALSE)</f>
        <v/>
      </c>
      <c r="AY729" s="108" t="str">
        <f>VLOOKUP(Tabela2[[#This Row],[SIEMA]],Siema2025,73,FALSE)</f>
        <v/>
      </c>
      <c r="AZ729" s="108" t="str">
        <f>VLOOKUP(Tabela2[[#This Row],[SIEMA]],Siema2025,75,FALSE)</f>
        <v/>
      </c>
      <c r="BA729" s="108" t="str">
        <f>VLOOKUP(Tabela2[[#This Row],[SIEMA]],Siema2025,77,FALSE)</f>
        <v/>
      </c>
      <c r="BB729" s="108" t="str">
        <f>VLOOKUP(Tabela2[[#This Row],[SIEMA]],Siema2025,79,FALSE)</f>
        <v/>
      </c>
      <c r="BC729" s="108" t="str">
        <f>IF(Tabela2[[#This Row],[Outro(s) ]] = "X", "PREENCHER","NA")</f>
        <v>NA</v>
      </c>
      <c r="BD729" s="108" t="str">
        <f>VLOOKUP(Tabela2[[#This Row],[SIEMA]],Siema2025,82,FALSE)</f>
        <v/>
      </c>
      <c r="BE729" s="108" t="str">
        <f>VLOOKUP(Tabela2[[#This Row],[SIEMA]],Siema2025,81,FALSE)</f>
        <v/>
      </c>
      <c r="BF729" s="110" t="str">
        <f>VLOOKUP(Tabela2[[#This Row],[SIEMA]],Siema2025,28,FALSE)</f>
        <v>PETROLEO BRASILEIRO S A PETROBRAS</v>
      </c>
      <c r="BG729" s="110"/>
      <c r="BH729" s="111" t="str">
        <f>VLOOKUP(Tabela2[[#This Row],[SIEMA]],Siema2025,29,FALSE)</f>
        <v>33000167000101</v>
      </c>
      <c r="BI729" s="112" t="s">
        <v>2696</v>
      </c>
      <c r="BJ729" s="107" t="s">
        <v>7099</v>
      </c>
      <c r="BK729" s="104" t="s">
        <v>2696</v>
      </c>
      <c r="BL729" s="140">
        <v>45958</v>
      </c>
      <c r="BM729" s="108">
        <f ca="1">IF(Tabela2[[#This Row],[Data de atendimento do Ibama (considerar o primeiro documento/ação)]]="",_xlfn.DAYS(TODAY(),J729),_xlfn.DAYS(Tabela2[[#This Row],[Data de atendimento do Ibama (considerar o primeiro documento/ação)]],J729))</f>
        <v>6</v>
      </c>
      <c r="BN729" s="108" t="str">
        <f>IF(Tabela2[[#This Row],[Atendido pelo Ibama ("Não" ou "Sim")]]="Não","Preencher", IF(Tabela2[[#This Row],[Atendido pelo Ibama ("Não" ou "Sim")]]="Sim","NA",""))</f>
        <v>NA</v>
      </c>
      <c r="BO729" s="114" t="s">
        <v>7124</v>
      </c>
      <c r="BP729" s="108" t="s">
        <v>10055</v>
      </c>
      <c r="BQ729" s="106" t="s">
        <v>123</v>
      </c>
      <c r="BR729" s="108" t="str">
        <f>IF(Tabela2[[#This Row],[Equipe do Ibama foi a campo? Houve sobrevoo do Poseidon?]] = "Sim", "PREENCHER","NA")</f>
        <v>NA</v>
      </c>
      <c r="BS729" s="108" t="str">
        <f>IF(Tabela2[[#This Row],[Se sim, foi emitida Ordem de Emergência? (informações vinculada à coluna CK)]] = "Sim", "PREENCHER","NA")</f>
        <v>NA</v>
      </c>
      <c r="BT729" s="108" t="s">
        <v>7126</v>
      </c>
      <c r="BU729" s="108" t="s">
        <v>2696</v>
      </c>
      <c r="BV729" s="108" t="s">
        <v>123</v>
      </c>
      <c r="BW729" s="108" t="s">
        <v>123</v>
      </c>
      <c r="BX729" s="106"/>
      <c r="BY729" s="106"/>
      <c r="BZ729" s="104" t="str">
        <f>IF(Tabela2[[#This Row],[Data do documento de encerramento]]="NA","NA",IF(Tabela2[[#This Row],[Data do documento de encerramento]]="","Pendente de conclusão/ encerramento",_xlfn.DAYS(Tabela2[[#This Row],[Data do documento de encerramento]],J729)))</f>
        <v>Pendente de conclusão/ encerramento</v>
      </c>
      <c r="CA729" s="107"/>
      <c r="CB729" s="107"/>
      <c r="CC729" s="107" t="s">
        <v>7324</v>
      </c>
      <c r="CD729" s="107" t="s">
        <v>123</v>
      </c>
      <c r="CE729" s="107" t="s">
        <v>2696</v>
      </c>
      <c r="CF729" s="107" t="s">
        <v>637</v>
      </c>
    </row>
    <row r="730" spans="1:84" ht="60.75">
      <c r="A730" s="169">
        <v>2025102457654</v>
      </c>
      <c r="B730" s="170" t="s">
        <v>10247</v>
      </c>
      <c r="C730" s="108" t="str">
        <f>VLOOKUP(Tabela2[[#This Row],[SIEMA]],Siema2025,4,FALSE)</f>
        <v xml:space="preserve"> BA</v>
      </c>
      <c r="D730" s="106" t="str">
        <f>VLOOKUP(Tabela2[[#This Row],[SIEMA]],Siema2025,3,FALSE)</f>
        <v xml:space="preserve">Esplanada </v>
      </c>
      <c r="E730" s="106" t="str">
        <f>VLOOKUP(Tabela2[[#This Row],[SIEMA]],Siema2025,20,FALSE)</f>
        <v>Bacia do Recôncavo. Esplanada - BA.</v>
      </c>
      <c r="F730" s="106" t="s">
        <v>10248</v>
      </c>
      <c r="G730" s="106" t="s">
        <v>10249</v>
      </c>
      <c r="H730" s="106" t="s">
        <v>10250</v>
      </c>
      <c r="I730" s="104" t="s">
        <v>7120</v>
      </c>
      <c r="J730" s="105">
        <f>VLOOKUP(Tabela2[[#This Row],[SIEMA]],Siema2025,2,FALSE)</f>
        <v>45952</v>
      </c>
      <c r="K730" s="105" t="str">
        <f>VLOOKUP(Tabela2[[#This Row],[SIEMA]],Siema2025,16,FALSE)</f>
        <v>Quarta</v>
      </c>
      <c r="L730" s="106" t="str">
        <f>IF(Tabela2[[#This Row],[Data]]="","Sem Informação",VLOOKUP(MONTH(Tabela2[[#This Row],[Data]]),'[1]Validação de dados'!$I$1:$J$13,2,0))</f>
        <v>Outubro</v>
      </c>
      <c r="M730" s="104">
        <f>YEAR(Tabela2[[#This Row],[Data]])</f>
        <v>2025</v>
      </c>
      <c r="N730" s="105" t="str">
        <f>VLOOKUP(Tabela2[[#This Row],[SIEMA]],Siema2025,17,FALSE)</f>
        <v>Vespertino</v>
      </c>
      <c r="O730" s="105" t="str">
        <f>VLOOKUP(Tabela2[[#This Row],[SIEMA]],Siema2025,5,FALSE)</f>
        <v>Duto</v>
      </c>
      <c r="P730" s="104" t="str">
        <f>VLOOKUP(Tabela2[[#This Row],[SIEMA]],Siema2025,21,FALSE)</f>
        <v>TRECHO RÍGIDO [55264] (33650) / OLEODUTO 06" EST. RIO DO BU / ETO FAZENDA BÁLSAMO</v>
      </c>
      <c r="Q730" s="104">
        <v>1267</v>
      </c>
      <c r="R730" s="104" t="s">
        <v>10251</v>
      </c>
      <c r="S730" s="107" t="str">
        <f>IF(Q730="","", IF(Q730="NC","", IF(Q730="NE","", IF(Q730="NA","",IFERROR(VLOOKUP(Q730,[1]Produtos!$A$1:$C$2319,2,FALSE),"Não Cadastrado")))))</f>
        <v>PETRÓLEO CRU</v>
      </c>
      <c r="T730" s="104" t="str">
        <f>VLOOKUP(Tabela2[[#This Row],[SIEMA]],Siema2025,11,FALSE)</f>
        <v>0.8091</v>
      </c>
      <c r="U730" s="104" t="str">
        <f>VLOOKUP(Tabela2[[#This Row],[SIEMA]],Siema2025,12,FALSE)</f>
        <v>M3</v>
      </c>
      <c r="V730" s="104">
        <f>IF(Q730="","",IF(ISNUMBER(Q730)=FALSE,"Não se aplica",IFERROR(VLOOKUP(Q730,Produtos!$A$1:$C$2319,3,FALSE),"Não Cadastrado")))</f>
        <v>3</v>
      </c>
      <c r="W730" s="104"/>
      <c r="X730" s="113" t="str">
        <f>IF(Tabela2[[#This Row],[Origem do acidente]] = "Plataforma", "PREENCHER","NA")</f>
        <v>NA</v>
      </c>
      <c r="Y730" s="109" t="str">
        <f>IF(W730="","", IF(W730="NC","", IF(W730="NE","", IF(W730="NA","",IFERROR(VLOOKUP(W730,Produtos!$A$1:$C$2319,2,FALSE),"Não Cadastrado")))))</f>
        <v/>
      </c>
      <c r="Z730" s="104"/>
      <c r="AA730" s="104"/>
      <c r="AB730" s="104" t="str">
        <f>IF(W730="","",IF(ISNUMBER(W730)=FALSE,"Não se aplica",IFERROR(VLOOKUP(W730,Produtos!$A$1:$C$2319,3,FALSE),"Não Cadastrado")))</f>
        <v/>
      </c>
      <c r="AC730" s="104"/>
      <c r="AD730" s="108" t="str">
        <f>IF(Tabela2[[#This Row],[Origem do acidente]] = "Plataforma", "PREENCHER","NA")</f>
        <v>NA</v>
      </c>
      <c r="AE730" s="107" t="str">
        <f>IF(AC730="","", IF(AC730="NC","", IF(AC730="NE","", IF(AC730="NA","",IFERROR(VLOOKUP(AC730,Produtos!$A$1:$C$2319,2,FALSE),"Não Cadastrado")))))</f>
        <v/>
      </c>
      <c r="AF730" s="104"/>
      <c r="AG730" s="104"/>
      <c r="AH730" s="104" t="str">
        <f>IF(AC730="","",IF(ISNUMBER(AC730)=FALSE,"Não se aplica",IFERROR(VLOOKUP(AC730,Produtos!$A$1:$C$2319,3,FALSE),"Não Cadastrado")))</f>
        <v/>
      </c>
      <c r="AI730" s="104"/>
      <c r="AJ730" s="104" t="str">
        <f>VLOOKUP(Tabela2[[#This Row],[SIEMA]],Siema2025,26,FALSE)</f>
        <v>Vazamento de 0,9 m³ de emulsão oleosa (BSW 89,9%) por furo na linha de transferência de emulsão entre a Estação Rio do Bu e a Estação de Tratamento de Óleo Fazenda Bálsamo (ETO FBM), atingindo 100 m² de solo permeável, ao redor da referida linha e seguindo por faixa estreita de terreno até a borda de riacho próximo.</v>
      </c>
      <c r="AK730" s="107" t="s">
        <v>7112</v>
      </c>
      <c r="AL730" s="107"/>
      <c r="AM730" s="107"/>
      <c r="AN730" s="108" t="str">
        <f>VLOOKUP(Tabela2[[#This Row],[SIEMA]],Siema2025,51,FALSE)</f>
        <v/>
      </c>
      <c r="AO730" s="108" t="str">
        <f>VLOOKUP(Tabela2[[#This Row],[SIEMA]],Siema2025,53,FALSE)</f>
        <v/>
      </c>
      <c r="AP730" s="108" t="str">
        <f>VLOOKUP(Tabela2[[#This Row],[SIEMA]],Siema2025,55,FALSE)</f>
        <v/>
      </c>
      <c r="AQ730" s="108" t="str">
        <f>VLOOKUP(Tabela2[[#This Row],[SIEMA]],Siema2025,57,FALSE)</f>
        <v>X</v>
      </c>
      <c r="AR730" s="108" t="str">
        <f>VLOOKUP(Tabela2[[#This Row],[SIEMA]],Siema2025,59,FALSE)</f>
        <v/>
      </c>
      <c r="AS730" s="108" t="str">
        <f>VLOOKUP(Tabela2[[#This Row],[SIEMA]],Siema2025,61,FALSE)</f>
        <v/>
      </c>
      <c r="AT730" s="108" t="str">
        <f>VLOOKUP(Tabela2[[#This Row],[SIEMA]],Siema2025,63,FALSE)</f>
        <v/>
      </c>
      <c r="AU730" s="108" t="str">
        <f>VLOOKUP(Tabela2[[#This Row],[SIEMA]],Siema2025,65,FALSE)</f>
        <v>X</v>
      </c>
      <c r="AV730" s="108" t="str">
        <f>VLOOKUP(Tabela2[[#This Row],[SIEMA]],Siema2025,67,FALSE)</f>
        <v/>
      </c>
      <c r="AW730" s="108" t="str">
        <f>VLOOKUP(Tabela2[[#This Row],[SIEMA]],Siema2025,69,FALSE)</f>
        <v/>
      </c>
      <c r="AX730" s="108" t="str">
        <f>VLOOKUP(Tabela2[[#This Row],[SIEMA]],Siema2025,71,FALSE)</f>
        <v/>
      </c>
      <c r="AY730" s="108" t="str">
        <f>VLOOKUP(Tabela2[[#This Row],[SIEMA]],Siema2025,73,FALSE)</f>
        <v/>
      </c>
      <c r="AZ730" s="108" t="str">
        <f>VLOOKUP(Tabela2[[#This Row],[SIEMA]],Siema2025,75,FALSE)</f>
        <v/>
      </c>
      <c r="BA730" s="108" t="str">
        <f>VLOOKUP(Tabela2[[#This Row],[SIEMA]],Siema2025,77,FALSE)</f>
        <v/>
      </c>
      <c r="BB730" s="108" t="str">
        <f>VLOOKUP(Tabela2[[#This Row],[SIEMA]],Siema2025,79,FALSE)</f>
        <v/>
      </c>
      <c r="BC730" s="108" t="str">
        <f>IF(Tabela2[[#This Row],[Outro(s) ]] = "X", "PREENCHER","NA")</f>
        <v>NA</v>
      </c>
      <c r="BD730" s="108" t="str">
        <f>VLOOKUP(Tabela2[[#This Row],[SIEMA]],Siema2025,82,FALSE)</f>
        <v/>
      </c>
      <c r="BE730" s="108" t="str">
        <f>VLOOKUP(Tabela2[[#This Row],[SIEMA]],Siema2025,81,FALSE)</f>
        <v/>
      </c>
      <c r="BF730" s="110" t="str">
        <f>VLOOKUP(Tabela2[[#This Row],[SIEMA]],Siema2025,28,FALSE)</f>
        <v>PETRÓLEO BRASILEIRO S.A. - PETROBRAS</v>
      </c>
      <c r="BG730" s="110"/>
      <c r="BH730" s="111" t="str">
        <f>VLOOKUP(Tabela2[[#This Row],[SIEMA]],Siema2025,29,FALSE)</f>
        <v>33000167000101</v>
      </c>
      <c r="BI730" s="112" t="str">
        <f>VLOOKUP(Tabela2[[#This Row],[SIEMA]],Siema2025,107,FALSE)</f>
        <v>Não</v>
      </c>
      <c r="BJ730" s="107" t="s">
        <v>7113</v>
      </c>
      <c r="BK730" s="104" t="s">
        <v>2696</v>
      </c>
      <c r="BL730" s="140">
        <v>45982</v>
      </c>
      <c r="BM730" s="108">
        <f ca="1">IF(Tabela2[[#This Row],[Data de atendimento do Ibama (considerar o primeiro documento/ação)]]="",_xlfn.DAYS(TODAY(),J730),_xlfn.DAYS(Tabela2[[#This Row],[Data de atendimento do Ibama (considerar o primeiro documento/ação)]],J730))</f>
        <v>30</v>
      </c>
      <c r="BN730" s="108" t="str">
        <f>IF(Tabela2[[#This Row],[Atendido pelo Ibama ("Não" ou "Sim")]]="Não","Preencher", IF(Tabela2[[#This Row],[Atendido pelo Ibama ("Não" ou "Sim")]]="Sim","NA",""))</f>
        <v>NA</v>
      </c>
      <c r="BO730" s="114" t="s">
        <v>7138</v>
      </c>
      <c r="BP730" s="108" t="str">
        <f>IF(Tabela2[[#This Row],[Forma de atendimento (primeiro documento/ação)]]= "Outros (especificar)", "PREENCHER","NA")</f>
        <v>NA</v>
      </c>
      <c r="BQ730" s="106" t="s">
        <v>123</v>
      </c>
      <c r="BR730" s="108" t="str">
        <f>IF(Tabela2[[#This Row],[Equipe do Ibama foi a campo? Houve sobrevoo do Poseidon?]] = "Sim", "PREENCHER","NA")</f>
        <v>NA</v>
      </c>
      <c r="BS730" s="108" t="str">
        <f>IF(Tabela2[[#This Row],[Se sim, foi emitida Ordem de Emergência? (informações vinculada à coluna CK)]] = "Sim", "PREENCHER","NA")</f>
        <v>NA</v>
      </c>
      <c r="BT730" s="108" t="str">
        <f>IF(Tabela2[[#This Row],[Foi elaborado Relatório de Vistoria pelo Ibama? (informações vinculada à coluna CK)]] = "Sim", "PREENCHER","NA")</f>
        <v>NA</v>
      </c>
      <c r="BU730" s="108" t="str">
        <f>IF(Tabela2[[#This Row],[Houve envio de Informações Pós-acidente (preencher "não se aplica" quando de competência estadual/municipal)]] = "Sim", "PREENCHER","NA")</f>
        <v>NA</v>
      </c>
      <c r="BV730" s="108" t="s">
        <v>2696</v>
      </c>
      <c r="BW730" s="108" t="s">
        <v>123</v>
      </c>
      <c r="BX730" s="106"/>
      <c r="BY730" s="106"/>
      <c r="BZ730" s="104" t="str">
        <f>IF(Tabela2[[#This Row],[Data do documento de encerramento]]="NA","NA",IF(Tabela2[[#This Row],[Data do documento de encerramento]]="","Pendente de conclusão/ encerramento",_xlfn.DAYS(Tabela2[[#This Row],[Data do documento de encerramento]],J730)))</f>
        <v>Pendente de conclusão/ encerramento</v>
      </c>
      <c r="CA730" s="107" t="s">
        <v>10252</v>
      </c>
      <c r="CB730" s="107"/>
      <c r="CC730" s="115"/>
      <c r="CD730" s="107"/>
      <c r="CE730" s="107"/>
      <c r="CF730" s="107"/>
    </row>
    <row r="731" spans="1:84" ht="45.75">
      <c r="A731" s="169">
        <v>2025102350439</v>
      </c>
      <c r="B731" s="170" t="s">
        <v>10253</v>
      </c>
      <c r="C731" s="108" t="str">
        <f>VLOOKUP(Tabela2[[#This Row],[SIEMA]],Siema2025,4,FALSE)</f>
        <v xml:space="preserve"> PB</v>
      </c>
      <c r="D731" s="106" t="str">
        <f>VLOOKUP(Tabela2[[#This Row],[SIEMA]],Siema2025,3,FALSE)</f>
        <v xml:space="preserve">Santa Luzia </v>
      </c>
      <c r="E731" s="106" t="s">
        <v>8669</v>
      </c>
      <c r="F731" s="153" t="s">
        <v>10254</v>
      </c>
      <c r="G731" s="153" t="s">
        <v>10255</v>
      </c>
      <c r="H731" s="227" t="s">
        <v>10256</v>
      </c>
      <c r="I731" s="104" t="s">
        <v>7120</v>
      </c>
      <c r="J731" s="105">
        <f>VLOOKUP(Tabela2[[#This Row],[SIEMA]],Siema2025,2,FALSE)</f>
        <v>45953</v>
      </c>
      <c r="K731" s="105" t="str">
        <f>VLOOKUP(Tabela2[[#This Row],[SIEMA]],Siema2025,16,FALSE)</f>
        <v>Quinta</v>
      </c>
      <c r="L731" s="106" t="str">
        <f>IF(Tabela2[[#This Row],[Data]]="","Sem Informação",VLOOKUP(MONTH(Tabela2[[#This Row],[Data]]),'[1]Validação de dados'!$I$1:$J$13,2,0))</f>
        <v>Outubro</v>
      </c>
      <c r="M731" s="104">
        <f>YEAR(Tabela2[[#This Row],[Data]])</f>
        <v>2025</v>
      </c>
      <c r="N731" s="105" t="str">
        <f>VLOOKUP(Tabela2[[#This Row],[SIEMA]],Siema2025,17,FALSE)</f>
        <v>Madrugada</v>
      </c>
      <c r="O731" s="105" t="str">
        <f>VLOOKUP(Tabela2[[#This Row],[SIEMA]],Siema2025,5,FALSE)</f>
        <v>Rodovia</v>
      </c>
      <c r="P731" s="104" t="str">
        <f>VLOOKUP(Tabela2[[#This Row],[SIEMA]],Siema2025,21,FALSE)</f>
        <v>Na madrugada de 23/10/2025 , aproximadamente às 02h50 aconteceu acidente tipo Tombamento na BR 230, KM 278, sentido crescente (Serra da Santa Luzia)envolvendo um caminhão tanque M.BENZ/ATRON 2324 de placa OGB7663 carregado de óleo diesel.</v>
      </c>
      <c r="Q731" s="104">
        <v>1202</v>
      </c>
      <c r="R731" s="104" t="s">
        <v>8454</v>
      </c>
      <c r="S731" s="107" t="str">
        <f>IF(Q731="","", IF(Q731="NC","", IF(Q731="NE","", IF(Q731="NA","",IFERROR(VLOOKUP(Q731,[1]Produtos!$A$1:$C$2319,2,FALSE),"Não Cadastrado")))))</f>
        <v>GASÓLEO ou ÓLEO DIESEL ou ÓLEO PARA AQUECIMENTO, LEVE</v>
      </c>
      <c r="T731" s="104" t="str">
        <f>VLOOKUP(Tabela2[[#This Row],[SIEMA]],Siema2025,11,FALSE)</f>
        <v xml:space="preserve"> </v>
      </c>
      <c r="U731" s="104" t="str">
        <f>VLOOKUP(Tabela2[[#This Row],[SIEMA]],Siema2025,12,FALSE)</f>
        <v xml:space="preserve"> </v>
      </c>
      <c r="V731" s="104">
        <f>IF(Q731="","",IF(ISNUMBER(Q731)=FALSE,"Não se aplica",IFERROR(VLOOKUP(Q731,Produtos!$A$1:$C$2319,3,FALSE),"Não Cadastrado")))</f>
        <v>3</v>
      </c>
      <c r="W731" s="104" t="str">
        <f>VLOOKUP(Tabela2[[#This Row],[SIEMA]],Siema2025,10,FALSE)</f>
        <v/>
      </c>
      <c r="X731" s="113" t="str">
        <f>IF(Tabela2[[#This Row],[Origem do acidente]] = "Plataforma", "PREENCHER","NA")</f>
        <v>NA</v>
      </c>
      <c r="Y731" s="109" t="str">
        <f>IF(W731="","", IF(W731="NC","", IF(W731="NE","", IF(W731="NA","",IFERROR(VLOOKUP(W731,Produtos!$A$1:$C$2319,2,FALSE),"Não Cadastrado")))))</f>
        <v/>
      </c>
      <c r="Z731" s="104" t="str">
        <f>VLOOKUP(Tabela2[[#This Row],[SIEMA]],Siema2025,11,FALSE)</f>
        <v xml:space="preserve"> </v>
      </c>
      <c r="AA731" s="104" t="str">
        <f>VLOOKUP(Tabela2[[#This Row],[SIEMA]],Siema2025,12,FALSE)</f>
        <v xml:space="preserve"> </v>
      </c>
      <c r="AB731" s="104" t="str">
        <f>IF(W731="","",IF(ISNUMBER(W731)=FALSE,"Não se aplica",IFERROR(VLOOKUP(W731,Produtos!$A$1:$C$2319,3,FALSE),"Não Cadastrado")))</f>
        <v/>
      </c>
      <c r="AC731" s="104"/>
      <c r="AD731" s="108" t="str">
        <f>IF(Tabela2[[#This Row],[Origem do acidente]] = "Plataforma", "PREENCHER","NA")</f>
        <v>NA</v>
      </c>
      <c r="AE731" s="107" t="str">
        <f>IF(AC731="","", IF(AC731="NC","", IF(AC731="NE","", IF(AC731="NA","",IFERROR(VLOOKUP(AC731,Produtos!$A$1:$C$2319,2,FALSE),"Não Cadastrado")))))</f>
        <v/>
      </c>
      <c r="AF731" s="104"/>
      <c r="AG731" s="104"/>
      <c r="AH731" s="104" t="str">
        <f>IF(AC731="","",IF(ISNUMBER(AC731)=FALSE,"Não se aplica",IFERROR(VLOOKUP(AC731,Produtos!$A$1:$C$2319,3,FALSE),"Não Cadastrado")))</f>
        <v/>
      </c>
      <c r="AI731" s="104"/>
      <c r="AJ731" s="104" t="str">
        <f>VLOOKUP(Tabela2[[#This Row],[SIEMA]],Siema2025,26,FALSE)</f>
        <v/>
      </c>
      <c r="AK731" s="107" t="s">
        <v>7311</v>
      </c>
      <c r="AL731" s="107" t="s">
        <v>7358</v>
      </c>
      <c r="AM731" s="107" t="s">
        <v>7180</v>
      </c>
      <c r="AN731" s="108" t="str">
        <f>VLOOKUP(Tabela2[[#This Row],[SIEMA]],Siema2025,51,FALSE)</f>
        <v/>
      </c>
      <c r="AO731" s="108" t="str">
        <f>VLOOKUP(Tabela2[[#This Row],[SIEMA]],Siema2025,53,FALSE)</f>
        <v/>
      </c>
      <c r="AP731" s="108" t="str">
        <f>VLOOKUP(Tabela2[[#This Row],[SIEMA]],Siema2025,55,FALSE)</f>
        <v/>
      </c>
      <c r="AQ731" s="108" t="str">
        <f>VLOOKUP(Tabela2[[#This Row],[SIEMA]],Siema2025,57,FALSE)</f>
        <v/>
      </c>
      <c r="AR731" s="108" t="str">
        <f>VLOOKUP(Tabela2[[#This Row],[SIEMA]],Siema2025,59,FALSE)</f>
        <v/>
      </c>
      <c r="AS731" s="108" t="str">
        <f>VLOOKUP(Tabela2[[#This Row],[SIEMA]],Siema2025,61,FALSE)</f>
        <v/>
      </c>
      <c r="AT731" s="108" t="str">
        <f>VLOOKUP(Tabela2[[#This Row],[SIEMA]],Siema2025,63,FALSE)</f>
        <v/>
      </c>
      <c r="AU731" s="108" t="str">
        <f>VLOOKUP(Tabela2[[#This Row],[SIEMA]],Siema2025,65,FALSE)</f>
        <v>X</v>
      </c>
      <c r="AV731" s="108" t="str">
        <f>VLOOKUP(Tabela2[[#This Row],[SIEMA]],Siema2025,67,FALSE)</f>
        <v/>
      </c>
      <c r="AW731" s="108" t="str">
        <f>VLOOKUP(Tabela2[[#This Row],[SIEMA]],Siema2025,69,FALSE)</f>
        <v/>
      </c>
      <c r="AX731" s="108" t="str">
        <f>VLOOKUP(Tabela2[[#This Row],[SIEMA]],Siema2025,71,FALSE)</f>
        <v/>
      </c>
      <c r="AY731" s="108" t="str">
        <f>VLOOKUP(Tabela2[[#This Row],[SIEMA]],Siema2025,73,FALSE)</f>
        <v/>
      </c>
      <c r="AZ731" s="108" t="str">
        <f>VLOOKUP(Tabela2[[#This Row],[SIEMA]],Siema2025,75,FALSE)</f>
        <v/>
      </c>
      <c r="BA731" s="108" t="str">
        <f>VLOOKUP(Tabela2[[#This Row],[SIEMA]],Siema2025,77,FALSE)</f>
        <v/>
      </c>
      <c r="BB731" s="108" t="str">
        <f>VLOOKUP(Tabela2[[#This Row],[SIEMA]],Siema2025,79,FALSE)</f>
        <v/>
      </c>
      <c r="BC731" s="108" t="str">
        <f>IF(Tabela2[[#This Row],[Outro(s) ]] = "X", "PREENCHER","NA")</f>
        <v>NA</v>
      </c>
      <c r="BD731" s="108" t="str">
        <f>VLOOKUP(Tabela2[[#This Row],[SIEMA]],Siema2025,82,FALSE)</f>
        <v/>
      </c>
      <c r="BE731" s="108" t="str">
        <f>VLOOKUP(Tabela2[[#This Row],[SIEMA]],Siema2025,81,FALSE)</f>
        <v/>
      </c>
      <c r="BF731" s="228" t="s">
        <v>10257</v>
      </c>
      <c r="BG731" s="139"/>
      <c r="BH731" s="111">
        <v>7654283000134</v>
      </c>
      <c r="BI731" s="112" t="str">
        <f>VLOOKUP(Tabela2[[#This Row],[SIEMA]],Siema2025,107,FALSE)</f>
        <v>Não</v>
      </c>
      <c r="BJ731" s="107" t="s">
        <v>7099</v>
      </c>
      <c r="BK731" s="104" t="s">
        <v>2696</v>
      </c>
      <c r="BL731" s="168">
        <v>45953</v>
      </c>
      <c r="BM731" s="108">
        <f ca="1">IF(Tabela2[[#This Row],[Data de atendimento do Ibama (considerar o primeiro documento/ação)]]="",_xlfn.DAYS(TODAY(),J731),_xlfn.DAYS(Tabela2[[#This Row],[Data de atendimento do Ibama (considerar o primeiro documento/ação)]],J731))</f>
        <v>0</v>
      </c>
      <c r="BN731" s="108" t="str">
        <f>IF(Tabela2[[#This Row],[Atendido pelo Ibama ("Não" ou "Sim")]]="Não","Preencher", IF(Tabela2[[#This Row],[Atendido pelo Ibama ("Não" ou "Sim")]]="Sim","NA",""))</f>
        <v>NA</v>
      </c>
      <c r="BO731" s="114" t="s">
        <v>7100</v>
      </c>
      <c r="BP731" s="108" t="str">
        <f>IF(Tabela2[[#This Row],[Forma de atendimento (primeiro documento/ação)]]= "Outros (especificar)", "PREENCHER","NA")</f>
        <v>NA</v>
      </c>
      <c r="BQ731" s="106" t="s">
        <v>123</v>
      </c>
      <c r="BR731" s="108" t="s">
        <v>123</v>
      </c>
      <c r="BS731" s="108" t="s">
        <v>7120</v>
      </c>
      <c r="BT731" s="108" t="s">
        <v>7126</v>
      </c>
      <c r="BU731" s="108" t="s">
        <v>2696</v>
      </c>
      <c r="BV731" s="108" t="s">
        <v>2696</v>
      </c>
      <c r="BW731" s="108" t="s">
        <v>123</v>
      </c>
      <c r="BX731" s="106"/>
      <c r="BY731" s="153"/>
      <c r="BZ731" s="104" t="str">
        <f>IF(Tabela2[[#This Row],[Data do documento de encerramento]]="NA","NA",IF(Tabela2[[#This Row],[Data do documento de encerramento]]="","Pendente de conclusão/ encerramento",_xlfn.DAYS(Tabela2[[#This Row],[Data do documento de encerramento]],J731)))</f>
        <v>Pendente de conclusão/ encerramento</v>
      </c>
      <c r="CA731" s="107" t="s">
        <v>7369</v>
      </c>
      <c r="CB731" s="107"/>
      <c r="CC731" s="107"/>
      <c r="CD731" s="107"/>
      <c r="CE731" s="107"/>
      <c r="CF731" s="107"/>
    </row>
    <row r="732" spans="1:84" ht="60.75">
      <c r="A732" s="169">
        <v>2025102432402</v>
      </c>
      <c r="B732" s="170" t="s">
        <v>10258</v>
      </c>
      <c r="C732" s="108" t="str">
        <f>VLOOKUP(Tabela2[[#This Row],[SIEMA]],Siema2025,4,FALSE)</f>
        <v xml:space="preserve"> SP</v>
      </c>
      <c r="D732" s="106" t="str">
        <f>VLOOKUP(Tabela2[[#This Row],[SIEMA]],Siema2025,3,FALSE)</f>
        <v xml:space="preserve">Miracatu </v>
      </c>
      <c r="E732" s="106" t="s">
        <v>7184</v>
      </c>
      <c r="F732" s="106" t="s">
        <v>10259</v>
      </c>
      <c r="G732" s="106" t="s">
        <v>10260</v>
      </c>
      <c r="H732" s="106" t="s">
        <v>10261</v>
      </c>
      <c r="I732" s="104" t="s">
        <v>7120</v>
      </c>
      <c r="J732" s="105">
        <f>VLOOKUP(Tabela2[[#This Row],[SIEMA]],Siema2025,2,FALSE)</f>
        <v>45953</v>
      </c>
      <c r="K732" s="105" t="str">
        <f>VLOOKUP(Tabela2[[#This Row],[SIEMA]],Siema2025,16,FALSE)</f>
        <v>Quinta</v>
      </c>
      <c r="L732" s="106" t="str">
        <f>IF(Tabela2[[#This Row],[Data]]="","Sem Informação",VLOOKUP(MONTH(Tabela2[[#This Row],[Data]]),'[1]Validação de dados'!$I$1:$J$13,2,0))</f>
        <v>Outubro</v>
      </c>
      <c r="M732" s="104">
        <f>YEAR(Tabela2[[#This Row],[Data]])</f>
        <v>2025</v>
      </c>
      <c r="N732" s="105" t="str">
        <f>VLOOKUP(Tabela2[[#This Row],[SIEMA]],Siema2025,17,FALSE)</f>
        <v>Vespertino</v>
      </c>
      <c r="O732" s="105" t="str">
        <f>VLOOKUP(Tabela2[[#This Row],[SIEMA]],Siema2025,5,FALSE)</f>
        <v>Rodovia</v>
      </c>
      <c r="P732" s="104" t="str">
        <f>VLOOKUP(Tabela2[[#This Row],[SIEMA]],Siema2025,21,FALSE)</f>
        <v>Acidente com colisão envolvendo veículo da empresa transportando Solvente AB-9.</v>
      </c>
      <c r="Q732" s="104">
        <v>1268</v>
      </c>
      <c r="R732" s="104" t="str">
        <f>VLOOKUP(Tabela2[[#This Row],[SIEMA]],Siema2025,10,FALSE)</f>
        <v>SOLVENTE</v>
      </c>
      <c r="S732" s="107" t="str">
        <f>IF(Q732="","", IF(Q732="NC","", IF(Q732="NE","", IF(Q732="NA","",IFERROR(VLOOKUP(Q732,[1]Produtos!$A$1:$C$2319,2,FALSE),"Não Cadastrado")))))</f>
        <v>DESTILADOS DE PETRÓLEO, N.E. ou DERIVADOS DE PETRÓLEO, N.E.</v>
      </c>
      <c r="T732" s="104" t="str">
        <f>VLOOKUP(Tabela2[[#This Row],[SIEMA]],Siema2025,11,FALSE)</f>
        <v>13125</v>
      </c>
      <c r="U732" s="104" t="str">
        <f>VLOOKUP(Tabela2[[#This Row],[SIEMA]],Siema2025,12,FALSE)</f>
        <v>KG</v>
      </c>
      <c r="V732" s="104">
        <f>IF(Q732="","",IF(ISNUMBER(Q732)=FALSE,"Não se aplica",IFERROR(VLOOKUP(Q732,Produtos!$A$1:$C$2319,3,FALSE),"Não Cadastrado")))</f>
        <v>3</v>
      </c>
      <c r="W732" s="104"/>
      <c r="X732" s="113"/>
      <c r="Y732" s="109" t="str">
        <f>IF(W732="","", IF(W732="NC","", IF(W732="NE","", IF(W732="NA","",IFERROR(VLOOKUP(W732,Produtos!$A$1:$C$2319,2,FALSE),"Não Cadastrado")))))</f>
        <v/>
      </c>
      <c r="Z732" s="104"/>
      <c r="AA732" s="104"/>
      <c r="AB732" s="104" t="str">
        <f>IF(W732="","",IF(ISNUMBER(W732)=FALSE,"Não se aplica",IFERROR(VLOOKUP(W732,Produtos!$A$1:$C$2319,3,FALSE),"Não Cadastrado")))</f>
        <v/>
      </c>
      <c r="AC732" s="104"/>
      <c r="AD732" s="108" t="str">
        <f>IF(Tabela2[[#This Row],[Origem do acidente]] = "Plataforma", "PREENCHER","NA")</f>
        <v>NA</v>
      </c>
      <c r="AE732" s="107" t="str">
        <f>IF(AC732="","", IF(AC732="NC","", IF(AC732="NE","", IF(AC732="NA","",IFERROR(VLOOKUP(AC732,Produtos!$A$1:$C$2319,2,FALSE),"Não Cadastrado")))))</f>
        <v/>
      </c>
      <c r="AF732" s="104"/>
      <c r="AG732" s="104"/>
      <c r="AH732" s="104" t="str">
        <f>IF(AC732="","",IF(ISNUMBER(AC732)=FALSE,"Não se aplica",IFERROR(VLOOKUP(AC732,Produtos!$A$1:$C$2319,3,FALSE),"Não Cadastrado")))</f>
        <v/>
      </c>
      <c r="AI732" s="104"/>
      <c r="AJ732" s="104" t="s">
        <v>10262</v>
      </c>
      <c r="AK732" s="107" t="s">
        <v>7112</v>
      </c>
      <c r="AL732" s="107" t="s">
        <v>7381</v>
      </c>
      <c r="AM732" s="107" t="s">
        <v>7623</v>
      </c>
      <c r="AN732" s="108" t="s">
        <v>7132</v>
      </c>
      <c r="AO732" s="108" t="str">
        <f>VLOOKUP(Tabela2[[#This Row],[SIEMA]],Siema2025,53,FALSE)</f>
        <v/>
      </c>
      <c r="AP732" s="108" t="str">
        <f>VLOOKUP(Tabela2[[#This Row],[SIEMA]],Siema2025,55,FALSE)</f>
        <v/>
      </c>
      <c r="AQ732" s="108" t="str">
        <f>VLOOKUP(Tabela2[[#This Row],[SIEMA]],Siema2025,57,FALSE)</f>
        <v/>
      </c>
      <c r="AR732" s="108" t="str">
        <f>VLOOKUP(Tabela2[[#This Row],[SIEMA]],Siema2025,59,FALSE)</f>
        <v/>
      </c>
      <c r="AS732" s="108" t="str">
        <f>VLOOKUP(Tabela2[[#This Row],[SIEMA]],Siema2025,61,FALSE)</f>
        <v/>
      </c>
      <c r="AT732" s="108" t="str">
        <f>VLOOKUP(Tabela2[[#This Row],[SIEMA]],Siema2025,63,FALSE)</f>
        <v/>
      </c>
      <c r="AU732" s="108" t="str">
        <f>VLOOKUP(Tabela2[[#This Row],[SIEMA]],Siema2025,65,FALSE)</f>
        <v/>
      </c>
      <c r="AV732" s="108" t="str">
        <f>VLOOKUP(Tabela2[[#This Row],[SIEMA]],Siema2025,67,FALSE)</f>
        <v/>
      </c>
      <c r="AW732" s="108" t="str">
        <f>VLOOKUP(Tabela2[[#This Row],[SIEMA]],Siema2025,69,FALSE)</f>
        <v/>
      </c>
      <c r="AX732" s="108" t="str">
        <f>VLOOKUP(Tabela2[[#This Row],[SIEMA]],Siema2025,71,FALSE)</f>
        <v/>
      </c>
      <c r="AY732" s="108" t="str">
        <f>VLOOKUP(Tabela2[[#This Row],[SIEMA]],Siema2025,73,FALSE)</f>
        <v/>
      </c>
      <c r="AZ732" s="108" t="str">
        <f>VLOOKUP(Tabela2[[#This Row],[SIEMA]],Siema2025,75,FALSE)</f>
        <v/>
      </c>
      <c r="BA732" s="108" t="str">
        <f>VLOOKUP(Tabela2[[#This Row],[SIEMA]],Siema2025,77,FALSE)</f>
        <v/>
      </c>
      <c r="BB732" s="108" t="str">
        <f>VLOOKUP(Tabela2[[#This Row],[SIEMA]],Siema2025,79,FALSE)</f>
        <v>X</v>
      </c>
      <c r="BC732" s="108" t="s">
        <v>10263</v>
      </c>
      <c r="BD732" s="108" t="str">
        <f>VLOOKUP(Tabela2[[#This Row],[SIEMA]],Siema2025,82,FALSE)</f>
        <v/>
      </c>
      <c r="BE732" s="108" t="str">
        <f>VLOOKUP(Tabela2[[#This Row],[SIEMA]],Siema2025,81,FALSE)</f>
        <v/>
      </c>
      <c r="BF732" s="110" t="str">
        <f>VLOOKUP(Tabela2[[#This Row],[SIEMA]],Siema2025,28,FALSE)</f>
        <v>COOPERATIVA DE TRANSPORTE DE PRODUTOS LIQUÍDOS</v>
      </c>
      <c r="BG732" s="110"/>
      <c r="BH732" s="111" t="str">
        <f>VLOOKUP(Tabela2[[#This Row],[SIEMA]],Siema2025,29,FALSE)</f>
        <v>26666614000109</v>
      </c>
      <c r="BI732" s="112" t="str">
        <f>VLOOKUP(Tabela2[[#This Row],[SIEMA]],Siema2025,107,FALSE)</f>
        <v>Não</v>
      </c>
      <c r="BJ732" s="107" t="s">
        <v>7099</v>
      </c>
      <c r="BK732" s="104" t="s">
        <v>2696</v>
      </c>
      <c r="BL732" s="140">
        <v>45959</v>
      </c>
      <c r="BM732" s="108">
        <f ca="1">IF(Tabela2[[#This Row],[Data de atendimento do Ibama (considerar o primeiro documento/ação)]]="",_xlfn.DAYS(TODAY(),J732),_xlfn.DAYS(Tabela2[[#This Row],[Data de atendimento do Ibama (considerar o primeiro documento/ação)]],J732))</f>
        <v>6</v>
      </c>
      <c r="BN732" s="108" t="str">
        <f>IF(Tabela2[[#This Row],[Atendido pelo Ibama ("Não" ou "Sim")]]="Não","Preencher", IF(Tabela2[[#This Row],[Atendido pelo Ibama ("Não" ou "Sim")]]="Sim","NA",""))</f>
        <v>NA</v>
      </c>
      <c r="BO732" s="114" t="s">
        <v>7100</v>
      </c>
      <c r="BP732" s="108" t="str">
        <f>IF(Tabela2[[#This Row],[Forma de atendimento (primeiro documento/ação)]]= "Outros (especificar)", "PREENCHER","NA")</f>
        <v>NA</v>
      </c>
      <c r="BQ732" s="106" t="s">
        <v>123</v>
      </c>
      <c r="BR732" s="108" t="s">
        <v>123</v>
      </c>
      <c r="BS732" s="108" t="s">
        <v>7120</v>
      </c>
      <c r="BT732" s="108" t="s">
        <v>7101</v>
      </c>
      <c r="BU732" s="108" t="s">
        <v>123</v>
      </c>
      <c r="BV732" s="108" t="str">
        <f>IF(Tabela2[[#This Row],[Houve avaliação das informações pós-acidente solicitadas/enviadas?]] = "Sim", "PREENCHER","NA")</f>
        <v>NA</v>
      </c>
      <c r="BW732" s="108" t="s">
        <v>123</v>
      </c>
      <c r="BX732" s="106"/>
      <c r="BY732" s="140"/>
      <c r="BZ732" s="104" t="str">
        <f>IF(Tabela2[[#This Row],[Data do documento de encerramento]]="NA","NA",IF(Tabela2[[#This Row],[Data do documento de encerramento]]="","Pendente de conclusão/ encerramento",_xlfn.DAYS(Tabela2[[#This Row],[Data do documento de encerramento]],J732)))</f>
        <v>Pendente de conclusão/ encerramento</v>
      </c>
      <c r="CA732" s="107"/>
      <c r="CB732" s="107"/>
      <c r="CC732" s="107"/>
      <c r="CD732" s="107"/>
      <c r="CE732" s="107"/>
      <c r="CF732" s="107"/>
    </row>
    <row r="733" spans="1:84" ht="15" customHeight="1">
      <c r="A733" s="169">
        <v>2025102457617</v>
      </c>
      <c r="B733" s="170" t="s">
        <v>10264</v>
      </c>
      <c r="C733" s="108" t="str">
        <f>VLOOKUP(Tabela2[[#This Row],[SIEMA]],Siema2025,4,FALSE)</f>
        <v xml:space="preserve"> MG</v>
      </c>
      <c r="D733" s="106" t="str">
        <f>VLOOKUP(Tabela2[[#This Row],[SIEMA]],Siema2025,3,FALSE)</f>
        <v xml:space="preserve">Belo Horizonte </v>
      </c>
      <c r="E733" s="106" t="str">
        <f>VLOOKUP(Tabela2[[#This Row],[SIEMA]],Siema2025,20,FALSE)</f>
        <v>km 630 entre Ferrugem e Gameleira (EFR4)</v>
      </c>
      <c r="F733" s="106" t="s">
        <v>10265</v>
      </c>
      <c r="G733" s="106" t="s">
        <v>10266</v>
      </c>
      <c r="H733" s="106" t="s">
        <v>10267</v>
      </c>
      <c r="I733" s="104" t="s">
        <v>7120</v>
      </c>
      <c r="J733" s="105">
        <f>VLOOKUP(Tabela2[[#This Row],[SIEMA]],Siema2025,2,FALSE)</f>
        <v>45953</v>
      </c>
      <c r="K733" s="105" t="str">
        <f>VLOOKUP(Tabela2[[#This Row],[SIEMA]],Siema2025,16,FALSE)</f>
        <v>Quinta</v>
      </c>
      <c r="L733" s="106" t="str">
        <f>IF(Tabela2[[#This Row],[Data]]="","Sem Informação",VLOOKUP(MONTH(Tabela2[[#This Row],[Data]]),'[1]Validação de dados'!$I$1:$J$13,2,0))</f>
        <v>Outubro</v>
      </c>
      <c r="M733" s="104">
        <f>YEAR(Tabela2[[#This Row],[Data]])</f>
        <v>2025</v>
      </c>
      <c r="N733" s="105" t="str">
        <f>VLOOKUP(Tabela2[[#This Row],[SIEMA]],Siema2025,17,FALSE)</f>
        <v>Noturno</v>
      </c>
      <c r="O733" s="105" t="str">
        <f>VLOOKUP(Tabela2[[#This Row],[SIEMA]],Siema2025,5,FALSE)</f>
        <v>Ferrovia</v>
      </c>
      <c r="P733" s="104" t="str">
        <f>VLOOKUP(Tabela2[[#This Row],[SIEMA]],Siema2025,21,FALSE)</f>
        <v>Vimos comunicar que em 23/10/2025 às 20:38 composição O571 foi vandalizada no km 630 entre Ferrugem e Gameleira (EFR4), na revista da composição , foi identificado vazamento de carga ( escória e coque verde). Composição de 2 locomotivas e 47 vagões sendo: 17 escória e 30 coque verde.</v>
      </c>
      <c r="Q733" s="104" t="s">
        <v>7127</v>
      </c>
      <c r="R733" s="104" t="s">
        <v>7127</v>
      </c>
      <c r="S733" s="107" t="s">
        <v>6610</v>
      </c>
      <c r="T733" s="104">
        <v>70</v>
      </c>
      <c r="U733" s="104" t="s">
        <v>7121</v>
      </c>
      <c r="V733" s="104" t="s">
        <v>7127</v>
      </c>
      <c r="W733" s="104"/>
      <c r="X733" s="113"/>
      <c r="Y733" s="109"/>
      <c r="Z733" s="104" t="str">
        <f>VLOOKUP(Tabela2[[#This Row],[SIEMA]],Siema2025,11,FALSE)</f>
        <v/>
      </c>
      <c r="AA733" s="104" t="str">
        <f>VLOOKUP(Tabela2[[#This Row],[SIEMA]],Siema2025,12,FALSE)</f>
        <v/>
      </c>
      <c r="AB733" s="104" t="str">
        <f>IF(W733="","",IF(ISNUMBER(W733)=FALSE,"Não se aplica",IFERROR(VLOOKUP(W733,Produtos!$A$1:$C$2319,3,FALSE),"Não Cadastrado")))</f>
        <v/>
      </c>
      <c r="AC733" s="104"/>
      <c r="AD733" s="108"/>
      <c r="AE733" s="107" t="str">
        <f>IF(AC733="","", IF(AC733="NC","", IF(AC733="NE","", IF(AC733="NA","",IFERROR(VLOOKUP(AC733,Produtos!$A$1:$C$2319,2,FALSE),"Não Cadastrado")))))</f>
        <v/>
      </c>
      <c r="AF733" s="104"/>
      <c r="AG733" s="104"/>
      <c r="AH733" s="104" t="str">
        <f>IF(AC733="","",IF(ISNUMBER(AC733)=FALSE,"Não se aplica",IFERROR(VLOOKUP(AC733,Produtos!$A$1:$C$2319,3,FALSE),"Não Cadastrado")))</f>
        <v/>
      </c>
      <c r="AI733" s="104"/>
      <c r="AJ733" s="104" t="str">
        <f>VLOOKUP(Tabela2[[#This Row],[SIEMA]],Siema2025,26,FALSE)</f>
        <v>Vimos comunicar que em 23/10/2025 às 20:38 composição O571 foi vandalizada no km 630 entre Ferrugem e Gameleira (EFR4), na revista da composição , foi identificado vazamento de carga ( escória e coque verde). Composição de 2 locomotivas e 47 vagões sendo: 17 escória e 30 coque verde.</v>
      </c>
      <c r="AK733" s="107" t="s">
        <v>7122</v>
      </c>
      <c r="AL733" s="107"/>
      <c r="AM733" s="107"/>
      <c r="AN733" s="108" t="str">
        <f>VLOOKUP(Tabela2[[#This Row],[SIEMA]],Siema2025,51,FALSE)</f>
        <v/>
      </c>
      <c r="AO733" s="108" t="str">
        <f>VLOOKUP(Tabela2[[#This Row],[SIEMA]],Siema2025,53,FALSE)</f>
        <v/>
      </c>
      <c r="AP733" s="108" t="str">
        <f>VLOOKUP(Tabela2[[#This Row],[SIEMA]],Siema2025,55,FALSE)</f>
        <v/>
      </c>
      <c r="AQ733" s="108" t="str">
        <f>VLOOKUP(Tabela2[[#This Row],[SIEMA]],Siema2025,57,FALSE)</f>
        <v/>
      </c>
      <c r="AR733" s="108" t="str">
        <f>VLOOKUP(Tabela2[[#This Row],[SIEMA]],Siema2025,59,FALSE)</f>
        <v/>
      </c>
      <c r="AS733" s="108" t="str">
        <f>VLOOKUP(Tabela2[[#This Row],[SIEMA]],Siema2025,61,FALSE)</f>
        <v/>
      </c>
      <c r="AT733" s="108" t="str">
        <f>VLOOKUP(Tabela2[[#This Row],[SIEMA]],Siema2025,63,FALSE)</f>
        <v/>
      </c>
      <c r="AU733" s="108" t="s">
        <v>7132</v>
      </c>
      <c r="AV733" s="108" t="str">
        <f>VLOOKUP(Tabela2[[#This Row],[SIEMA]],Siema2025,67,FALSE)</f>
        <v/>
      </c>
      <c r="AW733" s="108" t="str">
        <f>VLOOKUP(Tabela2[[#This Row],[SIEMA]],Siema2025,69,FALSE)</f>
        <v/>
      </c>
      <c r="AX733" s="108" t="str">
        <f>VLOOKUP(Tabela2[[#This Row],[SIEMA]],Siema2025,71,FALSE)</f>
        <v/>
      </c>
      <c r="AY733" s="108" t="str">
        <f>VLOOKUP(Tabela2[[#This Row],[SIEMA]],Siema2025,73,FALSE)</f>
        <v/>
      </c>
      <c r="AZ733" s="108" t="str">
        <f>VLOOKUP(Tabela2[[#This Row],[SIEMA]],Siema2025,75,FALSE)</f>
        <v/>
      </c>
      <c r="BA733" s="108" t="str">
        <f>VLOOKUP(Tabela2[[#This Row],[SIEMA]],Siema2025,77,FALSE)</f>
        <v/>
      </c>
      <c r="BB733" s="108"/>
      <c r="BC733" s="108" t="str">
        <f>IF(Tabela2[[#This Row],[Outro(s) ]] = "X", "PREENCHER","NA")</f>
        <v>NA</v>
      </c>
      <c r="BD733" s="108" t="str">
        <f>VLOOKUP(Tabela2[[#This Row],[SIEMA]],Siema2025,82,FALSE)</f>
        <v/>
      </c>
      <c r="BE733" s="108" t="str">
        <f>VLOOKUP(Tabela2[[#This Row],[SIEMA]],Siema2025,81,FALSE)</f>
        <v/>
      </c>
      <c r="BF733" s="110" t="s">
        <v>7174</v>
      </c>
      <c r="BG733" s="110" t="s">
        <v>7175</v>
      </c>
      <c r="BH733" s="111" t="str">
        <f>VLOOKUP(Tabela2[[#This Row],[SIEMA]],Siema2025,29,FALSE)</f>
        <v>12563794000180</v>
      </c>
      <c r="BI733" s="112" t="str">
        <f>VLOOKUP(Tabela2[[#This Row],[SIEMA]],Siema2025,107,FALSE)</f>
        <v>Não</v>
      </c>
      <c r="BJ733" s="107" t="s">
        <v>7099</v>
      </c>
      <c r="BK733" s="104" t="s">
        <v>2696</v>
      </c>
      <c r="BL733" s="140">
        <v>45958</v>
      </c>
      <c r="BM733" s="108">
        <f ca="1">IF(Tabela2[[#This Row],[Data de atendimento do Ibama (considerar o primeiro documento/ação)]]="",_xlfn.DAYS(TODAY(),J733),_xlfn.DAYS(Tabela2[[#This Row],[Data de atendimento do Ibama (considerar o primeiro documento/ação)]],J733))</f>
        <v>5</v>
      </c>
      <c r="BN733" s="108" t="str">
        <f>IF(Tabela2[[#This Row],[Atendido pelo Ibama ("Não" ou "Sim")]]="Não","Preencher", IF(Tabela2[[#This Row],[Atendido pelo Ibama ("Não" ou "Sim")]]="Sim","NA",""))</f>
        <v>NA</v>
      </c>
      <c r="BO733" s="114" t="s">
        <v>7100</v>
      </c>
      <c r="BP733" s="108" t="str">
        <f>IF(Tabela2[[#This Row],[Forma de atendimento (primeiro documento/ação)]]= "Outros (especificar)", "PREENCHER","NA")</f>
        <v>NA</v>
      </c>
      <c r="BQ733" s="106" t="s">
        <v>2696</v>
      </c>
      <c r="BR733" s="108" t="s">
        <v>123</v>
      </c>
      <c r="BS733" s="108" t="s">
        <v>2696</v>
      </c>
      <c r="BT733" s="108" t="s">
        <v>7101</v>
      </c>
      <c r="BU733" s="108" t="s">
        <v>123</v>
      </c>
      <c r="BV733" s="108" t="s">
        <v>123</v>
      </c>
      <c r="BW733" s="108" t="s">
        <v>2696</v>
      </c>
      <c r="BX733" s="106" t="s">
        <v>7769</v>
      </c>
      <c r="BY733" s="106"/>
      <c r="BZ733" s="104" t="str">
        <f>IF(Tabela2[[#This Row],[Data do documento de encerramento]]="NA","NA",IF(Tabela2[[#This Row],[Data do documento de encerramento]]="","Pendente de conclusão/ encerramento",_xlfn.DAYS(Tabela2[[#This Row],[Data do documento de encerramento]],J733)))</f>
        <v>Pendente de conclusão/ encerramento</v>
      </c>
      <c r="CA733" s="107" t="s">
        <v>10268</v>
      </c>
      <c r="CB733" s="107"/>
      <c r="CC733" s="107"/>
      <c r="CD733" s="107"/>
      <c r="CE733" s="107"/>
      <c r="CF733" s="107"/>
    </row>
    <row r="734" spans="1:84" ht="121.5">
      <c r="A734" s="169">
        <v>2025102461224</v>
      </c>
      <c r="B734" s="118" t="s">
        <v>10269</v>
      </c>
      <c r="C734" s="108" t="str">
        <f>VLOOKUP(Tabela2[[#This Row],[SIEMA]],Siema2025,4,FALSE)</f>
        <v xml:space="preserve"> ES</v>
      </c>
      <c r="D734" s="106" t="str">
        <f>VLOOKUP(Tabela2[[#This Row],[SIEMA]],Siema2025,3,FALSE)</f>
        <v xml:space="preserve">Vitória </v>
      </c>
      <c r="E734" s="106" t="s">
        <v>10270</v>
      </c>
      <c r="F734" s="106" t="s">
        <v>10271</v>
      </c>
      <c r="G734" s="106" t="s">
        <v>10272</v>
      </c>
      <c r="H734" s="106" t="s">
        <v>10273</v>
      </c>
      <c r="I734" s="104" t="s">
        <v>7120</v>
      </c>
      <c r="J734" s="105">
        <f>VLOOKUP(Tabela2[[#This Row],[SIEMA]],Siema2025,2,FALSE)</f>
        <v>45953</v>
      </c>
      <c r="K734" s="105" t="str">
        <f>VLOOKUP(Tabela2[[#This Row],[SIEMA]],Siema2025,16,FALSE)</f>
        <v>Quinta</v>
      </c>
      <c r="L734" s="106" t="str">
        <f>IF(Tabela2[[#This Row],[Data]]="","Sem Informação",VLOOKUP(MONTH(Tabela2[[#This Row],[Data]]),'[1]Validação de dados'!$I$1:$J$13,2,0))</f>
        <v>Outubro</v>
      </c>
      <c r="M734" s="104">
        <f>YEAR(Tabela2[[#This Row],[Data]])</f>
        <v>2025</v>
      </c>
      <c r="N734" s="105" t="str">
        <f>VLOOKUP(Tabela2[[#This Row],[SIEMA]],Siema2025,17,FALSE)</f>
        <v>Vespertino</v>
      </c>
      <c r="O734" s="105" t="str">
        <f>VLOOKUP(Tabela2[[#This Row],[SIEMA]],Siema2025,5,FALSE)</f>
        <v>Terminal/portos/ancoradouros/etc</v>
      </c>
      <c r="P734" s="104" t="str">
        <f>VLOOKUP(Tabela2[[#This Row],[SIEMA]],Siema2025,21,FALSE)</f>
        <v>CPVV %u2013 Berço 01</v>
      </c>
      <c r="Q734" s="104">
        <v>1202</v>
      </c>
      <c r="R734" s="104" t="str">
        <f>VLOOKUP(Tabela2[[#This Row],[SIEMA]],Siema2025,10,FALSE)</f>
        <v/>
      </c>
      <c r="S734" s="107" t="str">
        <f>IF(Q734="","", IF(Q734="NC","", IF(Q734="NE","", IF(Q734="NA","",IFERROR(VLOOKUP(Q734,[1]Produtos!$A$1:$C$2319,2,FALSE),"Não Cadastrado")))))</f>
        <v>GASÓLEO ou ÓLEO DIESEL ou ÓLEO PARA AQUECIMENTO, LEVE</v>
      </c>
      <c r="T734" s="104">
        <v>2E-3</v>
      </c>
      <c r="U734" s="104" t="s">
        <v>7111</v>
      </c>
      <c r="V734" s="104">
        <f>IF(Q734="","",IF(ISNUMBER(Q734)=FALSE,"Não se aplica",IFERROR(VLOOKUP(Q734,Produtos!$A$1:$C$2319,3,FALSE),"Não Cadastrado")))</f>
        <v>3</v>
      </c>
      <c r="W734" s="104" t="str">
        <f>VLOOKUP(Tabela2[[#This Row],[SIEMA]],Siema2025,10,FALSE)</f>
        <v/>
      </c>
      <c r="X734" s="113"/>
      <c r="Y734" s="109" t="str">
        <f>IF(W734="","", IF(W734="NC","", IF(W734="NE","", IF(W734="NA","",IFERROR(VLOOKUP(W734,Produtos!$A$1:$C$2319,2,FALSE),"Não Cadastrado")))))</f>
        <v/>
      </c>
      <c r="Z734" s="104" t="str">
        <f>VLOOKUP(Tabela2[[#This Row],[SIEMA]],Siema2025,11,FALSE)</f>
        <v xml:space="preserve"> </v>
      </c>
      <c r="AA734" s="104" t="str">
        <f>VLOOKUP(Tabela2[[#This Row],[SIEMA]],Siema2025,12,FALSE)</f>
        <v xml:space="preserve"> </v>
      </c>
      <c r="AB734" s="104" t="str">
        <f>IF(W734="","",IF(ISNUMBER(W734)=FALSE,"Não se aplica",IFERROR(VLOOKUP(W734,Produtos!$A$1:$C$2319,3,FALSE),"Não Cadastrado")))</f>
        <v/>
      </c>
      <c r="AC734" s="104"/>
      <c r="AD734" s="108"/>
      <c r="AE734" s="107" t="str">
        <f>IF(AC734="","", IF(AC734="NC","", IF(AC734="NE","", IF(AC734="NA","",IFERROR(VLOOKUP(AC734,Produtos!$A$1:$C$2319,2,FALSE),"Não Cadastrado")))))</f>
        <v/>
      </c>
      <c r="AF734" s="104"/>
      <c r="AG734" s="104"/>
      <c r="AH734" s="104" t="str">
        <f>IF(AC734="","",IF(ISNUMBER(AC734)=FALSE,"Não se aplica",IFERROR(VLOOKUP(AC734,Produtos!$A$1:$C$2319,3,FALSE),"Não Cadastrado")))</f>
        <v/>
      </c>
      <c r="AI734" s="113"/>
      <c r="AJ734" s="104" t="str">
        <f>VLOOKUP(Tabela2[[#This Row],[SIEMA]],Siema2025,26,FALSE)</f>
        <v>Vazamento no abastecimento via tanque, dentro da água com barco
envelopado</v>
      </c>
      <c r="AK734" s="107" t="s">
        <v>7098</v>
      </c>
      <c r="AL734" s="107"/>
      <c r="AM734" s="107"/>
      <c r="AN734" s="108" t="str">
        <f>VLOOKUP(Tabela2[[#This Row],[SIEMA]],Siema2025,51,FALSE)</f>
        <v/>
      </c>
      <c r="AO734" s="108" t="str">
        <f>VLOOKUP(Tabela2[[#This Row],[SIEMA]],Siema2025,53,FALSE)</f>
        <v/>
      </c>
      <c r="AP734" s="108" t="str">
        <f>VLOOKUP(Tabela2[[#This Row],[SIEMA]],Siema2025,55,FALSE)</f>
        <v/>
      </c>
      <c r="AQ734" s="108" t="str">
        <f>VLOOKUP(Tabela2[[#This Row],[SIEMA]],Siema2025,57,FALSE)</f>
        <v/>
      </c>
      <c r="AR734" s="108" t="str">
        <f>VLOOKUP(Tabela2[[#This Row],[SIEMA]],Siema2025,59,FALSE)</f>
        <v/>
      </c>
      <c r="AS734" s="108" t="str">
        <f>VLOOKUP(Tabela2[[#This Row],[SIEMA]],Siema2025,61,FALSE)</f>
        <v>X</v>
      </c>
      <c r="AT734" s="108" t="str">
        <f>VLOOKUP(Tabela2[[#This Row],[SIEMA]],Siema2025,63,FALSE)</f>
        <v/>
      </c>
      <c r="AU734" s="108" t="str">
        <f>VLOOKUP(Tabela2[[#This Row],[SIEMA]],Siema2025,65,FALSE)</f>
        <v/>
      </c>
      <c r="AV734" s="108" t="str">
        <f>VLOOKUP(Tabela2[[#This Row],[SIEMA]],Siema2025,67,FALSE)</f>
        <v/>
      </c>
      <c r="AW734" s="108" t="str">
        <f>VLOOKUP(Tabela2[[#This Row],[SIEMA]],Siema2025,69,FALSE)</f>
        <v/>
      </c>
      <c r="AX734" s="108" t="str">
        <f>VLOOKUP(Tabela2[[#This Row],[SIEMA]],Siema2025,71,FALSE)</f>
        <v/>
      </c>
      <c r="AY734" s="108" t="str">
        <f>VLOOKUP(Tabela2[[#This Row],[SIEMA]],Siema2025,73,FALSE)</f>
        <v/>
      </c>
      <c r="AZ734" s="108" t="str">
        <f>VLOOKUP(Tabela2[[#This Row],[SIEMA]],Siema2025,75,FALSE)</f>
        <v/>
      </c>
      <c r="BA734" s="108" t="str">
        <f>VLOOKUP(Tabela2[[#This Row],[SIEMA]],Siema2025,77,FALSE)</f>
        <v/>
      </c>
      <c r="BB734" s="108" t="str">
        <f>VLOOKUP(Tabela2[[#This Row],[SIEMA]],Siema2025,79,FALSE)</f>
        <v/>
      </c>
      <c r="BC734" s="108"/>
      <c r="BD734" s="108" t="str">
        <f>VLOOKUP(Tabela2[[#This Row],[SIEMA]],Siema2025,82,FALSE)</f>
        <v/>
      </c>
      <c r="BE734" s="108" t="str">
        <f>VLOOKUP(Tabela2[[#This Row],[SIEMA]],Siema2025,81,FALSE)</f>
        <v/>
      </c>
      <c r="BF734" s="110" t="str">
        <f>VLOOKUP(Tabela2[[#This Row],[SIEMA]],Siema2025,28,FALSE)</f>
        <v>Companhia Portuária Vila Velha %u2013 CPVV</v>
      </c>
      <c r="BG734" s="110"/>
      <c r="BH734" s="111" t="str">
        <f>VLOOKUP(Tabela2[[#This Row],[SIEMA]],Siema2025,29,FALSE)</f>
        <v>39826482000179</v>
      </c>
      <c r="BI734" s="112" t="s">
        <v>2696</v>
      </c>
      <c r="BJ734" s="107" t="s">
        <v>7113</v>
      </c>
      <c r="BK734" s="104" t="s">
        <v>2696</v>
      </c>
      <c r="BL734" s="140">
        <v>45958</v>
      </c>
      <c r="BM734" s="108">
        <f ca="1">IF(Tabela2[[#This Row],[Data de atendimento do Ibama (considerar o primeiro documento/ação)]]="",_xlfn.DAYS(TODAY(),J734),_xlfn.DAYS(Tabela2[[#This Row],[Data de atendimento do Ibama (considerar o primeiro documento/ação)]],J734))</f>
        <v>5</v>
      </c>
      <c r="BN734" s="108" t="str">
        <f>IF(Tabela2[[#This Row],[Atendido pelo Ibama ("Não" ou "Sim")]]="Não","Preencher", IF(Tabela2[[#This Row],[Atendido pelo Ibama ("Não" ou "Sim")]]="Sim","NA",""))</f>
        <v>NA</v>
      </c>
      <c r="BO734" s="114" t="s">
        <v>7138</v>
      </c>
      <c r="BP734" s="108" t="str">
        <f>IF(Tabela2[[#This Row],[Forma de atendimento (primeiro documento/ação)]]= "Outros (especificar)", "PREENCHER","NA")</f>
        <v>NA</v>
      </c>
      <c r="BQ734" s="106" t="s">
        <v>123</v>
      </c>
      <c r="BR734" s="108" t="str">
        <f>IF(Tabela2[[#This Row],[Equipe do Ibama foi a campo? Houve sobrevoo do Poseidon?]] = "Sim", "PREENCHER","NA")</f>
        <v>NA</v>
      </c>
      <c r="BS734" s="108" t="s">
        <v>7120</v>
      </c>
      <c r="BT734" s="108" t="s">
        <v>637</v>
      </c>
      <c r="BU734" s="108" t="str">
        <f>IF(Tabela2[[#This Row],[Houve envio de Informações Pós-acidente (preencher "não se aplica" quando de competência estadual/municipal)]] = "Sim", "PREENCHER","NA")</f>
        <v>NA</v>
      </c>
      <c r="BV734" s="108" t="s">
        <v>123</v>
      </c>
      <c r="BW734" s="108" t="s">
        <v>2696</v>
      </c>
      <c r="BX734" s="106" t="s">
        <v>7102</v>
      </c>
      <c r="BY734" s="140">
        <v>45958</v>
      </c>
      <c r="BZ734" s="104">
        <f>IF(Tabela2[[#This Row],[Data do documento de encerramento]]="NA","NA",IF(Tabela2[[#This Row],[Data do documento de encerramento]]="","Pendente de conclusão/ encerramento",_xlfn.DAYS(Tabela2[[#This Row],[Data do documento de encerramento]],J734)))</f>
        <v>5</v>
      </c>
      <c r="CA734" s="107" t="s">
        <v>10274</v>
      </c>
      <c r="CB734" s="107"/>
      <c r="CC734" s="107"/>
      <c r="CD734" s="107"/>
      <c r="CE734" s="107"/>
      <c r="CF734" s="107"/>
    </row>
    <row r="735" spans="1:84" ht="15" customHeight="1">
      <c r="A735" s="169">
        <v>2025102810823</v>
      </c>
      <c r="B735" s="177" t="s">
        <v>8435</v>
      </c>
      <c r="C735" s="108" t="str">
        <f>VLOOKUP(Tabela2[[#This Row],[SIEMA]],Siema2025,4,FALSE)</f>
        <v xml:space="preserve"> SE</v>
      </c>
      <c r="D735" s="106" t="str">
        <f>VLOOKUP(Tabela2[[#This Row],[SIEMA]],Siema2025,3,FALSE)</f>
        <v xml:space="preserve">Carmópolis </v>
      </c>
      <c r="E735" s="106" t="str">
        <f>VLOOKUP(Tabela2[[#This Row],[SIEMA]],Siema2025,20,FALSE)</f>
        <v>Satélite de produção SAT.CP-1391, Carmópolis-SE.</v>
      </c>
      <c r="F735" s="106" t="s">
        <v>10275</v>
      </c>
      <c r="G735" s="106"/>
      <c r="H735" s="106"/>
      <c r="I735" s="104" t="str">
        <f>VLOOKUP(Tabela2[[#This Row],[SIEMA]],Siema2025,19,FALSE)</f>
        <v/>
      </c>
      <c r="J735" s="105">
        <f>VLOOKUP(Tabela2[[#This Row],[SIEMA]],Siema2025,2,FALSE)</f>
        <v>45953</v>
      </c>
      <c r="K735" s="105" t="str">
        <f>VLOOKUP(Tabela2[[#This Row],[SIEMA]],Siema2025,16,FALSE)</f>
        <v>Quinta</v>
      </c>
      <c r="L735" s="106" t="str">
        <f>IF(Tabela2[[#This Row],[Data]]="","Sem Informação",VLOOKUP(MONTH(Tabela2[[#This Row],[Data]]),'[1]Validação de dados'!$I$1:$J$13,2,0))</f>
        <v>Outubro</v>
      </c>
      <c r="M735" s="104">
        <f>YEAR(Tabela2[[#This Row],[Data]])</f>
        <v>2025</v>
      </c>
      <c r="N735" s="105" t="str">
        <f>VLOOKUP(Tabela2[[#This Row],[SIEMA]],Siema2025,17,FALSE)</f>
        <v>Matutino</v>
      </c>
      <c r="O735" s="105" t="s">
        <v>145</v>
      </c>
      <c r="P735" s="104" t="str">
        <f>VLOOKUP(Tabela2[[#This Row],[SIEMA]],Siema2025,21,FALSE)</f>
        <v>No dia 23/10/2025, às 10:25, durante o trânsito de um caminhão-vácuo na locação, ocorreu impacto mecânico na linha de produção do poço CP-0106, próximo à chegada do satélite SAT.CP-1391. O evento resultou em perda de contenção primária com descarga significativa de aproximadamente 0,75 m³ de emulsão, sendo 0,061 m³ de óleo (8,2% do volume da perda) e 0,689 m³ de água (91,8% do volume da perda). O poço foi parado e a linha isolada para conter o vazamento, que ficou restrito à área da locação. Área atingida = 25 m²; Lâmina= 0,003 m. BSW: 91,8%.</v>
      </c>
      <c r="Q735" s="104" t="s">
        <v>7127</v>
      </c>
      <c r="R735" s="104" t="str">
        <f>VLOOKUP(Tabela2[[#This Row],[SIEMA]],Siema2025,10,FALSE)</f>
        <v>Água</v>
      </c>
      <c r="S735" s="107" t="str">
        <f>IF(Q735="","", IF(Q735="NC","", IF(Q735="NE","", IF(Q735="NA","",IFERROR(VLOOKUP(Q735,[1]Produtos!$A$1:$C$2319,2,FALSE),"Não Cadastrado")))))</f>
        <v/>
      </c>
      <c r="T735" s="104" t="str">
        <f>VLOOKUP(Tabela2[[#This Row],[SIEMA]],Siema2025,11,FALSE)</f>
        <v>0.689</v>
      </c>
      <c r="U735" s="104" t="str">
        <f>VLOOKUP(Tabela2[[#This Row],[SIEMA]],Siema2025,12,FALSE)</f>
        <v>M3</v>
      </c>
      <c r="V735" s="104" t="str">
        <f>IF(Q735="","",IF(ISNUMBER(Q735)=FALSE,"Não se aplica",IFERROR(VLOOKUP(Q735,Produtos!$A$1:$C$2319,3,FALSE),"Não Cadastrado")))</f>
        <v>Não se aplica</v>
      </c>
      <c r="W735" s="104" t="str">
        <f>VLOOKUP(Tabela2[[#This Row],[SIEMA]],Siema2025,10,FALSE)</f>
        <v>Água</v>
      </c>
      <c r="X735" s="113" t="str">
        <f>IF(Tabela2[[#This Row],[Origem do acidente]] = "Plataforma", "PREENCHER","NA")</f>
        <v>NA</v>
      </c>
      <c r="Y735" s="109" t="str">
        <f>IF(W735="","", IF(W735="NC","", IF(W735="NE","", IF(W735="NA","",IFERROR(VLOOKUP(W735,Produtos!$A$1:$C$2319,2,FALSE),"Não Cadastrado")))))</f>
        <v>Não Cadastrado</v>
      </c>
      <c r="Z735" s="104" t="str">
        <f>VLOOKUP(Tabela2[[#This Row],[SIEMA]],Siema2025,11,FALSE)</f>
        <v>0.689</v>
      </c>
      <c r="AA735" s="104" t="str">
        <f>VLOOKUP(Tabela2[[#This Row],[SIEMA]],Siema2025,12,FALSE)</f>
        <v>M3</v>
      </c>
      <c r="AB735" s="104" t="str">
        <f>IF(W735="","",IF(ISNUMBER(W735)=FALSE,"Não se aplica",IFERROR(VLOOKUP(W735,Produtos!$A$1:$C$2319,3,FALSE),"Não Cadastrado")))</f>
        <v>Não se aplica</v>
      </c>
      <c r="AC735" s="104"/>
      <c r="AD735" s="108" t="s">
        <v>252</v>
      </c>
      <c r="AE735" s="107" t="str">
        <f>IF(AC735="","", IF(AC735="NC","", IF(AC735="NE","", IF(AC735="NA","",IFERROR(VLOOKUP(AC735,Produtos!$A$1:$C$2319,2,FALSE),"Não Cadastrado")))))</f>
        <v/>
      </c>
      <c r="AF735" s="104">
        <v>16000</v>
      </c>
      <c r="AG735" s="104"/>
      <c r="AH735" s="104" t="str">
        <f>IF(AC735="","",IF(ISNUMBER(AC735)=FALSE,"Não se aplica",IFERROR(VLOOKUP(AC735,Produtos!$A$1:$C$2319,3,FALSE),"Não Cadastrado")))</f>
        <v/>
      </c>
      <c r="AI735" s="104"/>
      <c r="AJ735" s="104" t="str">
        <f>VLOOKUP(Tabela2[[#This Row],[SIEMA]],Siema2025,26,FALSE)</f>
        <v>Impacto mecânico.</v>
      </c>
      <c r="AK735" s="107"/>
      <c r="AL735" s="107"/>
      <c r="AM735" s="107"/>
      <c r="AN735" s="108" t="str">
        <f>VLOOKUP(Tabela2[[#This Row],[SIEMA]],Siema2025,51,FALSE)</f>
        <v/>
      </c>
      <c r="AO735" s="108" t="str">
        <f>VLOOKUP(Tabela2[[#This Row],[SIEMA]],Siema2025,53,FALSE)</f>
        <v/>
      </c>
      <c r="AP735" s="108" t="str">
        <f>VLOOKUP(Tabela2[[#This Row],[SIEMA]],Siema2025,55,FALSE)</f>
        <v/>
      </c>
      <c r="AQ735" s="108" t="str">
        <f>VLOOKUP(Tabela2[[#This Row],[SIEMA]],Siema2025,57,FALSE)</f>
        <v/>
      </c>
      <c r="AR735" s="108" t="str">
        <f>VLOOKUP(Tabela2[[#This Row],[SIEMA]],Siema2025,59,FALSE)</f>
        <v/>
      </c>
      <c r="AS735" s="108" t="str">
        <f>VLOOKUP(Tabela2[[#This Row],[SIEMA]],Siema2025,61,FALSE)</f>
        <v/>
      </c>
      <c r="AT735" s="108" t="str">
        <f>VLOOKUP(Tabela2[[#This Row],[SIEMA]],Siema2025,63,FALSE)</f>
        <v/>
      </c>
      <c r="AU735" s="108" t="str">
        <f>VLOOKUP(Tabela2[[#This Row],[SIEMA]],Siema2025,65,FALSE)</f>
        <v>X</v>
      </c>
      <c r="AV735" s="108" t="str">
        <f>VLOOKUP(Tabela2[[#This Row],[SIEMA]],Siema2025,67,FALSE)</f>
        <v/>
      </c>
      <c r="AW735" s="108" t="str">
        <f>VLOOKUP(Tabela2[[#This Row],[SIEMA]],Siema2025,69,FALSE)</f>
        <v/>
      </c>
      <c r="AX735" s="108" t="str">
        <f>VLOOKUP(Tabela2[[#This Row],[SIEMA]],Siema2025,71,FALSE)</f>
        <v/>
      </c>
      <c r="AY735" s="108" t="str">
        <f>VLOOKUP(Tabela2[[#This Row],[SIEMA]],Siema2025,73,FALSE)</f>
        <v/>
      </c>
      <c r="AZ735" s="108" t="str">
        <f>VLOOKUP(Tabela2[[#This Row],[SIEMA]],Siema2025,75,FALSE)</f>
        <v/>
      </c>
      <c r="BA735" s="108" t="str">
        <f>VLOOKUP(Tabela2[[#This Row],[SIEMA]],Siema2025,77,FALSE)</f>
        <v/>
      </c>
      <c r="BB735" s="108" t="str">
        <f>VLOOKUP(Tabela2[[#This Row],[SIEMA]],Siema2025,79,FALSE)</f>
        <v/>
      </c>
      <c r="BC735" s="108" t="str">
        <f>IF(Tabela2[[#This Row],[Outro(s) ]] = "X", "PREENCHER","NA")</f>
        <v>NA</v>
      </c>
      <c r="BD735" s="108" t="str">
        <f>VLOOKUP(Tabela2[[#This Row],[SIEMA]],Siema2025,82,FALSE)</f>
        <v/>
      </c>
      <c r="BE735" s="108" t="str">
        <f>VLOOKUP(Tabela2[[#This Row],[SIEMA]],Siema2025,81,FALSE)</f>
        <v/>
      </c>
      <c r="BF735" s="110" t="str">
        <f>VLOOKUP(Tabela2[[#This Row],[SIEMA]],Siema2025,28,FALSE)</f>
        <v>CARMO ENERGY S.A.</v>
      </c>
      <c r="BG735" s="110"/>
      <c r="BH735" s="111" t="str">
        <f>VLOOKUP(Tabela2[[#This Row],[SIEMA]],Siema2025,29,FALSE)</f>
        <v>41955491000101</v>
      </c>
      <c r="BI735" s="112" t="str">
        <f>VLOOKUP(Tabela2[[#This Row],[SIEMA]],Siema2025,107,FALSE)</f>
        <v>Não</v>
      </c>
      <c r="BJ735" s="107"/>
      <c r="BK735" s="104"/>
      <c r="BL735" s="140"/>
      <c r="BM735" s="108">
        <f ca="1">IF(Tabela2[[#This Row],[Data de atendimento do Ibama (considerar o primeiro documento/ação)]]="",_xlfn.DAYS(TODAY(),J735),_xlfn.DAYS(Tabela2[[#This Row],[Data de atendimento do Ibama (considerar o primeiro documento/ação)]],J735))</f>
        <v>277</v>
      </c>
      <c r="BN735" s="108" t="str">
        <f>IF(Tabela2[[#This Row],[Atendido pelo Ibama ("Não" ou "Sim")]]="Não","Preencher", IF(Tabela2[[#This Row],[Atendido pelo Ibama ("Não" ou "Sim")]]="Sim","NA",""))</f>
        <v/>
      </c>
      <c r="BO735" s="114"/>
      <c r="BP735" s="108" t="str">
        <f>IF(Tabela2[[#This Row],[Forma de atendimento (primeiro documento/ação)]]= "Outros (especificar)", "PREENCHER","NA")</f>
        <v>NA</v>
      </c>
      <c r="BQ735" s="106"/>
      <c r="BR735" s="108" t="str">
        <f>IF(Tabela2[[#This Row],[Equipe do Ibama foi a campo? Houve sobrevoo do Poseidon?]] = "Sim", "PREENCHER","NA")</f>
        <v>NA</v>
      </c>
      <c r="BS735" s="108" t="str">
        <f>IF(Tabela2[[#This Row],[Se sim, foi emitida Ordem de Emergência? (informações vinculada à coluna CK)]] = "Sim", "PREENCHER","NA")</f>
        <v>NA</v>
      </c>
      <c r="BT735" s="108" t="str">
        <f>IF(Tabela2[[#This Row],[Foi elaborado Relatório de Vistoria pelo Ibama? (informações vinculada à coluna CK)]] = "Sim", "PREENCHER","NA")</f>
        <v>NA</v>
      </c>
      <c r="BU735" s="108" t="str">
        <f>IF(Tabela2[[#This Row],[Houve envio de Informações Pós-acidente (preencher "não se aplica" quando de competência estadual/municipal)]] = "Sim", "PREENCHER","NA")</f>
        <v>NA</v>
      </c>
      <c r="BV735" s="108" t="str">
        <f>IF(Tabela2[[#This Row],[Houve avaliação das informações pós-acidente solicitadas/enviadas?]] = "Sim", "PREENCHER","NA")</f>
        <v>NA</v>
      </c>
      <c r="BW735" s="108" t="str">
        <f>IF(Tabela2[[#This Row],[O Ibama aguarda resposta da empresa/OEMA, etc?]] = "Sim", "PREENCHER","NA")</f>
        <v>NA</v>
      </c>
      <c r="BX735" s="106"/>
      <c r="BY735" s="106"/>
      <c r="BZ735" s="104" t="str">
        <f>IF(Tabela2[[#This Row],[Data do documento de encerramento]]="NA","NA",IF(Tabela2[[#This Row],[Data do documento de encerramento]]="","Pendente de conclusão/ encerramento",_xlfn.DAYS(Tabela2[[#This Row],[Data do documento de encerramento]],J735)))</f>
        <v>Pendente de conclusão/ encerramento</v>
      </c>
      <c r="CA735" s="107"/>
      <c r="CB735" s="107"/>
      <c r="CC735" s="107"/>
      <c r="CD735" s="107"/>
      <c r="CE735" s="107"/>
      <c r="CF735" s="107"/>
    </row>
    <row r="736" spans="1:84">
      <c r="A736" s="169">
        <v>2025102810835</v>
      </c>
      <c r="B736" s="177" t="s">
        <v>8435</v>
      </c>
      <c r="C736" s="108" t="str">
        <f>VLOOKUP(Tabela2[[#This Row],[SIEMA]],Siema2025,4,FALSE)</f>
        <v xml:space="preserve"> SE</v>
      </c>
      <c r="D736" s="106" t="str">
        <f>VLOOKUP(Tabela2[[#This Row],[SIEMA]],Siema2025,3,FALSE)</f>
        <v xml:space="preserve">Carmópolis </v>
      </c>
      <c r="E736" s="106" t="str">
        <f>VLOOKUP(Tabela2[[#This Row],[SIEMA]],Siema2025,20,FALSE)</f>
        <v>Satélite de injeção SAT.CP-0009, Carmópolis-SE.</v>
      </c>
      <c r="F736" s="106"/>
      <c r="G736" s="106"/>
      <c r="H736" s="106"/>
      <c r="I736" s="104" t="str">
        <f>VLOOKUP(Tabela2[[#This Row],[SIEMA]],Siema2025,19,FALSE)</f>
        <v/>
      </c>
      <c r="J736" s="105">
        <f>VLOOKUP(Tabela2[[#This Row],[SIEMA]],Siema2025,2,FALSE)</f>
        <v>45953</v>
      </c>
      <c r="K736" s="105" t="str">
        <f>VLOOKUP(Tabela2[[#This Row],[SIEMA]],Siema2025,16,FALSE)</f>
        <v>Quinta</v>
      </c>
      <c r="L736" s="106" t="str">
        <f>IF(Tabela2[[#This Row],[Data]]="","Sem Informação",VLOOKUP(MONTH(Tabela2[[#This Row],[Data]]),'[1]Validação de dados'!$I$1:$J$13,2,0))</f>
        <v>Outubro</v>
      </c>
      <c r="M736" s="104">
        <f>YEAR(Tabela2[[#This Row],[Data]])</f>
        <v>2025</v>
      </c>
      <c r="N736" s="105" t="str">
        <f>VLOOKUP(Tabela2[[#This Row],[SIEMA]],Siema2025,17,FALSE)</f>
        <v>Matutino</v>
      </c>
      <c r="O736" s="105" t="s">
        <v>145</v>
      </c>
      <c r="P736" s="104" t="str">
        <f>VLOOKUP(Tabela2[[#This Row],[SIEMA]],Siema2025,21,FALSE)</f>
        <v>No dia 23/10/2025 às 09:25, ocorreu uma perda de contenção primária/descarga significante de 0,25 m³ de água de injeção devido a falha em junta de 1%u201D na tomada de manômetro do satélite SAT.CP-09. Após a constatação da perda de contenção, o trecho foi fechado, para sanar vazamento. Área atingida = 250 m²; Lâmina d'água = 0,001 m; TOG = 14,82 mg/L.</v>
      </c>
      <c r="Q736" s="104" t="str">
        <f>VLOOKUP(Tabela2[[#This Row],[SIEMA]],Siema2025,7,FALSE)</f>
        <v/>
      </c>
      <c r="R736" s="104" t="str">
        <f>VLOOKUP(Tabela2[[#This Row],[SIEMA]],Siema2025,10,FALSE)</f>
        <v>Água de injeção</v>
      </c>
      <c r="S736" s="107" t="str">
        <f>IF(Q736="","", IF(Q736="NC","", IF(Q736="NE","", IF(Q736="NA","",IFERROR(VLOOKUP(Q736,[1]Produtos!$A$1:$C$2319,2,FALSE),"Não Cadastrado")))))</f>
        <v/>
      </c>
      <c r="T736" s="104" t="str">
        <f>VLOOKUP(Tabela2[[#This Row],[SIEMA]],Siema2025,11,FALSE)</f>
        <v>0.25</v>
      </c>
      <c r="U736" s="104" t="str">
        <f>VLOOKUP(Tabela2[[#This Row],[SIEMA]],Siema2025,12,FALSE)</f>
        <v>M3</v>
      </c>
      <c r="V736" s="104" t="str">
        <f>IF(Q736="","",IF(ISNUMBER(Q736)=FALSE,"Não se aplica",IFERROR(VLOOKUP(Q736,Produtos!$A$1:$C$2319,3,FALSE),"Não Cadastrado")))</f>
        <v/>
      </c>
      <c r="W736" s="104" t="str">
        <f>VLOOKUP(Tabela2[[#This Row],[SIEMA]],Siema2025,10,FALSE)</f>
        <v>Água de injeção</v>
      </c>
      <c r="X736" s="113" t="str">
        <f>IF(Tabela2[[#This Row],[Origem do acidente]] = "Plataforma", "PREENCHER","NA")</f>
        <v>NA</v>
      </c>
      <c r="Y736" s="109" t="str">
        <f>IF(W736="","", IF(W736="NC","", IF(W736="NE","", IF(W736="NA","",IFERROR(VLOOKUP(W736,Produtos!$A$1:$C$2319,2,FALSE),"Não Cadastrado")))))</f>
        <v>Não Cadastrado</v>
      </c>
      <c r="Z736" s="104" t="str">
        <f>VLOOKUP(Tabela2[[#This Row],[SIEMA]],Siema2025,11,FALSE)</f>
        <v>0.25</v>
      </c>
      <c r="AA736" s="104" t="str">
        <f>VLOOKUP(Tabela2[[#This Row],[SIEMA]],Siema2025,12,FALSE)</f>
        <v>M3</v>
      </c>
      <c r="AB736" s="104" t="str">
        <f>IF(W736="","",IF(ISNUMBER(W736)=FALSE,"Não se aplica",IFERROR(VLOOKUP(W736,Produtos!$A$1:$C$2319,3,FALSE),"Não Cadastrado")))</f>
        <v>Não se aplica</v>
      </c>
      <c r="AC736" s="104"/>
      <c r="AD736" s="108" t="str">
        <f>IF(Tabela2[[#This Row],[Origem do acidente]] = "Plataforma", "PREENCHER","NA")</f>
        <v>NA</v>
      </c>
      <c r="AE736" s="107" t="str">
        <f>IF(AC736="","", IF(AC736="NC","", IF(AC736="NE","", IF(AC736="NA","",IFERROR(VLOOKUP(AC736,Produtos!$A$1:$C$2319,2,FALSE),"Não Cadastrado")))))</f>
        <v/>
      </c>
      <c r="AF736" s="104"/>
      <c r="AG736" s="104"/>
      <c r="AH736" s="104" t="str">
        <f>IF(AC736="","",IF(ISNUMBER(AC736)=FALSE,"Não se aplica",IFERROR(VLOOKUP(AC736,Produtos!$A$1:$C$2319,3,FALSE),"Não Cadastrado")))</f>
        <v/>
      </c>
      <c r="AI736" s="104"/>
      <c r="AJ736" s="104" t="str">
        <f>VLOOKUP(Tabela2[[#This Row],[SIEMA]],Siema2025,26,FALSE)</f>
        <v>Falha em junta.</v>
      </c>
      <c r="AK736" s="107"/>
      <c r="AL736" s="107"/>
      <c r="AM736" s="107"/>
      <c r="AN736" s="108" t="str">
        <f>VLOOKUP(Tabela2[[#This Row],[SIEMA]],Siema2025,51,FALSE)</f>
        <v/>
      </c>
      <c r="AO736" s="108" t="str">
        <f>VLOOKUP(Tabela2[[#This Row],[SIEMA]],Siema2025,53,FALSE)</f>
        <v/>
      </c>
      <c r="AP736" s="108" t="str">
        <f>VLOOKUP(Tabela2[[#This Row],[SIEMA]],Siema2025,55,FALSE)</f>
        <v/>
      </c>
      <c r="AQ736" s="108" t="str">
        <f>VLOOKUP(Tabela2[[#This Row],[SIEMA]],Siema2025,57,FALSE)</f>
        <v/>
      </c>
      <c r="AR736" s="108" t="str">
        <f>VLOOKUP(Tabela2[[#This Row],[SIEMA]],Siema2025,59,FALSE)</f>
        <v/>
      </c>
      <c r="AS736" s="108" t="str">
        <f>VLOOKUP(Tabela2[[#This Row],[SIEMA]],Siema2025,61,FALSE)</f>
        <v/>
      </c>
      <c r="AT736" s="108" t="str">
        <f>VLOOKUP(Tabela2[[#This Row],[SIEMA]],Siema2025,63,FALSE)</f>
        <v/>
      </c>
      <c r="AU736" s="108" t="str">
        <f>VLOOKUP(Tabela2[[#This Row],[SIEMA]],Siema2025,65,FALSE)</f>
        <v>X</v>
      </c>
      <c r="AV736" s="108" t="str">
        <f>VLOOKUP(Tabela2[[#This Row],[SIEMA]],Siema2025,67,FALSE)</f>
        <v/>
      </c>
      <c r="AW736" s="108" t="str">
        <f>VLOOKUP(Tabela2[[#This Row],[SIEMA]],Siema2025,69,FALSE)</f>
        <v/>
      </c>
      <c r="AX736" s="108" t="str">
        <f>VLOOKUP(Tabela2[[#This Row],[SIEMA]],Siema2025,71,FALSE)</f>
        <v/>
      </c>
      <c r="AY736" s="108" t="str">
        <f>VLOOKUP(Tabela2[[#This Row],[SIEMA]],Siema2025,73,FALSE)</f>
        <v/>
      </c>
      <c r="AZ736" s="108" t="str">
        <f>VLOOKUP(Tabela2[[#This Row],[SIEMA]],Siema2025,75,FALSE)</f>
        <v/>
      </c>
      <c r="BA736" s="108" t="str">
        <f>VLOOKUP(Tabela2[[#This Row],[SIEMA]],Siema2025,77,FALSE)</f>
        <v/>
      </c>
      <c r="BB736" s="108" t="str">
        <f>VLOOKUP(Tabela2[[#This Row],[SIEMA]],Siema2025,79,FALSE)</f>
        <v/>
      </c>
      <c r="BC736" s="108" t="str">
        <f>IF(Tabela2[[#This Row],[Outro(s) ]] = "X", "PREENCHER","NA")</f>
        <v>NA</v>
      </c>
      <c r="BD736" s="108" t="str">
        <f>VLOOKUP(Tabela2[[#This Row],[SIEMA]],Siema2025,82,FALSE)</f>
        <v/>
      </c>
      <c r="BE736" s="108" t="str">
        <f>VLOOKUP(Tabela2[[#This Row],[SIEMA]],Siema2025,81,FALSE)</f>
        <v/>
      </c>
      <c r="BF736" s="110" t="str">
        <f>VLOOKUP(Tabela2[[#This Row],[SIEMA]],Siema2025,28,FALSE)</f>
        <v>CARMO ENERGY S.A.</v>
      </c>
      <c r="BG736" s="110"/>
      <c r="BH736" s="111" t="str">
        <f>VLOOKUP(Tabela2[[#This Row],[SIEMA]],Siema2025,29,FALSE)</f>
        <v>41955491000101</v>
      </c>
      <c r="BI736" s="112" t="str">
        <f>VLOOKUP(Tabela2[[#This Row],[SIEMA]],Siema2025,107,FALSE)</f>
        <v>Não</v>
      </c>
      <c r="BJ736" s="107"/>
      <c r="BK736" s="104"/>
      <c r="BL736" s="140"/>
      <c r="BM736" s="108">
        <f ca="1">IF(Tabela2[[#This Row],[Data de atendimento do Ibama (considerar o primeiro documento/ação)]]="",_xlfn.DAYS(TODAY(),J736),_xlfn.DAYS(Tabela2[[#This Row],[Data de atendimento do Ibama (considerar o primeiro documento/ação)]],J736))</f>
        <v>277</v>
      </c>
      <c r="BN736" s="108" t="str">
        <f>IF(Tabela2[[#This Row],[Atendido pelo Ibama ("Não" ou "Sim")]]="Não","Preencher", IF(Tabela2[[#This Row],[Atendido pelo Ibama ("Não" ou "Sim")]]="Sim","NA",""))</f>
        <v/>
      </c>
      <c r="BO736" s="114"/>
      <c r="BP736" s="108" t="str">
        <f>IF(Tabela2[[#This Row],[Forma de atendimento (primeiro documento/ação)]]= "Outros (especificar)", "PREENCHER","NA")</f>
        <v>NA</v>
      </c>
      <c r="BQ736" s="106"/>
      <c r="BR736" s="108" t="str">
        <f>IF(Tabela2[[#This Row],[Equipe do Ibama foi a campo? Houve sobrevoo do Poseidon?]] = "Sim", "PREENCHER","NA")</f>
        <v>NA</v>
      </c>
      <c r="BS736" s="108" t="str">
        <f>IF(Tabela2[[#This Row],[Se sim, foi emitida Ordem de Emergência? (informações vinculada à coluna CK)]] = "Sim", "PREENCHER","NA")</f>
        <v>NA</v>
      </c>
      <c r="BT736" s="108" t="str">
        <f>IF(Tabela2[[#This Row],[Foi elaborado Relatório de Vistoria pelo Ibama? (informações vinculada à coluna CK)]] = "Sim", "PREENCHER","NA")</f>
        <v>NA</v>
      </c>
      <c r="BU736" s="108" t="str">
        <f>IF(Tabela2[[#This Row],[Houve envio de Informações Pós-acidente (preencher "não se aplica" quando de competência estadual/municipal)]] = "Sim", "PREENCHER","NA")</f>
        <v>NA</v>
      </c>
      <c r="BV736" s="108" t="str">
        <f>IF(Tabela2[[#This Row],[Houve avaliação das informações pós-acidente solicitadas/enviadas?]] = "Sim", "PREENCHER","NA")</f>
        <v>NA</v>
      </c>
      <c r="BW736" s="108" t="str">
        <f>IF(Tabela2[[#This Row],[O Ibama aguarda resposta da empresa/OEMA, etc?]] = "Sim", "PREENCHER","NA")</f>
        <v>NA</v>
      </c>
      <c r="BX736" s="106"/>
      <c r="BY736" s="140"/>
      <c r="BZ736" s="104" t="str">
        <f>IF(Tabela2[[#This Row],[Data do documento de encerramento]]="NA","NA",IF(Tabela2[[#This Row],[Data do documento de encerramento]]="","Pendente de conclusão/ encerramento",_xlfn.DAYS(Tabela2[[#This Row],[Data do documento de encerramento]],J736)))</f>
        <v>Pendente de conclusão/ encerramento</v>
      </c>
      <c r="CA736" s="107"/>
      <c r="CB736" s="107"/>
      <c r="CC736" s="107"/>
      <c r="CD736" s="107"/>
      <c r="CE736" s="107"/>
      <c r="CF736" s="107"/>
    </row>
    <row r="737" spans="1:84">
      <c r="A737" s="169">
        <v>2025102814440</v>
      </c>
      <c r="B737" s="177" t="s">
        <v>8435</v>
      </c>
      <c r="C737" s="108" t="str">
        <f>VLOOKUP(Tabela2[[#This Row],[SIEMA]],Siema2025,4,FALSE)</f>
        <v>RN</v>
      </c>
      <c r="D737" s="106" t="str">
        <f>VLOOKUP(Tabela2[[#This Row],[SIEMA]],Siema2025,3,FALSE)</f>
        <v>Governador Dix Sept Rosado</v>
      </c>
      <c r="E737" s="106" t="str">
        <f>VLOOKUP(Tabela2[[#This Row],[SIEMA]],Siema2025,20,FALSE)</f>
        <v>Campo de Livramento - Poço: 8-LV-40-RN (721000398400) Bacia Potiguar</v>
      </c>
      <c r="F737" s="106" t="s">
        <v>10276</v>
      </c>
      <c r="G737" s="106"/>
      <c r="H737" s="106"/>
      <c r="I737" s="104" t="str">
        <f>VLOOKUP(Tabela2[[#This Row],[SIEMA]],Siema2025,19,FALSE)</f>
        <v/>
      </c>
      <c r="J737" s="105">
        <f>VLOOKUP(Tabela2[[#This Row],[SIEMA]],Siema2025,2,FALSE)</f>
        <v>45954</v>
      </c>
      <c r="K737" s="105" t="str">
        <f>VLOOKUP(Tabela2[[#This Row],[SIEMA]],Siema2025,16,FALSE)</f>
        <v>Sexta</v>
      </c>
      <c r="L737" s="106" t="str">
        <f>IF(Tabela2[[#This Row],[Data]]="","Sem Informação",VLOOKUP(MONTH(Tabela2[[#This Row],[Data]]),'[1]Validação de dados'!$I$1:$J$13,2,0))</f>
        <v>Outubro</v>
      </c>
      <c r="M737" s="104">
        <f>YEAR(Tabela2[[#This Row],[Data]])</f>
        <v>2025</v>
      </c>
      <c r="N737" s="105" t="str">
        <f>VLOOKUP(Tabela2[[#This Row],[SIEMA]],Siema2025,17,FALSE)</f>
        <v>Matutino</v>
      </c>
      <c r="O737" s="105" t="s">
        <v>145</v>
      </c>
      <c r="P737" s="104" t="str">
        <f>VLOOKUP(Tabela2[[#This Row],[SIEMA]],Siema2025,21,FALSE)</f>
        <v>No dia 24/10/2025, por volta das 10:15h, durante o serviço de escavação para substituição de um trecho comprometido da linha de injeção do poço CAC-0025, a retroescavadeira %u2014 utilizada após escavação manual para identificação de interferências %u2014 atingiu e danificou a linha de fibra do poço LV-0040. Nesse ponto, as tubulações dos dois poços compartilham o mesmo trajeto subterrâneo.</v>
      </c>
      <c r="Q737" s="104" t="str">
        <f>VLOOKUP(Tabela2[[#This Row],[SIEMA]],Siema2025,7,FALSE)</f>
        <v/>
      </c>
      <c r="R737" s="104" t="str">
        <f>VLOOKUP(Tabela2[[#This Row],[SIEMA]],Siema2025,10,FALSE)</f>
        <v>Água de injeção</v>
      </c>
      <c r="S737" s="107" t="str">
        <f>IF(Q737="","", IF(Q737="NC","", IF(Q737="NE","", IF(Q737="NA","",IFERROR(VLOOKUP(Q737,[1]Produtos!$A$1:$C$2319,2,FALSE),"Não Cadastrado")))))</f>
        <v/>
      </c>
      <c r="T737" s="104" t="str">
        <f>VLOOKUP(Tabela2[[#This Row],[SIEMA]],Siema2025,11,FALSE)</f>
        <v>0.4</v>
      </c>
      <c r="U737" s="104" t="str">
        <f>VLOOKUP(Tabela2[[#This Row],[SIEMA]],Siema2025,12,FALSE)</f>
        <v>M3</v>
      </c>
      <c r="V737" s="104" t="str">
        <f>IF(Q737="","",IF(ISNUMBER(Q737)=FALSE,"Não se aplica",IFERROR(VLOOKUP(Q737,Produtos!$A$1:$C$2319,3,FALSE),"Não Cadastrado")))</f>
        <v/>
      </c>
      <c r="W737" s="104" t="str">
        <f>VLOOKUP(Tabela2[[#This Row],[SIEMA]],Siema2025,10,FALSE)</f>
        <v>Água de injeção</v>
      </c>
      <c r="X737" s="113" t="str">
        <f>IF(Tabela2[[#This Row],[Origem do acidente]] = "Plataforma", "PREENCHER","NA")</f>
        <v>NA</v>
      </c>
      <c r="Y737" s="109" t="str">
        <f>IF(W737="","", IF(W737="NC","", IF(W737="NE","", IF(W737="NA","",IFERROR(VLOOKUP(W737,Produtos!$A$1:$C$2319,2,FALSE),"Não Cadastrado")))))</f>
        <v>Não Cadastrado</v>
      </c>
      <c r="Z737" s="104" t="str">
        <f>VLOOKUP(Tabela2[[#This Row],[SIEMA]],Siema2025,11,FALSE)</f>
        <v>0.4</v>
      </c>
      <c r="AA737" s="104" t="str">
        <f>VLOOKUP(Tabela2[[#This Row],[SIEMA]],Siema2025,12,FALSE)</f>
        <v>M3</v>
      </c>
      <c r="AB737" s="104" t="str">
        <f>IF(W737="","",IF(ISNUMBER(W737)=FALSE,"Não se aplica",IFERROR(VLOOKUP(W737,Produtos!$A$1:$C$2319,3,FALSE),"Não Cadastrado")))</f>
        <v>Não se aplica</v>
      </c>
      <c r="AC737" s="104"/>
      <c r="AD737" s="108" t="str">
        <f>IF(Tabela2[[#This Row],[Origem do acidente]] = "Plataforma", "PREENCHER","NA")</f>
        <v>NA</v>
      </c>
      <c r="AE737" s="107" t="str">
        <f>IF(AC737="","", IF(AC737="NC","", IF(AC737="NE","", IF(AC737="NA","",IFERROR(VLOOKUP(AC737,Produtos!$A$1:$C$2319,2,FALSE),"Não Cadastrado")))))</f>
        <v/>
      </c>
      <c r="AF737" s="104"/>
      <c r="AG737" s="104"/>
      <c r="AH737" s="104" t="str">
        <f>IF(AC737="","",IF(ISNUMBER(AC737)=FALSE,"Não se aplica",IFERROR(VLOOKUP(AC737,Produtos!$A$1:$C$2319,3,FALSE),"Não Cadastrado")))</f>
        <v/>
      </c>
      <c r="AI737" s="104"/>
      <c r="AJ737" s="104" t="str">
        <f>VLOOKUP(Tabela2[[#This Row],[SIEMA]],Siema2025,26,FALSE)</f>
        <v>Em investigação - informaremos em breve</v>
      </c>
      <c r="AK737" s="107"/>
      <c r="AL737" s="107"/>
      <c r="AM737" s="107"/>
      <c r="AN737" s="108" t="str">
        <f>VLOOKUP(Tabela2[[#This Row],[SIEMA]],Siema2025,51,FALSE)</f>
        <v/>
      </c>
      <c r="AO737" s="108" t="str">
        <f>VLOOKUP(Tabela2[[#This Row],[SIEMA]],Siema2025,53,FALSE)</f>
        <v/>
      </c>
      <c r="AP737" s="108" t="str">
        <f>VLOOKUP(Tabela2[[#This Row],[SIEMA]],Siema2025,55,FALSE)</f>
        <v/>
      </c>
      <c r="AQ737" s="108" t="str">
        <f>VLOOKUP(Tabela2[[#This Row],[SIEMA]],Siema2025,57,FALSE)</f>
        <v/>
      </c>
      <c r="AR737" s="108" t="str">
        <f>VLOOKUP(Tabela2[[#This Row],[SIEMA]],Siema2025,59,FALSE)</f>
        <v/>
      </c>
      <c r="AS737" s="108" t="str">
        <f>VLOOKUP(Tabela2[[#This Row],[SIEMA]],Siema2025,61,FALSE)</f>
        <v/>
      </c>
      <c r="AT737" s="108" t="str">
        <f>VLOOKUP(Tabela2[[#This Row],[SIEMA]],Siema2025,63,FALSE)</f>
        <v/>
      </c>
      <c r="AU737" s="108" t="str">
        <f>VLOOKUP(Tabela2[[#This Row],[SIEMA]],Siema2025,65,FALSE)</f>
        <v>X</v>
      </c>
      <c r="AV737" s="108" t="str">
        <f>VLOOKUP(Tabela2[[#This Row],[SIEMA]],Siema2025,67,FALSE)</f>
        <v/>
      </c>
      <c r="AW737" s="108" t="str">
        <f>VLOOKUP(Tabela2[[#This Row],[SIEMA]],Siema2025,69,FALSE)</f>
        <v/>
      </c>
      <c r="AX737" s="108" t="str">
        <f>VLOOKUP(Tabela2[[#This Row],[SIEMA]],Siema2025,71,FALSE)</f>
        <v/>
      </c>
      <c r="AY737" s="108" t="str">
        <f>VLOOKUP(Tabela2[[#This Row],[SIEMA]],Siema2025,73,FALSE)</f>
        <v/>
      </c>
      <c r="AZ737" s="108" t="str">
        <f>VLOOKUP(Tabela2[[#This Row],[SIEMA]],Siema2025,75,FALSE)</f>
        <v/>
      </c>
      <c r="BA737" s="108" t="str">
        <f>VLOOKUP(Tabela2[[#This Row],[SIEMA]],Siema2025,77,FALSE)</f>
        <v/>
      </c>
      <c r="BB737" s="108" t="str">
        <f>VLOOKUP(Tabela2[[#This Row],[SIEMA]],Siema2025,79,FALSE)</f>
        <v/>
      </c>
      <c r="BC737" s="108" t="str">
        <f>IF(Tabela2[[#This Row],[Outro(s) ]] = "X", "PREENCHER","NA")</f>
        <v>NA</v>
      </c>
      <c r="BD737" s="108" t="str">
        <f>VLOOKUP(Tabela2[[#This Row],[SIEMA]],Siema2025,82,FALSE)</f>
        <v/>
      </c>
      <c r="BE737" s="108" t="str">
        <f>VLOOKUP(Tabela2[[#This Row],[SIEMA]],Siema2025,81,FALSE)</f>
        <v/>
      </c>
      <c r="BF737" s="110" t="str">
        <f>VLOOKUP(Tabela2[[#This Row],[SIEMA]],Siema2025,28,FALSE)</f>
        <v>PETRORECÔNCAVO S.A.</v>
      </c>
      <c r="BG737" s="110"/>
      <c r="BH737" s="111" t="str">
        <f>VLOOKUP(Tabela2[[#This Row],[SIEMA]],Siema2025,29,FALSE)</f>
        <v>03342704000130</v>
      </c>
      <c r="BI737" s="112" t="str">
        <f>VLOOKUP(Tabela2[[#This Row],[SIEMA]],Siema2025,107,FALSE)</f>
        <v>Não</v>
      </c>
      <c r="BJ737" s="107"/>
      <c r="BK737" s="104"/>
      <c r="BL737" s="140"/>
      <c r="BM737" s="108">
        <f ca="1">IF(Tabela2[[#This Row],[Data de atendimento do Ibama (considerar o primeiro documento/ação)]]="",_xlfn.DAYS(TODAY(),J737),_xlfn.DAYS(Tabela2[[#This Row],[Data de atendimento do Ibama (considerar o primeiro documento/ação)]],J737))</f>
        <v>276</v>
      </c>
      <c r="BN737" s="108" t="str">
        <f>IF(Tabela2[[#This Row],[Atendido pelo Ibama ("Não" ou "Sim")]]="Não","Preencher", IF(Tabela2[[#This Row],[Atendido pelo Ibama ("Não" ou "Sim")]]="Sim","NA",""))</f>
        <v/>
      </c>
      <c r="BO737" s="114"/>
      <c r="BP737" s="108" t="str">
        <f>IF(Tabela2[[#This Row],[Forma de atendimento (primeiro documento/ação)]]= "Outros (especificar)", "PREENCHER","NA")</f>
        <v>NA</v>
      </c>
      <c r="BQ737" s="106"/>
      <c r="BR737" s="108" t="str">
        <f>IF(Tabela2[[#This Row],[Equipe do Ibama foi a campo? Houve sobrevoo do Poseidon?]] = "Sim", "PREENCHER","NA")</f>
        <v>NA</v>
      </c>
      <c r="BS737" s="108" t="str">
        <f>IF(Tabela2[[#This Row],[Se sim, foi emitida Ordem de Emergência? (informações vinculada à coluna CK)]] = "Sim", "PREENCHER","NA")</f>
        <v>NA</v>
      </c>
      <c r="BT737" s="108" t="str">
        <f>IF(Tabela2[[#This Row],[Foi elaborado Relatório de Vistoria pelo Ibama? (informações vinculada à coluna CK)]] = "Sim", "PREENCHER","NA")</f>
        <v>NA</v>
      </c>
      <c r="BU737" s="108" t="str">
        <f>IF(Tabela2[[#This Row],[Houve envio de Informações Pós-acidente (preencher "não se aplica" quando de competência estadual/municipal)]] = "Sim", "PREENCHER","NA")</f>
        <v>NA</v>
      </c>
      <c r="BV737" s="108" t="str">
        <f>IF(Tabela2[[#This Row],[Houve avaliação das informações pós-acidente solicitadas/enviadas?]] = "Sim", "PREENCHER","NA")</f>
        <v>NA</v>
      </c>
      <c r="BW737" s="108" t="str">
        <f>IF(Tabela2[[#This Row],[O Ibama aguarda resposta da empresa/OEMA, etc?]] = "Sim", "PREENCHER","NA")</f>
        <v>NA</v>
      </c>
      <c r="BX737" s="106"/>
      <c r="BY737" s="106"/>
      <c r="BZ737" s="104" t="str">
        <f>IF(Tabela2[[#This Row],[Data do documento de encerramento]]="NA","NA",IF(Tabela2[[#This Row],[Data do documento de encerramento]]="","Pendente de conclusão/ encerramento",_xlfn.DAYS(Tabela2[[#This Row],[Data do documento de encerramento]],J737)))</f>
        <v>Pendente de conclusão/ encerramento</v>
      </c>
      <c r="CA737" s="107"/>
      <c r="CB737" s="107"/>
      <c r="CC737" s="115"/>
      <c r="CD737" s="107"/>
      <c r="CE737" s="107"/>
      <c r="CF737" s="107"/>
    </row>
    <row r="738" spans="1:84" ht="60.75">
      <c r="A738" s="169">
        <v>2025112557624</v>
      </c>
      <c r="B738" s="170" t="s">
        <v>10277</v>
      </c>
      <c r="C738" s="108" t="s">
        <v>7135</v>
      </c>
      <c r="D738" s="106" t="s">
        <v>637</v>
      </c>
      <c r="E738" s="106" t="s">
        <v>10278</v>
      </c>
      <c r="F738" s="106"/>
      <c r="G738" s="106" t="s">
        <v>10279</v>
      </c>
      <c r="H738" s="106" t="s">
        <v>10280</v>
      </c>
      <c r="I738" s="104" t="str">
        <f>VLOOKUP(Tabela2[[#This Row],[SIEMA]],Siema2025,19,FALSE)</f>
        <v>Campos</v>
      </c>
      <c r="J738" s="105">
        <f>VLOOKUP(Tabela2[[#This Row],[SIEMA]],Siema2025,2,FALSE)</f>
        <v>45954</v>
      </c>
      <c r="K738" s="105" t="str">
        <f>VLOOKUP(Tabela2[[#This Row],[SIEMA]],Siema2025,16,FALSE)</f>
        <v>Sexta</v>
      </c>
      <c r="L738" s="106" t="str">
        <f>IF(Tabela2[[#This Row],[Data]]="","Sem Informação",VLOOKUP(MONTH(Tabela2[[#This Row],[Data]]),'[1]Validação de dados'!$I$1:$J$13,2,0))</f>
        <v>Outubro</v>
      </c>
      <c r="M738" s="104">
        <f>YEAR(Tabela2[[#This Row],[Data]])</f>
        <v>2025</v>
      </c>
      <c r="N738" s="105" t="str">
        <f>VLOOKUP(Tabela2[[#This Row],[SIEMA]],Siema2025,17,FALSE)</f>
        <v>Noturno</v>
      </c>
      <c r="O738" s="105" t="str">
        <f>VLOOKUP(Tabela2[[#This Row],[SIEMA]],Siema2025,5,FALSE)</f>
        <v>Plataforma</v>
      </c>
      <c r="P738" s="104" t="str">
        <f>VLOOKUP(Tabela2[[#This Row],[SIEMA]],Siema2025,21,FALSE)</f>
        <v>Após a desconexão da TCAP (Tree Cap) com o SESV (embarcação de apoio), foi efetuado
monitoramento do TMF (Tree Manifold) no qual não foi observado escape de hidrocarboneto.
Contudo, às 18h15min, 7,5 horas após a desconexão da TCAP, foi observada migração de
pequenas bolhas de óleo residual do bloco da ANM (Árvore de Natal Molhada) a uma taxa
decrescente (120 a 11 bolhas / min), volume total estimado em 0,01748 m³.</v>
      </c>
      <c r="Q738" s="104">
        <v>1267</v>
      </c>
      <c r="R738" s="104" t="s">
        <v>2043</v>
      </c>
      <c r="S738" s="107" t="s">
        <v>2043</v>
      </c>
      <c r="T738" s="104" t="s">
        <v>6648</v>
      </c>
      <c r="U738" s="104" t="s">
        <v>7111</v>
      </c>
      <c r="V738" s="104">
        <f>IF(Q738="","",IF(ISNUMBER(Q738)=FALSE,"Não se aplica",IFERROR(VLOOKUP(Q738,Produtos!$A$1:$C$2319,3,FALSE),"Não Cadastrado")))</f>
        <v>3</v>
      </c>
      <c r="W738" s="104" t="str">
        <f>VLOOKUP(Tabela2[[#This Row],[SIEMA]],Siema2025,10,FALSE)</f>
        <v/>
      </c>
      <c r="X738" s="113"/>
      <c r="Y738" s="109" t="str">
        <f>IF(W738="","", IF(W738="NC","", IF(W738="NE","", IF(W738="NA","",IFERROR(VLOOKUP(W738,Produtos!$A$1:$C$2319,2,FALSE),"Não Cadastrado")))))</f>
        <v/>
      </c>
      <c r="Z738" s="104" t="str">
        <f>VLOOKUP(Tabela2[[#This Row],[SIEMA]],Siema2025,11,FALSE)</f>
        <v xml:space="preserve"> </v>
      </c>
      <c r="AA738" s="104" t="str">
        <f>VLOOKUP(Tabela2[[#This Row],[SIEMA]],Siema2025,12,FALSE)</f>
        <v xml:space="preserve"> </v>
      </c>
      <c r="AB738" s="104" t="str">
        <f>IF(W738="","",IF(ISNUMBER(W738)=FALSE,"Não se aplica",IFERROR(VLOOKUP(W738,Produtos!$A$1:$C$2319,3,FALSE),"Não Cadastrado")))</f>
        <v/>
      </c>
      <c r="AC738" s="104"/>
      <c r="AD738" s="108"/>
      <c r="AE738" s="107" t="str">
        <f>IF(AC738="","", IF(AC738="NC","", IF(AC738="NE","", IF(AC738="NA","",IFERROR(VLOOKUP(AC738,Produtos!$A$1:$C$2319,2,FALSE),"Não Cadastrado")))))</f>
        <v/>
      </c>
      <c r="AF738" s="104"/>
      <c r="AG738" s="104"/>
      <c r="AH738" s="104" t="str">
        <f>IF(AC738="","",IF(ISNUMBER(AC738)=FALSE,"Não se aplica",IFERROR(VLOOKUP(AC738,Produtos!$A$1:$C$2319,3,FALSE),"Não Cadastrado")))</f>
        <v/>
      </c>
      <c r="AI738" s="104"/>
      <c r="AJ738" s="104" t="str">
        <f>VLOOKUP(Tabela2[[#This Row],[SIEMA]],Siema2025,26,FALSE)</f>
        <v>Óleo residual proveniente do bloco da ANM.</v>
      </c>
      <c r="AK738" s="107" t="s">
        <v>7229</v>
      </c>
      <c r="AL738" s="107"/>
      <c r="AM738" s="107"/>
      <c r="AN738" s="108" t="str">
        <f>VLOOKUP(Tabela2[[#This Row],[SIEMA]],Siema2025,51,FALSE)</f>
        <v/>
      </c>
      <c r="AO738" s="108" t="str">
        <f>VLOOKUP(Tabela2[[#This Row],[SIEMA]],Siema2025,53,FALSE)</f>
        <v/>
      </c>
      <c r="AP738" s="108" t="str">
        <f>VLOOKUP(Tabela2[[#This Row],[SIEMA]],Siema2025,55,FALSE)</f>
        <v/>
      </c>
      <c r="AQ738" s="108" t="str">
        <f>VLOOKUP(Tabela2[[#This Row],[SIEMA]],Siema2025,57,FALSE)</f>
        <v/>
      </c>
      <c r="AR738" s="108" t="str">
        <f>VLOOKUP(Tabela2[[#This Row],[SIEMA]],Siema2025,59,FALSE)</f>
        <v/>
      </c>
      <c r="AS738" s="108" t="str">
        <f>VLOOKUP(Tabela2[[#This Row],[SIEMA]],Siema2025,61,FALSE)</f>
        <v>X</v>
      </c>
      <c r="AT738" s="108" t="str">
        <f>VLOOKUP(Tabela2[[#This Row],[SIEMA]],Siema2025,63,FALSE)</f>
        <v/>
      </c>
      <c r="AU738" s="108" t="str">
        <f>VLOOKUP(Tabela2[[#This Row],[SIEMA]],Siema2025,65,FALSE)</f>
        <v/>
      </c>
      <c r="AV738" s="108" t="str">
        <f>VLOOKUP(Tabela2[[#This Row],[SIEMA]],Siema2025,67,FALSE)</f>
        <v/>
      </c>
      <c r="AW738" s="108" t="str">
        <f>VLOOKUP(Tabela2[[#This Row],[SIEMA]],Siema2025,69,FALSE)</f>
        <v/>
      </c>
      <c r="AX738" s="108" t="str">
        <f>VLOOKUP(Tabela2[[#This Row],[SIEMA]],Siema2025,71,FALSE)</f>
        <v/>
      </c>
      <c r="AY738" s="108" t="str">
        <f>VLOOKUP(Tabela2[[#This Row],[SIEMA]],Siema2025,73,FALSE)</f>
        <v/>
      </c>
      <c r="AZ738" s="108" t="str">
        <f>VLOOKUP(Tabela2[[#This Row],[SIEMA]],Siema2025,75,FALSE)</f>
        <v/>
      </c>
      <c r="BA738" s="108" t="str">
        <f>VLOOKUP(Tabela2[[#This Row],[SIEMA]],Siema2025,77,FALSE)</f>
        <v/>
      </c>
      <c r="BB738" s="108" t="str">
        <f>VLOOKUP(Tabela2[[#This Row],[SIEMA]],Siema2025,79,FALSE)</f>
        <v/>
      </c>
      <c r="BC738" s="108" t="str">
        <f>IF(Tabela2[[#This Row],[Outro(s) ]] = "X", "PREENCHER","NA")</f>
        <v>NA</v>
      </c>
      <c r="BD738" s="108" t="str">
        <f>VLOOKUP(Tabela2[[#This Row],[SIEMA]],Siema2025,82,FALSE)</f>
        <v/>
      </c>
      <c r="BE738" s="108" t="str">
        <f>VLOOKUP(Tabela2[[#This Row],[SIEMA]],Siema2025,81,FALSE)</f>
        <v/>
      </c>
      <c r="BF738" s="110" t="str">
        <f>VLOOKUP(Tabela2[[#This Row],[SIEMA]],Siema2025,28,FALSE)</f>
        <v>Petrobras</v>
      </c>
      <c r="BG738" s="110"/>
      <c r="BH738" s="111" t="str">
        <f>VLOOKUP(Tabela2[[#This Row],[SIEMA]],Siema2025,29,FALSE)</f>
        <v>33000167000101</v>
      </c>
      <c r="BI738" s="112" t="str">
        <f>VLOOKUP(Tabela2[[#This Row],[SIEMA]],Siema2025,107,FALSE)</f>
        <v>Não</v>
      </c>
      <c r="BJ738" s="107" t="s">
        <v>7099</v>
      </c>
      <c r="BK738" s="104" t="s">
        <v>2696</v>
      </c>
      <c r="BL738" s="140">
        <v>45996</v>
      </c>
      <c r="BM738" s="108">
        <f ca="1">IF(Tabela2[[#This Row],[Data de atendimento do Ibama (considerar o primeiro documento/ação)]]="",_xlfn.DAYS(TODAY(),J738),_xlfn.DAYS(Tabela2[[#This Row],[Data de atendimento do Ibama (considerar o primeiro documento/ação)]],J738))</f>
        <v>42</v>
      </c>
      <c r="BN738" s="108" t="str">
        <f>IF(Tabela2[[#This Row],[Atendido pelo Ibama ("Não" ou "Sim")]]="Não","Preencher", IF(Tabela2[[#This Row],[Atendido pelo Ibama ("Não" ou "Sim")]]="Sim","NA",""))</f>
        <v>NA</v>
      </c>
      <c r="BO738" s="114" t="s">
        <v>7138</v>
      </c>
      <c r="BP738" s="108" t="str">
        <f>IF(Tabela2[[#This Row],[Forma de atendimento (primeiro documento/ação)]]= "Outros (especificar)", "PREENCHER","NA")</f>
        <v>NA</v>
      </c>
      <c r="BQ738" s="106" t="s">
        <v>123</v>
      </c>
      <c r="BR738" s="108" t="str">
        <f>IF(Tabela2[[#This Row],[Equipe do Ibama foi a campo? Houve sobrevoo do Poseidon?]] = "Sim", "PREENCHER","NA")</f>
        <v>NA</v>
      </c>
      <c r="BS738" s="108" t="str">
        <f>IF(Tabela2[[#This Row],[Se sim, foi emitida Ordem de Emergência? (informações vinculada à coluna CK)]] = "Sim", "PREENCHER","NA")</f>
        <v>NA</v>
      </c>
      <c r="BT738" s="108" t="s">
        <v>7101</v>
      </c>
      <c r="BU738" s="108" t="s">
        <v>123</v>
      </c>
      <c r="BV738" s="108" t="s">
        <v>123</v>
      </c>
      <c r="BW738" s="108" t="s">
        <v>123</v>
      </c>
      <c r="BX738" s="106"/>
      <c r="BY738" s="106"/>
      <c r="BZ738" s="104" t="str">
        <f>IF(Tabela2[[#This Row],[Data do documento de encerramento]]="NA","NA",IF(Tabela2[[#This Row],[Data do documento de encerramento]]="","Pendente de conclusão/ encerramento",_xlfn.DAYS(Tabela2[[#This Row],[Data do documento de encerramento]],J738)))</f>
        <v>Pendente de conclusão/ encerramento</v>
      </c>
      <c r="CA738" s="107"/>
      <c r="CB738" s="107"/>
      <c r="CC738" s="115" t="s">
        <v>7148</v>
      </c>
      <c r="CD738" s="107" t="s">
        <v>123</v>
      </c>
      <c r="CE738" s="107" t="s">
        <v>123</v>
      </c>
      <c r="CF738" s="107" t="s">
        <v>7141</v>
      </c>
    </row>
    <row r="739" spans="1:84" ht="30.75">
      <c r="A739" s="189">
        <v>2025102814441</v>
      </c>
      <c r="B739" s="177" t="s">
        <v>8435</v>
      </c>
      <c r="C739" s="108" t="str">
        <f>VLOOKUP(Tabela2[[#This Row],[SIEMA]],Siema2025,4,FALSE)</f>
        <v xml:space="preserve"> PA</v>
      </c>
      <c r="D739" s="106" t="str">
        <f>VLOOKUP(Tabela2[[#This Row],[SIEMA]],Siema2025,3,FALSE)</f>
        <v xml:space="preserve">Marabá </v>
      </c>
      <c r="E739" s="106" t="str">
        <f>VLOOKUP(Tabela2[[#This Row],[SIEMA]],Siema2025,20,FALSE)</f>
        <v>Passagem em Nível (PN) do Km 748+149 da EFC</v>
      </c>
      <c r="F739" s="106" t="s">
        <v>10281</v>
      </c>
      <c r="G739" s="106"/>
      <c r="H739" s="106"/>
      <c r="I739" s="104" t="str">
        <f>VLOOKUP(Tabela2[[#This Row],[SIEMA]],Siema2025,19,FALSE)</f>
        <v/>
      </c>
      <c r="J739" s="105">
        <f>VLOOKUP(Tabela2[[#This Row],[SIEMA]],Siema2025,2,FALSE)</f>
        <v>45955</v>
      </c>
      <c r="K739" s="105" t="str">
        <f>VLOOKUP(Tabela2[[#This Row],[SIEMA]],Siema2025,16,FALSE)</f>
        <v>Sábado</v>
      </c>
      <c r="L739" s="106" t="str">
        <f>IF(Tabela2[[#This Row],[Data]]="","Sem Informação",VLOOKUP(MONTH(Tabela2[[#This Row],[Data]]),'[1]Validação de dados'!$I$1:$J$13,2,0))</f>
        <v>Outubro</v>
      </c>
      <c r="M739" s="104">
        <f>YEAR(Tabela2[[#This Row],[Data]])</f>
        <v>2025</v>
      </c>
      <c r="N739" s="105" t="str">
        <f>VLOOKUP(Tabela2[[#This Row],[SIEMA]],Siema2025,17,FALSE)</f>
        <v>Matutino</v>
      </c>
      <c r="O739" s="105" t="str">
        <f>VLOOKUP(Tabela2[[#This Row],[SIEMA]],Siema2025,5,FALSE)</f>
        <v>Ferrovia</v>
      </c>
      <c r="P739" s="104" t="str">
        <f>VLOOKUP(Tabela2[[#This Row],[SIEMA]],Siema2025,21,FALSE)</f>
        <v>Informamos que por volta das 06:44min da manhã de hoje, dia 25/10/2025, houve uma colisão na
Passagem em Nível (PN) do Km 748+149 da EFC, do trem de minério com um caminhão frigorífico da empresa JBS, que estava cruzando a via, com derramamento de 18 litros de lubrificante do caminhão dentro da faixa de domínio. As equipes de emergência da Vale atuaram, realizando o bloqueio e limpeza da área, não sendo identificado impacto ambiental residual.</v>
      </c>
      <c r="Q739" s="104" t="s">
        <v>7094</v>
      </c>
      <c r="R739" s="104" t="str">
        <f>VLOOKUP(Tabela2[[#This Row],[SIEMA]],Siema2025,10,FALSE)</f>
        <v>Óleo Lubrificante</v>
      </c>
      <c r="S739" s="107" t="str">
        <f>IF(Q739="","", IF(Q739="NC","", IF(Q739="NE","", IF(Q739="NA","",IFERROR(VLOOKUP(Q739,[1]Produtos!$A$1:$C$2319,2,FALSE),"Não Cadastrado")))))</f>
        <v/>
      </c>
      <c r="T739" s="104" t="str">
        <f>VLOOKUP(Tabela2[[#This Row],[SIEMA]],Siema2025,11,FALSE)</f>
        <v>18</v>
      </c>
      <c r="U739" s="104" t="str">
        <f>VLOOKUP(Tabela2[[#This Row],[SIEMA]],Siema2025,12,FALSE)</f>
        <v>L</v>
      </c>
      <c r="V739" s="104" t="s">
        <v>7472</v>
      </c>
      <c r="W739" s="104"/>
      <c r="X739" s="113" t="str">
        <f>IF(Tabela2[[#This Row],[Origem do acidente]] = "Plataforma", "PREENCHER","NA")</f>
        <v>NA</v>
      </c>
      <c r="Y739" s="109" t="str">
        <f>IF(W739="","", IF(W739="NC","", IF(W739="NE","", IF(W739="NA","",IFERROR(VLOOKUP(W739,Produtos!$A$1:$C$2319,2,FALSE),"Não Cadastrado")))))</f>
        <v/>
      </c>
      <c r="Z739" s="104" t="str">
        <f>VLOOKUP(Tabela2[[#This Row],[SIEMA]],Siema2025,11,FALSE)</f>
        <v>18</v>
      </c>
      <c r="AA739" s="104" t="str">
        <f>VLOOKUP(Tabela2[[#This Row],[SIEMA]],Siema2025,12,FALSE)</f>
        <v>L</v>
      </c>
      <c r="AB739" s="104" t="str">
        <f>IF(W739="","",IF(ISNUMBER(W739)=FALSE,"Não se aplica",IFERROR(VLOOKUP(W739,Produtos!$A$1:$C$2319,3,FALSE),"Não Cadastrado")))</f>
        <v/>
      </c>
      <c r="AC739" s="104"/>
      <c r="AD739" s="108" t="str">
        <f>IF(Tabela2[[#This Row],[Origem do acidente]] = "Plataforma", "PREENCHER","NA")</f>
        <v>NA</v>
      </c>
      <c r="AE739" s="107" t="str">
        <f>IF(AC739="","", IF(AC739="NC","", IF(AC739="NE","", IF(AC739="NA","",IFERROR(VLOOKUP(AC739,Produtos!$A$1:$C$2319,2,FALSE),"Não Cadastrado")))))</f>
        <v/>
      </c>
      <c r="AF739" s="104"/>
      <c r="AG739" s="104"/>
      <c r="AH739" s="104" t="str">
        <f>IF(AC739="","",IF(ISNUMBER(AC739)=FALSE,"Não se aplica",IFERROR(VLOOKUP(AC739,Produtos!$A$1:$C$2319,3,FALSE),"Não Cadastrado")))</f>
        <v/>
      </c>
      <c r="AI739" s="104"/>
      <c r="AJ739" s="104" t="str">
        <f>VLOOKUP(Tabela2[[#This Row],[SIEMA]],Siema2025,26,FALSE)</f>
        <v>Colisão do trem de minério com um caminhão frigorífico</v>
      </c>
      <c r="AK739" s="107" t="s">
        <v>6834</v>
      </c>
      <c r="AL739" s="107"/>
      <c r="AM739" s="107"/>
      <c r="AN739" s="108" t="str">
        <f>VLOOKUP(Tabela2[[#This Row],[SIEMA]],Siema2025,51,FALSE)</f>
        <v/>
      </c>
      <c r="AO739" s="108" t="str">
        <f>VLOOKUP(Tabela2[[#This Row],[SIEMA]],Siema2025,53,FALSE)</f>
        <v/>
      </c>
      <c r="AP739" s="108" t="str">
        <f>VLOOKUP(Tabela2[[#This Row],[SIEMA]],Siema2025,55,FALSE)</f>
        <v/>
      </c>
      <c r="AQ739" s="108" t="str">
        <f>VLOOKUP(Tabela2[[#This Row],[SIEMA]],Siema2025,57,FALSE)</f>
        <v/>
      </c>
      <c r="AR739" s="108" t="str">
        <f>VLOOKUP(Tabela2[[#This Row],[SIEMA]],Siema2025,59,FALSE)</f>
        <v/>
      </c>
      <c r="AS739" s="108" t="str">
        <f>VLOOKUP(Tabela2[[#This Row],[SIEMA]],Siema2025,61,FALSE)</f>
        <v/>
      </c>
      <c r="AT739" s="108" t="str">
        <f>VLOOKUP(Tabela2[[#This Row],[SIEMA]],Siema2025,63,FALSE)</f>
        <v/>
      </c>
      <c r="AU739" s="108" t="str">
        <f>VLOOKUP(Tabela2[[#This Row],[SIEMA]],Siema2025,65,FALSE)</f>
        <v>X</v>
      </c>
      <c r="AV739" s="108" t="str">
        <f>VLOOKUP(Tabela2[[#This Row],[SIEMA]],Siema2025,67,FALSE)</f>
        <v/>
      </c>
      <c r="AW739" s="108" t="str">
        <f>VLOOKUP(Tabela2[[#This Row],[SIEMA]],Siema2025,69,FALSE)</f>
        <v/>
      </c>
      <c r="AX739" s="108" t="str">
        <f>VLOOKUP(Tabela2[[#This Row],[SIEMA]],Siema2025,71,FALSE)</f>
        <v/>
      </c>
      <c r="AY739" s="108" t="str">
        <f>VLOOKUP(Tabela2[[#This Row],[SIEMA]],Siema2025,73,FALSE)</f>
        <v/>
      </c>
      <c r="AZ739" s="108" t="str">
        <f>VLOOKUP(Tabela2[[#This Row],[SIEMA]],Siema2025,75,FALSE)</f>
        <v/>
      </c>
      <c r="BA739" s="108" t="str">
        <f>VLOOKUP(Tabela2[[#This Row],[SIEMA]],Siema2025,77,FALSE)</f>
        <v/>
      </c>
      <c r="BB739" s="108" t="str">
        <f>VLOOKUP(Tabela2[[#This Row],[SIEMA]],Siema2025,79,FALSE)</f>
        <v/>
      </c>
      <c r="BC739" s="108" t="str">
        <f>IF(Tabela2[[#This Row],[Outro(s) ]] = "X", "PREENCHER","NA")</f>
        <v>NA</v>
      </c>
      <c r="BD739" s="108" t="str">
        <f>VLOOKUP(Tabela2[[#This Row],[SIEMA]],Siema2025,82,FALSE)</f>
        <v/>
      </c>
      <c r="BE739" s="108" t="str">
        <f>VLOOKUP(Tabela2[[#This Row],[SIEMA]],Siema2025,81,FALSE)</f>
        <v/>
      </c>
      <c r="BF739" s="110" t="s">
        <v>7373</v>
      </c>
      <c r="BG739" s="110"/>
      <c r="BH739" s="111" t="str">
        <f>VLOOKUP(Tabela2[[#This Row],[SIEMA]],Siema2025,29,FALSE)</f>
        <v>33592510037821</v>
      </c>
      <c r="BI739" s="112" t="str">
        <f>VLOOKUP(Tabela2[[#This Row],[SIEMA]],Siema2025,107,FALSE)</f>
        <v>Não</v>
      </c>
      <c r="BJ739" s="107"/>
      <c r="BK739" s="104"/>
      <c r="BL739" s="140"/>
      <c r="BM739" s="108">
        <f ca="1">IF(Tabela2[[#This Row],[Data de atendimento do Ibama (considerar o primeiro documento/ação)]]="",_xlfn.DAYS(TODAY(),J739),_xlfn.DAYS(Tabela2[[#This Row],[Data de atendimento do Ibama (considerar o primeiro documento/ação)]],J739))</f>
        <v>275</v>
      </c>
      <c r="BN739" s="108" t="str">
        <f>IF(Tabela2[[#This Row],[Atendido pelo Ibama ("Não" ou "Sim")]]="Não","Preencher", IF(Tabela2[[#This Row],[Atendido pelo Ibama ("Não" ou "Sim")]]="Sim","NA",""))</f>
        <v/>
      </c>
      <c r="BO739" s="114"/>
      <c r="BP739" s="108" t="str">
        <f>IF(Tabela2[[#This Row],[Forma de atendimento (primeiro documento/ação)]]= "Outros (especificar)", "PREENCHER","NA")</f>
        <v>NA</v>
      </c>
      <c r="BQ739" s="106"/>
      <c r="BR739" s="108" t="str">
        <f>IF(Tabela2[[#This Row],[Equipe do Ibama foi a campo? Houve sobrevoo do Poseidon?]] = "Sim", "PREENCHER","NA")</f>
        <v>NA</v>
      </c>
      <c r="BS739" s="108" t="str">
        <f>IF(Tabela2[[#This Row],[Se sim, foi emitida Ordem de Emergência? (informações vinculada à coluna CK)]] = "Sim", "PREENCHER","NA")</f>
        <v>NA</v>
      </c>
      <c r="BT739" s="108" t="str">
        <f>IF(Tabela2[[#This Row],[Foi elaborado Relatório de Vistoria pelo Ibama? (informações vinculada à coluna CK)]] = "Sim", "PREENCHER","NA")</f>
        <v>NA</v>
      </c>
      <c r="BU739" s="108" t="str">
        <f>IF(Tabela2[[#This Row],[Houve envio de Informações Pós-acidente (preencher "não se aplica" quando de competência estadual/municipal)]] = "Sim", "PREENCHER","NA")</f>
        <v>NA</v>
      </c>
      <c r="BV739" s="108" t="str">
        <f>IF(Tabela2[[#This Row],[Houve avaliação das informações pós-acidente solicitadas/enviadas?]] = "Sim", "PREENCHER","NA")</f>
        <v>NA</v>
      </c>
      <c r="BW739" s="108" t="str">
        <f>IF(Tabela2[[#This Row],[O Ibama aguarda resposta da empresa/OEMA, etc?]] = "Sim", "PREENCHER","NA")</f>
        <v>NA</v>
      </c>
      <c r="BX739" s="106"/>
      <c r="BY739" s="140"/>
      <c r="BZ739" s="104" t="str">
        <f>IF(Tabela2[[#This Row],[Data do documento de encerramento]]="NA","NA",IF(Tabela2[[#This Row],[Data do documento de encerramento]]="","Pendente de conclusão/ encerramento",_xlfn.DAYS(Tabela2[[#This Row],[Data do documento de encerramento]],J739)))</f>
        <v>Pendente de conclusão/ encerramento</v>
      </c>
      <c r="CA739" s="107"/>
      <c r="CB739" s="107"/>
      <c r="CC739" s="107"/>
      <c r="CD739" s="107"/>
      <c r="CE739" s="107"/>
      <c r="CF739" s="107"/>
    </row>
    <row r="740" spans="1:84" ht="30.75">
      <c r="A740" s="169">
        <v>2025102857652</v>
      </c>
      <c r="B740" s="170" t="s">
        <v>10282</v>
      </c>
      <c r="C740" s="108" t="str">
        <f>VLOOKUP(Tabela2[[#This Row],[SIEMA]],Siema2025,4,FALSE)</f>
        <v xml:space="preserve"> SP</v>
      </c>
      <c r="D740" s="106" t="str">
        <f>VLOOKUP(Tabela2[[#This Row],[SIEMA]],Siema2025,3,FALSE)</f>
        <v xml:space="preserve">Santa Adélia </v>
      </c>
      <c r="E740" s="106" t="str">
        <f>VLOOKUP(Tabela2[[#This Row],[SIEMA]],Siema2025,20,FALSE)</f>
        <v>km 113+600</v>
      </c>
      <c r="F740" s="106" t="s">
        <v>10283</v>
      </c>
      <c r="G740" s="106" t="s">
        <v>10284</v>
      </c>
      <c r="H740" s="106" t="s">
        <v>10285</v>
      </c>
      <c r="I740" s="104" t="s">
        <v>7120</v>
      </c>
      <c r="J740" s="105">
        <f>VLOOKUP(Tabela2[[#This Row],[SIEMA]],Siema2025,2,FALSE)</f>
        <v>45956</v>
      </c>
      <c r="K740" s="105" t="str">
        <f>VLOOKUP(Tabela2[[#This Row],[SIEMA]],Siema2025,16,FALSE)</f>
        <v>Domingo</v>
      </c>
      <c r="L740" s="106" t="str">
        <f>IF(Tabela2[[#This Row],[Data]]="","Sem Informação",VLOOKUP(MONTH(Tabela2[[#This Row],[Data]]),'[1]Validação de dados'!$I$1:$J$13,2,0))</f>
        <v>Outubro</v>
      </c>
      <c r="M740" s="104">
        <f>YEAR(Tabela2[[#This Row],[Data]])</f>
        <v>2025</v>
      </c>
      <c r="N740" s="105" t="str">
        <f>VLOOKUP(Tabela2[[#This Row],[SIEMA]],Siema2025,17,FALSE)</f>
        <v>Madrugada</v>
      </c>
      <c r="O740" s="105" t="str">
        <f>VLOOKUP(Tabela2[[#This Row],[SIEMA]],Siema2025,5,FALSE)</f>
        <v>Ferrovia</v>
      </c>
      <c r="P740" s="104" t="str">
        <f>VLOOKUP(Tabela2[[#This Row],[SIEMA]],Siema2025,21,FALSE)</f>
        <v/>
      </c>
      <c r="Q740" s="104" t="s">
        <v>7127</v>
      </c>
      <c r="R740" s="104" t="s">
        <v>7127</v>
      </c>
      <c r="S740" s="107" t="s">
        <v>365</v>
      </c>
      <c r="T740" s="104" t="s">
        <v>8171</v>
      </c>
      <c r="U740" s="104" t="str">
        <f>VLOOKUP(Tabela2[[#This Row],[SIEMA]],Siema2025,12,FALSE)</f>
        <v xml:space="preserve"> </v>
      </c>
      <c r="V740" s="104" t="s">
        <v>7127</v>
      </c>
      <c r="W740" s="104" t="str">
        <f>VLOOKUP(Tabela2[[#This Row],[SIEMA]],Siema2025,10,FALSE)</f>
        <v/>
      </c>
      <c r="X740" s="113"/>
      <c r="Y740" s="109" t="str">
        <f>IF(W740="","", IF(W740="NC","", IF(W740="NE","", IF(W740="NA","",IFERROR(VLOOKUP(W740,Produtos!$A$1:$C$2319,2,FALSE),"Não Cadastrado")))))</f>
        <v/>
      </c>
      <c r="Z740" s="104" t="str">
        <f>VLOOKUP(Tabela2[[#This Row],[SIEMA]],Siema2025,11,FALSE)</f>
        <v xml:space="preserve"> </v>
      </c>
      <c r="AA740" s="104" t="str">
        <f>VLOOKUP(Tabela2[[#This Row],[SIEMA]],Siema2025,12,FALSE)</f>
        <v xml:space="preserve"> </v>
      </c>
      <c r="AB740" s="104" t="str">
        <f>IF(W740="","",IF(ISNUMBER(W740)=FALSE,"Não se aplica",IFERROR(VLOOKUP(W740,Produtos!$A$1:$C$2319,3,FALSE),"Não Cadastrado")))</f>
        <v/>
      </c>
      <c r="AC740" s="104"/>
      <c r="AD740" s="108"/>
      <c r="AE740" s="107" t="str">
        <f>IF(AC740="","", IF(AC740="NC","", IF(AC740="NE","", IF(AC740="NA","",IFERROR(VLOOKUP(AC740,Produtos!$A$1:$C$2319,2,FALSE),"Não Cadastrado")))))</f>
        <v/>
      </c>
      <c r="AF740" s="104"/>
      <c r="AG740" s="104"/>
      <c r="AH740" s="104" t="str">
        <f>IF(AC740="","",IF(ISNUMBER(AC740)=FALSE,"Não se aplica",IFERROR(VLOOKUP(AC740,Produtos!$A$1:$C$2319,3,FALSE),"Não Cadastrado")))</f>
        <v/>
      </c>
      <c r="AI740" s="104"/>
      <c r="AJ740" s="104" t="str">
        <f>VLOOKUP(Tabela2[[#This Row],[SIEMA]],Siema2025,26,FALSE)</f>
        <v>interferência externa de natureza criminosa, que resultou na violação forçada do compartimento de carga de 04 (quatro) vagões</v>
      </c>
      <c r="AK740" s="107" t="s">
        <v>7122</v>
      </c>
      <c r="AL740" s="107"/>
      <c r="AM740" s="107"/>
      <c r="AN740" s="108" t="str">
        <f>VLOOKUP(Tabela2[[#This Row],[SIEMA]],Siema2025,51,FALSE)</f>
        <v/>
      </c>
      <c r="AO740" s="108" t="str">
        <f>VLOOKUP(Tabela2[[#This Row],[SIEMA]],Siema2025,53,FALSE)</f>
        <v/>
      </c>
      <c r="AP740" s="108" t="str">
        <f>VLOOKUP(Tabela2[[#This Row],[SIEMA]],Siema2025,55,FALSE)</f>
        <v/>
      </c>
      <c r="AQ740" s="108" t="str">
        <f>VLOOKUP(Tabela2[[#This Row],[SIEMA]],Siema2025,57,FALSE)</f>
        <v/>
      </c>
      <c r="AR740" s="108" t="str">
        <f>VLOOKUP(Tabela2[[#This Row],[SIEMA]],Siema2025,59,FALSE)</f>
        <v/>
      </c>
      <c r="AS740" s="108" t="str">
        <f>VLOOKUP(Tabela2[[#This Row],[SIEMA]],Siema2025,61,FALSE)</f>
        <v/>
      </c>
      <c r="AT740" s="108" t="str">
        <f>VLOOKUP(Tabela2[[#This Row],[SIEMA]],Siema2025,63,FALSE)</f>
        <v/>
      </c>
      <c r="AU740" s="108" t="str">
        <f>VLOOKUP(Tabela2[[#This Row],[SIEMA]],Siema2025,65,FALSE)</f>
        <v>X</v>
      </c>
      <c r="AV740" s="108" t="str">
        <f>VLOOKUP(Tabela2[[#This Row],[SIEMA]],Siema2025,67,FALSE)</f>
        <v/>
      </c>
      <c r="AW740" s="108" t="str">
        <f>VLOOKUP(Tabela2[[#This Row],[SIEMA]],Siema2025,69,FALSE)</f>
        <v/>
      </c>
      <c r="AX740" s="108" t="str">
        <f>VLOOKUP(Tabela2[[#This Row],[SIEMA]],Siema2025,71,FALSE)</f>
        <v/>
      </c>
      <c r="AY740" s="108" t="str">
        <f>VLOOKUP(Tabela2[[#This Row],[SIEMA]],Siema2025,73,FALSE)</f>
        <v/>
      </c>
      <c r="AZ740" s="108" t="str">
        <f>VLOOKUP(Tabela2[[#This Row],[SIEMA]],Siema2025,75,FALSE)</f>
        <v/>
      </c>
      <c r="BA740" s="108" t="str">
        <f>VLOOKUP(Tabela2[[#This Row],[SIEMA]],Siema2025,77,FALSE)</f>
        <v/>
      </c>
      <c r="BB740" s="108" t="str">
        <f>VLOOKUP(Tabela2[[#This Row],[SIEMA]],Siema2025,79,FALSE)</f>
        <v/>
      </c>
      <c r="BC740" s="108" t="str">
        <f>IF(Tabela2[[#This Row],[Outro(s) ]] = "X", "PREENCHER","NA")</f>
        <v>NA</v>
      </c>
      <c r="BD740" s="108" t="str">
        <f>VLOOKUP(Tabela2[[#This Row],[SIEMA]],Siema2025,82,FALSE)</f>
        <v/>
      </c>
      <c r="BE740" s="108" t="str">
        <f>VLOOKUP(Tabela2[[#This Row],[SIEMA]],Siema2025,81,FALSE)</f>
        <v/>
      </c>
      <c r="BF740" s="110" t="s">
        <v>3066</v>
      </c>
      <c r="BG740" s="110" t="s">
        <v>7123</v>
      </c>
      <c r="BH740" s="111" t="str">
        <f>VLOOKUP(Tabela2[[#This Row],[SIEMA]],Siema2025,29,FALSE)</f>
        <v/>
      </c>
      <c r="BI740" s="112" t="str">
        <f>VLOOKUP(Tabela2[[#This Row],[SIEMA]],Siema2025,107,FALSE)</f>
        <v>Não</v>
      </c>
      <c r="BJ740" s="107" t="s">
        <v>7099</v>
      </c>
      <c r="BK740" s="104" t="s">
        <v>2696</v>
      </c>
      <c r="BL740" s="140">
        <v>45964</v>
      </c>
      <c r="BM740" s="108">
        <f ca="1">IF(Tabela2[[#This Row],[Data de atendimento do Ibama (considerar o primeiro documento/ação)]]="",_xlfn.DAYS(TODAY(),J740),_xlfn.DAYS(Tabela2[[#This Row],[Data de atendimento do Ibama (considerar o primeiro documento/ação)]],J740))</f>
        <v>8</v>
      </c>
      <c r="BN740" s="108" t="str">
        <f>IF(Tabela2[[#This Row],[Atendido pelo Ibama ("Não" ou "Sim")]]="Não","Preencher", IF(Tabela2[[#This Row],[Atendido pelo Ibama ("Não" ou "Sim")]]="Sim","NA",""))</f>
        <v>NA</v>
      </c>
      <c r="BO740" s="114" t="s">
        <v>7100</v>
      </c>
      <c r="BP740" s="108" t="str">
        <f>IF(Tabela2[[#This Row],[Forma de atendimento (primeiro documento/ação)]]= "Outros (especificar)", "PREENCHER","NA")</f>
        <v>NA</v>
      </c>
      <c r="BQ740" s="106" t="s">
        <v>2696</v>
      </c>
      <c r="BR740" s="108" t="s">
        <v>123</v>
      </c>
      <c r="BS740" s="108" t="s">
        <v>2696</v>
      </c>
      <c r="BT740" s="108" t="s">
        <v>7101</v>
      </c>
      <c r="BU740" s="108" t="s">
        <v>123</v>
      </c>
      <c r="BV740" s="108" t="s">
        <v>123</v>
      </c>
      <c r="BW740" s="108" t="s">
        <v>2696</v>
      </c>
      <c r="BX740" s="106" t="s">
        <v>7102</v>
      </c>
      <c r="BY740" s="140">
        <v>45999</v>
      </c>
      <c r="BZ740" s="104">
        <f>IF(Tabela2[[#This Row],[Data do documento de encerramento]]="NA","NA",IF(Tabela2[[#This Row],[Data do documento de encerramento]]="","Pendente de conclusão/ encerramento",_xlfn.DAYS(Tabela2[[#This Row],[Data do documento de encerramento]],J740)))</f>
        <v>43</v>
      </c>
      <c r="CA740" s="107" t="s">
        <v>9899</v>
      </c>
      <c r="CB740" s="107"/>
      <c r="CC740" s="115"/>
      <c r="CD740" s="107"/>
      <c r="CE740" s="107"/>
      <c r="CF740" s="107"/>
    </row>
    <row r="741" spans="1:84" ht="60.75">
      <c r="A741" s="182">
        <v>2025112450404</v>
      </c>
      <c r="B741" s="118" t="s">
        <v>10286</v>
      </c>
      <c r="C741" s="108" t="s">
        <v>672</v>
      </c>
      <c r="D741" s="106" t="s">
        <v>637</v>
      </c>
      <c r="E741" s="106" t="s">
        <v>10287</v>
      </c>
      <c r="F741" s="153"/>
      <c r="G741" s="106" t="s">
        <v>10288</v>
      </c>
      <c r="H741" s="106" t="s">
        <v>10289</v>
      </c>
      <c r="I741" s="104" t="str">
        <f>VLOOKUP(Tabela2[[#This Row],[SIEMA]],Siema2025,19,FALSE)</f>
        <v>Santos</v>
      </c>
      <c r="J741" s="105">
        <f>VLOOKUP(Tabela2[[#This Row],[SIEMA]],Siema2025,2,FALSE)</f>
        <v>45956</v>
      </c>
      <c r="K741" s="105" t="str">
        <f>VLOOKUP(Tabela2[[#This Row],[SIEMA]],Siema2025,16,FALSE)</f>
        <v>Domingo</v>
      </c>
      <c r="L741" s="106" t="str">
        <f>IF(Tabela2[[#This Row],[Data]]="","Sem Informação",VLOOKUP(MONTH(Tabela2[[#This Row],[Data]]),'[1]Validação de dados'!$I$1:$J$13,2,0))</f>
        <v>Outubro</v>
      </c>
      <c r="M741" s="104">
        <f>YEAR(Tabela2[[#This Row],[Data]])</f>
        <v>2025</v>
      </c>
      <c r="N741" s="105" t="str">
        <f>VLOOKUP(Tabela2[[#This Row],[SIEMA]],Siema2025,17,FALSE)</f>
        <v>Matutino</v>
      </c>
      <c r="O741" s="105" t="s">
        <v>111</v>
      </c>
      <c r="P741" s="104" t="str">
        <f>VLOOKUP(Tabela2[[#This Row],[SIEMA]],Siema2025,21,FALSE)</f>
        <v/>
      </c>
      <c r="Q741" s="104">
        <v>1267</v>
      </c>
      <c r="R741" s="104" t="s">
        <v>2043</v>
      </c>
      <c r="S741" s="107" t="str">
        <f>IF(Q741="","", IF(Q741="NC","", IF(Q741="NE","", IF(Q741="NA","",IFERROR(VLOOKUP(Q741,[1]Produtos!$A$1:$C$2319,2,FALSE),"Não Cadastrado")))))</f>
        <v>PETRÓLEO CRU</v>
      </c>
      <c r="T741" s="104">
        <v>1E-3</v>
      </c>
      <c r="U741" s="104" t="s">
        <v>7111</v>
      </c>
      <c r="V741" s="104">
        <f>IF(Q741="","",IF(ISNUMBER(Q741)=FALSE,"Não se aplica",IFERROR(VLOOKUP(Q741,Produtos!$A$1:$C$2319,3,FALSE),"Não Cadastrado")))</f>
        <v>3</v>
      </c>
      <c r="W741" s="104" t="str">
        <f>VLOOKUP(Tabela2[[#This Row],[SIEMA]],Siema2025,10,FALSE)</f>
        <v/>
      </c>
      <c r="X741" s="113"/>
      <c r="Y741" s="109" t="str">
        <f>IF(W741="","", IF(W741="NC","", IF(W741="NE","", IF(W741="NA","",IFERROR(VLOOKUP(W741,Produtos!$A$1:$C$2319,2,FALSE),"Não Cadastrado")))))</f>
        <v/>
      </c>
      <c r="Z741" s="104" t="str">
        <f>VLOOKUP(Tabela2[[#This Row],[SIEMA]],Siema2025,11,FALSE)</f>
        <v xml:space="preserve"> </v>
      </c>
      <c r="AA741" s="104" t="str">
        <f>VLOOKUP(Tabela2[[#This Row],[SIEMA]],Siema2025,12,FALSE)</f>
        <v xml:space="preserve"> </v>
      </c>
      <c r="AB741" s="104" t="str">
        <f>IF(W741="","",IF(ISNUMBER(W741)=FALSE,"Não se aplica",IFERROR(VLOOKUP(W741,Produtos!$A$1:$C$2319,3,FALSE),"Não Cadastrado")))</f>
        <v/>
      </c>
      <c r="AC741" s="104"/>
      <c r="AD741" s="108"/>
      <c r="AE741" s="107" t="str">
        <f>IF(AC741="","", IF(AC741="NC","", IF(AC741="NE","", IF(AC741="NA","",IFERROR(VLOOKUP(AC741,Produtos!$A$1:$C$2319,2,FALSE),"Não Cadastrado")))))</f>
        <v/>
      </c>
      <c r="AF741" s="104"/>
      <c r="AG741" s="104"/>
      <c r="AH741" s="104" t="str">
        <f>IF(AC741="","",IF(ISNUMBER(AC741)=FALSE,"Não se aplica",IFERROR(VLOOKUP(AC741,Produtos!$A$1:$C$2319,3,FALSE),"Não Cadastrado")))</f>
        <v/>
      </c>
      <c r="AI741" s="104"/>
      <c r="AJ741" s="104" t="str">
        <f>VLOOKUP(Tabela2[[#This Row],[SIEMA]],Siema2025,26,FALSE)</f>
        <v>Abertura inadvertida da válvula de alinhamento para overboard. Em investigação.</v>
      </c>
      <c r="AK741" s="107" t="s">
        <v>7098</v>
      </c>
      <c r="AL741" s="107" t="s">
        <v>7112</v>
      </c>
      <c r="AM741" s="107" t="s">
        <v>7285</v>
      </c>
      <c r="AN741" s="108" t="str">
        <f>VLOOKUP(Tabela2[[#This Row],[SIEMA]],Siema2025,51,FALSE)</f>
        <v/>
      </c>
      <c r="AO741" s="108" t="str">
        <f>VLOOKUP(Tabela2[[#This Row],[SIEMA]],Siema2025,53,FALSE)</f>
        <v/>
      </c>
      <c r="AP741" s="108" t="str">
        <f>VLOOKUP(Tabela2[[#This Row],[SIEMA]],Siema2025,55,FALSE)</f>
        <v/>
      </c>
      <c r="AQ741" s="108" t="str">
        <f>VLOOKUP(Tabela2[[#This Row],[SIEMA]],Siema2025,57,FALSE)</f>
        <v/>
      </c>
      <c r="AR741" s="108" t="str">
        <f>VLOOKUP(Tabela2[[#This Row],[SIEMA]],Siema2025,59,FALSE)</f>
        <v/>
      </c>
      <c r="AS741" s="108" t="str">
        <f>VLOOKUP(Tabela2[[#This Row],[SIEMA]],Siema2025,61,FALSE)</f>
        <v>X</v>
      </c>
      <c r="AT741" s="108" t="str">
        <f>VLOOKUP(Tabela2[[#This Row],[SIEMA]],Siema2025,63,FALSE)</f>
        <v/>
      </c>
      <c r="AU741" s="108" t="str">
        <f>VLOOKUP(Tabela2[[#This Row],[SIEMA]],Siema2025,65,FALSE)</f>
        <v/>
      </c>
      <c r="AV741" s="108" t="str">
        <f>VLOOKUP(Tabela2[[#This Row],[SIEMA]],Siema2025,67,FALSE)</f>
        <v/>
      </c>
      <c r="AW741" s="108" t="str">
        <f>VLOOKUP(Tabela2[[#This Row],[SIEMA]],Siema2025,69,FALSE)</f>
        <v/>
      </c>
      <c r="AX741" s="108" t="str">
        <f>VLOOKUP(Tabela2[[#This Row],[SIEMA]],Siema2025,71,FALSE)</f>
        <v/>
      </c>
      <c r="AY741" s="108" t="str">
        <f>VLOOKUP(Tabela2[[#This Row],[SIEMA]],Siema2025,73,FALSE)</f>
        <v/>
      </c>
      <c r="AZ741" s="108" t="str">
        <f>VLOOKUP(Tabela2[[#This Row],[SIEMA]],Siema2025,75,FALSE)</f>
        <v/>
      </c>
      <c r="BA741" s="108" t="str">
        <f>VLOOKUP(Tabela2[[#This Row],[SIEMA]],Siema2025,77,FALSE)</f>
        <v/>
      </c>
      <c r="BB741" s="108" t="str">
        <f>VLOOKUP(Tabela2[[#This Row],[SIEMA]],Siema2025,79,FALSE)</f>
        <v/>
      </c>
      <c r="BC741" s="108" t="str">
        <f>IF(Tabela2[[#This Row],[Outro(s) ]] = "X", "PREENCHER","NA")</f>
        <v>NA</v>
      </c>
      <c r="BD741" s="108" t="str">
        <f>VLOOKUP(Tabela2[[#This Row],[SIEMA]],Siema2025,82,FALSE)</f>
        <v/>
      </c>
      <c r="BE741" s="108" t="str">
        <f>VLOOKUP(Tabela2[[#This Row],[SIEMA]],Siema2025,81,FALSE)</f>
        <v/>
      </c>
      <c r="BF741" s="110" t="str">
        <f>VLOOKUP(Tabela2[[#This Row],[SIEMA]],Siema2025,28,FALSE)</f>
        <v>Petrobrás</v>
      </c>
      <c r="BG741" s="134"/>
      <c r="BH741" s="111">
        <v>33000167000101</v>
      </c>
      <c r="BI741" s="112" t="s">
        <v>2696</v>
      </c>
      <c r="BJ741" s="107" t="s">
        <v>7099</v>
      </c>
      <c r="BK741" s="104" t="s">
        <v>2696</v>
      </c>
      <c r="BL741" s="168">
        <v>45986</v>
      </c>
      <c r="BM741" s="108">
        <f ca="1">IF(Tabela2[[#This Row],[Data de atendimento do Ibama (considerar o primeiro documento/ação)]]="",_xlfn.DAYS(TODAY(),J741),_xlfn.DAYS(Tabela2[[#This Row],[Data de atendimento do Ibama (considerar o primeiro documento/ação)]],J741))</f>
        <v>30</v>
      </c>
      <c r="BN741" s="108" t="str">
        <f>IF(Tabela2[[#This Row],[Atendido pelo Ibama ("Não" ou "Sim")]]="Não","Preencher", IF(Tabela2[[#This Row],[Atendido pelo Ibama ("Não" ou "Sim")]]="Sim","NA",""))</f>
        <v>NA</v>
      </c>
      <c r="BO741" s="114" t="s">
        <v>7100</v>
      </c>
      <c r="BP741" s="108" t="str">
        <f>IF(Tabela2[[#This Row],[Forma de atendimento (primeiro documento/ação)]]= "Outros (especificar)", "PREENCHER","NA")</f>
        <v>NA</v>
      </c>
      <c r="BQ741" s="106" t="s">
        <v>123</v>
      </c>
      <c r="BR741" s="108" t="str">
        <f>IF(Tabela2[[#This Row],[Equipe do Ibama foi a campo? Houve sobrevoo do Poseidon?]] = "Sim", "PREENCHER","NA")</f>
        <v>NA</v>
      </c>
      <c r="BS741" s="108" t="str">
        <f>IF(Tabela2[[#This Row],[Se sim, foi emitida Ordem de Emergência? (informações vinculada à coluna CK)]] = "Sim", "PREENCHER","NA")</f>
        <v>NA</v>
      </c>
      <c r="BT741" s="108" t="s">
        <v>7101</v>
      </c>
      <c r="BU741" s="108" t="s">
        <v>123</v>
      </c>
      <c r="BV741" s="108" t="s">
        <v>123</v>
      </c>
      <c r="BW741" s="108" t="s">
        <v>123</v>
      </c>
      <c r="BX741" s="106" t="s">
        <v>7127</v>
      </c>
      <c r="BY741" s="153"/>
      <c r="BZ741" s="104" t="str">
        <f>IF(Tabela2[[#This Row],[Data do documento de encerramento]]="NA","NA",IF(Tabela2[[#This Row],[Data do documento de encerramento]]="","Pendente de conclusão/ encerramento",_xlfn.DAYS(Tabela2[[#This Row],[Data do documento de encerramento]],J741)))</f>
        <v>Pendente de conclusão/ encerramento</v>
      </c>
      <c r="CA741" s="137"/>
      <c r="CB741" s="107" t="s">
        <v>7158</v>
      </c>
      <c r="CC741" s="107" t="s">
        <v>7194</v>
      </c>
      <c r="CD741" s="107" t="s">
        <v>123</v>
      </c>
      <c r="CE741" s="107" t="s">
        <v>123</v>
      </c>
      <c r="CF741" s="107" t="s">
        <v>7105</v>
      </c>
    </row>
    <row r="742" spans="1:84" ht="30.75">
      <c r="A742" s="169">
        <v>2025102936031</v>
      </c>
      <c r="B742" s="170" t="s">
        <v>10290</v>
      </c>
      <c r="C742" s="108" t="str">
        <f>VLOOKUP(Tabela2[[#This Row],[SIEMA]],Siema2025,4,FALSE)</f>
        <v xml:space="preserve"> RN</v>
      </c>
      <c r="D742" s="106" t="s">
        <v>637</v>
      </c>
      <c r="E742" s="232" t="s">
        <v>6689</v>
      </c>
      <c r="F742" s="106"/>
      <c r="G742" s="232" t="s">
        <v>7445</v>
      </c>
      <c r="H742" s="232" t="s">
        <v>10291</v>
      </c>
      <c r="I742" s="104" t="str">
        <f>VLOOKUP(Tabela2[[#This Row],[SIEMA]],Siema2025,19,FALSE)</f>
        <v>Potiguar</v>
      </c>
      <c r="J742" s="105">
        <f>VLOOKUP(Tabela2[[#This Row],[SIEMA]],Siema2025,2,FALSE)</f>
        <v>45958</v>
      </c>
      <c r="K742" s="105" t="str">
        <f>VLOOKUP(Tabela2[[#This Row],[SIEMA]],Siema2025,16,FALSE)</f>
        <v>Terça</v>
      </c>
      <c r="L742" s="106" t="str">
        <f>IF(Tabela2[[#This Row],[Data]]="","Sem Informação",VLOOKUP(MONTH(Tabela2[[#This Row],[Data]]),'[1]Validação de dados'!$I$1:$J$13,2,0))</f>
        <v>Outubro</v>
      </c>
      <c r="M742" s="104">
        <f>YEAR(Tabela2[[#This Row],[Data]])</f>
        <v>2025</v>
      </c>
      <c r="N742" s="105" t="str">
        <f>VLOOKUP(Tabela2[[#This Row],[SIEMA]],Siema2025,17,FALSE)</f>
        <v>Matutino</v>
      </c>
      <c r="O742" s="105" t="str">
        <f>VLOOKUP(Tabela2[[#This Row],[SIEMA]],Siema2025,5,FALSE)</f>
        <v>Plataforma</v>
      </c>
      <c r="P742" s="104" t="str">
        <f>VLOOKUP(Tabela2[[#This Row],[SIEMA]],Siema2025,21,FALSE)</f>
        <v>Durante operação de corte da estaca principal da plataforma 3R-5 foi observada a presença de feição oleosa no mar, no entorno da estaca.</v>
      </c>
      <c r="Q742" s="104" t="s">
        <v>7094</v>
      </c>
      <c r="R742" s="104" t="s">
        <v>7926</v>
      </c>
      <c r="S742" s="232" t="s">
        <v>562</v>
      </c>
      <c r="T742" s="232">
        <v>1.2E-4</v>
      </c>
      <c r="U742" s="104" t="s">
        <v>7111</v>
      </c>
      <c r="V742" s="104" t="s">
        <v>7472</v>
      </c>
      <c r="W742" s="104" t="str">
        <f>VLOOKUP(Tabela2[[#This Row],[SIEMA]],Siema2025,10,FALSE)</f>
        <v/>
      </c>
      <c r="X742" s="113"/>
      <c r="Y742" s="109" t="str">
        <f>IF(W742="","", IF(W742="NC","", IF(W742="NE","", IF(W742="NA","",IFERROR(VLOOKUP(W742,Produtos!$A$1:$C$2319,2,FALSE),"Não Cadastrado")))))</f>
        <v/>
      </c>
      <c r="Z742" s="104" t="str">
        <f>VLOOKUP(Tabela2[[#This Row],[SIEMA]],Siema2025,11,FALSE)</f>
        <v xml:space="preserve"> </v>
      </c>
      <c r="AA742" s="104" t="str">
        <f>VLOOKUP(Tabela2[[#This Row],[SIEMA]],Siema2025,12,FALSE)</f>
        <v xml:space="preserve"> </v>
      </c>
      <c r="AB742" s="104" t="str">
        <f>IF(W742="","",IF(ISNUMBER(W742)=FALSE,"Não se aplica",IFERROR(VLOOKUP(W742,Produtos!$A$1:$C$2319,3,FALSE),"Não Cadastrado")))</f>
        <v/>
      </c>
      <c r="AC742" s="104"/>
      <c r="AD742" s="108"/>
      <c r="AE742" s="107" t="str">
        <f>IF(AC742="","", IF(AC742="NC","", IF(AC742="NE","", IF(AC742="NA","",IFERROR(VLOOKUP(AC742,Produtos!$A$1:$C$2319,2,FALSE),"Não Cadastrado")))))</f>
        <v/>
      </c>
      <c r="AF742" s="104"/>
      <c r="AG742" s="104"/>
      <c r="AH742" s="104" t="str">
        <f>IF(AC742="","",IF(ISNUMBER(AC742)=FALSE,"Não se aplica",IFERROR(VLOOKUP(AC742,Produtos!$A$1:$C$2319,3,FALSE),"Não Cadastrado")))</f>
        <v/>
      </c>
      <c r="AI742" s="104"/>
      <c r="AJ742" s="104" t="str">
        <f>VLOOKUP(Tabela2[[#This Row],[SIEMA]],Siema2025,26,FALSE)</f>
        <v>Por provável problema mecânico no compressor, o fluido lubrificante deste equipamento entrou no sistema de fornecimento de ar comprimido da ferramenta de corte. Durante a utilização da ferramenta no corte da estaca, o fluido lubrificante presente no sistema foi carreado pelo ar comprimido para o mar.</v>
      </c>
      <c r="AK742" s="107" t="s">
        <v>6834</v>
      </c>
      <c r="AL742" s="107"/>
      <c r="AM742" s="107"/>
      <c r="AN742" s="108" t="str">
        <f>VLOOKUP(Tabela2[[#This Row],[SIEMA]],Siema2025,51,FALSE)</f>
        <v/>
      </c>
      <c r="AO742" s="108" t="str">
        <f>VLOOKUP(Tabela2[[#This Row],[SIEMA]],Siema2025,53,FALSE)</f>
        <v/>
      </c>
      <c r="AP742" s="108" t="str">
        <f>VLOOKUP(Tabela2[[#This Row],[SIEMA]],Siema2025,55,FALSE)</f>
        <v/>
      </c>
      <c r="AQ742" s="108" t="str">
        <f>VLOOKUP(Tabela2[[#This Row],[SIEMA]],Siema2025,57,FALSE)</f>
        <v/>
      </c>
      <c r="AR742" s="108" t="str">
        <f>VLOOKUP(Tabela2[[#This Row],[SIEMA]],Siema2025,59,FALSE)</f>
        <v/>
      </c>
      <c r="AS742" s="108" t="str">
        <f>VLOOKUP(Tabela2[[#This Row],[SIEMA]],Siema2025,61,FALSE)</f>
        <v>X</v>
      </c>
      <c r="AT742" s="108" t="str">
        <f>VLOOKUP(Tabela2[[#This Row],[SIEMA]],Siema2025,63,FALSE)</f>
        <v/>
      </c>
      <c r="AU742" s="108" t="str">
        <f>VLOOKUP(Tabela2[[#This Row],[SIEMA]],Siema2025,65,FALSE)</f>
        <v/>
      </c>
      <c r="AV742" s="108" t="str">
        <f>VLOOKUP(Tabela2[[#This Row],[SIEMA]],Siema2025,67,FALSE)</f>
        <v/>
      </c>
      <c r="AW742" s="108" t="str">
        <f>VLOOKUP(Tabela2[[#This Row],[SIEMA]],Siema2025,69,FALSE)</f>
        <v/>
      </c>
      <c r="AX742" s="108" t="str">
        <f>VLOOKUP(Tabela2[[#This Row],[SIEMA]],Siema2025,71,FALSE)</f>
        <v/>
      </c>
      <c r="AY742" s="108" t="str">
        <f>VLOOKUP(Tabela2[[#This Row],[SIEMA]],Siema2025,73,FALSE)</f>
        <v/>
      </c>
      <c r="AZ742" s="108" t="str">
        <f>VLOOKUP(Tabela2[[#This Row],[SIEMA]],Siema2025,75,FALSE)</f>
        <v/>
      </c>
      <c r="BA742" s="108" t="str">
        <f>VLOOKUP(Tabela2[[#This Row],[SIEMA]],Siema2025,77,FALSE)</f>
        <v/>
      </c>
      <c r="BB742" s="108" t="str">
        <f>VLOOKUP(Tabela2[[#This Row],[SIEMA]],Siema2025,79,FALSE)</f>
        <v/>
      </c>
      <c r="BC742" s="108" t="str">
        <f>IF(Tabela2[[#This Row],[Outro(s) ]] = "X", "PREENCHER","NA")</f>
        <v>NA</v>
      </c>
      <c r="BD742" s="108" t="str">
        <f>VLOOKUP(Tabela2[[#This Row],[SIEMA]],Siema2025,82,FALSE)</f>
        <v/>
      </c>
      <c r="BE742" s="108" t="str">
        <f>VLOOKUP(Tabela2[[#This Row],[SIEMA]],Siema2025,81,FALSE)</f>
        <v/>
      </c>
      <c r="BF742" s="110" t="str">
        <f>VLOOKUP(Tabela2[[#This Row],[SIEMA]],Siema2025,28,FALSE)</f>
        <v>3r Potiguar S.A</v>
      </c>
      <c r="BG742" s="110"/>
      <c r="BH742" s="111" t="str">
        <f>VLOOKUP(Tabela2[[#This Row],[SIEMA]],Siema2025,29,FALSE)</f>
        <v>44186763000144</v>
      </c>
      <c r="BI742" s="112" t="s">
        <v>2696</v>
      </c>
      <c r="BJ742" s="107" t="s">
        <v>7099</v>
      </c>
      <c r="BK742" s="104" t="s">
        <v>2696</v>
      </c>
      <c r="BL742" s="168">
        <v>45999</v>
      </c>
      <c r="BM742" s="108">
        <f ca="1">IF(Tabela2[[#This Row],[Data de atendimento do Ibama (considerar o primeiro documento/ação)]]="",_xlfn.DAYS(TODAY(),J742),_xlfn.DAYS(Tabela2[[#This Row],[Data de atendimento do Ibama (considerar o primeiro documento/ação)]],J742))</f>
        <v>41</v>
      </c>
      <c r="BN742" s="108" t="str">
        <f>IF(Tabela2[[#This Row],[Atendido pelo Ibama ("Não" ou "Sim")]]="Não","Preencher", IF(Tabela2[[#This Row],[Atendido pelo Ibama ("Não" ou "Sim")]]="Sim","NA",""))</f>
        <v>NA</v>
      </c>
      <c r="BO742" s="114" t="s">
        <v>7286</v>
      </c>
      <c r="BP742" s="108" t="str">
        <f>IF(Tabela2[[#This Row],[Forma de atendimento (primeiro documento/ação)]]= "Outros (especificar)", "PREENCHER","NA")</f>
        <v>NA</v>
      </c>
      <c r="BQ742" s="106" t="s">
        <v>123</v>
      </c>
      <c r="BR742" s="108" t="str">
        <f>IF(Tabela2[[#This Row],[Equipe do Ibama foi a campo? Houve sobrevoo do Poseidon?]] = "Sim", "PREENCHER","NA")</f>
        <v>NA</v>
      </c>
      <c r="BS742" s="108" t="str">
        <f>IF(Tabela2[[#This Row],[Se sim, foi emitida Ordem de Emergência? (informações vinculada à coluna CK)]] = "Sim", "PREENCHER","NA")</f>
        <v>NA</v>
      </c>
      <c r="BT742" s="108" t="s">
        <v>7101</v>
      </c>
      <c r="BU742" s="108" t="s">
        <v>2696</v>
      </c>
      <c r="BV742" s="108" t="s">
        <v>123</v>
      </c>
      <c r="BW742" s="108" t="s">
        <v>2696</v>
      </c>
      <c r="BX742" s="106" t="s">
        <v>7102</v>
      </c>
      <c r="BY742" s="168">
        <v>45999</v>
      </c>
      <c r="BZ742" s="104">
        <f>IF(Tabela2[[#This Row],[Data do documento de encerramento]]="NA","NA",IF(Tabela2[[#This Row],[Data do documento de encerramento]]="","Pendente de conclusão/ encerramento",_xlfn.DAYS(Tabela2[[#This Row],[Data do documento de encerramento]],J742)))</f>
        <v>41</v>
      </c>
      <c r="CA742" s="137"/>
      <c r="CB742" s="107"/>
      <c r="CC742" s="107" t="s">
        <v>10292</v>
      </c>
      <c r="CD742" s="107" t="s">
        <v>7296</v>
      </c>
      <c r="CE742" s="107" t="s">
        <v>2696</v>
      </c>
      <c r="CF742" s="107" t="s">
        <v>7141</v>
      </c>
    </row>
    <row r="743" spans="1:84" ht="30.75">
      <c r="A743" s="200">
        <v>2025102954019</v>
      </c>
      <c r="B743" s="170" t="s">
        <v>10293</v>
      </c>
      <c r="C743" s="108" t="str">
        <f>VLOOKUP(Tabela2[[#This Row],[SIEMA]],Siema2025,4,FALSE)</f>
        <v xml:space="preserve"> SP</v>
      </c>
      <c r="D743" s="106" t="str">
        <f>VLOOKUP(Tabela2[[#This Row],[SIEMA]],Siema2025,3,FALSE)</f>
        <v xml:space="preserve">São Vicente </v>
      </c>
      <c r="E743" s="106" t="str">
        <f>VLOOKUP(Tabela2[[#This Row],[SIEMA]],Siema2025,20,FALSE)</f>
        <v>correspondente ao km 93+700</v>
      </c>
      <c r="F743" s="106" t="s">
        <v>10294</v>
      </c>
      <c r="G743" s="106" t="s">
        <v>10295</v>
      </c>
      <c r="H743" s="106" t="s">
        <v>10296</v>
      </c>
      <c r="I743" s="104" t="s">
        <v>7120</v>
      </c>
      <c r="J743" s="105">
        <f>VLOOKUP(Tabela2[[#This Row],[SIEMA]],Siema2025,2,FALSE)</f>
        <v>45958</v>
      </c>
      <c r="K743" s="105" t="str">
        <f>VLOOKUP(Tabela2[[#This Row],[SIEMA]],Siema2025,16,FALSE)</f>
        <v>Terça</v>
      </c>
      <c r="L743" s="106" t="str">
        <f>IF(Tabela2[[#This Row],[Data]]="","Sem Informação",VLOOKUP(MONTH(Tabela2[[#This Row],[Data]]),'[1]Validação de dados'!$I$1:$J$13,2,0))</f>
        <v>Outubro</v>
      </c>
      <c r="M743" s="104">
        <f>YEAR(Tabela2[[#This Row],[Data]])</f>
        <v>2025</v>
      </c>
      <c r="N743" s="105" t="str">
        <f>VLOOKUP(Tabela2[[#This Row],[SIEMA]],Siema2025,17,FALSE)</f>
        <v>Noturno</v>
      </c>
      <c r="O743" s="105" t="str">
        <f>VLOOKUP(Tabela2[[#This Row],[SIEMA]],Siema2025,5,FALSE)</f>
        <v>Ferrovia</v>
      </c>
      <c r="P743" s="104" t="str">
        <f>VLOOKUP(Tabela2[[#This Row],[SIEMA]],Siema2025,21,FALSE)</f>
        <v/>
      </c>
      <c r="Q743" s="104" t="s">
        <v>7127</v>
      </c>
      <c r="R743" s="104" t="s">
        <v>7127</v>
      </c>
      <c r="S743" s="107" t="s">
        <v>3999</v>
      </c>
      <c r="T743" s="104" t="s">
        <v>8171</v>
      </c>
      <c r="U743" s="104" t="str">
        <f>VLOOKUP(Tabela2[[#This Row],[SIEMA]],Siema2025,12,FALSE)</f>
        <v xml:space="preserve"> </v>
      </c>
      <c r="V743" s="104"/>
      <c r="W743" s="104" t="str">
        <f>VLOOKUP(Tabela2[[#This Row],[SIEMA]],Siema2025,10,FALSE)</f>
        <v/>
      </c>
      <c r="X743" s="113"/>
      <c r="Y743" s="109"/>
      <c r="Z743" s="104" t="str">
        <f>VLOOKUP(Tabela2[[#This Row],[SIEMA]],Siema2025,11,FALSE)</f>
        <v xml:space="preserve"> </v>
      </c>
      <c r="AA743" s="104" t="str">
        <f>VLOOKUP(Tabela2[[#This Row],[SIEMA]],Siema2025,12,FALSE)</f>
        <v xml:space="preserve"> </v>
      </c>
      <c r="AB743" s="104" t="str">
        <f>IF(W743="","",IF(ISNUMBER(W743)=FALSE,"Não se aplica",IFERROR(VLOOKUP(W743,Produtos!$A$1:$C$2319,3,FALSE),"Não Cadastrado")))</f>
        <v/>
      </c>
      <c r="AC743" s="104"/>
      <c r="AD743" s="108"/>
      <c r="AE743" s="107" t="str">
        <f>IF(AC743="","", IF(AC743="NC","", IF(AC743="NE","", IF(AC743="NA","",IFERROR(VLOOKUP(AC743,Produtos!$A$1:$C$2319,2,FALSE),"Não Cadastrado")))))</f>
        <v/>
      </c>
      <c r="AF743" s="104"/>
      <c r="AG743" s="104"/>
      <c r="AH743" s="104" t="str">
        <f>IF(AC743="","",IF(ISNUMBER(AC743)=FALSE,"Não se aplica",IFERROR(VLOOKUP(AC743,Produtos!$A$1:$C$2319,3,FALSE),"Não Cadastrado")))</f>
        <v/>
      </c>
      <c r="AI743" s="104"/>
      <c r="AJ743" s="104" t="str">
        <f>VLOOKUP(Tabela2[[#This Row],[SIEMA]],Siema2025,26,FALSE)</f>
        <v>Interferência externa de natureza criminosa, que resultou na violação forçada do compartimento de carga de 02 (dois) vagões</v>
      </c>
      <c r="AK743" s="107" t="s">
        <v>7122</v>
      </c>
      <c r="AL743" s="107"/>
      <c r="AM743" s="107"/>
      <c r="AN743" s="108" t="str">
        <f>VLOOKUP(Tabela2[[#This Row],[SIEMA]],Siema2025,51,FALSE)</f>
        <v/>
      </c>
      <c r="AO743" s="108" t="str">
        <f>VLOOKUP(Tabela2[[#This Row],[SIEMA]],Siema2025,53,FALSE)</f>
        <v/>
      </c>
      <c r="AP743" s="108" t="str">
        <f>VLOOKUP(Tabela2[[#This Row],[SIEMA]],Siema2025,55,FALSE)</f>
        <v/>
      </c>
      <c r="AQ743" s="108" t="str">
        <f>VLOOKUP(Tabela2[[#This Row],[SIEMA]],Siema2025,57,FALSE)</f>
        <v/>
      </c>
      <c r="AR743" s="108" t="str">
        <f>VLOOKUP(Tabela2[[#This Row],[SIEMA]],Siema2025,59,FALSE)</f>
        <v/>
      </c>
      <c r="AS743" s="108" t="str">
        <f>VLOOKUP(Tabela2[[#This Row],[SIEMA]],Siema2025,61,FALSE)</f>
        <v/>
      </c>
      <c r="AT743" s="108" t="str">
        <f>VLOOKUP(Tabela2[[#This Row],[SIEMA]],Siema2025,63,FALSE)</f>
        <v/>
      </c>
      <c r="AU743" s="108" t="str">
        <f>VLOOKUP(Tabela2[[#This Row],[SIEMA]],Siema2025,65,FALSE)</f>
        <v>X</v>
      </c>
      <c r="AV743" s="108" t="str">
        <f>VLOOKUP(Tabela2[[#This Row],[SIEMA]],Siema2025,67,FALSE)</f>
        <v/>
      </c>
      <c r="AW743" s="108" t="str">
        <f>VLOOKUP(Tabela2[[#This Row],[SIEMA]],Siema2025,69,FALSE)</f>
        <v/>
      </c>
      <c r="AX743" s="108" t="str">
        <f>VLOOKUP(Tabela2[[#This Row],[SIEMA]],Siema2025,71,FALSE)</f>
        <v/>
      </c>
      <c r="AY743" s="108" t="str">
        <f>VLOOKUP(Tabela2[[#This Row],[SIEMA]],Siema2025,73,FALSE)</f>
        <v/>
      </c>
      <c r="AZ743" s="108" t="str">
        <f>VLOOKUP(Tabela2[[#This Row],[SIEMA]],Siema2025,75,FALSE)</f>
        <v/>
      </c>
      <c r="BA743" s="108" t="str">
        <f>VLOOKUP(Tabela2[[#This Row],[SIEMA]],Siema2025,77,FALSE)</f>
        <v/>
      </c>
      <c r="BB743" s="108" t="str">
        <f>VLOOKUP(Tabela2[[#This Row],[SIEMA]],Siema2025,79,FALSE)</f>
        <v/>
      </c>
      <c r="BC743" s="108" t="str">
        <f>IF(Tabela2[[#This Row],[Outro(s) ]] = "X", "PREENCHER","NA")</f>
        <v>NA</v>
      </c>
      <c r="BD743" s="108" t="str">
        <f>VLOOKUP(Tabela2[[#This Row],[SIEMA]],Siema2025,82,FALSE)</f>
        <v/>
      </c>
      <c r="BE743" s="108" t="str">
        <f>VLOOKUP(Tabela2[[#This Row],[SIEMA]],Siema2025,81,FALSE)</f>
        <v/>
      </c>
      <c r="BF743" s="110" t="s">
        <v>3066</v>
      </c>
      <c r="BG743" s="110" t="s">
        <v>7123</v>
      </c>
      <c r="BH743" s="111" t="str">
        <f>VLOOKUP(Tabela2[[#This Row],[SIEMA]],Siema2025,29,FALSE)</f>
        <v/>
      </c>
      <c r="BI743" s="112" t="str">
        <f>VLOOKUP(Tabela2[[#This Row],[SIEMA]],Siema2025,107,FALSE)</f>
        <v>Não</v>
      </c>
      <c r="BJ743" s="107" t="s">
        <v>7099</v>
      </c>
      <c r="BK743" s="104" t="s">
        <v>2696</v>
      </c>
      <c r="BL743" s="140">
        <v>45964</v>
      </c>
      <c r="BM743" s="108">
        <f ca="1">IF(Tabela2[[#This Row],[Data de atendimento do Ibama (considerar o primeiro documento/ação)]]="",_xlfn.DAYS(TODAY(),J743),_xlfn.DAYS(Tabela2[[#This Row],[Data de atendimento do Ibama (considerar o primeiro documento/ação)]],J743))</f>
        <v>6</v>
      </c>
      <c r="BN743" s="108" t="str">
        <f>IF(Tabela2[[#This Row],[Atendido pelo Ibama ("Não" ou "Sim")]]="Não","Preencher", IF(Tabela2[[#This Row],[Atendido pelo Ibama ("Não" ou "Sim")]]="Sim","NA",""))</f>
        <v>NA</v>
      </c>
      <c r="BO743" s="114" t="s">
        <v>7100</v>
      </c>
      <c r="BP743" s="108" t="str">
        <f>IF(Tabela2[[#This Row],[Forma de atendimento (primeiro documento/ação)]]= "Outros (especificar)", "PREENCHER","NA")</f>
        <v>NA</v>
      </c>
      <c r="BQ743" s="106" t="s">
        <v>2696</v>
      </c>
      <c r="BR743" s="108" t="s">
        <v>123</v>
      </c>
      <c r="BS743" s="108" t="s">
        <v>2696</v>
      </c>
      <c r="BT743" s="108" t="s">
        <v>7114</v>
      </c>
      <c r="BU743" s="108" t="str">
        <f>IF(Tabela2[[#This Row],[Houve envio de Informações Pós-acidente (preencher "não se aplica" quando de competência estadual/municipal)]] = "Sim", "PREENCHER","NA")</f>
        <v>NA</v>
      </c>
      <c r="BV743" s="108" t="s">
        <v>123</v>
      </c>
      <c r="BW743" s="108" t="s">
        <v>123</v>
      </c>
      <c r="BX743" s="106" t="s">
        <v>7127</v>
      </c>
      <c r="BY743" s="106"/>
      <c r="BZ743" s="104" t="str">
        <f>IF(Tabela2[[#This Row],[Data do documento de encerramento]]="NA","NA",IF(Tabela2[[#This Row],[Data do documento de encerramento]]="","Pendente de conclusão/ encerramento",_xlfn.DAYS(Tabela2[[#This Row],[Data do documento de encerramento]],J743)))</f>
        <v>Pendente de conclusão/ encerramento</v>
      </c>
      <c r="CA743" s="107" t="s">
        <v>7128</v>
      </c>
      <c r="CB743" s="107"/>
      <c r="CC743" s="107"/>
      <c r="CD743" s="107"/>
      <c r="CE743" s="107"/>
      <c r="CF743" s="107"/>
    </row>
    <row r="744" spans="1:84" ht="76.5">
      <c r="A744" s="169">
        <v>2025103050439</v>
      </c>
      <c r="B744" s="170" t="s">
        <v>10297</v>
      </c>
      <c r="C744" s="108" t="str">
        <f>VLOOKUP(Tabela2[[#This Row],[SIEMA]],Siema2025,4,FALSE)</f>
        <v xml:space="preserve"> BA</v>
      </c>
      <c r="D744" s="106" t="str">
        <f>VLOOKUP(Tabela2[[#This Row],[SIEMA]],Siema2025,3,FALSE)</f>
        <v xml:space="preserve">Terra Nova </v>
      </c>
      <c r="E744" s="106" t="str">
        <f>VLOOKUP(Tabela2[[#This Row],[SIEMA]],Siema2025,20,FALSE)</f>
        <v>Linha de Teste do Satélite-91, Campo Cassarongongo, Bácia Reconcavo.</v>
      </c>
      <c r="F744" s="106" t="s">
        <v>10164</v>
      </c>
      <c r="G744" s="106" t="s">
        <v>10298</v>
      </c>
      <c r="H744" s="106" t="s">
        <v>10299</v>
      </c>
      <c r="I744" s="104" t="str">
        <f>VLOOKUP(Tabela2[[#This Row],[SIEMA]],Siema2025,19,FALSE)</f>
        <v/>
      </c>
      <c r="J744" s="105">
        <f>VLOOKUP(Tabela2[[#This Row],[SIEMA]],Siema2025,2,FALSE)</f>
        <v>45958</v>
      </c>
      <c r="K744" s="105" t="str">
        <f>VLOOKUP(Tabela2[[#This Row],[SIEMA]],Siema2025,16,FALSE)</f>
        <v>Terça</v>
      </c>
      <c r="L744" s="106" t="str">
        <f>IF(Tabela2[[#This Row],[Data]]="","Sem Informação",VLOOKUP(MONTH(Tabela2[[#This Row],[Data]]),'[1]Validação de dados'!$I$1:$J$13,2,0))</f>
        <v>Outubro</v>
      </c>
      <c r="M744" s="104">
        <f>YEAR(Tabela2[[#This Row],[Data]])</f>
        <v>2025</v>
      </c>
      <c r="N744" s="105" t="str">
        <f>VLOOKUP(Tabela2[[#This Row],[SIEMA]],Siema2025,17,FALSE)</f>
        <v>Vespertino</v>
      </c>
      <c r="O744" s="105" t="s">
        <v>145</v>
      </c>
      <c r="P744" s="104" t="s">
        <v>1610</v>
      </c>
      <c r="Q744" s="104">
        <v>1267</v>
      </c>
      <c r="R744" s="104"/>
      <c r="S744" s="107" t="str">
        <f>IF(Q744="","", IF(Q744="NC","", IF(Q744="NE","", IF(Q744="NA","",IFERROR(VLOOKUP(Q744,[1]Produtos!$A$1:$C$2319,2,FALSE),"Não Cadastrado")))))</f>
        <v>PETRÓLEO CRU</v>
      </c>
      <c r="T744" s="104" t="s">
        <v>10300</v>
      </c>
      <c r="U744" s="104" t="s">
        <v>117</v>
      </c>
      <c r="V744" s="104">
        <f>IF(Q744="","",IF(ISNUMBER(Q744)=FALSE,"Não se aplica",IFERROR(VLOOKUP(Q744,Produtos!$A$1:$C$2319,3,FALSE),"Não Cadastrado")))</f>
        <v>3</v>
      </c>
      <c r="W744" s="104" t="str">
        <f>VLOOKUP(Tabela2[[#This Row],[SIEMA]],Siema2025,10,FALSE)</f>
        <v>Agua Produzida Fora de Especificações;  3526 -Classe 3-Óleo combustível 1B -</v>
      </c>
      <c r="X744" s="113" t="str">
        <f>IF(Tabela2[[#This Row],[Origem do acidente]] = "Plataforma", "PREENCHER","NA")</f>
        <v>NA</v>
      </c>
      <c r="Y744" s="109" t="str">
        <f>IF(W744="","", IF(W744="NC","", IF(W744="NE","", IF(W744="NA","",IFERROR(VLOOKUP(W744,Produtos!$A$1:$C$2319,2,FALSE),"Não Cadastrado")))))</f>
        <v>Não Cadastrado</v>
      </c>
      <c r="Z744" s="104" t="s">
        <v>10301</v>
      </c>
      <c r="AA744" s="104" t="s">
        <v>7111</v>
      </c>
      <c r="AB744" s="104" t="str">
        <f>IF(W744="","",IF(ISNUMBER(W744)=FALSE,"Não se aplica",IFERROR(VLOOKUP(W744,Produtos!$A$1:$C$2319,3,FALSE),"Não Cadastrado")))</f>
        <v>Não se aplica</v>
      </c>
      <c r="AC744" s="104"/>
      <c r="AD744" s="108" t="str">
        <f>IF(Tabela2[[#This Row],[Origem do acidente]] = "Plataforma", "PREENCHER","NA")</f>
        <v>NA</v>
      </c>
      <c r="AE744" s="107" t="str">
        <f>IF(AC744="","", IF(AC744="NC","", IF(AC744="NE","", IF(AC744="NA","",IFERROR(VLOOKUP(AC744,Produtos!$A$1:$C$2319,2,FALSE),"Não Cadastrado")))))</f>
        <v/>
      </c>
      <c r="AF744" s="104"/>
      <c r="AG744" s="104"/>
      <c r="AH744" s="104" t="str">
        <f>IF(AC744="","",IF(ISNUMBER(AC744)=FALSE,"Não se aplica",IFERROR(VLOOKUP(AC744,Produtos!$A$1:$C$2319,3,FALSE),"Não Cadastrado")))</f>
        <v/>
      </c>
      <c r="AI744" s="104"/>
      <c r="AJ744" s="104" t="str">
        <f>VLOOKUP(Tabela2[[#This Row],[SIEMA]],Siema2025,26,FALSE)</f>
        <v>A causa provável é corrosão. No entanto será devidamente avaliado durante a investigação do oncidente.</v>
      </c>
      <c r="AK744" s="107" t="s">
        <v>7285</v>
      </c>
      <c r="AL744" s="107"/>
      <c r="AM744" s="107"/>
      <c r="AN744" s="108" t="str">
        <f>VLOOKUP(Tabela2[[#This Row],[SIEMA]],Siema2025,51,FALSE)</f>
        <v/>
      </c>
      <c r="AO744" s="108" t="str">
        <f>VLOOKUP(Tabela2[[#This Row],[SIEMA]],Siema2025,53,FALSE)</f>
        <v/>
      </c>
      <c r="AP744" s="108" t="str">
        <f>VLOOKUP(Tabela2[[#This Row],[SIEMA]],Siema2025,55,FALSE)</f>
        <v/>
      </c>
      <c r="AQ744" s="108" t="str">
        <f>VLOOKUP(Tabela2[[#This Row],[SIEMA]],Siema2025,57,FALSE)</f>
        <v/>
      </c>
      <c r="AR744" s="108" t="str">
        <f>VLOOKUP(Tabela2[[#This Row],[SIEMA]],Siema2025,59,FALSE)</f>
        <v/>
      </c>
      <c r="AS744" s="108" t="str">
        <f>VLOOKUP(Tabela2[[#This Row],[SIEMA]],Siema2025,61,FALSE)</f>
        <v/>
      </c>
      <c r="AT744" s="108" t="str">
        <f>VLOOKUP(Tabela2[[#This Row],[SIEMA]],Siema2025,63,FALSE)</f>
        <v/>
      </c>
      <c r="AU744" s="108" t="str">
        <f>VLOOKUP(Tabela2[[#This Row],[SIEMA]],Siema2025,65,FALSE)</f>
        <v/>
      </c>
      <c r="AV744" s="108" t="str">
        <f>VLOOKUP(Tabela2[[#This Row],[SIEMA]],Siema2025,67,FALSE)</f>
        <v/>
      </c>
      <c r="AW744" s="108" t="str">
        <f>VLOOKUP(Tabela2[[#This Row],[SIEMA]],Siema2025,69,FALSE)</f>
        <v/>
      </c>
      <c r="AX744" s="108" t="str">
        <f>VLOOKUP(Tabela2[[#This Row],[SIEMA]],Siema2025,71,FALSE)</f>
        <v/>
      </c>
      <c r="AY744" s="108" t="str">
        <f>VLOOKUP(Tabela2[[#This Row],[SIEMA]],Siema2025,73,FALSE)</f>
        <v/>
      </c>
      <c r="AZ744" s="108" t="str">
        <f>VLOOKUP(Tabela2[[#This Row],[SIEMA]],Siema2025,75,FALSE)</f>
        <v/>
      </c>
      <c r="BA744" s="108" t="str">
        <f>VLOOKUP(Tabela2[[#This Row],[SIEMA]],Siema2025,77,FALSE)</f>
        <v/>
      </c>
      <c r="BB744" s="108" t="str">
        <f>VLOOKUP(Tabela2[[#This Row],[SIEMA]],Siema2025,79,FALSE)</f>
        <v/>
      </c>
      <c r="BC744" s="108" t="str">
        <f>IF(Tabela2[[#This Row],[Outro(s) ]] = "X", "PREENCHER","NA")</f>
        <v>NA</v>
      </c>
      <c r="BD744" s="108" t="str">
        <f>VLOOKUP(Tabela2[[#This Row],[SIEMA]],Siema2025,82,FALSE)</f>
        <v>X</v>
      </c>
      <c r="BE744" s="108" t="str">
        <f>VLOOKUP(Tabela2[[#This Row],[SIEMA]],Siema2025,81,FALSE)</f>
        <v/>
      </c>
      <c r="BF744" s="110" t="str">
        <f>VLOOKUP(Tabela2[[#This Row],[SIEMA]],Siema2025,28,FALSE)</f>
        <v>Petroreconcavo S/a</v>
      </c>
      <c r="BG744" s="110"/>
      <c r="BH744" s="111" t="str">
        <f>VLOOKUP(Tabela2[[#This Row],[SIEMA]],Siema2025,29,FALSE)</f>
        <v>03342704000130</v>
      </c>
      <c r="BI744" s="112" t="str">
        <f>VLOOKUP(Tabela2[[#This Row],[SIEMA]],Siema2025,107,FALSE)</f>
        <v>Não</v>
      </c>
      <c r="BJ744" s="107" t="s">
        <v>7113</v>
      </c>
      <c r="BK744" s="104" t="s">
        <v>2696</v>
      </c>
      <c r="BL744" s="140">
        <v>45978</v>
      </c>
      <c r="BM744" s="108">
        <f ca="1">IF(Tabela2[[#This Row],[Data de atendimento do Ibama (considerar o primeiro documento/ação)]]="",_xlfn.DAYS(TODAY(),J744),_xlfn.DAYS(Tabela2[[#This Row],[Data de atendimento do Ibama (considerar o primeiro documento/ação)]],J744))</f>
        <v>20</v>
      </c>
      <c r="BN744" s="108" t="str">
        <f>IF(Tabela2[[#This Row],[Atendido pelo Ibama ("Não" ou "Sim")]]="Não","Preencher", IF(Tabela2[[#This Row],[Atendido pelo Ibama ("Não" ou "Sim")]]="Sim","NA",""))</f>
        <v>NA</v>
      </c>
      <c r="BO744" s="114" t="s">
        <v>7138</v>
      </c>
      <c r="BP744" s="108" t="str">
        <f>IF(Tabela2[[#This Row],[Forma de atendimento (primeiro documento/ação)]]= "Outros (especificar)", "PREENCHER","NA")</f>
        <v>NA</v>
      </c>
      <c r="BQ744" s="106" t="s">
        <v>123</v>
      </c>
      <c r="BR744" s="108" t="str">
        <f>IF(Tabela2[[#This Row],[Equipe do Ibama foi a campo? Houve sobrevoo do Poseidon?]] = "Sim", "PREENCHER","NA")</f>
        <v>NA</v>
      </c>
      <c r="BS744" s="108" t="s">
        <v>123</v>
      </c>
      <c r="BT744" s="108" t="s">
        <v>7101</v>
      </c>
      <c r="BU744" s="108" t="s">
        <v>123</v>
      </c>
      <c r="BV744" s="108" t="s">
        <v>123</v>
      </c>
      <c r="BW744" s="108" t="s">
        <v>123</v>
      </c>
      <c r="BX744" s="106"/>
      <c r="BY744" s="106"/>
      <c r="BZ744" s="104" t="str">
        <f>IF(Tabela2[[#This Row],[Data do documento de encerramento]]="NA","NA",IF(Tabela2[[#This Row],[Data do documento de encerramento]]="","Pendente de conclusão/ encerramento",_xlfn.DAYS(Tabela2[[#This Row],[Data do documento de encerramento]],J744)))</f>
        <v>Pendente de conclusão/ encerramento</v>
      </c>
      <c r="CA744" s="107"/>
      <c r="CB744" s="107"/>
      <c r="CC744" s="107"/>
      <c r="CD744" s="107"/>
      <c r="CE744" s="107"/>
      <c r="CF744" s="107"/>
    </row>
    <row r="745" spans="1:84" ht="76.5">
      <c r="A745" s="169">
        <v>2025103128819</v>
      </c>
      <c r="B745" s="170" t="s">
        <v>10302</v>
      </c>
      <c r="C745" s="108" t="s">
        <v>7135</v>
      </c>
      <c r="D745" s="106" t="s">
        <v>637</v>
      </c>
      <c r="E745" s="106" t="s">
        <v>10303</v>
      </c>
      <c r="F745" s="106"/>
      <c r="G745" s="106" t="s">
        <v>10304</v>
      </c>
      <c r="H745" s="106" t="s">
        <v>10305</v>
      </c>
      <c r="I745" s="104" t="str">
        <f>VLOOKUP(Tabela2[[#This Row],[SIEMA]],Siema2025,19,FALSE)</f>
        <v>Campos</v>
      </c>
      <c r="J745" s="105">
        <f>VLOOKUP(Tabela2[[#This Row],[SIEMA]],Siema2025,2,FALSE)</f>
        <v>45959</v>
      </c>
      <c r="K745" s="105" t="str">
        <f>VLOOKUP(Tabela2[[#This Row],[SIEMA]],Siema2025,16,FALSE)</f>
        <v>Quarta</v>
      </c>
      <c r="L745" s="106" t="str">
        <f>IF(Tabela2[[#This Row],[Data]]="","Sem Informação",VLOOKUP(MONTH(Tabela2[[#This Row],[Data]]),'[1]Validação de dados'!$I$1:$J$13,2,0))</f>
        <v>Outubro</v>
      </c>
      <c r="M745" s="104">
        <f>YEAR(Tabela2[[#This Row],[Data]])</f>
        <v>2025</v>
      </c>
      <c r="N745" s="105" t="str">
        <f>VLOOKUP(Tabela2[[#This Row],[SIEMA]],Siema2025,17,FALSE)</f>
        <v>Madrugada</v>
      </c>
      <c r="O745" s="105" t="str">
        <f>VLOOKUP(Tabela2[[#This Row],[SIEMA]],Siema2025,5,FALSE)</f>
        <v>Plataforma</v>
      </c>
      <c r="P745" s="104" t="str">
        <f>VLOOKUP(Tabela2[[#This Row],[SIEMA]],Siema2025,21,FALSE)</f>
        <v>NS-44 (LAGUNA STAR)</v>
      </c>
      <c r="Q745" s="104" t="s">
        <v>637</v>
      </c>
      <c r="R745" s="104" t="s">
        <v>7775</v>
      </c>
      <c r="S745" s="107" t="s">
        <v>7147</v>
      </c>
      <c r="T745" s="104" t="str">
        <f>VLOOKUP(Tabela2[[#This Row],[SIEMA]],Siema2025,11,FALSE)</f>
        <v>0.003</v>
      </c>
      <c r="U745" s="104" t="str">
        <f>VLOOKUP(Tabela2[[#This Row],[SIEMA]],Siema2025,12,FALSE)</f>
        <v>M3</v>
      </c>
      <c r="V745" s="104" t="str">
        <f>IF(Q745="","",IF(ISNUMBER(Q745)=FALSE,"Não se aplica",IFERROR(VLOOKUP(Q745,Produtos!$A$1:$C$2319,3,FALSE),"Não Cadastrado")))</f>
        <v>Não se aplica</v>
      </c>
      <c r="W745" s="104"/>
      <c r="X745" s="113"/>
      <c r="Y745" s="109" t="str">
        <f>IF(W745="","", IF(W745="NC","", IF(W745="NE","", IF(W745="NA","",IFERROR(VLOOKUP(W745,Produtos!$A$1:$C$2319,2,FALSE),"Não Cadastrado")))))</f>
        <v/>
      </c>
      <c r="Z745" s="104"/>
      <c r="AA745" s="104"/>
      <c r="AB745" s="104" t="str">
        <f>IF(W745="","",IF(ISNUMBER(W745)=FALSE,"Não se aplica",IFERROR(VLOOKUP(W745,Produtos!$A$1:$C$2319,3,FALSE),"Não Cadastrado")))</f>
        <v/>
      </c>
      <c r="AC745" s="104"/>
      <c r="AD745" s="108"/>
      <c r="AE745" s="107" t="str">
        <f>IF(AC745="","", IF(AC745="NC","", IF(AC745="NE","", IF(AC745="NA","",IFERROR(VLOOKUP(AC745,Produtos!$A$1:$C$2319,2,FALSE),"Não Cadastrado")))))</f>
        <v/>
      </c>
      <c r="AF745" s="104"/>
      <c r="AG745" s="104"/>
      <c r="AH745" s="104" t="str">
        <f>IF(AC745="","",IF(ISNUMBER(AC745)=FALSE,"Não se aplica",IFERROR(VLOOKUP(AC745,Produtos!$A$1:$C$2319,3,FALSE),"Não Cadastrado")))</f>
        <v/>
      </c>
      <c r="AI745" s="104"/>
      <c r="AJ745" s="104" t="str">
        <f>VLOOKUP(Tabela2[[#This Row],[SIEMA]],Siema2025,26,FALSE)</f>
        <v>Em investigação.</v>
      </c>
      <c r="AK745" s="107" t="s">
        <v>7285</v>
      </c>
      <c r="AL745" s="107" t="s">
        <v>7098</v>
      </c>
      <c r="AM745" s="107"/>
      <c r="AN745" s="108" t="str">
        <f>VLOOKUP(Tabela2[[#This Row],[SIEMA]],Siema2025,51,FALSE)</f>
        <v/>
      </c>
      <c r="AO745" s="108" t="str">
        <f>VLOOKUP(Tabela2[[#This Row],[SIEMA]],Siema2025,53,FALSE)</f>
        <v/>
      </c>
      <c r="AP745" s="108" t="str">
        <f>VLOOKUP(Tabela2[[#This Row],[SIEMA]],Siema2025,55,FALSE)</f>
        <v/>
      </c>
      <c r="AQ745" s="108" t="str">
        <f>VLOOKUP(Tabela2[[#This Row],[SIEMA]],Siema2025,57,FALSE)</f>
        <v/>
      </c>
      <c r="AR745" s="108" t="str">
        <f>VLOOKUP(Tabela2[[#This Row],[SIEMA]],Siema2025,59,FALSE)</f>
        <v/>
      </c>
      <c r="AS745" s="108" t="str">
        <f>VLOOKUP(Tabela2[[#This Row],[SIEMA]],Siema2025,61,FALSE)</f>
        <v>X</v>
      </c>
      <c r="AT745" s="108" t="str">
        <f>VLOOKUP(Tabela2[[#This Row],[SIEMA]],Siema2025,63,FALSE)</f>
        <v/>
      </c>
      <c r="AU745" s="108" t="str">
        <f>VLOOKUP(Tabela2[[#This Row],[SIEMA]],Siema2025,65,FALSE)</f>
        <v/>
      </c>
      <c r="AV745" s="108" t="str">
        <f>VLOOKUP(Tabela2[[#This Row],[SIEMA]],Siema2025,67,FALSE)</f>
        <v/>
      </c>
      <c r="AW745" s="108" t="str">
        <f>VLOOKUP(Tabela2[[#This Row],[SIEMA]],Siema2025,69,FALSE)</f>
        <v/>
      </c>
      <c r="AX745" s="108" t="str">
        <f>VLOOKUP(Tabela2[[#This Row],[SIEMA]],Siema2025,71,FALSE)</f>
        <v/>
      </c>
      <c r="AY745" s="108" t="str">
        <f>VLOOKUP(Tabela2[[#This Row],[SIEMA]],Siema2025,73,FALSE)</f>
        <v/>
      </c>
      <c r="AZ745" s="108" t="str">
        <f>VLOOKUP(Tabela2[[#This Row],[SIEMA]],Siema2025,75,FALSE)</f>
        <v/>
      </c>
      <c r="BA745" s="108" t="str">
        <f>VLOOKUP(Tabela2[[#This Row],[SIEMA]],Siema2025,77,FALSE)</f>
        <v/>
      </c>
      <c r="BB745" s="108" t="str">
        <f>VLOOKUP(Tabela2[[#This Row],[SIEMA]],Siema2025,79,FALSE)</f>
        <v/>
      </c>
      <c r="BC745" s="108" t="str">
        <f>IF(Tabela2[[#This Row],[Outro(s) ]] = "X", "PREENCHER","NA")</f>
        <v>NA</v>
      </c>
      <c r="BD745" s="108" t="str">
        <f>VLOOKUP(Tabela2[[#This Row],[SIEMA]],Siema2025,82,FALSE)</f>
        <v/>
      </c>
      <c r="BE745" s="108" t="str">
        <f>VLOOKUP(Tabela2[[#This Row],[SIEMA]],Siema2025,81,FALSE)</f>
        <v/>
      </c>
      <c r="BF745" s="110" t="str">
        <f>VLOOKUP(Tabela2[[#This Row],[SIEMA]],Siema2025,28,FALSE)</f>
        <v>PETROLEO BRASILEIRO S A</v>
      </c>
      <c r="BG745" s="110"/>
      <c r="BH745" s="111" t="str">
        <f>VLOOKUP(Tabela2[[#This Row],[SIEMA]],Siema2025,29,FALSE)</f>
        <v>3300016700001</v>
      </c>
      <c r="BI745" s="112" t="str">
        <f>VLOOKUP(Tabela2[[#This Row],[SIEMA]],Siema2025,107,FALSE)</f>
        <v>Não</v>
      </c>
      <c r="BJ745" s="107" t="s">
        <v>7099</v>
      </c>
      <c r="BK745" s="104" t="s">
        <v>2696</v>
      </c>
      <c r="BL745" s="140">
        <v>45968</v>
      </c>
      <c r="BM745" s="108">
        <f ca="1">IF(Tabela2[[#This Row],[Data de atendimento do Ibama (considerar o primeiro documento/ação)]]="",_xlfn.DAYS(TODAY(),J745),_xlfn.DAYS(Tabela2[[#This Row],[Data de atendimento do Ibama (considerar o primeiro documento/ação)]],J745))</f>
        <v>9</v>
      </c>
      <c r="BN745" s="108" t="str">
        <f>IF(Tabela2[[#This Row],[Atendido pelo Ibama ("Não" ou "Sim")]]="Não","Preencher", IF(Tabela2[[#This Row],[Atendido pelo Ibama ("Não" ou "Sim")]]="Sim","NA",""))</f>
        <v>NA</v>
      </c>
      <c r="BO745" s="114" t="s">
        <v>7138</v>
      </c>
      <c r="BP745" s="108" t="str">
        <f>IF(Tabela2[[#This Row],[Forma de atendimento (primeiro documento/ação)]]= "Outros (especificar)", "PREENCHER","NA")</f>
        <v>NA</v>
      </c>
      <c r="BQ745" s="106" t="s">
        <v>123</v>
      </c>
      <c r="BR745" s="108" t="str">
        <f>IF(Tabela2[[#This Row],[Equipe do Ibama foi a campo? Houve sobrevoo do Poseidon?]] = "Sim", "PREENCHER","NA")</f>
        <v>NA</v>
      </c>
      <c r="BS745" s="108" t="str">
        <f>IF(Tabela2[[#This Row],[Se sim, foi emitida Ordem de Emergência? (informações vinculada à coluna CK)]] = "Sim", "PREENCHER","NA")</f>
        <v>NA</v>
      </c>
      <c r="BT745" s="108" t="s">
        <v>7101</v>
      </c>
      <c r="BU745" s="108" t="s">
        <v>123</v>
      </c>
      <c r="BV745" s="108" t="s">
        <v>123</v>
      </c>
      <c r="BW745" s="108" t="s">
        <v>123</v>
      </c>
      <c r="BX745" s="106"/>
      <c r="BY745" s="106"/>
      <c r="BZ745" s="104" t="str">
        <f>IF(Tabela2[[#This Row],[Data do documento de encerramento]]="NA","NA",IF(Tabela2[[#This Row],[Data do documento de encerramento]]="","Pendente de conclusão/ encerramento",_xlfn.DAYS(Tabela2[[#This Row],[Data do documento de encerramento]],J745)))</f>
        <v>Pendente de conclusão/ encerramento</v>
      </c>
      <c r="CA745" s="107"/>
      <c r="CB745" s="107"/>
      <c r="CC745" s="107" t="s">
        <v>7201</v>
      </c>
      <c r="CD745" s="107" t="s">
        <v>123</v>
      </c>
      <c r="CE745" s="107" t="s">
        <v>123</v>
      </c>
      <c r="CF745" s="107" t="s">
        <v>7149</v>
      </c>
    </row>
    <row r="746" spans="1:84" ht="60.75">
      <c r="A746" s="169">
        <v>202511328807</v>
      </c>
      <c r="B746" s="170" t="s">
        <v>10306</v>
      </c>
      <c r="C746" s="108" t="s">
        <v>10307</v>
      </c>
      <c r="D746" s="106" t="s">
        <v>637</v>
      </c>
      <c r="E746" s="106" t="s">
        <v>7454</v>
      </c>
      <c r="F746" s="106"/>
      <c r="G746" s="106" t="s">
        <v>7455</v>
      </c>
      <c r="H746" s="106" t="s">
        <v>10308</v>
      </c>
      <c r="I746" s="104" t="str">
        <f>VLOOKUP(Tabela2[[#This Row],[SIEMA]],Siema2025,19,FALSE)</f>
        <v>Campos</v>
      </c>
      <c r="J746" s="105">
        <f>VLOOKUP(Tabela2[[#This Row],[SIEMA]],Siema2025,2,FALSE)</f>
        <v>45960</v>
      </c>
      <c r="K746" s="105" t="str">
        <f>VLOOKUP(Tabela2[[#This Row],[SIEMA]],Siema2025,16,FALSE)</f>
        <v>Quinta</v>
      </c>
      <c r="L746" s="106" t="str">
        <f>IF(Tabela2[[#This Row],[Data]]="","Sem Informação",VLOOKUP(MONTH(Tabela2[[#This Row],[Data]]),'[1]Validação de dados'!$I$1:$J$13,2,0))</f>
        <v>Outubro</v>
      </c>
      <c r="M746" s="104">
        <f>YEAR(Tabela2[[#This Row],[Data]])</f>
        <v>2025</v>
      </c>
      <c r="N746" s="105" t="str">
        <f>VLOOKUP(Tabela2[[#This Row],[SIEMA]],Siema2025,17,FALSE)</f>
        <v>Vespertino</v>
      </c>
      <c r="O746" s="105" t="str">
        <f>VLOOKUP(Tabela2[[#This Row],[SIEMA]],Siema2025,5,FALSE)</f>
        <v>Plataforma</v>
      </c>
      <c r="P746" s="104" t="str">
        <f>VLOOKUP(Tabela2[[#This Row],[SIEMA]],Siema2025,21,FALSE)</f>
        <v>PETROBRAS 58 (P-58)</v>
      </c>
      <c r="Q746" s="104">
        <v>1267</v>
      </c>
      <c r="R746" s="104" t="s">
        <v>2043</v>
      </c>
      <c r="S746" s="107" t="s">
        <v>2043</v>
      </c>
      <c r="T746" s="104" t="s">
        <v>6710</v>
      </c>
      <c r="U746" s="104" t="s">
        <v>7111</v>
      </c>
      <c r="V746" s="104">
        <f>IF(Q746="","",IF(ISNUMBER(Q746)=FALSE,"Não se aplica",IFERROR(VLOOKUP(Q746,Produtos!$A$1:$C$2319,3,FALSE),"Não Cadastrado")))</f>
        <v>3</v>
      </c>
      <c r="W746" s="104" t="str">
        <f>VLOOKUP(Tabela2[[#This Row],[SIEMA]],Siema2025,10,FALSE)</f>
        <v/>
      </c>
      <c r="X746" s="113"/>
      <c r="Y746" s="109" t="str">
        <f>IF(W746="","", IF(W746="NC","", IF(W746="NE","", IF(W746="NA","",IFERROR(VLOOKUP(W746,Produtos!$A$1:$C$2319,2,FALSE),"Não Cadastrado")))))</f>
        <v/>
      </c>
      <c r="Z746" s="104" t="str">
        <f>VLOOKUP(Tabela2[[#This Row],[SIEMA]],Siema2025,11,FALSE)</f>
        <v xml:space="preserve"> </v>
      </c>
      <c r="AA746" s="104" t="str">
        <f>VLOOKUP(Tabela2[[#This Row],[SIEMA]],Siema2025,12,FALSE)</f>
        <v xml:space="preserve"> </v>
      </c>
      <c r="AB746" s="104" t="str">
        <f>IF(W746="","",IF(ISNUMBER(W746)=FALSE,"Não se aplica",IFERROR(VLOOKUP(W746,Produtos!$A$1:$C$2319,3,FALSE),"Não Cadastrado")))</f>
        <v/>
      </c>
      <c r="AC746" s="104"/>
      <c r="AD746" s="108"/>
      <c r="AE746" s="107" t="str">
        <f>IF(AC746="","", IF(AC746="NC","", IF(AC746="NE","", IF(AC746="NA","",IFERROR(VLOOKUP(AC746,Produtos!$A$1:$C$2319,2,FALSE),"Não Cadastrado")))))</f>
        <v/>
      </c>
      <c r="AF746" s="104"/>
      <c r="AG746" s="104"/>
      <c r="AH746" s="104" t="str">
        <f>IF(AC746="","",IF(ISNUMBER(AC746)=FALSE,"Não se aplica",IFERROR(VLOOKUP(AC746,Produtos!$A$1:$C$2319,3,FALSE),"Não Cadastrado")))</f>
        <v/>
      </c>
      <c r="AI746" s="104"/>
      <c r="AJ746" s="104" t="str">
        <f>VLOOKUP(Tabela2[[#This Row],[SIEMA]],Siema2025,26,FALSE)</f>
        <v>Em investigação.</v>
      </c>
      <c r="AK746" s="107" t="s">
        <v>7229</v>
      </c>
      <c r="AL746" s="107" t="s">
        <v>7098</v>
      </c>
      <c r="AM746" s="107" t="s">
        <v>7285</v>
      </c>
      <c r="AN746" s="108" t="str">
        <f>VLOOKUP(Tabela2[[#This Row],[SIEMA]],Siema2025,51,FALSE)</f>
        <v/>
      </c>
      <c r="AO746" s="108" t="str">
        <f>VLOOKUP(Tabela2[[#This Row],[SIEMA]],Siema2025,53,FALSE)</f>
        <v/>
      </c>
      <c r="AP746" s="108" t="str">
        <f>VLOOKUP(Tabela2[[#This Row],[SIEMA]],Siema2025,55,FALSE)</f>
        <v/>
      </c>
      <c r="AQ746" s="108" t="str">
        <f>VLOOKUP(Tabela2[[#This Row],[SIEMA]],Siema2025,57,FALSE)</f>
        <v/>
      </c>
      <c r="AR746" s="108" t="str">
        <f>VLOOKUP(Tabela2[[#This Row],[SIEMA]],Siema2025,59,FALSE)</f>
        <v/>
      </c>
      <c r="AS746" s="108" t="str">
        <f>VLOOKUP(Tabela2[[#This Row],[SIEMA]],Siema2025,61,FALSE)</f>
        <v>X</v>
      </c>
      <c r="AT746" s="108" t="str">
        <f>VLOOKUP(Tabela2[[#This Row],[SIEMA]],Siema2025,63,FALSE)</f>
        <v/>
      </c>
      <c r="AU746" s="108" t="str">
        <f>VLOOKUP(Tabela2[[#This Row],[SIEMA]],Siema2025,65,FALSE)</f>
        <v/>
      </c>
      <c r="AV746" s="108" t="str">
        <f>VLOOKUP(Tabela2[[#This Row],[SIEMA]],Siema2025,67,FALSE)</f>
        <v/>
      </c>
      <c r="AW746" s="108" t="str">
        <f>VLOOKUP(Tabela2[[#This Row],[SIEMA]],Siema2025,69,FALSE)</f>
        <v/>
      </c>
      <c r="AX746" s="108" t="str">
        <f>VLOOKUP(Tabela2[[#This Row],[SIEMA]],Siema2025,71,FALSE)</f>
        <v/>
      </c>
      <c r="AY746" s="108" t="str">
        <f>VLOOKUP(Tabela2[[#This Row],[SIEMA]],Siema2025,73,FALSE)</f>
        <v/>
      </c>
      <c r="AZ746" s="108" t="str">
        <f>VLOOKUP(Tabela2[[#This Row],[SIEMA]],Siema2025,75,FALSE)</f>
        <v/>
      </c>
      <c r="BA746" s="108" t="str">
        <f>VLOOKUP(Tabela2[[#This Row],[SIEMA]],Siema2025,77,FALSE)</f>
        <v/>
      </c>
      <c r="BB746" s="108" t="str">
        <f>VLOOKUP(Tabela2[[#This Row],[SIEMA]],Siema2025,79,FALSE)</f>
        <v/>
      </c>
      <c r="BC746" s="108" t="str">
        <f>IF(Tabela2[[#This Row],[Outro(s) ]] = "X", "PREENCHER","NA")</f>
        <v>NA</v>
      </c>
      <c r="BD746" s="108" t="str">
        <f>VLOOKUP(Tabela2[[#This Row],[SIEMA]],Siema2025,82,FALSE)</f>
        <v/>
      </c>
      <c r="BE746" s="108" t="str">
        <f>VLOOKUP(Tabela2[[#This Row],[SIEMA]],Siema2025,81,FALSE)</f>
        <v/>
      </c>
      <c r="BF746" s="110" t="str">
        <f>VLOOKUP(Tabela2[[#This Row],[SIEMA]],Siema2025,28,FALSE)</f>
        <v>Petróleo Brasileiro S.A.</v>
      </c>
      <c r="BG746" s="110"/>
      <c r="BH746" s="111" t="str">
        <f>VLOOKUP(Tabela2[[#This Row],[SIEMA]],Siema2025,29,FALSE)</f>
        <v>33000167000101</v>
      </c>
      <c r="BI746" s="112" t="s">
        <v>2696</v>
      </c>
      <c r="BJ746" s="107" t="s">
        <v>7099</v>
      </c>
      <c r="BK746" s="104" t="s">
        <v>2696</v>
      </c>
      <c r="BL746" s="140">
        <v>46021</v>
      </c>
      <c r="BM746" s="108">
        <f ca="1">IF(Tabela2[[#This Row],[Data de atendimento do Ibama (considerar o primeiro documento/ação)]]="",_xlfn.DAYS(TODAY(),J746),_xlfn.DAYS(Tabela2[[#This Row],[Data de atendimento do Ibama (considerar o primeiro documento/ação)]],J746))</f>
        <v>61</v>
      </c>
      <c r="BN746" s="108" t="str">
        <f>IF(Tabela2[[#This Row],[Atendido pelo Ibama ("Não" ou "Sim")]]="Não","Preencher", IF(Tabela2[[#This Row],[Atendido pelo Ibama ("Não" ou "Sim")]]="Sim","NA",""))</f>
        <v>NA</v>
      </c>
      <c r="BO746" s="114" t="s">
        <v>7286</v>
      </c>
      <c r="BP746" s="108" t="str">
        <f>IF(Tabela2[[#This Row],[Forma de atendimento (primeiro documento/ação)]]= "Outros (especificar)", "PREENCHER","NA")</f>
        <v>NA</v>
      </c>
      <c r="BQ746" s="106" t="s">
        <v>123</v>
      </c>
      <c r="BR746" s="108" t="str">
        <f>IF(Tabela2[[#This Row],[Equipe do Ibama foi a campo? Houve sobrevoo do Poseidon?]] = "Sim", "PREENCHER","NA")</f>
        <v>NA</v>
      </c>
      <c r="BS746" s="108" t="str">
        <f>IF(Tabela2[[#This Row],[Se sim, foi emitida Ordem de Emergência? (informações vinculada à coluna CK)]] = "Sim", "PREENCHER","NA")</f>
        <v>NA</v>
      </c>
      <c r="BT746" s="108" t="s">
        <v>7101</v>
      </c>
      <c r="BU746" s="108" t="s">
        <v>123</v>
      </c>
      <c r="BV746" s="108" t="s">
        <v>123</v>
      </c>
      <c r="BW746" s="108" t="s">
        <v>123</v>
      </c>
      <c r="BX746" s="106"/>
      <c r="BY746" s="106"/>
      <c r="BZ746" s="104" t="str">
        <f>IF(Tabela2[[#This Row],[Data do documento de encerramento]]="NA","NA",IF(Tabela2[[#This Row],[Data do documento de encerramento]]="","Pendente de conclusão/ encerramento",_xlfn.DAYS(Tabela2[[#This Row],[Data do documento de encerramento]],J746)))</f>
        <v>Pendente de conclusão/ encerramento</v>
      </c>
      <c r="CA746" s="107"/>
      <c r="CB746" s="107"/>
      <c r="CC746" s="115" t="s">
        <v>7194</v>
      </c>
      <c r="CD746" s="107" t="s">
        <v>123</v>
      </c>
      <c r="CE746" s="107" t="s">
        <v>2696</v>
      </c>
      <c r="CF746" s="107" t="s">
        <v>7141</v>
      </c>
    </row>
    <row r="747" spans="1:84" ht="76.5">
      <c r="A747" s="169">
        <v>202511436038</v>
      </c>
      <c r="B747" s="118" t="s">
        <v>10309</v>
      </c>
      <c r="C747" s="108" t="str">
        <f>VLOOKUP(Tabela2[[#This Row],[SIEMA]],Siema2025,4,FALSE)</f>
        <v xml:space="preserve"> MG</v>
      </c>
      <c r="D747" s="106" t="str">
        <f>VLOOKUP(Tabela2[[#This Row],[SIEMA]],Siema2025,3,FALSE)</f>
        <v xml:space="preserve">Itapeva </v>
      </c>
      <c r="E747" s="106" t="s">
        <v>4216</v>
      </c>
      <c r="F747" s="106" t="s">
        <v>10310</v>
      </c>
      <c r="G747" t="s">
        <v>10311</v>
      </c>
      <c r="H747" s="106" t="s">
        <v>10312</v>
      </c>
      <c r="I747" s="104" t="s">
        <v>7120</v>
      </c>
      <c r="J747" s="105">
        <f>VLOOKUP(Tabela2[[#This Row],[SIEMA]],Siema2025,2,FALSE)</f>
        <v>45960</v>
      </c>
      <c r="K747" s="105" t="str">
        <f>VLOOKUP(Tabela2[[#This Row],[SIEMA]],Siema2025,16,FALSE)</f>
        <v>Quinta</v>
      </c>
      <c r="L747" s="106" t="str">
        <f>IF(Tabela2[[#This Row],[Data]]="","Sem Informação",VLOOKUP(MONTH(Tabela2[[#This Row],[Data]]),'[1]Validação de dados'!$I$1:$J$13,2,0))</f>
        <v>Outubro</v>
      </c>
      <c r="M747" s="104">
        <f>YEAR(Tabela2[[#This Row],[Data]])</f>
        <v>2025</v>
      </c>
      <c r="N747" s="105" t="str">
        <f>VLOOKUP(Tabela2[[#This Row],[SIEMA]],Siema2025,17,FALSE)</f>
        <v>Matutino</v>
      </c>
      <c r="O747" s="105" t="str">
        <f>VLOOKUP(Tabela2[[#This Row],[SIEMA]],Siema2025,5,FALSE)</f>
        <v>Rodovia</v>
      </c>
      <c r="P747" s="104" t="str">
        <f>VLOOKUP(Tabela2[[#This Row],[SIEMA]],Siema2025,21,FALSE)</f>
        <v>Acidente rodoviário</v>
      </c>
      <c r="Q747" s="104">
        <v>1202</v>
      </c>
      <c r="R747" s="104" t="str">
        <f>VLOOKUP(Tabela2[[#This Row],[SIEMA]],Siema2025,10,FALSE)</f>
        <v/>
      </c>
      <c r="S747" s="107" t="str">
        <f>IF(Q747="","", IF(Q747="NC","", IF(Q747="NE","", IF(Q747="NA","",IFERROR(VLOOKUP(Q747,[1]Produtos!$A$1:$C$2319,2,FALSE),"Não Cadastrado")))))</f>
        <v>GASÓLEO ou ÓLEO DIESEL ou ÓLEO PARA AQUECIMENTO, LEVE</v>
      </c>
      <c r="T747" s="104">
        <v>20000</v>
      </c>
      <c r="U747" s="104" t="s">
        <v>648</v>
      </c>
      <c r="V747" s="104">
        <f>IF(Q747="","",IF(ISNUMBER(Q747)=FALSE,"Não se aplica",IFERROR(VLOOKUP(Q747,Produtos!$A$1:$C$2319,3,FALSE),"Não Cadastrado")))</f>
        <v>3</v>
      </c>
      <c r="W747" s="104" t="str">
        <f>VLOOKUP(Tabela2[[#This Row],[SIEMA]],Siema2025,10,FALSE)</f>
        <v/>
      </c>
      <c r="X747" s="113" t="str">
        <f>IF(Tabela2[[#This Row],[Origem do acidente]] = "Plataforma", "PREENCHER","NA")</f>
        <v>NA</v>
      </c>
      <c r="Y747" s="109" t="str">
        <f>IF(W747="","", IF(W747="NC","", IF(W747="NE","", IF(W747="NA","",IFERROR(VLOOKUP(W747,Produtos!$A$1:$C$2319,2,FALSE),"Não Cadastrado")))))</f>
        <v/>
      </c>
      <c r="Z747" s="104" t="str">
        <f>VLOOKUP(Tabela2[[#This Row],[SIEMA]],Siema2025,11,FALSE)</f>
        <v xml:space="preserve"> </v>
      </c>
      <c r="AA747" s="104" t="str">
        <f>VLOOKUP(Tabela2[[#This Row],[SIEMA]],Siema2025,12,FALSE)</f>
        <v xml:space="preserve"> </v>
      </c>
      <c r="AB747" s="104" t="str">
        <f>IF(W747="","",IF(ISNUMBER(W747)=FALSE,"Não se aplica",IFERROR(VLOOKUP(W747,Produtos!$A$1:$C$2319,3,FALSE),"Não Cadastrado")))</f>
        <v/>
      </c>
      <c r="AC747" s="104"/>
      <c r="AD747" s="108" t="str">
        <f>IF(Tabela2[[#This Row],[Origem do acidente]] = "Plataforma", "PREENCHER","NA")</f>
        <v>NA</v>
      </c>
      <c r="AE747" s="107" t="str">
        <f>IF(AC747="","", IF(AC747="NC","", IF(AC747="NE","", IF(AC747="NA","",IFERROR(VLOOKUP(AC747,Produtos!$A$1:$C$2319,2,FALSE),"Não Cadastrado")))))</f>
        <v/>
      </c>
      <c r="AF747" s="104"/>
      <c r="AG747" s="104"/>
      <c r="AH747" s="104" t="str">
        <f>IF(AC747="","",IF(ISNUMBER(AC747)=FALSE,"Não se aplica",IFERROR(VLOOKUP(AC747,Produtos!$A$1:$C$2319,3,FALSE),"Não Cadastrado")))</f>
        <v/>
      </c>
      <c r="AI747" s="104"/>
      <c r="AJ747" s="104" t="str">
        <f>VLOOKUP(Tabela2[[#This Row],[SIEMA]],Siema2025,26,FALSE)</f>
        <v>Colisão</v>
      </c>
      <c r="AK747" s="107" t="s">
        <v>7381</v>
      </c>
      <c r="AL747" s="107" t="s">
        <v>7180</v>
      </c>
      <c r="AM747" s="107"/>
      <c r="AN747" s="108" t="str">
        <f>VLOOKUP(Tabela2[[#This Row],[SIEMA]],Siema2025,51,FALSE)</f>
        <v>X</v>
      </c>
      <c r="AO747" s="108" t="str">
        <f>VLOOKUP(Tabela2[[#This Row],[SIEMA]],Siema2025,53,FALSE)</f>
        <v/>
      </c>
      <c r="AP747" s="108" t="str">
        <f>VLOOKUP(Tabela2[[#This Row],[SIEMA]],Siema2025,55,FALSE)</f>
        <v/>
      </c>
      <c r="AQ747" s="108" t="str">
        <f>VLOOKUP(Tabela2[[#This Row],[SIEMA]],Siema2025,57,FALSE)</f>
        <v/>
      </c>
      <c r="AR747" s="108" t="str">
        <f>VLOOKUP(Tabela2[[#This Row],[SIEMA]],Siema2025,59,FALSE)</f>
        <v/>
      </c>
      <c r="AS747" s="108" t="str">
        <f>VLOOKUP(Tabela2[[#This Row],[SIEMA]],Siema2025,61,FALSE)</f>
        <v/>
      </c>
      <c r="AT747" s="108" t="str">
        <f>VLOOKUP(Tabela2[[#This Row],[SIEMA]],Siema2025,63,FALSE)</f>
        <v/>
      </c>
      <c r="AU747" s="108" t="str">
        <f>VLOOKUP(Tabela2[[#This Row],[SIEMA]],Siema2025,65,FALSE)</f>
        <v>X</v>
      </c>
      <c r="AV747" s="108" t="str">
        <f>VLOOKUP(Tabela2[[#This Row],[SIEMA]],Siema2025,67,FALSE)</f>
        <v/>
      </c>
      <c r="AW747" s="108" t="str">
        <f>VLOOKUP(Tabela2[[#This Row],[SIEMA]],Siema2025,69,FALSE)</f>
        <v/>
      </c>
      <c r="AX747" s="108" t="str">
        <f>VLOOKUP(Tabela2[[#This Row],[SIEMA]],Siema2025,71,FALSE)</f>
        <v/>
      </c>
      <c r="AY747" s="108" t="str">
        <f>VLOOKUP(Tabela2[[#This Row],[SIEMA]],Siema2025,73,FALSE)</f>
        <v/>
      </c>
      <c r="AZ747" s="108" t="str">
        <f>VLOOKUP(Tabela2[[#This Row],[SIEMA]],Siema2025,75,FALSE)</f>
        <v/>
      </c>
      <c r="BA747" s="108" t="str">
        <f>VLOOKUP(Tabela2[[#This Row],[SIEMA]],Siema2025,77,FALSE)</f>
        <v/>
      </c>
      <c r="BB747" s="108" t="str">
        <f>VLOOKUP(Tabela2[[#This Row],[SIEMA]],Siema2025,79,FALSE)</f>
        <v/>
      </c>
      <c r="BC747" s="108" t="str">
        <f>IF(Tabela2[[#This Row],[Outro(s) ]] = "X", "PREENCHER","NA")</f>
        <v>NA</v>
      </c>
      <c r="BD747" s="108" t="str">
        <f>VLOOKUP(Tabela2[[#This Row],[SIEMA]],Siema2025,82,FALSE)</f>
        <v/>
      </c>
      <c r="BE747" s="108" t="str">
        <f>VLOOKUP(Tabela2[[#This Row],[SIEMA]],Siema2025,81,FALSE)</f>
        <v/>
      </c>
      <c r="BF747" s="110" t="s">
        <v>10313</v>
      </c>
      <c r="BG747" s="110"/>
      <c r="BH747" s="111" t="s">
        <v>10314</v>
      </c>
      <c r="BI747" s="112" t="str">
        <f>VLOOKUP(Tabela2[[#This Row],[SIEMA]],Siema2025,107,FALSE)</f>
        <v>Não</v>
      </c>
      <c r="BJ747" s="107" t="s">
        <v>7099</v>
      </c>
      <c r="BK747" s="104" t="s">
        <v>2696</v>
      </c>
      <c r="BL747" s="140">
        <v>45966</v>
      </c>
      <c r="BM747" s="108">
        <f ca="1">IF(Tabela2[[#This Row],[Data de atendimento do Ibama (considerar o primeiro documento/ação)]]="",_xlfn.DAYS(TODAY(),J747),_xlfn.DAYS(Tabela2[[#This Row],[Data de atendimento do Ibama (considerar o primeiro documento/ação)]],J747))</f>
        <v>6</v>
      </c>
      <c r="BN747" s="108" t="str">
        <f>IF(Tabela2[[#This Row],[Atendido pelo Ibama ("Não" ou "Sim")]]="Não","Preencher", IF(Tabela2[[#This Row],[Atendido pelo Ibama ("Não" ou "Sim")]]="Sim","NA",""))</f>
        <v>NA</v>
      </c>
      <c r="BO747" s="114" t="s">
        <v>7100</v>
      </c>
      <c r="BP747" s="108" t="str">
        <f>IF(Tabela2[[#This Row],[Forma de atendimento (primeiro documento/ação)]]= "Outros (especificar)", "PREENCHER","NA")</f>
        <v>NA</v>
      </c>
      <c r="BQ747" s="106" t="s">
        <v>123</v>
      </c>
      <c r="BR747" s="108" t="str">
        <f>IF(Tabela2[[#This Row],[Equipe do Ibama foi a campo? Houve sobrevoo do Poseidon?]] = "Sim", "PREENCHER","NA")</f>
        <v>NA</v>
      </c>
      <c r="BS747" s="108" t="str">
        <f>IF(Tabela2[[#This Row],[Se sim, foi emitida Ordem de Emergência? (informações vinculada à coluna CK)]] = "Sim", "PREENCHER","NA")</f>
        <v>NA</v>
      </c>
      <c r="BT747" s="108" t="s">
        <v>7101</v>
      </c>
      <c r="BU747" s="108" t="s">
        <v>2696</v>
      </c>
      <c r="BV747" s="108" t="s">
        <v>2696</v>
      </c>
      <c r="BW747" s="108" t="s">
        <v>123</v>
      </c>
      <c r="BX747" s="106" t="s">
        <v>7127</v>
      </c>
      <c r="BY747" s="140"/>
      <c r="BZ747" s="104" t="str">
        <f>IF(Tabela2[[#This Row],[Data do documento de encerramento]]="NA","NA",IF(Tabela2[[#This Row],[Data do documento de encerramento]]="","Pendente de conclusão/ encerramento",_xlfn.DAYS(Tabela2[[#This Row],[Data do documento de encerramento]],J747)))</f>
        <v>Pendente de conclusão/ encerramento</v>
      </c>
      <c r="CA747" s="107" t="s">
        <v>7369</v>
      </c>
      <c r="CB747" s="107"/>
      <c r="CC747" s="115"/>
      <c r="CD747" s="107"/>
      <c r="CE747" s="107"/>
      <c r="CF747" s="107"/>
    </row>
    <row r="748" spans="1:84" ht="76.5">
      <c r="A748" s="169">
        <v>2025111361226</v>
      </c>
      <c r="B748" s="118" t="s">
        <v>10315</v>
      </c>
      <c r="C748" s="108" t="s">
        <v>7135</v>
      </c>
      <c r="D748" s="106" t="s">
        <v>637</v>
      </c>
      <c r="E748" s="28" t="s">
        <v>7608</v>
      </c>
      <c r="F748" s="106"/>
      <c r="G748" s="106" t="s">
        <v>10316</v>
      </c>
      <c r="H748" s="106" t="s">
        <v>10317</v>
      </c>
      <c r="I748" s="104" t="str">
        <f>VLOOKUP(Tabela2[[#This Row],[SIEMA]],Siema2025,19,FALSE)</f>
        <v>Campos</v>
      </c>
      <c r="J748" s="105">
        <f>VLOOKUP(Tabela2[[#This Row],[SIEMA]],Siema2025,2,FALSE)</f>
        <v>45961</v>
      </c>
      <c r="K748" s="105" t="str">
        <f>VLOOKUP(Tabela2[[#This Row],[SIEMA]],Siema2025,16,FALSE)</f>
        <v>Sexta</v>
      </c>
      <c r="L748" s="106" t="str">
        <f>IF(Tabela2[[#This Row],[Data]]="","Sem Informação",VLOOKUP(MONTH(Tabela2[[#This Row],[Data]]),'[1]Validação de dados'!$I$1:$J$13,2,0))</f>
        <v>Outubro</v>
      </c>
      <c r="M748" s="104">
        <f>YEAR(Tabela2[[#This Row],[Data]])</f>
        <v>2025</v>
      </c>
      <c r="N748" s="105" t="str">
        <f>VLOOKUP(Tabela2[[#This Row],[SIEMA]],Siema2025,17,FALSE)</f>
        <v>Vespertino</v>
      </c>
      <c r="O748" s="105" t="s">
        <v>111</v>
      </c>
      <c r="P748" s="104" t="str">
        <f>VLOOKUP(Tabela2[[#This Row],[SIEMA]],Siema2025,21,FALSE)</f>
        <v>Durante operação de recirculação de água industrial para hidratação de bentonita, houve falha
em válvula de isolamento, ocasionando o descarte involuntário para o mar de
aproximadamente 255 bbl (40,542 m³) de mistura composta por água industrial e bentoni</v>
      </c>
      <c r="Q748" s="104" t="s">
        <v>637</v>
      </c>
      <c r="R748" s="104" t="str">
        <f>VLOOKUP(Tabela2[[#This Row],[SIEMA]],Siema2025,10,FALSE)</f>
        <v>Água industrial e bentonita</v>
      </c>
      <c r="S748" s="104" t="str">
        <f>VLOOKUP(Tabela2[[#This Row],[SIEMA]],Siema2025,10,FALSE)</f>
        <v>Água industrial e bentonita</v>
      </c>
      <c r="T748" s="104" t="str">
        <f>VLOOKUP(Tabela2[[#This Row],[SIEMA]],Siema2025,11,FALSE)</f>
        <v>40.542</v>
      </c>
      <c r="U748" s="104" t="str">
        <f>VLOOKUP(Tabela2[[#This Row],[SIEMA]],Siema2025,12,FALSE)</f>
        <v>M3</v>
      </c>
      <c r="V748" s="104" t="s">
        <v>637</v>
      </c>
      <c r="W748" s="104"/>
      <c r="X748" s="113" t="str">
        <f>IF(Tabela2[[#This Row],[Origem do acidente]] = "Plataforma", "PREENCHER","NA")</f>
        <v>PREENCHER</v>
      </c>
      <c r="Y748" s="109" t="str">
        <f>IF(W748="","", IF(W748="NC","", IF(W748="NE","", IF(W748="NA","",IFERROR(VLOOKUP(W748,Produtos!$A$1:$C$2319,2,FALSE),"Não Cadastrado")))))</f>
        <v/>
      </c>
      <c r="Z748" s="104"/>
      <c r="AA748" s="104"/>
      <c r="AB748" s="104" t="str">
        <f>IF(W748="","",IF(ISNUMBER(W748)=FALSE,"Não se aplica",IFERROR(VLOOKUP(W748,Produtos!$A$1:$C$2319,3,FALSE),"Não Cadastrado")))</f>
        <v/>
      </c>
      <c r="AC748" s="104"/>
      <c r="AD748" s="108" t="str">
        <f>IF(Tabela2[[#This Row],[Origem do acidente]] = "Plataforma", "PREENCHER","NA")</f>
        <v>PREENCHER</v>
      </c>
      <c r="AE748" s="107" t="str">
        <f>IF(AC748="","", IF(AC748="NC","", IF(AC748="NE","", IF(AC748="NA","",IFERROR(VLOOKUP(AC748,Produtos!$A$1:$C$2319,2,FALSE),"Não Cadastrado")))))</f>
        <v/>
      </c>
      <c r="AF748" s="104"/>
      <c r="AG748" s="104"/>
      <c r="AH748" s="104" t="str">
        <f>IF(AC748="","",IF(ISNUMBER(AC748)=FALSE,"Não se aplica",IFERROR(VLOOKUP(AC748,Produtos!$A$1:$C$2319,3,FALSE),"Não Cadastrado")))</f>
        <v/>
      </c>
      <c r="AI748" s="104"/>
      <c r="AJ748" s="104" t="str">
        <f>VLOOKUP(Tabela2[[#This Row],[SIEMA]],Siema2025,26,FALSE)</f>
        <v>Falha de válvula do sistema de circulação de fluidos</v>
      </c>
      <c r="AK748" s="107" t="s">
        <v>7285</v>
      </c>
      <c r="AL748" s="107" t="s">
        <v>7098</v>
      </c>
      <c r="AM748" s="107"/>
      <c r="AN748" s="108" t="str">
        <f>VLOOKUP(Tabela2[[#This Row],[SIEMA]],Siema2025,51,FALSE)</f>
        <v/>
      </c>
      <c r="AO748" s="108" t="str">
        <f>VLOOKUP(Tabela2[[#This Row],[SIEMA]],Siema2025,53,FALSE)</f>
        <v/>
      </c>
      <c r="AP748" s="108" t="str">
        <f>VLOOKUP(Tabela2[[#This Row],[SIEMA]],Siema2025,55,FALSE)</f>
        <v/>
      </c>
      <c r="AQ748" s="108" t="str">
        <f>VLOOKUP(Tabela2[[#This Row],[SIEMA]],Siema2025,57,FALSE)</f>
        <v/>
      </c>
      <c r="AR748" s="108" t="str">
        <f>VLOOKUP(Tabela2[[#This Row],[SIEMA]],Siema2025,59,FALSE)</f>
        <v/>
      </c>
      <c r="AS748" s="108" t="str">
        <f>VLOOKUP(Tabela2[[#This Row],[SIEMA]],Siema2025,61,FALSE)</f>
        <v>X</v>
      </c>
      <c r="AT748" s="108" t="str">
        <f>VLOOKUP(Tabela2[[#This Row],[SIEMA]],Siema2025,63,FALSE)</f>
        <v/>
      </c>
      <c r="AU748" s="108" t="str">
        <f>VLOOKUP(Tabela2[[#This Row],[SIEMA]],Siema2025,65,FALSE)</f>
        <v/>
      </c>
      <c r="AV748" s="108" t="str">
        <f>VLOOKUP(Tabela2[[#This Row],[SIEMA]],Siema2025,67,FALSE)</f>
        <v/>
      </c>
      <c r="AW748" s="108" t="str">
        <f>VLOOKUP(Tabela2[[#This Row],[SIEMA]],Siema2025,69,FALSE)</f>
        <v/>
      </c>
      <c r="AX748" s="108" t="str">
        <f>VLOOKUP(Tabela2[[#This Row],[SIEMA]],Siema2025,71,FALSE)</f>
        <v/>
      </c>
      <c r="AY748" s="108" t="str">
        <f>VLOOKUP(Tabela2[[#This Row],[SIEMA]],Siema2025,73,FALSE)</f>
        <v/>
      </c>
      <c r="AZ748" s="108" t="str">
        <f>VLOOKUP(Tabela2[[#This Row],[SIEMA]],Siema2025,75,FALSE)</f>
        <v/>
      </c>
      <c r="BA748" s="108" t="str">
        <f>VLOOKUP(Tabela2[[#This Row],[SIEMA]],Siema2025,77,FALSE)</f>
        <v/>
      </c>
      <c r="BB748" s="108" t="str">
        <f>VLOOKUP(Tabela2[[#This Row],[SIEMA]],Siema2025,79,FALSE)</f>
        <v/>
      </c>
      <c r="BC748" s="108" t="str">
        <f>IF(Tabela2[[#This Row],[Outro(s) ]] = "X", "PREENCHER","NA")</f>
        <v>NA</v>
      </c>
      <c r="BD748" s="108" t="str">
        <f>VLOOKUP(Tabela2[[#This Row],[SIEMA]],Siema2025,82,FALSE)</f>
        <v/>
      </c>
      <c r="BE748" s="108" t="str">
        <f>VLOOKUP(Tabela2[[#This Row],[SIEMA]],Siema2025,81,FALSE)</f>
        <v/>
      </c>
      <c r="BF748" s="110" t="str">
        <f>VLOOKUP(Tabela2[[#This Row],[SIEMA]],Siema2025,28,FALSE)</f>
        <v>Petrobras</v>
      </c>
      <c r="BG748" s="110"/>
      <c r="BH748" s="111" t="str">
        <f>VLOOKUP(Tabela2[[#This Row],[SIEMA]],Siema2025,29,FALSE)</f>
        <v>33000167000101</v>
      </c>
      <c r="BI748" s="112" t="str">
        <f>VLOOKUP(Tabela2[[#This Row],[SIEMA]],Siema2025,107,FALSE)</f>
        <v>Não</v>
      </c>
      <c r="BJ748" s="107" t="s">
        <v>7099</v>
      </c>
      <c r="BK748" s="104" t="s">
        <v>2696</v>
      </c>
      <c r="BL748" s="140">
        <v>45987</v>
      </c>
      <c r="BM748" s="108">
        <f ca="1">IF(Tabela2[[#This Row],[Data de atendimento do Ibama (considerar o primeiro documento/ação)]]="",_xlfn.DAYS(TODAY(),J748),_xlfn.DAYS(Tabela2[[#This Row],[Data de atendimento do Ibama (considerar o primeiro documento/ação)]],J748))</f>
        <v>26</v>
      </c>
      <c r="BN748" s="108" t="str">
        <f>IF(Tabela2[[#This Row],[Atendido pelo Ibama ("Não" ou "Sim")]]="Não","Preencher", IF(Tabela2[[#This Row],[Atendido pelo Ibama ("Não" ou "Sim")]]="Sim","NA",""))</f>
        <v>NA</v>
      </c>
      <c r="BO748" s="114" t="s">
        <v>7138</v>
      </c>
      <c r="BP748" s="108" t="str">
        <f>IF(Tabela2[[#This Row],[Forma de atendimento (primeiro documento/ação)]]= "Outros (especificar)", "PREENCHER","NA")</f>
        <v>NA</v>
      </c>
      <c r="BQ748" s="106" t="s">
        <v>123</v>
      </c>
      <c r="BR748" s="108" t="str">
        <f>IF(Tabela2[[#This Row],[Equipe do Ibama foi a campo? Houve sobrevoo do Poseidon?]] = "Sim", "PREENCHER","NA")</f>
        <v>NA</v>
      </c>
      <c r="BS748" s="108" t="str">
        <f>IF(Tabela2[[#This Row],[Se sim, foi emitida Ordem de Emergência? (informações vinculada à coluna CK)]] = "Sim", "PREENCHER","NA")</f>
        <v>NA</v>
      </c>
      <c r="BT748" s="108" t="s">
        <v>7101</v>
      </c>
      <c r="BU748" s="108" t="s">
        <v>123</v>
      </c>
      <c r="BV748" s="108" t="s">
        <v>123</v>
      </c>
      <c r="BW748" s="108" t="s">
        <v>123</v>
      </c>
      <c r="BX748" s="106"/>
      <c r="BY748" s="106"/>
      <c r="BZ748" s="104" t="str">
        <f>IF(Tabela2[[#This Row],[Data do documento de encerramento]]="NA","NA",IF(Tabela2[[#This Row],[Data do documento de encerramento]]="","Pendente de conclusão/ encerramento",_xlfn.DAYS(Tabela2[[#This Row],[Data do documento de encerramento]],J748)))</f>
        <v>Pendente de conclusão/ encerramento</v>
      </c>
      <c r="CA748" s="107"/>
      <c r="CB748" s="107"/>
      <c r="CC748" s="107" t="s">
        <v>7256</v>
      </c>
      <c r="CD748" s="107" t="s">
        <v>123</v>
      </c>
      <c r="CE748" s="107" t="s">
        <v>123</v>
      </c>
      <c r="CF748" s="107" t="s">
        <v>7149</v>
      </c>
    </row>
    <row r="749" spans="1:84" ht="45.75">
      <c r="A749" s="169">
        <v>202511361206</v>
      </c>
      <c r="B749" s="170" t="s">
        <v>10318</v>
      </c>
      <c r="C749" s="108" t="s">
        <v>7135</v>
      </c>
      <c r="D749" s="106" t="s">
        <v>637</v>
      </c>
      <c r="E749" s="106" t="s">
        <v>6738</v>
      </c>
      <c r="F749" s="106"/>
      <c r="G749" s="106" t="s">
        <v>10319</v>
      </c>
      <c r="H749" s="106" t="s">
        <v>10320</v>
      </c>
      <c r="I749" s="104" t="str">
        <f>VLOOKUP(Tabela2[[#This Row],[SIEMA]],Siema2025,19,FALSE)</f>
        <v>Campos</v>
      </c>
      <c r="J749" s="105">
        <f>VLOOKUP(Tabela2[[#This Row],[SIEMA]],Siema2025,2,FALSE)</f>
        <v>45962</v>
      </c>
      <c r="K749" s="105" t="str">
        <f>VLOOKUP(Tabela2[[#This Row],[SIEMA]],Siema2025,16,FALSE)</f>
        <v>Sábado</v>
      </c>
      <c r="L749" s="106" t="str">
        <f>IF(Tabela2[[#This Row],[Data]]="","Sem Informação",VLOOKUP(MONTH(Tabela2[[#This Row],[Data]]),'[1]Validação de dados'!$I$1:$J$13,2,0))</f>
        <v>Novembro</v>
      </c>
      <c r="M749" s="104">
        <f>YEAR(Tabela2[[#This Row],[Data]])</f>
        <v>2025</v>
      </c>
      <c r="N749" s="105" t="str">
        <f>VLOOKUP(Tabela2[[#This Row],[SIEMA]],Siema2025,17,FALSE)</f>
        <v>Noturno</v>
      </c>
      <c r="O749" s="105" t="s">
        <v>111</v>
      </c>
      <c r="P749" s="104" t="str">
        <f>VLOOKUP(Tabela2[[#This Row],[SIEMA]],Siema2025,21,FALSE)</f>
        <v/>
      </c>
      <c r="Q749" s="104" t="s">
        <v>637</v>
      </c>
      <c r="R749" s="104" t="s">
        <v>954</v>
      </c>
      <c r="S749" s="107" t="s">
        <v>7457</v>
      </c>
      <c r="T749" s="104" t="s">
        <v>7395</v>
      </c>
      <c r="U749" s="104" t="s">
        <v>7111</v>
      </c>
      <c r="V749" s="104" t="str">
        <f>IF(Q749="","",IF(ISNUMBER(Q749)=FALSE,"Não se aplica",IFERROR(VLOOKUP(Q749,Produtos!$A$1:$C$2319,3,FALSE),"Não Cadastrado")))</f>
        <v>Não se aplica</v>
      </c>
      <c r="W749" s="104" t="str">
        <f>VLOOKUP(Tabela2[[#This Row],[SIEMA]],Siema2025,10,FALSE)</f>
        <v/>
      </c>
      <c r="X749" s="113"/>
      <c r="Y749" s="109" t="str">
        <f>IF(W749="","", IF(W749="NC","", IF(W749="NE","", IF(W749="NA","",IFERROR(VLOOKUP(W749,Produtos!$A$1:$C$2319,2,FALSE),"Não Cadastrado")))))</f>
        <v/>
      </c>
      <c r="Z749" s="104" t="str">
        <f>VLOOKUP(Tabela2[[#This Row],[SIEMA]],Siema2025,11,FALSE)</f>
        <v xml:space="preserve"> </v>
      </c>
      <c r="AA749" s="104" t="str">
        <f>VLOOKUP(Tabela2[[#This Row],[SIEMA]],Siema2025,12,FALSE)</f>
        <v xml:space="preserve"> </v>
      </c>
      <c r="AB749" s="104" t="str">
        <f>IF(W749="","",IF(ISNUMBER(W749)=FALSE,"Não se aplica",IFERROR(VLOOKUP(W749,Produtos!$A$1:$C$2319,3,FALSE),"Não Cadastrado")))</f>
        <v/>
      </c>
      <c r="AC749" s="104"/>
      <c r="AD749" s="108"/>
      <c r="AE749" s="107" t="str">
        <f>IF(AC749="","", IF(AC749="NC","", IF(AC749="NE","", IF(AC749="NA","",IFERROR(VLOOKUP(AC749,Produtos!$A$1:$C$2319,2,FALSE),"Não Cadastrado")))))</f>
        <v/>
      </c>
      <c r="AF749" s="104"/>
      <c r="AG749" s="104"/>
      <c r="AH749" s="104" t="str">
        <f>IF(AC749="","",IF(ISNUMBER(AC749)=FALSE,"Não se aplica",IFERROR(VLOOKUP(AC749,Produtos!$A$1:$C$2319,3,FALSE),"Não Cadastrado")))</f>
        <v/>
      </c>
      <c r="AI749" s="104"/>
      <c r="AJ749" s="104" t="str">
        <f>VLOOKUP(Tabela2[[#This Row],[SIEMA]],Siema2025,26,FALSE)</f>
        <v>Em investigação.</v>
      </c>
      <c r="AK749" s="107" t="s">
        <v>7098</v>
      </c>
      <c r="AL749" s="107"/>
      <c r="AM749" s="107"/>
      <c r="AN749" s="108" t="str">
        <f>VLOOKUP(Tabela2[[#This Row],[SIEMA]],Siema2025,51,FALSE)</f>
        <v/>
      </c>
      <c r="AO749" s="108" t="str">
        <f>VLOOKUP(Tabela2[[#This Row],[SIEMA]],Siema2025,53,FALSE)</f>
        <v/>
      </c>
      <c r="AP749" s="108" t="str">
        <f>VLOOKUP(Tabela2[[#This Row],[SIEMA]],Siema2025,55,FALSE)</f>
        <v/>
      </c>
      <c r="AQ749" s="108" t="str">
        <f>VLOOKUP(Tabela2[[#This Row],[SIEMA]],Siema2025,57,FALSE)</f>
        <v/>
      </c>
      <c r="AR749" s="108" t="str">
        <f>VLOOKUP(Tabela2[[#This Row],[SIEMA]],Siema2025,59,FALSE)</f>
        <v/>
      </c>
      <c r="AS749" s="108" t="str">
        <f>VLOOKUP(Tabela2[[#This Row],[SIEMA]],Siema2025,61,FALSE)</f>
        <v>X</v>
      </c>
      <c r="AT749" s="108" t="str">
        <f>VLOOKUP(Tabela2[[#This Row],[SIEMA]],Siema2025,63,FALSE)</f>
        <v/>
      </c>
      <c r="AU749" s="108" t="str">
        <f>VLOOKUP(Tabela2[[#This Row],[SIEMA]],Siema2025,65,FALSE)</f>
        <v/>
      </c>
      <c r="AV749" s="108" t="str">
        <f>VLOOKUP(Tabela2[[#This Row],[SIEMA]],Siema2025,67,FALSE)</f>
        <v/>
      </c>
      <c r="AW749" s="108" t="str">
        <f>VLOOKUP(Tabela2[[#This Row],[SIEMA]],Siema2025,69,FALSE)</f>
        <v/>
      </c>
      <c r="AX749" s="108" t="str">
        <f>VLOOKUP(Tabela2[[#This Row],[SIEMA]],Siema2025,71,FALSE)</f>
        <v/>
      </c>
      <c r="AY749" s="108" t="str">
        <f>VLOOKUP(Tabela2[[#This Row],[SIEMA]],Siema2025,73,FALSE)</f>
        <v/>
      </c>
      <c r="AZ749" s="108" t="str">
        <f>VLOOKUP(Tabela2[[#This Row],[SIEMA]],Siema2025,75,FALSE)</f>
        <v/>
      </c>
      <c r="BA749" s="108" t="str">
        <f>VLOOKUP(Tabela2[[#This Row],[SIEMA]],Siema2025,77,FALSE)</f>
        <v/>
      </c>
      <c r="BB749" s="108" t="str">
        <f>VLOOKUP(Tabela2[[#This Row],[SIEMA]],Siema2025,79,FALSE)</f>
        <v/>
      </c>
      <c r="BC749" s="108" t="str">
        <f>IF(Tabela2[[#This Row],[Outro(s) ]] = "X", "PREENCHER","NA")</f>
        <v>NA</v>
      </c>
      <c r="BD749" s="108" t="str">
        <f>VLOOKUP(Tabela2[[#This Row],[SIEMA]],Siema2025,82,FALSE)</f>
        <v/>
      </c>
      <c r="BE749" s="108" t="str">
        <f>VLOOKUP(Tabela2[[#This Row],[SIEMA]],Siema2025,81,FALSE)</f>
        <v/>
      </c>
      <c r="BF749" s="110" t="str">
        <f>VLOOKUP(Tabela2[[#This Row],[SIEMA]],Siema2025,28,FALSE)</f>
        <v>Petrobrás</v>
      </c>
      <c r="BG749" s="110"/>
      <c r="BH749" s="111" t="str">
        <f>VLOOKUP(Tabela2[[#This Row],[SIEMA]],Siema2025,29,FALSE)</f>
        <v>33000167000101</v>
      </c>
      <c r="BI749" s="112" t="str">
        <f>VLOOKUP(Tabela2[[#This Row],[SIEMA]],Siema2025,107,FALSE)</f>
        <v>Não</v>
      </c>
      <c r="BJ749" s="107" t="s">
        <v>7099</v>
      </c>
      <c r="BK749" s="104" t="s">
        <v>2696</v>
      </c>
      <c r="BL749" s="140">
        <v>46024</v>
      </c>
      <c r="BM749" s="108">
        <f ca="1">IF(Tabela2[[#This Row],[Data de atendimento do Ibama (considerar o primeiro documento/ação)]]="",_xlfn.DAYS(TODAY(),J749),_xlfn.DAYS(Tabela2[[#This Row],[Data de atendimento do Ibama (considerar o primeiro documento/ação)]],J749))</f>
        <v>62</v>
      </c>
      <c r="BN749" s="108" t="str">
        <f>IF(Tabela2[[#This Row],[Atendido pelo Ibama ("Não" ou "Sim")]]="Não","Preencher", IF(Tabela2[[#This Row],[Atendido pelo Ibama ("Não" ou "Sim")]]="Sim","NA",""))</f>
        <v>NA</v>
      </c>
      <c r="BO749" s="114" t="s">
        <v>7138</v>
      </c>
      <c r="BP749" s="108" t="str">
        <f>IF(Tabela2[[#This Row],[Forma de atendimento (primeiro documento/ação)]]= "Outros (especificar)", "PREENCHER","NA")</f>
        <v>NA</v>
      </c>
      <c r="BQ749" s="106" t="s">
        <v>123</v>
      </c>
      <c r="BR749" s="108" t="str">
        <f>IF(Tabela2[[#This Row],[Equipe do Ibama foi a campo? Houve sobrevoo do Poseidon?]] = "Sim", "PREENCHER","NA")</f>
        <v>NA</v>
      </c>
      <c r="BS749" s="108" t="str">
        <f>IF(Tabela2[[#This Row],[Se sim, foi emitida Ordem de Emergência? (informações vinculada à coluna CK)]] = "Sim", "PREENCHER","NA")</f>
        <v>NA</v>
      </c>
      <c r="BT749" s="108" t="s">
        <v>7101</v>
      </c>
      <c r="BU749" s="108" t="s">
        <v>123</v>
      </c>
      <c r="BV749" s="108" t="s">
        <v>123</v>
      </c>
      <c r="BW749" s="108" t="s">
        <v>123</v>
      </c>
      <c r="BX749" s="106"/>
      <c r="BY749" s="106"/>
      <c r="BZ749" s="104" t="str">
        <f>IF(Tabela2[[#This Row],[Data do documento de encerramento]]="NA","NA",IF(Tabela2[[#This Row],[Data do documento de encerramento]]="","Pendente de conclusão/ encerramento",_xlfn.DAYS(Tabela2[[#This Row],[Data do documento de encerramento]],J749)))</f>
        <v>Pendente de conclusão/ encerramento</v>
      </c>
      <c r="CA749" s="107"/>
      <c r="CB749" s="107"/>
      <c r="CC749" s="107" t="s">
        <v>7459</v>
      </c>
      <c r="CD749" s="107" t="s">
        <v>123</v>
      </c>
      <c r="CE749" s="107" t="s">
        <v>123</v>
      </c>
      <c r="CF749" s="107" t="s">
        <v>7149</v>
      </c>
    </row>
    <row r="750" spans="1:84" ht="45.75">
      <c r="A750" s="169">
        <v>202511368408</v>
      </c>
      <c r="B750" s="170" t="s">
        <v>10321</v>
      </c>
      <c r="C750" s="108" t="str">
        <f>VLOOKUP(Tabela2[[#This Row],[SIEMA]],Siema2025,4,FALSE)</f>
        <v xml:space="preserve"> MG</v>
      </c>
      <c r="D750" s="106" t="str">
        <f>VLOOKUP(Tabela2[[#This Row],[SIEMA]],Siema2025,3,FALSE)</f>
        <v xml:space="preserve">Carmo de Minas </v>
      </c>
      <c r="E750" s="106" t="s">
        <v>4216</v>
      </c>
      <c r="F750" s="106" t="s">
        <v>10322</v>
      </c>
      <c r="G750" s="106" t="s">
        <v>10323</v>
      </c>
      <c r="H750" s="106" t="s">
        <v>10324</v>
      </c>
      <c r="I750" s="104" t="s">
        <v>7120</v>
      </c>
      <c r="J750" s="105">
        <f>VLOOKUP(Tabela2[[#This Row],[SIEMA]],Siema2025,2,FALSE)</f>
        <v>45962</v>
      </c>
      <c r="K750" s="105" t="str">
        <f>VLOOKUP(Tabela2[[#This Row],[SIEMA]],Siema2025,16,FALSE)</f>
        <v>Sábado</v>
      </c>
      <c r="L750" s="106" t="str">
        <f>IF(Tabela2[[#This Row],[Data]]="","Sem Informação",VLOOKUP(MONTH(Tabela2[[#This Row],[Data]]),'[1]Validação de dados'!$I$1:$J$13,2,0))</f>
        <v>Novembro</v>
      </c>
      <c r="M750" s="104">
        <f>YEAR(Tabela2[[#This Row],[Data]])</f>
        <v>2025</v>
      </c>
      <c r="N750" s="105" t="str">
        <f>VLOOKUP(Tabela2[[#This Row],[SIEMA]],Siema2025,17,FALSE)</f>
        <v>Madrugada</v>
      </c>
      <c r="O750" s="105" t="str">
        <f>VLOOKUP(Tabela2[[#This Row],[SIEMA]],Siema2025,5,FALSE)</f>
        <v>Rodovia</v>
      </c>
      <c r="P750" s="104" t="str">
        <f>VLOOKUP(Tabela2[[#This Row],[SIEMA]],Siema2025,21,FALSE)</f>
        <v>Acidente rodoviário</v>
      </c>
      <c r="Q750" s="104" t="s">
        <v>7094</v>
      </c>
      <c r="R750" s="104" t="str">
        <f>VLOOKUP(Tabela2[[#This Row],[SIEMA]],Siema2025,10,FALSE)</f>
        <v>Óleo lubrificante Poweroil Topaz M 150</v>
      </c>
      <c r="S750" s="107" t="s">
        <v>10184</v>
      </c>
      <c r="T750" s="104" t="str">
        <f>VLOOKUP(Tabela2[[#This Row],[SIEMA]],Siema2025,11,FALSE)</f>
        <v>18000</v>
      </c>
      <c r="U750" s="104" t="str">
        <f>VLOOKUP(Tabela2[[#This Row],[SIEMA]],Siema2025,12,FALSE)</f>
        <v>L</v>
      </c>
      <c r="V750" s="104" t="s">
        <v>7472</v>
      </c>
      <c r="W750" s="104"/>
      <c r="X750" s="113" t="str">
        <f>IF(Tabela2[[#This Row],[Origem do acidente]] = "Plataforma", "PREENCHER","NA")</f>
        <v>NA</v>
      </c>
      <c r="Y750" s="109" t="str">
        <f>IF(W750="","", IF(W750="NC","", IF(W750="NE","", IF(W750="NA","",IFERROR(VLOOKUP(W750,Produtos!$A$1:$C$2319,2,FALSE),"Não Cadastrado")))))</f>
        <v/>
      </c>
      <c r="Z750" s="104"/>
      <c r="AA750" s="104"/>
      <c r="AB750" s="104" t="str">
        <f>IF(W750="","",IF(ISNUMBER(W750)=FALSE,"Não se aplica",IFERROR(VLOOKUP(W750,Produtos!$A$1:$C$2319,3,FALSE),"Não Cadastrado")))</f>
        <v/>
      </c>
      <c r="AC750" s="104"/>
      <c r="AD750" s="108" t="str">
        <f>IF(Tabela2[[#This Row],[Origem do acidente]] = "Plataforma", "PREENCHER","NA")</f>
        <v>NA</v>
      </c>
      <c r="AE750" s="107" t="str">
        <f>IF(AC750="","", IF(AC750="NC","", IF(AC750="NE","", IF(AC750="NA","",IFERROR(VLOOKUP(AC750,Produtos!$A$1:$C$2319,2,FALSE),"Não Cadastrado")))))</f>
        <v/>
      </c>
      <c r="AF750" s="104"/>
      <c r="AG750" s="104"/>
      <c r="AH750" s="104" t="str">
        <f>IF(AC750="","",IF(ISNUMBER(AC750)=FALSE,"Não se aplica",IFERROR(VLOOKUP(AC750,Produtos!$A$1:$C$2319,3,FALSE),"Não Cadastrado")))</f>
        <v/>
      </c>
      <c r="AI750" s="104"/>
      <c r="AJ750" s="104" t="str">
        <f>VLOOKUP(Tabela2[[#This Row],[SIEMA]],Siema2025,26,FALSE)</f>
        <v/>
      </c>
      <c r="AK750" s="107" t="s">
        <v>7311</v>
      </c>
      <c r="AL750" s="107" t="s">
        <v>7381</v>
      </c>
      <c r="AM750" s="107" t="s">
        <v>7180</v>
      </c>
      <c r="AN750" s="108" t="str">
        <f>VLOOKUP(Tabela2[[#This Row],[SIEMA]],Siema2025,51,FALSE)</f>
        <v/>
      </c>
      <c r="AO750" s="108" t="str">
        <f>VLOOKUP(Tabela2[[#This Row],[SIEMA]],Siema2025,53,FALSE)</f>
        <v/>
      </c>
      <c r="AP750" s="108" t="str">
        <f>VLOOKUP(Tabela2[[#This Row],[SIEMA]],Siema2025,55,FALSE)</f>
        <v/>
      </c>
      <c r="AQ750" s="108" t="s">
        <v>7132</v>
      </c>
      <c r="AR750" s="108" t="str">
        <f>VLOOKUP(Tabela2[[#This Row],[SIEMA]],Siema2025,59,FALSE)</f>
        <v/>
      </c>
      <c r="AS750" s="108" t="str">
        <f>VLOOKUP(Tabela2[[#This Row],[SIEMA]],Siema2025,61,FALSE)</f>
        <v/>
      </c>
      <c r="AT750" s="108" t="str">
        <f>VLOOKUP(Tabela2[[#This Row],[SIEMA]],Siema2025,63,FALSE)</f>
        <v/>
      </c>
      <c r="AU750" s="108" t="str">
        <f>VLOOKUP(Tabela2[[#This Row],[SIEMA]],Siema2025,65,FALSE)</f>
        <v>X</v>
      </c>
      <c r="AV750" s="108" t="str">
        <f>VLOOKUP(Tabela2[[#This Row],[SIEMA]],Siema2025,67,FALSE)</f>
        <v/>
      </c>
      <c r="AW750" s="108" t="str">
        <f>VLOOKUP(Tabela2[[#This Row],[SIEMA]],Siema2025,69,FALSE)</f>
        <v/>
      </c>
      <c r="AX750" s="108" t="s">
        <v>7132</v>
      </c>
      <c r="AY750" s="108" t="str">
        <f>VLOOKUP(Tabela2[[#This Row],[SIEMA]],Siema2025,73,FALSE)</f>
        <v/>
      </c>
      <c r="AZ750" s="108" t="str">
        <f>VLOOKUP(Tabela2[[#This Row],[SIEMA]],Siema2025,75,FALSE)</f>
        <v/>
      </c>
      <c r="BA750" s="108" t="str">
        <f>VLOOKUP(Tabela2[[#This Row],[SIEMA]],Siema2025,77,FALSE)</f>
        <v/>
      </c>
      <c r="BB750" s="108" t="str">
        <f>VLOOKUP(Tabela2[[#This Row],[SIEMA]],Siema2025,79,FALSE)</f>
        <v/>
      </c>
      <c r="BC750" s="108" t="str">
        <f>IF(Tabela2[[#This Row],[Outro(s) ]] = "X", "PREENCHER","NA")</f>
        <v>NA</v>
      </c>
      <c r="BD750" s="108" t="str">
        <f>VLOOKUP(Tabela2[[#This Row],[SIEMA]],Siema2025,82,FALSE)</f>
        <v/>
      </c>
      <c r="BE750" s="108" t="str">
        <f>VLOOKUP(Tabela2[[#This Row],[SIEMA]],Siema2025,81,FALSE)</f>
        <v/>
      </c>
      <c r="BF750" s="103" t="s">
        <v>10325</v>
      </c>
      <c r="BG750" s="110"/>
      <c r="BH750" s="111" t="str">
        <f>VLOOKUP(Tabela2[[#This Row],[SIEMA]],Siema2025,29,FALSE)</f>
        <v>40249314000147</v>
      </c>
      <c r="BI750" s="112" t="str">
        <f>VLOOKUP(Tabela2[[#This Row],[SIEMA]],Siema2025,107,FALSE)</f>
        <v>Não</v>
      </c>
      <c r="BJ750" s="107" t="s">
        <v>7099</v>
      </c>
      <c r="BK750" s="104" t="s">
        <v>2696</v>
      </c>
      <c r="BL750" s="140">
        <v>45966</v>
      </c>
      <c r="BM750" s="108">
        <f ca="1">IF(Tabela2[[#This Row],[Data de atendimento do Ibama (considerar o primeiro documento/ação)]]="",_xlfn.DAYS(TODAY(),J750),_xlfn.DAYS(Tabela2[[#This Row],[Data de atendimento do Ibama (considerar o primeiro documento/ação)]],J750))</f>
        <v>4</v>
      </c>
      <c r="BN750" s="108" t="str">
        <f>IF(Tabela2[[#This Row],[Atendido pelo Ibama ("Não" ou "Sim")]]="Não","Preencher", IF(Tabela2[[#This Row],[Atendido pelo Ibama ("Não" ou "Sim")]]="Sim","NA",""))</f>
        <v>NA</v>
      </c>
      <c r="BO750" s="114" t="s">
        <v>7100</v>
      </c>
      <c r="BP750" s="108" t="str">
        <f>IF(Tabela2[[#This Row],[Forma de atendimento (primeiro documento/ação)]]= "Outros (especificar)", "PREENCHER","NA")</f>
        <v>NA</v>
      </c>
      <c r="BQ750" s="106" t="s">
        <v>123</v>
      </c>
      <c r="BR750" s="108" t="str">
        <f>IF(Tabela2[[#This Row],[Equipe do Ibama foi a campo? Houve sobrevoo do Poseidon?]] = "Sim", "PREENCHER","NA")</f>
        <v>NA</v>
      </c>
      <c r="BS750" s="108" t="str">
        <f>IF(Tabela2[[#This Row],[Se sim, foi emitida Ordem de Emergência? (informações vinculada à coluna CK)]] = "Sim", "PREENCHER","NA")</f>
        <v>NA</v>
      </c>
      <c r="BT750" s="108" t="s">
        <v>7101</v>
      </c>
      <c r="BU750" s="108" t="s">
        <v>2696</v>
      </c>
      <c r="BV750" s="108" t="str">
        <f>IF(Tabela2[[#This Row],[Houve avaliação das informações pós-acidente solicitadas/enviadas?]] = "Sim", "PREENCHER","NA")</f>
        <v>PREENCHER</v>
      </c>
      <c r="BW750" s="108" t="str">
        <f>IF(Tabela2[[#This Row],[O Ibama aguarda resposta da empresa/OEMA, etc?]] = "Sim", "PREENCHER","NA")</f>
        <v>NA</v>
      </c>
      <c r="BX750" s="106" t="s">
        <v>7769</v>
      </c>
      <c r="BY750" s="140">
        <v>46008</v>
      </c>
      <c r="BZ750" s="104">
        <f>IF(Tabela2[[#This Row],[Data do documento de encerramento]]="NA","NA",IF(Tabela2[[#This Row],[Data do documento de encerramento]]="","Pendente de conclusão/ encerramento",_xlfn.DAYS(Tabela2[[#This Row],[Data do documento de encerramento]],J750)))</f>
        <v>46</v>
      </c>
      <c r="CA750" s="107" t="s">
        <v>7189</v>
      </c>
      <c r="CB750" s="107"/>
      <c r="CC750" s="107"/>
      <c r="CD750" s="107"/>
      <c r="CE750" s="107"/>
      <c r="CF750" s="107"/>
    </row>
    <row r="751" spans="1:84" ht="76.5">
      <c r="A751" s="169">
        <v>202511354027</v>
      </c>
      <c r="B751" s="170" t="s">
        <v>10326</v>
      </c>
      <c r="C751" s="108" t="s">
        <v>7135</v>
      </c>
      <c r="D751" s="106" t="s">
        <v>637</v>
      </c>
      <c r="E751" s="28" t="s">
        <v>10327</v>
      </c>
      <c r="F751" s="106"/>
      <c r="G751" s="106" t="s">
        <v>10328</v>
      </c>
      <c r="H751" s="106" t="s">
        <v>10329</v>
      </c>
      <c r="I751" s="104" t="str">
        <f>VLOOKUP(Tabela2[[#This Row],[SIEMA]],Siema2025,19,FALSE)</f>
        <v>Campos</v>
      </c>
      <c r="J751" s="105">
        <f>VLOOKUP(Tabela2[[#This Row],[SIEMA]],Siema2025,2,FALSE)</f>
        <v>45963</v>
      </c>
      <c r="K751" s="105" t="str">
        <f>VLOOKUP(Tabela2[[#This Row],[SIEMA]],Siema2025,16,FALSE)</f>
        <v>Domingo</v>
      </c>
      <c r="L751" s="106" t="str">
        <f>IF(Tabela2[[#This Row],[Data]]="","Sem Informação",VLOOKUP(MONTH(Tabela2[[#This Row],[Data]]),'[1]Validação de dados'!$I$1:$J$13,2,0))</f>
        <v>Novembro</v>
      </c>
      <c r="M751" s="104">
        <f>YEAR(Tabela2[[#This Row],[Data]])</f>
        <v>2025</v>
      </c>
      <c r="N751" s="105" t="str">
        <f>VLOOKUP(Tabela2[[#This Row],[SIEMA]],Siema2025,17,FALSE)</f>
        <v>Vespertino</v>
      </c>
      <c r="O751" s="105" t="s">
        <v>111</v>
      </c>
      <c r="P751" s="104" t="str">
        <f>VLOOKUP(Tabela2[[#This Row],[SIEMA]],Siema2025,21,FALSE)</f>
        <v>NS-52 (SIEM HELIX 2)</v>
      </c>
      <c r="Q751" s="104" t="s">
        <v>637</v>
      </c>
      <c r="R751" s="104" t="str">
        <f>VLOOKUP(Tabela2[[#This Row],[SIEMA]],Siema2025,10,FALSE)</f>
        <v>Graxa selante</v>
      </c>
      <c r="S751" s="104" t="str">
        <f>VLOOKUP(Tabela2[[#This Row],[SIEMA]],Siema2025,10,FALSE)</f>
        <v>Graxa selante</v>
      </c>
      <c r="T751" t="s">
        <v>10330</v>
      </c>
      <c r="U751" s="104" t="str">
        <f>VLOOKUP(Tabela2[[#This Row],[SIEMA]],Siema2025,12,FALSE)</f>
        <v>M3</v>
      </c>
      <c r="V751" s="104" t="str">
        <f>IF(Q751="","",IF(ISNUMBER(Q751)=FALSE,"Não se aplica",IFERROR(VLOOKUP(Q751,Produtos!$A$1:$C$2319,3,FALSE),"Não Cadastrado")))</f>
        <v>Não se aplica</v>
      </c>
      <c r="W751" s="104"/>
      <c r="X751" s="113"/>
      <c r="Y751" s="109" t="str">
        <f>IF(W751="","", IF(W751="NC","", IF(W751="NE","", IF(W751="NA","",IFERROR(VLOOKUP(W751,Produtos!$A$1:$C$2319,2,FALSE),"Não Cadastrado")))))</f>
        <v/>
      </c>
      <c r="Z751" s="104"/>
      <c r="AA751" s="104"/>
      <c r="AB751" s="104" t="str">
        <f>IF(W751="","",IF(ISNUMBER(W751)=FALSE,"Não se aplica",IFERROR(VLOOKUP(W751,Produtos!$A$1:$C$2319,3,FALSE),"Não Cadastrado")))</f>
        <v/>
      </c>
      <c r="AC751" s="104"/>
      <c r="AD751" s="108"/>
      <c r="AE751" s="107" t="str">
        <f>IF(AC751="","", IF(AC751="NC","", IF(AC751="NE","", IF(AC751="NA","",IFERROR(VLOOKUP(AC751,Produtos!$A$1:$C$2319,2,FALSE),"Não Cadastrado")))))</f>
        <v/>
      </c>
      <c r="AF751" s="104"/>
      <c r="AG751" s="104"/>
      <c r="AH751" s="104" t="str">
        <f>IF(AC751="","",IF(ISNUMBER(AC751)=FALSE,"Não se aplica",IFERROR(VLOOKUP(AC751,Produtos!$A$1:$C$2319,3,FALSE),"Não Cadastrado")))</f>
        <v/>
      </c>
      <c r="AI751" s="104"/>
      <c r="AJ751" s="104" t="str">
        <f>VLOOKUP(Tabela2[[#This Row],[SIEMA]],Siema2025,26,FALSE)</f>
        <v>Em investigação.</v>
      </c>
      <c r="AK751" s="107" t="s">
        <v>7285</v>
      </c>
      <c r="AL751" s="107" t="s">
        <v>7229</v>
      </c>
      <c r="AM751" s="107" t="s">
        <v>7311</v>
      </c>
      <c r="AN751" s="108" t="str">
        <f>VLOOKUP(Tabela2[[#This Row],[SIEMA]],Siema2025,51,FALSE)</f>
        <v/>
      </c>
      <c r="AO751" s="108" t="str">
        <f>VLOOKUP(Tabela2[[#This Row],[SIEMA]],Siema2025,53,FALSE)</f>
        <v/>
      </c>
      <c r="AP751" s="108" t="str">
        <f>VLOOKUP(Tabela2[[#This Row],[SIEMA]],Siema2025,55,FALSE)</f>
        <v/>
      </c>
      <c r="AQ751" s="108" t="str">
        <f>VLOOKUP(Tabela2[[#This Row],[SIEMA]],Siema2025,57,FALSE)</f>
        <v/>
      </c>
      <c r="AR751" s="108" t="str">
        <f>VLOOKUP(Tabela2[[#This Row],[SIEMA]],Siema2025,59,FALSE)</f>
        <v/>
      </c>
      <c r="AS751" s="108" t="str">
        <f>VLOOKUP(Tabela2[[#This Row],[SIEMA]],Siema2025,61,FALSE)</f>
        <v>X</v>
      </c>
      <c r="AT751" s="108" t="str">
        <f>VLOOKUP(Tabela2[[#This Row],[SIEMA]],Siema2025,63,FALSE)</f>
        <v/>
      </c>
      <c r="AU751" s="108" t="str">
        <f>VLOOKUP(Tabela2[[#This Row],[SIEMA]],Siema2025,65,FALSE)</f>
        <v/>
      </c>
      <c r="AV751" s="108" t="str">
        <f>VLOOKUP(Tabela2[[#This Row],[SIEMA]],Siema2025,67,FALSE)</f>
        <v/>
      </c>
      <c r="AW751" s="108" t="str">
        <f>VLOOKUP(Tabela2[[#This Row],[SIEMA]],Siema2025,69,FALSE)</f>
        <v/>
      </c>
      <c r="AX751" s="108" t="str">
        <f>VLOOKUP(Tabela2[[#This Row],[SIEMA]],Siema2025,71,FALSE)</f>
        <v/>
      </c>
      <c r="AY751" s="108" t="str">
        <f>VLOOKUP(Tabela2[[#This Row],[SIEMA]],Siema2025,73,FALSE)</f>
        <v/>
      </c>
      <c r="AZ751" s="108" t="str">
        <f>VLOOKUP(Tabela2[[#This Row],[SIEMA]],Siema2025,75,FALSE)</f>
        <v/>
      </c>
      <c r="BA751" s="108" t="str">
        <f>VLOOKUP(Tabela2[[#This Row],[SIEMA]],Siema2025,77,FALSE)</f>
        <v/>
      </c>
      <c r="BB751" s="108" t="str">
        <f>VLOOKUP(Tabela2[[#This Row],[SIEMA]],Siema2025,79,FALSE)</f>
        <v/>
      </c>
      <c r="BC751" s="108" t="str">
        <f>IF(Tabela2[[#This Row],[Outro(s) ]] = "X", "PREENCHER","NA")</f>
        <v>NA</v>
      </c>
      <c r="BD751" s="108" t="str">
        <f>VLOOKUP(Tabela2[[#This Row],[SIEMA]],Siema2025,82,FALSE)</f>
        <v/>
      </c>
      <c r="BE751" s="108" t="str">
        <f>VLOOKUP(Tabela2[[#This Row],[SIEMA]],Siema2025,81,FALSE)</f>
        <v/>
      </c>
      <c r="BF751" s="110" t="str">
        <f>VLOOKUP(Tabela2[[#This Row],[SIEMA]],Siema2025,28,FALSE)</f>
        <v>Petrobras</v>
      </c>
      <c r="BG751" s="110"/>
      <c r="BH751" s="111" t="str">
        <f>VLOOKUP(Tabela2[[#This Row],[SIEMA]],Siema2025,29,FALSE)</f>
        <v>33000167000101</v>
      </c>
      <c r="BI751" s="112" t="s">
        <v>2696</v>
      </c>
      <c r="BJ751" s="107" t="s">
        <v>7099</v>
      </c>
      <c r="BK751" s="104" t="s">
        <v>2696</v>
      </c>
      <c r="BL751" s="140">
        <v>45978</v>
      </c>
      <c r="BM751" s="108">
        <f ca="1">IF(Tabela2[[#This Row],[Data de atendimento do Ibama (considerar o primeiro documento/ação)]]="",_xlfn.DAYS(TODAY(),J751),_xlfn.DAYS(Tabela2[[#This Row],[Data de atendimento do Ibama (considerar o primeiro documento/ação)]],J751))</f>
        <v>15</v>
      </c>
      <c r="BN751" s="108" t="str">
        <f>IF(Tabela2[[#This Row],[Atendido pelo Ibama ("Não" ou "Sim")]]="Não","Preencher", IF(Tabela2[[#This Row],[Atendido pelo Ibama ("Não" ou "Sim")]]="Sim","NA",""))</f>
        <v>NA</v>
      </c>
      <c r="BO751" s="114" t="s">
        <v>7138</v>
      </c>
      <c r="BP751" s="108" t="str">
        <f>IF(Tabela2[[#This Row],[Forma de atendimento (primeiro documento/ação)]]= "Outros (especificar)", "PREENCHER","NA")</f>
        <v>NA</v>
      </c>
      <c r="BQ751" s="106" t="s">
        <v>123</v>
      </c>
      <c r="BR751" s="108" t="str">
        <f>IF(Tabela2[[#This Row],[Equipe do Ibama foi a campo? Houve sobrevoo do Poseidon?]] = "Sim", "PREENCHER","NA")</f>
        <v>NA</v>
      </c>
      <c r="BS751" s="108" t="str">
        <f>IF(Tabela2[[#This Row],[Se sim, foi emitida Ordem de Emergência? (informações vinculada à coluna CK)]] = "Sim", "PREENCHER","NA")</f>
        <v>NA</v>
      </c>
      <c r="BT751" s="108" t="s">
        <v>7101</v>
      </c>
      <c r="BU751" s="108" t="s">
        <v>123</v>
      </c>
      <c r="BV751" s="108" t="s">
        <v>123</v>
      </c>
      <c r="BW751" s="108" t="s">
        <v>123</v>
      </c>
      <c r="BX751" s="106"/>
      <c r="BY751" s="106"/>
      <c r="BZ751" s="104" t="str">
        <f>IF(Tabela2[[#This Row],[Data do documento de encerramento]]="NA","NA",IF(Tabela2[[#This Row],[Data do documento de encerramento]]="","Pendente de conclusão/ encerramento",_xlfn.DAYS(Tabela2[[#This Row],[Data do documento de encerramento]],J751)))</f>
        <v>Pendente de conclusão/ encerramento</v>
      </c>
      <c r="CA751" s="107" t="s">
        <v>10331</v>
      </c>
      <c r="CB751" s="107"/>
      <c r="CC751" s="115" t="s">
        <v>7566</v>
      </c>
      <c r="CD751" s="107" t="s">
        <v>7278</v>
      </c>
      <c r="CE751" s="107" t="s">
        <v>123</v>
      </c>
      <c r="CF751" s="107" t="s">
        <v>7141</v>
      </c>
    </row>
    <row r="752" spans="1:84" ht="45.75">
      <c r="A752" s="169">
        <v>2025111032437</v>
      </c>
      <c r="B752" s="170" t="s">
        <v>10332</v>
      </c>
      <c r="C752" s="108" t="str">
        <f>VLOOKUP(Tabela2[[#This Row],[SIEMA]],Siema2025,4,FALSE)</f>
        <v xml:space="preserve"> MG</v>
      </c>
      <c r="D752" s="106" t="str">
        <f>VLOOKUP(Tabela2[[#This Row],[SIEMA]],Siema2025,3,FALSE)</f>
        <v xml:space="preserve">Ibiá </v>
      </c>
      <c r="E752" s="106" t="s">
        <v>7352</v>
      </c>
      <c r="F752" s="106" t="s">
        <v>10333</v>
      </c>
      <c r="G752" s="109" t="s">
        <v>10334</v>
      </c>
      <c r="H752" s="109" t="s">
        <v>10335</v>
      </c>
      <c r="I752" s="104" t="s">
        <v>7120</v>
      </c>
      <c r="J752" s="105">
        <f>VLOOKUP(Tabela2[[#This Row],[SIEMA]],Siema2025,2,FALSE)</f>
        <v>45964</v>
      </c>
      <c r="K752" s="105" t="str">
        <f>VLOOKUP(Tabela2[[#This Row],[SIEMA]],Siema2025,16,FALSE)</f>
        <v>Segunda</v>
      </c>
      <c r="L752" s="106" t="str">
        <f>IF(Tabela2[[#This Row],[Data]]="","Sem Informação",VLOOKUP(MONTH(Tabela2[[#This Row],[Data]]),'[1]Validação de dados'!$I$1:$J$13,2,0))</f>
        <v>Novembro</v>
      </c>
      <c r="M752" s="104">
        <f>YEAR(Tabela2[[#This Row],[Data]])</f>
        <v>2025</v>
      </c>
      <c r="N752" s="105" t="str">
        <f>VLOOKUP(Tabela2[[#This Row],[SIEMA]],Siema2025,17,FALSE)</f>
        <v>Matutino</v>
      </c>
      <c r="O752" s="105" t="str">
        <f>VLOOKUP(Tabela2[[#This Row],[SIEMA]],Siema2025,5,FALSE)</f>
        <v>Rodovia</v>
      </c>
      <c r="P752" s="104" t="str">
        <f>VLOOKUP(Tabela2[[#This Row],[SIEMA]],Siema2025,21,FALSE)</f>
        <v>Segundo informações repassadas ao NEA, no dia 03/11/2025, por volta das 08:00 horas, veículo foi alvejado por tiros, os quais danificaram o funcionamento do cavalo mecânico, O condutor para veículo, quando foi abordado por pessoas encapuzadas as quais atearam fogo no cavalo mecânico e abriram as portinholas do tanque, provocando o derramamento de parte da carga..</v>
      </c>
      <c r="Q752" s="104">
        <v>3082</v>
      </c>
      <c r="R752" s="104" t="str">
        <f>VLOOKUP(Tabela2[[#This Row],[SIEMA]],Siema2025,10,FALSE)</f>
        <v/>
      </c>
      <c r="S752" s="107" t="str">
        <f>IF(Q752="","", IF(Q752="NC","", IF(Q752="NE","", IF(Q752="NA","",IFERROR(VLOOKUP(Q752,[1]Produtos!$A$1:$C$2319,2,FALSE),"Não Cadastrado")))))</f>
        <v>SUBSTÂNCIA QUE APRESENTA RISCO PARA O MEIO AMBIENTE, LÍQUIDA, N.E.</v>
      </c>
      <c r="T752" s="104">
        <v>43062</v>
      </c>
      <c r="U752" s="104" t="s">
        <v>648</v>
      </c>
      <c r="V752" s="104">
        <f>IF(Q752="","",IF(ISNUMBER(Q752)=FALSE,"Não se aplica",IFERROR(VLOOKUP(Q752,Produtos!$A$1:$C$2319,3,FALSE),"Não Cadastrado")))</f>
        <v>9</v>
      </c>
      <c r="W752" s="104" t="str">
        <f>VLOOKUP(Tabela2[[#This Row],[SIEMA]],Siema2025,10,FALSE)</f>
        <v/>
      </c>
      <c r="X752" s="113" t="str">
        <f>IF(Tabela2[[#This Row],[Origem do acidente]] = "Plataforma", "PREENCHER","NA")</f>
        <v>NA</v>
      </c>
      <c r="Y752" s="109" t="str">
        <f>IF(W752="","", IF(W752="NC","", IF(W752="NE","", IF(W752="NA","",IFERROR(VLOOKUP(W752,Produtos!$A$1:$C$2319,2,FALSE),"Não Cadastrado")))))</f>
        <v/>
      </c>
      <c r="Z752" s="104" t="str">
        <f>VLOOKUP(Tabela2[[#This Row],[SIEMA]],Siema2025,11,FALSE)</f>
        <v xml:space="preserve"> </v>
      </c>
      <c r="AA752" s="104" t="str">
        <f>VLOOKUP(Tabela2[[#This Row],[SIEMA]],Siema2025,12,FALSE)</f>
        <v xml:space="preserve"> </v>
      </c>
      <c r="AB752" s="104" t="str">
        <f>IF(W752="","",IF(ISNUMBER(W752)=FALSE,"Não se aplica",IFERROR(VLOOKUP(W752,Produtos!$A$1:$C$2319,3,FALSE),"Não Cadastrado")))</f>
        <v/>
      </c>
      <c r="AC752" s="104"/>
      <c r="AD752" s="108" t="str">
        <f>IF(Tabela2[[#This Row],[Origem do acidente]] = "Plataforma", "PREENCHER","NA")</f>
        <v>NA</v>
      </c>
      <c r="AE752" s="107" t="str">
        <f>IF(AC752="","", IF(AC752="NC","", IF(AC752="NE","", IF(AC752="NA","",IFERROR(VLOOKUP(AC752,Produtos!$A$1:$C$2319,2,FALSE),"Não Cadastrado")))))</f>
        <v/>
      </c>
      <c r="AF752" s="104"/>
      <c r="AG752" s="104"/>
      <c r="AH752" s="104" t="str">
        <f>IF(AC752="","",IF(ISNUMBER(AC752)=FALSE,"Não se aplica",IFERROR(VLOOKUP(AC752,Produtos!$A$1:$C$2319,3,FALSE),"Não Cadastrado")))</f>
        <v/>
      </c>
      <c r="AI752" s="104"/>
      <c r="AJ752" s="104" t="str">
        <f>VLOOKUP(Tabela2[[#This Row],[SIEMA]],Siema2025,26,FALSE)</f>
        <v>Vandalismo</v>
      </c>
      <c r="AK752" s="107" t="s">
        <v>7122</v>
      </c>
      <c r="AL752" s="107"/>
      <c r="AM752" s="107"/>
      <c r="AN752" s="108" t="str">
        <f>VLOOKUP(Tabela2[[#This Row],[SIEMA]],Siema2025,51,FALSE)</f>
        <v>X</v>
      </c>
      <c r="AO752" s="108" t="str">
        <f>VLOOKUP(Tabela2[[#This Row],[SIEMA]],Siema2025,53,FALSE)</f>
        <v/>
      </c>
      <c r="AP752" s="108" t="str">
        <f>VLOOKUP(Tabela2[[#This Row],[SIEMA]],Siema2025,55,FALSE)</f>
        <v/>
      </c>
      <c r="AQ752" s="108" t="str">
        <f>VLOOKUP(Tabela2[[#This Row],[SIEMA]],Siema2025,57,FALSE)</f>
        <v/>
      </c>
      <c r="AR752" s="108" t="str">
        <f>VLOOKUP(Tabela2[[#This Row],[SIEMA]],Siema2025,59,FALSE)</f>
        <v/>
      </c>
      <c r="AS752" s="108" t="str">
        <f>VLOOKUP(Tabela2[[#This Row],[SIEMA]],Siema2025,61,FALSE)</f>
        <v/>
      </c>
      <c r="AT752" s="108" t="str">
        <f>VLOOKUP(Tabela2[[#This Row],[SIEMA]],Siema2025,63,FALSE)</f>
        <v/>
      </c>
      <c r="AU752" s="108" t="str">
        <f>VLOOKUP(Tabela2[[#This Row],[SIEMA]],Siema2025,65,FALSE)</f>
        <v>X</v>
      </c>
      <c r="AV752" s="108" t="str">
        <f>VLOOKUP(Tabela2[[#This Row],[SIEMA]],Siema2025,67,FALSE)</f>
        <v/>
      </c>
      <c r="AW752" s="108" t="str">
        <f>VLOOKUP(Tabela2[[#This Row],[SIEMA]],Siema2025,69,FALSE)</f>
        <v/>
      </c>
      <c r="AX752" s="108" t="str">
        <f>VLOOKUP(Tabela2[[#This Row],[SIEMA]],Siema2025,71,FALSE)</f>
        <v/>
      </c>
      <c r="AY752" s="108" t="str">
        <f>VLOOKUP(Tabela2[[#This Row],[SIEMA]],Siema2025,73,FALSE)</f>
        <v/>
      </c>
      <c r="AZ752" s="108" t="str">
        <f>VLOOKUP(Tabela2[[#This Row],[SIEMA]],Siema2025,75,FALSE)</f>
        <v/>
      </c>
      <c r="BA752" s="108" t="str">
        <f>VLOOKUP(Tabela2[[#This Row],[SIEMA]],Siema2025,77,FALSE)</f>
        <v/>
      </c>
      <c r="BB752" s="108" t="str">
        <f>VLOOKUP(Tabela2[[#This Row],[SIEMA]],Siema2025,79,FALSE)</f>
        <v/>
      </c>
      <c r="BC752" s="108" t="str">
        <f>IF(Tabela2[[#This Row],[Outro(s) ]] = "X", "PREENCHER","NA")</f>
        <v>NA</v>
      </c>
      <c r="BD752" s="108" t="str">
        <f>VLOOKUP(Tabela2[[#This Row],[SIEMA]],Siema2025,82,FALSE)</f>
        <v/>
      </c>
      <c r="BE752" s="108" t="str">
        <f>VLOOKUP(Tabela2[[#This Row],[SIEMA]],Siema2025,81,FALSE)</f>
        <v/>
      </c>
      <c r="BF752" s="110" t="str">
        <f>VLOOKUP(Tabela2[[#This Row],[SIEMA]],Siema2025,28,FALSE)</f>
        <v>TRANSMASUT TRANSPORTES</v>
      </c>
      <c r="BG752" s="110"/>
      <c r="BH752" s="111" t="str">
        <f>VLOOKUP(Tabela2[[#This Row],[SIEMA]],Siema2025,29,FALSE)</f>
        <v>00181221000707</v>
      </c>
      <c r="BI752" s="112" t="s">
        <v>2696</v>
      </c>
      <c r="BJ752" s="107" t="s">
        <v>7099</v>
      </c>
      <c r="BK752" s="104" t="s">
        <v>2696</v>
      </c>
      <c r="BL752" s="140">
        <v>45972</v>
      </c>
      <c r="BM752" s="108">
        <f ca="1">IF(Tabela2[[#This Row],[Data de atendimento do Ibama (considerar o primeiro documento/ação)]]="",_xlfn.DAYS(TODAY(),J752),_xlfn.DAYS(Tabela2[[#This Row],[Data de atendimento do Ibama (considerar o primeiro documento/ação)]],J752))</f>
        <v>8</v>
      </c>
      <c r="BN752" s="108" t="str">
        <f>IF(Tabela2[[#This Row],[Atendido pelo Ibama ("Não" ou "Sim")]]="Não","Preencher", IF(Tabela2[[#This Row],[Atendido pelo Ibama ("Não" ou "Sim")]]="Sim","NA",""))</f>
        <v>NA</v>
      </c>
      <c r="BO752" s="114" t="s">
        <v>7100</v>
      </c>
      <c r="BP752" s="108" t="str">
        <f>IF(Tabela2[[#This Row],[Forma de atendimento (primeiro documento/ação)]]= "Outros (especificar)", "PREENCHER","NA")</f>
        <v>NA</v>
      </c>
      <c r="BQ752" s="106" t="s">
        <v>123</v>
      </c>
      <c r="BR752" s="108" t="str">
        <f>IF(Tabela2[[#This Row],[Equipe do Ibama foi a campo? Houve sobrevoo do Poseidon?]] = "Sim", "PREENCHER","NA")</f>
        <v>NA</v>
      </c>
      <c r="BS752" s="108" t="str">
        <f>IF(Tabela2[[#This Row],[Se sim, foi emitida Ordem de Emergência? (informações vinculada à coluna CK)]] = "Sim", "PREENCHER","NA")</f>
        <v>NA</v>
      </c>
      <c r="BT752" s="108" t="s">
        <v>7101</v>
      </c>
      <c r="BU752" s="108" t="s">
        <v>123</v>
      </c>
      <c r="BV752" s="108" t="str">
        <f>IF(Tabela2[[#This Row],[Houve avaliação das informações pós-acidente solicitadas/enviadas?]] = "Sim", "PREENCHER","NA")</f>
        <v>NA</v>
      </c>
      <c r="BW752" s="108" t="s">
        <v>2696</v>
      </c>
      <c r="BX752" s="106" t="s">
        <v>7769</v>
      </c>
      <c r="BY752" s="140">
        <v>45972</v>
      </c>
      <c r="BZ752" s="104">
        <f>IF(Tabela2[[#This Row],[Data do documento de encerramento]]="NA","NA",IF(Tabela2[[#This Row],[Data do documento de encerramento]]="","Pendente de conclusão/ encerramento",_xlfn.DAYS(Tabela2[[#This Row],[Data do documento de encerramento]],J752)))</f>
        <v>8</v>
      </c>
      <c r="CA752" s="107" t="s">
        <v>10336</v>
      </c>
      <c r="CB752" s="107"/>
      <c r="CC752" s="107"/>
      <c r="CD752" s="107"/>
      <c r="CE752" s="107"/>
      <c r="CF752" s="107"/>
    </row>
    <row r="753" spans="1:84" ht="60.75">
      <c r="A753" s="169">
        <v>202511643216</v>
      </c>
      <c r="B753" s="170" t="s">
        <v>10337</v>
      </c>
      <c r="C753" s="108" t="str">
        <f>VLOOKUP(Tabela2[[#This Row],[SIEMA]],Siema2025,4,FALSE)</f>
        <v xml:space="preserve"> BA</v>
      </c>
      <c r="D753" s="106" t="str">
        <f>VLOOKUP(Tabela2[[#This Row],[SIEMA]],Siema2025,3,FALSE)</f>
        <v xml:space="preserve">Esplanada </v>
      </c>
      <c r="E753" s="106" t="str">
        <f>VLOOKUP(Tabela2[[#This Row],[SIEMA]],Siema2025,20,FALSE)</f>
        <v>Sonda SPT-19 atuando junto ao poço 1-RBU-2-BA, Campo de Rio do Bu, Bacia do Recôncavo baiano</v>
      </c>
      <c r="F753" s="106" t="s">
        <v>10338</v>
      </c>
      <c r="G753" s="106" t="s">
        <v>10339</v>
      </c>
      <c r="H753" s="106" t="s">
        <v>10340</v>
      </c>
      <c r="I753" s="104" t="s">
        <v>7300</v>
      </c>
      <c r="J753" s="105">
        <f>VLOOKUP(Tabela2[[#This Row],[SIEMA]],Siema2025,2,FALSE)</f>
        <v>45965</v>
      </c>
      <c r="K753" s="105" t="str">
        <f>VLOOKUP(Tabela2[[#This Row],[SIEMA]],Siema2025,16,FALSE)</f>
        <v>Terça</v>
      </c>
      <c r="L753" s="106" t="str">
        <f>IF(Tabela2[[#This Row],[Data]]="","Sem Informação",VLOOKUP(MONTH(Tabela2[[#This Row],[Data]]),'[1]Validação de dados'!$I$1:$J$13,2,0))</f>
        <v>Novembro</v>
      </c>
      <c r="M753" s="104">
        <f>YEAR(Tabela2[[#This Row],[Data]])</f>
        <v>2025</v>
      </c>
      <c r="N753" s="105" t="str">
        <f>VLOOKUP(Tabela2[[#This Row],[SIEMA]],Siema2025,17,FALSE)</f>
        <v>Madrugada</v>
      </c>
      <c r="O753" s="105" t="s">
        <v>145</v>
      </c>
      <c r="P753" s="104" t="str">
        <f>VLOOKUP(Tabela2[[#This Row],[SIEMA]],Siema2025,21,FALSE)</f>
        <v>Poço terrestre</v>
      </c>
      <c r="Q753" s="104" t="str">
        <f>VLOOKUP(Tabela2[[#This Row],[SIEMA]],Siema2025,7,FALSE)</f>
        <v/>
      </c>
      <c r="R753" s="104" t="str">
        <f>VLOOKUP(Tabela2[[#This Row],[SIEMA]],Siema2025,10,FALSE)</f>
        <v/>
      </c>
      <c r="S753" s="107" t="s">
        <v>10341</v>
      </c>
      <c r="T753" s="104" t="s">
        <v>10342</v>
      </c>
      <c r="U753" s="104" t="s">
        <v>117</v>
      </c>
      <c r="V753" s="104" t="str">
        <f>IF(Q753="","",IF(ISNUMBER(Q753)=FALSE,"Não se aplica",IFERROR(VLOOKUP(Q753,Produtos!$A$1:$C$2319,3,FALSE),"Não Cadastrado")))</f>
        <v/>
      </c>
      <c r="W753" s="104" t="str">
        <f>VLOOKUP(Tabela2[[#This Row],[SIEMA]],Siema2025,10,FALSE)</f>
        <v/>
      </c>
      <c r="X753" s="113" t="str">
        <f>IF(Tabela2[[#This Row],[Origem do acidente]] = "Plataforma", "PREENCHER","NA")</f>
        <v>NA</v>
      </c>
      <c r="Y753" s="109" t="str">
        <f>IF(W753="","", IF(W753="NC","", IF(W753="NE","", IF(W753="NA","",IFERROR(VLOOKUP(W753,Produtos!$A$1:$C$2319,2,FALSE),"Não Cadastrado")))))</f>
        <v/>
      </c>
      <c r="Z753" s="104" t="str">
        <f>VLOOKUP(Tabela2[[#This Row],[SIEMA]],Siema2025,11,FALSE)</f>
        <v xml:space="preserve"> </v>
      </c>
      <c r="AA753" s="104" t="str">
        <f>VLOOKUP(Tabela2[[#This Row],[SIEMA]],Siema2025,12,FALSE)</f>
        <v xml:space="preserve"> </v>
      </c>
      <c r="AB753" s="104" t="str">
        <f>IF(W753="","",IF(ISNUMBER(W753)=FALSE,"Não se aplica",IFERROR(VLOOKUP(W753,Produtos!$A$1:$C$2319,3,FALSE),"Não Cadastrado")))</f>
        <v/>
      </c>
      <c r="AC753" s="104"/>
      <c r="AD753" s="108" t="str">
        <f>IF(Tabela2[[#This Row],[Origem do acidente]] = "Plataforma", "PREENCHER","NA")</f>
        <v>NA</v>
      </c>
      <c r="AE753" s="107" t="str">
        <f>IF(AC753="","", IF(AC753="NC","", IF(AC753="NE","", IF(AC753="NA","",IFERROR(VLOOKUP(AC753,Produtos!$A$1:$C$2319,2,FALSE),"Não Cadastrado")))))</f>
        <v/>
      </c>
      <c r="AF753" s="104"/>
      <c r="AG753" s="104"/>
      <c r="AH753" s="104" t="str">
        <f>IF(AC753="","",IF(ISNUMBER(AC753)=FALSE,"Não se aplica",IFERROR(VLOOKUP(AC753,Produtos!$A$1:$C$2319,3,FALSE),"Não Cadastrado")))</f>
        <v/>
      </c>
      <c r="AI753" s="104"/>
      <c r="AJ753" s="104" t="str">
        <f>VLOOKUP(Tabela2[[#This Row],[SIEMA]],Siema2025,26,FALSE)</f>
        <v>Em análise. Provável alinhamento inadequado de linhas e válvulas da unidade de
fraturamento da empresa contratada, para limpeza das linhas e bombas.</v>
      </c>
      <c r="AK753" s="107" t="s">
        <v>7229</v>
      </c>
      <c r="AL753" s="107"/>
      <c r="AM753" s="107"/>
      <c r="AN753" s="108" t="str">
        <f>VLOOKUP(Tabela2[[#This Row],[SIEMA]],Siema2025,51,FALSE)</f>
        <v/>
      </c>
      <c r="AO753" s="108" t="str">
        <f>VLOOKUP(Tabela2[[#This Row],[SIEMA]],Siema2025,53,FALSE)</f>
        <v/>
      </c>
      <c r="AP753" s="108" t="str">
        <f>VLOOKUP(Tabela2[[#This Row],[SIEMA]],Siema2025,55,FALSE)</f>
        <v/>
      </c>
      <c r="AQ753" s="108" t="str">
        <f>VLOOKUP(Tabela2[[#This Row],[SIEMA]],Siema2025,57,FALSE)</f>
        <v/>
      </c>
      <c r="AR753" s="108" t="str">
        <f>VLOOKUP(Tabela2[[#This Row],[SIEMA]],Siema2025,59,FALSE)</f>
        <v/>
      </c>
      <c r="AS753" s="108" t="str">
        <f>VLOOKUP(Tabela2[[#This Row],[SIEMA]],Siema2025,61,FALSE)</f>
        <v/>
      </c>
      <c r="AT753" s="108" t="str">
        <f>VLOOKUP(Tabela2[[#This Row],[SIEMA]],Siema2025,63,FALSE)</f>
        <v/>
      </c>
      <c r="AU753" s="108" t="str">
        <f>VLOOKUP(Tabela2[[#This Row],[SIEMA]],Siema2025,65,FALSE)</f>
        <v>X</v>
      </c>
      <c r="AV753" s="108" t="str">
        <f>VLOOKUP(Tabela2[[#This Row],[SIEMA]],Siema2025,67,FALSE)</f>
        <v/>
      </c>
      <c r="AW753" s="108" t="str">
        <f>VLOOKUP(Tabela2[[#This Row],[SIEMA]],Siema2025,69,FALSE)</f>
        <v/>
      </c>
      <c r="AX753" s="108" t="str">
        <f>VLOOKUP(Tabela2[[#This Row],[SIEMA]],Siema2025,71,FALSE)</f>
        <v/>
      </c>
      <c r="AY753" s="108" t="str">
        <f>VLOOKUP(Tabela2[[#This Row],[SIEMA]],Siema2025,73,FALSE)</f>
        <v/>
      </c>
      <c r="AZ753" s="108" t="str">
        <f>VLOOKUP(Tabela2[[#This Row],[SIEMA]],Siema2025,75,FALSE)</f>
        <v/>
      </c>
      <c r="BA753" s="108" t="str">
        <f>VLOOKUP(Tabela2[[#This Row],[SIEMA]],Siema2025,77,FALSE)</f>
        <v/>
      </c>
      <c r="BB753" s="108" t="str">
        <f>VLOOKUP(Tabela2[[#This Row],[SIEMA]],Siema2025,79,FALSE)</f>
        <v/>
      </c>
      <c r="BC753" s="108" t="str">
        <f>IF(Tabela2[[#This Row],[Outro(s) ]] = "X", "PREENCHER","NA")</f>
        <v>NA</v>
      </c>
      <c r="BD753" s="108" t="str">
        <f>VLOOKUP(Tabela2[[#This Row],[SIEMA]],Siema2025,82,FALSE)</f>
        <v/>
      </c>
      <c r="BE753" s="108" t="str">
        <f>VLOOKUP(Tabela2[[#This Row],[SIEMA]],Siema2025,81,FALSE)</f>
        <v/>
      </c>
      <c r="BF753" s="110" t="str">
        <f>VLOOKUP(Tabela2[[#This Row],[SIEMA]],Siema2025,28,FALSE)</f>
        <v>PETRÓLEO BRASILEIRO S.A. - PETROBRAS</v>
      </c>
      <c r="BG753" s="110"/>
      <c r="BH753" s="111" t="str">
        <f>VLOOKUP(Tabela2[[#This Row],[SIEMA]],Siema2025,29,FALSE)</f>
        <v/>
      </c>
      <c r="BI753" s="112" t="str">
        <f>VLOOKUP(Tabela2[[#This Row],[SIEMA]],Siema2025,107,FALSE)</f>
        <v>Não</v>
      </c>
      <c r="BJ753" s="107" t="s">
        <v>7113</v>
      </c>
      <c r="BK753" s="104" t="s">
        <v>2696</v>
      </c>
      <c r="BL753" s="140">
        <v>45975</v>
      </c>
      <c r="BM753" s="108">
        <f ca="1">IF(Tabela2[[#This Row],[Data de atendimento do Ibama (considerar o primeiro documento/ação)]]="",_xlfn.DAYS(TODAY(),J753),_xlfn.DAYS(Tabela2[[#This Row],[Data de atendimento do Ibama (considerar o primeiro documento/ação)]],J753))</f>
        <v>10</v>
      </c>
      <c r="BN753" s="108" t="str">
        <f>IF(Tabela2[[#This Row],[Atendido pelo Ibama ("Não" ou "Sim")]]="Não","Preencher", IF(Tabela2[[#This Row],[Atendido pelo Ibama ("Não" ou "Sim")]]="Sim","NA",""))</f>
        <v>NA</v>
      </c>
      <c r="BO753" s="114" t="s">
        <v>7138</v>
      </c>
      <c r="BP753" s="108" t="str">
        <f>IF(Tabela2[[#This Row],[Forma de atendimento (primeiro documento/ação)]]= "Outros (especificar)", "PREENCHER","NA")</f>
        <v>NA</v>
      </c>
      <c r="BQ753" s="106" t="s">
        <v>123</v>
      </c>
      <c r="BR753" s="108" t="str">
        <f>IF(Tabela2[[#This Row],[Equipe do Ibama foi a campo? Houve sobrevoo do Poseidon?]] = "Sim", "PREENCHER","NA")</f>
        <v>NA</v>
      </c>
      <c r="BS753" s="108" t="s">
        <v>123</v>
      </c>
      <c r="BT753" s="108" t="s">
        <v>7114</v>
      </c>
      <c r="BU753" s="108" t="str">
        <f>IF(Tabela2[[#This Row],[Houve envio de Informações Pós-acidente (preencher "não se aplica" quando de competência estadual/municipal)]] = "Sim", "PREENCHER","NA")</f>
        <v>NA</v>
      </c>
      <c r="BV753" s="108" t="s">
        <v>2696</v>
      </c>
      <c r="BW753" s="108" t="s">
        <v>123</v>
      </c>
      <c r="BX753" s="106"/>
      <c r="BY753" s="106"/>
      <c r="BZ753" s="104" t="str">
        <f>IF(Tabela2[[#This Row],[Data do documento de encerramento]]="NA","NA",IF(Tabela2[[#This Row],[Data do documento de encerramento]]="","Pendente de conclusão/ encerramento",_xlfn.DAYS(Tabela2[[#This Row],[Data do documento de encerramento]],J753)))</f>
        <v>Pendente de conclusão/ encerramento</v>
      </c>
      <c r="CA753" s="107"/>
      <c r="CB753" s="107"/>
      <c r="CC753" s="115"/>
      <c r="CD753" s="107"/>
      <c r="CE753" s="107"/>
      <c r="CF753" s="107"/>
    </row>
    <row r="754" spans="1:84" ht="15" customHeight="1">
      <c r="A754" s="169">
        <v>202511732449</v>
      </c>
      <c r="B754" s="118" t="s">
        <v>6782</v>
      </c>
      <c r="C754" s="108" t="str">
        <f>VLOOKUP(Tabela2[[#This Row],[SIEMA]],Siema2025,4,FALSE)</f>
        <v xml:space="preserve"> SE</v>
      </c>
      <c r="D754" s="106" t="str">
        <f>VLOOKUP(Tabela2[[#This Row],[SIEMA]],Siema2025,3,FALSE)</f>
        <v xml:space="preserve">Japaratuba </v>
      </c>
      <c r="E754" s="106" t="str">
        <f>VLOOKUP(Tabela2[[#This Row],[SIEMA]],Siema2025,20,FALSE)</f>
        <v>Linha de produção do 7-CP-1667D-SE, Japaratuba-SE</v>
      </c>
      <c r="F754" s="106" t="s">
        <v>10343</v>
      </c>
      <c r="G754" s="106" t="s">
        <v>10344</v>
      </c>
      <c r="H754" s="106" t="s">
        <v>10345</v>
      </c>
      <c r="I754" s="104" t="str">
        <f>VLOOKUP(Tabela2[[#This Row],[SIEMA]],Siema2025,19,FALSE)</f>
        <v/>
      </c>
      <c r="J754" s="105">
        <f>VLOOKUP(Tabela2[[#This Row],[SIEMA]],Siema2025,2,FALSE)</f>
        <v>45966</v>
      </c>
      <c r="K754" s="105" t="str">
        <f>VLOOKUP(Tabela2[[#This Row],[SIEMA]],Siema2025,16,FALSE)</f>
        <v>Quarta</v>
      </c>
      <c r="L754" s="106" t="str">
        <f>IF(Tabela2[[#This Row],[Data]]="","Sem Informação",VLOOKUP(MONTH(Tabela2[[#This Row],[Data]]),'[1]Validação de dados'!$I$1:$J$13,2,0))</f>
        <v>Novembro</v>
      </c>
      <c r="M754" s="104">
        <f>YEAR(Tabela2[[#This Row],[Data]])</f>
        <v>2025</v>
      </c>
      <c r="N754" s="105" t="str">
        <f>VLOOKUP(Tabela2[[#This Row],[SIEMA]],Siema2025,17,FALSE)</f>
        <v>Matutino</v>
      </c>
      <c r="O754" s="105" t="s">
        <v>145</v>
      </c>
      <c r="P754" s="104" t="str">
        <f>VLOOKUP(Tabela2[[#This Row],[SIEMA]],Siema2025,21,FALSE)</f>
        <v>Tipo de incidente
Descarga significante de óleo
Perda de contenção primária significante de óleo</v>
      </c>
      <c r="Q754" s="104">
        <v>1267</v>
      </c>
      <c r="R754" s="104"/>
      <c r="S754" s="107" t="str">
        <f>IF(Q754="","", IF(Q754="NC","", IF(Q754="NE","", IF(Q754="NA","",IFERROR(VLOOKUP(Q754,[1]Produtos!$A$1:$C$2319,2,FALSE),"Não Cadastrado")))))</f>
        <v>PETRÓLEO CRU</v>
      </c>
      <c r="T754" s="104" t="s">
        <v>6773</v>
      </c>
      <c r="U754" s="104" t="str">
        <f>VLOOKUP(Tabela2[[#This Row],[SIEMA]],Siema2025,12,FALSE)</f>
        <v>M3</v>
      </c>
      <c r="V754" s="104">
        <f>IF(Q754="","",IF(ISNUMBER(Q754)=FALSE,"Não se aplica",IFERROR(VLOOKUP(Q754,Produtos!$A$1:$C$2319,3,FALSE),"Não Cadastrado")))</f>
        <v>3</v>
      </c>
      <c r="W754" s="104" t="str">
        <f>VLOOKUP(Tabela2[[#This Row],[SIEMA]],Siema2025,10,FALSE)</f>
        <v>Agua</v>
      </c>
      <c r="X754" s="113" t="str">
        <f>IF(Tabela2[[#This Row],[Origem do acidente]] = "Plataforma", "PREENCHER","NA")</f>
        <v>NA</v>
      </c>
      <c r="Y754" s="109" t="str">
        <f>IF(W754="","", IF(W754="NC","", IF(W754="NE","", IF(W754="NA","",IFERROR(VLOOKUP(W754,Produtos!$A$1:$C$2319,2,FALSE),"Não Cadastrado")))))</f>
        <v>Não Cadastrado</v>
      </c>
      <c r="Z754" s="104" t="str">
        <f>VLOOKUP(Tabela2[[#This Row],[SIEMA]],Siema2025,11,FALSE)</f>
        <v>2.779</v>
      </c>
      <c r="AA754" s="104" t="str">
        <f>VLOOKUP(Tabela2[[#This Row],[SIEMA]],Siema2025,12,FALSE)</f>
        <v>M3</v>
      </c>
      <c r="AB754" s="104" t="str">
        <f>IF(W754="","",IF(ISNUMBER(W754)=FALSE,"Não se aplica",IFERROR(VLOOKUP(W754,Produtos!$A$1:$C$2319,3,FALSE),"Não Cadastrado")))</f>
        <v>Não se aplica</v>
      </c>
      <c r="AC754" s="104"/>
      <c r="AD754" s="108" t="str">
        <f>IF(Tabela2[[#This Row],[Origem do acidente]] = "Plataforma", "PREENCHER","NA")</f>
        <v>NA</v>
      </c>
      <c r="AE754" s="107" t="str">
        <f>IF(AC754="","", IF(AC754="NC","", IF(AC754="NE","", IF(AC754="NA","",IFERROR(VLOOKUP(AC754,Produtos!$A$1:$C$2319,2,FALSE),"Não Cadastrado")))))</f>
        <v/>
      </c>
      <c r="AF754" s="104"/>
      <c r="AG754" s="104"/>
      <c r="AH754" s="104" t="str">
        <f>IF(AC754="","",IF(ISNUMBER(AC754)=FALSE,"Não se aplica",IFERROR(VLOOKUP(AC754,Produtos!$A$1:$C$2319,3,FALSE),"Não Cadastrado")))</f>
        <v/>
      </c>
      <c r="AI754" s="104"/>
      <c r="AJ754" s="104" t="str">
        <f>VLOOKUP(Tabela2[[#This Row],[SIEMA]],Siema2025,26,FALSE)</f>
        <v>Falha em linha de fibra.</v>
      </c>
      <c r="AK754" s="107" t="s">
        <v>7112</v>
      </c>
      <c r="AL754" s="107"/>
      <c r="AM754" s="107"/>
      <c r="AN754" s="108" t="str">
        <f>VLOOKUP(Tabela2[[#This Row],[SIEMA]],Siema2025,51,FALSE)</f>
        <v/>
      </c>
      <c r="AO754" s="108" t="str">
        <f>VLOOKUP(Tabela2[[#This Row],[SIEMA]],Siema2025,53,FALSE)</f>
        <v/>
      </c>
      <c r="AP754" s="108" t="str">
        <f>VLOOKUP(Tabela2[[#This Row],[SIEMA]],Siema2025,55,FALSE)</f>
        <v/>
      </c>
      <c r="AQ754" s="108" t="str">
        <f>VLOOKUP(Tabela2[[#This Row],[SIEMA]],Siema2025,57,FALSE)</f>
        <v/>
      </c>
      <c r="AR754" s="108" t="str">
        <f>VLOOKUP(Tabela2[[#This Row],[SIEMA]],Siema2025,59,FALSE)</f>
        <v/>
      </c>
      <c r="AS754" s="108" t="str">
        <f>VLOOKUP(Tabela2[[#This Row],[SIEMA]],Siema2025,61,FALSE)</f>
        <v/>
      </c>
      <c r="AT754" s="108" t="str">
        <f>VLOOKUP(Tabela2[[#This Row],[SIEMA]],Siema2025,63,FALSE)</f>
        <v/>
      </c>
      <c r="AU754" s="108" t="str">
        <f>VLOOKUP(Tabela2[[#This Row],[SIEMA]],Siema2025,65,FALSE)</f>
        <v>X</v>
      </c>
      <c r="AV754" s="108" t="str">
        <f>VLOOKUP(Tabela2[[#This Row],[SIEMA]],Siema2025,67,FALSE)</f>
        <v/>
      </c>
      <c r="AW754" s="108" t="str">
        <f>VLOOKUP(Tabela2[[#This Row],[SIEMA]],Siema2025,69,FALSE)</f>
        <v/>
      </c>
      <c r="AX754" s="108" t="str">
        <f>VLOOKUP(Tabela2[[#This Row],[SIEMA]],Siema2025,71,FALSE)</f>
        <v/>
      </c>
      <c r="AY754" s="108" t="str">
        <f>VLOOKUP(Tabela2[[#This Row],[SIEMA]],Siema2025,73,FALSE)</f>
        <v/>
      </c>
      <c r="AZ754" s="108" t="str">
        <f>VLOOKUP(Tabela2[[#This Row],[SIEMA]],Siema2025,75,FALSE)</f>
        <v/>
      </c>
      <c r="BA754" s="108" t="str">
        <f>VLOOKUP(Tabela2[[#This Row],[SIEMA]],Siema2025,77,FALSE)</f>
        <v/>
      </c>
      <c r="BB754" s="108" t="str">
        <f>VLOOKUP(Tabela2[[#This Row],[SIEMA]],Siema2025,79,FALSE)</f>
        <v/>
      </c>
      <c r="BC754" s="108" t="str">
        <f>IF(Tabela2[[#This Row],[Outro(s) ]] = "X", "PREENCHER","NA")</f>
        <v>NA</v>
      </c>
      <c r="BD754" s="108" t="str">
        <f>VLOOKUP(Tabela2[[#This Row],[SIEMA]],Siema2025,82,FALSE)</f>
        <v/>
      </c>
      <c r="BE754" s="108" t="str">
        <f>VLOOKUP(Tabela2[[#This Row],[SIEMA]],Siema2025,81,FALSE)</f>
        <v/>
      </c>
      <c r="BF754" s="110" t="str">
        <f>VLOOKUP(Tabela2[[#This Row],[SIEMA]],Siema2025,28,FALSE)</f>
        <v>CARMO ENERGY S.A.</v>
      </c>
      <c r="BG754" s="110"/>
      <c r="BH754" s="111" t="str">
        <f>VLOOKUP(Tabela2[[#This Row],[SIEMA]],Siema2025,29,FALSE)</f>
        <v>41955491000101</v>
      </c>
      <c r="BI754" s="112" t="str">
        <f>VLOOKUP(Tabela2[[#This Row],[SIEMA]],Siema2025,107,FALSE)</f>
        <v>Não</v>
      </c>
      <c r="BJ754" s="107" t="s">
        <v>7113</v>
      </c>
      <c r="BK754" s="104" t="s">
        <v>2696</v>
      </c>
      <c r="BL754" s="1">
        <v>46015</v>
      </c>
      <c r="BM754" s="108">
        <f ca="1">IF(Tabela2[[#This Row],[Data de atendimento do Ibama (considerar o primeiro documento/ação)]]="",_xlfn.DAYS(TODAY(),J754),_xlfn.DAYS(Tabela2[[#This Row],[Data de atendimento do Ibama (considerar o primeiro documento/ação)]],J754))</f>
        <v>49</v>
      </c>
      <c r="BN754" s="108" t="str">
        <f>IF(Tabela2[[#This Row],[Atendido pelo Ibama ("Não" ou "Sim")]]="Não","Preencher", IF(Tabela2[[#This Row],[Atendido pelo Ibama ("Não" ou "Sim")]]="Sim","NA",""))</f>
        <v>NA</v>
      </c>
      <c r="BO754" s="114" t="s">
        <v>7100</v>
      </c>
      <c r="BP754" s="108" t="str">
        <f>IF(Tabela2[[#This Row],[Forma de atendimento (primeiro documento/ação)]]= "Outros (especificar)", "PREENCHER","NA")</f>
        <v>NA</v>
      </c>
      <c r="BQ754" s="106" t="s">
        <v>123</v>
      </c>
      <c r="BR754" s="108" t="str">
        <f>IF(Tabela2[[#This Row],[Equipe do Ibama foi a campo? Houve sobrevoo do Poseidon?]] = "Sim", "PREENCHER","NA")</f>
        <v>NA</v>
      </c>
      <c r="BS754" s="108" t="s">
        <v>123</v>
      </c>
      <c r="BT754" s="108" t="s">
        <v>7114</v>
      </c>
      <c r="BU754" s="108" t="s">
        <v>123</v>
      </c>
      <c r="BV754" s="108" t="s">
        <v>2696</v>
      </c>
      <c r="BW754" s="108" t="s">
        <v>123</v>
      </c>
      <c r="BX754" s="106"/>
      <c r="BY754" s="140"/>
      <c r="BZ754" s="104" t="str">
        <f>IF(Tabela2[[#This Row],[Data do documento de encerramento]]="NA","NA",IF(Tabela2[[#This Row],[Data do documento de encerramento]]="","Pendente de conclusão/ encerramento",_xlfn.DAYS(Tabela2[[#This Row],[Data do documento de encerramento]],J754)))</f>
        <v>Pendente de conclusão/ encerramento</v>
      </c>
      <c r="CA754" s="107"/>
      <c r="CB754" s="107"/>
      <c r="CC754" s="107"/>
      <c r="CD754" s="107"/>
      <c r="CE754" s="107"/>
      <c r="CF754" s="107"/>
    </row>
    <row r="755" spans="1:84">
      <c r="A755" s="169">
        <v>2025111332425</v>
      </c>
      <c r="B755" s="170" t="s">
        <v>6788</v>
      </c>
      <c r="C755" s="108" t="str">
        <f>VLOOKUP(Tabela2[[#This Row],[SIEMA]],Siema2025,4,FALSE)</f>
        <v xml:space="preserve"> SE</v>
      </c>
      <c r="D755" s="106" t="str">
        <f>VLOOKUP(Tabela2[[#This Row],[SIEMA]],Siema2025,3,FALSE)</f>
        <v xml:space="preserve">Divina Pastora </v>
      </c>
      <c r="E755" s="106" t="str">
        <f>VLOOKUP(Tabela2[[#This Row],[SIEMA]],Siema2025,20,FALSE)</f>
        <v>Linha de produção do 7-RO-627-SE, Divina Pastora-SE. Instalação: RIACHUELO</v>
      </c>
      <c r="F755" s="106" t="s">
        <v>10346</v>
      </c>
      <c r="G755" s="106"/>
      <c r="H755" s="106"/>
      <c r="I755" s="104" t="str">
        <f>VLOOKUP(Tabela2[[#This Row],[SIEMA]],Siema2025,19,FALSE)</f>
        <v/>
      </c>
      <c r="J755" s="105">
        <f>VLOOKUP(Tabela2[[#This Row],[SIEMA]],Siema2025,2,FALSE)</f>
        <v>45966</v>
      </c>
      <c r="K755" s="105" t="str">
        <f>VLOOKUP(Tabela2[[#This Row],[SIEMA]],Siema2025,16,FALSE)</f>
        <v>Quarta</v>
      </c>
      <c r="L755" s="106" t="str">
        <f>IF(Tabela2[[#This Row],[Data]]="","Sem Informação",VLOOKUP(MONTH(Tabela2[[#This Row],[Data]]),'[1]Validação de dados'!$I$1:$J$13,2,0))</f>
        <v>Novembro</v>
      </c>
      <c r="M755" s="104">
        <f>YEAR(Tabela2[[#This Row],[Data]])</f>
        <v>2025</v>
      </c>
      <c r="N755" s="105" t="str">
        <f>VLOOKUP(Tabela2[[#This Row],[SIEMA]],Siema2025,17,FALSE)</f>
        <v>Matutino</v>
      </c>
      <c r="O755" s="105" t="s">
        <v>145</v>
      </c>
      <c r="P755" s="104" t="str">
        <f>VLOOKUP(Tabela2[[#This Row],[SIEMA]],Siema2025,21,FALSE)</f>
        <v>Poço terrestre 
Instalação: RIACHUELO
Descarga significante de óleo
Perda de contenção primária significante de óleo</v>
      </c>
      <c r="Q755" s="104" t="str">
        <f>VLOOKUP(Tabela2[[#This Row],[SIEMA]],Siema2025,7,FALSE)</f>
        <v/>
      </c>
      <c r="R755" s="104" t="s">
        <v>7094</v>
      </c>
      <c r="S755" s="107" t="s">
        <v>10347</v>
      </c>
      <c r="T755" s="104" t="str">
        <f>VLOOKUP(Tabela2[[#This Row],[SIEMA]],Siema2025,11,FALSE)</f>
        <v>1.11</v>
      </c>
      <c r="U755" s="104" t="str">
        <f>VLOOKUP(Tabela2[[#This Row],[SIEMA]],Siema2025,12,FALSE)</f>
        <v>M3</v>
      </c>
      <c r="V755" s="104" t="s">
        <v>7472</v>
      </c>
      <c r="W755" s="104" t="str">
        <f>VLOOKUP(Tabela2[[#This Row],[SIEMA]],Siema2025,10,FALSE)</f>
        <v>Mistura oleosa</v>
      </c>
      <c r="X755" s="113" t="str">
        <f>IF(Tabela2[[#This Row],[Origem do acidente]] = "Plataforma", "PREENCHER","NA")</f>
        <v>NA</v>
      </c>
      <c r="Y755" s="109" t="str">
        <f>IF(W755="","", IF(W755="NC","", IF(W755="NE","", IF(W755="NA","",IFERROR(VLOOKUP(W755,Produtos!$A$1:$C$2319,2,FALSE),"Não Cadastrado")))))</f>
        <v>Não Cadastrado</v>
      </c>
      <c r="Z755" s="104" t="str">
        <f>VLOOKUP(Tabela2[[#This Row],[SIEMA]],Siema2025,11,FALSE)</f>
        <v>1.11</v>
      </c>
      <c r="AA755" s="104" t="str">
        <f>VLOOKUP(Tabela2[[#This Row],[SIEMA]],Siema2025,12,FALSE)</f>
        <v>M3</v>
      </c>
      <c r="AB755" s="104" t="str">
        <f>IF(W755="","",IF(ISNUMBER(W755)=FALSE,"Não se aplica",IFERROR(VLOOKUP(W755,Produtos!$A$1:$C$2319,3,FALSE),"Não Cadastrado")))</f>
        <v>Não se aplica</v>
      </c>
      <c r="AC755" s="104"/>
      <c r="AD755" s="108" t="str">
        <f>IF(Tabela2[[#This Row],[Origem do acidente]] = "Plataforma", "PREENCHER","NA")</f>
        <v>NA</v>
      </c>
      <c r="AE755" s="107" t="str">
        <f>IF(AC755="","", IF(AC755="NC","", IF(AC755="NE","", IF(AC755="NA","",IFERROR(VLOOKUP(AC755,Produtos!$A$1:$C$2319,2,FALSE),"Não Cadastrado")))))</f>
        <v/>
      </c>
      <c r="AF755" s="104"/>
      <c r="AG755" s="104"/>
      <c r="AH755" s="104" t="str">
        <f>IF(AC755="","",IF(ISNUMBER(AC755)=FALSE,"Não se aplica",IFERROR(VLOOKUP(AC755,Produtos!$A$1:$C$2319,3,FALSE),"Não Cadastrado")))</f>
        <v/>
      </c>
      <c r="AI755" s="104"/>
      <c r="AJ755" s="104" t="str">
        <f>VLOOKUP(Tabela2[[#This Row],[SIEMA]],Siema2025,26,FALSE)</f>
        <v>Corrosão</v>
      </c>
      <c r="AK755" s="107"/>
      <c r="AL755" s="107"/>
      <c r="AM755" s="107"/>
      <c r="AN755" s="108" t="str">
        <f>VLOOKUP(Tabela2[[#This Row],[SIEMA]],Siema2025,51,FALSE)</f>
        <v/>
      </c>
      <c r="AO755" s="108" t="str">
        <f>VLOOKUP(Tabela2[[#This Row],[SIEMA]],Siema2025,53,FALSE)</f>
        <v/>
      </c>
      <c r="AP755" s="108" t="str">
        <f>VLOOKUP(Tabela2[[#This Row],[SIEMA]],Siema2025,55,FALSE)</f>
        <v/>
      </c>
      <c r="AQ755" s="108" t="str">
        <f>VLOOKUP(Tabela2[[#This Row],[SIEMA]],Siema2025,57,FALSE)</f>
        <v/>
      </c>
      <c r="AR755" s="108" t="str">
        <f>VLOOKUP(Tabela2[[#This Row],[SIEMA]],Siema2025,59,FALSE)</f>
        <v/>
      </c>
      <c r="AS755" s="108" t="str">
        <f>VLOOKUP(Tabela2[[#This Row],[SIEMA]],Siema2025,61,FALSE)</f>
        <v/>
      </c>
      <c r="AT755" s="108" t="str">
        <f>VLOOKUP(Tabela2[[#This Row],[SIEMA]],Siema2025,63,FALSE)</f>
        <v/>
      </c>
      <c r="AU755" s="108" t="str">
        <f>VLOOKUP(Tabela2[[#This Row],[SIEMA]],Siema2025,65,FALSE)</f>
        <v>X</v>
      </c>
      <c r="AV755" s="108" t="str">
        <f>VLOOKUP(Tabela2[[#This Row],[SIEMA]],Siema2025,67,FALSE)</f>
        <v/>
      </c>
      <c r="AW755" s="108" t="str">
        <f>VLOOKUP(Tabela2[[#This Row],[SIEMA]],Siema2025,69,FALSE)</f>
        <v/>
      </c>
      <c r="AX755" s="108" t="str">
        <f>VLOOKUP(Tabela2[[#This Row],[SIEMA]],Siema2025,71,FALSE)</f>
        <v/>
      </c>
      <c r="AY755" s="108" t="str">
        <f>VLOOKUP(Tabela2[[#This Row],[SIEMA]],Siema2025,73,FALSE)</f>
        <v/>
      </c>
      <c r="AZ755" s="108" t="str">
        <f>VLOOKUP(Tabela2[[#This Row],[SIEMA]],Siema2025,75,FALSE)</f>
        <v/>
      </c>
      <c r="BA755" s="108" t="str">
        <f>VLOOKUP(Tabela2[[#This Row],[SIEMA]],Siema2025,77,FALSE)</f>
        <v/>
      </c>
      <c r="BB755" s="108" t="str">
        <f>VLOOKUP(Tabela2[[#This Row],[SIEMA]],Siema2025,79,FALSE)</f>
        <v/>
      </c>
      <c r="BC755" s="108" t="str">
        <f>IF(Tabela2[[#This Row],[Outro(s) ]] = "X", "PREENCHER","NA")</f>
        <v>NA</v>
      </c>
      <c r="BD755" s="108" t="str">
        <f>VLOOKUP(Tabela2[[#This Row],[SIEMA]],Siema2025,82,FALSE)</f>
        <v/>
      </c>
      <c r="BE755" s="108" t="str">
        <f>VLOOKUP(Tabela2[[#This Row],[SIEMA]],Siema2025,81,FALSE)</f>
        <v/>
      </c>
      <c r="BF755" s="110" t="str">
        <f>VLOOKUP(Tabela2[[#This Row],[SIEMA]],Siema2025,28,FALSE)</f>
        <v>CARMO ENERGY S.A.</v>
      </c>
      <c r="BG755" s="110"/>
      <c r="BH755" s="111" t="str">
        <f>VLOOKUP(Tabela2[[#This Row],[SIEMA]],Siema2025,29,FALSE)</f>
        <v>41955491000101</v>
      </c>
      <c r="BI755" s="112" t="str">
        <f>VLOOKUP(Tabela2[[#This Row],[SIEMA]],Siema2025,107,FALSE)</f>
        <v>Não</v>
      </c>
      <c r="BJ755" s="107"/>
      <c r="BK755" s="104"/>
      <c r="BL755" s="140"/>
      <c r="BM755" s="108">
        <f ca="1">IF(Tabela2[[#This Row],[Data de atendimento do Ibama (considerar o primeiro documento/ação)]]="",_xlfn.DAYS(TODAY(),J755),_xlfn.DAYS(Tabela2[[#This Row],[Data de atendimento do Ibama (considerar o primeiro documento/ação)]],J755))</f>
        <v>264</v>
      </c>
      <c r="BN755" s="108" t="str">
        <f>IF(Tabela2[[#This Row],[Atendido pelo Ibama ("Não" ou "Sim")]]="Não","Preencher", IF(Tabela2[[#This Row],[Atendido pelo Ibama ("Não" ou "Sim")]]="Sim","NA",""))</f>
        <v/>
      </c>
      <c r="BO755" s="114"/>
      <c r="BP755" s="108" t="str">
        <f>IF(Tabela2[[#This Row],[Forma de atendimento (primeiro documento/ação)]]= "Outros (especificar)", "PREENCHER","NA")</f>
        <v>NA</v>
      </c>
      <c r="BQ755" s="106"/>
      <c r="BR755" s="108" t="str">
        <f>IF(Tabela2[[#This Row],[Equipe do Ibama foi a campo? Houve sobrevoo do Poseidon?]] = "Sim", "PREENCHER","NA")</f>
        <v>NA</v>
      </c>
      <c r="BS755" s="108" t="str">
        <f>IF(Tabela2[[#This Row],[Se sim, foi emitida Ordem de Emergência? (informações vinculada à coluna CK)]] = "Sim", "PREENCHER","NA")</f>
        <v>NA</v>
      </c>
      <c r="BT755" s="108" t="str">
        <f>IF(Tabela2[[#This Row],[Foi elaborado Relatório de Vistoria pelo Ibama? (informações vinculada à coluna CK)]] = "Sim", "PREENCHER","NA")</f>
        <v>NA</v>
      </c>
      <c r="BU755" s="108" t="str">
        <f>IF(Tabela2[[#This Row],[Houve envio de Informações Pós-acidente (preencher "não se aplica" quando de competência estadual/municipal)]] = "Sim", "PREENCHER","NA")</f>
        <v>NA</v>
      </c>
      <c r="BV755" s="108" t="str">
        <f>IF(Tabela2[[#This Row],[Houve avaliação das informações pós-acidente solicitadas/enviadas?]] = "Sim", "PREENCHER","NA")</f>
        <v>NA</v>
      </c>
      <c r="BW755" s="108" t="str">
        <f>IF(Tabela2[[#This Row],[O Ibama aguarda resposta da empresa/OEMA, etc?]] = "Sim", "PREENCHER","NA")</f>
        <v>NA</v>
      </c>
      <c r="BX755" s="106"/>
      <c r="BY755" s="140"/>
      <c r="BZ755" s="104" t="str">
        <f>IF(Tabela2[[#This Row],[Data do documento de encerramento]]="NA","NA",IF(Tabela2[[#This Row],[Data do documento de encerramento]]="","Pendente de conclusão/ encerramento",_xlfn.DAYS(Tabela2[[#This Row],[Data do documento de encerramento]],J755)))</f>
        <v>Pendente de conclusão/ encerramento</v>
      </c>
      <c r="CA755" s="107"/>
      <c r="CB755" s="107"/>
      <c r="CC755" s="107"/>
      <c r="CD755" s="107"/>
      <c r="CE755" s="107"/>
      <c r="CF755" s="107"/>
    </row>
    <row r="756" spans="1:84" ht="30.75">
      <c r="A756" s="169">
        <v>202511761228</v>
      </c>
      <c r="B756" s="118" t="s">
        <v>10348</v>
      </c>
      <c r="C756" s="108" t="str">
        <f>VLOOKUP(Tabela2[[#This Row],[SIEMA]],Siema2025,4,FALSE)</f>
        <v xml:space="preserve"> RJ</v>
      </c>
      <c r="D756" s="106" t="str">
        <f>VLOOKUP(Tabela2[[#This Row],[SIEMA]],Siema2025,3,FALSE)</f>
        <v xml:space="preserve">Macaé </v>
      </c>
      <c r="E756" s="106" t="s">
        <v>7630</v>
      </c>
      <c r="F756" s="106" t="s">
        <v>10349</v>
      </c>
      <c r="G756" s="106" t="s">
        <v>10350</v>
      </c>
      <c r="H756" s="106" t="s">
        <v>10351</v>
      </c>
      <c r="I756" s="104" t="s">
        <v>7120</v>
      </c>
      <c r="J756" s="105">
        <f>VLOOKUP(Tabela2[[#This Row],[SIEMA]],Siema2025,2,FALSE)</f>
        <v>45968</v>
      </c>
      <c r="K756" s="105" t="str">
        <f>VLOOKUP(Tabela2[[#This Row],[SIEMA]],Siema2025,16,FALSE)</f>
        <v>Sexta</v>
      </c>
      <c r="L756" s="106" t="str">
        <f>IF(Tabela2[[#This Row],[Data]]="","Sem Informação",VLOOKUP(MONTH(Tabela2[[#This Row],[Data]]),'[1]Validação de dados'!$I$1:$J$13,2,0))</f>
        <v>Novembro</v>
      </c>
      <c r="M756" s="104">
        <f>YEAR(Tabela2[[#This Row],[Data]])</f>
        <v>2025</v>
      </c>
      <c r="N756" s="105" t="str">
        <f>VLOOKUP(Tabela2[[#This Row],[SIEMA]],Siema2025,17,FALSE)</f>
        <v>Matutino</v>
      </c>
      <c r="O756" s="105" t="str">
        <f>VLOOKUP(Tabela2[[#This Row],[SIEMA]],Siema2025,5,FALSE)</f>
        <v>Terminal/portos/ancoradouros/etc</v>
      </c>
      <c r="P756" s="104" t="str">
        <f>VLOOKUP(Tabela2[[#This Row],[SIEMA]],Siema2025,21,FALSE)</f>
        <v>Descrição: Por volta das 07:30h, foi visualizado pela equipe de abastecimento do porto uma possível
mancha de óleo no mar no píer 3 lado mar, próximo a embarcação Olin Conqueror.</v>
      </c>
      <c r="Q756" s="104" t="str">
        <f>VLOOKUP(Tabela2[[#This Row],[SIEMA]],Siema2025,7,FALSE)</f>
        <v/>
      </c>
      <c r="R756" s="104" t="str">
        <f>VLOOKUP(Tabela2[[#This Row],[SIEMA]],Siema2025,10,FALSE)</f>
        <v/>
      </c>
      <c r="S756" s="107" t="str">
        <f>IF(Q756="","", IF(Q756="NC","", IF(Q756="NE","", IF(Q756="NA","",IFERROR(VLOOKUP(Q756,[1]Produtos!$A$1:$C$2319,2,FALSE),"Não Cadastrado")))))</f>
        <v/>
      </c>
      <c r="T756" s="104"/>
      <c r="U756" s="104" t="str">
        <f>VLOOKUP(Tabela2[[#This Row],[SIEMA]],Siema2025,12,FALSE)</f>
        <v xml:space="preserve"> </v>
      </c>
      <c r="V756" s="104" t="str">
        <f>IF(Q756="","",IF(ISNUMBER(Q756)=FALSE,"Não se aplica",IFERROR(VLOOKUP(Q756,Produtos!$A$1:$C$2319,3,FALSE),"Não Cadastrado")))</f>
        <v/>
      </c>
      <c r="W756" s="104" t="str">
        <f>VLOOKUP(Tabela2[[#This Row],[SIEMA]],Siema2025,10,FALSE)</f>
        <v/>
      </c>
      <c r="X756" s="113"/>
      <c r="Y756" s="109" t="str">
        <f>IF(W756="","", IF(W756="NC","", IF(W756="NE","", IF(W756="NA","",IFERROR(VLOOKUP(W756,Produtos!$A$1:$C$2319,2,FALSE),"Não Cadastrado")))))</f>
        <v/>
      </c>
      <c r="Z756" s="104" t="str">
        <f>VLOOKUP(Tabela2[[#This Row],[SIEMA]],Siema2025,11,FALSE)</f>
        <v xml:space="preserve"> </v>
      </c>
      <c r="AA756" s="104" t="str">
        <f>VLOOKUP(Tabela2[[#This Row],[SIEMA]],Siema2025,12,FALSE)</f>
        <v xml:space="preserve"> </v>
      </c>
      <c r="AB756" s="104" t="str">
        <f>IF(W756="","",IF(ISNUMBER(W756)=FALSE,"Não se aplica",IFERROR(VLOOKUP(W756,Produtos!$A$1:$C$2319,3,FALSE),"Não Cadastrado")))</f>
        <v/>
      </c>
      <c r="AC756" s="104"/>
      <c r="AD756" s="108"/>
      <c r="AE756" s="107" t="str">
        <f>IF(AC756="","", IF(AC756="NC","", IF(AC756="NE","", IF(AC756="NA","",IFERROR(VLOOKUP(AC756,Produtos!$A$1:$C$2319,2,FALSE),"Não Cadastrado")))))</f>
        <v/>
      </c>
      <c r="AF756" s="104"/>
      <c r="AG756" s="104"/>
      <c r="AH756" s="104" t="str">
        <f>IF(AC756="","",IF(ISNUMBER(AC756)=FALSE,"Não se aplica",IFERROR(VLOOKUP(AC756,Produtos!$A$1:$C$2319,3,FALSE),"Não Cadastrado")))</f>
        <v/>
      </c>
      <c r="AI756" s="113" t="s">
        <v>7181</v>
      </c>
      <c r="AJ756" s="104" t="str">
        <f>VLOOKUP(Tabela2[[#This Row],[SIEMA]],Siema2025,26,FALSE)</f>
        <v>O evento segue em investigação para identificação da origem do vazamento.</v>
      </c>
      <c r="AK756" s="107" t="s">
        <v>9658</v>
      </c>
      <c r="AL756" s="107"/>
      <c r="AM756" s="107"/>
      <c r="AN756" s="108" t="str">
        <f>VLOOKUP(Tabela2[[#This Row],[SIEMA]],Siema2025,51,FALSE)</f>
        <v/>
      </c>
      <c r="AO756" s="108" t="str">
        <f>VLOOKUP(Tabela2[[#This Row],[SIEMA]],Siema2025,53,FALSE)</f>
        <v/>
      </c>
      <c r="AP756" s="108" t="str">
        <f>VLOOKUP(Tabela2[[#This Row],[SIEMA]],Siema2025,55,FALSE)</f>
        <v/>
      </c>
      <c r="AQ756" s="108" t="str">
        <f>VLOOKUP(Tabela2[[#This Row],[SIEMA]],Siema2025,57,FALSE)</f>
        <v/>
      </c>
      <c r="AR756" s="108" t="str">
        <f>VLOOKUP(Tabela2[[#This Row],[SIEMA]],Siema2025,59,FALSE)</f>
        <v/>
      </c>
      <c r="AS756" s="108" t="str">
        <f>VLOOKUP(Tabela2[[#This Row],[SIEMA]],Siema2025,61,FALSE)</f>
        <v>X</v>
      </c>
      <c r="AT756" s="108" t="str">
        <f>VLOOKUP(Tabela2[[#This Row],[SIEMA]],Siema2025,63,FALSE)</f>
        <v/>
      </c>
      <c r="AU756" s="108" t="str">
        <f>VLOOKUP(Tabela2[[#This Row],[SIEMA]],Siema2025,65,FALSE)</f>
        <v/>
      </c>
      <c r="AV756" s="108" t="str">
        <f>VLOOKUP(Tabela2[[#This Row],[SIEMA]],Siema2025,67,FALSE)</f>
        <v/>
      </c>
      <c r="AW756" s="108" t="str">
        <f>VLOOKUP(Tabela2[[#This Row],[SIEMA]],Siema2025,69,FALSE)</f>
        <v/>
      </c>
      <c r="AX756" s="108" t="str">
        <f>VLOOKUP(Tabela2[[#This Row],[SIEMA]],Siema2025,71,FALSE)</f>
        <v/>
      </c>
      <c r="AY756" s="108" t="str">
        <f>VLOOKUP(Tabela2[[#This Row],[SIEMA]],Siema2025,73,FALSE)</f>
        <v/>
      </c>
      <c r="AZ756" s="108" t="str">
        <f>VLOOKUP(Tabela2[[#This Row],[SIEMA]],Siema2025,75,FALSE)</f>
        <v/>
      </c>
      <c r="BA756" s="108" t="str">
        <f>VLOOKUP(Tabela2[[#This Row],[SIEMA]],Siema2025,77,FALSE)</f>
        <v/>
      </c>
      <c r="BB756" s="108" t="str">
        <f>VLOOKUP(Tabela2[[#This Row],[SIEMA]],Siema2025,79,FALSE)</f>
        <v/>
      </c>
      <c r="BC756" s="108"/>
      <c r="BD756" s="108" t="str">
        <f>VLOOKUP(Tabela2[[#This Row],[SIEMA]],Siema2025,82,FALSE)</f>
        <v/>
      </c>
      <c r="BE756" s="108" t="str">
        <f>VLOOKUP(Tabela2[[#This Row],[SIEMA]],Siema2025,81,FALSE)</f>
        <v/>
      </c>
      <c r="BF756" s="110" t="str">
        <f>VLOOKUP(Tabela2[[#This Row],[SIEMA]],Siema2025,28,FALSE)</f>
        <v>Petrobras</v>
      </c>
      <c r="BG756" s="110"/>
      <c r="BH756" s="111" t="str">
        <f>VLOOKUP(Tabela2[[#This Row],[SIEMA]],Siema2025,29,FALSE)</f>
        <v>33000167000101</v>
      </c>
      <c r="BI756" s="112" t="s">
        <v>2696</v>
      </c>
      <c r="BJ756" s="107" t="s">
        <v>7113</v>
      </c>
      <c r="BK756" s="104" t="s">
        <v>2696</v>
      </c>
      <c r="BL756" s="140">
        <v>45978</v>
      </c>
      <c r="BM756" s="108">
        <f ca="1">IF(Tabela2[[#This Row],[Data de atendimento do Ibama (considerar o primeiro documento/ação)]]="",_xlfn.DAYS(TODAY(),J756),_xlfn.DAYS(Tabela2[[#This Row],[Data de atendimento do Ibama (considerar o primeiro documento/ação)]],J756))</f>
        <v>10</v>
      </c>
      <c r="BN756" s="108" t="str">
        <f>IF(Tabela2[[#This Row],[Atendido pelo Ibama ("Não" ou "Sim")]]="Não","Preencher", IF(Tabela2[[#This Row],[Atendido pelo Ibama ("Não" ou "Sim")]]="Sim","NA",""))</f>
        <v>NA</v>
      </c>
      <c r="BO756" s="114" t="s">
        <v>7138</v>
      </c>
      <c r="BP756" s="108" t="str">
        <f>IF(Tabela2[[#This Row],[Forma de atendimento (primeiro documento/ação)]]= "Outros (especificar)", "PREENCHER","NA")</f>
        <v>NA</v>
      </c>
      <c r="BQ756" s="106" t="s">
        <v>123</v>
      </c>
      <c r="BR756" s="108" t="str">
        <f>IF(Tabela2[[#This Row],[Equipe do Ibama foi a campo? Houve sobrevoo do Poseidon?]] = "Sim", "PREENCHER","NA")</f>
        <v>NA</v>
      </c>
      <c r="BS756" s="108" t="s">
        <v>7120</v>
      </c>
      <c r="BT756" s="108" t="s">
        <v>637</v>
      </c>
      <c r="BU756" s="108" t="str">
        <f>IF(Tabela2[[#This Row],[Houve envio de Informações Pós-acidente (preencher "não se aplica" quando de competência estadual/municipal)]] = "Sim", "PREENCHER","NA")</f>
        <v>NA</v>
      </c>
      <c r="BV756" s="108" t="s">
        <v>2696</v>
      </c>
      <c r="BW756" s="108" t="s">
        <v>2696</v>
      </c>
      <c r="BX756" s="106" t="s">
        <v>7102</v>
      </c>
      <c r="BY756" s="140">
        <v>45985</v>
      </c>
      <c r="BZ756" s="104">
        <f>IF(Tabela2[[#This Row],[Data do documento de encerramento]]="NA","NA",IF(Tabela2[[#This Row],[Data do documento de encerramento]]="","Pendente de conclusão/ encerramento",_xlfn.DAYS(Tabela2[[#This Row],[Data do documento de encerramento]],J756)))</f>
        <v>17</v>
      </c>
      <c r="CA756" s="107" t="s">
        <v>10352</v>
      </c>
      <c r="CB756" s="107"/>
      <c r="CC756" s="107"/>
      <c r="CD756" s="107"/>
      <c r="CE756" s="107"/>
      <c r="CF756" s="107"/>
    </row>
    <row r="757" spans="1:84" ht="60.75">
      <c r="A757" s="169">
        <v>2025111472050</v>
      </c>
      <c r="B757" s="170" t="s">
        <v>10353</v>
      </c>
      <c r="C757" s="108" t="s">
        <v>7135</v>
      </c>
      <c r="D757" s="106" t="s">
        <v>637</v>
      </c>
      <c r="E757" s="106" t="str">
        <f>VLOOKUP(Tabela2[[#This Row],[SIEMA]],Siema2025,20,FALSE)</f>
        <v>Embarcação Olin Conqueror</v>
      </c>
      <c r="F757" s="106"/>
      <c r="G757" s="106" t="s">
        <v>10354</v>
      </c>
      <c r="H757" s="106" t="s">
        <v>10355</v>
      </c>
      <c r="I757" s="104"/>
      <c r="J757" s="105">
        <f>VLOOKUP(Tabela2[[#This Row],[SIEMA]],Siema2025,2,FALSE)</f>
        <v>45969</v>
      </c>
      <c r="K757" s="105" t="str">
        <f>VLOOKUP(Tabela2[[#This Row],[SIEMA]],Siema2025,16,FALSE)</f>
        <v>Sábado</v>
      </c>
      <c r="L757" s="106" t="str">
        <f>IF(Tabela2[[#This Row],[Data]]="","Sem Informação",VLOOKUP(MONTH(Tabela2[[#This Row],[Data]]),'[1]Validação de dados'!$I$1:$J$13,2,0))</f>
        <v>Novembro</v>
      </c>
      <c r="M757" s="104">
        <f>YEAR(Tabela2[[#This Row],[Data]])</f>
        <v>2025</v>
      </c>
      <c r="N757" s="105" t="str">
        <f>VLOOKUP(Tabela2[[#This Row],[SIEMA]],Siema2025,17,FALSE)</f>
        <v>Matutino</v>
      </c>
      <c r="O757" s="105" t="s">
        <v>452</v>
      </c>
      <c r="P757" s="104" t="str">
        <f>VLOOKUP(Tabela2[[#This Row],[SIEMA]],Siema2025,21,FALSE)</f>
        <v/>
      </c>
      <c r="Q757" s="104" t="s">
        <v>7094</v>
      </c>
      <c r="R757" s="104" t="str">
        <f>VLOOKUP(Tabela2[[#This Row],[SIEMA]],Siema2025,10,FALSE)</f>
        <v>Óleo Lubrificante</v>
      </c>
      <c r="S757" s="107" t="str">
        <f>IF(Q757="","", IF(Q757="NC","", IF(Q757="NE","", IF(Q757="NA","",IFERROR(VLOOKUP(Q757,[1]Produtos!$A$1:$C$2319,2,FALSE),"Não Cadastrado")))))</f>
        <v/>
      </c>
      <c r="T757" s="104" t="str">
        <f>VLOOKUP(Tabela2[[#This Row],[SIEMA]],Siema2025,11,FALSE)</f>
        <v>0.005</v>
      </c>
      <c r="U757" s="104" t="str">
        <f>VLOOKUP(Tabela2[[#This Row],[SIEMA]],Siema2025,12,FALSE)</f>
        <v>M3</v>
      </c>
      <c r="V757" s="104" t="s">
        <v>7472</v>
      </c>
      <c r="W757" s="104"/>
      <c r="X757" s="113" t="str">
        <f>IF(Tabela2[[#This Row],[Origem do acidente]] = "Plataforma", "PREENCHER","NA")</f>
        <v>NA</v>
      </c>
      <c r="Y757" s="109" t="str">
        <f>IF(W757="","", IF(W757="NC","", IF(W757="NE","", IF(W757="NA","",IFERROR(VLOOKUP(W757,Produtos!$A$1:$C$2319,2,FALSE),"Não Cadastrado")))))</f>
        <v/>
      </c>
      <c r="Z757" s="104"/>
      <c r="AA757" s="104"/>
      <c r="AB757" s="104" t="str">
        <f>IF(W757="","",IF(ISNUMBER(W757)=FALSE,"Não se aplica",IFERROR(VLOOKUP(W757,Produtos!$A$1:$C$2319,3,FALSE),"Não Cadastrado")))</f>
        <v/>
      </c>
      <c r="AC757" s="104"/>
      <c r="AD757" s="108" t="str">
        <f>IF(Tabela2[[#This Row],[Origem do acidente]] = "Plataforma", "PREENCHER","NA")</f>
        <v>NA</v>
      </c>
      <c r="AE757" s="107" t="str">
        <f>IF(AC757="","", IF(AC757="NC","", IF(AC757="NE","", IF(AC757="NA","",IFERROR(VLOOKUP(AC757,Produtos!$A$1:$C$2319,2,FALSE),"Não Cadastrado")))))</f>
        <v/>
      </c>
      <c r="AF757" s="104"/>
      <c r="AG757" s="104"/>
      <c r="AH757" s="104" t="str">
        <f>IF(AC757="","",IF(ISNUMBER(AC757)=FALSE,"Não se aplica",IFERROR(VLOOKUP(AC757,Produtos!$A$1:$C$2319,3,FALSE),"Não Cadastrado")))</f>
        <v/>
      </c>
      <c r="AI757" s="104"/>
      <c r="AJ757" s="104" t="str">
        <f>VLOOKUP(Tabela2[[#This Row],[SIEMA]],Siema2025,26,FALSE)</f>
        <v>Transbordamento da bandeja</v>
      </c>
      <c r="AK757" s="107" t="s">
        <v>7229</v>
      </c>
      <c r="AL757" s="107"/>
      <c r="AM757" s="107"/>
      <c r="AN757" s="108" t="str">
        <f>VLOOKUP(Tabela2[[#This Row],[SIEMA]],Siema2025,51,FALSE)</f>
        <v/>
      </c>
      <c r="AO757" s="108" t="str">
        <f>VLOOKUP(Tabela2[[#This Row],[SIEMA]],Siema2025,53,FALSE)</f>
        <v/>
      </c>
      <c r="AP757" s="108" t="str">
        <f>VLOOKUP(Tabela2[[#This Row],[SIEMA]],Siema2025,55,FALSE)</f>
        <v/>
      </c>
      <c r="AQ757" s="108" t="str">
        <f>VLOOKUP(Tabela2[[#This Row],[SIEMA]],Siema2025,57,FALSE)</f>
        <v/>
      </c>
      <c r="AR757" s="108" t="str">
        <f>VLOOKUP(Tabela2[[#This Row],[SIEMA]],Siema2025,59,FALSE)</f>
        <v/>
      </c>
      <c r="AS757" s="108" t="str">
        <f>VLOOKUP(Tabela2[[#This Row],[SIEMA]],Siema2025,61,FALSE)</f>
        <v>X</v>
      </c>
      <c r="AT757" s="108" t="str">
        <f>VLOOKUP(Tabela2[[#This Row],[SIEMA]],Siema2025,63,FALSE)</f>
        <v/>
      </c>
      <c r="AU757" s="108" t="str">
        <f>VLOOKUP(Tabela2[[#This Row],[SIEMA]],Siema2025,65,FALSE)</f>
        <v/>
      </c>
      <c r="AV757" s="108" t="str">
        <f>VLOOKUP(Tabela2[[#This Row],[SIEMA]],Siema2025,67,FALSE)</f>
        <v/>
      </c>
      <c r="AW757" s="108" t="str">
        <f>VLOOKUP(Tabela2[[#This Row],[SIEMA]],Siema2025,69,FALSE)</f>
        <v/>
      </c>
      <c r="AX757" s="108" t="str">
        <f>VLOOKUP(Tabela2[[#This Row],[SIEMA]],Siema2025,71,FALSE)</f>
        <v/>
      </c>
      <c r="AY757" s="108" t="str">
        <f>VLOOKUP(Tabela2[[#This Row],[SIEMA]],Siema2025,73,FALSE)</f>
        <v/>
      </c>
      <c r="AZ757" s="108" t="str">
        <f>VLOOKUP(Tabela2[[#This Row],[SIEMA]],Siema2025,75,FALSE)</f>
        <v/>
      </c>
      <c r="BA757" s="108" t="str">
        <f>VLOOKUP(Tabela2[[#This Row],[SIEMA]],Siema2025,77,FALSE)</f>
        <v/>
      </c>
      <c r="BB757" s="108" t="str">
        <f>VLOOKUP(Tabela2[[#This Row],[SIEMA]],Siema2025,79,FALSE)</f>
        <v/>
      </c>
      <c r="BC757" s="108" t="str">
        <f>IF(Tabela2[[#This Row],[Outro(s) ]] = "X", "PREENCHER","NA")</f>
        <v>NA</v>
      </c>
      <c r="BD757" s="108" t="str">
        <f>VLOOKUP(Tabela2[[#This Row],[SIEMA]],Siema2025,82,FALSE)</f>
        <v/>
      </c>
      <c r="BE757" s="108" t="str">
        <f>VLOOKUP(Tabela2[[#This Row],[SIEMA]],Siema2025,81,FALSE)</f>
        <v/>
      </c>
      <c r="BF757" s="110" t="str">
        <f>VLOOKUP(Tabela2[[#This Row],[SIEMA]],Siema2025,28,FALSE)</f>
        <v>BRAM OFFSHORE Transportes Marítimos Ltda.</v>
      </c>
      <c r="BG757" s="110"/>
      <c r="BH757" s="111" t="str">
        <f>VLOOKUP(Tabela2[[#This Row],[SIEMA]],Siema2025,29,FALSE)</f>
        <v/>
      </c>
      <c r="BI757" s="112" t="str">
        <f>VLOOKUP(Tabela2[[#This Row],[SIEMA]],Siema2025,107,FALSE)</f>
        <v>Não</v>
      </c>
      <c r="BJ757" s="107" t="s">
        <v>7099</v>
      </c>
      <c r="BK757" s="104" t="s">
        <v>2696</v>
      </c>
      <c r="BL757" s="140">
        <v>46009</v>
      </c>
      <c r="BM757" s="108">
        <f ca="1">IF(Tabela2[[#This Row],[Data de atendimento do Ibama (considerar o primeiro documento/ação)]]="",_xlfn.DAYS(TODAY(),J757),_xlfn.DAYS(Tabela2[[#This Row],[Data de atendimento do Ibama (considerar o primeiro documento/ação)]],J757))</f>
        <v>40</v>
      </c>
      <c r="BN757" s="108" t="str">
        <f>IF(Tabela2[[#This Row],[Atendido pelo Ibama ("Não" ou "Sim")]]="Não","Preencher", IF(Tabela2[[#This Row],[Atendido pelo Ibama ("Não" ou "Sim")]]="Sim","NA",""))</f>
        <v>NA</v>
      </c>
      <c r="BO757" s="114" t="s">
        <v>7138</v>
      </c>
      <c r="BP757" s="108" t="str">
        <f>IF(Tabela2[[#This Row],[Forma de atendimento (primeiro documento/ação)]]= "Outros (especificar)", "PREENCHER","NA")</f>
        <v>NA</v>
      </c>
      <c r="BQ757" s="106"/>
      <c r="BR757" s="108" t="str">
        <f>IF(Tabela2[[#This Row],[Equipe do Ibama foi a campo? Houve sobrevoo do Poseidon?]] = "Sim", "PREENCHER","NA")</f>
        <v>NA</v>
      </c>
      <c r="BS757" s="108" t="str">
        <f>IF(Tabela2[[#This Row],[Se sim, foi emitida Ordem de Emergência? (informações vinculada à coluna CK)]] = "Sim", "PREENCHER","NA")</f>
        <v>NA</v>
      </c>
      <c r="BT757" s="108" t="s">
        <v>7225</v>
      </c>
      <c r="BU757" s="108" t="s">
        <v>123</v>
      </c>
      <c r="BV757" s="108" t="s">
        <v>2696</v>
      </c>
      <c r="BW757" s="108" t="s">
        <v>123</v>
      </c>
      <c r="BX757" s="106"/>
      <c r="BY757" s="140"/>
      <c r="BZ757" s="104" t="str">
        <f>IF(Tabela2[[#This Row],[Data do documento de encerramento]]="NA","NA",IF(Tabela2[[#This Row],[Data do documento de encerramento]]="","Pendente de conclusão/ encerramento",_xlfn.DAYS(Tabela2[[#This Row],[Data do documento de encerramento]],J757)))</f>
        <v>Pendente de conclusão/ encerramento</v>
      </c>
      <c r="CA757" s="107"/>
      <c r="CB757" s="107"/>
      <c r="CC757" s="107"/>
      <c r="CD757" s="107"/>
      <c r="CE757" s="107"/>
      <c r="CF757" s="107"/>
    </row>
    <row r="758" spans="1:84" ht="15" customHeight="1">
      <c r="A758" s="169">
        <v>2025111432437</v>
      </c>
      <c r="B758" s="118" t="s">
        <v>10356</v>
      </c>
      <c r="C758" s="108" t="s">
        <v>7135</v>
      </c>
      <c r="D758" s="106" t="s">
        <v>637</v>
      </c>
      <c r="E758" s="106" t="s">
        <v>8107</v>
      </c>
      <c r="F758" s="106"/>
      <c r="G758" s="106" t="s">
        <v>8108</v>
      </c>
      <c r="H758" s="106" t="s">
        <v>8109</v>
      </c>
      <c r="I758" s="104" t="str">
        <f>VLOOKUP(Tabela2[[#This Row],[SIEMA]],Siema2025,19,FALSE)</f>
        <v>Campos</v>
      </c>
      <c r="J758" s="105">
        <f>VLOOKUP(Tabela2[[#This Row],[SIEMA]],Siema2025,2,FALSE)</f>
        <v>45970</v>
      </c>
      <c r="K758" s="105" t="str">
        <f>VLOOKUP(Tabela2[[#This Row],[SIEMA]],Siema2025,16,FALSE)</f>
        <v>Domingo</v>
      </c>
      <c r="L758" s="106" t="str">
        <f>IF(Tabela2[[#This Row],[Data]]="","Sem Informação",VLOOKUP(MONTH(Tabela2[[#This Row],[Data]]),'[1]Validação de dados'!$I$1:$J$13,2,0))</f>
        <v>Novembro</v>
      </c>
      <c r="M758" s="104">
        <f>YEAR(Tabela2[[#This Row],[Data]])</f>
        <v>2025</v>
      </c>
      <c r="N758" s="105" t="str">
        <f>VLOOKUP(Tabela2[[#This Row],[SIEMA]],Siema2025,17,FALSE)</f>
        <v>Matutino</v>
      </c>
      <c r="O758" s="105" t="s">
        <v>111</v>
      </c>
      <c r="P758" s="104" t="str">
        <f>VLOOKUP(Tabela2[[#This Row],[SIEMA]],Siema2025,21,FALSE)</f>
        <v>Durante a atividade de tratamento mecânico e pintura no trecho da linha de óleo diesel 2"-FL
T161010-01C02, ocorreu perda de contenção primária de aproximadamente 0,002 m³,
provocada pela abertura de um pequeno furo no segmento em tratamento, resultante da
remoção da corrosão existente no local. Estima-se que entre 16 e 20 gotas de óleo diesel
atingiram o mar, correspondendo a um volume aproximado de 0,00000080 m³ a 0,00000100 m³</v>
      </c>
      <c r="Q758" s="104">
        <v>1267</v>
      </c>
      <c r="R758" s="104" t="s">
        <v>2043</v>
      </c>
      <c r="S758" s="107" t="s">
        <v>2043</v>
      </c>
      <c r="T758" s="104">
        <v>9.9999999999999995E-7</v>
      </c>
      <c r="U758" s="104" t="s">
        <v>7111</v>
      </c>
      <c r="V758" s="104">
        <f>IF(Q758="","",IF(ISNUMBER(Q758)=FALSE,"Não se aplica",IFERROR(VLOOKUP(Q758,Produtos!$A$1:$C$2319,3,FALSE),"Não Cadastrado")))</f>
        <v>3</v>
      </c>
      <c r="W758" s="104" t="str">
        <f>VLOOKUP(Tabela2[[#This Row],[SIEMA]],Siema2025,10,FALSE)</f>
        <v/>
      </c>
      <c r="X758" s="113"/>
      <c r="Y758" s="109" t="str">
        <f>IF(W758="","", IF(W758="NC","", IF(W758="NE","", IF(W758="NA","",IFERROR(VLOOKUP(W758,Produtos!$A$1:$C$2319,2,FALSE),"Não Cadastrado")))))</f>
        <v/>
      </c>
      <c r="Z758" s="104" t="str">
        <f>VLOOKUP(Tabela2[[#This Row],[SIEMA]],Siema2025,11,FALSE)</f>
        <v xml:space="preserve"> </v>
      </c>
      <c r="AA758" s="104" t="str">
        <f>VLOOKUP(Tabela2[[#This Row],[SIEMA]],Siema2025,12,FALSE)</f>
        <v xml:space="preserve"> </v>
      </c>
      <c r="AB758" s="104" t="str">
        <f>IF(W758="","",IF(ISNUMBER(W758)=FALSE,"Não se aplica",IFERROR(VLOOKUP(W758,Produtos!$A$1:$C$2319,3,FALSE),"Não Cadastrado")))</f>
        <v/>
      </c>
      <c r="AC758" s="104"/>
      <c r="AD758" s="108"/>
      <c r="AE758" s="107" t="str">
        <f>IF(AC758="","", IF(AC758="NC","", IF(AC758="NE","", IF(AC758="NA","",IFERROR(VLOOKUP(AC758,Produtos!$A$1:$C$2319,2,FALSE),"Não Cadastrado")))))</f>
        <v/>
      </c>
      <c r="AF758" s="104"/>
      <c r="AG758" s="104"/>
      <c r="AH758" s="104" t="str">
        <f>IF(AC758="","",IF(ISNUMBER(AC758)=FALSE,"Não se aplica",IFERROR(VLOOKUP(AC758,Produtos!$A$1:$C$2319,3,FALSE),"Não Cadastrado")))</f>
        <v/>
      </c>
      <c r="AI758" s="104"/>
      <c r="AJ758" s="104" t="str">
        <f>VLOOKUP(Tabela2[[#This Row],[SIEMA]],Siema2025,26,FALSE)</f>
        <v>Redução da espessura da parede da tubulação devido à corrosão externa.</v>
      </c>
      <c r="AK758" s="107" t="s">
        <v>7229</v>
      </c>
      <c r="AL758" s="107"/>
      <c r="AM758" s="107"/>
      <c r="AN758" s="108" t="str">
        <f>VLOOKUP(Tabela2[[#This Row],[SIEMA]],Siema2025,51,FALSE)</f>
        <v/>
      </c>
      <c r="AO758" s="108" t="str">
        <f>VLOOKUP(Tabela2[[#This Row],[SIEMA]],Siema2025,53,FALSE)</f>
        <v/>
      </c>
      <c r="AP758" s="108" t="str">
        <f>VLOOKUP(Tabela2[[#This Row],[SIEMA]],Siema2025,55,FALSE)</f>
        <v/>
      </c>
      <c r="AQ758" s="108" t="str">
        <f>VLOOKUP(Tabela2[[#This Row],[SIEMA]],Siema2025,57,FALSE)</f>
        <v/>
      </c>
      <c r="AR758" s="108" t="str">
        <f>VLOOKUP(Tabela2[[#This Row],[SIEMA]],Siema2025,59,FALSE)</f>
        <v/>
      </c>
      <c r="AS758" s="108" t="str">
        <f>VLOOKUP(Tabela2[[#This Row],[SIEMA]],Siema2025,61,FALSE)</f>
        <v>X</v>
      </c>
      <c r="AT758" s="108" t="str">
        <f>VLOOKUP(Tabela2[[#This Row],[SIEMA]],Siema2025,63,FALSE)</f>
        <v/>
      </c>
      <c r="AU758" s="108" t="str">
        <f>VLOOKUP(Tabela2[[#This Row],[SIEMA]],Siema2025,65,FALSE)</f>
        <v/>
      </c>
      <c r="AV758" s="108" t="str">
        <f>VLOOKUP(Tabela2[[#This Row],[SIEMA]],Siema2025,67,FALSE)</f>
        <v/>
      </c>
      <c r="AW758" s="108" t="str">
        <f>VLOOKUP(Tabela2[[#This Row],[SIEMA]],Siema2025,69,FALSE)</f>
        <v/>
      </c>
      <c r="AX758" s="108" t="str">
        <f>VLOOKUP(Tabela2[[#This Row],[SIEMA]],Siema2025,71,FALSE)</f>
        <v/>
      </c>
      <c r="AY758" s="108" t="str">
        <f>VLOOKUP(Tabela2[[#This Row],[SIEMA]],Siema2025,73,FALSE)</f>
        <v/>
      </c>
      <c r="AZ758" s="108" t="str">
        <f>VLOOKUP(Tabela2[[#This Row],[SIEMA]],Siema2025,75,FALSE)</f>
        <v/>
      </c>
      <c r="BA758" s="108" t="str">
        <f>VLOOKUP(Tabela2[[#This Row],[SIEMA]],Siema2025,77,FALSE)</f>
        <v/>
      </c>
      <c r="BB758" s="108" t="str">
        <f>VLOOKUP(Tabela2[[#This Row],[SIEMA]],Siema2025,79,FALSE)</f>
        <v/>
      </c>
      <c r="BC758" s="108" t="str">
        <f>IF(Tabela2[[#This Row],[Outro(s) ]] = "X", "PREENCHER","NA")</f>
        <v>NA</v>
      </c>
      <c r="BD758" s="108" t="str">
        <f>VLOOKUP(Tabela2[[#This Row],[SIEMA]],Siema2025,82,FALSE)</f>
        <v/>
      </c>
      <c r="BE758" s="108" t="str">
        <f>VLOOKUP(Tabela2[[#This Row],[SIEMA]],Siema2025,81,FALSE)</f>
        <v/>
      </c>
      <c r="BF758" s="110" t="str">
        <f>VLOOKUP(Tabela2[[#This Row],[SIEMA]],Siema2025,28,FALSE)</f>
        <v>Petróleo Brasileiro S.A.</v>
      </c>
      <c r="BG758" s="110"/>
      <c r="BH758" s="111" t="str">
        <f>VLOOKUP(Tabela2[[#This Row],[SIEMA]],Siema2025,29,FALSE)</f>
        <v>33000167000101</v>
      </c>
      <c r="BI758" s="112" t="s">
        <v>2696</v>
      </c>
      <c r="BJ758" s="107" t="s">
        <v>7099</v>
      </c>
      <c r="BK758" s="104" t="s">
        <v>2696</v>
      </c>
      <c r="BL758" s="140">
        <v>46009</v>
      </c>
      <c r="BM758" s="108">
        <f ca="1">IF(Tabela2[[#This Row],[Data de atendimento do Ibama (considerar o primeiro documento/ação)]]="",_xlfn.DAYS(TODAY(),J758),_xlfn.DAYS(Tabela2[[#This Row],[Data de atendimento do Ibama (considerar o primeiro documento/ação)]],J758))</f>
        <v>39</v>
      </c>
      <c r="BN758" s="108" t="str">
        <f>IF(Tabela2[[#This Row],[Atendido pelo Ibama ("Não" ou "Sim")]]="Não","Preencher", IF(Tabela2[[#This Row],[Atendido pelo Ibama ("Não" ou "Sim")]]="Sim","NA",""))</f>
        <v>NA</v>
      </c>
      <c r="BO758" s="114" t="s">
        <v>7138</v>
      </c>
      <c r="BP758" s="108" t="str">
        <f>IF(Tabela2[[#This Row],[Forma de atendimento (primeiro documento/ação)]]= "Outros (especificar)", "PREENCHER","NA")</f>
        <v>NA</v>
      </c>
      <c r="BQ758" s="106" t="s">
        <v>123</v>
      </c>
      <c r="BR758" s="108" t="str">
        <f>IF(Tabela2[[#This Row],[Equipe do Ibama foi a campo? Houve sobrevoo do Poseidon?]] = "Sim", "PREENCHER","NA")</f>
        <v>NA</v>
      </c>
      <c r="BS758" s="108" t="str">
        <f>IF(Tabela2[[#This Row],[Se sim, foi emitida Ordem de Emergência? (informações vinculada à coluna CK)]] = "Sim", "PREENCHER","NA")</f>
        <v>NA</v>
      </c>
      <c r="BT758" s="108" t="s">
        <v>7101</v>
      </c>
      <c r="BU758" s="108" t="s">
        <v>123</v>
      </c>
      <c r="BV758" s="108" t="s">
        <v>123</v>
      </c>
      <c r="BW758" s="108" t="s">
        <v>123</v>
      </c>
      <c r="BX758" s="106"/>
      <c r="BY758" s="140"/>
      <c r="BZ758" s="104" t="str">
        <f>IF(Tabela2[[#This Row],[Data do documento de encerramento]]="NA","NA",IF(Tabela2[[#This Row],[Data do documento de encerramento]]="","Pendente de conclusão/ encerramento",_xlfn.DAYS(Tabela2[[#This Row],[Data do documento de encerramento]],J758)))</f>
        <v>Pendente de conclusão/ encerramento</v>
      </c>
      <c r="CA758" s="107"/>
      <c r="CB758" s="107"/>
      <c r="CC758" s="115" t="s">
        <v>8352</v>
      </c>
      <c r="CD758" s="107" t="s">
        <v>7278</v>
      </c>
      <c r="CE758" s="107" t="s">
        <v>123</v>
      </c>
      <c r="CF758" s="107" t="s">
        <v>7141</v>
      </c>
    </row>
    <row r="759" spans="1:84" ht="45.75">
      <c r="A759" s="182">
        <v>2025111454042</v>
      </c>
      <c r="B759" s="118" t="s">
        <v>10357</v>
      </c>
      <c r="C759" s="108" t="s">
        <v>672</v>
      </c>
      <c r="D759" s="106" t="s">
        <v>637</v>
      </c>
      <c r="E759" s="106" t="s">
        <v>6820</v>
      </c>
      <c r="F759" s="192" t="s">
        <v>10358</v>
      </c>
      <c r="G759" s="106" t="s">
        <v>10359</v>
      </c>
      <c r="H759" s="106" t="s">
        <v>10360</v>
      </c>
      <c r="I759" s="104" t="str">
        <f>VLOOKUP(Tabela2[[#This Row],[SIEMA]],Siema2025,19,FALSE)</f>
        <v>Santos</v>
      </c>
      <c r="J759" s="105">
        <f>VLOOKUP(Tabela2[[#This Row],[SIEMA]],Siema2025,2,FALSE)</f>
        <v>45970</v>
      </c>
      <c r="K759" s="105" t="str">
        <f>VLOOKUP(Tabela2[[#This Row],[SIEMA]],Siema2025,16,FALSE)</f>
        <v>Domingo</v>
      </c>
      <c r="L759" s="106" t="str">
        <f>IF(Tabela2[[#This Row],[Data]]="","Sem Informação",VLOOKUP(MONTH(Tabela2[[#This Row],[Data]]),'[1]Validação de dados'!$I$1:$J$13,2,0))</f>
        <v>Novembro</v>
      </c>
      <c r="M759" s="104">
        <f>YEAR(Tabela2[[#This Row],[Data]])</f>
        <v>2025</v>
      </c>
      <c r="N759" s="105" t="str">
        <f>VLOOKUP(Tabela2[[#This Row],[SIEMA]],Siema2025,17,FALSE)</f>
        <v>Noturno</v>
      </c>
      <c r="O759" s="105" t="s">
        <v>111</v>
      </c>
      <c r="P759" s="104" t="str">
        <f>VLOOKUP(Tabela2[[#This Row],[SIEMA]],Siema2025,21,FALSE)</f>
        <v>Durante a preparação para o teste operacional com diesel do queimador da planta de teste
("teste de queima"), foi bombeado diesel, proveniente do tanque de diesel da planta de teste,
para preenchimento da linha de óleo da lança até o queimador, com o objetivo de substituir a
água que se encontrava nas linhas. Esperava-se o retorno de fluido (água e diesel) pela linha
de retorno da lança do queimador. Entretanto, não houve retorno de água ou diesel ao tanque
e a circulação foi interrompida. Foi constatada a perda de contenção primária de óleo diesel em
função de uma mangueira que estava desconectada na linha de retorno da lança do
queimador, na altura do meio do pedestal da lança (acima do deck). A maior parte do volume
ficou contida na área do pedestal da lança do queimador; entretanto, gotículas também foram
carreadas, resultando em descarga para o mar.</v>
      </c>
      <c r="Q759" s="104">
        <v>1202</v>
      </c>
      <c r="R759" s="104" t="s">
        <v>252</v>
      </c>
      <c r="S759" s="107" t="str">
        <f>IF(Q759="","", IF(Q759="NC","", IF(Q759="NE","", IF(Q759="NA","",IFERROR(VLOOKUP(Q759,[1]Produtos!$A$1:$C$2319,2,FALSE),"Não Cadastrado")))))</f>
        <v>GASÓLEO ou ÓLEO DIESEL ou ÓLEO PARA AQUECIMENTO, LEVE</v>
      </c>
      <c r="T759" s="104">
        <v>2.4000000000000001E-4</v>
      </c>
      <c r="U759" s="104" t="s">
        <v>7111</v>
      </c>
      <c r="V759" s="104">
        <f>IF(Q759="","",IF(ISNUMBER(Q759)=FALSE,"Não se aplica",IFERROR(VLOOKUP(Q759,Produtos!$A$1:$C$2319,3,FALSE),"Não Cadastrado")))</f>
        <v>3</v>
      </c>
      <c r="W759" s="104" t="str">
        <f>VLOOKUP(Tabela2[[#This Row],[SIEMA]],Siema2025,10,FALSE)</f>
        <v/>
      </c>
      <c r="X759" s="113"/>
      <c r="Y759" s="109" t="str">
        <f>IF(W759="","", IF(W759="NC","", IF(W759="NE","", IF(W759="NA","",IFERROR(VLOOKUP(W759,Produtos!$A$1:$C$2319,2,FALSE),"Não Cadastrado")))))</f>
        <v/>
      </c>
      <c r="Z759" s="104" t="str">
        <f>VLOOKUP(Tabela2[[#This Row],[SIEMA]],Siema2025,11,FALSE)</f>
        <v xml:space="preserve"> </v>
      </c>
      <c r="AA759" s="104" t="str">
        <f>VLOOKUP(Tabela2[[#This Row],[SIEMA]],Siema2025,12,FALSE)</f>
        <v xml:space="preserve"> </v>
      </c>
      <c r="AB759" s="104" t="str">
        <f>IF(W759="","",IF(ISNUMBER(W759)=FALSE,"Não se aplica",IFERROR(VLOOKUP(W759,Produtos!$A$1:$C$2319,3,FALSE),"Não Cadastrado")))</f>
        <v/>
      </c>
      <c r="AC759" s="193"/>
      <c r="AD759" s="194"/>
      <c r="AE759" s="107" t="str">
        <f>IF(AC759="","", IF(AC759="NC","", IF(AC759="NE","", IF(AC759="NA","",IFERROR(VLOOKUP(AC759,Produtos!$A$1:$C$2319,2,FALSE),"Não Cadastrado")))))</f>
        <v/>
      </c>
      <c r="AF759" s="193"/>
      <c r="AG759" s="104"/>
      <c r="AH759" s="104" t="str">
        <f>IF(AC759="","",IF(ISNUMBER(AC759)=FALSE,"Não se aplica",IFERROR(VLOOKUP(AC759,Produtos!$A$1:$C$2319,3,FALSE),"Não Cadastrado")))</f>
        <v/>
      </c>
      <c r="AI759" s="193"/>
      <c r="AJ759" s="104" t="str">
        <f>VLOOKUP(Tabela2[[#This Row],[SIEMA]],Siema2025,26,FALSE)</f>
        <v>Em investigação</v>
      </c>
      <c r="AK759" s="107" t="s">
        <v>7098</v>
      </c>
      <c r="AL759" s="107" t="s">
        <v>7229</v>
      </c>
      <c r="AM759" s="107"/>
      <c r="AN759" s="108" t="str">
        <f>VLOOKUP(Tabela2[[#This Row],[SIEMA]],Siema2025,51,FALSE)</f>
        <v/>
      </c>
      <c r="AO759" s="108" t="str">
        <f>VLOOKUP(Tabela2[[#This Row],[SIEMA]],Siema2025,53,FALSE)</f>
        <v/>
      </c>
      <c r="AP759" s="108" t="str">
        <f>VLOOKUP(Tabela2[[#This Row],[SIEMA]],Siema2025,55,FALSE)</f>
        <v/>
      </c>
      <c r="AQ759" s="108" t="str">
        <f>VLOOKUP(Tabela2[[#This Row],[SIEMA]],Siema2025,57,FALSE)</f>
        <v/>
      </c>
      <c r="AR759" s="108" t="str">
        <f>VLOOKUP(Tabela2[[#This Row],[SIEMA]],Siema2025,59,FALSE)</f>
        <v/>
      </c>
      <c r="AS759" s="108" t="str">
        <f>VLOOKUP(Tabela2[[#This Row],[SIEMA]],Siema2025,61,FALSE)</f>
        <v>X</v>
      </c>
      <c r="AT759" s="108" t="str">
        <f>VLOOKUP(Tabela2[[#This Row],[SIEMA]],Siema2025,63,FALSE)</f>
        <v/>
      </c>
      <c r="AU759" s="108" t="str">
        <f>VLOOKUP(Tabela2[[#This Row],[SIEMA]],Siema2025,65,FALSE)</f>
        <v/>
      </c>
      <c r="AV759" s="108" t="str">
        <f>VLOOKUP(Tabela2[[#This Row],[SIEMA]],Siema2025,67,FALSE)</f>
        <v/>
      </c>
      <c r="AW759" s="108" t="str">
        <f>VLOOKUP(Tabela2[[#This Row],[SIEMA]],Siema2025,69,FALSE)</f>
        <v/>
      </c>
      <c r="AX759" s="108" t="str">
        <f>VLOOKUP(Tabela2[[#This Row],[SIEMA]],Siema2025,71,FALSE)</f>
        <v/>
      </c>
      <c r="AY759" s="108" t="str">
        <f>VLOOKUP(Tabela2[[#This Row],[SIEMA]],Siema2025,73,FALSE)</f>
        <v/>
      </c>
      <c r="AZ759" s="108" t="str">
        <f>VLOOKUP(Tabela2[[#This Row],[SIEMA]],Siema2025,75,FALSE)</f>
        <v/>
      </c>
      <c r="BA759" s="108" t="str">
        <f>VLOOKUP(Tabela2[[#This Row],[SIEMA]],Siema2025,77,FALSE)</f>
        <v/>
      </c>
      <c r="BB759" s="108" t="str">
        <f>VLOOKUP(Tabela2[[#This Row],[SIEMA]],Siema2025,79,FALSE)</f>
        <v/>
      </c>
      <c r="BC759" s="108" t="str">
        <f>IF(Tabela2[[#This Row],[Outro(s) ]] = "X", "PREENCHER","NA")</f>
        <v>NA</v>
      </c>
      <c r="BD759" s="108" t="str">
        <f>VLOOKUP(Tabela2[[#This Row],[SIEMA]],Siema2025,82,FALSE)</f>
        <v/>
      </c>
      <c r="BE759" s="108" t="str">
        <f>VLOOKUP(Tabela2[[#This Row],[SIEMA]],Siema2025,81,FALSE)</f>
        <v/>
      </c>
      <c r="BF759" s="110" t="str">
        <f>VLOOKUP(Tabela2[[#This Row],[SIEMA]],Siema2025,28,FALSE)</f>
        <v>Petrobras</v>
      </c>
      <c r="BG759" s="195"/>
      <c r="BH759" s="111" t="str">
        <f>VLOOKUP(Tabela2[[#This Row],[SIEMA]],Siema2025,29,FALSE)</f>
        <v>33000167000101</v>
      </c>
      <c r="BI759" s="112" t="str">
        <f>VLOOKUP(Tabela2[[#This Row],[SIEMA]],Siema2025,107,FALSE)</f>
        <v>Não</v>
      </c>
      <c r="BJ759" s="107" t="s">
        <v>7099</v>
      </c>
      <c r="BK759" s="104" t="s">
        <v>2696</v>
      </c>
      <c r="BL759" s="196">
        <v>45978</v>
      </c>
      <c r="BM759" s="108">
        <f ca="1">IF(Tabela2[[#This Row],[Data de atendimento do Ibama (considerar o primeiro documento/ação)]]="",_xlfn.DAYS(TODAY(),J759),_xlfn.DAYS(Tabela2[[#This Row],[Data de atendimento do Ibama (considerar o primeiro documento/ação)]],J759))</f>
        <v>8</v>
      </c>
      <c r="BN759" s="108" t="str">
        <f>IF(Tabela2[[#This Row],[Atendido pelo Ibama ("Não" ou "Sim")]]="Não","Preencher", IF(Tabela2[[#This Row],[Atendido pelo Ibama ("Não" ou "Sim")]]="Sim","NA",""))</f>
        <v>NA</v>
      </c>
      <c r="BO759" s="114" t="s">
        <v>7100</v>
      </c>
      <c r="BP759" s="108" t="str">
        <f>IF(Tabela2[[#This Row],[Forma de atendimento (primeiro documento/ação)]]= "Outros (especificar)", "PREENCHER","NA")</f>
        <v>NA</v>
      </c>
      <c r="BQ759" s="106" t="s">
        <v>123</v>
      </c>
      <c r="BR759" s="108" t="str">
        <f>IF(Tabela2[[#This Row],[Equipe do Ibama foi a campo? Houve sobrevoo do Poseidon?]] = "Sim", "PREENCHER","NA")</f>
        <v>NA</v>
      </c>
      <c r="BS759" s="108" t="str">
        <f>IF(Tabela2[[#This Row],[Se sim, foi emitida Ordem de Emergência? (informações vinculada à coluna CK)]] = "Sim", "PREENCHER","NA")</f>
        <v>NA</v>
      </c>
      <c r="BT759" s="108" t="s">
        <v>7101</v>
      </c>
      <c r="BU759" s="108" t="s">
        <v>2696</v>
      </c>
      <c r="BV759" s="108" t="s">
        <v>123</v>
      </c>
      <c r="BW759" s="108" t="s">
        <v>2696</v>
      </c>
      <c r="BX759" s="106" t="s">
        <v>7102</v>
      </c>
      <c r="BY759" s="196">
        <v>46181</v>
      </c>
      <c r="BZ759" s="104">
        <f>IF(Tabela2[[#This Row],[Data do documento de encerramento]]="NA","NA",IF(Tabela2[[#This Row],[Data do documento de encerramento]]="","Pendente de conclusão/ encerramento",_xlfn.DAYS(Tabela2[[#This Row],[Data do documento de encerramento]],J759)))</f>
        <v>211</v>
      </c>
      <c r="CA759" s="197"/>
      <c r="CB759" s="107" t="s">
        <v>7491</v>
      </c>
      <c r="CC759" s="107" t="s">
        <v>7194</v>
      </c>
      <c r="CD759" s="107" t="s">
        <v>7278</v>
      </c>
      <c r="CE759" s="107" t="s">
        <v>123</v>
      </c>
      <c r="CF759" s="107" t="s">
        <v>7105</v>
      </c>
    </row>
    <row r="760" spans="1:84" ht="45.75">
      <c r="A760" s="169">
        <v>2025111257604</v>
      </c>
      <c r="B760" s="170" t="s">
        <v>10361</v>
      </c>
      <c r="C760" s="108" t="str">
        <f>VLOOKUP(Tabela2[[#This Row],[SIEMA]],Siema2025,4,FALSE)</f>
        <v xml:space="preserve"> MS</v>
      </c>
      <c r="D760" s="106" t="str">
        <f>VLOOKUP(Tabela2[[#This Row],[SIEMA]],Siema2025,3,FALSE)</f>
        <v xml:space="preserve">Campo Grande </v>
      </c>
      <c r="E760" s="106" t="s">
        <v>7340</v>
      </c>
      <c r="F760" s="106" t="s">
        <v>10362</v>
      </c>
      <c r="G760" s="106" t="s">
        <v>10363</v>
      </c>
      <c r="H760" s="109" t="s">
        <v>10364</v>
      </c>
      <c r="I760" s="104" t="s">
        <v>7120</v>
      </c>
      <c r="J760" s="105">
        <f>VLOOKUP(Tabela2[[#This Row],[SIEMA]],Siema2025,2,FALSE)</f>
        <v>45971</v>
      </c>
      <c r="K760" s="105" t="str">
        <f>VLOOKUP(Tabela2[[#This Row],[SIEMA]],Siema2025,16,FALSE)</f>
        <v>Segunda</v>
      </c>
      <c r="L760" s="106" t="str">
        <f>IF(Tabela2[[#This Row],[Data]]="","Sem Informação",VLOOKUP(MONTH(Tabela2[[#This Row],[Data]]),'[1]Validação de dados'!$I$1:$J$13,2,0))</f>
        <v>Novembro</v>
      </c>
      <c r="M760" s="104">
        <f>YEAR(Tabela2[[#This Row],[Data]])</f>
        <v>2025</v>
      </c>
      <c r="N760" s="105" t="str">
        <f>VLOOKUP(Tabela2[[#This Row],[SIEMA]],Siema2025,17,FALSE)</f>
        <v>Matutino</v>
      </c>
      <c r="O760" s="105" t="str">
        <f>VLOOKUP(Tabela2[[#This Row],[SIEMA]],Siema2025,5,FALSE)</f>
        <v>Rodovia</v>
      </c>
      <c r="P760" s="104" t="str">
        <f>VLOOKUP(Tabela2[[#This Row],[SIEMA]],Siema2025,21,FALSE)</f>
        <v>Vazamento de combustível (Diesel) e vítimas código cinza</v>
      </c>
      <c r="Q760" s="104">
        <v>1202</v>
      </c>
      <c r="R760" s="104" t="s">
        <v>8454</v>
      </c>
      <c r="S760" s="107" t="str">
        <f>IF(Q760="","", IF(Q760="NC","", IF(Q760="NE","", IF(Q760="NA","",IFERROR(VLOOKUP(Q760,[1]Produtos!$A$1:$C$2319,2,FALSE),"Não Cadastrado")))))</f>
        <v>GASÓLEO ou ÓLEO DIESEL ou ÓLEO PARA AQUECIMENTO, LEVE</v>
      </c>
      <c r="T760" s="104">
        <v>100</v>
      </c>
      <c r="U760" s="104" t="s">
        <v>648</v>
      </c>
      <c r="V760" s="104">
        <f>IF(Q760="","",IF(ISNUMBER(Q760)=FALSE,"Não se aplica",IFERROR(VLOOKUP(Q760,Produtos!$A$1:$C$2319,3,FALSE),"Não Cadastrado")))</f>
        <v>3</v>
      </c>
      <c r="W760" s="104" t="str">
        <f>VLOOKUP(Tabela2[[#This Row],[SIEMA]],Siema2025,10,FALSE)</f>
        <v/>
      </c>
      <c r="X760" s="113" t="str">
        <f>IF(Tabela2[[#This Row],[Origem do acidente]] = "Plataforma", "PREENCHER","NA")</f>
        <v>NA</v>
      </c>
      <c r="Y760" s="109" t="str">
        <f>IF(W760="","", IF(W760="NC","", IF(W760="NE","", IF(W760="NA","",IFERROR(VLOOKUP(W760,Produtos!$A$1:$C$2319,2,FALSE),"Não Cadastrado")))))</f>
        <v/>
      </c>
      <c r="Z760" s="104" t="str">
        <f>VLOOKUP(Tabela2[[#This Row],[SIEMA]],Siema2025,11,FALSE)</f>
        <v xml:space="preserve"> </v>
      </c>
      <c r="AA760" s="104" t="str">
        <f>VLOOKUP(Tabela2[[#This Row],[SIEMA]],Siema2025,12,FALSE)</f>
        <v xml:space="preserve"> </v>
      </c>
      <c r="AB760" s="104" t="str">
        <f>IF(W760="","",IF(ISNUMBER(W760)=FALSE,"Não se aplica",IFERROR(VLOOKUP(W760,Produtos!$A$1:$C$2319,3,FALSE),"Não Cadastrado")))</f>
        <v/>
      </c>
      <c r="AC760" s="104"/>
      <c r="AD760" s="108" t="str">
        <f>IF(Tabela2[[#This Row],[Origem do acidente]] = "Plataforma", "PREENCHER","NA")</f>
        <v>NA</v>
      </c>
      <c r="AE760" s="107" t="str">
        <f>IF(AC760="","", IF(AC760="NC","", IF(AC760="NE","", IF(AC760="NA","",IFERROR(VLOOKUP(AC760,Produtos!$A$1:$C$2319,2,FALSE),"Não Cadastrado")))))</f>
        <v/>
      </c>
      <c r="AF760" s="104"/>
      <c r="AG760" s="104"/>
      <c r="AH760" s="104" t="str">
        <f>IF(AC760="","",IF(ISNUMBER(AC760)=FALSE,"Não se aplica",IFERROR(VLOOKUP(AC760,Produtos!$A$1:$C$2319,3,FALSE),"Não Cadastrado")))</f>
        <v/>
      </c>
      <c r="AI760" s="104"/>
      <c r="AJ760" s="104" t="str">
        <f>VLOOKUP(Tabela2[[#This Row],[SIEMA]],Siema2025,26,FALSE)</f>
        <v>motorista, ao entrar na rodovia sentido Norte, não observou o tráfego e colidiu frontalmente com o caminhão.</v>
      </c>
      <c r="AK760" s="107" t="s">
        <v>7311</v>
      </c>
      <c r="AL760" s="107" t="s">
        <v>7381</v>
      </c>
      <c r="AM760" s="107"/>
      <c r="AN760" s="108" t="str">
        <f>VLOOKUP(Tabela2[[#This Row],[SIEMA]],Siema2025,51,FALSE)</f>
        <v>X</v>
      </c>
      <c r="AO760" s="108" t="str">
        <f>VLOOKUP(Tabela2[[#This Row],[SIEMA]],Siema2025,53,FALSE)</f>
        <v/>
      </c>
      <c r="AP760" s="108" t="str">
        <f>VLOOKUP(Tabela2[[#This Row],[SIEMA]],Siema2025,55,FALSE)</f>
        <v/>
      </c>
      <c r="AQ760" s="108" t="str">
        <f>VLOOKUP(Tabela2[[#This Row],[SIEMA]],Siema2025,57,FALSE)</f>
        <v/>
      </c>
      <c r="AR760" s="108" t="str">
        <f>VLOOKUP(Tabela2[[#This Row],[SIEMA]],Siema2025,59,FALSE)</f>
        <v/>
      </c>
      <c r="AS760" s="108" t="str">
        <f>VLOOKUP(Tabela2[[#This Row],[SIEMA]],Siema2025,61,FALSE)</f>
        <v/>
      </c>
      <c r="AT760" s="108" t="str">
        <f>VLOOKUP(Tabela2[[#This Row],[SIEMA]],Siema2025,63,FALSE)</f>
        <v/>
      </c>
      <c r="AU760" s="108" t="s">
        <v>7132</v>
      </c>
      <c r="AV760" s="108" t="str">
        <f>VLOOKUP(Tabela2[[#This Row],[SIEMA]],Siema2025,67,FALSE)</f>
        <v/>
      </c>
      <c r="AW760" s="108" t="str">
        <f>VLOOKUP(Tabela2[[#This Row],[SIEMA]],Siema2025,69,FALSE)</f>
        <v/>
      </c>
      <c r="AX760" s="108" t="str">
        <f>VLOOKUP(Tabela2[[#This Row],[SIEMA]],Siema2025,71,FALSE)</f>
        <v/>
      </c>
      <c r="AY760" s="108" t="str">
        <f>VLOOKUP(Tabela2[[#This Row],[SIEMA]],Siema2025,73,FALSE)</f>
        <v/>
      </c>
      <c r="AZ760" s="108" t="str">
        <f>VLOOKUP(Tabela2[[#This Row],[SIEMA]],Siema2025,75,FALSE)</f>
        <v/>
      </c>
      <c r="BA760" s="108" t="str">
        <f>VLOOKUP(Tabela2[[#This Row],[SIEMA]],Siema2025,77,FALSE)</f>
        <v/>
      </c>
      <c r="BB760" s="108" t="str">
        <f>VLOOKUP(Tabela2[[#This Row],[SIEMA]],Siema2025,79,FALSE)</f>
        <v/>
      </c>
      <c r="BC760" s="108" t="str">
        <f>IF(Tabela2[[#This Row],[Outro(s) ]] = "X", "PREENCHER","NA")</f>
        <v>NA</v>
      </c>
      <c r="BD760" s="108" t="str">
        <f>VLOOKUP(Tabela2[[#This Row],[SIEMA]],Siema2025,82,FALSE)</f>
        <v/>
      </c>
      <c r="BE760" s="108" t="str">
        <f>VLOOKUP(Tabela2[[#This Row],[SIEMA]],Siema2025,81,FALSE)</f>
        <v/>
      </c>
      <c r="BF760" s="152" t="s">
        <v>10365</v>
      </c>
      <c r="BG760" s="110"/>
      <c r="BH760" s="111">
        <v>19642306000170</v>
      </c>
      <c r="BI760" s="112" t="s">
        <v>2696</v>
      </c>
      <c r="BJ760" s="107" t="s">
        <v>7099</v>
      </c>
      <c r="BK760" s="104" t="s">
        <v>2696</v>
      </c>
      <c r="BL760" s="140">
        <v>45974</v>
      </c>
      <c r="BM760" s="108">
        <f ca="1">IF(Tabela2[[#This Row],[Data de atendimento do Ibama (considerar o primeiro documento/ação)]]="",_xlfn.DAYS(TODAY(),J760),_xlfn.DAYS(Tabela2[[#This Row],[Data de atendimento do Ibama (considerar o primeiro documento/ação)]],J760))</f>
        <v>3</v>
      </c>
      <c r="BN760" s="108" t="str">
        <f>IF(Tabela2[[#This Row],[Atendido pelo Ibama ("Não" ou "Sim")]]="Não","Preencher", IF(Tabela2[[#This Row],[Atendido pelo Ibama ("Não" ou "Sim")]]="Sim","NA",""))</f>
        <v>NA</v>
      </c>
      <c r="BO760" s="114" t="s">
        <v>7423</v>
      </c>
      <c r="BP760" s="108" t="str">
        <f>IF(Tabela2[[#This Row],[Forma de atendimento (primeiro documento/ação)]]= "Outros (especificar)", "PREENCHER","NA")</f>
        <v>NA</v>
      </c>
      <c r="BQ760" s="106" t="s">
        <v>2696</v>
      </c>
      <c r="BR760" s="108" t="s">
        <v>2696</v>
      </c>
      <c r="BS760" s="108" t="s">
        <v>2696</v>
      </c>
      <c r="BT760" s="108" t="s">
        <v>7101</v>
      </c>
      <c r="BU760" s="108" t="s">
        <v>2696</v>
      </c>
      <c r="BV760" s="108" t="s">
        <v>123</v>
      </c>
      <c r="BW760" s="108" t="s">
        <v>2696</v>
      </c>
      <c r="BX760" s="106" t="s">
        <v>7102</v>
      </c>
      <c r="BY760" s="140">
        <v>46008</v>
      </c>
      <c r="BZ760" s="104">
        <f>IF(Tabela2[[#This Row],[Data do documento de encerramento]]="NA","NA",IF(Tabela2[[#This Row],[Data do documento de encerramento]]="","Pendente de conclusão/ encerramento",_xlfn.DAYS(Tabela2[[#This Row],[Data do documento de encerramento]],J760)))</f>
        <v>37</v>
      </c>
      <c r="CA760" s="107"/>
      <c r="CB760" s="107"/>
      <c r="CC760" s="115"/>
      <c r="CD760" s="107"/>
      <c r="CE760" s="107"/>
      <c r="CF760" s="107"/>
    </row>
    <row r="761" spans="1:84" ht="60.75">
      <c r="A761" s="169">
        <v>2025111279235</v>
      </c>
      <c r="B761" s="170" t="s">
        <v>10366</v>
      </c>
      <c r="C761" s="108" t="str">
        <f>VLOOKUP(Tabela2[[#This Row],[SIEMA]],Siema2025,4,FALSE)</f>
        <v xml:space="preserve"> MG</v>
      </c>
      <c r="D761" s="106" t="str">
        <f>VLOOKUP(Tabela2[[#This Row],[SIEMA]],Siema2025,3,FALSE)</f>
        <v xml:space="preserve">Antônio Dias </v>
      </c>
      <c r="E761" s="106" t="str">
        <f>VLOOKUP(Tabela2[[#This Row],[SIEMA]],Siema2025,20,FALSE)</f>
        <v>Ferrovia - Coordenadas geográficas: 19°38'58.37"S, e 42°50'8.02"O.</v>
      </c>
      <c r="F761" s="106" t="s">
        <v>10367</v>
      </c>
      <c r="G761" s="106" t="s">
        <v>10368</v>
      </c>
      <c r="H761" s="106" t="s">
        <v>10369</v>
      </c>
      <c r="I761" s="104" t="s">
        <v>7120</v>
      </c>
      <c r="J761" s="105">
        <f>VLOOKUP(Tabela2[[#This Row],[SIEMA]],Siema2025,2,FALSE)</f>
        <v>45972</v>
      </c>
      <c r="K761" s="105" t="str">
        <f>VLOOKUP(Tabela2[[#This Row],[SIEMA]],Siema2025,16,FALSE)</f>
        <v>Terça</v>
      </c>
      <c r="L761" s="106" t="str">
        <f>IF(Tabela2[[#This Row],[Data]]="","Sem Informação",VLOOKUP(MONTH(Tabela2[[#This Row],[Data]]),'[1]Validação de dados'!$I$1:$J$13,2,0))</f>
        <v>Novembro</v>
      </c>
      <c r="M761" s="104">
        <f>YEAR(Tabela2[[#This Row],[Data]])</f>
        <v>2025</v>
      </c>
      <c r="N761" s="105" t="str">
        <f>VLOOKUP(Tabela2[[#This Row],[SIEMA]],Siema2025,17,FALSE)</f>
        <v>Vespertino</v>
      </c>
      <c r="O761" s="105" t="str">
        <f>VLOOKUP(Tabela2[[#This Row],[SIEMA]],Siema2025,5,FALSE)</f>
        <v>Ferrovia</v>
      </c>
      <c r="P761" s="104" t="str">
        <f>VLOOKUP(Tabela2[[#This Row],[SIEMA]],Siema2025,21,FALSE)</f>
        <v>Transporte Ferroviário</v>
      </c>
      <c r="Q761" s="104">
        <v>1202</v>
      </c>
      <c r="R761" s="104" t="s">
        <v>7127</v>
      </c>
      <c r="S761" s="107" t="s">
        <v>3060</v>
      </c>
      <c r="T761" s="104">
        <v>120</v>
      </c>
      <c r="U761" s="104" t="s">
        <v>648</v>
      </c>
      <c r="V761" s="104">
        <f>IF(Q761="","",IF(ISNUMBER(Q761)=FALSE,"Não se aplica",IFERROR(VLOOKUP(Q761,Produtos!$A$1:$C$2319,3,FALSE),"Não Cadastrado")))</f>
        <v>3</v>
      </c>
      <c r="W761" s="104" t="str">
        <f>VLOOKUP(Tabela2[[#This Row],[SIEMA]],Siema2025,10,FALSE)</f>
        <v/>
      </c>
      <c r="X761" s="113"/>
      <c r="Y761" s="109" t="str">
        <f>IF(W761="","", IF(W761="NC","", IF(W761="NE","", IF(W761="NA","",IFERROR(VLOOKUP(W761,Produtos!$A$1:$C$2319,2,FALSE),"Não Cadastrado")))))</f>
        <v/>
      </c>
      <c r="Z761" s="104" t="str">
        <f>VLOOKUP(Tabela2[[#This Row],[SIEMA]],Siema2025,11,FALSE)</f>
        <v xml:space="preserve"> </v>
      </c>
      <c r="AA761" s="104" t="str">
        <f>VLOOKUP(Tabela2[[#This Row],[SIEMA]],Siema2025,12,FALSE)</f>
        <v xml:space="preserve"> </v>
      </c>
      <c r="AB761" s="104" t="str">
        <f>IF(W761="","",IF(ISNUMBER(W761)=FALSE,"Não se aplica",IFERROR(VLOOKUP(W761,Produtos!$A$1:$C$2319,3,FALSE),"Não Cadastrado")))</f>
        <v/>
      </c>
      <c r="AC761" s="104"/>
      <c r="AD761" s="108"/>
      <c r="AE761" s="107"/>
      <c r="AF761" s="104"/>
      <c r="AG761" s="104"/>
      <c r="AH761" s="104" t="str">
        <f>IF(AC761="","",IF(ISNUMBER(AC761)=FALSE,"Não se aplica",IFERROR(VLOOKUP(AC761,Produtos!$A$1:$C$2319,3,FALSE),"Não Cadastrado")))</f>
        <v/>
      </c>
      <c r="AI761" s="104"/>
      <c r="AJ761" s="104" t="str">
        <f>VLOOKUP(Tabela2[[#This Row],[SIEMA]],Siema2025,26,FALSE)</f>
        <v/>
      </c>
      <c r="AK761" s="107" t="s">
        <v>7112</v>
      </c>
      <c r="AL761" s="107"/>
      <c r="AM761" s="107"/>
      <c r="AN761" s="108" t="str">
        <f>VLOOKUP(Tabela2[[#This Row],[SIEMA]],Siema2025,51,FALSE)</f>
        <v/>
      </c>
      <c r="AO761" s="108" t="str">
        <f>VLOOKUP(Tabela2[[#This Row],[SIEMA]],Siema2025,53,FALSE)</f>
        <v/>
      </c>
      <c r="AP761" s="108" t="str">
        <f>VLOOKUP(Tabela2[[#This Row],[SIEMA]],Siema2025,55,FALSE)</f>
        <v/>
      </c>
      <c r="AQ761" s="108" t="str">
        <f>VLOOKUP(Tabela2[[#This Row],[SIEMA]],Siema2025,57,FALSE)</f>
        <v/>
      </c>
      <c r="AR761" s="108" t="str">
        <f>VLOOKUP(Tabela2[[#This Row],[SIEMA]],Siema2025,59,FALSE)</f>
        <v/>
      </c>
      <c r="AS761" s="108" t="str">
        <f>VLOOKUP(Tabela2[[#This Row],[SIEMA]],Siema2025,61,FALSE)</f>
        <v/>
      </c>
      <c r="AT761" s="108" t="str">
        <f>VLOOKUP(Tabela2[[#This Row],[SIEMA]],Siema2025,63,FALSE)</f>
        <v/>
      </c>
      <c r="AU761" s="108" t="s">
        <v>7132</v>
      </c>
      <c r="AV761" s="108" t="str">
        <f>VLOOKUP(Tabela2[[#This Row],[SIEMA]],Siema2025,67,FALSE)</f>
        <v/>
      </c>
      <c r="AW761" s="108" t="str">
        <f>VLOOKUP(Tabela2[[#This Row],[SIEMA]],Siema2025,69,FALSE)</f>
        <v/>
      </c>
      <c r="AX761" s="108" t="str">
        <f>VLOOKUP(Tabela2[[#This Row],[SIEMA]],Siema2025,71,FALSE)</f>
        <v/>
      </c>
      <c r="AY761" s="108" t="str">
        <f>VLOOKUP(Tabela2[[#This Row],[SIEMA]],Siema2025,73,FALSE)</f>
        <v/>
      </c>
      <c r="AZ761" s="108" t="str">
        <f>VLOOKUP(Tabela2[[#This Row],[SIEMA]],Siema2025,75,FALSE)</f>
        <v/>
      </c>
      <c r="BA761" s="108" t="str">
        <f>VLOOKUP(Tabela2[[#This Row],[SIEMA]],Siema2025,77,FALSE)</f>
        <v/>
      </c>
      <c r="BB761" s="108"/>
      <c r="BC761" s="108" t="str">
        <f>IF(Tabela2[[#This Row],[Outro(s) ]] = "X", "PREENCHER","NA")</f>
        <v>NA</v>
      </c>
      <c r="BD761" s="108" t="str">
        <f>VLOOKUP(Tabela2[[#This Row],[SIEMA]],Siema2025,82,FALSE)</f>
        <v/>
      </c>
      <c r="BE761" s="108" t="str">
        <f>VLOOKUP(Tabela2[[#This Row],[SIEMA]],Siema2025,81,FALSE)</f>
        <v/>
      </c>
      <c r="BF761" s="110" t="s">
        <v>7373</v>
      </c>
      <c r="BG761" s="110" t="s">
        <v>6835</v>
      </c>
      <c r="BH761" s="111" t="str">
        <f>VLOOKUP(Tabela2[[#This Row],[SIEMA]],Siema2025,29,FALSE)</f>
        <v/>
      </c>
      <c r="BI761" s="112" t="str">
        <f>VLOOKUP(Tabela2[[#This Row],[SIEMA]],Siema2025,107,FALSE)</f>
        <v>Não</v>
      </c>
      <c r="BJ761" s="107" t="s">
        <v>7099</v>
      </c>
      <c r="BK761" s="104" t="s">
        <v>2696</v>
      </c>
      <c r="BL761" s="140">
        <v>45979</v>
      </c>
      <c r="BM761" s="108">
        <f ca="1">IF(Tabela2[[#This Row],[Data de atendimento do Ibama (considerar o primeiro documento/ação)]]="",_xlfn.DAYS(TODAY(),J761),_xlfn.DAYS(Tabela2[[#This Row],[Data de atendimento do Ibama (considerar o primeiro documento/ação)]],J761))</f>
        <v>7</v>
      </c>
      <c r="BN761" s="108" t="str">
        <f>IF(Tabela2[[#This Row],[Atendido pelo Ibama ("Não" ou "Sim")]]="Não","Preencher", IF(Tabela2[[#This Row],[Atendido pelo Ibama ("Não" ou "Sim")]]="Sim","NA",""))</f>
        <v>NA</v>
      </c>
      <c r="BO761" s="114" t="s">
        <v>7124</v>
      </c>
      <c r="BP761" s="108" t="s">
        <v>10370</v>
      </c>
      <c r="BQ761" s="106" t="s">
        <v>2696</v>
      </c>
      <c r="BR761" s="108" t="s">
        <v>123</v>
      </c>
      <c r="BS761" s="108" t="s">
        <v>123</v>
      </c>
      <c r="BT761" s="108" t="s">
        <v>7101</v>
      </c>
      <c r="BU761" s="108" t="s">
        <v>123</v>
      </c>
      <c r="BV761" s="108" t="s">
        <v>123</v>
      </c>
      <c r="BW761" s="108" t="s">
        <v>123</v>
      </c>
      <c r="BX761" s="106" t="s">
        <v>7127</v>
      </c>
      <c r="BY761" s="106"/>
      <c r="BZ761" s="104" t="str">
        <f>IF(Tabela2[[#This Row],[Data do documento de encerramento]]="NA","NA",IF(Tabela2[[#This Row],[Data do documento de encerramento]]="","Pendente de conclusão/ encerramento",_xlfn.DAYS(Tabela2[[#This Row],[Data do documento de encerramento]],J761)))</f>
        <v>Pendente de conclusão/ encerramento</v>
      </c>
      <c r="CA761" s="107" t="s">
        <v>10371</v>
      </c>
      <c r="CB761" s="107"/>
      <c r="CC761" s="107"/>
      <c r="CD761" s="107"/>
      <c r="CE761" s="107"/>
      <c r="CF761" s="107"/>
    </row>
    <row r="762" spans="1:84" ht="76.5">
      <c r="A762" s="182">
        <v>2025112436057</v>
      </c>
      <c r="B762" s="118" t="s">
        <v>10372</v>
      </c>
      <c r="C762" s="108" t="s">
        <v>672</v>
      </c>
      <c r="D762" s="106" t="s">
        <v>637</v>
      </c>
      <c r="E762" s="106" t="s">
        <v>10287</v>
      </c>
      <c r="F762" s="106" t="s">
        <v>10373</v>
      </c>
      <c r="G762" s="106" t="s">
        <v>10288</v>
      </c>
      <c r="H762" s="106" t="s">
        <v>10289</v>
      </c>
      <c r="I762" s="104" t="str">
        <f>VLOOKUP(Tabela2[[#This Row],[SIEMA]],Siema2025,19,FALSE)</f>
        <v>Santos</v>
      </c>
      <c r="J762" s="105">
        <f>VLOOKUP(Tabela2[[#This Row],[SIEMA]],Siema2025,2,FALSE)</f>
        <v>45972</v>
      </c>
      <c r="K762" s="105" t="str">
        <f>VLOOKUP(Tabela2[[#This Row],[SIEMA]],Siema2025,16,FALSE)</f>
        <v>Terça</v>
      </c>
      <c r="L762" s="106" t="str">
        <f>IF(Tabela2[[#This Row],[Data]]="","Sem Informação",VLOOKUP(MONTH(Tabela2[[#This Row],[Data]]),'[1]Validação de dados'!$I$1:$J$13,2,0))</f>
        <v>Novembro</v>
      </c>
      <c r="M762" s="104">
        <f>YEAR(Tabela2[[#This Row],[Data]])</f>
        <v>2025</v>
      </c>
      <c r="N762" s="105" t="str">
        <f>VLOOKUP(Tabela2[[#This Row],[SIEMA]],Siema2025,17,FALSE)</f>
        <v>Vespertino</v>
      </c>
      <c r="O762" s="105" t="str">
        <f>VLOOKUP(Tabela2[[#This Row],[SIEMA]],Siema2025,5,FALSE)</f>
        <v>Plataforma</v>
      </c>
      <c r="P762" s="104" t="str">
        <f>VLOOKUP(Tabela2[[#This Row],[SIEMA]],Siema2025,21,FALSE)</f>
        <v>Durante a remoção da inibição da válvula XV-53366002, localizada no header do sistema de
dilúvio, após a conclusão das atividades de limpeza do header e ciclagem operacional da
válvula, foi observada uma iridescência a bombordo da unidade. Após vistoria foi identificada a
fonte geradora como sendo a saída do header de drenagem do dilúvio. Estimado 0,0001 m3 de
óleo para o mar</v>
      </c>
      <c r="Q762" s="104">
        <v>1267</v>
      </c>
      <c r="R762" s="104" t="s">
        <v>2043</v>
      </c>
      <c r="S762" s="107" t="str">
        <f>IF(Q762="","", IF(Q762="NC","", IF(Q762="NE","", IF(Q762="NA","",IFERROR(VLOOKUP(Q762,[1]Produtos!$A$1:$C$2319,2,FALSE),"Não Cadastrado")))))</f>
        <v>PETRÓLEO CRU</v>
      </c>
      <c r="T762" s="104">
        <v>1E-4</v>
      </c>
      <c r="U762" s="104" t="s">
        <v>7111</v>
      </c>
      <c r="V762" s="104">
        <f>IF(Q762="","",IF(ISNUMBER(Q762)=FALSE,"Não se aplica",IFERROR(VLOOKUP(Q762,Produtos!$A$1:$C$2319,3,FALSE),"Não Cadastrado")))</f>
        <v>3</v>
      </c>
      <c r="W762" s="104" t="str">
        <f>VLOOKUP(Tabela2[[#This Row],[SIEMA]],Siema2025,10,FALSE)</f>
        <v/>
      </c>
      <c r="X762" s="113"/>
      <c r="Y762" s="109" t="str">
        <f>IF(W762="","", IF(W762="NC","", IF(W762="NE","", IF(W762="NA","",IFERROR(VLOOKUP(W762,Produtos!$A$1:$C$2319,2,FALSE),"Não Cadastrado")))))</f>
        <v/>
      </c>
      <c r="Z762" s="104" t="str">
        <f>VLOOKUP(Tabela2[[#This Row],[SIEMA]],Siema2025,11,FALSE)</f>
        <v xml:space="preserve"> </v>
      </c>
      <c r="AA762" s="104" t="str">
        <f>VLOOKUP(Tabela2[[#This Row],[SIEMA]],Siema2025,12,FALSE)</f>
        <v xml:space="preserve"> </v>
      </c>
      <c r="AB762" s="104" t="str">
        <f>IF(W762="","",IF(ISNUMBER(W762)=FALSE,"Não se aplica",IFERROR(VLOOKUP(W762,Produtos!$A$1:$C$2319,3,FALSE),"Não Cadastrado")))</f>
        <v/>
      </c>
      <c r="AC762" s="104"/>
      <c r="AD762" s="108"/>
      <c r="AE762" s="107" t="str">
        <f>IF(AC762="","", IF(AC762="NC","", IF(AC762="NE","", IF(AC762="NA","",IFERROR(VLOOKUP(AC762,Produtos!$A$1:$C$2319,2,FALSE),"Não Cadastrado")))))</f>
        <v/>
      </c>
      <c r="AF762" s="104"/>
      <c r="AG762" s="104"/>
      <c r="AH762" s="104" t="str">
        <f>IF(AC762="","",IF(ISNUMBER(AC762)=FALSE,"Não se aplica",IFERROR(VLOOKUP(AC762,Produtos!$A$1:$C$2319,3,FALSE),"Não Cadastrado")))</f>
        <v/>
      </c>
      <c r="AI762" s="104"/>
      <c r="AJ762" s="104" t="str">
        <f>VLOOKUP(Tabela2[[#This Row],[SIEMA]],Siema2025,26,FALSE)</f>
        <v>azamento pela saída do header de drenagem do dilúvio. Em investigação.</v>
      </c>
      <c r="AK762" s="107" t="s">
        <v>7285</v>
      </c>
      <c r="AL762" s="107" t="s">
        <v>7112</v>
      </c>
      <c r="AM762" s="107"/>
      <c r="AN762" s="108" t="str">
        <f>VLOOKUP(Tabela2[[#This Row],[SIEMA]],Siema2025,51,FALSE)</f>
        <v/>
      </c>
      <c r="AO762" s="108" t="str">
        <f>VLOOKUP(Tabela2[[#This Row],[SIEMA]],Siema2025,53,FALSE)</f>
        <v/>
      </c>
      <c r="AP762" s="108" t="str">
        <f>VLOOKUP(Tabela2[[#This Row],[SIEMA]],Siema2025,55,FALSE)</f>
        <v/>
      </c>
      <c r="AQ762" s="108" t="str">
        <f>VLOOKUP(Tabela2[[#This Row],[SIEMA]],Siema2025,57,FALSE)</f>
        <v/>
      </c>
      <c r="AR762" s="108" t="str">
        <f>VLOOKUP(Tabela2[[#This Row],[SIEMA]],Siema2025,59,FALSE)</f>
        <v/>
      </c>
      <c r="AS762" s="108" t="str">
        <f>VLOOKUP(Tabela2[[#This Row],[SIEMA]],Siema2025,61,FALSE)</f>
        <v>X</v>
      </c>
      <c r="AT762" s="108" t="str">
        <f>VLOOKUP(Tabela2[[#This Row],[SIEMA]],Siema2025,63,FALSE)</f>
        <v/>
      </c>
      <c r="AU762" s="108" t="str">
        <f>VLOOKUP(Tabela2[[#This Row],[SIEMA]],Siema2025,65,FALSE)</f>
        <v/>
      </c>
      <c r="AV762" s="108" t="str">
        <f>VLOOKUP(Tabela2[[#This Row],[SIEMA]],Siema2025,67,FALSE)</f>
        <v/>
      </c>
      <c r="AW762" s="108" t="str">
        <f>VLOOKUP(Tabela2[[#This Row],[SIEMA]],Siema2025,69,FALSE)</f>
        <v/>
      </c>
      <c r="AX762" s="108" t="str">
        <f>VLOOKUP(Tabela2[[#This Row],[SIEMA]],Siema2025,71,FALSE)</f>
        <v/>
      </c>
      <c r="AY762" s="108" t="str">
        <f>VLOOKUP(Tabela2[[#This Row],[SIEMA]],Siema2025,73,FALSE)</f>
        <v/>
      </c>
      <c r="AZ762" s="108" t="str">
        <f>VLOOKUP(Tabela2[[#This Row],[SIEMA]],Siema2025,75,FALSE)</f>
        <v/>
      </c>
      <c r="BA762" s="108" t="str">
        <f>VLOOKUP(Tabela2[[#This Row],[SIEMA]],Siema2025,77,FALSE)</f>
        <v/>
      </c>
      <c r="BB762" s="108" t="str">
        <f>VLOOKUP(Tabela2[[#This Row],[SIEMA]],Siema2025,79,FALSE)</f>
        <v/>
      </c>
      <c r="BC762" s="108" t="str">
        <f>IF(Tabela2[[#This Row],[Outro(s) ]] = "X", "PREENCHER","NA")</f>
        <v>NA</v>
      </c>
      <c r="BD762" s="108" t="str">
        <f>VLOOKUP(Tabela2[[#This Row],[SIEMA]],Siema2025,82,FALSE)</f>
        <v/>
      </c>
      <c r="BE762" s="108" t="str">
        <f>VLOOKUP(Tabela2[[#This Row],[SIEMA]],Siema2025,81,FALSE)</f>
        <v/>
      </c>
      <c r="BF762" s="110" t="str">
        <f>VLOOKUP(Tabela2[[#This Row],[SIEMA]],Siema2025,28,FALSE)</f>
        <v>Petrobras</v>
      </c>
      <c r="BG762" s="110"/>
      <c r="BH762" s="111" t="str">
        <f>VLOOKUP(Tabela2[[#This Row],[SIEMA]],Siema2025,29,FALSE)</f>
        <v>33000167000101</v>
      </c>
      <c r="BI762" s="112" t="str">
        <f>VLOOKUP(Tabela2[[#This Row],[SIEMA]],Siema2025,107,FALSE)</f>
        <v>Não</v>
      </c>
      <c r="BJ762" s="107" t="s">
        <v>7099</v>
      </c>
      <c r="BK762" s="104" t="s">
        <v>2696</v>
      </c>
      <c r="BL762" s="140">
        <v>45985</v>
      </c>
      <c r="BM762" s="108">
        <f ca="1">IF(Tabela2[[#This Row],[Data de atendimento do Ibama (considerar o primeiro documento/ação)]]="",_xlfn.DAYS(TODAY(),J762),_xlfn.DAYS(Tabela2[[#This Row],[Data de atendimento do Ibama (considerar o primeiro documento/ação)]],J762))</f>
        <v>13</v>
      </c>
      <c r="BN762" s="108" t="str">
        <f>IF(Tabela2[[#This Row],[Atendido pelo Ibama ("Não" ou "Sim")]]="Não","Preencher", IF(Tabela2[[#This Row],[Atendido pelo Ibama ("Não" ou "Sim")]]="Sim","NA",""))</f>
        <v>NA</v>
      </c>
      <c r="BO762" s="114" t="s">
        <v>7100</v>
      </c>
      <c r="BP762" s="108" t="str">
        <f>IF(Tabela2[[#This Row],[Forma de atendimento (primeiro documento/ação)]]= "Outros (especificar)", "PREENCHER","NA")</f>
        <v>NA</v>
      </c>
      <c r="BQ762" s="106" t="s">
        <v>123</v>
      </c>
      <c r="BR762" s="108" t="str">
        <f>IF(Tabela2[[#This Row],[Equipe do Ibama foi a campo? Houve sobrevoo do Poseidon?]] = "Sim", "PREENCHER","NA")</f>
        <v>NA</v>
      </c>
      <c r="BS762" s="108" t="str">
        <f>IF(Tabela2[[#This Row],[Se sim, foi emitida Ordem de Emergência? (informações vinculada à coluna CK)]] = "Sim", "PREENCHER","NA")</f>
        <v>NA</v>
      </c>
      <c r="BT762" s="108" t="s">
        <v>7101</v>
      </c>
      <c r="BU762" s="108" t="s">
        <v>2696</v>
      </c>
      <c r="BV762" s="108" t="s">
        <v>123</v>
      </c>
      <c r="BW762" s="108" t="s">
        <v>2696</v>
      </c>
      <c r="BX762" s="106" t="s">
        <v>7102</v>
      </c>
      <c r="BY762" s="140">
        <v>46181</v>
      </c>
      <c r="BZ762" s="104">
        <f>IF(Tabela2[[#This Row],[Data do documento de encerramento]]="NA","NA",IF(Tabela2[[#This Row],[Data do documento de encerramento]]="","Pendente de conclusão/ encerramento",_xlfn.DAYS(Tabela2[[#This Row],[Data do documento de encerramento]],J762)))</f>
        <v>209</v>
      </c>
      <c r="CA762" s="107"/>
      <c r="CB762" s="107" t="s">
        <v>7158</v>
      </c>
      <c r="CC762" s="115" t="s">
        <v>7194</v>
      </c>
      <c r="CD762" s="107" t="s">
        <v>123</v>
      </c>
      <c r="CE762" s="107" t="s">
        <v>123</v>
      </c>
      <c r="CF762" s="107" t="s">
        <v>7105</v>
      </c>
    </row>
    <row r="763" spans="1:84" ht="60.75">
      <c r="A763" s="169">
        <v>2025111457643</v>
      </c>
      <c r="B763" s="118" t="s">
        <v>10374</v>
      </c>
      <c r="C763" s="108" t="str">
        <f>VLOOKUP(Tabela2[[#This Row],[SIEMA]],Siema2025,4,FALSE)</f>
        <v xml:space="preserve"> RN</v>
      </c>
      <c r="D763" s="106" t="str">
        <f>VLOOKUP(Tabela2[[#This Row],[SIEMA]],Siema2025,3,FALSE)</f>
        <v xml:space="preserve">Serra do Mel </v>
      </c>
      <c r="E763" s="106" t="str">
        <f>VLOOKUP(Tabela2[[#This Row],[SIEMA]],Siema2025,20,FALSE)</f>
        <v>Linha de produção do poço 7-CAM-1101U - Canto do Amaro M</v>
      </c>
      <c r="F763" s="106" t="s">
        <v>10375</v>
      </c>
      <c r="G763" s="106" t="s">
        <v>10376</v>
      </c>
      <c r="H763" s="106" t="s">
        <v>10377</v>
      </c>
      <c r="I763" s="104" t="str">
        <f>VLOOKUP(Tabela2[[#This Row],[SIEMA]],Siema2025,19,FALSE)</f>
        <v/>
      </c>
      <c r="J763" s="105">
        <f>VLOOKUP(Tabela2[[#This Row],[SIEMA]],Siema2025,2,FALSE)</f>
        <v>45973</v>
      </c>
      <c r="K763" s="105" t="str">
        <f>VLOOKUP(Tabela2[[#This Row],[SIEMA]],Siema2025,16,FALSE)</f>
        <v>Quarta</v>
      </c>
      <c r="L763" s="106" t="str">
        <f>IF(Tabela2[[#This Row],[Data]]="","Sem Informação",VLOOKUP(MONTH(Tabela2[[#This Row],[Data]]),'[1]Validação de dados'!$I$1:$J$13,2,0))</f>
        <v>Novembro</v>
      </c>
      <c r="M763" s="104">
        <f>YEAR(Tabela2[[#This Row],[Data]])</f>
        <v>2025</v>
      </c>
      <c r="N763" s="105" t="str">
        <f>VLOOKUP(Tabela2[[#This Row],[SIEMA]],Siema2025,17,FALSE)</f>
        <v>Vespertino</v>
      </c>
      <c r="O763" s="105" t="s">
        <v>145</v>
      </c>
      <c r="P763" s="104" t="str">
        <f>VLOOKUP(Tabela2[[#This Row],[SIEMA]],Siema2025,21,FALSE)</f>
        <v>Poço terrestre</v>
      </c>
      <c r="Q763" s="104">
        <v>1267</v>
      </c>
      <c r="R763" s="104" t="str">
        <f>VLOOKUP(Tabela2[[#This Row],[SIEMA]],Siema2025,10,FALSE)</f>
        <v>Água Produzida fora de especificação</v>
      </c>
      <c r="S763" s="107" t="str">
        <f>IF(Q763="","", IF(Q763="NC","", IF(Q763="NE","", IF(Q763="NA","",IFERROR(VLOOKUP(Q763,[1]Produtos!$A$1:$C$2319,2,FALSE),"Não Cadastrado")))))</f>
        <v>PETRÓLEO CRU</v>
      </c>
      <c r="T763" s="104" t="s">
        <v>10378</v>
      </c>
      <c r="U763" s="104" t="str">
        <f>VLOOKUP(Tabela2[[#This Row],[SIEMA]],Siema2025,12,FALSE)</f>
        <v>M3</v>
      </c>
      <c r="V763" s="104">
        <f>IF(Q763="","",IF(ISNUMBER(Q763)=FALSE,"Não se aplica",IFERROR(VLOOKUP(Q763,Produtos!$A$1:$C$2319,3,FALSE),"Não Cadastrado")))</f>
        <v>3</v>
      </c>
      <c r="W763" s="104" t="str">
        <f>VLOOKUP(Tabela2[[#This Row],[SIEMA]],Siema2025,10,FALSE)</f>
        <v>Água Produzida fora de especificação</v>
      </c>
      <c r="X763" s="113" t="str">
        <f>IF(Tabela2[[#This Row],[Origem do acidente]] = "Plataforma", "PREENCHER","NA")</f>
        <v>NA</v>
      </c>
      <c r="Y763" s="109" t="str">
        <f>IF(W763="","", IF(W763="NC","", IF(W763="NE","", IF(W763="NA","",IFERROR(VLOOKUP(W763,Produtos!$A$1:$C$2319,2,FALSE),"Não Cadastrado")))))</f>
        <v>Não Cadastrado</v>
      </c>
      <c r="Z763" s="104" t="str">
        <f>VLOOKUP(Tabela2[[#This Row],[SIEMA]],Siema2025,11,FALSE)</f>
        <v>0.171</v>
      </c>
      <c r="AA763" s="104" t="str">
        <f>VLOOKUP(Tabela2[[#This Row],[SIEMA]],Siema2025,12,FALSE)</f>
        <v>M3</v>
      </c>
      <c r="AB763" s="104" t="str">
        <f>IF(W763="","",IF(ISNUMBER(W763)=FALSE,"Não se aplica",IFERROR(VLOOKUP(W763,Produtos!$A$1:$C$2319,3,FALSE),"Não Cadastrado")))</f>
        <v>Não se aplica</v>
      </c>
      <c r="AC763" s="104"/>
      <c r="AD763" s="108" t="str">
        <f>IF(Tabela2[[#This Row],[Origem do acidente]] = "Plataforma", "PREENCHER","NA")</f>
        <v>NA</v>
      </c>
      <c r="AE763" s="107" t="str">
        <f>IF(AC763="","", IF(AC763="NC","", IF(AC763="NE","", IF(AC763="NA","",IFERROR(VLOOKUP(AC763,Produtos!$A$1:$C$2319,2,FALSE),"Não Cadastrado")))))</f>
        <v/>
      </c>
      <c r="AF763" s="104"/>
      <c r="AG763" s="104"/>
      <c r="AH763" s="104" t="str">
        <f>IF(AC763="","",IF(ISNUMBER(AC763)=FALSE,"Não se aplica",IFERROR(VLOOKUP(AC763,Produtos!$A$1:$C$2319,3,FALSE),"Não Cadastrado")))</f>
        <v/>
      </c>
      <c r="AI763" s="104"/>
      <c r="AJ763" s="104" t="str">
        <f>VLOOKUP(Tabela2[[#This Row],[SIEMA]],Siema2025,26,FALSE)</f>
        <v>Rompimento da junta de vedação</v>
      </c>
      <c r="AK763" s="107" t="s">
        <v>7112</v>
      </c>
      <c r="AL763" s="107"/>
      <c r="AM763" s="107"/>
      <c r="AN763" s="108" t="str">
        <f>VLOOKUP(Tabela2[[#This Row],[SIEMA]],Siema2025,51,FALSE)</f>
        <v/>
      </c>
      <c r="AO763" s="108" t="str">
        <f>VLOOKUP(Tabela2[[#This Row],[SIEMA]],Siema2025,53,FALSE)</f>
        <v/>
      </c>
      <c r="AP763" s="108" t="str">
        <f>VLOOKUP(Tabela2[[#This Row],[SIEMA]],Siema2025,55,FALSE)</f>
        <v/>
      </c>
      <c r="AQ763" s="108" t="str">
        <f>VLOOKUP(Tabela2[[#This Row],[SIEMA]],Siema2025,57,FALSE)</f>
        <v/>
      </c>
      <c r="AR763" s="108" t="str">
        <f>VLOOKUP(Tabela2[[#This Row],[SIEMA]],Siema2025,59,FALSE)</f>
        <v/>
      </c>
      <c r="AS763" s="108" t="str">
        <f>VLOOKUP(Tabela2[[#This Row],[SIEMA]],Siema2025,61,FALSE)</f>
        <v/>
      </c>
      <c r="AT763" s="108" t="str">
        <f>VLOOKUP(Tabela2[[#This Row],[SIEMA]],Siema2025,63,FALSE)</f>
        <v/>
      </c>
      <c r="AU763" s="108" t="str">
        <f>VLOOKUP(Tabela2[[#This Row],[SIEMA]],Siema2025,65,FALSE)</f>
        <v>X</v>
      </c>
      <c r="AV763" s="108" t="str">
        <f>VLOOKUP(Tabela2[[#This Row],[SIEMA]],Siema2025,67,FALSE)</f>
        <v/>
      </c>
      <c r="AW763" s="108" t="str">
        <f>VLOOKUP(Tabela2[[#This Row],[SIEMA]],Siema2025,69,FALSE)</f>
        <v/>
      </c>
      <c r="AX763" s="108" t="str">
        <f>VLOOKUP(Tabela2[[#This Row],[SIEMA]],Siema2025,71,FALSE)</f>
        <v/>
      </c>
      <c r="AY763" s="108" t="str">
        <f>VLOOKUP(Tabela2[[#This Row],[SIEMA]],Siema2025,73,FALSE)</f>
        <v/>
      </c>
      <c r="AZ763" s="108" t="str">
        <f>VLOOKUP(Tabela2[[#This Row],[SIEMA]],Siema2025,75,FALSE)</f>
        <v/>
      </c>
      <c r="BA763" s="108" t="str">
        <f>VLOOKUP(Tabela2[[#This Row],[SIEMA]],Siema2025,77,FALSE)</f>
        <v/>
      </c>
      <c r="BB763" s="108" t="str">
        <f>VLOOKUP(Tabela2[[#This Row],[SIEMA]],Siema2025,79,FALSE)</f>
        <v/>
      </c>
      <c r="BC763" s="108" t="str">
        <f>IF(Tabela2[[#This Row],[Outro(s) ]] = "X", "PREENCHER","NA")</f>
        <v>NA</v>
      </c>
      <c r="BD763" s="108" t="str">
        <f>VLOOKUP(Tabela2[[#This Row],[SIEMA]],Siema2025,82,FALSE)</f>
        <v/>
      </c>
      <c r="BE763" s="108" t="str">
        <f>VLOOKUP(Tabela2[[#This Row],[SIEMA]],Siema2025,81,FALSE)</f>
        <v/>
      </c>
      <c r="BF763" s="110" t="str">
        <f>VLOOKUP(Tabela2[[#This Row],[SIEMA]],Siema2025,28,FALSE)</f>
        <v>3R Potiguar S.A</v>
      </c>
      <c r="BG763" s="110"/>
      <c r="BH763" s="111" t="str">
        <f>VLOOKUP(Tabela2[[#This Row],[SIEMA]],Siema2025,29,FALSE)</f>
        <v/>
      </c>
      <c r="BI763" s="112" t="str">
        <f>VLOOKUP(Tabela2[[#This Row],[SIEMA]],Siema2025,107,FALSE)</f>
        <v>Não</v>
      </c>
      <c r="BJ763" s="107" t="s">
        <v>7113</v>
      </c>
      <c r="BK763" s="104" t="s">
        <v>2696</v>
      </c>
      <c r="BL763" s="1">
        <v>45993</v>
      </c>
      <c r="BM763" s="108">
        <f ca="1">IF(Tabela2[[#This Row],[Data de atendimento do Ibama (considerar o primeiro documento/ação)]]="",_xlfn.DAYS(TODAY(),J763),_xlfn.DAYS(Tabela2[[#This Row],[Data de atendimento do Ibama (considerar o primeiro documento/ação)]],J763))</f>
        <v>20</v>
      </c>
      <c r="BN763" s="108" t="str">
        <f>IF(Tabela2[[#This Row],[Atendido pelo Ibama ("Não" ou "Sim")]]="Não","Preencher", IF(Tabela2[[#This Row],[Atendido pelo Ibama ("Não" ou "Sim")]]="Sim","NA",""))</f>
        <v>NA</v>
      </c>
      <c r="BO763" s="114" t="s">
        <v>7100</v>
      </c>
      <c r="BP763" s="108" t="str">
        <f>IF(Tabela2[[#This Row],[Forma de atendimento (primeiro documento/ação)]]= "Outros (especificar)", "PREENCHER","NA")</f>
        <v>NA</v>
      </c>
      <c r="BQ763" s="106" t="s">
        <v>123</v>
      </c>
      <c r="BR763" s="108" t="str">
        <f>IF(Tabela2[[#This Row],[Equipe do Ibama foi a campo? Houve sobrevoo do Poseidon?]] = "Sim", "PREENCHER","NA")</f>
        <v>NA</v>
      </c>
      <c r="BS763" s="108" t="str">
        <f>IF(Tabela2[[#This Row],[Se sim, foi emitida Ordem de Emergência? (informações vinculada à coluna CK)]] = "Sim", "PREENCHER","NA")</f>
        <v>NA</v>
      </c>
      <c r="BT763" s="108" t="s">
        <v>7126</v>
      </c>
      <c r="BU763" s="108" t="s">
        <v>2696</v>
      </c>
      <c r="BV763" s="108" t="s">
        <v>123</v>
      </c>
      <c r="BW763" s="108" t="s">
        <v>123</v>
      </c>
      <c r="BX763" s="106"/>
      <c r="BY763" s="106"/>
      <c r="BZ763" s="104" t="str">
        <f>IF(Tabela2[[#This Row],[Data do documento de encerramento]]="NA","NA",IF(Tabela2[[#This Row],[Data do documento de encerramento]]="","Pendente de conclusão/ encerramento",_xlfn.DAYS(Tabela2[[#This Row],[Data do documento de encerramento]],J763)))</f>
        <v>Pendente de conclusão/ encerramento</v>
      </c>
      <c r="CA763" s="107"/>
      <c r="CB763" s="107"/>
      <c r="CC763" s="107"/>
      <c r="CD763" s="107"/>
      <c r="CE763" s="107"/>
      <c r="CF763" s="107"/>
    </row>
    <row r="764" spans="1:84" ht="60.75">
      <c r="A764" s="169">
        <v>2025112672024</v>
      </c>
      <c r="B764" s="170" t="s">
        <v>10379</v>
      </c>
      <c r="C764" s="108" t="s">
        <v>7135</v>
      </c>
      <c r="D764" s="106" t="s">
        <v>637</v>
      </c>
      <c r="E764" s="106" t="s">
        <v>10380</v>
      </c>
      <c r="F764" s="106"/>
      <c r="G764" s="106" t="s">
        <v>10381</v>
      </c>
      <c r="H764" s="106" t="s">
        <v>10382</v>
      </c>
      <c r="I764" s="104" t="str">
        <f>VLOOKUP(Tabela2[[#This Row],[SIEMA]],Siema2025,19,FALSE)</f>
        <v>Campos</v>
      </c>
      <c r="J764" s="105">
        <f>VLOOKUP(Tabela2[[#This Row],[SIEMA]],Siema2025,2,FALSE)</f>
        <v>45973</v>
      </c>
      <c r="K764" s="105" t="str">
        <f>VLOOKUP(Tabela2[[#This Row],[SIEMA]],Siema2025,16,FALSE)</f>
        <v>Quarta</v>
      </c>
      <c r="L764" s="106" t="str">
        <f>IF(Tabela2[[#This Row],[Data]]="","Sem Informação",VLOOKUP(MONTH(Tabela2[[#This Row],[Data]]),'[1]Validação de dados'!$I$1:$J$13,2,0))</f>
        <v>Novembro</v>
      </c>
      <c r="M764" s="104">
        <f>YEAR(Tabela2[[#This Row],[Data]])</f>
        <v>2025</v>
      </c>
      <c r="N764" s="105" t="str">
        <f>VLOOKUP(Tabela2[[#This Row],[SIEMA]],Siema2025,17,FALSE)</f>
        <v>Vespertino</v>
      </c>
      <c r="O764" s="105" t="s">
        <v>111</v>
      </c>
      <c r="P764" s="104" t="str">
        <f>VLOOKUP(Tabela2[[#This Row],[SIEMA]],Siema2025,21,FALSE)</f>
        <v/>
      </c>
      <c r="Q764" s="104">
        <v>1267</v>
      </c>
      <c r="R764" s="104" t="s">
        <v>2043</v>
      </c>
      <c r="S764" s="107" t="s">
        <v>2043</v>
      </c>
      <c r="T764" s="104" t="s">
        <v>2373</v>
      </c>
      <c r="U764" s="104" t="s">
        <v>7111</v>
      </c>
      <c r="V764" s="104">
        <f>IF(Q764="","",IF(ISNUMBER(Q764)=FALSE,"Não se aplica",IFERROR(VLOOKUP(Q764,Produtos!$A$1:$C$2319,3,FALSE),"Não Cadastrado")))</f>
        <v>3</v>
      </c>
      <c r="W764" s="104" t="str">
        <f>VLOOKUP(Tabela2[[#This Row],[SIEMA]],Siema2025,10,FALSE)</f>
        <v/>
      </c>
      <c r="X764" s="113"/>
      <c r="Y764" s="109" t="str">
        <f>IF(W764="","", IF(W764="NC","", IF(W764="NE","", IF(W764="NA","",IFERROR(VLOOKUP(W764,Produtos!$A$1:$C$2319,2,FALSE),"Não Cadastrado")))))</f>
        <v/>
      </c>
      <c r="Z764" s="104" t="str">
        <f>VLOOKUP(Tabela2[[#This Row],[SIEMA]],Siema2025,11,FALSE)</f>
        <v xml:space="preserve"> </v>
      </c>
      <c r="AA764" s="104" t="str">
        <f>VLOOKUP(Tabela2[[#This Row],[SIEMA]],Siema2025,12,FALSE)</f>
        <v xml:space="preserve"> </v>
      </c>
      <c r="AB764" s="104" t="str">
        <f>IF(W764="","",IF(ISNUMBER(W764)=FALSE,"Não se aplica",IFERROR(VLOOKUP(W764,Produtos!$A$1:$C$2319,3,FALSE),"Não Cadastrado")))</f>
        <v/>
      </c>
      <c r="AC764" s="104"/>
      <c r="AD764" s="108"/>
      <c r="AE764" s="107" t="str">
        <f>IF(AC764="","", IF(AC764="NC","", IF(AC764="NE","", IF(AC764="NA","",IFERROR(VLOOKUP(AC764,Produtos!$A$1:$C$2319,2,FALSE),"Não Cadastrado")))))</f>
        <v/>
      </c>
      <c r="AF764" s="104"/>
      <c r="AG764" s="104"/>
      <c r="AH764" s="104" t="str">
        <f>IF(AC764="","",IF(ISNUMBER(AC764)=FALSE,"Não se aplica",IFERROR(VLOOKUP(AC764,Produtos!$A$1:$C$2319,3,FALSE),"Não Cadastrado")))</f>
        <v/>
      </c>
      <c r="AI764" s="104"/>
      <c r="AJ764" s="104" t="str">
        <f>VLOOKUP(Tabela2[[#This Row],[SIEMA]],Siema2025,26,FALSE)</f>
        <v>Escape residual. Em avaliação</v>
      </c>
      <c r="AK764" s="107" t="s">
        <v>7112</v>
      </c>
      <c r="AL764" s="107"/>
      <c r="AM764" s="107"/>
      <c r="AN764" s="108" t="str">
        <f>VLOOKUP(Tabela2[[#This Row],[SIEMA]],Siema2025,51,FALSE)</f>
        <v/>
      </c>
      <c r="AO764" s="108" t="str">
        <f>VLOOKUP(Tabela2[[#This Row],[SIEMA]],Siema2025,53,FALSE)</f>
        <v/>
      </c>
      <c r="AP764" s="108" t="str">
        <f>VLOOKUP(Tabela2[[#This Row],[SIEMA]],Siema2025,55,FALSE)</f>
        <v/>
      </c>
      <c r="AQ764" s="108" t="str">
        <f>VLOOKUP(Tabela2[[#This Row],[SIEMA]],Siema2025,57,FALSE)</f>
        <v/>
      </c>
      <c r="AR764" s="108" t="str">
        <f>VLOOKUP(Tabela2[[#This Row],[SIEMA]],Siema2025,59,FALSE)</f>
        <v/>
      </c>
      <c r="AS764" s="108" t="str">
        <f>VLOOKUP(Tabela2[[#This Row],[SIEMA]],Siema2025,61,FALSE)</f>
        <v>X</v>
      </c>
      <c r="AT764" s="108" t="str">
        <f>VLOOKUP(Tabela2[[#This Row],[SIEMA]],Siema2025,63,FALSE)</f>
        <v/>
      </c>
      <c r="AU764" s="108" t="str">
        <f>VLOOKUP(Tabela2[[#This Row],[SIEMA]],Siema2025,65,FALSE)</f>
        <v/>
      </c>
      <c r="AV764" s="108" t="str">
        <f>VLOOKUP(Tabela2[[#This Row],[SIEMA]],Siema2025,67,FALSE)</f>
        <v/>
      </c>
      <c r="AW764" s="108" t="str">
        <f>VLOOKUP(Tabela2[[#This Row],[SIEMA]],Siema2025,69,FALSE)</f>
        <v/>
      </c>
      <c r="AX764" s="108" t="str">
        <f>VLOOKUP(Tabela2[[#This Row],[SIEMA]],Siema2025,71,FALSE)</f>
        <v/>
      </c>
      <c r="AY764" s="108" t="str">
        <f>VLOOKUP(Tabela2[[#This Row],[SIEMA]],Siema2025,73,FALSE)</f>
        <v/>
      </c>
      <c r="AZ764" s="108" t="str">
        <f>VLOOKUP(Tabela2[[#This Row],[SIEMA]],Siema2025,75,FALSE)</f>
        <v/>
      </c>
      <c r="BA764" s="108" t="str">
        <f>VLOOKUP(Tabela2[[#This Row],[SIEMA]],Siema2025,77,FALSE)</f>
        <v/>
      </c>
      <c r="BB764" s="108" t="str">
        <f>VLOOKUP(Tabela2[[#This Row],[SIEMA]],Siema2025,79,FALSE)</f>
        <v/>
      </c>
      <c r="BC764" s="108" t="str">
        <f>IF(Tabela2[[#This Row],[Outro(s) ]] = "X", "PREENCHER","NA")</f>
        <v>NA</v>
      </c>
      <c r="BD764" s="108" t="str">
        <f>VLOOKUP(Tabela2[[#This Row],[SIEMA]],Siema2025,82,FALSE)</f>
        <v/>
      </c>
      <c r="BE764" s="108" t="str">
        <f>VLOOKUP(Tabela2[[#This Row],[SIEMA]],Siema2025,81,FALSE)</f>
        <v/>
      </c>
      <c r="BF764" s="110" t="str">
        <f>VLOOKUP(Tabela2[[#This Row],[SIEMA]],Siema2025,28,FALSE)</f>
        <v>Petrobras</v>
      </c>
      <c r="BG764" s="110"/>
      <c r="BH764" s="111" t="str">
        <f>VLOOKUP(Tabela2[[#This Row],[SIEMA]],Siema2025,29,FALSE)</f>
        <v>3300161000101</v>
      </c>
      <c r="BI764" s="112" t="s">
        <v>2696</v>
      </c>
      <c r="BJ764" s="107" t="s">
        <v>7099</v>
      </c>
      <c r="BK764" s="104" t="s">
        <v>2696</v>
      </c>
      <c r="BL764" s="140">
        <v>46009</v>
      </c>
      <c r="BM764" s="108">
        <f ca="1">IF(Tabela2[[#This Row],[Data de atendimento do Ibama (considerar o primeiro documento/ação)]]="",_xlfn.DAYS(TODAY(),J764),_xlfn.DAYS(Tabela2[[#This Row],[Data de atendimento do Ibama (considerar o primeiro documento/ação)]],J764))</f>
        <v>36</v>
      </c>
      <c r="BN764" s="108" t="str">
        <f>IF(Tabela2[[#This Row],[Atendido pelo Ibama ("Não" ou "Sim")]]="Não","Preencher", IF(Tabela2[[#This Row],[Atendido pelo Ibama ("Não" ou "Sim")]]="Sim","NA",""))</f>
        <v>NA</v>
      </c>
      <c r="BO764" s="114" t="s">
        <v>7138</v>
      </c>
      <c r="BP764" s="108" t="str">
        <f>IF(Tabela2[[#This Row],[Forma de atendimento (primeiro documento/ação)]]= "Outros (especificar)", "PREENCHER","NA")</f>
        <v>NA</v>
      </c>
      <c r="BQ764" s="106" t="s">
        <v>123</v>
      </c>
      <c r="BR764" s="108" t="str">
        <f>IF(Tabela2[[#This Row],[Equipe do Ibama foi a campo? Houve sobrevoo do Poseidon?]] = "Sim", "PREENCHER","NA")</f>
        <v>NA</v>
      </c>
      <c r="BS764" s="108" t="str">
        <f>IF(Tabela2[[#This Row],[Se sim, foi emitida Ordem de Emergência? (informações vinculada à coluna CK)]] = "Sim", "PREENCHER","NA")</f>
        <v>NA</v>
      </c>
      <c r="BT764" s="108" t="s">
        <v>7101</v>
      </c>
      <c r="BU764" s="108" t="s">
        <v>123</v>
      </c>
      <c r="BV764" s="108" t="s">
        <v>123</v>
      </c>
      <c r="BW764" s="108" t="s">
        <v>123</v>
      </c>
      <c r="BX764" s="106"/>
      <c r="BY764" s="140"/>
      <c r="BZ764" s="104" t="str">
        <f>IF(Tabela2[[#This Row],[Data do documento de encerramento]]="NA","NA",IF(Tabela2[[#This Row],[Data do documento de encerramento]]="","Pendente de conclusão/ encerramento",_xlfn.DAYS(Tabela2[[#This Row],[Data do documento de encerramento]],J764)))</f>
        <v>Pendente de conclusão/ encerramento</v>
      </c>
      <c r="CA764" s="107" t="s">
        <v>7816</v>
      </c>
      <c r="CB764" s="107"/>
      <c r="CC764" s="107" t="s">
        <v>7148</v>
      </c>
      <c r="CD764" s="107" t="s">
        <v>123</v>
      </c>
      <c r="CE764" s="107" t="s">
        <v>123</v>
      </c>
      <c r="CF764" s="107" t="s">
        <v>7141</v>
      </c>
    </row>
    <row r="765" spans="1:84" ht="45.75">
      <c r="A765" s="169">
        <v>2025111743247</v>
      </c>
      <c r="B765" s="170" t="s">
        <v>10383</v>
      </c>
      <c r="C765" s="108" t="str">
        <f>VLOOKUP(Tabela2[[#This Row],[SIEMA]],Siema2025,4,FALSE)</f>
        <v xml:space="preserve"> GO</v>
      </c>
      <c r="D765" s="106" t="str">
        <f>VLOOKUP(Tabela2[[#This Row],[SIEMA]],Siema2025,3,FALSE)</f>
        <v xml:space="preserve">Cristalina </v>
      </c>
      <c r="E765" s="106" t="s">
        <v>9067</v>
      </c>
      <c r="F765" s="106" t="s">
        <v>10384</v>
      </c>
      <c r="G765" s="109" t="s">
        <v>10385</v>
      </c>
      <c r="H765" s="109" t="s">
        <v>10386</v>
      </c>
      <c r="I765" s="104" t="s">
        <v>7120</v>
      </c>
      <c r="J765" s="105">
        <f>VLOOKUP(Tabela2[[#This Row],[SIEMA]],Siema2025,2,FALSE)</f>
        <v>45975</v>
      </c>
      <c r="K765" s="105" t="str">
        <f>VLOOKUP(Tabela2[[#This Row],[SIEMA]],Siema2025,16,FALSE)</f>
        <v>Sexta</v>
      </c>
      <c r="L765" s="106" t="str">
        <f>IF(Tabela2[[#This Row],[Data]]="","Sem Informação",VLOOKUP(MONTH(Tabela2[[#This Row],[Data]]),'[1]Validação de dados'!$I$1:$J$13,2,0))</f>
        <v>Novembro</v>
      </c>
      <c r="M765" s="104">
        <f>YEAR(Tabela2[[#This Row],[Data]])</f>
        <v>2025</v>
      </c>
      <c r="N765" s="105" t="str">
        <f>VLOOKUP(Tabela2[[#This Row],[SIEMA]],Siema2025,17,FALSE)</f>
        <v>Vespertino</v>
      </c>
      <c r="O765" s="105" t="str">
        <f>VLOOKUP(Tabela2[[#This Row],[SIEMA]],Siema2025,5,FALSE)</f>
        <v>Rodovia</v>
      </c>
      <c r="P765" s="104" t="str">
        <f>VLOOKUP(Tabela2[[#This Row],[SIEMA]],Siema2025,21,FALSE)</f>
        <v>Rodovia BR-050, Km 112+200, Sentido norte</v>
      </c>
      <c r="Q765" s="104">
        <v>1202</v>
      </c>
      <c r="R765" s="104" t="s">
        <v>8454</v>
      </c>
      <c r="S765" s="107" t="str">
        <f>IF(Q765="","", IF(Q765="NC","", IF(Q765="NE","", IF(Q765="NA","",IFERROR(VLOOKUP(Q765,[1]Produtos!$A$1:$C$2319,2,FALSE),"Não Cadastrado")))))</f>
        <v>GASÓLEO ou ÓLEO DIESEL ou ÓLEO PARA AQUECIMENTO, LEVE</v>
      </c>
      <c r="T765" s="104">
        <v>22000</v>
      </c>
      <c r="U765" s="104" t="s">
        <v>648</v>
      </c>
      <c r="V765" s="104">
        <f>IF(Q765="","",IF(ISNUMBER(Q765)=FALSE,"Não se aplica",IFERROR(VLOOKUP(Q765,Produtos!$A$1:$C$2319,3,FALSE),"Não Cadastrado")))</f>
        <v>3</v>
      </c>
      <c r="W765" s="104">
        <v>1203</v>
      </c>
      <c r="X765" s="113" t="s">
        <v>885</v>
      </c>
      <c r="Y765" s="109" t="str">
        <f>IF(W765="","", IF(W765="NC","", IF(W765="NE","", IF(W765="NA","",IFERROR(VLOOKUP(W765,Produtos!$A$1:$C$2319,2,FALSE),"Não Cadastrado")))))</f>
        <v>COMBUSTÍVEL PARA MOTORES  ou GASOLINA ou GASOLINA DE AVIAÇÃO (GAV-100LL ou AVGAS-100LL)</v>
      </c>
      <c r="Z765" s="104">
        <v>15000</v>
      </c>
      <c r="AA765" s="104" t="s">
        <v>648</v>
      </c>
      <c r="AB765" s="104">
        <f>IF(W765="","",IF(ISNUMBER(W765)=FALSE,"Não se aplica",IFERROR(VLOOKUP(W765,Produtos!$A$1:$C$2319,3,FALSE),"Não Cadastrado")))</f>
        <v>3</v>
      </c>
      <c r="AC765" s="104">
        <v>1170</v>
      </c>
      <c r="AD765" s="108" t="s">
        <v>10387</v>
      </c>
      <c r="AE765" s="107" t="str">
        <f>IF(AC765="","", IF(AC765="NC","", IF(AC765="NE","", IF(AC765="NA","",IFERROR(VLOOKUP(AC765,Produtos!$A$1:$C$2319,2,FALSE),"Não Cadastrado")))))</f>
        <v>ÁLCOOL ETÍLICO, ETANOL</v>
      </c>
      <c r="AF765" s="104">
        <v>9000</v>
      </c>
      <c r="AG765" s="104" t="s">
        <v>648</v>
      </c>
      <c r="AH765" s="104">
        <f>IF(AC765="","",IF(ISNUMBER(AC765)=FALSE,"Não se aplica",IFERROR(VLOOKUP(AC765,Produtos!$A$1:$C$2319,3,FALSE),"Não Cadastrado")))</f>
        <v>3</v>
      </c>
      <c r="AI765" s="104"/>
      <c r="AJ765" s="104" t="str">
        <f>VLOOKUP(Tabela2[[#This Row],[SIEMA]],Siema2025,26,FALSE)</f>
        <v>Motorista dormiu no volante vindo a sair da pista para o canteiro central, no tombamento o tanque pegou fogo e consumiu todo o veiculo. Identificação do responsável pela carga: Posto ROTA050 / Telefone: (61) 3612-1668. Identificação do responsável pela carreta: FERNANDO HENRIQUE GUIMARAES NEIVA / Telefone: (61) 99907-3477</v>
      </c>
      <c r="AK765" s="107" t="s">
        <v>7311</v>
      </c>
      <c r="AL765" s="107" t="s">
        <v>7180</v>
      </c>
      <c r="AM765" s="107" t="s">
        <v>7623</v>
      </c>
      <c r="AN765" s="108" t="str">
        <f>VLOOKUP(Tabela2[[#This Row],[SIEMA]],Siema2025,51,FALSE)</f>
        <v/>
      </c>
      <c r="AO765" s="108" t="str">
        <f>VLOOKUP(Tabela2[[#This Row],[SIEMA]],Siema2025,53,FALSE)</f>
        <v/>
      </c>
      <c r="AP765" s="108" t="str">
        <f>VLOOKUP(Tabela2[[#This Row],[SIEMA]],Siema2025,55,FALSE)</f>
        <v/>
      </c>
      <c r="AQ765" s="108" t="str">
        <f>VLOOKUP(Tabela2[[#This Row],[SIEMA]],Siema2025,57,FALSE)</f>
        <v/>
      </c>
      <c r="AR765" s="108" t="str">
        <f>VLOOKUP(Tabela2[[#This Row],[SIEMA]],Siema2025,59,FALSE)</f>
        <v/>
      </c>
      <c r="AS765" s="108" t="str">
        <f>VLOOKUP(Tabela2[[#This Row],[SIEMA]],Siema2025,61,FALSE)</f>
        <v/>
      </c>
      <c r="AT765" s="108" t="str">
        <f>VLOOKUP(Tabela2[[#This Row],[SIEMA]],Siema2025,63,FALSE)</f>
        <v/>
      </c>
      <c r="AU765" s="108" t="str">
        <f>VLOOKUP(Tabela2[[#This Row],[SIEMA]],Siema2025,65,FALSE)</f>
        <v>X</v>
      </c>
      <c r="AV765" s="108" t="str">
        <f>VLOOKUP(Tabela2[[#This Row],[SIEMA]],Siema2025,67,FALSE)</f>
        <v/>
      </c>
      <c r="AW765" s="108" t="str">
        <f>VLOOKUP(Tabela2[[#This Row],[SIEMA]],Siema2025,69,FALSE)</f>
        <v>X</v>
      </c>
      <c r="AX765" s="108" t="str">
        <f>VLOOKUP(Tabela2[[#This Row],[SIEMA]],Siema2025,71,FALSE)</f>
        <v/>
      </c>
      <c r="AY765" s="108" t="str">
        <f>VLOOKUP(Tabela2[[#This Row],[SIEMA]],Siema2025,73,FALSE)</f>
        <v/>
      </c>
      <c r="AZ765" s="108" t="str">
        <f>VLOOKUP(Tabela2[[#This Row],[SIEMA]],Siema2025,75,FALSE)</f>
        <v/>
      </c>
      <c r="BA765" s="108" t="str">
        <f>VLOOKUP(Tabela2[[#This Row],[SIEMA]],Siema2025,77,FALSE)</f>
        <v/>
      </c>
      <c r="BB765" s="108" t="str">
        <f>VLOOKUP(Tabela2[[#This Row],[SIEMA]],Siema2025,79,FALSE)</f>
        <v/>
      </c>
      <c r="BC765" s="108" t="str">
        <f>IF(Tabela2[[#This Row],[Outro(s) ]] = "X", "PREENCHER","NA")</f>
        <v>NA</v>
      </c>
      <c r="BD765" s="108" t="str">
        <f>VLOOKUP(Tabela2[[#This Row],[SIEMA]],Siema2025,82,FALSE)</f>
        <v/>
      </c>
      <c r="BE765" s="108" t="str">
        <f>VLOOKUP(Tabela2[[#This Row],[SIEMA]],Siema2025,81,FALSE)</f>
        <v/>
      </c>
      <c r="BF765" s="152" t="s">
        <v>10388</v>
      </c>
      <c r="BG765" s="110"/>
      <c r="BH765" s="111">
        <v>31821639000161</v>
      </c>
      <c r="BI765" s="112" t="str">
        <f>VLOOKUP(Tabela2[[#This Row],[SIEMA]],Siema2025,107,FALSE)</f>
        <v>Não</v>
      </c>
      <c r="BJ765" s="107" t="s">
        <v>7099</v>
      </c>
      <c r="BK765" s="104" t="s">
        <v>2696</v>
      </c>
      <c r="BL765" s="140">
        <v>45976</v>
      </c>
      <c r="BM765" s="108">
        <f ca="1">IF(Tabela2[[#This Row],[Data de atendimento do Ibama (considerar o primeiro documento/ação)]]="",_xlfn.DAYS(TODAY(),J765),_xlfn.DAYS(Tabela2[[#This Row],[Data de atendimento do Ibama (considerar o primeiro documento/ação)]],J765))</f>
        <v>1</v>
      </c>
      <c r="BN765" s="108" t="str">
        <f>IF(Tabela2[[#This Row],[Atendido pelo Ibama ("Não" ou "Sim")]]="Não","Preencher", IF(Tabela2[[#This Row],[Atendido pelo Ibama ("Não" ou "Sim")]]="Sim","NA",""))</f>
        <v>NA</v>
      </c>
      <c r="BO765" s="114" t="s">
        <v>7423</v>
      </c>
      <c r="BP765" s="108" t="str">
        <f>IF(Tabela2[[#This Row],[Forma de atendimento (primeiro documento/ação)]]= "Outros (especificar)", "PREENCHER","NA")</f>
        <v>NA</v>
      </c>
      <c r="BQ765" s="106" t="s">
        <v>2696</v>
      </c>
      <c r="BR765" s="108" t="s">
        <v>123</v>
      </c>
      <c r="BS765" s="108" t="s">
        <v>2696</v>
      </c>
      <c r="BT765" s="108" t="s">
        <v>7126</v>
      </c>
      <c r="BU765" s="108" t="str">
        <f>IF(Tabela2[[#This Row],[Houve envio de Informações Pós-acidente (preencher "não se aplica" quando de competência estadual/municipal)]] = "Sim", "PREENCHER","NA")</f>
        <v>NA</v>
      </c>
      <c r="BV765" s="108" t="str">
        <f>IF(Tabela2[[#This Row],[Houve avaliação das informações pós-acidente solicitadas/enviadas?]] = "Sim", "PREENCHER","NA")</f>
        <v>NA</v>
      </c>
      <c r="BW765" s="108" t="s">
        <v>123</v>
      </c>
      <c r="BX765" s="106"/>
      <c r="BY765" s="140"/>
      <c r="BZ765" s="104" t="str">
        <f>IF(Tabela2[[#This Row],[Data do documento de encerramento]]="NA","NA",IF(Tabela2[[#This Row],[Data do documento de encerramento]]="","Pendente de conclusão/ encerramento",_xlfn.DAYS(Tabela2[[#This Row],[Data do documento de encerramento]],J765)))</f>
        <v>Pendente de conclusão/ encerramento</v>
      </c>
      <c r="CA765" s="107" t="s">
        <v>10389</v>
      </c>
      <c r="CB765" s="107"/>
      <c r="CC765" s="115"/>
      <c r="CD765" s="107"/>
      <c r="CE765" s="107"/>
      <c r="CF765" s="107"/>
    </row>
    <row r="766" spans="1:84" ht="76.5">
      <c r="A766" s="169">
        <v>2025111836038</v>
      </c>
      <c r="B766" s="170" t="s">
        <v>10390</v>
      </c>
      <c r="C766" s="108" t="s">
        <v>7135</v>
      </c>
      <c r="D766" s="106" t="s">
        <v>637</v>
      </c>
      <c r="E766" s="106" t="s">
        <v>10154</v>
      </c>
      <c r="F766" s="106"/>
      <c r="G766" s="106" t="s">
        <v>10155</v>
      </c>
      <c r="H766" s="106" t="s">
        <v>10156</v>
      </c>
      <c r="I766" s="104" t="str">
        <f>VLOOKUP(Tabela2[[#This Row],[SIEMA]],Siema2025,19,FALSE)</f>
        <v>Campos</v>
      </c>
      <c r="J766" s="105">
        <f>VLOOKUP(Tabela2[[#This Row],[SIEMA]],Siema2025,2,FALSE)</f>
        <v>45977</v>
      </c>
      <c r="K766" s="105" t="str">
        <f>VLOOKUP(Tabela2[[#This Row],[SIEMA]],Siema2025,16,FALSE)</f>
        <v>Domingo</v>
      </c>
      <c r="L766" s="106" t="str">
        <f>IF(Tabela2[[#This Row],[Data]]="","Sem Informação",VLOOKUP(MONTH(Tabela2[[#This Row],[Data]]),'[1]Validação de dados'!$I$1:$J$13,2,0))</f>
        <v>Novembro</v>
      </c>
      <c r="M766" s="104">
        <f>YEAR(Tabela2[[#This Row],[Data]])</f>
        <v>2025</v>
      </c>
      <c r="N766" s="105" t="str">
        <f>VLOOKUP(Tabela2[[#This Row],[SIEMA]],Siema2025,17,FALSE)</f>
        <v>Vespertino</v>
      </c>
      <c r="O766" s="105" t="s">
        <v>111</v>
      </c>
      <c r="P766" s="104" t="str">
        <f>VLOOKUP(Tabela2[[#This Row],[SIEMA]],Siema2025,21,FALSE)</f>
        <v/>
      </c>
      <c r="Q766" s="104" t="s">
        <v>637</v>
      </c>
      <c r="R766" s="104" t="s">
        <v>7268</v>
      </c>
      <c r="S766" s="107" t="s">
        <v>8781</v>
      </c>
      <c r="T766" s="104">
        <v>1.21E-2</v>
      </c>
      <c r="U766" s="104" t="s">
        <v>7111</v>
      </c>
      <c r="V766" s="104" t="str">
        <f>IF(Q766="","",IF(ISNUMBER(Q766)=FALSE,"Não se aplica",IFERROR(VLOOKUP(Q766,Produtos!$A$1:$C$2319,3,FALSE),"Não Cadastrado")))</f>
        <v>Não se aplica</v>
      </c>
      <c r="W766" s="104" t="str">
        <f>VLOOKUP(Tabela2[[#This Row],[SIEMA]],Siema2025,10,FALSE)</f>
        <v/>
      </c>
      <c r="X766" s="113"/>
      <c r="Y766" s="109" t="str">
        <f>IF(W766="","", IF(W766="NC","", IF(W766="NE","", IF(W766="NA","",IFERROR(VLOOKUP(W766,Produtos!$A$1:$C$2319,2,FALSE),"Não Cadastrado")))))</f>
        <v/>
      </c>
      <c r="Z766" s="104" t="str">
        <f>VLOOKUP(Tabela2[[#This Row],[SIEMA]],Siema2025,11,FALSE)</f>
        <v xml:space="preserve"> </v>
      </c>
      <c r="AA766" s="104" t="str">
        <f>VLOOKUP(Tabela2[[#This Row],[SIEMA]],Siema2025,12,FALSE)</f>
        <v xml:space="preserve"> </v>
      </c>
      <c r="AB766" s="104" t="str">
        <f>IF(W766="","",IF(ISNUMBER(W766)=FALSE,"Não se aplica",IFERROR(VLOOKUP(W766,Produtos!$A$1:$C$2319,3,FALSE),"Não Cadastrado")))</f>
        <v/>
      </c>
      <c r="AC766" s="104"/>
      <c r="AD766" s="108"/>
      <c r="AE766" s="107" t="str">
        <f>IF(AC766="","", IF(AC766="NC","", IF(AC766="NE","", IF(AC766="NA","",IFERROR(VLOOKUP(AC766,Produtos!$A$1:$C$2319,2,FALSE),"Não Cadastrado")))))</f>
        <v/>
      </c>
      <c r="AF766" s="104"/>
      <c r="AG766" s="104"/>
      <c r="AH766" s="104" t="str">
        <f>IF(AC766="","",IF(ISNUMBER(AC766)=FALSE,"Não se aplica",IFERROR(VLOOKUP(AC766,Produtos!$A$1:$C$2319,3,FALSE),"Não Cadastrado")))</f>
        <v/>
      </c>
      <c r="AI766" s="104"/>
      <c r="AJ766" s="104" t="str">
        <f>VLOOKUP(Tabela2[[#This Row],[SIEMA]],Siema2025,26,FALSE)</f>
        <v>Após avaliação, detectou-se que o escape era referente à linha de controle da DHSV-2,
decorrente de falha na conexão do componente.</v>
      </c>
      <c r="AK766" s="107" t="s">
        <v>7285</v>
      </c>
      <c r="AL766" s="107"/>
      <c r="AM766" s="107"/>
      <c r="AN766" s="108" t="str">
        <f>VLOOKUP(Tabela2[[#This Row],[SIEMA]],Siema2025,51,FALSE)</f>
        <v/>
      </c>
      <c r="AO766" s="108" t="str">
        <f>VLOOKUP(Tabela2[[#This Row],[SIEMA]],Siema2025,53,FALSE)</f>
        <v/>
      </c>
      <c r="AP766" s="108" t="str">
        <f>VLOOKUP(Tabela2[[#This Row],[SIEMA]],Siema2025,55,FALSE)</f>
        <v/>
      </c>
      <c r="AQ766" s="108" t="str">
        <f>VLOOKUP(Tabela2[[#This Row],[SIEMA]],Siema2025,57,FALSE)</f>
        <v/>
      </c>
      <c r="AR766" s="108" t="str">
        <f>VLOOKUP(Tabela2[[#This Row],[SIEMA]],Siema2025,59,FALSE)</f>
        <v/>
      </c>
      <c r="AS766" s="108" t="str">
        <f>VLOOKUP(Tabela2[[#This Row],[SIEMA]],Siema2025,61,FALSE)</f>
        <v>X</v>
      </c>
      <c r="AT766" s="108" t="str">
        <f>VLOOKUP(Tabela2[[#This Row],[SIEMA]],Siema2025,63,FALSE)</f>
        <v/>
      </c>
      <c r="AU766" s="108" t="str">
        <f>VLOOKUP(Tabela2[[#This Row],[SIEMA]],Siema2025,65,FALSE)</f>
        <v/>
      </c>
      <c r="AV766" s="108" t="str">
        <f>VLOOKUP(Tabela2[[#This Row],[SIEMA]],Siema2025,67,FALSE)</f>
        <v/>
      </c>
      <c r="AW766" s="108" t="str">
        <f>VLOOKUP(Tabela2[[#This Row],[SIEMA]],Siema2025,69,FALSE)</f>
        <v/>
      </c>
      <c r="AX766" s="108" t="str">
        <f>VLOOKUP(Tabela2[[#This Row],[SIEMA]],Siema2025,71,FALSE)</f>
        <v/>
      </c>
      <c r="AY766" s="108" t="str">
        <f>VLOOKUP(Tabela2[[#This Row],[SIEMA]],Siema2025,73,FALSE)</f>
        <v/>
      </c>
      <c r="AZ766" s="108" t="str">
        <f>VLOOKUP(Tabela2[[#This Row],[SIEMA]],Siema2025,75,FALSE)</f>
        <v/>
      </c>
      <c r="BA766" s="108" t="str">
        <f>VLOOKUP(Tabela2[[#This Row],[SIEMA]],Siema2025,77,FALSE)</f>
        <v/>
      </c>
      <c r="BB766" s="108" t="str">
        <f>VLOOKUP(Tabela2[[#This Row],[SIEMA]],Siema2025,79,FALSE)</f>
        <v/>
      </c>
      <c r="BC766" s="108" t="str">
        <f>IF(Tabela2[[#This Row],[Outro(s) ]] = "X", "PREENCHER","NA")</f>
        <v>NA</v>
      </c>
      <c r="BD766" s="108" t="str">
        <f>VLOOKUP(Tabela2[[#This Row],[SIEMA]],Siema2025,82,FALSE)</f>
        <v/>
      </c>
      <c r="BE766" s="108" t="str">
        <f>VLOOKUP(Tabela2[[#This Row],[SIEMA]],Siema2025,81,FALSE)</f>
        <v/>
      </c>
      <c r="BF766" s="110" t="str">
        <f>VLOOKUP(Tabela2[[#This Row],[SIEMA]],Siema2025,28,FALSE)</f>
        <v>Petrobras</v>
      </c>
      <c r="BG766" s="110"/>
      <c r="BH766" s="111" t="str">
        <f>VLOOKUP(Tabela2[[#This Row],[SIEMA]],Siema2025,29,FALSE)</f>
        <v>3300161000101</v>
      </c>
      <c r="BI766" s="112" t="s">
        <v>2696</v>
      </c>
      <c r="BJ766" s="107" t="s">
        <v>7099</v>
      </c>
      <c r="BK766" s="104" t="s">
        <v>2696</v>
      </c>
      <c r="BL766" s="140">
        <v>46009</v>
      </c>
      <c r="BM766" s="108">
        <f ca="1">IF(Tabela2[[#This Row],[Data de atendimento do Ibama (considerar o primeiro documento/ação)]]="",_xlfn.DAYS(TODAY(),J766),_xlfn.DAYS(Tabela2[[#This Row],[Data de atendimento do Ibama (considerar o primeiro documento/ação)]],J766))</f>
        <v>32</v>
      </c>
      <c r="BN766" s="108" t="str">
        <f>IF(Tabela2[[#This Row],[Atendido pelo Ibama ("Não" ou "Sim")]]="Não","Preencher", IF(Tabela2[[#This Row],[Atendido pelo Ibama ("Não" ou "Sim")]]="Sim","NA",""))</f>
        <v>NA</v>
      </c>
      <c r="BO766" s="114" t="s">
        <v>7138</v>
      </c>
      <c r="BP766" s="108" t="str">
        <f>IF(Tabela2[[#This Row],[Forma de atendimento (primeiro documento/ação)]]= "Outros (especificar)", "PREENCHER","NA")</f>
        <v>NA</v>
      </c>
      <c r="BQ766" s="106" t="s">
        <v>123</v>
      </c>
      <c r="BR766" s="108" t="str">
        <f>IF(Tabela2[[#This Row],[Equipe do Ibama foi a campo? Houve sobrevoo do Poseidon?]] = "Sim", "PREENCHER","NA")</f>
        <v>NA</v>
      </c>
      <c r="BS766" s="108" t="str">
        <f>IF(Tabela2[[#This Row],[Se sim, foi emitida Ordem de Emergência? (informações vinculada à coluna CK)]] = "Sim", "PREENCHER","NA")</f>
        <v>NA</v>
      </c>
      <c r="BT766" s="108" t="s">
        <v>7101</v>
      </c>
      <c r="BU766" s="108" t="s">
        <v>123</v>
      </c>
      <c r="BV766" s="108" t="s">
        <v>123</v>
      </c>
      <c r="BW766" s="108" t="s">
        <v>123</v>
      </c>
      <c r="BX766" s="106"/>
      <c r="BY766" s="106"/>
      <c r="BZ766" s="104" t="str">
        <f>IF(Tabela2[[#This Row],[Data do documento de encerramento]]="NA","NA",IF(Tabela2[[#This Row],[Data do documento de encerramento]]="","Pendente de conclusão/ encerramento",_xlfn.DAYS(Tabela2[[#This Row],[Data do documento de encerramento]],J766)))</f>
        <v>Pendente de conclusão/ encerramento</v>
      </c>
      <c r="CA766" s="107" t="s">
        <v>7816</v>
      </c>
      <c r="CB766" s="107"/>
      <c r="CC766" s="107" t="s">
        <v>7148</v>
      </c>
      <c r="CD766" s="107" t="s">
        <v>123</v>
      </c>
      <c r="CE766" s="107" t="s">
        <v>123</v>
      </c>
      <c r="CF766" s="107" t="s">
        <v>7149</v>
      </c>
    </row>
    <row r="767" spans="1:84" ht="15" customHeight="1">
      <c r="A767" s="182">
        <v>2025111936045</v>
      </c>
      <c r="B767" s="118" t="s">
        <v>10391</v>
      </c>
      <c r="C767" s="108" t="s">
        <v>672</v>
      </c>
      <c r="D767" s="106" t="s">
        <v>637</v>
      </c>
      <c r="E767" s="106" t="s">
        <v>9271</v>
      </c>
      <c r="F767" s="153" t="s">
        <v>10392</v>
      </c>
      <c r="G767" s="106" t="s">
        <v>10393</v>
      </c>
      <c r="H767" s="106" t="s">
        <v>10394</v>
      </c>
      <c r="I767" s="104" t="str">
        <f>VLOOKUP(Tabela2[[#This Row],[SIEMA]],Siema2025,19,FALSE)</f>
        <v>Santos</v>
      </c>
      <c r="J767" s="105">
        <f>VLOOKUP(Tabela2[[#This Row],[SIEMA]],Siema2025,2,FALSE)</f>
        <v>45978</v>
      </c>
      <c r="K767" s="105" t="str">
        <f>VLOOKUP(Tabela2[[#This Row],[SIEMA]],Siema2025,16,FALSE)</f>
        <v>Segunda</v>
      </c>
      <c r="L767" s="106" t="str">
        <f>IF(Tabela2[[#This Row],[Data]]="","Sem Informação",VLOOKUP(MONTH(Tabela2[[#This Row],[Data]]),'[1]Validação de dados'!$I$1:$J$13,2,0))</f>
        <v>Novembro</v>
      </c>
      <c r="M767" s="104">
        <f>YEAR(Tabela2[[#This Row],[Data]])</f>
        <v>2025</v>
      </c>
      <c r="N767" s="105" t="str">
        <f>VLOOKUP(Tabela2[[#This Row],[SIEMA]],Siema2025,17,FALSE)</f>
        <v>Matutino</v>
      </c>
      <c r="O767" s="105" t="str">
        <f>VLOOKUP(Tabela2[[#This Row],[SIEMA]],Siema2025,5,FALSE)</f>
        <v>Plataforma</v>
      </c>
      <c r="P767" s="104" t="str">
        <f>VLOOKUP(Tabela2[[#This Row],[SIEMA]],Siema2025,21,FALSE)</f>
        <v>NS-47 (WEST TELLUS) em operação no poço 7-BUZ-100DA-RJS, Campo de Búzios, Bacia de Santos</v>
      </c>
      <c r="Q767" s="104" t="s">
        <v>637</v>
      </c>
      <c r="R767" t="s">
        <v>7199</v>
      </c>
      <c r="S767" s="137" t="s">
        <v>7147</v>
      </c>
      <c r="T767" s="104">
        <v>0.24099999999999999</v>
      </c>
      <c r="U767" s="104" t="s">
        <v>7111</v>
      </c>
      <c r="V767" s="104" t="str">
        <f>IF(Q767="","",IF(ISNUMBER(Q767)=FALSE,"Não se aplica",IFERROR(VLOOKUP(Q767,Produtos!$A$1:$C$2319,3,FALSE),"Não Cadastrado")))</f>
        <v>Não se aplica</v>
      </c>
      <c r="W767" s="104"/>
      <c r="X767" s="113"/>
      <c r="Y767" s="109" t="str">
        <f>IF(W767="","", IF(W767="NC","", IF(W767="NE","", IF(W767="NA","",IFERROR(VLOOKUP(W767,Produtos!$A$1:$C$2319,2,FALSE),"Não Cadastrado")))))</f>
        <v/>
      </c>
      <c r="Z767" s="104"/>
      <c r="AA767" s="104"/>
      <c r="AB767" s="104" t="str">
        <f>IF(W767="","",IF(ISNUMBER(W767)=FALSE,"Não se aplica",IFERROR(VLOOKUP(W767,Produtos!$A$1:$C$2319,3,FALSE),"Não Cadastrado")))</f>
        <v/>
      </c>
      <c r="AC767" s="134"/>
      <c r="AD767" s="134"/>
      <c r="AE767" s="107" t="str">
        <f>IF(AC767="","", IF(AC767="NC","", IF(AC767="NE","", IF(AC767="NA","",IFERROR(VLOOKUP(AC767,Produtos!$A$1:$C$2319,2,FALSE),"Não Cadastrado")))))</f>
        <v/>
      </c>
      <c r="AF767" s="134"/>
      <c r="AG767" s="104"/>
      <c r="AH767" s="104" t="str">
        <f>IF(AC767="","",IF(ISNUMBER(AC767)=FALSE,"Não se aplica",IFERROR(VLOOKUP(AC767,Produtos!$A$1:$C$2319,3,FALSE),"Não Cadastrado")))</f>
        <v/>
      </c>
      <c r="AI767" s="134"/>
      <c r="AJ767" s="104" t="str">
        <f>VLOOKUP(Tabela2[[#This Row],[SIEMA]],Siema2025,26,FALSE)</f>
        <v>Durante o teste funcional da Upper blind shear ram (UBSR) com acionamento pelo sistema acústico, ocorreu queda na pressão dos acumuladores de fundo, os quais estavam isolados para a superfície, após o completo fechamento da gaveta, indicando vazamento de fundo do sistema. O fluido de acionamento do BOP contém 97% de água potável e 3% de ERIFON 603 HP, que é classificado como não tóxico para o ambiente aquático e rapidamente degradável. . O
volume estimado de descarga foi de 0,241 m³ de fluido hidráulico base aquosa. Durante o teste de instalação, foram identificadas também as falhas no BOP (1 - alarme de ground fault no circuito 24V do POD azul; 2 - Falha no Slot 14 do barramento 1 do PLC=2 do POD azul).</v>
      </c>
      <c r="AK767" s="107" t="s">
        <v>7112</v>
      </c>
      <c r="AL767" s="107"/>
      <c r="AM767" s="107"/>
      <c r="AN767" s="108" t="str">
        <f>VLOOKUP(Tabela2[[#This Row],[SIEMA]],Siema2025,51,FALSE)</f>
        <v/>
      </c>
      <c r="AO767" s="108" t="str">
        <f>VLOOKUP(Tabela2[[#This Row],[SIEMA]],Siema2025,53,FALSE)</f>
        <v/>
      </c>
      <c r="AP767" s="108" t="str">
        <f>VLOOKUP(Tabela2[[#This Row],[SIEMA]],Siema2025,55,FALSE)</f>
        <v/>
      </c>
      <c r="AQ767" s="108" t="str">
        <f>VLOOKUP(Tabela2[[#This Row],[SIEMA]],Siema2025,57,FALSE)</f>
        <v/>
      </c>
      <c r="AR767" s="108" t="str">
        <f>VLOOKUP(Tabela2[[#This Row],[SIEMA]],Siema2025,59,FALSE)</f>
        <v/>
      </c>
      <c r="AS767" s="108" t="str">
        <f>VLOOKUP(Tabela2[[#This Row],[SIEMA]],Siema2025,61,FALSE)</f>
        <v>X</v>
      </c>
      <c r="AT767" s="108" t="str">
        <f>VLOOKUP(Tabela2[[#This Row],[SIEMA]],Siema2025,63,FALSE)</f>
        <v/>
      </c>
      <c r="AU767" s="108" t="str">
        <f>VLOOKUP(Tabela2[[#This Row],[SIEMA]],Siema2025,65,FALSE)</f>
        <v/>
      </c>
      <c r="AV767" s="108" t="str">
        <f>VLOOKUP(Tabela2[[#This Row],[SIEMA]],Siema2025,67,FALSE)</f>
        <v/>
      </c>
      <c r="AW767" s="108" t="str">
        <f>VLOOKUP(Tabela2[[#This Row],[SIEMA]],Siema2025,69,FALSE)</f>
        <v/>
      </c>
      <c r="AX767" s="108" t="str">
        <f>VLOOKUP(Tabela2[[#This Row],[SIEMA]],Siema2025,71,FALSE)</f>
        <v/>
      </c>
      <c r="AY767" s="108" t="str">
        <f>VLOOKUP(Tabela2[[#This Row],[SIEMA]],Siema2025,73,FALSE)</f>
        <v/>
      </c>
      <c r="AZ767" s="108" t="str">
        <f>VLOOKUP(Tabela2[[#This Row],[SIEMA]],Siema2025,75,FALSE)</f>
        <v/>
      </c>
      <c r="BA767" s="108" t="str">
        <f>VLOOKUP(Tabela2[[#This Row],[SIEMA]],Siema2025,77,FALSE)</f>
        <v/>
      </c>
      <c r="BB767" s="108" t="str">
        <f>VLOOKUP(Tabela2[[#This Row],[SIEMA]],Siema2025,79,FALSE)</f>
        <v/>
      </c>
      <c r="BC767" s="108" t="str">
        <f>IF(Tabela2[[#This Row],[Outro(s) ]] = "X", "PREENCHER","NA")</f>
        <v>NA</v>
      </c>
      <c r="BD767" s="108" t="str">
        <f>VLOOKUP(Tabela2[[#This Row],[SIEMA]],Siema2025,82,FALSE)</f>
        <v/>
      </c>
      <c r="BE767" s="108" t="str">
        <f>VLOOKUP(Tabela2[[#This Row],[SIEMA]],Siema2025,81,FALSE)</f>
        <v/>
      </c>
      <c r="BF767" s="110" t="str">
        <f>VLOOKUP(Tabela2[[#This Row],[SIEMA]],Siema2025,28,FALSE)</f>
        <v>Petrobrás</v>
      </c>
      <c r="BG767" s="134"/>
      <c r="BH767" s="111" t="str">
        <f>VLOOKUP(Tabela2[[#This Row],[SIEMA]],Siema2025,29,FALSE)</f>
        <v>33000167000101</v>
      </c>
      <c r="BI767" s="112" t="str">
        <f>VLOOKUP(Tabela2[[#This Row],[SIEMA]],Siema2025,107,FALSE)</f>
        <v>Não</v>
      </c>
      <c r="BJ767" s="107" t="s">
        <v>7099</v>
      </c>
      <c r="BK767" s="104" t="s">
        <v>2696</v>
      </c>
      <c r="BL767" s="168">
        <v>45982</v>
      </c>
      <c r="BM767" s="108">
        <f ca="1">IF(Tabela2[[#This Row],[Data de atendimento do Ibama (considerar o primeiro documento/ação)]]="",_xlfn.DAYS(TODAY(),J767),_xlfn.DAYS(Tabela2[[#This Row],[Data de atendimento do Ibama (considerar o primeiro documento/ação)]],J767))</f>
        <v>4</v>
      </c>
      <c r="BN767" s="108" t="str">
        <f>IF(Tabela2[[#This Row],[Atendido pelo Ibama ("Não" ou "Sim")]]="Não","Preencher", IF(Tabela2[[#This Row],[Atendido pelo Ibama ("Não" ou "Sim")]]="Sim","NA",""))</f>
        <v>NA</v>
      </c>
      <c r="BO767" s="114" t="s">
        <v>7100</v>
      </c>
      <c r="BP767" s="108" t="str">
        <f>IF(Tabela2[[#This Row],[Forma de atendimento (primeiro documento/ação)]]= "Outros (especificar)", "PREENCHER","NA")</f>
        <v>NA</v>
      </c>
      <c r="BQ767" s="106" t="s">
        <v>123</v>
      </c>
      <c r="BR767" s="108" t="str">
        <f>IF(Tabela2[[#This Row],[Equipe do Ibama foi a campo? Houve sobrevoo do Poseidon?]] = "Sim", "PREENCHER","NA")</f>
        <v>NA</v>
      </c>
      <c r="BS767" s="108" t="str">
        <f>IF(Tabela2[[#This Row],[Se sim, foi emitida Ordem de Emergência? (informações vinculada à coluna CK)]] = "Sim", "PREENCHER","NA")</f>
        <v>NA</v>
      </c>
      <c r="BT767" s="108" t="s">
        <v>7101</v>
      </c>
      <c r="BU767" s="108" t="s">
        <v>2696</v>
      </c>
      <c r="BV767" s="108" t="s">
        <v>123</v>
      </c>
      <c r="BW767" s="108" t="s">
        <v>2696</v>
      </c>
      <c r="BX767" s="106" t="s">
        <v>7102</v>
      </c>
      <c r="BY767" s="168">
        <v>46183</v>
      </c>
      <c r="BZ767" s="104">
        <f>IF(Tabela2[[#This Row],[Data do documento de encerramento]]="NA","NA",IF(Tabela2[[#This Row],[Data do documento de encerramento]]="","Pendente de conclusão/ encerramento",_xlfn.DAYS(Tabela2[[#This Row],[Data do documento de encerramento]],J767)))</f>
        <v>205</v>
      </c>
      <c r="CA767" s="137"/>
      <c r="CB767" s="107" t="s">
        <v>7256</v>
      </c>
      <c r="CC767" s="107" t="s">
        <v>7201</v>
      </c>
      <c r="CD767" s="107" t="s">
        <v>123</v>
      </c>
      <c r="CE767" s="107" t="s">
        <v>123</v>
      </c>
      <c r="CF767" s="107" t="s">
        <v>7257</v>
      </c>
    </row>
    <row r="768" spans="1:84" ht="76.5">
      <c r="A768" s="169">
        <v>2025111950449</v>
      </c>
      <c r="B768" s="118" t="s">
        <v>10395</v>
      </c>
      <c r="C768" s="108" t="str">
        <f>VLOOKUP(Tabela2[[#This Row],[SIEMA]],Siema2025,4,FALSE)</f>
        <v xml:space="preserve"> SC</v>
      </c>
      <c r="D768" s="106" t="str">
        <f>VLOOKUP(Tabela2[[#This Row],[SIEMA]],Siema2025,3,FALSE)</f>
        <v xml:space="preserve">São Francisco do Sul </v>
      </c>
      <c r="E768" s="106" t="s">
        <v>10396</v>
      </c>
      <c r="F768" s="106" t="s">
        <v>10397</v>
      </c>
      <c r="G768" s="106" t="s">
        <v>10398</v>
      </c>
      <c r="H768" s="106" t="s">
        <v>10399</v>
      </c>
      <c r="I768" s="104" t="s">
        <v>7120</v>
      </c>
      <c r="J768" s="105">
        <f>VLOOKUP(Tabela2[[#This Row],[SIEMA]],Siema2025,2,FALSE)</f>
        <v>45979</v>
      </c>
      <c r="K768" s="105" t="str">
        <f>VLOOKUP(Tabela2[[#This Row],[SIEMA]],Siema2025,16,FALSE)</f>
        <v>Terça</v>
      </c>
      <c r="L768" s="106" t="str">
        <f>IF(Tabela2[[#This Row],[Data]]="","Sem Informação",VLOOKUP(MONTH(Tabela2[[#This Row],[Data]]),'[1]Validação de dados'!$I$1:$J$13,2,0))</f>
        <v>Novembro</v>
      </c>
      <c r="M768" s="104">
        <f>YEAR(Tabela2[[#This Row],[Data]])</f>
        <v>2025</v>
      </c>
      <c r="N768" s="105" t="str">
        <f>VLOOKUP(Tabela2[[#This Row],[SIEMA]],Siema2025,17,FALSE)</f>
        <v>Matutino</v>
      </c>
      <c r="O768" s="105" t="str">
        <f>VLOOKUP(Tabela2[[#This Row],[SIEMA]],Siema2025,5,FALSE)</f>
        <v>Terminal/portos/ancoradouros/etc</v>
      </c>
      <c r="P768" s="104" t="str">
        <f>VLOOKUP(Tabela2[[#This Row],[SIEMA]],Siema2025,21,FALSE)</f>
        <v/>
      </c>
      <c r="Q768" s="104" t="s">
        <v>7094</v>
      </c>
      <c r="R768" s="108"/>
      <c r="S768" s="104" t="s">
        <v>7927</v>
      </c>
      <c r="T768" s="104">
        <v>1.4999999999999999E-2</v>
      </c>
      <c r="U768" s="104" t="s">
        <v>7111</v>
      </c>
      <c r="V768" s="104" t="str">
        <f>IF(Q768="","",IF(ISNUMBER(Q768)=FALSE,"Não se aplica",IFERROR(VLOOKUP(Q768,Produtos!$A$1:$C$2319,3,FALSE),"Não Cadastrado")))</f>
        <v>Não se aplica</v>
      </c>
      <c r="W768" s="104"/>
      <c r="X768" s="113"/>
      <c r="Y768" s="109" t="str">
        <f>IF(W768="","", IF(W768="NC","", IF(W768="NE","", IF(W768="NA","",IFERROR(VLOOKUP(W768,Produtos!$A$1:$C$2319,2,FALSE),"Não Cadastrado")))))</f>
        <v/>
      </c>
      <c r="Z768" s="104"/>
      <c r="AA768" s="104"/>
      <c r="AB768" s="104" t="str">
        <f>IF(W768="","",IF(ISNUMBER(W768)=FALSE,"Não se aplica",IFERROR(VLOOKUP(W768,Produtos!$A$1:$C$2319,3,FALSE),"Não Cadastrado")))</f>
        <v/>
      </c>
      <c r="AC768" s="104"/>
      <c r="AD768" s="108"/>
      <c r="AE768" s="107" t="str">
        <f>IF(AC768="","", IF(AC768="NC","", IF(AC768="NE","", IF(AC768="NA","",IFERROR(VLOOKUP(AC768,Produtos!$A$1:$C$2319,2,FALSE),"Não Cadastrado")))))</f>
        <v/>
      </c>
      <c r="AF768" s="104"/>
      <c r="AG768" s="104"/>
      <c r="AH768" s="104" t="str">
        <f>IF(AC768="","",IF(ISNUMBER(AC768)=FALSE,"Não se aplica",IFERROR(VLOOKUP(AC768,Produtos!$A$1:$C$2319,3,FALSE),"Não Cadastrado")))</f>
        <v/>
      </c>
      <c r="AI768" s="113"/>
      <c r="AJ768" s="104" t="str">
        <f>VLOOKUP(Tabela2[[#This Row],[SIEMA]],Siema2025,26,FALSE)</f>
        <v>Vazamento de óleo lubrificante do propulsor de BE.</v>
      </c>
      <c r="AK768" s="107" t="s">
        <v>6834</v>
      </c>
      <c r="AL768" s="107"/>
      <c r="AM768" s="107"/>
      <c r="AN768" s="108" t="str">
        <f>VLOOKUP(Tabela2[[#This Row],[SIEMA]],Siema2025,51,FALSE)</f>
        <v/>
      </c>
      <c r="AO768" s="108" t="str">
        <f>VLOOKUP(Tabela2[[#This Row],[SIEMA]],Siema2025,53,FALSE)</f>
        <v/>
      </c>
      <c r="AP768" s="108" t="str">
        <f>VLOOKUP(Tabela2[[#This Row],[SIEMA]],Siema2025,55,FALSE)</f>
        <v/>
      </c>
      <c r="AQ768" s="108" t="str">
        <f>VLOOKUP(Tabela2[[#This Row],[SIEMA]],Siema2025,57,FALSE)</f>
        <v/>
      </c>
      <c r="AR768" s="108" t="str">
        <f>VLOOKUP(Tabela2[[#This Row],[SIEMA]],Siema2025,59,FALSE)</f>
        <v/>
      </c>
      <c r="AS768" s="108" t="str">
        <f>VLOOKUP(Tabela2[[#This Row],[SIEMA]],Siema2025,61,FALSE)</f>
        <v>X</v>
      </c>
      <c r="AT768" s="108" t="str">
        <f>VLOOKUP(Tabela2[[#This Row],[SIEMA]],Siema2025,63,FALSE)</f>
        <v/>
      </c>
      <c r="AU768" s="108" t="str">
        <f>VLOOKUP(Tabela2[[#This Row],[SIEMA]],Siema2025,65,FALSE)</f>
        <v/>
      </c>
      <c r="AV768" s="108" t="str">
        <f>VLOOKUP(Tabela2[[#This Row],[SIEMA]],Siema2025,67,FALSE)</f>
        <v/>
      </c>
      <c r="AW768" s="108" t="str">
        <f>VLOOKUP(Tabela2[[#This Row],[SIEMA]],Siema2025,69,FALSE)</f>
        <v/>
      </c>
      <c r="AX768" s="108" t="str">
        <f>VLOOKUP(Tabela2[[#This Row],[SIEMA]],Siema2025,71,FALSE)</f>
        <v/>
      </c>
      <c r="AY768" s="108" t="str">
        <f>VLOOKUP(Tabela2[[#This Row],[SIEMA]],Siema2025,73,FALSE)</f>
        <v/>
      </c>
      <c r="AZ768" s="108" t="str">
        <f>VLOOKUP(Tabela2[[#This Row],[SIEMA]],Siema2025,75,FALSE)</f>
        <v/>
      </c>
      <c r="BA768" s="108" t="str">
        <f>VLOOKUP(Tabela2[[#This Row],[SIEMA]],Siema2025,77,FALSE)</f>
        <v/>
      </c>
      <c r="BB768" s="108" t="str">
        <f>VLOOKUP(Tabela2[[#This Row],[SIEMA]],Siema2025,79,FALSE)</f>
        <v/>
      </c>
      <c r="BC768" s="108"/>
      <c r="BD768" s="108" t="str">
        <f>VLOOKUP(Tabela2[[#This Row],[SIEMA]],Siema2025,82,FALSE)</f>
        <v/>
      </c>
      <c r="BE768" s="108" t="str">
        <f>VLOOKUP(Tabela2[[#This Row],[SIEMA]],Siema2025,81,FALSE)</f>
        <v/>
      </c>
      <c r="BF768" s="110" t="str">
        <f>VLOOKUP(Tabela2[[#This Row],[SIEMA]],Siema2025,28,FALSE)</f>
        <v>Rebocador %u201CSão Luis%u201D (apoio portuário).</v>
      </c>
      <c r="BG768" s="110"/>
      <c r="BH768" s="111" t="str">
        <f>VLOOKUP(Tabela2[[#This Row],[SIEMA]],Siema2025,29,FALSE)</f>
        <v/>
      </c>
      <c r="BI768" s="112" t="s">
        <v>2696</v>
      </c>
      <c r="BJ768" s="107" t="s">
        <v>7099</v>
      </c>
      <c r="BK768" s="104" t="s">
        <v>123</v>
      </c>
      <c r="BL768" s="140"/>
      <c r="BM768" s="108">
        <f ca="1">IF(Tabela2[[#This Row],[Data de atendimento do Ibama (considerar o primeiro documento/ação)]]="",_xlfn.DAYS(TODAY(),J768),_xlfn.DAYS(Tabela2[[#This Row],[Data de atendimento do Ibama (considerar o primeiro documento/ação)]],J768))</f>
        <v>251</v>
      </c>
      <c r="BN768" s="108" t="s">
        <v>10400</v>
      </c>
      <c r="BO768" s="114" t="s">
        <v>637</v>
      </c>
      <c r="BP768" s="108" t="str">
        <f>IF(Tabela2[[#This Row],[Forma de atendimento (primeiro documento/ação)]]= "Outros (especificar)", "PREENCHER","NA")</f>
        <v>NA</v>
      </c>
      <c r="BQ768" s="106" t="s">
        <v>123</v>
      </c>
      <c r="BR768" s="108" t="str">
        <f>IF(Tabela2[[#This Row],[Equipe do Ibama foi a campo? Houve sobrevoo do Poseidon?]] = "Sim", "PREENCHER","NA")</f>
        <v>NA</v>
      </c>
      <c r="BS768" s="108" t="s">
        <v>7120</v>
      </c>
      <c r="BT768" s="108" t="s">
        <v>7225</v>
      </c>
      <c r="BU768" s="108" t="str">
        <f>IF(Tabela2[[#This Row],[Houve envio de Informações Pós-acidente (preencher "não se aplica" quando de competência estadual/municipal)]] = "Sim", "PREENCHER","NA")</f>
        <v>NA</v>
      </c>
      <c r="BV768" s="108" t="s">
        <v>123</v>
      </c>
      <c r="BW768" s="108" t="s">
        <v>123</v>
      </c>
      <c r="BX768" s="106" t="s">
        <v>7127</v>
      </c>
      <c r="BY768" s="106"/>
      <c r="BZ768" s="104" t="str">
        <f>IF(Tabela2[[#This Row],[Data do documento de encerramento]]="NA","NA",IF(Tabela2[[#This Row],[Data do documento de encerramento]]="","Pendente de conclusão/ encerramento",_xlfn.DAYS(Tabela2[[#This Row],[Data do documento de encerramento]],J768)))</f>
        <v>Pendente de conclusão/ encerramento</v>
      </c>
      <c r="CA768" s="107" t="s">
        <v>10401</v>
      </c>
      <c r="CB768" s="107"/>
      <c r="CC768" s="107"/>
      <c r="CD768" s="107"/>
      <c r="CE768" s="107"/>
      <c r="CF768" s="107"/>
    </row>
    <row r="769" spans="1:84" ht="60.75">
      <c r="A769" s="169">
        <v>2025111950450</v>
      </c>
      <c r="B769" s="170" t="s">
        <v>10402</v>
      </c>
      <c r="C769" s="108" t="s">
        <v>7135</v>
      </c>
      <c r="D769" s="106" t="s">
        <v>637</v>
      </c>
      <c r="E769" s="106" t="s">
        <v>9431</v>
      </c>
      <c r="F769" s="106"/>
      <c r="G769" s="106" t="s">
        <v>10403</v>
      </c>
      <c r="H769" s="106" t="s">
        <v>10404</v>
      </c>
      <c r="I769" s="104" t="str">
        <f>VLOOKUP(Tabela2[[#This Row],[SIEMA]],Siema2025,19,FALSE)</f>
        <v>Campos</v>
      </c>
      <c r="J769" s="105">
        <f>VLOOKUP(Tabela2[[#This Row],[SIEMA]],Siema2025,2,FALSE)</f>
        <v>45979</v>
      </c>
      <c r="K769" s="105" t="str">
        <f>VLOOKUP(Tabela2[[#This Row],[SIEMA]],Siema2025,16,FALSE)</f>
        <v>Terça</v>
      </c>
      <c r="L769" s="106" t="str">
        <f>IF(Tabela2[[#This Row],[Data]]="","Sem Informação",VLOOKUP(MONTH(Tabela2[[#This Row],[Data]]),'[1]Validação de dados'!$I$1:$J$13,2,0))</f>
        <v>Novembro</v>
      </c>
      <c r="M769" s="104">
        <f>YEAR(Tabela2[[#This Row],[Data]])</f>
        <v>2025</v>
      </c>
      <c r="N769" s="105" t="str">
        <f>VLOOKUP(Tabela2[[#This Row],[SIEMA]],Siema2025,17,FALSE)</f>
        <v>Madrugada</v>
      </c>
      <c r="O769" s="105" t="s">
        <v>111</v>
      </c>
      <c r="P769" s="104" t="str">
        <f>VLOOKUP(Tabela2[[#This Row],[SIEMA]],Siema2025,21,FALSE)</f>
        <v>NS-28 (WEST POLARIS)</v>
      </c>
      <c r="Q769" s="104" t="s">
        <v>637</v>
      </c>
      <c r="R769" s="104" t="s">
        <v>10405</v>
      </c>
      <c r="S769" s="107" t="s">
        <v>10406</v>
      </c>
      <c r="T769" s="104" t="str">
        <f>VLOOKUP(Tabela2[[#This Row],[SIEMA]],Siema2025,11,FALSE)</f>
        <v>12.401</v>
      </c>
      <c r="U769" s="104" t="str">
        <f>VLOOKUP(Tabela2[[#This Row],[SIEMA]],Siema2025,12,FALSE)</f>
        <v>M3</v>
      </c>
      <c r="V769" s="104" t="str">
        <f>IF(Q769="","",IF(ISNUMBER(Q769)=FALSE,"Não se aplica",IFERROR(VLOOKUP(Q769,Produtos!$A$1:$C$2319,3,FALSE),"Não Cadastrado")))</f>
        <v>Não se aplica</v>
      </c>
      <c r="W769" s="104"/>
      <c r="X769" s="113"/>
      <c r="Y769" s="109" t="str">
        <f>IF(W769="","", IF(W769="NC","", IF(W769="NE","", IF(W769="NA","",IFERROR(VLOOKUP(W769,Produtos!$A$1:$C$2319,2,FALSE),"Não Cadastrado")))))</f>
        <v/>
      </c>
      <c r="Z769" s="104"/>
      <c r="AA769" s="104"/>
      <c r="AB769" s="104" t="str">
        <f>IF(W769="","",IF(ISNUMBER(W769)=FALSE,"Não se aplica",IFERROR(VLOOKUP(W769,Produtos!$A$1:$C$2319,3,FALSE),"Não Cadastrado")))</f>
        <v/>
      </c>
      <c r="AC769" s="104"/>
      <c r="AD769" s="108" t="str">
        <f>IF(Tabela2[[#This Row],[Origem do acidente]] = "Plataforma", "PREENCHER","NA")</f>
        <v>PREENCHER</v>
      </c>
      <c r="AE769" s="107" t="str">
        <f>IF(AC769="","", IF(AC769="NC","", IF(AC769="NE","", IF(AC769="NA","",IFERROR(VLOOKUP(AC769,Produtos!$A$1:$C$2319,2,FALSE),"Não Cadastrado")))))</f>
        <v/>
      </c>
      <c r="AF769" s="104"/>
      <c r="AG769" s="104"/>
      <c r="AH769" s="104" t="str">
        <f>IF(AC769="","",IF(ISNUMBER(AC769)=FALSE,"Não se aplica",IFERROR(VLOOKUP(AC769,Produtos!$A$1:$C$2319,3,FALSE),"Não Cadastrado")))</f>
        <v/>
      </c>
      <c r="AI769" s="104"/>
      <c r="AJ769" s="104" t="str">
        <f>VLOOKUP(Tabela2[[#This Row],[SIEMA]],Siema2025,26,FALSE)</f>
        <v>Perda de estanqueidade da cimentação do revestimento de superfície 22".</v>
      </c>
      <c r="AK769" s="107" t="s">
        <v>7112</v>
      </c>
      <c r="AL769" s="107" t="s">
        <v>7098</v>
      </c>
      <c r="AM769" s="107" t="s">
        <v>7311</v>
      </c>
      <c r="AN769" s="108" t="str">
        <f>VLOOKUP(Tabela2[[#This Row],[SIEMA]],Siema2025,51,FALSE)</f>
        <v/>
      </c>
      <c r="AO769" s="108" t="str">
        <f>VLOOKUP(Tabela2[[#This Row],[SIEMA]],Siema2025,53,FALSE)</f>
        <v/>
      </c>
      <c r="AP769" s="108" t="str">
        <f>VLOOKUP(Tabela2[[#This Row],[SIEMA]],Siema2025,55,FALSE)</f>
        <v/>
      </c>
      <c r="AQ769" s="108" t="str">
        <f>VLOOKUP(Tabela2[[#This Row],[SIEMA]],Siema2025,57,FALSE)</f>
        <v/>
      </c>
      <c r="AR769" s="108" t="str">
        <f>VLOOKUP(Tabela2[[#This Row],[SIEMA]],Siema2025,59,FALSE)</f>
        <v/>
      </c>
      <c r="AS769" s="108" t="str">
        <f>VLOOKUP(Tabela2[[#This Row],[SIEMA]],Siema2025,61,FALSE)</f>
        <v>X</v>
      </c>
      <c r="AT769" s="108" t="str">
        <f>VLOOKUP(Tabela2[[#This Row],[SIEMA]],Siema2025,63,FALSE)</f>
        <v/>
      </c>
      <c r="AU769" s="108" t="str">
        <f>VLOOKUP(Tabela2[[#This Row],[SIEMA]],Siema2025,65,FALSE)</f>
        <v/>
      </c>
      <c r="AV769" s="108" t="str">
        <f>VLOOKUP(Tabela2[[#This Row],[SIEMA]],Siema2025,67,FALSE)</f>
        <v/>
      </c>
      <c r="AW769" s="108" t="str">
        <f>VLOOKUP(Tabela2[[#This Row],[SIEMA]],Siema2025,69,FALSE)</f>
        <v/>
      </c>
      <c r="AX769" s="108" t="str">
        <f>VLOOKUP(Tabela2[[#This Row],[SIEMA]],Siema2025,71,FALSE)</f>
        <v/>
      </c>
      <c r="AY769" s="108" t="str">
        <f>VLOOKUP(Tabela2[[#This Row],[SIEMA]],Siema2025,73,FALSE)</f>
        <v/>
      </c>
      <c r="AZ769" s="108" t="str">
        <f>VLOOKUP(Tabela2[[#This Row],[SIEMA]],Siema2025,75,FALSE)</f>
        <v/>
      </c>
      <c r="BA769" s="108" t="str">
        <f>VLOOKUP(Tabela2[[#This Row],[SIEMA]],Siema2025,77,FALSE)</f>
        <v/>
      </c>
      <c r="BB769" s="108" t="str">
        <f>VLOOKUP(Tabela2[[#This Row],[SIEMA]],Siema2025,79,FALSE)</f>
        <v/>
      </c>
      <c r="BC769" s="108" t="str">
        <f>IF(Tabela2[[#This Row],[Outro(s) ]] = "X", "PREENCHER","NA")</f>
        <v>NA</v>
      </c>
      <c r="BD769" s="108" t="str">
        <f>VLOOKUP(Tabela2[[#This Row],[SIEMA]],Siema2025,82,FALSE)</f>
        <v/>
      </c>
      <c r="BE769" s="108" t="str">
        <f>VLOOKUP(Tabela2[[#This Row],[SIEMA]],Siema2025,81,FALSE)</f>
        <v/>
      </c>
      <c r="BF769" s="110" t="str">
        <f>VLOOKUP(Tabela2[[#This Row],[SIEMA]],Siema2025,28,FALSE)</f>
        <v>Petrobrás</v>
      </c>
      <c r="BG769" s="110"/>
      <c r="BH769" s="111" t="str">
        <f>VLOOKUP(Tabela2[[#This Row],[SIEMA]],Siema2025,29,FALSE)</f>
        <v>33000167000101</v>
      </c>
      <c r="BI769" s="112" t="str">
        <f>VLOOKUP(Tabela2[[#This Row],[SIEMA]],Siema2025,107,FALSE)</f>
        <v>Não</v>
      </c>
      <c r="BJ769" s="107" t="s">
        <v>7099</v>
      </c>
      <c r="BK769" s="104" t="s">
        <v>2696</v>
      </c>
      <c r="BL769" s="140">
        <v>45987</v>
      </c>
      <c r="BM769" s="108">
        <f ca="1">IF(Tabela2[[#This Row],[Data de atendimento do Ibama (considerar o primeiro documento/ação)]]="",_xlfn.DAYS(TODAY(),J769),_xlfn.DAYS(Tabela2[[#This Row],[Data de atendimento do Ibama (considerar o primeiro documento/ação)]],J769))</f>
        <v>8</v>
      </c>
      <c r="BN769" s="108" t="str">
        <f>IF(Tabela2[[#This Row],[Atendido pelo Ibama ("Não" ou "Sim")]]="Não","Preencher", IF(Tabela2[[#This Row],[Atendido pelo Ibama ("Não" ou "Sim")]]="Sim","NA",""))</f>
        <v>NA</v>
      </c>
      <c r="BO769" s="114" t="s">
        <v>7138</v>
      </c>
      <c r="BP769" s="108" t="str">
        <f>IF(Tabela2[[#This Row],[Forma de atendimento (primeiro documento/ação)]]= "Outros (especificar)", "PREENCHER","NA")</f>
        <v>NA</v>
      </c>
      <c r="BQ769" s="106" t="s">
        <v>123</v>
      </c>
      <c r="BR769" s="108" t="str">
        <f>IF(Tabela2[[#This Row],[Equipe do Ibama foi a campo? Houve sobrevoo do Poseidon?]] = "Sim", "PREENCHER","NA")</f>
        <v>NA</v>
      </c>
      <c r="BS769" s="108" t="str">
        <f>IF(Tabela2[[#This Row],[Se sim, foi emitida Ordem de Emergência? (informações vinculada à coluna CK)]] = "Sim", "PREENCHER","NA")</f>
        <v>NA</v>
      </c>
      <c r="BT769" s="108" t="s">
        <v>7101</v>
      </c>
      <c r="BU769" s="108" t="s">
        <v>123</v>
      </c>
      <c r="BV769" s="108" t="s">
        <v>123</v>
      </c>
      <c r="BW769" s="108" t="s">
        <v>123</v>
      </c>
      <c r="BX769" s="106"/>
      <c r="BY769" s="106"/>
      <c r="BZ769" s="104" t="str">
        <f>IF(Tabela2[[#This Row],[Data do documento de encerramento]]="NA","NA",IF(Tabela2[[#This Row],[Data do documento de encerramento]]="","Pendente de conclusão/ encerramento",_xlfn.DAYS(Tabela2[[#This Row],[Data do documento de encerramento]],J769)))</f>
        <v>Pendente de conclusão/ encerramento</v>
      </c>
      <c r="CA769" s="107" t="s">
        <v>10407</v>
      </c>
      <c r="CB769" s="107"/>
      <c r="CC769" s="107" t="s">
        <v>7256</v>
      </c>
      <c r="CD769" s="107" t="s">
        <v>123</v>
      </c>
      <c r="CE769" s="107" t="s">
        <v>123</v>
      </c>
      <c r="CF769" s="107" t="s">
        <v>7149</v>
      </c>
    </row>
    <row r="770" spans="1:84" ht="15" customHeight="1">
      <c r="A770" s="182">
        <v>2025111961247</v>
      </c>
      <c r="B770" s="118" t="s">
        <v>10408</v>
      </c>
      <c r="C770" s="108" t="s">
        <v>672</v>
      </c>
      <c r="D770" s="106" t="s">
        <v>637</v>
      </c>
      <c r="E770" s="106" t="s">
        <v>9503</v>
      </c>
      <c r="F770" s="106"/>
      <c r="G770" s="106" t="s">
        <v>10409</v>
      </c>
      <c r="H770" s="106" t="s">
        <v>10410</v>
      </c>
      <c r="I770" s="104" t="str">
        <f>VLOOKUP(Tabela2[[#This Row],[SIEMA]],Siema2025,19,FALSE)</f>
        <v>Santos</v>
      </c>
      <c r="J770" s="105">
        <f>VLOOKUP(Tabela2[[#This Row],[SIEMA]],Siema2025,2,FALSE)</f>
        <v>45979</v>
      </c>
      <c r="K770" s="105" t="str">
        <f>VLOOKUP(Tabela2[[#This Row],[SIEMA]],Siema2025,16,FALSE)</f>
        <v>Terça</v>
      </c>
      <c r="L770" s="106" t="str">
        <f>IF(Tabela2[[#This Row],[Data]]="","Sem Informação",VLOOKUP(MONTH(Tabela2[[#This Row],[Data]]),'[1]Validação de dados'!$I$1:$J$13,2,0))</f>
        <v>Novembro</v>
      </c>
      <c r="M770" s="104">
        <f>YEAR(Tabela2[[#This Row],[Data]])</f>
        <v>2025</v>
      </c>
      <c r="N770" s="105" t="str">
        <f>VLOOKUP(Tabela2[[#This Row],[SIEMA]],Siema2025,17,FALSE)</f>
        <v>Matutino</v>
      </c>
      <c r="O770" s="105" t="s">
        <v>111</v>
      </c>
      <c r="P770" s="104" t="str">
        <f>VLOOKUP(Tabela2[[#This Row],[SIEMA]],Siema2025,21,FALSE)</f>
        <v>NS-29 (CAROLINA)</v>
      </c>
      <c r="Q770" s="104" t="s">
        <v>637</v>
      </c>
      <c r="R770" t="s">
        <v>7199</v>
      </c>
      <c r="S770" s="137" t="s">
        <v>7147</v>
      </c>
      <c r="T770" s="104">
        <v>5.6174999999999997</v>
      </c>
      <c r="U770" s="104" t="s">
        <v>7111</v>
      </c>
      <c r="V770" s="104" t="str">
        <f>IF(Q770="","",IF(ISNUMBER(Q770)=FALSE,"Não se aplica",IFERROR(VLOOKUP(Q770,Produtos!$A$1:$C$2319,3,FALSE),"Não Cadastrado")))</f>
        <v>Não se aplica</v>
      </c>
      <c r="W770" s="104"/>
      <c r="X770" s="113"/>
      <c r="Y770" s="109" t="str">
        <f>IF(W770="","", IF(W770="NC","", IF(W770="NE","", IF(W770="NA","",IFERROR(VLOOKUP(W770,Produtos!$A$1:$C$2319,2,FALSE),"Não Cadastrado")))))</f>
        <v/>
      </c>
      <c r="Z770" s="104"/>
      <c r="AA770" s="104"/>
      <c r="AB770" s="104" t="str">
        <f>IF(W770="","",IF(ISNUMBER(W770)=FALSE,"Não se aplica",IFERROR(VLOOKUP(W770,Produtos!$A$1:$C$2319,3,FALSE),"Não Cadastrado")))</f>
        <v/>
      </c>
      <c r="AC770" s="104"/>
      <c r="AD770" s="108"/>
      <c r="AE770" s="107" t="str">
        <f>IF(AC770="","", IF(AC770="NC","", IF(AC770="NE","", IF(AC770="NA","",IFERROR(VLOOKUP(AC770,Produtos!$A$1:$C$2319,2,FALSE),"Não Cadastrado")))))</f>
        <v/>
      </c>
      <c r="AF770" s="104"/>
      <c r="AG770" s="104"/>
      <c r="AH770" s="104" t="str">
        <f>IF(AC770="","",IF(ISNUMBER(AC770)=FALSE,"Não se aplica",IFERROR(VLOOKUP(AC770,Produtos!$A$1:$C$2319,3,FALSE),"Não Cadastrado")))</f>
        <v/>
      </c>
      <c r="AI770" s="104"/>
      <c r="AJ770" s="104" t="str">
        <f>VLOOKUP(Tabela2[[#This Row],[SIEMA]],Siema2025,26,FALSE)</f>
        <v>Vazamento na linha de abastecimento da hotline.</v>
      </c>
      <c r="AK770" s="107" t="s">
        <v>7098</v>
      </c>
      <c r="AL770" s="107"/>
      <c r="AM770" s="107"/>
      <c r="AN770" s="108" t="str">
        <f>VLOOKUP(Tabela2[[#This Row],[SIEMA]],Siema2025,51,FALSE)</f>
        <v/>
      </c>
      <c r="AO770" s="108" t="str">
        <f>VLOOKUP(Tabela2[[#This Row],[SIEMA]],Siema2025,53,FALSE)</f>
        <v/>
      </c>
      <c r="AP770" s="108" t="str">
        <f>VLOOKUP(Tabela2[[#This Row],[SIEMA]],Siema2025,55,FALSE)</f>
        <v/>
      </c>
      <c r="AQ770" s="108" t="str">
        <f>VLOOKUP(Tabela2[[#This Row],[SIEMA]],Siema2025,57,FALSE)</f>
        <v/>
      </c>
      <c r="AR770" s="108" t="str">
        <f>VLOOKUP(Tabela2[[#This Row],[SIEMA]],Siema2025,59,FALSE)</f>
        <v/>
      </c>
      <c r="AS770" s="108" t="str">
        <f>VLOOKUP(Tabela2[[#This Row],[SIEMA]],Siema2025,61,FALSE)</f>
        <v>X</v>
      </c>
      <c r="AT770" s="108" t="str">
        <f>VLOOKUP(Tabela2[[#This Row],[SIEMA]],Siema2025,63,FALSE)</f>
        <v/>
      </c>
      <c r="AU770" s="108" t="str">
        <f>VLOOKUP(Tabela2[[#This Row],[SIEMA]],Siema2025,65,FALSE)</f>
        <v/>
      </c>
      <c r="AV770" s="108" t="str">
        <f>VLOOKUP(Tabela2[[#This Row],[SIEMA]],Siema2025,67,FALSE)</f>
        <v/>
      </c>
      <c r="AW770" s="108" t="str">
        <f>VLOOKUP(Tabela2[[#This Row],[SIEMA]],Siema2025,69,FALSE)</f>
        <v/>
      </c>
      <c r="AX770" s="108" t="str">
        <f>VLOOKUP(Tabela2[[#This Row],[SIEMA]],Siema2025,71,FALSE)</f>
        <v/>
      </c>
      <c r="AY770" s="108" t="str">
        <f>VLOOKUP(Tabela2[[#This Row],[SIEMA]],Siema2025,73,FALSE)</f>
        <v/>
      </c>
      <c r="AZ770" s="108" t="str">
        <f>VLOOKUP(Tabela2[[#This Row],[SIEMA]],Siema2025,75,FALSE)</f>
        <v/>
      </c>
      <c r="BA770" s="108" t="str">
        <f>VLOOKUP(Tabela2[[#This Row],[SIEMA]],Siema2025,77,FALSE)</f>
        <v/>
      </c>
      <c r="BB770" s="108" t="str">
        <f>VLOOKUP(Tabela2[[#This Row],[SIEMA]],Siema2025,79,FALSE)</f>
        <v/>
      </c>
      <c r="BC770" s="108" t="str">
        <f>IF(Tabela2[[#This Row],[Outro(s) ]] = "X", "PREENCHER","NA")</f>
        <v>NA</v>
      </c>
      <c r="BD770" s="108" t="str">
        <f>VLOOKUP(Tabela2[[#This Row],[SIEMA]],Siema2025,82,FALSE)</f>
        <v/>
      </c>
      <c r="BE770" s="108" t="str">
        <f>VLOOKUP(Tabela2[[#This Row],[SIEMA]],Siema2025,81,FALSE)</f>
        <v/>
      </c>
      <c r="BF770" s="110" t="str">
        <f>VLOOKUP(Tabela2[[#This Row],[SIEMA]],Siema2025,28,FALSE)</f>
        <v>Petrobras</v>
      </c>
      <c r="BG770" s="110"/>
      <c r="BH770" s="111" t="str">
        <f>VLOOKUP(Tabela2[[#This Row],[SIEMA]],Siema2025,29,FALSE)</f>
        <v>33000167000101</v>
      </c>
      <c r="BI770" s="112" t="str">
        <f>VLOOKUP(Tabela2[[#This Row],[SIEMA]],Siema2025,107,FALSE)</f>
        <v>Não</v>
      </c>
      <c r="BJ770" s="107" t="s">
        <v>7099</v>
      </c>
      <c r="BK770" s="104" t="s">
        <v>2696</v>
      </c>
      <c r="BL770" s="140">
        <v>45982</v>
      </c>
      <c r="BM770" s="108">
        <f ca="1">IF(Tabela2[[#This Row],[Data de atendimento do Ibama (considerar o primeiro documento/ação)]]="",_xlfn.DAYS(TODAY(),J770),_xlfn.DAYS(Tabela2[[#This Row],[Data de atendimento do Ibama (considerar o primeiro documento/ação)]],J770))</f>
        <v>3</v>
      </c>
      <c r="BN770" s="108" t="str">
        <f>IF(Tabela2[[#This Row],[Atendido pelo Ibama ("Não" ou "Sim")]]="Não","Preencher", IF(Tabela2[[#This Row],[Atendido pelo Ibama ("Não" ou "Sim")]]="Sim","NA",""))</f>
        <v>NA</v>
      </c>
      <c r="BO770" s="114" t="s">
        <v>7100</v>
      </c>
      <c r="BP770" s="108" t="str">
        <f>IF(Tabela2[[#This Row],[Forma de atendimento (primeiro documento/ação)]]= "Outros (especificar)", "PREENCHER","NA")</f>
        <v>NA</v>
      </c>
      <c r="BQ770" s="106" t="s">
        <v>123</v>
      </c>
      <c r="BR770" s="108" t="str">
        <f>IF(Tabela2[[#This Row],[Equipe do Ibama foi a campo? Houve sobrevoo do Poseidon?]] = "Sim", "PREENCHER","NA")</f>
        <v>NA</v>
      </c>
      <c r="BS770" s="108" t="str">
        <f>IF(Tabela2[[#This Row],[Se sim, foi emitida Ordem de Emergência? (informações vinculada à coluna CK)]] = "Sim", "PREENCHER","NA")</f>
        <v>NA</v>
      </c>
      <c r="BT770" s="108" t="s">
        <v>7101</v>
      </c>
      <c r="BU770" s="108" t="s">
        <v>2696</v>
      </c>
      <c r="BV770" s="108" t="s">
        <v>123</v>
      </c>
      <c r="BW770" s="108" t="s">
        <v>2696</v>
      </c>
      <c r="BX770" s="106" t="s">
        <v>7102</v>
      </c>
      <c r="BY770" s="140">
        <v>46140</v>
      </c>
      <c r="BZ770" s="104">
        <f>IF(Tabela2[[#This Row],[Data do documento de encerramento]]="NA","NA",IF(Tabela2[[#This Row],[Data do documento de encerramento]]="","Pendente de conclusão/ encerramento",_xlfn.DAYS(Tabela2[[#This Row],[Data do documento de encerramento]],J770)))</f>
        <v>161</v>
      </c>
      <c r="CA770" s="107"/>
      <c r="CB770" s="107" t="s">
        <v>7256</v>
      </c>
      <c r="CC770" s="107" t="s">
        <v>7201</v>
      </c>
      <c r="CD770" s="107" t="s">
        <v>123</v>
      </c>
      <c r="CE770" s="107" t="s">
        <v>123</v>
      </c>
      <c r="CF770" s="107" t="s">
        <v>7257</v>
      </c>
    </row>
    <row r="771" spans="1:84" ht="30.75">
      <c r="A771" s="182">
        <v>2025112136046</v>
      </c>
      <c r="B771" s="118" t="s">
        <v>10411</v>
      </c>
      <c r="C771" s="108" t="s">
        <v>672</v>
      </c>
      <c r="D771" s="106" t="s">
        <v>637</v>
      </c>
      <c r="E771" s="106" t="s">
        <v>7545</v>
      </c>
      <c r="F771" s="106" t="s">
        <v>10412</v>
      </c>
      <c r="G771" s="106" t="s">
        <v>10413</v>
      </c>
      <c r="H771" s="106" t="s">
        <v>10414</v>
      </c>
      <c r="I771" s="104" t="str">
        <f>VLOOKUP(Tabela2[[#This Row],[SIEMA]],Siema2025,19,FALSE)</f>
        <v>Santos</v>
      </c>
      <c r="J771" s="105">
        <f>VLOOKUP(Tabela2[[#This Row],[SIEMA]],Siema2025,2,FALSE)</f>
        <v>45980</v>
      </c>
      <c r="K771" s="105" t="str">
        <f>VLOOKUP(Tabela2[[#This Row],[SIEMA]],Siema2025,16,FALSE)</f>
        <v>Quarta</v>
      </c>
      <c r="L771" s="106" t="str">
        <f>IF(Tabela2[[#This Row],[Data]]="","Sem Informação",VLOOKUP(MONTH(Tabela2[[#This Row],[Data]]),'[1]Validação de dados'!$I$1:$J$13,2,0))</f>
        <v>Novembro</v>
      </c>
      <c r="M771" s="104">
        <f>YEAR(Tabela2[[#This Row],[Data]])</f>
        <v>2025</v>
      </c>
      <c r="N771" s="105" t="str">
        <f>VLOOKUP(Tabela2[[#This Row],[SIEMA]],Siema2025,17,FALSE)</f>
        <v>Vespertino</v>
      </c>
      <c r="O771" s="105" t="s">
        <v>111</v>
      </c>
      <c r="P771" s="104" t="str">
        <f>VLOOKUP(Tabela2[[#This Row],[SIEMA]],Siema2025,21,FALSE)</f>
        <v>Sonda NS-57 (Dhirubhai Deepwater KG2) atuando junto ao poço 8-ATP-9D-RJS, Campo de de Atapu, Bacia de Santos</v>
      </c>
      <c r="Q771" s="104" t="s">
        <v>637</v>
      </c>
      <c r="R771" t="s">
        <v>7199</v>
      </c>
      <c r="S771" s="137" t="s">
        <v>7147</v>
      </c>
      <c r="T771" s="104">
        <v>0.47499999999999998</v>
      </c>
      <c r="U771" s="104" t="s">
        <v>7111</v>
      </c>
      <c r="V771" s="104" t="str">
        <f>IF(Q771="","",IF(ISNUMBER(Q771)=FALSE,"Não se aplica",IFERROR(VLOOKUP(Q771,Produtos!$A$1:$C$2319,3,FALSE),"Não Cadastrado")))</f>
        <v>Não se aplica</v>
      </c>
      <c r="W771" s="104"/>
      <c r="X771" s="113"/>
      <c r="Y771" s="109" t="str">
        <f>IF(W771="","", IF(W771="NC","", IF(W771="NE","", IF(W771="NA","",IFERROR(VLOOKUP(W771,Produtos!$A$1:$C$2319,2,FALSE),"Não Cadastrado")))))</f>
        <v/>
      </c>
      <c r="Z771" s="104"/>
      <c r="AA771" s="104"/>
      <c r="AB771" s="104" t="str">
        <f>IF(W771="","",IF(ISNUMBER(W771)=FALSE,"Não se aplica",IFERROR(VLOOKUP(W771,Produtos!$A$1:$C$2319,3,FALSE),"Não Cadastrado")))</f>
        <v/>
      </c>
      <c r="AC771" s="104"/>
      <c r="AD771" s="108"/>
      <c r="AE771" s="107" t="str">
        <f>IF(AC771="","", IF(AC771="NC","", IF(AC771="NE","", IF(AC771="NA","",IFERROR(VLOOKUP(AC771,Produtos!$A$1:$C$2319,2,FALSE),"Não Cadastrado")))))</f>
        <v/>
      </c>
      <c r="AF771" s="104"/>
      <c r="AG771" s="104"/>
      <c r="AH771" s="104" t="str">
        <f>IF(AC771="","",IF(ISNUMBER(AC771)=FALSE,"Não se aplica",IFERROR(VLOOKUP(AC771,Produtos!$A$1:$C$2319,3,FALSE),"Não Cadastrado")))</f>
        <v/>
      </c>
      <c r="AI771" s="104"/>
      <c r="AJ771" s="104" t="str">
        <f>VLOOKUP(Tabela2[[#This Row],[SIEMA]],Siema2025,26,FALSE)</f>
        <v>Durante o teste funcional da Upper blind shear ram (UBSR) com acionamento pelo sistema acústico, ocorreu queda na pressão dos acumuladores de fundo, os quais estavam isolados para a superfície, após o completo fechamento da gaveta,indicando vazamento de fundo do sistema. O fluido de acionamento do BOP contém 97% de água potável e 3% de ERIFON 603 HP, que é classificado como não tóxico para o ambiente aquático e rapidamente degradável. O volume estimado de descarga foi de 0,475 m³ de fluido hidráulico base aquosa.</v>
      </c>
      <c r="AK771" s="107" t="s">
        <v>6834</v>
      </c>
      <c r="AL771" s="107"/>
      <c r="AM771" s="107"/>
      <c r="AN771" s="108" t="str">
        <f>VLOOKUP(Tabela2[[#This Row],[SIEMA]],Siema2025,51,FALSE)</f>
        <v/>
      </c>
      <c r="AO771" s="108" t="str">
        <f>VLOOKUP(Tabela2[[#This Row],[SIEMA]],Siema2025,53,FALSE)</f>
        <v/>
      </c>
      <c r="AP771" s="108" t="str">
        <f>VLOOKUP(Tabela2[[#This Row],[SIEMA]],Siema2025,55,FALSE)</f>
        <v/>
      </c>
      <c r="AQ771" s="108" t="str">
        <f>VLOOKUP(Tabela2[[#This Row],[SIEMA]],Siema2025,57,FALSE)</f>
        <v/>
      </c>
      <c r="AR771" s="108" t="str">
        <f>VLOOKUP(Tabela2[[#This Row],[SIEMA]],Siema2025,59,FALSE)</f>
        <v/>
      </c>
      <c r="AS771" s="108" t="str">
        <f>VLOOKUP(Tabela2[[#This Row],[SIEMA]],Siema2025,61,FALSE)</f>
        <v>X</v>
      </c>
      <c r="AT771" s="108" t="str">
        <f>VLOOKUP(Tabela2[[#This Row],[SIEMA]],Siema2025,63,FALSE)</f>
        <v/>
      </c>
      <c r="AU771" s="108" t="str">
        <f>VLOOKUP(Tabela2[[#This Row],[SIEMA]],Siema2025,65,FALSE)</f>
        <v/>
      </c>
      <c r="AV771" s="108" t="str">
        <f>VLOOKUP(Tabela2[[#This Row],[SIEMA]],Siema2025,67,FALSE)</f>
        <v/>
      </c>
      <c r="AW771" s="108" t="str">
        <f>VLOOKUP(Tabela2[[#This Row],[SIEMA]],Siema2025,69,FALSE)</f>
        <v/>
      </c>
      <c r="AX771" s="108" t="str">
        <f>VLOOKUP(Tabela2[[#This Row],[SIEMA]],Siema2025,71,FALSE)</f>
        <v/>
      </c>
      <c r="AY771" s="108" t="str">
        <f>VLOOKUP(Tabela2[[#This Row],[SIEMA]],Siema2025,73,FALSE)</f>
        <v/>
      </c>
      <c r="AZ771" s="108" t="str">
        <f>VLOOKUP(Tabela2[[#This Row],[SIEMA]],Siema2025,75,FALSE)</f>
        <v/>
      </c>
      <c r="BA771" s="108" t="str">
        <f>VLOOKUP(Tabela2[[#This Row],[SIEMA]],Siema2025,77,FALSE)</f>
        <v/>
      </c>
      <c r="BB771" s="108" t="str">
        <f>VLOOKUP(Tabela2[[#This Row],[SIEMA]],Siema2025,79,FALSE)</f>
        <v/>
      </c>
      <c r="BC771" s="108" t="str">
        <f>IF(Tabela2[[#This Row],[Outro(s) ]] = "X", "PREENCHER","NA")</f>
        <v>NA</v>
      </c>
      <c r="BD771" s="108" t="str">
        <f>VLOOKUP(Tabela2[[#This Row],[SIEMA]],Siema2025,82,FALSE)</f>
        <v/>
      </c>
      <c r="BE771" s="108" t="str">
        <f>VLOOKUP(Tabela2[[#This Row],[SIEMA]],Siema2025,81,FALSE)</f>
        <v/>
      </c>
      <c r="BF771" s="110" t="str">
        <f>VLOOKUP(Tabela2[[#This Row],[SIEMA]],Siema2025,28,FALSE)</f>
        <v>Petrobrás</v>
      </c>
      <c r="BG771" s="110"/>
      <c r="BH771" s="111" t="str">
        <f>VLOOKUP(Tabela2[[#This Row],[SIEMA]],Siema2025,29,FALSE)</f>
        <v>33000167000101</v>
      </c>
      <c r="BI771" s="112" t="str">
        <f>VLOOKUP(Tabela2[[#This Row],[SIEMA]],Siema2025,107,FALSE)</f>
        <v>Não</v>
      </c>
      <c r="BJ771" s="107" t="s">
        <v>7099</v>
      </c>
      <c r="BK771" s="104" t="s">
        <v>2696</v>
      </c>
      <c r="BL771" s="140">
        <v>45985</v>
      </c>
      <c r="BM771" s="108">
        <f ca="1">IF(Tabela2[[#This Row],[Data de atendimento do Ibama (considerar o primeiro documento/ação)]]="",_xlfn.DAYS(TODAY(),J771),_xlfn.DAYS(Tabela2[[#This Row],[Data de atendimento do Ibama (considerar o primeiro documento/ação)]],J771))</f>
        <v>5</v>
      </c>
      <c r="BN771" s="108" t="str">
        <f>IF(Tabela2[[#This Row],[Atendido pelo Ibama ("Não" ou "Sim")]]="Não","Preencher", IF(Tabela2[[#This Row],[Atendido pelo Ibama ("Não" ou "Sim")]]="Sim","NA",""))</f>
        <v>NA</v>
      </c>
      <c r="BO771" s="114" t="s">
        <v>7100</v>
      </c>
      <c r="BP771" s="108" t="str">
        <f>IF(Tabela2[[#This Row],[Forma de atendimento (primeiro documento/ação)]]= "Outros (especificar)", "PREENCHER","NA")</f>
        <v>NA</v>
      </c>
      <c r="BQ771" s="106" t="s">
        <v>123</v>
      </c>
      <c r="BR771" s="108" t="str">
        <f>IF(Tabela2[[#This Row],[Equipe do Ibama foi a campo? Houve sobrevoo do Poseidon?]] = "Sim", "PREENCHER","NA")</f>
        <v>NA</v>
      </c>
      <c r="BS771" s="108" t="str">
        <f>IF(Tabela2[[#This Row],[Se sim, foi emitida Ordem de Emergência? (informações vinculada à coluna CK)]] = "Sim", "PREENCHER","NA")</f>
        <v>NA</v>
      </c>
      <c r="BT771" s="108" t="s">
        <v>7114</v>
      </c>
      <c r="BU771" s="108" t="s">
        <v>123</v>
      </c>
      <c r="BV771" s="108" t="s">
        <v>2696</v>
      </c>
      <c r="BW771" s="108" t="s">
        <v>123</v>
      </c>
      <c r="BX771" s="106" t="s">
        <v>7127</v>
      </c>
      <c r="BY771" s="106"/>
      <c r="BZ771" s="104" t="str">
        <f>IF(Tabela2[[#This Row],[Data do documento de encerramento]]="NA","NA",IF(Tabela2[[#This Row],[Data do documento de encerramento]]="","Pendente de conclusão/ encerramento",_xlfn.DAYS(Tabela2[[#This Row],[Data do documento de encerramento]],J771)))</f>
        <v>Pendente de conclusão/ encerramento</v>
      </c>
      <c r="CA771" s="107"/>
      <c r="CB771" s="107" t="s">
        <v>7256</v>
      </c>
      <c r="CC771" s="107" t="s">
        <v>7201</v>
      </c>
      <c r="CD771" s="107" t="s">
        <v>123</v>
      </c>
      <c r="CE771" s="107" t="s">
        <v>123</v>
      </c>
      <c r="CF771" s="107" t="s">
        <v>7257</v>
      </c>
    </row>
    <row r="772" spans="1:84" ht="45.75">
      <c r="A772" s="169">
        <v>2025112454046</v>
      </c>
      <c r="B772" s="170" t="s">
        <v>10415</v>
      </c>
      <c r="C772" s="108" t="str">
        <f>VLOOKUP(Tabela2[[#This Row],[SIEMA]],Siema2025,4,FALSE)</f>
        <v xml:space="preserve"> MG</v>
      </c>
      <c r="D772" s="106" t="str">
        <f>VLOOKUP(Tabela2[[#This Row],[SIEMA]],Siema2025,3,FALSE)</f>
        <v xml:space="preserve">Belo Horizonte </v>
      </c>
      <c r="E772" s="106" t="str">
        <f>VLOOKUP(Tabela2[[#This Row],[SIEMA]],Siema2025,20,FALSE)</f>
        <v>R. Vereador Nelson Cunha, nº 90, Estoril</v>
      </c>
      <c r="F772" s="106" t="s">
        <v>10416</v>
      </c>
      <c r="G772" s="106" t="s">
        <v>10417</v>
      </c>
      <c r="H772" s="106" t="s">
        <v>10418</v>
      </c>
      <c r="I772" s="104" t="s">
        <v>7120</v>
      </c>
      <c r="J772" s="105">
        <f>VLOOKUP(Tabela2[[#This Row],[SIEMA]],Siema2025,2,FALSE)</f>
        <v>45980</v>
      </c>
      <c r="K772" s="105" t="str">
        <f>VLOOKUP(Tabela2[[#This Row],[SIEMA]],Siema2025,16,FALSE)</f>
        <v>Quarta</v>
      </c>
      <c r="L772" s="106" t="str">
        <f>IF(Tabela2[[#This Row],[Data]]="","Sem Informação",VLOOKUP(MONTH(Tabela2[[#This Row],[Data]]),'[1]Validação de dados'!$I$1:$J$13,2,0))</f>
        <v>Novembro</v>
      </c>
      <c r="M772" s="104">
        <f>YEAR(Tabela2[[#This Row],[Data]])</f>
        <v>2025</v>
      </c>
      <c r="N772" s="105" t="str">
        <f>VLOOKUP(Tabela2[[#This Row],[SIEMA]],Siema2025,17,FALSE)</f>
        <v>Matutino</v>
      </c>
      <c r="O772" s="105" t="str">
        <f>VLOOKUP(Tabela2[[#This Row],[SIEMA]],Siema2025,5,FALSE)</f>
        <v>Duto</v>
      </c>
      <c r="P772" s="104" t="str">
        <f>VLOOKUP(Tabela2[[#This Row],[SIEMA]],Siema2025,21,FALSE)</f>
        <v>Conforme informações repassadas ao NEA, na data e local acima mencionados, ocorreu acidente envolvendo o rompimento de tubulação de gás natural. A empresa Escon - Engenharia, Saneamento e Construção Ltda. (CNPJ - 10.360.065/0001-00), ao abrir trincheira na via para instalação de tubulação de água, rompeu o cano de distribuição de gás natural. Segundo consta, o fechamento da válvula que impede o fluxo de gás na tubulação ocorreu às 9h50min. O sinistro não causou vítimas.</v>
      </c>
      <c r="Q772" s="104">
        <v>1971</v>
      </c>
      <c r="R772" s="104" t="s">
        <v>7896</v>
      </c>
      <c r="S772" s="107" t="str">
        <f>IF(Q772="","", IF(Q772="NC","", IF(Q772="NE","", IF(Q772="NA","",IFERROR(VLOOKUP(Q772,[1]Produtos!$A$1:$C$2319,2,FALSE),"Não Cadastrado")))))</f>
        <v>METANO, COMPRIMIDO, ou GÁS NATURAL, COMPRIMIDO, com elevado teor de metano</v>
      </c>
      <c r="T772" s="104" t="s">
        <v>7897</v>
      </c>
      <c r="U772" s="104" t="str">
        <f>VLOOKUP(Tabela2[[#This Row],[SIEMA]],Siema2025,12,FALSE)</f>
        <v xml:space="preserve"> </v>
      </c>
      <c r="V772" s="104">
        <f>IF(Q772="","",IF(ISNUMBER(Q772)=FALSE,"Não se aplica",IFERROR(VLOOKUP(Q772,Produtos!$A$1:$C$2319,3,FALSE),"Não Cadastrado")))</f>
        <v>2.1</v>
      </c>
      <c r="W772" s="104" t="str">
        <f>VLOOKUP(Tabela2[[#This Row],[SIEMA]],Siema2025,10,FALSE)</f>
        <v/>
      </c>
      <c r="X772" s="113" t="str">
        <f>IF(Tabela2[[#This Row],[Origem do acidente]] = "Plataforma", "PREENCHER","NA")</f>
        <v>NA</v>
      </c>
      <c r="Y772" s="109" t="str">
        <f>IF(W772="","", IF(W772="NC","", IF(W772="NE","", IF(W772="NA","",IFERROR(VLOOKUP(W772,Produtos!$A$1:$C$2319,2,FALSE),"Não Cadastrado")))))</f>
        <v/>
      </c>
      <c r="Z772" s="104" t="str">
        <f>VLOOKUP(Tabela2[[#This Row],[SIEMA]],Siema2025,11,FALSE)</f>
        <v xml:space="preserve"> </v>
      </c>
      <c r="AA772" s="104" t="str">
        <f>VLOOKUP(Tabela2[[#This Row],[SIEMA]],Siema2025,12,FALSE)</f>
        <v xml:space="preserve"> </v>
      </c>
      <c r="AB772" s="104" t="str">
        <f>IF(W772="","",IF(ISNUMBER(W772)=FALSE,"Não se aplica",IFERROR(VLOOKUP(W772,Produtos!$A$1:$C$2319,3,FALSE),"Não Cadastrado")))</f>
        <v/>
      </c>
      <c r="AC772" s="104"/>
      <c r="AD772" s="108" t="str">
        <f>IF(Tabela2[[#This Row],[Origem do acidente]] = "Plataforma", "PREENCHER","NA")</f>
        <v>NA</v>
      </c>
      <c r="AE772" s="107" t="str">
        <f>IF(AC772="","", IF(AC772="NC","", IF(AC772="NE","", IF(AC772="NA","",IFERROR(VLOOKUP(AC772,Produtos!$A$1:$C$2319,2,FALSE),"Não Cadastrado")))))</f>
        <v/>
      </c>
      <c r="AF772" s="104"/>
      <c r="AG772" s="104"/>
      <c r="AH772" s="104" t="str">
        <f>IF(AC772="","",IF(ISNUMBER(AC772)=FALSE,"Não se aplica",IFERROR(VLOOKUP(AC772,Produtos!$A$1:$C$2319,3,FALSE),"Não Cadastrado")))</f>
        <v/>
      </c>
      <c r="AI772" s="104"/>
      <c r="AJ772" s="104" t="str">
        <f>VLOOKUP(Tabela2[[#This Row],[SIEMA]],Siema2025,26,FALSE)</f>
        <v>Rompimento da tubulação</v>
      </c>
      <c r="AK772" s="107" t="s">
        <v>7311</v>
      </c>
      <c r="AL772" s="107"/>
      <c r="AM772" s="107"/>
      <c r="AN772" s="108" t="str">
        <f>VLOOKUP(Tabela2[[#This Row],[SIEMA]],Siema2025,51,FALSE)</f>
        <v/>
      </c>
      <c r="AO772" s="108" t="str">
        <f>VLOOKUP(Tabela2[[#This Row],[SIEMA]],Siema2025,53,FALSE)</f>
        <v/>
      </c>
      <c r="AP772" s="108" t="str">
        <f>VLOOKUP(Tabela2[[#This Row],[SIEMA]],Siema2025,55,FALSE)</f>
        <v/>
      </c>
      <c r="AQ772" s="108" t="str">
        <f>VLOOKUP(Tabela2[[#This Row],[SIEMA]],Siema2025,57,FALSE)</f>
        <v/>
      </c>
      <c r="AR772" s="108" t="str">
        <f>VLOOKUP(Tabela2[[#This Row],[SIEMA]],Siema2025,59,FALSE)</f>
        <v/>
      </c>
      <c r="AS772" s="108" t="str">
        <f>VLOOKUP(Tabela2[[#This Row],[SIEMA]],Siema2025,61,FALSE)</f>
        <v/>
      </c>
      <c r="AT772" s="108" t="str">
        <f>VLOOKUP(Tabela2[[#This Row],[SIEMA]],Siema2025,63,FALSE)</f>
        <v/>
      </c>
      <c r="AU772" s="108"/>
      <c r="AV772" s="108" t="str">
        <f>VLOOKUP(Tabela2[[#This Row],[SIEMA]],Siema2025,67,FALSE)</f>
        <v/>
      </c>
      <c r="AW772" s="108" t="s">
        <v>7181</v>
      </c>
      <c r="AX772" s="108" t="str">
        <f>VLOOKUP(Tabela2[[#This Row],[SIEMA]],Siema2025,71,FALSE)</f>
        <v/>
      </c>
      <c r="AY772" s="108" t="str">
        <f>VLOOKUP(Tabela2[[#This Row],[SIEMA]],Siema2025,73,FALSE)</f>
        <v/>
      </c>
      <c r="AZ772" s="108" t="str">
        <f>VLOOKUP(Tabela2[[#This Row],[SIEMA]],Siema2025,75,FALSE)</f>
        <v/>
      </c>
      <c r="BA772" s="108" t="str">
        <f>VLOOKUP(Tabela2[[#This Row],[SIEMA]],Siema2025,77,FALSE)</f>
        <v/>
      </c>
      <c r="BB772" s="108" t="str">
        <f>VLOOKUP(Tabela2[[#This Row],[SIEMA]],Siema2025,79,FALSE)</f>
        <v/>
      </c>
      <c r="BC772" s="108" t="str">
        <f>IF(Tabela2[[#This Row],[Outro(s) ]] = "X", "PREENCHER","NA")</f>
        <v>NA</v>
      </c>
      <c r="BD772" s="108" t="str">
        <f>VLOOKUP(Tabela2[[#This Row],[SIEMA]],Siema2025,82,FALSE)</f>
        <v/>
      </c>
      <c r="BE772" s="108" t="str">
        <f>VLOOKUP(Tabela2[[#This Row],[SIEMA]],Siema2025,81,FALSE)</f>
        <v/>
      </c>
      <c r="BF772" s="110" t="s">
        <v>10419</v>
      </c>
      <c r="BG772" s="110"/>
      <c r="BH772" s="14">
        <v>10360065000100</v>
      </c>
      <c r="BI772" s="112" t="str">
        <f>VLOOKUP(Tabela2[[#This Row],[SIEMA]],Siema2025,107,FALSE)</f>
        <v>Não</v>
      </c>
      <c r="BJ772" s="107"/>
      <c r="BK772" s="104"/>
      <c r="BL772" s="140"/>
      <c r="BM772" s="108">
        <f ca="1">IF(Tabela2[[#This Row],[Data de atendimento do Ibama (considerar o primeiro documento/ação)]]="",_xlfn.DAYS(TODAY(),J772),_xlfn.DAYS(Tabela2[[#This Row],[Data de atendimento do Ibama (considerar o primeiro documento/ação)]],J772))</f>
        <v>250</v>
      </c>
      <c r="BN772" s="108" t="str">
        <f>IF(Tabela2[[#This Row],[Atendido pelo Ibama ("Não" ou "Sim")]]="Não","Preencher", IF(Tabela2[[#This Row],[Atendido pelo Ibama ("Não" ou "Sim")]]="Sim","NA",""))</f>
        <v/>
      </c>
      <c r="BO772" s="114"/>
      <c r="BP772" s="108" t="str">
        <f>IF(Tabela2[[#This Row],[Forma de atendimento (primeiro documento/ação)]]= "Outros (especificar)", "PREENCHER","NA")</f>
        <v>NA</v>
      </c>
      <c r="BQ772" s="106"/>
      <c r="BR772" s="108" t="str">
        <f>IF(Tabela2[[#This Row],[Equipe do Ibama foi a campo? Houve sobrevoo do Poseidon?]] = "Sim", "PREENCHER","NA")</f>
        <v>NA</v>
      </c>
      <c r="BS772" s="108" t="str">
        <f>IF(Tabela2[[#This Row],[Se sim, foi emitida Ordem de Emergência? (informações vinculada à coluna CK)]] = "Sim", "PREENCHER","NA")</f>
        <v>NA</v>
      </c>
      <c r="BT772" s="108" t="str">
        <f>IF(Tabela2[[#This Row],[Foi elaborado Relatório de Vistoria pelo Ibama? (informações vinculada à coluna CK)]] = "Sim", "PREENCHER","NA")</f>
        <v>NA</v>
      </c>
      <c r="BU772" s="108" t="str">
        <f>IF(Tabela2[[#This Row],[Houve envio de Informações Pós-acidente (preencher "não se aplica" quando de competência estadual/municipal)]] = "Sim", "PREENCHER","NA")</f>
        <v>NA</v>
      </c>
      <c r="BV772" s="108" t="str">
        <f>IF(Tabela2[[#This Row],[Houve avaliação das informações pós-acidente solicitadas/enviadas?]] = "Sim", "PREENCHER","NA")</f>
        <v>NA</v>
      </c>
      <c r="BW772" s="108" t="str">
        <f>IF(Tabela2[[#This Row],[O Ibama aguarda resposta da empresa/OEMA, etc?]] = "Sim", "PREENCHER","NA")</f>
        <v>NA</v>
      </c>
      <c r="BX772" s="106"/>
      <c r="BY772" s="106"/>
      <c r="BZ772" s="104" t="str">
        <f>IF(Tabela2[[#This Row],[Data do documento de encerramento]]="NA","NA",IF(Tabela2[[#This Row],[Data do documento de encerramento]]="","Pendente de conclusão/ encerramento",_xlfn.DAYS(Tabela2[[#This Row],[Data do documento de encerramento]],J772)))</f>
        <v>Pendente de conclusão/ encerramento</v>
      </c>
      <c r="CA772" s="107"/>
      <c r="CB772" s="107"/>
      <c r="CC772" s="115"/>
      <c r="CD772" s="107"/>
      <c r="CE772" s="107"/>
      <c r="CF772" s="107"/>
    </row>
    <row r="773" spans="1:84" ht="45.75">
      <c r="A773" s="169">
        <v>2025112132417</v>
      </c>
      <c r="B773" s="170" t="s">
        <v>10420</v>
      </c>
      <c r="C773" s="108" t="str">
        <f>VLOOKUP(Tabela2[[#This Row],[SIEMA]],Siema2025,4,FALSE)</f>
        <v xml:space="preserve"> MG</v>
      </c>
      <c r="D773" s="106" t="str">
        <f>VLOOKUP(Tabela2[[#This Row],[SIEMA]],Siema2025,3,FALSE)</f>
        <v xml:space="preserve">Barbacena </v>
      </c>
      <c r="E773" s="106" t="s">
        <v>7746</v>
      </c>
      <c r="F773" s="106" t="s">
        <v>10421</v>
      </c>
      <c r="G773" s="106" t="s">
        <v>10422</v>
      </c>
      <c r="H773" s="106" t="s">
        <v>10423</v>
      </c>
      <c r="I773" s="104" t="s">
        <v>7120</v>
      </c>
      <c r="J773" s="105">
        <f>VLOOKUP(Tabela2[[#This Row],[SIEMA]],Siema2025,2,FALSE)</f>
        <v>45981</v>
      </c>
      <c r="K773" s="105" t="str">
        <f>VLOOKUP(Tabela2[[#This Row],[SIEMA]],Siema2025,16,FALSE)</f>
        <v>Quinta</v>
      </c>
      <c r="L773" s="106" t="str">
        <f>IF(Tabela2[[#This Row],[Data]]="","Sem Informação",VLOOKUP(MONTH(Tabela2[[#This Row],[Data]]),'[1]Validação de dados'!$I$1:$J$13,2,0))</f>
        <v>Novembro</v>
      </c>
      <c r="M773" s="104">
        <f>YEAR(Tabela2[[#This Row],[Data]])</f>
        <v>2025</v>
      </c>
      <c r="N773" s="105" t="str">
        <f>VLOOKUP(Tabela2[[#This Row],[SIEMA]],Siema2025,17,FALSE)</f>
        <v>Vespertino</v>
      </c>
      <c r="O773" s="105" t="str">
        <f>VLOOKUP(Tabela2[[#This Row],[SIEMA]],Siema2025,5,FALSE)</f>
        <v>Rodovia</v>
      </c>
      <c r="P773" s="104" t="str">
        <f>VLOOKUP(Tabela2[[#This Row],[SIEMA]],Siema2025,21,FALSE)</f>
        <v>BR-040 KM 716+256 do sentido sul</v>
      </c>
      <c r="Q773" s="104" t="s">
        <v>7094</v>
      </c>
      <c r="R773" s="104" t="str">
        <f>VLOOKUP(Tabela2[[#This Row],[SIEMA]],Siema2025,10,FALSE)</f>
        <v>Óleo Lubrificante</v>
      </c>
      <c r="S773" s="107" t="s">
        <v>10424</v>
      </c>
      <c r="T773" s="104" t="str">
        <f>VLOOKUP(Tabela2[[#This Row],[SIEMA]],Siema2025,11,FALSE)</f>
        <v/>
      </c>
      <c r="U773" s="104" t="str">
        <f>VLOOKUP(Tabela2[[#This Row],[SIEMA]],Siema2025,12,FALSE)</f>
        <v/>
      </c>
      <c r="V773" s="104" t="s">
        <v>7472</v>
      </c>
      <c r="W773" s="104"/>
      <c r="X773" s="113" t="str">
        <f>IF(Tabela2[[#This Row],[Origem do acidente]] = "Plataforma", "PREENCHER","NA")</f>
        <v>NA</v>
      </c>
      <c r="Y773" s="109" t="str">
        <f>IF(W773="","", IF(W773="NC","", IF(W773="NE","", IF(W773="NA","",IFERROR(VLOOKUP(W773,Produtos!$A$1:$C$2319,2,FALSE),"Não Cadastrado")))))</f>
        <v/>
      </c>
      <c r="Z773" s="104" t="str">
        <f>VLOOKUP(Tabela2[[#This Row],[SIEMA]],Siema2025,11,FALSE)</f>
        <v/>
      </c>
      <c r="AA773" s="104" t="str">
        <f>VLOOKUP(Tabela2[[#This Row],[SIEMA]],Siema2025,12,FALSE)</f>
        <v/>
      </c>
      <c r="AB773" s="104" t="str">
        <f>IF(W773="","",IF(ISNUMBER(W773)=FALSE,"Não se aplica",IFERROR(VLOOKUP(W773,Produtos!$A$1:$C$2319,3,FALSE),"Não Cadastrado")))</f>
        <v/>
      </c>
      <c r="AC773" s="104"/>
      <c r="AD773" s="108" t="str">
        <f>IF(Tabela2[[#This Row],[Origem do acidente]] = "Plataforma", "PREENCHER","NA")</f>
        <v>NA</v>
      </c>
      <c r="AE773" s="107" t="str">
        <f>IF(AC773="","", IF(AC773="NC","", IF(AC773="NE","", IF(AC773="NA","",IFERROR(VLOOKUP(AC773,Produtos!$A$1:$C$2319,2,FALSE),"Não Cadastrado")))))</f>
        <v/>
      </c>
      <c r="AF773" s="104"/>
      <c r="AG773" s="104"/>
      <c r="AH773" s="104" t="str">
        <f>IF(AC773="","",IF(ISNUMBER(AC773)=FALSE,"Não se aplica",IFERROR(VLOOKUP(AC773,Produtos!$A$1:$C$2319,3,FALSE),"Não Cadastrado")))</f>
        <v/>
      </c>
      <c r="AI773" s="104"/>
      <c r="AJ773" s="104" t="s">
        <v>10425</v>
      </c>
      <c r="AK773" s="107" t="s">
        <v>7311</v>
      </c>
      <c r="AL773" s="107" t="s">
        <v>7098</v>
      </c>
      <c r="AM773" s="107" t="s">
        <v>7180</v>
      </c>
      <c r="AN773" s="108" t="str">
        <f>VLOOKUP(Tabela2[[#This Row],[SIEMA]],Siema2025,51,FALSE)</f>
        <v/>
      </c>
      <c r="AO773" s="108" t="str">
        <f>VLOOKUP(Tabela2[[#This Row],[SIEMA]],Siema2025,53,FALSE)</f>
        <v/>
      </c>
      <c r="AP773" s="108" t="str">
        <f>VLOOKUP(Tabela2[[#This Row],[SIEMA]],Siema2025,55,FALSE)</f>
        <v/>
      </c>
      <c r="AQ773" s="108" t="str">
        <f>VLOOKUP(Tabela2[[#This Row],[SIEMA]],Siema2025,57,FALSE)</f>
        <v/>
      </c>
      <c r="AR773" s="108" t="str">
        <f>VLOOKUP(Tabela2[[#This Row],[SIEMA]],Siema2025,59,FALSE)</f>
        <v/>
      </c>
      <c r="AS773" s="108" t="str">
        <f>VLOOKUP(Tabela2[[#This Row],[SIEMA]],Siema2025,61,FALSE)</f>
        <v/>
      </c>
      <c r="AT773" s="108" t="str">
        <f>VLOOKUP(Tabela2[[#This Row],[SIEMA]],Siema2025,63,FALSE)</f>
        <v/>
      </c>
      <c r="AU773" s="108" t="str">
        <f>VLOOKUP(Tabela2[[#This Row],[SIEMA]],Siema2025,65,FALSE)</f>
        <v/>
      </c>
      <c r="AV773" s="108" t="str">
        <f>VLOOKUP(Tabela2[[#This Row],[SIEMA]],Siema2025,67,FALSE)</f>
        <v/>
      </c>
      <c r="AW773" s="108" t="str">
        <f>VLOOKUP(Tabela2[[#This Row],[SIEMA]],Siema2025,69,FALSE)</f>
        <v/>
      </c>
      <c r="AX773" s="108" t="str">
        <f>VLOOKUP(Tabela2[[#This Row],[SIEMA]],Siema2025,71,FALSE)</f>
        <v/>
      </c>
      <c r="AY773" s="108" t="str">
        <f>VLOOKUP(Tabela2[[#This Row],[SIEMA]],Siema2025,73,FALSE)</f>
        <v/>
      </c>
      <c r="AZ773" s="108" t="str">
        <f>VLOOKUP(Tabela2[[#This Row],[SIEMA]],Siema2025,75,FALSE)</f>
        <v/>
      </c>
      <c r="BA773" s="108" t="str">
        <f>VLOOKUP(Tabela2[[#This Row],[SIEMA]],Siema2025,77,FALSE)</f>
        <v/>
      </c>
      <c r="BB773" s="108"/>
      <c r="BC773" s="108" t="str">
        <f>IF(Tabela2[[#This Row],[Outro(s) ]] = "X", "PREENCHER","NA")</f>
        <v>NA</v>
      </c>
      <c r="BD773" s="108"/>
      <c r="BE773" s="108" t="s">
        <v>7181</v>
      </c>
      <c r="BF773" s="152" t="s">
        <v>10426</v>
      </c>
      <c r="BG773" s="110"/>
      <c r="BH773" s="111">
        <v>44580414000102</v>
      </c>
      <c r="BI773" s="112" t="str">
        <f>VLOOKUP(Tabela2[[#This Row],[SIEMA]],Siema2025,107,FALSE)</f>
        <v>Não</v>
      </c>
      <c r="BJ773" s="107" t="s">
        <v>7099</v>
      </c>
      <c r="BK773" s="104" t="s">
        <v>2696</v>
      </c>
      <c r="BL773" s="140">
        <v>45985</v>
      </c>
      <c r="BM773" s="108">
        <f ca="1">IF(Tabela2[[#This Row],[Data de atendimento do Ibama (considerar o primeiro documento/ação)]]="",_xlfn.DAYS(TODAY(),J773),_xlfn.DAYS(Tabela2[[#This Row],[Data de atendimento do Ibama (considerar o primeiro documento/ação)]],J773))</f>
        <v>4</v>
      </c>
      <c r="BN773" s="108" t="str">
        <f>IF(Tabela2[[#This Row],[Atendido pelo Ibama ("Não" ou "Sim")]]="Não","Preencher", IF(Tabela2[[#This Row],[Atendido pelo Ibama ("Não" ou "Sim")]]="Sim","NA",""))</f>
        <v>NA</v>
      </c>
      <c r="BO773" s="114" t="s">
        <v>7100</v>
      </c>
      <c r="BP773" s="108" t="str">
        <f>IF(Tabela2[[#This Row],[Forma de atendimento (primeiro documento/ação)]]= "Outros (especificar)", "PREENCHER","NA")</f>
        <v>NA</v>
      </c>
      <c r="BQ773" s="106" t="s">
        <v>123</v>
      </c>
      <c r="BR773" s="108" t="str">
        <f>IF(Tabela2[[#This Row],[Equipe do Ibama foi a campo? Houve sobrevoo do Poseidon?]] = "Sim", "PREENCHER","NA")</f>
        <v>NA</v>
      </c>
      <c r="BS773" s="108" t="str">
        <f>IF(Tabela2[[#This Row],[Se sim, foi emitida Ordem de Emergência? (informações vinculada à coluna CK)]] = "Sim", "PREENCHER","NA")</f>
        <v>NA</v>
      </c>
      <c r="BT773" s="108" t="s">
        <v>7126</v>
      </c>
      <c r="BU773" s="108" t="str">
        <f>IF(Tabela2[[#This Row],[Houve envio de Informações Pós-acidente (preencher "não se aplica" quando de competência estadual/municipal)]] = "Sim", "PREENCHER","NA")</f>
        <v>NA</v>
      </c>
      <c r="BV773" s="108" t="str">
        <f>IF(Tabela2[[#This Row],[Houve avaliação das informações pós-acidente solicitadas/enviadas?]] = "Sim", "PREENCHER","NA")</f>
        <v>NA</v>
      </c>
      <c r="BW773" s="108" t="s">
        <v>2696</v>
      </c>
      <c r="BX773" s="106" t="s">
        <v>7102</v>
      </c>
      <c r="BY773" s="140">
        <v>46171</v>
      </c>
      <c r="BZ773" s="104">
        <f>IF(Tabela2[[#This Row],[Data do documento de encerramento]]="NA","NA",IF(Tabela2[[#This Row],[Data do documento de encerramento]]="","Pendente de conclusão/ encerramento",_xlfn.DAYS(Tabela2[[#This Row],[Data do documento de encerramento]],J773)))</f>
        <v>190</v>
      </c>
      <c r="CA773" s="107"/>
      <c r="CB773" s="107"/>
      <c r="CC773" s="107"/>
      <c r="CD773" s="107"/>
      <c r="CE773" s="107"/>
      <c r="CF773" s="107"/>
    </row>
    <row r="774" spans="1:84" ht="45.75">
      <c r="A774" s="169">
        <v>2025112528822</v>
      </c>
      <c r="B774" s="170" t="s">
        <v>10427</v>
      </c>
      <c r="C774" s="108" t="str">
        <f>VLOOKUP(Tabela2[[#This Row],[SIEMA]],Siema2025,4,FALSE)</f>
        <v xml:space="preserve"> MG</v>
      </c>
      <c r="D774" s="106" t="str">
        <f>VLOOKUP(Tabela2[[#This Row],[SIEMA]],Siema2025,3,FALSE)</f>
        <v xml:space="preserve">Barbacena </v>
      </c>
      <c r="E774" s="106" t="s">
        <v>7746</v>
      </c>
      <c r="F774" s="106" t="s">
        <v>10428</v>
      </c>
      <c r="G774" s="109" t="s">
        <v>10429</v>
      </c>
      <c r="H774" s="106" t="s">
        <v>10430</v>
      </c>
      <c r="I774" s="104" t="s">
        <v>7120</v>
      </c>
      <c r="J774" s="105">
        <f>VLOOKUP(Tabela2[[#This Row],[SIEMA]],Siema2025,2,FALSE)</f>
        <v>45981</v>
      </c>
      <c r="K774" s="105" t="str">
        <f>VLOOKUP(Tabela2[[#This Row],[SIEMA]],Siema2025,16,FALSE)</f>
        <v>Quinta</v>
      </c>
      <c r="L774" s="106" t="str">
        <f>IF(Tabela2[[#This Row],[Data]]="","Sem Informação",VLOOKUP(MONTH(Tabela2[[#This Row],[Data]]),'[1]Validação de dados'!$I$1:$J$13,2,0))</f>
        <v>Novembro</v>
      </c>
      <c r="M774" s="104">
        <f>YEAR(Tabela2[[#This Row],[Data]])</f>
        <v>2025</v>
      </c>
      <c r="N774" s="105" t="str">
        <f>VLOOKUP(Tabela2[[#This Row],[SIEMA]],Siema2025,17,FALSE)</f>
        <v>Vespertino</v>
      </c>
      <c r="O774" s="105" t="str">
        <f>VLOOKUP(Tabela2[[#This Row],[SIEMA]],Siema2025,5,FALSE)</f>
        <v>Rodovia</v>
      </c>
      <c r="P774" s="104" t="str">
        <f>VLOOKUP(Tabela2[[#This Row],[SIEMA]],Siema2025,21,FALSE)</f>
        <v>Conforme informações repassadas ao NEA, na data e local acima mencionados, ocorreu acidente envolvendo tombamento de veículo transportando óleo lubrificante para motor e fluido de arrefecimento. O condutor do veículo foi lesionado e encaminhado para o Hospital Regional de Barbacena Dr. José Américo. Segundo consta, o veículo colidiu com a barreira New Jersey o que ocasionou o lançamento dos produtos em ambos os sentidos da via. Aparentemente, o material que verteu na via foi contido com serragem.</v>
      </c>
      <c r="Q774" s="104" t="s">
        <v>7094</v>
      </c>
      <c r="R774" s="104" t="s">
        <v>10431</v>
      </c>
      <c r="S774" s="107" t="str">
        <f>IF(Q774="","", IF(Q774="NC","", IF(Q774="NE","", IF(Q774="NA","",IFERROR(VLOOKUP(Q774,[1]Produtos!$A$1:$C$2319,2,FALSE),"Não Cadastrado")))))</f>
        <v/>
      </c>
      <c r="T774" s="104" t="s">
        <v>6834</v>
      </c>
      <c r="U774" s="104" t="s">
        <v>7062</v>
      </c>
      <c r="V774" s="104" t="s">
        <v>7472</v>
      </c>
      <c r="W774" s="104"/>
      <c r="X774" s="113"/>
      <c r="Y774" s="109" t="str">
        <f>IF(W774="","", IF(W774="NC","", IF(W774="NE","", IF(W774="NA","",IFERROR(VLOOKUP(W774,Produtos!$A$1:$C$2319,2,FALSE),"Não Cadastrado")))))</f>
        <v/>
      </c>
      <c r="Z774" s="104" t="str">
        <f>VLOOKUP(Tabela2[[#This Row],[SIEMA]],Siema2025,11,FALSE)</f>
        <v/>
      </c>
      <c r="AA774" s="104" t="str">
        <f>VLOOKUP(Tabela2[[#This Row],[SIEMA]],Siema2025,12,FALSE)</f>
        <v/>
      </c>
      <c r="AB774" s="104" t="str">
        <f>IF(W774="","",IF(ISNUMBER(W774)=FALSE,"Não se aplica",IFERROR(VLOOKUP(W774,Produtos!$A$1:$C$2319,3,FALSE),"Não Cadastrado")))</f>
        <v/>
      </c>
      <c r="AC774" s="104"/>
      <c r="AD774" s="108" t="str">
        <f>IF(Tabela2[[#This Row],[Origem do acidente]] = "Plataforma", "PREENCHER","NA")</f>
        <v>NA</v>
      </c>
      <c r="AE774" s="107" t="str">
        <f>IF(AC774="","", IF(AC774="NC","", IF(AC774="NE","", IF(AC774="NA","",IFERROR(VLOOKUP(AC774,Produtos!$A$1:$C$2319,2,FALSE),"Não Cadastrado")))))</f>
        <v/>
      </c>
      <c r="AF774" s="104"/>
      <c r="AG774" s="104"/>
      <c r="AH774" s="104" t="str">
        <f>IF(AC774="","",IF(ISNUMBER(AC774)=FALSE,"Não se aplica",IFERROR(VLOOKUP(AC774,Produtos!$A$1:$C$2319,3,FALSE),"Não Cadastrado")))</f>
        <v/>
      </c>
      <c r="AI774" s="104"/>
      <c r="AJ774" s="104" t="str">
        <f>VLOOKUP(Tabela2[[#This Row],[SIEMA]],Siema2025,26,FALSE)</f>
        <v>Tombamento de veículo de transporte.</v>
      </c>
      <c r="AK774" s="107" t="s">
        <v>7311</v>
      </c>
      <c r="AL774" s="107" t="s">
        <v>7381</v>
      </c>
      <c r="AM774" s="107" t="s">
        <v>7180</v>
      </c>
      <c r="AN774" s="108" t="s">
        <v>7132</v>
      </c>
      <c r="AO774" s="108" t="str">
        <f>VLOOKUP(Tabela2[[#This Row],[SIEMA]],Siema2025,53,FALSE)</f>
        <v/>
      </c>
      <c r="AP774" s="108" t="str">
        <f>VLOOKUP(Tabela2[[#This Row],[SIEMA]],Siema2025,55,FALSE)</f>
        <v/>
      </c>
      <c r="AQ774" s="108" t="str">
        <f>VLOOKUP(Tabela2[[#This Row],[SIEMA]],Siema2025,57,FALSE)</f>
        <v/>
      </c>
      <c r="AR774" s="108" t="str">
        <f>VLOOKUP(Tabela2[[#This Row],[SIEMA]],Siema2025,59,FALSE)</f>
        <v/>
      </c>
      <c r="AS774" s="108" t="str">
        <f>VLOOKUP(Tabela2[[#This Row],[SIEMA]],Siema2025,61,FALSE)</f>
        <v/>
      </c>
      <c r="AT774" s="108" t="str">
        <f>VLOOKUP(Tabela2[[#This Row],[SIEMA]],Siema2025,63,FALSE)</f>
        <v/>
      </c>
      <c r="AU774" s="108" t="str">
        <f>VLOOKUP(Tabela2[[#This Row],[SIEMA]],Siema2025,65,FALSE)</f>
        <v>X</v>
      </c>
      <c r="AV774" s="108" t="str">
        <f>VLOOKUP(Tabela2[[#This Row],[SIEMA]],Siema2025,67,FALSE)</f>
        <v/>
      </c>
      <c r="AW774" s="108" t="str">
        <f>VLOOKUP(Tabela2[[#This Row],[SIEMA]],Siema2025,69,FALSE)</f>
        <v/>
      </c>
      <c r="AX774" s="108" t="str">
        <f>VLOOKUP(Tabela2[[#This Row],[SIEMA]],Siema2025,71,FALSE)</f>
        <v/>
      </c>
      <c r="AY774" s="108" t="str">
        <f>VLOOKUP(Tabela2[[#This Row],[SIEMA]],Siema2025,73,FALSE)</f>
        <v/>
      </c>
      <c r="AZ774" s="108" t="str">
        <f>VLOOKUP(Tabela2[[#This Row],[SIEMA]],Siema2025,75,FALSE)</f>
        <v/>
      </c>
      <c r="BA774" s="108" t="str">
        <f>VLOOKUP(Tabela2[[#This Row],[SIEMA]],Siema2025,77,FALSE)</f>
        <v/>
      </c>
      <c r="BB774" s="108" t="str">
        <f>VLOOKUP(Tabela2[[#This Row],[SIEMA]],Siema2025,79,FALSE)</f>
        <v/>
      </c>
      <c r="BC774" s="108" t="str">
        <f>IF(Tabela2[[#This Row],[Outro(s) ]] = "X", "PREENCHER","NA")</f>
        <v>NA</v>
      </c>
      <c r="BD774" s="108" t="str">
        <f>VLOOKUP(Tabela2[[#This Row],[SIEMA]],Siema2025,82,FALSE)</f>
        <v/>
      </c>
      <c r="BE774" s="108" t="str">
        <f>VLOOKUP(Tabela2[[#This Row],[SIEMA]],Siema2025,81,FALSE)</f>
        <v/>
      </c>
      <c r="BF774" s="110" t="str">
        <f>VLOOKUP(Tabela2[[#This Row],[SIEMA]],Siema2025,28,FALSE)</f>
        <v/>
      </c>
      <c r="BG774" s="110"/>
      <c r="BH774" s="111" t="str">
        <f>VLOOKUP(Tabela2[[#This Row],[SIEMA]],Siema2025,29,FALSE)</f>
        <v/>
      </c>
      <c r="BI774" s="112" t="str">
        <f>VLOOKUP(Tabela2[[#This Row],[SIEMA]],Siema2025,107,FALSE)</f>
        <v>Não</v>
      </c>
      <c r="BJ774" s="107" t="s">
        <v>7099</v>
      </c>
      <c r="BK774" s="104" t="s">
        <v>2696</v>
      </c>
      <c r="BL774" s="140">
        <v>45988</v>
      </c>
      <c r="BM774" s="108">
        <f ca="1">IF(Tabela2[[#This Row],[Data de atendimento do Ibama (considerar o primeiro documento/ação)]]="",_xlfn.DAYS(TODAY(),J774),_xlfn.DAYS(Tabela2[[#This Row],[Data de atendimento do Ibama (considerar o primeiro documento/ação)]],J774))</f>
        <v>7</v>
      </c>
      <c r="BN774" s="108" t="str">
        <f>IF(Tabela2[[#This Row],[Atendido pelo Ibama ("Não" ou "Sim")]]="Não","Preencher", IF(Tabela2[[#This Row],[Atendido pelo Ibama ("Não" ou "Sim")]]="Sim","NA",""))</f>
        <v>NA</v>
      </c>
      <c r="BO774" s="114" t="s">
        <v>7100</v>
      </c>
      <c r="BP774" s="108" t="str">
        <f>IF(Tabela2[[#This Row],[Forma de atendimento (primeiro documento/ação)]]= "Outros (especificar)", "PREENCHER","NA")</f>
        <v>NA</v>
      </c>
      <c r="BQ774" s="106" t="s">
        <v>123</v>
      </c>
      <c r="BR774" s="108" t="str">
        <f>IF(Tabela2[[#This Row],[Equipe do Ibama foi a campo? Houve sobrevoo do Poseidon?]] = "Sim", "PREENCHER","NA")</f>
        <v>NA</v>
      </c>
      <c r="BS774" s="108" t="str">
        <f>IF(Tabela2[[#This Row],[Se sim, foi emitida Ordem de Emergência? (informações vinculada à coluna CK)]] = "Sim", "PREENCHER","NA")</f>
        <v>NA</v>
      </c>
      <c r="BT774" s="108" t="s">
        <v>6834</v>
      </c>
      <c r="BU774" s="108" t="str">
        <f>IF(Tabela2[[#This Row],[Houve envio de Informações Pós-acidente (preencher "não se aplica" quando de competência estadual/municipal)]] = "Sim", "PREENCHER","NA")</f>
        <v>NA</v>
      </c>
      <c r="BV774" s="108" t="str">
        <f>IF(Tabela2[[#This Row],[Houve avaliação das informações pós-acidente solicitadas/enviadas?]] = "Sim", "PREENCHER","NA")</f>
        <v>NA</v>
      </c>
      <c r="BW774" s="108" t="s">
        <v>2696</v>
      </c>
      <c r="BX774" s="106" t="s">
        <v>7769</v>
      </c>
      <c r="BY774" s="140">
        <v>45988</v>
      </c>
      <c r="BZ774" s="104">
        <f>IF(Tabela2[[#This Row],[Data do documento de encerramento]]="NA","NA",IF(Tabela2[[#This Row],[Data do documento de encerramento]]="","Pendente de conclusão/ encerramento",_xlfn.DAYS(Tabela2[[#This Row],[Data do documento de encerramento]],J774)))</f>
        <v>7</v>
      </c>
      <c r="CA774" s="107" t="s">
        <v>10432</v>
      </c>
      <c r="CB774" s="107"/>
      <c r="CC774" s="107"/>
      <c r="CD774" s="107"/>
      <c r="CE774" s="107"/>
      <c r="CF774" s="107"/>
    </row>
    <row r="775" spans="1:84" ht="45.75">
      <c r="A775" s="169">
        <v>2025112632433</v>
      </c>
      <c r="B775" s="170" t="s">
        <v>10433</v>
      </c>
      <c r="C775" s="108" t="str">
        <f>VLOOKUP(Tabela2[[#This Row],[SIEMA]],Siema2025,4,FALSE)</f>
        <v xml:space="preserve"> SP</v>
      </c>
      <c r="D775" s="106" t="str">
        <f>VLOOKUP(Tabela2[[#This Row],[SIEMA]],Siema2025,3,FALSE)</f>
        <v xml:space="preserve">Cajati </v>
      </c>
      <c r="E775" s="106" t="s">
        <v>7184</v>
      </c>
      <c r="F775" s="106" t="s">
        <v>10434</v>
      </c>
      <c r="G775" s="141" t="s">
        <v>10435</v>
      </c>
      <c r="H775" s="106" t="s">
        <v>10436</v>
      </c>
      <c r="I775" s="104" t="s">
        <v>7120</v>
      </c>
      <c r="J775" s="105">
        <f>VLOOKUP(Tabela2[[#This Row],[SIEMA]],Siema2025,2,FALSE)</f>
        <v>45982</v>
      </c>
      <c r="K775" s="105" t="str">
        <f>VLOOKUP(Tabela2[[#This Row],[SIEMA]],Siema2025,16,FALSE)</f>
        <v>Sexta</v>
      </c>
      <c r="L775" s="106" t="str">
        <f>IF(Tabela2[[#This Row],[Data]]="","Sem Informação",VLOOKUP(MONTH(Tabela2[[#This Row],[Data]]),'[1]Validação de dados'!$I$1:$J$13,2,0))</f>
        <v>Novembro</v>
      </c>
      <c r="M775" s="104">
        <f>YEAR(Tabela2[[#This Row],[Data]])</f>
        <v>2025</v>
      </c>
      <c r="N775" s="105" t="str">
        <f>VLOOKUP(Tabela2[[#This Row],[SIEMA]],Siema2025,17,FALSE)</f>
        <v>Noturno</v>
      </c>
      <c r="O775" s="105" t="str">
        <f>VLOOKUP(Tabela2[[#This Row],[SIEMA]],Siema2025,5,FALSE)</f>
        <v>Rodovia</v>
      </c>
      <c r="P775" s="104" t="str">
        <f>VLOOKUP(Tabela2[[#This Row],[SIEMA]],Siema2025,21,FALSE)</f>
        <v>Segundo evidências do local, o condutor trafegava pela faixa 1 e ao ingressar na curva, perdeu o controle do veículo, resultando no tombamento, rompimento do tanque e consequente derramamento da carga.</v>
      </c>
      <c r="Q775" s="104">
        <v>3264</v>
      </c>
      <c r="R775" s="104" t="s">
        <v>10437</v>
      </c>
      <c r="S775" s="107" t="str">
        <f>IF(Q775="","", IF(Q775="NC","", IF(Q775="NE","", IF(Q775="NA","",IFERROR(VLOOKUP(Q775,[1]Produtos!$A$1:$C$2319,2,FALSE),"Não Cadastrado")))))</f>
        <v>LÍQUIDO CORROSIVO, ÁCIDO, INORGÂNICO, N.E.</v>
      </c>
      <c r="T775" s="104">
        <v>12000</v>
      </c>
      <c r="U775" s="104" t="s">
        <v>648</v>
      </c>
      <c r="V775" s="104">
        <f>IF(Q775="","",IF(ISNUMBER(Q775)=FALSE,"Não se aplica",IFERROR(VLOOKUP(Q775,Produtos!$A$1:$C$2319,3,FALSE),"Não Cadastrado")))</f>
        <v>8</v>
      </c>
      <c r="W775" s="104" t="str">
        <f>VLOOKUP(Tabela2[[#This Row],[SIEMA]],Siema2025,10,FALSE)</f>
        <v/>
      </c>
      <c r="X775" s="113" t="str">
        <f>IF(Tabela2[[#This Row],[Origem do acidente]] = "Plataforma", "PREENCHER","NA")</f>
        <v>NA</v>
      </c>
      <c r="Y775" s="109" t="str">
        <f>IF(W775="","", IF(W775="NC","", IF(W775="NE","", IF(W775="NA","",IFERROR(VLOOKUP(W775,Produtos!$A$1:$C$2319,2,FALSE),"Não Cadastrado")))))</f>
        <v/>
      </c>
      <c r="Z775" s="104" t="str">
        <f>VLOOKUP(Tabela2[[#This Row],[SIEMA]],Siema2025,11,FALSE)</f>
        <v xml:space="preserve"> </v>
      </c>
      <c r="AA775" s="104" t="str">
        <f>VLOOKUP(Tabela2[[#This Row],[SIEMA]],Siema2025,12,FALSE)</f>
        <v xml:space="preserve"> </v>
      </c>
      <c r="AB775" s="104" t="str">
        <f>IF(W775="","",IF(ISNUMBER(W775)=FALSE,"Não se aplica",IFERROR(VLOOKUP(W775,Produtos!$A$1:$C$2319,3,FALSE),"Não Cadastrado")))</f>
        <v/>
      </c>
      <c r="AC775" s="104"/>
      <c r="AD775" s="108" t="str">
        <f>IF(Tabela2[[#This Row],[Origem do acidente]] = "Plataforma", "PREENCHER","NA")</f>
        <v>NA</v>
      </c>
      <c r="AE775" s="107" t="str">
        <f>IF(AC775="","", IF(AC775="NC","", IF(AC775="NE","", IF(AC775="NA","",IFERROR(VLOOKUP(AC775,Produtos!$A$1:$C$2319,2,FALSE),"Não Cadastrado")))))</f>
        <v/>
      </c>
      <c r="AF775" s="104"/>
      <c r="AG775" s="104"/>
      <c r="AH775" s="104" t="str">
        <f>IF(AC775="","",IF(ISNUMBER(AC775)=FALSE,"Não se aplica",IFERROR(VLOOKUP(AC775,Produtos!$A$1:$C$2319,3,FALSE),"Não Cadastrado")))</f>
        <v/>
      </c>
      <c r="AI775" s="104"/>
      <c r="AJ775" s="104" t="str">
        <f>VLOOKUP(Tabela2[[#This Row],[SIEMA]],Siema2025,26,FALSE)</f>
        <v>Segundo evidências do local, o condutor trafegava pela faixa 1 e ao ingressar na curva, perdeu o controle do veículo, resultando no tombamento, rompimento do tanque e consequente derramamento da carga.</v>
      </c>
      <c r="AK775" s="107" t="s">
        <v>7311</v>
      </c>
      <c r="AL775" s="107" t="s">
        <v>7358</v>
      </c>
      <c r="AM775" s="107" t="s">
        <v>7180</v>
      </c>
      <c r="AN775" s="108" t="str">
        <f>VLOOKUP(Tabela2[[#This Row],[SIEMA]],Siema2025,51,FALSE)</f>
        <v/>
      </c>
      <c r="AO775" s="108" t="str">
        <f>VLOOKUP(Tabela2[[#This Row],[SIEMA]],Siema2025,53,FALSE)</f>
        <v/>
      </c>
      <c r="AP775" s="108" t="str">
        <f>VLOOKUP(Tabela2[[#This Row],[SIEMA]],Siema2025,55,FALSE)</f>
        <v/>
      </c>
      <c r="AQ775" s="108" t="str">
        <f>VLOOKUP(Tabela2[[#This Row],[SIEMA]],Siema2025,57,FALSE)</f>
        <v/>
      </c>
      <c r="AR775" s="108" t="str">
        <f>VLOOKUP(Tabela2[[#This Row],[SIEMA]],Siema2025,59,FALSE)</f>
        <v/>
      </c>
      <c r="AS775" s="108" t="str">
        <f>VLOOKUP(Tabela2[[#This Row],[SIEMA]],Siema2025,61,FALSE)</f>
        <v/>
      </c>
      <c r="AT775" s="108" t="str">
        <f>VLOOKUP(Tabela2[[#This Row],[SIEMA]],Siema2025,63,FALSE)</f>
        <v/>
      </c>
      <c r="AU775" s="108" t="str">
        <f>VLOOKUP(Tabela2[[#This Row],[SIEMA]],Siema2025,65,FALSE)</f>
        <v>X</v>
      </c>
      <c r="AV775" s="108" t="str">
        <f>VLOOKUP(Tabela2[[#This Row],[SIEMA]],Siema2025,67,FALSE)</f>
        <v/>
      </c>
      <c r="AW775" s="108" t="str">
        <f>VLOOKUP(Tabela2[[#This Row],[SIEMA]],Siema2025,69,FALSE)</f>
        <v/>
      </c>
      <c r="AX775" s="108" t="str">
        <f>VLOOKUP(Tabela2[[#This Row],[SIEMA]],Siema2025,71,FALSE)</f>
        <v/>
      </c>
      <c r="AY775" s="108" t="str">
        <f>VLOOKUP(Tabela2[[#This Row],[SIEMA]],Siema2025,73,FALSE)</f>
        <v/>
      </c>
      <c r="AZ775" s="108" t="str">
        <f>VLOOKUP(Tabela2[[#This Row],[SIEMA]],Siema2025,75,FALSE)</f>
        <v/>
      </c>
      <c r="BA775" s="108" t="str">
        <f>VLOOKUP(Tabela2[[#This Row],[SIEMA]],Siema2025,77,FALSE)</f>
        <v/>
      </c>
      <c r="BB775" s="108" t="str">
        <f>VLOOKUP(Tabela2[[#This Row],[SIEMA]],Siema2025,79,FALSE)</f>
        <v/>
      </c>
      <c r="BC775" s="108" t="str">
        <f>IF(Tabela2[[#This Row],[Outro(s) ]] = "X", "PREENCHER","NA")</f>
        <v>NA</v>
      </c>
      <c r="BD775" s="108" t="str">
        <f>VLOOKUP(Tabela2[[#This Row],[SIEMA]],Siema2025,82,FALSE)</f>
        <v/>
      </c>
      <c r="BE775" s="108" t="str">
        <f>VLOOKUP(Tabela2[[#This Row],[SIEMA]],Siema2025,81,FALSE)</f>
        <v/>
      </c>
      <c r="BF775" t="s">
        <v>10438</v>
      </c>
      <c r="BG775" s="110"/>
      <c r="BH775" s="111">
        <v>8895599000180</v>
      </c>
      <c r="BI775" s="112" t="s">
        <v>2696</v>
      </c>
      <c r="BJ775" s="107" t="s">
        <v>7099</v>
      </c>
      <c r="BK775" s="104" t="s">
        <v>2696</v>
      </c>
      <c r="BL775" s="140">
        <v>46002</v>
      </c>
      <c r="BM775" s="108">
        <f ca="1">IF(Tabela2[[#This Row],[Data de atendimento do Ibama (considerar o primeiro documento/ação)]]="",_xlfn.DAYS(TODAY(),J775),_xlfn.DAYS(Tabela2[[#This Row],[Data de atendimento do Ibama (considerar o primeiro documento/ação)]],J775))</f>
        <v>20</v>
      </c>
      <c r="BN775" s="108" t="str">
        <f>IF(Tabela2[[#This Row],[Atendido pelo Ibama ("Não" ou "Sim")]]="Não","Preencher", IF(Tabela2[[#This Row],[Atendido pelo Ibama ("Não" ou "Sim")]]="Sim","NA",""))</f>
        <v>NA</v>
      </c>
      <c r="BO775" s="114" t="s">
        <v>7100</v>
      </c>
      <c r="BP775" s="108" t="str">
        <f>IF(Tabela2[[#This Row],[Forma de atendimento (primeiro documento/ação)]]= "Outros (especificar)", "PREENCHER","NA")</f>
        <v>NA</v>
      </c>
      <c r="BQ775" s="106" t="s">
        <v>123</v>
      </c>
      <c r="BR775" s="108" t="str">
        <f>IF(Tabela2[[#This Row],[Equipe do Ibama foi a campo? Houve sobrevoo do Poseidon?]] = "Sim", "PREENCHER","NA")</f>
        <v>NA</v>
      </c>
      <c r="BS775" s="108" t="str">
        <f>IF(Tabela2[[#This Row],[Se sim, foi emitida Ordem de Emergência? (informações vinculada à coluna CK)]] = "Sim", "PREENCHER","NA")</f>
        <v>NA</v>
      </c>
      <c r="BT775" s="108" t="s">
        <v>7101</v>
      </c>
      <c r="BU775" s="108" t="s">
        <v>123</v>
      </c>
      <c r="BV775" s="108" t="str">
        <f>IF(Tabela2[[#This Row],[Houve avaliação das informações pós-acidente solicitadas/enviadas?]] = "Sim", "PREENCHER","NA")</f>
        <v>NA</v>
      </c>
      <c r="BW775" s="108" t="s">
        <v>123</v>
      </c>
      <c r="BX775" s="106" t="s">
        <v>7127</v>
      </c>
      <c r="BY775" s="140"/>
      <c r="BZ775" s="104" t="str">
        <f>IF(Tabela2[[#This Row],[Data do documento de encerramento]]="NA","NA",IF(Tabela2[[#This Row],[Data do documento de encerramento]]="","Pendente de conclusão/ encerramento",_xlfn.DAYS(Tabela2[[#This Row],[Data do documento de encerramento]],J775)))</f>
        <v>Pendente de conclusão/ encerramento</v>
      </c>
      <c r="CA775" s="107"/>
      <c r="CB775" s="107"/>
      <c r="CC775" s="107"/>
      <c r="CD775" s="107"/>
      <c r="CE775" s="107"/>
      <c r="CF775" s="107"/>
    </row>
    <row r="776" spans="1:84" ht="45.75">
      <c r="A776" s="169">
        <v>2025112432427</v>
      </c>
      <c r="B776" s="170" t="s">
        <v>10439</v>
      </c>
      <c r="C776" s="108" t="s">
        <v>7135</v>
      </c>
      <c r="D776" s="106" t="s">
        <v>637</v>
      </c>
      <c r="E776" s="106" t="s">
        <v>8107</v>
      </c>
      <c r="F776" s="106"/>
      <c r="G776" s="106" t="s">
        <v>8108</v>
      </c>
      <c r="H776" s="106" t="s">
        <v>8109</v>
      </c>
      <c r="I776" s="104" t="str">
        <f>VLOOKUP(Tabela2[[#This Row],[SIEMA]],Siema2025,19,FALSE)</f>
        <v>Campos</v>
      </c>
      <c r="J776" s="105">
        <f>VLOOKUP(Tabela2[[#This Row],[SIEMA]],Siema2025,2,FALSE)</f>
        <v>45983</v>
      </c>
      <c r="K776" s="105" t="str">
        <f>VLOOKUP(Tabela2[[#This Row],[SIEMA]],Siema2025,16,FALSE)</f>
        <v>Sábado</v>
      </c>
      <c r="L776" s="106" t="str">
        <f>IF(Tabela2[[#This Row],[Data]]="","Sem Informação",VLOOKUP(MONTH(Tabela2[[#This Row],[Data]]),'[1]Validação de dados'!$I$1:$J$13,2,0))</f>
        <v>Novembro</v>
      </c>
      <c r="M776" s="104">
        <f>YEAR(Tabela2[[#This Row],[Data]])</f>
        <v>2025</v>
      </c>
      <c r="N776" s="105" t="str">
        <f>VLOOKUP(Tabela2[[#This Row],[SIEMA]],Siema2025,17,FALSE)</f>
        <v>Matutino</v>
      </c>
      <c r="O776" s="105" t="str">
        <f>VLOOKUP(Tabela2[[#This Row],[SIEMA]],Siema2025,5,FALSE)</f>
        <v>Plataforma</v>
      </c>
      <c r="P776" s="104" t="str">
        <f>VLOOKUP(Tabela2[[#This Row],[SIEMA]],Siema2025,21,FALSE)</f>
        <v>Poço 7-RO-133HP-RJS</v>
      </c>
      <c r="Q776" s="104" t="s">
        <v>637</v>
      </c>
      <c r="R776" s="104" t="s">
        <v>954</v>
      </c>
      <c r="S776" s="104" t="s">
        <v>7457</v>
      </c>
      <c r="T776" s="104" t="str">
        <f>VLOOKUP(Tabela2[[#This Row],[SIEMA]],Siema2025,11,FALSE)</f>
        <v>0.056</v>
      </c>
      <c r="U776" s="104" t="str">
        <f>VLOOKUP(Tabela2[[#This Row],[SIEMA]],Siema2025,12,FALSE)</f>
        <v>M3</v>
      </c>
      <c r="V776" s="104" t="str">
        <f>IF(Q776="","",IF(ISNUMBER(Q776)=FALSE,"Não se aplica",IFERROR(VLOOKUP(Q776,Produtos!$A$1:$C$2319,3,FALSE),"Não Cadastrado")))</f>
        <v>Não se aplica</v>
      </c>
      <c r="W776" s="104"/>
      <c r="X776" s="113"/>
      <c r="Y776" s="109" t="str">
        <f>IF(W776="","", IF(W776="NC","", IF(W776="NE","", IF(W776="NA","",IFERROR(VLOOKUP(W776,Produtos!$A$1:$C$2319,2,FALSE),"Não Cadastrado")))))</f>
        <v/>
      </c>
      <c r="Z776" s="104"/>
      <c r="AA776" s="104"/>
      <c r="AB776" s="104" t="str">
        <f>IF(W776="","",IF(ISNUMBER(W776)=FALSE,"Não se aplica",IFERROR(VLOOKUP(W776,Produtos!$A$1:$C$2319,3,FALSE),"Não Cadastrado")))</f>
        <v/>
      </c>
      <c r="AC776" s="104"/>
      <c r="AD776" s="108"/>
      <c r="AE776" s="107" t="str">
        <f>IF(AC776="","", IF(AC776="NC","", IF(AC776="NE","", IF(AC776="NA","",IFERROR(VLOOKUP(AC776,Produtos!$A$1:$C$2319,2,FALSE),"Não Cadastrado")))))</f>
        <v/>
      </c>
      <c r="AF776" s="104"/>
      <c r="AG776" s="104"/>
      <c r="AH776" s="104" t="str">
        <f>IF(AC776="","",IF(ISNUMBER(AC776)=FALSE,"Não se aplica",IFERROR(VLOOKUP(AC776,Produtos!$A$1:$C$2319,3,FALSE),"Não Cadastrado")))</f>
        <v/>
      </c>
      <c r="AI776" s="104"/>
      <c r="AJ776" s="104" t="str">
        <f>VLOOKUP(Tabela2[[#This Row],[SIEMA]],Siema2025,26,FALSE)</f>
        <v>Possível dano em uma das mangueiras da linha conectada à placa do MCV-U.</v>
      </c>
      <c r="AK776" s="107" t="s">
        <v>7098</v>
      </c>
      <c r="AL776" s="107"/>
      <c r="AM776" s="107"/>
      <c r="AN776" s="108" t="str">
        <f>VLOOKUP(Tabela2[[#This Row],[SIEMA]],Siema2025,51,FALSE)</f>
        <v/>
      </c>
      <c r="AO776" s="108" t="str">
        <f>VLOOKUP(Tabela2[[#This Row],[SIEMA]],Siema2025,53,FALSE)</f>
        <v/>
      </c>
      <c r="AP776" s="108" t="str">
        <f>VLOOKUP(Tabela2[[#This Row],[SIEMA]],Siema2025,55,FALSE)</f>
        <v/>
      </c>
      <c r="AQ776" s="108" t="str">
        <f>VLOOKUP(Tabela2[[#This Row],[SIEMA]],Siema2025,57,FALSE)</f>
        <v/>
      </c>
      <c r="AR776" s="108" t="str">
        <f>VLOOKUP(Tabela2[[#This Row],[SIEMA]],Siema2025,59,FALSE)</f>
        <v/>
      </c>
      <c r="AS776" s="108" t="str">
        <f>VLOOKUP(Tabela2[[#This Row],[SIEMA]],Siema2025,61,FALSE)</f>
        <v>X</v>
      </c>
      <c r="AT776" s="108" t="str">
        <f>VLOOKUP(Tabela2[[#This Row],[SIEMA]],Siema2025,63,FALSE)</f>
        <v/>
      </c>
      <c r="AU776" s="108" t="str">
        <f>VLOOKUP(Tabela2[[#This Row],[SIEMA]],Siema2025,65,FALSE)</f>
        <v/>
      </c>
      <c r="AV776" s="108" t="str">
        <f>VLOOKUP(Tabela2[[#This Row],[SIEMA]],Siema2025,67,FALSE)</f>
        <v/>
      </c>
      <c r="AW776" s="108" t="str">
        <f>VLOOKUP(Tabela2[[#This Row],[SIEMA]],Siema2025,69,FALSE)</f>
        <v/>
      </c>
      <c r="AX776" s="108" t="str">
        <f>VLOOKUP(Tabela2[[#This Row],[SIEMA]],Siema2025,71,FALSE)</f>
        <v/>
      </c>
      <c r="AY776" s="108" t="str">
        <f>VLOOKUP(Tabela2[[#This Row],[SIEMA]],Siema2025,73,FALSE)</f>
        <v/>
      </c>
      <c r="AZ776" s="108" t="str">
        <f>VLOOKUP(Tabela2[[#This Row],[SIEMA]],Siema2025,75,FALSE)</f>
        <v/>
      </c>
      <c r="BA776" s="108" t="str">
        <f>VLOOKUP(Tabela2[[#This Row],[SIEMA]],Siema2025,77,FALSE)</f>
        <v/>
      </c>
      <c r="BB776" s="108" t="str">
        <f>VLOOKUP(Tabela2[[#This Row],[SIEMA]],Siema2025,79,FALSE)</f>
        <v/>
      </c>
      <c r="BC776" s="108" t="str">
        <f>IF(Tabela2[[#This Row],[Outro(s) ]] = "X", "PREENCHER","NA")</f>
        <v>NA</v>
      </c>
      <c r="BD776" s="108" t="str">
        <f>VLOOKUP(Tabela2[[#This Row],[SIEMA]],Siema2025,82,FALSE)</f>
        <v/>
      </c>
      <c r="BE776" s="108" t="str">
        <f>VLOOKUP(Tabela2[[#This Row],[SIEMA]],Siema2025,81,FALSE)</f>
        <v/>
      </c>
      <c r="BF776" s="110" t="str">
        <f>VLOOKUP(Tabela2[[#This Row],[SIEMA]],Siema2025,28,FALSE)</f>
        <v>Petrobras</v>
      </c>
      <c r="BG776" s="110"/>
      <c r="BH776" s="111" t="str">
        <f>VLOOKUP(Tabela2[[#This Row],[SIEMA]],Siema2025,29,FALSE)</f>
        <v>33000167000101</v>
      </c>
      <c r="BI776" s="112" t="str">
        <f>VLOOKUP(Tabela2[[#This Row],[SIEMA]],Siema2025,107,FALSE)</f>
        <v>Não</v>
      </c>
      <c r="BJ776" s="107" t="s">
        <v>7099</v>
      </c>
      <c r="BK776" s="104" t="s">
        <v>2696</v>
      </c>
      <c r="BL776" s="140">
        <v>46009</v>
      </c>
      <c r="BM776" s="108">
        <f ca="1">IF(Tabela2[[#This Row],[Data de atendimento do Ibama (considerar o primeiro documento/ação)]]="",_xlfn.DAYS(TODAY(),J776),_xlfn.DAYS(Tabela2[[#This Row],[Data de atendimento do Ibama (considerar o primeiro documento/ação)]],J776))</f>
        <v>26</v>
      </c>
      <c r="BN776" s="108" t="str">
        <f>IF(Tabela2[[#This Row],[Atendido pelo Ibama ("Não" ou "Sim")]]="Não","Preencher", IF(Tabela2[[#This Row],[Atendido pelo Ibama ("Não" ou "Sim")]]="Sim","NA",""))</f>
        <v>NA</v>
      </c>
      <c r="BO776" s="114" t="s">
        <v>7138</v>
      </c>
      <c r="BP776" s="108" t="str">
        <f>IF(Tabela2[[#This Row],[Forma de atendimento (primeiro documento/ação)]]= "Outros (especificar)", "PREENCHER","NA")</f>
        <v>NA</v>
      </c>
      <c r="BQ776" s="106" t="s">
        <v>123</v>
      </c>
      <c r="BR776" s="108" t="str">
        <f>IF(Tabela2[[#This Row],[Equipe do Ibama foi a campo? Houve sobrevoo do Poseidon?]] = "Sim", "PREENCHER","NA")</f>
        <v>NA</v>
      </c>
      <c r="BS776" s="108" t="str">
        <f>IF(Tabela2[[#This Row],[Se sim, foi emitida Ordem de Emergência? (informações vinculada à coluna CK)]] = "Sim", "PREENCHER","NA")</f>
        <v>NA</v>
      </c>
      <c r="BT776" s="108" t="s">
        <v>7101</v>
      </c>
      <c r="BU776" s="108" t="s">
        <v>123</v>
      </c>
      <c r="BV776" s="108" t="s">
        <v>123</v>
      </c>
      <c r="BW776" s="108" t="s">
        <v>123</v>
      </c>
      <c r="BX776" s="106"/>
      <c r="BY776" s="106"/>
      <c r="BZ776" s="104" t="str">
        <f>IF(Tabela2[[#This Row],[Data do documento de encerramento]]="NA","NA",IF(Tabela2[[#This Row],[Data do documento de encerramento]]="","Pendente de conclusão/ encerramento",_xlfn.DAYS(Tabela2[[#This Row],[Data do documento de encerramento]],J776)))</f>
        <v>Pendente de conclusão/ encerramento</v>
      </c>
      <c r="CA776" s="107"/>
      <c r="CB776" s="107"/>
      <c r="CC776" s="107" t="s">
        <v>7459</v>
      </c>
      <c r="CD776" s="107" t="s">
        <v>123</v>
      </c>
      <c r="CE776" s="107" t="s">
        <v>123</v>
      </c>
      <c r="CF776" s="107" t="s">
        <v>7149</v>
      </c>
    </row>
    <row r="777" spans="1:84" ht="45.75">
      <c r="A777" s="169">
        <v>2025112550411</v>
      </c>
      <c r="B777" s="170" t="s">
        <v>10440</v>
      </c>
      <c r="C777" s="108" t="str">
        <f>VLOOKUP(Tabela2[[#This Row],[SIEMA]],Siema2025,4,FALSE)</f>
        <v xml:space="preserve"> MG</v>
      </c>
      <c r="D777" s="106" t="str">
        <f>VLOOKUP(Tabela2[[#This Row],[SIEMA]],Siema2025,3,FALSE)</f>
        <v xml:space="preserve">Araporã </v>
      </c>
      <c r="E777" s="106" t="s">
        <v>7385</v>
      </c>
      <c r="F777" s="106" t="s">
        <v>10441</v>
      </c>
      <c r="G777" s="106" t="s">
        <v>10442</v>
      </c>
      <c r="H777" s="106" t="s">
        <v>10443</v>
      </c>
      <c r="I777" s="104" t="s">
        <v>7120</v>
      </c>
      <c r="J777" s="105">
        <f>VLOOKUP(Tabela2[[#This Row],[SIEMA]],Siema2025,2,FALSE)</f>
        <v>45983</v>
      </c>
      <c r="K777" s="105" t="str">
        <f>VLOOKUP(Tabela2[[#This Row],[SIEMA]],Siema2025,16,FALSE)</f>
        <v>Sábado</v>
      </c>
      <c r="L777" s="106" t="str">
        <f>IF(Tabela2[[#This Row],[Data]]="","Sem Informação",VLOOKUP(MONTH(Tabela2[[#This Row],[Data]]),'[1]Validação de dados'!$I$1:$J$13,2,0))</f>
        <v>Novembro</v>
      </c>
      <c r="M777" s="106">
        <f>YEAR(Tabela2[[#This Row],[Data]])</f>
        <v>2025</v>
      </c>
      <c r="N777" s="105" t="str">
        <f>VLOOKUP(Tabela2[[#This Row],[SIEMA]],Siema2025,17,FALSE)</f>
        <v>Vespertino</v>
      </c>
      <c r="O777" s="105" t="str">
        <f>VLOOKUP(Tabela2[[#This Row],[SIEMA]],Siema2025,5,FALSE)</f>
        <v>Rodovia</v>
      </c>
      <c r="P777" s="104" t="str">
        <f>VLOOKUP(Tabela2[[#This Row],[SIEMA]],Siema2025,21,FALSE)</f>
        <v>Acidente rodoviário</v>
      </c>
      <c r="Q777" s="104">
        <v>1830</v>
      </c>
      <c r="R777" s="104" t="str">
        <f>VLOOKUP(Tabela2[[#This Row],[SIEMA]],Siema2025,10,FALSE)</f>
        <v/>
      </c>
      <c r="S777" s="109" t="str">
        <f>IF(Q777="","", IF(Q777="NC","", IF(Q777="NE","", IF(Q777="NA","",IFERROR(VLOOKUP(Q777,[1]Produtos!$A$1:$C$2319,2,FALSE),"Não Cadastrado")))))</f>
        <v>ÁCIDO SULFÚRICO, com mais de 51% de ácido</v>
      </c>
      <c r="T777" s="104" t="str">
        <f>VLOOKUP(Tabela2[[#This Row],[SIEMA]],Siema2025,11,FALSE)</f>
        <v xml:space="preserve"> </v>
      </c>
      <c r="U777" s="104" t="str">
        <f>VLOOKUP(Tabela2[[#This Row],[SIEMA]],Siema2025,12,FALSE)</f>
        <v xml:space="preserve"> </v>
      </c>
      <c r="V777" s="104">
        <f>IF(Q777="","",IF(ISNUMBER(Q777)=FALSE,"Não se aplica",IFERROR(VLOOKUP(Q777,Produtos!$A$1:$C$2319,3,FALSE),"Não Cadastrado")))</f>
        <v>8</v>
      </c>
      <c r="W777" s="104" t="str">
        <f>VLOOKUP(Tabela2[[#This Row],[SIEMA]],Siema2025,10,FALSE)</f>
        <v/>
      </c>
      <c r="X777" s="113" t="str">
        <f>IF(Tabela2[[#This Row],[Origem do acidente]] = "Plataforma", "PREENCHER","NA")</f>
        <v>NA</v>
      </c>
      <c r="Y777" s="109" t="str">
        <f>IF(W777="","", IF(W777="NC","", IF(W777="NE","", IF(W777="NA","",IFERROR(VLOOKUP(W777,Produtos!$A$1:$C$2319,2,FALSE),"Não Cadastrado")))))</f>
        <v/>
      </c>
      <c r="Z777" s="104" t="str">
        <f>VLOOKUP(Tabela2[[#This Row],[SIEMA]],Siema2025,11,FALSE)</f>
        <v xml:space="preserve"> </v>
      </c>
      <c r="AA777" s="104" t="str">
        <f>VLOOKUP(Tabela2[[#This Row],[SIEMA]],Siema2025,12,FALSE)</f>
        <v xml:space="preserve"> </v>
      </c>
      <c r="AB777" s="104" t="str">
        <f>IF(W777="","",IF(ISNUMBER(W777)=FALSE,"Não se aplica",IFERROR(VLOOKUP(W777,Produtos!$A$1:$C$2319,3,FALSE),"Não Cadastrado")))</f>
        <v/>
      </c>
      <c r="AC777" s="106"/>
      <c r="AD777" s="108" t="str">
        <f>IF(Tabela2[[#This Row],[Origem do acidente]] = "Plataforma", "PREENCHER","NA")</f>
        <v>NA</v>
      </c>
      <c r="AE777" s="107" t="str">
        <f>IF(AC777="","", IF(AC777="NC","", IF(AC777="NE","", IF(AC777="NA","",IFERROR(VLOOKUP(AC777,Produtos!$A$1:$C$2319,2,FALSE),"Não Cadastrado")))))</f>
        <v/>
      </c>
      <c r="AF777" s="106"/>
      <c r="AG777" s="104"/>
      <c r="AH777" s="104" t="str">
        <f>IF(AC777="","",IF(ISNUMBER(AC777)=FALSE,"Não se aplica",IFERROR(VLOOKUP(AC777,Produtos!$A$1:$C$2319,3,FALSE),"Não Cadastrado")))</f>
        <v/>
      </c>
      <c r="AI777" s="106"/>
      <c r="AJ777" s="104" t="str">
        <f>VLOOKUP(Tabela2[[#This Row],[SIEMA]],Siema2025,26,FALSE)</f>
        <v>Tombamento</v>
      </c>
      <c r="AK777" s="107" t="s">
        <v>7358</v>
      </c>
      <c r="AL777" s="107" t="s">
        <v>7180</v>
      </c>
      <c r="AM777" s="107"/>
      <c r="AN777" s="108" t="s">
        <v>7132</v>
      </c>
      <c r="AO777" s="108" t="str">
        <f>VLOOKUP(Tabela2[[#This Row],[SIEMA]],Siema2025,53,FALSE)</f>
        <v/>
      </c>
      <c r="AP777" s="108" t="str">
        <f>VLOOKUP(Tabela2[[#This Row],[SIEMA]],Siema2025,55,FALSE)</f>
        <v/>
      </c>
      <c r="AQ777" s="108" t="str">
        <f>VLOOKUP(Tabela2[[#This Row],[SIEMA]],Siema2025,57,FALSE)</f>
        <v/>
      </c>
      <c r="AR777" s="108" t="str">
        <f>VLOOKUP(Tabela2[[#This Row],[SIEMA]],Siema2025,59,FALSE)</f>
        <v/>
      </c>
      <c r="AS777" s="108" t="str">
        <f>VLOOKUP(Tabela2[[#This Row],[SIEMA]],Siema2025,61,FALSE)</f>
        <v/>
      </c>
      <c r="AT777" s="108" t="str">
        <f>VLOOKUP(Tabela2[[#This Row],[SIEMA]],Siema2025,63,FALSE)</f>
        <v/>
      </c>
      <c r="AU777" s="108" t="str">
        <f>VLOOKUP(Tabela2[[#This Row],[SIEMA]],Siema2025,65,FALSE)</f>
        <v>X</v>
      </c>
      <c r="AV777" s="108" t="str">
        <f>VLOOKUP(Tabela2[[#This Row],[SIEMA]],Siema2025,67,FALSE)</f>
        <v/>
      </c>
      <c r="AW777" s="108" t="str">
        <f>VLOOKUP(Tabela2[[#This Row],[SIEMA]],Siema2025,69,FALSE)</f>
        <v/>
      </c>
      <c r="AX777" s="108" t="str">
        <f>VLOOKUP(Tabela2[[#This Row],[SIEMA]],Siema2025,71,FALSE)</f>
        <v/>
      </c>
      <c r="AY777" s="108" t="str">
        <f>VLOOKUP(Tabela2[[#This Row],[SIEMA]],Siema2025,73,FALSE)</f>
        <v/>
      </c>
      <c r="AZ777" s="108" t="str">
        <f>VLOOKUP(Tabela2[[#This Row],[SIEMA]],Siema2025,75,FALSE)</f>
        <v/>
      </c>
      <c r="BA777" s="108" t="str">
        <f>VLOOKUP(Tabela2[[#This Row],[SIEMA]],Siema2025,77,FALSE)</f>
        <v/>
      </c>
      <c r="BB777" s="108" t="str">
        <f>VLOOKUP(Tabela2[[#This Row],[SIEMA]],Siema2025,79,FALSE)</f>
        <v/>
      </c>
      <c r="BC777" s="108" t="str">
        <f>IF(Tabela2[[#This Row],[Outro(s) ]] = "X", "PREENCHER","NA")</f>
        <v>NA</v>
      </c>
      <c r="BD777" s="108" t="str">
        <f>VLOOKUP(Tabela2[[#This Row],[SIEMA]],Siema2025,82,FALSE)</f>
        <v/>
      </c>
      <c r="BE777" s="108" t="str">
        <f>VLOOKUP(Tabela2[[#This Row],[SIEMA]],Siema2025,81,FALSE)</f>
        <v/>
      </c>
      <c r="BF777" t="s">
        <v>10444</v>
      </c>
      <c r="BG777" s="110"/>
      <c r="BH777" s="111">
        <v>5694833000113</v>
      </c>
      <c r="BI777" s="112" t="str">
        <f>VLOOKUP(Tabela2[[#This Row],[SIEMA]],Siema2025,107,FALSE)</f>
        <v>Não</v>
      </c>
      <c r="BJ777" s="107" t="s">
        <v>7099</v>
      </c>
      <c r="BK777" s="104" t="s">
        <v>2696</v>
      </c>
      <c r="BL777" s="140">
        <v>45992</v>
      </c>
      <c r="BM777" s="108">
        <f ca="1">IF(Tabela2[[#This Row],[Data de atendimento do Ibama (considerar o primeiro documento/ação)]]="",_xlfn.DAYS(TODAY(),J777),_xlfn.DAYS(Tabela2[[#This Row],[Data de atendimento do Ibama (considerar o primeiro documento/ação)]],J777))</f>
        <v>9</v>
      </c>
      <c r="BN777" s="108" t="str">
        <f>IF(Tabela2[[#This Row],[Atendido pelo Ibama ("Não" ou "Sim")]]="Não","Preencher", IF(Tabela2[[#This Row],[Atendido pelo Ibama ("Não" ou "Sim")]]="Sim","NA",""))</f>
        <v>NA</v>
      </c>
      <c r="BO777" s="114" t="s">
        <v>7100</v>
      </c>
      <c r="BP777" s="108" t="str">
        <f>IF(Tabela2[[#This Row],[Forma de atendimento (primeiro documento/ação)]]= "Outros (especificar)", "PREENCHER","NA")</f>
        <v>NA</v>
      </c>
      <c r="BQ777" s="106" t="s">
        <v>123</v>
      </c>
      <c r="BR777" s="108" t="str">
        <f>IF(Tabela2[[#This Row],[Equipe do Ibama foi a campo? Houve sobrevoo do Poseidon?]] = "Sim", "PREENCHER","NA")</f>
        <v>NA</v>
      </c>
      <c r="BS777" s="108" t="str">
        <f>IF(Tabela2[[#This Row],[Se sim, foi emitida Ordem de Emergência? (informações vinculada à coluna CK)]] = "Sim", "PREENCHER","NA")</f>
        <v>NA</v>
      </c>
      <c r="BT777" s="108" t="s">
        <v>7126</v>
      </c>
      <c r="BU777" s="108" t="s">
        <v>123</v>
      </c>
      <c r="BV777" s="108" t="str">
        <f>IF(Tabela2[[#This Row],[Houve avaliação das informações pós-acidente solicitadas/enviadas?]] = "Sim", "PREENCHER","NA")</f>
        <v>NA</v>
      </c>
      <c r="BW777" s="108" t="s">
        <v>2696</v>
      </c>
      <c r="BX777" s="106" t="s">
        <v>7769</v>
      </c>
      <c r="BY777" s="140">
        <v>45992</v>
      </c>
      <c r="BZ777" s="104">
        <f>IF(Tabela2[[#This Row],[Data do documento de encerramento]]="NA","NA",IF(Tabela2[[#This Row],[Data do documento de encerramento]]="","Pendente de conclusão/ encerramento",_xlfn.DAYS(Tabela2[[#This Row],[Data do documento de encerramento]],J777)))</f>
        <v>9</v>
      </c>
      <c r="CA777" s="109" t="s">
        <v>10445</v>
      </c>
      <c r="CB777" s="109"/>
      <c r="CC777" s="109"/>
      <c r="CD777" s="109"/>
      <c r="CE777" s="109"/>
      <c r="CF777" s="109"/>
    </row>
    <row r="778" spans="1:84" ht="15" customHeight="1">
      <c r="A778" s="169">
        <v>2025112539637</v>
      </c>
      <c r="B778" s="170" t="s">
        <v>10446</v>
      </c>
      <c r="C778" s="108" t="str">
        <f>VLOOKUP(Tabela2[[#This Row],[SIEMA]],Siema2025,4,FALSE)</f>
        <v xml:space="preserve"> RN</v>
      </c>
      <c r="D778" s="106" t="str">
        <f>VLOOKUP(Tabela2[[#This Row],[SIEMA]],Siema2025,3,FALSE)</f>
        <v xml:space="preserve">Serra do Mel </v>
      </c>
      <c r="E778" s="106" t="str">
        <f>VLOOKUP(Tabela2[[#This Row],[SIEMA]],Siema2025,20,FALSE)</f>
        <v>Linha de Injeção do 7-CAM-0079-RN / SAT03-CAM I</v>
      </c>
      <c r="F778" s="106" t="s">
        <v>10447</v>
      </c>
      <c r="G778" s="106" t="s">
        <v>10448</v>
      </c>
      <c r="H778" s="106" t="s">
        <v>10449</v>
      </c>
      <c r="I778" s="104" t="s">
        <v>7120</v>
      </c>
      <c r="J778" s="105">
        <f>VLOOKUP(Tabela2[[#This Row],[SIEMA]],Siema2025,2,FALSE)</f>
        <v>45984</v>
      </c>
      <c r="K778" s="105" t="str">
        <f>VLOOKUP(Tabela2[[#This Row],[SIEMA]],Siema2025,16,FALSE)</f>
        <v>Domingo</v>
      </c>
      <c r="L778" s="106" t="str">
        <f>IF(Tabela2[[#This Row],[Data]]="","Sem Informação",VLOOKUP(MONTH(Tabela2[[#This Row],[Data]]),'[1]Validação de dados'!$I$1:$J$13,2,0))</f>
        <v>Novembro</v>
      </c>
      <c r="M778" s="104">
        <f>YEAR(Tabela2[[#This Row],[Data]])</f>
        <v>2025</v>
      </c>
      <c r="N778" s="105" t="str">
        <f>VLOOKUP(Tabela2[[#This Row],[SIEMA]],Siema2025,17,FALSE)</f>
        <v>Matutino</v>
      </c>
      <c r="O778" s="105" t="s">
        <v>145</v>
      </c>
      <c r="P778" s="104" t="str">
        <f>VLOOKUP(Tabela2[[#This Row],[SIEMA]],Siema2025,21,FALSE)</f>
        <v>Poço terrestre - CANTO DO AMARO - Linha de Injeção do 7-CAM-0079-RN / SAT03-CAM I</v>
      </c>
      <c r="Q778" s="104" t="str">
        <f>VLOOKUP(Tabela2[[#This Row],[SIEMA]],Siema2025,7,FALSE)</f>
        <v/>
      </c>
      <c r="R778" s="104" t="str">
        <f>VLOOKUP(Tabela2[[#This Row],[SIEMA]],Siema2025,10,FALSE)</f>
        <v>Água de injeção</v>
      </c>
      <c r="S778" s="104" t="str">
        <f>VLOOKUP(Tabela2[[#This Row],[SIEMA]],Siema2025,10,FALSE)</f>
        <v>Água de injeção</v>
      </c>
      <c r="T778" s="104" t="str">
        <f>VLOOKUP(Tabela2[[#This Row],[SIEMA]],Siema2025,11,FALSE)</f>
        <v>0.306</v>
      </c>
      <c r="U778" s="104" t="str">
        <f>VLOOKUP(Tabela2[[#This Row],[SIEMA]],Siema2025,12,FALSE)</f>
        <v>M3</v>
      </c>
      <c r="V778" s="104" t="str">
        <f>IF(Q778="","",IF(ISNUMBER(Q778)=FALSE,"Não se aplica",IFERROR(VLOOKUP(Q778,Produtos!$A$1:$C$2319,3,FALSE),"Não Cadastrado")))</f>
        <v/>
      </c>
      <c r="W778" s="104"/>
      <c r="X778" s="113" t="str">
        <f>IF(Tabela2[[#This Row],[Origem do acidente]] = "Plataforma", "PREENCHER","NA")</f>
        <v>NA</v>
      </c>
      <c r="Y778" s="109" t="str">
        <f>IF(W778="","", IF(W778="NC","", IF(W778="NE","", IF(W778="NA","",IFERROR(VLOOKUP(W778,Produtos!$A$1:$C$2319,2,FALSE),"Não Cadastrado")))))</f>
        <v/>
      </c>
      <c r="Z778" s="104"/>
      <c r="AA778" s="104"/>
      <c r="AB778" s="104" t="str">
        <f>IF(W778="","",IF(ISNUMBER(W778)=FALSE,"Não se aplica",IFERROR(VLOOKUP(W778,Produtos!$A$1:$C$2319,3,FALSE),"Não Cadastrado")))</f>
        <v/>
      </c>
      <c r="AC778" s="104"/>
      <c r="AD778" s="108" t="str">
        <f>IF(Tabela2[[#This Row],[Origem do acidente]] = "Plataforma", "PREENCHER","NA")</f>
        <v>NA</v>
      </c>
      <c r="AE778" s="107" t="str">
        <f>IF(AC778="","", IF(AC778="NC","", IF(AC778="NE","", IF(AC778="NA","",IFERROR(VLOOKUP(AC778,Produtos!$A$1:$C$2319,2,FALSE),"Não Cadastrado")))))</f>
        <v/>
      </c>
      <c r="AF778" s="104" t="s">
        <v>6834</v>
      </c>
      <c r="AG778" s="104"/>
      <c r="AH778" s="104" t="str">
        <f>IF(AC778="","",IF(ISNUMBER(AC778)=FALSE,"Não se aplica",IFERROR(VLOOKUP(AC778,Produtos!$A$1:$C$2319,3,FALSE),"Não Cadastrado")))</f>
        <v/>
      </c>
      <c r="AI778" s="107"/>
      <c r="AJ778" s="104" t="str">
        <f>VLOOKUP(Tabela2[[#This Row],[SIEMA]],Siema2025,26,FALSE)</f>
        <v>Corrosão. Operador da sala de controle constatou, no supervisório PI, uma diminuição na pressão da EIA-CAM I. Diante disso, foi solicitado aos operadores da injeção de água, que verificasse em campo os trechos de linhas que pertencem a esse sistema, para verificar se havia algum vazamento, onde foi constatada uma descarga na linha de injeção do 7-CAM-0079-RN, que pertence ao satélite 03. O volume da descarga atingiu o solo.</v>
      </c>
      <c r="AK778" s="107" t="s">
        <v>7098</v>
      </c>
      <c r="AL778" s="107"/>
      <c r="AM778" s="107"/>
      <c r="AN778" s="108" t="str">
        <f>VLOOKUP(Tabela2[[#This Row],[SIEMA]],Siema2025,51,FALSE)</f>
        <v/>
      </c>
      <c r="AO778" s="108" t="str">
        <f>VLOOKUP(Tabela2[[#This Row],[SIEMA]],Siema2025,53,FALSE)</f>
        <v/>
      </c>
      <c r="AP778" s="108" t="str">
        <f>VLOOKUP(Tabela2[[#This Row],[SIEMA]],Siema2025,55,FALSE)</f>
        <v/>
      </c>
      <c r="AQ778" s="108" t="str">
        <f>VLOOKUP(Tabela2[[#This Row],[SIEMA]],Siema2025,57,FALSE)</f>
        <v/>
      </c>
      <c r="AR778" s="108" t="str">
        <f>VLOOKUP(Tabela2[[#This Row],[SIEMA]],Siema2025,59,FALSE)</f>
        <v/>
      </c>
      <c r="AS778" s="108" t="str">
        <f>VLOOKUP(Tabela2[[#This Row],[SIEMA]],Siema2025,61,FALSE)</f>
        <v/>
      </c>
      <c r="AT778" s="108" t="str">
        <f>VLOOKUP(Tabela2[[#This Row],[SIEMA]],Siema2025,63,FALSE)</f>
        <v/>
      </c>
      <c r="AU778" s="108" t="str">
        <f>VLOOKUP(Tabela2[[#This Row],[SIEMA]],Siema2025,65,FALSE)</f>
        <v>X</v>
      </c>
      <c r="AV778" s="108" t="str">
        <f>VLOOKUP(Tabela2[[#This Row],[SIEMA]],Siema2025,67,FALSE)</f>
        <v/>
      </c>
      <c r="AW778" s="108" t="str">
        <f>VLOOKUP(Tabela2[[#This Row],[SIEMA]],Siema2025,69,FALSE)</f>
        <v/>
      </c>
      <c r="AX778" s="108" t="str">
        <f>VLOOKUP(Tabela2[[#This Row],[SIEMA]],Siema2025,71,FALSE)</f>
        <v/>
      </c>
      <c r="AY778" s="108" t="str">
        <f>VLOOKUP(Tabela2[[#This Row],[SIEMA]],Siema2025,73,FALSE)</f>
        <v/>
      </c>
      <c r="AZ778" s="108" t="str">
        <f>VLOOKUP(Tabela2[[#This Row],[SIEMA]],Siema2025,75,FALSE)</f>
        <v/>
      </c>
      <c r="BA778" s="108" t="str">
        <f>VLOOKUP(Tabela2[[#This Row],[SIEMA]],Siema2025,77,FALSE)</f>
        <v/>
      </c>
      <c r="BB778" s="108" t="str">
        <f>VLOOKUP(Tabela2[[#This Row],[SIEMA]],Siema2025,79,FALSE)</f>
        <v/>
      </c>
      <c r="BC778" s="108" t="str">
        <f>IF(Tabela2[[#This Row],[Outro(s) ]] = "X", "PREENCHER","NA")</f>
        <v>NA</v>
      </c>
      <c r="BD778" s="108" t="str">
        <f>VLOOKUP(Tabela2[[#This Row],[SIEMA]],Siema2025,82,FALSE)</f>
        <v/>
      </c>
      <c r="BE778" s="108" t="str">
        <f>VLOOKUP(Tabela2[[#This Row],[SIEMA]],Siema2025,81,FALSE)</f>
        <v/>
      </c>
      <c r="BF778" s="110" t="str">
        <f>VLOOKUP(Tabela2[[#This Row],[SIEMA]],Siema2025,28,FALSE)</f>
        <v>3R POTIGUAR S.A.</v>
      </c>
      <c r="BG778" s="110"/>
      <c r="BH778" s="111" t="str">
        <f>VLOOKUP(Tabela2[[#This Row],[SIEMA]],Siema2025,29,FALSE)</f>
        <v/>
      </c>
      <c r="BI778" s="112" t="str">
        <f>VLOOKUP(Tabela2[[#This Row],[SIEMA]],Siema2025,107,FALSE)</f>
        <v>Não</v>
      </c>
      <c r="BJ778" s="107" t="s">
        <v>7113</v>
      </c>
      <c r="BK778" s="104" t="s">
        <v>2696</v>
      </c>
      <c r="BL778" s="1">
        <v>45993</v>
      </c>
      <c r="BM778" s="108">
        <f ca="1">IF(Tabela2[[#This Row],[Data de atendimento do Ibama (considerar o primeiro documento/ação)]]="",_xlfn.DAYS(TODAY(),J778),_xlfn.DAYS(Tabela2[[#This Row],[Data de atendimento do Ibama (considerar o primeiro documento/ação)]],J778))</f>
        <v>9</v>
      </c>
      <c r="BN778" s="108" t="str">
        <f>IF(Tabela2[[#This Row],[Atendido pelo Ibama ("Não" ou "Sim")]]="Não","Preencher", IF(Tabela2[[#This Row],[Atendido pelo Ibama ("Não" ou "Sim")]]="Sim","NA",""))</f>
        <v>NA</v>
      </c>
      <c r="BO778" s="114" t="s">
        <v>7138</v>
      </c>
      <c r="BP778" s="108" t="str">
        <f>IF(Tabela2[[#This Row],[Forma de atendimento (primeiro documento/ação)]]= "Outros (especificar)", "PREENCHER","NA")</f>
        <v>NA</v>
      </c>
      <c r="BQ778" s="106" t="s">
        <v>123</v>
      </c>
      <c r="BR778" s="108" t="str">
        <f>IF(Tabela2[[#This Row],[Equipe do Ibama foi a campo? Houve sobrevoo do Poseidon?]] = "Sim", "PREENCHER","NA")</f>
        <v>NA</v>
      </c>
      <c r="BS778" s="108" t="str">
        <f>IF(Tabela2[[#This Row],[Se sim, foi emitida Ordem de Emergência? (informações vinculada à coluna CK)]] = "Sim", "PREENCHER","NA")</f>
        <v>NA</v>
      </c>
      <c r="BT778" s="108" t="s">
        <v>7126</v>
      </c>
      <c r="BU778" s="108" t="s">
        <v>2696</v>
      </c>
      <c r="BV778" s="108" t="s">
        <v>123</v>
      </c>
      <c r="BW778" s="108" t="s">
        <v>123</v>
      </c>
      <c r="BX778" s="106"/>
      <c r="BY778" s="106"/>
      <c r="BZ778" s="104" t="str">
        <f>IF(Tabela2[[#This Row],[Data do documento de encerramento]]="NA","NA",IF(Tabela2[[#This Row],[Data do documento de encerramento]]="","Pendente de conclusão/ encerramento",_xlfn.DAYS(Tabela2[[#This Row],[Data do documento de encerramento]],J778)))</f>
        <v>Pendente de conclusão/ encerramento</v>
      </c>
      <c r="CA778" s="107"/>
      <c r="CB778" s="107"/>
      <c r="CC778" s="107"/>
      <c r="CD778" s="107"/>
      <c r="CE778" s="107"/>
      <c r="CF778" s="107"/>
    </row>
    <row r="779" spans="1:84" ht="45.75">
      <c r="A779" s="169">
        <v>2025112550451</v>
      </c>
      <c r="B779" s="170" t="s">
        <v>10450</v>
      </c>
      <c r="C779" s="108" t="str">
        <f>VLOOKUP(Tabela2[[#This Row],[SIEMA]],Siema2025,4,FALSE)</f>
        <v xml:space="preserve"> MG</v>
      </c>
      <c r="D779" s="106" t="str">
        <f>VLOOKUP(Tabela2[[#This Row],[SIEMA]],Siema2025,3,FALSE)</f>
        <v xml:space="preserve">Paraopeba </v>
      </c>
      <c r="E779" s="106" t="s">
        <v>7746</v>
      </c>
      <c r="F779" s="106" t="s">
        <v>10451</v>
      </c>
      <c r="G779" s="109" t="s">
        <v>10452</v>
      </c>
      <c r="H779" s="106" t="s">
        <v>10453</v>
      </c>
      <c r="I779" s="104" t="s">
        <v>7120</v>
      </c>
      <c r="J779" s="105">
        <f>VLOOKUP(Tabela2[[#This Row],[SIEMA]],Siema2025,2,FALSE)</f>
        <v>45984</v>
      </c>
      <c r="K779" s="105" t="str">
        <f>VLOOKUP(Tabela2[[#This Row],[SIEMA]],Siema2025,16,FALSE)</f>
        <v>Domingo</v>
      </c>
      <c r="L779" s="106" t="str">
        <f>IF(Tabela2[[#This Row],[Data]]="","Sem Informação",VLOOKUP(MONTH(Tabela2[[#This Row],[Data]]),'[1]Validação de dados'!$I$1:$J$13,2,0))</f>
        <v>Novembro</v>
      </c>
      <c r="M779" s="104">
        <f>YEAR(Tabela2[[#This Row],[Data]])</f>
        <v>2025</v>
      </c>
      <c r="N779" s="105" t="str">
        <f>VLOOKUP(Tabela2[[#This Row],[SIEMA]],Siema2025,17,FALSE)</f>
        <v>Vespertino</v>
      </c>
      <c r="O779" s="105" t="str">
        <f>VLOOKUP(Tabela2[[#This Row],[SIEMA]],Siema2025,5,FALSE)</f>
        <v>Rodovia</v>
      </c>
      <c r="P779" s="104" t="str">
        <f>VLOOKUP(Tabela2[[#This Row],[SIEMA]],Siema2025,21,FALSE)</f>
        <v>Acidente rodoviário</v>
      </c>
      <c r="Q779" s="104">
        <v>1361</v>
      </c>
      <c r="R779" s="104"/>
      <c r="S779" s="107" t="str">
        <f>IF(Q779="","", IF(Q779="NC","", IF(Q779="NE","", IF(Q779="NA","",IFERROR(VLOOKUP(Q779,[1]Produtos!$A$1:$C$2319,2,FALSE),"Não Cadastrado")))))</f>
        <v>CARVÃO, de origem animal ou vegetal</v>
      </c>
      <c r="T779" s="104">
        <v>110</v>
      </c>
      <c r="U779" s="104" t="s">
        <v>7111</v>
      </c>
      <c r="V779" s="104">
        <f>IF(Q779="","",IF(ISNUMBER(Q779)=FALSE,"Não se aplica",IFERROR(VLOOKUP(Q779,Produtos!$A$1:$C$2319,3,FALSE),"Não Cadastrado")))</f>
        <v>4.2</v>
      </c>
      <c r="W779" s="104">
        <v>1202</v>
      </c>
      <c r="X779" s="113" t="s">
        <v>10454</v>
      </c>
      <c r="Y779" s="109" t="str">
        <f>IF(W779="","", IF(W779="NC","", IF(W779="NE","", IF(W779="NA","",IFERROR(VLOOKUP(W779,Produtos!$A$1:$C$2319,2,FALSE),"Não Cadastrado")))))</f>
        <v>GASÓLEO ou ÓLEO DIESEL ou ÓLEO PARA AQUECIMENTO, LEVE</v>
      </c>
      <c r="Z779" s="104" t="str">
        <f>VLOOKUP(Tabela2[[#This Row],[SIEMA]],Siema2025,11,FALSE)</f>
        <v/>
      </c>
      <c r="AA779" s="104" t="str">
        <f>VLOOKUP(Tabela2[[#This Row],[SIEMA]],Siema2025,12,FALSE)</f>
        <v/>
      </c>
      <c r="AB779" s="104">
        <f>IF(W779="","",IF(ISNUMBER(W779)=FALSE,"Não se aplica",IFERROR(VLOOKUP(W779,Produtos!$A$1:$C$2319,3,FALSE),"Não Cadastrado")))</f>
        <v>3</v>
      </c>
      <c r="AC779" s="104"/>
      <c r="AD779" s="108" t="str">
        <f>IF(Tabela2[[#This Row],[Origem do acidente]] = "Plataforma", "PREENCHER","NA")</f>
        <v>NA</v>
      </c>
      <c r="AE779" s="107" t="str">
        <f>IF(AC779="","", IF(AC779="NC","", IF(AC779="NE","", IF(AC779="NA","",IFERROR(VLOOKUP(AC779,Produtos!$A$1:$C$2319,2,FALSE),"Não Cadastrado")))))</f>
        <v/>
      </c>
      <c r="AF779" s="104"/>
      <c r="AG779" s="104"/>
      <c r="AH779" s="104" t="str">
        <f>IF(AC779="","",IF(ISNUMBER(AC779)=FALSE,"Não se aplica",IFERROR(VLOOKUP(AC779,Produtos!$A$1:$C$2319,3,FALSE),"Não Cadastrado")))</f>
        <v/>
      </c>
      <c r="AI779" s="104"/>
      <c r="AJ779" s="104" t="str">
        <f>VLOOKUP(Tabela2[[#This Row],[SIEMA]],Siema2025,26,FALSE)</f>
        <v>Tombamento</v>
      </c>
      <c r="AK779" s="107" t="s">
        <v>7358</v>
      </c>
      <c r="AL779" s="107" t="s">
        <v>7180</v>
      </c>
      <c r="AM779" s="107"/>
      <c r="AN779" s="108" t="str">
        <f>VLOOKUP(Tabela2[[#This Row],[SIEMA]],Siema2025,51,FALSE)</f>
        <v>X</v>
      </c>
      <c r="AO779" s="108" t="str">
        <f>VLOOKUP(Tabela2[[#This Row],[SIEMA]],Siema2025,53,FALSE)</f>
        <v/>
      </c>
      <c r="AP779" s="108" t="str">
        <f>VLOOKUP(Tabela2[[#This Row],[SIEMA]],Siema2025,55,FALSE)</f>
        <v/>
      </c>
      <c r="AQ779" s="108" t="str">
        <f>VLOOKUP(Tabela2[[#This Row],[SIEMA]],Siema2025,57,FALSE)</f>
        <v/>
      </c>
      <c r="AR779" s="108" t="str">
        <f>VLOOKUP(Tabela2[[#This Row],[SIEMA]],Siema2025,59,FALSE)</f>
        <v/>
      </c>
      <c r="AS779" s="108" t="str">
        <f>VLOOKUP(Tabela2[[#This Row],[SIEMA]],Siema2025,61,FALSE)</f>
        <v/>
      </c>
      <c r="AT779" s="108" t="str">
        <f>VLOOKUP(Tabela2[[#This Row],[SIEMA]],Siema2025,63,FALSE)</f>
        <v/>
      </c>
      <c r="AU779" s="108" t="str">
        <f>VLOOKUP(Tabela2[[#This Row],[SIEMA]],Siema2025,65,FALSE)</f>
        <v>X</v>
      </c>
      <c r="AV779" s="108" t="str">
        <f>VLOOKUP(Tabela2[[#This Row],[SIEMA]],Siema2025,67,FALSE)</f>
        <v/>
      </c>
      <c r="AW779" s="108" t="str">
        <f>VLOOKUP(Tabela2[[#This Row],[SIEMA]],Siema2025,69,FALSE)</f>
        <v/>
      </c>
      <c r="AX779" s="108" t="str">
        <f>VLOOKUP(Tabela2[[#This Row],[SIEMA]],Siema2025,71,FALSE)</f>
        <v>X</v>
      </c>
      <c r="AY779" s="108" t="str">
        <f>VLOOKUP(Tabela2[[#This Row],[SIEMA]],Siema2025,73,FALSE)</f>
        <v/>
      </c>
      <c r="AZ779" s="108" t="str">
        <f>VLOOKUP(Tabela2[[#This Row],[SIEMA]],Siema2025,75,FALSE)</f>
        <v/>
      </c>
      <c r="BA779" s="108" t="str">
        <f>VLOOKUP(Tabela2[[#This Row],[SIEMA]],Siema2025,77,FALSE)</f>
        <v/>
      </c>
      <c r="BB779" s="108" t="str">
        <f>VLOOKUP(Tabela2[[#This Row],[SIEMA]],Siema2025,79,FALSE)</f>
        <v/>
      </c>
      <c r="BC779" s="108" t="str">
        <f>IF(Tabela2[[#This Row],[Outro(s) ]] = "X", "PREENCHER","NA")</f>
        <v>NA</v>
      </c>
      <c r="BD779" s="108" t="str">
        <f>VLOOKUP(Tabela2[[#This Row],[SIEMA]],Siema2025,82,FALSE)</f>
        <v/>
      </c>
      <c r="BE779" s="108" t="str">
        <f>VLOOKUP(Tabela2[[#This Row],[SIEMA]],Siema2025,81,FALSE)</f>
        <v/>
      </c>
      <c r="BF779" s="151" t="s">
        <v>10455</v>
      </c>
      <c r="BG779" s="110"/>
      <c r="BH779" s="111">
        <v>20723631000146</v>
      </c>
      <c r="BI779" s="112" t="str">
        <f>VLOOKUP(Tabela2[[#This Row],[SIEMA]],Siema2025,107,FALSE)</f>
        <v>Não</v>
      </c>
      <c r="BJ779" s="107" t="s">
        <v>7099</v>
      </c>
      <c r="BK779" s="104" t="s">
        <v>2696</v>
      </c>
      <c r="BL779" s="140">
        <v>45992</v>
      </c>
      <c r="BM779" s="108">
        <f ca="1">IF(Tabela2[[#This Row],[Data de atendimento do Ibama (considerar o primeiro documento/ação)]]="",_xlfn.DAYS(TODAY(),J779),_xlfn.DAYS(Tabela2[[#This Row],[Data de atendimento do Ibama (considerar o primeiro documento/ação)]],J779))</f>
        <v>8</v>
      </c>
      <c r="BN779" s="108" t="str">
        <f>IF(Tabela2[[#This Row],[Atendido pelo Ibama ("Não" ou "Sim")]]="Não","Preencher", IF(Tabela2[[#This Row],[Atendido pelo Ibama ("Não" ou "Sim")]]="Sim","NA",""))</f>
        <v>NA</v>
      </c>
      <c r="BO779" s="114" t="s">
        <v>7100</v>
      </c>
      <c r="BP779" s="108" t="str">
        <f>IF(Tabela2[[#This Row],[Forma de atendimento (primeiro documento/ação)]]= "Outros (especificar)", "PREENCHER","NA")</f>
        <v>NA</v>
      </c>
      <c r="BQ779" s="106" t="s">
        <v>123</v>
      </c>
      <c r="BR779" s="108" t="str">
        <f>IF(Tabela2[[#This Row],[Equipe do Ibama foi a campo? Houve sobrevoo do Poseidon?]] = "Sim", "PREENCHER","NA")</f>
        <v>NA</v>
      </c>
      <c r="BS779" s="108" t="str">
        <f>IF(Tabela2[[#This Row],[Se sim, foi emitida Ordem de Emergência? (informações vinculada à coluna CK)]] = "Sim", "PREENCHER","NA")</f>
        <v>NA</v>
      </c>
      <c r="BT779" s="108" t="s">
        <v>7101</v>
      </c>
      <c r="BU779" s="108" t="s">
        <v>2696</v>
      </c>
      <c r="BV779" s="108" t="s">
        <v>2696</v>
      </c>
      <c r="BW779" s="108" t="s">
        <v>2696</v>
      </c>
      <c r="BX779" s="106" t="s">
        <v>7769</v>
      </c>
      <c r="BY779" s="140">
        <v>45992</v>
      </c>
      <c r="BZ779" s="104">
        <f>IF(Tabela2[[#This Row],[Data do documento de encerramento]]="NA","NA",IF(Tabela2[[#This Row],[Data do documento de encerramento]]="","Pendente de conclusão/ encerramento",_xlfn.DAYS(Tabela2[[#This Row],[Data do documento de encerramento]],J779)))</f>
        <v>8</v>
      </c>
      <c r="CA779" s="107" t="s">
        <v>10456</v>
      </c>
      <c r="CB779" s="107"/>
      <c r="CC779" s="115"/>
      <c r="CD779" s="107"/>
      <c r="CE779" s="107"/>
      <c r="CF779" s="107"/>
    </row>
    <row r="780" spans="1:84" ht="60.75">
      <c r="A780" s="169">
        <v>2025112554002</v>
      </c>
      <c r="B780" s="170" t="s">
        <v>10457</v>
      </c>
      <c r="C780" s="108" t="str">
        <f>VLOOKUP(Tabela2[[#This Row],[SIEMA]],Siema2025,4,FALSE)</f>
        <v xml:space="preserve"> MG</v>
      </c>
      <c r="D780" s="106" t="str">
        <f>VLOOKUP(Tabela2[[#This Row],[SIEMA]],Siema2025,3,FALSE)</f>
        <v xml:space="preserve">Uberaba </v>
      </c>
      <c r="E780" s="106" t="str">
        <f>VLOOKUP(Tabela2[[#This Row],[SIEMA]],Siema2025,20,FALSE)</f>
        <v>km 442+674 do Corredor Centro Sudeste da Ferrovia Centro Atlântica - FCA</v>
      </c>
      <c r="F780" s="106"/>
      <c r="G780" s="106" t="s">
        <v>10458</v>
      </c>
      <c r="H780" s="106" t="s">
        <v>10459</v>
      </c>
      <c r="I780" s="104" t="s">
        <v>7120</v>
      </c>
      <c r="J780" s="105">
        <f>VLOOKUP(Tabela2[[#This Row],[SIEMA]],Siema2025,2,FALSE)</f>
        <v>45986</v>
      </c>
      <c r="K780" s="105" t="str">
        <f>VLOOKUP(Tabela2[[#This Row],[SIEMA]],Siema2025,16,FALSE)</f>
        <v>Terça</v>
      </c>
      <c r="L780" s="106" t="str">
        <f>IF(Tabela2[[#This Row],[Data]]="","Sem Informação",VLOOKUP(MONTH(Tabela2[[#This Row],[Data]]),'[1]Validação de dados'!$I$1:$J$13,2,0))</f>
        <v>Novembro</v>
      </c>
      <c r="M780" s="104">
        <f>YEAR(Tabela2[[#This Row],[Data]])</f>
        <v>2025</v>
      </c>
      <c r="N780" s="105" t="str">
        <f>VLOOKUP(Tabela2[[#This Row],[SIEMA]],Siema2025,17,FALSE)</f>
        <v>Matutino</v>
      </c>
      <c r="O780" s="105" t="str">
        <f>VLOOKUP(Tabela2[[#This Row],[SIEMA]],Siema2025,5,FALSE)</f>
        <v>Ferrovia</v>
      </c>
      <c r="P780" s="104" t="str">
        <f>VLOOKUP(Tabela2[[#This Row],[SIEMA]],Siema2025,21,FALSE)</f>
        <v>Vimos comunicar que hoje às 10h38 o trem J320 ao circular em Uberaba/MG entre ZWA - ZVF (Aramina - Valefértil) no km 442+674 do Corredor Centro Sudeste da Ferrovia Centro Atlântica - FCA veio a acidentar-se.</v>
      </c>
      <c r="Q780" s="104" t="s">
        <v>7127</v>
      </c>
      <c r="R780" s="104" t="s">
        <v>7127</v>
      </c>
      <c r="S780" s="107" t="s">
        <v>7451</v>
      </c>
      <c r="T780" s="104" t="s">
        <v>10460</v>
      </c>
      <c r="U780" s="104" t="s">
        <v>7121</v>
      </c>
      <c r="V780" s="104" t="s">
        <v>7127</v>
      </c>
      <c r="W780" s="104" t="str">
        <f>VLOOKUP(Tabela2[[#This Row],[SIEMA]],Siema2025,10,FALSE)</f>
        <v/>
      </c>
      <c r="X780" s="113"/>
      <c r="Y780" s="109" t="str">
        <f>IF(W780="","", IF(W780="NC","", IF(W780="NE","", IF(W780="NA","",IFERROR(VLOOKUP(W780,Produtos!$A$1:$C$2319,2,FALSE),"Não Cadastrado")))))</f>
        <v/>
      </c>
      <c r="Z780" s="104" t="str">
        <f>VLOOKUP(Tabela2[[#This Row],[SIEMA]],Siema2025,11,FALSE)</f>
        <v xml:space="preserve"> </v>
      </c>
      <c r="AA780" s="104" t="str">
        <f>VLOOKUP(Tabela2[[#This Row],[SIEMA]],Siema2025,12,FALSE)</f>
        <v xml:space="preserve"> </v>
      </c>
      <c r="AB780" s="104" t="str">
        <f>IF(W780="","",IF(ISNUMBER(W780)=FALSE,"Não se aplica",IFERROR(VLOOKUP(W780,Produtos!$A$1:$C$2319,3,FALSE),"Não Cadastrado")))</f>
        <v/>
      </c>
      <c r="AC780" s="104"/>
      <c r="AD780" s="108"/>
      <c r="AE780" s="107" t="str">
        <f>IF(AC780="","", IF(AC780="NC","", IF(AC780="NE","", IF(AC780="NA","",IFERROR(VLOOKUP(AC780,Produtos!$A$1:$C$2319,2,FALSE),"Não Cadastrado")))))</f>
        <v/>
      </c>
      <c r="AF780" s="104"/>
      <c r="AG780" s="104"/>
      <c r="AH780" s="104" t="str">
        <f>IF(AC780="","",IF(ISNUMBER(AC780)=FALSE,"Não se aplica",IFERROR(VLOOKUP(AC780,Produtos!$A$1:$C$2319,3,FALSE),"Não Cadastrado")))</f>
        <v/>
      </c>
      <c r="AI780" s="104"/>
      <c r="AJ780" s="104" t="str">
        <f>VLOOKUP(Tabela2[[#This Row],[SIEMA]],Siema2025,26,FALSE)</f>
        <v>Vimos comunicar que hoje às 10h38 o trem J320 ao circular em Uberaba/MG entre ZWA - ZVF (Aramina - Valefértil) no km 442+674 do Corredor Centro Sudeste da Ferrovia Centro Atlântica - FCA veio a acidentar-se, afetando 22 vagões (entre tombados, adernados e descarrilhados). O maquinista encontra-se bem e finalizou a revista da composição por volta das 14:00. Trem composto por 2 locomotivas e 84 vagões carregados com Soja Granel. Tonelagem Bruta: 8119,580 Comprimento: 1463,473.
Local em zona rural, ocupação mista de pastagens, vegetação e agropecuária. Próximo à plantações e fábrica da Atlas Agropecuária Brasil Fertilizantes. Na faixa de domínio há presença de vegetação, mas é contornada dos dois lados por acesso rural (foto aérea em anexo).</v>
      </c>
      <c r="AK780" s="107" t="s">
        <v>7112</v>
      </c>
      <c r="AL780" s="107"/>
      <c r="AM780" s="107"/>
      <c r="AN780" s="108" t="str">
        <f>VLOOKUP(Tabela2[[#This Row],[SIEMA]],Siema2025,51,FALSE)</f>
        <v/>
      </c>
      <c r="AO780" s="108" t="str">
        <f>VLOOKUP(Tabela2[[#This Row],[SIEMA]],Siema2025,53,FALSE)</f>
        <v/>
      </c>
      <c r="AP780" s="108" t="str">
        <f>VLOOKUP(Tabela2[[#This Row],[SIEMA]],Siema2025,55,FALSE)</f>
        <v/>
      </c>
      <c r="AQ780" s="108" t="str">
        <f>VLOOKUP(Tabela2[[#This Row],[SIEMA]],Siema2025,57,FALSE)</f>
        <v/>
      </c>
      <c r="AR780" s="108" t="str">
        <f>VLOOKUP(Tabela2[[#This Row],[SIEMA]],Siema2025,59,FALSE)</f>
        <v/>
      </c>
      <c r="AS780" s="108" t="str">
        <f>VLOOKUP(Tabela2[[#This Row],[SIEMA]],Siema2025,61,FALSE)</f>
        <v/>
      </c>
      <c r="AT780" s="108" t="str">
        <f>VLOOKUP(Tabela2[[#This Row],[SIEMA]],Siema2025,63,FALSE)</f>
        <v/>
      </c>
      <c r="AU780" s="108" t="str">
        <f>VLOOKUP(Tabela2[[#This Row],[SIEMA]],Siema2025,65,FALSE)</f>
        <v>X</v>
      </c>
      <c r="AV780" s="108" t="str">
        <f>VLOOKUP(Tabela2[[#This Row],[SIEMA]],Siema2025,67,FALSE)</f>
        <v/>
      </c>
      <c r="AW780" s="108" t="str">
        <f>VLOOKUP(Tabela2[[#This Row],[SIEMA]],Siema2025,69,FALSE)</f>
        <v/>
      </c>
      <c r="AX780" s="108" t="str">
        <f>VLOOKUP(Tabela2[[#This Row],[SIEMA]],Siema2025,71,FALSE)</f>
        <v/>
      </c>
      <c r="AY780" s="108" t="str">
        <f>VLOOKUP(Tabela2[[#This Row],[SIEMA]],Siema2025,73,FALSE)</f>
        <v/>
      </c>
      <c r="AZ780" s="108" t="str">
        <f>VLOOKUP(Tabela2[[#This Row],[SIEMA]],Siema2025,75,FALSE)</f>
        <v/>
      </c>
      <c r="BA780" s="108" t="str">
        <f>VLOOKUP(Tabela2[[#This Row],[SIEMA]],Siema2025,77,FALSE)</f>
        <v/>
      </c>
      <c r="BB780" s="108" t="str">
        <f>VLOOKUP(Tabela2[[#This Row],[SIEMA]],Siema2025,79,FALSE)</f>
        <v/>
      </c>
      <c r="BC780" s="108" t="str">
        <f>IF(Tabela2[[#This Row],[Outro(s) ]] = "X", "PREENCHER","NA")</f>
        <v>NA</v>
      </c>
      <c r="BD780" s="108" t="str">
        <f>VLOOKUP(Tabela2[[#This Row],[SIEMA]],Siema2025,82,FALSE)</f>
        <v/>
      </c>
      <c r="BE780" s="108" t="str">
        <f>VLOOKUP(Tabela2[[#This Row],[SIEMA]],Siema2025,81,FALSE)</f>
        <v/>
      </c>
      <c r="BF780" s="110" t="s">
        <v>7174</v>
      </c>
      <c r="BG780" s="110" t="s">
        <v>7175</v>
      </c>
      <c r="BH780" s="111" t="str">
        <f>VLOOKUP(Tabela2[[#This Row],[SIEMA]],Siema2025,29,FALSE)</f>
        <v/>
      </c>
      <c r="BI780" s="112" t="str">
        <f>VLOOKUP(Tabela2[[#This Row],[SIEMA]],Siema2025,107,FALSE)</f>
        <v>Não</v>
      </c>
      <c r="BJ780" s="107" t="s">
        <v>7099</v>
      </c>
      <c r="BK780" s="104" t="s">
        <v>2696</v>
      </c>
      <c r="BL780" s="140">
        <v>45987</v>
      </c>
      <c r="BM780" s="108">
        <f ca="1">IF(Tabela2[[#This Row],[Data de atendimento do Ibama (considerar o primeiro documento/ação)]]="",_xlfn.DAYS(TODAY(),J780),_xlfn.DAYS(Tabela2[[#This Row],[Data de atendimento do Ibama (considerar o primeiro documento/ação)]],J780))</f>
        <v>1</v>
      </c>
      <c r="BN780" s="108" t="str">
        <f>IF(Tabela2[[#This Row],[Atendido pelo Ibama ("Não" ou "Sim")]]="Não","Preencher", IF(Tabela2[[#This Row],[Atendido pelo Ibama ("Não" ou "Sim")]]="Sim","NA",""))</f>
        <v>NA</v>
      </c>
      <c r="BO780" s="114" t="s">
        <v>7100</v>
      </c>
      <c r="BP780" s="108" t="str">
        <f>IF(Tabela2[[#This Row],[Forma de atendimento (primeiro documento/ação)]]= "Outros (especificar)", "PREENCHER","NA")</f>
        <v>NA</v>
      </c>
      <c r="BQ780" s="106" t="s">
        <v>2696</v>
      </c>
      <c r="BR780" s="108" t="s">
        <v>123</v>
      </c>
      <c r="BS780" s="108" t="s">
        <v>2696</v>
      </c>
      <c r="BT780" s="108" t="s">
        <v>7101</v>
      </c>
      <c r="BU780" s="108" t="s">
        <v>2696</v>
      </c>
      <c r="BV780" s="108" t="s">
        <v>123</v>
      </c>
      <c r="BW780" s="108" t="s">
        <v>2696</v>
      </c>
      <c r="BX780" s="106" t="s">
        <v>7769</v>
      </c>
      <c r="BY780" s="140"/>
      <c r="BZ780" s="104" t="str">
        <f>IF(Tabela2[[#This Row],[Data do documento de encerramento]]="NA","NA",IF(Tabela2[[#This Row],[Data do documento de encerramento]]="","Pendente de conclusão/ encerramento",_xlfn.DAYS(Tabela2[[#This Row],[Data do documento de encerramento]],J780)))</f>
        <v>Pendente de conclusão/ encerramento</v>
      </c>
      <c r="CA780" s="107" t="s">
        <v>9899</v>
      </c>
      <c r="CB780" s="107"/>
      <c r="CC780" s="107"/>
      <c r="CD780" s="107"/>
      <c r="CE780" s="107"/>
      <c r="CF780" s="107"/>
    </row>
    <row r="781" spans="1:84" ht="45.75">
      <c r="A781" s="169">
        <v>2025112636025</v>
      </c>
      <c r="B781" s="170" t="s">
        <v>10461</v>
      </c>
      <c r="C781" s="108" t="str">
        <f>VLOOKUP(Tabela2[[#This Row],[SIEMA]],Siema2025,4,FALSE)</f>
        <v xml:space="preserve"> SP</v>
      </c>
      <c r="D781" s="106" t="str">
        <f>VLOOKUP(Tabela2[[#This Row],[SIEMA]],Siema2025,3,FALSE)</f>
        <v xml:space="preserve">Ubatuba </v>
      </c>
      <c r="E781" s="106" t="str">
        <f>VLOOKUP(Tabela2[[#This Row],[SIEMA]],Siema2025,20,FALSE)</f>
        <v>São Paulo &gt; Ubatuba &gt; Fazenda &gt; Fazenda</v>
      </c>
      <c r="F781" s="106" t="s">
        <v>10462</v>
      </c>
      <c r="G781" s="141" t="s">
        <v>10463</v>
      </c>
      <c r="H781" s="106" t="s">
        <v>10464</v>
      </c>
      <c r="I781" s="104" t="s">
        <v>7120</v>
      </c>
      <c r="J781" s="105">
        <f>VLOOKUP(Tabela2[[#This Row],[SIEMA]],Siema2025,2,FALSE)</f>
        <v>45986</v>
      </c>
      <c r="K781" s="105" t="str">
        <f>VLOOKUP(Tabela2[[#This Row],[SIEMA]],Siema2025,16,FALSE)</f>
        <v>Terça</v>
      </c>
      <c r="L781" s="106" t="str">
        <f>IF(Tabela2[[#This Row],[Data]]="","Sem Informação",VLOOKUP(MONTH(Tabela2[[#This Row],[Data]]),'[1]Validação de dados'!$I$1:$J$13,2,0))</f>
        <v>Novembro</v>
      </c>
      <c r="M781" s="104">
        <f>YEAR(Tabela2[[#This Row],[Data]])</f>
        <v>2025</v>
      </c>
      <c r="N781" s="105" t="str">
        <f>VLOOKUP(Tabela2[[#This Row],[SIEMA]],Siema2025,17,FALSE)</f>
        <v>Vespertino</v>
      </c>
      <c r="O781" s="105" t="s">
        <v>3217</v>
      </c>
      <c r="P781" s="104" t="str">
        <f>VLOOKUP(Tabela2[[#This Row],[SIEMA]],Siema2025,21,FALSE)</f>
        <v>Simba - Fauna Oleada</v>
      </c>
      <c r="Q781" s="104">
        <v>1373</v>
      </c>
      <c r="R781" s="104" t="str">
        <f>VLOOKUP(Tabela2[[#This Row],[SIEMA]],Siema2025,7,FALSE)</f>
        <v>FIBRAS, ANIMAIS, VEGETAIS, OU SINTÉTICOS, COM ÓLEO, N.E.</v>
      </c>
      <c r="S781" s="107" t="str">
        <f>IF(Q781="","", IF(Q781="NC","", IF(Q781="NE","", IF(Q781="NA","",IFERROR(VLOOKUP(Q781,[1]Produtos!$A$1:$C$2319,2,FALSE),"Não Cadastrado")))))</f>
        <v>FIBRAS ou TECIDOS, ANIMAL ou VEGETAL ou SINTÉTICOS, N.E., com óleo</v>
      </c>
      <c r="T781" s="104">
        <v>1</v>
      </c>
      <c r="U781" s="104" t="s">
        <v>9623</v>
      </c>
      <c r="V781" s="104">
        <f>IF(Q781="","",IF(ISNUMBER(Q781)=FALSE,"Não se aplica",IFERROR(VLOOKUP(Q781,Produtos!$A$1:$C$2319,3,FALSE),"Não Cadastrado")))</f>
        <v>4.2</v>
      </c>
      <c r="W781" s="104" t="str">
        <f>VLOOKUP(Tabela2[[#This Row],[SIEMA]],Siema2025,10,FALSE)</f>
        <v/>
      </c>
      <c r="X781" s="113" t="str">
        <f>IF(Tabela2[[#This Row],[Origem do acidente]] = "Plataforma", "PREENCHER","NA")</f>
        <v>NA</v>
      </c>
      <c r="Y781" s="109" t="str">
        <f>IF(W781="","", IF(W781="NC","", IF(W781="NE","", IF(W781="NA","",IFERROR(VLOOKUP(W781,Produtos!$A$1:$C$2319,2,FALSE),"Não Cadastrado")))))</f>
        <v/>
      </c>
      <c r="Z781" s="104" t="str">
        <f>VLOOKUP(Tabela2[[#This Row],[SIEMA]],Siema2025,11,FALSE)</f>
        <v xml:space="preserve"> </v>
      </c>
      <c r="AA781" s="104" t="str">
        <f>VLOOKUP(Tabela2[[#This Row],[SIEMA]],Siema2025,12,FALSE)</f>
        <v xml:space="preserve"> </v>
      </c>
      <c r="AB781" s="104" t="str">
        <f>IF(W781="","",IF(ISNUMBER(W781)=FALSE,"Não se aplica",IFERROR(VLOOKUP(W781,Produtos!$A$1:$C$2319,3,FALSE),"Não Cadastrado")))</f>
        <v/>
      </c>
      <c r="AC781" s="104"/>
      <c r="AD781" s="108"/>
      <c r="AE781" s="107" t="str">
        <f>IF(AC781="","", IF(AC781="NC","", IF(AC781="NE","", IF(AC781="NA","",IFERROR(VLOOKUP(AC781,Produtos!$A$1:$C$2319,2,FALSE),"Não Cadastrado")))))</f>
        <v/>
      </c>
      <c r="AF781" s="104"/>
      <c r="AG781" s="104"/>
      <c r="AH781" s="104" t="str">
        <f>IF(AC781="","",IF(ISNUMBER(AC781)=FALSE,"Não se aplica",IFERROR(VLOOKUP(AC781,Produtos!$A$1:$C$2319,3,FALSE),"Não Cadastrado")))</f>
        <v/>
      </c>
      <c r="AI781" s="104"/>
      <c r="AJ781" s="104" t="str">
        <f>VLOOKUP(Tabela2[[#This Row],[SIEMA]],Siema2025,26,FALSE)</f>
        <v>Ave encontrada na areia, ainda em linha da maré e retirada pelo acionante, que a deixou em uma caixa de papelão para esperar o resgate. Penas com material viscoso na região dorsal perto da cabeça e asa, aparentemente algum tipo de óleo. O animal estava bastante debilitado e foi levado para base para atendimento, melhor avaliação e coleta do material.  
Identificador da ocorrência (IO): T10AV20251125i000001
Identificador do indivíduo (II): 445451
Espécie: Classe: Aves &gt; Ordem: Procellariiformes &gt; Família: Procellariidae &gt; Gênero: Puffinus &gt; Espécie: Puffinus puffinus
Condição do animal ao final da ocorrência: Vivo</v>
      </c>
      <c r="AK781" s="107" t="s">
        <v>6834</v>
      </c>
      <c r="AL781" s="107"/>
      <c r="AM781" s="107"/>
      <c r="AN781" s="108" t="str">
        <f>VLOOKUP(Tabela2[[#This Row],[SIEMA]],Siema2025,51,FALSE)</f>
        <v/>
      </c>
      <c r="AO781" s="108" t="str">
        <f>VLOOKUP(Tabela2[[#This Row],[SIEMA]],Siema2025,53,FALSE)</f>
        <v/>
      </c>
      <c r="AP781" s="108" t="str">
        <f>VLOOKUP(Tabela2[[#This Row],[SIEMA]],Siema2025,55,FALSE)</f>
        <v/>
      </c>
      <c r="AQ781" s="108" t="str">
        <f>VLOOKUP(Tabela2[[#This Row],[SIEMA]],Siema2025,57,FALSE)</f>
        <v/>
      </c>
      <c r="AR781" s="108" t="str">
        <f>VLOOKUP(Tabela2[[#This Row],[SIEMA]],Siema2025,59,FALSE)</f>
        <v/>
      </c>
      <c r="AS781" s="108" t="str">
        <f>VLOOKUP(Tabela2[[#This Row],[SIEMA]],Siema2025,61,FALSE)</f>
        <v/>
      </c>
      <c r="AT781" s="108" t="str">
        <f>VLOOKUP(Tabela2[[#This Row],[SIEMA]],Siema2025,63,FALSE)</f>
        <v/>
      </c>
      <c r="AU781" s="108" t="str">
        <f>VLOOKUP(Tabela2[[#This Row],[SIEMA]],Siema2025,65,FALSE)</f>
        <v/>
      </c>
      <c r="AV781" s="108" t="str">
        <f>VLOOKUP(Tabela2[[#This Row],[SIEMA]],Siema2025,67,FALSE)</f>
        <v/>
      </c>
      <c r="AW781" s="108" t="str">
        <f>VLOOKUP(Tabela2[[#This Row],[SIEMA]],Siema2025,69,FALSE)</f>
        <v/>
      </c>
      <c r="AX781" s="108" t="str">
        <f>VLOOKUP(Tabela2[[#This Row],[SIEMA]],Siema2025,71,FALSE)</f>
        <v/>
      </c>
      <c r="AY781" s="108" t="str">
        <f>VLOOKUP(Tabela2[[#This Row],[SIEMA]],Siema2025,73,FALSE)</f>
        <v>X</v>
      </c>
      <c r="AZ781" s="108" t="str">
        <f>VLOOKUP(Tabela2[[#This Row],[SIEMA]],Siema2025,75,FALSE)</f>
        <v/>
      </c>
      <c r="BA781" s="108" t="str">
        <f>VLOOKUP(Tabela2[[#This Row],[SIEMA]],Siema2025,77,FALSE)</f>
        <v/>
      </c>
      <c r="BB781" s="108" t="str">
        <f>VLOOKUP(Tabela2[[#This Row],[SIEMA]],Siema2025,79,FALSE)</f>
        <v/>
      </c>
      <c r="BC781" s="108" t="str">
        <f>IF(Tabela2[[#This Row],[Outro(s) ]] = "X", "PREENCHER","NA")</f>
        <v>NA</v>
      </c>
      <c r="BD781" s="108" t="str">
        <f>VLOOKUP(Tabela2[[#This Row],[SIEMA]],Siema2025,82,FALSE)</f>
        <v/>
      </c>
      <c r="BE781" s="108" t="str">
        <f>VLOOKUP(Tabela2[[#This Row],[SIEMA]],Siema2025,81,FALSE)</f>
        <v/>
      </c>
      <c r="BF781" s="110" t="str">
        <f>VLOOKUP(Tabela2[[#This Row],[SIEMA]],Siema2025,28,FALSE)</f>
        <v/>
      </c>
      <c r="BG781" s="110"/>
      <c r="BH781" s="111" t="str">
        <f>VLOOKUP(Tabela2[[#This Row],[SIEMA]],Siema2025,29,FALSE)</f>
        <v/>
      </c>
      <c r="BI781" s="112" t="str">
        <f>VLOOKUP(Tabela2[[#This Row],[SIEMA]],Siema2025,107,FALSE)</f>
        <v>Não</v>
      </c>
      <c r="BJ781" s="107"/>
      <c r="BK781" s="104"/>
      <c r="BL781" s="140"/>
      <c r="BM781" s="108">
        <f ca="1">IF(Tabela2[[#This Row],[Data de atendimento do Ibama (considerar o primeiro documento/ação)]]="",_xlfn.DAYS(TODAY(),J781),_xlfn.DAYS(Tabela2[[#This Row],[Data de atendimento do Ibama (considerar o primeiro documento/ação)]],J781))</f>
        <v>244</v>
      </c>
      <c r="BN781" s="108" t="str">
        <f>IF(Tabela2[[#This Row],[Atendido pelo Ibama ("Não" ou "Sim")]]="Não","Preencher", IF(Tabela2[[#This Row],[Atendido pelo Ibama ("Não" ou "Sim")]]="Sim","NA",""))</f>
        <v/>
      </c>
      <c r="BO781" s="114"/>
      <c r="BP781" s="108" t="str">
        <f>IF(Tabela2[[#This Row],[Forma de atendimento (primeiro documento/ação)]]= "Outros (especificar)", "PREENCHER","NA")</f>
        <v>NA</v>
      </c>
      <c r="BQ781" s="106"/>
      <c r="BR781" s="108" t="str">
        <f>IF(Tabela2[[#This Row],[Equipe do Ibama foi a campo? Houve sobrevoo do Poseidon?]] = "Sim", "PREENCHER","NA")</f>
        <v>NA</v>
      </c>
      <c r="BS781" s="108" t="str">
        <f>IF(Tabela2[[#This Row],[Se sim, foi emitida Ordem de Emergência? (informações vinculada à coluna CK)]] = "Sim", "PREENCHER","NA")</f>
        <v>NA</v>
      </c>
      <c r="BT781" s="108" t="str">
        <f>IF(Tabela2[[#This Row],[Foi elaborado Relatório de Vistoria pelo Ibama? (informações vinculada à coluna CK)]] = "Sim", "PREENCHER","NA")</f>
        <v>NA</v>
      </c>
      <c r="BU781" s="108" t="str">
        <f>IF(Tabela2[[#This Row],[Houve envio de Informações Pós-acidente (preencher "não se aplica" quando de competência estadual/municipal)]] = "Sim", "PREENCHER","NA")</f>
        <v>NA</v>
      </c>
      <c r="BV781" s="108" t="str">
        <f>IF(Tabela2[[#This Row],[Houve avaliação das informações pós-acidente solicitadas/enviadas?]] = "Sim", "PREENCHER","NA")</f>
        <v>NA</v>
      </c>
      <c r="BW781" s="108" t="str">
        <f>IF(Tabela2[[#This Row],[O Ibama aguarda resposta da empresa/OEMA, etc?]] = "Sim", "PREENCHER","NA")</f>
        <v>NA</v>
      </c>
      <c r="BX781" s="106"/>
      <c r="BY781" s="140"/>
      <c r="BZ781" s="104" t="str">
        <f>IF(Tabela2[[#This Row],[Data do documento de encerramento]]="NA","NA",IF(Tabela2[[#This Row],[Data do documento de encerramento]]="","Pendente de conclusão/ encerramento",_xlfn.DAYS(Tabela2[[#This Row],[Data do documento de encerramento]],J781)))</f>
        <v>Pendente de conclusão/ encerramento</v>
      </c>
      <c r="CA781" s="107"/>
      <c r="CB781" s="107"/>
      <c r="CC781" s="107"/>
      <c r="CD781" s="107"/>
      <c r="CE781" s="107"/>
      <c r="CF781" s="107"/>
    </row>
    <row r="782" spans="1:84" ht="60.75">
      <c r="A782" s="169">
        <v>2025112639603</v>
      </c>
      <c r="B782" s="170" t="s">
        <v>10465</v>
      </c>
      <c r="C782" s="108" t="str">
        <f>VLOOKUP(Tabela2[[#This Row],[SIEMA]],Siema2025,4,FALSE)</f>
        <v xml:space="preserve"> MG</v>
      </c>
      <c r="D782" s="106" t="str">
        <f>VLOOKUP(Tabela2[[#This Row],[SIEMA]],Siema2025,3,FALSE)</f>
        <v xml:space="preserve">Extrema </v>
      </c>
      <c r="E782" s="106" t="s">
        <v>4216</v>
      </c>
      <c r="F782" s="106" t="s">
        <v>10466</v>
      </c>
      <c r="G782" s="106" t="s">
        <v>10467</v>
      </c>
      <c r="H782" s="106" t="s">
        <v>10468</v>
      </c>
      <c r="I782" s="104" t="s">
        <v>7120</v>
      </c>
      <c r="J782" s="105">
        <f>VLOOKUP(Tabela2[[#This Row],[SIEMA]],Siema2025,2,FALSE)</f>
        <v>45986</v>
      </c>
      <c r="K782" s="105" t="str">
        <f>VLOOKUP(Tabela2[[#This Row],[SIEMA]],Siema2025,16,FALSE)</f>
        <v>Terça</v>
      </c>
      <c r="L782" s="106" t="str">
        <f>IF(Tabela2[[#This Row],[Data]]="","Sem Informação",VLOOKUP(MONTH(Tabela2[[#This Row],[Data]]),'[1]Validação de dados'!$I$1:$J$13,2,0))</f>
        <v>Novembro</v>
      </c>
      <c r="M782" s="104">
        <f>YEAR(Tabela2[[#This Row],[Data]])</f>
        <v>2025</v>
      </c>
      <c r="N782" s="105" t="str">
        <f>VLOOKUP(Tabela2[[#This Row],[SIEMA]],Siema2025,17,FALSE)</f>
        <v>Noturno</v>
      </c>
      <c r="O782" s="105" t="str">
        <f>VLOOKUP(Tabela2[[#This Row],[SIEMA]],Siema2025,5,FALSE)</f>
        <v>Rodovia</v>
      </c>
      <c r="P782" s="104" t="str">
        <f>VLOOKUP(Tabela2[[#This Row],[SIEMA]],Siema2025,21,FALSE)</f>
        <v>Extrema MG km 946+839 - Sentido norte</v>
      </c>
      <c r="Q782" s="104" t="s">
        <v>7094</v>
      </c>
      <c r="R782" s="104" t="str">
        <f>VLOOKUP(Tabela2[[#This Row],[SIEMA]],Siema2025,10,FALSE)</f>
        <v>Hidroxipropil Celulose - Argamassa</v>
      </c>
      <c r="S782" s="107" t="str">
        <f>IF(Q782="","", IF(Q782="NC","", IF(Q782="NE","", IF(Q782="NA","",IFERROR(VLOOKUP(Q782,[1]Produtos!$A$1:$C$2319,2,FALSE),"Não Cadastrado")))))</f>
        <v/>
      </c>
      <c r="T782" s="104" t="str">
        <f>VLOOKUP(Tabela2[[#This Row],[SIEMA]],Siema2025,11,FALSE)</f>
        <v>14</v>
      </c>
      <c r="U782" s="104" t="str">
        <f>VLOOKUP(Tabela2[[#This Row],[SIEMA]],Siema2025,12,FALSE)</f>
        <v>T</v>
      </c>
      <c r="V782" s="104" t="s">
        <v>7472</v>
      </c>
      <c r="W782" s="104"/>
      <c r="X782" s="113"/>
      <c r="Y782" s="109" t="str">
        <f>IF(W782="","", IF(W782="NC","", IF(W782="NE","", IF(W782="NA","",IFERROR(VLOOKUP(W782,Produtos!$A$1:$C$2319,2,FALSE),"Não Cadastrado")))))</f>
        <v/>
      </c>
      <c r="Z782" s="104"/>
      <c r="AA782" s="104"/>
      <c r="AB782" s="104" t="str">
        <f>IF(W782="","",IF(ISNUMBER(W782)=FALSE,"Não se aplica",IFERROR(VLOOKUP(W782,Produtos!$A$1:$C$2319,3,FALSE),"Não Cadastrado")))</f>
        <v/>
      </c>
      <c r="AC782" s="104"/>
      <c r="AD782" s="108" t="str">
        <f>IF(Tabela2[[#This Row],[Origem do acidente]] = "Plataforma", "PREENCHER","NA")</f>
        <v>NA</v>
      </c>
      <c r="AE782" s="107" t="str">
        <f>IF(AC782="","", IF(AC782="NC","", IF(AC782="NE","", IF(AC782="NA","",IFERROR(VLOOKUP(AC782,Produtos!$A$1:$C$2319,2,FALSE),"Não Cadastrado")))))</f>
        <v/>
      </c>
      <c r="AF782" s="104"/>
      <c r="AG782" s="104"/>
      <c r="AH782" s="104" t="str">
        <f>IF(AC782="","",IF(ISNUMBER(AC782)=FALSE,"Não se aplica",IFERROR(VLOOKUP(AC782,Produtos!$A$1:$C$2319,3,FALSE),"Não Cadastrado")))</f>
        <v/>
      </c>
      <c r="AI782" s="104"/>
      <c r="AJ782" s="104" t="s">
        <v>10469</v>
      </c>
      <c r="AK782" s="107" t="s">
        <v>7112</v>
      </c>
      <c r="AL782" s="107" t="s">
        <v>7623</v>
      </c>
      <c r="AM782" s="107"/>
      <c r="AN782" s="108" t="str">
        <f>VLOOKUP(Tabela2[[#This Row],[SIEMA]],Siema2025,51,FALSE)</f>
        <v/>
      </c>
      <c r="AO782" s="108" t="str">
        <f>VLOOKUP(Tabela2[[#This Row],[SIEMA]],Siema2025,53,FALSE)</f>
        <v/>
      </c>
      <c r="AP782" s="108" t="str">
        <f>VLOOKUP(Tabela2[[#This Row],[SIEMA]],Siema2025,55,FALSE)</f>
        <v/>
      </c>
      <c r="AQ782" s="108" t="str">
        <f>VLOOKUP(Tabela2[[#This Row],[SIEMA]],Siema2025,57,FALSE)</f>
        <v/>
      </c>
      <c r="AR782" s="108" t="str">
        <f>VLOOKUP(Tabela2[[#This Row],[SIEMA]],Siema2025,59,FALSE)</f>
        <v/>
      </c>
      <c r="AS782" s="108" t="str">
        <f>VLOOKUP(Tabela2[[#This Row],[SIEMA]],Siema2025,61,FALSE)</f>
        <v/>
      </c>
      <c r="AT782" s="108" t="str">
        <f>VLOOKUP(Tabela2[[#This Row],[SIEMA]],Siema2025,63,FALSE)</f>
        <v/>
      </c>
      <c r="AU782" s="108" t="str">
        <f>VLOOKUP(Tabela2[[#This Row],[SIEMA]],Siema2025,65,FALSE)</f>
        <v/>
      </c>
      <c r="AV782" s="108" t="str">
        <f>VLOOKUP(Tabela2[[#This Row],[SIEMA]],Siema2025,67,FALSE)</f>
        <v/>
      </c>
      <c r="AW782" s="108" t="s">
        <v>7181</v>
      </c>
      <c r="AX782" s="108" t="str">
        <f>VLOOKUP(Tabela2[[#This Row],[SIEMA]],Siema2025,71,FALSE)</f>
        <v/>
      </c>
      <c r="AY782" s="108" t="str">
        <f>VLOOKUP(Tabela2[[#This Row],[SIEMA]],Siema2025,73,FALSE)</f>
        <v/>
      </c>
      <c r="AZ782" s="108" t="str">
        <f>VLOOKUP(Tabela2[[#This Row],[SIEMA]],Siema2025,75,FALSE)</f>
        <v/>
      </c>
      <c r="BA782" s="108" t="str">
        <f>VLOOKUP(Tabela2[[#This Row],[SIEMA]],Siema2025,77,FALSE)</f>
        <v/>
      </c>
      <c r="BB782" s="108" t="str">
        <f>VLOOKUP(Tabela2[[#This Row],[SIEMA]],Siema2025,79,FALSE)</f>
        <v/>
      </c>
      <c r="BC782" s="108" t="str">
        <f>IF(Tabela2[[#This Row],[Outro(s) ]] = "X", "PREENCHER","NA")</f>
        <v>NA</v>
      </c>
      <c r="BD782" s="108"/>
      <c r="BE782" s="108" t="str">
        <f>VLOOKUP(Tabela2[[#This Row],[SIEMA]],Siema2025,81,FALSE)</f>
        <v/>
      </c>
      <c r="BF782" s="110" t="str">
        <f>VLOOKUP(Tabela2[[#This Row],[SIEMA]],Siema2025,28,FALSE)</f>
        <v>MCM TRANSPORTES RODOVIARIO UNIPESSOAL LTDA</v>
      </c>
      <c r="BG782" s="110"/>
      <c r="BH782" s="111" t="str">
        <f>VLOOKUP(Tabela2[[#This Row],[SIEMA]],Siema2025,29,FALSE)</f>
        <v>49612322000180</v>
      </c>
      <c r="BI782" s="112" t="str">
        <f>VLOOKUP(Tabela2[[#This Row],[SIEMA]],Siema2025,107,FALSE)</f>
        <v>Não</v>
      </c>
      <c r="BJ782" s="107" t="s">
        <v>7099</v>
      </c>
      <c r="BK782" s="104" t="s">
        <v>2696</v>
      </c>
      <c r="BL782" s="140">
        <v>45988</v>
      </c>
      <c r="BM782" s="108">
        <f ca="1">IF(Tabela2[[#This Row],[Data de atendimento do Ibama (considerar o primeiro documento/ação)]]="",_xlfn.DAYS(TODAY(),J782),_xlfn.DAYS(Tabela2[[#This Row],[Data de atendimento do Ibama (considerar o primeiro documento/ação)]],J782))</f>
        <v>2</v>
      </c>
      <c r="BN782" s="108" t="str">
        <f>IF(Tabela2[[#This Row],[Atendido pelo Ibama ("Não" ou "Sim")]]="Não","Preencher", IF(Tabela2[[#This Row],[Atendido pelo Ibama ("Não" ou "Sim")]]="Sim","NA",""))</f>
        <v>NA</v>
      </c>
      <c r="BO782" s="114" t="s">
        <v>7100</v>
      </c>
      <c r="BP782" s="108" t="str">
        <f>IF(Tabela2[[#This Row],[Forma de atendimento (primeiro documento/ação)]]= "Outros (especificar)", "PREENCHER","NA")</f>
        <v>NA</v>
      </c>
      <c r="BQ782" s="106" t="s">
        <v>123</v>
      </c>
      <c r="BR782" s="108" t="str">
        <f>IF(Tabela2[[#This Row],[Equipe do Ibama foi a campo? Houve sobrevoo do Poseidon?]] = "Sim", "PREENCHER","NA")</f>
        <v>NA</v>
      </c>
      <c r="BS782" s="108" t="str">
        <f>IF(Tabela2[[#This Row],[Se sim, foi emitida Ordem de Emergência? (informações vinculada à coluna CK)]] = "Sim", "PREENCHER","NA")</f>
        <v>NA</v>
      </c>
      <c r="BT782" s="108" t="s">
        <v>7101</v>
      </c>
      <c r="BU782" s="108" t="s">
        <v>2696</v>
      </c>
      <c r="BV782" s="108" t="s">
        <v>123</v>
      </c>
      <c r="BW782" s="108" t="s">
        <v>123</v>
      </c>
      <c r="BX782" s="106"/>
      <c r="BY782" s="140"/>
      <c r="BZ782" s="104" t="str">
        <f>IF(Tabela2[[#This Row],[Data do documento de encerramento]]="NA","NA",IF(Tabela2[[#This Row],[Data do documento de encerramento]]="","Pendente de conclusão/ encerramento",_xlfn.DAYS(Tabela2[[#This Row],[Data do documento de encerramento]],J782)))</f>
        <v>Pendente de conclusão/ encerramento</v>
      </c>
      <c r="CA782" s="107" t="s">
        <v>10470</v>
      </c>
      <c r="CB782" s="107"/>
      <c r="CC782" s="107"/>
      <c r="CD782" s="107"/>
      <c r="CE782" s="107"/>
      <c r="CF782" s="107"/>
    </row>
    <row r="783" spans="1:84" ht="60.75">
      <c r="A783" s="169">
        <v>2025112668413</v>
      </c>
      <c r="B783" s="170" t="s">
        <v>10471</v>
      </c>
      <c r="C783" s="108" t="str">
        <f>VLOOKUP(Tabela2[[#This Row],[SIEMA]],Siema2025,4,FALSE)</f>
        <v xml:space="preserve"> RN</v>
      </c>
      <c r="D783" s="106" t="str">
        <f>VLOOKUP(Tabela2[[#This Row],[SIEMA]],Siema2025,3,FALSE)</f>
        <v xml:space="preserve">Serra do Mel </v>
      </c>
      <c r="E783" s="106" t="str">
        <f>VLOOKUP(Tabela2[[#This Row],[SIEMA]],Siema2025,20,FALSE)</f>
        <v>Poço 7-CAM-877 - CAM-M</v>
      </c>
      <c r="F783" s="106" t="s">
        <v>10472</v>
      </c>
      <c r="G783" s="106" t="s">
        <v>10473</v>
      </c>
      <c r="H783" s="106" t="s">
        <v>10474</v>
      </c>
      <c r="I783" s="104" t="str">
        <f>VLOOKUP(Tabela2[[#This Row],[SIEMA]],Siema2025,19,FALSE)</f>
        <v/>
      </c>
      <c r="J783" s="105">
        <f>VLOOKUP(Tabela2[[#This Row],[SIEMA]],Siema2025,2,FALSE)</f>
        <v>45986</v>
      </c>
      <c r="K783" s="105" t="str">
        <f>VLOOKUP(Tabela2[[#This Row],[SIEMA]],Siema2025,16,FALSE)</f>
        <v>Terça</v>
      </c>
      <c r="L783" s="106" t="str">
        <f>IF(Tabela2[[#This Row],[Data]]="","Sem Informação",VLOOKUP(MONTH(Tabela2[[#This Row],[Data]]),'[1]Validação de dados'!$I$1:$J$13,2,0))</f>
        <v>Novembro</v>
      </c>
      <c r="M783" s="104">
        <f>YEAR(Tabela2[[#This Row],[Data]])</f>
        <v>2025</v>
      </c>
      <c r="N783" s="105" t="str">
        <f>VLOOKUP(Tabela2[[#This Row],[SIEMA]],Siema2025,17,FALSE)</f>
        <v>Madrugada</v>
      </c>
      <c r="O783" s="105" t="s">
        <v>145</v>
      </c>
      <c r="P783" s="104" t="str">
        <f>VLOOKUP(Tabela2[[#This Row],[SIEMA]],Siema2025,21,FALSE)</f>
        <v>Poço terrestre</v>
      </c>
      <c r="Q783" s="104">
        <v>1267</v>
      </c>
      <c r="R783" s="104"/>
      <c r="S783" s="107" t="str">
        <f>IF(Q783="","", IF(Q783="NC","", IF(Q783="NE","", IF(Q783="NA","",IFERROR(VLOOKUP(Q783,[1]Produtos!$A$1:$C$2319,2,FALSE),"Não Cadastrado")))))</f>
        <v>PETRÓLEO CRU</v>
      </c>
      <c r="T783" s="104" t="s">
        <v>8461</v>
      </c>
      <c r="U783" s="104" t="str">
        <f>VLOOKUP(Tabela2[[#This Row],[SIEMA]],Siema2025,12,FALSE)</f>
        <v>M3</v>
      </c>
      <c r="V783" s="104">
        <f>IF(Q783="","",IF(ISNUMBER(Q783)=FALSE,"Não se aplica",IFERROR(VLOOKUP(Q783,Produtos!$A$1:$C$2319,3,FALSE),"Não Cadastrado")))</f>
        <v>3</v>
      </c>
      <c r="W783" s="104" t="str">
        <f>VLOOKUP(Tabela2[[#This Row],[SIEMA]],Siema2025,10,FALSE)</f>
        <v>Água Produzida fora de especificação</v>
      </c>
      <c r="X783" s="113" t="str">
        <f>IF(Tabela2[[#This Row],[Origem do acidente]] = "Plataforma", "PREENCHER","NA")</f>
        <v>NA</v>
      </c>
      <c r="Y783" s="109" t="str">
        <f>IF(W783="","", IF(W783="NC","", IF(W783="NE","", IF(W783="NA","",IFERROR(VLOOKUP(W783,Produtos!$A$1:$C$2319,2,FALSE),"Não Cadastrado")))))</f>
        <v>Não Cadastrado</v>
      </c>
      <c r="Z783" s="104" t="str">
        <f>VLOOKUP(Tabela2[[#This Row],[SIEMA]],Siema2025,11,FALSE)</f>
        <v>1.641</v>
      </c>
      <c r="AA783" s="104" t="str">
        <f>VLOOKUP(Tabela2[[#This Row],[SIEMA]],Siema2025,12,FALSE)</f>
        <v>M3</v>
      </c>
      <c r="AB783" s="104" t="str">
        <f>IF(W783="","",IF(ISNUMBER(W783)=FALSE,"Não se aplica",IFERROR(VLOOKUP(W783,Produtos!$A$1:$C$2319,3,FALSE),"Não Cadastrado")))</f>
        <v>Não se aplica</v>
      </c>
      <c r="AC783" s="104"/>
      <c r="AD783" s="108" t="str">
        <f>IF(Tabela2[[#This Row],[Origem do acidente]] = "Plataforma", "PREENCHER","NA")</f>
        <v>NA</v>
      </c>
      <c r="AE783" s="107" t="str">
        <f>IF(AC783="","", IF(AC783="NC","", IF(AC783="NE","", IF(AC783="NA","",IFERROR(VLOOKUP(AC783,Produtos!$A$1:$C$2319,2,FALSE),"Não Cadastrado")))))</f>
        <v/>
      </c>
      <c r="AF783" s="104"/>
      <c r="AG783" s="104"/>
      <c r="AH783" s="104" t="str">
        <f>IF(AC783="","",IF(ISNUMBER(AC783)=FALSE,"Não se aplica",IFERROR(VLOOKUP(AC783,Produtos!$A$1:$C$2319,3,FALSE),"Não Cadastrado")))</f>
        <v/>
      </c>
      <c r="AI783" s="104"/>
      <c r="AJ783" s="104" t="str">
        <f>VLOOKUP(Tabela2[[#This Row],[SIEMA]],Siema2025,26,FALSE)</f>
        <v>Falha da válvula de retenção na cabeça do poço</v>
      </c>
      <c r="AK783" s="107" t="s">
        <v>7112</v>
      </c>
      <c r="AL783" s="107"/>
      <c r="AM783" s="107"/>
      <c r="AN783" s="108" t="str">
        <f>VLOOKUP(Tabela2[[#This Row],[SIEMA]],Siema2025,51,FALSE)</f>
        <v/>
      </c>
      <c r="AO783" s="108" t="str">
        <f>VLOOKUP(Tabela2[[#This Row],[SIEMA]],Siema2025,53,FALSE)</f>
        <v/>
      </c>
      <c r="AP783" s="108" t="str">
        <f>VLOOKUP(Tabela2[[#This Row],[SIEMA]],Siema2025,55,FALSE)</f>
        <v/>
      </c>
      <c r="AQ783" s="108" t="str">
        <f>VLOOKUP(Tabela2[[#This Row],[SIEMA]],Siema2025,57,FALSE)</f>
        <v/>
      </c>
      <c r="AR783" s="108" t="str">
        <f>VLOOKUP(Tabela2[[#This Row],[SIEMA]],Siema2025,59,FALSE)</f>
        <v/>
      </c>
      <c r="AS783" s="108" t="str">
        <f>VLOOKUP(Tabela2[[#This Row],[SIEMA]],Siema2025,61,FALSE)</f>
        <v/>
      </c>
      <c r="AT783" s="108" t="str">
        <f>VLOOKUP(Tabela2[[#This Row],[SIEMA]],Siema2025,63,FALSE)</f>
        <v/>
      </c>
      <c r="AU783" s="108" t="str">
        <f>VLOOKUP(Tabela2[[#This Row],[SIEMA]],Siema2025,65,FALSE)</f>
        <v>X</v>
      </c>
      <c r="AV783" s="108" t="str">
        <f>VLOOKUP(Tabela2[[#This Row],[SIEMA]],Siema2025,67,FALSE)</f>
        <v/>
      </c>
      <c r="AW783" s="108" t="str">
        <f>VLOOKUP(Tabela2[[#This Row],[SIEMA]],Siema2025,69,FALSE)</f>
        <v/>
      </c>
      <c r="AX783" s="108" t="str">
        <f>VLOOKUP(Tabela2[[#This Row],[SIEMA]],Siema2025,71,FALSE)</f>
        <v/>
      </c>
      <c r="AY783" s="108" t="str">
        <f>VLOOKUP(Tabela2[[#This Row],[SIEMA]],Siema2025,73,FALSE)</f>
        <v/>
      </c>
      <c r="AZ783" s="108" t="str">
        <f>VLOOKUP(Tabela2[[#This Row],[SIEMA]],Siema2025,75,FALSE)</f>
        <v/>
      </c>
      <c r="BA783" s="108" t="str">
        <f>VLOOKUP(Tabela2[[#This Row],[SIEMA]],Siema2025,77,FALSE)</f>
        <v/>
      </c>
      <c r="BB783" s="108" t="str">
        <f>VLOOKUP(Tabela2[[#This Row],[SIEMA]],Siema2025,79,FALSE)</f>
        <v/>
      </c>
      <c r="BC783" s="108" t="str">
        <f>IF(Tabela2[[#This Row],[Outro(s) ]] = "X", "PREENCHER","NA")</f>
        <v>NA</v>
      </c>
      <c r="BD783" s="108" t="str">
        <f>VLOOKUP(Tabela2[[#This Row],[SIEMA]],Siema2025,82,FALSE)</f>
        <v/>
      </c>
      <c r="BE783" s="108" t="str">
        <f>VLOOKUP(Tabela2[[#This Row],[SIEMA]],Siema2025,81,FALSE)</f>
        <v/>
      </c>
      <c r="BF783" s="110" t="str">
        <f>VLOOKUP(Tabela2[[#This Row],[SIEMA]],Siema2025,28,FALSE)</f>
        <v>3R POTIGUAR S.A.</v>
      </c>
      <c r="BG783" s="110"/>
      <c r="BH783" s="111" t="str">
        <f>VLOOKUP(Tabela2[[#This Row],[SIEMA]],Siema2025,29,FALSE)</f>
        <v/>
      </c>
      <c r="BI783" s="112" t="str">
        <f>VLOOKUP(Tabela2[[#This Row],[SIEMA]],Siema2025,107,FALSE)</f>
        <v>Não</v>
      </c>
      <c r="BJ783" s="107" t="s">
        <v>7113</v>
      </c>
      <c r="BK783" s="104" t="s">
        <v>2696</v>
      </c>
      <c r="BL783" s="1">
        <v>45993</v>
      </c>
      <c r="BM783" s="108">
        <f ca="1">IF(Tabela2[[#This Row],[Data de atendimento do Ibama (considerar o primeiro documento/ação)]]="",_xlfn.DAYS(TODAY(),J783),_xlfn.DAYS(Tabela2[[#This Row],[Data de atendimento do Ibama (considerar o primeiro documento/ação)]],J783))</f>
        <v>7</v>
      </c>
      <c r="BN783" s="108" t="str">
        <f>IF(Tabela2[[#This Row],[Atendido pelo Ibama ("Não" ou "Sim")]]="Não","Preencher", IF(Tabela2[[#This Row],[Atendido pelo Ibama ("Não" ou "Sim")]]="Sim","NA",""))</f>
        <v>NA</v>
      </c>
      <c r="BO783" s="114" t="s">
        <v>7138</v>
      </c>
      <c r="BP783" s="108" t="str">
        <f>IF(Tabela2[[#This Row],[Forma de atendimento (primeiro documento/ação)]]= "Outros (especificar)", "PREENCHER","NA")</f>
        <v>NA</v>
      </c>
      <c r="BQ783" s="106" t="s">
        <v>123</v>
      </c>
      <c r="BR783" s="108" t="str">
        <f>IF(Tabela2[[#This Row],[Equipe do Ibama foi a campo? Houve sobrevoo do Poseidon?]] = "Sim", "PREENCHER","NA")</f>
        <v>NA</v>
      </c>
      <c r="BS783" s="108" t="str">
        <f>IF(Tabela2[[#This Row],[Se sim, foi emitida Ordem de Emergência? (informações vinculada à coluna CK)]] = "Sim", "PREENCHER","NA")</f>
        <v>NA</v>
      </c>
      <c r="BT783" s="108" t="s">
        <v>7126</v>
      </c>
      <c r="BU783" s="108" t="s">
        <v>2696</v>
      </c>
      <c r="BV783" s="108" t="s">
        <v>123</v>
      </c>
      <c r="BW783" s="108" t="s">
        <v>123</v>
      </c>
      <c r="BX783" s="106"/>
      <c r="BY783" s="140"/>
      <c r="BZ783" s="104" t="str">
        <f>IF(Tabela2[[#This Row],[Data do documento de encerramento]]="NA","NA",IF(Tabela2[[#This Row],[Data do documento de encerramento]]="","Pendente de conclusão/ encerramento",_xlfn.DAYS(Tabela2[[#This Row],[Data do documento de encerramento]],J783)))</f>
        <v>Pendente de conclusão/ encerramento</v>
      </c>
      <c r="CA783" s="107"/>
      <c r="CB783" s="107"/>
      <c r="CC783" s="107"/>
      <c r="CD783" s="107"/>
      <c r="CE783" s="107"/>
      <c r="CF783" s="107"/>
    </row>
    <row r="784" spans="1:84" ht="30.75">
      <c r="A784" s="200">
        <v>2025112736004</v>
      </c>
      <c r="B784" s="118" t="s">
        <v>7116</v>
      </c>
      <c r="C784" s="108" t="str">
        <f>VLOOKUP(Tabela2[[#This Row],[SIEMA]],Siema2025,4,FALSE)</f>
        <v xml:space="preserve"> SP</v>
      </c>
      <c r="D784" s="106" t="str">
        <f>VLOOKUP(Tabela2[[#This Row],[SIEMA]],Siema2025,3,FALSE)</f>
        <v xml:space="preserve">São Vicente </v>
      </c>
      <c r="E784" s="106" t="str">
        <f>VLOOKUP(Tabela2[[#This Row],[SIEMA]],Siema2025,20,FALSE)</f>
        <v>Trecho ferroviário entre os pátios de Paratinga e Perequê, km 115+000</v>
      </c>
      <c r="F784" s="106" t="s">
        <v>10475</v>
      </c>
      <c r="G784" s="106" t="s">
        <v>10476</v>
      </c>
      <c r="H784" s="106" t="s">
        <v>10477</v>
      </c>
      <c r="I784" s="104" t="s">
        <v>7120</v>
      </c>
      <c r="J784" s="105">
        <f>VLOOKUP(Tabela2[[#This Row],[SIEMA]],Siema2025,2,FALSE)</f>
        <v>45988</v>
      </c>
      <c r="K784" s="105" t="str">
        <f>VLOOKUP(Tabela2[[#This Row],[SIEMA]],Siema2025,16,FALSE)</f>
        <v>Quinta</v>
      </c>
      <c r="L784" s="106" t="str">
        <f>IF(Tabela2[[#This Row],[Data]]="","Sem Informação",VLOOKUP(MONTH(Tabela2[[#This Row],[Data]]),'[1]Validação de dados'!$I$1:$J$13,2,0))</f>
        <v>Novembro</v>
      </c>
      <c r="M784" s="104">
        <f>YEAR(Tabela2[[#This Row],[Data]])</f>
        <v>2025</v>
      </c>
      <c r="N784" s="105" t="str">
        <f>VLOOKUP(Tabela2[[#This Row],[SIEMA]],Siema2025,17,FALSE)</f>
        <v>Madrugada</v>
      </c>
      <c r="O784" s="105" t="str">
        <f>VLOOKUP(Tabela2[[#This Row],[SIEMA]],Siema2025,5,FALSE)</f>
        <v>Ferrovia</v>
      </c>
      <c r="P784" s="104" t="str">
        <f>VLOOKUP(Tabela2[[#This Row],[SIEMA]],Siema2025,21,FALSE)</f>
        <v>Ocorrência de ato de vandalismo registrado em 27/11/2025, por volta das 00h30, no trecho ferroviário entre os pátios de Paratinga e Perequê. A primeira observação foi registrada nas coordenadas -23° 56' 14,368'' S; -46° 28' 27,319'' O, correspondente ao km 115+000, município de São Vicente/SP. Devido a dificuldade de acesso ao local para atendimento, os vagões foram movimentados até o km 125+000, nas coordenadas -23° 52' 36,937'' S; -46° 25' 28,701'' O, município de Cubatão/SP.</v>
      </c>
      <c r="Q784" s="104" t="s">
        <v>7127</v>
      </c>
      <c r="R784" s="104" t="s">
        <v>7127</v>
      </c>
      <c r="S784" s="107" t="s">
        <v>8561</v>
      </c>
      <c r="T784" s="104" t="s">
        <v>8171</v>
      </c>
      <c r="U784" s="104" t="str">
        <f>VLOOKUP(Tabela2[[#This Row],[SIEMA]],Siema2025,12,FALSE)</f>
        <v xml:space="preserve"> </v>
      </c>
      <c r="V784" s="104" t="s">
        <v>7127</v>
      </c>
      <c r="W784" s="104" t="str">
        <f>VLOOKUP(Tabela2[[#This Row],[SIEMA]],Siema2025,10,FALSE)</f>
        <v/>
      </c>
      <c r="X784" s="113"/>
      <c r="Y784" s="109" t="str">
        <f>IF(W784="","", IF(W784="NC","", IF(W784="NE","", IF(W784="NA","",IFERROR(VLOOKUP(W784,Produtos!$A$1:$C$2319,2,FALSE),"Não Cadastrado")))))</f>
        <v/>
      </c>
      <c r="Z784" s="104" t="str">
        <f>VLOOKUP(Tabela2[[#This Row],[SIEMA]],Siema2025,11,FALSE)</f>
        <v xml:space="preserve"> </v>
      </c>
      <c r="AA784" s="104" t="str">
        <f>VLOOKUP(Tabela2[[#This Row],[SIEMA]],Siema2025,12,FALSE)</f>
        <v xml:space="preserve"> </v>
      </c>
      <c r="AB784" s="104" t="str">
        <f>IF(W784="","",IF(ISNUMBER(W784)=FALSE,"Não se aplica",IFERROR(VLOOKUP(W784,Produtos!$A$1:$C$2319,3,FALSE),"Não Cadastrado")))</f>
        <v/>
      </c>
      <c r="AC784" s="104"/>
      <c r="AD784" s="108"/>
      <c r="AE784" s="107" t="str">
        <f>IF(AC784="","", IF(AC784="NC","", IF(AC784="NE","", IF(AC784="NA","",IFERROR(VLOOKUP(AC784,Produtos!$A$1:$C$2319,2,FALSE),"Não Cadastrado")))))</f>
        <v/>
      </c>
      <c r="AF784" s="104"/>
      <c r="AG784" s="104"/>
      <c r="AH784" s="104" t="str">
        <f>IF(AC784="","",IF(ISNUMBER(AC784)=FALSE,"Não se aplica",IFERROR(VLOOKUP(AC784,Produtos!$A$1:$C$2319,3,FALSE),"Não Cadastrado")))</f>
        <v/>
      </c>
      <c r="AI784" s="104"/>
      <c r="AJ784" s="104" t="str">
        <f>VLOOKUP(Tabela2[[#This Row],[SIEMA]],Siema2025,26,FALSE)</f>
        <v>Vandalismo</v>
      </c>
      <c r="AK784" s="107" t="s">
        <v>7122</v>
      </c>
      <c r="AL784" s="107"/>
      <c r="AM784" s="107"/>
      <c r="AN784" s="108" t="str">
        <f>VLOOKUP(Tabela2[[#This Row],[SIEMA]],Siema2025,51,FALSE)</f>
        <v/>
      </c>
      <c r="AO784" s="108" t="str">
        <f>VLOOKUP(Tabela2[[#This Row],[SIEMA]],Siema2025,53,FALSE)</f>
        <v/>
      </c>
      <c r="AP784" s="108" t="str">
        <f>VLOOKUP(Tabela2[[#This Row],[SIEMA]],Siema2025,55,FALSE)</f>
        <v/>
      </c>
      <c r="AQ784" s="108" t="str">
        <f>VLOOKUP(Tabela2[[#This Row],[SIEMA]],Siema2025,57,FALSE)</f>
        <v/>
      </c>
      <c r="AR784" s="108" t="str">
        <f>VLOOKUP(Tabela2[[#This Row],[SIEMA]],Siema2025,59,FALSE)</f>
        <v/>
      </c>
      <c r="AS784" s="108" t="str">
        <f>VLOOKUP(Tabela2[[#This Row],[SIEMA]],Siema2025,61,FALSE)</f>
        <v/>
      </c>
      <c r="AT784" s="108" t="str">
        <f>VLOOKUP(Tabela2[[#This Row],[SIEMA]],Siema2025,63,FALSE)</f>
        <v/>
      </c>
      <c r="AU784" s="108" t="str">
        <f>VLOOKUP(Tabela2[[#This Row],[SIEMA]],Siema2025,65,FALSE)</f>
        <v/>
      </c>
      <c r="AV784" s="108" t="str">
        <f>VLOOKUP(Tabela2[[#This Row],[SIEMA]],Siema2025,67,FALSE)</f>
        <v/>
      </c>
      <c r="AW784" s="108" t="str">
        <f>VLOOKUP(Tabela2[[#This Row],[SIEMA]],Siema2025,69,FALSE)</f>
        <v>X</v>
      </c>
      <c r="AX784" s="108" t="str">
        <f>VLOOKUP(Tabela2[[#This Row],[SIEMA]],Siema2025,71,FALSE)</f>
        <v/>
      </c>
      <c r="AY784" s="108" t="str">
        <f>VLOOKUP(Tabela2[[#This Row],[SIEMA]],Siema2025,73,FALSE)</f>
        <v/>
      </c>
      <c r="AZ784" s="108" t="str">
        <f>VLOOKUP(Tabela2[[#This Row],[SIEMA]],Siema2025,75,FALSE)</f>
        <v/>
      </c>
      <c r="BA784" s="108" t="str">
        <f>VLOOKUP(Tabela2[[#This Row],[SIEMA]],Siema2025,77,FALSE)</f>
        <v/>
      </c>
      <c r="BB784" s="108" t="str">
        <f>VLOOKUP(Tabela2[[#This Row],[SIEMA]],Siema2025,79,FALSE)</f>
        <v/>
      </c>
      <c r="BC784" s="108" t="str">
        <f>IF(Tabela2[[#This Row],[Outro(s) ]] = "X", "PREENCHER","NA")</f>
        <v>NA</v>
      </c>
      <c r="BD784" s="108" t="str">
        <f>VLOOKUP(Tabela2[[#This Row],[SIEMA]],Siema2025,82,FALSE)</f>
        <v/>
      </c>
      <c r="BE784" s="108" t="str">
        <f>VLOOKUP(Tabela2[[#This Row],[SIEMA]],Siema2025,81,FALSE)</f>
        <v/>
      </c>
      <c r="BF784" s="110" t="s">
        <v>3066</v>
      </c>
      <c r="BG784" s="110" t="s">
        <v>7123</v>
      </c>
      <c r="BH784" s="111" t="str">
        <f>VLOOKUP(Tabela2[[#This Row],[SIEMA]],Siema2025,29,FALSE)</f>
        <v/>
      </c>
      <c r="BI784" s="112" t="str">
        <f>VLOOKUP(Tabela2[[#This Row],[SIEMA]],Siema2025,107,FALSE)</f>
        <v>Não</v>
      </c>
      <c r="BJ784" s="107" t="s">
        <v>7099</v>
      </c>
      <c r="BK784" s="104" t="s">
        <v>2696</v>
      </c>
      <c r="BL784" s="140">
        <v>45989</v>
      </c>
      <c r="BM784" s="108">
        <f ca="1">IF(Tabela2[[#This Row],[Data de atendimento do Ibama (considerar o primeiro documento/ação)]]="",_xlfn.DAYS(TODAY(),J784),_xlfn.DAYS(Tabela2[[#This Row],[Data de atendimento do Ibama (considerar o primeiro documento/ação)]],J784))</f>
        <v>1</v>
      </c>
      <c r="BN784" s="108" t="str">
        <f>IF(Tabela2[[#This Row],[Atendido pelo Ibama ("Não" ou "Sim")]]="Não","Preencher", IF(Tabela2[[#This Row],[Atendido pelo Ibama ("Não" ou "Sim")]]="Sim","NA",""))</f>
        <v>NA</v>
      </c>
      <c r="BO784" s="114" t="s">
        <v>7138</v>
      </c>
      <c r="BP784" s="108" t="str">
        <f>IF(Tabela2[[#This Row],[Forma de atendimento (primeiro documento/ação)]]= "Outros (especificar)", "PREENCHER","NA")</f>
        <v>NA</v>
      </c>
      <c r="BQ784" s="106" t="s">
        <v>123</v>
      </c>
      <c r="BR784" s="108" t="str">
        <f>IF(Tabela2[[#This Row],[Equipe do Ibama foi a campo? Houve sobrevoo do Poseidon?]] = "Sim", "PREENCHER","NA")</f>
        <v>NA</v>
      </c>
      <c r="BS784" s="108" t="str">
        <f>IF(Tabela2[[#This Row],[Se sim, foi emitida Ordem de Emergência? (informações vinculada à coluna CK)]] = "Sim", "PREENCHER","NA")</f>
        <v>NA</v>
      </c>
      <c r="BT784" s="108" t="s">
        <v>7101</v>
      </c>
      <c r="BU784" s="108" t="s">
        <v>123</v>
      </c>
      <c r="BV784" s="108" t="s">
        <v>123</v>
      </c>
      <c r="BW784" s="108" t="s">
        <v>123</v>
      </c>
      <c r="BX784" s="106"/>
      <c r="BY784" s="140"/>
      <c r="BZ784" s="104" t="str">
        <f>IF(Tabela2[[#This Row],[Data do documento de encerramento]]="NA","NA",IF(Tabela2[[#This Row],[Data do documento de encerramento]]="","Pendente de conclusão/ encerramento",_xlfn.DAYS(Tabela2[[#This Row],[Data do documento de encerramento]],J784)))</f>
        <v>Pendente de conclusão/ encerramento</v>
      </c>
      <c r="CA784" s="107" t="s">
        <v>10478</v>
      </c>
      <c r="CB784" s="107"/>
      <c r="CC784" s="115"/>
      <c r="CD784" s="107"/>
      <c r="CE784" s="107"/>
      <c r="CF784" s="107"/>
    </row>
    <row r="785" spans="1:84" ht="60.75">
      <c r="A785" s="169">
        <v>202512239607</v>
      </c>
      <c r="B785" s="170" t="s">
        <v>10479</v>
      </c>
      <c r="C785" s="108" t="str">
        <f>VLOOKUP(Tabela2[[#This Row],[SIEMA]],Siema2025,4,FALSE)</f>
        <v xml:space="preserve"> SE</v>
      </c>
      <c r="D785" s="106" t="str">
        <f>VLOOKUP(Tabela2[[#This Row],[SIEMA]],Siema2025,3,FALSE)</f>
        <v xml:space="preserve">Divina Pastora </v>
      </c>
      <c r="E785" s="106" t="str">
        <f>VLOOKUP(Tabela2[[#This Row],[SIEMA]],Siema2025,20,FALSE)</f>
        <v>Satélite de produção Sat.SZ-226</v>
      </c>
      <c r="F785" s="106" t="s">
        <v>10480</v>
      </c>
      <c r="G785" s="106" t="s">
        <v>10481</v>
      </c>
      <c r="H785" s="106" t="s">
        <v>10482</v>
      </c>
      <c r="I785" s="104" t="str">
        <f>VLOOKUP(Tabela2[[#This Row],[SIEMA]],Siema2025,19,FALSE)</f>
        <v/>
      </c>
      <c r="J785" s="105">
        <v>45679</v>
      </c>
      <c r="K785" s="105" t="str">
        <f>VLOOKUP(Tabela2[[#This Row],[SIEMA]],Siema2025,16,FALSE)</f>
        <v>Sábado</v>
      </c>
      <c r="L785" s="106" t="str">
        <f>IF(Tabela2[[#This Row],[Data]]="","Sem Informação",VLOOKUP(MONTH(Tabela2[[#This Row],[Data]]),'[1]Validação de dados'!$I$1:$J$13,2,0))</f>
        <v>Janeiro</v>
      </c>
      <c r="M785" s="104">
        <f>YEAR(Tabela2[[#This Row],[Data]])</f>
        <v>2025</v>
      </c>
      <c r="N785" s="105" t="str">
        <f>VLOOKUP(Tabela2[[#This Row],[SIEMA]],Siema2025,17,FALSE)</f>
        <v>Madrugada</v>
      </c>
      <c r="O785" s="105" t="s">
        <v>145</v>
      </c>
      <c r="P785" s="104" t="str">
        <f>VLOOKUP(Tabela2[[#This Row],[SIEMA]],Siema2025,21,FALSE)</f>
        <v>Poço terrestre</v>
      </c>
      <c r="Q785" s="104">
        <v>1267</v>
      </c>
      <c r="R785" s="104" t="str">
        <f>VLOOKUP(Tabela2[[#This Row],[SIEMA]],Siema2025,10,FALSE)</f>
        <v>Água Produzida fora de especificação</v>
      </c>
      <c r="S785" s="107" t="str">
        <f>IF(Q785="","", IF(Q785="NC","", IF(Q785="NE","", IF(Q785="NA","",IFERROR(VLOOKUP(Q785,[1]Produtos!$A$1:$C$2319,2,FALSE),"Não Cadastrado")))))</f>
        <v>PETRÓLEO CRU</v>
      </c>
      <c r="T785" s="104" t="s">
        <v>10483</v>
      </c>
      <c r="U785" s="104" t="str">
        <f>VLOOKUP(Tabela2[[#This Row],[SIEMA]],Siema2025,12,FALSE)</f>
        <v>M3</v>
      </c>
      <c r="V785" s="104">
        <f>IF(Q785="","",IF(ISNUMBER(Q785)=FALSE,"Não se aplica",IFERROR(VLOOKUP(Q785,Produtos!$A$1:$C$2319,3,FALSE),"Não Cadastrado")))</f>
        <v>3</v>
      </c>
      <c r="W785" s="104" t="str">
        <f>VLOOKUP(Tabela2[[#This Row],[SIEMA]],Siema2025,10,FALSE)</f>
        <v>Água Produzida fora de especificação</v>
      </c>
      <c r="X785" s="113" t="str">
        <f>IF(Tabela2[[#This Row],[Origem do acidente]] = "Plataforma", "PREENCHER","NA")</f>
        <v>NA</v>
      </c>
      <c r="Y785" s="109" t="str">
        <f>IF(W785="","", IF(W785="NC","", IF(W785="NE","", IF(W785="NA","",IFERROR(VLOOKUP(W785,Produtos!$A$1:$C$2319,2,FALSE),"Não Cadastrado")))))</f>
        <v>Não Cadastrado</v>
      </c>
      <c r="Z785" s="104" t="str">
        <f>VLOOKUP(Tabela2[[#This Row],[SIEMA]],Siema2025,11,FALSE)</f>
        <v>0.1995</v>
      </c>
      <c r="AA785" s="104" t="str">
        <f>VLOOKUP(Tabela2[[#This Row],[SIEMA]],Siema2025,12,FALSE)</f>
        <v>M3</v>
      </c>
      <c r="AB785" s="104" t="str">
        <f>IF(W785="","",IF(ISNUMBER(W785)=FALSE,"Não se aplica",IFERROR(VLOOKUP(W785,Produtos!$A$1:$C$2319,3,FALSE),"Não Cadastrado")))</f>
        <v>Não se aplica</v>
      </c>
      <c r="AC785" s="104"/>
      <c r="AD785" s="108" t="str">
        <f>IF(Tabela2[[#This Row],[Origem do acidente]] = "Plataforma", "PREENCHER","NA")</f>
        <v>NA</v>
      </c>
      <c r="AE785" s="107" t="str">
        <f>IF(AC785="","", IF(AC785="NC","", IF(AC785="NE","", IF(AC785="NA","",IFERROR(VLOOKUP(AC785,Produtos!$A$1:$C$2319,2,FALSE),"Não Cadastrado")))))</f>
        <v/>
      </c>
      <c r="AF785" s="104"/>
      <c r="AG785" s="104"/>
      <c r="AH785" s="104" t="str">
        <f>IF(AC785="","",IF(ISNUMBER(AC785)=FALSE,"Não se aplica",IFERROR(VLOOKUP(AC785,Produtos!$A$1:$C$2319,3,FALSE),"Não Cadastrado")))</f>
        <v/>
      </c>
      <c r="AI785" s="104"/>
      <c r="AJ785" s="104" t="str">
        <f>VLOOKUP(Tabela2[[#This Row],[SIEMA]],Siema2025,26,FALSE)</f>
        <v>Furo em conexão</v>
      </c>
      <c r="AK785" s="107" t="s">
        <v>7112</v>
      </c>
      <c r="AL785" s="107"/>
      <c r="AM785" s="107"/>
      <c r="AN785" s="108" t="str">
        <f>VLOOKUP(Tabela2[[#This Row],[SIEMA]],Siema2025,51,FALSE)</f>
        <v/>
      </c>
      <c r="AO785" s="108" t="str">
        <f>VLOOKUP(Tabela2[[#This Row],[SIEMA]],Siema2025,53,FALSE)</f>
        <v/>
      </c>
      <c r="AP785" s="108" t="str">
        <f>VLOOKUP(Tabela2[[#This Row],[SIEMA]],Siema2025,55,FALSE)</f>
        <v/>
      </c>
      <c r="AQ785" s="108" t="str">
        <f>VLOOKUP(Tabela2[[#This Row],[SIEMA]],Siema2025,57,FALSE)</f>
        <v/>
      </c>
      <c r="AR785" s="108" t="str">
        <f>VLOOKUP(Tabela2[[#This Row],[SIEMA]],Siema2025,59,FALSE)</f>
        <v/>
      </c>
      <c r="AS785" s="108" t="str">
        <f>VLOOKUP(Tabela2[[#This Row],[SIEMA]],Siema2025,61,FALSE)</f>
        <v/>
      </c>
      <c r="AT785" s="108" t="str">
        <f>VLOOKUP(Tabela2[[#This Row],[SIEMA]],Siema2025,63,FALSE)</f>
        <v/>
      </c>
      <c r="AU785" s="108" t="str">
        <f>VLOOKUP(Tabela2[[#This Row],[SIEMA]],Siema2025,65,FALSE)</f>
        <v>X</v>
      </c>
      <c r="AV785" s="108" t="str">
        <f>VLOOKUP(Tabela2[[#This Row],[SIEMA]],Siema2025,67,FALSE)</f>
        <v/>
      </c>
      <c r="AW785" s="108" t="str">
        <f>VLOOKUP(Tabela2[[#This Row],[SIEMA]],Siema2025,69,FALSE)</f>
        <v/>
      </c>
      <c r="AX785" s="108" t="str">
        <f>VLOOKUP(Tabela2[[#This Row],[SIEMA]],Siema2025,71,FALSE)</f>
        <v/>
      </c>
      <c r="AY785" s="108" t="str">
        <f>VLOOKUP(Tabela2[[#This Row],[SIEMA]],Siema2025,73,FALSE)</f>
        <v/>
      </c>
      <c r="AZ785" s="108" t="str">
        <f>VLOOKUP(Tabela2[[#This Row],[SIEMA]],Siema2025,75,FALSE)</f>
        <v/>
      </c>
      <c r="BA785" s="108" t="str">
        <f>VLOOKUP(Tabela2[[#This Row],[SIEMA]],Siema2025,77,FALSE)</f>
        <v/>
      </c>
      <c r="BB785" s="108" t="str">
        <f>VLOOKUP(Tabela2[[#This Row],[SIEMA]],Siema2025,79,FALSE)</f>
        <v/>
      </c>
      <c r="BC785" s="108" t="str">
        <f>IF(Tabela2[[#This Row],[Outro(s) ]] = "X", "PREENCHER","NA")</f>
        <v>NA</v>
      </c>
      <c r="BD785" s="108" t="str">
        <f>VLOOKUP(Tabela2[[#This Row],[SIEMA]],Siema2025,82,FALSE)</f>
        <v/>
      </c>
      <c r="BE785" s="108" t="str">
        <f>VLOOKUP(Tabela2[[#This Row],[SIEMA]],Siema2025,81,FALSE)</f>
        <v/>
      </c>
      <c r="BF785" s="110" t="str">
        <f>VLOOKUP(Tabela2[[#This Row],[SIEMA]],Siema2025,28,FALSE)</f>
        <v>Carmo Energy S.A</v>
      </c>
      <c r="BG785" s="110"/>
      <c r="BH785" s="111" t="str">
        <f>VLOOKUP(Tabela2[[#This Row],[SIEMA]],Siema2025,29,FALSE)</f>
        <v/>
      </c>
      <c r="BI785" s="112" t="str">
        <f>VLOOKUP(Tabela2[[#This Row],[SIEMA]],Siema2025,107,FALSE)</f>
        <v>Não</v>
      </c>
      <c r="BJ785" s="107" t="s">
        <v>7113</v>
      </c>
      <c r="BK785" s="104" t="s">
        <v>2696</v>
      </c>
      <c r="BL785" s="1">
        <v>45694</v>
      </c>
      <c r="BM785" s="108">
        <f ca="1">IF(Tabela2[[#This Row],[Data de atendimento do Ibama (considerar o primeiro documento/ação)]]="",_xlfn.DAYS(TODAY(),J785),_xlfn.DAYS(Tabela2[[#This Row],[Data de atendimento do Ibama (considerar o primeiro documento/ação)]],J785))</f>
        <v>15</v>
      </c>
      <c r="BN785" s="108" t="str">
        <f>IF(Tabela2[[#This Row],[Atendido pelo Ibama ("Não" ou "Sim")]]="Não","Preencher", IF(Tabela2[[#This Row],[Atendido pelo Ibama ("Não" ou "Sim")]]="Sim","NA",""))</f>
        <v>NA</v>
      </c>
      <c r="BO785" s="114" t="s">
        <v>7100</v>
      </c>
      <c r="BP785" s="108" t="str">
        <f>IF(Tabela2[[#This Row],[Forma de atendimento (primeiro documento/ação)]]= "Outros (especificar)", "PREENCHER","NA")</f>
        <v>NA</v>
      </c>
      <c r="BQ785" s="106" t="s">
        <v>123</v>
      </c>
      <c r="BR785" s="108" t="str">
        <f>IF(Tabela2[[#This Row],[Equipe do Ibama foi a campo? Houve sobrevoo do Poseidon?]] = "Sim", "PREENCHER","NA")</f>
        <v>NA</v>
      </c>
      <c r="BS785" s="108" t="str">
        <f>IF(Tabela2[[#This Row],[Se sim, foi emitida Ordem de Emergência? (informações vinculada à coluna CK)]] = "Sim", "PREENCHER","NA")</f>
        <v>NA</v>
      </c>
      <c r="BT785" s="108" t="s">
        <v>7114</v>
      </c>
      <c r="BU785" s="108" t="s">
        <v>123</v>
      </c>
      <c r="BV785" s="108" t="s">
        <v>2696</v>
      </c>
      <c r="BW785" s="108" t="s">
        <v>123</v>
      </c>
      <c r="BX785" s="106"/>
      <c r="BY785" s="140"/>
      <c r="BZ785" s="104" t="str">
        <f>IF(Tabela2[[#This Row],[Data do documento de encerramento]]="NA","NA",IF(Tabela2[[#This Row],[Data do documento de encerramento]]="","Pendente de conclusão/ encerramento",_xlfn.DAYS(Tabela2[[#This Row],[Data do documento de encerramento]],J785)))</f>
        <v>Pendente de conclusão/ encerramento</v>
      </c>
      <c r="CA785" s="107"/>
      <c r="CB785" s="107"/>
      <c r="CC785" s="115"/>
      <c r="CD785" s="107"/>
      <c r="CE785" s="107"/>
      <c r="CF785" s="107"/>
    </row>
    <row r="786" spans="1:84" ht="60.75">
      <c r="A786" s="198" t="s">
        <v>10484</v>
      </c>
      <c r="B786" s="199" t="s">
        <v>10485</v>
      </c>
      <c r="C786" s="108" t="s">
        <v>672</v>
      </c>
      <c r="D786" s="106" t="s">
        <v>637</v>
      </c>
      <c r="E786" s="106" t="s">
        <v>10486</v>
      </c>
      <c r="F786" s="106"/>
      <c r="G786" s="106" t="s">
        <v>10487</v>
      </c>
      <c r="H786" s="106" t="s">
        <v>10488</v>
      </c>
      <c r="I786" s="105" t="s">
        <v>124</v>
      </c>
      <c r="J786" s="105">
        <v>45961</v>
      </c>
      <c r="K786" s="105" t="s">
        <v>200</v>
      </c>
      <c r="L786" s="106" t="str">
        <f>IF(Tabela2[[#This Row],[Data]]="","Sem Informação",VLOOKUP(MONTH(Tabela2[[#This Row],[Data]]),'[1]Validação de dados'!$I$1:$J$13,2,0))</f>
        <v>Outubro</v>
      </c>
      <c r="M786" s="104">
        <f>YEAR(Tabela2[[#This Row],[Data]])</f>
        <v>2025</v>
      </c>
      <c r="N786" s="105" t="s">
        <v>122</v>
      </c>
      <c r="O786" s="105" t="s">
        <v>111</v>
      </c>
      <c r="P786" s="104"/>
      <c r="Q786" s="104">
        <v>1202</v>
      </c>
      <c r="R786" s="104" t="s">
        <v>252</v>
      </c>
      <c r="S786" s="107" t="str">
        <f>IF(Q786="","", IF(Q786="NC","", IF(Q786="NE","", IF(Q786="NA","",IFERROR(VLOOKUP(Q786,[1]Produtos!$A$1:$C$2319,2,FALSE),"Não Cadastrado")))))</f>
        <v>GASÓLEO ou ÓLEO DIESEL ou ÓLEO PARA AQUECIMENTO, LEVE</v>
      </c>
      <c r="T786" s="104">
        <v>1.7999999999999999E-6</v>
      </c>
      <c r="U786" s="104" t="s">
        <v>7111</v>
      </c>
      <c r="V786" s="104">
        <f>IF(Q786="","",IF(ISNUMBER(Q786)=FALSE,"Não se aplica",IFERROR(VLOOKUP(Q786,Produtos!$A$1:$C$2319,3,FALSE),"Não Cadastrado")))</f>
        <v>3</v>
      </c>
      <c r="W786" s="104"/>
      <c r="X786" s="113"/>
      <c r="Y786" s="109" t="str">
        <f>IF(W786="","", IF(W786="NC","", IF(W786="NE","", IF(W786="NA","",IFERROR(VLOOKUP(W786,[1]Produtos!$A$1:$C$2319,2,FALSE),"Não Cadastrado")))))</f>
        <v/>
      </c>
      <c r="Z786" s="104"/>
      <c r="AA786" s="104"/>
      <c r="AB786" s="104" t="str">
        <f>IF(W786="","",IF(ISNUMBER(W786)=FALSE,"Não se aplica",IFERROR(VLOOKUP(W786,[1]Produtos!$A$1:$C$2319,3,FALSE),"Não Cadastrado")))</f>
        <v/>
      </c>
      <c r="AC786" s="104"/>
      <c r="AD786" s="108"/>
      <c r="AE786" s="107" t="str">
        <f>IF(AC786="","", IF(AC786="NC","", IF(AC786="NE","", IF(AC786="NA","",IFERROR(VLOOKUP(AC786,[1]Produtos!$A$1:$C$2319,2,FALSE),"Não Cadastrado")))))</f>
        <v/>
      </c>
      <c r="AF786" s="104"/>
      <c r="AG786" s="104"/>
      <c r="AH786" s="104" t="str">
        <f>IF(AC786="","",IF(ISNUMBER(AC786)=FALSE,"Não se aplica",IFERROR(VLOOKUP(AC786,Produtos!$A$1:$C$2319,3,FALSE),"Não Cadastrado")))</f>
        <v/>
      </c>
      <c r="AI786" s="104"/>
      <c r="AJ786" s="104"/>
      <c r="AK786" s="107" t="s">
        <v>7112</v>
      </c>
      <c r="AL786" s="107"/>
      <c r="AM786" s="107"/>
      <c r="AN786" s="108"/>
      <c r="AO786" s="108"/>
      <c r="AP786" s="108"/>
      <c r="AQ786" s="108"/>
      <c r="AR786" s="114"/>
      <c r="AS786" s="108" t="s">
        <v>7132</v>
      </c>
      <c r="AT786" s="108"/>
      <c r="AU786" s="108"/>
      <c r="AV786" s="108"/>
      <c r="AW786" s="108"/>
      <c r="AX786" s="108"/>
      <c r="AY786" s="108"/>
      <c r="AZ786" s="108"/>
      <c r="BA786" s="108"/>
      <c r="BB786" s="108"/>
      <c r="BC786" s="108" t="s">
        <v>7127</v>
      </c>
      <c r="BD786" s="108"/>
      <c r="BE786" s="108"/>
      <c r="BF786" s="110" t="s">
        <v>206</v>
      </c>
      <c r="BG786" s="110"/>
      <c r="BH786" s="111" t="s">
        <v>262</v>
      </c>
      <c r="BI786" s="112" t="s">
        <v>2696</v>
      </c>
      <c r="BJ786" s="107" t="s">
        <v>7099</v>
      </c>
      <c r="BK786" s="104" t="s">
        <v>2696</v>
      </c>
      <c r="BL786" s="140">
        <v>46010</v>
      </c>
      <c r="BM786" s="108">
        <f ca="1">IF(Tabela2[[#This Row],[Data de atendimento do Ibama (considerar o primeiro documento/ação)]]="",_xlfn.DAYS(TODAY(),J786),_xlfn.DAYS(Tabela2[[#This Row],[Data de atendimento do Ibama (considerar o primeiro documento/ação)]],J786))</f>
        <v>49</v>
      </c>
      <c r="BN786" s="108" t="str">
        <f>IF(Tabela2[[#This Row],[Atendido pelo Ibama ("Não" ou "Sim")]]="Não","Preencher", IF(Tabela2[[#This Row],[Atendido pelo Ibama ("Não" ou "Sim")]]="Sim","NA",""))</f>
        <v>NA</v>
      </c>
      <c r="BO786" s="114" t="s">
        <v>7100</v>
      </c>
      <c r="BP786" s="108" t="str">
        <f>IF(Tabela2[[#This Row],[Forma de atendimento (primeiro documento/ação)]]= "Outros (especificar)", "PREENCHER","NA")</f>
        <v>NA</v>
      </c>
      <c r="BQ786" s="106" t="s">
        <v>123</v>
      </c>
      <c r="BR786" s="108" t="str">
        <f>IF(Tabela2[[#This Row],[Equipe do Ibama foi a campo? Houve sobrevoo do Poseidon?]] = "Sim", "PREENCHER","NA")</f>
        <v>NA</v>
      </c>
      <c r="BS786" s="108" t="str">
        <f>IF(Tabela2[[#This Row],[Se sim, foi emitida Ordem de Emergência? (informações vinculada à coluna CK)]] = "Sim", "PREENCHER","NA")</f>
        <v>NA</v>
      </c>
      <c r="BT786" s="108" t="s">
        <v>7101</v>
      </c>
      <c r="BU786" s="108" t="s">
        <v>2696</v>
      </c>
      <c r="BV786" s="108" t="s">
        <v>123</v>
      </c>
      <c r="BW786" s="108" t="s">
        <v>2696</v>
      </c>
      <c r="BX786" s="106" t="s">
        <v>7102</v>
      </c>
      <c r="BY786" s="140">
        <v>46140</v>
      </c>
      <c r="BZ786" s="104">
        <f>IF(Tabela2[[#This Row],[Data do documento de encerramento]]="NA","NA",IF(Tabela2[[#This Row],[Data do documento de encerramento]]="","Pendente de conclusão/ encerramento",_xlfn.DAYS(Tabela2[[#This Row],[Data do documento de encerramento]],J786)))</f>
        <v>179</v>
      </c>
      <c r="CA786" s="107"/>
      <c r="CB786" s="107" t="s">
        <v>7158</v>
      </c>
      <c r="CC786" s="114" t="s">
        <v>8352</v>
      </c>
      <c r="CD786" s="114" t="s">
        <v>123</v>
      </c>
      <c r="CE786" s="114" t="s">
        <v>2696</v>
      </c>
      <c r="CF786" s="114" t="s">
        <v>7105</v>
      </c>
    </row>
    <row r="787" spans="1:84" ht="30.75">
      <c r="A787" s="106" t="s">
        <v>10484</v>
      </c>
      <c r="B787" s="199" t="s">
        <v>10489</v>
      </c>
      <c r="C787" s="108" t="s">
        <v>672</v>
      </c>
      <c r="D787" s="106" t="s">
        <v>637</v>
      </c>
      <c r="E787" s="106" t="s">
        <v>10490</v>
      </c>
      <c r="F787" s="106"/>
      <c r="G787" s="106" t="s">
        <v>10491</v>
      </c>
      <c r="H787" s="106" t="s">
        <v>10492</v>
      </c>
      <c r="I787" s="105" t="s">
        <v>124</v>
      </c>
      <c r="J787" s="105">
        <v>45972</v>
      </c>
      <c r="K787" s="105" t="s">
        <v>355</v>
      </c>
      <c r="L787" s="106" t="str">
        <f>IF(Tabela2[[#This Row],[Data]]="","Sem Informação",VLOOKUP(MONTH(Tabela2[[#This Row],[Data]]),'[1]Validação de dados'!$I$1:$J$13,2,0))</f>
        <v>Novembro</v>
      </c>
      <c r="M787" s="104">
        <f>YEAR(Tabela2[[#This Row],[Data]])</f>
        <v>2025</v>
      </c>
      <c r="N787" s="105" t="s">
        <v>143</v>
      </c>
      <c r="O787" s="105" t="s">
        <v>111</v>
      </c>
      <c r="P787" s="104"/>
      <c r="Q787" s="104" t="s">
        <v>637</v>
      </c>
      <c r="R787" s="108" t="s">
        <v>10493</v>
      </c>
      <c r="S787" s="107" t="s">
        <v>10494</v>
      </c>
      <c r="T787" s="104">
        <v>0.01</v>
      </c>
      <c r="U787" s="104" t="s">
        <v>7111</v>
      </c>
      <c r="V787" s="104" t="str">
        <f>IF(Q787="","",IF(ISNUMBER(Q787)=FALSE,"Não se aplica",IFERROR(VLOOKUP(Q787,Produtos!$A$1:$C$2319,3,FALSE),"Não Cadastrado")))</f>
        <v>Não se aplica</v>
      </c>
      <c r="W787" s="104"/>
      <c r="X787" s="113"/>
      <c r="Y787" s="109" t="str">
        <f>IF(W787="","", IF(W787="NC","", IF(W787="NE","", IF(W787="NA","",IFERROR(VLOOKUP(W787,[1]Produtos!$A$1:$C$2319,2,FALSE),"Não Cadastrado")))))</f>
        <v/>
      </c>
      <c r="Z787" s="104"/>
      <c r="AA787" s="104"/>
      <c r="AB787" s="104" t="str">
        <f>IF(W787="","",IF(ISNUMBER(W787)=FALSE,"Não se aplica",IFERROR(VLOOKUP(W787,[1]Produtos!$A$1:$C$2319,3,FALSE),"Não Cadastrado")))</f>
        <v/>
      </c>
      <c r="AC787" s="104"/>
      <c r="AD787" s="108"/>
      <c r="AE787" s="107" t="str">
        <f>IF(AC787="","", IF(AC787="NC","", IF(AC787="NE","", IF(AC787="NA","",IFERROR(VLOOKUP(AC787,[1]Produtos!$A$1:$C$2319,2,FALSE),"Não Cadastrado")))))</f>
        <v/>
      </c>
      <c r="AF787" s="104"/>
      <c r="AG787" s="104"/>
      <c r="AH787" s="104" t="str">
        <f>IF(AC787="","",IF(ISNUMBER(AC787)=FALSE,"Não se aplica",IFERROR(VLOOKUP(AC787,Produtos!$A$1:$C$2319,3,FALSE),"Não Cadastrado")))</f>
        <v/>
      </c>
      <c r="AI787" s="104"/>
      <c r="AJ787" s="104"/>
      <c r="AK787" s="107" t="s">
        <v>7311</v>
      </c>
      <c r="AL787" s="107"/>
      <c r="AM787" s="107"/>
      <c r="AN787" s="108"/>
      <c r="AO787" s="108"/>
      <c r="AP787" s="108"/>
      <c r="AQ787" s="108"/>
      <c r="AR787" s="114"/>
      <c r="AS787" s="108" t="s">
        <v>7132</v>
      </c>
      <c r="AT787" s="108"/>
      <c r="AU787" s="108"/>
      <c r="AV787" s="108"/>
      <c r="AW787" s="108"/>
      <c r="AX787" s="108"/>
      <c r="AY787" s="108"/>
      <c r="AZ787" s="108"/>
      <c r="BA787" s="108"/>
      <c r="BB787" s="108"/>
      <c r="BC787" s="108" t="str">
        <f>IF(Tabela2[[#This Row],[Outro(s) ]] = "X", "PREENCHER","NA")</f>
        <v>NA</v>
      </c>
      <c r="BD787" s="108"/>
      <c r="BE787" s="108"/>
      <c r="BF787" s="110" t="s">
        <v>206</v>
      </c>
      <c r="BG787" s="110"/>
      <c r="BH787" s="111" t="s">
        <v>262</v>
      </c>
      <c r="BI787" s="112" t="s">
        <v>123</v>
      </c>
      <c r="BJ787" s="107" t="s">
        <v>7099</v>
      </c>
      <c r="BK787" s="104" t="s">
        <v>2696</v>
      </c>
      <c r="BL787" s="140">
        <v>45995</v>
      </c>
      <c r="BM787" s="108">
        <f ca="1">IF(Tabela2[[#This Row],[Data de atendimento do Ibama (considerar o primeiro documento/ação)]]="",_xlfn.DAYS(TODAY(),J787),_xlfn.DAYS(Tabela2[[#This Row],[Data de atendimento do Ibama (considerar o primeiro documento/ação)]],J787))</f>
        <v>23</v>
      </c>
      <c r="BN787" s="108" t="str">
        <f>IF(Tabela2[[#This Row],[Atendido pelo Ibama ("Não" ou "Sim")]]="Não","Preencher", IF(Tabela2[[#This Row],[Atendido pelo Ibama ("Não" ou "Sim")]]="Sim","NA",""))</f>
        <v>NA</v>
      </c>
      <c r="BO787" s="114" t="s">
        <v>7100</v>
      </c>
      <c r="BP787" s="108" t="str">
        <f>IF(Tabela2[[#This Row],[Forma de atendimento (primeiro documento/ação)]]= "Outros (especificar)", "PREENCHER","NA")</f>
        <v>NA</v>
      </c>
      <c r="BQ787" s="106" t="s">
        <v>123</v>
      </c>
      <c r="BR787" s="108" t="str">
        <f>IF(Tabela2[[#This Row],[Equipe do Ibama foi a campo? Houve sobrevoo do Poseidon?]] = "Sim", "PREENCHER","NA")</f>
        <v>NA</v>
      </c>
      <c r="BS787" s="108" t="str">
        <f>IF(Tabela2[[#This Row],[Se sim, foi emitida Ordem de Emergência? (informações vinculada à coluna CK)]] = "Sim", "PREENCHER","NA")</f>
        <v>NA</v>
      </c>
      <c r="BT787" s="108" t="s">
        <v>7101</v>
      </c>
      <c r="BU787" s="108" t="s">
        <v>123</v>
      </c>
      <c r="BV787" s="108" t="s">
        <v>123</v>
      </c>
      <c r="BW787" s="108" t="s">
        <v>123</v>
      </c>
      <c r="BX787" s="106" t="s">
        <v>7127</v>
      </c>
      <c r="BY787" s="140"/>
      <c r="BZ787" s="104" t="str">
        <f>IF(Tabela2[[#This Row],[Data do documento de encerramento]]="NA","NA",IF(Tabela2[[#This Row],[Data do documento de encerramento]]="","Pendente de conclusão/ encerramento",_xlfn.DAYS(Tabela2[[#This Row],[Data do documento de encerramento]],J787)))</f>
        <v>Pendente de conclusão/ encerramento</v>
      </c>
      <c r="CA787" s="107"/>
      <c r="CB787" s="107" t="s">
        <v>7158</v>
      </c>
      <c r="CC787" s="114" t="s">
        <v>10495</v>
      </c>
      <c r="CD787" s="114" t="s">
        <v>7278</v>
      </c>
      <c r="CE787" s="114" t="s">
        <v>2696</v>
      </c>
      <c r="CF787" s="114" t="s">
        <v>7257</v>
      </c>
    </row>
    <row r="788" spans="1:84" ht="60.75">
      <c r="A788" s="106" t="s">
        <v>10484</v>
      </c>
      <c r="B788" s="199" t="s">
        <v>10496</v>
      </c>
      <c r="C788" s="108" t="s">
        <v>672</v>
      </c>
      <c r="D788" s="106" t="s">
        <v>637</v>
      </c>
      <c r="E788" s="106" t="s">
        <v>7948</v>
      </c>
      <c r="F788" s="106"/>
      <c r="G788" s="106" t="s">
        <v>9710</v>
      </c>
      <c r="H788" s="106" t="s">
        <v>10497</v>
      </c>
      <c r="I788" s="105" t="s">
        <v>124</v>
      </c>
      <c r="J788" s="105">
        <v>46003</v>
      </c>
      <c r="K788" s="105" t="s">
        <v>200</v>
      </c>
      <c r="L788" s="106" t="str">
        <f>IF(Tabela2[[#This Row],[Data]]="","Sem Informação",VLOOKUP(MONTH(Tabela2[[#This Row],[Data]]),'[1]Validação de dados'!$I$1:$J$13,2,0))</f>
        <v>Dezembro</v>
      </c>
      <c r="M788" s="104">
        <f>YEAR(Tabela2[[#This Row],[Data]])</f>
        <v>2025</v>
      </c>
      <c r="N788" s="105" t="s">
        <v>143</v>
      </c>
      <c r="O788" s="105" t="s">
        <v>111</v>
      </c>
      <c r="P788" s="104"/>
      <c r="Q788">
        <v>3082</v>
      </c>
      <c r="R788" s="108" t="s">
        <v>1714</v>
      </c>
      <c r="S788" s="108" t="s">
        <v>1714</v>
      </c>
      <c r="T788" s="104">
        <v>1.4999999999999999E-2</v>
      </c>
      <c r="U788" s="104" t="s">
        <v>7111</v>
      </c>
      <c r="V788" s="104">
        <f>IF(Q788="","",IF(ISNUMBER(Q788)=FALSE,"Não se aplica",IFERROR(VLOOKUP(Q788,Produtos!$A$1:$C$2319,3,FALSE),"Não Cadastrado")))</f>
        <v>9</v>
      </c>
      <c r="W788" s="104"/>
      <c r="X788" s="113"/>
      <c r="Y788" s="109" t="str">
        <f>IF(W788="","", IF(W788="NC","", IF(W788="NE","", IF(W788="NA","",IFERROR(VLOOKUP(W788,[1]Produtos!$A$1:$C$2319,2,FALSE),"Não Cadastrado")))))</f>
        <v/>
      </c>
      <c r="Z788" s="104"/>
      <c r="AA788" s="104"/>
      <c r="AB788" s="104" t="str">
        <f>IF(W788="","",IF(ISNUMBER(W788)=FALSE,"Não se aplica",IFERROR(VLOOKUP(W788,[1]Produtos!$A$1:$C$2319,3,FALSE),"Não Cadastrado")))</f>
        <v/>
      </c>
      <c r="AC788" s="104"/>
      <c r="AD788" s="108"/>
      <c r="AE788" s="107" t="str">
        <f>IF(AC788="","", IF(AC788="NC","", IF(AC788="NE","", IF(AC788="NA","",IFERROR(VLOOKUP(AC788,[1]Produtos!$A$1:$C$2319,2,FALSE),"Não Cadastrado")))))</f>
        <v/>
      </c>
      <c r="AF788" s="104"/>
      <c r="AG788" s="104"/>
      <c r="AH788" s="104" t="str">
        <f>IF(AC788="","",IF(ISNUMBER(AC788)=FALSE,"Não se aplica",IFERROR(VLOOKUP(AC788,Produtos!$A$1:$C$2319,3,FALSE),"Não Cadastrado")))</f>
        <v/>
      </c>
      <c r="AI788" s="104"/>
      <c r="AJ788" s="104"/>
      <c r="AK788" s="107" t="s">
        <v>7229</v>
      </c>
      <c r="AL788" s="107"/>
      <c r="AM788" s="107"/>
      <c r="AN788" s="108"/>
      <c r="AO788" s="108"/>
      <c r="AP788" s="108"/>
      <c r="AQ788" s="108"/>
      <c r="AR788" s="114"/>
      <c r="AS788" s="108" t="s">
        <v>7132</v>
      </c>
      <c r="AT788" s="108"/>
      <c r="AU788" s="108"/>
      <c r="AV788" s="108"/>
      <c r="AW788" s="108"/>
      <c r="AX788" s="108"/>
      <c r="AY788" s="108"/>
      <c r="AZ788" s="108"/>
      <c r="BA788" s="108"/>
      <c r="BB788" s="108"/>
      <c r="BC788" s="108" t="str">
        <f>IF(Tabela2[[#This Row],[Outro(s) ]] = "X", "PREENCHER","NA")</f>
        <v>NA</v>
      </c>
      <c r="BD788" s="108"/>
      <c r="BE788" s="108"/>
      <c r="BF788" s="110" t="s">
        <v>206</v>
      </c>
      <c r="BG788" s="110"/>
      <c r="BH788" s="111" t="s">
        <v>262</v>
      </c>
      <c r="BI788" s="112" t="s">
        <v>2696</v>
      </c>
      <c r="BJ788" s="107" t="s">
        <v>7099</v>
      </c>
      <c r="BK788" s="104" t="s">
        <v>2696</v>
      </c>
      <c r="BL788" s="140">
        <v>46007</v>
      </c>
      <c r="BM788" s="108">
        <f ca="1">IF(Tabela2[[#This Row],[Data de atendimento do Ibama (considerar o primeiro documento/ação)]]="",_xlfn.DAYS(TODAY(),J788),_xlfn.DAYS(Tabela2[[#This Row],[Data de atendimento do Ibama (considerar o primeiro documento/ação)]],J788))</f>
        <v>4</v>
      </c>
      <c r="BN788" s="108" t="str">
        <f>IF(Tabela2[[#This Row],[Atendido pelo Ibama ("Não" ou "Sim")]]="Não","Preencher", IF(Tabela2[[#This Row],[Atendido pelo Ibama ("Não" ou "Sim")]]="Sim","NA",""))</f>
        <v>NA</v>
      </c>
      <c r="BO788" s="114" t="s">
        <v>7100</v>
      </c>
      <c r="BP788" s="108" t="str">
        <f>IF(Tabela2[[#This Row],[Forma de atendimento (primeiro documento/ação)]]= "Outros (especificar)", "PREENCHER","NA")</f>
        <v>NA</v>
      </c>
      <c r="BQ788" s="106" t="s">
        <v>123</v>
      </c>
      <c r="BR788" s="108" t="str">
        <f>IF(Tabela2[[#This Row],[Equipe do Ibama foi a campo? Houve sobrevoo do Poseidon?]] = "Sim", "PREENCHER","NA")</f>
        <v>NA</v>
      </c>
      <c r="BS788" s="108" t="str">
        <f>IF(Tabela2[[#This Row],[Se sim, foi emitida Ordem de Emergência? (informações vinculada à coluna CK)]] = "Sim", "PREENCHER","NA")</f>
        <v>NA</v>
      </c>
      <c r="BT788" s="108" t="s">
        <v>7101</v>
      </c>
      <c r="BU788" s="108" t="s">
        <v>2696</v>
      </c>
      <c r="BV788" s="108" t="s">
        <v>123</v>
      </c>
      <c r="BW788" s="108" t="s">
        <v>2696</v>
      </c>
      <c r="BX788" s="106" t="s">
        <v>7102</v>
      </c>
      <c r="BY788" s="140">
        <v>46182</v>
      </c>
      <c r="BZ788" s="104">
        <f>IF(Tabela2[[#This Row],[Data do documento de encerramento]]="NA","NA",IF(Tabela2[[#This Row],[Data do documento de encerramento]]="","Pendente de conclusão/ encerramento",_xlfn.DAYS(Tabela2[[#This Row],[Data do documento de encerramento]],J788)))</f>
        <v>179</v>
      </c>
      <c r="CA788" s="107"/>
      <c r="CB788" s="107" t="s">
        <v>7158</v>
      </c>
      <c r="CC788" s="114" t="s">
        <v>7194</v>
      </c>
      <c r="CD788" s="114" t="s">
        <v>123</v>
      </c>
      <c r="CE788" s="114" t="s">
        <v>2696</v>
      </c>
      <c r="CF788" s="114" t="s">
        <v>7105</v>
      </c>
    </row>
    <row r="789" spans="1:84" ht="30.75">
      <c r="A789" s="106" t="s">
        <v>10484</v>
      </c>
      <c r="B789" s="199" t="s">
        <v>10498</v>
      </c>
      <c r="C789" s="108" t="s">
        <v>672</v>
      </c>
      <c r="D789" s="106" t="s">
        <v>637</v>
      </c>
      <c r="E789" s="106" t="s">
        <v>7488</v>
      </c>
      <c r="F789" s="106"/>
      <c r="G789" s="106" t="s">
        <v>10499</v>
      </c>
      <c r="H789" s="106" t="s">
        <v>10500</v>
      </c>
      <c r="I789" s="105" t="s">
        <v>124</v>
      </c>
      <c r="J789" s="105">
        <v>46003</v>
      </c>
      <c r="K789" s="105" t="s">
        <v>200</v>
      </c>
      <c r="L789" s="106" t="str">
        <f>IF(Tabela2[[#This Row],[Data]]="","Sem Informação",VLOOKUP(MONTH(Tabela2[[#This Row],[Data]]),'[1]Validação de dados'!$I$1:$J$13,2,0))</f>
        <v>Dezembro</v>
      </c>
      <c r="M789" s="104">
        <f>YEAR(Tabela2[[#This Row],[Data]])</f>
        <v>2025</v>
      </c>
      <c r="N789" s="105" t="s">
        <v>143</v>
      </c>
      <c r="O789" s="105" t="s">
        <v>111</v>
      </c>
      <c r="P789" s="104"/>
      <c r="Q789" s="104" t="s">
        <v>7094</v>
      </c>
      <c r="R789" s="104" t="s">
        <v>7471</v>
      </c>
      <c r="S789" s="107" t="s">
        <v>10501</v>
      </c>
      <c r="T789" s="104">
        <v>1.3E-6</v>
      </c>
      <c r="U789" s="104" t="s">
        <v>7111</v>
      </c>
      <c r="V789" s="104" t="s">
        <v>7472</v>
      </c>
      <c r="W789" s="104"/>
      <c r="X789" s="113"/>
      <c r="Y789" s="109" t="str">
        <f>IF(W789="","", IF(W789="NC","", IF(W789="NE","", IF(W789="NA","",IFERROR(VLOOKUP(W789,[1]Produtos!$A$1:$C$2319,2,FALSE),"Não Cadastrado")))))</f>
        <v/>
      </c>
      <c r="Z789" s="104"/>
      <c r="AA789" s="104"/>
      <c r="AB789" s="104" t="str">
        <f>IF(W789="","",IF(ISNUMBER(W789)=FALSE,"Não se aplica",IFERROR(VLOOKUP(W789,[1]Produtos!$A$1:$C$2319,3,FALSE),"Não Cadastrado")))</f>
        <v/>
      </c>
      <c r="AC789" s="104"/>
      <c r="AD789" s="108"/>
      <c r="AE789" s="107" t="str">
        <f>IF(AC789="","", IF(AC789="NC","", IF(AC789="NE","", IF(AC789="NA","",IFERROR(VLOOKUP(AC789,[1]Produtos!$A$1:$C$2319,2,FALSE),"Não Cadastrado")))))</f>
        <v/>
      </c>
      <c r="AF789" s="104"/>
      <c r="AG789" s="104"/>
      <c r="AH789" s="104" t="str">
        <f>IF(AC789="","",IF(ISNUMBER(AC789)=FALSE,"Não se aplica",IFERROR(VLOOKUP(AC789,Produtos!$A$1:$C$2319,3,FALSE),"Não Cadastrado")))</f>
        <v/>
      </c>
      <c r="AI789" s="104"/>
      <c r="AJ789" s="104"/>
      <c r="AK789" s="107" t="s">
        <v>7311</v>
      </c>
      <c r="AL789" s="107"/>
      <c r="AM789" s="107"/>
      <c r="AN789" s="108"/>
      <c r="AO789" s="108"/>
      <c r="AP789" s="108"/>
      <c r="AQ789" s="108"/>
      <c r="AR789" s="114"/>
      <c r="AS789" s="108" t="s">
        <v>7132</v>
      </c>
      <c r="AT789" s="108"/>
      <c r="AU789" s="108"/>
      <c r="AV789" s="108"/>
      <c r="AW789" s="108"/>
      <c r="AX789" s="108"/>
      <c r="AY789" s="108"/>
      <c r="AZ789" s="108"/>
      <c r="BA789" s="108"/>
      <c r="BB789" s="108"/>
      <c r="BC789" s="108" t="str">
        <f>IF(Tabela2[[#This Row],[Outro(s) ]] = "X", "PREENCHER","NA")</f>
        <v>NA</v>
      </c>
      <c r="BD789" s="108"/>
      <c r="BE789" s="108"/>
      <c r="BF789" s="110" t="s">
        <v>206</v>
      </c>
      <c r="BG789" s="110"/>
      <c r="BH789" s="111" t="s">
        <v>262</v>
      </c>
      <c r="BI789" s="112" t="s">
        <v>123</v>
      </c>
      <c r="BJ789" s="107" t="s">
        <v>7099</v>
      </c>
      <c r="BK789" s="104" t="s">
        <v>2696</v>
      </c>
      <c r="BL789" s="140">
        <v>46007</v>
      </c>
      <c r="BM789" s="108">
        <f ca="1">IF(Tabela2[[#This Row],[Data de atendimento do Ibama (considerar o primeiro documento/ação)]]="",_xlfn.DAYS(TODAY(),J789),_xlfn.DAYS(Tabela2[[#This Row],[Data de atendimento do Ibama (considerar o primeiro documento/ação)]],J789))</f>
        <v>4</v>
      </c>
      <c r="BN789" s="108" t="str">
        <f>IF(Tabela2[[#This Row],[Atendido pelo Ibama ("Não" ou "Sim")]]="Não","Preencher", IF(Tabela2[[#This Row],[Atendido pelo Ibama ("Não" ou "Sim")]]="Sim","NA",""))</f>
        <v>NA</v>
      </c>
      <c r="BO789" s="114" t="s">
        <v>7100</v>
      </c>
      <c r="BP789" s="108" t="str">
        <f>IF(Tabela2[[#This Row],[Forma de atendimento (primeiro documento/ação)]]= "Outros (especificar)", "PREENCHER","NA")</f>
        <v>NA</v>
      </c>
      <c r="BQ789" s="106" t="s">
        <v>123</v>
      </c>
      <c r="BR789" s="108" t="str">
        <f>IF(Tabela2[[#This Row],[Equipe do Ibama foi a campo? Houve sobrevoo do Poseidon?]] = "Sim", "PREENCHER","NA")</f>
        <v>NA</v>
      </c>
      <c r="BS789" s="108" t="str">
        <f>IF(Tabela2[[#This Row],[Se sim, foi emitida Ordem de Emergência? (informações vinculada à coluna CK)]] = "Sim", "PREENCHER","NA")</f>
        <v>NA</v>
      </c>
      <c r="BT789" s="108" t="s">
        <v>7101</v>
      </c>
      <c r="BU789" s="108" t="s">
        <v>2696</v>
      </c>
      <c r="BV789" s="108" t="s">
        <v>123</v>
      </c>
      <c r="BW789" s="108" t="s">
        <v>2696</v>
      </c>
      <c r="BX789" s="106" t="s">
        <v>7102</v>
      </c>
      <c r="BY789" s="140">
        <v>46182</v>
      </c>
      <c r="BZ789" s="104">
        <f>IF(Tabela2[[#This Row],[Data do documento de encerramento]]="NA","NA",IF(Tabela2[[#This Row],[Data do documento de encerramento]]="","Pendente de conclusão/ encerramento",_xlfn.DAYS(Tabela2[[#This Row],[Data do documento de encerramento]],J789)))</f>
        <v>179</v>
      </c>
      <c r="CA789" s="107"/>
      <c r="CB789" s="107" t="s">
        <v>7277</v>
      </c>
      <c r="CC789" s="107" t="s">
        <v>7140</v>
      </c>
      <c r="CD789" s="114" t="s">
        <v>123</v>
      </c>
      <c r="CE789" s="114" t="s">
        <v>123</v>
      </c>
      <c r="CF789" s="114" t="s">
        <v>7105</v>
      </c>
    </row>
    <row r="790" spans="1:84" ht="45.75">
      <c r="A790" s="106" t="s">
        <v>10484</v>
      </c>
      <c r="B790" s="199" t="s">
        <v>10502</v>
      </c>
      <c r="C790" s="108" t="s">
        <v>672</v>
      </c>
      <c r="D790" s="106" t="s">
        <v>637</v>
      </c>
      <c r="E790" s="106" t="s">
        <v>10503</v>
      </c>
      <c r="F790" s="106"/>
      <c r="G790" s="106" t="s">
        <v>10504</v>
      </c>
      <c r="H790" s="106" t="s">
        <v>10505</v>
      </c>
      <c r="I790" s="105" t="s">
        <v>124</v>
      </c>
      <c r="J790" s="105">
        <v>46005</v>
      </c>
      <c r="K790" s="105" t="s">
        <v>272</v>
      </c>
      <c r="L790" s="106" t="str">
        <f>IF(Tabela2[[#This Row],[Data]]="","Sem Informação",VLOOKUP(MONTH(Tabela2[[#This Row],[Data]]),'[1]Validação de dados'!$I$1:$J$13,2,0))</f>
        <v>Dezembro</v>
      </c>
      <c r="M790" s="104">
        <f>YEAR(Tabela2[[#This Row],[Data]])</f>
        <v>2025</v>
      </c>
      <c r="N790" s="105" t="s">
        <v>122</v>
      </c>
      <c r="O790" s="105" t="s">
        <v>111</v>
      </c>
      <c r="P790" s="104"/>
      <c r="Q790" s="104" t="s">
        <v>637</v>
      </c>
      <c r="R790" s="108" t="s">
        <v>7917</v>
      </c>
      <c r="S790" s="107" t="s">
        <v>10501</v>
      </c>
      <c r="T790" s="104">
        <v>9.9999999999999995E-7</v>
      </c>
      <c r="U790" s="104" t="s">
        <v>7111</v>
      </c>
      <c r="V790" s="104" t="str">
        <f>IF(Q790="","",IF(ISNUMBER(Q790)=FALSE,"Não se aplica",IFERROR(VLOOKUP(Q790,Produtos!$A$1:$C$2319,3,FALSE),"Não Cadastrado")))</f>
        <v>Não se aplica</v>
      </c>
      <c r="W790" s="104"/>
      <c r="X790" s="113"/>
      <c r="Y790" s="109" t="str">
        <f>IF(W790="","", IF(W790="NC","", IF(W790="NE","", IF(W790="NA","",IFERROR(VLOOKUP(W790,[1]Produtos!$A$1:$C$2319,2,FALSE),"Não Cadastrado")))))</f>
        <v/>
      </c>
      <c r="Z790" s="104"/>
      <c r="AA790" s="104"/>
      <c r="AB790" s="104" t="str">
        <f>IF(W790="","",IF(ISNUMBER(W790)=FALSE,"Não se aplica",IFERROR(VLOOKUP(W790,[1]Produtos!$A$1:$C$2319,3,FALSE),"Não Cadastrado")))</f>
        <v/>
      </c>
      <c r="AC790" s="104"/>
      <c r="AD790" s="108"/>
      <c r="AE790" s="107" t="str">
        <f>IF(AC790="","", IF(AC790="NC","", IF(AC790="NE","", IF(AC790="NA","",IFERROR(VLOOKUP(AC790,[1]Produtos!$A$1:$C$2319,2,FALSE),"Não Cadastrado")))))</f>
        <v/>
      </c>
      <c r="AF790" s="104"/>
      <c r="AG790" s="104"/>
      <c r="AH790" s="104" t="str">
        <f>IF(AC790="","",IF(ISNUMBER(AC790)=FALSE,"Não se aplica",IFERROR(VLOOKUP(AC790,Produtos!$A$1:$C$2319,3,FALSE),"Não Cadastrado")))</f>
        <v/>
      </c>
      <c r="AI790" s="104"/>
      <c r="AJ790" s="104"/>
      <c r="AK790" s="107" t="s">
        <v>7098</v>
      </c>
      <c r="AL790" s="107" t="s">
        <v>7229</v>
      </c>
      <c r="AM790" s="107"/>
      <c r="AN790" s="108"/>
      <c r="AO790" s="108"/>
      <c r="AP790" s="108"/>
      <c r="AQ790" s="108"/>
      <c r="AR790" s="114"/>
      <c r="AS790" s="108" t="s">
        <v>7132</v>
      </c>
      <c r="AT790" s="108"/>
      <c r="AU790" s="108"/>
      <c r="AV790" s="108"/>
      <c r="AW790" s="108"/>
      <c r="AX790" s="108"/>
      <c r="AY790" s="108"/>
      <c r="AZ790" s="108"/>
      <c r="BA790" s="108"/>
      <c r="BB790" s="108"/>
      <c r="BC790" s="108" t="str">
        <f>IF(Tabela2[[#This Row],[Outro(s) ]] = "X", "PREENCHER","NA")</f>
        <v>NA</v>
      </c>
      <c r="BD790" s="108"/>
      <c r="BE790" s="108"/>
      <c r="BF790" s="110" t="s">
        <v>206</v>
      </c>
      <c r="BG790" s="110"/>
      <c r="BH790" s="111" t="s">
        <v>262</v>
      </c>
      <c r="BI790" s="112" t="s">
        <v>123</v>
      </c>
      <c r="BJ790" s="107" t="s">
        <v>7099</v>
      </c>
      <c r="BK790" s="104" t="s">
        <v>2696</v>
      </c>
      <c r="BL790" s="140">
        <v>46009</v>
      </c>
      <c r="BM790" s="108">
        <f ca="1">IF(Tabela2[[#This Row],[Data de atendimento do Ibama (considerar o primeiro documento/ação)]]="",_xlfn.DAYS(TODAY(),J790),_xlfn.DAYS(Tabela2[[#This Row],[Data de atendimento do Ibama (considerar o primeiro documento/ação)]],J790))</f>
        <v>4</v>
      </c>
      <c r="BN790" s="108" t="str">
        <f>IF(Tabela2[[#This Row],[Atendido pelo Ibama ("Não" ou "Sim")]]="Não","Preencher", IF(Tabela2[[#This Row],[Atendido pelo Ibama ("Não" ou "Sim")]]="Sim","NA",""))</f>
        <v>NA</v>
      </c>
      <c r="BO790" s="114" t="s">
        <v>7100</v>
      </c>
      <c r="BP790" s="108" t="str">
        <f>IF(Tabela2[[#This Row],[Forma de atendimento (primeiro documento/ação)]]= "Outros (especificar)", "PREENCHER","NA")</f>
        <v>NA</v>
      </c>
      <c r="BQ790" s="106" t="s">
        <v>123</v>
      </c>
      <c r="BR790" s="108" t="str">
        <f>IF(Tabela2[[#This Row],[Equipe do Ibama foi a campo? Houve sobrevoo do Poseidon?]] = "Sim", "PREENCHER","NA")</f>
        <v>NA</v>
      </c>
      <c r="BS790" s="108" t="str">
        <f>IF(Tabela2[[#This Row],[Se sim, foi emitida Ordem de Emergência? (informações vinculada à coluna CK)]] = "Sim", "PREENCHER","NA")</f>
        <v>NA</v>
      </c>
      <c r="BT790" s="108" t="s">
        <v>7101</v>
      </c>
      <c r="BU790" s="108" t="s">
        <v>123</v>
      </c>
      <c r="BV790" s="108" t="s">
        <v>123</v>
      </c>
      <c r="BW790" s="108" t="s">
        <v>123</v>
      </c>
      <c r="BX790" s="106" t="s">
        <v>7127</v>
      </c>
      <c r="BY790" s="140"/>
      <c r="BZ790" s="104" t="str">
        <f>IF(Tabela2[[#This Row],[Data do documento de encerramento]]="NA","NA",IF(Tabela2[[#This Row],[Data do documento de encerramento]]="","Pendente de conclusão/ encerramento",_xlfn.DAYS(Tabela2[[#This Row],[Data do documento de encerramento]],J790)))</f>
        <v>Pendente de conclusão/ encerramento</v>
      </c>
      <c r="CA790" s="107"/>
      <c r="CB790" s="107" t="s">
        <v>7256</v>
      </c>
      <c r="CC790" s="114" t="s">
        <v>7628</v>
      </c>
      <c r="CD790" s="114" t="s">
        <v>7278</v>
      </c>
      <c r="CE790" s="114" t="s">
        <v>123</v>
      </c>
      <c r="CF790" s="114" t="s">
        <v>7105</v>
      </c>
    </row>
    <row r="791" spans="1:84" ht="60.75">
      <c r="A791" s="106" t="s">
        <v>10484</v>
      </c>
      <c r="B791" s="199" t="s">
        <v>10506</v>
      </c>
      <c r="C791" s="108" t="s">
        <v>672</v>
      </c>
      <c r="D791" s="106" t="s">
        <v>637</v>
      </c>
      <c r="E791" s="106" t="s">
        <v>7253</v>
      </c>
      <c r="F791" s="106"/>
      <c r="G791" s="106" t="s">
        <v>10359</v>
      </c>
      <c r="H791" s="106" t="s">
        <v>10507</v>
      </c>
      <c r="I791" s="105" t="s">
        <v>124</v>
      </c>
      <c r="J791" s="105">
        <v>46012</v>
      </c>
      <c r="K791" s="105" t="s">
        <v>272</v>
      </c>
      <c r="L791" s="106" t="str">
        <f>IF(Tabela2[[#This Row],[Data]]="","Sem Informação",VLOOKUP(MONTH(Tabela2[[#This Row],[Data]]),'[1]Validação de dados'!$I$1:$J$13,2,0))</f>
        <v>Dezembro</v>
      </c>
      <c r="M791" s="104">
        <f>YEAR(Tabela2[[#This Row],[Data]])</f>
        <v>2025</v>
      </c>
      <c r="N791" s="105" t="s">
        <v>143</v>
      </c>
      <c r="O791" s="105" t="s">
        <v>111</v>
      </c>
      <c r="P791" s="104"/>
      <c r="Q791" s="104" t="s">
        <v>637</v>
      </c>
      <c r="R791" t="s">
        <v>7199</v>
      </c>
      <c r="S791" s="107" t="s">
        <v>10494</v>
      </c>
      <c r="T791" s="104">
        <v>0.3785</v>
      </c>
      <c r="U791" s="104" t="s">
        <v>7111</v>
      </c>
      <c r="V791" s="104" t="str">
        <f>IF(Q791="","",IF(ISNUMBER(Q791)=FALSE,"Não se aplica",IFERROR(VLOOKUP(Q791,Produtos!$A$1:$C$2319,3,FALSE),"Não Cadastrado")))</f>
        <v>Não se aplica</v>
      </c>
      <c r="W791" s="104"/>
      <c r="X791" s="113"/>
      <c r="Y791" s="109" t="str">
        <f>IF(W791="","", IF(W791="NC","", IF(W791="NE","", IF(W791="NA","",IFERROR(VLOOKUP(W791,[1]Produtos!$A$1:$C$2319,2,FALSE),"Não Cadastrado")))))</f>
        <v/>
      </c>
      <c r="Z791" s="104"/>
      <c r="AA791" s="104"/>
      <c r="AB791" s="104" t="str">
        <f>IF(W791="","",IF(ISNUMBER(W791)=FALSE,"Não se aplica",IFERROR(VLOOKUP(W791,[1]Produtos!$A$1:$C$2319,3,FALSE),"Não Cadastrado")))</f>
        <v/>
      </c>
      <c r="AC791" s="104"/>
      <c r="AD791" s="108"/>
      <c r="AE791" s="107" t="str">
        <f>IF(AC791="","", IF(AC791="NC","", IF(AC791="NE","", IF(AC791="NA","",IFERROR(VLOOKUP(AC791,[1]Produtos!$A$1:$C$2319,2,FALSE),"Não Cadastrado")))))</f>
        <v/>
      </c>
      <c r="AF791" s="104"/>
      <c r="AG791" s="104"/>
      <c r="AH791" s="104" t="str">
        <f>IF(AC791="","",IF(ISNUMBER(AC791)=FALSE,"Não se aplica",IFERROR(VLOOKUP(AC791,Produtos!$A$1:$C$2319,3,FALSE),"Não Cadastrado")))</f>
        <v/>
      </c>
      <c r="AI791" s="104"/>
      <c r="AJ791" s="104"/>
      <c r="AK791" s="107" t="s">
        <v>7112</v>
      </c>
      <c r="AL791" s="107"/>
      <c r="AM791" s="107"/>
      <c r="AN791" s="108"/>
      <c r="AO791" s="108"/>
      <c r="AP791" s="108"/>
      <c r="AQ791" s="108"/>
      <c r="AR791" s="114"/>
      <c r="AS791" s="108" t="s">
        <v>7132</v>
      </c>
      <c r="AT791" s="108"/>
      <c r="AU791" s="108"/>
      <c r="AV791" s="108"/>
      <c r="AW791" s="108"/>
      <c r="AX791" s="108"/>
      <c r="AY791" s="108"/>
      <c r="AZ791" s="108"/>
      <c r="BA791" s="108"/>
      <c r="BB791" s="108"/>
      <c r="BC791" s="108" t="str">
        <f>IF(Tabela2[[#This Row],[Outro(s) ]] = "X", "PREENCHER","NA")</f>
        <v>NA</v>
      </c>
      <c r="BD791" s="108"/>
      <c r="BE791" s="108"/>
      <c r="BF791" s="110" t="s">
        <v>206</v>
      </c>
      <c r="BG791" s="110"/>
      <c r="BH791" s="111" t="s">
        <v>262</v>
      </c>
      <c r="BI791" s="112" t="s">
        <v>123</v>
      </c>
      <c r="BJ791" s="107" t="s">
        <v>7099</v>
      </c>
      <c r="BK791" s="104" t="s">
        <v>2696</v>
      </c>
      <c r="BL791" s="140">
        <v>46024</v>
      </c>
      <c r="BM791" s="108">
        <f ca="1">IF(Tabela2[[#This Row],[Data de atendimento do Ibama (considerar o primeiro documento/ação)]]="",_xlfn.DAYS(TODAY(),J791),_xlfn.DAYS(Tabela2[[#This Row],[Data de atendimento do Ibama (considerar o primeiro documento/ação)]],J791))</f>
        <v>12</v>
      </c>
      <c r="BN791" s="108" t="str">
        <f>IF(Tabela2[[#This Row],[Atendido pelo Ibama ("Não" ou "Sim")]]="Não","Preencher", IF(Tabela2[[#This Row],[Atendido pelo Ibama ("Não" ou "Sim")]]="Sim","NA",""))</f>
        <v>NA</v>
      </c>
      <c r="BO791" s="114" t="s">
        <v>7100</v>
      </c>
      <c r="BP791" s="108" t="str">
        <f>IF(Tabela2[[#This Row],[Forma de atendimento (primeiro documento/ação)]]= "Outros (especificar)", "PREENCHER","NA")</f>
        <v>NA</v>
      </c>
      <c r="BQ791" s="106" t="s">
        <v>123</v>
      </c>
      <c r="BR791" s="108" t="str">
        <f>IF(Tabela2[[#This Row],[Equipe do Ibama foi a campo? Houve sobrevoo do Poseidon?]] = "Sim", "PREENCHER","NA")</f>
        <v>NA</v>
      </c>
      <c r="BS791" s="108" t="str">
        <f>IF(Tabela2[[#This Row],[Se sim, foi emitida Ordem de Emergência? (informações vinculada à coluna CK)]] = "Sim", "PREENCHER","NA")</f>
        <v>NA</v>
      </c>
      <c r="BT791" s="108" t="s">
        <v>7101</v>
      </c>
      <c r="BU791" s="108" t="s">
        <v>2696</v>
      </c>
      <c r="BV791" s="108" t="s">
        <v>123</v>
      </c>
      <c r="BW791" s="108" t="s">
        <v>2696</v>
      </c>
      <c r="BX791" s="106" t="s">
        <v>7102</v>
      </c>
      <c r="BY791" s="140">
        <v>46182</v>
      </c>
      <c r="BZ791" s="104">
        <f>IF(Tabela2[[#This Row],[Data do documento de encerramento]]="NA","NA",IF(Tabela2[[#This Row],[Data do documento de encerramento]]="","Pendente de conclusão/ encerramento",_xlfn.DAYS(Tabela2[[#This Row],[Data do documento de encerramento]],J791)))</f>
        <v>170</v>
      </c>
      <c r="CA791" s="107"/>
      <c r="CB791" s="107" t="s">
        <v>7256</v>
      </c>
      <c r="CC791" s="114" t="s">
        <v>7201</v>
      </c>
      <c r="CD791" s="114" t="s">
        <v>123</v>
      </c>
      <c r="CE791" s="114" t="s">
        <v>123</v>
      </c>
      <c r="CF791" s="114" t="s">
        <v>7257</v>
      </c>
    </row>
    <row r="792" spans="1:84" ht="60.75">
      <c r="A792" s="106" t="s">
        <v>10484</v>
      </c>
      <c r="B792" s="199" t="s">
        <v>10508</v>
      </c>
      <c r="C792" s="108" t="s">
        <v>672</v>
      </c>
      <c r="D792" s="106" t="s">
        <v>637</v>
      </c>
      <c r="E792" s="106" t="s">
        <v>10509</v>
      </c>
      <c r="F792" s="106"/>
      <c r="G792" s="106" t="s">
        <v>10510</v>
      </c>
      <c r="H792" s="106" t="s">
        <v>10511</v>
      </c>
      <c r="I792" s="105" t="s">
        <v>124</v>
      </c>
      <c r="J792" s="105">
        <v>46021</v>
      </c>
      <c r="K792" s="105" t="s">
        <v>355</v>
      </c>
      <c r="L792" s="106" t="str">
        <f>IF(Tabela2[[#This Row],[Data]]="","Sem Informação",VLOOKUP(MONTH(Tabela2[[#This Row],[Data]]),'[1]Validação de dados'!$I$1:$J$13,2,0))</f>
        <v>Dezembro</v>
      </c>
      <c r="M792" s="104">
        <f>YEAR(Tabela2[[#This Row],[Data]])</f>
        <v>2025</v>
      </c>
      <c r="N792" s="105" t="s">
        <v>122</v>
      </c>
      <c r="O792" s="105" t="s">
        <v>111</v>
      </c>
      <c r="P792" s="104"/>
      <c r="Q792" s="104" t="s">
        <v>637</v>
      </c>
      <c r="R792" s="104" t="s">
        <v>7146</v>
      </c>
      <c r="S792" s="107" t="s">
        <v>10494</v>
      </c>
      <c r="T792" s="104">
        <v>1E-4</v>
      </c>
      <c r="U792" s="104" t="s">
        <v>7111</v>
      </c>
      <c r="V792" s="104" t="str">
        <f>IF(Q792="","",IF(ISNUMBER(Q792)=FALSE,"Não se aplica",IFERROR(VLOOKUP(Q792,Produtos!$A$1:$C$2319,3,FALSE),"Não Cadastrado")))</f>
        <v>Não se aplica</v>
      </c>
      <c r="W792" s="104"/>
      <c r="X792" s="113"/>
      <c r="Y792" s="109" t="str">
        <f>IF(W792="","", IF(W792="NC","", IF(W792="NE","", IF(W792="NA","",IFERROR(VLOOKUP(W792,[1]Produtos!$A$1:$C$2319,2,FALSE),"Não Cadastrado")))))</f>
        <v/>
      </c>
      <c r="Z792" s="104"/>
      <c r="AA792" s="104"/>
      <c r="AB792" s="104" t="str">
        <f>IF(W792="","",IF(ISNUMBER(W792)=FALSE,"Não se aplica",IFERROR(VLOOKUP(W792,[1]Produtos!$A$1:$C$2319,3,FALSE),"Não Cadastrado")))</f>
        <v/>
      </c>
      <c r="AC792" s="104"/>
      <c r="AD792" s="108"/>
      <c r="AE792" s="107" t="str">
        <f>IF(AC792="","", IF(AC792="NC","", IF(AC792="NE","", IF(AC792="NA","",IFERROR(VLOOKUP(AC792,[1]Produtos!$A$1:$C$2319,2,FALSE),"Não Cadastrado")))))</f>
        <v/>
      </c>
      <c r="AF792" s="104"/>
      <c r="AG792" s="104"/>
      <c r="AH792" s="104" t="str">
        <f>IF(AC792="","",IF(ISNUMBER(AC792)=FALSE,"Não se aplica",IFERROR(VLOOKUP(AC792,Produtos!$A$1:$C$2319,3,FALSE),"Não Cadastrado")))</f>
        <v/>
      </c>
      <c r="AI792" s="104"/>
      <c r="AJ792" s="104"/>
      <c r="AK792" s="107" t="s">
        <v>7229</v>
      </c>
      <c r="AL792" s="107" t="s">
        <v>7112</v>
      </c>
      <c r="AM792" s="107"/>
      <c r="AN792" s="108"/>
      <c r="AO792" s="108"/>
      <c r="AP792" s="108"/>
      <c r="AQ792" s="108"/>
      <c r="AR792" s="114"/>
      <c r="AS792" s="108" t="s">
        <v>7132</v>
      </c>
      <c r="AT792" s="108"/>
      <c r="AU792" s="108"/>
      <c r="AV792" s="108"/>
      <c r="AW792" s="108"/>
      <c r="AX792" s="108"/>
      <c r="AY792" s="108"/>
      <c r="AZ792" s="108"/>
      <c r="BA792" s="108"/>
      <c r="BB792" s="108"/>
      <c r="BC792" s="108" t="str">
        <f>IF(Tabela2[[#This Row],[Outro(s) ]] = "X", "PREENCHER","NA")</f>
        <v>NA</v>
      </c>
      <c r="BD792" s="108"/>
      <c r="BE792" s="108"/>
      <c r="BF792" s="110" t="s">
        <v>206</v>
      </c>
      <c r="BG792" s="110"/>
      <c r="BH792" s="111" t="s">
        <v>262</v>
      </c>
      <c r="BI792" s="112" t="s">
        <v>123</v>
      </c>
      <c r="BJ792" s="107" t="s">
        <v>7099</v>
      </c>
      <c r="BK792" s="104" t="s">
        <v>2696</v>
      </c>
      <c r="BL792" s="140">
        <v>46024</v>
      </c>
      <c r="BM792" s="108">
        <f ca="1">IF(Tabela2[[#This Row],[Data de atendimento do Ibama (considerar o primeiro documento/ação)]]="",_xlfn.DAYS(TODAY(),J792),_xlfn.DAYS(Tabela2[[#This Row],[Data de atendimento do Ibama (considerar o primeiro documento/ação)]],J792))</f>
        <v>3</v>
      </c>
      <c r="BN792" s="108" t="str">
        <f>IF(Tabela2[[#This Row],[Atendido pelo Ibama ("Não" ou "Sim")]]="Não","Preencher", IF(Tabela2[[#This Row],[Atendido pelo Ibama ("Não" ou "Sim")]]="Sim","NA",""))</f>
        <v>NA</v>
      </c>
      <c r="BO792" s="114" t="s">
        <v>7100</v>
      </c>
      <c r="BP792" s="108" t="str">
        <f>IF(Tabela2[[#This Row],[Forma de atendimento (primeiro documento/ação)]]= "Outros (especificar)", "PREENCHER","NA")</f>
        <v>NA</v>
      </c>
      <c r="BQ792" s="106" t="s">
        <v>123</v>
      </c>
      <c r="BR792" s="108" t="str">
        <f>IF(Tabela2[[#This Row],[Equipe do Ibama foi a campo? Houve sobrevoo do Poseidon?]] = "Sim", "PREENCHER","NA")</f>
        <v>NA</v>
      </c>
      <c r="BS792" s="108" t="str">
        <f>IF(Tabela2[[#This Row],[Se sim, foi emitida Ordem de Emergência? (informações vinculada à coluna CK)]] = "Sim", "PREENCHER","NA")</f>
        <v>NA</v>
      </c>
      <c r="BT792" s="108" t="s">
        <v>7101</v>
      </c>
      <c r="BU792" s="108" t="s">
        <v>2696</v>
      </c>
      <c r="BV792" s="108" t="s">
        <v>123</v>
      </c>
      <c r="BW792" s="108" t="s">
        <v>2696</v>
      </c>
      <c r="BX792" s="106" t="s">
        <v>7102</v>
      </c>
      <c r="BY792" s="140">
        <v>46126</v>
      </c>
      <c r="BZ792" s="104">
        <f>IF(Tabela2[[#This Row],[Data do documento de encerramento]]="NA","NA",IF(Tabela2[[#This Row],[Data do documento de encerramento]]="","Pendente de conclusão/ encerramento",_xlfn.DAYS(Tabela2[[#This Row],[Data do documento de encerramento]],J792)))</f>
        <v>105</v>
      </c>
      <c r="CA792" s="107" t="s">
        <v>7230</v>
      </c>
      <c r="CB792" s="107" t="s">
        <v>7277</v>
      </c>
      <c r="CC792" s="114" t="s">
        <v>7148</v>
      </c>
      <c r="CD792" s="114" t="s">
        <v>123</v>
      </c>
      <c r="CE792" s="114" t="s">
        <v>123</v>
      </c>
      <c r="CF792" s="114" t="s">
        <v>7257</v>
      </c>
    </row>
    <row r="793" spans="1:84" ht="30.75">
      <c r="A793" s="106" t="s">
        <v>10484</v>
      </c>
      <c r="B793" s="199" t="s">
        <v>10512</v>
      </c>
      <c r="C793" s="108" t="s">
        <v>672</v>
      </c>
      <c r="D793" s="106" t="s">
        <v>637</v>
      </c>
      <c r="E793" s="106" t="s">
        <v>7091</v>
      </c>
      <c r="F793" s="106"/>
      <c r="G793" s="106" t="s">
        <v>7549</v>
      </c>
      <c r="H793" s="106" t="s">
        <v>7550</v>
      </c>
      <c r="I793" s="105" t="s">
        <v>124</v>
      </c>
      <c r="J793" s="105">
        <v>46022</v>
      </c>
      <c r="K793" s="105" t="s">
        <v>121</v>
      </c>
      <c r="L793" s="106" t="str">
        <f>IF(Tabela2[[#This Row],[Data]]="","Sem Informação",VLOOKUP(MONTH(Tabela2[[#This Row],[Data]]),'[1]Validação de dados'!$I$1:$J$13,2,0))</f>
        <v>Dezembro</v>
      </c>
      <c r="M793" s="104">
        <f>YEAR(Tabela2[[#This Row],[Data]])</f>
        <v>2025</v>
      </c>
      <c r="N793" s="105" t="s">
        <v>143</v>
      </c>
      <c r="O793" s="105" t="s">
        <v>111</v>
      </c>
      <c r="P793" s="104"/>
      <c r="Q793" s="104" t="s">
        <v>637</v>
      </c>
      <c r="R793" s="104" t="s">
        <v>8893</v>
      </c>
      <c r="S793" s="107" t="s">
        <v>7228</v>
      </c>
      <c r="T793" s="104">
        <v>0.05</v>
      </c>
      <c r="U793" s="104" t="s">
        <v>7111</v>
      </c>
      <c r="V793" s="104" t="str">
        <f>IF(Q793="","",IF(ISNUMBER(Q793)=FALSE,"Não se aplica",IFERROR(VLOOKUP(Q793,Produtos!$A$1:$C$2319,3,FALSE),"Não Cadastrado")))</f>
        <v>Não se aplica</v>
      </c>
      <c r="W793" s="104"/>
      <c r="X793" s="113"/>
      <c r="Y793" s="109" t="str">
        <f>IF(W793="","", IF(W793="NC","", IF(W793="NE","", IF(W793="NA","",IFERROR(VLOOKUP(W793,[1]Produtos!$A$1:$C$2319,2,FALSE),"Não Cadastrado")))))</f>
        <v/>
      </c>
      <c r="Z793" s="104"/>
      <c r="AA793" s="104"/>
      <c r="AB793" s="104" t="str">
        <f>IF(W793="","",IF(ISNUMBER(W793)=FALSE,"Não se aplica",IFERROR(VLOOKUP(W793,[1]Produtos!$A$1:$C$2319,3,FALSE),"Não Cadastrado")))</f>
        <v/>
      </c>
      <c r="AC793" s="104"/>
      <c r="AD793" s="108"/>
      <c r="AE793" s="107" t="str">
        <f>IF(AC793="","", IF(AC793="NC","", IF(AC793="NE","", IF(AC793="NA","",IFERROR(VLOOKUP(AC793,[1]Produtos!$A$1:$C$2319,2,FALSE),"Não Cadastrado")))))</f>
        <v/>
      </c>
      <c r="AF793" s="104"/>
      <c r="AG793" s="104"/>
      <c r="AH793" s="104" t="str">
        <f>IF(AC793="","",IF(ISNUMBER(AC793)=FALSE,"Não se aplica",IFERROR(VLOOKUP(AC793,Produtos!$A$1:$C$2319,3,FALSE),"Não Cadastrado")))</f>
        <v/>
      </c>
      <c r="AI793" s="104"/>
      <c r="AJ793" s="104"/>
      <c r="AK793" s="107" t="s">
        <v>7245</v>
      </c>
      <c r="AL793" s="107" t="s">
        <v>7229</v>
      </c>
      <c r="AM793" s="107"/>
      <c r="AN793" s="108"/>
      <c r="AO793" s="108"/>
      <c r="AP793" s="108"/>
      <c r="AQ793" s="108"/>
      <c r="AR793" s="114"/>
      <c r="AS793" s="108" t="s">
        <v>7132</v>
      </c>
      <c r="AT793" s="108"/>
      <c r="AU793" s="108"/>
      <c r="AV793" s="108"/>
      <c r="AW793" s="108"/>
      <c r="AX793" s="108"/>
      <c r="AY793" s="108"/>
      <c r="AZ793" s="108"/>
      <c r="BA793" s="108"/>
      <c r="BB793" s="108"/>
      <c r="BC793" s="108" t="str">
        <f>IF(Tabela2[[#This Row],[Outro(s) ]] = "X", "PREENCHER","NA")</f>
        <v>NA</v>
      </c>
      <c r="BD793" s="108"/>
      <c r="BE793" s="108"/>
      <c r="BF793" s="110" t="s">
        <v>206</v>
      </c>
      <c r="BG793" s="110"/>
      <c r="BH793" s="111" t="s">
        <v>262</v>
      </c>
      <c r="BI793" s="112" t="s">
        <v>123</v>
      </c>
      <c r="BJ793" s="107" t="s">
        <v>7099</v>
      </c>
      <c r="BK793" s="104" t="s">
        <v>2696</v>
      </c>
      <c r="BL793" s="140">
        <v>46027</v>
      </c>
      <c r="BM793" s="108">
        <f ca="1">IF(Tabela2[[#This Row],[Data de atendimento do Ibama (considerar o primeiro documento/ação)]]="",_xlfn.DAYS(TODAY(),J793),_xlfn.DAYS(Tabela2[[#This Row],[Data de atendimento do Ibama (considerar o primeiro documento/ação)]],J793))</f>
        <v>5</v>
      </c>
      <c r="BN793" s="108" t="str">
        <f>IF(Tabela2[[#This Row],[Atendido pelo Ibama ("Não" ou "Sim")]]="Não","Preencher", IF(Tabela2[[#This Row],[Atendido pelo Ibama ("Não" ou "Sim")]]="Sim","NA",""))</f>
        <v>NA</v>
      </c>
      <c r="BO793" s="114" t="s">
        <v>7100</v>
      </c>
      <c r="BP793" s="108" t="str">
        <f>IF(Tabela2[[#This Row],[Forma de atendimento (primeiro documento/ação)]]= "Outros (especificar)", "PREENCHER","NA")</f>
        <v>NA</v>
      </c>
      <c r="BQ793" s="106" t="s">
        <v>123</v>
      </c>
      <c r="BR793" s="108" t="str">
        <f>IF(Tabela2[[#This Row],[Equipe do Ibama foi a campo? Houve sobrevoo do Poseidon?]] = "Sim", "PREENCHER","NA")</f>
        <v>NA</v>
      </c>
      <c r="BS793" s="108" t="str">
        <f>IF(Tabela2[[#This Row],[Se sim, foi emitida Ordem de Emergência? (informações vinculada à coluna CK)]] = "Sim", "PREENCHER","NA")</f>
        <v>NA</v>
      </c>
      <c r="BT793" s="108" t="s">
        <v>7114</v>
      </c>
      <c r="BU793" s="108" t="s">
        <v>2696</v>
      </c>
      <c r="BV793" s="108" t="s">
        <v>123</v>
      </c>
      <c r="BW793" s="108" t="s">
        <v>2696</v>
      </c>
      <c r="BX793" s="106" t="s">
        <v>7102</v>
      </c>
      <c r="BY793" s="140">
        <v>46184</v>
      </c>
      <c r="BZ793" s="104">
        <f>IF(Tabela2[[#This Row],[Data do documento de encerramento]]="NA","NA",IF(Tabela2[[#This Row],[Data do documento de encerramento]]="","Pendente de conclusão/ encerramento",_xlfn.DAYS(Tabela2[[#This Row],[Data do documento de encerramento]],J793)))</f>
        <v>162</v>
      </c>
      <c r="CA793" s="107" t="s">
        <v>7230</v>
      </c>
      <c r="CB793" s="107" t="s">
        <v>7491</v>
      </c>
      <c r="CC793" s="114" t="s">
        <v>7566</v>
      </c>
      <c r="CD793" s="107" t="s">
        <v>7698</v>
      </c>
      <c r="CE793" s="114" t="s">
        <v>123</v>
      </c>
      <c r="CF793" s="114" t="s">
        <v>7105</v>
      </c>
    </row>
    <row r="794" spans="1:84" ht="60.75">
      <c r="A794" s="106">
        <v>20252443258</v>
      </c>
      <c r="B794" s="118" t="s">
        <v>10513</v>
      </c>
      <c r="C794" s="108" t="s">
        <v>672</v>
      </c>
      <c r="D794" s="106" t="s">
        <v>124</v>
      </c>
      <c r="E794" s="106" t="s">
        <v>8019</v>
      </c>
      <c r="F794" s="106" t="s">
        <v>10514</v>
      </c>
      <c r="G794" s="106" t="s">
        <v>10515</v>
      </c>
      <c r="H794" s="106" t="s">
        <v>10516</v>
      </c>
      <c r="I794" s="105" t="s">
        <v>7120</v>
      </c>
      <c r="J794" s="105">
        <v>45692</v>
      </c>
      <c r="K794" s="105" t="e">
        <f>VLOOKUP(Tabela2[[#This Row],[SIEMA]],Siema2025,16,FALSE)</f>
        <v>#N/A</v>
      </c>
      <c r="L794" s="106" t="str">
        <f>IF(Tabela2[[#This Row],[Data]]="","Sem Informação",VLOOKUP(MONTH(Tabela2[[#This Row],[Data]]),'[1]Validação de dados'!$I$1:$J$13,2,0))</f>
        <v>Fevereiro</v>
      </c>
      <c r="M794" s="104">
        <f>YEAR(Tabela2[[#This Row],[Data]])</f>
        <v>2025</v>
      </c>
      <c r="N794" s="105" t="s">
        <v>143</v>
      </c>
      <c r="O794" s="105" t="s">
        <v>320</v>
      </c>
      <c r="P794" s="104" t="e">
        <f>VLOOKUP(Tabela2[[#This Row],[SIEMA]],Siema2024,21,FALSE)</f>
        <v>#REF!</v>
      </c>
      <c r="Q794" s="104"/>
      <c r="R794" s="108"/>
      <c r="S794" s="107" t="str">
        <f>IF(Q794="","", IF(Q794="NC","", IF(Q794="NE","", IF(Q794="NA","",IFERROR(VLOOKUP(Q794,[1]Produtos!$A$1:$C$2319,2,FALSE),"Não Cadastrado")))))</f>
        <v/>
      </c>
      <c r="T794" s="104"/>
      <c r="U794" s="104"/>
      <c r="V794" s="104" t="str">
        <f>IF(Q794="","",IF(ISNUMBER(Q794)=FALSE,"Não se aplica",IFERROR(VLOOKUP(Q794,Produtos!$A$1:$C$2319,3,FALSE),"Não Cadastrado")))</f>
        <v/>
      </c>
      <c r="W794" s="104"/>
      <c r="X794" s="113"/>
      <c r="Y794" s="109" t="str">
        <f>IF(W794="","", IF(W794="NC","", IF(W794="NE","", IF(W794="NA","",IFERROR(VLOOKUP(W794,[1]Produtos!$A$1:$C$2319,2,FALSE),"Não Cadastrado")))))</f>
        <v/>
      </c>
      <c r="Z794" s="104"/>
      <c r="AA794" s="104"/>
      <c r="AB794" s="104" t="str">
        <f>IF(W794="","",IF(ISNUMBER(W794)=FALSE,"Não se aplica",IFERROR(VLOOKUP(W794,[1]Produtos!$A$1:$C$2319,3,FALSE),"Não Cadastrado")))</f>
        <v/>
      </c>
      <c r="AC794" s="104"/>
      <c r="AD794" s="108"/>
      <c r="AE794" s="107" t="str">
        <f>IF(AC794="","", IF(AC794="NC","", IF(AC794="NE","", IF(AC794="NA","",IFERROR(VLOOKUP(AC794,[1]Produtos!$A$1:$C$2319,2,FALSE),"Não Cadastrado")))))</f>
        <v/>
      </c>
      <c r="AF794" s="104"/>
      <c r="AG794" s="104"/>
      <c r="AH794" s="104" t="str">
        <f>IF(AC794="","",IF(ISNUMBER(AC794)=FALSE,"Não se aplica",IFERROR(VLOOKUP(AC794,Produtos!$A$1:$C$2319,3,FALSE),"Não Cadastrado")))</f>
        <v/>
      </c>
      <c r="AI794" s="113" t="s">
        <v>7181</v>
      </c>
      <c r="AJ794" s="104" t="e">
        <f>VLOOKUP(Tabela2[[#This Row],[SIEMA]],Siema2024,26,FALSE)</f>
        <v>#REF!</v>
      </c>
      <c r="AK794" s="107" t="s">
        <v>9658</v>
      </c>
      <c r="AL794" s="107"/>
      <c r="AM794" s="107"/>
      <c r="AN794" s="108"/>
      <c r="AO794" s="108"/>
      <c r="AP794" s="108"/>
      <c r="AQ794" s="108"/>
      <c r="AR794" s="114"/>
      <c r="AS794" s="108" t="s">
        <v>7181</v>
      </c>
      <c r="AT794" s="108"/>
      <c r="AU794" s="108"/>
      <c r="AV794" s="108"/>
      <c r="AW794" s="108"/>
      <c r="AX794" s="108"/>
      <c r="AY794" s="108"/>
      <c r="AZ794" s="108"/>
      <c r="BA794" s="108"/>
      <c r="BB794" s="108"/>
      <c r="BC794" s="108"/>
      <c r="BD794" s="108"/>
      <c r="BE794" s="108"/>
      <c r="BF794" s="110"/>
      <c r="BG794" s="110"/>
      <c r="BH794" s="205"/>
      <c r="BI794" s="112" t="s">
        <v>2696</v>
      </c>
      <c r="BJ794" s="107" t="s">
        <v>7099</v>
      </c>
      <c r="BK794" s="104" t="s">
        <v>123</v>
      </c>
      <c r="BL794" s="140"/>
      <c r="BM794" s="108">
        <f ca="1">IF(Tabela2[[#This Row],[Data de atendimento do Ibama (considerar o primeiro documento/ação)]]="",_xlfn.DAYS(TODAY(),J794),_xlfn.DAYS(Tabela2[[#This Row],[Data de atendimento do Ibama (considerar o primeiro documento/ação)]],J794))</f>
        <v>538</v>
      </c>
      <c r="BN794" s="108" t="s">
        <v>7458</v>
      </c>
      <c r="BO794" s="114" t="s">
        <v>637</v>
      </c>
      <c r="BP794" s="108" t="str">
        <f>IF(Tabela2[[#This Row],[Forma de atendimento (primeiro documento/ação)]]= "Outros (especificar)", "PREENCHER","NA")</f>
        <v>NA</v>
      </c>
      <c r="BQ794" s="106" t="s">
        <v>123</v>
      </c>
      <c r="BR794" s="108" t="str">
        <f>IF(Tabela2[[#This Row],[Equipe do Ibama foi a campo? Houve sobrevoo do Poseidon?]] = "Sim", "PREENCHER","NA")</f>
        <v>NA</v>
      </c>
      <c r="BS794" s="261" t="s">
        <v>7120</v>
      </c>
      <c r="BT794" s="108" t="s">
        <v>7101</v>
      </c>
      <c r="BU794" s="108" t="s">
        <v>123</v>
      </c>
      <c r="BV794" s="108" t="s">
        <v>123</v>
      </c>
      <c r="BW794" s="108" t="s">
        <v>123</v>
      </c>
      <c r="BX794" s="106" t="s">
        <v>7127</v>
      </c>
      <c r="BY794" s="140"/>
      <c r="BZ794" s="104" t="str">
        <f>IF(Tabela2[[#This Row],[Data do documento de encerramento]]="NA","NA",IF(Tabela2[[#This Row],[Data do documento de encerramento]]="","Pendente de conclusão/ encerramento",_xlfn.DAYS(Tabela2[[#This Row],[Data do documento de encerramento]],J794)))</f>
        <v>Pendente de conclusão/ encerramento</v>
      </c>
      <c r="CA794" s="107" t="s">
        <v>10517</v>
      </c>
      <c r="CB794" s="107"/>
      <c r="CC794" s="114"/>
      <c r="CD794" s="114"/>
      <c r="CE794" s="114"/>
      <c r="CF794" s="114"/>
    </row>
    <row r="795" spans="1:84" ht="76.5">
      <c r="A795" s="106">
        <v>20256664838</v>
      </c>
      <c r="B795" s="206" t="s">
        <v>10518</v>
      </c>
      <c r="C795" s="108" t="s">
        <v>672</v>
      </c>
      <c r="D795" s="106" t="s">
        <v>124</v>
      </c>
      <c r="E795" s="106" t="s">
        <v>8019</v>
      </c>
      <c r="F795" s="106" t="s">
        <v>10519</v>
      </c>
      <c r="G795" s="106" t="s">
        <v>10520</v>
      </c>
      <c r="H795" s="106" t="s">
        <v>10521</v>
      </c>
      <c r="I795" s="105" t="s">
        <v>7120</v>
      </c>
      <c r="J795" s="105">
        <v>45814</v>
      </c>
      <c r="K795" s="105" t="e">
        <f>VLOOKUP(Tabela2[[#This Row],[SIEMA]],Siema2025,16,FALSE)</f>
        <v>#N/A</v>
      </c>
      <c r="L795" s="106" t="str">
        <f>IF(Tabela2[[#This Row],[Data]]="","Sem Informação",VLOOKUP(MONTH(Tabela2[[#This Row],[Data]]),'[1]Validação de dados'!$I$1:$J$13,2,0))</f>
        <v>Junho</v>
      </c>
      <c r="M795" s="104">
        <f>YEAR(Tabela2[[#This Row],[Data]])</f>
        <v>2025</v>
      </c>
      <c r="N795" s="105" t="s">
        <v>122</v>
      </c>
      <c r="O795" s="105" t="s">
        <v>320</v>
      </c>
      <c r="P795" s="104" t="e">
        <f>VLOOKUP(Tabela2[[#This Row],[SIEMA]],Siema2024,21,FALSE)</f>
        <v>#REF!</v>
      </c>
      <c r="Q795" s="104"/>
      <c r="R795" s="108"/>
      <c r="S795" s="107"/>
      <c r="T795" s="104"/>
      <c r="U795" s="104"/>
      <c r="V795" s="104" t="str">
        <f>IF(Q795="","",IF(ISNUMBER(Q795)=FALSE,"Não se aplica",IFERROR(VLOOKUP(Q795,Produtos!$A$1:$C$2319,3,FALSE),"Não Cadastrado")))</f>
        <v/>
      </c>
      <c r="W795" s="104"/>
      <c r="X795" s="113"/>
      <c r="Y795" s="109" t="str">
        <f>IF(W795="","", IF(W795="NC","", IF(W795="NE","", IF(W795="NA","",IFERROR(VLOOKUP(W795,[1]Produtos!$A$1:$C$2319,2,FALSE),"Não Cadastrado")))))</f>
        <v/>
      </c>
      <c r="Z795" s="104"/>
      <c r="AA795" s="104"/>
      <c r="AB795" s="104" t="str">
        <f>IF(W795="","",IF(ISNUMBER(W795)=FALSE,"Não se aplica",IFERROR(VLOOKUP(W795,[1]Produtos!$A$1:$C$2319,3,FALSE),"Não Cadastrado")))</f>
        <v/>
      </c>
      <c r="AC795" s="104"/>
      <c r="AD795" s="108"/>
      <c r="AE795" s="107" t="str">
        <f>IF(AC795="","", IF(AC795="NC","", IF(AC795="NE","", IF(AC795="NA","",IFERROR(VLOOKUP(AC795,[1]Produtos!$A$1:$C$2319,2,FALSE),"Não Cadastrado")))))</f>
        <v/>
      </c>
      <c r="AF795" s="104"/>
      <c r="AG795" s="104"/>
      <c r="AH795" s="104" t="str">
        <f>IF(AC795="","",IF(ISNUMBER(AC795)=FALSE,"Não se aplica",IFERROR(VLOOKUP(AC795,Produtos!$A$1:$C$2319,3,FALSE),"Não Cadastrado")))</f>
        <v/>
      </c>
      <c r="AI795" s="113" t="s">
        <v>7181</v>
      </c>
      <c r="AJ795" s="104" t="e">
        <f>VLOOKUP(Tabela2[[#This Row],[SIEMA]],Siema2024,26,FALSE)</f>
        <v>#REF!</v>
      </c>
      <c r="AK795" s="107" t="s">
        <v>9658</v>
      </c>
      <c r="AL795" s="107"/>
      <c r="AM795" s="107"/>
      <c r="AN795" s="108"/>
      <c r="AO795" s="108"/>
      <c r="AP795" s="108"/>
      <c r="AQ795" s="108"/>
      <c r="AR795" s="114"/>
      <c r="AS795" s="108" t="s">
        <v>7181</v>
      </c>
      <c r="AT795" s="108"/>
      <c r="AU795" s="108"/>
      <c r="AV795" s="108"/>
      <c r="AW795" s="108"/>
      <c r="AX795" s="108"/>
      <c r="AY795" s="108"/>
      <c r="AZ795" s="108"/>
      <c r="BA795" s="108"/>
      <c r="BB795" s="108"/>
      <c r="BC795" s="108"/>
      <c r="BD795" s="108"/>
      <c r="BE795" s="108"/>
      <c r="BF795" s="110"/>
      <c r="BG795" s="110"/>
      <c r="BH795" s="205"/>
      <c r="BI795" s="112" t="s">
        <v>2696</v>
      </c>
      <c r="BJ795" s="107" t="s">
        <v>7099</v>
      </c>
      <c r="BK795" s="104" t="s">
        <v>123</v>
      </c>
      <c r="BL795" s="140"/>
      <c r="BM795" s="108">
        <f ca="1">IF(Tabela2[[#This Row],[Data de atendimento do Ibama (considerar o primeiro documento/ação)]]="",_xlfn.DAYS(TODAY(),J795),_xlfn.DAYS(Tabela2[[#This Row],[Data de atendimento do Ibama (considerar o primeiro documento/ação)]],J795))</f>
        <v>416</v>
      </c>
      <c r="BN795" s="108" t="s">
        <v>7458</v>
      </c>
      <c r="BO795" s="114" t="s">
        <v>637</v>
      </c>
      <c r="BP795" s="108" t="str">
        <f>IF(Tabela2[[#This Row],[Forma de atendimento (primeiro documento/ação)]]= "Outros (especificar)", "PREENCHER","NA")</f>
        <v>NA</v>
      </c>
      <c r="BQ795" s="106" t="s">
        <v>123</v>
      </c>
      <c r="BR795" s="108" t="str">
        <f>IF(Tabela2[[#This Row],[Equipe do Ibama foi a campo? Houve sobrevoo do Poseidon?]] = "Sim", "PREENCHER","NA")</f>
        <v>NA</v>
      </c>
      <c r="BS795" s="261" t="s">
        <v>7120</v>
      </c>
      <c r="BT795" s="108" t="s">
        <v>7101</v>
      </c>
      <c r="BU795" s="108" t="s">
        <v>123</v>
      </c>
      <c r="BV795" s="108" t="s">
        <v>123</v>
      </c>
      <c r="BW795" s="108" t="s">
        <v>123</v>
      </c>
      <c r="BX795" s="106" t="s">
        <v>7127</v>
      </c>
      <c r="BY795" s="140"/>
      <c r="BZ795" s="104" t="str">
        <f>IF(Tabela2[[#This Row],[Data do documento de encerramento]]="NA","NA",IF(Tabela2[[#This Row],[Data do documento de encerramento]]="","Pendente de conclusão/ encerramento",_xlfn.DAYS(Tabela2[[#This Row],[Data do documento de encerramento]],J795)))</f>
        <v>Pendente de conclusão/ encerramento</v>
      </c>
      <c r="CA795" s="107" t="s">
        <v>10522</v>
      </c>
      <c r="CB795" s="107"/>
      <c r="CC795" s="114"/>
      <c r="CD795" s="114"/>
      <c r="CE795" s="114"/>
      <c r="CF795" s="114"/>
    </row>
    <row r="796" spans="1:84" ht="30.75">
      <c r="A796" s="214">
        <v>20251950446</v>
      </c>
      <c r="B796" s="170" t="s">
        <v>10523</v>
      </c>
      <c r="C796" s="145" t="s">
        <v>10524</v>
      </c>
      <c r="D796" s="142" t="s">
        <v>10525</v>
      </c>
      <c r="E796" s="106" t="s">
        <v>7939</v>
      </c>
      <c r="F796" s="106" t="s">
        <v>10526</v>
      </c>
      <c r="G796" s="28" t="s">
        <v>10527</v>
      </c>
      <c r="H796" s="106" t="s">
        <v>10528</v>
      </c>
      <c r="I796" s="208" t="s">
        <v>7120</v>
      </c>
      <c r="J796" s="208">
        <v>45666</v>
      </c>
      <c r="K796" s="208" t="s">
        <v>142</v>
      </c>
      <c r="L796" s="142" t="str">
        <f>IF(Tabela2[[#This Row],[Data]]="","Sem Informação",VLOOKUP(MONTH(Tabela2[[#This Row],[Data]]),'[1]Validação de dados'!$I$1:$J$13,2,0))</f>
        <v>Janeiro</v>
      </c>
      <c r="M796" s="146">
        <f>YEAR(Tabela2[[#This Row],[Data]])</f>
        <v>2025</v>
      </c>
      <c r="N796" s="208" t="s">
        <v>122</v>
      </c>
      <c r="O796" s="208" t="s">
        <v>286</v>
      </c>
      <c r="P796" s="104" t="e">
        <f>VLOOKUP(Tabela2[[#This Row],[SIEMA]],Siema2024,21,FALSE)</f>
        <v>#REF!</v>
      </c>
      <c r="Q796" s="104">
        <v>1170</v>
      </c>
      <c r="R796" s="108" t="e">
        <f>VLOOKUP(Tabela2[[#This Row],[SIEMA]],Siema2025,10,FALSE)</f>
        <v>#N/A</v>
      </c>
      <c r="S796" s="107" t="str">
        <f>IF(Q796="","", IF(Q796="NC","", IF(Q796="NE","", IF(Q796="NA","",IFERROR(VLOOKUP(Q796,[1]Produtos!$A$1:$C$2319,2,FALSE),"Não Cadastrado")))))</f>
        <v>ÁLCOOL ETÍLICO, ETANOL</v>
      </c>
      <c r="T796" s="104">
        <v>58274</v>
      </c>
      <c r="U796" s="104" t="s">
        <v>648</v>
      </c>
      <c r="V796" s="104">
        <f>IF(Q796="","",IF(ISNUMBER(Q796)=FALSE,"Não se aplica",IFERROR(VLOOKUP(Q796,Produtos!$A$1:$C$2319,3,FALSE),"Não Cadastrado")))</f>
        <v>3</v>
      </c>
      <c r="W796" s="104">
        <v>1202</v>
      </c>
      <c r="X796" s="113" t="str">
        <f>IF(Tabela2[[#This Row],[Origem do acidente]] = "Plataforma", "PREENCHER","NA")</f>
        <v>NA</v>
      </c>
      <c r="Y796" s="109" t="str">
        <f>IF(W796="","", IF(W796="NC","", IF(W796="NE","", IF(W796="NA","",IFERROR(VLOOKUP(W796,[1]Produtos!$A$1:$C$2319,2,FALSE),"Não Cadastrado")))))</f>
        <v>GASÓLEO ou ÓLEO DIESEL ou ÓLEO PARA AQUECIMENTO, LEVE</v>
      </c>
      <c r="Z796" s="104" t="s">
        <v>6834</v>
      </c>
      <c r="AA796" s="104" t="s">
        <v>7062</v>
      </c>
      <c r="AB796" s="104">
        <f>IF(W796="","",IF(ISNUMBER(W796)=FALSE,"Não se aplica",IFERROR(VLOOKUP(W796,[1]Produtos!$A$1:$C$2319,3,FALSE),"Não Cadastrado")))</f>
        <v>3</v>
      </c>
      <c r="AC796" s="104"/>
      <c r="AD796" s="108" t="str">
        <f>IF(Tabela2[[#This Row],[Origem do acidente]] = "Plataforma", "PREENCHER","NA")</f>
        <v>NA</v>
      </c>
      <c r="AE796" s="107" t="str">
        <f>IF(AC796="","", IF(AC796="NC","", IF(AC796="NE","", IF(AC796="NA","",IFERROR(VLOOKUP(AC796,[1]Produtos!$A$1:$C$2319,2,FALSE),"Não Cadastrado")))))</f>
        <v/>
      </c>
      <c r="AF796" s="104"/>
      <c r="AG796" s="104"/>
      <c r="AH796" s="104" t="str">
        <f>IF(AC796="","",IF(ISNUMBER(AC796)=FALSE,"Não se aplica",IFERROR(VLOOKUP(AC796,Produtos!$A$1:$C$2319,3,FALSE),"Não Cadastrado")))</f>
        <v/>
      </c>
      <c r="AI796" s="104"/>
      <c r="AJ796" s="146" t="e">
        <f>VLOOKUP(Tabela2[[#This Row],[SIEMA]],Siema2024,26,FALSE)</f>
        <v>#REF!</v>
      </c>
      <c r="AK796" s="107" t="s">
        <v>7311</v>
      </c>
      <c r="AL796" s="107"/>
      <c r="AM796" s="107"/>
      <c r="AN796" s="145"/>
      <c r="AO796" s="145"/>
      <c r="AP796" s="145"/>
      <c r="AQ796" s="145"/>
      <c r="AR796" s="147"/>
      <c r="AS796" s="145"/>
      <c r="AT796" s="145"/>
      <c r="AU796" s="145"/>
      <c r="AV796" s="145"/>
      <c r="AW796" s="145"/>
      <c r="AX796" s="145"/>
      <c r="AY796" s="145"/>
      <c r="AZ796" s="145"/>
      <c r="BA796" s="145"/>
      <c r="BB796" s="145"/>
      <c r="BC796" s="108" t="str">
        <f>IF(Tabela2[[#This Row],[Outro(s) ]] = "X", "PREENCHER","NA")</f>
        <v>NA</v>
      </c>
      <c r="BD796" s="145"/>
      <c r="BE796" s="145" t="s">
        <v>7181</v>
      </c>
      <c r="BF796" s="209" t="s">
        <v>10529</v>
      </c>
      <c r="BG796" s="209"/>
      <c r="BH796" s="213" t="s">
        <v>10530</v>
      </c>
      <c r="BI796" s="210" t="s">
        <v>2696</v>
      </c>
      <c r="BJ796" s="107" t="s">
        <v>7099</v>
      </c>
      <c r="BK796" s="104" t="s">
        <v>7062</v>
      </c>
      <c r="BL796" s="140">
        <v>45673</v>
      </c>
      <c r="BM796" s="145">
        <f ca="1">IF(Tabela2[[#This Row],[Data de atendimento do Ibama (considerar o primeiro documento/ação)]]="",_xlfn.DAYS(TODAY(),J796),_xlfn.DAYS(Tabela2[[#This Row],[Data de atendimento do Ibama (considerar o primeiro documento/ação)]],J796))</f>
        <v>7</v>
      </c>
      <c r="BN796" s="108" t="s">
        <v>7120</v>
      </c>
      <c r="BO796" s="114" t="s">
        <v>7124</v>
      </c>
      <c r="BP796" s="108" t="s">
        <v>10531</v>
      </c>
      <c r="BQ796" s="106" t="s">
        <v>123</v>
      </c>
      <c r="BR796" s="108" t="str">
        <f>IF(Tabela2[[#This Row],[Equipe do Ibama foi a campo? Houve sobrevoo do Poseidon?]] = "Sim", "PREENCHER","NA")</f>
        <v>NA</v>
      </c>
      <c r="BS796" s="108" t="str">
        <f>IF(Tabela2[[#This Row],[Se sim, foi emitida Ordem de Emergência? (informações vinculada à coluna CK)]] = "Sim", "PREENCHER","NA")</f>
        <v>NA</v>
      </c>
      <c r="BT796" s="108" t="s">
        <v>7101</v>
      </c>
      <c r="BU796" s="108" t="s">
        <v>2696</v>
      </c>
      <c r="BV796" s="108" t="s">
        <v>123</v>
      </c>
      <c r="BW796" s="108" t="s">
        <v>2696</v>
      </c>
      <c r="BX796" s="106" t="s">
        <v>7115</v>
      </c>
      <c r="BY796" s="140">
        <v>46184</v>
      </c>
      <c r="BZ796" s="146">
        <f>IF(Tabela2[[#This Row],[Data do documento de encerramento]]="NA","NA",IF(Tabela2[[#This Row],[Data do documento de encerramento]]="","Pendente de conclusão/ encerramento",_xlfn.DAYS(Tabela2[[#This Row],[Data do documento de encerramento]],J796)))</f>
        <v>518</v>
      </c>
      <c r="CA796" s="107" t="s">
        <v>7189</v>
      </c>
      <c r="CB796" s="143"/>
      <c r="CC796" s="147"/>
      <c r="CD796" s="147"/>
      <c r="CE796" s="147"/>
      <c r="CF796" s="147"/>
    </row>
    <row r="797" spans="1:84" ht="30.75">
      <c r="A797" s="214">
        <v>202606194</v>
      </c>
      <c r="B797" s="170" t="s">
        <v>10532</v>
      </c>
      <c r="C797" s="145" t="s">
        <v>8680</v>
      </c>
      <c r="D797" s="142" t="s">
        <v>10533</v>
      </c>
      <c r="E797" s="106" t="s">
        <v>9631</v>
      </c>
      <c r="F797" s="106"/>
      <c r="G797" s="28" t="s">
        <v>10534</v>
      </c>
      <c r="H797" s="106" t="s">
        <v>10535</v>
      </c>
      <c r="I797" s="208" t="s">
        <v>7120</v>
      </c>
      <c r="J797" s="208">
        <v>45754</v>
      </c>
      <c r="K797" s="208" t="s">
        <v>299</v>
      </c>
      <c r="L797" s="142" t="str">
        <f>IF(Tabela2[[#This Row],[Data]]="","Sem Informação",VLOOKUP(MONTH(Tabela2[[#This Row],[Data]]),'[1]Validação de dados'!$I$1:$J$13,2,0))</f>
        <v>Abril</v>
      </c>
      <c r="M797" s="146">
        <f>YEAR(Tabela2[[#This Row],[Data]])</f>
        <v>2025</v>
      </c>
      <c r="N797" s="208" t="s">
        <v>167</v>
      </c>
      <c r="O797" s="208" t="s">
        <v>286</v>
      </c>
      <c r="P797" s="104" t="e">
        <f>VLOOKUP(Tabela2[[#This Row],[SIEMA]],Siema2024,21,FALSE)</f>
        <v>#REF!</v>
      </c>
      <c r="Q797" s="104">
        <v>1202</v>
      </c>
      <c r="R797" s="108" t="e">
        <f>VLOOKUP(Tabela2[[#This Row],[SIEMA]],Siema2025,10,FALSE)</f>
        <v>#N/A</v>
      </c>
      <c r="S797" s="107" t="str">
        <f>IF(Q797="","", IF(Q797="NC","", IF(Q797="NE","", IF(Q797="NA","",IFERROR(VLOOKUP(Q797,[1]Produtos!$A$1:$C$2319,2,FALSE),"Não Cadastrado")))))</f>
        <v>GASÓLEO ou ÓLEO DIESEL ou ÓLEO PARA AQUECIMENTO, LEVE</v>
      </c>
      <c r="T797" s="104">
        <v>0.6</v>
      </c>
      <c r="U797" s="104" t="s">
        <v>7111</v>
      </c>
      <c r="V797" s="104">
        <f>IF(Q797="","",IF(ISNUMBER(Q797)=FALSE,"Não se aplica",IFERROR(VLOOKUP(Q797,Produtos!$A$1:$C$2319,3,FALSE),"Não Cadastrado")))</f>
        <v>3</v>
      </c>
      <c r="W797" s="104" t="e">
        <f>VLOOKUP(Tabela2[[#This Row],[SIEMA]],Siema2024,10,FALSE)</f>
        <v>#REF!</v>
      </c>
      <c r="X797" s="113" t="str">
        <f>IF(Tabela2[[#This Row],[Origem do acidente]] = "Plataforma", "PREENCHER","NA")</f>
        <v>NA</v>
      </c>
      <c r="Y797" s="109" t="e">
        <f>IF(W797="","", IF(W797="NC","", IF(W797="NE","", IF(W797="NA","",IFERROR(VLOOKUP(W797,[1]Produtos!$A$1:$C$2319,2,FALSE),"Não Cadastrado")))))</f>
        <v>#REF!</v>
      </c>
      <c r="Z797" s="104" t="e">
        <f>VLOOKUP(Tabela2[[#This Row],[SIEMA]],Siema2025,11,FALSE)</f>
        <v>#N/A</v>
      </c>
      <c r="AA797" s="104" t="e">
        <f>VLOOKUP(Tabela2[[#This Row],[SIEMA]],Siema2024,12,FALSE)</f>
        <v>#REF!</v>
      </c>
      <c r="AB797" s="104" t="e">
        <f>IF(W797="","",IF(ISNUMBER(W797)=FALSE,"Não se aplica",IFERROR(VLOOKUP(W797,[1]Produtos!$A$1:$C$2319,3,FALSE),"Não Cadastrado")))</f>
        <v>#REF!</v>
      </c>
      <c r="AC797" s="104"/>
      <c r="AD797" s="108" t="str">
        <f>IF(Tabela2[[#This Row],[Origem do acidente]] = "Plataforma", "PREENCHER","NA")</f>
        <v>NA</v>
      </c>
      <c r="AE797" s="107" t="str">
        <f>IF(AC797="","", IF(AC797="NC","", IF(AC797="NE","", IF(AC797="NA","",IFERROR(VLOOKUP(AC797,[1]Produtos!$A$1:$C$2319,2,FALSE),"Não Cadastrado")))))</f>
        <v/>
      </c>
      <c r="AF797" s="104"/>
      <c r="AG797" s="104"/>
      <c r="AH797" s="104" t="str">
        <f>IF(AC797="","",IF(ISNUMBER(AC797)=FALSE,"Não se aplica",IFERROR(VLOOKUP(AC797,Produtos!$A$1:$C$2319,3,FALSE),"Não Cadastrado")))</f>
        <v/>
      </c>
      <c r="AI797" s="104"/>
      <c r="AJ797" s="146" t="e">
        <f>VLOOKUP(Tabela2[[#This Row],[SIEMA]],Siema2024,26,FALSE)</f>
        <v>#REF!</v>
      </c>
      <c r="AK797" s="107" t="s">
        <v>6834</v>
      </c>
      <c r="AL797" s="107"/>
      <c r="AM797" s="107"/>
      <c r="AN797" s="145"/>
      <c r="AO797" s="145"/>
      <c r="AP797" s="145"/>
      <c r="AQ797" s="145"/>
      <c r="AR797" s="147"/>
      <c r="AS797" s="145"/>
      <c r="AT797" s="145"/>
      <c r="AU797" s="145" t="s">
        <v>7181</v>
      </c>
      <c r="AV797" s="145"/>
      <c r="AW797" s="145"/>
      <c r="AX797" s="145" t="s">
        <v>7181</v>
      </c>
      <c r="AY797" s="145"/>
      <c r="AZ797" s="145"/>
      <c r="BA797" s="145"/>
      <c r="BB797" s="145"/>
      <c r="BC797" s="108" t="str">
        <f>IF(Tabela2[[#This Row],[Outro(s) ]] = "X", "PREENCHER","NA")</f>
        <v>NA</v>
      </c>
      <c r="BD797" s="145"/>
      <c r="BE797" s="145"/>
      <c r="BF797" s="209" t="s">
        <v>10536</v>
      </c>
      <c r="BG797" s="209"/>
      <c r="BH797" s="212" t="s">
        <v>10537</v>
      </c>
      <c r="BI797" s="210" t="s">
        <v>7062</v>
      </c>
      <c r="BJ797" s="107" t="s">
        <v>7099</v>
      </c>
      <c r="BK797" s="104" t="s">
        <v>2696</v>
      </c>
      <c r="BL797" s="140">
        <v>45761</v>
      </c>
      <c r="BM797" s="145">
        <f ca="1">IF(Tabela2[[#This Row],[Data de atendimento do Ibama (considerar o primeiro documento/ação)]]="",_xlfn.DAYS(TODAY(),J797),_xlfn.DAYS(Tabela2[[#This Row],[Data de atendimento do Ibama (considerar o primeiro documento/ação)]],J797))</f>
        <v>7</v>
      </c>
      <c r="BN797" s="108" t="str">
        <f>IF(Tabela2[[#This Row],[Atendido pelo Ibama ("Não" ou "Sim")]]="Não","Preencher", IF(Tabela2[[#This Row],[Atendido pelo Ibama ("Não" ou "Sim")]]="Sim","NA",""))</f>
        <v>NA</v>
      </c>
      <c r="BO797" s="114" t="s">
        <v>7138</v>
      </c>
      <c r="BP797" s="108" t="str">
        <f>IF(Tabela2[[#This Row],[Forma de atendimento (primeiro documento/ação)]]= "Outros (especificar)", "PREENCHER","NA")</f>
        <v>NA</v>
      </c>
      <c r="BQ797" s="106" t="s">
        <v>123</v>
      </c>
      <c r="BR797" s="108" t="str">
        <f>IF(Tabela2[[#This Row],[Equipe do Ibama foi a campo? Houve sobrevoo do Poseidon?]] = "Sim", "PREENCHER","NA")</f>
        <v>NA</v>
      </c>
      <c r="BS797" s="108" t="str">
        <f>IF(Tabela2[[#This Row],[Se sim, foi emitida Ordem de Emergência? (informações vinculada à coluna CK)]] = "Sim", "PREENCHER","NA")</f>
        <v>NA</v>
      </c>
      <c r="BT797" s="108" t="s">
        <v>7126</v>
      </c>
      <c r="BU797" s="108" t="s">
        <v>2696</v>
      </c>
      <c r="BV797" s="108" t="s">
        <v>123</v>
      </c>
      <c r="BW797" s="108" t="s">
        <v>2696</v>
      </c>
      <c r="BX797" s="106" t="s">
        <v>7115</v>
      </c>
      <c r="BY797" s="140">
        <v>46161</v>
      </c>
      <c r="BZ797" s="146">
        <f>IF(Tabela2[[#This Row],[Data do documento de encerramento]]="NA","NA",IF(Tabela2[[#This Row],[Data do documento de encerramento]]="","Pendente de conclusão/ encerramento",_xlfn.DAYS(Tabela2[[#This Row],[Data do documento de encerramento]],J797)))</f>
        <v>407</v>
      </c>
      <c r="CA797" s="107" t="s">
        <v>7369</v>
      </c>
      <c r="CB797" s="143"/>
      <c r="CC797" s="147"/>
      <c r="CD797" s="147"/>
      <c r="CE797" s="147"/>
      <c r="CF797" s="147"/>
    </row>
    <row r="798" spans="1:84" ht="60.75">
      <c r="A798" s="214">
        <v>202521746859</v>
      </c>
      <c r="B798" s="170" t="s">
        <v>10538</v>
      </c>
      <c r="C798" s="145" t="s">
        <v>10539</v>
      </c>
      <c r="D798" s="142" t="s">
        <v>10540</v>
      </c>
      <c r="E798" s="106" t="s">
        <v>7184</v>
      </c>
      <c r="F798" s="106" t="s">
        <v>10541</v>
      </c>
      <c r="G798" s="106" t="s">
        <v>10542</v>
      </c>
      <c r="H798" s="106" t="s">
        <v>10543</v>
      </c>
      <c r="I798" s="208" t="s">
        <v>7120</v>
      </c>
      <c r="J798" s="208">
        <v>45705</v>
      </c>
      <c r="K798" s="208" t="s">
        <v>299</v>
      </c>
      <c r="L798" s="142" t="str">
        <f>IF(Tabela2[[#This Row],[Data]]="","Sem Informação",VLOOKUP(MONTH(Tabela2[[#This Row],[Data]]),'[1]Validação de dados'!$I$1:$J$13,2,0))</f>
        <v>Fevereiro</v>
      </c>
      <c r="M798" s="146">
        <f>YEAR(Tabela2[[#This Row],[Data]])</f>
        <v>2025</v>
      </c>
      <c r="N798" s="208" t="s">
        <v>230</v>
      </c>
      <c r="O798" s="208" t="s">
        <v>286</v>
      </c>
      <c r="P798" s="104" t="e">
        <f>VLOOKUP(Tabela2[[#This Row],[SIEMA]],Siema2024,21,FALSE)</f>
        <v>#REF!</v>
      </c>
      <c r="Q798" s="104">
        <v>1123</v>
      </c>
      <c r="R798" s="108" t="e">
        <f>VLOOKUP(Tabela2[[#This Row],[SIEMA]],Siema2025,10,FALSE)</f>
        <v>#N/A</v>
      </c>
      <c r="S798" s="107" t="str">
        <f>IF(Q798="","", IF(Q798="NC","", IF(Q798="NE","", IF(Q798="NA","",IFERROR(VLOOKUP(Q798,[1]Produtos!$A$1:$C$2319,2,FALSE),"Não Cadastrado")))))</f>
        <v>ACETATO(S) DE BUTILA</v>
      </c>
      <c r="T798" s="104" t="s">
        <v>6834</v>
      </c>
      <c r="U798" s="104" t="s">
        <v>7062</v>
      </c>
      <c r="V798" s="104">
        <f>IF(Q798="","",IF(ISNUMBER(Q798)=FALSE,"Não se aplica",IFERROR(VLOOKUP(Q798,Produtos!$A$1:$C$2319,3,FALSE),"Não Cadastrado")))</f>
        <v>3</v>
      </c>
      <c r="W798" s="104">
        <v>2078</v>
      </c>
      <c r="X798" s="113" t="str">
        <f>IF(Tabela2[[#This Row],[Origem do acidente]] = "Plataforma", "PREENCHER","NA")</f>
        <v>NA</v>
      </c>
      <c r="Y798" s="109" t="str">
        <f>IF(W798="","", IF(W798="NC","", IF(W798="NE","", IF(W798="NA","",IFERROR(VLOOKUP(W798,[1]Produtos!$A$1:$C$2319,2,FALSE),"Não Cadastrado")))))</f>
        <v>DIISOCIANATO DE TOLUENO</v>
      </c>
      <c r="Z798" s="104" t="s">
        <v>6834</v>
      </c>
      <c r="AA798" s="104" t="s">
        <v>7062</v>
      </c>
      <c r="AB798" s="104">
        <f>IF(W798="","",IF(ISNUMBER(W798)=FALSE,"Não se aplica",IFERROR(VLOOKUP(W798,[1]Produtos!$A$1:$C$2319,3,FALSE),"Não Cadastrado")))</f>
        <v>6.1</v>
      </c>
      <c r="AC798" s="104"/>
      <c r="AD798" s="108" t="str">
        <f>IF(Tabela2[[#This Row],[Origem do acidente]] = "Plataforma", "PREENCHER","NA")</f>
        <v>NA</v>
      </c>
      <c r="AE798" s="107" t="str">
        <f>IF(AC798="","", IF(AC798="NC","", IF(AC798="NE","", IF(AC798="NA","",IFERROR(VLOOKUP(AC798,[1]Produtos!$A$1:$C$2319,2,FALSE),"Não Cadastrado")))))</f>
        <v/>
      </c>
      <c r="AF798" s="104"/>
      <c r="AG798" s="104"/>
      <c r="AH798" s="104" t="str">
        <f>IF(AC798="","",IF(ISNUMBER(AC798)=FALSE,"Não se aplica",IFERROR(VLOOKUP(AC798,Produtos!$A$1:$C$2319,3,FALSE),"Não Cadastrado")))</f>
        <v/>
      </c>
      <c r="AI798" s="104"/>
      <c r="AJ798" s="146" t="s">
        <v>10544</v>
      </c>
      <c r="AK798" s="107" t="s">
        <v>7112</v>
      </c>
      <c r="AL798" s="107" t="s">
        <v>7229</v>
      </c>
      <c r="AM798" s="107" t="s">
        <v>7345</v>
      </c>
      <c r="AN798" s="145"/>
      <c r="AO798" s="145"/>
      <c r="AP798" s="145"/>
      <c r="AQ798" s="145"/>
      <c r="AR798" s="147"/>
      <c r="AS798" s="145"/>
      <c r="AT798" s="145"/>
      <c r="AU798" s="145" t="s">
        <v>7181</v>
      </c>
      <c r="AV798" s="145"/>
      <c r="AW798" s="145"/>
      <c r="AX798" s="145" t="s">
        <v>7181</v>
      </c>
      <c r="AY798" s="145"/>
      <c r="AZ798" s="145"/>
      <c r="BA798" s="145"/>
      <c r="BB798" s="145"/>
      <c r="BC798" s="108" t="str">
        <f>IF(Tabela2[[#This Row],[Outro(s) ]] = "X", "PREENCHER","NA")</f>
        <v>NA</v>
      </c>
      <c r="BD798" s="145"/>
      <c r="BE798" s="145"/>
      <c r="BF798" s="209" t="s">
        <v>10545</v>
      </c>
      <c r="BG798" s="209"/>
      <c r="BH798" s="211" t="s">
        <v>10546</v>
      </c>
      <c r="BI798" s="210" t="s">
        <v>2696</v>
      </c>
      <c r="BJ798" s="107" t="s">
        <v>7099</v>
      </c>
      <c r="BK798" s="104" t="s">
        <v>2696</v>
      </c>
      <c r="BL798" s="140">
        <v>45727</v>
      </c>
      <c r="BM798" s="145">
        <f ca="1">IF(Tabela2[[#This Row],[Data de atendimento do Ibama (considerar o primeiro documento/ação)]]="",_xlfn.DAYS(TODAY(),J798),_xlfn.DAYS(Tabela2[[#This Row],[Data de atendimento do Ibama (considerar o primeiro documento/ação)]],J798))</f>
        <v>22</v>
      </c>
      <c r="BN798" s="108" t="str">
        <f>IF(Tabela2[[#This Row],[Atendido pelo Ibama ("Não" ou "Sim")]]="Não","Preencher", IF(Tabela2[[#This Row],[Atendido pelo Ibama ("Não" ou "Sim")]]="Sim","NA",""))</f>
        <v>NA</v>
      </c>
      <c r="BO798" s="114" t="s">
        <v>7423</v>
      </c>
      <c r="BP798" s="108" t="str">
        <f>IF(Tabela2[[#This Row],[Forma de atendimento (primeiro documento/ação)]]= "Outros (especificar)", "PREENCHER","NA")</f>
        <v>NA</v>
      </c>
      <c r="BQ798" s="106" t="s">
        <v>2696</v>
      </c>
      <c r="BR798" s="108" t="s">
        <v>123</v>
      </c>
      <c r="BS798" s="108" t="s">
        <v>2696</v>
      </c>
      <c r="BT798" s="108" t="s">
        <v>7101</v>
      </c>
      <c r="BU798" s="108" t="s">
        <v>2696</v>
      </c>
      <c r="BV798" s="108" t="s">
        <v>123</v>
      </c>
      <c r="BW798" s="108" t="s">
        <v>2696</v>
      </c>
      <c r="BX798" s="106" t="s">
        <v>7102</v>
      </c>
      <c r="BY798" s="140">
        <v>46105</v>
      </c>
      <c r="BZ798" s="146">
        <f>IF(Tabela2[[#This Row],[Data do documento de encerramento]]="NA","NA",IF(Tabela2[[#This Row],[Data do documento de encerramento]]="","Pendente de conclusão/ encerramento",_xlfn.DAYS(Tabela2[[#This Row],[Data do documento de encerramento]],J798)))</f>
        <v>400</v>
      </c>
      <c r="CA798" s="107"/>
      <c r="CB798" s="143"/>
      <c r="CC798" s="147"/>
      <c r="CD798" s="147"/>
      <c r="CE798" s="147"/>
      <c r="CF798" s="147"/>
    </row>
    <row r="799" spans="1:84" ht="30.75">
      <c r="A799" s="14">
        <v>202606197</v>
      </c>
      <c r="B799" s="118" t="s">
        <v>10547</v>
      </c>
      <c r="C799" s="108" t="s">
        <v>2455</v>
      </c>
      <c r="D799" s="106" t="s">
        <v>10548</v>
      </c>
      <c r="E799" s="106" t="s">
        <v>7461</v>
      </c>
      <c r="F799" s="106" t="s">
        <v>9566</v>
      </c>
      <c r="G799" t="s">
        <v>10549</v>
      </c>
      <c r="H799" t="s">
        <v>10550</v>
      </c>
      <c r="I799" s="208" t="s">
        <v>7120</v>
      </c>
      <c r="J799" s="208">
        <v>45735</v>
      </c>
      <c r="K799" s="208" t="s">
        <v>121</v>
      </c>
      <c r="L799" s="142" t="str">
        <f>IF(Tabela2[[#This Row],[Data]]="","Sem Informação",VLOOKUP(MONTH(Tabela2[[#This Row],[Data]]),'[1]Validação de dados'!$I$1:$J$13,2,0))</f>
        <v>Março</v>
      </c>
      <c r="M799" s="146">
        <f>YEAR(Tabela2[[#This Row],[Data]])</f>
        <v>2025</v>
      </c>
      <c r="N799" s="208" t="s">
        <v>143</v>
      </c>
      <c r="O799" s="208" t="s">
        <v>286</v>
      </c>
      <c r="P799" s="104" t="e">
        <f>VLOOKUP(Tabela2[[#This Row],[SIEMA]],Siema2024,21,FALSE)</f>
        <v>#REF!</v>
      </c>
      <c r="Q799" s="104">
        <v>1935</v>
      </c>
      <c r="R799" s="108" t="e">
        <f>VLOOKUP(Tabela2[[#This Row],[SIEMA]],Siema2025,10,FALSE)</f>
        <v>#N/A</v>
      </c>
      <c r="S799" s="107" t="str">
        <f>IF(Q799="","", IF(Q799="NC","", IF(Q799="NE","", IF(Q799="NA","",IFERROR(VLOOKUP(Q799,[1]Produtos!$A$1:$C$2319,2,FALSE),"Não Cadastrado")))))</f>
        <v>CIANETO SOLUÇÃO, N.E.</v>
      </c>
      <c r="T799" s="104">
        <v>10.199999999999999</v>
      </c>
      <c r="U799" s="104" t="s">
        <v>7121</v>
      </c>
      <c r="V799" s="104">
        <f>IF(Q799="","",IF(ISNUMBER(Q799)=FALSE,"Não se aplica",IFERROR(VLOOKUP(Q799,Produtos!$A$1:$C$2319,3,FALSE),"Não Cadastrado")))</f>
        <v>6.1</v>
      </c>
      <c r="W799" s="104" t="e">
        <f>VLOOKUP(Tabela2[[#This Row],[SIEMA]],Siema2024,10,FALSE)</f>
        <v>#REF!</v>
      </c>
      <c r="X799" s="113" t="str">
        <f>IF(Tabela2[[#This Row],[Origem do acidente]] = "Plataforma", "PREENCHER","NA")</f>
        <v>NA</v>
      </c>
      <c r="Y799" s="109" t="e">
        <f>IF(W799="","", IF(W799="NC","", IF(W799="NE","", IF(W799="NA","",IFERROR(VLOOKUP(W799,[1]Produtos!$A$1:$C$2319,2,FALSE),"Não Cadastrado")))))</f>
        <v>#REF!</v>
      </c>
      <c r="Z799" s="104" t="e">
        <f>VLOOKUP(Tabela2[[#This Row],[SIEMA]],Siema2025,11,FALSE)</f>
        <v>#N/A</v>
      </c>
      <c r="AA799" s="104" t="e">
        <f>VLOOKUP(Tabela2[[#This Row],[SIEMA]],Siema2024,12,FALSE)</f>
        <v>#REF!</v>
      </c>
      <c r="AB799" s="104" t="e">
        <f>IF(W799="","",IF(ISNUMBER(W799)=FALSE,"Não se aplica",IFERROR(VLOOKUP(W799,[1]Produtos!$A$1:$C$2319,3,FALSE),"Não Cadastrado")))</f>
        <v>#REF!</v>
      </c>
      <c r="AC799" s="104"/>
      <c r="AD799" s="108" t="str">
        <f>IF(Tabela2[[#This Row],[Origem do acidente]] = "Plataforma", "PREENCHER","NA")</f>
        <v>NA</v>
      </c>
      <c r="AE799" s="107" t="str">
        <f>IF(AC799="","", IF(AC799="NC","", IF(AC799="NE","", IF(AC799="NA","",IFERROR(VLOOKUP(AC799,[1]Produtos!$A$1:$C$2319,2,FALSE),"Não Cadastrado")))))</f>
        <v/>
      </c>
      <c r="AF799" s="104"/>
      <c r="AG799" s="104"/>
      <c r="AH799" s="104" t="str">
        <f>IF(AC799="","",IF(ISNUMBER(AC799)=FALSE,"Não se aplica",IFERROR(VLOOKUP(AC799,Produtos!$A$1:$C$2319,3,FALSE),"Não Cadastrado")))</f>
        <v/>
      </c>
      <c r="AI799" s="104"/>
      <c r="AJ799" s="146" t="s">
        <v>10551</v>
      </c>
      <c r="AK799" s="107" t="s">
        <v>6834</v>
      </c>
      <c r="AL799" s="107"/>
      <c r="AM799" s="107"/>
      <c r="AN799" s="145"/>
      <c r="AO799" s="145"/>
      <c r="AP799" s="145"/>
      <c r="AQ799" s="145"/>
      <c r="AR799" s="147"/>
      <c r="AS799" s="145"/>
      <c r="AT799" s="145"/>
      <c r="AU799" s="145" t="s">
        <v>7181</v>
      </c>
      <c r="AV799" s="145"/>
      <c r="AW799" s="145"/>
      <c r="AX799" s="145"/>
      <c r="AY799" s="145"/>
      <c r="AZ799" s="145"/>
      <c r="BA799" s="145"/>
      <c r="BB799" s="145" t="e">
        <f>VLOOKUP(Tabela2[[#This Row],[SIEMA]],Siema2025,79,FALSE)</f>
        <v>#N/A</v>
      </c>
      <c r="BC799" s="108" t="e">
        <f>IF(Tabela2[[#This Row],[Outro(s) ]] = "X", "PREENCHER","NA")</f>
        <v>#N/A</v>
      </c>
      <c r="BD799" s="145"/>
      <c r="BE799" s="145"/>
      <c r="BF799" s="209" t="s">
        <v>10552</v>
      </c>
      <c r="BG799" s="209"/>
      <c r="BH799" s="211" t="s">
        <v>10553</v>
      </c>
      <c r="BI799" s="210" t="s">
        <v>2696</v>
      </c>
      <c r="BJ799" s="107" t="s">
        <v>7099</v>
      </c>
      <c r="BK799" s="104" t="s">
        <v>2696</v>
      </c>
      <c r="BL799" s="140">
        <v>45740</v>
      </c>
      <c r="BM799" s="145">
        <f ca="1">IF(Tabela2[[#This Row],[Data de atendimento do Ibama (considerar o primeiro documento/ação)]]="",_xlfn.DAYS(TODAY(),J799),_xlfn.DAYS(Tabela2[[#This Row],[Data de atendimento do Ibama (considerar o primeiro documento/ação)]],J799))</f>
        <v>5</v>
      </c>
      <c r="BN799" s="108" t="str">
        <f>IF(Tabela2[[#This Row],[Atendido pelo Ibama ("Não" ou "Sim")]]="Não","Preencher", IF(Tabela2[[#This Row],[Atendido pelo Ibama ("Não" ou "Sim")]]="Sim","NA",""))</f>
        <v>NA</v>
      </c>
      <c r="BO799" s="114" t="s">
        <v>7100</v>
      </c>
      <c r="BP799" s="108" t="str">
        <f>IF(Tabela2[[#This Row],[Forma de atendimento (primeiro documento/ação)]]= "Outros (especificar)", "PREENCHER","NA")</f>
        <v>NA</v>
      </c>
      <c r="BQ799" s="106" t="s">
        <v>123</v>
      </c>
      <c r="BR799" s="108" t="str">
        <f>IF(Tabela2[[#This Row],[Equipe do Ibama foi a campo? Houve sobrevoo do Poseidon?]] = "Sim", "PREENCHER","NA")</f>
        <v>NA</v>
      </c>
      <c r="BS799" s="108" t="str">
        <f>IF(Tabela2[[#This Row],[Se sim, foi emitida Ordem de Emergência? (informações vinculada à coluna CK)]] = "Sim", "PREENCHER","NA")</f>
        <v>NA</v>
      </c>
      <c r="BT799" s="108" t="s">
        <v>7101</v>
      </c>
      <c r="BU799" s="108" t="s">
        <v>2696</v>
      </c>
      <c r="BV799" s="108" t="s">
        <v>123</v>
      </c>
      <c r="BW799" s="108" t="s">
        <v>2696</v>
      </c>
      <c r="BX799" s="106" t="s">
        <v>7102</v>
      </c>
      <c r="BY799" s="140">
        <v>45755</v>
      </c>
      <c r="BZ799" s="146">
        <f>IF(Tabela2[[#This Row],[Data do documento de encerramento]]="NA","NA",IF(Tabela2[[#This Row],[Data do documento de encerramento]]="","Pendente de conclusão/ encerramento",_xlfn.DAYS(Tabela2[[#This Row],[Data do documento de encerramento]],J799)))</f>
        <v>20</v>
      </c>
      <c r="CA799" s="107"/>
      <c r="CB799" s="143"/>
      <c r="CC799" s="147"/>
      <c r="CD799" s="147"/>
      <c r="CE799" s="147"/>
      <c r="CF799" s="147"/>
    </row>
    <row r="800" spans="1:84" ht="30.75">
      <c r="A800" s="214">
        <v>202512736024</v>
      </c>
      <c r="B800" s="118" t="s">
        <v>10554</v>
      </c>
      <c r="C800" s="145" t="s">
        <v>10524</v>
      </c>
      <c r="D800" s="142" t="s">
        <v>10555</v>
      </c>
      <c r="E800" s="106" t="s">
        <v>7939</v>
      </c>
      <c r="F800" s="106" t="s">
        <v>10556</v>
      </c>
      <c r="G800" s="106" t="s">
        <v>10557</v>
      </c>
      <c r="H800" s="106" t="s">
        <v>10558</v>
      </c>
      <c r="I800" s="208" t="s">
        <v>7120</v>
      </c>
      <c r="J800" s="208">
        <v>45682</v>
      </c>
      <c r="K800" s="208" t="s">
        <v>229</v>
      </c>
      <c r="L800" s="142" t="str">
        <f>IF(Tabela2[[#This Row],[Data]]="","Sem Informação",VLOOKUP(MONTH(Tabela2[[#This Row],[Data]]),'[1]Validação de dados'!$I$1:$J$13,2,0))</f>
        <v>Janeiro</v>
      </c>
      <c r="M800" s="146">
        <f>YEAR(Tabela2[[#This Row],[Data]])</f>
        <v>2025</v>
      </c>
      <c r="N800" s="208" t="s">
        <v>143</v>
      </c>
      <c r="O800" s="208" t="s">
        <v>286</v>
      </c>
      <c r="P800" s="104" t="e">
        <f>VLOOKUP(Tabela2[[#This Row],[SIEMA]],Siema2024,21,FALSE)</f>
        <v>#REF!</v>
      </c>
      <c r="Q800" s="104">
        <v>1908</v>
      </c>
      <c r="R800" s="108" t="s">
        <v>10559</v>
      </c>
      <c r="S800" s="107" t="str">
        <f>IF(Q800="","", IF(Q800="NC","", IF(Q800="NE","", IF(Q800="NA","",IFERROR(VLOOKUP(Q800,[1]Produtos!$A$1:$C$2319,2,FALSE),"Não Cadastrado")))))</f>
        <v>CLORITO, SOLUÇÃO</v>
      </c>
      <c r="T800" s="104" t="s">
        <v>6834</v>
      </c>
      <c r="U800" s="104" t="s">
        <v>7062</v>
      </c>
      <c r="V800" s="104">
        <f>IF(Q800="","",IF(ISNUMBER(Q800)=FALSE,"Não se aplica",IFERROR(VLOOKUP(Q800,Produtos!$A$1:$C$2319,3,FALSE),"Não Cadastrado")))</f>
        <v>8</v>
      </c>
      <c r="W800" s="104"/>
      <c r="X800" s="113" t="str">
        <f>IF(Tabela2[[#This Row],[Origem do acidente]] = "Plataforma", "PREENCHER","NA")</f>
        <v>NA</v>
      </c>
      <c r="Y800" s="109" t="str">
        <f>IF(W800="","", IF(W800="NC","", IF(W800="NE","", IF(W800="NA","",IFERROR(VLOOKUP(W800,[1]Produtos!$A$1:$C$2319,2,FALSE),"Não Cadastrado")))))</f>
        <v/>
      </c>
      <c r="Z800" s="104"/>
      <c r="AA800" s="104"/>
      <c r="AB800" s="104"/>
      <c r="AC800" s="104"/>
      <c r="AD800" s="108" t="str">
        <f>IF(Tabela2[[#This Row],[Origem do acidente]] = "Plataforma", "PREENCHER","NA")</f>
        <v>NA</v>
      </c>
      <c r="AE800" s="107" t="str">
        <f>IF(AC800="","", IF(AC800="NC","", IF(AC800="NE","", IF(AC800="NA","",IFERROR(VLOOKUP(AC800,[1]Produtos!$A$1:$C$2319,2,FALSE),"Não Cadastrado")))))</f>
        <v/>
      </c>
      <c r="AF800" s="104"/>
      <c r="AG800" s="104"/>
      <c r="AH800" s="104" t="str">
        <f>IF(AC800="","",IF(ISNUMBER(AC800)=FALSE,"Não se aplica",IFERROR(VLOOKUP(AC800,Produtos!$A$1:$C$2319,3,FALSE),"Não Cadastrado")))</f>
        <v/>
      </c>
      <c r="AI800" s="104"/>
      <c r="AJ800" s="146" t="s">
        <v>6834</v>
      </c>
      <c r="AK800" s="107" t="s">
        <v>6834</v>
      </c>
      <c r="AL800" s="107"/>
      <c r="AM800" s="107"/>
      <c r="AN800" s="145"/>
      <c r="AO800" s="145"/>
      <c r="AP800" s="145"/>
      <c r="AQ800" s="145"/>
      <c r="AR800" s="147"/>
      <c r="AS800" s="145"/>
      <c r="AT800" s="145"/>
      <c r="AU800" s="145"/>
      <c r="AV800" s="145"/>
      <c r="AW800" s="145"/>
      <c r="AX800" s="145"/>
      <c r="AY800" s="145"/>
      <c r="AZ800" s="145"/>
      <c r="BA800" s="145"/>
      <c r="BB800" s="145"/>
      <c r="BC800" s="108"/>
      <c r="BD800" s="145"/>
      <c r="BE800" s="145" t="s">
        <v>6834</v>
      </c>
      <c r="BF800" s="209" t="s">
        <v>10560</v>
      </c>
      <c r="BG800" s="209"/>
      <c r="BH800" s="211" t="s">
        <v>10561</v>
      </c>
      <c r="BI800" s="210" t="s">
        <v>7062</v>
      </c>
      <c r="BJ800" s="107" t="s">
        <v>7099</v>
      </c>
      <c r="BK800" s="104" t="s">
        <v>2696</v>
      </c>
      <c r="BL800" s="140">
        <v>45684</v>
      </c>
      <c r="BM800" s="145">
        <f ca="1">IF(Tabela2[[#This Row],[Data de atendimento do Ibama (considerar o primeiro documento/ação)]]="",_xlfn.DAYS(TODAY(),J800),_xlfn.DAYS(Tabela2[[#This Row],[Data de atendimento do Ibama (considerar o primeiro documento/ação)]],J800))</f>
        <v>2</v>
      </c>
      <c r="BN800" s="108" t="str">
        <f>IF(Tabela2[[#This Row],[Atendido pelo Ibama ("Não" ou "Sim")]]="Não","Preencher", IF(Tabela2[[#This Row],[Atendido pelo Ibama ("Não" ou "Sim")]]="Sim","NA",""))</f>
        <v>NA</v>
      </c>
      <c r="BO800" s="114" t="s">
        <v>7124</v>
      </c>
      <c r="BP800" s="108" t="s">
        <v>7125</v>
      </c>
      <c r="BQ800" s="106" t="s">
        <v>2696</v>
      </c>
      <c r="BR800" s="108" t="s">
        <v>123</v>
      </c>
      <c r="BS800" s="108" t="s">
        <v>2696</v>
      </c>
      <c r="BT800" s="108" t="s">
        <v>7225</v>
      </c>
      <c r="BU800" s="108" t="str">
        <f>IF(Tabela2[[#This Row],[Houve envio de Informações Pós-acidente (preencher "não se aplica" quando de competência estadual/municipal)]] = "Sim", "PREENCHER","NA")</f>
        <v>NA</v>
      </c>
      <c r="BV800" s="108" t="str">
        <f>IF(Tabela2[[#This Row],[Houve avaliação das informações pós-acidente solicitadas/enviadas?]] = "Sim", "PREENCHER","NA")</f>
        <v>NA</v>
      </c>
      <c r="BW800" s="108" t="s">
        <v>123</v>
      </c>
      <c r="BX800" s="106" t="s">
        <v>7127</v>
      </c>
      <c r="BY800" s="140"/>
      <c r="BZ800" s="146" t="s">
        <v>10562</v>
      </c>
      <c r="CA800" s="107" t="s">
        <v>10563</v>
      </c>
      <c r="CB800" s="143"/>
      <c r="CC800" s="147"/>
      <c r="CD800" s="147"/>
      <c r="CE800" s="147"/>
      <c r="CF800" s="147"/>
    </row>
    <row r="801" spans="1:84" ht="45.75">
      <c r="A801" s="14">
        <v>202606195</v>
      </c>
      <c r="B801" s="118" t="s">
        <v>10564</v>
      </c>
      <c r="C801" s="145" t="s">
        <v>10565</v>
      </c>
      <c r="D801" s="142" t="s">
        <v>10566</v>
      </c>
      <c r="E801" s="106" t="s">
        <v>7385</v>
      </c>
      <c r="F801" s="106" t="s">
        <v>10567</v>
      </c>
      <c r="G801" s="106" t="s">
        <v>10568</v>
      </c>
      <c r="H801" s="106" t="s">
        <v>10569</v>
      </c>
      <c r="I801" s="208" t="s">
        <v>7120</v>
      </c>
      <c r="J801" s="208">
        <v>45954</v>
      </c>
      <c r="K801" s="208" t="s">
        <v>200</v>
      </c>
      <c r="L801" s="142" t="str">
        <f>IF(Tabela2[[#This Row],[Data]]="","Sem Informação",VLOOKUP(MONTH(Tabela2[[#This Row],[Data]]),'[1]Validação de dados'!$I$1:$J$13,2,0))</f>
        <v>Outubro</v>
      </c>
      <c r="M801" s="146">
        <f>YEAR(Tabela2[[#This Row],[Data]])</f>
        <v>2025</v>
      </c>
      <c r="N801" s="208" t="s">
        <v>122</v>
      </c>
      <c r="O801" s="208" t="s">
        <v>286</v>
      </c>
      <c r="P801" s="104" t="e">
        <f>VLOOKUP(Tabela2[[#This Row],[SIEMA]],Siema2024,21,FALSE)</f>
        <v>#REF!</v>
      </c>
      <c r="Q801" s="104">
        <v>1075</v>
      </c>
      <c r="R801" s="108" t="e">
        <f>VLOOKUP(Tabela2[[#This Row],[SIEMA]],Siema2025,10,FALSE)</f>
        <v>#N/A</v>
      </c>
      <c r="S801" s="107" t="str">
        <f>IF(Q801="","", IF(Q801="NC","", IF(Q801="NE","", IF(Q801="NA","",IFERROR(VLOOKUP(Q801,[1]Produtos!$A$1:$C$2319,2,FALSE),"Não Cadastrado")))))</f>
        <v>GÁS(ES) DE PETRÓLEO, LIQUEFEITO(S) ou GAS(ES) LIQUEFEITO(S) DE PETRÓLEO ou GLP</v>
      </c>
      <c r="T801" s="104" t="s">
        <v>6834</v>
      </c>
      <c r="U801" s="104" t="s">
        <v>7062</v>
      </c>
      <c r="V801" s="104">
        <f>IF(Q801="","",IF(ISNUMBER(Q801)=FALSE,"Não se aplica",IFERROR(VLOOKUP(Q801,Produtos!$A$1:$C$2319,3,FALSE),"Não Cadastrado")))</f>
        <v>2.1</v>
      </c>
      <c r="W801" s="104" t="e">
        <f>VLOOKUP(Tabela2[[#This Row],[SIEMA]],Siema2024,10,FALSE)</f>
        <v>#REF!</v>
      </c>
      <c r="X801" s="113" t="str">
        <f>IF(Tabela2[[#This Row],[Origem do acidente]] = "Plataforma", "PREENCHER","NA")</f>
        <v>NA</v>
      </c>
      <c r="Y801" s="109" t="e">
        <f>IF(W801="","", IF(W801="NC","", IF(W801="NE","", IF(W801="NA","",IFERROR(VLOOKUP(W801,[1]Produtos!$A$1:$C$2319,2,FALSE),"Não Cadastrado")))))</f>
        <v>#REF!</v>
      </c>
      <c r="Z801" s="104" t="e">
        <f>VLOOKUP(Tabela2[[#This Row],[SIEMA]],Siema2025,11,FALSE)</f>
        <v>#N/A</v>
      </c>
      <c r="AA801" s="104" t="e">
        <f>VLOOKUP(Tabela2[[#This Row],[SIEMA]],Siema2024,12,FALSE)</f>
        <v>#REF!</v>
      </c>
      <c r="AB801" s="104" t="e">
        <f>IF(W801="","",IF(ISNUMBER(W801)=FALSE,"Não se aplica",IFERROR(VLOOKUP(W801,[1]Produtos!$A$1:$C$2319,3,FALSE),"Não Cadastrado")))</f>
        <v>#REF!</v>
      </c>
      <c r="AC801" s="104"/>
      <c r="AD801" s="108" t="str">
        <f>IF(Tabela2[[#This Row],[Origem do acidente]] = "Plataforma", "PREENCHER","NA")</f>
        <v>NA</v>
      </c>
      <c r="AE801" s="107" t="str">
        <f>IF(AC801="","", IF(AC801="NC","", IF(AC801="NE","", IF(AC801="NA","",IFERROR(VLOOKUP(AC801,[1]Produtos!$A$1:$C$2319,2,FALSE),"Não Cadastrado")))))</f>
        <v/>
      </c>
      <c r="AF801" s="104"/>
      <c r="AG801" s="104"/>
      <c r="AH801" s="104" t="str">
        <f>IF(AC801="","",IF(ISNUMBER(AC801)=FALSE,"Não se aplica",IFERROR(VLOOKUP(AC801,Produtos!$A$1:$C$2319,3,FALSE),"Não Cadastrado")))</f>
        <v/>
      </c>
      <c r="AI801" s="104"/>
      <c r="AJ801" s="146"/>
      <c r="AK801" s="107" t="s">
        <v>6834</v>
      </c>
      <c r="AL801" s="107"/>
      <c r="AM801" s="107"/>
      <c r="AN801" s="145"/>
      <c r="AO801" s="145"/>
      <c r="AP801" s="145"/>
      <c r="AQ801" s="145"/>
      <c r="AR801" s="147"/>
      <c r="AS801" s="145"/>
      <c r="AT801" s="145"/>
      <c r="AU801" s="145"/>
      <c r="AV801" s="145"/>
      <c r="AW801" s="145"/>
      <c r="AX801" s="145"/>
      <c r="AY801" s="145"/>
      <c r="AZ801" s="145"/>
      <c r="BA801" s="145"/>
      <c r="BB801" s="145"/>
      <c r="BC801" s="108" t="str">
        <f>IF(Tabela2[[#This Row],[Outro(s) ]] = "X", "PREENCHER","NA")</f>
        <v>NA</v>
      </c>
      <c r="BD801" s="145" t="s">
        <v>7181</v>
      </c>
      <c r="BE801" s="145"/>
      <c r="BF801" s="209" t="s">
        <v>10570</v>
      </c>
      <c r="BG801" s="209"/>
      <c r="BH801" s="211" t="s">
        <v>10571</v>
      </c>
      <c r="BI801" s="210" t="s">
        <v>7062</v>
      </c>
      <c r="BJ801" s="107" t="s">
        <v>7099</v>
      </c>
      <c r="BK801" s="104" t="s">
        <v>7062</v>
      </c>
      <c r="BL801" s="140">
        <v>46128</v>
      </c>
      <c r="BM801" s="145">
        <f ca="1">IF(Tabela2[[#This Row],[Data de atendimento do Ibama (considerar o primeiro documento/ação)]]="",_xlfn.DAYS(TODAY(),J801),_xlfn.DAYS(Tabela2[[#This Row],[Data de atendimento do Ibama (considerar o primeiro documento/ação)]],J801))</f>
        <v>174</v>
      </c>
      <c r="BN801" s="108" t="s">
        <v>7120</v>
      </c>
      <c r="BO801" s="114" t="s">
        <v>7182</v>
      </c>
      <c r="BP801" s="108" t="str">
        <f>IF(Tabela2[[#This Row],[Forma de atendimento (primeiro documento/ação)]]= "Outros (especificar)", "PREENCHER","NA")</f>
        <v>NA</v>
      </c>
      <c r="BQ801" s="106" t="s">
        <v>123</v>
      </c>
      <c r="BR801" s="108" t="s">
        <v>123</v>
      </c>
      <c r="BS801" s="108" t="str">
        <f>IF(Tabela2[[#This Row],[Se sim, foi emitida Ordem de Emergência? (informações vinculada à coluna CK)]] = "Sim", "PREENCHER","NA")</f>
        <v>NA</v>
      </c>
      <c r="BT801" s="108" t="s">
        <v>7225</v>
      </c>
      <c r="BU801" s="108" t="str">
        <f>IF(Tabela2[[#This Row],[Houve envio de Informações Pós-acidente (preencher "não se aplica" quando de competência estadual/municipal)]] = "Sim", "PREENCHER","NA")</f>
        <v>NA</v>
      </c>
      <c r="BV801" s="108" t="str">
        <f>IF(Tabela2[[#This Row],[Houve avaliação das informações pós-acidente solicitadas/enviadas?]] = "Sim", "PREENCHER","NA")</f>
        <v>NA</v>
      </c>
      <c r="BW801" s="108" t="s">
        <v>123</v>
      </c>
      <c r="BX801" s="106"/>
      <c r="BY801" s="140"/>
      <c r="BZ801" s="146" t="str">
        <f>IF(Tabela2[[#This Row],[Data do documento de encerramento]]="NA","NA",IF(Tabela2[[#This Row],[Data do documento de encerramento]]="","Pendente de conclusão/ encerramento",_xlfn.DAYS(Tabela2[[#This Row],[Data do documento de encerramento]],J801)))</f>
        <v>Pendente de conclusão/ encerramento</v>
      </c>
      <c r="CA801" s="107" t="s">
        <v>10572</v>
      </c>
      <c r="CB801" s="143"/>
      <c r="CC801" s="147"/>
      <c r="CD801" s="147"/>
      <c r="CE801" s="147"/>
      <c r="CF801" s="147"/>
    </row>
    <row r="802" spans="1:84" ht="137.25">
      <c r="A802" s="214">
        <v>202513061224</v>
      </c>
      <c r="B802" s="118" t="s">
        <v>10573</v>
      </c>
      <c r="C802" s="145" t="s">
        <v>10539</v>
      </c>
      <c r="D802" s="142" t="s">
        <v>10574</v>
      </c>
      <c r="E802" s="106" t="s">
        <v>8575</v>
      </c>
      <c r="F802" s="106" t="s">
        <v>10575</v>
      </c>
      <c r="G802" s="106" t="s">
        <v>10576</v>
      </c>
      <c r="H802" s="106" t="s">
        <v>10577</v>
      </c>
      <c r="I802" s="208" t="s">
        <v>7120</v>
      </c>
      <c r="J802" s="208">
        <v>45686</v>
      </c>
      <c r="K802" s="208" t="s">
        <v>121</v>
      </c>
      <c r="L802" s="142" t="str">
        <f>IF(Tabela2[[#This Row],[Data]]="","Sem Informação",VLOOKUP(MONTH(Tabela2[[#This Row],[Data]]),'[1]Validação de dados'!$I$1:$J$13,2,0))</f>
        <v>Janeiro</v>
      </c>
      <c r="M802" s="146">
        <f>YEAR(Tabela2[[#This Row],[Data]])</f>
        <v>2025</v>
      </c>
      <c r="N802" s="208" t="s">
        <v>122</v>
      </c>
      <c r="O802" s="208" t="s">
        <v>286</v>
      </c>
      <c r="P802" s="104" t="e">
        <f>VLOOKUP(Tabela2[[#This Row],[SIEMA]],Siema2024,21,FALSE)</f>
        <v>#REF!</v>
      </c>
      <c r="Q802" s="104">
        <v>3082</v>
      </c>
      <c r="R802" s="108"/>
      <c r="S802" s="107" t="str">
        <f>IF(Q802="","", IF(Q802="NC","", IF(Q802="NE","", IF(Q802="NA","",IFERROR(VLOOKUP(Q802,[1]Produtos!$A$1:$C$2319,2,FALSE),"Não Cadastrado")))))</f>
        <v>SUBSTÂNCIA QUE APRESENTA RISCO PARA O MEIO AMBIENTE, LÍQUIDA, N.E.</v>
      </c>
      <c r="T802" s="104" t="s">
        <v>6834</v>
      </c>
      <c r="U802" s="104" t="s">
        <v>6834</v>
      </c>
      <c r="V802" s="104">
        <f>IF(Q802="","",IF(ISNUMBER(Q802)=FALSE,"Não se aplica",IFERROR(VLOOKUP(Q802,Produtos!$A$1:$C$2319,3,FALSE),"Não Cadastrado")))</f>
        <v>9</v>
      </c>
      <c r="W802" s="104"/>
      <c r="X802" s="113" t="str">
        <f>IF(Tabela2[[#This Row],[Origem do acidente]] = "Plataforma", "PREENCHER","NA")</f>
        <v>NA</v>
      </c>
      <c r="Y802" s="109" t="str">
        <f>IF(W802="","", IF(W802="NC","", IF(W802="NE","", IF(W802="NA","",IFERROR(VLOOKUP(W802,[1]Produtos!$A$1:$C$2319,2,FALSE),"Não Cadastrado")))))</f>
        <v/>
      </c>
      <c r="Z802" s="104"/>
      <c r="AA802" s="104"/>
      <c r="AB802" s="104"/>
      <c r="AC802" s="104"/>
      <c r="AD802" s="108" t="str">
        <f>IF(Tabela2[[#This Row],[Origem do acidente]] = "Plataforma", "PREENCHER","NA")</f>
        <v>NA</v>
      </c>
      <c r="AE802" s="107" t="str">
        <f>IF(AC802="","", IF(AC802="NC","", IF(AC802="NE","", IF(AC802="NA","",IFERROR(VLOOKUP(AC802,[1]Produtos!$A$1:$C$2319,2,FALSE),"Não Cadastrado")))))</f>
        <v/>
      </c>
      <c r="AF802" s="104"/>
      <c r="AG802" s="104"/>
      <c r="AH802" s="104" t="str">
        <f>IF(AC802="","",IF(ISNUMBER(AC802)=FALSE,"Não se aplica",IFERROR(VLOOKUP(AC802,Produtos!$A$1:$C$2319,3,FALSE),"Não Cadastrado")))</f>
        <v/>
      </c>
      <c r="AI802" s="104"/>
      <c r="AJ802" s="143" t="s">
        <v>10578</v>
      </c>
      <c r="AK802" s="107" t="s">
        <v>6834</v>
      </c>
      <c r="AL802" s="107" t="s">
        <v>7381</v>
      </c>
      <c r="AM802" s="107"/>
      <c r="AN802" s="145"/>
      <c r="AO802" s="145"/>
      <c r="AP802" s="145"/>
      <c r="AQ802" s="145"/>
      <c r="AR802" s="147"/>
      <c r="AS802" s="145"/>
      <c r="AT802" s="145"/>
      <c r="AU802" s="145" t="s">
        <v>7132</v>
      </c>
      <c r="AV802" s="145"/>
      <c r="AW802" s="145" t="s">
        <v>7132</v>
      </c>
      <c r="AX802" s="145"/>
      <c r="AY802" s="145"/>
      <c r="AZ802" s="145"/>
      <c r="BA802" s="145"/>
      <c r="BB802" s="145"/>
      <c r="BC802" s="108"/>
      <c r="BD802" s="145"/>
      <c r="BE802" s="145"/>
      <c r="BF802" s="209" t="s">
        <v>10579</v>
      </c>
      <c r="BG802" s="209"/>
      <c r="BH802" s="211" t="s">
        <v>10580</v>
      </c>
      <c r="BI802" s="210" t="s">
        <v>2696</v>
      </c>
      <c r="BJ802" s="107" t="s">
        <v>7099</v>
      </c>
      <c r="BK802" s="104" t="s">
        <v>2696</v>
      </c>
      <c r="BL802" s="140">
        <v>45916</v>
      </c>
      <c r="BM802" s="145">
        <f ca="1">IF(Tabela2[[#This Row],[Data de atendimento do Ibama (considerar o primeiro documento/ação)]]="",_xlfn.DAYS(TODAY(),J802),_xlfn.DAYS(Tabela2[[#This Row],[Data de atendimento do Ibama (considerar o primeiro documento/ação)]],J802))</f>
        <v>230</v>
      </c>
      <c r="BN802" s="108" t="str">
        <f>IF(Tabela2[[#This Row],[Atendido pelo Ibama ("Não" ou "Sim")]]="Não","Preencher", IF(Tabela2[[#This Row],[Atendido pelo Ibama ("Não" ou "Sim")]]="Sim","NA",""))</f>
        <v>NA</v>
      </c>
      <c r="BO802" s="114" t="s">
        <v>7124</v>
      </c>
      <c r="BP802" s="108" t="s">
        <v>9231</v>
      </c>
      <c r="BQ802" s="106" t="s">
        <v>123</v>
      </c>
      <c r="BR802" s="108" t="str">
        <f>IF(Tabela2[[#This Row],[Equipe do Ibama foi a campo? Houve sobrevoo do Poseidon?]] = "Sim", "PREENCHER","NA")</f>
        <v>NA</v>
      </c>
      <c r="BS802" s="108" t="str">
        <f>IF(Tabela2[[#This Row],[Se sim, foi emitida Ordem de Emergência? (informações vinculada à coluna CK)]] = "Sim", "PREENCHER","NA")</f>
        <v>NA</v>
      </c>
      <c r="BT802" s="108" t="s">
        <v>7126</v>
      </c>
      <c r="BU802" s="108" t="s">
        <v>2696</v>
      </c>
      <c r="BV802" s="108" t="s">
        <v>123</v>
      </c>
      <c r="BW802" s="108" t="s">
        <v>2696</v>
      </c>
      <c r="BX802" s="106" t="s">
        <v>7102</v>
      </c>
      <c r="BY802" s="140">
        <v>45916</v>
      </c>
      <c r="BZ802" s="146">
        <f>IF(Tabela2[[#This Row],[Data do documento de encerramento]]="NA","NA",IF(Tabela2[[#This Row],[Data do documento de encerramento]]="","Pendente de conclusão/ encerramento",_xlfn.DAYS(Tabela2[[#This Row],[Data do documento de encerramento]],J802)))</f>
        <v>230</v>
      </c>
      <c r="CA802" s="107" t="s">
        <v>10581</v>
      </c>
      <c r="CB802" s="143"/>
      <c r="CC802" s="147"/>
      <c r="CD802" s="147"/>
      <c r="CE802" s="147"/>
      <c r="CF802" s="147"/>
    </row>
    <row r="803" spans="1:84" ht="45.75">
      <c r="A803" s="214">
        <v>202606022</v>
      </c>
      <c r="B803" s="118" t="s">
        <v>10582</v>
      </c>
      <c r="C803" s="145" t="s">
        <v>10583</v>
      </c>
      <c r="D803" s="142" t="s">
        <v>10584</v>
      </c>
      <c r="E803" s="106" t="s">
        <v>10585</v>
      </c>
      <c r="F803" s="106" t="s">
        <v>10586</v>
      </c>
      <c r="G803" s="106" t="s">
        <v>10587</v>
      </c>
      <c r="H803" s="106" t="s">
        <v>10588</v>
      </c>
      <c r="I803" s="208" t="s">
        <v>7120</v>
      </c>
      <c r="J803" s="208">
        <v>45721</v>
      </c>
      <c r="K803" s="208" t="s">
        <v>121</v>
      </c>
      <c r="L803" s="142" t="str">
        <f>IF(Tabela2[[#This Row],[Data]]="","Sem Informação",VLOOKUP(MONTH(Tabela2[[#This Row],[Data]]),'[1]Validação de dados'!$I$1:$J$13,2,0))</f>
        <v>Março</v>
      </c>
      <c r="M803" s="146">
        <f>YEAR(Tabela2[[#This Row],[Data]])</f>
        <v>2025</v>
      </c>
      <c r="N803" s="208" t="s">
        <v>230</v>
      </c>
      <c r="O803" s="208" t="s">
        <v>286</v>
      </c>
      <c r="P803" s="104" t="e">
        <f>VLOOKUP(Tabela2[[#This Row],[SIEMA]],Siema2024,21,FALSE)</f>
        <v>#REF!</v>
      </c>
      <c r="Q803" s="104" t="s">
        <v>7094</v>
      </c>
      <c r="R803" s="108" t="s">
        <v>10589</v>
      </c>
      <c r="S803" s="107" t="str">
        <f>IF(Q803="","", IF(Q803="NC","", IF(Q803="NE","", IF(Q803="NA","",IFERROR(VLOOKUP(Q803,[1]Produtos!$A$1:$C$2319,2,FALSE),"Não Cadastrado")))))</f>
        <v/>
      </c>
      <c r="T803" s="104">
        <v>64</v>
      </c>
      <c r="U803" s="104" t="s">
        <v>9623</v>
      </c>
      <c r="V803" s="104" t="s">
        <v>7472</v>
      </c>
      <c r="W803" s="104" t="s">
        <v>7094</v>
      </c>
      <c r="X803" s="113" t="s">
        <v>10590</v>
      </c>
      <c r="Y803" s="109"/>
      <c r="Z803" s="104">
        <v>36</v>
      </c>
      <c r="AA803" s="104" t="s">
        <v>9623</v>
      </c>
      <c r="AB803" s="104" t="s">
        <v>7472</v>
      </c>
      <c r="AC803" s="104" t="s">
        <v>7094</v>
      </c>
      <c r="AD803" s="108" t="s">
        <v>10591</v>
      </c>
      <c r="AE803" s="107" t="str">
        <f>IF(AC803="","", IF(AC803="NC","", IF(AC803="NE","", IF(AC803="NA","",IFERROR(VLOOKUP(AC803,[1]Produtos!$A$1:$C$2319,2,FALSE),"Não Cadastrado")))))</f>
        <v/>
      </c>
      <c r="AF803" s="104">
        <v>30</v>
      </c>
      <c r="AG803" s="104" t="s">
        <v>9623</v>
      </c>
      <c r="AH803" s="104" t="s">
        <v>7472</v>
      </c>
      <c r="AI803" s="104"/>
      <c r="AJ803" s="146" t="s">
        <v>10592</v>
      </c>
      <c r="AK803" s="107" t="s">
        <v>7311</v>
      </c>
      <c r="AL803" s="107" t="s">
        <v>7381</v>
      </c>
      <c r="AM803" s="107" t="s">
        <v>7623</v>
      </c>
      <c r="AN803" s="145"/>
      <c r="AO803" s="145"/>
      <c r="AP803" s="145"/>
      <c r="AQ803" s="145"/>
      <c r="AR803" s="147"/>
      <c r="AS803" s="145"/>
      <c r="AT803" s="145"/>
      <c r="AU803" s="145" t="s">
        <v>7181</v>
      </c>
      <c r="AV803" s="145"/>
      <c r="AW803" s="145" t="s">
        <v>7181</v>
      </c>
      <c r="AX803" s="145" t="s">
        <v>7181</v>
      </c>
      <c r="AY803" s="145"/>
      <c r="AZ803" s="145"/>
      <c r="BA803" s="145"/>
      <c r="BB803" s="145"/>
      <c r="BC803" s="108" t="str">
        <f>IF(Tabela2[[#This Row],[Outro(s) ]] = "X", "PREENCHER","NA")</f>
        <v>NA</v>
      </c>
      <c r="BD803" s="145"/>
      <c r="BE803" s="145"/>
      <c r="BF803" s="209" t="s">
        <v>10593</v>
      </c>
      <c r="BG803" s="209"/>
      <c r="BH803" s="211" t="s">
        <v>10594</v>
      </c>
      <c r="BI803" s="210" t="s">
        <v>2696</v>
      </c>
      <c r="BJ803" s="107" t="s">
        <v>7099</v>
      </c>
      <c r="BK803" s="104" t="s">
        <v>2696</v>
      </c>
      <c r="BL803" s="140">
        <v>45726</v>
      </c>
      <c r="BM803" s="145">
        <f ca="1">IF(Tabela2[[#This Row],[Data de atendimento do Ibama (considerar o primeiro documento/ação)]]="",_xlfn.DAYS(TODAY(),J803),_xlfn.DAYS(Tabela2[[#This Row],[Data de atendimento do Ibama (considerar o primeiro documento/ação)]],J803))</f>
        <v>5</v>
      </c>
      <c r="BN803" s="108" t="str">
        <f>IF(Tabela2[[#This Row],[Atendido pelo Ibama ("Não" ou "Sim")]]="Não","Preencher", IF(Tabela2[[#This Row],[Atendido pelo Ibama ("Não" ou "Sim")]]="Sim","NA",""))</f>
        <v>NA</v>
      </c>
      <c r="BO803" s="114" t="s">
        <v>7138</v>
      </c>
      <c r="BP803" s="108" t="str">
        <f>IF(Tabela2[[#This Row],[Forma de atendimento (primeiro documento/ação)]]= "Outros (especificar)", "PREENCHER","NA")</f>
        <v>NA</v>
      </c>
      <c r="BQ803" s="106" t="s">
        <v>123</v>
      </c>
      <c r="BR803" s="108" t="str">
        <f>IF(Tabela2[[#This Row],[Equipe do Ibama foi a campo? Houve sobrevoo do Poseidon?]] = "Sim", "PREENCHER","NA")</f>
        <v>NA</v>
      </c>
      <c r="BS803" s="108" t="str">
        <f>IF(Tabela2[[#This Row],[Se sim, foi emitida Ordem de Emergência? (informações vinculada à coluna CK)]] = "Sim", "PREENCHER","NA")</f>
        <v>NA</v>
      </c>
      <c r="BT803" s="108" t="s">
        <v>7101</v>
      </c>
      <c r="BU803" s="108" t="s">
        <v>123</v>
      </c>
      <c r="BV803" s="108" t="s">
        <v>123</v>
      </c>
      <c r="BW803" s="108" t="s">
        <v>123</v>
      </c>
      <c r="BX803" s="106" t="s">
        <v>7127</v>
      </c>
      <c r="BY803" s="140"/>
      <c r="BZ803" s="146" t="str">
        <f>IF(Tabela2[[#This Row],[Data do documento de encerramento]]="NA","NA",IF(Tabela2[[#This Row],[Data do documento de encerramento]]="","Pendente de conclusão/ encerramento",_xlfn.DAYS(Tabela2[[#This Row],[Data do documento de encerramento]],J803)))</f>
        <v>Pendente de conclusão/ encerramento</v>
      </c>
      <c r="CA803" s="107" t="s">
        <v>7189</v>
      </c>
      <c r="CB803" s="143"/>
      <c r="CC803" s="147"/>
      <c r="CD803" s="147"/>
      <c r="CE803" s="147"/>
      <c r="CF803" s="147"/>
    </row>
    <row r="804" spans="1:84" ht="45.75">
      <c r="A804" s="247">
        <v>202606222</v>
      </c>
      <c r="B804" s="118" t="s">
        <v>10595</v>
      </c>
      <c r="C804" s="145" t="s">
        <v>2455</v>
      </c>
      <c r="D804" s="142" t="s">
        <v>10596</v>
      </c>
      <c r="E804" s="106" t="s">
        <v>6834</v>
      </c>
      <c r="F804" s="106" t="s">
        <v>10597</v>
      </c>
      <c r="G804" s="106" t="s">
        <v>10598</v>
      </c>
      <c r="H804" s="215" t="s">
        <v>10599</v>
      </c>
      <c r="I804" s="208" t="s">
        <v>7120</v>
      </c>
      <c r="J804" s="208">
        <v>45852</v>
      </c>
      <c r="K804" s="208" t="s">
        <v>299</v>
      </c>
      <c r="L804" s="142" t="s">
        <v>10600</v>
      </c>
      <c r="M804" s="146">
        <v>2025</v>
      </c>
      <c r="N804" s="208" t="s">
        <v>230</v>
      </c>
      <c r="O804" s="208" t="s">
        <v>286</v>
      </c>
      <c r="P804" s="104"/>
      <c r="Q804" s="104" t="s">
        <v>7127</v>
      </c>
      <c r="R804" s="108" t="s">
        <v>10601</v>
      </c>
      <c r="S804" s="107"/>
      <c r="T804" s="104">
        <v>8000</v>
      </c>
      <c r="U804" s="104" t="s">
        <v>648</v>
      </c>
      <c r="V804" s="104" t="s">
        <v>637</v>
      </c>
      <c r="W804" s="104"/>
      <c r="X804" s="113"/>
      <c r="Y804" s="109"/>
      <c r="Z804" s="104"/>
      <c r="AA804" s="104"/>
      <c r="AB804" s="104"/>
      <c r="AC804" s="104"/>
      <c r="AD804" s="108"/>
      <c r="AE804" s="107"/>
      <c r="AF804" s="104"/>
      <c r="AG804" s="104"/>
      <c r="AH804" s="104"/>
      <c r="AI804" s="104"/>
      <c r="AJ804" s="146"/>
      <c r="AK804" s="107" t="s">
        <v>6834</v>
      </c>
      <c r="AL804" s="107" t="s">
        <v>7180</v>
      </c>
      <c r="AM804" s="107"/>
      <c r="AN804" s="145"/>
      <c r="AO804" s="145"/>
      <c r="AP804" s="145"/>
      <c r="AQ804" s="145" t="s">
        <v>7181</v>
      </c>
      <c r="AR804" s="147"/>
      <c r="AS804" s="145"/>
      <c r="AT804" s="145"/>
      <c r="AU804" s="145"/>
      <c r="AV804" s="145"/>
      <c r="AW804" s="145"/>
      <c r="AX804" s="145"/>
      <c r="AY804" s="145"/>
      <c r="AZ804" s="145"/>
      <c r="BA804" s="145"/>
      <c r="BB804" s="145"/>
      <c r="BC804" s="108"/>
      <c r="BD804" s="145"/>
      <c r="BE804" s="145"/>
      <c r="BF804" s="209" t="s">
        <v>6834</v>
      </c>
      <c r="BG804" s="209"/>
      <c r="BH804" s="211" t="s">
        <v>6834</v>
      </c>
      <c r="BI804" s="210" t="s">
        <v>7062</v>
      </c>
      <c r="BJ804" s="107" t="s">
        <v>7113</v>
      </c>
      <c r="BK804" s="104" t="s">
        <v>2696</v>
      </c>
      <c r="BL804" s="140">
        <v>45859</v>
      </c>
      <c r="BM804" s="145">
        <v>7</v>
      </c>
      <c r="BN804" s="108" t="s">
        <v>7120</v>
      </c>
      <c r="BO804" s="114" t="s">
        <v>7182</v>
      </c>
      <c r="BP804" s="108" t="s">
        <v>7127</v>
      </c>
      <c r="BQ804" s="106" t="s">
        <v>123</v>
      </c>
      <c r="BR804" s="108" t="s">
        <v>123</v>
      </c>
      <c r="BS804" s="108" t="s">
        <v>7120</v>
      </c>
      <c r="BT804" s="108" t="s">
        <v>7225</v>
      </c>
      <c r="BU804" s="108" t="s">
        <v>123</v>
      </c>
      <c r="BV804" s="108" t="s">
        <v>123</v>
      </c>
      <c r="BW804" s="108" t="s">
        <v>2696</v>
      </c>
      <c r="BX804" s="106" t="s">
        <v>7102</v>
      </c>
      <c r="BY804" s="140">
        <v>45859</v>
      </c>
      <c r="BZ804" s="146">
        <f>IF(Tabela2[[#This Row],[Data do documento de encerramento]]="NA","NA",IF(Tabela2[[#This Row],[Data do documento de encerramento]]="","Pendente de conclusão/ encerramento",_xlfn.DAYS(Tabela2[[#This Row],[Data do documento de encerramento]],J804)))</f>
        <v>7</v>
      </c>
      <c r="CA804" s="107"/>
      <c r="CB804" s="143"/>
      <c r="CC804" s="147"/>
      <c r="CD804" s="147"/>
      <c r="CE804" s="147"/>
      <c r="CF804" s="147"/>
    </row>
    <row r="805" spans="1:84" ht="45.75">
      <c r="A805" s="247">
        <v>202606223</v>
      </c>
      <c r="B805" s="118" t="s">
        <v>10602</v>
      </c>
      <c r="C805" s="145" t="s">
        <v>2455</v>
      </c>
      <c r="D805" s="142" t="s">
        <v>10603</v>
      </c>
      <c r="E805" s="106" t="s">
        <v>4216</v>
      </c>
      <c r="F805" s="106" t="s">
        <v>10604</v>
      </c>
      <c r="G805" s="106" t="s">
        <v>10605</v>
      </c>
      <c r="H805" s="172" t="s">
        <v>10606</v>
      </c>
      <c r="I805" s="208" t="s">
        <v>7120</v>
      </c>
      <c r="J805" s="208">
        <v>45953</v>
      </c>
      <c r="K805" s="208" t="s">
        <v>142</v>
      </c>
      <c r="L805" s="142" t="str">
        <f>IF(Tabela2[[#This Row],[Data]]="","Sem Informação",VLOOKUP(MONTH(Tabela2[[#This Row],[Data]]),'[1]Validação de dados'!$I$1:$J$13,2,0))</f>
        <v>Outubro</v>
      </c>
      <c r="M805" s="146">
        <f>YEAR(Tabela2[[#This Row],[Data]])</f>
        <v>2025</v>
      </c>
      <c r="N805" s="208" t="s">
        <v>143</v>
      </c>
      <c r="O805" s="208" t="s">
        <v>286</v>
      </c>
      <c r="P805" s="104" t="e">
        <f>VLOOKUP(Tabela2[[#This Row],[SIEMA]],Siema2024,21,FALSE)</f>
        <v>#REF!</v>
      </c>
      <c r="Q805" s="104">
        <v>3264</v>
      </c>
      <c r="R805" s="108" t="e">
        <f>VLOOKUP(Tabela2[[#This Row],[SIEMA]],Siema2025,10,FALSE)</f>
        <v>#N/A</v>
      </c>
      <c r="S805" s="107" t="str">
        <f>IF(Q805="","", IF(Q805="NC","", IF(Q805="NE","", IF(Q805="NA","",IFERROR(VLOOKUP(Q805,[1]Produtos!$A$1:$C$2319,2,FALSE),"Não Cadastrado")))))</f>
        <v>LÍQUIDO CORROSIVO, ÁCIDO, INORGÂNICO, N.E.</v>
      </c>
      <c r="T805" s="104">
        <v>4050</v>
      </c>
      <c r="U805" s="104" t="s">
        <v>7305</v>
      </c>
      <c r="V805" s="104">
        <f>IF(Q805="","",IF(ISNUMBER(Q805)=FALSE,"Não se aplica",IFERROR(VLOOKUP(Q805,Produtos!$A$1:$C$2319,3,FALSE),"Não Cadastrado")))</f>
        <v>8</v>
      </c>
      <c r="W805" s="104" t="e">
        <f>VLOOKUP(Tabela2[[#This Row],[SIEMA]],Siema2024,10,FALSE)</f>
        <v>#REF!</v>
      </c>
      <c r="X805" s="113" t="str">
        <f>IF(Tabela2[[#This Row],[Origem do acidente]] = "Plataforma", "PREENCHER","NA")</f>
        <v>NA</v>
      </c>
      <c r="Y805" s="109" t="e">
        <f>IF(W805="","", IF(W805="NC","", IF(W805="NE","", IF(W805="NA","",IFERROR(VLOOKUP(W805,[1]Produtos!$A$1:$C$2319,2,FALSE),"Não Cadastrado")))))</f>
        <v>#REF!</v>
      </c>
      <c r="Z805" s="104" t="e">
        <f>VLOOKUP(Tabela2[[#This Row],[SIEMA]],Siema2025,11,FALSE)</f>
        <v>#N/A</v>
      </c>
      <c r="AA805" s="104" t="e">
        <f>VLOOKUP(Tabela2[[#This Row],[SIEMA]],Siema2024,12,FALSE)</f>
        <v>#REF!</v>
      </c>
      <c r="AB805" s="104" t="e">
        <f>IF(W805="","",IF(ISNUMBER(W805)=FALSE,"Não se aplica",IFERROR(VLOOKUP(W805,[1]Produtos!$A$1:$C$2319,3,FALSE),"Não Cadastrado")))</f>
        <v>#REF!</v>
      </c>
      <c r="AC805" s="104"/>
      <c r="AD805" s="108" t="str">
        <f>IF(Tabela2[[#This Row],[Origem do acidente]] = "Plataforma", "PREENCHER","NA")</f>
        <v>NA</v>
      </c>
      <c r="AE805" s="107" t="str">
        <f>IF(AC805="","", IF(AC805="NC","", IF(AC805="NE","", IF(AC805="NA","",IFERROR(VLOOKUP(AC805,[1]Produtos!$A$1:$C$2319,2,FALSE),"Não Cadastrado")))))</f>
        <v/>
      </c>
      <c r="AF805" s="104"/>
      <c r="AG805" s="104"/>
      <c r="AH805" s="104" t="str">
        <f>IF(AC805="","",IF(ISNUMBER(AC805)=FALSE,"Não se aplica",IFERROR(VLOOKUP(AC805,Produtos!$A$1:$C$2319,3,FALSE),"Não Cadastrado")))</f>
        <v/>
      </c>
      <c r="AI805" s="104"/>
      <c r="AJ805" s="146" t="e">
        <f>VLOOKUP(Tabela2[[#This Row],[SIEMA]],Siema2024,26,FALSE)</f>
        <v>#REF!</v>
      </c>
      <c r="AK805" s="107" t="s">
        <v>7358</v>
      </c>
      <c r="AL805" s="107" t="s">
        <v>7180</v>
      </c>
      <c r="AM805" s="107"/>
      <c r="AN805" s="145"/>
      <c r="AO805" s="145"/>
      <c r="AP805" s="145"/>
      <c r="AQ805" s="145"/>
      <c r="AR805" s="147"/>
      <c r="AS805" s="145"/>
      <c r="AT805" s="145"/>
      <c r="AU805" s="145" t="s">
        <v>7181</v>
      </c>
      <c r="AV805" s="145"/>
      <c r="AW805" s="145"/>
      <c r="AX805" s="145"/>
      <c r="AY805" s="145"/>
      <c r="AZ805" s="145"/>
      <c r="BA805" s="145"/>
      <c r="BB805" s="145"/>
      <c r="BC805" s="108" t="str">
        <f>IF(Tabela2[[#This Row],[Outro(s) ]] = "X", "PREENCHER","NA")</f>
        <v>NA</v>
      </c>
      <c r="BD805" s="145"/>
      <c r="BE805" s="145"/>
      <c r="BF805" s="209" t="s">
        <v>10607</v>
      </c>
      <c r="BG805" s="209"/>
      <c r="BH805" s="211" t="s">
        <v>10608</v>
      </c>
      <c r="BI805" s="210" t="s">
        <v>7062</v>
      </c>
      <c r="BJ805" s="107" t="s">
        <v>7099</v>
      </c>
      <c r="BK805" s="104" t="s">
        <v>2696</v>
      </c>
      <c r="BL805" s="140">
        <v>45953</v>
      </c>
      <c r="BM805" s="145">
        <f ca="1">IF(Tabela2[[#This Row],[Data de atendimento do Ibama (considerar o primeiro documento/ação)]]="",_xlfn.DAYS(TODAY(),J805),_xlfn.DAYS(Tabela2[[#This Row],[Data de atendimento do Ibama (considerar o primeiro documento/ação)]],J805))</f>
        <v>0</v>
      </c>
      <c r="BN805" s="108" t="str">
        <f>IF(Tabela2[[#This Row],[Atendido pelo Ibama ("Não" ou "Sim")]]="Não","Preencher", IF(Tabela2[[#This Row],[Atendido pelo Ibama ("Não" ou "Sim")]]="Sim","NA",""))</f>
        <v>NA</v>
      </c>
      <c r="BO805" s="114" t="s">
        <v>7124</v>
      </c>
      <c r="BP805" s="108" t="s">
        <v>7346</v>
      </c>
      <c r="BQ805" s="106" t="s">
        <v>123</v>
      </c>
      <c r="BR805" s="108" t="s">
        <v>2696</v>
      </c>
      <c r="BS805" s="108" t="s">
        <v>123</v>
      </c>
      <c r="BT805" s="108" t="s">
        <v>7101</v>
      </c>
      <c r="BU805" s="108" t="s">
        <v>2696</v>
      </c>
      <c r="BV805" s="108" t="s">
        <v>123</v>
      </c>
      <c r="BW805" s="108" t="s">
        <v>123</v>
      </c>
      <c r="BX805" s="106" t="s">
        <v>7102</v>
      </c>
      <c r="BY805" s="140">
        <v>46169</v>
      </c>
      <c r="BZ805" s="146">
        <f>IF(Tabela2[[#This Row],[Data do documento de encerramento]]="NA","NA",IF(Tabela2[[#This Row],[Data do documento de encerramento]]="","Pendente de conclusão/ encerramento",_xlfn.DAYS(Tabela2[[#This Row],[Data do documento de encerramento]],J805)))</f>
        <v>216</v>
      </c>
      <c r="CA805" s="107" t="s">
        <v>10470</v>
      </c>
      <c r="CB805" s="143"/>
      <c r="CC805" s="147"/>
      <c r="CD805" s="147"/>
      <c r="CE805" s="147"/>
      <c r="CF805" s="147"/>
    </row>
    <row r="806" spans="1:84" ht="45.75">
      <c r="A806" s="247">
        <v>2026062210</v>
      </c>
      <c r="B806" s="118" t="s">
        <v>10609</v>
      </c>
      <c r="C806" s="145" t="s">
        <v>10610</v>
      </c>
      <c r="D806" s="142" t="s">
        <v>10611</v>
      </c>
      <c r="E806" s="106" t="s">
        <v>9779</v>
      </c>
      <c r="F806" s="106" t="s">
        <v>10612</v>
      </c>
      <c r="G806" s="106" t="s">
        <v>10613</v>
      </c>
      <c r="H806" s="172" t="s">
        <v>10614</v>
      </c>
      <c r="I806" s="208" t="s">
        <v>7120</v>
      </c>
      <c r="J806" s="208">
        <v>45997</v>
      </c>
      <c r="K806" s="208" t="s">
        <v>229</v>
      </c>
      <c r="L806" s="142" t="str">
        <f>IF(Tabela2[[#This Row],[Data]]="","Sem Informação",VLOOKUP(MONTH(Tabela2[[#This Row],[Data]]),'[1]Validação de dados'!$I$1:$J$13,2,0))</f>
        <v>Dezembro</v>
      </c>
      <c r="M806" s="146">
        <f>YEAR(Tabela2[[#This Row],[Data]])</f>
        <v>2025</v>
      </c>
      <c r="N806" s="208" t="s">
        <v>122</v>
      </c>
      <c r="O806" s="208" t="s">
        <v>286</v>
      </c>
      <c r="P806" s="104" t="e">
        <f>VLOOKUP(Tabela2[[#This Row],[SIEMA]],Siema2024,21,FALSE)</f>
        <v>#REF!</v>
      </c>
      <c r="Q806" s="104">
        <v>1202</v>
      </c>
      <c r="R806" s="108" t="e">
        <f>VLOOKUP(Tabela2[[#This Row],[SIEMA]],Siema2025,10,FALSE)</f>
        <v>#N/A</v>
      </c>
      <c r="S806" s="107" t="str">
        <f>IF(Q806="","", IF(Q806="NC","", IF(Q806="NE","", IF(Q806="NA","",IFERROR(VLOOKUP(Q806,[1]Produtos!$A$1:$C$2319,2,FALSE),"Não Cadastrado")))))</f>
        <v>GASÓLEO ou ÓLEO DIESEL ou ÓLEO PARA AQUECIMENTO, LEVE</v>
      </c>
      <c r="T806" s="104">
        <v>3000</v>
      </c>
      <c r="U806" s="104" t="s">
        <v>648</v>
      </c>
      <c r="V806" s="104">
        <f>IF(Q806="","",IF(ISNUMBER(Q806)=FALSE,"Não se aplica",IFERROR(VLOOKUP(Q806,Produtos!$A$1:$C$2319,3,FALSE),"Não Cadastrado")))</f>
        <v>3</v>
      </c>
      <c r="W806" s="104" t="e">
        <f>VLOOKUP(Tabela2[[#This Row],[SIEMA]],Siema2024,10,FALSE)</f>
        <v>#REF!</v>
      </c>
      <c r="X806" s="113" t="str">
        <f>IF(Tabela2[[#This Row],[Origem do acidente]] = "Plataforma", "PREENCHER","NA")</f>
        <v>NA</v>
      </c>
      <c r="Y806" s="109" t="e">
        <f>IF(W806="","", IF(W806="NC","", IF(W806="NE","", IF(W806="NA","",IFERROR(VLOOKUP(W806,[1]Produtos!$A$1:$C$2319,2,FALSE),"Não Cadastrado")))))</f>
        <v>#REF!</v>
      </c>
      <c r="Z806" s="104" t="e">
        <f>VLOOKUP(Tabela2[[#This Row],[SIEMA]],Siema2025,11,FALSE)</f>
        <v>#N/A</v>
      </c>
      <c r="AA806" s="104" t="e">
        <f>VLOOKUP(Tabela2[[#This Row],[SIEMA]],Siema2024,12,FALSE)</f>
        <v>#REF!</v>
      </c>
      <c r="AB806" s="104" t="e">
        <f>IF(W806="","",IF(ISNUMBER(W806)=FALSE,"Não se aplica",IFERROR(VLOOKUP(W806,[1]Produtos!$A$1:$C$2319,3,FALSE),"Não Cadastrado")))</f>
        <v>#REF!</v>
      </c>
      <c r="AC806" s="104"/>
      <c r="AD806" s="108" t="str">
        <f>IF(Tabela2[[#This Row],[Origem do acidente]] = "Plataforma", "PREENCHER","NA")</f>
        <v>NA</v>
      </c>
      <c r="AE806" s="107" t="str">
        <f>IF(AC806="","", IF(AC806="NC","", IF(AC806="NE","", IF(AC806="NA","",IFERROR(VLOOKUP(AC806,[1]Produtos!$A$1:$C$2319,2,FALSE),"Não Cadastrado")))))</f>
        <v/>
      </c>
      <c r="AF806" s="104"/>
      <c r="AG806" s="104"/>
      <c r="AH806" s="104" t="str">
        <f>IF(AC806="","",IF(ISNUMBER(AC806)=FALSE,"Não se aplica",IFERROR(VLOOKUP(AC806,Produtos!$A$1:$C$2319,3,FALSE),"Não Cadastrado")))</f>
        <v/>
      </c>
      <c r="AI806" s="104"/>
      <c r="AJ806" s="146" t="s">
        <v>10615</v>
      </c>
      <c r="AK806" s="107" t="s">
        <v>7311</v>
      </c>
      <c r="AL806" s="107" t="s">
        <v>7381</v>
      </c>
      <c r="AM806" s="107" t="s">
        <v>7623</v>
      </c>
      <c r="AN806" s="145"/>
      <c r="AO806" s="145"/>
      <c r="AP806" s="145"/>
      <c r="AQ806" s="145"/>
      <c r="AR806" s="147"/>
      <c r="AS806" s="145"/>
      <c r="AT806" s="145"/>
      <c r="AU806" s="145" t="s">
        <v>7181</v>
      </c>
      <c r="AV806" s="145"/>
      <c r="AW806" s="145"/>
      <c r="AX806" s="145" t="s">
        <v>7181</v>
      </c>
      <c r="AY806" s="145"/>
      <c r="AZ806" s="145"/>
      <c r="BA806" s="145"/>
      <c r="BB806" s="145"/>
      <c r="BC806" s="108" t="str">
        <f>IF(Tabela2[[#This Row],[Outro(s) ]] = "X", "PREENCHER","NA")</f>
        <v>NA</v>
      </c>
      <c r="BD806" s="145"/>
      <c r="BE806" s="145"/>
      <c r="BF806" s="209" t="s">
        <v>10616</v>
      </c>
      <c r="BG806" s="209"/>
      <c r="BH806" s="211" t="s">
        <v>10617</v>
      </c>
      <c r="BI806" s="210" t="s">
        <v>7062</v>
      </c>
      <c r="BJ806" s="107" t="s">
        <v>7099</v>
      </c>
      <c r="BK806" s="104" t="s">
        <v>2696</v>
      </c>
      <c r="BL806" s="140">
        <v>46038</v>
      </c>
      <c r="BM806" s="145">
        <f ca="1">IF(Tabela2[[#This Row],[Data de atendimento do Ibama (considerar o primeiro documento/ação)]]="",_xlfn.DAYS(TODAY(),J806),_xlfn.DAYS(Tabela2[[#This Row],[Data de atendimento do Ibama (considerar o primeiro documento/ação)]],J806))</f>
        <v>41</v>
      </c>
      <c r="BN806" s="108" t="str">
        <f>IF(Tabela2[[#This Row],[Atendido pelo Ibama ("Não" ou "Sim")]]="Não","Preencher", IF(Tabela2[[#This Row],[Atendido pelo Ibama ("Não" ou "Sim")]]="Sim","NA",""))</f>
        <v>NA</v>
      </c>
      <c r="BO806" s="114" t="s">
        <v>7100</v>
      </c>
      <c r="BP806" s="108" t="str">
        <f>IF(Tabela2[[#This Row],[Forma de atendimento (primeiro documento/ação)]]= "Outros (especificar)", "PREENCHER","NA")</f>
        <v>NA</v>
      </c>
      <c r="BQ806" s="106" t="s">
        <v>2696</v>
      </c>
      <c r="BR806" s="108" t="s">
        <v>123</v>
      </c>
      <c r="BS806" s="108" t="s">
        <v>2696</v>
      </c>
      <c r="BT806" s="108" t="s">
        <v>7225</v>
      </c>
      <c r="BU806" s="108" t="str">
        <f>IF(Tabela2[[#This Row],[Houve envio de Informações Pós-acidente (preencher "não se aplica" quando de competência estadual/municipal)]] = "Sim", "PREENCHER","NA")</f>
        <v>NA</v>
      </c>
      <c r="BV806" s="108" t="s">
        <v>2696</v>
      </c>
      <c r="BW806" s="108" t="s">
        <v>2696</v>
      </c>
      <c r="BX806" s="106" t="s">
        <v>7102</v>
      </c>
      <c r="BY806" s="140">
        <v>46072</v>
      </c>
      <c r="BZ806" s="146">
        <f>IF(Tabela2[[#This Row],[Data do documento de encerramento]]="NA","NA",IF(Tabela2[[#This Row],[Data do documento de encerramento]]="","Pendente de conclusão/ encerramento",_xlfn.DAYS(Tabela2[[#This Row],[Data do documento de encerramento]],J806)))</f>
        <v>75</v>
      </c>
      <c r="CA806" s="107"/>
      <c r="CB806" s="143"/>
      <c r="CC806" s="147"/>
      <c r="CD806" s="147"/>
      <c r="CE806" s="147"/>
      <c r="CF806" s="147"/>
    </row>
    <row r="807" spans="1:84" ht="45.75">
      <c r="A807" s="247">
        <v>202606225</v>
      </c>
      <c r="B807" s="118" t="s">
        <v>10618</v>
      </c>
      <c r="C807" s="145" t="s">
        <v>2455</v>
      </c>
      <c r="D807" s="142" t="s">
        <v>10619</v>
      </c>
      <c r="E807" s="106" t="s">
        <v>7184</v>
      </c>
      <c r="F807" s="106" t="s">
        <v>10620</v>
      </c>
      <c r="G807" s="106" t="s">
        <v>10621</v>
      </c>
      <c r="H807" s="215" t="s">
        <v>10622</v>
      </c>
      <c r="I807" s="208" t="s">
        <v>7120</v>
      </c>
      <c r="J807" s="208">
        <v>45992</v>
      </c>
      <c r="K807" s="208" t="s">
        <v>299</v>
      </c>
      <c r="L807" s="142" t="str">
        <f>IF(Tabela2[[#This Row],[Data]]="","Sem Informação",VLOOKUP(MONTH(Tabela2[[#This Row],[Data]]),'[1]Validação de dados'!$I$1:$J$13,2,0))</f>
        <v>Dezembro</v>
      </c>
      <c r="M807" s="146">
        <f>YEAR(Tabela2[[#This Row],[Data]])</f>
        <v>2025</v>
      </c>
      <c r="N807" s="208" t="s">
        <v>122</v>
      </c>
      <c r="O807" s="208" t="s">
        <v>286</v>
      </c>
      <c r="P807" s="104" t="e">
        <f>VLOOKUP(Tabela2[[#This Row],[SIEMA]],Siema2024,21,FALSE)</f>
        <v>#REF!</v>
      </c>
      <c r="Q807" s="104">
        <v>1075</v>
      </c>
      <c r="R807" s="108" t="e">
        <f>VLOOKUP(Tabela2[[#This Row],[SIEMA]],Siema2025,10,FALSE)</f>
        <v>#N/A</v>
      </c>
      <c r="S807" s="107" t="str">
        <f>IF(Q807="","", IF(Q807="NC","", IF(Q807="NE","", IF(Q807="NA","",IFERROR(VLOOKUP(Q807,[1]Produtos!$A$1:$C$2319,2,FALSE),"Não Cadastrado")))))</f>
        <v>GÁS(ES) DE PETRÓLEO, LIQUEFEITO(S) ou GAS(ES) LIQUEFEITO(S) DE PETRÓLEO ou GLP</v>
      </c>
      <c r="T807" s="104">
        <v>28090</v>
      </c>
      <c r="U807" s="104" t="s">
        <v>7305</v>
      </c>
      <c r="V807" s="104">
        <f>IF(Q807="","",IF(ISNUMBER(Q807)=FALSE,"Não se aplica",IFERROR(VLOOKUP(Q807,Produtos!$A$1:$C$2319,3,FALSE),"Não Cadastrado")))</f>
        <v>2.1</v>
      </c>
      <c r="W807" s="104" t="e">
        <f>VLOOKUP(Tabela2[[#This Row],[SIEMA]],Siema2024,10,FALSE)</f>
        <v>#REF!</v>
      </c>
      <c r="X807" s="113" t="str">
        <f>IF(Tabela2[[#This Row],[Origem do acidente]] = "Plataforma", "PREENCHER","NA")</f>
        <v>NA</v>
      </c>
      <c r="Y807" s="109" t="e">
        <f>IF(W807="","", IF(W807="NC","", IF(W807="NE","", IF(W807="NA","",IFERROR(VLOOKUP(W807,[1]Produtos!$A$1:$C$2319,2,FALSE),"Não Cadastrado")))))</f>
        <v>#REF!</v>
      </c>
      <c r="Z807" s="104" t="e">
        <f>VLOOKUP(Tabela2[[#This Row],[SIEMA]],Siema2025,11,FALSE)</f>
        <v>#N/A</v>
      </c>
      <c r="AA807" s="104" t="e">
        <f>VLOOKUP(Tabela2[[#This Row],[SIEMA]],Siema2024,12,FALSE)</f>
        <v>#REF!</v>
      </c>
      <c r="AB807" s="104" t="e">
        <f>IF(W807="","",IF(ISNUMBER(W807)=FALSE,"Não se aplica",IFERROR(VLOOKUP(W807,[1]Produtos!$A$1:$C$2319,3,FALSE),"Não Cadastrado")))</f>
        <v>#REF!</v>
      </c>
      <c r="AC807" s="104"/>
      <c r="AD807" s="108" t="str">
        <f>IF(Tabela2[[#This Row],[Origem do acidente]] = "Plataforma", "PREENCHER","NA")</f>
        <v>NA</v>
      </c>
      <c r="AE807" s="107" t="str">
        <f>IF(AC807="","", IF(AC807="NC","", IF(AC807="NE","", IF(AC807="NA","",IFERROR(VLOOKUP(AC807,[1]Produtos!$A$1:$C$2319,2,FALSE),"Não Cadastrado")))))</f>
        <v/>
      </c>
      <c r="AF807" s="104"/>
      <c r="AG807" s="104"/>
      <c r="AH807" s="104" t="str">
        <f>IF(AC807="","",IF(ISNUMBER(AC807)=FALSE,"Não se aplica",IFERROR(VLOOKUP(AC807,Produtos!$A$1:$C$2319,3,FALSE),"Não Cadastrado")))</f>
        <v/>
      </c>
      <c r="AI807" s="104"/>
      <c r="AJ807" s="146" t="e">
        <f>VLOOKUP(Tabela2[[#This Row],[SIEMA]],Siema2024,26,FALSE)</f>
        <v>#REF!</v>
      </c>
      <c r="AK807" s="107" t="s">
        <v>6834</v>
      </c>
      <c r="AL807" s="107" t="s">
        <v>7180</v>
      </c>
      <c r="AM807" s="107"/>
      <c r="AN807" s="145" t="s">
        <v>7181</v>
      </c>
      <c r="AO807" s="145"/>
      <c r="AP807" s="145"/>
      <c r="AQ807" s="145"/>
      <c r="AR807" s="147"/>
      <c r="AS807" s="145"/>
      <c r="AT807" s="145"/>
      <c r="AU807" s="145"/>
      <c r="AV807" s="145"/>
      <c r="AW807" s="145"/>
      <c r="AX807" s="145"/>
      <c r="AY807" s="145"/>
      <c r="AZ807" s="145"/>
      <c r="BA807" s="145"/>
      <c r="BB807" s="145"/>
      <c r="BC807" s="108" t="str">
        <f>IF(Tabela2[[#This Row],[Outro(s) ]] = "X", "PREENCHER","NA")</f>
        <v>NA</v>
      </c>
      <c r="BD807" s="145"/>
      <c r="BE807" s="145"/>
      <c r="BF807" s="209" t="s">
        <v>10623</v>
      </c>
      <c r="BG807" s="209"/>
      <c r="BH807" s="211" t="s">
        <v>10624</v>
      </c>
      <c r="BI807" s="210" t="s">
        <v>2696</v>
      </c>
      <c r="BJ807" s="107" t="s">
        <v>7099</v>
      </c>
      <c r="BK807" s="104" t="s">
        <v>2696</v>
      </c>
      <c r="BL807" s="140">
        <v>46000</v>
      </c>
      <c r="BM807" s="145">
        <f ca="1">IF(Tabela2[[#This Row],[Data de atendimento do Ibama (considerar o primeiro documento/ação)]]="",_xlfn.DAYS(TODAY(),J807),_xlfn.DAYS(Tabela2[[#This Row],[Data de atendimento do Ibama (considerar o primeiro documento/ação)]],J807))</f>
        <v>8</v>
      </c>
      <c r="BN807" s="108" t="str">
        <f>IF(Tabela2[[#This Row],[Atendido pelo Ibama ("Não" ou "Sim")]]="Não","Preencher", IF(Tabela2[[#This Row],[Atendido pelo Ibama ("Não" ou "Sim")]]="Sim","NA",""))</f>
        <v>NA</v>
      </c>
      <c r="BO807" s="114" t="s">
        <v>7100</v>
      </c>
      <c r="BP807" s="108" t="str">
        <f>IF(Tabela2[[#This Row],[Forma de atendimento (primeiro documento/ação)]]= "Outros (especificar)", "PREENCHER","NA")</f>
        <v>NA</v>
      </c>
      <c r="BQ807" s="106" t="s">
        <v>123</v>
      </c>
      <c r="BR807" s="108" t="str">
        <f>IF(Tabela2[[#This Row],[Equipe do Ibama foi a campo? Houve sobrevoo do Poseidon?]] = "Sim", "PREENCHER","NA")</f>
        <v>NA</v>
      </c>
      <c r="BS807" s="108" t="str">
        <f>IF(Tabela2[[#This Row],[Se sim, foi emitida Ordem de Emergência? (informações vinculada à coluna CK)]] = "Sim", "PREENCHER","NA")</f>
        <v>NA</v>
      </c>
      <c r="BT807" s="108" t="s">
        <v>7101</v>
      </c>
      <c r="BU807" s="108" t="s">
        <v>2696</v>
      </c>
      <c r="BV807" s="108" t="s">
        <v>2696</v>
      </c>
      <c r="BW807" s="108" t="s">
        <v>123</v>
      </c>
      <c r="BX807" s="106" t="s">
        <v>7127</v>
      </c>
      <c r="BY807" s="140"/>
      <c r="BZ807" s="146" t="str">
        <f>IF(Tabela2[[#This Row],[Data do documento de encerramento]]="NA","NA",IF(Tabela2[[#This Row],[Data do documento de encerramento]]="","Pendente de conclusão/ encerramento",_xlfn.DAYS(Tabela2[[#This Row],[Data do documento de encerramento]],J807)))</f>
        <v>Pendente de conclusão/ encerramento</v>
      </c>
      <c r="CA807" s="107" t="s">
        <v>10625</v>
      </c>
      <c r="CB807" s="143"/>
      <c r="CC807" s="147"/>
      <c r="CD807" s="147"/>
      <c r="CE807" s="147"/>
      <c r="CF807" s="147"/>
    </row>
    <row r="808" spans="1:84" ht="121.5">
      <c r="A808" s="106" t="s">
        <v>10484</v>
      </c>
      <c r="B808" s="118" t="s">
        <v>10626</v>
      </c>
      <c r="C808" s="108" t="s">
        <v>10524</v>
      </c>
      <c r="D808" s="106" t="s">
        <v>5972</v>
      </c>
      <c r="E808" s="106" t="s">
        <v>10396</v>
      </c>
      <c r="F808" s="106" t="s">
        <v>10627</v>
      </c>
      <c r="G808" s="106"/>
      <c r="H808" s="106"/>
      <c r="I808" s="105" t="s">
        <v>7120</v>
      </c>
      <c r="J808" s="105">
        <v>46022</v>
      </c>
      <c r="K808" s="105" t="s">
        <v>121</v>
      </c>
      <c r="L808" s="106" t="str">
        <f>IF(Tabela2[[#This Row],[Data]]="","Sem Informação",VLOOKUP(MONTH(Tabela2[[#This Row],[Data]]),'[1]Validação de dados'!$I$1:$J$13,2,0))</f>
        <v>Dezembro</v>
      </c>
      <c r="M808" s="104">
        <f>YEAR(Tabela2[[#This Row],[Data]])</f>
        <v>2025</v>
      </c>
      <c r="N808" s="105" t="s">
        <v>122</v>
      </c>
      <c r="O808" s="105" t="s">
        <v>320</v>
      </c>
      <c r="P808" s="218" t="e">
        <f>VLOOKUP(Tabela2[[#This Row],[SIEMA]],Siema2024,21,FALSE)</f>
        <v>#REF!</v>
      </c>
      <c r="Q808" s="104">
        <v>1202</v>
      </c>
      <c r="R808" s="108"/>
      <c r="S808" s="107" t="str">
        <f>IF(Q808="","", IF(Q808="NC","", IF(Q808="NE","", IF(Q808="NA","",IFERROR(VLOOKUP(Q808,[1]Produtos!$A$1:$C$2319,2,FALSE),"Não Cadastrado")))))</f>
        <v>GASÓLEO ou ÓLEO DIESEL ou ÓLEO PARA AQUECIMENTO, LEVE</v>
      </c>
      <c r="T808" s="104" t="s">
        <v>6834</v>
      </c>
      <c r="U808" s="104" t="s">
        <v>7062</v>
      </c>
      <c r="V808" s="104">
        <f>IF(Q808="","",IF(ISNUMBER(Q808)=FALSE,"Não se aplica",IFERROR(VLOOKUP(Q808,Produtos!$A$1:$C$2319,3,FALSE),"Não Cadastrado")))</f>
        <v>3</v>
      </c>
      <c r="W808" s="104"/>
      <c r="X808" s="113"/>
      <c r="Y808" s="109" t="str">
        <f>IF(W808="","", IF(W808="NC","", IF(W808="NE","", IF(W808="NA","",IFERROR(VLOOKUP(W808,[1]Produtos!$A$1:$C$2319,2,FALSE),"Não Cadastrado")))))</f>
        <v/>
      </c>
      <c r="Z808" s="104"/>
      <c r="AA808" s="104"/>
      <c r="AB808" s="104" t="str">
        <f>IF(W808="","",IF(ISNUMBER(W808)=FALSE,"Não se aplica",IFERROR(VLOOKUP(W808,[1]Produtos!$A$1:$C$2319,3,FALSE),"Não Cadastrado")))</f>
        <v/>
      </c>
      <c r="AC808" s="104"/>
      <c r="AD808" s="108"/>
      <c r="AE808" s="107" t="str">
        <f>IF(AC808="","", IF(AC808="NC","", IF(AC808="NE","", IF(AC808="NA","",IFERROR(VLOOKUP(AC808,[1]Produtos!$A$1:$C$2319,2,FALSE),"Não Cadastrado")))))</f>
        <v/>
      </c>
      <c r="AF808" s="104"/>
      <c r="AG808" s="104"/>
      <c r="AH808" s="104" t="str">
        <f>IF(AC808="","",IF(ISNUMBER(AC808)=FALSE,"Não se aplica",IFERROR(VLOOKUP(AC808,Produtos!$A$1:$C$2319,3,FALSE),"Não Cadastrado")))</f>
        <v/>
      </c>
      <c r="AI808" s="113"/>
      <c r="AJ808" s="104"/>
      <c r="AK808" s="107" t="s">
        <v>7112</v>
      </c>
      <c r="AL808" s="107"/>
      <c r="AM808" s="107"/>
      <c r="AN808" s="108"/>
      <c r="AO808" s="108"/>
      <c r="AP808" s="108"/>
      <c r="AQ808" s="108"/>
      <c r="AR808" s="114"/>
      <c r="AS808" s="108" t="s">
        <v>7181</v>
      </c>
      <c r="AT808" s="108"/>
      <c r="AU808" s="108"/>
      <c r="AV808" s="108"/>
      <c r="AW808" s="108"/>
      <c r="AX808" s="108"/>
      <c r="AY808" s="108"/>
      <c r="AZ808" s="108"/>
      <c r="BA808" s="108"/>
      <c r="BB808" s="108"/>
      <c r="BC808" s="108"/>
      <c r="BD808" s="108"/>
      <c r="BE808" s="108"/>
      <c r="BF808" s="110" t="s">
        <v>10628</v>
      </c>
      <c r="BG808" s="222"/>
      <c r="BH808" s="205" t="s">
        <v>10629</v>
      </c>
      <c r="BI808" s="112" t="s">
        <v>2696</v>
      </c>
      <c r="BJ808" s="107" t="s">
        <v>7099</v>
      </c>
      <c r="BK808" s="104" t="s">
        <v>123</v>
      </c>
      <c r="BL808" s="140"/>
      <c r="BM808" s="108">
        <f ca="1">IF(Tabela2[[#This Row],[Data de atendimento do Ibama (considerar o primeiro documento/ação)]]="",_xlfn.DAYS(TODAY(),J808),_xlfn.DAYS(Tabela2[[#This Row],[Data de atendimento do Ibama (considerar o primeiro documento/ação)]],J808))</f>
        <v>208</v>
      </c>
      <c r="BN808" s="108" t="s">
        <v>7912</v>
      </c>
      <c r="BO808" s="114" t="s">
        <v>637</v>
      </c>
      <c r="BP808" s="108" t="str">
        <f>IF(Tabela2[[#This Row],[Forma de atendimento (primeiro documento/ação)]]= "Outros (especificar)", "PREENCHER","NA")</f>
        <v>NA</v>
      </c>
      <c r="BQ808" s="106" t="s">
        <v>123</v>
      </c>
      <c r="BR808" s="108" t="str">
        <f>IF(Tabela2[[#This Row],[Equipe do Ibama foi a campo? Houve sobrevoo do Poseidon?]] = "Sim", "PREENCHER","NA")</f>
        <v>NA</v>
      </c>
      <c r="BS808" s="261" t="s">
        <v>7120</v>
      </c>
      <c r="BT808" s="108" t="s">
        <v>7225</v>
      </c>
      <c r="BU808" s="108" t="str">
        <f>IF(Tabela2[[#This Row],[Houve envio de Informações Pós-acidente (preencher "não se aplica" quando de competência estadual/municipal)]] = "Sim", "PREENCHER","NA")</f>
        <v>NA</v>
      </c>
      <c r="BV808" s="108" t="s">
        <v>123</v>
      </c>
      <c r="BW808" s="108" t="s">
        <v>123</v>
      </c>
      <c r="BX808" s="106" t="s">
        <v>7127</v>
      </c>
      <c r="BY808" s="140"/>
      <c r="BZ808" s="104" t="str">
        <f>IF(Tabela2[[#This Row],[Data do documento de encerramento]]="NA","NA",IF(Tabela2[[#This Row],[Data do documento de encerramento]]="","Pendente de conclusão/ encerramento",_xlfn.DAYS(Tabela2[[#This Row],[Data do documento de encerramento]],J808)))</f>
        <v>Pendente de conclusão/ encerramento</v>
      </c>
      <c r="CA808" s="109" t="s">
        <v>10630</v>
      </c>
      <c r="CB808" s="107"/>
      <c r="CC808" s="114"/>
      <c r="CD808" s="114"/>
      <c r="CE808" s="114"/>
      <c r="CF808" s="114"/>
    </row>
    <row r="809" spans="1:84" s="224" customFormat="1" ht="45.75">
      <c r="A809" s="247">
        <v>2026062213</v>
      </c>
      <c r="B809" s="118" t="s">
        <v>10626</v>
      </c>
      <c r="C809" s="145" t="s">
        <v>2455</v>
      </c>
      <c r="D809" s="142" t="s">
        <v>10631</v>
      </c>
      <c r="E809" s="106" t="s">
        <v>7385</v>
      </c>
      <c r="F809" s="106" t="s">
        <v>10632</v>
      </c>
      <c r="G809" s="106" t="s">
        <v>10633</v>
      </c>
      <c r="H809" s="172" t="s">
        <v>10634</v>
      </c>
      <c r="I809" s="208" t="s">
        <v>7120</v>
      </c>
      <c r="J809" s="208">
        <v>46021</v>
      </c>
      <c r="K809" s="208" t="s">
        <v>355</v>
      </c>
      <c r="L809" s="142" t="str">
        <f>IF(Tabela2[[#This Row],[Data]]="","Sem Informação",VLOOKUP(MONTH(Tabela2[[#This Row],[Data]]),'[1]Validação de dados'!$I$1:$J$13,2,0))</f>
        <v>Dezembro</v>
      </c>
      <c r="M809" s="146">
        <f>YEAR(Tabela2[[#This Row],[Data]])</f>
        <v>2025</v>
      </c>
      <c r="N809" s="208" t="s">
        <v>230</v>
      </c>
      <c r="O809" s="208" t="s">
        <v>286</v>
      </c>
      <c r="P809" s="218" t="e">
        <f>VLOOKUP(Tabela2[[#This Row],[SIEMA]],Siema2024,21,FALSE)</f>
        <v>#REF!</v>
      </c>
      <c r="Q809" s="218" t="s">
        <v>7094</v>
      </c>
      <c r="R809" s="217" t="s">
        <v>10635</v>
      </c>
      <c r="S809" s="219" t="str">
        <f>IF(Q809="","", IF(Q809="NC","", IF(Q809="NE","", IF(Q809="NA","",IFERROR(VLOOKUP(Q809,[1]Produtos!$A$1:$C$2319,2,FALSE),"Não Cadastrado")))))</f>
        <v/>
      </c>
      <c r="T809" s="218" t="s">
        <v>6834</v>
      </c>
      <c r="U809" s="218" t="s">
        <v>7062</v>
      </c>
      <c r="V809" s="218" t="s">
        <v>7472</v>
      </c>
      <c r="W809" s="218" t="e">
        <f>VLOOKUP(Tabela2[[#This Row],[SIEMA]],Siema2024,10,FALSE)</f>
        <v>#REF!</v>
      </c>
      <c r="X809" s="225" t="str">
        <f>IF(Tabela2[[#This Row],[Origem do acidente]] = "Plataforma", "PREENCHER","NA")</f>
        <v>NA</v>
      </c>
      <c r="Y809" s="220" t="e">
        <f>IF(W809="","", IF(W809="NC","", IF(W809="NE","", IF(W809="NA","",IFERROR(VLOOKUP(W809,[1]Produtos!$A$1:$C$2319,2,FALSE),"Não Cadastrado")))))</f>
        <v>#REF!</v>
      </c>
      <c r="Z809" s="218" t="e">
        <f>VLOOKUP(Tabela2[[#This Row],[SIEMA]],Siema2025,11,FALSE)</f>
        <v>#N/A</v>
      </c>
      <c r="AA809" s="218" t="e">
        <f>VLOOKUP(Tabela2[[#This Row],[SIEMA]],Siema2024,12,FALSE)</f>
        <v>#REF!</v>
      </c>
      <c r="AB809" s="218" t="e">
        <f>IF(W809="","",IF(ISNUMBER(W809)=FALSE,"Não se aplica",IFERROR(VLOOKUP(W809,[1]Produtos!$A$1:$C$2319,3,FALSE),"Não Cadastrado")))</f>
        <v>#REF!</v>
      </c>
      <c r="AC809" s="218"/>
      <c r="AD809" s="217" t="str">
        <f>IF(Tabela2[[#This Row],[Origem do acidente]] = "Plataforma", "PREENCHER","NA")</f>
        <v>NA</v>
      </c>
      <c r="AE809" s="219" t="str">
        <f>IF(AC809="","", IF(AC809="NC","", IF(AC809="NE","", IF(AC809="NA","",IFERROR(VLOOKUP(AC809,[1]Produtos!$A$1:$C$2319,2,FALSE),"Não Cadastrado")))))</f>
        <v/>
      </c>
      <c r="AF809" s="218"/>
      <c r="AG809" s="218"/>
      <c r="AH809" s="218" t="str">
        <f>IF(AC809="","",IF(ISNUMBER(AC809)=FALSE,"Não se aplica",IFERROR(VLOOKUP(AC809,Produtos!$A$1:$C$2319,3,FALSE),"Não Cadastrado")))</f>
        <v/>
      </c>
      <c r="AI809" s="218"/>
      <c r="AJ809" s="146" t="e">
        <f>VLOOKUP(Tabela2[[#This Row],[SIEMA]],Siema2024,26,FALSE)</f>
        <v>#REF!</v>
      </c>
      <c r="AK809" s="219" t="s">
        <v>7311</v>
      </c>
      <c r="AL809" s="219" t="s">
        <v>7381</v>
      </c>
      <c r="AM809" s="219"/>
      <c r="AN809" s="145"/>
      <c r="AO809" s="145"/>
      <c r="AP809" s="145"/>
      <c r="AQ809" s="145"/>
      <c r="AR809" s="147"/>
      <c r="AS809" s="145"/>
      <c r="AT809" s="145"/>
      <c r="AU809" s="145" t="s">
        <v>7181</v>
      </c>
      <c r="AV809" s="145"/>
      <c r="AW809" s="145"/>
      <c r="AX809" s="145" t="s">
        <v>7181</v>
      </c>
      <c r="AY809" s="145"/>
      <c r="AZ809" s="145"/>
      <c r="BA809" s="145"/>
      <c r="BB809" s="145"/>
      <c r="BC809" s="217" t="str">
        <f>IF(Tabela2[[#This Row],[Outro(s) ]] = "X", "PREENCHER","NA")</f>
        <v>NA</v>
      </c>
      <c r="BD809" s="145"/>
      <c r="BE809" s="145"/>
      <c r="BF809" s="209" t="s">
        <v>10636</v>
      </c>
      <c r="BG809" s="209"/>
      <c r="BH809" s="211" t="s">
        <v>10637</v>
      </c>
      <c r="BI809" s="210" t="s">
        <v>7062</v>
      </c>
      <c r="BJ809" s="219" t="s">
        <v>7099</v>
      </c>
      <c r="BK809" s="218" t="s">
        <v>2696</v>
      </c>
      <c r="BL809" s="223">
        <v>46041</v>
      </c>
      <c r="BM809" s="145">
        <f ca="1">IF(Tabela2[[#This Row],[Data de atendimento do Ibama (considerar o primeiro documento/ação)]]="",_xlfn.DAYS(TODAY(),J809),_xlfn.DAYS(Tabela2[[#This Row],[Data de atendimento do Ibama (considerar o primeiro documento/ação)]],J809))</f>
        <v>20</v>
      </c>
      <c r="BN809" s="217" t="str">
        <f>IF(Tabela2[[#This Row],[Atendido pelo Ibama ("Não" ou "Sim")]]="Não","Preencher", IF(Tabela2[[#This Row],[Atendido pelo Ibama ("Não" ou "Sim")]]="Sim","NA",""))</f>
        <v>NA</v>
      </c>
      <c r="BO809" s="221" t="s">
        <v>7100</v>
      </c>
      <c r="BP809" s="217" t="str">
        <f>IF(Tabela2[[#This Row],[Forma de atendimento (primeiro documento/ação)]]= "Outros (especificar)", "PREENCHER","NA")</f>
        <v>NA</v>
      </c>
      <c r="BQ809" s="216" t="s">
        <v>123</v>
      </c>
      <c r="BR809" s="217" t="str">
        <f>IF(Tabela2[[#This Row],[Equipe do Ibama foi a campo? Houve sobrevoo do Poseidon?]] = "Sim", "PREENCHER","NA")</f>
        <v>NA</v>
      </c>
      <c r="BS809" s="217" t="str">
        <f>IF(Tabela2[[#This Row],[Se sim, foi emitida Ordem de Emergência? (informações vinculada à coluna CK)]] = "Sim", "PREENCHER","NA")</f>
        <v>NA</v>
      </c>
      <c r="BT809" s="217" t="s">
        <v>7101</v>
      </c>
      <c r="BU809" s="217" t="s">
        <v>123</v>
      </c>
      <c r="BV809" s="217" t="s">
        <v>123</v>
      </c>
      <c r="BW809" s="217" t="s">
        <v>123</v>
      </c>
      <c r="BX809" s="216" t="s">
        <v>7127</v>
      </c>
      <c r="BY809" s="223"/>
      <c r="BZ809" s="146" t="str">
        <f>IF(Tabela2[[#This Row],[Data do documento de encerramento]]="NA","NA",IF(Tabela2[[#This Row],[Data do documento de encerramento]]="","Pendente de conclusão/ encerramento",_xlfn.DAYS(Tabela2[[#This Row],[Data do documento de encerramento]],J809)))</f>
        <v>Pendente de conclusão/ encerramento</v>
      </c>
      <c r="CA809" s="220"/>
      <c r="CB809" s="143"/>
      <c r="CC809" s="147"/>
      <c r="CD809" s="147"/>
      <c r="CE809" s="147"/>
      <c r="CF809" s="147"/>
    </row>
    <row r="810" spans="1:84" s="224" customFormat="1" ht="60.75">
      <c r="A810" s="247">
        <v>2026062216</v>
      </c>
      <c r="B810" s="118" t="s">
        <v>10638</v>
      </c>
      <c r="C810" s="145" t="s">
        <v>10565</v>
      </c>
      <c r="D810" s="142" t="s">
        <v>10639</v>
      </c>
      <c r="E810" s="106" t="s">
        <v>7385</v>
      </c>
      <c r="F810" s="106" t="s">
        <v>10640</v>
      </c>
      <c r="G810" s="106" t="s">
        <v>10641</v>
      </c>
      <c r="H810" s="172" t="s">
        <v>10642</v>
      </c>
      <c r="I810" s="208" t="s">
        <v>7120</v>
      </c>
      <c r="J810" s="208">
        <v>46010</v>
      </c>
      <c r="K810" s="208" t="s">
        <v>200</v>
      </c>
      <c r="L810" s="142" t="str">
        <f>IF(Tabela2[[#This Row],[Data]]="","Sem Informação",VLOOKUP(MONTH(Tabela2[[#This Row],[Data]]),'[1]Validação de dados'!$I$1:$J$13,2,0))</f>
        <v>Dezembro</v>
      </c>
      <c r="M810" s="146">
        <f>YEAR(Tabela2[[#This Row],[Data]])</f>
        <v>2025</v>
      </c>
      <c r="N810" s="208" t="s">
        <v>230</v>
      </c>
      <c r="O810" s="208" t="s">
        <v>286</v>
      </c>
      <c r="P810" s="218" t="e">
        <f>VLOOKUP(Tabela2[[#This Row],[SIEMA]],Siema2024,21,FALSE)</f>
        <v>#REF!</v>
      </c>
      <c r="Q810" s="218" t="s">
        <v>7094</v>
      </c>
      <c r="R810" s="217" t="s">
        <v>10643</v>
      </c>
      <c r="S810" s="219" t="str">
        <f>IF(Q810="","", IF(Q810="NC","", IF(Q810="NE","", IF(Q810="NA","",IFERROR(VLOOKUP(Q810,[1]Produtos!$A$1:$C$2319,2,FALSE),"Não Cadastrado")))))</f>
        <v/>
      </c>
      <c r="T810" s="218">
        <v>30</v>
      </c>
      <c r="U810" s="218" t="s">
        <v>7121</v>
      </c>
      <c r="V810" s="218" t="s">
        <v>7472</v>
      </c>
      <c r="W810" s="218" t="e">
        <f>VLOOKUP(Tabela2[[#This Row],[SIEMA]],Siema2024,10,FALSE)</f>
        <v>#REF!</v>
      </c>
      <c r="X810" s="225" t="str">
        <f>IF(Tabela2[[#This Row],[Origem do acidente]] = "Plataforma", "PREENCHER","NA")</f>
        <v>NA</v>
      </c>
      <c r="Y810" s="220" t="e">
        <f>IF(W810="","", IF(W810="NC","", IF(W810="NE","", IF(W810="NA","",IFERROR(VLOOKUP(W810,[1]Produtos!$A$1:$C$2319,2,FALSE),"Não Cadastrado")))))</f>
        <v>#REF!</v>
      </c>
      <c r="Z810" s="218" t="e">
        <f>VLOOKUP(Tabela2[[#This Row],[SIEMA]],Siema2025,11,FALSE)</f>
        <v>#N/A</v>
      </c>
      <c r="AA810" s="218" t="e">
        <f>VLOOKUP(Tabela2[[#This Row],[SIEMA]],Siema2024,12,FALSE)</f>
        <v>#REF!</v>
      </c>
      <c r="AB810" s="218" t="e">
        <f>IF(W810="","",IF(ISNUMBER(W810)=FALSE,"Não se aplica",IFERROR(VLOOKUP(W810,[1]Produtos!$A$1:$C$2319,3,FALSE),"Não Cadastrado")))</f>
        <v>#REF!</v>
      </c>
      <c r="AC810" s="218"/>
      <c r="AD810" s="217" t="str">
        <f>IF(Tabela2[[#This Row],[Origem do acidente]] = "Plataforma", "PREENCHER","NA")</f>
        <v>NA</v>
      </c>
      <c r="AE810" s="219" t="str">
        <f>IF(AC810="","", IF(AC810="NC","", IF(AC810="NE","", IF(AC810="NA","",IFERROR(VLOOKUP(AC810,[1]Produtos!$A$1:$C$2319,2,FALSE),"Não Cadastrado")))))</f>
        <v/>
      </c>
      <c r="AF810" s="218"/>
      <c r="AG810" s="218"/>
      <c r="AH810" s="218" t="str">
        <f>IF(AC810="","",IF(ISNUMBER(AC810)=FALSE,"Não se aplica",IFERROR(VLOOKUP(AC810,Produtos!$A$1:$C$2319,3,FALSE),"Não Cadastrado")))</f>
        <v/>
      </c>
      <c r="AI810" s="218"/>
      <c r="AJ810" s="146" t="e">
        <f>VLOOKUP(Tabela2[[#This Row],[SIEMA]],Siema2024,26,FALSE)</f>
        <v>#REF!</v>
      </c>
      <c r="AK810" s="219" t="s">
        <v>7112</v>
      </c>
      <c r="AL810" s="219" t="s">
        <v>7358</v>
      </c>
      <c r="AM810" s="219" t="s">
        <v>7180</v>
      </c>
      <c r="AN810" s="145"/>
      <c r="AO810" s="145"/>
      <c r="AP810" s="145"/>
      <c r="AQ810" s="145"/>
      <c r="AR810" s="147"/>
      <c r="AS810" s="145"/>
      <c r="AT810" s="145"/>
      <c r="AU810" s="145" t="s">
        <v>7181</v>
      </c>
      <c r="AV810" s="145"/>
      <c r="AW810" s="145"/>
      <c r="AX810" s="145"/>
      <c r="AY810" s="145"/>
      <c r="AZ810" s="145"/>
      <c r="BA810" s="145"/>
      <c r="BB810" s="145"/>
      <c r="BC810" s="217" t="str">
        <f>IF(Tabela2[[#This Row],[Outro(s) ]] = "X", "PREENCHER","NA")</f>
        <v>NA</v>
      </c>
      <c r="BD810" s="145"/>
      <c r="BE810" s="145"/>
      <c r="BF810" s="209" t="s">
        <v>10644</v>
      </c>
      <c r="BG810" s="209"/>
      <c r="BH810" s="211" t="s">
        <v>10645</v>
      </c>
      <c r="BI810" s="210" t="s">
        <v>2696</v>
      </c>
      <c r="BJ810" s="219" t="s">
        <v>7099</v>
      </c>
      <c r="BK810" s="218" t="s">
        <v>2696</v>
      </c>
      <c r="BL810" s="223">
        <v>46034</v>
      </c>
      <c r="BM810" s="145">
        <f ca="1">IF(Tabela2[[#This Row],[Data de atendimento do Ibama (considerar o primeiro documento/ação)]]="",_xlfn.DAYS(TODAY(),J810),_xlfn.DAYS(Tabela2[[#This Row],[Data de atendimento do Ibama (considerar o primeiro documento/ação)]],J810))</f>
        <v>24</v>
      </c>
      <c r="BN810" s="217" t="str">
        <f>IF(Tabela2[[#This Row],[Atendido pelo Ibama ("Não" ou "Sim")]]="Não","Preencher", IF(Tabela2[[#This Row],[Atendido pelo Ibama ("Não" ou "Sim")]]="Sim","NA",""))</f>
        <v>NA</v>
      </c>
      <c r="BO810" s="221" t="s">
        <v>7138</v>
      </c>
      <c r="BP810" s="217" t="str">
        <f>IF(Tabela2[[#This Row],[Forma de atendimento (primeiro documento/ação)]]= "Outros (especificar)", "PREENCHER","NA")</f>
        <v>NA</v>
      </c>
      <c r="BQ810" s="216" t="s">
        <v>123</v>
      </c>
      <c r="BR810" s="217" t="str">
        <f>IF(Tabela2[[#This Row],[Equipe do Ibama foi a campo? Houve sobrevoo do Poseidon?]] = "Sim", "PREENCHER","NA")</f>
        <v>NA</v>
      </c>
      <c r="BS810" s="217" t="str">
        <f>IF(Tabela2[[#This Row],[Se sim, foi emitida Ordem de Emergência? (informações vinculada à coluna CK)]] = "Sim", "PREENCHER","NA")</f>
        <v>NA</v>
      </c>
      <c r="BT810" s="217" t="s">
        <v>7114</v>
      </c>
      <c r="BU810" s="217" t="str">
        <f>IF(Tabela2[[#This Row],[Houve envio de Informações Pós-acidente (preencher "não se aplica" quando de competência estadual/municipal)]] = "Sim", "PREENCHER","NA")</f>
        <v>NA</v>
      </c>
      <c r="BV810" s="217" t="s">
        <v>2696</v>
      </c>
      <c r="BW810" s="217" t="s">
        <v>123</v>
      </c>
      <c r="BX810" s="216" t="s">
        <v>7127</v>
      </c>
      <c r="BY810" s="223"/>
      <c r="BZ810" s="146" t="str">
        <f>IF(Tabela2[[#This Row],[Data do documento de encerramento]]="NA","NA",IF(Tabela2[[#This Row],[Data do documento de encerramento]]="","Pendente de conclusão/ encerramento",_xlfn.DAYS(Tabela2[[#This Row],[Data do documento de encerramento]],J810)))</f>
        <v>Pendente de conclusão/ encerramento</v>
      </c>
      <c r="CA810" s="220"/>
      <c r="CB810" s="143"/>
      <c r="CC810" s="147"/>
      <c r="CD810" s="147"/>
      <c r="CE810" s="147"/>
      <c r="CF810" s="147"/>
    </row>
    <row r="811" spans="1:84" s="224" customFormat="1" ht="60.75">
      <c r="A811" s="247">
        <v>202606224</v>
      </c>
      <c r="B811" s="118" t="s">
        <v>10646</v>
      </c>
      <c r="C811" s="145" t="s">
        <v>2455</v>
      </c>
      <c r="D811" s="142" t="s">
        <v>10647</v>
      </c>
      <c r="E811" s="106" t="s">
        <v>7746</v>
      </c>
      <c r="F811" s="106" t="s">
        <v>10648</v>
      </c>
      <c r="G811" s="106" t="s">
        <v>10649</v>
      </c>
      <c r="H811" s="106" t="s">
        <v>10650</v>
      </c>
      <c r="I811" s="208" t="s">
        <v>7120</v>
      </c>
      <c r="J811" s="208">
        <v>46008</v>
      </c>
      <c r="K811" s="208" t="s">
        <v>121</v>
      </c>
      <c r="L811" s="142" t="str">
        <f>IF(Tabela2[[#This Row],[Data]]="","Sem Informação",VLOOKUP(MONTH(Tabela2[[#This Row],[Data]]),'[1]Validação de dados'!$I$1:$J$13,2,0))</f>
        <v>Dezembro</v>
      </c>
      <c r="M811" s="146">
        <f>YEAR(Tabela2[[#This Row],[Data]])</f>
        <v>2025</v>
      </c>
      <c r="N811" s="208" t="s">
        <v>143</v>
      </c>
      <c r="O811" s="208" t="s">
        <v>286</v>
      </c>
      <c r="P811" s="218" t="e">
        <f>VLOOKUP(Tabela2[[#This Row],[SIEMA]],Siema2024,21,FALSE)</f>
        <v>#REF!</v>
      </c>
      <c r="Q811" s="218">
        <v>1202</v>
      </c>
      <c r="R811" s="217" t="e">
        <f>VLOOKUP(Tabela2[[#This Row],[SIEMA]],Siema2025,10,FALSE)</f>
        <v>#N/A</v>
      </c>
      <c r="S811" s="219" t="str">
        <f>IF(Q811="","", IF(Q811="NC","", IF(Q811="NE","", IF(Q811="NA","",IFERROR(VLOOKUP(Q811,[1]Produtos!$A$1:$C$2319,2,FALSE),"Não Cadastrado")))))</f>
        <v>GASÓLEO ou ÓLEO DIESEL ou ÓLEO PARA AQUECIMENTO, LEVE</v>
      </c>
      <c r="T811" s="218" t="s">
        <v>6834</v>
      </c>
      <c r="U811" s="218" t="s">
        <v>7062</v>
      </c>
      <c r="V811" s="218">
        <f>IF(Q811="","",IF(ISNUMBER(Q811)=FALSE,"Não se aplica",IFERROR(VLOOKUP(Q811,Produtos!$A$1:$C$2319,3,FALSE),"Não Cadastrado")))</f>
        <v>3</v>
      </c>
      <c r="W811" s="218" t="e">
        <f>VLOOKUP(Tabela2[[#This Row],[SIEMA]],Siema2024,10,FALSE)</f>
        <v>#REF!</v>
      </c>
      <c r="X811" s="225" t="str">
        <f>IF(Tabela2[[#This Row],[Origem do acidente]] = "Plataforma", "PREENCHER","NA")</f>
        <v>NA</v>
      </c>
      <c r="Y811" s="220" t="e">
        <f>IF(W811="","", IF(W811="NC","", IF(W811="NE","", IF(W811="NA","",IFERROR(VLOOKUP(W811,[1]Produtos!$A$1:$C$2319,2,FALSE),"Não Cadastrado")))))</f>
        <v>#REF!</v>
      </c>
      <c r="Z811" s="218" t="e">
        <f>VLOOKUP(Tabela2[[#This Row],[SIEMA]],Siema2025,11,FALSE)</f>
        <v>#N/A</v>
      </c>
      <c r="AA811" s="218" t="e">
        <f>VLOOKUP(Tabela2[[#This Row],[SIEMA]],Siema2024,12,FALSE)</f>
        <v>#REF!</v>
      </c>
      <c r="AB811" s="218" t="e">
        <f>IF(W811="","",IF(ISNUMBER(W811)=FALSE,"Não se aplica",IFERROR(VLOOKUP(W811,[1]Produtos!$A$1:$C$2319,3,FALSE),"Não Cadastrado")))</f>
        <v>#REF!</v>
      </c>
      <c r="AC811" s="218"/>
      <c r="AD811" s="217" t="str">
        <f>IF(Tabela2[[#This Row],[Origem do acidente]] = "Plataforma", "PREENCHER","NA")</f>
        <v>NA</v>
      </c>
      <c r="AE811" s="219" t="str">
        <f>IF(AC811="","", IF(AC811="NC","", IF(AC811="NE","", IF(AC811="NA","",IFERROR(VLOOKUP(AC811,[1]Produtos!$A$1:$C$2319,2,FALSE),"Não Cadastrado")))))</f>
        <v/>
      </c>
      <c r="AF811" s="218"/>
      <c r="AG811" s="218"/>
      <c r="AH811" s="218" t="str">
        <f>IF(AC811="","",IF(ISNUMBER(AC811)=FALSE,"Não se aplica",IFERROR(VLOOKUP(AC811,Produtos!$A$1:$C$2319,3,FALSE),"Não Cadastrado")))</f>
        <v/>
      </c>
      <c r="AI811" s="218"/>
      <c r="AJ811" s="146" t="e">
        <f>VLOOKUP(Tabela2[[#This Row],[SIEMA]],Siema2024,26,FALSE)</f>
        <v>#REF!</v>
      </c>
      <c r="AK811" s="219" t="s">
        <v>7112</v>
      </c>
      <c r="AL811" s="219" t="s">
        <v>7358</v>
      </c>
      <c r="AM811" s="219"/>
      <c r="AN811" s="145"/>
      <c r="AO811" s="145"/>
      <c r="AP811" s="145"/>
      <c r="AQ811" s="145"/>
      <c r="AR811" s="147"/>
      <c r="AS811" s="145"/>
      <c r="AT811" s="145"/>
      <c r="AU811" s="145" t="s">
        <v>7181</v>
      </c>
      <c r="AV811" s="145"/>
      <c r="AW811" s="145"/>
      <c r="AX811" s="145"/>
      <c r="AY811" s="145"/>
      <c r="AZ811" s="145"/>
      <c r="BA811" s="145"/>
      <c r="BB811" s="145"/>
      <c r="BC811" s="217" t="str">
        <f>IF(Tabela2[[#This Row],[Outro(s) ]] = "X", "PREENCHER","NA")</f>
        <v>NA</v>
      </c>
      <c r="BD811" s="145"/>
      <c r="BE811" s="145"/>
      <c r="BF811" s="209" t="s">
        <v>6432</v>
      </c>
      <c r="BG811" s="209"/>
      <c r="BH811" s="211" t="s">
        <v>10651</v>
      </c>
      <c r="BI811" s="210" t="s">
        <v>2696</v>
      </c>
      <c r="BJ811" s="219" t="s">
        <v>7099</v>
      </c>
      <c r="BK811" s="218" t="s">
        <v>2696</v>
      </c>
      <c r="BL811" s="223">
        <v>46010</v>
      </c>
      <c r="BM811" s="145">
        <f ca="1">IF(Tabela2[[#This Row],[Data de atendimento do Ibama (considerar o primeiro documento/ação)]]="",_xlfn.DAYS(TODAY(),J811),_xlfn.DAYS(Tabela2[[#This Row],[Data de atendimento do Ibama (considerar o primeiro documento/ação)]],J811))</f>
        <v>2</v>
      </c>
      <c r="BN811" s="217" t="str">
        <f>IF(Tabela2[[#This Row],[Atendido pelo Ibama ("Não" ou "Sim")]]="Não","Preencher", IF(Tabela2[[#This Row],[Atendido pelo Ibama ("Não" ou "Sim")]]="Sim","NA",""))</f>
        <v>NA</v>
      </c>
      <c r="BO811" s="221" t="s">
        <v>7100</v>
      </c>
      <c r="BP811" s="217" t="str">
        <f>IF(Tabela2[[#This Row],[Forma de atendimento (primeiro documento/ação)]]= "Outros (especificar)", "PREENCHER","NA")</f>
        <v>NA</v>
      </c>
      <c r="BQ811" s="216" t="s">
        <v>123</v>
      </c>
      <c r="BR811" s="217" t="str">
        <f>IF(Tabela2[[#This Row],[Equipe do Ibama foi a campo? Houve sobrevoo do Poseidon?]] = "Sim", "PREENCHER","NA")</f>
        <v>NA</v>
      </c>
      <c r="BS811" s="217" t="str">
        <f>IF(Tabela2[[#This Row],[Se sim, foi emitida Ordem de Emergência? (informações vinculada à coluna CK)]] = "Sim", "PREENCHER","NA")</f>
        <v>NA</v>
      </c>
      <c r="BT811" s="217" t="s">
        <v>7101</v>
      </c>
      <c r="BU811" s="217" t="s">
        <v>2696</v>
      </c>
      <c r="BV811" s="217" t="s">
        <v>123</v>
      </c>
      <c r="BW811" s="217" t="s">
        <v>2696</v>
      </c>
      <c r="BX811" s="216" t="s">
        <v>7102</v>
      </c>
      <c r="BY811" s="223">
        <v>46064</v>
      </c>
      <c r="BZ811" s="146">
        <f>IF(Tabela2[[#This Row],[Data do documento de encerramento]]="NA","NA",IF(Tabela2[[#This Row],[Data do documento de encerramento]]="","Pendente de conclusão/ encerramento",_xlfn.DAYS(Tabela2[[#This Row],[Data do documento de encerramento]],J811)))</f>
        <v>56</v>
      </c>
      <c r="CA811" s="220"/>
      <c r="CB811" s="143"/>
      <c r="CC811" s="147"/>
      <c r="CD811" s="147"/>
      <c r="CE811" s="147"/>
      <c r="CF811" s="147"/>
    </row>
    <row r="812" spans="1:84" s="231" customFormat="1" ht="45.75">
      <c r="A812" s="247">
        <v>2026062217</v>
      </c>
      <c r="B812" s="118" t="s">
        <v>10652</v>
      </c>
      <c r="C812" s="145" t="s">
        <v>2455</v>
      </c>
      <c r="D812" s="142" t="s">
        <v>7856</v>
      </c>
      <c r="E812" s="106" t="s">
        <v>7746</v>
      </c>
      <c r="F812" s="106" t="s">
        <v>10653</v>
      </c>
      <c r="G812" s="106" t="s">
        <v>10654</v>
      </c>
      <c r="H812" s="106" t="s">
        <v>10655</v>
      </c>
      <c r="I812" s="229" t="s">
        <v>7120</v>
      </c>
      <c r="J812" s="229">
        <v>46005</v>
      </c>
      <c r="K812" s="229" t="s">
        <v>272</v>
      </c>
      <c r="L812" s="142" t="str">
        <f>IF(Tabela2[[#This Row],[Data]]="","Sem Informação",VLOOKUP(MONTH(Tabela2[[#This Row],[Data]]),'[1]Validação de dados'!$I$1:$J$13,2,0))</f>
        <v>Dezembro</v>
      </c>
      <c r="M812" s="142">
        <f>YEAR(Tabela2[[#This Row],[Data]])</f>
        <v>2025</v>
      </c>
      <c r="N812" s="229" t="s">
        <v>122</v>
      </c>
      <c r="O812" s="229" t="s">
        <v>286</v>
      </c>
      <c r="P812" s="216" t="e">
        <f>VLOOKUP(Tabela2[[#This Row],[SIEMA]],Siema2024,21,FALSE)</f>
        <v>#REF!</v>
      </c>
      <c r="Q812" s="216">
        <v>1910</v>
      </c>
      <c r="R812" s="217" t="e">
        <f>VLOOKUP(Tabela2[[#This Row],[SIEMA]],Siema2025,10,FALSE)</f>
        <v>#N/A</v>
      </c>
      <c r="S812" s="220" t="str">
        <f>IF(Q812="","", IF(Q812="NC","", IF(Q812="NE","", IF(Q812="NA","",IFERROR(VLOOKUP(Q812,[1]Produtos!$A$1:$C$2319,2,FALSE),"Não Cadastrado")))))</f>
        <v>ÓXIDO DE CÁLCIO</v>
      </c>
      <c r="T812" s="216">
        <v>15</v>
      </c>
      <c r="U812" s="216" t="s">
        <v>7111</v>
      </c>
      <c r="V812" s="216" t="str">
        <f>IF(Q812="","",IF(ISNUMBER(Q812)=FALSE,"Não se aplica",IFERROR(VLOOKUP(Q812,Produtos!$A$1:$C$2319,3,FALSE),"Não Cadastrado")))</f>
        <v>PRODUTO NÃO SUJEITO AO REGULAMENTO DO TRANSPORTE TERRESTRE DE PRODUTOS PERIGOSOS</v>
      </c>
      <c r="W812" s="216" t="e">
        <f>VLOOKUP(Tabela2[[#This Row],[SIEMA]],Siema2024,10,FALSE)</f>
        <v>#REF!</v>
      </c>
      <c r="X812" s="217" t="str">
        <f>IF(Tabela2[[#This Row],[Origem do acidente]] = "Plataforma", "PREENCHER","NA")</f>
        <v>NA</v>
      </c>
      <c r="Y812" s="220" t="e">
        <f>IF(W812="","", IF(W812="NC","", IF(W812="NE","", IF(W812="NA","",IFERROR(VLOOKUP(W812,[1]Produtos!$A$1:$C$2319,2,FALSE),"Não Cadastrado")))))</f>
        <v>#REF!</v>
      </c>
      <c r="Z812" s="216" t="e">
        <f>VLOOKUP(Tabela2[[#This Row],[SIEMA]],Siema2025,11,FALSE)</f>
        <v>#N/A</v>
      </c>
      <c r="AA812" s="216" t="e">
        <f>VLOOKUP(Tabela2[[#This Row],[SIEMA]],Siema2024,12,FALSE)</f>
        <v>#REF!</v>
      </c>
      <c r="AB812" s="216" t="e">
        <f>IF(W812="","",IF(ISNUMBER(W812)=FALSE,"Não se aplica",IFERROR(VLOOKUP(W812,[1]Produtos!$A$1:$C$2319,3,FALSE),"Não Cadastrado")))</f>
        <v>#REF!</v>
      </c>
      <c r="AC812" s="216"/>
      <c r="AD812" s="217" t="str">
        <f>IF(Tabela2[[#This Row],[Origem do acidente]] = "Plataforma", "PREENCHER","NA")</f>
        <v>NA</v>
      </c>
      <c r="AE812" s="220" t="str">
        <f>IF(AC812="","", IF(AC812="NC","", IF(AC812="NE","", IF(AC812="NA","",IFERROR(VLOOKUP(AC812,[1]Produtos!$A$1:$C$2319,2,FALSE),"Não Cadastrado")))))</f>
        <v/>
      </c>
      <c r="AF812" s="216"/>
      <c r="AG812" s="216"/>
      <c r="AH812" s="216" t="str">
        <f>IF(AC812="","",IF(ISNUMBER(AC812)=FALSE,"Não se aplica",IFERROR(VLOOKUP(AC812,Produtos!$A$1:$C$2319,3,FALSE),"Não Cadastrado")))</f>
        <v/>
      </c>
      <c r="AI812" s="216"/>
      <c r="AJ812" s="142" t="s">
        <v>10656</v>
      </c>
      <c r="AK812" s="220" t="s">
        <v>7311</v>
      </c>
      <c r="AL812" s="220" t="s">
        <v>7381</v>
      </c>
      <c r="AM812" s="220" t="s">
        <v>7358</v>
      </c>
      <c r="AN812" s="145"/>
      <c r="AO812" s="145"/>
      <c r="AP812" s="145"/>
      <c r="AQ812" s="145"/>
      <c r="AR812" s="147"/>
      <c r="AS812" s="145"/>
      <c r="AT812" s="145"/>
      <c r="AU812" s="145" t="s">
        <v>7181</v>
      </c>
      <c r="AV812" s="145"/>
      <c r="AW812" s="145"/>
      <c r="AX812" s="145" t="s">
        <v>7181</v>
      </c>
      <c r="AY812" s="145"/>
      <c r="AZ812" s="145"/>
      <c r="BA812" s="145"/>
      <c r="BB812" s="145"/>
      <c r="BC812" s="217" t="str">
        <f>IF(Tabela2[[#This Row],[Outro(s) ]] = "X", "PREENCHER","NA")</f>
        <v>NA</v>
      </c>
      <c r="BD812" s="145"/>
      <c r="BE812" s="145"/>
      <c r="BF812" s="209" t="s">
        <v>10657</v>
      </c>
      <c r="BG812" s="209"/>
      <c r="BH812" s="211" t="s">
        <v>10658</v>
      </c>
      <c r="BI812" s="210" t="s">
        <v>2696</v>
      </c>
      <c r="BJ812" s="220" t="s">
        <v>7099</v>
      </c>
      <c r="BK812" s="216" t="s">
        <v>2696</v>
      </c>
      <c r="BL812" s="223">
        <v>46013</v>
      </c>
      <c r="BM812" s="145">
        <f ca="1">IF(Tabela2[[#This Row],[Data de atendimento do Ibama (considerar o primeiro documento/ação)]]="",_xlfn.DAYS(TODAY(),J812),_xlfn.DAYS(Tabela2[[#This Row],[Data de atendimento do Ibama (considerar o primeiro documento/ação)]],J812))</f>
        <v>8</v>
      </c>
      <c r="BN812" s="217" t="str">
        <f>IF(Tabela2[[#This Row],[Atendido pelo Ibama ("Não" ou "Sim")]]="Não","Preencher", IF(Tabela2[[#This Row],[Atendido pelo Ibama ("Não" ou "Sim")]]="Sim","NA",""))</f>
        <v>NA</v>
      </c>
      <c r="BO812" s="221" t="s">
        <v>7100</v>
      </c>
      <c r="BP812" s="217" t="str">
        <f>IF(Tabela2[[#This Row],[Forma de atendimento (primeiro documento/ação)]]= "Outros (especificar)", "PREENCHER","NA")</f>
        <v>NA</v>
      </c>
      <c r="BQ812" s="216" t="s">
        <v>123</v>
      </c>
      <c r="BR812" s="217" t="str">
        <f>IF(Tabela2[[#This Row],[Equipe do Ibama foi a campo? Houve sobrevoo do Poseidon?]] = "Sim", "PREENCHER","NA")</f>
        <v>NA</v>
      </c>
      <c r="BS812" s="217" t="str">
        <f>IF(Tabela2[[#This Row],[Se sim, foi emitida Ordem de Emergência? (informações vinculada à coluna CK)]] = "Sim", "PREENCHER","NA")</f>
        <v>NA</v>
      </c>
      <c r="BT812" s="217" t="s">
        <v>7101</v>
      </c>
      <c r="BU812" s="217" t="s">
        <v>123</v>
      </c>
      <c r="BV812" s="217" t="s">
        <v>123</v>
      </c>
      <c r="BW812" s="217" t="s">
        <v>123</v>
      </c>
      <c r="BX812" s="216" t="s">
        <v>7127</v>
      </c>
      <c r="BY812" s="223"/>
      <c r="BZ812" s="142" t="str">
        <f>IF(Tabela2[[#This Row],[Data do documento de encerramento]]="NA","NA",IF(Tabela2[[#This Row],[Data do documento de encerramento]]="","Pendente de conclusão/ encerramento",_xlfn.DAYS(Tabela2[[#This Row],[Data do documento de encerramento]],J812)))</f>
        <v>Pendente de conclusão/ encerramento</v>
      </c>
      <c r="CA812" s="220" t="s">
        <v>7369</v>
      </c>
      <c r="CB812" s="230"/>
      <c r="CC812" s="147"/>
      <c r="CD812" s="147"/>
      <c r="CE812" s="147"/>
      <c r="CF812" s="147"/>
    </row>
    <row r="813" spans="1:84" s="231" customFormat="1" ht="76.5">
      <c r="A813" s="247">
        <v>2026061912</v>
      </c>
      <c r="B813" s="118" t="s">
        <v>10659</v>
      </c>
      <c r="C813" s="145" t="s">
        <v>672</v>
      </c>
      <c r="D813" s="142" t="s">
        <v>10660</v>
      </c>
      <c r="E813" s="106" t="s">
        <v>7184</v>
      </c>
      <c r="F813" s="106" t="s">
        <v>10661</v>
      </c>
      <c r="G813" s="106" t="s">
        <v>10662</v>
      </c>
      <c r="H813" s="106" t="s">
        <v>10663</v>
      </c>
      <c r="I813" s="229" t="s">
        <v>7120</v>
      </c>
      <c r="J813" s="229">
        <v>46007</v>
      </c>
      <c r="K813" s="229" t="s">
        <v>355</v>
      </c>
      <c r="L813" s="142" t="str">
        <f>IF(Tabela2[[#This Row],[Data]]="","Sem Informação",VLOOKUP(MONTH(Tabela2[[#This Row],[Data]]),'[1]Validação de dados'!$I$1:$J$13,2,0))</f>
        <v>Dezembro</v>
      </c>
      <c r="M813" s="142">
        <f>YEAR(Tabela2[[#This Row],[Data]])</f>
        <v>2025</v>
      </c>
      <c r="N813" s="229" t="s">
        <v>122</v>
      </c>
      <c r="O813" s="229" t="s">
        <v>286</v>
      </c>
      <c r="P813" s="216" t="e">
        <f>VLOOKUP(Tabela2[[#This Row],[SIEMA]],Siema2024,21,FALSE)</f>
        <v>#REF!</v>
      </c>
      <c r="Q813" s="216">
        <v>1202</v>
      </c>
      <c r="R813" s="217" t="e">
        <f>VLOOKUP(Tabela2[[#This Row],[SIEMA]],Siema2025,10,FALSE)</f>
        <v>#N/A</v>
      </c>
      <c r="S813" s="220" t="str">
        <f>IF(Q813="","", IF(Q813="NC","", IF(Q813="NE","", IF(Q813="NA","",IFERROR(VLOOKUP(Q813,[1]Produtos!$A$1:$C$2319,2,FALSE),"Não Cadastrado")))))</f>
        <v>GASÓLEO ou ÓLEO DIESEL ou ÓLEO PARA AQUECIMENTO, LEVE</v>
      </c>
      <c r="T813" s="216" t="s">
        <v>6834</v>
      </c>
      <c r="U813" s="216" t="s">
        <v>7062</v>
      </c>
      <c r="V813" s="216">
        <f>IF(Q813="","",IF(ISNUMBER(Q813)=FALSE,"Não se aplica",IFERROR(VLOOKUP(Q813,Produtos!$A$1:$C$2319,3,FALSE),"Não Cadastrado")))</f>
        <v>3</v>
      </c>
      <c r="W813" s="216" t="e">
        <f>VLOOKUP(Tabela2[[#This Row],[SIEMA]],Siema2024,10,FALSE)</f>
        <v>#REF!</v>
      </c>
      <c r="X813" s="217" t="str">
        <f>IF(Tabela2[[#This Row],[Origem do acidente]] = "Plataforma", "PREENCHER","NA")</f>
        <v>NA</v>
      </c>
      <c r="Y813" s="220" t="e">
        <f>IF(W813="","", IF(W813="NC","", IF(W813="NE","", IF(W813="NA","",IFERROR(VLOOKUP(W813,[1]Produtos!$A$1:$C$2319,2,FALSE),"Não Cadastrado")))))</f>
        <v>#REF!</v>
      </c>
      <c r="Z813" s="216" t="e">
        <f>VLOOKUP(Tabela2[[#This Row],[SIEMA]],Siema2025,11,FALSE)</f>
        <v>#N/A</v>
      </c>
      <c r="AA813" s="216" t="e">
        <f>VLOOKUP(Tabela2[[#This Row],[SIEMA]],Siema2024,12,FALSE)</f>
        <v>#REF!</v>
      </c>
      <c r="AB813" s="216" t="e">
        <f>IF(W813="","",IF(ISNUMBER(W813)=FALSE,"Não se aplica",IFERROR(VLOOKUP(W813,[1]Produtos!$A$1:$C$2319,3,FALSE),"Não Cadastrado")))</f>
        <v>#REF!</v>
      </c>
      <c r="AC813" s="216"/>
      <c r="AD813" s="217" t="str">
        <f>IF(Tabela2[[#This Row],[Origem do acidente]] = "Plataforma", "PREENCHER","NA")</f>
        <v>NA</v>
      </c>
      <c r="AE813" s="220" t="str">
        <f>IF(AC813="","", IF(AC813="NC","", IF(AC813="NE","", IF(AC813="NA","",IFERROR(VLOOKUP(AC813,[1]Produtos!$A$1:$C$2319,2,FALSE),"Não Cadastrado")))))</f>
        <v/>
      </c>
      <c r="AF813" s="216"/>
      <c r="AG813" s="216"/>
      <c r="AH813" s="216" t="str">
        <f>IF(AC813="","",IF(ISNUMBER(AC813)=FALSE,"Não se aplica",IFERROR(VLOOKUP(AC813,Produtos!$A$1:$C$2319,3,FALSE),"Não Cadastrado")))</f>
        <v/>
      </c>
      <c r="AI813" s="216"/>
      <c r="AJ813" s="142" t="s">
        <v>10664</v>
      </c>
      <c r="AK813" s="220" t="s">
        <v>7381</v>
      </c>
      <c r="AL813" s="220"/>
      <c r="AM813" s="220"/>
      <c r="AN813" s="145"/>
      <c r="AO813" s="145"/>
      <c r="AP813" s="145"/>
      <c r="AQ813" s="145"/>
      <c r="AR813" s="147"/>
      <c r="AS813" s="145"/>
      <c r="AT813" s="145"/>
      <c r="AU813" s="145" t="s">
        <v>7181</v>
      </c>
      <c r="AV813" s="145"/>
      <c r="AW813" s="145"/>
      <c r="AX813" s="145"/>
      <c r="AY813" s="145"/>
      <c r="AZ813" s="145"/>
      <c r="BA813" s="145"/>
      <c r="BB813" s="145"/>
      <c r="BC813" s="217" t="str">
        <f>IF(Tabela2[[#This Row],[Outro(s) ]] = "X", "PREENCHER","NA")</f>
        <v>NA</v>
      </c>
      <c r="BD813" s="145"/>
      <c r="BE813" s="145"/>
      <c r="BF813" s="209" t="s">
        <v>6834</v>
      </c>
      <c r="BG813" s="209"/>
      <c r="BH813" s="211"/>
      <c r="BI813" s="210" t="s">
        <v>7062</v>
      </c>
      <c r="BJ813" s="220" t="s">
        <v>7099</v>
      </c>
      <c r="BK813" s="216" t="s">
        <v>2696</v>
      </c>
      <c r="BL813" s="223">
        <v>46009</v>
      </c>
      <c r="BM813" s="145">
        <f ca="1">IF(Tabela2[[#This Row],[Data de atendimento do Ibama (considerar o primeiro documento/ação)]]="",_xlfn.DAYS(TODAY(),J813),_xlfn.DAYS(Tabela2[[#This Row],[Data de atendimento do Ibama (considerar o primeiro documento/ação)]],J813))</f>
        <v>2</v>
      </c>
      <c r="BN813" s="217" t="str">
        <f>IF(Tabela2[[#This Row],[Atendido pelo Ibama ("Não" ou "Sim")]]="Não","Preencher", IF(Tabela2[[#This Row],[Atendido pelo Ibama ("Não" ou "Sim")]]="Sim","NA",""))</f>
        <v>NA</v>
      </c>
      <c r="BO813" s="221" t="s">
        <v>7100</v>
      </c>
      <c r="BP813" s="217" t="str">
        <f>IF(Tabela2[[#This Row],[Forma de atendimento (primeiro documento/ação)]]= "Outros (especificar)", "PREENCHER","NA")</f>
        <v>NA</v>
      </c>
      <c r="BQ813" s="216" t="s">
        <v>123</v>
      </c>
      <c r="BR813" s="217" t="str">
        <f>IF(Tabela2[[#This Row],[Equipe do Ibama foi a campo? Houve sobrevoo do Poseidon?]] = "Sim", "PREENCHER","NA")</f>
        <v>NA</v>
      </c>
      <c r="BS813" s="217" t="str">
        <f>IF(Tabela2[[#This Row],[Se sim, foi emitida Ordem de Emergência? (informações vinculada à coluna CK)]] = "Sim", "PREENCHER","NA")</f>
        <v>NA</v>
      </c>
      <c r="BT813" s="217" t="s">
        <v>7114</v>
      </c>
      <c r="BU813" s="217" t="str">
        <f>IF(Tabela2[[#This Row],[Houve envio de Informações Pós-acidente (preencher "não se aplica" quando de competência estadual/municipal)]] = "Sim", "PREENCHER","NA")</f>
        <v>NA</v>
      </c>
      <c r="BV813" s="217" t="s">
        <v>2696</v>
      </c>
      <c r="BW813" s="217" t="s">
        <v>123</v>
      </c>
      <c r="BX813" s="216" t="s">
        <v>7127</v>
      </c>
      <c r="BY813" s="223"/>
      <c r="BZ813" s="142" t="str">
        <f>IF(Tabela2[[#This Row],[Data do documento de encerramento]]="NA","NA",IF(Tabela2[[#This Row],[Data do documento de encerramento]]="","Pendente de conclusão/ encerramento",_xlfn.DAYS(Tabela2[[#This Row],[Data do documento de encerramento]],J813)))</f>
        <v>Pendente de conclusão/ encerramento</v>
      </c>
      <c r="CA813" s="220" t="s">
        <v>10665</v>
      </c>
      <c r="CB813" s="230"/>
      <c r="CC813" s="147"/>
      <c r="CD813" s="147"/>
      <c r="CE813" s="147"/>
      <c r="CF813" s="147"/>
    </row>
    <row r="814" spans="1:84" s="231" customFormat="1" ht="45.75">
      <c r="A814" s="247">
        <v>202606182</v>
      </c>
      <c r="B814" s="118" t="s">
        <v>10666</v>
      </c>
      <c r="C814" s="145" t="s">
        <v>672</v>
      </c>
      <c r="D814" s="142" t="s">
        <v>10667</v>
      </c>
      <c r="E814" s="106" t="s">
        <v>10668</v>
      </c>
      <c r="F814" s="106" t="s">
        <v>10669</v>
      </c>
      <c r="G814" s="106" t="s">
        <v>10670</v>
      </c>
      <c r="H814" s="179" t="s">
        <v>10671</v>
      </c>
      <c r="I814" s="229" t="s">
        <v>7120</v>
      </c>
      <c r="J814" s="229">
        <v>46002</v>
      </c>
      <c r="K814" s="229" t="s">
        <v>142</v>
      </c>
      <c r="L814" s="142" t="str">
        <f>IF(Tabela2[[#This Row],[Data]]="","Sem Informação",VLOOKUP(MONTH(Tabela2[[#This Row],[Data]]),'[1]Validação de dados'!$I$1:$J$13,2,0))</f>
        <v>Dezembro</v>
      </c>
      <c r="M814" s="142">
        <f>YEAR(Tabela2[[#This Row],[Data]])</f>
        <v>2025</v>
      </c>
      <c r="N814" s="229" t="s">
        <v>122</v>
      </c>
      <c r="O814" s="229" t="s">
        <v>286</v>
      </c>
      <c r="P814" s="216" t="e">
        <f>VLOOKUP(Tabela2[[#This Row],[SIEMA]],Siema2024,21,FALSE)</f>
        <v>#REF!</v>
      </c>
      <c r="Q814" s="216">
        <v>1090</v>
      </c>
      <c r="R814" s="217" t="s">
        <v>10672</v>
      </c>
      <c r="S814" s="220" t="str">
        <f>IF(Q814="","", IF(Q814="NC","", IF(Q814="NE","", IF(Q814="NA","",IFERROR(VLOOKUP(Q814,[1]Produtos!$A$1:$C$2319,2,FALSE),"Não Cadastrado")))))</f>
        <v>ACETONA</v>
      </c>
      <c r="T814" s="216">
        <v>12</v>
      </c>
      <c r="U814" s="216" t="s">
        <v>9623</v>
      </c>
      <c r="V814" s="216">
        <f>IF(Q814="","",IF(ISNUMBER(Q814)=FALSE,"Não se aplica",IFERROR(VLOOKUP(Q814,Produtos!$A$1:$C$2319,3,FALSE),"Não Cadastrado")))</f>
        <v>3</v>
      </c>
      <c r="W814" s="216" t="e">
        <f>VLOOKUP(Tabela2[[#This Row],[SIEMA]],Siema2024,10,FALSE)</f>
        <v>#REF!</v>
      </c>
      <c r="X814" s="217" t="str">
        <f>IF(Tabela2[[#This Row],[Origem do acidente]] = "Plataforma", "PREENCHER","NA")</f>
        <v>NA</v>
      </c>
      <c r="Y814" s="220" t="e">
        <f>IF(W814="","", IF(W814="NC","", IF(W814="NE","", IF(W814="NA","",IFERROR(VLOOKUP(W814,[1]Produtos!$A$1:$C$2319,2,FALSE),"Não Cadastrado")))))</f>
        <v>#REF!</v>
      </c>
      <c r="Z814" s="216" t="e">
        <f>VLOOKUP(Tabela2[[#This Row],[SIEMA]],Siema2025,11,FALSE)</f>
        <v>#N/A</v>
      </c>
      <c r="AA814" s="216" t="e">
        <f>VLOOKUP(Tabela2[[#This Row],[SIEMA]],Siema2024,12,FALSE)</f>
        <v>#REF!</v>
      </c>
      <c r="AB814" s="216" t="e">
        <f>IF(W814="","",IF(ISNUMBER(W814)=FALSE,"Não se aplica",IFERROR(VLOOKUP(W814,[1]Produtos!$A$1:$C$2319,3,FALSE),"Não Cadastrado")))</f>
        <v>#REF!</v>
      </c>
      <c r="AC814" s="216"/>
      <c r="AD814" s="217" t="str">
        <f>IF(Tabela2[[#This Row],[Origem do acidente]] = "Plataforma", "PREENCHER","NA")</f>
        <v>NA</v>
      </c>
      <c r="AE814" s="220" t="str">
        <f>IF(AC814="","", IF(AC814="NC","", IF(AC814="NE","", IF(AC814="NA","",IFERROR(VLOOKUP(AC814,[1]Produtos!$A$1:$C$2319,2,FALSE),"Não Cadastrado")))))</f>
        <v/>
      </c>
      <c r="AF814" s="216"/>
      <c r="AG814" s="216"/>
      <c r="AH814" s="216" t="str">
        <f>IF(AC814="","",IF(ISNUMBER(AC814)=FALSE,"Não se aplica",IFERROR(VLOOKUP(AC814,Produtos!$A$1:$C$2319,3,FALSE),"Não Cadastrado")))</f>
        <v/>
      </c>
      <c r="AI814" s="216"/>
      <c r="AJ814" s="142" t="e">
        <f>VLOOKUP(Tabela2[[#This Row],[SIEMA]],Siema2024,26,FALSE)</f>
        <v>#REF!</v>
      </c>
      <c r="AK814" s="220" t="s">
        <v>6834</v>
      </c>
      <c r="AL814" s="220" t="s">
        <v>7623</v>
      </c>
      <c r="AM814" s="220"/>
      <c r="AN814" s="145"/>
      <c r="AO814" s="145"/>
      <c r="AP814" s="145"/>
      <c r="AQ814" s="145"/>
      <c r="AR814" s="147"/>
      <c r="AS814" s="145"/>
      <c r="AT814" s="145"/>
      <c r="AU814" s="145" t="s">
        <v>7181</v>
      </c>
      <c r="AV814" s="145"/>
      <c r="AW814" s="145" t="s">
        <v>7181</v>
      </c>
      <c r="AX814" s="145"/>
      <c r="AY814" s="145"/>
      <c r="AZ814" s="145"/>
      <c r="BA814" s="145"/>
      <c r="BB814" s="145"/>
      <c r="BC814" s="217" t="str">
        <f>IF(Tabela2[[#This Row],[Outro(s) ]] = "X", "PREENCHER","NA")</f>
        <v>NA</v>
      </c>
      <c r="BD814" s="145"/>
      <c r="BE814" s="145"/>
      <c r="BF814" s="209" t="s">
        <v>10673</v>
      </c>
      <c r="BG814" s="209"/>
      <c r="BH814" s="211" t="s">
        <v>10674</v>
      </c>
      <c r="BI814" s="210" t="s">
        <v>7062</v>
      </c>
      <c r="BJ814" s="220" t="s">
        <v>7113</v>
      </c>
      <c r="BK814" s="216" t="s">
        <v>2696</v>
      </c>
      <c r="BL814" s="223">
        <v>46007</v>
      </c>
      <c r="BM814" s="145">
        <f ca="1">IF(Tabela2[[#This Row],[Data de atendimento do Ibama (considerar o primeiro documento/ação)]]="",_xlfn.DAYS(TODAY(),J814),_xlfn.DAYS(Tabela2[[#This Row],[Data de atendimento do Ibama (considerar o primeiro documento/ação)]],J814))</f>
        <v>5</v>
      </c>
      <c r="BN814" s="217" t="str">
        <f>IF(Tabela2[[#This Row],[Atendido pelo Ibama ("Não" ou "Sim")]]="Não","Preencher", IF(Tabela2[[#This Row],[Atendido pelo Ibama ("Não" ou "Sim")]]="Sim","NA",""))</f>
        <v>NA</v>
      </c>
      <c r="BO814" s="221" t="s">
        <v>7100</v>
      </c>
      <c r="BP814" s="217" t="str">
        <f>IF(Tabela2[[#This Row],[Forma de atendimento (primeiro documento/ação)]]= "Outros (especificar)", "PREENCHER","NA")</f>
        <v>NA</v>
      </c>
      <c r="BQ814" s="216" t="s">
        <v>123</v>
      </c>
      <c r="BR814" s="217" t="str">
        <f>IF(Tabela2[[#This Row],[Equipe do Ibama foi a campo? Houve sobrevoo do Poseidon?]] = "Sim", "PREENCHER","NA")</f>
        <v>NA</v>
      </c>
      <c r="BS814" s="217" t="str">
        <f>IF(Tabela2[[#This Row],[Se sim, foi emitida Ordem de Emergência? (informações vinculada à coluna CK)]] = "Sim", "PREENCHER","NA")</f>
        <v>NA</v>
      </c>
      <c r="BT814" s="217" t="s">
        <v>7126</v>
      </c>
      <c r="BU814" s="217" t="s">
        <v>2696</v>
      </c>
      <c r="BV814" s="217" t="s">
        <v>123</v>
      </c>
      <c r="BW814" s="217" t="s">
        <v>2696</v>
      </c>
      <c r="BX814" s="216" t="s">
        <v>7102</v>
      </c>
      <c r="BY814" s="223">
        <v>46008</v>
      </c>
      <c r="BZ814" s="142">
        <f>IF(Tabela2[[#This Row],[Data do documento de encerramento]]="NA","NA",IF(Tabela2[[#This Row],[Data do documento de encerramento]]="","Pendente de conclusão/ encerramento",_xlfn.DAYS(Tabela2[[#This Row],[Data do documento de encerramento]],J814)))</f>
        <v>6</v>
      </c>
      <c r="CA814" s="220"/>
      <c r="CB814" s="230"/>
      <c r="CC814" s="147"/>
      <c r="CD814" s="147"/>
      <c r="CE814" s="147"/>
      <c r="CF814" s="147"/>
    </row>
    <row r="815" spans="1:84" s="231" customFormat="1" ht="45.75">
      <c r="A815" s="247">
        <v>2026061724</v>
      </c>
      <c r="B815" s="118" t="s">
        <v>10675</v>
      </c>
      <c r="C815" s="145" t="s">
        <v>2455</v>
      </c>
      <c r="D815" s="142" t="s">
        <v>10676</v>
      </c>
      <c r="E815" s="106" t="s">
        <v>4216</v>
      </c>
      <c r="F815" s="106" t="s">
        <v>10677</v>
      </c>
      <c r="G815" s="179" t="s">
        <v>10678</v>
      </c>
      <c r="H815" s="172" t="s">
        <v>10679</v>
      </c>
      <c r="I815" s="229" t="s">
        <v>7120</v>
      </c>
      <c r="J815" s="229">
        <v>46003</v>
      </c>
      <c r="K815" s="229" t="s">
        <v>200</v>
      </c>
      <c r="L815" s="142" t="str">
        <f>IF(Tabela2[[#This Row],[Data]]="","Sem Informação",VLOOKUP(MONTH(Tabela2[[#This Row],[Data]]),'[1]Validação de dados'!$I$1:$J$13,2,0))</f>
        <v>Dezembro</v>
      </c>
      <c r="M815" s="142">
        <f>YEAR(Tabela2[[#This Row],[Data]])</f>
        <v>2025</v>
      </c>
      <c r="N815" s="229" t="s">
        <v>143</v>
      </c>
      <c r="O815" s="229" t="s">
        <v>286</v>
      </c>
      <c r="P815" s="216" t="e">
        <f>VLOOKUP(Tabela2[[#This Row],[SIEMA]],Siema2024,21,FALSE)</f>
        <v>#REF!</v>
      </c>
      <c r="Q815" s="216" t="s">
        <v>7094</v>
      </c>
      <c r="R815" s="217" t="s">
        <v>10680</v>
      </c>
      <c r="S815" s="220" t="str">
        <f>IF(Q815="","", IF(Q815="NC","", IF(Q815="NE","", IF(Q815="NA","",IFERROR(VLOOKUP(Q815,[1]Produtos!$A$1:$C$2319,2,FALSE),"Não Cadastrado")))))</f>
        <v/>
      </c>
      <c r="T815" s="216">
        <v>2916</v>
      </c>
      <c r="U815" s="216" t="s">
        <v>648</v>
      </c>
      <c r="V815" s="216" t="s">
        <v>7472</v>
      </c>
      <c r="W815" s="216" t="s">
        <v>7094</v>
      </c>
      <c r="X815" s="217" t="s">
        <v>10681</v>
      </c>
      <c r="Y815" s="220" t="s">
        <v>7472</v>
      </c>
      <c r="Z815" s="216">
        <v>7.2</v>
      </c>
      <c r="AA815" s="216" t="s">
        <v>648</v>
      </c>
      <c r="AB815" s="216" t="s">
        <v>7472</v>
      </c>
      <c r="AC815" s="216"/>
      <c r="AD815" s="217" t="str">
        <f>IF(Tabela2[[#This Row],[Origem do acidente]] = "Plataforma", "PREENCHER","NA")</f>
        <v>NA</v>
      </c>
      <c r="AE815" s="220" t="str">
        <f>IF(AC815="","", IF(AC815="NC","", IF(AC815="NE","", IF(AC815="NA","",IFERROR(VLOOKUP(AC815,[1]Produtos!$A$1:$C$2319,2,FALSE),"Não Cadastrado")))))</f>
        <v/>
      </c>
      <c r="AF815" s="216"/>
      <c r="AG815" s="216"/>
      <c r="AH815" s="216" t="str">
        <f>IF(AC815="","",IF(ISNUMBER(AC815)=FALSE,"Não se aplica",IFERROR(VLOOKUP(AC815,Produtos!$A$1:$C$2319,3,FALSE),"Não Cadastrado")))</f>
        <v/>
      </c>
      <c r="AI815" s="216"/>
      <c r="AJ815" s="142" t="s">
        <v>10682</v>
      </c>
      <c r="AK815" s="220" t="s">
        <v>7311</v>
      </c>
      <c r="AL815" s="220" t="s">
        <v>7381</v>
      </c>
      <c r="AM815" s="220"/>
      <c r="AN815" s="145"/>
      <c r="AO815" s="145"/>
      <c r="AP815" s="145"/>
      <c r="AQ815" s="145"/>
      <c r="AR815" s="147"/>
      <c r="AS815" s="145"/>
      <c r="AT815" s="145"/>
      <c r="AU815" s="145" t="s">
        <v>7181</v>
      </c>
      <c r="AV815" s="145"/>
      <c r="AW815" s="145"/>
      <c r="AX815" s="145"/>
      <c r="AY815" s="145"/>
      <c r="AZ815" s="145"/>
      <c r="BA815" s="145"/>
      <c r="BB815" s="145"/>
      <c r="BC815" s="217" t="str">
        <f>IF(Tabela2[[#This Row],[Outro(s) ]] = "X", "PREENCHER","NA")</f>
        <v>NA</v>
      </c>
      <c r="BD815" s="145"/>
      <c r="BE815" s="145"/>
      <c r="BF815" s="209" t="s">
        <v>10683</v>
      </c>
      <c r="BG815" s="209"/>
      <c r="BH815" s="211" t="s">
        <v>10684</v>
      </c>
      <c r="BI815" s="210" t="s">
        <v>7062</v>
      </c>
      <c r="BJ815" s="220" t="s">
        <v>7099</v>
      </c>
      <c r="BK815" s="216" t="s">
        <v>2696</v>
      </c>
      <c r="BL815" s="223">
        <v>46008</v>
      </c>
      <c r="BM815" s="145">
        <f ca="1">IF(Tabela2[[#This Row],[Data de atendimento do Ibama (considerar o primeiro documento/ação)]]="",_xlfn.DAYS(TODAY(),J815),_xlfn.DAYS(Tabela2[[#This Row],[Data de atendimento do Ibama (considerar o primeiro documento/ação)]],J815))</f>
        <v>5</v>
      </c>
      <c r="BN815" s="217" t="str">
        <f>IF(Tabela2[[#This Row],[Atendido pelo Ibama ("Não" ou "Sim")]]="Não","Preencher", IF(Tabela2[[#This Row],[Atendido pelo Ibama ("Não" ou "Sim")]]="Sim","NA",""))</f>
        <v>NA</v>
      </c>
      <c r="BO815" s="221" t="s">
        <v>7100</v>
      </c>
      <c r="BP815" s="217" t="str">
        <f>IF(Tabela2[[#This Row],[Forma de atendimento (primeiro documento/ação)]]= "Outros (especificar)", "PREENCHER","NA")</f>
        <v>NA</v>
      </c>
      <c r="BQ815" s="216" t="s">
        <v>123</v>
      </c>
      <c r="BR815" s="217" t="str">
        <f>IF(Tabela2[[#This Row],[Equipe do Ibama foi a campo? Houve sobrevoo do Poseidon?]] = "Sim", "PREENCHER","NA")</f>
        <v>NA</v>
      </c>
      <c r="BS815" s="217" t="str">
        <f>IF(Tabela2[[#This Row],[Se sim, foi emitida Ordem de Emergência? (informações vinculada à coluna CK)]] = "Sim", "PREENCHER","NA")</f>
        <v>NA</v>
      </c>
      <c r="BT815" s="217" t="s">
        <v>7126</v>
      </c>
      <c r="BU815" s="217" t="s">
        <v>123</v>
      </c>
      <c r="BV815" s="217" t="s">
        <v>123</v>
      </c>
      <c r="BW815" s="217" t="s">
        <v>123</v>
      </c>
      <c r="BX815" s="216" t="s">
        <v>7127</v>
      </c>
      <c r="BY815" s="223"/>
      <c r="BZ815" s="142" t="str">
        <f>IF(Tabela2[[#This Row],[Data do documento de encerramento]]="NA","NA",IF(Tabela2[[#This Row],[Data do documento de encerramento]]="","Pendente de conclusão/ encerramento",_xlfn.DAYS(Tabela2[[#This Row],[Data do documento de encerramento]],J815)))</f>
        <v>Pendente de conclusão/ encerramento</v>
      </c>
      <c r="CA815" s="220" t="s">
        <v>7189</v>
      </c>
      <c r="CB815" s="230"/>
      <c r="CC815" s="147"/>
      <c r="CD815" s="147"/>
      <c r="CE815" s="147"/>
      <c r="CF815" s="147"/>
    </row>
    <row r="816" spans="1:84" s="231" customFormat="1" ht="30.75">
      <c r="A816" s="247">
        <v>2026061722</v>
      </c>
      <c r="B816" s="118" t="s">
        <v>10685</v>
      </c>
      <c r="C816" s="145" t="s">
        <v>2455</v>
      </c>
      <c r="D816" s="142" t="s">
        <v>10686</v>
      </c>
      <c r="E816" s="106" t="s">
        <v>4216</v>
      </c>
      <c r="F816" s="106" t="s">
        <v>10687</v>
      </c>
      <c r="G816" s="179" t="s">
        <v>10688</v>
      </c>
      <c r="H816" s="172" t="s">
        <v>10689</v>
      </c>
      <c r="I816" s="229" t="s">
        <v>7120</v>
      </c>
      <c r="J816" s="229">
        <v>46003</v>
      </c>
      <c r="K816" s="229" t="s">
        <v>200</v>
      </c>
      <c r="L816" s="142" t="str">
        <f>IF(Tabela2[[#This Row],[Data]]="","Sem Informação",VLOOKUP(MONTH(Tabela2[[#This Row],[Data]]),'[1]Validação de dados'!$I$1:$J$13,2,0))</f>
        <v>Dezembro</v>
      </c>
      <c r="M816" s="142">
        <f>YEAR(Tabela2[[#This Row],[Data]])</f>
        <v>2025</v>
      </c>
      <c r="N816" s="229" t="s">
        <v>122</v>
      </c>
      <c r="O816" s="229" t="s">
        <v>286</v>
      </c>
      <c r="P816" s="216" t="e">
        <f>VLOOKUP(Tabela2[[#This Row],[SIEMA]],Siema2024,21,FALSE)</f>
        <v>#REF!</v>
      </c>
      <c r="Q816" s="216" t="s">
        <v>7094</v>
      </c>
      <c r="R816" s="217" t="s">
        <v>10690</v>
      </c>
      <c r="S816" s="220" t="s">
        <v>7472</v>
      </c>
      <c r="T816" s="216">
        <v>50</v>
      </c>
      <c r="U816" s="216" t="s">
        <v>648</v>
      </c>
      <c r="V816" s="216" t="s">
        <v>7472</v>
      </c>
      <c r="W816" s="216" t="e">
        <f>VLOOKUP(Tabela2[[#This Row],[SIEMA]],Siema2024,10,FALSE)</f>
        <v>#REF!</v>
      </c>
      <c r="X816" s="217" t="str">
        <f>IF(Tabela2[[#This Row],[Origem do acidente]] = "Plataforma", "PREENCHER","NA")</f>
        <v>NA</v>
      </c>
      <c r="Y816" s="220" t="e">
        <f>IF(W816="","", IF(W816="NC","", IF(W816="NE","", IF(W816="NA","",IFERROR(VLOOKUP(W816,[1]Produtos!$A$1:$C$2319,2,FALSE),"Não Cadastrado")))))</f>
        <v>#REF!</v>
      </c>
      <c r="Z816" s="216" t="e">
        <f>VLOOKUP(Tabela2[[#This Row],[SIEMA]],Siema2025,11,FALSE)</f>
        <v>#N/A</v>
      </c>
      <c r="AA816" s="216" t="e">
        <f>VLOOKUP(Tabela2[[#This Row],[SIEMA]],Siema2024,12,FALSE)</f>
        <v>#REF!</v>
      </c>
      <c r="AB816" s="216" t="e">
        <f>IF(W816="","",IF(ISNUMBER(W816)=FALSE,"Não se aplica",IFERROR(VLOOKUP(W816,[1]Produtos!$A$1:$C$2319,3,FALSE),"Não Cadastrado")))</f>
        <v>#REF!</v>
      </c>
      <c r="AC816" s="216"/>
      <c r="AD816" s="217" t="str">
        <f>IF(Tabela2[[#This Row],[Origem do acidente]] = "Plataforma", "PREENCHER","NA")</f>
        <v>NA</v>
      </c>
      <c r="AE816" s="220" t="str">
        <f>IF(AC816="","", IF(AC816="NC","", IF(AC816="NE","", IF(AC816="NA","",IFERROR(VLOOKUP(AC816,[1]Produtos!$A$1:$C$2319,2,FALSE),"Não Cadastrado")))))</f>
        <v/>
      </c>
      <c r="AF816" s="216"/>
      <c r="AG816" s="216"/>
      <c r="AH816" s="216" t="str">
        <f>IF(AC816="","",IF(ISNUMBER(AC816)=FALSE,"Não se aplica",IFERROR(VLOOKUP(AC816,Produtos!$A$1:$C$2319,3,FALSE),"Não Cadastrado")))</f>
        <v/>
      </c>
      <c r="AI816" s="216"/>
      <c r="AJ816" s="142" t="e">
        <f>VLOOKUP(Tabela2[[#This Row],[SIEMA]],Siema2024,26,FALSE)</f>
        <v>#REF!</v>
      </c>
      <c r="AK816" s="220" t="s">
        <v>6834</v>
      </c>
      <c r="AL816" s="220"/>
      <c r="AM816" s="220"/>
      <c r="AN816" s="145"/>
      <c r="AO816" s="145"/>
      <c r="AP816" s="145"/>
      <c r="AQ816" s="145"/>
      <c r="AR816" s="147"/>
      <c r="AS816" s="145"/>
      <c r="AT816" s="145"/>
      <c r="AU816" s="145"/>
      <c r="AV816" s="145"/>
      <c r="AW816" s="145"/>
      <c r="AX816" s="145"/>
      <c r="AY816" s="145"/>
      <c r="AZ816" s="145"/>
      <c r="BA816" s="145"/>
      <c r="BB816" s="145"/>
      <c r="BC816" s="217" t="str">
        <f>IF(Tabela2[[#This Row],[Outro(s) ]] = "X", "PREENCHER","NA")</f>
        <v>NA</v>
      </c>
      <c r="BD816" s="145"/>
      <c r="BE816" s="145" t="s">
        <v>7181</v>
      </c>
      <c r="BF816" s="209" t="s">
        <v>6834</v>
      </c>
      <c r="BG816" s="209"/>
      <c r="BH816" s="211" t="s">
        <v>6834</v>
      </c>
      <c r="BI816" s="210" t="s">
        <v>123</v>
      </c>
      <c r="BJ816" s="220" t="s">
        <v>7099</v>
      </c>
      <c r="BK816" s="216" t="s">
        <v>2696</v>
      </c>
      <c r="BL816" s="223">
        <v>46008</v>
      </c>
      <c r="BM816" s="145">
        <f ca="1">IF(Tabela2[[#This Row],[Data de atendimento do Ibama (considerar o primeiro documento/ação)]]="",_xlfn.DAYS(TODAY(),J816),_xlfn.DAYS(Tabela2[[#This Row],[Data de atendimento do Ibama (considerar o primeiro documento/ação)]],J816))</f>
        <v>5</v>
      </c>
      <c r="BN816" s="217" t="str">
        <f>IF(Tabela2[[#This Row],[Atendido pelo Ibama ("Não" ou "Sim")]]="Não","Preencher", IF(Tabela2[[#This Row],[Atendido pelo Ibama ("Não" ou "Sim")]]="Sim","NA",""))</f>
        <v>NA</v>
      </c>
      <c r="BO816" s="221" t="s">
        <v>7100</v>
      </c>
      <c r="BP816" s="217" t="str">
        <f>IF(Tabela2[[#This Row],[Forma de atendimento (primeiro documento/ação)]]= "Outros (especificar)", "PREENCHER","NA")</f>
        <v>NA</v>
      </c>
      <c r="BQ816" s="216" t="s">
        <v>123</v>
      </c>
      <c r="BR816" s="217" t="str">
        <f>IF(Tabela2[[#This Row],[Equipe do Ibama foi a campo? Houve sobrevoo do Poseidon?]] = "Sim", "PREENCHER","NA")</f>
        <v>NA</v>
      </c>
      <c r="BS816" s="217" t="str">
        <f>IF(Tabela2[[#This Row],[Se sim, foi emitida Ordem de Emergência? (informações vinculada à coluna CK)]] = "Sim", "PREENCHER","NA")</f>
        <v>NA</v>
      </c>
      <c r="BT816" s="217" t="s">
        <v>7126</v>
      </c>
      <c r="BU816" s="217" t="s">
        <v>123</v>
      </c>
      <c r="BV816" s="217" t="s">
        <v>123</v>
      </c>
      <c r="BW816" s="217" t="s">
        <v>123</v>
      </c>
      <c r="BX816" s="216" t="s">
        <v>7127</v>
      </c>
      <c r="BY816" s="223"/>
      <c r="BZ816" s="142" t="str">
        <f>IF(Tabela2[[#This Row],[Data do documento de encerramento]]="NA","NA",IF(Tabela2[[#This Row],[Data do documento de encerramento]]="","Pendente de conclusão/ encerramento",_xlfn.DAYS(Tabela2[[#This Row],[Data do documento de encerramento]],J816)))</f>
        <v>Pendente de conclusão/ encerramento</v>
      </c>
      <c r="CA816" s="220" t="s">
        <v>10691</v>
      </c>
      <c r="CB816" s="230"/>
      <c r="CC816" s="147"/>
      <c r="CD816" s="147"/>
      <c r="CE816" s="147"/>
      <c r="CF816" s="147"/>
    </row>
    <row r="817" spans="1:84" s="231" customFormat="1" ht="45.75">
      <c r="A817" s="247">
        <v>2026061721</v>
      </c>
      <c r="B817" s="118" t="s">
        <v>10692</v>
      </c>
      <c r="C817" s="145" t="s">
        <v>2455</v>
      </c>
      <c r="D817" s="142" t="s">
        <v>7856</v>
      </c>
      <c r="E817" s="106" t="s">
        <v>7746</v>
      </c>
      <c r="F817" s="106" t="s">
        <v>10653</v>
      </c>
      <c r="G817" s="172" t="s">
        <v>10693</v>
      </c>
      <c r="H817" s="172" t="s">
        <v>10694</v>
      </c>
      <c r="I817" s="229" t="s">
        <v>7120</v>
      </c>
      <c r="J817" s="229">
        <v>46005</v>
      </c>
      <c r="K817" s="229" t="s">
        <v>272</v>
      </c>
      <c r="L817" s="142" t="str">
        <f>IF(Tabela2[[#This Row],[Data]]="","Sem Informação",VLOOKUP(MONTH(Tabela2[[#This Row],[Data]]),'[1]Validação de dados'!$I$1:$J$13,2,0))</f>
        <v>Dezembro</v>
      </c>
      <c r="M817" s="142">
        <f>YEAR(Tabela2[[#This Row],[Data]])</f>
        <v>2025</v>
      </c>
      <c r="N817" s="229" t="s">
        <v>122</v>
      </c>
      <c r="O817" s="229" t="s">
        <v>286</v>
      </c>
      <c r="P817" s="216" t="e">
        <f>VLOOKUP(Tabela2[[#This Row],[SIEMA]],Siema2024,21,FALSE)</f>
        <v>#REF!</v>
      </c>
      <c r="Q817" s="216">
        <v>1910</v>
      </c>
      <c r="R817" s="217" t="s">
        <v>10695</v>
      </c>
      <c r="S817" s="220" t="str">
        <f>IF(Q817="","", IF(Q817="NC","", IF(Q817="NE","", IF(Q817="NA","",IFERROR(VLOOKUP(Q817,[1]Produtos!$A$1:$C$2319,2,FALSE),"Não Cadastrado")))))</f>
        <v>ÓXIDO DE CÁLCIO</v>
      </c>
      <c r="T817" s="216">
        <v>15</v>
      </c>
      <c r="U817" s="216" t="s">
        <v>7111</v>
      </c>
      <c r="V817" s="216">
        <v>8</v>
      </c>
      <c r="W817" s="216" t="e">
        <f>VLOOKUP(Tabela2[[#This Row],[SIEMA]],Siema2024,10,FALSE)</f>
        <v>#REF!</v>
      </c>
      <c r="X817" s="217" t="str">
        <f>IF(Tabela2[[#This Row],[Origem do acidente]] = "Plataforma", "PREENCHER","NA")</f>
        <v>NA</v>
      </c>
      <c r="Y817" s="220" t="e">
        <f>IF(W817="","", IF(W817="NC","", IF(W817="NE","", IF(W817="NA","",IFERROR(VLOOKUP(W817,[1]Produtos!$A$1:$C$2319,2,FALSE),"Não Cadastrado")))))</f>
        <v>#REF!</v>
      </c>
      <c r="Z817" s="216" t="e">
        <f>VLOOKUP(Tabela2[[#This Row],[SIEMA]],Siema2025,11,FALSE)</f>
        <v>#N/A</v>
      </c>
      <c r="AA817" s="216" t="e">
        <f>VLOOKUP(Tabela2[[#This Row],[SIEMA]],Siema2024,12,FALSE)</f>
        <v>#REF!</v>
      </c>
      <c r="AB817" s="216" t="e">
        <f>IF(W817="","",IF(ISNUMBER(W817)=FALSE,"Não se aplica",IFERROR(VLOOKUP(W817,[1]Produtos!$A$1:$C$2319,3,FALSE),"Não Cadastrado")))</f>
        <v>#REF!</v>
      </c>
      <c r="AC817" s="216"/>
      <c r="AD817" s="217" t="str">
        <f>IF(Tabela2[[#This Row],[Origem do acidente]] = "Plataforma", "PREENCHER","NA")</f>
        <v>NA</v>
      </c>
      <c r="AE817" s="220" t="str">
        <f>IF(AC817="","", IF(AC817="NC","", IF(AC817="NE","", IF(AC817="NA","",IFERROR(VLOOKUP(AC817,[1]Produtos!$A$1:$C$2319,2,FALSE),"Não Cadastrado")))))</f>
        <v/>
      </c>
      <c r="AF817" s="216"/>
      <c r="AG817" s="216"/>
      <c r="AH817" s="216" t="str">
        <f>IF(AC817="","",IF(ISNUMBER(AC817)=FALSE,"Não se aplica",IFERROR(VLOOKUP(AC817,Produtos!$A$1:$C$2319,3,FALSE),"Não Cadastrado")))</f>
        <v/>
      </c>
      <c r="AI817" s="216"/>
      <c r="AJ817" s="142" t="s">
        <v>10696</v>
      </c>
      <c r="AK817" s="220" t="s">
        <v>7311</v>
      </c>
      <c r="AL817" s="220" t="s">
        <v>7358</v>
      </c>
      <c r="AM817" s="220" t="s">
        <v>7180</v>
      </c>
      <c r="AN817" s="145"/>
      <c r="AO817" s="145"/>
      <c r="AP817" s="145"/>
      <c r="AQ817" s="145"/>
      <c r="AR817" s="147"/>
      <c r="AS817" s="145"/>
      <c r="AT817" s="145"/>
      <c r="AU817" s="145" t="s">
        <v>7181</v>
      </c>
      <c r="AV817" s="145"/>
      <c r="AW817" s="145"/>
      <c r="AX817" s="145" t="s">
        <v>7181</v>
      </c>
      <c r="AY817" s="145"/>
      <c r="AZ817" s="145"/>
      <c r="BA817" s="145"/>
      <c r="BB817" s="145"/>
      <c r="BC817" s="217" t="str">
        <f>IF(Tabela2[[#This Row],[Outro(s) ]] = "X", "PREENCHER","NA")</f>
        <v>NA</v>
      </c>
      <c r="BD817" s="145"/>
      <c r="BE817" s="145"/>
      <c r="BF817" s="209" t="s">
        <v>10697</v>
      </c>
      <c r="BG817" s="209"/>
      <c r="BH817" s="211" t="s">
        <v>10658</v>
      </c>
      <c r="BI817" s="210" t="s">
        <v>7062</v>
      </c>
      <c r="BJ817" s="220" t="s">
        <v>7099</v>
      </c>
      <c r="BK817" s="216" t="s">
        <v>2696</v>
      </c>
      <c r="BL817" s="223">
        <v>46008</v>
      </c>
      <c r="BM817" s="145">
        <f ca="1">IF(Tabela2[[#This Row],[Data de atendimento do Ibama (considerar o primeiro documento/ação)]]="",_xlfn.DAYS(TODAY(),J817),_xlfn.DAYS(Tabela2[[#This Row],[Data de atendimento do Ibama (considerar o primeiro documento/ação)]],J817))</f>
        <v>3</v>
      </c>
      <c r="BN817" s="217" t="str">
        <f>IF(Tabela2[[#This Row],[Atendido pelo Ibama ("Não" ou "Sim")]]="Não","Preencher", IF(Tabela2[[#This Row],[Atendido pelo Ibama ("Não" ou "Sim")]]="Sim","NA",""))</f>
        <v>NA</v>
      </c>
      <c r="BO817" s="221" t="s">
        <v>7100</v>
      </c>
      <c r="BP817" s="217" t="str">
        <f>IF(Tabela2[[#This Row],[Forma de atendimento (primeiro documento/ação)]]= "Outros (especificar)", "PREENCHER","NA")</f>
        <v>NA</v>
      </c>
      <c r="BQ817" s="216" t="s">
        <v>123</v>
      </c>
      <c r="BR817" s="217" t="str">
        <f>IF(Tabela2[[#This Row],[Equipe do Ibama foi a campo? Houve sobrevoo do Poseidon?]] = "Sim", "PREENCHER","NA")</f>
        <v>NA</v>
      </c>
      <c r="BS817" s="217" t="str">
        <f>IF(Tabela2[[#This Row],[Se sim, foi emitida Ordem de Emergência? (informações vinculada à coluna CK)]] = "Sim", "PREENCHER","NA")</f>
        <v>NA</v>
      </c>
      <c r="BT817" s="217" t="s">
        <v>7126</v>
      </c>
      <c r="BU817" s="217" t="s">
        <v>123</v>
      </c>
      <c r="BV817" s="217" t="s">
        <v>123</v>
      </c>
      <c r="BW817" s="217" t="s">
        <v>123</v>
      </c>
      <c r="BX817" s="216" t="s">
        <v>7127</v>
      </c>
      <c r="BY817" s="223"/>
      <c r="BZ817" s="142" t="str">
        <f>IF(Tabela2[[#This Row],[Data do documento de encerramento]]="NA","NA",IF(Tabela2[[#This Row],[Data do documento de encerramento]]="","Pendente de conclusão/ encerramento",_xlfn.DAYS(Tabela2[[#This Row],[Data do documento de encerramento]],J817)))</f>
        <v>Pendente de conclusão/ encerramento</v>
      </c>
      <c r="CA817" s="220" t="s">
        <v>10470</v>
      </c>
      <c r="CB817" s="230"/>
      <c r="CC817" s="147"/>
      <c r="CD817" s="147"/>
      <c r="CE817" s="147"/>
      <c r="CF817" s="147"/>
    </row>
    <row r="818" spans="1:84" s="231" customFormat="1" ht="45.75">
      <c r="A818" s="247">
        <v>202606126</v>
      </c>
      <c r="B818" s="118" t="s">
        <v>10698</v>
      </c>
      <c r="C818" s="145" t="s">
        <v>2455</v>
      </c>
      <c r="D818" s="142" t="s">
        <v>10699</v>
      </c>
      <c r="E818" s="106" t="s">
        <v>7746</v>
      </c>
      <c r="F818" s="106" t="s">
        <v>10700</v>
      </c>
      <c r="G818" s="172" t="s">
        <v>10701</v>
      </c>
      <c r="H818" s="172" t="s">
        <v>10702</v>
      </c>
      <c r="I818" s="229" t="s">
        <v>7120</v>
      </c>
      <c r="J818" s="229">
        <v>46001</v>
      </c>
      <c r="K818" s="229" t="s">
        <v>121</v>
      </c>
      <c r="L818" s="142" t="str">
        <f>IF(Tabela2[[#This Row],[Data]]="","Sem Informação",VLOOKUP(MONTH(Tabela2[[#This Row],[Data]]),'[1]Validação de dados'!$I$1:$J$13,2,0))</f>
        <v>Dezembro</v>
      </c>
      <c r="M818" s="142">
        <f>YEAR(Tabela2[[#This Row],[Data]])</f>
        <v>2025</v>
      </c>
      <c r="N818" s="229" t="s">
        <v>230</v>
      </c>
      <c r="O818" s="229" t="s">
        <v>286</v>
      </c>
      <c r="P818" s="216" t="e">
        <f>VLOOKUP(Tabela2[[#This Row],[SIEMA]],Siema2024,21,FALSE)</f>
        <v>#REF!</v>
      </c>
      <c r="Q818" s="216">
        <v>3077</v>
      </c>
      <c r="R818" s="217" t="s">
        <v>10703</v>
      </c>
      <c r="S818" s="220" t="str">
        <f>IF(Q818="","", IF(Q818="NC","", IF(Q818="NE","", IF(Q818="NA","",IFERROR(VLOOKUP(Q818,[1]Produtos!$A$1:$C$2319,2,FALSE),"Não Cadastrado")))))</f>
        <v>SUBSTÂNCIA QUE APRESENTA RISCO PARA O MEIO AMBIENTE, SÓLIDA, N.E.</v>
      </c>
      <c r="T818" s="216">
        <v>17</v>
      </c>
      <c r="U818" s="216" t="s">
        <v>7111</v>
      </c>
      <c r="V818" s="216">
        <f>IF(Q818="","",IF(ISNUMBER(Q818)=FALSE,"Não se aplica",IFERROR(VLOOKUP(Q818,Produtos!$A$1:$C$2319,3,FALSE),"Não Cadastrado")))</f>
        <v>9</v>
      </c>
      <c r="W818" s="216" t="e">
        <f>VLOOKUP(Tabela2[[#This Row],[SIEMA]],Siema2024,10,FALSE)</f>
        <v>#REF!</v>
      </c>
      <c r="X818" s="217" t="str">
        <f>IF(Tabela2[[#This Row],[Origem do acidente]] = "Plataforma", "PREENCHER","NA")</f>
        <v>NA</v>
      </c>
      <c r="Y818" s="220" t="e">
        <f>IF(W818="","", IF(W818="NC","", IF(W818="NE","", IF(W818="NA","",IFERROR(VLOOKUP(W818,[1]Produtos!$A$1:$C$2319,2,FALSE),"Não Cadastrado")))))</f>
        <v>#REF!</v>
      </c>
      <c r="Z818" s="216" t="e">
        <f>VLOOKUP(Tabela2[[#This Row],[SIEMA]],Siema2025,11,FALSE)</f>
        <v>#N/A</v>
      </c>
      <c r="AA818" s="216" t="e">
        <f>VLOOKUP(Tabela2[[#This Row],[SIEMA]],Siema2024,12,FALSE)</f>
        <v>#REF!</v>
      </c>
      <c r="AB818" s="216" t="e">
        <f>IF(W818="","",IF(ISNUMBER(W818)=FALSE,"Não se aplica",IFERROR(VLOOKUP(W818,[1]Produtos!$A$1:$C$2319,3,FALSE),"Não Cadastrado")))</f>
        <v>#REF!</v>
      </c>
      <c r="AC818" s="216"/>
      <c r="AD818" s="217" t="str">
        <f>IF(Tabela2[[#This Row],[Origem do acidente]] = "Plataforma", "PREENCHER","NA")</f>
        <v>NA</v>
      </c>
      <c r="AE818" s="220" t="str">
        <f>IF(AC818="","", IF(AC818="NC","", IF(AC818="NE","", IF(AC818="NA","",IFERROR(VLOOKUP(AC818,[1]Produtos!$A$1:$C$2319,2,FALSE),"Não Cadastrado")))))</f>
        <v/>
      </c>
      <c r="AF818" s="216"/>
      <c r="AG818" s="216"/>
      <c r="AH818" s="216" t="str">
        <f>IF(AC818="","",IF(ISNUMBER(AC818)=FALSE,"Não se aplica",IFERROR(VLOOKUP(AC818,Produtos!$A$1:$C$2319,3,FALSE),"Não Cadastrado")))</f>
        <v/>
      </c>
      <c r="AI818" s="216"/>
      <c r="AJ818" s="142" t="e">
        <f>VLOOKUP(Tabela2[[#This Row],[SIEMA]],Siema2024,26,FALSE)</f>
        <v>#REF!</v>
      </c>
      <c r="AK818" s="220" t="s">
        <v>7358</v>
      </c>
      <c r="AL818" s="220" t="s">
        <v>7180</v>
      </c>
      <c r="AM818" s="220"/>
      <c r="AN818" s="145"/>
      <c r="AO818" s="145"/>
      <c r="AP818" s="145"/>
      <c r="AQ818" s="145"/>
      <c r="AR818" s="147"/>
      <c r="AS818" s="145"/>
      <c r="AT818" s="145"/>
      <c r="AU818" s="145" t="s">
        <v>7181</v>
      </c>
      <c r="AV818" s="145"/>
      <c r="AW818" s="145"/>
      <c r="AX818" s="145" t="s">
        <v>7181</v>
      </c>
      <c r="AY818" s="145"/>
      <c r="AZ818" s="145"/>
      <c r="BA818" s="145"/>
      <c r="BB818" s="145"/>
      <c r="BC818" s="217" t="str">
        <f>IF(Tabela2[[#This Row],[Outro(s) ]] = "X", "PREENCHER","NA")</f>
        <v>NA</v>
      </c>
      <c r="BD818" s="145"/>
      <c r="BE818" s="145"/>
      <c r="BF818" s="209" t="s">
        <v>10704</v>
      </c>
      <c r="BG818" s="209"/>
      <c r="BH818" s="211" t="s">
        <v>10705</v>
      </c>
      <c r="BI818" s="210" t="s">
        <v>7062</v>
      </c>
      <c r="BJ818" s="220" t="s">
        <v>7099</v>
      </c>
      <c r="BK818" s="216" t="s">
        <v>2696</v>
      </c>
      <c r="BL818" s="223">
        <v>46002</v>
      </c>
      <c r="BM818" s="145">
        <f ca="1">IF(Tabela2[[#This Row],[Data de atendimento do Ibama (considerar o primeiro documento/ação)]]="",_xlfn.DAYS(TODAY(),J818),_xlfn.DAYS(Tabela2[[#This Row],[Data de atendimento do Ibama (considerar o primeiro documento/ação)]],J818))</f>
        <v>1</v>
      </c>
      <c r="BN818" s="217" t="str">
        <f>IF(Tabela2[[#This Row],[Atendido pelo Ibama ("Não" ou "Sim")]]="Não","Preencher", IF(Tabela2[[#This Row],[Atendido pelo Ibama ("Não" ou "Sim")]]="Sim","NA",""))</f>
        <v>NA</v>
      </c>
      <c r="BO818" s="221" t="s">
        <v>7100</v>
      </c>
      <c r="BP818" s="217" t="str">
        <f>IF(Tabela2[[#This Row],[Forma de atendimento (primeiro documento/ação)]]= "Outros (especificar)", "PREENCHER","NA")</f>
        <v>NA</v>
      </c>
      <c r="BQ818" s="216" t="s">
        <v>123</v>
      </c>
      <c r="BR818" s="217" t="str">
        <f>IF(Tabela2[[#This Row],[Equipe do Ibama foi a campo? Houve sobrevoo do Poseidon?]] = "Sim", "PREENCHER","NA")</f>
        <v>NA</v>
      </c>
      <c r="BS818" s="217" t="str">
        <f>IF(Tabela2[[#This Row],[Se sim, foi emitida Ordem de Emergência? (informações vinculada à coluna CK)]] = "Sim", "PREENCHER","NA")</f>
        <v>NA</v>
      </c>
      <c r="BT818" s="217" t="s">
        <v>7126</v>
      </c>
      <c r="BU818" s="217" t="s">
        <v>2696</v>
      </c>
      <c r="BV818" s="217" t="s">
        <v>2696</v>
      </c>
      <c r="BW818" s="217" t="s">
        <v>123</v>
      </c>
      <c r="BX818" s="216" t="s">
        <v>7127</v>
      </c>
      <c r="BY818" s="223"/>
      <c r="BZ818" s="142" t="str">
        <f>IF(Tabela2[[#This Row],[Data do documento de encerramento]]="NA","NA",IF(Tabela2[[#This Row],[Data do documento de encerramento]]="","Pendente de conclusão/ encerramento",_xlfn.DAYS(Tabela2[[#This Row],[Data do documento de encerramento]],J818)))</f>
        <v>Pendente de conclusão/ encerramento</v>
      </c>
      <c r="CA818" s="220" t="s">
        <v>10706</v>
      </c>
      <c r="CB818" s="230"/>
      <c r="CC818" s="147"/>
      <c r="CD818" s="147"/>
      <c r="CE818" s="147"/>
      <c r="CF818" s="147"/>
    </row>
    <row r="819" spans="1:84" s="231" customFormat="1" ht="106.5">
      <c r="A819" s="247">
        <v>202606119</v>
      </c>
      <c r="B819" s="118" t="s">
        <v>10707</v>
      </c>
      <c r="C819" s="145" t="s">
        <v>2455</v>
      </c>
      <c r="D819" s="142" t="s">
        <v>10708</v>
      </c>
      <c r="E819" s="106" t="s">
        <v>10709</v>
      </c>
      <c r="F819" s="106" t="s">
        <v>10710</v>
      </c>
      <c r="G819" s="172" t="s">
        <v>10711</v>
      </c>
      <c r="H819" s="172" t="s">
        <v>10712</v>
      </c>
      <c r="I819" s="229" t="s">
        <v>7120</v>
      </c>
      <c r="J819" s="229">
        <v>45994</v>
      </c>
      <c r="K819" s="229" t="s">
        <v>121</v>
      </c>
      <c r="L819" s="142" t="str">
        <f>IF(Tabela2[[#This Row],[Data]]="","Sem Informação",VLOOKUP(MONTH(Tabela2[[#This Row],[Data]]),'[1]Validação de dados'!$I$1:$J$13,2,0))</f>
        <v>Dezembro</v>
      </c>
      <c r="M819" s="142">
        <f>YEAR(Tabela2[[#This Row],[Data]])</f>
        <v>2025</v>
      </c>
      <c r="N819" s="229" t="s">
        <v>143</v>
      </c>
      <c r="O819" s="229" t="s">
        <v>286</v>
      </c>
      <c r="P819" s="216" t="e">
        <f>VLOOKUP(Tabela2[[#This Row],[SIEMA]],Siema2024,21,FALSE)</f>
        <v>#REF!</v>
      </c>
      <c r="Q819" s="216">
        <v>1263</v>
      </c>
      <c r="R819" s="217" t="s">
        <v>10713</v>
      </c>
      <c r="S819" s="220" t="str">
        <f>IF(Q819="","", IF(Q819="NC","", IF(Q819="NE","", IF(Q819="NA","",IFERROR(VLOOKUP(Q819,[1]Produtos!$A$1:$C$2319,2,FALSE),"Não Cadastrado")))))</f>
        <v>TINTA  (incluindo  tintas,  lacas,  esmaltes,  tinturas,  goma-lacas,  vernizes,  polidores,  enenchimentos  líquidos  e  bases  líquidas para lacas) ou MATERIAL RELACIONADO COM TINTAS (incluindo diluentes ou redutores para tintas)</v>
      </c>
      <c r="T819" s="216" t="s">
        <v>6834</v>
      </c>
      <c r="U819" s="216" t="s">
        <v>7062</v>
      </c>
      <c r="V819" s="216">
        <f>IF(Q819="","",IF(ISNUMBER(Q819)=FALSE,"Não se aplica",IFERROR(VLOOKUP(Q819,Produtos!$A$1:$C$2319,3,FALSE),"Não Cadastrado")))</f>
        <v>3</v>
      </c>
      <c r="W819" s="216">
        <v>1223</v>
      </c>
      <c r="X819" s="217" t="s">
        <v>10714</v>
      </c>
      <c r="Y819" s="220" t="str">
        <f>IF(W819="","", IF(W819="NC","", IF(W819="NE","", IF(W819="NA","",IFERROR(VLOOKUP(W819,[1]Produtos!$A$1:$C$2319,2,FALSE),"Não Cadastrado")))))</f>
        <v>QUEROSENE</v>
      </c>
      <c r="Z819" s="216" t="s">
        <v>6834</v>
      </c>
      <c r="AA819" s="216" t="s">
        <v>7062</v>
      </c>
      <c r="AB819" s="216">
        <f>IF(W819="","",IF(ISNUMBER(W819)=FALSE,"Não se aplica",IFERROR(VLOOKUP(W819,[1]Produtos!$A$1:$C$2319,3,FALSE),"Não Cadastrado")))</f>
        <v>3</v>
      </c>
      <c r="AC819" s="216">
        <v>1268</v>
      </c>
      <c r="AD819" s="217" t="s">
        <v>10715</v>
      </c>
      <c r="AE819" s="220" t="str">
        <f>IF(AC819="","", IF(AC819="NC","", IF(AC819="NE","", IF(AC819="NA","",IFERROR(VLOOKUP(AC819,[1]Produtos!$A$1:$C$2319,2,FALSE),"Não Cadastrado")))))</f>
        <v>DESTILADOS DE PETRÓLEO, N.E. ou DERIVADOS DE PETRÓLEO, N.E.</v>
      </c>
      <c r="AF819" s="216" t="s">
        <v>6834</v>
      </c>
      <c r="AG819" s="216" t="s">
        <v>7062</v>
      </c>
      <c r="AH819" s="216">
        <f>IF(AC819="","",IF(ISNUMBER(AC819)=FALSE,"Não se aplica",IFERROR(VLOOKUP(AC819,Produtos!$A$1:$C$2319,3,FALSE),"Não Cadastrado")))</f>
        <v>3</v>
      </c>
      <c r="AI819" s="216"/>
      <c r="AJ819" s="142" t="e">
        <f>VLOOKUP(Tabela2[[#This Row],[SIEMA]],Siema2024,26,FALSE)</f>
        <v>#REF!</v>
      </c>
      <c r="AK819" s="220" t="s">
        <v>6834</v>
      </c>
      <c r="AL819" s="220" t="s">
        <v>7180</v>
      </c>
      <c r="AM819" s="220"/>
      <c r="AN819" s="145"/>
      <c r="AO819" s="145"/>
      <c r="AP819" s="145"/>
      <c r="AQ819" s="145"/>
      <c r="AR819" s="147"/>
      <c r="AS819" s="145"/>
      <c r="AT819" s="145"/>
      <c r="AU819" s="145"/>
      <c r="AV819" s="145"/>
      <c r="AW819" s="145"/>
      <c r="AX819" s="145"/>
      <c r="AY819" s="145"/>
      <c r="AZ819" s="145"/>
      <c r="BA819" s="145"/>
      <c r="BB819" s="145"/>
      <c r="BC819" s="217" t="str">
        <f>IF(Tabela2[[#This Row],[Outro(s) ]] = "X", "PREENCHER","NA")</f>
        <v>NA</v>
      </c>
      <c r="BD819" s="145" t="s">
        <v>7181</v>
      </c>
      <c r="BE819" s="145"/>
      <c r="BF819" s="209" t="s">
        <v>6834</v>
      </c>
      <c r="BG819" s="209"/>
      <c r="BH819" s="211" t="s">
        <v>6834</v>
      </c>
      <c r="BI819" s="210" t="s">
        <v>7062</v>
      </c>
      <c r="BJ819" s="220" t="s">
        <v>7113</v>
      </c>
      <c r="BK819" s="216" t="s">
        <v>2696</v>
      </c>
      <c r="BL819" s="223">
        <v>46001</v>
      </c>
      <c r="BM819" s="145">
        <f ca="1">IF(Tabela2[[#This Row],[Data de atendimento do Ibama (considerar o primeiro documento/ação)]]="",_xlfn.DAYS(TODAY(),J819),_xlfn.DAYS(Tabela2[[#This Row],[Data de atendimento do Ibama (considerar o primeiro documento/ação)]],J819))</f>
        <v>7</v>
      </c>
      <c r="BN819" s="217" t="str">
        <f>IF(Tabela2[[#This Row],[Atendido pelo Ibama ("Não" ou "Sim")]]="Não","Preencher", IF(Tabela2[[#This Row],[Atendido pelo Ibama ("Não" ou "Sim")]]="Sim","NA",""))</f>
        <v>NA</v>
      </c>
      <c r="BO819" s="221" t="s">
        <v>7182</v>
      </c>
      <c r="BP819" s="217" t="str">
        <f>IF(Tabela2[[#This Row],[Forma de atendimento (primeiro documento/ação)]]= "Outros (especificar)", "PREENCHER","NA")</f>
        <v>NA</v>
      </c>
      <c r="BQ819" s="216" t="s">
        <v>123</v>
      </c>
      <c r="BR819" s="217" t="str">
        <f>IF(Tabela2[[#This Row],[Equipe do Ibama foi a campo? Houve sobrevoo do Poseidon?]] = "Sim", "PREENCHER","NA")</f>
        <v>NA</v>
      </c>
      <c r="BS819" s="217" t="str">
        <f>IF(Tabela2[[#This Row],[Se sim, foi emitida Ordem de Emergência? (informações vinculada à coluna CK)]] = "Sim", "PREENCHER","NA")</f>
        <v>NA</v>
      </c>
      <c r="BT819" s="217" t="s">
        <v>7225</v>
      </c>
      <c r="BU819" s="217" t="s">
        <v>2696</v>
      </c>
      <c r="BV819" s="217" t="s">
        <v>123</v>
      </c>
      <c r="BW819" s="217" t="s">
        <v>2696</v>
      </c>
      <c r="BX819" s="216" t="s">
        <v>7115</v>
      </c>
      <c r="BY819" s="223">
        <v>46008</v>
      </c>
      <c r="BZ819" s="142">
        <f>IF(Tabela2[[#This Row],[Data do documento de encerramento]]="NA","NA",IF(Tabela2[[#This Row],[Data do documento de encerramento]]="","Pendente de conclusão/ encerramento",_xlfn.DAYS(Tabela2[[#This Row],[Data do documento de encerramento]],J819)))</f>
        <v>14</v>
      </c>
      <c r="CA819" s="220"/>
      <c r="CB819" s="230"/>
      <c r="CC819" s="147"/>
      <c r="CD819" s="147"/>
      <c r="CE819" s="147"/>
      <c r="CF819" s="147"/>
    </row>
    <row r="820" spans="1:84" s="231" customFormat="1" ht="45.75">
      <c r="A820" s="247">
        <v>202606114</v>
      </c>
      <c r="B820" s="118" t="s">
        <v>10716</v>
      </c>
      <c r="C820" s="145" t="s">
        <v>672</v>
      </c>
      <c r="D820" s="142" t="s">
        <v>10717</v>
      </c>
      <c r="E820" s="106" t="s">
        <v>7385</v>
      </c>
      <c r="F820" s="106" t="s">
        <v>10718</v>
      </c>
      <c r="G820" s="172" t="s">
        <v>10719</v>
      </c>
      <c r="H820" s="172" t="s">
        <v>10720</v>
      </c>
      <c r="I820" s="229" t="s">
        <v>7120</v>
      </c>
      <c r="J820" s="229">
        <v>45999</v>
      </c>
      <c r="K820" s="229" t="s">
        <v>299</v>
      </c>
      <c r="L820" s="142" t="str">
        <f>IF(Tabela2[[#This Row],[Data]]="","Sem Informação",VLOOKUP(MONTH(Tabela2[[#This Row],[Data]]),'[1]Validação de dados'!$I$1:$J$13,2,0))</f>
        <v>Dezembro</v>
      </c>
      <c r="M820" s="142">
        <f>YEAR(Tabela2[[#This Row],[Data]])</f>
        <v>2025</v>
      </c>
      <c r="N820" s="229" t="s">
        <v>143</v>
      </c>
      <c r="O820" s="229" t="s">
        <v>286</v>
      </c>
      <c r="P820" s="216" t="e">
        <f>VLOOKUP(Tabela2[[#This Row],[SIEMA]],Siema2024,21,FALSE)</f>
        <v>#REF!</v>
      </c>
      <c r="Q820" s="216">
        <v>1202</v>
      </c>
      <c r="R820" s="217" t="s">
        <v>10721</v>
      </c>
      <c r="S820" s="220" t="str">
        <f>IF(Q820="","", IF(Q820="NC","", IF(Q820="NE","", IF(Q820="NA","",IFERROR(VLOOKUP(Q820,[1]Produtos!$A$1:$C$2319,2,FALSE),"Não Cadastrado")))))</f>
        <v>GASÓLEO ou ÓLEO DIESEL ou ÓLEO PARA AQUECIMENTO, LEVE</v>
      </c>
      <c r="T820" s="216">
        <v>100</v>
      </c>
      <c r="U820" s="216" t="s">
        <v>648</v>
      </c>
      <c r="V820" s="216">
        <f>IF(Q820="","",IF(ISNUMBER(Q820)=FALSE,"Não se aplica",IFERROR(VLOOKUP(Q820,Produtos!$A$1:$C$2319,3,FALSE),"Não Cadastrado")))</f>
        <v>3</v>
      </c>
      <c r="W820" s="216" t="e">
        <f>VLOOKUP(Tabela2[[#This Row],[SIEMA]],Siema2024,10,FALSE)</f>
        <v>#REF!</v>
      </c>
      <c r="X820" s="217" t="str">
        <f>IF(Tabela2[[#This Row],[Origem do acidente]] = "Plataforma", "PREENCHER","NA")</f>
        <v>NA</v>
      </c>
      <c r="Y820" s="220" t="e">
        <f>IF(W820="","", IF(W820="NC","", IF(W820="NE","", IF(W820="NA","",IFERROR(VLOOKUP(W820,[1]Produtos!$A$1:$C$2319,2,FALSE),"Não Cadastrado")))))</f>
        <v>#REF!</v>
      </c>
      <c r="Z820" s="216" t="e">
        <f>VLOOKUP(Tabela2[[#This Row],[SIEMA]],Siema2025,11,FALSE)</f>
        <v>#N/A</v>
      </c>
      <c r="AA820" s="216" t="e">
        <f>VLOOKUP(Tabela2[[#This Row],[SIEMA]],Siema2024,12,FALSE)</f>
        <v>#REF!</v>
      </c>
      <c r="AB820" s="216" t="e">
        <f>IF(W820="","",IF(ISNUMBER(W820)=FALSE,"Não se aplica",IFERROR(VLOOKUP(W820,[1]Produtos!$A$1:$C$2319,3,FALSE),"Não Cadastrado")))</f>
        <v>#REF!</v>
      </c>
      <c r="AC820" s="216"/>
      <c r="AD820" s="217" t="str">
        <f>IF(Tabela2[[#This Row],[Origem do acidente]] = "Plataforma", "PREENCHER","NA")</f>
        <v>NA</v>
      </c>
      <c r="AE820" s="220" t="str">
        <f>IF(AC820="","", IF(AC820="NC","", IF(AC820="NE","", IF(AC820="NA","",IFERROR(VLOOKUP(AC820,[1]Produtos!$A$1:$C$2319,2,FALSE),"Não Cadastrado")))))</f>
        <v/>
      </c>
      <c r="AF820" s="216"/>
      <c r="AG820" s="216"/>
      <c r="AH820" s="216" t="str">
        <f>IF(AC820="","",IF(ISNUMBER(AC820)=FALSE,"Não se aplica",IFERROR(VLOOKUP(AC820,Produtos!$A$1:$C$2319,3,FALSE),"Não Cadastrado")))</f>
        <v/>
      </c>
      <c r="AI820" s="216"/>
      <c r="AJ820" s="142" t="s">
        <v>10722</v>
      </c>
      <c r="AK820" s="220" t="s">
        <v>7311</v>
      </c>
      <c r="AL820" s="220" t="s">
        <v>7381</v>
      </c>
      <c r="AM820" s="220"/>
      <c r="AN820" s="145"/>
      <c r="AO820" s="145"/>
      <c r="AP820" s="145"/>
      <c r="AQ820" s="145"/>
      <c r="AR820" s="147"/>
      <c r="AS820" s="145"/>
      <c r="AT820" s="145"/>
      <c r="AU820" s="145"/>
      <c r="AV820" s="145"/>
      <c r="AW820" s="145"/>
      <c r="AX820" s="145"/>
      <c r="AY820" s="145"/>
      <c r="AZ820" s="145"/>
      <c r="BA820" s="145"/>
      <c r="BB820" s="145"/>
      <c r="BC820" s="217" t="str">
        <f>IF(Tabela2[[#This Row],[Outro(s) ]] = "X", "PREENCHER","NA")</f>
        <v>NA</v>
      </c>
      <c r="BD820" s="145"/>
      <c r="BE820" s="145" t="s">
        <v>7181</v>
      </c>
      <c r="BF820" s="209" t="s">
        <v>10723</v>
      </c>
      <c r="BG820" s="209"/>
      <c r="BH820" s="211" t="s">
        <v>10724</v>
      </c>
      <c r="BI820" s="210" t="s">
        <v>7062</v>
      </c>
      <c r="BJ820" s="220" t="s">
        <v>7099</v>
      </c>
      <c r="BK820" s="216" t="s">
        <v>2696</v>
      </c>
      <c r="BL820" s="223">
        <v>46002</v>
      </c>
      <c r="BM820" s="145">
        <f ca="1">IF(Tabela2[[#This Row],[Data de atendimento do Ibama (considerar o primeiro documento/ação)]]="",_xlfn.DAYS(TODAY(),J820),_xlfn.DAYS(Tabela2[[#This Row],[Data de atendimento do Ibama (considerar o primeiro documento/ação)]],J820))</f>
        <v>3</v>
      </c>
      <c r="BN820" s="217" t="str">
        <f>IF(Tabela2[[#This Row],[Atendido pelo Ibama ("Não" ou "Sim")]]="Não","Preencher", IF(Tabela2[[#This Row],[Atendido pelo Ibama ("Não" ou "Sim")]]="Sim","NA",""))</f>
        <v>NA</v>
      </c>
      <c r="BO820" s="221" t="s">
        <v>7100</v>
      </c>
      <c r="BP820" s="217" t="str">
        <f>IF(Tabela2[[#This Row],[Forma de atendimento (primeiro documento/ação)]]= "Outros (especificar)", "PREENCHER","NA")</f>
        <v>NA</v>
      </c>
      <c r="BQ820" s="216" t="s">
        <v>123</v>
      </c>
      <c r="BR820" s="217" t="str">
        <f>IF(Tabela2[[#This Row],[Equipe do Ibama foi a campo? Houve sobrevoo do Poseidon?]] = "Sim", "PREENCHER","NA")</f>
        <v>NA</v>
      </c>
      <c r="BS820" s="217" t="str">
        <f>IF(Tabela2[[#This Row],[Se sim, foi emitida Ordem de Emergência? (informações vinculada à coluna CK)]] = "Sim", "PREENCHER","NA")</f>
        <v>NA</v>
      </c>
      <c r="BT820" s="217" t="s">
        <v>7101</v>
      </c>
      <c r="BU820" s="217" t="s">
        <v>123</v>
      </c>
      <c r="BV820" s="217" t="s">
        <v>123</v>
      </c>
      <c r="BW820" s="217" t="str">
        <f>IF(Tabela2[[#This Row],[O Ibama aguarda resposta da empresa/OEMA, etc?]] = "Sim", "PREENCHER","NA")</f>
        <v>NA</v>
      </c>
      <c r="BX820" s="216" t="s">
        <v>7127</v>
      </c>
      <c r="BY820" s="223"/>
      <c r="BZ820" s="142" t="str">
        <f>IF(Tabela2[[#This Row],[Data do documento de encerramento]]="NA","NA",IF(Tabela2[[#This Row],[Data do documento de encerramento]]="","Pendente de conclusão/ encerramento",_xlfn.DAYS(Tabela2[[#This Row],[Data do documento de encerramento]],J820)))</f>
        <v>Pendente de conclusão/ encerramento</v>
      </c>
      <c r="CA820" s="220" t="s">
        <v>8727</v>
      </c>
      <c r="CB820" s="230"/>
      <c r="CC820" s="147"/>
      <c r="CD820" s="147"/>
      <c r="CE820" s="147"/>
      <c r="CF820" s="147"/>
    </row>
    <row r="821" spans="1:84" s="231" customFormat="1" ht="91.5">
      <c r="A821" s="247">
        <v>202606112</v>
      </c>
      <c r="B821" s="118" t="s">
        <v>10725</v>
      </c>
      <c r="C821" s="145" t="s">
        <v>672</v>
      </c>
      <c r="D821" s="142" t="s">
        <v>6354</v>
      </c>
      <c r="E821" s="106" t="s">
        <v>7184</v>
      </c>
      <c r="F821" s="106" t="s">
        <v>10726</v>
      </c>
      <c r="G821" s="172" t="s">
        <v>10727</v>
      </c>
      <c r="H821" s="179" t="s">
        <v>10728</v>
      </c>
      <c r="I821" s="229" t="s">
        <v>7120</v>
      </c>
      <c r="J821" s="229">
        <v>45997</v>
      </c>
      <c r="K821" s="229" t="s">
        <v>229</v>
      </c>
      <c r="L821" s="142" t="str">
        <f>IF(Tabela2[[#This Row],[Data]]="","Sem Informação",VLOOKUP(MONTH(Tabela2[[#This Row],[Data]]),'[1]Validação de dados'!$I$1:$J$13,2,0))</f>
        <v>Dezembro</v>
      </c>
      <c r="M821" s="142">
        <f>YEAR(Tabela2[[#This Row],[Data]])</f>
        <v>2025</v>
      </c>
      <c r="N821" s="229" t="s">
        <v>143</v>
      </c>
      <c r="O821" s="229" t="s">
        <v>286</v>
      </c>
      <c r="P821" s="216" t="e">
        <f>VLOOKUP(Tabela2[[#This Row],[SIEMA]],Siema2024,21,FALSE)</f>
        <v>#REF!</v>
      </c>
      <c r="Q821" s="216">
        <v>1942</v>
      </c>
      <c r="R821" s="217" t="s">
        <v>10729</v>
      </c>
      <c r="S821" s="220" t="str">
        <f>IF(Q821="","", IF(Q821="NC","", IF(Q821="NE","", IF(Q821="NA","",IFERROR(VLOOKUP(Q821,[1]Produtos!$A$1:$C$2319,2,FALSE),"Não Cadastrado")))))</f>
        <v>NITRATO DE AMÔNIO, contendo até 0,2% de substâncias combustíveis, inclusive qualquer substância orgânica calculada como carbono, exclusive qualquer outra substância adicionada</v>
      </c>
      <c r="T821" s="216" t="s">
        <v>6834</v>
      </c>
      <c r="U821" s="216" t="s">
        <v>7062</v>
      </c>
      <c r="V821" s="216">
        <f>IF(Q821="","",IF(ISNUMBER(Q821)=FALSE,"Não se aplica",IFERROR(VLOOKUP(Q821,Produtos!$A$1:$C$2319,3,FALSE),"Não Cadastrado")))</f>
        <v>5.0999999999999996</v>
      </c>
      <c r="W821" s="216" t="e">
        <f>VLOOKUP(Tabela2[[#This Row],[SIEMA]],Siema2024,10,FALSE)</f>
        <v>#REF!</v>
      </c>
      <c r="X821" s="217" t="str">
        <f>IF(Tabela2[[#This Row],[Origem do acidente]] = "Plataforma", "PREENCHER","NA")</f>
        <v>NA</v>
      </c>
      <c r="Y821" s="220" t="e">
        <f>IF(W821="","", IF(W821="NC","", IF(W821="NE","", IF(W821="NA","",IFERROR(VLOOKUP(W821,[1]Produtos!$A$1:$C$2319,2,FALSE),"Não Cadastrado")))))</f>
        <v>#REF!</v>
      </c>
      <c r="Z821" s="216" t="e">
        <f>VLOOKUP(Tabela2[[#This Row],[SIEMA]],Siema2025,11,FALSE)</f>
        <v>#N/A</v>
      </c>
      <c r="AA821" s="216" t="e">
        <f>VLOOKUP(Tabela2[[#This Row],[SIEMA]],Siema2024,12,FALSE)</f>
        <v>#REF!</v>
      </c>
      <c r="AB821" s="216" t="e">
        <f>IF(W821="","",IF(ISNUMBER(W821)=FALSE,"Não se aplica",IFERROR(VLOOKUP(W821,[1]Produtos!$A$1:$C$2319,3,FALSE),"Não Cadastrado")))</f>
        <v>#REF!</v>
      </c>
      <c r="AC821" s="216"/>
      <c r="AD821" s="217" t="str">
        <f>IF(Tabela2[[#This Row],[Origem do acidente]] = "Plataforma", "PREENCHER","NA")</f>
        <v>NA</v>
      </c>
      <c r="AE821" s="220" t="str">
        <f>IF(AC821="","", IF(AC821="NC","", IF(AC821="NE","", IF(AC821="NA","",IFERROR(VLOOKUP(AC821,[1]Produtos!$A$1:$C$2319,2,FALSE),"Não Cadastrado")))))</f>
        <v/>
      </c>
      <c r="AF821" s="216"/>
      <c r="AG821" s="216"/>
      <c r="AH821" s="216" t="str">
        <f>IF(AC821="","",IF(ISNUMBER(AC821)=FALSE,"Não se aplica",IFERROR(VLOOKUP(AC821,Produtos!$A$1:$C$2319,3,FALSE),"Não Cadastrado")))</f>
        <v/>
      </c>
      <c r="AI821" s="216"/>
      <c r="AJ821" s="142" t="s">
        <v>10730</v>
      </c>
      <c r="AK821" s="220" t="s">
        <v>7285</v>
      </c>
      <c r="AL821" s="220"/>
      <c r="AM821" s="220"/>
      <c r="AN821" s="145"/>
      <c r="AO821" s="145"/>
      <c r="AP821" s="145"/>
      <c r="AQ821" s="145"/>
      <c r="AR821" s="147"/>
      <c r="AS821" s="145"/>
      <c r="AT821" s="145"/>
      <c r="AU821" s="145" t="s">
        <v>7181</v>
      </c>
      <c r="AV821" s="145"/>
      <c r="AW821" s="145"/>
      <c r="AX821" s="145"/>
      <c r="AY821" s="145"/>
      <c r="AZ821" s="145"/>
      <c r="BA821" s="145"/>
      <c r="BB821" s="145"/>
      <c r="BC821" s="217" t="str">
        <f>IF(Tabela2[[#This Row],[Outro(s) ]] = "X", "PREENCHER","NA")</f>
        <v>NA</v>
      </c>
      <c r="BD821" s="145"/>
      <c r="BE821" s="145"/>
      <c r="BF821" s="209" t="s">
        <v>10731</v>
      </c>
      <c r="BG821" s="209"/>
      <c r="BH821" s="211" t="s">
        <v>10732</v>
      </c>
      <c r="BI821" s="210" t="s">
        <v>2696</v>
      </c>
      <c r="BJ821" s="220" t="s">
        <v>7099</v>
      </c>
      <c r="BK821" s="216" t="s">
        <v>2696</v>
      </c>
      <c r="BL821" s="223">
        <v>46003</v>
      </c>
      <c r="BM821" s="145">
        <f ca="1">IF(Tabela2[[#This Row],[Data de atendimento do Ibama (considerar o primeiro documento/ação)]]="",_xlfn.DAYS(TODAY(),J821),_xlfn.DAYS(Tabela2[[#This Row],[Data de atendimento do Ibama (considerar o primeiro documento/ação)]],J821))</f>
        <v>6</v>
      </c>
      <c r="BN821" s="217" t="str">
        <f>IF(Tabela2[[#This Row],[Atendido pelo Ibama ("Não" ou "Sim")]]="Não","Preencher", IF(Tabela2[[#This Row],[Atendido pelo Ibama ("Não" ou "Sim")]]="Sim","NA",""))</f>
        <v>NA</v>
      </c>
      <c r="BO821" s="221" t="s">
        <v>7100</v>
      </c>
      <c r="BP821" s="217" t="str">
        <f>IF(Tabela2[[#This Row],[Forma de atendimento (primeiro documento/ação)]]= "Outros (especificar)", "PREENCHER","NA")</f>
        <v>NA</v>
      </c>
      <c r="BQ821" s="216" t="s">
        <v>123</v>
      </c>
      <c r="BR821" s="217" t="str">
        <f>IF(Tabela2[[#This Row],[Equipe do Ibama foi a campo? Houve sobrevoo do Poseidon?]] = "Sim", "PREENCHER","NA")</f>
        <v>NA</v>
      </c>
      <c r="BS821" s="217" t="str">
        <f>IF(Tabela2[[#This Row],[Se sim, foi emitida Ordem de Emergência? (informações vinculada à coluna CK)]] = "Sim", "PREENCHER","NA")</f>
        <v>NA</v>
      </c>
      <c r="BT821" s="217" t="s">
        <v>7114</v>
      </c>
      <c r="BU821" s="217" t="s">
        <v>123</v>
      </c>
      <c r="BV821" s="217" t="s">
        <v>2696</v>
      </c>
      <c r="BW821" s="217" t="s">
        <v>123</v>
      </c>
      <c r="BX821" s="216" t="s">
        <v>7127</v>
      </c>
      <c r="BY821" s="223"/>
      <c r="BZ821" s="142" t="str">
        <f>IF(Tabela2[[#This Row],[Data do documento de encerramento]]="NA","NA",IF(Tabela2[[#This Row],[Data do documento de encerramento]]="","Pendente de conclusão/ encerramento",_xlfn.DAYS(Tabela2[[#This Row],[Data do documento de encerramento]],J821)))</f>
        <v>Pendente de conclusão/ encerramento</v>
      </c>
      <c r="CA821" s="220" t="s">
        <v>9946</v>
      </c>
      <c r="CB821" s="230"/>
      <c r="CC821" s="147"/>
      <c r="CD821" s="147"/>
      <c r="CE821" s="147"/>
      <c r="CF821" s="147"/>
    </row>
    <row r="822" spans="1:84" s="231" customFormat="1" ht="60.75">
      <c r="A822" s="247">
        <v>202606111</v>
      </c>
      <c r="B822" s="118" t="s">
        <v>10733</v>
      </c>
      <c r="C822" s="145" t="s">
        <v>2455</v>
      </c>
      <c r="D822" s="142" t="s">
        <v>10734</v>
      </c>
      <c r="E822" s="106" t="s">
        <v>4216</v>
      </c>
      <c r="F822" s="106" t="s">
        <v>10735</v>
      </c>
      <c r="G822" s="172" t="s">
        <v>10736</v>
      </c>
      <c r="H822" s="172" t="s">
        <v>10737</v>
      </c>
      <c r="I822" s="229" t="s">
        <v>7120</v>
      </c>
      <c r="J822" s="229">
        <v>45996</v>
      </c>
      <c r="K822" s="229" t="s">
        <v>200</v>
      </c>
      <c r="L822" s="142" t="str">
        <f>IF(Tabela2[[#This Row],[Data]]="","Sem Informação",VLOOKUP(MONTH(Tabela2[[#This Row],[Data]]),'[1]Validação de dados'!$I$1:$J$13,2,0))</f>
        <v>Dezembro</v>
      </c>
      <c r="M822" s="142">
        <f>YEAR(Tabela2[[#This Row],[Data]])</f>
        <v>2025</v>
      </c>
      <c r="N822" s="229" t="s">
        <v>167</v>
      </c>
      <c r="O822" s="229" t="s">
        <v>286</v>
      </c>
      <c r="P822" s="216" t="e">
        <f>VLOOKUP(Tabela2[[#This Row],[SIEMA]],Siema2024,21,FALSE)</f>
        <v>#REF!</v>
      </c>
      <c r="Q822" s="216" t="s">
        <v>7094</v>
      </c>
      <c r="R822" s="217" t="s">
        <v>10738</v>
      </c>
      <c r="S822" s="220" t="str">
        <f>IF(Q822="","", IF(Q822="NC","", IF(Q822="NE","", IF(Q822="NA","",IFERROR(VLOOKUP(Q822,[1]Produtos!$A$1:$C$2319,2,FALSE),"Não Cadastrado")))))</f>
        <v/>
      </c>
      <c r="T822" s="216">
        <v>26</v>
      </c>
      <c r="U822" s="216" t="s">
        <v>7121</v>
      </c>
      <c r="V822" s="216" t="s">
        <v>7472</v>
      </c>
      <c r="W822" s="216" t="e">
        <f>VLOOKUP(Tabela2[[#This Row],[SIEMA]],Siema2024,10,FALSE)</f>
        <v>#REF!</v>
      </c>
      <c r="X822" s="217" t="str">
        <f>IF(Tabela2[[#This Row],[Origem do acidente]] = "Plataforma", "PREENCHER","NA")</f>
        <v>NA</v>
      </c>
      <c r="Y822" s="220" t="e">
        <f>IF(W822="","", IF(W822="NC","", IF(W822="NE","", IF(W822="NA","",IFERROR(VLOOKUP(W822,[1]Produtos!$A$1:$C$2319,2,FALSE),"Não Cadastrado")))))</f>
        <v>#REF!</v>
      </c>
      <c r="Z822" s="216" t="e">
        <f>VLOOKUP(Tabela2[[#This Row],[SIEMA]],Siema2025,11,FALSE)</f>
        <v>#N/A</v>
      </c>
      <c r="AA822" s="216" t="e">
        <f>VLOOKUP(Tabela2[[#This Row],[SIEMA]],Siema2024,12,FALSE)</f>
        <v>#REF!</v>
      </c>
      <c r="AB822" s="216" t="e">
        <f>IF(W822="","",IF(ISNUMBER(W822)=FALSE,"Não se aplica",IFERROR(VLOOKUP(W822,[1]Produtos!$A$1:$C$2319,3,FALSE),"Não Cadastrado")))</f>
        <v>#REF!</v>
      </c>
      <c r="AC822" s="216"/>
      <c r="AD822" s="217" t="str">
        <f>IF(Tabela2[[#This Row],[Origem do acidente]] = "Plataforma", "PREENCHER","NA")</f>
        <v>NA</v>
      </c>
      <c r="AE822" s="220" t="str">
        <f>IF(AC822="","", IF(AC822="NC","", IF(AC822="NE","", IF(AC822="NA","",IFERROR(VLOOKUP(AC822,[1]Produtos!$A$1:$C$2319,2,FALSE),"Não Cadastrado")))))</f>
        <v/>
      </c>
      <c r="AF822" s="216"/>
      <c r="AG822" s="216"/>
      <c r="AH822" s="216" t="str">
        <f>IF(AC822="","",IF(ISNUMBER(AC822)=FALSE,"Não se aplica",IFERROR(VLOOKUP(AC822,Produtos!$A$1:$C$2319,3,FALSE),"Não Cadastrado")))</f>
        <v/>
      </c>
      <c r="AI822" s="216"/>
      <c r="AJ822" s="142" t="s">
        <v>10739</v>
      </c>
      <c r="AK822" s="220" t="s">
        <v>7098</v>
      </c>
      <c r="AL822" s="220" t="s">
        <v>7180</v>
      </c>
      <c r="AM822" s="220" t="s">
        <v>7945</v>
      </c>
      <c r="AN822" s="145"/>
      <c r="AO822" s="145"/>
      <c r="AP822" s="145"/>
      <c r="AQ822" s="145"/>
      <c r="AR822" s="147"/>
      <c r="AS822" s="145"/>
      <c r="AT822" s="145"/>
      <c r="AU822" s="145" t="s">
        <v>7181</v>
      </c>
      <c r="AV822" s="145"/>
      <c r="AW822" s="145" t="s">
        <v>7181</v>
      </c>
      <c r="AX822" s="145"/>
      <c r="AY822" s="145"/>
      <c r="AZ822" s="145"/>
      <c r="BA822" s="145"/>
      <c r="BB822" s="145"/>
      <c r="BC822" s="217" t="str">
        <f>IF(Tabela2[[#This Row],[Outro(s) ]] = "X", "PREENCHER","NA")</f>
        <v>NA</v>
      </c>
      <c r="BD822" s="145"/>
      <c r="BE822" s="145"/>
      <c r="BF822" s="209" t="s">
        <v>10740</v>
      </c>
      <c r="BG822" s="209"/>
      <c r="BH822" s="211" t="s">
        <v>10741</v>
      </c>
      <c r="BI822" s="210" t="s">
        <v>7062</v>
      </c>
      <c r="BJ822" s="220" t="s">
        <v>7099</v>
      </c>
      <c r="BK822" s="216" t="s">
        <v>2696</v>
      </c>
      <c r="BL822" s="223">
        <v>46001</v>
      </c>
      <c r="BM822" s="145">
        <f ca="1">IF(Tabela2[[#This Row],[Data de atendimento do Ibama (considerar o primeiro documento/ação)]]="",_xlfn.DAYS(TODAY(),J822),_xlfn.DAYS(Tabela2[[#This Row],[Data de atendimento do Ibama (considerar o primeiro documento/ação)]],J822))</f>
        <v>5</v>
      </c>
      <c r="BN822" s="217" t="str">
        <f>IF(Tabela2[[#This Row],[Atendido pelo Ibama ("Não" ou "Sim")]]="Não","Preencher", IF(Tabela2[[#This Row],[Atendido pelo Ibama ("Não" ou "Sim")]]="Sim","NA",""))</f>
        <v>NA</v>
      </c>
      <c r="BO822" s="221" t="s">
        <v>7100</v>
      </c>
      <c r="BP822" s="217" t="str">
        <f>IF(Tabela2[[#This Row],[Forma de atendimento (primeiro documento/ação)]]= "Outros (especificar)", "PREENCHER","NA")</f>
        <v>NA</v>
      </c>
      <c r="BQ822" s="216" t="s">
        <v>123</v>
      </c>
      <c r="BR822" s="217" t="str">
        <f>IF(Tabela2[[#This Row],[Equipe do Ibama foi a campo? Houve sobrevoo do Poseidon?]] = "Sim", "PREENCHER","NA")</f>
        <v>NA</v>
      </c>
      <c r="BS822" s="217" t="str">
        <f>IF(Tabela2[[#This Row],[Se sim, foi emitida Ordem de Emergência? (informações vinculada à coluna CK)]] = "Sim", "PREENCHER","NA")</f>
        <v>NA</v>
      </c>
      <c r="BT822" s="217" t="s">
        <v>7101</v>
      </c>
      <c r="BU822" s="217" t="s">
        <v>123</v>
      </c>
      <c r="BV822" s="217" t="s">
        <v>123</v>
      </c>
      <c r="BW822" s="217" t="s">
        <v>123</v>
      </c>
      <c r="BX822" s="216" t="s">
        <v>7127</v>
      </c>
      <c r="BY822" s="223"/>
      <c r="BZ822" s="142" t="str">
        <f>IF(Tabela2[[#This Row],[Data do documento de encerramento]]="NA","NA",IF(Tabela2[[#This Row],[Data do documento de encerramento]]="","Pendente de conclusão/ encerramento",_xlfn.DAYS(Tabela2[[#This Row],[Data do documento de encerramento]],J822)))</f>
        <v>Pendente de conclusão/ encerramento</v>
      </c>
      <c r="CA822" s="220" t="s">
        <v>10742</v>
      </c>
      <c r="CB822" s="230"/>
      <c r="CC822" s="147"/>
      <c r="CD822" s="147"/>
      <c r="CE822" s="147"/>
      <c r="CF822" s="147"/>
    </row>
    <row r="823" spans="1:84" s="231" customFormat="1" ht="30.75">
      <c r="A823" s="247">
        <v>202606096</v>
      </c>
      <c r="B823" s="118" t="s">
        <v>10743</v>
      </c>
      <c r="C823" s="145" t="s">
        <v>7135</v>
      </c>
      <c r="D823" s="142" t="s">
        <v>10744</v>
      </c>
      <c r="E823" s="106" t="s">
        <v>7184</v>
      </c>
      <c r="F823" s="106" t="s">
        <v>10745</v>
      </c>
      <c r="G823" s="179" t="s">
        <v>10746</v>
      </c>
      <c r="H823" s="172" t="s">
        <v>10747</v>
      </c>
      <c r="I823" s="229" t="s">
        <v>7120</v>
      </c>
      <c r="J823" s="229">
        <v>45995</v>
      </c>
      <c r="K823" s="229" t="s">
        <v>142</v>
      </c>
      <c r="L823" s="142" t="str">
        <f>IF(Tabela2[[#This Row],[Data]]="","Sem Informação",VLOOKUP(MONTH(Tabela2[[#This Row],[Data]]),'[1]Validação de dados'!$I$1:$J$13,2,0))</f>
        <v>Dezembro</v>
      </c>
      <c r="M823" s="142">
        <f>YEAR(Tabela2[[#This Row],[Data]])</f>
        <v>2025</v>
      </c>
      <c r="N823" s="229" t="s">
        <v>143</v>
      </c>
      <c r="O823" s="229" t="s">
        <v>286</v>
      </c>
      <c r="P823" s="216" t="e">
        <f>VLOOKUP(Tabela2[[#This Row],[SIEMA]],Siema2024,21,FALSE)</f>
        <v>#REF!</v>
      </c>
      <c r="Q823" s="216" t="s">
        <v>7409</v>
      </c>
      <c r="R823" s="217" t="s">
        <v>592</v>
      </c>
      <c r="S823" s="220" t="str">
        <f>IF(Q823="","", IF(Q823="NC","", IF(Q823="NE","", IF(Q823="NA","",IFERROR(VLOOKUP(Q823,[1]Produtos!$A$1:$C$2319,2,FALSE),"Não Cadastrado")))))</f>
        <v/>
      </c>
      <c r="T823" s="216" t="s">
        <v>6834</v>
      </c>
      <c r="U823" s="216" t="s">
        <v>7062</v>
      </c>
      <c r="V823" s="216" t="s">
        <v>7676</v>
      </c>
      <c r="W823" s="216" t="e">
        <f>VLOOKUP(Tabela2[[#This Row],[SIEMA]],Siema2024,10,FALSE)</f>
        <v>#REF!</v>
      </c>
      <c r="X823" s="217" t="str">
        <f>IF(Tabela2[[#This Row],[Origem do acidente]] = "Plataforma", "PREENCHER","NA")</f>
        <v>NA</v>
      </c>
      <c r="Y823" s="220" t="e">
        <f>IF(W823="","", IF(W823="NC","", IF(W823="NE","", IF(W823="NA","",IFERROR(VLOOKUP(W823,[1]Produtos!$A$1:$C$2319,2,FALSE),"Não Cadastrado")))))</f>
        <v>#REF!</v>
      </c>
      <c r="Z823" s="216" t="e">
        <f>VLOOKUP(Tabela2[[#This Row],[SIEMA]],Siema2025,11,FALSE)</f>
        <v>#N/A</v>
      </c>
      <c r="AA823" s="216" t="e">
        <f>VLOOKUP(Tabela2[[#This Row],[SIEMA]],Siema2024,12,FALSE)</f>
        <v>#REF!</v>
      </c>
      <c r="AB823" s="216" t="e">
        <f>IF(W823="","",IF(ISNUMBER(W823)=FALSE,"Não se aplica",IFERROR(VLOOKUP(W823,[1]Produtos!$A$1:$C$2319,3,FALSE),"Não Cadastrado")))</f>
        <v>#REF!</v>
      </c>
      <c r="AC823" s="216"/>
      <c r="AD823" s="217" t="str">
        <f>IF(Tabela2[[#This Row],[Origem do acidente]] = "Plataforma", "PREENCHER","NA")</f>
        <v>NA</v>
      </c>
      <c r="AE823" s="220" t="str">
        <f>IF(AC823="","", IF(AC823="NC","", IF(AC823="NE","", IF(AC823="NA","",IFERROR(VLOOKUP(AC823,[1]Produtos!$A$1:$C$2319,2,FALSE),"Não Cadastrado")))))</f>
        <v/>
      </c>
      <c r="AF823" s="216"/>
      <c r="AG823" s="216"/>
      <c r="AH823" s="216" t="str">
        <f>IF(AC823="","",IF(ISNUMBER(AC823)=FALSE,"Não se aplica",IFERROR(VLOOKUP(AC823,Produtos!$A$1:$C$2319,3,FALSE),"Não Cadastrado")))</f>
        <v/>
      </c>
      <c r="AI823" s="216"/>
      <c r="AJ823" s="142" t="s">
        <v>10748</v>
      </c>
      <c r="AK823" s="220" t="s">
        <v>7311</v>
      </c>
      <c r="AL823" s="220" t="s">
        <v>7358</v>
      </c>
      <c r="AM823" s="220"/>
      <c r="AN823" s="145"/>
      <c r="AO823" s="145"/>
      <c r="AP823" s="145"/>
      <c r="AQ823" s="145"/>
      <c r="AR823" s="147"/>
      <c r="AS823" s="145"/>
      <c r="AT823" s="145"/>
      <c r="AU823" s="145"/>
      <c r="AV823" s="145"/>
      <c r="AW823" s="145"/>
      <c r="AX823" s="145"/>
      <c r="AY823" s="145"/>
      <c r="AZ823" s="145"/>
      <c r="BA823" s="145"/>
      <c r="BB823" s="145"/>
      <c r="BC823" s="217" t="str">
        <f>IF(Tabela2[[#This Row],[Outro(s) ]] = "X", "PREENCHER","NA")</f>
        <v>NA</v>
      </c>
      <c r="BD823" s="145"/>
      <c r="BE823" s="145" t="s">
        <v>7181</v>
      </c>
      <c r="BF823" s="209" t="s">
        <v>6834</v>
      </c>
      <c r="BG823" s="209"/>
      <c r="BH823" s="211" t="s">
        <v>6834</v>
      </c>
      <c r="BI823" s="210" t="s">
        <v>7062</v>
      </c>
      <c r="BJ823" s="220" t="s">
        <v>7099</v>
      </c>
      <c r="BK823" s="216" t="s">
        <v>2696</v>
      </c>
      <c r="BL823" s="223">
        <v>46009</v>
      </c>
      <c r="BM823" s="145">
        <f ca="1">IF(Tabela2[[#This Row],[Data de atendimento do Ibama (considerar o primeiro documento/ação)]]="",_xlfn.DAYS(TODAY(),J823),_xlfn.DAYS(Tabela2[[#This Row],[Data de atendimento do Ibama (considerar o primeiro documento/ação)]],J823))</f>
        <v>14</v>
      </c>
      <c r="BN823" s="217" t="str">
        <f>IF(Tabela2[[#This Row],[Atendido pelo Ibama ("Não" ou "Sim")]]="Não","Preencher", IF(Tabela2[[#This Row],[Atendido pelo Ibama ("Não" ou "Sim")]]="Sim","NA",""))</f>
        <v>NA</v>
      </c>
      <c r="BO823" s="221" t="s">
        <v>7100</v>
      </c>
      <c r="BP823" s="217" t="str">
        <f>IF(Tabela2[[#This Row],[Forma de atendimento (primeiro documento/ação)]]= "Outros (especificar)", "PREENCHER","NA")</f>
        <v>NA</v>
      </c>
      <c r="BQ823" s="216" t="s">
        <v>123</v>
      </c>
      <c r="BR823" s="217" t="str">
        <f>IF(Tabela2[[#This Row],[Equipe do Ibama foi a campo? Houve sobrevoo do Poseidon?]] = "Sim", "PREENCHER","NA")</f>
        <v>NA</v>
      </c>
      <c r="BS823" s="217" t="str">
        <f>IF(Tabela2[[#This Row],[Se sim, foi emitida Ordem de Emergência? (informações vinculada à coluna CK)]] = "Sim", "PREENCHER","NA")</f>
        <v>NA</v>
      </c>
      <c r="BT823" s="217" t="s">
        <v>7126</v>
      </c>
      <c r="BU823" s="217" t="s">
        <v>123</v>
      </c>
      <c r="BV823" s="217" t="s">
        <v>123</v>
      </c>
      <c r="BW823" s="217" t="s">
        <v>123</v>
      </c>
      <c r="BX823" s="216" t="s">
        <v>7127</v>
      </c>
      <c r="BY823" s="223"/>
      <c r="BZ823" s="142" t="str">
        <f>IF(Tabela2[[#This Row],[Data do documento de encerramento]]="NA","NA",IF(Tabela2[[#This Row],[Data do documento de encerramento]]="","Pendente de conclusão/ encerramento",_xlfn.DAYS(Tabela2[[#This Row],[Data do documento de encerramento]],J823)))</f>
        <v>Pendente de conclusão/ encerramento</v>
      </c>
      <c r="CA823" s="220" t="s">
        <v>10749</v>
      </c>
      <c r="CB823" s="230"/>
      <c r="CC823" s="147"/>
      <c r="CD823" s="147"/>
      <c r="CE823" s="147"/>
      <c r="CF823" s="147"/>
    </row>
    <row r="824" spans="1:84" s="231" customFormat="1" ht="76.5">
      <c r="A824" s="247">
        <v>202606092</v>
      </c>
      <c r="B824" s="118" t="s">
        <v>10750</v>
      </c>
      <c r="C824" s="145" t="s">
        <v>2455</v>
      </c>
      <c r="D824" s="142" t="s">
        <v>10751</v>
      </c>
      <c r="E824" s="106" t="s">
        <v>7746</v>
      </c>
      <c r="F824" s="106" t="s">
        <v>10752</v>
      </c>
      <c r="G824" s="172" t="s">
        <v>10753</v>
      </c>
      <c r="H824" s="172" t="s">
        <v>10754</v>
      </c>
      <c r="I824" s="229" t="s">
        <v>7120</v>
      </c>
      <c r="J824" s="229">
        <v>45986</v>
      </c>
      <c r="K824" s="229" t="s">
        <v>355</v>
      </c>
      <c r="L824" s="142" t="str">
        <f>IF(Tabela2[[#This Row],[Data]]="","Sem Informação",VLOOKUP(MONTH(Tabela2[[#This Row],[Data]]),'[1]Validação de dados'!$I$1:$J$13,2,0))</f>
        <v>Novembro</v>
      </c>
      <c r="M824" s="142">
        <f>YEAR(Tabela2[[#This Row],[Data]])</f>
        <v>2025</v>
      </c>
      <c r="N824" s="229" t="s">
        <v>143</v>
      </c>
      <c r="O824" s="229" t="s">
        <v>286</v>
      </c>
      <c r="P824" s="216" t="e">
        <f>VLOOKUP(Tabela2[[#This Row],[SIEMA]],Siema2024,21,FALSE)</f>
        <v>#REF!</v>
      </c>
      <c r="Q824" s="216">
        <v>1759</v>
      </c>
      <c r="R824" s="217" t="s">
        <v>10755</v>
      </c>
      <c r="S824" s="220" t="str">
        <f>IF(Q824="","", IF(Q824="NC","", IF(Q824="NE","", IF(Q824="NA","",IFERROR(VLOOKUP(Q824,[1]Produtos!$A$1:$C$2319,2,FALSE),"Não Cadastrado")))))</f>
        <v>SÓLIDO CORROSIVO, N.E.</v>
      </c>
      <c r="T824" s="216" t="s">
        <v>6834</v>
      </c>
      <c r="U824" s="216" t="s">
        <v>7062</v>
      </c>
      <c r="V824" s="216">
        <f>IF(Q824="","",IF(ISNUMBER(Q824)=FALSE,"Não se aplica",IFERROR(VLOOKUP(Q824,Produtos!$A$1:$C$2319,3,FALSE),"Não Cadastrado")))</f>
        <v>8</v>
      </c>
      <c r="W824" s="216" t="e">
        <f>VLOOKUP(Tabela2[[#This Row],[SIEMA]],Siema2024,10,FALSE)</f>
        <v>#REF!</v>
      </c>
      <c r="X824" s="217" t="str">
        <f>IF(Tabela2[[#This Row],[Origem do acidente]] = "Plataforma", "PREENCHER","NA")</f>
        <v>NA</v>
      </c>
      <c r="Y824" s="220" t="e">
        <f>IF(W824="","", IF(W824="NC","", IF(W824="NE","", IF(W824="NA","",IFERROR(VLOOKUP(W824,[1]Produtos!$A$1:$C$2319,2,FALSE),"Não Cadastrado")))))</f>
        <v>#REF!</v>
      </c>
      <c r="Z824" s="216" t="e">
        <f>VLOOKUP(Tabela2[[#This Row],[SIEMA]],Siema2025,11,FALSE)</f>
        <v>#N/A</v>
      </c>
      <c r="AA824" s="216" t="e">
        <f>VLOOKUP(Tabela2[[#This Row],[SIEMA]],Siema2024,12,FALSE)</f>
        <v>#REF!</v>
      </c>
      <c r="AB824" s="216" t="e">
        <f>IF(W824="","",IF(ISNUMBER(W824)=FALSE,"Não se aplica",IFERROR(VLOOKUP(W824,[1]Produtos!$A$1:$C$2319,3,FALSE),"Não Cadastrado")))</f>
        <v>#REF!</v>
      </c>
      <c r="AC824" s="216"/>
      <c r="AD824" s="217" t="str">
        <f>IF(Tabela2[[#This Row],[Origem do acidente]] = "Plataforma", "PREENCHER","NA")</f>
        <v>NA</v>
      </c>
      <c r="AE824" s="220" t="str">
        <f>IF(AC824="","", IF(AC824="NC","", IF(AC824="NE","", IF(AC824="NA","",IFERROR(VLOOKUP(AC824,[1]Produtos!$A$1:$C$2319,2,FALSE),"Não Cadastrado")))))</f>
        <v/>
      </c>
      <c r="AF824" s="216"/>
      <c r="AG824" s="216"/>
      <c r="AH824" s="216" t="str">
        <f>IF(AC824="","",IF(ISNUMBER(AC824)=FALSE,"Não se aplica",IFERROR(VLOOKUP(AC824,Produtos!$A$1:$C$2319,3,FALSE),"Não Cadastrado")))</f>
        <v/>
      </c>
      <c r="AI824" s="216"/>
      <c r="AJ824" s="142" t="s">
        <v>10756</v>
      </c>
      <c r="AK824" s="220" t="s">
        <v>7285</v>
      </c>
      <c r="AL824" s="220"/>
      <c r="AM824" s="220"/>
      <c r="AN824" s="145"/>
      <c r="AO824" s="145"/>
      <c r="AP824" s="145"/>
      <c r="AQ824" s="145"/>
      <c r="AR824" s="147"/>
      <c r="AS824" s="145"/>
      <c r="AT824" s="145"/>
      <c r="AU824" s="145"/>
      <c r="AV824" s="145"/>
      <c r="AW824" s="145"/>
      <c r="AX824" s="145"/>
      <c r="AY824" s="145"/>
      <c r="AZ824" s="145"/>
      <c r="BA824" s="145"/>
      <c r="BB824" s="145"/>
      <c r="BC824" s="217" t="str">
        <f>IF(Tabela2[[#This Row],[Outro(s) ]] = "X", "PREENCHER","NA")</f>
        <v>NA</v>
      </c>
      <c r="BD824" s="145" t="s">
        <v>7181</v>
      </c>
      <c r="BE824" s="145"/>
      <c r="BF824" s="209" t="s">
        <v>6834</v>
      </c>
      <c r="BG824" s="209"/>
      <c r="BH824" s="211" t="s">
        <v>6834</v>
      </c>
      <c r="BI824" s="210" t="s">
        <v>7062</v>
      </c>
      <c r="BJ824" s="220" t="s">
        <v>7099</v>
      </c>
      <c r="BK824" s="216" t="s">
        <v>2696</v>
      </c>
      <c r="BL824" s="223">
        <v>46000</v>
      </c>
      <c r="BM824" s="145">
        <f ca="1">IF(Tabela2[[#This Row],[Data de atendimento do Ibama (considerar o primeiro documento/ação)]]="",_xlfn.DAYS(TODAY(),J824),_xlfn.DAYS(Tabela2[[#This Row],[Data de atendimento do Ibama (considerar o primeiro documento/ação)]],J824))</f>
        <v>14</v>
      </c>
      <c r="BN824" s="217" t="str">
        <f>IF(Tabela2[[#This Row],[Atendido pelo Ibama ("Não" ou "Sim")]]="Não","Preencher", IF(Tabela2[[#This Row],[Atendido pelo Ibama ("Não" ou "Sim")]]="Sim","NA",""))</f>
        <v>NA</v>
      </c>
      <c r="BO824" s="221" t="s">
        <v>7100</v>
      </c>
      <c r="BP824" s="217" t="str">
        <f>IF(Tabela2[[#This Row],[Forma de atendimento (primeiro documento/ação)]]= "Outros (especificar)", "PREENCHER","NA")</f>
        <v>NA</v>
      </c>
      <c r="BQ824" s="216" t="s">
        <v>123</v>
      </c>
      <c r="BR824" s="217" t="str">
        <f>IF(Tabela2[[#This Row],[Equipe do Ibama foi a campo? Houve sobrevoo do Poseidon?]] = "Sim", "PREENCHER","NA")</f>
        <v>NA</v>
      </c>
      <c r="BS824" s="217" t="str">
        <f>IF(Tabela2[[#This Row],[Se sim, foi emitida Ordem de Emergência? (informações vinculada à coluna CK)]] = "Sim", "PREENCHER","NA")</f>
        <v>NA</v>
      </c>
      <c r="BT824" s="217" t="s">
        <v>7126</v>
      </c>
      <c r="BU824" s="217" t="s">
        <v>123</v>
      </c>
      <c r="BV824" s="217" t="s">
        <v>123</v>
      </c>
      <c r="BW824" s="217" t="s">
        <v>123</v>
      </c>
      <c r="BX824" s="216" t="s">
        <v>7127</v>
      </c>
      <c r="BY824" s="223"/>
      <c r="BZ824" s="142" t="str">
        <f>IF(Tabela2[[#This Row],[Data do documento de encerramento]]="NA","NA",IF(Tabela2[[#This Row],[Data do documento de encerramento]]="","Pendente de conclusão/ encerramento",_xlfn.DAYS(Tabela2[[#This Row],[Data do documento de encerramento]],J824)))</f>
        <v>Pendente de conclusão/ encerramento</v>
      </c>
      <c r="CA824" s="220"/>
      <c r="CB824" s="230"/>
      <c r="CC824" s="147"/>
      <c r="CD824" s="147"/>
      <c r="CE824" s="147"/>
      <c r="CF824" s="147"/>
    </row>
    <row r="825" spans="1:84" s="231" customFormat="1" ht="45.75">
      <c r="A825" s="247">
        <v>2026060815</v>
      </c>
      <c r="B825" s="118" t="s">
        <v>10757</v>
      </c>
      <c r="C825" s="145" t="s">
        <v>10610</v>
      </c>
      <c r="D825" s="142" t="s">
        <v>10611</v>
      </c>
      <c r="E825" s="106" t="s">
        <v>9779</v>
      </c>
      <c r="F825" s="106" t="s">
        <v>10758</v>
      </c>
      <c r="G825" s="172" t="s">
        <v>10759</v>
      </c>
      <c r="H825" s="215" t="s">
        <v>10760</v>
      </c>
      <c r="I825" s="229" t="s">
        <v>7120</v>
      </c>
      <c r="J825" s="229">
        <v>45994</v>
      </c>
      <c r="K825" s="229" t="s">
        <v>121</v>
      </c>
      <c r="L825" s="142" t="str">
        <f>IF(Tabela2[[#This Row],[Data]]="","Sem Informação",VLOOKUP(MONTH(Tabela2[[#This Row],[Data]]),'[1]Validação de dados'!$I$1:$J$13,2,0))</f>
        <v>Dezembro</v>
      </c>
      <c r="M825" s="142">
        <f>YEAR(Tabela2[[#This Row],[Data]])</f>
        <v>2025</v>
      </c>
      <c r="N825" s="229" t="s">
        <v>122</v>
      </c>
      <c r="O825" s="229" t="s">
        <v>286</v>
      </c>
      <c r="P825" s="216" t="e">
        <f>VLOOKUP(Tabela2[[#This Row],[SIEMA]],Siema2024,21,FALSE)</f>
        <v>#REF!</v>
      </c>
      <c r="Q825" s="216" t="s">
        <v>7094</v>
      </c>
      <c r="R825" s="217" t="s">
        <v>6513</v>
      </c>
      <c r="S825" s="220" t="str">
        <f>IF(Q825="","", IF(Q825="NC","", IF(Q825="NE","", IF(Q825="NA","",IFERROR(VLOOKUP(Q825,[1]Produtos!$A$1:$C$2319,2,FALSE),"Não Cadastrado")))))</f>
        <v/>
      </c>
      <c r="T825" s="216">
        <v>6000</v>
      </c>
      <c r="U825" s="216" t="s">
        <v>648</v>
      </c>
      <c r="V825" s="216" t="s">
        <v>7097</v>
      </c>
      <c r="W825" s="216" t="e">
        <f>VLOOKUP(Tabela2[[#This Row],[SIEMA]],Siema2024,10,FALSE)</f>
        <v>#REF!</v>
      </c>
      <c r="X825" s="217" t="str">
        <f>IF(Tabela2[[#This Row],[Origem do acidente]] = "Plataforma", "PREENCHER","NA")</f>
        <v>NA</v>
      </c>
      <c r="Y825" s="220" t="e">
        <f>IF(W825="","", IF(W825="NC","", IF(W825="NE","", IF(W825="NA","",IFERROR(VLOOKUP(W825,[1]Produtos!$A$1:$C$2319,2,FALSE),"Não Cadastrado")))))</f>
        <v>#REF!</v>
      </c>
      <c r="Z825" s="216" t="e">
        <f>VLOOKUP(Tabela2[[#This Row],[SIEMA]],Siema2025,11,FALSE)</f>
        <v>#N/A</v>
      </c>
      <c r="AA825" s="216" t="e">
        <f>VLOOKUP(Tabela2[[#This Row],[SIEMA]],Siema2024,12,FALSE)</f>
        <v>#REF!</v>
      </c>
      <c r="AB825" s="216" t="e">
        <f>IF(W825="","",IF(ISNUMBER(W825)=FALSE,"Não se aplica",IFERROR(VLOOKUP(W825,[1]Produtos!$A$1:$C$2319,3,FALSE),"Não Cadastrado")))</f>
        <v>#REF!</v>
      </c>
      <c r="AC825" s="216"/>
      <c r="AD825" s="217" t="str">
        <f>IF(Tabela2[[#This Row],[Origem do acidente]] = "Plataforma", "PREENCHER","NA")</f>
        <v>NA</v>
      </c>
      <c r="AE825" s="220" t="str">
        <f>IF(AC825="","", IF(AC825="NC","", IF(AC825="NE","", IF(AC825="NA","",IFERROR(VLOOKUP(AC825,[1]Produtos!$A$1:$C$2319,2,FALSE),"Não Cadastrado")))))</f>
        <v/>
      </c>
      <c r="AF825" s="216"/>
      <c r="AG825" s="216"/>
      <c r="AH825" s="216" t="str">
        <f>IF(AC825="","",IF(ISNUMBER(AC825)=FALSE,"Não se aplica",IFERROR(VLOOKUP(AC825,Produtos!$A$1:$C$2319,3,FALSE),"Não Cadastrado")))</f>
        <v/>
      </c>
      <c r="AI825" s="216"/>
      <c r="AJ825" s="142" t="e">
        <f>VLOOKUP(Tabela2[[#This Row],[SIEMA]],Siema2024,26,FALSE)</f>
        <v>#REF!</v>
      </c>
      <c r="AK825" s="220" t="s">
        <v>6834</v>
      </c>
      <c r="AL825" s="220" t="s">
        <v>7180</v>
      </c>
      <c r="AM825" s="220"/>
      <c r="AN825" s="145"/>
      <c r="AO825" s="145"/>
      <c r="AP825" s="145"/>
      <c r="AQ825" s="145"/>
      <c r="AR825" s="147"/>
      <c r="AS825" s="145"/>
      <c r="AT825" s="145"/>
      <c r="AU825" s="145" t="s">
        <v>7181</v>
      </c>
      <c r="AV825" s="145"/>
      <c r="AW825" s="145"/>
      <c r="AX825" s="145" t="s">
        <v>7181</v>
      </c>
      <c r="AY825" s="145"/>
      <c r="AZ825" s="145"/>
      <c r="BA825" s="145"/>
      <c r="BB825" s="145"/>
      <c r="BC825" s="217" t="str">
        <f>IF(Tabela2[[#This Row],[Outro(s) ]] = "X", "PREENCHER","NA")</f>
        <v>NA</v>
      </c>
      <c r="BD825" s="145"/>
      <c r="BE825" s="145"/>
      <c r="BF825" s="209" t="s">
        <v>10761</v>
      </c>
      <c r="BG825" s="209"/>
      <c r="BH825" s="211" t="s">
        <v>10762</v>
      </c>
      <c r="BI825" s="210" t="s">
        <v>2696</v>
      </c>
      <c r="BJ825" s="220" t="s">
        <v>7099</v>
      </c>
      <c r="BK825" s="216" t="s">
        <v>2696</v>
      </c>
      <c r="BL825" s="223">
        <v>45999</v>
      </c>
      <c r="BM825" s="145">
        <f ca="1">IF(Tabela2[[#This Row],[Data de atendimento do Ibama (considerar o primeiro documento/ação)]]="",_xlfn.DAYS(TODAY(),J825),_xlfn.DAYS(Tabela2[[#This Row],[Data de atendimento do Ibama (considerar o primeiro documento/ação)]],J825))</f>
        <v>5</v>
      </c>
      <c r="BN825" s="217" t="str">
        <f>IF(Tabela2[[#This Row],[Atendido pelo Ibama ("Não" ou "Sim")]]="Não","Preencher", IF(Tabela2[[#This Row],[Atendido pelo Ibama ("Não" ou "Sim")]]="Sim","NA",""))</f>
        <v>NA</v>
      </c>
      <c r="BO825" s="221" t="s">
        <v>7138</v>
      </c>
      <c r="BP825" s="217" t="str">
        <f>IF(Tabela2[[#This Row],[Forma de atendimento (primeiro documento/ação)]]= "Outros (especificar)", "PREENCHER","NA")</f>
        <v>NA</v>
      </c>
      <c r="BQ825" s="216" t="s">
        <v>123</v>
      </c>
      <c r="BR825" s="217" t="str">
        <f>IF(Tabela2[[#This Row],[Equipe do Ibama foi a campo? Houve sobrevoo do Poseidon?]] = "Sim", "PREENCHER","NA")</f>
        <v>NA</v>
      </c>
      <c r="BS825" s="217" t="str">
        <f>IF(Tabela2[[#This Row],[Se sim, foi emitida Ordem de Emergência? (informações vinculada à coluna CK)]] = "Sim", "PREENCHER","NA")</f>
        <v>NA</v>
      </c>
      <c r="BT825" s="217" t="s">
        <v>7126</v>
      </c>
      <c r="BU825" s="217" t="s">
        <v>123</v>
      </c>
      <c r="BV825" s="217" t="s">
        <v>2696</v>
      </c>
      <c r="BW825" s="217" t="s">
        <v>123</v>
      </c>
      <c r="BX825" s="216" t="s">
        <v>7127</v>
      </c>
      <c r="BY825" s="223"/>
      <c r="BZ825" s="142" t="str">
        <f>IF(Tabela2[[#This Row],[Data do documento de encerramento]]="NA","NA",IF(Tabela2[[#This Row],[Data do documento de encerramento]]="","Pendente de conclusão/ encerramento",_xlfn.DAYS(Tabela2[[#This Row],[Data do documento de encerramento]],J825)))</f>
        <v>Pendente de conclusão/ encerramento</v>
      </c>
      <c r="CA825" s="220" t="s">
        <v>10763</v>
      </c>
      <c r="CB825" s="230"/>
      <c r="CC825" s="147"/>
      <c r="CD825" s="147"/>
      <c r="CE825" s="147"/>
      <c r="CF825" s="147"/>
    </row>
    <row r="826" spans="1:84" ht="195.75" customHeight="1">
      <c r="A826" s="106">
        <v>2026061728</v>
      </c>
      <c r="B826" s="118" t="s">
        <v>10764</v>
      </c>
      <c r="C826" s="108" t="s">
        <v>672</v>
      </c>
      <c r="D826" s="106" t="s">
        <v>124</v>
      </c>
      <c r="E826" s="106" t="s">
        <v>8019</v>
      </c>
      <c r="F826" s="106" t="s">
        <v>10765</v>
      </c>
      <c r="G826" s="106" t="s">
        <v>10766</v>
      </c>
      <c r="H826" s="106" t="s">
        <v>10767</v>
      </c>
      <c r="I826" s="105" t="s">
        <v>7120</v>
      </c>
      <c r="J826" s="105">
        <v>46007</v>
      </c>
      <c r="K826" s="105" t="s">
        <v>355</v>
      </c>
      <c r="L826" s="106" t="str">
        <f>IF(Tabela2[[#This Row],[Data]]="","Sem Informação",VLOOKUP(MONTH(Tabela2[[#This Row],[Data]]),'[1]Validação de dados'!$I$1:$J$13,2,0))</f>
        <v>Dezembro</v>
      </c>
      <c r="M826" s="104">
        <f>YEAR(Tabela2[[#This Row],[Data]])</f>
        <v>2025</v>
      </c>
      <c r="N826" s="105" t="s">
        <v>230</v>
      </c>
      <c r="O826" s="105" t="s">
        <v>320</v>
      </c>
      <c r="P826" s="104" t="e">
        <f>VLOOKUP(Tabela2[[#This Row],[SIEMA]],Siema2024,21,FALSE)</f>
        <v>#REF!</v>
      </c>
      <c r="Q826" s="104">
        <v>3082</v>
      </c>
      <c r="R826" s="108" t="s">
        <v>10768</v>
      </c>
      <c r="S826" s="107" t="str">
        <f>IF(Q826="","", IF(Q826="NC","", IF(Q826="NE","", IF(Q826="NA","",IFERROR(VLOOKUP(Q826,[1]Produtos!$A$1:$C$2319,2,FALSE),"Não Cadastrado")))))</f>
        <v>SUBSTÂNCIA QUE APRESENTA RISCO PARA O MEIO AMBIENTE, LÍQUIDA, N.E.</v>
      </c>
      <c r="T826" s="104">
        <v>1</v>
      </c>
      <c r="U826" s="104" t="s">
        <v>7111</v>
      </c>
      <c r="V826" s="104">
        <f>IF(Q826="","",IF(ISNUMBER(Q826)=FALSE,"Não se aplica",IFERROR(VLOOKUP(Q826,Produtos!$A$1:$C$2319,3,FALSE),"Não Cadastrado")))</f>
        <v>9</v>
      </c>
      <c r="W826" s="104"/>
      <c r="X826" s="113"/>
      <c r="Y826" s="109" t="str">
        <f>IF(W826="","", IF(W826="NC","", IF(W826="NE","", IF(W826="NA","",IFERROR(VLOOKUP(W826,[1]Produtos!$A$1:$C$2319,2,FALSE),"Não Cadastrado")))))</f>
        <v/>
      </c>
      <c r="Z826" s="104"/>
      <c r="AA826" s="104"/>
      <c r="AB826" s="104" t="str">
        <f>IF(W826="","",IF(ISNUMBER(W826)=FALSE,"Não se aplica",IFERROR(VLOOKUP(W826,[1]Produtos!$A$1:$C$2319,3,FALSE),"Não Cadastrado")))</f>
        <v/>
      </c>
      <c r="AC826" s="104"/>
      <c r="AD826" s="108"/>
      <c r="AE826" s="107" t="str">
        <f>IF(AC826="","", IF(AC826="NC","", IF(AC826="NE","", IF(AC826="NA","",IFERROR(VLOOKUP(AC826,[1]Produtos!$A$1:$C$2319,2,FALSE),"Não Cadastrado")))))</f>
        <v/>
      </c>
      <c r="AF826" s="104"/>
      <c r="AG826" s="104"/>
      <c r="AH826" s="104" t="str">
        <f>IF(AC826="","",IF(ISNUMBER(AC826)=FALSE,"Não se aplica",IFERROR(VLOOKUP(AC826,Produtos!$A$1:$C$2319,3,FALSE),"Não Cadastrado")))</f>
        <v/>
      </c>
      <c r="AI826" s="113"/>
      <c r="AJ826" s="104"/>
      <c r="AK826" s="107" t="s">
        <v>8121</v>
      </c>
      <c r="AL826" s="107" t="s">
        <v>7229</v>
      </c>
      <c r="AM826" s="107"/>
      <c r="AN826" s="108"/>
      <c r="AO826" s="108"/>
      <c r="AP826" s="108"/>
      <c r="AQ826" s="108"/>
      <c r="AR826" s="114"/>
      <c r="AS826" s="108" t="s">
        <v>7181</v>
      </c>
      <c r="AT826" s="108"/>
      <c r="AU826" s="108"/>
      <c r="AV826" s="108"/>
      <c r="AW826" s="108"/>
      <c r="AX826" s="108"/>
      <c r="AY826" s="108"/>
      <c r="AZ826" s="108"/>
      <c r="BA826" s="108"/>
      <c r="BB826" s="108"/>
      <c r="BC826" s="108"/>
      <c r="BD826" s="108"/>
      <c r="BE826" s="108"/>
      <c r="BF826" s="110" t="s">
        <v>10769</v>
      </c>
      <c r="BG826" s="110"/>
      <c r="BH826" s="205" t="s">
        <v>10770</v>
      </c>
      <c r="BI826" s="112" t="s">
        <v>2696</v>
      </c>
      <c r="BJ826" s="107" t="s">
        <v>7099</v>
      </c>
      <c r="BK826" s="104" t="s">
        <v>2696</v>
      </c>
      <c r="BL826" s="140">
        <v>46007</v>
      </c>
      <c r="BM826" s="108">
        <f ca="1">IF(Tabela2[[#This Row],[Data de atendimento do Ibama (considerar o primeiro documento/ação)]]="",_xlfn.DAYS(TODAY(),J826),_xlfn.DAYS(Tabela2[[#This Row],[Data de atendimento do Ibama (considerar o primeiro documento/ação)]],J826))</f>
        <v>0</v>
      </c>
      <c r="BN826" s="108" t="str">
        <f>IF(Tabela2[[#This Row],[Atendido pelo Ibama ("Não" ou "Sim")]]="Não","Preencher", IF(Tabela2[[#This Row],[Atendido pelo Ibama ("Não" ou "Sim")]]="Sim","NA",""))</f>
        <v>NA</v>
      </c>
      <c r="BO826" s="114" t="s">
        <v>7100</v>
      </c>
      <c r="BP826" s="108" t="str">
        <f>IF(Tabela2[[#This Row],[Forma de atendimento (primeiro documento/ação)]]= "Outros (especificar)", "PREENCHER","NA")</f>
        <v>NA</v>
      </c>
      <c r="BQ826" s="106" t="s">
        <v>2696</v>
      </c>
      <c r="BR826" s="108" t="s">
        <v>123</v>
      </c>
      <c r="BS826" s="108" t="s">
        <v>123</v>
      </c>
      <c r="BT826" s="108" t="s">
        <v>7101</v>
      </c>
      <c r="BU826" s="108" t="s">
        <v>123</v>
      </c>
      <c r="BV826" s="108" t="s">
        <v>123</v>
      </c>
      <c r="BW826" s="108" t="s">
        <v>2696</v>
      </c>
      <c r="BX826" s="106" t="s">
        <v>7102</v>
      </c>
      <c r="BY826" s="140">
        <v>46008</v>
      </c>
      <c r="BZ826" s="104">
        <f>IF(Tabela2[[#This Row],[Data do documento de encerramento]]="NA","NA",IF(Tabela2[[#This Row],[Data do documento de encerramento]]="","Pendente de conclusão/ encerramento",_xlfn.DAYS(Tabela2[[#This Row],[Data do documento de encerramento]],J826)))</f>
        <v>1</v>
      </c>
      <c r="CA826" s="109" t="s">
        <v>10771</v>
      </c>
      <c r="CB826" s="107"/>
      <c r="CC826" s="114"/>
      <c r="CD826" s="114"/>
      <c r="CE826" s="114"/>
      <c r="CF826" s="114"/>
    </row>
    <row r="827" spans="1:84" ht="60.75">
      <c r="A827" s="106">
        <v>2026061719</v>
      </c>
      <c r="B827" s="118" t="s">
        <v>10772</v>
      </c>
      <c r="C827" s="108" t="s">
        <v>7135</v>
      </c>
      <c r="D827" s="106" t="s">
        <v>561</v>
      </c>
      <c r="E827" s="106" t="s">
        <v>638</v>
      </c>
      <c r="F827" s="106" t="s">
        <v>10773</v>
      </c>
      <c r="G827" s="106" t="s">
        <v>10774</v>
      </c>
      <c r="H827" s="106" t="s">
        <v>10775</v>
      </c>
      <c r="I827" s="105" t="s">
        <v>7120</v>
      </c>
      <c r="J827" s="105">
        <v>46000</v>
      </c>
      <c r="K827" s="105" t="s">
        <v>355</v>
      </c>
      <c r="L827" s="106" t="str">
        <f>IF(Tabela2[[#This Row],[Data]]="","Sem Informação",VLOOKUP(MONTH(Tabela2[[#This Row],[Data]]),'[1]Validação de dados'!$I$1:$J$13,2,0))</f>
        <v>Dezembro</v>
      </c>
      <c r="M827" s="104">
        <f>YEAR(Tabela2[[#This Row],[Data]])</f>
        <v>2025</v>
      </c>
      <c r="N827" s="105" t="s">
        <v>143</v>
      </c>
      <c r="O827" s="105" t="s">
        <v>320</v>
      </c>
      <c r="P827" s="104" t="e">
        <f>VLOOKUP(Tabela2[[#This Row],[SIEMA]],Siema2024,21,FALSE)</f>
        <v>#REF!</v>
      </c>
      <c r="Q827" s="104" t="s">
        <v>7094</v>
      </c>
      <c r="R827" s="108"/>
      <c r="S827" s="107" t="s">
        <v>1714</v>
      </c>
      <c r="T827" s="104">
        <v>1E-4</v>
      </c>
      <c r="U827" s="104" t="s">
        <v>7111</v>
      </c>
      <c r="V827" s="104" t="str">
        <f>IF(Q827="","",IF(ISNUMBER(Q827)=FALSE,"Não se aplica",IFERROR(VLOOKUP(Q827,Produtos!$A$1:$C$2319,3,FALSE),"Não Cadastrado")))</f>
        <v>Não se aplica</v>
      </c>
      <c r="W827" s="104"/>
      <c r="X827" s="113"/>
      <c r="Y827" s="109" t="str">
        <f>IF(W827="","", IF(W827="NC","", IF(W827="NE","", IF(W827="NA","",IFERROR(VLOOKUP(W827,[1]Produtos!$A$1:$C$2319,2,FALSE),"Não Cadastrado")))))</f>
        <v/>
      </c>
      <c r="Z827" s="104"/>
      <c r="AA827" s="104"/>
      <c r="AB827" s="104" t="str">
        <f>IF(W827="","",IF(ISNUMBER(W827)=FALSE,"Não se aplica",IFERROR(VLOOKUP(W827,[1]Produtos!$A$1:$C$2319,3,FALSE),"Não Cadastrado")))</f>
        <v/>
      </c>
      <c r="AC827" s="104"/>
      <c r="AD827" s="108"/>
      <c r="AE827" s="107" t="str">
        <f>IF(AC827="","", IF(AC827="NC","", IF(AC827="NE","", IF(AC827="NA","",IFERROR(VLOOKUP(AC827,[1]Produtos!$A$1:$C$2319,2,FALSE),"Não Cadastrado")))))</f>
        <v/>
      </c>
      <c r="AF827" s="104"/>
      <c r="AG827" s="104"/>
      <c r="AH827" s="104" t="str">
        <f>IF(AC827="","",IF(ISNUMBER(AC827)=FALSE,"Não se aplica",IFERROR(VLOOKUP(AC827,Produtos!$A$1:$C$2319,3,FALSE),"Não Cadastrado")))</f>
        <v/>
      </c>
      <c r="AI827" s="113"/>
      <c r="AJ827" s="104"/>
      <c r="AK827" s="107" t="s">
        <v>7245</v>
      </c>
      <c r="AL827" s="107"/>
      <c r="AM827" s="107"/>
      <c r="AN827" s="108"/>
      <c r="AO827" s="108"/>
      <c r="AP827" s="108"/>
      <c r="AQ827" s="108"/>
      <c r="AR827" s="114"/>
      <c r="AS827" s="108" t="s">
        <v>7181</v>
      </c>
      <c r="AT827" s="108"/>
      <c r="AU827" s="108"/>
      <c r="AV827" s="108"/>
      <c r="AW827" s="108"/>
      <c r="AX827" s="108"/>
      <c r="AY827" s="108"/>
      <c r="AZ827" s="108"/>
      <c r="BA827" s="108"/>
      <c r="BB827" s="108"/>
      <c r="BC827" s="108"/>
      <c r="BD827" s="108"/>
      <c r="BE827" s="108"/>
      <c r="BF827" s="110" t="s">
        <v>10776</v>
      </c>
      <c r="BG827" s="110"/>
      <c r="BH827" s="205"/>
      <c r="BI827" s="112" t="s">
        <v>2696</v>
      </c>
      <c r="BJ827" s="107" t="s">
        <v>7113</v>
      </c>
      <c r="BK827" s="104" t="s">
        <v>2696</v>
      </c>
      <c r="BL827" s="140">
        <v>46009</v>
      </c>
      <c r="BM827" s="108">
        <f ca="1">IF(Tabela2[[#This Row],[Data de atendimento do Ibama (considerar o primeiro documento/ação)]]="",_xlfn.DAYS(TODAY(),J827),_xlfn.DAYS(Tabela2[[#This Row],[Data de atendimento do Ibama (considerar o primeiro documento/ação)]],J827))</f>
        <v>9</v>
      </c>
      <c r="BN827" s="108" t="str">
        <f>IF(Tabela2[[#This Row],[Atendido pelo Ibama ("Não" ou "Sim")]]="Não","Preencher", IF(Tabela2[[#This Row],[Atendido pelo Ibama ("Não" ou "Sim")]]="Sim","NA",""))</f>
        <v>NA</v>
      </c>
      <c r="BO827" s="114" t="s">
        <v>7138</v>
      </c>
      <c r="BP827" s="108" t="str">
        <f>IF(Tabela2[[#This Row],[Forma de atendimento (primeiro documento/ação)]]= "Outros (especificar)", "PREENCHER","NA")</f>
        <v>NA</v>
      </c>
      <c r="BQ827" s="106" t="s">
        <v>123</v>
      </c>
      <c r="BR827" s="108" t="str">
        <f>IF(Tabela2[[#This Row],[Equipe do Ibama foi a campo? Houve sobrevoo do Poseidon?]] = "Sim", "PREENCHER","NA")</f>
        <v>NA</v>
      </c>
      <c r="BS827" s="108" t="s">
        <v>7120</v>
      </c>
      <c r="BT827" s="108" t="s">
        <v>637</v>
      </c>
      <c r="BU827" s="108" t="str">
        <f>IF(Tabela2[[#This Row],[Houve envio de Informações Pós-acidente (preencher "não se aplica" quando de competência estadual/municipal)]] = "Sim", "PREENCHER","NA")</f>
        <v>NA</v>
      </c>
      <c r="BV827" s="108" t="s">
        <v>2696</v>
      </c>
      <c r="BW827" s="108" t="s">
        <v>2696</v>
      </c>
      <c r="BX827" s="106" t="s">
        <v>7102</v>
      </c>
      <c r="BY827" s="140">
        <v>46017</v>
      </c>
      <c r="BZ827" s="104">
        <f>IF(Tabela2[[#This Row],[Data do documento de encerramento]]="NA","NA",IF(Tabela2[[#This Row],[Data do documento de encerramento]]="","Pendente de conclusão/ encerramento",_xlfn.DAYS(Tabela2[[#This Row],[Data do documento de encerramento]],J827)))</f>
        <v>17</v>
      </c>
      <c r="CA827" s="109" t="s">
        <v>10777</v>
      </c>
      <c r="CB827" s="107"/>
      <c r="CC827" s="114"/>
      <c r="CD827" s="114"/>
      <c r="CE827" s="114"/>
      <c r="CF827" s="114"/>
    </row>
    <row r="828" spans="1:84" ht="45.75">
      <c r="A828" s="169">
        <v>2026062211</v>
      </c>
      <c r="B828" s="118" t="s">
        <v>10778</v>
      </c>
      <c r="C828" s="145" t="s">
        <v>672</v>
      </c>
      <c r="D828" s="142" t="s">
        <v>10779</v>
      </c>
      <c r="E828" s="106" t="s">
        <v>10780</v>
      </c>
      <c r="F828" s="106" t="s">
        <v>10781</v>
      </c>
      <c r="G828" s="106" t="s">
        <v>10782</v>
      </c>
      <c r="H828" s="106" t="s">
        <v>10783</v>
      </c>
      <c r="I828" s="208" t="s">
        <v>7120</v>
      </c>
      <c r="J828" s="208">
        <v>46009</v>
      </c>
      <c r="K828" s="208" t="s">
        <v>142</v>
      </c>
      <c r="L828" s="142" t="str">
        <f>IF(Tabela2[[#This Row],[Data]]="","Sem Informação",VLOOKUP(MONTH(Tabela2[[#This Row],[Data]]),'[1]Validação de dados'!$I$1:$J$13,2,0))</f>
        <v>Dezembro</v>
      </c>
      <c r="M828" s="146">
        <f>YEAR(Tabela2[[#This Row],[Data]])</f>
        <v>2025</v>
      </c>
      <c r="N828" s="208" t="s">
        <v>143</v>
      </c>
      <c r="O828" s="208" t="s">
        <v>286</v>
      </c>
      <c r="P828" s="104" t="e">
        <f>VLOOKUP(Tabela2[[#This Row],[SIEMA]],Siema2024,21,FALSE)</f>
        <v>#REF!</v>
      </c>
      <c r="Q828" s="104">
        <v>2590</v>
      </c>
      <c r="R828" s="108" t="e">
        <f>VLOOKUP(Tabela2[[#This Row],[SIEMA]],Siema2025,10,FALSE)</f>
        <v>#N/A</v>
      </c>
      <c r="S828" s="107" t="str">
        <f>IF(Q828="","", IF(Q828="NC","", IF(Q828="NE","", IF(Q828="NA","",IFERROR(VLOOKUP(Q828,[1]Produtos!$A$1:$C$2319,2,FALSE),"Não Cadastrado")))))</f>
        <v>AMIANTOS, CRISOTILIA</v>
      </c>
      <c r="T828" s="104">
        <v>4.5</v>
      </c>
      <c r="U828" s="104" t="s">
        <v>7121</v>
      </c>
      <c r="V828" s="104">
        <f>IF(Q828="","",IF(ISNUMBER(Q828)=FALSE,"Não se aplica",IFERROR(VLOOKUP(Q828,Produtos!$A$1:$C$2319,3,FALSE),"Não Cadastrado")))</f>
        <v>9</v>
      </c>
      <c r="W828" s="104" t="e">
        <f>VLOOKUP(Tabela2[[#This Row],[SIEMA]],Siema2024,10,FALSE)</f>
        <v>#REF!</v>
      </c>
      <c r="X828" s="113" t="str">
        <f>IF(Tabela2[[#This Row],[Origem do acidente]] = "Plataforma", "PREENCHER","NA")</f>
        <v>NA</v>
      </c>
      <c r="Y828" s="109" t="e">
        <f>IF(W828="","", IF(W828="NC","", IF(W828="NE","", IF(W828="NA","",IFERROR(VLOOKUP(W828,[1]Produtos!$A$1:$C$2319,2,FALSE),"Não Cadastrado")))))</f>
        <v>#REF!</v>
      </c>
      <c r="Z828" s="104" t="e">
        <f>VLOOKUP(Tabela2[[#This Row],[SIEMA]],Siema2025,11,FALSE)</f>
        <v>#N/A</v>
      </c>
      <c r="AA828" s="104" t="e">
        <f>VLOOKUP(Tabela2[[#This Row],[SIEMA]],Siema2024,12,FALSE)</f>
        <v>#REF!</v>
      </c>
      <c r="AB828" s="104" t="e">
        <f>IF(W828="","",IF(ISNUMBER(W828)=FALSE,"Não se aplica",IFERROR(VLOOKUP(W828,[1]Produtos!$A$1:$C$2319,3,FALSE),"Não Cadastrado")))</f>
        <v>#REF!</v>
      </c>
      <c r="AC828" s="104"/>
      <c r="AD828" s="108" t="str">
        <f>IF(Tabela2[[#This Row],[Origem do acidente]] = "Plataforma", "PREENCHER","NA")</f>
        <v>NA</v>
      </c>
      <c r="AE828" s="107" t="str">
        <f>IF(AC828="","", IF(AC828="NC","", IF(AC828="NE","", IF(AC828="NA","",IFERROR(VLOOKUP(AC828,[1]Produtos!$A$1:$C$2319,2,FALSE),"Não Cadastrado")))))</f>
        <v/>
      </c>
      <c r="AF828" s="104"/>
      <c r="AG828" s="104"/>
      <c r="AH828" s="104" t="str">
        <f>IF(AC828="","",IF(ISNUMBER(AC828)=FALSE,"Não se aplica",IFERROR(VLOOKUP(AC828,Produtos!$A$1:$C$2319,3,FALSE),"Não Cadastrado")))</f>
        <v/>
      </c>
      <c r="AI828" s="104"/>
      <c r="AJ828" t="s">
        <v>10784</v>
      </c>
      <c r="AK828" s="107" t="s">
        <v>7311</v>
      </c>
      <c r="AL828" s="107" t="s">
        <v>7358</v>
      </c>
      <c r="AM828" s="107" t="s">
        <v>7180</v>
      </c>
      <c r="AN828" s="145"/>
      <c r="AO828" s="145"/>
      <c r="AP828" s="145"/>
      <c r="AQ828" s="145"/>
      <c r="AR828" s="147"/>
      <c r="AS828" s="145"/>
      <c r="AT828" s="145"/>
      <c r="AU828" s="145"/>
      <c r="AV828" s="145"/>
      <c r="AW828" s="145"/>
      <c r="AX828" s="145"/>
      <c r="AY828" s="145"/>
      <c r="AZ828" s="145"/>
      <c r="BA828" s="145"/>
      <c r="BB828" s="145"/>
      <c r="BC828" s="108" t="str">
        <f>IF(Tabela2[[#This Row],[Outro(s) ]] = "X", "PREENCHER","NA")</f>
        <v>NA</v>
      </c>
      <c r="BD828" s="145"/>
      <c r="BE828" s="145" t="s">
        <v>7181</v>
      </c>
      <c r="BF828" s="209" t="s">
        <v>10785</v>
      </c>
      <c r="BG828" s="209"/>
      <c r="BH828" s="211" t="s">
        <v>5924</v>
      </c>
      <c r="BI828" s="210" t="s">
        <v>2696</v>
      </c>
      <c r="BJ828" s="107" t="s">
        <v>7113</v>
      </c>
      <c r="BK828" s="104" t="s">
        <v>123</v>
      </c>
      <c r="BL828" s="140" t="s">
        <v>7127</v>
      </c>
      <c r="BM828" s="145" t="e">
        <f ca="1">IF(Tabela2[[#This Row],[Data de atendimento do Ibama (considerar o primeiro documento/ação)]]="",_xlfn.DAYS(TODAY(),J828),_xlfn.DAYS(Tabela2[[#This Row],[Data de atendimento do Ibama (considerar o primeiro documento/ação)]],J828))</f>
        <v>#VALUE!</v>
      </c>
      <c r="BN828" s="108" t="s">
        <v>7912</v>
      </c>
      <c r="BO828" s="114" t="s">
        <v>637</v>
      </c>
      <c r="BP828" s="108" t="str">
        <f>IF(Tabela2[[#This Row],[Forma de atendimento (primeiro documento/ação)]]= "Outros (especificar)", "PREENCHER","NA")</f>
        <v>NA</v>
      </c>
      <c r="BQ828" s="106" t="s">
        <v>123</v>
      </c>
      <c r="BR828" s="108" t="str">
        <f>IF(Tabela2[[#This Row],[Equipe do Ibama foi a campo? Houve sobrevoo do Poseidon?]] = "Sim", "PREENCHER","NA")</f>
        <v>NA</v>
      </c>
      <c r="BS828" s="108" t="str">
        <f>IF(Tabela2[[#This Row],[Se sim, foi emitida Ordem de Emergência? (informações vinculada à coluna CK)]] = "Sim", "PREENCHER","NA")</f>
        <v>NA</v>
      </c>
      <c r="BT828" s="108" t="s">
        <v>7225</v>
      </c>
      <c r="BU828" s="108" t="str">
        <f>IF(Tabela2[[#This Row],[Houve envio de Informações Pós-acidente (preencher "não se aplica" quando de competência estadual/municipal)]] = "Sim", "PREENCHER","NA")</f>
        <v>NA</v>
      </c>
      <c r="BV828" s="108" t="str">
        <f>IF(Tabela2[[#This Row],[Houve avaliação das informações pós-acidente solicitadas/enviadas?]] = "Sim", "PREENCHER","NA")</f>
        <v>NA</v>
      </c>
      <c r="BW828" s="108" t="s">
        <v>2696</v>
      </c>
      <c r="BX828" s="106" t="s">
        <v>7102</v>
      </c>
      <c r="BY828" s="140">
        <v>46090</v>
      </c>
      <c r="BZ828" s="146">
        <f>IF(Tabela2[[#This Row],[Data do documento de encerramento]]="NA","NA",IF(Tabela2[[#This Row],[Data do documento de encerramento]]="","Pendente de conclusão/ encerramento",_xlfn.DAYS(Tabela2[[#This Row],[Data do documento de encerramento]],J828)))</f>
        <v>81</v>
      </c>
      <c r="CA828" s="109"/>
      <c r="CB828" s="143"/>
      <c r="CC828" s="147"/>
      <c r="CD828" s="147"/>
      <c r="CE828" s="147"/>
      <c r="CF828" s="147"/>
    </row>
    <row r="829" spans="1:84" ht="76.5">
      <c r="A829" s="106">
        <v>2026060814</v>
      </c>
      <c r="B829" s="118" t="s">
        <v>10786</v>
      </c>
      <c r="C829" s="108" t="s">
        <v>10524</v>
      </c>
      <c r="D829" s="106" t="s">
        <v>6885</v>
      </c>
      <c r="E829" s="106" t="s">
        <v>10396</v>
      </c>
      <c r="F829" s="106" t="s">
        <v>10787</v>
      </c>
      <c r="G829" s="106" t="s">
        <v>10788</v>
      </c>
      <c r="H829" s="106" t="s">
        <v>10789</v>
      </c>
      <c r="I829" s="105" t="s">
        <v>7120</v>
      </c>
      <c r="J829" s="105">
        <v>45993</v>
      </c>
      <c r="K829" s="105" t="s">
        <v>355</v>
      </c>
      <c r="L829" s="106" t="str">
        <f>IF(Tabela2[[#This Row],[Data]]="","Sem Informação",VLOOKUP(MONTH(Tabela2[[#This Row],[Data]]),'[1]Validação de dados'!$I$1:$J$13,2,0))</f>
        <v>Dezembro</v>
      </c>
      <c r="M829" s="104">
        <f>YEAR(Tabela2[[#This Row],[Data]])</f>
        <v>2025</v>
      </c>
      <c r="N829" s="105" t="s">
        <v>230</v>
      </c>
      <c r="O829" s="105" t="s">
        <v>320</v>
      </c>
      <c r="P829" s="104" t="e">
        <f>VLOOKUP(Tabela2[[#This Row],[SIEMA]],Siema2024,21,FALSE)</f>
        <v>#REF!</v>
      </c>
      <c r="Q829" s="104" t="s">
        <v>7094</v>
      </c>
      <c r="R829" s="108"/>
      <c r="S829" s="107" t="s">
        <v>541</v>
      </c>
      <c r="T829" s="104">
        <v>0.1</v>
      </c>
      <c r="U829" s="104" t="s">
        <v>7111</v>
      </c>
      <c r="V829" s="104" t="str">
        <f>IF(Q829="","",IF(ISNUMBER(Q829)=FALSE,"Não se aplica",IFERROR(VLOOKUP(Q829,Produtos!$A$1:$C$2319,3,FALSE),"Não Cadastrado")))</f>
        <v>Não se aplica</v>
      </c>
      <c r="W829" s="104"/>
      <c r="X829" s="113"/>
      <c r="Y829" s="109" t="str">
        <f>IF(W829="","", IF(W829="NC","", IF(W829="NE","", IF(W829="NA","",IFERROR(VLOOKUP(W829,[1]Produtos!$A$1:$C$2319,2,FALSE),"Não Cadastrado")))))</f>
        <v/>
      </c>
      <c r="Z829" s="104"/>
      <c r="AA829" s="104"/>
      <c r="AB829" s="104" t="str">
        <f>IF(W829="","",IF(ISNUMBER(W829)=FALSE,"Não se aplica",IFERROR(VLOOKUP(W829,[1]Produtos!$A$1:$C$2319,3,FALSE),"Não Cadastrado")))</f>
        <v/>
      </c>
      <c r="AC829" s="104"/>
      <c r="AD829" s="108"/>
      <c r="AE829" s="107" t="str">
        <f>IF(AC829="","", IF(AC829="NC","", IF(AC829="NE","", IF(AC829="NA","",IFERROR(VLOOKUP(AC829,[1]Produtos!$A$1:$C$2319,2,FALSE),"Não Cadastrado")))))</f>
        <v/>
      </c>
      <c r="AF829" s="104"/>
      <c r="AG829" s="104"/>
      <c r="AH829" s="104" t="str">
        <f>IF(AC829="","",IF(ISNUMBER(AC829)=FALSE,"Não se aplica",IFERROR(VLOOKUP(AC829,Produtos!$A$1:$C$2319,3,FALSE),"Não Cadastrado")))</f>
        <v/>
      </c>
      <c r="AI829" s="113"/>
      <c r="AJ829" s="104"/>
      <c r="AK829" s="107" t="s">
        <v>7112</v>
      </c>
      <c r="AL829" s="107"/>
      <c r="AM829" s="107"/>
      <c r="AN829" s="108"/>
      <c r="AO829" s="108"/>
      <c r="AP829" s="108"/>
      <c r="AQ829" s="108"/>
      <c r="AR829" s="114"/>
      <c r="AS829" s="108"/>
      <c r="AT829" s="108"/>
      <c r="AU829" s="108"/>
      <c r="AV829" s="108"/>
      <c r="AW829" s="108"/>
      <c r="AX829" s="108"/>
      <c r="AY829" s="108"/>
      <c r="AZ829" s="108"/>
      <c r="BA829" s="108"/>
      <c r="BB829" s="108" t="s">
        <v>7181</v>
      </c>
      <c r="BC829" s="108" t="s">
        <v>10790</v>
      </c>
      <c r="BD829" s="108"/>
      <c r="BE829" s="108" t="s">
        <v>7181</v>
      </c>
      <c r="BF829" s="110" t="s">
        <v>10791</v>
      </c>
      <c r="BG829" s="110"/>
      <c r="BH829" s="205" t="s">
        <v>10792</v>
      </c>
      <c r="BI829" s="112" t="s">
        <v>123</v>
      </c>
      <c r="BJ829" s="107" t="s">
        <v>7099</v>
      </c>
      <c r="BK829" s="104" t="s">
        <v>123</v>
      </c>
      <c r="BL829" s="140"/>
      <c r="BM829" s="108">
        <f ca="1">IF(Tabela2[[#This Row],[Data de atendimento do Ibama (considerar o primeiro documento/ação)]]="",_xlfn.DAYS(TODAY(),J829),_xlfn.DAYS(Tabela2[[#This Row],[Data de atendimento do Ibama (considerar o primeiro documento/ação)]],J829))</f>
        <v>237</v>
      </c>
      <c r="BN829" s="108" t="s">
        <v>7458</v>
      </c>
      <c r="BO829" s="114" t="s">
        <v>637</v>
      </c>
      <c r="BP829" s="108" t="str">
        <f>IF(Tabela2[[#This Row],[Forma de atendimento (primeiro documento/ação)]]= "Outros (especificar)", "PREENCHER","NA")</f>
        <v>NA</v>
      </c>
      <c r="BQ829" s="106" t="s">
        <v>123</v>
      </c>
      <c r="BR829" s="108" t="str">
        <f>IF(Tabela2[[#This Row],[Equipe do Ibama foi a campo? Houve sobrevoo do Poseidon?]] = "Sim", "PREENCHER","NA")</f>
        <v>NA</v>
      </c>
      <c r="BS829" s="108" t="s">
        <v>7120</v>
      </c>
      <c r="BT829" s="108" t="s">
        <v>7225</v>
      </c>
      <c r="BU829" s="108" t="str">
        <f>IF(Tabela2[[#This Row],[Houve envio de Informações Pós-acidente (preencher "não se aplica" quando de competência estadual/municipal)]] = "Sim", "PREENCHER","NA")</f>
        <v>NA</v>
      </c>
      <c r="BV829" s="108" t="s">
        <v>123</v>
      </c>
      <c r="BW829" s="108" t="s">
        <v>123</v>
      </c>
      <c r="BX829" s="106" t="s">
        <v>7127</v>
      </c>
      <c r="BY829" s="140"/>
      <c r="BZ829" s="104" t="str">
        <f>IF(Tabela2[[#This Row],[Data do documento de encerramento]]="NA","NA",IF(Tabela2[[#This Row],[Data do documento de encerramento]]="","Pendente de conclusão/ encerramento",_xlfn.DAYS(Tabela2[[#This Row],[Data do documento de encerramento]],J829)))</f>
        <v>Pendente de conclusão/ encerramento</v>
      </c>
      <c r="CA829" s="109" t="s">
        <v>10793</v>
      </c>
      <c r="CB829" s="107"/>
      <c r="CC829" s="114"/>
      <c r="CD829" s="114"/>
      <c r="CE829" s="114"/>
      <c r="CF829" s="114"/>
    </row>
    <row r="830" spans="1:84" ht="76.5">
      <c r="A830" s="106">
        <v>2026060813</v>
      </c>
      <c r="B830" s="118" t="s">
        <v>10794</v>
      </c>
      <c r="C830" s="108" t="s">
        <v>10524</v>
      </c>
      <c r="D830" s="106" t="s">
        <v>5972</v>
      </c>
      <c r="E830" s="106" t="s">
        <v>10396</v>
      </c>
      <c r="F830" s="106" t="s">
        <v>10795</v>
      </c>
      <c r="G830" s="226" t="s">
        <v>10796</v>
      </c>
      <c r="H830" s="226" t="s">
        <v>10797</v>
      </c>
      <c r="I830" s="105" t="s">
        <v>7120</v>
      </c>
      <c r="J830" s="105">
        <v>45992</v>
      </c>
      <c r="K830" s="105" t="s">
        <v>299</v>
      </c>
      <c r="L830" s="106" t="str">
        <f>IF(Tabela2[[#This Row],[Data]]="","Sem Informação",VLOOKUP(MONTH(Tabela2[[#This Row],[Data]]),'[1]Validação de dados'!$I$1:$J$13,2,0))</f>
        <v>Dezembro</v>
      </c>
      <c r="M830" s="104">
        <f>YEAR(Tabela2[[#This Row],[Data]])</f>
        <v>2025</v>
      </c>
      <c r="N830" s="105" t="s">
        <v>143</v>
      </c>
      <c r="O830" s="105" t="s">
        <v>320</v>
      </c>
      <c r="P830" s="203" t="e">
        <f>VLOOKUP(Tabela2[[#This Row],[SIEMA]],Siema2024,21,FALSE)</f>
        <v>#REF!</v>
      </c>
      <c r="Q830" s="104" t="s">
        <v>7094</v>
      </c>
      <c r="R830" s="108"/>
      <c r="S830" s="107" t="s">
        <v>541</v>
      </c>
      <c r="T830" s="104">
        <v>1E-3</v>
      </c>
      <c r="U830" s="104" t="s">
        <v>7111</v>
      </c>
      <c r="V830" s="104" t="str">
        <f>IF(Q830="","",IF(ISNUMBER(Q830)=FALSE,"Não se aplica",IFERROR(VLOOKUP(Q830,Produtos!$A$1:$C$2319,3,FALSE),"Não Cadastrado")))</f>
        <v>Não se aplica</v>
      </c>
      <c r="W830" s="104"/>
      <c r="X830" s="113"/>
      <c r="Y830" s="109" t="str">
        <f>IF(W830="","", IF(W830="NC","", IF(W830="NE","", IF(W830="NA","",IFERROR(VLOOKUP(W830,[1]Produtos!$A$1:$C$2319,2,FALSE),"Não Cadastrado")))))</f>
        <v/>
      </c>
      <c r="Z830" s="104"/>
      <c r="AA830" s="104"/>
      <c r="AB830" s="104" t="str">
        <f>IF(W830="","",IF(ISNUMBER(W830)=FALSE,"Não se aplica",IFERROR(VLOOKUP(W830,[1]Produtos!$A$1:$C$2319,3,FALSE),"Não Cadastrado")))</f>
        <v/>
      </c>
      <c r="AC830" s="104"/>
      <c r="AD830" s="108"/>
      <c r="AE830" s="107" t="str">
        <f>IF(AC830="","", IF(AC830="NC","", IF(AC830="NE","", IF(AC830="NA","",IFERROR(VLOOKUP(AC830,[1]Produtos!$A$1:$C$2319,2,FALSE),"Não Cadastrado")))))</f>
        <v/>
      </c>
      <c r="AF830" s="104"/>
      <c r="AG830" s="104"/>
      <c r="AH830" s="104" t="str">
        <f>IF(AC830="","",IF(ISNUMBER(AC830)=FALSE,"Não se aplica",IFERROR(VLOOKUP(AC830,Produtos!$A$1:$C$2319,3,FALSE),"Não Cadastrado")))</f>
        <v/>
      </c>
      <c r="AI830" s="113"/>
      <c r="AJ830" s="104"/>
      <c r="AK830" s="107" t="s">
        <v>7112</v>
      </c>
      <c r="AL830" s="107"/>
      <c r="AM830" s="107"/>
      <c r="AN830" s="108"/>
      <c r="AO830" s="108"/>
      <c r="AP830" s="108"/>
      <c r="AQ830" s="108"/>
      <c r="AR830" s="114"/>
      <c r="AS830" s="108"/>
      <c r="AT830" s="108" t="s">
        <v>7181</v>
      </c>
      <c r="AU830" s="108"/>
      <c r="AV830" s="108"/>
      <c r="AW830" s="108"/>
      <c r="AX830" s="108"/>
      <c r="AY830" s="108"/>
      <c r="AZ830" s="108"/>
      <c r="BA830" s="108"/>
      <c r="BB830" s="108"/>
      <c r="BC830" s="108"/>
      <c r="BD830" s="108"/>
      <c r="BE830" s="108"/>
      <c r="BF830" s="110" t="s">
        <v>10798</v>
      </c>
      <c r="BG830" s="209"/>
      <c r="BH830" s="205" t="s">
        <v>10799</v>
      </c>
      <c r="BI830" s="112" t="s">
        <v>123</v>
      </c>
      <c r="BJ830" s="107" t="s">
        <v>7099</v>
      </c>
      <c r="BK830" s="104" t="s">
        <v>123</v>
      </c>
      <c r="BL830" s="140"/>
      <c r="BM830" s="108">
        <f ca="1">IF(Tabela2[[#This Row],[Data de atendimento do Ibama (considerar o primeiro documento/ação)]]="",_xlfn.DAYS(TODAY(),J830),_xlfn.DAYS(Tabela2[[#This Row],[Data de atendimento do Ibama (considerar o primeiro documento/ação)]],J830))</f>
        <v>238</v>
      </c>
      <c r="BN830" s="108" t="s">
        <v>7458</v>
      </c>
      <c r="BO830" s="114" t="s">
        <v>637</v>
      </c>
      <c r="BP830" s="108" t="str">
        <f>IF(Tabela2[[#This Row],[Forma de atendimento (primeiro documento/ação)]]= "Outros (especificar)", "PREENCHER","NA")</f>
        <v>NA</v>
      </c>
      <c r="BQ830" s="106" t="s">
        <v>123</v>
      </c>
      <c r="BR830" s="108" t="str">
        <f>IF(Tabela2[[#This Row],[Equipe do Ibama foi a campo? Houve sobrevoo do Poseidon?]] = "Sim", "PREENCHER","NA")</f>
        <v>NA</v>
      </c>
      <c r="BS830" s="108" t="s">
        <v>7120</v>
      </c>
      <c r="BT830" s="108" t="s">
        <v>7225</v>
      </c>
      <c r="BU830" s="108" t="str">
        <f>IF(Tabela2[[#This Row],[Houve envio de Informações Pós-acidente (preencher "não se aplica" quando de competência estadual/municipal)]] = "Sim", "PREENCHER","NA")</f>
        <v>NA</v>
      </c>
      <c r="BV830" s="108" t="s">
        <v>123</v>
      </c>
      <c r="BW830" s="108" t="s">
        <v>123</v>
      </c>
      <c r="BX830" s="106" t="s">
        <v>7127</v>
      </c>
      <c r="BY830" s="140"/>
      <c r="BZ830" s="104" t="str">
        <f>IF(Tabela2[[#This Row],[Data do documento de encerramento]]="NA","NA",IF(Tabela2[[#This Row],[Data do documento de encerramento]]="","Pendente de conclusão/ encerramento",_xlfn.DAYS(Tabela2[[#This Row],[Data do documento de encerramento]],J830)))</f>
        <v>Pendente de conclusão/ encerramento</v>
      </c>
      <c r="CA830" s="109" t="s">
        <v>10800</v>
      </c>
      <c r="CB830" s="107"/>
      <c r="CC830" s="114"/>
      <c r="CD830" s="114"/>
      <c r="CE830" s="114"/>
      <c r="CF830" s="114"/>
    </row>
    <row r="831" spans="1:84" ht="60.75">
      <c r="A831" s="106">
        <v>2026060118</v>
      </c>
      <c r="B831" s="118" t="s">
        <v>10801</v>
      </c>
      <c r="C831" s="108" t="s">
        <v>7135</v>
      </c>
      <c r="D831" s="106" t="s">
        <v>10802</v>
      </c>
      <c r="E831" s="106" t="s">
        <v>10803</v>
      </c>
      <c r="F831" s="106"/>
      <c r="G831" s="106" t="s">
        <v>10804</v>
      </c>
      <c r="H831" s="106" t="s">
        <v>10805</v>
      </c>
      <c r="I831" s="105" t="s">
        <v>7120</v>
      </c>
      <c r="J831" s="105">
        <v>45990</v>
      </c>
      <c r="K831" s="105" t="e">
        <f>VLOOKUP(Tabela2[[#This Row],[SIEMA]],Siema2025,16,FALSE)</f>
        <v>#N/A</v>
      </c>
      <c r="L831" s="106" t="str">
        <f>IF(Tabela2[[#This Row],[Data]]="","Sem Informação",VLOOKUP(MONTH(Tabela2[[#This Row],[Data]]),'[1]Validação de dados'!$I$1:$J$13,2,0))</f>
        <v>Novembro</v>
      </c>
      <c r="M831" s="104">
        <f>YEAR(Tabela2[[#This Row],[Data]])</f>
        <v>2025</v>
      </c>
      <c r="N831" s="105" t="s">
        <v>167</v>
      </c>
      <c r="O831" s="105" t="s">
        <v>320</v>
      </c>
      <c r="P831" s="203" t="e">
        <f>VLOOKUP(Tabela2[[#This Row],[SIEMA]],Siema2024,21,FALSE)</f>
        <v>#REF!</v>
      </c>
      <c r="Q831" s="104">
        <v>1202</v>
      </c>
      <c r="R831" s="108" t="s">
        <v>10806</v>
      </c>
      <c r="S831" s="107" t="str">
        <f>IF(Q831="","", IF(Q831="NC","", IF(Q831="NE","", IF(Q831="NA","",IFERROR(VLOOKUP(Q831,[1]Produtos!$A$1:$C$2319,2,FALSE),"Não Cadastrado")))))</f>
        <v>GASÓLEO ou ÓLEO DIESEL ou ÓLEO PARA AQUECIMENTO, LEVE</v>
      </c>
      <c r="T831" s="104">
        <v>0.03</v>
      </c>
      <c r="U831" s="104" t="s">
        <v>7111</v>
      </c>
      <c r="V831" s="104">
        <f>IF(Q831="","",IF(ISNUMBER(Q831)=FALSE,"Não se aplica",IFERROR(VLOOKUP(Q831,Produtos!$A$1:$C$2319,3,FALSE),"Não Cadastrado")))</f>
        <v>3</v>
      </c>
      <c r="W831" s="104"/>
      <c r="X831" s="113"/>
      <c r="Y831" s="109" t="str">
        <f>IF(W831="","", IF(W831="NC","", IF(W831="NE","", IF(W831="NA","",IFERROR(VLOOKUP(W831,[1]Produtos!$A$1:$C$2319,2,FALSE),"Não Cadastrado")))))</f>
        <v/>
      </c>
      <c r="Z831" s="104"/>
      <c r="AA831" s="104"/>
      <c r="AB831" s="104" t="str">
        <f>IF(W831="","",IF(ISNUMBER(W831)=FALSE,"Não se aplica",IFERROR(VLOOKUP(W831,[1]Produtos!$A$1:$C$2319,3,FALSE),"Não Cadastrado")))</f>
        <v/>
      </c>
      <c r="AC831" s="104"/>
      <c r="AD831" s="108"/>
      <c r="AE831" s="107" t="str">
        <f>IF(AC831="","", IF(AC831="NC","", IF(AC831="NE","", IF(AC831="NA","",IFERROR(VLOOKUP(AC831,[1]Produtos!$A$1:$C$2319,2,FALSE),"Não Cadastrado")))))</f>
        <v/>
      </c>
      <c r="AF831" s="104"/>
      <c r="AG831" s="104"/>
      <c r="AH831" s="104" t="str">
        <f>IF(AC831="","",IF(ISNUMBER(AC831)=FALSE,"Não se aplica",IFERROR(VLOOKUP(AC831,Produtos!$A$1:$C$2319,3,FALSE),"Não Cadastrado")))</f>
        <v/>
      </c>
      <c r="AI831" s="113"/>
      <c r="AJ831" s="104"/>
      <c r="AK831" s="107" t="s">
        <v>7112</v>
      </c>
      <c r="AL831" s="107"/>
      <c r="AM831" s="107"/>
      <c r="AN831" s="108"/>
      <c r="AO831" s="108"/>
      <c r="AP831" s="108"/>
      <c r="AQ831" s="108"/>
      <c r="AR831" s="114"/>
      <c r="AS831" s="108" t="s">
        <v>7181</v>
      </c>
      <c r="AT831" s="108"/>
      <c r="AU831" s="108"/>
      <c r="AV831" s="108"/>
      <c r="AW831" s="108"/>
      <c r="AX831" s="108"/>
      <c r="AY831" s="108"/>
      <c r="AZ831" s="108"/>
      <c r="BA831" s="108"/>
      <c r="BB831" s="108"/>
      <c r="BC831" s="108"/>
      <c r="BD831" s="108"/>
      <c r="BE831" s="108"/>
      <c r="BF831" s="110" t="s">
        <v>10807</v>
      </c>
      <c r="BG831" s="209"/>
      <c r="BH831" s="205"/>
      <c r="BI831" s="112" t="s">
        <v>2696</v>
      </c>
      <c r="BJ831" s="107" t="s">
        <v>7113</v>
      </c>
      <c r="BK831" s="104" t="s">
        <v>2696</v>
      </c>
      <c r="BL831" s="140">
        <v>45996</v>
      </c>
      <c r="BM831" s="108">
        <f ca="1">IF(Tabela2[[#This Row],[Data de atendimento do Ibama (considerar o primeiro documento/ação)]]="",_xlfn.DAYS(TODAY(),J831),_xlfn.DAYS(Tabela2[[#This Row],[Data de atendimento do Ibama (considerar o primeiro documento/ação)]],J831))</f>
        <v>6</v>
      </c>
      <c r="BN831" s="108" t="str">
        <f>IF(Tabela2[[#This Row],[Atendido pelo Ibama ("Não" ou "Sim")]]="Não","Preencher", IF(Tabela2[[#This Row],[Atendido pelo Ibama ("Não" ou "Sim")]]="Sim","NA",""))</f>
        <v>NA</v>
      </c>
      <c r="BO831" s="114" t="s">
        <v>7138</v>
      </c>
      <c r="BP831" s="108" t="str">
        <f>IF(Tabela2[[#This Row],[Forma de atendimento (primeiro documento/ação)]]= "Outros (especificar)", "PREENCHER","NA")</f>
        <v>NA</v>
      </c>
      <c r="BQ831" s="106" t="s">
        <v>123</v>
      </c>
      <c r="BR831" s="108" t="str">
        <f>IF(Tabela2[[#This Row],[Equipe do Ibama foi a campo? Houve sobrevoo do Poseidon?]] = "Sim", "PREENCHER","NA")</f>
        <v>NA</v>
      </c>
      <c r="BS831" s="108" t="s">
        <v>7120</v>
      </c>
      <c r="BT831" s="108" t="s">
        <v>637</v>
      </c>
      <c r="BU831" s="108" t="str">
        <f>IF(Tabela2[[#This Row],[Houve envio de Informações Pós-acidente (preencher "não se aplica" quando de competência estadual/municipal)]] = "Sim", "PREENCHER","NA")</f>
        <v>NA</v>
      </c>
      <c r="BV831" s="108" t="s">
        <v>2696</v>
      </c>
      <c r="BW831" s="108" t="s">
        <v>2696</v>
      </c>
      <c r="BX831" s="106" t="s">
        <v>7102</v>
      </c>
      <c r="BY831" s="140">
        <v>46007</v>
      </c>
      <c r="BZ831" s="104">
        <f>IF(Tabela2[[#This Row],[Data do documento de encerramento]]="NA","NA",IF(Tabela2[[#This Row],[Data do documento de encerramento]]="","Pendente de conclusão/ encerramento",_xlfn.DAYS(Tabela2[[#This Row],[Data do documento de encerramento]],J831)))</f>
        <v>17</v>
      </c>
      <c r="CA831" s="109" t="s">
        <v>10808</v>
      </c>
      <c r="CB831" s="107"/>
      <c r="CC831" s="114"/>
      <c r="CD831" s="114"/>
      <c r="CE831" s="114"/>
      <c r="CF831" s="114"/>
    </row>
    <row r="832" spans="1:84" ht="106.5">
      <c r="A832" s="106">
        <v>202605181</v>
      </c>
      <c r="B832" s="118" t="s">
        <v>10809</v>
      </c>
      <c r="C832" s="108" t="s">
        <v>10583</v>
      </c>
      <c r="D832" s="106" t="s">
        <v>4253</v>
      </c>
      <c r="E832" s="106" t="s">
        <v>9040</v>
      </c>
      <c r="F832" s="106" t="s">
        <v>10810</v>
      </c>
      <c r="G832" s="226" t="s">
        <v>10811</v>
      </c>
      <c r="H832" s="226" t="s">
        <v>10812</v>
      </c>
      <c r="I832" s="105" t="s">
        <v>7120</v>
      </c>
      <c r="J832" s="105">
        <v>45961</v>
      </c>
      <c r="K832" s="105" t="e">
        <f>VLOOKUP(Tabela2[[#This Row],[SIEMA]],Siema2025,16,FALSE)</f>
        <v>#N/A</v>
      </c>
      <c r="L832" s="106" t="str">
        <f>IF(Tabela2[[#This Row],[Data]]="","Sem Informação",VLOOKUP(MONTH(Tabela2[[#This Row],[Data]]),'[1]Validação de dados'!$I$1:$J$13,2,0))</f>
        <v>Outubro</v>
      </c>
      <c r="M832" s="104">
        <f>YEAR(Tabela2[[#This Row],[Data]])</f>
        <v>2025</v>
      </c>
      <c r="N832" s="105" t="s">
        <v>122</v>
      </c>
      <c r="O832" s="105" t="s">
        <v>320</v>
      </c>
      <c r="P832" s="203" t="e">
        <f>VLOOKUP(Tabela2[[#This Row],[SIEMA]],Siema2024,21,FALSE)</f>
        <v>#REF!</v>
      </c>
      <c r="Q832" s="104" t="s">
        <v>7094</v>
      </c>
      <c r="R832" s="108"/>
      <c r="S832" s="107" t="s">
        <v>541</v>
      </c>
      <c r="T832" s="104">
        <v>0.1</v>
      </c>
      <c r="U832" s="104" t="s">
        <v>7111</v>
      </c>
      <c r="V832" s="104" t="str">
        <f>IF(Q832="","",IF(ISNUMBER(Q832)=FALSE,"Não se aplica",IFERROR(VLOOKUP(Q832,Produtos!$A$1:$C$2319,3,FALSE),"Não Cadastrado")))</f>
        <v>Não se aplica</v>
      </c>
      <c r="W832" s="104"/>
      <c r="X832" s="113"/>
      <c r="Y832" s="109" t="str">
        <f>IF(W832="","", IF(W832="NC","", IF(W832="NE","", IF(W832="NA","",IFERROR(VLOOKUP(W832,[1]Produtos!$A$1:$C$2319,2,FALSE),"Não Cadastrado")))))</f>
        <v/>
      </c>
      <c r="Z832" s="104"/>
      <c r="AA832" s="104"/>
      <c r="AB832" s="104" t="str">
        <f>IF(W832="","",IF(ISNUMBER(W832)=FALSE,"Não se aplica",IFERROR(VLOOKUP(W832,[1]Produtos!$A$1:$C$2319,3,FALSE),"Não Cadastrado")))</f>
        <v/>
      </c>
      <c r="AC832" s="104"/>
      <c r="AD832" s="108"/>
      <c r="AE832" s="107" t="str">
        <f>IF(AC832="","", IF(AC832="NC","", IF(AC832="NE","", IF(AC832="NA","",IFERROR(VLOOKUP(AC832,[1]Produtos!$A$1:$C$2319,2,FALSE),"Não Cadastrado")))))</f>
        <v/>
      </c>
      <c r="AF832" s="104"/>
      <c r="AG832" s="104"/>
      <c r="AH832" s="104" t="str">
        <f>IF(AC832="","",IF(ISNUMBER(AC832)=FALSE,"Não se aplica",IFERROR(VLOOKUP(AC832,Produtos!$A$1:$C$2319,3,FALSE),"Não Cadastrado")))</f>
        <v/>
      </c>
      <c r="AI832" s="113"/>
      <c r="AJ832" s="104"/>
      <c r="AK832" s="107" t="s">
        <v>7112</v>
      </c>
      <c r="AL832" s="107"/>
      <c r="AM832" s="107"/>
      <c r="AN832" s="108"/>
      <c r="AO832" s="108"/>
      <c r="AP832" s="108"/>
      <c r="AQ832" s="108"/>
      <c r="AR832" s="114"/>
      <c r="AS832" s="108"/>
      <c r="AT832" s="108"/>
      <c r="AU832" s="108"/>
      <c r="AV832" s="108"/>
      <c r="AW832" s="108"/>
      <c r="AX832" s="108"/>
      <c r="AY832" s="108"/>
      <c r="AZ832" s="108"/>
      <c r="BA832" s="108"/>
      <c r="BB832" s="108" t="s">
        <v>7181</v>
      </c>
      <c r="BC832" s="108" t="s">
        <v>10790</v>
      </c>
      <c r="BD832" s="108"/>
      <c r="BE832" s="108" t="s">
        <v>7181</v>
      </c>
      <c r="BF832" s="110" t="s">
        <v>10813</v>
      </c>
      <c r="BG832" s="209"/>
      <c r="BH832" s="205" t="s">
        <v>10814</v>
      </c>
      <c r="BI832" s="112" t="s">
        <v>123</v>
      </c>
      <c r="BJ832" s="107" t="s">
        <v>7099</v>
      </c>
      <c r="BK832" s="104" t="s">
        <v>2696</v>
      </c>
      <c r="BL832" s="140">
        <v>46015</v>
      </c>
      <c r="BM832" s="108">
        <f ca="1">IF(Tabela2[[#This Row],[Data de atendimento do Ibama (considerar o primeiro documento/ação)]]="",_xlfn.DAYS(TODAY(),J832),_xlfn.DAYS(Tabela2[[#This Row],[Data de atendimento do Ibama (considerar o primeiro documento/ação)]],J832))</f>
        <v>54</v>
      </c>
      <c r="BN832" s="108" t="str">
        <f>IF(Tabela2[[#This Row],[Atendido pelo Ibama ("Não" ou "Sim")]]="Não","Preencher", IF(Tabela2[[#This Row],[Atendido pelo Ibama ("Não" ou "Sim")]]="Sim","NA",""))</f>
        <v>NA</v>
      </c>
      <c r="BO832" s="114" t="s">
        <v>7182</v>
      </c>
      <c r="BP832" s="108" t="str">
        <f>IF(Tabela2[[#This Row],[Forma de atendimento (primeiro documento/ação)]]= "Outros (especificar)", "PREENCHER","NA")</f>
        <v>NA</v>
      </c>
      <c r="BQ832" s="106" t="s">
        <v>123</v>
      </c>
      <c r="BR832" s="108" t="str">
        <f>IF(Tabela2[[#This Row],[Equipe do Ibama foi a campo? Houve sobrevoo do Poseidon?]] = "Sim", "PREENCHER","NA")</f>
        <v>NA</v>
      </c>
      <c r="BS832" s="108" t="s">
        <v>7120</v>
      </c>
      <c r="BT832" s="108" t="s">
        <v>7101</v>
      </c>
      <c r="BU832" s="108" t="s">
        <v>2696</v>
      </c>
      <c r="BV832" s="108" t="s">
        <v>123</v>
      </c>
      <c r="BW832" s="108" t="s">
        <v>123</v>
      </c>
      <c r="BX832" s="106" t="s">
        <v>7127</v>
      </c>
      <c r="BY832" s="140"/>
      <c r="BZ832" s="104" t="str">
        <f>IF(Tabela2[[#This Row],[Data do documento de encerramento]]="NA","NA",IF(Tabela2[[#This Row],[Data do documento de encerramento]]="","Pendente de conclusão/ encerramento",_xlfn.DAYS(Tabela2[[#This Row],[Data do documento de encerramento]],J832)))</f>
        <v>Pendente de conclusão/ encerramento</v>
      </c>
      <c r="CA832" s="109" t="s">
        <v>10815</v>
      </c>
      <c r="CB832" s="107"/>
      <c r="CC832" s="114"/>
      <c r="CD832" s="114"/>
      <c r="CE832" s="114"/>
      <c r="CF832" s="114"/>
    </row>
    <row r="833" spans="1:16359" ht="106.5">
      <c r="A833" s="106">
        <v>2025112539605</v>
      </c>
      <c r="B833" s="118" t="s">
        <v>10816</v>
      </c>
      <c r="C833" s="108" t="s">
        <v>672</v>
      </c>
      <c r="D833" s="106" t="s">
        <v>10817</v>
      </c>
      <c r="E833" s="106" t="s">
        <v>8019</v>
      </c>
      <c r="F833" s="106" t="s">
        <v>10818</v>
      </c>
      <c r="G833" s="106" t="s">
        <v>10819</v>
      </c>
      <c r="H833" s="106" t="s">
        <v>10820</v>
      </c>
      <c r="I833" s="105" t="s">
        <v>7120</v>
      </c>
      <c r="J833" s="105">
        <v>45985</v>
      </c>
      <c r="K833" s="105" t="e">
        <f>VLOOKUP(Tabela2[[#This Row],[SIEMA]],Siema2025,16,FALSE)</f>
        <v>#N/A</v>
      </c>
      <c r="L833" s="106" t="str">
        <f>IF(Tabela2[[#This Row],[Data]]="","Sem Informação",VLOOKUP(MONTH(Tabela2[[#This Row],[Data]]),'[1]Validação de dados'!$I$1:$J$13,2,0))</f>
        <v>Novembro</v>
      </c>
      <c r="M833" s="104">
        <f>YEAR(Tabela2[[#This Row],[Data]])</f>
        <v>2025</v>
      </c>
      <c r="N833" s="105" t="s">
        <v>167</v>
      </c>
      <c r="O833" s="105" t="s">
        <v>320</v>
      </c>
      <c r="P833" s="203" t="e">
        <f>VLOOKUP(Tabela2[[#This Row],[SIEMA]],Siema2024,21,FALSE)</f>
        <v>#REF!</v>
      </c>
      <c r="Q833" s="104" t="s">
        <v>7094</v>
      </c>
      <c r="R833" s="108"/>
      <c r="S833" s="107" t="s">
        <v>10821</v>
      </c>
      <c r="T833" s="104">
        <v>5</v>
      </c>
      <c r="U833" s="104" t="s">
        <v>7111</v>
      </c>
      <c r="V833" s="104" t="str">
        <f>IF(Q833="","",IF(ISNUMBER(Q833)=FALSE,"Não se aplica",IFERROR(VLOOKUP(Q833,Produtos!$A$1:$C$2319,3,FALSE),"Não Cadastrado")))</f>
        <v>Não se aplica</v>
      </c>
      <c r="W833" s="104"/>
      <c r="X833" s="113"/>
      <c r="Y833" s="109" t="str">
        <f>IF(W833="","", IF(W833="NC","", IF(W833="NE","", IF(W833="NA","",IFERROR(VLOOKUP(W833,[1]Produtos!$A$1:$C$2319,2,FALSE),"Não Cadastrado")))))</f>
        <v/>
      </c>
      <c r="Z833" s="104"/>
      <c r="AA833" s="104"/>
      <c r="AB833" s="104" t="str">
        <f>IF(W833="","",IF(ISNUMBER(W833)=FALSE,"Não se aplica",IFERROR(VLOOKUP(W833,[1]Produtos!$A$1:$C$2319,3,FALSE),"Não Cadastrado")))</f>
        <v/>
      </c>
      <c r="AC833" s="104"/>
      <c r="AD833" s="108"/>
      <c r="AE833" s="107" t="str">
        <f>IF(AC833="","", IF(AC833="NC","", IF(AC833="NE","", IF(AC833="NA","",IFERROR(VLOOKUP(AC833,[1]Produtos!$A$1:$C$2319,2,FALSE),"Não Cadastrado")))))</f>
        <v/>
      </c>
      <c r="AF833" s="104"/>
      <c r="AG833" s="104"/>
      <c r="AH833" s="104" t="str">
        <f>IF(AC833="","",IF(ISNUMBER(AC833)=FALSE,"Não se aplica",IFERROR(VLOOKUP(AC833,Produtos!$A$1:$C$2319,3,FALSE),"Não Cadastrado")))</f>
        <v/>
      </c>
      <c r="AI833" s="113"/>
      <c r="AJ833" s="104"/>
      <c r="AK833" s="107" t="s">
        <v>7229</v>
      </c>
      <c r="AL833" s="107"/>
      <c r="AM833" s="107"/>
      <c r="AN833" s="108"/>
      <c r="AO833" s="108"/>
      <c r="AP833" s="108"/>
      <c r="AQ833" s="108"/>
      <c r="AR833" s="114"/>
      <c r="AS833" s="108" t="s">
        <v>7181</v>
      </c>
      <c r="AT833" s="108"/>
      <c r="AU833" s="108"/>
      <c r="AV833" s="108"/>
      <c r="AW833" s="108"/>
      <c r="AX833" s="108"/>
      <c r="AY833" s="108"/>
      <c r="AZ833" s="108"/>
      <c r="BA833" s="108"/>
      <c r="BB833" s="108"/>
      <c r="BC833" s="108"/>
      <c r="BD833" s="108"/>
      <c r="BE833" s="108"/>
      <c r="BF833" s="110" t="s">
        <v>10822</v>
      </c>
      <c r="BG833" s="209"/>
      <c r="BH833" s="205"/>
      <c r="BI833" s="112" t="s">
        <v>2696</v>
      </c>
      <c r="BJ833" s="107" t="s">
        <v>7099</v>
      </c>
      <c r="BK833" s="104" t="s">
        <v>2696</v>
      </c>
      <c r="BL833" s="140">
        <v>46000</v>
      </c>
      <c r="BM833" s="108">
        <f ca="1">IF(Tabela2[[#This Row],[Data de atendimento do Ibama (considerar o primeiro documento/ação)]]="",_xlfn.DAYS(TODAY(),J833),_xlfn.DAYS(Tabela2[[#This Row],[Data de atendimento do Ibama (considerar o primeiro documento/ação)]],J833))</f>
        <v>15</v>
      </c>
      <c r="BN833" s="108" t="str">
        <f>IF(Tabela2[[#This Row],[Atendido pelo Ibama ("Não" ou "Sim")]]="Não","Preencher", IF(Tabela2[[#This Row],[Atendido pelo Ibama ("Não" ou "Sim")]]="Sim","NA",""))</f>
        <v>NA</v>
      </c>
      <c r="BO833" s="114" t="s">
        <v>7100</v>
      </c>
      <c r="BP833" s="108" t="str">
        <f>IF(Tabela2[[#This Row],[Forma de atendimento (primeiro documento/ação)]]= "Outros (especificar)", "PREENCHER","NA")</f>
        <v>NA</v>
      </c>
      <c r="BQ833" s="106" t="s">
        <v>123</v>
      </c>
      <c r="BR833" s="108" t="str">
        <f>IF(Tabela2[[#This Row],[Equipe do Ibama foi a campo? Houve sobrevoo do Poseidon?]] = "Sim", "PREENCHER","NA")</f>
        <v>NA</v>
      </c>
      <c r="BS833" s="108" t="s">
        <v>7120</v>
      </c>
      <c r="BT833" s="108" t="s">
        <v>7101</v>
      </c>
      <c r="BU833" s="108" t="s">
        <v>123</v>
      </c>
      <c r="BV833" s="108" t="s">
        <v>123</v>
      </c>
      <c r="BW833" s="108" t="s">
        <v>2696</v>
      </c>
      <c r="BX833" s="106" t="s">
        <v>7102</v>
      </c>
      <c r="BY833" s="140">
        <v>46000</v>
      </c>
      <c r="BZ833" s="104">
        <f>IF(Tabela2[[#This Row],[Data do documento de encerramento]]="NA","NA",IF(Tabela2[[#This Row],[Data do documento de encerramento]]="","Pendente de conclusão/ encerramento",_xlfn.DAYS(Tabela2[[#This Row],[Data do documento de encerramento]],J833)))</f>
        <v>15</v>
      </c>
      <c r="CA833" s="109" t="s">
        <v>10823</v>
      </c>
      <c r="CB833" s="107"/>
      <c r="CC833" s="114"/>
      <c r="CD833" s="114"/>
      <c r="CE833" s="114"/>
      <c r="CF833" s="114"/>
    </row>
    <row r="834" spans="1:16359" ht="76.5">
      <c r="A834" s="106">
        <v>202511454030</v>
      </c>
      <c r="B834" s="118" t="s">
        <v>10824</v>
      </c>
      <c r="C834" s="108" t="s">
        <v>10524</v>
      </c>
      <c r="D834" s="106" t="s">
        <v>5972</v>
      </c>
      <c r="E834" s="106" t="s">
        <v>10396</v>
      </c>
      <c r="F834" s="106" t="s">
        <v>10795</v>
      </c>
      <c r="G834" s="106" t="s">
        <v>10825</v>
      </c>
      <c r="H834" s="106" t="s">
        <v>10826</v>
      </c>
      <c r="I834" s="105" t="s">
        <v>7120</v>
      </c>
      <c r="J834" s="105">
        <v>45965</v>
      </c>
      <c r="K834" s="105" t="e">
        <f>VLOOKUP(Tabela2[[#This Row],[SIEMA]],Siema2025,16,FALSE)</f>
        <v>#N/A</v>
      </c>
      <c r="L834" s="106" t="str">
        <f>IF(Tabela2[[#This Row],[Data]]="","Sem Informação",VLOOKUP(MONTH(Tabela2[[#This Row],[Data]]),'[1]Validação de dados'!$I$1:$J$13,2,0))</f>
        <v>Novembro</v>
      </c>
      <c r="M834" s="104">
        <f>YEAR(Tabela2[[#This Row],[Data]])</f>
        <v>2025</v>
      </c>
      <c r="N834" s="105" t="s">
        <v>230</v>
      </c>
      <c r="O834" s="105" t="s">
        <v>320</v>
      </c>
      <c r="P834" s="104" t="e">
        <f>VLOOKUP(Tabela2[[#This Row],[SIEMA]],Siema2024,21,FALSE)</f>
        <v>#REF!</v>
      </c>
      <c r="Q834" s="104" t="s">
        <v>7094</v>
      </c>
      <c r="R834" s="108"/>
      <c r="S834" s="107" t="s">
        <v>541</v>
      </c>
      <c r="T834" s="104">
        <v>0.01</v>
      </c>
      <c r="U834" s="104" t="s">
        <v>7111</v>
      </c>
      <c r="V834" s="104" t="str">
        <f>IF(Q834="","",IF(ISNUMBER(Q834)=FALSE,"Não se aplica",IFERROR(VLOOKUP(Q834,Produtos!$A$1:$C$2319,3,FALSE),"Não Cadastrado")))</f>
        <v>Não se aplica</v>
      </c>
      <c r="W834" s="104"/>
      <c r="X834" s="113"/>
      <c r="Y834" s="109" t="str">
        <f>IF(W834="","", IF(W834="NC","", IF(W834="NE","", IF(W834="NA","",IFERROR(VLOOKUP(W834,[1]Produtos!$A$1:$C$2319,2,FALSE),"Não Cadastrado")))))</f>
        <v/>
      </c>
      <c r="Z834" s="104"/>
      <c r="AA834" s="104"/>
      <c r="AB834" s="104" t="str">
        <f>IF(W834="","",IF(ISNUMBER(W834)=FALSE,"Não se aplica",IFERROR(VLOOKUP(W834,[1]Produtos!$A$1:$C$2319,3,FALSE),"Não Cadastrado")))</f>
        <v/>
      </c>
      <c r="AC834" s="104"/>
      <c r="AD834" s="108"/>
      <c r="AE834" s="107" t="str">
        <f>IF(AC834="","", IF(AC834="NC","", IF(AC834="NE","", IF(AC834="NA","",IFERROR(VLOOKUP(AC834,[1]Produtos!$A$1:$C$2319,2,FALSE),"Não Cadastrado")))))</f>
        <v/>
      </c>
      <c r="AF834" s="104"/>
      <c r="AG834" s="104"/>
      <c r="AH834" s="104" t="str">
        <f>IF(AC834="","",IF(ISNUMBER(AC834)=FALSE,"Não se aplica",IFERROR(VLOOKUP(AC834,Produtos!$A$1:$C$2319,3,FALSE),"Não Cadastrado")))</f>
        <v/>
      </c>
      <c r="AI834" s="113"/>
      <c r="AJ834" s="104"/>
      <c r="AK834" s="107" t="s">
        <v>7285</v>
      </c>
      <c r="AL834" s="104"/>
      <c r="AM834" s="107"/>
      <c r="AN834" s="108"/>
      <c r="AO834" s="108"/>
      <c r="AP834" s="108"/>
      <c r="AQ834" s="108"/>
      <c r="AR834" s="114"/>
      <c r="AS834" s="108" t="s">
        <v>7181</v>
      </c>
      <c r="AT834" s="108" t="s">
        <v>7181</v>
      </c>
      <c r="AU834" s="108"/>
      <c r="AV834" s="108"/>
      <c r="AW834" s="108"/>
      <c r="AX834" s="108"/>
      <c r="AY834" s="108"/>
      <c r="AZ834" s="108"/>
      <c r="BA834" s="108"/>
      <c r="BB834" s="108"/>
      <c r="BC834" s="108"/>
      <c r="BD834" s="108"/>
      <c r="BE834" s="108"/>
      <c r="BF834" s="110" t="s">
        <v>10798</v>
      </c>
      <c r="BG834" s="110"/>
      <c r="BH834" s="205" t="s">
        <v>10799</v>
      </c>
      <c r="BI834" s="112" t="s">
        <v>2696</v>
      </c>
      <c r="BJ834" s="107" t="s">
        <v>7099</v>
      </c>
      <c r="BK834" s="104" t="s">
        <v>2696</v>
      </c>
      <c r="BL834" s="140">
        <v>45966</v>
      </c>
      <c r="BM834" s="108">
        <f ca="1">IF(Tabela2[[#This Row],[Data de atendimento do Ibama (considerar o primeiro documento/ação)]]="",_xlfn.DAYS(TODAY(),J834),_xlfn.DAYS(Tabela2[[#This Row],[Data de atendimento do Ibama (considerar o primeiro documento/ação)]],J834))</f>
        <v>1</v>
      </c>
      <c r="BN834" s="108" t="str">
        <f>IF(Tabela2[[#This Row],[Atendido pelo Ibama ("Não" ou "Sim")]]="Não","Preencher", IF(Tabela2[[#This Row],[Atendido pelo Ibama ("Não" ou "Sim")]]="Sim","NA",""))</f>
        <v>NA</v>
      </c>
      <c r="BO834" s="114" t="s">
        <v>7423</v>
      </c>
      <c r="BP834" s="108" t="str">
        <f>IF(Tabela2[[#This Row],[Forma de atendimento (primeiro documento/ação)]]= "Outros (especificar)", "PREENCHER","NA")</f>
        <v>NA</v>
      </c>
      <c r="BQ834" s="106" t="s">
        <v>2696</v>
      </c>
      <c r="BR834" s="108" t="s">
        <v>123</v>
      </c>
      <c r="BS834" s="108" t="s">
        <v>2696</v>
      </c>
      <c r="BT834" s="108" t="s">
        <v>7101</v>
      </c>
      <c r="BU834" s="108" t="s">
        <v>2696</v>
      </c>
      <c r="BV834" s="108" t="s">
        <v>123</v>
      </c>
      <c r="BW834" s="108" t="s">
        <v>123</v>
      </c>
      <c r="BX834" s="106" t="s">
        <v>7127</v>
      </c>
      <c r="BY834" s="140"/>
      <c r="BZ834" s="104" t="str">
        <f>IF(Tabela2[[#This Row],[Data do documento de encerramento]]="NA","NA",IF(Tabela2[[#This Row],[Data do documento de encerramento]]="","Pendente de conclusão/ encerramento",_xlfn.DAYS(Tabela2[[#This Row],[Data do documento de encerramento]],J834)))</f>
        <v>Pendente de conclusão/ encerramento</v>
      </c>
      <c r="CA834" s="109" t="s">
        <v>10827</v>
      </c>
      <c r="CB834" s="107"/>
      <c r="CC834" s="114"/>
      <c r="CD834" s="114"/>
      <c r="CE834" s="114"/>
      <c r="CF834" s="114"/>
    </row>
    <row r="835" spans="1:16359" ht="76.5">
      <c r="A835" s="106">
        <v>2025101532419</v>
      </c>
      <c r="B835" s="118" t="s">
        <v>10828</v>
      </c>
      <c r="C835" s="108" t="s">
        <v>10583</v>
      </c>
      <c r="D835" s="106" t="s">
        <v>4253</v>
      </c>
      <c r="E835" s="106" t="s">
        <v>9040</v>
      </c>
      <c r="F835" s="106" t="s">
        <v>10829</v>
      </c>
      <c r="G835" s="106" t="s">
        <v>10830</v>
      </c>
      <c r="H835" s="106" t="s">
        <v>10831</v>
      </c>
      <c r="I835" s="105" t="s">
        <v>7120</v>
      </c>
      <c r="J835" s="105">
        <v>45943</v>
      </c>
      <c r="K835" s="105" t="e">
        <f>VLOOKUP(Tabela2[[#This Row],[SIEMA]],Siema2025,16,FALSE)</f>
        <v>#N/A</v>
      </c>
      <c r="L835" s="106" t="str">
        <f>IF(Tabela2[[#This Row],[Data]]="","Sem Informação",VLOOKUP(MONTH(Tabela2[[#This Row],[Data]]),'[1]Validação de dados'!$I$1:$J$13,2,0))</f>
        <v>Outubro</v>
      </c>
      <c r="M835" s="104">
        <f>YEAR(Tabela2[[#This Row],[Data]])</f>
        <v>2025</v>
      </c>
      <c r="N835" s="105" t="s">
        <v>167</v>
      </c>
      <c r="O835" s="105" t="s">
        <v>320</v>
      </c>
      <c r="P835" s="218" t="e">
        <f>VLOOKUP(Tabela2[[#This Row],[SIEMA]],Siema2024,21,FALSE)</f>
        <v>#REF!</v>
      </c>
      <c r="Q835" s="104" t="e" cm="1">
        <f t="array" aca="1" ref="Q835" ca="1">se</f>
        <v>#NAME?</v>
      </c>
      <c r="R835" s="108"/>
      <c r="S835" s="107"/>
      <c r="T835" s="104"/>
      <c r="U835" s="104"/>
      <c r="V835" s="104"/>
      <c r="W835" s="104"/>
      <c r="X835" s="113"/>
      <c r="Y835" s="109" t="str">
        <f>IF(W835="","", IF(W835="NC","", IF(W835="NE","", IF(W835="NA","",IFERROR(VLOOKUP(W835,[1]Produtos!$A$1:$C$2319,2,FALSE),"Não Cadastrado")))))</f>
        <v/>
      </c>
      <c r="Z835" s="104"/>
      <c r="AA835" s="104"/>
      <c r="AB835" s="104" t="str">
        <f>IF(W835="","",IF(ISNUMBER(W835)=FALSE,"Não se aplica",IFERROR(VLOOKUP(W835,[1]Produtos!$A$1:$C$2319,3,FALSE),"Não Cadastrado")))</f>
        <v/>
      </c>
      <c r="AC835" s="104"/>
      <c r="AD835" s="108"/>
      <c r="AE835" s="107" t="str">
        <f>IF(AC835="","", IF(AC835="NC","", IF(AC835="NE","", IF(AC835="NA","",IFERROR(VLOOKUP(AC835,[1]Produtos!$A$1:$C$2319,2,FALSE),"Não Cadastrado")))))</f>
        <v/>
      </c>
      <c r="AF835" s="104"/>
      <c r="AG835" s="104"/>
      <c r="AH835" s="104" t="str">
        <f>IF(AC835="","",IF(ISNUMBER(AC835)=FALSE,"Não se aplica",IFERROR(VLOOKUP(AC835,Produtos!$A$1:$C$2319,3,FALSE),"Não Cadastrado")))</f>
        <v/>
      </c>
      <c r="AI835" s="113" t="s">
        <v>7181</v>
      </c>
      <c r="AJ835" s="104"/>
      <c r="AK835" s="107" t="s">
        <v>9658</v>
      </c>
      <c r="AL835" s="107"/>
      <c r="AM835" s="107"/>
      <c r="AN835" s="108"/>
      <c r="AO835" s="108"/>
      <c r="AP835" s="108"/>
      <c r="AQ835" s="108"/>
      <c r="AR835" s="114"/>
      <c r="AS835" s="108" t="s">
        <v>7181</v>
      </c>
      <c r="AT835" s="108"/>
      <c r="AU835" s="108"/>
      <c r="AV835" s="108"/>
      <c r="AW835" s="108"/>
      <c r="AX835" s="108"/>
      <c r="AY835" s="108"/>
      <c r="AZ835" s="108"/>
      <c r="BA835" s="108"/>
      <c r="BB835" s="108"/>
      <c r="BC835" s="108"/>
      <c r="BD835" s="108"/>
      <c r="BE835" s="108"/>
      <c r="BF835" s="110" t="s">
        <v>10832</v>
      </c>
      <c r="BG835" s="222"/>
      <c r="BH835" s="205"/>
      <c r="BI835" s="112" t="s">
        <v>2696</v>
      </c>
      <c r="BJ835" s="107" t="s">
        <v>7099</v>
      </c>
      <c r="BK835" s="104" t="s">
        <v>2696</v>
      </c>
      <c r="BL835" s="140">
        <v>45944</v>
      </c>
      <c r="BM835" s="108">
        <f ca="1">IF(Tabela2[[#This Row],[Data de atendimento do Ibama (considerar o primeiro documento/ação)]]="",_xlfn.DAYS(TODAY(),J835),_xlfn.DAYS(Tabela2[[#This Row],[Data de atendimento do Ibama (considerar o primeiro documento/ação)]],J835))</f>
        <v>1</v>
      </c>
      <c r="BN835" s="108" t="str">
        <f>IF(Tabela2[[#This Row],[Atendido pelo Ibama ("Não" ou "Sim")]]="Não","Preencher", IF(Tabela2[[#This Row],[Atendido pelo Ibama ("Não" ou "Sim")]]="Sim","NA",""))</f>
        <v>NA</v>
      </c>
      <c r="BO835" s="114" t="s">
        <v>7423</v>
      </c>
      <c r="BP835" s="108" t="str">
        <f>IF(Tabela2[[#This Row],[Forma de atendimento (primeiro documento/ação)]]= "Outros (especificar)", "PREENCHER","NA")</f>
        <v>NA</v>
      </c>
      <c r="BQ835" s="106" t="s">
        <v>2696</v>
      </c>
      <c r="BR835" s="108" t="s">
        <v>123</v>
      </c>
      <c r="BS835" s="108" t="s">
        <v>2696</v>
      </c>
      <c r="BT835" s="108" t="s">
        <v>7101</v>
      </c>
      <c r="BU835" s="108" t="s">
        <v>123</v>
      </c>
      <c r="BV835" s="108" t="s">
        <v>123</v>
      </c>
      <c r="BW835" s="108" t="s">
        <v>123</v>
      </c>
      <c r="BX835" s="106" t="s">
        <v>7127</v>
      </c>
      <c r="BY835" s="140"/>
      <c r="BZ835" s="104" t="str">
        <f>IF(Tabela2[[#This Row],[Data do documento de encerramento]]="NA","NA",IF(Tabela2[[#This Row],[Data do documento de encerramento]]="","Pendente de conclusão/ encerramento",_xlfn.DAYS(Tabela2[[#This Row],[Data do documento de encerramento]],J835)))</f>
        <v>Pendente de conclusão/ encerramento</v>
      </c>
      <c r="CA835" s="109" t="s">
        <v>10833</v>
      </c>
      <c r="CB835" s="107"/>
      <c r="CC835" s="114"/>
      <c r="CD835" s="114"/>
      <c r="CE835" s="114"/>
      <c r="CF835" s="114"/>
    </row>
    <row r="836" spans="1:16359" ht="45.75">
      <c r="A836" s="214">
        <v>2026060115</v>
      </c>
      <c r="B836" s="118" t="s">
        <v>10834</v>
      </c>
      <c r="C836" s="145" t="s">
        <v>7135</v>
      </c>
      <c r="D836" s="142" t="s">
        <v>10835</v>
      </c>
      <c r="E836" s="106" t="s">
        <v>7939</v>
      </c>
      <c r="F836" s="106" t="s">
        <v>10244</v>
      </c>
      <c r="G836" s="172" t="s">
        <v>10836</v>
      </c>
      <c r="H836" s="172" t="s">
        <v>10837</v>
      </c>
      <c r="I836" s="229" t="s">
        <v>7120</v>
      </c>
      <c r="J836" s="229">
        <v>45951</v>
      </c>
      <c r="K836" s="229" t="s">
        <v>355</v>
      </c>
      <c r="L836" s="142" t="str">
        <f>IF(Tabela2[[#This Row],[Data]]="","Sem Informação",VLOOKUP(MONTH(Tabela2[[#This Row],[Data]]),'[1]Validação de dados'!$I$1:$J$13,2,0))</f>
        <v>Outubro</v>
      </c>
      <c r="M836" s="142">
        <f>YEAR(Tabela2[[#This Row],[Data]])</f>
        <v>2025</v>
      </c>
      <c r="N836" s="229" t="s">
        <v>167</v>
      </c>
      <c r="O836" s="229" t="s">
        <v>286</v>
      </c>
      <c r="P836" s="216" t="e">
        <f>VLOOKUP(Tabela2[[#This Row],[SIEMA]],Siema2024,21,FALSE)</f>
        <v>#REF!</v>
      </c>
      <c r="Q836" s="216">
        <v>1268</v>
      </c>
      <c r="R836" s="217" t="e">
        <f>VLOOKUP(Tabela2[[#This Row],[SIEMA]],Siema2025,10,FALSE)</f>
        <v>#N/A</v>
      </c>
      <c r="S836" s="220" t="str">
        <f>IF(Q836="","", IF(Q836="NC","", IF(Q836="NE","", IF(Q836="NA","",IFERROR(VLOOKUP(Q836,[1]Produtos!$A$1:$C$2319,2,FALSE),"Não Cadastrado")))))</f>
        <v>DESTILADOS DE PETRÓLEO, N.E. ou DERIVADOS DE PETRÓLEO, N.E.</v>
      </c>
      <c r="T836" s="216">
        <v>35</v>
      </c>
      <c r="U836" s="216" t="s">
        <v>7111</v>
      </c>
      <c r="V836" s="216">
        <f>IF(Q836="","",IF(ISNUMBER(Q836)=FALSE,"Não se aplica",IFERROR(VLOOKUP(Q836,Produtos!$A$1:$C$2319,3,FALSE),"Não Cadastrado")))</f>
        <v>3</v>
      </c>
      <c r="W836" s="216" t="e">
        <f>VLOOKUP(Tabela2[[#This Row],[SIEMA]],Siema2024,10,FALSE)</f>
        <v>#REF!</v>
      </c>
      <c r="X836" s="217" t="str">
        <f>IF(Tabela2[[#This Row],[Origem do acidente]] = "Plataforma", "PREENCHER","NA")</f>
        <v>NA</v>
      </c>
      <c r="Y836" s="220" t="e">
        <f>IF(W836="","", IF(W836="NC","", IF(W836="NE","", IF(W836="NA","",IFERROR(VLOOKUP(W836,[1]Produtos!$A$1:$C$2319,2,FALSE),"Não Cadastrado")))))</f>
        <v>#REF!</v>
      </c>
      <c r="Z836" s="216" t="e">
        <f>VLOOKUP(Tabela2[[#This Row],[SIEMA]],Siema2025,11,FALSE)</f>
        <v>#N/A</v>
      </c>
      <c r="AA836" s="216" t="e">
        <f>VLOOKUP(Tabela2[[#This Row],[SIEMA]],Siema2024,12,FALSE)</f>
        <v>#REF!</v>
      </c>
      <c r="AB836" s="216" t="e">
        <f>IF(W836="","",IF(ISNUMBER(W836)=FALSE,"Não se aplica",IFERROR(VLOOKUP(W836,[1]Produtos!$A$1:$C$2319,3,FALSE),"Não Cadastrado")))</f>
        <v>#REF!</v>
      </c>
      <c r="AC836" s="216"/>
      <c r="AD836" s="217" t="str">
        <f>IF(Tabela2[[#This Row],[Origem do acidente]] = "Plataforma", "PREENCHER","NA")</f>
        <v>NA</v>
      </c>
      <c r="AE836" s="220" t="str">
        <f>IF(AC836="","", IF(AC836="NC","", IF(AC836="NE","", IF(AC836="NA","",IFERROR(VLOOKUP(AC836,[1]Produtos!$A$1:$C$2319,2,FALSE),"Não Cadastrado")))))</f>
        <v/>
      </c>
      <c r="AF836" s="216"/>
      <c r="AG836" s="216"/>
      <c r="AH836" s="216" t="str">
        <f>IF(AC836="","",IF(ISNUMBER(AC836)=FALSE,"Não se aplica",IFERROR(VLOOKUP(AC836,Produtos!$A$1:$C$2319,3,FALSE),"Não Cadastrado")))</f>
        <v/>
      </c>
      <c r="AI836" s="216"/>
      <c r="AJ836" s="142" t="s">
        <v>10838</v>
      </c>
      <c r="AK836" s="220" t="s">
        <v>7311</v>
      </c>
      <c r="AL836" s="220" t="s">
        <v>7381</v>
      </c>
      <c r="AM836" s="220" t="s">
        <v>7623</v>
      </c>
      <c r="AN836" s="145"/>
      <c r="AO836" s="145"/>
      <c r="AP836" s="145"/>
      <c r="AQ836" s="145"/>
      <c r="AR836" s="147"/>
      <c r="AS836" s="145"/>
      <c r="AT836" s="145"/>
      <c r="AU836" s="145"/>
      <c r="AV836" s="145"/>
      <c r="AW836" s="145" t="s">
        <v>7181</v>
      </c>
      <c r="AX836" s="145"/>
      <c r="AY836" s="145"/>
      <c r="AZ836" s="145"/>
      <c r="BA836" s="145"/>
      <c r="BB836" s="145"/>
      <c r="BC836" s="217" t="str">
        <f>IF(Tabela2[[#This Row],[Outro(s) ]] = "X", "PREENCHER","NA")</f>
        <v>NA</v>
      </c>
      <c r="BD836" s="145"/>
      <c r="BE836" s="145"/>
      <c r="BF836" s="209" t="s">
        <v>6834</v>
      </c>
      <c r="BG836" s="209"/>
      <c r="BH836" s="211" t="s">
        <v>6834</v>
      </c>
      <c r="BI836" s="210" t="s">
        <v>7062</v>
      </c>
      <c r="BJ836" s="220" t="s">
        <v>7099</v>
      </c>
      <c r="BK836" s="216" t="s">
        <v>2696</v>
      </c>
      <c r="BL836" s="223">
        <v>46009</v>
      </c>
      <c r="BM836" s="145">
        <f ca="1">IF(Tabela2[[#This Row],[Data de atendimento do Ibama (considerar o primeiro documento/ação)]]="",_xlfn.DAYS(TODAY(),J836),_xlfn.DAYS(Tabela2[[#This Row],[Data de atendimento do Ibama (considerar o primeiro documento/ação)]],J836))</f>
        <v>58</v>
      </c>
      <c r="BN836" s="217" t="str">
        <f>IF(Tabela2[[#This Row],[Atendido pelo Ibama ("Não" ou "Sim")]]="Não","Preencher", IF(Tabela2[[#This Row],[Atendido pelo Ibama ("Não" ou "Sim")]]="Sim","NA",""))</f>
        <v>NA</v>
      </c>
      <c r="BO836" s="221" t="s">
        <v>7138</v>
      </c>
      <c r="BP836" s="217" t="str">
        <f>IF(Tabela2[[#This Row],[Forma de atendimento (primeiro documento/ação)]]= "Outros (especificar)", "PREENCHER","NA")</f>
        <v>NA</v>
      </c>
      <c r="BQ836" s="216" t="s">
        <v>123</v>
      </c>
      <c r="BR836" s="217" t="str">
        <f>IF(Tabela2[[#This Row],[Equipe do Ibama foi a campo? Houve sobrevoo do Poseidon?]] = "Sim", "PREENCHER","NA")</f>
        <v>NA</v>
      </c>
      <c r="BS836" s="217" t="str">
        <f>IF(Tabela2[[#This Row],[Se sim, foi emitida Ordem de Emergência? (informações vinculada à coluna CK)]] = "Sim", "PREENCHER","NA")</f>
        <v>NA</v>
      </c>
      <c r="BT836" s="217" t="s">
        <v>7114</v>
      </c>
      <c r="BU836" s="217" t="s">
        <v>123</v>
      </c>
      <c r="BV836" s="217" t="s">
        <v>2696</v>
      </c>
      <c r="BW836" s="217" t="s">
        <v>123</v>
      </c>
      <c r="BX836" s="216" t="s">
        <v>7127</v>
      </c>
      <c r="BY836" s="223"/>
      <c r="BZ836" s="142" t="str">
        <f>IF(Tabela2[[#This Row],[Data do documento de encerramento]]="NA","NA",IF(Tabela2[[#This Row],[Data do documento de encerramento]]="","Pendente de conclusão/ encerramento",_xlfn.DAYS(Tabela2[[#This Row],[Data do documento de encerramento]],J836)))</f>
        <v>Pendente de conclusão/ encerramento</v>
      </c>
      <c r="CA836" s="220" t="s">
        <v>10839</v>
      </c>
      <c r="CB836" s="230"/>
      <c r="CC836" s="147"/>
      <c r="CD836" s="147"/>
      <c r="CE836" s="147"/>
      <c r="CF836" s="147"/>
      <c r="CG836" s="231"/>
      <c r="CH836" s="231"/>
      <c r="CI836" s="231"/>
      <c r="CJ836" s="231"/>
      <c r="CK836" s="231"/>
      <c r="CL836" s="231"/>
      <c r="CM836" s="231"/>
      <c r="CN836" s="231"/>
      <c r="CO836" s="231"/>
      <c r="CP836" s="231"/>
      <c r="CQ836" s="231"/>
      <c r="CR836" s="231"/>
      <c r="CS836" s="231"/>
      <c r="CT836" s="231"/>
      <c r="CU836" s="231"/>
      <c r="CV836" s="231"/>
      <c r="CW836" s="231"/>
      <c r="CX836" s="231"/>
      <c r="CY836" s="231"/>
      <c r="CZ836" s="231"/>
      <c r="DA836" s="231"/>
      <c r="DB836" s="231"/>
      <c r="DC836" s="231"/>
      <c r="DD836" s="231"/>
      <c r="DE836" s="231"/>
      <c r="DF836" s="231"/>
      <c r="DG836" s="231"/>
      <c r="DH836" s="231"/>
      <c r="DI836" s="231"/>
      <c r="DJ836" s="231"/>
      <c r="DK836" s="231"/>
      <c r="DL836" s="231"/>
      <c r="DM836" s="231"/>
      <c r="DN836" s="231"/>
      <c r="DO836" s="231"/>
      <c r="DP836" s="231"/>
      <c r="DQ836" s="231"/>
      <c r="DR836" s="231"/>
      <c r="DS836" s="231"/>
      <c r="DT836" s="231"/>
      <c r="DU836" s="231"/>
      <c r="DV836" s="231"/>
      <c r="DW836" s="231"/>
      <c r="DX836" s="231"/>
      <c r="DY836" s="231"/>
      <c r="DZ836" s="231"/>
      <c r="EA836" s="231"/>
      <c r="EB836" s="231"/>
      <c r="EC836" s="231"/>
      <c r="ED836" s="231"/>
      <c r="EE836" s="231"/>
      <c r="EF836" s="231"/>
      <c r="EG836" s="231"/>
      <c r="EH836" s="231"/>
      <c r="EI836" s="231"/>
      <c r="EJ836" s="231"/>
      <c r="EK836" s="231"/>
      <c r="EL836" s="231"/>
      <c r="EM836" s="231"/>
      <c r="EN836" s="231"/>
      <c r="EO836" s="231"/>
      <c r="EP836" s="231"/>
      <c r="EQ836" s="231"/>
      <c r="ER836" s="231"/>
      <c r="ES836" s="231"/>
      <c r="ET836" s="231"/>
      <c r="EU836" s="231"/>
      <c r="EV836" s="231"/>
      <c r="EW836" s="231"/>
      <c r="EX836" s="231"/>
      <c r="EY836" s="231"/>
      <c r="EZ836" s="231"/>
      <c r="FA836" s="231"/>
      <c r="FB836" s="231"/>
      <c r="FC836" s="231"/>
      <c r="FD836" s="231"/>
      <c r="FE836" s="231"/>
      <c r="FF836" s="231"/>
      <c r="FG836" s="231"/>
      <c r="FH836" s="231"/>
      <c r="FI836" s="231"/>
      <c r="FJ836" s="231"/>
      <c r="FK836" s="231"/>
      <c r="FL836" s="231"/>
      <c r="FM836" s="231"/>
      <c r="FN836" s="231"/>
      <c r="FO836" s="231"/>
      <c r="FP836" s="231"/>
      <c r="FQ836" s="231"/>
      <c r="FR836" s="231"/>
      <c r="FS836" s="231"/>
      <c r="FT836" s="231"/>
      <c r="FU836" s="231"/>
      <c r="FV836" s="231"/>
      <c r="FW836" s="231"/>
      <c r="FX836" s="231"/>
      <c r="FY836" s="231"/>
      <c r="FZ836" s="231"/>
      <c r="GA836" s="231"/>
      <c r="GB836" s="231"/>
      <c r="GC836" s="231"/>
      <c r="GD836" s="231"/>
      <c r="GE836" s="231"/>
      <c r="GF836" s="231"/>
      <c r="GG836" s="231"/>
      <c r="GH836" s="231"/>
      <c r="GI836" s="231"/>
      <c r="GJ836" s="231"/>
      <c r="GK836" s="231"/>
      <c r="GL836" s="231"/>
      <c r="GM836" s="231"/>
      <c r="GN836" s="231"/>
      <c r="GO836" s="231"/>
      <c r="GP836" s="231"/>
      <c r="GQ836" s="231"/>
      <c r="GR836" s="231"/>
      <c r="GS836" s="231"/>
      <c r="GT836" s="231"/>
      <c r="GU836" s="231"/>
      <c r="GV836" s="231"/>
      <c r="GW836" s="231"/>
      <c r="GX836" s="231"/>
      <c r="GY836" s="231"/>
      <c r="GZ836" s="231"/>
      <c r="HA836" s="231"/>
      <c r="HB836" s="231"/>
      <c r="HC836" s="231"/>
      <c r="HD836" s="231"/>
      <c r="HE836" s="231"/>
      <c r="HF836" s="231"/>
      <c r="HG836" s="231"/>
      <c r="HH836" s="231"/>
      <c r="HI836" s="231"/>
      <c r="HJ836" s="231"/>
      <c r="HK836" s="231"/>
      <c r="HL836" s="231"/>
      <c r="HM836" s="231"/>
      <c r="HN836" s="231"/>
      <c r="HO836" s="231"/>
      <c r="HP836" s="231"/>
      <c r="HQ836" s="231"/>
      <c r="HR836" s="231"/>
      <c r="HS836" s="231"/>
      <c r="HT836" s="231"/>
      <c r="HU836" s="231"/>
      <c r="HV836" s="231"/>
      <c r="HW836" s="231"/>
      <c r="HX836" s="231"/>
      <c r="HY836" s="231"/>
      <c r="HZ836" s="231"/>
      <c r="IA836" s="231"/>
      <c r="IB836" s="231"/>
      <c r="IC836" s="231"/>
      <c r="ID836" s="231"/>
      <c r="IE836" s="231"/>
      <c r="IF836" s="231"/>
      <c r="IG836" s="231"/>
      <c r="IH836" s="231"/>
      <c r="II836" s="231"/>
      <c r="IJ836" s="231"/>
      <c r="IK836" s="231"/>
      <c r="IL836" s="231"/>
      <c r="IM836" s="231"/>
      <c r="IN836" s="231"/>
      <c r="IO836" s="231"/>
      <c r="IP836" s="231"/>
      <c r="IQ836" s="231"/>
      <c r="IR836" s="231"/>
      <c r="IS836" s="231"/>
      <c r="IT836" s="231"/>
      <c r="IU836" s="231"/>
      <c r="IV836" s="231"/>
      <c r="IW836" s="231"/>
      <c r="IX836" s="231"/>
      <c r="IY836" s="231"/>
      <c r="IZ836" s="231"/>
      <c r="JA836" s="231"/>
      <c r="JB836" s="231"/>
      <c r="JC836" s="231"/>
      <c r="JD836" s="231"/>
      <c r="JE836" s="231"/>
      <c r="JF836" s="231"/>
      <c r="JG836" s="231"/>
      <c r="JH836" s="231"/>
      <c r="JI836" s="231"/>
      <c r="JJ836" s="231"/>
      <c r="JK836" s="231"/>
      <c r="JL836" s="231"/>
      <c r="JM836" s="231"/>
      <c r="JN836" s="231"/>
      <c r="JO836" s="231"/>
      <c r="JP836" s="231"/>
      <c r="JQ836" s="231"/>
      <c r="JR836" s="231"/>
      <c r="JS836" s="231"/>
      <c r="JT836" s="231"/>
      <c r="JU836" s="231"/>
      <c r="JV836" s="231"/>
      <c r="JW836" s="231"/>
      <c r="JX836" s="231"/>
      <c r="JY836" s="231"/>
      <c r="JZ836" s="231"/>
      <c r="KA836" s="231"/>
      <c r="KB836" s="231"/>
      <c r="KC836" s="231"/>
      <c r="KD836" s="231"/>
      <c r="KE836" s="231"/>
      <c r="KF836" s="231"/>
      <c r="KG836" s="231"/>
      <c r="KH836" s="231"/>
      <c r="KI836" s="231"/>
      <c r="KJ836" s="231"/>
      <c r="KK836" s="231"/>
      <c r="KL836" s="231"/>
      <c r="KM836" s="231"/>
      <c r="KN836" s="231"/>
      <c r="KO836" s="231"/>
      <c r="KP836" s="231"/>
      <c r="KQ836" s="231"/>
      <c r="KR836" s="231"/>
      <c r="KS836" s="231"/>
      <c r="KT836" s="231"/>
      <c r="KU836" s="231"/>
      <c r="KV836" s="231"/>
      <c r="KW836" s="231"/>
      <c r="KX836" s="231"/>
      <c r="KY836" s="231"/>
      <c r="KZ836" s="231"/>
      <c r="LA836" s="231"/>
      <c r="LB836" s="231"/>
      <c r="LC836" s="231"/>
      <c r="LD836" s="231"/>
      <c r="LE836" s="231"/>
      <c r="LF836" s="231"/>
      <c r="LG836" s="231"/>
      <c r="LH836" s="231"/>
      <c r="LI836" s="231"/>
      <c r="LJ836" s="231"/>
      <c r="LK836" s="231"/>
      <c r="LL836" s="231"/>
      <c r="LM836" s="231"/>
      <c r="LN836" s="231"/>
      <c r="LO836" s="231"/>
      <c r="LP836" s="231"/>
      <c r="LQ836" s="231"/>
      <c r="LR836" s="231"/>
      <c r="LS836" s="231"/>
      <c r="LT836" s="231"/>
      <c r="LU836" s="231"/>
      <c r="LV836" s="231"/>
      <c r="LW836" s="231"/>
      <c r="LX836" s="231"/>
      <c r="LY836" s="231"/>
      <c r="LZ836" s="231"/>
      <c r="MA836" s="231"/>
      <c r="MB836" s="231"/>
      <c r="MC836" s="231"/>
      <c r="MD836" s="231"/>
      <c r="ME836" s="231"/>
      <c r="MF836" s="231"/>
      <c r="MG836" s="231"/>
      <c r="MH836" s="231"/>
      <c r="MI836" s="231"/>
      <c r="MJ836" s="231"/>
      <c r="MK836" s="231"/>
      <c r="ML836" s="231"/>
      <c r="MM836" s="231"/>
      <c r="MN836" s="231"/>
      <c r="MO836" s="231"/>
      <c r="MP836" s="231"/>
      <c r="MQ836" s="231"/>
      <c r="MR836" s="231"/>
      <c r="MS836" s="231"/>
      <c r="MT836" s="231"/>
      <c r="MU836" s="231"/>
      <c r="MV836" s="231"/>
      <c r="MW836" s="231"/>
      <c r="MX836" s="231"/>
      <c r="MY836" s="231"/>
      <c r="MZ836" s="231"/>
      <c r="NA836" s="231"/>
      <c r="NB836" s="231"/>
      <c r="NC836" s="231"/>
      <c r="ND836" s="231"/>
      <c r="NE836" s="231"/>
      <c r="NF836" s="231"/>
      <c r="NG836" s="231"/>
      <c r="NH836" s="231"/>
      <c r="NI836" s="231"/>
      <c r="NJ836" s="231"/>
      <c r="NK836" s="231"/>
      <c r="NL836" s="231"/>
      <c r="NM836" s="231"/>
      <c r="NN836" s="231"/>
      <c r="NO836" s="231"/>
      <c r="NP836" s="231"/>
      <c r="NQ836" s="231"/>
      <c r="NR836" s="231"/>
      <c r="NS836" s="231"/>
      <c r="NT836" s="231"/>
      <c r="NU836" s="231"/>
      <c r="NV836" s="231"/>
      <c r="NW836" s="231"/>
      <c r="NX836" s="231"/>
      <c r="NY836" s="231"/>
      <c r="NZ836" s="231"/>
      <c r="OA836" s="231"/>
      <c r="OB836" s="231"/>
      <c r="OC836" s="231"/>
      <c r="OD836" s="231"/>
      <c r="OE836" s="231"/>
      <c r="OF836" s="231"/>
      <c r="OG836" s="231"/>
      <c r="OH836" s="231"/>
      <c r="OI836" s="231"/>
      <c r="OJ836" s="231"/>
      <c r="OK836" s="231"/>
      <c r="OL836" s="231"/>
      <c r="OM836" s="231"/>
      <c r="ON836" s="231"/>
      <c r="OO836" s="231"/>
      <c r="OP836" s="231"/>
      <c r="OQ836" s="231"/>
      <c r="OR836" s="231"/>
      <c r="OS836" s="231"/>
      <c r="OT836" s="231"/>
      <c r="OU836" s="231"/>
      <c r="OV836" s="231"/>
      <c r="OW836" s="231"/>
      <c r="OX836" s="231"/>
      <c r="OY836" s="231"/>
      <c r="OZ836" s="231"/>
      <c r="PA836" s="231"/>
      <c r="PB836" s="231"/>
      <c r="PC836" s="231"/>
      <c r="PD836" s="231"/>
      <c r="PE836" s="231"/>
      <c r="PF836" s="231"/>
      <c r="PG836" s="231"/>
      <c r="PH836" s="231"/>
      <c r="PI836" s="231"/>
      <c r="PJ836" s="231"/>
      <c r="PK836" s="231"/>
      <c r="PL836" s="231"/>
      <c r="PM836" s="231"/>
      <c r="PN836" s="231"/>
      <c r="PO836" s="231"/>
      <c r="PP836" s="231"/>
      <c r="PQ836" s="231"/>
      <c r="PR836" s="231"/>
      <c r="PS836" s="231"/>
      <c r="PT836" s="231"/>
      <c r="PU836" s="231"/>
      <c r="PV836" s="231"/>
      <c r="PW836" s="231"/>
      <c r="PX836" s="231"/>
      <c r="PY836" s="231"/>
      <c r="PZ836" s="231"/>
      <c r="QA836" s="231"/>
      <c r="QB836" s="231"/>
      <c r="QC836" s="231"/>
      <c r="QD836" s="231"/>
      <c r="QE836" s="231"/>
      <c r="QF836" s="231"/>
      <c r="QG836" s="231"/>
      <c r="QH836" s="231"/>
      <c r="QI836" s="231"/>
      <c r="QJ836" s="231"/>
      <c r="QK836" s="231"/>
      <c r="QL836" s="231"/>
      <c r="QM836" s="231"/>
      <c r="QN836" s="231"/>
      <c r="QO836" s="231"/>
      <c r="QP836" s="231"/>
      <c r="QQ836" s="231"/>
      <c r="QR836" s="231"/>
      <c r="QS836" s="231"/>
      <c r="QT836" s="231"/>
      <c r="QU836" s="231"/>
      <c r="QV836" s="231"/>
      <c r="QW836" s="231"/>
      <c r="QX836" s="231"/>
      <c r="QY836" s="231"/>
      <c r="QZ836" s="231"/>
      <c r="RA836" s="231"/>
      <c r="RB836" s="231"/>
      <c r="RC836" s="231"/>
      <c r="RD836" s="231"/>
      <c r="RE836" s="231"/>
      <c r="RF836" s="231"/>
      <c r="RG836" s="231"/>
      <c r="RH836" s="231"/>
      <c r="RI836" s="231"/>
      <c r="RJ836" s="231"/>
      <c r="RK836" s="231"/>
      <c r="RL836" s="231"/>
      <c r="RM836" s="231"/>
      <c r="RN836" s="231"/>
      <c r="RO836" s="231"/>
      <c r="RP836" s="231"/>
      <c r="RQ836" s="231"/>
      <c r="RR836" s="231"/>
      <c r="RS836" s="231"/>
      <c r="RT836" s="231"/>
      <c r="RU836" s="231"/>
      <c r="RV836" s="231"/>
      <c r="RW836" s="231"/>
      <c r="RX836" s="231"/>
      <c r="RY836" s="231"/>
      <c r="RZ836" s="231"/>
      <c r="SA836" s="231"/>
      <c r="SB836" s="231"/>
      <c r="SC836" s="231"/>
      <c r="SD836" s="231"/>
      <c r="SE836" s="231"/>
      <c r="SF836" s="231"/>
      <c r="SG836" s="231"/>
      <c r="SH836" s="231"/>
      <c r="SI836" s="231"/>
      <c r="SJ836" s="231"/>
      <c r="SK836" s="231"/>
      <c r="SL836" s="231"/>
      <c r="SM836" s="231"/>
      <c r="SN836" s="231"/>
      <c r="SO836" s="231"/>
      <c r="SP836" s="231"/>
      <c r="SQ836" s="231"/>
      <c r="SR836" s="231"/>
      <c r="SS836" s="231"/>
      <c r="ST836" s="231"/>
      <c r="SU836" s="231"/>
      <c r="SV836" s="231"/>
      <c r="SW836" s="231"/>
      <c r="SX836" s="231"/>
      <c r="SY836" s="231"/>
      <c r="SZ836" s="231"/>
      <c r="TA836" s="231"/>
      <c r="TB836" s="231"/>
      <c r="TC836" s="231"/>
      <c r="TD836" s="231"/>
      <c r="TE836" s="231"/>
      <c r="TF836" s="231"/>
      <c r="TG836" s="231"/>
      <c r="TH836" s="231"/>
      <c r="TI836" s="231"/>
      <c r="TJ836" s="231"/>
      <c r="TK836" s="231"/>
      <c r="TL836" s="231"/>
      <c r="TM836" s="231"/>
      <c r="TN836" s="231"/>
      <c r="TO836" s="231"/>
      <c r="TP836" s="231"/>
      <c r="TQ836" s="231"/>
      <c r="TR836" s="231"/>
      <c r="TS836" s="231"/>
      <c r="TT836" s="231"/>
      <c r="TU836" s="231"/>
      <c r="TV836" s="231"/>
      <c r="TW836" s="231"/>
      <c r="TX836" s="231"/>
      <c r="TY836" s="231"/>
      <c r="TZ836" s="231"/>
      <c r="UA836" s="231"/>
      <c r="UB836" s="231"/>
      <c r="UC836" s="231"/>
      <c r="UD836" s="231"/>
      <c r="UE836" s="231"/>
      <c r="UF836" s="231"/>
      <c r="UG836" s="231"/>
      <c r="UH836" s="231"/>
      <c r="UI836" s="231"/>
      <c r="UJ836" s="231"/>
      <c r="UK836" s="231"/>
      <c r="UL836" s="231"/>
      <c r="UM836" s="231"/>
      <c r="UN836" s="231"/>
      <c r="UO836" s="231"/>
      <c r="UP836" s="231"/>
      <c r="UQ836" s="231"/>
      <c r="UR836" s="231"/>
      <c r="US836" s="231"/>
      <c r="UT836" s="231"/>
      <c r="UU836" s="231"/>
      <c r="UV836" s="231"/>
      <c r="UW836" s="231"/>
      <c r="UX836" s="231"/>
      <c r="UY836" s="231"/>
      <c r="UZ836" s="231"/>
      <c r="VA836" s="231"/>
      <c r="VB836" s="231"/>
      <c r="VC836" s="231"/>
      <c r="VD836" s="231"/>
      <c r="VE836" s="231"/>
      <c r="VF836" s="231"/>
      <c r="VG836" s="231"/>
      <c r="VH836" s="231"/>
      <c r="VI836" s="231"/>
      <c r="VJ836" s="231"/>
      <c r="VK836" s="231"/>
      <c r="VL836" s="231"/>
      <c r="VM836" s="231"/>
      <c r="VN836" s="231"/>
      <c r="VO836" s="231"/>
      <c r="VP836" s="231"/>
      <c r="VQ836" s="231"/>
      <c r="VR836" s="231"/>
      <c r="VS836" s="231"/>
      <c r="VT836" s="231"/>
      <c r="VU836" s="231"/>
      <c r="VV836" s="231"/>
      <c r="VW836" s="231"/>
      <c r="VX836" s="231"/>
      <c r="VY836" s="231"/>
      <c r="VZ836" s="231"/>
      <c r="WA836" s="231"/>
      <c r="WB836" s="231"/>
      <c r="WC836" s="231"/>
      <c r="WD836" s="231"/>
      <c r="WE836" s="231"/>
      <c r="WF836" s="231"/>
      <c r="WG836" s="231"/>
      <c r="WH836" s="231"/>
      <c r="WI836" s="231"/>
      <c r="WJ836" s="231"/>
      <c r="WK836" s="231"/>
      <c r="WL836" s="231"/>
      <c r="WM836" s="231"/>
      <c r="WN836" s="231"/>
      <c r="WO836" s="231"/>
      <c r="WP836" s="231"/>
      <c r="WQ836" s="231"/>
      <c r="WR836" s="231"/>
      <c r="WS836" s="231"/>
      <c r="WT836" s="231"/>
      <c r="WU836" s="231"/>
      <c r="WV836" s="231"/>
      <c r="WW836" s="231"/>
      <c r="WX836" s="231"/>
      <c r="WY836" s="231"/>
      <c r="WZ836" s="231"/>
      <c r="XA836" s="231"/>
      <c r="XB836" s="231"/>
      <c r="XC836" s="231"/>
      <c r="XD836" s="231"/>
      <c r="XE836" s="231"/>
      <c r="XF836" s="231"/>
      <c r="XG836" s="231"/>
      <c r="XH836" s="231"/>
      <c r="XI836" s="231"/>
      <c r="XJ836" s="231"/>
      <c r="XK836" s="231"/>
      <c r="XL836" s="231"/>
      <c r="XM836" s="231"/>
      <c r="XN836" s="231"/>
      <c r="XO836" s="231"/>
      <c r="XP836" s="231"/>
      <c r="XQ836" s="231"/>
      <c r="XR836" s="231"/>
      <c r="XS836" s="231"/>
      <c r="XT836" s="231"/>
      <c r="XU836" s="231"/>
      <c r="XV836" s="231"/>
      <c r="XW836" s="231"/>
      <c r="XX836" s="231"/>
      <c r="XY836" s="231"/>
      <c r="XZ836" s="231"/>
      <c r="YA836" s="231"/>
      <c r="YB836" s="231"/>
      <c r="YC836" s="231"/>
      <c r="YD836" s="231"/>
      <c r="YE836" s="231"/>
      <c r="YF836" s="231"/>
      <c r="YG836" s="231"/>
      <c r="YH836" s="231"/>
      <c r="YI836" s="231"/>
      <c r="YJ836" s="231"/>
      <c r="YK836" s="231"/>
      <c r="YL836" s="231"/>
      <c r="YM836" s="231"/>
      <c r="YN836" s="231"/>
      <c r="YO836" s="231"/>
      <c r="YP836" s="231"/>
      <c r="YQ836" s="231"/>
      <c r="YR836" s="231"/>
      <c r="YS836" s="231"/>
      <c r="YT836" s="231"/>
      <c r="YU836" s="231"/>
      <c r="YV836" s="231"/>
      <c r="YW836" s="231"/>
      <c r="YX836" s="231"/>
      <c r="YY836" s="231"/>
      <c r="YZ836" s="231"/>
      <c r="ZA836" s="231"/>
      <c r="ZB836" s="231"/>
      <c r="ZC836" s="231"/>
      <c r="ZD836" s="231"/>
      <c r="ZE836" s="231"/>
      <c r="ZF836" s="231"/>
      <c r="ZG836" s="231"/>
      <c r="ZH836" s="231"/>
      <c r="ZI836" s="231"/>
      <c r="ZJ836" s="231"/>
      <c r="ZK836" s="231"/>
      <c r="ZL836" s="231"/>
      <c r="ZM836" s="231"/>
      <c r="ZN836" s="231"/>
      <c r="ZO836" s="231"/>
      <c r="ZP836" s="231"/>
      <c r="ZQ836" s="231"/>
      <c r="ZR836" s="231"/>
      <c r="ZS836" s="231"/>
      <c r="ZT836" s="231"/>
      <c r="ZU836" s="231"/>
      <c r="ZV836" s="231"/>
      <c r="ZW836" s="231"/>
      <c r="ZX836" s="231"/>
      <c r="ZY836" s="231"/>
      <c r="ZZ836" s="231"/>
      <c r="AAA836" s="231"/>
      <c r="AAB836" s="231"/>
      <c r="AAC836" s="231"/>
      <c r="AAD836" s="231"/>
      <c r="AAE836" s="231"/>
      <c r="AAF836" s="231"/>
      <c r="AAG836" s="231"/>
      <c r="AAH836" s="231"/>
      <c r="AAI836" s="231"/>
      <c r="AAJ836" s="231"/>
      <c r="AAK836" s="231"/>
      <c r="AAL836" s="231"/>
      <c r="AAM836" s="231"/>
      <c r="AAN836" s="231"/>
      <c r="AAO836" s="231"/>
      <c r="AAP836" s="231"/>
      <c r="AAQ836" s="231"/>
      <c r="AAR836" s="231"/>
      <c r="AAS836" s="231"/>
      <c r="AAT836" s="231"/>
      <c r="AAU836" s="231"/>
      <c r="AAV836" s="231"/>
      <c r="AAW836" s="231"/>
      <c r="AAX836" s="231"/>
      <c r="AAY836" s="231"/>
      <c r="AAZ836" s="231"/>
      <c r="ABA836" s="231"/>
      <c r="ABB836" s="231"/>
      <c r="ABC836" s="231"/>
      <c r="ABD836" s="231"/>
      <c r="ABE836" s="231"/>
      <c r="ABF836" s="231"/>
      <c r="ABG836" s="231"/>
      <c r="ABH836" s="231"/>
      <c r="ABI836" s="231"/>
      <c r="ABJ836" s="231"/>
      <c r="ABK836" s="231"/>
      <c r="ABL836" s="231"/>
      <c r="ABM836" s="231"/>
      <c r="ABN836" s="231"/>
      <c r="ABO836" s="231"/>
      <c r="ABP836" s="231"/>
      <c r="ABQ836" s="231"/>
      <c r="ABR836" s="231"/>
      <c r="ABS836" s="231"/>
      <c r="ABT836" s="231"/>
      <c r="ABU836" s="231"/>
      <c r="ABV836" s="231"/>
      <c r="ABW836" s="231"/>
      <c r="ABX836" s="231"/>
      <c r="ABY836" s="231"/>
      <c r="ABZ836" s="231"/>
      <c r="ACA836" s="231"/>
      <c r="ACB836" s="231"/>
      <c r="ACC836" s="231"/>
      <c r="ACD836" s="231"/>
      <c r="ACE836" s="231"/>
      <c r="ACF836" s="231"/>
      <c r="ACG836" s="231"/>
      <c r="ACH836" s="231"/>
      <c r="ACI836" s="231"/>
      <c r="ACJ836" s="231"/>
      <c r="ACK836" s="231"/>
      <c r="ACL836" s="231"/>
      <c r="ACM836" s="231"/>
      <c r="ACN836" s="231"/>
      <c r="ACO836" s="231"/>
      <c r="ACP836" s="231"/>
      <c r="ACQ836" s="231"/>
      <c r="ACR836" s="231"/>
      <c r="ACS836" s="231"/>
      <c r="ACT836" s="231"/>
      <c r="ACU836" s="231"/>
      <c r="ACV836" s="231"/>
      <c r="ACW836" s="231"/>
      <c r="ACX836" s="231"/>
      <c r="ACY836" s="231"/>
      <c r="ACZ836" s="231"/>
      <c r="ADA836" s="231"/>
      <c r="ADB836" s="231"/>
      <c r="ADC836" s="231"/>
      <c r="ADD836" s="231"/>
      <c r="ADE836" s="231"/>
      <c r="ADF836" s="231"/>
      <c r="ADG836" s="231"/>
      <c r="ADH836" s="231"/>
      <c r="ADI836" s="231"/>
      <c r="ADJ836" s="231"/>
      <c r="ADK836" s="231"/>
      <c r="ADL836" s="231"/>
      <c r="ADM836" s="231"/>
      <c r="ADN836" s="231"/>
      <c r="ADO836" s="231"/>
      <c r="ADP836" s="231"/>
      <c r="ADQ836" s="231"/>
      <c r="ADR836" s="231"/>
      <c r="ADS836" s="231"/>
      <c r="ADT836" s="231"/>
      <c r="ADU836" s="231"/>
      <c r="ADV836" s="231"/>
      <c r="ADW836" s="231"/>
      <c r="ADX836" s="231"/>
      <c r="ADY836" s="231"/>
      <c r="ADZ836" s="231"/>
      <c r="AEA836" s="231"/>
      <c r="AEB836" s="231"/>
      <c r="AEC836" s="231"/>
      <c r="AED836" s="231"/>
      <c r="AEE836" s="231"/>
      <c r="AEF836" s="231"/>
      <c r="AEG836" s="231"/>
      <c r="AEH836" s="231"/>
      <c r="AEI836" s="231"/>
      <c r="AEJ836" s="231"/>
      <c r="AEK836" s="231"/>
      <c r="AEL836" s="231"/>
      <c r="AEM836" s="231"/>
      <c r="AEN836" s="231"/>
      <c r="AEO836" s="231"/>
      <c r="AEP836" s="231"/>
      <c r="AEQ836" s="231"/>
      <c r="AER836" s="231"/>
      <c r="AES836" s="231"/>
      <c r="AET836" s="231"/>
      <c r="AEU836" s="231"/>
      <c r="AEV836" s="231"/>
      <c r="AEW836" s="231"/>
      <c r="AEX836" s="231"/>
      <c r="AEY836" s="231"/>
      <c r="AEZ836" s="231"/>
      <c r="AFA836" s="231"/>
      <c r="AFB836" s="231"/>
      <c r="AFC836" s="231"/>
      <c r="AFD836" s="231"/>
      <c r="AFE836" s="231"/>
      <c r="AFF836" s="231"/>
      <c r="AFG836" s="231"/>
      <c r="AFH836" s="231"/>
      <c r="AFI836" s="231"/>
      <c r="AFJ836" s="231"/>
      <c r="AFK836" s="231"/>
      <c r="AFL836" s="231"/>
      <c r="AFM836" s="231"/>
      <c r="AFN836" s="231"/>
      <c r="AFO836" s="231"/>
      <c r="AFP836" s="231"/>
      <c r="AFQ836" s="231"/>
      <c r="AFR836" s="231"/>
      <c r="AFS836" s="231"/>
      <c r="AFT836" s="231"/>
      <c r="AFU836" s="231"/>
      <c r="AFV836" s="231"/>
      <c r="AFW836" s="231"/>
      <c r="AFX836" s="231"/>
      <c r="AFY836" s="231"/>
      <c r="AFZ836" s="231"/>
      <c r="AGA836" s="231"/>
      <c r="AGB836" s="231"/>
      <c r="AGC836" s="231"/>
      <c r="AGD836" s="231"/>
      <c r="AGE836" s="231"/>
      <c r="AGF836" s="231"/>
      <c r="AGG836" s="231"/>
      <c r="AGH836" s="231"/>
      <c r="AGI836" s="231"/>
      <c r="AGJ836" s="231"/>
      <c r="AGK836" s="231"/>
      <c r="AGL836" s="231"/>
      <c r="AGM836" s="231"/>
      <c r="AGN836" s="231"/>
      <c r="AGO836" s="231"/>
      <c r="AGP836" s="231"/>
      <c r="AGQ836" s="231"/>
      <c r="AGR836" s="231"/>
      <c r="AGS836" s="231"/>
      <c r="AGT836" s="231"/>
      <c r="AGU836" s="231"/>
      <c r="AGV836" s="231"/>
      <c r="AGW836" s="231"/>
      <c r="AGX836" s="231"/>
      <c r="AGY836" s="231"/>
      <c r="AGZ836" s="231"/>
      <c r="AHA836" s="231"/>
      <c r="AHB836" s="231"/>
      <c r="AHC836" s="231"/>
      <c r="AHD836" s="231"/>
      <c r="AHE836" s="231"/>
      <c r="AHF836" s="231"/>
      <c r="AHG836" s="231"/>
      <c r="AHH836" s="231"/>
      <c r="AHI836" s="231"/>
      <c r="AHJ836" s="231"/>
      <c r="AHK836" s="231"/>
      <c r="AHL836" s="231"/>
      <c r="AHM836" s="231"/>
      <c r="AHN836" s="231"/>
      <c r="AHO836" s="231"/>
      <c r="AHP836" s="231"/>
      <c r="AHQ836" s="231"/>
      <c r="AHR836" s="231"/>
      <c r="AHS836" s="231"/>
      <c r="AHT836" s="231"/>
      <c r="AHU836" s="231"/>
      <c r="AHV836" s="231"/>
      <c r="AHW836" s="231"/>
      <c r="AHX836" s="231"/>
      <c r="AHY836" s="231"/>
      <c r="AHZ836" s="231"/>
      <c r="AIA836" s="231"/>
      <c r="AIB836" s="231"/>
      <c r="AIC836" s="231"/>
      <c r="AID836" s="231"/>
      <c r="AIE836" s="231"/>
      <c r="AIF836" s="231"/>
      <c r="AIG836" s="231"/>
      <c r="AIH836" s="231"/>
      <c r="AII836" s="231"/>
      <c r="AIJ836" s="231"/>
      <c r="AIK836" s="231"/>
      <c r="AIL836" s="231"/>
      <c r="AIM836" s="231"/>
      <c r="AIN836" s="231"/>
      <c r="AIO836" s="231"/>
      <c r="AIP836" s="231"/>
      <c r="AIQ836" s="231"/>
      <c r="AIR836" s="231"/>
      <c r="AIS836" s="231"/>
      <c r="AIT836" s="231"/>
      <c r="AIU836" s="231"/>
      <c r="AIV836" s="231"/>
      <c r="AIW836" s="231"/>
      <c r="AIX836" s="231"/>
      <c r="AIY836" s="231"/>
      <c r="AIZ836" s="231"/>
      <c r="AJA836" s="231"/>
      <c r="AJB836" s="231"/>
      <c r="AJC836" s="231"/>
      <c r="AJD836" s="231"/>
      <c r="AJE836" s="231"/>
      <c r="AJF836" s="231"/>
      <c r="AJG836" s="231"/>
      <c r="AJH836" s="231"/>
      <c r="AJI836" s="231"/>
      <c r="AJJ836" s="231"/>
      <c r="AJK836" s="231"/>
      <c r="AJL836" s="231"/>
      <c r="AJM836" s="231"/>
      <c r="AJN836" s="231"/>
      <c r="AJO836" s="231"/>
      <c r="AJP836" s="231"/>
      <c r="AJQ836" s="231"/>
      <c r="AJR836" s="231"/>
      <c r="AJS836" s="231"/>
      <c r="AJT836" s="231"/>
      <c r="AJU836" s="231"/>
      <c r="AJV836" s="231"/>
      <c r="AJW836" s="231"/>
      <c r="AJX836" s="231"/>
      <c r="AJY836" s="231"/>
      <c r="AJZ836" s="231"/>
      <c r="AKA836" s="231"/>
      <c r="AKB836" s="231"/>
      <c r="AKC836" s="231"/>
      <c r="AKD836" s="231"/>
      <c r="AKE836" s="231"/>
      <c r="AKF836" s="231"/>
      <c r="AKG836" s="231"/>
      <c r="AKH836" s="231"/>
      <c r="AKI836" s="231"/>
      <c r="AKJ836" s="231"/>
      <c r="AKK836" s="231"/>
      <c r="AKL836" s="231"/>
      <c r="AKM836" s="231"/>
      <c r="AKN836" s="231"/>
      <c r="AKO836" s="231"/>
      <c r="AKP836" s="231"/>
      <c r="AKQ836" s="231"/>
      <c r="AKR836" s="231"/>
      <c r="AKS836" s="231"/>
      <c r="AKT836" s="231"/>
      <c r="AKU836" s="231"/>
      <c r="AKV836" s="231"/>
      <c r="AKW836" s="231"/>
      <c r="AKX836" s="231"/>
      <c r="AKY836" s="231"/>
      <c r="AKZ836" s="231"/>
      <c r="ALA836" s="231"/>
      <c r="ALB836" s="231"/>
      <c r="ALC836" s="231"/>
      <c r="ALD836" s="231"/>
      <c r="ALE836" s="231"/>
      <c r="ALF836" s="231"/>
      <c r="ALG836" s="231"/>
      <c r="ALH836" s="231"/>
      <c r="ALI836" s="231"/>
      <c r="ALJ836" s="231"/>
      <c r="ALK836" s="231"/>
      <c r="ALL836" s="231"/>
      <c r="ALM836" s="231"/>
      <c r="ALN836" s="231"/>
      <c r="ALO836" s="231"/>
      <c r="ALP836" s="231"/>
      <c r="ALQ836" s="231"/>
      <c r="ALR836" s="231"/>
      <c r="ALS836" s="231"/>
      <c r="ALT836" s="231"/>
      <c r="ALU836" s="231"/>
      <c r="ALV836" s="231"/>
      <c r="ALW836" s="231"/>
      <c r="ALX836" s="231"/>
      <c r="ALY836" s="231"/>
      <c r="ALZ836" s="231"/>
      <c r="AMA836" s="231"/>
      <c r="AMB836" s="231"/>
      <c r="AMC836" s="231"/>
      <c r="AMD836" s="231"/>
      <c r="AME836" s="231"/>
      <c r="AMF836" s="231"/>
      <c r="AMG836" s="231"/>
      <c r="AMH836" s="231"/>
      <c r="AMI836" s="231"/>
      <c r="AMJ836" s="231"/>
      <c r="AMK836" s="231"/>
      <c r="AML836" s="231"/>
      <c r="AMM836" s="231"/>
      <c r="AMN836" s="231"/>
      <c r="AMO836" s="231"/>
      <c r="AMP836" s="231"/>
      <c r="AMQ836" s="231"/>
      <c r="AMR836" s="231"/>
      <c r="AMS836" s="231"/>
      <c r="AMT836" s="231"/>
      <c r="AMU836" s="231"/>
      <c r="AMV836" s="231"/>
      <c r="AMW836" s="231"/>
      <c r="AMX836" s="231"/>
      <c r="AMY836" s="231"/>
      <c r="AMZ836" s="231"/>
      <c r="ANA836" s="231"/>
      <c r="ANB836" s="231"/>
      <c r="ANC836" s="231"/>
      <c r="AND836" s="231"/>
      <c r="ANE836" s="231"/>
      <c r="ANF836" s="231"/>
      <c r="ANG836" s="231"/>
      <c r="ANH836" s="231"/>
      <c r="ANI836" s="231"/>
      <c r="ANJ836" s="231"/>
      <c r="ANK836" s="231"/>
      <c r="ANL836" s="231"/>
      <c r="ANM836" s="231"/>
      <c r="ANN836" s="231"/>
      <c r="ANO836" s="231"/>
      <c r="ANP836" s="231"/>
      <c r="ANQ836" s="231"/>
      <c r="ANR836" s="231"/>
      <c r="ANS836" s="231"/>
      <c r="ANT836" s="231"/>
      <c r="ANU836" s="231"/>
      <c r="ANV836" s="231"/>
      <c r="ANW836" s="231"/>
      <c r="ANX836" s="231"/>
      <c r="ANY836" s="231"/>
      <c r="ANZ836" s="231"/>
      <c r="AOA836" s="231"/>
      <c r="AOB836" s="231"/>
      <c r="AOC836" s="231"/>
      <c r="AOD836" s="231"/>
      <c r="AOE836" s="231"/>
      <c r="AOF836" s="231"/>
      <c r="AOG836" s="231"/>
      <c r="AOH836" s="231"/>
      <c r="AOI836" s="231"/>
      <c r="AOJ836" s="231"/>
      <c r="AOK836" s="231"/>
      <c r="AOL836" s="231"/>
      <c r="AOM836" s="231"/>
      <c r="AON836" s="231"/>
      <c r="AOO836" s="231"/>
      <c r="AOP836" s="231"/>
      <c r="AOQ836" s="231"/>
      <c r="AOR836" s="231"/>
      <c r="AOS836" s="231"/>
      <c r="AOT836" s="231"/>
      <c r="AOU836" s="231"/>
      <c r="AOV836" s="231"/>
      <c r="AOW836" s="231"/>
      <c r="AOX836" s="231"/>
      <c r="AOY836" s="231"/>
      <c r="AOZ836" s="231"/>
      <c r="APA836" s="231"/>
      <c r="APB836" s="231"/>
      <c r="APC836" s="231"/>
      <c r="APD836" s="231"/>
      <c r="APE836" s="231"/>
      <c r="APF836" s="231"/>
      <c r="APG836" s="231"/>
      <c r="APH836" s="231"/>
      <c r="API836" s="231"/>
      <c r="APJ836" s="231"/>
      <c r="APK836" s="231"/>
      <c r="APL836" s="231"/>
      <c r="APM836" s="231"/>
      <c r="APN836" s="231"/>
      <c r="APO836" s="231"/>
      <c r="APP836" s="231"/>
      <c r="APQ836" s="231"/>
      <c r="APR836" s="231"/>
      <c r="APS836" s="231"/>
      <c r="APT836" s="231"/>
      <c r="APU836" s="231"/>
      <c r="APV836" s="231"/>
      <c r="APW836" s="231"/>
      <c r="APX836" s="231"/>
      <c r="APY836" s="231"/>
      <c r="APZ836" s="231"/>
      <c r="AQA836" s="231"/>
      <c r="AQB836" s="231"/>
      <c r="AQC836" s="231"/>
      <c r="AQD836" s="231"/>
      <c r="AQE836" s="231"/>
      <c r="AQF836" s="231"/>
      <c r="AQG836" s="231"/>
      <c r="AQH836" s="231"/>
      <c r="AQI836" s="231"/>
      <c r="AQJ836" s="231"/>
      <c r="AQK836" s="231"/>
      <c r="AQL836" s="231"/>
      <c r="AQM836" s="231"/>
      <c r="AQN836" s="231"/>
      <c r="AQO836" s="231"/>
      <c r="AQP836" s="231"/>
      <c r="AQQ836" s="231"/>
      <c r="AQR836" s="231"/>
      <c r="AQS836" s="231"/>
      <c r="AQT836" s="231"/>
      <c r="AQU836" s="231"/>
      <c r="AQV836" s="231"/>
      <c r="AQW836" s="231"/>
      <c r="AQX836" s="231"/>
      <c r="AQY836" s="231"/>
      <c r="AQZ836" s="231"/>
      <c r="ARA836" s="231"/>
      <c r="ARB836" s="231"/>
      <c r="ARC836" s="231"/>
      <c r="ARD836" s="231"/>
      <c r="ARE836" s="231"/>
      <c r="ARF836" s="231"/>
      <c r="ARG836" s="231"/>
      <c r="ARH836" s="231"/>
      <c r="ARI836" s="231"/>
      <c r="ARJ836" s="231"/>
      <c r="ARK836" s="231"/>
      <c r="ARL836" s="231"/>
      <c r="ARM836" s="231"/>
      <c r="ARN836" s="231"/>
      <c r="ARO836" s="231"/>
      <c r="ARP836" s="231"/>
      <c r="ARQ836" s="231"/>
      <c r="ARR836" s="231"/>
      <c r="ARS836" s="231"/>
      <c r="ART836" s="231"/>
      <c r="ARU836" s="231"/>
      <c r="ARV836" s="231"/>
      <c r="ARW836" s="231"/>
      <c r="ARX836" s="231"/>
      <c r="ARY836" s="231"/>
      <c r="ARZ836" s="231"/>
      <c r="ASA836" s="231"/>
      <c r="ASB836" s="231"/>
      <c r="ASC836" s="231"/>
      <c r="ASD836" s="231"/>
      <c r="ASE836" s="231"/>
      <c r="ASF836" s="231"/>
      <c r="ASG836" s="231"/>
      <c r="ASH836" s="231"/>
      <c r="ASI836" s="231"/>
      <c r="ASJ836" s="231"/>
      <c r="ASK836" s="231"/>
      <c r="ASL836" s="231"/>
      <c r="ASM836" s="231"/>
      <c r="ASN836" s="231"/>
      <c r="ASO836" s="231"/>
      <c r="ASP836" s="231"/>
      <c r="ASQ836" s="231"/>
      <c r="ASR836" s="231"/>
      <c r="ASS836" s="231"/>
      <c r="AST836" s="231"/>
      <c r="ASU836" s="231"/>
      <c r="ASV836" s="231"/>
      <c r="ASW836" s="231"/>
      <c r="ASX836" s="231"/>
      <c r="ASY836" s="231"/>
      <c r="ASZ836" s="231"/>
      <c r="ATA836" s="231"/>
      <c r="ATB836" s="231"/>
      <c r="ATC836" s="231"/>
      <c r="ATD836" s="231"/>
      <c r="ATE836" s="231"/>
      <c r="ATF836" s="231"/>
      <c r="ATG836" s="231"/>
      <c r="ATH836" s="231"/>
      <c r="ATI836" s="231"/>
      <c r="ATJ836" s="231"/>
      <c r="ATK836" s="231"/>
      <c r="ATL836" s="231"/>
      <c r="ATM836" s="231"/>
      <c r="ATN836" s="231"/>
      <c r="ATO836" s="231"/>
      <c r="ATP836" s="231"/>
      <c r="ATQ836" s="231"/>
      <c r="ATR836" s="231"/>
      <c r="ATS836" s="231"/>
      <c r="ATT836" s="231"/>
      <c r="ATU836" s="231"/>
      <c r="ATV836" s="231"/>
      <c r="ATW836" s="231"/>
      <c r="ATX836" s="231"/>
      <c r="ATY836" s="231"/>
      <c r="ATZ836" s="231"/>
      <c r="AUA836" s="231"/>
      <c r="AUB836" s="231"/>
      <c r="AUC836" s="231"/>
      <c r="AUD836" s="231"/>
      <c r="AUE836" s="231"/>
      <c r="AUF836" s="231"/>
      <c r="AUG836" s="231"/>
      <c r="AUH836" s="231"/>
      <c r="AUI836" s="231"/>
      <c r="AUJ836" s="231"/>
      <c r="AUK836" s="231"/>
      <c r="AUL836" s="231"/>
      <c r="AUM836" s="231"/>
      <c r="AUN836" s="231"/>
      <c r="AUO836" s="231"/>
      <c r="AUP836" s="231"/>
      <c r="AUQ836" s="231"/>
      <c r="AUR836" s="231"/>
      <c r="AUS836" s="231"/>
      <c r="AUT836" s="231"/>
      <c r="AUU836" s="231"/>
      <c r="AUV836" s="231"/>
      <c r="AUW836" s="231"/>
      <c r="AUX836" s="231"/>
      <c r="AUY836" s="231"/>
      <c r="AUZ836" s="231"/>
      <c r="AVA836" s="231"/>
      <c r="AVB836" s="231"/>
      <c r="AVC836" s="231"/>
      <c r="AVD836" s="231"/>
      <c r="AVE836" s="231"/>
      <c r="AVF836" s="231"/>
      <c r="AVG836" s="231"/>
      <c r="AVH836" s="231"/>
      <c r="AVI836" s="231"/>
      <c r="AVJ836" s="231"/>
      <c r="AVK836" s="231"/>
      <c r="AVL836" s="231"/>
      <c r="AVM836" s="231"/>
      <c r="AVN836" s="231"/>
      <c r="AVO836" s="231"/>
      <c r="AVP836" s="231"/>
      <c r="AVQ836" s="231"/>
      <c r="AVR836" s="231"/>
      <c r="AVS836" s="231"/>
      <c r="AVT836" s="231"/>
      <c r="AVU836" s="231"/>
      <c r="AVV836" s="231"/>
      <c r="AVW836" s="231"/>
      <c r="AVX836" s="231"/>
      <c r="AVY836" s="231"/>
      <c r="AVZ836" s="231"/>
      <c r="AWA836" s="231"/>
      <c r="AWB836" s="231"/>
      <c r="AWC836" s="231"/>
      <c r="AWD836" s="231"/>
      <c r="AWE836" s="231"/>
      <c r="AWF836" s="231"/>
      <c r="AWG836" s="231"/>
      <c r="AWH836" s="231"/>
      <c r="AWI836" s="231"/>
      <c r="AWJ836" s="231"/>
      <c r="AWK836" s="231"/>
      <c r="AWL836" s="231"/>
      <c r="AWM836" s="231"/>
      <c r="AWN836" s="231"/>
      <c r="AWO836" s="231"/>
      <c r="AWP836" s="231"/>
      <c r="AWQ836" s="231"/>
      <c r="AWR836" s="231"/>
      <c r="AWS836" s="231"/>
      <c r="AWT836" s="231"/>
      <c r="AWU836" s="231"/>
      <c r="AWV836" s="231"/>
      <c r="AWW836" s="231"/>
      <c r="AWX836" s="231"/>
      <c r="AWY836" s="231"/>
      <c r="AWZ836" s="231"/>
      <c r="AXA836" s="231"/>
      <c r="AXB836" s="231"/>
      <c r="AXC836" s="231"/>
      <c r="AXD836" s="231"/>
      <c r="AXE836" s="231"/>
      <c r="AXF836" s="231"/>
      <c r="AXG836" s="231"/>
      <c r="AXH836" s="231"/>
      <c r="AXI836" s="231"/>
      <c r="AXJ836" s="231"/>
      <c r="AXK836" s="231"/>
      <c r="AXL836" s="231"/>
      <c r="AXM836" s="231"/>
      <c r="AXN836" s="231"/>
      <c r="AXO836" s="231"/>
      <c r="AXP836" s="231"/>
      <c r="AXQ836" s="231"/>
      <c r="AXR836" s="231"/>
      <c r="AXS836" s="231"/>
      <c r="AXT836" s="231"/>
      <c r="AXU836" s="231"/>
      <c r="AXV836" s="231"/>
      <c r="AXW836" s="231"/>
      <c r="AXX836" s="231"/>
      <c r="AXY836" s="231"/>
      <c r="AXZ836" s="231"/>
      <c r="AYA836" s="231"/>
      <c r="AYB836" s="231"/>
      <c r="AYC836" s="231"/>
      <c r="AYD836" s="231"/>
      <c r="AYE836" s="231"/>
      <c r="AYF836" s="231"/>
      <c r="AYG836" s="231"/>
      <c r="AYH836" s="231"/>
      <c r="AYI836" s="231"/>
      <c r="AYJ836" s="231"/>
      <c r="AYK836" s="231"/>
      <c r="AYL836" s="231"/>
      <c r="AYM836" s="231"/>
      <c r="AYN836" s="231"/>
      <c r="AYO836" s="231"/>
      <c r="AYP836" s="231"/>
      <c r="AYQ836" s="231"/>
      <c r="AYR836" s="231"/>
      <c r="AYS836" s="231"/>
      <c r="AYT836" s="231"/>
      <c r="AYU836" s="231"/>
      <c r="AYV836" s="231"/>
      <c r="AYW836" s="231"/>
      <c r="AYX836" s="231"/>
      <c r="AYY836" s="231"/>
      <c r="AYZ836" s="231"/>
      <c r="AZA836" s="231"/>
      <c r="AZB836" s="231"/>
      <c r="AZC836" s="231"/>
      <c r="AZD836" s="231"/>
      <c r="AZE836" s="231"/>
      <c r="AZF836" s="231"/>
      <c r="AZG836" s="231"/>
      <c r="AZH836" s="231"/>
      <c r="AZI836" s="231"/>
      <c r="AZJ836" s="231"/>
      <c r="AZK836" s="231"/>
      <c r="AZL836" s="231"/>
      <c r="AZM836" s="231"/>
      <c r="AZN836" s="231"/>
      <c r="AZO836" s="231"/>
      <c r="AZP836" s="231"/>
      <c r="AZQ836" s="231"/>
      <c r="AZR836" s="231"/>
      <c r="AZS836" s="231"/>
      <c r="AZT836" s="231"/>
      <c r="AZU836" s="231"/>
      <c r="AZV836" s="231"/>
      <c r="AZW836" s="231"/>
      <c r="AZX836" s="231"/>
      <c r="AZY836" s="231"/>
      <c r="AZZ836" s="231"/>
      <c r="BAA836" s="231"/>
      <c r="BAB836" s="231"/>
      <c r="BAC836" s="231"/>
      <c r="BAD836" s="231"/>
      <c r="BAE836" s="231"/>
      <c r="BAF836" s="231"/>
      <c r="BAG836" s="231"/>
      <c r="BAH836" s="231"/>
      <c r="BAI836" s="231"/>
      <c r="BAJ836" s="231"/>
      <c r="BAK836" s="231"/>
      <c r="BAL836" s="231"/>
      <c r="BAM836" s="231"/>
      <c r="BAN836" s="231"/>
      <c r="BAO836" s="231"/>
      <c r="BAP836" s="231"/>
      <c r="BAQ836" s="231"/>
      <c r="BAR836" s="231"/>
      <c r="BAS836" s="231"/>
      <c r="BAT836" s="231"/>
      <c r="BAU836" s="231"/>
      <c r="BAV836" s="231"/>
      <c r="BAW836" s="231"/>
      <c r="BAX836" s="231"/>
      <c r="BAY836" s="231"/>
      <c r="BAZ836" s="231"/>
      <c r="BBA836" s="231"/>
      <c r="BBB836" s="231"/>
      <c r="BBC836" s="231"/>
      <c r="BBD836" s="231"/>
      <c r="BBE836" s="231"/>
      <c r="BBF836" s="231"/>
      <c r="BBG836" s="231"/>
      <c r="BBH836" s="231"/>
      <c r="BBI836" s="231"/>
      <c r="BBJ836" s="231"/>
      <c r="BBK836" s="231"/>
      <c r="BBL836" s="231"/>
      <c r="BBM836" s="231"/>
      <c r="BBN836" s="231"/>
      <c r="BBO836" s="231"/>
      <c r="BBP836" s="231"/>
      <c r="BBQ836" s="231"/>
      <c r="BBR836" s="231"/>
      <c r="BBS836" s="231"/>
      <c r="BBT836" s="231"/>
      <c r="BBU836" s="231"/>
      <c r="BBV836" s="231"/>
      <c r="BBW836" s="231"/>
      <c r="BBX836" s="231"/>
      <c r="BBY836" s="231"/>
      <c r="BBZ836" s="231"/>
      <c r="BCA836" s="231"/>
      <c r="BCB836" s="231"/>
      <c r="BCC836" s="231"/>
      <c r="BCD836" s="231"/>
      <c r="BCE836" s="231"/>
      <c r="BCF836" s="231"/>
      <c r="BCG836" s="231"/>
      <c r="BCH836" s="231"/>
      <c r="BCI836" s="231"/>
      <c r="BCJ836" s="231"/>
      <c r="BCK836" s="231"/>
      <c r="BCL836" s="231"/>
      <c r="BCM836" s="231"/>
      <c r="BCN836" s="231"/>
      <c r="BCO836" s="231"/>
      <c r="BCP836" s="231"/>
      <c r="BCQ836" s="231"/>
      <c r="BCR836" s="231"/>
      <c r="BCS836" s="231"/>
      <c r="BCT836" s="231"/>
      <c r="BCU836" s="231"/>
      <c r="BCV836" s="231"/>
      <c r="BCW836" s="231"/>
      <c r="BCX836" s="231"/>
      <c r="BCY836" s="231"/>
      <c r="BCZ836" s="231"/>
      <c r="BDA836" s="231"/>
      <c r="BDB836" s="231"/>
      <c r="BDC836" s="231"/>
      <c r="BDD836" s="231"/>
      <c r="BDE836" s="231"/>
      <c r="BDF836" s="231"/>
      <c r="BDG836" s="231"/>
      <c r="BDH836" s="231"/>
      <c r="BDI836" s="231"/>
      <c r="BDJ836" s="231"/>
      <c r="BDK836" s="231"/>
      <c r="BDL836" s="231"/>
      <c r="BDM836" s="231"/>
      <c r="BDN836" s="231"/>
      <c r="BDO836" s="231"/>
      <c r="BDP836" s="231"/>
      <c r="BDQ836" s="231"/>
      <c r="BDR836" s="231"/>
      <c r="BDS836" s="231"/>
      <c r="BDT836" s="231"/>
      <c r="BDU836" s="231"/>
      <c r="BDV836" s="231"/>
      <c r="BDW836" s="231"/>
      <c r="BDX836" s="231"/>
      <c r="BDY836" s="231"/>
      <c r="BDZ836" s="231"/>
      <c r="BEA836" s="231"/>
      <c r="BEB836" s="231"/>
      <c r="BEC836" s="231"/>
      <c r="BED836" s="231"/>
      <c r="BEE836" s="231"/>
      <c r="BEF836" s="231"/>
      <c r="BEG836" s="231"/>
      <c r="BEH836" s="231"/>
      <c r="BEI836" s="231"/>
      <c r="BEJ836" s="231"/>
      <c r="BEK836" s="231"/>
      <c r="BEL836" s="231"/>
      <c r="BEM836" s="231"/>
      <c r="BEN836" s="231"/>
      <c r="BEO836" s="231"/>
      <c r="BEP836" s="231"/>
      <c r="BEQ836" s="231"/>
      <c r="BER836" s="231"/>
      <c r="BES836" s="231"/>
      <c r="BET836" s="231"/>
      <c r="BEU836" s="231"/>
      <c r="BEV836" s="231"/>
      <c r="BEW836" s="231"/>
      <c r="BEX836" s="231"/>
      <c r="BEY836" s="231"/>
      <c r="BEZ836" s="231"/>
      <c r="BFA836" s="231"/>
      <c r="BFB836" s="231"/>
      <c r="BFC836" s="231"/>
      <c r="BFD836" s="231"/>
      <c r="BFE836" s="231"/>
      <c r="BFF836" s="231"/>
      <c r="BFG836" s="231"/>
      <c r="BFH836" s="231"/>
      <c r="BFI836" s="231"/>
      <c r="BFJ836" s="231"/>
      <c r="BFK836" s="231"/>
      <c r="BFL836" s="231"/>
      <c r="BFM836" s="231"/>
      <c r="BFN836" s="231"/>
      <c r="BFO836" s="231"/>
      <c r="BFP836" s="231"/>
      <c r="BFQ836" s="231"/>
      <c r="BFR836" s="231"/>
      <c r="BFS836" s="231"/>
      <c r="BFT836" s="231"/>
      <c r="BFU836" s="231"/>
      <c r="BFV836" s="231"/>
      <c r="BFW836" s="231"/>
      <c r="BFX836" s="231"/>
      <c r="BFY836" s="231"/>
      <c r="BFZ836" s="231"/>
      <c r="BGA836" s="231"/>
      <c r="BGB836" s="231"/>
      <c r="BGC836" s="231"/>
      <c r="BGD836" s="231"/>
      <c r="BGE836" s="231"/>
      <c r="BGF836" s="231"/>
      <c r="BGG836" s="231"/>
      <c r="BGH836" s="231"/>
      <c r="BGI836" s="231"/>
      <c r="BGJ836" s="231"/>
      <c r="BGK836" s="231"/>
      <c r="BGL836" s="231"/>
      <c r="BGM836" s="231"/>
      <c r="BGN836" s="231"/>
      <c r="BGO836" s="231"/>
      <c r="BGP836" s="231"/>
      <c r="BGQ836" s="231"/>
      <c r="BGR836" s="231"/>
      <c r="BGS836" s="231"/>
      <c r="BGT836" s="231"/>
      <c r="BGU836" s="231"/>
      <c r="BGV836" s="231"/>
      <c r="BGW836" s="231"/>
      <c r="BGX836" s="231"/>
      <c r="BGY836" s="231"/>
      <c r="BGZ836" s="231"/>
      <c r="BHA836" s="231"/>
      <c r="BHB836" s="231"/>
      <c r="BHC836" s="231"/>
      <c r="BHD836" s="231"/>
      <c r="BHE836" s="231"/>
      <c r="BHF836" s="231"/>
      <c r="BHG836" s="231"/>
      <c r="BHH836" s="231"/>
      <c r="BHI836" s="231"/>
      <c r="BHJ836" s="231"/>
      <c r="BHK836" s="231"/>
      <c r="BHL836" s="231"/>
      <c r="BHM836" s="231"/>
      <c r="BHN836" s="231"/>
      <c r="BHO836" s="231"/>
      <c r="BHP836" s="231"/>
      <c r="BHQ836" s="231"/>
      <c r="BHR836" s="231"/>
      <c r="BHS836" s="231"/>
      <c r="BHT836" s="231"/>
      <c r="BHU836" s="231"/>
      <c r="BHV836" s="231"/>
      <c r="BHW836" s="231"/>
      <c r="BHX836" s="231"/>
      <c r="BHY836" s="231"/>
      <c r="BHZ836" s="231"/>
      <c r="BIA836" s="231"/>
      <c r="BIB836" s="231"/>
      <c r="BIC836" s="231"/>
      <c r="BID836" s="231"/>
      <c r="BIE836" s="231"/>
      <c r="BIF836" s="231"/>
      <c r="BIG836" s="231"/>
      <c r="BIH836" s="231"/>
      <c r="BII836" s="231"/>
      <c r="BIJ836" s="231"/>
      <c r="BIK836" s="231"/>
      <c r="BIL836" s="231"/>
      <c r="BIM836" s="231"/>
      <c r="BIN836" s="231"/>
      <c r="BIO836" s="231"/>
      <c r="BIP836" s="231"/>
      <c r="BIQ836" s="231"/>
      <c r="BIR836" s="231"/>
      <c r="BIS836" s="231"/>
      <c r="BIT836" s="231"/>
      <c r="BIU836" s="231"/>
      <c r="BIV836" s="231"/>
      <c r="BIW836" s="231"/>
      <c r="BIX836" s="231"/>
      <c r="BIY836" s="231"/>
      <c r="BIZ836" s="231"/>
      <c r="BJA836" s="231"/>
      <c r="BJB836" s="231"/>
      <c r="BJC836" s="231"/>
      <c r="BJD836" s="231"/>
      <c r="BJE836" s="231"/>
      <c r="BJF836" s="231"/>
      <c r="BJG836" s="231"/>
      <c r="BJH836" s="231"/>
      <c r="BJI836" s="231"/>
      <c r="BJJ836" s="231"/>
      <c r="BJK836" s="231"/>
      <c r="BJL836" s="231"/>
      <c r="BJM836" s="231"/>
      <c r="BJN836" s="231"/>
      <c r="BJO836" s="231"/>
      <c r="BJP836" s="231"/>
      <c r="BJQ836" s="231"/>
      <c r="BJR836" s="231"/>
      <c r="BJS836" s="231"/>
      <c r="BJT836" s="231"/>
      <c r="BJU836" s="231"/>
      <c r="BJV836" s="231"/>
      <c r="BJW836" s="231"/>
      <c r="BJX836" s="231"/>
      <c r="BJY836" s="231"/>
      <c r="BJZ836" s="231"/>
      <c r="BKA836" s="231"/>
      <c r="BKB836" s="231"/>
      <c r="BKC836" s="231"/>
      <c r="BKD836" s="231"/>
      <c r="BKE836" s="231"/>
      <c r="BKF836" s="231"/>
      <c r="BKG836" s="231"/>
      <c r="BKH836" s="231"/>
      <c r="BKI836" s="231"/>
      <c r="BKJ836" s="231"/>
      <c r="BKK836" s="231"/>
      <c r="BKL836" s="231"/>
      <c r="BKM836" s="231"/>
      <c r="BKN836" s="231"/>
      <c r="BKO836" s="231"/>
      <c r="BKP836" s="231"/>
      <c r="BKQ836" s="231"/>
      <c r="BKR836" s="231"/>
      <c r="BKS836" s="231"/>
      <c r="BKT836" s="231"/>
      <c r="BKU836" s="231"/>
      <c r="BKV836" s="231"/>
      <c r="BKW836" s="231"/>
      <c r="BKX836" s="231"/>
      <c r="BKY836" s="231"/>
      <c r="BKZ836" s="231"/>
      <c r="BLA836" s="231"/>
      <c r="BLB836" s="231"/>
      <c r="BLC836" s="231"/>
      <c r="BLD836" s="231"/>
      <c r="BLE836" s="231"/>
      <c r="BLF836" s="231"/>
      <c r="BLG836" s="231"/>
      <c r="BLH836" s="231"/>
      <c r="BLI836" s="231"/>
      <c r="BLJ836" s="231"/>
      <c r="BLK836" s="231"/>
      <c r="BLL836" s="231"/>
      <c r="BLM836" s="231"/>
      <c r="BLN836" s="231"/>
      <c r="BLO836" s="231"/>
      <c r="BLP836" s="231"/>
      <c r="BLQ836" s="231"/>
      <c r="BLR836" s="231"/>
      <c r="BLS836" s="231"/>
      <c r="BLT836" s="231"/>
      <c r="BLU836" s="231"/>
      <c r="BLV836" s="231"/>
      <c r="BLW836" s="231"/>
      <c r="BLX836" s="231"/>
      <c r="BLY836" s="231"/>
      <c r="BLZ836" s="231"/>
      <c r="BMA836" s="231"/>
      <c r="BMB836" s="231"/>
      <c r="BMC836" s="231"/>
      <c r="BMD836" s="231"/>
      <c r="BME836" s="231"/>
      <c r="BMF836" s="231"/>
      <c r="BMG836" s="231"/>
      <c r="BMH836" s="231"/>
      <c r="BMI836" s="231"/>
      <c r="BMJ836" s="231"/>
      <c r="BMK836" s="231"/>
      <c r="BML836" s="231"/>
      <c r="BMM836" s="231"/>
      <c r="BMN836" s="231"/>
      <c r="BMO836" s="231"/>
      <c r="BMP836" s="231"/>
      <c r="BMQ836" s="231"/>
      <c r="BMR836" s="231"/>
      <c r="BMS836" s="231"/>
      <c r="BMT836" s="231"/>
      <c r="BMU836" s="231"/>
      <c r="BMV836" s="231"/>
      <c r="BMW836" s="231"/>
      <c r="BMX836" s="231"/>
      <c r="BMY836" s="231"/>
      <c r="BMZ836" s="231"/>
      <c r="BNA836" s="231"/>
      <c r="BNB836" s="231"/>
      <c r="BNC836" s="231"/>
      <c r="BND836" s="231"/>
      <c r="BNE836" s="231"/>
      <c r="BNF836" s="231"/>
      <c r="BNG836" s="231"/>
      <c r="BNH836" s="231"/>
      <c r="BNI836" s="231"/>
      <c r="BNJ836" s="231"/>
      <c r="BNK836" s="231"/>
      <c r="BNL836" s="231"/>
      <c r="BNM836" s="231"/>
      <c r="BNN836" s="231"/>
      <c r="BNO836" s="231"/>
      <c r="BNP836" s="231"/>
      <c r="BNQ836" s="231"/>
      <c r="BNR836" s="231"/>
      <c r="BNS836" s="231"/>
      <c r="BNT836" s="231"/>
      <c r="BNU836" s="231"/>
      <c r="BNV836" s="231"/>
      <c r="BNW836" s="231"/>
      <c r="BNX836" s="231"/>
      <c r="BNY836" s="231"/>
      <c r="BNZ836" s="231"/>
      <c r="BOA836" s="231"/>
      <c r="BOB836" s="231"/>
      <c r="BOC836" s="231"/>
      <c r="BOD836" s="231"/>
      <c r="BOE836" s="231"/>
      <c r="BOF836" s="231"/>
      <c r="BOG836" s="231"/>
      <c r="BOH836" s="231"/>
      <c r="BOI836" s="231"/>
      <c r="BOJ836" s="231"/>
      <c r="BOK836" s="231"/>
      <c r="BOL836" s="231"/>
      <c r="BOM836" s="231"/>
      <c r="BON836" s="231"/>
      <c r="BOO836" s="231"/>
      <c r="BOP836" s="231"/>
      <c r="BOQ836" s="231"/>
      <c r="BOR836" s="231"/>
      <c r="BOS836" s="231"/>
      <c r="BOT836" s="231"/>
      <c r="BOU836" s="231"/>
      <c r="BOV836" s="231"/>
      <c r="BOW836" s="231"/>
      <c r="BOX836" s="231"/>
      <c r="BOY836" s="231"/>
      <c r="BOZ836" s="231"/>
      <c r="BPA836" s="231"/>
      <c r="BPB836" s="231"/>
      <c r="BPC836" s="231"/>
      <c r="BPD836" s="231"/>
      <c r="BPE836" s="231"/>
      <c r="BPF836" s="231"/>
      <c r="BPG836" s="231"/>
      <c r="BPH836" s="231"/>
      <c r="BPI836" s="231"/>
      <c r="BPJ836" s="231"/>
      <c r="BPK836" s="231"/>
      <c r="BPL836" s="231"/>
      <c r="BPM836" s="231"/>
      <c r="BPN836" s="231"/>
      <c r="BPO836" s="231"/>
      <c r="BPP836" s="231"/>
      <c r="BPQ836" s="231"/>
      <c r="BPR836" s="231"/>
      <c r="BPS836" s="231"/>
      <c r="BPT836" s="231"/>
      <c r="BPU836" s="231"/>
      <c r="BPV836" s="231"/>
      <c r="BPW836" s="231"/>
      <c r="BPX836" s="231"/>
      <c r="BPY836" s="231"/>
      <c r="BPZ836" s="231"/>
      <c r="BQA836" s="231"/>
      <c r="BQB836" s="231"/>
      <c r="BQC836" s="231"/>
      <c r="BQD836" s="231"/>
      <c r="BQE836" s="231"/>
      <c r="BQF836" s="231"/>
      <c r="BQG836" s="231"/>
      <c r="BQH836" s="231"/>
      <c r="BQI836" s="231"/>
      <c r="BQJ836" s="231"/>
      <c r="BQK836" s="231"/>
      <c r="BQL836" s="231"/>
      <c r="BQM836" s="231"/>
      <c r="BQN836" s="231"/>
      <c r="BQO836" s="231"/>
      <c r="BQP836" s="231"/>
      <c r="BQQ836" s="231"/>
      <c r="BQR836" s="231"/>
      <c r="BQS836" s="231"/>
      <c r="BQT836" s="231"/>
      <c r="BQU836" s="231"/>
      <c r="BQV836" s="231"/>
      <c r="BQW836" s="231"/>
      <c r="BQX836" s="231"/>
      <c r="BQY836" s="231"/>
      <c r="BQZ836" s="231"/>
      <c r="BRA836" s="231"/>
      <c r="BRB836" s="231"/>
      <c r="BRC836" s="231"/>
      <c r="BRD836" s="231"/>
      <c r="BRE836" s="231"/>
      <c r="BRF836" s="231"/>
      <c r="BRG836" s="231"/>
      <c r="BRH836" s="231"/>
      <c r="BRI836" s="231"/>
      <c r="BRJ836" s="231"/>
      <c r="BRK836" s="231"/>
      <c r="BRL836" s="231"/>
      <c r="BRM836" s="231"/>
      <c r="BRN836" s="231"/>
      <c r="BRO836" s="231"/>
      <c r="BRP836" s="231"/>
      <c r="BRQ836" s="231"/>
      <c r="BRR836" s="231"/>
      <c r="BRS836" s="231"/>
      <c r="BRT836" s="231"/>
      <c r="BRU836" s="231"/>
      <c r="BRV836" s="231"/>
      <c r="BRW836" s="231"/>
      <c r="BRX836" s="231"/>
      <c r="BRY836" s="231"/>
      <c r="BRZ836" s="231"/>
      <c r="BSA836" s="231"/>
      <c r="BSB836" s="231"/>
      <c r="BSC836" s="231"/>
      <c r="BSD836" s="231"/>
      <c r="BSE836" s="231"/>
      <c r="BSF836" s="231"/>
      <c r="BSG836" s="231"/>
      <c r="BSH836" s="231"/>
      <c r="BSI836" s="231"/>
      <c r="BSJ836" s="231"/>
      <c r="BSK836" s="231"/>
      <c r="BSL836" s="231"/>
      <c r="BSM836" s="231"/>
      <c r="BSN836" s="231"/>
      <c r="BSO836" s="231"/>
      <c r="BSP836" s="231"/>
      <c r="BSQ836" s="231"/>
      <c r="BSR836" s="231"/>
      <c r="BSS836" s="231"/>
      <c r="BST836" s="231"/>
      <c r="BSU836" s="231"/>
      <c r="BSV836" s="231"/>
      <c r="BSW836" s="231"/>
      <c r="BSX836" s="231"/>
      <c r="BSY836" s="231"/>
      <c r="BSZ836" s="231"/>
      <c r="BTA836" s="231"/>
      <c r="BTB836" s="231"/>
      <c r="BTC836" s="231"/>
      <c r="BTD836" s="231"/>
      <c r="BTE836" s="231"/>
      <c r="BTF836" s="231"/>
      <c r="BTG836" s="231"/>
      <c r="BTH836" s="231"/>
      <c r="BTI836" s="231"/>
      <c r="BTJ836" s="231"/>
      <c r="BTK836" s="231"/>
      <c r="BTL836" s="231"/>
      <c r="BTM836" s="231"/>
      <c r="BTN836" s="231"/>
      <c r="BTO836" s="231"/>
      <c r="BTP836" s="231"/>
      <c r="BTQ836" s="231"/>
      <c r="BTR836" s="231"/>
      <c r="BTS836" s="231"/>
      <c r="BTT836" s="231"/>
      <c r="BTU836" s="231"/>
      <c r="BTV836" s="231"/>
      <c r="BTW836" s="231"/>
      <c r="BTX836" s="231"/>
      <c r="BTY836" s="231"/>
      <c r="BTZ836" s="231"/>
      <c r="BUA836" s="231"/>
      <c r="BUB836" s="231"/>
      <c r="BUC836" s="231"/>
      <c r="BUD836" s="231"/>
      <c r="BUE836" s="231"/>
      <c r="BUF836" s="231"/>
      <c r="BUG836" s="231"/>
      <c r="BUH836" s="231"/>
      <c r="BUI836" s="231"/>
      <c r="BUJ836" s="231"/>
      <c r="BUK836" s="231"/>
      <c r="BUL836" s="231"/>
      <c r="BUM836" s="231"/>
      <c r="BUN836" s="231"/>
      <c r="BUO836" s="231"/>
      <c r="BUP836" s="231"/>
      <c r="BUQ836" s="231"/>
      <c r="BUR836" s="231"/>
      <c r="BUS836" s="231"/>
      <c r="BUT836" s="231"/>
      <c r="BUU836" s="231"/>
      <c r="BUV836" s="231"/>
      <c r="BUW836" s="231"/>
      <c r="BUX836" s="231"/>
      <c r="BUY836" s="231"/>
      <c r="BUZ836" s="231"/>
      <c r="BVA836" s="231"/>
      <c r="BVB836" s="231"/>
      <c r="BVC836" s="231"/>
      <c r="BVD836" s="231"/>
      <c r="BVE836" s="231"/>
      <c r="BVF836" s="231"/>
      <c r="BVG836" s="231"/>
      <c r="BVH836" s="231"/>
      <c r="BVI836" s="231"/>
      <c r="BVJ836" s="231"/>
      <c r="BVK836" s="231"/>
      <c r="BVL836" s="231"/>
      <c r="BVM836" s="231"/>
      <c r="BVN836" s="231"/>
      <c r="BVO836" s="231"/>
      <c r="BVP836" s="231"/>
      <c r="BVQ836" s="231"/>
      <c r="BVR836" s="231"/>
      <c r="BVS836" s="231"/>
      <c r="BVT836" s="231"/>
      <c r="BVU836" s="231"/>
      <c r="BVV836" s="231"/>
      <c r="BVW836" s="231"/>
      <c r="BVX836" s="231"/>
      <c r="BVY836" s="231"/>
      <c r="BVZ836" s="231"/>
      <c r="BWA836" s="231"/>
      <c r="BWB836" s="231"/>
      <c r="BWC836" s="231"/>
      <c r="BWD836" s="231"/>
      <c r="BWE836" s="231"/>
      <c r="BWF836" s="231"/>
      <c r="BWG836" s="231"/>
      <c r="BWH836" s="231"/>
      <c r="BWI836" s="231"/>
      <c r="BWJ836" s="231"/>
      <c r="BWK836" s="231"/>
      <c r="BWL836" s="231"/>
      <c r="BWM836" s="231"/>
      <c r="BWN836" s="231"/>
      <c r="BWO836" s="231"/>
      <c r="BWP836" s="231"/>
      <c r="BWQ836" s="231"/>
      <c r="BWR836" s="231"/>
      <c r="BWS836" s="231"/>
      <c r="BWT836" s="231"/>
      <c r="BWU836" s="231"/>
      <c r="BWV836" s="231"/>
      <c r="BWW836" s="231"/>
      <c r="BWX836" s="231"/>
      <c r="BWY836" s="231"/>
      <c r="BWZ836" s="231"/>
      <c r="BXA836" s="231"/>
      <c r="BXB836" s="231"/>
      <c r="BXC836" s="231"/>
      <c r="BXD836" s="231"/>
      <c r="BXE836" s="231"/>
      <c r="BXF836" s="231"/>
      <c r="BXG836" s="231"/>
      <c r="BXH836" s="231"/>
      <c r="BXI836" s="231"/>
      <c r="BXJ836" s="231"/>
      <c r="BXK836" s="231"/>
      <c r="BXL836" s="231"/>
      <c r="BXM836" s="231"/>
      <c r="BXN836" s="231"/>
      <c r="BXO836" s="231"/>
      <c r="BXP836" s="231"/>
      <c r="BXQ836" s="231"/>
      <c r="BXR836" s="231"/>
      <c r="BXS836" s="231"/>
      <c r="BXT836" s="231"/>
      <c r="BXU836" s="231"/>
      <c r="BXV836" s="231"/>
      <c r="BXW836" s="231"/>
      <c r="BXX836" s="231"/>
      <c r="BXY836" s="231"/>
      <c r="BXZ836" s="231"/>
      <c r="BYA836" s="231"/>
      <c r="BYB836" s="231"/>
      <c r="BYC836" s="231"/>
      <c r="BYD836" s="231"/>
      <c r="BYE836" s="231"/>
      <c r="BYF836" s="231"/>
      <c r="BYG836" s="231"/>
      <c r="BYH836" s="231"/>
      <c r="BYI836" s="231"/>
      <c r="BYJ836" s="231"/>
      <c r="BYK836" s="231"/>
      <c r="BYL836" s="231"/>
      <c r="BYM836" s="231"/>
      <c r="BYN836" s="231"/>
      <c r="BYO836" s="231"/>
      <c r="BYP836" s="231"/>
      <c r="BYQ836" s="231"/>
      <c r="BYR836" s="231"/>
      <c r="BYS836" s="231"/>
      <c r="BYT836" s="231"/>
      <c r="BYU836" s="231"/>
      <c r="BYV836" s="231"/>
      <c r="BYW836" s="231"/>
      <c r="BYX836" s="231"/>
      <c r="BYY836" s="231"/>
      <c r="BYZ836" s="231"/>
      <c r="BZA836" s="231"/>
      <c r="BZB836" s="231"/>
      <c r="BZC836" s="231"/>
      <c r="BZD836" s="231"/>
      <c r="BZE836" s="231"/>
      <c r="BZF836" s="231"/>
      <c r="BZG836" s="231"/>
      <c r="BZH836" s="231"/>
      <c r="BZI836" s="231"/>
      <c r="BZJ836" s="231"/>
      <c r="BZK836" s="231"/>
      <c r="BZL836" s="231"/>
      <c r="BZM836" s="231"/>
      <c r="BZN836" s="231"/>
      <c r="BZO836" s="231"/>
      <c r="BZP836" s="231"/>
      <c r="BZQ836" s="231"/>
      <c r="BZR836" s="231"/>
      <c r="BZS836" s="231"/>
      <c r="BZT836" s="231"/>
      <c r="BZU836" s="231"/>
      <c r="BZV836" s="231"/>
      <c r="BZW836" s="231"/>
      <c r="BZX836" s="231"/>
      <c r="BZY836" s="231"/>
      <c r="BZZ836" s="231"/>
      <c r="CAA836" s="231"/>
      <c r="CAB836" s="231"/>
      <c r="CAC836" s="231"/>
      <c r="CAD836" s="231"/>
      <c r="CAE836" s="231"/>
      <c r="CAF836" s="231"/>
      <c r="CAG836" s="231"/>
      <c r="CAH836" s="231"/>
      <c r="CAI836" s="231"/>
      <c r="CAJ836" s="231"/>
      <c r="CAK836" s="231"/>
      <c r="CAL836" s="231"/>
      <c r="CAM836" s="231"/>
      <c r="CAN836" s="231"/>
      <c r="CAO836" s="231"/>
      <c r="CAP836" s="231"/>
      <c r="CAQ836" s="231"/>
      <c r="CAR836" s="231"/>
      <c r="CAS836" s="231"/>
      <c r="CAT836" s="231"/>
      <c r="CAU836" s="231"/>
      <c r="CAV836" s="231"/>
      <c r="CAW836" s="231"/>
      <c r="CAX836" s="231"/>
      <c r="CAY836" s="231"/>
      <c r="CAZ836" s="231"/>
      <c r="CBA836" s="231"/>
      <c r="CBB836" s="231"/>
      <c r="CBC836" s="231"/>
      <c r="CBD836" s="231"/>
      <c r="CBE836" s="231"/>
      <c r="CBF836" s="231"/>
      <c r="CBG836" s="231"/>
      <c r="CBH836" s="231"/>
      <c r="CBI836" s="231"/>
      <c r="CBJ836" s="231"/>
      <c r="CBK836" s="231"/>
      <c r="CBL836" s="231"/>
      <c r="CBM836" s="231"/>
      <c r="CBN836" s="231"/>
      <c r="CBO836" s="231"/>
      <c r="CBP836" s="231"/>
      <c r="CBQ836" s="231"/>
      <c r="CBR836" s="231"/>
      <c r="CBS836" s="231"/>
      <c r="CBT836" s="231"/>
      <c r="CBU836" s="231"/>
      <c r="CBV836" s="231"/>
      <c r="CBW836" s="231"/>
      <c r="CBX836" s="231"/>
      <c r="CBY836" s="231"/>
      <c r="CBZ836" s="231"/>
      <c r="CCA836" s="231"/>
      <c r="CCB836" s="231"/>
      <c r="CCC836" s="231"/>
      <c r="CCD836" s="231"/>
      <c r="CCE836" s="231"/>
      <c r="CCF836" s="231"/>
      <c r="CCG836" s="231"/>
      <c r="CCH836" s="231"/>
      <c r="CCI836" s="231"/>
      <c r="CCJ836" s="231"/>
      <c r="CCK836" s="231"/>
      <c r="CCL836" s="231"/>
      <c r="CCM836" s="231"/>
      <c r="CCN836" s="231"/>
      <c r="CCO836" s="231"/>
      <c r="CCP836" s="231"/>
      <c r="CCQ836" s="231"/>
      <c r="CCR836" s="231"/>
      <c r="CCS836" s="231"/>
      <c r="CCT836" s="231"/>
      <c r="CCU836" s="231"/>
      <c r="CCV836" s="231"/>
      <c r="CCW836" s="231"/>
      <c r="CCX836" s="231"/>
      <c r="CCY836" s="231"/>
      <c r="CCZ836" s="231"/>
      <c r="CDA836" s="231"/>
      <c r="CDB836" s="231"/>
      <c r="CDC836" s="231"/>
      <c r="CDD836" s="231"/>
      <c r="CDE836" s="231"/>
      <c r="CDF836" s="231"/>
      <c r="CDG836" s="231"/>
      <c r="CDH836" s="231"/>
      <c r="CDI836" s="231"/>
      <c r="CDJ836" s="231"/>
      <c r="CDK836" s="231"/>
      <c r="CDL836" s="231"/>
      <c r="CDM836" s="231"/>
      <c r="CDN836" s="231"/>
      <c r="CDO836" s="231"/>
      <c r="CDP836" s="231"/>
      <c r="CDQ836" s="231"/>
      <c r="CDR836" s="231"/>
      <c r="CDS836" s="231"/>
      <c r="CDT836" s="231"/>
      <c r="CDU836" s="231"/>
      <c r="CDV836" s="231"/>
      <c r="CDW836" s="231"/>
      <c r="CDX836" s="231"/>
      <c r="CDY836" s="231"/>
      <c r="CDZ836" s="231"/>
      <c r="CEA836" s="231"/>
      <c r="CEB836" s="231"/>
      <c r="CEC836" s="231"/>
      <c r="CED836" s="231"/>
      <c r="CEE836" s="231"/>
      <c r="CEF836" s="231"/>
      <c r="CEG836" s="231"/>
      <c r="CEH836" s="231"/>
      <c r="CEI836" s="231"/>
      <c r="CEJ836" s="231"/>
      <c r="CEK836" s="231"/>
      <c r="CEL836" s="231"/>
      <c r="CEM836" s="231"/>
      <c r="CEN836" s="231"/>
      <c r="CEO836" s="231"/>
      <c r="CEP836" s="231"/>
      <c r="CEQ836" s="231"/>
      <c r="CER836" s="231"/>
      <c r="CES836" s="231"/>
      <c r="CET836" s="231"/>
      <c r="CEU836" s="231"/>
      <c r="CEV836" s="231"/>
      <c r="CEW836" s="231"/>
      <c r="CEX836" s="231"/>
      <c r="CEY836" s="231"/>
      <c r="CEZ836" s="231"/>
      <c r="CFA836" s="231"/>
      <c r="CFB836" s="231"/>
      <c r="CFC836" s="231"/>
      <c r="CFD836" s="231"/>
      <c r="CFE836" s="231"/>
      <c r="CFF836" s="231"/>
      <c r="CFG836" s="231"/>
      <c r="CFH836" s="231"/>
      <c r="CFI836" s="231"/>
      <c r="CFJ836" s="231"/>
      <c r="CFK836" s="231"/>
      <c r="CFL836" s="231"/>
      <c r="CFM836" s="231"/>
      <c r="CFN836" s="231"/>
      <c r="CFO836" s="231"/>
      <c r="CFP836" s="231"/>
      <c r="CFQ836" s="231"/>
      <c r="CFR836" s="231"/>
      <c r="CFS836" s="231"/>
      <c r="CFT836" s="231"/>
      <c r="CFU836" s="231"/>
      <c r="CFV836" s="231"/>
      <c r="CFW836" s="231"/>
      <c r="CFX836" s="231"/>
      <c r="CFY836" s="231"/>
      <c r="CFZ836" s="231"/>
      <c r="CGA836" s="231"/>
      <c r="CGB836" s="231"/>
      <c r="CGC836" s="231"/>
      <c r="CGD836" s="231"/>
      <c r="CGE836" s="231"/>
      <c r="CGF836" s="231"/>
      <c r="CGG836" s="231"/>
      <c r="CGH836" s="231"/>
      <c r="CGI836" s="231"/>
      <c r="CGJ836" s="231"/>
      <c r="CGK836" s="231"/>
      <c r="CGL836" s="231"/>
      <c r="CGM836" s="231"/>
      <c r="CGN836" s="231"/>
      <c r="CGO836" s="231"/>
      <c r="CGP836" s="231"/>
      <c r="CGQ836" s="231"/>
      <c r="CGR836" s="231"/>
      <c r="CGS836" s="231"/>
      <c r="CGT836" s="231"/>
      <c r="CGU836" s="231"/>
      <c r="CGV836" s="231"/>
      <c r="CGW836" s="231"/>
      <c r="CGX836" s="231"/>
      <c r="CGY836" s="231"/>
      <c r="CGZ836" s="231"/>
      <c r="CHA836" s="231"/>
      <c r="CHB836" s="231"/>
      <c r="CHC836" s="231"/>
      <c r="CHD836" s="231"/>
      <c r="CHE836" s="231"/>
      <c r="CHF836" s="231"/>
      <c r="CHG836" s="231"/>
      <c r="CHH836" s="231"/>
      <c r="CHI836" s="231"/>
      <c r="CHJ836" s="231"/>
      <c r="CHK836" s="231"/>
      <c r="CHL836" s="231"/>
      <c r="CHM836" s="231"/>
      <c r="CHN836" s="231"/>
      <c r="CHO836" s="231"/>
      <c r="CHP836" s="231"/>
      <c r="CHQ836" s="231"/>
      <c r="CHR836" s="231"/>
      <c r="CHS836" s="231"/>
      <c r="CHT836" s="231"/>
      <c r="CHU836" s="231"/>
      <c r="CHV836" s="231"/>
      <c r="CHW836" s="231"/>
      <c r="CHX836" s="231"/>
      <c r="CHY836" s="231"/>
      <c r="CHZ836" s="231"/>
      <c r="CIA836" s="231"/>
      <c r="CIB836" s="231"/>
      <c r="CIC836" s="231"/>
      <c r="CID836" s="231"/>
      <c r="CIE836" s="231"/>
      <c r="CIF836" s="231"/>
      <c r="CIG836" s="231"/>
      <c r="CIH836" s="231"/>
      <c r="CII836" s="231"/>
      <c r="CIJ836" s="231"/>
      <c r="CIK836" s="231"/>
      <c r="CIL836" s="231"/>
      <c r="CIM836" s="231"/>
      <c r="CIN836" s="231"/>
      <c r="CIO836" s="231"/>
      <c r="CIP836" s="231"/>
      <c r="CIQ836" s="231"/>
      <c r="CIR836" s="231"/>
      <c r="CIS836" s="231"/>
      <c r="CIT836" s="231"/>
      <c r="CIU836" s="231"/>
      <c r="CIV836" s="231"/>
      <c r="CIW836" s="231"/>
      <c r="CIX836" s="231"/>
      <c r="CIY836" s="231"/>
      <c r="CIZ836" s="231"/>
      <c r="CJA836" s="231"/>
      <c r="CJB836" s="231"/>
      <c r="CJC836" s="231"/>
      <c r="CJD836" s="231"/>
      <c r="CJE836" s="231"/>
      <c r="CJF836" s="231"/>
      <c r="CJG836" s="231"/>
      <c r="CJH836" s="231"/>
      <c r="CJI836" s="231"/>
      <c r="CJJ836" s="231"/>
      <c r="CJK836" s="231"/>
      <c r="CJL836" s="231"/>
      <c r="CJM836" s="231"/>
      <c r="CJN836" s="231"/>
      <c r="CJO836" s="231"/>
      <c r="CJP836" s="231"/>
      <c r="CJQ836" s="231"/>
      <c r="CJR836" s="231"/>
      <c r="CJS836" s="231"/>
      <c r="CJT836" s="231"/>
      <c r="CJU836" s="231"/>
      <c r="CJV836" s="231"/>
      <c r="CJW836" s="231"/>
      <c r="CJX836" s="231"/>
      <c r="CJY836" s="231"/>
      <c r="CJZ836" s="231"/>
      <c r="CKA836" s="231"/>
      <c r="CKB836" s="231"/>
      <c r="CKC836" s="231"/>
      <c r="CKD836" s="231"/>
      <c r="CKE836" s="231"/>
      <c r="CKF836" s="231"/>
      <c r="CKG836" s="231"/>
      <c r="CKH836" s="231"/>
      <c r="CKI836" s="231"/>
      <c r="CKJ836" s="231"/>
      <c r="CKK836" s="231"/>
      <c r="CKL836" s="231"/>
      <c r="CKM836" s="231"/>
      <c r="CKN836" s="231"/>
      <c r="CKO836" s="231"/>
      <c r="CKP836" s="231"/>
      <c r="CKQ836" s="231"/>
      <c r="CKR836" s="231"/>
      <c r="CKS836" s="231"/>
      <c r="CKT836" s="231"/>
      <c r="CKU836" s="231"/>
      <c r="CKV836" s="231"/>
      <c r="CKW836" s="231"/>
      <c r="CKX836" s="231"/>
      <c r="CKY836" s="231"/>
      <c r="CKZ836" s="231"/>
      <c r="CLA836" s="231"/>
      <c r="CLB836" s="231"/>
      <c r="CLC836" s="231"/>
      <c r="CLD836" s="231"/>
      <c r="CLE836" s="231"/>
      <c r="CLF836" s="231"/>
      <c r="CLG836" s="231"/>
      <c r="CLH836" s="231"/>
      <c r="CLI836" s="231"/>
      <c r="CLJ836" s="231"/>
      <c r="CLK836" s="231"/>
      <c r="CLL836" s="231"/>
      <c r="CLM836" s="231"/>
      <c r="CLN836" s="231"/>
      <c r="CLO836" s="231"/>
      <c r="CLP836" s="231"/>
      <c r="CLQ836" s="231"/>
      <c r="CLR836" s="231"/>
      <c r="CLS836" s="231"/>
      <c r="CLT836" s="231"/>
      <c r="CLU836" s="231"/>
      <c r="CLV836" s="231"/>
      <c r="CLW836" s="231"/>
      <c r="CLX836" s="231"/>
      <c r="CLY836" s="231"/>
      <c r="CLZ836" s="231"/>
      <c r="CMA836" s="231"/>
      <c r="CMB836" s="231"/>
      <c r="CMC836" s="231"/>
      <c r="CMD836" s="231"/>
      <c r="CME836" s="231"/>
      <c r="CMF836" s="231"/>
      <c r="CMG836" s="231"/>
      <c r="CMH836" s="231"/>
      <c r="CMI836" s="231"/>
      <c r="CMJ836" s="231"/>
      <c r="CMK836" s="231"/>
      <c r="CML836" s="231"/>
      <c r="CMM836" s="231"/>
      <c r="CMN836" s="231"/>
      <c r="CMO836" s="231"/>
      <c r="CMP836" s="231"/>
      <c r="CMQ836" s="231"/>
      <c r="CMR836" s="231"/>
      <c r="CMS836" s="231"/>
      <c r="CMT836" s="231"/>
      <c r="CMU836" s="231"/>
      <c r="CMV836" s="231"/>
      <c r="CMW836" s="231"/>
      <c r="CMX836" s="231"/>
      <c r="CMY836" s="231"/>
      <c r="CMZ836" s="231"/>
      <c r="CNA836" s="231"/>
      <c r="CNB836" s="231"/>
      <c r="CNC836" s="231"/>
      <c r="CND836" s="231"/>
      <c r="CNE836" s="231"/>
      <c r="CNF836" s="231"/>
      <c r="CNG836" s="231"/>
      <c r="CNH836" s="231"/>
      <c r="CNI836" s="231"/>
      <c r="CNJ836" s="231"/>
      <c r="CNK836" s="231"/>
      <c r="CNL836" s="231"/>
      <c r="CNM836" s="231"/>
      <c r="CNN836" s="231"/>
      <c r="CNO836" s="231"/>
      <c r="CNP836" s="231"/>
      <c r="CNQ836" s="231"/>
      <c r="CNR836" s="231"/>
      <c r="CNS836" s="231"/>
      <c r="CNT836" s="231"/>
      <c r="CNU836" s="231"/>
      <c r="CNV836" s="231"/>
      <c r="CNW836" s="231"/>
      <c r="CNX836" s="231"/>
      <c r="CNY836" s="231"/>
      <c r="CNZ836" s="231"/>
      <c r="COA836" s="231"/>
      <c r="COB836" s="231"/>
      <c r="COC836" s="231"/>
      <c r="COD836" s="231"/>
      <c r="COE836" s="231"/>
      <c r="COF836" s="231"/>
      <c r="COG836" s="231"/>
      <c r="COH836" s="231"/>
      <c r="COI836" s="231"/>
      <c r="COJ836" s="231"/>
      <c r="COK836" s="231"/>
      <c r="COL836" s="231"/>
      <c r="COM836" s="231"/>
      <c r="CON836" s="231"/>
      <c r="COO836" s="231"/>
      <c r="COP836" s="231"/>
      <c r="COQ836" s="231"/>
      <c r="COR836" s="231"/>
      <c r="COS836" s="231"/>
      <c r="COT836" s="231"/>
      <c r="COU836" s="231"/>
      <c r="COV836" s="231"/>
      <c r="COW836" s="231"/>
      <c r="COX836" s="231"/>
      <c r="COY836" s="231"/>
      <c r="COZ836" s="231"/>
      <c r="CPA836" s="231"/>
      <c r="CPB836" s="231"/>
      <c r="CPC836" s="231"/>
      <c r="CPD836" s="231"/>
      <c r="CPE836" s="231"/>
      <c r="CPF836" s="231"/>
      <c r="CPG836" s="231"/>
      <c r="CPH836" s="231"/>
      <c r="CPI836" s="231"/>
      <c r="CPJ836" s="231"/>
      <c r="CPK836" s="231"/>
      <c r="CPL836" s="231"/>
      <c r="CPM836" s="231"/>
      <c r="CPN836" s="231"/>
      <c r="CPO836" s="231"/>
      <c r="CPP836" s="231"/>
      <c r="CPQ836" s="231"/>
      <c r="CPR836" s="231"/>
      <c r="CPS836" s="231"/>
      <c r="CPT836" s="231"/>
      <c r="CPU836" s="231"/>
      <c r="CPV836" s="231"/>
      <c r="CPW836" s="231"/>
      <c r="CPX836" s="231"/>
      <c r="CPY836" s="231"/>
      <c r="CPZ836" s="231"/>
      <c r="CQA836" s="231"/>
      <c r="CQB836" s="231"/>
      <c r="CQC836" s="231"/>
      <c r="CQD836" s="231"/>
      <c r="CQE836" s="231"/>
      <c r="CQF836" s="231"/>
      <c r="CQG836" s="231"/>
      <c r="CQH836" s="231"/>
      <c r="CQI836" s="231"/>
      <c r="CQJ836" s="231"/>
      <c r="CQK836" s="231"/>
      <c r="CQL836" s="231"/>
      <c r="CQM836" s="231"/>
      <c r="CQN836" s="231"/>
      <c r="CQO836" s="231"/>
      <c r="CQP836" s="231"/>
      <c r="CQQ836" s="231"/>
      <c r="CQR836" s="231"/>
      <c r="CQS836" s="231"/>
      <c r="CQT836" s="231"/>
      <c r="CQU836" s="231"/>
      <c r="CQV836" s="231"/>
      <c r="CQW836" s="231"/>
      <c r="CQX836" s="231"/>
      <c r="CQY836" s="231"/>
      <c r="CQZ836" s="231"/>
      <c r="CRA836" s="231"/>
      <c r="CRB836" s="231"/>
      <c r="CRC836" s="231"/>
      <c r="CRD836" s="231"/>
      <c r="CRE836" s="231"/>
      <c r="CRF836" s="231"/>
      <c r="CRG836" s="231"/>
      <c r="CRH836" s="231"/>
      <c r="CRI836" s="231"/>
      <c r="CRJ836" s="231"/>
      <c r="CRK836" s="231"/>
      <c r="CRL836" s="231"/>
      <c r="CRM836" s="231"/>
      <c r="CRN836" s="231"/>
      <c r="CRO836" s="231"/>
      <c r="CRP836" s="231"/>
      <c r="CRQ836" s="231"/>
      <c r="CRR836" s="231"/>
      <c r="CRS836" s="231"/>
      <c r="CRT836" s="231"/>
      <c r="CRU836" s="231"/>
      <c r="CRV836" s="231"/>
      <c r="CRW836" s="231"/>
      <c r="CRX836" s="231"/>
      <c r="CRY836" s="231"/>
      <c r="CRZ836" s="231"/>
      <c r="CSA836" s="231"/>
      <c r="CSB836" s="231"/>
      <c r="CSC836" s="231"/>
      <c r="CSD836" s="231"/>
      <c r="CSE836" s="231"/>
      <c r="CSF836" s="231"/>
      <c r="CSG836" s="231"/>
      <c r="CSH836" s="231"/>
      <c r="CSI836" s="231"/>
      <c r="CSJ836" s="231"/>
      <c r="CSK836" s="231"/>
      <c r="CSL836" s="231"/>
      <c r="CSM836" s="231"/>
      <c r="CSN836" s="231"/>
      <c r="CSO836" s="231"/>
      <c r="CSP836" s="231"/>
      <c r="CSQ836" s="231"/>
      <c r="CSR836" s="231"/>
      <c r="CSS836" s="231"/>
      <c r="CST836" s="231"/>
      <c r="CSU836" s="231"/>
      <c r="CSV836" s="231"/>
      <c r="CSW836" s="231"/>
      <c r="CSX836" s="231"/>
      <c r="CSY836" s="231"/>
      <c r="CSZ836" s="231"/>
      <c r="CTA836" s="231"/>
      <c r="CTB836" s="231"/>
      <c r="CTC836" s="231"/>
      <c r="CTD836" s="231"/>
      <c r="CTE836" s="231"/>
      <c r="CTF836" s="231"/>
      <c r="CTG836" s="231"/>
      <c r="CTH836" s="231"/>
      <c r="CTI836" s="231"/>
      <c r="CTJ836" s="231"/>
      <c r="CTK836" s="231"/>
      <c r="CTL836" s="231"/>
      <c r="CTM836" s="231"/>
      <c r="CTN836" s="231"/>
      <c r="CTO836" s="231"/>
      <c r="CTP836" s="231"/>
      <c r="CTQ836" s="231"/>
      <c r="CTR836" s="231"/>
      <c r="CTS836" s="231"/>
      <c r="CTT836" s="231"/>
      <c r="CTU836" s="231"/>
      <c r="CTV836" s="231"/>
      <c r="CTW836" s="231"/>
      <c r="CTX836" s="231"/>
      <c r="CTY836" s="231"/>
      <c r="CTZ836" s="231"/>
      <c r="CUA836" s="231"/>
      <c r="CUB836" s="231"/>
      <c r="CUC836" s="231"/>
      <c r="CUD836" s="231"/>
      <c r="CUE836" s="231"/>
      <c r="CUF836" s="231"/>
      <c r="CUG836" s="231"/>
      <c r="CUH836" s="231"/>
      <c r="CUI836" s="231"/>
      <c r="CUJ836" s="231"/>
      <c r="CUK836" s="231"/>
      <c r="CUL836" s="231"/>
      <c r="CUM836" s="231"/>
      <c r="CUN836" s="231"/>
      <c r="CUO836" s="231"/>
      <c r="CUP836" s="231"/>
      <c r="CUQ836" s="231"/>
      <c r="CUR836" s="231"/>
      <c r="CUS836" s="231"/>
      <c r="CUT836" s="231"/>
      <c r="CUU836" s="231"/>
      <c r="CUV836" s="231"/>
      <c r="CUW836" s="231"/>
      <c r="CUX836" s="231"/>
      <c r="CUY836" s="231"/>
      <c r="CUZ836" s="231"/>
      <c r="CVA836" s="231"/>
      <c r="CVB836" s="231"/>
      <c r="CVC836" s="231"/>
      <c r="CVD836" s="231"/>
      <c r="CVE836" s="231"/>
      <c r="CVF836" s="231"/>
      <c r="CVG836" s="231"/>
      <c r="CVH836" s="231"/>
      <c r="CVI836" s="231"/>
      <c r="CVJ836" s="231"/>
      <c r="CVK836" s="231"/>
      <c r="CVL836" s="231"/>
      <c r="CVM836" s="231"/>
      <c r="CVN836" s="231"/>
      <c r="CVO836" s="231"/>
      <c r="CVP836" s="231"/>
      <c r="CVQ836" s="231"/>
      <c r="CVR836" s="231"/>
      <c r="CVS836" s="231"/>
      <c r="CVT836" s="231"/>
      <c r="CVU836" s="231"/>
      <c r="CVV836" s="231"/>
      <c r="CVW836" s="231"/>
      <c r="CVX836" s="231"/>
      <c r="CVY836" s="231"/>
      <c r="CVZ836" s="231"/>
      <c r="CWA836" s="231"/>
      <c r="CWB836" s="231"/>
      <c r="CWC836" s="231"/>
      <c r="CWD836" s="231"/>
      <c r="CWE836" s="231"/>
      <c r="CWF836" s="231"/>
      <c r="CWG836" s="231"/>
      <c r="CWH836" s="231"/>
      <c r="CWI836" s="231"/>
      <c r="CWJ836" s="231"/>
      <c r="CWK836" s="231"/>
      <c r="CWL836" s="231"/>
      <c r="CWM836" s="231"/>
      <c r="CWN836" s="231"/>
      <c r="CWO836" s="231"/>
      <c r="CWP836" s="231"/>
      <c r="CWQ836" s="231"/>
      <c r="CWR836" s="231"/>
      <c r="CWS836" s="231"/>
      <c r="CWT836" s="231"/>
      <c r="CWU836" s="231"/>
      <c r="CWV836" s="231"/>
      <c r="CWW836" s="231"/>
      <c r="CWX836" s="231"/>
      <c r="CWY836" s="231"/>
      <c r="CWZ836" s="231"/>
      <c r="CXA836" s="231"/>
      <c r="CXB836" s="231"/>
      <c r="CXC836" s="231"/>
      <c r="CXD836" s="231"/>
      <c r="CXE836" s="231"/>
      <c r="CXF836" s="231"/>
      <c r="CXG836" s="231"/>
      <c r="CXH836" s="231"/>
      <c r="CXI836" s="231"/>
      <c r="CXJ836" s="231"/>
      <c r="CXK836" s="231"/>
      <c r="CXL836" s="231"/>
      <c r="CXM836" s="231"/>
      <c r="CXN836" s="231"/>
      <c r="CXO836" s="231"/>
      <c r="CXP836" s="231"/>
      <c r="CXQ836" s="231"/>
      <c r="CXR836" s="231"/>
      <c r="CXS836" s="231"/>
      <c r="CXT836" s="231"/>
      <c r="CXU836" s="231"/>
      <c r="CXV836" s="231"/>
      <c r="CXW836" s="231"/>
      <c r="CXX836" s="231"/>
      <c r="CXY836" s="231"/>
      <c r="CXZ836" s="231"/>
      <c r="CYA836" s="231"/>
      <c r="CYB836" s="231"/>
      <c r="CYC836" s="231"/>
      <c r="CYD836" s="231"/>
      <c r="CYE836" s="231"/>
      <c r="CYF836" s="231"/>
      <c r="CYG836" s="231"/>
      <c r="CYH836" s="231"/>
      <c r="CYI836" s="231"/>
      <c r="CYJ836" s="231"/>
      <c r="CYK836" s="231"/>
      <c r="CYL836" s="231"/>
      <c r="CYM836" s="231"/>
      <c r="CYN836" s="231"/>
      <c r="CYO836" s="231"/>
      <c r="CYP836" s="231"/>
      <c r="CYQ836" s="231"/>
      <c r="CYR836" s="231"/>
      <c r="CYS836" s="231"/>
      <c r="CYT836" s="231"/>
      <c r="CYU836" s="231"/>
      <c r="CYV836" s="231"/>
      <c r="CYW836" s="231"/>
      <c r="CYX836" s="231"/>
      <c r="CYY836" s="231"/>
      <c r="CYZ836" s="231"/>
      <c r="CZA836" s="231"/>
      <c r="CZB836" s="231"/>
      <c r="CZC836" s="231"/>
      <c r="CZD836" s="231"/>
      <c r="CZE836" s="231"/>
      <c r="CZF836" s="231"/>
      <c r="CZG836" s="231"/>
      <c r="CZH836" s="231"/>
      <c r="CZI836" s="231"/>
      <c r="CZJ836" s="231"/>
      <c r="CZK836" s="231"/>
      <c r="CZL836" s="231"/>
      <c r="CZM836" s="231"/>
      <c r="CZN836" s="231"/>
      <c r="CZO836" s="231"/>
      <c r="CZP836" s="231"/>
      <c r="CZQ836" s="231"/>
      <c r="CZR836" s="231"/>
      <c r="CZS836" s="231"/>
      <c r="CZT836" s="231"/>
      <c r="CZU836" s="231"/>
      <c r="CZV836" s="231"/>
      <c r="CZW836" s="231"/>
      <c r="CZX836" s="231"/>
      <c r="CZY836" s="231"/>
      <c r="CZZ836" s="231"/>
      <c r="DAA836" s="231"/>
      <c r="DAB836" s="231"/>
      <c r="DAC836" s="231"/>
      <c r="DAD836" s="231"/>
      <c r="DAE836" s="231"/>
      <c r="DAF836" s="231"/>
      <c r="DAG836" s="231"/>
      <c r="DAH836" s="231"/>
      <c r="DAI836" s="231"/>
      <c r="DAJ836" s="231"/>
      <c r="DAK836" s="231"/>
      <c r="DAL836" s="231"/>
      <c r="DAM836" s="231"/>
      <c r="DAN836" s="231"/>
      <c r="DAO836" s="231"/>
      <c r="DAP836" s="231"/>
      <c r="DAQ836" s="231"/>
      <c r="DAR836" s="231"/>
      <c r="DAS836" s="231"/>
      <c r="DAT836" s="231"/>
      <c r="DAU836" s="231"/>
      <c r="DAV836" s="231"/>
      <c r="DAW836" s="231"/>
      <c r="DAX836" s="231"/>
      <c r="DAY836" s="231"/>
      <c r="DAZ836" s="231"/>
      <c r="DBA836" s="231"/>
      <c r="DBB836" s="231"/>
      <c r="DBC836" s="231"/>
      <c r="DBD836" s="231"/>
      <c r="DBE836" s="231"/>
      <c r="DBF836" s="231"/>
      <c r="DBG836" s="231"/>
      <c r="DBH836" s="231"/>
      <c r="DBI836" s="231"/>
      <c r="DBJ836" s="231"/>
      <c r="DBK836" s="231"/>
      <c r="DBL836" s="231"/>
      <c r="DBM836" s="231"/>
      <c r="DBN836" s="231"/>
      <c r="DBO836" s="231"/>
      <c r="DBP836" s="231"/>
      <c r="DBQ836" s="231"/>
      <c r="DBR836" s="231"/>
      <c r="DBS836" s="231"/>
      <c r="DBT836" s="231"/>
      <c r="DBU836" s="231"/>
      <c r="DBV836" s="231"/>
      <c r="DBW836" s="231"/>
      <c r="DBX836" s="231"/>
      <c r="DBY836" s="231"/>
      <c r="DBZ836" s="231"/>
      <c r="DCA836" s="231"/>
      <c r="DCB836" s="231"/>
      <c r="DCC836" s="231"/>
      <c r="DCD836" s="231"/>
      <c r="DCE836" s="231"/>
      <c r="DCF836" s="231"/>
      <c r="DCG836" s="231"/>
      <c r="DCH836" s="231"/>
      <c r="DCI836" s="231"/>
      <c r="DCJ836" s="231"/>
      <c r="DCK836" s="231"/>
      <c r="DCL836" s="231"/>
      <c r="DCM836" s="231"/>
      <c r="DCN836" s="231"/>
      <c r="DCO836" s="231"/>
      <c r="DCP836" s="231"/>
      <c r="DCQ836" s="231"/>
      <c r="DCR836" s="231"/>
      <c r="DCS836" s="231"/>
      <c r="DCT836" s="231"/>
      <c r="DCU836" s="231"/>
      <c r="DCV836" s="231"/>
      <c r="DCW836" s="231"/>
      <c r="DCX836" s="231"/>
      <c r="DCY836" s="231"/>
      <c r="DCZ836" s="231"/>
      <c r="DDA836" s="231"/>
      <c r="DDB836" s="231"/>
      <c r="DDC836" s="231"/>
      <c r="DDD836" s="231"/>
      <c r="DDE836" s="231"/>
      <c r="DDF836" s="231"/>
      <c r="DDG836" s="231"/>
      <c r="DDH836" s="231"/>
      <c r="DDI836" s="231"/>
      <c r="DDJ836" s="231"/>
      <c r="DDK836" s="231"/>
      <c r="DDL836" s="231"/>
      <c r="DDM836" s="231"/>
      <c r="DDN836" s="231"/>
      <c r="DDO836" s="231"/>
      <c r="DDP836" s="231"/>
      <c r="DDQ836" s="231"/>
      <c r="DDR836" s="231"/>
      <c r="DDS836" s="231"/>
      <c r="DDT836" s="231"/>
      <c r="DDU836" s="231"/>
      <c r="DDV836" s="231"/>
      <c r="DDW836" s="231"/>
      <c r="DDX836" s="231"/>
      <c r="DDY836" s="231"/>
      <c r="DDZ836" s="231"/>
      <c r="DEA836" s="231"/>
      <c r="DEB836" s="231"/>
      <c r="DEC836" s="231"/>
      <c r="DED836" s="231"/>
      <c r="DEE836" s="231"/>
      <c r="DEF836" s="231"/>
      <c r="DEG836" s="231"/>
      <c r="DEH836" s="231"/>
      <c r="DEI836" s="231"/>
      <c r="DEJ836" s="231"/>
      <c r="DEK836" s="231"/>
      <c r="DEL836" s="231"/>
      <c r="DEM836" s="231"/>
      <c r="DEN836" s="231"/>
      <c r="DEO836" s="231"/>
      <c r="DEP836" s="231"/>
      <c r="DEQ836" s="231"/>
      <c r="DER836" s="231"/>
      <c r="DES836" s="231"/>
      <c r="DET836" s="231"/>
      <c r="DEU836" s="231"/>
      <c r="DEV836" s="231"/>
      <c r="DEW836" s="231"/>
      <c r="DEX836" s="231"/>
      <c r="DEY836" s="231"/>
      <c r="DEZ836" s="231"/>
      <c r="DFA836" s="231"/>
      <c r="DFB836" s="231"/>
      <c r="DFC836" s="231"/>
      <c r="DFD836" s="231"/>
      <c r="DFE836" s="231"/>
      <c r="DFF836" s="231"/>
      <c r="DFG836" s="231"/>
      <c r="DFH836" s="231"/>
      <c r="DFI836" s="231"/>
      <c r="DFJ836" s="231"/>
      <c r="DFK836" s="231"/>
      <c r="DFL836" s="231"/>
      <c r="DFM836" s="231"/>
      <c r="DFN836" s="231"/>
      <c r="DFO836" s="231"/>
      <c r="DFP836" s="231"/>
      <c r="DFQ836" s="231"/>
      <c r="DFR836" s="231"/>
      <c r="DFS836" s="231"/>
      <c r="DFT836" s="231"/>
      <c r="DFU836" s="231"/>
      <c r="DFV836" s="231"/>
      <c r="DFW836" s="231"/>
      <c r="DFX836" s="231"/>
      <c r="DFY836" s="231"/>
      <c r="DFZ836" s="231"/>
      <c r="DGA836" s="231"/>
      <c r="DGB836" s="231"/>
      <c r="DGC836" s="231"/>
      <c r="DGD836" s="231"/>
      <c r="DGE836" s="231"/>
      <c r="DGF836" s="231"/>
      <c r="DGG836" s="231"/>
      <c r="DGH836" s="231"/>
      <c r="DGI836" s="231"/>
      <c r="DGJ836" s="231"/>
      <c r="DGK836" s="231"/>
      <c r="DGL836" s="231"/>
      <c r="DGM836" s="231"/>
      <c r="DGN836" s="231"/>
      <c r="DGO836" s="231"/>
      <c r="DGP836" s="231"/>
      <c r="DGQ836" s="231"/>
      <c r="DGR836" s="231"/>
      <c r="DGS836" s="231"/>
      <c r="DGT836" s="231"/>
      <c r="DGU836" s="231"/>
      <c r="DGV836" s="231"/>
      <c r="DGW836" s="231"/>
      <c r="DGX836" s="231"/>
      <c r="DGY836" s="231"/>
      <c r="DGZ836" s="231"/>
      <c r="DHA836" s="231"/>
      <c r="DHB836" s="231"/>
      <c r="DHC836" s="231"/>
      <c r="DHD836" s="231"/>
      <c r="DHE836" s="231"/>
      <c r="DHF836" s="231"/>
      <c r="DHG836" s="231"/>
      <c r="DHH836" s="231"/>
      <c r="DHI836" s="231"/>
      <c r="DHJ836" s="231"/>
      <c r="DHK836" s="231"/>
      <c r="DHL836" s="231"/>
      <c r="DHM836" s="231"/>
      <c r="DHN836" s="231"/>
      <c r="DHO836" s="231"/>
      <c r="DHP836" s="231"/>
      <c r="DHQ836" s="231"/>
      <c r="DHR836" s="231"/>
      <c r="DHS836" s="231"/>
      <c r="DHT836" s="231"/>
      <c r="DHU836" s="231"/>
      <c r="DHV836" s="231"/>
      <c r="DHW836" s="231"/>
      <c r="DHX836" s="231"/>
      <c r="DHY836" s="231"/>
      <c r="DHZ836" s="231"/>
      <c r="DIA836" s="231"/>
      <c r="DIB836" s="231"/>
      <c r="DIC836" s="231"/>
      <c r="DID836" s="231"/>
      <c r="DIE836" s="231"/>
      <c r="DIF836" s="231"/>
      <c r="DIG836" s="231"/>
      <c r="DIH836" s="231"/>
      <c r="DII836" s="231"/>
      <c r="DIJ836" s="231"/>
      <c r="DIK836" s="231"/>
      <c r="DIL836" s="231"/>
      <c r="DIM836" s="231"/>
      <c r="DIN836" s="231"/>
      <c r="DIO836" s="231"/>
      <c r="DIP836" s="231"/>
      <c r="DIQ836" s="231"/>
      <c r="DIR836" s="231"/>
      <c r="DIS836" s="231"/>
      <c r="DIT836" s="231"/>
      <c r="DIU836" s="231"/>
      <c r="DIV836" s="231"/>
      <c r="DIW836" s="231"/>
      <c r="DIX836" s="231"/>
      <c r="DIY836" s="231"/>
      <c r="DIZ836" s="231"/>
      <c r="DJA836" s="231"/>
      <c r="DJB836" s="231"/>
      <c r="DJC836" s="231"/>
      <c r="DJD836" s="231"/>
      <c r="DJE836" s="231"/>
      <c r="DJF836" s="231"/>
      <c r="DJG836" s="231"/>
      <c r="DJH836" s="231"/>
      <c r="DJI836" s="231"/>
      <c r="DJJ836" s="231"/>
      <c r="DJK836" s="231"/>
      <c r="DJL836" s="231"/>
      <c r="DJM836" s="231"/>
      <c r="DJN836" s="231"/>
      <c r="DJO836" s="231"/>
      <c r="DJP836" s="231"/>
      <c r="DJQ836" s="231"/>
      <c r="DJR836" s="231"/>
      <c r="DJS836" s="231"/>
      <c r="DJT836" s="231"/>
      <c r="DJU836" s="231"/>
      <c r="DJV836" s="231"/>
      <c r="DJW836" s="231"/>
      <c r="DJX836" s="231"/>
      <c r="DJY836" s="231"/>
      <c r="DJZ836" s="231"/>
      <c r="DKA836" s="231"/>
      <c r="DKB836" s="231"/>
      <c r="DKC836" s="231"/>
      <c r="DKD836" s="231"/>
      <c r="DKE836" s="231"/>
      <c r="DKF836" s="231"/>
      <c r="DKG836" s="231"/>
      <c r="DKH836" s="231"/>
      <c r="DKI836" s="231"/>
      <c r="DKJ836" s="231"/>
      <c r="DKK836" s="231"/>
      <c r="DKL836" s="231"/>
      <c r="DKM836" s="231"/>
      <c r="DKN836" s="231"/>
      <c r="DKO836" s="231"/>
      <c r="DKP836" s="231"/>
      <c r="DKQ836" s="231"/>
      <c r="DKR836" s="231"/>
      <c r="DKS836" s="231"/>
      <c r="DKT836" s="231"/>
      <c r="DKU836" s="231"/>
      <c r="DKV836" s="231"/>
      <c r="DKW836" s="231"/>
      <c r="DKX836" s="231"/>
      <c r="DKY836" s="231"/>
      <c r="DKZ836" s="231"/>
      <c r="DLA836" s="231"/>
      <c r="DLB836" s="231"/>
      <c r="DLC836" s="231"/>
      <c r="DLD836" s="231"/>
      <c r="DLE836" s="231"/>
      <c r="DLF836" s="231"/>
      <c r="DLG836" s="231"/>
      <c r="DLH836" s="231"/>
      <c r="DLI836" s="231"/>
      <c r="DLJ836" s="231"/>
      <c r="DLK836" s="231"/>
      <c r="DLL836" s="231"/>
      <c r="DLM836" s="231"/>
      <c r="DLN836" s="231"/>
      <c r="DLO836" s="231"/>
      <c r="DLP836" s="231"/>
      <c r="DLQ836" s="231"/>
      <c r="DLR836" s="231"/>
      <c r="DLS836" s="231"/>
      <c r="DLT836" s="231"/>
      <c r="DLU836" s="231"/>
      <c r="DLV836" s="231"/>
      <c r="DLW836" s="231"/>
      <c r="DLX836" s="231"/>
      <c r="DLY836" s="231"/>
      <c r="DLZ836" s="231"/>
      <c r="DMA836" s="231"/>
      <c r="DMB836" s="231"/>
      <c r="DMC836" s="231"/>
      <c r="DMD836" s="231"/>
      <c r="DME836" s="231"/>
      <c r="DMF836" s="231"/>
      <c r="DMG836" s="231"/>
      <c r="DMH836" s="231"/>
      <c r="DMI836" s="231"/>
      <c r="DMJ836" s="231"/>
      <c r="DMK836" s="231"/>
      <c r="DML836" s="231"/>
      <c r="DMM836" s="231"/>
      <c r="DMN836" s="231"/>
      <c r="DMO836" s="231"/>
      <c r="DMP836" s="231"/>
      <c r="DMQ836" s="231"/>
      <c r="DMR836" s="231"/>
      <c r="DMS836" s="231"/>
      <c r="DMT836" s="231"/>
      <c r="DMU836" s="231"/>
      <c r="DMV836" s="231"/>
      <c r="DMW836" s="231"/>
      <c r="DMX836" s="231"/>
      <c r="DMY836" s="231"/>
      <c r="DMZ836" s="231"/>
      <c r="DNA836" s="231"/>
      <c r="DNB836" s="231"/>
      <c r="DNC836" s="231"/>
      <c r="DND836" s="231"/>
      <c r="DNE836" s="231"/>
      <c r="DNF836" s="231"/>
      <c r="DNG836" s="231"/>
      <c r="DNH836" s="231"/>
      <c r="DNI836" s="231"/>
      <c r="DNJ836" s="231"/>
      <c r="DNK836" s="231"/>
      <c r="DNL836" s="231"/>
      <c r="DNM836" s="231"/>
      <c r="DNN836" s="231"/>
      <c r="DNO836" s="231"/>
      <c r="DNP836" s="231"/>
      <c r="DNQ836" s="231"/>
      <c r="DNR836" s="231"/>
      <c r="DNS836" s="231"/>
      <c r="DNT836" s="231"/>
      <c r="DNU836" s="231"/>
      <c r="DNV836" s="231"/>
      <c r="DNW836" s="231"/>
      <c r="DNX836" s="231"/>
      <c r="DNY836" s="231"/>
      <c r="DNZ836" s="231"/>
      <c r="DOA836" s="231"/>
      <c r="DOB836" s="231"/>
      <c r="DOC836" s="231"/>
      <c r="DOD836" s="231"/>
      <c r="DOE836" s="231"/>
      <c r="DOF836" s="231"/>
      <c r="DOG836" s="231"/>
      <c r="DOH836" s="231"/>
      <c r="DOI836" s="231"/>
      <c r="DOJ836" s="231"/>
      <c r="DOK836" s="231"/>
      <c r="DOL836" s="231"/>
      <c r="DOM836" s="231"/>
      <c r="DON836" s="231"/>
      <c r="DOO836" s="231"/>
      <c r="DOP836" s="231"/>
      <c r="DOQ836" s="231"/>
      <c r="DOR836" s="231"/>
      <c r="DOS836" s="231"/>
      <c r="DOT836" s="231"/>
      <c r="DOU836" s="231"/>
      <c r="DOV836" s="231"/>
      <c r="DOW836" s="231"/>
      <c r="DOX836" s="231"/>
      <c r="DOY836" s="231"/>
      <c r="DOZ836" s="231"/>
      <c r="DPA836" s="231"/>
      <c r="DPB836" s="231"/>
      <c r="DPC836" s="231"/>
      <c r="DPD836" s="231"/>
      <c r="DPE836" s="231"/>
      <c r="DPF836" s="231"/>
      <c r="DPG836" s="231"/>
      <c r="DPH836" s="231"/>
      <c r="DPI836" s="231"/>
      <c r="DPJ836" s="231"/>
      <c r="DPK836" s="231"/>
      <c r="DPL836" s="231"/>
      <c r="DPM836" s="231"/>
      <c r="DPN836" s="231"/>
      <c r="DPO836" s="231"/>
      <c r="DPP836" s="231"/>
      <c r="DPQ836" s="231"/>
      <c r="DPR836" s="231"/>
      <c r="DPS836" s="231"/>
      <c r="DPT836" s="231"/>
      <c r="DPU836" s="231"/>
      <c r="DPV836" s="231"/>
      <c r="DPW836" s="231"/>
      <c r="DPX836" s="231"/>
      <c r="DPY836" s="231"/>
      <c r="DPZ836" s="231"/>
      <c r="DQA836" s="231"/>
      <c r="DQB836" s="231"/>
      <c r="DQC836" s="231"/>
      <c r="DQD836" s="231"/>
      <c r="DQE836" s="231"/>
      <c r="DQF836" s="231"/>
      <c r="DQG836" s="231"/>
      <c r="DQH836" s="231"/>
      <c r="DQI836" s="231"/>
      <c r="DQJ836" s="231"/>
      <c r="DQK836" s="231"/>
      <c r="DQL836" s="231"/>
      <c r="DQM836" s="231"/>
      <c r="DQN836" s="231"/>
      <c r="DQO836" s="231"/>
      <c r="DQP836" s="231"/>
      <c r="DQQ836" s="231"/>
      <c r="DQR836" s="231"/>
      <c r="DQS836" s="231"/>
      <c r="DQT836" s="231"/>
      <c r="DQU836" s="231"/>
      <c r="DQV836" s="231"/>
      <c r="DQW836" s="231"/>
      <c r="DQX836" s="231"/>
      <c r="DQY836" s="231"/>
      <c r="DQZ836" s="231"/>
      <c r="DRA836" s="231"/>
      <c r="DRB836" s="231"/>
      <c r="DRC836" s="231"/>
      <c r="DRD836" s="231"/>
      <c r="DRE836" s="231"/>
      <c r="DRF836" s="231"/>
      <c r="DRG836" s="231"/>
      <c r="DRH836" s="231"/>
      <c r="DRI836" s="231"/>
      <c r="DRJ836" s="231"/>
      <c r="DRK836" s="231"/>
      <c r="DRL836" s="231"/>
      <c r="DRM836" s="231"/>
      <c r="DRN836" s="231"/>
      <c r="DRO836" s="231"/>
      <c r="DRP836" s="231"/>
      <c r="DRQ836" s="231"/>
      <c r="DRR836" s="231"/>
      <c r="DRS836" s="231"/>
      <c r="DRT836" s="231"/>
      <c r="DRU836" s="231"/>
      <c r="DRV836" s="231"/>
      <c r="DRW836" s="231"/>
      <c r="DRX836" s="231"/>
      <c r="DRY836" s="231"/>
      <c r="DRZ836" s="231"/>
      <c r="DSA836" s="231"/>
      <c r="DSB836" s="231"/>
      <c r="DSC836" s="231"/>
      <c r="DSD836" s="231"/>
      <c r="DSE836" s="231"/>
      <c r="DSF836" s="231"/>
      <c r="DSG836" s="231"/>
      <c r="DSH836" s="231"/>
      <c r="DSI836" s="231"/>
      <c r="DSJ836" s="231"/>
      <c r="DSK836" s="231"/>
      <c r="DSL836" s="231"/>
      <c r="DSM836" s="231"/>
      <c r="DSN836" s="231"/>
      <c r="DSO836" s="231"/>
      <c r="DSP836" s="231"/>
      <c r="DSQ836" s="231"/>
      <c r="DSR836" s="231"/>
      <c r="DSS836" s="231"/>
      <c r="DST836" s="231"/>
      <c r="DSU836" s="231"/>
      <c r="DSV836" s="231"/>
      <c r="DSW836" s="231"/>
      <c r="DSX836" s="231"/>
      <c r="DSY836" s="231"/>
      <c r="DSZ836" s="231"/>
      <c r="DTA836" s="231"/>
      <c r="DTB836" s="231"/>
      <c r="DTC836" s="231"/>
      <c r="DTD836" s="231"/>
      <c r="DTE836" s="231"/>
      <c r="DTF836" s="231"/>
      <c r="DTG836" s="231"/>
      <c r="DTH836" s="231"/>
      <c r="DTI836" s="231"/>
      <c r="DTJ836" s="231"/>
      <c r="DTK836" s="231"/>
      <c r="DTL836" s="231"/>
      <c r="DTM836" s="231"/>
      <c r="DTN836" s="231"/>
      <c r="DTO836" s="231"/>
      <c r="DTP836" s="231"/>
      <c r="DTQ836" s="231"/>
      <c r="DTR836" s="231"/>
      <c r="DTS836" s="231"/>
      <c r="DTT836" s="231"/>
      <c r="DTU836" s="231"/>
      <c r="DTV836" s="231"/>
      <c r="DTW836" s="231"/>
      <c r="DTX836" s="231"/>
      <c r="DTY836" s="231"/>
      <c r="DTZ836" s="231"/>
      <c r="DUA836" s="231"/>
      <c r="DUB836" s="231"/>
      <c r="DUC836" s="231"/>
      <c r="DUD836" s="231"/>
      <c r="DUE836" s="231"/>
      <c r="DUF836" s="231"/>
      <c r="DUG836" s="231"/>
      <c r="DUH836" s="231"/>
      <c r="DUI836" s="231"/>
      <c r="DUJ836" s="231"/>
      <c r="DUK836" s="231"/>
      <c r="DUL836" s="231"/>
      <c r="DUM836" s="231"/>
      <c r="DUN836" s="231"/>
      <c r="DUO836" s="231"/>
      <c r="DUP836" s="231"/>
      <c r="DUQ836" s="231"/>
      <c r="DUR836" s="231"/>
      <c r="DUS836" s="231"/>
      <c r="DUT836" s="231"/>
      <c r="DUU836" s="231"/>
      <c r="DUV836" s="231"/>
      <c r="DUW836" s="231"/>
      <c r="DUX836" s="231"/>
      <c r="DUY836" s="231"/>
      <c r="DUZ836" s="231"/>
      <c r="DVA836" s="231"/>
      <c r="DVB836" s="231"/>
      <c r="DVC836" s="231"/>
      <c r="DVD836" s="231"/>
      <c r="DVE836" s="231"/>
      <c r="DVF836" s="231"/>
      <c r="DVG836" s="231"/>
      <c r="DVH836" s="231"/>
      <c r="DVI836" s="231"/>
      <c r="DVJ836" s="231"/>
      <c r="DVK836" s="231"/>
      <c r="DVL836" s="231"/>
      <c r="DVM836" s="231"/>
      <c r="DVN836" s="231"/>
      <c r="DVO836" s="231"/>
      <c r="DVP836" s="231"/>
      <c r="DVQ836" s="231"/>
      <c r="DVR836" s="231"/>
      <c r="DVS836" s="231"/>
      <c r="DVT836" s="231"/>
      <c r="DVU836" s="231"/>
      <c r="DVV836" s="231"/>
      <c r="DVW836" s="231"/>
      <c r="DVX836" s="231"/>
      <c r="DVY836" s="231"/>
      <c r="DVZ836" s="231"/>
      <c r="DWA836" s="231"/>
      <c r="DWB836" s="231"/>
      <c r="DWC836" s="231"/>
      <c r="DWD836" s="231"/>
      <c r="DWE836" s="231"/>
      <c r="DWF836" s="231"/>
      <c r="DWG836" s="231"/>
      <c r="DWH836" s="231"/>
      <c r="DWI836" s="231"/>
      <c r="DWJ836" s="231"/>
      <c r="DWK836" s="231"/>
      <c r="DWL836" s="231"/>
      <c r="DWM836" s="231"/>
      <c r="DWN836" s="231"/>
      <c r="DWO836" s="231"/>
      <c r="DWP836" s="231"/>
      <c r="DWQ836" s="231"/>
      <c r="DWR836" s="231"/>
      <c r="DWS836" s="231"/>
      <c r="DWT836" s="231"/>
      <c r="DWU836" s="231"/>
      <c r="DWV836" s="231"/>
      <c r="DWW836" s="231"/>
      <c r="DWX836" s="231"/>
      <c r="DWY836" s="231"/>
      <c r="DWZ836" s="231"/>
      <c r="DXA836" s="231"/>
      <c r="DXB836" s="231"/>
      <c r="DXC836" s="231"/>
      <c r="DXD836" s="231"/>
      <c r="DXE836" s="231"/>
      <c r="DXF836" s="231"/>
      <c r="DXG836" s="231"/>
      <c r="DXH836" s="231"/>
      <c r="DXI836" s="231"/>
      <c r="DXJ836" s="231"/>
      <c r="DXK836" s="231"/>
      <c r="DXL836" s="231"/>
      <c r="DXM836" s="231"/>
      <c r="DXN836" s="231"/>
      <c r="DXO836" s="231"/>
      <c r="DXP836" s="231"/>
      <c r="DXQ836" s="231"/>
      <c r="DXR836" s="231"/>
      <c r="DXS836" s="231"/>
      <c r="DXT836" s="231"/>
      <c r="DXU836" s="231"/>
      <c r="DXV836" s="231"/>
      <c r="DXW836" s="231"/>
      <c r="DXX836" s="231"/>
      <c r="DXY836" s="231"/>
      <c r="DXZ836" s="231"/>
      <c r="DYA836" s="231"/>
      <c r="DYB836" s="231"/>
      <c r="DYC836" s="231"/>
      <c r="DYD836" s="231"/>
      <c r="DYE836" s="231"/>
      <c r="DYF836" s="231"/>
      <c r="DYG836" s="231"/>
      <c r="DYH836" s="231"/>
      <c r="DYI836" s="231"/>
      <c r="DYJ836" s="231"/>
      <c r="DYK836" s="231"/>
      <c r="DYL836" s="231"/>
      <c r="DYM836" s="231"/>
      <c r="DYN836" s="231"/>
      <c r="DYO836" s="231"/>
      <c r="DYP836" s="231"/>
      <c r="DYQ836" s="231"/>
      <c r="DYR836" s="231"/>
      <c r="DYS836" s="231"/>
      <c r="DYT836" s="231"/>
      <c r="DYU836" s="231"/>
      <c r="DYV836" s="231"/>
      <c r="DYW836" s="231"/>
      <c r="DYX836" s="231"/>
      <c r="DYY836" s="231"/>
      <c r="DYZ836" s="231"/>
      <c r="DZA836" s="231"/>
      <c r="DZB836" s="231"/>
      <c r="DZC836" s="231"/>
      <c r="DZD836" s="231"/>
      <c r="DZE836" s="231"/>
      <c r="DZF836" s="231"/>
      <c r="DZG836" s="231"/>
      <c r="DZH836" s="231"/>
      <c r="DZI836" s="231"/>
      <c r="DZJ836" s="231"/>
      <c r="DZK836" s="231"/>
      <c r="DZL836" s="231"/>
      <c r="DZM836" s="231"/>
      <c r="DZN836" s="231"/>
      <c r="DZO836" s="231"/>
      <c r="DZP836" s="231"/>
      <c r="DZQ836" s="231"/>
      <c r="DZR836" s="231"/>
      <c r="DZS836" s="231"/>
      <c r="DZT836" s="231"/>
      <c r="DZU836" s="231"/>
      <c r="DZV836" s="231"/>
      <c r="DZW836" s="231"/>
      <c r="DZX836" s="231"/>
      <c r="DZY836" s="231"/>
      <c r="DZZ836" s="231"/>
      <c r="EAA836" s="231"/>
      <c r="EAB836" s="231"/>
      <c r="EAC836" s="231"/>
      <c r="EAD836" s="231"/>
      <c r="EAE836" s="231"/>
      <c r="EAF836" s="231"/>
      <c r="EAG836" s="231"/>
      <c r="EAH836" s="231"/>
      <c r="EAI836" s="231"/>
      <c r="EAJ836" s="231"/>
      <c r="EAK836" s="231"/>
      <c r="EAL836" s="231"/>
      <c r="EAM836" s="231"/>
      <c r="EAN836" s="231"/>
      <c r="EAO836" s="231"/>
      <c r="EAP836" s="231"/>
      <c r="EAQ836" s="231"/>
      <c r="EAR836" s="231"/>
      <c r="EAS836" s="231"/>
      <c r="EAT836" s="231"/>
      <c r="EAU836" s="231"/>
      <c r="EAV836" s="231"/>
      <c r="EAW836" s="231"/>
      <c r="EAX836" s="231"/>
      <c r="EAY836" s="231"/>
      <c r="EAZ836" s="231"/>
      <c r="EBA836" s="231"/>
      <c r="EBB836" s="231"/>
      <c r="EBC836" s="231"/>
      <c r="EBD836" s="231"/>
      <c r="EBE836" s="231"/>
      <c r="EBF836" s="231"/>
      <c r="EBG836" s="231"/>
      <c r="EBH836" s="231"/>
      <c r="EBI836" s="231"/>
      <c r="EBJ836" s="231"/>
      <c r="EBK836" s="231"/>
      <c r="EBL836" s="231"/>
      <c r="EBM836" s="231"/>
      <c r="EBN836" s="231"/>
      <c r="EBO836" s="231"/>
      <c r="EBP836" s="231"/>
      <c r="EBQ836" s="231"/>
      <c r="EBR836" s="231"/>
      <c r="EBS836" s="231"/>
      <c r="EBT836" s="231"/>
      <c r="EBU836" s="231"/>
      <c r="EBV836" s="231"/>
      <c r="EBW836" s="231"/>
      <c r="EBX836" s="231"/>
      <c r="EBY836" s="231"/>
      <c r="EBZ836" s="231"/>
      <c r="ECA836" s="231"/>
      <c r="ECB836" s="231"/>
      <c r="ECC836" s="231"/>
      <c r="ECD836" s="231"/>
      <c r="ECE836" s="231"/>
      <c r="ECF836" s="231"/>
      <c r="ECG836" s="231"/>
      <c r="ECH836" s="231"/>
      <c r="ECI836" s="231"/>
      <c r="ECJ836" s="231"/>
      <c r="ECK836" s="231"/>
      <c r="ECL836" s="231"/>
      <c r="ECM836" s="231"/>
      <c r="ECN836" s="231"/>
      <c r="ECO836" s="231"/>
      <c r="ECP836" s="231"/>
      <c r="ECQ836" s="231"/>
      <c r="ECR836" s="231"/>
      <c r="ECS836" s="231"/>
      <c r="ECT836" s="231"/>
      <c r="ECU836" s="231"/>
      <c r="ECV836" s="231"/>
      <c r="ECW836" s="231"/>
      <c r="ECX836" s="231"/>
      <c r="ECY836" s="231"/>
      <c r="ECZ836" s="231"/>
      <c r="EDA836" s="231"/>
      <c r="EDB836" s="231"/>
      <c r="EDC836" s="231"/>
      <c r="EDD836" s="231"/>
      <c r="EDE836" s="231"/>
      <c r="EDF836" s="231"/>
      <c r="EDG836" s="231"/>
      <c r="EDH836" s="231"/>
      <c r="EDI836" s="231"/>
      <c r="EDJ836" s="231"/>
      <c r="EDK836" s="231"/>
      <c r="EDL836" s="231"/>
      <c r="EDM836" s="231"/>
      <c r="EDN836" s="231"/>
      <c r="EDO836" s="231"/>
      <c r="EDP836" s="231"/>
      <c r="EDQ836" s="231"/>
      <c r="EDR836" s="231"/>
      <c r="EDS836" s="231"/>
      <c r="EDT836" s="231"/>
      <c r="EDU836" s="231"/>
      <c r="EDV836" s="231"/>
      <c r="EDW836" s="231"/>
      <c r="EDX836" s="231"/>
      <c r="EDY836" s="231"/>
      <c r="EDZ836" s="231"/>
      <c r="EEA836" s="231"/>
      <c r="EEB836" s="231"/>
      <c r="EEC836" s="231"/>
      <c r="EED836" s="231"/>
      <c r="EEE836" s="231"/>
      <c r="EEF836" s="231"/>
      <c r="EEG836" s="231"/>
      <c r="EEH836" s="231"/>
      <c r="EEI836" s="231"/>
      <c r="EEJ836" s="231"/>
      <c r="EEK836" s="231"/>
      <c r="EEL836" s="231"/>
      <c r="EEM836" s="231"/>
      <c r="EEN836" s="231"/>
      <c r="EEO836" s="231"/>
      <c r="EEP836" s="231"/>
      <c r="EEQ836" s="231"/>
      <c r="EER836" s="231"/>
      <c r="EES836" s="231"/>
      <c r="EET836" s="231"/>
      <c r="EEU836" s="231"/>
      <c r="EEV836" s="231"/>
      <c r="EEW836" s="231"/>
      <c r="EEX836" s="231"/>
      <c r="EEY836" s="231"/>
      <c r="EEZ836" s="231"/>
      <c r="EFA836" s="231"/>
      <c r="EFB836" s="231"/>
      <c r="EFC836" s="231"/>
      <c r="EFD836" s="231"/>
      <c r="EFE836" s="231"/>
      <c r="EFF836" s="231"/>
      <c r="EFG836" s="231"/>
      <c r="EFH836" s="231"/>
      <c r="EFI836" s="231"/>
      <c r="EFJ836" s="231"/>
      <c r="EFK836" s="231"/>
      <c r="EFL836" s="231"/>
      <c r="EFM836" s="231"/>
      <c r="EFN836" s="231"/>
      <c r="EFO836" s="231"/>
      <c r="EFP836" s="231"/>
      <c r="EFQ836" s="231"/>
      <c r="EFR836" s="231"/>
      <c r="EFS836" s="231"/>
      <c r="EFT836" s="231"/>
      <c r="EFU836" s="231"/>
      <c r="EFV836" s="231"/>
      <c r="EFW836" s="231"/>
      <c r="EFX836" s="231"/>
      <c r="EFY836" s="231"/>
      <c r="EFZ836" s="231"/>
      <c r="EGA836" s="231"/>
      <c r="EGB836" s="231"/>
      <c r="EGC836" s="231"/>
      <c r="EGD836" s="231"/>
      <c r="EGE836" s="231"/>
      <c r="EGF836" s="231"/>
      <c r="EGG836" s="231"/>
      <c r="EGH836" s="231"/>
      <c r="EGI836" s="231"/>
      <c r="EGJ836" s="231"/>
      <c r="EGK836" s="231"/>
      <c r="EGL836" s="231"/>
      <c r="EGM836" s="231"/>
      <c r="EGN836" s="231"/>
      <c r="EGO836" s="231"/>
      <c r="EGP836" s="231"/>
      <c r="EGQ836" s="231"/>
      <c r="EGR836" s="231"/>
      <c r="EGS836" s="231"/>
      <c r="EGT836" s="231"/>
      <c r="EGU836" s="231"/>
      <c r="EGV836" s="231"/>
      <c r="EGW836" s="231"/>
      <c r="EGX836" s="231"/>
      <c r="EGY836" s="231"/>
      <c r="EGZ836" s="231"/>
      <c r="EHA836" s="231"/>
      <c r="EHB836" s="231"/>
      <c r="EHC836" s="231"/>
      <c r="EHD836" s="231"/>
      <c r="EHE836" s="231"/>
      <c r="EHF836" s="231"/>
      <c r="EHG836" s="231"/>
      <c r="EHH836" s="231"/>
      <c r="EHI836" s="231"/>
      <c r="EHJ836" s="231"/>
      <c r="EHK836" s="231"/>
      <c r="EHL836" s="231"/>
      <c r="EHM836" s="231"/>
      <c r="EHN836" s="231"/>
      <c r="EHO836" s="231"/>
      <c r="EHP836" s="231"/>
      <c r="EHQ836" s="231"/>
      <c r="EHR836" s="231"/>
      <c r="EHS836" s="231"/>
      <c r="EHT836" s="231"/>
      <c r="EHU836" s="231"/>
      <c r="EHV836" s="231"/>
      <c r="EHW836" s="231"/>
      <c r="EHX836" s="231"/>
      <c r="EHY836" s="231"/>
      <c r="EHZ836" s="231"/>
      <c r="EIA836" s="231"/>
      <c r="EIB836" s="231"/>
      <c r="EIC836" s="231"/>
      <c r="EID836" s="231"/>
      <c r="EIE836" s="231"/>
      <c r="EIF836" s="231"/>
      <c r="EIG836" s="231"/>
      <c r="EIH836" s="231"/>
      <c r="EII836" s="231"/>
      <c r="EIJ836" s="231"/>
      <c r="EIK836" s="231"/>
      <c r="EIL836" s="231"/>
      <c r="EIM836" s="231"/>
      <c r="EIN836" s="231"/>
      <c r="EIO836" s="231"/>
      <c r="EIP836" s="231"/>
      <c r="EIQ836" s="231"/>
      <c r="EIR836" s="231"/>
      <c r="EIS836" s="231"/>
      <c r="EIT836" s="231"/>
      <c r="EIU836" s="231"/>
      <c r="EIV836" s="231"/>
      <c r="EIW836" s="231"/>
      <c r="EIX836" s="231"/>
      <c r="EIY836" s="231"/>
      <c r="EIZ836" s="231"/>
      <c r="EJA836" s="231"/>
      <c r="EJB836" s="231"/>
      <c r="EJC836" s="231"/>
      <c r="EJD836" s="231"/>
      <c r="EJE836" s="231"/>
      <c r="EJF836" s="231"/>
      <c r="EJG836" s="231"/>
      <c r="EJH836" s="231"/>
      <c r="EJI836" s="231"/>
      <c r="EJJ836" s="231"/>
      <c r="EJK836" s="231"/>
      <c r="EJL836" s="231"/>
      <c r="EJM836" s="231"/>
      <c r="EJN836" s="231"/>
      <c r="EJO836" s="231"/>
      <c r="EJP836" s="231"/>
      <c r="EJQ836" s="231"/>
      <c r="EJR836" s="231"/>
      <c r="EJS836" s="231"/>
      <c r="EJT836" s="231"/>
      <c r="EJU836" s="231"/>
      <c r="EJV836" s="231"/>
      <c r="EJW836" s="231"/>
      <c r="EJX836" s="231"/>
      <c r="EJY836" s="231"/>
      <c r="EJZ836" s="231"/>
      <c r="EKA836" s="231"/>
      <c r="EKB836" s="231"/>
      <c r="EKC836" s="231"/>
      <c r="EKD836" s="231"/>
      <c r="EKE836" s="231"/>
      <c r="EKF836" s="231"/>
      <c r="EKG836" s="231"/>
      <c r="EKH836" s="231"/>
      <c r="EKI836" s="231"/>
      <c r="EKJ836" s="231"/>
      <c r="EKK836" s="231"/>
      <c r="EKL836" s="231"/>
      <c r="EKM836" s="231"/>
      <c r="EKN836" s="231"/>
      <c r="EKO836" s="231"/>
      <c r="EKP836" s="231"/>
      <c r="EKQ836" s="231"/>
      <c r="EKR836" s="231"/>
      <c r="EKS836" s="231"/>
      <c r="EKT836" s="231"/>
      <c r="EKU836" s="231"/>
      <c r="EKV836" s="231"/>
      <c r="EKW836" s="231"/>
      <c r="EKX836" s="231"/>
      <c r="EKY836" s="231"/>
      <c r="EKZ836" s="231"/>
      <c r="ELA836" s="231"/>
      <c r="ELB836" s="231"/>
      <c r="ELC836" s="231"/>
      <c r="ELD836" s="231"/>
      <c r="ELE836" s="231"/>
      <c r="ELF836" s="231"/>
      <c r="ELG836" s="231"/>
      <c r="ELH836" s="231"/>
      <c r="ELI836" s="231"/>
      <c r="ELJ836" s="231"/>
      <c r="ELK836" s="231"/>
      <c r="ELL836" s="231"/>
      <c r="ELM836" s="231"/>
      <c r="ELN836" s="231"/>
      <c r="ELO836" s="231"/>
      <c r="ELP836" s="231"/>
      <c r="ELQ836" s="231"/>
      <c r="ELR836" s="231"/>
      <c r="ELS836" s="231"/>
      <c r="ELT836" s="231"/>
      <c r="ELU836" s="231"/>
      <c r="ELV836" s="231"/>
      <c r="ELW836" s="231"/>
      <c r="ELX836" s="231"/>
      <c r="ELY836" s="231"/>
      <c r="ELZ836" s="231"/>
      <c r="EMA836" s="231"/>
      <c r="EMB836" s="231"/>
      <c r="EMC836" s="231"/>
      <c r="EMD836" s="231"/>
      <c r="EME836" s="231"/>
      <c r="EMF836" s="231"/>
      <c r="EMG836" s="231"/>
      <c r="EMH836" s="231"/>
      <c r="EMI836" s="231"/>
      <c r="EMJ836" s="231"/>
      <c r="EMK836" s="231"/>
      <c r="EML836" s="231"/>
      <c r="EMM836" s="231"/>
      <c r="EMN836" s="231"/>
      <c r="EMO836" s="231"/>
      <c r="EMP836" s="231"/>
      <c r="EMQ836" s="231"/>
      <c r="EMR836" s="231"/>
      <c r="EMS836" s="231"/>
      <c r="EMT836" s="231"/>
      <c r="EMU836" s="231"/>
      <c r="EMV836" s="231"/>
      <c r="EMW836" s="231"/>
      <c r="EMX836" s="231"/>
      <c r="EMY836" s="231"/>
      <c r="EMZ836" s="231"/>
      <c r="ENA836" s="231"/>
      <c r="ENB836" s="231"/>
      <c r="ENC836" s="231"/>
      <c r="END836" s="231"/>
      <c r="ENE836" s="231"/>
      <c r="ENF836" s="231"/>
      <c r="ENG836" s="231"/>
      <c r="ENH836" s="231"/>
      <c r="ENI836" s="231"/>
      <c r="ENJ836" s="231"/>
      <c r="ENK836" s="231"/>
      <c r="ENL836" s="231"/>
      <c r="ENM836" s="231"/>
      <c r="ENN836" s="231"/>
      <c r="ENO836" s="231"/>
      <c r="ENP836" s="231"/>
      <c r="ENQ836" s="231"/>
      <c r="ENR836" s="231"/>
      <c r="ENS836" s="231"/>
      <c r="ENT836" s="231"/>
      <c r="ENU836" s="231"/>
      <c r="ENV836" s="231"/>
      <c r="ENW836" s="231"/>
      <c r="ENX836" s="231"/>
      <c r="ENY836" s="231"/>
      <c r="ENZ836" s="231"/>
      <c r="EOA836" s="231"/>
      <c r="EOB836" s="231"/>
      <c r="EOC836" s="231"/>
      <c r="EOD836" s="231"/>
      <c r="EOE836" s="231"/>
      <c r="EOF836" s="231"/>
      <c r="EOG836" s="231"/>
      <c r="EOH836" s="231"/>
      <c r="EOI836" s="231"/>
      <c r="EOJ836" s="231"/>
      <c r="EOK836" s="231"/>
      <c r="EOL836" s="231"/>
      <c r="EOM836" s="231"/>
      <c r="EON836" s="231"/>
      <c r="EOO836" s="231"/>
      <c r="EOP836" s="231"/>
      <c r="EOQ836" s="231"/>
      <c r="EOR836" s="231"/>
      <c r="EOS836" s="231"/>
      <c r="EOT836" s="231"/>
      <c r="EOU836" s="231"/>
      <c r="EOV836" s="231"/>
      <c r="EOW836" s="231"/>
      <c r="EOX836" s="231"/>
      <c r="EOY836" s="231"/>
      <c r="EOZ836" s="231"/>
      <c r="EPA836" s="231"/>
      <c r="EPB836" s="231"/>
      <c r="EPC836" s="231"/>
      <c r="EPD836" s="231"/>
      <c r="EPE836" s="231"/>
      <c r="EPF836" s="231"/>
      <c r="EPG836" s="231"/>
      <c r="EPH836" s="231"/>
      <c r="EPI836" s="231"/>
      <c r="EPJ836" s="231"/>
      <c r="EPK836" s="231"/>
      <c r="EPL836" s="231"/>
      <c r="EPM836" s="231"/>
      <c r="EPN836" s="231"/>
      <c r="EPO836" s="231"/>
      <c r="EPP836" s="231"/>
      <c r="EPQ836" s="231"/>
      <c r="EPR836" s="231"/>
      <c r="EPS836" s="231"/>
      <c r="EPT836" s="231"/>
      <c r="EPU836" s="231"/>
      <c r="EPV836" s="231"/>
      <c r="EPW836" s="231"/>
      <c r="EPX836" s="231"/>
      <c r="EPY836" s="231"/>
      <c r="EPZ836" s="231"/>
      <c r="EQA836" s="231"/>
      <c r="EQB836" s="231"/>
      <c r="EQC836" s="231"/>
      <c r="EQD836" s="231"/>
      <c r="EQE836" s="231"/>
      <c r="EQF836" s="231"/>
      <c r="EQG836" s="231"/>
      <c r="EQH836" s="231"/>
      <c r="EQI836" s="231"/>
      <c r="EQJ836" s="231"/>
      <c r="EQK836" s="231"/>
      <c r="EQL836" s="231"/>
      <c r="EQM836" s="231"/>
      <c r="EQN836" s="231"/>
      <c r="EQO836" s="231"/>
      <c r="EQP836" s="231"/>
      <c r="EQQ836" s="231"/>
      <c r="EQR836" s="231"/>
      <c r="EQS836" s="231"/>
      <c r="EQT836" s="231"/>
      <c r="EQU836" s="231"/>
      <c r="EQV836" s="231"/>
      <c r="EQW836" s="231"/>
      <c r="EQX836" s="231"/>
      <c r="EQY836" s="231"/>
      <c r="EQZ836" s="231"/>
      <c r="ERA836" s="231"/>
      <c r="ERB836" s="231"/>
      <c r="ERC836" s="231"/>
      <c r="ERD836" s="231"/>
      <c r="ERE836" s="231"/>
      <c r="ERF836" s="231"/>
      <c r="ERG836" s="231"/>
      <c r="ERH836" s="231"/>
      <c r="ERI836" s="231"/>
      <c r="ERJ836" s="231"/>
      <c r="ERK836" s="231"/>
      <c r="ERL836" s="231"/>
      <c r="ERM836" s="231"/>
      <c r="ERN836" s="231"/>
      <c r="ERO836" s="231"/>
      <c r="ERP836" s="231"/>
      <c r="ERQ836" s="231"/>
      <c r="ERR836" s="231"/>
      <c r="ERS836" s="231"/>
      <c r="ERT836" s="231"/>
      <c r="ERU836" s="231"/>
      <c r="ERV836" s="231"/>
      <c r="ERW836" s="231"/>
      <c r="ERX836" s="231"/>
      <c r="ERY836" s="231"/>
      <c r="ERZ836" s="231"/>
      <c r="ESA836" s="231"/>
      <c r="ESB836" s="231"/>
      <c r="ESC836" s="231"/>
      <c r="ESD836" s="231"/>
      <c r="ESE836" s="231"/>
      <c r="ESF836" s="231"/>
      <c r="ESG836" s="231"/>
      <c r="ESH836" s="231"/>
      <c r="ESI836" s="231"/>
      <c r="ESJ836" s="231"/>
      <c r="ESK836" s="231"/>
      <c r="ESL836" s="231"/>
      <c r="ESM836" s="231"/>
      <c r="ESN836" s="231"/>
      <c r="ESO836" s="231"/>
      <c r="ESP836" s="231"/>
      <c r="ESQ836" s="231"/>
      <c r="ESR836" s="231"/>
      <c r="ESS836" s="231"/>
      <c r="EST836" s="231"/>
      <c r="ESU836" s="231"/>
      <c r="ESV836" s="231"/>
      <c r="ESW836" s="231"/>
      <c r="ESX836" s="231"/>
      <c r="ESY836" s="231"/>
      <c r="ESZ836" s="231"/>
      <c r="ETA836" s="231"/>
      <c r="ETB836" s="231"/>
      <c r="ETC836" s="231"/>
      <c r="ETD836" s="231"/>
      <c r="ETE836" s="231"/>
      <c r="ETF836" s="231"/>
      <c r="ETG836" s="231"/>
      <c r="ETH836" s="231"/>
      <c r="ETI836" s="231"/>
      <c r="ETJ836" s="231"/>
      <c r="ETK836" s="231"/>
      <c r="ETL836" s="231"/>
      <c r="ETM836" s="231"/>
      <c r="ETN836" s="231"/>
      <c r="ETO836" s="231"/>
      <c r="ETP836" s="231"/>
      <c r="ETQ836" s="231"/>
      <c r="ETR836" s="231"/>
      <c r="ETS836" s="231"/>
      <c r="ETT836" s="231"/>
      <c r="ETU836" s="231"/>
      <c r="ETV836" s="231"/>
      <c r="ETW836" s="231"/>
      <c r="ETX836" s="231"/>
      <c r="ETY836" s="231"/>
      <c r="ETZ836" s="231"/>
      <c r="EUA836" s="231"/>
      <c r="EUB836" s="231"/>
      <c r="EUC836" s="231"/>
      <c r="EUD836" s="231"/>
      <c r="EUE836" s="231"/>
      <c r="EUF836" s="231"/>
      <c r="EUG836" s="231"/>
      <c r="EUH836" s="231"/>
      <c r="EUI836" s="231"/>
      <c r="EUJ836" s="231"/>
      <c r="EUK836" s="231"/>
      <c r="EUL836" s="231"/>
      <c r="EUM836" s="231"/>
      <c r="EUN836" s="231"/>
      <c r="EUO836" s="231"/>
      <c r="EUP836" s="231"/>
      <c r="EUQ836" s="231"/>
      <c r="EUR836" s="231"/>
      <c r="EUS836" s="231"/>
      <c r="EUT836" s="231"/>
      <c r="EUU836" s="231"/>
      <c r="EUV836" s="231"/>
      <c r="EUW836" s="231"/>
      <c r="EUX836" s="231"/>
      <c r="EUY836" s="231"/>
      <c r="EUZ836" s="231"/>
      <c r="EVA836" s="231"/>
      <c r="EVB836" s="231"/>
      <c r="EVC836" s="231"/>
      <c r="EVD836" s="231"/>
      <c r="EVE836" s="231"/>
      <c r="EVF836" s="231"/>
      <c r="EVG836" s="231"/>
      <c r="EVH836" s="231"/>
      <c r="EVI836" s="231"/>
      <c r="EVJ836" s="231"/>
      <c r="EVK836" s="231"/>
      <c r="EVL836" s="231"/>
      <c r="EVM836" s="231"/>
      <c r="EVN836" s="231"/>
      <c r="EVO836" s="231"/>
      <c r="EVP836" s="231"/>
      <c r="EVQ836" s="231"/>
      <c r="EVR836" s="231"/>
      <c r="EVS836" s="231"/>
      <c r="EVT836" s="231"/>
      <c r="EVU836" s="231"/>
      <c r="EVV836" s="231"/>
      <c r="EVW836" s="231"/>
      <c r="EVX836" s="231"/>
      <c r="EVY836" s="231"/>
      <c r="EVZ836" s="231"/>
      <c r="EWA836" s="231"/>
      <c r="EWB836" s="231"/>
      <c r="EWC836" s="231"/>
      <c r="EWD836" s="231"/>
      <c r="EWE836" s="231"/>
      <c r="EWF836" s="231"/>
      <c r="EWG836" s="231"/>
      <c r="EWH836" s="231"/>
      <c r="EWI836" s="231"/>
      <c r="EWJ836" s="231"/>
      <c r="EWK836" s="231"/>
      <c r="EWL836" s="231"/>
      <c r="EWM836" s="231"/>
      <c r="EWN836" s="231"/>
      <c r="EWO836" s="231"/>
      <c r="EWP836" s="231"/>
      <c r="EWQ836" s="231"/>
      <c r="EWR836" s="231"/>
      <c r="EWS836" s="231"/>
      <c r="EWT836" s="231"/>
      <c r="EWU836" s="231"/>
      <c r="EWV836" s="231"/>
      <c r="EWW836" s="231"/>
      <c r="EWX836" s="231"/>
      <c r="EWY836" s="231"/>
      <c r="EWZ836" s="231"/>
      <c r="EXA836" s="231"/>
      <c r="EXB836" s="231"/>
      <c r="EXC836" s="231"/>
      <c r="EXD836" s="231"/>
      <c r="EXE836" s="231"/>
      <c r="EXF836" s="231"/>
      <c r="EXG836" s="231"/>
      <c r="EXH836" s="231"/>
      <c r="EXI836" s="231"/>
      <c r="EXJ836" s="231"/>
      <c r="EXK836" s="231"/>
      <c r="EXL836" s="231"/>
      <c r="EXM836" s="231"/>
      <c r="EXN836" s="231"/>
      <c r="EXO836" s="231"/>
      <c r="EXP836" s="231"/>
      <c r="EXQ836" s="231"/>
      <c r="EXR836" s="231"/>
      <c r="EXS836" s="231"/>
      <c r="EXT836" s="231"/>
      <c r="EXU836" s="231"/>
      <c r="EXV836" s="231"/>
      <c r="EXW836" s="231"/>
      <c r="EXX836" s="231"/>
      <c r="EXY836" s="231"/>
      <c r="EXZ836" s="231"/>
      <c r="EYA836" s="231"/>
      <c r="EYB836" s="231"/>
      <c r="EYC836" s="231"/>
      <c r="EYD836" s="231"/>
      <c r="EYE836" s="231"/>
      <c r="EYF836" s="231"/>
      <c r="EYG836" s="231"/>
      <c r="EYH836" s="231"/>
      <c r="EYI836" s="231"/>
      <c r="EYJ836" s="231"/>
      <c r="EYK836" s="231"/>
      <c r="EYL836" s="231"/>
      <c r="EYM836" s="231"/>
      <c r="EYN836" s="231"/>
      <c r="EYO836" s="231"/>
      <c r="EYP836" s="231"/>
      <c r="EYQ836" s="231"/>
      <c r="EYR836" s="231"/>
      <c r="EYS836" s="231"/>
      <c r="EYT836" s="231"/>
      <c r="EYU836" s="231"/>
      <c r="EYV836" s="231"/>
      <c r="EYW836" s="231"/>
      <c r="EYX836" s="231"/>
      <c r="EYY836" s="231"/>
      <c r="EYZ836" s="231"/>
      <c r="EZA836" s="231"/>
      <c r="EZB836" s="231"/>
      <c r="EZC836" s="231"/>
      <c r="EZD836" s="231"/>
      <c r="EZE836" s="231"/>
      <c r="EZF836" s="231"/>
      <c r="EZG836" s="231"/>
      <c r="EZH836" s="231"/>
      <c r="EZI836" s="231"/>
      <c r="EZJ836" s="231"/>
      <c r="EZK836" s="231"/>
      <c r="EZL836" s="231"/>
      <c r="EZM836" s="231"/>
      <c r="EZN836" s="231"/>
      <c r="EZO836" s="231"/>
      <c r="EZP836" s="231"/>
      <c r="EZQ836" s="231"/>
      <c r="EZR836" s="231"/>
      <c r="EZS836" s="231"/>
      <c r="EZT836" s="231"/>
      <c r="EZU836" s="231"/>
      <c r="EZV836" s="231"/>
      <c r="EZW836" s="231"/>
      <c r="EZX836" s="231"/>
      <c r="EZY836" s="231"/>
      <c r="EZZ836" s="231"/>
      <c r="FAA836" s="231"/>
      <c r="FAB836" s="231"/>
      <c r="FAC836" s="231"/>
      <c r="FAD836" s="231"/>
      <c r="FAE836" s="231"/>
      <c r="FAF836" s="231"/>
      <c r="FAG836" s="231"/>
      <c r="FAH836" s="231"/>
      <c r="FAI836" s="231"/>
      <c r="FAJ836" s="231"/>
      <c r="FAK836" s="231"/>
      <c r="FAL836" s="231"/>
      <c r="FAM836" s="231"/>
      <c r="FAN836" s="231"/>
      <c r="FAO836" s="231"/>
      <c r="FAP836" s="231"/>
      <c r="FAQ836" s="231"/>
      <c r="FAR836" s="231"/>
      <c r="FAS836" s="231"/>
      <c r="FAT836" s="231"/>
      <c r="FAU836" s="231"/>
      <c r="FAV836" s="231"/>
      <c r="FAW836" s="231"/>
      <c r="FAX836" s="231"/>
      <c r="FAY836" s="231"/>
      <c r="FAZ836" s="231"/>
      <c r="FBA836" s="231"/>
      <c r="FBB836" s="231"/>
      <c r="FBC836" s="231"/>
      <c r="FBD836" s="231"/>
      <c r="FBE836" s="231"/>
      <c r="FBF836" s="231"/>
      <c r="FBG836" s="231"/>
      <c r="FBH836" s="231"/>
      <c r="FBI836" s="231"/>
      <c r="FBJ836" s="231"/>
      <c r="FBK836" s="231"/>
      <c r="FBL836" s="231"/>
      <c r="FBM836" s="231"/>
      <c r="FBN836" s="231"/>
      <c r="FBO836" s="231"/>
      <c r="FBP836" s="231"/>
      <c r="FBQ836" s="231"/>
      <c r="FBR836" s="231"/>
      <c r="FBS836" s="231"/>
      <c r="FBT836" s="231"/>
      <c r="FBU836" s="231"/>
      <c r="FBV836" s="231"/>
      <c r="FBW836" s="231"/>
      <c r="FBX836" s="231"/>
      <c r="FBY836" s="231"/>
      <c r="FBZ836" s="231"/>
      <c r="FCA836" s="231"/>
      <c r="FCB836" s="231"/>
      <c r="FCC836" s="231"/>
      <c r="FCD836" s="231"/>
      <c r="FCE836" s="231"/>
      <c r="FCF836" s="231"/>
      <c r="FCG836" s="231"/>
      <c r="FCH836" s="231"/>
      <c r="FCI836" s="231"/>
      <c r="FCJ836" s="231"/>
      <c r="FCK836" s="231"/>
      <c r="FCL836" s="231"/>
      <c r="FCM836" s="231"/>
      <c r="FCN836" s="231"/>
      <c r="FCO836" s="231"/>
      <c r="FCP836" s="231"/>
      <c r="FCQ836" s="231"/>
      <c r="FCR836" s="231"/>
      <c r="FCS836" s="231"/>
      <c r="FCT836" s="231"/>
      <c r="FCU836" s="231"/>
      <c r="FCV836" s="231"/>
      <c r="FCW836" s="231"/>
      <c r="FCX836" s="231"/>
      <c r="FCY836" s="231"/>
      <c r="FCZ836" s="231"/>
      <c r="FDA836" s="231"/>
      <c r="FDB836" s="231"/>
      <c r="FDC836" s="231"/>
      <c r="FDD836" s="231"/>
      <c r="FDE836" s="231"/>
      <c r="FDF836" s="231"/>
      <c r="FDG836" s="231"/>
      <c r="FDH836" s="231"/>
      <c r="FDI836" s="231"/>
      <c r="FDJ836" s="231"/>
      <c r="FDK836" s="231"/>
      <c r="FDL836" s="231"/>
      <c r="FDM836" s="231"/>
      <c r="FDN836" s="231"/>
      <c r="FDO836" s="231"/>
      <c r="FDP836" s="231"/>
      <c r="FDQ836" s="231"/>
      <c r="FDR836" s="231"/>
      <c r="FDS836" s="231"/>
      <c r="FDT836" s="231"/>
      <c r="FDU836" s="231"/>
      <c r="FDV836" s="231"/>
      <c r="FDW836" s="231"/>
      <c r="FDX836" s="231"/>
      <c r="FDY836" s="231"/>
      <c r="FDZ836" s="231"/>
      <c r="FEA836" s="231"/>
      <c r="FEB836" s="231"/>
      <c r="FEC836" s="231"/>
      <c r="FED836" s="231"/>
      <c r="FEE836" s="231"/>
      <c r="FEF836" s="231"/>
      <c r="FEG836" s="231"/>
      <c r="FEH836" s="231"/>
      <c r="FEI836" s="231"/>
      <c r="FEJ836" s="231"/>
      <c r="FEK836" s="231"/>
      <c r="FEL836" s="231"/>
      <c r="FEM836" s="231"/>
      <c r="FEN836" s="231"/>
      <c r="FEO836" s="231"/>
      <c r="FEP836" s="231"/>
      <c r="FEQ836" s="231"/>
      <c r="FER836" s="231"/>
      <c r="FES836" s="231"/>
      <c r="FET836" s="231"/>
      <c r="FEU836" s="231"/>
      <c r="FEV836" s="231"/>
      <c r="FEW836" s="231"/>
      <c r="FEX836" s="231"/>
      <c r="FEY836" s="231"/>
      <c r="FEZ836" s="231"/>
      <c r="FFA836" s="231"/>
      <c r="FFB836" s="231"/>
      <c r="FFC836" s="231"/>
      <c r="FFD836" s="231"/>
      <c r="FFE836" s="231"/>
      <c r="FFF836" s="231"/>
      <c r="FFG836" s="231"/>
      <c r="FFH836" s="231"/>
      <c r="FFI836" s="231"/>
      <c r="FFJ836" s="231"/>
      <c r="FFK836" s="231"/>
      <c r="FFL836" s="231"/>
      <c r="FFM836" s="231"/>
      <c r="FFN836" s="231"/>
      <c r="FFO836" s="231"/>
      <c r="FFP836" s="231"/>
      <c r="FFQ836" s="231"/>
      <c r="FFR836" s="231"/>
      <c r="FFS836" s="231"/>
      <c r="FFT836" s="231"/>
      <c r="FFU836" s="231"/>
      <c r="FFV836" s="231"/>
      <c r="FFW836" s="231"/>
      <c r="FFX836" s="231"/>
      <c r="FFY836" s="231"/>
      <c r="FFZ836" s="231"/>
      <c r="FGA836" s="231"/>
      <c r="FGB836" s="231"/>
      <c r="FGC836" s="231"/>
      <c r="FGD836" s="231"/>
      <c r="FGE836" s="231"/>
      <c r="FGF836" s="231"/>
      <c r="FGG836" s="231"/>
      <c r="FGH836" s="231"/>
      <c r="FGI836" s="231"/>
      <c r="FGJ836" s="231"/>
      <c r="FGK836" s="231"/>
      <c r="FGL836" s="231"/>
      <c r="FGM836" s="231"/>
      <c r="FGN836" s="231"/>
      <c r="FGO836" s="231"/>
      <c r="FGP836" s="231"/>
      <c r="FGQ836" s="231"/>
      <c r="FGR836" s="231"/>
      <c r="FGS836" s="231"/>
      <c r="FGT836" s="231"/>
      <c r="FGU836" s="231"/>
      <c r="FGV836" s="231"/>
      <c r="FGW836" s="231"/>
      <c r="FGX836" s="231"/>
      <c r="FGY836" s="231"/>
      <c r="FGZ836" s="231"/>
      <c r="FHA836" s="231"/>
      <c r="FHB836" s="231"/>
      <c r="FHC836" s="231"/>
      <c r="FHD836" s="231"/>
      <c r="FHE836" s="231"/>
      <c r="FHF836" s="231"/>
      <c r="FHG836" s="231"/>
      <c r="FHH836" s="231"/>
      <c r="FHI836" s="231"/>
      <c r="FHJ836" s="231"/>
      <c r="FHK836" s="231"/>
      <c r="FHL836" s="231"/>
      <c r="FHM836" s="231"/>
      <c r="FHN836" s="231"/>
      <c r="FHO836" s="231"/>
      <c r="FHP836" s="231"/>
      <c r="FHQ836" s="231"/>
      <c r="FHR836" s="231"/>
      <c r="FHS836" s="231"/>
      <c r="FHT836" s="231"/>
      <c r="FHU836" s="231"/>
      <c r="FHV836" s="231"/>
      <c r="FHW836" s="231"/>
      <c r="FHX836" s="231"/>
      <c r="FHY836" s="231"/>
      <c r="FHZ836" s="231"/>
      <c r="FIA836" s="231"/>
      <c r="FIB836" s="231"/>
      <c r="FIC836" s="231"/>
      <c r="FID836" s="231"/>
      <c r="FIE836" s="231"/>
      <c r="FIF836" s="231"/>
      <c r="FIG836" s="231"/>
      <c r="FIH836" s="231"/>
      <c r="FII836" s="231"/>
      <c r="FIJ836" s="231"/>
      <c r="FIK836" s="231"/>
      <c r="FIL836" s="231"/>
      <c r="FIM836" s="231"/>
      <c r="FIN836" s="231"/>
      <c r="FIO836" s="231"/>
      <c r="FIP836" s="231"/>
      <c r="FIQ836" s="231"/>
      <c r="FIR836" s="231"/>
      <c r="FIS836" s="231"/>
      <c r="FIT836" s="231"/>
      <c r="FIU836" s="231"/>
      <c r="FIV836" s="231"/>
      <c r="FIW836" s="231"/>
      <c r="FIX836" s="231"/>
      <c r="FIY836" s="231"/>
      <c r="FIZ836" s="231"/>
      <c r="FJA836" s="231"/>
      <c r="FJB836" s="231"/>
      <c r="FJC836" s="231"/>
      <c r="FJD836" s="231"/>
      <c r="FJE836" s="231"/>
      <c r="FJF836" s="231"/>
      <c r="FJG836" s="231"/>
      <c r="FJH836" s="231"/>
      <c r="FJI836" s="231"/>
      <c r="FJJ836" s="231"/>
      <c r="FJK836" s="231"/>
      <c r="FJL836" s="231"/>
      <c r="FJM836" s="231"/>
      <c r="FJN836" s="231"/>
      <c r="FJO836" s="231"/>
      <c r="FJP836" s="231"/>
      <c r="FJQ836" s="231"/>
      <c r="FJR836" s="231"/>
      <c r="FJS836" s="231"/>
      <c r="FJT836" s="231"/>
      <c r="FJU836" s="231"/>
      <c r="FJV836" s="231"/>
      <c r="FJW836" s="231"/>
      <c r="FJX836" s="231"/>
      <c r="FJY836" s="231"/>
      <c r="FJZ836" s="231"/>
      <c r="FKA836" s="231"/>
      <c r="FKB836" s="231"/>
      <c r="FKC836" s="231"/>
      <c r="FKD836" s="231"/>
      <c r="FKE836" s="231"/>
      <c r="FKF836" s="231"/>
      <c r="FKG836" s="231"/>
      <c r="FKH836" s="231"/>
      <c r="FKI836" s="231"/>
      <c r="FKJ836" s="231"/>
      <c r="FKK836" s="231"/>
      <c r="FKL836" s="231"/>
      <c r="FKM836" s="231"/>
      <c r="FKN836" s="231"/>
      <c r="FKO836" s="231"/>
      <c r="FKP836" s="231"/>
      <c r="FKQ836" s="231"/>
      <c r="FKR836" s="231"/>
      <c r="FKS836" s="231"/>
      <c r="FKT836" s="231"/>
      <c r="FKU836" s="231"/>
      <c r="FKV836" s="231"/>
      <c r="FKW836" s="231"/>
      <c r="FKX836" s="231"/>
      <c r="FKY836" s="231"/>
      <c r="FKZ836" s="231"/>
      <c r="FLA836" s="231"/>
      <c r="FLB836" s="231"/>
      <c r="FLC836" s="231"/>
      <c r="FLD836" s="231"/>
      <c r="FLE836" s="231"/>
      <c r="FLF836" s="231"/>
      <c r="FLG836" s="231"/>
      <c r="FLH836" s="231"/>
      <c r="FLI836" s="231"/>
      <c r="FLJ836" s="231"/>
      <c r="FLK836" s="231"/>
      <c r="FLL836" s="231"/>
      <c r="FLM836" s="231"/>
      <c r="FLN836" s="231"/>
      <c r="FLO836" s="231"/>
      <c r="FLP836" s="231"/>
      <c r="FLQ836" s="231"/>
      <c r="FLR836" s="231"/>
      <c r="FLS836" s="231"/>
      <c r="FLT836" s="231"/>
      <c r="FLU836" s="231"/>
      <c r="FLV836" s="231"/>
      <c r="FLW836" s="231"/>
      <c r="FLX836" s="231"/>
      <c r="FLY836" s="231"/>
      <c r="FLZ836" s="231"/>
      <c r="FMA836" s="231"/>
      <c r="FMB836" s="231"/>
      <c r="FMC836" s="231"/>
      <c r="FMD836" s="231"/>
      <c r="FME836" s="231"/>
      <c r="FMF836" s="231"/>
      <c r="FMG836" s="231"/>
      <c r="FMH836" s="231"/>
      <c r="FMI836" s="231"/>
      <c r="FMJ836" s="231"/>
      <c r="FMK836" s="231"/>
      <c r="FML836" s="231"/>
      <c r="FMM836" s="231"/>
      <c r="FMN836" s="231"/>
      <c r="FMO836" s="231"/>
      <c r="FMP836" s="231"/>
      <c r="FMQ836" s="231"/>
      <c r="FMR836" s="231"/>
      <c r="FMS836" s="231"/>
      <c r="FMT836" s="231"/>
      <c r="FMU836" s="231"/>
      <c r="FMV836" s="231"/>
      <c r="FMW836" s="231"/>
      <c r="FMX836" s="231"/>
      <c r="FMY836" s="231"/>
      <c r="FMZ836" s="231"/>
      <c r="FNA836" s="231"/>
      <c r="FNB836" s="231"/>
      <c r="FNC836" s="231"/>
      <c r="FND836" s="231"/>
      <c r="FNE836" s="231"/>
      <c r="FNF836" s="231"/>
      <c r="FNG836" s="231"/>
      <c r="FNH836" s="231"/>
      <c r="FNI836" s="231"/>
      <c r="FNJ836" s="231"/>
      <c r="FNK836" s="231"/>
      <c r="FNL836" s="231"/>
      <c r="FNM836" s="231"/>
      <c r="FNN836" s="231"/>
      <c r="FNO836" s="231"/>
      <c r="FNP836" s="231"/>
      <c r="FNQ836" s="231"/>
      <c r="FNR836" s="231"/>
      <c r="FNS836" s="231"/>
      <c r="FNT836" s="231"/>
      <c r="FNU836" s="231"/>
      <c r="FNV836" s="231"/>
      <c r="FNW836" s="231"/>
      <c r="FNX836" s="231"/>
      <c r="FNY836" s="231"/>
      <c r="FNZ836" s="231"/>
      <c r="FOA836" s="231"/>
      <c r="FOB836" s="231"/>
      <c r="FOC836" s="231"/>
      <c r="FOD836" s="231"/>
      <c r="FOE836" s="231"/>
      <c r="FOF836" s="231"/>
      <c r="FOG836" s="231"/>
      <c r="FOH836" s="231"/>
      <c r="FOI836" s="231"/>
      <c r="FOJ836" s="231"/>
      <c r="FOK836" s="231"/>
      <c r="FOL836" s="231"/>
      <c r="FOM836" s="231"/>
      <c r="FON836" s="231"/>
      <c r="FOO836" s="231"/>
      <c r="FOP836" s="231"/>
      <c r="FOQ836" s="231"/>
      <c r="FOR836" s="231"/>
      <c r="FOS836" s="231"/>
      <c r="FOT836" s="231"/>
      <c r="FOU836" s="231"/>
      <c r="FOV836" s="231"/>
      <c r="FOW836" s="231"/>
      <c r="FOX836" s="231"/>
      <c r="FOY836" s="231"/>
      <c r="FOZ836" s="231"/>
      <c r="FPA836" s="231"/>
      <c r="FPB836" s="231"/>
      <c r="FPC836" s="231"/>
      <c r="FPD836" s="231"/>
      <c r="FPE836" s="231"/>
      <c r="FPF836" s="231"/>
      <c r="FPG836" s="231"/>
      <c r="FPH836" s="231"/>
      <c r="FPI836" s="231"/>
      <c r="FPJ836" s="231"/>
      <c r="FPK836" s="231"/>
      <c r="FPL836" s="231"/>
      <c r="FPM836" s="231"/>
      <c r="FPN836" s="231"/>
      <c r="FPO836" s="231"/>
      <c r="FPP836" s="231"/>
      <c r="FPQ836" s="231"/>
      <c r="FPR836" s="231"/>
      <c r="FPS836" s="231"/>
      <c r="FPT836" s="231"/>
      <c r="FPU836" s="231"/>
      <c r="FPV836" s="231"/>
      <c r="FPW836" s="231"/>
      <c r="FPX836" s="231"/>
      <c r="FPY836" s="231"/>
      <c r="FPZ836" s="231"/>
      <c r="FQA836" s="231"/>
      <c r="FQB836" s="231"/>
      <c r="FQC836" s="231"/>
      <c r="FQD836" s="231"/>
      <c r="FQE836" s="231"/>
      <c r="FQF836" s="231"/>
      <c r="FQG836" s="231"/>
      <c r="FQH836" s="231"/>
      <c r="FQI836" s="231"/>
      <c r="FQJ836" s="231"/>
      <c r="FQK836" s="231"/>
      <c r="FQL836" s="231"/>
      <c r="FQM836" s="231"/>
      <c r="FQN836" s="231"/>
      <c r="FQO836" s="231"/>
      <c r="FQP836" s="231"/>
      <c r="FQQ836" s="231"/>
      <c r="FQR836" s="231"/>
      <c r="FQS836" s="231"/>
      <c r="FQT836" s="231"/>
      <c r="FQU836" s="231"/>
      <c r="FQV836" s="231"/>
      <c r="FQW836" s="231"/>
      <c r="FQX836" s="231"/>
      <c r="FQY836" s="231"/>
      <c r="FQZ836" s="231"/>
      <c r="FRA836" s="231"/>
      <c r="FRB836" s="231"/>
      <c r="FRC836" s="231"/>
      <c r="FRD836" s="231"/>
      <c r="FRE836" s="231"/>
      <c r="FRF836" s="231"/>
      <c r="FRG836" s="231"/>
      <c r="FRH836" s="231"/>
      <c r="FRI836" s="231"/>
      <c r="FRJ836" s="231"/>
      <c r="FRK836" s="231"/>
      <c r="FRL836" s="231"/>
      <c r="FRM836" s="231"/>
      <c r="FRN836" s="231"/>
      <c r="FRO836" s="231"/>
      <c r="FRP836" s="231"/>
      <c r="FRQ836" s="231"/>
      <c r="FRR836" s="231"/>
      <c r="FRS836" s="231"/>
      <c r="FRT836" s="231"/>
      <c r="FRU836" s="231"/>
      <c r="FRV836" s="231"/>
      <c r="FRW836" s="231"/>
      <c r="FRX836" s="231"/>
      <c r="FRY836" s="231"/>
      <c r="FRZ836" s="231"/>
      <c r="FSA836" s="231"/>
      <c r="FSB836" s="231"/>
      <c r="FSC836" s="231"/>
      <c r="FSD836" s="231"/>
      <c r="FSE836" s="231"/>
      <c r="FSF836" s="231"/>
      <c r="FSG836" s="231"/>
      <c r="FSH836" s="231"/>
      <c r="FSI836" s="231"/>
      <c r="FSJ836" s="231"/>
      <c r="FSK836" s="231"/>
      <c r="FSL836" s="231"/>
      <c r="FSM836" s="231"/>
      <c r="FSN836" s="231"/>
      <c r="FSO836" s="231"/>
      <c r="FSP836" s="231"/>
      <c r="FSQ836" s="231"/>
      <c r="FSR836" s="231"/>
      <c r="FSS836" s="231"/>
      <c r="FST836" s="231"/>
      <c r="FSU836" s="231"/>
      <c r="FSV836" s="231"/>
      <c r="FSW836" s="231"/>
      <c r="FSX836" s="231"/>
      <c r="FSY836" s="231"/>
      <c r="FSZ836" s="231"/>
      <c r="FTA836" s="231"/>
      <c r="FTB836" s="231"/>
      <c r="FTC836" s="231"/>
      <c r="FTD836" s="231"/>
      <c r="FTE836" s="231"/>
      <c r="FTF836" s="231"/>
      <c r="FTG836" s="231"/>
      <c r="FTH836" s="231"/>
      <c r="FTI836" s="231"/>
      <c r="FTJ836" s="231"/>
      <c r="FTK836" s="231"/>
      <c r="FTL836" s="231"/>
      <c r="FTM836" s="231"/>
      <c r="FTN836" s="231"/>
      <c r="FTO836" s="231"/>
      <c r="FTP836" s="231"/>
      <c r="FTQ836" s="231"/>
      <c r="FTR836" s="231"/>
      <c r="FTS836" s="231"/>
      <c r="FTT836" s="231"/>
      <c r="FTU836" s="231"/>
      <c r="FTV836" s="231"/>
      <c r="FTW836" s="231"/>
      <c r="FTX836" s="231"/>
      <c r="FTY836" s="231"/>
      <c r="FTZ836" s="231"/>
      <c r="FUA836" s="231"/>
      <c r="FUB836" s="231"/>
      <c r="FUC836" s="231"/>
      <c r="FUD836" s="231"/>
      <c r="FUE836" s="231"/>
      <c r="FUF836" s="231"/>
      <c r="FUG836" s="231"/>
      <c r="FUH836" s="231"/>
      <c r="FUI836" s="231"/>
      <c r="FUJ836" s="231"/>
      <c r="FUK836" s="231"/>
      <c r="FUL836" s="231"/>
      <c r="FUM836" s="231"/>
      <c r="FUN836" s="231"/>
      <c r="FUO836" s="231"/>
      <c r="FUP836" s="231"/>
      <c r="FUQ836" s="231"/>
      <c r="FUR836" s="231"/>
      <c r="FUS836" s="231"/>
      <c r="FUT836" s="231"/>
      <c r="FUU836" s="231"/>
      <c r="FUV836" s="231"/>
      <c r="FUW836" s="231"/>
      <c r="FUX836" s="231"/>
      <c r="FUY836" s="231"/>
      <c r="FUZ836" s="231"/>
      <c r="FVA836" s="231"/>
      <c r="FVB836" s="231"/>
      <c r="FVC836" s="231"/>
      <c r="FVD836" s="231"/>
      <c r="FVE836" s="231"/>
      <c r="FVF836" s="231"/>
      <c r="FVG836" s="231"/>
      <c r="FVH836" s="231"/>
      <c r="FVI836" s="231"/>
      <c r="FVJ836" s="231"/>
      <c r="FVK836" s="231"/>
      <c r="FVL836" s="231"/>
      <c r="FVM836" s="231"/>
      <c r="FVN836" s="231"/>
      <c r="FVO836" s="231"/>
      <c r="FVP836" s="231"/>
      <c r="FVQ836" s="231"/>
      <c r="FVR836" s="231"/>
      <c r="FVS836" s="231"/>
      <c r="FVT836" s="231"/>
      <c r="FVU836" s="231"/>
      <c r="FVV836" s="231"/>
      <c r="FVW836" s="231"/>
      <c r="FVX836" s="231"/>
      <c r="FVY836" s="231"/>
      <c r="FVZ836" s="231"/>
      <c r="FWA836" s="231"/>
      <c r="FWB836" s="231"/>
      <c r="FWC836" s="231"/>
      <c r="FWD836" s="231"/>
      <c r="FWE836" s="231"/>
      <c r="FWF836" s="231"/>
      <c r="FWG836" s="231"/>
      <c r="FWH836" s="231"/>
      <c r="FWI836" s="231"/>
      <c r="FWJ836" s="231"/>
      <c r="FWK836" s="231"/>
      <c r="FWL836" s="231"/>
      <c r="FWM836" s="231"/>
      <c r="FWN836" s="231"/>
      <c r="FWO836" s="231"/>
      <c r="FWP836" s="231"/>
      <c r="FWQ836" s="231"/>
      <c r="FWR836" s="231"/>
      <c r="FWS836" s="231"/>
      <c r="FWT836" s="231"/>
      <c r="FWU836" s="231"/>
      <c r="FWV836" s="231"/>
      <c r="FWW836" s="231"/>
      <c r="FWX836" s="231"/>
      <c r="FWY836" s="231"/>
      <c r="FWZ836" s="231"/>
      <c r="FXA836" s="231"/>
      <c r="FXB836" s="231"/>
      <c r="FXC836" s="231"/>
      <c r="FXD836" s="231"/>
      <c r="FXE836" s="231"/>
      <c r="FXF836" s="231"/>
      <c r="FXG836" s="231"/>
      <c r="FXH836" s="231"/>
      <c r="FXI836" s="231"/>
      <c r="FXJ836" s="231"/>
      <c r="FXK836" s="231"/>
      <c r="FXL836" s="231"/>
      <c r="FXM836" s="231"/>
      <c r="FXN836" s="231"/>
      <c r="FXO836" s="231"/>
      <c r="FXP836" s="231"/>
      <c r="FXQ836" s="231"/>
      <c r="FXR836" s="231"/>
      <c r="FXS836" s="231"/>
      <c r="FXT836" s="231"/>
      <c r="FXU836" s="231"/>
      <c r="FXV836" s="231"/>
      <c r="FXW836" s="231"/>
      <c r="FXX836" s="231"/>
      <c r="FXY836" s="231"/>
      <c r="FXZ836" s="231"/>
      <c r="FYA836" s="231"/>
      <c r="FYB836" s="231"/>
      <c r="FYC836" s="231"/>
      <c r="FYD836" s="231"/>
      <c r="FYE836" s="231"/>
      <c r="FYF836" s="231"/>
      <c r="FYG836" s="231"/>
      <c r="FYH836" s="231"/>
      <c r="FYI836" s="231"/>
      <c r="FYJ836" s="231"/>
      <c r="FYK836" s="231"/>
      <c r="FYL836" s="231"/>
      <c r="FYM836" s="231"/>
      <c r="FYN836" s="231"/>
      <c r="FYO836" s="231"/>
      <c r="FYP836" s="231"/>
      <c r="FYQ836" s="231"/>
      <c r="FYR836" s="231"/>
      <c r="FYS836" s="231"/>
      <c r="FYT836" s="231"/>
      <c r="FYU836" s="231"/>
      <c r="FYV836" s="231"/>
      <c r="FYW836" s="231"/>
      <c r="FYX836" s="231"/>
      <c r="FYY836" s="231"/>
      <c r="FYZ836" s="231"/>
      <c r="FZA836" s="231"/>
      <c r="FZB836" s="231"/>
      <c r="FZC836" s="231"/>
      <c r="FZD836" s="231"/>
      <c r="FZE836" s="231"/>
      <c r="FZF836" s="231"/>
      <c r="FZG836" s="231"/>
      <c r="FZH836" s="231"/>
      <c r="FZI836" s="231"/>
      <c r="FZJ836" s="231"/>
      <c r="FZK836" s="231"/>
      <c r="FZL836" s="231"/>
      <c r="FZM836" s="231"/>
      <c r="FZN836" s="231"/>
      <c r="FZO836" s="231"/>
      <c r="FZP836" s="231"/>
      <c r="FZQ836" s="231"/>
      <c r="FZR836" s="231"/>
      <c r="FZS836" s="231"/>
      <c r="FZT836" s="231"/>
      <c r="FZU836" s="231"/>
      <c r="FZV836" s="231"/>
      <c r="FZW836" s="231"/>
      <c r="FZX836" s="231"/>
      <c r="FZY836" s="231"/>
      <c r="FZZ836" s="231"/>
      <c r="GAA836" s="231"/>
      <c r="GAB836" s="231"/>
      <c r="GAC836" s="231"/>
      <c r="GAD836" s="231"/>
      <c r="GAE836" s="231"/>
      <c r="GAF836" s="231"/>
      <c r="GAG836" s="231"/>
      <c r="GAH836" s="231"/>
      <c r="GAI836" s="231"/>
      <c r="GAJ836" s="231"/>
      <c r="GAK836" s="231"/>
      <c r="GAL836" s="231"/>
      <c r="GAM836" s="231"/>
      <c r="GAN836" s="231"/>
      <c r="GAO836" s="231"/>
      <c r="GAP836" s="231"/>
      <c r="GAQ836" s="231"/>
      <c r="GAR836" s="231"/>
      <c r="GAS836" s="231"/>
      <c r="GAT836" s="231"/>
      <c r="GAU836" s="231"/>
      <c r="GAV836" s="231"/>
      <c r="GAW836" s="231"/>
      <c r="GAX836" s="231"/>
      <c r="GAY836" s="231"/>
      <c r="GAZ836" s="231"/>
      <c r="GBA836" s="231"/>
      <c r="GBB836" s="231"/>
      <c r="GBC836" s="231"/>
      <c r="GBD836" s="231"/>
      <c r="GBE836" s="231"/>
      <c r="GBF836" s="231"/>
      <c r="GBG836" s="231"/>
      <c r="GBH836" s="231"/>
      <c r="GBI836" s="231"/>
      <c r="GBJ836" s="231"/>
      <c r="GBK836" s="231"/>
      <c r="GBL836" s="231"/>
      <c r="GBM836" s="231"/>
      <c r="GBN836" s="231"/>
      <c r="GBO836" s="231"/>
      <c r="GBP836" s="231"/>
      <c r="GBQ836" s="231"/>
      <c r="GBR836" s="231"/>
      <c r="GBS836" s="231"/>
      <c r="GBT836" s="231"/>
      <c r="GBU836" s="231"/>
      <c r="GBV836" s="231"/>
      <c r="GBW836" s="231"/>
      <c r="GBX836" s="231"/>
      <c r="GBY836" s="231"/>
      <c r="GBZ836" s="231"/>
      <c r="GCA836" s="231"/>
      <c r="GCB836" s="231"/>
      <c r="GCC836" s="231"/>
      <c r="GCD836" s="231"/>
      <c r="GCE836" s="231"/>
      <c r="GCF836" s="231"/>
      <c r="GCG836" s="231"/>
      <c r="GCH836" s="231"/>
      <c r="GCI836" s="231"/>
      <c r="GCJ836" s="231"/>
      <c r="GCK836" s="231"/>
      <c r="GCL836" s="231"/>
      <c r="GCM836" s="231"/>
      <c r="GCN836" s="231"/>
      <c r="GCO836" s="231"/>
      <c r="GCP836" s="231"/>
      <c r="GCQ836" s="231"/>
      <c r="GCR836" s="231"/>
      <c r="GCS836" s="231"/>
      <c r="GCT836" s="231"/>
      <c r="GCU836" s="231"/>
      <c r="GCV836" s="231"/>
      <c r="GCW836" s="231"/>
      <c r="GCX836" s="231"/>
      <c r="GCY836" s="231"/>
      <c r="GCZ836" s="231"/>
      <c r="GDA836" s="231"/>
      <c r="GDB836" s="231"/>
      <c r="GDC836" s="231"/>
      <c r="GDD836" s="231"/>
      <c r="GDE836" s="231"/>
      <c r="GDF836" s="231"/>
      <c r="GDG836" s="231"/>
      <c r="GDH836" s="231"/>
      <c r="GDI836" s="231"/>
      <c r="GDJ836" s="231"/>
      <c r="GDK836" s="231"/>
      <c r="GDL836" s="231"/>
      <c r="GDM836" s="231"/>
      <c r="GDN836" s="231"/>
      <c r="GDO836" s="231"/>
      <c r="GDP836" s="231"/>
      <c r="GDQ836" s="231"/>
      <c r="GDR836" s="231"/>
      <c r="GDS836" s="231"/>
      <c r="GDT836" s="231"/>
      <c r="GDU836" s="231"/>
      <c r="GDV836" s="231"/>
      <c r="GDW836" s="231"/>
      <c r="GDX836" s="231"/>
      <c r="GDY836" s="231"/>
      <c r="GDZ836" s="231"/>
      <c r="GEA836" s="231"/>
      <c r="GEB836" s="231"/>
      <c r="GEC836" s="231"/>
      <c r="GED836" s="231"/>
      <c r="GEE836" s="231"/>
      <c r="GEF836" s="231"/>
      <c r="GEG836" s="231"/>
      <c r="GEH836" s="231"/>
      <c r="GEI836" s="231"/>
      <c r="GEJ836" s="231"/>
      <c r="GEK836" s="231"/>
      <c r="GEL836" s="231"/>
      <c r="GEM836" s="231"/>
      <c r="GEN836" s="231"/>
      <c r="GEO836" s="231"/>
      <c r="GEP836" s="231"/>
      <c r="GEQ836" s="231"/>
      <c r="GER836" s="231"/>
      <c r="GES836" s="231"/>
      <c r="GET836" s="231"/>
      <c r="GEU836" s="231"/>
      <c r="GEV836" s="231"/>
      <c r="GEW836" s="231"/>
      <c r="GEX836" s="231"/>
      <c r="GEY836" s="231"/>
      <c r="GEZ836" s="231"/>
      <c r="GFA836" s="231"/>
      <c r="GFB836" s="231"/>
      <c r="GFC836" s="231"/>
      <c r="GFD836" s="231"/>
      <c r="GFE836" s="231"/>
      <c r="GFF836" s="231"/>
      <c r="GFG836" s="231"/>
      <c r="GFH836" s="231"/>
      <c r="GFI836" s="231"/>
      <c r="GFJ836" s="231"/>
      <c r="GFK836" s="231"/>
      <c r="GFL836" s="231"/>
      <c r="GFM836" s="231"/>
      <c r="GFN836" s="231"/>
      <c r="GFO836" s="231"/>
      <c r="GFP836" s="231"/>
      <c r="GFQ836" s="231"/>
      <c r="GFR836" s="231"/>
      <c r="GFS836" s="231"/>
      <c r="GFT836" s="231"/>
      <c r="GFU836" s="231"/>
      <c r="GFV836" s="231"/>
      <c r="GFW836" s="231"/>
      <c r="GFX836" s="231"/>
      <c r="GFY836" s="231"/>
      <c r="GFZ836" s="231"/>
      <c r="GGA836" s="231"/>
      <c r="GGB836" s="231"/>
      <c r="GGC836" s="231"/>
      <c r="GGD836" s="231"/>
      <c r="GGE836" s="231"/>
      <c r="GGF836" s="231"/>
      <c r="GGG836" s="231"/>
      <c r="GGH836" s="231"/>
      <c r="GGI836" s="231"/>
      <c r="GGJ836" s="231"/>
      <c r="GGK836" s="231"/>
      <c r="GGL836" s="231"/>
      <c r="GGM836" s="231"/>
      <c r="GGN836" s="231"/>
      <c r="GGO836" s="231"/>
      <c r="GGP836" s="231"/>
      <c r="GGQ836" s="231"/>
      <c r="GGR836" s="231"/>
      <c r="GGS836" s="231"/>
      <c r="GGT836" s="231"/>
      <c r="GGU836" s="231"/>
      <c r="GGV836" s="231"/>
      <c r="GGW836" s="231"/>
      <c r="GGX836" s="231"/>
      <c r="GGY836" s="231"/>
      <c r="GGZ836" s="231"/>
      <c r="GHA836" s="231"/>
      <c r="GHB836" s="231"/>
      <c r="GHC836" s="231"/>
      <c r="GHD836" s="231"/>
      <c r="GHE836" s="231"/>
      <c r="GHF836" s="231"/>
      <c r="GHG836" s="231"/>
      <c r="GHH836" s="231"/>
      <c r="GHI836" s="231"/>
      <c r="GHJ836" s="231"/>
      <c r="GHK836" s="231"/>
      <c r="GHL836" s="231"/>
      <c r="GHM836" s="231"/>
      <c r="GHN836" s="231"/>
      <c r="GHO836" s="231"/>
      <c r="GHP836" s="231"/>
      <c r="GHQ836" s="231"/>
      <c r="GHR836" s="231"/>
      <c r="GHS836" s="231"/>
      <c r="GHT836" s="231"/>
      <c r="GHU836" s="231"/>
      <c r="GHV836" s="231"/>
      <c r="GHW836" s="231"/>
      <c r="GHX836" s="231"/>
      <c r="GHY836" s="231"/>
      <c r="GHZ836" s="231"/>
      <c r="GIA836" s="231"/>
      <c r="GIB836" s="231"/>
      <c r="GIC836" s="231"/>
      <c r="GID836" s="231"/>
      <c r="GIE836" s="231"/>
      <c r="GIF836" s="231"/>
      <c r="GIG836" s="231"/>
      <c r="GIH836" s="231"/>
      <c r="GII836" s="231"/>
      <c r="GIJ836" s="231"/>
      <c r="GIK836" s="231"/>
      <c r="GIL836" s="231"/>
      <c r="GIM836" s="231"/>
      <c r="GIN836" s="231"/>
      <c r="GIO836" s="231"/>
      <c r="GIP836" s="231"/>
      <c r="GIQ836" s="231"/>
      <c r="GIR836" s="231"/>
      <c r="GIS836" s="231"/>
      <c r="GIT836" s="231"/>
      <c r="GIU836" s="231"/>
      <c r="GIV836" s="231"/>
      <c r="GIW836" s="231"/>
      <c r="GIX836" s="231"/>
      <c r="GIY836" s="231"/>
      <c r="GIZ836" s="231"/>
      <c r="GJA836" s="231"/>
      <c r="GJB836" s="231"/>
      <c r="GJC836" s="231"/>
      <c r="GJD836" s="231"/>
      <c r="GJE836" s="231"/>
      <c r="GJF836" s="231"/>
      <c r="GJG836" s="231"/>
      <c r="GJH836" s="231"/>
      <c r="GJI836" s="231"/>
      <c r="GJJ836" s="231"/>
      <c r="GJK836" s="231"/>
      <c r="GJL836" s="231"/>
      <c r="GJM836" s="231"/>
      <c r="GJN836" s="231"/>
      <c r="GJO836" s="231"/>
      <c r="GJP836" s="231"/>
      <c r="GJQ836" s="231"/>
      <c r="GJR836" s="231"/>
      <c r="GJS836" s="231"/>
      <c r="GJT836" s="231"/>
      <c r="GJU836" s="231"/>
      <c r="GJV836" s="231"/>
      <c r="GJW836" s="231"/>
      <c r="GJX836" s="231"/>
      <c r="GJY836" s="231"/>
      <c r="GJZ836" s="231"/>
      <c r="GKA836" s="231"/>
      <c r="GKB836" s="231"/>
      <c r="GKC836" s="231"/>
      <c r="GKD836" s="231"/>
      <c r="GKE836" s="231"/>
      <c r="GKF836" s="231"/>
      <c r="GKG836" s="231"/>
      <c r="GKH836" s="231"/>
      <c r="GKI836" s="231"/>
      <c r="GKJ836" s="231"/>
      <c r="GKK836" s="231"/>
      <c r="GKL836" s="231"/>
      <c r="GKM836" s="231"/>
      <c r="GKN836" s="231"/>
      <c r="GKO836" s="231"/>
      <c r="GKP836" s="231"/>
      <c r="GKQ836" s="231"/>
      <c r="GKR836" s="231"/>
      <c r="GKS836" s="231"/>
      <c r="GKT836" s="231"/>
      <c r="GKU836" s="231"/>
      <c r="GKV836" s="231"/>
      <c r="GKW836" s="231"/>
      <c r="GKX836" s="231"/>
      <c r="GKY836" s="231"/>
      <c r="GKZ836" s="231"/>
      <c r="GLA836" s="231"/>
      <c r="GLB836" s="231"/>
      <c r="GLC836" s="231"/>
      <c r="GLD836" s="231"/>
      <c r="GLE836" s="231"/>
      <c r="GLF836" s="231"/>
      <c r="GLG836" s="231"/>
      <c r="GLH836" s="231"/>
      <c r="GLI836" s="231"/>
      <c r="GLJ836" s="231"/>
      <c r="GLK836" s="231"/>
      <c r="GLL836" s="231"/>
      <c r="GLM836" s="231"/>
      <c r="GLN836" s="231"/>
      <c r="GLO836" s="231"/>
      <c r="GLP836" s="231"/>
      <c r="GLQ836" s="231"/>
      <c r="GLR836" s="231"/>
      <c r="GLS836" s="231"/>
      <c r="GLT836" s="231"/>
      <c r="GLU836" s="231"/>
      <c r="GLV836" s="231"/>
      <c r="GLW836" s="231"/>
      <c r="GLX836" s="231"/>
      <c r="GLY836" s="231"/>
      <c r="GLZ836" s="231"/>
      <c r="GMA836" s="231"/>
      <c r="GMB836" s="231"/>
      <c r="GMC836" s="231"/>
      <c r="GMD836" s="231"/>
      <c r="GME836" s="231"/>
      <c r="GMF836" s="231"/>
      <c r="GMG836" s="231"/>
      <c r="GMH836" s="231"/>
      <c r="GMI836" s="231"/>
      <c r="GMJ836" s="231"/>
      <c r="GMK836" s="231"/>
      <c r="GML836" s="231"/>
      <c r="GMM836" s="231"/>
      <c r="GMN836" s="231"/>
      <c r="GMO836" s="231"/>
      <c r="GMP836" s="231"/>
      <c r="GMQ836" s="231"/>
      <c r="GMR836" s="231"/>
      <c r="GMS836" s="231"/>
      <c r="GMT836" s="231"/>
      <c r="GMU836" s="231"/>
      <c r="GMV836" s="231"/>
      <c r="GMW836" s="231"/>
      <c r="GMX836" s="231"/>
      <c r="GMY836" s="231"/>
      <c r="GMZ836" s="231"/>
      <c r="GNA836" s="231"/>
      <c r="GNB836" s="231"/>
      <c r="GNC836" s="231"/>
      <c r="GND836" s="231"/>
      <c r="GNE836" s="231"/>
      <c r="GNF836" s="231"/>
      <c r="GNG836" s="231"/>
      <c r="GNH836" s="231"/>
      <c r="GNI836" s="231"/>
      <c r="GNJ836" s="231"/>
      <c r="GNK836" s="231"/>
      <c r="GNL836" s="231"/>
      <c r="GNM836" s="231"/>
      <c r="GNN836" s="231"/>
      <c r="GNO836" s="231"/>
      <c r="GNP836" s="231"/>
      <c r="GNQ836" s="231"/>
      <c r="GNR836" s="231"/>
      <c r="GNS836" s="231"/>
      <c r="GNT836" s="231"/>
      <c r="GNU836" s="231"/>
      <c r="GNV836" s="231"/>
      <c r="GNW836" s="231"/>
      <c r="GNX836" s="231"/>
      <c r="GNY836" s="231"/>
      <c r="GNZ836" s="231"/>
      <c r="GOA836" s="231"/>
      <c r="GOB836" s="231"/>
      <c r="GOC836" s="231"/>
      <c r="GOD836" s="231"/>
      <c r="GOE836" s="231"/>
      <c r="GOF836" s="231"/>
      <c r="GOG836" s="231"/>
      <c r="GOH836" s="231"/>
      <c r="GOI836" s="231"/>
      <c r="GOJ836" s="231"/>
      <c r="GOK836" s="231"/>
      <c r="GOL836" s="231"/>
      <c r="GOM836" s="231"/>
      <c r="GON836" s="231"/>
      <c r="GOO836" s="231"/>
      <c r="GOP836" s="231"/>
      <c r="GOQ836" s="231"/>
      <c r="GOR836" s="231"/>
      <c r="GOS836" s="231"/>
      <c r="GOT836" s="231"/>
      <c r="GOU836" s="231"/>
      <c r="GOV836" s="231"/>
      <c r="GOW836" s="231"/>
      <c r="GOX836" s="231"/>
      <c r="GOY836" s="231"/>
      <c r="GOZ836" s="231"/>
      <c r="GPA836" s="231"/>
      <c r="GPB836" s="231"/>
      <c r="GPC836" s="231"/>
      <c r="GPD836" s="231"/>
      <c r="GPE836" s="231"/>
      <c r="GPF836" s="231"/>
      <c r="GPG836" s="231"/>
      <c r="GPH836" s="231"/>
      <c r="GPI836" s="231"/>
      <c r="GPJ836" s="231"/>
      <c r="GPK836" s="231"/>
      <c r="GPL836" s="231"/>
      <c r="GPM836" s="231"/>
      <c r="GPN836" s="231"/>
      <c r="GPO836" s="231"/>
      <c r="GPP836" s="231"/>
      <c r="GPQ836" s="231"/>
      <c r="GPR836" s="231"/>
      <c r="GPS836" s="231"/>
      <c r="GPT836" s="231"/>
      <c r="GPU836" s="231"/>
      <c r="GPV836" s="231"/>
      <c r="GPW836" s="231"/>
      <c r="GPX836" s="231"/>
      <c r="GPY836" s="231"/>
      <c r="GPZ836" s="231"/>
      <c r="GQA836" s="231"/>
      <c r="GQB836" s="231"/>
      <c r="GQC836" s="231"/>
      <c r="GQD836" s="231"/>
      <c r="GQE836" s="231"/>
      <c r="GQF836" s="231"/>
      <c r="GQG836" s="231"/>
      <c r="GQH836" s="231"/>
      <c r="GQI836" s="231"/>
      <c r="GQJ836" s="231"/>
      <c r="GQK836" s="231"/>
      <c r="GQL836" s="231"/>
      <c r="GQM836" s="231"/>
      <c r="GQN836" s="231"/>
      <c r="GQO836" s="231"/>
      <c r="GQP836" s="231"/>
      <c r="GQQ836" s="231"/>
      <c r="GQR836" s="231"/>
      <c r="GQS836" s="231"/>
      <c r="GQT836" s="231"/>
      <c r="GQU836" s="231"/>
      <c r="GQV836" s="231"/>
      <c r="GQW836" s="231"/>
      <c r="GQX836" s="231"/>
      <c r="GQY836" s="231"/>
      <c r="GQZ836" s="231"/>
      <c r="GRA836" s="231"/>
      <c r="GRB836" s="231"/>
      <c r="GRC836" s="231"/>
      <c r="GRD836" s="231"/>
      <c r="GRE836" s="231"/>
      <c r="GRF836" s="231"/>
      <c r="GRG836" s="231"/>
      <c r="GRH836" s="231"/>
      <c r="GRI836" s="231"/>
      <c r="GRJ836" s="231"/>
      <c r="GRK836" s="231"/>
      <c r="GRL836" s="231"/>
      <c r="GRM836" s="231"/>
      <c r="GRN836" s="231"/>
      <c r="GRO836" s="231"/>
      <c r="GRP836" s="231"/>
      <c r="GRQ836" s="231"/>
      <c r="GRR836" s="231"/>
      <c r="GRS836" s="231"/>
      <c r="GRT836" s="231"/>
      <c r="GRU836" s="231"/>
      <c r="GRV836" s="231"/>
      <c r="GRW836" s="231"/>
      <c r="GRX836" s="231"/>
      <c r="GRY836" s="231"/>
      <c r="GRZ836" s="231"/>
      <c r="GSA836" s="231"/>
      <c r="GSB836" s="231"/>
      <c r="GSC836" s="231"/>
      <c r="GSD836" s="231"/>
      <c r="GSE836" s="231"/>
      <c r="GSF836" s="231"/>
      <c r="GSG836" s="231"/>
      <c r="GSH836" s="231"/>
      <c r="GSI836" s="231"/>
      <c r="GSJ836" s="231"/>
      <c r="GSK836" s="231"/>
      <c r="GSL836" s="231"/>
      <c r="GSM836" s="231"/>
      <c r="GSN836" s="231"/>
      <c r="GSO836" s="231"/>
      <c r="GSP836" s="231"/>
      <c r="GSQ836" s="231"/>
      <c r="GSR836" s="231"/>
      <c r="GSS836" s="231"/>
      <c r="GST836" s="231"/>
      <c r="GSU836" s="231"/>
      <c r="GSV836" s="231"/>
      <c r="GSW836" s="231"/>
      <c r="GSX836" s="231"/>
      <c r="GSY836" s="231"/>
      <c r="GSZ836" s="231"/>
      <c r="GTA836" s="231"/>
      <c r="GTB836" s="231"/>
      <c r="GTC836" s="231"/>
      <c r="GTD836" s="231"/>
      <c r="GTE836" s="231"/>
      <c r="GTF836" s="231"/>
      <c r="GTG836" s="231"/>
      <c r="GTH836" s="231"/>
      <c r="GTI836" s="231"/>
      <c r="GTJ836" s="231"/>
      <c r="GTK836" s="231"/>
      <c r="GTL836" s="231"/>
      <c r="GTM836" s="231"/>
      <c r="GTN836" s="231"/>
      <c r="GTO836" s="231"/>
      <c r="GTP836" s="231"/>
      <c r="GTQ836" s="231"/>
      <c r="GTR836" s="231"/>
      <c r="GTS836" s="231"/>
      <c r="GTT836" s="231"/>
      <c r="GTU836" s="231"/>
      <c r="GTV836" s="231"/>
      <c r="GTW836" s="231"/>
      <c r="GTX836" s="231"/>
      <c r="GTY836" s="231"/>
      <c r="GTZ836" s="231"/>
      <c r="GUA836" s="231"/>
      <c r="GUB836" s="231"/>
      <c r="GUC836" s="231"/>
      <c r="GUD836" s="231"/>
      <c r="GUE836" s="231"/>
      <c r="GUF836" s="231"/>
      <c r="GUG836" s="231"/>
      <c r="GUH836" s="231"/>
      <c r="GUI836" s="231"/>
      <c r="GUJ836" s="231"/>
      <c r="GUK836" s="231"/>
      <c r="GUL836" s="231"/>
      <c r="GUM836" s="231"/>
      <c r="GUN836" s="231"/>
      <c r="GUO836" s="231"/>
      <c r="GUP836" s="231"/>
      <c r="GUQ836" s="231"/>
      <c r="GUR836" s="231"/>
      <c r="GUS836" s="231"/>
      <c r="GUT836" s="231"/>
      <c r="GUU836" s="231"/>
      <c r="GUV836" s="231"/>
      <c r="GUW836" s="231"/>
      <c r="GUX836" s="231"/>
      <c r="GUY836" s="231"/>
      <c r="GUZ836" s="231"/>
      <c r="GVA836" s="231"/>
      <c r="GVB836" s="231"/>
      <c r="GVC836" s="231"/>
      <c r="GVD836" s="231"/>
      <c r="GVE836" s="231"/>
      <c r="GVF836" s="231"/>
      <c r="GVG836" s="231"/>
      <c r="GVH836" s="231"/>
      <c r="GVI836" s="231"/>
      <c r="GVJ836" s="231"/>
      <c r="GVK836" s="231"/>
      <c r="GVL836" s="231"/>
      <c r="GVM836" s="231"/>
      <c r="GVN836" s="231"/>
      <c r="GVO836" s="231"/>
      <c r="GVP836" s="231"/>
      <c r="GVQ836" s="231"/>
      <c r="GVR836" s="231"/>
      <c r="GVS836" s="231"/>
      <c r="GVT836" s="231"/>
      <c r="GVU836" s="231"/>
      <c r="GVV836" s="231"/>
      <c r="GVW836" s="231"/>
      <c r="GVX836" s="231"/>
      <c r="GVY836" s="231"/>
      <c r="GVZ836" s="231"/>
      <c r="GWA836" s="231"/>
      <c r="GWB836" s="231"/>
      <c r="GWC836" s="231"/>
      <c r="GWD836" s="231"/>
      <c r="GWE836" s="231"/>
      <c r="GWF836" s="231"/>
      <c r="GWG836" s="231"/>
      <c r="GWH836" s="231"/>
      <c r="GWI836" s="231"/>
      <c r="GWJ836" s="231"/>
      <c r="GWK836" s="231"/>
      <c r="GWL836" s="231"/>
      <c r="GWM836" s="231"/>
      <c r="GWN836" s="231"/>
      <c r="GWO836" s="231"/>
      <c r="GWP836" s="231"/>
      <c r="GWQ836" s="231"/>
      <c r="GWR836" s="231"/>
      <c r="GWS836" s="231"/>
      <c r="GWT836" s="231"/>
      <c r="GWU836" s="231"/>
      <c r="GWV836" s="231"/>
      <c r="GWW836" s="231"/>
      <c r="GWX836" s="231"/>
      <c r="GWY836" s="231"/>
      <c r="GWZ836" s="231"/>
      <c r="GXA836" s="231"/>
      <c r="GXB836" s="231"/>
      <c r="GXC836" s="231"/>
      <c r="GXD836" s="231"/>
      <c r="GXE836" s="231"/>
      <c r="GXF836" s="231"/>
      <c r="GXG836" s="231"/>
      <c r="GXH836" s="231"/>
      <c r="GXI836" s="231"/>
      <c r="GXJ836" s="231"/>
      <c r="GXK836" s="231"/>
      <c r="GXL836" s="231"/>
      <c r="GXM836" s="231"/>
      <c r="GXN836" s="231"/>
      <c r="GXO836" s="231"/>
      <c r="GXP836" s="231"/>
      <c r="GXQ836" s="231"/>
      <c r="GXR836" s="231"/>
      <c r="GXS836" s="231"/>
      <c r="GXT836" s="231"/>
      <c r="GXU836" s="231"/>
      <c r="GXV836" s="231"/>
      <c r="GXW836" s="231"/>
      <c r="GXX836" s="231"/>
      <c r="GXY836" s="231"/>
      <c r="GXZ836" s="231"/>
      <c r="GYA836" s="231"/>
      <c r="GYB836" s="231"/>
      <c r="GYC836" s="231"/>
      <c r="GYD836" s="231"/>
      <c r="GYE836" s="231"/>
      <c r="GYF836" s="231"/>
      <c r="GYG836" s="231"/>
      <c r="GYH836" s="231"/>
      <c r="GYI836" s="231"/>
      <c r="GYJ836" s="231"/>
      <c r="GYK836" s="231"/>
      <c r="GYL836" s="231"/>
      <c r="GYM836" s="231"/>
      <c r="GYN836" s="231"/>
      <c r="GYO836" s="231"/>
      <c r="GYP836" s="231"/>
      <c r="GYQ836" s="231"/>
      <c r="GYR836" s="231"/>
      <c r="GYS836" s="231"/>
      <c r="GYT836" s="231"/>
      <c r="GYU836" s="231"/>
      <c r="GYV836" s="231"/>
      <c r="GYW836" s="231"/>
      <c r="GYX836" s="231"/>
      <c r="GYY836" s="231"/>
      <c r="GYZ836" s="231"/>
      <c r="GZA836" s="231"/>
      <c r="GZB836" s="231"/>
      <c r="GZC836" s="231"/>
      <c r="GZD836" s="231"/>
      <c r="GZE836" s="231"/>
      <c r="GZF836" s="231"/>
      <c r="GZG836" s="231"/>
      <c r="GZH836" s="231"/>
      <c r="GZI836" s="231"/>
      <c r="GZJ836" s="231"/>
      <c r="GZK836" s="231"/>
      <c r="GZL836" s="231"/>
      <c r="GZM836" s="231"/>
      <c r="GZN836" s="231"/>
      <c r="GZO836" s="231"/>
      <c r="GZP836" s="231"/>
      <c r="GZQ836" s="231"/>
      <c r="GZR836" s="231"/>
      <c r="GZS836" s="231"/>
      <c r="GZT836" s="231"/>
      <c r="GZU836" s="231"/>
      <c r="GZV836" s="231"/>
      <c r="GZW836" s="231"/>
      <c r="GZX836" s="231"/>
      <c r="GZY836" s="231"/>
      <c r="GZZ836" s="231"/>
      <c r="HAA836" s="231"/>
      <c r="HAB836" s="231"/>
      <c r="HAC836" s="231"/>
      <c r="HAD836" s="231"/>
      <c r="HAE836" s="231"/>
      <c r="HAF836" s="231"/>
      <c r="HAG836" s="231"/>
      <c r="HAH836" s="231"/>
      <c r="HAI836" s="231"/>
      <c r="HAJ836" s="231"/>
      <c r="HAK836" s="231"/>
      <c r="HAL836" s="231"/>
      <c r="HAM836" s="231"/>
      <c r="HAN836" s="231"/>
      <c r="HAO836" s="231"/>
      <c r="HAP836" s="231"/>
      <c r="HAQ836" s="231"/>
      <c r="HAR836" s="231"/>
      <c r="HAS836" s="231"/>
      <c r="HAT836" s="231"/>
      <c r="HAU836" s="231"/>
      <c r="HAV836" s="231"/>
      <c r="HAW836" s="231"/>
      <c r="HAX836" s="231"/>
      <c r="HAY836" s="231"/>
      <c r="HAZ836" s="231"/>
      <c r="HBA836" s="231"/>
      <c r="HBB836" s="231"/>
      <c r="HBC836" s="231"/>
      <c r="HBD836" s="231"/>
      <c r="HBE836" s="231"/>
      <c r="HBF836" s="231"/>
      <c r="HBG836" s="231"/>
      <c r="HBH836" s="231"/>
      <c r="HBI836" s="231"/>
      <c r="HBJ836" s="231"/>
      <c r="HBK836" s="231"/>
      <c r="HBL836" s="231"/>
      <c r="HBM836" s="231"/>
      <c r="HBN836" s="231"/>
      <c r="HBO836" s="231"/>
      <c r="HBP836" s="231"/>
      <c r="HBQ836" s="231"/>
      <c r="HBR836" s="231"/>
      <c r="HBS836" s="231"/>
      <c r="HBT836" s="231"/>
      <c r="HBU836" s="231"/>
      <c r="HBV836" s="231"/>
      <c r="HBW836" s="231"/>
      <c r="HBX836" s="231"/>
      <c r="HBY836" s="231"/>
      <c r="HBZ836" s="231"/>
      <c r="HCA836" s="231"/>
      <c r="HCB836" s="231"/>
      <c r="HCC836" s="231"/>
      <c r="HCD836" s="231"/>
      <c r="HCE836" s="231"/>
      <c r="HCF836" s="231"/>
      <c r="HCG836" s="231"/>
      <c r="HCH836" s="231"/>
      <c r="HCI836" s="231"/>
      <c r="HCJ836" s="231"/>
      <c r="HCK836" s="231"/>
      <c r="HCL836" s="231"/>
      <c r="HCM836" s="231"/>
      <c r="HCN836" s="231"/>
      <c r="HCO836" s="231"/>
      <c r="HCP836" s="231"/>
      <c r="HCQ836" s="231"/>
      <c r="HCR836" s="231"/>
      <c r="HCS836" s="231"/>
      <c r="HCT836" s="231"/>
      <c r="HCU836" s="231"/>
      <c r="HCV836" s="231"/>
      <c r="HCW836" s="231"/>
      <c r="HCX836" s="231"/>
      <c r="HCY836" s="231"/>
      <c r="HCZ836" s="231"/>
      <c r="HDA836" s="231"/>
      <c r="HDB836" s="231"/>
      <c r="HDC836" s="231"/>
      <c r="HDD836" s="231"/>
      <c r="HDE836" s="231"/>
      <c r="HDF836" s="231"/>
      <c r="HDG836" s="231"/>
      <c r="HDH836" s="231"/>
      <c r="HDI836" s="231"/>
      <c r="HDJ836" s="231"/>
      <c r="HDK836" s="231"/>
      <c r="HDL836" s="231"/>
      <c r="HDM836" s="231"/>
      <c r="HDN836" s="231"/>
      <c r="HDO836" s="231"/>
      <c r="HDP836" s="231"/>
      <c r="HDQ836" s="231"/>
      <c r="HDR836" s="231"/>
      <c r="HDS836" s="231"/>
      <c r="HDT836" s="231"/>
      <c r="HDU836" s="231"/>
      <c r="HDV836" s="231"/>
      <c r="HDW836" s="231"/>
      <c r="HDX836" s="231"/>
      <c r="HDY836" s="231"/>
      <c r="HDZ836" s="231"/>
      <c r="HEA836" s="231"/>
      <c r="HEB836" s="231"/>
      <c r="HEC836" s="231"/>
      <c r="HED836" s="231"/>
      <c r="HEE836" s="231"/>
      <c r="HEF836" s="231"/>
      <c r="HEG836" s="231"/>
      <c r="HEH836" s="231"/>
      <c r="HEI836" s="231"/>
      <c r="HEJ836" s="231"/>
      <c r="HEK836" s="231"/>
      <c r="HEL836" s="231"/>
      <c r="HEM836" s="231"/>
      <c r="HEN836" s="231"/>
      <c r="HEO836" s="231"/>
      <c r="HEP836" s="231"/>
      <c r="HEQ836" s="231"/>
      <c r="HER836" s="231"/>
      <c r="HES836" s="231"/>
      <c r="HET836" s="231"/>
      <c r="HEU836" s="231"/>
      <c r="HEV836" s="231"/>
      <c r="HEW836" s="231"/>
      <c r="HEX836" s="231"/>
      <c r="HEY836" s="231"/>
      <c r="HEZ836" s="231"/>
      <c r="HFA836" s="231"/>
      <c r="HFB836" s="231"/>
      <c r="HFC836" s="231"/>
      <c r="HFD836" s="231"/>
      <c r="HFE836" s="231"/>
      <c r="HFF836" s="231"/>
      <c r="HFG836" s="231"/>
      <c r="HFH836" s="231"/>
      <c r="HFI836" s="231"/>
      <c r="HFJ836" s="231"/>
      <c r="HFK836" s="231"/>
      <c r="HFL836" s="231"/>
      <c r="HFM836" s="231"/>
      <c r="HFN836" s="231"/>
      <c r="HFO836" s="231"/>
      <c r="HFP836" s="231"/>
      <c r="HFQ836" s="231"/>
      <c r="HFR836" s="231"/>
      <c r="HFS836" s="231"/>
      <c r="HFT836" s="231"/>
      <c r="HFU836" s="231"/>
      <c r="HFV836" s="231"/>
      <c r="HFW836" s="231"/>
      <c r="HFX836" s="231"/>
      <c r="HFY836" s="231"/>
      <c r="HFZ836" s="231"/>
      <c r="HGA836" s="231"/>
      <c r="HGB836" s="231"/>
      <c r="HGC836" s="231"/>
      <c r="HGD836" s="231"/>
      <c r="HGE836" s="231"/>
      <c r="HGF836" s="231"/>
      <c r="HGG836" s="231"/>
      <c r="HGH836" s="231"/>
      <c r="HGI836" s="231"/>
      <c r="HGJ836" s="231"/>
      <c r="HGK836" s="231"/>
      <c r="HGL836" s="231"/>
      <c r="HGM836" s="231"/>
      <c r="HGN836" s="231"/>
      <c r="HGO836" s="231"/>
      <c r="HGP836" s="231"/>
      <c r="HGQ836" s="231"/>
      <c r="HGR836" s="231"/>
      <c r="HGS836" s="231"/>
      <c r="HGT836" s="231"/>
      <c r="HGU836" s="231"/>
      <c r="HGV836" s="231"/>
      <c r="HGW836" s="231"/>
      <c r="HGX836" s="231"/>
      <c r="HGY836" s="231"/>
      <c r="HGZ836" s="231"/>
      <c r="HHA836" s="231"/>
      <c r="HHB836" s="231"/>
      <c r="HHC836" s="231"/>
      <c r="HHD836" s="231"/>
      <c r="HHE836" s="231"/>
      <c r="HHF836" s="231"/>
      <c r="HHG836" s="231"/>
      <c r="HHH836" s="231"/>
      <c r="HHI836" s="231"/>
      <c r="HHJ836" s="231"/>
      <c r="HHK836" s="231"/>
      <c r="HHL836" s="231"/>
      <c r="HHM836" s="231"/>
      <c r="HHN836" s="231"/>
      <c r="HHO836" s="231"/>
      <c r="HHP836" s="231"/>
      <c r="HHQ836" s="231"/>
      <c r="HHR836" s="231"/>
      <c r="HHS836" s="231"/>
      <c r="HHT836" s="231"/>
      <c r="HHU836" s="231"/>
      <c r="HHV836" s="231"/>
      <c r="HHW836" s="231"/>
      <c r="HHX836" s="231"/>
      <c r="HHY836" s="231"/>
      <c r="HHZ836" s="231"/>
      <c r="HIA836" s="231"/>
      <c r="HIB836" s="231"/>
      <c r="HIC836" s="231"/>
      <c r="HID836" s="231"/>
      <c r="HIE836" s="231"/>
      <c r="HIF836" s="231"/>
      <c r="HIG836" s="231"/>
      <c r="HIH836" s="231"/>
      <c r="HII836" s="231"/>
      <c r="HIJ836" s="231"/>
      <c r="HIK836" s="231"/>
      <c r="HIL836" s="231"/>
      <c r="HIM836" s="231"/>
      <c r="HIN836" s="231"/>
      <c r="HIO836" s="231"/>
      <c r="HIP836" s="231"/>
      <c r="HIQ836" s="231"/>
      <c r="HIR836" s="231"/>
      <c r="HIS836" s="231"/>
      <c r="HIT836" s="231"/>
      <c r="HIU836" s="231"/>
      <c r="HIV836" s="231"/>
      <c r="HIW836" s="231"/>
      <c r="HIX836" s="231"/>
      <c r="HIY836" s="231"/>
      <c r="HIZ836" s="231"/>
      <c r="HJA836" s="231"/>
      <c r="HJB836" s="231"/>
      <c r="HJC836" s="231"/>
      <c r="HJD836" s="231"/>
      <c r="HJE836" s="231"/>
      <c r="HJF836" s="231"/>
      <c r="HJG836" s="231"/>
      <c r="HJH836" s="231"/>
      <c r="HJI836" s="231"/>
      <c r="HJJ836" s="231"/>
      <c r="HJK836" s="231"/>
      <c r="HJL836" s="231"/>
      <c r="HJM836" s="231"/>
      <c r="HJN836" s="231"/>
      <c r="HJO836" s="231"/>
      <c r="HJP836" s="231"/>
      <c r="HJQ836" s="231"/>
      <c r="HJR836" s="231"/>
      <c r="HJS836" s="231"/>
      <c r="HJT836" s="231"/>
      <c r="HJU836" s="231"/>
      <c r="HJV836" s="231"/>
      <c r="HJW836" s="231"/>
      <c r="HJX836" s="231"/>
      <c r="HJY836" s="231"/>
      <c r="HJZ836" s="231"/>
      <c r="HKA836" s="231"/>
      <c r="HKB836" s="231"/>
      <c r="HKC836" s="231"/>
      <c r="HKD836" s="231"/>
      <c r="HKE836" s="231"/>
      <c r="HKF836" s="231"/>
      <c r="HKG836" s="231"/>
      <c r="HKH836" s="231"/>
      <c r="HKI836" s="231"/>
      <c r="HKJ836" s="231"/>
      <c r="HKK836" s="231"/>
      <c r="HKL836" s="231"/>
      <c r="HKM836" s="231"/>
      <c r="HKN836" s="231"/>
      <c r="HKO836" s="231"/>
      <c r="HKP836" s="231"/>
      <c r="HKQ836" s="231"/>
      <c r="HKR836" s="231"/>
      <c r="HKS836" s="231"/>
      <c r="HKT836" s="231"/>
      <c r="HKU836" s="231"/>
      <c r="HKV836" s="231"/>
      <c r="HKW836" s="231"/>
      <c r="HKX836" s="231"/>
      <c r="HKY836" s="231"/>
      <c r="HKZ836" s="231"/>
      <c r="HLA836" s="231"/>
      <c r="HLB836" s="231"/>
      <c r="HLC836" s="231"/>
      <c r="HLD836" s="231"/>
      <c r="HLE836" s="231"/>
      <c r="HLF836" s="231"/>
      <c r="HLG836" s="231"/>
      <c r="HLH836" s="231"/>
      <c r="HLI836" s="231"/>
      <c r="HLJ836" s="231"/>
      <c r="HLK836" s="231"/>
      <c r="HLL836" s="231"/>
      <c r="HLM836" s="231"/>
      <c r="HLN836" s="231"/>
      <c r="HLO836" s="231"/>
      <c r="HLP836" s="231"/>
      <c r="HLQ836" s="231"/>
      <c r="HLR836" s="231"/>
      <c r="HLS836" s="231"/>
      <c r="HLT836" s="231"/>
      <c r="HLU836" s="231"/>
      <c r="HLV836" s="231"/>
      <c r="HLW836" s="231"/>
      <c r="HLX836" s="231"/>
      <c r="HLY836" s="231"/>
      <c r="HLZ836" s="231"/>
      <c r="HMA836" s="231"/>
      <c r="HMB836" s="231"/>
      <c r="HMC836" s="231"/>
      <c r="HMD836" s="231"/>
      <c r="HME836" s="231"/>
      <c r="HMF836" s="231"/>
      <c r="HMG836" s="231"/>
      <c r="HMH836" s="231"/>
      <c r="HMI836" s="231"/>
      <c r="HMJ836" s="231"/>
      <c r="HMK836" s="231"/>
      <c r="HML836" s="231"/>
      <c r="HMM836" s="231"/>
      <c r="HMN836" s="231"/>
      <c r="HMO836" s="231"/>
      <c r="HMP836" s="231"/>
      <c r="HMQ836" s="231"/>
      <c r="HMR836" s="231"/>
      <c r="HMS836" s="231"/>
      <c r="HMT836" s="231"/>
      <c r="HMU836" s="231"/>
      <c r="HMV836" s="231"/>
      <c r="HMW836" s="231"/>
      <c r="HMX836" s="231"/>
      <c r="HMY836" s="231"/>
      <c r="HMZ836" s="231"/>
      <c r="HNA836" s="231"/>
      <c r="HNB836" s="231"/>
      <c r="HNC836" s="231"/>
      <c r="HND836" s="231"/>
      <c r="HNE836" s="231"/>
      <c r="HNF836" s="231"/>
      <c r="HNG836" s="231"/>
      <c r="HNH836" s="231"/>
      <c r="HNI836" s="231"/>
      <c r="HNJ836" s="231"/>
      <c r="HNK836" s="231"/>
      <c r="HNL836" s="231"/>
      <c r="HNM836" s="231"/>
      <c r="HNN836" s="231"/>
      <c r="HNO836" s="231"/>
      <c r="HNP836" s="231"/>
      <c r="HNQ836" s="231"/>
      <c r="HNR836" s="231"/>
      <c r="HNS836" s="231"/>
      <c r="HNT836" s="231"/>
      <c r="HNU836" s="231"/>
      <c r="HNV836" s="231"/>
      <c r="HNW836" s="231"/>
      <c r="HNX836" s="231"/>
      <c r="HNY836" s="231"/>
      <c r="HNZ836" s="231"/>
      <c r="HOA836" s="231"/>
      <c r="HOB836" s="231"/>
      <c r="HOC836" s="231"/>
      <c r="HOD836" s="231"/>
      <c r="HOE836" s="231"/>
      <c r="HOF836" s="231"/>
      <c r="HOG836" s="231"/>
      <c r="HOH836" s="231"/>
      <c r="HOI836" s="231"/>
      <c r="HOJ836" s="231"/>
      <c r="HOK836" s="231"/>
      <c r="HOL836" s="231"/>
      <c r="HOM836" s="231"/>
      <c r="HON836" s="231"/>
      <c r="HOO836" s="231"/>
      <c r="HOP836" s="231"/>
      <c r="HOQ836" s="231"/>
      <c r="HOR836" s="231"/>
      <c r="HOS836" s="231"/>
      <c r="HOT836" s="231"/>
      <c r="HOU836" s="231"/>
      <c r="HOV836" s="231"/>
      <c r="HOW836" s="231"/>
      <c r="HOX836" s="231"/>
      <c r="HOY836" s="231"/>
      <c r="HOZ836" s="231"/>
      <c r="HPA836" s="231"/>
      <c r="HPB836" s="231"/>
      <c r="HPC836" s="231"/>
      <c r="HPD836" s="231"/>
      <c r="HPE836" s="231"/>
      <c r="HPF836" s="231"/>
      <c r="HPG836" s="231"/>
      <c r="HPH836" s="231"/>
      <c r="HPI836" s="231"/>
      <c r="HPJ836" s="231"/>
      <c r="HPK836" s="231"/>
      <c r="HPL836" s="231"/>
      <c r="HPM836" s="231"/>
      <c r="HPN836" s="231"/>
      <c r="HPO836" s="231"/>
      <c r="HPP836" s="231"/>
      <c r="HPQ836" s="231"/>
      <c r="HPR836" s="231"/>
      <c r="HPS836" s="231"/>
      <c r="HPT836" s="231"/>
      <c r="HPU836" s="231"/>
      <c r="HPV836" s="231"/>
      <c r="HPW836" s="231"/>
      <c r="HPX836" s="231"/>
      <c r="HPY836" s="231"/>
      <c r="HPZ836" s="231"/>
      <c r="HQA836" s="231"/>
      <c r="HQB836" s="231"/>
      <c r="HQC836" s="231"/>
      <c r="HQD836" s="231"/>
      <c r="HQE836" s="231"/>
      <c r="HQF836" s="231"/>
      <c r="HQG836" s="231"/>
      <c r="HQH836" s="231"/>
      <c r="HQI836" s="231"/>
      <c r="HQJ836" s="231"/>
      <c r="HQK836" s="231"/>
      <c r="HQL836" s="231"/>
      <c r="HQM836" s="231"/>
      <c r="HQN836" s="231"/>
      <c r="HQO836" s="231"/>
      <c r="HQP836" s="231"/>
      <c r="HQQ836" s="231"/>
      <c r="HQR836" s="231"/>
      <c r="HQS836" s="231"/>
      <c r="HQT836" s="231"/>
      <c r="HQU836" s="231"/>
      <c r="HQV836" s="231"/>
      <c r="HQW836" s="231"/>
      <c r="HQX836" s="231"/>
      <c r="HQY836" s="231"/>
      <c r="HQZ836" s="231"/>
      <c r="HRA836" s="231"/>
      <c r="HRB836" s="231"/>
      <c r="HRC836" s="231"/>
      <c r="HRD836" s="231"/>
      <c r="HRE836" s="231"/>
      <c r="HRF836" s="231"/>
      <c r="HRG836" s="231"/>
      <c r="HRH836" s="231"/>
      <c r="HRI836" s="231"/>
      <c r="HRJ836" s="231"/>
      <c r="HRK836" s="231"/>
      <c r="HRL836" s="231"/>
      <c r="HRM836" s="231"/>
      <c r="HRN836" s="231"/>
      <c r="HRO836" s="231"/>
      <c r="HRP836" s="231"/>
      <c r="HRQ836" s="231"/>
      <c r="HRR836" s="231"/>
      <c r="HRS836" s="231"/>
      <c r="HRT836" s="231"/>
      <c r="HRU836" s="231"/>
      <c r="HRV836" s="231"/>
      <c r="HRW836" s="231"/>
      <c r="HRX836" s="231"/>
      <c r="HRY836" s="231"/>
      <c r="HRZ836" s="231"/>
      <c r="HSA836" s="231"/>
      <c r="HSB836" s="231"/>
      <c r="HSC836" s="231"/>
      <c r="HSD836" s="231"/>
      <c r="HSE836" s="231"/>
      <c r="HSF836" s="231"/>
      <c r="HSG836" s="231"/>
      <c r="HSH836" s="231"/>
      <c r="HSI836" s="231"/>
      <c r="HSJ836" s="231"/>
      <c r="HSK836" s="231"/>
      <c r="HSL836" s="231"/>
      <c r="HSM836" s="231"/>
      <c r="HSN836" s="231"/>
      <c r="HSO836" s="231"/>
      <c r="HSP836" s="231"/>
      <c r="HSQ836" s="231"/>
      <c r="HSR836" s="231"/>
      <c r="HSS836" s="231"/>
      <c r="HST836" s="231"/>
      <c r="HSU836" s="231"/>
      <c r="HSV836" s="231"/>
      <c r="HSW836" s="231"/>
      <c r="HSX836" s="231"/>
      <c r="HSY836" s="231"/>
      <c r="HSZ836" s="231"/>
      <c r="HTA836" s="231"/>
      <c r="HTB836" s="231"/>
      <c r="HTC836" s="231"/>
      <c r="HTD836" s="231"/>
      <c r="HTE836" s="231"/>
      <c r="HTF836" s="231"/>
      <c r="HTG836" s="231"/>
      <c r="HTH836" s="231"/>
      <c r="HTI836" s="231"/>
      <c r="HTJ836" s="231"/>
      <c r="HTK836" s="231"/>
      <c r="HTL836" s="231"/>
      <c r="HTM836" s="231"/>
      <c r="HTN836" s="231"/>
      <c r="HTO836" s="231"/>
      <c r="HTP836" s="231"/>
      <c r="HTQ836" s="231"/>
      <c r="HTR836" s="231"/>
      <c r="HTS836" s="231"/>
      <c r="HTT836" s="231"/>
      <c r="HTU836" s="231"/>
      <c r="HTV836" s="231"/>
      <c r="HTW836" s="231"/>
      <c r="HTX836" s="231"/>
      <c r="HTY836" s="231"/>
      <c r="HTZ836" s="231"/>
      <c r="HUA836" s="231"/>
      <c r="HUB836" s="231"/>
      <c r="HUC836" s="231"/>
      <c r="HUD836" s="231"/>
      <c r="HUE836" s="231"/>
      <c r="HUF836" s="231"/>
      <c r="HUG836" s="231"/>
      <c r="HUH836" s="231"/>
      <c r="HUI836" s="231"/>
      <c r="HUJ836" s="231"/>
      <c r="HUK836" s="231"/>
      <c r="HUL836" s="231"/>
      <c r="HUM836" s="231"/>
      <c r="HUN836" s="231"/>
      <c r="HUO836" s="231"/>
      <c r="HUP836" s="231"/>
      <c r="HUQ836" s="231"/>
      <c r="HUR836" s="231"/>
      <c r="HUS836" s="231"/>
      <c r="HUT836" s="231"/>
      <c r="HUU836" s="231"/>
      <c r="HUV836" s="231"/>
      <c r="HUW836" s="231"/>
      <c r="HUX836" s="231"/>
      <c r="HUY836" s="231"/>
      <c r="HUZ836" s="231"/>
      <c r="HVA836" s="231"/>
      <c r="HVB836" s="231"/>
      <c r="HVC836" s="231"/>
      <c r="HVD836" s="231"/>
      <c r="HVE836" s="231"/>
      <c r="HVF836" s="231"/>
      <c r="HVG836" s="231"/>
      <c r="HVH836" s="231"/>
      <c r="HVI836" s="231"/>
      <c r="HVJ836" s="231"/>
      <c r="HVK836" s="231"/>
      <c r="HVL836" s="231"/>
      <c r="HVM836" s="231"/>
      <c r="HVN836" s="231"/>
      <c r="HVO836" s="231"/>
      <c r="HVP836" s="231"/>
      <c r="HVQ836" s="231"/>
      <c r="HVR836" s="231"/>
      <c r="HVS836" s="231"/>
      <c r="HVT836" s="231"/>
      <c r="HVU836" s="231"/>
      <c r="HVV836" s="231"/>
      <c r="HVW836" s="231"/>
      <c r="HVX836" s="231"/>
      <c r="HVY836" s="231"/>
      <c r="HVZ836" s="231"/>
      <c r="HWA836" s="231"/>
      <c r="HWB836" s="231"/>
      <c r="HWC836" s="231"/>
      <c r="HWD836" s="231"/>
      <c r="HWE836" s="231"/>
      <c r="HWF836" s="231"/>
      <c r="HWG836" s="231"/>
      <c r="HWH836" s="231"/>
      <c r="HWI836" s="231"/>
      <c r="HWJ836" s="231"/>
      <c r="HWK836" s="231"/>
      <c r="HWL836" s="231"/>
      <c r="HWM836" s="231"/>
      <c r="HWN836" s="231"/>
      <c r="HWO836" s="231"/>
      <c r="HWP836" s="231"/>
      <c r="HWQ836" s="231"/>
      <c r="HWR836" s="231"/>
      <c r="HWS836" s="231"/>
      <c r="HWT836" s="231"/>
      <c r="HWU836" s="231"/>
      <c r="HWV836" s="231"/>
      <c r="HWW836" s="231"/>
      <c r="HWX836" s="231"/>
      <c r="HWY836" s="231"/>
      <c r="HWZ836" s="231"/>
      <c r="HXA836" s="231"/>
      <c r="HXB836" s="231"/>
      <c r="HXC836" s="231"/>
      <c r="HXD836" s="231"/>
      <c r="HXE836" s="231"/>
      <c r="HXF836" s="231"/>
      <c r="HXG836" s="231"/>
      <c r="HXH836" s="231"/>
      <c r="HXI836" s="231"/>
      <c r="HXJ836" s="231"/>
      <c r="HXK836" s="231"/>
      <c r="HXL836" s="231"/>
      <c r="HXM836" s="231"/>
      <c r="HXN836" s="231"/>
      <c r="HXO836" s="231"/>
      <c r="HXP836" s="231"/>
      <c r="HXQ836" s="231"/>
      <c r="HXR836" s="231"/>
      <c r="HXS836" s="231"/>
      <c r="HXT836" s="231"/>
      <c r="HXU836" s="231"/>
      <c r="HXV836" s="231"/>
      <c r="HXW836" s="231"/>
      <c r="HXX836" s="231"/>
      <c r="HXY836" s="231"/>
      <c r="HXZ836" s="231"/>
      <c r="HYA836" s="231"/>
      <c r="HYB836" s="231"/>
      <c r="HYC836" s="231"/>
      <c r="HYD836" s="231"/>
      <c r="HYE836" s="231"/>
      <c r="HYF836" s="231"/>
      <c r="HYG836" s="231"/>
      <c r="HYH836" s="231"/>
      <c r="HYI836" s="231"/>
      <c r="HYJ836" s="231"/>
      <c r="HYK836" s="231"/>
      <c r="HYL836" s="231"/>
      <c r="HYM836" s="231"/>
      <c r="HYN836" s="231"/>
      <c r="HYO836" s="231"/>
      <c r="HYP836" s="231"/>
      <c r="HYQ836" s="231"/>
      <c r="HYR836" s="231"/>
      <c r="HYS836" s="231"/>
      <c r="HYT836" s="231"/>
      <c r="HYU836" s="231"/>
      <c r="HYV836" s="231"/>
      <c r="HYW836" s="231"/>
      <c r="HYX836" s="231"/>
      <c r="HYY836" s="231"/>
      <c r="HYZ836" s="231"/>
      <c r="HZA836" s="231"/>
      <c r="HZB836" s="231"/>
      <c r="HZC836" s="231"/>
      <c r="HZD836" s="231"/>
      <c r="HZE836" s="231"/>
      <c r="HZF836" s="231"/>
      <c r="HZG836" s="231"/>
      <c r="HZH836" s="231"/>
      <c r="HZI836" s="231"/>
      <c r="HZJ836" s="231"/>
      <c r="HZK836" s="231"/>
      <c r="HZL836" s="231"/>
      <c r="HZM836" s="231"/>
      <c r="HZN836" s="231"/>
      <c r="HZO836" s="231"/>
      <c r="HZP836" s="231"/>
      <c r="HZQ836" s="231"/>
      <c r="HZR836" s="231"/>
      <c r="HZS836" s="231"/>
      <c r="HZT836" s="231"/>
      <c r="HZU836" s="231"/>
      <c r="HZV836" s="231"/>
      <c r="HZW836" s="231"/>
      <c r="HZX836" s="231"/>
      <c r="HZY836" s="231"/>
      <c r="HZZ836" s="231"/>
      <c r="IAA836" s="231"/>
      <c r="IAB836" s="231"/>
      <c r="IAC836" s="231"/>
      <c r="IAD836" s="231"/>
      <c r="IAE836" s="231"/>
      <c r="IAF836" s="231"/>
      <c r="IAG836" s="231"/>
      <c r="IAH836" s="231"/>
      <c r="IAI836" s="231"/>
      <c r="IAJ836" s="231"/>
      <c r="IAK836" s="231"/>
      <c r="IAL836" s="231"/>
      <c r="IAM836" s="231"/>
      <c r="IAN836" s="231"/>
      <c r="IAO836" s="231"/>
      <c r="IAP836" s="231"/>
      <c r="IAQ836" s="231"/>
      <c r="IAR836" s="231"/>
      <c r="IAS836" s="231"/>
      <c r="IAT836" s="231"/>
      <c r="IAU836" s="231"/>
      <c r="IAV836" s="231"/>
      <c r="IAW836" s="231"/>
      <c r="IAX836" s="231"/>
      <c r="IAY836" s="231"/>
      <c r="IAZ836" s="231"/>
      <c r="IBA836" s="231"/>
      <c r="IBB836" s="231"/>
      <c r="IBC836" s="231"/>
      <c r="IBD836" s="231"/>
      <c r="IBE836" s="231"/>
      <c r="IBF836" s="231"/>
      <c r="IBG836" s="231"/>
      <c r="IBH836" s="231"/>
      <c r="IBI836" s="231"/>
      <c r="IBJ836" s="231"/>
      <c r="IBK836" s="231"/>
      <c r="IBL836" s="231"/>
      <c r="IBM836" s="231"/>
      <c r="IBN836" s="231"/>
      <c r="IBO836" s="231"/>
      <c r="IBP836" s="231"/>
      <c r="IBQ836" s="231"/>
      <c r="IBR836" s="231"/>
      <c r="IBS836" s="231"/>
      <c r="IBT836" s="231"/>
      <c r="IBU836" s="231"/>
      <c r="IBV836" s="231"/>
      <c r="IBW836" s="231"/>
      <c r="IBX836" s="231"/>
      <c r="IBY836" s="231"/>
      <c r="IBZ836" s="231"/>
      <c r="ICA836" s="231"/>
      <c r="ICB836" s="231"/>
      <c r="ICC836" s="231"/>
      <c r="ICD836" s="231"/>
      <c r="ICE836" s="231"/>
      <c r="ICF836" s="231"/>
      <c r="ICG836" s="231"/>
      <c r="ICH836" s="231"/>
      <c r="ICI836" s="231"/>
      <c r="ICJ836" s="231"/>
      <c r="ICK836" s="231"/>
      <c r="ICL836" s="231"/>
      <c r="ICM836" s="231"/>
      <c r="ICN836" s="231"/>
      <c r="ICO836" s="231"/>
      <c r="ICP836" s="231"/>
      <c r="ICQ836" s="231"/>
      <c r="ICR836" s="231"/>
      <c r="ICS836" s="231"/>
      <c r="ICT836" s="231"/>
      <c r="ICU836" s="231"/>
      <c r="ICV836" s="231"/>
      <c r="ICW836" s="231"/>
      <c r="ICX836" s="231"/>
      <c r="ICY836" s="231"/>
      <c r="ICZ836" s="231"/>
      <c r="IDA836" s="231"/>
      <c r="IDB836" s="231"/>
      <c r="IDC836" s="231"/>
      <c r="IDD836" s="231"/>
      <c r="IDE836" s="231"/>
      <c r="IDF836" s="231"/>
      <c r="IDG836" s="231"/>
      <c r="IDH836" s="231"/>
      <c r="IDI836" s="231"/>
      <c r="IDJ836" s="231"/>
      <c r="IDK836" s="231"/>
      <c r="IDL836" s="231"/>
      <c r="IDM836" s="231"/>
      <c r="IDN836" s="231"/>
      <c r="IDO836" s="231"/>
      <c r="IDP836" s="231"/>
      <c r="IDQ836" s="231"/>
      <c r="IDR836" s="231"/>
      <c r="IDS836" s="231"/>
      <c r="IDT836" s="231"/>
      <c r="IDU836" s="231"/>
      <c r="IDV836" s="231"/>
      <c r="IDW836" s="231"/>
      <c r="IDX836" s="231"/>
      <c r="IDY836" s="231"/>
      <c r="IDZ836" s="231"/>
      <c r="IEA836" s="231"/>
      <c r="IEB836" s="231"/>
      <c r="IEC836" s="231"/>
      <c r="IED836" s="231"/>
      <c r="IEE836" s="231"/>
      <c r="IEF836" s="231"/>
      <c r="IEG836" s="231"/>
      <c r="IEH836" s="231"/>
      <c r="IEI836" s="231"/>
      <c r="IEJ836" s="231"/>
      <c r="IEK836" s="231"/>
      <c r="IEL836" s="231"/>
      <c r="IEM836" s="231"/>
      <c r="IEN836" s="231"/>
      <c r="IEO836" s="231"/>
      <c r="IEP836" s="231"/>
      <c r="IEQ836" s="231"/>
      <c r="IER836" s="231"/>
      <c r="IES836" s="231"/>
      <c r="IET836" s="231"/>
      <c r="IEU836" s="231"/>
      <c r="IEV836" s="231"/>
      <c r="IEW836" s="231"/>
      <c r="IEX836" s="231"/>
      <c r="IEY836" s="231"/>
      <c r="IEZ836" s="231"/>
      <c r="IFA836" s="231"/>
      <c r="IFB836" s="231"/>
      <c r="IFC836" s="231"/>
      <c r="IFD836" s="231"/>
      <c r="IFE836" s="231"/>
      <c r="IFF836" s="231"/>
      <c r="IFG836" s="231"/>
      <c r="IFH836" s="231"/>
      <c r="IFI836" s="231"/>
      <c r="IFJ836" s="231"/>
      <c r="IFK836" s="231"/>
      <c r="IFL836" s="231"/>
      <c r="IFM836" s="231"/>
      <c r="IFN836" s="231"/>
      <c r="IFO836" s="231"/>
      <c r="IFP836" s="231"/>
      <c r="IFQ836" s="231"/>
      <c r="IFR836" s="231"/>
      <c r="IFS836" s="231"/>
      <c r="IFT836" s="231"/>
      <c r="IFU836" s="231"/>
      <c r="IFV836" s="231"/>
      <c r="IFW836" s="231"/>
      <c r="IFX836" s="231"/>
      <c r="IFY836" s="231"/>
      <c r="IFZ836" s="231"/>
      <c r="IGA836" s="231"/>
      <c r="IGB836" s="231"/>
      <c r="IGC836" s="231"/>
      <c r="IGD836" s="231"/>
      <c r="IGE836" s="231"/>
      <c r="IGF836" s="231"/>
      <c r="IGG836" s="231"/>
      <c r="IGH836" s="231"/>
      <c r="IGI836" s="231"/>
      <c r="IGJ836" s="231"/>
      <c r="IGK836" s="231"/>
      <c r="IGL836" s="231"/>
      <c r="IGM836" s="231"/>
      <c r="IGN836" s="231"/>
      <c r="IGO836" s="231"/>
      <c r="IGP836" s="231"/>
      <c r="IGQ836" s="231"/>
      <c r="IGR836" s="231"/>
      <c r="IGS836" s="231"/>
      <c r="IGT836" s="231"/>
      <c r="IGU836" s="231"/>
      <c r="IGV836" s="231"/>
      <c r="IGW836" s="231"/>
      <c r="IGX836" s="231"/>
      <c r="IGY836" s="231"/>
      <c r="IGZ836" s="231"/>
      <c r="IHA836" s="231"/>
      <c r="IHB836" s="231"/>
      <c r="IHC836" s="231"/>
      <c r="IHD836" s="231"/>
      <c r="IHE836" s="231"/>
      <c r="IHF836" s="231"/>
      <c r="IHG836" s="231"/>
      <c r="IHH836" s="231"/>
      <c r="IHI836" s="231"/>
      <c r="IHJ836" s="231"/>
      <c r="IHK836" s="231"/>
      <c r="IHL836" s="231"/>
      <c r="IHM836" s="231"/>
      <c r="IHN836" s="231"/>
      <c r="IHO836" s="231"/>
      <c r="IHP836" s="231"/>
      <c r="IHQ836" s="231"/>
      <c r="IHR836" s="231"/>
      <c r="IHS836" s="231"/>
      <c r="IHT836" s="231"/>
      <c r="IHU836" s="231"/>
      <c r="IHV836" s="231"/>
      <c r="IHW836" s="231"/>
      <c r="IHX836" s="231"/>
      <c r="IHY836" s="231"/>
      <c r="IHZ836" s="231"/>
      <c r="IIA836" s="231"/>
      <c r="IIB836" s="231"/>
      <c r="IIC836" s="231"/>
      <c r="IID836" s="231"/>
      <c r="IIE836" s="231"/>
      <c r="IIF836" s="231"/>
      <c r="IIG836" s="231"/>
      <c r="IIH836" s="231"/>
      <c r="III836" s="231"/>
      <c r="IIJ836" s="231"/>
      <c r="IIK836" s="231"/>
      <c r="IIL836" s="231"/>
      <c r="IIM836" s="231"/>
      <c r="IIN836" s="231"/>
      <c r="IIO836" s="231"/>
      <c r="IIP836" s="231"/>
      <c r="IIQ836" s="231"/>
      <c r="IIR836" s="231"/>
      <c r="IIS836" s="231"/>
      <c r="IIT836" s="231"/>
      <c r="IIU836" s="231"/>
      <c r="IIV836" s="231"/>
      <c r="IIW836" s="231"/>
      <c r="IIX836" s="231"/>
      <c r="IIY836" s="231"/>
      <c r="IIZ836" s="231"/>
      <c r="IJA836" s="231"/>
      <c r="IJB836" s="231"/>
      <c r="IJC836" s="231"/>
      <c r="IJD836" s="231"/>
      <c r="IJE836" s="231"/>
      <c r="IJF836" s="231"/>
      <c r="IJG836" s="231"/>
      <c r="IJH836" s="231"/>
      <c r="IJI836" s="231"/>
      <c r="IJJ836" s="231"/>
      <c r="IJK836" s="231"/>
      <c r="IJL836" s="231"/>
      <c r="IJM836" s="231"/>
      <c r="IJN836" s="231"/>
      <c r="IJO836" s="231"/>
      <c r="IJP836" s="231"/>
      <c r="IJQ836" s="231"/>
      <c r="IJR836" s="231"/>
      <c r="IJS836" s="231"/>
      <c r="IJT836" s="231"/>
      <c r="IJU836" s="231"/>
      <c r="IJV836" s="231"/>
      <c r="IJW836" s="231"/>
      <c r="IJX836" s="231"/>
      <c r="IJY836" s="231"/>
      <c r="IJZ836" s="231"/>
      <c r="IKA836" s="231"/>
      <c r="IKB836" s="231"/>
      <c r="IKC836" s="231"/>
      <c r="IKD836" s="231"/>
      <c r="IKE836" s="231"/>
      <c r="IKF836" s="231"/>
      <c r="IKG836" s="231"/>
      <c r="IKH836" s="231"/>
      <c r="IKI836" s="231"/>
      <c r="IKJ836" s="231"/>
      <c r="IKK836" s="231"/>
      <c r="IKL836" s="231"/>
      <c r="IKM836" s="231"/>
      <c r="IKN836" s="231"/>
      <c r="IKO836" s="231"/>
      <c r="IKP836" s="231"/>
      <c r="IKQ836" s="231"/>
      <c r="IKR836" s="231"/>
      <c r="IKS836" s="231"/>
      <c r="IKT836" s="231"/>
      <c r="IKU836" s="231"/>
      <c r="IKV836" s="231"/>
      <c r="IKW836" s="231"/>
      <c r="IKX836" s="231"/>
      <c r="IKY836" s="231"/>
      <c r="IKZ836" s="231"/>
      <c r="ILA836" s="231"/>
      <c r="ILB836" s="231"/>
      <c r="ILC836" s="231"/>
      <c r="ILD836" s="231"/>
      <c r="ILE836" s="231"/>
      <c r="ILF836" s="231"/>
      <c r="ILG836" s="231"/>
      <c r="ILH836" s="231"/>
      <c r="ILI836" s="231"/>
      <c r="ILJ836" s="231"/>
      <c r="ILK836" s="231"/>
      <c r="ILL836" s="231"/>
      <c r="ILM836" s="231"/>
      <c r="ILN836" s="231"/>
      <c r="ILO836" s="231"/>
      <c r="ILP836" s="231"/>
      <c r="ILQ836" s="231"/>
      <c r="ILR836" s="231"/>
      <c r="ILS836" s="231"/>
      <c r="ILT836" s="231"/>
      <c r="ILU836" s="231"/>
      <c r="ILV836" s="231"/>
      <c r="ILW836" s="231"/>
      <c r="ILX836" s="231"/>
      <c r="ILY836" s="231"/>
      <c r="ILZ836" s="231"/>
      <c r="IMA836" s="231"/>
      <c r="IMB836" s="231"/>
      <c r="IMC836" s="231"/>
      <c r="IMD836" s="231"/>
      <c r="IME836" s="231"/>
      <c r="IMF836" s="231"/>
      <c r="IMG836" s="231"/>
      <c r="IMH836" s="231"/>
      <c r="IMI836" s="231"/>
      <c r="IMJ836" s="231"/>
      <c r="IMK836" s="231"/>
      <c r="IML836" s="231"/>
      <c r="IMM836" s="231"/>
      <c r="IMN836" s="231"/>
      <c r="IMO836" s="231"/>
      <c r="IMP836" s="231"/>
      <c r="IMQ836" s="231"/>
      <c r="IMR836" s="231"/>
      <c r="IMS836" s="231"/>
      <c r="IMT836" s="231"/>
      <c r="IMU836" s="231"/>
      <c r="IMV836" s="231"/>
      <c r="IMW836" s="231"/>
      <c r="IMX836" s="231"/>
      <c r="IMY836" s="231"/>
      <c r="IMZ836" s="231"/>
      <c r="INA836" s="231"/>
      <c r="INB836" s="231"/>
      <c r="INC836" s="231"/>
      <c r="IND836" s="231"/>
      <c r="INE836" s="231"/>
      <c r="INF836" s="231"/>
      <c r="ING836" s="231"/>
      <c r="INH836" s="231"/>
      <c r="INI836" s="231"/>
      <c r="INJ836" s="231"/>
      <c r="INK836" s="231"/>
      <c r="INL836" s="231"/>
      <c r="INM836" s="231"/>
      <c r="INN836" s="231"/>
      <c r="INO836" s="231"/>
      <c r="INP836" s="231"/>
      <c r="INQ836" s="231"/>
      <c r="INR836" s="231"/>
      <c r="INS836" s="231"/>
      <c r="INT836" s="231"/>
      <c r="INU836" s="231"/>
      <c r="INV836" s="231"/>
      <c r="INW836" s="231"/>
      <c r="INX836" s="231"/>
      <c r="INY836" s="231"/>
      <c r="INZ836" s="231"/>
      <c r="IOA836" s="231"/>
      <c r="IOB836" s="231"/>
      <c r="IOC836" s="231"/>
      <c r="IOD836" s="231"/>
      <c r="IOE836" s="231"/>
      <c r="IOF836" s="231"/>
      <c r="IOG836" s="231"/>
      <c r="IOH836" s="231"/>
      <c r="IOI836" s="231"/>
      <c r="IOJ836" s="231"/>
      <c r="IOK836" s="231"/>
      <c r="IOL836" s="231"/>
      <c r="IOM836" s="231"/>
      <c r="ION836" s="231"/>
      <c r="IOO836" s="231"/>
      <c r="IOP836" s="231"/>
      <c r="IOQ836" s="231"/>
      <c r="IOR836" s="231"/>
      <c r="IOS836" s="231"/>
      <c r="IOT836" s="231"/>
      <c r="IOU836" s="231"/>
      <c r="IOV836" s="231"/>
      <c r="IOW836" s="231"/>
      <c r="IOX836" s="231"/>
      <c r="IOY836" s="231"/>
      <c r="IOZ836" s="231"/>
      <c r="IPA836" s="231"/>
      <c r="IPB836" s="231"/>
      <c r="IPC836" s="231"/>
      <c r="IPD836" s="231"/>
      <c r="IPE836" s="231"/>
      <c r="IPF836" s="231"/>
      <c r="IPG836" s="231"/>
      <c r="IPH836" s="231"/>
      <c r="IPI836" s="231"/>
      <c r="IPJ836" s="231"/>
      <c r="IPK836" s="231"/>
      <c r="IPL836" s="231"/>
      <c r="IPM836" s="231"/>
      <c r="IPN836" s="231"/>
      <c r="IPO836" s="231"/>
      <c r="IPP836" s="231"/>
      <c r="IPQ836" s="231"/>
      <c r="IPR836" s="231"/>
      <c r="IPS836" s="231"/>
      <c r="IPT836" s="231"/>
      <c r="IPU836" s="231"/>
      <c r="IPV836" s="231"/>
      <c r="IPW836" s="231"/>
      <c r="IPX836" s="231"/>
      <c r="IPY836" s="231"/>
      <c r="IPZ836" s="231"/>
      <c r="IQA836" s="231"/>
      <c r="IQB836" s="231"/>
      <c r="IQC836" s="231"/>
      <c r="IQD836" s="231"/>
      <c r="IQE836" s="231"/>
      <c r="IQF836" s="231"/>
      <c r="IQG836" s="231"/>
      <c r="IQH836" s="231"/>
      <c r="IQI836" s="231"/>
      <c r="IQJ836" s="231"/>
      <c r="IQK836" s="231"/>
      <c r="IQL836" s="231"/>
      <c r="IQM836" s="231"/>
      <c r="IQN836" s="231"/>
      <c r="IQO836" s="231"/>
      <c r="IQP836" s="231"/>
      <c r="IQQ836" s="231"/>
      <c r="IQR836" s="231"/>
      <c r="IQS836" s="231"/>
      <c r="IQT836" s="231"/>
      <c r="IQU836" s="231"/>
      <c r="IQV836" s="231"/>
      <c r="IQW836" s="231"/>
      <c r="IQX836" s="231"/>
      <c r="IQY836" s="231"/>
      <c r="IQZ836" s="231"/>
      <c r="IRA836" s="231"/>
      <c r="IRB836" s="231"/>
      <c r="IRC836" s="231"/>
      <c r="IRD836" s="231"/>
      <c r="IRE836" s="231"/>
      <c r="IRF836" s="231"/>
      <c r="IRG836" s="231"/>
      <c r="IRH836" s="231"/>
      <c r="IRI836" s="231"/>
      <c r="IRJ836" s="231"/>
      <c r="IRK836" s="231"/>
      <c r="IRL836" s="231"/>
      <c r="IRM836" s="231"/>
      <c r="IRN836" s="231"/>
      <c r="IRO836" s="231"/>
      <c r="IRP836" s="231"/>
      <c r="IRQ836" s="231"/>
      <c r="IRR836" s="231"/>
      <c r="IRS836" s="231"/>
      <c r="IRT836" s="231"/>
      <c r="IRU836" s="231"/>
      <c r="IRV836" s="231"/>
      <c r="IRW836" s="231"/>
      <c r="IRX836" s="231"/>
      <c r="IRY836" s="231"/>
      <c r="IRZ836" s="231"/>
      <c r="ISA836" s="231"/>
      <c r="ISB836" s="231"/>
      <c r="ISC836" s="231"/>
      <c r="ISD836" s="231"/>
      <c r="ISE836" s="231"/>
      <c r="ISF836" s="231"/>
      <c r="ISG836" s="231"/>
      <c r="ISH836" s="231"/>
      <c r="ISI836" s="231"/>
      <c r="ISJ836" s="231"/>
      <c r="ISK836" s="231"/>
      <c r="ISL836" s="231"/>
      <c r="ISM836" s="231"/>
      <c r="ISN836" s="231"/>
      <c r="ISO836" s="231"/>
      <c r="ISP836" s="231"/>
      <c r="ISQ836" s="231"/>
      <c r="ISR836" s="231"/>
      <c r="ISS836" s="231"/>
      <c r="IST836" s="231"/>
      <c r="ISU836" s="231"/>
      <c r="ISV836" s="231"/>
      <c r="ISW836" s="231"/>
      <c r="ISX836" s="231"/>
      <c r="ISY836" s="231"/>
      <c r="ISZ836" s="231"/>
      <c r="ITA836" s="231"/>
      <c r="ITB836" s="231"/>
      <c r="ITC836" s="231"/>
      <c r="ITD836" s="231"/>
      <c r="ITE836" s="231"/>
      <c r="ITF836" s="231"/>
      <c r="ITG836" s="231"/>
      <c r="ITH836" s="231"/>
      <c r="ITI836" s="231"/>
      <c r="ITJ836" s="231"/>
      <c r="ITK836" s="231"/>
      <c r="ITL836" s="231"/>
      <c r="ITM836" s="231"/>
      <c r="ITN836" s="231"/>
      <c r="ITO836" s="231"/>
      <c r="ITP836" s="231"/>
      <c r="ITQ836" s="231"/>
      <c r="ITR836" s="231"/>
      <c r="ITS836" s="231"/>
      <c r="ITT836" s="231"/>
      <c r="ITU836" s="231"/>
      <c r="ITV836" s="231"/>
      <c r="ITW836" s="231"/>
      <c r="ITX836" s="231"/>
      <c r="ITY836" s="231"/>
      <c r="ITZ836" s="231"/>
      <c r="IUA836" s="231"/>
      <c r="IUB836" s="231"/>
      <c r="IUC836" s="231"/>
      <c r="IUD836" s="231"/>
      <c r="IUE836" s="231"/>
      <c r="IUF836" s="231"/>
      <c r="IUG836" s="231"/>
      <c r="IUH836" s="231"/>
      <c r="IUI836" s="231"/>
      <c r="IUJ836" s="231"/>
      <c r="IUK836" s="231"/>
      <c r="IUL836" s="231"/>
      <c r="IUM836" s="231"/>
      <c r="IUN836" s="231"/>
      <c r="IUO836" s="231"/>
      <c r="IUP836" s="231"/>
      <c r="IUQ836" s="231"/>
      <c r="IUR836" s="231"/>
      <c r="IUS836" s="231"/>
      <c r="IUT836" s="231"/>
      <c r="IUU836" s="231"/>
      <c r="IUV836" s="231"/>
      <c r="IUW836" s="231"/>
      <c r="IUX836" s="231"/>
      <c r="IUY836" s="231"/>
      <c r="IUZ836" s="231"/>
      <c r="IVA836" s="231"/>
      <c r="IVB836" s="231"/>
      <c r="IVC836" s="231"/>
      <c r="IVD836" s="231"/>
      <c r="IVE836" s="231"/>
      <c r="IVF836" s="231"/>
      <c r="IVG836" s="231"/>
      <c r="IVH836" s="231"/>
      <c r="IVI836" s="231"/>
      <c r="IVJ836" s="231"/>
      <c r="IVK836" s="231"/>
      <c r="IVL836" s="231"/>
      <c r="IVM836" s="231"/>
      <c r="IVN836" s="231"/>
      <c r="IVO836" s="231"/>
      <c r="IVP836" s="231"/>
      <c r="IVQ836" s="231"/>
      <c r="IVR836" s="231"/>
      <c r="IVS836" s="231"/>
      <c r="IVT836" s="231"/>
      <c r="IVU836" s="231"/>
      <c r="IVV836" s="231"/>
      <c r="IVW836" s="231"/>
      <c r="IVX836" s="231"/>
      <c r="IVY836" s="231"/>
      <c r="IVZ836" s="231"/>
      <c r="IWA836" s="231"/>
      <c r="IWB836" s="231"/>
      <c r="IWC836" s="231"/>
      <c r="IWD836" s="231"/>
      <c r="IWE836" s="231"/>
      <c r="IWF836" s="231"/>
      <c r="IWG836" s="231"/>
      <c r="IWH836" s="231"/>
      <c r="IWI836" s="231"/>
      <c r="IWJ836" s="231"/>
      <c r="IWK836" s="231"/>
      <c r="IWL836" s="231"/>
      <c r="IWM836" s="231"/>
      <c r="IWN836" s="231"/>
      <c r="IWO836" s="231"/>
      <c r="IWP836" s="231"/>
      <c r="IWQ836" s="231"/>
      <c r="IWR836" s="231"/>
      <c r="IWS836" s="231"/>
      <c r="IWT836" s="231"/>
      <c r="IWU836" s="231"/>
      <c r="IWV836" s="231"/>
      <c r="IWW836" s="231"/>
      <c r="IWX836" s="231"/>
      <c r="IWY836" s="231"/>
      <c r="IWZ836" s="231"/>
      <c r="IXA836" s="231"/>
      <c r="IXB836" s="231"/>
      <c r="IXC836" s="231"/>
      <c r="IXD836" s="231"/>
      <c r="IXE836" s="231"/>
      <c r="IXF836" s="231"/>
      <c r="IXG836" s="231"/>
      <c r="IXH836" s="231"/>
      <c r="IXI836" s="231"/>
      <c r="IXJ836" s="231"/>
      <c r="IXK836" s="231"/>
      <c r="IXL836" s="231"/>
      <c r="IXM836" s="231"/>
      <c r="IXN836" s="231"/>
      <c r="IXO836" s="231"/>
      <c r="IXP836" s="231"/>
      <c r="IXQ836" s="231"/>
      <c r="IXR836" s="231"/>
      <c r="IXS836" s="231"/>
      <c r="IXT836" s="231"/>
      <c r="IXU836" s="231"/>
      <c r="IXV836" s="231"/>
      <c r="IXW836" s="231"/>
      <c r="IXX836" s="231"/>
      <c r="IXY836" s="231"/>
      <c r="IXZ836" s="231"/>
      <c r="IYA836" s="231"/>
      <c r="IYB836" s="231"/>
      <c r="IYC836" s="231"/>
      <c r="IYD836" s="231"/>
      <c r="IYE836" s="231"/>
      <c r="IYF836" s="231"/>
      <c r="IYG836" s="231"/>
      <c r="IYH836" s="231"/>
      <c r="IYI836" s="231"/>
      <c r="IYJ836" s="231"/>
      <c r="IYK836" s="231"/>
      <c r="IYL836" s="231"/>
      <c r="IYM836" s="231"/>
      <c r="IYN836" s="231"/>
      <c r="IYO836" s="231"/>
      <c r="IYP836" s="231"/>
      <c r="IYQ836" s="231"/>
      <c r="IYR836" s="231"/>
      <c r="IYS836" s="231"/>
      <c r="IYT836" s="231"/>
      <c r="IYU836" s="231"/>
      <c r="IYV836" s="231"/>
      <c r="IYW836" s="231"/>
      <c r="IYX836" s="231"/>
      <c r="IYY836" s="231"/>
      <c r="IYZ836" s="231"/>
      <c r="IZA836" s="231"/>
      <c r="IZB836" s="231"/>
      <c r="IZC836" s="231"/>
      <c r="IZD836" s="231"/>
      <c r="IZE836" s="231"/>
      <c r="IZF836" s="231"/>
      <c r="IZG836" s="231"/>
      <c r="IZH836" s="231"/>
      <c r="IZI836" s="231"/>
      <c r="IZJ836" s="231"/>
      <c r="IZK836" s="231"/>
      <c r="IZL836" s="231"/>
      <c r="IZM836" s="231"/>
      <c r="IZN836" s="231"/>
      <c r="IZO836" s="231"/>
      <c r="IZP836" s="231"/>
      <c r="IZQ836" s="231"/>
      <c r="IZR836" s="231"/>
      <c r="IZS836" s="231"/>
      <c r="IZT836" s="231"/>
      <c r="IZU836" s="231"/>
      <c r="IZV836" s="231"/>
      <c r="IZW836" s="231"/>
      <c r="IZX836" s="231"/>
      <c r="IZY836" s="231"/>
      <c r="IZZ836" s="231"/>
      <c r="JAA836" s="231"/>
      <c r="JAB836" s="231"/>
      <c r="JAC836" s="231"/>
      <c r="JAD836" s="231"/>
      <c r="JAE836" s="231"/>
      <c r="JAF836" s="231"/>
      <c r="JAG836" s="231"/>
      <c r="JAH836" s="231"/>
      <c r="JAI836" s="231"/>
      <c r="JAJ836" s="231"/>
      <c r="JAK836" s="231"/>
      <c r="JAL836" s="231"/>
      <c r="JAM836" s="231"/>
      <c r="JAN836" s="231"/>
      <c r="JAO836" s="231"/>
      <c r="JAP836" s="231"/>
      <c r="JAQ836" s="231"/>
      <c r="JAR836" s="231"/>
      <c r="JAS836" s="231"/>
      <c r="JAT836" s="231"/>
      <c r="JAU836" s="231"/>
      <c r="JAV836" s="231"/>
      <c r="JAW836" s="231"/>
      <c r="JAX836" s="231"/>
      <c r="JAY836" s="231"/>
      <c r="JAZ836" s="231"/>
      <c r="JBA836" s="231"/>
      <c r="JBB836" s="231"/>
      <c r="JBC836" s="231"/>
      <c r="JBD836" s="231"/>
      <c r="JBE836" s="231"/>
      <c r="JBF836" s="231"/>
      <c r="JBG836" s="231"/>
      <c r="JBH836" s="231"/>
      <c r="JBI836" s="231"/>
      <c r="JBJ836" s="231"/>
      <c r="JBK836" s="231"/>
      <c r="JBL836" s="231"/>
      <c r="JBM836" s="231"/>
      <c r="JBN836" s="231"/>
      <c r="JBO836" s="231"/>
      <c r="JBP836" s="231"/>
      <c r="JBQ836" s="231"/>
      <c r="JBR836" s="231"/>
      <c r="JBS836" s="231"/>
      <c r="JBT836" s="231"/>
      <c r="JBU836" s="231"/>
      <c r="JBV836" s="231"/>
      <c r="JBW836" s="231"/>
      <c r="JBX836" s="231"/>
      <c r="JBY836" s="231"/>
      <c r="JBZ836" s="231"/>
      <c r="JCA836" s="231"/>
      <c r="JCB836" s="231"/>
      <c r="JCC836" s="231"/>
      <c r="JCD836" s="231"/>
      <c r="JCE836" s="231"/>
      <c r="JCF836" s="231"/>
      <c r="JCG836" s="231"/>
      <c r="JCH836" s="231"/>
      <c r="JCI836" s="231"/>
      <c r="JCJ836" s="231"/>
      <c r="JCK836" s="231"/>
      <c r="JCL836" s="231"/>
      <c r="JCM836" s="231"/>
      <c r="JCN836" s="231"/>
      <c r="JCO836" s="231"/>
      <c r="JCP836" s="231"/>
      <c r="JCQ836" s="231"/>
      <c r="JCR836" s="231"/>
      <c r="JCS836" s="231"/>
      <c r="JCT836" s="231"/>
      <c r="JCU836" s="231"/>
      <c r="JCV836" s="231"/>
      <c r="JCW836" s="231"/>
      <c r="JCX836" s="231"/>
      <c r="JCY836" s="231"/>
      <c r="JCZ836" s="231"/>
      <c r="JDA836" s="231"/>
      <c r="JDB836" s="231"/>
      <c r="JDC836" s="231"/>
      <c r="JDD836" s="231"/>
      <c r="JDE836" s="231"/>
      <c r="JDF836" s="231"/>
      <c r="JDG836" s="231"/>
      <c r="JDH836" s="231"/>
      <c r="JDI836" s="231"/>
      <c r="JDJ836" s="231"/>
      <c r="JDK836" s="231"/>
      <c r="JDL836" s="231"/>
      <c r="JDM836" s="231"/>
      <c r="JDN836" s="231"/>
      <c r="JDO836" s="231"/>
      <c r="JDP836" s="231"/>
      <c r="JDQ836" s="231"/>
      <c r="JDR836" s="231"/>
      <c r="JDS836" s="231"/>
      <c r="JDT836" s="231"/>
      <c r="JDU836" s="231"/>
      <c r="JDV836" s="231"/>
      <c r="JDW836" s="231"/>
      <c r="JDX836" s="231"/>
      <c r="JDY836" s="231"/>
      <c r="JDZ836" s="231"/>
      <c r="JEA836" s="231"/>
      <c r="JEB836" s="231"/>
      <c r="JEC836" s="231"/>
      <c r="JED836" s="231"/>
      <c r="JEE836" s="231"/>
      <c r="JEF836" s="231"/>
      <c r="JEG836" s="231"/>
      <c r="JEH836" s="231"/>
      <c r="JEI836" s="231"/>
      <c r="JEJ836" s="231"/>
      <c r="JEK836" s="231"/>
      <c r="JEL836" s="231"/>
      <c r="JEM836" s="231"/>
      <c r="JEN836" s="231"/>
      <c r="JEO836" s="231"/>
      <c r="JEP836" s="231"/>
      <c r="JEQ836" s="231"/>
      <c r="JER836" s="231"/>
      <c r="JES836" s="231"/>
      <c r="JET836" s="231"/>
      <c r="JEU836" s="231"/>
      <c r="JEV836" s="231"/>
      <c r="JEW836" s="231"/>
      <c r="JEX836" s="231"/>
      <c r="JEY836" s="231"/>
      <c r="JEZ836" s="231"/>
      <c r="JFA836" s="231"/>
      <c r="JFB836" s="231"/>
      <c r="JFC836" s="231"/>
      <c r="JFD836" s="231"/>
      <c r="JFE836" s="231"/>
      <c r="JFF836" s="231"/>
      <c r="JFG836" s="231"/>
      <c r="JFH836" s="231"/>
      <c r="JFI836" s="231"/>
      <c r="JFJ836" s="231"/>
      <c r="JFK836" s="231"/>
      <c r="JFL836" s="231"/>
      <c r="JFM836" s="231"/>
      <c r="JFN836" s="231"/>
      <c r="JFO836" s="231"/>
      <c r="JFP836" s="231"/>
      <c r="JFQ836" s="231"/>
      <c r="JFR836" s="231"/>
      <c r="JFS836" s="231"/>
      <c r="JFT836" s="231"/>
      <c r="JFU836" s="231"/>
      <c r="JFV836" s="231"/>
      <c r="JFW836" s="231"/>
      <c r="JFX836" s="231"/>
      <c r="JFY836" s="231"/>
      <c r="JFZ836" s="231"/>
      <c r="JGA836" s="231"/>
      <c r="JGB836" s="231"/>
      <c r="JGC836" s="231"/>
      <c r="JGD836" s="231"/>
      <c r="JGE836" s="231"/>
      <c r="JGF836" s="231"/>
      <c r="JGG836" s="231"/>
      <c r="JGH836" s="231"/>
      <c r="JGI836" s="231"/>
      <c r="JGJ836" s="231"/>
      <c r="JGK836" s="231"/>
      <c r="JGL836" s="231"/>
      <c r="JGM836" s="231"/>
      <c r="JGN836" s="231"/>
      <c r="JGO836" s="231"/>
      <c r="JGP836" s="231"/>
      <c r="JGQ836" s="231"/>
      <c r="JGR836" s="231"/>
      <c r="JGS836" s="231"/>
      <c r="JGT836" s="231"/>
      <c r="JGU836" s="231"/>
      <c r="JGV836" s="231"/>
      <c r="JGW836" s="231"/>
      <c r="JGX836" s="231"/>
      <c r="JGY836" s="231"/>
      <c r="JGZ836" s="231"/>
      <c r="JHA836" s="231"/>
      <c r="JHB836" s="231"/>
      <c r="JHC836" s="231"/>
      <c r="JHD836" s="231"/>
      <c r="JHE836" s="231"/>
      <c r="JHF836" s="231"/>
      <c r="JHG836" s="231"/>
      <c r="JHH836" s="231"/>
      <c r="JHI836" s="231"/>
      <c r="JHJ836" s="231"/>
      <c r="JHK836" s="231"/>
      <c r="JHL836" s="231"/>
      <c r="JHM836" s="231"/>
      <c r="JHN836" s="231"/>
      <c r="JHO836" s="231"/>
      <c r="JHP836" s="231"/>
      <c r="JHQ836" s="231"/>
      <c r="JHR836" s="231"/>
      <c r="JHS836" s="231"/>
      <c r="JHT836" s="231"/>
      <c r="JHU836" s="231"/>
      <c r="JHV836" s="231"/>
      <c r="JHW836" s="231"/>
      <c r="JHX836" s="231"/>
      <c r="JHY836" s="231"/>
      <c r="JHZ836" s="231"/>
      <c r="JIA836" s="231"/>
      <c r="JIB836" s="231"/>
      <c r="JIC836" s="231"/>
      <c r="JID836" s="231"/>
      <c r="JIE836" s="231"/>
      <c r="JIF836" s="231"/>
      <c r="JIG836" s="231"/>
      <c r="JIH836" s="231"/>
      <c r="JII836" s="231"/>
      <c r="JIJ836" s="231"/>
      <c r="JIK836" s="231"/>
      <c r="JIL836" s="231"/>
      <c r="JIM836" s="231"/>
      <c r="JIN836" s="231"/>
      <c r="JIO836" s="231"/>
      <c r="JIP836" s="231"/>
      <c r="JIQ836" s="231"/>
      <c r="JIR836" s="231"/>
      <c r="JIS836" s="231"/>
      <c r="JIT836" s="231"/>
      <c r="JIU836" s="231"/>
      <c r="JIV836" s="231"/>
      <c r="JIW836" s="231"/>
      <c r="JIX836" s="231"/>
      <c r="JIY836" s="231"/>
      <c r="JIZ836" s="231"/>
      <c r="JJA836" s="231"/>
      <c r="JJB836" s="231"/>
      <c r="JJC836" s="231"/>
      <c r="JJD836" s="231"/>
      <c r="JJE836" s="231"/>
      <c r="JJF836" s="231"/>
      <c r="JJG836" s="231"/>
      <c r="JJH836" s="231"/>
      <c r="JJI836" s="231"/>
      <c r="JJJ836" s="231"/>
      <c r="JJK836" s="231"/>
      <c r="JJL836" s="231"/>
      <c r="JJM836" s="231"/>
      <c r="JJN836" s="231"/>
      <c r="JJO836" s="231"/>
      <c r="JJP836" s="231"/>
      <c r="JJQ836" s="231"/>
      <c r="JJR836" s="231"/>
      <c r="JJS836" s="231"/>
      <c r="JJT836" s="231"/>
      <c r="JJU836" s="231"/>
      <c r="JJV836" s="231"/>
      <c r="JJW836" s="231"/>
      <c r="JJX836" s="231"/>
      <c r="JJY836" s="231"/>
      <c r="JJZ836" s="231"/>
      <c r="JKA836" s="231"/>
      <c r="JKB836" s="231"/>
      <c r="JKC836" s="231"/>
      <c r="JKD836" s="231"/>
      <c r="JKE836" s="231"/>
      <c r="JKF836" s="231"/>
      <c r="JKG836" s="231"/>
      <c r="JKH836" s="231"/>
      <c r="JKI836" s="231"/>
      <c r="JKJ836" s="231"/>
      <c r="JKK836" s="231"/>
      <c r="JKL836" s="231"/>
      <c r="JKM836" s="231"/>
      <c r="JKN836" s="231"/>
      <c r="JKO836" s="231"/>
      <c r="JKP836" s="231"/>
      <c r="JKQ836" s="231"/>
      <c r="JKR836" s="231"/>
      <c r="JKS836" s="231"/>
      <c r="JKT836" s="231"/>
      <c r="JKU836" s="231"/>
      <c r="JKV836" s="231"/>
      <c r="JKW836" s="231"/>
      <c r="JKX836" s="231"/>
      <c r="JKY836" s="231"/>
      <c r="JKZ836" s="231"/>
      <c r="JLA836" s="231"/>
      <c r="JLB836" s="231"/>
      <c r="JLC836" s="231"/>
      <c r="JLD836" s="231"/>
      <c r="JLE836" s="231"/>
      <c r="JLF836" s="231"/>
      <c r="JLG836" s="231"/>
      <c r="JLH836" s="231"/>
      <c r="JLI836" s="231"/>
      <c r="JLJ836" s="231"/>
      <c r="JLK836" s="231"/>
      <c r="JLL836" s="231"/>
      <c r="JLM836" s="231"/>
      <c r="JLN836" s="231"/>
      <c r="JLO836" s="231"/>
      <c r="JLP836" s="231"/>
      <c r="JLQ836" s="231"/>
      <c r="JLR836" s="231"/>
      <c r="JLS836" s="231"/>
      <c r="JLT836" s="231"/>
      <c r="JLU836" s="231"/>
      <c r="JLV836" s="231"/>
      <c r="JLW836" s="231"/>
      <c r="JLX836" s="231"/>
      <c r="JLY836" s="231"/>
      <c r="JLZ836" s="231"/>
      <c r="JMA836" s="231"/>
      <c r="JMB836" s="231"/>
      <c r="JMC836" s="231"/>
      <c r="JMD836" s="231"/>
      <c r="JME836" s="231"/>
      <c r="JMF836" s="231"/>
      <c r="JMG836" s="231"/>
      <c r="JMH836" s="231"/>
      <c r="JMI836" s="231"/>
      <c r="JMJ836" s="231"/>
      <c r="JMK836" s="231"/>
      <c r="JML836" s="231"/>
      <c r="JMM836" s="231"/>
      <c r="JMN836" s="231"/>
      <c r="JMO836" s="231"/>
      <c r="JMP836" s="231"/>
      <c r="JMQ836" s="231"/>
      <c r="JMR836" s="231"/>
      <c r="JMS836" s="231"/>
      <c r="JMT836" s="231"/>
      <c r="JMU836" s="231"/>
      <c r="JMV836" s="231"/>
      <c r="JMW836" s="231"/>
      <c r="JMX836" s="231"/>
      <c r="JMY836" s="231"/>
      <c r="JMZ836" s="231"/>
      <c r="JNA836" s="231"/>
      <c r="JNB836" s="231"/>
      <c r="JNC836" s="231"/>
      <c r="JND836" s="231"/>
      <c r="JNE836" s="231"/>
      <c r="JNF836" s="231"/>
      <c r="JNG836" s="231"/>
      <c r="JNH836" s="231"/>
      <c r="JNI836" s="231"/>
      <c r="JNJ836" s="231"/>
      <c r="JNK836" s="231"/>
      <c r="JNL836" s="231"/>
      <c r="JNM836" s="231"/>
      <c r="JNN836" s="231"/>
      <c r="JNO836" s="231"/>
      <c r="JNP836" s="231"/>
      <c r="JNQ836" s="231"/>
      <c r="JNR836" s="231"/>
      <c r="JNS836" s="231"/>
      <c r="JNT836" s="231"/>
      <c r="JNU836" s="231"/>
      <c r="JNV836" s="231"/>
      <c r="JNW836" s="231"/>
      <c r="JNX836" s="231"/>
      <c r="JNY836" s="231"/>
      <c r="JNZ836" s="231"/>
      <c r="JOA836" s="231"/>
      <c r="JOB836" s="231"/>
      <c r="JOC836" s="231"/>
      <c r="JOD836" s="231"/>
      <c r="JOE836" s="231"/>
      <c r="JOF836" s="231"/>
      <c r="JOG836" s="231"/>
      <c r="JOH836" s="231"/>
      <c r="JOI836" s="231"/>
      <c r="JOJ836" s="231"/>
      <c r="JOK836" s="231"/>
      <c r="JOL836" s="231"/>
      <c r="JOM836" s="231"/>
      <c r="JON836" s="231"/>
      <c r="JOO836" s="231"/>
      <c r="JOP836" s="231"/>
      <c r="JOQ836" s="231"/>
      <c r="JOR836" s="231"/>
      <c r="JOS836" s="231"/>
      <c r="JOT836" s="231"/>
      <c r="JOU836" s="231"/>
      <c r="JOV836" s="231"/>
      <c r="JOW836" s="231"/>
      <c r="JOX836" s="231"/>
      <c r="JOY836" s="231"/>
      <c r="JOZ836" s="231"/>
      <c r="JPA836" s="231"/>
      <c r="JPB836" s="231"/>
      <c r="JPC836" s="231"/>
      <c r="JPD836" s="231"/>
      <c r="JPE836" s="231"/>
      <c r="JPF836" s="231"/>
      <c r="JPG836" s="231"/>
      <c r="JPH836" s="231"/>
      <c r="JPI836" s="231"/>
      <c r="JPJ836" s="231"/>
      <c r="JPK836" s="231"/>
      <c r="JPL836" s="231"/>
      <c r="JPM836" s="231"/>
      <c r="JPN836" s="231"/>
      <c r="JPO836" s="231"/>
      <c r="JPP836" s="231"/>
      <c r="JPQ836" s="231"/>
      <c r="JPR836" s="231"/>
      <c r="JPS836" s="231"/>
      <c r="JPT836" s="231"/>
      <c r="JPU836" s="231"/>
      <c r="JPV836" s="231"/>
      <c r="JPW836" s="231"/>
      <c r="JPX836" s="231"/>
      <c r="JPY836" s="231"/>
      <c r="JPZ836" s="231"/>
      <c r="JQA836" s="231"/>
      <c r="JQB836" s="231"/>
      <c r="JQC836" s="231"/>
      <c r="JQD836" s="231"/>
      <c r="JQE836" s="231"/>
      <c r="JQF836" s="231"/>
      <c r="JQG836" s="231"/>
      <c r="JQH836" s="231"/>
      <c r="JQI836" s="231"/>
      <c r="JQJ836" s="231"/>
      <c r="JQK836" s="231"/>
      <c r="JQL836" s="231"/>
      <c r="JQM836" s="231"/>
      <c r="JQN836" s="231"/>
      <c r="JQO836" s="231"/>
      <c r="JQP836" s="231"/>
      <c r="JQQ836" s="231"/>
      <c r="JQR836" s="231"/>
      <c r="JQS836" s="231"/>
      <c r="JQT836" s="231"/>
      <c r="JQU836" s="231"/>
      <c r="JQV836" s="231"/>
      <c r="JQW836" s="231"/>
      <c r="JQX836" s="231"/>
      <c r="JQY836" s="231"/>
      <c r="JQZ836" s="231"/>
      <c r="JRA836" s="231"/>
      <c r="JRB836" s="231"/>
      <c r="JRC836" s="231"/>
      <c r="JRD836" s="231"/>
      <c r="JRE836" s="231"/>
      <c r="JRF836" s="231"/>
      <c r="JRG836" s="231"/>
      <c r="JRH836" s="231"/>
      <c r="JRI836" s="231"/>
      <c r="JRJ836" s="231"/>
      <c r="JRK836" s="231"/>
      <c r="JRL836" s="231"/>
      <c r="JRM836" s="231"/>
      <c r="JRN836" s="231"/>
      <c r="JRO836" s="231"/>
      <c r="JRP836" s="231"/>
      <c r="JRQ836" s="231"/>
      <c r="JRR836" s="231"/>
      <c r="JRS836" s="231"/>
      <c r="JRT836" s="231"/>
      <c r="JRU836" s="231"/>
      <c r="JRV836" s="231"/>
      <c r="JRW836" s="231"/>
      <c r="JRX836" s="231"/>
      <c r="JRY836" s="231"/>
      <c r="JRZ836" s="231"/>
      <c r="JSA836" s="231"/>
      <c r="JSB836" s="231"/>
      <c r="JSC836" s="231"/>
      <c r="JSD836" s="231"/>
      <c r="JSE836" s="231"/>
      <c r="JSF836" s="231"/>
      <c r="JSG836" s="231"/>
      <c r="JSH836" s="231"/>
      <c r="JSI836" s="231"/>
      <c r="JSJ836" s="231"/>
      <c r="JSK836" s="231"/>
      <c r="JSL836" s="231"/>
      <c r="JSM836" s="231"/>
      <c r="JSN836" s="231"/>
      <c r="JSO836" s="231"/>
      <c r="JSP836" s="231"/>
      <c r="JSQ836" s="231"/>
      <c r="JSR836" s="231"/>
      <c r="JSS836" s="231"/>
      <c r="JST836" s="231"/>
      <c r="JSU836" s="231"/>
      <c r="JSV836" s="231"/>
      <c r="JSW836" s="231"/>
      <c r="JSX836" s="231"/>
      <c r="JSY836" s="231"/>
      <c r="JSZ836" s="231"/>
      <c r="JTA836" s="231"/>
      <c r="JTB836" s="231"/>
      <c r="JTC836" s="231"/>
      <c r="JTD836" s="231"/>
      <c r="JTE836" s="231"/>
      <c r="JTF836" s="231"/>
      <c r="JTG836" s="231"/>
      <c r="JTH836" s="231"/>
      <c r="JTI836" s="231"/>
      <c r="JTJ836" s="231"/>
      <c r="JTK836" s="231"/>
      <c r="JTL836" s="231"/>
      <c r="JTM836" s="231"/>
      <c r="JTN836" s="231"/>
      <c r="JTO836" s="231"/>
      <c r="JTP836" s="231"/>
      <c r="JTQ836" s="231"/>
      <c r="JTR836" s="231"/>
      <c r="JTS836" s="231"/>
      <c r="JTT836" s="231"/>
      <c r="JTU836" s="231"/>
      <c r="JTV836" s="231"/>
      <c r="JTW836" s="231"/>
      <c r="JTX836" s="231"/>
      <c r="JTY836" s="231"/>
      <c r="JTZ836" s="231"/>
      <c r="JUA836" s="231"/>
      <c r="JUB836" s="231"/>
      <c r="JUC836" s="231"/>
      <c r="JUD836" s="231"/>
      <c r="JUE836" s="231"/>
      <c r="JUF836" s="231"/>
      <c r="JUG836" s="231"/>
      <c r="JUH836" s="231"/>
      <c r="JUI836" s="231"/>
      <c r="JUJ836" s="231"/>
      <c r="JUK836" s="231"/>
      <c r="JUL836" s="231"/>
      <c r="JUM836" s="231"/>
      <c r="JUN836" s="231"/>
      <c r="JUO836" s="231"/>
      <c r="JUP836" s="231"/>
      <c r="JUQ836" s="231"/>
      <c r="JUR836" s="231"/>
      <c r="JUS836" s="231"/>
      <c r="JUT836" s="231"/>
      <c r="JUU836" s="231"/>
      <c r="JUV836" s="231"/>
      <c r="JUW836" s="231"/>
      <c r="JUX836" s="231"/>
      <c r="JUY836" s="231"/>
      <c r="JUZ836" s="231"/>
      <c r="JVA836" s="231"/>
      <c r="JVB836" s="231"/>
      <c r="JVC836" s="231"/>
      <c r="JVD836" s="231"/>
      <c r="JVE836" s="231"/>
      <c r="JVF836" s="231"/>
      <c r="JVG836" s="231"/>
      <c r="JVH836" s="231"/>
      <c r="JVI836" s="231"/>
      <c r="JVJ836" s="231"/>
      <c r="JVK836" s="231"/>
      <c r="JVL836" s="231"/>
      <c r="JVM836" s="231"/>
      <c r="JVN836" s="231"/>
      <c r="JVO836" s="231"/>
      <c r="JVP836" s="231"/>
      <c r="JVQ836" s="231"/>
      <c r="JVR836" s="231"/>
      <c r="JVS836" s="231"/>
      <c r="JVT836" s="231"/>
      <c r="JVU836" s="231"/>
      <c r="JVV836" s="231"/>
      <c r="JVW836" s="231"/>
      <c r="JVX836" s="231"/>
      <c r="JVY836" s="231"/>
      <c r="JVZ836" s="231"/>
      <c r="JWA836" s="231"/>
      <c r="JWB836" s="231"/>
      <c r="JWC836" s="231"/>
      <c r="JWD836" s="231"/>
      <c r="JWE836" s="231"/>
      <c r="JWF836" s="231"/>
      <c r="JWG836" s="231"/>
      <c r="JWH836" s="231"/>
      <c r="JWI836" s="231"/>
      <c r="JWJ836" s="231"/>
      <c r="JWK836" s="231"/>
      <c r="JWL836" s="231"/>
      <c r="JWM836" s="231"/>
      <c r="JWN836" s="231"/>
      <c r="JWO836" s="231"/>
      <c r="JWP836" s="231"/>
      <c r="JWQ836" s="231"/>
      <c r="JWR836" s="231"/>
      <c r="JWS836" s="231"/>
      <c r="JWT836" s="231"/>
      <c r="JWU836" s="231"/>
      <c r="JWV836" s="231"/>
      <c r="JWW836" s="231"/>
      <c r="JWX836" s="231"/>
      <c r="JWY836" s="231"/>
      <c r="JWZ836" s="231"/>
      <c r="JXA836" s="231"/>
      <c r="JXB836" s="231"/>
      <c r="JXC836" s="231"/>
      <c r="JXD836" s="231"/>
      <c r="JXE836" s="231"/>
      <c r="JXF836" s="231"/>
      <c r="JXG836" s="231"/>
      <c r="JXH836" s="231"/>
      <c r="JXI836" s="231"/>
      <c r="JXJ836" s="231"/>
      <c r="JXK836" s="231"/>
      <c r="JXL836" s="231"/>
      <c r="JXM836" s="231"/>
      <c r="JXN836" s="231"/>
      <c r="JXO836" s="231"/>
      <c r="JXP836" s="231"/>
      <c r="JXQ836" s="231"/>
      <c r="JXR836" s="231"/>
      <c r="JXS836" s="231"/>
      <c r="JXT836" s="231"/>
      <c r="JXU836" s="231"/>
      <c r="JXV836" s="231"/>
      <c r="JXW836" s="231"/>
      <c r="JXX836" s="231"/>
      <c r="JXY836" s="231"/>
      <c r="JXZ836" s="231"/>
      <c r="JYA836" s="231"/>
      <c r="JYB836" s="231"/>
      <c r="JYC836" s="231"/>
      <c r="JYD836" s="231"/>
      <c r="JYE836" s="231"/>
      <c r="JYF836" s="231"/>
      <c r="JYG836" s="231"/>
      <c r="JYH836" s="231"/>
      <c r="JYI836" s="231"/>
      <c r="JYJ836" s="231"/>
      <c r="JYK836" s="231"/>
      <c r="JYL836" s="231"/>
      <c r="JYM836" s="231"/>
      <c r="JYN836" s="231"/>
      <c r="JYO836" s="231"/>
      <c r="JYP836" s="231"/>
      <c r="JYQ836" s="231"/>
      <c r="JYR836" s="231"/>
      <c r="JYS836" s="231"/>
      <c r="JYT836" s="231"/>
      <c r="JYU836" s="231"/>
      <c r="JYV836" s="231"/>
      <c r="JYW836" s="231"/>
      <c r="JYX836" s="231"/>
      <c r="JYY836" s="231"/>
      <c r="JYZ836" s="231"/>
      <c r="JZA836" s="231"/>
      <c r="JZB836" s="231"/>
      <c r="JZC836" s="231"/>
      <c r="JZD836" s="231"/>
      <c r="JZE836" s="231"/>
      <c r="JZF836" s="231"/>
      <c r="JZG836" s="231"/>
      <c r="JZH836" s="231"/>
      <c r="JZI836" s="231"/>
      <c r="JZJ836" s="231"/>
      <c r="JZK836" s="231"/>
      <c r="JZL836" s="231"/>
      <c r="JZM836" s="231"/>
      <c r="JZN836" s="231"/>
      <c r="JZO836" s="231"/>
      <c r="JZP836" s="231"/>
      <c r="JZQ836" s="231"/>
      <c r="JZR836" s="231"/>
      <c r="JZS836" s="231"/>
      <c r="JZT836" s="231"/>
      <c r="JZU836" s="231"/>
      <c r="JZV836" s="231"/>
      <c r="JZW836" s="231"/>
      <c r="JZX836" s="231"/>
      <c r="JZY836" s="231"/>
      <c r="JZZ836" s="231"/>
      <c r="KAA836" s="231"/>
      <c r="KAB836" s="231"/>
      <c r="KAC836" s="231"/>
      <c r="KAD836" s="231"/>
      <c r="KAE836" s="231"/>
      <c r="KAF836" s="231"/>
      <c r="KAG836" s="231"/>
      <c r="KAH836" s="231"/>
      <c r="KAI836" s="231"/>
      <c r="KAJ836" s="231"/>
      <c r="KAK836" s="231"/>
      <c r="KAL836" s="231"/>
      <c r="KAM836" s="231"/>
      <c r="KAN836" s="231"/>
      <c r="KAO836" s="231"/>
      <c r="KAP836" s="231"/>
      <c r="KAQ836" s="231"/>
      <c r="KAR836" s="231"/>
      <c r="KAS836" s="231"/>
      <c r="KAT836" s="231"/>
      <c r="KAU836" s="231"/>
      <c r="KAV836" s="231"/>
      <c r="KAW836" s="231"/>
      <c r="KAX836" s="231"/>
      <c r="KAY836" s="231"/>
      <c r="KAZ836" s="231"/>
      <c r="KBA836" s="231"/>
      <c r="KBB836" s="231"/>
      <c r="KBC836" s="231"/>
      <c r="KBD836" s="231"/>
      <c r="KBE836" s="231"/>
      <c r="KBF836" s="231"/>
      <c r="KBG836" s="231"/>
      <c r="KBH836" s="231"/>
      <c r="KBI836" s="231"/>
      <c r="KBJ836" s="231"/>
      <c r="KBK836" s="231"/>
      <c r="KBL836" s="231"/>
      <c r="KBM836" s="231"/>
      <c r="KBN836" s="231"/>
      <c r="KBO836" s="231"/>
      <c r="KBP836" s="231"/>
      <c r="KBQ836" s="231"/>
      <c r="KBR836" s="231"/>
      <c r="KBS836" s="231"/>
      <c r="KBT836" s="231"/>
      <c r="KBU836" s="231"/>
      <c r="KBV836" s="231"/>
      <c r="KBW836" s="231"/>
      <c r="KBX836" s="231"/>
      <c r="KBY836" s="231"/>
      <c r="KBZ836" s="231"/>
      <c r="KCA836" s="231"/>
      <c r="KCB836" s="231"/>
      <c r="KCC836" s="231"/>
      <c r="KCD836" s="231"/>
      <c r="KCE836" s="231"/>
      <c r="KCF836" s="231"/>
      <c r="KCG836" s="231"/>
      <c r="KCH836" s="231"/>
      <c r="KCI836" s="231"/>
      <c r="KCJ836" s="231"/>
      <c r="KCK836" s="231"/>
      <c r="KCL836" s="231"/>
      <c r="KCM836" s="231"/>
      <c r="KCN836" s="231"/>
      <c r="KCO836" s="231"/>
      <c r="KCP836" s="231"/>
      <c r="KCQ836" s="231"/>
      <c r="KCR836" s="231"/>
      <c r="KCS836" s="231"/>
      <c r="KCT836" s="231"/>
      <c r="KCU836" s="231"/>
      <c r="KCV836" s="231"/>
      <c r="KCW836" s="231"/>
      <c r="KCX836" s="231"/>
      <c r="KCY836" s="231"/>
      <c r="KCZ836" s="231"/>
      <c r="KDA836" s="231"/>
      <c r="KDB836" s="231"/>
      <c r="KDC836" s="231"/>
      <c r="KDD836" s="231"/>
      <c r="KDE836" s="231"/>
      <c r="KDF836" s="231"/>
      <c r="KDG836" s="231"/>
      <c r="KDH836" s="231"/>
      <c r="KDI836" s="231"/>
      <c r="KDJ836" s="231"/>
      <c r="KDK836" s="231"/>
      <c r="KDL836" s="231"/>
      <c r="KDM836" s="231"/>
      <c r="KDN836" s="231"/>
      <c r="KDO836" s="231"/>
      <c r="KDP836" s="231"/>
      <c r="KDQ836" s="231"/>
      <c r="KDR836" s="231"/>
      <c r="KDS836" s="231"/>
      <c r="KDT836" s="231"/>
      <c r="KDU836" s="231"/>
      <c r="KDV836" s="231"/>
      <c r="KDW836" s="231"/>
      <c r="KDX836" s="231"/>
      <c r="KDY836" s="231"/>
      <c r="KDZ836" s="231"/>
      <c r="KEA836" s="231"/>
      <c r="KEB836" s="231"/>
      <c r="KEC836" s="231"/>
      <c r="KED836" s="231"/>
      <c r="KEE836" s="231"/>
      <c r="KEF836" s="231"/>
      <c r="KEG836" s="231"/>
      <c r="KEH836" s="231"/>
      <c r="KEI836" s="231"/>
      <c r="KEJ836" s="231"/>
      <c r="KEK836" s="231"/>
      <c r="KEL836" s="231"/>
      <c r="KEM836" s="231"/>
      <c r="KEN836" s="231"/>
      <c r="KEO836" s="231"/>
      <c r="KEP836" s="231"/>
      <c r="KEQ836" s="231"/>
      <c r="KER836" s="231"/>
      <c r="KES836" s="231"/>
      <c r="KET836" s="231"/>
      <c r="KEU836" s="231"/>
      <c r="KEV836" s="231"/>
      <c r="KEW836" s="231"/>
      <c r="KEX836" s="231"/>
      <c r="KEY836" s="231"/>
      <c r="KEZ836" s="231"/>
      <c r="KFA836" s="231"/>
      <c r="KFB836" s="231"/>
      <c r="KFC836" s="231"/>
      <c r="KFD836" s="231"/>
      <c r="KFE836" s="231"/>
      <c r="KFF836" s="231"/>
      <c r="KFG836" s="231"/>
      <c r="KFH836" s="231"/>
      <c r="KFI836" s="231"/>
      <c r="KFJ836" s="231"/>
      <c r="KFK836" s="231"/>
      <c r="KFL836" s="231"/>
      <c r="KFM836" s="231"/>
      <c r="KFN836" s="231"/>
      <c r="KFO836" s="231"/>
      <c r="KFP836" s="231"/>
      <c r="KFQ836" s="231"/>
      <c r="KFR836" s="231"/>
      <c r="KFS836" s="231"/>
      <c r="KFT836" s="231"/>
      <c r="KFU836" s="231"/>
      <c r="KFV836" s="231"/>
      <c r="KFW836" s="231"/>
      <c r="KFX836" s="231"/>
      <c r="KFY836" s="231"/>
      <c r="KFZ836" s="231"/>
      <c r="KGA836" s="231"/>
      <c r="KGB836" s="231"/>
      <c r="KGC836" s="231"/>
      <c r="KGD836" s="231"/>
      <c r="KGE836" s="231"/>
      <c r="KGF836" s="231"/>
      <c r="KGG836" s="231"/>
      <c r="KGH836" s="231"/>
      <c r="KGI836" s="231"/>
      <c r="KGJ836" s="231"/>
      <c r="KGK836" s="231"/>
      <c r="KGL836" s="231"/>
      <c r="KGM836" s="231"/>
      <c r="KGN836" s="231"/>
      <c r="KGO836" s="231"/>
      <c r="KGP836" s="231"/>
      <c r="KGQ836" s="231"/>
      <c r="KGR836" s="231"/>
      <c r="KGS836" s="231"/>
      <c r="KGT836" s="231"/>
      <c r="KGU836" s="231"/>
      <c r="KGV836" s="231"/>
      <c r="KGW836" s="231"/>
      <c r="KGX836" s="231"/>
      <c r="KGY836" s="231"/>
      <c r="KGZ836" s="231"/>
      <c r="KHA836" s="231"/>
      <c r="KHB836" s="231"/>
      <c r="KHC836" s="231"/>
      <c r="KHD836" s="231"/>
      <c r="KHE836" s="231"/>
      <c r="KHF836" s="231"/>
      <c r="KHG836" s="231"/>
      <c r="KHH836" s="231"/>
      <c r="KHI836" s="231"/>
      <c r="KHJ836" s="231"/>
      <c r="KHK836" s="231"/>
      <c r="KHL836" s="231"/>
      <c r="KHM836" s="231"/>
      <c r="KHN836" s="231"/>
      <c r="KHO836" s="231"/>
      <c r="KHP836" s="231"/>
      <c r="KHQ836" s="231"/>
      <c r="KHR836" s="231"/>
      <c r="KHS836" s="231"/>
      <c r="KHT836" s="231"/>
      <c r="KHU836" s="231"/>
      <c r="KHV836" s="231"/>
      <c r="KHW836" s="231"/>
      <c r="KHX836" s="231"/>
      <c r="KHY836" s="231"/>
      <c r="KHZ836" s="231"/>
      <c r="KIA836" s="231"/>
      <c r="KIB836" s="231"/>
      <c r="KIC836" s="231"/>
      <c r="KID836" s="231"/>
      <c r="KIE836" s="231"/>
      <c r="KIF836" s="231"/>
      <c r="KIG836" s="231"/>
      <c r="KIH836" s="231"/>
      <c r="KII836" s="231"/>
      <c r="KIJ836" s="231"/>
      <c r="KIK836" s="231"/>
      <c r="KIL836" s="231"/>
      <c r="KIM836" s="231"/>
      <c r="KIN836" s="231"/>
      <c r="KIO836" s="231"/>
      <c r="KIP836" s="231"/>
      <c r="KIQ836" s="231"/>
      <c r="KIR836" s="231"/>
      <c r="KIS836" s="231"/>
      <c r="KIT836" s="231"/>
      <c r="KIU836" s="231"/>
      <c r="KIV836" s="231"/>
      <c r="KIW836" s="231"/>
      <c r="KIX836" s="231"/>
      <c r="KIY836" s="231"/>
      <c r="KIZ836" s="231"/>
      <c r="KJA836" s="231"/>
      <c r="KJB836" s="231"/>
      <c r="KJC836" s="231"/>
      <c r="KJD836" s="231"/>
      <c r="KJE836" s="231"/>
      <c r="KJF836" s="231"/>
      <c r="KJG836" s="231"/>
      <c r="KJH836" s="231"/>
      <c r="KJI836" s="231"/>
      <c r="KJJ836" s="231"/>
      <c r="KJK836" s="231"/>
      <c r="KJL836" s="231"/>
      <c r="KJM836" s="231"/>
      <c r="KJN836" s="231"/>
      <c r="KJO836" s="231"/>
      <c r="KJP836" s="231"/>
      <c r="KJQ836" s="231"/>
      <c r="KJR836" s="231"/>
      <c r="KJS836" s="231"/>
      <c r="KJT836" s="231"/>
      <c r="KJU836" s="231"/>
      <c r="KJV836" s="231"/>
      <c r="KJW836" s="231"/>
      <c r="KJX836" s="231"/>
      <c r="KJY836" s="231"/>
      <c r="KJZ836" s="231"/>
      <c r="KKA836" s="231"/>
      <c r="KKB836" s="231"/>
      <c r="KKC836" s="231"/>
      <c r="KKD836" s="231"/>
      <c r="KKE836" s="231"/>
      <c r="KKF836" s="231"/>
      <c r="KKG836" s="231"/>
      <c r="KKH836" s="231"/>
      <c r="KKI836" s="231"/>
      <c r="KKJ836" s="231"/>
      <c r="KKK836" s="231"/>
      <c r="KKL836" s="231"/>
      <c r="KKM836" s="231"/>
      <c r="KKN836" s="231"/>
      <c r="KKO836" s="231"/>
      <c r="KKP836" s="231"/>
      <c r="KKQ836" s="231"/>
      <c r="KKR836" s="231"/>
      <c r="KKS836" s="231"/>
      <c r="KKT836" s="231"/>
      <c r="KKU836" s="231"/>
      <c r="KKV836" s="231"/>
      <c r="KKW836" s="231"/>
      <c r="KKX836" s="231"/>
      <c r="KKY836" s="231"/>
      <c r="KKZ836" s="231"/>
      <c r="KLA836" s="231"/>
      <c r="KLB836" s="231"/>
      <c r="KLC836" s="231"/>
      <c r="KLD836" s="231"/>
      <c r="KLE836" s="231"/>
      <c r="KLF836" s="231"/>
      <c r="KLG836" s="231"/>
      <c r="KLH836" s="231"/>
      <c r="KLI836" s="231"/>
      <c r="KLJ836" s="231"/>
      <c r="KLK836" s="231"/>
      <c r="KLL836" s="231"/>
      <c r="KLM836" s="231"/>
      <c r="KLN836" s="231"/>
      <c r="KLO836" s="231"/>
      <c r="KLP836" s="231"/>
      <c r="KLQ836" s="231"/>
      <c r="KLR836" s="231"/>
      <c r="KLS836" s="231"/>
      <c r="KLT836" s="231"/>
      <c r="KLU836" s="231"/>
      <c r="KLV836" s="231"/>
      <c r="KLW836" s="231"/>
      <c r="KLX836" s="231"/>
      <c r="KLY836" s="231"/>
      <c r="KLZ836" s="231"/>
      <c r="KMA836" s="231"/>
      <c r="KMB836" s="231"/>
      <c r="KMC836" s="231"/>
      <c r="KMD836" s="231"/>
      <c r="KME836" s="231"/>
      <c r="KMF836" s="231"/>
      <c r="KMG836" s="231"/>
      <c r="KMH836" s="231"/>
      <c r="KMI836" s="231"/>
      <c r="KMJ836" s="231"/>
      <c r="KMK836" s="231"/>
      <c r="KML836" s="231"/>
      <c r="KMM836" s="231"/>
      <c r="KMN836" s="231"/>
      <c r="KMO836" s="231"/>
      <c r="KMP836" s="231"/>
      <c r="KMQ836" s="231"/>
      <c r="KMR836" s="231"/>
      <c r="KMS836" s="231"/>
      <c r="KMT836" s="231"/>
      <c r="KMU836" s="231"/>
      <c r="KMV836" s="231"/>
      <c r="KMW836" s="231"/>
      <c r="KMX836" s="231"/>
      <c r="KMY836" s="231"/>
      <c r="KMZ836" s="231"/>
      <c r="KNA836" s="231"/>
      <c r="KNB836" s="231"/>
      <c r="KNC836" s="231"/>
      <c r="KND836" s="231"/>
      <c r="KNE836" s="231"/>
      <c r="KNF836" s="231"/>
      <c r="KNG836" s="231"/>
      <c r="KNH836" s="231"/>
      <c r="KNI836" s="231"/>
      <c r="KNJ836" s="231"/>
      <c r="KNK836" s="231"/>
      <c r="KNL836" s="231"/>
      <c r="KNM836" s="231"/>
      <c r="KNN836" s="231"/>
      <c r="KNO836" s="231"/>
      <c r="KNP836" s="231"/>
      <c r="KNQ836" s="231"/>
      <c r="KNR836" s="231"/>
      <c r="KNS836" s="231"/>
      <c r="KNT836" s="231"/>
      <c r="KNU836" s="231"/>
      <c r="KNV836" s="231"/>
      <c r="KNW836" s="231"/>
      <c r="KNX836" s="231"/>
      <c r="KNY836" s="231"/>
      <c r="KNZ836" s="231"/>
      <c r="KOA836" s="231"/>
      <c r="KOB836" s="231"/>
      <c r="KOC836" s="231"/>
      <c r="KOD836" s="231"/>
      <c r="KOE836" s="231"/>
      <c r="KOF836" s="231"/>
      <c r="KOG836" s="231"/>
      <c r="KOH836" s="231"/>
      <c r="KOI836" s="231"/>
      <c r="KOJ836" s="231"/>
      <c r="KOK836" s="231"/>
      <c r="KOL836" s="231"/>
      <c r="KOM836" s="231"/>
      <c r="KON836" s="231"/>
      <c r="KOO836" s="231"/>
      <c r="KOP836" s="231"/>
      <c r="KOQ836" s="231"/>
      <c r="KOR836" s="231"/>
      <c r="KOS836" s="231"/>
      <c r="KOT836" s="231"/>
      <c r="KOU836" s="231"/>
      <c r="KOV836" s="231"/>
      <c r="KOW836" s="231"/>
      <c r="KOX836" s="231"/>
      <c r="KOY836" s="231"/>
      <c r="KOZ836" s="231"/>
      <c r="KPA836" s="231"/>
      <c r="KPB836" s="231"/>
      <c r="KPC836" s="231"/>
      <c r="KPD836" s="231"/>
      <c r="KPE836" s="231"/>
      <c r="KPF836" s="231"/>
      <c r="KPG836" s="231"/>
      <c r="KPH836" s="231"/>
      <c r="KPI836" s="231"/>
      <c r="KPJ836" s="231"/>
      <c r="KPK836" s="231"/>
      <c r="KPL836" s="231"/>
      <c r="KPM836" s="231"/>
      <c r="KPN836" s="231"/>
      <c r="KPO836" s="231"/>
      <c r="KPP836" s="231"/>
      <c r="KPQ836" s="231"/>
      <c r="KPR836" s="231"/>
      <c r="KPS836" s="231"/>
      <c r="KPT836" s="231"/>
      <c r="KPU836" s="231"/>
      <c r="KPV836" s="231"/>
      <c r="KPW836" s="231"/>
      <c r="KPX836" s="231"/>
      <c r="KPY836" s="231"/>
      <c r="KPZ836" s="231"/>
      <c r="KQA836" s="231"/>
      <c r="KQB836" s="231"/>
      <c r="KQC836" s="231"/>
      <c r="KQD836" s="231"/>
      <c r="KQE836" s="231"/>
      <c r="KQF836" s="231"/>
      <c r="KQG836" s="231"/>
      <c r="KQH836" s="231"/>
      <c r="KQI836" s="231"/>
      <c r="KQJ836" s="231"/>
      <c r="KQK836" s="231"/>
      <c r="KQL836" s="231"/>
      <c r="KQM836" s="231"/>
      <c r="KQN836" s="231"/>
      <c r="KQO836" s="231"/>
      <c r="KQP836" s="231"/>
      <c r="KQQ836" s="231"/>
      <c r="KQR836" s="231"/>
      <c r="KQS836" s="231"/>
      <c r="KQT836" s="231"/>
      <c r="KQU836" s="231"/>
      <c r="KQV836" s="231"/>
      <c r="KQW836" s="231"/>
      <c r="KQX836" s="231"/>
      <c r="KQY836" s="231"/>
      <c r="KQZ836" s="231"/>
      <c r="KRA836" s="231"/>
      <c r="KRB836" s="231"/>
      <c r="KRC836" s="231"/>
      <c r="KRD836" s="231"/>
      <c r="KRE836" s="231"/>
      <c r="KRF836" s="231"/>
      <c r="KRG836" s="231"/>
      <c r="KRH836" s="231"/>
      <c r="KRI836" s="231"/>
      <c r="KRJ836" s="231"/>
      <c r="KRK836" s="231"/>
      <c r="KRL836" s="231"/>
      <c r="KRM836" s="231"/>
      <c r="KRN836" s="231"/>
      <c r="KRO836" s="231"/>
      <c r="KRP836" s="231"/>
      <c r="KRQ836" s="231"/>
      <c r="KRR836" s="231"/>
      <c r="KRS836" s="231"/>
      <c r="KRT836" s="231"/>
      <c r="KRU836" s="231"/>
      <c r="KRV836" s="231"/>
      <c r="KRW836" s="231"/>
      <c r="KRX836" s="231"/>
      <c r="KRY836" s="231"/>
      <c r="KRZ836" s="231"/>
      <c r="KSA836" s="231"/>
      <c r="KSB836" s="231"/>
      <c r="KSC836" s="231"/>
      <c r="KSD836" s="231"/>
      <c r="KSE836" s="231"/>
      <c r="KSF836" s="231"/>
      <c r="KSG836" s="231"/>
      <c r="KSH836" s="231"/>
      <c r="KSI836" s="231"/>
      <c r="KSJ836" s="231"/>
      <c r="KSK836" s="231"/>
      <c r="KSL836" s="231"/>
      <c r="KSM836" s="231"/>
      <c r="KSN836" s="231"/>
      <c r="KSO836" s="231"/>
      <c r="KSP836" s="231"/>
      <c r="KSQ836" s="231"/>
      <c r="KSR836" s="231"/>
      <c r="KSS836" s="231"/>
      <c r="KST836" s="231"/>
      <c r="KSU836" s="231"/>
      <c r="KSV836" s="231"/>
      <c r="KSW836" s="231"/>
      <c r="KSX836" s="231"/>
      <c r="KSY836" s="231"/>
      <c r="KSZ836" s="231"/>
      <c r="KTA836" s="231"/>
      <c r="KTB836" s="231"/>
      <c r="KTC836" s="231"/>
      <c r="KTD836" s="231"/>
      <c r="KTE836" s="231"/>
      <c r="KTF836" s="231"/>
      <c r="KTG836" s="231"/>
      <c r="KTH836" s="231"/>
      <c r="KTI836" s="231"/>
      <c r="KTJ836" s="231"/>
      <c r="KTK836" s="231"/>
      <c r="KTL836" s="231"/>
      <c r="KTM836" s="231"/>
      <c r="KTN836" s="231"/>
      <c r="KTO836" s="231"/>
      <c r="KTP836" s="231"/>
      <c r="KTQ836" s="231"/>
      <c r="KTR836" s="231"/>
      <c r="KTS836" s="231"/>
      <c r="KTT836" s="231"/>
      <c r="KTU836" s="231"/>
      <c r="KTV836" s="231"/>
      <c r="KTW836" s="231"/>
      <c r="KTX836" s="231"/>
      <c r="KTY836" s="231"/>
      <c r="KTZ836" s="231"/>
      <c r="KUA836" s="231"/>
      <c r="KUB836" s="231"/>
      <c r="KUC836" s="231"/>
      <c r="KUD836" s="231"/>
      <c r="KUE836" s="231"/>
      <c r="KUF836" s="231"/>
      <c r="KUG836" s="231"/>
      <c r="KUH836" s="231"/>
      <c r="KUI836" s="231"/>
      <c r="KUJ836" s="231"/>
      <c r="KUK836" s="231"/>
      <c r="KUL836" s="231"/>
      <c r="KUM836" s="231"/>
      <c r="KUN836" s="231"/>
      <c r="KUO836" s="231"/>
      <c r="KUP836" s="231"/>
      <c r="KUQ836" s="231"/>
      <c r="KUR836" s="231"/>
      <c r="KUS836" s="231"/>
      <c r="KUT836" s="231"/>
      <c r="KUU836" s="231"/>
      <c r="KUV836" s="231"/>
      <c r="KUW836" s="231"/>
      <c r="KUX836" s="231"/>
      <c r="KUY836" s="231"/>
      <c r="KUZ836" s="231"/>
      <c r="KVA836" s="231"/>
      <c r="KVB836" s="231"/>
      <c r="KVC836" s="231"/>
      <c r="KVD836" s="231"/>
      <c r="KVE836" s="231"/>
      <c r="KVF836" s="231"/>
      <c r="KVG836" s="231"/>
      <c r="KVH836" s="231"/>
      <c r="KVI836" s="231"/>
      <c r="KVJ836" s="231"/>
      <c r="KVK836" s="231"/>
      <c r="KVL836" s="231"/>
      <c r="KVM836" s="231"/>
      <c r="KVN836" s="231"/>
      <c r="KVO836" s="231"/>
      <c r="KVP836" s="231"/>
      <c r="KVQ836" s="231"/>
      <c r="KVR836" s="231"/>
      <c r="KVS836" s="231"/>
      <c r="KVT836" s="231"/>
      <c r="KVU836" s="231"/>
      <c r="KVV836" s="231"/>
      <c r="KVW836" s="231"/>
      <c r="KVX836" s="231"/>
      <c r="KVY836" s="231"/>
      <c r="KVZ836" s="231"/>
      <c r="KWA836" s="231"/>
      <c r="KWB836" s="231"/>
      <c r="KWC836" s="231"/>
      <c r="KWD836" s="231"/>
      <c r="KWE836" s="231"/>
      <c r="KWF836" s="231"/>
      <c r="KWG836" s="231"/>
      <c r="KWH836" s="231"/>
      <c r="KWI836" s="231"/>
      <c r="KWJ836" s="231"/>
      <c r="KWK836" s="231"/>
      <c r="KWL836" s="231"/>
      <c r="KWM836" s="231"/>
      <c r="KWN836" s="231"/>
      <c r="KWO836" s="231"/>
      <c r="KWP836" s="231"/>
      <c r="KWQ836" s="231"/>
      <c r="KWR836" s="231"/>
      <c r="KWS836" s="231"/>
      <c r="KWT836" s="231"/>
      <c r="KWU836" s="231"/>
      <c r="KWV836" s="231"/>
      <c r="KWW836" s="231"/>
      <c r="KWX836" s="231"/>
      <c r="KWY836" s="231"/>
      <c r="KWZ836" s="231"/>
      <c r="KXA836" s="231"/>
      <c r="KXB836" s="231"/>
      <c r="KXC836" s="231"/>
      <c r="KXD836" s="231"/>
      <c r="KXE836" s="231"/>
      <c r="KXF836" s="231"/>
      <c r="KXG836" s="231"/>
      <c r="KXH836" s="231"/>
      <c r="KXI836" s="231"/>
      <c r="KXJ836" s="231"/>
      <c r="KXK836" s="231"/>
      <c r="KXL836" s="231"/>
      <c r="KXM836" s="231"/>
      <c r="KXN836" s="231"/>
      <c r="KXO836" s="231"/>
      <c r="KXP836" s="231"/>
      <c r="KXQ836" s="231"/>
      <c r="KXR836" s="231"/>
      <c r="KXS836" s="231"/>
      <c r="KXT836" s="231"/>
      <c r="KXU836" s="231"/>
      <c r="KXV836" s="231"/>
      <c r="KXW836" s="231"/>
      <c r="KXX836" s="231"/>
      <c r="KXY836" s="231"/>
      <c r="KXZ836" s="231"/>
      <c r="KYA836" s="231"/>
      <c r="KYB836" s="231"/>
      <c r="KYC836" s="231"/>
      <c r="KYD836" s="231"/>
      <c r="KYE836" s="231"/>
      <c r="KYF836" s="231"/>
      <c r="KYG836" s="231"/>
      <c r="KYH836" s="231"/>
      <c r="KYI836" s="231"/>
      <c r="KYJ836" s="231"/>
      <c r="KYK836" s="231"/>
      <c r="KYL836" s="231"/>
      <c r="KYM836" s="231"/>
      <c r="KYN836" s="231"/>
      <c r="KYO836" s="231"/>
      <c r="KYP836" s="231"/>
      <c r="KYQ836" s="231"/>
      <c r="KYR836" s="231"/>
      <c r="KYS836" s="231"/>
      <c r="KYT836" s="231"/>
      <c r="KYU836" s="231"/>
      <c r="KYV836" s="231"/>
      <c r="KYW836" s="231"/>
      <c r="KYX836" s="231"/>
      <c r="KYY836" s="231"/>
      <c r="KYZ836" s="231"/>
      <c r="KZA836" s="231"/>
      <c r="KZB836" s="231"/>
      <c r="KZC836" s="231"/>
      <c r="KZD836" s="231"/>
      <c r="KZE836" s="231"/>
      <c r="KZF836" s="231"/>
      <c r="KZG836" s="231"/>
      <c r="KZH836" s="231"/>
      <c r="KZI836" s="231"/>
      <c r="KZJ836" s="231"/>
      <c r="KZK836" s="231"/>
      <c r="KZL836" s="231"/>
      <c r="KZM836" s="231"/>
      <c r="KZN836" s="231"/>
      <c r="KZO836" s="231"/>
      <c r="KZP836" s="231"/>
      <c r="KZQ836" s="231"/>
      <c r="KZR836" s="231"/>
      <c r="KZS836" s="231"/>
      <c r="KZT836" s="231"/>
      <c r="KZU836" s="231"/>
      <c r="KZV836" s="231"/>
      <c r="KZW836" s="231"/>
      <c r="KZX836" s="231"/>
      <c r="KZY836" s="231"/>
      <c r="KZZ836" s="231"/>
      <c r="LAA836" s="231"/>
      <c r="LAB836" s="231"/>
      <c r="LAC836" s="231"/>
      <c r="LAD836" s="231"/>
      <c r="LAE836" s="231"/>
      <c r="LAF836" s="231"/>
      <c r="LAG836" s="231"/>
      <c r="LAH836" s="231"/>
      <c r="LAI836" s="231"/>
      <c r="LAJ836" s="231"/>
      <c r="LAK836" s="231"/>
      <c r="LAL836" s="231"/>
      <c r="LAM836" s="231"/>
      <c r="LAN836" s="231"/>
      <c r="LAO836" s="231"/>
      <c r="LAP836" s="231"/>
      <c r="LAQ836" s="231"/>
      <c r="LAR836" s="231"/>
      <c r="LAS836" s="231"/>
      <c r="LAT836" s="231"/>
      <c r="LAU836" s="231"/>
      <c r="LAV836" s="231"/>
      <c r="LAW836" s="231"/>
      <c r="LAX836" s="231"/>
      <c r="LAY836" s="231"/>
      <c r="LAZ836" s="231"/>
      <c r="LBA836" s="231"/>
      <c r="LBB836" s="231"/>
      <c r="LBC836" s="231"/>
      <c r="LBD836" s="231"/>
      <c r="LBE836" s="231"/>
      <c r="LBF836" s="231"/>
      <c r="LBG836" s="231"/>
      <c r="LBH836" s="231"/>
      <c r="LBI836" s="231"/>
      <c r="LBJ836" s="231"/>
      <c r="LBK836" s="231"/>
      <c r="LBL836" s="231"/>
      <c r="LBM836" s="231"/>
      <c r="LBN836" s="231"/>
      <c r="LBO836" s="231"/>
      <c r="LBP836" s="231"/>
      <c r="LBQ836" s="231"/>
      <c r="LBR836" s="231"/>
      <c r="LBS836" s="231"/>
      <c r="LBT836" s="231"/>
      <c r="LBU836" s="231"/>
      <c r="LBV836" s="231"/>
      <c r="LBW836" s="231"/>
      <c r="LBX836" s="231"/>
      <c r="LBY836" s="231"/>
      <c r="LBZ836" s="231"/>
      <c r="LCA836" s="231"/>
      <c r="LCB836" s="231"/>
      <c r="LCC836" s="231"/>
      <c r="LCD836" s="231"/>
      <c r="LCE836" s="231"/>
      <c r="LCF836" s="231"/>
      <c r="LCG836" s="231"/>
      <c r="LCH836" s="231"/>
      <c r="LCI836" s="231"/>
      <c r="LCJ836" s="231"/>
      <c r="LCK836" s="231"/>
      <c r="LCL836" s="231"/>
      <c r="LCM836" s="231"/>
      <c r="LCN836" s="231"/>
      <c r="LCO836" s="231"/>
      <c r="LCP836" s="231"/>
      <c r="LCQ836" s="231"/>
      <c r="LCR836" s="231"/>
      <c r="LCS836" s="231"/>
      <c r="LCT836" s="231"/>
      <c r="LCU836" s="231"/>
      <c r="LCV836" s="231"/>
      <c r="LCW836" s="231"/>
      <c r="LCX836" s="231"/>
      <c r="LCY836" s="231"/>
      <c r="LCZ836" s="231"/>
      <c r="LDA836" s="231"/>
      <c r="LDB836" s="231"/>
      <c r="LDC836" s="231"/>
      <c r="LDD836" s="231"/>
      <c r="LDE836" s="231"/>
      <c r="LDF836" s="231"/>
      <c r="LDG836" s="231"/>
      <c r="LDH836" s="231"/>
      <c r="LDI836" s="231"/>
      <c r="LDJ836" s="231"/>
      <c r="LDK836" s="231"/>
      <c r="LDL836" s="231"/>
      <c r="LDM836" s="231"/>
      <c r="LDN836" s="231"/>
      <c r="LDO836" s="231"/>
      <c r="LDP836" s="231"/>
      <c r="LDQ836" s="231"/>
      <c r="LDR836" s="231"/>
      <c r="LDS836" s="231"/>
      <c r="LDT836" s="231"/>
      <c r="LDU836" s="231"/>
      <c r="LDV836" s="231"/>
      <c r="LDW836" s="231"/>
      <c r="LDX836" s="231"/>
      <c r="LDY836" s="231"/>
      <c r="LDZ836" s="231"/>
      <c r="LEA836" s="231"/>
      <c r="LEB836" s="231"/>
      <c r="LEC836" s="231"/>
      <c r="LED836" s="231"/>
      <c r="LEE836" s="231"/>
      <c r="LEF836" s="231"/>
      <c r="LEG836" s="231"/>
      <c r="LEH836" s="231"/>
      <c r="LEI836" s="231"/>
      <c r="LEJ836" s="231"/>
      <c r="LEK836" s="231"/>
      <c r="LEL836" s="231"/>
      <c r="LEM836" s="231"/>
      <c r="LEN836" s="231"/>
      <c r="LEO836" s="231"/>
      <c r="LEP836" s="231"/>
      <c r="LEQ836" s="231"/>
      <c r="LER836" s="231"/>
      <c r="LES836" s="231"/>
      <c r="LET836" s="231"/>
      <c r="LEU836" s="231"/>
      <c r="LEV836" s="231"/>
      <c r="LEW836" s="231"/>
      <c r="LEX836" s="231"/>
      <c r="LEY836" s="231"/>
      <c r="LEZ836" s="231"/>
      <c r="LFA836" s="231"/>
      <c r="LFB836" s="231"/>
      <c r="LFC836" s="231"/>
      <c r="LFD836" s="231"/>
      <c r="LFE836" s="231"/>
      <c r="LFF836" s="231"/>
      <c r="LFG836" s="231"/>
      <c r="LFH836" s="231"/>
      <c r="LFI836" s="231"/>
      <c r="LFJ836" s="231"/>
      <c r="LFK836" s="231"/>
      <c r="LFL836" s="231"/>
      <c r="LFM836" s="231"/>
      <c r="LFN836" s="231"/>
      <c r="LFO836" s="231"/>
      <c r="LFP836" s="231"/>
      <c r="LFQ836" s="231"/>
      <c r="LFR836" s="231"/>
      <c r="LFS836" s="231"/>
      <c r="LFT836" s="231"/>
      <c r="LFU836" s="231"/>
      <c r="LFV836" s="231"/>
      <c r="LFW836" s="231"/>
      <c r="LFX836" s="231"/>
      <c r="LFY836" s="231"/>
      <c r="LFZ836" s="231"/>
      <c r="LGA836" s="231"/>
      <c r="LGB836" s="231"/>
      <c r="LGC836" s="231"/>
      <c r="LGD836" s="231"/>
      <c r="LGE836" s="231"/>
      <c r="LGF836" s="231"/>
      <c r="LGG836" s="231"/>
      <c r="LGH836" s="231"/>
      <c r="LGI836" s="231"/>
      <c r="LGJ836" s="231"/>
      <c r="LGK836" s="231"/>
      <c r="LGL836" s="231"/>
      <c r="LGM836" s="231"/>
      <c r="LGN836" s="231"/>
      <c r="LGO836" s="231"/>
      <c r="LGP836" s="231"/>
      <c r="LGQ836" s="231"/>
      <c r="LGR836" s="231"/>
      <c r="LGS836" s="231"/>
      <c r="LGT836" s="231"/>
      <c r="LGU836" s="231"/>
      <c r="LGV836" s="231"/>
      <c r="LGW836" s="231"/>
      <c r="LGX836" s="231"/>
      <c r="LGY836" s="231"/>
      <c r="LGZ836" s="231"/>
      <c r="LHA836" s="231"/>
      <c r="LHB836" s="231"/>
      <c r="LHC836" s="231"/>
      <c r="LHD836" s="231"/>
      <c r="LHE836" s="231"/>
      <c r="LHF836" s="231"/>
      <c r="LHG836" s="231"/>
      <c r="LHH836" s="231"/>
      <c r="LHI836" s="231"/>
      <c r="LHJ836" s="231"/>
      <c r="LHK836" s="231"/>
      <c r="LHL836" s="231"/>
      <c r="LHM836" s="231"/>
      <c r="LHN836" s="231"/>
      <c r="LHO836" s="231"/>
      <c r="LHP836" s="231"/>
      <c r="LHQ836" s="231"/>
      <c r="LHR836" s="231"/>
      <c r="LHS836" s="231"/>
      <c r="LHT836" s="231"/>
      <c r="LHU836" s="231"/>
      <c r="LHV836" s="231"/>
      <c r="LHW836" s="231"/>
      <c r="LHX836" s="231"/>
      <c r="LHY836" s="231"/>
      <c r="LHZ836" s="231"/>
      <c r="LIA836" s="231"/>
      <c r="LIB836" s="231"/>
      <c r="LIC836" s="231"/>
      <c r="LID836" s="231"/>
      <c r="LIE836" s="231"/>
      <c r="LIF836" s="231"/>
      <c r="LIG836" s="231"/>
      <c r="LIH836" s="231"/>
      <c r="LII836" s="231"/>
      <c r="LIJ836" s="231"/>
      <c r="LIK836" s="231"/>
      <c r="LIL836" s="231"/>
      <c r="LIM836" s="231"/>
      <c r="LIN836" s="231"/>
      <c r="LIO836" s="231"/>
      <c r="LIP836" s="231"/>
      <c r="LIQ836" s="231"/>
      <c r="LIR836" s="231"/>
      <c r="LIS836" s="231"/>
      <c r="LIT836" s="231"/>
      <c r="LIU836" s="231"/>
      <c r="LIV836" s="231"/>
      <c r="LIW836" s="231"/>
      <c r="LIX836" s="231"/>
      <c r="LIY836" s="231"/>
      <c r="LIZ836" s="231"/>
      <c r="LJA836" s="231"/>
      <c r="LJB836" s="231"/>
      <c r="LJC836" s="231"/>
      <c r="LJD836" s="231"/>
      <c r="LJE836" s="231"/>
      <c r="LJF836" s="231"/>
      <c r="LJG836" s="231"/>
      <c r="LJH836" s="231"/>
      <c r="LJI836" s="231"/>
      <c r="LJJ836" s="231"/>
      <c r="LJK836" s="231"/>
      <c r="LJL836" s="231"/>
      <c r="LJM836" s="231"/>
      <c r="LJN836" s="231"/>
      <c r="LJO836" s="231"/>
      <c r="LJP836" s="231"/>
      <c r="LJQ836" s="231"/>
      <c r="LJR836" s="231"/>
      <c r="LJS836" s="231"/>
      <c r="LJT836" s="231"/>
      <c r="LJU836" s="231"/>
      <c r="LJV836" s="231"/>
      <c r="LJW836" s="231"/>
      <c r="LJX836" s="231"/>
      <c r="LJY836" s="231"/>
      <c r="LJZ836" s="231"/>
      <c r="LKA836" s="231"/>
      <c r="LKB836" s="231"/>
      <c r="LKC836" s="231"/>
      <c r="LKD836" s="231"/>
      <c r="LKE836" s="231"/>
      <c r="LKF836" s="231"/>
      <c r="LKG836" s="231"/>
      <c r="LKH836" s="231"/>
      <c r="LKI836" s="231"/>
      <c r="LKJ836" s="231"/>
      <c r="LKK836" s="231"/>
      <c r="LKL836" s="231"/>
      <c r="LKM836" s="231"/>
      <c r="LKN836" s="231"/>
      <c r="LKO836" s="231"/>
      <c r="LKP836" s="231"/>
      <c r="LKQ836" s="231"/>
      <c r="LKR836" s="231"/>
      <c r="LKS836" s="231"/>
      <c r="LKT836" s="231"/>
      <c r="LKU836" s="231"/>
      <c r="LKV836" s="231"/>
      <c r="LKW836" s="231"/>
      <c r="LKX836" s="231"/>
      <c r="LKY836" s="231"/>
      <c r="LKZ836" s="231"/>
      <c r="LLA836" s="231"/>
      <c r="LLB836" s="231"/>
      <c r="LLC836" s="231"/>
      <c r="LLD836" s="231"/>
      <c r="LLE836" s="231"/>
      <c r="LLF836" s="231"/>
      <c r="LLG836" s="231"/>
      <c r="LLH836" s="231"/>
      <c r="LLI836" s="231"/>
      <c r="LLJ836" s="231"/>
      <c r="LLK836" s="231"/>
      <c r="LLL836" s="231"/>
      <c r="LLM836" s="231"/>
      <c r="LLN836" s="231"/>
      <c r="LLO836" s="231"/>
      <c r="LLP836" s="231"/>
      <c r="LLQ836" s="231"/>
      <c r="LLR836" s="231"/>
      <c r="LLS836" s="231"/>
      <c r="LLT836" s="231"/>
      <c r="LLU836" s="231"/>
      <c r="LLV836" s="231"/>
      <c r="LLW836" s="231"/>
      <c r="LLX836" s="231"/>
      <c r="LLY836" s="231"/>
      <c r="LLZ836" s="231"/>
      <c r="LMA836" s="231"/>
      <c r="LMB836" s="231"/>
      <c r="LMC836" s="231"/>
      <c r="LMD836" s="231"/>
      <c r="LME836" s="231"/>
      <c r="LMF836" s="231"/>
      <c r="LMG836" s="231"/>
      <c r="LMH836" s="231"/>
      <c r="LMI836" s="231"/>
      <c r="LMJ836" s="231"/>
      <c r="LMK836" s="231"/>
      <c r="LML836" s="231"/>
      <c r="LMM836" s="231"/>
      <c r="LMN836" s="231"/>
      <c r="LMO836" s="231"/>
      <c r="LMP836" s="231"/>
      <c r="LMQ836" s="231"/>
      <c r="LMR836" s="231"/>
      <c r="LMS836" s="231"/>
      <c r="LMT836" s="231"/>
      <c r="LMU836" s="231"/>
      <c r="LMV836" s="231"/>
      <c r="LMW836" s="231"/>
      <c r="LMX836" s="231"/>
      <c r="LMY836" s="231"/>
      <c r="LMZ836" s="231"/>
      <c r="LNA836" s="231"/>
      <c r="LNB836" s="231"/>
      <c r="LNC836" s="231"/>
      <c r="LND836" s="231"/>
      <c r="LNE836" s="231"/>
      <c r="LNF836" s="231"/>
      <c r="LNG836" s="231"/>
      <c r="LNH836" s="231"/>
      <c r="LNI836" s="231"/>
      <c r="LNJ836" s="231"/>
      <c r="LNK836" s="231"/>
      <c r="LNL836" s="231"/>
      <c r="LNM836" s="231"/>
      <c r="LNN836" s="231"/>
      <c r="LNO836" s="231"/>
      <c r="LNP836" s="231"/>
      <c r="LNQ836" s="231"/>
      <c r="LNR836" s="231"/>
      <c r="LNS836" s="231"/>
      <c r="LNT836" s="231"/>
      <c r="LNU836" s="231"/>
      <c r="LNV836" s="231"/>
      <c r="LNW836" s="231"/>
      <c r="LNX836" s="231"/>
      <c r="LNY836" s="231"/>
      <c r="LNZ836" s="231"/>
      <c r="LOA836" s="231"/>
      <c r="LOB836" s="231"/>
      <c r="LOC836" s="231"/>
      <c r="LOD836" s="231"/>
      <c r="LOE836" s="231"/>
      <c r="LOF836" s="231"/>
      <c r="LOG836" s="231"/>
      <c r="LOH836" s="231"/>
      <c r="LOI836" s="231"/>
      <c r="LOJ836" s="231"/>
      <c r="LOK836" s="231"/>
      <c r="LOL836" s="231"/>
      <c r="LOM836" s="231"/>
      <c r="LON836" s="231"/>
      <c r="LOO836" s="231"/>
      <c r="LOP836" s="231"/>
      <c r="LOQ836" s="231"/>
      <c r="LOR836" s="231"/>
      <c r="LOS836" s="231"/>
      <c r="LOT836" s="231"/>
      <c r="LOU836" s="231"/>
      <c r="LOV836" s="231"/>
      <c r="LOW836" s="231"/>
      <c r="LOX836" s="231"/>
      <c r="LOY836" s="231"/>
      <c r="LOZ836" s="231"/>
      <c r="LPA836" s="231"/>
      <c r="LPB836" s="231"/>
      <c r="LPC836" s="231"/>
      <c r="LPD836" s="231"/>
      <c r="LPE836" s="231"/>
      <c r="LPF836" s="231"/>
      <c r="LPG836" s="231"/>
      <c r="LPH836" s="231"/>
      <c r="LPI836" s="231"/>
      <c r="LPJ836" s="231"/>
      <c r="LPK836" s="231"/>
      <c r="LPL836" s="231"/>
      <c r="LPM836" s="231"/>
      <c r="LPN836" s="231"/>
      <c r="LPO836" s="231"/>
      <c r="LPP836" s="231"/>
      <c r="LPQ836" s="231"/>
      <c r="LPR836" s="231"/>
      <c r="LPS836" s="231"/>
      <c r="LPT836" s="231"/>
      <c r="LPU836" s="231"/>
      <c r="LPV836" s="231"/>
      <c r="LPW836" s="231"/>
      <c r="LPX836" s="231"/>
      <c r="LPY836" s="231"/>
      <c r="LPZ836" s="231"/>
      <c r="LQA836" s="231"/>
      <c r="LQB836" s="231"/>
      <c r="LQC836" s="231"/>
      <c r="LQD836" s="231"/>
      <c r="LQE836" s="231"/>
      <c r="LQF836" s="231"/>
      <c r="LQG836" s="231"/>
      <c r="LQH836" s="231"/>
      <c r="LQI836" s="231"/>
      <c r="LQJ836" s="231"/>
      <c r="LQK836" s="231"/>
      <c r="LQL836" s="231"/>
      <c r="LQM836" s="231"/>
      <c r="LQN836" s="231"/>
      <c r="LQO836" s="231"/>
      <c r="LQP836" s="231"/>
      <c r="LQQ836" s="231"/>
      <c r="LQR836" s="231"/>
      <c r="LQS836" s="231"/>
      <c r="LQT836" s="231"/>
      <c r="LQU836" s="231"/>
      <c r="LQV836" s="231"/>
      <c r="LQW836" s="231"/>
      <c r="LQX836" s="231"/>
      <c r="LQY836" s="231"/>
      <c r="LQZ836" s="231"/>
      <c r="LRA836" s="231"/>
      <c r="LRB836" s="231"/>
      <c r="LRC836" s="231"/>
      <c r="LRD836" s="231"/>
      <c r="LRE836" s="231"/>
      <c r="LRF836" s="231"/>
      <c r="LRG836" s="231"/>
      <c r="LRH836" s="231"/>
      <c r="LRI836" s="231"/>
      <c r="LRJ836" s="231"/>
      <c r="LRK836" s="231"/>
      <c r="LRL836" s="231"/>
      <c r="LRM836" s="231"/>
      <c r="LRN836" s="231"/>
      <c r="LRO836" s="231"/>
      <c r="LRP836" s="231"/>
      <c r="LRQ836" s="231"/>
      <c r="LRR836" s="231"/>
      <c r="LRS836" s="231"/>
      <c r="LRT836" s="231"/>
      <c r="LRU836" s="231"/>
      <c r="LRV836" s="231"/>
      <c r="LRW836" s="231"/>
      <c r="LRX836" s="231"/>
      <c r="LRY836" s="231"/>
      <c r="LRZ836" s="231"/>
      <c r="LSA836" s="231"/>
      <c r="LSB836" s="231"/>
      <c r="LSC836" s="231"/>
      <c r="LSD836" s="231"/>
      <c r="LSE836" s="231"/>
      <c r="LSF836" s="231"/>
      <c r="LSG836" s="231"/>
      <c r="LSH836" s="231"/>
      <c r="LSI836" s="231"/>
      <c r="LSJ836" s="231"/>
      <c r="LSK836" s="231"/>
      <c r="LSL836" s="231"/>
      <c r="LSM836" s="231"/>
      <c r="LSN836" s="231"/>
      <c r="LSO836" s="231"/>
      <c r="LSP836" s="231"/>
      <c r="LSQ836" s="231"/>
      <c r="LSR836" s="231"/>
      <c r="LSS836" s="231"/>
      <c r="LST836" s="231"/>
      <c r="LSU836" s="231"/>
      <c r="LSV836" s="231"/>
      <c r="LSW836" s="231"/>
      <c r="LSX836" s="231"/>
      <c r="LSY836" s="231"/>
      <c r="LSZ836" s="231"/>
      <c r="LTA836" s="231"/>
      <c r="LTB836" s="231"/>
      <c r="LTC836" s="231"/>
      <c r="LTD836" s="231"/>
      <c r="LTE836" s="231"/>
      <c r="LTF836" s="231"/>
      <c r="LTG836" s="231"/>
      <c r="LTH836" s="231"/>
      <c r="LTI836" s="231"/>
      <c r="LTJ836" s="231"/>
      <c r="LTK836" s="231"/>
      <c r="LTL836" s="231"/>
      <c r="LTM836" s="231"/>
      <c r="LTN836" s="231"/>
      <c r="LTO836" s="231"/>
      <c r="LTP836" s="231"/>
      <c r="LTQ836" s="231"/>
      <c r="LTR836" s="231"/>
      <c r="LTS836" s="231"/>
      <c r="LTT836" s="231"/>
      <c r="LTU836" s="231"/>
      <c r="LTV836" s="231"/>
      <c r="LTW836" s="231"/>
      <c r="LTX836" s="231"/>
      <c r="LTY836" s="231"/>
      <c r="LTZ836" s="231"/>
      <c r="LUA836" s="231"/>
      <c r="LUB836" s="231"/>
      <c r="LUC836" s="231"/>
      <c r="LUD836" s="231"/>
      <c r="LUE836" s="231"/>
      <c r="LUF836" s="231"/>
      <c r="LUG836" s="231"/>
      <c r="LUH836" s="231"/>
      <c r="LUI836" s="231"/>
      <c r="LUJ836" s="231"/>
      <c r="LUK836" s="231"/>
      <c r="LUL836" s="231"/>
      <c r="LUM836" s="231"/>
      <c r="LUN836" s="231"/>
      <c r="LUO836" s="231"/>
      <c r="LUP836" s="231"/>
      <c r="LUQ836" s="231"/>
      <c r="LUR836" s="231"/>
      <c r="LUS836" s="231"/>
      <c r="LUT836" s="231"/>
      <c r="LUU836" s="231"/>
      <c r="LUV836" s="231"/>
      <c r="LUW836" s="231"/>
      <c r="LUX836" s="231"/>
      <c r="LUY836" s="231"/>
      <c r="LUZ836" s="231"/>
      <c r="LVA836" s="231"/>
      <c r="LVB836" s="231"/>
      <c r="LVC836" s="231"/>
      <c r="LVD836" s="231"/>
      <c r="LVE836" s="231"/>
      <c r="LVF836" s="231"/>
      <c r="LVG836" s="231"/>
      <c r="LVH836" s="231"/>
      <c r="LVI836" s="231"/>
      <c r="LVJ836" s="231"/>
      <c r="LVK836" s="231"/>
      <c r="LVL836" s="231"/>
      <c r="LVM836" s="231"/>
      <c r="LVN836" s="231"/>
      <c r="LVO836" s="231"/>
      <c r="LVP836" s="231"/>
      <c r="LVQ836" s="231"/>
      <c r="LVR836" s="231"/>
      <c r="LVS836" s="231"/>
      <c r="LVT836" s="231"/>
      <c r="LVU836" s="231"/>
      <c r="LVV836" s="231"/>
      <c r="LVW836" s="231"/>
      <c r="LVX836" s="231"/>
      <c r="LVY836" s="231"/>
      <c r="LVZ836" s="231"/>
      <c r="LWA836" s="231"/>
      <c r="LWB836" s="231"/>
      <c r="LWC836" s="231"/>
      <c r="LWD836" s="231"/>
      <c r="LWE836" s="231"/>
      <c r="LWF836" s="231"/>
      <c r="LWG836" s="231"/>
      <c r="LWH836" s="231"/>
      <c r="LWI836" s="231"/>
      <c r="LWJ836" s="231"/>
      <c r="LWK836" s="231"/>
      <c r="LWL836" s="231"/>
      <c r="LWM836" s="231"/>
      <c r="LWN836" s="231"/>
      <c r="LWO836" s="231"/>
      <c r="LWP836" s="231"/>
      <c r="LWQ836" s="231"/>
      <c r="LWR836" s="231"/>
      <c r="LWS836" s="231"/>
      <c r="LWT836" s="231"/>
      <c r="LWU836" s="231"/>
      <c r="LWV836" s="231"/>
      <c r="LWW836" s="231"/>
      <c r="LWX836" s="231"/>
      <c r="LWY836" s="231"/>
      <c r="LWZ836" s="231"/>
      <c r="LXA836" s="231"/>
      <c r="LXB836" s="231"/>
      <c r="LXC836" s="231"/>
      <c r="LXD836" s="231"/>
      <c r="LXE836" s="231"/>
      <c r="LXF836" s="231"/>
      <c r="LXG836" s="231"/>
      <c r="LXH836" s="231"/>
      <c r="LXI836" s="231"/>
      <c r="LXJ836" s="231"/>
      <c r="LXK836" s="231"/>
      <c r="LXL836" s="231"/>
      <c r="LXM836" s="231"/>
      <c r="LXN836" s="231"/>
      <c r="LXO836" s="231"/>
      <c r="LXP836" s="231"/>
      <c r="LXQ836" s="231"/>
      <c r="LXR836" s="231"/>
      <c r="LXS836" s="231"/>
      <c r="LXT836" s="231"/>
      <c r="LXU836" s="231"/>
      <c r="LXV836" s="231"/>
      <c r="LXW836" s="231"/>
      <c r="LXX836" s="231"/>
      <c r="LXY836" s="231"/>
      <c r="LXZ836" s="231"/>
      <c r="LYA836" s="231"/>
      <c r="LYB836" s="231"/>
      <c r="LYC836" s="231"/>
      <c r="LYD836" s="231"/>
      <c r="LYE836" s="231"/>
      <c r="LYF836" s="231"/>
      <c r="LYG836" s="231"/>
      <c r="LYH836" s="231"/>
      <c r="LYI836" s="231"/>
      <c r="LYJ836" s="231"/>
      <c r="LYK836" s="231"/>
      <c r="LYL836" s="231"/>
      <c r="LYM836" s="231"/>
      <c r="LYN836" s="231"/>
      <c r="LYO836" s="231"/>
      <c r="LYP836" s="231"/>
      <c r="LYQ836" s="231"/>
      <c r="LYR836" s="231"/>
      <c r="LYS836" s="231"/>
      <c r="LYT836" s="231"/>
      <c r="LYU836" s="231"/>
      <c r="LYV836" s="231"/>
      <c r="LYW836" s="231"/>
      <c r="LYX836" s="231"/>
      <c r="LYY836" s="231"/>
      <c r="LYZ836" s="231"/>
      <c r="LZA836" s="231"/>
      <c r="LZB836" s="231"/>
      <c r="LZC836" s="231"/>
      <c r="LZD836" s="231"/>
      <c r="LZE836" s="231"/>
      <c r="LZF836" s="231"/>
      <c r="LZG836" s="231"/>
      <c r="LZH836" s="231"/>
      <c r="LZI836" s="231"/>
      <c r="LZJ836" s="231"/>
      <c r="LZK836" s="231"/>
      <c r="LZL836" s="231"/>
      <c r="LZM836" s="231"/>
      <c r="LZN836" s="231"/>
      <c r="LZO836" s="231"/>
      <c r="LZP836" s="231"/>
      <c r="LZQ836" s="231"/>
      <c r="LZR836" s="231"/>
      <c r="LZS836" s="231"/>
      <c r="LZT836" s="231"/>
      <c r="LZU836" s="231"/>
      <c r="LZV836" s="231"/>
      <c r="LZW836" s="231"/>
      <c r="LZX836" s="231"/>
      <c r="LZY836" s="231"/>
      <c r="LZZ836" s="231"/>
      <c r="MAA836" s="231"/>
      <c r="MAB836" s="231"/>
      <c r="MAC836" s="231"/>
      <c r="MAD836" s="231"/>
      <c r="MAE836" s="231"/>
      <c r="MAF836" s="231"/>
      <c r="MAG836" s="231"/>
      <c r="MAH836" s="231"/>
      <c r="MAI836" s="231"/>
      <c r="MAJ836" s="231"/>
      <c r="MAK836" s="231"/>
      <c r="MAL836" s="231"/>
      <c r="MAM836" s="231"/>
      <c r="MAN836" s="231"/>
      <c r="MAO836" s="231"/>
      <c r="MAP836" s="231"/>
      <c r="MAQ836" s="231"/>
      <c r="MAR836" s="231"/>
      <c r="MAS836" s="231"/>
      <c r="MAT836" s="231"/>
      <c r="MAU836" s="231"/>
      <c r="MAV836" s="231"/>
      <c r="MAW836" s="231"/>
      <c r="MAX836" s="231"/>
      <c r="MAY836" s="231"/>
      <c r="MAZ836" s="231"/>
      <c r="MBA836" s="231"/>
      <c r="MBB836" s="231"/>
      <c r="MBC836" s="231"/>
      <c r="MBD836" s="231"/>
      <c r="MBE836" s="231"/>
      <c r="MBF836" s="231"/>
      <c r="MBG836" s="231"/>
      <c r="MBH836" s="231"/>
      <c r="MBI836" s="231"/>
      <c r="MBJ836" s="231"/>
      <c r="MBK836" s="231"/>
      <c r="MBL836" s="231"/>
      <c r="MBM836" s="231"/>
      <c r="MBN836" s="231"/>
      <c r="MBO836" s="231"/>
      <c r="MBP836" s="231"/>
      <c r="MBQ836" s="231"/>
      <c r="MBR836" s="231"/>
      <c r="MBS836" s="231"/>
      <c r="MBT836" s="231"/>
      <c r="MBU836" s="231"/>
      <c r="MBV836" s="231"/>
      <c r="MBW836" s="231"/>
      <c r="MBX836" s="231"/>
      <c r="MBY836" s="231"/>
      <c r="MBZ836" s="231"/>
      <c r="MCA836" s="231"/>
      <c r="MCB836" s="231"/>
      <c r="MCC836" s="231"/>
      <c r="MCD836" s="231"/>
      <c r="MCE836" s="231"/>
      <c r="MCF836" s="231"/>
      <c r="MCG836" s="231"/>
      <c r="MCH836" s="231"/>
      <c r="MCI836" s="231"/>
      <c r="MCJ836" s="231"/>
      <c r="MCK836" s="231"/>
      <c r="MCL836" s="231"/>
      <c r="MCM836" s="231"/>
      <c r="MCN836" s="231"/>
      <c r="MCO836" s="231"/>
      <c r="MCP836" s="231"/>
      <c r="MCQ836" s="231"/>
      <c r="MCR836" s="231"/>
      <c r="MCS836" s="231"/>
      <c r="MCT836" s="231"/>
      <c r="MCU836" s="231"/>
      <c r="MCV836" s="231"/>
      <c r="MCW836" s="231"/>
      <c r="MCX836" s="231"/>
      <c r="MCY836" s="231"/>
      <c r="MCZ836" s="231"/>
      <c r="MDA836" s="231"/>
      <c r="MDB836" s="231"/>
      <c r="MDC836" s="231"/>
      <c r="MDD836" s="231"/>
      <c r="MDE836" s="231"/>
      <c r="MDF836" s="231"/>
      <c r="MDG836" s="231"/>
      <c r="MDH836" s="231"/>
      <c r="MDI836" s="231"/>
      <c r="MDJ836" s="231"/>
      <c r="MDK836" s="231"/>
      <c r="MDL836" s="231"/>
      <c r="MDM836" s="231"/>
      <c r="MDN836" s="231"/>
      <c r="MDO836" s="231"/>
      <c r="MDP836" s="231"/>
      <c r="MDQ836" s="231"/>
      <c r="MDR836" s="231"/>
      <c r="MDS836" s="231"/>
      <c r="MDT836" s="231"/>
      <c r="MDU836" s="231"/>
      <c r="MDV836" s="231"/>
      <c r="MDW836" s="231"/>
      <c r="MDX836" s="231"/>
      <c r="MDY836" s="231"/>
      <c r="MDZ836" s="231"/>
      <c r="MEA836" s="231"/>
      <c r="MEB836" s="231"/>
      <c r="MEC836" s="231"/>
      <c r="MED836" s="231"/>
      <c r="MEE836" s="231"/>
      <c r="MEF836" s="231"/>
      <c r="MEG836" s="231"/>
      <c r="MEH836" s="231"/>
      <c r="MEI836" s="231"/>
      <c r="MEJ836" s="231"/>
      <c r="MEK836" s="231"/>
      <c r="MEL836" s="231"/>
      <c r="MEM836" s="231"/>
      <c r="MEN836" s="231"/>
      <c r="MEO836" s="231"/>
      <c r="MEP836" s="231"/>
      <c r="MEQ836" s="231"/>
      <c r="MER836" s="231"/>
      <c r="MES836" s="231"/>
      <c r="MET836" s="231"/>
      <c r="MEU836" s="231"/>
      <c r="MEV836" s="231"/>
      <c r="MEW836" s="231"/>
      <c r="MEX836" s="231"/>
      <c r="MEY836" s="231"/>
      <c r="MEZ836" s="231"/>
      <c r="MFA836" s="231"/>
      <c r="MFB836" s="231"/>
      <c r="MFC836" s="231"/>
      <c r="MFD836" s="231"/>
      <c r="MFE836" s="231"/>
      <c r="MFF836" s="231"/>
      <c r="MFG836" s="231"/>
      <c r="MFH836" s="231"/>
      <c r="MFI836" s="231"/>
      <c r="MFJ836" s="231"/>
      <c r="MFK836" s="231"/>
      <c r="MFL836" s="231"/>
      <c r="MFM836" s="231"/>
      <c r="MFN836" s="231"/>
      <c r="MFO836" s="231"/>
      <c r="MFP836" s="231"/>
      <c r="MFQ836" s="231"/>
      <c r="MFR836" s="231"/>
      <c r="MFS836" s="231"/>
      <c r="MFT836" s="231"/>
      <c r="MFU836" s="231"/>
      <c r="MFV836" s="231"/>
      <c r="MFW836" s="231"/>
      <c r="MFX836" s="231"/>
      <c r="MFY836" s="231"/>
      <c r="MFZ836" s="231"/>
      <c r="MGA836" s="231"/>
      <c r="MGB836" s="231"/>
      <c r="MGC836" s="231"/>
      <c r="MGD836" s="231"/>
      <c r="MGE836" s="231"/>
      <c r="MGF836" s="231"/>
      <c r="MGG836" s="231"/>
      <c r="MGH836" s="231"/>
      <c r="MGI836" s="231"/>
      <c r="MGJ836" s="231"/>
      <c r="MGK836" s="231"/>
      <c r="MGL836" s="231"/>
      <c r="MGM836" s="231"/>
      <c r="MGN836" s="231"/>
      <c r="MGO836" s="231"/>
      <c r="MGP836" s="231"/>
      <c r="MGQ836" s="231"/>
      <c r="MGR836" s="231"/>
      <c r="MGS836" s="231"/>
      <c r="MGT836" s="231"/>
      <c r="MGU836" s="231"/>
      <c r="MGV836" s="231"/>
      <c r="MGW836" s="231"/>
      <c r="MGX836" s="231"/>
      <c r="MGY836" s="231"/>
      <c r="MGZ836" s="231"/>
      <c r="MHA836" s="231"/>
      <c r="MHB836" s="231"/>
      <c r="MHC836" s="231"/>
      <c r="MHD836" s="231"/>
      <c r="MHE836" s="231"/>
      <c r="MHF836" s="231"/>
      <c r="MHG836" s="231"/>
      <c r="MHH836" s="231"/>
      <c r="MHI836" s="231"/>
      <c r="MHJ836" s="231"/>
      <c r="MHK836" s="231"/>
      <c r="MHL836" s="231"/>
      <c r="MHM836" s="231"/>
      <c r="MHN836" s="231"/>
      <c r="MHO836" s="231"/>
      <c r="MHP836" s="231"/>
      <c r="MHQ836" s="231"/>
      <c r="MHR836" s="231"/>
      <c r="MHS836" s="231"/>
      <c r="MHT836" s="231"/>
      <c r="MHU836" s="231"/>
      <c r="MHV836" s="231"/>
      <c r="MHW836" s="231"/>
      <c r="MHX836" s="231"/>
      <c r="MHY836" s="231"/>
      <c r="MHZ836" s="231"/>
      <c r="MIA836" s="231"/>
      <c r="MIB836" s="231"/>
      <c r="MIC836" s="231"/>
      <c r="MID836" s="231"/>
      <c r="MIE836" s="231"/>
      <c r="MIF836" s="231"/>
      <c r="MIG836" s="231"/>
      <c r="MIH836" s="231"/>
      <c r="MII836" s="231"/>
      <c r="MIJ836" s="231"/>
      <c r="MIK836" s="231"/>
      <c r="MIL836" s="231"/>
      <c r="MIM836" s="231"/>
      <c r="MIN836" s="231"/>
      <c r="MIO836" s="231"/>
      <c r="MIP836" s="231"/>
      <c r="MIQ836" s="231"/>
      <c r="MIR836" s="231"/>
      <c r="MIS836" s="231"/>
      <c r="MIT836" s="231"/>
      <c r="MIU836" s="231"/>
      <c r="MIV836" s="231"/>
      <c r="MIW836" s="231"/>
      <c r="MIX836" s="231"/>
      <c r="MIY836" s="231"/>
      <c r="MIZ836" s="231"/>
      <c r="MJA836" s="231"/>
      <c r="MJB836" s="231"/>
      <c r="MJC836" s="231"/>
      <c r="MJD836" s="231"/>
      <c r="MJE836" s="231"/>
      <c r="MJF836" s="231"/>
      <c r="MJG836" s="231"/>
      <c r="MJH836" s="231"/>
      <c r="MJI836" s="231"/>
      <c r="MJJ836" s="231"/>
      <c r="MJK836" s="231"/>
      <c r="MJL836" s="231"/>
      <c r="MJM836" s="231"/>
      <c r="MJN836" s="231"/>
      <c r="MJO836" s="231"/>
      <c r="MJP836" s="231"/>
      <c r="MJQ836" s="231"/>
      <c r="MJR836" s="231"/>
      <c r="MJS836" s="231"/>
      <c r="MJT836" s="231"/>
      <c r="MJU836" s="231"/>
      <c r="MJV836" s="231"/>
      <c r="MJW836" s="231"/>
      <c r="MJX836" s="231"/>
      <c r="MJY836" s="231"/>
      <c r="MJZ836" s="231"/>
      <c r="MKA836" s="231"/>
      <c r="MKB836" s="231"/>
      <c r="MKC836" s="231"/>
      <c r="MKD836" s="231"/>
      <c r="MKE836" s="231"/>
      <c r="MKF836" s="231"/>
      <c r="MKG836" s="231"/>
      <c r="MKH836" s="231"/>
      <c r="MKI836" s="231"/>
      <c r="MKJ836" s="231"/>
      <c r="MKK836" s="231"/>
      <c r="MKL836" s="231"/>
      <c r="MKM836" s="231"/>
      <c r="MKN836" s="231"/>
      <c r="MKO836" s="231"/>
      <c r="MKP836" s="231"/>
      <c r="MKQ836" s="231"/>
      <c r="MKR836" s="231"/>
      <c r="MKS836" s="231"/>
      <c r="MKT836" s="231"/>
      <c r="MKU836" s="231"/>
      <c r="MKV836" s="231"/>
      <c r="MKW836" s="231"/>
      <c r="MKX836" s="231"/>
      <c r="MKY836" s="231"/>
      <c r="MKZ836" s="231"/>
      <c r="MLA836" s="231"/>
      <c r="MLB836" s="231"/>
      <c r="MLC836" s="231"/>
      <c r="MLD836" s="231"/>
      <c r="MLE836" s="231"/>
      <c r="MLF836" s="231"/>
      <c r="MLG836" s="231"/>
      <c r="MLH836" s="231"/>
      <c r="MLI836" s="231"/>
      <c r="MLJ836" s="231"/>
      <c r="MLK836" s="231"/>
      <c r="MLL836" s="231"/>
      <c r="MLM836" s="231"/>
      <c r="MLN836" s="231"/>
      <c r="MLO836" s="231"/>
      <c r="MLP836" s="231"/>
      <c r="MLQ836" s="231"/>
      <c r="MLR836" s="231"/>
      <c r="MLS836" s="231"/>
      <c r="MLT836" s="231"/>
      <c r="MLU836" s="231"/>
      <c r="MLV836" s="231"/>
      <c r="MLW836" s="231"/>
      <c r="MLX836" s="231"/>
      <c r="MLY836" s="231"/>
      <c r="MLZ836" s="231"/>
      <c r="MMA836" s="231"/>
      <c r="MMB836" s="231"/>
      <c r="MMC836" s="231"/>
      <c r="MMD836" s="231"/>
      <c r="MME836" s="231"/>
      <c r="MMF836" s="231"/>
      <c r="MMG836" s="231"/>
      <c r="MMH836" s="231"/>
      <c r="MMI836" s="231"/>
      <c r="MMJ836" s="231"/>
      <c r="MMK836" s="231"/>
      <c r="MML836" s="231"/>
      <c r="MMM836" s="231"/>
      <c r="MMN836" s="231"/>
      <c r="MMO836" s="231"/>
      <c r="MMP836" s="231"/>
      <c r="MMQ836" s="231"/>
      <c r="MMR836" s="231"/>
      <c r="MMS836" s="231"/>
      <c r="MMT836" s="231"/>
      <c r="MMU836" s="231"/>
      <c r="MMV836" s="231"/>
      <c r="MMW836" s="231"/>
      <c r="MMX836" s="231"/>
      <c r="MMY836" s="231"/>
      <c r="MMZ836" s="231"/>
      <c r="MNA836" s="231"/>
      <c r="MNB836" s="231"/>
      <c r="MNC836" s="231"/>
      <c r="MND836" s="231"/>
      <c r="MNE836" s="231"/>
      <c r="MNF836" s="231"/>
      <c r="MNG836" s="231"/>
      <c r="MNH836" s="231"/>
      <c r="MNI836" s="231"/>
      <c r="MNJ836" s="231"/>
      <c r="MNK836" s="231"/>
      <c r="MNL836" s="231"/>
      <c r="MNM836" s="231"/>
      <c r="MNN836" s="231"/>
      <c r="MNO836" s="231"/>
      <c r="MNP836" s="231"/>
      <c r="MNQ836" s="231"/>
      <c r="MNR836" s="231"/>
      <c r="MNS836" s="231"/>
      <c r="MNT836" s="231"/>
      <c r="MNU836" s="231"/>
      <c r="MNV836" s="231"/>
      <c r="MNW836" s="231"/>
      <c r="MNX836" s="231"/>
      <c r="MNY836" s="231"/>
      <c r="MNZ836" s="231"/>
      <c r="MOA836" s="231"/>
      <c r="MOB836" s="231"/>
      <c r="MOC836" s="231"/>
      <c r="MOD836" s="231"/>
      <c r="MOE836" s="231"/>
      <c r="MOF836" s="231"/>
      <c r="MOG836" s="231"/>
      <c r="MOH836" s="231"/>
      <c r="MOI836" s="231"/>
      <c r="MOJ836" s="231"/>
      <c r="MOK836" s="231"/>
      <c r="MOL836" s="231"/>
      <c r="MOM836" s="231"/>
      <c r="MON836" s="231"/>
      <c r="MOO836" s="231"/>
      <c r="MOP836" s="231"/>
      <c r="MOQ836" s="231"/>
      <c r="MOR836" s="231"/>
      <c r="MOS836" s="231"/>
      <c r="MOT836" s="231"/>
      <c r="MOU836" s="231"/>
      <c r="MOV836" s="231"/>
      <c r="MOW836" s="231"/>
      <c r="MOX836" s="231"/>
      <c r="MOY836" s="231"/>
      <c r="MOZ836" s="231"/>
      <c r="MPA836" s="231"/>
      <c r="MPB836" s="231"/>
      <c r="MPC836" s="231"/>
      <c r="MPD836" s="231"/>
      <c r="MPE836" s="231"/>
      <c r="MPF836" s="231"/>
      <c r="MPG836" s="231"/>
      <c r="MPH836" s="231"/>
      <c r="MPI836" s="231"/>
      <c r="MPJ836" s="231"/>
      <c r="MPK836" s="231"/>
      <c r="MPL836" s="231"/>
      <c r="MPM836" s="231"/>
      <c r="MPN836" s="231"/>
      <c r="MPO836" s="231"/>
      <c r="MPP836" s="231"/>
      <c r="MPQ836" s="231"/>
      <c r="MPR836" s="231"/>
      <c r="MPS836" s="231"/>
      <c r="MPT836" s="231"/>
      <c r="MPU836" s="231"/>
      <c r="MPV836" s="231"/>
      <c r="MPW836" s="231"/>
      <c r="MPX836" s="231"/>
      <c r="MPY836" s="231"/>
      <c r="MPZ836" s="231"/>
      <c r="MQA836" s="231"/>
      <c r="MQB836" s="231"/>
      <c r="MQC836" s="231"/>
      <c r="MQD836" s="231"/>
      <c r="MQE836" s="231"/>
      <c r="MQF836" s="231"/>
      <c r="MQG836" s="231"/>
      <c r="MQH836" s="231"/>
      <c r="MQI836" s="231"/>
      <c r="MQJ836" s="231"/>
      <c r="MQK836" s="231"/>
      <c r="MQL836" s="231"/>
      <c r="MQM836" s="231"/>
      <c r="MQN836" s="231"/>
      <c r="MQO836" s="231"/>
      <c r="MQP836" s="231"/>
      <c r="MQQ836" s="231"/>
      <c r="MQR836" s="231"/>
      <c r="MQS836" s="231"/>
      <c r="MQT836" s="231"/>
      <c r="MQU836" s="231"/>
      <c r="MQV836" s="231"/>
      <c r="MQW836" s="231"/>
      <c r="MQX836" s="231"/>
      <c r="MQY836" s="231"/>
      <c r="MQZ836" s="231"/>
      <c r="MRA836" s="231"/>
      <c r="MRB836" s="231"/>
      <c r="MRC836" s="231"/>
      <c r="MRD836" s="231"/>
      <c r="MRE836" s="231"/>
      <c r="MRF836" s="231"/>
      <c r="MRG836" s="231"/>
      <c r="MRH836" s="231"/>
      <c r="MRI836" s="231"/>
      <c r="MRJ836" s="231"/>
      <c r="MRK836" s="231"/>
      <c r="MRL836" s="231"/>
      <c r="MRM836" s="231"/>
      <c r="MRN836" s="231"/>
      <c r="MRO836" s="231"/>
      <c r="MRP836" s="231"/>
      <c r="MRQ836" s="231"/>
      <c r="MRR836" s="231"/>
      <c r="MRS836" s="231"/>
      <c r="MRT836" s="231"/>
      <c r="MRU836" s="231"/>
      <c r="MRV836" s="231"/>
      <c r="MRW836" s="231"/>
      <c r="MRX836" s="231"/>
      <c r="MRY836" s="231"/>
      <c r="MRZ836" s="231"/>
      <c r="MSA836" s="231"/>
      <c r="MSB836" s="231"/>
      <c r="MSC836" s="231"/>
      <c r="MSD836" s="231"/>
      <c r="MSE836" s="231"/>
      <c r="MSF836" s="231"/>
      <c r="MSG836" s="231"/>
      <c r="MSH836" s="231"/>
      <c r="MSI836" s="231"/>
      <c r="MSJ836" s="231"/>
      <c r="MSK836" s="231"/>
      <c r="MSL836" s="231"/>
      <c r="MSM836" s="231"/>
      <c r="MSN836" s="231"/>
      <c r="MSO836" s="231"/>
      <c r="MSP836" s="231"/>
      <c r="MSQ836" s="231"/>
      <c r="MSR836" s="231"/>
      <c r="MSS836" s="231"/>
      <c r="MST836" s="231"/>
      <c r="MSU836" s="231"/>
      <c r="MSV836" s="231"/>
      <c r="MSW836" s="231"/>
      <c r="MSX836" s="231"/>
      <c r="MSY836" s="231"/>
      <c r="MSZ836" s="231"/>
      <c r="MTA836" s="231"/>
      <c r="MTB836" s="231"/>
      <c r="MTC836" s="231"/>
      <c r="MTD836" s="231"/>
      <c r="MTE836" s="231"/>
      <c r="MTF836" s="231"/>
      <c r="MTG836" s="231"/>
      <c r="MTH836" s="231"/>
      <c r="MTI836" s="231"/>
      <c r="MTJ836" s="231"/>
      <c r="MTK836" s="231"/>
      <c r="MTL836" s="231"/>
      <c r="MTM836" s="231"/>
      <c r="MTN836" s="231"/>
      <c r="MTO836" s="231"/>
      <c r="MTP836" s="231"/>
      <c r="MTQ836" s="231"/>
      <c r="MTR836" s="231"/>
      <c r="MTS836" s="231"/>
      <c r="MTT836" s="231"/>
      <c r="MTU836" s="231"/>
      <c r="MTV836" s="231"/>
      <c r="MTW836" s="231"/>
      <c r="MTX836" s="231"/>
      <c r="MTY836" s="231"/>
      <c r="MTZ836" s="231"/>
      <c r="MUA836" s="231"/>
      <c r="MUB836" s="231"/>
      <c r="MUC836" s="231"/>
      <c r="MUD836" s="231"/>
      <c r="MUE836" s="231"/>
      <c r="MUF836" s="231"/>
      <c r="MUG836" s="231"/>
      <c r="MUH836" s="231"/>
      <c r="MUI836" s="231"/>
      <c r="MUJ836" s="231"/>
      <c r="MUK836" s="231"/>
      <c r="MUL836" s="231"/>
      <c r="MUM836" s="231"/>
      <c r="MUN836" s="231"/>
      <c r="MUO836" s="231"/>
      <c r="MUP836" s="231"/>
      <c r="MUQ836" s="231"/>
      <c r="MUR836" s="231"/>
      <c r="MUS836" s="231"/>
      <c r="MUT836" s="231"/>
      <c r="MUU836" s="231"/>
      <c r="MUV836" s="231"/>
      <c r="MUW836" s="231"/>
      <c r="MUX836" s="231"/>
      <c r="MUY836" s="231"/>
      <c r="MUZ836" s="231"/>
      <c r="MVA836" s="231"/>
      <c r="MVB836" s="231"/>
      <c r="MVC836" s="231"/>
      <c r="MVD836" s="231"/>
      <c r="MVE836" s="231"/>
      <c r="MVF836" s="231"/>
      <c r="MVG836" s="231"/>
      <c r="MVH836" s="231"/>
      <c r="MVI836" s="231"/>
      <c r="MVJ836" s="231"/>
      <c r="MVK836" s="231"/>
      <c r="MVL836" s="231"/>
      <c r="MVM836" s="231"/>
      <c r="MVN836" s="231"/>
      <c r="MVO836" s="231"/>
      <c r="MVP836" s="231"/>
      <c r="MVQ836" s="231"/>
      <c r="MVR836" s="231"/>
      <c r="MVS836" s="231"/>
      <c r="MVT836" s="231"/>
      <c r="MVU836" s="231"/>
      <c r="MVV836" s="231"/>
      <c r="MVW836" s="231"/>
      <c r="MVX836" s="231"/>
      <c r="MVY836" s="231"/>
      <c r="MVZ836" s="231"/>
      <c r="MWA836" s="231"/>
      <c r="MWB836" s="231"/>
      <c r="MWC836" s="231"/>
      <c r="MWD836" s="231"/>
      <c r="MWE836" s="231"/>
      <c r="MWF836" s="231"/>
      <c r="MWG836" s="231"/>
      <c r="MWH836" s="231"/>
      <c r="MWI836" s="231"/>
      <c r="MWJ836" s="231"/>
      <c r="MWK836" s="231"/>
      <c r="MWL836" s="231"/>
      <c r="MWM836" s="231"/>
      <c r="MWN836" s="231"/>
      <c r="MWO836" s="231"/>
      <c r="MWP836" s="231"/>
      <c r="MWQ836" s="231"/>
      <c r="MWR836" s="231"/>
      <c r="MWS836" s="231"/>
      <c r="MWT836" s="231"/>
      <c r="MWU836" s="231"/>
      <c r="MWV836" s="231"/>
      <c r="MWW836" s="231"/>
      <c r="MWX836" s="231"/>
      <c r="MWY836" s="231"/>
      <c r="MWZ836" s="231"/>
      <c r="MXA836" s="231"/>
      <c r="MXB836" s="231"/>
      <c r="MXC836" s="231"/>
      <c r="MXD836" s="231"/>
      <c r="MXE836" s="231"/>
      <c r="MXF836" s="231"/>
      <c r="MXG836" s="231"/>
      <c r="MXH836" s="231"/>
      <c r="MXI836" s="231"/>
      <c r="MXJ836" s="231"/>
      <c r="MXK836" s="231"/>
      <c r="MXL836" s="231"/>
      <c r="MXM836" s="231"/>
      <c r="MXN836" s="231"/>
      <c r="MXO836" s="231"/>
      <c r="MXP836" s="231"/>
      <c r="MXQ836" s="231"/>
      <c r="MXR836" s="231"/>
      <c r="MXS836" s="231"/>
      <c r="MXT836" s="231"/>
      <c r="MXU836" s="231"/>
      <c r="MXV836" s="231"/>
      <c r="MXW836" s="231"/>
      <c r="MXX836" s="231"/>
      <c r="MXY836" s="231"/>
      <c r="MXZ836" s="231"/>
      <c r="MYA836" s="231"/>
      <c r="MYB836" s="231"/>
      <c r="MYC836" s="231"/>
      <c r="MYD836" s="231"/>
      <c r="MYE836" s="231"/>
      <c r="MYF836" s="231"/>
      <c r="MYG836" s="231"/>
      <c r="MYH836" s="231"/>
      <c r="MYI836" s="231"/>
      <c r="MYJ836" s="231"/>
      <c r="MYK836" s="231"/>
      <c r="MYL836" s="231"/>
      <c r="MYM836" s="231"/>
      <c r="MYN836" s="231"/>
      <c r="MYO836" s="231"/>
      <c r="MYP836" s="231"/>
      <c r="MYQ836" s="231"/>
      <c r="MYR836" s="231"/>
      <c r="MYS836" s="231"/>
      <c r="MYT836" s="231"/>
      <c r="MYU836" s="231"/>
      <c r="MYV836" s="231"/>
      <c r="MYW836" s="231"/>
      <c r="MYX836" s="231"/>
      <c r="MYY836" s="231"/>
      <c r="MYZ836" s="231"/>
      <c r="MZA836" s="231"/>
      <c r="MZB836" s="231"/>
      <c r="MZC836" s="231"/>
      <c r="MZD836" s="231"/>
      <c r="MZE836" s="231"/>
      <c r="MZF836" s="231"/>
      <c r="MZG836" s="231"/>
      <c r="MZH836" s="231"/>
      <c r="MZI836" s="231"/>
      <c r="MZJ836" s="231"/>
      <c r="MZK836" s="231"/>
      <c r="MZL836" s="231"/>
      <c r="MZM836" s="231"/>
      <c r="MZN836" s="231"/>
      <c r="MZO836" s="231"/>
      <c r="MZP836" s="231"/>
      <c r="MZQ836" s="231"/>
      <c r="MZR836" s="231"/>
      <c r="MZS836" s="231"/>
      <c r="MZT836" s="231"/>
      <c r="MZU836" s="231"/>
      <c r="MZV836" s="231"/>
      <c r="MZW836" s="231"/>
      <c r="MZX836" s="231"/>
      <c r="MZY836" s="231"/>
      <c r="MZZ836" s="231"/>
      <c r="NAA836" s="231"/>
      <c r="NAB836" s="231"/>
      <c r="NAC836" s="231"/>
      <c r="NAD836" s="231"/>
      <c r="NAE836" s="231"/>
      <c r="NAF836" s="231"/>
      <c r="NAG836" s="231"/>
      <c r="NAH836" s="231"/>
      <c r="NAI836" s="231"/>
      <c r="NAJ836" s="231"/>
      <c r="NAK836" s="231"/>
      <c r="NAL836" s="231"/>
      <c r="NAM836" s="231"/>
      <c r="NAN836" s="231"/>
      <c r="NAO836" s="231"/>
      <c r="NAP836" s="231"/>
      <c r="NAQ836" s="231"/>
      <c r="NAR836" s="231"/>
      <c r="NAS836" s="231"/>
      <c r="NAT836" s="231"/>
      <c r="NAU836" s="231"/>
      <c r="NAV836" s="231"/>
      <c r="NAW836" s="231"/>
      <c r="NAX836" s="231"/>
      <c r="NAY836" s="231"/>
      <c r="NAZ836" s="231"/>
      <c r="NBA836" s="231"/>
      <c r="NBB836" s="231"/>
      <c r="NBC836" s="231"/>
      <c r="NBD836" s="231"/>
      <c r="NBE836" s="231"/>
      <c r="NBF836" s="231"/>
      <c r="NBG836" s="231"/>
      <c r="NBH836" s="231"/>
      <c r="NBI836" s="231"/>
      <c r="NBJ836" s="231"/>
      <c r="NBK836" s="231"/>
      <c r="NBL836" s="231"/>
      <c r="NBM836" s="231"/>
      <c r="NBN836" s="231"/>
      <c r="NBO836" s="231"/>
      <c r="NBP836" s="231"/>
      <c r="NBQ836" s="231"/>
      <c r="NBR836" s="231"/>
      <c r="NBS836" s="231"/>
      <c r="NBT836" s="231"/>
      <c r="NBU836" s="231"/>
      <c r="NBV836" s="231"/>
      <c r="NBW836" s="231"/>
      <c r="NBX836" s="231"/>
      <c r="NBY836" s="231"/>
      <c r="NBZ836" s="231"/>
      <c r="NCA836" s="231"/>
      <c r="NCB836" s="231"/>
      <c r="NCC836" s="231"/>
      <c r="NCD836" s="231"/>
      <c r="NCE836" s="231"/>
      <c r="NCF836" s="231"/>
      <c r="NCG836" s="231"/>
      <c r="NCH836" s="231"/>
      <c r="NCI836" s="231"/>
      <c r="NCJ836" s="231"/>
      <c r="NCK836" s="231"/>
      <c r="NCL836" s="231"/>
      <c r="NCM836" s="231"/>
      <c r="NCN836" s="231"/>
      <c r="NCO836" s="231"/>
      <c r="NCP836" s="231"/>
      <c r="NCQ836" s="231"/>
      <c r="NCR836" s="231"/>
      <c r="NCS836" s="231"/>
      <c r="NCT836" s="231"/>
      <c r="NCU836" s="231"/>
      <c r="NCV836" s="231"/>
      <c r="NCW836" s="231"/>
      <c r="NCX836" s="231"/>
      <c r="NCY836" s="231"/>
      <c r="NCZ836" s="231"/>
      <c r="NDA836" s="231"/>
      <c r="NDB836" s="231"/>
      <c r="NDC836" s="231"/>
      <c r="NDD836" s="231"/>
      <c r="NDE836" s="231"/>
      <c r="NDF836" s="231"/>
      <c r="NDG836" s="231"/>
      <c r="NDH836" s="231"/>
      <c r="NDI836" s="231"/>
      <c r="NDJ836" s="231"/>
      <c r="NDK836" s="231"/>
      <c r="NDL836" s="231"/>
      <c r="NDM836" s="231"/>
      <c r="NDN836" s="231"/>
      <c r="NDO836" s="231"/>
      <c r="NDP836" s="231"/>
      <c r="NDQ836" s="231"/>
      <c r="NDR836" s="231"/>
      <c r="NDS836" s="231"/>
      <c r="NDT836" s="231"/>
      <c r="NDU836" s="231"/>
      <c r="NDV836" s="231"/>
      <c r="NDW836" s="231"/>
      <c r="NDX836" s="231"/>
      <c r="NDY836" s="231"/>
      <c r="NDZ836" s="231"/>
      <c r="NEA836" s="231"/>
      <c r="NEB836" s="231"/>
      <c r="NEC836" s="231"/>
      <c r="NED836" s="231"/>
      <c r="NEE836" s="231"/>
      <c r="NEF836" s="231"/>
      <c r="NEG836" s="231"/>
      <c r="NEH836" s="231"/>
      <c r="NEI836" s="231"/>
      <c r="NEJ836" s="231"/>
      <c r="NEK836" s="231"/>
      <c r="NEL836" s="231"/>
      <c r="NEM836" s="231"/>
      <c r="NEN836" s="231"/>
      <c r="NEO836" s="231"/>
      <c r="NEP836" s="231"/>
      <c r="NEQ836" s="231"/>
      <c r="NER836" s="231"/>
      <c r="NES836" s="231"/>
      <c r="NET836" s="231"/>
      <c r="NEU836" s="231"/>
      <c r="NEV836" s="231"/>
      <c r="NEW836" s="231"/>
      <c r="NEX836" s="231"/>
      <c r="NEY836" s="231"/>
      <c r="NEZ836" s="231"/>
      <c r="NFA836" s="231"/>
      <c r="NFB836" s="231"/>
      <c r="NFC836" s="231"/>
      <c r="NFD836" s="231"/>
      <c r="NFE836" s="231"/>
      <c r="NFF836" s="231"/>
      <c r="NFG836" s="231"/>
      <c r="NFH836" s="231"/>
      <c r="NFI836" s="231"/>
      <c r="NFJ836" s="231"/>
      <c r="NFK836" s="231"/>
      <c r="NFL836" s="231"/>
      <c r="NFM836" s="231"/>
      <c r="NFN836" s="231"/>
      <c r="NFO836" s="231"/>
      <c r="NFP836" s="231"/>
      <c r="NFQ836" s="231"/>
      <c r="NFR836" s="231"/>
      <c r="NFS836" s="231"/>
      <c r="NFT836" s="231"/>
      <c r="NFU836" s="231"/>
      <c r="NFV836" s="231"/>
      <c r="NFW836" s="231"/>
      <c r="NFX836" s="231"/>
      <c r="NFY836" s="231"/>
      <c r="NFZ836" s="231"/>
      <c r="NGA836" s="231"/>
      <c r="NGB836" s="231"/>
      <c r="NGC836" s="231"/>
      <c r="NGD836" s="231"/>
      <c r="NGE836" s="231"/>
      <c r="NGF836" s="231"/>
      <c r="NGG836" s="231"/>
      <c r="NGH836" s="231"/>
      <c r="NGI836" s="231"/>
      <c r="NGJ836" s="231"/>
      <c r="NGK836" s="231"/>
      <c r="NGL836" s="231"/>
      <c r="NGM836" s="231"/>
      <c r="NGN836" s="231"/>
      <c r="NGO836" s="231"/>
      <c r="NGP836" s="231"/>
      <c r="NGQ836" s="231"/>
      <c r="NGR836" s="231"/>
      <c r="NGS836" s="231"/>
      <c r="NGT836" s="231"/>
      <c r="NGU836" s="231"/>
      <c r="NGV836" s="231"/>
      <c r="NGW836" s="231"/>
      <c r="NGX836" s="231"/>
      <c r="NGY836" s="231"/>
      <c r="NGZ836" s="231"/>
      <c r="NHA836" s="231"/>
      <c r="NHB836" s="231"/>
      <c r="NHC836" s="231"/>
      <c r="NHD836" s="231"/>
      <c r="NHE836" s="231"/>
      <c r="NHF836" s="231"/>
      <c r="NHG836" s="231"/>
      <c r="NHH836" s="231"/>
      <c r="NHI836" s="231"/>
      <c r="NHJ836" s="231"/>
      <c r="NHK836" s="231"/>
      <c r="NHL836" s="231"/>
      <c r="NHM836" s="231"/>
      <c r="NHN836" s="231"/>
      <c r="NHO836" s="231"/>
      <c r="NHP836" s="231"/>
      <c r="NHQ836" s="231"/>
      <c r="NHR836" s="231"/>
      <c r="NHS836" s="231"/>
      <c r="NHT836" s="231"/>
      <c r="NHU836" s="231"/>
      <c r="NHV836" s="231"/>
      <c r="NHW836" s="231"/>
      <c r="NHX836" s="231"/>
      <c r="NHY836" s="231"/>
      <c r="NHZ836" s="231"/>
      <c r="NIA836" s="231"/>
      <c r="NIB836" s="231"/>
      <c r="NIC836" s="231"/>
      <c r="NID836" s="231"/>
      <c r="NIE836" s="231"/>
      <c r="NIF836" s="231"/>
      <c r="NIG836" s="231"/>
      <c r="NIH836" s="231"/>
      <c r="NII836" s="231"/>
      <c r="NIJ836" s="231"/>
      <c r="NIK836" s="231"/>
      <c r="NIL836" s="231"/>
      <c r="NIM836" s="231"/>
      <c r="NIN836" s="231"/>
      <c r="NIO836" s="231"/>
      <c r="NIP836" s="231"/>
      <c r="NIQ836" s="231"/>
      <c r="NIR836" s="231"/>
      <c r="NIS836" s="231"/>
      <c r="NIT836" s="231"/>
      <c r="NIU836" s="231"/>
      <c r="NIV836" s="231"/>
      <c r="NIW836" s="231"/>
      <c r="NIX836" s="231"/>
      <c r="NIY836" s="231"/>
      <c r="NIZ836" s="231"/>
      <c r="NJA836" s="231"/>
      <c r="NJB836" s="231"/>
      <c r="NJC836" s="231"/>
      <c r="NJD836" s="231"/>
      <c r="NJE836" s="231"/>
      <c r="NJF836" s="231"/>
      <c r="NJG836" s="231"/>
      <c r="NJH836" s="231"/>
      <c r="NJI836" s="231"/>
      <c r="NJJ836" s="231"/>
      <c r="NJK836" s="231"/>
      <c r="NJL836" s="231"/>
      <c r="NJM836" s="231"/>
      <c r="NJN836" s="231"/>
      <c r="NJO836" s="231"/>
      <c r="NJP836" s="231"/>
      <c r="NJQ836" s="231"/>
      <c r="NJR836" s="231"/>
      <c r="NJS836" s="231"/>
      <c r="NJT836" s="231"/>
      <c r="NJU836" s="231"/>
      <c r="NJV836" s="231"/>
      <c r="NJW836" s="231"/>
      <c r="NJX836" s="231"/>
      <c r="NJY836" s="231"/>
      <c r="NJZ836" s="231"/>
      <c r="NKA836" s="231"/>
      <c r="NKB836" s="231"/>
      <c r="NKC836" s="231"/>
      <c r="NKD836" s="231"/>
      <c r="NKE836" s="231"/>
      <c r="NKF836" s="231"/>
      <c r="NKG836" s="231"/>
      <c r="NKH836" s="231"/>
      <c r="NKI836" s="231"/>
      <c r="NKJ836" s="231"/>
      <c r="NKK836" s="231"/>
      <c r="NKL836" s="231"/>
      <c r="NKM836" s="231"/>
      <c r="NKN836" s="231"/>
      <c r="NKO836" s="231"/>
      <c r="NKP836" s="231"/>
      <c r="NKQ836" s="231"/>
      <c r="NKR836" s="231"/>
      <c r="NKS836" s="231"/>
      <c r="NKT836" s="231"/>
      <c r="NKU836" s="231"/>
      <c r="NKV836" s="231"/>
      <c r="NKW836" s="231"/>
      <c r="NKX836" s="231"/>
      <c r="NKY836" s="231"/>
      <c r="NKZ836" s="231"/>
      <c r="NLA836" s="231"/>
      <c r="NLB836" s="231"/>
      <c r="NLC836" s="231"/>
      <c r="NLD836" s="231"/>
      <c r="NLE836" s="231"/>
      <c r="NLF836" s="231"/>
      <c r="NLG836" s="231"/>
      <c r="NLH836" s="231"/>
      <c r="NLI836" s="231"/>
      <c r="NLJ836" s="231"/>
      <c r="NLK836" s="231"/>
      <c r="NLL836" s="231"/>
      <c r="NLM836" s="231"/>
      <c r="NLN836" s="231"/>
      <c r="NLO836" s="231"/>
      <c r="NLP836" s="231"/>
      <c r="NLQ836" s="231"/>
      <c r="NLR836" s="231"/>
      <c r="NLS836" s="231"/>
      <c r="NLT836" s="231"/>
      <c r="NLU836" s="231"/>
      <c r="NLV836" s="231"/>
      <c r="NLW836" s="231"/>
      <c r="NLX836" s="231"/>
      <c r="NLY836" s="231"/>
      <c r="NLZ836" s="231"/>
      <c r="NMA836" s="231"/>
      <c r="NMB836" s="231"/>
      <c r="NMC836" s="231"/>
      <c r="NMD836" s="231"/>
      <c r="NME836" s="231"/>
      <c r="NMF836" s="231"/>
      <c r="NMG836" s="231"/>
      <c r="NMH836" s="231"/>
      <c r="NMI836" s="231"/>
      <c r="NMJ836" s="231"/>
      <c r="NMK836" s="231"/>
      <c r="NML836" s="231"/>
      <c r="NMM836" s="231"/>
      <c r="NMN836" s="231"/>
      <c r="NMO836" s="231"/>
      <c r="NMP836" s="231"/>
      <c r="NMQ836" s="231"/>
      <c r="NMR836" s="231"/>
      <c r="NMS836" s="231"/>
      <c r="NMT836" s="231"/>
      <c r="NMU836" s="231"/>
      <c r="NMV836" s="231"/>
      <c r="NMW836" s="231"/>
      <c r="NMX836" s="231"/>
      <c r="NMY836" s="231"/>
      <c r="NMZ836" s="231"/>
      <c r="NNA836" s="231"/>
      <c r="NNB836" s="231"/>
      <c r="NNC836" s="231"/>
      <c r="NND836" s="231"/>
      <c r="NNE836" s="231"/>
      <c r="NNF836" s="231"/>
      <c r="NNG836" s="231"/>
      <c r="NNH836" s="231"/>
      <c r="NNI836" s="231"/>
      <c r="NNJ836" s="231"/>
      <c r="NNK836" s="231"/>
      <c r="NNL836" s="231"/>
      <c r="NNM836" s="231"/>
      <c r="NNN836" s="231"/>
      <c r="NNO836" s="231"/>
      <c r="NNP836" s="231"/>
      <c r="NNQ836" s="231"/>
      <c r="NNR836" s="231"/>
      <c r="NNS836" s="231"/>
      <c r="NNT836" s="231"/>
      <c r="NNU836" s="231"/>
      <c r="NNV836" s="231"/>
      <c r="NNW836" s="231"/>
      <c r="NNX836" s="231"/>
      <c r="NNY836" s="231"/>
      <c r="NNZ836" s="231"/>
      <c r="NOA836" s="231"/>
      <c r="NOB836" s="231"/>
      <c r="NOC836" s="231"/>
      <c r="NOD836" s="231"/>
      <c r="NOE836" s="231"/>
      <c r="NOF836" s="231"/>
      <c r="NOG836" s="231"/>
      <c r="NOH836" s="231"/>
      <c r="NOI836" s="231"/>
      <c r="NOJ836" s="231"/>
      <c r="NOK836" s="231"/>
      <c r="NOL836" s="231"/>
      <c r="NOM836" s="231"/>
      <c r="NON836" s="231"/>
      <c r="NOO836" s="231"/>
      <c r="NOP836" s="231"/>
      <c r="NOQ836" s="231"/>
      <c r="NOR836" s="231"/>
      <c r="NOS836" s="231"/>
      <c r="NOT836" s="231"/>
      <c r="NOU836" s="231"/>
      <c r="NOV836" s="231"/>
      <c r="NOW836" s="231"/>
      <c r="NOX836" s="231"/>
      <c r="NOY836" s="231"/>
      <c r="NOZ836" s="231"/>
      <c r="NPA836" s="231"/>
      <c r="NPB836" s="231"/>
      <c r="NPC836" s="231"/>
      <c r="NPD836" s="231"/>
      <c r="NPE836" s="231"/>
      <c r="NPF836" s="231"/>
      <c r="NPG836" s="231"/>
      <c r="NPH836" s="231"/>
      <c r="NPI836" s="231"/>
      <c r="NPJ836" s="231"/>
      <c r="NPK836" s="231"/>
      <c r="NPL836" s="231"/>
      <c r="NPM836" s="231"/>
      <c r="NPN836" s="231"/>
      <c r="NPO836" s="231"/>
      <c r="NPP836" s="231"/>
      <c r="NPQ836" s="231"/>
      <c r="NPR836" s="231"/>
      <c r="NPS836" s="231"/>
      <c r="NPT836" s="231"/>
      <c r="NPU836" s="231"/>
      <c r="NPV836" s="231"/>
      <c r="NPW836" s="231"/>
      <c r="NPX836" s="231"/>
      <c r="NPY836" s="231"/>
      <c r="NPZ836" s="231"/>
      <c r="NQA836" s="231"/>
      <c r="NQB836" s="231"/>
      <c r="NQC836" s="231"/>
      <c r="NQD836" s="231"/>
      <c r="NQE836" s="231"/>
      <c r="NQF836" s="231"/>
      <c r="NQG836" s="231"/>
      <c r="NQH836" s="231"/>
      <c r="NQI836" s="231"/>
      <c r="NQJ836" s="231"/>
      <c r="NQK836" s="231"/>
      <c r="NQL836" s="231"/>
      <c r="NQM836" s="231"/>
      <c r="NQN836" s="231"/>
      <c r="NQO836" s="231"/>
      <c r="NQP836" s="231"/>
      <c r="NQQ836" s="231"/>
      <c r="NQR836" s="231"/>
      <c r="NQS836" s="231"/>
      <c r="NQT836" s="231"/>
      <c r="NQU836" s="231"/>
      <c r="NQV836" s="231"/>
      <c r="NQW836" s="231"/>
      <c r="NQX836" s="231"/>
      <c r="NQY836" s="231"/>
      <c r="NQZ836" s="231"/>
      <c r="NRA836" s="231"/>
      <c r="NRB836" s="231"/>
      <c r="NRC836" s="231"/>
      <c r="NRD836" s="231"/>
      <c r="NRE836" s="231"/>
      <c r="NRF836" s="231"/>
      <c r="NRG836" s="231"/>
      <c r="NRH836" s="231"/>
      <c r="NRI836" s="231"/>
      <c r="NRJ836" s="231"/>
      <c r="NRK836" s="231"/>
      <c r="NRL836" s="231"/>
      <c r="NRM836" s="231"/>
      <c r="NRN836" s="231"/>
      <c r="NRO836" s="231"/>
      <c r="NRP836" s="231"/>
      <c r="NRQ836" s="231"/>
      <c r="NRR836" s="231"/>
      <c r="NRS836" s="231"/>
      <c r="NRT836" s="231"/>
      <c r="NRU836" s="231"/>
      <c r="NRV836" s="231"/>
      <c r="NRW836" s="231"/>
      <c r="NRX836" s="231"/>
      <c r="NRY836" s="231"/>
      <c r="NRZ836" s="231"/>
      <c r="NSA836" s="231"/>
      <c r="NSB836" s="231"/>
      <c r="NSC836" s="231"/>
      <c r="NSD836" s="231"/>
      <c r="NSE836" s="231"/>
      <c r="NSF836" s="231"/>
      <c r="NSG836" s="231"/>
      <c r="NSH836" s="231"/>
      <c r="NSI836" s="231"/>
      <c r="NSJ836" s="231"/>
      <c r="NSK836" s="231"/>
      <c r="NSL836" s="231"/>
      <c r="NSM836" s="231"/>
      <c r="NSN836" s="231"/>
      <c r="NSO836" s="231"/>
      <c r="NSP836" s="231"/>
      <c r="NSQ836" s="231"/>
      <c r="NSR836" s="231"/>
      <c r="NSS836" s="231"/>
      <c r="NST836" s="231"/>
      <c r="NSU836" s="231"/>
      <c r="NSV836" s="231"/>
      <c r="NSW836" s="231"/>
      <c r="NSX836" s="231"/>
      <c r="NSY836" s="231"/>
      <c r="NSZ836" s="231"/>
      <c r="NTA836" s="231"/>
      <c r="NTB836" s="231"/>
      <c r="NTC836" s="231"/>
      <c r="NTD836" s="231"/>
      <c r="NTE836" s="231"/>
      <c r="NTF836" s="231"/>
      <c r="NTG836" s="231"/>
      <c r="NTH836" s="231"/>
      <c r="NTI836" s="231"/>
      <c r="NTJ836" s="231"/>
      <c r="NTK836" s="231"/>
      <c r="NTL836" s="231"/>
      <c r="NTM836" s="231"/>
      <c r="NTN836" s="231"/>
      <c r="NTO836" s="231"/>
      <c r="NTP836" s="231"/>
      <c r="NTQ836" s="231"/>
      <c r="NTR836" s="231"/>
      <c r="NTS836" s="231"/>
      <c r="NTT836" s="231"/>
      <c r="NTU836" s="231"/>
      <c r="NTV836" s="231"/>
      <c r="NTW836" s="231"/>
      <c r="NTX836" s="231"/>
      <c r="NTY836" s="231"/>
      <c r="NTZ836" s="231"/>
      <c r="NUA836" s="231"/>
      <c r="NUB836" s="231"/>
      <c r="NUC836" s="231"/>
      <c r="NUD836" s="231"/>
      <c r="NUE836" s="231"/>
      <c r="NUF836" s="231"/>
      <c r="NUG836" s="231"/>
      <c r="NUH836" s="231"/>
      <c r="NUI836" s="231"/>
      <c r="NUJ836" s="231"/>
      <c r="NUK836" s="231"/>
      <c r="NUL836" s="231"/>
      <c r="NUM836" s="231"/>
      <c r="NUN836" s="231"/>
      <c r="NUO836" s="231"/>
      <c r="NUP836" s="231"/>
      <c r="NUQ836" s="231"/>
      <c r="NUR836" s="231"/>
      <c r="NUS836" s="231"/>
      <c r="NUT836" s="231"/>
      <c r="NUU836" s="231"/>
      <c r="NUV836" s="231"/>
      <c r="NUW836" s="231"/>
      <c r="NUX836" s="231"/>
      <c r="NUY836" s="231"/>
      <c r="NUZ836" s="231"/>
      <c r="NVA836" s="231"/>
      <c r="NVB836" s="231"/>
      <c r="NVC836" s="231"/>
      <c r="NVD836" s="231"/>
      <c r="NVE836" s="231"/>
      <c r="NVF836" s="231"/>
      <c r="NVG836" s="231"/>
      <c r="NVH836" s="231"/>
      <c r="NVI836" s="231"/>
      <c r="NVJ836" s="231"/>
      <c r="NVK836" s="231"/>
      <c r="NVL836" s="231"/>
      <c r="NVM836" s="231"/>
      <c r="NVN836" s="231"/>
      <c r="NVO836" s="231"/>
      <c r="NVP836" s="231"/>
      <c r="NVQ836" s="231"/>
      <c r="NVR836" s="231"/>
      <c r="NVS836" s="231"/>
      <c r="NVT836" s="231"/>
      <c r="NVU836" s="231"/>
      <c r="NVV836" s="231"/>
      <c r="NVW836" s="231"/>
      <c r="NVX836" s="231"/>
      <c r="NVY836" s="231"/>
      <c r="NVZ836" s="231"/>
      <c r="NWA836" s="231"/>
      <c r="NWB836" s="231"/>
      <c r="NWC836" s="231"/>
      <c r="NWD836" s="231"/>
      <c r="NWE836" s="231"/>
      <c r="NWF836" s="231"/>
      <c r="NWG836" s="231"/>
      <c r="NWH836" s="231"/>
      <c r="NWI836" s="231"/>
      <c r="NWJ836" s="231"/>
      <c r="NWK836" s="231"/>
      <c r="NWL836" s="231"/>
      <c r="NWM836" s="231"/>
      <c r="NWN836" s="231"/>
      <c r="NWO836" s="231"/>
      <c r="NWP836" s="231"/>
      <c r="NWQ836" s="231"/>
      <c r="NWR836" s="231"/>
      <c r="NWS836" s="231"/>
      <c r="NWT836" s="231"/>
      <c r="NWU836" s="231"/>
      <c r="NWV836" s="231"/>
      <c r="NWW836" s="231"/>
      <c r="NWX836" s="231"/>
      <c r="NWY836" s="231"/>
      <c r="NWZ836" s="231"/>
      <c r="NXA836" s="231"/>
      <c r="NXB836" s="231"/>
      <c r="NXC836" s="231"/>
      <c r="NXD836" s="231"/>
      <c r="NXE836" s="231"/>
      <c r="NXF836" s="231"/>
      <c r="NXG836" s="231"/>
      <c r="NXH836" s="231"/>
      <c r="NXI836" s="231"/>
      <c r="NXJ836" s="231"/>
      <c r="NXK836" s="231"/>
      <c r="NXL836" s="231"/>
      <c r="NXM836" s="231"/>
      <c r="NXN836" s="231"/>
      <c r="NXO836" s="231"/>
      <c r="NXP836" s="231"/>
      <c r="NXQ836" s="231"/>
      <c r="NXR836" s="231"/>
      <c r="NXS836" s="231"/>
      <c r="NXT836" s="231"/>
      <c r="NXU836" s="231"/>
      <c r="NXV836" s="231"/>
      <c r="NXW836" s="231"/>
      <c r="NXX836" s="231"/>
      <c r="NXY836" s="231"/>
      <c r="NXZ836" s="231"/>
      <c r="NYA836" s="231"/>
      <c r="NYB836" s="231"/>
      <c r="NYC836" s="231"/>
      <c r="NYD836" s="231"/>
      <c r="NYE836" s="231"/>
      <c r="NYF836" s="231"/>
      <c r="NYG836" s="231"/>
      <c r="NYH836" s="231"/>
      <c r="NYI836" s="231"/>
      <c r="NYJ836" s="231"/>
      <c r="NYK836" s="231"/>
      <c r="NYL836" s="231"/>
      <c r="NYM836" s="231"/>
      <c r="NYN836" s="231"/>
      <c r="NYO836" s="231"/>
      <c r="NYP836" s="231"/>
      <c r="NYQ836" s="231"/>
      <c r="NYR836" s="231"/>
      <c r="NYS836" s="231"/>
      <c r="NYT836" s="231"/>
      <c r="NYU836" s="231"/>
      <c r="NYV836" s="231"/>
      <c r="NYW836" s="231"/>
      <c r="NYX836" s="231"/>
      <c r="NYY836" s="231"/>
      <c r="NYZ836" s="231"/>
      <c r="NZA836" s="231"/>
      <c r="NZB836" s="231"/>
      <c r="NZC836" s="231"/>
      <c r="NZD836" s="231"/>
      <c r="NZE836" s="231"/>
      <c r="NZF836" s="231"/>
      <c r="NZG836" s="231"/>
      <c r="NZH836" s="231"/>
      <c r="NZI836" s="231"/>
      <c r="NZJ836" s="231"/>
      <c r="NZK836" s="231"/>
      <c r="NZL836" s="231"/>
      <c r="NZM836" s="231"/>
      <c r="NZN836" s="231"/>
      <c r="NZO836" s="231"/>
      <c r="NZP836" s="231"/>
      <c r="NZQ836" s="231"/>
      <c r="NZR836" s="231"/>
      <c r="NZS836" s="231"/>
      <c r="NZT836" s="231"/>
      <c r="NZU836" s="231"/>
      <c r="NZV836" s="231"/>
      <c r="NZW836" s="231"/>
      <c r="NZX836" s="231"/>
      <c r="NZY836" s="231"/>
      <c r="NZZ836" s="231"/>
      <c r="OAA836" s="231"/>
      <c r="OAB836" s="231"/>
      <c r="OAC836" s="231"/>
      <c r="OAD836" s="231"/>
      <c r="OAE836" s="231"/>
      <c r="OAF836" s="231"/>
      <c r="OAG836" s="231"/>
      <c r="OAH836" s="231"/>
      <c r="OAI836" s="231"/>
      <c r="OAJ836" s="231"/>
      <c r="OAK836" s="231"/>
      <c r="OAL836" s="231"/>
      <c r="OAM836" s="231"/>
      <c r="OAN836" s="231"/>
      <c r="OAO836" s="231"/>
      <c r="OAP836" s="231"/>
      <c r="OAQ836" s="231"/>
      <c r="OAR836" s="231"/>
      <c r="OAS836" s="231"/>
      <c r="OAT836" s="231"/>
      <c r="OAU836" s="231"/>
      <c r="OAV836" s="231"/>
      <c r="OAW836" s="231"/>
      <c r="OAX836" s="231"/>
      <c r="OAY836" s="231"/>
      <c r="OAZ836" s="231"/>
      <c r="OBA836" s="231"/>
      <c r="OBB836" s="231"/>
      <c r="OBC836" s="231"/>
      <c r="OBD836" s="231"/>
      <c r="OBE836" s="231"/>
      <c r="OBF836" s="231"/>
      <c r="OBG836" s="231"/>
      <c r="OBH836" s="231"/>
      <c r="OBI836" s="231"/>
      <c r="OBJ836" s="231"/>
      <c r="OBK836" s="231"/>
      <c r="OBL836" s="231"/>
      <c r="OBM836" s="231"/>
      <c r="OBN836" s="231"/>
      <c r="OBO836" s="231"/>
      <c r="OBP836" s="231"/>
      <c r="OBQ836" s="231"/>
      <c r="OBR836" s="231"/>
      <c r="OBS836" s="231"/>
      <c r="OBT836" s="231"/>
      <c r="OBU836" s="231"/>
      <c r="OBV836" s="231"/>
      <c r="OBW836" s="231"/>
      <c r="OBX836" s="231"/>
      <c r="OBY836" s="231"/>
      <c r="OBZ836" s="231"/>
      <c r="OCA836" s="231"/>
      <c r="OCB836" s="231"/>
      <c r="OCC836" s="231"/>
      <c r="OCD836" s="231"/>
      <c r="OCE836" s="231"/>
      <c r="OCF836" s="231"/>
      <c r="OCG836" s="231"/>
      <c r="OCH836" s="231"/>
      <c r="OCI836" s="231"/>
      <c r="OCJ836" s="231"/>
      <c r="OCK836" s="231"/>
      <c r="OCL836" s="231"/>
      <c r="OCM836" s="231"/>
      <c r="OCN836" s="231"/>
      <c r="OCO836" s="231"/>
      <c r="OCP836" s="231"/>
      <c r="OCQ836" s="231"/>
      <c r="OCR836" s="231"/>
      <c r="OCS836" s="231"/>
      <c r="OCT836" s="231"/>
      <c r="OCU836" s="231"/>
      <c r="OCV836" s="231"/>
      <c r="OCW836" s="231"/>
      <c r="OCX836" s="231"/>
      <c r="OCY836" s="231"/>
      <c r="OCZ836" s="231"/>
      <c r="ODA836" s="231"/>
      <c r="ODB836" s="231"/>
      <c r="ODC836" s="231"/>
      <c r="ODD836" s="231"/>
      <c r="ODE836" s="231"/>
      <c r="ODF836" s="231"/>
      <c r="ODG836" s="231"/>
      <c r="ODH836" s="231"/>
      <c r="ODI836" s="231"/>
      <c r="ODJ836" s="231"/>
      <c r="ODK836" s="231"/>
      <c r="ODL836" s="231"/>
      <c r="ODM836" s="231"/>
      <c r="ODN836" s="231"/>
      <c r="ODO836" s="231"/>
      <c r="ODP836" s="231"/>
      <c r="ODQ836" s="231"/>
      <c r="ODR836" s="231"/>
      <c r="ODS836" s="231"/>
      <c r="ODT836" s="231"/>
      <c r="ODU836" s="231"/>
      <c r="ODV836" s="231"/>
      <c r="ODW836" s="231"/>
      <c r="ODX836" s="231"/>
      <c r="ODY836" s="231"/>
      <c r="ODZ836" s="231"/>
      <c r="OEA836" s="231"/>
      <c r="OEB836" s="231"/>
      <c r="OEC836" s="231"/>
      <c r="OED836" s="231"/>
      <c r="OEE836" s="231"/>
      <c r="OEF836" s="231"/>
      <c r="OEG836" s="231"/>
      <c r="OEH836" s="231"/>
      <c r="OEI836" s="231"/>
      <c r="OEJ836" s="231"/>
      <c r="OEK836" s="231"/>
      <c r="OEL836" s="231"/>
      <c r="OEM836" s="231"/>
      <c r="OEN836" s="231"/>
      <c r="OEO836" s="231"/>
      <c r="OEP836" s="231"/>
      <c r="OEQ836" s="231"/>
      <c r="OER836" s="231"/>
      <c r="OES836" s="231"/>
      <c r="OET836" s="231"/>
      <c r="OEU836" s="231"/>
      <c r="OEV836" s="231"/>
      <c r="OEW836" s="231"/>
      <c r="OEX836" s="231"/>
      <c r="OEY836" s="231"/>
      <c r="OEZ836" s="231"/>
      <c r="OFA836" s="231"/>
      <c r="OFB836" s="231"/>
      <c r="OFC836" s="231"/>
      <c r="OFD836" s="231"/>
      <c r="OFE836" s="231"/>
      <c r="OFF836" s="231"/>
      <c r="OFG836" s="231"/>
      <c r="OFH836" s="231"/>
      <c r="OFI836" s="231"/>
      <c r="OFJ836" s="231"/>
      <c r="OFK836" s="231"/>
      <c r="OFL836" s="231"/>
      <c r="OFM836" s="231"/>
      <c r="OFN836" s="231"/>
      <c r="OFO836" s="231"/>
      <c r="OFP836" s="231"/>
      <c r="OFQ836" s="231"/>
      <c r="OFR836" s="231"/>
      <c r="OFS836" s="231"/>
      <c r="OFT836" s="231"/>
      <c r="OFU836" s="231"/>
      <c r="OFV836" s="231"/>
      <c r="OFW836" s="231"/>
      <c r="OFX836" s="231"/>
      <c r="OFY836" s="231"/>
      <c r="OFZ836" s="231"/>
      <c r="OGA836" s="231"/>
      <c r="OGB836" s="231"/>
      <c r="OGC836" s="231"/>
      <c r="OGD836" s="231"/>
      <c r="OGE836" s="231"/>
      <c r="OGF836" s="231"/>
      <c r="OGG836" s="231"/>
      <c r="OGH836" s="231"/>
      <c r="OGI836" s="231"/>
      <c r="OGJ836" s="231"/>
      <c r="OGK836" s="231"/>
      <c r="OGL836" s="231"/>
      <c r="OGM836" s="231"/>
      <c r="OGN836" s="231"/>
      <c r="OGO836" s="231"/>
      <c r="OGP836" s="231"/>
      <c r="OGQ836" s="231"/>
      <c r="OGR836" s="231"/>
      <c r="OGS836" s="231"/>
      <c r="OGT836" s="231"/>
      <c r="OGU836" s="231"/>
      <c r="OGV836" s="231"/>
      <c r="OGW836" s="231"/>
      <c r="OGX836" s="231"/>
      <c r="OGY836" s="231"/>
      <c r="OGZ836" s="231"/>
      <c r="OHA836" s="231"/>
      <c r="OHB836" s="231"/>
      <c r="OHC836" s="231"/>
      <c r="OHD836" s="231"/>
      <c r="OHE836" s="231"/>
      <c r="OHF836" s="231"/>
      <c r="OHG836" s="231"/>
      <c r="OHH836" s="231"/>
      <c r="OHI836" s="231"/>
      <c r="OHJ836" s="231"/>
      <c r="OHK836" s="231"/>
      <c r="OHL836" s="231"/>
      <c r="OHM836" s="231"/>
      <c r="OHN836" s="231"/>
      <c r="OHO836" s="231"/>
      <c r="OHP836" s="231"/>
      <c r="OHQ836" s="231"/>
      <c r="OHR836" s="231"/>
      <c r="OHS836" s="231"/>
      <c r="OHT836" s="231"/>
      <c r="OHU836" s="231"/>
      <c r="OHV836" s="231"/>
      <c r="OHW836" s="231"/>
      <c r="OHX836" s="231"/>
      <c r="OHY836" s="231"/>
      <c r="OHZ836" s="231"/>
      <c r="OIA836" s="231"/>
      <c r="OIB836" s="231"/>
      <c r="OIC836" s="231"/>
      <c r="OID836" s="231"/>
      <c r="OIE836" s="231"/>
      <c r="OIF836" s="231"/>
      <c r="OIG836" s="231"/>
      <c r="OIH836" s="231"/>
      <c r="OII836" s="231"/>
      <c r="OIJ836" s="231"/>
      <c r="OIK836" s="231"/>
      <c r="OIL836" s="231"/>
      <c r="OIM836" s="231"/>
      <c r="OIN836" s="231"/>
      <c r="OIO836" s="231"/>
      <c r="OIP836" s="231"/>
      <c r="OIQ836" s="231"/>
      <c r="OIR836" s="231"/>
      <c r="OIS836" s="231"/>
      <c r="OIT836" s="231"/>
      <c r="OIU836" s="231"/>
      <c r="OIV836" s="231"/>
      <c r="OIW836" s="231"/>
      <c r="OIX836" s="231"/>
      <c r="OIY836" s="231"/>
      <c r="OIZ836" s="231"/>
      <c r="OJA836" s="231"/>
      <c r="OJB836" s="231"/>
      <c r="OJC836" s="231"/>
      <c r="OJD836" s="231"/>
      <c r="OJE836" s="231"/>
      <c r="OJF836" s="231"/>
      <c r="OJG836" s="231"/>
      <c r="OJH836" s="231"/>
      <c r="OJI836" s="231"/>
      <c r="OJJ836" s="231"/>
      <c r="OJK836" s="231"/>
      <c r="OJL836" s="231"/>
      <c r="OJM836" s="231"/>
      <c r="OJN836" s="231"/>
      <c r="OJO836" s="231"/>
      <c r="OJP836" s="231"/>
      <c r="OJQ836" s="231"/>
      <c r="OJR836" s="231"/>
      <c r="OJS836" s="231"/>
      <c r="OJT836" s="231"/>
      <c r="OJU836" s="231"/>
      <c r="OJV836" s="231"/>
      <c r="OJW836" s="231"/>
      <c r="OJX836" s="231"/>
      <c r="OJY836" s="231"/>
      <c r="OJZ836" s="231"/>
      <c r="OKA836" s="231"/>
      <c r="OKB836" s="231"/>
      <c r="OKC836" s="231"/>
      <c r="OKD836" s="231"/>
      <c r="OKE836" s="231"/>
      <c r="OKF836" s="231"/>
      <c r="OKG836" s="231"/>
      <c r="OKH836" s="231"/>
      <c r="OKI836" s="231"/>
      <c r="OKJ836" s="231"/>
      <c r="OKK836" s="231"/>
      <c r="OKL836" s="231"/>
      <c r="OKM836" s="231"/>
      <c r="OKN836" s="231"/>
      <c r="OKO836" s="231"/>
      <c r="OKP836" s="231"/>
      <c r="OKQ836" s="231"/>
      <c r="OKR836" s="231"/>
      <c r="OKS836" s="231"/>
      <c r="OKT836" s="231"/>
      <c r="OKU836" s="231"/>
      <c r="OKV836" s="231"/>
      <c r="OKW836" s="231"/>
      <c r="OKX836" s="231"/>
      <c r="OKY836" s="231"/>
      <c r="OKZ836" s="231"/>
      <c r="OLA836" s="231"/>
      <c r="OLB836" s="231"/>
      <c r="OLC836" s="231"/>
      <c r="OLD836" s="231"/>
      <c r="OLE836" s="231"/>
      <c r="OLF836" s="231"/>
      <c r="OLG836" s="231"/>
      <c r="OLH836" s="231"/>
      <c r="OLI836" s="231"/>
      <c r="OLJ836" s="231"/>
      <c r="OLK836" s="231"/>
      <c r="OLL836" s="231"/>
      <c r="OLM836" s="231"/>
      <c r="OLN836" s="231"/>
      <c r="OLO836" s="231"/>
      <c r="OLP836" s="231"/>
      <c r="OLQ836" s="231"/>
      <c r="OLR836" s="231"/>
      <c r="OLS836" s="231"/>
      <c r="OLT836" s="231"/>
      <c r="OLU836" s="231"/>
      <c r="OLV836" s="231"/>
      <c r="OLW836" s="231"/>
      <c r="OLX836" s="231"/>
      <c r="OLY836" s="231"/>
      <c r="OLZ836" s="231"/>
      <c r="OMA836" s="231"/>
      <c r="OMB836" s="231"/>
      <c r="OMC836" s="231"/>
      <c r="OMD836" s="231"/>
      <c r="OME836" s="231"/>
      <c r="OMF836" s="231"/>
      <c r="OMG836" s="231"/>
      <c r="OMH836" s="231"/>
      <c r="OMI836" s="231"/>
      <c r="OMJ836" s="231"/>
      <c r="OMK836" s="231"/>
      <c r="OML836" s="231"/>
      <c r="OMM836" s="231"/>
      <c r="OMN836" s="231"/>
      <c r="OMO836" s="231"/>
      <c r="OMP836" s="231"/>
      <c r="OMQ836" s="231"/>
      <c r="OMR836" s="231"/>
      <c r="OMS836" s="231"/>
      <c r="OMT836" s="231"/>
      <c r="OMU836" s="231"/>
      <c r="OMV836" s="231"/>
      <c r="OMW836" s="231"/>
      <c r="OMX836" s="231"/>
      <c r="OMY836" s="231"/>
      <c r="OMZ836" s="231"/>
      <c r="ONA836" s="231"/>
      <c r="ONB836" s="231"/>
      <c r="ONC836" s="231"/>
      <c r="OND836" s="231"/>
      <c r="ONE836" s="231"/>
      <c r="ONF836" s="231"/>
      <c r="ONG836" s="231"/>
      <c r="ONH836" s="231"/>
      <c r="ONI836" s="231"/>
      <c r="ONJ836" s="231"/>
      <c r="ONK836" s="231"/>
      <c r="ONL836" s="231"/>
      <c r="ONM836" s="231"/>
      <c r="ONN836" s="231"/>
      <c r="ONO836" s="231"/>
      <c r="ONP836" s="231"/>
      <c r="ONQ836" s="231"/>
      <c r="ONR836" s="231"/>
      <c r="ONS836" s="231"/>
      <c r="ONT836" s="231"/>
      <c r="ONU836" s="231"/>
      <c r="ONV836" s="231"/>
      <c r="ONW836" s="231"/>
      <c r="ONX836" s="231"/>
      <c r="ONY836" s="231"/>
      <c r="ONZ836" s="231"/>
      <c r="OOA836" s="231"/>
      <c r="OOB836" s="231"/>
      <c r="OOC836" s="231"/>
      <c r="OOD836" s="231"/>
      <c r="OOE836" s="231"/>
      <c r="OOF836" s="231"/>
      <c r="OOG836" s="231"/>
      <c r="OOH836" s="231"/>
      <c r="OOI836" s="231"/>
      <c r="OOJ836" s="231"/>
      <c r="OOK836" s="231"/>
      <c r="OOL836" s="231"/>
      <c r="OOM836" s="231"/>
      <c r="OON836" s="231"/>
      <c r="OOO836" s="231"/>
      <c r="OOP836" s="231"/>
      <c r="OOQ836" s="231"/>
      <c r="OOR836" s="231"/>
      <c r="OOS836" s="231"/>
      <c r="OOT836" s="231"/>
      <c r="OOU836" s="231"/>
      <c r="OOV836" s="231"/>
      <c r="OOW836" s="231"/>
      <c r="OOX836" s="231"/>
      <c r="OOY836" s="231"/>
      <c r="OOZ836" s="231"/>
      <c r="OPA836" s="231"/>
      <c r="OPB836" s="231"/>
      <c r="OPC836" s="231"/>
      <c r="OPD836" s="231"/>
      <c r="OPE836" s="231"/>
      <c r="OPF836" s="231"/>
      <c r="OPG836" s="231"/>
      <c r="OPH836" s="231"/>
      <c r="OPI836" s="231"/>
      <c r="OPJ836" s="231"/>
      <c r="OPK836" s="231"/>
      <c r="OPL836" s="231"/>
      <c r="OPM836" s="231"/>
      <c r="OPN836" s="231"/>
      <c r="OPO836" s="231"/>
      <c r="OPP836" s="231"/>
      <c r="OPQ836" s="231"/>
      <c r="OPR836" s="231"/>
      <c r="OPS836" s="231"/>
      <c r="OPT836" s="231"/>
      <c r="OPU836" s="231"/>
      <c r="OPV836" s="231"/>
      <c r="OPW836" s="231"/>
      <c r="OPX836" s="231"/>
      <c r="OPY836" s="231"/>
      <c r="OPZ836" s="231"/>
      <c r="OQA836" s="231"/>
      <c r="OQB836" s="231"/>
      <c r="OQC836" s="231"/>
      <c r="OQD836" s="231"/>
      <c r="OQE836" s="231"/>
      <c r="OQF836" s="231"/>
      <c r="OQG836" s="231"/>
      <c r="OQH836" s="231"/>
      <c r="OQI836" s="231"/>
      <c r="OQJ836" s="231"/>
      <c r="OQK836" s="231"/>
      <c r="OQL836" s="231"/>
      <c r="OQM836" s="231"/>
      <c r="OQN836" s="231"/>
      <c r="OQO836" s="231"/>
      <c r="OQP836" s="231"/>
      <c r="OQQ836" s="231"/>
      <c r="OQR836" s="231"/>
      <c r="OQS836" s="231"/>
      <c r="OQT836" s="231"/>
      <c r="OQU836" s="231"/>
      <c r="OQV836" s="231"/>
      <c r="OQW836" s="231"/>
      <c r="OQX836" s="231"/>
      <c r="OQY836" s="231"/>
      <c r="OQZ836" s="231"/>
      <c r="ORA836" s="231"/>
      <c r="ORB836" s="231"/>
      <c r="ORC836" s="231"/>
      <c r="ORD836" s="231"/>
      <c r="ORE836" s="231"/>
      <c r="ORF836" s="231"/>
      <c r="ORG836" s="231"/>
      <c r="ORH836" s="231"/>
      <c r="ORI836" s="231"/>
      <c r="ORJ836" s="231"/>
      <c r="ORK836" s="231"/>
      <c r="ORL836" s="231"/>
      <c r="ORM836" s="231"/>
      <c r="ORN836" s="231"/>
      <c r="ORO836" s="231"/>
      <c r="ORP836" s="231"/>
      <c r="ORQ836" s="231"/>
      <c r="ORR836" s="231"/>
      <c r="ORS836" s="231"/>
      <c r="ORT836" s="231"/>
      <c r="ORU836" s="231"/>
      <c r="ORV836" s="231"/>
      <c r="ORW836" s="231"/>
      <c r="ORX836" s="231"/>
      <c r="ORY836" s="231"/>
      <c r="ORZ836" s="231"/>
      <c r="OSA836" s="231"/>
      <c r="OSB836" s="231"/>
      <c r="OSC836" s="231"/>
      <c r="OSD836" s="231"/>
      <c r="OSE836" s="231"/>
      <c r="OSF836" s="231"/>
      <c r="OSG836" s="231"/>
      <c r="OSH836" s="231"/>
      <c r="OSI836" s="231"/>
      <c r="OSJ836" s="231"/>
      <c r="OSK836" s="231"/>
      <c r="OSL836" s="231"/>
      <c r="OSM836" s="231"/>
      <c r="OSN836" s="231"/>
      <c r="OSO836" s="231"/>
      <c r="OSP836" s="231"/>
      <c r="OSQ836" s="231"/>
      <c r="OSR836" s="231"/>
      <c r="OSS836" s="231"/>
      <c r="OST836" s="231"/>
      <c r="OSU836" s="231"/>
      <c r="OSV836" s="231"/>
      <c r="OSW836" s="231"/>
      <c r="OSX836" s="231"/>
      <c r="OSY836" s="231"/>
      <c r="OSZ836" s="231"/>
      <c r="OTA836" s="231"/>
      <c r="OTB836" s="231"/>
      <c r="OTC836" s="231"/>
      <c r="OTD836" s="231"/>
      <c r="OTE836" s="231"/>
      <c r="OTF836" s="231"/>
      <c r="OTG836" s="231"/>
      <c r="OTH836" s="231"/>
      <c r="OTI836" s="231"/>
      <c r="OTJ836" s="231"/>
      <c r="OTK836" s="231"/>
      <c r="OTL836" s="231"/>
      <c r="OTM836" s="231"/>
      <c r="OTN836" s="231"/>
      <c r="OTO836" s="231"/>
      <c r="OTP836" s="231"/>
      <c r="OTQ836" s="231"/>
      <c r="OTR836" s="231"/>
      <c r="OTS836" s="231"/>
      <c r="OTT836" s="231"/>
      <c r="OTU836" s="231"/>
      <c r="OTV836" s="231"/>
      <c r="OTW836" s="231"/>
      <c r="OTX836" s="231"/>
      <c r="OTY836" s="231"/>
      <c r="OTZ836" s="231"/>
      <c r="OUA836" s="231"/>
      <c r="OUB836" s="231"/>
      <c r="OUC836" s="231"/>
      <c r="OUD836" s="231"/>
      <c r="OUE836" s="231"/>
      <c r="OUF836" s="231"/>
      <c r="OUG836" s="231"/>
      <c r="OUH836" s="231"/>
      <c r="OUI836" s="231"/>
      <c r="OUJ836" s="231"/>
      <c r="OUK836" s="231"/>
      <c r="OUL836" s="231"/>
      <c r="OUM836" s="231"/>
      <c r="OUN836" s="231"/>
      <c r="OUO836" s="231"/>
      <c r="OUP836" s="231"/>
      <c r="OUQ836" s="231"/>
      <c r="OUR836" s="231"/>
      <c r="OUS836" s="231"/>
      <c r="OUT836" s="231"/>
      <c r="OUU836" s="231"/>
      <c r="OUV836" s="231"/>
      <c r="OUW836" s="231"/>
      <c r="OUX836" s="231"/>
      <c r="OUY836" s="231"/>
      <c r="OUZ836" s="231"/>
      <c r="OVA836" s="231"/>
      <c r="OVB836" s="231"/>
      <c r="OVC836" s="231"/>
      <c r="OVD836" s="231"/>
      <c r="OVE836" s="231"/>
      <c r="OVF836" s="231"/>
      <c r="OVG836" s="231"/>
      <c r="OVH836" s="231"/>
      <c r="OVI836" s="231"/>
      <c r="OVJ836" s="231"/>
      <c r="OVK836" s="231"/>
      <c r="OVL836" s="231"/>
      <c r="OVM836" s="231"/>
      <c r="OVN836" s="231"/>
      <c r="OVO836" s="231"/>
      <c r="OVP836" s="231"/>
      <c r="OVQ836" s="231"/>
      <c r="OVR836" s="231"/>
      <c r="OVS836" s="231"/>
      <c r="OVT836" s="231"/>
      <c r="OVU836" s="231"/>
      <c r="OVV836" s="231"/>
      <c r="OVW836" s="231"/>
      <c r="OVX836" s="231"/>
      <c r="OVY836" s="231"/>
      <c r="OVZ836" s="231"/>
      <c r="OWA836" s="231"/>
      <c r="OWB836" s="231"/>
      <c r="OWC836" s="231"/>
      <c r="OWD836" s="231"/>
      <c r="OWE836" s="231"/>
      <c r="OWF836" s="231"/>
      <c r="OWG836" s="231"/>
      <c r="OWH836" s="231"/>
      <c r="OWI836" s="231"/>
      <c r="OWJ836" s="231"/>
      <c r="OWK836" s="231"/>
      <c r="OWL836" s="231"/>
      <c r="OWM836" s="231"/>
      <c r="OWN836" s="231"/>
      <c r="OWO836" s="231"/>
      <c r="OWP836" s="231"/>
      <c r="OWQ836" s="231"/>
      <c r="OWR836" s="231"/>
      <c r="OWS836" s="231"/>
      <c r="OWT836" s="231"/>
      <c r="OWU836" s="231"/>
      <c r="OWV836" s="231"/>
      <c r="OWW836" s="231"/>
      <c r="OWX836" s="231"/>
      <c r="OWY836" s="231"/>
      <c r="OWZ836" s="231"/>
      <c r="OXA836" s="231"/>
      <c r="OXB836" s="231"/>
      <c r="OXC836" s="231"/>
      <c r="OXD836" s="231"/>
      <c r="OXE836" s="231"/>
      <c r="OXF836" s="231"/>
      <c r="OXG836" s="231"/>
      <c r="OXH836" s="231"/>
      <c r="OXI836" s="231"/>
      <c r="OXJ836" s="231"/>
      <c r="OXK836" s="231"/>
      <c r="OXL836" s="231"/>
      <c r="OXM836" s="231"/>
      <c r="OXN836" s="231"/>
      <c r="OXO836" s="231"/>
      <c r="OXP836" s="231"/>
      <c r="OXQ836" s="231"/>
      <c r="OXR836" s="231"/>
      <c r="OXS836" s="231"/>
      <c r="OXT836" s="231"/>
      <c r="OXU836" s="231"/>
      <c r="OXV836" s="231"/>
      <c r="OXW836" s="231"/>
      <c r="OXX836" s="231"/>
      <c r="OXY836" s="231"/>
      <c r="OXZ836" s="231"/>
      <c r="OYA836" s="231"/>
      <c r="OYB836" s="231"/>
      <c r="OYC836" s="231"/>
      <c r="OYD836" s="231"/>
      <c r="OYE836" s="231"/>
      <c r="OYF836" s="231"/>
      <c r="OYG836" s="231"/>
      <c r="OYH836" s="231"/>
      <c r="OYI836" s="231"/>
      <c r="OYJ836" s="231"/>
      <c r="OYK836" s="231"/>
      <c r="OYL836" s="231"/>
      <c r="OYM836" s="231"/>
      <c r="OYN836" s="231"/>
      <c r="OYO836" s="231"/>
      <c r="OYP836" s="231"/>
      <c r="OYQ836" s="231"/>
      <c r="OYR836" s="231"/>
      <c r="OYS836" s="231"/>
      <c r="OYT836" s="231"/>
      <c r="OYU836" s="231"/>
      <c r="OYV836" s="231"/>
      <c r="OYW836" s="231"/>
      <c r="OYX836" s="231"/>
      <c r="OYY836" s="231"/>
      <c r="OYZ836" s="231"/>
      <c r="OZA836" s="231"/>
      <c r="OZB836" s="231"/>
      <c r="OZC836" s="231"/>
      <c r="OZD836" s="231"/>
      <c r="OZE836" s="231"/>
      <c r="OZF836" s="231"/>
      <c r="OZG836" s="231"/>
      <c r="OZH836" s="231"/>
      <c r="OZI836" s="231"/>
      <c r="OZJ836" s="231"/>
      <c r="OZK836" s="231"/>
      <c r="OZL836" s="231"/>
      <c r="OZM836" s="231"/>
      <c r="OZN836" s="231"/>
      <c r="OZO836" s="231"/>
      <c r="OZP836" s="231"/>
      <c r="OZQ836" s="231"/>
      <c r="OZR836" s="231"/>
      <c r="OZS836" s="231"/>
      <c r="OZT836" s="231"/>
      <c r="OZU836" s="231"/>
      <c r="OZV836" s="231"/>
      <c r="OZW836" s="231"/>
      <c r="OZX836" s="231"/>
      <c r="OZY836" s="231"/>
      <c r="OZZ836" s="231"/>
      <c r="PAA836" s="231"/>
      <c r="PAB836" s="231"/>
      <c r="PAC836" s="231"/>
      <c r="PAD836" s="231"/>
      <c r="PAE836" s="231"/>
      <c r="PAF836" s="231"/>
      <c r="PAG836" s="231"/>
      <c r="PAH836" s="231"/>
      <c r="PAI836" s="231"/>
      <c r="PAJ836" s="231"/>
      <c r="PAK836" s="231"/>
      <c r="PAL836" s="231"/>
      <c r="PAM836" s="231"/>
      <c r="PAN836" s="231"/>
      <c r="PAO836" s="231"/>
      <c r="PAP836" s="231"/>
      <c r="PAQ836" s="231"/>
      <c r="PAR836" s="231"/>
      <c r="PAS836" s="231"/>
      <c r="PAT836" s="231"/>
      <c r="PAU836" s="231"/>
      <c r="PAV836" s="231"/>
      <c r="PAW836" s="231"/>
      <c r="PAX836" s="231"/>
      <c r="PAY836" s="231"/>
      <c r="PAZ836" s="231"/>
      <c r="PBA836" s="231"/>
      <c r="PBB836" s="231"/>
      <c r="PBC836" s="231"/>
      <c r="PBD836" s="231"/>
      <c r="PBE836" s="231"/>
      <c r="PBF836" s="231"/>
      <c r="PBG836" s="231"/>
      <c r="PBH836" s="231"/>
      <c r="PBI836" s="231"/>
      <c r="PBJ836" s="231"/>
      <c r="PBK836" s="231"/>
      <c r="PBL836" s="231"/>
      <c r="PBM836" s="231"/>
      <c r="PBN836" s="231"/>
      <c r="PBO836" s="231"/>
      <c r="PBP836" s="231"/>
      <c r="PBQ836" s="231"/>
      <c r="PBR836" s="231"/>
      <c r="PBS836" s="231"/>
      <c r="PBT836" s="231"/>
      <c r="PBU836" s="231"/>
      <c r="PBV836" s="231"/>
      <c r="PBW836" s="231"/>
      <c r="PBX836" s="231"/>
      <c r="PBY836" s="231"/>
      <c r="PBZ836" s="231"/>
      <c r="PCA836" s="231"/>
      <c r="PCB836" s="231"/>
      <c r="PCC836" s="231"/>
      <c r="PCD836" s="231"/>
      <c r="PCE836" s="231"/>
      <c r="PCF836" s="231"/>
      <c r="PCG836" s="231"/>
      <c r="PCH836" s="231"/>
      <c r="PCI836" s="231"/>
      <c r="PCJ836" s="231"/>
      <c r="PCK836" s="231"/>
      <c r="PCL836" s="231"/>
      <c r="PCM836" s="231"/>
      <c r="PCN836" s="231"/>
      <c r="PCO836" s="231"/>
      <c r="PCP836" s="231"/>
      <c r="PCQ836" s="231"/>
      <c r="PCR836" s="231"/>
      <c r="PCS836" s="231"/>
      <c r="PCT836" s="231"/>
      <c r="PCU836" s="231"/>
      <c r="PCV836" s="231"/>
      <c r="PCW836" s="231"/>
      <c r="PCX836" s="231"/>
      <c r="PCY836" s="231"/>
      <c r="PCZ836" s="231"/>
      <c r="PDA836" s="231"/>
      <c r="PDB836" s="231"/>
      <c r="PDC836" s="231"/>
      <c r="PDD836" s="231"/>
      <c r="PDE836" s="231"/>
      <c r="PDF836" s="231"/>
      <c r="PDG836" s="231"/>
      <c r="PDH836" s="231"/>
      <c r="PDI836" s="231"/>
      <c r="PDJ836" s="231"/>
      <c r="PDK836" s="231"/>
      <c r="PDL836" s="231"/>
      <c r="PDM836" s="231"/>
      <c r="PDN836" s="231"/>
      <c r="PDO836" s="231"/>
      <c r="PDP836" s="231"/>
      <c r="PDQ836" s="231"/>
      <c r="PDR836" s="231"/>
      <c r="PDS836" s="231"/>
      <c r="PDT836" s="231"/>
      <c r="PDU836" s="231"/>
      <c r="PDV836" s="231"/>
      <c r="PDW836" s="231"/>
      <c r="PDX836" s="231"/>
      <c r="PDY836" s="231"/>
      <c r="PDZ836" s="231"/>
      <c r="PEA836" s="231"/>
      <c r="PEB836" s="231"/>
      <c r="PEC836" s="231"/>
      <c r="PED836" s="231"/>
      <c r="PEE836" s="231"/>
      <c r="PEF836" s="231"/>
      <c r="PEG836" s="231"/>
      <c r="PEH836" s="231"/>
      <c r="PEI836" s="231"/>
      <c r="PEJ836" s="231"/>
      <c r="PEK836" s="231"/>
      <c r="PEL836" s="231"/>
      <c r="PEM836" s="231"/>
      <c r="PEN836" s="231"/>
      <c r="PEO836" s="231"/>
      <c r="PEP836" s="231"/>
      <c r="PEQ836" s="231"/>
      <c r="PER836" s="231"/>
      <c r="PES836" s="231"/>
      <c r="PET836" s="231"/>
      <c r="PEU836" s="231"/>
      <c r="PEV836" s="231"/>
      <c r="PEW836" s="231"/>
      <c r="PEX836" s="231"/>
      <c r="PEY836" s="231"/>
      <c r="PEZ836" s="231"/>
      <c r="PFA836" s="231"/>
      <c r="PFB836" s="231"/>
      <c r="PFC836" s="231"/>
      <c r="PFD836" s="231"/>
      <c r="PFE836" s="231"/>
      <c r="PFF836" s="231"/>
      <c r="PFG836" s="231"/>
      <c r="PFH836" s="231"/>
      <c r="PFI836" s="231"/>
      <c r="PFJ836" s="231"/>
      <c r="PFK836" s="231"/>
      <c r="PFL836" s="231"/>
      <c r="PFM836" s="231"/>
      <c r="PFN836" s="231"/>
      <c r="PFO836" s="231"/>
      <c r="PFP836" s="231"/>
      <c r="PFQ836" s="231"/>
      <c r="PFR836" s="231"/>
      <c r="PFS836" s="231"/>
      <c r="PFT836" s="231"/>
      <c r="PFU836" s="231"/>
      <c r="PFV836" s="231"/>
      <c r="PFW836" s="231"/>
      <c r="PFX836" s="231"/>
      <c r="PFY836" s="231"/>
      <c r="PFZ836" s="231"/>
      <c r="PGA836" s="231"/>
      <c r="PGB836" s="231"/>
      <c r="PGC836" s="231"/>
      <c r="PGD836" s="231"/>
      <c r="PGE836" s="231"/>
      <c r="PGF836" s="231"/>
      <c r="PGG836" s="231"/>
      <c r="PGH836" s="231"/>
      <c r="PGI836" s="231"/>
      <c r="PGJ836" s="231"/>
      <c r="PGK836" s="231"/>
      <c r="PGL836" s="231"/>
      <c r="PGM836" s="231"/>
      <c r="PGN836" s="231"/>
      <c r="PGO836" s="231"/>
      <c r="PGP836" s="231"/>
      <c r="PGQ836" s="231"/>
      <c r="PGR836" s="231"/>
      <c r="PGS836" s="231"/>
      <c r="PGT836" s="231"/>
      <c r="PGU836" s="231"/>
      <c r="PGV836" s="231"/>
      <c r="PGW836" s="231"/>
      <c r="PGX836" s="231"/>
      <c r="PGY836" s="231"/>
      <c r="PGZ836" s="231"/>
      <c r="PHA836" s="231"/>
      <c r="PHB836" s="231"/>
      <c r="PHC836" s="231"/>
      <c r="PHD836" s="231"/>
      <c r="PHE836" s="231"/>
      <c r="PHF836" s="231"/>
      <c r="PHG836" s="231"/>
      <c r="PHH836" s="231"/>
      <c r="PHI836" s="231"/>
      <c r="PHJ836" s="231"/>
      <c r="PHK836" s="231"/>
      <c r="PHL836" s="231"/>
      <c r="PHM836" s="231"/>
      <c r="PHN836" s="231"/>
      <c r="PHO836" s="231"/>
      <c r="PHP836" s="231"/>
      <c r="PHQ836" s="231"/>
      <c r="PHR836" s="231"/>
      <c r="PHS836" s="231"/>
      <c r="PHT836" s="231"/>
      <c r="PHU836" s="231"/>
      <c r="PHV836" s="231"/>
      <c r="PHW836" s="231"/>
      <c r="PHX836" s="231"/>
      <c r="PHY836" s="231"/>
      <c r="PHZ836" s="231"/>
      <c r="PIA836" s="231"/>
      <c r="PIB836" s="231"/>
      <c r="PIC836" s="231"/>
      <c r="PID836" s="231"/>
      <c r="PIE836" s="231"/>
      <c r="PIF836" s="231"/>
      <c r="PIG836" s="231"/>
      <c r="PIH836" s="231"/>
      <c r="PII836" s="231"/>
      <c r="PIJ836" s="231"/>
      <c r="PIK836" s="231"/>
      <c r="PIL836" s="231"/>
      <c r="PIM836" s="231"/>
      <c r="PIN836" s="231"/>
      <c r="PIO836" s="231"/>
      <c r="PIP836" s="231"/>
      <c r="PIQ836" s="231"/>
      <c r="PIR836" s="231"/>
      <c r="PIS836" s="231"/>
      <c r="PIT836" s="231"/>
      <c r="PIU836" s="231"/>
      <c r="PIV836" s="231"/>
      <c r="PIW836" s="231"/>
      <c r="PIX836" s="231"/>
      <c r="PIY836" s="231"/>
      <c r="PIZ836" s="231"/>
      <c r="PJA836" s="231"/>
      <c r="PJB836" s="231"/>
      <c r="PJC836" s="231"/>
      <c r="PJD836" s="231"/>
      <c r="PJE836" s="231"/>
      <c r="PJF836" s="231"/>
      <c r="PJG836" s="231"/>
      <c r="PJH836" s="231"/>
      <c r="PJI836" s="231"/>
      <c r="PJJ836" s="231"/>
      <c r="PJK836" s="231"/>
      <c r="PJL836" s="231"/>
      <c r="PJM836" s="231"/>
      <c r="PJN836" s="231"/>
      <c r="PJO836" s="231"/>
      <c r="PJP836" s="231"/>
      <c r="PJQ836" s="231"/>
      <c r="PJR836" s="231"/>
      <c r="PJS836" s="231"/>
      <c r="PJT836" s="231"/>
      <c r="PJU836" s="231"/>
      <c r="PJV836" s="231"/>
      <c r="PJW836" s="231"/>
      <c r="PJX836" s="231"/>
      <c r="PJY836" s="231"/>
      <c r="PJZ836" s="231"/>
      <c r="PKA836" s="231"/>
      <c r="PKB836" s="231"/>
      <c r="PKC836" s="231"/>
      <c r="PKD836" s="231"/>
      <c r="PKE836" s="231"/>
      <c r="PKF836" s="231"/>
      <c r="PKG836" s="231"/>
      <c r="PKH836" s="231"/>
      <c r="PKI836" s="231"/>
      <c r="PKJ836" s="231"/>
      <c r="PKK836" s="231"/>
      <c r="PKL836" s="231"/>
      <c r="PKM836" s="231"/>
      <c r="PKN836" s="231"/>
      <c r="PKO836" s="231"/>
      <c r="PKP836" s="231"/>
      <c r="PKQ836" s="231"/>
      <c r="PKR836" s="231"/>
      <c r="PKS836" s="231"/>
      <c r="PKT836" s="231"/>
      <c r="PKU836" s="231"/>
      <c r="PKV836" s="231"/>
      <c r="PKW836" s="231"/>
      <c r="PKX836" s="231"/>
      <c r="PKY836" s="231"/>
      <c r="PKZ836" s="231"/>
      <c r="PLA836" s="231"/>
      <c r="PLB836" s="231"/>
      <c r="PLC836" s="231"/>
      <c r="PLD836" s="231"/>
      <c r="PLE836" s="231"/>
      <c r="PLF836" s="231"/>
      <c r="PLG836" s="231"/>
      <c r="PLH836" s="231"/>
      <c r="PLI836" s="231"/>
      <c r="PLJ836" s="231"/>
      <c r="PLK836" s="231"/>
      <c r="PLL836" s="231"/>
      <c r="PLM836" s="231"/>
      <c r="PLN836" s="231"/>
      <c r="PLO836" s="231"/>
      <c r="PLP836" s="231"/>
      <c r="PLQ836" s="231"/>
      <c r="PLR836" s="231"/>
      <c r="PLS836" s="231"/>
      <c r="PLT836" s="231"/>
      <c r="PLU836" s="231"/>
      <c r="PLV836" s="231"/>
      <c r="PLW836" s="231"/>
      <c r="PLX836" s="231"/>
      <c r="PLY836" s="231"/>
      <c r="PLZ836" s="231"/>
      <c r="PMA836" s="231"/>
      <c r="PMB836" s="231"/>
      <c r="PMC836" s="231"/>
      <c r="PMD836" s="231"/>
      <c r="PME836" s="231"/>
      <c r="PMF836" s="231"/>
      <c r="PMG836" s="231"/>
      <c r="PMH836" s="231"/>
      <c r="PMI836" s="231"/>
      <c r="PMJ836" s="231"/>
      <c r="PMK836" s="231"/>
      <c r="PML836" s="231"/>
      <c r="PMM836" s="231"/>
      <c r="PMN836" s="231"/>
      <c r="PMO836" s="231"/>
      <c r="PMP836" s="231"/>
      <c r="PMQ836" s="231"/>
      <c r="PMR836" s="231"/>
      <c r="PMS836" s="231"/>
      <c r="PMT836" s="231"/>
      <c r="PMU836" s="231"/>
      <c r="PMV836" s="231"/>
      <c r="PMW836" s="231"/>
      <c r="PMX836" s="231"/>
      <c r="PMY836" s="231"/>
      <c r="PMZ836" s="231"/>
      <c r="PNA836" s="231"/>
      <c r="PNB836" s="231"/>
      <c r="PNC836" s="231"/>
      <c r="PND836" s="231"/>
      <c r="PNE836" s="231"/>
      <c r="PNF836" s="231"/>
      <c r="PNG836" s="231"/>
      <c r="PNH836" s="231"/>
      <c r="PNI836" s="231"/>
      <c r="PNJ836" s="231"/>
      <c r="PNK836" s="231"/>
      <c r="PNL836" s="231"/>
      <c r="PNM836" s="231"/>
      <c r="PNN836" s="231"/>
      <c r="PNO836" s="231"/>
      <c r="PNP836" s="231"/>
      <c r="PNQ836" s="231"/>
      <c r="PNR836" s="231"/>
      <c r="PNS836" s="231"/>
      <c r="PNT836" s="231"/>
      <c r="PNU836" s="231"/>
      <c r="PNV836" s="231"/>
      <c r="PNW836" s="231"/>
      <c r="PNX836" s="231"/>
      <c r="PNY836" s="231"/>
      <c r="PNZ836" s="231"/>
      <c r="POA836" s="231"/>
      <c r="POB836" s="231"/>
      <c r="POC836" s="231"/>
      <c r="POD836" s="231"/>
      <c r="POE836" s="231"/>
      <c r="POF836" s="231"/>
      <c r="POG836" s="231"/>
      <c r="POH836" s="231"/>
      <c r="POI836" s="231"/>
      <c r="POJ836" s="231"/>
      <c r="POK836" s="231"/>
      <c r="POL836" s="231"/>
      <c r="POM836" s="231"/>
      <c r="PON836" s="231"/>
      <c r="POO836" s="231"/>
      <c r="POP836" s="231"/>
      <c r="POQ836" s="231"/>
      <c r="POR836" s="231"/>
      <c r="POS836" s="231"/>
      <c r="POT836" s="231"/>
      <c r="POU836" s="231"/>
      <c r="POV836" s="231"/>
      <c r="POW836" s="231"/>
      <c r="POX836" s="231"/>
      <c r="POY836" s="231"/>
      <c r="POZ836" s="231"/>
      <c r="PPA836" s="231"/>
      <c r="PPB836" s="231"/>
      <c r="PPC836" s="231"/>
      <c r="PPD836" s="231"/>
      <c r="PPE836" s="231"/>
      <c r="PPF836" s="231"/>
      <c r="PPG836" s="231"/>
      <c r="PPH836" s="231"/>
      <c r="PPI836" s="231"/>
      <c r="PPJ836" s="231"/>
      <c r="PPK836" s="231"/>
      <c r="PPL836" s="231"/>
      <c r="PPM836" s="231"/>
      <c r="PPN836" s="231"/>
      <c r="PPO836" s="231"/>
      <c r="PPP836" s="231"/>
      <c r="PPQ836" s="231"/>
      <c r="PPR836" s="231"/>
      <c r="PPS836" s="231"/>
      <c r="PPT836" s="231"/>
      <c r="PPU836" s="231"/>
      <c r="PPV836" s="231"/>
      <c r="PPW836" s="231"/>
      <c r="PPX836" s="231"/>
      <c r="PPY836" s="231"/>
      <c r="PPZ836" s="231"/>
      <c r="PQA836" s="231"/>
      <c r="PQB836" s="231"/>
      <c r="PQC836" s="231"/>
      <c r="PQD836" s="231"/>
      <c r="PQE836" s="231"/>
      <c r="PQF836" s="231"/>
      <c r="PQG836" s="231"/>
      <c r="PQH836" s="231"/>
      <c r="PQI836" s="231"/>
      <c r="PQJ836" s="231"/>
      <c r="PQK836" s="231"/>
      <c r="PQL836" s="231"/>
      <c r="PQM836" s="231"/>
      <c r="PQN836" s="231"/>
      <c r="PQO836" s="231"/>
      <c r="PQP836" s="231"/>
      <c r="PQQ836" s="231"/>
      <c r="PQR836" s="231"/>
      <c r="PQS836" s="231"/>
      <c r="PQT836" s="231"/>
      <c r="PQU836" s="231"/>
      <c r="PQV836" s="231"/>
      <c r="PQW836" s="231"/>
      <c r="PQX836" s="231"/>
      <c r="PQY836" s="231"/>
      <c r="PQZ836" s="231"/>
      <c r="PRA836" s="231"/>
      <c r="PRB836" s="231"/>
      <c r="PRC836" s="231"/>
      <c r="PRD836" s="231"/>
      <c r="PRE836" s="231"/>
      <c r="PRF836" s="231"/>
      <c r="PRG836" s="231"/>
      <c r="PRH836" s="231"/>
      <c r="PRI836" s="231"/>
      <c r="PRJ836" s="231"/>
      <c r="PRK836" s="231"/>
      <c r="PRL836" s="231"/>
      <c r="PRM836" s="231"/>
      <c r="PRN836" s="231"/>
      <c r="PRO836" s="231"/>
      <c r="PRP836" s="231"/>
      <c r="PRQ836" s="231"/>
      <c r="PRR836" s="231"/>
      <c r="PRS836" s="231"/>
      <c r="PRT836" s="231"/>
      <c r="PRU836" s="231"/>
      <c r="PRV836" s="231"/>
      <c r="PRW836" s="231"/>
      <c r="PRX836" s="231"/>
      <c r="PRY836" s="231"/>
      <c r="PRZ836" s="231"/>
      <c r="PSA836" s="231"/>
      <c r="PSB836" s="231"/>
      <c r="PSC836" s="231"/>
      <c r="PSD836" s="231"/>
      <c r="PSE836" s="231"/>
      <c r="PSF836" s="231"/>
      <c r="PSG836" s="231"/>
      <c r="PSH836" s="231"/>
      <c r="PSI836" s="231"/>
      <c r="PSJ836" s="231"/>
      <c r="PSK836" s="231"/>
      <c r="PSL836" s="231"/>
      <c r="PSM836" s="231"/>
      <c r="PSN836" s="231"/>
      <c r="PSO836" s="231"/>
      <c r="PSP836" s="231"/>
      <c r="PSQ836" s="231"/>
      <c r="PSR836" s="231"/>
      <c r="PSS836" s="231"/>
      <c r="PST836" s="231"/>
      <c r="PSU836" s="231"/>
      <c r="PSV836" s="231"/>
      <c r="PSW836" s="231"/>
      <c r="PSX836" s="231"/>
      <c r="PSY836" s="231"/>
      <c r="PSZ836" s="231"/>
      <c r="PTA836" s="231"/>
      <c r="PTB836" s="231"/>
      <c r="PTC836" s="231"/>
      <c r="PTD836" s="231"/>
      <c r="PTE836" s="231"/>
      <c r="PTF836" s="231"/>
      <c r="PTG836" s="231"/>
      <c r="PTH836" s="231"/>
      <c r="PTI836" s="231"/>
      <c r="PTJ836" s="231"/>
      <c r="PTK836" s="231"/>
      <c r="PTL836" s="231"/>
      <c r="PTM836" s="231"/>
      <c r="PTN836" s="231"/>
      <c r="PTO836" s="231"/>
      <c r="PTP836" s="231"/>
      <c r="PTQ836" s="231"/>
      <c r="PTR836" s="231"/>
      <c r="PTS836" s="231"/>
      <c r="PTT836" s="231"/>
      <c r="PTU836" s="231"/>
      <c r="PTV836" s="231"/>
      <c r="PTW836" s="231"/>
      <c r="PTX836" s="231"/>
      <c r="PTY836" s="231"/>
      <c r="PTZ836" s="231"/>
      <c r="PUA836" s="231"/>
      <c r="PUB836" s="231"/>
      <c r="PUC836" s="231"/>
      <c r="PUD836" s="231"/>
      <c r="PUE836" s="231"/>
      <c r="PUF836" s="231"/>
      <c r="PUG836" s="231"/>
      <c r="PUH836" s="231"/>
      <c r="PUI836" s="231"/>
      <c r="PUJ836" s="231"/>
      <c r="PUK836" s="231"/>
      <c r="PUL836" s="231"/>
      <c r="PUM836" s="231"/>
      <c r="PUN836" s="231"/>
      <c r="PUO836" s="231"/>
      <c r="PUP836" s="231"/>
      <c r="PUQ836" s="231"/>
      <c r="PUR836" s="231"/>
      <c r="PUS836" s="231"/>
      <c r="PUT836" s="231"/>
      <c r="PUU836" s="231"/>
      <c r="PUV836" s="231"/>
      <c r="PUW836" s="231"/>
      <c r="PUX836" s="231"/>
      <c r="PUY836" s="231"/>
      <c r="PUZ836" s="231"/>
      <c r="PVA836" s="231"/>
      <c r="PVB836" s="231"/>
      <c r="PVC836" s="231"/>
      <c r="PVD836" s="231"/>
      <c r="PVE836" s="231"/>
      <c r="PVF836" s="231"/>
      <c r="PVG836" s="231"/>
      <c r="PVH836" s="231"/>
      <c r="PVI836" s="231"/>
      <c r="PVJ836" s="231"/>
      <c r="PVK836" s="231"/>
      <c r="PVL836" s="231"/>
      <c r="PVM836" s="231"/>
      <c r="PVN836" s="231"/>
      <c r="PVO836" s="231"/>
      <c r="PVP836" s="231"/>
      <c r="PVQ836" s="231"/>
      <c r="PVR836" s="231"/>
      <c r="PVS836" s="231"/>
      <c r="PVT836" s="231"/>
      <c r="PVU836" s="231"/>
      <c r="PVV836" s="231"/>
      <c r="PVW836" s="231"/>
      <c r="PVX836" s="231"/>
      <c r="PVY836" s="231"/>
      <c r="PVZ836" s="231"/>
      <c r="PWA836" s="231"/>
      <c r="PWB836" s="231"/>
      <c r="PWC836" s="231"/>
      <c r="PWD836" s="231"/>
      <c r="PWE836" s="231"/>
      <c r="PWF836" s="231"/>
      <c r="PWG836" s="231"/>
      <c r="PWH836" s="231"/>
      <c r="PWI836" s="231"/>
      <c r="PWJ836" s="231"/>
      <c r="PWK836" s="231"/>
      <c r="PWL836" s="231"/>
      <c r="PWM836" s="231"/>
      <c r="PWN836" s="231"/>
      <c r="PWO836" s="231"/>
      <c r="PWP836" s="231"/>
      <c r="PWQ836" s="231"/>
      <c r="PWR836" s="231"/>
      <c r="PWS836" s="231"/>
      <c r="PWT836" s="231"/>
      <c r="PWU836" s="231"/>
      <c r="PWV836" s="231"/>
      <c r="PWW836" s="231"/>
      <c r="PWX836" s="231"/>
      <c r="PWY836" s="231"/>
      <c r="PWZ836" s="231"/>
      <c r="PXA836" s="231"/>
      <c r="PXB836" s="231"/>
      <c r="PXC836" s="231"/>
      <c r="PXD836" s="231"/>
      <c r="PXE836" s="231"/>
      <c r="PXF836" s="231"/>
      <c r="PXG836" s="231"/>
      <c r="PXH836" s="231"/>
      <c r="PXI836" s="231"/>
      <c r="PXJ836" s="231"/>
      <c r="PXK836" s="231"/>
      <c r="PXL836" s="231"/>
      <c r="PXM836" s="231"/>
      <c r="PXN836" s="231"/>
      <c r="PXO836" s="231"/>
      <c r="PXP836" s="231"/>
      <c r="PXQ836" s="231"/>
      <c r="PXR836" s="231"/>
      <c r="PXS836" s="231"/>
      <c r="PXT836" s="231"/>
      <c r="PXU836" s="231"/>
      <c r="PXV836" s="231"/>
      <c r="PXW836" s="231"/>
      <c r="PXX836" s="231"/>
      <c r="PXY836" s="231"/>
      <c r="PXZ836" s="231"/>
      <c r="PYA836" s="231"/>
      <c r="PYB836" s="231"/>
      <c r="PYC836" s="231"/>
      <c r="PYD836" s="231"/>
      <c r="PYE836" s="231"/>
      <c r="PYF836" s="231"/>
      <c r="PYG836" s="231"/>
      <c r="PYH836" s="231"/>
      <c r="PYI836" s="231"/>
      <c r="PYJ836" s="231"/>
      <c r="PYK836" s="231"/>
      <c r="PYL836" s="231"/>
      <c r="PYM836" s="231"/>
      <c r="PYN836" s="231"/>
      <c r="PYO836" s="231"/>
      <c r="PYP836" s="231"/>
      <c r="PYQ836" s="231"/>
      <c r="PYR836" s="231"/>
      <c r="PYS836" s="231"/>
      <c r="PYT836" s="231"/>
      <c r="PYU836" s="231"/>
      <c r="PYV836" s="231"/>
      <c r="PYW836" s="231"/>
      <c r="PYX836" s="231"/>
      <c r="PYY836" s="231"/>
      <c r="PYZ836" s="231"/>
      <c r="PZA836" s="231"/>
      <c r="PZB836" s="231"/>
      <c r="PZC836" s="231"/>
      <c r="PZD836" s="231"/>
      <c r="PZE836" s="231"/>
      <c r="PZF836" s="231"/>
      <c r="PZG836" s="231"/>
      <c r="PZH836" s="231"/>
      <c r="PZI836" s="231"/>
      <c r="PZJ836" s="231"/>
      <c r="PZK836" s="231"/>
      <c r="PZL836" s="231"/>
      <c r="PZM836" s="231"/>
      <c r="PZN836" s="231"/>
      <c r="PZO836" s="231"/>
      <c r="PZP836" s="231"/>
      <c r="PZQ836" s="231"/>
      <c r="PZR836" s="231"/>
      <c r="PZS836" s="231"/>
      <c r="PZT836" s="231"/>
      <c r="PZU836" s="231"/>
      <c r="PZV836" s="231"/>
      <c r="PZW836" s="231"/>
      <c r="PZX836" s="231"/>
      <c r="PZY836" s="231"/>
      <c r="PZZ836" s="231"/>
      <c r="QAA836" s="231"/>
      <c r="QAB836" s="231"/>
      <c r="QAC836" s="231"/>
      <c r="QAD836" s="231"/>
      <c r="QAE836" s="231"/>
      <c r="QAF836" s="231"/>
      <c r="QAG836" s="231"/>
      <c r="QAH836" s="231"/>
      <c r="QAI836" s="231"/>
      <c r="QAJ836" s="231"/>
      <c r="QAK836" s="231"/>
      <c r="QAL836" s="231"/>
      <c r="QAM836" s="231"/>
      <c r="QAN836" s="231"/>
      <c r="QAO836" s="231"/>
      <c r="QAP836" s="231"/>
      <c r="QAQ836" s="231"/>
      <c r="QAR836" s="231"/>
      <c r="QAS836" s="231"/>
      <c r="QAT836" s="231"/>
      <c r="QAU836" s="231"/>
      <c r="QAV836" s="231"/>
      <c r="QAW836" s="231"/>
      <c r="QAX836" s="231"/>
      <c r="QAY836" s="231"/>
      <c r="QAZ836" s="231"/>
      <c r="QBA836" s="231"/>
      <c r="QBB836" s="231"/>
      <c r="QBC836" s="231"/>
      <c r="QBD836" s="231"/>
      <c r="QBE836" s="231"/>
      <c r="QBF836" s="231"/>
      <c r="QBG836" s="231"/>
      <c r="QBH836" s="231"/>
      <c r="QBI836" s="231"/>
      <c r="QBJ836" s="231"/>
      <c r="QBK836" s="231"/>
      <c r="QBL836" s="231"/>
      <c r="QBM836" s="231"/>
      <c r="QBN836" s="231"/>
      <c r="QBO836" s="231"/>
      <c r="QBP836" s="231"/>
      <c r="QBQ836" s="231"/>
      <c r="QBR836" s="231"/>
      <c r="QBS836" s="231"/>
      <c r="QBT836" s="231"/>
      <c r="QBU836" s="231"/>
      <c r="QBV836" s="231"/>
      <c r="QBW836" s="231"/>
      <c r="QBX836" s="231"/>
      <c r="QBY836" s="231"/>
      <c r="QBZ836" s="231"/>
      <c r="QCA836" s="231"/>
      <c r="QCB836" s="231"/>
      <c r="QCC836" s="231"/>
      <c r="QCD836" s="231"/>
      <c r="QCE836" s="231"/>
      <c r="QCF836" s="231"/>
      <c r="QCG836" s="231"/>
      <c r="QCH836" s="231"/>
      <c r="QCI836" s="231"/>
      <c r="QCJ836" s="231"/>
      <c r="QCK836" s="231"/>
      <c r="QCL836" s="231"/>
      <c r="QCM836" s="231"/>
      <c r="QCN836" s="231"/>
      <c r="QCO836" s="231"/>
      <c r="QCP836" s="231"/>
      <c r="QCQ836" s="231"/>
      <c r="QCR836" s="231"/>
      <c r="QCS836" s="231"/>
      <c r="QCT836" s="231"/>
      <c r="QCU836" s="231"/>
      <c r="QCV836" s="231"/>
      <c r="QCW836" s="231"/>
      <c r="QCX836" s="231"/>
      <c r="QCY836" s="231"/>
      <c r="QCZ836" s="231"/>
      <c r="QDA836" s="231"/>
      <c r="QDB836" s="231"/>
      <c r="QDC836" s="231"/>
      <c r="QDD836" s="231"/>
      <c r="QDE836" s="231"/>
      <c r="QDF836" s="231"/>
      <c r="QDG836" s="231"/>
      <c r="QDH836" s="231"/>
      <c r="QDI836" s="231"/>
      <c r="QDJ836" s="231"/>
      <c r="QDK836" s="231"/>
      <c r="QDL836" s="231"/>
      <c r="QDM836" s="231"/>
      <c r="QDN836" s="231"/>
      <c r="QDO836" s="231"/>
      <c r="QDP836" s="231"/>
      <c r="QDQ836" s="231"/>
      <c r="QDR836" s="231"/>
      <c r="QDS836" s="231"/>
      <c r="QDT836" s="231"/>
      <c r="QDU836" s="231"/>
      <c r="QDV836" s="231"/>
      <c r="QDW836" s="231"/>
      <c r="QDX836" s="231"/>
      <c r="QDY836" s="231"/>
      <c r="QDZ836" s="231"/>
      <c r="QEA836" s="231"/>
      <c r="QEB836" s="231"/>
      <c r="QEC836" s="231"/>
      <c r="QED836" s="231"/>
      <c r="QEE836" s="231"/>
      <c r="QEF836" s="231"/>
      <c r="QEG836" s="231"/>
      <c r="QEH836" s="231"/>
      <c r="QEI836" s="231"/>
      <c r="QEJ836" s="231"/>
      <c r="QEK836" s="231"/>
      <c r="QEL836" s="231"/>
      <c r="QEM836" s="231"/>
      <c r="QEN836" s="231"/>
      <c r="QEO836" s="231"/>
      <c r="QEP836" s="231"/>
      <c r="QEQ836" s="231"/>
      <c r="QER836" s="231"/>
      <c r="QES836" s="231"/>
      <c r="QET836" s="231"/>
      <c r="QEU836" s="231"/>
      <c r="QEV836" s="231"/>
      <c r="QEW836" s="231"/>
      <c r="QEX836" s="231"/>
      <c r="QEY836" s="231"/>
      <c r="QEZ836" s="231"/>
      <c r="QFA836" s="231"/>
      <c r="QFB836" s="231"/>
      <c r="QFC836" s="231"/>
      <c r="QFD836" s="231"/>
      <c r="QFE836" s="231"/>
      <c r="QFF836" s="231"/>
      <c r="QFG836" s="231"/>
      <c r="QFH836" s="231"/>
      <c r="QFI836" s="231"/>
      <c r="QFJ836" s="231"/>
      <c r="QFK836" s="231"/>
      <c r="QFL836" s="231"/>
      <c r="QFM836" s="231"/>
      <c r="QFN836" s="231"/>
      <c r="QFO836" s="231"/>
      <c r="QFP836" s="231"/>
      <c r="QFQ836" s="231"/>
      <c r="QFR836" s="231"/>
      <c r="QFS836" s="231"/>
      <c r="QFT836" s="231"/>
      <c r="QFU836" s="231"/>
      <c r="QFV836" s="231"/>
      <c r="QFW836" s="231"/>
      <c r="QFX836" s="231"/>
      <c r="QFY836" s="231"/>
      <c r="QFZ836" s="231"/>
      <c r="QGA836" s="231"/>
      <c r="QGB836" s="231"/>
      <c r="QGC836" s="231"/>
      <c r="QGD836" s="231"/>
      <c r="QGE836" s="231"/>
      <c r="QGF836" s="231"/>
      <c r="QGG836" s="231"/>
      <c r="QGH836" s="231"/>
      <c r="QGI836" s="231"/>
      <c r="QGJ836" s="231"/>
      <c r="QGK836" s="231"/>
      <c r="QGL836" s="231"/>
      <c r="QGM836" s="231"/>
      <c r="QGN836" s="231"/>
      <c r="QGO836" s="231"/>
      <c r="QGP836" s="231"/>
      <c r="QGQ836" s="231"/>
      <c r="QGR836" s="231"/>
      <c r="QGS836" s="231"/>
      <c r="QGT836" s="231"/>
      <c r="QGU836" s="231"/>
      <c r="QGV836" s="231"/>
      <c r="QGW836" s="231"/>
      <c r="QGX836" s="231"/>
      <c r="QGY836" s="231"/>
      <c r="QGZ836" s="231"/>
      <c r="QHA836" s="231"/>
      <c r="QHB836" s="231"/>
      <c r="QHC836" s="231"/>
      <c r="QHD836" s="231"/>
      <c r="QHE836" s="231"/>
      <c r="QHF836" s="231"/>
      <c r="QHG836" s="231"/>
      <c r="QHH836" s="231"/>
      <c r="QHI836" s="231"/>
      <c r="QHJ836" s="231"/>
      <c r="QHK836" s="231"/>
      <c r="QHL836" s="231"/>
      <c r="QHM836" s="231"/>
      <c r="QHN836" s="231"/>
      <c r="QHO836" s="231"/>
      <c r="QHP836" s="231"/>
      <c r="QHQ836" s="231"/>
      <c r="QHR836" s="231"/>
      <c r="QHS836" s="231"/>
      <c r="QHT836" s="231"/>
      <c r="QHU836" s="231"/>
      <c r="QHV836" s="231"/>
      <c r="QHW836" s="231"/>
      <c r="QHX836" s="231"/>
      <c r="QHY836" s="231"/>
      <c r="QHZ836" s="231"/>
      <c r="QIA836" s="231"/>
      <c r="QIB836" s="231"/>
      <c r="QIC836" s="231"/>
      <c r="QID836" s="231"/>
      <c r="QIE836" s="231"/>
      <c r="QIF836" s="231"/>
      <c r="QIG836" s="231"/>
      <c r="QIH836" s="231"/>
      <c r="QII836" s="231"/>
      <c r="QIJ836" s="231"/>
      <c r="QIK836" s="231"/>
      <c r="QIL836" s="231"/>
      <c r="QIM836" s="231"/>
      <c r="QIN836" s="231"/>
      <c r="QIO836" s="231"/>
      <c r="QIP836" s="231"/>
      <c r="QIQ836" s="231"/>
      <c r="QIR836" s="231"/>
      <c r="QIS836" s="231"/>
      <c r="QIT836" s="231"/>
      <c r="QIU836" s="231"/>
      <c r="QIV836" s="231"/>
      <c r="QIW836" s="231"/>
      <c r="QIX836" s="231"/>
      <c r="QIY836" s="231"/>
      <c r="QIZ836" s="231"/>
      <c r="QJA836" s="231"/>
      <c r="QJB836" s="231"/>
      <c r="QJC836" s="231"/>
      <c r="QJD836" s="231"/>
      <c r="QJE836" s="231"/>
      <c r="QJF836" s="231"/>
      <c r="QJG836" s="231"/>
      <c r="QJH836" s="231"/>
      <c r="QJI836" s="231"/>
      <c r="QJJ836" s="231"/>
      <c r="QJK836" s="231"/>
      <c r="QJL836" s="231"/>
      <c r="QJM836" s="231"/>
      <c r="QJN836" s="231"/>
      <c r="QJO836" s="231"/>
      <c r="QJP836" s="231"/>
      <c r="QJQ836" s="231"/>
      <c r="QJR836" s="231"/>
      <c r="QJS836" s="231"/>
      <c r="QJT836" s="231"/>
      <c r="QJU836" s="231"/>
      <c r="QJV836" s="231"/>
      <c r="QJW836" s="231"/>
      <c r="QJX836" s="231"/>
      <c r="QJY836" s="231"/>
      <c r="QJZ836" s="231"/>
      <c r="QKA836" s="231"/>
      <c r="QKB836" s="231"/>
      <c r="QKC836" s="231"/>
      <c r="QKD836" s="231"/>
      <c r="QKE836" s="231"/>
      <c r="QKF836" s="231"/>
      <c r="QKG836" s="231"/>
      <c r="QKH836" s="231"/>
      <c r="QKI836" s="231"/>
      <c r="QKJ836" s="231"/>
      <c r="QKK836" s="231"/>
      <c r="QKL836" s="231"/>
      <c r="QKM836" s="231"/>
      <c r="QKN836" s="231"/>
      <c r="QKO836" s="231"/>
      <c r="QKP836" s="231"/>
      <c r="QKQ836" s="231"/>
      <c r="QKR836" s="231"/>
      <c r="QKS836" s="231"/>
      <c r="QKT836" s="231"/>
      <c r="QKU836" s="231"/>
      <c r="QKV836" s="231"/>
      <c r="QKW836" s="231"/>
      <c r="QKX836" s="231"/>
      <c r="QKY836" s="231"/>
      <c r="QKZ836" s="231"/>
      <c r="QLA836" s="231"/>
      <c r="QLB836" s="231"/>
      <c r="QLC836" s="231"/>
      <c r="QLD836" s="231"/>
      <c r="QLE836" s="231"/>
      <c r="QLF836" s="231"/>
      <c r="QLG836" s="231"/>
      <c r="QLH836" s="231"/>
      <c r="QLI836" s="231"/>
      <c r="QLJ836" s="231"/>
      <c r="QLK836" s="231"/>
      <c r="QLL836" s="231"/>
      <c r="QLM836" s="231"/>
      <c r="QLN836" s="231"/>
      <c r="QLO836" s="231"/>
      <c r="QLP836" s="231"/>
      <c r="QLQ836" s="231"/>
      <c r="QLR836" s="231"/>
      <c r="QLS836" s="231"/>
      <c r="QLT836" s="231"/>
      <c r="QLU836" s="231"/>
      <c r="QLV836" s="231"/>
      <c r="QLW836" s="231"/>
      <c r="QLX836" s="231"/>
      <c r="QLY836" s="231"/>
      <c r="QLZ836" s="231"/>
      <c r="QMA836" s="231"/>
      <c r="QMB836" s="231"/>
      <c r="QMC836" s="231"/>
      <c r="QMD836" s="231"/>
      <c r="QME836" s="231"/>
      <c r="QMF836" s="231"/>
      <c r="QMG836" s="231"/>
      <c r="QMH836" s="231"/>
      <c r="QMI836" s="231"/>
      <c r="QMJ836" s="231"/>
      <c r="QMK836" s="231"/>
      <c r="QML836" s="231"/>
      <c r="QMM836" s="231"/>
      <c r="QMN836" s="231"/>
      <c r="QMO836" s="231"/>
      <c r="QMP836" s="231"/>
      <c r="QMQ836" s="231"/>
      <c r="QMR836" s="231"/>
      <c r="QMS836" s="231"/>
      <c r="QMT836" s="231"/>
      <c r="QMU836" s="231"/>
      <c r="QMV836" s="231"/>
      <c r="QMW836" s="231"/>
      <c r="QMX836" s="231"/>
      <c r="QMY836" s="231"/>
      <c r="QMZ836" s="231"/>
      <c r="QNA836" s="231"/>
      <c r="QNB836" s="231"/>
      <c r="QNC836" s="231"/>
      <c r="QND836" s="231"/>
      <c r="QNE836" s="231"/>
      <c r="QNF836" s="231"/>
      <c r="QNG836" s="231"/>
      <c r="QNH836" s="231"/>
      <c r="QNI836" s="231"/>
      <c r="QNJ836" s="231"/>
      <c r="QNK836" s="231"/>
      <c r="QNL836" s="231"/>
      <c r="QNM836" s="231"/>
      <c r="QNN836" s="231"/>
      <c r="QNO836" s="231"/>
      <c r="QNP836" s="231"/>
      <c r="QNQ836" s="231"/>
      <c r="QNR836" s="231"/>
      <c r="QNS836" s="231"/>
      <c r="QNT836" s="231"/>
      <c r="QNU836" s="231"/>
      <c r="QNV836" s="231"/>
      <c r="QNW836" s="231"/>
      <c r="QNX836" s="231"/>
      <c r="QNY836" s="231"/>
      <c r="QNZ836" s="231"/>
      <c r="QOA836" s="231"/>
      <c r="QOB836" s="231"/>
      <c r="QOC836" s="231"/>
      <c r="QOD836" s="231"/>
      <c r="QOE836" s="231"/>
      <c r="QOF836" s="231"/>
      <c r="QOG836" s="231"/>
      <c r="QOH836" s="231"/>
      <c r="QOI836" s="231"/>
      <c r="QOJ836" s="231"/>
      <c r="QOK836" s="231"/>
      <c r="QOL836" s="231"/>
      <c r="QOM836" s="231"/>
      <c r="QON836" s="231"/>
      <c r="QOO836" s="231"/>
      <c r="QOP836" s="231"/>
      <c r="QOQ836" s="231"/>
      <c r="QOR836" s="231"/>
      <c r="QOS836" s="231"/>
      <c r="QOT836" s="231"/>
      <c r="QOU836" s="231"/>
      <c r="QOV836" s="231"/>
      <c r="QOW836" s="231"/>
      <c r="QOX836" s="231"/>
      <c r="QOY836" s="231"/>
      <c r="QOZ836" s="231"/>
      <c r="QPA836" s="231"/>
      <c r="QPB836" s="231"/>
      <c r="QPC836" s="231"/>
      <c r="QPD836" s="231"/>
      <c r="QPE836" s="231"/>
      <c r="QPF836" s="231"/>
      <c r="QPG836" s="231"/>
      <c r="QPH836" s="231"/>
      <c r="QPI836" s="231"/>
      <c r="QPJ836" s="231"/>
      <c r="QPK836" s="231"/>
      <c r="QPL836" s="231"/>
      <c r="QPM836" s="231"/>
      <c r="QPN836" s="231"/>
      <c r="QPO836" s="231"/>
      <c r="QPP836" s="231"/>
      <c r="QPQ836" s="231"/>
      <c r="QPR836" s="231"/>
      <c r="QPS836" s="231"/>
      <c r="QPT836" s="231"/>
      <c r="QPU836" s="231"/>
      <c r="QPV836" s="231"/>
      <c r="QPW836" s="231"/>
      <c r="QPX836" s="231"/>
      <c r="QPY836" s="231"/>
      <c r="QPZ836" s="231"/>
      <c r="QQA836" s="231"/>
      <c r="QQB836" s="231"/>
      <c r="QQC836" s="231"/>
      <c r="QQD836" s="231"/>
      <c r="QQE836" s="231"/>
      <c r="QQF836" s="231"/>
      <c r="QQG836" s="231"/>
      <c r="QQH836" s="231"/>
      <c r="QQI836" s="231"/>
      <c r="QQJ836" s="231"/>
      <c r="QQK836" s="231"/>
      <c r="QQL836" s="231"/>
      <c r="QQM836" s="231"/>
      <c r="QQN836" s="231"/>
      <c r="QQO836" s="231"/>
      <c r="QQP836" s="231"/>
      <c r="QQQ836" s="231"/>
      <c r="QQR836" s="231"/>
      <c r="QQS836" s="231"/>
      <c r="QQT836" s="231"/>
      <c r="QQU836" s="231"/>
      <c r="QQV836" s="231"/>
      <c r="QQW836" s="231"/>
      <c r="QQX836" s="231"/>
      <c r="QQY836" s="231"/>
      <c r="QQZ836" s="231"/>
      <c r="QRA836" s="231"/>
      <c r="QRB836" s="231"/>
      <c r="QRC836" s="231"/>
      <c r="QRD836" s="231"/>
      <c r="QRE836" s="231"/>
      <c r="QRF836" s="231"/>
      <c r="QRG836" s="231"/>
      <c r="QRH836" s="231"/>
      <c r="QRI836" s="231"/>
      <c r="QRJ836" s="231"/>
      <c r="QRK836" s="231"/>
      <c r="QRL836" s="231"/>
      <c r="QRM836" s="231"/>
      <c r="QRN836" s="231"/>
      <c r="QRO836" s="231"/>
      <c r="QRP836" s="231"/>
      <c r="QRQ836" s="231"/>
      <c r="QRR836" s="231"/>
      <c r="QRS836" s="231"/>
      <c r="QRT836" s="231"/>
      <c r="QRU836" s="231"/>
      <c r="QRV836" s="231"/>
      <c r="QRW836" s="231"/>
      <c r="QRX836" s="231"/>
      <c r="QRY836" s="231"/>
      <c r="QRZ836" s="231"/>
      <c r="QSA836" s="231"/>
      <c r="QSB836" s="231"/>
      <c r="QSC836" s="231"/>
      <c r="QSD836" s="231"/>
      <c r="QSE836" s="231"/>
      <c r="QSF836" s="231"/>
      <c r="QSG836" s="231"/>
      <c r="QSH836" s="231"/>
      <c r="QSI836" s="231"/>
      <c r="QSJ836" s="231"/>
      <c r="QSK836" s="231"/>
      <c r="QSL836" s="231"/>
      <c r="QSM836" s="231"/>
      <c r="QSN836" s="231"/>
      <c r="QSO836" s="231"/>
      <c r="QSP836" s="231"/>
      <c r="QSQ836" s="231"/>
      <c r="QSR836" s="231"/>
      <c r="QSS836" s="231"/>
      <c r="QST836" s="231"/>
      <c r="QSU836" s="231"/>
      <c r="QSV836" s="231"/>
      <c r="QSW836" s="231"/>
      <c r="QSX836" s="231"/>
      <c r="QSY836" s="231"/>
      <c r="QSZ836" s="231"/>
      <c r="QTA836" s="231"/>
      <c r="QTB836" s="231"/>
      <c r="QTC836" s="231"/>
      <c r="QTD836" s="231"/>
      <c r="QTE836" s="231"/>
      <c r="QTF836" s="231"/>
      <c r="QTG836" s="231"/>
      <c r="QTH836" s="231"/>
      <c r="QTI836" s="231"/>
      <c r="QTJ836" s="231"/>
      <c r="QTK836" s="231"/>
      <c r="QTL836" s="231"/>
      <c r="QTM836" s="231"/>
      <c r="QTN836" s="231"/>
      <c r="QTO836" s="231"/>
      <c r="QTP836" s="231"/>
      <c r="QTQ836" s="231"/>
      <c r="QTR836" s="231"/>
      <c r="QTS836" s="231"/>
      <c r="QTT836" s="231"/>
      <c r="QTU836" s="231"/>
      <c r="QTV836" s="231"/>
      <c r="QTW836" s="231"/>
      <c r="QTX836" s="231"/>
      <c r="QTY836" s="231"/>
      <c r="QTZ836" s="231"/>
      <c r="QUA836" s="231"/>
      <c r="QUB836" s="231"/>
      <c r="QUC836" s="231"/>
      <c r="QUD836" s="231"/>
      <c r="QUE836" s="231"/>
      <c r="QUF836" s="231"/>
      <c r="QUG836" s="231"/>
      <c r="QUH836" s="231"/>
      <c r="QUI836" s="231"/>
      <c r="QUJ836" s="231"/>
      <c r="QUK836" s="231"/>
      <c r="QUL836" s="231"/>
      <c r="QUM836" s="231"/>
      <c r="QUN836" s="231"/>
      <c r="QUO836" s="231"/>
      <c r="QUP836" s="231"/>
      <c r="QUQ836" s="231"/>
      <c r="QUR836" s="231"/>
      <c r="QUS836" s="231"/>
      <c r="QUT836" s="231"/>
      <c r="QUU836" s="231"/>
      <c r="QUV836" s="231"/>
      <c r="QUW836" s="231"/>
      <c r="QUX836" s="231"/>
      <c r="QUY836" s="231"/>
      <c r="QUZ836" s="231"/>
      <c r="QVA836" s="231"/>
      <c r="QVB836" s="231"/>
      <c r="QVC836" s="231"/>
      <c r="QVD836" s="231"/>
      <c r="QVE836" s="231"/>
      <c r="QVF836" s="231"/>
      <c r="QVG836" s="231"/>
      <c r="QVH836" s="231"/>
      <c r="QVI836" s="231"/>
      <c r="QVJ836" s="231"/>
      <c r="QVK836" s="231"/>
      <c r="QVL836" s="231"/>
      <c r="QVM836" s="231"/>
      <c r="QVN836" s="231"/>
      <c r="QVO836" s="231"/>
      <c r="QVP836" s="231"/>
      <c r="QVQ836" s="231"/>
      <c r="QVR836" s="231"/>
      <c r="QVS836" s="231"/>
      <c r="QVT836" s="231"/>
      <c r="QVU836" s="231"/>
      <c r="QVV836" s="231"/>
      <c r="QVW836" s="231"/>
      <c r="QVX836" s="231"/>
      <c r="QVY836" s="231"/>
      <c r="QVZ836" s="231"/>
      <c r="QWA836" s="231"/>
      <c r="QWB836" s="231"/>
      <c r="QWC836" s="231"/>
      <c r="QWD836" s="231"/>
      <c r="QWE836" s="231"/>
      <c r="QWF836" s="231"/>
      <c r="QWG836" s="231"/>
      <c r="QWH836" s="231"/>
      <c r="QWI836" s="231"/>
      <c r="QWJ836" s="231"/>
      <c r="QWK836" s="231"/>
      <c r="QWL836" s="231"/>
      <c r="QWM836" s="231"/>
      <c r="QWN836" s="231"/>
      <c r="QWO836" s="231"/>
      <c r="QWP836" s="231"/>
      <c r="QWQ836" s="231"/>
      <c r="QWR836" s="231"/>
      <c r="QWS836" s="231"/>
      <c r="QWT836" s="231"/>
      <c r="QWU836" s="231"/>
      <c r="QWV836" s="231"/>
      <c r="QWW836" s="231"/>
      <c r="QWX836" s="231"/>
      <c r="QWY836" s="231"/>
      <c r="QWZ836" s="231"/>
      <c r="QXA836" s="231"/>
      <c r="QXB836" s="231"/>
      <c r="QXC836" s="231"/>
      <c r="QXD836" s="231"/>
      <c r="QXE836" s="231"/>
      <c r="QXF836" s="231"/>
      <c r="QXG836" s="231"/>
      <c r="QXH836" s="231"/>
      <c r="QXI836" s="231"/>
      <c r="QXJ836" s="231"/>
      <c r="QXK836" s="231"/>
      <c r="QXL836" s="231"/>
      <c r="QXM836" s="231"/>
      <c r="QXN836" s="231"/>
      <c r="QXO836" s="231"/>
      <c r="QXP836" s="231"/>
      <c r="QXQ836" s="231"/>
      <c r="QXR836" s="231"/>
      <c r="QXS836" s="231"/>
      <c r="QXT836" s="231"/>
      <c r="QXU836" s="231"/>
      <c r="QXV836" s="231"/>
      <c r="QXW836" s="231"/>
      <c r="QXX836" s="231"/>
      <c r="QXY836" s="231"/>
      <c r="QXZ836" s="231"/>
      <c r="QYA836" s="231"/>
      <c r="QYB836" s="231"/>
      <c r="QYC836" s="231"/>
      <c r="QYD836" s="231"/>
      <c r="QYE836" s="231"/>
      <c r="QYF836" s="231"/>
      <c r="QYG836" s="231"/>
      <c r="QYH836" s="231"/>
      <c r="QYI836" s="231"/>
      <c r="QYJ836" s="231"/>
      <c r="QYK836" s="231"/>
      <c r="QYL836" s="231"/>
      <c r="QYM836" s="231"/>
      <c r="QYN836" s="231"/>
      <c r="QYO836" s="231"/>
      <c r="QYP836" s="231"/>
      <c r="QYQ836" s="231"/>
      <c r="QYR836" s="231"/>
      <c r="QYS836" s="231"/>
      <c r="QYT836" s="231"/>
      <c r="QYU836" s="231"/>
      <c r="QYV836" s="231"/>
      <c r="QYW836" s="231"/>
      <c r="QYX836" s="231"/>
      <c r="QYY836" s="231"/>
      <c r="QYZ836" s="231"/>
      <c r="QZA836" s="231"/>
      <c r="QZB836" s="231"/>
      <c r="QZC836" s="231"/>
      <c r="QZD836" s="231"/>
      <c r="QZE836" s="231"/>
      <c r="QZF836" s="231"/>
      <c r="QZG836" s="231"/>
      <c r="QZH836" s="231"/>
      <c r="QZI836" s="231"/>
      <c r="QZJ836" s="231"/>
      <c r="QZK836" s="231"/>
      <c r="QZL836" s="231"/>
      <c r="QZM836" s="231"/>
      <c r="QZN836" s="231"/>
      <c r="QZO836" s="231"/>
      <c r="QZP836" s="231"/>
      <c r="QZQ836" s="231"/>
      <c r="QZR836" s="231"/>
      <c r="QZS836" s="231"/>
      <c r="QZT836" s="231"/>
      <c r="QZU836" s="231"/>
      <c r="QZV836" s="231"/>
      <c r="QZW836" s="231"/>
      <c r="QZX836" s="231"/>
      <c r="QZY836" s="231"/>
      <c r="QZZ836" s="231"/>
      <c r="RAA836" s="231"/>
      <c r="RAB836" s="231"/>
      <c r="RAC836" s="231"/>
      <c r="RAD836" s="231"/>
      <c r="RAE836" s="231"/>
      <c r="RAF836" s="231"/>
      <c r="RAG836" s="231"/>
      <c r="RAH836" s="231"/>
      <c r="RAI836" s="231"/>
      <c r="RAJ836" s="231"/>
      <c r="RAK836" s="231"/>
      <c r="RAL836" s="231"/>
      <c r="RAM836" s="231"/>
      <c r="RAN836" s="231"/>
      <c r="RAO836" s="231"/>
      <c r="RAP836" s="231"/>
      <c r="RAQ836" s="231"/>
      <c r="RAR836" s="231"/>
      <c r="RAS836" s="231"/>
      <c r="RAT836" s="231"/>
      <c r="RAU836" s="231"/>
      <c r="RAV836" s="231"/>
      <c r="RAW836" s="231"/>
      <c r="RAX836" s="231"/>
      <c r="RAY836" s="231"/>
      <c r="RAZ836" s="231"/>
      <c r="RBA836" s="231"/>
      <c r="RBB836" s="231"/>
      <c r="RBC836" s="231"/>
      <c r="RBD836" s="231"/>
      <c r="RBE836" s="231"/>
      <c r="RBF836" s="231"/>
      <c r="RBG836" s="231"/>
      <c r="RBH836" s="231"/>
      <c r="RBI836" s="231"/>
      <c r="RBJ836" s="231"/>
      <c r="RBK836" s="231"/>
      <c r="RBL836" s="231"/>
      <c r="RBM836" s="231"/>
      <c r="RBN836" s="231"/>
      <c r="RBO836" s="231"/>
      <c r="RBP836" s="231"/>
      <c r="RBQ836" s="231"/>
      <c r="RBR836" s="231"/>
      <c r="RBS836" s="231"/>
      <c r="RBT836" s="231"/>
      <c r="RBU836" s="231"/>
      <c r="RBV836" s="231"/>
      <c r="RBW836" s="231"/>
      <c r="RBX836" s="231"/>
      <c r="RBY836" s="231"/>
      <c r="RBZ836" s="231"/>
      <c r="RCA836" s="231"/>
      <c r="RCB836" s="231"/>
      <c r="RCC836" s="231"/>
      <c r="RCD836" s="231"/>
      <c r="RCE836" s="231"/>
      <c r="RCF836" s="231"/>
      <c r="RCG836" s="231"/>
      <c r="RCH836" s="231"/>
      <c r="RCI836" s="231"/>
      <c r="RCJ836" s="231"/>
      <c r="RCK836" s="231"/>
      <c r="RCL836" s="231"/>
      <c r="RCM836" s="231"/>
      <c r="RCN836" s="231"/>
      <c r="RCO836" s="231"/>
      <c r="RCP836" s="231"/>
      <c r="RCQ836" s="231"/>
      <c r="RCR836" s="231"/>
      <c r="RCS836" s="231"/>
      <c r="RCT836" s="231"/>
      <c r="RCU836" s="231"/>
      <c r="RCV836" s="231"/>
      <c r="RCW836" s="231"/>
      <c r="RCX836" s="231"/>
      <c r="RCY836" s="231"/>
      <c r="RCZ836" s="231"/>
      <c r="RDA836" s="231"/>
      <c r="RDB836" s="231"/>
      <c r="RDC836" s="231"/>
      <c r="RDD836" s="231"/>
      <c r="RDE836" s="231"/>
      <c r="RDF836" s="231"/>
      <c r="RDG836" s="231"/>
      <c r="RDH836" s="231"/>
      <c r="RDI836" s="231"/>
      <c r="RDJ836" s="231"/>
      <c r="RDK836" s="231"/>
      <c r="RDL836" s="231"/>
      <c r="RDM836" s="231"/>
      <c r="RDN836" s="231"/>
      <c r="RDO836" s="231"/>
      <c r="RDP836" s="231"/>
      <c r="RDQ836" s="231"/>
      <c r="RDR836" s="231"/>
      <c r="RDS836" s="231"/>
      <c r="RDT836" s="231"/>
      <c r="RDU836" s="231"/>
      <c r="RDV836" s="231"/>
      <c r="RDW836" s="231"/>
      <c r="RDX836" s="231"/>
      <c r="RDY836" s="231"/>
      <c r="RDZ836" s="231"/>
      <c r="REA836" s="231"/>
      <c r="REB836" s="231"/>
      <c r="REC836" s="231"/>
      <c r="RED836" s="231"/>
      <c r="REE836" s="231"/>
      <c r="REF836" s="231"/>
      <c r="REG836" s="231"/>
      <c r="REH836" s="231"/>
      <c r="REI836" s="231"/>
      <c r="REJ836" s="231"/>
      <c r="REK836" s="231"/>
      <c r="REL836" s="231"/>
      <c r="REM836" s="231"/>
      <c r="REN836" s="231"/>
      <c r="REO836" s="231"/>
      <c r="REP836" s="231"/>
      <c r="REQ836" s="231"/>
      <c r="RER836" s="231"/>
      <c r="RES836" s="231"/>
      <c r="RET836" s="231"/>
      <c r="REU836" s="231"/>
      <c r="REV836" s="231"/>
      <c r="REW836" s="231"/>
      <c r="REX836" s="231"/>
      <c r="REY836" s="231"/>
      <c r="REZ836" s="231"/>
      <c r="RFA836" s="231"/>
      <c r="RFB836" s="231"/>
      <c r="RFC836" s="231"/>
      <c r="RFD836" s="231"/>
      <c r="RFE836" s="231"/>
      <c r="RFF836" s="231"/>
      <c r="RFG836" s="231"/>
      <c r="RFH836" s="231"/>
      <c r="RFI836" s="231"/>
      <c r="RFJ836" s="231"/>
      <c r="RFK836" s="231"/>
      <c r="RFL836" s="231"/>
      <c r="RFM836" s="231"/>
      <c r="RFN836" s="231"/>
      <c r="RFO836" s="231"/>
      <c r="RFP836" s="231"/>
      <c r="RFQ836" s="231"/>
      <c r="RFR836" s="231"/>
      <c r="RFS836" s="231"/>
      <c r="RFT836" s="231"/>
      <c r="RFU836" s="231"/>
      <c r="RFV836" s="231"/>
      <c r="RFW836" s="231"/>
      <c r="RFX836" s="231"/>
      <c r="RFY836" s="231"/>
      <c r="RFZ836" s="231"/>
      <c r="RGA836" s="231"/>
      <c r="RGB836" s="231"/>
      <c r="RGC836" s="231"/>
      <c r="RGD836" s="231"/>
      <c r="RGE836" s="231"/>
      <c r="RGF836" s="231"/>
      <c r="RGG836" s="231"/>
      <c r="RGH836" s="231"/>
      <c r="RGI836" s="231"/>
      <c r="RGJ836" s="231"/>
      <c r="RGK836" s="231"/>
      <c r="RGL836" s="231"/>
      <c r="RGM836" s="231"/>
      <c r="RGN836" s="231"/>
      <c r="RGO836" s="231"/>
      <c r="RGP836" s="231"/>
      <c r="RGQ836" s="231"/>
      <c r="RGR836" s="231"/>
      <c r="RGS836" s="231"/>
      <c r="RGT836" s="231"/>
      <c r="RGU836" s="231"/>
      <c r="RGV836" s="231"/>
      <c r="RGW836" s="231"/>
      <c r="RGX836" s="231"/>
      <c r="RGY836" s="231"/>
      <c r="RGZ836" s="231"/>
      <c r="RHA836" s="231"/>
      <c r="RHB836" s="231"/>
      <c r="RHC836" s="231"/>
      <c r="RHD836" s="231"/>
      <c r="RHE836" s="231"/>
      <c r="RHF836" s="231"/>
      <c r="RHG836" s="231"/>
      <c r="RHH836" s="231"/>
      <c r="RHI836" s="231"/>
      <c r="RHJ836" s="231"/>
      <c r="RHK836" s="231"/>
      <c r="RHL836" s="231"/>
      <c r="RHM836" s="231"/>
      <c r="RHN836" s="231"/>
      <c r="RHO836" s="231"/>
      <c r="RHP836" s="231"/>
      <c r="RHQ836" s="231"/>
      <c r="RHR836" s="231"/>
      <c r="RHS836" s="231"/>
      <c r="RHT836" s="231"/>
      <c r="RHU836" s="231"/>
      <c r="RHV836" s="231"/>
      <c r="RHW836" s="231"/>
      <c r="RHX836" s="231"/>
      <c r="RHY836" s="231"/>
      <c r="RHZ836" s="231"/>
      <c r="RIA836" s="231"/>
      <c r="RIB836" s="231"/>
      <c r="RIC836" s="231"/>
      <c r="RID836" s="231"/>
      <c r="RIE836" s="231"/>
      <c r="RIF836" s="231"/>
      <c r="RIG836" s="231"/>
      <c r="RIH836" s="231"/>
      <c r="RII836" s="231"/>
      <c r="RIJ836" s="231"/>
      <c r="RIK836" s="231"/>
      <c r="RIL836" s="231"/>
      <c r="RIM836" s="231"/>
      <c r="RIN836" s="231"/>
      <c r="RIO836" s="231"/>
      <c r="RIP836" s="231"/>
      <c r="RIQ836" s="231"/>
      <c r="RIR836" s="231"/>
      <c r="RIS836" s="231"/>
      <c r="RIT836" s="231"/>
      <c r="RIU836" s="231"/>
      <c r="RIV836" s="231"/>
      <c r="RIW836" s="231"/>
      <c r="RIX836" s="231"/>
      <c r="RIY836" s="231"/>
      <c r="RIZ836" s="231"/>
      <c r="RJA836" s="231"/>
      <c r="RJB836" s="231"/>
      <c r="RJC836" s="231"/>
      <c r="RJD836" s="231"/>
      <c r="RJE836" s="231"/>
      <c r="RJF836" s="231"/>
      <c r="RJG836" s="231"/>
      <c r="RJH836" s="231"/>
      <c r="RJI836" s="231"/>
      <c r="RJJ836" s="231"/>
      <c r="RJK836" s="231"/>
      <c r="RJL836" s="231"/>
      <c r="RJM836" s="231"/>
      <c r="RJN836" s="231"/>
      <c r="RJO836" s="231"/>
      <c r="RJP836" s="231"/>
      <c r="RJQ836" s="231"/>
      <c r="RJR836" s="231"/>
      <c r="RJS836" s="231"/>
      <c r="RJT836" s="231"/>
      <c r="RJU836" s="231"/>
      <c r="RJV836" s="231"/>
      <c r="RJW836" s="231"/>
      <c r="RJX836" s="231"/>
      <c r="RJY836" s="231"/>
      <c r="RJZ836" s="231"/>
      <c r="RKA836" s="231"/>
      <c r="RKB836" s="231"/>
      <c r="RKC836" s="231"/>
      <c r="RKD836" s="231"/>
      <c r="RKE836" s="231"/>
      <c r="RKF836" s="231"/>
      <c r="RKG836" s="231"/>
      <c r="RKH836" s="231"/>
      <c r="RKI836" s="231"/>
      <c r="RKJ836" s="231"/>
      <c r="RKK836" s="231"/>
      <c r="RKL836" s="231"/>
      <c r="RKM836" s="231"/>
      <c r="RKN836" s="231"/>
      <c r="RKO836" s="231"/>
      <c r="RKP836" s="231"/>
      <c r="RKQ836" s="231"/>
      <c r="RKR836" s="231"/>
      <c r="RKS836" s="231"/>
      <c r="RKT836" s="231"/>
      <c r="RKU836" s="231"/>
      <c r="RKV836" s="231"/>
      <c r="RKW836" s="231"/>
      <c r="RKX836" s="231"/>
      <c r="RKY836" s="231"/>
      <c r="RKZ836" s="231"/>
      <c r="RLA836" s="231"/>
      <c r="RLB836" s="231"/>
      <c r="RLC836" s="231"/>
      <c r="RLD836" s="231"/>
      <c r="RLE836" s="231"/>
      <c r="RLF836" s="231"/>
      <c r="RLG836" s="231"/>
      <c r="RLH836" s="231"/>
      <c r="RLI836" s="231"/>
      <c r="RLJ836" s="231"/>
      <c r="RLK836" s="231"/>
      <c r="RLL836" s="231"/>
      <c r="RLM836" s="231"/>
      <c r="RLN836" s="231"/>
      <c r="RLO836" s="231"/>
      <c r="RLP836" s="231"/>
      <c r="RLQ836" s="231"/>
      <c r="RLR836" s="231"/>
      <c r="RLS836" s="231"/>
      <c r="RLT836" s="231"/>
      <c r="RLU836" s="231"/>
      <c r="RLV836" s="231"/>
      <c r="RLW836" s="231"/>
      <c r="RLX836" s="231"/>
      <c r="RLY836" s="231"/>
      <c r="RLZ836" s="231"/>
      <c r="RMA836" s="231"/>
      <c r="RMB836" s="231"/>
      <c r="RMC836" s="231"/>
      <c r="RMD836" s="231"/>
      <c r="RME836" s="231"/>
      <c r="RMF836" s="231"/>
      <c r="RMG836" s="231"/>
      <c r="RMH836" s="231"/>
      <c r="RMI836" s="231"/>
      <c r="RMJ836" s="231"/>
      <c r="RMK836" s="231"/>
      <c r="RML836" s="231"/>
      <c r="RMM836" s="231"/>
      <c r="RMN836" s="231"/>
      <c r="RMO836" s="231"/>
      <c r="RMP836" s="231"/>
      <c r="RMQ836" s="231"/>
      <c r="RMR836" s="231"/>
      <c r="RMS836" s="231"/>
      <c r="RMT836" s="231"/>
      <c r="RMU836" s="231"/>
      <c r="RMV836" s="231"/>
      <c r="RMW836" s="231"/>
      <c r="RMX836" s="231"/>
      <c r="RMY836" s="231"/>
      <c r="RMZ836" s="231"/>
      <c r="RNA836" s="231"/>
      <c r="RNB836" s="231"/>
      <c r="RNC836" s="231"/>
      <c r="RND836" s="231"/>
      <c r="RNE836" s="231"/>
      <c r="RNF836" s="231"/>
      <c r="RNG836" s="231"/>
      <c r="RNH836" s="231"/>
      <c r="RNI836" s="231"/>
      <c r="RNJ836" s="231"/>
      <c r="RNK836" s="231"/>
      <c r="RNL836" s="231"/>
      <c r="RNM836" s="231"/>
      <c r="RNN836" s="231"/>
      <c r="RNO836" s="231"/>
      <c r="RNP836" s="231"/>
      <c r="RNQ836" s="231"/>
      <c r="RNR836" s="231"/>
      <c r="RNS836" s="231"/>
      <c r="RNT836" s="231"/>
      <c r="RNU836" s="231"/>
      <c r="RNV836" s="231"/>
      <c r="RNW836" s="231"/>
      <c r="RNX836" s="231"/>
      <c r="RNY836" s="231"/>
      <c r="RNZ836" s="231"/>
      <c r="ROA836" s="231"/>
      <c r="ROB836" s="231"/>
      <c r="ROC836" s="231"/>
      <c r="ROD836" s="231"/>
      <c r="ROE836" s="231"/>
      <c r="ROF836" s="231"/>
      <c r="ROG836" s="231"/>
      <c r="ROH836" s="231"/>
      <c r="ROI836" s="231"/>
      <c r="ROJ836" s="231"/>
      <c r="ROK836" s="231"/>
      <c r="ROL836" s="231"/>
      <c r="ROM836" s="231"/>
      <c r="RON836" s="231"/>
      <c r="ROO836" s="231"/>
      <c r="ROP836" s="231"/>
      <c r="ROQ836" s="231"/>
      <c r="ROR836" s="231"/>
      <c r="ROS836" s="231"/>
      <c r="ROT836" s="231"/>
      <c r="ROU836" s="231"/>
      <c r="ROV836" s="231"/>
      <c r="ROW836" s="231"/>
      <c r="ROX836" s="231"/>
      <c r="ROY836" s="231"/>
      <c r="ROZ836" s="231"/>
      <c r="RPA836" s="231"/>
      <c r="RPB836" s="231"/>
      <c r="RPC836" s="231"/>
      <c r="RPD836" s="231"/>
      <c r="RPE836" s="231"/>
      <c r="RPF836" s="231"/>
      <c r="RPG836" s="231"/>
      <c r="RPH836" s="231"/>
      <c r="RPI836" s="231"/>
      <c r="RPJ836" s="231"/>
      <c r="RPK836" s="231"/>
      <c r="RPL836" s="231"/>
      <c r="RPM836" s="231"/>
      <c r="RPN836" s="231"/>
      <c r="RPO836" s="231"/>
      <c r="RPP836" s="231"/>
      <c r="RPQ836" s="231"/>
      <c r="RPR836" s="231"/>
      <c r="RPS836" s="231"/>
      <c r="RPT836" s="231"/>
      <c r="RPU836" s="231"/>
      <c r="RPV836" s="231"/>
      <c r="RPW836" s="231"/>
      <c r="RPX836" s="231"/>
      <c r="RPY836" s="231"/>
      <c r="RPZ836" s="231"/>
      <c r="RQA836" s="231"/>
      <c r="RQB836" s="231"/>
      <c r="RQC836" s="231"/>
      <c r="RQD836" s="231"/>
      <c r="RQE836" s="231"/>
      <c r="RQF836" s="231"/>
      <c r="RQG836" s="231"/>
      <c r="RQH836" s="231"/>
      <c r="RQI836" s="231"/>
      <c r="RQJ836" s="231"/>
      <c r="RQK836" s="231"/>
      <c r="RQL836" s="231"/>
      <c r="RQM836" s="231"/>
      <c r="RQN836" s="231"/>
      <c r="RQO836" s="231"/>
      <c r="RQP836" s="231"/>
      <c r="RQQ836" s="231"/>
      <c r="RQR836" s="231"/>
      <c r="RQS836" s="231"/>
      <c r="RQT836" s="231"/>
      <c r="RQU836" s="231"/>
      <c r="RQV836" s="231"/>
      <c r="RQW836" s="231"/>
      <c r="RQX836" s="231"/>
      <c r="RQY836" s="231"/>
      <c r="RQZ836" s="231"/>
      <c r="RRA836" s="231"/>
      <c r="RRB836" s="231"/>
      <c r="RRC836" s="231"/>
      <c r="RRD836" s="231"/>
      <c r="RRE836" s="231"/>
      <c r="RRF836" s="231"/>
      <c r="RRG836" s="231"/>
      <c r="RRH836" s="231"/>
      <c r="RRI836" s="231"/>
      <c r="RRJ836" s="231"/>
      <c r="RRK836" s="231"/>
      <c r="RRL836" s="231"/>
      <c r="RRM836" s="231"/>
      <c r="RRN836" s="231"/>
      <c r="RRO836" s="231"/>
      <c r="RRP836" s="231"/>
      <c r="RRQ836" s="231"/>
      <c r="RRR836" s="231"/>
      <c r="RRS836" s="231"/>
      <c r="RRT836" s="231"/>
      <c r="RRU836" s="231"/>
      <c r="RRV836" s="231"/>
      <c r="RRW836" s="231"/>
      <c r="RRX836" s="231"/>
      <c r="RRY836" s="231"/>
      <c r="RRZ836" s="231"/>
      <c r="RSA836" s="231"/>
      <c r="RSB836" s="231"/>
      <c r="RSC836" s="231"/>
      <c r="RSD836" s="231"/>
      <c r="RSE836" s="231"/>
      <c r="RSF836" s="231"/>
      <c r="RSG836" s="231"/>
      <c r="RSH836" s="231"/>
      <c r="RSI836" s="231"/>
      <c r="RSJ836" s="231"/>
      <c r="RSK836" s="231"/>
      <c r="RSL836" s="231"/>
      <c r="RSM836" s="231"/>
      <c r="RSN836" s="231"/>
      <c r="RSO836" s="231"/>
      <c r="RSP836" s="231"/>
      <c r="RSQ836" s="231"/>
      <c r="RSR836" s="231"/>
      <c r="RSS836" s="231"/>
      <c r="RST836" s="231"/>
      <c r="RSU836" s="231"/>
      <c r="RSV836" s="231"/>
      <c r="RSW836" s="231"/>
      <c r="RSX836" s="231"/>
      <c r="RSY836" s="231"/>
      <c r="RSZ836" s="231"/>
      <c r="RTA836" s="231"/>
      <c r="RTB836" s="231"/>
      <c r="RTC836" s="231"/>
      <c r="RTD836" s="231"/>
      <c r="RTE836" s="231"/>
      <c r="RTF836" s="231"/>
      <c r="RTG836" s="231"/>
      <c r="RTH836" s="231"/>
      <c r="RTI836" s="231"/>
      <c r="RTJ836" s="231"/>
      <c r="RTK836" s="231"/>
      <c r="RTL836" s="231"/>
      <c r="RTM836" s="231"/>
      <c r="RTN836" s="231"/>
      <c r="RTO836" s="231"/>
      <c r="RTP836" s="231"/>
      <c r="RTQ836" s="231"/>
      <c r="RTR836" s="231"/>
      <c r="RTS836" s="231"/>
      <c r="RTT836" s="231"/>
      <c r="RTU836" s="231"/>
      <c r="RTV836" s="231"/>
      <c r="RTW836" s="231"/>
      <c r="RTX836" s="231"/>
      <c r="RTY836" s="231"/>
      <c r="RTZ836" s="231"/>
      <c r="RUA836" s="231"/>
      <c r="RUB836" s="231"/>
      <c r="RUC836" s="231"/>
      <c r="RUD836" s="231"/>
      <c r="RUE836" s="231"/>
      <c r="RUF836" s="231"/>
      <c r="RUG836" s="231"/>
      <c r="RUH836" s="231"/>
      <c r="RUI836" s="231"/>
      <c r="RUJ836" s="231"/>
      <c r="RUK836" s="231"/>
      <c r="RUL836" s="231"/>
      <c r="RUM836" s="231"/>
      <c r="RUN836" s="231"/>
      <c r="RUO836" s="231"/>
      <c r="RUP836" s="231"/>
      <c r="RUQ836" s="231"/>
      <c r="RUR836" s="231"/>
      <c r="RUS836" s="231"/>
      <c r="RUT836" s="231"/>
      <c r="RUU836" s="231"/>
      <c r="RUV836" s="231"/>
      <c r="RUW836" s="231"/>
      <c r="RUX836" s="231"/>
      <c r="RUY836" s="231"/>
      <c r="RUZ836" s="231"/>
      <c r="RVA836" s="231"/>
      <c r="RVB836" s="231"/>
      <c r="RVC836" s="231"/>
      <c r="RVD836" s="231"/>
      <c r="RVE836" s="231"/>
      <c r="RVF836" s="231"/>
      <c r="RVG836" s="231"/>
      <c r="RVH836" s="231"/>
      <c r="RVI836" s="231"/>
      <c r="RVJ836" s="231"/>
      <c r="RVK836" s="231"/>
      <c r="RVL836" s="231"/>
      <c r="RVM836" s="231"/>
      <c r="RVN836" s="231"/>
      <c r="RVO836" s="231"/>
      <c r="RVP836" s="231"/>
      <c r="RVQ836" s="231"/>
      <c r="RVR836" s="231"/>
      <c r="RVS836" s="231"/>
      <c r="RVT836" s="231"/>
      <c r="RVU836" s="231"/>
      <c r="RVV836" s="231"/>
      <c r="RVW836" s="231"/>
      <c r="RVX836" s="231"/>
      <c r="RVY836" s="231"/>
      <c r="RVZ836" s="231"/>
      <c r="RWA836" s="231"/>
      <c r="RWB836" s="231"/>
      <c r="RWC836" s="231"/>
      <c r="RWD836" s="231"/>
      <c r="RWE836" s="231"/>
      <c r="RWF836" s="231"/>
      <c r="RWG836" s="231"/>
      <c r="RWH836" s="231"/>
      <c r="RWI836" s="231"/>
      <c r="RWJ836" s="231"/>
      <c r="RWK836" s="231"/>
      <c r="RWL836" s="231"/>
      <c r="RWM836" s="231"/>
      <c r="RWN836" s="231"/>
      <c r="RWO836" s="231"/>
      <c r="RWP836" s="231"/>
      <c r="RWQ836" s="231"/>
      <c r="RWR836" s="231"/>
      <c r="RWS836" s="231"/>
      <c r="RWT836" s="231"/>
      <c r="RWU836" s="231"/>
      <c r="RWV836" s="231"/>
      <c r="RWW836" s="231"/>
      <c r="RWX836" s="231"/>
      <c r="RWY836" s="231"/>
      <c r="RWZ836" s="231"/>
      <c r="RXA836" s="231"/>
      <c r="RXB836" s="231"/>
      <c r="RXC836" s="231"/>
      <c r="RXD836" s="231"/>
      <c r="RXE836" s="231"/>
      <c r="RXF836" s="231"/>
      <c r="RXG836" s="231"/>
      <c r="RXH836" s="231"/>
      <c r="RXI836" s="231"/>
      <c r="RXJ836" s="231"/>
      <c r="RXK836" s="231"/>
      <c r="RXL836" s="231"/>
      <c r="RXM836" s="231"/>
      <c r="RXN836" s="231"/>
      <c r="RXO836" s="231"/>
      <c r="RXP836" s="231"/>
      <c r="RXQ836" s="231"/>
      <c r="RXR836" s="231"/>
      <c r="RXS836" s="231"/>
      <c r="RXT836" s="231"/>
      <c r="RXU836" s="231"/>
      <c r="RXV836" s="231"/>
      <c r="RXW836" s="231"/>
      <c r="RXX836" s="231"/>
      <c r="RXY836" s="231"/>
      <c r="RXZ836" s="231"/>
      <c r="RYA836" s="231"/>
      <c r="RYB836" s="231"/>
      <c r="RYC836" s="231"/>
      <c r="RYD836" s="231"/>
      <c r="RYE836" s="231"/>
      <c r="RYF836" s="231"/>
      <c r="RYG836" s="231"/>
      <c r="RYH836" s="231"/>
      <c r="RYI836" s="231"/>
      <c r="RYJ836" s="231"/>
      <c r="RYK836" s="231"/>
      <c r="RYL836" s="231"/>
      <c r="RYM836" s="231"/>
      <c r="RYN836" s="231"/>
      <c r="RYO836" s="231"/>
      <c r="RYP836" s="231"/>
      <c r="RYQ836" s="231"/>
      <c r="RYR836" s="231"/>
      <c r="RYS836" s="231"/>
      <c r="RYT836" s="231"/>
      <c r="RYU836" s="231"/>
      <c r="RYV836" s="231"/>
      <c r="RYW836" s="231"/>
      <c r="RYX836" s="231"/>
      <c r="RYY836" s="231"/>
      <c r="RYZ836" s="231"/>
      <c r="RZA836" s="231"/>
      <c r="RZB836" s="231"/>
      <c r="RZC836" s="231"/>
      <c r="RZD836" s="231"/>
      <c r="RZE836" s="231"/>
      <c r="RZF836" s="231"/>
      <c r="RZG836" s="231"/>
      <c r="RZH836" s="231"/>
      <c r="RZI836" s="231"/>
      <c r="RZJ836" s="231"/>
      <c r="RZK836" s="231"/>
      <c r="RZL836" s="231"/>
      <c r="RZM836" s="231"/>
      <c r="RZN836" s="231"/>
      <c r="RZO836" s="231"/>
      <c r="RZP836" s="231"/>
      <c r="RZQ836" s="231"/>
      <c r="RZR836" s="231"/>
      <c r="RZS836" s="231"/>
      <c r="RZT836" s="231"/>
      <c r="RZU836" s="231"/>
      <c r="RZV836" s="231"/>
      <c r="RZW836" s="231"/>
      <c r="RZX836" s="231"/>
      <c r="RZY836" s="231"/>
      <c r="RZZ836" s="231"/>
      <c r="SAA836" s="231"/>
      <c r="SAB836" s="231"/>
      <c r="SAC836" s="231"/>
      <c r="SAD836" s="231"/>
      <c r="SAE836" s="231"/>
      <c r="SAF836" s="231"/>
      <c r="SAG836" s="231"/>
      <c r="SAH836" s="231"/>
      <c r="SAI836" s="231"/>
      <c r="SAJ836" s="231"/>
      <c r="SAK836" s="231"/>
      <c r="SAL836" s="231"/>
      <c r="SAM836" s="231"/>
      <c r="SAN836" s="231"/>
      <c r="SAO836" s="231"/>
      <c r="SAP836" s="231"/>
      <c r="SAQ836" s="231"/>
      <c r="SAR836" s="231"/>
      <c r="SAS836" s="231"/>
      <c r="SAT836" s="231"/>
      <c r="SAU836" s="231"/>
      <c r="SAV836" s="231"/>
      <c r="SAW836" s="231"/>
      <c r="SAX836" s="231"/>
      <c r="SAY836" s="231"/>
      <c r="SAZ836" s="231"/>
      <c r="SBA836" s="231"/>
      <c r="SBB836" s="231"/>
      <c r="SBC836" s="231"/>
      <c r="SBD836" s="231"/>
      <c r="SBE836" s="231"/>
      <c r="SBF836" s="231"/>
      <c r="SBG836" s="231"/>
      <c r="SBH836" s="231"/>
      <c r="SBI836" s="231"/>
      <c r="SBJ836" s="231"/>
      <c r="SBK836" s="231"/>
      <c r="SBL836" s="231"/>
      <c r="SBM836" s="231"/>
      <c r="SBN836" s="231"/>
      <c r="SBO836" s="231"/>
      <c r="SBP836" s="231"/>
      <c r="SBQ836" s="231"/>
      <c r="SBR836" s="231"/>
      <c r="SBS836" s="231"/>
      <c r="SBT836" s="231"/>
      <c r="SBU836" s="231"/>
      <c r="SBV836" s="231"/>
      <c r="SBW836" s="231"/>
      <c r="SBX836" s="231"/>
      <c r="SBY836" s="231"/>
      <c r="SBZ836" s="231"/>
      <c r="SCA836" s="231"/>
      <c r="SCB836" s="231"/>
      <c r="SCC836" s="231"/>
      <c r="SCD836" s="231"/>
      <c r="SCE836" s="231"/>
      <c r="SCF836" s="231"/>
      <c r="SCG836" s="231"/>
      <c r="SCH836" s="231"/>
      <c r="SCI836" s="231"/>
      <c r="SCJ836" s="231"/>
      <c r="SCK836" s="231"/>
      <c r="SCL836" s="231"/>
      <c r="SCM836" s="231"/>
      <c r="SCN836" s="231"/>
      <c r="SCO836" s="231"/>
      <c r="SCP836" s="231"/>
      <c r="SCQ836" s="231"/>
      <c r="SCR836" s="231"/>
      <c r="SCS836" s="231"/>
      <c r="SCT836" s="231"/>
      <c r="SCU836" s="231"/>
      <c r="SCV836" s="231"/>
      <c r="SCW836" s="231"/>
      <c r="SCX836" s="231"/>
      <c r="SCY836" s="231"/>
      <c r="SCZ836" s="231"/>
      <c r="SDA836" s="231"/>
      <c r="SDB836" s="231"/>
      <c r="SDC836" s="231"/>
      <c r="SDD836" s="231"/>
      <c r="SDE836" s="231"/>
      <c r="SDF836" s="231"/>
      <c r="SDG836" s="231"/>
      <c r="SDH836" s="231"/>
      <c r="SDI836" s="231"/>
      <c r="SDJ836" s="231"/>
      <c r="SDK836" s="231"/>
      <c r="SDL836" s="231"/>
      <c r="SDM836" s="231"/>
      <c r="SDN836" s="231"/>
      <c r="SDO836" s="231"/>
      <c r="SDP836" s="231"/>
      <c r="SDQ836" s="231"/>
      <c r="SDR836" s="231"/>
      <c r="SDS836" s="231"/>
      <c r="SDT836" s="231"/>
      <c r="SDU836" s="231"/>
      <c r="SDV836" s="231"/>
      <c r="SDW836" s="231"/>
      <c r="SDX836" s="231"/>
      <c r="SDY836" s="231"/>
      <c r="SDZ836" s="231"/>
      <c r="SEA836" s="231"/>
      <c r="SEB836" s="231"/>
      <c r="SEC836" s="231"/>
      <c r="SED836" s="231"/>
      <c r="SEE836" s="231"/>
      <c r="SEF836" s="231"/>
      <c r="SEG836" s="231"/>
      <c r="SEH836" s="231"/>
      <c r="SEI836" s="231"/>
      <c r="SEJ836" s="231"/>
      <c r="SEK836" s="231"/>
      <c r="SEL836" s="231"/>
      <c r="SEM836" s="231"/>
      <c r="SEN836" s="231"/>
      <c r="SEO836" s="231"/>
      <c r="SEP836" s="231"/>
      <c r="SEQ836" s="231"/>
      <c r="SER836" s="231"/>
      <c r="SES836" s="231"/>
      <c r="SET836" s="231"/>
      <c r="SEU836" s="231"/>
      <c r="SEV836" s="231"/>
      <c r="SEW836" s="231"/>
      <c r="SEX836" s="231"/>
      <c r="SEY836" s="231"/>
      <c r="SEZ836" s="231"/>
      <c r="SFA836" s="231"/>
      <c r="SFB836" s="231"/>
      <c r="SFC836" s="231"/>
      <c r="SFD836" s="231"/>
      <c r="SFE836" s="231"/>
      <c r="SFF836" s="231"/>
      <c r="SFG836" s="231"/>
      <c r="SFH836" s="231"/>
      <c r="SFI836" s="231"/>
      <c r="SFJ836" s="231"/>
      <c r="SFK836" s="231"/>
      <c r="SFL836" s="231"/>
      <c r="SFM836" s="231"/>
      <c r="SFN836" s="231"/>
      <c r="SFO836" s="231"/>
      <c r="SFP836" s="231"/>
      <c r="SFQ836" s="231"/>
      <c r="SFR836" s="231"/>
      <c r="SFS836" s="231"/>
      <c r="SFT836" s="231"/>
      <c r="SFU836" s="231"/>
      <c r="SFV836" s="231"/>
      <c r="SFW836" s="231"/>
      <c r="SFX836" s="231"/>
      <c r="SFY836" s="231"/>
      <c r="SFZ836" s="231"/>
      <c r="SGA836" s="231"/>
      <c r="SGB836" s="231"/>
      <c r="SGC836" s="231"/>
      <c r="SGD836" s="231"/>
      <c r="SGE836" s="231"/>
      <c r="SGF836" s="231"/>
      <c r="SGG836" s="231"/>
      <c r="SGH836" s="231"/>
      <c r="SGI836" s="231"/>
      <c r="SGJ836" s="231"/>
      <c r="SGK836" s="231"/>
      <c r="SGL836" s="231"/>
      <c r="SGM836" s="231"/>
      <c r="SGN836" s="231"/>
      <c r="SGO836" s="231"/>
      <c r="SGP836" s="231"/>
      <c r="SGQ836" s="231"/>
      <c r="SGR836" s="231"/>
      <c r="SGS836" s="231"/>
      <c r="SGT836" s="231"/>
      <c r="SGU836" s="231"/>
      <c r="SGV836" s="231"/>
      <c r="SGW836" s="231"/>
      <c r="SGX836" s="231"/>
      <c r="SGY836" s="231"/>
      <c r="SGZ836" s="231"/>
      <c r="SHA836" s="231"/>
      <c r="SHB836" s="231"/>
      <c r="SHC836" s="231"/>
      <c r="SHD836" s="231"/>
      <c r="SHE836" s="231"/>
      <c r="SHF836" s="231"/>
      <c r="SHG836" s="231"/>
      <c r="SHH836" s="231"/>
      <c r="SHI836" s="231"/>
      <c r="SHJ836" s="231"/>
      <c r="SHK836" s="231"/>
      <c r="SHL836" s="231"/>
      <c r="SHM836" s="231"/>
      <c r="SHN836" s="231"/>
      <c r="SHO836" s="231"/>
      <c r="SHP836" s="231"/>
      <c r="SHQ836" s="231"/>
      <c r="SHR836" s="231"/>
      <c r="SHS836" s="231"/>
      <c r="SHT836" s="231"/>
      <c r="SHU836" s="231"/>
      <c r="SHV836" s="231"/>
      <c r="SHW836" s="231"/>
      <c r="SHX836" s="231"/>
      <c r="SHY836" s="231"/>
      <c r="SHZ836" s="231"/>
      <c r="SIA836" s="231"/>
      <c r="SIB836" s="231"/>
      <c r="SIC836" s="231"/>
      <c r="SID836" s="231"/>
      <c r="SIE836" s="231"/>
      <c r="SIF836" s="231"/>
      <c r="SIG836" s="231"/>
      <c r="SIH836" s="231"/>
      <c r="SII836" s="231"/>
      <c r="SIJ836" s="231"/>
      <c r="SIK836" s="231"/>
      <c r="SIL836" s="231"/>
      <c r="SIM836" s="231"/>
      <c r="SIN836" s="231"/>
      <c r="SIO836" s="231"/>
      <c r="SIP836" s="231"/>
      <c r="SIQ836" s="231"/>
      <c r="SIR836" s="231"/>
      <c r="SIS836" s="231"/>
      <c r="SIT836" s="231"/>
      <c r="SIU836" s="231"/>
      <c r="SIV836" s="231"/>
      <c r="SIW836" s="231"/>
      <c r="SIX836" s="231"/>
      <c r="SIY836" s="231"/>
      <c r="SIZ836" s="231"/>
      <c r="SJA836" s="231"/>
      <c r="SJB836" s="231"/>
      <c r="SJC836" s="231"/>
      <c r="SJD836" s="231"/>
      <c r="SJE836" s="231"/>
      <c r="SJF836" s="231"/>
      <c r="SJG836" s="231"/>
      <c r="SJH836" s="231"/>
      <c r="SJI836" s="231"/>
      <c r="SJJ836" s="231"/>
      <c r="SJK836" s="231"/>
      <c r="SJL836" s="231"/>
      <c r="SJM836" s="231"/>
      <c r="SJN836" s="231"/>
      <c r="SJO836" s="231"/>
      <c r="SJP836" s="231"/>
      <c r="SJQ836" s="231"/>
      <c r="SJR836" s="231"/>
      <c r="SJS836" s="231"/>
      <c r="SJT836" s="231"/>
      <c r="SJU836" s="231"/>
      <c r="SJV836" s="231"/>
      <c r="SJW836" s="231"/>
      <c r="SJX836" s="231"/>
      <c r="SJY836" s="231"/>
      <c r="SJZ836" s="231"/>
      <c r="SKA836" s="231"/>
      <c r="SKB836" s="231"/>
      <c r="SKC836" s="231"/>
      <c r="SKD836" s="231"/>
      <c r="SKE836" s="231"/>
      <c r="SKF836" s="231"/>
      <c r="SKG836" s="231"/>
      <c r="SKH836" s="231"/>
      <c r="SKI836" s="231"/>
      <c r="SKJ836" s="231"/>
      <c r="SKK836" s="231"/>
      <c r="SKL836" s="231"/>
      <c r="SKM836" s="231"/>
      <c r="SKN836" s="231"/>
      <c r="SKO836" s="231"/>
      <c r="SKP836" s="231"/>
      <c r="SKQ836" s="231"/>
      <c r="SKR836" s="231"/>
      <c r="SKS836" s="231"/>
      <c r="SKT836" s="231"/>
      <c r="SKU836" s="231"/>
      <c r="SKV836" s="231"/>
      <c r="SKW836" s="231"/>
      <c r="SKX836" s="231"/>
      <c r="SKY836" s="231"/>
      <c r="SKZ836" s="231"/>
      <c r="SLA836" s="231"/>
      <c r="SLB836" s="231"/>
      <c r="SLC836" s="231"/>
      <c r="SLD836" s="231"/>
      <c r="SLE836" s="231"/>
      <c r="SLF836" s="231"/>
      <c r="SLG836" s="231"/>
      <c r="SLH836" s="231"/>
      <c r="SLI836" s="231"/>
      <c r="SLJ836" s="231"/>
      <c r="SLK836" s="231"/>
      <c r="SLL836" s="231"/>
      <c r="SLM836" s="231"/>
      <c r="SLN836" s="231"/>
      <c r="SLO836" s="231"/>
      <c r="SLP836" s="231"/>
      <c r="SLQ836" s="231"/>
      <c r="SLR836" s="231"/>
      <c r="SLS836" s="231"/>
      <c r="SLT836" s="231"/>
      <c r="SLU836" s="231"/>
      <c r="SLV836" s="231"/>
      <c r="SLW836" s="231"/>
      <c r="SLX836" s="231"/>
      <c r="SLY836" s="231"/>
      <c r="SLZ836" s="231"/>
      <c r="SMA836" s="231"/>
      <c r="SMB836" s="231"/>
      <c r="SMC836" s="231"/>
      <c r="SMD836" s="231"/>
      <c r="SME836" s="231"/>
      <c r="SMF836" s="231"/>
      <c r="SMG836" s="231"/>
      <c r="SMH836" s="231"/>
      <c r="SMI836" s="231"/>
      <c r="SMJ836" s="231"/>
      <c r="SMK836" s="231"/>
      <c r="SML836" s="231"/>
      <c r="SMM836" s="231"/>
      <c r="SMN836" s="231"/>
      <c r="SMO836" s="231"/>
      <c r="SMP836" s="231"/>
      <c r="SMQ836" s="231"/>
      <c r="SMR836" s="231"/>
      <c r="SMS836" s="231"/>
      <c r="SMT836" s="231"/>
      <c r="SMU836" s="231"/>
      <c r="SMV836" s="231"/>
      <c r="SMW836" s="231"/>
      <c r="SMX836" s="231"/>
      <c r="SMY836" s="231"/>
      <c r="SMZ836" s="231"/>
      <c r="SNA836" s="231"/>
      <c r="SNB836" s="231"/>
      <c r="SNC836" s="231"/>
      <c r="SND836" s="231"/>
      <c r="SNE836" s="231"/>
      <c r="SNF836" s="231"/>
      <c r="SNG836" s="231"/>
      <c r="SNH836" s="231"/>
      <c r="SNI836" s="231"/>
      <c r="SNJ836" s="231"/>
      <c r="SNK836" s="231"/>
      <c r="SNL836" s="231"/>
      <c r="SNM836" s="231"/>
      <c r="SNN836" s="231"/>
      <c r="SNO836" s="231"/>
      <c r="SNP836" s="231"/>
      <c r="SNQ836" s="231"/>
      <c r="SNR836" s="231"/>
      <c r="SNS836" s="231"/>
      <c r="SNT836" s="231"/>
      <c r="SNU836" s="231"/>
      <c r="SNV836" s="231"/>
      <c r="SNW836" s="231"/>
      <c r="SNX836" s="231"/>
      <c r="SNY836" s="231"/>
      <c r="SNZ836" s="231"/>
      <c r="SOA836" s="231"/>
      <c r="SOB836" s="231"/>
      <c r="SOC836" s="231"/>
      <c r="SOD836" s="231"/>
      <c r="SOE836" s="231"/>
      <c r="SOF836" s="231"/>
      <c r="SOG836" s="231"/>
      <c r="SOH836" s="231"/>
      <c r="SOI836" s="231"/>
      <c r="SOJ836" s="231"/>
      <c r="SOK836" s="231"/>
      <c r="SOL836" s="231"/>
      <c r="SOM836" s="231"/>
      <c r="SON836" s="231"/>
      <c r="SOO836" s="231"/>
      <c r="SOP836" s="231"/>
      <c r="SOQ836" s="231"/>
      <c r="SOR836" s="231"/>
      <c r="SOS836" s="231"/>
      <c r="SOT836" s="231"/>
      <c r="SOU836" s="231"/>
      <c r="SOV836" s="231"/>
      <c r="SOW836" s="231"/>
      <c r="SOX836" s="231"/>
      <c r="SOY836" s="231"/>
      <c r="SOZ836" s="231"/>
      <c r="SPA836" s="231"/>
      <c r="SPB836" s="231"/>
      <c r="SPC836" s="231"/>
      <c r="SPD836" s="231"/>
      <c r="SPE836" s="231"/>
      <c r="SPF836" s="231"/>
      <c r="SPG836" s="231"/>
      <c r="SPH836" s="231"/>
      <c r="SPI836" s="231"/>
      <c r="SPJ836" s="231"/>
      <c r="SPK836" s="231"/>
      <c r="SPL836" s="231"/>
      <c r="SPM836" s="231"/>
      <c r="SPN836" s="231"/>
      <c r="SPO836" s="231"/>
      <c r="SPP836" s="231"/>
      <c r="SPQ836" s="231"/>
      <c r="SPR836" s="231"/>
      <c r="SPS836" s="231"/>
      <c r="SPT836" s="231"/>
      <c r="SPU836" s="231"/>
      <c r="SPV836" s="231"/>
      <c r="SPW836" s="231"/>
      <c r="SPX836" s="231"/>
      <c r="SPY836" s="231"/>
      <c r="SPZ836" s="231"/>
      <c r="SQA836" s="231"/>
      <c r="SQB836" s="231"/>
      <c r="SQC836" s="231"/>
      <c r="SQD836" s="231"/>
      <c r="SQE836" s="231"/>
      <c r="SQF836" s="231"/>
      <c r="SQG836" s="231"/>
      <c r="SQH836" s="231"/>
      <c r="SQI836" s="231"/>
      <c r="SQJ836" s="231"/>
      <c r="SQK836" s="231"/>
      <c r="SQL836" s="231"/>
      <c r="SQM836" s="231"/>
      <c r="SQN836" s="231"/>
      <c r="SQO836" s="231"/>
      <c r="SQP836" s="231"/>
      <c r="SQQ836" s="231"/>
      <c r="SQR836" s="231"/>
      <c r="SQS836" s="231"/>
      <c r="SQT836" s="231"/>
      <c r="SQU836" s="231"/>
      <c r="SQV836" s="231"/>
      <c r="SQW836" s="231"/>
      <c r="SQX836" s="231"/>
      <c r="SQY836" s="231"/>
      <c r="SQZ836" s="231"/>
      <c r="SRA836" s="231"/>
      <c r="SRB836" s="231"/>
      <c r="SRC836" s="231"/>
      <c r="SRD836" s="231"/>
      <c r="SRE836" s="231"/>
      <c r="SRF836" s="231"/>
      <c r="SRG836" s="231"/>
      <c r="SRH836" s="231"/>
      <c r="SRI836" s="231"/>
      <c r="SRJ836" s="231"/>
      <c r="SRK836" s="231"/>
      <c r="SRL836" s="231"/>
      <c r="SRM836" s="231"/>
      <c r="SRN836" s="231"/>
      <c r="SRO836" s="231"/>
      <c r="SRP836" s="231"/>
      <c r="SRQ836" s="231"/>
      <c r="SRR836" s="231"/>
      <c r="SRS836" s="231"/>
      <c r="SRT836" s="231"/>
      <c r="SRU836" s="231"/>
      <c r="SRV836" s="231"/>
      <c r="SRW836" s="231"/>
      <c r="SRX836" s="231"/>
      <c r="SRY836" s="231"/>
      <c r="SRZ836" s="231"/>
      <c r="SSA836" s="231"/>
      <c r="SSB836" s="231"/>
      <c r="SSC836" s="231"/>
      <c r="SSD836" s="231"/>
      <c r="SSE836" s="231"/>
      <c r="SSF836" s="231"/>
      <c r="SSG836" s="231"/>
      <c r="SSH836" s="231"/>
      <c r="SSI836" s="231"/>
      <c r="SSJ836" s="231"/>
      <c r="SSK836" s="231"/>
      <c r="SSL836" s="231"/>
      <c r="SSM836" s="231"/>
      <c r="SSN836" s="231"/>
      <c r="SSO836" s="231"/>
      <c r="SSP836" s="231"/>
      <c r="SSQ836" s="231"/>
      <c r="SSR836" s="231"/>
      <c r="SSS836" s="231"/>
      <c r="SST836" s="231"/>
      <c r="SSU836" s="231"/>
      <c r="SSV836" s="231"/>
      <c r="SSW836" s="231"/>
      <c r="SSX836" s="231"/>
      <c r="SSY836" s="231"/>
      <c r="SSZ836" s="231"/>
      <c r="STA836" s="231"/>
      <c r="STB836" s="231"/>
      <c r="STC836" s="231"/>
      <c r="STD836" s="231"/>
      <c r="STE836" s="231"/>
      <c r="STF836" s="231"/>
      <c r="STG836" s="231"/>
      <c r="STH836" s="231"/>
      <c r="STI836" s="231"/>
      <c r="STJ836" s="231"/>
      <c r="STK836" s="231"/>
      <c r="STL836" s="231"/>
      <c r="STM836" s="231"/>
      <c r="STN836" s="231"/>
      <c r="STO836" s="231"/>
      <c r="STP836" s="231"/>
      <c r="STQ836" s="231"/>
      <c r="STR836" s="231"/>
      <c r="STS836" s="231"/>
      <c r="STT836" s="231"/>
      <c r="STU836" s="231"/>
      <c r="STV836" s="231"/>
      <c r="STW836" s="231"/>
      <c r="STX836" s="231"/>
      <c r="STY836" s="231"/>
      <c r="STZ836" s="231"/>
      <c r="SUA836" s="231"/>
      <c r="SUB836" s="231"/>
      <c r="SUC836" s="231"/>
      <c r="SUD836" s="231"/>
      <c r="SUE836" s="231"/>
      <c r="SUF836" s="231"/>
      <c r="SUG836" s="231"/>
      <c r="SUH836" s="231"/>
      <c r="SUI836" s="231"/>
      <c r="SUJ836" s="231"/>
      <c r="SUK836" s="231"/>
      <c r="SUL836" s="231"/>
      <c r="SUM836" s="231"/>
      <c r="SUN836" s="231"/>
      <c r="SUO836" s="231"/>
      <c r="SUP836" s="231"/>
      <c r="SUQ836" s="231"/>
      <c r="SUR836" s="231"/>
      <c r="SUS836" s="231"/>
      <c r="SUT836" s="231"/>
      <c r="SUU836" s="231"/>
      <c r="SUV836" s="231"/>
      <c r="SUW836" s="231"/>
      <c r="SUX836" s="231"/>
      <c r="SUY836" s="231"/>
      <c r="SUZ836" s="231"/>
      <c r="SVA836" s="231"/>
      <c r="SVB836" s="231"/>
      <c r="SVC836" s="231"/>
      <c r="SVD836" s="231"/>
      <c r="SVE836" s="231"/>
      <c r="SVF836" s="231"/>
      <c r="SVG836" s="231"/>
      <c r="SVH836" s="231"/>
      <c r="SVI836" s="231"/>
      <c r="SVJ836" s="231"/>
      <c r="SVK836" s="231"/>
      <c r="SVL836" s="231"/>
      <c r="SVM836" s="231"/>
      <c r="SVN836" s="231"/>
      <c r="SVO836" s="231"/>
      <c r="SVP836" s="231"/>
      <c r="SVQ836" s="231"/>
      <c r="SVR836" s="231"/>
      <c r="SVS836" s="231"/>
      <c r="SVT836" s="231"/>
      <c r="SVU836" s="231"/>
      <c r="SVV836" s="231"/>
      <c r="SVW836" s="231"/>
      <c r="SVX836" s="231"/>
      <c r="SVY836" s="231"/>
      <c r="SVZ836" s="231"/>
      <c r="SWA836" s="231"/>
      <c r="SWB836" s="231"/>
      <c r="SWC836" s="231"/>
      <c r="SWD836" s="231"/>
      <c r="SWE836" s="231"/>
      <c r="SWF836" s="231"/>
      <c r="SWG836" s="231"/>
      <c r="SWH836" s="231"/>
      <c r="SWI836" s="231"/>
      <c r="SWJ836" s="231"/>
      <c r="SWK836" s="231"/>
      <c r="SWL836" s="231"/>
      <c r="SWM836" s="231"/>
      <c r="SWN836" s="231"/>
      <c r="SWO836" s="231"/>
      <c r="SWP836" s="231"/>
      <c r="SWQ836" s="231"/>
      <c r="SWR836" s="231"/>
      <c r="SWS836" s="231"/>
      <c r="SWT836" s="231"/>
      <c r="SWU836" s="231"/>
      <c r="SWV836" s="231"/>
      <c r="SWW836" s="231"/>
      <c r="SWX836" s="231"/>
      <c r="SWY836" s="231"/>
      <c r="SWZ836" s="231"/>
      <c r="SXA836" s="231"/>
      <c r="SXB836" s="231"/>
      <c r="SXC836" s="231"/>
      <c r="SXD836" s="231"/>
      <c r="SXE836" s="231"/>
      <c r="SXF836" s="231"/>
      <c r="SXG836" s="231"/>
      <c r="SXH836" s="231"/>
      <c r="SXI836" s="231"/>
      <c r="SXJ836" s="231"/>
      <c r="SXK836" s="231"/>
      <c r="SXL836" s="231"/>
      <c r="SXM836" s="231"/>
      <c r="SXN836" s="231"/>
      <c r="SXO836" s="231"/>
      <c r="SXP836" s="231"/>
      <c r="SXQ836" s="231"/>
      <c r="SXR836" s="231"/>
      <c r="SXS836" s="231"/>
      <c r="SXT836" s="231"/>
      <c r="SXU836" s="231"/>
      <c r="SXV836" s="231"/>
      <c r="SXW836" s="231"/>
      <c r="SXX836" s="231"/>
      <c r="SXY836" s="231"/>
      <c r="SXZ836" s="231"/>
      <c r="SYA836" s="231"/>
      <c r="SYB836" s="231"/>
      <c r="SYC836" s="231"/>
      <c r="SYD836" s="231"/>
      <c r="SYE836" s="231"/>
      <c r="SYF836" s="231"/>
      <c r="SYG836" s="231"/>
      <c r="SYH836" s="231"/>
      <c r="SYI836" s="231"/>
      <c r="SYJ836" s="231"/>
      <c r="SYK836" s="231"/>
      <c r="SYL836" s="231"/>
      <c r="SYM836" s="231"/>
      <c r="SYN836" s="231"/>
      <c r="SYO836" s="231"/>
      <c r="SYP836" s="231"/>
      <c r="SYQ836" s="231"/>
      <c r="SYR836" s="231"/>
      <c r="SYS836" s="231"/>
      <c r="SYT836" s="231"/>
      <c r="SYU836" s="231"/>
      <c r="SYV836" s="231"/>
      <c r="SYW836" s="231"/>
      <c r="SYX836" s="231"/>
      <c r="SYY836" s="231"/>
      <c r="SYZ836" s="231"/>
      <c r="SZA836" s="231"/>
      <c r="SZB836" s="231"/>
      <c r="SZC836" s="231"/>
      <c r="SZD836" s="231"/>
      <c r="SZE836" s="231"/>
      <c r="SZF836" s="231"/>
      <c r="SZG836" s="231"/>
      <c r="SZH836" s="231"/>
      <c r="SZI836" s="231"/>
      <c r="SZJ836" s="231"/>
      <c r="SZK836" s="231"/>
      <c r="SZL836" s="231"/>
      <c r="SZM836" s="231"/>
      <c r="SZN836" s="231"/>
      <c r="SZO836" s="231"/>
      <c r="SZP836" s="231"/>
      <c r="SZQ836" s="231"/>
      <c r="SZR836" s="231"/>
      <c r="SZS836" s="231"/>
      <c r="SZT836" s="231"/>
      <c r="SZU836" s="231"/>
      <c r="SZV836" s="231"/>
      <c r="SZW836" s="231"/>
      <c r="SZX836" s="231"/>
      <c r="SZY836" s="231"/>
      <c r="SZZ836" s="231"/>
      <c r="TAA836" s="231"/>
      <c r="TAB836" s="231"/>
      <c r="TAC836" s="231"/>
      <c r="TAD836" s="231"/>
      <c r="TAE836" s="231"/>
      <c r="TAF836" s="231"/>
      <c r="TAG836" s="231"/>
      <c r="TAH836" s="231"/>
      <c r="TAI836" s="231"/>
      <c r="TAJ836" s="231"/>
      <c r="TAK836" s="231"/>
      <c r="TAL836" s="231"/>
      <c r="TAM836" s="231"/>
      <c r="TAN836" s="231"/>
      <c r="TAO836" s="231"/>
      <c r="TAP836" s="231"/>
      <c r="TAQ836" s="231"/>
      <c r="TAR836" s="231"/>
      <c r="TAS836" s="231"/>
      <c r="TAT836" s="231"/>
      <c r="TAU836" s="231"/>
      <c r="TAV836" s="231"/>
      <c r="TAW836" s="231"/>
      <c r="TAX836" s="231"/>
      <c r="TAY836" s="231"/>
      <c r="TAZ836" s="231"/>
      <c r="TBA836" s="231"/>
      <c r="TBB836" s="231"/>
      <c r="TBC836" s="231"/>
      <c r="TBD836" s="231"/>
      <c r="TBE836" s="231"/>
      <c r="TBF836" s="231"/>
      <c r="TBG836" s="231"/>
      <c r="TBH836" s="231"/>
      <c r="TBI836" s="231"/>
      <c r="TBJ836" s="231"/>
      <c r="TBK836" s="231"/>
      <c r="TBL836" s="231"/>
      <c r="TBM836" s="231"/>
      <c r="TBN836" s="231"/>
      <c r="TBO836" s="231"/>
      <c r="TBP836" s="231"/>
      <c r="TBQ836" s="231"/>
      <c r="TBR836" s="231"/>
      <c r="TBS836" s="231"/>
      <c r="TBT836" s="231"/>
      <c r="TBU836" s="231"/>
      <c r="TBV836" s="231"/>
      <c r="TBW836" s="231"/>
      <c r="TBX836" s="231"/>
      <c r="TBY836" s="231"/>
      <c r="TBZ836" s="231"/>
      <c r="TCA836" s="231"/>
      <c r="TCB836" s="231"/>
      <c r="TCC836" s="231"/>
      <c r="TCD836" s="231"/>
      <c r="TCE836" s="231"/>
      <c r="TCF836" s="231"/>
      <c r="TCG836" s="231"/>
      <c r="TCH836" s="231"/>
      <c r="TCI836" s="231"/>
      <c r="TCJ836" s="231"/>
      <c r="TCK836" s="231"/>
      <c r="TCL836" s="231"/>
      <c r="TCM836" s="231"/>
      <c r="TCN836" s="231"/>
      <c r="TCO836" s="231"/>
      <c r="TCP836" s="231"/>
      <c r="TCQ836" s="231"/>
      <c r="TCR836" s="231"/>
      <c r="TCS836" s="231"/>
      <c r="TCT836" s="231"/>
      <c r="TCU836" s="231"/>
      <c r="TCV836" s="231"/>
      <c r="TCW836" s="231"/>
      <c r="TCX836" s="231"/>
      <c r="TCY836" s="231"/>
      <c r="TCZ836" s="231"/>
      <c r="TDA836" s="231"/>
      <c r="TDB836" s="231"/>
      <c r="TDC836" s="231"/>
      <c r="TDD836" s="231"/>
      <c r="TDE836" s="231"/>
      <c r="TDF836" s="231"/>
      <c r="TDG836" s="231"/>
      <c r="TDH836" s="231"/>
      <c r="TDI836" s="231"/>
      <c r="TDJ836" s="231"/>
      <c r="TDK836" s="231"/>
      <c r="TDL836" s="231"/>
      <c r="TDM836" s="231"/>
      <c r="TDN836" s="231"/>
      <c r="TDO836" s="231"/>
      <c r="TDP836" s="231"/>
      <c r="TDQ836" s="231"/>
      <c r="TDR836" s="231"/>
      <c r="TDS836" s="231"/>
      <c r="TDT836" s="231"/>
      <c r="TDU836" s="231"/>
      <c r="TDV836" s="231"/>
      <c r="TDW836" s="231"/>
      <c r="TDX836" s="231"/>
      <c r="TDY836" s="231"/>
      <c r="TDZ836" s="231"/>
      <c r="TEA836" s="231"/>
      <c r="TEB836" s="231"/>
      <c r="TEC836" s="231"/>
      <c r="TED836" s="231"/>
      <c r="TEE836" s="231"/>
      <c r="TEF836" s="231"/>
      <c r="TEG836" s="231"/>
      <c r="TEH836" s="231"/>
      <c r="TEI836" s="231"/>
      <c r="TEJ836" s="231"/>
      <c r="TEK836" s="231"/>
      <c r="TEL836" s="231"/>
      <c r="TEM836" s="231"/>
      <c r="TEN836" s="231"/>
      <c r="TEO836" s="231"/>
      <c r="TEP836" s="231"/>
      <c r="TEQ836" s="231"/>
      <c r="TER836" s="231"/>
      <c r="TES836" s="231"/>
      <c r="TET836" s="231"/>
      <c r="TEU836" s="231"/>
      <c r="TEV836" s="231"/>
      <c r="TEW836" s="231"/>
      <c r="TEX836" s="231"/>
      <c r="TEY836" s="231"/>
      <c r="TEZ836" s="231"/>
      <c r="TFA836" s="231"/>
      <c r="TFB836" s="231"/>
      <c r="TFC836" s="231"/>
      <c r="TFD836" s="231"/>
      <c r="TFE836" s="231"/>
      <c r="TFF836" s="231"/>
      <c r="TFG836" s="231"/>
      <c r="TFH836" s="231"/>
      <c r="TFI836" s="231"/>
      <c r="TFJ836" s="231"/>
      <c r="TFK836" s="231"/>
      <c r="TFL836" s="231"/>
      <c r="TFM836" s="231"/>
      <c r="TFN836" s="231"/>
      <c r="TFO836" s="231"/>
      <c r="TFP836" s="231"/>
      <c r="TFQ836" s="231"/>
      <c r="TFR836" s="231"/>
      <c r="TFS836" s="231"/>
      <c r="TFT836" s="231"/>
      <c r="TFU836" s="231"/>
      <c r="TFV836" s="231"/>
      <c r="TFW836" s="231"/>
      <c r="TFX836" s="231"/>
      <c r="TFY836" s="231"/>
      <c r="TFZ836" s="231"/>
      <c r="TGA836" s="231"/>
      <c r="TGB836" s="231"/>
      <c r="TGC836" s="231"/>
      <c r="TGD836" s="231"/>
      <c r="TGE836" s="231"/>
      <c r="TGF836" s="231"/>
      <c r="TGG836" s="231"/>
      <c r="TGH836" s="231"/>
      <c r="TGI836" s="231"/>
      <c r="TGJ836" s="231"/>
      <c r="TGK836" s="231"/>
      <c r="TGL836" s="231"/>
      <c r="TGM836" s="231"/>
      <c r="TGN836" s="231"/>
      <c r="TGO836" s="231"/>
      <c r="TGP836" s="231"/>
      <c r="TGQ836" s="231"/>
      <c r="TGR836" s="231"/>
      <c r="TGS836" s="231"/>
      <c r="TGT836" s="231"/>
      <c r="TGU836" s="231"/>
      <c r="TGV836" s="231"/>
      <c r="TGW836" s="231"/>
      <c r="TGX836" s="231"/>
      <c r="TGY836" s="231"/>
      <c r="TGZ836" s="231"/>
      <c r="THA836" s="231"/>
      <c r="THB836" s="231"/>
      <c r="THC836" s="231"/>
      <c r="THD836" s="231"/>
      <c r="THE836" s="231"/>
      <c r="THF836" s="231"/>
      <c r="THG836" s="231"/>
      <c r="THH836" s="231"/>
      <c r="THI836" s="231"/>
      <c r="THJ836" s="231"/>
      <c r="THK836" s="231"/>
      <c r="THL836" s="231"/>
      <c r="THM836" s="231"/>
      <c r="THN836" s="231"/>
      <c r="THO836" s="231"/>
      <c r="THP836" s="231"/>
      <c r="THQ836" s="231"/>
      <c r="THR836" s="231"/>
      <c r="THS836" s="231"/>
      <c r="THT836" s="231"/>
      <c r="THU836" s="231"/>
      <c r="THV836" s="231"/>
      <c r="THW836" s="231"/>
      <c r="THX836" s="231"/>
      <c r="THY836" s="231"/>
      <c r="THZ836" s="231"/>
      <c r="TIA836" s="231"/>
      <c r="TIB836" s="231"/>
      <c r="TIC836" s="231"/>
      <c r="TID836" s="231"/>
      <c r="TIE836" s="231"/>
      <c r="TIF836" s="231"/>
      <c r="TIG836" s="231"/>
      <c r="TIH836" s="231"/>
      <c r="TII836" s="231"/>
      <c r="TIJ836" s="231"/>
      <c r="TIK836" s="231"/>
      <c r="TIL836" s="231"/>
      <c r="TIM836" s="231"/>
      <c r="TIN836" s="231"/>
      <c r="TIO836" s="231"/>
      <c r="TIP836" s="231"/>
      <c r="TIQ836" s="231"/>
      <c r="TIR836" s="231"/>
      <c r="TIS836" s="231"/>
      <c r="TIT836" s="231"/>
      <c r="TIU836" s="231"/>
      <c r="TIV836" s="231"/>
      <c r="TIW836" s="231"/>
      <c r="TIX836" s="231"/>
      <c r="TIY836" s="231"/>
      <c r="TIZ836" s="231"/>
      <c r="TJA836" s="231"/>
      <c r="TJB836" s="231"/>
      <c r="TJC836" s="231"/>
      <c r="TJD836" s="231"/>
      <c r="TJE836" s="231"/>
      <c r="TJF836" s="231"/>
      <c r="TJG836" s="231"/>
      <c r="TJH836" s="231"/>
      <c r="TJI836" s="231"/>
      <c r="TJJ836" s="231"/>
      <c r="TJK836" s="231"/>
      <c r="TJL836" s="231"/>
      <c r="TJM836" s="231"/>
      <c r="TJN836" s="231"/>
      <c r="TJO836" s="231"/>
      <c r="TJP836" s="231"/>
      <c r="TJQ836" s="231"/>
      <c r="TJR836" s="231"/>
      <c r="TJS836" s="231"/>
      <c r="TJT836" s="231"/>
      <c r="TJU836" s="231"/>
      <c r="TJV836" s="231"/>
      <c r="TJW836" s="231"/>
      <c r="TJX836" s="231"/>
      <c r="TJY836" s="231"/>
      <c r="TJZ836" s="231"/>
      <c r="TKA836" s="231"/>
      <c r="TKB836" s="231"/>
      <c r="TKC836" s="231"/>
      <c r="TKD836" s="231"/>
      <c r="TKE836" s="231"/>
      <c r="TKF836" s="231"/>
      <c r="TKG836" s="231"/>
      <c r="TKH836" s="231"/>
      <c r="TKI836" s="231"/>
      <c r="TKJ836" s="231"/>
      <c r="TKK836" s="231"/>
      <c r="TKL836" s="231"/>
      <c r="TKM836" s="231"/>
      <c r="TKN836" s="231"/>
      <c r="TKO836" s="231"/>
      <c r="TKP836" s="231"/>
      <c r="TKQ836" s="231"/>
      <c r="TKR836" s="231"/>
      <c r="TKS836" s="231"/>
      <c r="TKT836" s="231"/>
      <c r="TKU836" s="231"/>
      <c r="TKV836" s="231"/>
      <c r="TKW836" s="231"/>
      <c r="TKX836" s="231"/>
      <c r="TKY836" s="231"/>
      <c r="TKZ836" s="231"/>
      <c r="TLA836" s="231"/>
      <c r="TLB836" s="231"/>
      <c r="TLC836" s="231"/>
      <c r="TLD836" s="231"/>
      <c r="TLE836" s="231"/>
      <c r="TLF836" s="231"/>
      <c r="TLG836" s="231"/>
      <c r="TLH836" s="231"/>
      <c r="TLI836" s="231"/>
      <c r="TLJ836" s="231"/>
      <c r="TLK836" s="231"/>
      <c r="TLL836" s="231"/>
      <c r="TLM836" s="231"/>
      <c r="TLN836" s="231"/>
      <c r="TLO836" s="231"/>
      <c r="TLP836" s="231"/>
      <c r="TLQ836" s="231"/>
      <c r="TLR836" s="231"/>
      <c r="TLS836" s="231"/>
      <c r="TLT836" s="231"/>
      <c r="TLU836" s="231"/>
      <c r="TLV836" s="231"/>
      <c r="TLW836" s="231"/>
      <c r="TLX836" s="231"/>
      <c r="TLY836" s="231"/>
      <c r="TLZ836" s="231"/>
      <c r="TMA836" s="231"/>
      <c r="TMB836" s="231"/>
      <c r="TMC836" s="231"/>
      <c r="TMD836" s="231"/>
      <c r="TME836" s="231"/>
      <c r="TMF836" s="231"/>
      <c r="TMG836" s="231"/>
      <c r="TMH836" s="231"/>
      <c r="TMI836" s="231"/>
      <c r="TMJ836" s="231"/>
      <c r="TMK836" s="231"/>
      <c r="TML836" s="231"/>
      <c r="TMM836" s="231"/>
      <c r="TMN836" s="231"/>
      <c r="TMO836" s="231"/>
      <c r="TMP836" s="231"/>
      <c r="TMQ836" s="231"/>
      <c r="TMR836" s="231"/>
      <c r="TMS836" s="231"/>
      <c r="TMT836" s="231"/>
      <c r="TMU836" s="231"/>
      <c r="TMV836" s="231"/>
      <c r="TMW836" s="231"/>
      <c r="TMX836" s="231"/>
      <c r="TMY836" s="231"/>
      <c r="TMZ836" s="231"/>
      <c r="TNA836" s="231"/>
      <c r="TNB836" s="231"/>
      <c r="TNC836" s="231"/>
      <c r="TND836" s="231"/>
      <c r="TNE836" s="231"/>
      <c r="TNF836" s="231"/>
      <c r="TNG836" s="231"/>
      <c r="TNH836" s="231"/>
      <c r="TNI836" s="231"/>
      <c r="TNJ836" s="231"/>
      <c r="TNK836" s="231"/>
      <c r="TNL836" s="231"/>
      <c r="TNM836" s="231"/>
      <c r="TNN836" s="231"/>
      <c r="TNO836" s="231"/>
      <c r="TNP836" s="231"/>
      <c r="TNQ836" s="231"/>
      <c r="TNR836" s="231"/>
      <c r="TNS836" s="231"/>
      <c r="TNT836" s="231"/>
      <c r="TNU836" s="231"/>
      <c r="TNV836" s="231"/>
      <c r="TNW836" s="231"/>
      <c r="TNX836" s="231"/>
      <c r="TNY836" s="231"/>
      <c r="TNZ836" s="231"/>
      <c r="TOA836" s="231"/>
      <c r="TOB836" s="231"/>
      <c r="TOC836" s="231"/>
      <c r="TOD836" s="231"/>
      <c r="TOE836" s="231"/>
      <c r="TOF836" s="231"/>
      <c r="TOG836" s="231"/>
      <c r="TOH836" s="231"/>
      <c r="TOI836" s="231"/>
      <c r="TOJ836" s="231"/>
      <c r="TOK836" s="231"/>
      <c r="TOL836" s="231"/>
      <c r="TOM836" s="231"/>
      <c r="TON836" s="231"/>
      <c r="TOO836" s="231"/>
      <c r="TOP836" s="231"/>
      <c r="TOQ836" s="231"/>
      <c r="TOR836" s="231"/>
      <c r="TOS836" s="231"/>
      <c r="TOT836" s="231"/>
      <c r="TOU836" s="231"/>
      <c r="TOV836" s="231"/>
      <c r="TOW836" s="231"/>
      <c r="TOX836" s="231"/>
      <c r="TOY836" s="231"/>
      <c r="TOZ836" s="231"/>
      <c r="TPA836" s="231"/>
      <c r="TPB836" s="231"/>
      <c r="TPC836" s="231"/>
      <c r="TPD836" s="231"/>
      <c r="TPE836" s="231"/>
      <c r="TPF836" s="231"/>
      <c r="TPG836" s="231"/>
      <c r="TPH836" s="231"/>
      <c r="TPI836" s="231"/>
      <c r="TPJ836" s="231"/>
      <c r="TPK836" s="231"/>
      <c r="TPL836" s="231"/>
      <c r="TPM836" s="231"/>
      <c r="TPN836" s="231"/>
      <c r="TPO836" s="231"/>
      <c r="TPP836" s="231"/>
      <c r="TPQ836" s="231"/>
      <c r="TPR836" s="231"/>
      <c r="TPS836" s="231"/>
      <c r="TPT836" s="231"/>
      <c r="TPU836" s="231"/>
      <c r="TPV836" s="231"/>
      <c r="TPW836" s="231"/>
      <c r="TPX836" s="231"/>
      <c r="TPY836" s="231"/>
      <c r="TPZ836" s="231"/>
      <c r="TQA836" s="231"/>
      <c r="TQB836" s="231"/>
      <c r="TQC836" s="231"/>
      <c r="TQD836" s="231"/>
      <c r="TQE836" s="231"/>
      <c r="TQF836" s="231"/>
      <c r="TQG836" s="231"/>
      <c r="TQH836" s="231"/>
      <c r="TQI836" s="231"/>
      <c r="TQJ836" s="231"/>
      <c r="TQK836" s="231"/>
      <c r="TQL836" s="231"/>
      <c r="TQM836" s="231"/>
      <c r="TQN836" s="231"/>
      <c r="TQO836" s="231"/>
      <c r="TQP836" s="231"/>
      <c r="TQQ836" s="231"/>
      <c r="TQR836" s="231"/>
      <c r="TQS836" s="231"/>
      <c r="TQT836" s="231"/>
      <c r="TQU836" s="231"/>
      <c r="TQV836" s="231"/>
      <c r="TQW836" s="231"/>
      <c r="TQX836" s="231"/>
      <c r="TQY836" s="231"/>
      <c r="TQZ836" s="231"/>
      <c r="TRA836" s="231"/>
      <c r="TRB836" s="231"/>
      <c r="TRC836" s="231"/>
      <c r="TRD836" s="231"/>
      <c r="TRE836" s="231"/>
      <c r="TRF836" s="231"/>
      <c r="TRG836" s="231"/>
      <c r="TRH836" s="231"/>
      <c r="TRI836" s="231"/>
      <c r="TRJ836" s="231"/>
      <c r="TRK836" s="231"/>
      <c r="TRL836" s="231"/>
      <c r="TRM836" s="231"/>
      <c r="TRN836" s="231"/>
      <c r="TRO836" s="231"/>
      <c r="TRP836" s="231"/>
      <c r="TRQ836" s="231"/>
      <c r="TRR836" s="231"/>
      <c r="TRS836" s="231"/>
      <c r="TRT836" s="231"/>
      <c r="TRU836" s="231"/>
      <c r="TRV836" s="231"/>
      <c r="TRW836" s="231"/>
      <c r="TRX836" s="231"/>
      <c r="TRY836" s="231"/>
      <c r="TRZ836" s="231"/>
      <c r="TSA836" s="231"/>
      <c r="TSB836" s="231"/>
      <c r="TSC836" s="231"/>
      <c r="TSD836" s="231"/>
      <c r="TSE836" s="231"/>
      <c r="TSF836" s="231"/>
      <c r="TSG836" s="231"/>
      <c r="TSH836" s="231"/>
      <c r="TSI836" s="231"/>
      <c r="TSJ836" s="231"/>
      <c r="TSK836" s="231"/>
      <c r="TSL836" s="231"/>
      <c r="TSM836" s="231"/>
      <c r="TSN836" s="231"/>
      <c r="TSO836" s="231"/>
      <c r="TSP836" s="231"/>
      <c r="TSQ836" s="231"/>
      <c r="TSR836" s="231"/>
      <c r="TSS836" s="231"/>
      <c r="TST836" s="231"/>
      <c r="TSU836" s="231"/>
      <c r="TSV836" s="231"/>
      <c r="TSW836" s="231"/>
      <c r="TSX836" s="231"/>
      <c r="TSY836" s="231"/>
      <c r="TSZ836" s="231"/>
      <c r="TTA836" s="231"/>
      <c r="TTB836" s="231"/>
      <c r="TTC836" s="231"/>
      <c r="TTD836" s="231"/>
      <c r="TTE836" s="231"/>
      <c r="TTF836" s="231"/>
      <c r="TTG836" s="231"/>
      <c r="TTH836" s="231"/>
      <c r="TTI836" s="231"/>
      <c r="TTJ836" s="231"/>
      <c r="TTK836" s="231"/>
      <c r="TTL836" s="231"/>
      <c r="TTM836" s="231"/>
      <c r="TTN836" s="231"/>
      <c r="TTO836" s="231"/>
      <c r="TTP836" s="231"/>
      <c r="TTQ836" s="231"/>
      <c r="TTR836" s="231"/>
      <c r="TTS836" s="231"/>
      <c r="TTT836" s="231"/>
      <c r="TTU836" s="231"/>
      <c r="TTV836" s="231"/>
      <c r="TTW836" s="231"/>
      <c r="TTX836" s="231"/>
      <c r="TTY836" s="231"/>
      <c r="TTZ836" s="231"/>
      <c r="TUA836" s="231"/>
      <c r="TUB836" s="231"/>
      <c r="TUC836" s="231"/>
      <c r="TUD836" s="231"/>
      <c r="TUE836" s="231"/>
      <c r="TUF836" s="231"/>
      <c r="TUG836" s="231"/>
      <c r="TUH836" s="231"/>
      <c r="TUI836" s="231"/>
      <c r="TUJ836" s="231"/>
      <c r="TUK836" s="231"/>
      <c r="TUL836" s="231"/>
      <c r="TUM836" s="231"/>
      <c r="TUN836" s="231"/>
      <c r="TUO836" s="231"/>
      <c r="TUP836" s="231"/>
      <c r="TUQ836" s="231"/>
      <c r="TUR836" s="231"/>
      <c r="TUS836" s="231"/>
      <c r="TUT836" s="231"/>
      <c r="TUU836" s="231"/>
      <c r="TUV836" s="231"/>
      <c r="TUW836" s="231"/>
      <c r="TUX836" s="231"/>
      <c r="TUY836" s="231"/>
      <c r="TUZ836" s="231"/>
      <c r="TVA836" s="231"/>
      <c r="TVB836" s="231"/>
      <c r="TVC836" s="231"/>
      <c r="TVD836" s="231"/>
      <c r="TVE836" s="231"/>
      <c r="TVF836" s="231"/>
      <c r="TVG836" s="231"/>
      <c r="TVH836" s="231"/>
      <c r="TVI836" s="231"/>
      <c r="TVJ836" s="231"/>
      <c r="TVK836" s="231"/>
      <c r="TVL836" s="231"/>
      <c r="TVM836" s="231"/>
      <c r="TVN836" s="231"/>
      <c r="TVO836" s="231"/>
      <c r="TVP836" s="231"/>
      <c r="TVQ836" s="231"/>
      <c r="TVR836" s="231"/>
      <c r="TVS836" s="231"/>
      <c r="TVT836" s="231"/>
      <c r="TVU836" s="231"/>
      <c r="TVV836" s="231"/>
      <c r="TVW836" s="231"/>
      <c r="TVX836" s="231"/>
      <c r="TVY836" s="231"/>
      <c r="TVZ836" s="231"/>
      <c r="TWA836" s="231"/>
      <c r="TWB836" s="231"/>
      <c r="TWC836" s="231"/>
      <c r="TWD836" s="231"/>
      <c r="TWE836" s="231"/>
      <c r="TWF836" s="231"/>
      <c r="TWG836" s="231"/>
      <c r="TWH836" s="231"/>
      <c r="TWI836" s="231"/>
      <c r="TWJ836" s="231"/>
      <c r="TWK836" s="231"/>
      <c r="TWL836" s="231"/>
      <c r="TWM836" s="231"/>
      <c r="TWN836" s="231"/>
      <c r="TWO836" s="231"/>
      <c r="TWP836" s="231"/>
      <c r="TWQ836" s="231"/>
      <c r="TWR836" s="231"/>
      <c r="TWS836" s="231"/>
      <c r="TWT836" s="231"/>
      <c r="TWU836" s="231"/>
      <c r="TWV836" s="231"/>
      <c r="TWW836" s="231"/>
      <c r="TWX836" s="231"/>
      <c r="TWY836" s="231"/>
      <c r="TWZ836" s="231"/>
      <c r="TXA836" s="231"/>
      <c r="TXB836" s="231"/>
      <c r="TXC836" s="231"/>
      <c r="TXD836" s="231"/>
      <c r="TXE836" s="231"/>
      <c r="TXF836" s="231"/>
      <c r="TXG836" s="231"/>
      <c r="TXH836" s="231"/>
      <c r="TXI836" s="231"/>
      <c r="TXJ836" s="231"/>
      <c r="TXK836" s="231"/>
      <c r="TXL836" s="231"/>
      <c r="TXM836" s="231"/>
      <c r="TXN836" s="231"/>
      <c r="TXO836" s="231"/>
      <c r="TXP836" s="231"/>
      <c r="TXQ836" s="231"/>
      <c r="TXR836" s="231"/>
      <c r="TXS836" s="231"/>
      <c r="TXT836" s="231"/>
      <c r="TXU836" s="231"/>
      <c r="TXV836" s="231"/>
      <c r="TXW836" s="231"/>
      <c r="TXX836" s="231"/>
      <c r="TXY836" s="231"/>
      <c r="TXZ836" s="231"/>
      <c r="TYA836" s="231"/>
      <c r="TYB836" s="231"/>
      <c r="TYC836" s="231"/>
      <c r="TYD836" s="231"/>
      <c r="TYE836" s="231"/>
      <c r="TYF836" s="231"/>
      <c r="TYG836" s="231"/>
      <c r="TYH836" s="231"/>
      <c r="TYI836" s="231"/>
      <c r="TYJ836" s="231"/>
      <c r="TYK836" s="231"/>
      <c r="TYL836" s="231"/>
      <c r="TYM836" s="231"/>
      <c r="TYN836" s="231"/>
      <c r="TYO836" s="231"/>
      <c r="TYP836" s="231"/>
      <c r="TYQ836" s="231"/>
      <c r="TYR836" s="231"/>
      <c r="TYS836" s="231"/>
      <c r="TYT836" s="231"/>
      <c r="TYU836" s="231"/>
      <c r="TYV836" s="231"/>
      <c r="TYW836" s="231"/>
      <c r="TYX836" s="231"/>
      <c r="TYY836" s="231"/>
      <c r="TYZ836" s="231"/>
      <c r="TZA836" s="231"/>
      <c r="TZB836" s="231"/>
      <c r="TZC836" s="231"/>
      <c r="TZD836" s="231"/>
      <c r="TZE836" s="231"/>
      <c r="TZF836" s="231"/>
      <c r="TZG836" s="231"/>
      <c r="TZH836" s="231"/>
      <c r="TZI836" s="231"/>
      <c r="TZJ836" s="231"/>
      <c r="TZK836" s="231"/>
      <c r="TZL836" s="231"/>
      <c r="TZM836" s="231"/>
      <c r="TZN836" s="231"/>
      <c r="TZO836" s="231"/>
      <c r="TZP836" s="231"/>
      <c r="TZQ836" s="231"/>
      <c r="TZR836" s="231"/>
      <c r="TZS836" s="231"/>
      <c r="TZT836" s="231"/>
      <c r="TZU836" s="231"/>
      <c r="TZV836" s="231"/>
      <c r="TZW836" s="231"/>
      <c r="TZX836" s="231"/>
      <c r="TZY836" s="231"/>
      <c r="TZZ836" s="231"/>
      <c r="UAA836" s="231"/>
      <c r="UAB836" s="231"/>
      <c r="UAC836" s="231"/>
      <c r="UAD836" s="231"/>
      <c r="UAE836" s="231"/>
      <c r="UAF836" s="231"/>
      <c r="UAG836" s="231"/>
      <c r="UAH836" s="231"/>
      <c r="UAI836" s="231"/>
      <c r="UAJ836" s="231"/>
      <c r="UAK836" s="231"/>
      <c r="UAL836" s="231"/>
      <c r="UAM836" s="231"/>
      <c r="UAN836" s="231"/>
      <c r="UAO836" s="231"/>
      <c r="UAP836" s="231"/>
      <c r="UAQ836" s="231"/>
      <c r="UAR836" s="231"/>
      <c r="UAS836" s="231"/>
      <c r="UAT836" s="231"/>
      <c r="UAU836" s="231"/>
      <c r="UAV836" s="231"/>
      <c r="UAW836" s="231"/>
      <c r="UAX836" s="231"/>
      <c r="UAY836" s="231"/>
      <c r="UAZ836" s="231"/>
      <c r="UBA836" s="231"/>
      <c r="UBB836" s="231"/>
      <c r="UBC836" s="231"/>
      <c r="UBD836" s="231"/>
      <c r="UBE836" s="231"/>
      <c r="UBF836" s="231"/>
      <c r="UBG836" s="231"/>
      <c r="UBH836" s="231"/>
      <c r="UBI836" s="231"/>
      <c r="UBJ836" s="231"/>
      <c r="UBK836" s="231"/>
      <c r="UBL836" s="231"/>
      <c r="UBM836" s="231"/>
      <c r="UBN836" s="231"/>
      <c r="UBO836" s="231"/>
      <c r="UBP836" s="231"/>
      <c r="UBQ836" s="231"/>
      <c r="UBR836" s="231"/>
      <c r="UBS836" s="231"/>
      <c r="UBT836" s="231"/>
      <c r="UBU836" s="231"/>
      <c r="UBV836" s="231"/>
      <c r="UBW836" s="231"/>
      <c r="UBX836" s="231"/>
      <c r="UBY836" s="231"/>
      <c r="UBZ836" s="231"/>
      <c r="UCA836" s="231"/>
      <c r="UCB836" s="231"/>
      <c r="UCC836" s="231"/>
      <c r="UCD836" s="231"/>
      <c r="UCE836" s="231"/>
      <c r="UCF836" s="231"/>
      <c r="UCG836" s="231"/>
      <c r="UCH836" s="231"/>
      <c r="UCI836" s="231"/>
      <c r="UCJ836" s="231"/>
      <c r="UCK836" s="231"/>
      <c r="UCL836" s="231"/>
      <c r="UCM836" s="231"/>
      <c r="UCN836" s="231"/>
      <c r="UCO836" s="231"/>
      <c r="UCP836" s="231"/>
      <c r="UCQ836" s="231"/>
      <c r="UCR836" s="231"/>
      <c r="UCS836" s="231"/>
      <c r="UCT836" s="231"/>
      <c r="UCU836" s="231"/>
      <c r="UCV836" s="231"/>
      <c r="UCW836" s="231"/>
      <c r="UCX836" s="231"/>
      <c r="UCY836" s="231"/>
      <c r="UCZ836" s="231"/>
      <c r="UDA836" s="231"/>
      <c r="UDB836" s="231"/>
      <c r="UDC836" s="231"/>
      <c r="UDD836" s="231"/>
      <c r="UDE836" s="231"/>
      <c r="UDF836" s="231"/>
      <c r="UDG836" s="231"/>
      <c r="UDH836" s="231"/>
      <c r="UDI836" s="231"/>
      <c r="UDJ836" s="231"/>
      <c r="UDK836" s="231"/>
      <c r="UDL836" s="231"/>
      <c r="UDM836" s="231"/>
      <c r="UDN836" s="231"/>
      <c r="UDO836" s="231"/>
      <c r="UDP836" s="231"/>
      <c r="UDQ836" s="231"/>
      <c r="UDR836" s="231"/>
      <c r="UDS836" s="231"/>
      <c r="UDT836" s="231"/>
      <c r="UDU836" s="231"/>
      <c r="UDV836" s="231"/>
      <c r="UDW836" s="231"/>
      <c r="UDX836" s="231"/>
      <c r="UDY836" s="231"/>
      <c r="UDZ836" s="231"/>
      <c r="UEA836" s="231"/>
      <c r="UEB836" s="231"/>
      <c r="UEC836" s="231"/>
      <c r="UED836" s="231"/>
      <c r="UEE836" s="231"/>
      <c r="UEF836" s="231"/>
      <c r="UEG836" s="231"/>
      <c r="UEH836" s="231"/>
      <c r="UEI836" s="231"/>
      <c r="UEJ836" s="231"/>
      <c r="UEK836" s="231"/>
      <c r="UEL836" s="231"/>
      <c r="UEM836" s="231"/>
      <c r="UEN836" s="231"/>
      <c r="UEO836" s="231"/>
      <c r="UEP836" s="231"/>
      <c r="UEQ836" s="231"/>
      <c r="UER836" s="231"/>
      <c r="UES836" s="231"/>
      <c r="UET836" s="231"/>
      <c r="UEU836" s="231"/>
      <c r="UEV836" s="231"/>
      <c r="UEW836" s="231"/>
      <c r="UEX836" s="231"/>
      <c r="UEY836" s="231"/>
      <c r="UEZ836" s="231"/>
      <c r="UFA836" s="231"/>
      <c r="UFB836" s="231"/>
      <c r="UFC836" s="231"/>
      <c r="UFD836" s="231"/>
      <c r="UFE836" s="231"/>
      <c r="UFF836" s="231"/>
      <c r="UFG836" s="231"/>
      <c r="UFH836" s="231"/>
      <c r="UFI836" s="231"/>
      <c r="UFJ836" s="231"/>
      <c r="UFK836" s="231"/>
      <c r="UFL836" s="231"/>
      <c r="UFM836" s="231"/>
      <c r="UFN836" s="231"/>
      <c r="UFO836" s="231"/>
      <c r="UFP836" s="231"/>
      <c r="UFQ836" s="231"/>
      <c r="UFR836" s="231"/>
      <c r="UFS836" s="231"/>
      <c r="UFT836" s="231"/>
      <c r="UFU836" s="231"/>
      <c r="UFV836" s="231"/>
      <c r="UFW836" s="231"/>
      <c r="UFX836" s="231"/>
      <c r="UFY836" s="231"/>
      <c r="UFZ836" s="231"/>
      <c r="UGA836" s="231"/>
      <c r="UGB836" s="231"/>
      <c r="UGC836" s="231"/>
      <c r="UGD836" s="231"/>
      <c r="UGE836" s="231"/>
      <c r="UGF836" s="231"/>
      <c r="UGG836" s="231"/>
      <c r="UGH836" s="231"/>
      <c r="UGI836" s="231"/>
      <c r="UGJ836" s="231"/>
      <c r="UGK836" s="231"/>
      <c r="UGL836" s="231"/>
      <c r="UGM836" s="231"/>
      <c r="UGN836" s="231"/>
      <c r="UGO836" s="231"/>
      <c r="UGP836" s="231"/>
      <c r="UGQ836" s="231"/>
      <c r="UGR836" s="231"/>
      <c r="UGS836" s="231"/>
      <c r="UGT836" s="231"/>
      <c r="UGU836" s="231"/>
      <c r="UGV836" s="231"/>
      <c r="UGW836" s="231"/>
      <c r="UGX836" s="231"/>
      <c r="UGY836" s="231"/>
      <c r="UGZ836" s="231"/>
      <c r="UHA836" s="231"/>
      <c r="UHB836" s="231"/>
      <c r="UHC836" s="231"/>
      <c r="UHD836" s="231"/>
      <c r="UHE836" s="231"/>
      <c r="UHF836" s="231"/>
      <c r="UHG836" s="231"/>
      <c r="UHH836" s="231"/>
      <c r="UHI836" s="231"/>
      <c r="UHJ836" s="231"/>
      <c r="UHK836" s="231"/>
      <c r="UHL836" s="231"/>
      <c r="UHM836" s="231"/>
      <c r="UHN836" s="231"/>
      <c r="UHO836" s="231"/>
      <c r="UHP836" s="231"/>
      <c r="UHQ836" s="231"/>
      <c r="UHR836" s="231"/>
      <c r="UHS836" s="231"/>
      <c r="UHT836" s="231"/>
      <c r="UHU836" s="231"/>
      <c r="UHV836" s="231"/>
      <c r="UHW836" s="231"/>
      <c r="UHX836" s="231"/>
      <c r="UHY836" s="231"/>
      <c r="UHZ836" s="231"/>
      <c r="UIA836" s="231"/>
      <c r="UIB836" s="231"/>
      <c r="UIC836" s="231"/>
      <c r="UID836" s="231"/>
      <c r="UIE836" s="231"/>
      <c r="UIF836" s="231"/>
      <c r="UIG836" s="231"/>
      <c r="UIH836" s="231"/>
      <c r="UII836" s="231"/>
      <c r="UIJ836" s="231"/>
      <c r="UIK836" s="231"/>
      <c r="UIL836" s="231"/>
      <c r="UIM836" s="231"/>
      <c r="UIN836" s="231"/>
      <c r="UIO836" s="231"/>
      <c r="UIP836" s="231"/>
      <c r="UIQ836" s="231"/>
      <c r="UIR836" s="231"/>
      <c r="UIS836" s="231"/>
      <c r="UIT836" s="231"/>
      <c r="UIU836" s="231"/>
      <c r="UIV836" s="231"/>
      <c r="UIW836" s="231"/>
      <c r="UIX836" s="231"/>
      <c r="UIY836" s="231"/>
      <c r="UIZ836" s="231"/>
      <c r="UJA836" s="231"/>
      <c r="UJB836" s="231"/>
      <c r="UJC836" s="231"/>
      <c r="UJD836" s="231"/>
      <c r="UJE836" s="231"/>
      <c r="UJF836" s="231"/>
      <c r="UJG836" s="231"/>
      <c r="UJH836" s="231"/>
      <c r="UJI836" s="231"/>
      <c r="UJJ836" s="231"/>
      <c r="UJK836" s="231"/>
      <c r="UJL836" s="231"/>
      <c r="UJM836" s="231"/>
      <c r="UJN836" s="231"/>
      <c r="UJO836" s="231"/>
      <c r="UJP836" s="231"/>
      <c r="UJQ836" s="231"/>
      <c r="UJR836" s="231"/>
      <c r="UJS836" s="231"/>
      <c r="UJT836" s="231"/>
      <c r="UJU836" s="231"/>
      <c r="UJV836" s="231"/>
      <c r="UJW836" s="231"/>
      <c r="UJX836" s="231"/>
      <c r="UJY836" s="231"/>
      <c r="UJZ836" s="231"/>
      <c r="UKA836" s="231"/>
      <c r="UKB836" s="231"/>
      <c r="UKC836" s="231"/>
      <c r="UKD836" s="231"/>
      <c r="UKE836" s="231"/>
      <c r="UKF836" s="231"/>
      <c r="UKG836" s="231"/>
      <c r="UKH836" s="231"/>
      <c r="UKI836" s="231"/>
      <c r="UKJ836" s="231"/>
      <c r="UKK836" s="231"/>
      <c r="UKL836" s="231"/>
      <c r="UKM836" s="231"/>
      <c r="UKN836" s="231"/>
      <c r="UKO836" s="231"/>
      <c r="UKP836" s="231"/>
      <c r="UKQ836" s="231"/>
      <c r="UKR836" s="231"/>
      <c r="UKS836" s="231"/>
      <c r="UKT836" s="231"/>
      <c r="UKU836" s="231"/>
      <c r="UKV836" s="231"/>
      <c r="UKW836" s="231"/>
      <c r="UKX836" s="231"/>
      <c r="UKY836" s="231"/>
      <c r="UKZ836" s="231"/>
      <c r="ULA836" s="231"/>
      <c r="ULB836" s="231"/>
      <c r="ULC836" s="231"/>
      <c r="ULD836" s="231"/>
      <c r="ULE836" s="231"/>
      <c r="ULF836" s="231"/>
      <c r="ULG836" s="231"/>
      <c r="ULH836" s="231"/>
      <c r="ULI836" s="231"/>
      <c r="ULJ836" s="231"/>
      <c r="ULK836" s="231"/>
      <c r="ULL836" s="231"/>
      <c r="ULM836" s="231"/>
      <c r="ULN836" s="231"/>
      <c r="ULO836" s="231"/>
      <c r="ULP836" s="231"/>
      <c r="ULQ836" s="231"/>
      <c r="ULR836" s="231"/>
      <c r="ULS836" s="231"/>
      <c r="ULT836" s="231"/>
      <c r="ULU836" s="231"/>
      <c r="ULV836" s="231"/>
      <c r="ULW836" s="231"/>
      <c r="ULX836" s="231"/>
      <c r="ULY836" s="231"/>
      <c r="ULZ836" s="231"/>
      <c r="UMA836" s="231"/>
      <c r="UMB836" s="231"/>
      <c r="UMC836" s="231"/>
      <c r="UMD836" s="231"/>
      <c r="UME836" s="231"/>
      <c r="UMF836" s="231"/>
      <c r="UMG836" s="231"/>
      <c r="UMH836" s="231"/>
      <c r="UMI836" s="231"/>
      <c r="UMJ836" s="231"/>
      <c r="UMK836" s="231"/>
      <c r="UML836" s="231"/>
      <c r="UMM836" s="231"/>
      <c r="UMN836" s="231"/>
      <c r="UMO836" s="231"/>
      <c r="UMP836" s="231"/>
      <c r="UMQ836" s="231"/>
      <c r="UMR836" s="231"/>
      <c r="UMS836" s="231"/>
      <c r="UMT836" s="231"/>
      <c r="UMU836" s="231"/>
      <c r="UMV836" s="231"/>
      <c r="UMW836" s="231"/>
      <c r="UMX836" s="231"/>
      <c r="UMY836" s="231"/>
      <c r="UMZ836" s="231"/>
      <c r="UNA836" s="231"/>
      <c r="UNB836" s="231"/>
      <c r="UNC836" s="231"/>
      <c r="UND836" s="231"/>
      <c r="UNE836" s="231"/>
      <c r="UNF836" s="231"/>
      <c r="UNG836" s="231"/>
      <c r="UNH836" s="231"/>
      <c r="UNI836" s="231"/>
      <c r="UNJ836" s="231"/>
      <c r="UNK836" s="231"/>
      <c r="UNL836" s="231"/>
      <c r="UNM836" s="231"/>
      <c r="UNN836" s="231"/>
      <c r="UNO836" s="231"/>
      <c r="UNP836" s="231"/>
      <c r="UNQ836" s="231"/>
      <c r="UNR836" s="231"/>
      <c r="UNS836" s="231"/>
      <c r="UNT836" s="231"/>
      <c r="UNU836" s="231"/>
      <c r="UNV836" s="231"/>
      <c r="UNW836" s="231"/>
      <c r="UNX836" s="231"/>
      <c r="UNY836" s="231"/>
      <c r="UNZ836" s="231"/>
      <c r="UOA836" s="231"/>
      <c r="UOB836" s="231"/>
      <c r="UOC836" s="231"/>
      <c r="UOD836" s="231"/>
      <c r="UOE836" s="231"/>
      <c r="UOF836" s="231"/>
      <c r="UOG836" s="231"/>
      <c r="UOH836" s="231"/>
      <c r="UOI836" s="231"/>
      <c r="UOJ836" s="231"/>
      <c r="UOK836" s="231"/>
      <c r="UOL836" s="231"/>
      <c r="UOM836" s="231"/>
      <c r="UON836" s="231"/>
      <c r="UOO836" s="231"/>
      <c r="UOP836" s="231"/>
      <c r="UOQ836" s="231"/>
      <c r="UOR836" s="231"/>
      <c r="UOS836" s="231"/>
      <c r="UOT836" s="231"/>
      <c r="UOU836" s="231"/>
      <c r="UOV836" s="231"/>
      <c r="UOW836" s="231"/>
      <c r="UOX836" s="231"/>
      <c r="UOY836" s="231"/>
      <c r="UOZ836" s="231"/>
      <c r="UPA836" s="231"/>
      <c r="UPB836" s="231"/>
      <c r="UPC836" s="231"/>
      <c r="UPD836" s="231"/>
      <c r="UPE836" s="231"/>
      <c r="UPF836" s="231"/>
      <c r="UPG836" s="231"/>
      <c r="UPH836" s="231"/>
      <c r="UPI836" s="231"/>
      <c r="UPJ836" s="231"/>
      <c r="UPK836" s="231"/>
      <c r="UPL836" s="231"/>
      <c r="UPM836" s="231"/>
      <c r="UPN836" s="231"/>
      <c r="UPO836" s="231"/>
      <c r="UPP836" s="231"/>
      <c r="UPQ836" s="231"/>
      <c r="UPR836" s="231"/>
      <c r="UPS836" s="231"/>
      <c r="UPT836" s="231"/>
      <c r="UPU836" s="231"/>
      <c r="UPV836" s="231"/>
      <c r="UPW836" s="231"/>
      <c r="UPX836" s="231"/>
      <c r="UPY836" s="231"/>
      <c r="UPZ836" s="231"/>
      <c r="UQA836" s="231"/>
      <c r="UQB836" s="231"/>
      <c r="UQC836" s="231"/>
      <c r="UQD836" s="231"/>
      <c r="UQE836" s="231"/>
      <c r="UQF836" s="231"/>
      <c r="UQG836" s="231"/>
      <c r="UQH836" s="231"/>
      <c r="UQI836" s="231"/>
      <c r="UQJ836" s="231"/>
      <c r="UQK836" s="231"/>
      <c r="UQL836" s="231"/>
      <c r="UQM836" s="231"/>
      <c r="UQN836" s="231"/>
      <c r="UQO836" s="231"/>
      <c r="UQP836" s="231"/>
      <c r="UQQ836" s="231"/>
      <c r="UQR836" s="231"/>
      <c r="UQS836" s="231"/>
      <c r="UQT836" s="231"/>
      <c r="UQU836" s="231"/>
      <c r="UQV836" s="231"/>
      <c r="UQW836" s="231"/>
      <c r="UQX836" s="231"/>
      <c r="UQY836" s="231"/>
      <c r="UQZ836" s="231"/>
      <c r="URA836" s="231"/>
      <c r="URB836" s="231"/>
      <c r="URC836" s="231"/>
      <c r="URD836" s="231"/>
      <c r="URE836" s="231"/>
      <c r="URF836" s="231"/>
      <c r="URG836" s="231"/>
      <c r="URH836" s="231"/>
      <c r="URI836" s="231"/>
      <c r="URJ836" s="231"/>
      <c r="URK836" s="231"/>
      <c r="URL836" s="231"/>
      <c r="URM836" s="231"/>
      <c r="URN836" s="231"/>
      <c r="URO836" s="231"/>
      <c r="URP836" s="231"/>
      <c r="URQ836" s="231"/>
      <c r="URR836" s="231"/>
      <c r="URS836" s="231"/>
      <c r="URT836" s="231"/>
      <c r="URU836" s="231"/>
      <c r="URV836" s="231"/>
      <c r="URW836" s="231"/>
      <c r="URX836" s="231"/>
      <c r="URY836" s="231"/>
      <c r="URZ836" s="231"/>
      <c r="USA836" s="231"/>
      <c r="USB836" s="231"/>
      <c r="USC836" s="231"/>
      <c r="USD836" s="231"/>
      <c r="USE836" s="231"/>
      <c r="USF836" s="231"/>
      <c r="USG836" s="231"/>
      <c r="USH836" s="231"/>
      <c r="USI836" s="231"/>
      <c r="USJ836" s="231"/>
      <c r="USK836" s="231"/>
      <c r="USL836" s="231"/>
      <c r="USM836" s="231"/>
      <c r="USN836" s="231"/>
      <c r="USO836" s="231"/>
      <c r="USP836" s="231"/>
      <c r="USQ836" s="231"/>
      <c r="USR836" s="231"/>
      <c r="USS836" s="231"/>
      <c r="UST836" s="231"/>
      <c r="USU836" s="231"/>
      <c r="USV836" s="231"/>
      <c r="USW836" s="231"/>
      <c r="USX836" s="231"/>
      <c r="USY836" s="231"/>
      <c r="USZ836" s="231"/>
      <c r="UTA836" s="231"/>
      <c r="UTB836" s="231"/>
      <c r="UTC836" s="231"/>
      <c r="UTD836" s="231"/>
      <c r="UTE836" s="231"/>
      <c r="UTF836" s="231"/>
      <c r="UTG836" s="231"/>
      <c r="UTH836" s="231"/>
      <c r="UTI836" s="231"/>
      <c r="UTJ836" s="231"/>
      <c r="UTK836" s="231"/>
      <c r="UTL836" s="231"/>
      <c r="UTM836" s="231"/>
      <c r="UTN836" s="231"/>
      <c r="UTO836" s="231"/>
      <c r="UTP836" s="231"/>
      <c r="UTQ836" s="231"/>
      <c r="UTR836" s="231"/>
      <c r="UTS836" s="231"/>
      <c r="UTT836" s="231"/>
      <c r="UTU836" s="231"/>
      <c r="UTV836" s="231"/>
      <c r="UTW836" s="231"/>
      <c r="UTX836" s="231"/>
      <c r="UTY836" s="231"/>
      <c r="UTZ836" s="231"/>
      <c r="UUA836" s="231"/>
      <c r="UUB836" s="231"/>
      <c r="UUC836" s="231"/>
      <c r="UUD836" s="231"/>
      <c r="UUE836" s="231"/>
      <c r="UUF836" s="231"/>
      <c r="UUG836" s="231"/>
      <c r="UUH836" s="231"/>
      <c r="UUI836" s="231"/>
      <c r="UUJ836" s="231"/>
      <c r="UUK836" s="231"/>
      <c r="UUL836" s="231"/>
      <c r="UUM836" s="231"/>
      <c r="UUN836" s="231"/>
      <c r="UUO836" s="231"/>
      <c r="UUP836" s="231"/>
      <c r="UUQ836" s="231"/>
      <c r="UUR836" s="231"/>
      <c r="UUS836" s="231"/>
      <c r="UUT836" s="231"/>
      <c r="UUU836" s="231"/>
      <c r="UUV836" s="231"/>
      <c r="UUW836" s="231"/>
      <c r="UUX836" s="231"/>
      <c r="UUY836" s="231"/>
      <c r="UUZ836" s="231"/>
      <c r="UVA836" s="231"/>
      <c r="UVB836" s="231"/>
      <c r="UVC836" s="231"/>
      <c r="UVD836" s="231"/>
      <c r="UVE836" s="231"/>
      <c r="UVF836" s="231"/>
      <c r="UVG836" s="231"/>
      <c r="UVH836" s="231"/>
      <c r="UVI836" s="231"/>
      <c r="UVJ836" s="231"/>
      <c r="UVK836" s="231"/>
      <c r="UVL836" s="231"/>
      <c r="UVM836" s="231"/>
      <c r="UVN836" s="231"/>
      <c r="UVO836" s="231"/>
      <c r="UVP836" s="231"/>
      <c r="UVQ836" s="231"/>
      <c r="UVR836" s="231"/>
      <c r="UVS836" s="231"/>
      <c r="UVT836" s="231"/>
      <c r="UVU836" s="231"/>
      <c r="UVV836" s="231"/>
      <c r="UVW836" s="231"/>
      <c r="UVX836" s="231"/>
      <c r="UVY836" s="231"/>
      <c r="UVZ836" s="231"/>
      <c r="UWA836" s="231"/>
      <c r="UWB836" s="231"/>
      <c r="UWC836" s="231"/>
      <c r="UWD836" s="231"/>
      <c r="UWE836" s="231"/>
      <c r="UWF836" s="231"/>
      <c r="UWG836" s="231"/>
      <c r="UWH836" s="231"/>
      <c r="UWI836" s="231"/>
      <c r="UWJ836" s="231"/>
      <c r="UWK836" s="231"/>
      <c r="UWL836" s="231"/>
      <c r="UWM836" s="231"/>
      <c r="UWN836" s="231"/>
      <c r="UWO836" s="231"/>
      <c r="UWP836" s="231"/>
      <c r="UWQ836" s="231"/>
      <c r="UWR836" s="231"/>
      <c r="UWS836" s="231"/>
      <c r="UWT836" s="231"/>
      <c r="UWU836" s="231"/>
      <c r="UWV836" s="231"/>
      <c r="UWW836" s="231"/>
      <c r="UWX836" s="231"/>
      <c r="UWY836" s="231"/>
      <c r="UWZ836" s="231"/>
      <c r="UXA836" s="231"/>
      <c r="UXB836" s="231"/>
      <c r="UXC836" s="231"/>
      <c r="UXD836" s="231"/>
      <c r="UXE836" s="231"/>
      <c r="UXF836" s="231"/>
      <c r="UXG836" s="231"/>
      <c r="UXH836" s="231"/>
      <c r="UXI836" s="231"/>
      <c r="UXJ836" s="231"/>
      <c r="UXK836" s="231"/>
      <c r="UXL836" s="231"/>
      <c r="UXM836" s="231"/>
      <c r="UXN836" s="231"/>
      <c r="UXO836" s="231"/>
      <c r="UXP836" s="231"/>
      <c r="UXQ836" s="231"/>
      <c r="UXR836" s="231"/>
      <c r="UXS836" s="231"/>
      <c r="UXT836" s="231"/>
      <c r="UXU836" s="231"/>
      <c r="UXV836" s="231"/>
      <c r="UXW836" s="231"/>
      <c r="UXX836" s="231"/>
      <c r="UXY836" s="231"/>
      <c r="UXZ836" s="231"/>
      <c r="UYA836" s="231"/>
      <c r="UYB836" s="231"/>
      <c r="UYC836" s="231"/>
      <c r="UYD836" s="231"/>
      <c r="UYE836" s="231"/>
      <c r="UYF836" s="231"/>
      <c r="UYG836" s="231"/>
      <c r="UYH836" s="231"/>
      <c r="UYI836" s="231"/>
      <c r="UYJ836" s="231"/>
      <c r="UYK836" s="231"/>
      <c r="UYL836" s="231"/>
      <c r="UYM836" s="231"/>
      <c r="UYN836" s="231"/>
      <c r="UYO836" s="231"/>
      <c r="UYP836" s="231"/>
      <c r="UYQ836" s="231"/>
      <c r="UYR836" s="231"/>
      <c r="UYS836" s="231"/>
      <c r="UYT836" s="231"/>
      <c r="UYU836" s="231"/>
      <c r="UYV836" s="231"/>
      <c r="UYW836" s="231"/>
      <c r="UYX836" s="231"/>
      <c r="UYY836" s="231"/>
      <c r="UYZ836" s="231"/>
      <c r="UZA836" s="231"/>
      <c r="UZB836" s="231"/>
      <c r="UZC836" s="231"/>
      <c r="UZD836" s="231"/>
      <c r="UZE836" s="231"/>
      <c r="UZF836" s="231"/>
      <c r="UZG836" s="231"/>
      <c r="UZH836" s="231"/>
      <c r="UZI836" s="231"/>
      <c r="UZJ836" s="231"/>
      <c r="UZK836" s="231"/>
      <c r="UZL836" s="231"/>
      <c r="UZM836" s="231"/>
      <c r="UZN836" s="231"/>
      <c r="UZO836" s="231"/>
      <c r="UZP836" s="231"/>
      <c r="UZQ836" s="231"/>
      <c r="UZR836" s="231"/>
      <c r="UZS836" s="231"/>
      <c r="UZT836" s="231"/>
      <c r="UZU836" s="231"/>
      <c r="UZV836" s="231"/>
      <c r="UZW836" s="231"/>
      <c r="UZX836" s="231"/>
      <c r="UZY836" s="231"/>
      <c r="UZZ836" s="231"/>
      <c r="VAA836" s="231"/>
      <c r="VAB836" s="231"/>
      <c r="VAC836" s="231"/>
      <c r="VAD836" s="231"/>
      <c r="VAE836" s="231"/>
      <c r="VAF836" s="231"/>
      <c r="VAG836" s="231"/>
      <c r="VAH836" s="231"/>
      <c r="VAI836" s="231"/>
      <c r="VAJ836" s="231"/>
      <c r="VAK836" s="231"/>
      <c r="VAL836" s="231"/>
      <c r="VAM836" s="231"/>
      <c r="VAN836" s="231"/>
      <c r="VAO836" s="231"/>
      <c r="VAP836" s="231"/>
      <c r="VAQ836" s="231"/>
      <c r="VAR836" s="231"/>
      <c r="VAS836" s="231"/>
      <c r="VAT836" s="231"/>
      <c r="VAU836" s="231"/>
      <c r="VAV836" s="231"/>
      <c r="VAW836" s="231"/>
      <c r="VAX836" s="231"/>
      <c r="VAY836" s="231"/>
      <c r="VAZ836" s="231"/>
      <c r="VBA836" s="231"/>
      <c r="VBB836" s="231"/>
      <c r="VBC836" s="231"/>
      <c r="VBD836" s="231"/>
      <c r="VBE836" s="231"/>
      <c r="VBF836" s="231"/>
      <c r="VBG836" s="231"/>
      <c r="VBH836" s="231"/>
      <c r="VBI836" s="231"/>
      <c r="VBJ836" s="231"/>
      <c r="VBK836" s="231"/>
      <c r="VBL836" s="231"/>
      <c r="VBM836" s="231"/>
      <c r="VBN836" s="231"/>
      <c r="VBO836" s="231"/>
      <c r="VBP836" s="231"/>
      <c r="VBQ836" s="231"/>
      <c r="VBR836" s="231"/>
      <c r="VBS836" s="231"/>
      <c r="VBT836" s="231"/>
      <c r="VBU836" s="231"/>
      <c r="VBV836" s="231"/>
      <c r="VBW836" s="231"/>
      <c r="VBX836" s="231"/>
      <c r="VBY836" s="231"/>
      <c r="VBZ836" s="231"/>
      <c r="VCA836" s="231"/>
      <c r="VCB836" s="231"/>
      <c r="VCC836" s="231"/>
      <c r="VCD836" s="231"/>
      <c r="VCE836" s="231"/>
      <c r="VCF836" s="231"/>
      <c r="VCG836" s="231"/>
      <c r="VCH836" s="231"/>
      <c r="VCI836" s="231"/>
      <c r="VCJ836" s="231"/>
      <c r="VCK836" s="231"/>
      <c r="VCL836" s="231"/>
      <c r="VCM836" s="231"/>
      <c r="VCN836" s="231"/>
      <c r="VCO836" s="231"/>
      <c r="VCP836" s="231"/>
      <c r="VCQ836" s="231"/>
      <c r="VCR836" s="231"/>
      <c r="VCS836" s="231"/>
      <c r="VCT836" s="231"/>
      <c r="VCU836" s="231"/>
      <c r="VCV836" s="231"/>
      <c r="VCW836" s="231"/>
      <c r="VCX836" s="231"/>
      <c r="VCY836" s="231"/>
      <c r="VCZ836" s="231"/>
      <c r="VDA836" s="231"/>
      <c r="VDB836" s="231"/>
      <c r="VDC836" s="231"/>
      <c r="VDD836" s="231"/>
      <c r="VDE836" s="231"/>
      <c r="VDF836" s="231"/>
      <c r="VDG836" s="231"/>
      <c r="VDH836" s="231"/>
      <c r="VDI836" s="231"/>
      <c r="VDJ836" s="231"/>
      <c r="VDK836" s="231"/>
      <c r="VDL836" s="231"/>
      <c r="VDM836" s="231"/>
      <c r="VDN836" s="231"/>
      <c r="VDO836" s="231"/>
      <c r="VDP836" s="231"/>
      <c r="VDQ836" s="231"/>
      <c r="VDR836" s="231"/>
      <c r="VDS836" s="231"/>
      <c r="VDT836" s="231"/>
      <c r="VDU836" s="231"/>
      <c r="VDV836" s="231"/>
      <c r="VDW836" s="231"/>
      <c r="VDX836" s="231"/>
      <c r="VDY836" s="231"/>
      <c r="VDZ836" s="231"/>
      <c r="VEA836" s="231"/>
      <c r="VEB836" s="231"/>
      <c r="VEC836" s="231"/>
      <c r="VED836" s="231"/>
      <c r="VEE836" s="231"/>
      <c r="VEF836" s="231"/>
      <c r="VEG836" s="231"/>
      <c r="VEH836" s="231"/>
      <c r="VEI836" s="231"/>
      <c r="VEJ836" s="231"/>
      <c r="VEK836" s="231"/>
      <c r="VEL836" s="231"/>
      <c r="VEM836" s="231"/>
      <c r="VEN836" s="231"/>
      <c r="VEO836" s="231"/>
      <c r="VEP836" s="231"/>
      <c r="VEQ836" s="231"/>
      <c r="VER836" s="231"/>
      <c r="VES836" s="231"/>
      <c r="VET836" s="231"/>
      <c r="VEU836" s="231"/>
      <c r="VEV836" s="231"/>
      <c r="VEW836" s="231"/>
      <c r="VEX836" s="231"/>
      <c r="VEY836" s="231"/>
      <c r="VEZ836" s="231"/>
      <c r="VFA836" s="231"/>
      <c r="VFB836" s="231"/>
      <c r="VFC836" s="231"/>
      <c r="VFD836" s="231"/>
      <c r="VFE836" s="231"/>
      <c r="VFF836" s="231"/>
      <c r="VFG836" s="231"/>
      <c r="VFH836" s="231"/>
      <c r="VFI836" s="231"/>
      <c r="VFJ836" s="231"/>
      <c r="VFK836" s="231"/>
      <c r="VFL836" s="231"/>
      <c r="VFM836" s="231"/>
      <c r="VFN836" s="231"/>
      <c r="VFO836" s="231"/>
      <c r="VFP836" s="231"/>
      <c r="VFQ836" s="231"/>
      <c r="VFR836" s="231"/>
      <c r="VFS836" s="231"/>
      <c r="VFT836" s="231"/>
      <c r="VFU836" s="231"/>
      <c r="VFV836" s="231"/>
      <c r="VFW836" s="231"/>
      <c r="VFX836" s="231"/>
      <c r="VFY836" s="231"/>
      <c r="VFZ836" s="231"/>
      <c r="VGA836" s="231"/>
      <c r="VGB836" s="231"/>
      <c r="VGC836" s="231"/>
      <c r="VGD836" s="231"/>
      <c r="VGE836" s="231"/>
      <c r="VGF836" s="231"/>
      <c r="VGG836" s="231"/>
      <c r="VGH836" s="231"/>
      <c r="VGI836" s="231"/>
      <c r="VGJ836" s="231"/>
      <c r="VGK836" s="231"/>
      <c r="VGL836" s="231"/>
      <c r="VGM836" s="231"/>
      <c r="VGN836" s="231"/>
      <c r="VGO836" s="231"/>
      <c r="VGP836" s="231"/>
      <c r="VGQ836" s="231"/>
      <c r="VGR836" s="231"/>
      <c r="VGS836" s="231"/>
      <c r="VGT836" s="231"/>
      <c r="VGU836" s="231"/>
      <c r="VGV836" s="231"/>
      <c r="VGW836" s="231"/>
      <c r="VGX836" s="231"/>
      <c r="VGY836" s="231"/>
      <c r="VGZ836" s="231"/>
      <c r="VHA836" s="231"/>
      <c r="VHB836" s="231"/>
      <c r="VHC836" s="231"/>
      <c r="VHD836" s="231"/>
      <c r="VHE836" s="231"/>
      <c r="VHF836" s="231"/>
      <c r="VHG836" s="231"/>
      <c r="VHH836" s="231"/>
      <c r="VHI836" s="231"/>
      <c r="VHJ836" s="231"/>
      <c r="VHK836" s="231"/>
      <c r="VHL836" s="231"/>
      <c r="VHM836" s="231"/>
      <c r="VHN836" s="231"/>
      <c r="VHO836" s="231"/>
      <c r="VHP836" s="231"/>
      <c r="VHQ836" s="231"/>
      <c r="VHR836" s="231"/>
      <c r="VHS836" s="231"/>
      <c r="VHT836" s="231"/>
      <c r="VHU836" s="231"/>
      <c r="VHV836" s="231"/>
      <c r="VHW836" s="231"/>
      <c r="VHX836" s="231"/>
      <c r="VHY836" s="231"/>
      <c r="VHZ836" s="231"/>
      <c r="VIA836" s="231"/>
      <c r="VIB836" s="231"/>
      <c r="VIC836" s="231"/>
      <c r="VID836" s="231"/>
      <c r="VIE836" s="231"/>
      <c r="VIF836" s="231"/>
      <c r="VIG836" s="231"/>
      <c r="VIH836" s="231"/>
      <c r="VII836" s="231"/>
      <c r="VIJ836" s="231"/>
      <c r="VIK836" s="231"/>
      <c r="VIL836" s="231"/>
      <c r="VIM836" s="231"/>
      <c r="VIN836" s="231"/>
      <c r="VIO836" s="231"/>
      <c r="VIP836" s="231"/>
      <c r="VIQ836" s="231"/>
      <c r="VIR836" s="231"/>
      <c r="VIS836" s="231"/>
      <c r="VIT836" s="231"/>
      <c r="VIU836" s="231"/>
      <c r="VIV836" s="231"/>
      <c r="VIW836" s="231"/>
      <c r="VIX836" s="231"/>
      <c r="VIY836" s="231"/>
      <c r="VIZ836" s="231"/>
      <c r="VJA836" s="231"/>
      <c r="VJB836" s="231"/>
      <c r="VJC836" s="231"/>
      <c r="VJD836" s="231"/>
      <c r="VJE836" s="231"/>
      <c r="VJF836" s="231"/>
      <c r="VJG836" s="231"/>
      <c r="VJH836" s="231"/>
      <c r="VJI836" s="231"/>
      <c r="VJJ836" s="231"/>
      <c r="VJK836" s="231"/>
      <c r="VJL836" s="231"/>
      <c r="VJM836" s="231"/>
      <c r="VJN836" s="231"/>
      <c r="VJO836" s="231"/>
      <c r="VJP836" s="231"/>
      <c r="VJQ836" s="231"/>
      <c r="VJR836" s="231"/>
      <c r="VJS836" s="231"/>
      <c r="VJT836" s="231"/>
      <c r="VJU836" s="231"/>
      <c r="VJV836" s="231"/>
      <c r="VJW836" s="231"/>
      <c r="VJX836" s="231"/>
      <c r="VJY836" s="231"/>
      <c r="VJZ836" s="231"/>
      <c r="VKA836" s="231"/>
      <c r="VKB836" s="231"/>
      <c r="VKC836" s="231"/>
      <c r="VKD836" s="231"/>
      <c r="VKE836" s="231"/>
      <c r="VKF836" s="231"/>
      <c r="VKG836" s="231"/>
      <c r="VKH836" s="231"/>
      <c r="VKI836" s="231"/>
      <c r="VKJ836" s="231"/>
      <c r="VKK836" s="231"/>
      <c r="VKL836" s="231"/>
      <c r="VKM836" s="231"/>
      <c r="VKN836" s="231"/>
      <c r="VKO836" s="231"/>
      <c r="VKP836" s="231"/>
      <c r="VKQ836" s="231"/>
      <c r="VKR836" s="231"/>
      <c r="VKS836" s="231"/>
      <c r="VKT836" s="231"/>
      <c r="VKU836" s="231"/>
      <c r="VKV836" s="231"/>
      <c r="VKW836" s="231"/>
      <c r="VKX836" s="231"/>
      <c r="VKY836" s="231"/>
      <c r="VKZ836" s="231"/>
      <c r="VLA836" s="231"/>
      <c r="VLB836" s="231"/>
      <c r="VLC836" s="231"/>
      <c r="VLD836" s="231"/>
      <c r="VLE836" s="231"/>
      <c r="VLF836" s="231"/>
      <c r="VLG836" s="231"/>
      <c r="VLH836" s="231"/>
      <c r="VLI836" s="231"/>
      <c r="VLJ836" s="231"/>
      <c r="VLK836" s="231"/>
      <c r="VLL836" s="231"/>
      <c r="VLM836" s="231"/>
      <c r="VLN836" s="231"/>
      <c r="VLO836" s="231"/>
      <c r="VLP836" s="231"/>
      <c r="VLQ836" s="231"/>
      <c r="VLR836" s="231"/>
      <c r="VLS836" s="231"/>
      <c r="VLT836" s="231"/>
      <c r="VLU836" s="231"/>
      <c r="VLV836" s="231"/>
      <c r="VLW836" s="231"/>
      <c r="VLX836" s="231"/>
      <c r="VLY836" s="231"/>
      <c r="VLZ836" s="231"/>
      <c r="VMA836" s="231"/>
      <c r="VMB836" s="231"/>
      <c r="VMC836" s="231"/>
      <c r="VMD836" s="231"/>
      <c r="VME836" s="231"/>
      <c r="VMF836" s="231"/>
      <c r="VMG836" s="231"/>
      <c r="VMH836" s="231"/>
      <c r="VMI836" s="231"/>
      <c r="VMJ836" s="231"/>
      <c r="VMK836" s="231"/>
      <c r="VML836" s="231"/>
      <c r="VMM836" s="231"/>
      <c r="VMN836" s="231"/>
      <c r="VMO836" s="231"/>
      <c r="VMP836" s="231"/>
      <c r="VMQ836" s="231"/>
      <c r="VMR836" s="231"/>
      <c r="VMS836" s="231"/>
      <c r="VMT836" s="231"/>
      <c r="VMU836" s="231"/>
      <c r="VMV836" s="231"/>
      <c r="VMW836" s="231"/>
      <c r="VMX836" s="231"/>
      <c r="VMY836" s="231"/>
      <c r="VMZ836" s="231"/>
      <c r="VNA836" s="231"/>
      <c r="VNB836" s="231"/>
      <c r="VNC836" s="231"/>
      <c r="VND836" s="231"/>
      <c r="VNE836" s="231"/>
      <c r="VNF836" s="231"/>
      <c r="VNG836" s="231"/>
      <c r="VNH836" s="231"/>
      <c r="VNI836" s="231"/>
      <c r="VNJ836" s="231"/>
      <c r="VNK836" s="231"/>
      <c r="VNL836" s="231"/>
      <c r="VNM836" s="231"/>
      <c r="VNN836" s="231"/>
      <c r="VNO836" s="231"/>
      <c r="VNP836" s="231"/>
      <c r="VNQ836" s="231"/>
      <c r="VNR836" s="231"/>
      <c r="VNS836" s="231"/>
      <c r="VNT836" s="231"/>
      <c r="VNU836" s="231"/>
      <c r="VNV836" s="231"/>
      <c r="VNW836" s="231"/>
      <c r="VNX836" s="231"/>
      <c r="VNY836" s="231"/>
      <c r="VNZ836" s="231"/>
      <c r="VOA836" s="231"/>
      <c r="VOB836" s="231"/>
      <c r="VOC836" s="231"/>
      <c r="VOD836" s="231"/>
      <c r="VOE836" s="231"/>
      <c r="VOF836" s="231"/>
      <c r="VOG836" s="231"/>
      <c r="VOH836" s="231"/>
      <c r="VOI836" s="231"/>
      <c r="VOJ836" s="231"/>
      <c r="VOK836" s="231"/>
      <c r="VOL836" s="231"/>
      <c r="VOM836" s="231"/>
      <c r="VON836" s="231"/>
      <c r="VOO836" s="231"/>
      <c r="VOP836" s="231"/>
      <c r="VOQ836" s="231"/>
      <c r="VOR836" s="231"/>
      <c r="VOS836" s="231"/>
      <c r="VOT836" s="231"/>
      <c r="VOU836" s="231"/>
      <c r="VOV836" s="231"/>
      <c r="VOW836" s="231"/>
      <c r="VOX836" s="231"/>
      <c r="VOY836" s="231"/>
      <c r="VOZ836" s="231"/>
      <c r="VPA836" s="231"/>
      <c r="VPB836" s="231"/>
      <c r="VPC836" s="231"/>
      <c r="VPD836" s="231"/>
      <c r="VPE836" s="231"/>
      <c r="VPF836" s="231"/>
      <c r="VPG836" s="231"/>
      <c r="VPH836" s="231"/>
      <c r="VPI836" s="231"/>
      <c r="VPJ836" s="231"/>
      <c r="VPK836" s="231"/>
      <c r="VPL836" s="231"/>
      <c r="VPM836" s="231"/>
      <c r="VPN836" s="231"/>
      <c r="VPO836" s="231"/>
      <c r="VPP836" s="231"/>
      <c r="VPQ836" s="231"/>
      <c r="VPR836" s="231"/>
      <c r="VPS836" s="231"/>
      <c r="VPT836" s="231"/>
      <c r="VPU836" s="231"/>
      <c r="VPV836" s="231"/>
      <c r="VPW836" s="231"/>
      <c r="VPX836" s="231"/>
      <c r="VPY836" s="231"/>
      <c r="VPZ836" s="231"/>
      <c r="VQA836" s="231"/>
      <c r="VQB836" s="231"/>
      <c r="VQC836" s="231"/>
      <c r="VQD836" s="231"/>
      <c r="VQE836" s="231"/>
      <c r="VQF836" s="231"/>
      <c r="VQG836" s="231"/>
      <c r="VQH836" s="231"/>
      <c r="VQI836" s="231"/>
      <c r="VQJ836" s="231"/>
      <c r="VQK836" s="231"/>
      <c r="VQL836" s="231"/>
      <c r="VQM836" s="231"/>
      <c r="VQN836" s="231"/>
      <c r="VQO836" s="231"/>
      <c r="VQP836" s="231"/>
      <c r="VQQ836" s="231"/>
      <c r="VQR836" s="231"/>
      <c r="VQS836" s="231"/>
      <c r="VQT836" s="231"/>
      <c r="VQU836" s="231"/>
      <c r="VQV836" s="231"/>
      <c r="VQW836" s="231"/>
      <c r="VQX836" s="231"/>
      <c r="VQY836" s="231"/>
      <c r="VQZ836" s="231"/>
      <c r="VRA836" s="231"/>
      <c r="VRB836" s="231"/>
      <c r="VRC836" s="231"/>
      <c r="VRD836" s="231"/>
      <c r="VRE836" s="231"/>
      <c r="VRF836" s="231"/>
      <c r="VRG836" s="231"/>
      <c r="VRH836" s="231"/>
      <c r="VRI836" s="231"/>
      <c r="VRJ836" s="231"/>
      <c r="VRK836" s="231"/>
      <c r="VRL836" s="231"/>
      <c r="VRM836" s="231"/>
      <c r="VRN836" s="231"/>
      <c r="VRO836" s="231"/>
      <c r="VRP836" s="231"/>
      <c r="VRQ836" s="231"/>
      <c r="VRR836" s="231"/>
      <c r="VRS836" s="231"/>
      <c r="VRT836" s="231"/>
      <c r="VRU836" s="231"/>
      <c r="VRV836" s="231"/>
      <c r="VRW836" s="231"/>
      <c r="VRX836" s="231"/>
      <c r="VRY836" s="231"/>
      <c r="VRZ836" s="231"/>
      <c r="VSA836" s="231"/>
      <c r="VSB836" s="231"/>
      <c r="VSC836" s="231"/>
      <c r="VSD836" s="231"/>
      <c r="VSE836" s="231"/>
      <c r="VSF836" s="231"/>
      <c r="VSG836" s="231"/>
      <c r="VSH836" s="231"/>
      <c r="VSI836" s="231"/>
      <c r="VSJ836" s="231"/>
      <c r="VSK836" s="231"/>
      <c r="VSL836" s="231"/>
      <c r="VSM836" s="231"/>
      <c r="VSN836" s="231"/>
      <c r="VSO836" s="231"/>
      <c r="VSP836" s="231"/>
      <c r="VSQ836" s="231"/>
      <c r="VSR836" s="231"/>
      <c r="VSS836" s="231"/>
      <c r="VST836" s="231"/>
      <c r="VSU836" s="231"/>
      <c r="VSV836" s="231"/>
      <c r="VSW836" s="231"/>
      <c r="VSX836" s="231"/>
      <c r="VSY836" s="231"/>
      <c r="VSZ836" s="231"/>
      <c r="VTA836" s="231"/>
      <c r="VTB836" s="231"/>
      <c r="VTC836" s="231"/>
      <c r="VTD836" s="231"/>
      <c r="VTE836" s="231"/>
      <c r="VTF836" s="231"/>
      <c r="VTG836" s="231"/>
      <c r="VTH836" s="231"/>
      <c r="VTI836" s="231"/>
      <c r="VTJ836" s="231"/>
      <c r="VTK836" s="231"/>
      <c r="VTL836" s="231"/>
      <c r="VTM836" s="231"/>
      <c r="VTN836" s="231"/>
      <c r="VTO836" s="231"/>
      <c r="VTP836" s="231"/>
      <c r="VTQ836" s="231"/>
      <c r="VTR836" s="231"/>
      <c r="VTS836" s="231"/>
      <c r="VTT836" s="231"/>
      <c r="VTU836" s="231"/>
      <c r="VTV836" s="231"/>
      <c r="VTW836" s="231"/>
      <c r="VTX836" s="231"/>
      <c r="VTY836" s="231"/>
      <c r="VTZ836" s="231"/>
      <c r="VUA836" s="231"/>
      <c r="VUB836" s="231"/>
      <c r="VUC836" s="231"/>
      <c r="VUD836" s="231"/>
      <c r="VUE836" s="231"/>
      <c r="VUF836" s="231"/>
      <c r="VUG836" s="231"/>
      <c r="VUH836" s="231"/>
      <c r="VUI836" s="231"/>
      <c r="VUJ836" s="231"/>
      <c r="VUK836" s="231"/>
      <c r="VUL836" s="231"/>
      <c r="VUM836" s="231"/>
      <c r="VUN836" s="231"/>
      <c r="VUO836" s="231"/>
      <c r="VUP836" s="231"/>
      <c r="VUQ836" s="231"/>
      <c r="VUR836" s="231"/>
      <c r="VUS836" s="231"/>
      <c r="VUT836" s="231"/>
      <c r="VUU836" s="231"/>
      <c r="VUV836" s="231"/>
      <c r="VUW836" s="231"/>
      <c r="VUX836" s="231"/>
      <c r="VUY836" s="231"/>
      <c r="VUZ836" s="231"/>
      <c r="VVA836" s="231"/>
      <c r="VVB836" s="231"/>
      <c r="VVC836" s="231"/>
      <c r="VVD836" s="231"/>
      <c r="VVE836" s="231"/>
      <c r="VVF836" s="231"/>
      <c r="VVG836" s="231"/>
      <c r="VVH836" s="231"/>
      <c r="VVI836" s="231"/>
      <c r="VVJ836" s="231"/>
      <c r="VVK836" s="231"/>
      <c r="VVL836" s="231"/>
      <c r="VVM836" s="231"/>
      <c r="VVN836" s="231"/>
      <c r="VVO836" s="231"/>
      <c r="VVP836" s="231"/>
      <c r="VVQ836" s="231"/>
      <c r="VVR836" s="231"/>
      <c r="VVS836" s="231"/>
      <c r="VVT836" s="231"/>
      <c r="VVU836" s="231"/>
      <c r="VVV836" s="231"/>
      <c r="VVW836" s="231"/>
      <c r="VVX836" s="231"/>
      <c r="VVY836" s="231"/>
      <c r="VVZ836" s="231"/>
      <c r="VWA836" s="231"/>
      <c r="VWB836" s="231"/>
      <c r="VWC836" s="231"/>
      <c r="VWD836" s="231"/>
      <c r="VWE836" s="231"/>
      <c r="VWF836" s="231"/>
      <c r="VWG836" s="231"/>
      <c r="VWH836" s="231"/>
      <c r="VWI836" s="231"/>
      <c r="VWJ836" s="231"/>
      <c r="VWK836" s="231"/>
      <c r="VWL836" s="231"/>
      <c r="VWM836" s="231"/>
      <c r="VWN836" s="231"/>
      <c r="VWO836" s="231"/>
      <c r="VWP836" s="231"/>
      <c r="VWQ836" s="231"/>
      <c r="VWR836" s="231"/>
      <c r="VWS836" s="231"/>
      <c r="VWT836" s="231"/>
      <c r="VWU836" s="231"/>
      <c r="VWV836" s="231"/>
      <c r="VWW836" s="231"/>
      <c r="VWX836" s="231"/>
      <c r="VWY836" s="231"/>
      <c r="VWZ836" s="231"/>
      <c r="VXA836" s="231"/>
      <c r="VXB836" s="231"/>
      <c r="VXC836" s="231"/>
      <c r="VXD836" s="231"/>
      <c r="VXE836" s="231"/>
      <c r="VXF836" s="231"/>
      <c r="VXG836" s="231"/>
      <c r="VXH836" s="231"/>
      <c r="VXI836" s="231"/>
      <c r="VXJ836" s="231"/>
      <c r="VXK836" s="231"/>
      <c r="VXL836" s="231"/>
      <c r="VXM836" s="231"/>
      <c r="VXN836" s="231"/>
      <c r="VXO836" s="231"/>
      <c r="VXP836" s="231"/>
      <c r="VXQ836" s="231"/>
      <c r="VXR836" s="231"/>
      <c r="VXS836" s="231"/>
      <c r="VXT836" s="231"/>
      <c r="VXU836" s="231"/>
      <c r="VXV836" s="231"/>
      <c r="VXW836" s="231"/>
      <c r="VXX836" s="231"/>
      <c r="VXY836" s="231"/>
      <c r="VXZ836" s="231"/>
      <c r="VYA836" s="231"/>
      <c r="VYB836" s="231"/>
      <c r="VYC836" s="231"/>
      <c r="VYD836" s="231"/>
      <c r="VYE836" s="231"/>
      <c r="VYF836" s="231"/>
      <c r="VYG836" s="231"/>
      <c r="VYH836" s="231"/>
      <c r="VYI836" s="231"/>
      <c r="VYJ836" s="231"/>
      <c r="VYK836" s="231"/>
      <c r="VYL836" s="231"/>
      <c r="VYM836" s="231"/>
      <c r="VYN836" s="231"/>
      <c r="VYO836" s="231"/>
      <c r="VYP836" s="231"/>
      <c r="VYQ836" s="231"/>
      <c r="VYR836" s="231"/>
      <c r="VYS836" s="231"/>
      <c r="VYT836" s="231"/>
      <c r="VYU836" s="231"/>
      <c r="VYV836" s="231"/>
      <c r="VYW836" s="231"/>
      <c r="VYX836" s="231"/>
      <c r="VYY836" s="231"/>
      <c r="VYZ836" s="231"/>
      <c r="VZA836" s="231"/>
      <c r="VZB836" s="231"/>
      <c r="VZC836" s="231"/>
      <c r="VZD836" s="231"/>
      <c r="VZE836" s="231"/>
      <c r="VZF836" s="231"/>
      <c r="VZG836" s="231"/>
      <c r="VZH836" s="231"/>
      <c r="VZI836" s="231"/>
      <c r="VZJ836" s="231"/>
      <c r="VZK836" s="231"/>
      <c r="VZL836" s="231"/>
      <c r="VZM836" s="231"/>
      <c r="VZN836" s="231"/>
      <c r="VZO836" s="231"/>
      <c r="VZP836" s="231"/>
      <c r="VZQ836" s="231"/>
      <c r="VZR836" s="231"/>
      <c r="VZS836" s="231"/>
      <c r="VZT836" s="231"/>
      <c r="VZU836" s="231"/>
      <c r="VZV836" s="231"/>
      <c r="VZW836" s="231"/>
      <c r="VZX836" s="231"/>
      <c r="VZY836" s="231"/>
      <c r="VZZ836" s="231"/>
      <c r="WAA836" s="231"/>
      <c r="WAB836" s="231"/>
      <c r="WAC836" s="231"/>
      <c r="WAD836" s="231"/>
      <c r="WAE836" s="231"/>
      <c r="WAF836" s="231"/>
      <c r="WAG836" s="231"/>
      <c r="WAH836" s="231"/>
      <c r="WAI836" s="231"/>
      <c r="WAJ836" s="231"/>
      <c r="WAK836" s="231"/>
      <c r="WAL836" s="231"/>
      <c r="WAM836" s="231"/>
      <c r="WAN836" s="231"/>
      <c r="WAO836" s="231"/>
      <c r="WAP836" s="231"/>
      <c r="WAQ836" s="231"/>
      <c r="WAR836" s="231"/>
      <c r="WAS836" s="231"/>
      <c r="WAT836" s="231"/>
      <c r="WAU836" s="231"/>
      <c r="WAV836" s="231"/>
      <c r="WAW836" s="231"/>
      <c r="WAX836" s="231"/>
      <c r="WAY836" s="231"/>
      <c r="WAZ836" s="231"/>
      <c r="WBA836" s="231"/>
      <c r="WBB836" s="231"/>
      <c r="WBC836" s="231"/>
      <c r="WBD836" s="231"/>
      <c r="WBE836" s="231"/>
      <c r="WBF836" s="231"/>
      <c r="WBG836" s="231"/>
      <c r="WBH836" s="231"/>
      <c r="WBI836" s="231"/>
      <c r="WBJ836" s="231"/>
      <c r="WBK836" s="231"/>
      <c r="WBL836" s="231"/>
      <c r="WBM836" s="231"/>
      <c r="WBN836" s="231"/>
      <c r="WBO836" s="231"/>
      <c r="WBP836" s="231"/>
      <c r="WBQ836" s="231"/>
      <c r="WBR836" s="231"/>
      <c r="WBS836" s="231"/>
      <c r="WBT836" s="231"/>
      <c r="WBU836" s="231"/>
      <c r="WBV836" s="231"/>
      <c r="WBW836" s="231"/>
      <c r="WBX836" s="231"/>
      <c r="WBY836" s="231"/>
      <c r="WBZ836" s="231"/>
      <c r="WCA836" s="231"/>
      <c r="WCB836" s="231"/>
      <c r="WCC836" s="231"/>
      <c r="WCD836" s="231"/>
      <c r="WCE836" s="231"/>
      <c r="WCF836" s="231"/>
      <c r="WCG836" s="231"/>
      <c r="WCH836" s="231"/>
      <c r="WCI836" s="231"/>
      <c r="WCJ836" s="231"/>
      <c r="WCK836" s="231"/>
      <c r="WCL836" s="231"/>
      <c r="WCM836" s="231"/>
      <c r="WCN836" s="231"/>
      <c r="WCO836" s="231"/>
      <c r="WCP836" s="231"/>
      <c r="WCQ836" s="231"/>
      <c r="WCR836" s="231"/>
      <c r="WCS836" s="231"/>
      <c r="WCT836" s="231"/>
      <c r="WCU836" s="231"/>
      <c r="WCV836" s="231"/>
      <c r="WCW836" s="231"/>
      <c r="WCX836" s="231"/>
      <c r="WCY836" s="231"/>
      <c r="WCZ836" s="231"/>
      <c r="WDA836" s="231"/>
      <c r="WDB836" s="231"/>
      <c r="WDC836" s="231"/>
      <c r="WDD836" s="231"/>
      <c r="WDE836" s="231"/>
      <c r="WDF836" s="231"/>
      <c r="WDG836" s="231"/>
      <c r="WDH836" s="231"/>
      <c r="WDI836" s="231"/>
      <c r="WDJ836" s="231"/>
      <c r="WDK836" s="231"/>
      <c r="WDL836" s="231"/>
      <c r="WDM836" s="231"/>
      <c r="WDN836" s="231"/>
      <c r="WDO836" s="231"/>
      <c r="WDP836" s="231"/>
      <c r="WDQ836" s="231"/>
      <c r="WDR836" s="231"/>
      <c r="WDS836" s="231"/>
      <c r="WDT836" s="231"/>
      <c r="WDU836" s="231"/>
      <c r="WDV836" s="231"/>
      <c r="WDW836" s="231"/>
      <c r="WDX836" s="231"/>
      <c r="WDY836" s="231"/>
      <c r="WDZ836" s="231"/>
      <c r="WEA836" s="231"/>
      <c r="WEB836" s="231"/>
      <c r="WEC836" s="231"/>
      <c r="WED836" s="231"/>
      <c r="WEE836" s="231"/>
      <c r="WEF836" s="231"/>
      <c r="WEG836" s="231"/>
      <c r="WEH836" s="231"/>
      <c r="WEI836" s="231"/>
      <c r="WEJ836" s="231"/>
      <c r="WEK836" s="231"/>
      <c r="WEL836" s="231"/>
      <c r="WEM836" s="231"/>
      <c r="WEN836" s="231"/>
      <c r="WEO836" s="231"/>
      <c r="WEP836" s="231"/>
      <c r="WEQ836" s="231"/>
      <c r="WER836" s="231"/>
      <c r="WES836" s="231"/>
      <c r="WET836" s="231"/>
      <c r="WEU836" s="231"/>
      <c r="WEV836" s="231"/>
      <c r="WEW836" s="231"/>
      <c r="WEX836" s="231"/>
      <c r="WEY836" s="231"/>
      <c r="WEZ836" s="231"/>
      <c r="WFA836" s="231"/>
      <c r="WFB836" s="231"/>
      <c r="WFC836" s="231"/>
      <c r="WFD836" s="231"/>
      <c r="WFE836" s="231"/>
      <c r="WFF836" s="231"/>
      <c r="WFG836" s="231"/>
      <c r="WFH836" s="231"/>
      <c r="WFI836" s="231"/>
      <c r="WFJ836" s="231"/>
      <c r="WFK836" s="231"/>
      <c r="WFL836" s="231"/>
      <c r="WFM836" s="231"/>
      <c r="WFN836" s="231"/>
      <c r="WFO836" s="231"/>
      <c r="WFP836" s="231"/>
      <c r="WFQ836" s="231"/>
      <c r="WFR836" s="231"/>
      <c r="WFS836" s="231"/>
      <c r="WFT836" s="231"/>
      <c r="WFU836" s="231"/>
      <c r="WFV836" s="231"/>
      <c r="WFW836" s="231"/>
      <c r="WFX836" s="231"/>
      <c r="WFY836" s="231"/>
      <c r="WFZ836" s="231"/>
      <c r="WGA836" s="231"/>
      <c r="WGB836" s="231"/>
      <c r="WGC836" s="231"/>
      <c r="WGD836" s="231"/>
      <c r="WGE836" s="231"/>
      <c r="WGF836" s="231"/>
      <c r="WGG836" s="231"/>
      <c r="WGH836" s="231"/>
      <c r="WGI836" s="231"/>
      <c r="WGJ836" s="231"/>
      <c r="WGK836" s="231"/>
      <c r="WGL836" s="231"/>
      <c r="WGM836" s="231"/>
      <c r="WGN836" s="231"/>
      <c r="WGO836" s="231"/>
      <c r="WGP836" s="231"/>
      <c r="WGQ836" s="231"/>
      <c r="WGR836" s="231"/>
      <c r="WGS836" s="231"/>
      <c r="WGT836" s="231"/>
      <c r="WGU836" s="231"/>
      <c r="WGV836" s="231"/>
      <c r="WGW836" s="231"/>
      <c r="WGX836" s="231"/>
      <c r="WGY836" s="231"/>
      <c r="WGZ836" s="231"/>
      <c r="WHA836" s="231"/>
      <c r="WHB836" s="231"/>
      <c r="WHC836" s="231"/>
      <c r="WHD836" s="231"/>
      <c r="WHE836" s="231"/>
      <c r="WHF836" s="231"/>
      <c r="WHG836" s="231"/>
      <c r="WHH836" s="231"/>
      <c r="WHI836" s="231"/>
      <c r="WHJ836" s="231"/>
      <c r="WHK836" s="231"/>
      <c r="WHL836" s="231"/>
      <c r="WHM836" s="231"/>
      <c r="WHN836" s="231"/>
      <c r="WHO836" s="231"/>
      <c r="WHP836" s="231"/>
      <c r="WHQ836" s="231"/>
      <c r="WHR836" s="231"/>
      <c r="WHS836" s="231"/>
      <c r="WHT836" s="231"/>
      <c r="WHU836" s="231"/>
      <c r="WHV836" s="231"/>
      <c r="WHW836" s="231"/>
      <c r="WHX836" s="231"/>
      <c r="WHY836" s="231"/>
      <c r="WHZ836" s="231"/>
      <c r="WIA836" s="231"/>
      <c r="WIB836" s="231"/>
      <c r="WIC836" s="231"/>
      <c r="WID836" s="231"/>
      <c r="WIE836" s="231"/>
      <c r="WIF836" s="231"/>
      <c r="WIG836" s="231"/>
      <c r="WIH836" s="231"/>
      <c r="WII836" s="231"/>
      <c r="WIJ836" s="231"/>
      <c r="WIK836" s="231"/>
      <c r="WIL836" s="231"/>
      <c r="WIM836" s="231"/>
      <c r="WIN836" s="231"/>
      <c r="WIO836" s="231"/>
      <c r="WIP836" s="231"/>
      <c r="WIQ836" s="231"/>
      <c r="WIR836" s="231"/>
      <c r="WIS836" s="231"/>
      <c r="WIT836" s="231"/>
      <c r="WIU836" s="231"/>
      <c r="WIV836" s="231"/>
      <c r="WIW836" s="231"/>
      <c r="WIX836" s="231"/>
      <c r="WIY836" s="231"/>
      <c r="WIZ836" s="231"/>
      <c r="WJA836" s="231"/>
      <c r="WJB836" s="231"/>
      <c r="WJC836" s="231"/>
      <c r="WJD836" s="231"/>
      <c r="WJE836" s="231"/>
      <c r="WJF836" s="231"/>
      <c r="WJG836" s="231"/>
      <c r="WJH836" s="231"/>
      <c r="WJI836" s="231"/>
      <c r="WJJ836" s="231"/>
      <c r="WJK836" s="231"/>
      <c r="WJL836" s="231"/>
      <c r="WJM836" s="231"/>
      <c r="WJN836" s="231"/>
      <c r="WJO836" s="231"/>
      <c r="WJP836" s="231"/>
      <c r="WJQ836" s="231"/>
      <c r="WJR836" s="231"/>
      <c r="WJS836" s="231"/>
      <c r="WJT836" s="231"/>
      <c r="WJU836" s="231"/>
      <c r="WJV836" s="231"/>
      <c r="WJW836" s="231"/>
      <c r="WJX836" s="231"/>
      <c r="WJY836" s="231"/>
      <c r="WJZ836" s="231"/>
      <c r="WKA836" s="231"/>
      <c r="WKB836" s="231"/>
      <c r="WKC836" s="231"/>
      <c r="WKD836" s="231"/>
      <c r="WKE836" s="231"/>
      <c r="WKF836" s="231"/>
      <c r="WKG836" s="231"/>
      <c r="WKH836" s="231"/>
      <c r="WKI836" s="231"/>
      <c r="WKJ836" s="231"/>
      <c r="WKK836" s="231"/>
      <c r="WKL836" s="231"/>
      <c r="WKM836" s="231"/>
      <c r="WKN836" s="231"/>
      <c r="WKO836" s="231"/>
      <c r="WKP836" s="231"/>
      <c r="WKQ836" s="231"/>
      <c r="WKR836" s="231"/>
      <c r="WKS836" s="231"/>
      <c r="WKT836" s="231"/>
      <c r="WKU836" s="231"/>
      <c r="WKV836" s="231"/>
      <c r="WKW836" s="231"/>
      <c r="WKX836" s="231"/>
      <c r="WKY836" s="231"/>
      <c r="WKZ836" s="231"/>
      <c r="WLA836" s="231"/>
      <c r="WLB836" s="231"/>
      <c r="WLC836" s="231"/>
      <c r="WLD836" s="231"/>
      <c r="WLE836" s="231"/>
      <c r="WLF836" s="231"/>
      <c r="WLG836" s="231"/>
      <c r="WLH836" s="231"/>
      <c r="WLI836" s="231"/>
      <c r="WLJ836" s="231"/>
      <c r="WLK836" s="231"/>
      <c r="WLL836" s="231"/>
      <c r="WLM836" s="231"/>
      <c r="WLN836" s="231"/>
      <c r="WLO836" s="231"/>
      <c r="WLP836" s="231"/>
      <c r="WLQ836" s="231"/>
      <c r="WLR836" s="231"/>
      <c r="WLS836" s="231"/>
      <c r="WLT836" s="231"/>
      <c r="WLU836" s="231"/>
      <c r="WLV836" s="231"/>
      <c r="WLW836" s="231"/>
      <c r="WLX836" s="231"/>
      <c r="WLY836" s="231"/>
      <c r="WLZ836" s="231"/>
      <c r="WMA836" s="231"/>
      <c r="WMB836" s="231"/>
      <c r="WMC836" s="231"/>
      <c r="WMD836" s="231"/>
      <c r="WME836" s="231"/>
      <c r="WMF836" s="231"/>
      <c r="WMG836" s="231"/>
      <c r="WMH836" s="231"/>
      <c r="WMI836" s="231"/>
      <c r="WMJ836" s="231"/>
      <c r="WMK836" s="231"/>
      <c r="WML836" s="231"/>
      <c r="WMM836" s="231"/>
      <c r="WMN836" s="231"/>
      <c r="WMO836" s="231"/>
      <c r="WMP836" s="231"/>
      <c r="WMQ836" s="231"/>
      <c r="WMR836" s="231"/>
      <c r="WMS836" s="231"/>
      <c r="WMT836" s="231"/>
      <c r="WMU836" s="231"/>
      <c r="WMV836" s="231"/>
      <c r="WMW836" s="231"/>
      <c r="WMX836" s="231"/>
      <c r="WMY836" s="231"/>
      <c r="WMZ836" s="231"/>
      <c r="WNA836" s="231"/>
      <c r="WNB836" s="231"/>
      <c r="WNC836" s="231"/>
      <c r="WND836" s="231"/>
      <c r="WNE836" s="231"/>
      <c r="WNF836" s="231"/>
      <c r="WNG836" s="231"/>
      <c r="WNH836" s="231"/>
      <c r="WNI836" s="231"/>
      <c r="WNJ836" s="231"/>
      <c r="WNK836" s="231"/>
      <c r="WNL836" s="231"/>
      <c r="WNM836" s="231"/>
      <c r="WNN836" s="231"/>
      <c r="WNO836" s="231"/>
      <c r="WNP836" s="231"/>
      <c r="WNQ836" s="231"/>
      <c r="WNR836" s="231"/>
      <c r="WNS836" s="231"/>
      <c r="WNT836" s="231"/>
      <c r="WNU836" s="231"/>
      <c r="WNV836" s="231"/>
      <c r="WNW836" s="231"/>
      <c r="WNX836" s="231"/>
      <c r="WNY836" s="231"/>
      <c r="WNZ836" s="231"/>
      <c r="WOA836" s="231"/>
      <c r="WOB836" s="231"/>
      <c r="WOC836" s="231"/>
      <c r="WOD836" s="231"/>
      <c r="WOE836" s="231"/>
      <c r="WOF836" s="231"/>
      <c r="WOG836" s="231"/>
      <c r="WOH836" s="231"/>
      <c r="WOI836" s="231"/>
      <c r="WOJ836" s="231"/>
      <c r="WOK836" s="231"/>
      <c r="WOL836" s="231"/>
      <c r="WOM836" s="231"/>
      <c r="WON836" s="231"/>
      <c r="WOO836" s="231"/>
      <c r="WOP836" s="231"/>
      <c r="WOQ836" s="231"/>
      <c r="WOR836" s="231"/>
      <c r="WOS836" s="231"/>
      <c r="WOT836" s="231"/>
      <c r="WOU836" s="231"/>
      <c r="WOV836" s="231"/>
      <c r="WOW836" s="231"/>
      <c r="WOX836" s="231"/>
      <c r="WOY836" s="231"/>
      <c r="WOZ836" s="231"/>
      <c r="WPA836" s="231"/>
      <c r="WPB836" s="231"/>
      <c r="WPC836" s="231"/>
      <c r="WPD836" s="231"/>
      <c r="WPE836" s="231"/>
      <c r="WPF836" s="231"/>
      <c r="WPG836" s="231"/>
      <c r="WPH836" s="231"/>
      <c r="WPI836" s="231"/>
      <c r="WPJ836" s="231"/>
      <c r="WPK836" s="231"/>
      <c r="WPL836" s="231"/>
      <c r="WPM836" s="231"/>
      <c r="WPN836" s="231"/>
      <c r="WPO836" s="231"/>
      <c r="WPP836" s="231"/>
      <c r="WPQ836" s="231"/>
      <c r="WPR836" s="231"/>
      <c r="WPS836" s="231"/>
      <c r="WPT836" s="231"/>
      <c r="WPU836" s="231"/>
      <c r="WPV836" s="231"/>
      <c r="WPW836" s="231"/>
      <c r="WPX836" s="231"/>
      <c r="WPY836" s="231"/>
      <c r="WPZ836" s="231"/>
      <c r="WQA836" s="231"/>
      <c r="WQB836" s="231"/>
      <c r="WQC836" s="231"/>
      <c r="WQD836" s="231"/>
      <c r="WQE836" s="231"/>
      <c r="WQF836" s="231"/>
      <c r="WQG836" s="231"/>
      <c r="WQH836" s="231"/>
      <c r="WQI836" s="231"/>
      <c r="WQJ836" s="231"/>
      <c r="WQK836" s="231"/>
      <c r="WQL836" s="231"/>
      <c r="WQM836" s="231"/>
      <c r="WQN836" s="231"/>
      <c r="WQO836" s="231"/>
      <c r="WQP836" s="231"/>
      <c r="WQQ836" s="231"/>
      <c r="WQR836" s="231"/>
      <c r="WQS836" s="231"/>
      <c r="WQT836" s="231"/>
      <c r="WQU836" s="231"/>
      <c r="WQV836" s="231"/>
      <c r="WQW836" s="231"/>
      <c r="WQX836" s="231"/>
      <c r="WQY836" s="231"/>
      <c r="WQZ836" s="231"/>
      <c r="WRA836" s="231"/>
      <c r="WRB836" s="231"/>
      <c r="WRC836" s="231"/>
      <c r="WRD836" s="231"/>
      <c r="WRE836" s="231"/>
      <c r="WRF836" s="231"/>
      <c r="WRG836" s="231"/>
      <c r="WRH836" s="231"/>
      <c r="WRI836" s="231"/>
      <c r="WRJ836" s="231"/>
      <c r="WRK836" s="231"/>
      <c r="WRL836" s="231"/>
      <c r="WRM836" s="231"/>
      <c r="WRN836" s="231"/>
      <c r="WRO836" s="231"/>
      <c r="WRP836" s="231"/>
      <c r="WRQ836" s="231"/>
      <c r="WRR836" s="231"/>
      <c r="WRS836" s="231"/>
      <c r="WRT836" s="231"/>
      <c r="WRU836" s="231"/>
      <c r="WRV836" s="231"/>
      <c r="WRW836" s="231"/>
      <c r="WRX836" s="231"/>
      <c r="WRY836" s="231"/>
      <c r="WRZ836" s="231"/>
      <c r="WSA836" s="231"/>
      <c r="WSB836" s="231"/>
      <c r="WSC836" s="231"/>
      <c r="WSD836" s="231"/>
      <c r="WSE836" s="231"/>
      <c r="WSF836" s="231"/>
      <c r="WSG836" s="231"/>
      <c r="WSH836" s="231"/>
      <c r="WSI836" s="231"/>
      <c r="WSJ836" s="231"/>
      <c r="WSK836" s="231"/>
      <c r="WSL836" s="231"/>
      <c r="WSM836" s="231"/>
      <c r="WSN836" s="231"/>
      <c r="WSO836" s="231"/>
      <c r="WSP836" s="231"/>
      <c r="WSQ836" s="231"/>
      <c r="WSR836" s="231"/>
      <c r="WSS836" s="231"/>
      <c r="WST836" s="231"/>
      <c r="WSU836" s="231"/>
      <c r="WSV836" s="231"/>
      <c r="WSW836" s="231"/>
      <c r="WSX836" s="231"/>
      <c r="WSY836" s="231"/>
      <c r="WSZ836" s="231"/>
      <c r="WTA836" s="231"/>
      <c r="WTB836" s="231"/>
      <c r="WTC836" s="231"/>
      <c r="WTD836" s="231"/>
      <c r="WTE836" s="231"/>
      <c r="WTF836" s="231"/>
      <c r="WTG836" s="231"/>
      <c r="WTH836" s="231"/>
      <c r="WTI836" s="231"/>
      <c r="WTJ836" s="231"/>
      <c r="WTK836" s="231"/>
      <c r="WTL836" s="231"/>
      <c r="WTM836" s="231"/>
      <c r="WTN836" s="231"/>
      <c r="WTO836" s="231"/>
      <c r="WTP836" s="231"/>
      <c r="WTQ836" s="231"/>
      <c r="WTR836" s="231"/>
      <c r="WTS836" s="231"/>
      <c r="WTT836" s="231"/>
      <c r="WTU836" s="231"/>
      <c r="WTV836" s="231"/>
      <c r="WTW836" s="231"/>
      <c r="WTX836" s="231"/>
      <c r="WTY836" s="231"/>
      <c r="WTZ836" s="231"/>
      <c r="WUA836" s="231"/>
      <c r="WUB836" s="231"/>
      <c r="WUC836" s="231"/>
      <c r="WUD836" s="231"/>
      <c r="WUE836" s="231"/>
      <c r="WUF836" s="231"/>
      <c r="WUG836" s="231"/>
      <c r="WUH836" s="231"/>
      <c r="WUI836" s="231"/>
      <c r="WUJ836" s="231"/>
      <c r="WUK836" s="231"/>
      <c r="WUL836" s="231"/>
      <c r="WUM836" s="231"/>
      <c r="WUN836" s="231"/>
      <c r="WUO836" s="231"/>
      <c r="WUP836" s="231"/>
      <c r="WUQ836" s="231"/>
      <c r="WUR836" s="231"/>
      <c r="WUS836" s="231"/>
      <c r="WUT836" s="231"/>
      <c r="WUU836" s="231"/>
      <c r="WUV836" s="231"/>
      <c r="WUW836" s="231"/>
      <c r="WUX836" s="231"/>
      <c r="WUY836" s="231"/>
      <c r="WUZ836" s="231"/>
      <c r="WVA836" s="231"/>
      <c r="WVB836" s="231"/>
      <c r="WVC836" s="231"/>
      <c r="WVD836" s="231"/>
      <c r="WVE836" s="231"/>
      <c r="WVF836" s="231"/>
      <c r="WVG836" s="231"/>
      <c r="WVH836" s="231"/>
      <c r="WVI836" s="231"/>
      <c r="WVJ836" s="231"/>
      <c r="WVK836" s="231"/>
      <c r="WVL836" s="231"/>
      <c r="WVM836" s="231"/>
      <c r="WVN836" s="231"/>
      <c r="WVO836" s="231"/>
      <c r="WVP836" s="231"/>
      <c r="WVQ836" s="231"/>
      <c r="WVR836" s="231"/>
      <c r="WVS836" s="231"/>
      <c r="WVT836" s="231"/>
      <c r="WVU836" s="231"/>
      <c r="WVV836" s="231"/>
      <c r="WVW836" s="231"/>
      <c r="WVX836" s="231"/>
      <c r="WVY836" s="231"/>
      <c r="WVZ836" s="231"/>
      <c r="WWA836" s="231"/>
      <c r="WWB836" s="231"/>
      <c r="WWC836" s="231"/>
      <c r="WWD836" s="231"/>
      <c r="WWE836" s="231"/>
      <c r="WWF836" s="231"/>
      <c r="WWG836" s="231"/>
      <c r="WWH836" s="231"/>
      <c r="WWI836" s="231"/>
      <c r="WWJ836" s="231"/>
      <c r="WWK836" s="231"/>
      <c r="WWL836" s="231"/>
      <c r="WWM836" s="231"/>
      <c r="WWN836" s="231"/>
      <c r="WWO836" s="231"/>
      <c r="WWP836" s="231"/>
      <c r="WWQ836" s="231"/>
      <c r="WWR836" s="231"/>
      <c r="WWS836" s="231"/>
      <c r="WWT836" s="231"/>
      <c r="WWU836" s="231"/>
      <c r="WWV836" s="231"/>
      <c r="WWW836" s="231"/>
      <c r="WWX836" s="231"/>
      <c r="WWY836" s="231"/>
      <c r="WWZ836" s="231"/>
      <c r="WXA836" s="231"/>
      <c r="WXB836" s="231"/>
      <c r="WXC836" s="231"/>
      <c r="WXD836" s="231"/>
      <c r="WXE836" s="231"/>
      <c r="WXF836" s="231"/>
      <c r="WXG836" s="231"/>
      <c r="WXH836" s="231"/>
      <c r="WXI836" s="231"/>
      <c r="WXJ836" s="231"/>
      <c r="WXK836" s="231"/>
      <c r="WXL836" s="231"/>
      <c r="WXM836" s="231"/>
      <c r="WXN836" s="231"/>
      <c r="WXO836" s="231"/>
      <c r="WXP836" s="231"/>
      <c r="WXQ836" s="231"/>
      <c r="WXR836" s="231"/>
      <c r="WXS836" s="231"/>
      <c r="WXT836" s="231"/>
      <c r="WXU836" s="231"/>
      <c r="WXV836" s="231"/>
      <c r="WXW836" s="231"/>
      <c r="WXX836" s="231"/>
      <c r="WXY836" s="231"/>
      <c r="WXZ836" s="231"/>
      <c r="WYA836" s="231"/>
      <c r="WYB836" s="231"/>
      <c r="WYC836" s="231"/>
      <c r="WYD836" s="231"/>
      <c r="WYE836" s="231"/>
      <c r="WYF836" s="231"/>
      <c r="WYG836" s="231"/>
      <c r="WYH836" s="231"/>
      <c r="WYI836" s="231"/>
      <c r="WYJ836" s="231"/>
      <c r="WYK836" s="231"/>
      <c r="WYL836" s="231"/>
      <c r="WYM836" s="231"/>
      <c r="WYN836" s="231"/>
      <c r="WYO836" s="231"/>
      <c r="WYP836" s="231"/>
      <c r="WYQ836" s="231"/>
      <c r="WYR836" s="231"/>
      <c r="WYS836" s="231"/>
      <c r="WYT836" s="231"/>
      <c r="WYU836" s="231"/>
      <c r="WYV836" s="231"/>
      <c r="WYW836" s="231"/>
      <c r="WYX836" s="231"/>
      <c r="WYY836" s="231"/>
      <c r="WYZ836" s="231"/>
      <c r="WZA836" s="231"/>
      <c r="WZB836" s="231"/>
      <c r="WZC836" s="231"/>
      <c r="WZD836" s="231"/>
      <c r="WZE836" s="231"/>
      <c r="WZF836" s="231"/>
      <c r="WZG836" s="231"/>
      <c r="WZH836" s="231"/>
      <c r="WZI836" s="231"/>
      <c r="WZJ836" s="231"/>
      <c r="WZK836" s="231"/>
      <c r="WZL836" s="231"/>
      <c r="WZM836" s="231"/>
      <c r="WZN836" s="231"/>
      <c r="WZO836" s="231"/>
      <c r="WZP836" s="231"/>
      <c r="WZQ836" s="231"/>
      <c r="WZR836" s="231"/>
      <c r="WZS836" s="231"/>
      <c r="WZT836" s="231"/>
      <c r="WZU836" s="231"/>
      <c r="WZV836" s="231"/>
      <c r="WZW836" s="231"/>
      <c r="WZX836" s="231"/>
      <c r="WZY836" s="231"/>
      <c r="WZZ836" s="231"/>
      <c r="XAA836" s="231"/>
      <c r="XAB836" s="231"/>
      <c r="XAC836" s="231"/>
      <c r="XAD836" s="231"/>
      <c r="XAE836" s="231"/>
      <c r="XAF836" s="231"/>
      <c r="XAG836" s="231"/>
      <c r="XAH836" s="231"/>
      <c r="XAI836" s="231"/>
      <c r="XAJ836" s="231"/>
      <c r="XAK836" s="231"/>
      <c r="XAL836" s="231"/>
      <c r="XAM836" s="231"/>
      <c r="XAN836" s="231"/>
      <c r="XAO836" s="231"/>
      <c r="XAP836" s="231"/>
      <c r="XAQ836" s="231"/>
      <c r="XAR836" s="231"/>
      <c r="XAS836" s="231"/>
      <c r="XAT836" s="231"/>
      <c r="XAU836" s="231"/>
      <c r="XAV836" s="231"/>
      <c r="XAW836" s="231"/>
      <c r="XAX836" s="231"/>
      <c r="XAY836" s="231"/>
      <c r="XAZ836" s="231"/>
      <c r="XBA836" s="231"/>
      <c r="XBB836" s="231"/>
      <c r="XBC836" s="231"/>
      <c r="XBD836" s="231"/>
      <c r="XBE836" s="231"/>
      <c r="XBF836" s="231"/>
      <c r="XBG836" s="231"/>
      <c r="XBH836" s="231"/>
      <c r="XBI836" s="231"/>
      <c r="XBJ836" s="231"/>
      <c r="XBK836" s="231"/>
      <c r="XBL836" s="231"/>
      <c r="XBM836" s="231"/>
      <c r="XBN836" s="231"/>
      <c r="XBO836" s="231"/>
      <c r="XBP836" s="231"/>
      <c r="XBQ836" s="231"/>
      <c r="XBR836" s="231"/>
      <c r="XBS836" s="231"/>
      <c r="XBT836" s="231"/>
      <c r="XBU836" s="231"/>
      <c r="XBV836" s="231"/>
      <c r="XBW836" s="231"/>
      <c r="XBX836" s="231"/>
      <c r="XBY836" s="231"/>
      <c r="XBZ836" s="231"/>
      <c r="XCA836" s="231"/>
      <c r="XCB836" s="231"/>
      <c r="XCC836" s="231"/>
      <c r="XCD836" s="231"/>
      <c r="XCE836" s="231"/>
      <c r="XCF836" s="231"/>
      <c r="XCG836" s="231"/>
      <c r="XCH836" s="231"/>
      <c r="XCI836" s="231"/>
      <c r="XCJ836" s="231"/>
      <c r="XCK836" s="231"/>
      <c r="XCL836" s="231"/>
      <c r="XCM836" s="231"/>
      <c r="XCN836" s="231"/>
      <c r="XCO836" s="231"/>
      <c r="XCP836" s="231"/>
      <c r="XCQ836" s="231"/>
      <c r="XCR836" s="231"/>
      <c r="XCS836" s="231"/>
      <c r="XCT836" s="231"/>
      <c r="XCU836" s="231"/>
      <c r="XCV836" s="231"/>
      <c r="XCW836" s="231"/>
      <c r="XCX836" s="231"/>
      <c r="XCY836" s="231"/>
      <c r="XCZ836" s="231"/>
      <c r="XDA836" s="231"/>
      <c r="XDB836" s="231"/>
      <c r="XDC836" s="231"/>
      <c r="XDD836" s="231"/>
      <c r="XDE836" s="231"/>
      <c r="XDF836" s="231"/>
      <c r="XDG836" s="231"/>
      <c r="XDH836" s="231"/>
      <c r="XDI836" s="231"/>
      <c r="XDJ836" s="231"/>
      <c r="XDK836" s="231"/>
      <c r="XDL836" s="231"/>
      <c r="XDM836" s="231"/>
      <c r="XDN836" s="231"/>
      <c r="XDO836" s="231"/>
      <c r="XDP836" s="231"/>
      <c r="XDQ836" s="231"/>
      <c r="XDR836" s="231"/>
      <c r="XDS836" s="231"/>
      <c r="XDT836" s="231"/>
      <c r="XDU836" s="231"/>
      <c r="XDV836" s="231"/>
      <c r="XDW836" s="231"/>
      <c r="XDX836" s="231"/>
      <c r="XDY836" s="231"/>
      <c r="XDZ836" s="231"/>
      <c r="XEA836" s="231"/>
      <c r="XEB836" s="231"/>
      <c r="XEC836" s="231"/>
      <c r="XED836" s="231"/>
      <c r="XEE836" s="231"/>
    </row>
    <row r="837" spans="1:16359" ht="91.5">
      <c r="A837" s="14">
        <v>2025112739644</v>
      </c>
      <c r="B837" s="118" t="s">
        <v>10840</v>
      </c>
      <c r="C837" s="145" t="s">
        <v>7135</v>
      </c>
      <c r="D837" s="142" t="s">
        <v>10841</v>
      </c>
      <c r="E837" s="106" t="s">
        <v>10842</v>
      </c>
      <c r="F837" s="106" t="s">
        <v>10843</v>
      </c>
      <c r="G837" s="106" t="s">
        <v>10844</v>
      </c>
      <c r="H837" s="106" t="s">
        <v>10845</v>
      </c>
      <c r="I837" s="208" t="s">
        <v>7120</v>
      </c>
      <c r="J837" s="208">
        <v>45987</v>
      </c>
      <c r="K837" s="208" t="s">
        <v>121</v>
      </c>
      <c r="L837" s="142" t="str">
        <f>IF(Tabela2[[#This Row],[Data]]="","Sem Informação",VLOOKUP(MONTH(Tabela2[[#This Row],[Data]]),'[1]Validação de dados'!$I$1:$J$13,2,0))</f>
        <v>Novembro</v>
      </c>
      <c r="M837" s="146">
        <f>YEAR(Tabela2[[#This Row],[Data]])</f>
        <v>2025</v>
      </c>
      <c r="N837" s="208" t="s">
        <v>122</v>
      </c>
      <c r="O837" s="208" t="s">
        <v>286</v>
      </c>
      <c r="P837" s="104" t="e">
        <f>VLOOKUP(Tabela2[[#This Row],[SIEMA]],Siema2024,21,FALSE)</f>
        <v>#REF!</v>
      </c>
      <c r="Q837" s="104">
        <v>1942</v>
      </c>
      <c r="R837" s="108" t="e">
        <f>VLOOKUP(Tabela2[[#This Row],[SIEMA]],Siema2025,10,FALSE)</f>
        <v>#N/A</v>
      </c>
      <c r="S837" s="107" t="str">
        <f>IF(Q837="","", IF(Q837="NC","", IF(Q837="NE","", IF(Q837="NA","",IFERROR(VLOOKUP(Q837,[1]Produtos!$A$1:$C$2319,2,FALSE),"Não Cadastrado")))))</f>
        <v>NITRATO DE AMÔNIO, contendo até 0,2% de substâncias combustíveis, inclusive qualquer substância orgânica calculada como carbono, exclusive qualquer outra substância adicionada</v>
      </c>
      <c r="T837" s="104">
        <v>47.268999999999998</v>
      </c>
      <c r="U837" s="104" t="s">
        <v>7121</v>
      </c>
      <c r="V837" s="104">
        <f>IF(Q837="","",IF(ISNUMBER(Q837)=FALSE,"Não se aplica",IFERROR(VLOOKUP(Q837,Produtos!$A$1:$C$2319,3,FALSE),"Não Cadastrado")))</f>
        <v>5.0999999999999996</v>
      </c>
      <c r="W837" s="104" t="e">
        <f>VLOOKUP(Tabela2[[#This Row],[SIEMA]],Siema2024,10,FALSE)</f>
        <v>#REF!</v>
      </c>
      <c r="X837" s="113" t="str">
        <f>IF(Tabela2[[#This Row],[Origem do acidente]] = "Plataforma", "PREENCHER","NA")</f>
        <v>NA</v>
      </c>
      <c r="Y837" s="109" t="e">
        <f>IF(W837="","", IF(W837="NC","", IF(W837="NE","", IF(W837="NA","",IFERROR(VLOOKUP(W837,[1]Produtos!$A$1:$C$2319,2,FALSE),"Não Cadastrado")))))</f>
        <v>#REF!</v>
      </c>
      <c r="Z837" s="104" t="e">
        <f>VLOOKUP(Tabela2[[#This Row],[SIEMA]],Siema2025,11,FALSE)</f>
        <v>#N/A</v>
      </c>
      <c r="AA837" s="104" t="e">
        <f>VLOOKUP(Tabela2[[#This Row],[SIEMA]],Siema2024,12,FALSE)</f>
        <v>#REF!</v>
      </c>
      <c r="AB837" s="104" t="e">
        <f>IF(W837="","",IF(ISNUMBER(W837)=FALSE,"Não se aplica",IFERROR(VLOOKUP(W837,[1]Produtos!$A$1:$C$2319,3,FALSE),"Não Cadastrado")))</f>
        <v>#REF!</v>
      </c>
      <c r="AC837" s="104"/>
      <c r="AD837" s="108" t="str">
        <f>IF(Tabela2[[#This Row],[Origem do acidente]] = "Plataforma", "PREENCHER","NA")</f>
        <v>NA</v>
      </c>
      <c r="AE837" s="107" t="str">
        <f>IF(AC837="","", IF(AC837="NC","", IF(AC837="NE","", IF(AC837="NA","",IFERROR(VLOOKUP(AC837,[1]Produtos!$A$1:$C$2319,2,FALSE),"Não Cadastrado")))))</f>
        <v/>
      </c>
      <c r="AF837" s="104"/>
      <c r="AG837" s="104"/>
      <c r="AH837" s="104" t="str">
        <f>IF(AC837="","",IF(ISNUMBER(AC837)=FALSE,"Não se aplica",IFERROR(VLOOKUP(AC837,Produtos!$A$1:$C$2319,3,FALSE),"Não Cadastrado")))</f>
        <v/>
      </c>
      <c r="AI837" s="104"/>
      <c r="AJ837" s="146" t="e">
        <f>VLOOKUP(Tabela2[[#This Row],[SIEMA]],Siema2024,26,FALSE)</f>
        <v>#REF!</v>
      </c>
      <c r="AK837" s="107" t="s">
        <v>6834</v>
      </c>
      <c r="AL837" s="107"/>
      <c r="AM837" s="107"/>
      <c r="AN837" s="145"/>
      <c r="AO837" s="145"/>
      <c r="AP837" s="145"/>
      <c r="AQ837" s="145"/>
      <c r="AR837" s="147"/>
      <c r="AS837" s="145"/>
      <c r="AT837" s="145"/>
      <c r="AU837" s="145"/>
      <c r="AV837" s="145"/>
      <c r="AW837" s="145"/>
      <c r="AX837" s="145"/>
      <c r="AY837" s="145"/>
      <c r="AZ837" s="145"/>
      <c r="BA837" s="145"/>
      <c r="BB837" s="145"/>
      <c r="BC837" s="108" t="str">
        <f>IF(Tabela2[[#This Row],[Outro(s) ]] = "X", "PREENCHER","NA")</f>
        <v>NA</v>
      </c>
      <c r="BD837" s="145" t="s">
        <v>7181</v>
      </c>
      <c r="BE837" s="145"/>
      <c r="BF837" s="110" t="s">
        <v>10846</v>
      </c>
      <c r="BG837" s="209"/>
      <c r="BH837" s="211" t="s">
        <v>10847</v>
      </c>
      <c r="BI837" s="210" t="s">
        <v>7062</v>
      </c>
      <c r="BJ837" s="107" t="s">
        <v>7099</v>
      </c>
      <c r="BK837" s="104" t="s">
        <v>2696</v>
      </c>
      <c r="BL837" s="140">
        <v>45996</v>
      </c>
      <c r="BM837" s="145">
        <f ca="1">IF(Tabela2[[#This Row],[Data de atendimento do Ibama (considerar o primeiro documento/ação)]]="",_xlfn.DAYS(TODAY(),J837),_xlfn.DAYS(Tabela2[[#This Row],[Data de atendimento do Ibama (considerar o primeiro documento/ação)]],J837))</f>
        <v>9</v>
      </c>
      <c r="BN837" s="108" t="str">
        <f>IF(Tabela2[[#This Row],[Atendido pelo Ibama ("Não" ou "Sim")]]="Não","Preencher", IF(Tabela2[[#This Row],[Atendido pelo Ibama ("Não" ou "Sim")]]="Sim","NA",""))</f>
        <v>NA</v>
      </c>
      <c r="BO837" s="114" t="s">
        <v>7124</v>
      </c>
      <c r="BP837" s="108" t="s">
        <v>10055</v>
      </c>
      <c r="BQ837" s="106" t="s">
        <v>123</v>
      </c>
      <c r="BR837" s="108" t="str">
        <f>IF(Tabela2[[#This Row],[Equipe do Ibama foi a campo? Houve sobrevoo do Poseidon?]] = "Sim", "PREENCHER","NA")</f>
        <v>NA</v>
      </c>
      <c r="BS837" s="108" t="str">
        <f>IF(Tabela2[[#This Row],[Se sim, foi emitida Ordem de Emergência? (informações vinculada à coluna CK)]] = "Sim", "PREENCHER","NA")</f>
        <v>NA</v>
      </c>
      <c r="BT837" s="108" t="s">
        <v>7225</v>
      </c>
      <c r="BU837" s="108" t="s">
        <v>123</v>
      </c>
      <c r="BV837" s="108" t="s">
        <v>2696</v>
      </c>
      <c r="BW837" s="108" t="s">
        <v>123</v>
      </c>
      <c r="BX837" s="106" t="s">
        <v>7127</v>
      </c>
      <c r="BY837" s="140"/>
      <c r="BZ837" s="146" t="str">
        <f>IF(Tabela2[[#This Row],[Data do documento de encerramento]]="NA","NA",IF(Tabela2[[#This Row],[Data do documento de encerramento]]="","Pendente de conclusão/ encerramento",_xlfn.DAYS(Tabela2[[#This Row],[Data do documento de encerramento]],J837)))</f>
        <v>Pendente de conclusão/ encerramento</v>
      </c>
      <c r="CA837" s="107" t="s">
        <v>10848</v>
      </c>
      <c r="CB837" s="143"/>
      <c r="CC837" s="147"/>
      <c r="CD837" s="147"/>
      <c r="CE837" s="147"/>
      <c r="CF837" s="147"/>
    </row>
    <row r="838" spans="1:16359" ht="45.75">
      <c r="A838" s="247">
        <v>2026060111</v>
      </c>
      <c r="B838" s="118" t="s">
        <v>10849</v>
      </c>
      <c r="C838" s="145" t="s">
        <v>10583</v>
      </c>
      <c r="D838" s="142" t="s">
        <v>10850</v>
      </c>
      <c r="E838" s="106" t="s">
        <v>9872</v>
      </c>
      <c r="F838" s="106" t="s">
        <v>10140</v>
      </c>
      <c r="G838" s="172" t="s">
        <v>10851</v>
      </c>
      <c r="H838" s="172" t="s">
        <v>10852</v>
      </c>
      <c r="I838" s="229" t="s">
        <v>7120</v>
      </c>
      <c r="J838" s="229">
        <v>45989</v>
      </c>
      <c r="K838" s="229" t="s">
        <v>200</v>
      </c>
      <c r="L838" s="142" t="str">
        <f>IF(Tabela2[[#This Row],[Data]]="","Sem Informação",VLOOKUP(MONTH(Tabela2[[#This Row],[Data]]),'[1]Validação de dados'!$I$1:$J$13,2,0))</f>
        <v>Novembro</v>
      </c>
      <c r="M838" s="142">
        <f>YEAR(Tabela2[[#This Row],[Data]])</f>
        <v>2025</v>
      </c>
      <c r="N838" s="229" t="s">
        <v>143</v>
      </c>
      <c r="O838" s="229" t="s">
        <v>286</v>
      </c>
      <c r="P838" s="216" t="e">
        <f>VLOOKUP(Tabela2[[#This Row],[SIEMA]],Siema2024,21,FALSE)</f>
        <v>#REF!</v>
      </c>
      <c r="Q838" s="216">
        <v>1075</v>
      </c>
      <c r="R838" s="217" t="s">
        <v>8542</v>
      </c>
      <c r="S838" s="220" t="str">
        <f>IF(Q838="","", IF(Q838="NC","", IF(Q838="NE","", IF(Q838="NA","",IFERROR(VLOOKUP(Q838,[1]Produtos!$A$1:$C$2319,2,FALSE),"Não Cadastrado")))))</f>
        <v>GÁS(ES) DE PETRÓLEO, LIQUEFEITO(S) ou GAS(ES) LIQUEFEITO(S) DE PETRÓLEO ou GLP</v>
      </c>
      <c r="T838" s="216">
        <v>24</v>
      </c>
      <c r="U838" s="216" t="s">
        <v>7121</v>
      </c>
      <c r="V838" s="216">
        <f>IF(Q838="","",IF(ISNUMBER(Q838)=FALSE,"Não se aplica",IFERROR(VLOOKUP(Q838,Produtos!$A$1:$C$2319,3,FALSE),"Não Cadastrado")))</f>
        <v>2.1</v>
      </c>
      <c r="W838" s="216" t="e">
        <f>VLOOKUP(Tabela2[[#This Row],[SIEMA]],Siema2024,10,FALSE)</f>
        <v>#REF!</v>
      </c>
      <c r="X838" s="217" t="str">
        <f>IF(Tabela2[[#This Row],[Origem do acidente]] = "Plataforma", "PREENCHER","NA")</f>
        <v>NA</v>
      </c>
      <c r="Y838" s="220" t="e">
        <f>IF(W838="","", IF(W838="NC","", IF(W838="NE","", IF(W838="NA","",IFERROR(VLOOKUP(W838,[1]Produtos!$A$1:$C$2319,2,FALSE),"Não Cadastrado")))))</f>
        <v>#REF!</v>
      </c>
      <c r="Z838" s="216" t="e">
        <f>VLOOKUP(Tabela2[[#This Row],[SIEMA]],Siema2025,11,FALSE)</f>
        <v>#N/A</v>
      </c>
      <c r="AA838" s="216" t="e">
        <f>VLOOKUP(Tabela2[[#This Row],[SIEMA]],Siema2024,12,FALSE)</f>
        <v>#REF!</v>
      </c>
      <c r="AB838" s="216" t="e">
        <f>IF(W838="","",IF(ISNUMBER(W838)=FALSE,"Não se aplica",IFERROR(VLOOKUP(W838,[1]Produtos!$A$1:$C$2319,3,FALSE),"Não Cadastrado")))</f>
        <v>#REF!</v>
      </c>
      <c r="AC838" s="216"/>
      <c r="AD838" s="217" t="str">
        <f>IF(Tabela2[[#This Row],[Origem do acidente]] = "Plataforma", "PREENCHER","NA")</f>
        <v>NA</v>
      </c>
      <c r="AE838" s="220" t="str">
        <f>IF(AC838="","", IF(AC838="NC","", IF(AC838="NE","", IF(AC838="NA","",IFERROR(VLOOKUP(AC838,[1]Produtos!$A$1:$C$2319,2,FALSE),"Não Cadastrado")))))</f>
        <v/>
      </c>
      <c r="AF838" s="216"/>
      <c r="AG838" s="216"/>
      <c r="AH838" s="216" t="str">
        <f>IF(AC838="","",IF(ISNUMBER(AC838)=FALSE,"Não se aplica",IFERROR(VLOOKUP(AC838,Produtos!$A$1:$C$2319,3,FALSE),"Não Cadastrado")))</f>
        <v/>
      </c>
      <c r="AI838" s="216"/>
      <c r="AJ838" s="142" t="e">
        <f>VLOOKUP(Tabela2[[#This Row],[SIEMA]],Siema2024,26,FALSE)</f>
        <v>#REF!</v>
      </c>
      <c r="AK838" s="220" t="s">
        <v>6834</v>
      </c>
      <c r="AL838" s="220" t="s">
        <v>7623</v>
      </c>
      <c r="AM838" s="220"/>
      <c r="AN838" s="145"/>
      <c r="AO838" s="145"/>
      <c r="AP838" s="145"/>
      <c r="AQ838" s="145"/>
      <c r="AR838" s="147"/>
      <c r="AS838" s="145"/>
      <c r="AT838" s="145"/>
      <c r="AU838" s="145"/>
      <c r="AV838" s="145"/>
      <c r="AW838" s="145" t="s">
        <v>7181</v>
      </c>
      <c r="AX838" s="145"/>
      <c r="AY838" s="145"/>
      <c r="AZ838" s="145"/>
      <c r="BA838" s="145"/>
      <c r="BB838" s="145"/>
      <c r="BC838" s="217" t="str">
        <f>IF(Tabela2[[#This Row],[Outro(s) ]] = "X", "PREENCHER","NA")</f>
        <v>NA</v>
      </c>
      <c r="BD838" s="145"/>
      <c r="BE838" s="145"/>
      <c r="BF838" s="209" t="s">
        <v>10853</v>
      </c>
      <c r="BG838" s="209"/>
      <c r="BH838" s="211" t="s">
        <v>6834</v>
      </c>
      <c r="BI838" s="210" t="s">
        <v>7062</v>
      </c>
      <c r="BJ838" s="220" t="s">
        <v>7099</v>
      </c>
      <c r="BK838" s="216" t="s">
        <v>2696</v>
      </c>
      <c r="BL838" s="223">
        <v>46037</v>
      </c>
      <c r="BM838" s="145">
        <f ca="1">IF(Tabela2[[#This Row],[Data de atendimento do Ibama (considerar o primeiro documento/ação)]]="",_xlfn.DAYS(TODAY(),J838),_xlfn.DAYS(Tabela2[[#This Row],[Data de atendimento do Ibama (considerar o primeiro documento/ação)]],J838))</f>
        <v>48</v>
      </c>
      <c r="BN838" s="217" t="str">
        <f>IF(Tabela2[[#This Row],[Atendido pelo Ibama ("Não" ou "Sim")]]="Não","Preencher", IF(Tabela2[[#This Row],[Atendido pelo Ibama ("Não" ou "Sim")]]="Sim","NA",""))</f>
        <v>NA</v>
      </c>
      <c r="BO838" s="221" t="s">
        <v>7138</v>
      </c>
      <c r="BP838" s="217" t="str">
        <f>IF(Tabela2[[#This Row],[Forma de atendimento (primeiro documento/ação)]]= "Outros (especificar)", "PREENCHER","NA")</f>
        <v>NA</v>
      </c>
      <c r="BQ838" s="216" t="s">
        <v>123</v>
      </c>
      <c r="BR838" s="217" t="str">
        <f>IF(Tabela2[[#This Row],[Equipe do Ibama foi a campo? Houve sobrevoo do Poseidon?]] = "Sim", "PREENCHER","NA")</f>
        <v>NA</v>
      </c>
      <c r="BS838" s="217" t="str">
        <f>IF(Tabela2[[#This Row],[Se sim, foi emitida Ordem de Emergência? (informações vinculada à coluna CK)]] = "Sim", "PREENCHER","NA")</f>
        <v>NA</v>
      </c>
      <c r="BT838" s="217" t="s">
        <v>7114</v>
      </c>
      <c r="BU838" s="217" t="s">
        <v>123</v>
      </c>
      <c r="BV838" s="217" t="s">
        <v>2696</v>
      </c>
      <c r="BW838" s="217" t="s">
        <v>123</v>
      </c>
      <c r="BX838" s="216" t="s">
        <v>7127</v>
      </c>
      <c r="BY838" s="223"/>
      <c r="BZ838" s="142" t="str">
        <f>IF(Tabela2[[#This Row],[Data do documento de encerramento]]="NA","NA",IF(Tabela2[[#This Row],[Data do documento de encerramento]]="","Pendente de conclusão/ encerramento",_xlfn.DAYS(Tabela2[[#This Row],[Data do documento de encerramento]],J838)))</f>
        <v>Pendente de conclusão/ encerramento</v>
      </c>
      <c r="CA838" s="220" t="s">
        <v>10854</v>
      </c>
      <c r="CB838" s="230"/>
      <c r="CC838" s="147"/>
      <c r="CD838" s="147"/>
      <c r="CE838" s="147"/>
      <c r="CF838" s="147"/>
      <c r="CG838" s="231"/>
      <c r="CH838" s="231"/>
      <c r="CI838" s="231"/>
      <c r="CJ838" s="231"/>
      <c r="CK838" s="231"/>
      <c r="CL838" s="231"/>
      <c r="CM838" s="231"/>
      <c r="CN838" s="231"/>
      <c r="CO838" s="231"/>
      <c r="CP838" s="231"/>
      <c r="CQ838" s="231"/>
      <c r="CR838" s="231"/>
      <c r="CS838" s="231"/>
      <c r="CT838" s="231"/>
      <c r="CU838" s="231"/>
      <c r="CV838" s="231"/>
      <c r="CW838" s="231"/>
      <c r="CX838" s="231"/>
      <c r="CY838" s="231"/>
      <c r="CZ838" s="231"/>
      <c r="DA838" s="231"/>
      <c r="DB838" s="231"/>
      <c r="DC838" s="231"/>
      <c r="DD838" s="231"/>
      <c r="DE838" s="231"/>
      <c r="DF838" s="231"/>
      <c r="DG838" s="231"/>
      <c r="DH838" s="231"/>
      <c r="DI838" s="231"/>
      <c r="DJ838" s="231"/>
      <c r="DK838" s="231"/>
      <c r="DL838" s="231"/>
      <c r="DM838" s="231"/>
      <c r="DN838" s="231"/>
      <c r="DO838" s="231"/>
      <c r="DP838" s="231"/>
      <c r="DQ838" s="231"/>
      <c r="DR838" s="231"/>
      <c r="DS838" s="231"/>
      <c r="DT838" s="231"/>
      <c r="DU838" s="231"/>
      <c r="DV838" s="231"/>
      <c r="DW838" s="231"/>
      <c r="DX838" s="231"/>
      <c r="DY838" s="231"/>
      <c r="DZ838" s="231"/>
      <c r="EA838" s="231"/>
      <c r="EB838" s="231"/>
      <c r="EC838" s="231"/>
      <c r="ED838" s="231"/>
      <c r="EE838" s="231"/>
      <c r="EF838" s="231"/>
      <c r="EG838" s="231"/>
      <c r="EH838" s="231"/>
      <c r="EI838" s="231"/>
      <c r="EJ838" s="231"/>
      <c r="EK838" s="231"/>
      <c r="EL838" s="231"/>
      <c r="EM838" s="231"/>
      <c r="EN838" s="231"/>
      <c r="EO838" s="231"/>
      <c r="EP838" s="231"/>
      <c r="EQ838" s="231"/>
      <c r="ER838" s="231"/>
      <c r="ES838" s="231"/>
      <c r="ET838" s="231"/>
      <c r="EU838" s="231"/>
      <c r="EV838" s="231"/>
      <c r="EW838" s="231"/>
      <c r="EX838" s="231"/>
      <c r="EY838" s="231"/>
      <c r="EZ838" s="231"/>
      <c r="FA838" s="231"/>
      <c r="FB838" s="231"/>
      <c r="FC838" s="231"/>
      <c r="FD838" s="231"/>
      <c r="FE838" s="231"/>
      <c r="FF838" s="231"/>
      <c r="FG838" s="231"/>
      <c r="FH838" s="231"/>
      <c r="FI838" s="231"/>
      <c r="FJ838" s="231"/>
      <c r="FK838" s="231"/>
      <c r="FL838" s="231"/>
      <c r="FM838" s="231"/>
      <c r="FN838" s="231"/>
      <c r="FO838" s="231"/>
      <c r="FP838" s="231"/>
      <c r="FQ838" s="231"/>
      <c r="FR838" s="231"/>
      <c r="FS838" s="231"/>
      <c r="FT838" s="231"/>
      <c r="FU838" s="231"/>
      <c r="FV838" s="231"/>
      <c r="FW838" s="231"/>
      <c r="FX838" s="231"/>
      <c r="FY838" s="231"/>
      <c r="FZ838" s="231"/>
      <c r="GA838" s="231"/>
      <c r="GB838" s="231"/>
      <c r="GC838" s="231"/>
      <c r="GD838" s="231"/>
      <c r="GE838" s="231"/>
      <c r="GF838" s="231"/>
      <c r="GG838" s="231"/>
      <c r="GH838" s="231"/>
      <c r="GI838" s="231"/>
      <c r="GJ838" s="231"/>
      <c r="GK838" s="231"/>
      <c r="GL838" s="231"/>
      <c r="GM838" s="231"/>
      <c r="GN838" s="231"/>
      <c r="GO838" s="231"/>
      <c r="GP838" s="231"/>
      <c r="GQ838" s="231"/>
      <c r="GR838" s="231"/>
      <c r="GS838" s="231"/>
      <c r="GT838" s="231"/>
      <c r="GU838" s="231"/>
      <c r="GV838" s="231"/>
      <c r="GW838" s="231"/>
      <c r="GX838" s="231"/>
      <c r="GY838" s="231"/>
      <c r="GZ838" s="231"/>
      <c r="HA838" s="231"/>
      <c r="HB838" s="231"/>
      <c r="HC838" s="231"/>
      <c r="HD838" s="231"/>
      <c r="HE838" s="231"/>
      <c r="HF838" s="231"/>
      <c r="HG838" s="231"/>
      <c r="HH838" s="231"/>
      <c r="HI838" s="231"/>
      <c r="HJ838" s="231"/>
      <c r="HK838" s="231"/>
      <c r="HL838" s="231"/>
      <c r="HM838" s="231"/>
      <c r="HN838" s="231"/>
      <c r="HO838" s="231"/>
      <c r="HP838" s="231"/>
      <c r="HQ838" s="231"/>
      <c r="HR838" s="231"/>
      <c r="HS838" s="231"/>
      <c r="HT838" s="231"/>
      <c r="HU838" s="231"/>
      <c r="HV838" s="231"/>
      <c r="HW838" s="231"/>
      <c r="HX838" s="231"/>
      <c r="HY838" s="231"/>
      <c r="HZ838" s="231"/>
      <c r="IA838" s="231"/>
      <c r="IB838" s="231"/>
      <c r="IC838" s="231"/>
      <c r="ID838" s="231"/>
      <c r="IE838" s="231"/>
      <c r="IF838" s="231"/>
      <c r="IG838" s="231"/>
      <c r="IH838" s="231"/>
      <c r="II838" s="231"/>
      <c r="IJ838" s="231"/>
      <c r="IK838" s="231"/>
      <c r="IL838" s="231"/>
      <c r="IM838" s="231"/>
      <c r="IN838" s="231"/>
      <c r="IO838" s="231"/>
      <c r="IP838" s="231"/>
      <c r="IQ838" s="231"/>
      <c r="IR838" s="231"/>
      <c r="IS838" s="231"/>
      <c r="IT838" s="231"/>
      <c r="IU838" s="231"/>
      <c r="IV838" s="231"/>
      <c r="IW838" s="231"/>
      <c r="IX838" s="231"/>
      <c r="IY838" s="231"/>
      <c r="IZ838" s="231"/>
      <c r="JA838" s="231"/>
      <c r="JB838" s="231"/>
      <c r="JC838" s="231"/>
      <c r="JD838" s="231"/>
      <c r="JE838" s="231"/>
      <c r="JF838" s="231"/>
      <c r="JG838" s="231"/>
      <c r="JH838" s="231"/>
      <c r="JI838" s="231"/>
      <c r="JJ838" s="231"/>
      <c r="JK838" s="231"/>
      <c r="JL838" s="231"/>
      <c r="JM838" s="231"/>
      <c r="JN838" s="231"/>
      <c r="JO838" s="231"/>
      <c r="JP838" s="231"/>
      <c r="JQ838" s="231"/>
      <c r="JR838" s="231"/>
      <c r="JS838" s="231"/>
      <c r="JT838" s="231"/>
      <c r="JU838" s="231"/>
      <c r="JV838" s="231"/>
      <c r="JW838" s="231"/>
      <c r="JX838" s="231"/>
      <c r="JY838" s="231"/>
      <c r="JZ838" s="231"/>
      <c r="KA838" s="231"/>
      <c r="KB838" s="231"/>
      <c r="KC838" s="231"/>
      <c r="KD838" s="231"/>
      <c r="KE838" s="231"/>
      <c r="KF838" s="231"/>
      <c r="KG838" s="231"/>
      <c r="KH838" s="231"/>
      <c r="KI838" s="231"/>
      <c r="KJ838" s="231"/>
      <c r="KK838" s="231"/>
      <c r="KL838" s="231"/>
      <c r="KM838" s="231"/>
      <c r="KN838" s="231"/>
      <c r="KO838" s="231"/>
      <c r="KP838" s="231"/>
      <c r="KQ838" s="231"/>
      <c r="KR838" s="231"/>
      <c r="KS838" s="231"/>
      <c r="KT838" s="231"/>
      <c r="KU838" s="231"/>
      <c r="KV838" s="231"/>
      <c r="KW838" s="231"/>
      <c r="KX838" s="231"/>
      <c r="KY838" s="231"/>
      <c r="KZ838" s="231"/>
      <c r="LA838" s="231"/>
      <c r="LB838" s="231"/>
      <c r="LC838" s="231"/>
      <c r="LD838" s="231"/>
      <c r="LE838" s="231"/>
      <c r="LF838" s="231"/>
      <c r="LG838" s="231"/>
      <c r="LH838" s="231"/>
      <c r="LI838" s="231"/>
      <c r="LJ838" s="231"/>
      <c r="LK838" s="231"/>
      <c r="LL838" s="231"/>
      <c r="LM838" s="231"/>
      <c r="LN838" s="231"/>
      <c r="LO838" s="231"/>
      <c r="LP838" s="231"/>
      <c r="LQ838" s="231"/>
      <c r="LR838" s="231"/>
      <c r="LS838" s="231"/>
      <c r="LT838" s="231"/>
      <c r="LU838" s="231"/>
      <c r="LV838" s="231"/>
      <c r="LW838" s="231"/>
      <c r="LX838" s="231"/>
      <c r="LY838" s="231"/>
      <c r="LZ838" s="231"/>
      <c r="MA838" s="231"/>
      <c r="MB838" s="231"/>
      <c r="MC838" s="231"/>
      <c r="MD838" s="231"/>
      <c r="ME838" s="231"/>
      <c r="MF838" s="231"/>
      <c r="MG838" s="231"/>
      <c r="MH838" s="231"/>
      <c r="MI838" s="231"/>
      <c r="MJ838" s="231"/>
      <c r="MK838" s="231"/>
      <c r="ML838" s="231"/>
      <c r="MM838" s="231"/>
      <c r="MN838" s="231"/>
      <c r="MO838" s="231"/>
      <c r="MP838" s="231"/>
      <c r="MQ838" s="231"/>
      <c r="MR838" s="231"/>
      <c r="MS838" s="231"/>
      <c r="MT838" s="231"/>
      <c r="MU838" s="231"/>
      <c r="MV838" s="231"/>
      <c r="MW838" s="231"/>
      <c r="MX838" s="231"/>
      <c r="MY838" s="231"/>
      <c r="MZ838" s="231"/>
      <c r="NA838" s="231"/>
      <c r="NB838" s="231"/>
      <c r="NC838" s="231"/>
      <c r="ND838" s="231"/>
      <c r="NE838" s="231"/>
      <c r="NF838" s="231"/>
      <c r="NG838" s="231"/>
      <c r="NH838" s="231"/>
      <c r="NI838" s="231"/>
      <c r="NJ838" s="231"/>
      <c r="NK838" s="231"/>
      <c r="NL838" s="231"/>
      <c r="NM838" s="231"/>
      <c r="NN838" s="231"/>
      <c r="NO838" s="231"/>
      <c r="NP838" s="231"/>
      <c r="NQ838" s="231"/>
      <c r="NR838" s="231"/>
      <c r="NS838" s="231"/>
      <c r="NT838" s="231"/>
      <c r="NU838" s="231"/>
      <c r="NV838" s="231"/>
      <c r="NW838" s="231"/>
      <c r="NX838" s="231"/>
      <c r="NY838" s="231"/>
      <c r="NZ838" s="231"/>
      <c r="OA838" s="231"/>
      <c r="OB838" s="231"/>
      <c r="OC838" s="231"/>
      <c r="OD838" s="231"/>
      <c r="OE838" s="231"/>
      <c r="OF838" s="231"/>
      <c r="OG838" s="231"/>
      <c r="OH838" s="231"/>
      <c r="OI838" s="231"/>
      <c r="OJ838" s="231"/>
      <c r="OK838" s="231"/>
      <c r="OL838" s="231"/>
      <c r="OM838" s="231"/>
      <c r="ON838" s="231"/>
      <c r="OO838" s="231"/>
      <c r="OP838" s="231"/>
      <c r="OQ838" s="231"/>
      <c r="OR838" s="231"/>
      <c r="OS838" s="231"/>
      <c r="OT838" s="231"/>
      <c r="OU838" s="231"/>
      <c r="OV838" s="231"/>
      <c r="OW838" s="231"/>
      <c r="OX838" s="231"/>
      <c r="OY838" s="231"/>
      <c r="OZ838" s="231"/>
      <c r="PA838" s="231"/>
      <c r="PB838" s="231"/>
      <c r="PC838" s="231"/>
      <c r="PD838" s="231"/>
      <c r="PE838" s="231"/>
      <c r="PF838" s="231"/>
      <c r="PG838" s="231"/>
      <c r="PH838" s="231"/>
      <c r="PI838" s="231"/>
      <c r="PJ838" s="231"/>
      <c r="PK838" s="231"/>
      <c r="PL838" s="231"/>
      <c r="PM838" s="231"/>
      <c r="PN838" s="231"/>
      <c r="PO838" s="231"/>
      <c r="PP838" s="231"/>
      <c r="PQ838" s="231"/>
      <c r="PR838" s="231"/>
      <c r="PS838" s="231"/>
      <c r="PT838" s="231"/>
      <c r="PU838" s="231"/>
      <c r="PV838" s="231"/>
      <c r="PW838" s="231"/>
      <c r="PX838" s="231"/>
      <c r="PY838" s="231"/>
      <c r="PZ838" s="231"/>
      <c r="QA838" s="231"/>
      <c r="QB838" s="231"/>
      <c r="QC838" s="231"/>
      <c r="QD838" s="231"/>
      <c r="QE838" s="231"/>
      <c r="QF838" s="231"/>
      <c r="QG838" s="231"/>
      <c r="QH838" s="231"/>
      <c r="QI838" s="231"/>
      <c r="QJ838" s="231"/>
      <c r="QK838" s="231"/>
      <c r="QL838" s="231"/>
      <c r="QM838" s="231"/>
      <c r="QN838" s="231"/>
      <c r="QO838" s="231"/>
      <c r="QP838" s="231"/>
      <c r="QQ838" s="231"/>
      <c r="QR838" s="231"/>
      <c r="QS838" s="231"/>
      <c r="QT838" s="231"/>
      <c r="QU838" s="231"/>
      <c r="QV838" s="231"/>
      <c r="QW838" s="231"/>
      <c r="QX838" s="231"/>
      <c r="QY838" s="231"/>
      <c r="QZ838" s="231"/>
      <c r="RA838" s="231"/>
      <c r="RB838" s="231"/>
      <c r="RC838" s="231"/>
      <c r="RD838" s="231"/>
      <c r="RE838" s="231"/>
      <c r="RF838" s="231"/>
      <c r="RG838" s="231"/>
      <c r="RH838" s="231"/>
      <c r="RI838" s="231"/>
      <c r="RJ838" s="231"/>
      <c r="RK838" s="231"/>
      <c r="RL838" s="231"/>
      <c r="RM838" s="231"/>
      <c r="RN838" s="231"/>
      <c r="RO838" s="231"/>
      <c r="RP838" s="231"/>
      <c r="RQ838" s="231"/>
      <c r="RR838" s="231"/>
      <c r="RS838" s="231"/>
      <c r="RT838" s="231"/>
      <c r="RU838" s="231"/>
      <c r="RV838" s="231"/>
      <c r="RW838" s="231"/>
      <c r="RX838" s="231"/>
      <c r="RY838" s="231"/>
      <c r="RZ838" s="231"/>
      <c r="SA838" s="231"/>
      <c r="SB838" s="231"/>
      <c r="SC838" s="231"/>
      <c r="SD838" s="231"/>
      <c r="SE838" s="231"/>
      <c r="SF838" s="231"/>
      <c r="SG838" s="231"/>
      <c r="SH838" s="231"/>
      <c r="SI838" s="231"/>
      <c r="SJ838" s="231"/>
      <c r="SK838" s="231"/>
      <c r="SL838" s="231"/>
      <c r="SM838" s="231"/>
      <c r="SN838" s="231"/>
      <c r="SO838" s="231"/>
      <c r="SP838" s="231"/>
      <c r="SQ838" s="231"/>
      <c r="SR838" s="231"/>
      <c r="SS838" s="231"/>
      <c r="ST838" s="231"/>
      <c r="SU838" s="231"/>
      <c r="SV838" s="231"/>
      <c r="SW838" s="231"/>
      <c r="SX838" s="231"/>
      <c r="SY838" s="231"/>
      <c r="SZ838" s="231"/>
      <c r="TA838" s="231"/>
      <c r="TB838" s="231"/>
      <c r="TC838" s="231"/>
      <c r="TD838" s="231"/>
      <c r="TE838" s="231"/>
      <c r="TF838" s="231"/>
      <c r="TG838" s="231"/>
      <c r="TH838" s="231"/>
      <c r="TI838" s="231"/>
      <c r="TJ838" s="231"/>
      <c r="TK838" s="231"/>
      <c r="TL838" s="231"/>
      <c r="TM838" s="231"/>
      <c r="TN838" s="231"/>
      <c r="TO838" s="231"/>
      <c r="TP838" s="231"/>
      <c r="TQ838" s="231"/>
      <c r="TR838" s="231"/>
      <c r="TS838" s="231"/>
      <c r="TT838" s="231"/>
      <c r="TU838" s="231"/>
      <c r="TV838" s="231"/>
      <c r="TW838" s="231"/>
      <c r="TX838" s="231"/>
      <c r="TY838" s="231"/>
      <c r="TZ838" s="231"/>
      <c r="UA838" s="231"/>
      <c r="UB838" s="231"/>
      <c r="UC838" s="231"/>
      <c r="UD838" s="231"/>
      <c r="UE838" s="231"/>
      <c r="UF838" s="231"/>
      <c r="UG838" s="231"/>
      <c r="UH838" s="231"/>
      <c r="UI838" s="231"/>
      <c r="UJ838" s="231"/>
      <c r="UK838" s="231"/>
      <c r="UL838" s="231"/>
      <c r="UM838" s="231"/>
      <c r="UN838" s="231"/>
      <c r="UO838" s="231"/>
      <c r="UP838" s="231"/>
      <c r="UQ838" s="231"/>
      <c r="UR838" s="231"/>
      <c r="US838" s="231"/>
      <c r="UT838" s="231"/>
      <c r="UU838" s="231"/>
      <c r="UV838" s="231"/>
      <c r="UW838" s="231"/>
      <c r="UX838" s="231"/>
      <c r="UY838" s="231"/>
      <c r="UZ838" s="231"/>
      <c r="VA838" s="231"/>
      <c r="VB838" s="231"/>
      <c r="VC838" s="231"/>
      <c r="VD838" s="231"/>
      <c r="VE838" s="231"/>
      <c r="VF838" s="231"/>
      <c r="VG838" s="231"/>
      <c r="VH838" s="231"/>
      <c r="VI838" s="231"/>
      <c r="VJ838" s="231"/>
      <c r="VK838" s="231"/>
      <c r="VL838" s="231"/>
      <c r="VM838" s="231"/>
      <c r="VN838" s="231"/>
      <c r="VO838" s="231"/>
      <c r="VP838" s="231"/>
      <c r="VQ838" s="231"/>
      <c r="VR838" s="231"/>
      <c r="VS838" s="231"/>
      <c r="VT838" s="231"/>
      <c r="VU838" s="231"/>
      <c r="VV838" s="231"/>
      <c r="VW838" s="231"/>
      <c r="VX838" s="231"/>
      <c r="VY838" s="231"/>
      <c r="VZ838" s="231"/>
      <c r="WA838" s="231"/>
      <c r="WB838" s="231"/>
      <c r="WC838" s="231"/>
      <c r="WD838" s="231"/>
      <c r="WE838" s="231"/>
      <c r="WF838" s="231"/>
      <c r="WG838" s="231"/>
      <c r="WH838" s="231"/>
      <c r="WI838" s="231"/>
      <c r="WJ838" s="231"/>
      <c r="WK838" s="231"/>
      <c r="WL838" s="231"/>
      <c r="WM838" s="231"/>
      <c r="WN838" s="231"/>
      <c r="WO838" s="231"/>
      <c r="WP838" s="231"/>
      <c r="WQ838" s="231"/>
      <c r="WR838" s="231"/>
      <c r="WS838" s="231"/>
      <c r="WT838" s="231"/>
      <c r="WU838" s="231"/>
      <c r="WV838" s="231"/>
      <c r="WW838" s="231"/>
      <c r="WX838" s="231"/>
      <c r="WY838" s="231"/>
      <c r="WZ838" s="231"/>
      <c r="XA838" s="231"/>
      <c r="XB838" s="231"/>
      <c r="XC838" s="231"/>
      <c r="XD838" s="231"/>
      <c r="XE838" s="231"/>
      <c r="XF838" s="231"/>
      <c r="XG838" s="231"/>
      <c r="XH838" s="231"/>
      <c r="XI838" s="231"/>
      <c r="XJ838" s="231"/>
      <c r="XK838" s="231"/>
      <c r="XL838" s="231"/>
      <c r="XM838" s="231"/>
      <c r="XN838" s="231"/>
      <c r="XO838" s="231"/>
      <c r="XP838" s="231"/>
      <c r="XQ838" s="231"/>
      <c r="XR838" s="231"/>
      <c r="XS838" s="231"/>
      <c r="XT838" s="231"/>
      <c r="XU838" s="231"/>
      <c r="XV838" s="231"/>
      <c r="XW838" s="231"/>
      <c r="XX838" s="231"/>
      <c r="XY838" s="231"/>
      <c r="XZ838" s="231"/>
      <c r="YA838" s="231"/>
      <c r="YB838" s="231"/>
      <c r="YC838" s="231"/>
      <c r="YD838" s="231"/>
      <c r="YE838" s="231"/>
      <c r="YF838" s="231"/>
      <c r="YG838" s="231"/>
      <c r="YH838" s="231"/>
      <c r="YI838" s="231"/>
      <c r="YJ838" s="231"/>
      <c r="YK838" s="231"/>
      <c r="YL838" s="231"/>
      <c r="YM838" s="231"/>
      <c r="YN838" s="231"/>
      <c r="YO838" s="231"/>
      <c r="YP838" s="231"/>
      <c r="YQ838" s="231"/>
      <c r="YR838" s="231"/>
      <c r="YS838" s="231"/>
      <c r="YT838" s="231"/>
      <c r="YU838" s="231"/>
      <c r="YV838" s="231"/>
      <c r="YW838" s="231"/>
      <c r="YX838" s="231"/>
      <c r="YY838" s="231"/>
      <c r="YZ838" s="231"/>
      <c r="ZA838" s="231"/>
      <c r="ZB838" s="231"/>
      <c r="ZC838" s="231"/>
      <c r="ZD838" s="231"/>
      <c r="ZE838" s="231"/>
      <c r="ZF838" s="231"/>
      <c r="ZG838" s="231"/>
      <c r="ZH838" s="231"/>
      <c r="ZI838" s="231"/>
      <c r="ZJ838" s="231"/>
      <c r="ZK838" s="231"/>
      <c r="ZL838" s="231"/>
      <c r="ZM838" s="231"/>
      <c r="ZN838" s="231"/>
      <c r="ZO838" s="231"/>
      <c r="ZP838" s="231"/>
      <c r="ZQ838" s="231"/>
      <c r="ZR838" s="231"/>
      <c r="ZS838" s="231"/>
      <c r="ZT838" s="231"/>
      <c r="ZU838" s="231"/>
      <c r="ZV838" s="231"/>
      <c r="ZW838" s="231"/>
      <c r="ZX838" s="231"/>
      <c r="ZY838" s="231"/>
      <c r="ZZ838" s="231"/>
      <c r="AAA838" s="231"/>
      <c r="AAB838" s="231"/>
      <c r="AAC838" s="231"/>
      <c r="AAD838" s="231"/>
      <c r="AAE838" s="231"/>
      <c r="AAF838" s="231"/>
      <c r="AAG838" s="231"/>
      <c r="AAH838" s="231"/>
      <c r="AAI838" s="231"/>
      <c r="AAJ838" s="231"/>
      <c r="AAK838" s="231"/>
      <c r="AAL838" s="231"/>
      <c r="AAM838" s="231"/>
      <c r="AAN838" s="231"/>
      <c r="AAO838" s="231"/>
      <c r="AAP838" s="231"/>
      <c r="AAQ838" s="231"/>
      <c r="AAR838" s="231"/>
      <c r="AAS838" s="231"/>
      <c r="AAT838" s="231"/>
      <c r="AAU838" s="231"/>
      <c r="AAV838" s="231"/>
      <c r="AAW838" s="231"/>
      <c r="AAX838" s="231"/>
      <c r="AAY838" s="231"/>
      <c r="AAZ838" s="231"/>
      <c r="ABA838" s="231"/>
      <c r="ABB838" s="231"/>
      <c r="ABC838" s="231"/>
      <c r="ABD838" s="231"/>
      <c r="ABE838" s="231"/>
      <c r="ABF838" s="231"/>
      <c r="ABG838" s="231"/>
      <c r="ABH838" s="231"/>
      <c r="ABI838" s="231"/>
      <c r="ABJ838" s="231"/>
      <c r="ABK838" s="231"/>
      <c r="ABL838" s="231"/>
      <c r="ABM838" s="231"/>
      <c r="ABN838" s="231"/>
      <c r="ABO838" s="231"/>
      <c r="ABP838" s="231"/>
      <c r="ABQ838" s="231"/>
      <c r="ABR838" s="231"/>
      <c r="ABS838" s="231"/>
      <c r="ABT838" s="231"/>
      <c r="ABU838" s="231"/>
      <c r="ABV838" s="231"/>
      <c r="ABW838" s="231"/>
      <c r="ABX838" s="231"/>
      <c r="ABY838" s="231"/>
      <c r="ABZ838" s="231"/>
      <c r="ACA838" s="231"/>
      <c r="ACB838" s="231"/>
      <c r="ACC838" s="231"/>
      <c r="ACD838" s="231"/>
      <c r="ACE838" s="231"/>
      <c r="ACF838" s="231"/>
      <c r="ACG838" s="231"/>
      <c r="ACH838" s="231"/>
      <c r="ACI838" s="231"/>
      <c r="ACJ838" s="231"/>
      <c r="ACK838" s="231"/>
      <c r="ACL838" s="231"/>
      <c r="ACM838" s="231"/>
      <c r="ACN838" s="231"/>
      <c r="ACO838" s="231"/>
      <c r="ACP838" s="231"/>
      <c r="ACQ838" s="231"/>
      <c r="ACR838" s="231"/>
      <c r="ACS838" s="231"/>
      <c r="ACT838" s="231"/>
      <c r="ACU838" s="231"/>
      <c r="ACV838" s="231"/>
      <c r="ACW838" s="231"/>
      <c r="ACX838" s="231"/>
      <c r="ACY838" s="231"/>
      <c r="ACZ838" s="231"/>
      <c r="ADA838" s="231"/>
      <c r="ADB838" s="231"/>
      <c r="ADC838" s="231"/>
      <c r="ADD838" s="231"/>
      <c r="ADE838" s="231"/>
      <c r="ADF838" s="231"/>
      <c r="ADG838" s="231"/>
      <c r="ADH838" s="231"/>
      <c r="ADI838" s="231"/>
      <c r="ADJ838" s="231"/>
      <c r="ADK838" s="231"/>
      <c r="ADL838" s="231"/>
      <c r="ADM838" s="231"/>
      <c r="ADN838" s="231"/>
      <c r="ADO838" s="231"/>
      <c r="ADP838" s="231"/>
      <c r="ADQ838" s="231"/>
      <c r="ADR838" s="231"/>
      <c r="ADS838" s="231"/>
      <c r="ADT838" s="231"/>
      <c r="ADU838" s="231"/>
      <c r="ADV838" s="231"/>
      <c r="ADW838" s="231"/>
      <c r="ADX838" s="231"/>
      <c r="ADY838" s="231"/>
      <c r="ADZ838" s="231"/>
      <c r="AEA838" s="231"/>
      <c r="AEB838" s="231"/>
      <c r="AEC838" s="231"/>
      <c r="AED838" s="231"/>
      <c r="AEE838" s="231"/>
      <c r="AEF838" s="231"/>
      <c r="AEG838" s="231"/>
      <c r="AEH838" s="231"/>
      <c r="AEI838" s="231"/>
      <c r="AEJ838" s="231"/>
      <c r="AEK838" s="231"/>
      <c r="AEL838" s="231"/>
      <c r="AEM838" s="231"/>
      <c r="AEN838" s="231"/>
      <c r="AEO838" s="231"/>
      <c r="AEP838" s="231"/>
      <c r="AEQ838" s="231"/>
      <c r="AER838" s="231"/>
      <c r="AES838" s="231"/>
      <c r="AET838" s="231"/>
      <c r="AEU838" s="231"/>
      <c r="AEV838" s="231"/>
      <c r="AEW838" s="231"/>
      <c r="AEX838" s="231"/>
      <c r="AEY838" s="231"/>
      <c r="AEZ838" s="231"/>
      <c r="AFA838" s="231"/>
      <c r="AFB838" s="231"/>
      <c r="AFC838" s="231"/>
      <c r="AFD838" s="231"/>
      <c r="AFE838" s="231"/>
      <c r="AFF838" s="231"/>
      <c r="AFG838" s="231"/>
      <c r="AFH838" s="231"/>
      <c r="AFI838" s="231"/>
      <c r="AFJ838" s="231"/>
      <c r="AFK838" s="231"/>
      <c r="AFL838" s="231"/>
      <c r="AFM838" s="231"/>
      <c r="AFN838" s="231"/>
      <c r="AFO838" s="231"/>
      <c r="AFP838" s="231"/>
      <c r="AFQ838" s="231"/>
      <c r="AFR838" s="231"/>
      <c r="AFS838" s="231"/>
      <c r="AFT838" s="231"/>
      <c r="AFU838" s="231"/>
      <c r="AFV838" s="231"/>
      <c r="AFW838" s="231"/>
      <c r="AFX838" s="231"/>
      <c r="AFY838" s="231"/>
      <c r="AFZ838" s="231"/>
      <c r="AGA838" s="231"/>
      <c r="AGB838" s="231"/>
      <c r="AGC838" s="231"/>
      <c r="AGD838" s="231"/>
      <c r="AGE838" s="231"/>
      <c r="AGF838" s="231"/>
      <c r="AGG838" s="231"/>
      <c r="AGH838" s="231"/>
      <c r="AGI838" s="231"/>
      <c r="AGJ838" s="231"/>
      <c r="AGK838" s="231"/>
      <c r="AGL838" s="231"/>
      <c r="AGM838" s="231"/>
      <c r="AGN838" s="231"/>
      <c r="AGO838" s="231"/>
      <c r="AGP838" s="231"/>
      <c r="AGQ838" s="231"/>
      <c r="AGR838" s="231"/>
      <c r="AGS838" s="231"/>
      <c r="AGT838" s="231"/>
      <c r="AGU838" s="231"/>
      <c r="AGV838" s="231"/>
      <c r="AGW838" s="231"/>
      <c r="AGX838" s="231"/>
      <c r="AGY838" s="231"/>
      <c r="AGZ838" s="231"/>
      <c r="AHA838" s="231"/>
      <c r="AHB838" s="231"/>
      <c r="AHC838" s="231"/>
      <c r="AHD838" s="231"/>
      <c r="AHE838" s="231"/>
      <c r="AHF838" s="231"/>
      <c r="AHG838" s="231"/>
      <c r="AHH838" s="231"/>
      <c r="AHI838" s="231"/>
      <c r="AHJ838" s="231"/>
      <c r="AHK838" s="231"/>
      <c r="AHL838" s="231"/>
      <c r="AHM838" s="231"/>
      <c r="AHN838" s="231"/>
      <c r="AHO838" s="231"/>
      <c r="AHP838" s="231"/>
      <c r="AHQ838" s="231"/>
      <c r="AHR838" s="231"/>
      <c r="AHS838" s="231"/>
      <c r="AHT838" s="231"/>
      <c r="AHU838" s="231"/>
      <c r="AHV838" s="231"/>
      <c r="AHW838" s="231"/>
      <c r="AHX838" s="231"/>
      <c r="AHY838" s="231"/>
      <c r="AHZ838" s="231"/>
      <c r="AIA838" s="231"/>
      <c r="AIB838" s="231"/>
      <c r="AIC838" s="231"/>
      <c r="AID838" s="231"/>
      <c r="AIE838" s="231"/>
      <c r="AIF838" s="231"/>
      <c r="AIG838" s="231"/>
      <c r="AIH838" s="231"/>
      <c r="AII838" s="231"/>
      <c r="AIJ838" s="231"/>
      <c r="AIK838" s="231"/>
      <c r="AIL838" s="231"/>
      <c r="AIM838" s="231"/>
      <c r="AIN838" s="231"/>
      <c r="AIO838" s="231"/>
      <c r="AIP838" s="231"/>
      <c r="AIQ838" s="231"/>
      <c r="AIR838" s="231"/>
      <c r="AIS838" s="231"/>
      <c r="AIT838" s="231"/>
      <c r="AIU838" s="231"/>
      <c r="AIV838" s="231"/>
      <c r="AIW838" s="231"/>
      <c r="AIX838" s="231"/>
      <c r="AIY838" s="231"/>
      <c r="AIZ838" s="231"/>
      <c r="AJA838" s="231"/>
      <c r="AJB838" s="231"/>
      <c r="AJC838" s="231"/>
      <c r="AJD838" s="231"/>
      <c r="AJE838" s="231"/>
      <c r="AJF838" s="231"/>
      <c r="AJG838" s="231"/>
      <c r="AJH838" s="231"/>
      <c r="AJI838" s="231"/>
      <c r="AJJ838" s="231"/>
      <c r="AJK838" s="231"/>
      <c r="AJL838" s="231"/>
      <c r="AJM838" s="231"/>
      <c r="AJN838" s="231"/>
      <c r="AJO838" s="231"/>
      <c r="AJP838" s="231"/>
      <c r="AJQ838" s="231"/>
      <c r="AJR838" s="231"/>
      <c r="AJS838" s="231"/>
      <c r="AJT838" s="231"/>
      <c r="AJU838" s="231"/>
      <c r="AJV838" s="231"/>
      <c r="AJW838" s="231"/>
      <c r="AJX838" s="231"/>
      <c r="AJY838" s="231"/>
      <c r="AJZ838" s="231"/>
      <c r="AKA838" s="231"/>
      <c r="AKB838" s="231"/>
      <c r="AKC838" s="231"/>
      <c r="AKD838" s="231"/>
      <c r="AKE838" s="231"/>
      <c r="AKF838" s="231"/>
      <c r="AKG838" s="231"/>
      <c r="AKH838" s="231"/>
      <c r="AKI838" s="231"/>
      <c r="AKJ838" s="231"/>
      <c r="AKK838" s="231"/>
      <c r="AKL838" s="231"/>
      <c r="AKM838" s="231"/>
      <c r="AKN838" s="231"/>
      <c r="AKO838" s="231"/>
      <c r="AKP838" s="231"/>
      <c r="AKQ838" s="231"/>
      <c r="AKR838" s="231"/>
      <c r="AKS838" s="231"/>
      <c r="AKT838" s="231"/>
      <c r="AKU838" s="231"/>
      <c r="AKV838" s="231"/>
      <c r="AKW838" s="231"/>
      <c r="AKX838" s="231"/>
      <c r="AKY838" s="231"/>
      <c r="AKZ838" s="231"/>
      <c r="ALA838" s="231"/>
      <c r="ALB838" s="231"/>
      <c r="ALC838" s="231"/>
      <c r="ALD838" s="231"/>
      <c r="ALE838" s="231"/>
      <c r="ALF838" s="231"/>
      <c r="ALG838" s="231"/>
      <c r="ALH838" s="231"/>
      <c r="ALI838" s="231"/>
      <c r="ALJ838" s="231"/>
      <c r="ALK838" s="231"/>
      <c r="ALL838" s="231"/>
      <c r="ALM838" s="231"/>
      <c r="ALN838" s="231"/>
      <c r="ALO838" s="231"/>
      <c r="ALP838" s="231"/>
      <c r="ALQ838" s="231"/>
      <c r="ALR838" s="231"/>
      <c r="ALS838" s="231"/>
      <c r="ALT838" s="231"/>
      <c r="ALU838" s="231"/>
      <c r="ALV838" s="231"/>
      <c r="ALW838" s="231"/>
      <c r="ALX838" s="231"/>
      <c r="ALY838" s="231"/>
      <c r="ALZ838" s="231"/>
      <c r="AMA838" s="231"/>
      <c r="AMB838" s="231"/>
      <c r="AMC838" s="231"/>
      <c r="AMD838" s="231"/>
      <c r="AME838" s="231"/>
      <c r="AMF838" s="231"/>
      <c r="AMG838" s="231"/>
      <c r="AMH838" s="231"/>
      <c r="AMI838" s="231"/>
      <c r="AMJ838" s="231"/>
      <c r="AMK838" s="231"/>
      <c r="AML838" s="231"/>
      <c r="AMM838" s="231"/>
      <c r="AMN838" s="231"/>
      <c r="AMO838" s="231"/>
      <c r="AMP838" s="231"/>
      <c r="AMQ838" s="231"/>
      <c r="AMR838" s="231"/>
      <c r="AMS838" s="231"/>
      <c r="AMT838" s="231"/>
      <c r="AMU838" s="231"/>
      <c r="AMV838" s="231"/>
      <c r="AMW838" s="231"/>
      <c r="AMX838" s="231"/>
      <c r="AMY838" s="231"/>
      <c r="AMZ838" s="231"/>
      <c r="ANA838" s="231"/>
      <c r="ANB838" s="231"/>
      <c r="ANC838" s="231"/>
      <c r="AND838" s="231"/>
      <c r="ANE838" s="231"/>
      <c r="ANF838" s="231"/>
      <c r="ANG838" s="231"/>
      <c r="ANH838" s="231"/>
      <c r="ANI838" s="231"/>
      <c r="ANJ838" s="231"/>
      <c r="ANK838" s="231"/>
      <c r="ANL838" s="231"/>
      <c r="ANM838" s="231"/>
      <c r="ANN838" s="231"/>
      <c r="ANO838" s="231"/>
      <c r="ANP838" s="231"/>
      <c r="ANQ838" s="231"/>
      <c r="ANR838" s="231"/>
      <c r="ANS838" s="231"/>
      <c r="ANT838" s="231"/>
      <c r="ANU838" s="231"/>
      <c r="ANV838" s="231"/>
      <c r="ANW838" s="231"/>
      <c r="ANX838" s="231"/>
      <c r="ANY838" s="231"/>
      <c r="ANZ838" s="231"/>
      <c r="AOA838" s="231"/>
      <c r="AOB838" s="231"/>
      <c r="AOC838" s="231"/>
      <c r="AOD838" s="231"/>
      <c r="AOE838" s="231"/>
      <c r="AOF838" s="231"/>
      <c r="AOG838" s="231"/>
      <c r="AOH838" s="231"/>
      <c r="AOI838" s="231"/>
      <c r="AOJ838" s="231"/>
      <c r="AOK838" s="231"/>
      <c r="AOL838" s="231"/>
      <c r="AOM838" s="231"/>
      <c r="AON838" s="231"/>
      <c r="AOO838" s="231"/>
      <c r="AOP838" s="231"/>
      <c r="AOQ838" s="231"/>
      <c r="AOR838" s="231"/>
      <c r="AOS838" s="231"/>
      <c r="AOT838" s="231"/>
      <c r="AOU838" s="231"/>
      <c r="AOV838" s="231"/>
      <c r="AOW838" s="231"/>
      <c r="AOX838" s="231"/>
      <c r="AOY838" s="231"/>
      <c r="AOZ838" s="231"/>
      <c r="APA838" s="231"/>
      <c r="APB838" s="231"/>
      <c r="APC838" s="231"/>
      <c r="APD838" s="231"/>
      <c r="APE838" s="231"/>
      <c r="APF838" s="231"/>
      <c r="APG838" s="231"/>
      <c r="APH838" s="231"/>
      <c r="API838" s="231"/>
      <c r="APJ838" s="231"/>
      <c r="APK838" s="231"/>
      <c r="APL838" s="231"/>
      <c r="APM838" s="231"/>
      <c r="APN838" s="231"/>
      <c r="APO838" s="231"/>
      <c r="APP838" s="231"/>
      <c r="APQ838" s="231"/>
      <c r="APR838" s="231"/>
      <c r="APS838" s="231"/>
      <c r="APT838" s="231"/>
      <c r="APU838" s="231"/>
      <c r="APV838" s="231"/>
      <c r="APW838" s="231"/>
      <c r="APX838" s="231"/>
      <c r="APY838" s="231"/>
      <c r="APZ838" s="231"/>
      <c r="AQA838" s="231"/>
      <c r="AQB838" s="231"/>
      <c r="AQC838" s="231"/>
      <c r="AQD838" s="231"/>
      <c r="AQE838" s="231"/>
      <c r="AQF838" s="231"/>
      <c r="AQG838" s="231"/>
      <c r="AQH838" s="231"/>
      <c r="AQI838" s="231"/>
      <c r="AQJ838" s="231"/>
      <c r="AQK838" s="231"/>
      <c r="AQL838" s="231"/>
      <c r="AQM838" s="231"/>
      <c r="AQN838" s="231"/>
      <c r="AQO838" s="231"/>
      <c r="AQP838" s="231"/>
      <c r="AQQ838" s="231"/>
      <c r="AQR838" s="231"/>
      <c r="AQS838" s="231"/>
      <c r="AQT838" s="231"/>
      <c r="AQU838" s="231"/>
      <c r="AQV838" s="231"/>
      <c r="AQW838" s="231"/>
      <c r="AQX838" s="231"/>
      <c r="AQY838" s="231"/>
      <c r="AQZ838" s="231"/>
      <c r="ARA838" s="231"/>
      <c r="ARB838" s="231"/>
      <c r="ARC838" s="231"/>
      <c r="ARD838" s="231"/>
      <c r="ARE838" s="231"/>
      <c r="ARF838" s="231"/>
      <c r="ARG838" s="231"/>
      <c r="ARH838" s="231"/>
      <c r="ARI838" s="231"/>
      <c r="ARJ838" s="231"/>
      <c r="ARK838" s="231"/>
      <c r="ARL838" s="231"/>
      <c r="ARM838" s="231"/>
      <c r="ARN838" s="231"/>
      <c r="ARO838" s="231"/>
      <c r="ARP838" s="231"/>
      <c r="ARQ838" s="231"/>
      <c r="ARR838" s="231"/>
      <c r="ARS838" s="231"/>
      <c r="ART838" s="231"/>
      <c r="ARU838" s="231"/>
      <c r="ARV838" s="231"/>
      <c r="ARW838" s="231"/>
      <c r="ARX838" s="231"/>
      <c r="ARY838" s="231"/>
      <c r="ARZ838" s="231"/>
      <c r="ASA838" s="231"/>
      <c r="ASB838" s="231"/>
      <c r="ASC838" s="231"/>
      <c r="ASD838" s="231"/>
      <c r="ASE838" s="231"/>
      <c r="ASF838" s="231"/>
      <c r="ASG838" s="231"/>
      <c r="ASH838" s="231"/>
      <c r="ASI838" s="231"/>
      <c r="ASJ838" s="231"/>
      <c r="ASK838" s="231"/>
      <c r="ASL838" s="231"/>
      <c r="ASM838" s="231"/>
      <c r="ASN838" s="231"/>
      <c r="ASO838" s="231"/>
      <c r="ASP838" s="231"/>
      <c r="ASQ838" s="231"/>
      <c r="ASR838" s="231"/>
      <c r="ASS838" s="231"/>
      <c r="AST838" s="231"/>
      <c r="ASU838" s="231"/>
      <c r="ASV838" s="231"/>
      <c r="ASW838" s="231"/>
      <c r="ASX838" s="231"/>
      <c r="ASY838" s="231"/>
      <c r="ASZ838" s="231"/>
      <c r="ATA838" s="231"/>
      <c r="ATB838" s="231"/>
      <c r="ATC838" s="231"/>
      <c r="ATD838" s="231"/>
      <c r="ATE838" s="231"/>
      <c r="ATF838" s="231"/>
      <c r="ATG838" s="231"/>
      <c r="ATH838" s="231"/>
      <c r="ATI838" s="231"/>
      <c r="ATJ838" s="231"/>
      <c r="ATK838" s="231"/>
      <c r="ATL838" s="231"/>
      <c r="ATM838" s="231"/>
      <c r="ATN838" s="231"/>
      <c r="ATO838" s="231"/>
      <c r="ATP838" s="231"/>
      <c r="ATQ838" s="231"/>
      <c r="ATR838" s="231"/>
      <c r="ATS838" s="231"/>
      <c r="ATT838" s="231"/>
      <c r="ATU838" s="231"/>
      <c r="ATV838" s="231"/>
      <c r="ATW838" s="231"/>
      <c r="ATX838" s="231"/>
      <c r="ATY838" s="231"/>
      <c r="ATZ838" s="231"/>
      <c r="AUA838" s="231"/>
      <c r="AUB838" s="231"/>
      <c r="AUC838" s="231"/>
      <c r="AUD838" s="231"/>
      <c r="AUE838" s="231"/>
      <c r="AUF838" s="231"/>
      <c r="AUG838" s="231"/>
      <c r="AUH838" s="231"/>
      <c r="AUI838" s="231"/>
      <c r="AUJ838" s="231"/>
      <c r="AUK838" s="231"/>
      <c r="AUL838" s="231"/>
      <c r="AUM838" s="231"/>
      <c r="AUN838" s="231"/>
      <c r="AUO838" s="231"/>
      <c r="AUP838" s="231"/>
      <c r="AUQ838" s="231"/>
      <c r="AUR838" s="231"/>
      <c r="AUS838" s="231"/>
      <c r="AUT838" s="231"/>
      <c r="AUU838" s="231"/>
      <c r="AUV838" s="231"/>
      <c r="AUW838" s="231"/>
      <c r="AUX838" s="231"/>
      <c r="AUY838" s="231"/>
      <c r="AUZ838" s="231"/>
      <c r="AVA838" s="231"/>
      <c r="AVB838" s="231"/>
      <c r="AVC838" s="231"/>
      <c r="AVD838" s="231"/>
      <c r="AVE838" s="231"/>
      <c r="AVF838" s="231"/>
      <c r="AVG838" s="231"/>
      <c r="AVH838" s="231"/>
      <c r="AVI838" s="231"/>
      <c r="AVJ838" s="231"/>
      <c r="AVK838" s="231"/>
      <c r="AVL838" s="231"/>
      <c r="AVM838" s="231"/>
      <c r="AVN838" s="231"/>
      <c r="AVO838" s="231"/>
      <c r="AVP838" s="231"/>
      <c r="AVQ838" s="231"/>
      <c r="AVR838" s="231"/>
      <c r="AVS838" s="231"/>
      <c r="AVT838" s="231"/>
      <c r="AVU838" s="231"/>
      <c r="AVV838" s="231"/>
      <c r="AVW838" s="231"/>
      <c r="AVX838" s="231"/>
      <c r="AVY838" s="231"/>
      <c r="AVZ838" s="231"/>
      <c r="AWA838" s="231"/>
      <c r="AWB838" s="231"/>
      <c r="AWC838" s="231"/>
      <c r="AWD838" s="231"/>
      <c r="AWE838" s="231"/>
      <c r="AWF838" s="231"/>
      <c r="AWG838" s="231"/>
      <c r="AWH838" s="231"/>
      <c r="AWI838" s="231"/>
      <c r="AWJ838" s="231"/>
      <c r="AWK838" s="231"/>
      <c r="AWL838" s="231"/>
      <c r="AWM838" s="231"/>
      <c r="AWN838" s="231"/>
      <c r="AWO838" s="231"/>
      <c r="AWP838" s="231"/>
      <c r="AWQ838" s="231"/>
      <c r="AWR838" s="231"/>
      <c r="AWS838" s="231"/>
      <c r="AWT838" s="231"/>
      <c r="AWU838" s="231"/>
      <c r="AWV838" s="231"/>
      <c r="AWW838" s="231"/>
      <c r="AWX838" s="231"/>
      <c r="AWY838" s="231"/>
      <c r="AWZ838" s="231"/>
      <c r="AXA838" s="231"/>
      <c r="AXB838" s="231"/>
      <c r="AXC838" s="231"/>
      <c r="AXD838" s="231"/>
      <c r="AXE838" s="231"/>
      <c r="AXF838" s="231"/>
      <c r="AXG838" s="231"/>
      <c r="AXH838" s="231"/>
      <c r="AXI838" s="231"/>
      <c r="AXJ838" s="231"/>
      <c r="AXK838" s="231"/>
      <c r="AXL838" s="231"/>
      <c r="AXM838" s="231"/>
      <c r="AXN838" s="231"/>
      <c r="AXO838" s="231"/>
      <c r="AXP838" s="231"/>
      <c r="AXQ838" s="231"/>
      <c r="AXR838" s="231"/>
      <c r="AXS838" s="231"/>
      <c r="AXT838" s="231"/>
      <c r="AXU838" s="231"/>
      <c r="AXV838" s="231"/>
      <c r="AXW838" s="231"/>
      <c r="AXX838" s="231"/>
      <c r="AXY838" s="231"/>
      <c r="AXZ838" s="231"/>
      <c r="AYA838" s="231"/>
      <c r="AYB838" s="231"/>
      <c r="AYC838" s="231"/>
      <c r="AYD838" s="231"/>
      <c r="AYE838" s="231"/>
      <c r="AYF838" s="231"/>
      <c r="AYG838" s="231"/>
      <c r="AYH838" s="231"/>
      <c r="AYI838" s="231"/>
      <c r="AYJ838" s="231"/>
      <c r="AYK838" s="231"/>
      <c r="AYL838" s="231"/>
      <c r="AYM838" s="231"/>
      <c r="AYN838" s="231"/>
      <c r="AYO838" s="231"/>
      <c r="AYP838" s="231"/>
      <c r="AYQ838" s="231"/>
      <c r="AYR838" s="231"/>
      <c r="AYS838" s="231"/>
      <c r="AYT838" s="231"/>
      <c r="AYU838" s="231"/>
      <c r="AYV838" s="231"/>
      <c r="AYW838" s="231"/>
      <c r="AYX838" s="231"/>
      <c r="AYY838" s="231"/>
      <c r="AYZ838" s="231"/>
      <c r="AZA838" s="231"/>
      <c r="AZB838" s="231"/>
      <c r="AZC838" s="231"/>
      <c r="AZD838" s="231"/>
      <c r="AZE838" s="231"/>
      <c r="AZF838" s="231"/>
      <c r="AZG838" s="231"/>
      <c r="AZH838" s="231"/>
      <c r="AZI838" s="231"/>
      <c r="AZJ838" s="231"/>
      <c r="AZK838" s="231"/>
      <c r="AZL838" s="231"/>
      <c r="AZM838" s="231"/>
      <c r="AZN838" s="231"/>
      <c r="AZO838" s="231"/>
      <c r="AZP838" s="231"/>
      <c r="AZQ838" s="231"/>
      <c r="AZR838" s="231"/>
      <c r="AZS838" s="231"/>
      <c r="AZT838" s="231"/>
      <c r="AZU838" s="231"/>
      <c r="AZV838" s="231"/>
      <c r="AZW838" s="231"/>
      <c r="AZX838" s="231"/>
      <c r="AZY838" s="231"/>
      <c r="AZZ838" s="231"/>
      <c r="BAA838" s="231"/>
      <c r="BAB838" s="231"/>
      <c r="BAC838" s="231"/>
      <c r="BAD838" s="231"/>
      <c r="BAE838" s="231"/>
      <c r="BAF838" s="231"/>
      <c r="BAG838" s="231"/>
      <c r="BAH838" s="231"/>
      <c r="BAI838" s="231"/>
      <c r="BAJ838" s="231"/>
      <c r="BAK838" s="231"/>
      <c r="BAL838" s="231"/>
      <c r="BAM838" s="231"/>
      <c r="BAN838" s="231"/>
      <c r="BAO838" s="231"/>
      <c r="BAP838" s="231"/>
      <c r="BAQ838" s="231"/>
      <c r="BAR838" s="231"/>
      <c r="BAS838" s="231"/>
      <c r="BAT838" s="231"/>
      <c r="BAU838" s="231"/>
      <c r="BAV838" s="231"/>
      <c r="BAW838" s="231"/>
      <c r="BAX838" s="231"/>
      <c r="BAY838" s="231"/>
      <c r="BAZ838" s="231"/>
      <c r="BBA838" s="231"/>
      <c r="BBB838" s="231"/>
      <c r="BBC838" s="231"/>
      <c r="BBD838" s="231"/>
      <c r="BBE838" s="231"/>
      <c r="BBF838" s="231"/>
      <c r="BBG838" s="231"/>
      <c r="BBH838" s="231"/>
      <c r="BBI838" s="231"/>
      <c r="BBJ838" s="231"/>
      <c r="BBK838" s="231"/>
      <c r="BBL838" s="231"/>
      <c r="BBM838" s="231"/>
      <c r="BBN838" s="231"/>
      <c r="BBO838" s="231"/>
      <c r="BBP838" s="231"/>
      <c r="BBQ838" s="231"/>
      <c r="BBR838" s="231"/>
      <c r="BBS838" s="231"/>
      <c r="BBT838" s="231"/>
      <c r="BBU838" s="231"/>
      <c r="BBV838" s="231"/>
      <c r="BBW838" s="231"/>
      <c r="BBX838" s="231"/>
      <c r="BBY838" s="231"/>
      <c r="BBZ838" s="231"/>
      <c r="BCA838" s="231"/>
      <c r="BCB838" s="231"/>
      <c r="BCC838" s="231"/>
      <c r="BCD838" s="231"/>
      <c r="BCE838" s="231"/>
      <c r="BCF838" s="231"/>
      <c r="BCG838" s="231"/>
      <c r="BCH838" s="231"/>
      <c r="BCI838" s="231"/>
      <c r="BCJ838" s="231"/>
      <c r="BCK838" s="231"/>
      <c r="BCL838" s="231"/>
      <c r="BCM838" s="231"/>
      <c r="BCN838" s="231"/>
      <c r="BCO838" s="231"/>
      <c r="BCP838" s="231"/>
      <c r="BCQ838" s="231"/>
      <c r="BCR838" s="231"/>
      <c r="BCS838" s="231"/>
      <c r="BCT838" s="231"/>
      <c r="BCU838" s="231"/>
      <c r="BCV838" s="231"/>
      <c r="BCW838" s="231"/>
      <c r="BCX838" s="231"/>
      <c r="BCY838" s="231"/>
      <c r="BCZ838" s="231"/>
      <c r="BDA838" s="231"/>
      <c r="BDB838" s="231"/>
      <c r="BDC838" s="231"/>
      <c r="BDD838" s="231"/>
      <c r="BDE838" s="231"/>
      <c r="BDF838" s="231"/>
      <c r="BDG838" s="231"/>
      <c r="BDH838" s="231"/>
      <c r="BDI838" s="231"/>
      <c r="BDJ838" s="231"/>
      <c r="BDK838" s="231"/>
      <c r="BDL838" s="231"/>
      <c r="BDM838" s="231"/>
      <c r="BDN838" s="231"/>
      <c r="BDO838" s="231"/>
      <c r="BDP838" s="231"/>
      <c r="BDQ838" s="231"/>
      <c r="BDR838" s="231"/>
      <c r="BDS838" s="231"/>
      <c r="BDT838" s="231"/>
      <c r="BDU838" s="231"/>
      <c r="BDV838" s="231"/>
      <c r="BDW838" s="231"/>
      <c r="BDX838" s="231"/>
      <c r="BDY838" s="231"/>
      <c r="BDZ838" s="231"/>
      <c r="BEA838" s="231"/>
      <c r="BEB838" s="231"/>
      <c r="BEC838" s="231"/>
      <c r="BED838" s="231"/>
      <c r="BEE838" s="231"/>
      <c r="BEF838" s="231"/>
      <c r="BEG838" s="231"/>
      <c r="BEH838" s="231"/>
      <c r="BEI838" s="231"/>
      <c r="BEJ838" s="231"/>
      <c r="BEK838" s="231"/>
      <c r="BEL838" s="231"/>
      <c r="BEM838" s="231"/>
      <c r="BEN838" s="231"/>
      <c r="BEO838" s="231"/>
      <c r="BEP838" s="231"/>
      <c r="BEQ838" s="231"/>
      <c r="BER838" s="231"/>
      <c r="BES838" s="231"/>
      <c r="BET838" s="231"/>
      <c r="BEU838" s="231"/>
      <c r="BEV838" s="231"/>
      <c r="BEW838" s="231"/>
      <c r="BEX838" s="231"/>
      <c r="BEY838" s="231"/>
      <c r="BEZ838" s="231"/>
      <c r="BFA838" s="231"/>
      <c r="BFB838" s="231"/>
      <c r="BFC838" s="231"/>
      <c r="BFD838" s="231"/>
      <c r="BFE838" s="231"/>
      <c r="BFF838" s="231"/>
      <c r="BFG838" s="231"/>
      <c r="BFH838" s="231"/>
      <c r="BFI838" s="231"/>
      <c r="BFJ838" s="231"/>
      <c r="BFK838" s="231"/>
      <c r="BFL838" s="231"/>
      <c r="BFM838" s="231"/>
      <c r="BFN838" s="231"/>
      <c r="BFO838" s="231"/>
      <c r="BFP838" s="231"/>
      <c r="BFQ838" s="231"/>
      <c r="BFR838" s="231"/>
      <c r="BFS838" s="231"/>
      <c r="BFT838" s="231"/>
      <c r="BFU838" s="231"/>
      <c r="BFV838" s="231"/>
      <c r="BFW838" s="231"/>
      <c r="BFX838" s="231"/>
      <c r="BFY838" s="231"/>
      <c r="BFZ838" s="231"/>
      <c r="BGA838" s="231"/>
      <c r="BGB838" s="231"/>
      <c r="BGC838" s="231"/>
      <c r="BGD838" s="231"/>
      <c r="BGE838" s="231"/>
      <c r="BGF838" s="231"/>
      <c r="BGG838" s="231"/>
      <c r="BGH838" s="231"/>
      <c r="BGI838" s="231"/>
      <c r="BGJ838" s="231"/>
      <c r="BGK838" s="231"/>
      <c r="BGL838" s="231"/>
      <c r="BGM838" s="231"/>
      <c r="BGN838" s="231"/>
      <c r="BGO838" s="231"/>
      <c r="BGP838" s="231"/>
      <c r="BGQ838" s="231"/>
      <c r="BGR838" s="231"/>
      <c r="BGS838" s="231"/>
      <c r="BGT838" s="231"/>
      <c r="BGU838" s="231"/>
      <c r="BGV838" s="231"/>
      <c r="BGW838" s="231"/>
      <c r="BGX838" s="231"/>
      <c r="BGY838" s="231"/>
      <c r="BGZ838" s="231"/>
      <c r="BHA838" s="231"/>
      <c r="BHB838" s="231"/>
      <c r="BHC838" s="231"/>
      <c r="BHD838" s="231"/>
      <c r="BHE838" s="231"/>
      <c r="BHF838" s="231"/>
      <c r="BHG838" s="231"/>
      <c r="BHH838" s="231"/>
      <c r="BHI838" s="231"/>
      <c r="BHJ838" s="231"/>
      <c r="BHK838" s="231"/>
      <c r="BHL838" s="231"/>
      <c r="BHM838" s="231"/>
      <c r="BHN838" s="231"/>
      <c r="BHO838" s="231"/>
      <c r="BHP838" s="231"/>
      <c r="BHQ838" s="231"/>
      <c r="BHR838" s="231"/>
      <c r="BHS838" s="231"/>
      <c r="BHT838" s="231"/>
      <c r="BHU838" s="231"/>
      <c r="BHV838" s="231"/>
      <c r="BHW838" s="231"/>
      <c r="BHX838" s="231"/>
      <c r="BHY838" s="231"/>
      <c r="BHZ838" s="231"/>
      <c r="BIA838" s="231"/>
      <c r="BIB838" s="231"/>
      <c r="BIC838" s="231"/>
      <c r="BID838" s="231"/>
      <c r="BIE838" s="231"/>
      <c r="BIF838" s="231"/>
      <c r="BIG838" s="231"/>
      <c r="BIH838" s="231"/>
      <c r="BII838" s="231"/>
      <c r="BIJ838" s="231"/>
      <c r="BIK838" s="231"/>
      <c r="BIL838" s="231"/>
      <c r="BIM838" s="231"/>
      <c r="BIN838" s="231"/>
      <c r="BIO838" s="231"/>
      <c r="BIP838" s="231"/>
      <c r="BIQ838" s="231"/>
      <c r="BIR838" s="231"/>
      <c r="BIS838" s="231"/>
      <c r="BIT838" s="231"/>
      <c r="BIU838" s="231"/>
      <c r="BIV838" s="231"/>
      <c r="BIW838" s="231"/>
      <c r="BIX838" s="231"/>
      <c r="BIY838" s="231"/>
      <c r="BIZ838" s="231"/>
      <c r="BJA838" s="231"/>
      <c r="BJB838" s="231"/>
      <c r="BJC838" s="231"/>
      <c r="BJD838" s="231"/>
      <c r="BJE838" s="231"/>
      <c r="BJF838" s="231"/>
      <c r="BJG838" s="231"/>
      <c r="BJH838" s="231"/>
      <c r="BJI838" s="231"/>
      <c r="BJJ838" s="231"/>
      <c r="BJK838" s="231"/>
      <c r="BJL838" s="231"/>
      <c r="BJM838" s="231"/>
      <c r="BJN838" s="231"/>
      <c r="BJO838" s="231"/>
      <c r="BJP838" s="231"/>
      <c r="BJQ838" s="231"/>
      <c r="BJR838" s="231"/>
      <c r="BJS838" s="231"/>
      <c r="BJT838" s="231"/>
      <c r="BJU838" s="231"/>
      <c r="BJV838" s="231"/>
      <c r="BJW838" s="231"/>
      <c r="BJX838" s="231"/>
      <c r="BJY838" s="231"/>
      <c r="BJZ838" s="231"/>
      <c r="BKA838" s="231"/>
      <c r="BKB838" s="231"/>
      <c r="BKC838" s="231"/>
      <c r="BKD838" s="231"/>
      <c r="BKE838" s="231"/>
      <c r="BKF838" s="231"/>
      <c r="BKG838" s="231"/>
      <c r="BKH838" s="231"/>
      <c r="BKI838" s="231"/>
      <c r="BKJ838" s="231"/>
      <c r="BKK838" s="231"/>
      <c r="BKL838" s="231"/>
      <c r="BKM838" s="231"/>
      <c r="BKN838" s="231"/>
      <c r="BKO838" s="231"/>
      <c r="BKP838" s="231"/>
      <c r="BKQ838" s="231"/>
      <c r="BKR838" s="231"/>
      <c r="BKS838" s="231"/>
      <c r="BKT838" s="231"/>
      <c r="BKU838" s="231"/>
      <c r="BKV838" s="231"/>
      <c r="BKW838" s="231"/>
      <c r="BKX838" s="231"/>
      <c r="BKY838" s="231"/>
      <c r="BKZ838" s="231"/>
      <c r="BLA838" s="231"/>
      <c r="BLB838" s="231"/>
      <c r="BLC838" s="231"/>
      <c r="BLD838" s="231"/>
      <c r="BLE838" s="231"/>
      <c r="BLF838" s="231"/>
      <c r="BLG838" s="231"/>
      <c r="BLH838" s="231"/>
      <c r="BLI838" s="231"/>
      <c r="BLJ838" s="231"/>
      <c r="BLK838" s="231"/>
      <c r="BLL838" s="231"/>
      <c r="BLM838" s="231"/>
      <c r="BLN838" s="231"/>
      <c r="BLO838" s="231"/>
      <c r="BLP838" s="231"/>
      <c r="BLQ838" s="231"/>
      <c r="BLR838" s="231"/>
      <c r="BLS838" s="231"/>
      <c r="BLT838" s="231"/>
      <c r="BLU838" s="231"/>
      <c r="BLV838" s="231"/>
      <c r="BLW838" s="231"/>
      <c r="BLX838" s="231"/>
      <c r="BLY838" s="231"/>
      <c r="BLZ838" s="231"/>
      <c r="BMA838" s="231"/>
      <c r="BMB838" s="231"/>
      <c r="BMC838" s="231"/>
      <c r="BMD838" s="231"/>
      <c r="BME838" s="231"/>
      <c r="BMF838" s="231"/>
      <c r="BMG838" s="231"/>
      <c r="BMH838" s="231"/>
      <c r="BMI838" s="231"/>
      <c r="BMJ838" s="231"/>
      <c r="BMK838" s="231"/>
      <c r="BML838" s="231"/>
      <c r="BMM838" s="231"/>
      <c r="BMN838" s="231"/>
      <c r="BMO838" s="231"/>
      <c r="BMP838" s="231"/>
      <c r="BMQ838" s="231"/>
      <c r="BMR838" s="231"/>
      <c r="BMS838" s="231"/>
      <c r="BMT838" s="231"/>
      <c r="BMU838" s="231"/>
      <c r="BMV838" s="231"/>
      <c r="BMW838" s="231"/>
      <c r="BMX838" s="231"/>
      <c r="BMY838" s="231"/>
      <c r="BMZ838" s="231"/>
      <c r="BNA838" s="231"/>
      <c r="BNB838" s="231"/>
      <c r="BNC838" s="231"/>
      <c r="BND838" s="231"/>
      <c r="BNE838" s="231"/>
      <c r="BNF838" s="231"/>
      <c r="BNG838" s="231"/>
      <c r="BNH838" s="231"/>
      <c r="BNI838" s="231"/>
      <c r="BNJ838" s="231"/>
      <c r="BNK838" s="231"/>
      <c r="BNL838" s="231"/>
      <c r="BNM838" s="231"/>
      <c r="BNN838" s="231"/>
      <c r="BNO838" s="231"/>
      <c r="BNP838" s="231"/>
      <c r="BNQ838" s="231"/>
      <c r="BNR838" s="231"/>
      <c r="BNS838" s="231"/>
      <c r="BNT838" s="231"/>
      <c r="BNU838" s="231"/>
      <c r="BNV838" s="231"/>
      <c r="BNW838" s="231"/>
      <c r="BNX838" s="231"/>
      <c r="BNY838" s="231"/>
      <c r="BNZ838" s="231"/>
      <c r="BOA838" s="231"/>
      <c r="BOB838" s="231"/>
      <c r="BOC838" s="231"/>
      <c r="BOD838" s="231"/>
      <c r="BOE838" s="231"/>
      <c r="BOF838" s="231"/>
      <c r="BOG838" s="231"/>
      <c r="BOH838" s="231"/>
      <c r="BOI838" s="231"/>
      <c r="BOJ838" s="231"/>
      <c r="BOK838" s="231"/>
      <c r="BOL838" s="231"/>
      <c r="BOM838" s="231"/>
      <c r="BON838" s="231"/>
      <c r="BOO838" s="231"/>
      <c r="BOP838" s="231"/>
      <c r="BOQ838" s="231"/>
      <c r="BOR838" s="231"/>
      <c r="BOS838" s="231"/>
      <c r="BOT838" s="231"/>
      <c r="BOU838" s="231"/>
      <c r="BOV838" s="231"/>
      <c r="BOW838" s="231"/>
      <c r="BOX838" s="231"/>
      <c r="BOY838" s="231"/>
      <c r="BOZ838" s="231"/>
      <c r="BPA838" s="231"/>
      <c r="BPB838" s="231"/>
      <c r="BPC838" s="231"/>
      <c r="BPD838" s="231"/>
      <c r="BPE838" s="231"/>
      <c r="BPF838" s="231"/>
      <c r="BPG838" s="231"/>
      <c r="BPH838" s="231"/>
      <c r="BPI838" s="231"/>
      <c r="BPJ838" s="231"/>
      <c r="BPK838" s="231"/>
      <c r="BPL838" s="231"/>
      <c r="BPM838" s="231"/>
      <c r="BPN838" s="231"/>
      <c r="BPO838" s="231"/>
      <c r="BPP838" s="231"/>
      <c r="BPQ838" s="231"/>
      <c r="BPR838" s="231"/>
      <c r="BPS838" s="231"/>
      <c r="BPT838" s="231"/>
      <c r="BPU838" s="231"/>
      <c r="BPV838" s="231"/>
      <c r="BPW838" s="231"/>
      <c r="BPX838" s="231"/>
      <c r="BPY838" s="231"/>
      <c r="BPZ838" s="231"/>
      <c r="BQA838" s="231"/>
      <c r="BQB838" s="231"/>
      <c r="BQC838" s="231"/>
      <c r="BQD838" s="231"/>
      <c r="BQE838" s="231"/>
      <c r="BQF838" s="231"/>
      <c r="BQG838" s="231"/>
      <c r="BQH838" s="231"/>
      <c r="BQI838" s="231"/>
      <c r="BQJ838" s="231"/>
      <c r="BQK838" s="231"/>
      <c r="BQL838" s="231"/>
      <c r="BQM838" s="231"/>
      <c r="BQN838" s="231"/>
      <c r="BQO838" s="231"/>
      <c r="BQP838" s="231"/>
      <c r="BQQ838" s="231"/>
      <c r="BQR838" s="231"/>
      <c r="BQS838" s="231"/>
      <c r="BQT838" s="231"/>
      <c r="BQU838" s="231"/>
      <c r="BQV838" s="231"/>
      <c r="BQW838" s="231"/>
      <c r="BQX838" s="231"/>
      <c r="BQY838" s="231"/>
      <c r="BQZ838" s="231"/>
      <c r="BRA838" s="231"/>
      <c r="BRB838" s="231"/>
      <c r="BRC838" s="231"/>
      <c r="BRD838" s="231"/>
      <c r="BRE838" s="231"/>
      <c r="BRF838" s="231"/>
      <c r="BRG838" s="231"/>
      <c r="BRH838" s="231"/>
      <c r="BRI838" s="231"/>
      <c r="BRJ838" s="231"/>
      <c r="BRK838" s="231"/>
      <c r="BRL838" s="231"/>
      <c r="BRM838" s="231"/>
      <c r="BRN838" s="231"/>
      <c r="BRO838" s="231"/>
      <c r="BRP838" s="231"/>
      <c r="BRQ838" s="231"/>
      <c r="BRR838" s="231"/>
      <c r="BRS838" s="231"/>
      <c r="BRT838" s="231"/>
      <c r="BRU838" s="231"/>
      <c r="BRV838" s="231"/>
      <c r="BRW838" s="231"/>
      <c r="BRX838" s="231"/>
      <c r="BRY838" s="231"/>
      <c r="BRZ838" s="231"/>
      <c r="BSA838" s="231"/>
      <c r="BSB838" s="231"/>
      <c r="BSC838" s="231"/>
      <c r="BSD838" s="231"/>
      <c r="BSE838" s="231"/>
      <c r="BSF838" s="231"/>
      <c r="BSG838" s="231"/>
      <c r="BSH838" s="231"/>
      <c r="BSI838" s="231"/>
      <c r="BSJ838" s="231"/>
      <c r="BSK838" s="231"/>
      <c r="BSL838" s="231"/>
      <c r="BSM838" s="231"/>
      <c r="BSN838" s="231"/>
      <c r="BSO838" s="231"/>
      <c r="BSP838" s="231"/>
      <c r="BSQ838" s="231"/>
      <c r="BSR838" s="231"/>
      <c r="BSS838" s="231"/>
      <c r="BST838" s="231"/>
      <c r="BSU838" s="231"/>
      <c r="BSV838" s="231"/>
      <c r="BSW838" s="231"/>
      <c r="BSX838" s="231"/>
      <c r="BSY838" s="231"/>
      <c r="BSZ838" s="231"/>
      <c r="BTA838" s="231"/>
      <c r="BTB838" s="231"/>
      <c r="BTC838" s="231"/>
      <c r="BTD838" s="231"/>
      <c r="BTE838" s="231"/>
      <c r="BTF838" s="231"/>
      <c r="BTG838" s="231"/>
      <c r="BTH838" s="231"/>
      <c r="BTI838" s="231"/>
      <c r="BTJ838" s="231"/>
      <c r="BTK838" s="231"/>
      <c r="BTL838" s="231"/>
      <c r="BTM838" s="231"/>
      <c r="BTN838" s="231"/>
      <c r="BTO838" s="231"/>
      <c r="BTP838" s="231"/>
      <c r="BTQ838" s="231"/>
      <c r="BTR838" s="231"/>
      <c r="BTS838" s="231"/>
      <c r="BTT838" s="231"/>
      <c r="BTU838" s="231"/>
      <c r="BTV838" s="231"/>
      <c r="BTW838" s="231"/>
      <c r="BTX838" s="231"/>
      <c r="BTY838" s="231"/>
      <c r="BTZ838" s="231"/>
      <c r="BUA838" s="231"/>
      <c r="BUB838" s="231"/>
      <c r="BUC838" s="231"/>
      <c r="BUD838" s="231"/>
      <c r="BUE838" s="231"/>
      <c r="BUF838" s="231"/>
      <c r="BUG838" s="231"/>
      <c r="BUH838" s="231"/>
      <c r="BUI838" s="231"/>
      <c r="BUJ838" s="231"/>
      <c r="BUK838" s="231"/>
      <c r="BUL838" s="231"/>
      <c r="BUM838" s="231"/>
      <c r="BUN838" s="231"/>
      <c r="BUO838" s="231"/>
      <c r="BUP838" s="231"/>
      <c r="BUQ838" s="231"/>
      <c r="BUR838" s="231"/>
      <c r="BUS838" s="231"/>
      <c r="BUT838" s="231"/>
      <c r="BUU838" s="231"/>
      <c r="BUV838" s="231"/>
      <c r="BUW838" s="231"/>
      <c r="BUX838" s="231"/>
      <c r="BUY838" s="231"/>
      <c r="BUZ838" s="231"/>
      <c r="BVA838" s="231"/>
      <c r="BVB838" s="231"/>
      <c r="BVC838" s="231"/>
      <c r="BVD838" s="231"/>
      <c r="BVE838" s="231"/>
      <c r="BVF838" s="231"/>
      <c r="BVG838" s="231"/>
      <c r="BVH838" s="231"/>
      <c r="BVI838" s="231"/>
      <c r="BVJ838" s="231"/>
      <c r="BVK838" s="231"/>
      <c r="BVL838" s="231"/>
      <c r="BVM838" s="231"/>
      <c r="BVN838" s="231"/>
      <c r="BVO838" s="231"/>
      <c r="BVP838" s="231"/>
      <c r="BVQ838" s="231"/>
      <c r="BVR838" s="231"/>
      <c r="BVS838" s="231"/>
      <c r="BVT838" s="231"/>
      <c r="BVU838" s="231"/>
      <c r="BVV838" s="231"/>
      <c r="BVW838" s="231"/>
      <c r="BVX838" s="231"/>
      <c r="BVY838" s="231"/>
      <c r="BVZ838" s="231"/>
      <c r="BWA838" s="231"/>
      <c r="BWB838" s="231"/>
      <c r="BWC838" s="231"/>
      <c r="BWD838" s="231"/>
      <c r="BWE838" s="231"/>
      <c r="BWF838" s="231"/>
      <c r="BWG838" s="231"/>
      <c r="BWH838" s="231"/>
      <c r="BWI838" s="231"/>
      <c r="BWJ838" s="231"/>
      <c r="BWK838" s="231"/>
      <c r="BWL838" s="231"/>
      <c r="BWM838" s="231"/>
      <c r="BWN838" s="231"/>
      <c r="BWO838" s="231"/>
      <c r="BWP838" s="231"/>
      <c r="BWQ838" s="231"/>
      <c r="BWR838" s="231"/>
      <c r="BWS838" s="231"/>
      <c r="BWT838" s="231"/>
      <c r="BWU838" s="231"/>
      <c r="BWV838" s="231"/>
      <c r="BWW838" s="231"/>
      <c r="BWX838" s="231"/>
      <c r="BWY838" s="231"/>
      <c r="BWZ838" s="231"/>
      <c r="BXA838" s="231"/>
      <c r="BXB838" s="231"/>
      <c r="BXC838" s="231"/>
      <c r="BXD838" s="231"/>
      <c r="BXE838" s="231"/>
      <c r="BXF838" s="231"/>
      <c r="BXG838" s="231"/>
      <c r="BXH838" s="231"/>
      <c r="BXI838" s="231"/>
      <c r="BXJ838" s="231"/>
      <c r="BXK838" s="231"/>
      <c r="BXL838" s="231"/>
      <c r="BXM838" s="231"/>
      <c r="BXN838" s="231"/>
      <c r="BXO838" s="231"/>
      <c r="BXP838" s="231"/>
      <c r="BXQ838" s="231"/>
      <c r="BXR838" s="231"/>
      <c r="BXS838" s="231"/>
      <c r="BXT838" s="231"/>
      <c r="BXU838" s="231"/>
      <c r="BXV838" s="231"/>
      <c r="BXW838" s="231"/>
      <c r="BXX838" s="231"/>
      <c r="BXY838" s="231"/>
      <c r="BXZ838" s="231"/>
      <c r="BYA838" s="231"/>
      <c r="BYB838" s="231"/>
      <c r="BYC838" s="231"/>
      <c r="BYD838" s="231"/>
      <c r="BYE838" s="231"/>
      <c r="BYF838" s="231"/>
      <c r="BYG838" s="231"/>
      <c r="BYH838" s="231"/>
      <c r="BYI838" s="231"/>
      <c r="BYJ838" s="231"/>
      <c r="BYK838" s="231"/>
      <c r="BYL838" s="231"/>
      <c r="BYM838" s="231"/>
      <c r="BYN838" s="231"/>
      <c r="BYO838" s="231"/>
      <c r="BYP838" s="231"/>
      <c r="BYQ838" s="231"/>
      <c r="BYR838" s="231"/>
      <c r="BYS838" s="231"/>
      <c r="BYT838" s="231"/>
      <c r="BYU838" s="231"/>
      <c r="BYV838" s="231"/>
      <c r="BYW838" s="231"/>
      <c r="BYX838" s="231"/>
      <c r="BYY838" s="231"/>
      <c r="BYZ838" s="231"/>
      <c r="BZA838" s="231"/>
      <c r="BZB838" s="231"/>
      <c r="BZC838" s="231"/>
      <c r="BZD838" s="231"/>
      <c r="BZE838" s="231"/>
      <c r="BZF838" s="231"/>
      <c r="BZG838" s="231"/>
      <c r="BZH838" s="231"/>
      <c r="BZI838" s="231"/>
      <c r="BZJ838" s="231"/>
      <c r="BZK838" s="231"/>
      <c r="BZL838" s="231"/>
      <c r="BZM838" s="231"/>
      <c r="BZN838" s="231"/>
      <c r="BZO838" s="231"/>
      <c r="BZP838" s="231"/>
      <c r="BZQ838" s="231"/>
      <c r="BZR838" s="231"/>
      <c r="BZS838" s="231"/>
      <c r="BZT838" s="231"/>
      <c r="BZU838" s="231"/>
      <c r="BZV838" s="231"/>
      <c r="BZW838" s="231"/>
      <c r="BZX838" s="231"/>
      <c r="BZY838" s="231"/>
      <c r="BZZ838" s="231"/>
      <c r="CAA838" s="231"/>
      <c r="CAB838" s="231"/>
      <c r="CAC838" s="231"/>
      <c r="CAD838" s="231"/>
      <c r="CAE838" s="231"/>
      <c r="CAF838" s="231"/>
      <c r="CAG838" s="231"/>
      <c r="CAH838" s="231"/>
      <c r="CAI838" s="231"/>
      <c r="CAJ838" s="231"/>
      <c r="CAK838" s="231"/>
      <c r="CAL838" s="231"/>
      <c r="CAM838" s="231"/>
      <c r="CAN838" s="231"/>
      <c r="CAO838" s="231"/>
      <c r="CAP838" s="231"/>
      <c r="CAQ838" s="231"/>
      <c r="CAR838" s="231"/>
      <c r="CAS838" s="231"/>
      <c r="CAT838" s="231"/>
      <c r="CAU838" s="231"/>
      <c r="CAV838" s="231"/>
      <c r="CAW838" s="231"/>
      <c r="CAX838" s="231"/>
      <c r="CAY838" s="231"/>
      <c r="CAZ838" s="231"/>
      <c r="CBA838" s="231"/>
      <c r="CBB838" s="231"/>
      <c r="CBC838" s="231"/>
      <c r="CBD838" s="231"/>
      <c r="CBE838" s="231"/>
      <c r="CBF838" s="231"/>
      <c r="CBG838" s="231"/>
      <c r="CBH838" s="231"/>
      <c r="CBI838" s="231"/>
      <c r="CBJ838" s="231"/>
      <c r="CBK838" s="231"/>
      <c r="CBL838" s="231"/>
      <c r="CBM838" s="231"/>
      <c r="CBN838" s="231"/>
      <c r="CBO838" s="231"/>
      <c r="CBP838" s="231"/>
      <c r="CBQ838" s="231"/>
      <c r="CBR838" s="231"/>
      <c r="CBS838" s="231"/>
      <c r="CBT838" s="231"/>
      <c r="CBU838" s="231"/>
      <c r="CBV838" s="231"/>
      <c r="CBW838" s="231"/>
      <c r="CBX838" s="231"/>
      <c r="CBY838" s="231"/>
      <c r="CBZ838" s="231"/>
      <c r="CCA838" s="231"/>
      <c r="CCB838" s="231"/>
      <c r="CCC838" s="231"/>
      <c r="CCD838" s="231"/>
      <c r="CCE838" s="231"/>
      <c r="CCF838" s="231"/>
      <c r="CCG838" s="231"/>
      <c r="CCH838" s="231"/>
      <c r="CCI838" s="231"/>
      <c r="CCJ838" s="231"/>
      <c r="CCK838" s="231"/>
      <c r="CCL838" s="231"/>
      <c r="CCM838" s="231"/>
      <c r="CCN838" s="231"/>
      <c r="CCO838" s="231"/>
      <c r="CCP838" s="231"/>
      <c r="CCQ838" s="231"/>
      <c r="CCR838" s="231"/>
      <c r="CCS838" s="231"/>
      <c r="CCT838" s="231"/>
      <c r="CCU838" s="231"/>
      <c r="CCV838" s="231"/>
      <c r="CCW838" s="231"/>
      <c r="CCX838" s="231"/>
      <c r="CCY838" s="231"/>
      <c r="CCZ838" s="231"/>
      <c r="CDA838" s="231"/>
      <c r="CDB838" s="231"/>
      <c r="CDC838" s="231"/>
      <c r="CDD838" s="231"/>
      <c r="CDE838" s="231"/>
      <c r="CDF838" s="231"/>
      <c r="CDG838" s="231"/>
      <c r="CDH838" s="231"/>
      <c r="CDI838" s="231"/>
      <c r="CDJ838" s="231"/>
      <c r="CDK838" s="231"/>
      <c r="CDL838" s="231"/>
      <c r="CDM838" s="231"/>
      <c r="CDN838" s="231"/>
      <c r="CDO838" s="231"/>
      <c r="CDP838" s="231"/>
      <c r="CDQ838" s="231"/>
      <c r="CDR838" s="231"/>
      <c r="CDS838" s="231"/>
      <c r="CDT838" s="231"/>
      <c r="CDU838" s="231"/>
      <c r="CDV838" s="231"/>
      <c r="CDW838" s="231"/>
      <c r="CDX838" s="231"/>
      <c r="CDY838" s="231"/>
      <c r="CDZ838" s="231"/>
      <c r="CEA838" s="231"/>
      <c r="CEB838" s="231"/>
      <c r="CEC838" s="231"/>
      <c r="CED838" s="231"/>
      <c r="CEE838" s="231"/>
      <c r="CEF838" s="231"/>
      <c r="CEG838" s="231"/>
      <c r="CEH838" s="231"/>
      <c r="CEI838" s="231"/>
      <c r="CEJ838" s="231"/>
      <c r="CEK838" s="231"/>
      <c r="CEL838" s="231"/>
      <c r="CEM838" s="231"/>
      <c r="CEN838" s="231"/>
      <c r="CEO838" s="231"/>
      <c r="CEP838" s="231"/>
      <c r="CEQ838" s="231"/>
      <c r="CER838" s="231"/>
      <c r="CES838" s="231"/>
      <c r="CET838" s="231"/>
      <c r="CEU838" s="231"/>
      <c r="CEV838" s="231"/>
      <c r="CEW838" s="231"/>
      <c r="CEX838" s="231"/>
      <c r="CEY838" s="231"/>
      <c r="CEZ838" s="231"/>
      <c r="CFA838" s="231"/>
      <c r="CFB838" s="231"/>
      <c r="CFC838" s="231"/>
      <c r="CFD838" s="231"/>
      <c r="CFE838" s="231"/>
      <c r="CFF838" s="231"/>
      <c r="CFG838" s="231"/>
      <c r="CFH838" s="231"/>
      <c r="CFI838" s="231"/>
      <c r="CFJ838" s="231"/>
      <c r="CFK838" s="231"/>
      <c r="CFL838" s="231"/>
      <c r="CFM838" s="231"/>
      <c r="CFN838" s="231"/>
      <c r="CFO838" s="231"/>
      <c r="CFP838" s="231"/>
      <c r="CFQ838" s="231"/>
      <c r="CFR838" s="231"/>
      <c r="CFS838" s="231"/>
      <c r="CFT838" s="231"/>
      <c r="CFU838" s="231"/>
      <c r="CFV838" s="231"/>
      <c r="CFW838" s="231"/>
      <c r="CFX838" s="231"/>
      <c r="CFY838" s="231"/>
      <c r="CFZ838" s="231"/>
      <c r="CGA838" s="231"/>
      <c r="CGB838" s="231"/>
      <c r="CGC838" s="231"/>
      <c r="CGD838" s="231"/>
      <c r="CGE838" s="231"/>
      <c r="CGF838" s="231"/>
      <c r="CGG838" s="231"/>
      <c r="CGH838" s="231"/>
      <c r="CGI838" s="231"/>
      <c r="CGJ838" s="231"/>
      <c r="CGK838" s="231"/>
      <c r="CGL838" s="231"/>
      <c r="CGM838" s="231"/>
      <c r="CGN838" s="231"/>
      <c r="CGO838" s="231"/>
      <c r="CGP838" s="231"/>
      <c r="CGQ838" s="231"/>
      <c r="CGR838" s="231"/>
      <c r="CGS838" s="231"/>
      <c r="CGT838" s="231"/>
      <c r="CGU838" s="231"/>
      <c r="CGV838" s="231"/>
      <c r="CGW838" s="231"/>
      <c r="CGX838" s="231"/>
      <c r="CGY838" s="231"/>
      <c r="CGZ838" s="231"/>
      <c r="CHA838" s="231"/>
      <c r="CHB838" s="231"/>
      <c r="CHC838" s="231"/>
      <c r="CHD838" s="231"/>
      <c r="CHE838" s="231"/>
      <c r="CHF838" s="231"/>
      <c r="CHG838" s="231"/>
      <c r="CHH838" s="231"/>
      <c r="CHI838" s="231"/>
      <c r="CHJ838" s="231"/>
      <c r="CHK838" s="231"/>
      <c r="CHL838" s="231"/>
      <c r="CHM838" s="231"/>
      <c r="CHN838" s="231"/>
      <c r="CHO838" s="231"/>
      <c r="CHP838" s="231"/>
      <c r="CHQ838" s="231"/>
      <c r="CHR838" s="231"/>
      <c r="CHS838" s="231"/>
      <c r="CHT838" s="231"/>
      <c r="CHU838" s="231"/>
      <c r="CHV838" s="231"/>
      <c r="CHW838" s="231"/>
      <c r="CHX838" s="231"/>
      <c r="CHY838" s="231"/>
      <c r="CHZ838" s="231"/>
      <c r="CIA838" s="231"/>
      <c r="CIB838" s="231"/>
      <c r="CIC838" s="231"/>
      <c r="CID838" s="231"/>
      <c r="CIE838" s="231"/>
      <c r="CIF838" s="231"/>
      <c r="CIG838" s="231"/>
      <c r="CIH838" s="231"/>
      <c r="CII838" s="231"/>
      <c r="CIJ838" s="231"/>
      <c r="CIK838" s="231"/>
      <c r="CIL838" s="231"/>
      <c r="CIM838" s="231"/>
      <c r="CIN838" s="231"/>
      <c r="CIO838" s="231"/>
      <c r="CIP838" s="231"/>
      <c r="CIQ838" s="231"/>
      <c r="CIR838" s="231"/>
      <c r="CIS838" s="231"/>
      <c r="CIT838" s="231"/>
      <c r="CIU838" s="231"/>
      <c r="CIV838" s="231"/>
      <c r="CIW838" s="231"/>
      <c r="CIX838" s="231"/>
      <c r="CIY838" s="231"/>
      <c r="CIZ838" s="231"/>
      <c r="CJA838" s="231"/>
      <c r="CJB838" s="231"/>
      <c r="CJC838" s="231"/>
      <c r="CJD838" s="231"/>
      <c r="CJE838" s="231"/>
      <c r="CJF838" s="231"/>
      <c r="CJG838" s="231"/>
      <c r="CJH838" s="231"/>
      <c r="CJI838" s="231"/>
      <c r="CJJ838" s="231"/>
      <c r="CJK838" s="231"/>
      <c r="CJL838" s="231"/>
      <c r="CJM838" s="231"/>
      <c r="CJN838" s="231"/>
      <c r="CJO838" s="231"/>
      <c r="CJP838" s="231"/>
      <c r="CJQ838" s="231"/>
      <c r="CJR838" s="231"/>
      <c r="CJS838" s="231"/>
      <c r="CJT838" s="231"/>
      <c r="CJU838" s="231"/>
      <c r="CJV838" s="231"/>
      <c r="CJW838" s="231"/>
      <c r="CJX838" s="231"/>
      <c r="CJY838" s="231"/>
      <c r="CJZ838" s="231"/>
      <c r="CKA838" s="231"/>
      <c r="CKB838" s="231"/>
      <c r="CKC838" s="231"/>
      <c r="CKD838" s="231"/>
      <c r="CKE838" s="231"/>
      <c r="CKF838" s="231"/>
      <c r="CKG838" s="231"/>
      <c r="CKH838" s="231"/>
      <c r="CKI838" s="231"/>
      <c r="CKJ838" s="231"/>
      <c r="CKK838" s="231"/>
      <c r="CKL838" s="231"/>
      <c r="CKM838" s="231"/>
      <c r="CKN838" s="231"/>
      <c r="CKO838" s="231"/>
      <c r="CKP838" s="231"/>
      <c r="CKQ838" s="231"/>
      <c r="CKR838" s="231"/>
      <c r="CKS838" s="231"/>
      <c r="CKT838" s="231"/>
      <c r="CKU838" s="231"/>
      <c r="CKV838" s="231"/>
      <c r="CKW838" s="231"/>
      <c r="CKX838" s="231"/>
      <c r="CKY838" s="231"/>
      <c r="CKZ838" s="231"/>
      <c r="CLA838" s="231"/>
      <c r="CLB838" s="231"/>
      <c r="CLC838" s="231"/>
      <c r="CLD838" s="231"/>
      <c r="CLE838" s="231"/>
      <c r="CLF838" s="231"/>
      <c r="CLG838" s="231"/>
      <c r="CLH838" s="231"/>
      <c r="CLI838" s="231"/>
      <c r="CLJ838" s="231"/>
      <c r="CLK838" s="231"/>
      <c r="CLL838" s="231"/>
      <c r="CLM838" s="231"/>
      <c r="CLN838" s="231"/>
      <c r="CLO838" s="231"/>
      <c r="CLP838" s="231"/>
      <c r="CLQ838" s="231"/>
      <c r="CLR838" s="231"/>
      <c r="CLS838" s="231"/>
      <c r="CLT838" s="231"/>
      <c r="CLU838" s="231"/>
      <c r="CLV838" s="231"/>
      <c r="CLW838" s="231"/>
      <c r="CLX838" s="231"/>
      <c r="CLY838" s="231"/>
      <c r="CLZ838" s="231"/>
      <c r="CMA838" s="231"/>
      <c r="CMB838" s="231"/>
      <c r="CMC838" s="231"/>
      <c r="CMD838" s="231"/>
      <c r="CME838" s="231"/>
      <c r="CMF838" s="231"/>
      <c r="CMG838" s="231"/>
      <c r="CMH838" s="231"/>
      <c r="CMI838" s="231"/>
      <c r="CMJ838" s="231"/>
      <c r="CMK838" s="231"/>
      <c r="CML838" s="231"/>
      <c r="CMM838" s="231"/>
      <c r="CMN838" s="231"/>
      <c r="CMO838" s="231"/>
      <c r="CMP838" s="231"/>
      <c r="CMQ838" s="231"/>
      <c r="CMR838" s="231"/>
      <c r="CMS838" s="231"/>
      <c r="CMT838" s="231"/>
      <c r="CMU838" s="231"/>
      <c r="CMV838" s="231"/>
      <c r="CMW838" s="231"/>
      <c r="CMX838" s="231"/>
      <c r="CMY838" s="231"/>
      <c r="CMZ838" s="231"/>
      <c r="CNA838" s="231"/>
      <c r="CNB838" s="231"/>
      <c r="CNC838" s="231"/>
      <c r="CND838" s="231"/>
      <c r="CNE838" s="231"/>
      <c r="CNF838" s="231"/>
      <c r="CNG838" s="231"/>
      <c r="CNH838" s="231"/>
      <c r="CNI838" s="231"/>
      <c r="CNJ838" s="231"/>
      <c r="CNK838" s="231"/>
      <c r="CNL838" s="231"/>
      <c r="CNM838" s="231"/>
      <c r="CNN838" s="231"/>
      <c r="CNO838" s="231"/>
      <c r="CNP838" s="231"/>
      <c r="CNQ838" s="231"/>
      <c r="CNR838" s="231"/>
      <c r="CNS838" s="231"/>
      <c r="CNT838" s="231"/>
      <c r="CNU838" s="231"/>
      <c r="CNV838" s="231"/>
      <c r="CNW838" s="231"/>
      <c r="CNX838" s="231"/>
      <c r="CNY838" s="231"/>
      <c r="CNZ838" s="231"/>
      <c r="COA838" s="231"/>
      <c r="COB838" s="231"/>
      <c r="COC838" s="231"/>
      <c r="COD838" s="231"/>
      <c r="COE838" s="231"/>
      <c r="COF838" s="231"/>
      <c r="COG838" s="231"/>
      <c r="COH838" s="231"/>
      <c r="COI838" s="231"/>
      <c r="COJ838" s="231"/>
      <c r="COK838" s="231"/>
      <c r="COL838" s="231"/>
      <c r="COM838" s="231"/>
      <c r="CON838" s="231"/>
      <c r="COO838" s="231"/>
      <c r="COP838" s="231"/>
      <c r="COQ838" s="231"/>
      <c r="COR838" s="231"/>
      <c r="COS838" s="231"/>
      <c r="COT838" s="231"/>
      <c r="COU838" s="231"/>
      <c r="COV838" s="231"/>
      <c r="COW838" s="231"/>
      <c r="COX838" s="231"/>
      <c r="COY838" s="231"/>
      <c r="COZ838" s="231"/>
      <c r="CPA838" s="231"/>
      <c r="CPB838" s="231"/>
      <c r="CPC838" s="231"/>
      <c r="CPD838" s="231"/>
      <c r="CPE838" s="231"/>
      <c r="CPF838" s="231"/>
      <c r="CPG838" s="231"/>
      <c r="CPH838" s="231"/>
      <c r="CPI838" s="231"/>
      <c r="CPJ838" s="231"/>
      <c r="CPK838" s="231"/>
      <c r="CPL838" s="231"/>
      <c r="CPM838" s="231"/>
      <c r="CPN838" s="231"/>
      <c r="CPO838" s="231"/>
      <c r="CPP838" s="231"/>
      <c r="CPQ838" s="231"/>
      <c r="CPR838" s="231"/>
      <c r="CPS838" s="231"/>
      <c r="CPT838" s="231"/>
      <c r="CPU838" s="231"/>
      <c r="CPV838" s="231"/>
      <c r="CPW838" s="231"/>
      <c r="CPX838" s="231"/>
      <c r="CPY838" s="231"/>
      <c r="CPZ838" s="231"/>
      <c r="CQA838" s="231"/>
      <c r="CQB838" s="231"/>
      <c r="CQC838" s="231"/>
      <c r="CQD838" s="231"/>
      <c r="CQE838" s="231"/>
      <c r="CQF838" s="231"/>
      <c r="CQG838" s="231"/>
      <c r="CQH838" s="231"/>
      <c r="CQI838" s="231"/>
      <c r="CQJ838" s="231"/>
      <c r="CQK838" s="231"/>
      <c r="CQL838" s="231"/>
      <c r="CQM838" s="231"/>
      <c r="CQN838" s="231"/>
      <c r="CQO838" s="231"/>
      <c r="CQP838" s="231"/>
      <c r="CQQ838" s="231"/>
      <c r="CQR838" s="231"/>
      <c r="CQS838" s="231"/>
      <c r="CQT838" s="231"/>
      <c r="CQU838" s="231"/>
      <c r="CQV838" s="231"/>
      <c r="CQW838" s="231"/>
      <c r="CQX838" s="231"/>
      <c r="CQY838" s="231"/>
      <c r="CQZ838" s="231"/>
      <c r="CRA838" s="231"/>
      <c r="CRB838" s="231"/>
      <c r="CRC838" s="231"/>
      <c r="CRD838" s="231"/>
      <c r="CRE838" s="231"/>
      <c r="CRF838" s="231"/>
      <c r="CRG838" s="231"/>
      <c r="CRH838" s="231"/>
      <c r="CRI838" s="231"/>
      <c r="CRJ838" s="231"/>
      <c r="CRK838" s="231"/>
      <c r="CRL838" s="231"/>
      <c r="CRM838" s="231"/>
      <c r="CRN838" s="231"/>
      <c r="CRO838" s="231"/>
      <c r="CRP838" s="231"/>
      <c r="CRQ838" s="231"/>
      <c r="CRR838" s="231"/>
      <c r="CRS838" s="231"/>
      <c r="CRT838" s="231"/>
      <c r="CRU838" s="231"/>
      <c r="CRV838" s="231"/>
      <c r="CRW838" s="231"/>
      <c r="CRX838" s="231"/>
      <c r="CRY838" s="231"/>
      <c r="CRZ838" s="231"/>
      <c r="CSA838" s="231"/>
      <c r="CSB838" s="231"/>
      <c r="CSC838" s="231"/>
      <c r="CSD838" s="231"/>
      <c r="CSE838" s="231"/>
      <c r="CSF838" s="231"/>
      <c r="CSG838" s="231"/>
      <c r="CSH838" s="231"/>
      <c r="CSI838" s="231"/>
      <c r="CSJ838" s="231"/>
      <c r="CSK838" s="231"/>
      <c r="CSL838" s="231"/>
      <c r="CSM838" s="231"/>
      <c r="CSN838" s="231"/>
      <c r="CSO838" s="231"/>
      <c r="CSP838" s="231"/>
      <c r="CSQ838" s="231"/>
      <c r="CSR838" s="231"/>
      <c r="CSS838" s="231"/>
      <c r="CST838" s="231"/>
      <c r="CSU838" s="231"/>
      <c r="CSV838" s="231"/>
      <c r="CSW838" s="231"/>
      <c r="CSX838" s="231"/>
      <c r="CSY838" s="231"/>
      <c r="CSZ838" s="231"/>
      <c r="CTA838" s="231"/>
      <c r="CTB838" s="231"/>
      <c r="CTC838" s="231"/>
      <c r="CTD838" s="231"/>
      <c r="CTE838" s="231"/>
      <c r="CTF838" s="231"/>
      <c r="CTG838" s="231"/>
      <c r="CTH838" s="231"/>
      <c r="CTI838" s="231"/>
      <c r="CTJ838" s="231"/>
      <c r="CTK838" s="231"/>
      <c r="CTL838" s="231"/>
      <c r="CTM838" s="231"/>
      <c r="CTN838" s="231"/>
      <c r="CTO838" s="231"/>
      <c r="CTP838" s="231"/>
      <c r="CTQ838" s="231"/>
      <c r="CTR838" s="231"/>
      <c r="CTS838" s="231"/>
      <c r="CTT838" s="231"/>
      <c r="CTU838" s="231"/>
      <c r="CTV838" s="231"/>
      <c r="CTW838" s="231"/>
      <c r="CTX838" s="231"/>
      <c r="CTY838" s="231"/>
      <c r="CTZ838" s="231"/>
      <c r="CUA838" s="231"/>
      <c r="CUB838" s="231"/>
      <c r="CUC838" s="231"/>
      <c r="CUD838" s="231"/>
      <c r="CUE838" s="231"/>
      <c r="CUF838" s="231"/>
      <c r="CUG838" s="231"/>
      <c r="CUH838" s="231"/>
      <c r="CUI838" s="231"/>
      <c r="CUJ838" s="231"/>
      <c r="CUK838" s="231"/>
      <c r="CUL838" s="231"/>
      <c r="CUM838" s="231"/>
      <c r="CUN838" s="231"/>
      <c r="CUO838" s="231"/>
      <c r="CUP838" s="231"/>
      <c r="CUQ838" s="231"/>
      <c r="CUR838" s="231"/>
      <c r="CUS838" s="231"/>
      <c r="CUT838" s="231"/>
      <c r="CUU838" s="231"/>
      <c r="CUV838" s="231"/>
      <c r="CUW838" s="231"/>
      <c r="CUX838" s="231"/>
      <c r="CUY838" s="231"/>
      <c r="CUZ838" s="231"/>
      <c r="CVA838" s="231"/>
      <c r="CVB838" s="231"/>
      <c r="CVC838" s="231"/>
      <c r="CVD838" s="231"/>
      <c r="CVE838" s="231"/>
      <c r="CVF838" s="231"/>
      <c r="CVG838" s="231"/>
      <c r="CVH838" s="231"/>
      <c r="CVI838" s="231"/>
      <c r="CVJ838" s="231"/>
      <c r="CVK838" s="231"/>
      <c r="CVL838" s="231"/>
      <c r="CVM838" s="231"/>
      <c r="CVN838" s="231"/>
      <c r="CVO838" s="231"/>
      <c r="CVP838" s="231"/>
      <c r="CVQ838" s="231"/>
      <c r="CVR838" s="231"/>
      <c r="CVS838" s="231"/>
      <c r="CVT838" s="231"/>
      <c r="CVU838" s="231"/>
      <c r="CVV838" s="231"/>
      <c r="CVW838" s="231"/>
      <c r="CVX838" s="231"/>
      <c r="CVY838" s="231"/>
      <c r="CVZ838" s="231"/>
      <c r="CWA838" s="231"/>
      <c r="CWB838" s="231"/>
      <c r="CWC838" s="231"/>
      <c r="CWD838" s="231"/>
      <c r="CWE838" s="231"/>
      <c r="CWF838" s="231"/>
      <c r="CWG838" s="231"/>
      <c r="CWH838" s="231"/>
      <c r="CWI838" s="231"/>
      <c r="CWJ838" s="231"/>
      <c r="CWK838" s="231"/>
      <c r="CWL838" s="231"/>
      <c r="CWM838" s="231"/>
      <c r="CWN838" s="231"/>
      <c r="CWO838" s="231"/>
      <c r="CWP838" s="231"/>
      <c r="CWQ838" s="231"/>
      <c r="CWR838" s="231"/>
      <c r="CWS838" s="231"/>
      <c r="CWT838" s="231"/>
      <c r="CWU838" s="231"/>
      <c r="CWV838" s="231"/>
      <c r="CWW838" s="231"/>
      <c r="CWX838" s="231"/>
      <c r="CWY838" s="231"/>
      <c r="CWZ838" s="231"/>
      <c r="CXA838" s="231"/>
      <c r="CXB838" s="231"/>
      <c r="CXC838" s="231"/>
      <c r="CXD838" s="231"/>
      <c r="CXE838" s="231"/>
      <c r="CXF838" s="231"/>
      <c r="CXG838" s="231"/>
      <c r="CXH838" s="231"/>
      <c r="CXI838" s="231"/>
      <c r="CXJ838" s="231"/>
      <c r="CXK838" s="231"/>
      <c r="CXL838" s="231"/>
      <c r="CXM838" s="231"/>
      <c r="CXN838" s="231"/>
      <c r="CXO838" s="231"/>
      <c r="CXP838" s="231"/>
      <c r="CXQ838" s="231"/>
      <c r="CXR838" s="231"/>
      <c r="CXS838" s="231"/>
      <c r="CXT838" s="231"/>
      <c r="CXU838" s="231"/>
      <c r="CXV838" s="231"/>
      <c r="CXW838" s="231"/>
      <c r="CXX838" s="231"/>
      <c r="CXY838" s="231"/>
      <c r="CXZ838" s="231"/>
      <c r="CYA838" s="231"/>
      <c r="CYB838" s="231"/>
      <c r="CYC838" s="231"/>
      <c r="CYD838" s="231"/>
      <c r="CYE838" s="231"/>
      <c r="CYF838" s="231"/>
      <c r="CYG838" s="231"/>
      <c r="CYH838" s="231"/>
      <c r="CYI838" s="231"/>
      <c r="CYJ838" s="231"/>
      <c r="CYK838" s="231"/>
      <c r="CYL838" s="231"/>
      <c r="CYM838" s="231"/>
      <c r="CYN838" s="231"/>
      <c r="CYO838" s="231"/>
      <c r="CYP838" s="231"/>
      <c r="CYQ838" s="231"/>
      <c r="CYR838" s="231"/>
      <c r="CYS838" s="231"/>
      <c r="CYT838" s="231"/>
      <c r="CYU838" s="231"/>
      <c r="CYV838" s="231"/>
      <c r="CYW838" s="231"/>
      <c r="CYX838" s="231"/>
      <c r="CYY838" s="231"/>
      <c r="CYZ838" s="231"/>
      <c r="CZA838" s="231"/>
      <c r="CZB838" s="231"/>
      <c r="CZC838" s="231"/>
      <c r="CZD838" s="231"/>
      <c r="CZE838" s="231"/>
      <c r="CZF838" s="231"/>
      <c r="CZG838" s="231"/>
      <c r="CZH838" s="231"/>
      <c r="CZI838" s="231"/>
      <c r="CZJ838" s="231"/>
      <c r="CZK838" s="231"/>
      <c r="CZL838" s="231"/>
      <c r="CZM838" s="231"/>
      <c r="CZN838" s="231"/>
      <c r="CZO838" s="231"/>
      <c r="CZP838" s="231"/>
      <c r="CZQ838" s="231"/>
      <c r="CZR838" s="231"/>
      <c r="CZS838" s="231"/>
      <c r="CZT838" s="231"/>
      <c r="CZU838" s="231"/>
      <c r="CZV838" s="231"/>
      <c r="CZW838" s="231"/>
      <c r="CZX838" s="231"/>
      <c r="CZY838" s="231"/>
      <c r="CZZ838" s="231"/>
      <c r="DAA838" s="231"/>
      <c r="DAB838" s="231"/>
      <c r="DAC838" s="231"/>
      <c r="DAD838" s="231"/>
      <c r="DAE838" s="231"/>
      <c r="DAF838" s="231"/>
      <c r="DAG838" s="231"/>
      <c r="DAH838" s="231"/>
      <c r="DAI838" s="231"/>
      <c r="DAJ838" s="231"/>
      <c r="DAK838" s="231"/>
      <c r="DAL838" s="231"/>
      <c r="DAM838" s="231"/>
      <c r="DAN838" s="231"/>
      <c r="DAO838" s="231"/>
      <c r="DAP838" s="231"/>
      <c r="DAQ838" s="231"/>
      <c r="DAR838" s="231"/>
      <c r="DAS838" s="231"/>
      <c r="DAT838" s="231"/>
      <c r="DAU838" s="231"/>
      <c r="DAV838" s="231"/>
      <c r="DAW838" s="231"/>
      <c r="DAX838" s="231"/>
      <c r="DAY838" s="231"/>
      <c r="DAZ838" s="231"/>
      <c r="DBA838" s="231"/>
      <c r="DBB838" s="231"/>
      <c r="DBC838" s="231"/>
      <c r="DBD838" s="231"/>
      <c r="DBE838" s="231"/>
      <c r="DBF838" s="231"/>
      <c r="DBG838" s="231"/>
      <c r="DBH838" s="231"/>
      <c r="DBI838" s="231"/>
      <c r="DBJ838" s="231"/>
      <c r="DBK838" s="231"/>
      <c r="DBL838" s="231"/>
      <c r="DBM838" s="231"/>
      <c r="DBN838" s="231"/>
      <c r="DBO838" s="231"/>
      <c r="DBP838" s="231"/>
      <c r="DBQ838" s="231"/>
      <c r="DBR838" s="231"/>
      <c r="DBS838" s="231"/>
      <c r="DBT838" s="231"/>
      <c r="DBU838" s="231"/>
      <c r="DBV838" s="231"/>
      <c r="DBW838" s="231"/>
      <c r="DBX838" s="231"/>
      <c r="DBY838" s="231"/>
      <c r="DBZ838" s="231"/>
      <c r="DCA838" s="231"/>
      <c r="DCB838" s="231"/>
      <c r="DCC838" s="231"/>
      <c r="DCD838" s="231"/>
      <c r="DCE838" s="231"/>
      <c r="DCF838" s="231"/>
      <c r="DCG838" s="231"/>
      <c r="DCH838" s="231"/>
      <c r="DCI838" s="231"/>
      <c r="DCJ838" s="231"/>
      <c r="DCK838" s="231"/>
      <c r="DCL838" s="231"/>
      <c r="DCM838" s="231"/>
      <c r="DCN838" s="231"/>
      <c r="DCO838" s="231"/>
      <c r="DCP838" s="231"/>
      <c r="DCQ838" s="231"/>
      <c r="DCR838" s="231"/>
      <c r="DCS838" s="231"/>
      <c r="DCT838" s="231"/>
      <c r="DCU838" s="231"/>
      <c r="DCV838" s="231"/>
      <c r="DCW838" s="231"/>
      <c r="DCX838" s="231"/>
      <c r="DCY838" s="231"/>
      <c r="DCZ838" s="231"/>
      <c r="DDA838" s="231"/>
      <c r="DDB838" s="231"/>
      <c r="DDC838" s="231"/>
      <c r="DDD838" s="231"/>
      <c r="DDE838" s="231"/>
      <c r="DDF838" s="231"/>
      <c r="DDG838" s="231"/>
      <c r="DDH838" s="231"/>
      <c r="DDI838" s="231"/>
      <c r="DDJ838" s="231"/>
      <c r="DDK838" s="231"/>
      <c r="DDL838" s="231"/>
      <c r="DDM838" s="231"/>
      <c r="DDN838" s="231"/>
      <c r="DDO838" s="231"/>
      <c r="DDP838" s="231"/>
      <c r="DDQ838" s="231"/>
      <c r="DDR838" s="231"/>
      <c r="DDS838" s="231"/>
      <c r="DDT838" s="231"/>
      <c r="DDU838" s="231"/>
      <c r="DDV838" s="231"/>
      <c r="DDW838" s="231"/>
      <c r="DDX838" s="231"/>
      <c r="DDY838" s="231"/>
      <c r="DDZ838" s="231"/>
      <c r="DEA838" s="231"/>
      <c r="DEB838" s="231"/>
      <c r="DEC838" s="231"/>
      <c r="DED838" s="231"/>
      <c r="DEE838" s="231"/>
      <c r="DEF838" s="231"/>
      <c r="DEG838" s="231"/>
      <c r="DEH838" s="231"/>
      <c r="DEI838" s="231"/>
      <c r="DEJ838" s="231"/>
      <c r="DEK838" s="231"/>
      <c r="DEL838" s="231"/>
      <c r="DEM838" s="231"/>
      <c r="DEN838" s="231"/>
      <c r="DEO838" s="231"/>
      <c r="DEP838" s="231"/>
      <c r="DEQ838" s="231"/>
      <c r="DER838" s="231"/>
      <c r="DES838" s="231"/>
      <c r="DET838" s="231"/>
      <c r="DEU838" s="231"/>
      <c r="DEV838" s="231"/>
      <c r="DEW838" s="231"/>
      <c r="DEX838" s="231"/>
      <c r="DEY838" s="231"/>
      <c r="DEZ838" s="231"/>
      <c r="DFA838" s="231"/>
      <c r="DFB838" s="231"/>
      <c r="DFC838" s="231"/>
      <c r="DFD838" s="231"/>
      <c r="DFE838" s="231"/>
      <c r="DFF838" s="231"/>
      <c r="DFG838" s="231"/>
      <c r="DFH838" s="231"/>
      <c r="DFI838" s="231"/>
      <c r="DFJ838" s="231"/>
      <c r="DFK838" s="231"/>
      <c r="DFL838" s="231"/>
      <c r="DFM838" s="231"/>
      <c r="DFN838" s="231"/>
      <c r="DFO838" s="231"/>
      <c r="DFP838" s="231"/>
      <c r="DFQ838" s="231"/>
      <c r="DFR838" s="231"/>
      <c r="DFS838" s="231"/>
      <c r="DFT838" s="231"/>
      <c r="DFU838" s="231"/>
      <c r="DFV838" s="231"/>
      <c r="DFW838" s="231"/>
      <c r="DFX838" s="231"/>
      <c r="DFY838" s="231"/>
      <c r="DFZ838" s="231"/>
      <c r="DGA838" s="231"/>
      <c r="DGB838" s="231"/>
      <c r="DGC838" s="231"/>
      <c r="DGD838" s="231"/>
      <c r="DGE838" s="231"/>
      <c r="DGF838" s="231"/>
      <c r="DGG838" s="231"/>
      <c r="DGH838" s="231"/>
      <c r="DGI838" s="231"/>
      <c r="DGJ838" s="231"/>
      <c r="DGK838" s="231"/>
      <c r="DGL838" s="231"/>
      <c r="DGM838" s="231"/>
      <c r="DGN838" s="231"/>
      <c r="DGO838" s="231"/>
      <c r="DGP838" s="231"/>
      <c r="DGQ838" s="231"/>
      <c r="DGR838" s="231"/>
      <c r="DGS838" s="231"/>
      <c r="DGT838" s="231"/>
      <c r="DGU838" s="231"/>
      <c r="DGV838" s="231"/>
      <c r="DGW838" s="231"/>
      <c r="DGX838" s="231"/>
      <c r="DGY838" s="231"/>
      <c r="DGZ838" s="231"/>
      <c r="DHA838" s="231"/>
      <c r="DHB838" s="231"/>
      <c r="DHC838" s="231"/>
      <c r="DHD838" s="231"/>
      <c r="DHE838" s="231"/>
      <c r="DHF838" s="231"/>
      <c r="DHG838" s="231"/>
      <c r="DHH838" s="231"/>
      <c r="DHI838" s="231"/>
      <c r="DHJ838" s="231"/>
      <c r="DHK838" s="231"/>
      <c r="DHL838" s="231"/>
      <c r="DHM838" s="231"/>
      <c r="DHN838" s="231"/>
      <c r="DHO838" s="231"/>
      <c r="DHP838" s="231"/>
      <c r="DHQ838" s="231"/>
      <c r="DHR838" s="231"/>
      <c r="DHS838" s="231"/>
      <c r="DHT838" s="231"/>
      <c r="DHU838" s="231"/>
      <c r="DHV838" s="231"/>
      <c r="DHW838" s="231"/>
      <c r="DHX838" s="231"/>
      <c r="DHY838" s="231"/>
      <c r="DHZ838" s="231"/>
      <c r="DIA838" s="231"/>
      <c r="DIB838" s="231"/>
      <c r="DIC838" s="231"/>
      <c r="DID838" s="231"/>
      <c r="DIE838" s="231"/>
      <c r="DIF838" s="231"/>
      <c r="DIG838" s="231"/>
      <c r="DIH838" s="231"/>
      <c r="DII838" s="231"/>
      <c r="DIJ838" s="231"/>
      <c r="DIK838" s="231"/>
      <c r="DIL838" s="231"/>
      <c r="DIM838" s="231"/>
      <c r="DIN838" s="231"/>
      <c r="DIO838" s="231"/>
      <c r="DIP838" s="231"/>
      <c r="DIQ838" s="231"/>
      <c r="DIR838" s="231"/>
      <c r="DIS838" s="231"/>
      <c r="DIT838" s="231"/>
      <c r="DIU838" s="231"/>
      <c r="DIV838" s="231"/>
      <c r="DIW838" s="231"/>
      <c r="DIX838" s="231"/>
      <c r="DIY838" s="231"/>
      <c r="DIZ838" s="231"/>
      <c r="DJA838" s="231"/>
      <c r="DJB838" s="231"/>
      <c r="DJC838" s="231"/>
      <c r="DJD838" s="231"/>
      <c r="DJE838" s="231"/>
      <c r="DJF838" s="231"/>
      <c r="DJG838" s="231"/>
      <c r="DJH838" s="231"/>
      <c r="DJI838" s="231"/>
      <c r="DJJ838" s="231"/>
      <c r="DJK838" s="231"/>
      <c r="DJL838" s="231"/>
      <c r="DJM838" s="231"/>
      <c r="DJN838" s="231"/>
      <c r="DJO838" s="231"/>
      <c r="DJP838" s="231"/>
      <c r="DJQ838" s="231"/>
      <c r="DJR838" s="231"/>
      <c r="DJS838" s="231"/>
      <c r="DJT838" s="231"/>
      <c r="DJU838" s="231"/>
      <c r="DJV838" s="231"/>
      <c r="DJW838" s="231"/>
      <c r="DJX838" s="231"/>
      <c r="DJY838" s="231"/>
      <c r="DJZ838" s="231"/>
      <c r="DKA838" s="231"/>
      <c r="DKB838" s="231"/>
      <c r="DKC838" s="231"/>
      <c r="DKD838" s="231"/>
      <c r="DKE838" s="231"/>
      <c r="DKF838" s="231"/>
      <c r="DKG838" s="231"/>
      <c r="DKH838" s="231"/>
      <c r="DKI838" s="231"/>
      <c r="DKJ838" s="231"/>
      <c r="DKK838" s="231"/>
      <c r="DKL838" s="231"/>
      <c r="DKM838" s="231"/>
      <c r="DKN838" s="231"/>
      <c r="DKO838" s="231"/>
      <c r="DKP838" s="231"/>
      <c r="DKQ838" s="231"/>
      <c r="DKR838" s="231"/>
      <c r="DKS838" s="231"/>
      <c r="DKT838" s="231"/>
      <c r="DKU838" s="231"/>
      <c r="DKV838" s="231"/>
      <c r="DKW838" s="231"/>
      <c r="DKX838" s="231"/>
      <c r="DKY838" s="231"/>
      <c r="DKZ838" s="231"/>
      <c r="DLA838" s="231"/>
      <c r="DLB838" s="231"/>
      <c r="DLC838" s="231"/>
      <c r="DLD838" s="231"/>
      <c r="DLE838" s="231"/>
      <c r="DLF838" s="231"/>
      <c r="DLG838" s="231"/>
      <c r="DLH838" s="231"/>
      <c r="DLI838" s="231"/>
      <c r="DLJ838" s="231"/>
      <c r="DLK838" s="231"/>
      <c r="DLL838" s="231"/>
      <c r="DLM838" s="231"/>
      <c r="DLN838" s="231"/>
      <c r="DLO838" s="231"/>
      <c r="DLP838" s="231"/>
      <c r="DLQ838" s="231"/>
      <c r="DLR838" s="231"/>
      <c r="DLS838" s="231"/>
      <c r="DLT838" s="231"/>
      <c r="DLU838" s="231"/>
      <c r="DLV838" s="231"/>
      <c r="DLW838" s="231"/>
      <c r="DLX838" s="231"/>
      <c r="DLY838" s="231"/>
      <c r="DLZ838" s="231"/>
      <c r="DMA838" s="231"/>
      <c r="DMB838" s="231"/>
      <c r="DMC838" s="231"/>
      <c r="DMD838" s="231"/>
      <c r="DME838" s="231"/>
      <c r="DMF838" s="231"/>
      <c r="DMG838" s="231"/>
      <c r="DMH838" s="231"/>
      <c r="DMI838" s="231"/>
      <c r="DMJ838" s="231"/>
      <c r="DMK838" s="231"/>
      <c r="DML838" s="231"/>
      <c r="DMM838" s="231"/>
      <c r="DMN838" s="231"/>
      <c r="DMO838" s="231"/>
      <c r="DMP838" s="231"/>
      <c r="DMQ838" s="231"/>
      <c r="DMR838" s="231"/>
      <c r="DMS838" s="231"/>
      <c r="DMT838" s="231"/>
      <c r="DMU838" s="231"/>
      <c r="DMV838" s="231"/>
      <c r="DMW838" s="231"/>
      <c r="DMX838" s="231"/>
      <c r="DMY838" s="231"/>
      <c r="DMZ838" s="231"/>
      <c r="DNA838" s="231"/>
      <c r="DNB838" s="231"/>
      <c r="DNC838" s="231"/>
      <c r="DND838" s="231"/>
      <c r="DNE838" s="231"/>
      <c r="DNF838" s="231"/>
      <c r="DNG838" s="231"/>
      <c r="DNH838" s="231"/>
      <c r="DNI838" s="231"/>
      <c r="DNJ838" s="231"/>
      <c r="DNK838" s="231"/>
      <c r="DNL838" s="231"/>
      <c r="DNM838" s="231"/>
      <c r="DNN838" s="231"/>
      <c r="DNO838" s="231"/>
      <c r="DNP838" s="231"/>
      <c r="DNQ838" s="231"/>
      <c r="DNR838" s="231"/>
      <c r="DNS838" s="231"/>
      <c r="DNT838" s="231"/>
      <c r="DNU838" s="231"/>
      <c r="DNV838" s="231"/>
      <c r="DNW838" s="231"/>
      <c r="DNX838" s="231"/>
      <c r="DNY838" s="231"/>
      <c r="DNZ838" s="231"/>
      <c r="DOA838" s="231"/>
      <c r="DOB838" s="231"/>
      <c r="DOC838" s="231"/>
      <c r="DOD838" s="231"/>
      <c r="DOE838" s="231"/>
      <c r="DOF838" s="231"/>
      <c r="DOG838" s="231"/>
      <c r="DOH838" s="231"/>
      <c r="DOI838" s="231"/>
      <c r="DOJ838" s="231"/>
      <c r="DOK838" s="231"/>
      <c r="DOL838" s="231"/>
      <c r="DOM838" s="231"/>
      <c r="DON838" s="231"/>
      <c r="DOO838" s="231"/>
      <c r="DOP838" s="231"/>
      <c r="DOQ838" s="231"/>
      <c r="DOR838" s="231"/>
      <c r="DOS838" s="231"/>
      <c r="DOT838" s="231"/>
      <c r="DOU838" s="231"/>
      <c r="DOV838" s="231"/>
      <c r="DOW838" s="231"/>
      <c r="DOX838" s="231"/>
      <c r="DOY838" s="231"/>
      <c r="DOZ838" s="231"/>
      <c r="DPA838" s="231"/>
      <c r="DPB838" s="231"/>
      <c r="DPC838" s="231"/>
      <c r="DPD838" s="231"/>
      <c r="DPE838" s="231"/>
      <c r="DPF838" s="231"/>
      <c r="DPG838" s="231"/>
      <c r="DPH838" s="231"/>
      <c r="DPI838" s="231"/>
      <c r="DPJ838" s="231"/>
      <c r="DPK838" s="231"/>
      <c r="DPL838" s="231"/>
      <c r="DPM838" s="231"/>
      <c r="DPN838" s="231"/>
      <c r="DPO838" s="231"/>
      <c r="DPP838" s="231"/>
      <c r="DPQ838" s="231"/>
      <c r="DPR838" s="231"/>
      <c r="DPS838" s="231"/>
      <c r="DPT838" s="231"/>
      <c r="DPU838" s="231"/>
      <c r="DPV838" s="231"/>
      <c r="DPW838" s="231"/>
      <c r="DPX838" s="231"/>
      <c r="DPY838" s="231"/>
      <c r="DPZ838" s="231"/>
      <c r="DQA838" s="231"/>
      <c r="DQB838" s="231"/>
      <c r="DQC838" s="231"/>
      <c r="DQD838" s="231"/>
      <c r="DQE838" s="231"/>
      <c r="DQF838" s="231"/>
      <c r="DQG838" s="231"/>
      <c r="DQH838" s="231"/>
      <c r="DQI838" s="231"/>
      <c r="DQJ838" s="231"/>
      <c r="DQK838" s="231"/>
      <c r="DQL838" s="231"/>
      <c r="DQM838" s="231"/>
      <c r="DQN838" s="231"/>
      <c r="DQO838" s="231"/>
      <c r="DQP838" s="231"/>
      <c r="DQQ838" s="231"/>
      <c r="DQR838" s="231"/>
      <c r="DQS838" s="231"/>
      <c r="DQT838" s="231"/>
      <c r="DQU838" s="231"/>
      <c r="DQV838" s="231"/>
      <c r="DQW838" s="231"/>
      <c r="DQX838" s="231"/>
      <c r="DQY838" s="231"/>
      <c r="DQZ838" s="231"/>
      <c r="DRA838" s="231"/>
      <c r="DRB838" s="231"/>
      <c r="DRC838" s="231"/>
      <c r="DRD838" s="231"/>
      <c r="DRE838" s="231"/>
      <c r="DRF838" s="231"/>
      <c r="DRG838" s="231"/>
      <c r="DRH838" s="231"/>
      <c r="DRI838" s="231"/>
      <c r="DRJ838" s="231"/>
      <c r="DRK838" s="231"/>
      <c r="DRL838" s="231"/>
      <c r="DRM838" s="231"/>
      <c r="DRN838" s="231"/>
      <c r="DRO838" s="231"/>
      <c r="DRP838" s="231"/>
      <c r="DRQ838" s="231"/>
      <c r="DRR838" s="231"/>
      <c r="DRS838" s="231"/>
      <c r="DRT838" s="231"/>
      <c r="DRU838" s="231"/>
      <c r="DRV838" s="231"/>
      <c r="DRW838" s="231"/>
      <c r="DRX838" s="231"/>
      <c r="DRY838" s="231"/>
      <c r="DRZ838" s="231"/>
      <c r="DSA838" s="231"/>
      <c r="DSB838" s="231"/>
      <c r="DSC838" s="231"/>
      <c r="DSD838" s="231"/>
      <c r="DSE838" s="231"/>
      <c r="DSF838" s="231"/>
      <c r="DSG838" s="231"/>
      <c r="DSH838" s="231"/>
      <c r="DSI838" s="231"/>
      <c r="DSJ838" s="231"/>
      <c r="DSK838" s="231"/>
      <c r="DSL838" s="231"/>
      <c r="DSM838" s="231"/>
      <c r="DSN838" s="231"/>
      <c r="DSO838" s="231"/>
      <c r="DSP838" s="231"/>
      <c r="DSQ838" s="231"/>
      <c r="DSR838" s="231"/>
      <c r="DSS838" s="231"/>
      <c r="DST838" s="231"/>
      <c r="DSU838" s="231"/>
      <c r="DSV838" s="231"/>
      <c r="DSW838" s="231"/>
      <c r="DSX838" s="231"/>
      <c r="DSY838" s="231"/>
      <c r="DSZ838" s="231"/>
      <c r="DTA838" s="231"/>
      <c r="DTB838" s="231"/>
      <c r="DTC838" s="231"/>
      <c r="DTD838" s="231"/>
      <c r="DTE838" s="231"/>
      <c r="DTF838" s="231"/>
      <c r="DTG838" s="231"/>
      <c r="DTH838" s="231"/>
      <c r="DTI838" s="231"/>
      <c r="DTJ838" s="231"/>
      <c r="DTK838" s="231"/>
      <c r="DTL838" s="231"/>
      <c r="DTM838" s="231"/>
      <c r="DTN838" s="231"/>
      <c r="DTO838" s="231"/>
      <c r="DTP838" s="231"/>
      <c r="DTQ838" s="231"/>
      <c r="DTR838" s="231"/>
      <c r="DTS838" s="231"/>
      <c r="DTT838" s="231"/>
      <c r="DTU838" s="231"/>
      <c r="DTV838" s="231"/>
      <c r="DTW838" s="231"/>
      <c r="DTX838" s="231"/>
      <c r="DTY838" s="231"/>
      <c r="DTZ838" s="231"/>
      <c r="DUA838" s="231"/>
      <c r="DUB838" s="231"/>
      <c r="DUC838" s="231"/>
      <c r="DUD838" s="231"/>
      <c r="DUE838" s="231"/>
      <c r="DUF838" s="231"/>
      <c r="DUG838" s="231"/>
      <c r="DUH838" s="231"/>
      <c r="DUI838" s="231"/>
      <c r="DUJ838" s="231"/>
      <c r="DUK838" s="231"/>
      <c r="DUL838" s="231"/>
      <c r="DUM838" s="231"/>
      <c r="DUN838" s="231"/>
      <c r="DUO838" s="231"/>
      <c r="DUP838" s="231"/>
      <c r="DUQ838" s="231"/>
      <c r="DUR838" s="231"/>
      <c r="DUS838" s="231"/>
      <c r="DUT838" s="231"/>
      <c r="DUU838" s="231"/>
      <c r="DUV838" s="231"/>
      <c r="DUW838" s="231"/>
      <c r="DUX838" s="231"/>
      <c r="DUY838" s="231"/>
      <c r="DUZ838" s="231"/>
      <c r="DVA838" s="231"/>
      <c r="DVB838" s="231"/>
      <c r="DVC838" s="231"/>
      <c r="DVD838" s="231"/>
      <c r="DVE838" s="231"/>
      <c r="DVF838" s="231"/>
      <c r="DVG838" s="231"/>
      <c r="DVH838" s="231"/>
      <c r="DVI838" s="231"/>
      <c r="DVJ838" s="231"/>
      <c r="DVK838" s="231"/>
      <c r="DVL838" s="231"/>
      <c r="DVM838" s="231"/>
      <c r="DVN838" s="231"/>
      <c r="DVO838" s="231"/>
      <c r="DVP838" s="231"/>
      <c r="DVQ838" s="231"/>
      <c r="DVR838" s="231"/>
      <c r="DVS838" s="231"/>
      <c r="DVT838" s="231"/>
      <c r="DVU838" s="231"/>
      <c r="DVV838" s="231"/>
      <c r="DVW838" s="231"/>
      <c r="DVX838" s="231"/>
      <c r="DVY838" s="231"/>
      <c r="DVZ838" s="231"/>
      <c r="DWA838" s="231"/>
      <c r="DWB838" s="231"/>
      <c r="DWC838" s="231"/>
      <c r="DWD838" s="231"/>
      <c r="DWE838" s="231"/>
      <c r="DWF838" s="231"/>
      <c r="DWG838" s="231"/>
      <c r="DWH838" s="231"/>
      <c r="DWI838" s="231"/>
      <c r="DWJ838" s="231"/>
      <c r="DWK838" s="231"/>
      <c r="DWL838" s="231"/>
      <c r="DWM838" s="231"/>
      <c r="DWN838" s="231"/>
      <c r="DWO838" s="231"/>
      <c r="DWP838" s="231"/>
      <c r="DWQ838" s="231"/>
      <c r="DWR838" s="231"/>
      <c r="DWS838" s="231"/>
      <c r="DWT838" s="231"/>
      <c r="DWU838" s="231"/>
      <c r="DWV838" s="231"/>
      <c r="DWW838" s="231"/>
      <c r="DWX838" s="231"/>
      <c r="DWY838" s="231"/>
      <c r="DWZ838" s="231"/>
      <c r="DXA838" s="231"/>
      <c r="DXB838" s="231"/>
      <c r="DXC838" s="231"/>
      <c r="DXD838" s="231"/>
      <c r="DXE838" s="231"/>
      <c r="DXF838" s="231"/>
      <c r="DXG838" s="231"/>
      <c r="DXH838" s="231"/>
      <c r="DXI838" s="231"/>
      <c r="DXJ838" s="231"/>
      <c r="DXK838" s="231"/>
      <c r="DXL838" s="231"/>
      <c r="DXM838" s="231"/>
      <c r="DXN838" s="231"/>
      <c r="DXO838" s="231"/>
      <c r="DXP838" s="231"/>
      <c r="DXQ838" s="231"/>
      <c r="DXR838" s="231"/>
      <c r="DXS838" s="231"/>
      <c r="DXT838" s="231"/>
      <c r="DXU838" s="231"/>
      <c r="DXV838" s="231"/>
      <c r="DXW838" s="231"/>
      <c r="DXX838" s="231"/>
      <c r="DXY838" s="231"/>
      <c r="DXZ838" s="231"/>
      <c r="DYA838" s="231"/>
      <c r="DYB838" s="231"/>
      <c r="DYC838" s="231"/>
      <c r="DYD838" s="231"/>
      <c r="DYE838" s="231"/>
      <c r="DYF838" s="231"/>
      <c r="DYG838" s="231"/>
      <c r="DYH838" s="231"/>
      <c r="DYI838" s="231"/>
      <c r="DYJ838" s="231"/>
      <c r="DYK838" s="231"/>
      <c r="DYL838" s="231"/>
      <c r="DYM838" s="231"/>
      <c r="DYN838" s="231"/>
      <c r="DYO838" s="231"/>
      <c r="DYP838" s="231"/>
      <c r="DYQ838" s="231"/>
      <c r="DYR838" s="231"/>
      <c r="DYS838" s="231"/>
      <c r="DYT838" s="231"/>
      <c r="DYU838" s="231"/>
      <c r="DYV838" s="231"/>
      <c r="DYW838" s="231"/>
      <c r="DYX838" s="231"/>
      <c r="DYY838" s="231"/>
      <c r="DYZ838" s="231"/>
      <c r="DZA838" s="231"/>
      <c r="DZB838" s="231"/>
      <c r="DZC838" s="231"/>
      <c r="DZD838" s="231"/>
      <c r="DZE838" s="231"/>
      <c r="DZF838" s="231"/>
      <c r="DZG838" s="231"/>
      <c r="DZH838" s="231"/>
      <c r="DZI838" s="231"/>
      <c r="DZJ838" s="231"/>
      <c r="DZK838" s="231"/>
      <c r="DZL838" s="231"/>
      <c r="DZM838" s="231"/>
      <c r="DZN838" s="231"/>
      <c r="DZO838" s="231"/>
      <c r="DZP838" s="231"/>
      <c r="DZQ838" s="231"/>
      <c r="DZR838" s="231"/>
      <c r="DZS838" s="231"/>
      <c r="DZT838" s="231"/>
      <c r="DZU838" s="231"/>
      <c r="DZV838" s="231"/>
      <c r="DZW838" s="231"/>
      <c r="DZX838" s="231"/>
      <c r="DZY838" s="231"/>
      <c r="DZZ838" s="231"/>
      <c r="EAA838" s="231"/>
      <c r="EAB838" s="231"/>
      <c r="EAC838" s="231"/>
      <c r="EAD838" s="231"/>
      <c r="EAE838" s="231"/>
      <c r="EAF838" s="231"/>
      <c r="EAG838" s="231"/>
      <c r="EAH838" s="231"/>
      <c r="EAI838" s="231"/>
      <c r="EAJ838" s="231"/>
      <c r="EAK838" s="231"/>
      <c r="EAL838" s="231"/>
      <c r="EAM838" s="231"/>
      <c r="EAN838" s="231"/>
      <c r="EAO838" s="231"/>
      <c r="EAP838" s="231"/>
      <c r="EAQ838" s="231"/>
      <c r="EAR838" s="231"/>
      <c r="EAS838" s="231"/>
      <c r="EAT838" s="231"/>
      <c r="EAU838" s="231"/>
      <c r="EAV838" s="231"/>
      <c r="EAW838" s="231"/>
      <c r="EAX838" s="231"/>
      <c r="EAY838" s="231"/>
      <c r="EAZ838" s="231"/>
      <c r="EBA838" s="231"/>
      <c r="EBB838" s="231"/>
      <c r="EBC838" s="231"/>
      <c r="EBD838" s="231"/>
      <c r="EBE838" s="231"/>
      <c r="EBF838" s="231"/>
      <c r="EBG838" s="231"/>
      <c r="EBH838" s="231"/>
      <c r="EBI838" s="231"/>
      <c r="EBJ838" s="231"/>
      <c r="EBK838" s="231"/>
      <c r="EBL838" s="231"/>
      <c r="EBM838" s="231"/>
      <c r="EBN838" s="231"/>
      <c r="EBO838" s="231"/>
      <c r="EBP838" s="231"/>
      <c r="EBQ838" s="231"/>
      <c r="EBR838" s="231"/>
      <c r="EBS838" s="231"/>
      <c r="EBT838" s="231"/>
      <c r="EBU838" s="231"/>
      <c r="EBV838" s="231"/>
      <c r="EBW838" s="231"/>
      <c r="EBX838" s="231"/>
      <c r="EBY838" s="231"/>
      <c r="EBZ838" s="231"/>
      <c r="ECA838" s="231"/>
      <c r="ECB838" s="231"/>
      <c r="ECC838" s="231"/>
      <c r="ECD838" s="231"/>
      <c r="ECE838" s="231"/>
      <c r="ECF838" s="231"/>
      <c r="ECG838" s="231"/>
      <c r="ECH838" s="231"/>
      <c r="ECI838" s="231"/>
      <c r="ECJ838" s="231"/>
      <c r="ECK838" s="231"/>
      <c r="ECL838" s="231"/>
      <c r="ECM838" s="231"/>
      <c r="ECN838" s="231"/>
      <c r="ECO838" s="231"/>
      <c r="ECP838" s="231"/>
      <c r="ECQ838" s="231"/>
      <c r="ECR838" s="231"/>
      <c r="ECS838" s="231"/>
      <c r="ECT838" s="231"/>
      <c r="ECU838" s="231"/>
      <c r="ECV838" s="231"/>
      <c r="ECW838" s="231"/>
      <c r="ECX838" s="231"/>
      <c r="ECY838" s="231"/>
      <c r="ECZ838" s="231"/>
      <c r="EDA838" s="231"/>
      <c r="EDB838" s="231"/>
      <c r="EDC838" s="231"/>
      <c r="EDD838" s="231"/>
      <c r="EDE838" s="231"/>
      <c r="EDF838" s="231"/>
      <c r="EDG838" s="231"/>
      <c r="EDH838" s="231"/>
      <c r="EDI838" s="231"/>
      <c r="EDJ838" s="231"/>
      <c r="EDK838" s="231"/>
      <c r="EDL838" s="231"/>
      <c r="EDM838" s="231"/>
      <c r="EDN838" s="231"/>
      <c r="EDO838" s="231"/>
      <c r="EDP838" s="231"/>
      <c r="EDQ838" s="231"/>
      <c r="EDR838" s="231"/>
      <c r="EDS838" s="231"/>
      <c r="EDT838" s="231"/>
      <c r="EDU838" s="231"/>
      <c r="EDV838" s="231"/>
      <c r="EDW838" s="231"/>
      <c r="EDX838" s="231"/>
      <c r="EDY838" s="231"/>
      <c r="EDZ838" s="231"/>
      <c r="EEA838" s="231"/>
      <c r="EEB838" s="231"/>
      <c r="EEC838" s="231"/>
      <c r="EED838" s="231"/>
      <c r="EEE838" s="231"/>
      <c r="EEF838" s="231"/>
      <c r="EEG838" s="231"/>
      <c r="EEH838" s="231"/>
      <c r="EEI838" s="231"/>
      <c r="EEJ838" s="231"/>
      <c r="EEK838" s="231"/>
      <c r="EEL838" s="231"/>
      <c r="EEM838" s="231"/>
      <c r="EEN838" s="231"/>
      <c r="EEO838" s="231"/>
      <c r="EEP838" s="231"/>
      <c r="EEQ838" s="231"/>
      <c r="EER838" s="231"/>
      <c r="EES838" s="231"/>
      <c r="EET838" s="231"/>
      <c r="EEU838" s="231"/>
      <c r="EEV838" s="231"/>
      <c r="EEW838" s="231"/>
      <c r="EEX838" s="231"/>
      <c r="EEY838" s="231"/>
      <c r="EEZ838" s="231"/>
      <c r="EFA838" s="231"/>
      <c r="EFB838" s="231"/>
      <c r="EFC838" s="231"/>
      <c r="EFD838" s="231"/>
      <c r="EFE838" s="231"/>
      <c r="EFF838" s="231"/>
      <c r="EFG838" s="231"/>
      <c r="EFH838" s="231"/>
      <c r="EFI838" s="231"/>
      <c r="EFJ838" s="231"/>
      <c r="EFK838" s="231"/>
      <c r="EFL838" s="231"/>
      <c r="EFM838" s="231"/>
      <c r="EFN838" s="231"/>
      <c r="EFO838" s="231"/>
      <c r="EFP838" s="231"/>
      <c r="EFQ838" s="231"/>
      <c r="EFR838" s="231"/>
      <c r="EFS838" s="231"/>
      <c r="EFT838" s="231"/>
      <c r="EFU838" s="231"/>
      <c r="EFV838" s="231"/>
      <c r="EFW838" s="231"/>
      <c r="EFX838" s="231"/>
      <c r="EFY838" s="231"/>
      <c r="EFZ838" s="231"/>
      <c r="EGA838" s="231"/>
      <c r="EGB838" s="231"/>
      <c r="EGC838" s="231"/>
      <c r="EGD838" s="231"/>
      <c r="EGE838" s="231"/>
      <c r="EGF838" s="231"/>
      <c r="EGG838" s="231"/>
      <c r="EGH838" s="231"/>
      <c r="EGI838" s="231"/>
      <c r="EGJ838" s="231"/>
      <c r="EGK838" s="231"/>
      <c r="EGL838" s="231"/>
      <c r="EGM838" s="231"/>
      <c r="EGN838" s="231"/>
      <c r="EGO838" s="231"/>
      <c r="EGP838" s="231"/>
      <c r="EGQ838" s="231"/>
      <c r="EGR838" s="231"/>
      <c r="EGS838" s="231"/>
      <c r="EGT838" s="231"/>
      <c r="EGU838" s="231"/>
      <c r="EGV838" s="231"/>
      <c r="EGW838" s="231"/>
      <c r="EGX838" s="231"/>
      <c r="EGY838" s="231"/>
      <c r="EGZ838" s="231"/>
      <c r="EHA838" s="231"/>
      <c r="EHB838" s="231"/>
      <c r="EHC838" s="231"/>
      <c r="EHD838" s="231"/>
      <c r="EHE838" s="231"/>
      <c r="EHF838" s="231"/>
      <c r="EHG838" s="231"/>
      <c r="EHH838" s="231"/>
      <c r="EHI838" s="231"/>
      <c r="EHJ838" s="231"/>
      <c r="EHK838" s="231"/>
      <c r="EHL838" s="231"/>
      <c r="EHM838" s="231"/>
      <c r="EHN838" s="231"/>
      <c r="EHO838" s="231"/>
      <c r="EHP838" s="231"/>
      <c r="EHQ838" s="231"/>
      <c r="EHR838" s="231"/>
      <c r="EHS838" s="231"/>
      <c r="EHT838" s="231"/>
      <c r="EHU838" s="231"/>
      <c r="EHV838" s="231"/>
      <c r="EHW838" s="231"/>
      <c r="EHX838" s="231"/>
      <c r="EHY838" s="231"/>
      <c r="EHZ838" s="231"/>
      <c r="EIA838" s="231"/>
      <c r="EIB838" s="231"/>
      <c r="EIC838" s="231"/>
      <c r="EID838" s="231"/>
      <c r="EIE838" s="231"/>
      <c r="EIF838" s="231"/>
      <c r="EIG838" s="231"/>
      <c r="EIH838" s="231"/>
      <c r="EII838" s="231"/>
      <c r="EIJ838" s="231"/>
      <c r="EIK838" s="231"/>
      <c r="EIL838" s="231"/>
      <c r="EIM838" s="231"/>
      <c r="EIN838" s="231"/>
      <c r="EIO838" s="231"/>
      <c r="EIP838" s="231"/>
      <c r="EIQ838" s="231"/>
      <c r="EIR838" s="231"/>
      <c r="EIS838" s="231"/>
      <c r="EIT838" s="231"/>
      <c r="EIU838" s="231"/>
      <c r="EIV838" s="231"/>
      <c r="EIW838" s="231"/>
      <c r="EIX838" s="231"/>
      <c r="EIY838" s="231"/>
      <c r="EIZ838" s="231"/>
      <c r="EJA838" s="231"/>
      <c r="EJB838" s="231"/>
      <c r="EJC838" s="231"/>
      <c r="EJD838" s="231"/>
      <c r="EJE838" s="231"/>
      <c r="EJF838" s="231"/>
      <c r="EJG838" s="231"/>
      <c r="EJH838" s="231"/>
      <c r="EJI838" s="231"/>
      <c r="EJJ838" s="231"/>
      <c r="EJK838" s="231"/>
      <c r="EJL838" s="231"/>
      <c r="EJM838" s="231"/>
      <c r="EJN838" s="231"/>
      <c r="EJO838" s="231"/>
      <c r="EJP838" s="231"/>
      <c r="EJQ838" s="231"/>
      <c r="EJR838" s="231"/>
      <c r="EJS838" s="231"/>
      <c r="EJT838" s="231"/>
      <c r="EJU838" s="231"/>
      <c r="EJV838" s="231"/>
      <c r="EJW838" s="231"/>
      <c r="EJX838" s="231"/>
      <c r="EJY838" s="231"/>
      <c r="EJZ838" s="231"/>
      <c r="EKA838" s="231"/>
      <c r="EKB838" s="231"/>
      <c r="EKC838" s="231"/>
      <c r="EKD838" s="231"/>
      <c r="EKE838" s="231"/>
      <c r="EKF838" s="231"/>
      <c r="EKG838" s="231"/>
      <c r="EKH838" s="231"/>
      <c r="EKI838" s="231"/>
      <c r="EKJ838" s="231"/>
      <c r="EKK838" s="231"/>
      <c r="EKL838" s="231"/>
      <c r="EKM838" s="231"/>
      <c r="EKN838" s="231"/>
      <c r="EKO838" s="231"/>
      <c r="EKP838" s="231"/>
      <c r="EKQ838" s="231"/>
      <c r="EKR838" s="231"/>
      <c r="EKS838" s="231"/>
      <c r="EKT838" s="231"/>
      <c r="EKU838" s="231"/>
      <c r="EKV838" s="231"/>
      <c r="EKW838" s="231"/>
      <c r="EKX838" s="231"/>
      <c r="EKY838" s="231"/>
      <c r="EKZ838" s="231"/>
      <c r="ELA838" s="231"/>
      <c r="ELB838" s="231"/>
      <c r="ELC838" s="231"/>
      <c r="ELD838" s="231"/>
      <c r="ELE838" s="231"/>
      <c r="ELF838" s="231"/>
      <c r="ELG838" s="231"/>
      <c r="ELH838" s="231"/>
      <c r="ELI838" s="231"/>
      <c r="ELJ838" s="231"/>
      <c r="ELK838" s="231"/>
      <c r="ELL838" s="231"/>
      <c r="ELM838" s="231"/>
      <c r="ELN838" s="231"/>
      <c r="ELO838" s="231"/>
      <c r="ELP838" s="231"/>
      <c r="ELQ838" s="231"/>
      <c r="ELR838" s="231"/>
      <c r="ELS838" s="231"/>
      <c r="ELT838" s="231"/>
      <c r="ELU838" s="231"/>
      <c r="ELV838" s="231"/>
      <c r="ELW838" s="231"/>
      <c r="ELX838" s="231"/>
      <c r="ELY838" s="231"/>
      <c r="ELZ838" s="231"/>
      <c r="EMA838" s="231"/>
      <c r="EMB838" s="231"/>
      <c r="EMC838" s="231"/>
      <c r="EMD838" s="231"/>
      <c r="EME838" s="231"/>
      <c r="EMF838" s="231"/>
      <c r="EMG838" s="231"/>
      <c r="EMH838" s="231"/>
      <c r="EMI838" s="231"/>
      <c r="EMJ838" s="231"/>
      <c r="EMK838" s="231"/>
      <c r="EML838" s="231"/>
      <c r="EMM838" s="231"/>
      <c r="EMN838" s="231"/>
      <c r="EMO838" s="231"/>
      <c r="EMP838" s="231"/>
      <c r="EMQ838" s="231"/>
      <c r="EMR838" s="231"/>
      <c r="EMS838" s="231"/>
      <c r="EMT838" s="231"/>
      <c r="EMU838" s="231"/>
      <c r="EMV838" s="231"/>
      <c r="EMW838" s="231"/>
      <c r="EMX838" s="231"/>
      <c r="EMY838" s="231"/>
      <c r="EMZ838" s="231"/>
      <c r="ENA838" s="231"/>
      <c r="ENB838" s="231"/>
      <c r="ENC838" s="231"/>
      <c r="END838" s="231"/>
      <c r="ENE838" s="231"/>
      <c r="ENF838" s="231"/>
      <c r="ENG838" s="231"/>
      <c r="ENH838" s="231"/>
      <c r="ENI838" s="231"/>
      <c r="ENJ838" s="231"/>
      <c r="ENK838" s="231"/>
      <c r="ENL838" s="231"/>
      <c r="ENM838" s="231"/>
      <c r="ENN838" s="231"/>
      <c r="ENO838" s="231"/>
      <c r="ENP838" s="231"/>
      <c r="ENQ838" s="231"/>
      <c r="ENR838" s="231"/>
      <c r="ENS838" s="231"/>
      <c r="ENT838" s="231"/>
      <c r="ENU838" s="231"/>
      <c r="ENV838" s="231"/>
      <c r="ENW838" s="231"/>
      <c r="ENX838" s="231"/>
      <c r="ENY838" s="231"/>
      <c r="ENZ838" s="231"/>
      <c r="EOA838" s="231"/>
      <c r="EOB838" s="231"/>
      <c r="EOC838" s="231"/>
      <c r="EOD838" s="231"/>
      <c r="EOE838" s="231"/>
      <c r="EOF838" s="231"/>
      <c r="EOG838" s="231"/>
      <c r="EOH838" s="231"/>
      <c r="EOI838" s="231"/>
      <c r="EOJ838" s="231"/>
      <c r="EOK838" s="231"/>
      <c r="EOL838" s="231"/>
      <c r="EOM838" s="231"/>
      <c r="EON838" s="231"/>
      <c r="EOO838" s="231"/>
      <c r="EOP838" s="231"/>
      <c r="EOQ838" s="231"/>
      <c r="EOR838" s="231"/>
      <c r="EOS838" s="231"/>
      <c r="EOT838" s="231"/>
      <c r="EOU838" s="231"/>
      <c r="EOV838" s="231"/>
      <c r="EOW838" s="231"/>
      <c r="EOX838" s="231"/>
      <c r="EOY838" s="231"/>
      <c r="EOZ838" s="231"/>
      <c r="EPA838" s="231"/>
      <c r="EPB838" s="231"/>
      <c r="EPC838" s="231"/>
      <c r="EPD838" s="231"/>
      <c r="EPE838" s="231"/>
      <c r="EPF838" s="231"/>
      <c r="EPG838" s="231"/>
      <c r="EPH838" s="231"/>
      <c r="EPI838" s="231"/>
      <c r="EPJ838" s="231"/>
      <c r="EPK838" s="231"/>
      <c r="EPL838" s="231"/>
      <c r="EPM838" s="231"/>
      <c r="EPN838" s="231"/>
      <c r="EPO838" s="231"/>
      <c r="EPP838" s="231"/>
      <c r="EPQ838" s="231"/>
      <c r="EPR838" s="231"/>
      <c r="EPS838" s="231"/>
      <c r="EPT838" s="231"/>
      <c r="EPU838" s="231"/>
      <c r="EPV838" s="231"/>
      <c r="EPW838" s="231"/>
      <c r="EPX838" s="231"/>
      <c r="EPY838" s="231"/>
      <c r="EPZ838" s="231"/>
      <c r="EQA838" s="231"/>
      <c r="EQB838" s="231"/>
      <c r="EQC838" s="231"/>
      <c r="EQD838" s="231"/>
      <c r="EQE838" s="231"/>
      <c r="EQF838" s="231"/>
      <c r="EQG838" s="231"/>
      <c r="EQH838" s="231"/>
      <c r="EQI838" s="231"/>
      <c r="EQJ838" s="231"/>
      <c r="EQK838" s="231"/>
      <c r="EQL838" s="231"/>
      <c r="EQM838" s="231"/>
      <c r="EQN838" s="231"/>
      <c r="EQO838" s="231"/>
      <c r="EQP838" s="231"/>
      <c r="EQQ838" s="231"/>
      <c r="EQR838" s="231"/>
      <c r="EQS838" s="231"/>
      <c r="EQT838" s="231"/>
      <c r="EQU838" s="231"/>
      <c r="EQV838" s="231"/>
      <c r="EQW838" s="231"/>
      <c r="EQX838" s="231"/>
      <c r="EQY838" s="231"/>
      <c r="EQZ838" s="231"/>
      <c r="ERA838" s="231"/>
      <c r="ERB838" s="231"/>
      <c r="ERC838" s="231"/>
      <c r="ERD838" s="231"/>
      <c r="ERE838" s="231"/>
      <c r="ERF838" s="231"/>
      <c r="ERG838" s="231"/>
      <c r="ERH838" s="231"/>
      <c r="ERI838" s="231"/>
      <c r="ERJ838" s="231"/>
      <c r="ERK838" s="231"/>
      <c r="ERL838" s="231"/>
      <c r="ERM838" s="231"/>
      <c r="ERN838" s="231"/>
      <c r="ERO838" s="231"/>
      <c r="ERP838" s="231"/>
      <c r="ERQ838" s="231"/>
      <c r="ERR838" s="231"/>
      <c r="ERS838" s="231"/>
      <c r="ERT838" s="231"/>
      <c r="ERU838" s="231"/>
      <c r="ERV838" s="231"/>
      <c r="ERW838" s="231"/>
      <c r="ERX838" s="231"/>
      <c r="ERY838" s="231"/>
      <c r="ERZ838" s="231"/>
      <c r="ESA838" s="231"/>
      <c r="ESB838" s="231"/>
      <c r="ESC838" s="231"/>
      <c r="ESD838" s="231"/>
      <c r="ESE838" s="231"/>
      <c r="ESF838" s="231"/>
      <c r="ESG838" s="231"/>
      <c r="ESH838" s="231"/>
      <c r="ESI838" s="231"/>
      <c r="ESJ838" s="231"/>
      <c r="ESK838" s="231"/>
      <c r="ESL838" s="231"/>
      <c r="ESM838" s="231"/>
      <c r="ESN838" s="231"/>
      <c r="ESO838" s="231"/>
      <c r="ESP838" s="231"/>
      <c r="ESQ838" s="231"/>
      <c r="ESR838" s="231"/>
      <c r="ESS838" s="231"/>
      <c r="EST838" s="231"/>
      <c r="ESU838" s="231"/>
      <c r="ESV838" s="231"/>
      <c r="ESW838" s="231"/>
      <c r="ESX838" s="231"/>
      <c r="ESY838" s="231"/>
      <c r="ESZ838" s="231"/>
      <c r="ETA838" s="231"/>
      <c r="ETB838" s="231"/>
      <c r="ETC838" s="231"/>
      <c r="ETD838" s="231"/>
      <c r="ETE838" s="231"/>
      <c r="ETF838" s="231"/>
      <c r="ETG838" s="231"/>
      <c r="ETH838" s="231"/>
      <c r="ETI838" s="231"/>
      <c r="ETJ838" s="231"/>
      <c r="ETK838" s="231"/>
      <c r="ETL838" s="231"/>
      <c r="ETM838" s="231"/>
      <c r="ETN838" s="231"/>
      <c r="ETO838" s="231"/>
      <c r="ETP838" s="231"/>
      <c r="ETQ838" s="231"/>
      <c r="ETR838" s="231"/>
      <c r="ETS838" s="231"/>
      <c r="ETT838" s="231"/>
      <c r="ETU838" s="231"/>
      <c r="ETV838" s="231"/>
      <c r="ETW838" s="231"/>
      <c r="ETX838" s="231"/>
      <c r="ETY838" s="231"/>
      <c r="ETZ838" s="231"/>
      <c r="EUA838" s="231"/>
      <c r="EUB838" s="231"/>
      <c r="EUC838" s="231"/>
      <c r="EUD838" s="231"/>
      <c r="EUE838" s="231"/>
      <c r="EUF838" s="231"/>
      <c r="EUG838" s="231"/>
      <c r="EUH838" s="231"/>
      <c r="EUI838" s="231"/>
      <c r="EUJ838" s="231"/>
      <c r="EUK838" s="231"/>
      <c r="EUL838" s="231"/>
      <c r="EUM838" s="231"/>
      <c r="EUN838" s="231"/>
      <c r="EUO838" s="231"/>
      <c r="EUP838" s="231"/>
      <c r="EUQ838" s="231"/>
      <c r="EUR838" s="231"/>
      <c r="EUS838" s="231"/>
      <c r="EUT838" s="231"/>
      <c r="EUU838" s="231"/>
      <c r="EUV838" s="231"/>
      <c r="EUW838" s="231"/>
      <c r="EUX838" s="231"/>
      <c r="EUY838" s="231"/>
      <c r="EUZ838" s="231"/>
      <c r="EVA838" s="231"/>
      <c r="EVB838" s="231"/>
      <c r="EVC838" s="231"/>
      <c r="EVD838" s="231"/>
      <c r="EVE838" s="231"/>
      <c r="EVF838" s="231"/>
      <c r="EVG838" s="231"/>
      <c r="EVH838" s="231"/>
      <c r="EVI838" s="231"/>
      <c r="EVJ838" s="231"/>
      <c r="EVK838" s="231"/>
      <c r="EVL838" s="231"/>
      <c r="EVM838" s="231"/>
      <c r="EVN838" s="231"/>
      <c r="EVO838" s="231"/>
      <c r="EVP838" s="231"/>
      <c r="EVQ838" s="231"/>
      <c r="EVR838" s="231"/>
      <c r="EVS838" s="231"/>
      <c r="EVT838" s="231"/>
      <c r="EVU838" s="231"/>
      <c r="EVV838" s="231"/>
      <c r="EVW838" s="231"/>
      <c r="EVX838" s="231"/>
      <c r="EVY838" s="231"/>
      <c r="EVZ838" s="231"/>
      <c r="EWA838" s="231"/>
      <c r="EWB838" s="231"/>
      <c r="EWC838" s="231"/>
      <c r="EWD838" s="231"/>
      <c r="EWE838" s="231"/>
      <c r="EWF838" s="231"/>
      <c r="EWG838" s="231"/>
      <c r="EWH838" s="231"/>
      <c r="EWI838" s="231"/>
      <c r="EWJ838" s="231"/>
      <c r="EWK838" s="231"/>
      <c r="EWL838" s="231"/>
      <c r="EWM838" s="231"/>
      <c r="EWN838" s="231"/>
      <c r="EWO838" s="231"/>
      <c r="EWP838" s="231"/>
      <c r="EWQ838" s="231"/>
      <c r="EWR838" s="231"/>
      <c r="EWS838" s="231"/>
      <c r="EWT838" s="231"/>
      <c r="EWU838" s="231"/>
      <c r="EWV838" s="231"/>
      <c r="EWW838" s="231"/>
      <c r="EWX838" s="231"/>
      <c r="EWY838" s="231"/>
      <c r="EWZ838" s="231"/>
      <c r="EXA838" s="231"/>
      <c r="EXB838" s="231"/>
      <c r="EXC838" s="231"/>
      <c r="EXD838" s="231"/>
      <c r="EXE838" s="231"/>
      <c r="EXF838" s="231"/>
      <c r="EXG838" s="231"/>
      <c r="EXH838" s="231"/>
      <c r="EXI838" s="231"/>
      <c r="EXJ838" s="231"/>
      <c r="EXK838" s="231"/>
      <c r="EXL838" s="231"/>
      <c r="EXM838" s="231"/>
      <c r="EXN838" s="231"/>
      <c r="EXO838" s="231"/>
      <c r="EXP838" s="231"/>
      <c r="EXQ838" s="231"/>
      <c r="EXR838" s="231"/>
      <c r="EXS838" s="231"/>
      <c r="EXT838" s="231"/>
      <c r="EXU838" s="231"/>
      <c r="EXV838" s="231"/>
      <c r="EXW838" s="231"/>
      <c r="EXX838" s="231"/>
      <c r="EXY838" s="231"/>
      <c r="EXZ838" s="231"/>
      <c r="EYA838" s="231"/>
      <c r="EYB838" s="231"/>
      <c r="EYC838" s="231"/>
      <c r="EYD838" s="231"/>
      <c r="EYE838" s="231"/>
      <c r="EYF838" s="231"/>
      <c r="EYG838" s="231"/>
      <c r="EYH838" s="231"/>
      <c r="EYI838" s="231"/>
      <c r="EYJ838" s="231"/>
      <c r="EYK838" s="231"/>
      <c r="EYL838" s="231"/>
      <c r="EYM838" s="231"/>
      <c r="EYN838" s="231"/>
      <c r="EYO838" s="231"/>
      <c r="EYP838" s="231"/>
      <c r="EYQ838" s="231"/>
      <c r="EYR838" s="231"/>
      <c r="EYS838" s="231"/>
      <c r="EYT838" s="231"/>
      <c r="EYU838" s="231"/>
      <c r="EYV838" s="231"/>
      <c r="EYW838" s="231"/>
      <c r="EYX838" s="231"/>
      <c r="EYY838" s="231"/>
      <c r="EYZ838" s="231"/>
      <c r="EZA838" s="231"/>
      <c r="EZB838" s="231"/>
      <c r="EZC838" s="231"/>
      <c r="EZD838" s="231"/>
      <c r="EZE838" s="231"/>
      <c r="EZF838" s="231"/>
      <c r="EZG838" s="231"/>
      <c r="EZH838" s="231"/>
      <c r="EZI838" s="231"/>
      <c r="EZJ838" s="231"/>
      <c r="EZK838" s="231"/>
      <c r="EZL838" s="231"/>
      <c r="EZM838" s="231"/>
      <c r="EZN838" s="231"/>
      <c r="EZO838" s="231"/>
      <c r="EZP838" s="231"/>
      <c r="EZQ838" s="231"/>
      <c r="EZR838" s="231"/>
      <c r="EZS838" s="231"/>
      <c r="EZT838" s="231"/>
      <c r="EZU838" s="231"/>
      <c r="EZV838" s="231"/>
      <c r="EZW838" s="231"/>
      <c r="EZX838" s="231"/>
      <c r="EZY838" s="231"/>
      <c r="EZZ838" s="231"/>
      <c r="FAA838" s="231"/>
      <c r="FAB838" s="231"/>
      <c r="FAC838" s="231"/>
      <c r="FAD838" s="231"/>
      <c r="FAE838" s="231"/>
      <c r="FAF838" s="231"/>
      <c r="FAG838" s="231"/>
      <c r="FAH838" s="231"/>
      <c r="FAI838" s="231"/>
      <c r="FAJ838" s="231"/>
      <c r="FAK838" s="231"/>
      <c r="FAL838" s="231"/>
      <c r="FAM838" s="231"/>
      <c r="FAN838" s="231"/>
      <c r="FAO838" s="231"/>
      <c r="FAP838" s="231"/>
      <c r="FAQ838" s="231"/>
      <c r="FAR838" s="231"/>
      <c r="FAS838" s="231"/>
      <c r="FAT838" s="231"/>
      <c r="FAU838" s="231"/>
      <c r="FAV838" s="231"/>
      <c r="FAW838" s="231"/>
      <c r="FAX838" s="231"/>
      <c r="FAY838" s="231"/>
      <c r="FAZ838" s="231"/>
      <c r="FBA838" s="231"/>
      <c r="FBB838" s="231"/>
      <c r="FBC838" s="231"/>
      <c r="FBD838" s="231"/>
      <c r="FBE838" s="231"/>
      <c r="FBF838" s="231"/>
      <c r="FBG838" s="231"/>
      <c r="FBH838" s="231"/>
      <c r="FBI838" s="231"/>
      <c r="FBJ838" s="231"/>
      <c r="FBK838" s="231"/>
      <c r="FBL838" s="231"/>
      <c r="FBM838" s="231"/>
      <c r="FBN838" s="231"/>
      <c r="FBO838" s="231"/>
      <c r="FBP838" s="231"/>
      <c r="FBQ838" s="231"/>
      <c r="FBR838" s="231"/>
      <c r="FBS838" s="231"/>
      <c r="FBT838" s="231"/>
      <c r="FBU838" s="231"/>
      <c r="FBV838" s="231"/>
      <c r="FBW838" s="231"/>
      <c r="FBX838" s="231"/>
      <c r="FBY838" s="231"/>
      <c r="FBZ838" s="231"/>
      <c r="FCA838" s="231"/>
      <c r="FCB838" s="231"/>
      <c r="FCC838" s="231"/>
      <c r="FCD838" s="231"/>
      <c r="FCE838" s="231"/>
      <c r="FCF838" s="231"/>
      <c r="FCG838" s="231"/>
      <c r="FCH838" s="231"/>
      <c r="FCI838" s="231"/>
      <c r="FCJ838" s="231"/>
      <c r="FCK838" s="231"/>
      <c r="FCL838" s="231"/>
      <c r="FCM838" s="231"/>
      <c r="FCN838" s="231"/>
      <c r="FCO838" s="231"/>
      <c r="FCP838" s="231"/>
      <c r="FCQ838" s="231"/>
      <c r="FCR838" s="231"/>
      <c r="FCS838" s="231"/>
      <c r="FCT838" s="231"/>
      <c r="FCU838" s="231"/>
      <c r="FCV838" s="231"/>
      <c r="FCW838" s="231"/>
      <c r="FCX838" s="231"/>
      <c r="FCY838" s="231"/>
      <c r="FCZ838" s="231"/>
      <c r="FDA838" s="231"/>
      <c r="FDB838" s="231"/>
      <c r="FDC838" s="231"/>
      <c r="FDD838" s="231"/>
      <c r="FDE838" s="231"/>
      <c r="FDF838" s="231"/>
      <c r="FDG838" s="231"/>
      <c r="FDH838" s="231"/>
      <c r="FDI838" s="231"/>
      <c r="FDJ838" s="231"/>
      <c r="FDK838" s="231"/>
      <c r="FDL838" s="231"/>
      <c r="FDM838" s="231"/>
      <c r="FDN838" s="231"/>
      <c r="FDO838" s="231"/>
      <c r="FDP838" s="231"/>
      <c r="FDQ838" s="231"/>
      <c r="FDR838" s="231"/>
      <c r="FDS838" s="231"/>
      <c r="FDT838" s="231"/>
      <c r="FDU838" s="231"/>
      <c r="FDV838" s="231"/>
      <c r="FDW838" s="231"/>
      <c r="FDX838" s="231"/>
      <c r="FDY838" s="231"/>
      <c r="FDZ838" s="231"/>
      <c r="FEA838" s="231"/>
      <c r="FEB838" s="231"/>
      <c r="FEC838" s="231"/>
      <c r="FED838" s="231"/>
      <c r="FEE838" s="231"/>
      <c r="FEF838" s="231"/>
      <c r="FEG838" s="231"/>
      <c r="FEH838" s="231"/>
      <c r="FEI838" s="231"/>
      <c r="FEJ838" s="231"/>
      <c r="FEK838" s="231"/>
      <c r="FEL838" s="231"/>
      <c r="FEM838" s="231"/>
      <c r="FEN838" s="231"/>
      <c r="FEO838" s="231"/>
      <c r="FEP838" s="231"/>
      <c r="FEQ838" s="231"/>
      <c r="FER838" s="231"/>
      <c r="FES838" s="231"/>
      <c r="FET838" s="231"/>
      <c r="FEU838" s="231"/>
      <c r="FEV838" s="231"/>
      <c r="FEW838" s="231"/>
      <c r="FEX838" s="231"/>
      <c r="FEY838" s="231"/>
      <c r="FEZ838" s="231"/>
      <c r="FFA838" s="231"/>
      <c r="FFB838" s="231"/>
      <c r="FFC838" s="231"/>
      <c r="FFD838" s="231"/>
      <c r="FFE838" s="231"/>
      <c r="FFF838" s="231"/>
      <c r="FFG838" s="231"/>
      <c r="FFH838" s="231"/>
      <c r="FFI838" s="231"/>
      <c r="FFJ838" s="231"/>
      <c r="FFK838" s="231"/>
      <c r="FFL838" s="231"/>
      <c r="FFM838" s="231"/>
      <c r="FFN838" s="231"/>
      <c r="FFO838" s="231"/>
      <c r="FFP838" s="231"/>
      <c r="FFQ838" s="231"/>
      <c r="FFR838" s="231"/>
      <c r="FFS838" s="231"/>
      <c r="FFT838" s="231"/>
      <c r="FFU838" s="231"/>
      <c r="FFV838" s="231"/>
      <c r="FFW838" s="231"/>
      <c r="FFX838" s="231"/>
      <c r="FFY838" s="231"/>
      <c r="FFZ838" s="231"/>
      <c r="FGA838" s="231"/>
      <c r="FGB838" s="231"/>
      <c r="FGC838" s="231"/>
      <c r="FGD838" s="231"/>
      <c r="FGE838" s="231"/>
      <c r="FGF838" s="231"/>
      <c r="FGG838" s="231"/>
      <c r="FGH838" s="231"/>
      <c r="FGI838" s="231"/>
      <c r="FGJ838" s="231"/>
      <c r="FGK838" s="231"/>
      <c r="FGL838" s="231"/>
      <c r="FGM838" s="231"/>
      <c r="FGN838" s="231"/>
      <c r="FGO838" s="231"/>
      <c r="FGP838" s="231"/>
      <c r="FGQ838" s="231"/>
      <c r="FGR838" s="231"/>
      <c r="FGS838" s="231"/>
      <c r="FGT838" s="231"/>
      <c r="FGU838" s="231"/>
      <c r="FGV838" s="231"/>
      <c r="FGW838" s="231"/>
      <c r="FGX838" s="231"/>
      <c r="FGY838" s="231"/>
      <c r="FGZ838" s="231"/>
      <c r="FHA838" s="231"/>
      <c r="FHB838" s="231"/>
      <c r="FHC838" s="231"/>
      <c r="FHD838" s="231"/>
      <c r="FHE838" s="231"/>
      <c r="FHF838" s="231"/>
      <c r="FHG838" s="231"/>
      <c r="FHH838" s="231"/>
      <c r="FHI838" s="231"/>
      <c r="FHJ838" s="231"/>
      <c r="FHK838" s="231"/>
      <c r="FHL838" s="231"/>
      <c r="FHM838" s="231"/>
      <c r="FHN838" s="231"/>
      <c r="FHO838" s="231"/>
      <c r="FHP838" s="231"/>
      <c r="FHQ838" s="231"/>
      <c r="FHR838" s="231"/>
      <c r="FHS838" s="231"/>
      <c r="FHT838" s="231"/>
      <c r="FHU838" s="231"/>
      <c r="FHV838" s="231"/>
      <c r="FHW838" s="231"/>
      <c r="FHX838" s="231"/>
      <c r="FHY838" s="231"/>
      <c r="FHZ838" s="231"/>
      <c r="FIA838" s="231"/>
      <c r="FIB838" s="231"/>
      <c r="FIC838" s="231"/>
      <c r="FID838" s="231"/>
      <c r="FIE838" s="231"/>
      <c r="FIF838" s="231"/>
      <c r="FIG838" s="231"/>
      <c r="FIH838" s="231"/>
      <c r="FII838" s="231"/>
      <c r="FIJ838" s="231"/>
      <c r="FIK838" s="231"/>
      <c r="FIL838" s="231"/>
      <c r="FIM838" s="231"/>
      <c r="FIN838" s="231"/>
      <c r="FIO838" s="231"/>
      <c r="FIP838" s="231"/>
      <c r="FIQ838" s="231"/>
      <c r="FIR838" s="231"/>
      <c r="FIS838" s="231"/>
      <c r="FIT838" s="231"/>
      <c r="FIU838" s="231"/>
      <c r="FIV838" s="231"/>
      <c r="FIW838" s="231"/>
      <c r="FIX838" s="231"/>
      <c r="FIY838" s="231"/>
      <c r="FIZ838" s="231"/>
      <c r="FJA838" s="231"/>
      <c r="FJB838" s="231"/>
      <c r="FJC838" s="231"/>
      <c r="FJD838" s="231"/>
      <c r="FJE838" s="231"/>
      <c r="FJF838" s="231"/>
      <c r="FJG838" s="231"/>
      <c r="FJH838" s="231"/>
      <c r="FJI838" s="231"/>
      <c r="FJJ838" s="231"/>
      <c r="FJK838" s="231"/>
      <c r="FJL838" s="231"/>
      <c r="FJM838" s="231"/>
      <c r="FJN838" s="231"/>
      <c r="FJO838" s="231"/>
      <c r="FJP838" s="231"/>
      <c r="FJQ838" s="231"/>
      <c r="FJR838" s="231"/>
      <c r="FJS838" s="231"/>
      <c r="FJT838" s="231"/>
      <c r="FJU838" s="231"/>
      <c r="FJV838" s="231"/>
      <c r="FJW838" s="231"/>
      <c r="FJX838" s="231"/>
      <c r="FJY838" s="231"/>
      <c r="FJZ838" s="231"/>
      <c r="FKA838" s="231"/>
      <c r="FKB838" s="231"/>
      <c r="FKC838" s="231"/>
      <c r="FKD838" s="231"/>
      <c r="FKE838" s="231"/>
      <c r="FKF838" s="231"/>
      <c r="FKG838" s="231"/>
      <c r="FKH838" s="231"/>
      <c r="FKI838" s="231"/>
      <c r="FKJ838" s="231"/>
      <c r="FKK838" s="231"/>
      <c r="FKL838" s="231"/>
      <c r="FKM838" s="231"/>
      <c r="FKN838" s="231"/>
      <c r="FKO838" s="231"/>
      <c r="FKP838" s="231"/>
      <c r="FKQ838" s="231"/>
      <c r="FKR838" s="231"/>
      <c r="FKS838" s="231"/>
      <c r="FKT838" s="231"/>
      <c r="FKU838" s="231"/>
      <c r="FKV838" s="231"/>
      <c r="FKW838" s="231"/>
      <c r="FKX838" s="231"/>
      <c r="FKY838" s="231"/>
      <c r="FKZ838" s="231"/>
      <c r="FLA838" s="231"/>
      <c r="FLB838" s="231"/>
      <c r="FLC838" s="231"/>
      <c r="FLD838" s="231"/>
      <c r="FLE838" s="231"/>
      <c r="FLF838" s="231"/>
      <c r="FLG838" s="231"/>
      <c r="FLH838" s="231"/>
      <c r="FLI838" s="231"/>
      <c r="FLJ838" s="231"/>
      <c r="FLK838" s="231"/>
      <c r="FLL838" s="231"/>
      <c r="FLM838" s="231"/>
      <c r="FLN838" s="231"/>
      <c r="FLO838" s="231"/>
      <c r="FLP838" s="231"/>
      <c r="FLQ838" s="231"/>
      <c r="FLR838" s="231"/>
      <c r="FLS838" s="231"/>
      <c r="FLT838" s="231"/>
      <c r="FLU838" s="231"/>
      <c r="FLV838" s="231"/>
      <c r="FLW838" s="231"/>
      <c r="FLX838" s="231"/>
      <c r="FLY838" s="231"/>
      <c r="FLZ838" s="231"/>
      <c r="FMA838" s="231"/>
      <c r="FMB838" s="231"/>
      <c r="FMC838" s="231"/>
      <c r="FMD838" s="231"/>
      <c r="FME838" s="231"/>
      <c r="FMF838" s="231"/>
      <c r="FMG838" s="231"/>
      <c r="FMH838" s="231"/>
      <c r="FMI838" s="231"/>
      <c r="FMJ838" s="231"/>
      <c r="FMK838" s="231"/>
      <c r="FML838" s="231"/>
      <c r="FMM838" s="231"/>
      <c r="FMN838" s="231"/>
      <c r="FMO838" s="231"/>
      <c r="FMP838" s="231"/>
      <c r="FMQ838" s="231"/>
      <c r="FMR838" s="231"/>
      <c r="FMS838" s="231"/>
      <c r="FMT838" s="231"/>
      <c r="FMU838" s="231"/>
      <c r="FMV838" s="231"/>
      <c r="FMW838" s="231"/>
      <c r="FMX838" s="231"/>
      <c r="FMY838" s="231"/>
      <c r="FMZ838" s="231"/>
      <c r="FNA838" s="231"/>
      <c r="FNB838" s="231"/>
      <c r="FNC838" s="231"/>
      <c r="FND838" s="231"/>
      <c r="FNE838" s="231"/>
      <c r="FNF838" s="231"/>
      <c r="FNG838" s="231"/>
      <c r="FNH838" s="231"/>
      <c r="FNI838" s="231"/>
      <c r="FNJ838" s="231"/>
      <c r="FNK838" s="231"/>
      <c r="FNL838" s="231"/>
      <c r="FNM838" s="231"/>
      <c r="FNN838" s="231"/>
      <c r="FNO838" s="231"/>
      <c r="FNP838" s="231"/>
      <c r="FNQ838" s="231"/>
      <c r="FNR838" s="231"/>
      <c r="FNS838" s="231"/>
      <c r="FNT838" s="231"/>
      <c r="FNU838" s="231"/>
      <c r="FNV838" s="231"/>
      <c r="FNW838" s="231"/>
      <c r="FNX838" s="231"/>
      <c r="FNY838" s="231"/>
      <c r="FNZ838" s="231"/>
      <c r="FOA838" s="231"/>
      <c r="FOB838" s="231"/>
      <c r="FOC838" s="231"/>
      <c r="FOD838" s="231"/>
      <c r="FOE838" s="231"/>
      <c r="FOF838" s="231"/>
      <c r="FOG838" s="231"/>
      <c r="FOH838" s="231"/>
      <c r="FOI838" s="231"/>
      <c r="FOJ838" s="231"/>
      <c r="FOK838" s="231"/>
      <c r="FOL838" s="231"/>
      <c r="FOM838" s="231"/>
      <c r="FON838" s="231"/>
      <c r="FOO838" s="231"/>
      <c r="FOP838" s="231"/>
      <c r="FOQ838" s="231"/>
      <c r="FOR838" s="231"/>
      <c r="FOS838" s="231"/>
      <c r="FOT838" s="231"/>
      <c r="FOU838" s="231"/>
      <c r="FOV838" s="231"/>
      <c r="FOW838" s="231"/>
      <c r="FOX838" s="231"/>
      <c r="FOY838" s="231"/>
      <c r="FOZ838" s="231"/>
      <c r="FPA838" s="231"/>
      <c r="FPB838" s="231"/>
      <c r="FPC838" s="231"/>
      <c r="FPD838" s="231"/>
      <c r="FPE838" s="231"/>
      <c r="FPF838" s="231"/>
      <c r="FPG838" s="231"/>
      <c r="FPH838" s="231"/>
      <c r="FPI838" s="231"/>
      <c r="FPJ838" s="231"/>
      <c r="FPK838" s="231"/>
      <c r="FPL838" s="231"/>
      <c r="FPM838" s="231"/>
      <c r="FPN838" s="231"/>
      <c r="FPO838" s="231"/>
      <c r="FPP838" s="231"/>
      <c r="FPQ838" s="231"/>
      <c r="FPR838" s="231"/>
      <c r="FPS838" s="231"/>
      <c r="FPT838" s="231"/>
      <c r="FPU838" s="231"/>
      <c r="FPV838" s="231"/>
      <c r="FPW838" s="231"/>
      <c r="FPX838" s="231"/>
      <c r="FPY838" s="231"/>
      <c r="FPZ838" s="231"/>
      <c r="FQA838" s="231"/>
      <c r="FQB838" s="231"/>
      <c r="FQC838" s="231"/>
      <c r="FQD838" s="231"/>
      <c r="FQE838" s="231"/>
      <c r="FQF838" s="231"/>
      <c r="FQG838" s="231"/>
      <c r="FQH838" s="231"/>
      <c r="FQI838" s="231"/>
      <c r="FQJ838" s="231"/>
      <c r="FQK838" s="231"/>
      <c r="FQL838" s="231"/>
      <c r="FQM838" s="231"/>
      <c r="FQN838" s="231"/>
      <c r="FQO838" s="231"/>
      <c r="FQP838" s="231"/>
      <c r="FQQ838" s="231"/>
      <c r="FQR838" s="231"/>
      <c r="FQS838" s="231"/>
      <c r="FQT838" s="231"/>
      <c r="FQU838" s="231"/>
      <c r="FQV838" s="231"/>
      <c r="FQW838" s="231"/>
      <c r="FQX838" s="231"/>
      <c r="FQY838" s="231"/>
      <c r="FQZ838" s="231"/>
      <c r="FRA838" s="231"/>
      <c r="FRB838" s="231"/>
      <c r="FRC838" s="231"/>
      <c r="FRD838" s="231"/>
      <c r="FRE838" s="231"/>
      <c r="FRF838" s="231"/>
      <c r="FRG838" s="231"/>
      <c r="FRH838" s="231"/>
      <c r="FRI838" s="231"/>
      <c r="FRJ838" s="231"/>
      <c r="FRK838" s="231"/>
      <c r="FRL838" s="231"/>
      <c r="FRM838" s="231"/>
      <c r="FRN838" s="231"/>
      <c r="FRO838" s="231"/>
      <c r="FRP838" s="231"/>
      <c r="FRQ838" s="231"/>
      <c r="FRR838" s="231"/>
      <c r="FRS838" s="231"/>
      <c r="FRT838" s="231"/>
      <c r="FRU838" s="231"/>
      <c r="FRV838" s="231"/>
      <c r="FRW838" s="231"/>
      <c r="FRX838" s="231"/>
      <c r="FRY838" s="231"/>
      <c r="FRZ838" s="231"/>
      <c r="FSA838" s="231"/>
      <c r="FSB838" s="231"/>
      <c r="FSC838" s="231"/>
      <c r="FSD838" s="231"/>
      <c r="FSE838" s="231"/>
      <c r="FSF838" s="231"/>
      <c r="FSG838" s="231"/>
      <c r="FSH838" s="231"/>
      <c r="FSI838" s="231"/>
      <c r="FSJ838" s="231"/>
      <c r="FSK838" s="231"/>
      <c r="FSL838" s="231"/>
      <c r="FSM838" s="231"/>
      <c r="FSN838" s="231"/>
      <c r="FSO838" s="231"/>
      <c r="FSP838" s="231"/>
      <c r="FSQ838" s="231"/>
      <c r="FSR838" s="231"/>
      <c r="FSS838" s="231"/>
      <c r="FST838" s="231"/>
      <c r="FSU838" s="231"/>
      <c r="FSV838" s="231"/>
      <c r="FSW838" s="231"/>
      <c r="FSX838" s="231"/>
      <c r="FSY838" s="231"/>
      <c r="FSZ838" s="231"/>
      <c r="FTA838" s="231"/>
      <c r="FTB838" s="231"/>
      <c r="FTC838" s="231"/>
      <c r="FTD838" s="231"/>
      <c r="FTE838" s="231"/>
      <c r="FTF838" s="231"/>
      <c r="FTG838" s="231"/>
      <c r="FTH838" s="231"/>
      <c r="FTI838" s="231"/>
      <c r="FTJ838" s="231"/>
      <c r="FTK838" s="231"/>
      <c r="FTL838" s="231"/>
      <c r="FTM838" s="231"/>
      <c r="FTN838" s="231"/>
      <c r="FTO838" s="231"/>
      <c r="FTP838" s="231"/>
      <c r="FTQ838" s="231"/>
      <c r="FTR838" s="231"/>
      <c r="FTS838" s="231"/>
      <c r="FTT838" s="231"/>
      <c r="FTU838" s="231"/>
      <c r="FTV838" s="231"/>
      <c r="FTW838" s="231"/>
      <c r="FTX838" s="231"/>
      <c r="FTY838" s="231"/>
      <c r="FTZ838" s="231"/>
      <c r="FUA838" s="231"/>
      <c r="FUB838" s="231"/>
      <c r="FUC838" s="231"/>
      <c r="FUD838" s="231"/>
      <c r="FUE838" s="231"/>
      <c r="FUF838" s="231"/>
      <c r="FUG838" s="231"/>
      <c r="FUH838" s="231"/>
      <c r="FUI838" s="231"/>
      <c r="FUJ838" s="231"/>
      <c r="FUK838" s="231"/>
      <c r="FUL838" s="231"/>
      <c r="FUM838" s="231"/>
      <c r="FUN838" s="231"/>
      <c r="FUO838" s="231"/>
      <c r="FUP838" s="231"/>
      <c r="FUQ838" s="231"/>
      <c r="FUR838" s="231"/>
      <c r="FUS838" s="231"/>
      <c r="FUT838" s="231"/>
      <c r="FUU838" s="231"/>
      <c r="FUV838" s="231"/>
      <c r="FUW838" s="231"/>
      <c r="FUX838" s="231"/>
      <c r="FUY838" s="231"/>
      <c r="FUZ838" s="231"/>
      <c r="FVA838" s="231"/>
      <c r="FVB838" s="231"/>
      <c r="FVC838" s="231"/>
      <c r="FVD838" s="231"/>
      <c r="FVE838" s="231"/>
      <c r="FVF838" s="231"/>
      <c r="FVG838" s="231"/>
      <c r="FVH838" s="231"/>
      <c r="FVI838" s="231"/>
      <c r="FVJ838" s="231"/>
      <c r="FVK838" s="231"/>
      <c r="FVL838" s="231"/>
      <c r="FVM838" s="231"/>
      <c r="FVN838" s="231"/>
      <c r="FVO838" s="231"/>
      <c r="FVP838" s="231"/>
      <c r="FVQ838" s="231"/>
      <c r="FVR838" s="231"/>
      <c r="FVS838" s="231"/>
      <c r="FVT838" s="231"/>
      <c r="FVU838" s="231"/>
      <c r="FVV838" s="231"/>
      <c r="FVW838" s="231"/>
      <c r="FVX838" s="231"/>
      <c r="FVY838" s="231"/>
      <c r="FVZ838" s="231"/>
      <c r="FWA838" s="231"/>
      <c r="FWB838" s="231"/>
      <c r="FWC838" s="231"/>
      <c r="FWD838" s="231"/>
      <c r="FWE838" s="231"/>
      <c r="FWF838" s="231"/>
      <c r="FWG838" s="231"/>
      <c r="FWH838" s="231"/>
      <c r="FWI838" s="231"/>
      <c r="FWJ838" s="231"/>
      <c r="FWK838" s="231"/>
      <c r="FWL838" s="231"/>
      <c r="FWM838" s="231"/>
      <c r="FWN838" s="231"/>
      <c r="FWO838" s="231"/>
      <c r="FWP838" s="231"/>
      <c r="FWQ838" s="231"/>
      <c r="FWR838" s="231"/>
      <c r="FWS838" s="231"/>
      <c r="FWT838" s="231"/>
      <c r="FWU838" s="231"/>
      <c r="FWV838" s="231"/>
      <c r="FWW838" s="231"/>
      <c r="FWX838" s="231"/>
      <c r="FWY838" s="231"/>
      <c r="FWZ838" s="231"/>
      <c r="FXA838" s="231"/>
      <c r="FXB838" s="231"/>
      <c r="FXC838" s="231"/>
      <c r="FXD838" s="231"/>
      <c r="FXE838" s="231"/>
      <c r="FXF838" s="231"/>
      <c r="FXG838" s="231"/>
      <c r="FXH838" s="231"/>
      <c r="FXI838" s="231"/>
      <c r="FXJ838" s="231"/>
      <c r="FXK838" s="231"/>
      <c r="FXL838" s="231"/>
      <c r="FXM838" s="231"/>
      <c r="FXN838" s="231"/>
      <c r="FXO838" s="231"/>
      <c r="FXP838" s="231"/>
      <c r="FXQ838" s="231"/>
      <c r="FXR838" s="231"/>
      <c r="FXS838" s="231"/>
      <c r="FXT838" s="231"/>
      <c r="FXU838" s="231"/>
      <c r="FXV838" s="231"/>
      <c r="FXW838" s="231"/>
      <c r="FXX838" s="231"/>
      <c r="FXY838" s="231"/>
      <c r="FXZ838" s="231"/>
      <c r="FYA838" s="231"/>
      <c r="FYB838" s="231"/>
      <c r="FYC838" s="231"/>
      <c r="FYD838" s="231"/>
      <c r="FYE838" s="231"/>
      <c r="FYF838" s="231"/>
      <c r="FYG838" s="231"/>
      <c r="FYH838" s="231"/>
      <c r="FYI838" s="231"/>
      <c r="FYJ838" s="231"/>
      <c r="FYK838" s="231"/>
      <c r="FYL838" s="231"/>
      <c r="FYM838" s="231"/>
      <c r="FYN838" s="231"/>
      <c r="FYO838" s="231"/>
      <c r="FYP838" s="231"/>
      <c r="FYQ838" s="231"/>
      <c r="FYR838" s="231"/>
      <c r="FYS838" s="231"/>
      <c r="FYT838" s="231"/>
      <c r="FYU838" s="231"/>
      <c r="FYV838" s="231"/>
      <c r="FYW838" s="231"/>
      <c r="FYX838" s="231"/>
      <c r="FYY838" s="231"/>
      <c r="FYZ838" s="231"/>
      <c r="FZA838" s="231"/>
      <c r="FZB838" s="231"/>
      <c r="FZC838" s="231"/>
      <c r="FZD838" s="231"/>
      <c r="FZE838" s="231"/>
      <c r="FZF838" s="231"/>
      <c r="FZG838" s="231"/>
      <c r="FZH838" s="231"/>
      <c r="FZI838" s="231"/>
      <c r="FZJ838" s="231"/>
      <c r="FZK838" s="231"/>
      <c r="FZL838" s="231"/>
      <c r="FZM838" s="231"/>
      <c r="FZN838" s="231"/>
      <c r="FZO838" s="231"/>
      <c r="FZP838" s="231"/>
      <c r="FZQ838" s="231"/>
      <c r="FZR838" s="231"/>
      <c r="FZS838" s="231"/>
      <c r="FZT838" s="231"/>
      <c r="FZU838" s="231"/>
      <c r="FZV838" s="231"/>
      <c r="FZW838" s="231"/>
      <c r="FZX838" s="231"/>
      <c r="FZY838" s="231"/>
      <c r="FZZ838" s="231"/>
      <c r="GAA838" s="231"/>
      <c r="GAB838" s="231"/>
      <c r="GAC838" s="231"/>
      <c r="GAD838" s="231"/>
      <c r="GAE838" s="231"/>
      <c r="GAF838" s="231"/>
      <c r="GAG838" s="231"/>
      <c r="GAH838" s="231"/>
      <c r="GAI838" s="231"/>
      <c r="GAJ838" s="231"/>
      <c r="GAK838" s="231"/>
      <c r="GAL838" s="231"/>
      <c r="GAM838" s="231"/>
      <c r="GAN838" s="231"/>
      <c r="GAO838" s="231"/>
      <c r="GAP838" s="231"/>
      <c r="GAQ838" s="231"/>
      <c r="GAR838" s="231"/>
      <c r="GAS838" s="231"/>
      <c r="GAT838" s="231"/>
      <c r="GAU838" s="231"/>
      <c r="GAV838" s="231"/>
      <c r="GAW838" s="231"/>
      <c r="GAX838" s="231"/>
      <c r="GAY838" s="231"/>
      <c r="GAZ838" s="231"/>
      <c r="GBA838" s="231"/>
      <c r="GBB838" s="231"/>
      <c r="GBC838" s="231"/>
      <c r="GBD838" s="231"/>
      <c r="GBE838" s="231"/>
      <c r="GBF838" s="231"/>
      <c r="GBG838" s="231"/>
      <c r="GBH838" s="231"/>
      <c r="GBI838" s="231"/>
      <c r="GBJ838" s="231"/>
      <c r="GBK838" s="231"/>
      <c r="GBL838" s="231"/>
      <c r="GBM838" s="231"/>
      <c r="GBN838" s="231"/>
      <c r="GBO838" s="231"/>
      <c r="GBP838" s="231"/>
      <c r="GBQ838" s="231"/>
      <c r="GBR838" s="231"/>
      <c r="GBS838" s="231"/>
      <c r="GBT838" s="231"/>
      <c r="GBU838" s="231"/>
      <c r="GBV838" s="231"/>
      <c r="GBW838" s="231"/>
      <c r="GBX838" s="231"/>
      <c r="GBY838" s="231"/>
      <c r="GBZ838" s="231"/>
      <c r="GCA838" s="231"/>
      <c r="GCB838" s="231"/>
      <c r="GCC838" s="231"/>
      <c r="GCD838" s="231"/>
      <c r="GCE838" s="231"/>
      <c r="GCF838" s="231"/>
      <c r="GCG838" s="231"/>
      <c r="GCH838" s="231"/>
      <c r="GCI838" s="231"/>
      <c r="GCJ838" s="231"/>
      <c r="GCK838" s="231"/>
      <c r="GCL838" s="231"/>
      <c r="GCM838" s="231"/>
      <c r="GCN838" s="231"/>
      <c r="GCO838" s="231"/>
      <c r="GCP838" s="231"/>
      <c r="GCQ838" s="231"/>
      <c r="GCR838" s="231"/>
      <c r="GCS838" s="231"/>
      <c r="GCT838" s="231"/>
      <c r="GCU838" s="231"/>
      <c r="GCV838" s="231"/>
      <c r="GCW838" s="231"/>
      <c r="GCX838" s="231"/>
      <c r="GCY838" s="231"/>
      <c r="GCZ838" s="231"/>
      <c r="GDA838" s="231"/>
      <c r="GDB838" s="231"/>
      <c r="GDC838" s="231"/>
      <c r="GDD838" s="231"/>
      <c r="GDE838" s="231"/>
      <c r="GDF838" s="231"/>
      <c r="GDG838" s="231"/>
      <c r="GDH838" s="231"/>
      <c r="GDI838" s="231"/>
      <c r="GDJ838" s="231"/>
      <c r="GDK838" s="231"/>
      <c r="GDL838" s="231"/>
      <c r="GDM838" s="231"/>
      <c r="GDN838" s="231"/>
      <c r="GDO838" s="231"/>
      <c r="GDP838" s="231"/>
      <c r="GDQ838" s="231"/>
      <c r="GDR838" s="231"/>
      <c r="GDS838" s="231"/>
      <c r="GDT838" s="231"/>
      <c r="GDU838" s="231"/>
      <c r="GDV838" s="231"/>
      <c r="GDW838" s="231"/>
      <c r="GDX838" s="231"/>
      <c r="GDY838" s="231"/>
      <c r="GDZ838" s="231"/>
      <c r="GEA838" s="231"/>
      <c r="GEB838" s="231"/>
      <c r="GEC838" s="231"/>
      <c r="GED838" s="231"/>
      <c r="GEE838" s="231"/>
      <c r="GEF838" s="231"/>
      <c r="GEG838" s="231"/>
      <c r="GEH838" s="231"/>
      <c r="GEI838" s="231"/>
      <c r="GEJ838" s="231"/>
      <c r="GEK838" s="231"/>
      <c r="GEL838" s="231"/>
      <c r="GEM838" s="231"/>
      <c r="GEN838" s="231"/>
      <c r="GEO838" s="231"/>
      <c r="GEP838" s="231"/>
      <c r="GEQ838" s="231"/>
      <c r="GER838" s="231"/>
      <c r="GES838" s="231"/>
      <c r="GET838" s="231"/>
      <c r="GEU838" s="231"/>
      <c r="GEV838" s="231"/>
      <c r="GEW838" s="231"/>
      <c r="GEX838" s="231"/>
      <c r="GEY838" s="231"/>
      <c r="GEZ838" s="231"/>
      <c r="GFA838" s="231"/>
      <c r="GFB838" s="231"/>
      <c r="GFC838" s="231"/>
      <c r="GFD838" s="231"/>
      <c r="GFE838" s="231"/>
      <c r="GFF838" s="231"/>
      <c r="GFG838" s="231"/>
      <c r="GFH838" s="231"/>
      <c r="GFI838" s="231"/>
      <c r="GFJ838" s="231"/>
      <c r="GFK838" s="231"/>
      <c r="GFL838" s="231"/>
      <c r="GFM838" s="231"/>
      <c r="GFN838" s="231"/>
      <c r="GFO838" s="231"/>
      <c r="GFP838" s="231"/>
      <c r="GFQ838" s="231"/>
      <c r="GFR838" s="231"/>
      <c r="GFS838" s="231"/>
      <c r="GFT838" s="231"/>
      <c r="GFU838" s="231"/>
      <c r="GFV838" s="231"/>
      <c r="GFW838" s="231"/>
      <c r="GFX838" s="231"/>
      <c r="GFY838" s="231"/>
      <c r="GFZ838" s="231"/>
      <c r="GGA838" s="231"/>
      <c r="GGB838" s="231"/>
      <c r="GGC838" s="231"/>
      <c r="GGD838" s="231"/>
      <c r="GGE838" s="231"/>
      <c r="GGF838" s="231"/>
      <c r="GGG838" s="231"/>
      <c r="GGH838" s="231"/>
      <c r="GGI838" s="231"/>
      <c r="GGJ838" s="231"/>
      <c r="GGK838" s="231"/>
      <c r="GGL838" s="231"/>
      <c r="GGM838" s="231"/>
      <c r="GGN838" s="231"/>
      <c r="GGO838" s="231"/>
      <c r="GGP838" s="231"/>
      <c r="GGQ838" s="231"/>
      <c r="GGR838" s="231"/>
      <c r="GGS838" s="231"/>
      <c r="GGT838" s="231"/>
      <c r="GGU838" s="231"/>
      <c r="GGV838" s="231"/>
      <c r="GGW838" s="231"/>
      <c r="GGX838" s="231"/>
      <c r="GGY838" s="231"/>
      <c r="GGZ838" s="231"/>
      <c r="GHA838" s="231"/>
      <c r="GHB838" s="231"/>
      <c r="GHC838" s="231"/>
      <c r="GHD838" s="231"/>
      <c r="GHE838" s="231"/>
      <c r="GHF838" s="231"/>
      <c r="GHG838" s="231"/>
      <c r="GHH838" s="231"/>
      <c r="GHI838" s="231"/>
      <c r="GHJ838" s="231"/>
      <c r="GHK838" s="231"/>
      <c r="GHL838" s="231"/>
      <c r="GHM838" s="231"/>
      <c r="GHN838" s="231"/>
      <c r="GHO838" s="231"/>
      <c r="GHP838" s="231"/>
      <c r="GHQ838" s="231"/>
      <c r="GHR838" s="231"/>
      <c r="GHS838" s="231"/>
      <c r="GHT838" s="231"/>
      <c r="GHU838" s="231"/>
      <c r="GHV838" s="231"/>
      <c r="GHW838" s="231"/>
      <c r="GHX838" s="231"/>
      <c r="GHY838" s="231"/>
      <c r="GHZ838" s="231"/>
      <c r="GIA838" s="231"/>
      <c r="GIB838" s="231"/>
      <c r="GIC838" s="231"/>
      <c r="GID838" s="231"/>
      <c r="GIE838" s="231"/>
      <c r="GIF838" s="231"/>
      <c r="GIG838" s="231"/>
      <c r="GIH838" s="231"/>
      <c r="GII838" s="231"/>
      <c r="GIJ838" s="231"/>
      <c r="GIK838" s="231"/>
      <c r="GIL838" s="231"/>
      <c r="GIM838" s="231"/>
      <c r="GIN838" s="231"/>
      <c r="GIO838" s="231"/>
      <c r="GIP838" s="231"/>
      <c r="GIQ838" s="231"/>
      <c r="GIR838" s="231"/>
      <c r="GIS838" s="231"/>
      <c r="GIT838" s="231"/>
      <c r="GIU838" s="231"/>
      <c r="GIV838" s="231"/>
      <c r="GIW838" s="231"/>
      <c r="GIX838" s="231"/>
      <c r="GIY838" s="231"/>
      <c r="GIZ838" s="231"/>
      <c r="GJA838" s="231"/>
      <c r="GJB838" s="231"/>
      <c r="GJC838" s="231"/>
      <c r="GJD838" s="231"/>
      <c r="GJE838" s="231"/>
      <c r="GJF838" s="231"/>
      <c r="GJG838" s="231"/>
      <c r="GJH838" s="231"/>
      <c r="GJI838" s="231"/>
      <c r="GJJ838" s="231"/>
      <c r="GJK838" s="231"/>
      <c r="GJL838" s="231"/>
      <c r="GJM838" s="231"/>
      <c r="GJN838" s="231"/>
      <c r="GJO838" s="231"/>
      <c r="GJP838" s="231"/>
      <c r="GJQ838" s="231"/>
      <c r="GJR838" s="231"/>
      <c r="GJS838" s="231"/>
      <c r="GJT838" s="231"/>
      <c r="GJU838" s="231"/>
      <c r="GJV838" s="231"/>
      <c r="GJW838" s="231"/>
      <c r="GJX838" s="231"/>
      <c r="GJY838" s="231"/>
      <c r="GJZ838" s="231"/>
      <c r="GKA838" s="231"/>
      <c r="GKB838" s="231"/>
      <c r="GKC838" s="231"/>
      <c r="GKD838" s="231"/>
      <c r="GKE838" s="231"/>
      <c r="GKF838" s="231"/>
      <c r="GKG838" s="231"/>
      <c r="GKH838" s="231"/>
      <c r="GKI838" s="231"/>
      <c r="GKJ838" s="231"/>
      <c r="GKK838" s="231"/>
      <c r="GKL838" s="231"/>
      <c r="GKM838" s="231"/>
      <c r="GKN838" s="231"/>
      <c r="GKO838" s="231"/>
      <c r="GKP838" s="231"/>
      <c r="GKQ838" s="231"/>
      <c r="GKR838" s="231"/>
      <c r="GKS838" s="231"/>
      <c r="GKT838" s="231"/>
      <c r="GKU838" s="231"/>
      <c r="GKV838" s="231"/>
      <c r="GKW838" s="231"/>
      <c r="GKX838" s="231"/>
      <c r="GKY838" s="231"/>
      <c r="GKZ838" s="231"/>
      <c r="GLA838" s="231"/>
      <c r="GLB838" s="231"/>
      <c r="GLC838" s="231"/>
      <c r="GLD838" s="231"/>
      <c r="GLE838" s="231"/>
      <c r="GLF838" s="231"/>
      <c r="GLG838" s="231"/>
      <c r="GLH838" s="231"/>
      <c r="GLI838" s="231"/>
      <c r="GLJ838" s="231"/>
      <c r="GLK838" s="231"/>
      <c r="GLL838" s="231"/>
      <c r="GLM838" s="231"/>
      <c r="GLN838" s="231"/>
      <c r="GLO838" s="231"/>
      <c r="GLP838" s="231"/>
      <c r="GLQ838" s="231"/>
      <c r="GLR838" s="231"/>
      <c r="GLS838" s="231"/>
      <c r="GLT838" s="231"/>
      <c r="GLU838" s="231"/>
      <c r="GLV838" s="231"/>
      <c r="GLW838" s="231"/>
      <c r="GLX838" s="231"/>
      <c r="GLY838" s="231"/>
      <c r="GLZ838" s="231"/>
      <c r="GMA838" s="231"/>
      <c r="GMB838" s="231"/>
      <c r="GMC838" s="231"/>
      <c r="GMD838" s="231"/>
      <c r="GME838" s="231"/>
      <c r="GMF838" s="231"/>
      <c r="GMG838" s="231"/>
      <c r="GMH838" s="231"/>
      <c r="GMI838" s="231"/>
      <c r="GMJ838" s="231"/>
      <c r="GMK838" s="231"/>
      <c r="GML838" s="231"/>
      <c r="GMM838" s="231"/>
      <c r="GMN838" s="231"/>
      <c r="GMO838" s="231"/>
      <c r="GMP838" s="231"/>
      <c r="GMQ838" s="231"/>
      <c r="GMR838" s="231"/>
      <c r="GMS838" s="231"/>
      <c r="GMT838" s="231"/>
      <c r="GMU838" s="231"/>
      <c r="GMV838" s="231"/>
      <c r="GMW838" s="231"/>
      <c r="GMX838" s="231"/>
      <c r="GMY838" s="231"/>
      <c r="GMZ838" s="231"/>
      <c r="GNA838" s="231"/>
      <c r="GNB838" s="231"/>
      <c r="GNC838" s="231"/>
      <c r="GND838" s="231"/>
      <c r="GNE838" s="231"/>
      <c r="GNF838" s="231"/>
      <c r="GNG838" s="231"/>
      <c r="GNH838" s="231"/>
      <c r="GNI838" s="231"/>
      <c r="GNJ838" s="231"/>
      <c r="GNK838" s="231"/>
      <c r="GNL838" s="231"/>
      <c r="GNM838" s="231"/>
      <c r="GNN838" s="231"/>
      <c r="GNO838" s="231"/>
      <c r="GNP838" s="231"/>
      <c r="GNQ838" s="231"/>
      <c r="GNR838" s="231"/>
      <c r="GNS838" s="231"/>
      <c r="GNT838" s="231"/>
      <c r="GNU838" s="231"/>
      <c r="GNV838" s="231"/>
      <c r="GNW838" s="231"/>
      <c r="GNX838" s="231"/>
      <c r="GNY838" s="231"/>
      <c r="GNZ838" s="231"/>
      <c r="GOA838" s="231"/>
      <c r="GOB838" s="231"/>
      <c r="GOC838" s="231"/>
      <c r="GOD838" s="231"/>
      <c r="GOE838" s="231"/>
      <c r="GOF838" s="231"/>
      <c r="GOG838" s="231"/>
      <c r="GOH838" s="231"/>
      <c r="GOI838" s="231"/>
      <c r="GOJ838" s="231"/>
      <c r="GOK838" s="231"/>
      <c r="GOL838" s="231"/>
      <c r="GOM838" s="231"/>
      <c r="GON838" s="231"/>
      <c r="GOO838" s="231"/>
      <c r="GOP838" s="231"/>
      <c r="GOQ838" s="231"/>
      <c r="GOR838" s="231"/>
      <c r="GOS838" s="231"/>
      <c r="GOT838" s="231"/>
      <c r="GOU838" s="231"/>
      <c r="GOV838" s="231"/>
      <c r="GOW838" s="231"/>
      <c r="GOX838" s="231"/>
      <c r="GOY838" s="231"/>
      <c r="GOZ838" s="231"/>
      <c r="GPA838" s="231"/>
      <c r="GPB838" s="231"/>
      <c r="GPC838" s="231"/>
      <c r="GPD838" s="231"/>
      <c r="GPE838" s="231"/>
      <c r="GPF838" s="231"/>
      <c r="GPG838" s="231"/>
      <c r="GPH838" s="231"/>
      <c r="GPI838" s="231"/>
      <c r="GPJ838" s="231"/>
      <c r="GPK838" s="231"/>
      <c r="GPL838" s="231"/>
      <c r="GPM838" s="231"/>
      <c r="GPN838" s="231"/>
      <c r="GPO838" s="231"/>
      <c r="GPP838" s="231"/>
      <c r="GPQ838" s="231"/>
      <c r="GPR838" s="231"/>
      <c r="GPS838" s="231"/>
      <c r="GPT838" s="231"/>
      <c r="GPU838" s="231"/>
      <c r="GPV838" s="231"/>
      <c r="GPW838" s="231"/>
      <c r="GPX838" s="231"/>
      <c r="GPY838" s="231"/>
      <c r="GPZ838" s="231"/>
      <c r="GQA838" s="231"/>
      <c r="GQB838" s="231"/>
      <c r="GQC838" s="231"/>
      <c r="GQD838" s="231"/>
      <c r="GQE838" s="231"/>
      <c r="GQF838" s="231"/>
      <c r="GQG838" s="231"/>
      <c r="GQH838" s="231"/>
      <c r="GQI838" s="231"/>
      <c r="GQJ838" s="231"/>
      <c r="GQK838" s="231"/>
      <c r="GQL838" s="231"/>
      <c r="GQM838" s="231"/>
      <c r="GQN838" s="231"/>
      <c r="GQO838" s="231"/>
      <c r="GQP838" s="231"/>
      <c r="GQQ838" s="231"/>
      <c r="GQR838" s="231"/>
      <c r="GQS838" s="231"/>
      <c r="GQT838" s="231"/>
      <c r="GQU838" s="231"/>
      <c r="GQV838" s="231"/>
      <c r="GQW838" s="231"/>
      <c r="GQX838" s="231"/>
      <c r="GQY838" s="231"/>
      <c r="GQZ838" s="231"/>
      <c r="GRA838" s="231"/>
      <c r="GRB838" s="231"/>
      <c r="GRC838" s="231"/>
      <c r="GRD838" s="231"/>
      <c r="GRE838" s="231"/>
      <c r="GRF838" s="231"/>
      <c r="GRG838" s="231"/>
      <c r="GRH838" s="231"/>
      <c r="GRI838" s="231"/>
      <c r="GRJ838" s="231"/>
      <c r="GRK838" s="231"/>
      <c r="GRL838" s="231"/>
      <c r="GRM838" s="231"/>
      <c r="GRN838" s="231"/>
      <c r="GRO838" s="231"/>
      <c r="GRP838" s="231"/>
      <c r="GRQ838" s="231"/>
      <c r="GRR838" s="231"/>
      <c r="GRS838" s="231"/>
      <c r="GRT838" s="231"/>
      <c r="GRU838" s="231"/>
      <c r="GRV838" s="231"/>
      <c r="GRW838" s="231"/>
      <c r="GRX838" s="231"/>
      <c r="GRY838" s="231"/>
      <c r="GRZ838" s="231"/>
      <c r="GSA838" s="231"/>
      <c r="GSB838" s="231"/>
      <c r="GSC838" s="231"/>
      <c r="GSD838" s="231"/>
      <c r="GSE838" s="231"/>
      <c r="GSF838" s="231"/>
      <c r="GSG838" s="231"/>
      <c r="GSH838" s="231"/>
      <c r="GSI838" s="231"/>
      <c r="GSJ838" s="231"/>
      <c r="GSK838" s="231"/>
      <c r="GSL838" s="231"/>
      <c r="GSM838" s="231"/>
      <c r="GSN838" s="231"/>
      <c r="GSO838" s="231"/>
      <c r="GSP838" s="231"/>
      <c r="GSQ838" s="231"/>
      <c r="GSR838" s="231"/>
      <c r="GSS838" s="231"/>
      <c r="GST838" s="231"/>
      <c r="GSU838" s="231"/>
      <c r="GSV838" s="231"/>
      <c r="GSW838" s="231"/>
      <c r="GSX838" s="231"/>
      <c r="GSY838" s="231"/>
      <c r="GSZ838" s="231"/>
      <c r="GTA838" s="231"/>
      <c r="GTB838" s="231"/>
      <c r="GTC838" s="231"/>
      <c r="GTD838" s="231"/>
      <c r="GTE838" s="231"/>
      <c r="GTF838" s="231"/>
      <c r="GTG838" s="231"/>
      <c r="GTH838" s="231"/>
      <c r="GTI838" s="231"/>
      <c r="GTJ838" s="231"/>
      <c r="GTK838" s="231"/>
      <c r="GTL838" s="231"/>
      <c r="GTM838" s="231"/>
      <c r="GTN838" s="231"/>
      <c r="GTO838" s="231"/>
      <c r="GTP838" s="231"/>
      <c r="GTQ838" s="231"/>
      <c r="GTR838" s="231"/>
      <c r="GTS838" s="231"/>
      <c r="GTT838" s="231"/>
      <c r="GTU838" s="231"/>
      <c r="GTV838" s="231"/>
      <c r="GTW838" s="231"/>
      <c r="GTX838" s="231"/>
      <c r="GTY838" s="231"/>
      <c r="GTZ838" s="231"/>
      <c r="GUA838" s="231"/>
      <c r="GUB838" s="231"/>
      <c r="GUC838" s="231"/>
      <c r="GUD838" s="231"/>
      <c r="GUE838" s="231"/>
      <c r="GUF838" s="231"/>
      <c r="GUG838" s="231"/>
      <c r="GUH838" s="231"/>
      <c r="GUI838" s="231"/>
      <c r="GUJ838" s="231"/>
      <c r="GUK838" s="231"/>
      <c r="GUL838" s="231"/>
      <c r="GUM838" s="231"/>
      <c r="GUN838" s="231"/>
      <c r="GUO838" s="231"/>
      <c r="GUP838" s="231"/>
      <c r="GUQ838" s="231"/>
      <c r="GUR838" s="231"/>
      <c r="GUS838" s="231"/>
      <c r="GUT838" s="231"/>
      <c r="GUU838" s="231"/>
      <c r="GUV838" s="231"/>
      <c r="GUW838" s="231"/>
      <c r="GUX838" s="231"/>
      <c r="GUY838" s="231"/>
      <c r="GUZ838" s="231"/>
      <c r="GVA838" s="231"/>
      <c r="GVB838" s="231"/>
      <c r="GVC838" s="231"/>
      <c r="GVD838" s="231"/>
      <c r="GVE838" s="231"/>
      <c r="GVF838" s="231"/>
      <c r="GVG838" s="231"/>
      <c r="GVH838" s="231"/>
      <c r="GVI838" s="231"/>
      <c r="GVJ838" s="231"/>
      <c r="GVK838" s="231"/>
      <c r="GVL838" s="231"/>
      <c r="GVM838" s="231"/>
      <c r="GVN838" s="231"/>
      <c r="GVO838" s="231"/>
      <c r="GVP838" s="231"/>
      <c r="GVQ838" s="231"/>
      <c r="GVR838" s="231"/>
      <c r="GVS838" s="231"/>
      <c r="GVT838" s="231"/>
      <c r="GVU838" s="231"/>
      <c r="GVV838" s="231"/>
      <c r="GVW838" s="231"/>
      <c r="GVX838" s="231"/>
      <c r="GVY838" s="231"/>
      <c r="GVZ838" s="231"/>
      <c r="GWA838" s="231"/>
      <c r="GWB838" s="231"/>
      <c r="GWC838" s="231"/>
      <c r="GWD838" s="231"/>
      <c r="GWE838" s="231"/>
      <c r="GWF838" s="231"/>
      <c r="GWG838" s="231"/>
      <c r="GWH838" s="231"/>
      <c r="GWI838" s="231"/>
      <c r="GWJ838" s="231"/>
      <c r="GWK838" s="231"/>
      <c r="GWL838" s="231"/>
      <c r="GWM838" s="231"/>
      <c r="GWN838" s="231"/>
      <c r="GWO838" s="231"/>
      <c r="GWP838" s="231"/>
      <c r="GWQ838" s="231"/>
      <c r="GWR838" s="231"/>
      <c r="GWS838" s="231"/>
      <c r="GWT838" s="231"/>
      <c r="GWU838" s="231"/>
      <c r="GWV838" s="231"/>
      <c r="GWW838" s="231"/>
      <c r="GWX838" s="231"/>
      <c r="GWY838" s="231"/>
      <c r="GWZ838" s="231"/>
      <c r="GXA838" s="231"/>
      <c r="GXB838" s="231"/>
      <c r="GXC838" s="231"/>
      <c r="GXD838" s="231"/>
      <c r="GXE838" s="231"/>
      <c r="GXF838" s="231"/>
      <c r="GXG838" s="231"/>
      <c r="GXH838" s="231"/>
      <c r="GXI838" s="231"/>
      <c r="GXJ838" s="231"/>
      <c r="GXK838" s="231"/>
      <c r="GXL838" s="231"/>
      <c r="GXM838" s="231"/>
      <c r="GXN838" s="231"/>
      <c r="GXO838" s="231"/>
      <c r="GXP838" s="231"/>
      <c r="GXQ838" s="231"/>
      <c r="GXR838" s="231"/>
      <c r="GXS838" s="231"/>
      <c r="GXT838" s="231"/>
      <c r="GXU838" s="231"/>
      <c r="GXV838" s="231"/>
      <c r="GXW838" s="231"/>
      <c r="GXX838" s="231"/>
      <c r="GXY838" s="231"/>
      <c r="GXZ838" s="231"/>
      <c r="GYA838" s="231"/>
      <c r="GYB838" s="231"/>
      <c r="GYC838" s="231"/>
      <c r="GYD838" s="231"/>
      <c r="GYE838" s="231"/>
      <c r="GYF838" s="231"/>
      <c r="GYG838" s="231"/>
      <c r="GYH838" s="231"/>
      <c r="GYI838" s="231"/>
      <c r="GYJ838" s="231"/>
      <c r="GYK838" s="231"/>
      <c r="GYL838" s="231"/>
      <c r="GYM838" s="231"/>
      <c r="GYN838" s="231"/>
      <c r="GYO838" s="231"/>
      <c r="GYP838" s="231"/>
      <c r="GYQ838" s="231"/>
      <c r="GYR838" s="231"/>
      <c r="GYS838" s="231"/>
      <c r="GYT838" s="231"/>
      <c r="GYU838" s="231"/>
      <c r="GYV838" s="231"/>
      <c r="GYW838" s="231"/>
      <c r="GYX838" s="231"/>
      <c r="GYY838" s="231"/>
      <c r="GYZ838" s="231"/>
      <c r="GZA838" s="231"/>
      <c r="GZB838" s="231"/>
      <c r="GZC838" s="231"/>
      <c r="GZD838" s="231"/>
      <c r="GZE838" s="231"/>
      <c r="GZF838" s="231"/>
      <c r="GZG838" s="231"/>
      <c r="GZH838" s="231"/>
      <c r="GZI838" s="231"/>
      <c r="GZJ838" s="231"/>
      <c r="GZK838" s="231"/>
      <c r="GZL838" s="231"/>
      <c r="GZM838" s="231"/>
      <c r="GZN838" s="231"/>
      <c r="GZO838" s="231"/>
      <c r="GZP838" s="231"/>
      <c r="GZQ838" s="231"/>
      <c r="GZR838" s="231"/>
      <c r="GZS838" s="231"/>
      <c r="GZT838" s="231"/>
      <c r="GZU838" s="231"/>
      <c r="GZV838" s="231"/>
      <c r="GZW838" s="231"/>
      <c r="GZX838" s="231"/>
      <c r="GZY838" s="231"/>
      <c r="GZZ838" s="231"/>
      <c r="HAA838" s="231"/>
      <c r="HAB838" s="231"/>
      <c r="HAC838" s="231"/>
      <c r="HAD838" s="231"/>
      <c r="HAE838" s="231"/>
      <c r="HAF838" s="231"/>
      <c r="HAG838" s="231"/>
      <c r="HAH838" s="231"/>
      <c r="HAI838" s="231"/>
      <c r="HAJ838" s="231"/>
      <c r="HAK838" s="231"/>
      <c r="HAL838" s="231"/>
      <c r="HAM838" s="231"/>
      <c r="HAN838" s="231"/>
      <c r="HAO838" s="231"/>
      <c r="HAP838" s="231"/>
      <c r="HAQ838" s="231"/>
      <c r="HAR838" s="231"/>
      <c r="HAS838" s="231"/>
      <c r="HAT838" s="231"/>
      <c r="HAU838" s="231"/>
      <c r="HAV838" s="231"/>
      <c r="HAW838" s="231"/>
      <c r="HAX838" s="231"/>
      <c r="HAY838" s="231"/>
      <c r="HAZ838" s="231"/>
      <c r="HBA838" s="231"/>
      <c r="HBB838" s="231"/>
      <c r="HBC838" s="231"/>
      <c r="HBD838" s="231"/>
      <c r="HBE838" s="231"/>
      <c r="HBF838" s="231"/>
      <c r="HBG838" s="231"/>
      <c r="HBH838" s="231"/>
      <c r="HBI838" s="231"/>
      <c r="HBJ838" s="231"/>
      <c r="HBK838" s="231"/>
      <c r="HBL838" s="231"/>
      <c r="HBM838" s="231"/>
      <c r="HBN838" s="231"/>
      <c r="HBO838" s="231"/>
      <c r="HBP838" s="231"/>
      <c r="HBQ838" s="231"/>
      <c r="HBR838" s="231"/>
      <c r="HBS838" s="231"/>
      <c r="HBT838" s="231"/>
      <c r="HBU838" s="231"/>
      <c r="HBV838" s="231"/>
      <c r="HBW838" s="231"/>
      <c r="HBX838" s="231"/>
      <c r="HBY838" s="231"/>
      <c r="HBZ838" s="231"/>
      <c r="HCA838" s="231"/>
      <c r="HCB838" s="231"/>
      <c r="HCC838" s="231"/>
      <c r="HCD838" s="231"/>
      <c r="HCE838" s="231"/>
      <c r="HCF838" s="231"/>
      <c r="HCG838" s="231"/>
      <c r="HCH838" s="231"/>
      <c r="HCI838" s="231"/>
      <c r="HCJ838" s="231"/>
      <c r="HCK838" s="231"/>
      <c r="HCL838" s="231"/>
      <c r="HCM838" s="231"/>
      <c r="HCN838" s="231"/>
      <c r="HCO838" s="231"/>
      <c r="HCP838" s="231"/>
      <c r="HCQ838" s="231"/>
      <c r="HCR838" s="231"/>
      <c r="HCS838" s="231"/>
      <c r="HCT838" s="231"/>
      <c r="HCU838" s="231"/>
      <c r="HCV838" s="231"/>
      <c r="HCW838" s="231"/>
      <c r="HCX838" s="231"/>
      <c r="HCY838" s="231"/>
      <c r="HCZ838" s="231"/>
      <c r="HDA838" s="231"/>
      <c r="HDB838" s="231"/>
      <c r="HDC838" s="231"/>
      <c r="HDD838" s="231"/>
      <c r="HDE838" s="231"/>
      <c r="HDF838" s="231"/>
      <c r="HDG838" s="231"/>
      <c r="HDH838" s="231"/>
      <c r="HDI838" s="231"/>
      <c r="HDJ838" s="231"/>
      <c r="HDK838" s="231"/>
      <c r="HDL838" s="231"/>
      <c r="HDM838" s="231"/>
      <c r="HDN838" s="231"/>
      <c r="HDO838" s="231"/>
      <c r="HDP838" s="231"/>
      <c r="HDQ838" s="231"/>
      <c r="HDR838" s="231"/>
      <c r="HDS838" s="231"/>
      <c r="HDT838" s="231"/>
      <c r="HDU838" s="231"/>
      <c r="HDV838" s="231"/>
      <c r="HDW838" s="231"/>
      <c r="HDX838" s="231"/>
      <c r="HDY838" s="231"/>
      <c r="HDZ838" s="231"/>
      <c r="HEA838" s="231"/>
      <c r="HEB838" s="231"/>
      <c r="HEC838" s="231"/>
      <c r="HED838" s="231"/>
      <c r="HEE838" s="231"/>
      <c r="HEF838" s="231"/>
      <c r="HEG838" s="231"/>
      <c r="HEH838" s="231"/>
      <c r="HEI838" s="231"/>
      <c r="HEJ838" s="231"/>
      <c r="HEK838" s="231"/>
      <c r="HEL838" s="231"/>
      <c r="HEM838" s="231"/>
      <c r="HEN838" s="231"/>
      <c r="HEO838" s="231"/>
      <c r="HEP838" s="231"/>
      <c r="HEQ838" s="231"/>
      <c r="HER838" s="231"/>
      <c r="HES838" s="231"/>
      <c r="HET838" s="231"/>
      <c r="HEU838" s="231"/>
      <c r="HEV838" s="231"/>
      <c r="HEW838" s="231"/>
      <c r="HEX838" s="231"/>
      <c r="HEY838" s="231"/>
      <c r="HEZ838" s="231"/>
      <c r="HFA838" s="231"/>
      <c r="HFB838" s="231"/>
      <c r="HFC838" s="231"/>
      <c r="HFD838" s="231"/>
      <c r="HFE838" s="231"/>
      <c r="HFF838" s="231"/>
      <c r="HFG838" s="231"/>
      <c r="HFH838" s="231"/>
      <c r="HFI838" s="231"/>
      <c r="HFJ838" s="231"/>
      <c r="HFK838" s="231"/>
      <c r="HFL838" s="231"/>
      <c r="HFM838" s="231"/>
      <c r="HFN838" s="231"/>
      <c r="HFO838" s="231"/>
      <c r="HFP838" s="231"/>
      <c r="HFQ838" s="231"/>
      <c r="HFR838" s="231"/>
      <c r="HFS838" s="231"/>
      <c r="HFT838" s="231"/>
      <c r="HFU838" s="231"/>
      <c r="HFV838" s="231"/>
      <c r="HFW838" s="231"/>
      <c r="HFX838" s="231"/>
      <c r="HFY838" s="231"/>
      <c r="HFZ838" s="231"/>
      <c r="HGA838" s="231"/>
      <c r="HGB838" s="231"/>
      <c r="HGC838" s="231"/>
      <c r="HGD838" s="231"/>
      <c r="HGE838" s="231"/>
      <c r="HGF838" s="231"/>
      <c r="HGG838" s="231"/>
      <c r="HGH838" s="231"/>
      <c r="HGI838" s="231"/>
      <c r="HGJ838" s="231"/>
      <c r="HGK838" s="231"/>
      <c r="HGL838" s="231"/>
      <c r="HGM838" s="231"/>
      <c r="HGN838" s="231"/>
      <c r="HGO838" s="231"/>
      <c r="HGP838" s="231"/>
      <c r="HGQ838" s="231"/>
      <c r="HGR838" s="231"/>
      <c r="HGS838" s="231"/>
      <c r="HGT838" s="231"/>
      <c r="HGU838" s="231"/>
      <c r="HGV838" s="231"/>
      <c r="HGW838" s="231"/>
      <c r="HGX838" s="231"/>
      <c r="HGY838" s="231"/>
      <c r="HGZ838" s="231"/>
      <c r="HHA838" s="231"/>
      <c r="HHB838" s="231"/>
      <c r="HHC838" s="231"/>
      <c r="HHD838" s="231"/>
      <c r="HHE838" s="231"/>
      <c r="HHF838" s="231"/>
      <c r="HHG838" s="231"/>
      <c r="HHH838" s="231"/>
      <c r="HHI838" s="231"/>
      <c r="HHJ838" s="231"/>
      <c r="HHK838" s="231"/>
      <c r="HHL838" s="231"/>
      <c r="HHM838" s="231"/>
      <c r="HHN838" s="231"/>
      <c r="HHO838" s="231"/>
      <c r="HHP838" s="231"/>
      <c r="HHQ838" s="231"/>
      <c r="HHR838" s="231"/>
      <c r="HHS838" s="231"/>
      <c r="HHT838" s="231"/>
      <c r="HHU838" s="231"/>
      <c r="HHV838" s="231"/>
      <c r="HHW838" s="231"/>
      <c r="HHX838" s="231"/>
      <c r="HHY838" s="231"/>
      <c r="HHZ838" s="231"/>
      <c r="HIA838" s="231"/>
      <c r="HIB838" s="231"/>
      <c r="HIC838" s="231"/>
      <c r="HID838" s="231"/>
      <c r="HIE838" s="231"/>
      <c r="HIF838" s="231"/>
      <c r="HIG838" s="231"/>
      <c r="HIH838" s="231"/>
      <c r="HII838" s="231"/>
      <c r="HIJ838" s="231"/>
      <c r="HIK838" s="231"/>
      <c r="HIL838" s="231"/>
      <c r="HIM838" s="231"/>
      <c r="HIN838" s="231"/>
      <c r="HIO838" s="231"/>
      <c r="HIP838" s="231"/>
      <c r="HIQ838" s="231"/>
      <c r="HIR838" s="231"/>
      <c r="HIS838" s="231"/>
      <c r="HIT838" s="231"/>
      <c r="HIU838" s="231"/>
      <c r="HIV838" s="231"/>
      <c r="HIW838" s="231"/>
      <c r="HIX838" s="231"/>
      <c r="HIY838" s="231"/>
      <c r="HIZ838" s="231"/>
      <c r="HJA838" s="231"/>
      <c r="HJB838" s="231"/>
      <c r="HJC838" s="231"/>
      <c r="HJD838" s="231"/>
      <c r="HJE838" s="231"/>
      <c r="HJF838" s="231"/>
      <c r="HJG838" s="231"/>
      <c r="HJH838" s="231"/>
      <c r="HJI838" s="231"/>
      <c r="HJJ838" s="231"/>
      <c r="HJK838" s="231"/>
      <c r="HJL838" s="231"/>
      <c r="HJM838" s="231"/>
      <c r="HJN838" s="231"/>
      <c r="HJO838" s="231"/>
      <c r="HJP838" s="231"/>
      <c r="HJQ838" s="231"/>
      <c r="HJR838" s="231"/>
      <c r="HJS838" s="231"/>
      <c r="HJT838" s="231"/>
      <c r="HJU838" s="231"/>
      <c r="HJV838" s="231"/>
      <c r="HJW838" s="231"/>
      <c r="HJX838" s="231"/>
      <c r="HJY838" s="231"/>
      <c r="HJZ838" s="231"/>
      <c r="HKA838" s="231"/>
      <c r="HKB838" s="231"/>
      <c r="HKC838" s="231"/>
      <c r="HKD838" s="231"/>
      <c r="HKE838" s="231"/>
      <c r="HKF838" s="231"/>
      <c r="HKG838" s="231"/>
      <c r="HKH838" s="231"/>
      <c r="HKI838" s="231"/>
      <c r="HKJ838" s="231"/>
      <c r="HKK838" s="231"/>
      <c r="HKL838" s="231"/>
      <c r="HKM838" s="231"/>
      <c r="HKN838" s="231"/>
      <c r="HKO838" s="231"/>
      <c r="HKP838" s="231"/>
      <c r="HKQ838" s="231"/>
      <c r="HKR838" s="231"/>
      <c r="HKS838" s="231"/>
      <c r="HKT838" s="231"/>
      <c r="HKU838" s="231"/>
      <c r="HKV838" s="231"/>
      <c r="HKW838" s="231"/>
      <c r="HKX838" s="231"/>
      <c r="HKY838" s="231"/>
      <c r="HKZ838" s="231"/>
      <c r="HLA838" s="231"/>
      <c r="HLB838" s="231"/>
      <c r="HLC838" s="231"/>
      <c r="HLD838" s="231"/>
      <c r="HLE838" s="231"/>
      <c r="HLF838" s="231"/>
      <c r="HLG838" s="231"/>
      <c r="HLH838" s="231"/>
      <c r="HLI838" s="231"/>
      <c r="HLJ838" s="231"/>
      <c r="HLK838" s="231"/>
      <c r="HLL838" s="231"/>
      <c r="HLM838" s="231"/>
      <c r="HLN838" s="231"/>
      <c r="HLO838" s="231"/>
      <c r="HLP838" s="231"/>
      <c r="HLQ838" s="231"/>
      <c r="HLR838" s="231"/>
      <c r="HLS838" s="231"/>
      <c r="HLT838" s="231"/>
      <c r="HLU838" s="231"/>
      <c r="HLV838" s="231"/>
      <c r="HLW838" s="231"/>
      <c r="HLX838" s="231"/>
      <c r="HLY838" s="231"/>
      <c r="HLZ838" s="231"/>
      <c r="HMA838" s="231"/>
      <c r="HMB838" s="231"/>
      <c r="HMC838" s="231"/>
      <c r="HMD838" s="231"/>
      <c r="HME838" s="231"/>
      <c r="HMF838" s="231"/>
      <c r="HMG838" s="231"/>
      <c r="HMH838" s="231"/>
      <c r="HMI838" s="231"/>
      <c r="HMJ838" s="231"/>
      <c r="HMK838" s="231"/>
      <c r="HML838" s="231"/>
      <c r="HMM838" s="231"/>
      <c r="HMN838" s="231"/>
      <c r="HMO838" s="231"/>
      <c r="HMP838" s="231"/>
      <c r="HMQ838" s="231"/>
      <c r="HMR838" s="231"/>
      <c r="HMS838" s="231"/>
      <c r="HMT838" s="231"/>
      <c r="HMU838" s="231"/>
      <c r="HMV838" s="231"/>
      <c r="HMW838" s="231"/>
      <c r="HMX838" s="231"/>
      <c r="HMY838" s="231"/>
      <c r="HMZ838" s="231"/>
      <c r="HNA838" s="231"/>
      <c r="HNB838" s="231"/>
      <c r="HNC838" s="231"/>
      <c r="HND838" s="231"/>
      <c r="HNE838" s="231"/>
      <c r="HNF838" s="231"/>
      <c r="HNG838" s="231"/>
      <c r="HNH838" s="231"/>
      <c r="HNI838" s="231"/>
      <c r="HNJ838" s="231"/>
      <c r="HNK838" s="231"/>
      <c r="HNL838" s="231"/>
      <c r="HNM838" s="231"/>
      <c r="HNN838" s="231"/>
      <c r="HNO838" s="231"/>
      <c r="HNP838" s="231"/>
      <c r="HNQ838" s="231"/>
      <c r="HNR838" s="231"/>
      <c r="HNS838" s="231"/>
      <c r="HNT838" s="231"/>
      <c r="HNU838" s="231"/>
      <c r="HNV838" s="231"/>
      <c r="HNW838" s="231"/>
      <c r="HNX838" s="231"/>
      <c r="HNY838" s="231"/>
      <c r="HNZ838" s="231"/>
      <c r="HOA838" s="231"/>
      <c r="HOB838" s="231"/>
      <c r="HOC838" s="231"/>
      <c r="HOD838" s="231"/>
      <c r="HOE838" s="231"/>
      <c r="HOF838" s="231"/>
      <c r="HOG838" s="231"/>
      <c r="HOH838" s="231"/>
      <c r="HOI838" s="231"/>
      <c r="HOJ838" s="231"/>
      <c r="HOK838" s="231"/>
      <c r="HOL838" s="231"/>
      <c r="HOM838" s="231"/>
      <c r="HON838" s="231"/>
      <c r="HOO838" s="231"/>
      <c r="HOP838" s="231"/>
      <c r="HOQ838" s="231"/>
      <c r="HOR838" s="231"/>
      <c r="HOS838" s="231"/>
      <c r="HOT838" s="231"/>
      <c r="HOU838" s="231"/>
      <c r="HOV838" s="231"/>
      <c r="HOW838" s="231"/>
      <c r="HOX838" s="231"/>
      <c r="HOY838" s="231"/>
      <c r="HOZ838" s="231"/>
      <c r="HPA838" s="231"/>
      <c r="HPB838" s="231"/>
      <c r="HPC838" s="231"/>
      <c r="HPD838" s="231"/>
      <c r="HPE838" s="231"/>
      <c r="HPF838" s="231"/>
      <c r="HPG838" s="231"/>
      <c r="HPH838" s="231"/>
      <c r="HPI838" s="231"/>
      <c r="HPJ838" s="231"/>
      <c r="HPK838" s="231"/>
      <c r="HPL838" s="231"/>
      <c r="HPM838" s="231"/>
      <c r="HPN838" s="231"/>
      <c r="HPO838" s="231"/>
      <c r="HPP838" s="231"/>
      <c r="HPQ838" s="231"/>
      <c r="HPR838" s="231"/>
      <c r="HPS838" s="231"/>
      <c r="HPT838" s="231"/>
      <c r="HPU838" s="231"/>
      <c r="HPV838" s="231"/>
      <c r="HPW838" s="231"/>
      <c r="HPX838" s="231"/>
      <c r="HPY838" s="231"/>
      <c r="HPZ838" s="231"/>
      <c r="HQA838" s="231"/>
      <c r="HQB838" s="231"/>
      <c r="HQC838" s="231"/>
      <c r="HQD838" s="231"/>
      <c r="HQE838" s="231"/>
      <c r="HQF838" s="231"/>
      <c r="HQG838" s="231"/>
      <c r="HQH838" s="231"/>
      <c r="HQI838" s="231"/>
      <c r="HQJ838" s="231"/>
      <c r="HQK838" s="231"/>
      <c r="HQL838" s="231"/>
      <c r="HQM838" s="231"/>
      <c r="HQN838" s="231"/>
      <c r="HQO838" s="231"/>
      <c r="HQP838" s="231"/>
      <c r="HQQ838" s="231"/>
      <c r="HQR838" s="231"/>
      <c r="HQS838" s="231"/>
      <c r="HQT838" s="231"/>
      <c r="HQU838" s="231"/>
      <c r="HQV838" s="231"/>
      <c r="HQW838" s="231"/>
      <c r="HQX838" s="231"/>
      <c r="HQY838" s="231"/>
      <c r="HQZ838" s="231"/>
      <c r="HRA838" s="231"/>
      <c r="HRB838" s="231"/>
      <c r="HRC838" s="231"/>
      <c r="HRD838" s="231"/>
      <c r="HRE838" s="231"/>
      <c r="HRF838" s="231"/>
      <c r="HRG838" s="231"/>
      <c r="HRH838" s="231"/>
      <c r="HRI838" s="231"/>
      <c r="HRJ838" s="231"/>
      <c r="HRK838" s="231"/>
      <c r="HRL838" s="231"/>
      <c r="HRM838" s="231"/>
      <c r="HRN838" s="231"/>
      <c r="HRO838" s="231"/>
      <c r="HRP838" s="231"/>
      <c r="HRQ838" s="231"/>
      <c r="HRR838" s="231"/>
      <c r="HRS838" s="231"/>
      <c r="HRT838" s="231"/>
      <c r="HRU838" s="231"/>
      <c r="HRV838" s="231"/>
      <c r="HRW838" s="231"/>
      <c r="HRX838" s="231"/>
      <c r="HRY838" s="231"/>
      <c r="HRZ838" s="231"/>
      <c r="HSA838" s="231"/>
      <c r="HSB838" s="231"/>
      <c r="HSC838" s="231"/>
      <c r="HSD838" s="231"/>
      <c r="HSE838" s="231"/>
      <c r="HSF838" s="231"/>
      <c r="HSG838" s="231"/>
      <c r="HSH838" s="231"/>
      <c r="HSI838" s="231"/>
      <c r="HSJ838" s="231"/>
      <c r="HSK838" s="231"/>
      <c r="HSL838" s="231"/>
      <c r="HSM838" s="231"/>
      <c r="HSN838" s="231"/>
      <c r="HSO838" s="231"/>
      <c r="HSP838" s="231"/>
      <c r="HSQ838" s="231"/>
      <c r="HSR838" s="231"/>
      <c r="HSS838" s="231"/>
      <c r="HST838" s="231"/>
      <c r="HSU838" s="231"/>
      <c r="HSV838" s="231"/>
      <c r="HSW838" s="231"/>
      <c r="HSX838" s="231"/>
      <c r="HSY838" s="231"/>
      <c r="HSZ838" s="231"/>
      <c r="HTA838" s="231"/>
      <c r="HTB838" s="231"/>
      <c r="HTC838" s="231"/>
      <c r="HTD838" s="231"/>
      <c r="HTE838" s="231"/>
      <c r="HTF838" s="231"/>
      <c r="HTG838" s="231"/>
      <c r="HTH838" s="231"/>
      <c r="HTI838" s="231"/>
      <c r="HTJ838" s="231"/>
      <c r="HTK838" s="231"/>
      <c r="HTL838" s="231"/>
      <c r="HTM838" s="231"/>
      <c r="HTN838" s="231"/>
      <c r="HTO838" s="231"/>
      <c r="HTP838" s="231"/>
      <c r="HTQ838" s="231"/>
      <c r="HTR838" s="231"/>
      <c r="HTS838" s="231"/>
      <c r="HTT838" s="231"/>
      <c r="HTU838" s="231"/>
      <c r="HTV838" s="231"/>
      <c r="HTW838" s="231"/>
      <c r="HTX838" s="231"/>
      <c r="HTY838" s="231"/>
      <c r="HTZ838" s="231"/>
      <c r="HUA838" s="231"/>
      <c r="HUB838" s="231"/>
      <c r="HUC838" s="231"/>
      <c r="HUD838" s="231"/>
      <c r="HUE838" s="231"/>
      <c r="HUF838" s="231"/>
      <c r="HUG838" s="231"/>
      <c r="HUH838" s="231"/>
      <c r="HUI838" s="231"/>
      <c r="HUJ838" s="231"/>
      <c r="HUK838" s="231"/>
      <c r="HUL838" s="231"/>
      <c r="HUM838" s="231"/>
      <c r="HUN838" s="231"/>
      <c r="HUO838" s="231"/>
      <c r="HUP838" s="231"/>
      <c r="HUQ838" s="231"/>
      <c r="HUR838" s="231"/>
      <c r="HUS838" s="231"/>
      <c r="HUT838" s="231"/>
      <c r="HUU838" s="231"/>
      <c r="HUV838" s="231"/>
      <c r="HUW838" s="231"/>
      <c r="HUX838" s="231"/>
      <c r="HUY838" s="231"/>
      <c r="HUZ838" s="231"/>
      <c r="HVA838" s="231"/>
      <c r="HVB838" s="231"/>
      <c r="HVC838" s="231"/>
      <c r="HVD838" s="231"/>
      <c r="HVE838" s="231"/>
      <c r="HVF838" s="231"/>
      <c r="HVG838" s="231"/>
      <c r="HVH838" s="231"/>
      <c r="HVI838" s="231"/>
      <c r="HVJ838" s="231"/>
      <c r="HVK838" s="231"/>
      <c r="HVL838" s="231"/>
      <c r="HVM838" s="231"/>
      <c r="HVN838" s="231"/>
      <c r="HVO838" s="231"/>
      <c r="HVP838" s="231"/>
      <c r="HVQ838" s="231"/>
      <c r="HVR838" s="231"/>
      <c r="HVS838" s="231"/>
      <c r="HVT838" s="231"/>
      <c r="HVU838" s="231"/>
      <c r="HVV838" s="231"/>
      <c r="HVW838" s="231"/>
      <c r="HVX838" s="231"/>
      <c r="HVY838" s="231"/>
      <c r="HVZ838" s="231"/>
      <c r="HWA838" s="231"/>
      <c r="HWB838" s="231"/>
      <c r="HWC838" s="231"/>
      <c r="HWD838" s="231"/>
      <c r="HWE838" s="231"/>
      <c r="HWF838" s="231"/>
      <c r="HWG838" s="231"/>
      <c r="HWH838" s="231"/>
      <c r="HWI838" s="231"/>
      <c r="HWJ838" s="231"/>
      <c r="HWK838" s="231"/>
      <c r="HWL838" s="231"/>
      <c r="HWM838" s="231"/>
      <c r="HWN838" s="231"/>
      <c r="HWO838" s="231"/>
      <c r="HWP838" s="231"/>
      <c r="HWQ838" s="231"/>
      <c r="HWR838" s="231"/>
      <c r="HWS838" s="231"/>
      <c r="HWT838" s="231"/>
      <c r="HWU838" s="231"/>
      <c r="HWV838" s="231"/>
      <c r="HWW838" s="231"/>
      <c r="HWX838" s="231"/>
      <c r="HWY838" s="231"/>
      <c r="HWZ838" s="231"/>
      <c r="HXA838" s="231"/>
      <c r="HXB838" s="231"/>
      <c r="HXC838" s="231"/>
      <c r="HXD838" s="231"/>
      <c r="HXE838" s="231"/>
      <c r="HXF838" s="231"/>
      <c r="HXG838" s="231"/>
      <c r="HXH838" s="231"/>
      <c r="HXI838" s="231"/>
      <c r="HXJ838" s="231"/>
      <c r="HXK838" s="231"/>
      <c r="HXL838" s="231"/>
      <c r="HXM838" s="231"/>
      <c r="HXN838" s="231"/>
      <c r="HXO838" s="231"/>
      <c r="HXP838" s="231"/>
      <c r="HXQ838" s="231"/>
      <c r="HXR838" s="231"/>
      <c r="HXS838" s="231"/>
      <c r="HXT838" s="231"/>
      <c r="HXU838" s="231"/>
      <c r="HXV838" s="231"/>
      <c r="HXW838" s="231"/>
      <c r="HXX838" s="231"/>
      <c r="HXY838" s="231"/>
      <c r="HXZ838" s="231"/>
      <c r="HYA838" s="231"/>
      <c r="HYB838" s="231"/>
      <c r="HYC838" s="231"/>
      <c r="HYD838" s="231"/>
      <c r="HYE838" s="231"/>
      <c r="HYF838" s="231"/>
      <c r="HYG838" s="231"/>
      <c r="HYH838" s="231"/>
      <c r="HYI838" s="231"/>
      <c r="HYJ838" s="231"/>
      <c r="HYK838" s="231"/>
      <c r="HYL838" s="231"/>
      <c r="HYM838" s="231"/>
      <c r="HYN838" s="231"/>
      <c r="HYO838" s="231"/>
      <c r="HYP838" s="231"/>
      <c r="HYQ838" s="231"/>
      <c r="HYR838" s="231"/>
      <c r="HYS838" s="231"/>
      <c r="HYT838" s="231"/>
      <c r="HYU838" s="231"/>
      <c r="HYV838" s="231"/>
      <c r="HYW838" s="231"/>
      <c r="HYX838" s="231"/>
      <c r="HYY838" s="231"/>
      <c r="HYZ838" s="231"/>
      <c r="HZA838" s="231"/>
      <c r="HZB838" s="231"/>
      <c r="HZC838" s="231"/>
      <c r="HZD838" s="231"/>
      <c r="HZE838" s="231"/>
      <c r="HZF838" s="231"/>
      <c r="HZG838" s="231"/>
      <c r="HZH838" s="231"/>
      <c r="HZI838" s="231"/>
      <c r="HZJ838" s="231"/>
      <c r="HZK838" s="231"/>
      <c r="HZL838" s="231"/>
      <c r="HZM838" s="231"/>
      <c r="HZN838" s="231"/>
      <c r="HZO838" s="231"/>
      <c r="HZP838" s="231"/>
      <c r="HZQ838" s="231"/>
      <c r="HZR838" s="231"/>
      <c r="HZS838" s="231"/>
      <c r="HZT838" s="231"/>
      <c r="HZU838" s="231"/>
      <c r="HZV838" s="231"/>
      <c r="HZW838" s="231"/>
      <c r="HZX838" s="231"/>
      <c r="HZY838" s="231"/>
      <c r="HZZ838" s="231"/>
      <c r="IAA838" s="231"/>
      <c r="IAB838" s="231"/>
      <c r="IAC838" s="231"/>
      <c r="IAD838" s="231"/>
      <c r="IAE838" s="231"/>
      <c r="IAF838" s="231"/>
      <c r="IAG838" s="231"/>
      <c r="IAH838" s="231"/>
      <c r="IAI838" s="231"/>
      <c r="IAJ838" s="231"/>
      <c r="IAK838" s="231"/>
      <c r="IAL838" s="231"/>
      <c r="IAM838" s="231"/>
      <c r="IAN838" s="231"/>
      <c r="IAO838" s="231"/>
      <c r="IAP838" s="231"/>
      <c r="IAQ838" s="231"/>
      <c r="IAR838" s="231"/>
      <c r="IAS838" s="231"/>
      <c r="IAT838" s="231"/>
      <c r="IAU838" s="231"/>
      <c r="IAV838" s="231"/>
      <c r="IAW838" s="231"/>
      <c r="IAX838" s="231"/>
      <c r="IAY838" s="231"/>
      <c r="IAZ838" s="231"/>
      <c r="IBA838" s="231"/>
      <c r="IBB838" s="231"/>
      <c r="IBC838" s="231"/>
      <c r="IBD838" s="231"/>
      <c r="IBE838" s="231"/>
      <c r="IBF838" s="231"/>
      <c r="IBG838" s="231"/>
      <c r="IBH838" s="231"/>
      <c r="IBI838" s="231"/>
      <c r="IBJ838" s="231"/>
      <c r="IBK838" s="231"/>
      <c r="IBL838" s="231"/>
      <c r="IBM838" s="231"/>
      <c r="IBN838" s="231"/>
      <c r="IBO838" s="231"/>
      <c r="IBP838" s="231"/>
      <c r="IBQ838" s="231"/>
      <c r="IBR838" s="231"/>
      <c r="IBS838" s="231"/>
      <c r="IBT838" s="231"/>
      <c r="IBU838" s="231"/>
      <c r="IBV838" s="231"/>
      <c r="IBW838" s="231"/>
      <c r="IBX838" s="231"/>
      <c r="IBY838" s="231"/>
      <c r="IBZ838" s="231"/>
      <c r="ICA838" s="231"/>
      <c r="ICB838" s="231"/>
      <c r="ICC838" s="231"/>
      <c r="ICD838" s="231"/>
      <c r="ICE838" s="231"/>
      <c r="ICF838" s="231"/>
      <c r="ICG838" s="231"/>
      <c r="ICH838" s="231"/>
      <c r="ICI838" s="231"/>
      <c r="ICJ838" s="231"/>
      <c r="ICK838" s="231"/>
      <c r="ICL838" s="231"/>
      <c r="ICM838" s="231"/>
      <c r="ICN838" s="231"/>
      <c r="ICO838" s="231"/>
      <c r="ICP838" s="231"/>
      <c r="ICQ838" s="231"/>
      <c r="ICR838" s="231"/>
      <c r="ICS838" s="231"/>
      <c r="ICT838" s="231"/>
      <c r="ICU838" s="231"/>
      <c r="ICV838" s="231"/>
      <c r="ICW838" s="231"/>
      <c r="ICX838" s="231"/>
      <c r="ICY838" s="231"/>
      <c r="ICZ838" s="231"/>
      <c r="IDA838" s="231"/>
      <c r="IDB838" s="231"/>
      <c r="IDC838" s="231"/>
      <c r="IDD838" s="231"/>
      <c r="IDE838" s="231"/>
      <c r="IDF838" s="231"/>
      <c r="IDG838" s="231"/>
      <c r="IDH838" s="231"/>
      <c r="IDI838" s="231"/>
      <c r="IDJ838" s="231"/>
      <c r="IDK838" s="231"/>
      <c r="IDL838" s="231"/>
      <c r="IDM838" s="231"/>
      <c r="IDN838" s="231"/>
      <c r="IDO838" s="231"/>
      <c r="IDP838" s="231"/>
      <c r="IDQ838" s="231"/>
      <c r="IDR838" s="231"/>
      <c r="IDS838" s="231"/>
      <c r="IDT838" s="231"/>
      <c r="IDU838" s="231"/>
      <c r="IDV838" s="231"/>
      <c r="IDW838" s="231"/>
      <c r="IDX838" s="231"/>
      <c r="IDY838" s="231"/>
      <c r="IDZ838" s="231"/>
      <c r="IEA838" s="231"/>
      <c r="IEB838" s="231"/>
      <c r="IEC838" s="231"/>
      <c r="IED838" s="231"/>
      <c r="IEE838" s="231"/>
      <c r="IEF838" s="231"/>
      <c r="IEG838" s="231"/>
      <c r="IEH838" s="231"/>
      <c r="IEI838" s="231"/>
      <c r="IEJ838" s="231"/>
      <c r="IEK838" s="231"/>
      <c r="IEL838" s="231"/>
      <c r="IEM838" s="231"/>
      <c r="IEN838" s="231"/>
      <c r="IEO838" s="231"/>
      <c r="IEP838" s="231"/>
      <c r="IEQ838" s="231"/>
      <c r="IER838" s="231"/>
      <c r="IES838" s="231"/>
      <c r="IET838" s="231"/>
      <c r="IEU838" s="231"/>
      <c r="IEV838" s="231"/>
      <c r="IEW838" s="231"/>
      <c r="IEX838" s="231"/>
      <c r="IEY838" s="231"/>
      <c r="IEZ838" s="231"/>
      <c r="IFA838" s="231"/>
      <c r="IFB838" s="231"/>
      <c r="IFC838" s="231"/>
      <c r="IFD838" s="231"/>
      <c r="IFE838" s="231"/>
      <c r="IFF838" s="231"/>
      <c r="IFG838" s="231"/>
      <c r="IFH838" s="231"/>
      <c r="IFI838" s="231"/>
      <c r="IFJ838" s="231"/>
      <c r="IFK838" s="231"/>
      <c r="IFL838" s="231"/>
      <c r="IFM838" s="231"/>
      <c r="IFN838" s="231"/>
      <c r="IFO838" s="231"/>
      <c r="IFP838" s="231"/>
      <c r="IFQ838" s="231"/>
      <c r="IFR838" s="231"/>
      <c r="IFS838" s="231"/>
      <c r="IFT838" s="231"/>
      <c r="IFU838" s="231"/>
      <c r="IFV838" s="231"/>
      <c r="IFW838" s="231"/>
      <c r="IFX838" s="231"/>
      <c r="IFY838" s="231"/>
      <c r="IFZ838" s="231"/>
      <c r="IGA838" s="231"/>
      <c r="IGB838" s="231"/>
      <c r="IGC838" s="231"/>
      <c r="IGD838" s="231"/>
      <c r="IGE838" s="231"/>
      <c r="IGF838" s="231"/>
      <c r="IGG838" s="231"/>
      <c r="IGH838" s="231"/>
      <c r="IGI838" s="231"/>
      <c r="IGJ838" s="231"/>
      <c r="IGK838" s="231"/>
      <c r="IGL838" s="231"/>
      <c r="IGM838" s="231"/>
      <c r="IGN838" s="231"/>
      <c r="IGO838" s="231"/>
      <c r="IGP838" s="231"/>
      <c r="IGQ838" s="231"/>
      <c r="IGR838" s="231"/>
      <c r="IGS838" s="231"/>
      <c r="IGT838" s="231"/>
      <c r="IGU838" s="231"/>
      <c r="IGV838" s="231"/>
      <c r="IGW838" s="231"/>
      <c r="IGX838" s="231"/>
      <c r="IGY838" s="231"/>
      <c r="IGZ838" s="231"/>
      <c r="IHA838" s="231"/>
      <c r="IHB838" s="231"/>
      <c r="IHC838" s="231"/>
      <c r="IHD838" s="231"/>
      <c r="IHE838" s="231"/>
      <c r="IHF838" s="231"/>
      <c r="IHG838" s="231"/>
      <c r="IHH838" s="231"/>
      <c r="IHI838" s="231"/>
      <c r="IHJ838" s="231"/>
      <c r="IHK838" s="231"/>
      <c r="IHL838" s="231"/>
      <c r="IHM838" s="231"/>
      <c r="IHN838" s="231"/>
      <c r="IHO838" s="231"/>
      <c r="IHP838" s="231"/>
      <c r="IHQ838" s="231"/>
      <c r="IHR838" s="231"/>
      <c r="IHS838" s="231"/>
      <c r="IHT838" s="231"/>
      <c r="IHU838" s="231"/>
      <c r="IHV838" s="231"/>
      <c r="IHW838" s="231"/>
      <c r="IHX838" s="231"/>
      <c r="IHY838" s="231"/>
      <c r="IHZ838" s="231"/>
      <c r="IIA838" s="231"/>
      <c r="IIB838" s="231"/>
      <c r="IIC838" s="231"/>
      <c r="IID838" s="231"/>
      <c r="IIE838" s="231"/>
      <c r="IIF838" s="231"/>
      <c r="IIG838" s="231"/>
      <c r="IIH838" s="231"/>
      <c r="III838" s="231"/>
      <c r="IIJ838" s="231"/>
      <c r="IIK838" s="231"/>
      <c r="IIL838" s="231"/>
      <c r="IIM838" s="231"/>
      <c r="IIN838" s="231"/>
      <c r="IIO838" s="231"/>
      <c r="IIP838" s="231"/>
      <c r="IIQ838" s="231"/>
      <c r="IIR838" s="231"/>
      <c r="IIS838" s="231"/>
      <c r="IIT838" s="231"/>
      <c r="IIU838" s="231"/>
      <c r="IIV838" s="231"/>
      <c r="IIW838" s="231"/>
      <c r="IIX838" s="231"/>
      <c r="IIY838" s="231"/>
      <c r="IIZ838" s="231"/>
      <c r="IJA838" s="231"/>
      <c r="IJB838" s="231"/>
      <c r="IJC838" s="231"/>
      <c r="IJD838" s="231"/>
      <c r="IJE838" s="231"/>
      <c r="IJF838" s="231"/>
      <c r="IJG838" s="231"/>
      <c r="IJH838" s="231"/>
      <c r="IJI838" s="231"/>
      <c r="IJJ838" s="231"/>
      <c r="IJK838" s="231"/>
      <c r="IJL838" s="231"/>
      <c r="IJM838" s="231"/>
      <c r="IJN838" s="231"/>
      <c r="IJO838" s="231"/>
      <c r="IJP838" s="231"/>
      <c r="IJQ838" s="231"/>
      <c r="IJR838" s="231"/>
      <c r="IJS838" s="231"/>
      <c r="IJT838" s="231"/>
      <c r="IJU838" s="231"/>
      <c r="IJV838" s="231"/>
      <c r="IJW838" s="231"/>
      <c r="IJX838" s="231"/>
      <c r="IJY838" s="231"/>
      <c r="IJZ838" s="231"/>
      <c r="IKA838" s="231"/>
      <c r="IKB838" s="231"/>
      <c r="IKC838" s="231"/>
      <c r="IKD838" s="231"/>
      <c r="IKE838" s="231"/>
      <c r="IKF838" s="231"/>
      <c r="IKG838" s="231"/>
      <c r="IKH838" s="231"/>
      <c r="IKI838" s="231"/>
      <c r="IKJ838" s="231"/>
      <c r="IKK838" s="231"/>
      <c r="IKL838" s="231"/>
      <c r="IKM838" s="231"/>
      <c r="IKN838" s="231"/>
      <c r="IKO838" s="231"/>
      <c r="IKP838" s="231"/>
      <c r="IKQ838" s="231"/>
      <c r="IKR838" s="231"/>
      <c r="IKS838" s="231"/>
      <c r="IKT838" s="231"/>
      <c r="IKU838" s="231"/>
      <c r="IKV838" s="231"/>
      <c r="IKW838" s="231"/>
      <c r="IKX838" s="231"/>
      <c r="IKY838" s="231"/>
      <c r="IKZ838" s="231"/>
      <c r="ILA838" s="231"/>
      <c r="ILB838" s="231"/>
      <c r="ILC838" s="231"/>
      <c r="ILD838" s="231"/>
      <c r="ILE838" s="231"/>
      <c r="ILF838" s="231"/>
      <c r="ILG838" s="231"/>
      <c r="ILH838" s="231"/>
      <c r="ILI838" s="231"/>
      <c r="ILJ838" s="231"/>
      <c r="ILK838" s="231"/>
      <c r="ILL838" s="231"/>
      <c r="ILM838" s="231"/>
      <c r="ILN838" s="231"/>
      <c r="ILO838" s="231"/>
      <c r="ILP838" s="231"/>
      <c r="ILQ838" s="231"/>
      <c r="ILR838" s="231"/>
      <c r="ILS838" s="231"/>
      <c r="ILT838" s="231"/>
      <c r="ILU838" s="231"/>
      <c r="ILV838" s="231"/>
      <c r="ILW838" s="231"/>
      <c r="ILX838" s="231"/>
      <c r="ILY838" s="231"/>
      <c r="ILZ838" s="231"/>
      <c r="IMA838" s="231"/>
      <c r="IMB838" s="231"/>
      <c r="IMC838" s="231"/>
      <c r="IMD838" s="231"/>
      <c r="IME838" s="231"/>
      <c r="IMF838" s="231"/>
      <c r="IMG838" s="231"/>
      <c r="IMH838" s="231"/>
      <c r="IMI838" s="231"/>
      <c r="IMJ838" s="231"/>
      <c r="IMK838" s="231"/>
      <c r="IML838" s="231"/>
      <c r="IMM838" s="231"/>
      <c r="IMN838" s="231"/>
      <c r="IMO838" s="231"/>
      <c r="IMP838" s="231"/>
      <c r="IMQ838" s="231"/>
      <c r="IMR838" s="231"/>
      <c r="IMS838" s="231"/>
      <c r="IMT838" s="231"/>
      <c r="IMU838" s="231"/>
      <c r="IMV838" s="231"/>
      <c r="IMW838" s="231"/>
      <c r="IMX838" s="231"/>
      <c r="IMY838" s="231"/>
      <c r="IMZ838" s="231"/>
      <c r="INA838" s="231"/>
      <c r="INB838" s="231"/>
      <c r="INC838" s="231"/>
      <c r="IND838" s="231"/>
      <c r="INE838" s="231"/>
      <c r="INF838" s="231"/>
      <c r="ING838" s="231"/>
      <c r="INH838" s="231"/>
      <c r="INI838" s="231"/>
      <c r="INJ838" s="231"/>
      <c r="INK838" s="231"/>
      <c r="INL838" s="231"/>
      <c r="INM838" s="231"/>
      <c r="INN838" s="231"/>
      <c r="INO838" s="231"/>
      <c r="INP838" s="231"/>
      <c r="INQ838" s="231"/>
      <c r="INR838" s="231"/>
      <c r="INS838" s="231"/>
      <c r="INT838" s="231"/>
      <c r="INU838" s="231"/>
      <c r="INV838" s="231"/>
      <c r="INW838" s="231"/>
      <c r="INX838" s="231"/>
      <c r="INY838" s="231"/>
      <c r="INZ838" s="231"/>
      <c r="IOA838" s="231"/>
      <c r="IOB838" s="231"/>
      <c r="IOC838" s="231"/>
      <c r="IOD838" s="231"/>
      <c r="IOE838" s="231"/>
      <c r="IOF838" s="231"/>
      <c r="IOG838" s="231"/>
      <c r="IOH838" s="231"/>
      <c r="IOI838" s="231"/>
      <c r="IOJ838" s="231"/>
      <c r="IOK838" s="231"/>
      <c r="IOL838" s="231"/>
      <c r="IOM838" s="231"/>
      <c r="ION838" s="231"/>
      <c r="IOO838" s="231"/>
      <c r="IOP838" s="231"/>
      <c r="IOQ838" s="231"/>
      <c r="IOR838" s="231"/>
      <c r="IOS838" s="231"/>
      <c r="IOT838" s="231"/>
      <c r="IOU838" s="231"/>
      <c r="IOV838" s="231"/>
      <c r="IOW838" s="231"/>
      <c r="IOX838" s="231"/>
      <c r="IOY838" s="231"/>
      <c r="IOZ838" s="231"/>
      <c r="IPA838" s="231"/>
      <c r="IPB838" s="231"/>
      <c r="IPC838" s="231"/>
      <c r="IPD838" s="231"/>
      <c r="IPE838" s="231"/>
      <c r="IPF838" s="231"/>
      <c r="IPG838" s="231"/>
      <c r="IPH838" s="231"/>
      <c r="IPI838" s="231"/>
      <c r="IPJ838" s="231"/>
      <c r="IPK838" s="231"/>
      <c r="IPL838" s="231"/>
      <c r="IPM838" s="231"/>
      <c r="IPN838" s="231"/>
      <c r="IPO838" s="231"/>
      <c r="IPP838" s="231"/>
      <c r="IPQ838" s="231"/>
      <c r="IPR838" s="231"/>
      <c r="IPS838" s="231"/>
      <c r="IPT838" s="231"/>
      <c r="IPU838" s="231"/>
      <c r="IPV838" s="231"/>
      <c r="IPW838" s="231"/>
      <c r="IPX838" s="231"/>
      <c r="IPY838" s="231"/>
      <c r="IPZ838" s="231"/>
      <c r="IQA838" s="231"/>
      <c r="IQB838" s="231"/>
      <c r="IQC838" s="231"/>
      <c r="IQD838" s="231"/>
      <c r="IQE838" s="231"/>
      <c r="IQF838" s="231"/>
      <c r="IQG838" s="231"/>
      <c r="IQH838" s="231"/>
      <c r="IQI838" s="231"/>
      <c r="IQJ838" s="231"/>
      <c r="IQK838" s="231"/>
      <c r="IQL838" s="231"/>
      <c r="IQM838" s="231"/>
      <c r="IQN838" s="231"/>
      <c r="IQO838" s="231"/>
      <c r="IQP838" s="231"/>
      <c r="IQQ838" s="231"/>
      <c r="IQR838" s="231"/>
      <c r="IQS838" s="231"/>
      <c r="IQT838" s="231"/>
      <c r="IQU838" s="231"/>
      <c r="IQV838" s="231"/>
      <c r="IQW838" s="231"/>
      <c r="IQX838" s="231"/>
      <c r="IQY838" s="231"/>
      <c r="IQZ838" s="231"/>
      <c r="IRA838" s="231"/>
      <c r="IRB838" s="231"/>
      <c r="IRC838" s="231"/>
      <c r="IRD838" s="231"/>
      <c r="IRE838" s="231"/>
      <c r="IRF838" s="231"/>
      <c r="IRG838" s="231"/>
      <c r="IRH838" s="231"/>
      <c r="IRI838" s="231"/>
      <c r="IRJ838" s="231"/>
      <c r="IRK838" s="231"/>
      <c r="IRL838" s="231"/>
      <c r="IRM838" s="231"/>
      <c r="IRN838" s="231"/>
      <c r="IRO838" s="231"/>
      <c r="IRP838" s="231"/>
      <c r="IRQ838" s="231"/>
      <c r="IRR838" s="231"/>
      <c r="IRS838" s="231"/>
      <c r="IRT838" s="231"/>
      <c r="IRU838" s="231"/>
      <c r="IRV838" s="231"/>
      <c r="IRW838" s="231"/>
      <c r="IRX838" s="231"/>
      <c r="IRY838" s="231"/>
      <c r="IRZ838" s="231"/>
      <c r="ISA838" s="231"/>
      <c r="ISB838" s="231"/>
      <c r="ISC838" s="231"/>
      <c r="ISD838" s="231"/>
      <c r="ISE838" s="231"/>
      <c r="ISF838" s="231"/>
      <c r="ISG838" s="231"/>
      <c r="ISH838" s="231"/>
      <c r="ISI838" s="231"/>
      <c r="ISJ838" s="231"/>
      <c r="ISK838" s="231"/>
      <c r="ISL838" s="231"/>
      <c r="ISM838" s="231"/>
      <c r="ISN838" s="231"/>
      <c r="ISO838" s="231"/>
      <c r="ISP838" s="231"/>
      <c r="ISQ838" s="231"/>
      <c r="ISR838" s="231"/>
      <c r="ISS838" s="231"/>
      <c r="IST838" s="231"/>
      <c r="ISU838" s="231"/>
      <c r="ISV838" s="231"/>
      <c r="ISW838" s="231"/>
      <c r="ISX838" s="231"/>
      <c r="ISY838" s="231"/>
      <c r="ISZ838" s="231"/>
      <c r="ITA838" s="231"/>
      <c r="ITB838" s="231"/>
      <c r="ITC838" s="231"/>
      <c r="ITD838" s="231"/>
      <c r="ITE838" s="231"/>
      <c r="ITF838" s="231"/>
      <c r="ITG838" s="231"/>
      <c r="ITH838" s="231"/>
      <c r="ITI838" s="231"/>
      <c r="ITJ838" s="231"/>
      <c r="ITK838" s="231"/>
      <c r="ITL838" s="231"/>
      <c r="ITM838" s="231"/>
      <c r="ITN838" s="231"/>
      <c r="ITO838" s="231"/>
      <c r="ITP838" s="231"/>
      <c r="ITQ838" s="231"/>
      <c r="ITR838" s="231"/>
      <c r="ITS838" s="231"/>
      <c r="ITT838" s="231"/>
      <c r="ITU838" s="231"/>
      <c r="ITV838" s="231"/>
      <c r="ITW838" s="231"/>
      <c r="ITX838" s="231"/>
      <c r="ITY838" s="231"/>
      <c r="ITZ838" s="231"/>
      <c r="IUA838" s="231"/>
      <c r="IUB838" s="231"/>
      <c r="IUC838" s="231"/>
      <c r="IUD838" s="231"/>
      <c r="IUE838" s="231"/>
      <c r="IUF838" s="231"/>
      <c r="IUG838" s="231"/>
      <c r="IUH838" s="231"/>
      <c r="IUI838" s="231"/>
      <c r="IUJ838" s="231"/>
      <c r="IUK838" s="231"/>
      <c r="IUL838" s="231"/>
      <c r="IUM838" s="231"/>
      <c r="IUN838" s="231"/>
      <c r="IUO838" s="231"/>
      <c r="IUP838" s="231"/>
      <c r="IUQ838" s="231"/>
      <c r="IUR838" s="231"/>
      <c r="IUS838" s="231"/>
      <c r="IUT838" s="231"/>
      <c r="IUU838" s="231"/>
      <c r="IUV838" s="231"/>
      <c r="IUW838" s="231"/>
      <c r="IUX838" s="231"/>
      <c r="IUY838" s="231"/>
      <c r="IUZ838" s="231"/>
      <c r="IVA838" s="231"/>
      <c r="IVB838" s="231"/>
      <c r="IVC838" s="231"/>
      <c r="IVD838" s="231"/>
      <c r="IVE838" s="231"/>
      <c r="IVF838" s="231"/>
      <c r="IVG838" s="231"/>
      <c r="IVH838" s="231"/>
      <c r="IVI838" s="231"/>
      <c r="IVJ838" s="231"/>
      <c r="IVK838" s="231"/>
      <c r="IVL838" s="231"/>
      <c r="IVM838" s="231"/>
      <c r="IVN838" s="231"/>
      <c r="IVO838" s="231"/>
      <c r="IVP838" s="231"/>
      <c r="IVQ838" s="231"/>
      <c r="IVR838" s="231"/>
      <c r="IVS838" s="231"/>
      <c r="IVT838" s="231"/>
      <c r="IVU838" s="231"/>
      <c r="IVV838" s="231"/>
      <c r="IVW838" s="231"/>
      <c r="IVX838" s="231"/>
      <c r="IVY838" s="231"/>
      <c r="IVZ838" s="231"/>
      <c r="IWA838" s="231"/>
      <c r="IWB838" s="231"/>
      <c r="IWC838" s="231"/>
      <c r="IWD838" s="231"/>
      <c r="IWE838" s="231"/>
      <c r="IWF838" s="231"/>
      <c r="IWG838" s="231"/>
      <c r="IWH838" s="231"/>
      <c r="IWI838" s="231"/>
      <c r="IWJ838" s="231"/>
      <c r="IWK838" s="231"/>
      <c r="IWL838" s="231"/>
      <c r="IWM838" s="231"/>
      <c r="IWN838" s="231"/>
      <c r="IWO838" s="231"/>
      <c r="IWP838" s="231"/>
      <c r="IWQ838" s="231"/>
      <c r="IWR838" s="231"/>
      <c r="IWS838" s="231"/>
      <c r="IWT838" s="231"/>
      <c r="IWU838" s="231"/>
      <c r="IWV838" s="231"/>
      <c r="IWW838" s="231"/>
      <c r="IWX838" s="231"/>
      <c r="IWY838" s="231"/>
      <c r="IWZ838" s="231"/>
      <c r="IXA838" s="231"/>
      <c r="IXB838" s="231"/>
      <c r="IXC838" s="231"/>
      <c r="IXD838" s="231"/>
      <c r="IXE838" s="231"/>
      <c r="IXF838" s="231"/>
      <c r="IXG838" s="231"/>
      <c r="IXH838" s="231"/>
      <c r="IXI838" s="231"/>
      <c r="IXJ838" s="231"/>
      <c r="IXK838" s="231"/>
      <c r="IXL838" s="231"/>
      <c r="IXM838" s="231"/>
      <c r="IXN838" s="231"/>
      <c r="IXO838" s="231"/>
      <c r="IXP838" s="231"/>
      <c r="IXQ838" s="231"/>
      <c r="IXR838" s="231"/>
      <c r="IXS838" s="231"/>
      <c r="IXT838" s="231"/>
      <c r="IXU838" s="231"/>
      <c r="IXV838" s="231"/>
      <c r="IXW838" s="231"/>
      <c r="IXX838" s="231"/>
      <c r="IXY838" s="231"/>
      <c r="IXZ838" s="231"/>
      <c r="IYA838" s="231"/>
      <c r="IYB838" s="231"/>
      <c r="IYC838" s="231"/>
      <c r="IYD838" s="231"/>
      <c r="IYE838" s="231"/>
      <c r="IYF838" s="231"/>
      <c r="IYG838" s="231"/>
      <c r="IYH838" s="231"/>
      <c r="IYI838" s="231"/>
      <c r="IYJ838" s="231"/>
      <c r="IYK838" s="231"/>
      <c r="IYL838" s="231"/>
      <c r="IYM838" s="231"/>
      <c r="IYN838" s="231"/>
      <c r="IYO838" s="231"/>
      <c r="IYP838" s="231"/>
      <c r="IYQ838" s="231"/>
      <c r="IYR838" s="231"/>
      <c r="IYS838" s="231"/>
      <c r="IYT838" s="231"/>
      <c r="IYU838" s="231"/>
      <c r="IYV838" s="231"/>
      <c r="IYW838" s="231"/>
      <c r="IYX838" s="231"/>
      <c r="IYY838" s="231"/>
      <c r="IYZ838" s="231"/>
      <c r="IZA838" s="231"/>
      <c r="IZB838" s="231"/>
      <c r="IZC838" s="231"/>
      <c r="IZD838" s="231"/>
      <c r="IZE838" s="231"/>
      <c r="IZF838" s="231"/>
      <c r="IZG838" s="231"/>
      <c r="IZH838" s="231"/>
      <c r="IZI838" s="231"/>
      <c r="IZJ838" s="231"/>
      <c r="IZK838" s="231"/>
      <c r="IZL838" s="231"/>
      <c r="IZM838" s="231"/>
      <c r="IZN838" s="231"/>
      <c r="IZO838" s="231"/>
      <c r="IZP838" s="231"/>
      <c r="IZQ838" s="231"/>
      <c r="IZR838" s="231"/>
      <c r="IZS838" s="231"/>
      <c r="IZT838" s="231"/>
      <c r="IZU838" s="231"/>
      <c r="IZV838" s="231"/>
      <c r="IZW838" s="231"/>
      <c r="IZX838" s="231"/>
      <c r="IZY838" s="231"/>
      <c r="IZZ838" s="231"/>
      <c r="JAA838" s="231"/>
      <c r="JAB838" s="231"/>
      <c r="JAC838" s="231"/>
      <c r="JAD838" s="231"/>
      <c r="JAE838" s="231"/>
      <c r="JAF838" s="231"/>
      <c r="JAG838" s="231"/>
      <c r="JAH838" s="231"/>
      <c r="JAI838" s="231"/>
      <c r="JAJ838" s="231"/>
      <c r="JAK838" s="231"/>
      <c r="JAL838" s="231"/>
      <c r="JAM838" s="231"/>
      <c r="JAN838" s="231"/>
      <c r="JAO838" s="231"/>
      <c r="JAP838" s="231"/>
      <c r="JAQ838" s="231"/>
      <c r="JAR838" s="231"/>
      <c r="JAS838" s="231"/>
      <c r="JAT838" s="231"/>
      <c r="JAU838" s="231"/>
      <c r="JAV838" s="231"/>
      <c r="JAW838" s="231"/>
      <c r="JAX838" s="231"/>
      <c r="JAY838" s="231"/>
      <c r="JAZ838" s="231"/>
      <c r="JBA838" s="231"/>
      <c r="JBB838" s="231"/>
      <c r="JBC838" s="231"/>
      <c r="JBD838" s="231"/>
      <c r="JBE838" s="231"/>
      <c r="JBF838" s="231"/>
      <c r="JBG838" s="231"/>
      <c r="JBH838" s="231"/>
      <c r="JBI838" s="231"/>
      <c r="JBJ838" s="231"/>
      <c r="JBK838" s="231"/>
      <c r="JBL838" s="231"/>
      <c r="JBM838" s="231"/>
      <c r="JBN838" s="231"/>
      <c r="JBO838" s="231"/>
      <c r="JBP838" s="231"/>
      <c r="JBQ838" s="231"/>
      <c r="JBR838" s="231"/>
      <c r="JBS838" s="231"/>
      <c r="JBT838" s="231"/>
      <c r="JBU838" s="231"/>
      <c r="JBV838" s="231"/>
      <c r="JBW838" s="231"/>
      <c r="JBX838" s="231"/>
      <c r="JBY838" s="231"/>
      <c r="JBZ838" s="231"/>
      <c r="JCA838" s="231"/>
      <c r="JCB838" s="231"/>
      <c r="JCC838" s="231"/>
      <c r="JCD838" s="231"/>
      <c r="JCE838" s="231"/>
      <c r="JCF838" s="231"/>
      <c r="JCG838" s="231"/>
      <c r="JCH838" s="231"/>
      <c r="JCI838" s="231"/>
      <c r="JCJ838" s="231"/>
      <c r="JCK838" s="231"/>
      <c r="JCL838" s="231"/>
      <c r="JCM838" s="231"/>
      <c r="JCN838" s="231"/>
      <c r="JCO838" s="231"/>
      <c r="JCP838" s="231"/>
      <c r="JCQ838" s="231"/>
      <c r="JCR838" s="231"/>
      <c r="JCS838" s="231"/>
      <c r="JCT838" s="231"/>
      <c r="JCU838" s="231"/>
      <c r="JCV838" s="231"/>
      <c r="JCW838" s="231"/>
      <c r="JCX838" s="231"/>
      <c r="JCY838" s="231"/>
      <c r="JCZ838" s="231"/>
      <c r="JDA838" s="231"/>
      <c r="JDB838" s="231"/>
      <c r="JDC838" s="231"/>
      <c r="JDD838" s="231"/>
      <c r="JDE838" s="231"/>
      <c r="JDF838" s="231"/>
      <c r="JDG838" s="231"/>
      <c r="JDH838" s="231"/>
      <c r="JDI838" s="231"/>
      <c r="JDJ838" s="231"/>
      <c r="JDK838" s="231"/>
      <c r="JDL838" s="231"/>
      <c r="JDM838" s="231"/>
      <c r="JDN838" s="231"/>
      <c r="JDO838" s="231"/>
      <c r="JDP838" s="231"/>
      <c r="JDQ838" s="231"/>
      <c r="JDR838" s="231"/>
      <c r="JDS838" s="231"/>
      <c r="JDT838" s="231"/>
      <c r="JDU838" s="231"/>
      <c r="JDV838" s="231"/>
      <c r="JDW838" s="231"/>
      <c r="JDX838" s="231"/>
      <c r="JDY838" s="231"/>
      <c r="JDZ838" s="231"/>
      <c r="JEA838" s="231"/>
      <c r="JEB838" s="231"/>
      <c r="JEC838" s="231"/>
      <c r="JED838" s="231"/>
      <c r="JEE838" s="231"/>
      <c r="JEF838" s="231"/>
      <c r="JEG838" s="231"/>
      <c r="JEH838" s="231"/>
      <c r="JEI838" s="231"/>
      <c r="JEJ838" s="231"/>
      <c r="JEK838" s="231"/>
      <c r="JEL838" s="231"/>
      <c r="JEM838" s="231"/>
      <c r="JEN838" s="231"/>
      <c r="JEO838" s="231"/>
      <c r="JEP838" s="231"/>
      <c r="JEQ838" s="231"/>
      <c r="JER838" s="231"/>
      <c r="JES838" s="231"/>
      <c r="JET838" s="231"/>
      <c r="JEU838" s="231"/>
      <c r="JEV838" s="231"/>
      <c r="JEW838" s="231"/>
      <c r="JEX838" s="231"/>
      <c r="JEY838" s="231"/>
      <c r="JEZ838" s="231"/>
      <c r="JFA838" s="231"/>
      <c r="JFB838" s="231"/>
      <c r="JFC838" s="231"/>
      <c r="JFD838" s="231"/>
      <c r="JFE838" s="231"/>
      <c r="JFF838" s="231"/>
      <c r="JFG838" s="231"/>
      <c r="JFH838" s="231"/>
      <c r="JFI838" s="231"/>
      <c r="JFJ838" s="231"/>
      <c r="JFK838" s="231"/>
      <c r="JFL838" s="231"/>
      <c r="JFM838" s="231"/>
      <c r="JFN838" s="231"/>
      <c r="JFO838" s="231"/>
      <c r="JFP838" s="231"/>
      <c r="JFQ838" s="231"/>
      <c r="JFR838" s="231"/>
      <c r="JFS838" s="231"/>
      <c r="JFT838" s="231"/>
      <c r="JFU838" s="231"/>
      <c r="JFV838" s="231"/>
      <c r="JFW838" s="231"/>
      <c r="JFX838" s="231"/>
      <c r="JFY838" s="231"/>
      <c r="JFZ838" s="231"/>
      <c r="JGA838" s="231"/>
      <c r="JGB838" s="231"/>
      <c r="JGC838" s="231"/>
      <c r="JGD838" s="231"/>
      <c r="JGE838" s="231"/>
      <c r="JGF838" s="231"/>
      <c r="JGG838" s="231"/>
      <c r="JGH838" s="231"/>
      <c r="JGI838" s="231"/>
      <c r="JGJ838" s="231"/>
      <c r="JGK838" s="231"/>
      <c r="JGL838" s="231"/>
      <c r="JGM838" s="231"/>
      <c r="JGN838" s="231"/>
      <c r="JGO838" s="231"/>
      <c r="JGP838" s="231"/>
      <c r="JGQ838" s="231"/>
      <c r="JGR838" s="231"/>
      <c r="JGS838" s="231"/>
      <c r="JGT838" s="231"/>
      <c r="JGU838" s="231"/>
      <c r="JGV838" s="231"/>
      <c r="JGW838" s="231"/>
      <c r="JGX838" s="231"/>
      <c r="JGY838" s="231"/>
      <c r="JGZ838" s="231"/>
      <c r="JHA838" s="231"/>
      <c r="JHB838" s="231"/>
      <c r="JHC838" s="231"/>
      <c r="JHD838" s="231"/>
      <c r="JHE838" s="231"/>
      <c r="JHF838" s="231"/>
      <c r="JHG838" s="231"/>
      <c r="JHH838" s="231"/>
      <c r="JHI838" s="231"/>
      <c r="JHJ838" s="231"/>
      <c r="JHK838" s="231"/>
      <c r="JHL838" s="231"/>
      <c r="JHM838" s="231"/>
      <c r="JHN838" s="231"/>
      <c r="JHO838" s="231"/>
      <c r="JHP838" s="231"/>
      <c r="JHQ838" s="231"/>
      <c r="JHR838" s="231"/>
      <c r="JHS838" s="231"/>
      <c r="JHT838" s="231"/>
      <c r="JHU838" s="231"/>
      <c r="JHV838" s="231"/>
      <c r="JHW838" s="231"/>
      <c r="JHX838" s="231"/>
      <c r="JHY838" s="231"/>
      <c r="JHZ838" s="231"/>
      <c r="JIA838" s="231"/>
      <c r="JIB838" s="231"/>
      <c r="JIC838" s="231"/>
      <c r="JID838" s="231"/>
      <c r="JIE838" s="231"/>
      <c r="JIF838" s="231"/>
      <c r="JIG838" s="231"/>
      <c r="JIH838" s="231"/>
      <c r="JII838" s="231"/>
      <c r="JIJ838" s="231"/>
      <c r="JIK838" s="231"/>
      <c r="JIL838" s="231"/>
      <c r="JIM838" s="231"/>
      <c r="JIN838" s="231"/>
      <c r="JIO838" s="231"/>
      <c r="JIP838" s="231"/>
      <c r="JIQ838" s="231"/>
      <c r="JIR838" s="231"/>
      <c r="JIS838" s="231"/>
      <c r="JIT838" s="231"/>
      <c r="JIU838" s="231"/>
      <c r="JIV838" s="231"/>
      <c r="JIW838" s="231"/>
      <c r="JIX838" s="231"/>
      <c r="JIY838" s="231"/>
      <c r="JIZ838" s="231"/>
      <c r="JJA838" s="231"/>
      <c r="JJB838" s="231"/>
      <c r="JJC838" s="231"/>
      <c r="JJD838" s="231"/>
      <c r="JJE838" s="231"/>
      <c r="JJF838" s="231"/>
      <c r="JJG838" s="231"/>
      <c r="JJH838" s="231"/>
      <c r="JJI838" s="231"/>
      <c r="JJJ838" s="231"/>
      <c r="JJK838" s="231"/>
      <c r="JJL838" s="231"/>
      <c r="JJM838" s="231"/>
      <c r="JJN838" s="231"/>
      <c r="JJO838" s="231"/>
      <c r="JJP838" s="231"/>
      <c r="JJQ838" s="231"/>
      <c r="JJR838" s="231"/>
      <c r="JJS838" s="231"/>
      <c r="JJT838" s="231"/>
      <c r="JJU838" s="231"/>
      <c r="JJV838" s="231"/>
      <c r="JJW838" s="231"/>
      <c r="JJX838" s="231"/>
      <c r="JJY838" s="231"/>
      <c r="JJZ838" s="231"/>
      <c r="JKA838" s="231"/>
      <c r="JKB838" s="231"/>
      <c r="JKC838" s="231"/>
      <c r="JKD838" s="231"/>
      <c r="JKE838" s="231"/>
      <c r="JKF838" s="231"/>
      <c r="JKG838" s="231"/>
      <c r="JKH838" s="231"/>
      <c r="JKI838" s="231"/>
      <c r="JKJ838" s="231"/>
      <c r="JKK838" s="231"/>
      <c r="JKL838" s="231"/>
      <c r="JKM838" s="231"/>
      <c r="JKN838" s="231"/>
      <c r="JKO838" s="231"/>
      <c r="JKP838" s="231"/>
      <c r="JKQ838" s="231"/>
      <c r="JKR838" s="231"/>
      <c r="JKS838" s="231"/>
      <c r="JKT838" s="231"/>
      <c r="JKU838" s="231"/>
      <c r="JKV838" s="231"/>
      <c r="JKW838" s="231"/>
      <c r="JKX838" s="231"/>
      <c r="JKY838" s="231"/>
      <c r="JKZ838" s="231"/>
      <c r="JLA838" s="231"/>
      <c r="JLB838" s="231"/>
      <c r="JLC838" s="231"/>
      <c r="JLD838" s="231"/>
      <c r="JLE838" s="231"/>
      <c r="JLF838" s="231"/>
      <c r="JLG838" s="231"/>
      <c r="JLH838" s="231"/>
      <c r="JLI838" s="231"/>
      <c r="JLJ838" s="231"/>
      <c r="JLK838" s="231"/>
      <c r="JLL838" s="231"/>
      <c r="JLM838" s="231"/>
      <c r="JLN838" s="231"/>
      <c r="JLO838" s="231"/>
      <c r="JLP838" s="231"/>
      <c r="JLQ838" s="231"/>
      <c r="JLR838" s="231"/>
      <c r="JLS838" s="231"/>
      <c r="JLT838" s="231"/>
      <c r="JLU838" s="231"/>
      <c r="JLV838" s="231"/>
      <c r="JLW838" s="231"/>
      <c r="JLX838" s="231"/>
      <c r="JLY838" s="231"/>
      <c r="JLZ838" s="231"/>
      <c r="JMA838" s="231"/>
      <c r="JMB838" s="231"/>
      <c r="JMC838" s="231"/>
      <c r="JMD838" s="231"/>
      <c r="JME838" s="231"/>
      <c r="JMF838" s="231"/>
      <c r="JMG838" s="231"/>
      <c r="JMH838" s="231"/>
      <c r="JMI838" s="231"/>
      <c r="JMJ838" s="231"/>
      <c r="JMK838" s="231"/>
      <c r="JML838" s="231"/>
      <c r="JMM838" s="231"/>
      <c r="JMN838" s="231"/>
      <c r="JMO838" s="231"/>
      <c r="JMP838" s="231"/>
      <c r="JMQ838" s="231"/>
      <c r="JMR838" s="231"/>
      <c r="JMS838" s="231"/>
      <c r="JMT838" s="231"/>
      <c r="JMU838" s="231"/>
      <c r="JMV838" s="231"/>
      <c r="JMW838" s="231"/>
      <c r="JMX838" s="231"/>
      <c r="JMY838" s="231"/>
      <c r="JMZ838" s="231"/>
      <c r="JNA838" s="231"/>
      <c r="JNB838" s="231"/>
      <c r="JNC838" s="231"/>
      <c r="JND838" s="231"/>
      <c r="JNE838" s="231"/>
      <c r="JNF838" s="231"/>
      <c r="JNG838" s="231"/>
      <c r="JNH838" s="231"/>
      <c r="JNI838" s="231"/>
      <c r="JNJ838" s="231"/>
      <c r="JNK838" s="231"/>
      <c r="JNL838" s="231"/>
      <c r="JNM838" s="231"/>
      <c r="JNN838" s="231"/>
      <c r="JNO838" s="231"/>
      <c r="JNP838" s="231"/>
      <c r="JNQ838" s="231"/>
      <c r="JNR838" s="231"/>
      <c r="JNS838" s="231"/>
      <c r="JNT838" s="231"/>
      <c r="JNU838" s="231"/>
      <c r="JNV838" s="231"/>
      <c r="JNW838" s="231"/>
      <c r="JNX838" s="231"/>
      <c r="JNY838" s="231"/>
      <c r="JNZ838" s="231"/>
      <c r="JOA838" s="231"/>
      <c r="JOB838" s="231"/>
      <c r="JOC838" s="231"/>
      <c r="JOD838" s="231"/>
      <c r="JOE838" s="231"/>
      <c r="JOF838" s="231"/>
      <c r="JOG838" s="231"/>
      <c r="JOH838" s="231"/>
      <c r="JOI838" s="231"/>
      <c r="JOJ838" s="231"/>
      <c r="JOK838" s="231"/>
      <c r="JOL838" s="231"/>
      <c r="JOM838" s="231"/>
      <c r="JON838" s="231"/>
      <c r="JOO838" s="231"/>
      <c r="JOP838" s="231"/>
      <c r="JOQ838" s="231"/>
      <c r="JOR838" s="231"/>
      <c r="JOS838" s="231"/>
      <c r="JOT838" s="231"/>
      <c r="JOU838" s="231"/>
      <c r="JOV838" s="231"/>
      <c r="JOW838" s="231"/>
      <c r="JOX838" s="231"/>
      <c r="JOY838" s="231"/>
      <c r="JOZ838" s="231"/>
      <c r="JPA838" s="231"/>
      <c r="JPB838" s="231"/>
      <c r="JPC838" s="231"/>
      <c r="JPD838" s="231"/>
      <c r="JPE838" s="231"/>
      <c r="JPF838" s="231"/>
      <c r="JPG838" s="231"/>
      <c r="JPH838" s="231"/>
      <c r="JPI838" s="231"/>
      <c r="JPJ838" s="231"/>
      <c r="JPK838" s="231"/>
      <c r="JPL838" s="231"/>
      <c r="JPM838" s="231"/>
      <c r="JPN838" s="231"/>
      <c r="JPO838" s="231"/>
      <c r="JPP838" s="231"/>
      <c r="JPQ838" s="231"/>
      <c r="JPR838" s="231"/>
      <c r="JPS838" s="231"/>
      <c r="JPT838" s="231"/>
      <c r="JPU838" s="231"/>
      <c r="JPV838" s="231"/>
      <c r="JPW838" s="231"/>
      <c r="JPX838" s="231"/>
      <c r="JPY838" s="231"/>
      <c r="JPZ838" s="231"/>
      <c r="JQA838" s="231"/>
      <c r="JQB838" s="231"/>
      <c r="JQC838" s="231"/>
      <c r="JQD838" s="231"/>
      <c r="JQE838" s="231"/>
      <c r="JQF838" s="231"/>
      <c r="JQG838" s="231"/>
      <c r="JQH838" s="231"/>
      <c r="JQI838" s="231"/>
      <c r="JQJ838" s="231"/>
      <c r="JQK838" s="231"/>
      <c r="JQL838" s="231"/>
      <c r="JQM838" s="231"/>
      <c r="JQN838" s="231"/>
      <c r="JQO838" s="231"/>
      <c r="JQP838" s="231"/>
      <c r="JQQ838" s="231"/>
      <c r="JQR838" s="231"/>
      <c r="JQS838" s="231"/>
      <c r="JQT838" s="231"/>
      <c r="JQU838" s="231"/>
      <c r="JQV838" s="231"/>
      <c r="JQW838" s="231"/>
      <c r="JQX838" s="231"/>
      <c r="JQY838" s="231"/>
      <c r="JQZ838" s="231"/>
      <c r="JRA838" s="231"/>
      <c r="JRB838" s="231"/>
      <c r="JRC838" s="231"/>
      <c r="JRD838" s="231"/>
      <c r="JRE838" s="231"/>
      <c r="JRF838" s="231"/>
      <c r="JRG838" s="231"/>
      <c r="JRH838" s="231"/>
      <c r="JRI838" s="231"/>
      <c r="JRJ838" s="231"/>
      <c r="JRK838" s="231"/>
      <c r="JRL838" s="231"/>
      <c r="JRM838" s="231"/>
      <c r="JRN838" s="231"/>
      <c r="JRO838" s="231"/>
      <c r="JRP838" s="231"/>
      <c r="JRQ838" s="231"/>
      <c r="JRR838" s="231"/>
      <c r="JRS838" s="231"/>
      <c r="JRT838" s="231"/>
      <c r="JRU838" s="231"/>
      <c r="JRV838" s="231"/>
      <c r="JRW838" s="231"/>
      <c r="JRX838" s="231"/>
      <c r="JRY838" s="231"/>
      <c r="JRZ838" s="231"/>
      <c r="JSA838" s="231"/>
      <c r="JSB838" s="231"/>
      <c r="JSC838" s="231"/>
      <c r="JSD838" s="231"/>
      <c r="JSE838" s="231"/>
      <c r="JSF838" s="231"/>
      <c r="JSG838" s="231"/>
      <c r="JSH838" s="231"/>
      <c r="JSI838" s="231"/>
      <c r="JSJ838" s="231"/>
      <c r="JSK838" s="231"/>
      <c r="JSL838" s="231"/>
      <c r="JSM838" s="231"/>
      <c r="JSN838" s="231"/>
      <c r="JSO838" s="231"/>
      <c r="JSP838" s="231"/>
      <c r="JSQ838" s="231"/>
      <c r="JSR838" s="231"/>
      <c r="JSS838" s="231"/>
      <c r="JST838" s="231"/>
      <c r="JSU838" s="231"/>
      <c r="JSV838" s="231"/>
      <c r="JSW838" s="231"/>
      <c r="JSX838" s="231"/>
      <c r="JSY838" s="231"/>
      <c r="JSZ838" s="231"/>
      <c r="JTA838" s="231"/>
      <c r="JTB838" s="231"/>
      <c r="JTC838" s="231"/>
      <c r="JTD838" s="231"/>
      <c r="JTE838" s="231"/>
      <c r="JTF838" s="231"/>
      <c r="JTG838" s="231"/>
      <c r="JTH838" s="231"/>
      <c r="JTI838" s="231"/>
      <c r="JTJ838" s="231"/>
      <c r="JTK838" s="231"/>
      <c r="JTL838" s="231"/>
      <c r="JTM838" s="231"/>
      <c r="JTN838" s="231"/>
      <c r="JTO838" s="231"/>
      <c r="JTP838" s="231"/>
      <c r="JTQ838" s="231"/>
      <c r="JTR838" s="231"/>
      <c r="JTS838" s="231"/>
      <c r="JTT838" s="231"/>
      <c r="JTU838" s="231"/>
      <c r="JTV838" s="231"/>
      <c r="JTW838" s="231"/>
      <c r="JTX838" s="231"/>
      <c r="JTY838" s="231"/>
      <c r="JTZ838" s="231"/>
      <c r="JUA838" s="231"/>
      <c r="JUB838" s="231"/>
      <c r="JUC838" s="231"/>
      <c r="JUD838" s="231"/>
      <c r="JUE838" s="231"/>
      <c r="JUF838" s="231"/>
      <c r="JUG838" s="231"/>
      <c r="JUH838" s="231"/>
      <c r="JUI838" s="231"/>
      <c r="JUJ838" s="231"/>
      <c r="JUK838" s="231"/>
      <c r="JUL838" s="231"/>
      <c r="JUM838" s="231"/>
      <c r="JUN838" s="231"/>
      <c r="JUO838" s="231"/>
      <c r="JUP838" s="231"/>
      <c r="JUQ838" s="231"/>
      <c r="JUR838" s="231"/>
      <c r="JUS838" s="231"/>
      <c r="JUT838" s="231"/>
      <c r="JUU838" s="231"/>
      <c r="JUV838" s="231"/>
      <c r="JUW838" s="231"/>
      <c r="JUX838" s="231"/>
      <c r="JUY838" s="231"/>
      <c r="JUZ838" s="231"/>
      <c r="JVA838" s="231"/>
      <c r="JVB838" s="231"/>
      <c r="JVC838" s="231"/>
      <c r="JVD838" s="231"/>
      <c r="JVE838" s="231"/>
      <c r="JVF838" s="231"/>
      <c r="JVG838" s="231"/>
      <c r="JVH838" s="231"/>
      <c r="JVI838" s="231"/>
      <c r="JVJ838" s="231"/>
      <c r="JVK838" s="231"/>
      <c r="JVL838" s="231"/>
      <c r="JVM838" s="231"/>
      <c r="JVN838" s="231"/>
      <c r="JVO838" s="231"/>
      <c r="JVP838" s="231"/>
      <c r="JVQ838" s="231"/>
      <c r="JVR838" s="231"/>
      <c r="JVS838" s="231"/>
      <c r="JVT838" s="231"/>
      <c r="JVU838" s="231"/>
      <c r="JVV838" s="231"/>
      <c r="JVW838" s="231"/>
      <c r="JVX838" s="231"/>
      <c r="JVY838" s="231"/>
      <c r="JVZ838" s="231"/>
      <c r="JWA838" s="231"/>
      <c r="JWB838" s="231"/>
      <c r="JWC838" s="231"/>
      <c r="JWD838" s="231"/>
      <c r="JWE838" s="231"/>
      <c r="JWF838" s="231"/>
      <c r="JWG838" s="231"/>
      <c r="JWH838" s="231"/>
      <c r="JWI838" s="231"/>
      <c r="JWJ838" s="231"/>
      <c r="JWK838" s="231"/>
      <c r="JWL838" s="231"/>
      <c r="JWM838" s="231"/>
      <c r="JWN838" s="231"/>
      <c r="JWO838" s="231"/>
      <c r="JWP838" s="231"/>
      <c r="JWQ838" s="231"/>
      <c r="JWR838" s="231"/>
      <c r="JWS838" s="231"/>
      <c r="JWT838" s="231"/>
      <c r="JWU838" s="231"/>
      <c r="JWV838" s="231"/>
      <c r="JWW838" s="231"/>
      <c r="JWX838" s="231"/>
      <c r="JWY838" s="231"/>
      <c r="JWZ838" s="231"/>
      <c r="JXA838" s="231"/>
      <c r="JXB838" s="231"/>
      <c r="JXC838" s="231"/>
      <c r="JXD838" s="231"/>
      <c r="JXE838" s="231"/>
      <c r="JXF838" s="231"/>
      <c r="JXG838" s="231"/>
      <c r="JXH838" s="231"/>
      <c r="JXI838" s="231"/>
      <c r="JXJ838" s="231"/>
      <c r="JXK838" s="231"/>
      <c r="JXL838" s="231"/>
      <c r="JXM838" s="231"/>
      <c r="JXN838" s="231"/>
      <c r="JXO838" s="231"/>
      <c r="JXP838" s="231"/>
      <c r="JXQ838" s="231"/>
      <c r="JXR838" s="231"/>
      <c r="JXS838" s="231"/>
      <c r="JXT838" s="231"/>
      <c r="JXU838" s="231"/>
      <c r="JXV838" s="231"/>
      <c r="JXW838" s="231"/>
      <c r="JXX838" s="231"/>
      <c r="JXY838" s="231"/>
      <c r="JXZ838" s="231"/>
      <c r="JYA838" s="231"/>
      <c r="JYB838" s="231"/>
      <c r="JYC838" s="231"/>
      <c r="JYD838" s="231"/>
      <c r="JYE838" s="231"/>
      <c r="JYF838" s="231"/>
      <c r="JYG838" s="231"/>
      <c r="JYH838" s="231"/>
      <c r="JYI838" s="231"/>
      <c r="JYJ838" s="231"/>
      <c r="JYK838" s="231"/>
      <c r="JYL838" s="231"/>
      <c r="JYM838" s="231"/>
      <c r="JYN838" s="231"/>
      <c r="JYO838" s="231"/>
      <c r="JYP838" s="231"/>
      <c r="JYQ838" s="231"/>
      <c r="JYR838" s="231"/>
      <c r="JYS838" s="231"/>
      <c r="JYT838" s="231"/>
      <c r="JYU838" s="231"/>
      <c r="JYV838" s="231"/>
      <c r="JYW838" s="231"/>
      <c r="JYX838" s="231"/>
      <c r="JYY838" s="231"/>
      <c r="JYZ838" s="231"/>
      <c r="JZA838" s="231"/>
      <c r="JZB838" s="231"/>
      <c r="JZC838" s="231"/>
      <c r="JZD838" s="231"/>
      <c r="JZE838" s="231"/>
      <c r="JZF838" s="231"/>
      <c r="JZG838" s="231"/>
      <c r="JZH838" s="231"/>
      <c r="JZI838" s="231"/>
      <c r="JZJ838" s="231"/>
      <c r="JZK838" s="231"/>
      <c r="JZL838" s="231"/>
      <c r="JZM838" s="231"/>
      <c r="JZN838" s="231"/>
      <c r="JZO838" s="231"/>
      <c r="JZP838" s="231"/>
      <c r="JZQ838" s="231"/>
      <c r="JZR838" s="231"/>
      <c r="JZS838" s="231"/>
      <c r="JZT838" s="231"/>
      <c r="JZU838" s="231"/>
      <c r="JZV838" s="231"/>
      <c r="JZW838" s="231"/>
      <c r="JZX838" s="231"/>
      <c r="JZY838" s="231"/>
      <c r="JZZ838" s="231"/>
      <c r="KAA838" s="231"/>
      <c r="KAB838" s="231"/>
      <c r="KAC838" s="231"/>
      <c r="KAD838" s="231"/>
      <c r="KAE838" s="231"/>
      <c r="KAF838" s="231"/>
      <c r="KAG838" s="231"/>
      <c r="KAH838" s="231"/>
      <c r="KAI838" s="231"/>
      <c r="KAJ838" s="231"/>
      <c r="KAK838" s="231"/>
      <c r="KAL838" s="231"/>
      <c r="KAM838" s="231"/>
      <c r="KAN838" s="231"/>
      <c r="KAO838" s="231"/>
      <c r="KAP838" s="231"/>
      <c r="KAQ838" s="231"/>
      <c r="KAR838" s="231"/>
      <c r="KAS838" s="231"/>
      <c r="KAT838" s="231"/>
      <c r="KAU838" s="231"/>
      <c r="KAV838" s="231"/>
      <c r="KAW838" s="231"/>
      <c r="KAX838" s="231"/>
      <c r="KAY838" s="231"/>
      <c r="KAZ838" s="231"/>
      <c r="KBA838" s="231"/>
      <c r="KBB838" s="231"/>
      <c r="KBC838" s="231"/>
      <c r="KBD838" s="231"/>
      <c r="KBE838" s="231"/>
      <c r="KBF838" s="231"/>
      <c r="KBG838" s="231"/>
      <c r="KBH838" s="231"/>
      <c r="KBI838" s="231"/>
      <c r="KBJ838" s="231"/>
      <c r="KBK838" s="231"/>
      <c r="KBL838" s="231"/>
      <c r="KBM838" s="231"/>
      <c r="KBN838" s="231"/>
      <c r="KBO838" s="231"/>
      <c r="KBP838" s="231"/>
      <c r="KBQ838" s="231"/>
      <c r="KBR838" s="231"/>
      <c r="KBS838" s="231"/>
      <c r="KBT838" s="231"/>
      <c r="KBU838" s="231"/>
      <c r="KBV838" s="231"/>
      <c r="KBW838" s="231"/>
      <c r="KBX838" s="231"/>
      <c r="KBY838" s="231"/>
      <c r="KBZ838" s="231"/>
      <c r="KCA838" s="231"/>
      <c r="KCB838" s="231"/>
      <c r="KCC838" s="231"/>
      <c r="KCD838" s="231"/>
      <c r="KCE838" s="231"/>
      <c r="KCF838" s="231"/>
      <c r="KCG838" s="231"/>
      <c r="KCH838" s="231"/>
      <c r="KCI838" s="231"/>
      <c r="KCJ838" s="231"/>
      <c r="KCK838" s="231"/>
      <c r="KCL838" s="231"/>
      <c r="KCM838" s="231"/>
      <c r="KCN838" s="231"/>
      <c r="KCO838" s="231"/>
      <c r="KCP838" s="231"/>
      <c r="KCQ838" s="231"/>
      <c r="KCR838" s="231"/>
      <c r="KCS838" s="231"/>
      <c r="KCT838" s="231"/>
      <c r="KCU838" s="231"/>
      <c r="KCV838" s="231"/>
      <c r="KCW838" s="231"/>
      <c r="KCX838" s="231"/>
      <c r="KCY838" s="231"/>
      <c r="KCZ838" s="231"/>
      <c r="KDA838" s="231"/>
      <c r="KDB838" s="231"/>
      <c r="KDC838" s="231"/>
      <c r="KDD838" s="231"/>
      <c r="KDE838" s="231"/>
      <c r="KDF838" s="231"/>
      <c r="KDG838" s="231"/>
      <c r="KDH838" s="231"/>
      <c r="KDI838" s="231"/>
      <c r="KDJ838" s="231"/>
      <c r="KDK838" s="231"/>
      <c r="KDL838" s="231"/>
      <c r="KDM838" s="231"/>
      <c r="KDN838" s="231"/>
      <c r="KDO838" s="231"/>
      <c r="KDP838" s="231"/>
      <c r="KDQ838" s="231"/>
      <c r="KDR838" s="231"/>
      <c r="KDS838" s="231"/>
      <c r="KDT838" s="231"/>
      <c r="KDU838" s="231"/>
      <c r="KDV838" s="231"/>
      <c r="KDW838" s="231"/>
      <c r="KDX838" s="231"/>
      <c r="KDY838" s="231"/>
      <c r="KDZ838" s="231"/>
      <c r="KEA838" s="231"/>
      <c r="KEB838" s="231"/>
      <c r="KEC838" s="231"/>
      <c r="KED838" s="231"/>
      <c r="KEE838" s="231"/>
      <c r="KEF838" s="231"/>
      <c r="KEG838" s="231"/>
      <c r="KEH838" s="231"/>
      <c r="KEI838" s="231"/>
      <c r="KEJ838" s="231"/>
      <c r="KEK838" s="231"/>
      <c r="KEL838" s="231"/>
      <c r="KEM838" s="231"/>
      <c r="KEN838" s="231"/>
      <c r="KEO838" s="231"/>
      <c r="KEP838" s="231"/>
      <c r="KEQ838" s="231"/>
      <c r="KER838" s="231"/>
      <c r="KES838" s="231"/>
      <c r="KET838" s="231"/>
      <c r="KEU838" s="231"/>
      <c r="KEV838" s="231"/>
      <c r="KEW838" s="231"/>
      <c r="KEX838" s="231"/>
      <c r="KEY838" s="231"/>
      <c r="KEZ838" s="231"/>
      <c r="KFA838" s="231"/>
      <c r="KFB838" s="231"/>
      <c r="KFC838" s="231"/>
      <c r="KFD838" s="231"/>
      <c r="KFE838" s="231"/>
      <c r="KFF838" s="231"/>
      <c r="KFG838" s="231"/>
      <c r="KFH838" s="231"/>
      <c r="KFI838" s="231"/>
      <c r="KFJ838" s="231"/>
      <c r="KFK838" s="231"/>
      <c r="KFL838" s="231"/>
      <c r="KFM838" s="231"/>
      <c r="KFN838" s="231"/>
      <c r="KFO838" s="231"/>
      <c r="KFP838" s="231"/>
      <c r="KFQ838" s="231"/>
      <c r="KFR838" s="231"/>
      <c r="KFS838" s="231"/>
      <c r="KFT838" s="231"/>
      <c r="KFU838" s="231"/>
      <c r="KFV838" s="231"/>
      <c r="KFW838" s="231"/>
      <c r="KFX838" s="231"/>
      <c r="KFY838" s="231"/>
      <c r="KFZ838" s="231"/>
      <c r="KGA838" s="231"/>
      <c r="KGB838" s="231"/>
      <c r="KGC838" s="231"/>
      <c r="KGD838" s="231"/>
      <c r="KGE838" s="231"/>
      <c r="KGF838" s="231"/>
      <c r="KGG838" s="231"/>
      <c r="KGH838" s="231"/>
      <c r="KGI838" s="231"/>
      <c r="KGJ838" s="231"/>
      <c r="KGK838" s="231"/>
      <c r="KGL838" s="231"/>
      <c r="KGM838" s="231"/>
      <c r="KGN838" s="231"/>
      <c r="KGO838" s="231"/>
      <c r="KGP838" s="231"/>
      <c r="KGQ838" s="231"/>
      <c r="KGR838" s="231"/>
      <c r="KGS838" s="231"/>
      <c r="KGT838" s="231"/>
      <c r="KGU838" s="231"/>
      <c r="KGV838" s="231"/>
      <c r="KGW838" s="231"/>
      <c r="KGX838" s="231"/>
      <c r="KGY838" s="231"/>
      <c r="KGZ838" s="231"/>
      <c r="KHA838" s="231"/>
      <c r="KHB838" s="231"/>
      <c r="KHC838" s="231"/>
      <c r="KHD838" s="231"/>
      <c r="KHE838" s="231"/>
      <c r="KHF838" s="231"/>
      <c r="KHG838" s="231"/>
      <c r="KHH838" s="231"/>
      <c r="KHI838" s="231"/>
      <c r="KHJ838" s="231"/>
      <c r="KHK838" s="231"/>
      <c r="KHL838" s="231"/>
      <c r="KHM838" s="231"/>
      <c r="KHN838" s="231"/>
      <c r="KHO838" s="231"/>
      <c r="KHP838" s="231"/>
      <c r="KHQ838" s="231"/>
      <c r="KHR838" s="231"/>
      <c r="KHS838" s="231"/>
      <c r="KHT838" s="231"/>
      <c r="KHU838" s="231"/>
      <c r="KHV838" s="231"/>
      <c r="KHW838" s="231"/>
      <c r="KHX838" s="231"/>
      <c r="KHY838" s="231"/>
      <c r="KHZ838" s="231"/>
      <c r="KIA838" s="231"/>
      <c r="KIB838" s="231"/>
      <c r="KIC838" s="231"/>
      <c r="KID838" s="231"/>
      <c r="KIE838" s="231"/>
      <c r="KIF838" s="231"/>
      <c r="KIG838" s="231"/>
      <c r="KIH838" s="231"/>
      <c r="KII838" s="231"/>
      <c r="KIJ838" s="231"/>
      <c r="KIK838" s="231"/>
      <c r="KIL838" s="231"/>
      <c r="KIM838" s="231"/>
      <c r="KIN838" s="231"/>
      <c r="KIO838" s="231"/>
      <c r="KIP838" s="231"/>
      <c r="KIQ838" s="231"/>
      <c r="KIR838" s="231"/>
      <c r="KIS838" s="231"/>
      <c r="KIT838" s="231"/>
      <c r="KIU838" s="231"/>
      <c r="KIV838" s="231"/>
      <c r="KIW838" s="231"/>
      <c r="KIX838" s="231"/>
      <c r="KIY838" s="231"/>
      <c r="KIZ838" s="231"/>
      <c r="KJA838" s="231"/>
      <c r="KJB838" s="231"/>
      <c r="KJC838" s="231"/>
      <c r="KJD838" s="231"/>
      <c r="KJE838" s="231"/>
      <c r="KJF838" s="231"/>
      <c r="KJG838" s="231"/>
      <c r="KJH838" s="231"/>
      <c r="KJI838" s="231"/>
      <c r="KJJ838" s="231"/>
      <c r="KJK838" s="231"/>
      <c r="KJL838" s="231"/>
      <c r="KJM838" s="231"/>
      <c r="KJN838" s="231"/>
      <c r="KJO838" s="231"/>
      <c r="KJP838" s="231"/>
      <c r="KJQ838" s="231"/>
      <c r="KJR838" s="231"/>
      <c r="KJS838" s="231"/>
      <c r="KJT838" s="231"/>
      <c r="KJU838" s="231"/>
      <c r="KJV838" s="231"/>
      <c r="KJW838" s="231"/>
      <c r="KJX838" s="231"/>
      <c r="KJY838" s="231"/>
      <c r="KJZ838" s="231"/>
      <c r="KKA838" s="231"/>
      <c r="KKB838" s="231"/>
      <c r="KKC838" s="231"/>
      <c r="KKD838" s="231"/>
      <c r="KKE838" s="231"/>
      <c r="KKF838" s="231"/>
      <c r="KKG838" s="231"/>
      <c r="KKH838" s="231"/>
      <c r="KKI838" s="231"/>
      <c r="KKJ838" s="231"/>
      <c r="KKK838" s="231"/>
      <c r="KKL838" s="231"/>
      <c r="KKM838" s="231"/>
      <c r="KKN838" s="231"/>
      <c r="KKO838" s="231"/>
      <c r="KKP838" s="231"/>
      <c r="KKQ838" s="231"/>
      <c r="KKR838" s="231"/>
      <c r="KKS838" s="231"/>
      <c r="KKT838" s="231"/>
      <c r="KKU838" s="231"/>
      <c r="KKV838" s="231"/>
      <c r="KKW838" s="231"/>
      <c r="KKX838" s="231"/>
      <c r="KKY838" s="231"/>
      <c r="KKZ838" s="231"/>
      <c r="KLA838" s="231"/>
      <c r="KLB838" s="231"/>
      <c r="KLC838" s="231"/>
      <c r="KLD838" s="231"/>
      <c r="KLE838" s="231"/>
      <c r="KLF838" s="231"/>
      <c r="KLG838" s="231"/>
      <c r="KLH838" s="231"/>
      <c r="KLI838" s="231"/>
      <c r="KLJ838" s="231"/>
      <c r="KLK838" s="231"/>
      <c r="KLL838" s="231"/>
      <c r="KLM838" s="231"/>
      <c r="KLN838" s="231"/>
      <c r="KLO838" s="231"/>
      <c r="KLP838" s="231"/>
      <c r="KLQ838" s="231"/>
      <c r="KLR838" s="231"/>
      <c r="KLS838" s="231"/>
      <c r="KLT838" s="231"/>
      <c r="KLU838" s="231"/>
      <c r="KLV838" s="231"/>
      <c r="KLW838" s="231"/>
      <c r="KLX838" s="231"/>
      <c r="KLY838" s="231"/>
      <c r="KLZ838" s="231"/>
      <c r="KMA838" s="231"/>
      <c r="KMB838" s="231"/>
      <c r="KMC838" s="231"/>
      <c r="KMD838" s="231"/>
      <c r="KME838" s="231"/>
      <c r="KMF838" s="231"/>
      <c r="KMG838" s="231"/>
      <c r="KMH838" s="231"/>
      <c r="KMI838" s="231"/>
      <c r="KMJ838" s="231"/>
      <c r="KMK838" s="231"/>
      <c r="KML838" s="231"/>
      <c r="KMM838" s="231"/>
      <c r="KMN838" s="231"/>
      <c r="KMO838" s="231"/>
      <c r="KMP838" s="231"/>
      <c r="KMQ838" s="231"/>
      <c r="KMR838" s="231"/>
      <c r="KMS838" s="231"/>
      <c r="KMT838" s="231"/>
      <c r="KMU838" s="231"/>
      <c r="KMV838" s="231"/>
      <c r="KMW838" s="231"/>
      <c r="KMX838" s="231"/>
      <c r="KMY838" s="231"/>
      <c r="KMZ838" s="231"/>
      <c r="KNA838" s="231"/>
      <c r="KNB838" s="231"/>
      <c r="KNC838" s="231"/>
      <c r="KND838" s="231"/>
      <c r="KNE838" s="231"/>
      <c r="KNF838" s="231"/>
      <c r="KNG838" s="231"/>
      <c r="KNH838" s="231"/>
      <c r="KNI838" s="231"/>
      <c r="KNJ838" s="231"/>
      <c r="KNK838" s="231"/>
      <c r="KNL838" s="231"/>
      <c r="KNM838" s="231"/>
      <c r="KNN838" s="231"/>
      <c r="KNO838" s="231"/>
      <c r="KNP838" s="231"/>
      <c r="KNQ838" s="231"/>
      <c r="KNR838" s="231"/>
      <c r="KNS838" s="231"/>
      <c r="KNT838" s="231"/>
      <c r="KNU838" s="231"/>
      <c r="KNV838" s="231"/>
      <c r="KNW838" s="231"/>
      <c r="KNX838" s="231"/>
      <c r="KNY838" s="231"/>
      <c r="KNZ838" s="231"/>
      <c r="KOA838" s="231"/>
      <c r="KOB838" s="231"/>
      <c r="KOC838" s="231"/>
      <c r="KOD838" s="231"/>
      <c r="KOE838" s="231"/>
      <c r="KOF838" s="231"/>
      <c r="KOG838" s="231"/>
      <c r="KOH838" s="231"/>
      <c r="KOI838" s="231"/>
      <c r="KOJ838" s="231"/>
      <c r="KOK838" s="231"/>
      <c r="KOL838" s="231"/>
      <c r="KOM838" s="231"/>
      <c r="KON838" s="231"/>
      <c r="KOO838" s="231"/>
      <c r="KOP838" s="231"/>
      <c r="KOQ838" s="231"/>
      <c r="KOR838" s="231"/>
      <c r="KOS838" s="231"/>
      <c r="KOT838" s="231"/>
      <c r="KOU838" s="231"/>
      <c r="KOV838" s="231"/>
      <c r="KOW838" s="231"/>
      <c r="KOX838" s="231"/>
      <c r="KOY838" s="231"/>
      <c r="KOZ838" s="231"/>
      <c r="KPA838" s="231"/>
      <c r="KPB838" s="231"/>
      <c r="KPC838" s="231"/>
      <c r="KPD838" s="231"/>
      <c r="KPE838" s="231"/>
      <c r="KPF838" s="231"/>
      <c r="KPG838" s="231"/>
      <c r="KPH838" s="231"/>
      <c r="KPI838" s="231"/>
      <c r="KPJ838" s="231"/>
      <c r="KPK838" s="231"/>
      <c r="KPL838" s="231"/>
      <c r="KPM838" s="231"/>
      <c r="KPN838" s="231"/>
      <c r="KPO838" s="231"/>
      <c r="KPP838" s="231"/>
      <c r="KPQ838" s="231"/>
      <c r="KPR838" s="231"/>
      <c r="KPS838" s="231"/>
      <c r="KPT838" s="231"/>
      <c r="KPU838" s="231"/>
      <c r="KPV838" s="231"/>
      <c r="KPW838" s="231"/>
      <c r="KPX838" s="231"/>
      <c r="KPY838" s="231"/>
      <c r="KPZ838" s="231"/>
      <c r="KQA838" s="231"/>
      <c r="KQB838" s="231"/>
      <c r="KQC838" s="231"/>
      <c r="KQD838" s="231"/>
      <c r="KQE838" s="231"/>
      <c r="KQF838" s="231"/>
      <c r="KQG838" s="231"/>
      <c r="KQH838" s="231"/>
      <c r="KQI838" s="231"/>
      <c r="KQJ838" s="231"/>
      <c r="KQK838" s="231"/>
      <c r="KQL838" s="231"/>
      <c r="KQM838" s="231"/>
      <c r="KQN838" s="231"/>
      <c r="KQO838" s="231"/>
      <c r="KQP838" s="231"/>
      <c r="KQQ838" s="231"/>
      <c r="KQR838" s="231"/>
      <c r="KQS838" s="231"/>
      <c r="KQT838" s="231"/>
      <c r="KQU838" s="231"/>
      <c r="KQV838" s="231"/>
      <c r="KQW838" s="231"/>
      <c r="KQX838" s="231"/>
      <c r="KQY838" s="231"/>
      <c r="KQZ838" s="231"/>
      <c r="KRA838" s="231"/>
      <c r="KRB838" s="231"/>
      <c r="KRC838" s="231"/>
      <c r="KRD838" s="231"/>
      <c r="KRE838" s="231"/>
      <c r="KRF838" s="231"/>
      <c r="KRG838" s="231"/>
      <c r="KRH838" s="231"/>
      <c r="KRI838" s="231"/>
      <c r="KRJ838" s="231"/>
      <c r="KRK838" s="231"/>
      <c r="KRL838" s="231"/>
      <c r="KRM838" s="231"/>
      <c r="KRN838" s="231"/>
      <c r="KRO838" s="231"/>
      <c r="KRP838" s="231"/>
      <c r="KRQ838" s="231"/>
      <c r="KRR838" s="231"/>
      <c r="KRS838" s="231"/>
      <c r="KRT838" s="231"/>
      <c r="KRU838" s="231"/>
      <c r="KRV838" s="231"/>
      <c r="KRW838" s="231"/>
      <c r="KRX838" s="231"/>
      <c r="KRY838" s="231"/>
      <c r="KRZ838" s="231"/>
      <c r="KSA838" s="231"/>
      <c r="KSB838" s="231"/>
      <c r="KSC838" s="231"/>
      <c r="KSD838" s="231"/>
      <c r="KSE838" s="231"/>
      <c r="KSF838" s="231"/>
      <c r="KSG838" s="231"/>
      <c r="KSH838" s="231"/>
      <c r="KSI838" s="231"/>
      <c r="KSJ838" s="231"/>
      <c r="KSK838" s="231"/>
      <c r="KSL838" s="231"/>
      <c r="KSM838" s="231"/>
      <c r="KSN838" s="231"/>
      <c r="KSO838" s="231"/>
      <c r="KSP838" s="231"/>
      <c r="KSQ838" s="231"/>
      <c r="KSR838" s="231"/>
      <c r="KSS838" s="231"/>
      <c r="KST838" s="231"/>
      <c r="KSU838" s="231"/>
      <c r="KSV838" s="231"/>
      <c r="KSW838" s="231"/>
      <c r="KSX838" s="231"/>
      <c r="KSY838" s="231"/>
      <c r="KSZ838" s="231"/>
      <c r="KTA838" s="231"/>
      <c r="KTB838" s="231"/>
      <c r="KTC838" s="231"/>
      <c r="KTD838" s="231"/>
      <c r="KTE838" s="231"/>
      <c r="KTF838" s="231"/>
      <c r="KTG838" s="231"/>
      <c r="KTH838" s="231"/>
      <c r="KTI838" s="231"/>
      <c r="KTJ838" s="231"/>
      <c r="KTK838" s="231"/>
      <c r="KTL838" s="231"/>
      <c r="KTM838" s="231"/>
      <c r="KTN838" s="231"/>
      <c r="KTO838" s="231"/>
      <c r="KTP838" s="231"/>
      <c r="KTQ838" s="231"/>
      <c r="KTR838" s="231"/>
      <c r="KTS838" s="231"/>
      <c r="KTT838" s="231"/>
      <c r="KTU838" s="231"/>
      <c r="KTV838" s="231"/>
      <c r="KTW838" s="231"/>
      <c r="KTX838" s="231"/>
      <c r="KTY838" s="231"/>
      <c r="KTZ838" s="231"/>
      <c r="KUA838" s="231"/>
      <c r="KUB838" s="231"/>
      <c r="KUC838" s="231"/>
      <c r="KUD838" s="231"/>
      <c r="KUE838" s="231"/>
      <c r="KUF838" s="231"/>
      <c r="KUG838" s="231"/>
      <c r="KUH838" s="231"/>
      <c r="KUI838" s="231"/>
      <c r="KUJ838" s="231"/>
      <c r="KUK838" s="231"/>
      <c r="KUL838" s="231"/>
      <c r="KUM838" s="231"/>
      <c r="KUN838" s="231"/>
      <c r="KUO838" s="231"/>
      <c r="KUP838" s="231"/>
      <c r="KUQ838" s="231"/>
      <c r="KUR838" s="231"/>
      <c r="KUS838" s="231"/>
      <c r="KUT838" s="231"/>
      <c r="KUU838" s="231"/>
      <c r="KUV838" s="231"/>
      <c r="KUW838" s="231"/>
      <c r="KUX838" s="231"/>
      <c r="KUY838" s="231"/>
      <c r="KUZ838" s="231"/>
      <c r="KVA838" s="231"/>
      <c r="KVB838" s="231"/>
      <c r="KVC838" s="231"/>
      <c r="KVD838" s="231"/>
      <c r="KVE838" s="231"/>
      <c r="KVF838" s="231"/>
      <c r="KVG838" s="231"/>
      <c r="KVH838" s="231"/>
      <c r="KVI838" s="231"/>
      <c r="KVJ838" s="231"/>
      <c r="KVK838" s="231"/>
      <c r="KVL838" s="231"/>
      <c r="KVM838" s="231"/>
      <c r="KVN838" s="231"/>
      <c r="KVO838" s="231"/>
      <c r="KVP838" s="231"/>
      <c r="KVQ838" s="231"/>
      <c r="KVR838" s="231"/>
      <c r="KVS838" s="231"/>
      <c r="KVT838" s="231"/>
      <c r="KVU838" s="231"/>
      <c r="KVV838" s="231"/>
      <c r="KVW838" s="231"/>
      <c r="KVX838" s="231"/>
      <c r="KVY838" s="231"/>
      <c r="KVZ838" s="231"/>
      <c r="KWA838" s="231"/>
      <c r="KWB838" s="231"/>
      <c r="KWC838" s="231"/>
      <c r="KWD838" s="231"/>
      <c r="KWE838" s="231"/>
      <c r="KWF838" s="231"/>
      <c r="KWG838" s="231"/>
      <c r="KWH838" s="231"/>
      <c r="KWI838" s="231"/>
      <c r="KWJ838" s="231"/>
      <c r="KWK838" s="231"/>
      <c r="KWL838" s="231"/>
      <c r="KWM838" s="231"/>
      <c r="KWN838" s="231"/>
      <c r="KWO838" s="231"/>
      <c r="KWP838" s="231"/>
      <c r="KWQ838" s="231"/>
      <c r="KWR838" s="231"/>
      <c r="KWS838" s="231"/>
      <c r="KWT838" s="231"/>
      <c r="KWU838" s="231"/>
      <c r="KWV838" s="231"/>
      <c r="KWW838" s="231"/>
      <c r="KWX838" s="231"/>
      <c r="KWY838" s="231"/>
      <c r="KWZ838" s="231"/>
      <c r="KXA838" s="231"/>
      <c r="KXB838" s="231"/>
      <c r="KXC838" s="231"/>
      <c r="KXD838" s="231"/>
      <c r="KXE838" s="231"/>
      <c r="KXF838" s="231"/>
      <c r="KXG838" s="231"/>
      <c r="KXH838" s="231"/>
      <c r="KXI838" s="231"/>
      <c r="KXJ838" s="231"/>
      <c r="KXK838" s="231"/>
      <c r="KXL838" s="231"/>
      <c r="KXM838" s="231"/>
      <c r="KXN838" s="231"/>
      <c r="KXO838" s="231"/>
      <c r="KXP838" s="231"/>
      <c r="KXQ838" s="231"/>
      <c r="KXR838" s="231"/>
      <c r="KXS838" s="231"/>
      <c r="KXT838" s="231"/>
      <c r="KXU838" s="231"/>
      <c r="KXV838" s="231"/>
      <c r="KXW838" s="231"/>
      <c r="KXX838" s="231"/>
      <c r="KXY838" s="231"/>
      <c r="KXZ838" s="231"/>
      <c r="KYA838" s="231"/>
      <c r="KYB838" s="231"/>
      <c r="KYC838" s="231"/>
      <c r="KYD838" s="231"/>
      <c r="KYE838" s="231"/>
      <c r="KYF838" s="231"/>
      <c r="KYG838" s="231"/>
      <c r="KYH838" s="231"/>
      <c r="KYI838" s="231"/>
      <c r="KYJ838" s="231"/>
      <c r="KYK838" s="231"/>
      <c r="KYL838" s="231"/>
      <c r="KYM838" s="231"/>
      <c r="KYN838" s="231"/>
      <c r="KYO838" s="231"/>
      <c r="KYP838" s="231"/>
      <c r="KYQ838" s="231"/>
      <c r="KYR838" s="231"/>
      <c r="KYS838" s="231"/>
      <c r="KYT838" s="231"/>
      <c r="KYU838" s="231"/>
      <c r="KYV838" s="231"/>
      <c r="KYW838" s="231"/>
      <c r="KYX838" s="231"/>
      <c r="KYY838" s="231"/>
      <c r="KYZ838" s="231"/>
      <c r="KZA838" s="231"/>
      <c r="KZB838" s="231"/>
      <c r="KZC838" s="231"/>
      <c r="KZD838" s="231"/>
      <c r="KZE838" s="231"/>
      <c r="KZF838" s="231"/>
      <c r="KZG838" s="231"/>
      <c r="KZH838" s="231"/>
      <c r="KZI838" s="231"/>
      <c r="KZJ838" s="231"/>
      <c r="KZK838" s="231"/>
      <c r="KZL838" s="231"/>
      <c r="KZM838" s="231"/>
      <c r="KZN838" s="231"/>
      <c r="KZO838" s="231"/>
      <c r="KZP838" s="231"/>
      <c r="KZQ838" s="231"/>
      <c r="KZR838" s="231"/>
      <c r="KZS838" s="231"/>
      <c r="KZT838" s="231"/>
      <c r="KZU838" s="231"/>
      <c r="KZV838" s="231"/>
      <c r="KZW838" s="231"/>
      <c r="KZX838" s="231"/>
      <c r="KZY838" s="231"/>
      <c r="KZZ838" s="231"/>
      <c r="LAA838" s="231"/>
      <c r="LAB838" s="231"/>
      <c r="LAC838" s="231"/>
      <c r="LAD838" s="231"/>
      <c r="LAE838" s="231"/>
      <c r="LAF838" s="231"/>
      <c r="LAG838" s="231"/>
      <c r="LAH838" s="231"/>
      <c r="LAI838" s="231"/>
      <c r="LAJ838" s="231"/>
      <c r="LAK838" s="231"/>
      <c r="LAL838" s="231"/>
      <c r="LAM838" s="231"/>
      <c r="LAN838" s="231"/>
      <c r="LAO838" s="231"/>
      <c r="LAP838" s="231"/>
      <c r="LAQ838" s="231"/>
      <c r="LAR838" s="231"/>
      <c r="LAS838" s="231"/>
      <c r="LAT838" s="231"/>
      <c r="LAU838" s="231"/>
      <c r="LAV838" s="231"/>
      <c r="LAW838" s="231"/>
      <c r="LAX838" s="231"/>
      <c r="LAY838" s="231"/>
      <c r="LAZ838" s="231"/>
      <c r="LBA838" s="231"/>
      <c r="LBB838" s="231"/>
      <c r="LBC838" s="231"/>
      <c r="LBD838" s="231"/>
      <c r="LBE838" s="231"/>
      <c r="LBF838" s="231"/>
      <c r="LBG838" s="231"/>
      <c r="LBH838" s="231"/>
      <c r="LBI838" s="231"/>
      <c r="LBJ838" s="231"/>
      <c r="LBK838" s="231"/>
      <c r="LBL838" s="231"/>
      <c r="LBM838" s="231"/>
      <c r="LBN838" s="231"/>
      <c r="LBO838" s="231"/>
      <c r="LBP838" s="231"/>
      <c r="LBQ838" s="231"/>
      <c r="LBR838" s="231"/>
      <c r="LBS838" s="231"/>
      <c r="LBT838" s="231"/>
      <c r="LBU838" s="231"/>
      <c r="LBV838" s="231"/>
      <c r="LBW838" s="231"/>
      <c r="LBX838" s="231"/>
      <c r="LBY838" s="231"/>
      <c r="LBZ838" s="231"/>
      <c r="LCA838" s="231"/>
      <c r="LCB838" s="231"/>
      <c r="LCC838" s="231"/>
      <c r="LCD838" s="231"/>
      <c r="LCE838" s="231"/>
      <c r="LCF838" s="231"/>
      <c r="LCG838" s="231"/>
      <c r="LCH838" s="231"/>
      <c r="LCI838" s="231"/>
      <c r="LCJ838" s="231"/>
      <c r="LCK838" s="231"/>
      <c r="LCL838" s="231"/>
      <c r="LCM838" s="231"/>
      <c r="LCN838" s="231"/>
      <c r="LCO838" s="231"/>
      <c r="LCP838" s="231"/>
      <c r="LCQ838" s="231"/>
      <c r="LCR838" s="231"/>
      <c r="LCS838" s="231"/>
      <c r="LCT838" s="231"/>
      <c r="LCU838" s="231"/>
      <c r="LCV838" s="231"/>
      <c r="LCW838" s="231"/>
      <c r="LCX838" s="231"/>
      <c r="LCY838" s="231"/>
      <c r="LCZ838" s="231"/>
      <c r="LDA838" s="231"/>
      <c r="LDB838" s="231"/>
      <c r="LDC838" s="231"/>
      <c r="LDD838" s="231"/>
      <c r="LDE838" s="231"/>
      <c r="LDF838" s="231"/>
      <c r="LDG838" s="231"/>
      <c r="LDH838" s="231"/>
      <c r="LDI838" s="231"/>
      <c r="LDJ838" s="231"/>
      <c r="LDK838" s="231"/>
      <c r="LDL838" s="231"/>
      <c r="LDM838" s="231"/>
      <c r="LDN838" s="231"/>
      <c r="LDO838" s="231"/>
      <c r="LDP838" s="231"/>
      <c r="LDQ838" s="231"/>
      <c r="LDR838" s="231"/>
      <c r="LDS838" s="231"/>
      <c r="LDT838" s="231"/>
      <c r="LDU838" s="231"/>
      <c r="LDV838" s="231"/>
      <c r="LDW838" s="231"/>
      <c r="LDX838" s="231"/>
      <c r="LDY838" s="231"/>
      <c r="LDZ838" s="231"/>
      <c r="LEA838" s="231"/>
      <c r="LEB838" s="231"/>
      <c r="LEC838" s="231"/>
      <c r="LED838" s="231"/>
      <c r="LEE838" s="231"/>
      <c r="LEF838" s="231"/>
      <c r="LEG838" s="231"/>
      <c r="LEH838" s="231"/>
      <c r="LEI838" s="231"/>
      <c r="LEJ838" s="231"/>
      <c r="LEK838" s="231"/>
      <c r="LEL838" s="231"/>
      <c r="LEM838" s="231"/>
      <c r="LEN838" s="231"/>
      <c r="LEO838" s="231"/>
      <c r="LEP838" s="231"/>
      <c r="LEQ838" s="231"/>
      <c r="LER838" s="231"/>
      <c r="LES838" s="231"/>
      <c r="LET838" s="231"/>
      <c r="LEU838" s="231"/>
      <c r="LEV838" s="231"/>
      <c r="LEW838" s="231"/>
      <c r="LEX838" s="231"/>
      <c r="LEY838" s="231"/>
      <c r="LEZ838" s="231"/>
      <c r="LFA838" s="231"/>
      <c r="LFB838" s="231"/>
      <c r="LFC838" s="231"/>
      <c r="LFD838" s="231"/>
      <c r="LFE838" s="231"/>
      <c r="LFF838" s="231"/>
      <c r="LFG838" s="231"/>
      <c r="LFH838" s="231"/>
      <c r="LFI838" s="231"/>
      <c r="LFJ838" s="231"/>
      <c r="LFK838" s="231"/>
      <c r="LFL838" s="231"/>
      <c r="LFM838" s="231"/>
      <c r="LFN838" s="231"/>
      <c r="LFO838" s="231"/>
      <c r="LFP838" s="231"/>
      <c r="LFQ838" s="231"/>
      <c r="LFR838" s="231"/>
      <c r="LFS838" s="231"/>
      <c r="LFT838" s="231"/>
      <c r="LFU838" s="231"/>
      <c r="LFV838" s="231"/>
      <c r="LFW838" s="231"/>
      <c r="LFX838" s="231"/>
      <c r="LFY838" s="231"/>
      <c r="LFZ838" s="231"/>
      <c r="LGA838" s="231"/>
      <c r="LGB838" s="231"/>
      <c r="LGC838" s="231"/>
      <c r="LGD838" s="231"/>
      <c r="LGE838" s="231"/>
      <c r="LGF838" s="231"/>
      <c r="LGG838" s="231"/>
      <c r="LGH838" s="231"/>
      <c r="LGI838" s="231"/>
      <c r="LGJ838" s="231"/>
      <c r="LGK838" s="231"/>
      <c r="LGL838" s="231"/>
      <c r="LGM838" s="231"/>
      <c r="LGN838" s="231"/>
      <c r="LGO838" s="231"/>
      <c r="LGP838" s="231"/>
      <c r="LGQ838" s="231"/>
      <c r="LGR838" s="231"/>
      <c r="LGS838" s="231"/>
      <c r="LGT838" s="231"/>
      <c r="LGU838" s="231"/>
      <c r="LGV838" s="231"/>
      <c r="LGW838" s="231"/>
      <c r="LGX838" s="231"/>
      <c r="LGY838" s="231"/>
      <c r="LGZ838" s="231"/>
      <c r="LHA838" s="231"/>
      <c r="LHB838" s="231"/>
      <c r="LHC838" s="231"/>
      <c r="LHD838" s="231"/>
      <c r="LHE838" s="231"/>
      <c r="LHF838" s="231"/>
      <c r="LHG838" s="231"/>
      <c r="LHH838" s="231"/>
      <c r="LHI838" s="231"/>
      <c r="LHJ838" s="231"/>
      <c r="LHK838" s="231"/>
      <c r="LHL838" s="231"/>
      <c r="LHM838" s="231"/>
      <c r="LHN838" s="231"/>
      <c r="LHO838" s="231"/>
      <c r="LHP838" s="231"/>
      <c r="LHQ838" s="231"/>
      <c r="LHR838" s="231"/>
      <c r="LHS838" s="231"/>
      <c r="LHT838" s="231"/>
      <c r="LHU838" s="231"/>
      <c r="LHV838" s="231"/>
      <c r="LHW838" s="231"/>
      <c r="LHX838" s="231"/>
      <c r="LHY838" s="231"/>
      <c r="LHZ838" s="231"/>
      <c r="LIA838" s="231"/>
      <c r="LIB838" s="231"/>
      <c r="LIC838" s="231"/>
      <c r="LID838" s="231"/>
      <c r="LIE838" s="231"/>
      <c r="LIF838" s="231"/>
      <c r="LIG838" s="231"/>
      <c r="LIH838" s="231"/>
      <c r="LII838" s="231"/>
      <c r="LIJ838" s="231"/>
      <c r="LIK838" s="231"/>
      <c r="LIL838" s="231"/>
      <c r="LIM838" s="231"/>
      <c r="LIN838" s="231"/>
      <c r="LIO838" s="231"/>
      <c r="LIP838" s="231"/>
      <c r="LIQ838" s="231"/>
      <c r="LIR838" s="231"/>
      <c r="LIS838" s="231"/>
      <c r="LIT838" s="231"/>
      <c r="LIU838" s="231"/>
      <c r="LIV838" s="231"/>
      <c r="LIW838" s="231"/>
      <c r="LIX838" s="231"/>
      <c r="LIY838" s="231"/>
      <c r="LIZ838" s="231"/>
      <c r="LJA838" s="231"/>
      <c r="LJB838" s="231"/>
      <c r="LJC838" s="231"/>
      <c r="LJD838" s="231"/>
      <c r="LJE838" s="231"/>
      <c r="LJF838" s="231"/>
      <c r="LJG838" s="231"/>
      <c r="LJH838" s="231"/>
      <c r="LJI838" s="231"/>
      <c r="LJJ838" s="231"/>
      <c r="LJK838" s="231"/>
      <c r="LJL838" s="231"/>
      <c r="LJM838" s="231"/>
      <c r="LJN838" s="231"/>
      <c r="LJO838" s="231"/>
      <c r="LJP838" s="231"/>
      <c r="LJQ838" s="231"/>
      <c r="LJR838" s="231"/>
      <c r="LJS838" s="231"/>
      <c r="LJT838" s="231"/>
      <c r="LJU838" s="231"/>
      <c r="LJV838" s="231"/>
      <c r="LJW838" s="231"/>
      <c r="LJX838" s="231"/>
      <c r="LJY838" s="231"/>
      <c r="LJZ838" s="231"/>
      <c r="LKA838" s="231"/>
      <c r="LKB838" s="231"/>
      <c r="LKC838" s="231"/>
      <c r="LKD838" s="231"/>
      <c r="LKE838" s="231"/>
      <c r="LKF838" s="231"/>
      <c r="LKG838" s="231"/>
      <c r="LKH838" s="231"/>
      <c r="LKI838" s="231"/>
      <c r="LKJ838" s="231"/>
      <c r="LKK838" s="231"/>
      <c r="LKL838" s="231"/>
      <c r="LKM838" s="231"/>
      <c r="LKN838" s="231"/>
      <c r="LKO838" s="231"/>
      <c r="LKP838" s="231"/>
      <c r="LKQ838" s="231"/>
      <c r="LKR838" s="231"/>
      <c r="LKS838" s="231"/>
      <c r="LKT838" s="231"/>
      <c r="LKU838" s="231"/>
      <c r="LKV838" s="231"/>
      <c r="LKW838" s="231"/>
      <c r="LKX838" s="231"/>
      <c r="LKY838" s="231"/>
      <c r="LKZ838" s="231"/>
      <c r="LLA838" s="231"/>
      <c r="LLB838" s="231"/>
      <c r="LLC838" s="231"/>
      <c r="LLD838" s="231"/>
      <c r="LLE838" s="231"/>
      <c r="LLF838" s="231"/>
      <c r="LLG838" s="231"/>
      <c r="LLH838" s="231"/>
      <c r="LLI838" s="231"/>
      <c r="LLJ838" s="231"/>
      <c r="LLK838" s="231"/>
      <c r="LLL838" s="231"/>
      <c r="LLM838" s="231"/>
      <c r="LLN838" s="231"/>
      <c r="LLO838" s="231"/>
      <c r="LLP838" s="231"/>
      <c r="LLQ838" s="231"/>
      <c r="LLR838" s="231"/>
      <c r="LLS838" s="231"/>
      <c r="LLT838" s="231"/>
      <c r="LLU838" s="231"/>
      <c r="LLV838" s="231"/>
      <c r="LLW838" s="231"/>
      <c r="LLX838" s="231"/>
      <c r="LLY838" s="231"/>
      <c r="LLZ838" s="231"/>
      <c r="LMA838" s="231"/>
      <c r="LMB838" s="231"/>
      <c r="LMC838" s="231"/>
      <c r="LMD838" s="231"/>
      <c r="LME838" s="231"/>
      <c r="LMF838" s="231"/>
      <c r="LMG838" s="231"/>
      <c r="LMH838" s="231"/>
      <c r="LMI838" s="231"/>
      <c r="LMJ838" s="231"/>
      <c r="LMK838" s="231"/>
      <c r="LML838" s="231"/>
      <c r="LMM838" s="231"/>
      <c r="LMN838" s="231"/>
      <c r="LMO838" s="231"/>
      <c r="LMP838" s="231"/>
      <c r="LMQ838" s="231"/>
      <c r="LMR838" s="231"/>
      <c r="LMS838" s="231"/>
      <c r="LMT838" s="231"/>
      <c r="LMU838" s="231"/>
      <c r="LMV838" s="231"/>
      <c r="LMW838" s="231"/>
      <c r="LMX838" s="231"/>
      <c r="LMY838" s="231"/>
      <c r="LMZ838" s="231"/>
      <c r="LNA838" s="231"/>
      <c r="LNB838" s="231"/>
      <c r="LNC838" s="231"/>
      <c r="LND838" s="231"/>
      <c r="LNE838" s="231"/>
      <c r="LNF838" s="231"/>
      <c r="LNG838" s="231"/>
      <c r="LNH838" s="231"/>
      <c r="LNI838" s="231"/>
      <c r="LNJ838" s="231"/>
      <c r="LNK838" s="231"/>
      <c r="LNL838" s="231"/>
      <c r="LNM838" s="231"/>
      <c r="LNN838" s="231"/>
      <c r="LNO838" s="231"/>
      <c r="LNP838" s="231"/>
      <c r="LNQ838" s="231"/>
      <c r="LNR838" s="231"/>
      <c r="LNS838" s="231"/>
      <c r="LNT838" s="231"/>
      <c r="LNU838" s="231"/>
      <c r="LNV838" s="231"/>
      <c r="LNW838" s="231"/>
      <c r="LNX838" s="231"/>
      <c r="LNY838" s="231"/>
      <c r="LNZ838" s="231"/>
      <c r="LOA838" s="231"/>
      <c r="LOB838" s="231"/>
      <c r="LOC838" s="231"/>
      <c r="LOD838" s="231"/>
      <c r="LOE838" s="231"/>
      <c r="LOF838" s="231"/>
      <c r="LOG838" s="231"/>
      <c r="LOH838" s="231"/>
      <c r="LOI838" s="231"/>
      <c r="LOJ838" s="231"/>
      <c r="LOK838" s="231"/>
      <c r="LOL838" s="231"/>
      <c r="LOM838" s="231"/>
      <c r="LON838" s="231"/>
      <c r="LOO838" s="231"/>
      <c r="LOP838" s="231"/>
      <c r="LOQ838" s="231"/>
      <c r="LOR838" s="231"/>
      <c r="LOS838" s="231"/>
      <c r="LOT838" s="231"/>
      <c r="LOU838" s="231"/>
      <c r="LOV838" s="231"/>
      <c r="LOW838" s="231"/>
      <c r="LOX838" s="231"/>
      <c r="LOY838" s="231"/>
      <c r="LOZ838" s="231"/>
      <c r="LPA838" s="231"/>
      <c r="LPB838" s="231"/>
      <c r="LPC838" s="231"/>
      <c r="LPD838" s="231"/>
      <c r="LPE838" s="231"/>
      <c r="LPF838" s="231"/>
      <c r="LPG838" s="231"/>
      <c r="LPH838" s="231"/>
      <c r="LPI838" s="231"/>
      <c r="LPJ838" s="231"/>
      <c r="LPK838" s="231"/>
      <c r="LPL838" s="231"/>
      <c r="LPM838" s="231"/>
      <c r="LPN838" s="231"/>
      <c r="LPO838" s="231"/>
      <c r="LPP838" s="231"/>
      <c r="LPQ838" s="231"/>
      <c r="LPR838" s="231"/>
      <c r="LPS838" s="231"/>
      <c r="LPT838" s="231"/>
      <c r="LPU838" s="231"/>
      <c r="LPV838" s="231"/>
      <c r="LPW838" s="231"/>
      <c r="LPX838" s="231"/>
      <c r="LPY838" s="231"/>
      <c r="LPZ838" s="231"/>
      <c r="LQA838" s="231"/>
      <c r="LQB838" s="231"/>
      <c r="LQC838" s="231"/>
      <c r="LQD838" s="231"/>
      <c r="LQE838" s="231"/>
      <c r="LQF838" s="231"/>
      <c r="LQG838" s="231"/>
      <c r="LQH838" s="231"/>
      <c r="LQI838" s="231"/>
      <c r="LQJ838" s="231"/>
      <c r="LQK838" s="231"/>
      <c r="LQL838" s="231"/>
      <c r="LQM838" s="231"/>
      <c r="LQN838" s="231"/>
      <c r="LQO838" s="231"/>
      <c r="LQP838" s="231"/>
      <c r="LQQ838" s="231"/>
      <c r="LQR838" s="231"/>
      <c r="LQS838" s="231"/>
      <c r="LQT838" s="231"/>
      <c r="LQU838" s="231"/>
      <c r="LQV838" s="231"/>
      <c r="LQW838" s="231"/>
      <c r="LQX838" s="231"/>
      <c r="LQY838" s="231"/>
      <c r="LQZ838" s="231"/>
      <c r="LRA838" s="231"/>
      <c r="LRB838" s="231"/>
      <c r="LRC838" s="231"/>
      <c r="LRD838" s="231"/>
      <c r="LRE838" s="231"/>
      <c r="LRF838" s="231"/>
      <c r="LRG838" s="231"/>
      <c r="LRH838" s="231"/>
      <c r="LRI838" s="231"/>
      <c r="LRJ838" s="231"/>
      <c r="LRK838" s="231"/>
      <c r="LRL838" s="231"/>
      <c r="LRM838" s="231"/>
      <c r="LRN838" s="231"/>
      <c r="LRO838" s="231"/>
      <c r="LRP838" s="231"/>
      <c r="LRQ838" s="231"/>
      <c r="LRR838" s="231"/>
      <c r="LRS838" s="231"/>
      <c r="LRT838" s="231"/>
      <c r="LRU838" s="231"/>
      <c r="LRV838" s="231"/>
      <c r="LRW838" s="231"/>
      <c r="LRX838" s="231"/>
      <c r="LRY838" s="231"/>
      <c r="LRZ838" s="231"/>
      <c r="LSA838" s="231"/>
      <c r="LSB838" s="231"/>
      <c r="LSC838" s="231"/>
      <c r="LSD838" s="231"/>
      <c r="LSE838" s="231"/>
      <c r="LSF838" s="231"/>
      <c r="LSG838" s="231"/>
      <c r="LSH838" s="231"/>
      <c r="LSI838" s="231"/>
      <c r="LSJ838" s="231"/>
      <c r="LSK838" s="231"/>
      <c r="LSL838" s="231"/>
      <c r="LSM838" s="231"/>
      <c r="LSN838" s="231"/>
      <c r="LSO838" s="231"/>
      <c r="LSP838" s="231"/>
      <c r="LSQ838" s="231"/>
      <c r="LSR838" s="231"/>
      <c r="LSS838" s="231"/>
      <c r="LST838" s="231"/>
      <c r="LSU838" s="231"/>
      <c r="LSV838" s="231"/>
      <c r="LSW838" s="231"/>
      <c r="LSX838" s="231"/>
      <c r="LSY838" s="231"/>
      <c r="LSZ838" s="231"/>
      <c r="LTA838" s="231"/>
      <c r="LTB838" s="231"/>
      <c r="LTC838" s="231"/>
      <c r="LTD838" s="231"/>
      <c r="LTE838" s="231"/>
      <c r="LTF838" s="231"/>
      <c r="LTG838" s="231"/>
      <c r="LTH838" s="231"/>
      <c r="LTI838" s="231"/>
      <c r="LTJ838" s="231"/>
      <c r="LTK838" s="231"/>
      <c r="LTL838" s="231"/>
      <c r="LTM838" s="231"/>
      <c r="LTN838" s="231"/>
      <c r="LTO838" s="231"/>
      <c r="LTP838" s="231"/>
      <c r="LTQ838" s="231"/>
      <c r="LTR838" s="231"/>
      <c r="LTS838" s="231"/>
      <c r="LTT838" s="231"/>
      <c r="LTU838" s="231"/>
      <c r="LTV838" s="231"/>
      <c r="LTW838" s="231"/>
      <c r="LTX838" s="231"/>
      <c r="LTY838" s="231"/>
      <c r="LTZ838" s="231"/>
      <c r="LUA838" s="231"/>
      <c r="LUB838" s="231"/>
      <c r="LUC838" s="231"/>
      <c r="LUD838" s="231"/>
      <c r="LUE838" s="231"/>
      <c r="LUF838" s="231"/>
      <c r="LUG838" s="231"/>
      <c r="LUH838" s="231"/>
      <c r="LUI838" s="231"/>
      <c r="LUJ838" s="231"/>
      <c r="LUK838" s="231"/>
      <c r="LUL838" s="231"/>
      <c r="LUM838" s="231"/>
      <c r="LUN838" s="231"/>
      <c r="LUO838" s="231"/>
      <c r="LUP838" s="231"/>
      <c r="LUQ838" s="231"/>
      <c r="LUR838" s="231"/>
      <c r="LUS838" s="231"/>
      <c r="LUT838" s="231"/>
      <c r="LUU838" s="231"/>
      <c r="LUV838" s="231"/>
      <c r="LUW838" s="231"/>
      <c r="LUX838" s="231"/>
      <c r="LUY838" s="231"/>
      <c r="LUZ838" s="231"/>
      <c r="LVA838" s="231"/>
      <c r="LVB838" s="231"/>
      <c r="LVC838" s="231"/>
      <c r="LVD838" s="231"/>
      <c r="LVE838" s="231"/>
      <c r="LVF838" s="231"/>
      <c r="LVG838" s="231"/>
      <c r="LVH838" s="231"/>
      <c r="LVI838" s="231"/>
      <c r="LVJ838" s="231"/>
      <c r="LVK838" s="231"/>
      <c r="LVL838" s="231"/>
      <c r="LVM838" s="231"/>
      <c r="LVN838" s="231"/>
      <c r="LVO838" s="231"/>
      <c r="LVP838" s="231"/>
      <c r="LVQ838" s="231"/>
      <c r="LVR838" s="231"/>
      <c r="LVS838" s="231"/>
      <c r="LVT838" s="231"/>
      <c r="LVU838" s="231"/>
      <c r="LVV838" s="231"/>
      <c r="LVW838" s="231"/>
      <c r="LVX838" s="231"/>
      <c r="LVY838" s="231"/>
      <c r="LVZ838" s="231"/>
      <c r="LWA838" s="231"/>
      <c r="LWB838" s="231"/>
      <c r="LWC838" s="231"/>
      <c r="LWD838" s="231"/>
      <c r="LWE838" s="231"/>
      <c r="LWF838" s="231"/>
      <c r="LWG838" s="231"/>
      <c r="LWH838" s="231"/>
      <c r="LWI838" s="231"/>
      <c r="LWJ838" s="231"/>
      <c r="LWK838" s="231"/>
      <c r="LWL838" s="231"/>
      <c r="LWM838" s="231"/>
      <c r="LWN838" s="231"/>
      <c r="LWO838" s="231"/>
      <c r="LWP838" s="231"/>
      <c r="LWQ838" s="231"/>
      <c r="LWR838" s="231"/>
      <c r="LWS838" s="231"/>
      <c r="LWT838" s="231"/>
      <c r="LWU838" s="231"/>
      <c r="LWV838" s="231"/>
      <c r="LWW838" s="231"/>
      <c r="LWX838" s="231"/>
      <c r="LWY838" s="231"/>
      <c r="LWZ838" s="231"/>
      <c r="LXA838" s="231"/>
      <c r="LXB838" s="231"/>
      <c r="LXC838" s="231"/>
      <c r="LXD838" s="231"/>
      <c r="LXE838" s="231"/>
      <c r="LXF838" s="231"/>
      <c r="LXG838" s="231"/>
      <c r="LXH838" s="231"/>
      <c r="LXI838" s="231"/>
      <c r="LXJ838" s="231"/>
      <c r="LXK838" s="231"/>
      <c r="LXL838" s="231"/>
      <c r="LXM838" s="231"/>
      <c r="LXN838" s="231"/>
      <c r="LXO838" s="231"/>
      <c r="LXP838" s="231"/>
      <c r="LXQ838" s="231"/>
      <c r="LXR838" s="231"/>
      <c r="LXS838" s="231"/>
      <c r="LXT838" s="231"/>
      <c r="LXU838" s="231"/>
      <c r="LXV838" s="231"/>
      <c r="LXW838" s="231"/>
      <c r="LXX838" s="231"/>
      <c r="LXY838" s="231"/>
      <c r="LXZ838" s="231"/>
      <c r="LYA838" s="231"/>
      <c r="LYB838" s="231"/>
      <c r="LYC838" s="231"/>
      <c r="LYD838" s="231"/>
      <c r="LYE838" s="231"/>
      <c r="LYF838" s="231"/>
      <c r="LYG838" s="231"/>
      <c r="LYH838" s="231"/>
      <c r="LYI838" s="231"/>
      <c r="LYJ838" s="231"/>
      <c r="LYK838" s="231"/>
      <c r="LYL838" s="231"/>
      <c r="LYM838" s="231"/>
      <c r="LYN838" s="231"/>
      <c r="LYO838" s="231"/>
      <c r="LYP838" s="231"/>
      <c r="LYQ838" s="231"/>
      <c r="LYR838" s="231"/>
      <c r="LYS838" s="231"/>
      <c r="LYT838" s="231"/>
      <c r="LYU838" s="231"/>
      <c r="LYV838" s="231"/>
      <c r="LYW838" s="231"/>
      <c r="LYX838" s="231"/>
      <c r="LYY838" s="231"/>
      <c r="LYZ838" s="231"/>
      <c r="LZA838" s="231"/>
      <c r="LZB838" s="231"/>
      <c r="LZC838" s="231"/>
      <c r="LZD838" s="231"/>
      <c r="LZE838" s="231"/>
      <c r="LZF838" s="231"/>
      <c r="LZG838" s="231"/>
      <c r="LZH838" s="231"/>
      <c r="LZI838" s="231"/>
      <c r="LZJ838" s="231"/>
      <c r="LZK838" s="231"/>
      <c r="LZL838" s="231"/>
      <c r="LZM838" s="231"/>
      <c r="LZN838" s="231"/>
      <c r="LZO838" s="231"/>
      <c r="LZP838" s="231"/>
      <c r="LZQ838" s="231"/>
      <c r="LZR838" s="231"/>
      <c r="LZS838" s="231"/>
      <c r="LZT838" s="231"/>
      <c r="LZU838" s="231"/>
      <c r="LZV838" s="231"/>
      <c r="LZW838" s="231"/>
      <c r="LZX838" s="231"/>
      <c r="LZY838" s="231"/>
      <c r="LZZ838" s="231"/>
      <c r="MAA838" s="231"/>
      <c r="MAB838" s="231"/>
      <c r="MAC838" s="231"/>
      <c r="MAD838" s="231"/>
      <c r="MAE838" s="231"/>
      <c r="MAF838" s="231"/>
      <c r="MAG838" s="231"/>
      <c r="MAH838" s="231"/>
      <c r="MAI838" s="231"/>
      <c r="MAJ838" s="231"/>
      <c r="MAK838" s="231"/>
      <c r="MAL838" s="231"/>
      <c r="MAM838" s="231"/>
      <c r="MAN838" s="231"/>
      <c r="MAO838" s="231"/>
      <c r="MAP838" s="231"/>
      <c r="MAQ838" s="231"/>
      <c r="MAR838" s="231"/>
      <c r="MAS838" s="231"/>
      <c r="MAT838" s="231"/>
      <c r="MAU838" s="231"/>
      <c r="MAV838" s="231"/>
      <c r="MAW838" s="231"/>
      <c r="MAX838" s="231"/>
      <c r="MAY838" s="231"/>
      <c r="MAZ838" s="231"/>
      <c r="MBA838" s="231"/>
      <c r="MBB838" s="231"/>
      <c r="MBC838" s="231"/>
      <c r="MBD838" s="231"/>
      <c r="MBE838" s="231"/>
      <c r="MBF838" s="231"/>
      <c r="MBG838" s="231"/>
      <c r="MBH838" s="231"/>
      <c r="MBI838" s="231"/>
      <c r="MBJ838" s="231"/>
      <c r="MBK838" s="231"/>
      <c r="MBL838" s="231"/>
      <c r="MBM838" s="231"/>
      <c r="MBN838" s="231"/>
      <c r="MBO838" s="231"/>
      <c r="MBP838" s="231"/>
      <c r="MBQ838" s="231"/>
      <c r="MBR838" s="231"/>
      <c r="MBS838" s="231"/>
      <c r="MBT838" s="231"/>
      <c r="MBU838" s="231"/>
      <c r="MBV838" s="231"/>
      <c r="MBW838" s="231"/>
      <c r="MBX838" s="231"/>
      <c r="MBY838" s="231"/>
      <c r="MBZ838" s="231"/>
      <c r="MCA838" s="231"/>
      <c r="MCB838" s="231"/>
      <c r="MCC838" s="231"/>
      <c r="MCD838" s="231"/>
      <c r="MCE838" s="231"/>
      <c r="MCF838" s="231"/>
      <c r="MCG838" s="231"/>
      <c r="MCH838" s="231"/>
      <c r="MCI838" s="231"/>
      <c r="MCJ838" s="231"/>
      <c r="MCK838" s="231"/>
      <c r="MCL838" s="231"/>
      <c r="MCM838" s="231"/>
      <c r="MCN838" s="231"/>
      <c r="MCO838" s="231"/>
      <c r="MCP838" s="231"/>
      <c r="MCQ838" s="231"/>
      <c r="MCR838" s="231"/>
      <c r="MCS838" s="231"/>
      <c r="MCT838" s="231"/>
      <c r="MCU838" s="231"/>
      <c r="MCV838" s="231"/>
      <c r="MCW838" s="231"/>
      <c r="MCX838" s="231"/>
      <c r="MCY838" s="231"/>
      <c r="MCZ838" s="231"/>
      <c r="MDA838" s="231"/>
      <c r="MDB838" s="231"/>
      <c r="MDC838" s="231"/>
      <c r="MDD838" s="231"/>
      <c r="MDE838" s="231"/>
      <c r="MDF838" s="231"/>
      <c r="MDG838" s="231"/>
      <c r="MDH838" s="231"/>
      <c r="MDI838" s="231"/>
      <c r="MDJ838" s="231"/>
      <c r="MDK838" s="231"/>
      <c r="MDL838" s="231"/>
      <c r="MDM838" s="231"/>
      <c r="MDN838" s="231"/>
      <c r="MDO838" s="231"/>
      <c r="MDP838" s="231"/>
      <c r="MDQ838" s="231"/>
      <c r="MDR838" s="231"/>
      <c r="MDS838" s="231"/>
      <c r="MDT838" s="231"/>
      <c r="MDU838" s="231"/>
      <c r="MDV838" s="231"/>
      <c r="MDW838" s="231"/>
      <c r="MDX838" s="231"/>
      <c r="MDY838" s="231"/>
      <c r="MDZ838" s="231"/>
      <c r="MEA838" s="231"/>
      <c r="MEB838" s="231"/>
      <c r="MEC838" s="231"/>
      <c r="MED838" s="231"/>
      <c r="MEE838" s="231"/>
      <c r="MEF838" s="231"/>
      <c r="MEG838" s="231"/>
      <c r="MEH838" s="231"/>
      <c r="MEI838" s="231"/>
      <c r="MEJ838" s="231"/>
      <c r="MEK838" s="231"/>
      <c r="MEL838" s="231"/>
      <c r="MEM838" s="231"/>
      <c r="MEN838" s="231"/>
      <c r="MEO838" s="231"/>
      <c r="MEP838" s="231"/>
      <c r="MEQ838" s="231"/>
      <c r="MER838" s="231"/>
      <c r="MES838" s="231"/>
      <c r="MET838" s="231"/>
      <c r="MEU838" s="231"/>
      <c r="MEV838" s="231"/>
      <c r="MEW838" s="231"/>
      <c r="MEX838" s="231"/>
      <c r="MEY838" s="231"/>
      <c r="MEZ838" s="231"/>
      <c r="MFA838" s="231"/>
      <c r="MFB838" s="231"/>
      <c r="MFC838" s="231"/>
      <c r="MFD838" s="231"/>
      <c r="MFE838" s="231"/>
      <c r="MFF838" s="231"/>
      <c r="MFG838" s="231"/>
      <c r="MFH838" s="231"/>
      <c r="MFI838" s="231"/>
      <c r="MFJ838" s="231"/>
      <c r="MFK838" s="231"/>
      <c r="MFL838" s="231"/>
      <c r="MFM838" s="231"/>
      <c r="MFN838" s="231"/>
      <c r="MFO838" s="231"/>
      <c r="MFP838" s="231"/>
      <c r="MFQ838" s="231"/>
      <c r="MFR838" s="231"/>
      <c r="MFS838" s="231"/>
      <c r="MFT838" s="231"/>
      <c r="MFU838" s="231"/>
      <c r="MFV838" s="231"/>
      <c r="MFW838" s="231"/>
      <c r="MFX838" s="231"/>
      <c r="MFY838" s="231"/>
      <c r="MFZ838" s="231"/>
      <c r="MGA838" s="231"/>
      <c r="MGB838" s="231"/>
      <c r="MGC838" s="231"/>
      <c r="MGD838" s="231"/>
      <c r="MGE838" s="231"/>
      <c r="MGF838" s="231"/>
      <c r="MGG838" s="231"/>
      <c r="MGH838" s="231"/>
      <c r="MGI838" s="231"/>
      <c r="MGJ838" s="231"/>
      <c r="MGK838" s="231"/>
      <c r="MGL838" s="231"/>
      <c r="MGM838" s="231"/>
      <c r="MGN838" s="231"/>
      <c r="MGO838" s="231"/>
      <c r="MGP838" s="231"/>
      <c r="MGQ838" s="231"/>
      <c r="MGR838" s="231"/>
      <c r="MGS838" s="231"/>
      <c r="MGT838" s="231"/>
      <c r="MGU838" s="231"/>
      <c r="MGV838" s="231"/>
      <c r="MGW838" s="231"/>
      <c r="MGX838" s="231"/>
      <c r="MGY838" s="231"/>
      <c r="MGZ838" s="231"/>
      <c r="MHA838" s="231"/>
      <c r="MHB838" s="231"/>
      <c r="MHC838" s="231"/>
      <c r="MHD838" s="231"/>
      <c r="MHE838" s="231"/>
      <c r="MHF838" s="231"/>
      <c r="MHG838" s="231"/>
      <c r="MHH838" s="231"/>
      <c r="MHI838" s="231"/>
      <c r="MHJ838" s="231"/>
      <c r="MHK838" s="231"/>
      <c r="MHL838" s="231"/>
      <c r="MHM838" s="231"/>
      <c r="MHN838" s="231"/>
      <c r="MHO838" s="231"/>
      <c r="MHP838" s="231"/>
      <c r="MHQ838" s="231"/>
      <c r="MHR838" s="231"/>
      <c r="MHS838" s="231"/>
      <c r="MHT838" s="231"/>
      <c r="MHU838" s="231"/>
      <c r="MHV838" s="231"/>
      <c r="MHW838" s="231"/>
      <c r="MHX838" s="231"/>
      <c r="MHY838" s="231"/>
      <c r="MHZ838" s="231"/>
      <c r="MIA838" s="231"/>
      <c r="MIB838" s="231"/>
      <c r="MIC838" s="231"/>
      <c r="MID838" s="231"/>
      <c r="MIE838" s="231"/>
      <c r="MIF838" s="231"/>
      <c r="MIG838" s="231"/>
      <c r="MIH838" s="231"/>
      <c r="MII838" s="231"/>
      <c r="MIJ838" s="231"/>
      <c r="MIK838" s="231"/>
      <c r="MIL838" s="231"/>
      <c r="MIM838" s="231"/>
      <c r="MIN838" s="231"/>
      <c r="MIO838" s="231"/>
      <c r="MIP838" s="231"/>
      <c r="MIQ838" s="231"/>
      <c r="MIR838" s="231"/>
      <c r="MIS838" s="231"/>
      <c r="MIT838" s="231"/>
      <c r="MIU838" s="231"/>
      <c r="MIV838" s="231"/>
      <c r="MIW838" s="231"/>
      <c r="MIX838" s="231"/>
      <c r="MIY838" s="231"/>
      <c r="MIZ838" s="231"/>
      <c r="MJA838" s="231"/>
      <c r="MJB838" s="231"/>
      <c r="MJC838" s="231"/>
      <c r="MJD838" s="231"/>
      <c r="MJE838" s="231"/>
      <c r="MJF838" s="231"/>
      <c r="MJG838" s="231"/>
      <c r="MJH838" s="231"/>
      <c r="MJI838" s="231"/>
      <c r="MJJ838" s="231"/>
      <c r="MJK838" s="231"/>
      <c r="MJL838" s="231"/>
      <c r="MJM838" s="231"/>
      <c r="MJN838" s="231"/>
      <c r="MJO838" s="231"/>
      <c r="MJP838" s="231"/>
      <c r="MJQ838" s="231"/>
      <c r="MJR838" s="231"/>
      <c r="MJS838" s="231"/>
      <c r="MJT838" s="231"/>
      <c r="MJU838" s="231"/>
      <c r="MJV838" s="231"/>
      <c r="MJW838" s="231"/>
      <c r="MJX838" s="231"/>
      <c r="MJY838" s="231"/>
      <c r="MJZ838" s="231"/>
      <c r="MKA838" s="231"/>
      <c r="MKB838" s="231"/>
      <c r="MKC838" s="231"/>
      <c r="MKD838" s="231"/>
      <c r="MKE838" s="231"/>
      <c r="MKF838" s="231"/>
      <c r="MKG838" s="231"/>
      <c r="MKH838" s="231"/>
      <c r="MKI838" s="231"/>
      <c r="MKJ838" s="231"/>
      <c r="MKK838" s="231"/>
      <c r="MKL838" s="231"/>
      <c r="MKM838" s="231"/>
      <c r="MKN838" s="231"/>
      <c r="MKO838" s="231"/>
      <c r="MKP838" s="231"/>
      <c r="MKQ838" s="231"/>
      <c r="MKR838" s="231"/>
      <c r="MKS838" s="231"/>
      <c r="MKT838" s="231"/>
      <c r="MKU838" s="231"/>
      <c r="MKV838" s="231"/>
      <c r="MKW838" s="231"/>
      <c r="MKX838" s="231"/>
      <c r="MKY838" s="231"/>
      <c r="MKZ838" s="231"/>
      <c r="MLA838" s="231"/>
      <c r="MLB838" s="231"/>
      <c r="MLC838" s="231"/>
      <c r="MLD838" s="231"/>
      <c r="MLE838" s="231"/>
      <c r="MLF838" s="231"/>
      <c r="MLG838" s="231"/>
      <c r="MLH838" s="231"/>
      <c r="MLI838" s="231"/>
      <c r="MLJ838" s="231"/>
      <c r="MLK838" s="231"/>
      <c r="MLL838" s="231"/>
      <c r="MLM838" s="231"/>
      <c r="MLN838" s="231"/>
      <c r="MLO838" s="231"/>
      <c r="MLP838" s="231"/>
      <c r="MLQ838" s="231"/>
      <c r="MLR838" s="231"/>
      <c r="MLS838" s="231"/>
      <c r="MLT838" s="231"/>
      <c r="MLU838" s="231"/>
      <c r="MLV838" s="231"/>
      <c r="MLW838" s="231"/>
      <c r="MLX838" s="231"/>
      <c r="MLY838" s="231"/>
      <c r="MLZ838" s="231"/>
      <c r="MMA838" s="231"/>
      <c r="MMB838" s="231"/>
      <c r="MMC838" s="231"/>
      <c r="MMD838" s="231"/>
      <c r="MME838" s="231"/>
      <c r="MMF838" s="231"/>
      <c r="MMG838" s="231"/>
      <c r="MMH838" s="231"/>
      <c r="MMI838" s="231"/>
      <c r="MMJ838" s="231"/>
      <c r="MMK838" s="231"/>
      <c r="MML838" s="231"/>
      <c r="MMM838" s="231"/>
      <c r="MMN838" s="231"/>
      <c r="MMO838" s="231"/>
      <c r="MMP838" s="231"/>
      <c r="MMQ838" s="231"/>
      <c r="MMR838" s="231"/>
      <c r="MMS838" s="231"/>
      <c r="MMT838" s="231"/>
      <c r="MMU838" s="231"/>
      <c r="MMV838" s="231"/>
      <c r="MMW838" s="231"/>
      <c r="MMX838" s="231"/>
      <c r="MMY838" s="231"/>
      <c r="MMZ838" s="231"/>
      <c r="MNA838" s="231"/>
      <c r="MNB838" s="231"/>
      <c r="MNC838" s="231"/>
      <c r="MND838" s="231"/>
      <c r="MNE838" s="231"/>
      <c r="MNF838" s="231"/>
      <c r="MNG838" s="231"/>
      <c r="MNH838" s="231"/>
      <c r="MNI838" s="231"/>
      <c r="MNJ838" s="231"/>
      <c r="MNK838" s="231"/>
      <c r="MNL838" s="231"/>
      <c r="MNM838" s="231"/>
      <c r="MNN838" s="231"/>
      <c r="MNO838" s="231"/>
      <c r="MNP838" s="231"/>
      <c r="MNQ838" s="231"/>
      <c r="MNR838" s="231"/>
      <c r="MNS838" s="231"/>
      <c r="MNT838" s="231"/>
      <c r="MNU838" s="231"/>
      <c r="MNV838" s="231"/>
      <c r="MNW838" s="231"/>
      <c r="MNX838" s="231"/>
      <c r="MNY838" s="231"/>
      <c r="MNZ838" s="231"/>
      <c r="MOA838" s="231"/>
      <c r="MOB838" s="231"/>
      <c r="MOC838" s="231"/>
      <c r="MOD838" s="231"/>
      <c r="MOE838" s="231"/>
      <c r="MOF838" s="231"/>
      <c r="MOG838" s="231"/>
      <c r="MOH838" s="231"/>
      <c r="MOI838" s="231"/>
      <c r="MOJ838" s="231"/>
      <c r="MOK838" s="231"/>
      <c r="MOL838" s="231"/>
      <c r="MOM838" s="231"/>
      <c r="MON838" s="231"/>
      <c r="MOO838" s="231"/>
      <c r="MOP838" s="231"/>
      <c r="MOQ838" s="231"/>
      <c r="MOR838" s="231"/>
      <c r="MOS838" s="231"/>
      <c r="MOT838" s="231"/>
      <c r="MOU838" s="231"/>
      <c r="MOV838" s="231"/>
      <c r="MOW838" s="231"/>
      <c r="MOX838" s="231"/>
      <c r="MOY838" s="231"/>
      <c r="MOZ838" s="231"/>
      <c r="MPA838" s="231"/>
      <c r="MPB838" s="231"/>
      <c r="MPC838" s="231"/>
      <c r="MPD838" s="231"/>
      <c r="MPE838" s="231"/>
      <c r="MPF838" s="231"/>
      <c r="MPG838" s="231"/>
      <c r="MPH838" s="231"/>
      <c r="MPI838" s="231"/>
      <c r="MPJ838" s="231"/>
      <c r="MPK838" s="231"/>
      <c r="MPL838" s="231"/>
      <c r="MPM838" s="231"/>
      <c r="MPN838" s="231"/>
      <c r="MPO838" s="231"/>
      <c r="MPP838" s="231"/>
      <c r="MPQ838" s="231"/>
      <c r="MPR838" s="231"/>
      <c r="MPS838" s="231"/>
      <c r="MPT838" s="231"/>
      <c r="MPU838" s="231"/>
      <c r="MPV838" s="231"/>
      <c r="MPW838" s="231"/>
      <c r="MPX838" s="231"/>
      <c r="MPY838" s="231"/>
      <c r="MPZ838" s="231"/>
      <c r="MQA838" s="231"/>
      <c r="MQB838" s="231"/>
      <c r="MQC838" s="231"/>
      <c r="MQD838" s="231"/>
      <c r="MQE838" s="231"/>
      <c r="MQF838" s="231"/>
      <c r="MQG838" s="231"/>
      <c r="MQH838" s="231"/>
      <c r="MQI838" s="231"/>
      <c r="MQJ838" s="231"/>
      <c r="MQK838" s="231"/>
      <c r="MQL838" s="231"/>
      <c r="MQM838" s="231"/>
      <c r="MQN838" s="231"/>
      <c r="MQO838" s="231"/>
      <c r="MQP838" s="231"/>
      <c r="MQQ838" s="231"/>
      <c r="MQR838" s="231"/>
      <c r="MQS838" s="231"/>
      <c r="MQT838" s="231"/>
      <c r="MQU838" s="231"/>
      <c r="MQV838" s="231"/>
      <c r="MQW838" s="231"/>
      <c r="MQX838" s="231"/>
      <c r="MQY838" s="231"/>
      <c r="MQZ838" s="231"/>
      <c r="MRA838" s="231"/>
      <c r="MRB838" s="231"/>
      <c r="MRC838" s="231"/>
      <c r="MRD838" s="231"/>
      <c r="MRE838" s="231"/>
      <c r="MRF838" s="231"/>
      <c r="MRG838" s="231"/>
      <c r="MRH838" s="231"/>
      <c r="MRI838" s="231"/>
      <c r="MRJ838" s="231"/>
      <c r="MRK838" s="231"/>
      <c r="MRL838" s="231"/>
      <c r="MRM838" s="231"/>
      <c r="MRN838" s="231"/>
      <c r="MRO838" s="231"/>
      <c r="MRP838" s="231"/>
      <c r="MRQ838" s="231"/>
      <c r="MRR838" s="231"/>
      <c r="MRS838" s="231"/>
      <c r="MRT838" s="231"/>
      <c r="MRU838" s="231"/>
      <c r="MRV838" s="231"/>
      <c r="MRW838" s="231"/>
      <c r="MRX838" s="231"/>
      <c r="MRY838" s="231"/>
      <c r="MRZ838" s="231"/>
      <c r="MSA838" s="231"/>
      <c r="MSB838" s="231"/>
      <c r="MSC838" s="231"/>
      <c r="MSD838" s="231"/>
      <c r="MSE838" s="231"/>
      <c r="MSF838" s="231"/>
      <c r="MSG838" s="231"/>
      <c r="MSH838" s="231"/>
      <c r="MSI838" s="231"/>
      <c r="MSJ838" s="231"/>
      <c r="MSK838" s="231"/>
      <c r="MSL838" s="231"/>
      <c r="MSM838" s="231"/>
      <c r="MSN838" s="231"/>
      <c r="MSO838" s="231"/>
      <c r="MSP838" s="231"/>
      <c r="MSQ838" s="231"/>
      <c r="MSR838" s="231"/>
      <c r="MSS838" s="231"/>
      <c r="MST838" s="231"/>
      <c r="MSU838" s="231"/>
      <c r="MSV838" s="231"/>
      <c r="MSW838" s="231"/>
      <c r="MSX838" s="231"/>
      <c r="MSY838" s="231"/>
      <c r="MSZ838" s="231"/>
      <c r="MTA838" s="231"/>
      <c r="MTB838" s="231"/>
      <c r="MTC838" s="231"/>
      <c r="MTD838" s="231"/>
      <c r="MTE838" s="231"/>
      <c r="MTF838" s="231"/>
      <c r="MTG838" s="231"/>
      <c r="MTH838" s="231"/>
      <c r="MTI838" s="231"/>
      <c r="MTJ838" s="231"/>
      <c r="MTK838" s="231"/>
      <c r="MTL838" s="231"/>
      <c r="MTM838" s="231"/>
      <c r="MTN838" s="231"/>
      <c r="MTO838" s="231"/>
      <c r="MTP838" s="231"/>
      <c r="MTQ838" s="231"/>
      <c r="MTR838" s="231"/>
      <c r="MTS838" s="231"/>
      <c r="MTT838" s="231"/>
      <c r="MTU838" s="231"/>
      <c r="MTV838" s="231"/>
      <c r="MTW838" s="231"/>
      <c r="MTX838" s="231"/>
      <c r="MTY838" s="231"/>
      <c r="MTZ838" s="231"/>
      <c r="MUA838" s="231"/>
      <c r="MUB838" s="231"/>
      <c r="MUC838" s="231"/>
      <c r="MUD838" s="231"/>
      <c r="MUE838" s="231"/>
      <c r="MUF838" s="231"/>
      <c r="MUG838" s="231"/>
      <c r="MUH838" s="231"/>
      <c r="MUI838" s="231"/>
      <c r="MUJ838" s="231"/>
      <c r="MUK838" s="231"/>
      <c r="MUL838" s="231"/>
      <c r="MUM838" s="231"/>
      <c r="MUN838" s="231"/>
      <c r="MUO838" s="231"/>
      <c r="MUP838" s="231"/>
      <c r="MUQ838" s="231"/>
      <c r="MUR838" s="231"/>
      <c r="MUS838" s="231"/>
      <c r="MUT838" s="231"/>
      <c r="MUU838" s="231"/>
      <c r="MUV838" s="231"/>
      <c r="MUW838" s="231"/>
      <c r="MUX838" s="231"/>
      <c r="MUY838" s="231"/>
      <c r="MUZ838" s="231"/>
      <c r="MVA838" s="231"/>
      <c r="MVB838" s="231"/>
      <c r="MVC838" s="231"/>
      <c r="MVD838" s="231"/>
      <c r="MVE838" s="231"/>
      <c r="MVF838" s="231"/>
      <c r="MVG838" s="231"/>
      <c r="MVH838" s="231"/>
      <c r="MVI838" s="231"/>
      <c r="MVJ838" s="231"/>
      <c r="MVK838" s="231"/>
      <c r="MVL838" s="231"/>
      <c r="MVM838" s="231"/>
      <c r="MVN838" s="231"/>
      <c r="MVO838" s="231"/>
      <c r="MVP838" s="231"/>
      <c r="MVQ838" s="231"/>
      <c r="MVR838" s="231"/>
      <c r="MVS838" s="231"/>
      <c r="MVT838" s="231"/>
      <c r="MVU838" s="231"/>
      <c r="MVV838" s="231"/>
      <c r="MVW838" s="231"/>
      <c r="MVX838" s="231"/>
      <c r="MVY838" s="231"/>
      <c r="MVZ838" s="231"/>
      <c r="MWA838" s="231"/>
      <c r="MWB838" s="231"/>
      <c r="MWC838" s="231"/>
      <c r="MWD838" s="231"/>
      <c r="MWE838" s="231"/>
      <c r="MWF838" s="231"/>
      <c r="MWG838" s="231"/>
      <c r="MWH838" s="231"/>
      <c r="MWI838" s="231"/>
      <c r="MWJ838" s="231"/>
      <c r="MWK838" s="231"/>
      <c r="MWL838" s="231"/>
      <c r="MWM838" s="231"/>
      <c r="MWN838" s="231"/>
      <c r="MWO838" s="231"/>
      <c r="MWP838" s="231"/>
      <c r="MWQ838" s="231"/>
      <c r="MWR838" s="231"/>
      <c r="MWS838" s="231"/>
      <c r="MWT838" s="231"/>
      <c r="MWU838" s="231"/>
      <c r="MWV838" s="231"/>
      <c r="MWW838" s="231"/>
      <c r="MWX838" s="231"/>
      <c r="MWY838" s="231"/>
      <c r="MWZ838" s="231"/>
      <c r="MXA838" s="231"/>
      <c r="MXB838" s="231"/>
      <c r="MXC838" s="231"/>
      <c r="MXD838" s="231"/>
      <c r="MXE838" s="231"/>
      <c r="MXF838" s="231"/>
      <c r="MXG838" s="231"/>
      <c r="MXH838" s="231"/>
      <c r="MXI838" s="231"/>
      <c r="MXJ838" s="231"/>
      <c r="MXK838" s="231"/>
      <c r="MXL838" s="231"/>
      <c r="MXM838" s="231"/>
      <c r="MXN838" s="231"/>
      <c r="MXO838" s="231"/>
      <c r="MXP838" s="231"/>
      <c r="MXQ838" s="231"/>
      <c r="MXR838" s="231"/>
      <c r="MXS838" s="231"/>
      <c r="MXT838" s="231"/>
      <c r="MXU838" s="231"/>
      <c r="MXV838" s="231"/>
      <c r="MXW838" s="231"/>
      <c r="MXX838" s="231"/>
      <c r="MXY838" s="231"/>
      <c r="MXZ838" s="231"/>
      <c r="MYA838" s="231"/>
      <c r="MYB838" s="231"/>
      <c r="MYC838" s="231"/>
      <c r="MYD838" s="231"/>
      <c r="MYE838" s="231"/>
      <c r="MYF838" s="231"/>
      <c r="MYG838" s="231"/>
      <c r="MYH838" s="231"/>
      <c r="MYI838" s="231"/>
      <c r="MYJ838" s="231"/>
      <c r="MYK838" s="231"/>
      <c r="MYL838" s="231"/>
      <c r="MYM838" s="231"/>
      <c r="MYN838" s="231"/>
      <c r="MYO838" s="231"/>
      <c r="MYP838" s="231"/>
      <c r="MYQ838" s="231"/>
      <c r="MYR838" s="231"/>
      <c r="MYS838" s="231"/>
      <c r="MYT838" s="231"/>
      <c r="MYU838" s="231"/>
      <c r="MYV838" s="231"/>
      <c r="MYW838" s="231"/>
      <c r="MYX838" s="231"/>
      <c r="MYY838" s="231"/>
      <c r="MYZ838" s="231"/>
      <c r="MZA838" s="231"/>
      <c r="MZB838" s="231"/>
      <c r="MZC838" s="231"/>
      <c r="MZD838" s="231"/>
      <c r="MZE838" s="231"/>
      <c r="MZF838" s="231"/>
      <c r="MZG838" s="231"/>
      <c r="MZH838" s="231"/>
      <c r="MZI838" s="231"/>
      <c r="MZJ838" s="231"/>
      <c r="MZK838" s="231"/>
      <c r="MZL838" s="231"/>
      <c r="MZM838" s="231"/>
      <c r="MZN838" s="231"/>
      <c r="MZO838" s="231"/>
      <c r="MZP838" s="231"/>
      <c r="MZQ838" s="231"/>
      <c r="MZR838" s="231"/>
      <c r="MZS838" s="231"/>
      <c r="MZT838" s="231"/>
      <c r="MZU838" s="231"/>
      <c r="MZV838" s="231"/>
      <c r="MZW838" s="231"/>
      <c r="MZX838" s="231"/>
      <c r="MZY838" s="231"/>
      <c r="MZZ838" s="231"/>
      <c r="NAA838" s="231"/>
      <c r="NAB838" s="231"/>
      <c r="NAC838" s="231"/>
      <c r="NAD838" s="231"/>
      <c r="NAE838" s="231"/>
      <c r="NAF838" s="231"/>
      <c r="NAG838" s="231"/>
      <c r="NAH838" s="231"/>
      <c r="NAI838" s="231"/>
      <c r="NAJ838" s="231"/>
      <c r="NAK838" s="231"/>
      <c r="NAL838" s="231"/>
      <c r="NAM838" s="231"/>
      <c r="NAN838" s="231"/>
      <c r="NAO838" s="231"/>
      <c r="NAP838" s="231"/>
      <c r="NAQ838" s="231"/>
      <c r="NAR838" s="231"/>
      <c r="NAS838" s="231"/>
      <c r="NAT838" s="231"/>
      <c r="NAU838" s="231"/>
      <c r="NAV838" s="231"/>
      <c r="NAW838" s="231"/>
      <c r="NAX838" s="231"/>
      <c r="NAY838" s="231"/>
      <c r="NAZ838" s="231"/>
      <c r="NBA838" s="231"/>
      <c r="NBB838" s="231"/>
      <c r="NBC838" s="231"/>
      <c r="NBD838" s="231"/>
      <c r="NBE838" s="231"/>
      <c r="NBF838" s="231"/>
      <c r="NBG838" s="231"/>
      <c r="NBH838" s="231"/>
      <c r="NBI838" s="231"/>
      <c r="NBJ838" s="231"/>
      <c r="NBK838" s="231"/>
      <c r="NBL838" s="231"/>
      <c r="NBM838" s="231"/>
      <c r="NBN838" s="231"/>
      <c r="NBO838" s="231"/>
      <c r="NBP838" s="231"/>
      <c r="NBQ838" s="231"/>
      <c r="NBR838" s="231"/>
      <c r="NBS838" s="231"/>
      <c r="NBT838" s="231"/>
      <c r="NBU838" s="231"/>
      <c r="NBV838" s="231"/>
      <c r="NBW838" s="231"/>
      <c r="NBX838" s="231"/>
      <c r="NBY838" s="231"/>
      <c r="NBZ838" s="231"/>
      <c r="NCA838" s="231"/>
      <c r="NCB838" s="231"/>
      <c r="NCC838" s="231"/>
      <c r="NCD838" s="231"/>
      <c r="NCE838" s="231"/>
      <c r="NCF838" s="231"/>
      <c r="NCG838" s="231"/>
      <c r="NCH838" s="231"/>
      <c r="NCI838" s="231"/>
      <c r="NCJ838" s="231"/>
      <c r="NCK838" s="231"/>
      <c r="NCL838" s="231"/>
      <c r="NCM838" s="231"/>
      <c r="NCN838" s="231"/>
      <c r="NCO838" s="231"/>
      <c r="NCP838" s="231"/>
      <c r="NCQ838" s="231"/>
      <c r="NCR838" s="231"/>
      <c r="NCS838" s="231"/>
      <c r="NCT838" s="231"/>
      <c r="NCU838" s="231"/>
      <c r="NCV838" s="231"/>
      <c r="NCW838" s="231"/>
      <c r="NCX838" s="231"/>
      <c r="NCY838" s="231"/>
      <c r="NCZ838" s="231"/>
      <c r="NDA838" s="231"/>
      <c r="NDB838" s="231"/>
      <c r="NDC838" s="231"/>
      <c r="NDD838" s="231"/>
      <c r="NDE838" s="231"/>
      <c r="NDF838" s="231"/>
      <c r="NDG838" s="231"/>
      <c r="NDH838" s="231"/>
      <c r="NDI838" s="231"/>
      <c r="NDJ838" s="231"/>
      <c r="NDK838" s="231"/>
      <c r="NDL838" s="231"/>
      <c r="NDM838" s="231"/>
      <c r="NDN838" s="231"/>
      <c r="NDO838" s="231"/>
      <c r="NDP838" s="231"/>
      <c r="NDQ838" s="231"/>
      <c r="NDR838" s="231"/>
      <c r="NDS838" s="231"/>
      <c r="NDT838" s="231"/>
      <c r="NDU838" s="231"/>
      <c r="NDV838" s="231"/>
      <c r="NDW838" s="231"/>
      <c r="NDX838" s="231"/>
      <c r="NDY838" s="231"/>
      <c r="NDZ838" s="231"/>
      <c r="NEA838" s="231"/>
      <c r="NEB838" s="231"/>
      <c r="NEC838" s="231"/>
      <c r="NED838" s="231"/>
      <c r="NEE838" s="231"/>
      <c r="NEF838" s="231"/>
      <c r="NEG838" s="231"/>
      <c r="NEH838" s="231"/>
      <c r="NEI838" s="231"/>
      <c r="NEJ838" s="231"/>
      <c r="NEK838" s="231"/>
      <c r="NEL838" s="231"/>
      <c r="NEM838" s="231"/>
      <c r="NEN838" s="231"/>
      <c r="NEO838" s="231"/>
      <c r="NEP838" s="231"/>
      <c r="NEQ838" s="231"/>
      <c r="NER838" s="231"/>
      <c r="NES838" s="231"/>
      <c r="NET838" s="231"/>
      <c r="NEU838" s="231"/>
      <c r="NEV838" s="231"/>
      <c r="NEW838" s="231"/>
      <c r="NEX838" s="231"/>
      <c r="NEY838" s="231"/>
      <c r="NEZ838" s="231"/>
      <c r="NFA838" s="231"/>
      <c r="NFB838" s="231"/>
      <c r="NFC838" s="231"/>
      <c r="NFD838" s="231"/>
      <c r="NFE838" s="231"/>
      <c r="NFF838" s="231"/>
      <c r="NFG838" s="231"/>
      <c r="NFH838" s="231"/>
      <c r="NFI838" s="231"/>
      <c r="NFJ838" s="231"/>
      <c r="NFK838" s="231"/>
      <c r="NFL838" s="231"/>
      <c r="NFM838" s="231"/>
      <c r="NFN838" s="231"/>
      <c r="NFO838" s="231"/>
      <c r="NFP838" s="231"/>
      <c r="NFQ838" s="231"/>
      <c r="NFR838" s="231"/>
      <c r="NFS838" s="231"/>
      <c r="NFT838" s="231"/>
      <c r="NFU838" s="231"/>
      <c r="NFV838" s="231"/>
      <c r="NFW838" s="231"/>
      <c r="NFX838" s="231"/>
      <c r="NFY838" s="231"/>
      <c r="NFZ838" s="231"/>
      <c r="NGA838" s="231"/>
      <c r="NGB838" s="231"/>
      <c r="NGC838" s="231"/>
      <c r="NGD838" s="231"/>
      <c r="NGE838" s="231"/>
      <c r="NGF838" s="231"/>
      <c r="NGG838" s="231"/>
      <c r="NGH838" s="231"/>
      <c r="NGI838" s="231"/>
      <c r="NGJ838" s="231"/>
      <c r="NGK838" s="231"/>
      <c r="NGL838" s="231"/>
      <c r="NGM838" s="231"/>
      <c r="NGN838" s="231"/>
      <c r="NGO838" s="231"/>
      <c r="NGP838" s="231"/>
      <c r="NGQ838" s="231"/>
      <c r="NGR838" s="231"/>
      <c r="NGS838" s="231"/>
      <c r="NGT838" s="231"/>
      <c r="NGU838" s="231"/>
      <c r="NGV838" s="231"/>
      <c r="NGW838" s="231"/>
      <c r="NGX838" s="231"/>
      <c r="NGY838" s="231"/>
      <c r="NGZ838" s="231"/>
      <c r="NHA838" s="231"/>
      <c r="NHB838" s="231"/>
      <c r="NHC838" s="231"/>
      <c r="NHD838" s="231"/>
      <c r="NHE838" s="231"/>
      <c r="NHF838" s="231"/>
      <c r="NHG838" s="231"/>
      <c r="NHH838" s="231"/>
      <c r="NHI838" s="231"/>
      <c r="NHJ838" s="231"/>
      <c r="NHK838" s="231"/>
      <c r="NHL838" s="231"/>
      <c r="NHM838" s="231"/>
      <c r="NHN838" s="231"/>
      <c r="NHO838" s="231"/>
      <c r="NHP838" s="231"/>
      <c r="NHQ838" s="231"/>
      <c r="NHR838" s="231"/>
      <c r="NHS838" s="231"/>
      <c r="NHT838" s="231"/>
      <c r="NHU838" s="231"/>
      <c r="NHV838" s="231"/>
      <c r="NHW838" s="231"/>
      <c r="NHX838" s="231"/>
      <c r="NHY838" s="231"/>
      <c r="NHZ838" s="231"/>
      <c r="NIA838" s="231"/>
      <c r="NIB838" s="231"/>
      <c r="NIC838" s="231"/>
      <c r="NID838" s="231"/>
      <c r="NIE838" s="231"/>
      <c r="NIF838" s="231"/>
      <c r="NIG838" s="231"/>
      <c r="NIH838" s="231"/>
      <c r="NII838" s="231"/>
      <c r="NIJ838" s="231"/>
      <c r="NIK838" s="231"/>
      <c r="NIL838" s="231"/>
      <c r="NIM838" s="231"/>
      <c r="NIN838" s="231"/>
      <c r="NIO838" s="231"/>
      <c r="NIP838" s="231"/>
      <c r="NIQ838" s="231"/>
      <c r="NIR838" s="231"/>
      <c r="NIS838" s="231"/>
      <c r="NIT838" s="231"/>
      <c r="NIU838" s="231"/>
      <c r="NIV838" s="231"/>
      <c r="NIW838" s="231"/>
      <c r="NIX838" s="231"/>
      <c r="NIY838" s="231"/>
      <c r="NIZ838" s="231"/>
      <c r="NJA838" s="231"/>
      <c r="NJB838" s="231"/>
      <c r="NJC838" s="231"/>
      <c r="NJD838" s="231"/>
      <c r="NJE838" s="231"/>
      <c r="NJF838" s="231"/>
      <c r="NJG838" s="231"/>
      <c r="NJH838" s="231"/>
      <c r="NJI838" s="231"/>
      <c r="NJJ838" s="231"/>
      <c r="NJK838" s="231"/>
      <c r="NJL838" s="231"/>
      <c r="NJM838" s="231"/>
      <c r="NJN838" s="231"/>
      <c r="NJO838" s="231"/>
      <c r="NJP838" s="231"/>
      <c r="NJQ838" s="231"/>
      <c r="NJR838" s="231"/>
      <c r="NJS838" s="231"/>
      <c r="NJT838" s="231"/>
      <c r="NJU838" s="231"/>
      <c r="NJV838" s="231"/>
      <c r="NJW838" s="231"/>
      <c r="NJX838" s="231"/>
      <c r="NJY838" s="231"/>
      <c r="NJZ838" s="231"/>
      <c r="NKA838" s="231"/>
      <c r="NKB838" s="231"/>
      <c r="NKC838" s="231"/>
      <c r="NKD838" s="231"/>
      <c r="NKE838" s="231"/>
      <c r="NKF838" s="231"/>
      <c r="NKG838" s="231"/>
      <c r="NKH838" s="231"/>
      <c r="NKI838" s="231"/>
      <c r="NKJ838" s="231"/>
      <c r="NKK838" s="231"/>
      <c r="NKL838" s="231"/>
      <c r="NKM838" s="231"/>
      <c r="NKN838" s="231"/>
      <c r="NKO838" s="231"/>
      <c r="NKP838" s="231"/>
      <c r="NKQ838" s="231"/>
      <c r="NKR838" s="231"/>
      <c r="NKS838" s="231"/>
      <c r="NKT838" s="231"/>
      <c r="NKU838" s="231"/>
      <c r="NKV838" s="231"/>
      <c r="NKW838" s="231"/>
      <c r="NKX838" s="231"/>
      <c r="NKY838" s="231"/>
      <c r="NKZ838" s="231"/>
      <c r="NLA838" s="231"/>
      <c r="NLB838" s="231"/>
      <c r="NLC838" s="231"/>
      <c r="NLD838" s="231"/>
      <c r="NLE838" s="231"/>
      <c r="NLF838" s="231"/>
      <c r="NLG838" s="231"/>
      <c r="NLH838" s="231"/>
      <c r="NLI838" s="231"/>
      <c r="NLJ838" s="231"/>
      <c r="NLK838" s="231"/>
      <c r="NLL838" s="231"/>
      <c r="NLM838" s="231"/>
      <c r="NLN838" s="231"/>
      <c r="NLO838" s="231"/>
      <c r="NLP838" s="231"/>
      <c r="NLQ838" s="231"/>
      <c r="NLR838" s="231"/>
      <c r="NLS838" s="231"/>
      <c r="NLT838" s="231"/>
      <c r="NLU838" s="231"/>
      <c r="NLV838" s="231"/>
      <c r="NLW838" s="231"/>
      <c r="NLX838" s="231"/>
      <c r="NLY838" s="231"/>
      <c r="NLZ838" s="231"/>
      <c r="NMA838" s="231"/>
      <c r="NMB838" s="231"/>
      <c r="NMC838" s="231"/>
      <c r="NMD838" s="231"/>
      <c r="NME838" s="231"/>
      <c r="NMF838" s="231"/>
      <c r="NMG838" s="231"/>
      <c r="NMH838" s="231"/>
      <c r="NMI838" s="231"/>
      <c r="NMJ838" s="231"/>
      <c r="NMK838" s="231"/>
      <c r="NML838" s="231"/>
      <c r="NMM838" s="231"/>
      <c r="NMN838" s="231"/>
      <c r="NMO838" s="231"/>
      <c r="NMP838" s="231"/>
      <c r="NMQ838" s="231"/>
      <c r="NMR838" s="231"/>
      <c r="NMS838" s="231"/>
      <c r="NMT838" s="231"/>
      <c r="NMU838" s="231"/>
      <c r="NMV838" s="231"/>
      <c r="NMW838" s="231"/>
      <c r="NMX838" s="231"/>
      <c r="NMY838" s="231"/>
      <c r="NMZ838" s="231"/>
      <c r="NNA838" s="231"/>
      <c r="NNB838" s="231"/>
      <c r="NNC838" s="231"/>
      <c r="NND838" s="231"/>
      <c r="NNE838" s="231"/>
      <c r="NNF838" s="231"/>
      <c r="NNG838" s="231"/>
      <c r="NNH838" s="231"/>
      <c r="NNI838" s="231"/>
      <c r="NNJ838" s="231"/>
      <c r="NNK838" s="231"/>
      <c r="NNL838" s="231"/>
      <c r="NNM838" s="231"/>
      <c r="NNN838" s="231"/>
      <c r="NNO838" s="231"/>
      <c r="NNP838" s="231"/>
      <c r="NNQ838" s="231"/>
      <c r="NNR838" s="231"/>
      <c r="NNS838" s="231"/>
      <c r="NNT838" s="231"/>
      <c r="NNU838" s="231"/>
      <c r="NNV838" s="231"/>
      <c r="NNW838" s="231"/>
      <c r="NNX838" s="231"/>
      <c r="NNY838" s="231"/>
      <c r="NNZ838" s="231"/>
      <c r="NOA838" s="231"/>
      <c r="NOB838" s="231"/>
      <c r="NOC838" s="231"/>
      <c r="NOD838" s="231"/>
      <c r="NOE838" s="231"/>
      <c r="NOF838" s="231"/>
      <c r="NOG838" s="231"/>
      <c r="NOH838" s="231"/>
      <c r="NOI838" s="231"/>
      <c r="NOJ838" s="231"/>
      <c r="NOK838" s="231"/>
      <c r="NOL838" s="231"/>
      <c r="NOM838" s="231"/>
      <c r="NON838" s="231"/>
      <c r="NOO838" s="231"/>
      <c r="NOP838" s="231"/>
      <c r="NOQ838" s="231"/>
      <c r="NOR838" s="231"/>
      <c r="NOS838" s="231"/>
      <c r="NOT838" s="231"/>
      <c r="NOU838" s="231"/>
      <c r="NOV838" s="231"/>
      <c r="NOW838" s="231"/>
      <c r="NOX838" s="231"/>
      <c r="NOY838" s="231"/>
      <c r="NOZ838" s="231"/>
      <c r="NPA838" s="231"/>
      <c r="NPB838" s="231"/>
      <c r="NPC838" s="231"/>
      <c r="NPD838" s="231"/>
      <c r="NPE838" s="231"/>
      <c r="NPF838" s="231"/>
      <c r="NPG838" s="231"/>
      <c r="NPH838" s="231"/>
      <c r="NPI838" s="231"/>
      <c r="NPJ838" s="231"/>
      <c r="NPK838" s="231"/>
      <c r="NPL838" s="231"/>
      <c r="NPM838" s="231"/>
      <c r="NPN838" s="231"/>
      <c r="NPO838" s="231"/>
      <c r="NPP838" s="231"/>
      <c r="NPQ838" s="231"/>
      <c r="NPR838" s="231"/>
      <c r="NPS838" s="231"/>
      <c r="NPT838" s="231"/>
      <c r="NPU838" s="231"/>
      <c r="NPV838" s="231"/>
      <c r="NPW838" s="231"/>
      <c r="NPX838" s="231"/>
      <c r="NPY838" s="231"/>
      <c r="NPZ838" s="231"/>
      <c r="NQA838" s="231"/>
      <c r="NQB838" s="231"/>
      <c r="NQC838" s="231"/>
      <c r="NQD838" s="231"/>
      <c r="NQE838" s="231"/>
      <c r="NQF838" s="231"/>
      <c r="NQG838" s="231"/>
      <c r="NQH838" s="231"/>
      <c r="NQI838" s="231"/>
      <c r="NQJ838" s="231"/>
      <c r="NQK838" s="231"/>
      <c r="NQL838" s="231"/>
      <c r="NQM838" s="231"/>
      <c r="NQN838" s="231"/>
      <c r="NQO838" s="231"/>
      <c r="NQP838" s="231"/>
      <c r="NQQ838" s="231"/>
      <c r="NQR838" s="231"/>
      <c r="NQS838" s="231"/>
      <c r="NQT838" s="231"/>
      <c r="NQU838" s="231"/>
      <c r="NQV838" s="231"/>
      <c r="NQW838" s="231"/>
      <c r="NQX838" s="231"/>
      <c r="NQY838" s="231"/>
      <c r="NQZ838" s="231"/>
      <c r="NRA838" s="231"/>
      <c r="NRB838" s="231"/>
      <c r="NRC838" s="231"/>
      <c r="NRD838" s="231"/>
      <c r="NRE838" s="231"/>
      <c r="NRF838" s="231"/>
      <c r="NRG838" s="231"/>
      <c r="NRH838" s="231"/>
      <c r="NRI838" s="231"/>
      <c r="NRJ838" s="231"/>
      <c r="NRK838" s="231"/>
      <c r="NRL838" s="231"/>
      <c r="NRM838" s="231"/>
      <c r="NRN838" s="231"/>
      <c r="NRO838" s="231"/>
      <c r="NRP838" s="231"/>
      <c r="NRQ838" s="231"/>
      <c r="NRR838" s="231"/>
      <c r="NRS838" s="231"/>
      <c r="NRT838" s="231"/>
      <c r="NRU838" s="231"/>
      <c r="NRV838" s="231"/>
      <c r="NRW838" s="231"/>
      <c r="NRX838" s="231"/>
      <c r="NRY838" s="231"/>
      <c r="NRZ838" s="231"/>
      <c r="NSA838" s="231"/>
      <c r="NSB838" s="231"/>
      <c r="NSC838" s="231"/>
      <c r="NSD838" s="231"/>
      <c r="NSE838" s="231"/>
      <c r="NSF838" s="231"/>
      <c r="NSG838" s="231"/>
      <c r="NSH838" s="231"/>
      <c r="NSI838" s="231"/>
      <c r="NSJ838" s="231"/>
      <c r="NSK838" s="231"/>
      <c r="NSL838" s="231"/>
      <c r="NSM838" s="231"/>
      <c r="NSN838" s="231"/>
      <c r="NSO838" s="231"/>
      <c r="NSP838" s="231"/>
      <c r="NSQ838" s="231"/>
      <c r="NSR838" s="231"/>
      <c r="NSS838" s="231"/>
      <c r="NST838" s="231"/>
      <c r="NSU838" s="231"/>
      <c r="NSV838" s="231"/>
      <c r="NSW838" s="231"/>
      <c r="NSX838" s="231"/>
      <c r="NSY838" s="231"/>
      <c r="NSZ838" s="231"/>
      <c r="NTA838" s="231"/>
      <c r="NTB838" s="231"/>
      <c r="NTC838" s="231"/>
      <c r="NTD838" s="231"/>
      <c r="NTE838" s="231"/>
      <c r="NTF838" s="231"/>
      <c r="NTG838" s="231"/>
      <c r="NTH838" s="231"/>
      <c r="NTI838" s="231"/>
      <c r="NTJ838" s="231"/>
      <c r="NTK838" s="231"/>
      <c r="NTL838" s="231"/>
      <c r="NTM838" s="231"/>
      <c r="NTN838" s="231"/>
      <c r="NTO838" s="231"/>
      <c r="NTP838" s="231"/>
      <c r="NTQ838" s="231"/>
      <c r="NTR838" s="231"/>
      <c r="NTS838" s="231"/>
      <c r="NTT838" s="231"/>
      <c r="NTU838" s="231"/>
      <c r="NTV838" s="231"/>
      <c r="NTW838" s="231"/>
      <c r="NTX838" s="231"/>
      <c r="NTY838" s="231"/>
      <c r="NTZ838" s="231"/>
      <c r="NUA838" s="231"/>
      <c r="NUB838" s="231"/>
      <c r="NUC838" s="231"/>
      <c r="NUD838" s="231"/>
      <c r="NUE838" s="231"/>
      <c r="NUF838" s="231"/>
      <c r="NUG838" s="231"/>
      <c r="NUH838" s="231"/>
      <c r="NUI838" s="231"/>
      <c r="NUJ838" s="231"/>
      <c r="NUK838" s="231"/>
      <c r="NUL838" s="231"/>
      <c r="NUM838" s="231"/>
      <c r="NUN838" s="231"/>
      <c r="NUO838" s="231"/>
      <c r="NUP838" s="231"/>
      <c r="NUQ838" s="231"/>
      <c r="NUR838" s="231"/>
      <c r="NUS838" s="231"/>
      <c r="NUT838" s="231"/>
      <c r="NUU838" s="231"/>
      <c r="NUV838" s="231"/>
      <c r="NUW838" s="231"/>
      <c r="NUX838" s="231"/>
      <c r="NUY838" s="231"/>
      <c r="NUZ838" s="231"/>
      <c r="NVA838" s="231"/>
      <c r="NVB838" s="231"/>
      <c r="NVC838" s="231"/>
      <c r="NVD838" s="231"/>
      <c r="NVE838" s="231"/>
      <c r="NVF838" s="231"/>
      <c r="NVG838" s="231"/>
      <c r="NVH838" s="231"/>
      <c r="NVI838" s="231"/>
      <c r="NVJ838" s="231"/>
      <c r="NVK838" s="231"/>
      <c r="NVL838" s="231"/>
      <c r="NVM838" s="231"/>
      <c r="NVN838" s="231"/>
      <c r="NVO838" s="231"/>
      <c r="NVP838" s="231"/>
      <c r="NVQ838" s="231"/>
      <c r="NVR838" s="231"/>
      <c r="NVS838" s="231"/>
      <c r="NVT838" s="231"/>
      <c r="NVU838" s="231"/>
      <c r="NVV838" s="231"/>
      <c r="NVW838" s="231"/>
      <c r="NVX838" s="231"/>
      <c r="NVY838" s="231"/>
      <c r="NVZ838" s="231"/>
      <c r="NWA838" s="231"/>
      <c r="NWB838" s="231"/>
      <c r="NWC838" s="231"/>
      <c r="NWD838" s="231"/>
      <c r="NWE838" s="231"/>
      <c r="NWF838" s="231"/>
      <c r="NWG838" s="231"/>
      <c r="NWH838" s="231"/>
      <c r="NWI838" s="231"/>
      <c r="NWJ838" s="231"/>
      <c r="NWK838" s="231"/>
      <c r="NWL838" s="231"/>
      <c r="NWM838" s="231"/>
      <c r="NWN838" s="231"/>
      <c r="NWO838" s="231"/>
      <c r="NWP838" s="231"/>
      <c r="NWQ838" s="231"/>
      <c r="NWR838" s="231"/>
      <c r="NWS838" s="231"/>
      <c r="NWT838" s="231"/>
      <c r="NWU838" s="231"/>
      <c r="NWV838" s="231"/>
      <c r="NWW838" s="231"/>
      <c r="NWX838" s="231"/>
      <c r="NWY838" s="231"/>
      <c r="NWZ838" s="231"/>
      <c r="NXA838" s="231"/>
      <c r="NXB838" s="231"/>
      <c r="NXC838" s="231"/>
      <c r="NXD838" s="231"/>
      <c r="NXE838" s="231"/>
      <c r="NXF838" s="231"/>
      <c r="NXG838" s="231"/>
      <c r="NXH838" s="231"/>
      <c r="NXI838" s="231"/>
      <c r="NXJ838" s="231"/>
      <c r="NXK838" s="231"/>
      <c r="NXL838" s="231"/>
      <c r="NXM838" s="231"/>
      <c r="NXN838" s="231"/>
      <c r="NXO838" s="231"/>
      <c r="NXP838" s="231"/>
      <c r="NXQ838" s="231"/>
      <c r="NXR838" s="231"/>
      <c r="NXS838" s="231"/>
      <c r="NXT838" s="231"/>
      <c r="NXU838" s="231"/>
      <c r="NXV838" s="231"/>
      <c r="NXW838" s="231"/>
      <c r="NXX838" s="231"/>
      <c r="NXY838" s="231"/>
      <c r="NXZ838" s="231"/>
      <c r="NYA838" s="231"/>
      <c r="NYB838" s="231"/>
      <c r="NYC838" s="231"/>
      <c r="NYD838" s="231"/>
      <c r="NYE838" s="231"/>
      <c r="NYF838" s="231"/>
      <c r="NYG838" s="231"/>
      <c r="NYH838" s="231"/>
      <c r="NYI838" s="231"/>
      <c r="NYJ838" s="231"/>
      <c r="NYK838" s="231"/>
      <c r="NYL838" s="231"/>
      <c r="NYM838" s="231"/>
      <c r="NYN838" s="231"/>
      <c r="NYO838" s="231"/>
      <c r="NYP838" s="231"/>
      <c r="NYQ838" s="231"/>
      <c r="NYR838" s="231"/>
      <c r="NYS838" s="231"/>
      <c r="NYT838" s="231"/>
      <c r="NYU838" s="231"/>
      <c r="NYV838" s="231"/>
      <c r="NYW838" s="231"/>
      <c r="NYX838" s="231"/>
      <c r="NYY838" s="231"/>
      <c r="NYZ838" s="231"/>
      <c r="NZA838" s="231"/>
      <c r="NZB838" s="231"/>
      <c r="NZC838" s="231"/>
      <c r="NZD838" s="231"/>
      <c r="NZE838" s="231"/>
      <c r="NZF838" s="231"/>
      <c r="NZG838" s="231"/>
      <c r="NZH838" s="231"/>
      <c r="NZI838" s="231"/>
      <c r="NZJ838" s="231"/>
      <c r="NZK838" s="231"/>
      <c r="NZL838" s="231"/>
      <c r="NZM838" s="231"/>
      <c r="NZN838" s="231"/>
      <c r="NZO838" s="231"/>
      <c r="NZP838" s="231"/>
      <c r="NZQ838" s="231"/>
      <c r="NZR838" s="231"/>
      <c r="NZS838" s="231"/>
      <c r="NZT838" s="231"/>
      <c r="NZU838" s="231"/>
      <c r="NZV838" s="231"/>
      <c r="NZW838" s="231"/>
      <c r="NZX838" s="231"/>
      <c r="NZY838" s="231"/>
      <c r="NZZ838" s="231"/>
      <c r="OAA838" s="231"/>
      <c r="OAB838" s="231"/>
      <c r="OAC838" s="231"/>
      <c r="OAD838" s="231"/>
      <c r="OAE838" s="231"/>
      <c r="OAF838" s="231"/>
      <c r="OAG838" s="231"/>
      <c r="OAH838" s="231"/>
      <c r="OAI838" s="231"/>
      <c r="OAJ838" s="231"/>
      <c r="OAK838" s="231"/>
      <c r="OAL838" s="231"/>
      <c r="OAM838" s="231"/>
      <c r="OAN838" s="231"/>
      <c r="OAO838" s="231"/>
      <c r="OAP838" s="231"/>
      <c r="OAQ838" s="231"/>
      <c r="OAR838" s="231"/>
      <c r="OAS838" s="231"/>
      <c r="OAT838" s="231"/>
      <c r="OAU838" s="231"/>
      <c r="OAV838" s="231"/>
      <c r="OAW838" s="231"/>
      <c r="OAX838" s="231"/>
      <c r="OAY838" s="231"/>
      <c r="OAZ838" s="231"/>
      <c r="OBA838" s="231"/>
      <c r="OBB838" s="231"/>
      <c r="OBC838" s="231"/>
      <c r="OBD838" s="231"/>
      <c r="OBE838" s="231"/>
      <c r="OBF838" s="231"/>
      <c r="OBG838" s="231"/>
      <c r="OBH838" s="231"/>
      <c r="OBI838" s="231"/>
      <c r="OBJ838" s="231"/>
      <c r="OBK838" s="231"/>
      <c r="OBL838" s="231"/>
      <c r="OBM838" s="231"/>
      <c r="OBN838" s="231"/>
      <c r="OBO838" s="231"/>
      <c r="OBP838" s="231"/>
      <c r="OBQ838" s="231"/>
      <c r="OBR838" s="231"/>
      <c r="OBS838" s="231"/>
      <c r="OBT838" s="231"/>
      <c r="OBU838" s="231"/>
      <c r="OBV838" s="231"/>
      <c r="OBW838" s="231"/>
      <c r="OBX838" s="231"/>
      <c r="OBY838" s="231"/>
      <c r="OBZ838" s="231"/>
      <c r="OCA838" s="231"/>
      <c r="OCB838" s="231"/>
      <c r="OCC838" s="231"/>
      <c r="OCD838" s="231"/>
      <c r="OCE838" s="231"/>
      <c r="OCF838" s="231"/>
      <c r="OCG838" s="231"/>
      <c r="OCH838" s="231"/>
      <c r="OCI838" s="231"/>
      <c r="OCJ838" s="231"/>
      <c r="OCK838" s="231"/>
      <c r="OCL838" s="231"/>
      <c r="OCM838" s="231"/>
      <c r="OCN838" s="231"/>
      <c r="OCO838" s="231"/>
      <c r="OCP838" s="231"/>
      <c r="OCQ838" s="231"/>
      <c r="OCR838" s="231"/>
      <c r="OCS838" s="231"/>
      <c r="OCT838" s="231"/>
      <c r="OCU838" s="231"/>
      <c r="OCV838" s="231"/>
      <c r="OCW838" s="231"/>
      <c r="OCX838" s="231"/>
      <c r="OCY838" s="231"/>
      <c r="OCZ838" s="231"/>
      <c r="ODA838" s="231"/>
      <c r="ODB838" s="231"/>
      <c r="ODC838" s="231"/>
      <c r="ODD838" s="231"/>
      <c r="ODE838" s="231"/>
      <c r="ODF838" s="231"/>
      <c r="ODG838" s="231"/>
      <c r="ODH838" s="231"/>
      <c r="ODI838" s="231"/>
      <c r="ODJ838" s="231"/>
      <c r="ODK838" s="231"/>
      <c r="ODL838" s="231"/>
      <c r="ODM838" s="231"/>
      <c r="ODN838" s="231"/>
      <c r="ODO838" s="231"/>
      <c r="ODP838" s="231"/>
      <c r="ODQ838" s="231"/>
      <c r="ODR838" s="231"/>
      <c r="ODS838" s="231"/>
      <c r="ODT838" s="231"/>
      <c r="ODU838" s="231"/>
      <c r="ODV838" s="231"/>
      <c r="ODW838" s="231"/>
      <c r="ODX838" s="231"/>
      <c r="ODY838" s="231"/>
      <c r="ODZ838" s="231"/>
      <c r="OEA838" s="231"/>
      <c r="OEB838" s="231"/>
      <c r="OEC838" s="231"/>
      <c r="OED838" s="231"/>
      <c r="OEE838" s="231"/>
      <c r="OEF838" s="231"/>
      <c r="OEG838" s="231"/>
      <c r="OEH838" s="231"/>
      <c r="OEI838" s="231"/>
      <c r="OEJ838" s="231"/>
      <c r="OEK838" s="231"/>
      <c r="OEL838" s="231"/>
      <c r="OEM838" s="231"/>
      <c r="OEN838" s="231"/>
      <c r="OEO838" s="231"/>
      <c r="OEP838" s="231"/>
      <c r="OEQ838" s="231"/>
      <c r="OER838" s="231"/>
      <c r="OES838" s="231"/>
      <c r="OET838" s="231"/>
      <c r="OEU838" s="231"/>
      <c r="OEV838" s="231"/>
      <c r="OEW838" s="231"/>
      <c r="OEX838" s="231"/>
      <c r="OEY838" s="231"/>
      <c r="OEZ838" s="231"/>
      <c r="OFA838" s="231"/>
      <c r="OFB838" s="231"/>
      <c r="OFC838" s="231"/>
      <c r="OFD838" s="231"/>
      <c r="OFE838" s="231"/>
      <c r="OFF838" s="231"/>
      <c r="OFG838" s="231"/>
      <c r="OFH838" s="231"/>
      <c r="OFI838" s="231"/>
      <c r="OFJ838" s="231"/>
      <c r="OFK838" s="231"/>
      <c r="OFL838" s="231"/>
      <c r="OFM838" s="231"/>
      <c r="OFN838" s="231"/>
      <c r="OFO838" s="231"/>
      <c r="OFP838" s="231"/>
      <c r="OFQ838" s="231"/>
      <c r="OFR838" s="231"/>
      <c r="OFS838" s="231"/>
      <c r="OFT838" s="231"/>
      <c r="OFU838" s="231"/>
      <c r="OFV838" s="231"/>
      <c r="OFW838" s="231"/>
      <c r="OFX838" s="231"/>
      <c r="OFY838" s="231"/>
      <c r="OFZ838" s="231"/>
      <c r="OGA838" s="231"/>
      <c r="OGB838" s="231"/>
      <c r="OGC838" s="231"/>
      <c r="OGD838" s="231"/>
      <c r="OGE838" s="231"/>
      <c r="OGF838" s="231"/>
      <c r="OGG838" s="231"/>
      <c r="OGH838" s="231"/>
      <c r="OGI838" s="231"/>
      <c r="OGJ838" s="231"/>
      <c r="OGK838" s="231"/>
      <c r="OGL838" s="231"/>
      <c r="OGM838" s="231"/>
      <c r="OGN838" s="231"/>
      <c r="OGO838" s="231"/>
      <c r="OGP838" s="231"/>
      <c r="OGQ838" s="231"/>
      <c r="OGR838" s="231"/>
      <c r="OGS838" s="231"/>
      <c r="OGT838" s="231"/>
      <c r="OGU838" s="231"/>
      <c r="OGV838" s="231"/>
      <c r="OGW838" s="231"/>
      <c r="OGX838" s="231"/>
      <c r="OGY838" s="231"/>
      <c r="OGZ838" s="231"/>
      <c r="OHA838" s="231"/>
      <c r="OHB838" s="231"/>
      <c r="OHC838" s="231"/>
      <c r="OHD838" s="231"/>
      <c r="OHE838" s="231"/>
      <c r="OHF838" s="231"/>
      <c r="OHG838" s="231"/>
      <c r="OHH838" s="231"/>
      <c r="OHI838" s="231"/>
      <c r="OHJ838" s="231"/>
      <c r="OHK838" s="231"/>
      <c r="OHL838" s="231"/>
      <c r="OHM838" s="231"/>
      <c r="OHN838" s="231"/>
      <c r="OHO838" s="231"/>
      <c r="OHP838" s="231"/>
      <c r="OHQ838" s="231"/>
      <c r="OHR838" s="231"/>
      <c r="OHS838" s="231"/>
      <c r="OHT838" s="231"/>
      <c r="OHU838" s="231"/>
      <c r="OHV838" s="231"/>
      <c r="OHW838" s="231"/>
      <c r="OHX838" s="231"/>
      <c r="OHY838" s="231"/>
      <c r="OHZ838" s="231"/>
      <c r="OIA838" s="231"/>
      <c r="OIB838" s="231"/>
      <c r="OIC838" s="231"/>
      <c r="OID838" s="231"/>
      <c r="OIE838" s="231"/>
      <c r="OIF838" s="231"/>
      <c r="OIG838" s="231"/>
      <c r="OIH838" s="231"/>
      <c r="OII838" s="231"/>
      <c r="OIJ838" s="231"/>
      <c r="OIK838" s="231"/>
      <c r="OIL838" s="231"/>
      <c r="OIM838" s="231"/>
      <c r="OIN838" s="231"/>
      <c r="OIO838" s="231"/>
      <c r="OIP838" s="231"/>
      <c r="OIQ838" s="231"/>
      <c r="OIR838" s="231"/>
      <c r="OIS838" s="231"/>
      <c r="OIT838" s="231"/>
      <c r="OIU838" s="231"/>
      <c r="OIV838" s="231"/>
      <c r="OIW838" s="231"/>
      <c r="OIX838" s="231"/>
      <c r="OIY838" s="231"/>
      <c r="OIZ838" s="231"/>
      <c r="OJA838" s="231"/>
      <c r="OJB838" s="231"/>
      <c r="OJC838" s="231"/>
      <c r="OJD838" s="231"/>
      <c r="OJE838" s="231"/>
      <c r="OJF838" s="231"/>
      <c r="OJG838" s="231"/>
      <c r="OJH838" s="231"/>
      <c r="OJI838" s="231"/>
      <c r="OJJ838" s="231"/>
      <c r="OJK838" s="231"/>
      <c r="OJL838" s="231"/>
      <c r="OJM838" s="231"/>
      <c r="OJN838" s="231"/>
      <c r="OJO838" s="231"/>
      <c r="OJP838" s="231"/>
      <c r="OJQ838" s="231"/>
      <c r="OJR838" s="231"/>
      <c r="OJS838" s="231"/>
      <c r="OJT838" s="231"/>
      <c r="OJU838" s="231"/>
      <c r="OJV838" s="231"/>
      <c r="OJW838" s="231"/>
      <c r="OJX838" s="231"/>
      <c r="OJY838" s="231"/>
      <c r="OJZ838" s="231"/>
      <c r="OKA838" s="231"/>
      <c r="OKB838" s="231"/>
      <c r="OKC838" s="231"/>
      <c r="OKD838" s="231"/>
      <c r="OKE838" s="231"/>
      <c r="OKF838" s="231"/>
      <c r="OKG838" s="231"/>
      <c r="OKH838" s="231"/>
      <c r="OKI838" s="231"/>
      <c r="OKJ838" s="231"/>
      <c r="OKK838" s="231"/>
      <c r="OKL838" s="231"/>
      <c r="OKM838" s="231"/>
      <c r="OKN838" s="231"/>
      <c r="OKO838" s="231"/>
      <c r="OKP838" s="231"/>
      <c r="OKQ838" s="231"/>
      <c r="OKR838" s="231"/>
      <c r="OKS838" s="231"/>
      <c r="OKT838" s="231"/>
      <c r="OKU838" s="231"/>
      <c r="OKV838" s="231"/>
      <c r="OKW838" s="231"/>
      <c r="OKX838" s="231"/>
      <c r="OKY838" s="231"/>
      <c r="OKZ838" s="231"/>
      <c r="OLA838" s="231"/>
      <c r="OLB838" s="231"/>
      <c r="OLC838" s="231"/>
      <c r="OLD838" s="231"/>
      <c r="OLE838" s="231"/>
      <c r="OLF838" s="231"/>
      <c r="OLG838" s="231"/>
      <c r="OLH838" s="231"/>
      <c r="OLI838" s="231"/>
      <c r="OLJ838" s="231"/>
      <c r="OLK838" s="231"/>
      <c r="OLL838" s="231"/>
      <c r="OLM838" s="231"/>
      <c r="OLN838" s="231"/>
      <c r="OLO838" s="231"/>
      <c r="OLP838" s="231"/>
      <c r="OLQ838" s="231"/>
      <c r="OLR838" s="231"/>
      <c r="OLS838" s="231"/>
      <c r="OLT838" s="231"/>
      <c r="OLU838" s="231"/>
      <c r="OLV838" s="231"/>
      <c r="OLW838" s="231"/>
      <c r="OLX838" s="231"/>
      <c r="OLY838" s="231"/>
      <c r="OLZ838" s="231"/>
      <c r="OMA838" s="231"/>
      <c r="OMB838" s="231"/>
      <c r="OMC838" s="231"/>
      <c r="OMD838" s="231"/>
      <c r="OME838" s="231"/>
      <c r="OMF838" s="231"/>
      <c r="OMG838" s="231"/>
      <c r="OMH838" s="231"/>
      <c r="OMI838" s="231"/>
      <c r="OMJ838" s="231"/>
      <c r="OMK838" s="231"/>
      <c r="OML838" s="231"/>
      <c r="OMM838" s="231"/>
      <c r="OMN838" s="231"/>
      <c r="OMO838" s="231"/>
      <c r="OMP838" s="231"/>
      <c r="OMQ838" s="231"/>
      <c r="OMR838" s="231"/>
      <c r="OMS838" s="231"/>
      <c r="OMT838" s="231"/>
      <c r="OMU838" s="231"/>
      <c r="OMV838" s="231"/>
      <c r="OMW838" s="231"/>
      <c r="OMX838" s="231"/>
      <c r="OMY838" s="231"/>
      <c r="OMZ838" s="231"/>
      <c r="ONA838" s="231"/>
      <c r="ONB838" s="231"/>
      <c r="ONC838" s="231"/>
      <c r="OND838" s="231"/>
      <c r="ONE838" s="231"/>
      <c r="ONF838" s="231"/>
      <c r="ONG838" s="231"/>
      <c r="ONH838" s="231"/>
      <c r="ONI838" s="231"/>
      <c r="ONJ838" s="231"/>
      <c r="ONK838" s="231"/>
      <c r="ONL838" s="231"/>
      <c r="ONM838" s="231"/>
      <c r="ONN838" s="231"/>
      <c r="ONO838" s="231"/>
      <c r="ONP838" s="231"/>
      <c r="ONQ838" s="231"/>
      <c r="ONR838" s="231"/>
      <c r="ONS838" s="231"/>
      <c r="ONT838" s="231"/>
      <c r="ONU838" s="231"/>
      <c r="ONV838" s="231"/>
      <c r="ONW838" s="231"/>
      <c r="ONX838" s="231"/>
      <c r="ONY838" s="231"/>
      <c r="ONZ838" s="231"/>
      <c r="OOA838" s="231"/>
      <c r="OOB838" s="231"/>
      <c r="OOC838" s="231"/>
      <c r="OOD838" s="231"/>
      <c r="OOE838" s="231"/>
      <c r="OOF838" s="231"/>
      <c r="OOG838" s="231"/>
      <c r="OOH838" s="231"/>
      <c r="OOI838" s="231"/>
      <c r="OOJ838" s="231"/>
      <c r="OOK838" s="231"/>
      <c r="OOL838" s="231"/>
      <c r="OOM838" s="231"/>
      <c r="OON838" s="231"/>
      <c r="OOO838" s="231"/>
      <c r="OOP838" s="231"/>
      <c r="OOQ838" s="231"/>
      <c r="OOR838" s="231"/>
      <c r="OOS838" s="231"/>
      <c r="OOT838" s="231"/>
      <c r="OOU838" s="231"/>
      <c r="OOV838" s="231"/>
      <c r="OOW838" s="231"/>
      <c r="OOX838" s="231"/>
      <c r="OOY838" s="231"/>
      <c r="OOZ838" s="231"/>
      <c r="OPA838" s="231"/>
      <c r="OPB838" s="231"/>
      <c r="OPC838" s="231"/>
      <c r="OPD838" s="231"/>
      <c r="OPE838" s="231"/>
      <c r="OPF838" s="231"/>
      <c r="OPG838" s="231"/>
      <c r="OPH838" s="231"/>
      <c r="OPI838" s="231"/>
      <c r="OPJ838" s="231"/>
      <c r="OPK838" s="231"/>
      <c r="OPL838" s="231"/>
      <c r="OPM838" s="231"/>
      <c r="OPN838" s="231"/>
      <c r="OPO838" s="231"/>
      <c r="OPP838" s="231"/>
      <c r="OPQ838" s="231"/>
      <c r="OPR838" s="231"/>
      <c r="OPS838" s="231"/>
      <c r="OPT838" s="231"/>
      <c r="OPU838" s="231"/>
      <c r="OPV838" s="231"/>
      <c r="OPW838" s="231"/>
      <c r="OPX838" s="231"/>
      <c r="OPY838" s="231"/>
      <c r="OPZ838" s="231"/>
      <c r="OQA838" s="231"/>
      <c r="OQB838" s="231"/>
      <c r="OQC838" s="231"/>
      <c r="OQD838" s="231"/>
      <c r="OQE838" s="231"/>
      <c r="OQF838" s="231"/>
      <c r="OQG838" s="231"/>
      <c r="OQH838" s="231"/>
      <c r="OQI838" s="231"/>
      <c r="OQJ838" s="231"/>
      <c r="OQK838" s="231"/>
      <c r="OQL838" s="231"/>
      <c r="OQM838" s="231"/>
      <c r="OQN838" s="231"/>
      <c r="OQO838" s="231"/>
      <c r="OQP838" s="231"/>
      <c r="OQQ838" s="231"/>
      <c r="OQR838" s="231"/>
      <c r="OQS838" s="231"/>
      <c r="OQT838" s="231"/>
      <c r="OQU838" s="231"/>
      <c r="OQV838" s="231"/>
      <c r="OQW838" s="231"/>
      <c r="OQX838" s="231"/>
      <c r="OQY838" s="231"/>
      <c r="OQZ838" s="231"/>
      <c r="ORA838" s="231"/>
      <c r="ORB838" s="231"/>
      <c r="ORC838" s="231"/>
      <c r="ORD838" s="231"/>
      <c r="ORE838" s="231"/>
      <c r="ORF838" s="231"/>
      <c r="ORG838" s="231"/>
      <c r="ORH838" s="231"/>
      <c r="ORI838" s="231"/>
      <c r="ORJ838" s="231"/>
      <c r="ORK838" s="231"/>
      <c r="ORL838" s="231"/>
      <c r="ORM838" s="231"/>
      <c r="ORN838" s="231"/>
      <c r="ORO838" s="231"/>
      <c r="ORP838" s="231"/>
      <c r="ORQ838" s="231"/>
      <c r="ORR838" s="231"/>
      <c r="ORS838" s="231"/>
      <c r="ORT838" s="231"/>
      <c r="ORU838" s="231"/>
      <c r="ORV838" s="231"/>
      <c r="ORW838" s="231"/>
      <c r="ORX838" s="231"/>
      <c r="ORY838" s="231"/>
      <c r="ORZ838" s="231"/>
      <c r="OSA838" s="231"/>
      <c r="OSB838" s="231"/>
      <c r="OSC838" s="231"/>
      <c r="OSD838" s="231"/>
      <c r="OSE838" s="231"/>
      <c r="OSF838" s="231"/>
      <c r="OSG838" s="231"/>
      <c r="OSH838" s="231"/>
      <c r="OSI838" s="231"/>
      <c r="OSJ838" s="231"/>
      <c r="OSK838" s="231"/>
      <c r="OSL838" s="231"/>
      <c r="OSM838" s="231"/>
      <c r="OSN838" s="231"/>
      <c r="OSO838" s="231"/>
      <c r="OSP838" s="231"/>
      <c r="OSQ838" s="231"/>
      <c r="OSR838" s="231"/>
      <c r="OSS838" s="231"/>
      <c r="OST838" s="231"/>
      <c r="OSU838" s="231"/>
      <c r="OSV838" s="231"/>
      <c r="OSW838" s="231"/>
      <c r="OSX838" s="231"/>
      <c r="OSY838" s="231"/>
      <c r="OSZ838" s="231"/>
      <c r="OTA838" s="231"/>
      <c r="OTB838" s="231"/>
      <c r="OTC838" s="231"/>
      <c r="OTD838" s="231"/>
      <c r="OTE838" s="231"/>
      <c r="OTF838" s="231"/>
      <c r="OTG838" s="231"/>
      <c r="OTH838" s="231"/>
      <c r="OTI838" s="231"/>
      <c r="OTJ838" s="231"/>
      <c r="OTK838" s="231"/>
      <c r="OTL838" s="231"/>
      <c r="OTM838" s="231"/>
      <c r="OTN838" s="231"/>
      <c r="OTO838" s="231"/>
      <c r="OTP838" s="231"/>
      <c r="OTQ838" s="231"/>
      <c r="OTR838" s="231"/>
      <c r="OTS838" s="231"/>
      <c r="OTT838" s="231"/>
      <c r="OTU838" s="231"/>
      <c r="OTV838" s="231"/>
      <c r="OTW838" s="231"/>
      <c r="OTX838" s="231"/>
      <c r="OTY838" s="231"/>
      <c r="OTZ838" s="231"/>
      <c r="OUA838" s="231"/>
      <c r="OUB838" s="231"/>
      <c r="OUC838" s="231"/>
      <c r="OUD838" s="231"/>
      <c r="OUE838" s="231"/>
      <c r="OUF838" s="231"/>
      <c r="OUG838" s="231"/>
      <c r="OUH838" s="231"/>
      <c r="OUI838" s="231"/>
      <c r="OUJ838" s="231"/>
      <c r="OUK838" s="231"/>
      <c r="OUL838" s="231"/>
      <c r="OUM838" s="231"/>
      <c r="OUN838" s="231"/>
      <c r="OUO838" s="231"/>
      <c r="OUP838" s="231"/>
      <c r="OUQ838" s="231"/>
      <c r="OUR838" s="231"/>
      <c r="OUS838" s="231"/>
      <c r="OUT838" s="231"/>
      <c r="OUU838" s="231"/>
      <c r="OUV838" s="231"/>
      <c r="OUW838" s="231"/>
      <c r="OUX838" s="231"/>
      <c r="OUY838" s="231"/>
      <c r="OUZ838" s="231"/>
      <c r="OVA838" s="231"/>
      <c r="OVB838" s="231"/>
      <c r="OVC838" s="231"/>
      <c r="OVD838" s="231"/>
      <c r="OVE838" s="231"/>
      <c r="OVF838" s="231"/>
      <c r="OVG838" s="231"/>
      <c r="OVH838" s="231"/>
      <c r="OVI838" s="231"/>
      <c r="OVJ838" s="231"/>
      <c r="OVK838" s="231"/>
      <c r="OVL838" s="231"/>
      <c r="OVM838" s="231"/>
      <c r="OVN838" s="231"/>
      <c r="OVO838" s="231"/>
      <c r="OVP838" s="231"/>
      <c r="OVQ838" s="231"/>
      <c r="OVR838" s="231"/>
      <c r="OVS838" s="231"/>
      <c r="OVT838" s="231"/>
      <c r="OVU838" s="231"/>
      <c r="OVV838" s="231"/>
      <c r="OVW838" s="231"/>
      <c r="OVX838" s="231"/>
      <c r="OVY838" s="231"/>
      <c r="OVZ838" s="231"/>
      <c r="OWA838" s="231"/>
      <c r="OWB838" s="231"/>
      <c r="OWC838" s="231"/>
      <c r="OWD838" s="231"/>
      <c r="OWE838" s="231"/>
      <c r="OWF838" s="231"/>
      <c r="OWG838" s="231"/>
      <c r="OWH838" s="231"/>
      <c r="OWI838" s="231"/>
      <c r="OWJ838" s="231"/>
      <c r="OWK838" s="231"/>
      <c r="OWL838" s="231"/>
      <c r="OWM838" s="231"/>
      <c r="OWN838" s="231"/>
      <c r="OWO838" s="231"/>
      <c r="OWP838" s="231"/>
      <c r="OWQ838" s="231"/>
      <c r="OWR838" s="231"/>
      <c r="OWS838" s="231"/>
      <c r="OWT838" s="231"/>
      <c r="OWU838" s="231"/>
      <c r="OWV838" s="231"/>
      <c r="OWW838" s="231"/>
      <c r="OWX838" s="231"/>
      <c r="OWY838" s="231"/>
      <c r="OWZ838" s="231"/>
      <c r="OXA838" s="231"/>
      <c r="OXB838" s="231"/>
      <c r="OXC838" s="231"/>
      <c r="OXD838" s="231"/>
      <c r="OXE838" s="231"/>
      <c r="OXF838" s="231"/>
      <c r="OXG838" s="231"/>
      <c r="OXH838" s="231"/>
      <c r="OXI838" s="231"/>
      <c r="OXJ838" s="231"/>
      <c r="OXK838" s="231"/>
      <c r="OXL838" s="231"/>
      <c r="OXM838" s="231"/>
      <c r="OXN838" s="231"/>
      <c r="OXO838" s="231"/>
      <c r="OXP838" s="231"/>
      <c r="OXQ838" s="231"/>
      <c r="OXR838" s="231"/>
      <c r="OXS838" s="231"/>
      <c r="OXT838" s="231"/>
      <c r="OXU838" s="231"/>
      <c r="OXV838" s="231"/>
      <c r="OXW838" s="231"/>
      <c r="OXX838" s="231"/>
      <c r="OXY838" s="231"/>
      <c r="OXZ838" s="231"/>
      <c r="OYA838" s="231"/>
      <c r="OYB838" s="231"/>
      <c r="OYC838" s="231"/>
      <c r="OYD838" s="231"/>
      <c r="OYE838" s="231"/>
      <c r="OYF838" s="231"/>
      <c r="OYG838" s="231"/>
      <c r="OYH838" s="231"/>
      <c r="OYI838" s="231"/>
      <c r="OYJ838" s="231"/>
      <c r="OYK838" s="231"/>
      <c r="OYL838" s="231"/>
      <c r="OYM838" s="231"/>
      <c r="OYN838" s="231"/>
      <c r="OYO838" s="231"/>
      <c r="OYP838" s="231"/>
      <c r="OYQ838" s="231"/>
      <c r="OYR838" s="231"/>
      <c r="OYS838" s="231"/>
      <c r="OYT838" s="231"/>
      <c r="OYU838" s="231"/>
      <c r="OYV838" s="231"/>
      <c r="OYW838" s="231"/>
      <c r="OYX838" s="231"/>
      <c r="OYY838" s="231"/>
      <c r="OYZ838" s="231"/>
      <c r="OZA838" s="231"/>
      <c r="OZB838" s="231"/>
      <c r="OZC838" s="231"/>
      <c r="OZD838" s="231"/>
      <c r="OZE838" s="231"/>
      <c r="OZF838" s="231"/>
      <c r="OZG838" s="231"/>
      <c r="OZH838" s="231"/>
      <c r="OZI838" s="231"/>
      <c r="OZJ838" s="231"/>
      <c r="OZK838" s="231"/>
      <c r="OZL838" s="231"/>
      <c r="OZM838" s="231"/>
      <c r="OZN838" s="231"/>
      <c r="OZO838" s="231"/>
      <c r="OZP838" s="231"/>
      <c r="OZQ838" s="231"/>
      <c r="OZR838" s="231"/>
      <c r="OZS838" s="231"/>
      <c r="OZT838" s="231"/>
      <c r="OZU838" s="231"/>
      <c r="OZV838" s="231"/>
      <c r="OZW838" s="231"/>
      <c r="OZX838" s="231"/>
      <c r="OZY838" s="231"/>
      <c r="OZZ838" s="231"/>
      <c r="PAA838" s="231"/>
      <c r="PAB838" s="231"/>
      <c r="PAC838" s="231"/>
      <c r="PAD838" s="231"/>
      <c r="PAE838" s="231"/>
      <c r="PAF838" s="231"/>
      <c r="PAG838" s="231"/>
      <c r="PAH838" s="231"/>
      <c r="PAI838" s="231"/>
      <c r="PAJ838" s="231"/>
      <c r="PAK838" s="231"/>
      <c r="PAL838" s="231"/>
      <c r="PAM838" s="231"/>
      <c r="PAN838" s="231"/>
      <c r="PAO838" s="231"/>
      <c r="PAP838" s="231"/>
      <c r="PAQ838" s="231"/>
      <c r="PAR838" s="231"/>
      <c r="PAS838" s="231"/>
      <c r="PAT838" s="231"/>
      <c r="PAU838" s="231"/>
      <c r="PAV838" s="231"/>
      <c r="PAW838" s="231"/>
      <c r="PAX838" s="231"/>
      <c r="PAY838" s="231"/>
      <c r="PAZ838" s="231"/>
      <c r="PBA838" s="231"/>
      <c r="PBB838" s="231"/>
      <c r="PBC838" s="231"/>
      <c r="PBD838" s="231"/>
      <c r="PBE838" s="231"/>
      <c r="PBF838" s="231"/>
      <c r="PBG838" s="231"/>
      <c r="PBH838" s="231"/>
      <c r="PBI838" s="231"/>
      <c r="PBJ838" s="231"/>
      <c r="PBK838" s="231"/>
      <c r="PBL838" s="231"/>
      <c r="PBM838" s="231"/>
      <c r="PBN838" s="231"/>
      <c r="PBO838" s="231"/>
      <c r="PBP838" s="231"/>
      <c r="PBQ838" s="231"/>
      <c r="PBR838" s="231"/>
      <c r="PBS838" s="231"/>
      <c r="PBT838" s="231"/>
      <c r="PBU838" s="231"/>
      <c r="PBV838" s="231"/>
      <c r="PBW838" s="231"/>
      <c r="PBX838" s="231"/>
      <c r="PBY838" s="231"/>
      <c r="PBZ838" s="231"/>
      <c r="PCA838" s="231"/>
      <c r="PCB838" s="231"/>
      <c r="PCC838" s="231"/>
      <c r="PCD838" s="231"/>
      <c r="PCE838" s="231"/>
      <c r="PCF838" s="231"/>
      <c r="PCG838" s="231"/>
      <c r="PCH838" s="231"/>
      <c r="PCI838" s="231"/>
      <c r="PCJ838" s="231"/>
      <c r="PCK838" s="231"/>
      <c r="PCL838" s="231"/>
      <c r="PCM838" s="231"/>
      <c r="PCN838" s="231"/>
      <c r="PCO838" s="231"/>
      <c r="PCP838" s="231"/>
      <c r="PCQ838" s="231"/>
      <c r="PCR838" s="231"/>
      <c r="PCS838" s="231"/>
      <c r="PCT838" s="231"/>
      <c r="PCU838" s="231"/>
      <c r="PCV838" s="231"/>
      <c r="PCW838" s="231"/>
      <c r="PCX838" s="231"/>
      <c r="PCY838" s="231"/>
      <c r="PCZ838" s="231"/>
      <c r="PDA838" s="231"/>
      <c r="PDB838" s="231"/>
      <c r="PDC838" s="231"/>
      <c r="PDD838" s="231"/>
      <c r="PDE838" s="231"/>
      <c r="PDF838" s="231"/>
      <c r="PDG838" s="231"/>
      <c r="PDH838" s="231"/>
      <c r="PDI838" s="231"/>
      <c r="PDJ838" s="231"/>
      <c r="PDK838" s="231"/>
      <c r="PDL838" s="231"/>
      <c r="PDM838" s="231"/>
      <c r="PDN838" s="231"/>
      <c r="PDO838" s="231"/>
      <c r="PDP838" s="231"/>
      <c r="PDQ838" s="231"/>
      <c r="PDR838" s="231"/>
      <c r="PDS838" s="231"/>
      <c r="PDT838" s="231"/>
      <c r="PDU838" s="231"/>
      <c r="PDV838" s="231"/>
      <c r="PDW838" s="231"/>
      <c r="PDX838" s="231"/>
      <c r="PDY838" s="231"/>
      <c r="PDZ838" s="231"/>
      <c r="PEA838" s="231"/>
      <c r="PEB838" s="231"/>
      <c r="PEC838" s="231"/>
      <c r="PED838" s="231"/>
      <c r="PEE838" s="231"/>
      <c r="PEF838" s="231"/>
      <c r="PEG838" s="231"/>
      <c r="PEH838" s="231"/>
      <c r="PEI838" s="231"/>
      <c r="PEJ838" s="231"/>
      <c r="PEK838" s="231"/>
      <c r="PEL838" s="231"/>
      <c r="PEM838" s="231"/>
      <c r="PEN838" s="231"/>
      <c r="PEO838" s="231"/>
      <c r="PEP838" s="231"/>
      <c r="PEQ838" s="231"/>
      <c r="PER838" s="231"/>
      <c r="PES838" s="231"/>
      <c r="PET838" s="231"/>
      <c r="PEU838" s="231"/>
      <c r="PEV838" s="231"/>
      <c r="PEW838" s="231"/>
      <c r="PEX838" s="231"/>
      <c r="PEY838" s="231"/>
      <c r="PEZ838" s="231"/>
      <c r="PFA838" s="231"/>
      <c r="PFB838" s="231"/>
      <c r="PFC838" s="231"/>
      <c r="PFD838" s="231"/>
      <c r="PFE838" s="231"/>
      <c r="PFF838" s="231"/>
      <c r="PFG838" s="231"/>
      <c r="PFH838" s="231"/>
      <c r="PFI838" s="231"/>
      <c r="PFJ838" s="231"/>
      <c r="PFK838" s="231"/>
      <c r="PFL838" s="231"/>
      <c r="PFM838" s="231"/>
      <c r="PFN838" s="231"/>
      <c r="PFO838" s="231"/>
      <c r="PFP838" s="231"/>
      <c r="PFQ838" s="231"/>
      <c r="PFR838" s="231"/>
      <c r="PFS838" s="231"/>
      <c r="PFT838" s="231"/>
      <c r="PFU838" s="231"/>
      <c r="PFV838" s="231"/>
      <c r="PFW838" s="231"/>
      <c r="PFX838" s="231"/>
      <c r="PFY838" s="231"/>
      <c r="PFZ838" s="231"/>
      <c r="PGA838" s="231"/>
      <c r="PGB838" s="231"/>
      <c r="PGC838" s="231"/>
      <c r="PGD838" s="231"/>
      <c r="PGE838" s="231"/>
      <c r="PGF838" s="231"/>
      <c r="PGG838" s="231"/>
      <c r="PGH838" s="231"/>
      <c r="PGI838" s="231"/>
      <c r="PGJ838" s="231"/>
      <c r="PGK838" s="231"/>
      <c r="PGL838" s="231"/>
      <c r="PGM838" s="231"/>
      <c r="PGN838" s="231"/>
      <c r="PGO838" s="231"/>
      <c r="PGP838" s="231"/>
      <c r="PGQ838" s="231"/>
      <c r="PGR838" s="231"/>
      <c r="PGS838" s="231"/>
      <c r="PGT838" s="231"/>
      <c r="PGU838" s="231"/>
      <c r="PGV838" s="231"/>
      <c r="PGW838" s="231"/>
      <c r="PGX838" s="231"/>
      <c r="PGY838" s="231"/>
      <c r="PGZ838" s="231"/>
      <c r="PHA838" s="231"/>
      <c r="PHB838" s="231"/>
      <c r="PHC838" s="231"/>
      <c r="PHD838" s="231"/>
      <c r="PHE838" s="231"/>
      <c r="PHF838" s="231"/>
      <c r="PHG838" s="231"/>
      <c r="PHH838" s="231"/>
      <c r="PHI838" s="231"/>
      <c r="PHJ838" s="231"/>
      <c r="PHK838" s="231"/>
      <c r="PHL838" s="231"/>
      <c r="PHM838" s="231"/>
      <c r="PHN838" s="231"/>
      <c r="PHO838" s="231"/>
      <c r="PHP838" s="231"/>
      <c r="PHQ838" s="231"/>
      <c r="PHR838" s="231"/>
      <c r="PHS838" s="231"/>
      <c r="PHT838" s="231"/>
      <c r="PHU838" s="231"/>
      <c r="PHV838" s="231"/>
      <c r="PHW838" s="231"/>
      <c r="PHX838" s="231"/>
      <c r="PHY838" s="231"/>
      <c r="PHZ838" s="231"/>
      <c r="PIA838" s="231"/>
      <c r="PIB838" s="231"/>
      <c r="PIC838" s="231"/>
      <c r="PID838" s="231"/>
      <c r="PIE838" s="231"/>
      <c r="PIF838" s="231"/>
      <c r="PIG838" s="231"/>
      <c r="PIH838" s="231"/>
      <c r="PII838" s="231"/>
      <c r="PIJ838" s="231"/>
      <c r="PIK838" s="231"/>
      <c r="PIL838" s="231"/>
      <c r="PIM838" s="231"/>
      <c r="PIN838" s="231"/>
      <c r="PIO838" s="231"/>
      <c r="PIP838" s="231"/>
      <c r="PIQ838" s="231"/>
      <c r="PIR838" s="231"/>
      <c r="PIS838" s="231"/>
      <c r="PIT838" s="231"/>
      <c r="PIU838" s="231"/>
      <c r="PIV838" s="231"/>
      <c r="PIW838" s="231"/>
      <c r="PIX838" s="231"/>
      <c r="PIY838" s="231"/>
      <c r="PIZ838" s="231"/>
      <c r="PJA838" s="231"/>
      <c r="PJB838" s="231"/>
      <c r="PJC838" s="231"/>
      <c r="PJD838" s="231"/>
      <c r="PJE838" s="231"/>
      <c r="PJF838" s="231"/>
      <c r="PJG838" s="231"/>
      <c r="PJH838" s="231"/>
      <c r="PJI838" s="231"/>
      <c r="PJJ838" s="231"/>
      <c r="PJK838" s="231"/>
      <c r="PJL838" s="231"/>
      <c r="PJM838" s="231"/>
      <c r="PJN838" s="231"/>
      <c r="PJO838" s="231"/>
      <c r="PJP838" s="231"/>
      <c r="PJQ838" s="231"/>
      <c r="PJR838" s="231"/>
      <c r="PJS838" s="231"/>
      <c r="PJT838" s="231"/>
      <c r="PJU838" s="231"/>
      <c r="PJV838" s="231"/>
      <c r="PJW838" s="231"/>
      <c r="PJX838" s="231"/>
      <c r="PJY838" s="231"/>
      <c r="PJZ838" s="231"/>
      <c r="PKA838" s="231"/>
      <c r="PKB838" s="231"/>
      <c r="PKC838" s="231"/>
      <c r="PKD838" s="231"/>
      <c r="PKE838" s="231"/>
      <c r="PKF838" s="231"/>
      <c r="PKG838" s="231"/>
      <c r="PKH838" s="231"/>
      <c r="PKI838" s="231"/>
      <c r="PKJ838" s="231"/>
      <c r="PKK838" s="231"/>
      <c r="PKL838" s="231"/>
      <c r="PKM838" s="231"/>
      <c r="PKN838" s="231"/>
      <c r="PKO838" s="231"/>
      <c r="PKP838" s="231"/>
      <c r="PKQ838" s="231"/>
      <c r="PKR838" s="231"/>
      <c r="PKS838" s="231"/>
      <c r="PKT838" s="231"/>
      <c r="PKU838" s="231"/>
      <c r="PKV838" s="231"/>
      <c r="PKW838" s="231"/>
      <c r="PKX838" s="231"/>
      <c r="PKY838" s="231"/>
      <c r="PKZ838" s="231"/>
      <c r="PLA838" s="231"/>
      <c r="PLB838" s="231"/>
      <c r="PLC838" s="231"/>
      <c r="PLD838" s="231"/>
      <c r="PLE838" s="231"/>
      <c r="PLF838" s="231"/>
      <c r="PLG838" s="231"/>
      <c r="PLH838" s="231"/>
      <c r="PLI838" s="231"/>
      <c r="PLJ838" s="231"/>
      <c r="PLK838" s="231"/>
      <c r="PLL838" s="231"/>
      <c r="PLM838" s="231"/>
      <c r="PLN838" s="231"/>
      <c r="PLO838" s="231"/>
      <c r="PLP838" s="231"/>
      <c r="PLQ838" s="231"/>
      <c r="PLR838" s="231"/>
      <c r="PLS838" s="231"/>
      <c r="PLT838" s="231"/>
      <c r="PLU838" s="231"/>
      <c r="PLV838" s="231"/>
      <c r="PLW838" s="231"/>
      <c r="PLX838" s="231"/>
      <c r="PLY838" s="231"/>
      <c r="PLZ838" s="231"/>
      <c r="PMA838" s="231"/>
      <c r="PMB838" s="231"/>
      <c r="PMC838" s="231"/>
      <c r="PMD838" s="231"/>
      <c r="PME838" s="231"/>
      <c r="PMF838" s="231"/>
      <c r="PMG838" s="231"/>
      <c r="PMH838" s="231"/>
      <c r="PMI838" s="231"/>
      <c r="PMJ838" s="231"/>
      <c r="PMK838" s="231"/>
      <c r="PML838" s="231"/>
      <c r="PMM838" s="231"/>
      <c r="PMN838" s="231"/>
      <c r="PMO838" s="231"/>
      <c r="PMP838" s="231"/>
      <c r="PMQ838" s="231"/>
      <c r="PMR838" s="231"/>
      <c r="PMS838" s="231"/>
      <c r="PMT838" s="231"/>
      <c r="PMU838" s="231"/>
      <c r="PMV838" s="231"/>
      <c r="PMW838" s="231"/>
      <c r="PMX838" s="231"/>
      <c r="PMY838" s="231"/>
      <c r="PMZ838" s="231"/>
      <c r="PNA838" s="231"/>
      <c r="PNB838" s="231"/>
      <c r="PNC838" s="231"/>
      <c r="PND838" s="231"/>
      <c r="PNE838" s="231"/>
      <c r="PNF838" s="231"/>
      <c r="PNG838" s="231"/>
      <c r="PNH838" s="231"/>
      <c r="PNI838" s="231"/>
      <c r="PNJ838" s="231"/>
      <c r="PNK838" s="231"/>
      <c r="PNL838" s="231"/>
      <c r="PNM838" s="231"/>
      <c r="PNN838" s="231"/>
      <c r="PNO838" s="231"/>
      <c r="PNP838" s="231"/>
      <c r="PNQ838" s="231"/>
      <c r="PNR838" s="231"/>
      <c r="PNS838" s="231"/>
      <c r="PNT838" s="231"/>
      <c r="PNU838" s="231"/>
      <c r="PNV838" s="231"/>
      <c r="PNW838" s="231"/>
      <c r="PNX838" s="231"/>
      <c r="PNY838" s="231"/>
      <c r="PNZ838" s="231"/>
      <c r="POA838" s="231"/>
      <c r="POB838" s="231"/>
      <c r="POC838" s="231"/>
      <c r="POD838" s="231"/>
      <c r="POE838" s="231"/>
      <c r="POF838" s="231"/>
      <c r="POG838" s="231"/>
      <c r="POH838" s="231"/>
      <c r="POI838" s="231"/>
      <c r="POJ838" s="231"/>
      <c r="POK838" s="231"/>
      <c r="POL838" s="231"/>
      <c r="POM838" s="231"/>
      <c r="PON838" s="231"/>
      <c r="POO838" s="231"/>
      <c r="POP838" s="231"/>
      <c r="POQ838" s="231"/>
      <c r="POR838" s="231"/>
      <c r="POS838" s="231"/>
      <c r="POT838" s="231"/>
      <c r="POU838" s="231"/>
      <c r="POV838" s="231"/>
      <c r="POW838" s="231"/>
      <c r="POX838" s="231"/>
      <c r="POY838" s="231"/>
      <c r="POZ838" s="231"/>
      <c r="PPA838" s="231"/>
      <c r="PPB838" s="231"/>
      <c r="PPC838" s="231"/>
      <c r="PPD838" s="231"/>
      <c r="PPE838" s="231"/>
      <c r="PPF838" s="231"/>
      <c r="PPG838" s="231"/>
      <c r="PPH838" s="231"/>
      <c r="PPI838" s="231"/>
      <c r="PPJ838" s="231"/>
      <c r="PPK838" s="231"/>
      <c r="PPL838" s="231"/>
      <c r="PPM838" s="231"/>
      <c r="PPN838" s="231"/>
      <c r="PPO838" s="231"/>
      <c r="PPP838" s="231"/>
      <c r="PPQ838" s="231"/>
      <c r="PPR838" s="231"/>
      <c r="PPS838" s="231"/>
      <c r="PPT838" s="231"/>
      <c r="PPU838" s="231"/>
      <c r="PPV838" s="231"/>
      <c r="PPW838" s="231"/>
      <c r="PPX838" s="231"/>
      <c r="PPY838" s="231"/>
      <c r="PPZ838" s="231"/>
      <c r="PQA838" s="231"/>
      <c r="PQB838" s="231"/>
      <c r="PQC838" s="231"/>
      <c r="PQD838" s="231"/>
      <c r="PQE838" s="231"/>
      <c r="PQF838" s="231"/>
      <c r="PQG838" s="231"/>
      <c r="PQH838" s="231"/>
      <c r="PQI838" s="231"/>
      <c r="PQJ838" s="231"/>
      <c r="PQK838" s="231"/>
      <c r="PQL838" s="231"/>
      <c r="PQM838" s="231"/>
      <c r="PQN838" s="231"/>
      <c r="PQO838" s="231"/>
      <c r="PQP838" s="231"/>
      <c r="PQQ838" s="231"/>
      <c r="PQR838" s="231"/>
      <c r="PQS838" s="231"/>
      <c r="PQT838" s="231"/>
      <c r="PQU838" s="231"/>
      <c r="PQV838" s="231"/>
      <c r="PQW838" s="231"/>
      <c r="PQX838" s="231"/>
      <c r="PQY838" s="231"/>
      <c r="PQZ838" s="231"/>
      <c r="PRA838" s="231"/>
      <c r="PRB838" s="231"/>
      <c r="PRC838" s="231"/>
      <c r="PRD838" s="231"/>
      <c r="PRE838" s="231"/>
      <c r="PRF838" s="231"/>
      <c r="PRG838" s="231"/>
      <c r="PRH838" s="231"/>
      <c r="PRI838" s="231"/>
      <c r="PRJ838" s="231"/>
      <c r="PRK838" s="231"/>
      <c r="PRL838" s="231"/>
      <c r="PRM838" s="231"/>
      <c r="PRN838" s="231"/>
      <c r="PRO838" s="231"/>
      <c r="PRP838" s="231"/>
      <c r="PRQ838" s="231"/>
      <c r="PRR838" s="231"/>
      <c r="PRS838" s="231"/>
      <c r="PRT838" s="231"/>
      <c r="PRU838" s="231"/>
      <c r="PRV838" s="231"/>
      <c r="PRW838" s="231"/>
      <c r="PRX838" s="231"/>
      <c r="PRY838" s="231"/>
      <c r="PRZ838" s="231"/>
      <c r="PSA838" s="231"/>
      <c r="PSB838" s="231"/>
      <c r="PSC838" s="231"/>
      <c r="PSD838" s="231"/>
      <c r="PSE838" s="231"/>
      <c r="PSF838" s="231"/>
      <c r="PSG838" s="231"/>
      <c r="PSH838" s="231"/>
      <c r="PSI838" s="231"/>
      <c r="PSJ838" s="231"/>
      <c r="PSK838" s="231"/>
      <c r="PSL838" s="231"/>
      <c r="PSM838" s="231"/>
      <c r="PSN838" s="231"/>
      <c r="PSO838" s="231"/>
      <c r="PSP838" s="231"/>
      <c r="PSQ838" s="231"/>
      <c r="PSR838" s="231"/>
      <c r="PSS838" s="231"/>
      <c r="PST838" s="231"/>
      <c r="PSU838" s="231"/>
      <c r="PSV838" s="231"/>
      <c r="PSW838" s="231"/>
      <c r="PSX838" s="231"/>
      <c r="PSY838" s="231"/>
      <c r="PSZ838" s="231"/>
      <c r="PTA838" s="231"/>
      <c r="PTB838" s="231"/>
      <c r="PTC838" s="231"/>
      <c r="PTD838" s="231"/>
      <c r="PTE838" s="231"/>
      <c r="PTF838" s="231"/>
      <c r="PTG838" s="231"/>
      <c r="PTH838" s="231"/>
      <c r="PTI838" s="231"/>
      <c r="PTJ838" s="231"/>
      <c r="PTK838" s="231"/>
      <c r="PTL838" s="231"/>
      <c r="PTM838" s="231"/>
      <c r="PTN838" s="231"/>
      <c r="PTO838" s="231"/>
      <c r="PTP838" s="231"/>
      <c r="PTQ838" s="231"/>
      <c r="PTR838" s="231"/>
      <c r="PTS838" s="231"/>
      <c r="PTT838" s="231"/>
      <c r="PTU838" s="231"/>
      <c r="PTV838" s="231"/>
      <c r="PTW838" s="231"/>
      <c r="PTX838" s="231"/>
      <c r="PTY838" s="231"/>
      <c r="PTZ838" s="231"/>
      <c r="PUA838" s="231"/>
      <c r="PUB838" s="231"/>
      <c r="PUC838" s="231"/>
      <c r="PUD838" s="231"/>
      <c r="PUE838" s="231"/>
      <c r="PUF838" s="231"/>
      <c r="PUG838" s="231"/>
      <c r="PUH838" s="231"/>
      <c r="PUI838" s="231"/>
      <c r="PUJ838" s="231"/>
      <c r="PUK838" s="231"/>
      <c r="PUL838" s="231"/>
      <c r="PUM838" s="231"/>
      <c r="PUN838" s="231"/>
      <c r="PUO838" s="231"/>
      <c r="PUP838" s="231"/>
      <c r="PUQ838" s="231"/>
      <c r="PUR838" s="231"/>
      <c r="PUS838" s="231"/>
      <c r="PUT838" s="231"/>
      <c r="PUU838" s="231"/>
      <c r="PUV838" s="231"/>
      <c r="PUW838" s="231"/>
      <c r="PUX838" s="231"/>
      <c r="PUY838" s="231"/>
      <c r="PUZ838" s="231"/>
      <c r="PVA838" s="231"/>
      <c r="PVB838" s="231"/>
      <c r="PVC838" s="231"/>
      <c r="PVD838" s="231"/>
      <c r="PVE838" s="231"/>
      <c r="PVF838" s="231"/>
      <c r="PVG838" s="231"/>
      <c r="PVH838" s="231"/>
      <c r="PVI838" s="231"/>
      <c r="PVJ838" s="231"/>
      <c r="PVK838" s="231"/>
      <c r="PVL838" s="231"/>
      <c r="PVM838" s="231"/>
      <c r="PVN838" s="231"/>
      <c r="PVO838" s="231"/>
      <c r="PVP838" s="231"/>
      <c r="PVQ838" s="231"/>
      <c r="PVR838" s="231"/>
      <c r="PVS838" s="231"/>
      <c r="PVT838" s="231"/>
      <c r="PVU838" s="231"/>
      <c r="PVV838" s="231"/>
      <c r="PVW838" s="231"/>
      <c r="PVX838" s="231"/>
      <c r="PVY838" s="231"/>
      <c r="PVZ838" s="231"/>
      <c r="PWA838" s="231"/>
      <c r="PWB838" s="231"/>
      <c r="PWC838" s="231"/>
      <c r="PWD838" s="231"/>
      <c r="PWE838" s="231"/>
      <c r="PWF838" s="231"/>
      <c r="PWG838" s="231"/>
      <c r="PWH838" s="231"/>
      <c r="PWI838" s="231"/>
      <c r="PWJ838" s="231"/>
      <c r="PWK838" s="231"/>
      <c r="PWL838" s="231"/>
      <c r="PWM838" s="231"/>
      <c r="PWN838" s="231"/>
      <c r="PWO838" s="231"/>
      <c r="PWP838" s="231"/>
      <c r="PWQ838" s="231"/>
      <c r="PWR838" s="231"/>
      <c r="PWS838" s="231"/>
      <c r="PWT838" s="231"/>
      <c r="PWU838" s="231"/>
      <c r="PWV838" s="231"/>
      <c r="PWW838" s="231"/>
      <c r="PWX838" s="231"/>
      <c r="PWY838" s="231"/>
      <c r="PWZ838" s="231"/>
      <c r="PXA838" s="231"/>
      <c r="PXB838" s="231"/>
      <c r="PXC838" s="231"/>
      <c r="PXD838" s="231"/>
      <c r="PXE838" s="231"/>
      <c r="PXF838" s="231"/>
      <c r="PXG838" s="231"/>
      <c r="PXH838" s="231"/>
      <c r="PXI838" s="231"/>
      <c r="PXJ838" s="231"/>
      <c r="PXK838" s="231"/>
      <c r="PXL838" s="231"/>
      <c r="PXM838" s="231"/>
      <c r="PXN838" s="231"/>
      <c r="PXO838" s="231"/>
      <c r="PXP838" s="231"/>
      <c r="PXQ838" s="231"/>
      <c r="PXR838" s="231"/>
      <c r="PXS838" s="231"/>
      <c r="PXT838" s="231"/>
      <c r="PXU838" s="231"/>
      <c r="PXV838" s="231"/>
      <c r="PXW838" s="231"/>
      <c r="PXX838" s="231"/>
      <c r="PXY838" s="231"/>
      <c r="PXZ838" s="231"/>
      <c r="PYA838" s="231"/>
      <c r="PYB838" s="231"/>
      <c r="PYC838" s="231"/>
      <c r="PYD838" s="231"/>
      <c r="PYE838" s="231"/>
      <c r="PYF838" s="231"/>
      <c r="PYG838" s="231"/>
      <c r="PYH838" s="231"/>
      <c r="PYI838" s="231"/>
      <c r="PYJ838" s="231"/>
      <c r="PYK838" s="231"/>
      <c r="PYL838" s="231"/>
      <c r="PYM838" s="231"/>
      <c r="PYN838" s="231"/>
      <c r="PYO838" s="231"/>
      <c r="PYP838" s="231"/>
      <c r="PYQ838" s="231"/>
      <c r="PYR838" s="231"/>
      <c r="PYS838" s="231"/>
      <c r="PYT838" s="231"/>
      <c r="PYU838" s="231"/>
      <c r="PYV838" s="231"/>
      <c r="PYW838" s="231"/>
      <c r="PYX838" s="231"/>
      <c r="PYY838" s="231"/>
      <c r="PYZ838" s="231"/>
      <c r="PZA838" s="231"/>
      <c r="PZB838" s="231"/>
      <c r="PZC838" s="231"/>
      <c r="PZD838" s="231"/>
      <c r="PZE838" s="231"/>
      <c r="PZF838" s="231"/>
      <c r="PZG838" s="231"/>
      <c r="PZH838" s="231"/>
      <c r="PZI838" s="231"/>
      <c r="PZJ838" s="231"/>
      <c r="PZK838" s="231"/>
      <c r="PZL838" s="231"/>
      <c r="PZM838" s="231"/>
      <c r="PZN838" s="231"/>
      <c r="PZO838" s="231"/>
      <c r="PZP838" s="231"/>
      <c r="PZQ838" s="231"/>
      <c r="PZR838" s="231"/>
      <c r="PZS838" s="231"/>
      <c r="PZT838" s="231"/>
      <c r="PZU838" s="231"/>
      <c r="PZV838" s="231"/>
      <c r="PZW838" s="231"/>
      <c r="PZX838" s="231"/>
      <c r="PZY838" s="231"/>
      <c r="PZZ838" s="231"/>
      <c r="QAA838" s="231"/>
      <c r="QAB838" s="231"/>
      <c r="QAC838" s="231"/>
      <c r="QAD838" s="231"/>
      <c r="QAE838" s="231"/>
      <c r="QAF838" s="231"/>
      <c r="QAG838" s="231"/>
      <c r="QAH838" s="231"/>
      <c r="QAI838" s="231"/>
      <c r="QAJ838" s="231"/>
      <c r="QAK838" s="231"/>
      <c r="QAL838" s="231"/>
      <c r="QAM838" s="231"/>
      <c r="QAN838" s="231"/>
      <c r="QAO838" s="231"/>
      <c r="QAP838" s="231"/>
      <c r="QAQ838" s="231"/>
      <c r="QAR838" s="231"/>
      <c r="QAS838" s="231"/>
      <c r="QAT838" s="231"/>
      <c r="QAU838" s="231"/>
      <c r="QAV838" s="231"/>
      <c r="QAW838" s="231"/>
      <c r="QAX838" s="231"/>
      <c r="QAY838" s="231"/>
      <c r="QAZ838" s="231"/>
      <c r="QBA838" s="231"/>
      <c r="QBB838" s="231"/>
      <c r="QBC838" s="231"/>
      <c r="QBD838" s="231"/>
      <c r="QBE838" s="231"/>
      <c r="QBF838" s="231"/>
      <c r="QBG838" s="231"/>
      <c r="QBH838" s="231"/>
      <c r="QBI838" s="231"/>
      <c r="QBJ838" s="231"/>
      <c r="QBK838" s="231"/>
      <c r="QBL838" s="231"/>
      <c r="QBM838" s="231"/>
      <c r="QBN838" s="231"/>
      <c r="QBO838" s="231"/>
      <c r="QBP838" s="231"/>
      <c r="QBQ838" s="231"/>
      <c r="QBR838" s="231"/>
      <c r="QBS838" s="231"/>
      <c r="QBT838" s="231"/>
      <c r="QBU838" s="231"/>
      <c r="QBV838" s="231"/>
      <c r="QBW838" s="231"/>
      <c r="QBX838" s="231"/>
      <c r="QBY838" s="231"/>
      <c r="QBZ838" s="231"/>
      <c r="QCA838" s="231"/>
      <c r="QCB838" s="231"/>
      <c r="QCC838" s="231"/>
      <c r="QCD838" s="231"/>
      <c r="QCE838" s="231"/>
      <c r="QCF838" s="231"/>
      <c r="QCG838" s="231"/>
      <c r="QCH838" s="231"/>
      <c r="QCI838" s="231"/>
      <c r="QCJ838" s="231"/>
      <c r="QCK838" s="231"/>
      <c r="QCL838" s="231"/>
      <c r="QCM838" s="231"/>
      <c r="QCN838" s="231"/>
      <c r="QCO838" s="231"/>
      <c r="QCP838" s="231"/>
      <c r="QCQ838" s="231"/>
      <c r="QCR838" s="231"/>
      <c r="QCS838" s="231"/>
      <c r="QCT838" s="231"/>
      <c r="QCU838" s="231"/>
      <c r="QCV838" s="231"/>
      <c r="QCW838" s="231"/>
      <c r="QCX838" s="231"/>
      <c r="QCY838" s="231"/>
      <c r="QCZ838" s="231"/>
      <c r="QDA838" s="231"/>
      <c r="QDB838" s="231"/>
      <c r="QDC838" s="231"/>
      <c r="QDD838" s="231"/>
      <c r="QDE838" s="231"/>
      <c r="QDF838" s="231"/>
      <c r="QDG838" s="231"/>
      <c r="QDH838" s="231"/>
      <c r="QDI838" s="231"/>
      <c r="QDJ838" s="231"/>
      <c r="QDK838" s="231"/>
      <c r="QDL838" s="231"/>
      <c r="QDM838" s="231"/>
      <c r="QDN838" s="231"/>
      <c r="QDO838" s="231"/>
      <c r="QDP838" s="231"/>
      <c r="QDQ838" s="231"/>
      <c r="QDR838" s="231"/>
      <c r="QDS838" s="231"/>
      <c r="QDT838" s="231"/>
      <c r="QDU838" s="231"/>
      <c r="QDV838" s="231"/>
      <c r="QDW838" s="231"/>
      <c r="QDX838" s="231"/>
      <c r="QDY838" s="231"/>
      <c r="QDZ838" s="231"/>
      <c r="QEA838" s="231"/>
      <c r="QEB838" s="231"/>
      <c r="QEC838" s="231"/>
      <c r="QED838" s="231"/>
      <c r="QEE838" s="231"/>
      <c r="QEF838" s="231"/>
      <c r="QEG838" s="231"/>
      <c r="QEH838" s="231"/>
      <c r="QEI838" s="231"/>
      <c r="QEJ838" s="231"/>
      <c r="QEK838" s="231"/>
      <c r="QEL838" s="231"/>
      <c r="QEM838" s="231"/>
      <c r="QEN838" s="231"/>
      <c r="QEO838" s="231"/>
      <c r="QEP838" s="231"/>
      <c r="QEQ838" s="231"/>
      <c r="QER838" s="231"/>
      <c r="QES838" s="231"/>
      <c r="QET838" s="231"/>
      <c r="QEU838" s="231"/>
      <c r="QEV838" s="231"/>
      <c r="QEW838" s="231"/>
      <c r="QEX838" s="231"/>
      <c r="QEY838" s="231"/>
      <c r="QEZ838" s="231"/>
      <c r="QFA838" s="231"/>
      <c r="QFB838" s="231"/>
      <c r="QFC838" s="231"/>
      <c r="QFD838" s="231"/>
      <c r="QFE838" s="231"/>
      <c r="QFF838" s="231"/>
      <c r="QFG838" s="231"/>
      <c r="QFH838" s="231"/>
      <c r="QFI838" s="231"/>
      <c r="QFJ838" s="231"/>
      <c r="QFK838" s="231"/>
      <c r="QFL838" s="231"/>
      <c r="QFM838" s="231"/>
      <c r="QFN838" s="231"/>
      <c r="QFO838" s="231"/>
      <c r="QFP838" s="231"/>
      <c r="QFQ838" s="231"/>
      <c r="QFR838" s="231"/>
      <c r="QFS838" s="231"/>
      <c r="QFT838" s="231"/>
      <c r="QFU838" s="231"/>
      <c r="QFV838" s="231"/>
      <c r="QFW838" s="231"/>
      <c r="QFX838" s="231"/>
      <c r="QFY838" s="231"/>
      <c r="QFZ838" s="231"/>
      <c r="QGA838" s="231"/>
      <c r="QGB838" s="231"/>
      <c r="QGC838" s="231"/>
      <c r="QGD838" s="231"/>
      <c r="QGE838" s="231"/>
      <c r="QGF838" s="231"/>
      <c r="QGG838" s="231"/>
      <c r="QGH838" s="231"/>
      <c r="QGI838" s="231"/>
      <c r="QGJ838" s="231"/>
      <c r="QGK838" s="231"/>
      <c r="QGL838" s="231"/>
      <c r="QGM838" s="231"/>
      <c r="QGN838" s="231"/>
      <c r="QGO838" s="231"/>
      <c r="QGP838" s="231"/>
      <c r="QGQ838" s="231"/>
      <c r="QGR838" s="231"/>
      <c r="QGS838" s="231"/>
      <c r="QGT838" s="231"/>
      <c r="QGU838" s="231"/>
      <c r="QGV838" s="231"/>
      <c r="QGW838" s="231"/>
      <c r="QGX838" s="231"/>
      <c r="QGY838" s="231"/>
      <c r="QGZ838" s="231"/>
      <c r="QHA838" s="231"/>
      <c r="QHB838" s="231"/>
      <c r="QHC838" s="231"/>
      <c r="QHD838" s="231"/>
      <c r="QHE838" s="231"/>
      <c r="QHF838" s="231"/>
      <c r="QHG838" s="231"/>
      <c r="QHH838" s="231"/>
      <c r="QHI838" s="231"/>
      <c r="QHJ838" s="231"/>
      <c r="QHK838" s="231"/>
      <c r="QHL838" s="231"/>
      <c r="QHM838" s="231"/>
      <c r="QHN838" s="231"/>
      <c r="QHO838" s="231"/>
      <c r="QHP838" s="231"/>
      <c r="QHQ838" s="231"/>
      <c r="QHR838" s="231"/>
      <c r="QHS838" s="231"/>
      <c r="QHT838" s="231"/>
      <c r="QHU838" s="231"/>
      <c r="QHV838" s="231"/>
      <c r="QHW838" s="231"/>
      <c r="QHX838" s="231"/>
      <c r="QHY838" s="231"/>
      <c r="QHZ838" s="231"/>
      <c r="QIA838" s="231"/>
      <c r="QIB838" s="231"/>
      <c r="QIC838" s="231"/>
      <c r="QID838" s="231"/>
      <c r="QIE838" s="231"/>
      <c r="QIF838" s="231"/>
      <c r="QIG838" s="231"/>
      <c r="QIH838" s="231"/>
      <c r="QII838" s="231"/>
      <c r="QIJ838" s="231"/>
      <c r="QIK838" s="231"/>
      <c r="QIL838" s="231"/>
      <c r="QIM838" s="231"/>
      <c r="QIN838" s="231"/>
      <c r="QIO838" s="231"/>
      <c r="QIP838" s="231"/>
      <c r="QIQ838" s="231"/>
      <c r="QIR838" s="231"/>
      <c r="QIS838" s="231"/>
      <c r="QIT838" s="231"/>
      <c r="QIU838" s="231"/>
      <c r="QIV838" s="231"/>
      <c r="QIW838" s="231"/>
      <c r="QIX838" s="231"/>
      <c r="QIY838" s="231"/>
      <c r="QIZ838" s="231"/>
      <c r="QJA838" s="231"/>
      <c r="QJB838" s="231"/>
      <c r="QJC838" s="231"/>
      <c r="QJD838" s="231"/>
      <c r="QJE838" s="231"/>
      <c r="QJF838" s="231"/>
      <c r="QJG838" s="231"/>
      <c r="QJH838" s="231"/>
      <c r="QJI838" s="231"/>
      <c r="QJJ838" s="231"/>
      <c r="QJK838" s="231"/>
      <c r="QJL838" s="231"/>
      <c r="QJM838" s="231"/>
      <c r="QJN838" s="231"/>
      <c r="QJO838" s="231"/>
      <c r="QJP838" s="231"/>
      <c r="QJQ838" s="231"/>
      <c r="QJR838" s="231"/>
      <c r="QJS838" s="231"/>
      <c r="QJT838" s="231"/>
      <c r="QJU838" s="231"/>
      <c r="QJV838" s="231"/>
      <c r="QJW838" s="231"/>
      <c r="QJX838" s="231"/>
      <c r="QJY838" s="231"/>
      <c r="QJZ838" s="231"/>
      <c r="QKA838" s="231"/>
      <c r="QKB838" s="231"/>
      <c r="QKC838" s="231"/>
      <c r="QKD838" s="231"/>
      <c r="QKE838" s="231"/>
      <c r="QKF838" s="231"/>
      <c r="QKG838" s="231"/>
      <c r="QKH838" s="231"/>
      <c r="QKI838" s="231"/>
      <c r="QKJ838" s="231"/>
      <c r="QKK838" s="231"/>
      <c r="QKL838" s="231"/>
      <c r="QKM838" s="231"/>
      <c r="QKN838" s="231"/>
      <c r="QKO838" s="231"/>
      <c r="QKP838" s="231"/>
      <c r="QKQ838" s="231"/>
      <c r="QKR838" s="231"/>
      <c r="QKS838" s="231"/>
      <c r="QKT838" s="231"/>
      <c r="QKU838" s="231"/>
      <c r="QKV838" s="231"/>
      <c r="QKW838" s="231"/>
      <c r="QKX838" s="231"/>
      <c r="QKY838" s="231"/>
      <c r="QKZ838" s="231"/>
      <c r="QLA838" s="231"/>
      <c r="QLB838" s="231"/>
      <c r="QLC838" s="231"/>
      <c r="QLD838" s="231"/>
      <c r="QLE838" s="231"/>
      <c r="QLF838" s="231"/>
      <c r="QLG838" s="231"/>
      <c r="QLH838" s="231"/>
      <c r="QLI838" s="231"/>
      <c r="QLJ838" s="231"/>
      <c r="QLK838" s="231"/>
      <c r="QLL838" s="231"/>
      <c r="QLM838" s="231"/>
      <c r="QLN838" s="231"/>
      <c r="QLO838" s="231"/>
      <c r="QLP838" s="231"/>
      <c r="QLQ838" s="231"/>
      <c r="QLR838" s="231"/>
      <c r="QLS838" s="231"/>
      <c r="QLT838" s="231"/>
      <c r="QLU838" s="231"/>
      <c r="QLV838" s="231"/>
      <c r="QLW838" s="231"/>
      <c r="QLX838" s="231"/>
      <c r="QLY838" s="231"/>
      <c r="QLZ838" s="231"/>
      <c r="QMA838" s="231"/>
      <c r="QMB838" s="231"/>
      <c r="QMC838" s="231"/>
      <c r="QMD838" s="231"/>
      <c r="QME838" s="231"/>
      <c r="QMF838" s="231"/>
      <c r="QMG838" s="231"/>
      <c r="QMH838" s="231"/>
      <c r="QMI838" s="231"/>
      <c r="QMJ838" s="231"/>
      <c r="QMK838" s="231"/>
      <c r="QML838" s="231"/>
      <c r="QMM838" s="231"/>
      <c r="QMN838" s="231"/>
      <c r="QMO838" s="231"/>
      <c r="QMP838" s="231"/>
      <c r="QMQ838" s="231"/>
      <c r="QMR838" s="231"/>
      <c r="QMS838" s="231"/>
      <c r="QMT838" s="231"/>
      <c r="QMU838" s="231"/>
      <c r="QMV838" s="231"/>
      <c r="QMW838" s="231"/>
      <c r="QMX838" s="231"/>
      <c r="QMY838" s="231"/>
      <c r="QMZ838" s="231"/>
      <c r="QNA838" s="231"/>
      <c r="QNB838" s="231"/>
      <c r="QNC838" s="231"/>
      <c r="QND838" s="231"/>
      <c r="QNE838" s="231"/>
      <c r="QNF838" s="231"/>
      <c r="QNG838" s="231"/>
      <c r="QNH838" s="231"/>
      <c r="QNI838" s="231"/>
      <c r="QNJ838" s="231"/>
      <c r="QNK838" s="231"/>
      <c r="QNL838" s="231"/>
      <c r="QNM838" s="231"/>
      <c r="QNN838" s="231"/>
      <c r="QNO838" s="231"/>
      <c r="QNP838" s="231"/>
      <c r="QNQ838" s="231"/>
      <c r="QNR838" s="231"/>
      <c r="QNS838" s="231"/>
      <c r="QNT838" s="231"/>
      <c r="QNU838" s="231"/>
      <c r="QNV838" s="231"/>
      <c r="QNW838" s="231"/>
      <c r="QNX838" s="231"/>
      <c r="QNY838" s="231"/>
      <c r="QNZ838" s="231"/>
      <c r="QOA838" s="231"/>
      <c r="QOB838" s="231"/>
      <c r="QOC838" s="231"/>
      <c r="QOD838" s="231"/>
      <c r="QOE838" s="231"/>
      <c r="QOF838" s="231"/>
      <c r="QOG838" s="231"/>
      <c r="QOH838" s="231"/>
      <c r="QOI838" s="231"/>
      <c r="QOJ838" s="231"/>
      <c r="QOK838" s="231"/>
      <c r="QOL838" s="231"/>
      <c r="QOM838" s="231"/>
      <c r="QON838" s="231"/>
      <c r="QOO838" s="231"/>
      <c r="QOP838" s="231"/>
      <c r="QOQ838" s="231"/>
      <c r="QOR838" s="231"/>
      <c r="QOS838" s="231"/>
      <c r="QOT838" s="231"/>
      <c r="QOU838" s="231"/>
      <c r="QOV838" s="231"/>
      <c r="QOW838" s="231"/>
      <c r="QOX838" s="231"/>
      <c r="QOY838" s="231"/>
      <c r="QOZ838" s="231"/>
      <c r="QPA838" s="231"/>
      <c r="QPB838" s="231"/>
      <c r="QPC838" s="231"/>
      <c r="QPD838" s="231"/>
      <c r="QPE838" s="231"/>
      <c r="QPF838" s="231"/>
      <c r="QPG838" s="231"/>
      <c r="QPH838" s="231"/>
      <c r="QPI838" s="231"/>
      <c r="QPJ838" s="231"/>
      <c r="QPK838" s="231"/>
      <c r="QPL838" s="231"/>
      <c r="QPM838" s="231"/>
      <c r="QPN838" s="231"/>
      <c r="QPO838" s="231"/>
      <c r="QPP838" s="231"/>
      <c r="QPQ838" s="231"/>
      <c r="QPR838" s="231"/>
      <c r="QPS838" s="231"/>
      <c r="QPT838" s="231"/>
      <c r="QPU838" s="231"/>
      <c r="QPV838" s="231"/>
      <c r="QPW838" s="231"/>
      <c r="QPX838" s="231"/>
      <c r="QPY838" s="231"/>
      <c r="QPZ838" s="231"/>
      <c r="QQA838" s="231"/>
      <c r="QQB838" s="231"/>
      <c r="QQC838" s="231"/>
      <c r="QQD838" s="231"/>
      <c r="QQE838" s="231"/>
      <c r="QQF838" s="231"/>
      <c r="QQG838" s="231"/>
      <c r="QQH838" s="231"/>
      <c r="QQI838" s="231"/>
      <c r="QQJ838" s="231"/>
      <c r="QQK838" s="231"/>
      <c r="QQL838" s="231"/>
      <c r="QQM838" s="231"/>
      <c r="QQN838" s="231"/>
      <c r="QQO838" s="231"/>
      <c r="QQP838" s="231"/>
      <c r="QQQ838" s="231"/>
      <c r="QQR838" s="231"/>
      <c r="QQS838" s="231"/>
      <c r="QQT838" s="231"/>
      <c r="QQU838" s="231"/>
      <c r="QQV838" s="231"/>
      <c r="QQW838" s="231"/>
      <c r="QQX838" s="231"/>
      <c r="QQY838" s="231"/>
      <c r="QQZ838" s="231"/>
      <c r="QRA838" s="231"/>
      <c r="QRB838" s="231"/>
      <c r="QRC838" s="231"/>
      <c r="QRD838" s="231"/>
      <c r="QRE838" s="231"/>
      <c r="QRF838" s="231"/>
      <c r="QRG838" s="231"/>
      <c r="QRH838" s="231"/>
      <c r="QRI838" s="231"/>
      <c r="QRJ838" s="231"/>
      <c r="QRK838" s="231"/>
      <c r="QRL838" s="231"/>
      <c r="QRM838" s="231"/>
      <c r="QRN838" s="231"/>
      <c r="QRO838" s="231"/>
      <c r="QRP838" s="231"/>
      <c r="QRQ838" s="231"/>
      <c r="QRR838" s="231"/>
      <c r="QRS838" s="231"/>
      <c r="QRT838" s="231"/>
      <c r="QRU838" s="231"/>
      <c r="QRV838" s="231"/>
      <c r="QRW838" s="231"/>
      <c r="QRX838" s="231"/>
      <c r="QRY838" s="231"/>
      <c r="QRZ838" s="231"/>
      <c r="QSA838" s="231"/>
      <c r="QSB838" s="231"/>
      <c r="QSC838" s="231"/>
      <c r="QSD838" s="231"/>
      <c r="QSE838" s="231"/>
      <c r="QSF838" s="231"/>
      <c r="QSG838" s="231"/>
      <c r="QSH838" s="231"/>
      <c r="QSI838" s="231"/>
      <c r="QSJ838" s="231"/>
      <c r="QSK838" s="231"/>
      <c r="QSL838" s="231"/>
      <c r="QSM838" s="231"/>
      <c r="QSN838" s="231"/>
      <c r="QSO838" s="231"/>
      <c r="QSP838" s="231"/>
      <c r="QSQ838" s="231"/>
      <c r="QSR838" s="231"/>
      <c r="QSS838" s="231"/>
      <c r="QST838" s="231"/>
      <c r="QSU838" s="231"/>
      <c r="QSV838" s="231"/>
      <c r="QSW838" s="231"/>
      <c r="QSX838" s="231"/>
      <c r="QSY838" s="231"/>
      <c r="QSZ838" s="231"/>
      <c r="QTA838" s="231"/>
      <c r="QTB838" s="231"/>
      <c r="QTC838" s="231"/>
      <c r="QTD838" s="231"/>
      <c r="QTE838" s="231"/>
      <c r="QTF838" s="231"/>
      <c r="QTG838" s="231"/>
      <c r="QTH838" s="231"/>
      <c r="QTI838" s="231"/>
      <c r="QTJ838" s="231"/>
      <c r="QTK838" s="231"/>
      <c r="QTL838" s="231"/>
      <c r="QTM838" s="231"/>
      <c r="QTN838" s="231"/>
      <c r="QTO838" s="231"/>
      <c r="QTP838" s="231"/>
      <c r="QTQ838" s="231"/>
      <c r="QTR838" s="231"/>
      <c r="QTS838" s="231"/>
      <c r="QTT838" s="231"/>
      <c r="QTU838" s="231"/>
      <c r="QTV838" s="231"/>
      <c r="QTW838" s="231"/>
      <c r="QTX838" s="231"/>
      <c r="QTY838" s="231"/>
      <c r="QTZ838" s="231"/>
      <c r="QUA838" s="231"/>
      <c r="QUB838" s="231"/>
      <c r="QUC838" s="231"/>
      <c r="QUD838" s="231"/>
      <c r="QUE838" s="231"/>
      <c r="QUF838" s="231"/>
      <c r="QUG838" s="231"/>
      <c r="QUH838" s="231"/>
      <c r="QUI838" s="231"/>
      <c r="QUJ838" s="231"/>
      <c r="QUK838" s="231"/>
      <c r="QUL838" s="231"/>
      <c r="QUM838" s="231"/>
      <c r="QUN838" s="231"/>
      <c r="QUO838" s="231"/>
      <c r="QUP838" s="231"/>
      <c r="QUQ838" s="231"/>
      <c r="QUR838" s="231"/>
      <c r="QUS838" s="231"/>
      <c r="QUT838" s="231"/>
      <c r="QUU838" s="231"/>
      <c r="QUV838" s="231"/>
      <c r="QUW838" s="231"/>
      <c r="QUX838" s="231"/>
      <c r="QUY838" s="231"/>
      <c r="QUZ838" s="231"/>
      <c r="QVA838" s="231"/>
      <c r="QVB838" s="231"/>
      <c r="QVC838" s="231"/>
      <c r="QVD838" s="231"/>
      <c r="QVE838" s="231"/>
      <c r="QVF838" s="231"/>
      <c r="QVG838" s="231"/>
      <c r="QVH838" s="231"/>
      <c r="QVI838" s="231"/>
      <c r="QVJ838" s="231"/>
      <c r="QVK838" s="231"/>
      <c r="QVL838" s="231"/>
      <c r="QVM838" s="231"/>
      <c r="QVN838" s="231"/>
      <c r="QVO838" s="231"/>
      <c r="QVP838" s="231"/>
      <c r="QVQ838" s="231"/>
      <c r="QVR838" s="231"/>
      <c r="QVS838" s="231"/>
      <c r="QVT838" s="231"/>
      <c r="QVU838" s="231"/>
      <c r="QVV838" s="231"/>
      <c r="QVW838" s="231"/>
      <c r="QVX838" s="231"/>
      <c r="QVY838" s="231"/>
      <c r="QVZ838" s="231"/>
      <c r="QWA838" s="231"/>
      <c r="QWB838" s="231"/>
      <c r="QWC838" s="231"/>
      <c r="QWD838" s="231"/>
      <c r="QWE838" s="231"/>
      <c r="QWF838" s="231"/>
      <c r="QWG838" s="231"/>
      <c r="QWH838" s="231"/>
      <c r="QWI838" s="231"/>
      <c r="QWJ838" s="231"/>
      <c r="QWK838" s="231"/>
      <c r="QWL838" s="231"/>
      <c r="QWM838" s="231"/>
      <c r="QWN838" s="231"/>
      <c r="QWO838" s="231"/>
      <c r="QWP838" s="231"/>
      <c r="QWQ838" s="231"/>
      <c r="QWR838" s="231"/>
      <c r="QWS838" s="231"/>
      <c r="QWT838" s="231"/>
      <c r="QWU838" s="231"/>
      <c r="QWV838" s="231"/>
      <c r="QWW838" s="231"/>
      <c r="QWX838" s="231"/>
      <c r="QWY838" s="231"/>
      <c r="QWZ838" s="231"/>
      <c r="QXA838" s="231"/>
      <c r="QXB838" s="231"/>
      <c r="QXC838" s="231"/>
      <c r="QXD838" s="231"/>
      <c r="QXE838" s="231"/>
      <c r="QXF838" s="231"/>
      <c r="QXG838" s="231"/>
      <c r="QXH838" s="231"/>
      <c r="QXI838" s="231"/>
      <c r="QXJ838" s="231"/>
      <c r="QXK838" s="231"/>
      <c r="QXL838" s="231"/>
      <c r="QXM838" s="231"/>
      <c r="QXN838" s="231"/>
      <c r="QXO838" s="231"/>
      <c r="QXP838" s="231"/>
      <c r="QXQ838" s="231"/>
      <c r="QXR838" s="231"/>
      <c r="QXS838" s="231"/>
      <c r="QXT838" s="231"/>
      <c r="QXU838" s="231"/>
      <c r="QXV838" s="231"/>
      <c r="QXW838" s="231"/>
      <c r="QXX838" s="231"/>
      <c r="QXY838" s="231"/>
      <c r="QXZ838" s="231"/>
      <c r="QYA838" s="231"/>
      <c r="QYB838" s="231"/>
      <c r="QYC838" s="231"/>
      <c r="QYD838" s="231"/>
      <c r="QYE838" s="231"/>
      <c r="QYF838" s="231"/>
      <c r="QYG838" s="231"/>
      <c r="QYH838" s="231"/>
      <c r="QYI838" s="231"/>
      <c r="QYJ838" s="231"/>
      <c r="QYK838" s="231"/>
      <c r="QYL838" s="231"/>
      <c r="QYM838" s="231"/>
      <c r="QYN838" s="231"/>
      <c r="QYO838" s="231"/>
      <c r="QYP838" s="231"/>
      <c r="QYQ838" s="231"/>
      <c r="QYR838" s="231"/>
      <c r="QYS838" s="231"/>
      <c r="QYT838" s="231"/>
      <c r="QYU838" s="231"/>
      <c r="QYV838" s="231"/>
      <c r="QYW838" s="231"/>
      <c r="QYX838" s="231"/>
      <c r="QYY838" s="231"/>
      <c r="QYZ838" s="231"/>
      <c r="QZA838" s="231"/>
      <c r="QZB838" s="231"/>
      <c r="QZC838" s="231"/>
      <c r="QZD838" s="231"/>
      <c r="QZE838" s="231"/>
      <c r="QZF838" s="231"/>
      <c r="QZG838" s="231"/>
      <c r="QZH838" s="231"/>
      <c r="QZI838" s="231"/>
      <c r="QZJ838" s="231"/>
      <c r="QZK838" s="231"/>
      <c r="QZL838" s="231"/>
      <c r="QZM838" s="231"/>
      <c r="QZN838" s="231"/>
      <c r="QZO838" s="231"/>
      <c r="QZP838" s="231"/>
      <c r="QZQ838" s="231"/>
      <c r="QZR838" s="231"/>
      <c r="QZS838" s="231"/>
      <c r="QZT838" s="231"/>
      <c r="QZU838" s="231"/>
      <c r="QZV838" s="231"/>
      <c r="QZW838" s="231"/>
      <c r="QZX838" s="231"/>
      <c r="QZY838" s="231"/>
      <c r="QZZ838" s="231"/>
      <c r="RAA838" s="231"/>
      <c r="RAB838" s="231"/>
      <c r="RAC838" s="231"/>
      <c r="RAD838" s="231"/>
      <c r="RAE838" s="231"/>
      <c r="RAF838" s="231"/>
      <c r="RAG838" s="231"/>
      <c r="RAH838" s="231"/>
      <c r="RAI838" s="231"/>
      <c r="RAJ838" s="231"/>
      <c r="RAK838" s="231"/>
      <c r="RAL838" s="231"/>
      <c r="RAM838" s="231"/>
      <c r="RAN838" s="231"/>
      <c r="RAO838" s="231"/>
      <c r="RAP838" s="231"/>
      <c r="RAQ838" s="231"/>
      <c r="RAR838" s="231"/>
      <c r="RAS838" s="231"/>
      <c r="RAT838" s="231"/>
      <c r="RAU838" s="231"/>
      <c r="RAV838" s="231"/>
      <c r="RAW838" s="231"/>
      <c r="RAX838" s="231"/>
      <c r="RAY838" s="231"/>
      <c r="RAZ838" s="231"/>
      <c r="RBA838" s="231"/>
      <c r="RBB838" s="231"/>
      <c r="RBC838" s="231"/>
      <c r="RBD838" s="231"/>
      <c r="RBE838" s="231"/>
      <c r="RBF838" s="231"/>
      <c r="RBG838" s="231"/>
      <c r="RBH838" s="231"/>
      <c r="RBI838" s="231"/>
      <c r="RBJ838" s="231"/>
      <c r="RBK838" s="231"/>
      <c r="RBL838" s="231"/>
      <c r="RBM838" s="231"/>
      <c r="RBN838" s="231"/>
      <c r="RBO838" s="231"/>
      <c r="RBP838" s="231"/>
      <c r="RBQ838" s="231"/>
      <c r="RBR838" s="231"/>
      <c r="RBS838" s="231"/>
      <c r="RBT838" s="231"/>
      <c r="RBU838" s="231"/>
      <c r="RBV838" s="231"/>
      <c r="RBW838" s="231"/>
      <c r="RBX838" s="231"/>
      <c r="RBY838" s="231"/>
      <c r="RBZ838" s="231"/>
      <c r="RCA838" s="231"/>
      <c r="RCB838" s="231"/>
      <c r="RCC838" s="231"/>
      <c r="RCD838" s="231"/>
      <c r="RCE838" s="231"/>
      <c r="RCF838" s="231"/>
      <c r="RCG838" s="231"/>
      <c r="RCH838" s="231"/>
      <c r="RCI838" s="231"/>
      <c r="RCJ838" s="231"/>
      <c r="RCK838" s="231"/>
      <c r="RCL838" s="231"/>
      <c r="RCM838" s="231"/>
      <c r="RCN838" s="231"/>
      <c r="RCO838" s="231"/>
      <c r="RCP838" s="231"/>
      <c r="RCQ838" s="231"/>
      <c r="RCR838" s="231"/>
      <c r="RCS838" s="231"/>
      <c r="RCT838" s="231"/>
      <c r="RCU838" s="231"/>
      <c r="RCV838" s="231"/>
      <c r="RCW838" s="231"/>
      <c r="RCX838" s="231"/>
      <c r="RCY838" s="231"/>
      <c r="RCZ838" s="231"/>
      <c r="RDA838" s="231"/>
      <c r="RDB838" s="231"/>
      <c r="RDC838" s="231"/>
      <c r="RDD838" s="231"/>
      <c r="RDE838" s="231"/>
      <c r="RDF838" s="231"/>
      <c r="RDG838" s="231"/>
      <c r="RDH838" s="231"/>
      <c r="RDI838" s="231"/>
      <c r="RDJ838" s="231"/>
      <c r="RDK838" s="231"/>
      <c r="RDL838" s="231"/>
      <c r="RDM838" s="231"/>
      <c r="RDN838" s="231"/>
      <c r="RDO838" s="231"/>
      <c r="RDP838" s="231"/>
      <c r="RDQ838" s="231"/>
      <c r="RDR838" s="231"/>
      <c r="RDS838" s="231"/>
      <c r="RDT838" s="231"/>
      <c r="RDU838" s="231"/>
      <c r="RDV838" s="231"/>
      <c r="RDW838" s="231"/>
      <c r="RDX838" s="231"/>
      <c r="RDY838" s="231"/>
      <c r="RDZ838" s="231"/>
      <c r="REA838" s="231"/>
      <c r="REB838" s="231"/>
      <c r="REC838" s="231"/>
      <c r="RED838" s="231"/>
      <c r="REE838" s="231"/>
      <c r="REF838" s="231"/>
      <c r="REG838" s="231"/>
      <c r="REH838" s="231"/>
      <c r="REI838" s="231"/>
      <c r="REJ838" s="231"/>
      <c r="REK838" s="231"/>
      <c r="REL838" s="231"/>
      <c r="REM838" s="231"/>
      <c r="REN838" s="231"/>
      <c r="REO838" s="231"/>
      <c r="REP838" s="231"/>
      <c r="REQ838" s="231"/>
      <c r="RER838" s="231"/>
      <c r="RES838" s="231"/>
      <c r="RET838" s="231"/>
      <c r="REU838" s="231"/>
      <c r="REV838" s="231"/>
      <c r="REW838" s="231"/>
      <c r="REX838" s="231"/>
      <c r="REY838" s="231"/>
      <c r="REZ838" s="231"/>
      <c r="RFA838" s="231"/>
      <c r="RFB838" s="231"/>
      <c r="RFC838" s="231"/>
      <c r="RFD838" s="231"/>
      <c r="RFE838" s="231"/>
      <c r="RFF838" s="231"/>
      <c r="RFG838" s="231"/>
      <c r="RFH838" s="231"/>
      <c r="RFI838" s="231"/>
      <c r="RFJ838" s="231"/>
      <c r="RFK838" s="231"/>
      <c r="RFL838" s="231"/>
      <c r="RFM838" s="231"/>
      <c r="RFN838" s="231"/>
      <c r="RFO838" s="231"/>
      <c r="RFP838" s="231"/>
      <c r="RFQ838" s="231"/>
      <c r="RFR838" s="231"/>
      <c r="RFS838" s="231"/>
      <c r="RFT838" s="231"/>
      <c r="RFU838" s="231"/>
      <c r="RFV838" s="231"/>
      <c r="RFW838" s="231"/>
      <c r="RFX838" s="231"/>
      <c r="RFY838" s="231"/>
      <c r="RFZ838" s="231"/>
      <c r="RGA838" s="231"/>
      <c r="RGB838" s="231"/>
      <c r="RGC838" s="231"/>
      <c r="RGD838" s="231"/>
      <c r="RGE838" s="231"/>
      <c r="RGF838" s="231"/>
      <c r="RGG838" s="231"/>
      <c r="RGH838" s="231"/>
      <c r="RGI838" s="231"/>
      <c r="RGJ838" s="231"/>
      <c r="RGK838" s="231"/>
      <c r="RGL838" s="231"/>
      <c r="RGM838" s="231"/>
      <c r="RGN838" s="231"/>
      <c r="RGO838" s="231"/>
      <c r="RGP838" s="231"/>
      <c r="RGQ838" s="231"/>
      <c r="RGR838" s="231"/>
      <c r="RGS838" s="231"/>
      <c r="RGT838" s="231"/>
      <c r="RGU838" s="231"/>
      <c r="RGV838" s="231"/>
      <c r="RGW838" s="231"/>
      <c r="RGX838" s="231"/>
      <c r="RGY838" s="231"/>
      <c r="RGZ838" s="231"/>
      <c r="RHA838" s="231"/>
      <c r="RHB838" s="231"/>
      <c r="RHC838" s="231"/>
      <c r="RHD838" s="231"/>
      <c r="RHE838" s="231"/>
      <c r="RHF838" s="231"/>
      <c r="RHG838" s="231"/>
      <c r="RHH838" s="231"/>
      <c r="RHI838" s="231"/>
      <c r="RHJ838" s="231"/>
      <c r="RHK838" s="231"/>
      <c r="RHL838" s="231"/>
      <c r="RHM838" s="231"/>
      <c r="RHN838" s="231"/>
      <c r="RHO838" s="231"/>
      <c r="RHP838" s="231"/>
      <c r="RHQ838" s="231"/>
      <c r="RHR838" s="231"/>
      <c r="RHS838" s="231"/>
      <c r="RHT838" s="231"/>
      <c r="RHU838" s="231"/>
      <c r="RHV838" s="231"/>
      <c r="RHW838" s="231"/>
      <c r="RHX838" s="231"/>
      <c r="RHY838" s="231"/>
      <c r="RHZ838" s="231"/>
      <c r="RIA838" s="231"/>
      <c r="RIB838" s="231"/>
      <c r="RIC838" s="231"/>
      <c r="RID838" s="231"/>
      <c r="RIE838" s="231"/>
      <c r="RIF838" s="231"/>
      <c r="RIG838" s="231"/>
      <c r="RIH838" s="231"/>
      <c r="RII838" s="231"/>
      <c r="RIJ838" s="231"/>
      <c r="RIK838" s="231"/>
      <c r="RIL838" s="231"/>
      <c r="RIM838" s="231"/>
      <c r="RIN838" s="231"/>
      <c r="RIO838" s="231"/>
      <c r="RIP838" s="231"/>
      <c r="RIQ838" s="231"/>
      <c r="RIR838" s="231"/>
      <c r="RIS838" s="231"/>
      <c r="RIT838" s="231"/>
      <c r="RIU838" s="231"/>
      <c r="RIV838" s="231"/>
      <c r="RIW838" s="231"/>
      <c r="RIX838" s="231"/>
      <c r="RIY838" s="231"/>
      <c r="RIZ838" s="231"/>
      <c r="RJA838" s="231"/>
      <c r="RJB838" s="231"/>
      <c r="RJC838" s="231"/>
      <c r="RJD838" s="231"/>
      <c r="RJE838" s="231"/>
      <c r="RJF838" s="231"/>
      <c r="RJG838" s="231"/>
      <c r="RJH838" s="231"/>
      <c r="RJI838" s="231"/>
      <c r="RJJ838" s="231"/>
      <c r="RJK838" s="231"/>
      <c r="RJL838" s="231"/>
      <c r="RJM838" s="231"/>
      <c r="RJN838" s="231"/>
      <c r="RJO838" s="231"/>
      <c r="RJP838" s="231"/>
      <c r="RJQ838" s="231"/>
      <c r="RJR838" s="231"/>
      <c r="RJS838" s="231"/>
      <c r="RJT838" s="231"/>
      <c r="RJU838" s="231"/>
      <c r="RJV838" s="231"/>
      <c r="RJW838" s="231"/>
      <c r="RJX838" s="231"/>
      <c r="RJY838" s="231"/>
      <c r="RJZ838" s="231"/>
      <c r="RKA838" s="231"/>
      <c r="RKB838" s="231"/>
      <c r="RKC838" s="231"/>
      <c r="RKD838" s="231"/>
      <c r="RKE838" s="231"/>
      <c r="RKF838" s="231"/>
      <c r="RKG838" s="231"/>
      <c r="RKH838" s="231"/>
      <c r="RKI838" s="231"/>
      <c r="RKJ838" s="231"/>
      <c r="RKK838" s="231"/>
      <c r="RKL838" s="231"/>
      <c r="RKM838" s="231"/>
      <c r="RKN838" s="231"/>
      <c r="RKO838" s="231"/>
      <c r="RKP838" s="231"/>
      <c r="RKQ838" s="231"/>
      <c r="RKR838" s="231"/>
      <c r="RKS838" s="231"/>
      <c r="RKT838" s="231"/>
      <c r="RKU838" s="231"/>
      <c r="RKV838" s="231"/>
      <c r="RKW838" s="231"/>
      <c r="RKX838" s="231"/>
      <c r="RKY838" s="231"/>
      <c r="RKZ838" s="231"/>
      <c r="RLA838" s="231"/>
      <c r="RLB838" s="231"/>
      <c r="RLC838" s="231"/>
      <c r="RLD838" s="231"/>
      <c r="RLE838" s="231"/>
      <c r="RLF838" s="231"/>
      <c r="RLG838" s="231"/>
      <c r="RLH838" s="231"/>
      <c r="RLI838" s="231"/>
      <c r="RLJ838" s="231"/>
      <c r="RLK838" s="231"/>
      <c r="RLL838" s="231"/>
      <c r="RLM838" s="231"/>
      <c r="RLN838" s="231"/>
      <c r="RLO838" s="231"/>
      <c r="RLP838" s="231"/>
      <c r="RLQ838" s="231"/>
      <c r="RLR838" s="231"/>
      <c r="RLS838" s="231"/>
      <c r="RLT838" s="231"/>
      <c r="RLU838" s="231"/>
      <c r="RLV838" s="231"/>
      <c r="RLW838" s="231"/>
      <c r="RLX838" s="231"/>
      <c r="RLY838" s="231"/>
      <c r="RLZ838" s="231"/>
      <c r="RMA838" s="231"/>
      <c r="RMB838" s="231"/>
      <c r="RMC838" s="231"/>
      <c r="RMD838" s="231"/>
      <c r="RME838" s="231"/>
      <c r="RMF838" s="231"/>
      <c r="RMG838" s="231"/>
      <c r="RMH838" s="231"/>
      <c r="RMI838" s="231"/>
      <c r="RMJ838" s="231"/>
      <c r="RMK838" s="231"/>
      <c r="RML838" s="231"/>
      <c r="RMM838" s="231"/>
      <c r="RMN838" s="231"/>
      <c r="RMO838" s="231"/>
      <c r="RMP838" s="231"/>
      <c r="RMQ838" s="231"/>
      <c r="RMR838" s="231"/>
      <c r="RMS838" s="231"/>
      <c r="RMT838" s="231"/>
      <c r="RMU838" s="231"/>
      <c r="RMV838" s="231"/>
      <c r="RMW838" s="231"/>
      <c r="RMX838" s="231"/>
      <c r="RMY838" s="231"/>
      <c r="RMZ838" s="231"/>
      <c r="RNA838" s="231"/>
      <c r="RNB838" s="231"/>
      <c r="RNC838" s="231"/>
      <c r="RND838" s="231"/>
      <c r="RNE838" s="231"/>
      <c r="RNF838" s="231"/>
      <c r="RNG838" s="231"/>
      <c r="RNH838" s="231"/>
      <c r="RNI838" s="231"/>
      <c r="RNJ838" s="231"/>
      <c r="RNK838" s="231"/>
      <c r="RNL838" s="231"/>
      <c r="RNM838" s="231"/>
      <c r="RNN838" s="231"/>
      <c r="RNO838" s="231"/>
      <c r="RNP838" s="231"/>
      <c r="RNQ838" s="231"/>
      <c r="RNR838" s="231"/>
      <c r="RNS838" s="231"/>
      <c r="RNT838" s="231"/>
      <c r="RNU838" s="231"/>
      <c r="RNV838" s="231"/>
      <c r="RNW838" s="231"/>
      <c r="RNX838" s="231"/>
      <c r="RNY838" s="231"/>
      <c r="RNZ838" s="231"/>
      <c r="ROA838" s="231"/>
      <c r="ROB838" s="231"/>
      <c r="ROC838" s="231"/>
      <c r="ROD838" s="231"/>
      <c r="ROE838" s="231"/>
      <c r="ROF838" s="231"/>
      <c r="ROG838" s="231"/>
      <c r="ROH838" s="231"/>
      <c r="ROI838" s="231"/>
      <c r="ROJ838" s="231"/>
      <c r="ROK838" s="231"/>
      <c r="ROL838" s="231"/>
      <c r="ROM838" s="231"/>
      <c r="RON838" s="231"/>
      <c r="ROO838" s="231"/>
      <c r="ROP838" s="231"/>
      <c r="ROQ838" s="231"/>
      <c r="ROR838" s="231"/>
      <c r="ROS838" s="231"/>
      <c r="ROT838" s="231"/>
      <c r="ROU838" s="231"/>
      <c r="ROV838" s="231"/>
      <c r="ROW838" s="231"/>
      <c r="ROX838" s="231"/>
      <c r="ROY838" s="231"/>
      <c r="ROZ838" s="231"/>
      <c r="RPA838" s="231"/>
      <c r="RPB838" s="231"/>
      <c r="RPC838" s="231"/>
      <c r="RPD838" s="231"/>
      <c r="RPE838" s="231"/>
      <c r="RPF838" s="231"/>
      <c r="RPG838" s="231"/>
      <c r="RPH838" s="231"/>
      <c r="RPI838" s="231"/>
      <c r="RPJ838" s="231"/>
      <c r="RPK838" s="231"/>
      <c r="RPL838" s="231"/>
      <c r="RPM838" s="231"/>
      <c r="RPN838" s="231"/>
      <c r="RPO838" s="231"/>
      <c r="RPP838" s="231"/>
      <c r="RPQ838" s="231"/>
      <c r="RPR838" s="231"/>
      <c r="RPS838" s="231"/>
      <c r="RPT838" s="231"/>
      <c r="RPU838" s="231"/>
      <c r="RPV838" s="231"/>
      <c r="RPW838" s="231"/>
      <c r="RPX838" s="231"/>
      <c r="RPY838" s="231"/>
      <c r="RPZ838" s="231"/>
      <c r="RQA838" s="231"/>
      <c r="RQB838" s="231"/>
      <c r="RQC838" s="231"/>
      <c r="RQD838" s="231"/>
      <c r="RQE838" s="231"/>
      <c r="RQF838" s="231"/>
      <c r="RQG838" s="231"/>
      <c r="RQH838" s="231"/>
      <c r="RQI838" s="231"/>
      <c r="RQJ838" s="231"/>
      <c r="RQK838" s="231"/>
      <c r="RQL838" s="231"/>
      <c r="RQM838" s="231"/>
      <c r="RQN838" s="231"/>
      <c r="RQO838" s="231"/>
      <c r="RQP838" s="231"/>
      <c r="RQQ838" s="231"/>
      <c r="RQR838" s="231"/>
      <c r="RQS838" s="231"/>
      <c r="RQT838" s="231"/>
      <c r="RQU838" s="231"/>
      <c r="RQV838" s="231"/>
      <c r="RQW838" s="231"/>
      <c r="RQX838" s="231"/>
      <c r="RQY838" s="231"/>
      <c r="RQZ838" s="231"/>
      <c r="RRA838" s="231"/>
      <c r="RRB838" s="231"/>
      <c r="RRC838" s="231"/>
      <c r="RRD838" s="231"/>
      <c r="RRE838" s="231"/>
      <c r="RRF838" s="231"/>
      <c r="RRG838" s="231"/>
      <c r="RRH838" s="231"/>
      <c r="RRI838" s="231"/>
      <c r="RRJ838" s="231"/>
      <c r="RRK838" s="231"/>
      <c r="RRL838" s="231"/>
      <c r="RRM838" s="231"/>
      <c r="RRN838" s="231"/>
      <c r="RRO838" s="231"/>
      <c r="RRP838" s="231"/>
      <c r="RRQ838" s="231"/>
      <c r="RRR838" s="231"/>
      <c r="RRS838" s="231"/>
      <c r="RRT838" s="231"/>
      <c r="RRU838" s="231"/>
      <c r="RRV838" s="231"/>
      <c r="RRW838" s="231"/>
      <c r="RRX838" s="231"/>
      <c r="RRY838" s="231"/>
      <c r="RRZ838" s="231"/>
      <c r="RSA838" s="231"/>
      <c r="RSB838" s="231"/>
      <c r="RSC838" s="231"/>
      <c r="RSD838" s="231"/>
      <c r="RSE838" s="231"/>
      <c r="RSF838" s="231"/>
      <c r="RSG838" s="231"/>
      <c r="RSH838" s="231"/>
      <c r="RSI838" s="231"/>
      <c r="RSJ838" s="231"/>
      <c r="RSK838" s="231"/>
      <c r="RSL838" s="231"/>
      <c r="RSM838" s="231"/>
      <c r="RSN838" s="231"/>
      <c r="RSO838" s="231"/>
      <c r="RSP838" s="231"/>
      <c r="RSQ838" s="231"/>
      <c r="RSR838" s="231"/>
      <c r="RSS838" s="231"/>
      <c r="RST838" s="231"/>
      <c r="RSU838" s="231"/>
      <c r="RSV838" s="231"/>
      <c r="RSW838" s="231"/>
      <c r="RSX838" s="231"/>
      <c r="RSY838" s="231"/>
      <c r="RSZ838" s="231"/>
      <c r="RTA838" s="231"/>
      <c r="RTB838" s="231"/>
      <c r="RTC838" s="231"/>
      <c r="RTD838" s="231"/>
      <c r="RTE838" s="231"/>
      <c r="RTF838" s="231"/>
      <c r="RTG838" s="231"/>
      <c r="RTH838" s="231"/>
      <c r="RTI838" s="231"/>
      <c r="RTJ838" s="231"/>
      <c r="RTK838" s="231"/>
      <c r="RTL838" s="231"/>
      <c r="RTM838" s="231"/>
      <c r="RTN838" s="231"/>
      <c r="RTO838" s="231"/>
      <c r="RTP838" s="231"/>
      <c r="RTQ838" s="231"/>
      <c r="RTR838" s="231"/>
      <c r="RTS838" s="231"/>
      <c r="RTT838" s="231"/>
      <c r="RTU838" s="231"/>
      <c r="RTV838" s="231"/>
      <c r="RTW838" s="231"/>
      <c r="RTX838" s="231"/>
      <c r="RTY838" s="231"/>
      <c r="RTZ838" s="231"/>
      <c r="RUA838" s="231"/>
      <c r="RUB838" s="231"/>
      <c r="RUC838" s="231"/>
      <c r="RUD838" s="231"/>
      <c r="RUE838" s="231"/>
      <c r="RUF838" s="231"/>
      <c r="RUG838" s="231"/>
      <c r="RUH838" s="231"/>
      <c r="RUI838" s="231"/>
      <c r="RUJ838" s="231"/>
      <c r="RUK838" s="231"/>
      <c r="RUL838" s="231"/>
      <c r="RUM838" s="231"/>
      <c r="RUN838" s="231"/>
      <c r="RUO838" s="231"/>
      <c r="RUP838" s="231"/>
      <c r="RUQ838" s="231"/>
      <c r="RUR838" s="231"/>
      <c r="RUS838" s="231"/>
      <c r="RUT838" s="231"/>
      <c r="RUU838" s="231"/>
      <c r="RUV838" s="231"/>
      <c r="RUW838" s="231"/>
      <c r="RUX838" s="231"/>
      <c r="RUY838" s="231"/>
      <c r="RUZ838" s="231"/>
      <c r="RVA838" s="231"/>
      <c r="RVB838" s="231"/>
      <c r="RVC838" s="231"/>
      <c r="RVD838" s="231"/>
      <c r="RVE838" s="231"/>
      <c r="RVF838" s="231"/>
      <c r="RVG838" s="231"/>
      <c r="RVH838" s="231"/>
      <c r="RVI838" s="231"/>
      <c r="RVJ838" s="231"/>
      <c r="RVK838" s="231"/>
      <c r="RVL838" s="231"/>
      <c r="RVM838" s="231"/>
      <c r="RVN838" s="231"/>
      <c r="RVO838" s="231"/>
      <c r="RVP838" s="231"/>
      <c r="RVQ838" s="231"/>
      <c r="RVR838" s="231"/>
      <c r="RVS838" s="231"/>
      <c r="RVT838" s="231"/>
      <c r="RVU838" s="231"/>
      <c r="RVV838" s="231"/>
      <c r="RVW838" s="231"/>
      <c r="RVX838" s="231"/>
      <c r="RVY838" s="231"/>
      <c r="RVZ838" s="231"/>
      <c r="RWA838" s="231"/>
      <c r="RWB838" s="231"/>
      <c r="RWC838" s="231"/>
      <c r="RWD838" s="231"/>
      <c r="RWE838" s="231"/>
      <c r="RWF838" s="231"/>
      <c r="RWG838" s="231"/>
      <c r="RWH838" s="231"/>
      <c r="RWI838" s="231"/>
      <c r="RWJ838" s="231"/>
      <c r="RWK838" s="231"/>
      <c r="RWL838" s="231"/>
      <c r="RWM838" s="231"/>
      <c r="RWN838" s="231"/>
      <c r="RWO838" s="231"/>
      <c r="RWP838" s="231"/>
      <c r="RWQ838" s="231"/>
      <c r="RWR838" s="231"/>
      <c r="RWS838" s="231"/>
      <c r="RWT838" s="231"/>
      <c r="RWU838" s="231"/>
      <c r="RWV838" s="231"/>
      <c r="RWW838" s="231"/>
      <c r="RWX838" s="231"/>
      <c r="RWY838" s="231"/>
      <c r="RWZ838" s="231"/>
      <c r="RXA838" s="231"/>
      <c r="RXB838" s="231"/>
      <c r="RXC838" s="231"/>
      <c r="RXD838" s="231"/>
      <c r="RXE838" s="231"/>
      <c r="RXF838" s="231"/>
      <c r="RXG838" s="231"/>
      <c r="RXH838" s="231"/>
      <c r="RXI838" s="231"/>
      <c r="RXJ838" s="231"/>
      <c r="RXK838" s="231"/>
      <c r="RXL838" s="231"/>
      <c r="RXM838" s="231"/>
      <c r="RXN838" s="231"/>
      <c r="RXO838" s="231"/>
      <c r="RXP838" s="231"/>
      <c r="RXQ838" s="231"/>
      <c r="RXR838" s="231"/>
      <c r="RXS838" s="231"/>
      <c r="RXT838" s="231"/>
      <c r="RXU838" s="231"/>
      <c r="RXV838" s="231"/>
      <c r="RXW838" s="231"/>
      <c r="RXX838" s="231"/>
      <c r="RXY838" s="231"/>
      <c r="RXZ838" s="231"/>
      <c r="RYA838" s="231"/>
      <c r="RYB838" s="231"/>
      <c r="RYC838" s="231"/>
      <c r="RYD838" s="231"/>
      <c r="RYE838" s="231"/>
      <c r="RYF838" s="231"/>
      <c r="RYG838" s="231"/>
      <c r="RYH838" s="231"/>
      <c r="RYI838" s="231"/>
      <c r="RYJ838" s="231"/>
      <c r="RYK838" s="231"/>
      <c r="RYL838" s="231"/>
      <c r="RYM838" s="231"/>
      <c r="RYN838" s="231"/>
      <c r="RYO838" s="231"/>
      <c r="RYP838" s="231"/>
      <c r="RYQ838" s="231"/>
      <c r="RYR838" s="231"/>
      <c r="RYS838" s="231"/>
      <c r="RYT838" s="231"/>
      <c r="RYU838" s="231"/>
      <c r="RYV838" s="231"/>
      <c r="RYW838" s="231"/>
      <c r="RYX838" s="231"/>
      <c r="RYY838" s="231"/>
      <c r="RYZ838" s="231"/>
      <c r="RZA838" s="231"/>
      <c r="RZB838" s="231"/>
      <c r="RZC838" s="231"/>
      <c r="RZD838" s="231"/>
      <c r="RZE838" s="231"/>
      <c r="RZF838" s="231"/>
      <c r="RZG838" s="231"/>
      <c r="RZH838" s="231"/>
      <c r="RZI838" s="231"/>
      <c r="RZJ838" s="231"/>
      <c r="RZK838" s="231"/>
      <c r="RZL838" s="231"/>
      <c r="RZM838" s="231"/>
      <c r="RZN838" s="231"/>
      <c r="RZO838" s="231"/>
      <c r="RZP838" s="231"/>
      <c r="RZQ838" s="231"/>
      <c r="RZR838" s="231"/>
      <c r="RZS838" s="231"/>
      <c r="RZT838" s="231"/>
      <c r="RZU838" s="231"/>
      <c r="RZV838" s="231"/>
      <c r="RZW838" s="231"/>
      <c r="RZX838" s="231"/>
      <c r="RZY838" s="231"/>
      <c r="RZZ838" s="231"/>
      <c r="SAA838" s="231"/>
      <c r="SAB838" s="231"/>
      <c r="SAC838" s="231"/>
      <c r="SAD838" s="231"/>
      <c r="SAE838" s="231"/>
      <c r="SAF838" s="231"/>
      <c r="SAG838" s="231"/>
      <c r="SAH838" s="231"/>
      <c r="SAI838" s="231"/>
      <c r="SAJ838" s="231"/>
      <c r="SAK838" s="231"/>
      <c r="SAL838" s="231"/>
      <c r="SAM838" s="231"/>
      <c r="SAN838" s="231"/>
      <c r="SAO838" s="231"/>
      <c r="SAP838" s="231"/>
      <c r="SAQ838" s="231"/>
      <c r="SAR838" s="231"/>
      <c r="SAS838" s="231"/>
      <c r="SAT838" s="231"/>
      <c r="SAU838" s="231"/>
      <c r="SAV838" s="231"/>
      <c r="SAW838" s="231"/>
      <c r="SAX838" s="231"/>
      <c r="SAY838" s="231"/>
      <c r="SAZ838" s="231"/>
      <c r="SBA838" s="231"/>
      <c r="SBB838" s="231"/>
      <c r="SBC838" s="231"/>
      <c r="SBD838" s="231"/>
      <c r="SBE838" s="231"/>
      <c r="SBF838" s="231"/>
      <c r="SBG838" s="231"/>
      <c r="SBH838" s="231"/>
      <c r="SBI838" s="231"/>
      <c r="SBJ838" s="231"/>
      <c r="SBK838" s="231"/>
      <c r="SBL838" s="231"/>
      <c r="SBM838" s="231"/>
      <c r="SBN838" s="231"/>
      <c r="SBO838" s="231"/>
      <c r="SBP838" s="231"/>
      <c r="SBQ838" s="231"/>
      <c r="SBR838" s="231"/>
      <c r="SBS838" s="231"/>
      <c r="SBT838" s="231"/>
      <c r="SBU838" s="231"/>
      <c r="SBV838" s="231"/>
      <c r="SBW838" s="231"/>
      <c r="SBX838" s="231"/>
      <c r="SBY838" s="231"/>
      <c r="SBZ838" s="231"/>
      <c r="SCA838" s="231"/>
      <c r="SCB838" s="231"/>
      <c r="SCC838" s="231"/>
      <c r="SCD838" s="231"/>
      <c r="SCE838" s="231"/>
      <c r="SCF838" s="231"/>
      <c r="SCG838" s="231"/>
      <c r="SCH838" s="231"/>
      <c r="SCI838" s="231"/>
      <c r="SCJ838" s="231"/>
      <c r="SCK838" s="231"/>
      <c r="SCL838" s="231"/>
      <c r="SCM838" s="231"/>
      <c r="SCN838" s="231"/>
      <c r="SCO838" s="231"/>
      <c r="SCP838" s="231"/>
      <c r="SCQ838" s="231"/>
      <c r="SCR838" s="231"/>
      <c r="SCS838" s="231"/>
      <c r="SCT838" s="231"/>
      <c r="SCU838" s="231"/>
      <c r="SCV838" s="231"/>
      <c r="SCW838" s="231"/>
      <c r="SCX838" s="231"/>
      <c r="SCY838" s="231"/>
      <c r="SCZ838" s="231"/>
      <c r="SDA838" s="231"/>
      <c r="SDB838" s="231"/>
      <c r="SDC838" s="231"/>
      <c r="SDD838" s="231"/>
      <c r="SDE838" s="231"/>
      <c r="SDF838" s="231"/>
      <c r="SDG838" s="231"/>
      <c r="SDH838" s="231"/>
      <c r="SDI838" s="231"/>
      <c r="SDJ838" s="231"/>
      <c r="SDK838" s="231"/>
      <c r="SDL838" s="231"/>
      <c r="SDM838" s="231"/>
      <c r="SDN838" s="231"/>
      <c r="SDO838" s="231"/>
      <c r="SDP838" s="231"/>
      <c r="SDQ838" s="231"/>
      <c r="SDR838" s="231"/>
      <c r="SDS838" s="231"/>
      <c r="SDT838" s="231"/>
      <c r="SDU838" s="231"/>
      <c r="SDV838" s="231"/>
      <c r="SDW838" s="231"/>
      <c r="SDX838" s="231"/>
      <c r="SDY838" s="231"/>
      <c r="SDZ838" s="231"/>
      <c r="SEA838" s="231"/>
      <c r="SEB838" s="231"/>
      <c r="SEC838" s="231"/>
      <c r="SED838" s="231"/>
      <c r="SEE838" s="231"/>
      <c r="SEF838" s="231"/>
      <c r="SEG838" s="231"/>
      <c r="SEH838" s="231"/>
      <c r="SEI838" s="231"/>
      <c r="SEJ838" s="231"/>
      <c r="SEK838" s="231"/>
      <c r="SEL838" s="231"/>
      <c r="SEM838" s="231"/>
      <c r="SEN838" s="231"/>
      <c r="SEO838" s="231"/>
      <c r="SEP838" s="231"/>
      <c r="SEQ838" s="231"/>
      <c r="SER838" s="231"/>
      <c r="SES838" s="231"/>
      <c r="SET838" s="231"/>
      <c r="SEU838" s="231"/>
      <c r="SEV838" s="231"/>
      <c r="SEW838" s="231"/>
      <c r="SEX838" s="231"/>
      <c r="SEY838" s="231"/>
      <c r="SEZ838" s="231"/>
      <c r="SFA838" s="231"/>
      <c r="SFB838" s="231"/>
      <c r="SFC838" s="231"/>
      <c r="SFD838" s="231"/>
      <c r="SFE838" s="231"/>
      <c r="SFF838" s="231"/>
      <c r="SFG838" s="231"/>
      <c r="SFH838" s="231"/>
      <c r="SFI838" s="231"/>
      <c r="SFJ838" s="231"/>
      <c r="SFK838" s="231"/>
      <c r="SFL838" s="231"/>
      <c r="SFM838" s="231"/>
      <c r="SFN838" s="231"/>
      <c r="SFO838" s="231"/>
      <c r="SFP838" s="231"/>
      <c r="SFQ838" s="231"/>
      <c r="SFR838" s="231"/>
      <c r="SFS838" s="231"/>
      <c r="SFT838" s="231"/>
      <c r="SFU838" s="231"/>
      <c r="SFV838" s="231"/>
      <c r="SFW838" s="231"/>
      <c r="SFX838" s="231"/>
      <c r="SFY838" s="231"/>
      <c r="SFZ838" s="231"/>
      <c r="SGA838" s="231"/>
      <c r="SGB838" s="231"/>
      <c r="SGC838" s="231"/>
      <c r="SGD838" s="231"/>
      <c r="SGE838" s="231"/>
      <c r="SGF838" s="231"/>
      <c r="SGG838" s="231"/>
      <c r="SGH838" s="231"/>
      <c r="SGI838" s="231"/>
      <c r="SGJ838" s="231"/>
      <c r="SGK838" s="231"/>
      <c r="SGL838" s="231"/>
      <c r="SGM838" s="231"/>
      <c r="SGN838" s="231"/>
      <c r="SGO838" s="231"/>
      <c r="SGP838" s="231"/>
      <c r="SGQ838" s="231"/>
      <c r="SGR838" s="231"/>
      <c r="SGS838" s="231"/>
      <c r="SGT838" s="231"/>
      <c r="SGU838" s="231"/>
      <c r="SGV838" s="231"/>
      <c r="SGW838" s="231"/>
      <c r="SGX838" s="231"/>
      <c r="SGY838" s="231"/>
      <c r="SGZ838" s="231"/>
      <c r="SHA838" s="231"/>
      <c r="SHB838" s="231"/>
      <c r="SHC838" s="231"/>
      <c r="SHD838" s="231"/>
      <c r="SHE838" s="231"/>
      <c r="SHF838" s="231"/>
      <c r="SHG838" s="231"/>
      <c r="SHH838" s="231"/>
      <c r="SHI838" s="231"/>
      <c r="SHJ838" s="231"/>
      <c r="SHK838" s="231"/>
      <c r="SHL838" s="231"/>
      <c r="SHM838" s="231"/>
      <c r="SHN838" s="231"/>
      <c r="SHO838" s="231"/>
      <c r="SHP838" s="231"/>
      <c r="SHQ838" s="231"/>
      <c r="SHR838" s="231"/>
      <c r="SHS838" s="231"/>
      <c r="SHT838" s="231"/>
      <c r="SHU838" s="231"/>
      <c r="SHV838" s="231"/>
      <c r="SHW838" s="231"/>
      <c r="SHX838" s="231"/>
      <c r="SHY838" s="231"/>
      <c r="SHZ838" s="231"/>
      <c r="SIA838" s="231"/>
      <c r="SIB838" s="231"/>
      <c r="SIC838" s="231"/>
      <c r="SID838" s="231"/>
      <c r="SIE838" s="231"/>
      <c r="SIF838" s="231"/>
      <c r="SIG838" s="231"/>
      <c r="SIH838" s="231"/>
      <c r="SII838" s="231"/>
      <c r="SIJ838" s="231"/>
      <c r="SIK838" s="231"/>
      <c r="SIL838" s="231"/>
      <c r="SIM838" s="231"/>
      <c r="SIN838" s="231"/>
      <c r="SIO838" s="231"/>
      <c r="SIP838" s="231"/>
      <c r="SIQ838" s="231"/>
      <c r="SIR838" s="231"/>
      <c r="SIS838" s="231"/>
      <c r="SIT838" s="231"/>
      <c r="SIU838" s="231"/>
      <c r="SIV838" s="231"/>
      <c r="SIW838" s="231"/>
      <c r="SIX838" s="231"/>
      <c r="SIY838" s="231"/>
      <c r="SIZ838" s="231"/>
      <c r="SJA838" s="231"/>
      <c r="SJB838" s="231"/>
      <c r="SJC838" s="231"/>
      <c r="SJD838" s="231"/>
      <c r="SJE838" s="231"/>
      <c r="SJF838" s="231"/>
      <c r="SJG838" s="231"/>
      <c r="SJH838" s="231"/>
      <c r="SJI838" s="231"/>
      <c r="SJJ838" s="231"/>
      <c r="SJK838" s="231"/>
      <c r="SJL838" s="231"/>
      <c r="SJM838" s="231"/>
      <c r="SJN838" s="231"/>
      <c r="SJO838" s="231"/>
      <c r="SJP838" s="231"/>
      <c r="SJQ838" s="231"/>
      <c r="SJR838" s="231"/>
      <c r="SJS838" s="231"/>
      <c r="SJT838" s="231"/>
      <c r="SJU838" s="231"/>
      <c r="SJV838" s="231"/>
      <c r="SJW838" s="231"/>
      <c r="SJX838" s="231"/>
      <c r="SJY838" s="231"/>
      <c r="SJZ838" s="231"/>
      <c r="SKA838" s="231"/>
      <c r="SKB838" s="231"/>
      <c r="SKC838" s="231"/>
      <c r="SKD838" s="231"/>
      <c r="SKE838" s="231"/>
      <c r="SKF838" s="231"/>
      <c r="SKG838" s="231"/>
      <c r="SKH838" s="231"/>
      <c r="SKI838" s="231"/>
      <c r="SKJ838" s="231"/>
      <c r="SKK838" s="231"/>
      <c r="SKL838" s="231"/>
      <c r="SKM838" s="231"/>
      <c r="SKN838" s="231"/>
      <c r="SKO838" s="231"/>
      <c r="SKP838" s="231"/>
      <c r="SKQ838" s="231"/>
      <c r="SKR838" s="231"/>
      <c r="SKS838" s="231"/>
      <c r="SKT838" s="231"/>
      <c r="SKU838" s="231"/>
      <c r="SKV838" s="231"/>
      <c r="SKW838" s="231"/>
      <c r="SKX838" s="231"/>
      <c r="SKY838" s="231"/>
      <c r="SKZ838" s="231"/>
      <c r="SLA838" s="231"/>
      <c r="SLB838" s="231"/>
      <c r="SLC838" s="231"/>
      <c r="SLD838" s="231"/>
      <c r="SLE838" s="231"/>
      <c r="SLF838" s="231"/>
      <c r="SLG838" s="231"/>
      <c r="SLH838" s="231"/>
      <c r="SLI838" s="231"/>
      <c r="SLJ838" s="231"/>
      <c r="SLK838" s="231"/>
      <c r="SLL838" s="231"/>
      <c r="SLM838" s="231"/>
      <c r="SLN838" s="231"/>
      <c r="SLO838" s="231"/>
      <c r="SLP838" s="231"/>
      <c r="SLQ838" s="231"/>
      <c r="SLR838" s="231"/>
      <c r="SLS838" s="231"/>
      <c r="SLT838" s="231"/>
      <c r="SLU838" s="231"/>
      <c r="SLV838" s="231"/>
      <c r="SLW838" s="231"/>
      <c r="SLX838" s="231"/>
      <c r="SLY838" s="231"/>
      <c r="SLZ838" s="231"/>
      <c r="SMA838" s="231"/>
      <c r="SMB838" s="231"/>
      <c r="SMC838" s="231"/>
      <c r="SMD838" s="231"/>
      <c r="SME838" s="231"/>
      <c r="SMF838" s="231"/>
      <c r="SMG838" s="231"/>
      <c r="SMH838" s="231"/>
      <c r="SMI838" s="231"/>
      <c r="SMJ838" s="231"/>
      <c r="SMK838" s="231"/>
      <c r="SML838" s="231"/>
      <c r="SMM838" s="231"/>
      <c r="SMN838" s="231"/>
      <c r="SMO838" s="231"/>
      <c r="SMP838" s="231"/>
      <c r="SMQ838" s="231"/>
      <c r="SMR838" s="231"/>
      <c r="SMS838" s="231"/>
      <c r="SMT838" s="231"/>
      <c r="SMU838" s="231"/>
      <c r="SMV838" s="231"/>
      <c r="SMW838" s="231"/>
      <c r="SMX838" s="231"/>
      <c r="SMY838" s="231"/>
      <c r="SMZ838" s="231"/>
      <c r="SNA838" s="231"/>
      <c r="SNB838" s="231"/>
      <c r="SNC838" s="231"/>
      <c r="SND838" s="231"/>
      <c r="SNE838" s="231"/>
      <c r="SNF838" s="231"/>
      <c r="SNG838" s="231"/>
      <c r="SNH838" s="231"/>
      <c r="SNI838" s="231"/>
      <c r="SNJ838" s="231"/>
      <c r="SNK838" s="231"/>
      <c r="SNL838" s="231"/>
      <c r="SNM838" s="231"/>
      <c r="SNN838" s="231"/>
      <c r="SNO838" s="231"/>
      <c r="SNP838" s="231"/>
      <c r="SNQ838" s="231"/>
      <c r="SNR838" s="231"/>
      <c r="SNS838" s="231"/>
      <c r="SNT838" s="231"/>
      <c r="SNU838" s="231"/>
      <c r="SNV838" s="231"/>
      <c r="SNW838" s="231"/>
      <c r="SNX838" s="231"/>
      <c r="SNY838" s="231"/>
      <c r="SNZ838" s="231"/>
      <c r="SOA838" s="231"/>
      <c r="SOB838" s="231"/>
      <c r="SOC838" s="231"/>
      <c r="SOD838" s="231"/>
      <c r="SOE838" s="231"/>
      <c r="SOF838" s="231"/>
      <c r="SOG838" s="231"/>
      <c r="SOH838" s="231"/>
      <c r="SOI838" s="231"/>
      <c r="SOJ838" s="231"/>
      <c r="SOK838" s="231"/>
      <c r="SOL838" s="231"/>
      <c r="SOM838" s="231"/>
      <c r="SON838" s="231"/>
      <c r="SOO838" s="231"/>
      <c r="SOP838" s="231"/>
      <c r="SOQ838" s="231"/>
      <c r="SOR838" s="231"/>
      <c r="SOS838" s="231"/>
      <c r="SOT838" s="231"/>
      <c r="SOU838" s="231"/>
      <c r="SOV838" s="231"/>
      <c r="SOW838" s="231"/>
      <c r="SOX838" s="231"/>
      <c r="SOY838" s="231"/>
      <c r="SOZ838" s="231"/>
      <c r="SPA838" s="231"/>
      <c r="SPB838" s="231"/>
      <c r="SPC838" s="231"/>
      <c r="SPD838" s="231"/>
      <c r="SPE838" s="231"/>
      <c r="SPF838" s="231"/>
      <c r="SPG838" s="231"/>
      <c r="SPH838" s="231"/>
      <c r="SPI838" s="231"/>
      <c r="SPJ838" s="231"/>
      <c r="SPK838" s="231"/>
      <c r="SPL838" s="231"/>
      <c r="SPM838" s="231"/>
      <c r="SPN838" s="231"/>
      <c r="SPO838" s="231"/>
      <c r="SPP838" s="231"/>
      <c r="SPQ838" s="231"/>
      <c r="SPR838" s="231"/>
      <c r="SPS838" s="231"/>
      <c r="SPT838" s="231"/>
      <c r="SPU838" s="231"/>
      <c r="SPV838" s="231"/>
      <c r="SPW838" s="231"/>
      <c r="SPX838" s="231"/>
      <c r="SPY838" s="231"/>
      <c r="SPZ838" s="231"/>
      <c r="SQA838" s="231"/>
      <c r="SQB838" s="231"/>
      <c r="SQC838" s="231"/>
      <c r="SQD838" s="231"/>
      <c r="SQE838" s="231"/>
      <c r="SQF838" s="231"/>
      <c r="SQG838" s="231"/>
      <c r="SQH838" s="231"/>
      <c r="SQI838" s="231"/>
      <c r="SQJ838" s="231"/>
      <c r="SQK838" s="231"/>
      <c r="SQL838" s="231"/>
      <c r="SQM838" s="231"/>
      <c r="SQN838" s="231"/>
      <c r="SQO838" s="231"/>
      <c r="SQP838" s="231"/>
      <c r="SQQ838" s="231"/>
      <c r="SQR838" s="231"/>
      <c r="SQS838" s="231"/>
      <c r="SQT838" s="231"/>
      <c r="SQU838" s="231"/>
      <c r="SQV838" s="231"/>
      <c r="SQW838" s="231"/>
      <c r="SQX838" s="231"/>
      <c r="SQY838" s="231"/>
      <c r="SQZ838" s="231"/>
      <c r="SRA838" s="231"/>
      <c r="SRB838" s="231"/>
      <c r="SRC838" s="231"/>
      <c r="SRD838" s="231"/>
      <c r="SRE838" s="231"/>
      <c r="SRF838" s="231"/>
      <c r="SRG838" s="231"/>
      <c r="SRH838" s="231"/>
      <c r="SRI838" s="231"/>
      <c r="SRJ838" s="231"/>
      <c r="SRK838" s="231"/>
      <c r="SRL838" s="231"/>
      <c r="SRM838" s="231"/>
      <c r="SRN838" s="231"/>
      <c r="SRO838" s="231"/>
      <c r="SRP838" s="231"/>
      <c r="SRQ838" s="231"/>
      <c r="SRR838" s="231"/>
      <c r="SRS838" s="231"/>
      <c r="SRT838" s="231"/>
      <c r="SRU838" s="231"/>
      <c r="SRV838" s="231"/>
      <c r="SRW838" s="231"/>
      <c r="SRX838" s="231"/>
      <c r="SRY838" s="231"/>
      <c r="SRZ838" s="231"/>
      <c r="SSA838" s="231"/>
      <c r="SSB838" s="231"/>
      <c r="SSC838" s="231"/>
      <c r="SSD838" s="231"/>
      <c r="SSE838" s="231"/>
      <c r="SSF838" s="231"/>
      <c r="SSG838" s="231"/>
      <c r="SSH838" s="231"/>
      <c r="SSI838" s="231"/>
      <c r="SSJ838" s="231"/>
      <c r="SSK838" s="231"/>
      <c r="SSL838" s="231"/>
      <c r="SSM838" s="231"/>
      <c r="SSN838" s="231"/>
      <c r="SSO838" s="231"/>
      <c r="SSP838" s="231"/>
      <c r="SSQ838" s="231"/>
      <c r="SSR838" s="231"/>
      <c r="SSS838" s="231"/>
      <c r="SST838" s="231"/>
      <c r="SSU838" s="231"/>
      <c r="SSV838" s="231"/>
      <c r="SSW838" s="231"/>
      <c r="SSX838" s="231"/>
      <c r="SSY838" s="231"/>
      <c r="SSZ838" s="231"/>
      <c r="STA838" s="231"/>
      <c r="STB838" s="231"/>
      <c r="STC838" s="231"/>
      <c r="STD838" s="231"/>
      <c r="STE838" s="231"/>
      <c r="STF838" s="231"/>
      <c r="STG838" s="231"/>
      <c r="STH838" s="231"/>
      <c r="STI838" s="231"/>
      <c r="STJ838" s="231"/>
      <c r="STK838" s="231"/>
      <c r="STL838" s="231"/>
      <c r="STM838" s="231"/>
      <c r="STN838" s="231"/>
      <c r="STO838" s="231"/>
      <c r="STP838" s="231"/>
      <c r="STQ838" s="231"/>
      <c r="STR838" s="231"/>
      <c r="STS838" s="231"/>
      <c r="STT838" s="231"/>
      <c r="STU838" s="231"/>
      <c r="STV838" s="231"/>
      <c r="STW838" s="231"/>
      <c r="STX838" s="231"/>
      <c r="STY838" s="231"/>
      <c r="STZ838" s="231"/>
      <c r="SUA838" s="231"/>
      <c r="SUB838" s="231"/>
      <c r="SUC838" s="231"/>
      <c r="SUD838" s="231"/>
      <c r="SUE838" s="231"/>
      <c r="SUF838" s="231"/>
      <c r="SUG838" s="231"/>
      <c r="SUH838" s="231"/>
      <c r="SUI838" s="231"/>
      <c r="SUJ838" s="231"/>
      <c r="SUK838" s="231"/>
      <c r="SUL838" s="231"/>
      <c r="SUM838" s="231"/>
      <c r="SUN838" s="231"/>
      <c r="SUO838" s="231"/>
      <c r="SUP838" s="231"/>
      <c r="SUQ838" s="231"/>
      <c r="SUR838" s="231"/>
      <c r="SUS838" s="231"/>
      <c r="SUT838" s="231"/>
      <c r="SUU838" s="231"/>
      <c r="SUV838" s="231"/>
      <c r="SUW838" s="231"/>
      <c r="SUX838" s="231"/>
      <c r="SUY838" s="231"/>
      <c r="SUZ838" s="231"/>
      <c r="SVA838" s="231"/>
      <c r="SVB838" s="231"/>
      <c r="SVC838" s="231"/>
      <c r="SVD838" s="231"/>
      <c r="SVE838" s="231"/>
      <c r="SVF838" s="231"/>
      <c r="SVG838" s="231"/>
      <c r="SVH838" s="231"/>
      <c r="SVI838" s="231"/>
      <c r="SVJ838" s="231"/>
      <c r="SVK838" s="231"/>
      <c r="SVL838" s="231"/>
      <c r="SVM838" s="231"/>
      <c r="SVN838" s="231"/>
      <c r="SVO838" s="231"/>
      <c r="SVP838" s="231"/>
      <c r="SVQ838" s="231"/>
      <c r="SVR838" s="231"/>
      <c r="SVS838" s="231"/>
      <c r="SVT838" s="231"/>
      <c r="SVU838" s="231"/>
      <c r="SVV838" s="231"/>
      <c r="SVW838" s="231"/>
      <c r="SVX838" s="231"/>
      <c r="SVY838" s="231"/>
      <c r="SVZ838" s="231"/>
      <c r="SWA838" s="231"/>
      <c r="SWB838" s="231"/>
      <c r="SWC838" s="231"/>
      <c r="SWD838" s="231"/>
      <c r="SWE838" s="231"/>
      <c r="SWF838" s="231"/>
      <c r="SWG838" s="231"/>
      <c r="SWH838" s="231"/>
      <c r="SWI838" s="231"/>
      <c r="SWJ838" s="231"/>
      <c r="SWK838" s="231"/>
      <c r="SWL838" s="231"/>
      <c r="SWM838" s="231"/>
      <c r="SWN838" s="231"/>
      <c r="SWO838" s="231"/>
      <c r="SWP838" s="231"/>
      <c r="SWQ838" s="231"/>
      <c r="SWR838" s="231"/>
      <c r="SWS838" s="231"/>
      <c r="SWT838" s="231"/>
      <c r="SWU838" s="231"/>
      <c r="SWV838" s="231"/>
      <c r="SWW838" s="231"/>
      <c r="SWX838" s="231"/>
      <c r="SWY838" s="231"/>
      <c r="SWZ838" s="231"/>
      <c r="SXA838" s="231"/>
      <c r="SXB838" s="231"/>
      <c r="SXC838" s="231"/>
      <c r="SXD838" s="231"/>
      <c r="SXE838" s="231"/>
      <c r="SXF838" s="231"/>
      <c r="SXG838" s="231"/>
      <c r="SXH838" s="231"/>
      <c r="SXI838" s="231"/>
      <c r="SXJ838" s="231"/>
      <c r="SXK838" s="231"/>
      <c r="SXL838" s="231"/>
      <c r="SXM838" s="231"/>
      <c r="SXN838" s="231"/>
      <c r="SXO838" s="231"/>
      <c r="SXP838" s="231"/>
      <c r="SXQ838" s="231"/>
      <c r="SXR838" s="231"/>
      <c r="SXS838" s="231"/>
      <c r="SXT838" s="231"/>
      <c r="SXU838" s="231"/>
      <c r="SXV838" s="231"/>
      <c r="SXW838" s="231"/>
      <c r="SXX838" s="231"/>
      <c r="SXY838" s="231"/>
      <c r="SXZ838" s="231"/>
      <c r="SYA838" s="231"/>
      <c r="SYB838" s="231"/>
      <c r="SYC838" s="231"/>
      <c r="SYD838" s="231"/>
      <c r="SYE838" s="231"/>
      <c r="SYF838" s="231"/>
      <c r="SYG838" s="231"/>
      <c r="SYH838" s="231"/>
      <c r="SYI838" s="231"/>
      <c r="SYJ838" s="231"/>
      <c r="SYK838" s="231"/>
      <c r="SYL838" s="231"/>
      <c r="SYM838" s="231"/>
      <c r="SYN838" s="231"/>
      <c r="SYO838" s="231"/>
      <c r="SYP838" s="231"/>
      <c r="SYQ838" s="231"/>
      <c r="SYR838" s="231"/>
      <c r="SYS838" s="231"/>
      <c r="SYT838" s="231"/>
      <c r="SYU838" s="231"/>
      <c r="SYV838" s="231"/>
      <c r="SYW838" s="231"/>
      <c r="SYX838" s="231"/>
      <c r="SYY838" s="231"/>
      <c r="SYZ838" s="231"/>
      <c r="SZA838" s="231"/>
      <c r="SZB838" s="231"/>
      <c r="SZC838" s="231"/>
      <c r="SZD838" s="231"/>
      <c r="SZE838" s="231"/>
      <c r="SZF838" s="231"/>
      <c r="SZG838" s="231"/>
      <c r="SZH838" s="231"/>
      <c r="SZI838" s="231"/>
      <c r="SZJ838" s="231"/>
      <c r="SZK838" s="231"/>
      <c r="SZL838" s="231"/>
      <c r="SZM838" s="231"/>
      <c r="SZN838" s="231"/>
      <c r="SZO838" s="231"/>
      <c r="SZP838" s="231"/>
      <c r="SZQ838" s="231"/>
      <c r="SZR838" s="231"/>
      <c r="SZS838" s="231"/>
      <c r="SZT838" s="231"/>
      <c r="SZU838" s="231"/>
      <c r="SZV838" s="231"/>
      <c r="SZW838" s="231"/>
      <c r="SZX838" s="231"/>
      <c r="SZY838" s="231"/>
      <c r="SZZ838" s="231"/>
      <c r="TAA838" s="231"/>
      <c r="TAB838" s="231"/>
      <c r="TAC838" s="231"/>
      <c r="TAD838" s="231"/>
      <c r="TAE838" s="231"/>
      <c r="TAF838" s="231"/>
      <c r="TAG838" s="231"/>
      <c r="TAH838" s="231"/>
      <c r="TAI838" s="231"/>
      <c r="TAJ838" s="231"/>
      <c r="TAK838" s="231"/>
      <c r="TAL838" s="231"/>
      <c r="TAM838" s="231"/>
      <c r="TAN838" s="231"/>
      <c r="TAO838" s="231"/>
      <c r="TAP838" s="231"/>
      <c r="TAQ838" s="231"/>
      <c r="TAR838" s="231"/>
      <c r="TAS838" s="231"/>
      <c r="TAT838" s="231"/>
      <c r="TAU838" s="231"/>
      <c r="TAV838" s="231"/>
      <c r="TAW838" s="231"/>
      <c r="TAX838" s="231"/>
      <c r="TAY838" s="231"/>
      <c r="TAZ838" s="231"/>
      <c r="TBA838" s="231"/>
      <c r="TBB838" s="231"/>
      <c r="TBC838" s="231"/>
      <c r="TBD838" s="231"/>
      <c r="TBE838" s="231"/>
      <c r="TBF838" s="231"/>
      <c r="TBG838" s="231"/>
      <c r="TBH838" s="231"/>
      <c r="TBI838" s="231"/>
      <c r="TBJ838" s="231"/>
      <c r="TBK838" s="231"/>
      <c r="TBL838" s="231"/>
      <c r="TBM838" s="231"/>
      <c r="TBN838" s="231"/>
      <c r="TBO838" s="231"/>
      <c r="TBP838" s="231"/>
      <c r="TBQ838" s="231"/>
      <c r="TBR838" s="231"/>
      <c r="TBS838" s="231"/>
      <c r="TBT838" s="231"/>
      <c r="TBU838" s="231"/>
      <c r="TBV838" s="231"/>
      <c r="TBW838" s="231"/>
      <c r="TBX838" s="231"/>
      <c r="TBY838" s="231"/>
      <c r="TBZ838" s="231"/>
      <c r="TCA838" s="231"/>
      <c r="TCB838" s="231"/>
      <c r="TCC838" s="231"/>
      <c r="TCD838" s="231"/>
      <c r="TCE838" s="231"/>
      <c r="TCF838" s="231"/>
      <c r="TCG838" s="231"/>
      <c r="TCH838" s="231"/>
      <c r="TCI838" s="231"/>
      <c r="TCJ838" s="231"/>
      <c r="TCK838" s="231"/>
      <c r="TCL838" s="231"/>
      <c r="TCM838" s="231"/>
      <c r="TCN838" s="231"/>
      <c r="TCO838" s="231"/>
      <c r="TCP838" s="231"/>
      <c r="TCQ838" s="231"/>
      <c r="TCR838" s="231"/>
      <c r="TCS838" s="231"/>
      <c r="TCT838" s="231"/>
      <c r="TCU838" s="231"/>
      <c r="TCV838" s="231"/>
      <c r="TCW838" s="231"/>
      <c r="TCX838" s="231"/>
      <c r="TCY838" s="231"/>
      <c r="TCZ838" s="231"/>
      <c r="TDA838" s="231"/>
      <c r="TDB838" s="231"/>
      <c r="TDC838" s="231"/>
      <c r="TDD838" s="231"/>
      <c r="TDE838" s="231"/>
      <c r="TDF838" s="231"/>
      <c r="TDG838" s="231"/>
      <c r="TDH838" s="231"/>
      <c r="TDI838" s="231"/>
      <c r="TDJ838" s="231"/>
      <c r="TDK838" s="231"/>
      <c r="TDL838" s="231"/>
      <c r="TDM838" s="231"/>
      <c r="TDN838" s="231"/>
      <c r="TDO838" s="231"/>
      <c r="TDP838" s="231"/>
      <c r="TDQ838" s="231"/>
      <c r="TDR838" s="231"/>
      <c r="TDS838" s="231"/>
      <c r="TDT838" s="231"/>
      <c r="TDU838" s="231"/>
      <c r="TDV838" s="231"/>
      <c r="TDW838" s="231"/>
      <c r="TDX838" s="231"/>
      <c r="TDY838" s="231"/>
      <c r="TDZ838" s="231"/>
      <c r="TEA838" s="231"/>
      <c r="TEB838" s="231"/>
      <c r="TEC838" s="231"/>
      <c r="TED838" s="231"/>
      <c r="TEE838" s="231"/>
      <c r="TEF838" s="231"/>
      <c r="TEG838" s="231"/>
      <c r="TEH838" s="231"/>
      <c r="TEI838" s="231"/>
      <c r="TEJ838" s="231"/>
      <c r="TEK838" s="231"/>
      <c r="TEL838" s="231"/>
      <c r="TEM838" s="231"/>
      <c r="TEN838" s="231"/>
      <c r="TEO838" s="231"/>
      <c r="TEP838" s="231"/>
      <c r="TEQ838" s="231"/>
      <c r="TER838" s="231"/>
      <c r="TES838" s="231"/>
      <c r="TET838" s="231"/>
      <c r="TEU838" s="231"/>
      <c r="TEV838" s="231"/>
      <c r="TEW838" s="231"/>
      <c r="TEX838" s="231"/>
      <c r="TEY838" s="231"/>
      <c r="TEZ838" s="231"/>
      <c r="TFA838" s="231"/>
      <c r="TFB838" s="231"/>
      <c r="TFC838" s="231"/>
      <c r="TFD838" s="231"/>
      <c r="TFE838" s="231"/>
      <c r="TFF838" s="231"/>
      <c r="TFG838" s="231"/>
      <c r="TFH838" s="231"/>
      <c r="TFI838" s="231"/>
      <c r="TFJ838" s="231"/>
      <c r="TFK838" s="231"/>
      <c r="TFL838" s="231"/>
      <c r="TFM838" s="231"/>
      <c r="TFN838" s="231"/>
      <c r="TFO838" s="231"/>
      <c r="TFP838" s="231"/>
      <c r="TFQ838" s="231"/>
      <c r="TFR838" s="231"/>
      <c r="TFS838" s="231"/>
      <c r="TFT838" s="231"/>
      <c r="TFU838" s="231"/>
      <c r="TFV838" s="231"/>
      <c r="TFW838" s="231"/>
      <c r="TFX838" s="231"/>
      <c r="TFY838" s="231"/>
      <c r="TFZ838" s="231"/>
      <c r="TGA838" s="231"/>
      <c r="TGB838" s="231"/>
      <c r="TGC838" s="231"/>
      <c r="TGD838" s="231"/>
      <c r="TGE838" s="231"/>
      <c r="TGF838" s="231"/>
      <c r="TGG838" s="231"/>
      <c r="TGH838" s="231"/>
      <c r="TGI838" s="231"/>
      <c r="TGJ838" s="231"/>
      <c r="TGK838" s="231"/>
      <c r="TGL838" s="231"/>
      <c r="TGM838" s="231"/>
      <c r="TGN838" s="231"/>
      <c r="TGO838" s="231"/>
      <c r="TGP838" s="231"/>
      <c r="TGQ838" s="231"/>
      <c r="TGR838" s="231"/>
      <c r="TGS838" s="231"/>
      <c r="TGT838" s="231"/>
      <c r="TGU838" s="231"/>
      <c r="TGV838" s="231"/>
      <c r="TGW838" s="231"/>
      <c r="TGX838" s="231"/>
      <c r="TGY838" s="231"/>
      <c r="TGZ838" s="231"/>
      <c r="THA838" s="231"/>
      <c r="THB838" s="231"/>
      <c r="THC838" s="231"/>
      <c r="THD838" s="231"/>
      <c r="THE838" s="231"/>
      <c r="THF838" s="231"/>
      <c r="THG838" s="231"/>
      <c r="THH838" s="231"/>
      <c r="THI838" s="231"/>
      <c r="THJ838" s="231"/>
      <c r="THK838" s="231"/>
      <c r="THL838" s="231"/>
      <c r="THM838" s="231"/>
      <c r="THN838" s="231"/>
      <c r="THO838" s="231"/>
      <c r="THP838" s="231"/>
      <c r="THQ838" s="231"/>
      <c r="THR838" s="231"/>
      <c r="THS838" s="231"/>
      <c r="THT838" s="231"/>
      <c r="THU838" s="231"/>
      <c r="THV838" s="231"/>
      <c r="THW838" s="231"/>
      <c r="THX838" s="231"/>
      <c r="THY838" s="231"/>
      <c r="THZ838" s="231"/>
      <c r="TIA838" s="231"/>
      <c r="TIB838" s="231"/>
      <c r="TIC838" s="231"/>
      <c r="TID838" s="231"/>
      <c r="TIE838" s="231"/>
      <c r="TIF838" s="231"/>
      <c r="TIG838" s="231"/>
      <c r="TIH838" s="231"/>
      <c r="TII838" s="231"/>
      <c r="TIJ838" s="231"/>
      <c r="TIK838" s="231"/>
      <c r="TIL838" s="231"/>
      <c r="TIM838" s="231"/>
      <c r="TIN838" s="231"/>
      <c r="TIO838" s="231"/>
      <c r="TIP838" s="231"/>
      <c r="TIQ838" s="231"/>
      <c r="TIR838" s="231"/>
      <c r="TIS838" s="231"/>
      <c r="TIT838" s="231"/>
      <c r="TIU838" s="231"/>
      <c r="TIV838" s="231"/>
      <c r="TIW838" s="231"/>
      <c r="TIX838" s="231"/>
      <c r="TIY838" s="231"/>
      <c r="TIZ838" s="231"/>
      <c r="TJA838" s="231"/>
      <c r="TJB838" s="231"/>
      <c r="TJC838" s="231"/>
      <c r="TJD838" s="231"/>
      <c r="TJE838" s="231"/>
      <c r="TJF838" s="231"/>
      <c r="TJG838" s="231"/>
      <c r="TJH838" s="231"/>
      <c r="TJI838" s="231"/>
      <c r="TJJ838" s="231"/>
      <c r="TJK838" s="231"/>
      <c r="TJL838" s="231"/>
      <c r="TJM838" s="231"/>
      <c r="TJN838" s="231"/>
      <c r="TJO838" s="231"/>
      <c r="TJP838" s="231"/>
      <c r="TJQ838" s="231"/>
      <c r="TJR838" s="231"/>
      <c r="TJS838" s="231"/>
      <c r="TJT838" s="231"/>
      <c r="TJU838" s="231"/>
      <c r="TJV838" s="231"/>
      <c r="TJW838" s="231"/>
      <c r="TJX838" s="231"/>
      <c r="TJY838" s="231"/>
      <c r="TJZ838" s="231"/>
      <c r="TKA838" s="231"/>
      <c r="TKB838" s="231"/>
      <c r="TKC838" s="231"/>
      <c r="TKD838" s="231"/>
      <c r="TKE838" s="231"/>
      <c r="TKF838" s="231"/>
      <c r="TKG838" s="231"/>
      <c r="TKH838" s="231"/>
      <c r="TKI838" s="231"/>
      <c r="TKJ838" s="231"/>
      <c r="TKK838" s="231"/>
      <c r="TKL838" s="231"/>
      <c r="TKM838" s="231"/>
      <c r="TKN838" s="231"/>
      <c r="TKO838" s="231"/>
      <c r="TKP838" s="231"/>
      <c r="TKQ838" s="231"/>
      <c r="TKR838" s="231"/>
      <c r="TKS838" s="231"/>
      <c r="TKT838" s="231"/>
      <c r="TKU838" s="231"/>
      <c r="TKV838" s="231"/>
      <c r="TKW838" s="231"/>
      <c r="TKX838" s="231"/>
      <c r="TKY838" s="231"/>
      <c r="TKZ838" s="231"/>
      <c r="TLA838" s="231"/>
      <c r="TLB838" s="231"/>
      <c r="TLC838" s="231"/>
      <c r="TLD838" s="231"/>
      <c r="TLE838" s="231"/>
      <c r="TLF838" s="231"/>
      <c r="TLG838" s="231"/>
      <c r="TLH838" s="231"/>
      <c r="TLI838" s="231"/>
      <c r="TLJ838" s="231"/>
      <c r="TLK838" s="231"/>
      <c r="TLL838" s="231"/>
      <c r="TLM838" s="231"/>
      <c r="TLN838" s="231"/>
      <c r="TLO838" s="231"/>
      <c r="TLP838" s="231"/>
      <c r="TLQ838" s="231"/>
      <c r="TLR838" s="231"/>
      <c r="TLS838" s="231"/>
      <c r="TLT838" s="231"/>
      <c r="TLU838" s="231"/>
      <c r="TLV838" s="231"/>
      <c r="TLW838" s="231"/>
      <c r="TLX838" s="231"/>
      <c r="TLY838" s="231"/>
      <c r="TLZ838" s="231"/>
      <c r="TMA838" s="231"/>
      <c r="TMB838" s="231"/>
      <c r="TMC838" s="231"/>
      <c r="TMD838" s="231"/>
      <c r="TME838" s="231"/>
      <c r="TMF838" s="231"/>
      <c r="TMG838" s="231"/>
      <c r="TMH838" s="231"/>
      <c r="TMI838" s="231"/>
      <c r="TMJ838" s="231"/>
      <c r="TMK838" s="231"/>
      <c r="TML838" s="231"/>
      <c r="TMM838" s="231"/>
      <c r="TMN838" s="231"/>
      <c r="TMO838" s="231"/>
      <c r="TMP838" s="231"/>
      <c r="TMQ838" s="231"/>
      <c r="TMR838" s="231"/>
      <c r="TMS838" s="231"/>
      <c r="TMT838" s="231"/>
      <c r="TMU838" s="231"/>
      <c r="TMV838" s="231"/>
      <c r="TMW838" s="231"/>
      <c r="TMX838" s="231"/>
      <c r="TMY838" s="231"/>
      <c r="TMZ838" s="231"/>
      <c r="TNA838" s="231"/>
      <c r="TNB838" s="231"/>
      <c r="TNC838" s="231"/>
      <c r="TND838" s="231"/>
      <c r="TNE838" s="231"/>
      <c r="TNF838" s="231"/>
      <c r="TNG838" s="231"/>
      <c r="TNH838" s="231"/>
      <c r="TNI838" s="231"/>
      <c r="TNJ838" s="231"/>
      <c r="TNK838" s="231"/>
      <c r="TNL838" s="231"/>
      <c r="TNM838" s="231"/>
      <c r="TNN838" s="231"/>
      <c r="TNO838" s="231"/>
      <c r="TNP838" s="231"/>
      <c r="TNQ838" s="231"/>
      <c r="TNR838" s="231"/>
      <c r="TNS838" s="231"/>
      <c r="TNT838" s="231"/>
      <c r="TNU838" s="231"/>
      <c r="TNV838" s="231"/>
      <c r="TNW838" s="231"/>
      <c r="TNX838" s="231"/>
      <c r="TNY838" s="231"/>
      <c r="TNZ838" s="231"/>
      <c r="TOA838" s="231"/>
      <c r="TOB838" s="231"/>
      <c r="TOC838" s="231"/>
      <c r="TOD838" s="231"/>
      <c r="TOE838" s="231"/>
      <c r="TOF838" s="231"/>
      <c r="TOG838" s="231"/>
      <c r="TOH838" s="231"/>
      <c r="TOI838" s="231"/>
      <c r="TOJ838" s="231"/>
      <c r="TOK838" s="231"/>
      <c r="TOL838" s="231"/>
      <c r="TOM838" s="231"/>
      <c r="TON838" s="231"/>
      <c r="TOO838" s="231"/>
      <c r="TOP838" s="231"/>
      <c r="TOQ838" s="231"/>
      <c r="TOR838" s="231"/>
      <c r="TOS838" s="231"/>
      <c r="TOT838" s="231"/>
      <c r="TOU838" s="231"/>
      <c r="TOV838" s="231"/>
      <c r="TOW838" s="231"/>
      <c r="TOX838" s="231"/>
      <c r="TOY838" s="231"/>
      <c r="TOZ838" s="231"/>
      <c r="TPA838" s="231"/>
      <c r="TPB838" s="231"/>
      <c r="TPC838" s="231"/>
      <c r="TPD838" s="231"/>
      <c r="TPE838" s="231"/>
      <c r="TPF838" s="231"/>
      <c r="TPG838" s="231"/>
      <c r="TPH838" s="231"/>
      <c r="TPI838" s="231"/>
      <c r="TPJ838" s="231"/>
      <c r="TPK838" s="231"/>
      <c r="TPL838" s="231"/>
      <c r="TPM838" s="231"/>
      <c r="TPN838" s="231"/>
      <c r="TPO838" s="231"/>
      <c r="TPP838" s="231"/>
      <c r="TPQ838" s="231"/>
      <c r="TPR838" s="231"/>
      <c r="TPS838" s="231"/>
      <c r="TPT838" s="231"/>
      <c r="TPU838" s="231"/>
      <c r="TPV838" s="231"/>
      <c r="TPW838" s="231"/>
      <c r="TPX838" s="231"/>
      <c r="TPY838" s="231"/>
      <c r="TPZ838" s="231"/>
      <c r="TQA838" s="231"/>
      <c r="TQB838" s="231"/>
      <c r="TQC838" s="231"/>
      <c r="TQD838" s="231"/>
      <c r="TQE838" s="231"/>
      <c r="TQF838" s="231"/>
      <c r="TQG838" s="231"/>
      <c r="TQH838" s="231"/>
      <c r="TQI838" s="231"/>
      <c r="TQJ838" s="231"/>
      <c r="TQK838" s="231"/>
      <c r="TQL838" s="231"/>
      <c r="TQM838" s="231"/>
      <c r="TQN838" s="231"/>
      <c r="TQO838" s="231"/>
      <c r="TQP838" s="231"/>
      <c r="TQQ838" s="231"/>
      <c r="TQR838" s="231"/>
      <c r="TQS838" s="231"/>
      <c r="TQT838" s="231"/>
      <c r="TQU838" s="231"/>
      <c r="TQV838" s="231"/>
      <c r="TQW838" s="231"/>
      <c r="TQX838" s="231"/>
      <c r="TQY838" s="231"/>
      <c r="TQZ838" s="231"/>
      <c r="TRA838" s="231"/>
      <c r="TRB838" s="231"/>
      <c r="TRC838" s="231"/>
      <c r="TRD838" s="231"/>
      <c r="TRE838" s="231"/>
      <c r="TRF838" s="231"/>
      <c r="TRG838" s="231"/>
      <c r="TRH838" s="231"/>
      <c r="TRI838" s="231"/>
      <c r="TRJ838" s="231"/>
      <c r="TRK838" s="231"/>
      <c r="TRL838" s="231"/>
      <c r="TRM838" s="231"/>
      <c r="TRN838" s="231"/>
      <c r="TRO838" s="231"/>
      <c r="TRP838" s="231"/>
      <c r="TRQ838" s="231"/>
      <c r="TRR838" s="231"/>
      <c r="TRS838" s="231"/>
      <c r="TRT838" s="231"/>
      <c r="TRU838" s="231"/>
      <c r="TRV838" s="231"/>
      <c r="TRW838" s="231"/>
      <c r="TRX838" s="231"/>
      <c r="TRY838" s="231"/>
      <c r="TRZ838" s="231"/>
      <c r="TSA838" s="231"/>
      <c r="TSB838" s="231"/>
      <c r="TSC838" s="231"/>
      <c r="TSD838" s="231"/>
      <c r="TSE838" s="231"/>
      <c r="TSF838" s="231"/>
      <c r="TSG838" s="231"/>
      <c r="TSH838" s="231"/>
      <c r="TSI838" s="231"/>
      <c r="TSJ838" s="231"/>
      <c r="TSK838" s="231"/>
      <c r="TSL838" s="231"/>
      <c r="TSM838" s="231"/>
      <c r="TSN838" s="231"/>
      <c r="TSO838" s="231"/>
      <c r="TSP838" s="231"/>
      <c r="TSQ838" s="231"/>
      <c r="TSR838" s="231"/>
      <c r="TSS838" s="231"/>
      <c r="TST838" s="231"/>
      <c r="TSU838" s="231"/>
      <c r="TSV838" s="231"/>
      <c r="TSW838" s="231"/>
      <c r="TSX838" s="231"/>
      <c r="TSY838" s="231"/>
      <c r="TSZ838" s="231"/>
      <c r="TTA838" s="231"/>
      <c r="TTB838" s="231"/>
      <c r="TTC838" s="231"/>
      <c r="TTD838" s="231"/>
      <c r="TTE838" s="231"/>
      <c r="TTF838" s="231"/>
      <c r="TTG838" s="231"/>
      <c r="TTH838" s="231"/>
      <c r="TTI838" s="231"/>
      <c r="TTJ838" s="231"/>
      <c r="TTK838" s="231"/>
      <c r="TTL838" s="231"/>
      <c r="TTM838" s="231"/>
      <c r="TTN838" s="231"/>
      <c r="TTO838" s="231"/>
      <c r="TTP838" s="231"/>
      <c r="TTQ838" s="231"/>
      <c r="TTR838" s="231"/>
      <c r="TTS838" s="231"/>
      <c r="TTT838" s="231"/>
      <c r="TTU838" s="231"/>
      <c r="TTV838" s="231"/>
      <c r="TTW838" s="231"/>
      <c r="TTX838" s="231"/>
      <c r="TTY838" s="231"/>
      <c r="TTZ838" s="231"/>
      <c r="TUA838" s="231"/>
      <c r="TUB838" s="231"/>
      <c r="TUC838" s="231"/>
      <c r="TUD838" s="231"/>
      <c r="TUE838" s="231"/>
      <c r="TUF838" s="231"/>
      <c r="TUG838" s="231"/>
      <c r="TUH838" s="231"/>
      <c r="TUI838" s="231"/>
      <c r="TUJ838" s="231"/>
      <c r="TUK838" s="231"/>
      <c r="TUL838" s="231"/>
      <c r="TUM838" s="231"/>
      <c r="TUN838" s="231"/>
      <c r="TUO838" s="231"/>
      <c r="TUP838" s="231"/>
      <c r="TUQ838" s="231"/>
      <c r="TUR838" s="231"/>
      <c r="TUS838" s="231"/>
      <c r="TUT838" s="231"/>
      <c r="TUU838" s="231"/>
      <c r="TUV838" s="231"/>
      <c r="TUW838" s="231"/>
      <c r="TUX838" s="231"/>
      <c r="TUY838" s="231"/>
      <c r="TUZ838" s="231"/>
      <c r="TVA838" s="231"/>
      <c r="TVB838" s="231"/>
      <c r="TVC838" s="231"/>
      <c r="TVD838" s="231"/>
      <c r="TVE838" s="231"/>
      <c r="TVF838" s="231"/>
      <c r="TVG838" s="231"/>
      <c r="TVH838" s="231"/>
      <c r="TVI838" s="231"/>
      <c r="TVJ838" s="231"/>
      <c r="TVK838" s="231"/>
      <c r="TVL838" s="231"/>
      <c r="TVM838" s="231"/>
      <c r="TVN838" s="231"/>
      <c r="TVO838" s="231"/>
      <c r="TVP838" s="231"/>
      <c r="TVQ838" s="231"/>
      <c r="TVR838" s="231"/>
      <c r="TVS838" s="231"/>
      <c r="TVT838" s="231"/>
      <c r="TVU838" s="231"/>
      <c r="TVV838" s="231"/>
      <c r="TVW838" s="231"/>
      <c r="TVX838" s="231"/>
      <c r="TVY838" s="231"/>
      <c r="TVZ838" s="231"/>
      <c r="TWA838" s="231"/>
      <c r="TWB838" s="231"/>
      <c r="TWC838" s="231"/>
      <c r="TWD838" s="231"/>
      <c r="TWE838" s="231"/>
      <c r="TWF838" s="231"/>
      <c r="TWG838" s="231"/>
      <c r="TWH838" s="231"/>
      <c r="TWI838" s="231"/>
      <c r="TWJ838" s="231"/>
      <c r="TWK838" s="231"/>
      <c r="TWL838" s="231"/>
      <c r="TWM838" s="231"/>
      <c r="TWN838" s="231"/>
      <c r="TWO838" s="231"/>
      <c r="TWP838" s="231"/>
      <c r="TWQ838" s="231"/>
      <c r="TWR838" s="231"/>
      <c r="TWS838" s="231"/>
      <c r="TWT838" s="231"/>
      <c r="TWU838" s="231"/>
      <c r="TWV838" s="231"/>
      <c r="TWW838" s="231"/>
      <c r="TWX838" s="231"/>
      <c r="TWY838" s="231"/>
      <c r="TWZ838" s="231"/>
      <c r="TXA838" s="231"/>
      <c r="TXB838" s="231"/>
      <c r="TXC838" s="231"/>
      <c r="TXD838" s="231"/>
      <c r="TXE838" s="231"/>
      <c r="TXF838" s="231"/>
      <c r="TXG838" s="231"/>
      <c r="TXH838" s="231"/>
      <c r="TXI838" s="231"/>
      <c r="TXJ838" s="231"/>
      <c r="TXK838" s="231"/>
      <c r="TXL838" s="231"/>
      <c r="TXM838" s="231"/>
      <c r="TXN838" s="231"/>
      <c r="TXO838" s="231"/>
      <c r="TXP838" s="231"/>
      <c r="TXQ838" s="231"/>
      <c r="TXR838" s="231"/>
      <c r="TXS838" s="231"/>
      <c r="TXT838" s="231"/>
      <c r="TXU838" s="231"/>
      <c r="TXV838" s="231"/>
      <c r="TXW838" s="231"/>
      <c r="TXX838" s="231"/>
      <c r="TXY838" s="231"/>
      <c r="TXZ838" s="231"/>
      <c r="TYA838" s="231"/>
      <c r="TYB838" s="231"/>
      <c r="TYC838" s="231"/>
      <c r="TYD838" s="231"/>
      <c r="TYE838" s="231"/>
      <c r="TYF838" s="231"/>
      <c r="TYG838" s="231"/>
      <c r="TYH838" s="231"/>
      <c r="TYI838" s="231"/>
      <c r="TYJ838" s="231"/>
      <c r="TYK838" s="231"/>
      <c r="TYL838" s="231"/>
      <c r="TYM838" s="231"/>
      <c r="TYN838" s="231"/>
      <c r="TYO838" s="231"/>
      <c r="TYP838" s="231"/>
      <c r="TYQ838" s="231"/>
      <c r="TYR838" s="231"/>
      <c r="TYS838" s="231"/>
      <c r="TYT838" s="231"/>
      <c r="TYU838" s="231"/>
      <c r="TYV838" s="231"/>
      <c r="TYW838" s="231"/>
      <c r="TYX838" s="231"/>
      <c r="TYY838" s="231"/>
      <c r="TYZ838" s="231"/>
      <c r="TZA838" s="231"/>
      <c r="TZB838" s="231"/>
      <c r="TZC838" s="231"/>
      <c r="TZD838" s="231"/>
      <c r="TZE838" s="231"/>
      <c r="TZF838" s="231"/>
      <c r="TZG838" s="231"/>
      <c r="TZH838" s="231"/>
      <c r="TZI838" s="231"/>
      <c r="TZJ838" s="231"/>
      <c r="TZK838" s="231"/>
      <c r="TZL838" s="231"/>
      <c r="TZM838" s="231"/>
      <c r="TZN838" s="231"/>
      <c r="TZO838" s="231"/>
      <c r="TZP838" s="231"/>
      <c r="TZQ838" s="231"/>
      <c r="TZR838" s="231"/>
      <c r="TZS838" s="231"/>
      <c r="TZT838" s="231"/>
      <c r="TZU838" s="231"/>
      <c r="TZV838" s="231"/>
      <c r="TZW838" s="231"/>
      <c r="TZX838" s="231"/>
      <c r="TZY838" s="231"/>
      <c r="TZZ838" s="231"/>
      <c r="UAA838" s="231"/>
      <c r="UAB838" s="231"/>
      <c r="UAC838" s="231"/>
      <c r="UAD838" s="231"/>
      <c r="UAE838" s="231"/>
      <c r="UAF838" s="231"/>
      <c r="UAG838" s="231"/>
      <c r="UAH838" s="231"/>
      <c r="UAI838" s="231"/>
      <c r="UAJ838" s="231"/>
      <c r="UAK838" s="231"/>
      <c r="UAL838" s="231"/>
      <c r="UAM838" s="231"/>
      <c r="UAN838" s="231"/>
      <c r="UAO838" s="231"/>
      <c r="UAP838" s="231"/>
      <c r="UAQ838" s="231"/>
      <c r="UAR838" s="231"/>
      <c r="UAS838" s="231"/>
      <c r="UAT838" s="231"/>
      <c r="UAU838" s="231"/>
      <c r="UAV838" s="231"/>
      <c r="UAW838" s="231"/>
      <c r="UAX838" s="231"/>
      <c r="UAY838" s="231"/>
      <c r="UAZ838" s="231"/>
      <c r="UBA838" s="231"/>
      <c r="UBB838" s="231"/>
      <c r="UBC838" s="231"/>
      <c r="UBD838" s="231"/>
      <c r="UBE838" s="231"/>
      <c r="UBF838" s="231"/>
      <c r="UBG838" s="231"/>
      <c r="UBH838" s="231"/>
      <c r="UBI838" s="231"/>
      <c r="UBJ838" s="231"/>
      <c r="UBK838" s="231"/>
      <c r="UBL838" s="231"/>
      <c r="UBM838" s="231"/>
      <c r="UBN838" s="231"/>
      <c r="UBO838" s="231"/>
      <c r="UBP838" s="231"/>
      <c r="UBQ838" s="231"/>
      <c r="UBR838" s="231"/>
      <c r="UBS838" s="231"/>
      <c r="UBT838" s="231"/>
      <c r="UBU838" s="231"/>
      <c r="UBV838" s="231"/>
      <c r="UBW838" s="231"/>
      <c r="UBX838" s="231"/>
      <c r="UBY838" s="231"/>
      <c r="UBZ838" s="231"/>
      <c r="UCA838" s="231"/>
      <c r="UCB838" s="231"/>
      <c r="UCC838" s="231"/>
      <c r="UCD838" s="231"/>
      <c r="UCE838" s="231"/>
      <c r="UCF838" s="231"/>
      <c r="UCG838" s="231"/>
      <c r="UCH838" s="231"/>
      <c r="UCI838" s="231"/>
      <c r="UCJ838" s="231"/>
      <c r="UCK838" s="231"/>
      <c r="UCL838" s="231"/>
      <c r="UCM838" s="231"/>
      <c r="UCN838" s="231"/>
      <c r="UCO838" s="231"/>
      <c r="UCP838" s="231"/>
      <c r="UCQ838" s="231"/>
      <c r="UCR838" s="231"/>
      <c r="UCS838" s="231"/>
      <c r="UCT838" s="231"/>
      <c r="UCU838" s="231"/>
      <c r="UCV838" s="231"/>
      <c r="UCW838" s="231"/>
      <c r="UCX838" s="231"/>
      <c r="UCY838" s="231"/>
      <c r="UCZ838" s="231"/>
      <c r="UDA838" s="231"/>
      <c r="UDB838" s="231"/>
      <c r="UDC838" s="231"/>
      <c r="UDD838" s="231"/>
      <c r="UDE838" s="231"/>
      <c r="UDF838" s="231"/>
      <c r="UDG838" s="231"/>
      <c r="UDH838" s="231"/>
      <c r="UDI838" s="231"/>
      <c r="UDJ838" s="231"/>
      <c r="UDK838" s="231"/>
      <c r="UDL838" s="231"/>
      <c r="UDM838" s="231"/>
      <c r="UDN838" s="231"/>
      <c r="UDO838" s="231"/>
      <c r="UDP838" s="231"/>
      <c r="UDQ838" s="231"/>
      <c r="UDR838" s="231"/>
      <c r="UDS838" s="231"/>
      <c r="UDT838" s="231"/>
      <c r="UDU838" s="231"/>
      <c r="UDV838" s="231"/>
      <c r="UDW838" s="231"/>
      <c r="UDX838" s="231"/>
      <c r="UDY838" s="231"/>
      <c r="UDZ838" s="231"/>
      <c r="UEA838" s="231"/>
      <c r="UEB838" s="231"/>
      <c r="UEC838" s="231"/>
      <c r="UED838" s="231"/>
      <c r="UEE838" s="231"/>
      <c r="UEF838" s="231"/>
      <c r="UEG838" s="231"/>
      <c r="UEH838" s="231"/>
      <c r="UEI838" s="231"/>
      <c r="UEJ838" s="231"/>
      <c r="UEK838" s="231"/>
      <c r="UEL838" s="231"/>
      <c r="UEM838" s="231"/>
      <c r="UEN838" s="231"/>
      <c r="UEO838" s="231"/>
      <c r="UEP838" s="231"/>
      <c r="UEQ838" s="231"/>
      <c r="UER838" s="231"/>
      <c r="UES838" s="231"/>
      <c r="UET838" s="231"/>
      <c r="UEU838" s="231"/>
      <c r="UEV838" s="231"/>
      <c r="UEW838" s="231"/>
      <c r="UEX838" s="231"/>
      <c r="UEY838" s="231"/>
      <c r="UEZ838" s="231"/>
      <c r="UFA838" s="231"/>
      <c r="UFB838" s="231"/>
      <c r="UFC838" s="231"/>
      <c r="UFD838" s="231"/>
      <c r="UFE838" s="231"/>
      <c r="UFF838" s="231"/>
      <c r="UFG838" s="231"/>
      <c r="UFH838" s="231"/>
      <c r="UFI838" s="231"/>
      <c r="UFJ838" s="231"/>
      <c r="UFK838" s="231"/>
      <c r="UFL838" s="231"/>
      <c r="UFM838" s="231"/>
      <c r="UFN838" s="231"/>
      <c r="UFO838" s="231"/>
      <c r="UFP838" s="231"/>
      <c r="UFQ838" s="231"/>
      <c r="UFR838" s="231"/>
      <c r="UFS838" s="231"/>
      <c r="UFT838" s="231"/>
      <c r="UFU838" s="231"/>
      <c r="UFV838" s="231"/>
      <c r="UFW838" s="231"/>
      <c r="UFX838" s="231"/>
      <c r="UFY838" s="231"/>
      <c r="UFZ838" s="231"/>
      <c r="UGA838" s="231"/>
      <c r="UGB838" s="231"/>
      <c r="UGC838" s="231"/>
      <c r="UGD838" s="231"/>
      <c r="UGE838" s="231"/>
      <c r="UGF838" s="231"/>
      <c r="UGG838" s="231"/>
      <c r="UGH838" s="231"/>
      <c r="UGI838" s="231"/>
      <c r="UGJ838" s="231"/>
      <c r="UGK838" s="231"/>
      <c r="UGL838" s="231"/>
      <c r="UGM838" s="231"/>
      <c r="UGN838" s="231"/>
      <c r="UGO838" s="231"/>
      <c r="UGP838" s="231"/>
      <c r="UGQ838" s="231"/>
      <c r="UGR838" s="231"/>
      <c r="UGS838" s="231"/>
      <c r="UGT838" s="231"/>
      <c r="UGU838" s="231"/>
      <c r="UGV838" s="231"/>
      <c r="UGW838" s="231"/>
      <c r="UGX838" s="231"/>
      <c r="UGY838" s="231"/>
      <c r="UGZ838" s="231"/>
      <c r="UHA838" s="231"/>
      <c r="UHB838" s="231"/>
      <c r="UHC838" s="231"/>
      <c r="UHD838" s="231"/>
      <c r="UHE838" s="231"/>
      <c r="UHF838" s="231"/>
      <c r="UHG838" s="231"/>
      <c r="UHH838" s="231"/>
      <c r="UHI838" s="231"/>
      <c r="UHJ838" s="231"/>
      <c r="UHK838" s="231"/>
      <c r="UHL838" s="231"/>
      <c r="UHM838" s="231"/>
      <c r="UHN838" s="231"/>
      <c r="UHO838" s="231"/>
      <c r="UHP838" s="231"/>
      <c r="UHQ838" s="231"/>
      <c r="UHR838" s="231"/>
      <c r="UHS838" s="231"/>
      <c r="UHT838" s="231"/>
      <c r="UHU838" s="231"/>
      <c r="UHV838" s="231"/>
      <c r="UHW838" s="231"/>
      <c r="UHX838" s="231"/>
      <c r="UHY838" s="231"/>
      <c r="UHZ838" s="231"/>
      <c r="UIA838" s="231"/>
      <c r="UIB838" s="231"/>
      <c r="UIC838" s="231"/>
      <c r="UID838" s="231"/>
      <c r="UIE838" s="231"/>
      <c r="UIF838" s="231"/>
      <c r="UIG838" s="231"/>
      <c r="UIH838" s="231"/>
      <c r="UII838" s="231"/>
      <c r="UIJ838" s="231"/>
      <c r="UIK838" s="231"/>
      <c r="UIL838" s="231"/>
      <c r="UIM838" s="231"/>
      <c r="UIN838" s="231"/>
      <c r="UIO838" s="231"/>
      <c r="UIP838" s="231"/>
      <c r="UIQ838" s="231"/>
      <c r="UIR838" s="231"/>
      <c r="UIS838" s="231"/>
      <c r="UIT838" s="231"/>
      <c r="UIU838" s="231"/>
      <c r="UIV838" s="231"/>
      <c r="UIW838" s="231"/>
      <c r="UIX838" s="231"/>
      <c r="UIY838" s="231"/>
      <c r="UIZ838" s="231"/>
      <c r="UJA838" s="231"/>
      <c r="UJB838" s="231"/>
      <c r="UJC838" s="231"/>
      <c r="UJD838" s="231"/>
      <c r="UJE838" s="231"/>
      <c r="UJF838" s="231"/>
      <c r="UJG838" s="231"/>
      <c r="UJH838" s="231"/>
      <c r="UJI838" s="231"/>
      <c r="UJJ838" s="231"/>
      <c r="UJK838" s="231"/>
      <c r="UJL838" s="231"/>
      <c r="UJM838" s="231"/>
      <c r="UJN838" s="231"/>
      <c r="UJO838" s="231"/>
      <c r="UJP838" s="231"/>
      <c r="UJQ838" s="231"/>
      <c r="UJR838" s="231"/>
      <c r="UJS838" s="231"/>
      <c r="UJT838" s="231"/>
      <c r="UJU838" s="231"/>
      <c r="UJV838" s="231"/>
      <c r="UJW838" s="231"/>
      <c r="UJX838" s="231"/>
      <c r="UJY838" s="231"/>
      <c r="UJZ838" s="231"/>
      <c r="UKA838" s="231"/>
      <c r="UKB838" s="231"/>
      <c r="UKC838" s="231"/>
      <c r="UKD838" s="231"/>
      <c r="UKE838" s="231"/>
      <c r="UKF838" s="231"/>
      <c r="UKG838" s="231"/>
      <c r="UKH838" s="231"/>
      <c r="UKI838" s="231"/>
      <c r="UKJ838" s="231"/>
      <c r="UKK838" s="231"/>
      <c r="UKL838" s="231"/>
      <c r="UKM838" s="231"/>
      <c r="UKN838" s="231"/>
      <c r="UKO838" s="231"/>
      <c r="UKP838" s="231"/>
      <c r="UKQ838" s="231"/>
      <c r="UKR838" s="231"/>
      <c r="UKS838" s="231"/>
      <c r="UKT838" s="231"/>
      <c r="UKU838" s="231"/>
      <c r="UKV838" s="231"/>
      <c r="UKW838" s="231"/>
      <c r="UKX838" s="231"/>
      <c r="UKY838" s="231"/>
      <c r="UKZ838" s="231"/>
      <c r="ULA838" s="231"/>
      <c r="ULB838" s="231"/>
      <c r="ULC838" s="231"/>
      <c r="ULD838" s="231"/>
      <c r="ULE838" s="231"/>
      <c r="ULF838" s="231"/>
      <c r="ULG838" s="231"/>
      <c r="ULH838" s="231"/>
      <c r="ULI838" s="231"/>
      <c r="ULJ838" s="231"/>
      <c r="ULK838" s="231"/>
      <c r="ULL838" s="231"/>
      <c r="ULM838" s="231"/>
      <c r="ULN838" s="231"/>
      <c r="ULO838" s="231"/>
      <c r="ULP838" s="231"/>
      <c r="ULQ838" s="231"/>
      <c r="ULR838" s="231"/>
      <c r="ULS838" s="231"/>
      <c r="ULT838" s="231"/>
      <c r="ULU838" s="231"/>
      <c r="ULV838" s="231"/>
      <c r="ULW838" s="231"/>
      <c r="ULX838" s="231"/>
      <c r="ULY838" s="231"/>
      <c r="ULZ838" s="231"/>
      <c r="UMA838" s="231"/>
      <c r="UMB838" s="231"/>
      <c r="UMC838" s="231"/>
      <c r="UMD838" s="231"/>
      <c r="UME838" s="231"/>
      <c r="UMF838" s="231"/>
      <c r="UMG838" s="231"/>
      <c r="UMH838" s="231"/>
      <c r="UMI838" s="231"/>
      <c r="UMJ838" s="231"/>
      <c r="UMK838" s="231"/>
      <c r="UML838" s="231"/>
      <c r="UMM838" s="231"/>
      <c r="UMN838" s="231"/>
      <c r="UMO838" s="231"/>
      <c r="UMP838" s="231"/>
      <c r="UMQ838" s="231"/>
      <c r="UMR838" s="231"/>
      <c r="UMS838" s="231"/>
      <c r="UMT838" s="231"/>
      <c r="UMU838" s="231"/>
      <c r="UMV838" s="231"/>
      <c r="UMW838" s="231"/>
      <c r="UMX838" s="231"/>
      <c r="UMY838" s="231"/>
      <c r="UMZ838" s="231"/>
      <c r="UNA838" s="231"/>
      <c r="UNB838" s="231"/>
      <c r="UNC838" s="231"/>
      <c r="UND838" s="231"/>
      <c r="UNE838" s="231"/>
      <c r="UNF838" s="231"/>
      <c r="UNG838" s="231"/>
      <c r="UNH838" s="231"/>
      <c r="UNI838" s="231"/>
      <c r="UNJ838" s="231"/>
      <c r="UNK838" s="231"/>
      <c r="UNL838" s="231"/>
      <c r="UNM838" s="231"/>
      <c r="UNN838" s="231"/>
      <c r="UNO838" s="231"/>
      <c r="UNP838" s="231"/>
      <c r="UNQ838" s="231"/>
      <c r="UNR838" s="231"/>
      <c r="UNS838" s="231"/>
      <c r="UNT838" s="231"/>
      <c r="UNU838" s="231"/>
      <c r="UNV838" s="231"/>
      <c r="UNW838" s="231"/>
      <c r="UNX838" s="231"/>
      <c r="UNY838" s="231"/>
      <c r="UNZ838" s="231"/>
      <c r="UOA838" s="231"/>
      <c r="UOB838" s="231"/>
      <c r="UOC838" s="231"/>
      <c r="UOD838" s="231"/>
      <c r="UOE838" s="231"/>
      <c r="UOF838" s="231"/>
      <c r="UOG838" s="231"/>
      <c r="UOH838" s="231"/>
      <c r="UOI838" s="231"/>
      <c r="UOJ838" s="231"/>
      <c r="UOK838" s="231"/>
      <c r="UOL838" s="231"/>
      <c r="UOM838" s="231"/>
      <c r="UON838" s="231"/>
      <c r="UOO838" s="231"/>
      <c r="UOP838" s="231"/>
      <c r="UOQ838" s="231"/>
      <c r="UOR838" s="231"/>
      <c r="UOS838" s="231"/>
      <c r="UOT838" s="231"/>
      <c r="UOU838" s="231"/>
      <c r="UOV838" s="231"/>
      <c r="UOW838" s="231"/>
      <c r="UOX838" s="231"/>
      <c r="UOY838" s="231"/>
      <c r="UOZ838" s="231"/>
      <c r="UPA838" s="231"/>
      <c r="UPB838" s="231"/>
      <c r="UPC838" s="231"/>
      <c r="UPD838" s="231"/>
      <c r="UPE838" s="231"/>
      <c r="UPF838" s="231"/>
      <c r="UPG838" s="231"/>
      <c r="UPH838" s="231"/>
      <c r="UPI838" s="231"/>
      <c r="UPJ838" s="231"/>
      <c r="UPK838" s="231"/>
      <c r="UPL838" s="231"/>
      <c r="UPM838" s="231"/>
      <c r="UPN838" s="231"/>
      <c r="UPO838" s="231"/>
      <c r="UPP838" s="231"/>
      <c r="UPQ838" s="231"/>
      <c r="UPR838" s="231"/>
      <c r="UPS838" s="231"/>
      <c r="UPT838" s="231"/>
      <c r="UPU838" s="231"/>
      <c r="UPV838" s="231"/>
      <c r="UPW838" s="231"/>
      <c r="UPX838" s="231"/>
      <c r="UPY838" s="231"/>
      <c r="UPZ838" s="231"/>
      <c r="UQA838" s="231"/>
      <c r="UQB838" s="231"/>
      <c r="UQC838" s="231"/>
      <c r="UQD838" s="231"/>
      <c r="UQE838" s="231"/>
      <c r="UQF838" s="231"/>
      <c r="UQG838" s="231"/>
      <c r="UQH838" s="231"/>
      <c r="UQI838" s="231"/>
      <c r="UQJ838" s="231"/>
      <c r="UQK838" s="231"/>
      <c r="UQL838" s="231"/>
      <c r="UQM838" s="231"/>
      <c r="UQN838" s="231"/>
      <c r="UQO838" s="231"/>
      <c r="UQP838" s="231"/>
      <c r="UQQ838" s="231"/>
      <c r="UQR838" s="231"/>
      <c r="UQS838" s="231"/>
      <c r="UQT838" s="231"/>
      <c r="UQU838" s="231"/>
      <c r="UQV838" s="231"/>
      <c r="UQW838" s="231"/>
      <c r="UQX838" s="231"/>
      <c r="UQY838" s="231"/>
      <c r="UQZ838" s="231"/>
      <c r="URA838" s="231"/>
      <c r="URB838" s="231"/>
      <c r="URC838" s="231"/>
      <c r="URD838" s="231"/>
      <c r="URE838" s="231"/>
      <c r="URF838" s="231"/>
      <c r="URG838" s="231"/>
      <c r="URH838" s="231"/>
      <c r="URI838" s="231"/>
      <c r="URJ838" s="231"/>
      <c r="URK838" s="231"/>
      <c r="URL838" s="231"/>
      <c r="URM838" s="231"/>
      <c r="URN838" s="231"/>
      <c r="URO838" s="231"/>
      <c r="URP838" s="231"/>
      <c r="URQ838" s="231"/>
      <c r="URR838" s="231"/>
      <c r="URS838" s="231"/>
      <c r="URT838" s="231"/>
      <c r="URU838" s="231"/>
      <c r="URV838" s="231"/>
      <c r="URW838" s="231"/>
      <c r="URX838" s="231"/>
      <c r="URY838" s="231"/>
      <c r="URZ838" s="231"/>
      <c r="USA838" s="231"/>
      <c r="USB838" s="231"/>
      <c r="USC838" s="231"/>
      <c r="USD838" s="231"/>
      <c r="USE838" s="231"/>
      <c r="USF838" s="231"/>
      <c r="USG838" s="231"/>
      <c r="USH838" s="231"/>
      <c r="USI838" s="231"/>
      <c r="USJ838" s="231"/>
      <c r="USK838" s="231"/>
      <c r="USL838" s="231"/>
      <c r="USM838" s="231"/>
      <c r="USN838" s="231"/>
      <c r="USO838" s="231"/>
      <c r="USP838" s="231"/>
      <c r="USQ838" s="231"/>
      <c r="USR838" s="231"/>
      <c r="USS838" s="231"/>
      <c r="UST838" s="231"/>
      <c r="USU838" s="231"/>
      <c r="USV838" s="231"/>
      <c r="USW838" s="231"/>
      <c r="USX838" s="231"/>
      <c r="USY838" s="231"/>
      <c r="USZ838" s="231"/>
      <c r="UTA838" s="231"/>
      <c r="UTB838" s="231"/>
      <c r="UTC838" s="231"/>
      <c r="UTD838" s="231"/>
      <c r="UTE838" s="231"/>
      <c r="UTF838" s="231"/>
      <c r="UTG838" s="231"/>
      <c r="UTH838" s="231"/>
      <c r="UTI838" s="231"/>
      <c r="UTJ838" s="231"/>
      <c r="UTK838" s="231"/>
      <c r="UTL838" s="231"/>
      <c r="UTM838" s="231"/>
      <c r="UTN838" s="231"/>
      <c r="UTO838" s="231"/>
      <c r="UTP838" s="231"/>
      <c r="UTQ838" s="231"/>
      <c r="UTR838" s="231"/>
      <c r="UTS838" s="231"/>
      <c r="UTT838" s="231"/>
      <c r="UTU838" s="231"/>
      <c r="UTV838" s="231"/>
      <c r="UTW838" s="231"/>
      <c r="UTX838" s="231"/>
      <c r="UTY838" s="231"/>
      <c r="UTZ838" s="231"/>
      <c r="UUA838" s="231"/>
      <c r="UUB838" s="231"/>
      <c r="UUC838" s="231"/>
      <c r="UUD838" s="231"/>
      <c r="UUE838" s="231"/>
      <c r="UUF838" s="231"/>
      <c r="UUG838" s="231"/>
      <c r="UUH838" s="231"/>
      <c r="UUI838" s="231"/>
      <c r="UUJ838" s="231"/>
      <c r="UUK838" s="231"/>
      <c r="UUL838" s="231"/>
      <c r="UUM838" s="231"/>
      <c r="UUN838" s="231"/>
      <c r="UUO838" s="231"/>
      <c r="UUP838" s="231"/>
      <c r="UUQ838" s="231"/>
      <c r="UUR838" s="231"/>
      <c r="UUS838" s="231"/>
      <c r="UUT838" s="231"/>
      <c r="UUU838" s="231"/>
      <c r="UUV838" s="231"/>
      <c r="UUW838" s="231"/>
      <c r="UUX838" s="231"/>
      <c r="UUY838" s="231"/>
      <c r="UUZ838" s="231"/>
      <c r="UVA838" s="231"/>
      <c r="UVB838" s="231"/>
      <c r="UVC838" s="231"/>
      <c r="UVD838" s="231"/>
      <c r="UVE838" s="231"/>
      <c r="UVF838" s="231"/>
      <c r="UVG838" s="231"/>
      <c r="UVH838" s="231"/>
      <c r="UVI838" s="231"/>
      <c r="UVJ838" s="231"/>
      <c r="UVK838" s="231"/>
      <c r="UVL838" s="231"/>
      <c r="UVM838" s="231"/>
      <c r="UVN838" s="231"/>
      <c r="UVO838" s="231"/>
      <c r="UVP838" s="231"/>
      <c r="UVQ838" s="231"/>
      <c r="UVR838" s="231"/>
      <c r="UVS838" s="231"/>
      <c r="UVT838" s="231"/>
      <c r="UVU838" s="231"/>
      <c r="UVV838" s="231"/>
      <c r="UVW838" s="231"/>
      <c r="UVX838" s="231"/>
      <c r="UVY838" s="231"/>
      <c r="UVZ838" s="231"/>
      <c r="UWA838" s="231"/>
      <c r="UWB838" s="231"/>
      <c r="UWC838" s="231"/>
      <c r="UWD838" s="231"/>
      <c r="UWE838" s="231"/>
      <c r="UWF838" s="231"/>
      <c r="UWG838" s="231"/>
      <c r="UWH838" s="231"/>
      <c r="UWI838" s="231"/>
      <c r="UWJ838" s="231"/>
      <c r="UWK838" s="231"/>
      <c r="UWL838" s="231"/>
      <c r="UWM838" s="231"/>
      <c r="UWN838" s="231"/>
      <c r="UWO838" s="231"/>
      <c r="UWP838" s="231"/>
      <c r="UWQ838" s="231"/>
      <c r="UWR838" s="231"/>
      <c r="UWS838" s="231"/>
      <c r="UWT838" s="231"/>
      <c r="UWU838" s="231"/>
      <c r="UWV838" s="231"/>
      <c r="UWW838" s="231"/>
      <c r="UWX838" s="231"/>
      <c r="UWY838" s="231"/>
      <c r="UWZ838" s="231"/>
      <c r="UXA838" s="231"/>
      <c r="UXB838" s="231"/>
      <c r="UXC838" s="231"/>
      <c r="UXD838" s="231"/>
      <c r="UXE838" s="231"/>
      <c r="UXF838" s="231"/>
      <c r="UXG838" s="231"/>
      <c r="UXH838" s="231"/>
      <c r="UXI838" s="231"/>
      <c r="UXJ838" s="231"/>
      <c r="UXK838" s="231"/>
      <c r="UXL838" s="231"/>
      <c r="UXM838" s="231"/>
      <c r="UXN838" s="231"/>
      <c r="UXO838" s="231"/>
      <c r="UXP838" s="231"/>
      <c r="UXQ838" s="231"/>
      <c r="UXR838" s="231"/>
      <c r="UXS838" s="231"/>
      <c r="UXT838" s="231"/>
      <c r="UXU838" s="231"/>
      <c r="UXV838" s="231"/>
      <c r="UXW838" s="231"/>
      <c r="UXX838" s="231"/>
      <c r="UXY838" s="231"/>
      <c r="UXZ838" s="231"/>
      <c r="UYA838" s="231"/>
      <c r="UYB838" s="231"/>
      <c r="UYC838" s="231"/>
      <c r="UYD838" s="231"/>
      <c r="UYE838" s="231"/>
      <c r="UYF838" s="231"/>
      <c r="UYG838" s="231"/>
      <c r="UYH838" s="231"/>
      <c r="UYI838" s="231"/>
      <c r="UYJ838" s="231"/>
      <c r="UYK838" s="231"/>
      <c r="UYL838" s="231"/>
      <c r="UYM838" s="231"/>
      <c r="UYN838" s="231"/>
      <c r="UYO838" s="231"/>
      <c r="UYP838" s="231"/>
      <c r="UYQ838" s="231"/>
      <c r="UYR838" s="231"/>
      <c r="UYS838" s="231"/>
      <c r="UYT838" s="231"/>
      <c r="UYU838" s="231"/>
      <c r="UYV838" s="231"/>
      <c r="UYW838" s="231"/>
      <c r="UYX838" s="231"/>
      <c r="UYY838" s="231"/>
      <c r="UYZ838" s="231"/>
      <c r="UZA838" s="231"/>
      <c r="UZB838" s="231"/>
      <c r="UZC838" s="231"/>
      <c r="UZD838" s="231"/>
      <c r="UZE838" s="231"/>
      <c r="UZF838" s="231"/>
      <c r="UZG838" s="231"/>
      <c r="UZH838" s="231"/>
      <c r="UZI838" s="231"/>
      <c r="UZJ838" s="231"/>
      <c r="UZK838" s="231"/>
      <c r="UZL838" s="231"/>
      <c r="UZM838" s="231"/>
      <c r="UZN838" s="231"/>
      <c r="UZO838" s="231"/>
      <c r="UZP838" s="231"/>
      <c r="UZQ838" s="231"/>
      <c r="UZR838" s="231"/>
      <c r="UZS838" s="231"/>
      <c r="UZT838" s="231"/>
      <c r="UZU838" s="231"/>
      <c r="UZV838" s="231"/>
      <c r="UZW838" s="231"/>
      <c r="UZX838" s="231"/>
      <c r="UZY838" s="231"/>
      <c r="UZZ838" s="231"/>
      <c r="VAA838" s="231"/>
      <c r="VAB838" s="231"/>
      <c r="VAC838" s="231"/>
      <c r="VAD838" s="231"/>
      <c r="VAE838" s="231"/>
      <c r="VAF838" s="231"/>
      <c r="VAG838" s="231"/>
      <c r="VAH838" s="231"/>
      <c r="VAI838" s="231"/>
      <c r="VAJ838" s="231"/>
      <c r="VAK838" s="231"/>
      <c r="VAL838" s="231"/>
      <c r="VAM838" s="231"/>
      <c r="VAN838" s="231"/>
      <c r="VAO838" s="231"/>
      <c r="VAP838" s="231"/>
      <c r="VAQ838" s="231"/>
      <c r="VAR838" s="231"/>
      <c r="VAS838" s="231"/>
      <c r="VAT838" s="231"/>
      <c r="VAU838" s="231"/>
      <c r="VAV838" s="231"/>
      <c r="VAW838" s="231"/>
      <c r="VAX838" s="231"/>
      <c r="VAY838" s="231"/>
      <c r="VAZ838" s="231"/>
      <c r="VBA838" s="231"/>
      <c r="VBB838" s="231"/>
      <c r="VBC838" s="231"/>
      <c r="VBD838" s="231"/>
      <c r="VBE838" s="231"/>
      <c r="VBF838" s="231"/>
      <c r="VBG838" s="231"/>
      <c r="VBH838" s="231"/>
      <c r="VBI838" s="231"/>
      <c r="VBJ838" s="231"/>
      <c r="VBK838" s="231"/>
      <c r="VBL838" s="231"/>
      <c r="VBM838" s="231"/>
      <c r="VBN838" s="231"/>
      <c r="VBO838" s="231"/>
      <c r="VBP838" s="231"/>
      <c r="VBQ838" s="231"/>
      <c r="VBR838" s="231"/>
      <c r="VBS838" s="231"/>
      <c r="VBT838" s="231"/>
      <c r="VBU838" s="231"/>
      <c r="VBV838" s="231"/>
      <c r="VBW838" s="231"/>
      <c r="VBX838" s="231"/>
      <c r="VBY838" s="231"/>
      <c r="VBZ838" s="231"/>
      <c r="VCA838" s="231"/>
      <c r="VCB838" s="231"/>
      <c r="VCC838" s="231"/>
      <c r="VCD838" s="231"/>
      <c r="VCE838" s="231"/>
      <c r="VCF838" s="231"/>
      <c r="VCG838" s="231"/>
      <c r="VCH838" s="231"/>
      <c r="VCI838" s="231"/>
      <c r="VCJ838" s="231"/>
      <c r="VCK838" s="231"/>
      <c r="VCL838" s="231"/>
      <c r="VCM838" s="231"/>
      <c r="VCN838" s="231"/>
      <c r="VCO838" s="231"/>
      <c r="VCP838" s="231"/>
      <c r="VCQ838" s="231"/>
      <c r="VCR838" s="231"/>
      <c r="VCS838" s="231"/>
      <c r="VCT838" s="231"/>
      <c r="VCU838" s="231"/>
      <c r="VCV838" s="231"/>
      <c r="VCW838" s="231"/>
      <c r="VCX838" s="231"/>
      <c r="VCY838" s="231"/>
      <c r="VCZ838" s="231"/>
      <c r="VDA838" s="231"/>
      <c r="VDB838" s="231"/>
      <c r="VDC838" s="231"/>
      <c r="VDD838" s="231"/>
      <c r="VDE838" s="231"/>
      <c r="VDF838" s="231"/>
      <c r="VDG838" s="231"/>
      <c r="VDH838" s="231"/>
      <c r="VDI838" s="231"/>
      <c r="VDJ838" s="231"/>
      <c r="VDK838" s="231"/>
      <c r="VDL838" s="231"/>
      <c r="VDM838" s="231"/>
      <c r="VDN838" s="231"/>
      <c r="VDO838" s="231"/>
      <c r="VDP838" s="231"/>
      <c r="VDQ838" s="231"/>
      <c r="VDR838" s="231"/>
      <c r="VDS838" s="231"/>
      <c r="VDT838" s="231"/>
      <c r="VDU838" s="231"/>
      <c r="VDV838" s="231"/>
      <c r="VDW838" s="231"/>
      <c r="VDX838" s="231"/>
      <c r="VDY838" s="231"/>
      <c r="VDZ838" s="231"/>
      <c r="VEA838" s="231"/>
      <c r="VEB838" s="231"/>
      <c r="VEC838" s="231"/>
      <c r="VED838" s="231"/>
      <c r="VEE838" s="231"/>
      <c r="VEF838" s="231"/>
      <c r="VEG838" s="231"/>
      <c r="VEH838" s="231"/>
      <c r="VEI838" s="231"/>
      <c r="VEJ838" s="231"/>
      <c r="VEK838" s="231"/>
      <c r="VEL838" s="231"/>
      <c r="VEM838" s="231"/>
      <c r="VEN838" s="231"/>
      <c r="VEO838" s="231"/>
      <c r="VEP838" s="231"/>
      <c r="VEQ838" s="231"/>
      <c r="VER838" s="231"/>
      <c r="VES838" s="231"/>
      <c r="VET838" s="231"/>
      <c r="VEU838" s="231"/>
      <c r="VEV838" s="231"/>
      <c r="VEW838" s="231"/>
      <c r="VEX838" s="231"/>
      <c r="VEY838" s="231"/>
      <c r="VEZ838" s="231"/>
      <c r="VFA838" s="231"/>
      <c r="VFB838" s="231"/>
      <c r="VFC838" s="231"/>
      <c r="VFD838" s="231"/>
      <c r="VFE838" s="231"/>
      <c r="VFF838" s="231"/>
      <c r="VFG838" s="231"/>
      <c r="VFH838" s="231"/>
      <c r="VFI838" s="231"/>
      <c r="VFJ838" s="231"/>
      <c r="VFK838" s="231"/>
      <c r="VFL838" s="231"/>
      <c r="VFM838" s="231"/>
      <c r="VFN838" s="231"/>
      <c r="VFO838" s="231"/>
      <c r="VFP838" s="231"/>
      <c r="VFQ838" s="231"/>
      <c r="VFR838" s="231"/>
      <c r="VFS838" s="231"/>
      <c r="VFT838" s="231"/>
      <c r="VFU838" s="231"/>
      <c r="VFV838" s="231"/>
      <c r="VFW838" s="231"/>
      <c r="VFX838" s="231"/>
      <c r="VFY838" s="231"/>
      <c r="VFZ838" s="231"/>
      <c r="VGA838" s="231"/>
      <c r="VGB838" s="231"/>
      <c r="VGC838" s="231"/>
      <c r="VGD838" s="231"/>
      <c r="VGE838" s="231"/>
      <c r="VGF838" s="231"/>
      <c r="VGG838" s="231"/>
      <c r="VGH838" s="231"/>
      <c r="VGI838" s="231"/>
      <c r="VGJ838" s="231"/>
      <c r="VGK838" s="231"/>
      <c r="VGL838" s="231"/>
      <c r="VGM838" s="231"/>
      <c r="VGN838" s="231"/>
      <c r="VGO838" s="231"/>
      <c r="VGP838" s="231"/>
      <c r="VGQ838" s="231"/>
      <c r="VGR838" s="231"/>
      <c r="VGS838" s="231"/>
      <c r="VGT838" s="231"/>
      <c r="VGU838" s="231"/>
      <c r="VGV838" s="231"/>
      <c r="VGW838" s="231"/>
      <c r="VGX838" s="231"/>
      <c r="VGY838" s="231"/>
      <c r="VGZ838" s="231"/>
      <c r="VHA838" s="231"/>
      <c r="VHB838" s="231"/>
      <c r="VHC838" s="231"/>
      <c r="VHD838" s="231"/>
      <c r="VHE838" s="231"/>
      <c r="VHF838" s="231"/>
      <c r="VHG838" s="231"/>
      <c r="VHH838" s="231"/>
      <c r="VHI838" s="231"/>
      <c r="VHJ838" s="231"/>
      <c r="VHK838" s="231"/>
      <c r="VHL838" s="231"/>
      <c r="VHM838" s="231"/>
      <c r="VHN838" s="231"/>
      <c r="VHO838" s="231"/>
      <c r="VHP838" s="231"/>
      <c r="VHQ838" s="231"/>
      <c r="VHR838" s="231"/>
      <c r="VHS838" s="231"/>
      <c r="VHT838" s="231"/>
      <c r="VHU838" s="231"/>
      <c r="VHV838" s="231"/>
      <c r="VHW838" s="231"/>
      <c r="VHX838" s="231"/>
      <c r="VHY838" s="231"/>
      <c r="VHZ838" s="231"/>
      <c r="VIA838" s="231"/>
      <c r="VIB838" s="231"/>
      <c r="VIC838" s="231"/>
      <c r="VID838" s="231"/>
      <c r="VIE838" s="231"/>
      <c r="VIF838" s="231"/>
      <c r="VIG838" s="231"/>
      <c r="VIH838" s="231"/>
      <c r="VII838" s="231"/>
      <c r="VIJ838" s="231"/>
      <c r="VIK838" s="231"/>
      <c r="VIL838" s="231"/>
      <c r="VIM838" s="231"/>
      <c r="VIN838" s="231"/>
      <c r="VIO838" s="231"/>
      <c r="VIP838" s="231"/>
      <c r="VIQ838" s="231"/>
      <c r="VIR838" s="231"/>
      <c r="VIS838" s="231"/>
      <c r="VIT838" s="231"/>
      <c r="VIU838" s="231"/>
      <c r="VIV838" s="231"/>
      <c r="VIW838" s="231"/>
      <c r="VIX838" s="231"/>
      <c r="VIY838" s="231"/>
      <c r="VIZ838" s="231"/>
      <c r="VJA838" s="231"/>
      <c r="VJB838" s="231"/>
      <c r="VJC838" s="231"/>
      <c r="VJD838" s="231"/>
      <c r="VJE838" s="231"/>
      <c r="VJF838" s="231"/>
      <c r="VJG838" s="231"/>
      <c r="VJH838" s="231"/>
      <c r="VJI838" s="231"/>
      <c r="VJJ838" s="231"/>
      <c r="VJK838" s="231"/>
      <c r="VJL838" s="231"/>
      <c r="VJM838" s="231"/>
      <c r="VJN838" s="231"/>
      <c r="VJO838" s="231"/>
      <c r="VJP838" s="231"/>
      <c r="VJQ838" s="231"/>
      <c r="VJR838" s="231"/>
      <c r="VJS838" s="231"/>
      <c r="VJT838" s="231"/>
      <c r="VJU838" s="231"/>
      <c r="VJV838" s="231"/>
      <c r="VJW838" s="231"/>
      <c r="VJX838" s="231"/>
      <c r="VJY838" s="231"/>
      <c r="VJZ838" s="231"/>
      <c r="VKA838" s="231"/>
      <c r="VKB838" s="231"/>
      <c r="VKC838" s="231"/>
      <c r="VKD838" s="231"/>
      <c r="VKE838" s="231"/>
      <c r="VKF838" s="231"/>
      <c r="VKG838" s="231"/>
      <c r="VKH838" s="231"/>
      <c r="VKI838" s="231"/>
      <c r="VKJ838" s="231"/>
      <c r="VKK838" s="231"/>
      <c r="VKL838" s="231"/>
      <c r="VKM838" s="231"/>
      <c r="VKN838" s="231"/>
      <c r="VKO838" s="231"/>
      <c r="VKP838" s="231"/>
      <c r="VKQ838" s="231"/>
      <c r="VKR838" s="231"/>
      <c r="VKS838" s="231"/>
      <c r="VKT838" s="231"/>
      <c r="VKU838" s="231"/>
      <c r="VKV838" s="231"/>
      <c r="VKW838" s="231"/>
      <c r="VKX838" s="231"/>
      <c r="VKY838" s="231"/>
      <c r="VKZ838" s="231"/>
      <c r="VLA838" s="231"/>
      <c r="VLB838" s="231"/>
      <c r="VLC838" s="231"/>
      <c r="VLD838" s="231"/>
      <c r="VLE838" s="231"/>
      <c r="VLF838" s="231"/>
      <c r="VLG838" s="231"/>
      <c r="VLH838" s="231"/>
      <c r="VLI838" s="231"/>
      <c r="VLJ838" s="231"/>
      <c r="VLK838" s="231"/>
      <c r="VLL838" s="231"/>
      <c r="VLM838" s="231"/>
      <c r="VLN838" s="231"/>
      <c r="VLO838" s="231"/>
      <c r="VLP838" s="231"/>
      <c r="VLQ838" s="231"/>
      <c r="VLR838" s="231"/>
      <c r="VLS838" s="231"/>
      <c r="VLT838" s="231"/>
      <c r="VLU838" s="231"/>
      <c r="VLV838" s="231"/>
      <c r="VLW838" s="231"/>
      <c r="VLX838" s="231"/>
      <c r="VLY838" s="231"/>
      <c r="VLZ838" s="231"/>
      <c r="VMA838" s="231"/>
      <c r="VMB838" s="231"/>
      <c r="VMC838" s="231"/>
      <c r="VMD838" s="231"/>
      <c r="VME838" s="231"/>
      <c r="VMF838" s="231"/>
      <c r="VMG838" s="231"/>
      <c r="VMH838" s="231"/>
      <c r="VMI838" s="231"/>
      <c r="VMJ838" s="231"/>
      <c r="VMK838" s="231"/>
      <c r="VML838" s="231"/>
      <c r="VMM838" s="231"/>
      <c r="VMN838" s="231"/>
      <c r="VMO838" s="231"/>
      <c r="VMP838" s="231"/>
      <c r="VMQ838" s="231"/>
      <c r="VMR838" s="231"/>
      <c r="VMS838" s="231"/>
      <c r="VMT838" s="231"/>
      <c r="VMU838" s="231"/>
      <c r="VMV838" s="231"/>
      <c r="VMW838" s="231"/>
      <c r="VMX838" s="231"/>
      <c r="VMY838" s="231"/>
      <c r="VMZ838" s="231"/>
      <c r="VNA838" s="231"/>
      <c r="VNB838" s="231"/>
      <c r="VNC838" s="231"/>
      <c r="VND838" s="231"/>
      <c r="VNE838" s="231"/>
      <c r="VNF838" s="231"/>
      <c r="VNG838" s="231"/>
      <c r="VNH838" s="231"/>
      <c r="VNI838" s="231"/>
      <c r="VNJ838" s="231"/>
      <c r="VNK838" s="231"/>
      <c r="VNL838" s="231"/>
      <c r="VNM838" s="231"/>
      <c r="VNN838" s="231"/>
      <c r="VNO838" s="231"/>
      <c r="VNP838" s="231"/>
      <c r="VNQ838" s="231"/>
      <c r="VNR838" s="231"/>
      <c r="VNS838" s="231"/>
      <c r="VNT838" s="231"/>
      <c r="VNU838" s="231"/>
      <c r="VNV838" s="231"/>
      <c r="VNW838" s="231"/>
      <c r="VNX838" s="231"/>
      <c r="VNY838" s="231"/>
      <c r="VNZ838" s="231"/>
      <c r="VOA838" s="231"/>
      <c r="VOB838" s="231"/>
      <c r="VOC838" s="231"/>
      <c r="VOD838" s="231"/>
      <c r="VOE838" s="231"/>
      <c r="VOF838" s="231"/>
      <c r="VOG838" s="231"/>
      <c r="VOH838" s="231"/>
      <c r="VOI838" s="231"/>
      <c r="VOJ838" s="231"/>
      <c r="VOK838" s="231"/>
      <c r="VOL838" s="231"/>
      <c r="VOM838" s="231"/>
      <c r="VON838" s="231"/>
      <c r="VOO838" s="231"/>
      <c r="VOP838" s="231"/>
      <c r="VOQ838" s="231"/>
      <c r="VOR838" s="231"/>
      <c r="VOS838" s="231"/>
      <c r="VOT838" s="231"/>
      <c r="VOU838" s="231"/>
      <c r="VOV838" s="231"/>
      <c r="VOW838" s="231"/>
      <c r="VOX838" s="231"/>
      <c r="VOY838" s="231"/>
      <c r="VOZ838" s="231"/>
      <c r="VPA838" s="231"/>
      <c r="VPB838" s="231"/>
      <c r="VPC838" s="231"/>
      <c r="VPD838" s="231"/>
      <c r="VPE838" s="231"/>
      <c r="VPF838" s="231"/>
      <c r="VPG838" s="231"/>
      <c r="VPH838" s="231"/>
      <c r="VPI838" s="231"/>
      <c r="VPJ838" s="231"/>
      <c r="VPK838" s="231"/>
      <c r="VPL838" s="231"/>
      <c r="VPM838" s="231"/>
      <c r="VPN838" s="231"/>
      <c r="VPO838" s="231"/>
      <c r="VPP838" s="231"/>
      <c r="VPQ838" s="231"/>
      <c r="VPR838" s="231"/>
      <c r="VPS838" s="231"/>
      <c r="VPT838" s="231"/>
      <c r="VPU838" s="231"/>
      <c r="VPV838" s="231"/>
      <c r="VPW838" s="231"/>
      <c r="VPX838" s="231"/>
      <c r="VPY838" s="231"/>
      <c r="VPZ838" s="231"/>
      <c r="VQA838" s="231"/>
      <c r="VQB838" s="231"/>
      <c r="VQC838" s="231"/>
      <c r="VQD838" s="231"/>
      <c r="VQE838" s="231"/>
      <c r="VQF838" s="231"/>
      <c r="VQG838" s="231"/>
      <c r="VQH838" s="231"/>
      <c r="VQI838" s="231"/>
      <c r="VQJ838" s="231"/>
      <c r="VQK838" s="231"/>
      <c r="VQL838" s="231"/>
      <c r="VQM838" s="231"/>
      <c r="VQN838" s="231"/>
      <c r="VQO838" s="231"/>
      <c r="VQP838" s="231"/>
      <c r="VQQ838" s="231"/>
      <c r="VQR838" s="231"/>
      <c r="VQS838" s="231"/>
      <c r="VQT838" s="231"/>
      <c r="VQU838" s="231"/>
      <c r="VQV838" s="231"/>
      <c r="VQW838" s="231"/>
      <c r="VQX838" s="231"/>
      <c r="VQY838" s="231"/>
      <c r="VQZ838" s="231"/>
      <c r="VRA838" s="231"/>
      <c r="VRB838" s="231"/>
      <c r="VRC838" s="231"/>
      <c r="VRD838" s="231"/>
      <c r="VRE838" s="231"/>
      <c r="VRF838" s="231"/>
      <c r="VRG838" s="231"/>
      <c r="VRH838" s="231"/>
      <c r="VRI838" s="231"/>
      <c r="VRJ838" s="231"/>
      <c r="VRK838" s="231"/>
      <c r="VRL838" s="231"/>
      <c r="VRM838" s="231"/>
      <c r="VRN838" s="231"/>
      <c r="VRO838" s="231"/>
      <c r="VRP838" s="231"/>
      <c r="VRQ838" s="231"/>
      <c r="VRR838" s="231"/>
      <c r="VRS838" s="231"/>
      <c r="VRT838" s="231"/>
      <c r="VRU838" s="231"/>
      <c r="VRV838" s="231"/>
      <c r="VRW838" s="231"/>
      <c r="VRX838" s="231"/>
      <c r="VRY838" s="231"/>
      <c r="VRZ838" s="231"/>
      <c r="VSA838" s="231"/>
      <c r="VSB838" s="231"/>
      <c r="VSC838" s="231"/>
      <c r="VSD838" s="231"/>
      <c r="VSE838" s="231"/>
      <c r="VSF838" s="231"/>
      <c r="VSG838" s="231"/>
      <c r="VSH838" s="231"/>
      <c r="VSI838" s="231"/>
      <c r="VSJ838" s="231"/>
      <c r="VSK838" s="231"/>
      <c r="VSL838" s="231"/>
      <c r="VSM838" s="231"/>
      <c r="VSN838" s="231"/>
      <c r="VSO838" s="231"/>
      <c r="VSP838" s="231"/>
      <c r="VSQ838" s="231"/>
      <c r="VSR838" s="231"/>
      <c r="VSS838" s="231"/>
      <c r="VST838" s="231"/>
      <c r="VSU838" s="231"/>
      <c r="VSV838" s="231"/>
      <c r="VSW838" s="231"/>
      <c r="VSX838" s="231"/>
      <c r="VSY838" s="231"/>
      <c r="VSZ838" s="231"/>
      <c r="VTA838" s="231"/>
      <c r="VTB838" s="231"/>
      <c r="VTC838" s="231"/>
      <c r="VTD838" s="231"/>
      <c r="VTE838" s="231"/>
      <c r="VTF838" s="231"/>
      <c r="VTG838" s="231"/>
      <c r="VTH838" s="231"/>
      <c r="VTI838" s="231"/>
      <c r="VTJ838" s="231"/>
      <c r="VTK838" s="231"/>
      <c r="VTL838" s="231"/>
      <c r="VTM838" s="231"/>
      <c r="VTN838" s="231"/>
      <c r="VTO838" s="231"/>
      <c r="VTP838" s="231"/>
      <c r="VTQ838" s="231"/>
      <c r="VTR838" s="231"/>
      <c r="VTS838" s="231"/>
      <c r="VTT838" s="231"/>
      <c r="VTU838" s="231"/>
      <c r="VTV838" s="231"/>
      <c r="VTW838" s="231"/>
      <c r="VTX838" s="231"/>
      <c r="VTY838" s="231"/>
      <c r="VTZ838" s="231"/>
      <c r="VUA838" s="231"/>
      <c r="VUB838" s="231"/>
      <c r="VUC838" s="231"/>
      <c r="VUD838" s="231"/>
      <c r="VUE838" s="231"/>
      <c r="VUF838" s="231"/>
      <c r="VUG838" s="231"/>
      <c r="VUH838" s="231"/>
      <c r="VUI838" s="231"/>
      <c r="VUJ838" s="231"/>
      <c r="VUK838" s="231"/>
      <c r="VUL838" s="231"/>
      <c r="VUM838" s="231"/>
      <c r="VUN838" s="231"/>
      <c r="VUO838" s="231"/>
      <c r="VUP838" s="231"/>
      <c r="VUQ838" s="231"/>
      <c r="VUR838" s="231"/>
      <c r="VUS838" s="231"/>
      <c r="VUT838" s="231"/>
      <c r="VUU838" s="231"/>
      <c r="VUV838" s="231"/>
      <c r="VUW838" s="231"/>
      <c r="VUX838" s="231"/>
      <c r="VUY838" s="231"/>
      <c r="VUZ838" s="231"/>
      <c r="VVA838" s="231"/>
      <c r="VVB838" s="231"/>
      <c r="VVC838" s="231"/>
      <c r="VVD838" s="231"/>
      <c r="VVE838" s="231"/>
      <c r="VVF838" s="231"/>
      <c r="VVG838" s="231"/>
      <c r="VVH838" s="231"/>
      <c r="VVI838" s="231"/>
      <c r="VVJ838" s="231"/>
      <c r="VVK838" s="231"/>
      <c r="VVL838" s="231"/>
      <c r="VVM838" s="231"/>
      <c r="VVN838" s="231"/>
      <c r="VVO838" s="231"/>
      <c r="VVP838" s="231"/>
      <c r="VVQ838" s="231"/>
      <c r="VVR838" s="231"/>
      <c r="VVS838" s="231"/>
      <c r="VVT838" s="231"/>
      <c r="VVU838" s="231"/>
      <c r="VVV838" s="231"/>
      <c r="VVW838" s="231"/>
      <c r="VVX838" s="231"/>
      <c r="VVY838" s="231"/>
      <c r="VVZ838" s="231"/>
      <c r="VWA838" s="231"/>
      <c r="VWB838" s="231"/>
      <c r="VWC838" s="231"/>
      <c r="VWD838" s="231"/>
      <c r="VWE838" s="231"/>
      <c r="VWF838" s="231"/>
      <c r="VWG838" s="231"/>
      <c r="VWH838" s="231"/>
      <c r="VWI838" s="231"/>
      <c r="VWJ838" s="231"/>
      <c r="VWK838" s="231"/>
      <c r="VWL838" s="231"/>
      <c r="VWM838" s="231"/>
      <c r="VWN838" s="231"/>
      <c r="VWO838" s="231"/>
      <c r="VWP838" s="231"/>
      <c r="VWQ838" s="231"/>
      <c r="VWR838" s="231"/>
      <c r="VWS838" s="231"/>
      <c r="VWT838" s="231"/>
      <c r="VWU838" s="231"/>
      <c r="VWV838" s="231"/>
      <c r="VWW838" s="231"/>
      <c r="VWX838" s="231"/>
      <c r="VWY838" s="231"/>
      <c r="VWZ838" s="231"/>
      <c r="VXA838" s="231"/>
      <c r="VXB838" s="231"/>
      <c r="VXC838" s="231"/>
      <c r="VXD838" s="231"/>
      <c r="VXE838" s="231"/>
      <c r="VXF838" s="231"/>
      <c r="VXG838" s="231"/>
      <c r="VXH838" s="231"/>
      <c r="VXI838" s="231"/>
      <c r="VXJ838" s="231"/>
      <c r="VXK838" s="231"/>
      <c r="VXL838" s="231"/>
      <c r="VXM838" s="231"/>
      <c r="VXN838" s="231"/>
      <c r="VXO838" s="231"/>
      <c r="VXP838" s="231"/>
      <c r="VXQ838" s="231"/>
      <c r="VXR838" s="231"/>
      <c r="VXS838" s="231"/>
      <c r="VXT838" s="231"/>
      <c r="VXU838" s="231"/>
      <c r="VXV838" s="231"/>
      <c r="VXW838" s="231"/>
      <c r="VXX838" s="231"/>
      <c r="VXY838" s="231"/>
      <c r="VXZ838" s="231"/>
      <c r="VYA838" s="231"/>
      <c r="VYB838" s="231"/>
      <c r="VYC838" s="231"/>
      <c r="VYD838" s="231"/>
      <c r="VYE838" s="231"/>
      <c r="VYF838" s="231"/>
      <c r="VYG838" s="231"/>
      <c r="VYH838" s="231"/>
      <c r="VYI838" s="231"/>
      <c r="VYJ838" s="231"/>
      <c r="VYK838" s="231"/>
      <c r="VYL838" s="231"/>
      <c r="VYM838" s="231"/>
      <c r="VYN838" s="231"/>
      <c r="VYO838" s="231"/>
      <c r="VYP838" s="231"/>
      <c r="VYQ838" s="231"/>
      <c r="VYR838" s="231"/>
      <c r="VYS838" s="231"/>
      <c r="VYT838" s="231"/>
      <c r="VYU838" s="231"/>
      <c r="VYV838" s="231"/>
      <c r="VYW838" s="231"/>
      <c r="VYX838" s="231"/>
      <c r="VYY838" s="231"/>
      <c r="VYZ838" s="231"/>
      <c r="VZA838" s="231"/>
      <c r="VZB838" s="231"/>
      <c r="VZC838" s="231"/>
      <c r="VZD838" s="231"/>
      <c r="VZE838" s="231"/>
      <c r="VZF838" s="231"/>
      <c r="VZG838" s="231"/>
      <c r="VZH838" s="231"/>
      <c r="VZI838" s="231"/>
      <c r="VZJ838" s="231"/>
      <c r="VZK838" s="231"/>
      <c r="VZL838" s="231"/>
      <c r="VZM838" s="231"/>
      <c r="VZN838" s="231"/>
      <c r="VZO838" s="231"/>
      <c r="VZP838" s="231"/>
      <c r="VZQ838" s="231"/>
      <c r="VZR838" s="231"/>
      <c r="VZS838" s="231"/>
      <c r="VZT838" s="231"/>
      <c r="VZU838" s="231"/>
      <c r="VZV838" s="231"/>
      <c r="VZW838" s="231"/>
      <c r="VZX838" s="231"/>
      <c r="VZY838" s="231"/>
      <c r="VZZ838" s="231"/>
      <c r="WAA838" s="231"/>
      <c r="WAB838" s="231"/>
      <c r="WAC838" s="231"/>
      <c r="WAD838" s="231"/>
      <c r="WAE838" s="231"/>
      <c r="WAF838" s="231"/>
      <c r="WAG838" s="231"/>
      <c r="WAH838" s="231"/>
      <c r="WAI838" s="231"/>
      <c r="WAJ838" s="231"/>
      <c r="WAK838" s="231"/>
      <c r="WAL838" s="231"/>
      <c r="WAM838" s="231"/>
      <c r="WAN838" s="231"/>
      <c r="WAO838" s="231"/>
      <c r="WAP838" s="231"/>
      <c r="WAQ838" s="231"/>
      <c r="WAR838" s="231"/>
      <c r="WAS838" s="231"/>
      <c r="WAT838" s="231"/>
      <c r="WAU838" s="231"/>
      <c r="WAV838" s="231"/>
      <c r="WAW838" s="231"/>
      <c r="WAX838" s="231"/>
      <c r="WAY838" s="231"/>
      <c r="WAZ838" s="231"/>
      <c r="WBA838" s="231"/>
      <c r="WBB838" s="231"/>
      <c r="WBC838" s="231"/>
      <c r="WBD838" s="231"/>
      <c r="WBE838" s="231"/>
      <c r="WBF838" s="231"/>
      <c r="WBG838" s="231"/>
      <c r="WBH838" s="231"/>
      <c r="WBI838" s="231"/>
      <c r="WBJ838" s="231"/>
      <c r="WBK838" s="231"/>
      <c r="WBL838" s="231"/>
      <c r="WBM838" s="231"/>
      <c r="WBN838" s="231"/>
      <c r="WBO838" s="231"/>
      <c r="WBP838" s="231"/>
      <c r="WBQ838" s="231"/>
      <c r="WBR838" s="231"/>
      <c r="WBS838" s="231"/>
      <c r="WBT838" s="231"/>
      <c r="WBU838" s="231"/>
      <c r="WBV838" s="231"/>
      <c r="WBW838" s="231"/>
      <c r="WBX838" s="231"/>
      <c r="WBY838" s="231"/>
      <c r="WBZ838" s="231"/>
      <c r="WCA838" s="231"/>
      <c r="WCB838" s="231"/>
      <c r="WCC838" s="231"/>
      <c r="WCD838" s="231"/>
      <c r="WCE838" s="231"/>
      <c r="WCF838" s="231"/>
      <c r="WCG838" s="231"/>
      <c r="WCH838" s="231"/>
      <c r="WCI838" s="231"/>
      <c r="WCJ838" s="231"/>
      <c r="WCK838" s="231"/>
      <c r="WCL838" s="231"/>
      <c r="WCM838" s="231"/>
      <c r="WCN838" s="231"/>
      <c r="WCO838" s="231"/>
      <c r="WCP838" s="231"/>
      <c r="WCQ838" s="231"/>
      <c r="WCR838" s="231"/>
      <c r="WCS838" s="231"/>
      <c r="WCT838" s="231"/>
      <c r="WCU838" s="231"/>
      <c r="WCV838" s="231"/>
      <c r="WCW838" s="231"/>
      <c r="WCX838" s="231"/>
      <c r="WCY838" s="231"/>
      <c r="WCZ838" s="231"/>
      <c r="WDA838" s="231"/>
      <c r="WDB838" s="231"/>
      <c r="WDC838" s="231"/>
      <c r="WDD838" s="231"/>
      <c r="WDE838" s="231"/>
      <c r="WDF838" s="231"/>
      <c r="WDG838" s="231"/>
      <c r="WDH838" s="231"/>
      <c r="WDI838" s="231"/>
      <c r="WDJ838" s="231"/>
      <c r="WDK838" s="231"/>
      <c r="WDL838" s="231"/>
      <c r="WDM838" s="231"/>
      <c r="WDN838" s="231"/>
      <c r="WDO838" s="231"/>
      <c r="WDP838" s="231"/>
      <c r="WDQ838" s="231"/>
      <c r="WDR838" s="231"/>
      <c r="WDS838" s="231"/>
      <c r="WDT838" s="231"/>
      <c r="WDU838" s="231"/>
      <c r="WDV838" s="231"/>
      <c r="WDW838" s="231"/>
      <c r="WDX838" s="231"/>
      <c r="WDY838" s="231"/>
      <c r="WDZ838" s="231"/>
      <c r="WEA838" s="231"/>
      <c r="WEB838" s="231"/>
      <c r="WEC838" s="231"/>
      <c r="WED838" s="231"/>
      <c r="WEE838" s="231"/>
      <c r="WEF838" s="231"/>
      <c r="WEG838" s="231"/>
      <c r="WEH838" s="231"/>
      <c r="WEI838" s="231"/>
      <c r="WEJ838" s="231"/>
      <c r="WEK838" s="231"/>
      <c r="WEL838" s="231"/>
      <c r="WEM838" s="231"/>
      <c r="WEN838" s="231"/>
      <c r="WEO838" s="231"/>
      <c r="WEP838" s="231"/>
      <c r="WEQ838" s="231"/>
      <c r="WER838" s="231"/>
      <c r="WES838" s="231"/>
      <c r="WET838" s="231"/>
      <c r="WEU838" s="231"/>
      <c r="WEV838" s="231"/>
      <c r="WEW838" s="231"/>
      <c r="WEX838" s="231"/>
      <c r="WEY838" s="231"/>
      <c r="WEZ838" s="231"/>
      <c r="WFA838" s="231"/>
      <c r="WFB838" s="231"/>
      <c r="WFC838" s="231"/>
      <c r="WFD838" s="231"/>
      <c r="WFE838" s="231"/>
      <c r="WFF838" s="231"/>
      <c r="WFG838" s="231"/>
      <c r="WFH838" s="231"/>
      <c r="WFI838" s="231"/>
      <c r="WFJ838" s="231"/>
      <c r="WFK838" s="231"/>
      <c r="WFL838" s="231"/>
      <c r="WFM838" s="231"/>
      <c r="WFN838" s="231"/>
      <c r="WFO838" s="231"/>
      <c r="WFP838" s="231"/>
      <c r="WFQ838" s="231"/>
      <c r="WFR838" s="231"/>
      <c r="WFS838" s="231"/>
      <c r="WFT838" s="231"/>
      <c r="WFU838" s="231"/>
      <c r="WFV838" s="231"/>
      <c r="WFW838" s="231"/>
      <c r="WFX838" s="231"/>
      <c r="WFY838" s="231"/>
      <c r="WFZ838" s="231"/>
      <c r="WGA838" s="231"/>
      <c r="WGB838" s="231"/>
      <c r="WGC838" s="231"/>
      <c r="WGD838" s="231"/>
      <c r="WGE838" s="231"/>
      <c r="WGF838" s="231"/>
      <c r="WGG838" s="231"/>
      <c r="WGH838" s="231"/>
      <c r="WGI838" s="231"/>
      <c r="WGJ838" s="231"/>
      <c r="WGK838" s="231"/>
      <c r="WGL838" s="231"/>
      <c r="WGM838" s="231"/>
      <c r="WGN838" s="231"/>
      <c r="WGO838" s="231"/>
      <c r="WGP838" s="231"/>
      <c r="WGQ838" s="231"/>
      <c r="WGR838" s="231"/>
      <c r="WGS838" s="231"/>
      <c r="WGT838" s="231"/>
      <c r="WGU838" s="231"/>
      <c r="WGV838" s="231"/>
      <c r="WGW838" s="231"/>
      <c r="WGX838" s="231"/>
      <c r="WGY838" s="231"/>
      <c r="WGZ838" s="231"/>
      <c r="WHA838" s="231"/>
      <c r="WHB838" s="231"/>
      <c r="WHC838" s="231"/>
      <c r="WHD838" s="231"/>
      <c r="WHE838" s="231"/>
      <c r="WHF838" s="231"/>
      <c r="WHG838" s="231"/>
      <c r="WHH838" s="231"/>
      <c r="WHI838" s="231"/>
      <c r="WHJ838" s="231"/>
      <c r="WHK838" s="231"/>
      <c r="WHL838" s="231"/>
      <c r="WHM838" s="231"/>
      <c r="WHN838" s="231"/>
      <c r="WHO838" s="231"/>
      <c r="WHP838" s="231"/>
      <c r="WHQ838" s="231"/>
      <c r="WHR838" s="231"/>
      <c r="WHS838" s="231"/>
      <c r="WHT838" s="231"/>
      <c r="WHU838" s="231"/>
      <c r="WHV838" s="231"/>
      <c r="WHW838" s="231"/>
      <c r="WHX838" s="231"/>
      <c r="WHY838" s="231"/>
      <c r="WHZ838" s="231"/>
      <c r="WIA838" s="231"/>
      <c r="WIB838" s="231"/>
      <c r="WIC838" s="231"/>
      <c r="WID838" s="231"/>
      <c r="WIE838" s="231"/>
      <c r="WIF838" s="231"/>
      <c r="WIG838" s="231"/>
      <c r="WIH838" s="231"/>
      <c r="WII838" s="231"/>
      <c r="WIJ838" s="231"/>
      <c r="WIK838" s="231"/>
      <c r="WIL838" s="231"/>
      <c r="WIM838" s="231"/>
      <c r="WIN838" s="231"/>
      <c r="WIO838" s="231"/>
      <c r="WIP838" s="231"/>
      <c r="WIQ838" s="231"/>
      <c r="WIR838" s="231"/>
      <c r="WIS838" s="231"/>
      <c r="WIT838" s="231"/>
      <c r="WIU838" s="231"/>
      <c r="WIV838" s="231"/>
      <c r="WIW838" s="231"/>
      <c r="WIX838" s="231"/>
      <c r="WIY838" s="231"/>
      <c r="WIZ838" s="231"/>
      <c r="WJA838" s="231"/>
      <c r="WJB838" s="231"/>
      <c r="WJC838" s="231"/>
      <c r="WJD838" s="231"/>
      <c r="WJE838" s="231"/>
      <c r="WJF838" s="231"/>
      <c r="WJG838" s="231"/>
      <c r="WJH838" s="231"/>
      <c r="WJI838" s="231"/>
      <c r="WJJ838" s="231"/>
      <c r="WJK838" s="231"/>
      <c r="WJL838" s="231"/>
      <c r="WJM838" s="231"/>
      <c r="WJN838" s="231"/>
      <c r="WJO838" s="231"/>
      <c r="WJP838" s="231"/>
      <c r="WJQ838" s="231"/>
      <c r="WJR838" s="231"/>
      <c r="WJS838" s="231"/>
      <c r="WJT838" s="231"/>
      <c r="WJU838" s="231"/>
      <c r="WJV838" s="231"/>
      <c r="WJW838" s="231"/>
      <c r="WJX838" s="231"/>
      <c r="WJY838" s="231"/>
      <c r="WJZ838" s="231"/>
      <c r="WKA838" s="231"/>
      <c r="WKB838" s="231"/>
      <c r="WKC838" s="231"/>
      <c r="WKD838" s="231"/>
      <c r="WKE838" s="231"/>
      <c r="WKF838" s="231"/>
      <c r="WKG838" s="231"/>
      <c r="WKH838" s="231"/>
      <c r="WKI838" s="231"/>
      <c r="WKJ838" s="231"/>
      <c r="WKK838" s="231"/>
      <c r="WKL838" s="231"/>
      <c r="WKM838" s="231"/>
      <c r="WKN838" s="231"/>
      <c r="WKO838" s="231"/>
      <c r="WKP838" s="231"/>
      <c r="WKQ838" s="231"/>
      <c r="WKR838" s="231"/>
      <c r="WKS838" s="231"/>
      <c r="WKT838" s="231"/>
      <c r="WKU838" s="231"/>
      <c r="WKV838" s="231"/>
      <c r="WKW838" s="231"/>
      <c r="WKX838" s="231"/>
      <c r="WKY838" s="231"/>
      <c r="WKZ838" s="231"/>
      <c r="WLA838" s="231"/>
      <c r="WLB838" s="231"/>
      <c r="WLC838" s="231"/>
      <c r="WLD838" s="231"/>
      <c r="WLE838" s="231"/>
      <c r="WLF838" s="231"/>
      <c r="WLG838" s="231"/>
      <c r="WLH838" s="231"/>
      <c r="WLI838" s="231"/>
      <c r="WLJ838" s="231"/>
      <c r="WLK838" s="231"/>
      <c r="WLL838" s="231"/>
      <c r="WLM838" s="231"/>
      <c r="WLN838" s="231"/>
      <c r="WLO838" s="231"/>
      <c r="WLP838" s="231"/>
      <c r="WLQ838" s="231"/>
      <c r="WLR838" s="231"/>
      <c r="WLS838" s="231"/>
      <c r="WLT838" s="231"/>
      <c r="WLU838" s="231"/>
      <c r="WLV838" s="231"/>
      <c r="WLW838" s="231"/>
      <c r="WLX838" s="231"/>
      <c r="WLY838" s="231"/>
      <c r="WLZ838" s="231"/>
      <c r="WMA838" s="231"/>
      <c r="WMB838" s="231"/>
      <c r="WMC838" s="231"/>
      <c r="WMD838" s="231"/>
      <c r="WME838" s="231"/>
      <c r="WMF838" s="231"/>
      <c r="WMG838" s="231"/>
      <c r="WMH838" s="231"/>
      <c r="WMI838" s="231"/>
      <c r="WMJ838" s="231"/>
      <c r="WMK838" s="231"/>
      <c r="WML838" s="231"/>
      <c r="WMM838" s="231"/>
      <c r="WMN838" s="231"/>
      <c r="WMO838" s="231"/>
      <c r="WMP838" s="231"/>
      <c r="WMQ838" s="231"/>
      <c r="WMR838" s="231"/>
      <c r="WMS838" s="231"/>
      <c r="WMT838" s="231"/>
      <c r="WMU838" s="231"/>
      <c r="WMV838" s="231"/>
      <c r="WMW838" s="231"/>
      <c r="WMX838" s="231"/>
      <c r="WMY838" s="231"/>
      <c r="WMZ838" s="231"/>
      <c r="WNA838" s="231"/>
      <c r="WNB838" s="231"/>
      <c r="WNC838" s="231"/>
      <c r="WND838" s="231"/>
      <c r="WNE838" s="231"/>
      <c r="WNF838" s="231"/>
      <c r="WNG838" s="231"/>
      <c r="WNH838" s="231"/>
      <c r="WNI838" s="231"/>
      <c r="WNJ838" s="231"/>
      <c r="WNK838" s="231"/>
      <c r="WNL838" s="231"/>
      <c r="WNM838" s="231"/>
      <c r="WNN838" s="231"/>
      <c r="WNO838" s="231"/>
      <c r="WNP838" s="231"/>
      <c r="WNQ838" s="231"/>
      <c r="WNR838" s="231"/>
      <c r="WNS838" s="231"/>
      <c r="WNT838" s="231"/>
      <c r="WNU838" s="231"/>
      <c r="WNV838" s="231"/>
      <c r="WNW838" s="231"/>
      <c r="WNX838" s="231"/>
      <c r="WNY838" s="231"/>
      <c r="WNZ838" s="231"/>
      <c r="WOA838" s="231"/>
      <c r="WOB838" s="231"/>
      <c r="WOC838" s="231"/>
      <c r="WOD838" s="231"/>
      <c r="WOE838" s="231"/>
      <c r="WOF838" s="231"/>
      <c r="WOG838" s="231"/>
      <c r="WOH838" s="231"/>
      <c r="WOI838" s="231"/>
      <c r="WOJ838" s="231"/>
      <c r="WOK838" s="231"/>
      <c r="WOL838" s="231"/>
      <c r="WOM838" s="231"/>
      <c r="WON838" s="231"/>
      <c r="WOO838" s="231"/>
      <c r="WOP838" s="231"/>
      <c r="WOQ838" s="231"/>
      <c r="WOR838" s="231"/>
      <c r="WOS838" s="231"/>
      <c r="WOT838" s="231"/>
      <c r="WOU838" s="231"/>
      <c r="WOV838" s="231"/>
      <c r="WOW838" s="231"/>
      <c r="WOX838" s="231"/>
      <c r="WOY838" s="231"/>
      <c r="WOZ838" s="231"/>
      <c r="WPA838" s="231"/>
      <c r="WPB838" s="231"/>
      <c r="WPC838" s="231"/>
      <c r="WPD838" s="231"/>
      <c r="WPE838" s="231"/>
      <c r="WPF838" s="231"/>
      <c r="WPG838" s="231"/>
      <c r="WPH838" s="231"/>
      <c r="WPI838" s="231"/>
      <c r="WPJ838" s="231"/>
      <c r="WPK838" s="231"/>
      <c r="WPL838" s="231"/>
      <c r="WPM838" s="231"/>
      <c r="WPN838" s="231"/>
      <c r="WPO838" s="231"/>
      <c r="WPP838" s="231"/>
      <c r="WPQ838" s="231"/>
      <c r="WPR838" s="231"/>
      <c r="WPS838" s="231"/>
      <c r="WPT838" s="231"/>
      <c r="WPU838" s="231"/>
      <c r="WPV838" s="231"/>
      <c r="WPW838" s="231"/>
      <c r="WPX838" s="231"/>
      <c r="WPY838" s="231"/>
      <c r="WPZ838" s="231"/>
      <c r="WQA838" s="231"/>
      <c r="WQB838" s="231"/>
      <c r="WQC838" s="231"/>
      <c r="WQD838" s="231"/>
      <c r="WQE838" s="231"/>
      <c r="WQF838" s="231"/>
      <c r="WQG838" s="231"/>
      <c r="WQH838" s="231"/>
      <c r="WQI838" s="231"/>
      <c r="WQJ838" s="231"/>
      <c r="WQK838" s="231"/>
      <c r="WQL838" s="231"/>
      <c r="WQM838" s="231"/>
      <c r="WQN838" s="231"/>
      <c r="WQO838" s="231"/>
      <c r="WQP838" s="231"/>
      <c r="WQQ838" s="231"/>
      <c r="WQR838" s="231"/>
      <c r="WQS838" s="231"/>
      <c r="WQT838" s="231"/>
      <c r="WQU838" s="231"/>
      <c r="WQV838" s="231"/>
      <c r="WQW838" s="231"/>
      <c r="WQX838" s="231"/>
      <c r="WQY838" s="231"/>
      <c r="WQZ838" s="231"/>
      <c r="WRA838" s="231"/>
      <c r="WRB838" s="231"/>
      <c r="WRC838" s="231"/>
      <c r="WRD838" s="231"/>
      <c r="WRE838" s="231"/>
      <c r="WRF838" s="231"/>
      <c r="WRG838" s="231"/>
      <c r="WRH838" s="231"/>
      <c r="WRI838" s="231"/>
      <c r="WRJ838" s="231"/>
      <c r="WRK838" s="231"/>
      <c r="WRL838" s="231"/>
      <c r="WRM838" s="231"/>
      <c r="WRN838" s="231"/>
      <c r="WRO838" s="231"/>
      <c r="WRP838" s="231"/>
      <c r="WRQ838" s="231"/>
      <c r="WRR838" s="231"/>
      <c r="WRS838" s="231"/>
      <c r="WRT838" s="231"/>
      <c r="WRU838" s="231"/>
      <c r="WRV838" s="231"/>
      <c r="WRW838" s="231"/>
      <c r="WRX838" s="231"/>
      <c r="WRY838" s="231"/>
      <c r="WRZ838" s="231"/>
      <c r="WSA838" s="231"/>
      <c r="WSB838" s="231"/>
      <c r="WSC838" s="231"/>
      <c r="WSD838" s="231"/>
      <c r="WSE838" s="231"/>
      <c r="WSF838" s="231"/>
      <c r="WSG838" s="231"/>
      <c r="WSH838" s="231"/>
      <c r="WSI838" s="231"/>
      <c r="WSJ838" s="231"/>
      <c r="WSK838" s="231"/>
      <c r="WSL838" s="231"/>
      <c r="WSM838" s="231"/>
      <c r="WSN838" s="231"/>
      <c r="WSO838" s="231"/>
      <c r="WSP838" s="231"/>
      <c r="WSQ838" s="231"/>
      <c r="WSR838" s="231"/>
      <c r="WSS838" s="231"/>
      <c r="WST838" s="231"/>
      <c r="WSU838" s="231"/>
      <c r="WSV838" s="231"/>
      <c r="WSW838" s="231"/>
      <c r="WSX838" s="231"/>
      <c r="WSY838" s="231"/>
      <c r="WSZ838" s="231"/>
      <c r="WTA838" s="231"/>
      <c r="WTB838" s="231"/>
      <c r="WTC838" s="231"/>
      <c r="WTD838" s="231"/>
      <c r="WTE838" s="231"/>
      <c r="WTF838" s="231"/>
      <c r="WTG838" s="231"/>
      <c r="WTH838" s="231"/>
      <c r="WTI838" s="231"/>
      <c r="WTJ838" s="231"/>
      <c r="WTK838" s="231"/>
      <c r="WTL838" s="231"/>
      <c r="WTM838" s="231"/>
      <c r="WTN838" s="231"/>
      <c r="WTO838" s="231"/>
      <c r="WTP838" s="231"/>
      <c r="WTQ838" s="231"/>
      <c r="WTR838" s="231"/>
      <c r="WTS838" s="231"/>
      <c r="WTT838" s="231"/>
      <c r="WTU838" s="231"/>
      <c r="WTV838" s="231"/>
      <c r="WTW838" s="231"/>
      <c r="WTX838" s="231"/>
      <c r="WTY838" s="231"/>
      <c r="WTZ838" s="231"/>
      <c r="WUA838" s="231"/>
      <c r="WUB838" s="231"/>
      <c r="WUC838" s="231"/>
      <c r="WUD838" s="231"/>
      <c r="WUE838" s="231"/>
      <c r="WUF838" s="231"/>
      <c r="WUG838" s="231"/>
      <c r="WUH838" s="231"/>
      <c r="WUI838" s="231"/>
      <c r="WUJ838" s="231"/>
      <c r="WUK838" s="231"/>
      <c r="WUL838" s="231"/>
      <c r="WUM838" s="231"/>
      <c r="WUN838" s="231"/>
      <c r="WUO838" s="231"/>
      <c r="WUP838" s="231"/>
      <c r="WUQ838" s="231"/>
      <c r="WUR838" s="231"/>
      <c r="WUS838" s="231"/>
      <c r="WUT838" s="231"/>
      <c r="WUU838" s="231"/>
      <c r="WUV838" s="231"/>
      <c r="WUW838" s="231"/>
      <c r="WUX838" s="231"/>
      <c r="WUY838" s="231"/>
      <c r="WUZ838" s="231"/>
      <c r="WVA838" s="231"/>
      <c r="WVB838" s="231"/>
      <c r="WVC838" s="231"/>
      <c r="WVD838" s="231"/>
      <c r="WVE838" s="231"/>
      <c r="WVF838" s="231"/>
      <c r="WVG838" s="231"/>
      <c r="WVH838" s="231"/>
      <c r="WVI838" s="231"/>
      <c r="WVJ838" s="231"/>
      <c r="WVK838" s="231"/>
      <c r="WVL838" s="231"/>
      <c r="WVM838" s="231"/>
      <c r="WVN838" s="231"/>
      <c r="WVO838" s="231"/>
      <c r="WVP838" s="231"/>
      <c r="WVQ838" s="231"/>
      <c r="WVR838" s="231"/>
      <c r="WVS838" s="231"/>
      <c r="WVT838" s="231"/>
      <c r="WVU838" s="231"/>
      <c r="WVV838" s="231"/>
      <c r="WVW838" s="231"/>
      <c r="WVX838" s="231"/>
      <c r="WVY838" s="231"/>
      <c r="WVZ838" s="231"/>
      <c r="WWA838" s="231"/>
      <c r="WWB838" s="231"/>
      <c r="WWC838" s="231"/>
      <c r="WWD838" s="231"/>
      <c r="WWE838" s="231"/>
      <c r="WWF838" s="231"/>
      <c r="WWG838" s="231"/>
      <c r="WWH838" s="231"/>
      <c r="WWI838" s="231"/>
      <c r="WWJ838" s="231"/>
      <c r="WWK838" s="231"/>
      <c r="WWL838" s="231"/>
      <c r="WWM838" s="231"/>
      <c r="WWN838" s="231"/>
      <c r="WWO838" s="231"/>
      <c r="WWP838" s="231"/>
      <c r="WWQ838" s="231"/>
      <c r="WWR838" s="231"/>
      <c r="WWS838" s="231"/>
      <c r="WWT838" s="231"/>
      <c r="WWU838" s="231"/>
      <c r="WWV838" s="231"/>
      <c r="WWW838" s="231"/>
      <c r="WWX838" s="231"/>
      <c r="WWY838" s="231"/>
      <c r="WWZ838" s="231"/>
      <c r="WXA838" s="231"/>
      <c r="WXB838" s="231"/>
      <c r="WXC838" s="231"/>
      <c r="WXD838" s="231"/>
      <c r="WXE838" s="231"/>
      <c r="WXF838" s="231"/>
      <c r="WXG838" s="231"/>
      <c r="WXH838" s="231"/>
      <c r="WXI838" s="231"/>
      <c r="WXJ838" s="231"/>
      <c r="WXK838" s="231"/>
      <c r="WXL838" s="231"/>
      <c r="WXM838" s="231"/>
      <c r="WXN838" s="231"/>
      <c r="WXO838" s="231"/>
      <c r="WXP838" s="231"/>
      <c r="WXQ838" s="231"/>
      <c r="WXR838" s="231"/>
      <c r="WXS838" s="231"/>
      <c r="WXT838" s="231"/>
      <c r="WXU838" s="231"/>
      <c r="WXV838" s="231"/>
      <c r="WXW838" s="231"/>
      <c r="WXX838" s="231"/>
      <c r="WXY838" s="231"/>
      <c r="WXZ838" s="231"/>
      <c r="WYA838" s="231"/>
      <c r="WYB838" s="231"/>
      <c r="WYC838" s="231"/>
      <c r="WYD838" s="231"/>
      <c r="WYE838" s="231"/>
      <c r="WYF838" s="231"/>
      <c r="WYG838" s="231"/>
      <c r="WYH838" s="231"/>
      <c r="WYI838" s="231"/>
      <c r="WYJ838" s="231"/>
      <c r="WYK838" s="231"/>
      <c r="WYL838" s="231"/>
      <c r="WYM838" s="231"/>
      <c r="WYN838" s="231"/>
      <c r="WYO838" s="231"/>
      <c r="WYP838" s="231"/>
      <c r="WYQ838" s="231"/>
      <c r="WYR838" s="231"/>
      <c r="WYS838" s="231"/>
      <c r="WYT838" s="231"/>
      <c r="WYU838" s="231"/>
      <c r="WYV838" s="231"/>
      <c r="WYW838" s="231"/>
      <c r="WYX838" s="231"/>
      <c r="WYY838" s="231"/>
      <c r="WYZ838" s="231"/>
      <c r="WZA838" s="231"/>
      <c r="WZB838" s="231"/>
      <c r="WZC838" s="231"/>
      <c r="WZD838" s="231"/>
      <c r="WZE838" s="231"/>
      <c r="WZF838" s="231"/>
      <c r="WZG838" s="231"/>
      <c r="WZH838" s="231"/>
      <c r="WZI838" s="231"/>
      <c r="WZJ838" s="231"/>
      <c r="WZK838" s="231"/>
      <c r="WZL838" s="231"/>
      <c r="WZM838" s="231"/>
      <c r="WZN838" s="231"/>
      <c r="WZO838" s="231"/>
      <c r="WZP838" s="231"/>
      <c r="WZQ838" s="231"/>
      <c r="WZR838" s="231"/>
      <c r="WZS838" s="231"/>
      <c r="WZT838" s="231"/>
      <c r="WZU838" s="231"/>
      <c r="WZV838" s="231"/>
      <c r="WZW838" s="231"/>
      <c r="WZX838" s="231"/>
      <c r="WZY838" s="231"/>
      <c r="WZZ838" s="231"/>
      <c r="XAA838" s="231"/>
      <c r="XAB838" s="231"/>
      <c r="XAC838" s="231"/>
      <c r="XAD838" s="231"/>
      <c r="XAE838" s="231"/>
      <c r="XAF838" s="231"/>
      <c r="XAG838" s="231"/>
      <c r="XAH838" s="231"/>
      <c r="XAI838" s="231"/>
      <c r="XAJ838" s="231"/>
      <c r="XAK838" s="231"/>
      <c r="XAL838" s="231"/>
      <c r="XAM838" s="231"/>
      <c r="XAN838" s="231"/>
      <c r="XAO838" s="231"/>
      <c r="XAP838" s="231"/>
      <c r="XAQ838" s="231"/>
      <c r="XAR838" s="231"/>
      <c r="XAS838" s="231"/>
      <c r="XAT838" s="231"/>
      <c r="XAU838" s="231"/>
      <c r="XAV838" s="231"/>
      <c r="XAW838" s="231"/>
      <c r="XAX838" s="231"/>
      <c r="XAY838" s="231"/>
      <c r="XAZ838" s="231"/>
      <c r="XBA838" s="231"/>
      <c r="XBB838" s="231"/>
      <c r="XBC838" s="231"/>
      <c r="XBD838" s="231"/>
      <c r="XBE838" s="231"/>
      <c r="XBF838" s="231"/>
      <c r="XBG838" s="231"/>
      <c r="XBH838" s="231"/>
      <c r="XBI838" s="231"/>
      <c r="XBJ838" s="231"/>
      <c r="XBK838" s="231"/>
      <c r="XBL838" s="231"/>
      <c r="XBM838" s="231"/>
      <c r="XBN838" s="231"/>
      <c r="XBO838" s="231"/>
      <c r="XBP838" s="231"/>
      <c r="XBQ838" s="231"/>
      <c r="XBR838" s="231"/>
      <c r="XBS838" s="231"/>
      <c r="XBT838" s="231"/>
      <c r="XBU838" s="231"/>
      <c r="XBV838" s="231"/>
      <c r="XBW838" s="231"/>
      <c r="XBX838" s="231"/>
      <c r="XBY838" s="231"/>
      <c r="XBZ838" s="231"/>
      <c r="XCA838" s="231"/>
      <c r="XCB838" s="231"/>
      <c r="XCC838" s="231"/>
      <c r="XCD838" s="231"/>
      <c r="XCE838" s="231"/>
      <c r="XCF838" s="231"/>
      <c r="XCG838" s="231"/>
      <c r="XCH838" s="231"/>
      <c r="XCI838" s="231"/>
      <c r="XCJ838" s="231"/>
      <c r="XCK838" s="231"/>
      <c r="XCL838" s="231"/>
      <c r="XCM838" s="231"/>
      <c r="XCN838" s="231"/>
      <c r="XCO838" s="231"/>
      <c r="XCP838" s="231"/>
      <c r="XCQ838" s="231"/>
      <c r="XCR838" s="231"/>
      <c r="XCS838" s="231"/>
      <c r="XCT838" s="231"/>
      <c r="XCU838" s="231"/>
      <c r="XCV838" s="231"/>
      <c r="XCW838" s="231"/>
      <c r="XCX838" s="231"/>
      <c r="XCY838" s="231"/>
      <c r="XCZ838" s="231"/>
      <c r="XDA838" s="231"/>
      <c r="XDB838" s="231"/>
      <c r="XDC838" s="231"/>
      <c r="XDD838" s="231"/>
      <c r="XDE838" s="231"/>
      <c r="XDF838" s="231"/>
      <c r="XDG838" s="231"/>
      <c r="XDH838" s="231"/>
      <c r="XDI838" s="231"/>
      <c r="XDJ838" s="231"/>
      <c r="XDK838" s="231"/>
      <c r="XDL838" s="231"/>
      <c r="XDM838" s="231"/>
      <c r="XDN838" s="231"/>
      <c r="XDO838" s="231"/>
      <c r="XDP838" s="231"/>
      <c r="XDQ838" s="231"/>
      <c r="XDR838" s="231"/>
      <c r="XDS838" s="231"/>
      <c r="XDT838" s="231"/>
      <c r="XDU838" s="231"/>
      <c r="XDV838" s="231"/>
      <c r="XDW838" s="231"/>
      <c r="XDX838" s="231"/>
      <c r="XDY838" s="231"/>
      <c r="XDZ838" s="231"/>
      <c r="XEA838" s="231"/>
      <c r="XEB838" s="231"/>
      <c r="XEC838" s="231"/>
      <c r="XED838" s="231"/>
      <c r="XEE838" s="231"/>
    </row>
    <row r="839" spans="1:16359" ht="30.75">
      <c r="A839" s="214">
        <v>2025112554025</v>
      </c>
      <c r="B839" s="118" t="s">
        <v>10855</v>
      </c>
      <c r="C839" s="145" t="s">
        <v>2455</v>
      </c>
      <c r="D839" s="142" t="s">
        <v>10856</v>
      </c>
      <c r="E839" s="106" t="s">
        <v>4216</v>
      </c>
      <c r="F839" s="106" t="s">
        <v>10857</v>
      </c>
      <c r="G839" s="172" t="s">
        <v>10858</v>
      </c>
      <c r="H839" s="172" t="s">
        <v>10859</v>
      </c>
      <c r="I839" s="229" t="s">
        <v>7120</v>
      </c>
      <c r="J839" s="229">
        <v>45985</v>
      </c>
      <c r="K839" s="229" t="s">
        <v>299</v>
      </c>
      <c r="L839" s="142" t="str">
        <f>IF(Tabela2[[#This Row],[Data]]="","Sem Informação",VLOOKUP(MONTH(Tabela2[[#This Row],[Data]]),'[1]Validação de dados'!$I$1:$J$13,2,0))</f>
        <v>Novembro</v>
      </c>
      <c r="M839" s="142">
        <f>YEAR(Tabela2[[#This Row],[Data]])</f>
        <v>2025</v>
      </c>
      <c r="N839" s="229" t="s">
        <v>167</v>
      </c>
      <c r="O839" s="229" t="s">
        <v>286</v>
      </c>
      <c r="P839" s="216" t="e">
        <f>VLOOKUP(Tabela2[[#This Row],[SIEMA]],Siema2024,21,FALSE)</f>
        <v>#REF!</v>
      </c>
      <c r="Q839" s="216">
        <v>1202</v>
      </c>
      <c r="R839" s="217" t="s">
        <v>10860</v>
      </c>
      <c r="S839" s="220" t="str">
        <f>IF(Q839="","", IF(Q839="NC","", IF(Q839="NE","", IF(Q839="NA","",IFERROR(VLOOKUP(Q839,[1]Produtos!$A$1:$C$2319,2,FALSE),"Não Cadastrado")))))</f>
        <v>GASÓLEO ou ÓLEO DIESEL ou ÓLEO PARA AQUECIMENTO, LEVE</v>
      </c>
      <c r="T839" s="216" t="s">
        <v>6834</v>
      </c>
      <c r="U839" s="216" t="s">
        <v>7062</v>
      </c>
      <c r="V839" s="216">
        <f>IF(Q839="","",IF(ISNUMBER(Q839)=FALSE,"Não se aplica",IFERROR(VLOOKUP(Q839,Produtos!$A$1:$C$2319,3,FALSE),"Não Cadastrado")))</f>
        <v>3</v>
      </c>
      <c r="W839" s="216" t="e">
        <f>VLOOKUP(Tabela2[[#This Row],[SIEMA]],Siema2024,10,FALSE)</f>
        <v>#REF!</v>
      </c>
      <c r="X839" s="217" t="str">
        <f>IF(Tabela2[[#This Row],[Origem do acidente]] = "Plataforma", "PREENCHER","NA")</f>
        <v>NA</v>
      </c>
      <c r="Y839" s="220" t="e">
        <f>IF(W839="","", IF(W839="NC","", IF(W839="NE","", IF(W839="NA","",IFERROR(VLOOKUP(W839,[1]Produtos!$A$1:$C$2319,2,FALSE),"Não Cadastrado")))))</f>
        <v>#REF!</v>
      </c>
      <c r="Z839" s="216" t="e">
        <f>VLOOKUP(Tabela2[[#This Row],[SIEMA]],Siema2025,11,FALSE)</f>
        <v>#N/A</v>
      </c>
      <c r="AA839" s="216" t="e">
        <f>VLOOKUP(Tabela2[[#This Row],[SIEMA]],Siema2024,12,FALSE)</f>
        <v>#REF!</v>
      </c>
      <c r="AB839" s="216" t="e">
        <f>IF(W839="","",IF(ISNUMBER(W839)=FALSE,"Não se aplica",IFERROR(VLOOKUP(W839,[1]Produtos!$A$1:$C$2319,3,FALSE),"Não Cadastrado")))</f>
        <v>#REF!</v>
      </c>
      <c r="AC839" s="216"/>
      <c r="AD839" s="217" t="str">
        <f>IF(Tabela2[[#This Row],[Origem do acidente]] = "Plataforma", "PREENCHER","NA")</f>
        <v>NA</v>
      </c>
      <c r="AE839" s="220" t="str">
        <f>IF(AC839="","", IF(AC839="NC","", IF(AC839="NE","", IF(AC839="NA","",IFERROR(VLOOKUP(AC839,[1]Produtos!$A$1:$C$2319,2,FALSE),"Não Cadastrado")))))</f>
        <v/>
      </c>
      <c r="AF839" s="216"/>
      <c r="AG839" s="216"/>
      <c r="AH839" s="216" t="str">
        <f>IF(AC839="","",IF(ISNUMBER(AC839)=FALSE,"Não se aplica",IFERROR(VLOOKUP(AC839,Produtos!$A$1:$C$2319,3,FALSE),"Não Cadastrado")))</f>
        <v/>
      </c>
      <c r="AI839" s="216"/>
      <c r="AJ839" s="142" t="e">
        <f>VLOOKUP(Tabela2[[#This Row],[SIEMA]],Siema2024,26,FALSE)</f>
        <v>#REF!</v>
      </c>
      <c r="AK839" s="220" t="s">
        <v>7311</v>
      </c>
      <c r="AL839" s="220"/>
      <c r="AM839" s="220"/>
      <c r="AN839" s="145"/>
      <c r="AO839" s="145"/>
      <c r="AP839" s="145"/>
      <c r="AQ839" s="145"/>
      <c r="AR839" s="147"/>
      <c r="AS839" s="145"/>
      <c r="AT839" s="145"/>
      <c r="AU839" s="145" t="s">
        <v>7181</v>
      </c>
      <c r="AV839" s="145"/>
      <c r="AW839" s="145"/>
      <c r="AX839" s="145"/>
      <c r="AY839" s="145"/>
      <c r="AZ839" s="145"/>
      <c r="BA839" s="145"/>
      <c r="BB839" s="145"/>
      <c r="BC839" s="217" t="str">
        <f>IF(Tabela2[[#This Row],[Outro(s) ]] = "X", "PREENCHER","NA")</f>
        <v>NA</v>
      </c>
      <c r="BD839" s="145"/>
      <c r="BE839" s="145"/>
      <c r="BF839" s="209" t="s">
        <v>10861</v>
      </c>
      <c r="BG839" s="209"/>
      <c r="BH839" s="211" t="s">
        <v>10862</v>
      </c>
      <c r="BI839" s="210" t="s">
        <v>7062</v>
      </c>
      <c r="BJ839" s="220" t="s">
        <v>7099</v>
      </c>
      <c r="BK839" s="216" t="s">
        <v>2696</v>
      </c>
      <c r="BL839" s="223">
        <v>45988</v>
      </c>
      <c r="BM839" s="145">
        <f ca="1">IF(Tabela2[[#This Row],[Data de atendimento do Ibama (considerar o primeiro documento/ação)]]="",_xlfn.DAYS(TODAY(),J839),_xlfn.DAYS(Tabela2[[#This Row],[Data de atendimento do Ibama (considerar o primeiro documento/ação)]],J839))</f>
        <v>3</v>
      </c>
      <c r="BN839" s="217" t="str">
        <f>IF(Tabela2[[#This Row],[Atendido pelo Ibama ("Não" ou "Sim")]]="Não","Preencher", IF(Tabela2[[#This Row],[Atendido pelo Ibama ("Não" ou "Sim")]]="Sim","NA",""))</f>
        <v>NA</v>
      </c>
      <c r="BO839" s="221" t="s">
        <v>7100</v>
      </c>
      <c r="BP839" s="217" t="str">
        <f>IF(Tabela2[[#This Row],[Forma de atendimento (primeiro documento/ação)]]= "Outros (especificar)", "PREENCHER","NA")</f>
        <v>NA</v>
      </c>
      <c r="BQ839" s="216" t="s">
        <v>123</v>
      </c>
      <c r="BR839" s="217" t="str">
        <f>IF(Tabela2[[#This Row],[Equipe do Ibama foi a campo? Houve sobrevoo do Poseidon?]] = "Sim", "PREENCHER","NA")</f>
        <v>NA</v>
      </c>
      <c r="BS839" s="217" t="str">
        <f>IF(Tabela2[[#This Row],[Se sim, foi emitida Ordem de Emergência? (informações vinculada à coluna CK)]] = "Sim", "PREENCHER","NA")</f>
        <v>NA</v>
      </c>
      <c r="BT839" s="217" t="s">
        <v>7126</v>
      </c>
      <c r="BU839" s="217" t="s">
        <v>2696</v>
      </c>
      <c r="BV839" s="217" t="s">
        <v>123</v>
      </c>
      <c r="BW839" s="217" t="s">
        <v>2696</v>
      </c>
      <c r="BX839" s="216" t="s">
        <v>7102</v>
      </c>
      <c r="BY839" s="223">
        <v>46058</v>
      </c>
      <c r="BZ839" s="142">
        <f>IF(Tabela2[[#This Row],[Data do documento de encerramento]]="NA","NA",IF(Tabela2[[#This Row],[Data do documento de encerramento]]="","Pendente de conclusão/ encerramento",_xlfn.DAYS(Tabela2[[#This Row],[Data do documento de encerramento]],J839)))</f>
        <v>73</v>
      </c>
      <c r="CA839" s="220" t="s">
        <v>9946</v>
      </c>
      <c r="CB839" s="230"/>
      <c r="CC839" s="147"/>
      <c r="CD839" s="147"/>
      <c r="CE839" s="147"/>
      <c r="CF839" s="147"/>
      <c r="CG839" s="231"/>
      <c r="CH839" s="231"/>
      <c r="CI839" s="231"/>
      <c r="CJ839" s="231"/>
      <c r="CK839" s="231"/>
      <c r="CL839" s="231"/>
      <c r="CM839" s="231"/>
      <c r="CN839" s="231"/>
      <c r="CO839" s="231"/>
      <c r="CP839" s="231"/>
      <c r="CQ839" s="231"/>
      <c r="CR839" s="231"/>
      <c r="CS839" s="231"/>
      <c r="CT839" s="231"/>
      <c r="CU839" s="231"/>
      <c r="CV839" s="231"/>
      <c r="CW839" s="231"/>
      <c r="CX839" s="231"/>
      <c r="CY839" s="231"/>
      <c r="CZ839" s="231"/>
      <c r="DA839" s="231"/>
      <c r="DB839" s="231"/>
      <c r="DC839" s="231"/>
      <c r="DD839" s="231"/>
      <c r="DE839" s="231"/>
      <c r="DF839" s="231"/>
      <c r="DG839" s="231"/>
      <c r="DH839" s="231"/>
      <c r="DI839" s="231"/>
      <c r="DJ839" s="231"/>
      <c r="DK839" s="231"/>
      <c r="DL839" s="231"/>
      <c r="DM839" s="231"/>
      <c r="DN839" s="231"/>
      <c r="DO839" s="231"/>
      <c r="DP839" s="231"/>
      <c r="DQ839" s="231"/>
      <c r="DR839" s="231"/>
      <c r="DS839" s="231"/>
      <c r="DT839" s="231"/>
      <c r="DU839" s="231"/>
      <c r="DV839" s="231"/>
      <c r="DW839" s="231"/>
      <c r="DX839" s="231"/>
      <c r="DY839" s="231"/>
      <c r="DZ839" s="231"/>
      <c r="EA839" s="231"/>
      <c r="EB839" s="231"/>
      <c r="EC839" s="231"/>
      <c r="ED839" s="231"/>
      <c r="EE839" s="231"/>
      <c r="EF839" s="231"/>
      <c r="EG839" s="231"/>
      <c r="EH839" s="231"/>
      <c r="EI839" s="231"/>
      <c r="EJ839" s="231"/>
      <c r="EK839" s="231"/>
      <c r="EL839" s="231"/>
      <c r="EM839" s="231"/>
      <c r="EN839" s="231"/>
      <c r="EO839" s="231"/>
      <c r="EP839" s="231"/>
      <c r="EQ839" s="231"/>
      <c r="ER839" s="231"/>
      <c r="ES839" s="231"/>
      <c r="ET839" s="231"/>
      <c r="EU839" s="231"/>
      <c r="EV839" s="231"/>
      <c r="EW839" s="231"/>
      <c r="EX839" s="231"/>
      <c r="EY839" s="231"/>
      <c r="EZ839" s="231"/>
      <c r="FA839" s="231"/>
      <c r="FB839" s="231"/>
      <c r="FC839" s="231"/>
      <c r="FD839" s="231"/>
      <c r="FE839" s="231"/>
      <c r="FF839" s="231"/>
      <c r="FG839" s="231"/>
      <c r="FH839" s="231"/>
      <c r="FI839" s="231"/>
      <c r="FJ839" s="231"/>
      <c r="FK839" s="231"/>
      <c r="FL839" s="231"/>
      <c r="FM839" s="231"/>
      <c r="FN839" s="231"/>
      <c r="FO839" s="231"/>
      <c r="FP839" s="231"/>
      <c r="FQ839" s="231"/>
      <c r="FR839" s="231"/>
      <c r="FS839" s="231"/>
      <c r="FT839" s="231"/>
      <c r="FU839" s="231"/>
      <c r="FV839" s="231"/>
      <c r="FW839" s="231"/>
      <c r="FX839" s="231"/>
      <c r="FY839" s="231"/>
      <c r="FZ839" s="231"/>
      <c r="GA839" s="231"/>
      <c r="GB839" s="231"/>
      <c r="GC839" s="231"/>
      <c r="GD839" s="231"/>
      <c r="GE839" s="231"/>
      <c r="GF839" s="231"/>
      <c r="GG839" s="231"/>
      <c r="GH839" s="231"/>
      <c r="GI839" s="231"/>
      <c r="GJ839" s="231"/>
      <c r="GK839" s="231"/>
      <c r="GL839" s="231"/>
      <c r="GM839" s="231"/>
      <c r="GN839" s="231"/>
      <c r="GO839" s="231"/>
      <c r="GP839" s="231"/>
      <c r="GQ839" s="231"/>
      <c r="GR839" s="231"/>
      <c r="GS839" s="231"/>
      <c r="GT839" s="231"/>
      <c r="GU839" s="231"/>
      <c r="GV839" s="231"/>
      <c r="GW839" s="231"/>
      <c r="GX839" s="231"/>
      <c r="GY839" s="231"/>
      <c r="GZ839" s="231"/>
      <c r="HA839" s="231"/>
      <c r="HB839" s="231"/>
      <c r="HC839" s="231"/>
      <c r="HD839" s="231"/>
      <c r="HE839" s="231"/>
      <c r="HF839" s="231"/>
      <c r="HG839" s="231"/>
      <c r="HH839" s="231"/>
      <c r="HI839" s="231"/>
      <c r="HJ839" s="231"/>
      <c r="HK839" s="231"/>
      <c r="HL839" s="231"/>
      <c r="HM839" s="231"/>
      <c r="HN839" s="231"/>
      <c r="HO839" s="231"/>
      <c r="HP839" s="231"/>
      <c r="HQ839" s="231"/>
      <c r="HR839" s="231"/>
      <c r="HS839" s="231"/>
      <c r="HT839" s="231"/>
      <c r="HU839" s="231"/>
      <c r="HV839" s="231"/>
      <c r="HW839" s="231"/>
      <c r="HX839" s="231"/>
      <c r="HY839" s="231"/>
      <c r="HZ839" s="231"/>
      <c r="IA839" s="231"/>
      <c r="IB839" s="231"/>
      <c r="IC839" s="231"/>
      <c r="ID839" s="231"/>
      <c r="IE839" s="231"/>
      <c r="IF839" s="231"/>
      <c r="IG839" s="231"/>
      <c r="IH839" s="231"/>
      <c r="II839" s="231"/>
      <c r="IJ839" s="231"/>
      <c r="IK839" s="231"/>
      <c r="IL839" s="231"/>
      <c r="IM839" s="231"/>
      <c r="IN839" s="231"/>
      <c r="IO839" s="231"/>
      <c r="IP839" s="231"/>
      <c r="IQ839" s="231"/>
      <c r="IR839" s="231"/>
      <c r="IS839" s="231"/>
      <c r="IT839" s="231"/>
      <c r="IU839" s="231"/>
      <c r="IV839" s="231"/>
      <c r="IW839" s="231"/>
      <c r="IX839" s="231"/>
      <c r="IY839" s="231"/>
      <c r="IZ839" s="231"/>
      <c r="JA839" s="231"/>
      <c r="JB839" s="231"/>
      <c r="JC839" s="231"/>
      <c r="JD839" s="231"/>
      <c r="JE839" s="231"/>
      <c r="JF839" s="231"/>
      <c r="JG839" s="231"/>
      <c r="JH839" s="231"/>
      <c r="JI839" s="231"/>
      <c r="JJ839" s="231"/>
      <c r="JK839" s="231"/>
      <c r="JL839" s="231"/>
      <c r="JM839" s="231"/>
      <c r="JN839" s="231"/>
      <c r="JO839" s="231"/>
      <c r="JP839" s="231"/>
      <c r="JQ839" s="231"/>
      <c r="JR839" s="231"/>
      <c r="JS839" s="231"/>
      <c r="JT839" s="231"/>
      <c r="JU839" s="231"/>
      <c r="JV839" s="231"/>
      <c r="JW839" s="231"/>
      <c r="JX839" s="231"/>
      <c r="JY839" s="231"/>
      <c r="JZ839" s="231"/>
      <c r="KA839" s="231"/>
      <c r="KB839" s="231"/>
      <c r="KC839" s="231"/>
      <c r="KD839" s="231"/>
      <c r="KE839" s="231"/>
      <c r="KF839" s="231"/>
      <c r="KG839" s="231"/>
      <c r="KH839" s="231"/>
      <c r="KI839" s="231"/>
      <c r="KJ839" s="231"/>
      <c r="KK839" s="231"/>
      <c r="KL839" s="231"/>
      <c r="KM839" s="231"/>
      <c r="KN839" s="231"/>
      <c r="KO839" s="231"/>
      <c r="KP839" s="231"/>
      <c r="KQ839" s="231"/>
      <c r="KR839" s="231"/>
      <c r="KS839" s="231"/>
      <c r="KT839" s="231"/>
      <c r="KU839" s="231"/>
      <c r="KV839" s="231"/>
      <c r="KW839" s="231"/>
      <c r="KX839" s="231"/>
      <c r="KY839" s="231"/>
      <c r="KZ839" s="231"/>
      <c r="LA839" s="231"/>
      <c r="LB839" s="231"/>
      <c r="LC839" s="231"/>
      <c r="LD839" s="231"/>
      <c r="LE839" s="231"/>
      <c r="LF839" s="231"/>
      <c r="LG839" s="231"/>
      <c r="LH839" s="231"/>
      <c r="LI839" s="231"/>
      <c r="LJ839" s="231"/>
      <c r="LK839" s="231"/>
      <c r="LL839" s="231"/>
      <c r="LM839" s="231"/>
      <c r="LN839" s="231"/>
      <c r="LO839" s="231"/>
      <c r="LP839" s="231"/>
      <c r="LQ839" s="231"/>
      <c r="LR839" s="231"/>
      <c r="LS839" s="231"/>
      <c r="LT839" s="231"/>
      <c r="LU839" s="231"/>
      <c r="LV839" s="231"/>
      <c r="LW839" s="231"/>
      <c r="LX839" s="231"/>
      <c r="LY839" s="231"/>
      <c r="LZ839" s="231"/>
      <c r="MA839" s="231"/>
      <c r="MB839" s="231"/>
      <c r="MC839" s="231"/>
      <c r="MD839" s="231"/>
      <c r="ME839" s="231"/>
      <c r="MF839" s="231"/>
      <c r="MG839" s="231"/>
      <c r="MH839" s="231"/>
      <c r="MI839" s="231"/>
      <c r="MJ839" s="231"/>
      <c r="MK839" s="231"/>
      <c r="ML839" s="231"/>
      <c r="MM839" s="231"/>
      <c r="MN839" s="231"/>
      <c r="MO839" s="231"/>
      <c r="MP839" s="231"/>
      <c r="MQ839" s="231"/>
      <c r="MR839" s="231"/>
      <c r="MS839" s="231"/>
      <c r="MT839" s="231"/>
      <c r="MU839" s="231"/>
      <c r="MV839" s="231"/>
      <c r="MW839" s="231"/>
      <c r="MX839" s="231"/>
      <c r="MY839" s="231"/>
      <c r="MZ839" s="231"/>
      <c r="NA839" s="231"/>
      <c r="NB839" s="231"/>
      <c r="NC839" s="231"/>
      <c r="ND839" s="231"/>
      <c r="NE839" s="231"/>
      <c r="NF839" s="231"/>
      <c r="NG839" s="231"/>
      <c r="NH839" s="231"/>
      <c r="NI839" s="231"/>
      <c r="NJ839" s="231"/>
      <c r="NK839" s="231"/>
      <c r="NL839" s="231"/>
      <c r="NM839" s="231"/>
      <c r="NN839" s="231"/>
      <c r="NO839" s="231"/>
      <c r="NP839" s="231"/>
      <c r="NQ839" s="231"/>
      <c r="NR839" s="231"/>
      <c r="NS839" s="231"/>
      <c r="NT839" s="231"/>
      <c r="NU839" s="231"/>
      <c r="NV839" s="231"/>
      <c r="NW839" s="231"/>
      <c r="NX839" s="231"/>
      <c r="NY839" s="231"/>
      <c r="NZ839" s="231"/>
      <c r="OA839" s="231"/>
      <c r="OB839" s="231"/>
      <c r="OC839" s="231"/>
      <c r="OD839" s="231"/>
      <c r="OE839" s="231"/>
      <c r="OF839" s="231"/>
      <c r="OG839" s="231"/>
      <c r="OH839" s="231"/>
      <c r="OI839" s="231"/>
      <c r="OJ839" s="231"/>
      <c r="OK839" s="231"/>
      <c r="OL839" s="231"/>
      <c r="OM839" s="231"/>
      <c r="ON839" s="231"/>
      <c r="OO839" s="231"/>
      <c r="OP839" s="231"/>
      <c r="OQ839" s="231"/>
      <c r="OR839" s="231"/>
      <c r="OS839" s="231"/>
      <c r="OT839" s="231"/>
      <c r="OU839" s="231"/>
      <c r="OV839" s="231"/>
      <c r="OW839" s="231"/>
      <c r="OX839" s="231"/>
      <c r="OY839" s="231"/>
      <c r="OZ839" s="231"/>
      <c r="PA839" s="231"/>
      <c r="PB839" s="231"/>
      <c r="PC839" s="231"/>
      <c r="PD839" s="231"/>
      <c r="PE839" s="231"/>
      <c r="PF839" s="231"/>
      <c r="PG839" s="231"/>
      <c r="PH839" s="231"/>
      <c r="PI839" s="231"/>
      <c r="PJ839" s="231"/>
      <c r="PK839" s="231"/>
      <c r="PL839" s="231"/>
      <c r="PM839" s="231"/>
      <c r="PN839" s="231"/>
      <c r="PO839" s="231"/>
      <c r="PP839" s="231"/>
      <c r="PQ839" s="231"/>
      <c r="PR839" s="231"/>
      <c r="PS839" s="231"/>
      <c r="PT839" s="231"/>
      <c r="PU839" s="231"/>
      <c r="PV839" s="231"/>
      <c r="PW839" s="231"/>
      <c r="PX839" s="231"/>
      <c r="PY839" s="231"/>
      <c r="PZ839" s="231"/>
      <c r="QA839" s="231"/>
      <c r="QB839" s="231"/>
      <c r="QC839" s="231"/>
      <c r="QD839" s="231"/>
      <c r="QE839" s="231"/>
      <c r="QF839" s="231"/>
      <c r="QG839" s="231"/>
      <c r="QH839" s="231"/>
      <c r="QI839" s="231"/>
      <c r="QJ839" s="231"/>
      <c r="QK839" s="231"/>
      <c r="QL839" s="231"/>
      <c r="QM839" s="231"/>
      <c r="QN839" s="231"/>
      <c r="QO839" s="231"/>
      <c r="QP839" s="231"/>
      <c r="QQ839" s="231"/>
      <c r="QR839" s="231"/>
      <c r="QS839" s="231"/>
      <c r="QT839" s="231"/>
      <c r="QU839" s="231"/>
      <c r="QV839" s="231"/>
      <c r="QW839" s="231"/>
      <c r="QX839" s="231"/>
      <c r="QY839" s="231"/>
      <c r="QZ839" s="231"/>
      <c r="RA839" s="231"/>
      <c r="RB839" s="231"/>
      <c r="RC839" s="231"/>
      <c r="RD839" s="231"/>
      <c r="RE839" s="231"/>
      <c r="RF839" s="231"/>
      <c r="RG839" s="231"/>
      <c r="RH839" s="231"/>
      <c r="RI839" s="231"/>
      <c r="RJ839" s="231"/>
      <c r="RK839" s="231"/>
      <c r="RL839" s="231"/>
      <c r="RM839" s="231"/>
      <c r="RN839" s="231"/>
      <c r="RO839" s="231"/>
      <c r="RP839" s="231"/>
      <c r="RQ839" s="231"/>
      <c r="RR839" s="231"/>
      <c r="RS839" s="231"/>
      <c r="RT839" s="231"/>
      <c r="RU839" s="231"/>
      <c r="RV839" s="231"/>
      <c r="RW839" s="231"/>
      <c r="RX839" s="231"/>
      <c r="RY839" s="231"/>
      <c r="RZ839" s="231"/>
      <c r="SA839" s="231"/>
      <c r="SB839" s="231"/>
      <c r="SC839" s="231"/>
      <c r="SD839" s="231"/>
      <c r="SE839" s="231"/>
      <c r="SF839" s="231"/>
      <c r="SG839" s="231"/>
      <c r="SH839" s="231"/>
      <c r="SI839" s="231"/>
      <c r="SJ839" s="231"/>
      <c r="SK839" s="231"/>
      <c r="SL839" s="231"/>
      <c r="SM839" s="231"/>
      <c r="SN839" s="231"/>
      <c r="SO839" s="231"/>
      <c r="SP839" s="231"/>
      <c r="SQ839" s="231"/>
      <c r="SR839" s="231"/>
      <c r="SS839" s="231"/>
      <c r="ST839" s="231"/>
      <c r="SU839" s="231"/>
      <c r="SV839" s="231"/>
      <c r="SW839" s="231"/>
      <c r="SX839" s="231"/>
      <c r="SY839" s="231"/>
      <c r="SZ839" s="231"/>
      <c r="TA839" s="231"/>
      <c r="TB839" s="231"/>
      <c r="TC839" s="231"/>
      <c r="TD839" s="231"/>
      <c r="TE839" s="231"/>
      <c r="TF839" s="231"/>
      <c r="TG839" s="231"/>
      <c r="TH839" s="231"/>
      <c r="TI839" s="231"/>
      <c r="TJ839" s="231"/>
      <c r="TK839" s="231"/>
      <c r="TL839" s="231"/>
      <c r="TM839" s="231"/>
      <c r="TN839" s="231"/>
      <c r="TO839" s="231"/>
      <c r="TP839" s="231"/>
      <c r="TQ839" s="231"/>
      <c r="TR839" s="231"/>
      <c r="TS839" s="231"/>
      <c r="TT839" s="231"/>
      <c r="TU839" s="231"/>
      <c r="TV839" s="231"/>
      <c r="TW839" s="231"/>
      <c r="TX839" s="231"/>
      <c r="TY839" s="231"/>
      <c r="TZ839" s="231"/>
      <c r="UA839" s="231"/>
      <c r="UB839" s="231"/>
      <c r="UC839" s="231"/>
      <c r="UD839" s="231"/>
      <c r="UE839" s="231"/>
      <c r="UF839" s="231"/>
      <c r="UG839" s="231"/>
      <c r="UH839" s="231"/>
      <c r="UI839" s="231"/>
      <c r="UJ839" s="231"/>
      <c r="UK839" s="231"/>
      <c r="UL839" s="231"/>
      <c r="UM839" s="231"/>
      <c r="UN839" s="231"/>
      <c r="UO839" s="231"/>
      <c r="UP839" s="231"/>
      <c r="UQ839" s="231"/>
      <c r="UR839" s="231"/>
      <c r="US839" s="231"/>
      <c r="UT839" s="231"/>
      <c r="UU839" s="231"/>
      <c r="UV839" s="231"/>
      <c r="UW839" s="231"/>
      <c r="UX839" s="231"/>
      <c r="UY839" s="231"/>
      <c r="UZ839" s="231"/>
      <c r="VA839" s="231"/>
      <c r="VB839" s="231"/>
      <c r="VC839" s="231"/>
      <c r="VD839" s="231"/>
      <c r="VE839" s="231"/>
      <c r="VF839" s="231"/>
      <c r="VG839" s="231"/>
      <c r="VH839" s="231"/>
      <c r="VI839" s="231"/>
      <c r="VJ839" s="231"/>
      <c r="VK839" s="231"/>
      <c r="VL839" s="231"/>
      <c r="VM839" s="231"/>
      <c r="VN839" s="231"/>
      <c r="VO839" s="231"/>
      <c r="VP839" s="231"/>
      <c r="VQ839" s="231"/>
      <c r="VR839" s="231"/>
      <c r="VS839" s="231"/>
      <c r="VT839" s="231"/>
      <c r="VU839" s="231"/>
      <c r="VV839" s="231"/>
      <c r="VW839" s="231"/>
      <c r="VX839" s="231"/>
      <c r="VY839" s="231"/>
      <c r="VZ839" s="231"/>
      <c r="WA839" s="231"/>
      <c r="WB839" s="231"/>
      <c r="WC839" s="231"/>
      <c r="WD839" s="231"/>
      <c r="WE839" s="231"/>
      <c r="WF839" s="231"/>
      <c r="WG839" s="231"/>
      <c r="WH839" s="231"/>
      <c r="WI839" s="231"/>
      <c r="WJ839" s="231"/>
      <c r="WK839" s="231"/>
      <c r="WL839" s="231"/>
      <c r="WM839" s="231"/>
      <c r="WN839" s="231"/>
      <c r="WO839" s="231"/>
      <c r="WP839" s="231"/>
      <c r="WQ839" s="231"/>
      <c r="WR839" s="231"/>
      <c r="WS839" s="231"/>
      <c r="WT839" s="231"/>
      <c r="WU839" s="231"/>
      <c r="WV839" s="231"/>
      <c r="WW839" s="231"/>
      <c r="WX839" s="231"/>
      <c r="WY839" s="231"/>
      <c r="WZ839" s="231"/>
      <c r="XA839" s="231"/>
      <c r="XB839" s="231"/>
      <c r="XC839" s="231"/>
      <c r="XD839" s="231"/>
      <c r="XE839" s="231"/>
      <c r="XF839" s="231"/>
      <c r="XG839" s="231"/>
      <c r="XH839" s="231"/>
      <c r="XI839" s="231"/>
      <c r="XJ839" s="231"/>
      <c r="XK839" s="231"/>
      <c r="XL839" s="231"/>
      <c r="XM839" s="231"/>
      <c r="XN839" s="231"/>
      <c r="XO839" s="231"/>
      <c r="XP839" s="231"/>
      <c r="XQ839" s="231"/>
      <c r="XR839" s="231"/>
      <c r="XS839" s="231"/>
      <c r="XT839" s="231"/>
      <c r="XU839" s="231"/>
      <c r="XV839" s="231"/>
      <c r="XW839" s="231"/>
      <c r="XX839" s="231"/>
      <c r="XY839" s="231"/>
      <c r="XZ839" s="231"/>
      <c r="YA839" s="231"/>
      <c r="YB839" s="231"/>
      <c r="YC839" s="231"/>
      <c r="YD839" s="231"/>
      <c r="YE839" s="231"/>
      <c r="YF839" s="231"/>
      <c r="YG839" s="231"/>
      <c r="YH839" s="231"/>
      <c r="YI839" s="231"/>
      <c r="YJ839" s="231"/>
      <c r="YK839" s="231"/>
      <c r="YL839" s="231"/>
      <c r="YM839" s="231"/>
      <c r="YN839" s="231"/>
      <c r="YO839" s="231"/>
      <c r="YP839" s="231"/>
      <c r="YQ839" s="231"/>
      <c r="YR839" s="231"/>
      <c r="YS839" s="231"/>
      <c r="YT839" s="231"/>
      <c r="YU839" s="231"/>
      <c r="YV839" s="231"/>
      <c r="YW839" s="231"/>
      <c r="YX839" s="231"/>
      <c r="YY839" s="231"/>
      <c r="YZ839" s="231"/>
      <c r="ZA839" s="231"/>
      <c r="ZB839" s="231"/>
      <c r="ZC839" s="231"/>
      <c r="ZD839" s="231"/>
      <c r="ZE839" s="231"/>
      <c r="ZF839" s="231"/>
      <c r="ZG839" s="231"/>
      <c r="ZH839" s="231"/>
      <c r="ZI839" s="231"/>
      <c r="ZJ839" s="231"/>
      <c r="ZK839" s="231"/>
      <c r="ZL839" s="231"/>
      <c r="ZM839" s="231"/>
      <c r="ZN839" s="231"/>
      <c r="ZO839" s="231"/>
      <c r="ZP839" s="231"/>
      <c r="ZQ839" s="231"/>
      <c r="ZR839" s="231"/>
      <c r="ZS839" s="231"/>
      <c r="ZT839" s="231"/>
      <c r="ZU839" s="231"/>
      <c r="ZV839" s="231"/>
      <c r="ZW839" s="231"/>
      <c r="ZX839" s="231"/>
      <c r="ZY839" s="231"/>
      <c r="ZZ839" s="231"/>
      <c r="AAA839" s="231"/>
      <c r="AAB839" s="231"/>
      <c r="AAC839" s="231"/>
      <c r="AAD839" s="231"/>
      <c r="AAE839" s="231"/>
      <c r="AAF839" s="231"/>
      <c r="AAG839" s="231"/>
      <c r="AAH839" s="231"/>
      <c r="AAI839" s="231"/>
      <c r="AAJ839" s="231"/>
      <c r="AAK839" s="231"/>
      <c r="AAL839" s="231"/>
      <c r="AAM839" s="231"/>
      <c r="AAN839" s="231"/>
      <c r="AAO839" s="231"/>
      <c r="AAP839" s="231"/>
      <c r="AAQ839" s="231"/>
      <c r="AAR839" s="231"/>
      <c r="AAS839" s="231"/>
      <c r="AAT839" s="231"/>
      <c r="AAU839" s="231"/>
      <c r="AAV839" s="231"/>
      <c r="AAW839" s="231"/>
      <c r="AAX839" s="231"/>
      <c r="AAY839" s="231"/>
      <c r="AAZ839" s="231"/>
      <c r="ABA839" s="231"/>
      <c r="ABB839" s="231"/>
      <c r="ABC839" s="231"/>
      <c r="ABD839" s="231"/>
      <c r="ABE839" s="231"/>
      <c r="ABF839" s="231"/>
      <c r="ABG839" s="231"/>
      <c r="ABH839" s="231"/>
      <c r="ABI839" s="231"/>
      <c r="ABJ839" s="231"/>
      <c r="ABK839" s="231"/>
      <c r="ABL839" s="231"/>
      <c r="ABM839" s="231"/>
      <c r="ABN839" s="231"/>
      <c r="ABO839" s="231"/>
      <c r="ABP839" s="231"/>
      <c r="ABQ839" s="231"/>
      <c r="ABR839" s="231"/>
      <c r="ABS839" s="231"/>
      <c r="ABT839" s="231"/>
      <c r="ABU839" s="231"/>
      <c r="ABV839" s="231"/>
      <c r="ABW839" s="231"/>
      <c r="ABX839" s="231"/>
      <c r="ABY839" s="231"/>
      <c r="ABZ839" s="231"/>
      <c r="ACA839" s="231"/>
      <c r="ACB839" s="231"/>
      <c r="ACC839" s="231"/>
      <c r="ACD839" s="231"/>
      <c r="ACE839" s="231"/>
      <c r="ACF839" s="231"/>
      <c r="ACG839" s="231"/>
      <c r="ACH839" s="231"/>
      <c r="ACI839" s="231"/>
      <c r="ACJ839" s="231"/>
      <c r="ACK839" s="231"/>
      <c r="ACL839" s="231"/>
      <c r="ACM839" s="231"/>
      <c r="ACN839" s="231"/>
      <c r="ACO839" s="231"/>
      <c r="ACP839" s="231"/>
      <c r="ACQ839" s="231"/>
      <c r="ACR839" s="231"/>
      <c r="ACS839" s="231"/>
      <c r="ACT839" s="231"/>
      <c r="ACU839" s="231"/>
      <c r="ACV839" s="231"/>
      <c r="ACW839" s="231"/>
      <c r="ACX839" s="231"/>
      <c r="ACY839" s="231"/>
      <c r="ACZ839" s="231"/>
      <c r="ADA839" s="231"/>
      <c r="ADB839" s="231"/>
      <c r="ADC839" s="231"/>
      <c r="ADD839" s="231"/>
      <c r="ADE839" s="231"/>
      <c r="ADF839" s="231"/>
      <c r="ADG839" s="231"/>
      <c r="ADH839" s="231"/>
      <c r="ADI839" s="231"/>
      <c r="ADJ839" s="231"/>
      <c r="ADK839" s="231"/>
      <c r="ADL839" s="231"/>
      <c r="ADM839" s="231"/>
      <c r="ADN839" s="231"/>
      <c r="ADO839" s="231"/>
      <c r="ADP839" s="231"/>
      <c r="ADQ839" s="231"/>
      <c r="ADR839" s="231"/>
      <c r="ADS839" s="231"/>
      <c r="ADT839" s="231"/>
      <c r="ADU839" s="231"/>
      <c r="ADV839" s="231"/>
      <c r="ADW839" s="231"/>
      <c r="ADX839" s="231"/>
      <c r="ADY839" s="231"/>
      <c r="ADZ839" s="231"/>
      <c r="AEA839" s="231"/>
      <c r="AEB839" s="231"/>
      <c r="AEC839" s="231"/>
      <c r="AED839" s="231"/>
      <c r="AEE839" s="231"/>
      <c r="AEF839" s="231"/>
      <c r="AEG839" s="231"/>
      <c r="AEH839" s="231"/>
      <c r="AEI839" s="231"/>
      <c r="AEJ839" s="231"/>
      <c r="AEK839" s="231"/>
      <c r="AEL839" s="231"/>
      <c r="AEM839" s="231"/>
      <c r="AEN839" s="231"/>
      <c r="AEO839" s="231"/>
      <c r="AEP839" s="231"/>
      <c r="AEQ839" s="231"/>
      <c r="AER839" s="231"/>
      <c r="AES839" s="231"/>
      <c r="AET839" s="231"/>
      <c r="AEU839" s="231"/>
      <c r="AEV839" s="231"/>
      <c r="AEW839" s="231"/>
      <c r="AEX839" s="231"/>
      <c r="AEY839" s="231"/>
      <c r="AEZ839" s="231"/>
      <c r="AFA839" s="231"/>
      <c r="AFB839" s="231"/>
      <c r="AFC839" s="231"/>
      <c r="AFD839" s="231"/>
      <c r="AFE839" s="231"/>
      <c r="AFF839" s="231"/>
      <c r="AFG839" s="231"/>
      <c r="AFH839" s="231"/>
      <c r="AFI839" s="231"/>
      <c r="AFJ839" s="231"/>
      <c r="AFK839" s="231"/>
      <c r="AFL839" s="231"/>
      <c r="AFM839" s="231"/>
      <c r="AFN839" s="231"/>
      <c r="AFO839" s="231"/>
      <c r="AFP839" s="231"/>
      <c r="AFQ839" s="231"/>
      <c r="AFR839" s="231"/>
      <c r="AFS839" s="231"/>
      <c r="AFT839" s="231"/>
      <c r="AFU839" s="231"/>
      <c r="AFV839" s="231"/>
      <c r="AFW839" s="231"/>
      <c r="AFX839" s="231"/>
      <c r="AFY839" s="231"/>
      <c r="AFZ839" s="231"/>
      <c r="AGA839" s="231"/>
      <c r="AGB839" s="231"/>
      <c r="AGC839" s="231"/>
      <c r="AGD839" s="231"/>
      <c r="AGE839" s="231"/>
      <c r="AGF839" s="231"/>
      <c r="AGG839" s="231"/>
      <c r="AGH839" s="231"/>
      <c r="AGI839" s="231"/>
      <c r="AGJ839" s="231"/>
      <c r="AGK839" s="231"/>
      <c r="AGL839" s="231"/>
      <c r="AGM839" s="231"/>
      <c r="AGN839" s="231"/>
      <c r="AGO839" s="231"/>
      <c r="AGP839" s="231"/>
      <c r="AGQ839" s="231"/>
      <c r="AGR839" s="231"/>
      <c r="AGS839" s="231"/>
      <c r="AGT839" s="231"/>
      <c r="AGU839" s="231"/>
      <c r="AGV839" s="231"/>
      <c r="AGW839" s="231"/>
      <c r="AGX839" s="231"/>
      <c r="AGY839" s="231"/>
      <c r="AGZ839" s="231"/>
      <c r="AHA839" s="231"/>
      <c r="AHB839" s="231"/>
      <c r="AHC839" s="231"/>
      <c r="AHD839" s="231"/>
      <c r="AHE839" s="231"/>
      <c r="AHF839" s="231"/>
      <c r="AHG839" s="231"/>
      <c r="AHH839" s="231"/>
      <c r="AHI839" s="231"/>
      <c r="AHJ839" s="231"/>
      <c r="AHK839" s="231"/>
      <c r="AHL839" s="231"/>
      <c r="AHM839" s="231"/>
      <c r="AHN839" s="231"/>
      <c r="AHO839" s="231"/>
      <c r="AHP839" s="231"/>
      <c r="AHQ839" s="231"/>
      <c r="AHR839" s="231"/>
      <c r="AHS839" s="231"/>
      <c r="AHT839" s="231"/>
      <c r="AHU839" s="231"/>
      <c r="AHV839" s="231"/>
      <c r="AHW839" s="231"/>
      <c r="AHX839" s="231"/>
      <c r="AHY839" s="231"/>
      <c r="AHZ839" s="231"/>
      <c r="AIA839" s="231"/>
      <c r="AIB839" s="231"/>
      <c r="AIC839" s="231"/>
      <c r="AID839" s="231"/>
      <c r="AIE839" s="231"/>
      <c r="AIF839" s="231"/>
      <c r="AIG839" s="231"/>
      <c r="AIH839" s="231"/>
      <c r="AII839" s="231"/>
      <c r="AIJ839" s="231"/>
      <c r="AIK839" s="231"/>
      <c r="AIL839" s="231"/>
      <c r="AIM839" s="231"/>
      <c r="AIN839" s="231"/>
      <c r="AIO839" s="231"/>
      <c r="AIP839" s="231"/>
      <c r="AIQ839" s="231"/>
      <c r="AIR839" s="231"/>
      <c r="AIS839" s="231"/>
      <c r="AIT839" s="231"/>
      <c r="AIU839" s="231"/>
      <c r="AIV839" s="231"/>
      <c r="AIW839" s="231"/>
      <c r="AIX839" s="231"/>
      <c r="AIY839" s="231"/>
      <c r="AIZ839" s="231"/>
      <c r="AJA839" s="231"/>
      <c r="AJB839" s="231"/>
      <c r="AJC839" s="231"/>
      <c r="AJD839" s="231"/>
      <c r="AJE839" s="231"/>
      <c r="AJF839" s="231"/>
      <c r="AJG839" s="231"/>
      <c r="AJH839" s="231"/>
      <c r="AJI839" s="231"/>
      <c r="AJJ839" s="231"/>
      <c r="AJK839" s="231"/>
      <c r="AJL839" s="231"/>
      <c r="AJM839" s="231"/>
      <c r="AJN839" s="231"/>
      <c r="AJO839" s="231"/>
      <c r="AJP839" s="231"/>
      <c r="AJQ839" s="231"/>
      <c r="AJR839" s="231"/>
      <c r="AJS839" s="231"/>
      <c r="AJT839" s="231"/>
      <c r="AJU839" s="231"/>
      <c r="AJV839" s="231"/>
      <c r="AJW839" s="231"/>
      <c r="AJX839" s="231"/>
      <c r="AJY839" s="231"/>
      <c r="AJZ839" s="231"/>
      <c r="AKA839" s="231"/>
      <c r="AKB839" s="231"/>
      <c r="AKC839" s="231"/>
      <c r="AKD839" s="231"/>
      <c r="AKE839" s="231"/>
      <c r="AKF839" s="231"/>
      <c r="AKG839" s="231"/>
      <c r="AKH839" s="231"/>
      <c r="AKI839" s="231"/>
      <c r="AKJ839" s="231"/>
      <c r="AKK839" s="231"/>
      <c r="AKL839" s="231"/>
      <c r="AKM839" s="231"/>
      <c r="AKN839" s="231"/>
      <c r="AKO839" s="231"/>
      <c r="AKP839" s="231"/>
      <c r="AKQ839" s="231"/>
      <c r="AKR839" s="231"/>
      <c r="AKS839" s="231"/>
      <c r="AKT839" s="231"/>
      <c r="AKU839" s="231"/>
      <c r="AKV839" s="231"/>
      <c r="AKW839" s="231"/>
      <c r="AKX839" s="231"/>
      <c r="AKY839" s="231"/>
      <c r="AKZ839" s="231"/>
      <c r="ALA839" s="231"/>
      <c r="ALB839" s="231"/>
      <c r="ALC839" s="231"/>
      <c r="ALD839" s="231"/>
      <c r="ALE839" s="231"/>
      <c r="ALF839" s="231"/>
      <c r="ALG839" s="231"/>
      <c r="ALH839" s="231"/>
      <c r="ALI839" s="231"/>
      <c r="ALJ839" s="231"/>
      <c r="ALK839" s="231"/>
      <c r="ALL839" s="231"/>
      <c r="ALM839" s="231"/>
      <c r="ALN839" s="231"/>
      <c r="ALO839" s="231"/>
      <c r="ALP839" s="231"/>
      <c r="ALQ839" s="231"/>
      <c r="ALR839" s="231"/>
      <c r="ALS839" s="231"/>
      <c r="ALT839" s="231"/>
      <c r="ALU839" s="231"/>
      <c r="ALV839" s="231"/>
      <c r="ALW839" s="231"/>
      <c r="ALX839" s="231"/>
      <c r="ALY839" s="231"/>
      <c r="ALZ839" s="231"/>
      <c r="AMA839" s="231"/>
      <c r="AMB839" s="231"/>
      <c r="AMC839" s="231"/>
      <c r="AMD839" s="231"/>
      <c r="AME839" s="231"/>
      <c r="AMF839" s="231"/>
      <c r="AMG839" s="231"/>
      <c r="AMH839" s="231"/>
      <c r="AMI839" s="231"/>
      <c r="AMJ839" s="231"/>
      <c r="AMK839" s="231"/>
      <c r="AML839" s="231"/>
      <c r="AMM839" s="231"/>
      <c r="AMN839" s="231"/>
      <c r="AMO839" s="231"/>
      <c r="AMP839" s="231"/>
      <c r="AMQ839" s="231"/>
      <c r="AMR839" s="231"/>
      <c r="AMS839" s="231"/>
      <c r="AMT839" s="231"/>
      <c r="AMU839" s="231"/>
      <c r="AMV839" s="231"/>
      <c r="AMW839" s="231"/>
      <c r="AMX839" s="231"/>
      <c r="AMY839" s="231"/>
      <c r="AMZ839" s="231"/>
      <c r="ANA839" s="231"/>
      <c r="ANB839" s="231"/>
      <c r="ANC839" s="231"/>
      <c r="AND839" s="231"/>
      <c r="ANE839" s="231"/>
      <c r="ANF839" s="231"/>
      <c r="ANG839" s="231"/>
      <c r="ANH839" s="231"/>
      <c r="ANI839" s="231"/>
      <c r="ANJ839" s="231"/>
      <c r="ANK839" s="231"/>
      <c r="ANL839" s="231"/>
      <c r="ANM839" s="231"/>
      <c r="ANN839" s="231"/>
      <c r="ANO839" s="231"/>
      <c r="ANP839" s="231"/>
      <c r="ANQ839" s="231"/>
      <c r="ANR839" s="231"/>
      <c r="ANS839" s="231"/>
      <c r="ANT839" s="231"/>
      <c r="ANU839" s="231"/>
      <c r="ANV839" s="231"/>
      <c r="ANW839" s="231"/>
      <c r="ANX839" s="231"/>
      <c r="ANY839" s="231"/>
      <c r="ANZ839" s="231"/>
      <c r="AOA839" s="231"/>
      <c r="AOB839" s="231"/>
      <c r="AOC839" s="231"/>
      <c r="AOD839" s="231"/>
      <c r="AOE839" s="231"/>
      <c r="AOF839" s="231"/>
      <c r="AOG839" s="231"/>
      <c r="AOH839" s="231"/>
      <c r="AOI839" s="231"/>
      <c r="AOJ839" s="231"/>
      <c r="AOK839" s="231"/>
      <c r="AOL839" s="231"/>
      <c r="AOM839" s="231"/>
      <c r="AON839" s="231"/>
      <c r="AOO839" s="231"/>
      <c r="AOP839" s="231"/>
      <c r="AOQ839" s="231"/>
      <c r="AOR839" s="231"/>
      <c r="AOS839" s="231"/>
      <c r="AOT839" s="231"/>
      <c r="AOU839" s="231"/>
      <c r="AOV839" s="231"/>
      <c r="AOW839" s="231"/>
      <c r="AOX839" s="231"/>
      <c r="AOY839" s="231"/>
      <c r="AOZ839" s="231"/>
      <c r="APA839" s="231"/>
      <c r="APB839" s="231"/>
      <c r="APC839" s="231"/>
      <c r="APD839" s="231"/>
      <c r="APE839" s="231"/>
      <c r="APF839" s="231"/>
      <c r="APG839" s="231"/>
      <c r="APH839" s="231"/>
      <c r="API839" s="231"/>
      <c r="APJ839" s="231"/>
      <c r="APK839" s="231"/>
      <c r="APL839" s="231"/>
      <c r="APM839" s="231"/>
      <c r="APN839" s="231"/>
      <c r="APO839" s="231"/>
      <c r="APP839" s="231"/>
      <c r="APQ839" s="231"/>
      <c r="APR839" s="231"/>
      <c r="APS839" s="231"/>
      <c r="APT839" s="231"/>
      <c r="APU839" s="231"/>
      <c r="APV839" s="231"/>
      <c r="APW839" s="231"/>
      <c r="APX839" s="231"/>
      <c r="APY839" s="231"/>
      <c r="APZ839" s="231"/>
      <c r="AQA839" s="231"/>
      <c r="AQB839" s="231"/>
      <c r="AQC839" s="231"/>
      <c r="AQD839" s="231"/>
      <c r="AQE839" s="231"/>
      <c r="AQF839" s="231"/>
      <c r="AQG839" s="231"/>
      <c r="AQH839" s="231"/>
      <c r="AQI839" s="231"/>
      <c r="AQJ839" s="231"/>
      <c r="AQK839" s="231"/>
      <c r="AQL839" s="231"/>
      <c r="AQM839" s="231"/>
      <c r="AQN839" s="231"/>
      <c r="AQO839" s="231"/>
      <c r="AQP839" s="231"/>
      <c r="AQQ839" s="231"/>
      <c r="AQR839" s="231"/>
      <c r="AQS839" s="231"/>
      <c r="AQT839" s="231"/>
      <c r="AQU839" s="231"/>
      <c r="AQV839" s="231"/>
      <c r="AQW839" s="231"/>
      <c r="AQX839" s="231"/>
      <c r="AQY839" s="231"/>
      <c r="AQZ839" s="231"/>
      <c r="ARA839" s="231"/>
      <c r="ARB839" s="231"/>
      <c r="ARC839" s="231"/>
      <c r="ARD839" s="231"/>
      <c r="ARE839" s="231"/>
      <c r="ARF839" s="231"/>
      <c r="ARG839" s="231"/>
      <c r="ARH839" s="231"/>
      <c r="ARI839" s="231"/>
      <c r="ARJ839" s="231"/>
      <c r="ARK839" s="231"/>
      <c r="ARL839" s="231"/>
      <c r="ARM839" s="231"/>
      <c r="ARN839" s="231"/>
      <c r="ARO839" s="231"/>
      <c r="ARP839" s="231"/>
      <c r="ARQ839" s="231"/>
      <c r="ARR839" s="231"/>
      <c r="ARS839" s="231"/>
      <c r="ART839" s="231"/>
      <c r="ARU839" s="231"/>
      <c r="ARV839" s="231"/>
      <c r="ARW839" s="231"/>
      <c r="ARX839" s="231"/>
      <c r="ARY839" s="231"/>
      <c r="ARZ839" s="231"/>
      <c r="ASA839" s="231"/>
      <c r="ASB839" s="231"/>
      <c r="ASC839" s="231"/>
      <c r="ASD839" s="231"/>
      <c r="ASE839" s="231"/>
      <c r="ASF839" s="231"/>
      <c r="ASG839" s="231"/>
      <c r="ASH839" s="231"/>
      <c r="ASI839" s="231"/>
      <c r="ASJ839" s="231"/>
      <c r="ASK839" s="231"/>
      <c r="ASL839" s="231"/>
      <c r="ASM839" s="231"/>
      <c r="ASN839" s="231"/>
      <c r="ASO839" s="231"/>
      <c r="ASP839" s="231"/>
      <c r="ASQ839" s="231"/>
      <c r="ASR839" s="231"/>
      <c r="ASS839" s="231"/>
      <c r="AST839" s="231"/>
      <c r="ASU839" s="231"/>
      <c r="ASV839" s="231"/>
      <c r="ASW839" s="231"/>
      <c r="ASX839" s="231"/>
      <c r="ASY839" s="231"/>
      <c r="ASZ839" s="231"/>
      <c r="ATA839" s="231"/>
      <c r="ATB839" s="231"/>
      <c r="ATC839" s="231"/>
      <c r="ATD839" s="231"/>
      <c r="ATE839" s="231"/>
      <c r="ATF839" s="231"/>
      <c r="ATG839" s="231"/>
      <c r="ATH839" s="231"/>
      <c r="ATI839" s="231"/>
      <c r="ATJ839" s="231"/>
      <c r="ATK839" s="231"/>
      <c r="ATL839" s="231"/>
      <c r="ATM839" s="231"/>
      <c r="ATN839" s="231"/>
      <c r="ATO839" s="231"/>
      <c r="ATP839" s="231"/>
      <c r="ATQ839" s="231"/>
      <c r="ATR839" s="231"/>
      <c r="ATS839" s="231"/>
      <c r="ATT839" s="231"/>
      <c r="ATU839" s="231"/>
      <c r="ATV839" s="231"/>
      <c r="ATW839" s="231"/>
      <c r="ATX839" s="231"/>
      <c r="ATY839" s="231"/>
      <c r="ATZ839" s="231"/>
      <c r="AUA839" s="231"/>
      <c r="AUB839" s="231"/>
      <c r="AUC839" s="231"/>
      <c r="AUD839" s="231"/>
      <c r="AUE839" s="231"/>
      <c r="AUF839" s="231"/>
      <c r="AUG839" s="231"/>
      <c r="AUH839" s="231"/>
      <c r="AUI839" s="231"/>
      <c r="AUJ839" s="231"/>
      <c r="AUK839" s="231"/>
      <c r="AUL839" s="231"/>
      <c r="AUM839" s="231"/>
      <c r="AUN839" s="231"/>
      <c r="AUO839" s="231"/>
      <c r="AUP839" s="231"/>
      <c r="AUQ839" s="231"/>
      <c r="AUR839" s="231"/>
      <c r="AUS839" s="231"/>
      <c r="AUT839" s="231"/>
      <c r="AUU839" s="231"/>
      <c r="AUV839" s="231"/>
      <c r="AUW839" s="231"/>
      <c r="AUX839" s="231"/>
      <c r="AUY839" s="231"/>
      <c r="AUZ839" s="231"/>
      <c r="AVA839" s="231"/>
      <c r="AVB839" s="231"/>
      <c r="AVC839" s="231"/>
      <c r="AVD839" s="231"/>
      <c r="AVE839" s="231"/>
      <c r="AVF839" s="231"/>
      <c r="AVG839" s="231"/>
      <c r="AVH839" s="231"/>
      <c r="AVI839" s="231"/>
      <c r="AVJ839" s="231"/>
      <c r="AVK839" s="231"/>
      <c r="AVL839" s="231"/>
      <c r="AVM839" s="231"/>
      <c r="AVN839" s="231"/>
      <c r="AVO839" s="231"/>
      <c r="AVP839" s="231"/>
      <c r="AVQ839" s="231"/>
      <c r="AVR839" s="231"/>
      <c r="AVS839" s="231"/>
      <c r="AVT839" s="231"/>
      <c r="AVU839" s="231"/>
      <c r="AVV839" s="231"/>
      <c r="AVW839" s="231"/>
      <c r="AVX839" s="231"/>
      <c r="AVY839" s="231"/>
      <c r="AVZ839" s="231"/>
      <c r="AWA839" s="231"/>
      <c r="AWB839" s="231"/>
      <c r="AWC839" s="231"/>
      <c r="AWD839" s="231"/>
      <c r="AWE839" s="231"/>
      <c r="AWF839" s="231"/>
      <c r="AWG839" s="231"/>
      <c r="AWH839" s="231"/>
      <c r="AWI839" s="231"/>
      <c r="AWJ839" s="231"/>
      <c r="AWK839" s="231"/>
      <c r="AWL839" s="231"/>
      <c r="AWM839" s="231"/>
      <c r="AWN839" s="231"/>
      <c r="AWO839" s="231"/>
      <c r="AWP839" s="231"/>
      <c r="AWQ839" s="231"/>
      <c r="AWR839" s="231"/>
      <c r="AWS839" s="231"/>
      <c r="AWT839" s="231"/>
      <c r="AWU839" s="231"/>
      <c r="AWV839" s="231"/>
      <c r="AWW839" s="231"/>
      <c r="AWX839" s="231"/>
      <c r="AWY839" s="231"/>
      <c r="AWZ839" s="231"/>
      <c r="AXA839" s="231"/>
      <c r="AXB839" s="231"/>
      <c r="AXC839" s="231"/>
      <c r="AXD839" s="231"/>
      <c r="AXE839" s="231"/>
      <c r="AXF839" s="231"/>
      <c r="AXG839" s="231"/>
      <c r="AXH839" s="231"/>
      <c r="AXI839" s="231"/>
      <c r="AXJ839" s="231"/>
      <c r="AXK839" s="231"/>
      <c r="AXL839" s="231"/>
      <c r="AXM839" s="231"/>
      <c r="AXN839" s="231"/>
      <c r="AXO839" s="231"/>
      <c r="AXP839" s="231"/>
      <c r="AXQ839" s="231"/>
      <c r="AXR839" s="231"/>
      <c r="AXS839" s="231"/>
      <c r="AXT839" s="231"/>
      <c r="AXU839" s="231"/>
      <c r="AXV839" s="231"/>
      <c r="AXW839" s="231"/>
      <c r="AXX839" s="231"/>
      <c r="AXY839" s="231"/>
      <c r="AXZ839" s="231"/>
      <c r="AYA839" s="231"/>
      <c r="AYB839" s="231"/>
      <c r="AYC839" s="231"/>
      <c r="AYD839" s="231"/>
      <c r="AYE839" s="231"/>
      <c r="AYF839" s="231"/>
      <c r="AYG839" s="231"/>
      <c r="AYH839" s="231"/>
      <c r="AYI839" s="231"/>
      <c r="AYJ839" s="231"/>
      <c r="AYK839" s="231"/>
      <c r="AYL839" s="231"/>
      <c r="AYM839" s="231"/>
      <c r="AYN839" s="231"/>
      <c r="AYO839" s="231"/>
      <c r="AYP839" s="231"/>
      <c r="AYQ839" s="231"/>
      <c r="AYR839" s="231"/>
      <c r="AYS839" s="231"/>
      <c r="AYT839" s="231"/>
      <c r="AYU839" s="231"/>
      <c r="AYV839" s="231"/>
      <c r="AYW839" s="231"/>
      <c r="AYX839" s="231"/>
      <c r="AYY839" s="231"/>
      <c r="AYZ839" s="231"/>
      <c r="AZA839" s="231"/>
      <c r="AZB839" s="231"/>
      <c r="AZC839" s="231"/>
      <c r="AZD839" s="231"/>
      <c r="AZE839" s="231"/>
      <c r="AZF839" s="231"/>
      <c r="AZG839" s="231"/>
      <c r="AZH839" s="231"/>
      <c r="AZI839" s="231"/>
      <c r="AZJ839" s="231"/>
      <c r="AZK839" s="231"/>
      <c r="AZL839" s="231"/>
      <c r="AZM839" s="231"/>
      <c r="AZN839" s="231"/>
      <c r="AZO839" s="231"/>
      <c r="AZP839" s="231"/>
      <c r="AZQ839" s="231"/>
      <c r="AZR839" s="231"/>
      <c r="AZS839" s="231"/>
      <c r="AZT839" s="231"/>
      <c r="AZU839" s="231"/>
      <c r="AZV839" s="231"/>
      <c r="AZW839" s="231"/>
      <c r="AZX839" s="231"/>
      <c r="AZY839" s="231"/>
      <c r="AZZ839" s="231"/>
      <c r="BAA839" s="231"/>
      <c r="BAB839" s="231"/>
      <c r="BAC839" s="231"/>
      <c r="BAD839" s="231"/>
      <c r="BAE839" s="231"/>
      <c r="BAF839" s="231"/>
      <c r="BAG839" s="231"/>
      <c r="BAH839" s="231"/>
      <c r="BAI839" s="231"/>
      <c r="BAJ839" s="231"/>
      <c r="BAK839" s="231"/>
      <c r="BAL839" s="231"/>
      <c r="BAM839" s="231"/>
      <c r="BAN839" s="231"/>
      <c r="BAO839" s="231"/>
      <c r="BAP839" s="231"/>
      <c r="BAQ839" s="231"/>
      <c r="BAR839" s="231"/>
      <c r="BAS839" s="231"/>
      <c r="BAT839" s="231"/>
      <c r="BAU839" s="231"/>
      <c r="BAV839" s="231"/>
      <c r="BAW839" s="231"/>
      <c r="BAX839" s="231"/>
      <c r="BAY839" s="231"/>
      <c r="BAZ839" s="231"/>
      <c r="BBA839" s="231"/>
      <c r="BBB839" s="231"/>
      <c r="BBC839" s="231"/>
      <c r="BBD839" s="231"/>
      <c r="BBE839" s="231"/>
      <c r="BBF839" s="231"/>
      <c r="BBG839" s="231"/>
      <c r="BBH839" s="231"/>
      <c r="BBI839" s="231"/>
      <c r="BBJ839" s="231"/>
      <c r="BBK839" s="231"/>
      <c r="BBL839" s="231"/>
      <c r="BBM839" s="231"/>
      <c r="BBN839" s="231"/>
      <c r="BBO839" s="231"/>
      <c r="BBP839" s="231"/>
      <c r="BBQ839" s="231"/>
      <c r="BBR839" s="231"/>
      <c r="BBS839" s="231"/>
      <c r="BBT839" s="231"/>
      <c r="BBU839" s="231"/>
      <c r="BBV839" s="231"/>
      <c r="BBW839" s="231"/>
      <c r="BBX839" s="231"/>
      <c r="BBY839" s="231"/>
      <c r="BBZ839" s="231"/>
      <c r="BCA839" s="231"/>
      <c r="BCB839" s="231"/>
      <c r="BCC839" s="231"/>
      <c r="BCD839" s="231"/>
      <c r="BCE839" s="231"/>
      <c r="BCF839" s="231"/>
      <c r="BCG839" s="231"/>
      <c r="BCH839" s="231"/>
      <c r="BCI839" s="231"/>
      <c r="BCJ839" s="231"/>
      <c r="BCK839" s="231"/>
      <c r="BCL839" s="231"/>
      <c r="BCM839" s="231"/>
      <c r="BCN839" s="231"/>
      <c r="BCO839" s="231"/>
      <c r="BCP839" s="231"/>
      <c r="BCQ839" s="231"/>
      <c r="BCR839" s="231"/>
      <c r="BCS839" s="231"/>
      <c r="BCT839" s="231"/>
      <c r="BCU839" s="231"/>
      <c r="BCV839" s="231"/>
      <c r="BCW839" s="231"/>
      <c r="BCX839" s="231"/>
      <c r="BCY839" s="231"/>
      <c r="BCZ839" s="231"/>
      <c r="BDA839" s="231"/>
      <c r="BDB839" s="231"/>
      <c r="BDC839" s="231"/>
      <c r="BDD839" s="231"/>
      <c r="BDE839" s="231"/>
      <c r="BDF839" s="231"/>
      <c r="BDG839" s="231"/>
      <c r="BDH839" s="231"/>
      <c r="BDI839" s="231"/>
      <c r="BDJ839" s="231"/>
      <c r="BDK839" s="231"/>
      <c r="BDL839" s="231"/>
      <c r="BDM839" s="231"/>
      <c r="BDN839" s="231"/>
      <c r="BDO839" s="231"/>
      <c r="BDP839" s="231"/>
      <c r="BDQ839" s="231"/>
      <c r="BDR839" s="231"/>
      <c r="BDS839" s="231"/>
      <c r="BDT839" s="231"/>
      <c r="BDU839" s="231"/>
      <c r="BDV839" s="231"/>
      <c r="BDW839" s="231"/>
      <c r="BDX839" s="231"/>
      <c r="BDY839" s="231"/>
      <c r="BDZ839" s="231"/>
      <c r="BEA839" s="231"/>
      <c r="BEB839" s="231"/>
      <c r="BEC839" s="231"/>
      <c r="BED839" s="231"/>
      <c r="BEE839" s="231"/>
      <c r="BEF839" s="231"/>
      <c r="BEG839" s="231"/>
      <c r="BEH839" s="231"/>
      <c r="BEI839" s="231"/>
      <c r="BEJ839" s="231"/>
      <c r="BEK839" s="231"/>
      <c r="BEL839" s="231"/>
      <c r="BEM839" s="231"/>
      <c r="BEN839" s="231"/>
      <c r="BEO839" s="231"/>
      <c r="BEP839" s="231"/>
      <c r="BEQ839" s="231"/>
      <c r="BER839" s="231"/>
      <c r="BES839" s="231"/>
      <c r="BET839" s="231"/>
      <c r="BEU839" s="231"/>
      <c r="BEV839" s="231"/>
      <c r="BEW839" s="231"/>
      <c r="BEX839" s="231"/>
      <c r="BEY839" s="231"/>
      <c r="BEZ839" s="231"/>
      <c r="BFA839" s="231"/>
      <c r="BFB839" s="231"/>
      <c r="BFC839" s="231"/>
      <c r="BFD839" s="231"/>
      <c r="BFE839" s="231"/>
      <c r="BFF839" s="231"/>
      <c r="BFG839" s="231"/>
      <c r="BFH839" s="231"/>
      <c r="BFI839" s="231"/>
      <c r="BFJ839" s="231"/>
      <c r="BFK839" s="231"/>
      <c r="BFL839" s="231"/>
      <c r="BFM839" s="231"/>
      <c r="BFN839" s="231"/>
      <c r="BFO839" s="231"/>
      <c r="BFP839" s="231"/>
      <c r="BFQ839" s="231"/>
      <c r="BFR839" s="231"/>
      <c r="BFS839" s="231"/>
      <c r="BFT839" s="231"/>
      <c r="BFU839" s="231"/>
      <c r="BFV839" s="231"/>
      <c r="BFW839" s="231"/>
      <c r="BFX839" s="231"/>
      <c r="BFY839" s="231"/>
      <c r="BFZ839" s="231"/>
      <c r="BGA839" s="231"/>
      <c r="BGB839" s="231"/>
      <c r="BGC839" s="231"/>
      <c r="BGD839" s="231"/>
      <c r="BGE839" s="231"/>
      <c r="BGF839" s="231"/>
      <c r="BGG839" s="231"/>
      <c r="BGH839" s="231"/>
      <c r="BGI839" s="231"/>
      <c r="BGJ839" s="231"/>
      <c r="BGK839" s="231"/>
      <c r="BGL839" s="231"/>
      <c r="BGM839" s="231"/>
      <c r="BGN839" s="231"/>
      <c r="BGO839" s="231"/>
      <c r="BGP839" s="231"/>
      <c r="BGQ839" s="231"/>
      <c r="BGR839" s="231"/>
      <c r="BGS839" s="231"/>
      <c r="BGT839" s="231"/>
      <c r="BGU839" s="231"/>
      <c r="BGV839" s="231"/>
      <c r="BGW839" s="231"/>
      <c r="BGX839" s="231"/>
      <c r="BGY839" s="231"/>
      <c r="BGZ839" s="231"/>
      <c r="BHA839" s="231"/>
      <c r="BHB839" s="231"/>
      <c r="BHC839" s="231"/>
      <c r="BHD839" s="231"/>
      <c r="BHE839" s="231"/>
      <c r="BHF839" s="231"/>
      <c r="BHG839" s="231"/>
      <c r="BHH839" s="231"/>
      <c r="BHI839" s="231"/>
      <c r="BHJ839" s="231"/>
      <c r="BHK839" s="231"/>
      <c r="BHL839" s="231"/>
      <c r="BHM839" s="231"/>
      <c r="BHN839" s="231"/>
      <c r="BHO839" s="231"/>
      <c r="BHP839" s="231"/>
      <c r="BHQ839" s="231"/>
      <c r="BHR839" s="231"/>
      <c r="BHS839" s="231"/>
      <c r="BHT839" s="231"/>
      <c r="BHU839" s="231"/>
      <c r="BHV839" s="231"/>
      <c r="BHW839" s="231"/>
      <c r="BHX839" s="231"/>
      <c r="BHY839" s="231"/>
      <c r="BHZ839" s="231"/>
      <c r="BIA839" s="231"/>
      <c r="BIB839" s="231"/>
      <c r="BIC839" s="231"/>
      <c r="BID839" s="231"/>
      <c r="BIE839" s="231"/>
      <c r="BIF839" s="231"/>
      <c r="BIG839" s="231"/>
      <c r="BIH839" s="231"/>
      <c r="BII839" s="231"/>
      <c r="BIJ839" s="231"/>
      <c r="BIK839" s="231"/>
      <c r="BIL839" s="231"/>
      <c r="BIM839" s="231"/>
      <c r="BIN839" s="231"/>
      <c r="BIO839" s="231"/>
      <c r="BIP839" s="231"/>
      <c r="BIQ839" s="231"/>
      <c r="BIR839" s="231"/>
      <c r="BIS839" s="231"/>
      <c r="BIT839" s="231"/>
      <c r="BIU839" s="231"/>
      <c r="BIV839" s="231"/>
      <c r="BIW839" s="231"/>
      <c r="BIX839" s="231"/>
      <c r="BIY839" s="231"/>
      <c r="BIZ839" s="231"/>
      <c r="BJA839" s="231"/>
      <c r="BJB839" s="231"/>
      <c r="BJC839" s="231"/>
      <c r="BJD839" s="231"/>
      <c r="BJE839" s="231"/>
      <c r="BJF839" s="231"/>
      <c r="BJG839" s="231"/>
      <c r="BJH839" s="231"/>
      <c r="BJI839" s="231"/>
      <c r="BJJ839" s="231"/>
      <c r="BJK839" s="231"/>
      <c r="BJL839" s="231"/>
      <c r="BJM839" s="231"/>
      <c r="BJN839" s="231"/>
      <c r="BJO839" s="231"/>
      <c r="BJP839" s="231"/>
      <c r="BJQ839" s="231"/>
      <c r="BJR839" s="231"/>
      <c r="BJS839" s="231"/>
      <c r="BJT839" s="231"/>
      <c r="BJU839" s="231"/>
      <c r="BJV839" s="231"/>
      <c r="BJW839" s="231"/>
      <c r="BJX839" s="231"/>
      <c r="BJY839" s="231"/>
      <c r="BJZ839" s="231"/>
      <c r="BKA839" s="231"/>
      <c r="BKB839" s="231"/>
      <c r="BKC839" s="231"/>
      <c r="BKD839" s="231"/>
      <c r="BKE839" s="231"/>
      <c r="BKF839" s="231"/>
      <c r="BKG839" s="231"/>
      <c r="BKH839" s="231"/>
      <c r="BKI839" s="231"/>
      <c r="BKJ839" s="231"/>
      <c r="BKK839" s="231"/>
      <c r="BKL839" s="231"/>
      <c r="BKM839" s="231"/>
      <c r="BKN839" s="231"/>
      <c r="BKO839" s="231"/>
      <c r="BKP839" s="231"/>
      <c r="BKQ839" s="231"/>
      <c r="BKR839" s="231"/>
      <c r="BKS839" s="231"/>
      <c r="BKT839" s="231"/>
      <c r="BKU839" s="231"/>
      <c r="BKV839" s="231"/>
      <c r="BKW839" s="231"/>
      <c r="BKX839" s="231"/>
      <c r="BKY839" s="231"/>
      <c r="BKZ839" s="231"/>
      <c r="BLA839" s="231"/>
      <c r="BLB839" s="231"/>
      <c r="BLC839" s="231"/>
      <c r="BLD839" s="231"/>
      <c r="BLE839" s="231"/>
      <c r="BLF839" s="231"/>
      <c r="BLG839" s="231"/>
      <c r="BLH839" s="231"/>
      <c r="BLI839" s="231"/>
      <c r="BLJ839" s="231"/>
      <c r="BLK839" s="231"/>
      <c r="BLL839" s="231"/>
      <c r="BLM839" s="231"/>
      <c r="BLN839" s="231"/>
      <c r="BLO839" s="231"/>
      <c r="BLP839" s="231"/>
      <c r="BLQ839" s="231"/>
      <c r="BLR839" s="231"/>
      <c r="BLS839" s="231"/>
      <c r="BLT839" s="231"/>
      <c r="BLU839" s="231"/>
      <c r="BLV839" s="231"/>
      <c r="BLW839" s="231"/>
      <c r="BLX839" s="231"/>
      <c r="BLY839" s="231"/>
      <c r="BLZ839" s="231"/>
      <c r="BMA839" s="231"/>
      <c r="BMB839" s="231"/>
      <c r="BMC839" s="231"/>
      <c r="BMD839" s="231"/>
      <c r="BME839" s="231"/>
      <c r="BMF839" s="231"/>
      <c r="BMG839" s="231"/>
      <c r="BMH839" s="231"/>
      <c r="BMI839" s="231"/>
      <c r="BMJ839" s="231"/>
      <c r="BMK839" s="231"/>
      <c r="BML839" s="231"/>
      <c r="BMM839" s="231"/>
      <c r="BMN839" s="231"/>
      <c r="BMO839" s="231"/>
      <c r="BMP839" s="231"/>
      <c r="BMQ839" s="231"/>
      <c r="BMR839" s="231"/>
      <c r="BMS839" s="231"/>
      <c r="BMT839" s="231"/>
      <c r="BMU839" s="231"/>
      <c r="BMV839" s="231"/>
      <c r="BMW839" s="231"/>
      <c r="BMX839" s="231"/>
      <c r="BMY839" s="231"/>
      <c r="BMZ839" s="231"/>
      <c r="BNA839" s="231"/>
      <c r="BNB839" s="231"/>
      <c r="BNC839" s="231"/>
      <c r="BND839" s="231"/>
      <c r="BNE839" s="231"/>
      <c r="BNF839" s="231"/>
      <c r="BNG839" s="231"/>
      <c r="BNH839" s="231"/>
      <c r="BNI839" s="231"/>
      <c r="BNJ839" s="231"/>
      <c r="BNK839" s="231"/>
      <c r="BNL839" s="231"/>
      <c r="BNM839" s="231"/>
      <c r="BNN839" s="231"/>
      <c r="BNO839" s="231"/>
      <c r="BNP839" s="231"/>
      <c r="BNQ839" s="231"/>
      <c r="BNR839" s="231"/>
      <c r="BNS839" s="231"/>
      <c r="BNT839" s="231"/>
      <c r="BNU839" s="231"/>
      <c r="BNV839" s="231"/>
      <c r="BNW839" s="231"/>
      <c r="BNX839" s="231"/>
      <c r="BNY839" s="231"/>
      <c r="BNZ839" s="231"/>
      <c r="BOA839" s="231"/>
      <c r="BOB839" s="231"/>
      <c r="BOC839" s="231"/>
      <c r="BOD839" s="231"/>
      <c r="BOE839" s="231"/>
      <c r="BOF839" s="231"/>
      <c r="BOG839" s="231"/>
      <c r="BOH839" s="231"/>
      <c r="BOI839" s="231"/>
      <c r="BOJ839" s="231"/>
      <c r="BOK839" s="231"/>
      <c r="BOL839" s="231"/>
      <c r="BOM839" s="231"/>
      <c r="BON839" s="231"/>
      <c r="BOO839" s="231"/>
      <c r="BOP839" s="231"/>
      <c r="BOQ839" s="231"/>
      <c r="BOR839" s="231"/>
      <c r="BOS839" s="231"/>
      <c r="BOT839" s="231"/>
      <c r="BOU839" s="231"/>
      <c r="BOV839" s="231"/>
      <c r="BOW839" s="231"/>
      <c r="BOX839" s="231"/>
      <c r="BOY839" s="231"/>
      <c r="BOZ839" s="231"/>
      <c r="BPA839" s="231"/>
      <c r="BPB839" s="231"/>
      <c r="BPC839" s="231"/>
      <c r="BPD839" s="231"/>
      <c r="BPE839" s="231"/>
      <c r="BPF839" s="231"/>
      <c r="BPG839" s="231"/>
      <c r="BPH839" s="231"/>
      <c r="BPI839" s="231"/>
      <c r="BPJ839" s="231"/>
      <c r="BPK839" s="231"/>
      <c r="BPL839" s="231"/>
      <c r="BPM839" s="231"/>
      <c r="BPN839" s="231"/>
      <c r="BPO839" s="231"/>
      <c r="BPP839" s="231"/>
      <c r="BPQ839" s="231"/>
      <c r="BPR839" s="231"/>
      <c r="BPS839" s="231"/>
      <c r="BPT839" s="231"/>
      <c r="BPU839" s="231"/>
      <c r="BPV839" s="231"/>
      <c r="BPW839" s="231"/>
      <c r="BPX839" s="231"/>
      <c r="BPY839" s="231"/>
      <c r="BPZ839" s="231"/>
      <c r="BQA839" s="231"/>
      <c r="BQB839" s="231"/>
      <c r="BQC839" s="231"/>
      <c r="BQD839" s="231"/>
      <c r="BQE839" s="231"/>
      <c r="BQF839" s="231"/>
      <c r="BQG839" s="231"/>
      <c r="BQH839" s="231"/>
      <c r="BQI839" s="231"/>
      <c r="BQJ839" s="231"/>
      <c r="BQK839" s="231"/>
      <c r="BQL839" s="231"/>
      <c r="BQM839" s="231"/>
      <c r="BQN839" s="231"/>
      <c r="BQO839" s="231"/>
      <c r="BQP839" s="231"/>
      <c r="BQQ839" s="231"/>
      <c r="BQR839" s="231"/>
      <c r="BQS839" s="231"/>
      <c r="BQT839" s="231"/>
      <c r="BQU839" s="231"/>
      <c r="BQV839" s="231"/>
      <c r="BQW839" s="231"/>
      <c r="BQX839" s="231"/>
      <c r="BQY839" s="231"/>
      <c r="BQZ839" s="231"/>
      <c r="BRA839" s="231"/>
      <c r="BRB839" s="231"/>
      <c r="BRC839" s="231"/>
      <c r="BRD839" s="231"/>
      <c r="BRE839" s="231"/>
      <c r="BRF839" s="231"/>
      <c r="BRG839" s="231"/>
      <c r="BRH839" s="231"/>
      <c r="BRI839" s="231"/>
      <c r="BRJ839" s="231"/>
      <c r="BRK839" s="231"/>
      <c r="BRL839" s="231"/>
      <c r="BRM839" s="231"/>
      <c r="BRN839" s="231"/>
      <c r="BRO839" s="231"/>
      <c r="BRP839" s="231"/>
      <c r="BRQ839" s="231"/>
      <c r="BRR839" s="231"/>
      <c r="BRS839" s="231"/>
      <c r="BRT839" s="231"/>
      <c r="BRU839" s="231"/>
      <c r="BRV839" s="231"/>
      <c r="BRW839" s="231"/>
      <c r="BRX839" s="231"/>
      <c r="BRY839" s="231"/>
      <c r="BRZ839" s="231"/>
      <c r="BSA839" s="231"/>
      <c r="BSB839" s="231"/>
      <c r="BSC839" s="231"/>
      <c r="BSD839" s="231"/>
      <c r="BSE839" s="231"/>
      <c r="BSF839" s="231"/>
      <c r="BSG839" s="231"/>
      <c r="BSH839" s="231"/>
      <c r="BSI839" s="231"/>
      <c r="BSJ839" s="231"/>
      <c r="BSK839" s="231"/>
      <c r="BSL839" s="231"/>
      <c r="BSM839" s="231"/>
      <c r="BSN839" s="231"/>
      <c r="BSO839" s="231"/>
      <c r="BSP839" s="231"/>
      <c r="BSQ839" s="231"/>
      <c r="BSR839" s="231"/>
      <c r="BSS839" s="231"/>
      <c r="BST839" s="231"/>
      <c r="BSU839" s="231"/>
      <c r="BSV839" s="231"/>
      <c r="BSW839" s="231"/>
      <c r="BSX839" s="231"/>
      <c r="BSY839" s="231"/>
      <c r="BSZ839" s="231"/>
      <c r="BTA839" s="231"/>
      <c r="BTB839" s="231"/>
      <c r="BTC839" s="231"/>
      <c r="BTD839" s="231"/>
      <c r="BTE839" s="231"/>
      <c r="BTF839" s="231"/>
      <c r="BTG839" s="231"/>
      <c r="BTH839" s="231"/>
      <c r="BTI839" s="231"/>
      <c r="BTJ839" s="231"/>
      <c r="BTK839" s="231"/>
      <c r="BTL839" s="231"/>
      <c r="BTM839" s="231"/>
      <c r="BTN839" s="231"/>
      <c r="BTO839" s="231"/>
      <c r="BTP839" s="231"/>
      <c r="BTQ839" s="231"/>
      <c r="BTR839" s="231"/>
      <c r="BTS839" s="231"/>
      <c r="BTT839" s="231"/>
      <c r="BTU839" s="231"/>
      <c r="BTV839" s="231"/>
      <c r="BTW839" s="231"/>
      <c r="BTX839" s="231"/>
      <c r="BTY839" s="231"/>
      <c r="BTZ839" s="231"/>
      <c r="BUA839" s="231"/>
      <c r="BUB839" s="231"/>
      <c r="BUC839" s="231"/>
      <c r="BUD839" s="231"/>
      <c r="BUE839" s="231"/>
      <c r="BUF839" s="231"/>
      <c r="BUG839" s="231"/>
      <c r="BUH839" s="231"/>
      <c r="BUI839" s="231"/>
      <c r="BUJ839" s="231"/>
      <c r="BUK839" s="231"/>
      <c r="BUL839" s="231"/>
      <c r="BUM839" s="231"/>
      <c r="BUN839" s="231"/>
      <c r="BUO839" s="231"/>
      <c r="BUP839" s="231"/>
      <c r="BUQ839" s="231"/>
      <c r="BUR839" s="231"/>
      <c r="BUS839" s="231"/>
      <c r="BUT839" s="231"/>
      <c r="BUU839" s="231"/>
      <c r="BUV839" s="231"/>
      <c r="BUW839" s="231"/>
      <c r="BUX839" s="231"/>
      <c r="BUY839" s="231"/>
      <c r="BUZ839" s="231"/>
      <c r="BVA839" s="231"/>
      <c r="BVB839" s="231"/>
      <c r="BVC839" s="231"/>
      <c r="BVD839" s="231"/>
      <c r="BVE839" s="231"/>
      <c r="BVF839" s="231"/>
      <c r="BVG839" s="231"/>
      <c r="BVH839" s="231"/>
      <c r="BVI839" s="231"/>
      <c r="BVJ839" s="231"/>
      <c r="BVK839" s="231"/>
      <c r="BVL839" s="231"/>
      <c r="BVM839" s="231"/>
      <c r="BVN839" s="231"/>
      <c r="BVO839" s="231"/>
      <c r="BVP839" s="231"/>
      <c r="BVQ839" s="231"/>
      <c r="BVR839" s="231"/>
      <c r="BVS839" s="231"/>
      <c r="BVT839" s="231"/>
      <c r="BVU839" s="231"/>
      <c r="BVV839" s="231"/>
      <c r="BVW839" s="231"/>
      <c r="BVX839" s="231"/>
      <c r="BVY839" s="231"/>
      <c r="BVZ839" s="231"/>
      <c r="BWA839" s="231"/>
      <c r="BWB839" s="231"/>
      <c r="BWC839" s="231"/>
      <c r="BWD839" s="231"/>
      <c r="BWE839" s="231"/>
      <c r="BWF839" s="231"/>
      <c r="BWG839" s="231"/>
      <c r="BWH839" s="231"/>
      <c r="BWI839" s="231"/>
      <c r="BWJ839" s="231"/>
      <c r="BWK839" s="231"/>
      <c r="BWL839" s="231"/>
      <c r="BWM839" s="231"/>
      <c r="BWN839" s="231"/>
      <c r="BWO839" s="231"/>
      <c r="BWP839" s="231"/>
      <c r="BWQ839" s="231"/>
      <c r="BWR839" s="231"/>
      <c r="BWS839" s="231"/>
      <c r="BWT839" s="231"/>
      <c r="BWU839" s="231"/>
      <c r="BWV839" s="231"/>
      <c r="BWW839" s="231"/>
      <c r="BWX839" s="231"/>
      <c r="BWY839" s="231"/>
      <c r="BWZ839" s="231"/>
      <c r="BXA839" s="231"/>
      <c r="BXB839" s="231"/>
      <c r="BXC839" s="231"/>
      <c r="BXD839" s="231"/>
      <c r="BXE839" s="231"/>
      <c r="BXF839" s="231"/>
      <c r="BXG839" s="231"/>
      <c r="BXH839" s="231"/>
      <c r="BXI839" s="231"/>
      <c r="BXJ839" s="231"/>
      <c r="BXK839" s="231"/>
      <c r="BXL839" s="231"/>
      <c r="BXM839" s="231"/>
      <c r="BXN839" s="231"/>
      <c r="BXO839" s="231"/>
      <c r="BXP839" s="231"/>
      <c r="BXQ839" s="231"/>
      <c r="BXR839" s="231"/>
      <c r="BXS839" s="231"/>
      <c r="BXT839" s="231"/>
      <c r="BXU839" s="231"/>
      <c r="BXV839" s="231"/>
      <c r="BXW839" s="231"/>
      <c r="BXX839" s="231"/>
      <c r="BXY839" s="231"/>
      <c r="BXZ839" s="231"/>
      <c r="BYA839" s="231"/>
      <c r="BYB839" s="231"/>
      <c r="BYC839" s="231"/>
      <c r="BYD839" s="231"/>
      <c r="BYE839" s="231"/>
      <c r="BYF839" s="231"/>
      <c r="BYG839" s="231"/>
      <c r="BYH839" s="231"/>
      <c r="BYI839" s="231"/>
      <c r="BYJ839" s="231"/>
      <c r="BYK839" s="231"/>
      <c r="BYL839" s="231"/>
      <c r="BYM839" s="231"/>
      <c r="BYN839" s="231"/>
      <c r="BYO839" s="231"/>
      <c r="BYP839" s="231"/>
      <c r="BYQ839" s="231"/>
      <c r="BYR839" s="231"/>
      <c r="BYS839" s="231"/>
      <c r="BYT839" s="231"/>
      <c r="BYU839" s="231"/>
      <c r="BYV839" s="231"/>
      <c r="BYW839" s="231"/>
      <c r="BYX839" s="231"/>
      <c r="BYY839" s="231"/>
      <c r="BYZ839" s="231"/>
      <c r="BZA839" s="231"/>
      <c r="BZB839" s="231"/>
      <c r="BZC839" s="231"/>
      <c r="BZD839" s="231"/>
      <c r="BZE839" s="231"/>
      <c r="BZF839" s="231"/>
      <c r="BZG839" s="231"/>
      <c r="BZH839" s="231"/>
      <c r="BZI839" s="231"/>
      <c r="BZJ839" s="231"/>
      <c r="BZK839" s="231"/>
      <c r="BZL839" s="231"/>
      <c r="BZM839" s="231"/>
      <c r="BZN839" s="231"/>
      <c r="BZO839" s="231"/>
      <c r="BZP839" s="231"/>
      <c r="BZQ839" s="231"/>
      <c r="BZR839" s="231"/>
      <c r="BZS839" s="231"/>
      <c r="BZT839" s="231"/>
      <c r="BZU839" s="231"/>
      <c r="BZV839" s="231"/>
      <c r="BZW839" s="231"/>
      <c r="BZX839" s="231"/>
      <c r="BZY839" s="231"/>
      <c r="BZZ839" s="231"/>
      <c r="CAA839" s="231"/>
      <c r="CAB839" s="231"/>
      <c r="CAC839" s="231"/>
      <c r="CAD839" s="231"/>
      <c r="CAE839" s="231"/>
      <c r="CAF839" s="231"/>
      <c r="CAG839" s="231"/>
      <c r="CAH839" s="231"/>
      <c r="CAI839" s="231"/>
      <c r="CAJ839" s="231"/>
      <c r="CAK839" s="231"/>
      <c r="CAL839" s="231"/>
      <c r="CAM839" s="231"/>
      <c r="CAN839" s="231"/>
      <c r="CAO839" s="231"/>
      <c r="CAP839" s="231"/>
      <c r="CAQ839" s="231"/>
      <c r="CAR839" s="231"/>
      <c r="CAS839" s="231"/>
      <c r="CAT839" s="231"/>
      <c r="CAU839" s="231"/>
      <c r="CAV839" s="231"/>
      <c r="CAW839" s="231"/>
      <c r="CAX839" s="231"/>
      <c r="CAY839" s="231"/>
      <c r="CAZ839" s="231"/>
      <c r="CBA839" s="231"/>
      <c r="CBB839" s="231"/>
      <c r="CBC839" s="231"/>
      <c r="CBD839" s="231"/>
      <c r="CBE839" s="231"/>
      <c r="CBF839" s="231"/>
      <c r="CBG839" s="231"/>
      <c r="CBH839" s="231"/>
      <c r="CBI839" s="231"/>
      <c r="CBJ839" s="231"/>
      <c r="CBK839" s="231"/>
      <c r="CBL839" s="231"/>
      <c r="CBM839" s="231"/>
      <c r="CBN839" s="231"/>
      <c r="CBO839" s="231"/>
      <c r="CBP839" s="231"/>
      <c r="CBQ839" s="231"/>
      <c r="CBR839" s="231"/>
      <c r="CBS839" s="231"/>
      <c r="CBT839" s="231"/>
      <c r="CBU839" s="231"/>
      <c r="CBV839" s="231"/>
      <c r="CBW839" s="231"/>
      <c r="CBX839" s="231"/>
      <c r="CBY839" s="231"/>
      <c r="CBZ839" s="231"/>
      <c r="CCA839" s="231"/>
      <c r="CCB839" s="231"/>
      <c r="CCC839" s="231"/>
      <c r="CCD839" s="231"/>
      <c r="CCE839" s="231"/>
      <c r="CCF839" s="231"/>
      <c r="CCG839" s="231"/>
      <c r="CCH839" s="231"/>
      <c r="CCI839" s="231"/>
      <c r="CCJ839" s="231"/>
      <c r="CCK839" s="231"/>
      <c r="CCL839" s="231"/>
      <c r="CCM839" s="231"/>
      <c r="CCN839" s="231"/>
      <c r="CCO839" s="231"/>
      <c r="CCP839" s="231"/>
      <c r="CCQ839" s="231"/>
      <c r="CCR839" s="231"/>
      <c r="CCS839" s="231"/>
      <c r="CCT839" s="231"/>
      <c r="CCU839" s="231"/>
      <c r="CCV839" s="231"/>
      <c r="CCW839" s="231"/>
      <c r="CCX839" s="231"/>
      <c r="CCY839" s="231"/>
      <c r="CCZ839" s="231"/>
      <c r="CDA839" s="231"/>
      <c r="CDB839" s="231"/>
      <c r="CDC839" s="231"/>
      <c r="CDD839" s="231"/>
      <c r="CDE839" s="231"/>
      <c r="CDF839" s="231"/>
      <c r="CDG839" s="231"/>
      <c r="CDH839" s="231"/>
      <c r="CDI839" s="231"/>
      <c r="CDJ839" s="231"/>
      <c r="CDK839" s="231"/>
      <c r="CDL839" s="231"/>
      <c r="CDM839" s="231"/>
      <c r="CDN839" s="231"/>
      <c r="CDO839" s="231"/>
      <c r="CDP839" s="231"/>
      <c r="CDQ839" s="231"/>
      <c r="CDR839" s="231"/>
      <c r="CDS839" s="231"/>
      <c r="CDT839" s="231"/>
      <c r="CDU839" s="231"/>
      <c r="CDV839" s="231"/>
      <c r="CDW839" s="231"/>
      <c r="CDX839" s="231"/>
      <c r="CDY839" s="231"/>
      <c r="CDZ839" s="231"/>
      <c r="CEA839" s="231"/>
      <c r="CEB839" s="231"/>
      <c r="CEC839" s="231"/>
      <c r="CED839" s="231"/>
      <c r="CEE839" s="231"/>
      <c r="CEF839" s="231"/>
      <c r="CEG839" s="231"/>
      <c r="CEH839" s="231"/>
      <c r="CEI839" s="231"/>
      <c r="CEJ839" s="231"/>
      <c r="CEK839" s="231"/>
      <c r="CEL839" s="231"/>
      <c r="CEM839" s="231"/>
      <c r="CEN839" s="231"/>
      <c r="CEO839" s="231"/>
      <c r="CEP839" s="231"/>
      <c r="CEQ839" s="231"/>
      <c r="CER839" s="231"/>
      <c r="CES839" s="231"/>
      <c r="CET839" s="231"/>
      <c r="CEU839" s="231"/>
      <c r="CEV839" s="231"/>
      <c r="CEW839" s="231"/>
      <c r="CEX839" s="231"/>
      <c r="CEY839" s="231"/>
      <c r="CEZ839" s="231"/>
      <c r="CFA839" s="231"/>
      <c r="CFB839" s="231"/>
      <c r="CFC839" s="231"/>
      <c r="CFD839" s="231"/>
      <c r="CFE839" s="231"/>
      <c r="CFF839" s="231"/>
      <c r="CFG839" s="231"/>
      <c r="CFH839" s="231"/>
      <c r="CFI839" s="231"/>
      <c r="CFJ839" s="231"/>
      <c r="CFK839" s="231"/>
      <c r="CFL839" s="231"/>
      <c r="CFM839" s="231"/>
      <c r="CFN839" s="231"/>
      <c r="CFO839" s="231"/>
      <c r="CFP839" s="231"/>
      <c r="CFQ839" s="231"/>
      <c r="CFR839" s="231"/>
      <c r="CFS839" s="231"/>
      <c r="CFT839" s="231"/>
      <c r="CFU839" s="231"/>
      <c r="CFV839" s="231"/>
      <c r="CFW839" s="231"/>
      <c r="CFX839" s="231"/>
      <c r="CFY839" s="231"/>
      <c r="CFZ839" s="231"/>
      <c r="CGA839" s="231"/>
      <c r="CGB839" s="231"/>
      <c r="CGC839" s="231"/>
      <c r="CGD839" s="231"/>
      <c r="CGE839" s="231"/>
      <c r="CGF839" s="231"/>
      <c r="CGG839" s="231"/>
      <c r="CGH839" s="231"/>
      <c r="CGI839" s="231"/>
      <c r="CGJ839" s="231"/>
      <c r="CGK839" s="231"/>
      <c r="CGL839" s="231"/>
      <c r="CGM839" s="231"/>
      <c r="CGN839" s="231"/>
      <c r="CGO839" s="231"/>
      <c r="CGP839" s="231"/>
      <c r="CGQ839" s="231"/>
      <c r="CGR839" s="231"/>
      <c r="CGS839" s="231"/>
      <c r="CGT839" s="231"/>
      <c r="CGU839" s="231"/>
      <c r="CGV839" s="231"/>
      <c r="CGW839" s="231"/>
      <c r="CGX839" s="231"/>
      <c r="CGY839" s="231"/>
      <c r="CGZ839" s="231"/>
      <c r="CHA839" s="231"/>
      <c r="CHB839" s="231"/>
      <c r="CHC839" s="231"/>
      <c r="CHD839" s="231"/>
      <c r="CHE839" s="231"/>
      <c r="CHF839" s="231"/>
      <c r="CHG839" s="231"/>
      <c r="CHH839" s="231"/>
      <c r="CHI839" s="231"/>
      <c r="CHJ839" s="231"/>
      <c r="CHK839" s="231"/>
      <c r="CHL839" s="231"/>
      <c r="CHM839" s="231"/>
      <c r="CHN839" s="231"/>
      <c r="CHO839" s="231"/>
      <c r="CHP839" s="231"/>
      <c r="CHQ839" s="231"/>
      <c r="CHR839" s="231"/>
      <c r="CHS839" s="231"/>
      <c r="CHT839" s="231"/>
      <c r="CHU839" s="231"/>
      <c r="CHV839" s="231"/>
      <c r="CHW839" s="231"/>
      <c r="CHX839" s="231"/>
      <c r="CHY839" s="231"/>
      <c r="CHZ839" s="231"/>
      <c r="CIA839" s="231"/>
      <c r="CIB839" s="231"/>
      <c r="CIC839" s="231"/>
      <c r="CID839" s="231"/>
      <c r="CIE839" s="231"/>
      <c r="CIF839" s="231"/>
      <c r="CIG839" s="231"/>
      <c r="CIH839" s="231"/>
      <c r="CII839" s="231"/>
      <c r="CIJ839" s="231"/>
      <c r="CIK839" s="231"/>
      <c r="CIL839" s="231"/>
      <c r="CIM839" s="231"/>
      <c r="CIN839" s="231"/>
      <c r="CIO839" s="231"/>
      <c r="CIP839" s="231"/>
      <c r="CIQ839" s="231"/>
      <c r="CIR839" s="231"/>
      <c r="CIS839" s="231"/>
      <c r="CIT839" s="231"/>
      <c r="CIU839" s="231"/>
      <c r="CIV839" s="231"/>
      <c r="CIW839" s="231"/>
      <c r="CIX839" s="231"/>
      <c r="CIY839" s="231"/>
      <c r="CIZ839" s="231"/>
      <c r="CJA839" s="231"/>
      <c r="CJB839" s="231"/>
      <c r="CJC839" s="231"/>
      <c r="CJD839" s="231"/>
      <c r="CJE839" s="231"/>
      <c r="CJF839" s="231"/>
      <c r="CJG839" s="231"/>
      <c r="CJH839" s="231"/>
      <c r="CJI839" s="231"/>
      <c r="CJJ839" s="231"/>
      <c r="CJK839" s="231"/>
      <c r="CJL839" s="231"/>
      <c r="CJM839" s="231"/>
      <c r="CJN839" s="231"/>
      <c r="CJO839" s="231"/>
      <c r="CJP839" s="231"/>
      <c r="CJQ839" s="231"/>
      <c r="CJR839" s="231"/>
      <c r="CJS839" s="231"/>
      <c r="CJT839" s="231"/>
      <c r="CJU839" s="231"/>
      <c r="CJV839" s="231"/>
      <c r="CJW839" s="231"/>
      <c r="CJX839" s="231"/>
      <c r="CJY839" s="231"/>
      <c r="CJZ839" s="231"/>
      <c r="CKA839" s="231"/>
      <c r="CKB839" s="231"/>
      <c r="CKC839" s="231"/>
      <c r="CKD839" s="231"/>
      <c r="CKE839" s="231"/>
      <c r="CKF839" s="231"/>
      <c r="CKG839" s="231"/>
      <c r="CKH839" s="231"/>
      <c r="CKI839" s="231"/>
      <c r="CKJ839" s="231"/>
      <c r="CKK839" s="231"/>
      <c r="CKL839" s="231"/>
      <c r="CKM839" s="231"/>
      <c r="CKN839" s="231"/>
      <c r="CKO839" s="231"/>
      <c r="CKP839" s="231"/>
      <c r="CKQ839" s="231"/>
      <c r="CKR839" s="231"/>
      <c r="CKS839" s="231"/>
      <c r="CKT839" s="231"/>
      <c r="CKU839" s="231"/>
      <c r="CKV839" s="231"/>
      <c r="CKW839" s="231"/>
      <c r="CKX839" s="231"/>
      <c r="CKY839" s="231"/>
      <c r="CKZ839" s="231"/>
      <c r="CLA839" s="231"/>
      <c r="CLB839" s="231"/>
      <c r="CLC839" s="231"/>
      <c r="CLD839" s="231"/>
      <c r="CLE839" s="231"/>
      <c r="CLF839" s="231"/>
      <c r="CLG839" s="231"/>
      <c r="CLH839" s="231"/>
      <c r="CLI839" s="231"/>
      <c r="CLJ839" s="231"/>
      <c r="CLK839" s="231"/>
      <c r="CLL839" s="231"/>
      <c r="CLM839" s="231"/>
      <c r="CLN839" s="231"/>
      <c r="CLO839" s="231"/>
      <c r="CLP839" s="231"/>
      <c r="CLQ839" s="231"/>
      <c r="CLR839" s="231"/>
      <c r="CLS839" s="231"/>
      <c r="CLT839" s="231"/>
      <c r="CLU839" s="231"/>
      <c r="CLV839" s="231"/>
      <c r="CLW839" s="231"/>
      <c r="CLX839" s="231"/>
      <c r="CLY839" s="231"/>
      <c r="CLZ839" s="231"/>
      <c r="CMA839" s="231"/>
      <c r="CMB839" s="231"/>
      <c r="CMC839" s="231"/>
      <c r="CMD839" s="231"/>
      <c r="CME839" s="231"/>
      <c r="CMF839" s="231"/>
      <c r="CMG839" s="231"/>
      <c r="CMH839" s="231"/>
      <c r="CMI839" s="231"/>
      <c r="CMJ839" s="231"/>
      <c r="CMK839" s="231"/>
      <c r="CML839" s="231"/>
      <c r="CMM839" s="231"/>
      <c r="CMN839" s="231"/>
      <c r="CMO839" s="231"/>
      <c r="CMP839" s="231"/>
      <c r="CMQ839" s="231"/>
      <c r="CMR839" s="231"/>
      <c r="CMS839" s="231"/>
      <c r="CMT839" s="231"/>
      <c r="CMU839" s="231"/>
      <c r="CMV839" s="231"/>
      <c r="CMW839" s="231"/>
      <c r="CMX839" s="231"/>
      <c r="CMY839" s="231"/>
      <c r="CMZ839" s="231"/>
      <c r="CNA839" s="231"/>
      <c r="CNB839" s="231"/>
      <c r="CNC839" s="231"/>
      <c r="CND839" s="231"/>
      <c r="CNE839" s="231"/>
      <c r="CNF839" s="231"/>
      <c r="CNG839" s="231"/>
      <c r="CNH839" s="231"/>
      <c r="CNI839" s="231"/>
      <c r="CNJ839" s="231"/>
      <c r="CNK839" s="231"/>
      <c r="CNL839" s="231"/>
      <c r="CNM839" s="231"/>
      <c r="CNN839" s="231"/>
      <c r="CNO839" s="231"/>
      <c r="CNP839" s="231"/>
      <c r="CNQ839" s="231"/>
      <c r="CNR839" s="231"/>
      <c r="CNS839" s="231"/>
      <c r="CNT839" s="231"/>
      <c r="CNU839" s="231"/>
      <c r="CNV839" s="231"/>
      <c r="CNW839" s="231"/>
      <c r="CNX839" s="231"/>
      <c r="CNY839" s="231"/>
      <c r="CNZ839" s="231"/>
      <c r="COA839" s="231"/>
      <c r="COB839" s="231"/>
      <c r="COC839" s="231"/>
      <c r="COD839" s="231"/>
      <c r="COE839" s="231"/>
      <c r="COF839" s="231"/>
      <c r="COG839" s="231"/>
      <c r="COH839" s="231"/>
      <c r="COI839" s="231"/>
      <c r="COJ839" s="231"/>
      <c r="COK839" s="231"/>
      <c r="COL839" s="231"/>
      <c r="COM839" s="231"/>
      <c r="CON839" s="231"/>
      <c r="COO839" s="231"/>
      <c r="COP839" s="231"/>
      <c r="COQ839" s="231"/>
      <c r="COR839" s="231"/>
      <c r="COS839" s="231"/>
      <c r="COT839" s="231"/>
      <c r="COU839" s="231"/>
      <c r="COV839" s="231"/>
      <c r="COW839" s="231"/>
      <c r="COX839" s="231"/>
      <c r="COY839" s="231"/>
      <c r="COZ839" s="231"/>
      <c r="CPA839" s="231"/>
      <c r="CPB839" s="231"/>
      <c r="CPC839" s="231"/>
      <c r="CPD839" s="231"/>
      <c r="CPE839" s="231"/>
      <c r="CPF839" s="231"/>
      <c r="CPG839" s="231"/>
      <c r="CPH839" s="231"/>
      <c r="CPI839" s="231"/>
      <c r="CPJ839" s="231"/>
      <c r="CPK839" s="231"/>
      <c r="CPL839" s="231"/>
      <c r="CPM839" s="231"/>
      <c r="CPN839" s="231"/>
      <c r="CPO839" s="231"/>
      <c r="CPP839" s="231"/>
      <c r="CPQ839" s="231"/>
      <c r="CPR839" s="231"/>
      <c r="CPS839" s="231"/>
      <c r="CPT839" s="231"/>
      <c r="CPU839" s="231"/>
      <c r="CPV839" s="231"/>
      <c r="CPW839" s="231"/>
      <c r="CPX839" s="231"/>
      <c r="CPY839" s="231"/>
      <c r="CPZ839" s="231"/>
      <c r="CQA839" s="231"/>
      <c r="CQB839" s="231"/>
      <c r="CQC839" s="231"/>
      <c r="CQD839" s="231"/>
      <c r="CQE839" s="231"/>
      <c r="CQF839" s="231"/>
      <c r="CQG839" s="231"/>
      <c r="CQH839" s="231"/>
      <c r="CQI839" s="231"/>
      <c r="CQJ839" s="231"/>
      <c r="CQK839" s="231"/>
      <c r="CQL839" s="231"/>
      <c r="CQM839" s="231"/>
      <c r="CQN839" s="231"/>
      <c r="CQO839" s="231"/>
      <c r="CQP839" s="231"/>
      <c r="CQQ839" s="231"/>
      <c r="CQR839" s="231"/>
      <c r="CQS839" s="231"/>
      <c r="CQT839" s="231"/>
      <c r="CQU839" s="231"/>
      <c r="CQV839" s="231"/>
      <c r="CQW839" s="231"/>
      <c r="CQX839" s="231"/>
      <c r="CQY839" s="231"/>
      <c r="CQZ839" s="231"/>
      <c r="CRA839" s="231"/>
      <c r="CRB839" s="231"/>
      <c r="CRC839" s="231"/>
      <c r="CRD839" s="231"/>
      <c r="CRE839" s="231"/>
      <c r="CRF839" s="231"/>
      <c r="CRG839" s="231"/>
      <c r="CRH839" s="231"/>
      <c r="CRI839" s="231"/>
      <c r="CRJ839" s="231"/>
      <c r="CRK839" s="231"/>
      <c r="CRL839" s="231"/>
      <c r="CRM839" s="231"/>
      <c r="CRN839" s="231"/>
      <c r="CRO839" s="231"/>
      <c r="CRP839" s="231"/>
      <c r="CRQ839" s="231"/>
      <c r="CRR839" s="231"/>
      <c r="CRS839" s="231"/>
      <c r="CRT839" s="231"/>
      <c r="CRU839" s="231"/>
      <c r="CRV839" s="231"/>
      <c r="CRW839" s="231"/>
      <c r="CRX839" s="231"/>
      <c r="CRY839" s="231"/>
      <c r="CRZ839" s="231"/>
      <c r="CSA839" s="231"/>
      <c r="CSB839" s="231"/>
      <c r="CSC839" s="231"/>
      <c r="CSD839" s="231"/>
      <c r="CSE839" s="231"/>
      <c r="CSF839" s="231"/>
      <c r="CSG839" s="231"/>
      <c r="CSH839" s="231"/>
      <c r="CSI839" s="231"/>
      <c r="CSJ839" s="231"/>
      <c r="CSK839" s="231"/>
      <c r="CSL839" s="231"/>
      <c r="CSM839" s="231"/>
      <c r="CSN839" s="231"/>
      <c r="CSO839" s="231"/>
      <c r="CSP839" s="231"/>
      <c r="CSQ839" s="231"/>
      <c r="CSR839" s="231"/>
      <c r="CSS839" s="231"/>
      <c r="CST839" s="231"/>
      <c r="CSU839" s="231"/>
      <c r="CSV839" s="231"/>
      <c r="CSW839" s="231"/>
      <c r="CSX839" s="231"/>
      <c r="CSY839" s="231"/>
      <c r="CSZ839" s="231"/>
      <c r="CTA839" s="231"/>
      <c r="CTB839" s="231"/>
      <c r="CTC839" s="231"/>
      <c r="CTD839" s="231"/>
      <c r="CTE839" s="231"/>
      <c r="CTF839" s="231"/>
      <c r="CTG839" s="231"/>
      <c r="CTH839" s="231"/>
      <c r="CTI839" s="231"/>
      <c r="CTJ839" s="231"/>
      <c r="CTK839" s="231"/>
      <c r="CTL839" s="231"/>
      <c r="CTM839" s="231"/>
      <c r="CTN839" s="231"/>
      <c r="CTO839" s="231"/>
      <c r="CTP839" s="231"/>
      <c r="CTQ839" s="231"/>
      <c r="CTR839" s="231"/>
      <c r="CTS839" s="231"/>
      <c r="CTT839" s="231"/>
      <c r="CTU839" s="231"/>
      <c r="CTV839" s="231"/>
      <c r="CTW839" s="231"/>
      <c r="CTX839" s="231"/>
      <c r="CTY839" s="231"/>
      <c r="CTZ839" s="231"/>
      <c r="CUA839" s="231"/>
      <c r="CUB839" s="231"/>
      <c r="CUC839" s="231"/>
      <c r="CUD839" s="231"/>
      <c r="CUE839" s="231"/>
      <c r="CUF839" s="231"/>
      <c r="CUG839" s="231"/>
      <c r="CUH839" s="231"/>
      <c r="CUI839" s="231"/>
      <c r="CUJ839" s="231"/>
      <c r="CUK839" s="231"/>
      <c r="CUL839" s="231"/>
      <c r="CUM839" s="231"/>
      <c r="CUN839" s="231"/>
      <c r="CUO839" s="231"/>
      <c r="CUP839" s="231"/>
      <c r="CUQ839" s="231"/>
      <c r="CUR839" s="231"/>
      <c r="CUS839" s="231"/>
      <c r="CUT839" s="231"/>
      <c r="CUU839" s="231"/>
      <c r="CUV839" s="231"/>
      <c r="CUW839" s="231"/>
      <c r="CUX839" s="231"/>
      <c r="CUY839" s="231"/>
      <c r="CUZ839" s="231"/>
      <c r="CVA839" s="231"/>
      <c r="CVB839" s="231"/>
      <c r="CVC839" s="231"/>
      <c r="CVD839" s="231"/>
      <c r="CVE839" s="231"/>
      <c r="CVF839" s="231"/>
      <c r="CVG839" s="231"/>
      <c r="CVH839" s="231"/>
      <c r="CVI839" s="231"/>
      <c r="CVJ839" s="231"/>
      <c r="CVK839" s="231"/>
      <c r="CVL839" s="231"/>
      <c r="CVM839" s="231"/>
      <c r="CVN839" s="231"/>
      <c r="CVO839" s="231"/>
      <c r="CVP839" s="231"/>
      <c r="CVQ839" s="231"/>
      <c r="CVR839" s="231"/>
      <c r="CVS839" s="231"/>
      <c r="CVT839" s="231"/>
      <c r="CVU839" s="231"/>
      <c r="CVV839" s="231"/>
      <c r="CVW839" s="231"/>
      <c r="CVX839" s="231"/>
      <c r="CVY839" s="231"/>
      <c r="CVZ839" s="231"/>
      <c r="CWA839" s="231"/>
      <c r="CWB839" s="231"/>
      <c r="CWC839" s="231"/>
      <c r="CWD839" s="231"/>
      <c r="CWE839" s="231"/>
      <c r="CWF839" s="231"/>
      <c r="CWG839" s="231"/>
      <c r="CWH839" s="231"/>
      <c r="CWI839" s="231"/>
      <c r="CWJ839" s="231"/>
      <c r="CWK839" s="231"/>
      <c r="CWL839" s="231"/>
      <c r="CWM839" s="231"/>
      <c r="CWN839" s="231"/>
      <c r="CWO839" s="231"/>
      <c r="CWP839" s="231"/>
      <c r="CWQ839" s="231"/>
      <c r="CWR839" s="231"/>
      <c r="CWS839" s="231"/>
      <c r="CWT839" s="231"/>
      <c r="CWU839" s="231"/>
      <c r="CWV839" s="231"/>
      <c r="CWW839" s="231"/>
      <c r="CWX839" s="231"/>
      <c r="CWY839" s="231"/>
      <c r="CWZ839" s="231"/>
      <c r="CXA839" s="231"/>
      <c r="CXB839" s="231"/>
      <c r="CXC839" s="231"/>
      <c r="CXD839" s="231"/>
      <c r="CXE839" s="231"/>
      <c r="CXF839" s="231"/>
      <c r="CXG839" s="231"/>
      <c r="CXH839" s="231"/>
      <c r="CXI839" s="231"/>
      <c r="CXJ839" s="231"/>
      <c r="CXK839" s="231"/>
      <c r="CXL839" s="231"/>
      <c r="CXM839" s="231"/>
      <c r="CXN839" s="231"/>
      <c r="CXO839" s="231"/>
      <c r="CXP839" s="231"/>
      <c r="CXQ839" s="231"/>
      <c r="CXR839" s="231"/>
      <c r="CXS839" s="231"/>
      <c r="CXT839" s="231"/>
      <c r="CXU839" s="231"/>
      <c r="CXV839" s="231"/>
      <c r="CXW839" s="231"/>
      <c r="CXX839" s="231"/>
      <c r="CXY839" s="231"/>
      <c r="CXZ839" s="231"/>
      <c r="CYA839" s="231"/>
      <c r="CYB839" s="231"/>
      <c r="CYC839" s="231"/>
      <c r="CYD839" s="231"/>
      <c r="CYE839" s="231"/>
      <c r="CYF839" s="231"/>
      <c r="CYG839" s="231"/>
      <c r="CYH839" s="231"/>
      <c r="CYI839" s="231"/>
      <c r="CYJ839" s="231"/>
      <c r="CYK839" s="231"/>
      <c r="CYL839" s="231"/>
      <c r="CYM839" s="231"/>
      <c r="CYN839" s="231"/>
      <c r="CYO839" s="231"/>
      <c r="CYP839" s="231"/>
      <c r="CYQ839" s="231"/>
      <c r="CYR839" s="231"/>
      <c r="CYS839" s="231"/>
      <c r="CYT839" s="231"/>
      <c r="CYU839" s="231"/>
      <c r="CYV839" s="231"/>
      <c r="CYW839" s="231"/>
      <c r="CYX839" s="231"/>
      <c r="CYY839" s="231"/>
      <c r="CYZ839" s="231"/>
      <c r="CZA839" s="231"/>
      <c r="CZB839" s="231"/>
      <c r="CZC839" s="231"/>
      <c r="CZD839" s="231"/>
      <c r="CZE839" s="231"/>
      <c r="CZF839" s="231"/>
      <c r="CZG839" s="231"/>
      <c r="CZH839" s="231"/>
      <c r="CZI839" s="231"/>
      <c r="CZJ839" s="231"/>
      <c r="CZK839" s="231"/>
      <c r="CZL839" s="231"/>
      <c r="CZM839" s="231"/>
      <c r="CZN839" s="231"/>
      <c r="CZO839" s="231"/>
      <c r="CZP839" s="231"/>
      <c r="CZQ839" s="231"/>
      <c r="CZR839" s="231"/>
      <c r="CZS839" s="231"/>
      <c r="CZT839" s="231"/>
      <c r="CZU839" s="231"/>
      <c r="CZV839" s="231"/>
      <c r="CZW839" s="231"/>
      <c r="CZX839" s="231"/>
      <c r="CZY839" s="231"/>
      <c r="CZZ839" s="231"/>
      <c r="DAA839" s="231"/>
      <c r="DAB839" s="231"/>
      <c r="DAC839" s="231"/>
      <c r="DAD839" s="231"/>
      <c r="DAE839" s="231"/>
      <c r="DAF839" s="231"/>
      <c r="DAG839" s="231"/>
      <c r="DAH839" s="231"/>
      <c r="DAI839" s="231"/>
      <c r="DAJ839" s="231"/>
      <c r="DAK839" s="231"/>
      <c r="DAL839" s="231"/>
      <c r="DAM839" s="231"/>
      <c r="DAN839" s="231"/>
      <c r="DAO839" s="231"/>
      <c r="DAP839" s="231"/>
      <c r="DAQ839" s="231"/>
      <c r="DAR839" s="231"/>
      <c r="DAS839" s="231"/>
      <c r="DAT839" s="231"/>
      <c r="DAU839" s="231"/>
      <c r="DAV839" s="231"/>
      <c r="DAW839" s="231"/>
      <c r="DAX839" s="231"/>
      <c r="DAY839" s="231"/>
      <c r="DAZ839" s="231"/>
      <c r="DBA839" s="231"/>
      <c r="DBB839" s="231"/>
      <c r="DBC839" s="231"/>
      <c r="DBD839" s="231"/>
      <c r="DBE839" s="231"/>
      <c r="DBF839" s="231"/>
      <c r="DBG839" s="231"/>
      <c r="DBH839" s="231"/>
      <c r="DBI839" s="231"/>
      <c r="DBJ839" s="231"/>
      <c r="DBK839" s="231"/>
      <c r="DBL839" s="231"/>
      <c r="DBM839" s="231"/>
      <c r="DBN839" s="231"/>
      <c r="DBO839" s="231"/>
      <c r="DBP839" s="231"/>
      <c r="DBQ839" s="231"/>
      <c r="DBR839" s="231"/>
      <c r="DBS839" s="231"/>
      <c r="DBT839" s="231"/>
      <c r="DBU839" s="231"/>
      <c r="DBV839" s="231"/>
      <c r="DBW839" s="231"/>
      <c r="DBX839" s="231"/>
      <c r="DBY839" s="231"/>
      <c r="DBZ839" s="231"/>
      <c r="DCA839" s="231"/>
      <c r="DCB839" s="231"/>
      <c r="DCC839" s="231"/>
      <c r="DCD839" s="231"/>
      <c r="DCE839" s="231"/>
      <c r="DCF839" s="231"/>
      <c r="DCG839" s="231"/>
      <c r="DCH839" s="231"/>
      <c r="DCI839" s="231"/>
      <c r="DCJ839" s="231"/>
      <c r="DCK839" s="231"/>
      <c r="DCL839" s="231"/>
      <c r="DCM839" s="231"/>
      <c r="DCN839" s="231"/>
      <c r="DCO839" s="231"/>
      <c r="DCP839" s="231"/>
      <c r="DCQ839" s="231"/>
      <c r="DCR839" s="231"/>
      <c r="DCS839" s="231"/>
      <c r="DCT839" s="231"/>
      <c r="DCU839" s="231"/>
      <c r="DCV839" s="231"/>
      <c r="DCW839" s="231"/>
      <c r="DCX839" s="231"/>
      <c r="DCY839" s="231"/>
      <c r="DCZ839" s="231"/>
      <c r="DDA839" s="231"/>
      <c r="DDB839" s="231"/>
      <c r="DDC839" s="231"/>
      <c r="DDD839" s="231"/>
      <c r="DDE839" s="231"/>
      <c r="DDF839" s="231"/>
      <c r="DDG839" s="231"/>
      <c r="DDH839" s="231"/>
      <c r="DDI839" s="231"/>
      <c r="DDJ839" s="231"/>
      <c r="DDK839" s="231"/>
      <c r="DDL839" s="231"/>
      <c r="DDM839" s="231"/>
      <c r="DDN839" s="231"/>
      <c r="DDO839" s="231"/>
      <c r="DDP839" s="231"/>
      <c r="DDQ839" s="231"/>
      <c r="DDR839" s="231"/>
      <c r="DDS839" s="231"/>
      <c r="DDT839" s="231"/>
      <c r="DDU839" s="231"/>
      <c r="DDV839" s="231"/>
      <c r="DDW839" s="231"/>
      <c r="DDX839" s="231"/>
      <c r="DDY839" s="231"/>
      <c r="DDZ839" s="231"/>
      <c r="DEA839" s="231"/>
      <c r="DEB839" s="231"/>
      <c r="DEC839" s="231"/>
      <c r="DED839" s="231"/>
      <c r="DEE839" s="231"/>
      <c r="DEF839" s="231"/>
      <c r="DEG839" s="231"/>
      <c r="DEH839" s="231"/>
      <c r="DEI839" s="231"/>
      <c r="DEJ839" s="231"/>
      <c r="DEK839" s="231"/>
      <c r="DEL839" s="231"/>
      <c r="DEM839" s="231"/>
      <c r="DEN839" s="231"/>
      <c r="DEO839" s="231"/>
      <c r="DEP839" s="231"/>
      <c r="DEQ839" s="231"/>
      <c r="DER839" s="231"/>
      <c r="DES839" s="231"/>
      <c r="DET839" s="231"/>
      <c r="DEU839" s="231"/>
      <c r="DEV839" s="231"/>
      <c r="DEW839" s="231"/>
      <c r="DEX839" s="231"/>
      <c r="DEY839" s="231"/>
      <c r="DEZ839" s="231"/>
      <c r="DFA839" s="231"/>
      <c r="DFB839" s="231"/>
      <c r="DFC839" s="231"/>
      <c r="DFD839" s="231"/>
      <c r="DFE839" s="231"/>
      <c r="DFF839" s="231"/>
      <c r="DFG839" s="231"/>
      <c r="DFH839" s="231"/>
      <c r="DFI839" s="231"/>
      <c r="DFJ839" s="231"/>
      <c r="DFK839" s="231"/>
      <c r="DFL839" s="231"/>
      <c r="DFM839" s="231"/>
      <c r="DFN839" s="231"/>
      <c r="DFO839" s="231"/>
      <c r="DFP839" s="231"/>
      <c r="DFQ839" s="231"/>
      <c r="DFR839" s="231"/>
      <c r="DFS839" s="231"/>
      <c r="DFT839" s="231"/>
      <c r="DFU839" s="231"/>
      <c r="DFV839" s="231"/>
      <c r="DFW839" s="231"/>
      <c r="DFX839" s="231"/>
      <c r="DFY839" s="231"/>
      <c r="DFZ839" s="231"/>
      <c r="DGA839" s="231"/>
      <c r="DGB839" s="231"/>
      <c r="DGC839" s="231"/>
      <c r="DGD839" s="231"/>
      <c r="DGE839" s="231"/>
      <c r="DGF839" s="231"/>
      <c r="DGG839" s="231"/>
      <c r="DGH839" s="231"/>
      <c r="DGI839" s="231"/>
      <c r="DGJ839" s="231"/>
      <c r="DGK839" s="231"/>
      <c r="DGL839" s="231"/>
      <c r="DGM839" s="231"/>
      <c r="DGN839" s="231"/>
      <c r="DGO839" s="231"/>
      <c r="DGP839" s="231"/>
      <c r="DGQ839" s="231"/>
      <c r="DGR839" s="231"/>
      <c r="DGS839" s="231"/>
      <c r="DGT839" s="231"/>
      <c r="DGU839" s="231"/>
      <c r="DGV839" s="231"/>
      <c r="DGW839" s="231"/>
      <c r="DGX839" s="231"/>
      <c r="DGY839" s="231"/>
      <c r="DGZ839" s="231"/>
      <c r="DHA839" s="231"/>
      <c r="DHB839" s="231"/>
      <c r="DHC839" s="231"/>
      <c r="DHD839" s="231"/>
      <c r="DHE839" s="231"/>
      <c r="DHF839" s="231"/>
      <c r="DHG839" s="231"/>
      <c r="DHH839" s="231"/>
      <c r="DHI839" s="231"/>
      <c r="DHJ839" s="231"/>
      <c r="DHK839" s="231"/>
      <c r="DHL839" s="231"/>
      <c r="DHM839" s="231"/>
      <c r="DHN839" s="231"/>
      <c r="DHO839" s="231"/>
      <c r="DHP839" s="231"/>
      <c r="DHQ839" s="231"/>
      <c r="DHR839" s="231"/>
      <c r="DHS839" s="231"/>
      <c r="DHT839" s="231"/>
      <c r="DHU839" s="231"/>
      <c r="DHV839" s="231"/>
      <c r="DHW839" s="231"/>
      <c r="DHX839" s="231"/>
      <c r="DHY839" s="231"/>
      <c r="DHZ839" s="231"/>
      <c r="DIA839" s="231"/>
      <c r="DIB839" s="231"/>
      <c r="DIC839" s="231"/>
      <c r="DID839" s="231"/>
      <c r="DIE839" s="231"/>
      <c r="DIF839" s="231"/>
      <c r="DIG839" s="231"/>
      <c r="DIH839" s="231"/>
      <c r="DII839" s="231"/>
      <c r="DIJ839" s="231"/>
      <c r="DIK839" s="231"/>
      <c r="DIL839" s="231"/>
      <c r="DIM839" s="231"/>
      <c r="DIN839" s="231"/>
      <c r="DIO839" s="231"/>
      <c r="DIP839" s="231"/>
      <c r="DIQ839" s="231"/>
      <c r="DIR839" s="231"/>
      <c r="DIS839" s="231"/>
      <c r="DIT839" s="231"/>
      <c r="DIU839" s="231"/>
      <c r="DIV839" s="231"/>
      <c r="DIW839" s="231"/>
      <c r="DIX839" s="231"/>
      <c r="DIY839" s="231"/>
      <c r="DIZ839" s="231"/>
      <c r="DJA839" s="231"/>
      <c r="DJB839" s="231"/>
      <c r="DJC839" s="231"/>
      <c r="DJD839" s="231"/>
      <c r="DJE839" s="231"/>
      <c r="DJF839" s="231"/>
      <c r="DJG839" s="231"/>
      <c r="DJH839" s="231"/>
      <c r="DJI839" s="231"/>
      <c r="DJJ839" s="231"/>
      <c r="DJK839" s="231"/>
      <c r="DJL839" s="231"/>
      <c r="DJM839" s="231"/>
      <c r="DJN839" s="231"/>
      <c r="DJO839" s="231"/>
      <c r="DJP839" s="231"/>
      <c r="DJQ839" s="231"/>
      <c r="DJR839" s="231"/>
      <c r="DJS839" s="231"/>
      <c r="DJT839" s="231"/>
      <c r="DJU839" s="231"/>
      <c r="DJV839" s="231"/>
      <c r="DJW839" s="231"/>
      <c r="DJX839" s="231"/>
      <c r="DJY839" s="231"/>
      <c r="DJZ839" s="231"/>
      <c r="DKA839" s="231"/>
      <c r="DKB839" s="231"/>
      <c r="DKC839" s="231"/>
      <c r="DKD839" s="231"/>
      <c r="DKE839" s="231"/>
      <c r="DKF839" s="231"/>
      <c r="DKG839" s="231"/>
      <c r="DKH839" s="231"/>
      <c r="DKI839" s="231"/>
      <c r="DKJ839" s="231"/>
      <c r="DKK839" s="231"/>
      <c r="DKL839" s="231"/>
      <c r="DKM839" s="231"/>
      <c r="DKN839" s="231"/>
      <c r="DKO839" s="231"/>
      <c r="DKP839" s="231"/>
      <c r="DKQ839" s="231"/>
      <c r="DKR839" s="231"/>
      <c r="DKS839" s="231"/>
      <c r="DKT839" s="231"/>
      <c r="DKU839" s="231"/>
      <c r="DKV839" s="231"/>
      <c r="DKW839" s="231"/>
      <c r="DKX839" s="231"/>
      <c r="DKY839" s="231"/>
      <c r="DKZ839" s="231"/>
      <c r="DLA839" s="231"/>
      <c r="DLB839" s="231"/>
      <c r="DLC839" s="231"/>
      <c r="DLD839" s="231"/>
      <c r="DLE839" s="231"/>
      <c r="DLF839" s="231"/>
      <c r="DLG839" s="231"/>
      <c r="DLH839" s="231"/>
      <c r="DLI839" s="231"/>
      <c r="DLJ839" s="231"/>
      <c r="DLK839" s="231"/>
      <c r="DLL839" s="231"/>
      <c r="DLM839" s="231"/>
      <c r="DLN839" s="231"/>
      <c r="DLO839" s="231"/>
      <c r="DLP839" s="231"/>
      <c r="DLQ839" s="231"/>
      <c r="DLR839" s="231"/>
      <c r="DLS839" s="231"/>
      <c r="DLT839" s="231"/>
      <c r="DLU839" s="231"/>
      <c r="DLV839" s="231"/>
      <c r="DLW839" s="231"/>
      <c r="DLX839" s="231"/>
      <c r="DLY839" s="231"/>
      <c r="DLZ839" s="231"/>
      <c r="DMA839" s="231"/>
      <c r="DMB839" s="231"/>
      <c r="DMC839" s="231"/>
      <c r="DMD839" s="231"/>
      <c r="DME839" s="231"/>
      <c r="DMF839" s="231"/>
      <c r="DMG839" s="231"/>
      <c r="DMH839" s="231"/>
      <c r="DMI839" s="231"/>
      <c r="DMJ839" s="231"/>
      <c r="DMK839" s="231"/>
      <c r="DML839" s="231"/>
      <c r="DMM839" s="231"/>
      <c r="DMN839" s="231"/>
      <c r="DMO839" s="231"/>
      <c r="DMP839" s="231"/>
      <c r="DMQ839" s="231"/>
      <c r="DMR839" s="231"/>
      <c r="DMS839" s="231"/>
      <c r="DMT839" s="231"/>
      <c r="DMU839" s="231"/>
      <c r="DMV839" s="231"/>
      <c r="DMW839" s="231"/>
      <c r="DMX839" s="231"/>
      <c r="DMY839" s="231"/>
      <c r="DMZ839" s="231"/>
      <c r="DNA839" s="231"/>
      <c r="DNB839" s="231"/>
      <c r="DNC839" s="231"/>
      <c r="DND839" s="231"/>
      <c r="DNE839" s="231"/>
      <c r="DNF839" s="231"/>
      <c r="DNG839" s="231"/>
      <c r="DNH839" s="231"/>
      <c r="DNI839" s="231"/>
      <c r="DNJ839" s="231"/>
      <c r="DNK839" s="231"/>
      <c r="DNL839" s="231"/>
      <c r="DNM839" s="231"/>
      <c r="DNN839" s="231"/>
      <c r="DNO839" s="231"/>
      <c r="DNP839" s="231"/>
      <c r="DNQ839" s="231"/>
      <c r="DNR839" s="231"/>
      <c r="DNS839" s="231"/>
      <c r="DNT839" s="231"/>
      <c r="DNU839" s="231"/>
      <c r="DNV839" s="231"/>
      <c r="DNW839" s="231"/>
      <c r="DNX839" s="231"/>
      <c r="DNY839" s="231"/>
      <c r="DNZ839" s="231"/>
      <c r="DOA839" s="231"/>
      <c r="DOB839" s="231"/>
      <c r="DOC839" s="231"/>
      <c r="DOD839" s="231"/>
      <c r="DOE839" s="231"/>
      <c r="DOF839" s="231"/>
      <c r="DOG839" s="231"/>
      <c r="DOH839" s="231"/>
      <c r="DOI839" s="231"/>
      <c r="DOJ839" s="231"/>
      <c r="DOK839" s="231"/>
      <c r="DOL839" s="231"/>
      <c r="DOM839" s="231"/>
      <c r="DON839" s="231"/>
      <c r="DOO839" s="231"/>
      <c r="DOP839" s="231"/>
      <c r="DOQ839" s="231"/>
      <c r="DOR839" s="231"/>
      <c r="DOS839" s="231"/>
      <c r="DOT839" s="231"/>
      <c r="DOU839" s="231"/>
      <c r="DOV839" s="231"/>
      <c r="DOW839" s="231"/>
      <c r="DOX839" s="231"/>
      <c r="DOY839" s="231"/>
      <c r="DOZ839" s="231"/>
      <c r="DPA839" s="231"/>
      <c r="DPB839" s="231"/>
      <c r="DPC839" s="231"/>
      <c r="DPD839" s="231"/>
      <c r="DPE839" s="231"/>
      <c r="DPF839" s="231"/>
      <c r="DPG839" s="231"/>
      <c r="DPH839" s="231"/>
      <c r="DPI839" s="231"/>
      <c r="DPJ839" s="231"/>
      <c r="DPK839" s="231"/>
      <c r="DPL839" s="231"/>
      <c r="DPM839" s="231"/>
      <c r="DPN839" s="231"/>
      <c r="DPO839" s="231"/>
      <c r="DPP839" s="231"/>
      <c r="DPQ839" s="231"/>
      <c r="DPR839" s="231"/>
      <c r="DPS839" s="231"/>
      <c r="DPT839" s="231"/>
      <c r="DPU839" s="231"/>
      <c r="DPV839" s="231"/>
      <c r="DPW839" s="231"/>
      <c r="DPX839" s="231"/>
      <c r="DPY839" s="231"/>
      <c r="DPZ839" s="231"/>
      <c r="DQA839" s="231"/>
      <c r="DQB839" s="231"/>
      <c r="DQC839" s="231"/>
      <c r="DQD839" s="231"/>
      <c r="DQE839" s="231"/>
      <c r="DQF839" s="231"/>
      <c r="DQG839" s="231"/>
      <c r="DQH839" s="231"/>
      <c r="DQI839" s="231"/>
      <c r="DQJ839" s="231"/>
      <c r="DQK839" s="231"/>
      <c r="DQL839" s="231"/>
      <c r="DQM839" s="231"/>
      <c r="DQN839" s="231"/>
      <c r="DQO839" s="231"/>
      <c r="DQP839" s="231"/>
      <c r="DQQ839" s="231"/>
      <c r="DQR839" s="231"/>
      <c r="DQS839" s="231"/>
      <c r="DQT839" s="231"/>
      <c r="DQU839" s="231"/>
      <c r="DQV839" s="231"/>
      <c r="DQW839" s="231"/>
      <c r="DQX839" s="231"/>
      <c r="DQY839" s="231"/>
      <c r="DQZ839" s="231"/>
      <c r="DRA839" s="231"/>
      <c r="DRB839" s="231"/>
      <c r="DRC839" s="231"/>
      <c r="DRD839" s="231"/>
      <c r="DRE839" s="231"/>
      <c r="DRF839" s="231"/>
      <c r="DRG839" s="231"/>
      <c r="DRH839" s="231"/>
      <c r="DRI839" s="231"/>
      <c r="DRJ839" s="231"/>
      <c r="DRK839" s="231"/>
      <c r="DRL839" s="231"/>
      <c r="DRM839" s="231"/>
      <c r="DRN839" s="231"/>
      <c r="DRO839" s="231"/>
      <c r="DRP839" s="231"/>
      <c r="DRQ839" s="231"/>
      <c r="DRR839" s="231"/>
      <c r="DRS839" s="231"/>
      <c r="DRT839" s="231"/>
      <c r="DRU839" s="231"/>
      <c r="DRV839" s="231"/>
      <c r="DRW839" s="231"/>
      <c r="DRX839" s="231"/>
      <c r="DRY839" s="231"/>
      <c r="DRZ839" s="231"/>
      <c r="DSA839" s="231"/>
      <c r="DSB839" s="231"/>
      <c r="DSC839" s="231"/>
      <c r="DSD839" s="231"/>
      <c r="DSE839" s="231"/>
      <c r="DSF839" s="231"/>
      <c r="DSG839" s="231"/>
      <c r="DSH839" s="231"/>
      <c r="DSI839" s="231"/>
      <c r="DSJ839" s="231"/>
      <c r="DSK839" s="231"/>
      <c r="DSL839" s="231"/>
      <c r="DSM839" s="231"/>
      <c r="DSN839" s="231"/>
      <c r="DSO839" s="231"/>
      <c r="DSP839" s="231"/>
      <c r="DSQ839" s="231"/>
      <c r="DSR839" s="231"/>
      <c r="DSS839" s="231"/>
      <c r="DST839" s="231"/>
      <c r="DSU839" s="231"/>
      <c r="DSV839" s="231"/>
      <c r="DSW839" s="231"/>
      <c r="DSX839" s="231"/>
      <c r="DSY839" s="231"/>
      <c r="DSZ839" s="231"/>
      <c r="DTA839" s="231"/>
      <c r="DTB839" s="231"/>
      <c r="DTC839" s="231"/>
      <c r="DTD839" s="231"/>
      <c r="DTE839" s="231"/>
      <c r="DTF839" s="231"/>
      <c r="DTG839" s="231"/>
      <c r="DTH839" s="231"/>
      <c r="DTI839" s="231"/>
      <c r="DTJ839" s="231"/>
      <c r="DTK839" s="231"/>
      <c r="DTL839" s="231"/>
      <c r="DTM839" s="231"/>
      <c r="DTN839" s="231"/>
      <c r="DTO839" s="231"/>
      <c r="DTP839" s="231"/>
      <c r="DTQ839" s="231"/>
      <c r="DTR839" s="231"/>
      <c r="DTS839" s="231"/>
      <c r="DTT839" s="231"/>
      <c r="DTU839" s="231"/>
      <c r="DTV839" s="231"/>
      <c r="DTW839" s="231"/>
      <c r="DTX839" s="231"/>
      <c r="DTY839" s="231"/>
      <c r="DTZ839" s="231"/>
      <c r="DUA839" s="231"/>
      <c r="DUB839" s="231"/>
      <c r="DUC839" s="231"/>
      <c r="DUD839" s="231"/>
      <c r="DUE839" s="231"/>
      <c r="DUF839" s="231"/>
      <c r="DUG839" s="231"/>
      <c r="DUH839" s="231"/>
      <c r="DUI839" s="231"/>
      <c r="DUJ839" s="231"/>
      <c r="DUK839" s="231"/>
      <c r="DUL839" s="231"/>
      <c r="DUM839" s="231"/>
      <c r="DUN839" s="231"/>
      <c r="DUO839" s="231"/>
      <c r="DUP839" s="231"/>
      <c r="DUQ839" s="231"/>
      <c r="DUR839" s="231"/>
      <c r="DUS839" s="231"/>
      <c r="DUT839" s="231"/>
      <c r="DUU839" s="231"/>
      <c r="DUV839" s="231"/>
      <c r="DUW839" s="231"/>
      <c r="DUX839" s="231"/>
      <c r="DUY839" s="231"/>
      <c r="DUZ839" s="231"/>
      <c r="DVA839" s="231"/>
      <c r="DVB839" s="231"/>
      <c r="DVC839" s="231"/>
      <c r="DVD839" s="231"/>
      <c r="DVE839" s="231"/>
      <c r="DVF839" s="231"/>
      <c r="DVG839" s="231"/>
      <c r="DVH839" s="231"/>
      <c r="DVI839" s="231"/>
      <c r="DVJ839" s="231"/>
      <c r="DVK839" s="231"/>
      <c r="DVL839" s="231"/>
      <c r="DVM839" s="231"/>
      <c r="DVN839" s="231"/>
      <c r="DVO839" s="231"/>
      <c r="DVP839" s="231"/>
      <c r="DVQ839" s="231"/>
      <c r="DVR839" s="231"/>
      <c r="DVS839" s="231"/>
      <c r="DVT839" s="231"/>
      <c r="DVU839" s="231"/>
      <c r="DVV839" s="231"/>
      <c r="DVW839" s="231"/>
      <c r="DVX839" s="231"/>
      <c r="DVY839" s="231"/>
      <c r="DVZ839" s="231"/>
      <c r="DWA839" s="231"/>
      <c r="DWB839" s="231"/>
      <c r="DWC839" s="231"/>
      <c r="DWD839" s="231"/>
      <c r="DWE839" s="231"/>
      <c r="DWF839" s="231"/>
      <c r="DWG839" s="231"/>
      <c r="DWH839" s="231"/>
      <c r="DWI839" s="231"/>
      <c r="DWJ839" s="231"/>
      <c r="DWK839" s="231"/>
      <c r="DWL839" s="231"/>
      <c r="DWM839" s="231"/>
      <c r="DWN839" s="231"/>
      <c r="DWO839" s="231"/>
      <c r="DWP839" s="231"/>
      <c r="DWQ839" s="231"/>
      <c r="DWR839" s="231"/>
      <c r="DWS839" s="231"/>
      <c r="DWT839" s="231"/>
      <c r="DWU839" s="231"/>
      <c r="DWV839" s="231"/>
      <c r="DWW839" s="231"/>
      <c r="DWX839" s="231"/>
      <c r="DWY839" s="231"/>
      <c r="DWZ839" s="231"/>
      <c r="DXA839" s="231"/>
      <c r="DXB839" s="231"/>
      <c r="DXC839" s="231"/>
      <c r="DXD839" s="231"/>
      <c r="DXE839" s="231"/>
      <c r="DXF839" s="231"/>
      <c r="DXG839" s="231"/>
      <c r="DXH839" s="231"/>
      <c r="DXI839" s="231"/>
      <c r="DXJ839" s="231"/>
      <c r="DXK839" s="231"/>
      <c r="DXL839" s="231"/>
      <c r="DXM839" s="231"/>
      <c r="DXN839" s="231"/>
      <c r="DXO839" s="231"/>
      <c r="DXP839" s="231"/>
      <c r="DXQ839" s="231"/>
      <c r="DXR839" s="231"/>
      <c r="DXS839" s="231"/>
      <c r="DXT839" s="231"/>
      <c r="DXU839" s="231"/>
      <c r="DXV839" s="231"/>
      <c r="DXW839" s="231"/>
      <c r="DXX839" s="231"/>
      <c r="DXY839" s="231"/>
      <c r="DXZ839" s="231"/>
      <c r="DYA839" s="231"/>
      <c r="DYB839" s="231"/>
      <c r="DYC839" s="231"/>
      <c r="DYD839" s="231"/>
      <c r="DYE839" s="231"/>
      <c r="DYF839" s="231"/>
      <c r="DYG839" s="231"/>
      <c r="DYH839" s="231"/>
      <c r="DYI839" s="231"/>
      <c r="DYJ839" s="231"/>
      <c r="DYK839" s="231"/>
      <c r="DYL839" s="231"/>
      <c r="DYM839" s="231"/>
      <c r="DYN839" s="231"/>
      <c r="DYO839" s="231"/>
      <c r="DYP839" s="231"/>
      <c r="DYQ839" s="231"/>
      <c r="DYR839" s="231"/>
      <c r="DYS839" s="231"/>
      <c r="DYT839" s="231"/>
      <c r="DYU839" s="231"/>
      <c r="DYV839" s="231"/>
      <c r="DYW839" s="231"/>
      <c r="DYX839" s="231"/>
      <c r="DYY839" s="231"/>
      <c r="DYZ839" s="231"/>
      <c r="DZA839" s="231"/>
      <c r="DZB839" s="231"/>
      <c r="DZC839" s="231"/>
      <c r="DZD839" s="231"/>
      <c r="DZE839" s="231"/>
      <c r="DZF839" s="231"/>
      <c r="DZG839" s="231"/>
      <c r="DZH839" s="231"/>
      <c r="DZI839" s="231"/>
      <c r="DZJ839" s="231"/>
      <c r="DZK839" s="231"/>
      <c r="DZL839" s="231"/>
      <c r="DZM839" s="231"/>
      <c r="DZN839" s="231"/>
      <c r="DZO839" s="231"/>
      <c r="DZP839" s="231"/>
      <c r="DZQ839" s="231"/>
      <c r="DZR839" s="231"/>
      <c r="DZS839" s="231"/>
      <c r="DZT839" s="231"/>
      <c r="DZU839" s="231"/>
      <c r="DZV839" s="231"/>
      <c r="DZW839" s="231"/>
      <c r="DZX839" s="231"/>
      <c r="DZY839" s="231"/>
      <c r="DZZ839" s="231"/>
      <c r="EAA839" s="231"/>
      <c r="EAB839" s="231"/>
      <c r="EAC839" s="231"/>
      <c r="EAD839" s="231"/>
      <c r="EAE839" s="231"/>
      <c r="EAF839" s="231"/>
      <c r="EAG839" s="231"/>
      <c r="EAH839" s="231"/>
      <c r="EAI839" s="231"/>
      <c r="EAJ839" s="231"/>
      <c r="EAK839" s="231"/>
      <c r="EAL839" s="231"/>
      <c r="EAM839" s="231"/>
      <c r="EAN839" s="231"/>
      <c r="EAO839" s="231"/>
      <c r="EAP839" s="231"/>
      <c r="EAQ839" s="231"/>
      <c r="EAR839" s="231"/>
      <c r="EAS839" s="231"/>
      <c r="EAT839" s="231"/>
      <c r="EAU839" s="231"/>
      <c r="EAV839" s="231"/>
      <c r="EAW839" s="231"/>
      <c r="EAX839" s="231"/>
      <c r="EAY839" s="231"/>
      <c r="EAZ839" s="231"/>
      <c r="EBA839" s="231"/>
      <c r="EBB839" s="231"/>
      <c r="EBC839" s="231"/>
      <c r="EBD839" s="231"/>
      <c r="EBE839" s="231"/>
      <c r="EBF839" s="231"/>
      <c r="EBG839" s="231"/>
      <c r="EBH839" s="231"/>
      <c r="EBI839" s="231"/>
      <c r="EBJ839" s="231"/>
      <c r="EBK839" s="231"/>
      <c r="EBL839" s="231"/>
      <c r="EBM839" s="231"/>
      <c r="EBN839" s="231"/>
      <c r="EBO839" s="231"/>
      <c r="EBP839" s="231"/>
      <c r="EBQ839" s="231"/>
      <c r="EBR839" s="231"/>
      <c r="EBS839" s="231"/>
      <c r="EBT839" s="231"/>
      <c r="EBU839" s="231"/>
      <c r="EBV839" s="231"/>
      <c r="EBW839" s="231"/>
      <c r="EBX839" s="231"/>
      <c r="EBY839" s="231"/>
      <c r="EBZ839" s="231"/>
      <c r="ECA839" s="231"/>
      <c r="ECB839" s="231"/>
      <c r="ECC839" s="231"/>
      <c r="ECD839" s="231"/>
      <c r="ECE839" s="231"/>
      <c r="ECF839" s="231"/>
      <c r="ECG839" s="231"/>
      <c r="ECH839" s="231"/>
      <c r="ECI839" s="231"/>
      <c r="ECJ839" s="231"/>
      <c r="ECK839" s="231"/>
      <c r="ECL839" s="231"/>
      <c r="ECM839" s="231"/>
      <c r="ECN839" s="231"/>
      <c r="ECO839" s="231"/>
      <c r="ECP839" s="231"/>
      <c r="ECQ839" s="231"/>
      <c r="ECR839" s="231"/>
      <c r="ECS839" s="231"/>
      <c r="ECT839" s="231"/>
      <c r="ECU839" s="231"/>
      <c r="ECV839" s="231"/>
      <c r="ECW839" s="231"/>
      <c r="ECX839" s="231"/>
      <c r="ECY839" s="231"/>
      <c r="ECZ839" s="231"/>
      <c r="EDA839" s="231"/>
      <c r="EDB839" s="231"/>
      <c r="EDC839" s="231"/>
      <c r="EDD839" s="231"/>
      <c r="EDE839" s="231"/>
      <c r="EDF839" s="231"/>
      <c r="EDG839" s="231"/>
      <c r="EDH839" s="231"/>
      <c r="EDI839" s="231"/>
      <c r="EDJ839" s="231"/>
      <c r="EDK839" s="231"/>
      <c r="EDL839" s="231"/>
      <c r="EDM839" s="231"/>
      <c r="EDN839" s="231"/>
      <c r="EDO839" s="231"/>
      <c r="EDP839" s="231"/>
      <c r="EDQ839" s="231"/>
      <c r="EDR839" s="231"/>
      <c r="EDS839" s="231"/>
      <c r="EDT839" s="231"/>
      <c r="EDU839" s="231"/>
      <c r="EDV839" s="231"/>
      <c r="EDW839" s="231"/>
      <c r="EDX839" s="231"/>
      <c r="EDY839" s="231"/>
      <c r="EDZ839" s="231"/>
      <c r="EEA839" s="231"/>
      <c r="EEB839" s="231"/>
      <c r="EEC839" s="231"/>
      <c r="EED839" s="231"/>
      <c r="EEE839" s="231"/>
      <c r="EEF839" s="231"/>
      <c r="EEG839" s="231"/>
      <c r="EEH839" s="231"/>
      <c r="EEI839" s="231"/>
      <c r="EEJ839" s="231"/>
      <c r="EEK839" s="231"/>
      <c r="EEL839" s="231"/>
      <c r="EEM839" s="231"/>
      <c r="EEN839" s="231"/>
      <c r="EEO839" s="231"/>
      <c r="EEP839" s="231"/>
      <c r="EEQ839" s="231"/>
      <c r="EER839" s="231"/>
      <c r="EES839" s="231"/>
      <c r="EET839" s="231"/>
      <c r="EEU839" s="231"/>
      <c r="EEV839" s="231"/>
      <c r="EEW839" s="231"/>
      <c r="EEX839" s="231"/>
      <c r="EEY839" s="231"/>
      <c r="EEZ839" s="231"/>
      <c r="EFA839" s="231"/>
      <c r="EFB839" s="231"/>
      <c r="EFC839" s="231"/>
      <c r="EFD839" s="231"/>
      <c r="EFE839" s="231"/>
      <c r="EFF839" s="231"/>
      <c r="EFG839" s="231"/>
      <c r="EFH839" s="231"/>
      <c r="EFI839" s="231"/>
      <c r="EFJ839" s="231"/>
      <c r="EFK839" s="231"/>
      <c r="EFL839" s="231"/>
      <c r="EFM839" s="231"/>
      <c r="EFN839" s="231"/>
      <c r="EFO839" s="231"/>
      <c r="EFP839" s="231"/>
      <c r="EFQ839" s="231"/>
      <c r="EFR839" s="231"/>
      <c r="EFS839" s="231"/>
      <c r="EFT839" s="231"/>
      <c r="EFU839" s="231"/>
      <c r="EFV839" s="231"/>
      <c r="EFW839" s="231"/>
      <c r="EFX839" s="231"/>
      <c r="EFY839" s="231"/>
      <c r="EFZ839" s="231"/>
      <c r="EGA839" s="231"/>
      <c r="EGB839" s="231"/>
      <c r="EGC839" s="231"/>
      <c r="EGD839" s="231"/>
      <c r="EGE839" s="231"/>
      <c r="EGF839" s="231"/>
      <c r="EGG839" s="231"/>
      <c r="EGH839" s="231"/>
      <c r="EGI839" s="231"/>
      <c r="EGJ839" s="231"/>
      <c r="EGK839" s="231"/>
      <c r="EGL839" s="231"/>
      <c r="EGM839" s="231"/>
      <c r="EGN839" s="231"/>
      <c r="EGO839" s="231"/>
      <c r="EGP839" s="231"/>
      <c r="EGQ839" s="231"/>
      <c r="EGR839" s="231"/>
      <c r="EGS839" s="231"/>
      <c r="EGT839" s="231"/>
      <c r="EGU839" s="231"/>
      <c r="EGV839" s="231"/>
      <c r="EGW839" s="231"/>
      <c r="EGX839" s="231"/>
      <c r="EGY839" s="231"/>
      <c r="EGZ839" s="231"/>
      <c r="EHA839" s="231"/>
      <c r="EHB839" s="231"/>
      <c r="EHC839" s="231"/>
      <c r="EHD839" s="231"/>
      <c r="EHE839" s="231"/>
      <c r="EHF839" s="231"/>
      <c r="EHG839" s="231"/>
      <c r="EHH839" s="231"/>
      <c r="EHI839" s="231"/>
      <c r="EHJ839" s="231"/>
      <c r="EHK839" s="231"/>
      <c r="EHL839" s="231"/>
      <c r="EHM839" s="231"/>
      <c r="EHN839" s="231"/>
      <c r="EHO839" s="231"/>
      <c r="EHP839" s="231"/>
      <c r="EHQ839" s="231"/>
      <c r="EHR839" s="231"/>
      <c r="EHS839" s="231"/>
      <c r="EHT839" s="231"/>
      <c r="EHU839" s="231"/>
      <c r="EHV839" s="231"/>
      <c r="EHW839" s="231"/>
      <c r="EHX839" s="231"/>
      <c r="EHY839" s="231"/>
      <c r="EHZ839" s="231"/>
      <c r="EIA839" s="231"/>
      <c r="EIB839" s="231"/>
      <c r="EIC839" s="231"/>
      <c r="EID839" s="231"/>
      <c r="EIE839" s="231"/>
      <c r="EIF839" s="231"/>
      <c r="EIG839" s="231"/>
      <c r="EIH839" s="231"/>
      <c r="EII839" s="231"/>
      <c r="EIJ839" s="231"/>
      <c r="EIK839" s="231"/>
      <c r="EIL839" s="231"/>
      <c r="EIM839" s="231"/>
      <c r="EIN839" s="231"/>
      <c r="EIO839" s="231"/>
      <c r="EIP839" s="231"/>
      <c r="EIQ839" s="231"/>
      <c r="EIR839" s="231"/>
      <c r="EIS839" s="231"/>
      <c r="EIT839" s="231"/>
      <c r="EIU839" s="231"/>
      <c r="EIV839" s="231"/>
      <c r="EIW839" s="231"/>
      <c r="EIX839" s="231"/>
      <c r="EIY839" s="231"/>
      <c r="EIZ839" s="231"/>
      <c r="EJA839" s="231"/>
      <c r="EJB839" s="231"/>
      <c r="EJC839" s="231"/>
      <c r="EJD839" s="231"/>
      <c r="EJE839" s="231"/>
      <c r="EJF839" s="231"/>
      <c r="EJG839" s="231"/>
      <c r="EJH839" s="231"/>
      <c r="EJI839" s="231"/>
      <c r="EJJ839" s="231"/>
      <c r="EJK839" s="231"/>
      <c r="EJL839" s="231"/>
      <c r="EJM839" s="231"/>
      <c r="EJN839" s="231"/>
      <c r="EJO839" s="231"/>
      <c r="EJP839" s="231"/>
      <c r="EJQ839" s="231"/>
      <c r="EJR839" s="231"/>
      <c r="EJS839" s="231"/>
      <c r="EJT839" s="231"/>
      <c r="EJU839" s="231"/>
      <c r="EJV839" s="231"/>
      <c r="EJW839" s="231"/>
      <c r="EJX839" s="231"/>
      <c r="EJY839" s="231"/>
      <c r="EJZ839" s="231"/>
      <c r="EKA839" s="231"/>
      <c r="EKB839" s="231"/>
      <c r="EKC839" s="231"/>
      <c r="EKD839" s="231"/>
      <c r="EKE839" s="231"/>
      <c r="EKF839" s="231"/>
      <c r="EKG839" s="231"/>
      <c r="EKH839" s="231"/>
      <c r="EKI839" s="231"/>
      <c r="EKJ839" s="231"/>
      <c r="EKK839" s="231"/>
      <c r="EKL839" s="231"/>
      <c r="EKM839" s="231"/>
      <c r="EKN839" s="231"/>
      <c r="EKO839" s="231"/>
      <c r="EKP839" s="231"/>
      <c r="EKQ839" s="231"/>
      <c r="EKR839" s="231"/>
      <c r="EKS839" s="231"/>
      <c r="EKT839" s="231"/>
      <c r="EKU839" s="231"/>
      <c r="EKV839" s="231"/>
      <c r="EKW839" s="231"/>
      <c r="EKX839" s="231"/>
      <c r="EKY839" s="231"/>
      <c r="EKZ839" s="231"/>
      <c r="ELA839" s="231"/>
      <c r="ELB839" s="231"/>
      <c r="ELC839" s="231"/>
      <c r="ELD839" s="231"/>
      <c r="ELE839" s="231"/>
      <c r="ELF839" s="231"/>
      <c r="ELG839" s="231"/>
      <c r="ELH839" s="231"/>
      <c r="ELI839" s="231"/>
      <c r="ELJ839" s="231"/>
      <c r="ELK839" s="231"/>
      <c r="ELL839" s="231"/>
      <c r="ELM839" s="231"/>
      <c r="ELN839" s="231"/>
      <c r="ELO839" s="231"/>
      <c r="ELP839" s="231"/>
      <c r="ELQ839" s="231"/>
      <c r="ELR839" s="231"/>
      <c r="ELS839" s="231"/>
      <c r="ELT839" s="231"/>
      <c r="ELU839" s="231"/>
      <c r="ELV839" s="231"/>
      <c r="ELW839" s="231"/>
      <c r="ELX839" s="231"/>
      <c r="ELY839" s="231"/>
      <c r="ELZ839" s="231"/>
      <c r="EMA839" s="231"/>
      <c r="EMB839" s="231"/>
      <c r="EMC839" s="231"/>
      <c r="EMD839" s="231"/>
      <c r="EME839" s="231"/>
      <c r="EMF839" s="231"/>
      <c r="EMG839" s="231"/>
      <c r="EMH839" s="231"/>
      <c r="EMI839" s="231"/>
      <c r="EMJ839" s="231"/>
      <c r="EMK839" s="231"/>
      <c r="EML839" s="231"/>
      <c r="EMM839" s="231"/>
      <c r="EMN839" s="231"/>
      <c r="EMO839" s="231"/>
      <c r="EMP839" s="231"/>
      <c r="EMQ839" s="231"/>
      <c r="EMR839" s="231"/>
      <c r="EMS839" s="231"/>
      <c r="EMT839" s="231"/>
      <c r="EMU839" s="231"/>
      <c r="EMV839" s="231"/>
      <c r="EMW839" s="231"/>
      <c r="EMX839" s="231"/>
      <c r="EMY839" s="231"/>
      <c r="EMZ839" s="231"/>
      <c r="ENA839" s="231"/>
      <c r="ENB839" s="231"/>
      <c r="ENC839" s="231"/>
      <c r="END839" s="231"/>
      <c r="ENE839" s="231"/>
      <c r="ENF839" s="231"/>
      <c r="ENG839" s="231"/>
      <c r="ENH839" s="231"/>
      <c r="ENI839" s="231"/>
      <c r="ENJ839" s="231"/>
      <c r="ENK839" s="231"/>
      <c r="ENL839" s="231"/>
      <c r="ENM839" s="231"/>
      <c r="ENN839" s="231"/>
      <c r="ENO839" s="231"/>
      <c r="ENP839" s="231"/>
      <c r="ENQ839" s="231"/>
      <c r="ENR839" s="231"/>
      <c r="ENS839" s="231"/>
      <c r="ENT839" s="231"/>
      <c r="ENU839" s="231"/>
      <c r="ENV839" s="231"/>
      <c r="ENW839" s="231"/>
      <c r="ENX839" s="231"/>
      <c r="ENY839" s="231"/>
      <c r="ENZ839" s="231"/>
      <c r="EOA839" s="231"/>
      <c r="EOB839" s="231"/>
      <c r="EOC839" s="231"/>
      <c r="EOD839" s="231"/>
      <c r="EOE839" s="231"/>
      <c r="EOF839" s="231"/>
      <c r="EOG839" s="231"/>
      <c r="EOH839" s="231"/>
      <c r="EOI839" s="231"/>
      <c r="EOJ839" s="231"/>
      <c r="EOK839" s="231"/>
      <c r="EOL839" s="231"/>
      <c r="EOM839" s="231"/>
      <c r="EON839" s="231"/>
      <c r="EOO839" s="231"/>
      <c r="EOP839" s="231"/>
      <c r="EOQ839" s="231"/>
      <c r="EOR839" s="231"/>
      <c r="EOS839" s="231"/>
      <c r="EOT839" s="231"/>
      <c r="EOU839" s="231"/>
      <c r="EOV839" s="231"/>
      <c r="EOW839" s="231"/>
      <c r="EOX839" s="231"/>
      <c r="EOY839" s="231"/>
      <c r="EOZ839" s="231"/>
      <c r="EPA839" s="231"/>
      <c r="EPB839" s="231"/>
      <c r="EPC839" s="231"/>
      <c r="EPD839" s="231"/>
      <c r="EPE839" s="231"/>
      <c r="EPF839" s="231"/>
      <c r="EPG839" s="231"/>
      <c r="EPH839" s="231"/>
      <c r="EPI839" s="231"/>
      <c r="EPJ839" s="231"/>
      <c r="EPK839" s="231"/>
      <c r="EPL839" s="231"/>
      <c r="EPM839" s="231"/>
      <c r="EPN839" s="231"/>
      <c r="EPO839" s="231"/>
      <c r="EPP839" s="231"/>
      <c r="EPQ839" s="231"/>
      <c r="EPR839" s="231"/>
      <c r="EPS839" s="231"/>
      <c r="EPT839" s="231"/>
      <c r="EPU839" s="231"/>
      <c r="EPV839" s="231"/>
      <c r="EPW839" s="231"/>
      <c r="EPX839" s="231"/>
      <c r="EPY839" s="231"/>
      <c r="EPZ839" s="231"/>
      <c r="EQA839" s="231"/>
      <c r="EQB839" s="231"/>
      <c r="EQC839" s="231"/>
      <c r="EQD839" s="231"/>
      <c r="EQE839" s="231"/>
      <c r="EQF839" s="231"/>
      <c r="EQG839" s="231"/>
      <c r="EQH839" s="231"/>
      <c r="EQI839" s="231"/>
      <c r="EQJ839" s="231"/>
      <c r="EQK839" s="231"/>
      <c r="EQL839" s="231"/>
      <c r="EQM839" s="231"/>
      <c r="EQN839" s="231"/>
      <c r="EQO839" s="231"/>
      <c r="EQP839" s="231"/>
      <c r="EQQ839" s="231"/>
      <c r="EQR839" s="231"/>
      <c r="EQS839" s="231"/>
      <c r="EQT839" s="231"/>
      <c r="EQU839" s="231"/>
      <c r="EQV839" s="231"/>
      <c r="EQW839" s="231"/>
      <c r="EQX839" s="231"/>
      <c r="EQY839" s="231"/>
      <c r="EQZ839" s="231"/>
      <c r="ERA839" s="231"/>
      <c r="ERB839" s="231"/>
      <c r="ERC839" s="231"/>
      <c r="ERD839" s="231"/>
      <c r="ERE839" s="231"/>
      <c r="ERF839" s="231"/>
      <c r="ERG839" s="231"/>
      <c r="ERH839" s="231"/>
      <c r="ERI839" s="231"/>
      <c r="ERJ839" s="231"/>
      <c r="ERK839" s="231"/>
      <c r="ERL839" s="231"/>
      <c r="ERM839" s="231"/>
      <c r="ERN839" s="231"/>
      <c r="ERO839" s="231"/>
      <c r="ERP839" s="231"/>
      <c r="ERQ839" s="231"/>
      <c r="ERR839" s="231"/>
      <c r="ERS839" s="231"/>
      <c r="ERT839" s="231"/>
      <c r="ERU839" s="231"/>
      <c r="ERV839" s="231"/>
      <c r="ERW839" s="231"/>
      <c r="ERX839" s="231"/>
      <c r="ERY839" s="231"/>
      <c r="ERZ839" s="231"/>
      <c r="ESA839" s="231"/>
      <c r="ESB839" s="231"/>
      <c r="ESC839" s="231"/>
      <c r="ESD839" s="231"/>
      <c r="ESE839" s="231"/>
      <c r="ESF839" s="231"/>
      <c r="ESG839" s="231"/>
      <c r="ESH839" s="231"/>
      <c r="ESI839" s="231"/>
      <c r="ESJ839" s="231"/>
      <c r="ESK839" s="231"/>
      <c r="ESL839" s="231"/>
      <c r="ESM839" s="231"/>
      <c r="ESN839" s="231"/>
      <c r="ESO839" s="231"/>
      <c r="ESP839" s="231"/>
      <c r="ESQ839" s="231"/>
      <c r="ESR839" s="231"/>
      <c r="ESS839" s="231"/>
      <c r="EST839" s="231"/>
      <c r="ESU839" s="231"/>
      <c r="ESV839" s="231"/>
      <c r="ESW839" s="231"/>
      <c r="ESX839" s="231"/>
      <c r="ESY839" s="231"/>
      <c r="ESZ839" s="231"/>
      <c r="ETA839" s="231"/>
      <c r="ETB839" s="231"/>
      <c r="ETC839" s="231"/>
      <c r="ETD839" s="231"/>
      <c r="ETE839" s="231"/>
      <c r="ETF839" s="231"/>
      <c r="ETG839" s="231"/>
      <c r="ETH839" s="231"/>
      <c r="ETI839" s="231"/>
      <c r="ETJ839" s="231"/>
      <c r="ETK839" s="231"/>
      <c r="ETL839" s="231"/>
      <c r="ETM839" s="231"/>
      <c r="ETN839" s="231"/>
      <c r="ETO839" s="231"/>
      <c r="ETP839" s="231"/>
      <c r="ETQ839" s="231"/>
      <c r="ETR839" s="231"/>
      <c r="ETS839" s="231"/>
      <c r="ETT839" s="231"/>
      <c r="ETU839" s="231"/>
      <c r="ETV839" s="231"/>
      <c r="ETW839" s="231"/>
      <c r="ETX839" s="231"/>
      <c r="ETY839" s="231"/>
      <c r="ETZ839" s="231"/>
      <c r="EUA839" s="231"/>
      <c r="EUB839" s="231"/>
      <c r="EUC839" s="231"/>
      <c r="EUD839" s="231"/>
      <c r="EUE839" s="231"/>
      <c r="EUF839" s="231"/>
      <c r="EUG839" s="231"/>
      <c r="EUH839" s="231"/>
      <c r="EUI839" s="231"/>
      <c r="EUJ839" s="231"/>
      <c r="EUK839" s="231"/>
      <c r="EUL839" s="231"/>
      <c r="EUM839" s="231"/>
      <c r="EUN839" s="231"/>
      <c r="EUO839" s="231"/>
      <c r="EUP839" s="231"/>
      <c r="EUQ839" s="231"/>
      <c r="EUR839" s="231"/>
      <c r="EUS839" s="231"/>
      <c r="EUT839" s="231"/>
      <c r="EUU839" s="231"/>
      <c r="EUV839" s="231"/>
      <c r="EUW839" s="231"/>
      <c r="EUX839" s="231"/>
      <c r="EUY839" s="231"/>
      <c r="EUZ839" s="231"/>
      <c r="EVA839" s="231"/>
      <c r="EVB839" s="231"/>
      <c r="EVC839" s="231"/>
      <c r="EVD839" s="231"/>
      <c r="EVE839" s="231"/>
      <c r="EVF839" s="231"/>
      <c r="EVG839" s="231"/>
      <c r="EVH839" s="231"/>
      <c r="EVI839" s="231"/>
      <c r="EVJ839" s="231"/>
      <c r="EVK839" s="231"/>
      <c r="EVL839" s="231"/>
      <c r="EVM839" s="231"/>
      <c r="EVN839" s="231"/>
      <c r="EVO839" s="231"/>
      <c r="EVP839" s="231"/>
      <c r="EVQ839" s="231"/>
      <c r="EVR839" s="231"/>
      <c r="EVS839" s="231"/>
      <c r="EVT839" s="231"/>
      <c r="EVU839" s="231"/>
      <c r="EVV839" s="231"/>
      <c r="EVW839" s="231"/>
      <c r="EVX839" s="231"/>
      <c r="EVY839" s="231"/>
      <c r="EVZ839" s="231"/>
      <c r="EWA839" s="231"/>
      <c r="EWB839" s="231"/>
      <c r="EWC839" s="231"/>
      <c r="EWD839" s="231"/>
      <c r="EWE839" s="231"/>
      <c r="EWF839" s="231"/>
      <c r="EWG839" s="231"/>
      <c r="EWH839" s="231"/>
      <c r="EWI839" s="231"/>
      <c r="EWJ839" s="231"/>
      <c r="EWK839" s="231"/>
      <c r="EWL839" s="231"/>
      <c r="EWM839" s="231"/>
      <c r="EWN839" s="231"/>
      <c r="EWO839" s="231"/>
      <c r="EWP839" s="231"/>
      <c r="EWQ839" s="231"/>
      <c r="EWR839" s="231"/>
      <c r="EWS839" s="231"/>
      <c r="EWT839" s="231"/>
      <c r="EWU839" s="231"/>
      <c r="EWV839" s="231"/>
      <c r="EWW839" s="231"/>
      <c r="EWX839" s="231"/>
      <c r="EWY839" s="231"/>
      <c r="EWZ839" s="231"/>
      <c r="EXA839" s="231"/>
      <c r="EXB839" s="231"/>
      <c r="EXC839" s="231"/>
      <c r="EXD839" s="231"/>
      <c r="EXE839" s="231"/>
      <c r="EXF839" s="231"/>
      <c r="EXG839" s="231"/>
      <c r="EXH839" s="231"/>
      <c r="EXI839" s="231"/>
      <c r="EXJ839" s="231"/>
      <c r="EXK839" s="231"/>
      <c r="EXL839" s="231"/>
      <c r="EXM839" s="231"/>
      <c r="EXN839" s="231"/>
      <c r="EXO839" s="231"/>
      <c r="EXP839" s="231"/>
      <c r="EXQ839" s="231"/>
      <c r="EXR839" s="231"/>
      <c r="EXS839" s="231"/>
      <c r="EXT839" s="231"/>
      <c r="EXU839" s="231"/>
      <c r="EXV839" s="231"/>
      <c r="EXW839" s="231"/>
      <c r="EXX839" s="231"/>
      <c r="EXY839" s="231"/>
      <c r="EXZ839" s="231"/>
      <c r="EYA839" s="231"/>
      <c r="EYB839" s="231"/>
      <c r="EYC839" s="231"/>
      <c r="EYD839" s="231"/>
      <c r="EYE839" s="231"/>
      <c r="EYF839" s="231"/>
      <c r="EYG839" s="231"/>
      <c r="EYH839" s="231"/>
      <c r="EYI839" s="231"/>
      <c r="EYJ839" s="231"/>
      <c r="EYK839" s="231"/>
      <c r="EYL839" s="231"/>
      <c r="EYM839" s="231"/>
      <c r="EYN839" s="231"/>
      <c r="EYO839" s="231"/>
      <c r="EYP839" s="231"/>
      <c r="EYQ839" s="231"/>
      <c r="EYR839" s="231"/>
      <c r="EYS839" s="231"/>
      <c r="EYT839" s="231"/>
      <c r="EYU839" s="231"/>
      <c r="EYV839" s="231"/>
      <c r="EYW839" s="231"/>
      <c r="EYX839" s="231"/>
      <c r="EYY839" s="231"/>
      <c r="EYZ839" s="231"/>
      <c r="EZA839" s="231"/>
      <c r="EZB839" s="231"/>
      <c r="EZC839" s="231"/>
      <c r="EZD839" s="231"/>
      <c r="EZE839" s="231"/>
      <c r="EZF839" s="231"/>
      <c r="EZG839" s="231"/>
      <c r="EZH839" s="231"/>
      <c r="EZI839" s="231"/>
      <c r="EZJ839" s="231"/>
      <c r="EZK839" s="231"/>
      <c r="EZL839" s="231"/>
      <c r="EZM839" s="231"/>
      <c r="EZN839" s="231"/>
      <c r="EZO839" s="231"/>
      <c r="EZP839" s="231"/>
      <c r="EZQ839" s="231"/>
      <c r="EZR839" s="231"/>
      <c r="EZS839" s="231"/>
      <c r="EZT839" s="231"/>
      <c r="EZU839" s="231"/>
      <c r="EZV839" s="231"/>
      <c r="EZW839" s="231"/>
      <c r="EZX839" s="231"/>
      <c r="EZY839" s="231"/>
      <c r="EZZ839" s="231"/>
      <c r="FAA839" s="231"/>
      <c r="FAB839" s="231"/>
      <c r="FAC839" s="231"/>
      <c r="FAD839" s="231"/>
      <c r="FAE839" s="231"/>
      <c r="FAF839" s="231"/>
      <c r="FAG839" s="231"/>
      <c r="FAH839" s="231"/>
      <c r="FAI839" s="231"/>
      <c r="FAJ839" s="231"/>
      <c r="FAK839" s="231"/>
      <c r="FAL839" s="231"/>
      <c r="FAM839" s="231"/>
      <c r="FAN839" s="231"/>
      <c r="FAO839" s="231"/>
      <c r="FAP839" s="231"/>
      <c r="FAQ839" s="231"/>
      <c r="FAR839" s="231"/>
      <c r="FAS839" s="231"/>
      <c r="FAT839" s="231"/>
      <c r="FAU839" s="231"/>
      <c r="FAV839" s="231"/>
      <c r="FAW839" s="231"/>
      <c r="FAX839" s="231"/>
      <c r="FAY839" s="231"/>
      <c r="FAZ839" s="231"/>
      <c r="FBA839" s="231"/>
      <c r="FBB839" s="231"/>
      <c r="FBC839" s="231"/>
      <c r="FBD839" s="231"/>
      <c r="FBE839" s="231"/>
      <c r="FBF839" s="231"/>
      <c r="FBG839" s="231"/>
      <c r="FBH839" s="231"/>
      <c r="FBI839" s="231"/>
      <c r="FBJ839" s="231"/>
      <c r="FBK839" s="231"/>
      <c r="FBL839" s="231"/>
      <c r="FBM839" s="231"/>
      <c r="FBN839" s="231"/>
      <c r="FBO839" s="231"/>
      <c r="FBP839" s="231"/>
      <c r="FBQ839" s="231"/>
      <c r="FBR839" s="231"/>
      <c r="FBS839" s="231"/>
      <c r="FBT839" s="231"/>
      <c r="FBU839" s="231"/>
      <c r="FBV839" s="231"/>
      <c r="FBW839" s="231"/>
      <c r="FBX839" s="231"/>
      <c r="FBY839" s="231"/>
      <c r="FBZ839" s="231"/>
      <c r="FCA839" s="231"/>
      <c r="FCB839" s="231"/>
      <c r="FCC839" s="231"/>
      <c r="FCD839" s="231"/>
      <c r="FCE839" s="231"/>
      <c r="FCF839" s="231"/>
      <c r="FCG839" s="231"/>
      <c r="FCH839" s="231"/>
      <c r="FCI839" s="231"/>
      <c r="FCJ839" s="231"/>
      <c r="FCK839" s="231"/>
      <c r="FCL839" s="231"/>
      <c r="FCM839" s="231"/>
      <c r="FCN839" s="231"/>
      <c r="FCO839" s="231"/>
      <c r="FCP839" s="231"/>
      <c r="FCQ839" s="231"/>
      <c r="FCR839" s="231"/>
      <c r="FCS839" s="231"/>
      <c r="FCT839" s="231"/>
      <c r="FCU839" s="231"/>
      <c r="FCV839" s="231"/>
      <c r="FCW839" s="231"/>
      <c r="FCX839" s="231"/>
      <c r="FCY839" s="231"/>
      <c r="FCZ839" s="231"/>
      <c r="FDA839" s="231"/>
      <c r="FDB839" s="231"/>
      <c r="FDC839" s="231"/>
      <c r="FDD839" s="231"/>
      <c r="FDE839" s="231"/>
      <c r="FDF839" s="231"/>
      <c r="FDG839" s="231"/>
      <c r="FDH839" s="231"/>
      <c r="FDI839" s="231"/>
      <c r="FDJ839" s="231"/>
      <c r="FDK839" s="231"/>
      <c r="FDL839" s="231"/>
      <c r="FDM839" s="231"/>
      <c r="FDN839" s="231"/>
      <c r="FDO839" s="231"/>
      <c r="FDP839" s="231"/>
      <c r="FDQ839" s="231"/>
      <c r="FDR839" s="231"/>
      <c r="FDS839" s="231"/>
      <c r="FDT839" s="231"/>
      <c r="FDU839" s="231"/>
      <c r="FDV839" s="231"/>
      <c r="FDW839" s="231"/>
      <c r="FDX839" s="231"/>
      <c r="FDY839" s="231"/>
      <c r="FDZ839" s="231"/>
      <c r="FEA839" s="231"/>
      <c r="FEB839" s="231"/>
      <c r="FEC839" s="231"/>
      <c r="FED839" s="231"/>
      <c r="FEE839" s="231"/>
      <c r="FEF839" s="231"/>
      <c r="FEG839" s="231"/>
      <c r="FEH839" s="231"/>
      <c r="FEI839" s="231"/>
      <c r="FEJ839" s="231"/>
      <c r="FEK839" s="231"/>
      <c r="FEL839" s="231"/>
      <c r="FEM839" s="231"/>
      <c r="FEN839" s="231"/>
      <c r="FEO839" s="231"/>
      <c r="FEP839" s="231"/>
      <c r="FEQ839" s="231"/>
      <c r="FER839" s="231"/>
      <c r="FES839" s="231"/>
      <c r="FET839" s="231"/>
      <c r="FEU839" s="231"/>
      <c r="FEV839" s="231"/>
      <c r="FEW839" s="231"/>
      <c r="FEX839" s="231"/>
      <c r="FEY839" s="231"/>
      <c r="FEZ839" s="231"/>
      <c r="FFA839" s="231"/>
      <c r="FFB839" s="231"/>
      <c r="FFC839" s="231"/>
      <c r="FFD839" s="231"/>
      <c r="FFE839" s="231"/>
      <c r="FFF839" s="231"/>
      <c r="FFG839" s="231"/>
      <c r="FFH839" s="231"/>
      <c r="FFI839" s="231"/>
      <c r="FFJ839" s="231"/>
      <c r="FFK839" s="231"/>
      <c r="FFL839" s="231"/>
      <c r="FFM839" s="231"/>
      <c r="FFN839" s="231"/>
      <c r="FFO839" s="231"/>
      <c r="FFP839" s="231"/>
      <c r="FFQ839" s="231"/>
      <c r="FFR839" s="231"/>
      <c r="FFS839" s="231"/>
      <c r="FFT839" s="231"/>
      <c r="FFU839" s="231"/>
      <c r="FFV839" s="231"/>
      <c r="FFW839" s="231"/>
      <c r="FFX839" s="231"/>
      <c r="FFY839" s="231"/>
      <c r="FFZ839" s="231"/>
      <c r="FGA839" s="231"/>
      <c r="FGB839" s="231"/>
      <c r="FGC839" s="231"/>
      <c r="FGD839" s="231"/>
      <c r="FGE839" s="231"/>
      <c r="FGF839" s="231"/>
      <c r="FGG839" s="231"/>
      <c r="FGH839" s="231"/>
      <c r="FGI839" s="231"/>
      <c r="FGJ839" s="231"/>
      <c r="FGK839" s="231"/>
      <c r="FGL839" s="231"/>
      <c r="FGM839" s="231"/>
      <c r="FGN839" s="231"/>
      <c r="FGO839" s="231"/>
      <c r="FGP839" s="231"/>
      <c r="FGQ839" s="231"/>
      <c r="FGR839" s="231"/>
      <c r="FGS839" s="231"/>
      <c r="FGT839" s="231"/>
      <c r="FGU839" s="231"/>
      <c r="FGV839" s="231"/>
      <c r="FGW839" s="231"/>
      <c r="FGX839" s="231"/>
      <c r="FGY839" s="231"/>
      <c r="FGZ839" s="231"/>
      <c r="FHA839" s="231"/>
      <c r="FHB839" s="231"/>
      <c r="FHC839" s="231"/>
      <c r="FHD839" s="231"/>
      <c r="FHE839" s="231"/>
      <c r="FHF839" s="231"/>
      <c r="FHG839" s="231"/>
      <c r="FHH839" s="231"/>
      <c r="FHI839" s="231"/>
      <c r="FHJ839" s="231"/>
      <c r="FHK839" s="231"/>
      <c r="FHL839" s="231"/>
      <c r="FHM839" s="231"/>
      <c r="FHN839" s="231"/>
      <c r="FHO839" s="231"/>
      <c r="FHP839" s="231"/>
      <c r="FHQ839" s="231"/>
      <c r="FHR839" s="231"/>
      <c r="FHS839" s="231"/>
      <c r="FHT839" s="231"/>
      <c r="FHU839" s="231"/>
      <c r="FHV839" s="231"/>
      <c r="FHW839" s="231"/>
      <c r="FHX839" s="231"/>
      <c r="FHY839" s="231"/>
      <c r="FHZ839" s="231"/>
      <c r="FIA839" s="231"/>
      <c r="FIB839" s="231"/>
      <c r="FIC839" s="231"/>
      <c r="FID839" s="231"/>
      <c r="FIE839" s="231"/>
      <c r="FIF839" s="231"/>
      <c r="FIG839" s="231"/>
      <c r="FIH839" s="231"/>
      <c r="FII839" s="231"/>
      <c r="FIJ839" s="231"/>
      <c r="FIK839" s="231"/>
      <c r="FIL839" s="231"/>
      <c r="FIM839" s="231"/>
      <c r="FIN839" s="231"/>
      <c r="FIO839" s="231"/>
      <c r="FIP839" s="231"/>
      <c r="FIQ839" s="231"/>
      <c r="FIR839" s="231"/>
      <c r="FIS839" s="231"/>
      <c r="FIT839" s="231"/>
      <c r="FIU839" s="231"/>
      <c r="FIV839" s="231"/>
      <c r="FIW839" s="231"/>
      <c r="FIX839" s="231"/>
      <c r="FIY839" s="231"/>
      <c r="FIZ839" s="231"/>
      <c r="FJA839" s="231"/>
      <c r="FJB839" s="231"/>
      <c r="FJC839" s="231"/>
      <c r="FJD839" s="231"/>
      <c r="FJE839" s="231"/>
      <c r="FJF839" s="231"/>
      <c r="FJG839" s="231"/>
      <c r="FJH839" s="231"/>
      <c r="FJI839" s="231"/>
      <c r="FJJ839" s="231"/>
      <c r="FJK839" s="231"/>
      <c r="FJL839" s="231"/>
      <c r="FJM839" s="231"/>
      <c r="FJN839" s="231"/>
      <c r="FJO839" s="231"/>
      <c r="FJP839" s="231"/>
      <c r="FJQ839" s="231"/>
      <c r="FJR839" s="231"/>
      <c r="FJS839" s="231"/>
      <c r="FJT839" s="231"/>
      <c r="FJU839" s="231"/>
      <c r="FJV839" s="231"/>
      <c r="FJW839" s="231"/>
      <c r="FJX839" s="231"/>
      <c r="FJY839" s="231"/>
      <c r="FJZ839" s="231"/>
      <c r="FKA839" s="231"/>
      <c r="FKB839" s="231"/>
      <c r="FKC839" s="231"/>
      <c r="FKD839" s="231"/>
      <c r="FKE839" s="231"/>
      <c r="FKF839" s="231"/>
      <c r="FKG839" s="231"/>
      <c r="FKH839" s="231"/>
      <c r="FKI839" s="231"/>
      <c r="FKJ839" s="231"/>
      <c r="FKK839" s="231"/>
      <c r="FKL839" s="231"/>
      <c r="FKM839" s="231"/>
      <c r="FKN839" s="231"/>
      <c r="FKO839" s="231"/>
      <c r="FKP839" s="231"/>
      <c r="FKQ839" s="231"/>
      <c r="FKR839" s="231"/>
      <c r="FKS839" s="231"/>
      <c r="FKT839" s="231"/>
      <c r="FKU839" s="231"/>
      <c r="FKV839" s="231"/>
      <c r="FKW839" s="231"/>
      <c r="FKX839" s="231"/>
      <c r="FKY839" s="231"/>
      <c r="FKZ839" s="231"/>
      <c r="FLA839" s="231"/>
      <c r="FLB839" s="231"/>
      <c r="FLC839" s="231"/>
      <c r="FLD839" s="231"/>
      <c r="FLE839" s="231"/>
      <c r="FLF839" s="231"/>
      <c r="FLG839" s="231"/>
      <c r="FLH839" s="231"/>
      <c r="FLI839" s="231"/>
      <c r="FLJ839" s="231"/>
      <c r="FLK839" s="231"/>
      <c r="FLL839" s="231"/>
      <c r="FLM839" s="231"/>
      <c r="FLN839" s="231"/>
      <c r="FLO839" s="231"/>
      <c r="FLP839" s="231"/>
      <c r="FLQ839" s="231"/>
      <c r="FLR839" s="231"/>
      <c r="FLS839" s="231"/>
      <c r="FLT839" s="231"/>
      <c r="FLU839" s="231"/>
      <c r="FLV839" s="231"/>
      <c r="FLW839" s="231"/>
      <c r="FLX839" s="231"/>
      <c r="FLY839" s="231"/>
      <c r="FLZ839" s="231"/>
      <c r="FMA839" s="231"/>
      <c r="FMB839" s="231"/>
      <c r="FMC839" s="231"/>
      <c r="FMD839" s="231"/>
      <c r="FME839" s="231"/>
      <c r="FMF839" s="231"/>
      <c r="FMG839" s="231"/>
      <c r="FMH839" s="231"/>
      <c r="FMI839" s="231"/>
      <c r="FMJ839" s="231"/>
      <c r="FMK839" s="231"/>
      <c r="FML839" s="231"/>
      <c r="FMM839" s="231"/>
      <c r="FMN839" s="231"/>
      <c r="FMO839" s="231"/>
      <c r="FMP839" s="231"/>
      <c r="FMQ839" s="231"/>
      <c r="FMR839" s="231"/>
      <c r="FMS839" s="231"/>
      <c r="FMT839" s="231"/>
      <c r="FMU839" s="231"/>
      <c r="FMV839" s="231"/>
      <c r="FMW839" s="231"/>
      <c r="FMX839" s="231"/>
      <c r="FMY839" s="231"/>
      <c r="FMZ839" s="231"/>
      <c r="FNA839" s="231"/>
      <c r="FNB839" s="231"/>
      <c r="FNC839" s="231"/>
      <c r="FND839" s="231"/>
      <c r="FNE839" s="231"/>
      <c r="FNF839" s="231"/>
      <c r="FNG839" s="231"/>
      <c r="FNH839" s="231"/>
      <c r="FNI839" s="231"/>
      <c r="FNJ839" s="231"/>
      <c r="FNK839" s="231"/>
      <c r="FNL839" s="231"/>
      <c r="FNM839" s="231"/>
      <c r="FNN839" s="231"/>
      <c r="FNO839" s="231"/>
      <c r="FNP839" s="231"/>
      <c r="FNQ839" s="231"/>
      <c r="FNR839" s="231"/>
      <c r="FNS839" s="231"/>
      <c r="FNT839" s="231"/>
      <c r="FNU839" s="231"/>
      <c r="FNV839" s="231"/>
      <c r="FNW839" s="231"/>
      <c r="FNX839" s="231"/>
      <c r="FNY839" s="231"/>
      <c r="FNZ839" s="231"/>
      <c r="FOA839" s="231"/>
      <c r="FOB839" s="231"/>
      <c r="FOC839" s="231"/>
      <c r="FOD839" s="231"/>
      <c r="FOE839" s="231"/>
      <c r="FOF839" s="231"/>
      <c r="FOG839" s="231"/>
      <c r="FOH839" s="231"/>
      <c r="FOI839" s="231"/>
      <c r="FOJ839" s="231"/>
      <c r="FOK839" s="231"/>
      <c r="FOL839" s="231"/>
      <c r="FOM839" s="231"/>
      <c r="FON839" s="231"/>
      <c r="FOO839" s="231"/>
      <c r="FOP839" s="231"/>
      <c r="FOQ839" s="231"/>
      <c r="FOR839" s="231"/>
      <c r="FOS839" s="231"/>
      <c r="FOT839" s="231"/>
      <c r="FOU839" s="231"/>
      <c r="FOV839" s="231"/>
      <c r="FOW839" s="231"/>
      <c r="FOX839" s="231"/>
      <c r="FOY839" s="231"/>
      <c r="FOZ839" s="231"/>
      <c r="FPA839" s="231"/>
      <c r="FPB839" s="231"/>
      <c r="FPC839" s="231"/>
      <c r="FPD839" s="231"/>
      <c r="FPE839" s="231"/>
      <c r="FPF839" s="231"/>
      <c r="FPG839" s="231"/>
      <c r="FPH839" s="231"/>
      <c r="FPI839" s="231"/>
      <c r="FPJ839" s="231"/>
      <c r="FPK839" s="231"/>
      <c r="FPL839" s="231"/>
      <c r="FPM839" s="231"/>
      <c r="FPN839" s="231"/>
      <c r="FPO839" s="231"/>
      <c r="FPP839" s="231"/>
      <c r="FPQ839" s="231"/>
      <c r="FPR839" s="231"/>
      <c r="FPS839" s="231"/>
      <c r="FPT839" s="231"/>
      <c r="FPU839" s="231"/>
      <c r="FPV839" s="231"/>
      <c r="FPW839" s="231"/>
      <c r="FPX839" s="231"/>
      <c r="FPY839" s="231"/>
      <c r="FPZ839" s="231"/>
      <c r="FQA839" s="231"/>
      <c r="FQB839" s="231"/>
      <c r="FQC839" s="231"/>
      <c r="FQD839" s="231"/>
      <c r="FQE839" s="231"/>
      <c r="FQF839" s="231"/>
      <c r="FQG839" s="231"/>
      <c r="FQH839" s="231"/>
      <c r="FQI839" s="231"/>
      <c r="FQJ839" s="231"/>
      <c r="FQK839" s="231"/>
      <c r="FQL839" s="231"/>
      <c r="FQM839" s="231"/>
      <c r="FQN839" s="231"/>
      <c r="FQO839" s="231"/>
      <c r="FQP839" s="231"/>
      <c r="FQQ839" s="231"/>
      <c r="FQR839" s="231"/>
      <c r="FQS839" s="231"/>
      <c r="FQT839" s="231"/>
      <c r="FQU839" s="231"/>
      <c r="FQV839" s="231"/>
      <c r="FQW839" s="231"/>
      <c r="FQX839" s="231"/>
      <c r="FQY839" s="231"/>
      <c r="FQZ839" s="231"/>
      <c r="FRA839" s="231"/>
      <c r="FRB839" s="231"/>
      <c r="FRC839" s="231"/>
      <c r="FRD839" s="231"/>
      <c r="FRE839" s="231"/>
      <c r="FRF839" s="231"/>
      <c r="FRG839" s="231"/>
      <c r="FRH839" s="231"/>
      <c r="FRI839" s="231"/>
      <c r="FRJ839" s="231"/>
      <c r="FRK839" s="231"/>
      <c r="FRL839" s="231"/>
      <c r="FRM839" s="231"/>
      <c r="FRN839" s="231"/>
      <c r="FRO839" s="231"/>
      <c r="FRP839" s="231"/>
      <c r="FRQ839" s="231"/>
      <c r="FRR839" s="231"/>
      <c r="FRS839" s="231"/>
      <c r="FRT839" s="231"/>
      <c r="FRU839" s="231"/>
      <c r="FRV839" s="231"/>
      <c r="FRW839" s="231"/>
      <c r="FRX839" s="231"/>
      <c r="FRY839" s="231"/>
      <c r="FRZ839" s="231"/>
      <c r="FSA839" s="231"/>
      <c r="FSB839" s="231"/>
      <c r="FSC839" s="231"/>
      <c r="FSD839" s="231"/>
      <c r="FSE839" s="231"/>
      <c r="FSF839" s="231"/>
      <c r="FSG839" s="231"/>
      <c r="FSH839" s="231"/>
      <c r="FSI839" s="231"/>
      <c r="FSJ839" s="231"/>
      <c r="FSK839" s="231"/>
      <c r="FSL839" s="231"/>
      <c r="FSM839" s="231"/>
      <c r="FSN839" s="231"/>
      <c r="FSO839" s="231"/>
      <c r="FSP839" s="231"/>
      <c r="FSQ839" s="231"/>
      <c r="FSR839" s="231"/>
      <c r="FSS839" s="231"/>
      <c r="FST839" s="231"/>
      <c r="FSU839" s="231"/>
      <c r="FSV839" s="231"/>
      <c r="FSW839" s="231"/>
      <c r="FSX839" s="231"/>
      <c r="FSY839" s="231"/>
      <c r="FSZ839" s="231"/>
      <c r="FTA839" s="231"/>
      <c r="FTB839" s="231"/>
      <c r="FTC839" s="231"/>
      <c r="FTD839" s="231"/>
      <c r="FTE839" s="231"/>
      <c r="FTF839" s="231"/>
      <c r="FTG839" s="231"/>
      <c r="FTH839" s="231"/>
      <c r="FTI839" s="231"/>
      <c r="FTJ839" s="231"/>
      <c r="FTK839" s="231"/>
      <c r="FTL839" s="231"/>
      <c r="FTM839" s="231"/>
      <c r="FTN839" s="231"/>
      <c r="FTO839" s="231"/>
      <c r="FTP839" s="231"/>
      <c r="FTQ839" s="231"/>
      <c r="FTR839" s="231"/>
      <c r="FTS839" s="231"/>
      <c r="FTT839" s="231"/>
      <c r="FTU839" s="231"/>
      <c r="FTV839" s="231"/>
      <c r="FTW839" s="231"/>
      <c r="FTX839" s="231"/>
      <c r="FTY839" s="231"/>
      <c r="FTZ839" s="231"/>
      <c r="FUA839" s="231"/>
      <c r="FUB839" s="231"/>
      <c r="FUC839" s="231"/>
      <c r="FUD839" s="231"/>
      <c r="FUE839" s="231"/>
      <c r="FUF839" s="231"/>
      <c r="FUG839" s="231"/>
      <c r="FUH839" s="231"/>
      <c r="FUI839" s="231"/>
      <c r="FUJ839" s="231"/>
      <c r="FUK839" s="231"/>
      <c r="FUL839" s="231"/>
      <c r="FUM839" s="231"/>
      <c r="FUN839" s="231"/>
      <c r="FUO839" s="231"/>
      <c r="FUP839" s="231"/>
      <c r="FUQ839" s="231"/>
      <c r="FUR839" s="231"/>
      <c r="FUS839" s="231"/>
      <c r="FUT839" s="231"/>
      <c r="FUU839" s="231"/>
      <c r="FUV839" s="231"/>
      <c r="FUW839" s="231"/>
      <c r="FUX839" s="231"/>
      <c r="FUY839" s="231"/>
      <c r="FUZ839" s="231"/>
      <c r="FVA839" s="231"/>
      <c r="FVB839" s="231"/>
      <c r="FVC839" s="231"/>
      <c r="FVD839" s="231"/>
      <c r="FVE839" s="231"/>
      <c r="FVF839" s="231"/>
      <c r="FVG839" s="231"/>
      <c r="FVH839" s="231"/>
      <c r="FVI839" s="231"/>
      <c r="FVJ839" s="231"/>
      <c r="FVK839" s="231"/>
      <c r="FVL839" s="231"/>
      <c r="FVM839" s="231"/>
      <c r="FVN839" s="231"/>
      <c r="FVO839" s="231"/>
      <c r="FVP839" s="231"/>
      <c r="FVQ839" s="231"/>
      <c r="FVR839" s="231"/>
      <c r="FVS839" s="231"/>
      <c r="FVT839" s="231"/>
      <c r="FVU839" s="231"/>
      <c r="FVV839" s="231"/>
      <c r="FVW839" s="231"/>
      <c r="FVX839" s="231"/>
      <c r="FVY839" s="231"/>
      <c r="FVZ839" s="231"/>
      <c r="FWA839" s="231"/>
      <c r="FWB839" s="231"/>
      <c r="FWC839" s="231"/>
      <c r="FWD839" s="231"/>
      <c r="FWE839" s="231"/>
      <c r="FWF839" s="231"/>
      <c r="FWG839" s="231"/>
      <c r="FWH839" s="231"/>
      <c r="FWI839" s="231"/>
      <c r="FWJ839" s="231"/>
      <c r="FWK839" s="231"/>
      <c r="FWL839" s="231"/>
      <c r="FWM839" s="231"/>
      <c r="FWN839" s="231"/>
      <c r="FWO839" s="231"/>
      <c r="FWP839" s="231"/>
      <c r="FWQ839" s="231"/>
      <c r="FWR839" s="231"/>
      <c r="FWS839" s="231"/>
      <c r="FWT839" s="231"/>
      <c r="FWU839" s="231"/>
      <c r="FWV839" s="231"/>
      <c r="FWW839" s="231"/>
      <c r="FWX839" s="231"/>
      <c r="FWY839" s="231"/>
      <c r="FWZ839" s="231"/>
      <c r="FXA839" s="231"/>
      <c r="FXB839" s="231"/>
      <c r="FXC839" s="231"/>
      <c r="FXD839" s="231"/>
      <c r="FXE839" s="231"/>
      <c r="FXF839" s="231"/>
      <c r="FXG839" s="231"/>
      <c r="FXH839" s="231"/>
      <c r="FXI839" s="231"/>
      <c r="FXJ839" s="231"/>
      <c r="FXK839" s="231"/>
      <c r="FXL839" s="231"/>
      <c r="FXM839" s="231"/>
      <c r="FXN839" s="231"/>
      <c r="FXO839" s="231"/>
      <c r="FXP839" s="231"/>
      <c r="FXQ839" s="231"/>
      <c r="FXR839" s="231"/>
      <c r="FXS839" s="231"/>
      <c r="FXT839" s="231"/>
      <c r="FXU839" s="231"/>
      <c r="FXV839" s="231"/>
      <c r="FXW839" s="231"/>
      <c r="FXX839" s="231"/>
      <c r="FXY839" s="231"/>
      <c r="FXZ839" s="231"/>
      <c r="FYA839" s="231"/>
      <c r="FYB839" s="231"/>
      <c r="FYC839" s="231"/>
      <c r="FYD839" s="231"/>
      <c r="FYE839" s="231"/>
      <c r="FYF839" s="231"/>
      <c r="FYG839" s="231"/>
      <c r="FYH839" s="231"/>
      <c r="FYI839" s="231"/>
      <c r="FYJ839" s="231"/>
      <c r="FYK839" s="231"/>
      <c r="FYL839" s="231"/>
      <c r="FYM839" s="231"/>
      <c r="FYN839" s="231"/>
      <c r="FYO839" s="231"/>
      <c r="FYP839" s="231"/>
      <c r="FYQ839" s="231"/>
      <c r="FYR839" s="231"/>
      <c r="FYS839" s="231"/>
      <c r="FYT839" s="231"/>
      <c r="FYU839" s="231"/>
      <c r="FYV839" s="231"/>
      <c r="FYW839" s="231"/>
      <c r="FYX839" s="231"/>
      <c r="FYY839" s="231"/>
      <c r="FYZ839" s="231"/>
      <c r="FZA839" s="231"/>
      <c r="FZB839" s="231"/>
      <c r="FZC839" s="231"/>
      <c r="FZD839" s="231"/>
      <c r="FZE839" s="231"/>
      <c r="FZF839" s="231"/>
      <c r="FZG839" s="231"/>
      <c r="FZH839" s="231"/>
      <c r="FZI839" s="231"/>
      <c r="FZJ839" s="231"/>
      <c r="FZK839" s="231"/>
      <c r="FZL839" s="231"/>
      <c r="FZM839" s="231"/>
      <c r="FZN839" s="231"/>
      <c r="FZO839" s="231"/>
      <c r="FZP839" s="231"/>
      <c r="FZQ839" s="231"/>
      <c r="FZR839" s="231"/>
      <c r="FZS839" s="231"/>
      <c r="FZT839" s="231"/>
      <c r="FZU839" s="231"/>
      <c r="FZV839" s="231"/>
      <c r="FZW839" s="231"/>
      <c r="FZX839" s="231"/>
      <c r="FZY839" s="231"/>
      <c r="FZZ839" s="231"/>
      <c r="GAA839" s="231"/>
      <c r="GAB839" s="231"/>
      <c r="GAC839" s="231"/>
      <c r="GAD839" s="231"/>
      <c r="GAE839" s="231"/>
      <c r="GAF839" s="231"/>
      <c r="GAG839" s="231"/>
      <c r="GAH839" s="231"/>
      <c r="GAI839" s="231"/>
      <c r="GAJ839" s="231"/>
      <c r="GAK839" s="231"/>
      <c r="GAL839" s="231"/>
      <c r="GAM839" s="231"/>
      <c r="GAN839" s="231"/>
      <c r="GAO839" s="231"/>
      <c r="GAP839" s="231"/>
      <c r="GAQ839" s="231"/>
      <c r="GAR839" s="231"/>
      <c r="GAS839" s="231"/>
      <c r="GAT839" s="231"/>
      <c r="GAU839" s="231"/>
      <c r="GAV839" s="231"/>
      <c r="GAW839" s="231"/>
      <c r="GAX839" s="231"/>
      <c r="GAY839" s="231"/>
      <c r="GAZ839" s="231"/>
      <c r="GBA839" s="231"/>
      <c r="GBB839" s="231"/>
      <c r="GBC839" s="231"/>
      <c r="GBD839" s="231"/>
      <c r="GBE839" s="231"/>
      <c r="GBF839" s="231"/>
      <c r="GBG839" s="231"/>
      <c r="GBH839" s="231"/>
      <c r="GBI839" s="231"/>
      <c r="GBJ839" s="231"/>
      <c r="GBK839" s="231"/>
      <c r="GBL839" s="231"/>
      <c r="GBM839" s="231"/>
      <c r="GBN839" s="231"/>
      <c r="GBO839" s="231"/>
      <c r="GBP839" s="231"/>
      <c r="GBQ839" s="231"/>
      <c r="GBR839" s="231"/>
      <c r="GBS839" s="231"/>
      <c r="GBT839" s="231"/>
      <c r="GBU839" s="231"/>
      <c r="GBV839" s="231"/>
      <c r="GBW839" s="231"/>
      <c r="GBX839" s="231"/>
      <c r="GBY839" s="231"/>
      <c r="GBZ839" s="231"/>
      <c r="GCA839" s="231"/>
      <c r="GCB839" s="231"/>
      <c r="GCC839" s="231"/>
      <c r="GCD839" s="231"/>
      <c r="GCE839" s="231"/>
      <c r="GCF839" s="231"/>
      <c r="GCG839" s="231"/>
      <c r="GCH839" s="231"/>
      <c r="GCI839" s="231"/>
      <c r="GCJ839" s="231"/>
      <c r="GCK839" s="231"/>
      <c r="GCL839" s="231"/>
      <c r="GCM839" s="231"/>
      <c r="GCN839" s="231"/>
      <c r="GCO839" s="231"/>
      <c r="GCP839" s="231"/>
      <c r="GCQ839" s="231"/>
      <c r="GCR839" s="231"/>
      <c r="GCS839" s="231"/>
      <c r="GCT839" s="231"/>
      <c r="GCU839" s="231"/>
      <c r="GCV839" s="231"/>
      <c r="GCW839" s="231"/>
      <c r="GCX839" s="231"/>
      <c r="GCY839" s="231"/>
      <c r="GCZ839" s="231"/>
      <c r="GDA839" s="231"/>
      <c r="GDB839" s="231"/>
      <c r="GDC839" s="231"/>
      <c r="GDD839" s="231"/>
      <c r="GDE839" s="231"/>
      <c r="GDF839" s="231"/>
      <c r="GDG839" s="231"/>
      <c r="GDH839" s="231"/>
      <c r="GDI839" s="231"/>
      <c r="GDJ839" s="231"/>
      <c r="GDK839" s="231"/>
      <c r="GDL839" s="231"/>
      <c r="GDM839" s="231"/>
      <c r="GDN839" s="231"/>
      <c r="GDO839" s="231"/>
      <c r="GDP839" s="231"/>
      <c r="GDQ839" s="231"/>
      <c r="GDR839" s="231"/>
      <c r="GDS839" s="231"/>
      <c r="GDT839" s="231"/>
      <c r="GDU839" s="231"/>
      <c r="GDV839" s="231"/>
      <c r="GDW839" s="231"/>
      <c r="GDX839" s="231"/>
      <c r="GDY839" s="231"/>
      <c r="GDZ839" s="231"/>
      <c r="GEA839" s="231"/>
      <c r="GEB839" s="231"/>
      <c r="GEC839" s="231"/>
      <c r="GED839" s="231"/>
      <c r="GEE839" s="231"/>
      <c r="GEF839" s="231"/>
      <c r="GEG839" s="231"/>
      <c r="GEH839" s="231"/>
      <c r="GEI839" s="231"/>
      <c r="GEJ839" s="231"/>
      <c r="GEK839" s="231"/>
      <c r="GEL839" s="231"/>
      <c r="GEM839" s="231"/>
      <c r="GEN839" s="231"/>
      <c r="GEO839" s="231"/>
      <c r="GEP839" s="231"/>
      <c r="GEQ839" s="231"/>
      <c r="GER839" s="231"/>
      <c r="GES839" s="231"/>
      <c r="GET839" s="231"/>
      <c r="GEU839" s="231"/>
      <c r="GEV839" s="231"/>
      <c r="GEW839" s="231"/>
      <c r="GEX839" s="231"/>
      <c r="GEY839" s="231"/>
      <c r="GEZ839" s="231"/>
      <c r="GFA839" s="231"/>
      <c r="GFB839" s="231"/>
      <c r="GFC839" s="231"/>
      <c r="GFD839" s="231"/>
      <c r="GFE839" s="231"/>
      <c r="GFF839" s="231"/>
      <c r="GFG839" s="231"/>
      <c r="GFH839" s="231"/>
      <c r="GFI839" s="231"/>
      <c r="GFJ839" s="231"/>
      <c r="GFK839" s="231"/>
      <c r="GFL839" s="231"/>
      <c r="GFM839" s="231"/>
      <c r="GFN839" s="231"/>
      <c r="GFO839" s="231"/>
      <c r="GFP839" s="231"/>
      <c r="GFQ839" s="231"/>
      <c r="GFR839" s="231"/>
      <c r="GFS839" s="231"/>
      <c r="GFT839" s="231"/>
      <c r="GFU839" s="231"/>
      <c r="GFV839" s="231"/>
      <c r="GFW839" s="231"/>
      <c r="GFX839" s="231"/>
      <c r="GFY839" s="231"/>
      <c r="GFZ839" s="231"/>
      <c r="GGA839" s="231"/>
      <c r="GGB839" s="231"/>
      <c r="GGC839" s="231"/>
      <c r="GGD839" s="231"/>
      <c r="GGE839" s="231"/>
      <c r="GGF839" s="231"/>
      <c r="GGG839" s="231"/>
      <c r="GGH839" s="231"/>
      <c r="GGI839" s="231"/>
      <c r="GGJ839" s="231"/>
      <c r="GGK839" s="231"/>
      <c r="GGL839" s="231"/>
      <c r="GGM839" s="231"/>
      <c r="GGN839" s="231"/>
      <c r="GGO839" s="231"/>
      <c r="GGP839" s="231"/>
      <c r="GGQ839" s="231"/>
      <c r="GGR839" s="231"/>
      <c r="GGS839" s="231"/>
      <c r="GGT839" s="231"/>
      <c r="GGU839" s="231"/>
      <c r="GGV839" s="231"/>
      <c r="GGW839" s="231"/>
      <c r="GGX839" s="231"/>
      <c r="GGY839" s="231"/>
      <c r="GGZ839" s="231"/>
      <c r="GHA839" s="231"/>
      <c r="GHB839" s="231"/>
      <c r="GHC839" s="231"/>
      <c r="GHD839" s="231"/>
      <c r="GHE839" s="231"/>
      <c r="GHF839" s="231"/>
      <c r="GHG839" s="231"/>
      <c r="GHH839" s="231"/>
      <c r="GHI839" s="231"/>
      <c r="GHJ839" s="231"/>
      <c r="GHK839" s="231"/>
      <c r="GHL839" s="231"/>
      <c r="GHM839" s="231"/>
      <c r="GHN839" s="231"/>
      <c r="GHO839" s="231"/>
      <c r="GHP839" s="231"/>
      <c r="GHQ839" s="231"/>
      <c r="GHR839" s="231"/>
      <c r="GHS839" s="231"/>
      <c r="GHT839" s="231"/>
      <c r="GHU839" s="231"/>
      <c r="GHV839" s="231"/>
      <c r="GHW839" s="231"/>
      <c r="GHX839" s="231"/>
      <c r="GHY839" s="231"/>
      <c r="GHZ839" s="231"/>
      <c r="GIA839" s="231"/>
      <c r="GIB839" s="231"/>
      <c r="GIC839" s="231"/>
      <c r="GID839" s="231"/>
      <c r="GIE839" s="231"/>
      <c r="GIF839" s="231"/>
      <c r="GIG839" s="231"/>
      <c r="GIH839" s="231"/>
      <c r="GII839" s="231"/>
      <c r="GIJ839" s="231"/>
      <c r="GIK839" s="231"/>
      <c r="GIL839" s="231"/>
      <c r="GIM839" s="231"/>
      <c r="GIN839" s="231"/>
      <c r="GIO839" s="231"/>
      <c r="GIP839" s="231"/>
      <c r="GIQ839" s="231"/>
      <c r="GIR839" s="231"/>
      <c r="GIS839" s="231"/>
      <c r="GIT839" s="231"/>
      <c r="GIU839" s="231"/>
      <c r="GIV839" s="231"/>
      <c r="GIW839" s="231"/>
      <c r="GIX839" s="231"/>
      <c r="GIY839" s="231"/>
      <c r="GIZ839" s="231"/>
      <c r="GJA839" s="231"/>
      <c r="GJB839" s="231"/>
      <c r="GJC839" s="231"/>
      <c r="GJD839" s="231"/>
      <c r="GJE839" s="231"/>
      <c r="GJF839" s="231"/>
      <c r="GJG839" s="231"/>
      <c r="GJH839" s="231"/>
      <c r="GJI839" s="231"/>
      <c r="GJJ839" s="231"/>
      <c r="GJK839" s="231"/>
      <c r="GJL839" s="231"/>
      <c r="GJM839" s="231"/>
      <c r="GJN839" s="231"/>
      <c r="GJO839" s="231"/>
      <c r="GJP839" s="231"/>
      <c r="GJQ839" s="231"/>
      <c r="GJR839" s="231"/>
      <c r="GJS839" s="231"/>
      <c r="GJT839" s="231"/>
      <c r="GJU839" s="231"/>
      <c r="GJV839" s="231"/>
      <c r="GJW839" s="231"/>
      <c r="GJX839" s="231"/>
      <c r="GJY839" s="231"/>
      <c r="GJZ839" s="231"/>
      <c r="GKA839" s="231"/>
      <c r="GKB839" s="231"/>
      <c r="GKC839" s="231"/>
      <c r="GKD839" s="231"/>
      <c r="GKE839" s="231"/>
      <c r="GKF839" s="231"/>
      <c r="GKG839" s="231"/>
      <c r="GKH839" s="231"/>
      <c r="GKI839" s="231"/>
      <c r="GKJ839" s="231"/>
      <c r="GKK839" s="231"/>
      <c r="GKL839" s="231"/>
      <c r="GKM839" s="231"/>
      <c r="GKN839" s="231"/>
      <c r="GKO839" s="231"/>
      <c r="GKP839" s="231"/>
      <c r="GKQ839" s="231"/>
      <c r="GKR839" s="231"/>
      <c r="GKS839" s="231"/>
      <c r="GKT839" s="231"/>
      <c r="GKU839" s="231"/>
      <c r="GKV839" s="231"/>
      <c r="GKW839" s="231"/>
      <c r="GKX839" s="231"/>
      <c r="GKY839" s="231"/>
      <c r="GKZ839" s="231"/>
      <c r="GLA839" s="231"/>
      <c r="GLB839" s="231"/>
      <c r="GLC839" s="231"/>
      <c r="GLD839" s="231"/>
      <c r="GLE839" s="231"/>
      <c r="GLF839" s="231"/>
      <c r="GLG839" s="231"/>
      <c r="GLH839" s="231"/>
      <c r="GLI839" s="231"/>
      <c r="GLJ839" s="231"/>
      <c r="GLK839" s="231"/>
      <c r="GLL839" s="231"/>
      <c r="GLM839" s="231"/>
      <c r="GLN839" s="231"/>
      <c r="GLO839" s="231"/>
      <c r="GLP839" s="231"/>
      <c r="GLQ839" s="231"/>
      <c r="GLR839" s="231"/>
      <c r="GLS839" s="231"/>
      <c r="GLT839" s="231"/>
      <c r="GLU839" s="231"/>
      <c r="GLV839" s="231"/>
      <c r="GLW839" s="231"/>
      <c r="GLX839" s="231"/>
      <c r="GLY839" s="231"/>
      <c r="GLZ839" s="231"/>
      <c r="GMA839" s="231"/>
      <c r="GMB839" s="231"/>
      <c r="GMC839" s="231"/>
      <c r="GMD839" s="231"/>
      <c r="GME839" s="231"/>
      <c r="GMF839" s="231"/>
      <c r="GMG839" s="231"/>
      <c r="GMH839" s="231"/>
      <c r="GMI839" s="231"/>
      <c r="GMJ839" s="231"/>
      <c r="GMK839" s="231"/>
      <c r="GML839" s="231"/>
      <c r="GMM839" s="231"/>
      <c r="GMN839" s="231"/>
      <c r="GMO839" s="231"/>
      <c r="GMP839" s="231"/>
      <c r="GMQ839" s="231"/>
      <c r="GMR839" s="231"/>
      <c r="GMS839" s="231"/>
      <c r="GMT839" s="231"/>
      <c r="GMU839" s="231"/>
      <c r="GMV839" s="231"/>
      <c r="GMW839" s="231"/>
      <c r="GMX839" s="231"/>
      <c r="GMY839" s="231"/>
      <c r="GMZ839" s="231"/>
      <c r="GNA839" s="231"/>
      <c r="GNB839" s="231"/>
      <c r="GNC839" s="231"/>
      <c r="GND839" s="231"/>
      <c r="GNE839" s="231"/>
      <c r="GNF839" s="231"/>
      <c r="GNG839" s="231"/>
      <c r="GNH839" s="231"/>
      <c r="GNI839" s="231"/>
      <c r="GNJ839" s="231"/>
      <c r="GNK839" s="231"/>
      <c r="GNL839" s="231"/>
      <c r="GNM839" s="231"/>
      <c r="GNN839" s="231"/>
      <c r="GNO839" s="231"/>
      <c r="GNP839" s="231"/>
      <c r="GNQ839" s="231"/>
      <c r="GNR839" s="231"/>
      <c r="GNS839" s="231"/>
      <c r="GNT839" s="231"/>
      <c r="GNU839" s="231"/>
      <c r="GNV839" s="231"/>
      <c r="GNW839" s="231"/>
      <c r="GNX839" s="231"/>
      <c r="GNY839" s="231"/>
      <c r="GNZ839" s="231"/>
      <c r="GOA839" s="231"/>
      <c r="GOB839" s="231"/>
      <c r="GOC839" s="231"/>
      <c r="GOD839" s="231"/>
      <c r="GOE839" s="231"/>
      <c r="GOF839" s="231"/>
      <c r="GOG839" s="231"/>
      <c r="GOH839" s="231"/>
      <c r="GOI839" s="231"/>
      <c r="GOJ839" s="231"/>
      <c r="GOK839" s="231"/>
      <c r="GOL839" s="231"/>
      <c r="GOM839" s="231"/>
      <c r="GON839" s="231"/>
      <c r="GOO839" s="231"/>
      <c r="GOP839" s="231"/>
      <c r="GOQ839" s="231"/>
      <c r="GOR839" s="231"/>
      <c r="GOS839" s="231"/>
      <c r="GOT839" s="231"/>
      <c r="GOU839" s="231"/>
      <c r="GOV839" s="231"/>
      <c r="GOW839" s="231"/>
      <c r="GOX839" s="231"/>
      <c r="GOY839" s="231"/>
      <c r="GOZ839" s="231"/>
      <c r="GPA839" s="231"/>
      <c r="GPB839" s="231"/>
      <c r="GPC839" s="231"/>
      <c r="GPD839" s="231"/>
      <c r="GPE839" s="231"/>
      <c r="GPF839" s="231"/>
      <c r="GPG839" s="231"/>
      <c r="GPH839" s="231"/>
      <c r="GPI839" s="231"/>
      <c r="GPJ839" s="231"/>
      <c r="GPK839" s="231"/>
      <c r="GPL839" s="231"/>
      <c r="GPM839" s="231"/>
      <c r="GPN839" s="231"/>
      <c r="GPO839" s="231"/>
      <c r="GPP839" s="231"/>
      <c r="GPQ839" s="231"/>
      <c r="GPR839" s="231"/>
      <c r="GPS839" s="231"/>
      <c r="GPT839" s="231"/>
      <c r="GPU839" s="231"/>
      <c r="GPV839" s="231"/>
      <c r="GPW839" s="231"/>
      <c r="GPX839" s="231"/>
      <c r="GPY839" s="231"/>
      <c r="GPZ839" s="231"/>
      <c r="GQA839" s="231"/>
      <c r="GQB839" s="231"/>
      <c r="GQC839" s="231"/>
      <c r="GQD839" s="231"/>
      <c r="GQE839" s="231"/>
      <c r="GQF839" s="231"/>
      <c r="GQG839" s="231"/>
      <c r="GQH839" s="231"/>
      <c r="GQI839" s="231"/>
      <c r="GQJ839" s="231"/>
      <c r="GQK839" s="231"/>
      <c r="GQL839" s="231"/>
      <c r="GQM839" s="231"/>
      <c r="GQN839" s="231"/>
      <c r="GQO839" s="231"/>
      <c r="GQP839" s="231"/>
      <c r="GQQ839" s="231"/>
      <c r="GQR839" s="231"/>
      <c r="GQS839" s="231"/>
      <c r="GQT839" s="231"/>
      <c r="GQU839" s="231"/>
      <c r="GQV839" s="231"/>
      <c r="GQW839" s="231"/>
      <c r="GQX839" s="231"/>
      <c r="GQY839" s="231"/>
      <c r="GQZ839" s="231"/>
      <c r="GRA839" s="231"/>
      <c r="GRB839" s="231"/>
      <c r="GRC839" s="231"/>
      <c r="GRD839" s="231"/>
      <c r="GRE839" s="231"/>
      <c r="GRF839" s="231"/>
      <c r="GRG839" s="231"/>
      <c r="GRH839" s="231"/>
      <c r="GRI839" s="231"/>
      <c r="GRJ839" s="231"/>
      <c r="GRK839" s="231"/>
      <c r="GRL839" s="231"/>
      <c r="GRM839" s="231"/>
      <c r="GRN839" s="231"/>
      <c r="GRO839" s="231"/>
      <c r="GRP839" s="231"/>
      <c r="GRQ839" s="231"/>
      <c r="GRR839" s="231"/>
      <c r="GRS839" s="231"/>
      <c r="GRT839" s="231"/>
      <c r="GRU839" s="231"/>
      <c r="GRV839" s="231"/>
      <c r="GRW839" s="231"/>
      <c r="GRX839" s="231"/>
      <c r="GRY839" s="231"/>
      <c r="GRZ839" s="231"/>
      <c r="GSA839" s="231"/>
      <c r="GSB839" s="231"/>
      <c r="GSC839" s="231"/>
      <c r="GSD839" s="231"/>
      <c r="GSE839" s="231"/>
      <c r="GSF839" s="231"/>
      <c r="GSG839" s="231"/>
      <c r="GSH839" s="231"/>
      <c r="GSI839" s="231"/>
      <c r="GSJ839" s="231"/>
      <c r="GSK839" s="231"/>
      <c r="GSL839" s="231"/>
      <c r="GSM839" s="231"/>
      <c r="GSN839" s="231"/>
      <c r="GSO839" s="231"/>
      <c r="GSP839" s="231"/>
      <c r="GSQ839" s="231"/>
      <c r="GSR839" s="231"/>
      <c r="GSS839" s="231"/>
      <c r="GST839" s="231"/>
      <c r="GSU839" s="231"/>
      <c r="GSV839" s="231"/>
      <c r="GSW839" s="231"/>
      <c r="GSX839" s="231"/>
      <c r="GSY839" s="231"/>
      <c r="GSZ839" s="231"/>
      <c r="GTA839" s="231"/>
      <c r="GTB839" s="231"/>
      <c r="GTC839" s="231"/>
      <c r="GTD839" s="231"/>
      <c r="GTE839" s="231"/>
      <c r="GTF839" s="231"/>
      <c r="GTG839" s="231"/>
      <c r="GTH839" s="231"/>
      <c r="GTI839" s="231"/>
      <c r="GTJ839" s="231"/>
      <c r="GTK839" s="231"/>
      <c r="GTL839" s="231"/>
      <c r="GTM839" s="231"/>
      <c r="GTN839" s="231"/>
      <c r="GTO839" s="231"/>
      <c r="GTP839" s="231"/>
      <c r="GTQ839" s="231"/>
      <c r="GTR839" s="231"/>
      <c r="GTS839" s="231"/>
      <c r="GTT839" s="231"/>
      <c r="GTU839" s="231"/>
      <c r="GTV839" s="231"/>
      <c r="GTW839" s="231"/>
      <c r="GTX839" s="231"/>
      <c r="GTY839" s="231"/>
      <c r="GTZ839" s="231"/>
      <c r="GUA839" s="231"/>
      <c r="GUB839" s="231"/>
      <c r="GUC839" s="231"/>
      <c r="GUD839" s="231"/>
      <c r="GUE839" s="231"/>
      <c r="GUF839" s="231"/>
      <c r="GUG839" s="231"/>
      <c r="GUH839" s="231"/>
      <c r="GUI839" s="231"/>
      <c r="GUJ839" s="231"/>
      <c r="GUK839" s="231"/>
      <c r="GUL839" s="231"/>
      <c r="GUM839" s="231"/>
      <c r="GUN839" s="231"/>
      <c r="GUO839" s="231"/>
      <c r="GUP839" s="231"/>
      <c r="GUQ839" s="231"/>
      <c r="GUR839" s="231"/>
      <c r="GUS839" s="231"/>
      <c r="GUT839" s="231"/>
      <c r="GUU839" s="231"/>
      <c r="GUV839" s="231"/>
      <c r="GUW839" s="231"/>
      <c r="GUX839" s="231"/>
      <c r="GUY839" s="231"/>
      <c r="GUZ839" s="231"/>
      <c r="GVA839" s="231"/>
      <c r="GVB839" s="231"/>
      <c r="GVC839" s="231"/>
      <c r="GVD839" s="231"/>
      <c r="GVE839" s="231"/>
      <c r="GVF839" s="231"/>
      <c r="GVG839" s="231"/>
      <c r="GVH839" s="231"/>
      <c r="GVI839" s="231"/>
      <c r="GVJ839" s="231"/>
      <c r="GVK839" s="231"/>
      <c r="GVL839" s="231"/>
      <c r="GVM839" s="231"/>
      <c r="GVN839" s="231"/>
      <c r="GVO839" s="231"/>
      <c r="GVP839" s="231"/>
      <c r="GVQ839" s="231"/>
      <c r="GVR839" s="231"/>
      <c r="GVS839" s="231"/>
      <c r="GVT839" s="231"/>
      <c r="GVU839" s="231"/>
      <c r="GVV839" s="231"/>
      <c r="GVW839" s="231"/>
      <c r="GVX839" s="231"/>
      <c r="GVY839" s="231"/>
      <c r="GVZ839" s="231"/>
      <c r="GWA839" s="231"/>
      <c r="GWB839" s="231"/>
      <c r="GWC839" s="231"/>
      <c r="GWD839" s="231"/>
      <c r="GWE839" s="231"/>
      <c r="GWF839" s="231"/>
      <c r="GWG839" s="231"/>
      <c r="GWH839" s="231"/>
      <c r="GWI839" s="231"/>
      <c r="GWJ839" s="231"/>
      <c r="GWK839" s="231"/>
      <c r="GWL839" s="231"/>
      <c r="GWM839" s="231"/>
      <c r="GWN839" s="231"/>
      <c r="GWO839" s="231"/>
      <c r="GWP839" s="231"/>
      <c r="GWQ839" s="231"/>
      <c r="GWR839" s="231"/>
      <c r="GWS839" s="231"/>
      <c r="GWT839" s="231"/>
      <c r="GWU839" s="231"/>
      <c r="GWV839" s="231"/>
      <c r="GWW839" s="231"/>
      <c r="GWX839" s="231"/>
      <c r="GWY839" s="231"/>
      <c r="GWZ839" s="231"/>
      <c r="GXA839" s="231"/>
      <c r="GXB839" s="231"/>
      <c r="GXC839" s="231"/>
      <c r="GXD839" s="231"/>
      <c r="GXE839" s="231"/>
      <c r="GXF839" s="231"/>
      <c r="GXG839" s="231"/>
      <c r="GXH839" s="231"/>
      <c r="GXI839" s="231"/>
      <c r="GXJ839" s="231"/>
      <c r="GXK839" s="231"/>
      <c r="GXL839" s="231"/>
      <c r="GXM839" s="231"/>
      <c r="GXN839" s="231"/>
      <c r="GXO839" s="231"/>
      <c r="GXP839" s="231"/>
      <c r="GXQ839" s="231"/>
      <c r="GXR839" s="231"/>
      <c r="GXS839" s="231"/>
      <c r="GXT839" s="231"/>
      <c r="GXU839" s="231"/>
      <c r="GXV839" s="231"/>
      <c r="GXW839" s="231"/>
      <c r="GXX839" s="231"/>
      <c r="GXY839" s="231"/>
      <c r="GXZ839" s="231"/>
      <c r="GYA839" s="231"/>
      <c r="GYB839" s="231"/>
      <c r="GYC839" s="231"/>
      <c r="GYD839" s="231"/>
      <c r="GYE839" s="231"/>
      <c r="GYF839" s="231"/>
      <c r="GYG839" s="231"/>
      <c r="GYH839" s="231"/>
      <c r="GYI839" s="231"/>
      <c r="GYJ839" s="231"/>
      <c r="GYK839" s="231"/>
      <c r="GYL839" s="231"/>
      <c r="GYM839" s="231"/>
      <c r="GYN839" s="231"/>
      <c r="GYO839" s="231"/>
      <c r="GYP839" s="231"/>
      <c r="GYQ839" s="231"/>
      <c r="GYR839" s="231"/>
      <c r="GYS839" s="231"/>
      <c r="GYT839" s="231"/>
      <c r="GYU839" s="231"/>
      <c r="GYV839" s="231"/>
      <c r="GYW839" s="231"/>
      <c r="GYX839" s="231"/>
      <c r="GYY839" s="231"/>
      <c r="GYZ839" s="231"/>
      <c r="GZA839" s="231"/>
      <c r="GZB839" s="231"/>
      <c r="GZC839" s="231"/>
      <c r="GZD839" s="231"/>
      <c r="GZE839" s="231"/>
      <c r="GZF839" s="231"/>
      <c r="GZG839" s="231"/>
      <c r="GZH839" s="231"/>
      <c r="GZI839" s="231"/>
      <c r="GZJ839" s="231"/>
      <c r="GZK839" s="231"/>
      <c r="GZL839" s="231"/>
      <c r="GZM839" s="231"/>
      <c r="GZN839" s="231"/>
      <c r="GZO839" s="231"/>
      <c r="GZP839" s="231"/>
      <c r="GZQ839" s="231"/>
      <c r="GZR839" s="231"/>
      <c r="GZS839" s="231"/>
      <c r="GZT839" s="231"/>
      <c r="GZU839" s="231"/>
      <c r="GZV839" s="231"/>
      <c r="GZW839" s="231"/>
      <c r="GZX839" s="231"/>
      <c r="GZY839" s="231"/>
      <c r="GZZ839" s="231"/>
      <c r="HAA839" s="231"/>
      <c r="HAB839" s="231"/>
      <c r="HAC839" s="231"/>
      <c r="HAD839" s="231"/>
      <c r="HAE839" s="231"/>
      <c r="HAF839" s="231"/>
      <c r="HAG839" s="231"/>
      <c r="HAH839" s="231"/>
      <c r="HAI839" s="231"/>
      <c r="HAJ839" s="231"/>
      <c r="HAK839" s="231"/>
      <c r="HAL839" s="231"/>
      <c r="HAM839" s="231"/>
      <c r="HAN839" s="231"/>
      <c r="HAO839" s="231"/>
      <c r="HAP839" s="231"/>
      <c r="HAQ839" s="231"/>
      <c r="HAR839" s="231"/>
      <c r="HAS839" s="231"/>
      <c r="HAT839" s="231"/>
      <c r="HAU839" s="231"/>
      <c r="HAV839" s="231"/>
      <c r="HAW839" s="231"/>
      <c r="HAX839" s="231"/>
      <c r="HAY839" s="231"/>
      <c r="HAZ839" s="231"/>
      <c r="HBA839" s="231"/>
      <c r="HBB839" s="231"/>
      <c r="HBC839" s="231"/>
      <c r="HBD839" s="231"/>
      <c r="HBE839" s="231"/>
      <c r="HBF839" s="231"/>
      <c r="HBG839" s="231"/>
      <c r="HBH839" s="231"/>
      <c r="HBI839" s="231"/>
      <c r="HBJ839" s="231"/>
      <c r="HBK839" s="231"/>
      <c r="HBL839" s="231"/>
      <c r="HBM839" s="231"/>
      <c r="HBN839" s="231"/>
      <c r="HBO839" s="231"/>
      <c r="HBP839" s="231"/>
      <c r="HBQ839" s="231"/>
      <c r="HBR839" s="231"/>
      <c r="HBS839" s="231"/>
      <c r="HBT839" s="231"/>
      <c r="HBU839" s="231"/>
      <c r="HBV839" s="231"/>
      <c r="HBW839" s="231"/>
      <c r="HBX839" s="231"/>
      <c r="HBY839" s="231"/>
      <c r="HBZ839" s="231"/>
      <c r="HCA839" s="231"/>
      <c r="HCB839" s="231"/>
      <c r="HCC839" s="231"/>
      <c r="HCD839" s="231"/>
      <c r="HCE839" s="231"/>
      <c r="HCF839" s="231"/>
      <c r="HCG839" s="231"/>
      <c r="HCH839" s="231"/>
      <c r="HCI839" s="231"/>
      <c r="HCJ839" s="231"/>
      <c r="HCK839" s="231"/>
      <c r="HCL839" s="231"/>
      <c r="HCM839" s="231"/>
      <c r="HCN839" s="231"/>
      <c r="HCO839" s="231"/>
      <c r="HCP839" s="231"/>
      <c r="HCQ839" s="231"/>
      <c r="HCR839" s="231"/>
      <c r="HCS839" s="231"/>
      <c r="HCT839" s="231"/>
      <c r="HCU839" s="231"/>
      <c r="HCV839" s="231"/>
      <c r="HCW839" s="231"/>
      <c r="HCX839" s="231"/>
      <c r="HCY839" s="231"/>
      <c r="HCZ839" s="231"/>
      <c r="HDA839" s="231"/>
      <c r="HDB839" s="231"/>
      <c r="HDC839" s="231"/>
      <c r="HDD839" s="231"/>
      <c r="HDE839" s="231"/>
      <c r="HDF839" s="231"/>
      <c r="HDG839" s="231"/>
      <c r="HDH839" s="231"/>
      <c r="HDI839" s="231"/>
      <c r="HDJ839" s="231"/>
      <c r="HDK839" s="231"/>
      <c r="HDL839" s="231"/>
      <c r="HDM839" s="231"/>
      <c r="HDN839" s="231"/>
      <c r="HDO839" s="231"/>
      <c r="HDP839" s="231"/>
      <c r="HDQ839" s="231"/>
      <c r="HDR839" s="231"/>
      <c r="HDS839" s="231"/>
      <c r="HDT839" s="231"/>
      <c r="HDU839" s="231"/>
      <c r="HDV839" s="231"/>
      <c r="HDW839" s="231"/>
      <c r="HDX839" s="231"/>
      <c r="HDY839" s="231"/>
      <c r="HDZ839" s="231"/>
      <c r="HEA839" s="231"/>
      <c r="HEB839" s="231"/>
      <c r="HEC839" s="231"/>
      <c r="HED839" s="231"/>
      <c r="HEE839" s="231"/>
      <c r="HEF839" s="231"/>
      <c r="HEG839" s="231"/>
      <c r="HEH839" s="231"/>
      <c r="HEI839" s="231"/>
      <c r="HEJ839" s="231"/>
      <c r="HEK839" s="231"/>
      <c r="HEL839" s="231"/>
      <c r="HEM839" s="231"/>
      <c r="HEN839" s="231"/>
      <c r="HEO839" s="231"/>
      <c r="HEP839" s="231"/>
      <c r="HEQ839" s="231"/>
      <c r="HER839" s="231"/>
      <c r="HES839" s="231"/>
      <c r="HET839" s="231"/>
      <c r="HEU839" s="231"/>
      <c r="HEV839" s="231"/>
      <c r="HEW839" s="231"/>
      <c r="HEX839" s="231"/>
      <c r="HEY839" s="231"/>
      <c r="HEZ839" s="231"/>
      <c r="HFA839" s="231"/>
      <c r="HFB839" s="231"/>
      <c r="HFC839" s="231"/>
      <c r="HFD839" s="231"/>
      <c r="HFE839" s="231"/>
      <c r="HFF839" s="231"/>
      <c r="HFG839" s="231"/>
      <c r="HFH839" s="231"/>
      <c r="HFI839" s="231"/>
      <c r="HFJ839" s="231"/>
      <c r="HFK839" s="231"/>
      <c r="HFL839" s="231"/>
      <c r="HFM839" s="231"/>
      <c r="HFN839" s="231"/>
      <c r="HFO839" s="231"/>
      <c r="HFP839" s="231"/>
      <c r="HFQ839" s="231"/>
      <c r="HFR839" s="231"/>
      <c r="HFS839" s="231"/>
      <c r="HFT839" s="231"/>
      <c r="HFU839" s="231"/>
      <c r="HFV839" s="231"/>
      <c r="HFW839" s="231"/>
      <c r="HFX839" s="231"/>
      <c r="HFY839" s="231"/>
      <c r="HFZ839" s="231"/>
      <c r="HGA839" s="231"/>
      <c r="HGB839" s="231"/>
      <c r="HGC839" s="231"/>
      <c r="HGD839" s="231"/>
      <c r="HGE839" s="231"/>
      <c r="HGF839" s="231"/>
      <c r="HGG839" s="231"/>
      <c r="HGH839" s="231"/>
      <c r="HGI839" s="231"/>
      <c r="HGJ839" s="231"/>
      <c r="HGK839" s="231"/>
      <c r="HGL839" s="231"/>
      <c r="HGM839" s="231"/>
      <c r="HGN839" s="231"/>
      <c r="HGO839" s="231"/>
      <c r="HGP839" s="231"/>
      <c r="HGQ839" s="231"/>
      <c r="HGR839" s="231"/>
      <c r="HGS839" s="231"/>
      <c r="HGT839" s="231"/>
      <c r="HGU839" s="231"/>
      <c r="HGV839" s="231"/>
      <c r="HGW839" s="231"/>
      <c r="HGX839" s="231"/>
      <c r="HGY839" s="231"/>
      <c r="HGZ839" s="231"/>
      <c r="HHA839" s="231"/>
      <c r="HHB839" s="231"/>
      <c r="HHC839" s="231"/>
      <c r="HHD839" s="231"/>
      <c r="HHE839" s="231"/>
      <c r="HHF839" s="231"/>
      <c r="HHG839" s="231"/>
      <c r="HHH839" s="231"/>
      <c r="HHI839" s="231"/>
      <c r="HHJ839" s="231"/>
      <c r="HHK839" s="231"/>
      <c r="HHL839" s="231"/>
      <c r="HHM839" s="231"/>
      <c r="HHN839" s="231"/>
      <c r="HHO839" s="231"/>
      <c r="HHP839" s="231"/>
      <c r="HHQ839" s="231"/>
      <c r="HHR839" s="231"/>
      <c r="HHS839" s="231"/>
      <c r="HHT839" s="231"/>
      <c r="HHU839" s="231"/>
      <c r="HHV839" s="231"/>
      <c r="HHW839" s="231"/>
      <c r="HHX839" s="231"/>
      <c r="HHY839" s="231"/>
      <c r="HHZ839" s="231"/>
      <c r="HIA839" s="231"/>
      <c r="HIB839" s="231"/>
      <c r="HIC839" s="231"/>
      <c r="HID839" s="231"/>
      <c r="HIE839" s="231"/>
      <c r="HIF839" s="231"/>
      <c r="HIG839" s="231"/>
      <c r="HIH839" s="231"/>
      <c r="HII839" s="231"/>
      <c r="HIJ839" s="231"/>
      <c r="HIK839" s="231"/>
      <c r="HIL839" s="231"/>
      <c r="HIM839" s="231"/>
      <c r="HIN839" s="231"/>
      <c r="HIO839" s="231"/>
      <c r="HIP839" s="231"/>
      <c r="HIQ839" s="231"/>
      <c r="HIR839" s="231"/>
      <c r="HIS839" s="231"/>
      <c r="HIT839" s="231"/>
      <c r="HIU839" s="231"/>
      <c r="HIV839" s="231"/>
      <c r="HIW839" s="231"/>
      <c r="HIX839" s="231"/>
      <c r="HIY839" s="231"/>
      <c r="HIZ839" s="231"/>
      <c r="HJA839" s="231"/>
      <c r="HJB839" s="231"/>
      <c r="HJC839" s="231"/>
      <c r="HJD839" s="231"/>
      <c r="HJE839" s="231"/>
      <c r="HJF839" s="231"/>
      <c r="HJG839" s="231"/>
      <c r="HJH839" s="231"/>
      <c r="HJI839" s="231"/>
      <c r="HJJ839" s="231"/>
      <c r="HJK839" s="231"/>
      <c r="HJL839" s="231"/>
      <c r="HJM839" s="231"/>
      <c r="HJN839" s="231"/>
      <c r="HJO839" s="231"/>
      <c r="HJP839" s="231"/>
      <c r="HJQ839" s="231"/>
      <c r="HJR839" s="231"/>
      <c r="HJS839" s="231"/>
      <c r="HJT839" s="231"/>
      <c r="HJU839" s="231"/>
      <c r="HJV839" s="231"/>
      <c r="HJW839" s="231"/>
      <c r="HJX839" s="231"/>
      <c r="HJY839" s="231"/>
      <c r="HJZ839" s="231"/>
      <c r="HKA839" s="231"/>
      <c r="HKB839" s="231"/>
      <c r="HKC839" s="231"/>
      <c r="HKD839" s="231"/>
      <c r="HKE839" s="231"/>
      <c r="HKF839" s="231"/>
      <c r="HKG839" s="231"/>
      <c r="HKH839" s="231"/>
      <c r="HKI839" s="231"/>
      <c r="HKJ839" s="231"/>
      <c r="HKK839" s="231"/>
      <c r="HKL839" s="231"/>
      <c r="HKM839" s="231"/>
      <c r="HKN839" s="231"/>
      <c r="HKO839" s="231"/>
      <c r="HKP839" s="231"/>
      <c r="HKQ839" s="231"/>
      <c r="HKR839" s="231"/>
      <c r="HKS839" s="231"/>
      <c r="HKT839" s="231"/>
      <c r="HKU839" s="231"/>
      <c r="HKV839" s="231"/>
      <c r="HKW839" s="231"/>
      <c r="HKX839" s="231"/>
      <c r="HKY839" s="231"/>
      <c r="HKZ839" s="231"/>
      <c r="HLA839" s="231"/>
      <c r="HLB839" s="231"/>
      <c r="HLC839" s="231"/>
      <c r="HLD839" s="231"/>
      <c r="HLE839" s="231"/>
      <c r="HLF839" s="231"/>
      <c r="HLG839" s="231"/>
      <c r="HLH839" s="231"/>
      <c r="HLI839" s="231"/>
      <c r="HLJ839" s="231"/>
      <c r="HLK839" s="231"/>
      <c r="HLL839" s="231"/>
      <c r="HLM839" s="231"/>
      <c r="HLN839" s="231"/>
      <c r="HLO839" s="231"/>
      <c r="HLP839" s="231"/>
      <c r="HLQ839" s="231"/>
      <c r="HLR839" s="231"/>
      <c r="HLS839" s="231"/>
      <c r="HLT839" s="231"/>
      <c r="HLU839" s="231"/>
      <c r="HLV839" s="231"/>
      <c r="HLW839" s="231"/>
      <c r="HLX839" s="231"/>
      <c r="HLY839" s="231"/>
      <c r="HLZ839" s="231"/>
      <c r="HMA839" s="231"/>
      <c r="HMB839" s="231"/>
      <c r="HMC839" s="231"/>
      <c r="HMD839" s="231"/>
      <c r="HME839" s="231"/>
      <c r="HMF839" s="231"/>
      <c r="HMG839" s="231"/>
      <c r="HMH839" s="231"/>
      <c r="HMI839" s="231"/>
      <c r="HMJ839" s="231"/>
      <c r="HMK839" s="231"/>
      <c r="HML839" s="231"/>
      <c r="HMM839" s="231"/>
      <c r="HMN839" s="231"/>
      <c r="HMO839" s="231"/>
      <c r="HMP839" s="231"/>
      <c r="HMQ839" s="231"/>
      <c r="HMR839" s="231"/>
      <c r="HMS839" s="231"/>
      <c r="HMT839" s="231"/>
      <c r="HMU839" s="231"/>
      <c r="HMV839" s="231"/>
      <c r="HMW839" s="231"/>
      <c r="HMX839" s="231"/>
      <c r="HMY839" s="231"/>
      <c r="HMZ839" s="231"/>
      <c r="HNA839" s="231"/>
      <c r="HNB839" s="231"/>
      <c r="HNC839" s="231"/>
      <c r="HND839" s="231"/>
      <c r="HNE839" s="231"/>
      <c r="HNF839" s="231"/>
      <c r="HNG839" s="231"/>
      <c r="HNH839" s="231"/>
      <c r="HNI839" s="231"/>
      <c r="HNJ839" s="231"/>
      <c r="HNK839" s="231"/>
      <c r="HNL839" s="231"/>
      <c r="HNM839" s="231"/>
      <c r="HNN839" s="231"/>
      <c r="HNO839" s="231"/>
      <c r="HNP839" s="231"/>
      <c r="HNQ839" s="231"/>
      <c r="HNR839" s="231"/>
      <c r="HNS839" s="231"/>
      <c r="HNT839" s="231"/>
      <c r="HNU839" s="231"/>
      <c r="HNV839" s="231"/>
      <c r="HNW839" s="231"/>
      <c r="HNX839" s="231"/>
      <c r="HNY839" s="231"/>
      <c r="HNZ839" s="231"/>
      <c r="HOA839" s="231"/>
      <c r="HOB839" s="231"/>
      <c r="HOC839" s="231"/>
      <c r="HOD839" s="231"/>
      <c r="HOE839" s="231"/>
      <c r="HOF839" s="231"/>
      <c r="HOG839" s="231"/>
      <c r="HOH839" s="231"/>
      <c r="HOI839" s="231"/>
      <c r="HOJ839" s="231"/>
      <c r="HOK839" s="231"/>
      <c r="HOL839" s="231"/>
      <c r="HOM839" s="231"/>
      <c r="HON839" s="231"/>
      <c r="HOO839" s="231"/>
      <c r="HOP839" s="231"/>
      <c r="HOQ839" s="231"/>
      <c r="HOR839" s="231"/>
      <c r="HOS839" s="231"/>
      <c r="HOT839" s="231"/>
      <c r="HOU839" s="231"/>
      <c r="HOV839" s="231"/>
      <c r="HOW839" s="231"/>
      <c r="HOX839" s="231"/>
      <c r="HOY839" s="231"/>
      <c r="HOZ839" s="231"/>
      <c r="HPA839" s="231"/>
      <c r="HPB839" s="231"/>
      <c r="HPC839" s="231"/>
      <c r="HPD839" s="231"/>
      <c r="HPE839" s="231"/>
      <c r="HPF839" s="231"/>
      <c r="HPG839" s="231"/>
      <c r="HPH839" s="231"/>
      <c r="HPI839" s="231"/>
      <c r="HPJ839" s="231"/>
      <c r="HPK839" s="231"/>
      <c r="HPL839" s="231"/>
      <c r="HPM839" s="231"/>
      <c r="HPN839" s="231"/>
      <c r="HPO839" s="231"/>
      <c r="HPP839" s="231"/>
      <c r="HPQ839" s="231"/>
      <c r="HPR839" s="231"/>
      <c r="HPS839" s="231"/>
      <c r="HPT839" s="231"/>
      <c r="HPU839" s="231"/>
      <c r="HPV839" s="231"/>
      <c r="HPW839" s="231"/>
      <c r="HPX839" s="231"/>
      <c r="HPY839" s="231"/>
      <c r="HPZ839" s="231"/>
      <c r="HQA839" s="231"/>
      <c r="HQB839" s="231"/>
      <c r="HQC839" s="231"/>
      <c r="HQD839" s="231"/>
      <c r="HQE839" s="231"/>
      <c r="HQF839" s="231"/>
      <c r="HQG839" s="231"/>
      <c r="HQH839" s="231"/>
      <c r="HQI839" s="231"/>
      <c r="HQJ839" s="231"/>
      <c r="HQK839" s="231"/>
      <c r="HQL839" s="231"/>
      <c r="HQM839" s="231"/>
      <c r="HQN839" s="231"/>
      <c r="HQO839" s="231"/>
      <c r="HQP839" s="231"/>
      <c r="HQQ839" s="231"/>
      <c r="HQR839" s="231"/>
      <c r="HQS839" s="231"/>
      <c r="HQT839" s="231"/>
      <c r="HQU839" s="231"/>
      <c r="HQV839" s="231"/>
      <c r="HQW839" s="231"/>
      <c r="HQX839" s="231"/>
      <c r="HQY839" s="231"/>
      <c r="HQZ839" s="231"/>
      <c r="HRA839" s="231"/>
      <c r="HRB839" s="231"/>
      <c r="HRC839" s="231"/>
      <c r="HRD839" s="231"/>
      <c r="HRE839" s="231"/>
      <c r="HRF839" s="231"/>
      <c r="HRG839" s="231"/>
      <c r="HRH839" s="231"/>
      <c r="HRI839" s="231"/>
      <c r="HRJ839" s="231"/>
      <c r="HRK839" s="231"/>
      <c r="HRL839" s="231"/>
      <c r="HRM839" s="231"/>
      <c r="HRN839" s="231"/>
      <c r="HRO839" s="231"/>
      <c r="HRP839" s="231"/>
      <c r="HRQ839" s="231"/>
      <c r="HRR839" s="231"/>
      <c r="HRS839" s="231"/>
      <c r="HRT839" s="231"/>
      <c r="HRU839" s="231"/>
      <c r="HRV839" s="231"/>
      <c r="HRW839" s="231"/>
      <c r="HRX839" s="231"/>
      <c r="HRY839" s="231"/>
      <c r="HRZ839" s="231"/>
      <c r="HSA839" s="231"/>
      <c r="HSB839" s="231"/>
      <c r="HSC839" s="231"/>
      <c r="HSD839" s="231"/>
      <c r="HSE839" s="231"/>
      <c r="HSF839" s="231"/>
      <c r="HSG839" s="231"/>
      <c r="HSH839" s="231"/>
      <c r="HSI839" s="231"/>
      <c r="HSJ839" s="231"/>
      <c r="HSK839" s="231"/>
      <c r="HSL839" s="231"/>
      <c r="HSM839" s="231"/>
      <c r="HSN839" s="231"/>
      <c r="HSO839" s="231"/>
      <c r="HSP839" s="231"/>
      <c r="HSQ839" s="231"/>
      <c r="HSR839" s="231"/>
      <c r="HSS839" s="231"/>
      <c r="HST839" s="231"/>
      <c r="HSU839" s="231"/>
      <c r="HSV839" s="231"/>
      <c r="HSW839" s="231"/>
      <c r="HSX839" s="231"/>
      <c r="HSY839" s="231"/>
      <c r="HSZ839" s="231"/>
      <c r="HTA839" s="231"/>
      <c r="HTB839" s="231"/>
      <c r="HTC839" s="231"/>
      <c r="HTD839" s="231"/>
      <c r="HTE839" s="231"/>
      <c r="HTF839" s="231"/>
      <c r="HTG839" s="231"/>
      <c r="HTH839" s="231"/>
      <c r="HTI839" s="231"/>
      <c r="HTJ839" s="231"/>
      <c r="HTK839" s="231"/>
      <c r="HTL839" s="231"/>
      <c r="HTM839" s="231"/>
      <c r="HTN839" s="231"/>
      <c r="HTO839" s="231"/>
      <c r="HTP839" s="231"/>
      <c r="HTQ839" s="231"/>
      <c r="HTR839" s="231"/>
      <c r="HTS839" s="231"/>
      <c r="HTT839" s="231"/>
      <c r="HTU839" s="231"/>
      <c r="HTV839" s="231"/>
      <c r="HTW839" s="231"/>
      <c r="HTX839" s="231"/>
      <c r="HTY839" s="231"/>
      <c r="HTZ839" s="231"/>
      <c r="HUA839" s="231"/>
      <c r="HUB839" s="231"/>
      <c r="HUC839" s="231"/>
      <c r="HUD839" s="231"/>
      <c r="HUE839" s="231"/>
      <c r="HUF839" s="231"/>
      <c r="HUG839" s="231"/>
      <c r="HUH839" s="231"/>
      <c r="HUI839" s="231"/>
      <c r="HUJ839" s="231"/>
      <c r="HUK839" s="231"/>
      <c r="HUL839" s="231"/>
      <c r="HUM839" s="231"/>
      <c r="HUN839" s="231"/>
      <c r="HUO839" s="231"/>
      <c r="HUP839" s="231"/>
      <c r="HUQ839" s="231"/>
      <c r="HUR839" s="231"/>
      <c r="HUS839" s="231"/>
      <c r="HUT839" s="231"/>
      <c r="HUU839" s="231"/>
      <c r="HUV839" s="231"/>
      <c r="HUW839" s="231"/>
      <c r="HUX839" s="231"/>
      <c r="HUY839" s="231"/>
      <c r="HUZ839" s="231"/>
      <c r="HVA839" s="231"/>
      <c r="HVB839" s="231"/>
      <c r="HVC839" s="231"/>
      <c r="HVD839" s="231"/>
      <c r="HVE839" s="231"/>
      <c r="HVF839" s="231"/>
      <c r="HVG839" s="231"/>
      <c r="HVH839" s="231"/>
      <c r="HVI839" s="231"/>
      <c r="HVJ839" s="231"/>
      <c r="HVK839" s="231"/>
      <c r="HVL839" s="231"/>
      <c r="HVM839" s="231"/>
      <c r="HVN839" s="231"/>
      <c r="HVO839" s="231"/>
      <c r="HVP839" s="231"/>
      <c r="HVQ839" s="231"/>
      <c r="HVR839" s="231"/>
      <c r="HVS839" s="231"/>
      <c r="HVT839" s="231"/>
      <c r="HVU839" s="231"/>
      <c r="HVV839" s="231"/>
      <c r="HVW839" s="231"/>
      <c r="HVX839" s="231"/>
      <c r="HVY839" s="231"/>
      <c r="HVZ839" s="231"/>
      <c r="HWA839" s="231"/>
      <c r="HWB839" s="231"/>
      <c r="HWC839" s="231"/>
      <c r="HWD839" s="231"/>
      <c r="HWE839" s="231"/>
      <c r="HWF839" s="231"/>
      <c r="HWG839" s="231"/>
      <c r="HWH839" s="231"/>
      <c r="HWI839" s="231"/>
      <c r="HWJ839" s="231"/>
      <c r="HWK839" s="231"/>
      <c r="HWL839" s="231"/>
      <c r="HWM839" s="231"/>
      <c r="HWN839" s="231"/>
      <c r="HWO839" s="231"/>
      <c r="HWP839" s="231"/>
      <c r="HWQ839" s="231"/>
      <c r="HWR839" s="231"/>
      <c r="HWS839" s="231"/>
      <c r="HWT839" s="231"/>
      <c r="HWU839" s="231"/>
      <c r="HWV839" s="231"/>
      <c r="HWW839" s="231"/>
      <c r="HWX839" s="231"/>
      <c r="HWY839" s="231"/>
      <c r="HWZ839" s="231"/>
      <c r="HXA839" s="231"/>
      <c r="HXB839" s="231"/>
      <c r="HXC839" s="231"/>
      <c r="HXD839" s="231"/>
      <c r="HXE839" s="231"/>
      <c r="HXF839" s="231"/>
      <c r="HXG839" s="231"/>
      <c r="HXH839" s="231"/>
      <c r="HXI839" s="231"/>
      <c r="HXJ839" s="231"/>
      <c r="HXK839" s="231"/>
      <c r="HXL839" s="231"/>
      <c r="HXM839" s="231"/>
      <c r="HXN839" s="231"/>
      <c r="HXO839" s="231"/>
      <c r="HXP839" s="231"/>
      <c r="HXQ839" s="231"/>
      <c r="HXR839" s="231"/>
      <c r="HXS839" s="231"/>
      <c r="HXT839" s="231"/>
      <c r="HXU839" s="231"/>
      <c r="HXV839" s="231"/>
      <c r="HXW839" s="231"/>
      <c r="HXX839" s="231"/>
      <c r="HXY839" s="231"/>
      <c r="HXZ839" s="231"/>
      <c r="HYA839" s="231"/>
      <c r="HYB839" s="231"/>
      <c r="HYC839" s="231"/>
      <c r="HYD839" s="231"/>
      <c r="HYE839" s="231"/>
      <c r="HYF839" s="231"/>
      <c r="HYG839" s="231"/>
      <c r="HYH839" s="231"/>
      <c r="HYI839" s="231"/>
      <c r="HYJ839" s="231"/>
      <c r="HYK839" s="231"/>
      <c r="HYL839" s="231"/>
      <c r="HYM839" s="231"/>
      <c r="HYN839" s="231"/>
      <c r="HYO839" s="231"/>
      <c r="HYP839" s="231"/>
      <c r="HYQ839" s="231"/>
      <c r="HYR839" s="231"/>
      <c r="HYS839" s="231"/>
      <c r="HYT839" s="231"/>
      <c r="HYU839" s="231"/>
      <c r="HYV839" s="231"/>
      <c r="HYW839" s="231"/>
      <c r="HYX839" s="231"/>
      <c r="HYY839" s="231"/>
      <c r="HYZ839" s="231"/>
      <c r="HZA839" s="231"/>
      <c r="HZB839" s="231"/>
      <c r="HZC839" s="231"/>
      <c r="HZD839" s="231"/>
      <c r="HZE839" s="231"/>
      <c r="HZF839" s="231"/>
      <c r="HZG839" s="231"/>
      <c r="HZH839" s="231"/>
      <c r="HZI839" s="231"/>
      <c r="HZJ839" s="231"/>
      <c r="HZK839" s="231"/>
      <c r="HZL839" s="231"/>
      <c r="HZM839" s="231"/>
      <c r="HZN839" s="231"/>
      <c r="HZO839" s="231"/>
      <c r="HZP839" s="231"/>
      <c r="HZQ839" s="231"/>
      <c r="HZR839" s="231"/>
      <c r="HZS839" s="231"/>
      <c r="HZT839" s="231"/>
      <c r="HZU839" s="231"/>
      <c r="HZV839" s="231"/>
      <c r="HZW839" s="231"/>
      <c r="HZX839" s="231"/>
      <c r="HZY839" s="231"/>
      <c r="HZZ839" s="231"/>
      <c r="IAA839" s="231"/>
      <c r="IAB839" s="231"/>
      <c r="IAC839" s="231"/>
      <c r="IAD839" s="231"/>
      <c r="IAE839" s="231"/>
      <c r="IAF839" s="231"/>
      <c r="IAG839" s="231"/>
      <c r="IAH839" s="231"/>
      <c r="IAI839" s="231"/>
      <c r="IAJ839" s="231"/>
      <c r="IAK839" s="231"/>
      <c r="IAL839" s="231"/>
      <c r="IAM839" s="231"/>
      <c r="IAN839" s="231"/>
      <c r="IAO839" s="231"/>
      <c r="IAP839" s="231"/>
      <c r="IAQ839" s="231"/>
      <c r="IAR839" s="231"/>
      <c r="IAS839" s="231"/>
      <c r="IAT839" s="231"/>
      <c r="IAU839" s="231"/>
      <c r="IAV839" s="231"/>
      <c r="IAW839" s="231"/>
      <c r="IAX839" s="231"/>
      <c r="IAY839" s="231"/>
      <c r="IAZ839" s="231"/>
      <c r="IBA839" s="231"/>
      <c r="IBB839" s="231"/>
      <c r="IBC839" s="231"/>
      <c r="IBD839" s="231"/>
      <c r="IBE839" s="231"/>
      <c r="IBF839" s="231"/>
      <c r="IBG839" s="231"/>
      <c r="IBH839" s="231"/>
      <c r="IBI839" s="231"/>
      <c r="IBJ839" s="231"/>
      <c r="IBK839" s="231"/>
      <c r="IBL839" s="231"/>
      <c r="IBM839" s="231"/>
      <c r="IBN839" s="231"/>
      <c r="IBO839" s="231"/>
      <c r="IBP839" s="231"/>
      <c r="IBQ839" s="231"/>
      <c r="IBR839" s="231"/>
      <c r="IBS839" s="231"/>
      <c r="IBT839" s="231"/>
      <c r="IBU839" s="231"/>
      <c r="IBV839" s="231"/>
      <c r="IBW839" s="231"/>
      <c r="IBX839" s="231"/>
      <c r="IBY839" s="231"/>
      <c r="IBZ839" s="231"/>
      <c r="ICA839" s="231"/>
      <c r="ICB839" s="231"/>
      <c r="ICC839" s="231"/>
      <c r="ICD839" s="231"/>
      <c r="ICE839" s="231"/>
      <c r="ICF839" s="231"/>
      <c r="ICG839" s="231"/>
      <c r="ICH839" s="231"/>
      <c r="ICI839" s="231"/>
      <c r="ICJ839" s="231"/>
      <c r="ICK839" s="231"/>
      <c r="ICL839" s="231"/>
      <c r="ICM839" s="231"/>
      <c r="ICN839" s="231"/>
      <c r="ICO839" s="231"/>
      <c r="ICP839" s="231"/>
      <c r="ICQ839" s="231"/>
      <c r="ICR839" s="231"/>
      <c r="ICS839" s="231"/>
      <c r="ICT839" s="231"/>
      <c r="ICU839" s="231"/>
      <c r="ICV839" s="231"/>
      <c r="ICW839" s="231"/>
      <c r="ICX839" s="231"/>
      <c r="ICY839" s="231"/>
      <c r="ICZ839" s="231"/>
      <c r="IDA839" s="231"/>
      <c r="IDB839" s="231"/>
      <c r="IDC839" s="231"/>
      <c r="IDD839" s="231"/>
      <c r="IDE839" s="231"/>
      <c r="IDF839" s="231"/>
      <c r="IDG839" s="231"/>
      <c r="IDH839" s="231"/>
      <c r="IDI839" s="231"/>
      <c r="IDJ839" s="231"/>
      <c r="IDK839" s="231"/>
      <c r="IDL839" s="231"/>
      <c r="IDM839" s="231"/>
      <c r="IDN839" s="231"/>
      <c r="IDO839" s="231"/>
      <c r="IDP839" s="231"/>
      <c r="IDQ839" s="231"/>
      <c r="IDR839" s="231"/>
      <c r="IDS839" s="231"/>
      <c r="IDT839" s="231"/>
      <c r="IDU839" s="231"/>
      <c r="IDV839" s="231"/>
      <c r="IDW839" s="231"/>
      <c r="IDX839" s="231"/>
      <c r="IDY839" s="231"/>
      <c r="IDZ839" s="231"/>
      <c r="IEA839" s="231"/>
      <c r="IEB839" s="231"/>
      <c r="IEC839" s="231"/>
      <c r="IED839" s="231"/>
      <c r="IEE839" s="231"/>
      <c r="IEF839" s="231"/>
      <c r="IEG839" s="231"/>
      <c r="IEH839" s="231"/>
      <c r="IEI839" s="231"/>
      <c r="IEJ839" s="231"/>
      <c r="IEK839" s="231"/>
      <c r="IEL839" s="231"/>
      <c r="IEM839" s="231"/>
      <c r="IEN839" s="231"/>
      <c r="IEO839" s="231"/>
      <c r="IEP839" s="231"/>
      <c r="IEQ839" s="231"/>
      <c r="IER839" s="231"/>
      <c r="IES839" s="231"/>
      <c r="IET839" s="231"/>
      <c r="IEU839" s="231"/>
      <c r="IEV839" s="231"/>
      <c r="IEW839" s="231"/>
      <c r="IEX839" s="231"/>
      <c r="IEY839" s="231"/>
      <c r="IEZ839" s="231"/>
      <c r="IFA839" s="231"/>
      <c r="IFB839" s="231"/>
      <c r="IFC839" s="231"/>
      <c r="IFD839" s="231"/>
      <c r="IFE839" s="231"/>
      <c r="IFF839" s="231"/>
      <c r="IFG839" s="231"/>
      <c r="IFH839" s="231"/>
      <c r="IFI839" s="231"/>
      <c r="IFJ839" s="231"/>
      <c r="IFK839" s="231"/>
      <c r="IFL839" s="231"/>
      <c r="IFM839" s="231"/>
      <c r="IFN839" s="231"/>
      <c r="IFO839" s="231"/>
      <c r="IFP839" s="231"/>
      <c r="IFQ839" s="231"/>
      <c r="IFR839" s="231"/>
      <c r="IFS839" s="231"/>
      <c r="IFT839" s="231"/>
      <c r="IFU839" s="231"/>
      <c r="IFV839" s="231"/>
      <c r="IFW839" s="231"/>
      <c r="IFX839" s="231"/>
      <c r="IFY839" s="231"/>
      <c r="IFZ839" s="231"/>
      <c r="IGA839" s="231"/>
      <c r="IGB839" s="231"/>
      <c r="IGC839" s="231"/>
      <c r="IGD839" s="231"/>
      <c r="IGE839" s="231"/>
      <c r="IGF839" s="231"/>
      <c r="IGG839" s="231"/>
      <c r="IGH839" s="231"/>
      <c r="IGI839" s="231"/>
      <c r="IGJ839" s="231"/>
      <c r="IGK839" s="231"/>
      <c r="IGL839" s="231"/>
      <c r="IGM839" s="231"/>
      <c r="IGN839" s="231"/>
      <c r="IGO839" s="231"/>
      <c r="IGP839" s="231"/>
      <c r="IGQ839" s="231"/>
      <c r="IGR839" s="231"/>
      <c r="IGS839" s="231"/>
      <c r="IGT839" s="231"/>
      <c r="IGU839" s="231"/>
      <c r="IGV839" s="231"/>
      <c r="IGW839" s="231"/>
      <c r="IGX839" s="231"/>
      <c r="IGY839" s="231"/>
      <c r="IGZ839" s="231"/>
      <c r="IHA839" s="231"/>
      <c r="IHB839" s="231"/>
      <c r="IHC839" s="231"/>
      <c r="IHD839" s="231"/>
      <c r="IHE839" s="231"/>
      <c r="IHF839" s="231"/>
      <c r="IHG839" s="231"/>
      <c r="IHH839" s="231"/>
      <c r="IHI839" s="231"/>
      <c r="IHJ839" s="231"/>
      <c r="IHK839" s="231"/>
      <c r="IHL839" s="231"/>
      <c r="IHM839" s="231"/>
      <c r="IHN839" s="231"/>
      <c r="IHO839" s="231"/>
      <c r="IHP839" s="231"/>
      <c r="IHQ839" s="231"/>
      <c r="IHR839" s="231"/>
      <c r="IHS839" s="231"/>
      <c r="IHT839" s="231"/>
      <c r="IHU839" s="231"/>
      <c r="IHV839" s="231"/>
      <c r="IHW839" s="231"/>
      <c r="IHX839" s="231"/>
      <c r="IHY839" s="231"/>
      <c r="IHZ839" s="231"/>
      <c r="IIA839" s="231"/>
      <c r="IIB839" s="231"/>
      <c r="IIC839" s="231"/>
      <c r="IID839" s="231"/>
      <c r="IIE839" s="231"/>
      <c r="IIF839" s="231"/>
      <c r="IIG839" s="231"/>
      <c r="IIH839" s="231"/>
      <c r="III839" s="231"/>
      <c r="IIJ839" s="231"/>
      <c r="IIK839" s="231"/>
      <c r="IIL839" s="231"/>
      <c r="IIM839" s="231"/>
      <c r="IIN839" s="231"/>
      <c r="IIO839" s="231"/>
      <c r="IIP839" s="231"/>
      <c r="IIQ839" s="231"/>
      <c r="IIR839" s="231"/>
      <c r="IIS839" s="231"/>
      <c r="IIT839" s="231"/>
      <c r="IIU839" s="231"/>
      <c r="IIV839" s="231"/>
      <c r="IIW839" s="231"/>
      <c r="IIX839" s="231"/>
      <c r="IIY839" s="231"/>
      <c r="IIZ839" s="231"/>
      <c r="IJA839" s="231"/>
      <c r="IJB839" s="231"/>
      <c r="IJC839" s="231"/>
      <c r="IJD839" s="231"/>
      <c r="IJE839" s="231"/>
      <c r="IJF839" s="231"/>
      <c r="IJG839" s="231"/>
      <c r="IJH839" s="231"/>
      <c r="IJI839" s="231"/>
      <c r="IJJ839" s="231"/>
      <c r="IJK839" s="231"/>
      <c r="IJL839" s="231"/>
      <c r="IJM839" s="231"/>
      <c r="IJN839" s="231"/>
      <c r="IJO839" s="231"/>
      <c r="IJP839" s="231"/>
      <c r="IJQ839" s="231"/>
      <c r="IJR839" s="231"/>
      <c r="IJS839" s="231"/>
      <c r="IJT839" s="231"/>
      <c r="IJU839" s="231"/>
      <c r="IJV839" s="231"/>
      <c r="IJW839" s="231"/>
      <c r="IJX839" s="231"/>
      <c r="IJY839" s="231"/>
      <c r="IJZ839" s="231"/>
      <c r="IKA839" s="231"/>
      <c r="IKB839" s="231"/>
      <c r="IKC839" s="231"/>
      <c r="IKD839" s="231"/>
      <c r="IKE839" s="231"/>
      <c r="IKF839" s="231"/>
      <c r="IKG839" s="231"/>
      <c r="IKH839" s="231"/>
      <c r="IKI839" s="231"/>
      <c r="IKJ839" s="231"/>
      <c r="IKK839" s="231"/>
      <c r="IKL839" s="231"/>
      <c r="IKM839" s="231"/>
      <c r="IKN839" s="231"/>
      <c r="IKO839" s="231"/>
      <c r="IKP839" s="231"/>
      <c r="IKQ839" s="231"/>
      <c r="IKR839" s="231"/>
      <c r="IKS839" s="231"/>
      <c r="IKT839" s="231"/>
      <c r="IKU839" s="231"/>
      <c r="IKV839" s="231"/>
      <c r="IKW839" s="231"/>
      <c r="IKX839" s="231"/>
      <c r="IKY839" s="231"/>
      <c r="IKZ839" s="231"/>
      <c r="ILA839" s="231"/>
      <c r="ILB839" s="231"/>
      <c r="ILC839" s="231"/>
      <c r="ILD839" s="231"/>
      <c r="ILE839" s="231"/>
      <c r="ILF839" s="231"/>
      <c r="ILG839" s="231"/>
      <c r="ILH839" s="231"/>
      <c r="ILI839" s="231"/>
      <c r="ILJ839" s="231"/>
      <c r="ILK839" s="231"/>
      <c r="ILL839" s="231"/>
      <c r="ILM839" s="231"/>
      <c r="ILN839" s="231"/>
      <c r="ILO839" s="231"/>
      <c r="ILP839" s="231"/>
      <c r="ILQ839" s="231"/>
      <c r="ILR839" s="231"/>
      <c r="ILS839" s="231"/>
      <c r="ILT839" s="231"/>
      <c r="ILU839" s="231"/>
      <c r="ILV839" s="231"/>
      <c r="ILW839" s="231"/>
      <c r="ILX839" s="231"/>
      <c r="ILY839" s="231"/>
      <c r="ILZ839" s="231"/>
      <c r="IMA839" s="231"/>
      <c r="IMB839" s="231"/>
      <c r="IMC839" s="231"/>
      <c r="IMD839" s="231"/>
      <c r="IME839" s="231"/>
      <c r="IMF839" s="231"/>
      <c r="IMG839" s="231"/>
      <c r="IMH839" s="231"/>
      <c r="IMI839" s="231"/>
      <c r="IMJ839" s="231"/>
      <c r="IMK839" s="231"/>
      <c r="IML839" s="231"/>
      <c r="IMM839" s="231"/>
      <c r="IMN839" s="231"/>
      <c r="IMO839" s="231"/>
      <c r="IMP839" s="231"/>
      <c r="IMQ839" s="231"/>
      <c r="IMR839" s="231"/>
      <c r="IMS839" s="231"/>
      <c r="IMT839" s="231"/>
      <c r="IMU839" s="231"/>
      <c r="IMV839" s="231"/>
      <c r="IMW839" s="231"/>
      <c r="IMX839" s="231"/>
      <c r="IMY839" s="231"/>
      <c r="IMZ839" s="231"/>
      <c r="INA839" s="231"/>
      <c r="INB839" s="231"/>
      <c r="INC839" s="231"/>
      <c r="IND839" s="231"/>
      <c r="INE839" s="231"/>
      <c r="INF839" s="231"/>
      <c r="ING839" s="231"/>
      <c r="INH839" s="231"/>
      <c r="INI839" s="231"/>
      <c r="INJ839" s="231"/>
      <c r="INK839" s="231"/>
      <c r="INL839" s="231"/>
      <c r="INM839" s="231"/>
      <c r="INN839" s="231"/>
      <c r="INO839" s="231"/>
      <c r="INP839" s="231"/>
      <c r="INQ839" s="231"/>
      <c r="INR839" s="231"/>
      <c r="INS839" s="231"/>
      <c r="INT839" s="231"/>
      <c r="INU839" s="231"/>
      <c r="INV839" s="231"/>
      <c r="INW839" s="231"/>
      <c r="INX839" s="231"/>
      <c r="INY839" s="231"/>
      <c r="INZ839" s="231"/>
      <c r="IOA839" s="231"/>
      <c r="IOB839" s="231"/>
      <c r="IOC839" s="231"/>
      <c r="IOD839" s="231"/>
      <c r="IOE839" s="231"/>
      <c r="IOF839" s="231"/>
      <c r="IOG839" s="231"/>
      <c r="IOH839" s="231"/>
      <c r="IOI839" s="231"/>
      <c r="IOJ839" s="231"/>
      <c r="IOK839" s="231"/>
      <c r="IOL839" s="231"/>
      <c r="IOM839" s="231"/>
      <c r="ION839" s="231"/>
      <c r="IOO839" s="231"/>
      <c r="IOP839" s="231"/>
      <c r="IOQ839" s="231"/>
      <c r="IOR839" s="231"/>
      <c r="IOS839" s="231"/>
      <c r="IOT839" s="231"/>
      <c r="IOU839" s="231"/>
      <c r="IOV839" s="231"/>
      <c r="IOW839" s="231"/>
      <c r="IOX839" s="231"/>
      <c r="IOY839" s="231"/>
      <c r="IOZ839" s="231"/>
      <c r="IPA839" s="231"/>
      <c r="IPB839" s="231"/>
      <c r="IPC839" s="231"/>
      <c r="IPD839" s="231"/>
      <c r="IPE839" s="231"/>
      <c r="IPF839" s="231"/>
      <c r="IPG839" s="231"/>
      <c r="IPH839" s="231"/>
      <c r="IPI839" s="231"/>
      <c r="IPJ839" s="231"/>
      <c r="IPK839" s="231"/>
      <c r="IPL839" s="231"/>
      <c r="IPM839" s="231"/>
      <c r="IPN839" s="231"/>
      <c r="IPO839" s="231"/>
      <c r="IPP839" s="231"/>
      <c r="IPQ839" s="231"/>
      <c r="IPR839" s="231"/>
      <c r="IPS839" s="231"/>
      <c r="IPT839" s="231"/>
      <c r="IPU839" s="231"/>
      <c r="IPV839" s="231"/>
      <c r="IPW839" s="231"/>
      <c r="IPX839" s="231"/>
      <c r="IPY839" s="231"/>
      <c r="IPZ839" s="231"/>
      <c r="IQA839" s="231"/>
      <c r="IQB839" s="231"/>
      <c r="IQC839" s="231"/>
      <c r="IQD839" s="231"/>
      <c r="IQE839" s="231"/>
      <c r="IQF839" s="231"/>
      <c r="IQG839" s="231"/>
      <c r="IQH839" s="231"/>
      <c r="IQI839" s="231"/>
      <c r="IQJ839" s="231"/>
      <c r="IQK839" s="231"/>
      <c r="IQL839" s="231"/>
      <c r="IQM839" s="231"/>
      <c r="IQN839" s="231"/>
      <c r="IQO839" s="231"/>
      <c r="IQP839" s="231"/>
      <c r="IQQ839" s="231"/>
      <c r="IQR839" s="231"/>
      <c r="IQS839" s="231"/>
      <c r="IQT839" s="231"/>
      <c r="IQU839" s="231"/>
      <c r="IQV839" s="231"/>
      <c r="IQW839" s="231"/>
      <c r="IQX839" s="231"/>
      <c r="IQY839" s="231"/>
      <c r="IQZ839" s="231"/>
      <c r="IRA839" s="231"/>
      <c r="IRB839" s="231"/>
      <c r="IRC839" s="231"/>
      <c r="IRD839" s="231"/>
      <c r="IRE839" s="231"/>
      <c r="IRF839" s="231"/>
      <c r="IRG839" s="231"/>
      <c r="IRH839" s="231"/>
      <c r="IRI839" s="231"/>
      <c r="IRJ839" s="231"/>
      <c r="IRK839" s="231"/>
      <c r="IRL839" s="231"/>
      <c r="IRM839" s="231"/>
      <c r="IRN839" s="231"/>
      <c r="IRO839" s="231"/>
      <c r="IRP839" s="231"/>
      <c r="IRQ839" s="231"/>
      <c r="IRR839" s="231"/>
      <c r="IRS839" s="231"/>
      <c r="IRT839" s="231"/>
      <c r="IRU839" s="231"/>
      <c r="IRV839" s="231"/>
      <c r="IRW839" s="231"/>
      <c r="IRX839" s="231"/>
      <c r="IRY839" s="231"/>
      <c r="IRZ839" s="231"/>
      <c r="ISA839" s="231"/>
      <c r="ISB839" s="231"/>
      <c r="ISC839" s="231"/>
      <c r="ISD839" s="231"/>
      <c r="ISE839" s="231"/>
      <c r="ISF839" s="231"/>
      <c r="ISG839" s="231"/>
      <c r="ISH839" s="231"/>
      <c r="ISI839" s="231"/>
      <c r="ISJ839" s="231"/>
      <c r="ISK839" s="231"/>
      <c r="ISL839" s="231"/>
      <c r="ISM839" s="231"/>
      <c r="ISN839" s="231"/>
      <c r="ISO839" s="231"/>
      <c r="ISP839" s="231"/>
      <c r="ISQ839" s="231"/>
      <c r="ISR839" s="231"/>
      <c r="ISS839" s="231"/>
      <c r="IST839" s="231"/>
      <c r="ISU839" s="231"/>
      <c r="ISV839" s="231"/>
      <c r="ISW839" s="231"/>
      <c r="ISX839" s="231"/>
      <c r="ISY839" s="231"/>
      <c r="ISZ839" s="231"/>
      <c r="ITA839" s="231"/>
      <c r="ITB839" s="231"/>
      <c r="ITC839" s="231"/>
      <c r="ITD839" s="231"/>
      <c r="ITE839" s="231"/>
      <c r="ITF839" s="231"/>
      <c r="ITG839" s="231"/>
      <c r="ITH839" s="231"/>
      <c r="ITI839" s="231"/>
      <c r="ITJ839" s="231"/>
      <c r="ITK839" s="231"/>
      <c r="ITL839" s="231"/>
      <c r="ITM839" s="231"/>
      <c r="ITN839" s="231"/>
      <c r="ITO839" s="231"/>
      <c r="ITP839" s="231"/>
      <c r="ITQ839" s="231"/>
      <c r="ITR839" s="231"/>
      <c r="ITS839" s="231"/>
      <c r="ITT839" s="231"/>
      <c r="ITU839" s="231"/>
      <c r="ITV839" s="231"/>
      <c r="ITW839" s="231"/>
      <c r="ITX839" s="231"/>
      <c r="ITY839" s="231"/>
      <c r="ITZ839" s="231"/>
      <c r="IUA839" s="231"/>
      <c r="IUB839" s="231"/>
      <c r="IUC839" s="231"/>
      <c r="IUD839" s="231"/>
      <c r="IUE839" s="231"/>
      <c r="IUF839" s="231"/>
      <c r="IUG839" s="231"/>
      <c r="IUH839" s="231"/>
      <c r="IUI839" s="231"/>
      <c r="IUJ839" s="231"/>
      <c r="IUK839" s="231"/>
      <c r="IUL839" s="231"/>
      <c r="IUM839" s="231"/>
      <c r="IUN839" s="231"/>
      <c r="IUO839" s="231"/>
      <c r="IUP839" s="231"/>
      <c r="IUQ839" s="231"/>
      <c r="IUR839" s="231"/>
      <c r="IUS839" s="231"/>
      <c r="IUT839" s="231"/>
      <c r="IUU839" s="231"/>
      <c r="IUV839" s="231"/>
      <c r="IUW839" s="231"/>
      <c r="IUX839" s="231"/>
      <c r="IUY839" s="231"/>
      <c r="IUZ839" s="231"/>
      <c r="IVA839" s="231"/>
      <c r="IVB839" s="231"/>
      <c r="IVC839" s="231"/>
      <c r="IVD839" s="231"/>
      <c r="IVE839" s="231"/>
      <c r="IVF839" s="231"/>
      <c r="IVG839" s="231"/>
      <c r="IVH839" s="231"/>
      <c r="IVI839" s="231"/>
      <c r="IVJ839" s="231"/>
      <c r="IVK839" s="231"/>
      <c r="IVL839" s="231"/>
      <c r="IVM839" s="231"/>
      <c r="IVN839" s="231"/>
      <c r="IVO839" s="231"/>
      <c r="IVP839" s="231"/>
      <c r="IVQ839" s="231"/>
      <c r="IVR839" s="231"/>
      <c r="IVS839" s="231"/>
      <c r="IVT839" s="231"/>
      <c r="IVU839" s="231"/>
      <c r="IVV839" s="231"/>
      <c r="IVW839" s="231"/>
      <c r="IVX839" s="231"/>
      <c r="IVY839" s="231"/>
      <c r="IVZ839" s="231"/>
      <c r="IWA839" s="231"/>
      <c r="IWB839" s="231"/>
      <c r="IWC839" s="231"/>
      <c r="IWD839" s="231"/>
      <c r="IWE839" s="231"/>
      <c r="IWF839" s="231"/>
      <c r="IWG839" s="231"/>
      <c r="IWH839" s="231"/>
      <c r="IWI839" s="231"/>
      <c r="IWJ839" s="231"/>
      <c r="IWK839" s="231"/>
      <c r="IWL839" s="231"/>
      <c r="IWM839" s="231"/>
      <c r="IWN839" s="231"/>
      <c r="IWO839" s="231"/>
      <c r="IWP839" s="231"/>
      <c r="IWQ839" s="231"/>
      <c r="IWR839" s="231"/>
      <c r="IWS839" s="231"/>
      <c r="IWT839" s="231"/>
      <c r="IWU839" s="231"/>
      <c r="IWV839" s="231"/>
      <c r="IWW839" s="231"/>
      <c r="IWX839" s="231"/>
      <c r="IWY839" s="231"/>
      <c r="IWZ839" s="231"/>
      <c r="IXA839" s="231"/>
      <c r="IXB839" s="231"/>
      <c r="IXC839" s="231"/>
      <c r="IXD839" s="231"/>
      <c r="IXE839" s="231"/>
      <c r="IXF839" s="231"/>
      <c r="IXG839" s="231"/>
      <c r="IXH839" s="231"/>
      <c r="IXI839" s="231"/>
      <c r="IXJ839" s="231"/>
      <c r="IXK839" s="231"/>
      <c r="IXL839" s="231"/>
      <c r="IXM839" s="231"/>
      <c r="IXN839" s="231"/>
      <c r="IXO839" s="231"/>
      <c r="IXP839" s="231"/>
      <c r="IXQ839" s="231"/>
      <c r="IXR839" s="231"/>
      <c r="IXS839" s="231"/>
      <c r="IXT839" s="231"/>
      <c r="IXU839" s="231"/>
      <c r="IXV839" s="231"/>
      <c r="IXW839" s="231"/>
      <c r="IXX839" s="231"/>
      <c r="IXY839" s="231"/>
      <c r="IXZ839" s="231"/>
      <c r="IYA839" s="231"/>
      <c r="IYB839" s="231"/>
      <c r="IYC839" s="231"/>
      <c r="IYD839" s="231"/>
      <c r="IYE839" s="231"/>
      <c r="IYF839" s="231"/>
      <c r="IYG839" s="231"/>
      <c r="IYH839" s="231"/>
      <c r="IYI839" s="231"/>
      <c r="IYJ839" s="231"/>
      <c r="IYK839" s="231"/>
      <c r="IYL839" s="231"/>
      <c r="IYM839" s="231"/>
      <c r="IYN839" s="231"/>
      <c r="IYO839" s="231"/>
      <c r="IYP839" s="231"/>
      <c r="IYQ839" s="231"/>
      <c r="IYR839" s="231"/>
      <c r="IYS839" s="231"/>
      <c r="IYT839" s="231"/>
      <c r="IYU839" s="231"/>
      <c r="IYV839" s="231"/>
      <c r="IYW839" s="231"/>
      <c r="IYX839" s="231"/>
      <c r="IYY839" s="231"/>
      <c r="IYZ839" s="231"/>
      <c r="IZA839" s="231"/>
      <c r="IZB839" s="231"/>
      <c r="IZC839" s="231"/>
      <c r="IZD839" s="231"/>
      <c r="IZE839" s="231"/>
      <c r="IZF839" s="231"/>
      <c r="IZG839" s="231"/>
      <c r="IZH839" s="231"/>
      <c r="IZI839" s="231"/>
      <c r="IZJ839" s="231"/>
      <c r="IZK839" s="231"/>
      <c r="IZL839" s="231"/>
      <c r="IZM839" s="231"/>
      <c r="IZN839" s="231"/>
      <c r="IZO839" s="231"/>
      <c r="IZP839" s="231"/>
      <c r="IZQ839" s="231"/>
      <c r="IZR839" s="231"/>
      <c r="IZS839" s="231"/>
      <c r="IZT839" s="231"/>
      <c r="IZU839" s="231"/>
      <c r="IZV839" s="231"/>
      <c r="IZW839" s="231"/>
      <c r="IZX839" s="231"/>
      <c r="IZY839" s="231"/>
      <c r="IZZ839" s="231"/>
      <c r="JAA839" s="231"/>
      <c r="JAB839" s="231"/>
      <c r="JAC839" s="231"/>
      <c r="JAD839" s="231"/>
      <c r="JAE839" s="231"/>
      <c r="JAF839" s="231"/>
      <c r="JAG839" s="231"/>
      <c r="JAH839" s="231"/>
      <c r="JAI839" s="231"/>
      <c r="JAJ839" s="231"/>
      <c r="JAK839" s="231"/>
      <c r="JAL839" s="231"/>
      <c r="JAM839" s="231"/>
      <c r="JAN839" s="231"/>
      <c r="JAO839" s="231"/>
      <c r="JAP839" s="231"/>
      <c r="JAQ839" s="231"/>
      <c r="JAR839" s="231"/>
      <c r="JAS839" s="231"/>
      <c r="JAT839" s="231"/>
      <c r="JAU839" s="231"/>
      <c r="JAV839" s="231"/>
      <c r="JAW839" s="231"/>
      <c r="JAX839" s="231"/>
      <c r="JAY839" s="231"/>
      <c r="JAZ839" s="231"/>
      <c r="JBA839" s="231"/>
      <c r="JBB839" s="231"/>
      <c r="JBC839" s="231"/>
      <c r="JBD839" s="231"/>
      <c r="JBE839" s="231"/>
      <c r="JBF839" s="231"/>
      <c r="JBG839" s="231"/>
      <c r="JBH839" s="231"/>
      <c r="JBI839" s="231"/>
      <c r="JBJ839" s="231"/>
      <c r="JBK839" s="231"/>
      <c r="JBL839" s="231"/>
      <c r="JBM839" s="231"/>
      <c r="JBN839" s="231"/>
      <c r="JBO839" s="231"/>
      <c r="JBP839" s="231"/>
      <c r="JBQ839" s="231"/>
      <c r="JBR839" s="231"/>
      <c r="JBS839" s="231"/>
      <c r="JBT839" s="231"/>
      <c r="JBU839" s="231"/>
      <c r="JBV839" s="231"/>
      <c r="JBW839" s="231"/>
      <c r="JBX839" s="231"/>
      <c r="JBY839" s="231"/>
      <c r="JBZ839" s="231"/>
      <c r="JCA839" s="231"/>
      <c r="JCB839" s="231"/>
      <c r="JCC839" s="231"/>
      <c r="JCD839" s="231"/>
      <c r="JCE839" s="231"/>
      <c r="JCF839" s="231"/>
      <c r="JCG839" s="231"/>
      <c r="JCH839" s="231"/>
      <c r="JCI839" s="231"/>
      <c r="JCJ839" s="231"/>
      <c r="JCK839" s="231"/>
      <c r="JCL839" s="231"/>
      <c r="JCM839" s="231"/>
      <c r="JCN839" s="231"/>
      <c r="JCO839" s="231"/>
      <c r="JCP839" s="231"/>
      <c r="JCQ839" s="231"/>
      <c r="JCR839" s="231"/>
      <c r="JCS839" s="231"/>
      <c r="JCT839" s="231"/>
      <c r="JCU839" s="231"/>
      <c r="JCV839" s="231"/>
      <c r="JCW839" s="231"/>
      <c r="JCX839" s="231"/>
      <c r="JCY839" s="231"/>
      <c r="JCZ839" s="231"/>
      <c r="JDA839" s="231"/>
      <c r="JDB839" s="231"/>
      <c r="JDC839" s="231"/>
      <c r="JDD839" s="231"/>
      <c r="JDE839" s="231"/>
      <c r="JDF839" s="231"/>
      <c r="JDG839" s="231"/>
      <c r="JDH839" s="231"/>
      <c r="JDI839" s="231"/>
      <c r="JDJ839" s="231"/>
      <c r="JDK839" s="231"/>
      <c r="JDL839" s="231"/>
      <c r="JDM839" s="231"/>
      <c r="JDN839" s="231"/>
      <c r="JDO839" s="231"/>
      <c r="JDP839" s="231"/>
      <c r="JDQ839" s="231"/>
      <c r="JDR839" s="231"/>
      <c r="JDS839" s="231"/>
      <c r="JDT839" s="231"/>
      <c r="JDU839" s="231"/>
      <c r="JDV839" s="231"/>
      <c r="JDW839" s="231"/>
      <c r="JDX839" s="231"/>
      <c r="JDY839" s="231"/>
      <c r="JDZ839" s="231"/>
      <c r="JEA839" s="231"/>
      <c r="JEB839" s="231"/>
      <c r="JEC839" s="231"/>
      <c r="JED839" s="231"/>
      <c r="JEE839" s="231"/>
      <c r="JEF839" s="231"/>
      <c r="JEG839" s="231"/>
      <c r="JEH839" s="231"/>
      <c r="JEI839" s="231"/>
      <c r="JEJ839" s="231"/>
      <c r="JEK839" s="231"/>
      <c r="JEL839" s="231"/>
      <c r="JEM839" s="231"/>
      <c r="JEN839" s="231"/>
      <c r="JEO839" s="231"/>
      <c r="JEP839" s="231"/>
      <c r="JEQ839" s="231"/>
      <c r="JER839" s="231"/>
      <c r="JES839" s="231"/>
      <c r="JET839" s="231"/>
      <c r="JEU839" s="231"/>
      <c r="JEV839" s="231"/>
      <c r="JEW839" s="231"/>
      <c r="JEX839" s="231"/>
      <c r="JEY839" s="231"/>
      <c r="JEZ839" s="231"/>
      <c r="JFA839" s="231"/>
      <c r="JFB839" s="231"/>
      <c r="JFC839" s="231"/>
      <c r="JFD839" s="231"/>
      <c r="JFE839" s="231"/>
      <c r="JFF839" s="231"/>
      <c r="JFG839" s="231"/>
      <c r="JFH839" s="231"/>
      <c r="JFI839" s="231"/>
      <c r="JFJ839" s="231"/>
      <c r="JFK839" s="231"/>
      <c r="JFL839" s="231"/>
      <c r="JFM839" s="231"/>
      <c r="JFN839" s="231"/>
      <c r="JFO839" s="231"/>
      <c r="JFP839" s="231"/>
      <c r="JFQ839" s="231"/>
      <c r="JFR839" s="231"/>
      <c r="JFS839" s="231"/>
      <c r="JFT839" s="231"/>
      <c r="JFU839" s="231"/>
      <c r="JFV839" s="231"/>
      <c r="JFW839" s="231"/>
      <c r="JFX839" s="231"/>
      <c r="JFY839" s="231"/>
      <c r="JFZ839" s="231"/>
      <c r="JGA839" s="231"/>
      <c r="JGB839" s="231"/>
      <c r="JGC839" s="231"/>
      <c r="JGD839" s="231"/>
      <c r="JGE839" s="231"/>
      <c r="JGF839" s="231"/>
      <c r="JGG839" s="231"/>
      <c r="JGH839" s="231"/>
      <c r="JGI839" s="231"/>
      <c r="JGJ839" s="231"/>
      <c r="JGK839" s="231"/>
      <c r="JGL839" s="231"/>
      <c r="JGM839" s="231"/>
      <c r="JGN839" s="231"/>
      <c r="JGO839" s="231"/>
      <c r="JGP839" s="231"/>
      <c r="JGQ839" s="231"/>
      <c r="JGR839" s="231"/>
      <c r="JGS839" s="231"/>
      <c r="JGT839" s="231"/>
      <c r="JGU839" s="231"/>
      <c r="JGV839" s="231"/>
      <c r="JGW839" s="231"/>
      <c r="JGX839" s="231"/>
      <c r="JGY839" s="231"/>
      <c r="JGZ839" s="231"/>
      <c r="JHA839" s="231"/>
      <c r="JHB839" s="231"/>
      <c r="JHC839" s="231"/>
      <c r="JHD839" s="231"/>
      <c r="JHE839" s="231"/>
      <c r="JHF839" s="231"/>
      <c r="JHG839" s="231"/>
      <c r="JHH839" s="231"/>
      <c r="JHI839" s="231"/>
      <c r="JHJ839" s="231"/>
      <c r="JHK839" s="231"/>
      <c r="JHL839" s="231"/>
      <c r="JHM839" s="231"/>
      <c r="JHN839" s="231"/>
      <c r="JHO839" s="231"/>
      <c r="JHP839" s="231"/>
      <c r="JHQ839" s="231"/>
      <c r="JHR839" s="231"/>
      <c r="JHS839" s="231"/>
      <c r="JHT839" s="231"/>
      <c r="JHU839" s="231"/>
      <c r="JHV839" s="231"/>
      <c r="JHW839" s="231"/>
      <c r="JHX839" s="231"/>
      <c r="JHY839" s="231"/>
      <c r="JHZ839" s="231"/>
      <c r="JIA839" s="231"/>
      <c r="JIB839" s="231"/>
      <c r="JIC839" s="231"/>
      <c r="JID839" s="231"/>
      <c r="JIE839" s="231"/>
      <c r="JIF839" s="231"/>
      <c r="JIG839" s="231"/>
      <c r="JIH839" s="231"/>
      <c r="JII839" s="231"/>
      <c r="JIJ839" s="231"/>
      <c r="JIK839" s="231"/>
      <c r="JIL839" s="231"/>
      <c r="JIM839" s="231"/>
      <c r="JIN839" s="231"/>
      <c r="JIO839" s="231"/>
      <c r="JIP839" s="231"/>
      <c r="JIQ839" s="231"/>
      <c r="JIR839" s="231"/>
      <c r="JIS839" s="231"/>
      <c r="JIT839" s="231"/>
      <c r="JIU839" s="231"/>
      <c r="JIV839" s="231"/>
      <c r="JIW839" s="231"/>
      <c r="JIX839" s="231"/>
      <c r="JIY839" s="231"/>
      <c r="JIZ839" s="231"/>
      <c r="JJA839" s="231"/>
      <c r="JJB839" s="231"/>
      <c r="JJC839" s="231"/>
      <c r="JJD839" s="231"/>
      <c r="JJE839" s="231"/>
      <c r="JJF839" s="231"/>
      <c r="JJG839" s="231"/>
      <c r="JJH839" s="231"/>
      <c r="JJI839" s="231"/>
      <c r="JJJ839" s="231"/>
      <c r="JJK839" s="231"/>
      <c r="JJL839" s="231"/>
      <c r="JJM839" s="231"/>
      <c r="JJN839" s="231"/>
      <c r="JJO839" s="231"/>
      <c r="JJP839" s="231"/>
      <c r="JJQ839" s="231"/>
      <c r="JJR839" s="231"/>
      <c r="JJS839" s="231"/>
      <c r="JJT839" s="231"/>
      <c r="JJU839" s="231"/>
      <c r="JJV839" s="231"/>
      <c r="JJW839" s="231"/>
      <c r="JJX839" s="231"/>
      <c r="JJY839" s="231"/>
      <c r="JJZ839" s="231"/>
      <c r="JKA839" s="231"/>
      <c r="JKB839" s="231"/>
      <c r="JKC839" s="231"/>
      <c r="JKD839" s="231"/>
      <c r="JKE839" s="231"/>
      <c r="JKF839" s="231"/>
      <c r="JKG839" s="231"/>
      <c r="JKH839" s="231"/>
      <c r="JKI839" s="231"/>
      <c r="JKJ839" s="231"/>
      <c r="JKK839" s="231"/>
      <c r="JKL839" s="231"/>
      <c r="JKM839" s="231"/>
      <c r="JKN839" s="231"/>
      <c r="JKO839" s="231"/>
      <c r="JKP839" s="231"/>
      <c r="JKQ839" s="231"/>
      <c r="JKR839" s="231"/>
      <c r="JKS839" s="231"/>
      <c r="JKT839" s="231"/>
      <c r="JKU839" s="231"/>
      <c r="JKV839" s="231"/>
      <c r="JKW839" s="231"/>
      <c r="JKX839" s="231"/>
      <c r="JKY839" s="231"/>
      <c r="JKZ839" s="231"/>
      <c r="JLA839" s="231"/>
      <c r="JLB839" s="231"/>
      <c r="JLC839" s="231"/>
      <c r="JLD839" s="231"/>
      <c r="JLE839" s="231"/>
      <c r="JLF839" s="231"/>
      <c r="JLG839" s="231"/>
      <c r="JLH839" s="231"/>
      <c r="JLI839" s="231"/>
      <c r="JLJ839" s="231"/>
      <c r="JLK839" s="231"/>
      <c r="JLL839" s="231"/>
      <c r="JLM839" s="231"/>
      <c r="JLN839" s="231"/>
      <c r="JLO839" s="231"/>
      <c r="JLP839" s="231"/>
      <c r="JLQ839" s="231"/>
      <c r="JLR839" s="231"/>
      <c r="JLS839" s="231"/>
      <c r="JLT839" s="231"/>
      <c r="JLU839" s="231"/>
      <c r="JLV839" s="231"/>
      <c r="JLW839" s="231"/>
      <c r="JLX839" s="231"/>
      <c r="JLY839" s="231"/>
      <c r="JLZ839" s="231"/>
      <c r="JMA839" s="231"/>
      <c r="JMB839" s="231"/>
      <c r="JMC839" s="231"/>
      <c r="JMD839" s="231"/>
      <c r="JME839" s="231"/>
      <c r="JMF839" s="231"/>
      <c r="JMG839" s="231"/>
      <c r="JMH839" s="231"/>
      <c r="JMI839" s="231"/>
      <c r="JMJ839" s="231"/>
      <c r="JMK839" s="231"/>
      <c r="JML839" s="231"/>
      <c r="JMM839" s="231"/>
      <c r="JMN839" s="231"/>
      <c r="JMO839" s="231"/>
      <c r="JMP839" s="231"/>
      <c r="JMQ839" s="231"/>
      <c r="JMR839" s="231"/>
      <c r="JMS839" s="231"/>
      <c r="JMT839" s="231"/>
      <c r="JMU839" s="231"/>
      <c r="JMV839" s="231"/>
      <c r="JMW839" s="231"/>
      <c r="JMX839" s="231"/>
      <c r="JMY839" s="231"/>
      <c r="JMZ839" s="231"/>
      <c r="JNA839" s="231"/>
      <c r="JNB839" s="231"/>
      <c r="JNC839" s="231"/>
      <c r="JND839" s="231"/>
      <c r="JNE839" s="231"/>
      <c r="JNF839" s="231"/>
      <c r="JNG839" s="231"/>
      <c r="JNH839" s="231"/>
      <c r="JNI839" s="231"/>
      <c r="JNJ839" s="231"/>
      <c r="JNK839" s="231"/>
      <c r="JNL839" s="231"/>
      <c r="JNM839" s="231"/>
      <c r="JNN839" s="231"/>
      <c r="JNO839" s="231"/>
      <c r="JNP839" s="231"/>
      <c r="JNQ839" s="231"/>
      <c r="JNR839" s="231"/>
      <c r="JNS839" s="231"/>
      <c r="JNT839" s="231"/>
      <c r="JNU839" s="231"/>
      <c r="JNV839" s="231"/>
      <c r="JNW839" s="231"/>
      <c r="JNX839" s="231"/>
      <c r="JNY839" s="231"/>
      <c r="JNZ839" s="231"/>
      <c r="JOA839" s="231"/>
      <c r="JOB839" s="231"/>
      <c r="JOC839" s="231"/>
      <c r="JOD839" s="231"/>
      <c r="JOE839" s="231"/>
      <c r="JOF839" s="231"/>
      <c r="JOG839" s="231"/>
      <c r="JOH839" s="231"/>
      <c r="JOI839" s="231"/>
      <c r="JOJ839" s="231"/>
      <c r="JOK839" s="231"/>
      <c r="JOL839" s="231"/>
      <c r="JOM839" s="231"/>
      <c r="JON839" s="231"/>
      <c r="JOO839" s="231"/>
      <c r="JOP839" s="231"/>
      <c r="JOQ839" s="231"/>
      <c r="JOR839" s="231"/>
      <c r="JOS839" s="231"/>
      <c r="JOT839" s="231"/>
      <c r="JOU839" s="231"/>
      <c r="JOV839" s="231"/>
      <c r="JOW839" s="231"/>
      <c r="JOX839" s="231"/>
      <c r="JOY839" s="231"/>
      <c r="JOZ839" s="231"/>
      <c r="JPA839" s="231"/>
      <c r="JPB839" s="231"/>
      <c r="JPC839" s="231"/>
      <c r="JPD839" s="231"/>
      <c r="JPE839" s="231"/>
      <c r="JPF839" s="231"/>
      <c r="JPG839" s="231"/>
      <c r="JPH839" s="231"/>
      <c r="JPI839" s="231"/>
      <c r="JPJ839" s="231"/>
      <c r="JPK839" s="231"/>
      <c r="JPL839" s="231"/>
      <c r="JPM839" s="231"/>
      <c r="JPN839" s="231"/>
      <c r="JPO839" s="231"/>
      <c r="JPP839" s="231"/>
      <c r="JPQ839" s="231"/>
      <c r="JPR839" s="231"/>
      <c r="JPS839" s="231"/>
      <c r="JPT839" s="231"/>
      <c r="JPU839" s="231"/>
      <c r="JPV839" s="231"/>
      <c r="JPW839" s="231"/>
      <c r="JPX839" s="231"/>
      <c r="JPY839" s="231"/>
      <c r="JPZ839" s="231"/>
      <c r="JQA839" s="231"/>
      <c r="JQB839" s="231"/>
      <c r="JQC839" s="231"/>
      <c r="JQD839" s="231"/>
      <c r="JQE839" s="231"/>
      <c r="JQF839" s="231"/>
      <c r="JQG839" s="231"/>
      <c r="JQH839" s="231"/>
      <c r="JQI839" s="231"/>
      <c r="JQJ839" s="231"/>
      <c r="JQK839" s="231"/>
      <c r="JQL839" s="231"/>
      <c r="JQM839" s="231"/>
      <c r="JQN839" s="231"/>
      <c r="JQO839" s="231"/>
      <c r="JQP839" s="231"/>
      <c r="JQQ839" s="231"/>
      <c r="JQR839" s="231"/>
      <c r="JQS839" s="231"/>
      <c r="JQT839" s="231"/>
      <c r="JQU839" s="231"/>
      <c r="JQV839" s="231"/>
      <c r="JQW839" s="231"/>
      <c r="JQX839" s="231"/>
      <c r="JQY839" s="231"/>
      <c r="JQZ839" s="231"/>
      <c r="JRA839" s="231"/>
      <c r="JRB839" s="231"/>
      <c r="JRC839" s="231"/>
      <c r="JRD839" s="231"/>
      <c r="JRE839" s="231"/>
      <c r="JRF839" s="231"/>
      <c r="JRG839" s="231"/>
      <c r="JRH839" s="231"/>
      <c r="JRI839" s="231"/>
      <c r="JRJ839" s="231"/>
      <c r="JRK839" s="231"/>
      <c r="JRL839" s="231"/>
      <c r="JRM839" s="231"/>
      <c r="JRN839" s="231"/>
      <c r="JRO839" s="231"/>
      <c r="JRP839" s="231"/>
      <c r="JRQ839" s="231"/>
      <c r="JRR839" s="231"/>
      <c r="JRS839" s="231"/>
      <c r="JRT839" s="231"/>
      <c r="JRU839" s="231"/>
      <c r="JRV839" s="231"/>
      <c r="JRW839" s="231"/>
      <c r="JRX839" s="231"/>
      <c r="JRY839" s="231"/>
      <c r="JRZ839" s="231"/>
      <c r="JSA839" s="231"/>
      <c r="JSB839" s="231"/>
      <c r="JSC839" s="231"/>
      <c r="JSD839" s="231"/>
      <c r="JSE839" s="231"/>
      <c r="JSF839" s="231"/>
      <c r="JSG839" s="231"/>
      <c r="JSH839" s="231"/>
      <c r="JSI839" s="231"/>
      <c r="JSJ839" s="231"/>
      <c r="JSK839" s="231"/>
      <c r="JSL839" s="231"/>
      <c r="JSM839" s="231"/>
      <c r="JSN839" s="231"/>
      <c r="JSO839" s="231"/>
      <c r="JSP839" s="231"/>
      <c r="JSQ839" s="231"/>
      <c r="JSR839" s="231"/>
      <c r="JSS839" s="231"/>
      <c r="JST839" s="231"/>
      <c r="JSU839" s="231"/>
      <c r="JSV839" s="231"/>
      <c r="JSW839" s="231"/>
      <c r="JSX839" s="231"/>
      <c r="JSY839" s="231"/>
      <c r="JSZ839" s="231"/>
      <c r="JTA839" s="231"/>
      <c r="JTB839" s="231"/>
      <c r="JTC839" s="231"/>
      <c r="JTD839" s="231"/>
      <c r="JTE839" s="231"/>
      <c r="JTF839" s="231"/>
      <c r="JTG839" s="231"/>
      <c r="JTH839" s="231"/>
      <c r="JTI839" s="231"/>
      <c r="JTJ839" s="231"/>
      <c r="JTK839" s="231"/>
      <c r="JTL839" s="231"/>
      <c r="JTM839" s="231"/>
      <c r="JTN839" s="231"/>
      <c r="JTO839" s="231"/>
      <c r="JTP839" s="231"/>
      <c r="JTQ839" s="231"/>
      <c r="JTR839" s="231"/>
      <c r="JTS839" s="231"/>
      <c r="JTT839" s="231"/>
      <c r="JTU839" s="231"/>
      <c r="JTV839" s="231"/>
      <c r="JTW839" s="231"/>
      <c r="JTX839" s="231"/>
      <c r="JTY839" s="231"/>
      <c r="JTZ839" s="231"/>
      <c r="JUA839" s="231"/>
      <c r="JUB839" s="231"/>
      <c r="JUC839" s="231"/>
      <c r="JUD839" s="231"/>
      <c r="JUE839" s="231"/>
      <c r="JUF839" s="231"/>
      <c r="JUG839" s="231"/>
      <c r="JUH839" s="231"/>
      <c r="JUI839" s="231"/>
      <c r="JUJ839" s="231"/>
      <c r="JUK839" s="231"/>
      <c r="JUL839" s="231"/>
      <c r="JUM839" s="231"/>
      <c r="JUN839" s="231"/>
      <c r="JUO839" s="231"/>
      <c r="JUP839" s="231"/>
      <c r="JUQ839" s="231"/>
      <c r="JUR839" s="231"/>
      <c r="JUS839" s="231"/>
      <c r="JUT839" s="231"/>
      <c r="JUU839" s="231"/>
      <c r="JUV839" s="231"/>
      <c r="JUW839" s="231"/>
      <c r="JUX839" s="231"/>
      <c r="JUY839" s="231"/>
      <c r="JUZ839" s="231"/>
      <c r="JVA839" s="231"/>
      <c r="JVB839" s="231"/>
      <c r="JVC839" s="231"/>
      <c r="JVD839" s="231"/>
      <c r="JVE839" s="231"/>
      <c r="JVF839" s="231"/>
      <c r="JVG839" s="231"/>
      <c r="JVH839" s="231"/>
      <c r="JVI839" s="231"/>
      <c r="JVJ839" s="231"/>
      <c r="JVK839" s="231"/>
      <c r="JVL839" s="231"/>
      <c r="JVM839" s="231"/>
      <c r="JVN839" s="231"/>
      <c r="JVO839" s="231"/>
      <c r="JVP839" s="231"/>
      <c r="JVQ839" s="231"/>
      <c r="JVR839" s="231"/>
      <c r="JVS839" s="231"/>
      <c r="JVT839" s="231"/>
      <c r="JVU839" s="231"/>
      <c r="JVV839" s="231"/>
      <c r="JVW839" s="231"/>
      <c r="JVX839" s="231"/>
      <c r="JVY839" s="231"/>
      <c r="JVZ839" s="231"/>
      <c r="JWA839" s="231"/>
      <c r="JWB839" s="231"/>
      <c r="JWC839" s="231"/>
      <c r="JWD839" s="231"/>
      <c r="JWE839" s="231"/>
      <c r="JWF839" s="231"/>
      <c r="JWG839" s="231"/>
      <c r="JWH839" s="231"/>
      <c r="JWI839" s="231"/>
      <c r="JWJ839" s="231"/>
      <c r="JWK839" s="231"/>
      <c r="JWL839" s="231"/>
      <c r="JWM839" s="231"/>
      <c r="JWN839" s="231"/>
      <c r="JWO839" s="231"/>
      <c r="JWP839" s="231"/>
      <c r="JWQ839" s="231"/>
      <c r="JWR839" s="231"/>
      <c r="JWS839" s="231"/>
      <c r="JWT839" s="231"/>
      <c r="JWU839" s="231"/>
      <c r="JWV839" s="231"/>
      <c r="JWW839" s="231"/>
      <c r="JWX839" s="231"/>
      <c r="JWY839" s="231"/>
      <c r="JWZ839" s="231"/>
      <c r="JXA839" s="231"/>
      <c r="JXB839" s="231"/>
      <c r="JXC839" s="231"/>
      <c r="JXD839" s="231"/>
      <c r="JXE839" s="231"/>
      <c r="JXF839" s="231"/>
      <c r="JXG839" s="231"/>
      <c r="JXH839" s="231"/>
      <c r="JXI839" s="231"/>
      <c r="JXJ839" s="231"/>
      <c r="JXK839" s="231"/>
      <c r="JXL839" s="231"/>
      <c r="JXM839" s="231"/>
      <c r="JXN839" s="231"/>
      <c r="JXO839" s="231"/>
      <c r="JXP839" s="231"/>
      <c r="JXQ839" s="231"/>
      <c r="JXR839" s="231"/>
      <c r="JXS839" s="231"/>
      <c r="JXT839" s="231"/>
      <c r="JXU839" s="231"/>
      <c r="JXV839" s="231"/>
      <c r="JXW839" s="231"/>
      <c r="JXX839" s="231"/>
      <c r="JXY839" s="231"/>
      <c r="JXZ839" s="231"/>
      <c r="JYA839" s="231"/>
      <c r="JYB839" s="231"/>
      <c r="JYC839" s="231"/>
      <c r="JYD839" s="231"/>
      <c r="JYE839" s="231"/>
      <c r="JYF839" s="231"/>
      <c r="JYG839" s="231"/>
      <c r="JYH839" s="231"/>
      <c r="JYI839" s="231"/>
      <c r="JYJ839" s="231"/>
      <c r="JYK839" s="231"/>
      <c r="JYL839" s="231"/>
      <c r="JYM839" s="231"/>
      <c r="JYN839" s="231"/>
      <c r="JYO839" s="231"/>
      <c r="JYP839" s="231"/>
      <c r="JYQ839" s="231"/>
      <c r="JYR839" s="231"/>
      <c r="JYS839" s="231"/>
      <c r="JYT839" s="231"/>
      <c r="JYU839" s="231"/>
      <c r="JYV839" s="231"/>
      <c r="JYW839" s="231"/>
      <c r="JYX839" s="231"/>
      <c r="JYY839" s="231"/>
      <c r="JYZ839" s="231"/>
      <c r="JZA839" s="231"/>
      <c r="JZB839" s="231"/>
      <c r="JZC839" s="231"/>
      <c r="JZD839" s="231"/>
      <c r="JZE839" s="231"/>
      <c r="JZF839" s="231"/>
      <c r="JZG839" s="231"/>
      <c r="JZH839" s="231"/>
      <c r="JZI839" s="231"/>
      <c r="JZJ839" s="231"/>
      <c r="JZK839" s="231"/>
      <c r="JZL839" s="231"/>
      <c r="JZM839" s="231"/>
      <c r="JZN839" s="231"/>
      <c r="JZO839" s="231"/>
      <c r="JZP839" s="231"/>
      <c r="JZQ839" s="231"/>
      <c r="JZR839" s="231"/>
      <c r="JZS839" s="231"/>
      <c r="JZT839" s="231"/>
      <c r="JZU839" s="231"/>
      <c r="JZV839" s="231"/>
      <c r="JZW839" s="231"/>
      <c r="JZX839" s="231"/>
      <c r="JZY839" s="231"/>
      <c r="JZZ839" s="231"/>
      <c r="KAA839" s="231"/>
      <c r="KAB839" s="231"/>
      <c r="KAC839" s="231"/>
      <c r="KAD839" s="231"/>
      <c r="KAE839" s="231"/>
      <c r="KAF839" s="231"/>
      <c r="KAG839" s="231"/>
      <c r="KAH839" s="231"/>
      <c r="KAI839" s="231"/>
      <c r="KAJ839" s="231"/>
      <c r="KAK839" s="231"/>
      <c r="KAL839" s="231"/>
      <c r="KAM839" s="231"/>
      <c r="KAN839" s="231"/>
      <c r="KAO839" s="231"/>
      <c r="KAP839" s="231"/>
      <c r="KAQ839" s="231"/>
      <c r="KAR839" s="231"/>
      <c r="KAS839" s="231"/>
      <c r="KAT839" s="231"/>
      <c r="KAU839" s="231"/>
      <c r="KAV839" s="231"/>
      <c r="KAW839" s="231"/>
      <c r="KAX839" s="231"/>
      <c r="KAY839" s="231"/>
      <c r="KAZ839" s="231"/>
      <c r="KBA839" s="231"/>
      <c r="KBB839" s="231"/>
      <c r="KBC839" s="231"/>
      <c r="KBD839" s="231"/>
      <c r="KBE839" s="231"/>
      <c r="KBF839" s="231"/>
      <c r="KBG839" s="231"/>
      <c r="KBH839" s="231"/>
      <c r="KBI839" s="231"/>
      <c r="KBJ839" s="231"/>
      <c r="KBK839" s="231"/>
      <c r="KBL839" s="231"/>
      <c r="KBM839" s="231"/>
      <c r="KBN839" s="231"/>
      <c r="KBO839" s="231"/>
      <c r="KBP839" s="231"/>
      <c r="KBQ839" s="231"/>
      <c r="KBR839" s="231"/>
      <c r="KBS839" s="231"/>
      <c r="KBT839" s="231"/>
      <c r="KBU839" s="231"/>
      <c r="KBV839" s="231"/>
      <c r="KBW839" s="231"/>
      <c r="KBX839" s="231"/>
      <c r="KBY839" s="231"/>
      <c r="KBZ839" s="231"/>
      <c r="KCA839" s="231"/>
      <c r="KCB839" s="231"/>
      <c r="KCC839" s="231"/>
      <c r="KCD839" s="231"/>
      <c r="KCE839" s="231"/>
      <c r="KCF839" s="231"/>
      <c r="KCG839" s="231"/>
      <c r="KCH839" s="231"/>
      <c r="KCI839" s="231"/>
      <c r="KCJ839" s="231"/>
      <c r="KCK839" s="231"/>
      <c r="KCL839" s="231"/>
      <c r="KCM839" s="231"/>
      <c r="KCN839" s="231"/>
      <c r="KCO839" s="231"/>
      <c r="KCP839" s="231"/>
      <c r="KCQ839" s="231"/>
      <c r="KCR839" s="231"/>
      <c r="KCS839" s="231"/>
      <c r="KCT839" s="231"/>
      <c r="KCU839" s="231"/>
      <c r="KCV839" s="231"/>
      <c r="KCW839" s="231"/>
      <c r="KCX839" s="231"/>
      <c r="KCY839" s="231"/>
      <c r="KCZ839" s="231"/>
      <c r="KDA839" s="231"/>
      <c r="KDB839" s="231"/>
      <c r="KDC839" s="231"/>
      <c r="KDD839" s="231"/>
      <c r="KDE839" s="231"/>
      <c r="KDF839" s="231"/>
      <c r="KDG839" s="231"/>
      <c r="KDH839" s="231"/>
      <c r="KDI839" s="231"/>
      <c r="KDJ839" s="231"/>
      <c r="KDK839" s="231"/>
      <c r="KDL839" s="231"/>
      <c r="KDM839" s="231"/>
      <c r="KDN839" s="231"/>
      <c r="KDO839" s="231"/>
      <c r="KDP839" s="231"/>
      <c r="KDQ839" s="231"/>
      <c r="KDR839" s="231"/>
      <c r="KDS839" s="231"/>
      <c r="KDT839" s="231"/>
      <c r="KDU839" s="231"/>
      <c r="KDV839" s="231"/>
      <c r="KDW839" s="231"/>
      <c r="KDX839" s="231"/>
      <c r="KDY839" s="231"/>
      <c r="KDZ839" s="231"/>
      <c r="KEA839" s="231"/>
      <c r="KEB839" s="231"/>
      <c r="KEC839" s="231"/>
      <c r="KED839" s="231"/>
      <c r="KEE839" s="231"/>
      <c r="KEF839" s="231"/>
      <c r="KEG839" s="231"/>
      <c r="KEH839" s="231"/>
      <c r="KEI839" s="231"/>
      <c r="KEJ839" s="231"/>
      <c r="KEK839" s="231"/>
      <c r="KEL839" s="231"/>
      <c r="KEM839" s="231"/>
      <c r="KEN839" s="231"/>
      <c r="KEO839" s="231"/>
      <c r="KEP839" s="231"/>
      <c r="KEQ839" s="231"/>
      <c r="KER839" s="231"/>
      <c r="KES839" s="231"/>
      <c r="KET839" s="231"/>
      <c r="KEU839" s="231"/>
      <c r="KEV839" s="231"/>
      <c r="KEW839" s="231"/>
      <c r="KEX839" s="231"/>
      <c r="KEY839" s="231"/>
      <c r="KEZ839" s="231"/>
      <c r="KFA839" s="231"/>
      <c r="KFB839" s="231"/>
      <c r="KFC839" s="231"/>
      <c r="KFD839" s="231"/>
      <c r="KFE839" s="231"/>
      <c r="KFF839" s="231"/>
      <c r="KFG839" s="231"/>
      <c r="KFH839" s="231"/>
      <c r="KFI839" s="231"/>
      <c r="KFJ839" s="231"/>
      <c r="KFK839" s="231"/>
      <c r="KFL839" s="231"/>
      <c r="KFM839" s="231"/>
      <c r="KFN839" s="231"/>
      <c r="KFO839" s="231"/>
      <c r="KFP839" s="231"/>
      <c r="KFQ839" s="231"/>
      <c r="KFR839" s="231"/>
      <c r="KFS839" s="231"/>
      <c r="KFT839" s="231"/>
      <c r="KFU839" s="231"/>
      <c r="KFV839" s="231"/>
      <c r="KFW839" s="231"/>
      <c r="KFX839" s="231"/>
      <c r="KFY839" s="231"/>
      <c r="KFZ839" s="231"/>
      <c r="KGA839" s="231"/>
      <c r="KGB839" s="231"/>
      <c r="KGC839" s="231"/>
      <c r="KGD839" s="231"/>
      <c r="KGE839" s="231"/>
      <c r="KGF839" s="231"/>
      <c r="KGG839" s="231"/>
      <c r="KGH839" s="231"/>
      <c r="KGI839" s="231"/>
      <c r="KGJ839" s="231"/>
      <c r="KGK839" s="231"/>
      <c r="KGL839" s="231"/>
      <c r="KGM839" s="231"/>
      <c r="KGN839" s="231"/>
      <c r="KGO839" s="231"/>
      <c r="KGP839" s="231"/>
      <c r="KGQ839" s="231"/>
      <c r="KGR839" s="231"/>
      <c r="KGS839" s="231"/>
      <c r="KGT839" s="231"/>
      <c r="KGU839" s="231"/>
      <c r="KGV839" s="231"/>
      <c r="KGW839" s="231"/>
      <c r="KGX839" s="231"/>
      <c r="KGY839" s="231"/>
      <c r="KGZ839" s="231"/>
      <c r="KHA839" s="231"/>
      <c r="KHB839" s="231"/>
      <c r="KHC839" s="231"/>
      <c r="KHD839" s="231"/>
      <c r="KHE839" s="231"/>
      <c r="KHF839" s="231"/>
      <c r="KHG839" s="231"/>
      <c r="KHH839" s="231"/>
      <c r="KHI839" s="231"/>
      <c r="KHJ839" s="231"/>
      <c r="KHK839" s="231"/>
      <c r="KHL839" s="231"/>
      <c r="KHM839" s="231"/>
      <c r="KHN839" s="231"/>
      <c r="KHO839" s="231"/>
      <c r="KHP839" s="231"/>
      <c r="KHQ839" s="231"/>
      <c r="KHR839" s="231"/>
      <c r="KHS839" s="231"/>
      <c r="KHT839" s="231"/>
      <c r="KHU839" s="231"/>
      <c r="KHV839" s="231"/>
      <c r="KHW839" s="231"/>
      <c r="KHX839" s="231"/>
      <c r="KHY839" s="231"/>
      <c r="KHZ839" s="231"/>
      <c r="KIA839" s="231"/>
      <c r="KIB839" s="231"/>
      <c r="KIC839" s="231"/>
      <c r="KID839" s="231"/>
      <c r="KIE839" s="231"/>
      <c r="KIF839" s="231"/>
      <c r="KIG839" s="231"/>
      <c r="KIH839" s="231"/>
      <c r="KII839" s="231"/>
      <c r="KIJ839" s="231"/>
      <c r="KIK839" s="231"/>
      <c r="KIL839" s="231"/>
      <c r="KIM839" s="231"/>
      <c r="KIN839" s="231"/>
      <c r="KIO839" s="231"/>
      <c r="KIP839" s="231"/>
      <c r="KIQ839" s="231"/>
      <c r="KIR839" s="231"/>
      <c r="KIS839" s="231"/>
      <c r="KIT839" s="231"/>
      <c r="KIU839" s="231"/>
      <c r="KIV839" s="231"/>
      <c r="KIW839" s="231"/>
      <c r="KIX839" s="231"/>
      <c r="KIY839" s="231"/>
      <c r="KIZ839" s="231"/>
      <c r="KJA839" s="231"/>
      <c r="KJB839" s="231"/>
      <c r="KJC839" s="231"/>
      <c r="KJD839" s="231"/>
      <c r="KJE839" s="231"/>
      <c r="KJF839" s="231"/>
      <c r="KJG839" s="231"/>
      <c r="KJH839" s="231"/>
      <c r="KJI839" s="231"/>
      <c r="KJJ839" s="231"/>
      <c r="KJK839" s="231"/>
      <c r="KJL839" s="231"/>
      <c r="KJM839" s="231"/>
      <c r="KJN839" s="231"/>
      <c r="KJO839" s="231"/>
      <c r="KJP839" s="231"/>
      <c r="KJQ839" s="231"/>
      <c r="KJR839" s="231"/>
      <c r="KJS839" s="231"/>
      <c r="KJT839" s="231"/>
      <c r="KJU839" s="231"/>
      <c r="KJV839" s="231"/>
      <c r="KJW839" s="231"/>
      <c r="KJX839" s="231"/>
      <c r="KJY839" s="231"/>
      <c r="KJZ839" s="231"/>
      <c r="KKA839" s="231"/>
      <c r="KKB839" s="231"/>
      <c r="KKC839" s="231"/>
      <c r="KKD839" s="231"/>
      <c r="KKE839" s="231"/>
      <c r="KKF839" s="231"/>
      <c r="KKG839" s="231"/>
      <c r="KKH839" s="231"/>
      <c r="KKI839" s="231"/>
      <c r="KKJ839" s="231"/>
      <c r="KKK839" s="231"/>
      <c r="KKL839" s="231"/>
      <c r="KKM839" s="231"/>
      <c r="KKN839" s="231"/>
      <c r="KKO839" s="231"/>
      <c r="KKP839" s="231"/>
      <c r="KKQ839" s="231"/>
      <c r="KKR839" s="231"/>
      <c r="KKS839" s="231"/>
      <c r="KKT839" s="231"/>
      <c r="KKU839" s="231"/>
      <c r="KKV839" s="231"/>
      <c r="KKW839" s="231"/>
      <c r="KKX839" s="231"/>
      <c r="KKY839" s="231"/>
      <c r="KKZ839" s="231"/>
      <c r="KLA839" s="231"/>
      <c r="KLB839" s="231"/>
      <c r="KLC839" s="231"/>
      <c r="KLD839" s="231"/>
      <c r="KLE839" s="231"/>
      <c r="KLF839" s="231"/>
      <c r="KLG839" s="231"/>
      <c r="KLH839" s="231"/>
      <c r="KLI839" s="231"/>
      <c r="KLJ839" s="231"/>
      <c r="KLK839" s="231"/>
      <c r="KLL839" s="231"/>
      <c r="KLM839" s="231"/>
      <c r="KLN839" s="231"/>
      <c r="KLO839" s="231"/>
      <c r="KLP839" s="231"/>
      <c r="KLQ839" s="231"/>
      <c r="KLR839" s="231"/>
      <c r="KLS839" s="231"/>
      <c r="KLT839" s="231"/>
      <c r="KLU839" s="231"/>
      <c r="KLV839" s="231"/>
      <c r="KLW839" s="231"/>
      <c r="KLX839" s="231"/>
      <c r="KLY839" s="231"/>
      <c r="KLZ839" s="231"/>
      <c r="KMA839" s="231"/>
      <c r="KMB839" s="231"/>
      <c r="KMC839" s="231"/>
      <c r="KMD839" s="231"/>
      <c r="KME839" s="231"/>
      <c r="KMF839" s="231"/>
      <c r="KMG839" s="231"/>
      <c r="KMH839" s="231"/>
      <c r="KMI839" s="231"/>
      <c r="KMJ839" s="231"/>
      <c r="KMK839" s="231"/>
      <c r="KML839" s="231"/>
      <c r="KMM839" s="231"/>
      <c r="KMN839" s="231"/>
      <c r="KMO839" s="231"/>
      <c r="KMP839" s="231"/>
      <c r="KMQ839" s="231"/>
      <c r="KMR839" s="231"/>
      <c r="KMS839" s="231"/>
      <c r="KMT839" s="231"/>
      <c r="KMU839" s="231"/>
      <c r="KMV839" s="231"/>
      <c r="KMW839" s="231"/>
      <c r="KMX839" s="231"/>
      <c r="KMY839" s="231"/>
      <c r="KMZ839" s="231"/>
      <c r="KNA839" s="231"/>
      <c r="KNB839" s="231"/>
      <c r="KNC839" s="231"/>
      <c r="KND839" s="231"/>
      <c r="KNE839" s="231"/>
      <c r="KNF839" s="231"/>
      <c r="KNG839" s="231"/>
      <c r="KNH839" s="231"/>
      <c r="KNI839" s="231"/>
      <c r="KNJ839" s="231"/>
      <c r="KNK839" s="231"/>
      <c r="KNL839" s="231"/>
      <c r="KNM839" s="231"/>
      <c r="KNN839" s="231"/>
      <c r="KNO839" s="231"/>
      <c r="KNP839" s="231"/>
      <c r="KNQ839" s="231"/>
      <c r="KNR839" s="231"/>
      <c r="KNS839" s="231"/>
      <c r="KNT839" s="231"/>
      <c r="KNU839" s="231"/>
      <c r="KNV839" s="231"/>
      <c r="KNW839" s="231"/>
      <c r="KNX839" s="231"/>
      <c r="KNY839" s="231"/>
      <c r="KNZ839" s="231"/>
      <c r="KOA839" s="231"/>
      <c r="KOB839" s="231"/>
      <c r="KOC839" s="231"/>
      <c r="KOD839" s="231"/>
      <c r="KOE839" s="231"/>
      <c r="KOF839" s="231"/>
      <c r="KOG839" s="231"/>
      <c r="KOH839" s="231"/>
      <c r="KOI839" s="231"/>
      <c r="KOJ839" s="231"/>
      <c r="KOK839" s="231"/>
      <c r="KOL839" s="231"/>
      <c r="KOM839" s="231"/>
      <c r="KON839" s="231"/>
      <c r="KOO839" s="231"/>
      <c r="KOP839" s="231"/>
      <c r="KOQ839" s="231"/>
      <c r="KOR839" s="231"/>
      <c r="KOS839" s="231"/>
      <c r="KOT839" s="231"/>
      <c r="KOU839" s="231"/>
      <c r="KOV839" s="231"/>
      <c r="KOW839" s="231"/>
      <c r="KOX839" s="231"/>
      <c r="KOY839" s="231"/>
      <c r="KOZ839" s="231"/>
      <c r="KPA839" s="231"/>
      <c r="KPB839" s="231"/>
      <c r="KPC839" s="231"/>
      <c r="KPD839" s="231"/>
      <c r="KPE839" s="231"/>
      <c r="KPF839" s="231"/>
      <c r="KPG839" s="231"/>
      <c r="KPH839" s="231"/>
      <c r="KPI839" s="231"/>
      <c r="KPJ839" s="231"/>
      <c r="KPK839" s="231"/>
      <c r="KPL839" s="231"/>
      <c r="KPM839" s="231"/>
      <c r="KPN839" s="231"/>
      <c r="KPO839" s="231"/>
      <c r="KPP839" s="231"/>
      <c r="KPQ839" s="231"/>
      <c r="KPR839" s="231"/>
      <c r="KPS839" s="231"/>
      <c r="KPT839" s="231"/>
      <c r="KPU839" s="231"/>
      <c r="KPV839" s="231"/>
      <c r="KPW839" s="231"/>
      <c r="KPX839" s="231"/>
      <c r="KPY839" s="231"/>
      <c r="KPZ839" s="231"/>
      <c r="KQA839" s="231"/>
      <c r="KQB839" s="231"/>
      <c r="KQC839" s="231"/>
      <c r="KQD839" s="231"/>
      <c r="KQE839" s="231"/>
      <c r="KQF839" s="231"/>
      <c r="KQG839" s="231"/>
      <c r="KQH839" s="231"/>
      <c r="KQI839" s="231"/>
      <c r="KQJ839" s="231"/>
      <c r="KQK839" s="231"/>
      <c r="KQL839" s="231"/>
      <c r="KQM839" s="231"/>
      <c r="KQN839" s="231"/>
      <c r="KQO839" s="231"/>
      <c r="KQP839" s="231"/>
      <c r="KQQ839" s="231"/>
      <c r="KQR839" s="231"/>
      <c r="KQS839" s="231"/>
      <c r="KQT839" s="231"/>
      <c r="KQU839" s="231"/>
      <c r="KQV839" s="231"/>
      <c r="KQW839" s="231"/>
      <c r="KQX839" s="231"/>
      <c r="KQY839" s="231"/>
      <c r="KQZ839" s="231"/>
      <c r="KRA839" s="231"/>
      <c r="KRB839" s="231"/>
      <c r="KRC839" s="231"/>
      <c r="KRD839" s="231"/>
      <c r="KRE839" s="231"/>
      <c r="KRF839" s="231"/>
      <c r="KRG839" s="231"/>
      <c r="KRH839" s="231"/>
      <c r="KRI839" s="231"/>
      <c r="KRJ839" s="231"/>
      <c r="KRK839" s="231"/>
      <c r="KRL839" s="231"/>
      <c r="KRM839" s="231"/>
      <c r="KRN839" s="231"/>
      <c r="KRO839" s="231"/>
      <c r="KRP839" s="231"/>
      <c r="KRQ839" s="231"/>
      <c r="KRR839" s="231"/>
      <c r="KRS839" s="231"/>
      <c r="KRT839" s="231"/>
      <c r="KRU839" s="231"/>
      <c r="KRV839" s="231"/>
      <c r="KRW839" s="231"/>
      <c r="KRX839" s="231"/>
      <c r="KRY839" s="231"/>
      <c r="KRZ839" s="231"/>
      <c r="KSA839" s="231"/>
      <c r="KSB839" s="231"/>
      <c r="KSC839" s="231"/>
      <c r="KSD839" s="231"/>
      <c r="KSE839" s="231"/>
      <c r="KSF839" s="231"/>
      <c r="KSG839" s="231"/>
      <c r="KSH839" s="231"/>
      <c r="KSI839" s="231"/>
      <c r="KSJ839" s="231"/>
      <c r="KSK839" s="231"/>
      <c r="KSL839" s="231"/>
      <c r="KSM839" s="231"/>
      <c r="KSN839" s="231"/>
      <c r="KSO839" s="231"/>
      <c r="KSP839" s="231"/>
      <c r="KSQ839" s="231"/>
      <c r="KSR839" s="231"/>
      <c r="KSS839" s="231"/>
      <c r="KST839" s="231"/>
      <c r="KSU839" s="231"/>
      <c r="KSV839" s="231"/>
      <c r="KSW839" s="231"/>
      <c r="KSX839" s="231"/>
      <c r="KSY839" s="231"/>
      <c r="KSZ839" s="231"/>
      <c r="KTA839" s="231"/>
      <c r="KTB839" s="231"/>
      <c r="KTC839" s="231"/>
      <c r="KTD839" s="231"/>
      <c r="KTE839" s="231"/>
      <c r="KTF839" s="231"/>
      <c r="KTG839" s="231"/>
      <c r="KTH839" s="231"/>
      <c r="KTI839" s="231"/>
      <c r="KTJ839" s="231"/>
      <c r="KTK839" s="231"/>
      <c r="KTL839" s="231"/>
      <c r="KTM839" s="231"/>
      <c r="KTN839" s="231"/>
      <c r="KTO839" s="231"/>
      <c r="KTP839" s="231"/>
      <c r="KTQ839" s="231"/>
      <c r="KTR839" s="231"/>
      <c r="KTS839" s="231"/>
      <c r="KTT839" s="231"/>
      <c r="KTU839" s="231"/>
      <c r="KTV839" s="231"/>
      <c r="KTW839" s="231"/>
      <c r="KTX839" s="231"/>
      <c r="KTY839" s="231"/>
      <c r="KTZ839" s="231"/>
      <c r="KUA839" s="231"/>
      <c r="KUB839" s="231"/>
      <c r="KUC839" s="231"/>
      <c r="KUD839" s="231"/>
      <c r="KUE839" s="231"/>
      <c r="KUF839" s="231"/>
      <c r="KUG839" s="231"/>
      <c r="KUH839" s="231"/>
      <c r="KUI839" s="231"/>
      <c r="KUJ839" s="231"/>
      <c r="KUK839" s="231"/>
      <c r="KUL839" s="231"/>
      <c r="KUM839" s="231"/>
      <c r="KUN839" s="231"/>
      <c r="KUO839" s="231"/>
      <c r="KUP839" s="231"/>
      <c r="KUQ839" s="231"/>
      <c r="KUR839" s="231"/>
      <c r="KUS839" s="231"/>
      <c r="KUT839" s="231"/>
      <c r="KUU839" s="231"/>
      <c r="KUV839" s="231"/>
      <c r="KUW839" s="231"/>
      <c r="KUX839" s="231"/>
      <c r="KUY839" s="231"/>
      <c r="KUZ839" s="231"/>
      <c r="KVA839" s="231"/>
      <c r="KVB839" s="231"/>
      <c r="KVC839" s="231"/>
      <c r="KVD839" s="231"/>
      <c r="KVE839" s="231"/>
      <c r="KVF839" s="231"/>
      <c r="KVG839" s="231"/>
      <c r="KVH839" s="231"/>
      <c r="KVI839" s="231"/>
      <c r="KVJ839" s="231"/>
      <c r="KVK839" s="231"/>
      <c r="KVL839" s="231"/>
      <c r="KVM839" s="231"/>
      <c r="KVN839" s="231"/>
      <c r="KVO839" s="231"/>
      <c r="KVP839" s="231"/>
      <c r="KVQ839" s="231"/>
      <c r="KVR839" s="231"/>
      <c r="KVS839" s="231"/>
      <c r="KVT839" s="231"/>
      <c r="KVU839" s="231"/>
      <c r="KVV839" s="231"/>
      <c r="KVW839" s="231"/>
      <c r="KVX839" s="231"/>
      <c r="KVY839" s="231"/>
      <c r="KVZ839" s="231"/>
      <c r="KWA839" s="231"/>
      <c r="KWB839" s="231"/>
      <c r="KWC839" s="231"/>
      <c r="KWD839" s="231"/>
      <c r="KWE839" s="231"/>
      <c r="KWF839" s="231"/>
      <c r="KWG839" s="231"/>
      <c r="KWH839" s="231"/>
      <c r="KWI839" s="231"/>
      <c r="KWJ839" s="231"/>
      <c r="KWK839" s="231"/>
      <c r="KWL839" s="231"/>
      <c r="KWM839" s="231"/>
      <c r="KWN839" s="231"/>
      <c r="KWO839" s="231"/>
      <c r="KWP839" s="231"/>
      <c r="KWQ839" s="231"/>
      <c r="KWR839" s="231"/>
      <c r="KWS839" s="231"/>
      <c r="KWT839" s="231"/>
      <c r="KWU839" s="231"/>
      <c r="KWV839" s="231"/>
      <c r="KWW839" s="231"/>
      <c r="KWX839" s="231"/>
      <c r="KWY839" s="231"/>
      <c r="KWZ839" s="231"/>
      <c r="KXA839" s="231"/>
      <c r="KXB839" s="231"/>
      <c r="KXC839" s="231"/>
      <c r="KXD839" s="231"/>
      <c r="KXE839" s="231"/>
      <c r="KXF839" s="231"/>
      <c r="KXG839" s="231"/>
      <c r="KXH839" s="231"/>
      <c r="KXI839" s="231"/>
      <c r="KXJ839" s="231"/>
      <c r="KXK839" s="231"/>
      <c r="KXL839" s="231"/>
      <c r="KXM839" s="231"/>
      <c r="KXN839" s="231"/>
      <c r="KXO839" s="231"/>
      <c r="KXP839" s="231"/>
      <c r="KXQ839" s="231"/>
      <c r="KXR839" s="231"/>
      <c r="KXS839" s="231"/>
      <c r="KXT839" s="231"/>
      <c r="KXU839" s="231"/>
      <c r="KXV839" s="231"/>
      <c r="KXW839" s="231"/>
      <c r="KXX839" s="231"/>
      <c r="KXY839" s="231"/>
      <c r="KXZ839" s="231"/>
      <c r="KYA839" s="231"/>
      <c r="KYB839" s="231"/>
      <c r="KYC839" s="231"/>
      <c r="KYD839" s="231"/>
      <c r="KYE839" s="231"/>
      <c r="KYF839" s="231"/>
      <c r="KYG839" s="231"/>
      <c r="KYH839" s="231"/>
      <c r="KYI839" s="231"/>
      <c r="KYJ839" s="231"/>
      <c r="KYK839" s="231"/>
      <c r="KYL839" s="231"/>
      <c r="KYM839" s="231"/>
      <c r="KYN839" s="231"/>
      <c r="KYO839" s="231"/>
      <c r="KYP839" s="231"/>
      <c r="KYQ839" s="231"/>
      <c r="KYR839" s="231"/>
      <c r="KYS839" s="231"/>
      <c r="KYT839" s="231"/>
      <c r="KYU839" s="231"/>
      <c r="KYV839" s="231"/>
      <c r="KYW839" s="231"/>
      <c r="KYX839" s="231"/>
      <c r="KYY839" s="231"/>
      <c r="KYZ839" s="231"/>
      <c r="KZA839" s="231"/>
      <c r="KZB839" s="231"/>
      <c r="KZC839" s="231"/>
      <c r="KZD839" s="231"/>
      <c r="KZE839" s="231"/>
      <c r="KZF839" s="231"/>
      <c r="KZG839" s="231"/>
      <c r="KZH839" s="231"/>
      <c r="KZI839" s="231"/>
      <c r="KZJ839" s="231"/>
      <c r="KZK839" s="231"/>
      <c r="KZL839" s="231"/>
      <c r="KZM839" s="231"/>
      <c r="KZN839" s="231"/>
      <c r="KZO839" s="231"/>
      <c r="KZP839" s="231"/>
      <c r="KZQ839" s="231"/>
      <c r="KZR839" s="231"/>
      <c r="KZS839" s="231"/>
      <c r="KZT839" s="231"/>
      <c r="KZU839" s="231"/>
      <c r="KZV839" s="231"/>
      <c r="KZW839" s="231"/>
      <c r="KZX839" s="231"/>
      <c r="KZY839" s="231"/>
      <c r="KZZ839" s="231"/>
      <c r="LAA839" s="231"/>
      <c r="LAB839" s="231"/>
      <c r="LAC839" s="231"/>
      <c r="LAD839" s="231"/>
      <c r="LAE839" s="231"/>
      <c r="LAF839" s="231"/>
      <c r="LAG839" s="231"/>
      <c r="LAH839" s="231"/>
      <c r="LAI839" s="231"/>
      <c r="LAJ839" s="231"/>
      <c r="LAK839" s="231"/>
      <c r="LAL839" s="231"/>
      <c r="LAM839" s="231"/>
      <c r="LAN839" s="231"/>
      <c r="LAO839" s="231"/>
      <c r="LAP839" s="231"/>
      <c r="LAQ839" s="231"/>
      <c r="LAR839" s="231"/>
      <c r="LAS839" s="231"/>
      <c r="LAT839" s="231"/>
      <c r="LAU839" s="231"/>
      <c r="LAV839" s="231"/>
      <c r="LAW839" s="231"/>
      <c r="LAX839" s="231"/>
      <c r="LAY839" s="231"/>
      <c r="LAZ839" s="231"/>
      <c r="LBA839" s="231"/>
      <c r="LBB839" s="231"/>
      <c r="LBC839" s="231"/>
      <c r="LBD839" s="231"/>
      <c r="LBE839" s="231"/>
      <c r="LBF839" s="231"/>
      <c r="LBG839" s="231"/>
      <c r="LBH839" s="231"/>
      <c r="LBI839" s="231"/>
      <c r="LBJ839" s="231"/>
      <c r="LBK839" s="231"/>
      <c r="LBL839" s="231"/>
      <c r="LBM839" s="231"/>
      <c r="LBN839" s="231"/>
      <c r="LBO839" s="231"/>
      <c r="LBP839" s="231"/>
      <c r="LBQ839" s="231"/>
      <c r="LBR839" s="231"/>
      <c r="LBS839" s="231"/>
      <c r="LBT839" s="231"/>
      <c r="LBU839" s="231"/>
      <c r="LBV839" s="231"/>
      <c r="LBW839" s="231"/>
      <c r="LBX839" s="231"/>
      <c r="LBY839" s="231"/>
      <c r="LBZ839" s="231"/>
      <c r="LCA839" s="231"/>
      <c r="LCB839" s="231"/>
      <c r="LCC839" s="231"/>
      <c r="LCD839" s="231"/>
      <c r="LCE839" s="231"/>
      <c r="LCF839" s="231"/>
      <c r="LCG839" s="231"/>
      <c r="LCH839" s="231"/>
      <c r="LCI839" s="231"/>
      <c r="LCJ839" s="231"/>
      <c r="LCK839" s="231"/>
      <c r="LCL839" s="231"/>
      <c r="LCM839" s="231"/>
      <c r="LCN839" s="231"/>
      <c r="LCO839" s="231"/>
      <c r="LCP839" s="231"/>
      <c r="LCQ839" s="231"/>
      <c r="LCR839" s="231"/>
      <c r="LCS839" s="231"/>
      <c r="LCT839" s="231"/>
      <c r="LCU839" s="231"/>
      <c r="LCV839" s="231"/>
      <c r="LCW839" s="231"/>
      <c r="LCX839" s="231"/>
      <c r="LCY839" s="231"/>
      <c r="LCZ839" s="231"/>
      <c r="LDA839" s="231"/>
      <c r="LDB839" s="231"/>
      <c r="LDC839" s="231"/>
      <c r="LDD839" s="231"/>
      <c r="LDE839" s="231"/>
      <c r="LDF839" s="231"/>
      <c r="LDG839" s="231"/>
      <c r="LDH839" s="231"/>
      <c r="LDI839" s="231"/>
      <c r="LDJ839" s="231"/>
      <c r="LDK839" s="231"/>
      <c r="LDL839" s="231"/>
      <c r="LDM839" s="231"/>
      <c r="LDN839" s="231"/>
      <c r="LDO839" s="231"/>
      <c r="LDP839" s="231"/>
      <c r="LDQ839" s="231"/>
      <c r="LDR839" s="231"/>
      <c r="LDS839" s="231"/>
      <c r="LDT839" s="231"/>
      <c r="LDU839" s="231"/>
      <c r="LDV839" s="231"/>
      <c r="LDW839" s="231"/>
      <c r="LDX839" s="231"/>
      <c r="LDY839" s="231"/>
      <c r="LDZ839" s="231"/>
      <c r="LEA839" s="231"/>
      <c r="LEB839" s="231"/>
      <c r="LEC839" s="231"/>
      <c r="LED839" s="231"/>
      <c r="LEE839" s="231"/>
      <c r="LEF839" s="231"/>
      <c r="LEG839" s="231"/>
      <c r="LEH839" s="231"/>
      <c r="LEI839" s="231"/>
      <c r="LEJ839" s="231"/>
      <c r="LEK839" s="231"/>
      <c r="LEL839" s="231"/>
      <c r="LEM839" s="231"/>
      <c r="LEN839" s="231"/>
      <c r="LEO839" s="231"/>
      <c r="LEP839" s="231"/>
      <c r="LEQ839" s="231"/>
      <c r="LER839" s="231"/>
      <c r="LES839" s="231"/>
      <c r="LET839" s="231"/>
      <c r="LEU839" s="231"/>
      <c r="LEV839" s="231"/>
      <c r="LEW839" s="231"/>
      <c r="LEX839" s="231"/>
      <c r="LEY839" s="231"/>
      <c r="LEZ839" s="231"/>
      <c r="LFA839" s="231"/>
      <c r="LFB839" s="231"/>
      <c r="LFC839" s="231"/>
      <c r="LFD839" s="231"/>
      <c r="LFE839" s="231"/>
      <c r="LFF839" s="231"/>
      <c r="LFG839" s="231"/>
      <c r="LFH839" s="231"/>
      <c r="LFI839" s="231"/>
      <c r="LFJ839" s="231"/>
      <c r="LFK839" s="231"/>
      <c r="LFL839" s="231"/>
      <c r="LFM839" s="231"/>
      <c r="LFN839" s="231"/>
      <c r="LFO839" s="231"/>
      <c r="LFP839" s="231"/>
      <c r="LFQ839" s="231"/>
      <c r="LFR839" s="231"/>
      <c r="LFS839" s="231"/>
      <c r="LFT839" s="231"/>
      <c r="LFU839" s="231"/>
      <c r="LFV839" s="231"/>
      <c r="LFW839" s="231"/>
      <c r="LFX839" s="231"/>
      <c r="LFY839" s="231"/>
      <c r="LFZ839" s="231"/>
      <c r="LGA839" s="231"/>
      <c r="LGB839" s="231"/>
      <c r="LGC839" s="231"/>
      <c r="LGD839" s="231"/>
      <c r="LGE839" s="231"/>
      <c r="LGF839" s="231"/>
      <c r="LGG839" s="231"/>
      <c r="LGH839" s="231"/>
      <c r="LGI839" s="231"/>
      <c r="LGJ839" s="231"/>
      <c r="LGK839" s="231"/>
      <c r="LGL839" s="231"/>
      <c r="LGM839" s="231"/>
      <c r="LGN839" s="231"/>
      <c r="LGO839" s="231"/>
      <c r="LGP839" s="231"/>
      <c r="LGQ839" s="231"/>
      <c r="LGR839" s="231"/>
      <c r="LGS839" s="231"/>
      <c r="LGT839" s="231"/>
      <c r="LGU839" s="231"/>
      <c r="LGV839" s="231"/>
      <c r="LGW839" s="231"/>
      <c r="LGX839" s="231"/>
      <c r="LGY839" s="231"/>
      <c r="LGZ839" s="231"/>
      <c r="LHA839" s="231"/>
      <c r="LHB839" s="231"/>
      <c r="LHC839" s="231"/>
      <c r="LHD839" s="231"/>
      <c r="LHE839" s="231"/>
      <c r="LHF839" s="231"/>
      <c r="LHG839" s="231"/>
      <c r="LHH839" s="231"/>
      <c r="LHI839" s="231"/>
      <c r="LHJ839" s="231"/>
      <c r="LHK839" s="231"/>
      <c r="LHL839" s="231"/>
      <c r="LHM839" s="231"/>
      <c r="LHN839" s="231"/>
      <c r="LHO839" s="231"/>
      <c r="LHP839" s="231"/>
      <c r="LHQ839" s="231"/>
      <c r="LHR839" s="231"/>
      <c r="LHS839" s="231"/>
      <c r="LHT839" s="231"/>
      <c r="LHU839" s="231"/>
      <c r="LHV839" s="231"/>
      <c r="LHW839" s="231"/>
      <c r="LHX839" s="231"/>
      <c r="LHY839" s="231"/>
      <c r="LHZ839" s="231"/>
      <c r="LIA839" s="231"/>
      <c r="LIB839" s="231"/>
      <c r="LIC839" s="231"/>
      <c r="LID839" s="231"/>
      <c r="LIE839" s="231"/>
      <c r="LIF839" s="231"/>
      <c r="LIG839" s="231"/>
      <c r="LIH839" s="231"/>
      <c r="LII839" s="231"/>
      <c r="LIJ839" s="231"/>
      <c r="LIK839" s="231"/>
      <c r="LIL839" s="231"/>
      <c r="LIM839" s="231"/>
      <c r="LIN839" s="231"/>
      <c r="LIO839" s="231"/>
      <c r="LIP839" s="231"/>
      <c r="LIQ839" s="231"/>
      <c r="LIR839" s="231"/>
      <c r="LIS839" s="231"/>
      <c r="LIT839" s="231"/>
      <c r="LIU839" s="231"/>
      <c r="LIV839" s="231"/>
      <c r="LIW839" s="231"/>
      <c r="LIX839" s="231"/>
      <c r="LIY839" s="231"/>
      <c r="LIZ839" s="231"/>
      <c r="LJA839" s="231"/>
      <c r="LJB839" s="231"/>
      <c r="LJC839" s="231"/>
      <c r="LJD839" s="231"/>
      <c r="LJE839" s="231"/>
      <c r="LJF839" s="231"/>
      <c r="LJG839" s="231"/>
      <c r="LJH839" s="231"/>
      <c r="LJI839" s="231"/>
      <c r="LJJ839" s="231"/>
      <c r="LJK839" s="231"/>
      <c r="LJL839" s="231"/>
      <c r="LJM839" s="231"/>
      <c r="LJN839" s="231"/>
      <c r="LJO839" s="231"/>
      <c r="LJP839" s="231"/>
      <c r="LJQ839" s="231"/>
      <c r="LJR839" s="231"/>
      <c r="LJS839" s="231"/>
      <c r="LJT839" s="231"/>
      <c r="LJU839" s="231"/>
      <c r="LJV839" s="231"/>
      <c r="LJW839" s="231"/>
      <c r="LJX839" s="231"/>
      <c r="LJY839" s="231"/>
      <c r="LJZ839" s="231"/>
      <c r="LKA839" s="231"/>
      <c r="LKB839" s="231"/>
      <c r="LKC839" s="231"/>
      <c r="LKD839" s="231"/>
      <c r="LKE839" s="231"/>
      <c r="LKF839" s="231"/>
      <c r="LKG839" s="231"/>
      <c r="LKH839" s="231"/>
      <c r="LKI839" s="231"/>
      <c r="LKJ839" s="231"/>
      <c r="LKK839" s="231"/>
      <c r="LKL839" s="231"/>
      <c r="LKM839" s="231"/>
      <c r="LKN839" s="231"/>
      <c r="LKO839" s="231"/>
      <c r="LKP839" s="231"/>
      <c r="LKQ839" s="231"/>
      <c r="LKR839" s="231"/>
      <c r="LKS839" s="231"/>
      <c r="LKT839" s="231"/>
      <c r="LKU839" s="231"/>
      <c r="LKV839" s="231"/>
      <c r="LKW839" s="231"/>
      <c r="LKX839" s="231"/>
      <c r="LKY839" s="231"/>
      <c r="LKZ839" s="231"/>
      <c r="LLA839" s="231"/>
      <c r="LLB839" s="231"/>
      <c r="LLC839" s="231"/>
      <c r="LLD839" s="231"/>
      <c r="LLE839" s="231"/>
      <c r="LLF839" s="231"/>
      <c r="LLG839" s="231"/>
      <c r="LLH839" s="231"/>
      <c r="LLI839" s="231"/>
      <c r="LLJ839" s="231"/>
      <c r="LLK839" s="231"/>
      <c r="LLL839" s="231"/>
      <c r="LLM839" s="231"/>
      <c r="LLN839" s="231"/>
      <c r="LLO839" s="231"/>
      <c r="LLP839" s="231"/>
      <c r="LLQ839" s="231"/>
      <c r="LLR839" s="231"/>
      <c r="LLS839" s="231"/>
      <c r="LLT839" s="231"/>
      <c r="LLU839" s="231"/>
      <c r="LLV839" s="231"/>
      <c r="LLW839" s="231"/>
      <c r="LLX839" s="231"/>
      <c r="LLY839" s="231"/>
      <c r="LLZ839" s="231"/>
      <c r="LMA839" s="231"/>
      <c r="LMB839" s="231"/>
      <c r="LMC839" s="231"/>
      <c r="LMD839" s="231"/>
      <c r="LME839" s="231"/>
      <c r="LMF839" s="231"/>
      <c r="LMG839" s="231"/>
      <c r="LMH839" s="231"/>
      <c r="LMI839" s="231"/>
      <c r="LMJ839" s="231"/>
      <c r="LMK839" s="231"/>
      <c r="LML839" s="231"/>
      <c r="LMM839" s="231"/>
      <c r="LMN839" s="231"/>
      <c r="LMO839" s="231"/>
      <c r="LMP839" s="231"/>
      <c r="LMQ839" s="231"/>
      <c r="LMR839" s="231"/>
      <c r="LMS839" s="231"/>
      <c r="LMT839" s="231"/>
      <c r="LMU839" s="231"/>
      <c r="LMV839" s="231"/>
      <c r="LMW839" s="231"/>
      <c r="LMX839" s="231"/>
      <c r="LMY839" s="231"/>
      <c r="LMZ839" s="231"/>
      <c r="LNA839" s="231"/>
      <c r="LNB839" s="231"/>
      <c r="LNC839" s="231"/>
      <c r="LND839" s="231"/>
      <c r="LNE839" s="231"/>
      <c r="LNF839" s="231"/>
      <c r="LNG839" s="231"/>
      <c r="LNH839" s="231"/>
      <c r="LNI839" s="231"/>
      <c r="LNJ839" s="231"/>
      <c r="LNK839" s="231"/>
      <c r="LNL839" s="231"/>
      <c r="LNM839" s="231"/>
      <c r="LNN839" s="231"/>
      <c r="LNO839" s="231"/>
      <c r="LNP839" s="231"/>
      <c r="LNQ839" s="231"/>
      <c r="LNR839" s="231"/>
      <c r="LNS839" s="231"/>
      <c r="LNT839" s="231"/>
      <c r="LNU839" s="231"/>
      <c r="LNV839" s="231"/>
      <c r="LNW839" s="231"/>
      <c r="LNX839" s="231"/>
      <c r="LNY839" s="231"/>
      <c r="LNZ839" s="231"/>
      <c r="LOA839" s="231"/>
      <c r="LOB839" s="231"/>
      <c r="LOC839" s="231"/>
      <c r="LOD839" s="231"/>
      <c r="LOE839" s="231"/>
      <c r="LOF839" s="231"/>
      <c r="LOG839" s="231"/>
      <c r="LOH839" s="231"/>
      <c r="LOI839" s="231"/>
      <c r="LOJ839" s="231"/>
      <c r="LOK839" s="231"/>
      <c r="LOL839" s="231"/>
      <c r="LOM839" s="231"/>
      <c r="LON839" s="231"/>
      <c r="LOO839" s="231"/>
      <c r="LOP839" s="231"/>
      <c r="LOQ839" s="231"/>
      <c r="LOR839" s="231"/>
      <c r="LOS839" s="231"/>
      <c r="LOT839" s="231"/>
      <c r="LOU839" s="231"/>
      <c r="LOV839" s="231"/>
      <c r="LOW839" s="231"/>
      <c r="LOX839" s="231"/>
      <c r="LOY839" s="231"/>
      <c r="LOZ839" s="231"/>
      <c r="LPA839" s="231"/>
      <c r="LPB839" s="231"/>
      <c r="LPC839" s="231"/>
      <c r="LPD839" s="231"/>
      <c r="LPE839" s="231"/>
      <c r="LPF839" s="231"/>
      <c r="LPG839" s="231"/>
      <c r="LPH839" s="231"/>
      <c r="LPI839" s="231"/>
      <c r="LPJ839" s="231"/>
      <c r="LPK839" s="231"/>
      <c r="LPL839" s="231"/>
      <c r="LPM839" s="231"/>
      <c r="LPN839" s="231"/>
      <c r="LPO839" s="231"/>
      <c r="LPP839" s="231"/>
      <c r="LPQ839" s="231"/>
      <c r="LPR839" s="231"/>
      <c r="LPS839" s="231"/>
      <c r="LPT839" s="231"/>
      <c r="LPU839" s="231"/>
      <c r="LPV839" s="231"/>
      <c r="LPW839" s="231"/>
      <c r="LPX839" s="231"/>
      <c r="LPY839" s="231"/>
      <c r="LPZ839" s="231"/>
      <c r="LQA839" s="231"/>
      <c r="LQB839" s="231"/>
      <c r="LQC839" s="231"/>
      <c r="LQD839" s="231"/>
      <c r="LQE839" s="231"/>
      <c r="LQF839" s="231"/>
      <c r="LQG839" s="231"/>
      <c r="LQH839" s="231"/>
      <c r="LQI839" s="231"/>
      <c r="LQJ839" s="231"/>
      <c r="LQK839" s="231"/>
      <c r="LQL839" s="231"/>
      <c r="LQM839" s="231"/>
      <c r="LQN839" s="231"/>
      <c r="LQO839" s="231"/>
      <c r="LQP839" s="231"/>
      <c r="LQQ839" s="231"/>
      <c r="LQR839" s="231"/>
      <c r="LQS839" s="231"/>
      <c r="LQT839" s="231"/>
      <c r="LQU839" s="231"/>
      <c r="LQV839" s="231"/>
      <c r="LQW839" s="231"/>
      <c r="LQX839" s="231"/>
      <c r="LQY839" s="231"/>
      <c r="LQZ839" s="231"/>
      <c r="LRA839" s="231"/>
      <c r="LRB839" s="231"/>
      <c r="LRC839" s="231"/>
      <c r="LRD839" s="231"/>
      <c r="LRE839" s="231"/>
      <c r="LRF839" s="231"/>
      <c r="LRG839" s="231"/>
      <c r="LRH839" s="231"/>
      <c r="LRI839" s="231"/>
      <c r="LRJ839" s="231"/>
      <c r="LRK839" s="231"/>
      <c r="LRL839" s="231"/>
      <c r="LRM839" s="231"/>
      <c r="LRN839" s="231"/>
      <c r="LRO839" s="231"/>
      <c r="LRP839" s="231"/>
      <c r="LRQ839" s="231"/>
      <c r="LRR839" s="231"/>
      <c r="LRS839" s="231"/>
      <c r="LRT839" s="231"/>
      <c r="LRU839" s="231"/>
      <c r="LRV839" s="231"/>
      <c r="LRW839" s="231"/>
      <c r="LRX839" s="231"/>
      <c r="LRY839" s="231"/>
      <c r="LRZ839" s="231"/>
      <c r="LSA839" s="231"/>
      <c r="LSB839" s="231"/>
      <c r="LSC839" s="231"/>
      <c r="LSD839" s="231"/>
      <c r="LSE839" s="231"/>
      <c r="LSF839" s="231"/>
      <c r="LSG839" s="231"/>
      <c r="LSH839" s="231"/>
      <c r="LSI839" s="231"/>
      <c r="LSJ839" s="231"/>
      <c r="LSK839" s="231"/>
      <c r="LSL839" s="231"/>
      <c r="LSM839" s="231"/>
      <c r="LSN839" s="231"/>
      <c r="LSO839" s="231"/>
      <c r="LSP839" s="231"/>
      <c r="LSQ839" s="231"/>
      <c r="LSR839" s="231"/>
      <c r="LSS839" s="231"/>
      <c r="LST839" s="231"/>
      <c r="LSU839" s="231"/>
      <c r="LSV839" s="231"/>
      <c r="LSW839" s="231"/>
      <c r="LSX839" s="231"/>
      <c r="LSY839" s="231"/>
      <c r="LSZ839" s="231"/>
      <c r="LTA839" s="231"/>
      <c r="LTB839" s="231"/>
      <c r="LTC839" s="231"/>
      <c r="LTD839" s="231"/>
      <c r="LTE839" s="231"/>
      <c r="LTF839" s="231"/>
      <c r="LTG839" s="231"/>
      <c r="LTH839" s="231"/>
      <c r="LTI839" s="231"/>
      <c r="LTJ839" s="231"/>
      <c r="LTK839" s="231"/>
      <c r="LTL839" s="231"/>
      <c r="LTM839" s="231"/>
      <c r="LTN839" s="231"/>
      <c r="LTO839" s="231"/>
      <c r="LTP839" s="231"/>
      <c r="LTQ839" s="231"/>
      <c r="LTR839" s="231"/>
      <c r="LTS839" s="231"/>
      <c r="LTT839" s="231"/>
      <c r="LTU839" s="231"/>
      <c r="LTV839" s="231"/>
      <c r="LTW839" s="231"/>
      <c r="LTX839" s="231"/>
      <c r="LTY839" s="231"/>
      <c r="LTZ839" s="231"/>
      <c r="LUA839" s="231"/>
      <c r="LUB839" s="231"/>
      <c r="LUC839" s="231"/>
      <c r="LUD839" s="231"/>
      <c r="LUE839" s="231"/>
      <c r="LUF839" s="231"/>
      <c r="LUG839" s="231"/>
      <c r="LUH839" s="231"/>
      <c r="LUI839" s="231"/>
      <c r="LUJ839" s="231"/>
      <c r="LUK839" s="231"/>
      <c r="LUL839" s="231"/>
      <c r="LUM839" s="231"/>
      <c r="LUN839" s="231"/>
      <c r="LUO839" s="231"/>
      <c r="LUP839" s="231"/>
      <c r="LUQ839" s="231"/>
      <c r="LUR839" s="231"/>
      <c r="LUS839" s="231"/>
      <c r="LUT839" s="231"/>
      <c r="LUU839" s="231"/>
      <c r="LUV839" s="231"/>
      <c r="LUW839" s="231"/>
      <c r="LUX839" s="231"/>
      <c r="LUY839" s="231"/>
      <c r="LUZ839" s="231"/>
      <c r="LVA839" s="231"/>
      <c r="LVB839" s="231"/>
      <c r="LVC839" s="231"/>
      <c r="LVD839" s="231"/>
      <c r="LVE839" s="231"/>
      <c r="LVF839" s="231"/>
      <c r="LVG839" s="231"/>
      <c r="LVH839" s="231"/>
      <c r="LVI839" s="231"/>
      <c r="LVJ839" s="231"/>
      <c r="LVK839" s="231"/>
      <c r="LVL839" s="231"/>
      <c r="LVM839" s="231"/>
      <c r="LVN839" s="231"/>
      <c r="LVO839" s="231"/>
      <c r="LVP839" s="231"/>
      <c r="LVQ839" s="231"/>
      <c r="LVR839" s="231"/>
      <c r="LVS839" s="231"/>
      <c r="LVT839" s="231"/>
      <c r="LVU839" s="231"/>
      <c r="LVV839" s="231"/>
      <c r="LVW839" s="231"/>
      <c r="LVX839" s="231"/>
      <c r="LVY839" s="231"/>
      <c r="LVZ839" s="231"/>
      <c r="LWA839" s="231"/>
      <c r="LWB839" s="231"/>
      <c r="LWC839" s="231"/>
      <c r="LWD839" s="231"/>
      <c r="LWE839" s="231"/>
      <c r="LWF839" s="231"/>
      <c r="LWG839" s="231"/>
      <c r="LWH839" s="231"/>
      <c r="LWI839" s="231"/>
      <c r="LWJ839" s="231"/>
      <c r="LWK839" s="231"/>
      <c r="LWL839" s="231"/>
      <c r="LWM839" s="231"/>
      <c r="LWN839" s="231"/>
      <c r="LWO839" s="231"/>
      <c r="LWP839" s="231"/>
      <c r="LWQ839" s="231"/>
      <c r="LWR839" s="231"/>
      <c r="LWS839" s="231"/>
      <c r="LWT839" s="231"/>
      <c r="LWU839" s="231"/>
      <c r="LWV839" s="231"/>
      <c r="LWW839" s="231"/>
      <c r="LWX839" s="231"/>
      <c r="LWY839" s="231"/>
      <c r="LWZ839" s="231"/>
      <c r="LXA839" s="231"/>
      <c r="LXB839" s="231"/>
      <c r="LXC839" s="231"/>
      <c r="LXD839" s="231"/>
      <c r="LXE839" s="231"/>
      <c r="LXF839" s="231"/>
      <c r="LXG839" s="231"/>
      <c r="LXH839" s="231"/>
      <c r="LXI839" s="231"/>
      <c r="LXJ839" s="231"/>
      <c r="LXK839" s="231"/>
      <c r="LXL839" s="231"/>
      <c r="LXM839" s="231"/>
      <c r="LXN839" s="231"/>
      <c r="LXO839" s="231"/>
      <c r="LXP839" s="231"/>
      <c r="LXQ839" s="231"/>
      <c r="LXR839" s="231"/>
      <c r="LXS839" s="231"/>
      <c r="LXT839" s="231"/>
      <c r="LXU839" s="231"/>
      <c r="LXV839" s="231"/>
      <c r="LXW839" s="231"/>
      <c r="LXX839" s="231"/>
      <c r="LXY839" s="231"/>
      <c r="LXZ839" s="231"/>
      <c r="LYA839" s="231"/>
      <c r="LYB839" s="231"/>
      <c r="LYC839" s="231"/>
      <c r="LYD839" s="231"/>
      <c r="LYE839" s="231"/>
      <c r="LYF839" s="231"/>
      <c r="LYG839" s="231"/>
      <c r="LYH839" s="231"/>
      <c r="LYI839" s="231"/>
      <c r="LYJ839" s="231"/>
      <c r="LYK839" s="231"/>
      <c r="LYL839" s="231"/>
      <c r="LYM839" s="231"/>
      <c r="LYN839" s="231"/>
      <c r="LYO839" s="231"/>
      <c r="LYP839" s="231"/>
      <c r="LYQ839" s="231"/>
      <c r="LYR839" s="231"/>
      <c r="LYS839" s="231"/>
      <c r="LYT839" s="231"/>
      <c r="LYU839" s="231"/>
      <c r="LYV839" s="231"/>
      <c r="LYW839" s="231"/>
      <c r="LYX839" s="231"/>
      <c r="LYY839" s="231"/>
      <c r="LYZ839" s="231"/>
      <c r="LZA839" s="231"/>
      <c r="LZB839" s="231"/>
      <c r="LZC839" s="231"/>
      <c r="LZD839" s="231"/>
      <c r="LZE839" s="231"/>
      <c r="LZF839" s="231"/>
      <c r="LZG839" s="231"/>
      <c r="LZH839" s="231"/>
      <c r="LZI839" s="231"/>
      <c r="LZJ839" s="231"/>
      <c r="LZK839" s="231"/>
      <c r="LZL839" s="231"/>
      <c r="LZM839" s="231"/>
      <c r="LZN839" s="231"/>
      <c r="LZO839" s="231"/>
      <c r="LZP839" s="231"/>
      <c r="LZQ839" s="231"/>
      <c r="LZR839" s="231"/>
      <c r="LZS839" s="231"/>
      <c r="LZT839" s="231"/>
      <c r="LZU839" s="231"/>
      <c r="LZV839" s="231"/>
      <c r="LZW839" s="231"/>
      <c r="LZX839" s="231"/>
      <c r="LZY839" s="231"/>
      <c r="LZZ839" s="231"/>
      <c r="MAA839" s="231"/>
      <c r="MAB839" s="231"/>
      <c r="MAC839" s="231"/>
      <c r="MAD839" s="231"/>
      <c r="MAE839" s="231"/>
      <c r="MAF839" s="231"/>
      <c r="MAG839" s="231"/>
      <c r="MAH839" s="231"/>
      <c r="MAI839" s="231"/>
      <c r="MAJ839" s="231"/>
      <c r="MAK839" s="231"/>
      <c r="MAL839" s="231"/>
      <c r="MAM839" s="231"/>
      <c r="MAN839" s="231"/>
      <c r="MAO839" s="231"/>
      <c r="MAP839" s="231"/>
      <c r="MAQ839" s="231"/>
      <c r="MAR839" s="231"/>
      <c r="MAS839" s="231"/>
      <c r="MAT839" s="231"/>
      <c r="MAU839" s="231"/>
      <c r="MAV839" s="231"/>
      <c r="MAW839" s="231"/>
      <c r="MAX839" s="231"/>
      <c r="MAY839" s="231"/>
      <c r="MAZ839" s="231"/>
      <c r="MBA839" s="231"/>
      <c r="MBB839" s="231"/>
      <c r="MBC839" s="231"/>
      <c r="MBD839" s="231"/>
      <c r="MBE839" s="231"/>
      <c r="MBF839" s="231"/>
      <c r="MBG839" s="231"/>
      <c r="MBH839" s="231"/>
      <c r="MBI839" s="231"/>
      <c r="MBJ839" s="231"/>
      <c r="MBK839" s="231"/>
      <c r="MBL839" s="231"/>
      <c r="MBM839" s="231"/>
      <c r="MBN839" s="231"/>
      <c r="MBO839" s="231"/>
      <c r="MBP839" s="231"/>
      <c r="MBQ839" s="231"/>
      <c r="MBR839" s="231"/>
      <c r="MBS839" s="231"/>
      <c r="MBT839" s="231"/>
      <c r="MBU839" s="231"/>
      <c r="MBV839" s="231"/>
      <c r="MBW839" s="231"/>
      <c r="MBX839" s="231"/>
      <c r="MBY839" s="231"/>
      <c r="MBZ839" s="231"/>
      <c r="MCA839" s="231"/>
      <c r="MCB839" s="231"/>
      <c r="MCC839" s="231"/>
      <c r="MCD839" s="231"/>
      <c r="MCE839" s="231"/>
      <c r="MCF839" s="231"/>
      <c r="MCG839" s="231"/>
      <c r="MCH839" s="231"/>
      <c r="MCI839" s="231"/>
      <c r="MCJ839" s="231"/>
      <c r="MCK839" s="231"/>
      <c r="MCL839" s="231"/>
      <c r="MCM839" s="231"/>
      <c r="MCN839" s="231"/>
      <c r="MCO839" s="231"/>
      <c r="MCP839" s="231"/>
      <c r="MCQ839" s="231"/>
      <c r="MCR839" s="231"/>
      <c r="MCS839" s="231"/>
      <c r="MCT839" s="231"/>
      <c r="MCU839" s="231"/>
      <c r="MCV839" s="231"/>
      <c r="MCW839" s="231"/>
      <c r="MCX839" s="231"/>
      <c r="MCY839" s="231"/>
      <c r="MCZ839" s="231"/>
      <c r="MDA839" s="231"/>
      <c r="MDB839" s="231"/>
      <c r="MDC839" s="231"/>
      <c r="MDD839" s="231"/>
      <c r="MDE839" s="231"/>
      <c r="MDF839" s="231"/>
      <c r="MDG839" s="231"/>
      <c r="MDH839" s="231"/>
      <c r="MDI839" s="231"/>
      <c r="MDJ839" s="231"/>
      <c r="MDK839" s="231"/>
      <c r="MDL839" s="231"/>
      <c r="MDM839" s="231"/>
      <c r="MDN839" s="231"/>
      <c r="MDO839" s="231"/>
      <c r="MDP839" s="231"/>
      <c r="MDQ839" s="231"/>
      <c r="MDR839" s="231"/>
      <c r="MDS839" s="231"/>
      <c r="MDT839" s="231"/>
      <c r="MDU839" s="231"/>
      <c r="MDV839" s="231"/>
      <c r="MDW839" s="231"/>
      <c r="MDX839" s="231"/>
      <c r="MDY839" s="231"/>
      <c r="MDZ839" s="231"/>
      <c r="MEA839" s="231"/>
      <c r="MEB839" s="231"/>
      <c r="MEC839" s="231"/>
      <c r="MED839" s="231"/>
      <c r="MEE839" s="231"/>
      <c r="MEF839" s="231"/>
      <c r="MEG839" s="231"/>
      <c r="MEH839" s="231"/>
      <c r="MEI839" s="231"/>
      <c r="MEJ839" s="231"/>
      <c r="MEK839" s="231"/>
      <c r="MEL839" s="231"/>
      <c r="MEM839" s="231"/>
      <c r="MEN839" s="231"/>
      <c r="MEO839" s="231"/>
      <c r="MEP839" s="231"/>
      <c r="MEQ839" s="231"/>
      <c r="MER839" s="231"/>
      <c r="MES839" s="231"/>
      <c r="MET839" s="231"/>
      <c r="MEU839" s="231"/>
      <c r="MEV839" s="231"/>
      <c r="MEW839" s="231"/>
      <c r="MEX839" s="231"/>
      <c r="MEY839" s="231"/>
      <c r="MEZ839" s="231"/>
      <c r="MFA839" s="231"/>
      <c r="MFB839" s="231"/>
      <c r="MFC839" s="231"/>
      <c r="MFD839" s="231"/>
      <c r="MFE839" s="231"/>
      <c r="MFF839" s="231"/>
      <c r="MFG839" s="231"/>
      <c r="MFH839" s="231"/>
      <c r="MFI839" s="231"/>
      <c r="MFJ839" s="231"/>
      <c r="MFK839" s="231"/>
      <c r="MFL839" s="231"/>
      <c r="MFM839" s="231"/>
      <c r="MFN839" s="231"/>
      <c r="MFO839" s="231"/>
      <c r="MFP839" s="231"/>
      <c r="MFQ839" s="231"/>
      <c r="MFR839" s="231"/>
      <c r="MFS839" s="231"/>
      <c r="MFT839" s="231"/>
      <c r="MFU839" s="231"/>
      <c r="MFV839" s="231"/>
      <c r="MFW839" s="231"/>
      <c r="MFX839" s="231"/>
      <c r="MFY839" s="231"/>
      <c r="MFZ839" s="231"/>
      <c r="MGA839" s="231"/>
      <c r="MGB839" s="231"/>
      <c r="MGC839" s="231"/>
      <c r="MGD839" s="231"/>
      <c r="MGE839" s="231"/>
      <c r="MGF839" s="231"/>
      <c r="MGG839" s="231"/>
      <c r="MGH839" s="231"/>
      <c r="MGI839" s="231"/>
      <c r="MGJ839" s="231"/>
      <c r="MGK839" s="231"/>
      <c r="MGL839" s="231"/>
      <c r="MGM839" s="231"/>
      <c r="MGN839" s="231"/>
      <c r="MGO839" s="231"/>
      <c r="MGP839" s="231"/>
      <c r="MGQ839" s="231"/>
      <c r="MGR839" s="231"/>
      <c r="MGS839" s="231"/>
      <c r="MGT839" s="231"/>
      <c r="MGU839" s="231"/>
      <c r="MGV839" s="231"/>
      <c r="MGW839" s="231"/>
      <c r="MGX839" s="231"/>
      <c r="MGY839" s="231"/>
      <c r="MGZ839" s="231"/>
      <c r="MHA839" s="231"/>
      <c r="MHB839" s="231"/>
      <c r="MHC839" s="231"/>
      <c r="MHD839" s="231"/>
      <c r="MHE839" s="231"/>
      <c r="MHF839" s="231"/>
      <c r="MHG839" s="231"/>
      <c r="MHH839" s="231"/>
      <c r="MHI839" s="231"/>
      <c r="MHJ839" s="231"/>
      <c r="MHK839" s="231"/>
      <c r="MHL839" s="231"/>
      <c r="MHM839" s="231"/>
      <c r="MHN839" s="231"/>
      <c r="MHO839" s="231"/>
      <c r="MHP839" s="231"/>
      <c r="MHQ839" s="231"/>
      <c r="MHR839" s="231"/>
      <c r="MHS839" s="231"/>
      <c r="MHT839" s="231"/>
      <c r="MHU839" s="231"/>
      <c r="MHV839" s="231"/>
      <c r="MHW839" s="231"/>
      <c r="MHX839" s="231"/>
      <c r="MHY839" s="231"/>
      <c r="MHZ839" s="231"/>
      <c r="MIA839" s="231"/>
      <c r="MIB839" s="231"/>
      <c r="MIC839" s="231"/>
      <c r="MID839" s="231"/>
      <c r="MIE839" s="231"/>
      <c r="MIF839" s="231"/>
      <c r="MIG839" s="231"/>
      <c r="MIH839" s="231"/>
      <c r="MII839" s="231"/>
      <c r="MIJ839" s="231"/>
      <c r="MIK839" s="231"/>
      <c r="MIL839" s="231"/>
      <c r="MIM839" s="231"/>
      <c r="MIN839" s="231"/>
      <c r="MIO839" s="231"/>
      <c r="MIP839" s="231"/>
      <c r="MIQ839" s="231"/>
      <c r="MIR839" s="231"/>
      <c r="MIS839" s="231"/>
      <c r="MIT839" s="231"/>
      <c r="MIU839" s="231"/>
      <c r="MIV839" s="231"/>
      <c r="MIW839" s="231"/>
      <c r="MIX839" s="231"/>
      <c r="MIY839" s="231"/>
      <c r="MIZ839" s="231"/>
      <c r="MJA839" s="231"/>
      <c r="MJB839" s="231"/>
      <c r="MJC839" s="231"/>
      <c r="MJD839" s="231"/>
      <c r="MJE839" s="231"/>
      <c r="MJF839" s="231"/>
      <c r="MJG839" s="231"/>
      <c r="MJH839" s="231"/>
      <c r="MJI839" s="231"/>
      <c r="MJJ839" s="231"/>
      <c r="MJK839" s="231"/>
      <c r="MJL839" s="231"/>
      <c r="MJM839" s="231"/>
      <c r="MJN839" s="231"/>
      <c r="MJO839" s="231"/>
      <c r="MJP839" s="231"/>
      <c r="MJQ839" s="231"/>
      <c r="MJR839" s="231"/>
      <c r="MJS839" s="231"/>
      <c r="MJT839" s="231"/>
      <c r="MJU839" s="231"/>
      <c r="MJV839" s="231"/>
      <c r="MJW839" s="231"/>
      <c r="MJX839" s="231"/>
      <c r="MJY839" s="231"/>
      <c r="MJZ839" s="231"/>
      <c r="MKA839" s="231"/>
      <c r="MKB839" s="231"/>
      <c r="MKC839" s="231"/>
      <c r="MKD839" s="231"/>
      <c r="MKE839" s="231"/>
      <c r="MKF839" s="231"/>
      <c r="MKG839" s="231"/>
      <c r="MKH839" s="231"/>
      <c r="MKI839" s="231"/>
      <c r="MKJ839" s="231"/>
      <c r="MKK839" s="231"/>
      <c r="MKL839" s="231"/>
      <c r="MKM839" s="231"/>
      <c r="MKN839" s="231"/>
      <c r="MKO839" s="231"/>
      <c r="MKP839" s="231"/>
      <c r="MKQ839" s="231"/>
      <c r="MKR839" s="231"/>
      <c r="MKS839" s="231"/>
      <c r="MKT839" s="231"/>
      <c r="MKU839" s="231"/>
      <c r="MKV839" s="231"/>
      <c r="MKW839" s="231"/>
      <c r="MKX839" s="231"/>
      <c r="MKY839" s="231"/>
      <c r="MKZ839" s="231"/>
      <c r="MLA839" s="231"/>
      <c r="MLB839" s="231"/>
      <c r="MLC839" s="231"/>
      <c r="MLD839" s="231"/>
      <c r="MLE839" s="231"/>
      <c r="MLF839" s="231"/>
      <c r="MLG839" s="231"/>
      <c r="MLH839" s="231"/>
      <c r="MLI839" s="231"/>
      <c r="MLJ839" s="231"/>
      <c r="MLK839" s="231"/>
      <c r="MLL839" s="231"/>
      <c r="MLM839" s="231"/>
      <c r="MLN839" s="231"/>
      <c r="MLO839" s="231"/>
      <c r="MLP839" s="231"/>
      <c r="MLQ839" s="231"/>
      <c r="MLR839" s="231"/>
      <c r="MLS839" s="231"/>
      <c r="MLT839" s="231"/>
      <c r="MLU839" s="231"/>
      <c r="MLV839" s="231"/>
      <c r="MLW839" s="231"/>
      <c r="MLX839" s="231"/>
      <c r="MLY839" s="231"/>
      <c r="MLZ839" s="231"/>
      <c r="MMA839" s="231"/>
      <c r="MMB839" s="231"/>
      <c r="MMC839" s="231"/>
      <c r="MMD839" s="231"/>
      <c r="MME839" s="231"/>
      <c r="MMF839" s="231"/>
      <c r="MMG839" s="231"/>
      <c r="MMH839" s="231"/>
      <c r="MMI839" s="231"/>
      <c r="MMJ839" s="231"/>
      <c r="MMK839" s="231"/>
      <c r="MML839" s="231"/>
      <c r="MMM839" s="231"/>
      <c r="MMN839" s="231"/>
      <c r="MMO839" s="231"/>
      <c r="MMP839" s="231"/>
      <c r="MMQ839" s="231"/>
      <c r="MMR839" s="231"/>
      <c r="MMS839" s="231"/>
      <c r="MMT839" s="231"/>
      <c r="MMU839" s="231"/>
      <c r="MMV839" s="231"/>
      <c r="MMW839" s="231"/>
      <c r="MMX839" s="231"/>
      <c r="MMY839" s="231"/>
      <c r="MMZ839" s="231"/>
      <c r="MNA839" s="231"/>
      <c r="MNB839" s="231"/>
      <c r="MNC839" s="231"/>
      <c r="MND839" s="231"/>
      <c r="MNE839" s="231"/>
      <c r="MNF839" s="231"/>
      <c r="MNG839" s="231"/>
      <c r="MNH839" s="231"/>
      <c r="MNI839" s="231"/>
      <c r="MNJ839" s="231"/>
      <c r="MNK839" s="231"/>
      <c r="MNL839" s="231"/>
      <c r="MNM839" s="231"/>
      <c r="MNN839" s="231"/>
      <c r="MNO839" s="231"/>
      <c r="MNP839" s="231"/>
      <c r="MNQ839" s="231"/>
      <c r="MNR839" s="231"/>
      <c r="MNS839" s="231"/>
      <c r="MNT839" s="231"/>
      <c r="MNU839" s="231"/>
      <c r="MNV839" s="231"/>
      <c r="MNW839" s="231"/>
      <c r="MNX839" s="231"/>
      <c r="MNY839" s="231"/>
      <c r="MNZ839" s="231"/>
      <c r="MOA839" s="231"/>
      <c r="MOB839" s="231"/>
      <c r="MOC839" s="231"/>
      <c r="MOD839" s="231"/>
      <c r="MOE839" s="231"/>
      <c r="MOF839" s="231"/>
      <c r="MOG839" s="231"/>
      <c r="MOH839" s="231"/>
      <c r="MOI839" s="231"/>
      <c r="MOJ839" s="231"/>
      <c r="MOK839" s="231"/>
      <c r="MOL839" s="231"/>
      <c r="MOM839" s="231"/>
      <c r="MON839" s="231"/>
      <c r="MOO839" s="231"/>
      <c r="MOP839" s="231"/>
      <c r="MOQ839" s="231"/>
      <c r="MOR839" s="231"/>
      <c r="MOS839" s="231"/>
      <c r="MOT839" s="231"/>
      <c r="MOU839" s="231"/>
      <c r="MOV839" s="231"/>
      <c r="MOW839" s="231"/>
      <c r="MOX839" s="231"/>
      <c r="MOY839" s="231"/>
      <c r="MOZ839" s="231"/>
      <c r="MPA839" s="231"/>
      <c r="MPB839" s="231"/>
      <c r="MPC839" s="231"/>
      <c r="MPD839" s="231"/>
      <c r="MPE839" s="231"/>
      <c r="MPF839" s="231"/>
      <c r="MPG839" s="231"/>
      <c r="MPH839" s="231"/>
      <c r="MPI839" s="231"/>
      <c r="MPJ839" s="231"/>
      <c r="MPK839" s="231"/>
      <c r="MPL839" s="231"/>
      <c r="MPM839" s="231"/>
      <c r="MPN839" s="231"/>
      <c r="MPO839" s="231"/>
      <c r="MPP839" s="231"/>
      <c r="MPQ839" s="231"/>
      <c r="MPR839" s="231"/>
      <c r="MPS839" s="231"/>
      <c r="MPT839" s="231"/>
      <c r="MPU839" s="231"/>
      <c r="MPV839" s="231"/>
      <c r="MPW839" s="231"/>
      <c r="MPX839" s="231"/>
      <c r="MPY839" s="231"/>
      <c r="MPZ839" s="231"/>
      <c r="MQA839" s="231"/>
      <c r="MQB839" s="231"/>
      <c r="MQC839" s="231"/>
      <c r="MQD839" s="231"/>
      <c r="MQE839" s="231"/>
      <c r="MQF839" s="231"/>
      <c r="MQG839" s="231"/>
      <c r="MQH839" s="231"/>
      <c r="MQI839" s="231"/>
      <c r="MQJ839" s="231"/>
      <c r="MQK839" s="231"/>
      <c r="MQL839" s="231"/>
      <c r="MQM839" s="231"/>
      <c r="MQN839" s="231"/>
      <c r="MQO839" s="231"/>
      <c r="MQP839" s="231"/>
      <c r="MQQ839" s="231"/>
      <c r="MQR839" s="231"/>
      <c r="MQS839" s="231"/>
      <c r="MQT839" s="231"/>
      <c r="MQU839" s="231"/>
      <c r="MQV839" s="231"/>
      <c r="MQW839" s="231"/>
      <c r="MQX839" s="231"/>
      <c r="MQY839" s="231"/>
      <c r="MQZ839" s="231"/>
      <c r="MRA839" s="231"/>
      <c r="MRB839" s="231"/>
      <c r="MRC839" s="231"/>
      <c r="MRD839" s="231"/>
      <c r="MRE839" s="231"/>
      <c r="MRF839" s="231"/>
      <c r="MRG839" s="231"/>
      <c r="MRH839" s="231"/>
      <c r="MRI839" s="231"/>
      <c r="MRJ839" s="231"/>
      <c r="MRK839" s="231"/>
      <c r="MRL839" s="231"/>
      <c r="MRM839" s="231"/>
      <c r="MRN839" s="231"/>
      <c r="MRO839" s="231"/>
      <c r="MRP839" s="231"/>
      <c r="MRQ839" s="231"/>
      <c r="MRR839" s="231"/>
      <c r="MRS839" s="231"/>
      <c r="MRT839" s="231"/>
      <c r="MRU839" s="231"/>
      <c r="MRV839" s="231"/>
      <c r="MRW839" s="231"/>
      <c r="MRX839" s="231"/>
      <c r="MRY839" s="231"/>
      <c r="MRZ839" s="231"/>
      <c r="MSA839" s="231"/>
      <c r="MSB839" s="231"/>
      <c r="MSC839" s="231"/>
      <c r="MSD839" s="231"/>
      <c r="MSE839" s="231"/>
      <c r="MSF839" s="231"/>
      <c r="MSG839" s="231"/>
      <c r="MSH839" s="231"/>
      <c r="MSI839" s="231"/>
      <c r="MSJ839" s="231"/>
      <c r="MSK839" s="231"/>
      <c r="MSL839" s="231"/>
      <c r="MSM839" s="231"/>
      <c r="MSN839" s="231"/>
      <c r="MSO839" s="231"/>
      <c r="MSP839" s="231"/>
      <c r="MSQ839" s="231"/>
      <c r="MSR839" s="231"/>
      <c r="MSS839" s="231"/>
      <c r="MST839" s="231"/>
      <c r="MSU839" s="231"/>
      <c r="MSV839" s="231"/>
      <c r="MSW839" s="231"/>
      <c r="MSX839" s="231"/>
      <c r="MSY839" s="231"/>
      <c r="MSZ839" s="231"/>
      <c r="MTA839" s="231"/>
      <c r="MTB839" s="231"/>
      <c r="MTC839" s="231"/>
      <c r="MTD839" s="231"/>
      <c r="MTE839" s="231"/>
      <c r="MTF839" s="231"/>
      <c r="MTG839" s="231"/>
      <c r="MTH839" s="231"/>
      <c r="MTI839" s="231"/>
      <c r="MTJ839" s="231"/>
      <c r="MTK839" s="231"/>
      <c r="MTL839" s="231"/>
      <c r="MTM839" s="231"/>
      <c r="MTN839" s="231"/>
      <c r="MTO839" s="231"/>
      <c r="MTP839" s="231"/>
      <c r="MTQ839" s="231"/>
      <c r="MTR839" s="231"/>
      <c r="MTS839" s="231"/>
      <c r="MTT839" s="231"/>
      <c r="MTU839" s="231"/>
      <c r="MTV839" s="231"/>
      <c r="MTW839" s="231"/>
      <c r="MTX839" s="231"/>
      <c r="MTY839" s="231"/>
      <c r="MTZ839" s="231"/>
      <c r="MUA839" s="231"/>
      <c r="MUB839" s="231"/>
      <c r="MUC839" s="231"/>
      <c r="MUD839" s="231"/>
      <c r="MUE839" s="231"/>
      <c r="MUF839" s="231"/>
      <c r="MUG839" s="231"/>
      <c r="MUH839" s="231"/>
      <c r="MUI839" s="231"/>
      <c r="MUJ839" s="231"/>
      <c r="MUK839" s="231"/>
      <c r="MUL839" s="231"/>
      <c r="MUM839" s="231"/>
      <c r="MUN839" s="231"/>
      <c r="MUO839" s="231"/>
      <c r="MUP839" s="231"/>
      <c r="MUQ839" s="231"/>
      <c r="MUR839" s="231"/>
      <c r="MUS839" s="231"/>
      <c r="MUT839" s="231"/>
      <c r="MUU839" s="231"/>
      <c r="MUV839" s="231"/>
      <c r="MUW839" s="231"/>
      <c r="MUX839" s="231"/>
      <c r="MUY839" s="231"/>
      <c r="MUZ839" s="231"/>
      <c r="MVA839" s="231"/>
      <c r="MVB839" s="231"/>
      <c r="MVC839" s="231"/>
      <c r="MVD839" s="231"/>
      <c r="MVE839" s="231"/>
      <c r="MVF839" s="231"/>
      <c r="MVG839" s="231"/>
      <c r="MVH839" s="231"/>
      <c r="MVI839" s="231"/>
      <c r="MVJ839" s="231"/>
      <c r="MVK839" s="231"/>
      <c r="MVL839" s="231"/>
      <c r="MVM839" s="231"/>
      <c r="MVN839" s="231"/>
      <c r="MVO839" s="231"/>
      <c r="MVP839" s="231"/>
      <c r="MVQ839" s="231"/>
      <c r="MVR839" s="231"/>
      <c r="MVS839" s="231"/>
      <c r="MVT839" s="231"/>
      <c r="MVU839" s="231"/>
      <c r="MVV839" s="231"/>
      <c r="MVW839" s="231"/>
      <c r="MVX839" s="231"/>
      <c r="MVY839" s="231"/>
      <c r="MVZ839" s="231"/>
      <c r="MWA839" s="231"/>
      <c r="MWB839" s="231"/>
      <c r="MWC839" s="231"/>
      <c r="MWD839" s="231"/>
      <c r="MWE839" s="231"/>
      <c r="MWF839" s="231"/>
      <c r="MWG839" s="231"/>
      <c r="MWH839" s="231"/>
      <c r="MWI839" s="231"/>
      <c r="MWJ839" s="231"/>
      <c r="MWK839" s="231"/>
      <c r="MWL839" s="231"/>
      <c r="MWM839" s="231"/>
      <c r="MWN839" s="231"/>
      <c r="MWO839" s="231"/>
      <c r="MWP839" s="231"/>
      <c r="MWQ839" s="231"/>
      <c r="MWR839" s="231"/>
      <c r="MWS839" s="231"/>
      <c r="MWT839" s="231"/>
      <c r="MWU839" s="231"/>
      <c r="MWV839" s="231"/>
      <c r="MWW839" s="231"/>
      <c r="MWX839" s="231"/>
      <c r="MWY839" s="231"/>
      <c r="MWZ839" s="231"/>
      <c r="MXA839" s="231"/>
      <c r="MXB839" s="231"/>
      <c r="MXC839" s="231"/>
      <c r="MXD839" s="231"/>
      <c r="MXE839" s="231"/>
      <c r="MXF839" s="231"/>
      <c r="MXG839" s="231"/>
      <c r="MXH839" s="231"/>
      <c r="MXI839" s="231"/>
      <c r="MXJ839" s="231"/>
      <c r="MXK839" s="231"/>
      <c r="MXL839" s="231"/>
      <c r="MXM839" s="231"/>
      <c r="MXN839" s="231"/>
      <c r="MXO839" s="231"/>
      <c r="MXP839" s="231"/>
      <c r="MXQ839" s="231"/>
      <c r="MXR839" s="231"/>
      <c r="MXS839" s="231"/>
      <c r="MXT839" s="231"/>
      <c r="MXU839" s="231"/>
      <c r="MXV839" s="231"/>
      <c r="MXW839" s="231"/>
      <c r="MXX839" s="231"/>
      <c r="MXY839" s="231"/>
      <c r="MXZ839" s="231"/>
      <c r="MYA839" s="231"/>
      <c r="MYB839" s="231"/>
      <c r="MYC839" s="231"/>
      <c r="MYD839" s="231"/>
      <c r="MYE839" s="231"/>
      <c r="MYF839" s="231"/>
      <c r="MYG839" s="231"/>
      <c r="MYH839" s="231"/>
      <c r="MYI839" s="231"/>
      <c r="MYJ839" s="231"/>
      <c r="MYK839" s="231"/>
      <c r="MYL839" s="231"/>
      <c r="MYM839" s="231"/>
      <c r="MYN839" s="231"/>
      <c r="MYO839" s="231"/>
      <c r="MYP839" s="231"/>
      <c r="MYQ839" s="231"/>
      <c r="MYR839" s="231"/>
      <c r="MYS839" s="231"/>
      <c r="MYT839" s="231"/>
      <c r="MYU839" s="231"/>
      <c r="MYV839" s="231"/>
      <c r="MYW839" s="231"/>
      <c r="MYX839" s="231"/>
      <c r="MYY839" s="231"/>
      <c r="MYZ839" s="231"/>
      <c r="MZA839" s="231"/>
      <c r="MZB839" s="231"/>
      <c r="MZC839" s="231"/>
      <c r="MZD839" s="231"/>
      <c r="MZE839" s="231"/>
      <c r="MZF839" s="231"/>
      <c r="MZG839" s="231"/>
      <c r="MZH839" s="231"/>
      <c r="MZI839" s="231"/>
      <c r="MZJ839" s="231"/>
      <c r="MZK839" s="231"/>
      <c r="MZL839" s="231"/>
      <c r="MZM839" s="231"/>
      <c r="MZN839" s="231"/>
      <c r="MZO839" s="231"/>
      <c r="MZP839" s="231"/>
      <c r="MZQ839" s="231"/>
      <c r="MZR839" s="231"/>
      <c r="MZS839" s="231"/>
      <c r="MZT839" s="231"/>
      <c r="MZU839" s="231"/>
      <c r="MZV839" s="231"/>
      <c r="MZW839" s="231"/>
      <c r="MZX839" s="231"/>
      <c r="MZY839" s="231"/>
      <c r="MZZ839" s="231"/>
      <c r="NAA839" s="231"/>
      <c r="NAB839" s="231"/>
      <c r="NAC839" s="231"/>
      <c r="NAD839" s="231"/>
      <c r="NAE839" s="231"/>
      <c r="NAF839" s="231"/>
      <c r="NAG839" s="231"/>
      <c r="NAH839" s="231"/>
      <c r="NAI839" s="231"/>
      <c r="NAJ839" s="231"/>
      <c r="NAK839" s="231"/>
      <c r="NAL839" s="231"/>
      <c r="NAM839" s="231"/>
      <c r="NAN839" s="231"/>
      <c r="NAO839" s="231"/>
      <c r="NAP839" s="231"/>
      <c r="NAQ839" s="231"/>
      <c r="NAR839" s="231"/>
      <c r="NAS839" s="231"/>
      <c r="NAT839" s="231"/>
      <c r="NAU839" s="231"/>
      <c r="NAV839" s="231"/>
      <c r="NAW839" s="231"/>
      <c r="NAX839" s="231"/>
      <c r="NAY839" s="231"/>
      <c r="NAZ839" s="231"/>
      <c r="NBA839" s="231"/>
      <c r="NBB839" s="231"/>
      <c r="NBC839" s="231"/>
      <c r="NBD839" s="231"/>
      <c r="NBE839" s="231"/>
      <c r="NBF839" s="231"/>
      <c r="NBG839" s="231"/>
      <c r="NBH839" s="231"/>
      <c r="NBI839" s="231"/>
      <c r="NBJ839" s="231"/>
      <c r="NBK839" s="231"/>
      <c r="NBL839" s="231"/>
      <c r="NBM839" s="231"/>
      <c r="NBN839" s="231"/>
      <c r="NBO839" s="231"/>
      <c r="NBP839" s="231"/>
      <c r="NBQ839" s="231"/>
      <c r="NBR839" s="231"/>
      <c r="NBS839" s="231"/>
      <c r="NBT839" s="231"/>
      <c r="NBU839" s="231"/>
      <c r="NBV839" s="231"/>
      <c r="NBW839" s="231"/>
      <c r="NBX839" s="231"/>
      <c r="NBY839" s="231"/>
      <c r="NBZ839" s="231"/>
      <c r="NCA839" s="231"/>
      <c r="NCB839" s="231"/>
      <c r="NCC839" s="231"/>
      <c r="NCD839" s="231"/>
      <c r="NCE839" s="231"/>
      <c r="NCF839" s="231"/>
      <c r="NCG839" s="231"/>
      <c r="NCH839" s="231"/>
      <c r="NCI839" s="231"/>
      <c r="NCJ839" s="231"/>
      <c r="NCK839" s="231"/>
      <c r="NCL839" s="231"/>
      <c r="NCM839" s="231"/>
      <c r="NCN839" s="231"/>
      <c r="NCO839" s="231"/>
      <c r="NCP839" s="231"/>
      <c r="NCQ839" s="231"/>
      <c r="NCR839" s="231"/>
      <c r="NCS839" s="231"/>
      <c r="NCT839" s="231"/>
      <c r="NCU839" s="231"/>
      <c r="NCV839" s="231"/>
      <c r="NCW839" s="231"/>
      <c r="NCX839" s="231"/>
      <c r="NCY839" s="231"/>
      <c r="NCZ839" s="231"/>
      <c r="NDA839" s="231"/>
      <c r="NDB839" s="231"/>
      <c r="NDC839" s="231"/>
      <c r="NDD839" s="231"/>
      <c r="NDE839" s="231"/>
      <c r="NDF839" s="231"/>
      <c r="NDG839" s="231"/>
      <c r="NDH839" s="231"/>
      <c r="NDI839" s="231"/>
      <c r="NDJ839" s="231"/>
      <c r="NDK839" s="231"/>
      <c r="NDL839" s="231"/>
      <c r="NDM839" s="231"/>
      <c r="NDN839" s="231"/>
      <c r="NDO839" s="231"/>
      <c r="NDP839" s="231"/>
      <c r="NDQ839" s="231"/>
      <c r="NDR839" s="231"/>
      <c r="NDS839" s="231"/>
      <c r="NDT839" s="231"/>
      <c r="NDU839" s="231"/>
      <c r="NDV839" s="231"/>
      <c r="NDW839" s="231"/>
      <c r="NDX839" s="231"/>
      <c r="NDY839" s="231"/>
      <c r="NDZ839" s="231"/>
      <c r="NEA839" s="231"/>
      <c r="NEB839" s="231"/>
      <c r="NEC839" s="231"/>
      <c r="NED839" s="231"/>
      <c r="NEE839" s="231"/>
      <c r="NEF839" s="231"/>
      <c r="NEG839" s="231"/>
      <c r="NEH839" s="231"/>
      <c r="NEI839" s="231"/>
      <c r="NEJ839" s="231"/>
      <c r="NEK839" s="231"/>
      <c r="NEL839" s="231"/>
      <c r="NEM839" s="231"/>
      <c r="NEN839" s="231"/>
      <c r="NEO839" s="231"/>
      <c r="NEP839" s="231"/>
      <c r="NEQ839" s="231"/>
      <c r="NER839" s="231"/>
      <c r="NES839" s="231"/>
      <c r="NET839" s="231"/>
      <c r="NEU839" s="231"/>
      <c r="NEV839" s="231"/>
      <c r="NEW839" s="231"/>
      <c r="NEX839" s="231"/>
      <c r="NEY839" s="231"/>
      <c r="NEZ839" s="231"/>
      <c r="NFA839" s="231"/>
      <c r="NFB839" s="231"/>
      <c r="NFC839" s="231"/>
      <c r="NFD839" s="231"/>
      <c r="NFE839" s="231"/>
      <c r="NFF839" s="231"/>
      <c r="NFG839" s="231"/>
      <c r="NFH839" s="231"/>
      <c r="NFI839" s="231"/>
      <c r="NFJ839" s="231"/>
      <c r="NFK839" s="231"/>
      <c r="NFL839" s="231"/>
      <c r="NFM839" s="231"/>
      <c r="NFN839" s="231"/>
      <c r="NFO839" s="231"/>
      <c r="NFP839" s="231"/>
      <c r="NFQ839" s="231"/>
      <c r="NFR839" s="231"/>
      <c r="NFS839" s="231"/>
      <c r="NFT839" s="231"/>
      <c r="NFU839" s="231"/>
      <c r="NFV839" s="231"/>
      <c r="NFW839" s="231"/>
      <c r="NFX839" s="231"/>
      <c r="NFY839" s="231"/>
      <c r="NFZ839" s="231"/>
      <c r="NGA839" s="231"/>
      <c r="NGB839" s="231"/>
      <c r="NGC839" s="231"/>
      <c r="NGD839" s="231"/>
      <c r="NGE839" s="231"/>
      <c r="NGF839" s="231"/>
      <c r="NGG839" s="231"/>
      <c r="NGH839" s="231"/>
      <c r="NGI839" s="231"/>
      <c r="NGJ839" s="231"/>
      <c r="NGK839" s="231"/>
      <c r="NGL839" s="231"/>
      <c r="NGM839" s="231"/>
      <c r="NGN839" s="231"/>
      <c r="NGO839" s="231"/>
      <c r="NGP839" s="231"/>
      <c r="NGQ839" s="231"/>
      <c r="NGR839" s="231"/>
      <c r="NGS839" s="231"/>
      <c r="NGT839" s="231"/>
      <c r="NGU839" s="231"/>
      <c r="NGV839" s="231"/>
      <c r="NGW839" s="231"/>
      <c r="NGX839" s="231"/>
      <c r="NGY839" s="231"/>
      <c r="NGZ839" s="231"/>
      <c r="NHA839" s="231"/>
      <c r="NHB839" s="231"/>
      <c r="NHC839" s="231"/>
      <c r="NHD839" s="231"/>
      <c r="NHE839" s="231"/>
      <c r="NHF839" s="231"/>
      <c r="NHG839" s="231"/>
      <c r="NHH839" s="231"/>
      <c r="NHI839" s="231"/>
      <c r="NHJ839" s="231"/>
      <c r="NHK839" s="231"/>
      <c r="NHL839" s="231"/>
      <c r="NHM839" s="231"/>
      <c r="NHN839" s="231"/>
      <c r="NHO839" s="231"/>
      <c r="NHP839" s="231"/>
      <c r="NHQ839" s="231"/>
      <c r="NHR839" s="231"/>
      <c r="NHS839" s="231"/>
      <c r="NHT839" s="231"/>
      <c r="NHU839" s="231"/>
      <c r="NHV839" s="231"/>
      <c r="NHW839" s="231"/>
      <c r="NHX839" s="231"/>
      <c r="NHY839" s="231"/>
      <c r="NHZ839" s="231"/>
      <c r="NIA839" s="231"/>
      <c r="NIB839" s="231"/>
      <c r="NIC839" s="231"/>
      <c r="NID839" s="231"/>
      <c r="NIE839" s="231"/>
      <c r="NIF839" s="231"/>
      <c r="NIG839" s="231"/>
      <c r="NIH839" s="231"/>
      <c r="NII839" s="231"/>
      <c r="NIJ839" s="231"/>
      <c r="NIK839" s="231"/>
      <c r="NIL839" s="231"/>
      <c r="NIM839" s="231"/>
      <c r="NIN839" s="231"/>
      <c r="NIO839" s="231"/>
      <c r="NIP839" s="231"/>
      <c r="NIQ839" s="231"/>
      <c r="NIR839" s="231"/>
      <c r="NIS839" s="231"/>
      <c r="NIT839" s="231"/>
      <c r="NIU839" s="231"/>
      <c r="NIV839" s="231"/>
      <c r="NIW839" s="231"/>
      <c r="NIX839" s="231"/>
      <c r="NIY839" s="231"/>
      <c r="NIZ839" s="231"/>
      <c r="NJA839" s="231"/>
      <c r="NJB839" s="231"/>
      <c r="NJC839" s="231"/>
      <c r="NJD839" s="231"/>
      <c r="NJE839" s="231"/>
      <c r="NJF839" s="231"/>
      <c r="NJG839" s="231"/>
      <c r="NJH839" s="231"/>
      <c r="NJI839" s="231"/>
      <c r="NJJ839" s="231"/>
      <c r="NJK839" s="231"/>
      <c r="NJL839" s="231"/>
      <c r="NJM839" s="231"/>
      <c r="NJN839" s="231"/>
      <c r="NJO839" s="231"/>
      <c r="NJP839" s="231"/>
      <c r="NJQ839" s="231"/>
      <c r="NJR839" s="231"/>
      <c r="NJS839" s="231"/>
      <c r="NJT839" s="231"/>
      <c r="NJU839" s="231"/>
      <c r="NJV839" s="231"/>
      <c r="NJW839" s="231"/>
      <c r="NJX839" s="231"/>
      <c r="NJY839" s="231"/>
      <c r="NJZ839" s="231"/>
      <c r="NKA839" s="231"/>
      <c r="NKB839" s="231"/>
      <c r="NKC839" s="231"/>
      <c r="NKD839" s="231"/>
      <c r="NKE839" s="231"/>
      <c r="NKF839" s="231"/>
      <c r="NKG839" s="231"/>
      <c r="NKH839" s="231"/>
      <c r="NKI839" s="231"/>
      <c r="NKJ839" s="231"/>
      <c r="NKK839" s="231"/>
      <c r="NKL839" s="231"/>
      <c r="NKM839" s="231"/>
      <c r="NKN839" s="231"/>
      <c r="NKO839" s="231"/>
      <c r="NKP839" s="231"/>
      <c r="NKQ839" s="231"/>
      <c r="NKR839" s="231"/>
      <c r="NKS839" s="231"/>
      <c r="NKT839" s="231"/>
      <c r="NKU839" s="231"/>
      <c r="NKV839" s="231"/>
      <c r="NKW839" s="231"/>
      <c r="NKX839" s="231"/>
      <c r="NKY839" s="231"/>
      <c r="NKZ839" s="231"/>
      <c r="NLA839" s="231"/>
      <c r="NLB839" s="231"/>
      <c r="NLC839" s="231"/>
      <c r="NLD839" s="231"/>
      <c r="NLE839" s="231"/>
      <c r="NLF839" s="231"/>
      <c r="NLG839" s="231"/>
      <c r="NLH839" s="231"/>
      <c r="NLI839" s="231"/>
      <c r="NLJ839" s="231"/>
      <c r="NLK839" s="231"/>
      <c r="NLL839" s="231"/>
      <c r="NLM839" s="231"/>
      <c r="NLN839" s="231"/>
      <c r="NLO839" s="231"/>
      <c r="NLP839" s="231"/>
      <c r="NLQ839" s="231"/>
      <c r="NLR839" s="231"/>
      <c r="NLS839" s="231"/>
      <c r="NLT839" s="231"/>
      <c r="NLU839" s="231"/>
      <c r="NLV839" s="231"/>
      <c r="NLW839" s="231"/>
      <c r="NLX839" s="231"/>
      <c r="NLY839" s="231"/>
      <c r="NLZ839" s="231"/>
      <c r="NMA839" s="231"/>
      <c r="NMB839" s="231"/>
      <c r="NMC839" s="231"/>
      <c r="NMD839" s="231"/>
      <c r="NME839" s="231"/>
      <c r="NMF839" s="231"/>
      <c r="NMG839" s="231"/>
      <c r="NMH839" s="231"/>
      <c r="NMI839" s="231"/>
      <c r="NMJ839" s="231"/>
      <c r="NMK839" s="231"/>
      <c r="NML839" s="231"/>
      <c r="NMM839" s="231"/>
      <c r="NMN839" s="231"/>
      <c r="NMO839" s="231"/>
      <c r="NMP839" s="231"/>
      <c r="NMQ839" s="231"/>
      <c r="NMR839" s="231"/>
      <c r="NMS839" s="231"/>
      <c r="NMT839" s="231"/>
      <c r="NMU839" s="231"/>
      <c r="NMV839" s="231"/>
      <c r="NMW839" s="231"/>
      <c r="NMX839" s="231"/>
      <c r="NMY839" s="231"/>
      <c r="NMZ839" s="231"/>
      <c r="NNA839" s="231"/>
      <c r="NNB839" s="231"/>
      <c r="NNC839" s="231"/>
      <c r="NND839" s="231"/>
      <c r="NNE839" s="231"/>
      <c r="NNF839" s="231"/>
      <c r="NNG839" s="231"/>
      <c r="NNH839" s="231"/>
      <c r="NNI839" s="231"/>
      <c r="NNJ839" s="231"/>
      <c r="NNK839" s="231"/>
      <c r="NNL839" s="231"/>
      <c r="NNM839" s="231"/>
      <c r="NNN839" s="231"/>
      <c r="NNO839" s="231"/>
      <c r="NNP839" s="231"/>
      <c r="NNQ839" s="231"/>
      <c r="NNR839" s="231"/>
      <c r="NNS839" s="231"/>
      <c r="NNT839" s="231"/>
      <c r="NNU839" s="231"/>
      <c r="NNV839" s="231"/>
      <c r="NNW839" s="231"/>
      <c r="NNX839" s="231"/>
      <c r="NNY839" s="231"/>
      <c r="NNZ839" s="231"/>
      <c r="NOA839" s="231"/>
      <c r="NOB839" s="231"/>
      <c r="NOC839" s="231"/>
      <c r="NOD839" s="231"/>
      <c r="NOE839" s="231"/>
      <c r="NOF839" s="231"/>
      <c r="NOG839" s="231"/>
      <c r="NOH839" s="231"/>
      <c r="NOI839" s="231"/>
      <c r="NOJ839" s="231"/>
      <c r="NOK839" s="231"/>
      <c r="NOL839" s="231"/>
      <c r="NOM839" s="231"/>
      <c r="NON839" s="231"/>
      <c r="NOO839" s="231"/>
      <c r="NOP839" s="231"/>
      <c r="NOQ839" s="231"/>
      <c r="NOR839" s="231"/>
      <c r="NOS839" s="231"/>
      <c r="NOT839" s="231"/>
      <c r="NOU839" s="231"/>
      <c r="NOV839" s="231"/>
      <c r="NOW839" s="231"/>
      <c r="NOX839" s="231"/>
      <c r="NOY839" s="231"/>
      <c r="NOZ839" s="231"/>
      <c r="NPA839" s="231"/>
      <c r="NPB839" s="231"/>
      <c r="NPC839" s="231"/>
      <c r="NPD839" s="231"/>
      <c r="NPE839" s="231"/>
      <c r="NPF839" s="231"/>
      <c r="NPG839" s="231"/>
      <c r="NPH839" s="231"/>
      <c r="NPI839" s="231"/>
      <c r="NPJ839" s="231"/>
      <c r="NPK839" s="231"/>
      <c r="NPL839" s="231"/>
      <c r="NPM839" s="231"/>
      <c r="NPN839" s="231"/>
      <c r="NPO839" s="231"/>
      <c r="NPP839" s="231"/>
      <c r="NPQ839" s="231"/>
      <c r="NPR839" s="231"/>
      <c r="NPS839" s="231"/>
      <c r="NPT839" s="231"/>
      <c r="NPU839" s="231"/>
      <c r="NPV839" s="231"/>
      <c r="NPW839" s="231"/>
      <c r="NPX839" s="231"/>
      <c r="NPY839" s="231"/>
      <c r="NPZ839" s="231"/>
      <c r="NQA839" s="231"/>
      <c r="NQB839" s="231"/>
      <c r="NQC839" s="231"/>
      <c r="NQD839" s="231"/>
      <c r="NQE839" s="231"/>
      <c r="NQF839" s="231"/>
      <c r="NQG839" s="231"/>
      <c r="NQH839" s="231"/>
      <c r="NQI839" s="231"/>
      <c r="NQJ839" s="231"/>
      <c r="NQK839" s="231"/>
      <c r="NQL839" s="231"/>
      <c r="NQM839" s="231"/>
      <c r="NQN839" s="231"/>
      <c r="NQO839" s="231"/>
      <c r="NQP839" s="231"/>
      <c r="NQQ839" s="231"/>
      <c r="NQR839" s="231"/>
      <c r="NQS839" s="231"/>
      <c r="NQT839" s="231"/>
      <c r="NQU839" s="231"/>
      <c r="NQV839" s="231"/>
      <c r="NQW839" s="231"/>
      <c r="NQX839" s="231"/>
      <c r="NQY839" s="231"/>
      <c r="NQZ839" s="231"/>
      <c r="NRA839" s="231"/>
      <c r="NRB839" s="231"/>
      <c r="NRC839" s="231"/>
      <c r="NRD839" s="231"/>
      <c r="NRE839" s="231"/>
      <c r="NRF839" s="231"/>
      <c r="NRG839" s="231"/>
      <c r="NRH839" s="231"/>
      <c r="NRI839" s="231"/>
      <c r="NRJ839" s="231"/>
      <c r="NRK839" s="231"/>
      <c r="NRL839" s="231"/>
      <c r="NRM839" s="231"/>
      <c r="NRN839" s="231"/>
      <c r="NRO839" s="231"/>
      <c r="NRP839" s="231"/>
      <c r="NRQ839" s="231"/>
      <c r="NRR839" s="231"/>
      <c r="NRS839" s="231"/>
      <c r="NRT839" s="231"/>
      <c r="NRU839" s="231"/>
      <c r="NRV839" s="231"/>
      <c r="NRW839" s="231"/>
      <c r="NRX839" s="231"/>
      <c r="NRY839" s="231"/>
      <c r="NRZ839" s="231"/>
      <c r="NSA839" s="231"/>
      <c r="NSB839" s="231"/>
      <c r="NSC839" s="231"/>
      <c r="NSD839" s="231"/>
      <c r="NSE839" s="231"/>
      <c r="NSF839" s="231"/>
      <c r="NSG839" s="231"/>
      <c r="NSH839" s="231"/>
      <c r="NSI839" s="231"/>
      <c r="NSJ839" s="231"/>
      <c r="NSK839" s="231"/>
      <c r="NSL839" s="231"/>
      <c r="NSM839" s="231"/>
      <c r="NSN839" s="231"/>
      <c r="NSO839" s="231"/>
      <c r="NSP839" s="231"/>
      <c r="NSQ839" s="231"/>
      <c r="NSR839" s="231"/>
      <c r="NSS839" s="231"/>
      <c r="NST839" s="231"/>
      <c r="NSU839" s="231"/>
      <c r="NSV839" s="231"/>
      <c r="NSW839" s="231"/>
      <c r="NSX839" s="231"/>
      <c r="NSY839" s="231"/>
      <c r="NSZ839" s="231"/>
      <c r="NTA839" s="231"/>
      <c r="NTB839" s="231"/>
      <c r="NTC839" s="231"/>
      <c r="NTD839" s="231"/>
      <c r="NTE839" s="231"/>
      <c r="NTF839" s="231"/>
      <c r="NTG839" s="231"/>
      <c r="NTH839" s="231"/>
      <c r="NTI839" s="231"/>
      <c r="NTJ839" s="231"/>
      <c r="NTK839" s="231"/>
      <c r="NTL839" s="231"/>
      <c r="NTM839" s="231"/>
      <c r="NTN839" s="231"/>
      <c r="NTO839" s="231"/>
      <c r="NTP839" s="231"/>
      <c r="NTQ839" s="231"/>
      <c r="NTR839" s="231"/>
      <c r="NTS839" s="231"/>
      <c r="NTT839" s="231"/>
      <c r="NTU839" s="231"/>
      <c r="NTV839" s="231"/>
      <c r="NTW839" s="231"/>
      <c r="NTX839" s="231"/>
      <c r="NTY839" s="231"/>
      <c r="NTZ839" s="231"/>
      <c r="NUA839" s="231"/>
      <c r="NUB839" s="231"/>
      <c r="NUC839" s="231"/>
      <c r="NUD839" s="231"/>
      <c r="NUE839" s="231"/>
      <c r="NUF839" s="231"/>
      <c r="NUG839" s="231"/>
      <c r="NUH839" s="231"/>
      <c r="NUI839" s="231"/>
      <c r="NUJ839" s="231"/>
      <c r="NUK839" s="231"/>
      <c r="NUL839" s="231"/>
      <c r="NUM839" s="231"/>
      <c r="NUN839" s="231"/>
      <c r="NUO839" s="231"/>
      <c r="NUP839" s="231"/>
      <c r="NUQ839" s="231"/>
      <c r="NUR839" s="231"/>
      <c r="NUS839" s="231"/>
      <c r="NUT839" s="231"/>
      <c r="NUU839" s="231"/>
      <c r="NUV839" s="231"/>
      <c r="NUW839" s="231"/>
      <c r="NUX839" s="231"/>
      <c r="NUY839" s="231"/>
      <c r="NUZ839" s="231"/>
      <c r="NVA839" s="231"/>
      <c r="NVB839" s="231"/>
      <c r="NVC839" s="231"/>
      <c r="NVD839" s="231"/>
      <c r="NVE839" s="231"/>
      <c r="NVF839" s="231"/>
      <c r="NVG839" s="231"/>
      <c r="NVH839" s="231"/>
      <c r="NVI839" s="231"/>
      <c r="NVJ839" s="231"/>
      <c r="NVK839" s="231"/>
      <c r="NVL839" s="231"/>
      <c r="NVM839" s="231"/>
      <c r="NVN839" s="231"/>
      <c r="NVO839" s="231"/>
      <c r="NVP839" s="231"/>
      <c r="NVQ839" s="231"/>
      <c r="NVR839" s="231"/>
      <c r="NVS839" s="231"/>
      <c r="NVT839" s="231"/>
      <c r="NVU839" s="231"/>
      <c r="NVV839" s="231"/>
      <c r="NVW839" s="231"/>
      <c r="NVX839" s="231"/>
      <c r="NVY839" s="231"/>
      <c r="NVZ839" s="231"/>
      <c r="NWA839" s="231"/>
      <c r="NWB839" s="231"/>
      <c r="NWC839" s="231"/>
      <c r="NWD839" s="231"/>
      <c r="NWE839" s="231"/>
      <c r="NWF839" s="231"/>
      <c r="NWG839" s="231"/>
      <c r="NWH839" s="231"/>
      <c r="NWI839" s="231"/>
      <c r="NWJ839" s="231"/>
      <c r="NWK839" s="231"/>
      <c r="NWL839" s="231"/>
      <c r="NWM839" s="231"/>
      <c r="NWN839" s="231"/>
      <c r="NWO839" s="231"/>
      <c r="NWP839" s="231"/>
      <c r="NWQ839" s="231"/>
      <c r="NWR839" s="231"/>
      <c r="NWS839" s="231"/>
      <c r="NWT839" s="231"/>
      <c r="NWU839" s="231"/>
      <c r="NWV839" s="231"/>
      <c r="NWW839" s="231"/>
      <c r="NWX839" s="231"/>
      <c r="NWY839" s="231"/>
      <c r="NWZ839" s="231"/>
      <c r="NXA839" s="231"/>
      <c r="NXB839" s="231"/>
      <c r="NXC839" s="231"/>
      <c r="NXD839" s="231"/>
      <c r="NXE839" s="231"/>
      <c r="NXF839" s="231"/>
      <c r="NXG839" s="231"/>
      <c r="NXH839" s="231"/>
      <c r="NXI839" s="231"/>
      <c r="NXJ839" s="231"/>
      <c r="NXK839" s="231"/>
      <c r="NXL839" s="231"/>
      <c r="NXM839" s="231"/>
      <c r="NXN839" s="231"/>
      <c r="NXO839" s="231"/>
      <c r="NXP839" s="231"/>
      <c r="NXQ839" s="231"/>
      <c r="NXR839" s="231"/>
      <c r="NXS839" s="231"/>
      <c r="NXT839" s="231"/>
      <c r="NXU839" s="231"/>
      <c r="NXV839" s="231"/>
      <c r="NXW839" s="231"/>
      <c r="NXX839" s="231"/>
      <c r="NXY839" s="231"/>
      <c r="NXZ839" s="231"/>
      <c r="NYA839" s="231"/>
      <c r="NYB839" s="231"/>
      <c r="NYC839" s="231"/>
      <c r="NYD839" s="231"/>
      <c r="NYE839" s="231"/>
      <c r="NYF839" s="231"/>
      <c r="NYG839" s="231"/>
      <c r="NYH839" s="231"/>
      <c r="NYI839" s="231"/>
      <c r="NYJ839" s="231"/>
      <c r="NYK839" s="231"/>
      <c r="NYL839" s="231"/>
      <c r="NYM839" s="231"/>
      <c r="NYN839" s="231"/>
      <c r="NYO839" s="231"/>
      <c r="NYP839" s="231"/>
      <c r="NYQ839" s="231"/>
      <c r="NYR839" s="231"/>
      <c r="NYS839" s="231"/>
      <c r="NYT839" s="231"/>
      <c r="NYU839" s="231"/>
      <c r="NYV839" s="231"/>
      <c r="NYW839" s="231"/>
      <c r="NYX839" s="231"/>
      <c r="NYY839" s="231"/>
      <c r="NYZ839" s="231"/>
      <c r="NZA839" s="231"/>
      <c r="NZB839" s="231"/>
      <c r="NZC839" s="231"/>
      <c r="NZD839" s="231"/>
      <c r="NZE839" s="231"/>
      <c r="NZF839" s="231"/>
      <c r="NZG839" s="231"/>
      <c r="NZH839" s="231"/>
      <c r="NZI839" s="231"/>
      <c r="NZJ839" s="231"/>
      <c r="NZK839" s="231"/>
      <c r="NZL839" s="231"/>
      <c r="NZM839" s="231"/>
      <c r="NZN839" s="231"/>
      <c r="NZO839" s="231"/>
      <c r="NZP839" s="231"/>
      <c r="NZQ839" s="231"/>
      <c r="NZR839" s="231"/>
      <c r="NZS839" s="231"/>
      <c r="NZT839" s="231"/>
      <c r="NZU839" s="231"/>
      <c r="NZV839" s="231"/>
      <c r="NZW839" s="231"/>
      <c r="NZX839" s="231"/>
      <c r="NZY839" s="231"/>
      <c r="NZZ839" s="231"/>
      <c r="OAA839" s="231"/>
      <c r="OAB839" s="231"/>
      <c r="OAC839" s="231"/>
      <c r="OAD839" s="231"/>
      <c r="OAE839" s="231"/>
      <c r="OAF839" s="231"/>
      <c r="OAG839" s="231"/>
      <c r="OAH839" s="231"/>
      <c r="OAI839" s="231"/>
      <c r="OAJ839" s="231"/>
      <c r="OAK839" s="231"/>
      <c r="OAL839" s="231"/>
      <c r="OAM839" s="231"/>
      <c r="OAN839" s="231"/>
      <c r="OAO839" s="231"/>
      <c r="OAP839" s="231"/>
      <c r="OAQ839" s="231"/>
      <c r="OAR839" s="231"/>
      <c r="OAS839" s="231"/>
      <c r="OAT839" s="231"/>
      <c r="OAU839" s="231"/>
      <c r="OAV839" s="231"/>
      <c r="OAW839" s="231"/>
      <c r="OAX839" s="231"/>
      <c r="OAY839" s="231"/>
      <c r="OAZ839" s="231"/>
      <c r="OBA839" s="231"/>
      <c r="OBB839" s="231"/>
      <c r="OBC839" s="231"/>
      <c r="OBD839" s="231"/>
      <c r="OBE839" s="231"/>
      <c r="OBF839" s="231"/>
      <c r="OBG839" s="231"/>
      <c r="OBH839" s="231"/>
      <c r="OBI839" s="231"/>
      <c r="OBJ839" s="231"/>
      <c r="OBK839" s="231"/>
      <c r="OBL839" s="231"/>
      <c r="OBM839" s="231"/>
      <c r="OBN839" s="231"/>
      <c r="OBO839" s="231"/>
      <c r="OBP839" s="231"/>
      <c r="OBQ839" s="231"/>
      <c r="OBR839" s="231"/>
      <c r="OBS839" s="231"/>
      <c r="OBT839" s="231"/>
      <c r="OBU839" s="231"/>
      <c r="OBV839" s="231"/>
      <c r="OBW839" s="231"/>
      <c r="OBX839" s="231"/>
      <c r="OBY839" s="231"/>
      <c r="OBZ839" s="231"/>
      <c r="OCA839" s="231"/>
      <c r="OCB839" s="231"/>
      <c r="OCC839" s="231"/>
      <c r="OCD839" s="231"/>
      <c r="OCE839" s="231"/>
      <c r="OCF839" s="231"/>
      <c r="OCG839" s="231"/>
      <c r="OCH839" s="231"/>
      <c r="OCI839" s="231"/>
      <c r="OCJ839" s="231"/>
      <c r="OCK839" s="231"/>
      <c r="OCL839" s="231"/>
      <c r="OCM839" s="231"/>
      <c r="OCN839" s="231"/>
      <c r="OCO839" s="231"/>
      <c r="OCP839" s="231"/>
      <c r="OCQ839" s="231"/>
      <c r="OCR839" s="231"/>
      <c r="OCS839" s="231"/>
      <c r="OCT839" s="231"/>
      <c r="OCU839" s="231"/>
      <c r="OCV839" s="231"/>
      <c r="OCW839" s="231"/>
      <c r="OCX839" s="231"/>
      <c r="OCY839" s="231"/>
      <c r="OCZ839" s="231"/>
      <c r="ODA839" s="231"/>
      <c r="ODB839" s="231"/>
      <c r="ODC839" s="231"/>
      <c r="ODD839" s="231"/>
      <c r="ODE839" s="231"/>
      <c r="ODF839" s="231"/>
      <c r="ODG839" s="231"/>
      <c r="ODH839" s="231"/>
      <c r="ODI839" s="231"/>
      <c r="ODJ839" s="231"/>
      <c r="ODK839" s="231"/>
      <c r="ODL839" s="231"/>
      <c r="ODM839" s="231"/>
      <c r="ODN839" s="231"/>
      <c r="ODO839" s="231"/>
      <c r="ODP839" s="231"/>
      <c r="ODQ839" s="231"/>
      <c r="ODR839" s="231"/>
      <c r="ODS839" s="231"/>
      <c r="ODT839" s="231"/>
      <c r="ODU839" s="231"/>
      <c r="ODV839" s="231"/>
      <c r="ODW839" s="231"/>
      <c r="ODX839" s="231"/>
      <c r="ODY839" s="231"/>
      <c r="ODZ839" s="231"/>
      <c r="OEA839" s="231"/>
      <c r="OEB839" s="231"/>
      <c r="OEC839" s="231"/>
      <c r="OED839" s="231"/>
      <c r="OEE839" s="231"/>
      <c r="OEF839" s="231"/>
      <c r="OEG839" s="231"/>
      <c r="OEH839" s="231"/>
      <c r="OEI839" s="231"/>
      <c r="OEJ839" s="231"/>
      <c r="OEK839" s="231"/>
      <c r="OEL839" s="231"/>
      <c r="OEM839" s="231"/>
      <c r="OEN839" s="231"/>
      <c r="OEO839" s="231"/>
      <c r="OEP839" s="231"/>
      <c r="OEQ839" s="231"/>
      <c r="OER839" s="231"/>
      <c r="OES839" s="231"/>
      <c r="OET839" s="231"/>
      <c r="OEU839" s="231"/>
      <c r="OEV839" s="231"/>
      <c r="OEW839" s="231"/>
      <c r="OEX839" s="231"/>
      <c r="OEY839" s="231"/>
      <c r="OEZ839" s="231"/>
      <c r="OFA839" s="231"/>
      <c r="OFB839" s="231"/>
      <c r="OFC839" s="231"/>
      <c r="OFD839" s="231"/>
      <c r="OFE839" s="231"/>
      <c r="OFF839" s="231"/>
      <c r="OFG839" s="231"/>
      <c r="OFH839" s="231"/>
      <c r="OFI839" s="231"/>
      <c r="OFJ839" s="231"/>
      <c r="OFK839" s="231"/>
      <c r="OFL839" s="231"/>
      <c r="OFM839" s="231"/>
      <c r="OFN839" s="231"/>
      <c r="OFO839" s="231"/>
      <c r="OFP839" s="231"/>
      <c r="OFQ839" s="231"/>
      <c r="OFR839" s="231"/>
      <c r="OFS839" s="231"/>
      <c r="OFT839" s="231"/>
      <c r="OFU839" s="231"/>
      <c r="OFV839" s="231"/>
      <c r="OFW839" s="231"/>
      <c r="OFX839" s="231"/>
      <c r="OFY839" s="231"/>
      <c r="OFZ839" s="231"/>
      <c r="OGA839" s="231"/>
      <c r="OGB839" s="231"/>
      <c r="OGC839" s="231"/>
      <c r="OGD839" s="231"/>
      <c r="OGE839" s="231"/>
      <c r="OGF839" s="231"/>
      <c r="OGG839" s="231"/>
      <c r="OGH839" s="231"/>
      <c r="OGI839" s="231"/>
      <c r="OGJ839" s="231"/>
      <c r="OGK839" s="231"/>
      <c r="OGL839" s="231"/>
      <c r="OGM839" s="231"/>
      <c r="OGN839" s="231"/>
      <c r="OGO839" s="231"/>
      <c r="OGP839" s="231"/>
      <c r="OGQ839" s="231"/>
      <c r="OGR839" s="231"/>
      <c r="OGS839" s="231"/>
      <c r="OGT839" s="231"/>
      <c r="OGU839" s="231"/>
      <c r="OGV839" s="231"/>
      <c r="OGW839" s="231"/>
      <c r="OGX839" s="231"/>
      <c r="OGY839" s="231"/>
      <c r="OGZ839" s="231"/>
      <c r="OHA839" s="231"/>
      <c r="OHB839" s="231"/>
      <c r="OHC839" s="231"/>
      <c r="OHD839" s="231"/>
      <c r="OHE839" s="231"/>
      <c r="OHF839" s="231"/>
      <c r="OHG839" s="231"/>
      <c r="OHH839" s="231"/>
      <c r="OHI839" s="231"/>
      <c r="OHJ839" s="231"/>
      <c r="OHK839" s="231"/>
      <c r="OHL839" s="231"/>
      <c r="OHM839" s="231"/>
      <c r="OHN839" s="231"/>
      <c r="OHO839" s="231"/>
      <c r="OHP839" s="231"/>
      <c r="OHQ839" s="231"/>
      <c r="OHR839" s="231"/>
      <c r="OHS839" s="231"/>
      <c r="OHT839" s="231"/>
      <c r="OHU839" s="231"/>
      <c r="OHV839" s="231"/>
      <c r="OHW839" s="231"/>
      <c r="OHX839" s="231"/>
      <c r="OHY839" s="231"/>
      <c r="OHZ839" s="231"/>
      <c r="OIA839" s="231"/>
      <c r="OIB839" s="231"/>
      <c r="OIC839" s="231"/>
      <c r="OID839" s="231"/>
      <c r="OIE839" s="231"/>
      <c r="OIF839" s="231"/>
      <c r="OIG839" s="231"/>
      <c r="OIH839" s="231"/>
      <c r="OII839" s="231"/>
      <c r="OIJ839" s="231"/>
      <c r="OIK839" s="231"/>
      <c r="OIL839" s="231"/>
      <c r="OIM839" s="231"/>
      <c r="OIN839" s="231"/>
      <c r="OIO839" s="231"/>
      <c r="OIP839" s="231"/>
      <c r="OIQ839" s="231"/>
      <c r="OIR839" s="231"/>
      <c r="OIS839" s="231"/>
      <c r="OIT839" s="231"/>
      <c r="OIU839" s="231"/>
      <c r="OIV839" s="231"/>
      <c r="OIW839" s="231"/>
      <c r="OIX839" s="231"/>
      <c r="OIY839" s="231"/>
      <c r="OIZ839" s="231"/>
      <c r="OJA839" s="231"/>
      <c r="OJB839" s="231"/>
      <c r="OJC839" s="231"/>
      <c r="OJD839" s="231"/>
      <c r="OJE839" s="231"/>
      <c r="OJF839" s="231"/>
      <c r="OJG839" s="231"/>
      <c r="OJH839" s="231"/>
      <c r="OJI839" s="231"/>
      <c r="OJJ839" s="231"/>
      <c r="OJK839" s="231"/>
      <c r="OJL839" s="231"/>
      <c r="OJM839" s="231"/>
      <c r="OJN839" s="231"/>
      <c r="OJO839" s="231"/>
      <c r="OJP839" s="231"/>
      <c r="OJQ839" s="231"/>
      <c r="OJR839" s="231"/>
      <c r="OJS839" s="231"/>
      <c r="OJT839" s="231"/>
      <c r="OJU839" s="231"/>
      <c r="OJV839" s="231"/>
      <c r="OJW839" s="231"/>
      <c r="OJX839" s="231"/>
      <c r="OJY839" s="231"/>
      <c r="OJZ839" s="231"/>
      <c r="OKA839" s="231"/>
      <c r="OKB839" s="231"/>
      <c r="OKC839" s="231"/>
      <c r="OKD839" s="231"/>
      <c r="OKE839" s="231"/>
      <c r="OKF839" s="231"/>
      <c r="OKG839" s="231"/>
      <c r="OKH839" s="231"/>
      <c r="OKI839" s="231"/>
      <c r="OKJ839" s="231"/>
      <c r="OKK839" s="231"/>
      <c r="OKL839" s="231"/>
      <c r="OKM839" s="231"/>
      <c r="OKN839" s="231"/>
      <c r="OKO839" s="231"/>
      <c r="OKP839" s="231"/>
      <c r="OKQ839" s="231"/>
      <c r="OKR839" s="231"/>
      <c r="OKS839" s="231"/>
      <c r="OKT839" s="231"/>
      <c r="OKU839" s="231"/>
      <c r="OKV839" s="231"/>
      <c r="OKW839" s="231"/>
      <c r="OKX839" s="231"/>
      <c r="OKY839" s="231"/>
      <c r="OKZ839" s="231"/>
      <c r="OLA839" s="231"/>
      <c r="OLB839" s="231"/>
      <c r="OLC839" s="231"/>
      <c r="OLD839" s="231"/>
      <c r="OLE839" s="231"/>
      <c r="OLF839" s="231"/>
      <c r="OLG839" s="231"/>
      <c r="OLH839" s="231"/>
      <c r="OLI839" s="231"/>
      <c r="OLJ839" s="231"/>
      <c r="OLK839" s="231"/>
      <c r="OLL839" s="231"/>
      <c r="OLM839" s="231"/>
      <c r="OLN839" s="231"/>
      <c r="OLO839" s="231"/>
      <c r="OLP839" s="231"/>
      <c r="OLQ839" s="231"/>
      <c r="OLR839" s="231"/>
      <c r="OLS839" s="231"/>
      <c r="OLT839" s="231"/>
      <c r="OLU839" s="231"/>
      <c r="OLV839" s="231"/>
      <c r="OLW839" s="231"/>
      <c r="OLX839" s="231"/>
      <c r="OLY839" s="231"/>
      <c r="OLZ839" s="231"/>
      <c r="OMA839" s="231"/>
      <c r="OMB839" s="231"/>
      <c r="OMC839" s="231"/>
      <c r="OMD839" s="231"/>
      <c r="OME839" s="231"/>
      <c r="OMF839" s="231"/>
      <c r="OMG839" s="231"/>
      <c r="OMH839" s="231"/>
      <c r="OMI839" s="231"/>
      <c r="OMJ839" s="231"/>
      <c r="OMK839" s="231"/>
      <c r="OML839" s="231"/>
      <c r="OMM839" s="231"/>
      <c r="OMN839" s="231"/>
      <c r="OMO839" s="231"/>
      <c r="OMP839" s="231"/>
      <c r="OMQ839" s="231"/>
      <c r="OMR839" s="231"/>
      <c r="OMS839" s="231"/>
      <c r="OMT839" s="231"/>
      <c r="OMU839" s="231"/>
      <c r="OMV839" s="231"/>
      <c r="OMW839" s="231"/>
      <c r="OMX839" s="231"/>
      <c r="OMY839" s="231"/>
      <c r="OMZ839" s="231"/>
      <c r="ONA839" s="231"/>
      <c r="ONB839" s="231"/>
      <c r="ONC839" s="231"/>
      <c r="OND839" s="231"/>
      <c r="ONE839" s="231"/>
      <c r="ONF839" s="231"/>
      <c r="ONG839" s="231"/>
      <c r="ONH839" s="231"/>
      <c r="ONI839" s="231"/>
      <c r="ONJ839" s="231"/>
      <c r="ONK839" s="231"/>
      <c r="ONL839" s="231"/>
      <c r="ONM839" s="231"/>
      <c r="ONN839" s="231"/>
      <c r="ONO839" s="231"/>
      <c r="ONP839" s="231"/>
      <c r="ONQ839" s="231"/>
      <c r="ONR839" s="231"/>
      <c r="ONS839" s="231"/>
      <c r="ONT839" s="231"/>
      <c r="ONU839" s="231"/>
      <c r="ONV839" s="231"/>
      <c r="ONW839" s="231"/>
      <c r="ONX839" s="231"/>
      <c r="ONY839" s="231"/>
      <c r="ONZ839" s="231"/>
      <c r="OOA839" s="231"/>
      <c r="OOB839" s="231"/>
      <c r="OOC839" s="231"/>
      <c r="OOD839" s="231"/>
      <c r="OOE839" s="231"/>
      <c r="OOF839" s="231"/>
      <c r="OOG839" s="231"/>
      <c r="OOH839" s="231"/>
      <c r="OOI839" s="231"/>
      <c r="OOJ839" s="231"/>
      <c r="OOK839" s="231"/>
      <c r="OOL839" s="231"/>
      <c r="OOM839" s="231"/>
      <c r="OON839" s="231"/>
      <c r="OOO839" s="231"/>
      <c r="OOP839" s="231"/>
      <c r="OOQ839" s="231"/>
      <c r="OOR839" s="231"/>
      <c r="OOS839" s="231"/>
      <c r="OOT839" s="231"/>
      <c r="OOU839" s="231"/>
      <c r="OOV839" s="231"/>
      <c r="OOW839" s="231"/>
      <c r="OOX839" s="231"/>
      <c r="OOY839" s="231"/>
      <c r="OOZ839" s="231"/>
      <c r="OPA839" s="231"/>
      <c r="OPB839" s="231"/>
      <c r="OPC839" s="231"/>
      <c r="OPD839" s="231"/>
      <c r="OPE839" s="231"/>
      <c r="OPF839" s="231"/>
      <c r="OPG839" s="231"/>
      <c r="OPH839" s="231"/>
      <c r="OPI839" s="231"/>
      <c r="OPJ839" s="231"/>
      <c r="OPK839" s="231"/>
      <c r="OPL839" s="231"/>
      <c r="OPM839" s="231"/>
      <c r="OPN839" s="231"/>
      <c r="OPO839" s="231"/>
      <c r="OPP839" s="231"/>
      <c r="OPQ839" s="231"/>
      <c r="OPR839" s="231"/>
      <c r="OPS839" s="231"/>
      <c r="OPT839" s="231"/>
      <c r="OPU839" s="231"/>
      <c r="OPV839" s="231"/>
      <c r="OPW839" s="231"/>
      <c r="OPX839" s="231"/>
      <c r="OPY839" s="231"/>
      <c r="OPZ839" s="231"/>
      <c r="OQA839" s="231"/>
      <c r="OQB839" s="231"/>
      <c r="OQC839" s="231"/>
      <c r="OQD839" s="231"/>
      <c r="OQE839" s="231"/>
      <c r="OQF839" s="231"/>
      <c r="OQG839" s="231"/>
      <c r="OQH839" s="231"/>
      <c r="OQI839" s="231"/>
      <c r="OQJ839" s="231"/>
      <c r="OQK839" s="231"/>
      <c r="OQL839" s="231"/>
      <c r="OQM839" s="231"/>
      <c r="OQN839" s="231"/>
      <c r="OQO839" s="231"/>
      <c r="OQP839" s="231"/>
      <c r="OQQ839" s="231"/>
      <c r="OQR839" s="231"/>
      <c r="OQS839" s="231"/>
      <c r="OQT839" s="231"/>
      <c r="OQU839" s="231"/>
      <c r="OQV839" s="231"/>
      <c r="OQW839" s="231"/>
      <c r="OQX839" s="231"/>
      <c r="OQY839" s="231"/>
      <c r="OQZ839" s="231"/>
      <c r="ORA839" s="231"/>
      <c r="ORB839" s="231"/>
      <c r="ORC839" s="231"/>
      <c r="ORD839" s="231"/>
      <c r="ORE839" s="231"/>
      <c r="ORF839" s="231"/>
      <c r="ORG839" s="231"/>
      <c r="ORH839" s="231"/>
      <c r="ORI839" s="231"/>
      <c r="ORJ839" s="231"/>
      <c r="ORK839" s="231"/>
      <c r="ORL839" s="231"/>
      <c r="ORM839" s="231"/>
      <c r="ORN839" s="231"/>
      <c r="ORO839" s="231"/>
      <c r="ORP839" s="231"/>
      <c r="ORQ839" s="231"/>
      <c r="ORR839" s="231"/>
      <c r="ORS839" s="231"/>
      <c r="ORT839" s="231"/>
      <c r="ORU839" s="231"/>
      <c r="ORV839" s="231"/>
      <c r="ORW839" s="231"/>
      <c r="ORX839" s="231"/>
      <c r="ORY839" s="231"/>
      <c r="ORZ839" s="231"/>
      <c r="OSA839" s="231"/>
      <c r="OSB839" s="231"/>
      <c r="OSC839" s="231"/>
      <c r="OSD839" s="231"/>
      <c r="OSE839" s="231"/>
      <c r="OSF839" s="231"/>
      <c r="OSG839" s="231"/>
      <c r="OSH839" s="231"/>
      <c r="OSI839" s="231"/>
      <c r="OSJ839" s="231"/>
      <c r="OSK839" s="231"/>
      <c r="OSL839" s="231"/>
      <c r="OSM839" s="231"/>
      <c r="OSN839" s="231"/>
      <c r="OSO839" s="231"/>
      <c r="OSP839" s="231"/>
      <c r="OSQ839" s="231"/>
      <c r="OSR839" s="231"/>
      <c r="OSS839" s="231"/>
      <c r="OST839" s="231"/>
      <c r="OSU839" s="231"/>
      <c r="OSV839" s="231"/>
      <c r="OSW839" s="231"/>
      <c r="OSX839" s="231"/>
      <c r="OSY839" s="231"/>
      <c r="OSZ839" s="231"/>
      <c r="OTA839" s="231"/>
      <c r="OTB839" s="231"/>
      <c r="OTC839" s="231"/>
      <c r="OTD839" s="231"/>
      <c r="OTE839" s="231"/>
      <c r="OTF839" s="231"/>
      <c r="OTG839" s="231"/>
      <c r="OTH839" s="231"/>
      <c r="OTI839" s="231"/>
      <c r="OTJ839" s="231"/>
      <c r="OTK839" s="231"/>
      <c r="OTL839" s="231"/>
      <c r="OTM839" s="231"/>
      <c r="OTN839" s="231"/>
      <c r="OTO839" s="231"/>
      <c r="OTP839" s="231"/>
      <c r="OTQ839" s="231"/>
      <c r="OTR839" s="231"/>
      <c r="OTS839" s="231"/>
      <c r="OTT839" s="231"/>
      <c r="OTU839" s="231"/>
      <c r="OTV839" s="231"/>
      <c r="OTW839" s="231"/>
      <c r="OTX839" s="231"/>
      <c r="OTY839" s="231"/>
      <c r="OTZ839" s="231"/>
      <c r="OUA839" s="231"/>
      <c r="OUB839" s="231"/>
      <c r="OUC839" s="231"/>
      <c r="OUD839" s="231"/>
      <c r="OUE839" s="231"/>
      <c r="OUF839" s="231"/>
      <c r="OUG839" s="231"/>
      <c r="OUH839" s="231"/>
      <c r="OUI839" s="231"/>
      <c r="OUJ839" s="231"/>
      <c r="OUK839" s="231"/>
      <c r="OUL839" s="231"/>
      <c r="OUM839" s="231"/>
      <c r="OUN839" s="231"/>
      <c r="OUO839" s="231"/>
      <c r="OUP839" s="231"/>
      <c r="OUQ839" s="231"/>
      <c r="OUR839" s="231"/>
      <c r="OUS839" s="231"/>
      <c r="OUT839" s="231"/>
      <c r="OUU839" s="231"/>
      <c r="OUV839" s="231"/>
      <c r="OUW839" s="231"/>
      <c r="OUX839" s="231"/>
      <c r="OUY839" s="231"/>
      <c r="OUZ839" s="231"/>
      <c r="OVA839" s="231"/>
      <c r="OVB839" s="231"/>
      <c r="OVC839" s="231"/>
      <c r="OVD839" s="231"/>
      <c r="OVE839" s="231"/>
      <c r="OVF839" s="231"/>
      <c r="OVG839" s="231"/>
      <c r="OVH839" s="231"/>
      <c r="OVI839" s="231"/>
      <c r="OVJ839" s="231"/>
      <c r="OVK839" s="231"/>
      <c r="OVL839" s="231"/>
      <c r="OVM839" s="231"/>
      <c r="OVN839" s="231"/>
      <c r="OVO839" s="231"/>
      <c r="OVP839" s="231"/>
      <c r="OVQ839" s="231"/>
      <c r="OVR839" s="231"/>
      <c r="OVS839" s="231"/>
      <c r="OVT839" s="231"/>
      <c r="OVU839" s="231"/>
      <c r="OVV839" s="231"/>
      <c r="OVW839" s="231"/>
      <c r="OVX839" s="231"/>
      <c r="OVY839" s="231"/>
      <c r="OVZ839" s="231"/>
      <c r="OWA839" s="231"/>
      <c r="OWB839" s="231"/>
      <c r="OWC839" s="231"/>
      <c r="OWD839" s="231"/>
      <c r="OWE839" s="231"/>
      <c r="OWF839" s="231"/>
      <c r="OWG839" s="231"/>
      <c r="OWH839" s="231"/>
      <c r="OWI839" s="231"/>
      <c r="OWJ839" s="231"/>
      <c r="OWK839" s="231"/>
      <c r="OWL839" s="231"/>
      <c r="OWM839" s="231"/>
      <c r="OWN839" s="231"/>
      <c r="OWO839" s="231"/>
      <c r="OWP839" s="231"/>
      <c r="OWQ839" s="231"/>
      <c r="OWR839" s="231"/>
      <c r="OWS839" s="231"/>
      <c r="OWT839" s="231"/>
      <c r="OWU839" s="231"/>
      <c r="OWV839" s="231"/>
      <c r="OWW839" s="231"/>
      <c r="OWX839" s="231"/>
      <c r="OWY839" s="231"/>
      <c r="OWZ839" s="231"/>
      <c r="OXA839" s="231"/>
      <c r="OXB839" s="231"/>
      <c r="OXC839" s="231"/>
      <c r="OXD839" s="231"/>
      <c r="OXE839" s="231"/>
      <c r="OXF839" s="231"/>
      <c r="OXG839" s="231"/>
      <c r="OXH839" s="231"/>
      <c r="OXI839" s="231"/>
      <c r="OXJ839" s="231"/>
      <c r="OXK839" s="231"/>
      <c r="OXL839" s="231"/>
      <c r="OXM839" s="231"/>
      <c r="OXN839" s="231"/>
      <c r="OXO839" s="231"/>
      <c r="OXP839" s="231"/>
      <c r="OXQ839" s="231"/>
      <c r="OXR839" s="231"/>
      <c r="OXS839" s="231"/>
      <c r="OXT839" s="231"/>
      <c r="OXU839" s="231"/>
      <c r="OXV839" s="231"/>
      <c r="OXW839" s="231"/>
      <c r="OXX839" s="231"/>
      <c r="OXY839" s="231"/>
      <c r="OXZ839" s="231"/>
      <c r="OYA839" s="231"/>
      <c r="OYB839" s="231"/>
      <c r="OYC839" s="231"/>
      <c r="OYD839" s="231"/>
      <c r="OYE839" s="231"/>
      <c r="OYF839" s="231"/>
      <c r="OYG839" s="231"/>
      <c r="OYH839" s="231"/>
      <c r="OYI839" s="231"/>
      <c r="OYJ839" s="231"/>
      <c r="OYK839" s="231"/>
      <c r="OYL839" s="231"/>
      <c r="OYM839" s="231"/>
      <c r="OYN839" s="231"/>
      <c r="OYO839" s="231"/>
      <c r="OYP839" s="231"/>
      <c r="OYQ839" s="231"/>
      <c r="OYR839" s="231"/>
      <c r="OYS839" s="231"/>
      <c r="OYT839" s="231"/>
      <c r="OYU839" s="231"/>
      <c r="OYV839" s="231"/>
      <c r="OYW839" s="231"/>
      <c r="OYX839" s="231"/>
      <c r="OYY839" s="231"/>
      <c r="OYZ839" s="231"/>
      <c r="OZA839" s="231"/>
      <c r="OZB839" s="231"/>
      <c r="OZC839" s="231"/>
      <c r="OZD839" s="231"/>
      <c r="OZE839" s="231"/>
      <c r="OZF839" s="231"/>
      <c r="OZG839" s="231"/>
      <c r="OZH839" s="231"/>
      <c r="OZI839" s="231"/>
      <c r="OZJ839" s="231"/>
      <c r="OZK839" s="231"/>
      <c r="OZL839" s="231"/>
      <c r="OZM839" s="231"/>
      <c r="OZN839" s="231"/>
      <c r="OZO839" s="231"/>
      <c r="OZP839" s="231"/>
      <c r="OZQ839" s="231"/>
      <c r="OZR839" s="231"/>
      <c r="OZS839" s="231"/>
      <c r="OZT839" s="231"/>
      <c r="OZU839" s="231"/>
      <c r="OZV839" s="231"/>
      <c r="OZW839" s="231"/>
      <c r="OZX839" s="231"/>
      <c r="OZY839" s="231"/>
      <c r="OZZ839" s="231"/>
      <c r="PAA839" s="231"/>
      <c r="PAB839" s="231"/>
      <c r="PAC839" s="231"/>
      <c r="PAD839" s="231"/>
      <c r="PAE839" s="231"/>
      <c r="PAF839" s="231"/>
      <c r="PAG839" s="231"/>
      <c r="PAH839" s="231"/>
      <c r="PAI839" s="231"/>
      <c r="PAJ839" s="231"/>
      <c r="PAK839" s="231"/>
      <c r="PAL839" s="231"/>
      <c r="PAM839" s="231"/>
      <c r="PAN839" s="231"/>
      <c r="PAO839" s="231"/>
      <c r="PAP839" s="231"/>
      <c r="PAQ839" s="231"/>
      <c r="PAR839" s="231"/>
      <c r="PAS839" s="231"/>
      <c r="PAT839" s="231"/>
      <c r="PAU839" s="231"/>
      <c r="PAV839" s="231"/>
      <c r="PAW839" s="231"/>
      <c r="PAX839" s="231"/>
      <c r="PAY839" s="231"/>
      <c r="PAZ839" s="231"/>
      <c r="PBA839" s="231"/>
      <c r="PBB839" s="231"/>
      <c r="PBC839" s="231"/>
      <c r="PBD839" s="231"/>
      <c r="PBE839" s="231"/>
      <c r="PBF839" s="231"/>
      <c r="PBG839" s="231"/>
      <c r="PBH839" s="231"/>
      <c r="PBI839" s="231"/>
      <c r="PBJ839" s="231"/>
      <c r="PBK839" s="231"/>
      <c r="PBL839" s="231"/>
      <c r="PBM839" s="231"/>
      <c r="PBN839" s="231"/>
      <c r="PBO839" s="231"/>
      <c r="PBP839" s="231"/>
      <c r="PBQ839" s="231"/>
      <c r="PBR839" s="231"/>
      <c r="PBS839" s="231"/>
      <c r="PBT839" s="231"/>
      <c r="PBU839" s="231"/>
      <c r="PBV839" s="231"/>
      <c r="PBW839" s="231"/>
      <c r="PBX839" s="231"/>
      <c r="PBY839" s="231"/>
      <c r="PBZ839" s="231"/>
      <c r="PCA839" s="231"/>
      <c r="PCB839" s="231"/>
      <c r="PCC839" s="231"/>
      <c r="PCD839" s="231"/>
      <c r="PCE839" s="231"/>
      <c r="PCF839" s="231"/>
      <c r="PCG839" s="231"/>
      <c r="PCH839" s="231"/>
      <c r="PCI839" s="231"/>
      <c r="PCJ839" s="231"/>
      <c r="PCK839" s="231"/>
      <c r="PCL839" s="231"/>
      <c r="PCM839" s="231"/>
      <c r="PCN839" s="231"/>
      <c r="PCO839" s="231"/>
      <c r="PCP839" s="231"/>
      <c r="PCQ839" s="231"/>
      <c r="PCR839" s="231"/>
      <c r="PCS839" s="231"/>
      <c r="PCT839" s="231"/>
      <c r="PCU839" s="231"/>
      <c r="PCV839" s="231"/>
      <c r="PCW839" s="231"/>
      <c r="PCX839" s="231"/>
      <c r="PCY839" s="231"/>
      <c r="PCZ839" s="231"/>
      <c r="PDA839" s="231"/>
      <c r="PDB839" s="231"/>
      <c r="PDC839" s="231"/>
      <c r="PDD839" s="231"/>
      <c r="PDE839" s="231"/>
      <c r="PDF839" s="231"/>
      <c r="PDG839" s="231"/>
      <c r="PDH839" s="231"/>
      <c r="PDI839" s="231"/>
      <c r="PDJ839" s="231"/>
      <c r="PDK839" s="231"/>
      <c r="PDL839" s="231"/>
      <c r="PDM839" s="231"/>
      <c r="PDN839" s="231"/>
      <c r="PDO839" s="231"/>
      <c r="PDP839" s="231"/>
      <c r="PDQ839" s="231"/>
      <c r="PDR839" s="231"/>
      <c r="PDS839" s="231"/>
      <c r="PDT839" s="231"/>
      <c r="PDU839" s="231"/>
      <c r="PDV839" s="231"/>
      <c r="PDW839" s="231"/>
      <c r="PDX839" s="231"/>
      <c r="PDY839" s="231"/>
      <c r="PDZ839" s="231"/>
      <c r="PEA839" s="231"/>
      <c r="PEB839" s="231"/>
      <c r="PEC839" s="231"/>
      <c r="PED839" s="231"/>
      <c r="PEE839" s="231"/>
      <c r="PEF839" s="231"/>
      <c r="PEG839" s="231"/>
      <c r="PEH839" s="231"/>
      <c r="PEI839" s="231"/>
      <c r="PEJ839" s="231"/>
      <c r="PEK839" s="231"/>
      <c r="PEL839" s="231"/>
      <c r="PEM839" s="231"/>
      <c r="PEN839" s="231"/>
      <c r="PEO839" s="231"/>
      <c r="PEP839" s="231"/>
      <c r="PEQ839" s="231"/>
      <c r="PER839" s="231"/>
      <c r="PES839" s="231"/>
      <c r="PET839" s="231"/>
      <c r="PEU839" s="231"/>
      <c r="PEV839" s="231"/>
      <c r="PEW839" s="231"/>
      <c r="PEX839" s="231"/>
      <c r="PEY839" s="231"/>
      <c r="PEZ839" s="231"/>
      <c r="PFA839" s="231"/>
      <c r="PFB839" s="231"/>
      <c r="PFC839" s="231"/>
      <c r="PFD839" s="231"/>
      <c r="PFE839" s="231"/>
      <c r="PFF839" s="231"/>
      <c r="PFG839" s="231"/>
      <c r="PFH839" s="231"/>
      <c r="PFI839" s="231"/>
      <c r="PFJ839" s="231"/>
      <c r="PFK839" s="231"/>
      <c r="PFL839" s="231"/>
      <c r="PFM839" s="231"/>
      <c r="PFN839" s="231"/>
      <c r="PFO839" s="231"/>
      <c r="PFP839" s="231"/>
      <c r="PFQ839" s="231"/>
      <c r="PFR839" s="231"/>
      <c r="PFS839" s="231"/>
      <c r="PFT839" s="231"/>
      <c r="PFU839" s="231"/>
      <c r="PFV839" s="231"/>
      <c r="PFW839" s="231"/>
      <c r="PFX839" s="231"/>
      <c r="PFY839" s="231"/>
      <c r="PFZ839" s="231"/>
      <c r="PGA839" s="231"/>
      <c r="PGB839" s="231"/>
      <c r="PGC839" s="231"/>
      <c r="PGD839" s="231"/>
      <c r="PGE839" s="231"/>
      <c r="PGF839" s="231"/>
      <c r="PGG839" s="231"/>
      <c r="PGH839" s="231"/>
      <c r="PGI839" s="231"/>
      <c r="PGJ839" s="231"/>
      <c r="PGK839" s="231"/>
      <c r="PGL839" s="231"/>
      <c r="PGM839" s="231"/>
      <c r="PGN839" s="231"/>
      <c r="PGO839" s="231"/>
      <c r="PGP839" s="231"/>
      <c r="PGQ839" s="231"/>
      <c r="PGR839" s="231"/>
      <c r="PGS839" s="231"/>
      <c r="PGT839" s="231"/>
      <c r="PGU839" s="231"/>
      <c r="PGV839" s="231"/>
      <c r="PGW839" s="231"/>
      <c r="PGX839" s="231"/>
      <c r="PGY839" s="231"/>
      <c r="PGZ839" s="231"/>
      <c r="PHA839" s="231"/>
      <c r="PHB839" s="231"/>
      <c r="PHC839" s="231"/>
      <c r="PHD839" s="231"/>
      <c r="PHE839" s="231"/>
      <c r="PHF839" s="231"/>
      <c r="PHG839" s="231"/>
      <c r="PHH839" s="231"/>
      <c r="PHI839" s="231"/>
      <c r="PHJ839" s="231"/>
      <c r="PHK839" s="231"/>
      <c r="PHL839" s="231"/>
      <c r="PHM839" s="231"/>
      <c r="PHN839" s="231"/>
      <c r="PHO839" s="231"/>
      <c r="PHP839" s="231"/>
      <c r="PHQ839" s="231"/>
      <c r="PHR839" s="231"/>
      <c r="PHS839" s="231"/>
      <c r="PHT839" s="231"/>
      <c r="PHU839" s="231"/>
      <c r="PHV839" s="231"/>
      <c r="PHW839" s="231"/>
      <c r="PHX839" s="231"/>
      <c r="PHY839" s="231"/>
      <c r="PHZ839" s="231"/>
      <c r="PIA839" s="231"/>
      <c r="PIB839" s="231"/>
      <c r="PIC839" s="231"/>
      <c r="PID839" s="231"/>
      <c r="PIE839" s="231"/>
      <c r="PIF839" s="231"/>
      <c r="PIG839" s="231"/>
      <c r="PIH839" s="231"/>
      <c r="PII839" s="231"/>
      <c r="PIJ839" s="231"/>
      <c r="PIK839" s="231"/>
      <c r="PIL839" s="231"/>
      <c r="PIM839" s="231"/>
      <c r="PIN839" s="231"/>
      <c r="PIO839" s="231"/>
      <c r="PIP839" s="231"/>
      <c r="PIQ839" s="231"/>
      <c r="PIR839" s="231"/>
      <c r="PIS839" s="231"/>
      <c r="PIT839" s="231"/>
      <c r="PIU839" s="231"/>
      <c r="PIV839" s="231"/>
      <c r="PIW839" s="231"/>
      <c r="PIX839" s="231"/>
      <c r="PIY839" s="231"/>
      <c r="PIZ839" s="231"/>
      <c r="PJA839" s="231"/>
      <c r="PJB839" s="231"/>
      <c r="PJC839" s="231"/>
      <c r="PJD839" s="231"/>
      <c r="PJE839" s="231"/>
      <c r="PJF839" s="231"/>
      <c r="PJG839" s="231"/>
      <c r="PJH839" s="231"/>
      <c r="PJI839" s="231"/>
      <c r="PJJ839" s="231"/>
      <c r="PJK839" s="231"/>
      <c r="PJL839" s="231"/>
      <c r="PJM839" s="231"/>
      <c r="PJN839" s="231"/>
      <c r="PJO839" s="231"/>
      <c r="PJP839" s="231"/>
      <c r="PJQ839" s="231"/>
      <c r="PJR839" s="231"/>
      <c r="PJS839" s="231"/>
      <c r="PJT839" s="231"/>
      <c r="PJU839" s="231"/>
      <c r="PJV839" s="231"/>
      <c r="PJW839" s="231"/>
      <c r="PJX839" s="231"/>
      <c r="PJY839" s="231"/>
      <c r="PJZ839" s="231"/>
      <c r="PKA839" s="231"/>
      <c r="PKB839" s="231"/>
      <c r="PKC839" s="231"/>
      <c r="PKD839" s="231"/>
      <c r="PKE839" s="231"/>
      <c r="PKF839" s="231"/>
      <c r="PKG839" s="231"/>
      <c r="PKH839" s="231"/>
      <c r="PKI839" s="231"/>
      <c r="PKJ839" s="231"/>
      <c r="PKK839" s="231"/>
      <c r="PKL839" s="231"/>
      <c r="PKM839" s="231"/>
      <c r="PKN839" s="231"/>
      <c r="PKO839" s="231"/>
      <c r="PKP839" s="231"/>
      <c r="PKQ839" s="231"/>
      <c r="PKR839" s="231"/>
      <c r="PKS839" s="231"/>
      <c r="PKT839" s="231"/>
      <c r="PKU839" s="231"/>
      <c r="PKV839" s="231"/>
      <c r="PKW839" s="231"/>
      <c r="PKX839" s="231"/>
      <c r="PKY839" s="231"/>
      <c r="PKZ839" s="231"/>
      <c r="PLA839" s="231"/>
      <c r="PLB839" s="231"/>
      <c r="PLC839" s="231"/>
      <c r="PLD839" s="231"/>
      <c r="PLE839" s="231"/>
      <c r="PLF839" s="231"/>
      <c r="PLG839" s="231"/>
      <c r="PLH839" s="231"/>
      <c r="PLI839" s="231"/>
      <c r="PLJ839" s="231"/>
      <c r="PLK839" s="231"/>
      <c r="PLL839" s="231"/>
      <c r="PLM839" s="231"/>
      <c r="PLN839" s="231"/>
      <c r="PLO839" s="231"/>
      <c r="PLP839" s="231"/>
      <c r="PLQ839" s="231"/>
      <c r="PLR839" s="231"/>
      <c r="PLS839" s="231"/>
      <c r="PLT839" s="231"/>
      <c r="PLU839" s="231"/>
      <c r="PLV839" s="231"/>
      <c r="PLW839" s="231"/>
      <c r="PLX839" s="231"/>
      <c r="PLY839" s="231"/>
      <c r="PLZ839" s="231"/>
      <c r="PMA839" s="231"/>
      <c r="PMB839" s="231"/>
      <c r="PMC839" s="231"/>
      <c r="PMD839" s="231"/>
      <c r="PME839" s="231"/>
      <c r="PMF839" s="231"/>
      <c r="PMG839" s="231"/>
      <c r="PMH839" s="231"/>
      <c r="PMI839" s="231"/>
      <c r="PMJ839" s="231"/>
      <c r="PMK839" s="231"/>
      <c r="PML839" s="231"/>
      <c r="PMM839" s="231"/>
      <c r="PMN839" s="231"/>
      <c r="PMO839" s="231"/>
      <c r="PMP839" s="231"/>
      <c r="PMQ839" s="231"/>
      <c r="PMR839" s="231"/>
      <c r="PMS839" s="231"/>
      <c r="PMT839" s="231"/>
      <c r="PMU839" s="231"/>
      <c r="PMV839" s="231"/>
      <c r="PMW839" s="231"/>
      <c r="PMX839" s="231"/>
      <c r="PMY839" s="231"/>
      <c r="PMZ839" s="231"/>
      <c r="PNA839" s="231"/>
      <c r="PNB839" s="231"/>
      <c r="PNC839" s="231"/>
      <c r="PND839" s="231"/>
      <c r="PNE839" s="231"/>
      <c r="PNF839" s="231"/>
      <c r="PNG839" s="231"/>
      <c r="PNH839" s="231"/>
      <c r="PNI839" s="231"/>
      <c r="PNJ839" s="231"/>
      <c r="PNK839" s="231"/>
      <c r="PNL839" s="231"/>
      <c r="PNM839" s="231"/>
      <c r="PNN839" s="231"/>
      <c r="PNO839" s="231"/>
      <c r="PNP839" s="231"/>
      <c r="PNQ839" s="231"/>
      <c r="PNR839" s="231"/>
      <c r="PNS839" s="231"/>
      <c r="PNT839" s="231"/>
      <c r="PNU839" s="231"/>
      <c r="PNV839" s="231"/>
      <c r="PNW839" s="231"/>
      <c r="PNX839" s="231"/>
      <c r="PNY839" s="231"/>
      <c r="PNZ839" s="231"/>
      <c r="POA839" s="231"/>
      <c r="POB839" s="231"/>
      <c r="POC839" s="231"/>
      <c r="POD839" s="231"/>
      <c r="POE839" s="231"/>
      <c r="POF839" s="231"/>
      <c r="POG839" s="231"/>
      <c r="POH839" s="231"/>
      <c r="POI839" s="231"/>
      <c r="POJ839" s="231"/>
      <c r="POK839" s="231"/>
      <c r="POL839" s="231"/>
      <c r="POM839" s="231"/>
      <c r="PON839" s="231"/>
      <c r="POO839" s="231"/>
      <c r="POP839" s="231"/>
      <c r="POQ839" s="231"/>
      <c r="POR839" s="231"/>
      <c r="POS839" s="231"/>
      <c r="POT839" s="231"/>
      <c r="POU839" s="231"/>
      <c r="POV839" s="231"/>
      <c r="POW839" s="231"/>
      <c r="POX839" s="231"/>
      <c r="POY839" s="231"/>
      <c r="POZ839" s="231"/>
      <c r="PPA839" s="231"/>
      <c r="PPB839" s="231"/>
      <c r="PPC839" s="231"/>
      <c r="PPD839" s="231"/>
      <c r="PPE839" s="231"/>
      <c r="PPF839" s="231"/>
      <c r="PPG839" s="231"/>
      <c r="PPH839" s="231"/>
      <c r="PPI839" s="231"/>
      <c r="PPJ839" s="231"/>
      <c r="PPK839" s="231"/>
      <c r="PPL839" s="231"/>
      <c r="PPM839" s="231"/>
      <c r="PPN839" s="231"/>
      <c r="PPO839" s="231"/>
      <c r="PPP839" s="231"/>
      <c r="PPQ839" s="231"/>
      <c r="PPR839" s="231"/>
      <c r="PPS839" s="231"/>
      <c r="PPT839" s="231"/>
      <c r="PPU839" s="231"/>
      <c r="PPV839" s="231"/>
      <c r="PPW839" s="231"/>
      <c r="PPX839" s="231"/>
      <c r="PPY839" s="231"/>
      <c r="PPZ839" s="231"/>
      <c r="PQA839" s="231"/>
      <c r="PQB839" s="231"/>
      <c r="PQC839" s="231"/>
      <c r="PQD839" s="231"/>
      <c r="PQE839" s="231"/>
      <c r="PQF839" s="231"/>
      <c r="PQG839" s="231"/>
      <c r="PQH839" s="231"/>
      <c r="PQI839" s="231"/>
      <c r="PQJ839" s="231"/>
      <c r="PQK839" s="231"/>
      <c r="PQL839" s="231"/>
      <c r="PQM839" s="231"/>
      <c r="PQN839" s="231"/>
      <c r="PQO839" s="231"/>
      <c r="PQP839" s="231"/>
      <c r="PQQ839" s="231"/>
      <c r="PQR839" s="231"/>
      <c r="PQS839" s="231"/>
      <c r="PQT839" s="231"/>
      <c r="PQU839" s="231"/>
      <c r="PQV839" s="231"/>
      <c r="PQW839" s="231"/>
      <c r="PQX839" s="231"/>
      <c r="PQY839" s="231"/>
      <c r="PQZ839" s="231"/>
      <c r="PRA839" s="231"/>
      <c r="PRB839" s="231"/>
      <c r="PRC839" s="231"/>
      <c r="PRD839" s="231"/>
      <c r="PRE839" s="231"/>
      <c r="PRF839" s="231"/>
      <c r="PRG839" s="231"/>
      <c r="PRH839" s="231"/>
      <c r="PRI839" s="231"/>
      <c r="PRJ839" s="231"/>
      <c r="PRK839" s="231"/>
      <c r="PRL839" s="231"/>
      <c r="PRM839" s="231"/>
      <c r="PRN839" s="231"/>
      <c r="PRO839" s="231"/>
      <c r="PRP839" s="231"/>
      <c r="PRQ839" s="231"/>
      <c r="PRR839" s="231"/>
      <c r="PRS839" s="231"/>
      <c r="PRT839" s="231"/>
      <c r="PRU839" s="231"/>
      <c r="PRV839" s="231"/>
      <c r="PRW839" s="231"/>
      <c r="PRX839" s="231"/>
      <c r="PRY839" s="231"/>
      <c r="PRZ839" s="231"/>
      <c r="PSA839" s="231"/>
      <c r="PSB839" s="231"/>
      <c r="PSC839" s="231"/>
      <c r="PSD839" s="231"/>
      <c r="PSE839" s="231"/>
      <c r="PSF839" s="231"/>
      <c r="PSG839" s="231"/>
      <c r="PSH839" s="231"/>
      <c r="PSI839" s="231"/>
      <c r="PSJ839" s="231"/>
      <c r="PSK839" s="231"/>
      <c r="PSL839" s="231"/>
      <c r="PSM839" s="231"/>
      <c r="PSN839" s="231"/>
      <c r="PSO839" s="231"/>
      <c r="PSP839" s="231"/>
      <c r="PSQ839" s="231"/>
      <c r="PSR839" s="231"/>
      <c r="PSS839" s="231"/>
      <c r="PST839" s="231"/>
      <c r="PSU839" s="231"/>
      <c r="PSV839" s="231"/>
      <c r="PSW839" s="231"/>
      <c r="PSX839" s="231"/>
      <c r="PSY839" s="231"/>
      <c r="PSZ839" s="231"/>
      <c r="PTA839" s="231"/>
      <c r="PTB839" s="231"/>
      <c r="PTC839" s="231"/>
      <c r="PTD839" s="231"/>
      <c r="PTE839" s="231"/>
      <c r="PTF839" s="231"/>
      <c r="PTG839" s="231"/>
      <c r="PTH839" s="231"/>
      <c r="PTI839" s="231"/>
      <c r="PTJ839" s="231"/>
      <c r="PTK839" s="231"/>
      <c r="PTL839" s="231"/>
      <c r="PTM839" s="231"/>
      <c r="PTN839" s="231"/>
      <c r="PTO839" s="231"/>
      <c r="PTP839" s="231"/>
      <c r="PTQ839" s="231"/>
      <c r="PTR839" s="231"/>
      <c r="PTS839" s="231"/>
      <c r="PTT839" s="231"/>
      <c r="PTU839" s="231"/>
      <c r="PTV839" s="231"/>
      <c r="PTW839" s="231"/>
      <c r="PTX839" s="231"/>
      <c r="PTY839" s="231"/>
      <c r="PTZ839" s="231"/>
      <c r="PUA839" s="231"/>
      <c r="PUB839" s="231"/>
      <c r="PUC839" s="231"/>
      <c r="PUD839" s="231"/>
      <c r="PUE839" s="231"/>
      <c r="PUF839" s="231"/>
      <c r="PUG839" s="231"/>
      <c r="PUH839" s="231"/>
      <c r="PUI839" s="231"/>
      <c r="PUJ839" s="231"/>
      <c r="PUK839" s="231"/>
      <c r="PUL839" s="231"/>
      <c r="PUM839" s="231"/>
      <c r="PUN839" s="231"/>
      <c r="PUO839" s="231"/>
      <c r="PUP839" s="231"/>
      <c r="PUQ839" s="231"/>
      <c r="PUR839" s="231"/>
      <c r="PUS839" s="231"/>
      <c r="PUT839" s="231"/>
      <c r="PUU839" s="231"/>
      <c r="PUV839" s="231"/>
      <c r="PUW839" s="231"/>
      <c r="PUX839" s="231"/>
      <c r="PUY839" s="231"/>
      <c r="PUZ839" s="231"/>
      <c r="PVA839" s="231"/>
      <c r="PVB839" s="231"/>
      <c r="PVC839" s="231"/>
      <c r="PVD839" s="231"/>
      <c r="PVE839" s="231"/>
      <c r="PVF839" s="231"/>
      <c r="PVG839" s="231"/>
      <c r="PVH839" s="231"/>
      <c r="PVI839" s="231"/>
      <c r="PVJ839" s="231"/>
      <c r="PVK839" s="231"/>
      <c r="PVL839" s="231"/>
      <c r="PVM839" s="231"/>
      <c r="PVN839" s="231"/>
      <c r="PVO839" s="231"/>
      <c r="PVP839" s="231"/>
      <c r="PVQ839" s="231"/>
      <c r="PVR839" s="231"/>
      <c r="PVS839" s="231"/>
      <c r="PVT839" s="231"/>
      <c r="PVU839" s="231"/>
      <c r="PVV839" s="231"/>
      <c r="PVW839" s="231"/>
      <c r="PVX839" s="231"/>
      <c r="PVY839" s="231"/>
      <c r="PVZ839" s="231"/>
      <c r="PWA839" s="231"/>
      <c r="PWB839" s="231"/>
      <c r="PWC839" s="231"/>
      <c r="PWD839" s="231"/>
      <c r="PWE839" s="231"/>
      <c r="PWF839" s="231"/>
      <c r="PWG839" s="231"/>
      <c r="PWH839" s="231"/>
      <c r="PWI839" s="231"/>
      <c r="PWJ839" s="231"/>
      <c r="PWK839" s="231"/>
      <c r="PWL839" s="231"/>
      <c r="PWM839" s="231"/>
      <c r="PWN839" s="231"/>
      <c r="PWO839" s="231"/>
      <c r="PWP839" s="231"/>
      <c r="PWQ839" s="231"/>
      <c r="PWR839" s="231"/>
      <c r="PWS839" s="231"/>
      <c r="PWT839" s="231"/>
      <c r="PWU839" s="231"/>
      <c r="PWV839" s="231"/>
      <c r="PWW839" s="231"/>
      <c r="PWX839" s="231"/>
      <c r="PWY839" s="231"/>
      <c r="PWZ839" s="231"/>
      <c r="PXA839" s="231"/>
      <c r="PXB839" s="231"/>
      <c r="PXC839" s="231"/>
      <c r="PXD839" s="231"/>
      <c r="PXE839" s="231"/>
      <c r="PXF839" s="231"/>
      <c r="PXG839" s="231"/>
      <c r="PXH839" s="231"/>
      <c r="PXI839" s="231"/>
      <c r="PXJ839" s="231"/>
      <c r="PXK839" s="231"/>
      <c r="PXL839" s="231"/>
      <c r="PXM839" s="231"/>
      <c r="PXN839" s="231"/>
      <c r="PXO839" s="231"/>
      <c r="PXP839" s="231"/>
      <c r="PXQ839" s="231"/>
      <c r="PXR839" s="231"/>
      <c r="PXS839" s="231"/>
      <c r="PXT839" s="231"/>
      <c r="PXU839" s="231"/>
      <c r="PXV839" s="231"/>
      <c r="PXW839" s="231"/>
      <c r="PXX839" s="231"/>
      <c r="PXY839" s="231"/>
      <c r="PXZ839" s="231"/>
      <c r="PYA839" s="231"/>
      <c r="PYB839" s="231"/>
      <c r="PYC839" s="231"/>
      <c r="PYD839" s="231"/>
      <c r="PYE839" s="231"/>
      <c r="PYF839" s="231"/>
      <c r="PYG839" s="231"/>
      <c r="PYH839" s="231"/>
      <c r="PYI839" s="231"/>
      <c r="PYJ839" s="231"/>
      <c r="PYK839" s="231"/>
      <c r="PYL839" s="231"/>
      <c r="PYM839" s="231"/>
      <c r="PYN839" s="231"/>
      <c r="PYO839" s="231"/>
      <c r="PYP839" s="231"/>
      <c r="PYQ839" s="231"/>
      <c r="PYR839" s="231"/>
      <c r="PYS839" s="231"/>
      <c r="PYT839" s="231"/>
      <c r="PYU839" s="231"/>
      <c r="PYV839" s="231"/>
      <c r="PYW839" s="231"/>
      <c r="PYX839" s="231"/>
      <c r="PYY839" s="231"/>
      <c r="PYZ839" s="231"/>
      <c r="PZA839" s="231"/>
      <c r="PZB839" s="231"/>
      <c r="PZC839" s="231"/>
      <c r="PZD839" s="231"/>
      <c r="PZE839" s="231"/>
      <c r="PZF839" s="231"/>
      <c r="PZG839" s="231"/>
      <c r="PZH839" s="231"/>
      <c r="PZI839" s="231"/>
      <c r="PZJ839" s="231"/>
      <c r="PZK839" s="231"/>
      <c r="PZL839" s="231"/>
      <c r="PZM839" s="231"/>
      <c r="PZN839" s="231"/>
      <c r="PZO839" s="231"/>
      <c r="PZP839" s="231"/>
      <c r="PZQ839" s="231"/>
      <c r="PZR839" s="231"/>
      <c r="PZS839" s="231"/>
      <c r="PZT839" s="231"/>
      <c r="PZU839" s="231"/>
      <c r="PZV839" s="231"/>
      <c r="PZW839" s="231"/>
      <c r="PZX839" s="231"/>
      <c r="PZY839" s="231"/>
      <c r="PZZ839" s="231"/>
      <c r="QAA839" s="231"/>
      <c r="QAB839" s="231"/>
      <c r="QAC839" s="231"/>
      <c r="QAD839" s="231"/>
      <c r="QAE839" s="231"/>
      <c r="QAF839" s="231"/>
      <c r="QAG839" s="231"/>
      <c r="QAH839" s="231"/>
      <c r="QAI839" s="231"/>
      <c r="QAJ839" s="231"/>
      <c r="QAK839" s="231"/>
      <c r="QAL839" s="231"/>
      <c r="QAM839" s="231"/>
      <c r="QAN839" s="231"/>
      <c r="QAO839" s="231"/>
      <c r="QAP839" s="231"/>
      <c r="QAQ839" s="231"/>
      <c r="QAR839" s="231"/>
      <c r="QAS839" s="231"/>
      <c r="QAT839" s="231"/>
      <c r="QAU839" s="231"/>
      <c r="QAV839" s="231"/>
      <c r="QAW839" s="231"/>
      <c r="QAX839" s="231"/>
      <c r="QAY839" s="231"/>
      <c r="QAZ839" s="231"/>
      <c r="QBA839" s="231"/>
      <c r="QBB839" s="231"/>
      <c r="QBC839" s="231"/>
      <c r="QBD839" s="231"/>
      <c r="QBE839" s="231"/>
      <c r="QBF839" s="231"/>
      <c r="QBG839" s="231"/>
      <c r="QBH839" s="231"/>
      <c r="QBI839" s="231"/>
      <c r="QBJ839" s="231"/>
      <c r="QBK839" s="231"/>
      <c r="QBL839" s="231"/>
      <c r="QBM839" s="231"/>
      <c r="QBN839" s="231"/>
      <c r="QBO839" s="231"/>
      <c r="QBP839" s="231"/>
      <c r="QBQ839" s="231"/>
      <c r="QBR839" s="231"/>
      <c r="QBS839" s="231"/>
      <c r="QBT839" s="231"/>
      <c r="QBU839" s="231"/>
      <c r="QBV839" s="231"/>
      <c r="QBW839" s="231"/>
      <c r="QBX839" s="231"/>
      <c r="QBY839" s="231"/>
      <c r="QBZ839" s="231"/>
      <c r="QCA839" s="231"/>
      <c r="QCB839" s="231"/>
      <c r="QCC839" s="231"/>
      <c r="QCD839" s="231"/>
      <c r="QCE839" s="231"/>
      <c r="QCF839" s="231"/>
      <c r="QCG839" s="231"/>
      <c r="QCH839" s="231"/>
      <c r="QCI839" s="231"/>
      <c r="QCJ839" s="231"/>
      <c r="QCK839" s="231"/>
      <c r="QCL839" s="231"/>
      <c r="QCM839" s="231"/>
      <c r="QCN839" s="231"/>
      <c r="QCO839" s="231"/>
      <c r="QCP839" s="231"/>
      <c r="QCQ839" s="231"/>
      <c r="QCR839" s="231"/>
      <c r="QCS839" s="231"/>
      <c r="QCT839" s="231"/>
      <c r="QCU839" s="231"/>
      <c r="QCV839" s="231"/>
      <c r="QCW839" s="231"/>
      <c r="QCX839" s="231"/>
      <c r="QCY839" s="231"/>
      <c r="QCZ839" s="231"/>
      <c r="QDA839" s="231"/>
      <c r="QDB839" s="231"/>
      <c r="QDC839" s="231"/>
      <c r="QDD839" s="231"/>
      <c r="QDE839" s="231"/>
      <c r="QDF839" s="231"/>
      <c r="QDG839" s="231"/>
      <c r="QDH839" s="231"/>
      <c r="QDI839" s="231"/>
      <c r="QDJ839" s="231"/>
      <c r="QDK839" s="231"/>
      <c r="QDL839" s="231"/>
      <c r="QDM839" s="231"/>
      <c r="QDN839" s="231"/>
      <c r="QDO839" s="231"/>
      <c r="QDP839" s="231"/>
      <c r="QDQ839" s="231"/>
      <c r="QDR839" s="231"/>
      <c r="QDS839" s="231"/>
      <c r="QDT839" s="231"/>
      <c r="QDU839" s="231"/>
      <c r="QDV839" s="231"/>
      <c r="QDW839" s="231"/>
      <c r="QDX839" s="231"/>
      <c r="QDY839" s="231"/>
      <c r="QDZ839" s="231"/>
      <c r="QEA839" s="231"/>
      <c r="QEB839" s="231"/>
      <c r="QEC839" s="231"/>
      <c r="QED839" s="231"/>
      <c r="QEE839" s="231"/>
      <c r="QEF839" s="231"/>
      <c r="QEG839" s="231"/>
      <c r="QEH839" s="231"/>
      <c r="QEI839" s="231"/>
      <c r="QEJ839" s="231"/>
      <c r="QEK839" s="231"/>
      <c r="QEL839" s="231"/>
      <c r="QEM839" s="231"/>
      <c r="QEN839" s="231"/>
      <c r="QEO839" s="231"/>
      <c r="QEP839" s="231"/>
      <c r="QEQ839" s="231"/>
      <c r="QER839" s="231"/>
      <c r="QES839" s="231"/>
      <c r="QET839" s="231"/>
      <c r="QEU839" s="231"/>
      <c r="QEV839" s="231"/>
      <c r="QEW839" s="231"/>
      <c r="QEX839" s="231"/>
      <c r="QEY839" s="231"/>
      <c r="QEZ839" s="231"/>
      <c r="QFA839" s="231"/>
      <c r="QFB839" s="231"/>
      <c r="QFC839" s="231"/>
      <c r="QFD839" s="231"/>
      <c r="QFE839" s="231"/>
      <c r="QFF839" s="231"/>
      <c r="QFG839" s="231"/>
      <c r="QFH839" s="231"/>
      <c r="QFI839" s="231"/>
      <c r="QFJ839" s="231"/>
      <c r="QFK839" s="231"/>
      <c r="QFL839" s="231"/>
      <c r="QFM839" s="231"/>
      <c r="QFN839" s="231"/>
      <c r="QFO839" s="231"/>
      <c r="QFP839" s="231"/>
      <c r="QFQ839" s="231"/>
      <c r="QFR839" s="231"/>
      <c r="QFS839" s="231"/>
      <c r="QFT839" s="231"/>
      <c r="QFU839" s="231"/>
      <c r="QFV839" s="231"/>
      <c r="QFW839" s="231"/>
      <c r="QFX839" s="231"/>
      <c r="QFY839" s="231"/>
      <c r="QFZ839" s="231"/>
      <c r="QGA839" s="231"/>
      <c r="QGB839" s="231"/>
      <c r="QGC839" s="231"/>
      <c r="QGD839" s="231"/>
      <c r="QGE839" s="231"/>
      <c r="QGF839" s="231"/>
      <c r="QGG839" s="231"/>
      <c r="QGH839" s="231"/>
      <c r="QGI839" s="231"/>
      <c r="QGJ839" s="231"/>
      <c r="QGK839" s="231"/>
      <c r="QGL839" s="231"/>
      <c r="QGM839" s="231"/>
      <c r="QGN839" s="231"/>
      <c r="QGO839" s="231"/>
      <c r="QGP839" s="231"/>
      <c r="QGQ839" s="231"/>
      <c r="QGR839" s="231"/>
      <c r="QGS839" s="231"/>
      <c r="QGT839" s="231"/>
      <c r="QGU839" s="231"/>
      <c r="QGV839" s="231"/>
      <c r="QGW839" s="231"/>
      <c r="QGX839" s="231"/>
      <c r="QGY839" s="231"/>
      <c r="QGZ839" s="231"/>
      <c r="QHA839" s="231"/>
      <c r="QHB839" s="231"/>
      <c r="QHC839" s="231"/>
      <c r="QHD839" s="231"/>
      <c r="QHE839" s="231"/>
      <c r="QHF839" s="231"/>
      <c r="QHG839" s="231"/>
      <c r="QHH839" s="231"/>
      <c r="QHI839" s="231"/>
      <c r="QHJ839" s="231"/>
      <c r="QHK839" s="231"/>
      <c r="QHL839" s="231"/>
      <c r="QHM839" s="231"/>
      <c r="QHN839" s="231"/>
      <c r="QHO839" s="231"/>
      <c r="QHP839" s="231"/>
      <c r="QHQ839" s="231"/>
      <c r="QHR839" s="231"/>
      <c r="QHS839" s="231"/>
      <c r="QHT839" s="231"/>
      <c r="QHU839" s="231"/>
      <c r="QHV839" s="231"/>
      <c r="QHW839" s="231"/>
      <c r="QHX839" s="231"/>
      <c r="QHY839" s="231"/>
      <c r="QHZ839" s="231"/>
      <c r="QIA839" s="231"/>
      <c r="QIB839" s="231"/>
      <c r="QIC839" s="231"/>
      <c r="QID839" s="231"/>
      <c r="QIE839" s="231"/>
      <c r="QIF839" s="231"/>
      <c r="QIG839" s="231"/>
      <c r="QIH839" s="231"/>
      <c r="QII839" s="231"/>
      <c r="QIJ839" s="231"/>
      <c r="QIK839" s="231"/>
      <c r="QIL839" s="231"/>
      <c r="QIM839" s="231"/>
      <c r="QIN839" s="231"/>
      <c r="QIO839" s="231"/>
      <c r="QIP839" s="231"/>
      <c r="QIQ839" s="231"/>
      <c r="QIR839" s="231"/>
      <c r="QIS839" s="231"/>
      <c r="QIT839" s="231"/>
      <c r="QIU839" s="231"/>
      <c r="QIV839" s="231"/>
      <c r="QIW839" s="231"/>
      <c r="QIX839" s="231"/>
      <c r="QIY839" s="231"/>
      <c r="QIZ839" s="231"/>
      <c r="QJA839" s="231"/>
      <c r="QJB839" s="231"/>
      <c r="QJC839" s="231"/>
      <c r="QJD839" s="231"/>
      <c r="QJE839" s="231"/>
      <c r="QJF839" s="231"/>
      <c r="QJG839" s="231"/>
      <c r="QJH839" s="231"/>
      <c r="QJI839" s="231"/>
      <c r="QJJ839" s="231"/>
      <c r="QJK839" s="231"/>
      <c r="QJL839" s="231"/>
      <c r="QJM839" s="231"/>
      <c r="QJN839" s="231"/>
      <c r="QJO839" s="231"/>
      <c r="QJP839" s="231"/>
      <c r="QJQ839" s="231"/>
      <c r="QJR839" s="231"/>
      <c r="QJS839" s="231"/>
      <c r="QJT839" s="231"/>
      <c r="QJU839" s="231"/>
      <c r="QJV839" s="231"/>
      <c r="QJW839" s="231"/>
      <c r="QJX839" s="231"/>
      <c r="QJY839" s="231"/>
      <c r="QJZ839" s="231"/>
      <c r="QKA839" s="231"/>
      <c r="QKB839" s="231"/>
      <c r="QKC839" s="231"/>
      <c r="QKD839" s="231"/>
      <c r="QKE839" s="231"/>
      <c r="QKF839" s="231"/>
      <c r="QKG839" s="231"/>
      <c r="QKH839" s="231"/>
      <c r="QKI839" s="231"/>
      <c r="QKJ839" s="231"/>
      <c r="QKK839" s="231"/>
      <c r="QKL839" s="231"/>
      <c r="QKM839" s="231"/>
      <c r="QKN839" s="231"/>
      <c r="QKO839" s="231"/>
      <c r="QKP839" s="231"/>
      <c r="QKQ839" s="231"/>
      <c r="QKR839" s="231"/>
      <c r="QKS839" s="231"/>
      <c r="QKT839" s="231"/>
      <c r="QKU839" s="231"/>
      <c r="QKV839" s="231"/>
      <c r="QKW839" s="231"/>
      <c r="QKX839" s="231"/>
      <c r="QKY839" s="231"/>
      <c r="QKZ839" s="231"/>
      <c r="QLA839" s="231"/>
      <c r="QLB839" s="231"/>
      <c r="QLC839" s="231"/>
      <c r="QLD839" s="231"/>
      <c r="QLE839" s="231"/>
      <c r="QLF839" s="231"/>
      <c r="QLG839" s="231"/>
      <c r="QLH839" s="231"/>
      <c r="QLI839" s="231"/>
      <c r="QLJ839" s="231"/>
      <c r="QLK839" s="231"/>
      <c r="QLL839" s="231"/>
      <c r="QLM839" s="231"/>
      <c r="QLN839" s="231"/>
      <c r="QLO839" s="231"/>
      <c r="QLP839" s="231"/>
      <c r="QLQ839" s="231"/>
      <c r="QLR839" s="231"/>
      <c r="QLS839" s="231"/>
      <c r="QLT839" s="231"/>
      <c r="QLU839" s="231"/>
      <c r="QLV839" s="231"/>
      <c r="QLW839" s="231"/>
      <c r="QLX839" s="231"/>
      <c r="QLY839" s="231"/>
      <c r="QLZ839" s="231"/>
      <c r="QMA839" s="231"/>
      <c r="QMB839" s="231"/>
      <c r="QMC839" s="231"/>
      <c r="QMD839" s="231"/>
      <c r="QME839" s="231"/>
      <c r="QMF839" s="231"/>
      <c r="QMG839" s="231"/>
      <c r="QMH839" s="231"/>
      <c r="QMI839" s="231"/>
      <c r="QMJ839" s="231"/>
      <c r="QMK839" s="231"/>
      <c r="QML839" s="231"/>
      <c r="QMM839" s="231"/>
      <c r="QMN839" s="231"/>
      <c r="QMO839" s="231"/>
      <c r="QMP839" s="231"/>
      <c r="QMQ839" s="231"/>
      <c r="QMR839" s="231"/>
      <c r="QMS839" s="231"/>
      <c r="QMT839" s="231"/>
      <c r="QMU839" s="231"/>
      <c r="QMV839" s="231"/>
      <c r="QMW839" s="231"/>
      <c r="QMX839" s="231"/>
      <c r="QMY839" s="231"/>
      <c r="QMZ839" s="231"/>
      <c r="QNA839" s="231"/>
      <c r="QNB839" s="231"/>
      <c r="QNC839" s="231"/>
      <c r="QND839" s="231"/>
      <c r="QNE839" s="231"/>
      <c r="QNF839" s="231"/>
      <c r="QNG839" s="231"/>
      <c r="QNH839" s="231"/>
      <c r="QNI839" s="231"/>
      <c r="QNJ839" s="231"/>
      <c r="QNK839" s="231"/>
      <c r="QNL839" s="231"/>
      <c r="QNM839" s="231"/>
      <c r="QNN839" s="231"/>
      <c r="QNO839" s="231"/>
      <c r="QNP839" s="231"/>
      <c r="QNQ839" s="231"/>
      <c r="QNR839" s="231"/>
      <c r="QNS839" s="231"/>
      <c r="QNT839" s="231"/>
      <c r="QNU839" s="231"/>
      <c r="QNV839" s="231"/>
      <c r="QNW839" s="231"/>
      <c r="QNX839" s="231"/>
      <c r="QNY839" s="231"/>
      <c r="QNZ839" s="231"/>
      <c r="QOA839" s="231"/>
      <c r="QOB839" s="231"/>
      <c r="QOC839" s="231"/>
      <c r="QOD839" s="231"/>
      <c r="QOE839" s="231"/>
      <c r="QOF839" s="231"/>
      <c r="QOG839" s="231"/>
      <c r="QOH839" s="231"/>
      <c r="QOI839" s="231"/>
      <c r="QOJ839" s="231"/>
      <c r="QOK839" s="231"/>
      <c r="QOL839" s="231"/>
      <c r="QOM839" s="231"/>
      <c r="QON839" s="231"/>
      <c r="QOO839" s="231"/>
      <c r="QOP839" s="231"/>
      <c r="QOQ839" s="231"/>
      <c r="QOR839" s="231"/>
      <c r="QOS839" s="231"/>
      <c r="QOT839" s="231"/>
      <c r="QOU839" s="231"/>
      <c r="QOV839" s="231"/>
      <c r="QOW839" s="231"/>
      <c r="QOX839" s="231"/>
      <c r="QOY839" s="231"/>
      <c r="QOZ839" s="231"/>
      <c r="QPA839" s="231"/>
      <c r="QPB839" s="231"/>
      <c r="QPC839" s="231"/>
      <c r="QPD839" s="231"/>
      <c r="QPE839" s="231"/>
      <c r="QPF839" s="231"/>
      <c r="QPG839" s="231"/>
      <c r="QPH839" s="231"/>
      <c r="QPI839" s="231"/>
      <c r="QPJ839" s="231"/>
      <c r="QPK839" s="231"/>
      <c r="QPL839" s="231"/>
      <c r="QPM839" s="231"/>
      <c r="QPN839" s="231"/>
      <c r="QPO839" s="231"/>
      <c r="QPP839" s="231"/>
      <c r="QPQ839" s="231"/>
      <c r="QPR839" s="231"/>
      <c r="QPS839" s="231"/>
      <c r="QPT839" s="231"/>
      <c r="QPU839" s="231"/>
      <c r="QPV839" s="231"/>
      <c r="QPW839" s="231"/>
      <c r="QPX839" s="231"/>
      <c r="QPY839" s="231"/>
      <c r="QPZ839" s="231"/>
      <c r="QQA839" s="231"/>
      <c r="QQB839" s="231"/>
      <c r="QQC839" s="231"/>
      <c r="QQD839" s="231"/>
      <c r="QQE839" s="231"/>
      <c r="QQF839" s="231"/>
      <c r="QQG839" s="231"/>
      <c r="QQH839" s="231"/>
      <c r="QQI839" s="231"/>
      <c r="QQJ839" s="231"/>
      <c r="QQK839" s="231"/>
      <c r="QQL839" s="231"/>
      <c r="QQM839" s="231"/>
      <c r="QQN839" s="231"/>
      <c r="QQO839" s="231"/>
      <c r="QQP839" s="231"/>
      <c r="QQQ839" s="231"/>
      <c r="QQR839" s="231"/>
      <c r="QQS839" s="231"/>
      <c r="QQT839" s="231"/>
      <c r="QQU839" s="231"/>
      <c r="QQV839" s="231"/>
      <c r="QQW839" s="231"/>
      <c r="QQX839" s="231"/>
      <c r="QQY839" s="231"/>
      <c r="QQZ839" s="231"/>
      <c r="QRA839" s="231"/>
      <c r="QRB839" s="231"/>
      <c r="QRC839" s="231"/>
      <c r="QRD839" s="231"/>
      <c r="QRE839" s="231"/>
      <c r="QRF839" s="231"/>
      <c r="QRG839" s="231"/>
      <c r="QRH839" s="231"/>
      <c r="QRI839" s="231"/>
      <c r="QRJ839" s="231"/>
      <c r="QRK839" s="231"/>
      <c r="QRL839" s="231"/>
      <c r="QRM839" s="231"/>
      <c r="QRN839" s="231"/>
      <c r="QRO839" s="231"/>
      <c r="QRP839" s="231"/>
      <c r="QRQ839" s="231"/>
      <c r="QRR839" s="231"/>
      <c r="QRS839" s="231"/>
      <c r="QRT839" s="231"/>
      <c r="QRU839" s="231"/>
      <c r="QRV839" s="231"/>
      <c r="QRW839" s="231"/>
      <c r="QRX839" s="231"/>
      <c r="QRY839" s="231"/>
      <c r="QRZ839" s="231"/>
      <c r="QSA839" s="231"/>
      <c r="QSB839" s="231"/>
      <c r="QSC839" s="231"/>
      <c r="QSD839" s="231"/>
      <c r="QSE839" s="231"/>
      <c r="QSF839" s="231"/>
      <c r="QSG839" s="231"/>
      <c r="QSH839" s="231"/>
      <c r="QSI839" s="231"/>
      <c r="QSJ839" s="231"/>
      <c r="QSK839" s="231"/>
      <c r="QSL839" s="231"/>
      <c r="QSM839" s="231"/>
      <c r="QSN839" s="231"/>
      <c r="QSO839" s="231"/>
      <c r="QSP839" s="231"/>
      <c r="QSQ839" s="231"/>
      <c r="QSR839" s="231"/>
      <c r="QSS839" s="231"/>
      <c r="QST839" s="231"/>
      <c r="QSU839" s="231"/>
      <c r="QSV839" s="231"/>
      <c r="QSW839" s="231"/>
      <c r="QSX839" s="231"/>
      <c r="QSY839" s="231"/>
      <c r="QSZ839" s="231"/>
      <c r="QTA839" s="231"/>
      <c r="QTB839" s="231"/>
      <c r="QTC839" s="231"/>
      <c r="QTD839" s="231"/>
      <c r="QTE839" s="231"/>
      <c r="QTF839" s="231"/>
      <c r="QTG839" s="231"/>
      <c r="QTH839" s="231"/>
      <c r="QTI839" s="231"/>
      <c r="QTJ839" s="231"/>
      <c r="QTK839" s="231"/>
      <c r="QTL839" s="231"/>
      <c r="QTM839" s="231"/>
      <c r="QTN839" s="231"/>
      <c r="QTO839" s="231"/>
      <c r="QTP839" s="231"/>
      <c r="QTQ839" s="231"/>
      <c r="QTR839" s="231"/>
      <c r="QTS839" s="231"/>
      <c r="QTT839" s="231"/>
      <c r="QTU839" s="231"/>
      <c r="QTV839" s="231"/>
      <c r="QTW839" s="231"/>
      <c r="QTX839" s="231"/>
      <c r="QTY839" s="231"/>
      <c r="QTZ839" s="231"/>
      <c r="QUA839" s="231"/>
      <c r="QUB839" s="231"/>
      <c r="QUC839" s="231"/>
      <c r="QUD839" s="231"/>
      <c r="QUE839" s="231"/>
      <c r="QUF839" s="231"/>
      <c r="QUG839" s="231"/>
      <c r="QUH839" s="231"/>
      <c r="QUI839" s="231"/>
      <c r="QUJ839" s="231"/>
      <c r="QUK839" s="231"/>
      <c r="QUL839" s="231"/>
      <c r="QUM839" s="231"/>
      <c r="QUN839" s="231"/>
      <c r="QUO839" s="231"/>
      <c r="QUP839" s="231"/>
      <c r="QUQ839" s="231"/>
      <c r="QUR839" s="231"/>
      <c r="QUS839" s="231"/>
      <c r="QUT839" s="231"/>
      <c r="QUU839" s="231"/>
      <c r="QUV839" s="231"/>
      <c r="QUW839" s="231"/>
      <c r="QUX839" s="231"/>
      <c r="QUY839" s="231"/>
      <c r="QUZ839" s="231"/>
      <c r="QVA839" s="231"/>
      <c r="QVB839" s="231"/>
      <c r="QVC839" s="231"/>
      <c r="QVD839" s="231"/>
      <c r="QVE839" s="231"/>
      <c r="QVF839" s="231"/>
      <c r="QVG839" s="231"/>
      <c r="QVH839" s="231"/>
      <c r="QVI839" s="231"/>
      <c r="QVJ839" s="231"/>
      <c r="QVK839" s="231"/>
      <c r="QVL839" s="231"/>
      <c r="QVM839" s="231"/>
      <c r="QVN839" s="231"/>
      <c r="QVO839" s="231"/>
      <c r="QVP839" s="231"/>
      <c r="QVQ839" s="231"/>
      <c r="QVR839" s="231"/>
      <c r="QVS839" s="231"/>
      <c r="QVT839" s="231"/>
      <c r="QVU839" s="231"/>
      <c r="QVV839" s="231"/>
      <c r="QVW839" s="231"/>
      <c r="QVX839" s="231"/>
      <c r="QVY839" s="231"/>
      <c r="QVZ839" s="231"/>
      <c r="QWA839" s="231"/>
      <c r="QWB839" s="231"/>
      <c r="QWC839" s="231"/>
      <c r="QWD839" s="231"/>
      <c r="QWE839" s="231"/>
      <c r="QWF839" s="231"/>
      <c r="QWG839" s="231"/>
      <c r="QWH839" s="231"/>
      <c r="QWI839" s="231"/>
      <c r="QWJ839" s="231"/>
      <c r="QWK839" s="231"/>
      <c r="QWL839" s="231"/>
      <c r="QWM839" s="231"/>
      <c r="QWN839" s="231"/>
      <c r="QWO839" s="231"/>
      <c r="QWP839" s="231"/>
      <c r="QWQ839" s="231"/>
      <c r="QWR839" s="231"/>
      <c r="QWS839" s="231"/>
      <c r="QWT839" s="231"/>
      <c r="QWU839" s="231"/>
      <c r="QWV839" s="231"/>
      <c r="QWW839" s="231"/>
      <c r="QWX839" s="231"/>
      <c r="QWY839" s="231"/>
      <c r="QWZ839" s="231"/>
      <c r="QXA839" s="231"/>
      <c r="QXB839" s="231"/>
      <c r="QXC839" s="231"/>
      <c r="QXD839" s="231"/>
      <c r="QXE839" s="231"/>
      <c r="QXF839" s="231"/>
      <c r="QXG839" s="231"/>
      <c r="QXH839" s="231"/>
      <c r="QXI839" s="231"/>
      <c r="QXJ839" s="231"/>
      <c r="QXK839" s="231"/>
      <c r="QXL839" s="231"/>
      <c r="QXM839" s="231"/>
      <c r="QXN839" s="231"/>
      <c r="QXO839" s="231"/>
      <c r="QXP839" s="231"/>
      <c r="QXQ839" s="231"/>
      <c r="QXR839" s="231"/>
      <c r="QXS839" s="231"/>
      <c r="QXT839" s="231"/>
      <c r="QXU839" s="231"/>
      <c r="QXV839" s="231"/>
      <c r="QXW839" s="231"/>
      <c r="QXX839" s="231"/>
      <c r="QXY839" s="231"/>
      <c r="QXZ839" s="231"/>
      <c r="QYA839" s="231"/>
      <c r="QYB839" s="231"/>
      <c r="QYC839" s="231"/>
      <c r="QYD839" s="231"/>
      <c r="QYE839" s="231"/>
      <c r="QYF839" s="231"/>
      <c r="QYG839" s="231"/>
      <c r="QYH839" s="231"/>
      <c r="QYI839" s="231"/>
      <c r="QYJ839" s="231"/>
      <c r="QYK839" s="231"/>
      <c r="QYL839" s="231"/>
      <c r="QYM839" s="231"/>
      <c r="QYN839" s="231"/>
      <c r="QYO839" s="231"/>
      <c r="QYP839" s="231"/>
      <c r="QYQ839" s="231"/>
      <c r="QYR839" s="231"/>
      <c r="QYS839" s="231"/>
      <c r="QYT839" s="231"/>
      <c r="QYU839" s="231"/>
      <c r="QYV839" s="231"/>
      <c r="QYW839" s="231"/>
      <c r="QYX839" s="231"/>
      <c r="QYY839" s="231"/>
      <c r="QYZ839" s="231"/>
      <c r="QZA839" s="231"/>
      <c r="QZB839" s="231"/>
      <c r="QZC839" s="231"/>
      <c r="QZD839" s="231"/>
      <c r="QZE839" s="231"/>
      <c r="QZF839" s="231"/>
      <c r="QZG839" s="231"/>
      <c r="QZH839" s="231"/>
      <c r="QZI839" s="231"/>
      <c r="QZJ839" s="231"/>
      <c r="QZK839" s="231"/>
      <c r="QZL839" s="231"/>
      <c r="QZM839" s="231"/>
      <c r="QZN839" s="231"/>
      <c r="QZO839" s="231"/>
      <c r="QZP839" s="231"/>
      <c r="QZQ839" s="231"/>
      <c r="QZR839" s="231"/>
      <c r="QZS839" s="231"/>
      <c r="QZT839" s="231"/>
      <c r="QZU839" s="231"/>
      <c r="QZV839" s="231"/>
      <c r="QZW839" s="231"/>
      <c r="QZX839" s="231"/>
      <c r="QZY839" s="231"/>
      <c r="QZZ839" s="231"/>
      <c r="RAA839" s="231"/>
      <c r="RAB839" s="231"/>
      <c r="RAC839" s="231"/>
      <c r="RAD839" s="231"/>
      <c r="RAE839" s="231"/>
      <c r="RAF839" s="231"/>
      <c r="RAG839" s="231"/>
      <c r="RAH839" s="231"/>
      <c r="RAI839" s="231"/>
      <c r="RAJ839" s="231"/>
      <c r="RAK839" s="231"/>
      <c r="RAL839" s="231"/>
      <c r="RAM839" s="231"/>
      <c r="RAN839" s="231"/>
      <c r="RAO839" s="231"/>
      <c r="RAP839" s="231"/>
      <c r="RAQ839" s="231"/>
      <c r="RAR839" s="231"/>
      <c r="RAS839" s="231"/>
      <c r="RAT839" s="231"/>
      <c r="RAU839" s="231"/>
      <c r="RAV839" s="231"/>
      <c r="RAW839" s="231"/>
      <c r="RAX839" s="231"/>
      <c r="RAY839" s="231"/>
      <c r="RAZ839" s="231"/>
      <c r="RBA839" s="231"/>
      <c r="RBB839" s="231"/>
      <c r="RBC839" s="231"/>
      <c r="RBD839" s="231"/>
      <c r="RBE839" s="231"/>
      <c r="RBF839" s="231"/>
      <c r="RBG839" s="231"/>
      <c r="RBH839" s="231"/>
      <c r="RBI839" s="231"/>
      <c r="RBJ839" s="231"/>
      <c r="RBK839" s="231"/>
      <c r="RBL839" s="231"/>
      <c r="RBM839" s="231"/>
      <c r="RBN839" s="231"/>
      <c r="RBO839" s="231"/>
      <c r="RBP839" s="231"/>
      <c r="RBQ839" s="231"/>
      <c r="RBR839" s="231"/>
      <c r="RBS839" s="231"/>
      <c r="RBT839" s="231"/>
      <c r="RBU839" s="231"/>
      <c r="RBV839" s="231"/>
      <c r="RBW839" s="231"/>
      <c r="RBX839" s="231"/>
      <c r="RBY839" s="231"/>
      <c r="RBZ839" s="231"/>
      <c r="RCA839" s="231"/>
      <c r="RCB839" s="231"/>
      <c r="RCC839" s="231"/>
      <c r="RCD839" s="231"/>
      <c r="RCE839" s="231"/>
      <c r="RCF839" s="231"/>
      <c r="RCG839" s="231"/>
      <c r="RCH839" s="231"/>
      <c r="RCI839" s="231"/>
      <c r="RCJ839" s="231"/>
      <c r="RCK839" s="231"/>
      <c r="RCL839" s="231"/>
      <c r="RCM839" s="231"/>
      <c r="RCN839" s="231"/>
      <c r="RCO839" s="231"/>
      <c r="RCP839" s="231"/>
      <c r="RCQ839" s="231"/>
      <c r="RCR839" s="231"/>
      <c r="RCS839" s="231"/>
      <c r="RCT839" s="231"/>
      <c r="RCU839" s="231"/>
      <c r="RCV839" s="231"/>
      <c r="RCW839" s="231"/>
      <c r="RCX839" s="231"/>
      <c r="RCY839" s="231"/>
      <c r="RCZ839" s="231"/>
      <c r="RDA839" s="231"/>
      <c r="RDB839" s="231"/>
      <c r="RDC839" s="231"/>
      <c r="RDD839" s="231"/>
      <c r="RDE839" s="231"/>
      <c r="RDF839" s="231"/>
      <c r="RDG839" s="231"/>
      <c r="RDH839" s="231"/>
      <c r="RDI839" s="231"/>
      <c r="RDJ839" s="231"/>
      <c r="RDK839" s="231"/>
      <c r="RDL839" s="231"/>
      <c r="RDM839" s="231"/>
      <c r="RDN839" s="231"/>
      <c r="RDO839" s="231"/>
      <c r="RDP839" s="231"/>
      <c r="RDQ839" s="231"/>
      <c r="RDR839" s="231"/>
      <c r="RDS839" s="231"/>
      <c r="RDT839" s="231"/>
      <c r="RDU839" s="231"/>
      <c r="RDV839" s="231"/>
      <c r="RDW839" s="231"/>
      <c r="RDX839" s="231"/>
      <c r="RDY839" s="231"/>
      <c r="RDZ839" s="231"/>
      <c r="REA839" s="231"/>
      <c r="REB839" s="231"/>
      <c r="REC839" s="231"/>
      <c r="RED839" s="231"/>
      <c r="REE839" s="231"/>
      <c r="REF839" s="231"/>
      <c r="REG839" s="231"/>
      <c r="REH839" s="231"/>
      <c r="REI839" s="231"/>
      <c r="REJ839" s="231"/>
      <c r="REK839" s="231"/>
      <c r="REL839" s="231"/>
      <c r="REM839" s="231"/>
      <c r="REN839" s="231"/>
      <c r="REO839" s="231"/>
      <c r="REP839" s="231"/>
      <c r="REQ839" s="231"/>
      <c r="RER839" s="231"/>
      <c r="RES839" s="231"/>
      <c r="RET839" s="231"/>
      <c r="REU839" s="231"/>
      <c r="REV839" s="231"/>
      <c r="REW839" s="231"/>
      <c r="REX839" s="231"/>
      <c r="REY839" s="231"/>
      <c r="REZ839" s="231"/>
      <c r="RFA839" s="231"/>
      <c r="RFB839" s="231"/>
      <c r="RFC839" s="231"/>
      <c r="RFD839" s="231"/>
      <c r="RFE839" s="231"/>
      <c r="RFF839" s="231"/>
      <c r="RFG839" s="231"/>
      <c r="RFH839" s="231"/>
      <c r="RFI839" s="231"/>
      <c r="RFJ839" s="231"/>
      <c r="RFK839" s="231"/>
      <c r="RFL839" s="231"/>
      <c r="RFM839" s="231"/>
      <c r="RFN839" s="231"/>
      <c r="RFO839" s="231"/>
      <c r="RFP839" s="231"/>
      <c r="RFQ839" s="231"/>
      <c r="RFR839" s="231"/>
      <c r="RFS839" s="231"/>
      <c r="RFT839" s="231"/>
      <c r="RFU839" s="231"/>
      <c r="RFV839" s="231"/>
      <c r="RFW839" s="231"/>
      <c r="RFX839" s="231"/>
      <c r="RFY839" s="231"/>
      <c r="RFZ839" s="231"/>
      <c r="RGA839" s="231"/>
      <c r="RGB839" s="231"/>
      <c r="RGC839" s="231"/>
      <c r="RGD839" s="231"/>
      <c r="RGE839" s="231"/>
      <c r="RGF839" s="231"/>
      <c r="RGG839" s="231"/>
      <c r="RGH839" s="231"/>
      <c r="RGI839" s="231"/>
      <c r="RGJ839" s="231"/>
      <c r="RGK839" s="231"/>
      <c r="RGL839" s="231"/>
      <c r="RGM839" s="231"/>
      <c r="RGN839" s="231"/>
      <c r="RGO839" s="231"/>
      <c r="RGP839" s="231"/>
      <c r="RGQ839" s="231"/>
      <c r="RGR839" s="231"/>
      <c r="RGS839" s="231"/>
      <c r="RGT839" s="231"/>
      <c r="RGU839" s="231"/>
      <c r="RGV839" s="231"/>
      <c r="RGW839" s="231"/>
      <c r="RGX839" s="231"/>
      <c r="RGY839" s="231"/>
      <c r="RGZ839" s="231"/>
      <c r="RHA839" s="231"/>
      <c r="RHB839" s="231"/>
      <c r="RHC839" s="231"/>
      <c r="RHD839" s="231"/>
      <c r="RHE839" s="231"/>
      <c r="RHF839" s="231"/>
      <c r="RHG839" s="231"/>
      <c r="RHH839" s="231"/>
      <c r="RHI839" s="231"/>
      <c r="RHJ839" s="231"/>
      <c r="RHK839" s="231"/>
      <c r="RHL839" s="231"/>
      <c r="RHM839" s="231"/>
      <c r="RHN839" s="231"/>
      <c r="RHO839" s="231"/>
      <c r="RHP839" s="231"/>
      <c r="RHQ839" s="231"/>
      <c r="RHR839" s="231"/>
      <c r="RHS839" s="231"/>
      <c r="RHT839" s="231"/>
      <c r="RHU839" s="231"/>
      <c r="RHV839" s="231"/>
      <c r="RHW839" s="231"/>
      <c r="RHX839" s="231"/>
      <c r="RHY839" s="231"/>
      <c r="RHZ839" s="231"/>
      <c r="RIA839" s="231"/>
      <c r="RIB839" s="231"/>
      <c r="RIC839" s="231"/>
      <c r="RID839" s="231"/>
      <c r="RIE839" s="231"/>
      <c r="RIF839" s="231"/>
      <c r="RIG839" s="231"/>
      <c r="RIH839" s="231"/>
      <c r="RII839" s="231"/>
      <c r="RIJ839" s="231"/>
      <c r="RIK839" s="231"/>
      <c r="RIL839" s="231"/>
      <c r="RIM839" s="231"/>
      <c r="RIN839" s="231"/>
      <c r="RIO839" s="231"/>
      <c r="RIP839" s="231"/>
      <c r="RIQ839" s="231"/>
      <c r="RIR839" s="231"/>
      <c r="RIS839" s="231"/>
      <c r="RIT839" s="231"/>
      <c r="RIU839" s="231"/>
      <c r="RIV839" s="231"/>
      <c r="RIW839" s="231"/>
      <c r="RIX839" s="231"/>
      <c r="RIY839" s="231"/>
      <c r="RIZ839" s="231"/>
      <c r="RJA839" s="231"/>
      <c r="RJB839" s="231"/>
      <c r="RJC839" s="231"/>
      <c r="RJD839" s="231"/>
      <c r="RJE839" s="231"/>
      <c r="RJF839" s="231"/>
      <c r="RJG839" s="231"/>
      <c r="RJH839" s="231"/>
      <c r="RJI839" s="231"/>
      <c r="RJJ839" s="231"/>
      <c r="RJK839" s="231"/>
      <c r="RJL839" s="231"/>
      <c r="RJM839" s="231"/>
      <c r="RJN839" s="231"/>
      <c r="RJO839" s="231"/>
      <c r="RJP839" s="231"/>
      <c r="RJQ839" s="231"/>
      <c r="RJR839" s="231"/>
      <c r="RJS839" s="231"/>
      <c r="RJT839" s="231"/>
      <c r="RJU839" s="231"/>
      <c r="RJV839" s="231"/>
      <c r="RJW839" s="231"/>
      <c r="RJX839" s="231"/>
      <c r="RJY839" s="231"/>
      <c r="RJZ839" s="231"/>
      <c r="RKA839" s="231"/>
      <c r="RKB839" s="231"/>
      <c r="RKC839" s="231"/>
      <c r="RKD839" s="231"/>
      <c r="RKE839" s="231"/>
      <c r="RKF839" s="231"/>
      <c r="RKG839" s="231"/>
      <c r="RKH839" s="231"/>
      <c r="RKI839" s="231"/>
      <c r="RKJ839" s="231"/>
      <c r="RKK839" s="231"/>
      <c r="RKL839" s="231"/>
      <c r="RKM839" s="231"/>
      <c r="RKN839" s="231"/>
      <c r="RKO839" s="231"/>
      <c r="RKP839" s="231"/>
      <c r="RKQ839" s="231"/>
      <c r="RKR839" s="231"/>
      <c r="RKS839" s="231"/>
      <c r="RKT839" s="231"/>
      <c r="RKU839" s="231"/>
      <c r="RKV839" s="231"/>
      <c r="RKW839" s="231"/>
      <c r="RKX839" s="231"/>
      <c r="RKY839" s="231"/>
      <c r="RKZ839" s="231"/>
      <c r="RLA839" s="231"/>
      <c r="RLB839" s="231"/>
      <c r="RLC839" s="231"/>
      <c r="RLD839" s="231"/>
      <c r="RLE839" s="231"/>
      <c r="RLF839" s="231"/>
      <c r="RLG839" s="231"/>
      <c r="RLH839" s="231"/>
      <c r="RLI839" s="231"/>
      <c r="RLJ839" s="231"/>
      <c r="RLK839" s="231"/>
      <c r="RLL839" s="231"/>
      <c r="RLM839" s="231"/>
      <c r="RLN839" s="231"/>
      <c r="RLO839" s="231"/>
      <c r="RLP839" s="231"/>
      <c r="RLQ839" s="231"/>
      <c r="RLR839" s="231"/>
      <c r="RLS839" s="231"/>
      <c r="RLT839" s="231"/>
      <c r="RLU839" s="231"/>
      <c r="RLV839" s="231"/>
      <c r="RLW839" s="231"/>
      <c r="RLX839" s="231"/>
      <c r="RLY839" s="231"/>
      <c r="RLZ839" s="231"/>
      <c r="RMA839" s="231"/>
      <c r="RMB839" s="231"/>
      <c r="RMC839" s="231"/>
      <c r="RMD839" s="231"/>
      <c r="RME839" s="231"/>
      <c r="RMF839" s="231"/>
      <c r="RMG839" s="231"/>
      <c r="RMH839" s="231"/>
      <c r="RMI839" s="231"/>
      <c r="RMJ839" s="231"/>
      <c r="RMK839" s="231"/>
      <c r="RML839" s="231"/>
      <c r="RMM839" s="231"/>
      <c r="RMN839" s="231"/>
      <c r="RMO839" s="231"/>
      <c r="RMP839" s="231"/>
      <c r="RMQ839" s="231"/>
      <c r="RMR839" s="231"/>
      <c r="RMS839" s="231"/>
      <c r="RMT839" s="231"/>
      <c r="RMU839" s="231"/>
      <c r="RMV839" s="231"/>
      <c r="RMW839" s="231"/>
      <c r="RMX839" s="231"/>
      <c r="RMY839" s="231"/>
      <c r="RMZ839" s="231"/>
      <c r="RNA839" s="231"/>
      <c r="RNB839" s="231"/>
      <c r="RNC839" s="231"/>
      <c r="RND839" s="231"/>
      <c r="RNE839" s="231"/>
      <c r="RNF839" s="231"/>
      <c r="RNG839" s="231"/>
      <c r="RNH839" s="231"/>
      <c r="RNI839" s="231"/>
      <c r="RNJ839" s="231"/>
      <c r="RNK839" s="231"/>
      <c r="RNL839" s="231"/>
      <c r="RNM839" s="231"/>
      <c r="RNN839" s="231"/>
      <c r="RNO839" s="231"/>
      <c r="RNP839" s="231"/>
      <c r="RNQ839" s="231"/>
      <c r="RNR839" s="231"/>
      <c r="RNS839" s="231"/>
      <c r="RNT839" s="231"/>
      <c r="RNU839" s="231"/>
      <c r="RNV839" s="231"/>
      <c r="RNW839" s="231"/>
      <c r="RNX839" s="231"/>
      <c r="RNY839" s="231"/>
      <c r="RNZ839" s="231"/>
      <c r="ROA839" s="231"/>
      <c r="ROB839" s="231"/>
      <c r="ROC839" s="231"/>
      <c r="ROD839" s="231"/>
      <c r="ROE839" s="231"/>
      <c r="ROF839" s="231"/>
      <c r="ROG839" s="231"/>
      <c r="ROH839" s="231"/>
      <c r="ROI839" s="231"/>
      <c r="ROJ839" s="231"/>
      <c r="ROK839" s="231"/>
      <c r="ROL839" s="231"/>
      <c r="ROM839" s="231"/>
      <c r="RON839" s="231"/>
      <c r="ROO839" s="231"/>
      <c r="ROP839" s="231"/>
      <c r="ROQ839" s="231"/>
      <c r="ROR839" s="231"/>
      <c r="ROS839" s="231"/>
      <c r="ROT839" s="231"/>
      <c r="ROU839" s="231"/>
      <c r="ROV839" s="231"/>
      <c r="ROW839" s="231"/>
      <c r="ROX839" s="231"/>
      <c r="ROY839" s="231"/>
      <c r="ROZ839" s="231"/>
      <c r="RPA839" s="231"/>
      <c r="RPB839" s="231"/>
      <c r="RPC839" s="231"/>
      <c r="RPD839" s="231"/>
      <c r="RPE839" s="231"/>
      <c r="RPF839" s="231"/>
      <c r="RPG839" s="231"/>
      <c r="RPH839" s="231"/>
      <c r="RPI839" s="231"/>
      <c r="RPJ839" s="231"/>
      <c r="RPK839" s="231"/>
      <c r="RPL839" s="231"/>
      <c r="RPM839" s="231"/>
      <c r="RPN839" s="231"/>
      <c r="RPO839" s="231"/>
      <c r="RPP839" s="231"/>
      <c r="RPQ839" s="231"/>
      <c r="RPR839" s="231"/>
      <c r="RPS839" s="231"/>
      <c r="RPT839" s="231"/>
      <c r="RPU839" s="231"/>
      <c r="RPV839" s="231"/>
      <c r="RPW839" s="231"/>
      <c r="RPX839" s="231"/>
      <c r="RPY839" s="231"/>
      <c r="RPZ839" s="231"/>
      <c r="RQA839" s="231"/>
      <c r="RQB839" s="231"/>
      <c r="RQC839" s="231"/>
      <c r="RQD839" s="231"/>
      <c r="RQE839" s="231"/>
      <c r="RQF839" s="231"/>
      <c r="RQG839" s="231"/>
      <c r="RQH839" s="231"/>
      <c r="RQI839" s="231"/>
      <c r="RQJ839" s="231"/>
      <c r="RQK839" s="231"/>
      <c r="RQL839" s="231"/>
      <c r="RQM839" s="231"/>
      <c r="RQN839" s="231"/>
      <c r="RQO839" s="231"/>
      <c r="RQP839" s="231"/>
      <c r="RQQ839" s="231"/>
      <c r="RQR839" s="231"/>
      <c r="RQS839" s="231"/>
      <c r="RQT839" s="231"/>
      <c r="RQU839" s="231"/>
      <c r="RQV839" s="231"/>
      <c r="RQW839" s="231"/>
      <c r="RQX839" s="231"/>
      <c r="RQY839" s="231"/>
      <c r="RQZ839" s="231"/>
      <c r="RRA839" s="231"/>
      <c r="RRB839" s="231"/>
      <c r="RRC839" s="231"/>
      <c r="RRD839" s="231"/>
      <c r="RRE839" s="231"/>
      <c r="RRF839" s="231"/>
      <c r="RRG839" s="231"/>
      <c r="RRH839" s="231"/>
      <c r="RRI839" s="231"/>
      <c r="RRJ839" s="231"/>
      <c r="RRK839" s="231"/>
      <c r="RRL839" s="231"/>
      <c r="RRM839" s="231"/>
      <c r="RRN839" s="231"/>
      <c r="RRO839" s="231"/>
      <c r="RRP839" s="231"/>
      <c r="RRQ839" s="231"/>
      <c r="RRR839" s="231"/>
      <c r="RRS839" s="231"/>
      <c r="RRT839" s="231"/>
      <c r="RRU839" s="231"/>
      <c r="RRV839" s="231"/>
      <c r="RRW839" s="231"/>
      <c r="RRX839" s="231"/>
      <c r="RRY839" s="231"/>
      <c r="RRZ839" s="231"/>
      <c r="RSA839" s="231"/>
      <c r="RSB839" s="231"/>
      <c r="RSC839" s="231"/>
      <c r="RSD839" s="231"/>
      <c r="RSE839" s="231"/>
      <c r="RSF839" s="231"/>
      <c r="RSG839" s="231"/>
      <c r="RSH839" s="231"/>
      <c r="RSI839" s="231"/>
      <c r="RSJ839" s="231"/>
      <c r="RSK839" s="231"/>
      <c r="RSL839" s="231"/>
      <c r="RSM839" s="231"/>
      <c r="RSN839" s="231"/>
      <c r="RSO839" s="231"/>
      <c r="RSP839" s="231"/>
      <c r="RSQ839" s="231"/>
      <c r="RSR839" s="231"/>
      <c r="RSS839" s="231"/>
      <c r="RST839" s="231"/>
      <c r="RSU839" s="231"/>
      <c r="RSV839" s="231"/>
      <c r="RSW839" s="231"/>
      <c r="RSX839" s="231"/>
      <c r="RSY839" s="231"/>
      <c r="RSZ839" s="231"/>
      <c r="RTA839" s="231"/>
      <c r="RTB839" s="231"/>
      <c r="RTC839" s="231"/>
      <c r="RTD839" s="231"/>
      <c r="RTE839" s="231"/>
      <c r="RTF839" s="231"/>
      <c r="RTG839" s="231"/>
      <c r="RTH839" s="231"/>
      <c r="RTI839" s="231"/>
      <c r="RTJ839" s="231"/>
      <c r="RTK839" s="231"/>
      <c r="RTL839" s="231"/>
      <c r="RTM839" s="231"/>
      <c r="RTN839" s="231"/>
      <c r="RTO839" s="231"/>
      <c r="RTP839" s="231"/>
      <c r="RTQ839" s="231"/>
      <c r="RTR839" s="231"/>
      <c r="RTS839" s="231"/>
      <c r="RTT839" s="231"/>
      <c r="RTU839" s="231"/>
      <c r="RTV839" s="231"/>
      <c r="RTW839" s="231"/>
      <c r="RTX839" s="231"/>
      <c r="RTY839" s="231"/>
      <c r="RTZ839" s="231"/>
      <c r="RUA839" s="231"/>
      <c r="RUB839" s="231"/>
      <c r="RUC839" s="231"/>
      <c r="RUD839" s="231"/>
      <c r="RUE839" s="231"/>
      <c r="RUF839" s="231"/>
      <c r="RUG839" s="231"/>
      <c r="RUH839" s="231"/>
      <c r="RUI839" s="231"/>
      <c r="RUJ839" s="231"/>
      <c r="RUK839" s="231"/>
      <c r="RUL839" s="231"/>
      <c r="RUM839" s="231"/>
      <c r="RUN839" s="231"/>
      <c r="RUO839" s="231"/>
      <c r="RUP839" s="231"/>
      <c r="RUQ839" s="231"/>
      <c r="RUR839" s="231"/>
      <c r="RUS839" s="231"/>
      <c r="RUT839" s="231"/>
      <c r="RUU839" s="231"/>
      <c r="RUV839" s="231"/>
      <c r="RUW839" s="231"/>
      <c r="RUX839" s="231"/>
      <c r="RUY839" s="231"/>
      <c r="RUZ839" s="231"/>
      <c r="RVA839" s="231"/>
      <c r="RVB839" s="231"/>
      <c r="RVC839" s="231"/>
      <c r="RVD839" s="231"/>
      <c r="RVE839" s="231"/>
      <c r="RVF839" s="231"/>
      <c r="RVG839" s="231"/>
      <c r="RVH839" s="231"/>
      <c r="RVI839" s="231"/>
      <c r="RVJ839" s="231"/>
      <c r="RVK839" s="231"/>
      <c r="RVL839" s="231"/>
      <c r="RVM839" s="231"/>
      <c r="RVN839" s="231"/>
      <c r="RVO839" s="231"/>
      <c r="RVP839" s="231"/>
      <c r="RVQ839" s="231"/>
      <c r="RVR839" s="231"/>
      <c r="RVS839" s="231"/>
      <c r="RVT839" s="231"/>
      <c r="RVU839" s="231"/>
      <c r="RVV839" s="231"/>
      <c r="RVW839" s="231"/>
      <c r="RVX839" s="231"/>
      <c r="RVY839" s="231"/>
      <c r="RVZ839" s="231"/>
      <c r="RWA839" s="231"/>
      <c r="RWB839" s="231"/>
      <c r="RWC839" s="231"/>
      <c r="RWD839" s="231"/>
      <c r="RWE839" s="231"/>
      <c r="RWF839" s="231"/>
      <c r="RWG839" s="231"/>
      <c r="RWH839" s="231"/>
      <c r="RWI839" s="231"/>
      <c r="RWJ839" s="231"/>
      <c r="RWK839" s="231"/>
      <c r="RWL839" s="231"/>
      <c r="RWM839" s="231"/>
      <c r="RWN839" s="231"/>
      <c r="RWO839" s="231"/>
      <c r="RWP839" s="231"/>
      <c r="RWQ839" s="231"/>
      <c r="RWR839" s="231"/>
      <c r="RWS839" s="231"/>
      <c r="RWT839" s="231"/>
      <c r="RWU839" s="231"/>
      <c r="RWV839" s="231"/>
      <c r="RWW839" s="231"/>
      <c r="RWX839" s="231"/>
      <c r="RWY839" s="231"/>
      <c r="RWZ839" s="231"/>
      <c r="RXA839" s="231"/>
      <c r="RXB839" s="231"/>
      <c r="RXC839" s="231"/>
      <c r="RXD839" s="231"/>
      <c r="RXE839" s="231"/>
      <c r="RXF839" s="231"/>
      <c r="RXG839" s="231"/>
      <c r="RXH839" s="231"/>
      <c r="RXI839" s="231"/>
      <c r="RXJ839" s="231"/>
      <c r="RXK839" s="231"/>
      <c r="RXL839" s="231"/>
      <c r="RXM839" s="231"/>
      <c r="RXN839" s="231"/>
      <c r="RXO839" s="231"/>
      <c r="RXP839" s="231"/>
      <c r="RXQ839" s="231"/>
      <c r="RXR839" s="231"/>
      <c r="RXS839" s="231"/>
      <c r="RXT839" s="231"/>
      <c r="RXU839" s="231"/>
      <c r="RXV839" s="231"/>
      <c r="RXW839" s="231"/>
      <c r="RXX839" s="231"/>
      <c r="RXY839" s="231"/>
      <c r="RXZ839" s="231"/>
      <c r="RYA839" s="231"/>
      <c r="RYB839" s="231"/>
      <c r="RYC839" s="231"/>
      <c r="RYD839" s="231"/>
      <c r="RYE839" s="231"/>
      <c r="RYF839" s="231"/>
      <c r="RYG839" s="231"/>
      <c r="RYH839" s="231"/>
      <c r="RYI839" s="231"/>
      <c r="RYJ839" s="231"/>
      <c r="RYK839" s="231"/>
      <c r="RYL839" s="231"/>
      <c r="RYM839" s="231"/>
      <c r="RYN839" s="231"/>
      <c r="RYO839" s="231"/>
      <c r="RYP839" s="231"/>
      <c r="RYQ839" s="231"/>
      <c r="RYR839" s="231"/>
      <c r="RYS839" s="231"/>
      <c r="RYT839" s="231"/>
      <c r="RYU839" s="231"/>
      <c r="RYV839" s="231"/>
      <c r="RYW839" s="231"/>
      <c r="RYX839" s="231"/>
      <c r="RYY839" s="231"/>
      <c r="RYZ839" s="231"/>
      <c r="RZA839" s="231"/>
      <c r="RZB839" s="231"/>
      <c r="RZC839" s="231"/>
      <c r="RZD839" s="231"/>
      <c r="RZE839" s="231"/>
      <c r="RZF839" s="231"/>
      <c r="RZG839" s="231"/>
      <c r="RZH839" s="231"/>
      <c r="RZI839" s="231"/>
      <c r="RZJ839" s="231"/>
      <c r="RZK839" s="231"/>
      <c r="RZL839" s="231"/>
      <c r="RZM839" s="231"/>
      <c r="RZN839" s="231"/>
      <c r="RZO839" s="231"/>
      <c r="RZP839" s="231"/>
      <c r="RZQ839" s="231"/>
      <c r="RZR839" s="231"/>
      <c r="RZS839" s="231"/>
      <c r="RZT839" s="231"/>
      <c r="RZU839" s="231"/>
      <c r="RZV839" s="231"/>
      <c r="RZW839" s="231"/>
      <c r="RZX839" s="231"/>
      <c r="RZY839" s="231"/>
      <c r="RZZ839" s="231"/>
      <c r="SAA839" s="231"/>
      <c r="SAB839" s="231"/>
      <c r="SAC839" s="231"/>
      <c r="SAD839" s="231"/>
      <c r="SAE839" s="231"/>
      <c r="SAF839" s="231"/>
      <c r="SAG839" s="231"/>
      <c r="SAH839" s="231"/>
      <c r="SAI839" s="231"/>
      <c r="SAJ839" s="231"/>
      <c r="SAK839" s="231"/>
      <c r="SAL839" s="231"/>
      <c r="SAM839" s="231"/>
      <c r="SAN839" s="231"/>
      <c r="SAO839" s="231"/>
      <c r="SAP839" s="231"/>
      <c r="SAQ839" s="231"/>
      <c r="SAR839" s="231"/>
      <c r="SAS839" s="231"/>
      <c r="SAT839" s="231"/>
      <c r="SAU839" s="231"/>
      <c r="SAV839" s="231"/>
      <c r="SAW839" s="231"/>
      <c r="SAX839" s="231"/>
      <c r="SAY839" s="231"/>
      <c r="SAZ839" s="231"/>
      <c r="SBA839" s="231"/>
      <c r="SBB839" s="231"/>
      <c r="SBC839" s="231"/>
      <c r="SBD839" s="231"/>
      <c r="SBE839" s="231"/>
      <c r="SBF839" s="231"/>
      <c r="SBG839" s="231"/>
      <c r="SBH839" s="231"/>
      <c r="SBI839" s="231"/>
      <c r="SBJ839" s="231"/>
      <c r="SBK839" s="231"/>
      <c r="SBL839" s="231"/>
      <c r="SBM839" s="231"/>
      <c r="SBN839" s="231"/>
      <c r="SBO839" s="231"/>
      <c r="SBP839" s="231"/>
      <c r="SBQ839" s="231"/>
      <c r="SBR839" s="231"/>
      <c r="SBS839" s="231"/>
      <c r="SBT839" s="231"/>
      <c r="SBU839" s="231"/>
      <c r="SBV839" s="231"/>
      <c r="SBW839" s="231"/>
      <c r="SBX839" s="231"/>
      <c r="SBY839" s="231"/>
      <c r="SBZ839" s="231"/>
      <c r="SCA839" s="231"/>
      <c r="SCB839" s="231"/>
      <c r="SCC839" s="231"/>
      <c r="SCD839" s="231"/>
      <c r="SCE839" s="231"/>
      <c r="SCF839" s="231"/>
      <c r="SCG839" s="231"/>
      <c r="SCH839" s="231"/>
      <c r="SCI839" s="231"/>
      <c r="SCJ839" s="231"/>
      <c r="SCK839" s="231"/>
      <c r="SCL839" s="231"/>
      <c r="SCM839" s="231"/>
      <c r="SCN839" s="231"/>
      <c r="SCO839" s="231"/>
      <c r="SCP839" s="231"/>
      <c r="SCQ839" s="231"/>
      <c r="SCR839" s="231"/>
      <c r="SCS839" s="231"/>
      <c r="SCT839" s="231"/>
      <c r="SCU839" s="231"/>
      <c r="SCV839" s="231"/>
      <c r="SCW839" s="231"/>
      <c r="SCX839" s="231"/>
      <c r="SCY839" s="231"/>
      <c r="SCZ839" s="231"/>
      <c r="SDA839" s="231"/>
      <c r="SDB839" s="231"/>
      <c r="SDC839" s="231"/>
      <c r="SDD839" s="231"/>
      <c r="SDE839" s="231"/>
      <c r="SDF839" s="231"/>
      <c r="SDG839" s="231"/>
      <c r="SDH839" s="231"/>
      <c r="SDI839" s="231"/>
      <c r="SDJ839" s="231"/>
      <c r="SDK839" s="231"/>
      <c r="SDL839" s="231"/>
      <c r="SDM839" s="231"/>
      <c r="SDN839" s="231"/>
      <c r="SDO839" s="231"/>
      <c r="SDP839" s="231"/>
      <c r="SDQ839" s="231"/>
      <c r="SDR839" s="231"/>
      <c r="SDS839" s="231"/>
      <c r="SDT839" s="231"/>
      <c r="SDU839" s="231"/>
      <c r="SDV839" s="231"/>
      <c r="SDW839" s="231"/>
      <c r="SDX839" s="231"/>
      <c r="SDY839" s="231"/>
      <c r="SDZ839" s="231"/>
      <c r="SEA839" s="231"/>
      <c r="SEB839" s="231"/>
      <c r="SEC839" s="231"/>
      <c r="SED839" s="231"/>
      <c r="SEE839" s="231"/>
      <c r="SEF839" s="231"/>
      <c r="SEG839" s="231"/>
      <c r="SEH839" s="231"/>
      <c r="SEI839" s="231"/>
      <c r="SEJ839" s="231"/>
      <c r="SEK839" s="231"/>
      <c r="SEL839" s="231"/>
      <c r="SEM839" s="231"/>
      <c r="SEN839" s="231"/>
      <c r="SEO839" s="231"/>
      <c r="SEP839" s="231"/>
      <c r="SEQ839" s="231"/>
      <c r="SER839" s="231"/>
      <c r="SES839" s="231"/>
      <c r="SET839" s="231"/>
      <c r="SEU839" s="231"/>
      <c r="SEV839" s="231"/>
      <c r="SEW839" s="231"/>
      <c r="SEX839" s="231"/>
      <c r="SEY839" s="231"/>
      <c r="SEZ839" s="231"/>
      <c r="SFA839" s="231"/>
      <c r="SFB839" s="231"/>
      <c r="SFC839" s="231"/>
      <c r="SFD839" s="231"/>
      <c r="SFE839" s="231"/>
      <c r="SFF839" s="231"/>
      <c r="SFG839" s="231"/>
      <c r="SFH839" s="231"/>
      <c r="SFI839" s="231"/>
      <c r="SFJ839" s="231"/>
      <c r="SFK839" s="231"/>
      <c r="SFL839" s="231"/>
      <c r="SFM839" s="231"/>
      <c r="SFN839" s="231"/>
      <c r="SFO839" s="231"/>
      <c r="SFP839" s="231"/>
      <c r="SFQ839" s="231"/>
      <c r="SFR839" s="231"/>
      <c r="SFS839" s="231"/>
      <c r="SFT839" s="231"/>
      <c r="SFU839" s="231"/>
      <c r="SFV839" s="231"/>
      <c r="SFW839" s="231"/>
      <c r="SFX839" s="231"/>
      <c r="SFY839" s="231"/>
      <c r="SFZ839" s="231"/>
      <c r="SGA839" s="231"/>
      <c r="SGB839" s="231"/>
      <c r="SGC839" s="231"/>
      <c r="SGD839" s="231"/>
      <c r="SGE839" s="231"/>
      <c r="SGF839" s="231"/>
      <c r="SGG839" s="231"/>
      <c r="SGH839" s="231"/>
      <c r="SGI839" s="231"/>
      <c r="SGJ839" s="231"/>
      <c r="SGK839" s="231"/>
      <c r="SGL839" s="231"/>
      <c r="SGM839" s="231"/>
      <c r="SGN839" s="231"/>
      <c r="SGO839" s="231"/>
      <c r="SGP839" s="231"/>
      <c r="SGQ839" s="231"/>
      <c r="SGR839" s="231"/>
      <c r="SGS839" s="231"/>
      <c r="SGT839" s="231"/>
      <c r="SGU839" s="231"/>
      <c r="SGV839" s="231"/>
      <c r="SGW839" s="231"/>
      <c r="SGX839" s="231"/>
      <c r="SGY839" s="231"/>
      <c r="SGZ839" s="231"/>
      <c r="SHA839" s="231"/>
      <c r="SHB839" s="231"/>
      <c r="SHC839" s="231"/>
      <c r="SHD839" s="231"/>
      <c r="SHE839" s="231"/>
      <c r="SHF839" s="231"/>
      <c r="SHG839" s="231"/>
      <c r="SHH839" s="231"/>
      <c r="SHI839" s="231"/>
      <c r="SHJ839" s="231"/>
      <c r="SHK839" s="231"/>
      <c r="SHL839" s="231"/>
      <c r="SHM839" s="231"/>
      <c r="SHN839" s="231"/>
      <c r="SHO839" s="231"/>
      <c r="SHP839" s="231"/>
      <c r="SHQ839" s="231"/>
      <c r="SHR839" s="231"/>
      <c r="SHS839" s="231"/>
      <c r="SHT839" s="231"/>
      <c r="SHU839" s="231"/>
      <c r="SHV839" s="231"/>
      <c r="SHW839" s="231"/>
      <c r="SHX839" s="231"/>
      <c r="SHY839" s="231"/>
      <c r="SHZ839" s="231"/>
      <c r="SIA839" s="231"/>
      <c r="SIB839" s="231"/>
      <c r="SIC839" s="231"/>
      <c r="SID839" s="231"/>
      <c r="SIE839" s="231"/>
      <c r="SIF839" s="231"/>
      <c r="SIG839" s="231"/>
      <c r="SIH839" s="231"/>
      <c r="SII839" s="231"/>
      <c r="SIJ839" s="231"/>
      <c r="SIK839" s="231"/>
      <c r="SIL839" s="231"/>
      <c r="SIM839" s="231"/>
      <c r="SIN839" s="231"/>
      <c r="SIO839" s="231"/>
      <c r="SIP839" s="231"/>
      <c r="SIQ839" s="231"/>
      <c r="SIR839" s="231"/>
      <c r="SIS839" s="231"/>
      <c r="SIT839" s="231"/>
      <c r="SIU839" s="231"/>
      <c r="SIV839" s="231"/>
      <c r="SIW839" s="231"/>
      <c r="SIX839" s="231"/>
      <c r="SIY839" s="231"/>
      <c r="SIZ839" s="231"/>
      <c r="SJA839" s="231"/>
      <c r="SJB839" s="231"/>
      <c r="SJC839" s="231"/>
      <c r="SJD839" s="231"/>
      <c r="SJE839" s="231"/>
      <c r="SJF839" s="231"/>
      <c r="SJG839" s="231"/>
      <c r="SJH839" s="231"/>
      <c r="SJI839" s="231"/>
      <c r="SJJ839" s="231"/>
      <c r="SJK839" s="231"/>
      <c r="SJL839" s="231"/>
      <c r="SJM839" s="231"/>
      <c r="SJN839" s="231"/>
      <c r="SJO839" s="231"/>
      <c r="SJP839" s="231"/>
      <c r="SJQ839" s="231"/>
      <c r="SJR839" s="231"/>
      <c r="SJS839" s="231"/>
      <c r="SJT839" s="231"/>
      <c r="SJU839" s="231"/>
      <c r="SJV839" s="231"/>
      <c r="SJW839" s="231"/>
      <c r="SJX839" s="231"/>
      <c r="SJY839" s="231"/>
      <c r="SJZ839" s="231"/>
      <c r="SKA839" s="231"/>
      <c r="SKB839" s="231"/>
      <c r="SKC839" s="231"/>
      <c r="SKD839" s="231"/>
      <c r="SKE839" s="231"/>
      <c r="SKF839" s="231"/>
      <c r="SKG839" s="231"/>
      <c r="SKH839" s="231"/>
      <c r="SKI839" s="231"/>
      <c r="SKJ839" s="231"/>
      <c r="SKK839" s="231"/>
      <c r="SKL839" s="231"/>
      <c r="SKM839" s="231"/>
      <c r="SKN839" s="231"/>
      <c r="SKO839" s="231"/>
      <c r="SKP839" s="231"/>
      <c r="SKQ839" s="231"/>
      <c r="SKR839" s="231"/>
      <c r="SKS839" s="231"/>
      <c r="SKT839" s="231"/>
      <c r="SKU839" s="231"/>
      <c r="SKV839" s="231"/>
      <c r="SKW839" s="231"/>
      <c r="SKX839" s="231"/>
      <c r="SKY839" s="231"/>
      <c r="SKZ839" s="231"/>
      <c r="SLA839" s="231"/>
      <c r="SLB839" s="231"/>
      <c r="SLC839" s="231"/>
      <c r="SLD839" s="231"/>
      <c r="SLE839" s="231"/>
      <c r="SLF839" s="231"/>
      <c r="SLG839" s="231"/>
      <c r="SLH839" s="231"/>
      <c r="SLI839" s="231"/>
      <c r="SLJ839" s="231"/>
      <c r="SLK839" s="231"/>
      <c r="SLL839" s="231"/>
      <c r="SLM839" s="231"/>
      <c r="SLN839" s="231"/>
      <c r="SLO839" s="231"/>
      <c r="SLP839" s="231"/>
      <c r="SLQ839" s="231"/>
      <c r="SLR839" s="231"/>
      <c r="SLS839" s="231"/>
      <c r="SLT839" s="231"/>
      <c r="SLU839" s="231"/>
      <c r="SLV839" s="231"/>
      <c r="SLW839" s="231"/>
      <c r="SLX839" s="231"/>
      <c r="SLY839" s="231"/>
      <c r="SLZ839" s="231"/>
      <c r="SMA839" s="231"/>
      <c r="SMB839" s="231"/>
      <c r="SMC839" s="231"/>
      <c r="SMD839" s="231"/>
      <c r="SME839" s="231"/>
      <c r="SMF839" s="231"/>
      <c r="SMG839" s="231"/>
      <c r="SMH839" s="231"/>
      <c r="SMI839" s="231"/>
      <c r="SMJ839" s="231"/>
      <c r="SMK839" s="231"/>
      <c r="SML839" s="231"/>
      <c r="SMM839" s="231"/>
      <c r="SMN839" s="231"/>
      <c r="SMO839" s="231"/>
      <c r="SMP839" s="231"/>
      <c r="SMQ839" s="231"/>
      <c r="SMR839" s="231"/>
      <c r="SMS839" s="231"/>
      <c r="SMT839" s="231"/>
      <c r="SMU839" s="231"/>
      <c r="SMV839" s="231"/>
      <c r="SMW839" s="231"/>
      <c r="SMX839" s="231"/>
      <c r="SMY839" s="231"/>
      <c r="SMZ839" s="231"/>
      <c r="SNA839" s="231"/>
      <c r="SNB839" s="231"/>
      <c r="SNC839" s="231"/>
      <c r="SND839" s="231"/>
      <c r="SNE839" s="231"/>
      <c r="SNF839" s="231"/>
      <c r="SNG839" s="231"/>
      <c r="SNH839" s="231"/>
      <c r="SNI839" s="231"/>
      <c r="SNJ839" s="231"/>
      <c r="SNK839" s="231"/>
      <c r="SNL839" s="231"/>
      <c r="SNM839" s="231"/>
      <c r="SNN839" s="231"/>
      <c r="SNO839" s="231"/>
      <c r="SNP839" s="231"/>
      <c r="SNQ839" s="231"/>
      <c r="SNR839" s="231"/>
      <c r="SNS839" s="231"/>
      <c r="SNT839" s="231"/>
      <c r="SNU839" s="231"/>
      <c r="SNV839" s="231"/>
      <c r="SNW839" s="231"/>
      <c r="SNX839" s="231"/>
      <c r="SNY839" s="231"/>
      <c r="SNZ839" s="231"/>
      <c r="SOA839" s="231"/>
      <c r="SOB839" s="231"/>
      <c r="SOC839" s="231"/>
      <c r="SOD839" s="231"/>
      <c r="SOE839" s="231"/>
      <c r="SOF839" s="231"/>
      <c r="SOG839" s="231"/>
      <c r="SOH839" s="231"/>
      <c r="SOI839" s="231"/>
      <c r="SOJ839" s="231"/>
      <c r="SOK839" s="231"/>
      <c r="SOL839" s="231"/>
      <c r="SOM839" s="231"/>
      <c r="SON839" s="231"/>
      <c r="SOO839" s="231"/>
      <c r="SOP839" s="231"/>
      <c r="SOQ839" s="231"/>
      <c r="SOR839" s="231"/>
      <c r="SOS839" s="231"/>
      <c r="SOT839" s="231"/>
      <c r="SOU839" s="231"/>
      <c r="SOV839" s="231"/>
      <c r="SOW839" s="231"/>
      <c r="SOX839" s="231"/>
      <c r="SOY839" s="231"/>
      <c r="SOZ839" s="231"/>
      <c r="SPA839" s="231"/>
      <c r="SPB839" s="231"/>
      <c r="SPC839" s="231"/>
      <c r="SPD839" s="231"/>
      <c r="SPE839" s="231"/>
      <c r="SPF839" s="231"/>
      <c r="SPG839" s="231"/>
      <c r="SPH839" s="231"/>
      <c r="SPI839" s="231"/>
      <c r="SPJ839" s="231"/>
      <c r="SPK839" s="231"/>
      <c r="SPL839" s="231"/>
      <c r="SPM839" s="231"/>
      <c r="SPN839" s="231"/>
      <c r="SPO839" s="231"/>
      <c r="SPP839" s="231"/>
      <c r="SPQ839" s="231"/>
      <c r="SPR839" s="231"/>
      <c r="SPS839" s="231"/>
      <c r="SPT839" s="231"/>
      <c r="SPU839" s="231"/>
      <c r="SPV839" s="231"/>
      <c r="SPW839" s="231"/>
      <c r="SPX839" s="231"/>
      <c r="SPY839" s="231"/>
      <c r="SPZ839" s="231"/>
      <c r="SQA839" s="231"/>
      <c r="SQB839" s="231"/>
      <c r="SQC839" s="231"/>
      <c r="SQD839" s="231"/>
      <c r="SQE839" s="231"/>
      <c r="SQF839" s="231"/>
      <c r="SQG839" s="231"/>
      <c r="SQH839" s="231"/>
      <c r="SQI839" s="231"/>
      <c r="SQJ839" s="231"/>
      <c r="SQK839" s="231"/>
      <c r="SQL839" s="231"/>
      <c r="SQM839" s="231"/>
      <c r="SQN839" s="231"/>
      <c r="SQO839" s="231"/>
      <c r="SQP839" s="231"/>
      <c r="SQQ839" s="231"/>
      <c r="SQR839" s="231"/>
      <c r="SQS839" s="231"/>
      <c r="SQT839" s="231"/>
      <c r="SQU839" s="231"/>
      <c r="SQV839" s="231"/>
      <c r="SQW839" s="231"/>
      <c r="SQX839" s="231"/>
      <c r="SQY839" s="231"/>
      <c r="SQZ839" s="231"/>
      <c r="SRA839" s="231"/>
      <c r="SRB839" s="231"/>
      <c r="SRC839" s="231"/>
      <c r="SRD839" s="231"/>
      <c r="SRE839" s="231"/>
      <c r="SRF839" s="231"/>
      <c r="SRG839" s="231"/>
      <c r="SRH839" s="231"/>
      <c r="SRI839" s="231"/>
      <c r="SRJ839" s="231"/>
      <c r="SRK839" s="231"/>
      <c r="SRL839" s="231"/>
      <c r="SRM839" s="231"/>
      <c r="SRN839" s="231"/>
      <c r="SRO839" s="231"/>
      <c r="SRP839" s="231"/>
      <c r="SRQ839" s="231"/>
      <c r="SRR839" s="231"/>
      <c r="SRS839" s="231"/>
      <c r="SRT839" s="231"/>
      <c r="SRU839" s="231"/>
      <c r="SRV839" s="231"/>
      <c r="SRW839" s="231"/>
      <c r="SRX839" s="231"/>
      <c r="SRY839" s="231"/>
      <c r="SRZ839" s="231"/>
      <c r="SSA839" s="231"/>
      <c r="SSB839" s="231"/>
      <c r="SSC839" s="231"/>
      <c r="SSD839" s="231"/>
      <c r="SSE839" s="231"/>
      <c r="SSF839" s="231"/>
      <c r="SSG839" s="231"/>
      <c r="SSH839" s="231"/>
      <c r="SSI839" s="231"/>
      <c r="SSJ839" s="231"/>
      <c r="SSK839" s="231"/>
      <c r="SSL839" s="231"/>
      <c r="SSM839" s="231"/>
      <c r="SSN839" s="231"/>
      <c r="SSO839" s="231"/>
      <c r="SSP839" s="231"/>
      <c r="SSQ839" s="231"/>
      <c r="SSR839" s="231"/>
      <c r="SSS839" s="231"/>
      <c r="SST839" s="231"/>
      <c r="SSU839" s="231"/>
      <c r="SSV839" s="231"/>
      <c r="SSW839" s="231"/>
      <c r="SSX839" s="231"/>
      <c r="SSY839" s="231"/>
      <c r="SSZ839" s="231"/>
      <c r="STA839" s="231"/>
      <c r="STB839" s="231"/>
      <c r="STC839" s="231"/>
      <c r="STD839" s="231"/>
      <c r="STE839" s="231"/>
      <c r="STF839" s="231"/>
      <c r="STG839" s="231"/>
      <c r="STH839" s="231"/>
      <c r="STI839" s="231"/>
      <c r="STJ839" s="231"/>
      <c r="STK839" s="231"/>
      <c r="STL839" s="231"/>
      <c r="STM839" s="231"/>
      <c r="STN839" s="231"/>
      <c r="STO839" s="231"/>
      <c r="STP839" s="231"/>
      <c r="STQ839" s="231"/>
      <c r="STR839" s="231"/>
      <c r="STS839" s="231"/>
      <c r="STT839" s="231"/>
      <c r="STU839" s="231"/>
      <c r="STV839" s="231"/>
      <c r="STW839" s="231"/>
      <c r="STX839" s="231"/>
      <c r="STY839" s="231"/>
      <c r="STZ839" s="231"/>
      <c r="SUA839" s="231"/>
      <c r="SUB839" s="231"/>
      <c r="SUC839" s="231"/>
      <c r="SUD839" s="231"/>
      <c r="SUE839" s="231"/>
      <c r="SUF839" s="231"/>
      <c r="SUG839" s="231"/>
      <c r="SUH839" s="231"/>
      <c r="SUI839" s="231"/>
      <c r="SUJ839" s="231"/>
      <c r="SUK839" s="231"/>
      <c r="SUL839" s="231"/>
      <c r="SUM839" s="231"/>
      <c r="SUN839" s="231"/>
      <c r="SUO839" s="231"/>
      <c r="SUP839" s="231"/>
      <c r="SUQ839" s="231"/>
      <c r="SUR839" s="231"/>
      <c r="SUS839" s="231"/>
      <c r="SUT839" s="231"/>
      <c r="SUU839" s="231"/>
      <c r="SUV839" s="231"/>
      <c r="SUW839" s="231"/>
      <c r="SUX839" s="231"/>
      <c r="SUY839" s="231"/>
      <c r="SUZ839" s="231"/>
      <c r="SVA839" s="231"/>
      <c r="SVB839" s="231"/>
      <c r="SVC839" s="231"/>
      <c r="SVD839" s="231"/>
      <c r="SVE839" s="231"/>
      <c r="SVF839" s="231"/>
      <c r="SVG839" s="231"/>
      <c r="SVH839" s="231"/>
      <c r="SVI839" s="231"/>
      <c r="SVJ839" s="231"/>
      <c r="SVK839" s="231"/>
      <c r="SVL839" s="231"/>
      <c r="SVM839" s="231"/>
      <c r="SVN839" s="231"/>
      <c r="SVO839" s="231"/>
      <c r="SVP839" s="231"/>
      <c r="SVQ839" s="231"/>
      <c r="SVR839" s="231"/>
      <c r="SVS839" s="231"/>
      <c r="SVT839" s="231"/>
      <c r="SVU839" s="231"/>
      <c r="SVV839" s="231"/>
      <c r="SVW839" s="231"/>
      <c r="SVX839" s="231"/>
      <c r="SVY839" s="231"/>
      <c r="SVZ839" s="231"/>
      <c r="SWA839" s="231"/>
      <c r="SWB839" s="231"/>
      <c r="SWC839" s="231"/>
      <c r="SWD839" s="231"/>
      <c r="SWE839" s="231"/>
      <c r="SWF839" s="231"/>
      <c r="SWG839" s="231"/>
      <c r="SWH839" s="231"/>
      <c r="SWI839" s="231"/>
      <c r="SWJ839" s="231"/>
      <c r="SWK839" s="231"/>
      <c r="SWL839" s="231"/>
      <c r="SWM839" s="231"/>
      <c r="SWN839" s="231"/>
      <c r="SWO839" s="231"/>
      <c r="SWP839" s="231"/>
      <c r="SWQ839" s="231"/>
      <c r="SWR839" s="231"/>
      <c r="SWS839" s="231"/>
      <c r="SWT839" s="231"/>
      <c r="SWU839" s="231"/>
      <c r="SWV839" s="231"/>
      <c r="SWW839" s="231"/>
      <c r="SWX839" s="231"/>
      <c r="SWY839" s="231"/>
      <c r="SWZ839" s="231"/>
      <c r="SXA839" s="231"/>
      <c r="SXB839" s="231"/>
      <c r="SXC839" s="231"/>
      <c r="SXD839" s="231"/>
      <c r="SXE839" s="231"/>
      <c r="SXF839" s="231"/>
      <c r="SXG839" s="231"/>
      <c r="SXH839" s="231"/>
      <c r="SXI839" s="231"/>
      <c r="SXJ839" s="231"/>
      <c r="SXK839" s="231"/>
      <c r="SXL839" s="231"/>
      <c r="SXM839" s="231"/>
      <c r="SXN839" s="231"/>
      <c r="SXO839" s="231"/>
      <c r="SXP839" s="231"/>
      <c r="SXQ839" s="231"/>
      <c r="SXR839" s="231"/>
      <c r="SXS839" s="231"/>
      <c r="SXT839" s="231"/>
      <c r="SXU839" s="231"/>
      <c r="SXV839" s="231"/>
      <c r="SXW839" s="231"/>
      <c r="SXX839" s="231"/>
      <c r="SXY839" s="231"/>
      <c r="SXZ839" s="231"/>
      <c r="SYA839" s="231"/>
      <c r="SYB839" s="231"/>
      <c r="SYC839" s="231"/>
      <c r="SYD839" s="231"/>
      <c r="SYE839" s="231"/>
      <c r="SYF839" s="231"/>
      <c r="SYG839" s="231"/>
      <c r="SYH839" s="231"/>
      <c r="SYI839" s="231"/>
      <c r="SYJ839" s="231"/>
      <c r="SYK839" s="231"/>
      <c r="SYL839" s="231"/>
      <c r="SYM839" s="231"/>
      <c r="SYN839" s="231"/>
      <c r="SYO839" s="231"/>
      <c r="SYP839" s="231"/>
      <c r="SYQ839" s="231"/>
      <c r="SYR839" s="231"/>
      <c r="SYS839" s="231"/>
      <c r="SYT839" s="231"/>
      <c r="SYU839" s="231"/>
      <c r="SYV839" s="231"/>
      <c r="SYW839" s="231"/>
      <c r="SYX839" s="231"/>
      <c r="SYY839" s="231"/>
      <c r="SYZ839" s="231"/>
      <c r="SZA839" s="231"/>
      <c r="SZB839" s="231"/>
      <c r="SZC839" s="231"/>
      <c r="SZD839" s="231"/>
      <c r="SZE839" s="231"/>
      <c r="SZF839" s="231"/>
      <c r="SZG839" s="231"/>
      <c r="SZH839" s="231"/>
      <c r="SZI839" s="231"/>
      <c r="SZJ839" s="231"/>
      <c r="SZK839" s="231"/>
      <c r="SZL839" s="231"/>
      <c r="SZM839" s="231"/>
      <c r="SZN839" s="231"/>
      <c r="SZO839" s="231"/>
      <c r="SZP839" s="231"/>
      <c r="SZQ839" s="231"/>
      <c r="SZR839" s="231"/>
      <c r="SZS839" s="231"/>
      <c r="SZT839" s="231"/>
      <c r="SZU839" s="231"/>
      <c r="SZV839" s="231"/>
      <c r="SZW839" s="231"/>
      <c r="SZX839" s="231"/>
      <c r="SZY839" s="231"/>
      <c r="SZZ839" s="231"/>
      <c r="TAA839" s="231"/>
      <c r="TAB839" s="231"/>
      <c r="TAC839" s="231"/>
      <c r="TAD839" s="231"/>
      <c r="TAE839" s="231"/>
      <c r="TAF839" s="231"/>
      <c r="TAG839" s="231"/>
      <c r="TAH839" s="231"/>
      <c r="TAI839" s="231"/>
      <c r="TAJ839" s="231"/>
      <c r="TAK839" s="231"/>
      <c r="TAL839" s="231"/>
      <c r="TAM839" s="231"/>
      <c r="TAN839" s="231"/>
      <c r="TAO839" s="231"/>
      <c r="TAP839" s="231"/>
      <c r="TAQ839" s="231"/>
      <c r="TAR839" s="231"/>
      <c r="TAS839" s="231"/>
      <c r="TAT839" s="231"/>
      <c r="TAU839" s="231"/>
      <c r="TAV839" s="231"/>
      <c r="TAW839" s="231"/>
      <c r="TAX839" s="231"/>
      <c r="TAY839" s="231"/>
      <c r="TAZ839" s="231"/>
      <c r="TBA839" s="231"/>
      <c r="TBB839" s="231"/>
      <c r="TBC839" s="231"/>
      <c r="TBD839" s="231"/>
      <c r="TBE839" s="231"/>
      <c r="TBF839" s="231"/>
      <c r="TBG839" s="231"/>
      <c r="TBH839" s="231"/>
      <c r="TBI839" s="231"/>
      <c r="TBJ839" s="231"/>
      <c r="TBK839" s="231"/>
      <c r="TBL839" s="231"/>
      <c r="TBM839" s="231"/>
      <c r="TBN839" s="231"/>
      <c r="TBO839" s="231"/>
      <c r="TBP839" s="231"/>
      <c r="TBQ839" s="231"/>
      <c r="TBR839" s="231"/>
      <c r="TBS839" s="231"/>
      <c r="TBT839" s="231"/>
      <c r="TBU839" s="231"/>
      <c r="TBV839" s="231"/>
      <c r="TBW839" s="231"/>
      <c r="TBX839" s="231"/>
      <c r="TBY839" s="231"/>
      <c r="TBZ839" s="231"/>
      <c r="TCA839" s="231"/>
      <c r="TCB839" s="231"/>
      <c r="TCC839" s="231"/>
      <c r="TCD839" s="231"/>
      <c r="TCE839" s="231"/>
      <c r="TCF839" s="231"/>
      <c r="TCG839" s="231"/>
      <c r="TCH839" s="231"/>
      <c r="TCI839" s="231"/>
      <c r="TCJ839" s="231"/>
      <c r="TCK839" s="231"/>
      <c r="TCL839" s="231"/>
      <c r="TCM839" s="231"/>
      <c r="TCN839" s="231"/>
      <c r="TCO839" s="231"/>
      <c r="TCP839" s="231"/>
      <c r="TCQ839" s="231"/>
      <c r="TCR839" s="231"/>
      <c r="TCS839" s="231"/>
      <c r="TCT839" s="231"/>
      <c r="TCU839" s="231"/>
      <c r="TCV839" s="231"/>
      <c r="TCW839" s="231"/>
      <c r="TCX839" s="231"/>
      <c r="TCY839" s="231"/>
      <c r="TCZ839" s="231"/>
      <c r="TDA839" s="231"/>
      <c r="TDB839" s="231"/>
      <c r="TDC839" s="231"/>
      <c r="TDD839" s="231"/>
      <c r="TDE839" s="231"/>
      <c r="TDF839" s="231"/>
      <c r="TDG839" s="231"/>
      <c r="TDH839" s="231"/>
      <c r="TDI839" s="231"/>
      <c r="TDJ839" s="231"/>
      <c r="TDK839" s="231"/>
      <c r="TDL839" s="231"/>
      <c r="TDM839" s="231"/>
      <c r="TDN839" s="231"/>
      <c r="TDO839" s="231"/>
      <c r="TDP839" s="231"/>
      <c r="TDQ839" s="231"/>
      <c r="TDR839" s="231"/>
      <c r="TDS839" s="231"/>
      <c r="TDT839" s="231"/>
      <c r="TDU839" s="231"/>
      <c r="TDV839" s="231"/>
      <c r="TDW839" s="231"/>
      <c r="TDX839" s="231"/>
      <c r="TDY839" s="231"/>
      <c r="TDZ839" s="231"/>
      <c r="TEA839" s="231"/>
      <c r="TEB839" s="231"/>
      <c r="TEC839" s="231"/>
      <c r="TED839" s="231"/>
      <c r="TEE839" s="231"/>
      <c r="TEF839" s="231"/>
      <c r="TEG839" s="231"/>
      <c r="TEH839" s="231"/>
      <c r="TEI839" s="231"/>
      <c r="TEJ839" s="231"/>
      <c r="TEK839" s="231"/>
      <c r="TEL839" s="231"/>
      <c r="TEM839" s="231"/>
      <c r="TEN839" s="231"/>
      <c r="TEO839" s="231"/>
      <c r="TEP839" s="231"/>
      <c r="TEQ839" s="231"/>
      <c r="TER839" s="231"/>
      <c r="TES839" s="231"/>
      <c r="TET839" s="231"/>
      <c r="TEU839" s="231"/>
      <c r="TEV839" s="231"/>
      <c r="TEW839" s="231"/>
      <c r="TEX839" s="231"/>
      <c r="TEY839" s="231"/>
      <c r="TEZ839" s="231"/>
      <c r="TFA839" s="231"/>
      <c r="TFB839" s="231"/>
      <c r="TFC839" s="231"/>
      <c r="TFD839" s="231"/>
      <c r="TFE839" s="231"/>
      <c r="TFF839" s="231"/>
      <c r="TFG839" s="231"/>
      <c r="TFH839" s="231"/>
      <c r="TFI839" s="231"/>
      <c r="TFJ839" s="231"/>
      <c r="TFK839" s="231"/>
      <c r="TFL839" s="231"/>
      <c r="TFM839" s="231"/>
      <c r="TFN839" s="231"/>
      <c r="TFO839" s="231"/>
      <c r="TFP839" s="231"/>
      <c r="TFQ839" s="231"/>
      <c r="TFR839" s="231"/>
      <c r="TFS839" s="231"/>
      <c r="TFT839" s="231"/>
      <c r="TFU839" s="231"/>
      <c r="TFV839" s="231"/>
      <c r="TFW839" s="231"/>
      <c r="TFX839" s="231"/>
      <c r="TFY839" s="231"/>
      <c r="TFZ839" s="231"/>
      <c r="TGA839" s="231"/>
      <c r="TGB839" s="231"/>
      <c r="TGC839" s="231"/>
      <c r="TGD839" s="231"/>
      <c r="TGE839" s="231"/>
      <c r="TGF839" s="231"/>
      <c r="TGG839" s="231"/>
      <c r="TGH839" s="231"/>
      <c r="TGI839" s="231"/>
      <c r="TGJ839" s="231"/>
      <c r="TGK839" s="231"/>
      <c r="TGL839" s="231"/>
      <c r="TGM839" s="231"/>
      <c r="TGN839" s="231"/>
      <c r="TGO839" s="231"/>
      <c r="TGP839" s="231"/>
      <c r="TGQ839" s="231"/>
      <c r="TGR839" s="231"/>
      <c r="TGS839" s="231"/>
      <c r="TGT839" s="231"/>
      <c r="TGU839" s="231"/>
      <c r="TGV839" s="231"/>
      <c r="TGW839" s="231"/>
      <c r="TGX839" s="231"/>
      <c r="TGY839" s="231"/>
      <c r="TGZ839" s="231"/>
      <c r="THA839" s="231"/>
      <c r="THB839" s="231"/>
      <c r="THC839" s="231"/>
      <c r="THD839" s="231"/>
      <c r="THE839" s="231"/>
      <c r="THF839" s="231"/>
      <c r="THG839" s="231"/>
      <c r="THH839" s="231"/>
      <c r="THI839" s="231"/>
      <c r="THJ839" s="231"/>
      <c r="THK839" s="231"/>
      <c r="THL839" s="231"/>
      <c r="THM839" s="231"/>
      <c r="THN839" s="231"/>
      <c r="THO839" s="231"/>
      <c r="THP839" s="231"/>
      <c r="THQ839" s="231"/>
      <c r="THR839" s="231"/>
      <c r="THS839" s="231"/>
      <c r="THT839" s="231"/>
      <c r="THU839" s="231"/>
      <c r="THV839" s="231"/>
      <c r="THW839" s="231"/>
      <c r="THX839" s="231"/>
      <c r="THY839" s="231"/>
      <c r="THZ839" s="231"/>
      <c r="TIA839" s="231"/>
      <c r="TIB839" s="231"/>
      <c r="TIC839" s="231"/>
      <c r="TID839" s="231"/>
      <c r="TIE839" s="231"/>
      <c r="TIF839" s="231"/>
      <c r="TIG839" s="231"/>
      <c r="TIH839" s="231"/>
      <c r="TII839" s="231"/>
      <c r="TIJ839" s="231"/>
      <c r="TIK839" s="231"/>
      <c r="TIL839" s="231"/>
      <c r="TIM839" s="231"/>
      <c r="TIN839" s="231"/>
      <c r="TIO839" s="231"/>
      <c r="TIP839" s="231"/>
      <c r="TIQ839" s="231"/>
      <c r="TIR839" s="231"/>
      <c r="TIS839" s="231"/>
      <c r="TIT839" s="231"/>
      <c r="TIU839" s="231"/>
      <c r="TIV839" s="231"/>
      <c r="TIW839" s="231"/>
      <c r="TIX839" s="231"/>
      <c r="TIY839" s="231"/>
      <c r="TIZ839" s="231"/>
      <c r="TJA839" s="231"/>
      <c r="TJB839" s="231"/>
      <c r="TJC839" s="231"/>
      <c r="TJD839" s="231"/>
      <c r="TJE839" s="231"/>
      <c r="TJF839" s="231"/>
      <c r="TJG839" s="231"/>
      <c r="TJH839" s="231"/>
      <c r="TJI839" s="231"/>
      <c r="TJJ839" s="231"/>
      <c r="TJK839" s="231"/>
      <c r="TJL839" s="231"/>
      <c r="TJM839" s="231"/>
      <c r="TJN839" s="231"/>
      <c r="TJO839" s="231"/>
      <c r="TJP839" s="231"/>
      <c r="TJQ839" s="231"/>
      <c r="TJR839" s="231"/>
      <c r="TJS839" s="231"/>
      <c r="TJT839" s="231"/>
      <c r="TJU839" s="231"/>
      <c r="TJV839" s="231"/>
      <c r="TJW839" s="231"/>
      <c r="TJX839" s="231"/>
      <c r="TJY839" s="231"/>
      <c r="TJZ839" s="231"/>
      <c r="TKA839" s="231"/>
      <c r="TKB839" s="231"/>
      <c r="TKC839" s="231"/>
      <c r="TKD839" s="231"/>
      <c r="TKE839" s="231"/>
      <c r="TKF839" s="231"/>
      <c r="TKG839" s="231"/>
      <c r="TKH839" s="231"/>
      <c r="TKI839" s="231"/>
      <c r="TKJ839" s="231"/>
      <c r="TKK839" s="231"/>
      <c r="TKL839" s="231"/>
      <c r="TKM839" s="231"/>
      <c r="TKN839" s="231"/>
      <c r="TKO839" s="231"/>
      <c r="TKP839" s="231"/>
      <c r="TKQ839" s="231"/>
      <c r="TKR839" s="231"/>
      <c r="TKS839" s="231"/>
      <c r="TKT839" s="231"/>
      <c r="TKU839" s="231"/>
      <c r="TKV839" s="231"/>
      <c r="TKW839" s="231"/>
      <c r="TKX839" s="231"/>
      <c r="TKY839" s="231"/>
      <c r="TKZ839" s="231"/>
      <c r="TLA839" s="231"/>
      <c r="TLB839" s="231"/>
      <c r="TLC839" s="231"/>
      <c r="TLD839" s="231"/>
      <c r="TLE839" s="231"/>
      <c r="TLF839" s="231"/>
      <c r="TLG839" s="231"/>
      <c r="TLH839" s="231"/>
      <c r="TLI839" s="231"/>
      <c r="TLJ839" s="231"/>
      <c r="TLK839" s="231"/>
      <c r="TLL839" s="231"/>
      <c r="TLM839" s="231"/>
      <c r="TLN839" s="231"/>
      <c r="TLO839" s="231"/>
      <c r="TLP839" s="231"/>
      <c r="TLQ839" s="231"/>
      <c r="TLR839" s="231"/>
      <c r="TLS839" s="231"/>
      <c r="TLT839" s="231"/>
      <c r="TLU839" s="231"/>
      <c r="TLV839" s="231"/>
      <c r="TLW839" s="231"/>
      <c r="TLX839" s="231"/>
      <c r="TLY839" s="231"/>
      <c r="TLZ839" s="231"/>
      <c r="TMA839" s="231"/>
      <c r="TMB839" s="231"/>
      <c r="TMC839" s="231"/>
      <c r="TMD839" s="231"/>
      <c r="TME839" s="231"/>
      <c r="TMF839" s="231"/>
      <c r="TMG839" s="231"/>
      <c r="TMH839" s="231"/>
      <c r="TMI839" s="231"/>
      <c r="TMJ839" s="231"/>
      <c r="TMK839" s="231"/>
      <c r="TML839" s="231"/>
      <c r="TMM839" s="231"/>
      <c r="TMN839" s="231"/>
      <c r="TMO839" s="231"/>
      <c r="TMP839" s="231"/>
      <c r="TMQ839" s="231"/>
      <c r="TMR839" s="231"/>
      <c r="TMS839" s="231"/>
      <c r="TMT839" s="231"/>
      <c r="TMU839" s="231"/>
      <c r="TMV839" s="231"/>
      <c r="TMW839" s="231"/>
      <c r="TMX839" s="231"/>
      <c r="TMY839" s="231"/>
      <c r="TMZ839" s="231"/>
      <c r="TNA839" s="231"/>
      <c r="TNB839" s="231"/>
      <c r="TNC839" s="231"/>
      <c r="TND839" s="231"/>
      <c r="TNE839" s="231"/>
      <c r="TNF839" s="231"/>
      <c r="TNG839" s="231"/>
      <c r="TNH839" s="231"/>
      <c r="TNI839" s="231"/>
      <c r="TNJ839" s="231"/>
      <c r="TNK839" s="231"/>
      <c r="TNL839" s="231"/>
      <c r="TNM839" s="231"/>
      <c r="TNN839" s="231"/>
      <c r="TNO839" s="231"/>
      <c r="TNP839" s="231"/>
      <c r="TNQ839" s="231"/>
      <c r="TNR839" s="231"/>
      <c r="TNS839" s="231"/>
      <c r="TNT839" s="231"/>
      <c r="TNU839" s="231"/>
      <c r="TNV839" s="231"/>
      <c r="TNW839" s="231"/>
      <c r="TNX839" s="231"/>
      <c r="TNY839" s="231"/>
      <c r="TNZ839" s="231"/>
      <c r="TOA839" s="231"/>
      <c r="TOB839" s="231"/>
      <c r="TOC839" s="231"/>
      <c r="TOD839" s="231"/>
      <c r="TOE839" s="231"/>
      <c r="TOF839" s="231"/>
      <c r="TOG839" s="231"/>
      <c r="TOH839" s="231"/>
      <c r="TOI839" s="231"/>
      <c r="TOJ839" s="231"/>
      <c r="TOK839" s="231"/>
      <c r="TOL839" s="231"/>
      <c r="TOM839" s="231"/>
      <c r="TON839" s="231"/>
      <c r="TOO839" s="231"/>
      <c r="TOP839" s="231"/>
      <c r="TOQ839" s="231"/>
      <c r="TOR839" s="231"/>
      <c r="TOS839" s="231"/>
      <c r="TOT839" s="231"/>
      <c r="TOU839" s="231"/>
      <c r="TOV839" s="231"/>
      <c r="TOW839" s="231"/>
      <c r="TOX839" s="231"/>
      <c r="TOY839" s="231"/>
      <c r="TOZ839" s="231"/>
      <c r="TPA839" s="231"/>
      <c r="TPB839" s="231"/>
      <c r="TPC839" s="231"/>
      <c r="TPD839" s="231"/>
      <c r="TPE839" s="231"/>
      <c r="TPF839" s="231"/>
      <c r="TPG839" s="231"/>
      <c r="TPH839" s="231"/>
      <c r="TPI839" s="231"/>
      <c r="TPJ839" s="231"/>
      <c r="TPK839" s="231"/>
      <c r="TPL839" s="231"/>
      <c r="TPM839" s="231"/>
      <c r="TPN839" s="231"/>
      <c r="TPO839" s="231"/>
      <c r="TPP839" s="231"/>
      <c r="TPQ839" s="231"/>
      <c r="TPR839" s="231"/>
      <c r="TPS839" s="231"/>
      <c r="TPT839" s="231"/>
      <c r="TPU839" s="231"/>
      <c r="TPV839" s="231"/>
      <c r="TPW839" s="231"/>
      <c r="TPX839" s="231"/>
      <c r="TPY839" s="231"/>
      <c r="TPZ839" s="231"/>
      <c r="TQA839" s="231"/>
      <c r="TQB839" s="231"/>
      <c r="TQC839" s="231"/>
      <c r="TQD839" s="231"/>
      <c r="TQE839" s="231"/>
      <c r="TQF839" s="231"/>
      <c r="TQG839" s="231"/>
      <c r="TQH839" s="231"/>
      <c r="TQI839" s="231"/>
      <c r="TQJ839" s="231"/>
      <c r="TQK839" s="231"/>
      <c r="TQL839" s="231"/>
      <c r="TQM839" s="231"/>
      <c r="TQN839" s="231"/>
      <c r="TQO839" s="231"/>
      <c r="TQP839" s="231"/>
      <c r="TQQ839" s="231"/>
      <c r="TQR839" s="231"/>
      <c r="TQS839" s="231"/>
      <c r="TQT839" s="231"/>
      <c r="TQU839" s="231"/>
      <c r="TQV839" s="231"/>
      <c r="TQW839" s="231"/>
      <c r="TQX839" s="231"/>
      <c r="TQY839" s="231"/>
      <c r="TQZ839" s="231"/>
      <c r="TRA839" s="231"/>
      <c r="TRB839" s="231"/>
      <c r="TRC839" s="231"/>
      <c r="TRD839" s="231"/>
      <c r="TRE839" s="231"/>
      <c r="TRF839" s="231"/>
      <c r="TRG839" s="231"/>
      <c r="TRH839" s="231"/>
      <c r="TRI839" s="231"/>
      <c r="TRJ839" s="231"/>
      <c r="TRK839" s="231"/>
      <c r="TRL839" s="231"/>
      <c r="TRM839" s="231"/>
      <c r="TRN839" s="231"/>
      <c r="TRO839" s="231"/>
      <c r="TRP839" s="231"/>
      <c r="TRQ839" s="231"/>
      <c r="TRR839" s="231"/>
      <c r="TRS839" s="231"/>
      <c r="TRT839" s="231"/>
      <c r="TRU839" s="231"/>
      <c r="TRV839" s="231"/>
      <c r="TRW839" s="231"/>
      <c r="TRX839" s="231"/>
      <c r="TRY839" s="231"/>
      <c r="TRZ839" s="231"/>
      <c r="TSA839" s="231"/>
      <c r="TSB839" s="231"/>
      <c r="TSC839" s="231"/>
      <c r="TSD839" s="231"/>
      <c r="TSE839" s="231"/>
      <c r="TSF839" s="231"/>
      <c r="TSG839" s="231"/>
      <c r="TSH839" s="231"/>
      <c r="TSI839" s="231"/>
      <c r="TSJ839" s="231"/>
      <c r="TSK839" s="231"/>
      <c r="TSL839" s="231"/>
      <c r="TSM839" s="231"/>
      <c r="TSN839" s="231"/>
      <c r="TSO839" s="231"/>
      <c r="TSP839" s="231"/>
      <c r="TSQ839" s="231"/>
      <c r="TSR839" s="231"/>
      <c r="TSS839" s="231"/>
      <c r="TST839" s="231"/>
      <c r="TSU839" s="231"/>
      <c r="TSV839" s="231"/>
      <c r="TSW839" s="231"/>
      <c r="TSX839" s="231"/>
      <c r="TSY839" s="231"/>
      <c r="TSZ839" s="231"/>
      <c r="TTA839" s="231"/>
      <c r="TTB839" s="231"/>
      <c r="TTC839" s="231"/>
      <c r="TTD839" s="231"/>
      <c r="TTE839" s="231"/>
      <c r="TTF839" s="231"/>
      <c r="TTG839" s="231"/>
      <c r="TTH839" s="231"/>
      <c r="TTI839" s="231"/>
      <c r="TTJ839" s="231"/>
      <c r="TTK839" s="231"/>
      <c r="TTL839" s="231"/>
      <c r="TTM839" s="231"/>
      <c r="TTN839" s="231"/>
      <c r="TTO839" s="231"/>
      <c r="TTP839" s="231"/>
      <c r="TTQ839" s="231"/>
      <c r="TTR839" s="231"/>
      <c r="TTS839" s="231"/>
      <c r="TTT839" s="231"/>
      <c r="TTU839" s="231"/>
      <c r="TTV839" s="231"/>
      <c r="TTW839" s="231"/>
      <c r="TTX839" s="231"/>
      <c r="TTY839" s="231"/>
      <c r="TTZ839" s="231"/>
      <c r="TUA839" s="231"/>
      <c r="TUB839" s="231"/>
      <c r="TUC839" s="231"/>
      <c r="TUD839" s="231"/>
      <c r="TUE839" s="231"/>
      <c r="TUF839" s="231"/>
      <c r="TUG839" s="231"/>
      <c r="TUH839" s="231"/>
      <c r="TUI839" s="231"/>
      <c r="TUJ839" s="231"/>
      <c r="TUK839" s="231"/>
      <c r="TUL839" s="231"/>
      <c r="TUM839" s="231"/>
      <c r="TUN839" s="231"/>
      <c r="TUO839" s="231"/>
      <c r="TUP839" s="231"/>
      <c r="TUQ839" s="231"/>
      <c r="TUR839" s="231"/>
      <c r="TUS839" s="231"/>
      <c r="TUT839" s="231"/>
      <c r="TUU839" s="231"/>
      <c r="TUV839" s="231"/>
      <c r="TUW839" s="231"/>
      <c r="TUX839" s="231"/>
      <c r="TUY839" s="231"/>
      <c r="TUZ839" s="231"/>
      <c r="TVA839" s="231"/>
      <c r="TVB839" s="231"/>
      <c r="TVC839" s="231"/>
      <c r="TVD839" s="231"/>
      <c r="TVE839" s="231"/>
      <c r="TVF839" s="231"/>
      <c r="TVG839" s="231"/>
      <c r="TVH839" s="231"/>
      <c r="TVI839" s="231"/>
      <c r="TVJ839" s="231"/>
      <c r="TVK839" s="231"/>
      <c r="TVL839" s="231"/>
      <c r="TVM839" s="231"/>
      <c r="TVN839" s="231"/>
      <c r="TVO839" s="231"/>
      <c r="TVP839" s="231"/>
      <c r="TVQ839" s="231"/>
      <c r="TVR839" s="231"/>
      <c r="TVS839" s="231"/>
      <c r="TVT839" s="231"/>
      <c r="TVU839" s="231"/>
      <c r="TVV839" s="231"/>
      <c r="TVW839" s="231"/>
      <c r="TVX839" s="231"/>
      <c r="TVY839" s="231"/>
      <c r="TVZ839" s="231"/>
      <c r="TWA839" s="231"/>
      <c r="TWB839" s="231"/>
      <c r="TWC839" s="231"/>
      <c r="TWD839" s="231"/>
      <c r="TWE839" s="231"/>
      <c r="TWF839" s="231"/>
      <c r="TWG839" s="231"/>
      <c r="TWH839" s="231"/>
      <c r="TWI839" s="231"/>
      <c r="TWJ839" s="231"/>
      <c r="TWK839" s="231"/>
      <c r="TWL839" s="231"/>
      <c r="TWM839" s="231"/>
      <c r="TWN839" s="231"/>
      <c r="TWO839" s="231"/>
      <c r="TWP839" s="231"/>
      <c r="TWQ839" s="231"/>
      <c r="TWR839" s="231"/>
      <c r="TWS839" s="231"/>
      <c r="TWT839" s="231"/>
      <c r="TWU839" s="231"/>
      <c r="TWV839" s="231"/>
      <c r="TWW839" s="231"/>
      <c r="TWX839" s="231"/>
      <c r="TWY839" s="231"/>
      <c r="TWZ839" s="231"/>
      <c r="TXA839" s="231"/>
      <c r="TXB839" s="231"/>
      <c r="TXC839" s="231"/>
      <c r="TXD839" s="231"/>
      <c r="TXE839" s="231"/>
      <c r="TXF839" s="231"/>
      <c r="TXG839" s="231"/>
      <c r="TXH839" s="231"/>
      <c r="TXI839" s="231"/>
      <c r="TXJ839" s="231"/>
      <c r="TXK839" s="231"/>
      <c r="TXL839" s="231"/>
      <c r="TXM839" s="231"/>
      <c r="TXN839" s="231"/>
      <c r="TXO839" s="231"/>
      <c r="TXP839" s="231"/>
      <c r="TXQ839" s="231"/>
      <c r="TXR839" s="231"/>
      <c r="TXS839" s="231"/>
      <c r="TXT839" s="231"/>
      <c r="TXU839" s="231"/>
      <c r="TXV839" s="231"/>
      <c r="TXW839" s="231"/>
      <c r="TXX839" s="231"/>
      <c r="TXY839" s="231"/>
      <c r="TXZ839" s="231"/>
      <c r="TYA839" s="231"/>
      <c r="TYB839" s="231"/>
      <c r="TYC839" s="231"/>
      <c r="TYD839" s="231"/>
      <c r="TYE839" s="231"/>
      <c r="TYF839" s="231"/>
      <c r="TYG839" s="231"/>
      <c r="TYH839" s="231"/>
      <c r="TYI839" s="231"/>
      <c r="TYJ839" s="231"/>
      <c r="TYK839" s="231"/>
      <c r="TYL839" s="231"/>
      <c r="TYM839" s="231"/>
      <c r="TYN839" s="231"/>
      <c r="TYO839" s="231"/>
      <c r="TYP839" s="231"/>
      <c r="TYQ839" s="231"/>
      <c r="TYR839" s="231"/>
      <c r="TYS839" s="231"/>
      <c r="TYT839" s="231"/>
      <c r="TYU839" s="231"/>
      <c r="TYV839" s="231"/>
      <c r="TYW839" s="231"/>
      <c r="TYX839" s="231"/>
      <c r="TYY839" s="231"/>
      <c r="TYZ839" s="231"/>
      <c r="TZA839" s="231"/>
      <c r="TZB839" s="231"/>
      <c r="TZC839" s="231"/>
      <c r="TZD839" s="231"/>
      <c r="TZE839" s="231"/>
      <c r="TZF839" s="231"/>
      <c r="TZG839" s="231"/>
      <c r="TZH839" s="231"/>
      <c r="TZI839" s="231"/>
      <c r="TZJ839" s="231"/>
      <c r="TZK839" s="231"/>
      <c r="TZL839" s="231"/>
      <c r="TZM839" s="231"/>
      <c r="TZN839" s="231"/>
      <c r="TZO839" s="231"/>
      <c r="TZP839" s="231"/>
      <c r="TZQ839" s="231"/>
      <c r="TZR839" s="231"/>
      <c r="TZS839" s="231"/>
      <c r="TZT839" s="231"/>
      <c r="TZU839" s="231"/>
      <c r="TZV839" s="231"/>
      <c r="TZW839" s="231"/>
      <c r="TZX839" s="231"/>
      <c r="TZY839" s="231"/>
      <c r="TZZ839" s="231"/>
      <c r="UAA839" s="231"/>
      <c r="UAB839" s="231"/>
      <c r="UAC839" s="231"/>
      <c r="UAD839" s="231"/>
      <c r="UAE839" s="231"/>
      <c r="UAF839" s="231"/>
      <c r="UAG839" s="231"/>
      <c r="UAH839" s="231"/>
      <c r="UAI839" s="231"/>
      <c r="UAJ839" s="231"/>
      <c r="UAK839" s="231"/>
      <c r="UAL839" s="231"/>
      <c r="UAM839" s="231"/>
      <c r="UAN839" s="231"/>
      <c r="UAO839" s="231"/>
      <c r="UAP839" s="231"/>
      <c r="UAQ839" s="231"/>
      <c r="UAR839" s="231"/>
      <c r="UAS839" s="231"/>
      <c r="UAT839" s="231"/>
      <c r="UAU839" s="231"/>
      <c r="UAV839" s="231"/>
      <c r="UAW839" s="231"/>
      <c r="UAX839" s="231"/>
      <c r="UAY839" s="231"/>
      <c r="UAZ839" s="231"/>
      <c r="UBA839" s="231"/>
      <c r="UBB839" s="231"/>
      <c r="UBC839" s="231"/>
      <c r="UBD839" s="231"/>
      <c r="UBE839" s="231"/>
      <c r="UBF839" s="231"/>
      <c r="UBG839" s="231"/>
      <c r="UBH839" s="231"/>
      <c r="UBI839" s="231"/>
      <c r="UBJ839" s="231"/>
      <c r="UBK839" s="231"/>
      <c r="UBL839" s="231"/>
      <c r="UBM839" s="231"/>
      <c r="UBN839" s="231"/>
      <c r="UBO839" s="231"/>
      <c r="UBP839" s="231"/>
      <c r="UBQ839" s="231"/>
      <c r="UBR839" s="231"/>
      <c r="UBS839" s="231"/>
      <c r="UBT839" s="231"/>
      <c r="UBU839" s="231"/>
      <c r="UBV839" s="231"/>
      <c r="UBW839" s="231"/>
      <c r="UBX839" s="231"/>
      <c r="UBY839" s="231"/>
      <c r="UBZ839" s="231"/>
      <c r="UCA839" s="231"/>
      <c r="UCB839" s="231"/>
      <c r="UCC839" s="231"/>
      <c r="UCD839" s="231"/>
      <c r="UCE839" s="231"/>
      <c r="UCF839" s="231"/>
      <c r="UCG839" s="231"/>
      <c r="UCH839" s="231"/>
      <c r="UCI839" s="231"/>
      <c r="UCJ839" s="231"/>
      <c r="UCK839" s="231"/>
      <c r="UCL839" s="231"/>
      <c r="UCM839" s="231"/>
      <c r="UCN839" s="231"/>
      <c r="UCO839" s="231"/>
      <c r="UCP839" s="231"/>
      <c r="UCQ839" s="231"/>
      <c r="UCR839" s="231"/>
      <c r="UCS839" s="231"/>
      <c r="UCT839" s="231"/>
      <c r="UCU839" s="231"/>
      <c r="UCV839" s="231"/>
      <c r="UCW839" s="231"/>
      <c r="UCX839" s="231"/>
      <c r="UCY839" s="231"/>
      <c r="UCZ839" s="231"/>
      <c r="UDA839" s="231"/>
      <c r="UDB839" s="231"/>
      <c r="UDC839" s="231"/>
      <c r="UDD839" s="231"/>
      <c r="UDE839" s="231"/>
      <c r="UDF839" s="231"/>
      <c r="UDG839" s="231"/>
      <c r="UDH839" s="231"/>
      <c r="UDI839" s="231"/>
      <c r="UDJ839" s="231"/>
      <c r="UDK839" s="231"/>
      <c r="UDL839" s="231"/>
      <c r="UDM839" s="231"/>
      <c r="UDN839" s="231"/>
      <c r="UDO839" s="231"/>
      <c r="UDP839" s="231"/>
      <c r="UDQ839" s="231"/>
      <c r="UDR839" s="231"/>
      <c r="UDS839" s="231"/>
      <c r="UDT839" s="231"/>
      <c r="UDU839" s="231"/>
      <c r="UDV839" s="231"/>
      <c r="UDW839" s="231"/>
      <c r="UDX839" s="231"/>
      <c r="UDY839" s="231"/>
      <c r="UDZ839" s="231"/>
      <c r="UEA839" s="231"/>
      <c r="UEB839" s="231"/>
      <c r="UEC839" s="231"/>
      <c r="UED839" s="231"/>
      <c r="UEE839" s="231"/>
      <c r="UEF839" s="231"/>
      <c r="UEG839" s="231"/>
      <c r="UEH839" s="231"/>
      <c r="UEI839" s="231"/>
      <c r="UEJ839" s="231"/>
      <c r="UEK839" s="231"/>
      <c r="UEL839" s="231"/>
      <c r="UEM839" s="231"/>
      <c r="UEN839" s="231"/>
      <c r="UEO839" s="231"/>
      <c r="UEP839" s="231"/>
      <c r="UEQ839" s="231"/>
      <c r="UER839" s="231"/>
      <c r="UES839" s="231"/>
      <c r="UET839" s="231"/>
      <c r="UEU839" s="231"/>
      <c r="UEV839" s="231"/>
      <c r="UEW839" s="231"/>
      <c r="UEX839" s="231"/>
      <c r="UEY839" s="231"/>
      <c r="UEZ839" s="231"/>
      <c r="UFA839" s="231"/>
      <c r="UFB839" s="231"/>
      <c r="UFC839" s="231"/>
      <c r="UFD839" s="231"/>
      <c r="UFE839" s="231"/>
      <c r="UFF839" s="231"/>
      <c r="UFG839" s="231"/>
      <c r="UFH839" s="231"/>
      <c r="UFI839" s="231"/>
      <c r="UFJ839" s="231"/>
      <c r="UFK839" s="231"/>
      <c r="UFL839" s="231"/>
      <c r="UFM839" s="231"/>
      <c r="UFN839" s="231"/>
      <c r="UFO839" s="231"/>
      <c r="UFP839" s="231"/>
      <c r="UFQ839" s="231"/>
      <c r="UFR839" s="231"/>
      <c r="UFS839" s="231"/>
      <c r="UFT839" s="231"/>
      <c r="UFU839" s="231"/>
      <c r="UFV839" s="231"/>
      <c r="UFW839" s="231"/>
      <c r="UFX839" s="231"/>
      <c r="UFY839" s="231"/>
      <c r="UFZ839" s="231"/>
      <c r="UGA839" s="231"/>
      <c r="UGB839" s="231"/>
      <c r="UGC839" s="231"/>
      <c r="UGD839" s="231"/>
      <c r="UGE839" s="231"/>
      <c r="UGF839" s="231"/>
      <c r="UGG839" s="231"/>
      <c r="UGH839" s="231"/>
      <c r="UGI839" s="231"/>
      <c r="UGJ839" s="231"/>
      <c r="UGK839" s="231"/>
      <c r="UGL839" s="231"/>
      <c r="UGM839" s="231"/>
      <c r="UGN839" s="231"/>
      <c r="UGO839" s="231"/>
      <c r="UGP839" s="231"/>
      <c r="UGQ839" s="231"/>
      <c r="UGR839" s="231"/>
      <c r="UGS839" s="231"/>
      <c r="UGT839" s="231"/>
      <c r="UGU839" s="231"/>
      <c r="UGV839" s="231"/>
      <c r="UGW839" s="231"/>
      <c r="UGX839" s="231"/>
      <c r="UGY839" s="231"/>
      <c r="UGZ839" s="231"/>
      <c r="UHA839" s="231"/>
      <c r="UHB839" s="231"/>
      <c r="UHC839" s="231"/>
      <c r="UHD839" s="231"/>
      <c r="UHE839" s="231"/>
      <c r="UHF839" s="231"/>
      <c r="UHG839" s="231"/>
      <c r="UHH839" s="231"/>
      <c r="UHI839" s="231"/>
      <c r="UHJ839" s="231"/>
      <c r="UHK839" s="231"/>
      <c r="UHL839" s="231"/>
      <c r="UHM839" s="231"/>
      <c r="UHN839" s="231"/>
      <c r="UHO839" s="231"/>
      <c r="UHP839" s="231"/>
      <c r="UHQ839" s="231"/>
      <c r="UHR839" s="231"/>
      <c r="UHS839" s="231"/>
      <c r="UHT839" s="231"/>
      <c r="UHU839" s="231"/>
      <c r="UHV839" s="231"/>
      <c r="UHW839" s="231"/>
      <c r="UHX839" s="231"/>
      <c r="UHY839" s="231"/>
      <c r="UHZ839" s="231"/>
      <c r="UIA839" s="231"/>
      <c r="UIB839" s="231"/>
      <c r="UIC839" s="231"/>
      <c r="UID839" s="231"/>
      <c r="UIE839" s="231"/>
      <c r="UIF839" s="231"/>
      <c r="UIG839" s="231"/>
      <c r="UIH839" s="231"/>
      <c r="UII839" s="231"/>
      <c r="UIJ839" s="231"/>
      <c r="UIK839" s="231"/>
      <c r="UIL839" s="231"/>
      <c r="UIM839" s="231"/>
      <c r="UIN839" s="231"/>
      <c r="UIO839" s="231"/>
      <c r="UIP839" s="231"/>
      <c r="UIQ839" s="231"/>
      <c r="UIR839" s="231"/>
      <c r="UIS839" s="231"/>
      <c r="UIT839" s="231"/>
      <c r="UIU839" s="231"/>
      <c r="UIV839" s="231"/>
      <c r="UIW839" s="231"/>
      <c r="UIX839" s="231"/>
      <c r="UIY839" s="231"/>
      <c r="UIZ839" s="231"/>
      <c r="UJA839" s="231"/>
      <c r="UJB839" s="231"/>
      <c r="UJC839" s="231"/>
      <c r="UJD839" s="231"/>
      <c r="UJE839" s="231"/>
      <c r="UJF839" s="231"/>
      <c r="UJG839" s="231"/>
      <c r="UJH839" s="231"/>
      <c r="UJI839" s="231"/>
      <c r="UJJ839" s="231"/>
      <c r="UJK839" s="231"/>
      <c r="UJL839" s="231"/>
      <c r="UJM839" s="231"/>
      <c r="UJN839" s="231"/>
      <c r="UJO839" s="231"/>
      <c r="UJP839" s="231"/>
      <c r="UJQ839" s="231"/>
      <c r="UJR839" s="231"/>
      <c r="UJS839" s="231"/>
      <c r="UJT839" s="231"/>
      <c r="UJU839" s="231"/>
      <c r="UJV839" s="231"/>
      <c r="UJW839" s="231"/>
      <c r="UJX839" s="231"/>
      <c r="UJY839" s="231"/>
      <c r="UJZ839" s="231"/>
      <c r="UKA839" s="231"/>
      <c r="UKB839" s="231"/>
      <c r="UKC839" s="231"/>
      <c r="UKD839" s="231"/>
      <c r="UKE839" s="231"/>
      <c r="UKF839" s="231"/>
      <c r="UKG839" s="231"/>
      <c r="UKH839" s="231"/>
      <c r="UKI839" s="231"/>
      <c r="UKJ839" s="231"/>
      <c r="UKK839" s="231"/>
      <c r="UKL839" s="231"/>
      <c r="UKM839" s="231"/>
      <c r="UKN839" s="231"/>
      <c r="UKO839" s="231"/>
      <c r="UKP839" s="231"/>
      <c r="UKQ839" s="231"/>
      <c r="UKR839" s="231"/>
      <c r="UKS839" s="231"/>
      <c r="UKT839" s="231"/>
      <c r="UKU839" s="231"/>
      <c r="UKV839" s="231"/>
      <c r="UKW839" s="231"/>
      <c r="UKX839" s="231"/>
      <c r="UKY839" s="231"/>
      <c r="UKZ839" s="231"/>
      <c r="ULA839" s="231"/>
      <c r="ULB839" s="231"/>
      <c r="ULC839" s="231"/>
      <c r="ULD839" s="231"/>
      <c r="ULE839" s="231"/>
      <c r="ULF839" s="231"/>
      <c r="ULG839" s="231"/>
      <c r="ULH839" s="231"/>
      <c r="ULI839" s="231"/>
      <c r="ULJ839" s="231"/>
      <c r="ULK839" s="231"/>
      <c r="ULL839" s="231"/>
      <c r="ULM839" s="231"/>
      <c r="ULN839" s="231"/>
      <c r="ULO839" s="231"/>
      <c r="ULP839" s="231"/>
      <c r="ULQ839" s="231"/>
      <c r="ULR839" s="231"/>
      <c r="ULS839" s="231"/>
      <c r="ULT839" s="231"/>
      <c r="ULU839" s="231"/>
      <c r="ULV839" s="231"/>
      <c r="ULW839" s="231"/>
      <c r="ULX839" s="231"/>
      <c r="ULY839" s="231"/>
      <c r="ULZ839" s="231"/>
      <c r="UMA839" s="231"/>
      <c r="UMB839" s="231"/>
      <c r="UMC839" s="231"/>
      <c r="UMD839" s="231"/>
      <c r="UME839" s="231"/>
      <c r="UMF839" s="231"/>
      <c r="UMG839" s="231"/>
      <c r="UMH839" s="231"/>
      <c r="UMI839" s="231"/>
      <c r="UMJ839" s="231"/>
      <c r="UMK839" s="231"/>
      <c r="UML839" s="231"/>
      <c r="UMM839" s="231"/>
      <c r="UMN839" s="231"/>
      <c r="UMO839" s="231"/>
      <c r="UMP839" s="231"/>
      <c r="UMQ839" s="231"/>
      <c r="UMR839" s="231"/>
      <c r="UMS839" s="231"/>
      <c r="UMT839" s="231"/>
      <c r="UMU839" s="231"/>
      <c r="UMV839" s="231"/>
      <c r="UMW839" s="231"/>
      <c r="UMX839" s="231"/>
      <c r="UMY839" s="231"/>
      <c r="UMZ839" s="231"/>
      <c r="UNA839" s="231"/>
      <c r="UNB839" s="231"/>
      <c r="UNC839" s="231"/>
      <c r="UND839" s="231"/>
      <c r="UNE839" s="231"/>
      <c r="UNF839" s="231"/>
      <c r="UNG839" s="231"/>
      <c r="UNH839" s="231"/>
      <c r="UNI839" s="231"/>
      <c r="UNJ839" s="231"/>
      <c r="UNK839" s="231"/>
      <c r="UNL839" s="231"/>
      <c r="UNM839" s="231"/>
      <c r="UNN839" s="231"/>
      <c r="UNO839" s="231"/>
      <c r="UNP839" s="231"/>
      <c r="UNQ839" s="231"/>
      <c r="UNR839" s="231"/>
      <c r="UNS839" s="231"/>
      <c r="UNT839" s="231"/>
      <c r="UNU839" s="231"/>
      <c r="UNV839" s="231"/>
      <c r="UNW839" s="231"/>
      <c r="UNX839" s="231"/>
      <c r="UNY839" s="231"/>
      <c r="UNZ839" s="231"/>
      <c r="UOA839" s="231"/>
      <c r="UOB839" s="231"/>
      <c r="UOC839" s="231"/>
      <c r="UOD839" s="231"/>
      <c r="UOE839" s="231"/>
      <c r="UOF839" s="231"/>
      <c r="UOG839" s="231"/>
      <c r="UOH839" s="231"/>
      <c r="UOI839" s="231"/>
      <c r="UOJ839" s="231"/>
      <c r="UOK839" s="231"/>
      <c r="UOL839" s="231"/>
      <c r="UOM839" s="231"/>
      <c r="UON839" s="231"/>
      <c r="UOO839" s="231"/>
      <c r="UOP839" s="231"/>
      <c r="UOQ839" s="231"/>
      <c r="UOR839" s="231"/>
      <c r="UOS839" s="231"/>
      <c r="UOT839" s="231"/>
      <c r="UOU839" s="231"/>
      <c r="UOV839" s="231"/>
      <c r="UOW839" s="231"/>
      <c r="UOX839" s="231"/>
      <c r="UOY839" s="231"/>
      <c r="UOZ839" s="231"/>
      <c r="UPA839" s="231"/>
      <c r="UPB839" s="231"/>
      <c r="UPC839" s="231"/>
      <c r="UPD839" s="231"/>
      <c r="UPE839" s="231"/>
      <c r="UPF839" s="231"/>
      <c r="UPG839" s="231"/>
      <c r="UPH839" s="231"/>
      <c r="UPI839" s="231"/>
      <c r="UPJ839" s="231"/>
      <c r="UPK839" s="231"/>
      <c r="UPL839" s="231"/>
      <c r="UPM839" s="231"/>
      <c r="UPN839" s="231"/>
      <c r="UPO839" s="231"/>
      <c r="UPP839" s="231"/>
      <c r="UPQ839" s="231"/>
      <c r="UPR839" s="231"/>
      <c r="UPS839" s="231"/>
      <c r="UPT839" s="231"/>
      <c r="UPU839" s="231"/>
      <c r="UPV839" s="231"/>
      <c r="UPW839" s="231"/>
      <c r="UPX839" s="231"/>
      <c r="UPY839" s="231"/>
      <c r="UPZ839" s="231"/>
      <c r="UQA839" s="231"/>
      <c r="UQB839" s="231"/>
      <c r="UQC839" s="231"/>
      <c r="UQD839" s="231"/>
      <c r="UQE839" s="231"/>
      <c r="UQF839" s="231"/>
      <c r="UQG839" s="231"/>
      <c r="UQH839" s="231"/>
      <c r="UQI839" s="231"/>
      <c r="UQJ839" s="231"/>
      <c r="UQK839" s="231"/>
      <c r="UQL839" s="231"/>
      <c r="UQM839" s="231"/>
      <c r="UQN839" s="231"/>
      <c r="UQO839" s="231"/>
      <c r="UQP839" s="231"/>
      <c r="UQQ839" s="231"/>
      <c r="UQR839" s="231"/>
      <c r="UQS839" s="231"/>
      <c r="UQT839" s="231"/>
      <c r="UQU839" s="231"/>
      <c r="UQV839" s="231"/>
      <c r="UQW839" s="231"/>
      <c r="UQX839" s="231"/>
      <c r="UQY839" s="231"/>
      <c r="UQZ839" s="231"/>
      <c r="URA839" s="231"/>
      <c r="URB839" s="231"/>
      <c r="URC839" s="231"/>
      <c r="URD839" s="231"/>
      <c r="URE839" s="231"/>
      <c r="URF839" s="231"/>
      <c r="URG839" s="231"/>
      <c r="URH839" s="231"/>
      <c r="URI839" s="231"/>
      <c r="URJ839" s="231"/>
      <c r="URK839" s="231"/>
      <c r="URL839" s="231"/>
      <c r="URM839" s="231"/>
      <c r="URN839" s="231"/>
      <c r="URO839" s="231"/>
      <c r="URP839" s="231"/>
      <c r="URQ839" s="231"/>
      <c r="URR839" s="231"/>
      <c r="URS839" s="231"/>
      <c r="URT839" s="231"/>
      <c r="URU839" s="231"/>
      <c r="URV839" s="231"/>
      <c r="URW839" s="231"/>
      <c r="URX839" s="231"/>
      <c r="URY839" s="231"/>
      <c r="URZ839" s="231"/>
      <c r="USA839" s="231"/>
      <c r="USB839" s="231"/>
      <c r="USC839" s="231"/>
      <c r="USD839" s="231"/>
      <c r="USE839" s="231"/>
      <c r="USF839" s="231"/>
      <c r="USG839" s="231"/>
      <c r="USH839" s="231"/>
      <c r="USI839" s="231"/>
      <c r="USJ839" s="231"/>
      <c r="USK839" s="231"/>
      <c r="USL839" s="231"/>
      <c r="USM839" s="231"/>
      <c r="USN839" s="231"/>
      <c r="USO839" s="231"/>
      <c r="USP839" s="231"/>
      <c r="USQ839" s="231"/>
      <c r="USR839" s="231"/>
      <c r="USS839" s="231"/>
      <c r="UST839" s="231"/>
      <c r="USU839" s="231"/>
      <c r="USV839" s="231"/>
      <c r="USW839" s="231"/>
      <c r="USX839" s="231"/>
      <c r="USY839" s="231"/>
      <c r="USZ839" s="231"/>
      <c r="UTA839" s="231"/>
      <c r="UTB839" s="231"/>
      <c r="UTC839" s="231"/>
      <c r="UTD839" s="231"/>
      <c r="UTE839" s="231"/>
      <c r="UTF839" s="231"/>
      <c r="UTG839" s="231"/>
      <c r="UTH839" s="231"/>
      <c r="UTI839" s="231"/>
      <c r="UTJ839" s="231"/>
      <c r="UTK839" s="231"/>
      <c r="UTL839" s="231"/>
      <c r="UTM839" s="231"/>
      <c r="UTN839" s="231"/>
      <c r="UTO839" s="231"/>
      <c r="UTP839" s="231"/>
      <c r="UTQ839" s="231"/>
      <c r="UTR839" s="231"/>
      <c r="UTS839" s="231"/>
      <c r="UTT839" s="231"/>
      <c r="UTU839" s="231"/>
      <c r="UTV839" s="231"/>
      <c r="UTW839" s="231"/>
      <c r="UTX839" s="231"/>
      <c r="UTY839" s="231"/>
      <c r="UTZ839" s="231"/>
      <c r="UUA839" s="231"/>
      <c r="UUB839" s="231"/>
      <c r="UUC839" s="231"/>
      <c r="UUD839" s="231"/>
      <c r="UUE839" s="231"/>
      <c r="UUF839" s="231"/>
      <c r="UUG839" s="231"/>
      <c r="UUH839" s="231"/>
      <c r="UUI839" s="231"/>
      <c r="UUJ839" s="231"/>
      <c r="UUK839" s="231"/>
      <c r="UUL839" s="231"/>
      <c r="UUM839" s="231"/>
      <c r="UUN839" s="231"/>
      <c r="UUO839" s="231"/>
      <c r="UUP839" s="231"/>
      <c r="UUQ839" s="231"/>
      <c r="UUR839" s="231"/>
      <c r="UUS839" s="231"/>
      <c r="UUT839" s="231"/>
      <c r="UUU839" s="231"/>
      <c r="UUV839" s="231"/>
      <c r="UUW839" s="231"/>
      <c r="UUX839" s="231"/>
      <c r="UUY839" s="231"/>
      <c r="UUZ839" s="231"/>
      <c r="UVA839" s="231"/>
      <c r="UVB839" s="231"/>
      <c r="UVC839" s="231"/>
      <c r="UVD839" s="231"/>
      <c r="UVE839" s="231"/>
      <c r="UVF839" s="231"/>
      <c r="UVG839" s="231"/>
      <c r="UVH839" s="231"/>
      <c r="UVI839" s="231"/>
      <c r="UVJ839" s="231"/>
      <c r="UVK839" s="231"/>
      <c r="UVL839" s="231"/>
      <c r="UVM839" s="231"/>
      <c r="UVN839" s="231"/>
      <c r="UVO839" s="231"/>
      <c r="UVP839" s="231"/>
      <c r="UVQ839" s="231"/>
      <c r="UVR839" s="231"/>
      <c r="UVS839" s="231"/>
      <c r="UVT839" s="231"/>
      <c r="UVU839" s="231"/>
      <c r="UVV839" s="231"/>
      <c r="UVW839" s="231"/>
      <c r="UVX839" s="231"/>
      <c r="UVY839" s="231"/>
      <c r="UVZ839" s="231"/>
      <c r="UWA839" s="231"/>
      <c r="UWB839" s="231"/>
      <c r="UWC839" s="231"/>
      <c r="UWD839" s="231"/>
      <c r="UWE839" s="231"/>
      <c r="UWF839" s="231"/>
      <c r="UWG839" s="231"/>
      <c r="UWH839" s="231"/>
      <c r="UWI839" s="231"/>
      <c r="UWJ839" s="231"/>
      <c r="UWK839" s="231"/>
      <c r="UWL839" s="231"/>
      <c r="UWM839" s="231"/>
      <c r="UWN839" s="231"/>
      <c r="UWO839" s="231"/>
      <c r="UWP839" s="231"/>
      <c r="UWQ839" s="231"/>
      <c r="UWR839" s="231"/>
      <c r="UWS839" s="231"/>
      <c r="UWT839" s="231"/>
      <c r="UWU839" s="231"/>
      <c r="UWV839" s="231"/>
      <c r="UWW839" s="231"/>
      <c r="UWX839" s="231"/>
      <c r="UWY839" s="231"/>
      <c r="UWZ839" s="231"/>
      <c r="UXA839" s="231"/>
      <c r="UXB839" s="231"/>
      <c r="UXC839" s="231"/>
      <c r="UXD839" s="231"/>
      <c r="UXE839" s="231"/>
      <c r="UXF839" s="231"/>
      <c r="UXG839" s="231"/>
      <c r="UXH839" s="231"/>
      <c r="UXI839" s="231"/>
      <c r="UXJ839" s="231"/>
      <c r="UXK839" s="231"/>
      <c r="UXL839" s="231"/>
      <c r="UXM839" s="231"/>
      <c r="UXN839" s="231"/>
      <c r="UXO839" s="231"/>
      <c r="UXP839" s="231"/>
      <c r="UXQ839" s="231"/>
      <c r="UXR839" s="231"/>
      <c r="UXS839" s="231"/>
      <c r="UXT839" s="231"/>
      <c r="UXU839" s="231"/>
      <c r="UXV839" s="231"/>
      <c r="UXW839" s="231"/>
      <c r="UXX839" s="231"/>
      <c r="UXY839" s="231"/>
      <c r="UXZ839" s="231"/>
      <c r="UYA839" s="231"/>
      <c r="UYB839" s="231"/>
      <c r="UYC839" s="231"/>
      <c r="UYD839" s="231"/>
      <c r="UYE839" s="231"/>
      <c r="UYF839" s="231"/>
      <c r="UYG839" s="231"/>
      <c r="UYH839" s="231"/>
      <c r="UYI839" s="231"/>
      <c r="UYJ839" s="231"/>
      <c r="UYK839" s="231"/>
      <c r="UYL839" s="231"/>
      <c r="UYM839" s="231"/>
      <c r="UYN839" s="231"/>
      <c r="UYO839" s="231"/>
      <c r="UYP839" s="231"/>
      <c r="UYQ839" s="231"/>
      <c r="UYR839" s="231"/>
      <c r="UYS839" s="231"/>
      <c r="UYT839" s="231"/>
      <c r="UYU839" s="231"/>
      <c r="UYV839" s="231"/>
      <c r="UYW839" s="231"/>
      <c r="UYX839" s="231"/>
      <c r="UYY839" s="231"/>
      <c r="UYZ839" s="231"/>
      <c r="UZA839" s="231"/>
      <c r="UZB839" s="231"/>
      <c r="UZC839" s="231"/>
      <c r="UZD839" s="231"/>
      <c r="UZE839" s="231"/>
      <c r="UZF839" s="231"/>
      <c r="UZG839" s="231"/>
      <c r="UZH839" s="231"/>
      <c r="UZI839" s="231"/>
      <c r="UZJ839" s="231"/>
      <c r="UZK839" s="231"/>
      <c r="UZL839" s="231"/>
      <c r="UZM839" s="231"/>
      <c r="UZN839" s="231"/>
      <c r="UZO839" s="231"/>
      <c r="UZP839" s="231"/>
      <c r="UZQ839" s="231"/>
      <c r="UZR839" s="231"/>
      <c r="UZS839" s="231"/>
      <c r="UZT839" s="231"/>
      <c r="UZU839" s="231"/>
      <c r="UZV839" s="231"/>
      <c r="UZW839" s="231"/>
      <c r="UZX839" s="231"/>
      <c r="UZY839" s="231"/>
      <c r="UZZ839" s="231"/>
      <c r="VAA839" s="231"/>
      <c r="VAB839" s="231"/>
      <c r="VAC839" s="231"/>
      <c r="VAD839" s="231"/>
      <c r="VAE839" s="231"/>
      <c r="VAF839" s="231"/>
      <c r="VAG839" s="231"/>
      <c r="VAH839" s="231"/>
      <c r="VAI839" s="231"/>
      <c r="VAJ839" s="231"/>
      <c r="VAK839" s="231"/>
      <c r="VAL839" s="231"/>
      <c r="VAM839" s="231"/>
      <c r="VAN839" s="231"/>
      <c r="VAO839" s="231"/>
      <c r="VAP839" s="231"/>
      <c r="VAQ839" s="231"/>
      <c r="VAR839" s="231"/>
      <c r="VAS839" s="231"/>
      <c r="VAT839" s="231"/>
      <c r="VAU839" s="231"/>
      <c r="VAV839" s="231"/>
      <c r="VAW839" s="231"/>
      <c r="VAX839" s="231"/>
      <c r="VAY839" s="231"/>
      <c r="VAZ839" s="231"/>
      <c r="VBA839" s="231"/>
      <c r="VBB839" s="231"/>
      <c r="VBC839" s="231"/>
      <c r="VBD839" s="231"/>
      <c r="VBE839" s="231"/>
      <c r="VBF839" s="231"/>
      <c r="VBG839" s="231"/>
      <c r="VBH839" s="231"/>
      <c r="VBI839" s="231"/>
      <c r="VBJ839" s="231"/>
      <c r="VBK839" s="231"/>
      <c r="VBL839" s="231"/>
      <c r="VBM839" s="231"/>
      <c r="VBN839" s="231"/>
      <c r="VBO839" s="231"/>
      <c r="VBP839" s="231"/>
      <c r="VBQ839" s="231"/>
      <c r="VBR839" s="231"/>
      <c r="VBS839" s="231"/>
      <c r="VBT839" s="231"/>
      <c r="VBU839" s="231"/>
      <c r="VBV839" s="231"/>
      <c r="VBW839" s="231"/>
      <c r="VBX839" s="231"/>
      <c r="VBY839" s="231"/>
      <c r="VBZ839" s="231"/>
      <c r="VCA839" s="231"/>
      <c r="VCB839" s="231"/>
      <c r="VCC839" s="231"/>
      <c r="VCD839" s="231"/>
      <c r="VCE839" s="231"/>
      <c r="VCF839" s="231"/>
      <c r="VCG839" s="231"/>
      <c r="VCH839" s="231"/>
      <c r="VCI839" s="231"/>
      <c r="VCJ839" s="231"/>
      <c r="VCK839" s="231"/>
      <c r="VCL839" s="231"/>
      <c r="VCM839" s="231"/>
      <c r="VCN839" s="231"/>
      <c r="VCO839" s="231"/>
      <c r="VCP839" s="231"/>
      <c r="VCQ839" s="231"/>
      <c r="VCR839" s="231"/>
      <c r="VCS839" s="231"/>
      <c r="VCT839" s="231"/>
      <c r="VCU839" s="231"/>
      <c r="VCV839" s="231"/>
      <c r="VCW839" s="231"/>
      <c r="VCX839" s="231"/>
      <c r="VCY839" s="231"/>
      <c r="VCZ839" s="231"/>
      <c r="VDA839" s="231"/>
      <c r="VDB839" s="231"/>
      <c r="VDC839" s="231"/>
      <c r="VDD839" s="231"/>
      <c r="VDE839" s="231"/>
      <c r="VDF839" s="231"/>
      <c r="VDG839" s="231"/>
      <c r="VDH839" s="231"/>
      <c r="VDI839" s="231"/>
      <c r="VDJ839" s="231"/>
      <c r="VDK839" s="231"/>
      <c r="VDL839" s="231"/>
      <c r="VDM839" s="231"/>
      <c r="VDN839" s="231"/>
      <c r="VDO839" s="231"/>
      <c r="VDP839" s="231"/>
      <c r="VDQ839" s="231"/>
      <c r="VDR839" s="231"/>
      <c r="VDS839" s="231"/>
      <c r="VDT839" s="231"/>
      <c r="VDU839" s="231"/>
      <c r="VDV839" s="231"/>
      <c r="VDW839" s="231"/>
      <c r="VDX839" s="231"/>
      <c r="VDY839" s="231"/>
      <c r="VDZ839" s="231"/>
      <c r="VEA839" s="231"/>
      <c r="VEB839" s="231"/>
      <c r="VEC839" s="231"/>
      <c r="VED839" s="231"/>
      <c r="VEE839" s="231"/>
      <c r="VEF839" s="231"/>
      <c r="VEG839" s="231"/>
      <c r="VEH839" s="231"/>
      <c r="VEI839" s="231"/>
      <c r="VEJ839" s="231"/>
      <c r="VEK839" s="231"/>
      <c r="VEL839" s="231"/>
      <c r="VEM839" s="231"/>
      <c r="VEN839" s="231"/>
      <c r="VEO839" s="231"/>
      <c r="VEP839" s="231"/>
      <c r="VEQ839" s="231"/>
      <c r="VER839" s="231"/>
      <c r="VES839" s="231"/>
      <c r="VET839" s="231"/>
      <c r="VEU839" s="231"/>
      <c r="VEV839" s="231"/>
      <c r="VEW839" s="231"/>
      <c r="VEX839" s="231"/>
      <c r="VEY839" s="231"/>
      <c r="VEZ839" s="231"/>
      <c r="VFA839" s="231"/>
      <c r="VFB839" s="231"/>
      <c r="VFC839" s="231"/>
      <c r="VFD839" s="231"/>
      <c r="VFE839" s="231"/>
      <c r="VFF839" s="231"/>
      <c r="VFG839" s="231"/>
      <c r="VFH839" s="231"/>
      <c r="VFI839" s="231"/>
      <c r="VFJ839" s="231"/>
      <c r="VFK839" s="231"/>
      <c r="VFL839" s="231"/>
      <c r="VFM839" s="231"/>
      <c r="VFN839" s="231"/>
      <c r="VFO839" s="231"/>
      <c r="VFP839" s="231"/>
      <c r="VFQ839" s="231"/>
      <c r="VFR839" s="231"/>
      <c r="VFS839" s="231"/>
      <c r="VFT839" s="231"/>
      <c r="VFU839" s="231"/>
      <c r="VFV839" s="231"/>
      <c r="VFW839" s="231"/>
      <c r="VFX839" s="231"/>
      <c r="VFY839" s="231"/>
      <c r="VFZ839" s="231"/>
      <c r="VGA839" s="231"/>
      <c r="VGB839" s="231"/>
      <c r="VGC839" s="231"/>
      <c r="VGD839" s="231"/>
      <c r="VGE839" s="231"/>
      <c r="VGF839" s="231"/>
      <c r="VGG839" s="231"/>
      <c r="VGH839" s="231"/>
      <c r="VGI839" s="231"/>
      <c r="VGJ839" s="231"/>
      <c r="VGK839" s="231"/>
      <c r="VGL839" s="231"/>
      <c r="VGM839" s="231"/>
      <c r="VGN839" s="231"/>
      <c r="VGO839" s="231"/>
      <c r="VGP839" s="231"/>
      <c r="VGQ839" s="231"/>
      <c r="VGR839" s="231"/>
      <c r="VGS839" s="231"/>
      <c r="VGT839" s="231"/>
      <c r="VGU839" s="231"/>
      <c r="VGV839" s="231"/>
      <c r="VGW839" s="231"/>
      <c r="VGX839" s="231"/>
      <c r="VGY839" s="231"/>
      <c r="VGZ839" s="231"/>
      <c r="VHA839" s="231"/>
      <c r="VHB839" s="231"/>
      <c r="VHC839" s="231"/>
      <c r="VHD839" s="231"/>
      <c r="VHE839" s="231"/>
      <c r="VHF839" s="231"/>
      <c r="VHG839" s="231"/>
      <c r="VHH839" s="231"/>
      <c r="VHI839" s="231"/>
      <c r="VHJ839" s="231"/>
      <c r="VHK839" s="231"/>
      <c r="VHL839" s="231"/>
      <c r="VHM839" s="231"/>
      <c r="VHN839" s="231"/>
      <c r="VHO839" s="231"/>
      <c r="VHP839" s="231"/>
      <c r="VHQ839" s="231"/>
      <c r="VHR839" s="231"/>
      <c r="VHS839" s="231"/>
      <c r="VHT839" s="231"/>
      <c r="VHU839" s="231"/>
      <c r="VHV839" s="231"/>
      <c r="VHW839" s="231"/>
      <c r="VHX839" s="231"/>
      <c r="VHY839" s="231"/>
      <c r="VHZ839" s="231"/>
      <c r="VIA839" s="231"/>
      <c r="VIB839" s="231"/>
      <c r="VIC839" s="231"/>
      <c r="VID839" s="231"/>
      <c r="VIE839" s="231"/>
      <c r="VIF839" s="231"/>
      <c r="VIG839" s="231"/>
      <c r="VIH839" s="231"/>
      <c r="VII839" s="231"/>
      <c r="VIJ839" s="231"/>
      <c r="VIK839" s="231"/>
      <c r="VIL839" s="231"/>
      <c r="VIM839" s="231"/>
      <c r="VIN839" s="231"/>
      <c r="VIO839" s="231"/>
      <c r="VIP839" s="231"/>
      <c r="VIQ839" s="231"/>
      <c r="VIR839" s="231"/>
      <c r="VIS839" s="231"/>
      <c r="VIT839" s="231"/>
      <c r="VIU839" s="231"/>
      <c r="VIV839" s="231"/>
      <c r="VIW839" s="231"/>
      <c r="VIX839" s="231"/>
      <c r="VIY839" s="231"/>
      <c r="VIZ839" s="231"/>
      <c r="VJA839" s="231"/>
      <c r="VJB839" s="231"/>
      <c r="VJC839" s="231"/>
      <c r="VJD839" s="231"/>
      <c r="VJE839" s="231"/>
      <c r="VJF839" s="231"/>
      <c r="VJG839" s="231"/>
      <c r="VJH839" s="231"/>
      <c r="VJI839" s="231"/>
      <c r="VJJ839" s="231"/>
      <c r="VJK839" s="231"/>
      <c r="VJL839" s="231"/>
      <c r="VJM839" s="231"/>
      <c r="VJN839" s="231"/>
      <c r="VJO839" s="231"/>
      <c r="VJP839" s="231"/>
      <c r="VJQ839" s="231"/>
      <c r="VJR839" s="231"/>
      <c r="VJS839" s="231"/>
      <c r="VJT839" s="231"/>
      <c r="VJU839" s="231"/>
      <c r="VJV839" s="231"/>
      <c r="VJW839" s="231"/>
      <c r="VJX839" s="231"/>
      <c r="VJY839" s="231"/>
      <c r="VJZ839" s="231"/>
      <c r="VKA839" s="231"/>
      <c r="VKB839" s="231"/>
      <c r="VKC839" s="231"/>
      <c r="VKD839" s="231"/>
      <c r="VKE839" s="231"/>
      <c r="VKF839" s="231"/>
      <c r="VKG839" s="231"/>
      <c r="VKH839" s="231"/>
      <c r="VKI839" s="231"/>
      <c r="VKJ839" s="231"/>
      <c r="VKK839" s="231"/>
      <c r="VKL839" s="231"/>
      <c r="VKM839" s="231"/>
      <c r="VKN839" s="231"/>
      <c r="VKO839" s="231"/>
      <c r="VKP839" s="231"/>
      <c r="VKQ839" s="231"/>
      <c r="VKR839" s="231"/>
      <c r="VKS839" s="231"/>
      <c r="VKT839" s="231"/>
      <c r="VKU839" s="231"/>
      <c r="VKV839" s="231"/>
      <c r="VKW839" s="231"/>
      <c r="VKX839" s="231"/>
      <c r="VKY839" s="231"/>
      <c r="VKZ839" s="231"/>
      <c r="VLA839" s="231"/>
      <c r="VLB839" s="231"/>
      <c r="VLC839" s="231"/>
      <c r="VLD839" s="231"/>
      <c r="VLE839" s="231"/>
      <c r="VLF839" s="231"/>
      <c r="VLG839" s="231"/>
      <c r="VLH839" s="231"/>
      <c r="VLI839" s="231"/>
      <c r="VLJ839" s="231"/>
      <c r="VLK839" s="231"/>
      <c r="VLL839" s="231"/>
      <c r="VLM839" s="231"/>
      <c r="VLN839" s="231"/>
      <c r="VLO839" s="231"/>
      <c r="VLP839" s="231"/>
      <c r="VLQ839" s="231"/>
      <c r="VLR839" s="231"/>
      <c r="VLS839" s="231"/>
      <c r="VLT839" s="231"/>
      <c r="VLU839" s="231"/>
      <c r="VLV839" s="231"/>
      <c r="VLW839" s="231"/>
      <c r="VLX839" s="231"/>
      <c r="VLY839" s="231"/>
      <c r="VLZ839" s="231"/>
      <c r="VMA839" s="231"/>
      <c r="VMB839" s="231"/>
      <c r="VMC839" s="231"/>
      <c r="VMD839" s="231"/>
      <c r="VME839" s="231"/>
      <c r="VMF839" s="231"/>
      <c r="VMG839" s="231"/>
      <c r="VMH839" s="231"/>
      <c r="VMI839" s="231"/>
      <c r="VMJ839" s="231"/>
      <c r="VMK839" s="231"/>
      <c r="VML839" s="231"/>
      <c r="VMM839" s="231"/>
      <c r="VMN839" s="231"/>
      <c r="VMO839" s="231"/>
      <c r="VMP839" s="231"/>
      <c r="VMQ839" s="231"/>
      <c r="VMR839" s="231"/>
      <c r="VMS839" s="231"/>
      <c r="VMT839" s="231"/>
      <c r="VMU839" s="231"/>
      <c r="VMV839" s="231"/>
      <c r="VMW839" s="231"/>
      <c r="VMX839" s="231"/>
      <c r="VMY839" s="231"/>
      <c r="VMZ839" s="231"/>
      <c r="VNA839" s="231"/>
      <c r="VNB839" s="231"/>
      <c r="VNC839" s="231"/>
      <c r="VND839" s="231"/>
      <c r="VNE839" s="231"/>
      <c r="VNF839" s="231"/>
      <c r="VNG839" s="231"/>
      <c r="VNH839" s="231"/>
      <c r="VNI839" s="231"/>
      <c r="VNJ839" s="231"/>
      <c r="VNK839" s="231"/>
      <c r="VNL839" s="231"/>
      <c r="VNM839" s="231"/>
      <c r="VNN839" s="231"/>
      <c r="VNO839" s="231"/>
      <c r="VNP839" s="231"/>
      <c r="VNQ839" s="231"/>
      <c r="VNR839" s="231"/>
      <c r="VNS839" s="231"/>
      <c r="VNT839" s="231"/>
      <c r="VNU839" s="231"/>
      <c r="VNV839" s="231"/>
      <c r="VNW839" s="231"/>
      <c r="VNX839" s="231"/>
      <c r="VNY839" s="231"/>
      <c r="VNZ839" s="231"/>
      <c r="VOA839" s="231"/>
      <c r="VOB839" s="231"/>
      <c r="VOC839" s="231"/>
      <c r="VOD839" s="231"/>
      <c r="VOE839" s="231"/>
      <c r="VOF839" s="231"/>
      <c r="VOG839" s="231"/>
      <c r="VOH839" s="231"/>
      <c r="VOI839" s="231"/>
      <c r="VOJ839" s="231"/>
      <c r="VOK839" s="231"/>
      <c r="VOL839" s="231"/>
      <c r="VOM839" s="231"/>
      <c r="VON839" s="231"/>
      <c r="VOO839" s="231"/>
      <c r="VOP839" s="231"/>
      <c r="VOQ839" s="231"/>
      <c r="VOR839" s="231"/>
      <c r="VOS839" s="231"/>
      <c r="VOT839" s="231"/>
      <c r="VOU839" s="231"/>
      <c r="VOV839" s="231"/>
      <c r="VOW839" s="231"/>
      <c r="VOX839" s="231"/>
      <c r="VOY839" s="231"/>
      <c r="VOZ839" s="231"/>
      <c r="VPA839" s="231"/>
      <c r="VPB839" s="231"/>
      <c r="VPC839" s="231"/>
      <c r="VPD839" s="231"/>
      <c r="VPE839" s="231"/>
      <c r="VPF839" s="231"/>
      <c r="VPG839" s="231"/>
      <c r="VPH839" s="231"/>
      <c r="VPI839" s="231"/>
      <c r="VPJ839" s="231"/>
      <c r="VPK839" s="231"/>
      <c r="VPL839" s="231"/>
      <c r="VPM839" s="231"/>
      <c r="VPN839" s="231"/>
      <c r="VPO839" s="231"/>
      <c r="VPP839" s="231"/>
      <c r="VPQ839" s="231"/>
      <c r="VPR839" s="231"/>
      <c r="VPS839" s="231"/>
      <c r="VPT839" s="231"/>
      <c r="VPU839" s="231"/>
      <c r="VPV839" s="231"/>
      <c r="VPW839" s="231"/>
      <c r="VPX839" s="231"/>
      <c r="VPY839" s="231"/>
      <c r="VPZ839" s="231"/>
      <c r="VQA839" s="231"/>
      <c r="VQB839" s="231"/>
      <c r="VQC839" s="231"/>
      <c r="VQD839" s="231"/>
      <c r="VQE839" s="231"/>
      <c r="VQF839" s="231"/>
      <c r="VQG839" s="231"/>
      <c r="VQH839" s="231"/>
      <c r="VQI839" s="231"/>
      <c r="VQJ839" s="231"/>
      <c r="VQK839" s="231"/>
      <c r="VQL839" s="231"/>
      <c r="VQM839" s="231"/>
      <c r="VQN839" s="231"/>
      <c r="VQO839" s="231"/>
      <c r="VQP839" s="231"/>
      <c r="VQQ839" s="231"/>
      <c r="VQR839" s="231"/>
      <c r="VQS839" s="231"/>
      <c r="VQT839" s="231"/>
      <c r="VQU839" s="231"/>
      <c r="VQV839" s="231"/>
      <c r="VQW839" s="231"/>
      <c r="VQX839" s="231"/>
      <c r="VQY839" s="231"/>
      <c r="VQZ839" s="231"/>
      <c r="VRA839" s="231"/>
      <c r="VRB839" s="231"/>
      <c r="VRC839" s="231"/>
      <c r="VRD839" s="231"/>
      <c r="VRE839" s="231"/>
      <c r="VRF839" s="231"/>
      <c r="VRG839" s="231"/>
      <c r="VRH839" s="231"/>
      <c r="VRI839" s="231"/>
      <c r="VRJ839" s="231"/>
      <c r="VRK839" s="231"/>
      <c r="VRL839" s="231"/>
      <c r="VRM839" s="231"/>
      <c r="VRN839" s="231"/>
      <c r="VRO839" s="231"/>
      <c r="VRP839" s="231"/>
      <c r="VRQ839" s="231"/>
      <c r="VRR839" s="231"/>
      <c r="VRS839" s="231"/>
      <c r="VRT839" s="231"/>
      <c r="VRU839" s="231"/>
      <c r="VRV839" s="231"/>
      <c r="VRW839" s="231"/>
      <c r="VRX839" s="231"/>
      <c r="VRY839" s="231"/>
      <c r="VRZ839" s="231"/>
      <c r="VSA839" s="231"/>
      <c r="VSB839" s="231"/>
      <c r="VSC839" s="231"/>
      <c r="VSD839" s="231"/>
      <c r="VSE839" s="231"/>
      <c r="VSF839" s="231"/>
      <c r="VSG839" s="231"/>
      <c r="VSH839" s="231"/>
      <c r="VSI839" s="231"/>
      <c r="VSJ839" s="231"/>
      <c r="VSK839" s="231"/>
      <c r="VSL839" s="231"/>
      <c r="VSM839" s="231"/>
      <c r="VSN839" s="231"/>
      <c r="VSO839" s="231"/>
      <c r="VSP839" s="231"/>
      <c r="VSQ839" s="231"/>
      <c r="VSR839" s="231"/>
      <c r="VSS839" s="231"/>
      <c r="VST839" s="231"/>
      <c r="VSU839" s="231"/>
      <c r="VSV839" s="231"/>
      <c r="VSW839" s="231"/>
      <c r="VSX839" s="231"/>
      <c r="VSY839" s="231"/>
      <c r="VSZ839" s="231"/>
      <c r="VTA839" s="231"/>
      <c r="VTB839" s="231"/>
      <c r="VTC839" s="231"/>
      <c r="VTD839" s="231"/>
      <c r="VTE839" s="231"/>
      <c r="VTF839" s="231"/>
      <c r="VTG839" s="231"/>
      <c r="VTH839" s="231"/>
      <c r="VTI839" s="231"/>
      <c r="VTJ839" s="231"/>
      <c r="VTK839" s="231"/>
      <c r="VTL839" s="231"/>
      <c r="VTM839" s="231"/>
      <c r="VTN839" s="231"/>
      <c r="VTO839" s="231"/>
      <c r="VTP839" s="231"/>
      <c r="VTQ839" s="231"/>
      <c r="VTR839" s="231"/>
      <c r="VTS839" s="231"/>
      <c r="VTT839" s="231"/>
      <c r="VTU839" s="231"/>
      <c r="VTV839" s="231"/>
      <c r="VTW839" s="231"/>
      <c r="VTX839" s="231"/>
      <c r="VTY839" s="231"/>
      <c r="VTZ839" s="231"/>
      <c r="VUA839" s="231"/>
      <c r="VUB839" s="231"/>
      <c r="VUC839" s="231"/>
      <c r="VUD839" s="231"/>
      <c r="VUE839" s="231"/>
      <c r="VUF839" s="231"/>
      <c r="VUG839" s="231"/>
      <c r="VUH839" s="231"/>
      <c r="VUI839" s="231"/>
      <c r="VUJ839" s="231"/>
      <c r="VUK839" s="231"/>
      <c r="VUL839" s="231"/>
      <c r="VUM839" s="231"/>
      <c r="VUN839" s="231"/>
      <c r="VUO839" s="231"/>
      <c r="VUP839" s="231"/>
      <c r="VUQ839" s="231"/>
      <c r="VUR839" s="231"/>
      <c r="VUS839" s="231"/>
      <c r="VUT839" s="231"/>
      <c r="VUU839" s="231"/>
      <c r="VUV839" s="231"/>
      <c r="VUW839" s="231"/>
      <c r="VUX839" s="231"/>
      <c r="VUY839" s="231"/>
      <c r="VUZ839" s="231"/>
      <c r="VVA839" s="231"/>
      <c r="VVB839" s="231"/>
      <c r="VVC839" s="231"/>
      <c r="VVD839" s="231"/>
      <c r="VVE839" s="231"/>
      <c r="VVF839" s="231"/>
      <c r="VVG839" s="231"/>
      <c r="VVH839" s="231"/>
      <c r="VVI839" s="231"/>
      <c r="VVJ839" s="231"/>
      <c r="VVK839" s="231"/>
      <c r="VVL839" s="231"/>
      <c r="VVM839" s="231"/>
      <c r="VVN839" s="231"/>
      <c r="VVO839" s="231"/>
      <c r="VVP839" s="231"/>
      <c r="VVQ839" s="231"/>
      <c r="VVR839" s="231"/>
      <c r="VVS839" s="231"/>
      <c r="VVT839" s="231"/>
      <c r="VVU839" s="231"/>
      <c r="VVV839" s="231"/>
      <c r="VVW839" s="231"/>
      <c r="VVX839" s="231"/>
      <c r="VVY839" s="231"/>
      <c r="VVZ839" s="231"/>
      <c r="VWA839" s="231"/>
      <c r="VWB839" s="231"/>
      <c r="VWC839" s="231"/>
      <c r="VWD839" s="231"/>
      <c r="VWE839" s="231"/>
      <c r="VWF839" s="231"/>
      <c r="VWG839" s="231"/>
      <c r="VWH839" s="231"/>
      <c r="VWI839" s="231"/>
      <c r="VWJ839" s="231"/>
      <c r="VWK839" s="231"/>
      <c r="VWL839" s="231"/>
      <c r="VWM839" s="231"/>
      <c r="VWN839" s="231"/>
      <c r="VWO839" s="231"/>
      <c r="VWP839" s="231"/>
      <c r="VWQ839" s="231"/>
      <c r="VWR839" s="231"/>
      <c r="VWS839" s="231"/>
      <c r="VWT839" s="231"/>
      <c r="VWU839" s="231"/>
      <c r="VWV839" s="231"/>
      <c r="VWW839" s="231"/>
      <c r="VWX839" s="231"/>
      <c r="VWY839" s="231"/>
      <c r="VWZ839" s="231"/>
      <c r="VXA839" s="231"/>
      <c r="VXB839" s="231"/>
      <c r="VXC839" s="231"/>
      <c r="VXD839" s="231"/>
      <c r="VXE839" s="231"/>
      <c r="VXF839" s="231"/>
      <c r="VXG839" s="231"/>
      <c r="VXH839" s="231"/>
      <c r="VXI839" s="231"/>
      <c r="VXJ839" s="231"/>
      <c r="VXK839" s="231"/>
      <c r="VXL839" s="231"/>
      <c r="VXM839" s="231"/>
      <c r="VXN839" s="231"/>
      <c r="VXO839" s="231"/>
      <c r="VXP839" s="231"/>
      <c r="VXQ839" s="231"/>
      <c r="VXR839" s="231"/>
      <c r="VXS839" s="231"/>
      <c r="VXT839" s="231"/>
      <c r="VXU839" s="231"/>
      <c r="VXV839" s="231"/>
      <c r="VXW839" s="231"/>
      <c r="VXX839" s="231"/>
      <c r="VXY839" s="231"/>
      <c r="VXZ839" s="231"/>
      <c r="VYA839" s="231"/>
      <c r="VYB839" s="231"/>
      <c r="VYC839" s="231"/>
      <c r="VYD839" s="231"/>
      <c r="VYE839" s="231"/>
      <c r="VYF839" s="231"/>
      <c r="VYG839" s="231"/>
      <c r="VYH839" s="231"/>
      <c r="VYI839" s="231"/>
      <c r="VYJ839" s="231"/>
      <c r="VYK839" s="231"/>
      <c r="VYL839" s="231"/>
      <c r="VYM839" s="231"/>
      <c r="VYN839" s="231"/>
      <c r="VYO839" s="231"/>
      <c r="VYP839" s="231"/>
      <c r="VYQ839" s="231"/>
      <c r="VYR839" s="231"/>
      <c r="VYS839" s="231"/>
      <c r="VYT839" s="231"/>
      <c r="VYU839" s="231"/>
      <c r="VYV839" s="231"/>
      <c r="VYW839" s="231"/>
      <c r="VYX839" s="231"/>
      <c r="VYY839" s="231"/>
      <c r="VYZ839" s="231"/>
      <c r="VZA839" s="231"/>
      <c r="VZB839" s="231"/>
      <c r="VZC839" s="231"/>
      <c r="VZD839" s="231"/>
      <c r="VZE839" s="231"/>
      <c r="VZF839" s="231"/>
      <c r="VZG839" s="231"/>
      <c r="VZH839" s="231"/>
      <c r="VZI839" s="231"/>
      <c r="VZJ839" s="231"/>
      <c r="VZK839" s="231"/>
      <c r="VZL839" s="231"/>
      <c r="VZM839" s="231"/>
      <c r="VZN839" s="231"/>
      <c r="VZO839" s="231"/>
      <c r="VZP839" s="231"/>
      <c r="VZQ839" s="231"/>
      <c r="VZR839" s="231"/>
      <c r="VZS839" s="231"/>
      <c r="VZT839" s="231"/>
      <c r="VZU839" s="231"/>
      <c r="VZV839" s="231"/>
      <c r="VZW839" s="231"/>
      <c r="VZX839" s="231"/>
      <c r="VZY839" s="231"/>
      <c r="VZZ839" s="231"/>
      <c r="WAA839" s="231"/>
      <c r="WAB839" s="231"/>
      <c r="WAC839" s="231"/>
      <c r="WAD839" s="231"/>
      <c r="WAE839" s="231"/>
      <c r="WAF839" s="231"/>
      <c r="WAG839" s="231"/>
      <c r="WAH839" s="231"/>
      <c r="WAI839" s="231"/>
      <c r="WAJ839" s="231"/>
      <c r="WAK839" s="231"/>
      <c r="WAL839" s="231"/>
      <c r="WAM839" s="231"/>
      <c r="WAN839" s="231"/>
      <c r="WAO839" s="231"/>
      <c r="WAP839" s="231"/>
      <c r="WAQ839" s="231"/>
      <c r="WAR839" s="231"/>
      <c r="WAS839" s="231"/>
      <c r="WAT839" s="231"/>
      <c r="WAU839" s="231"/>
      <c r="WAV839" s="231"/>
      <c r="WAW839" s="231"/>
      <c r="WAX839" s="231"/>
      <c r="WAY839" s="231"/>
      <c r="WAZ839" s="231"/>
      <c r="WBA839" s="231"/>
      <c r="WBB839" s="231"/>
      <c r="WBC839" s="231"/>
      <c r="WBD839" s="231"/>
      <c r="WBE839" s="231"/>
      <c r="WBF839" s="231"/>
      <c r="WBG839" s="231"/>
      <c r="WBH839" s="231"/>
      <c r="WBI839" s="231"/>
      <c r="WBJ839" s="231"/>
      <c r="WBK839" s="231"/>
      <c r="WBL839" s="231"/>
      <c r="WBM839" s="231"/>
      <c r="WBN839" s="231"/>
      <c r="WBO839" s="231"/>
      <c r="WBP839" s="231"/>
      <c r="WBQ839" s="231"/>
      <c r="WBR839" s="231"/>
      <c r="WBS839" s="231"/>
      <c r="WBT839" s="231"/>
      <c r="WBU839" s="231"/>
      <c r="WBV839" s="231"/>
      <c r="WBW839" s="231"/>
      <c r="WBX839" s="231"/>
      <c r="WBY839" s="231"/>
      <c r="WBZ839" s="231"/>
      <c r="WCA839" s="231"/>
      <c r="WCB839" s="231"/>
      <c r="WCC839" s="231"/>
      <c r="WCD839" s="231"/>
      <c r="WCE839" s="231"/>
      <c r="WCF839" s="231"/>
      <c r="WCG839" s="231"/>
      <c r="WCH839" s="231"/>
      <c r="WCI839" s="231"/>
      <c r="WCJ839" s="231"/>
      <c r="WCK839" s="231"/>
      <c r="WCL839" s="231"/>
      <c r="WCM839" s="231"/>
      <c r="WCN839" s="231"/>
      <c r="WCO839" s="231"/>
      <c r="WCP839" s="231"/>
      <c r="WCQ839" s="231"/>
      <c r="WCR839" s="231"/>
      <c r="WCS839" s="231"/>
      <c r="WCT839" s="231"/>
      <c r="WCU839" s="231"/>
      <c r="WCV839" s="231"/>
      <c r="WCW839" s="231"/>
      <c r="WCX839" s="231"/>
      <c r="WCY839" s="231"/>
      <c r="WCZ839" s="231"/>
      <c r="WDA839" s="231"/>
      <c r="WDB839" s="231"/>
      <c r="WDC839" s="231"/>
      <c r="WDD839" s="231"/>
      <c r="WDE839" s="231"/>
      <c r="WDF839" s="231"/>
      <c r="WDG839" s="231"/>
      <c r="WDH839" s="231"/>
      <c r="WDI839" s="231"/>
      <c r="WDJ839" s="231"/>
      <c r="WDK839" s="231"/>
      <c r="WDL839" s="231"/>
      <c r="WDM839" s="231"/>
      <c r="WDN839" s="231"/>
      <c r="WDO839" s="231"/>
      <c r="WDP839" s="231"/>
      <c r="WDQ839" s="231"/>
      <c r="WDR839" s="231"/>
      <c r="WDS839" s="231"/>
      <c r="WDT839" s="231"/>
      <c r="WDU839" s="231"/>
      <c r="WDV839" s="231"/>
      <c r="WDW839" s="231"/>
      <c r="WDX839" s="231"/>
      <c r="WDY839" s="231"/>
      <c r="WDZ839" s="231"/>
      <c r="WEA839" s="231"/>
      <c r="WEB839" s="231"/>
      <c r="WEC839" s="231"/>
      <c r="WED839" s="231"/>
      <c r="WEE839" s="231"/>
      <c r="WEF839" s="231"/>
      <c r="WEG839" s="231"/>
      <c r="WEH839" s="231"/>
      <c r="WEI839" s="231"/>
      <c r="WEJ839" s="231"/>
      <c r="WEK839" s="231"/>
      <c r="WEL839" s="231"/>
      <c r="WEM839" s="231"/>
      <c r="WEN839" s="231"/>
      <c r="WEO839" s="231"/>
      <c r="WEP839" s="231"/>
      <c r="WEQ839" s="231"/>
      <c r="WER839" s="231"/>
      <c r="WES839" s="231"/>
      <c r="WET839" s="231"/>
      <c r="WEU839" s="231"/>
      <c r="WEV839" s="231"/>
      <c r="WEW839" s="231"/>
      <c r="WEX839" s="231"/>
      <c r="WEY839" s="231"/>
      <c r="WEZ839" s="231"/>
      <c r="WFA839" s="231"/>
      <c r="WFB839" s="231"/>
      <c r="WFC839" s="231"/>
      <c r="WFD839" s="231"/>
      <c r="WFE839" s="231"/>
      <c r="WFF839" s="231"/>
      <c r="WFG839" s="231"/>
      <c r="WFH839" s="231"/>
      <c r="WFI839" s="231"/>
      <c r="WFJ839" s="231"/>
      <c r="WFK839" s="231"/>
      <c r="WFL839" s="231"/>
      <c r="WFM839" s="231"/>
      <c r="WFN839" s="231"/>
      <c r="WFO839" s="231"/>
      <c r="WFP839" s="231"/>
      <c r="WFQ839" s="231"/>
      <c r="WFR839" s="231"/>
      <c r="WFS839" s="231"/>
      <c r="WFT839" s="231"/>
      <c r="WFU839" s="231"/>
      <c r="WFV839" s="231"/>
      <c r="WFW839" s="231"/>
      <c r="WFX839" s="231"/>
      <c r="WFY839" s="231"/>
      <c r="WFZ839" s="231"/>
      <c r="WGA839" s="231"/>
      <c r="WGB839" s="231"/>
      <c r="WGC839" s="231"/>
      <c r="WGD839" s="231"/>
      <c r="WGE839" s="231"/>
      <c r="WGF839" s="231"/>
      <c r="WGG839" s="231"/>
      <c r="WGH839" s="231"/>
      <c r="WGI839" s="231"/>
      <c r="WGJ839" s="231"/>
      <c r="WGK839" s="231"/>
      <c r="WGL839" s="231"/>
      <c r="WGM839" s="231"/>
      <c r="WGN839" s="231"/>
      <c r="WGO839" s="231"/>
      <c r="WGP839" s="231"/>
      <c r="WGQ839" s="231"/>
      <c r="WGR839" s="231"/>
      <c r="WGS839" s="231"/>
      <c r="WGT839" s="231"/>
      <c r="WGU839" s="231"/>
      <c r="WGV839" s="231"/>
      <c r="WGW839" s="231"/>
      <c r="WGX839" s="231"/>
      <c r="WGY839" s="231"/>
      <c r="WGZ839" s="231"/>
      <c r="WHA839" s="231"/>
      <c r="WHB839" s="231"/>
      <c r="WHC839" s="231"/>
      <c r="WHD839" s="231"/>
      <c r="WHE839" s="231"/>
      <c r="WHF839" s="231"/>
      <c r="WHG839" s="231"/>
      <c r="WHH839" s="231"/>
      <c r="WHI839" s="231"/>
      <c r="WHJ839" s="231"/>
      <c r="WHK839" s="231"/>
      <c r="WHL839" s="231"/>
      <c r="WHM839" s="231"/>
      <c r="WHN839" s="231"/>
      <c r="WHO839" s="231"/>
      <c r="WHP839" s="231"/>
      <c r="WHQ839" s="231"/>
      <c r="WHR839" s="231"/>
      <c r="WHS839" s="231"/>
      <c r="WHT839" s="231"/>
      <c r="WHU839" s="231"/>
      <c r="WHV839" s="231"/>
      <c r="WHW839" s="231"/>
      <c r="WHX839" s="231"/>
      <c r="WHY839" s="231"/>
      <c r="WHZ839" s="231"/>
      <c r="WIA839" s="231"/>
      <c r="WIB839" s="231"/>
      <c r="WIC839" s="231"/>
      <c r="WID839" s="231"/>
      <c r="WIE839" s="231"/>
      <c r="WIF839" s="231"/>
      <c r="WIG839" s="231"/>
      <c r="WIH839" s="231"/>
      <c r="WII839" s="231"/>
      <c r="WIJ839" s="231"/>
      <c r="WIK839" s="231"/>
      <c r="WIL839" s="231"/>
      <c r="WIM839" s="231"/>
      <c r="WIN839" s="231"/>
      <c r="WIO839" s="231"/>
      <c r="WIP839" s="231"/>
      <c r="WIQ839" s="231"/>
      <c r="WIR839" s="231"/>
      <c r="WIS839" s="231"/>
      <c r="WIT839" s="231"/>
      <c r="WIU839" s="231"/>
      <c r="WIV839" s="231"/>
      <c r="WIW839" s="231"/>
      <c r="WIX839" s="231"/>
      <c r="WIY839" s="231"/>
      <c r="WIZ839" s="231"/>
      <c r="WJA839" s="231"/>
      <c r="WJB839" s="231"/>
      <c r="WJC839" s="231"/>
      <c r="WJD839" s="231"/>
      <c r="WJE839" s="231"/>
      <c r="WJF839" s="231"/>
      <c r="WJG839" s="231"/>
      <c r="WJH839" s="231"/>
      <c r="WJI839" s="231"/>
      <c r="WJJ839" s="231"/>
      <c r="WJK839" s="231"/>
      <c r="WJL839" s="231"/>
      <c r="WJM839" s="231"/>
      <c r="WJN839" s="231"/>
      <c r="WJO839" s="231"/>
      <c r="WJP839" s="231"/>
      <c r="WJQ839" s="231"/>
      <c r="WJR839" s="231"/>
      <c r="WJS839" s="231"/>
      <c r="WJT839" s="231"/>
      <c r="WJU839" s="231"/>
      <c r="WJV839" s="231"/>
      <c r="WJW839" s="231"/>
      <c r="WJX839" s="231"/>
      <c r="WJY839" s="231"/>
      <c r="WJZ839" s="231"/>
      <c r="WKA839" s="231"/>
      <c r="WKB839" s="231"/>
      <c r="WKC839" s="231"/>
      <c r="WKD839" s="231"/>
      <c r="WKE839" s="231"/>
      <c r="WKF839" s="231"/>
      <c r="WKG839" s="231"/>
      <c r="WKH839" s="231"/>
      <c r="WKI839" s="231"/>
      <c r="WKJ839" s="231"/>
      <c r="WKK839" s="231"/>
      <c r="WKL839" s="231"/>
      <c r="WKM839" s="231"/>
      <c r="WKN839" s="231"/>
      <c r="WKO839" s="231"/>
      <c r="WKP839" s="231"/>
      <c r="WKQ839" s="231"/>
      <c r="WKR839" s="231"/>
      <c r="WKS839" s="231"/>
      <c r="WKT839" s="231"/>
      <c r="WKU839" s="231"/>
      <c r="WKV839" s="231"/>
      <c r="WKW839" s="231"/>
      <c r="WKX839" s="231"/>
      <c r="WKY839" s="231"/>
      <c r="WKZ839" s="231"/>
      <c r="WLA839" s="231"/>
      <c r="WLB839" s="231"/>
      <c r="WLC839" s="231"/>
      <c r="WLD839" s="231"/>
      <c r="WLE839" s="231"/>
      <c r="WLF839" s="231"/>
      <c r="WLG839" s="231"/>
      <c r="WLH839" s="231"/>
      <c r="WLI839" s="231"/>
      <c r="WLJ839" s="231"/>
      <c r="WLK839" s="231"/>
      <c r="WLL839" s="231"/>
      <c r="WLM839" s="231"/>
      <c r="WLN839" s="231"/>
      <c r="WLO839" s="231"/>
      <c r="WLP839" s="231"/>
      <c r="WLQ839" s="231"/>
      <c r="WLR839" s="231"/>
      <c r="WLS839" s="231"/>
      <c r="WLT839" s="231"/>
      <c r="WLU839" s="231"/>
      <c r="WLV839" s="231"/>
      <c r="WLW839" s="231"/>
      <c r="WLX839" s="231"/>
      <c r="WLY839" s="231"/>
      <c r="WLZ839" s="231"/>
      <c r="WMA839" s="231"/>
      <c r="WMB839" s="231"/>
      <c r="WMC839" s="231"/>
      <c r="WMD839" s="231"/>
      <c r="WME839" s="231"/>
      <c r="WMF839" s="231"/>
      <c r="WMG839" s="231"/>
      <c r="WMH839" s="231"/>
      <c r="WMI839" s="231"/>
      <c r="WMJ839" s="231"/>
      <c r="WMK839" s="231"/>
      <c r="WML839" s="231"/>
      <c r="WMM839" s="231"/>
      <c r="WMN839" s="231"/>
      <c r="WMO839" s="231"/>
      <c r="WMP839" s="231"/>
      <c r="WMQ839" s="231"/>
      <c r="WMR839" s="231"/>
      <c r="WMS839" s="231"/>
      <c r="WMT839" s="231"/>
      <c r="WMU839" s="231"/>
      <c r="WMV839" s="231"/>
      <c r="WMW839" s="231"/>
      <c r="WMX839" s="231"/>
      <c r="WMY839" s="231"/>
      <c r="WMZ839" s="231"/>
      <c r="WNA839" s="231"/>
      <c r="WNB839" s="231"/>
      <c r="WNC839" s="231"/>
      <c r="WND839" s="231"/>
      <c r="WNE839" s="231"/>
      <c r="WNF839" s="231"/>
      <c r="WNG839" s="231"/>
      <c r="WNH839" s="231"/>
      <c r="WNI839" s="231"/>
      <c r="WNJ839" s="231"/>
      <c r="WNK839" s="231"/>
      <c r="WNL839" s="231"/>
      <c r="WNM839" s="231"/>
      <c r="WNN839" s="231"/>
      <c r="WNO839" s="231"/>
      <c r="WNP839" s="231"/>
      <c r="WNQ839" s="231"/>
      <c r="WNR839" s="231"/>
      <c r="WNS839" s="231"/>
      <c r="WNT839" s="231"/>
      <c r="WNU839" s="231"/>
      <c r="WNV839" s="231"/>
      <c r="WNW839" s="231"/>
      <c r="WNX839" s="231"/>
      <c r="WNY839" s="231"/>
      <c r="WNZ839" s="231"/>
      <c r="WOA839" s="231"/>
      <c r="WOB839" s="231"/>
      <c r="WOC839" s="231"/>
      <c r="WOD839" s="231"/>
      <c r="WOE839" s="231"/>
      <c r="WOF839" s="231"/>
      <c r="WOG839" s="231"/>
      <c r="WOH839" s="231"/>
      <c r="WOI839" s="231"/>
      <c r="WOJ839" s="231"/>
      <c r="WOK839" s="231"/>
      <c r="WOL839" s="231"/>
      <c r="WOM839" s="231"/>
      <c r="WON839" s="231"/>
      <c r="WOO839" s="231"/>
      <c r="WOP839" s="231"/>
      <c r="WOQ839" s="231"/>
      <c r="WOR839" s="231"/>
      <c r="WOS839" s="231"/>
      <c r="WOT839" s="231"/>
      <c r="WOU839" s="231"/>
      <c r="WOV839" s="231"/>
      <c r="WOW839" s="231"/>
      <c r="WOX839" s="231"/>
      <c r="WOY839" s="231"/>
      <c r="WOZ839" s="231"/>
      <c r="WPA839" s="231"/>
      <c r="WPB839" s="231"/>
      <c r="WPC839" s="231"/>
      <c r="WPD839" s="231"/>
      <c r="WPE839" s="231"/>
      <c r="WPF839" s="231"/>
      <c r="WPG839" s="231"/>
      <c r="WPH839" s="231"/>
      <c r="WPI839" s="231"/>
      <c r="WPJ839" s="231"/>
      <c r="WPK839" s="231"/>
      <c r="WPL839" s="231"/>
      <c r="WPM839" s="231"/>
      <c r="WPN839" s="231"/>
      <c r="WPO839" s="231"/>
      <c r="WPP839" s="231"/>
      <c r="WPQ839" s="231"/>
      <c r="WPR839" s="231"/>
      <c r="WPS839" s="231"/>
      <c r="WPT839" s="231"/>
      <c r="WPU839" s="231"/>
      <c r="WPV839" s="231"/>
      <c r="WPW839" s="231"/>
      <c r="WPX839" s="231"/>
      <c r="WPY839" s="231"/>
      <c r="WPZ839" s="231"/>
      <c r="WQA839" s="231"/>
      <c r="WQB839" s="231"/>
      <c r="WQC839" s="231"/>
      <c r="WQD839" s="231"/>
      <c r="WQE839" s="231"/>
      <c r="WQF839" s="231"/>
      <c r="WQG839" s="231"/>
      <c r="WQH839" s="231"/>
      <c r="WQI839" s="231"/>
      <c r="WQJ839" s="231"/>
      <c r="WQK839" s="231"/>
      <c r="WQL839" s="231"/>
      <c r="WQM839" s="231"/>
      <c r="WQN839" s="231"/>
      <c r="WQO839" s="231"/>
      <c r="WQP839" s="231"/>
      <c r="WQQ839" s="231"/>
      <c r="WQR839" s="231"/>
      <c r="WQS839" s="231"/>
      <c r="WQT839" s="231"/>
      <c r="WQU839" s="231"/>
      <c r="WQV839" s="231"/>
      <c r="WQW839" s="231"/>
      <c r="WQX839" s="231"/>
      <c r="WQY839" s="231"/>
      <c r="WQZ839" s="231"/>
      <c r="WRA839" s="231"/>
      <c r="WRB839" s="231"/>
      <c r="WRC839" s="231"/>
      <c r="WRD839" s="231"/>
      <c r="WRE839" s="231"/>
      <c r="WRF839" s="231"/>
      <c r="WRG839" s="231"/>
      <c r="WRH839" s="231"/>
      <c r="WRI839" s="231"/>
      <c r="WRJ839" s="231"/>
      <c r="WRK839" s="231"/>
      <c r="WRL839" s="231"/>
      <c r="WRM839" s="231"/>
      <c r="WRN839" s="231"/>
      <c r="WRO839" s="231"/>
      <c r="WRP839" s="231"/>
      <c r="WRQ839" s="231"/>
      <c r="WRR839" s="231"/>
      <c r="WRS839" s="231"/>
      <c r="WRT839" s="231"/>
      <c r="WRU839" s="231"/>
      <c r="WRV839" s="231"/>
      <c r="WRW839" s="231"/>
      <c r="WRX839" s="231"/>
      <c r="WRY839" s="231"/>
      <c r="WRZ839" s="231"/>
      <c r="WSA839" s="231"/>
      <c r="WSB839" s="231"/>
      <c r="WSC839" s="231"/>
      <c r="WSD839" s="231"/>
      <c r="WSE839" s="231"/>
      <c r="WSF839" s="231"/>
      <c r="WSG839" s="231"/>
      <c r="WSH839" s="231"/>
      <c r="WSI839" s="231"/>
      <c r="WSJ839" s="231"/>
      <c r="WSK839" s="231"/>
      <c r="WSL839" s="231"/>
      <c r="WSM839" s="231"/>
      <c r="WSN839" s="231"/>
      <c r="WSO839" s="231"/>
      <c r="WSP839" s="231"/>
      <c r="WSQ839" s="231"/>
      <c r="WSR839" s="231"/>
      <c r="WSS839" s="231"/>
      <c r="WST839" s="231"/>
      <c r="WSU839" s="231"/>
      <c r="WSV839" s="231"/>
      <c r="WSW839" s="231"/>
      <c r="WSX839" s="231"/>
      <c r="WSY839" s="231"/>
      <c r="WSZ839" s="231"/>
      <c r="WTA839" s="231"/>
      <c r="WTB839" s="231"/>
      <c r="WTC839" s="231"/>
      <c r="WTD839" s="231"/>
      <c r="WTE839" s="231"/>
      <c r="WTF839" s="231"/>
      <c r="WTG839" s="231"/>
      <c r="WTH839" s="231"/>
      <c r="WTI839" s="231"/>
      <c r="WTJ839" s="231"/>
      <c r="WTK839" s="231"/>
      <c r="WTL839" s="231"/>
      <c r="WTM839" s="231"/>
      <c r="WTN839" s="231"/>
      <c r="WTO839" s="231"/>
      <c r="WTP839" s="231"/>
      <c r="WTQ839" s="231"/>
      <c r="WTR839" s="231"/>
      <c r="WTS839" s="231"/>
      <c r="WTT839" s="231"/>
      <c r="WTU839" s="231"/>
      <c r="WTV839" s="231"/>
      <c r="WTW839" s="231"/>
      <c r="WTX839" s="231"/>
      <c r="WTY839" s="231"/>
      <c r="WTZ839" s="231"/>
      <c r="WUA839" s="231"/>
      <c r="WUB839" s="231"/>
      <c r="WUC839" s="231"/>
      <c r="WUD839" s="231"/>
      <c r="WUE839" s="231"/>
      <c r="WUF839" s="231"/>
      <c r="WUG839" s="231"/>
      <c r="WUH839" s="231"/>
      <c r="WUI839" s="231"/>
      <c r="WUJ839" s="231"/>
      <c r="WUK839" s="231"/>
      <c r="WUL839" s="231"/>
      <c r="WUM839" s="231"/>
      <c r="WUN839" s="231"/>
      <c r="WUO839" s="231"/>
      <c r="WUP839" s="231"/>
      <c r="WUQ839" s="231"/>
      <c r="WUR839" s="231"/>
      <c r="WUS839" s="231"/>
      <c r="WUT839" s="231"/>
      <c r="WUU839" s="231"/>
      <c r="WUV839" s="231"/>
      <c r="WUW839" s="231"/>
      <c r="WUX839" s="231"/>
      <c r="WUY839" s="231"/>
      <c r="WUZ839" s="231"/>
      <c r="WVA839" s="231"/>
      <c r="WVB839" s="231"/>
      <c r="WVC839" s="231"/>
      <c r="WVD839" s="231"/>
      <c r="WVE839" s="231"/>
      <c r="WVF839" s="231"/>
      <c r="WVG839" s="231"/>
      <c r="WVH839" s="231"/>
      <c r="WVI839" s="231"/>
      <c r="WVJ839" s="231"/>
      <c r="WVK839" s="231"/>
      <c r="WVL839" s="231"/>
      <c r="WVM839" s="231"/>
      <c r="WVN839" s="231"/>
      <c r="WVO839" s="231"/>
      <c r="WVP839" s="231"/>
      <c r="WVQ839" s="231"/>
      <c r="WVR839" s="231"/>
      <c r="WVS839" s="231"/>
      <c r="WVT839" s="231"/>
      <c r="WVU839" s="231"/>
      <c r="WVV839" s="231"/>
      <c r="WVW839" s="231"/>
      <c r="WVX839" s="231"/>
      <c r="WVY839" s="231"/>
      <c r="WVZ839" s="231"/>
      <c r="WWA839" s="231"/>
      <c r="WWB839" s="231"/>
      <c r="WWC839" s="231"/>
      <c r="WWD839" s="231"/>
      <c r="WWE839" s="231"/>
      <c r="WWF839" s="231"/>
      <c r="WWG839" s="231"/>
      <c r="WWH839" s="231"/>
      <c r="WWI839" s="231"/>
      <c r="WWJ839" s="231"/>
      <c r="WWK839" s="231"/>
      <c r="WWL839" s="231"/>
      <c r="WWM839" s="231"/>
      <c r="WWN839" s="231"/>
      <c r="WWO839" s="231"/>
      <c r="WWP839" s="231"/>
      <c r="WWQ839" s="231"/>
      <c r="WWR839" s="231"/>
      <c r="WWS839" s="231"/>
      <c r="WWT839" s="231"/>
      <c r="WWU839" s="231"/>
      <c r="WWV839" s="231"/>
      <c r="WWW839" s="231"/>
      <c r="WWX839" s="231"/>
      <c r="WWY839" s="231"/>
      <c r="WWZ839" s="231"/>
      <c r="WXA839" s="231"/>
      <c r="WXB839" s="231"/>
      <c r="WXC839" s="231"/>
      <c r="WXD839" s="231"/>
      <c r="WXE839" s="231"/>
      <c r="WXF839" s="231"/>
      <c r="WXG839" s="231"/>
      <c r="WXH839" s="231"/>
      <c r="WXI839" s="231"/>
      <c r="WXJ839" s="231"/>
      <c r="WXK839" s="231"/>
      <c r="WXL839" s="231"/>
      <c r="WXM839" s="231"/>
      <c r="WXN839" s="231"/>
      <c r="WXO839" s="231"/>
      <c r="WXP839" s="231"/>
      <c r="WXQ839" s="231"/>
      <c r="WXR839" s="231"/>
      <c r="WXS839" s="231"/>
      <c r="WXT839" s="231"/>
      <c r="WXU839" s="231"/>
      <c r="WXV839" s="231"/>
      <c r="WXW839" s="231"/>
      <c r="WXX839" s="231"/>
      <c r="WXY839" s="231"/>
      <c r="WXZ839" s="231"/>
      <c r="WYA839" s="231"/>
      <c r="WYB839" s="231"/>
      <c r="WYC839" s="231"/>
      <c r="WYD839" s="231"/>
      <c r="WYE839" s="231"/>
      <c r="WYF839" s="231"/>
      <c r="WYG839" s="231"/>
      <c r="WYH839" s="231"/>
      <c r="WYI839" s="231"/>
      <c r="WYJ839" s="231"/>
      <c r="WYK839" s="231"/>
      <c r="WYL839" s="231"/>
      <c r="WYM839" s="231"/>
      <c r="WYN839" s="231"/>
      <c r="WYO839" s="231"/>
      <c r="WYP839" s="231"/>
      <c r="WYQ839" s="231"/>
      <c r="WYR839" s="231"/>
      <c r="WYS839" s="231"/>
      <c r="WYT839" s="231"/>
      <c r="WYU839" s="231"/>
      <c r="WYV839" s="231"/>
      <c r="WYW839" s="231"/>
      <c r="WYX839" s="231"/>
      <c r="WYY839" s="231"/>
      <c r="WYZ839" s="231"/>
      <c r="WZA839" s="231"/>
      <c r="WZB839" s="231"/>
      <c r="WZC839" s="231"/>
      <c r="WZD839" s="231"/>
      <c r="WZE839" s="231"/>
      <c r="WZF839" s="231"/>
      <c r="WZG839" s="231"/>
      <c r="WZH839" s="231"/>
      <c r="WZI839" s="231"/>
      <c r="WZJ839" s="231"/>
      <c r="WZK839" s="231"/>
      <c r="WZL839" s="231"/>
      <c r="WZM839" s="231"/>
      <c r="WZN839" s="231"/>
      <c r="WZO839" s="231"/>
      <c r="WZP839" s="231"/>
      <c r="WZQ839" s="231"/>
      <c r="WZR839" s="231"/>
      <c r="WZS839" s="231"/>
      <c r="WZT839" s="231"/>
      <c r="WZU839" s="231"/>
      <c r="WZV839" s="231"/>
      <c r="WZW839" s="231"/>
      <c r="WZX839" s="231"/>
      <c r="WZY839" s="231"/>
      <c r="WZZ839" s="231"/>
      <c r="XAA839" s="231"/>
      <c r="XAB839" s="231"/>
      <c r="XAC839" s="231"/>
      <c r="XAD839" s="231"/>
      <c r="XAE839" s="231"/>
      <c r="XAF839" s="231"/>
      <c r="XAG839" s="231"/>
      <c r="XAH839" s="231"/>
      <c r="XAI839" s="231"/>
      <c r="XAJ839" s="231"/>
      <c r="XAK839" s="231"/>
      <c r="XAL839" s="231"/>
      <c r="XAM839" s="231"/>
      <c r="XAN839" s="231"/>
      <c r="XAO839" s="231"/>
      <c r="XAP839" s="231"/>
      <c r="XAQ839" s="231"/>
      <c r="XAR839" s="231"/>
      <c r="XAS839" s="231"/>
      <c r="XAT839" s="231"/>
      <c r="XAU839" s="231"/>
      <c r="XAV839" s="231"/>
      <c r="XAW839" s="231"/>
      <c r="XAX839" s="231"/>
      <c r="XAY839" s="231"/>
      <c r="XAZ839" s="231"/>
      <c r="XBA839" s="231"/>
      <c r="XBB839" s="231"/>
      <c r="XBC839" s="231"/>
      <c r="XBD839" s="231"/>
      <c r="XBE839" s="231"/>
      <c r="XBF839" s="231"/>
      <c r="XBG839" s="231"/>
      <c r="XBH839" s="231"/>
      <c r="XBI839" s="231"/>
      <c r="XBJ839" s="231"/>
      <c r="XBK839" s="231"/>
      <c r="XBL839" s="231"/>
      <c r="XBM839" s="231"/>
      <c r="XBN839" s="231"/>
      <c r="XBO839" s="231"/>
      <c r="XBP839" s="231"/>
      <c r="XBQ839" s="231"/>
      <c r="XBR839" s="231"/>
      <c r="XBS839" s="231"/>
      <c r="XBT839" s="231"/>
      <c r="XBU839" s="231"/>
      <c r="XBV839" s="231"/>
      <c r="XBW839" s="231"/>
      <c r="XBX839" s="231"/>
      <c r="XBY839" s="231"/>
      <c r="XBZ839" s="231"/>
      <c r="XCA839" s="231"/>
      <c r="XCB839" s="231"/>
      <c r="XCC839" s="231"/>
      <c r="XCD839" s="231"/>
      <c r="XCE839" s="231"/>
      <c r="XCF839" s="231"/>
      <c r="XCG839" s="231"/>
      <c r="XCH839" s="231"/>
      <c r="XCI839" s="231"/>
      <c r="XCJ839" s="231"/>
      <c r="XCK839" s="231"/>
      <c r="XCL839" s="231"/>
      <c r="XCM839" s="231"/>
      <c r="XCN839" s="231"/>
      <c r="XCO839" s="231"/>
      <c r="XCP839" s="231"/>
      <c r="XCQ839" s="231"/>
      <c r="XCR839" s="231"/>
      <c r="XCS839" s="231"/>
      <c r="XCT839" s="231"/>
      <c r="XCU839" s="231"/>
      <c r="XCV839" s="231"/>
      <c r="XCW839" s="231"/>
      <c r="XCX839" s="231"/>
      <c r="XCY839" s="231"/>
      <c r="XCZ839" s="231"/>
      <c r="XDA839" s="231"/>
      <c r="XDB839" s="231"/>
      <c r="XDC839" s="231"/>
      <c r="XDD839" s="231"/>
      <c r="XDE839" s="231"/>
      <c r="XDF839" s="231"/>
      <c r="XDG839" s="231"/>
      <c r="XDH839" s="231"/>
      <c r="XDI839" s="231"/>
      <c r="XDJ839" s="231"/>
      <c r="XDK839" s="231"/>
      <c r="XDL839" s="231"/>
      <c r="XDM839" s="231"/>
      <c r="XDN839" s="231"/>
      <c r="XDO839" s="231"/>
      <c r="XDP839" s="231"/>
      <c r="XDQ839" s="231"/>
      <c r="XDR839" s="231"/>
      <c r="XDS839" s="231"/>
      <c r="XDT839" s="231"/>
      <c r="XDU839" s="231"/>
      <c r="XDV839" s="231"/>
      <c r="XDW839" s="231"/>
      <c r="XDX839" s="231"/>
      <c r="XDY839" s="231"/>
      <c r="XDZ839" s="231"/>
      <c r="XEA839" s="231"/>
      <c r="XEB839" s="231"/>
      <c r="XEC839" s="231"/>
      <c r="XED839" s="231"/>
      <c r="XEE839" s="231"/>
    </row>
    <row r="840" spans="1:16359" ht="60.75">
      <c r="A840" s="247">
        <v>2025112157614</v>
      </c>
      <c r="B840" s="118" t="s">
        <v>10863</v>
      </c>
      <c r="C840" s="145" t="s">
        <v>10565</v>
      </c>
      <c r="D840" s="142" t="s">
        <v>10864</v>
      </c>
      <c r="E840" s="106" t="s">
        <v>8085</v>
      </c>
      <c r="F840" s="106" t="s">
        <v>10865</v>
      </c>
      <c r="G840" s="172" t="s">
        <v>10866</v>
      </c>
      <c r="H840" s="172" t="s">
        <v>10867</v>
      </c>
      <c r="I840" s="229" t="s">
        <v>7120</v>
      </c>
      <c r="J840" s="229">
        <v>45982</v>
      </c>
      <c r="K840" s="229" t="s">
        <v>200</v>
      </c>
      <c r="L840" s="142" t="str">
        <f>IF(Tabela2[[#This Row],[Data]]="","Sem Informação",VLOOKUP(MONTH(Tabela2[[#This Row],[Data]]),'[1]Validação de dados'!$I$1:$J$13,2,0))</f>
        <v>Novembro</v>
      </c>
      <c r="M840" s="142">
        <f>YEAR(Tabela2[[#This Row],[Data]])</f>
        <v>2025</v>
      </c>
      <c r="N840" s="229" t="s">
        <v>230</v>
      </c>
      <c r="O840" s="229" t="s">
        <v>286</v>
      </c>
      <c r="P840" s="216" t="e">
        <f>VLOOKUP(Tabela2[[#This Row],[SIEMA]],Siema2024,21,FALSE)</f>
        <v>#REF!</v>
      </c>
      <c r="Q840" s="216">
        <v>1170</v>
      </c>
      <c r="R840" s="217" t="e">
        <f>VLOOKUP(Tabela2[[#This Row],[SIEMA]],Siema2025,10,FALSE)</f>
        <v>#N/A</v>
      </c>
      <c r="S840" s="220" t="str">
        <f>IF(Q840="","", IF(Q840="NC","", IF(Q840="NE","", IF(Q840="NA","",IFERROR(VLOOKUP(Q840,[1]Produtos!$A$1:$C$2319,2,FALSE),"Não Cadastrado")))))</f>
        <v>ÁLCOOL ETÍLICO, ETANOL</v>
      </c>
      <c r="T840" s="216">
        <v>5000</v>
      </c>
      <c r="U840" s="216" t="s">
        <v>648</v>
      </c>
      <c r="V840" s="216">
        <f>IF(Q840="","",IF(ISNUMBER(Q840)=FALSE,"Não se aplica",IFERROR(VLOOKUP(Q840,Produtos!$A$1:$C$2319,3,FALSE),"Não Cadastrado")))</f>
        <v>3</v>
      </c>
      <c r="W840" s="216">
        <v>1202</v>
      </c>
      <c r="X840" s="217" t="str">
        <f>IF(Tabela2[[#This Row],[Origem do acidente]] = "Plataforma", "PREENCHER","NA")</f>
        <v>NA</v>
      </c>
      <c r="Y840" s="220" t="str">
        <f>IF(W840="","", IF(W840="NC","", IF(W840="NE","", IF(W840="NA","",IFERROR(VLOOKUP(W840,[1]Produtos!$A$1:$C$2319,2,FALSE),"Não Cadastrado")))))</f>
        <v>GASÓLEO ou ÓLEO DIESEL ou ÓLEO PARA AQUECIMENTO, LEVE</v>
      </c>
      <c r="Z840" s="216">
        <v>6</v>
      </c>
      <c r="AA840" s="216" t="s">
        <v>7111</v>
      </c>
      <c r="AB840" s="216">
        <f>IF(W840="","",IF(ISNUMBER(W840)=FALSE,"Não se aplica",IFERROR(VLOOKUP(W840,[1]Produtos!$A$1:$C$2319,3,FALSE),"Não Cadastrado")))</f>
        <v>3</v>
      </c>
      <c r="AC840" s="216">
        <v>3475</v>
      </c>
      <c r="AD840" s="217" t="str">
        <f>IF(Tabela2[[#This Row],[Origem do acidente]] = "Plataforma", "PREENCHER","NA")</f>
        <v>NA</v>
      </c>
      <c r="AE840" s="220" t="str">
        <f>IF(AC840="","", IF(AC840="NC","", IF(AC840="NE","", IF(AC840="NA","",IFERROR(VLOOKUP(AC840,[1]Produtos!$A$1:$C$2319,2,FALSE),"Não Cadastrado")))))</f>
        <v>MISTURA DE ETANOL E GASOLINA ou MISTURA DE ETANOL E COMBUSTÍVEL PARA MOTORES  com mais de
10% de etanol</v>
      </c>
      <c r="AF840" s="216">
        <v>4000</v>
      </c>
      <c r="AG840" s="216" t="s">
        <v>648</v>
      </c>
      <c r="AH840" s="216">
        <f>IF(AC840="","",IF(ISNUMBER(AC840)=FALSE,"Não se aplica",IFERROR(VLOOKUP(AC840,Produtos!$A$1:$C$2319,3,FALSE),"Não Cadastrado")))</f>
        <v>3</v>
      </c>
      <c r="AI840" s="216"/>
      <c r="AJ840" s="142" t="s">
        <v>10868</v>
      </c>
      <c r="AK840" s="220" t="s">
        <v>7098</v>
      </c>
      <c r="AL840" s="220" t="s">
        <v>7180</v>
      </c>
      <c r="AM840" s="220"/>
      <c r="AN840" s="145"/>
      <c r="AO840" s="145"/>
      <c r="AP840" s="145"/>
      <c r="AQ840" s="145"/>
      <c r="AR840" s="147"/>
      <c r="AS840" s="145"/>
      <c r="AT840" s="145"/>
      <c r="AU840" s="145" t="s">
        <v>7181</v>
      </c>
      <c r="AV840" s="145"/>
      <c r="AW840" s="145"/>
      <c r="AX840" s="145" t="s">
        <v>7181</v>
      </c>
      <c r="AY840" s="145"/>
      <c r="AZ840" s="145"/>
      <c r="BA840" s="145"/>
      <c r="BB840" s="145"/>
      <c r="BC840" s="217" t="str">
        <f>IF(Tabela2[[#This Row],[Outro(s) ]] = "X", "PREENCHER","NA")</f>
        <v>NA</v>
      </c>
      <c r="BD840" s="145"/>
      <c r="BE840" s="145"/>
      <c r="BF840" s="209" t="s">
        <v>10869</v>
      </c>
      <c r="BG840" s="209"/>
      <c r="BH840" s="211" t="s">
        <v>10870</v>
      </c>
      <c r="BI840" s="210" t="s">
        <v>7062</v>
      </c>
      <c r="BJ840" s="220" t="s">
        <v>7099</v>
      </c>
      <c r="BK840" s="216" t="s">
        <v>2696</v>
      </c>
      <c r="BL840" s="223">
        <v>45985</v>
      </c>
      <c r="BM840" s="145">
        <f ca="1">IF(Tabela2[[#This Row],[Data de atendimento do Ibama (considerar o primeiro documento/ação)]]="",_xlfn.DAYS(TODAY(),J840),_xlfn.DAYS(Tabela2[[#This Row],[Data de atendimento do Ibama (considerar o primeiro documento/ação)]],J840))</f>
        <v>3</v>
      </c>
      <c r="BN840" s="217" t="str">
        <f>IF(Tabela2[[#This Row],[Atendido pelo Ibama ("Não" ou "Sim")]]="Não","Preencher", IF(Tabela2[[#This Row],[Atendido pelo Ibama ("Não" ou "Sim")]]="Sim","NA",""))</f>
        <v>NA</v>
      </c>
      <c r="BO840" s="221" t="s">
        <v>7124</v>
      </c>
      <c r="BP840" s="217" t="s">
        <v>7346</v>
      </c>
      <c r="BQ840" s="216" t="s">
        <v>7062</v>
      </c>
      <c r="BR840" s="217" t="s">
        <v>2696</v>
      </c>
      <c r="BS840" s="217" t="s">
        <v>123</v>
      </c>
      <c r="BT840" s="217" t="s">
        <v>7126</v>
      </c>
      <c r="BU840" s="217" t="s">
        <v>123</v>
      </c>
      <c r="BV840" s="217" t="s">
        <v>123</v>
      </c>
      <c r="BW840" s="217" t="s">
        <v>123</v>
      </c>
      <c r="BX840" s="216" t="s">
        <v>7127</v>
      </c>
      <c r="BY840" s="223"/>
      <c r="BZ840" s="142" t="str">
        <f>IF(Tabela2[[#This Row],[Data do documento de encerramento]]="NA","NA",IF(Tabela2[[#This Row],[Data do documento de encerramento]]="","Pendente de conclusão/ encerramento",_xlfn.DAYS(Tabela2[[#This Row],[Data do documento de encerramento]],J840)))</f>
        <v>Pendente de conclusão/ encerramento</v>
      </c>
      <c r="CA840" s="220" t="s">
        <v>10871</v>
      </c>
      <c r="CB840" s="230"/>
      <c r="CC840" s="147"/>
      <c r="CD840" s="147"/>
      <c r="CE840" s="147"/>
      <c r="CF840" s="147"/>
      <c r="CG840" s="231"/>
      <c r="CH840" s="231"/>
      <c r="CI840" s="231"/>
      <c r="CJ840" s="231"/>
      <c r="CK840" s="231"/>
      <c r="CL840" s="231"/>
      <c r="CM840" s="231"/>
      <c r="CN840" s="231"/>
      <c r="CO840" s="231"/>
      <c r="CP840" s="231"/>
      <c r="CQ840" s="231"/>
      <c r="CR840" s="231"/>
      <c r="CS840" s="231"/>
      <c r="CT840" s="231"/>
      <c r="CU840" s="231"/>
      <c r="CV840" s="231"/>
      <c r="CW840" s="231"/>
      <c r="CX840" s="231"/>
      <c r="CY840" s="231"/>
      <c r="CZ840" s="231"/>
      <c r="DA840" s="231"/>
      <c r="DB840" s="231"/>
      <c r="DC840" s="231"/>
      <c r="DD840" s="231"/>
      <c r="DE840" s="231"/>
      <c r="DF840" s="231"/>
      <c r="DG840" s="231"/>
      <c r="DH840" s="231"/>
      <c r="DI840" s="231"/>
      <c r="DJ840" s="231"/>
      <c r="DK840" s="231"/>
      <c r="DL840" s="231"/>
      <c r="DM840" s="231"/>
      <c r="DN840" s="231"/>
      <c r="DO840" s="231"/>
      <c r="DP840" s="231"/>
      <c r="DQ840" s="231"/>
      <c r="DR840" s="231"/>
      <c r="DS840" s="231"/>
      <c r="DT840" s="231"/>
      <c r="DU840" s="231"/>
      <c r="DV840" s="231"/>
      <c r="DW840" s="231"/>
      <c r="DX840" s="231"/>
      <c r="DY840" s="231"/>
      <c r="DZ840" s="231"/>
      <c r="EA840" s="231"/>
      <c r="EB840" s="231"/>
      <c r="EC840" s="231"/>
      <c r="ED840" s="231"/>
      <c r="EE840" s="231"/>
      <c r="EF840" s="231"/>
      <c r="EG840" s="231"/>
      <c r="EH840" s="231"/>
      <c r="EI840" s="231"/>
      <c r="EJ840" s="231"/>
      <c r="EK840" s="231"/>
      <c r="EL840" s="231"/>
      <c r="EM840" s="231"/>
      <c r="EN840" s="231"/>
      <c r="EO840" s="231"/>
      <c r="EP840" s="231"/>
      <c r="EQ840" s="231"/>
      <c r="ER840" s="231"/>
      <c r="ES840" s="231"/>
      <c r="ET840" s="231"/>
      <c r="EU840" s="231"/>
      <c r="EV840" s="231"/>
      <c r="EW840" s="231"/>
      <c r="EX840" s="231"/>
      <c r="EY840" s="231"/>
      <c r="EZ840" s="231"/>
      <c r="FA840" s="231"/>
      <c r="FB840" s="231"/>
      <c r="FC840" s="231"/>
      <c r="FD840" s="231"/>
      <c r="FE840" s="231"/>
      <c r="FF840" s="231"/>
      <c r="FG840" s="231"/>
      <c r="FH840" s="231"/>
      <c r="FI840" s="231"/>
      <c r="FJ840" s="231"/>
      <c r="FK840" s="231"/>
      <c r="FL840" s="231"/>
      <c r="FM840" s="231"/>
      <c r="FN840" s="231"/>
      <c r="FO840" s="231"/>
      <c r="FP840" s="231"/>
      <c r="FQ840" s="231"/>
      <c r="FR840" s="231"/>
      <c r="FS840" s="231"/>
      <c r="FT840" s="231"/>
      <c r="FU840" s="231"/>
      <c r="FV840" s="231"/>
      <c r="FW840" s="231"/>
      <c r="FX840" s="231"/>
      <c r="FY840" s="231"/>
      <c r="FZ840" s="231"/>
      <c r="GA840" s="231"/>
      <c r="GB840" s="231"/>
      <c r="GC840" s="231"/>
      <c r="GD840" s="231"/>
      <c r="GE840" s="231"/>
      <c r="GF840" s="231"/>
      <c r="GG840" s="231"/>
      <c r="GH840" s="231"/>
      <c r="GI840" s="231"/>
      <c r="GJ840" s="231"/>
      <c r="GK840" s="231"/>
      <c r="GL840" s="231"/>
      <c r="GM840" s="231"/>
      <c r="GN840" s="231"/>
      <c r="GO840" s="231"/>
      <c r="GP840" s="231"/>
      <c r="GQ840" s="231"/>
      <c r="GR840" s="231"/>
      <c r="GS840" s="231"/>
      <c r="GT840" s="231"/>
      <c r="GU840" s="231"/>
      <c r="GV840" s="231"/>
      <c r="GW840" s="231"/>
      <c r="GX840" s="231"/>
      <c r="GY840" s="231"/>
      <c r="GZ840" s="231"/>
      <c r="HA840" s="231"/>
      <c r="HB840" s="231"/>
      <c r="HC840" s="231"/>
      <c r="HD840" s="231"/>
      <c r="HE840" s="231"/>
      <c r="HF840" s="231"/>
      <c r="HG840" s="231"/>
      <c r="HH840" s="231"/>
      <c r="HI840" s="231"/>
      <c r="HJ840" s="231"/>
      <c r="HK840" s="231"/>
      <c r="HL840" s="231"/>
      <c r="HM840" s="231"/>
      <c r="HN840" s="231"/>
      <c r="HO840" s="231"/>
      <c r="HP840" s="231"/>
      <c r="HQ840" s="231"/>
      <c r="HR840" s="231"/>
      <c r="HS840" s="231"/>
      <c r="HT840" s="231"/>
      <c r="HU840" s="231"/>
      <c r="HV840" s="231"/>
      <c r="HW840" s="231"/>
      <c r="HX840" s="231"/>
      <c r="HY840" s="231"/>
      <c r="HZ840" s="231"/>
      <c r="IA840" s="231"/>
      <c r="IB840" s="231"/>
      <c r="IC840" s="231"/>
      <c r="ID840" s="231"/>
      <c r="IE840" s="231"/>
      <c r="IF840" s="231"/>
      <c r="IG840" s="231"/>
      <c r="IH840" s="231"/>
      <c r="II840" s="231"/>
      <c r="IJ840" s="231"/>
      <c r="IK840" s="231"/>
      <c r="IL840" s="231"/>
      <c r="IM840" s="231"/>
      <c r="IN840" s="231"/>
      <c r="IO840" s="231"/>
      <c r="IP840" s="231"/>
      <c r="IQ840" s="231"/>
      <c r="IR840" s="231"/>
      <c r="IS840" s="231"/>
      <c r="IT840" s="231"/>
      <c r="IU840" s="231"/>
      <c r="IV840" s="231"/>
      <c r="IW840" s="231"/>
      <c r="IX840" s="231"/>
      <c r="IY840" s="231"/>
      <c r="IZ840" s="231"/>
      <c r="JA840" s="231"/>
      <c r="JB840" s="231"/>
      <c r="JC840" s="231"/>
      <c r="JD840" s="231"/>
      <c r="JE840" s="231"/>
      <c r="JF840" s="231"/>
      <c r="JG840" s="231"/>
      <c r="JH840" s="231"/>
      <c r="JI840" s="231"/>
      <c r="JJ840" s="231"/>
      <c r="JK840" s="231"/>
      <c r="JL840" s="231"/>
      <c r="JM840" s="231"/>
      <c r="JN840" s="231"/>
      <c r="JO840" s="231"/>
      <c r="JP840" s="231"/>
      <c r="JQ840" s="231"/>
      <c r="JR840" s="231"/>
      <c r="JS840" s="231"/>
      <c r="JT840" s="231"/>
      <c r="JU840" s="231"/>
      <c r="JV840" s="231"/>
      <c r="JW840" s="231"/>
      <c r="JX840" s="231"/>
      <c r="JY840" s="231"/>
      <c r="JZ840" s="231"/>
      <c r="KA840" s="231"/>
      <c r="KB840" s="231"/>
      <c r="KC840" s="231"/>
      <c r="KD840" s="231"/>
      <c r="KE840" s="231"/>
      <c r="KF840" s="231"/>
      <c r="KG840" s="231"/>
      <c r="KH840" s="231"/>
      <c r="KI840" s="231"/>
      <c r="KJ840" s="231"/>
      <c r="KK840" s="231"/>
      <c r="KL840" s="231"/>
      <c r="KM840" s="231"/>
      <c r="KN840" s="231"/>
      <c r="KO840" s="231"/>
      <c r="KP840" s="231"/>
      <c r="KQ840" s="231"/>
      <c r="KR840" s="231"/>
      <c r="KS840" s="231"/>
      <c r="KT840" s="231"/>
      <c r="KU840" s="231"/>
      <c r="KV840" s="231"/>
      <c r="KW840" s="231"/>
      <c r="KX840" s="231"/>
      <c r="KY840" s="231"/>
      <c r="KZ840" s="231"/>
      <c r="LA840" s="231"/>
      <c r="LB840" s="231"/>
      <c r="LC840" s="231"/>
      <c r="LD840" s="231"/>
      <c r="LE840" s="231"/>
      <c r="LF840" s="231"/>
      <c r="LG840" s="231"/>
      <c r="LH840" s="231"/>
      <c r="LI840" s="231"/>
      <c r="LJ840" s="231"/>
      <c r="LK840" s="231"/>
      <c r="LL840" s="231"/>
      <c r="LM840" s="231"/>
      <c r="LN840" s="231"/>
      <c r="LO840" s="231"/>
      <c r="LP840" s="231"/>
      <c r="LQ840" s="231"/>
      <c r="LR840" s="231"/>
      <c r="LS840" s="231"/>
      <c r="LT840" s="231"/>
      <c r="LU840" s="231"/>
      <c r="LV840" s="231"/>
      <c r="LW840" s="231"/>
      <c r="LX840" s="231"/>
      <c r="LY840" s="231"/>
      <c r="LZ840" s="231"/>
      <c r="MA840" s="231"/>
      <c r="MB840" s="231"/>
      <c r="MC840" s="231"/>
      <c r="MD840" s="231"/>
      <c r="ME840" s="231"/>
      <c r="MF840" s="231"/>
      <c r="MG840" s="231"/>
      <c r="MH840" s="231"/>
      <c r="MI840" s="231"/>
      <c r="MJ840" s="231"/>
      <c r="MK840" s="231"/>
      <c r="ML840" s="231"/>
      <c r="MM840" s="231"/>
      <c r="MN840" s="231"/>
      <c r="MO840" s="231"/>
      <c r="MP840" s="231"/>
      <c r="MQ840" s="231"/>
      <c r="MR840" s="231"/>
      <c r="MS840" s="231"/>
      <c r="MT840" s="231"/>
      <c r="MU840" s="231"/>
      <c r="MV840" s="231"/>
      <c r="MW840" s="231"/>
      <c r="MX840" s="231"/>
      <c r="MY840" s="231"/>
      <c r="MZ840" s="231"/>
      <c r="NA840" s="231"/>
      <c r="NB840" s="231"/>
      <c r="NC840" s="231"/>
      <c r="ND840" s="231"/>
      <c r="NE840" s="231"/>
      <c r="NF840" s="231"/>
      <c r="NG840" s="231"/>
      <c r="NH840" s="231"/>
      <c r="NI840" s="231"/>
      <c r="NJ840" s="231"/>
      <c r="NK840" s="231"/>
      <c r="NL840" s="231"/>
      <c r="NM840" s="231"/>
      <c r="NN840" s="231"/>
      <c r="NO840" s="231"/>
      <c r="NP840" s="231"/>
      <c r="NQ840" s="231"/>
      <c r="NR840" s="231"/>
      <c r="NS840" s="231"/>
      <c r="NT840" s="231"/>
      <c r="NU840" s="231"/>
      <c r="NV840" s="231"/>
      <c r="NW840" s="231"/>
      <c r="NX840" s="231"/>
      <c r="NY840" s="231"/>
      <c r="NZ840" s="231"/>
      <c r="OA840" s="231"/>
      <c r="OB840" s="231"/>
      <c r="OC840" s="231"/>
      <c r="OD840" s="231"/>
      <c r="OE840" s="231"/>
      <c r="OF840" s="231"/>
      <c r="OG840" s="231"/>
      <c r="OH840" s="231"/>
      <c r="OI840" s="231"/>
      <c r="OJ840" s="231"/>
      <c r="OK840" s="231"/>
      <c r="OL840" s="231"/>
      <c r="OM840" s="231"/>
      <c r="ON840" s="231"/>
      <c r="OO840" s="231"/>
      <c r="OP840" s="231"/>
      <c r="OQ840" s="231"/>
      <c r="OR840" s="231"/>
      <c r="OS840" s="231"/>
      <c r="OT840" s="231"/>
      <c r="OU840" s="231"/>
      <c r="OV840" s="231"/>
      <c r="OW840" s="231"/>
      <c r="OX840" s="231"/>
      <c r="OY840" s="231"/>
      <c r="OZ840" s="231"/>
      <c r="PA840" s="231"/>
      <c r="PB840" s="231"/>
      <c r="PC840" s="231"/>
      <c r="PD840" s="231"/>
      <c r="PE840" s="231"/>
      <c r="PF840" s="231"/>
      <c r="PG840" s="231"/>
      <c r="PH840" s="231"/>
      <c r="PI840" s="231"/>
      <c r="PJ840" s="231"/>
      <c r="PK840" s="231"/>
      <c r="PL840" s="231"/>
      <c r="PM840" s="231"/>
      <c r="PN840" s="231"/>
      <c r="PO840" s="231"/>
      <c r="PP840" s="231"/>
      <c r="PQ840" s="231"/>
      <c r="PR840" s="231"/>
      <c r="PS840" s="231"/>
      <c r="PT840" s="231"/>
      <c r="PU840" s="231"/>
      <c r="PV840" s="231"/>
      <c r="PW840" s="231"/>
      <c r="PX840" s="231"/>
      <c r="PY840" s="231"/>
      <c r="PZ840" s="231"/>
      <c r="QA840" s="231"/>
      <c r="QB840" s="231"/>
      <c r="QC840" s="231"/>
      <c r="QD840" s="231"/>
      <c r="QE840" s="231"/>
      <c r="QF840" s="231"/>
      <c r="QG840" s="231"/>
      <c r="QH840" s="231"/>
      <c r="QI840" s="231"/>
      <c r="QJ840" s="231"/>
      <c r="QK840" s="231"/>
      <c r="QL840" s="231"/>
      <c r="QM840" s="231"/>
      <c r="QN840" s="231"/>
      <c r="QO840" s="231"/>
      <c r="QP840" s="231"/>
      <c r="QQ840" s="231"/>
      <c r="QR840" s="231"/>
      <c r="QS840" s="231"/>
      <c r="QT840" s="231"/>
      <c r="QU840" s="231"/>
      <c r="QV840" s="231"/>
      <c r="QW840" s="231"/>
      <c r="QX840" s="231"/>
      <c r="QY840" s="231"/>
      <c r="QZ840" s="231"/>
      <c r="RA840" s="231"/>
      <c r="RB840" s="231"/>
      <c r="RC840" s="231"/>
      <c r="RD840" s="231"/>
      <c r="RE840" s="231"/>
      <c r="RF840" s="231"/>
      <c r="RG840" s="231"/>
      <c r="RH840" s="231"/>
      <c r="RI840" s="231"/>
      <c r="RJ840" s="231"/>
      <c r="RK840" s="231"/>
      <c r="RL840" s="231"/>
      <c r="RM840" s="231"/>
      <c r="RN840" s="231"/>
      <c r="RO840" s="231"/>
      <c r="RP840" s="231"/>
      <c r="RQ840" s="231"/>
      <c r="RR840" s="231"/>
      <c r="RS840" s="231"/>
      <c r="RT840" s="231"/>
      <c r="RU840" s="231"/>
      <c r="RV840" s="231"/>
      <c r="RW840" s="231"/>
      <c r="RX840" s="231"/>
      <c r="RY840" s="231"/>
      <c r="RZ840" s="231"/>
      <c r="SA840" s="231"/>
      <c r="SB840" s="231"/>
      <c r="SC840" s="231"/>
      <c r="SD840" s="231"/>
      <c r="SE840" s="231"/>
      <c r="SF840" s="231"/>
      <c r="SG840" s="231"/>
      <c r="SH840" s="231"/>
      <c r="SI840" s="231"/>
      <c r="SJ840" s="231"/>
      <c r="SK840" s="231"/>
      <c r="SL840" s="231"/>
      <c r="SM840" s="231"/>
      <c r="SN840" s="231"/>
      <c r="SO840" s="231"/>
      <c r="SP840" s="231"/>
      <c r="SQ840" s="231"/>
      <c r="SR840" s="231"/>
      <c r="SS840" s="231"/>
      <c r="ST840" s="231"/>
      <c r="SU840" s="231"/>
      <c r="SV840" s="231"/>
      <c r="SW840" s="231"/>
      <c r="SX840" s="231"/>
      <c r="SY840" s="231"/>
      <c r="SZ840" s="231"/>
      <c r="TA840" s="231"/>
      <c r="TB840" s="231"/>
      <c r="TC840" s="231"/>
      <c r="TD840" s="231"/>
      <c r="TE840" s="231"/>
      <c r="TF840" s="231"/>
      <c r="TG840" s="231"/>
      <c r="TH840" s="231"/>
      <c r="TI840" s="231"/>
      <c r="TJ840" s="231"/>
      <c r="TK840" s="231"/>
      <c r="TL840" s="231"/>
      <c r="TM840" s="231"/>
      <c r="TN840" s="231"/>
      <c r="TO840" s="231"/>
      <c r="TP840" s="231"/>
      <c r="TQ840" s="231"/>
      <c r="TR840" s="231"/>
      <c r="TS840" s="231"/>
      <c r="TT840" s="231"/>
      <c r="TU840" s="231"/>
      <c r="TV840" s="231"/>
      <c r="TW840" s="231"/>
      <c r="TX840" s="231"/>
      <c r="TY840" s="231"/>
      <c r="TZ840" s="231"/>
      <c r="UA840" s="231"/>
      <c r="UB840" s="231"/>
      <c r="UC840" s="231"/>
      <c r="UD840" s="231"/>
      <c r="UE840" s="231"/>
      <c r="UF840" s="231"/>
      <c r="UG840" s="231"/>
      <c r="UH840" s="231"/>
      <c r="UI840" s="231"/>
      <c r="UJ840" s="231"/>
      <c r="UK840" s="231"/>
      <c r="UL840" s="231"/>
      <c r="UM840" s="231"/>
      <c r="UN840" s="231"/>
      <c r="UO840" s="231"/>
      <c r="UP840" s="231"/>
      <c r="UQ840" s="231"/>
      <c r="UR840" s="231"/>
      <c r="US840" s="231"/>
      <c r="UT840" s="231"/>
      <c r="UU840" s="231"/>
      <c r="UV840" s="231"/>
      <c r="UW840" s="231"/>
      <c r="UX840" s="231"/>
      <c r="UY840" s="231"/>
      <c r="UZ840" s="231"/>
      <c r="VA840" s="231"/>
      <c r="VB840" s="231"/>
      <c r="VC840" s="231"/>
      <c r="VD840" s="231"/>
      <c r="VE840" s="231"/>
      <c r="VF840" s="231"/>
      <c r="VG840" s="231"/>
      <c r="VH840" s="231"/>
      <c r="VI840" s="231"/>
      <c r="VJ840" s="231"/>
      <c r="VK840" s="231"/>
      <c r="VL840" s="231"/>
      <c r="VM840" s="231"/>
      <c r="VN840" s="231"/>
      <c r="VO840" s="231"/>
      <c r="VP840" s="231"/>
      <c r="VQ840" s="231"/>
      <c r="VR840" s="231"/>
      <c r="VS840" s="231"/>
      <c r="VT840" s="231"/>
      <c r="VU840" s="231"/>
      <c r="VV840" s="231"/>
      <c r="VW840" s="231"/>
      <c r="VX840" s="231"/>
      <c r="VY840" s="231"/>
      <c r="VZ840" s="231"/>
      <c r="WA840" s="231"/>
      <c r="WB840" s="231"/>
      <c r="WC840" s="231"/>
      <c r="WD840" s="231"/>
      <c r="WE840" s="231"/>
      <c r="WF840" s="231"/>
      <c r="WG840" s="231"/>
      <c r="WH840" s="231"/>
      <c r="WI840" s="231"/>
      <c r="WJ840" s="231"/>
      <c r="WK840" s="231"/>
      <c r="WL840" s="231"/>
      <c r="WM840" s="231"/>
      <c r="WN840" s="231"/>
      <c r="WO840" s="231"/>
      <c r="WP840" s="231"/>
      <c r="WQ840" s="231"/>
      <c r="WR840" s="231"/>
      <c r="WS840" s="231"/>
      <c r="WT840" s="231"/>
      <c r="WU840" s="231"/>
      <c r="WV840" s="231"/>
      <c r="WW840" s="231"/>
      <c r="WX840" s="231"/>
      <c r="WY840" s="231"/>
      <c r="WZ840" s="231"/>
      <c r="XA840" s="231"/>
      <c r="XB840" s="231"/>
      <c r="XC840" s="231"/>
      <c r="XD840" s="231"/>
      <c r="XE840" s="231"/>
      <c r="XF840" s="231"/>
      <c r="XG840" s="231"/>
      <c r="XH840" s="231"/>
      <c r="XI840" s="231"/>
      <c r="XJ840" s="231"/>
      <c r="XK840" s="231"/>
      <c r="XL840" s="231"/>
      <c r="XM840" s="231"/>
      <c r="XN840" s="231"/>
      <c r="XO840" s="231"/>
      <c r="XP840" s="231"/>
      <c r="XQ840" s="231"/>
      <c r="XR840" s="231"/>
      <c r="XS840" s="231"/>
      <c r="XT840" s="231"/>
      <c r="XU840" s="231"/>
      <c r="XV840" s="231"/>
      <c r="XW840" s="231"/>
      <c r="XX840" s="231"/>
      <c r="XY840" s="231"/>
      <c r="XZ840" s="231"/>
      <c r="YA840" s="231"/>
      <c r="YB840" s="231"/>
      <c r="YC840" s="231"/>
      <c r="YD840" s="231"/>
      <c r="YE840" s="231"/>
      <c r="YF840" s="231"/>
      <c r="YG840" s="231"/>
      <c r="YH840" s="231"/>
      <c r="YI840" s="231"/>
      <c r="YJ840" s="231"/>
      <c r="YK840" s="231"/>
      <c r="YL840" s="231"/>
      <c r="YM840" s="231"/>
      <c r="YN840" s="231"/>
      <c r="YO840" s="231"/>
      <c r="YP840" s="231"/>
      <c r="YQ840" s="231"/>
      <c r="YR840" s="231"/>
      <c r="YS840" s="231"/>
      <c r="YT840" s="231"/>
      <c r="YU840" s="231"/>
      <c r="YV840" s="231"/>
      <c r="YW840" s="231"/>
      <c r="YX840" s="231"/>
      <c r="YY840" s="231"/>
      <c r="YZ840" s="231"/>
      <c r="ZA840" s="231"/>
      <c r="ZB840" s="231"/>
      <c r="ZC840" s="231"/>
      <c r="ZD840" s="231"/>
      <c r="ZE840" s="231"/>
      <c r="ZF840" s="231"/>
      <c r="ZG840" s="231"/>
      <c r="ZH840" s="231"/>
      <c r="ZI840" s="231"/>
      <c r="ZJ840" s="231"/>
      <c r="ZK840" s="231"/>
      <c r="ZL840" s="231"/>
      <c r="ZM840" s="231"/>
      <c r="ZN840" s="231"/>
      <c r="ZO840" s="231"/>
      <c r="ZP840" s="231"/>
      <c r="ZQ840" s="231"/>
      <c r="ZR840" s="231"/>
      <c r="ZS840" s="231"/>
      <c r="ZT840" s="231"/>
      <c r="ZU840" s="231"/>
      <c r="ZV840" s="231"/>
      <c r="ZW840" s="231"/>
      <c r="ZX840" s="231"/>
      <c r="ZY840" s="231"/>
      <c r="ZZ840" s="231"/>
      <c r="AAA840" s="231"/>
      <c r="AAB840" s="231"/>
      <c r="AAC840" s="231"/>
      <c r="AAD840" s="231"/>
      <c r="AAE840" s="231"/>
      <c r="AAF840" s="231"/>
      <c r="AAG840" s="231"/>
      <c r="AAH840" s="231"/>
      <c r="AAI840" s="231"/>
      <c r="AAJ840" s="231"/>
      <c r="AAK840" s="231"/>
      <c r="AAL840" s="231"/>
      <c r="AAM840" s="231"/>
      <c r="AAN840" s="231"/>
      <c r="AAO840" s="231"/>
      <c r="AAP840" s="231"/>
      <c r="AAQ840" s="231"/>
      <c r="AAR840" s="231"/>
      <c r="AAS840" s="231"/>
      <c r="AAT840" s="231"/>
      <c r="AAU840" s="231"/>
      <c r="AAV840" s="231"/>
      <c r="AAW840" s="231"/>
      <c r="AAX840" s="231"/>
      <c r="AAY840" s="231"/>
      <c r="AAZ840" s="231"/>
      <c r="ABA840" s="231"/>
      <c r="ABB840" s="231"/>
      <c r="ABC840" s="231"/>
      <c r="ABD840" s="231"/>
      <c r="ABE840" s="231"/>
      <c r="ABF840" s="231"/>
      <c r="ABG840" s="231"/>
      <c r="ABH840" s="231"/>
      <c r="ABI840" s="231"/>
      <c r="ABJ840" s="231"/>
      <c r="ABK840" s="231"/>
      <c r="ABL840" s="231"/>
      <c r="ABM840" s="231"/>
      <c r="ABN840" s="231"/>
      <c r="ABO840" s="231"/>
      <c r="ABP840" s="231"/>
      <c r="ABQ840" s="231"/>
      <c r="ABR840" s="231"/>
      <c r="ABS840" s="231"/>
      <c r="ABT840" s="231"/>
      <c r="ABU840" s="231"/>
      <c r="ABV840" s="231"/>
      <c r="ABW840" s="231"/>
      <c r="ABX840" s="231"/>
      <c r="ABY840" s="231"/>
      <c r="ABZ840" s="231"/>
      <c r="ACA840" s="231"/>
      <c r="ACB840" s="231"/>
      <c r="ACC840" s="231"/>
      <c r="ACD840" s="231"/>
      <c r="ACE840" s="231"/>
      <c r="ACF840" s="231"/>
      <c r="ACG840" s="231"/>
      <c r="ACH840" s="231"/>
      <c r="ACI840" s="231"/>
      <c r="ACJ840" s="231"/>
      <c r="ACK840" s="231"/>
      <c r="ACL840" s="231"/>
      <c r="ACM840" s="231"/>
      <c r="ACN840" s="231"/>
      <c r="ACO840" s="231"/>
      <c r="ACP840" s="231"/>
      <c r="ACQ840" s="231"/>
      <c r="ACR840" s="231"/>
      <c r="ACS840" s="231"/>
      <c r="ACT840" s="231"/>
      <c r="ACU840" s="231"/>
      <c r="ACV840" s="231"/>
      <c r="ACW840" s="231"/>
      <c r="ACX840" s="231"/>
      <c r="ACY840" s="231"/>
      <c r="ACZ840" s="231"/>
      <c r="ADA840" s="231"/>
      <c r="ADB840" s="231"/>
      <c r="ADC840" s="231"/>
      <c r="ADD840" s="231"/>
      <c r="ADE840" s="231"/>
      <c r="ADF840" s="231"/>
      <c r="ADG840" s="231"/>
      <c r="ADH840" s="231"/>
      <c r="ADI840" s="231"/>
      <c r="ADJ840" s="231"/>
      <c r="ADK840" s="231"/>
      <c r="ADL840" s="231"/>
      <c r="ADM840" s="231"/>
      <c r="ADN840" s="231"/>
      <c r="ADO840" s="231"/>
      <c r="ADP840" s="231"/>
      <c r="ADQ840" s="231"/>
      <c r="ADR840" s="231"/>
      <c r="ADS840" s="231"/>
      <c r="ADT840" s="231"/>
      <c r="ADU840" s="231"/>
      <c r="ADV840" s="231"/>
      <c r="ADW840" s="231"/>
      <c r="ADX840" s="231"/>
      <c r="ADY840" s="231"/>
      <c r="ADZ840" s="231"/>
      <c r="AEA840" s="231"/>
      <c r="AEB840" s="231"/>
      <c r="AEC840" s="231"/>
      <c r="AED840" s="231"/>
      <c r="AEE840" s="231"/>
      <c r="AEF840" s="231"/>
      <c r="AEG840" s="231"/>
      <c r="AEH840" s="231"/>
      <c r="AEI840" s="231"/>
      <c r="AEJ840" s="231"/>
      <c r="AEK840" s="231"/>
      <c r="AEL840" s="231"/>
      <c r="AEM840" s="231"/>
      <c r="AEN840" s="231"/>
      <c r="AEO840" s="231"/>
      <c r="AEP840" s="231"/>
      <c r="AEQ840" s="231"/>
      <c r="AER840" s="231"/>
      <c r="AES840" s="231"/>
      <c r="AET840" s="231"/>
      <c r="AEU840" s="231"/>
      <c r="AEV840" s="231"/>
      <c r="AEW840" s="231"/>
      <c r="AEX840" s="231"/>
      <c r="AEY840" s="231"/>
      <c r="AEZ840" s="231"/>
      <c r="AFA840" s="231"/>
      <c r="AFB840" s="231"/>
      <c r="AFC840" s="231"/>
      <c r="AFD840" s="231"/>
      <c r="AFE840" s="231"/>
      <c r="AFF840" s="231"/>
      <c r="AFG840" s="231"/>
      <c r="AFH840" s="231"/>
      <c r="AFI840" s="231"/>
      <c r="AFJ840" s="231"/>
      <c r="AFK840" s="231"/>
      <c r="AFL840" s="231"/>
      <c r="AFM840" s="231"/>
      <c r="AFN840" s="231"/>
      <c r="AFO840" s="231"/>
      <c r="AFP840" s="231"/>
      <c r="AFQ840" s="231"/>
      <c r="AFR840" s="231"/>
      <c r="AFS840" s="231"/>
      <c r="AFT840" s="231"/>
      <c r="AFU840" s="231"/>
      <c r="AFV840" s="231"/>
      <c r="AFW840" s="231"/>
      <c r="AFX840" s="231"/>
      <c r="AFY840" s="231"/>
      <c r="AFZ840" s="231"/>
      <c r="AGA840" s="231"/>
      <c r="AGB840" s="231"/>
      <c r="AGC840" s="231"/>
      <c r="AGD840" s="231"/>
      <c r="AGE840" s="231"/>
      <c r="AGF840" s="231"/>
      <c r="AGG840" s="231"/>
      <c r="AGH840" s="231"/>
      <c r="AGI840" s="231"/>
      <c r="AGJ840" s="231"/>
      <c r="AGK840" s="231"/>
      <c r="AGL840" s="231"/>
      <c r="AGM840" s="231"/>
      <c r="AGN840" s="231"/>
      <c r="AGO840" s="231"/>
      <c r="AGP840" s="231"/>
      <c r="AGQ840" s="231"/>
      <c r="AGR840" s="231"/>
      <c r="AGS840" s="231"/>
      <c r="AGT840" s="231"/>
      <c r="AGU840" s="231"/>
      <c r="AGV840" s="231"/>
      <c r="AGW840" s="231"/>
      <c r="AGX840" s="231"/>
      <c r="AGY840" s="231"/>
      <c r="AGZ840" s="231"/>
      <c r="AHA840" s="231"/>
      <c r="AHB840" s="231"/>
      <c r="AHC840" s="231"/>
      <c r="AHD840" s="231"/>
      <c r="AHE840" s="231"/>
      <c r="AHF840" s="231"/>
      <c r="AHG840" s="231"/>
      <c r="AHH840" s="231"/>
      <c r="AHI840" s="231"/>
      <c r="AHJ840" s="231"/>
      <c r="AHK840" s="231"/>
      <c r="AHL840" s="231"/>
      <c r="AHM840" s="231"/>
      <c r="AHN840" s="231"/>
      <c r="AHO840" s="231"/>
      <c r="AHP840" s="231"/>
      <c r="AHQ840" s="231"/>
      <c r="AHR840" s="231"/>
      <c r="AHS840" s="231"/>
      <c r="AHT840" s="231"/>
      <c r="AHU840" s="231"/>
      <c r="AHV840" s="231"/>
      <c r="AHW840" s="231"/>
      <c r="AHX840" s="231"/>
      <c r="AHY840" s="231"/>
      <c r="AHZ840" s="231"/>
      <c r="AIA840" s="231"/>
      <c r="AIB840" s="231"/>
      <c r="AIC840" s="231"/>
      <c r="AID840" s="231"/>
      <c r="AIE840" s="231"/>
      <c r="AIF840" s="231"/>
      <c r="AIG840" s="231"/>
      <c r="AIH840" s="231"/>
      <c r="AII840" s="231"/>
      <c r="AIJ840" s="231"/>
      <c r="AIK840" s="231"/>
      <c r="AIL840" s="231"/>
      <c r="AIM840" s="231"/>
      <c r="AIN840" s="231"/>
      <c r="AIO840" s="231"/>
      <c r="AIP840" s="231"/>
      <c r="AIQ840" s="231"/>
      <c r="AIR840" s="231"/>
      <c r="AIS840" s="231"/>
      <c r="AIT840" s="231"/>
      <c r="AIU840" s="231"/>
      <c r="AIV840" s="231"/>
      <c r="AIW840" s="231"/>
      <c r="AIX840" s="231"/>
      <c r="AIY840" s="231"/>
      <c r="AIZ840" s="231"/>
      <c r="AJA840" s="231"/>
      <c r="AJB840" s="231"/>
      <c r="AJC840" s="231"/>
      <c r="AJD840" s="231"/>
      <c r="AJE840" s="231"/>
      <c r="AJF840" s="231"/>
      <c r="AJG840" s="231"/>
      <c r="AJH840" s="231"/>
      <c r="AJI840" s="231"/>
      <c r="AJJ840" s="231"/>
      <c r="AJK840" s="231"/>
      <c r="AJL840" s="231"/>
      <c r="AJM840" s="231"/>
      <c r="AJN840" s="231"/>
      <c r="AJO840" s="231"/>
      <c r="AJP840" s="231"/>
      <c r="AJQ840" s="231"/>
      <c r="AJR840" s="231"/>
      <c r="AJS840" s="231"/>
      <c r="AJT840" s="231"/>
      <c r="AJU840" s="231"/>
      <c r="AJV840" s="231"/>
      <c r="AJW840" s="231"/>
      <c r="AJX840" s="231"/>
      <c r="AJY840" s="231"/>
      <c r="AJZ840" s="231"/>
      <c r="AKA840" s="231"/>
      <c r="AKB840" s="231"/>
      <c r="AKC840" s="231"/>
      <c r="AKD840" s="231"/>
      <c r="AKE840" s="231"/>
      <c r="AKF840" s="231"/>
      <c r="AKG840" s="231"/>
      <c r="AKH840" s="231"/>
      <c r="AKI840" s="231"/>
      <c r="AKJ840" s="231"/>
      <c r="AKK840" s="231"/>
      <c r="AKL840" s="231"/>
      <c r="AKM840" s="231"/>
      <c r="AKN840" s="231"/>
      <c r="AKO840" s="231"/>
      <c r="AKP840" s="231"/>
      <c r="AKQ840" s="231"/>
      <c r="AKR840" s="231"/>
      <c r="AKS840" s="231"/>
      <c r="AKT840" s="231"/>
      <c r="AKU840" s="231"/>
      <c r="AKV840" s="231"/>
      <c r="AKW840" s="231"/>
      <c r="AKX840" s="231"/>
      <c r="AKY840" s="231"/>
      <c r="AKZ840" s="231"/>
      <c r="ALA840" s="231"/>
      <c r="ALB840" s="231"/>
      <c r="ALC840" s="231"/>
      <c r="ALD840" s="231"/>
      <c r="ALE840" s="231"/>
      <c r="ALF840" s="231"/>
      <c r="ALG840" s="231"/>
      <c r="ALH840" s="231"/>
      <c r="ALI840" s="231"/>
      <c r="ALJ840" s="231"/>
      <c r="ALK840" s="231"/>
      <c r="ALL840" s="231"/>
      <c r="ALM840" s="231"/>
      <c r="ALN840" s="231"/>
      <c r="ALO840" s="231"/>
      <c r="ALP840" s="231"/>
      <c r="ALQ840" s="231"/>
      <c r="ALR840" s="231"/>
      <c r="ALS840" s="231"/>
      <c r="ALT840" s="231"/>
      <c r="ALU840" s="231"/>
      <c r="ALV840" s="231"/>
      <c r="ALW840" s="231"/>
      <c r="ALX840" s="231"/>
      <c r="ALY840" s="231"/>
      <c r="ALZ840" s="231"/>
      <c r="AMA840" s="231"/>
      <c r="AMB840" s="231"/>
      <c r="AMC840" s="231"/>
      <c r="AMD840" s="231"/>
      <c r="AME840" s="231"/>
      <c r="AMF840" s="231"/>
      <c r="AMG840" s="231"/>
      <c r="AMH840" s="231"/>
      <c r="AMI840" s="231"/>
      <c r="AMJ840" s="231"/>
      <c r="AMK840" s="231"/>
      <c r="AML840" s="231"/>
      <c r="AMM840" s="231"/>
      <c r="AMN840" s="231"/>
      <c r="AMO840" s="231"/>
      <c r="AMP840" s="231"/>
      <c r="AMQ840" s="231"/>
      <c r="AMR840" s="231"/>
      <c r="AMS840" s="231"/>
      <c r="AMT840" s="231"/>
      <c r="AMU840" s="231"/>
      <c r="AMV840" s="231"/>
      <c r="AMW840" s="231"/>
      <c r="AMX840" s="231"/>
      <c r="AMY840" s="231"/>
      <c r="AMZ840" s="231"/>
      <c r="ANA840" s="231"/>
      <c r="ANB840" s="231"/>
      <c r="ANC840" s="231"/>
      <c r="AND840" s="231"/>
      <c r="ANE840" s="231"/>
      <c r="ANF840" s="231"/>
      <c r="ANG840" s="231"/>
      <c r="ANH840" s="231"/>
      <c r="ANI840" s="231"/>
      <c r="ANJ840" s="231"/>
      <c r="ANK840" s="231"/>
      <c r="ANL840" s="231"/>
      <c r="ANM840" s="231"/>
      <c r="ANN840" s="231"/>
      <c r="ANO840" s="231"/>
      <c r="ANP840" s="231"/>
      <c r="ANQ840" s="231"/>
      <c r="ANR840" s="231"/>
      <c r="ANS840" s="231"/>
      <c r="ANT840" s="231"/>
      <c r="ANU840" s="231"/>
      <c r="ANV840" s="231"/>
      <c r="ANW840" s="231"/>
      <c r="ANX840" s="231"/>
      <c r="ANY840" s="231"/>
      <c r="ANZ840" s="231"/>
      <c r="AOA840" s="231"/>
      <c r="AOB840" s="231"/>
      <c r="AOC840" s="231"/>
      <c r="AOD840" s="231"/>
      <c r="AOE840" s="231"/>
      <c r="AOF840" s="231"/>
      <c r="AOG840" s="231"/>
      <c r="AOH840" s="231"/>
      <c r="AOI840" s="231"/>
      <c r="AOJ840" s="231"/>
      <c r="AOK840" s="231"/>
      <c r="AOL840" s="231"/>
      <c r="AOM840" s="231"/>
      <c r="AON840" s="231"/>
      <c r="AOO840" s="231"/>
      <c r="AOP840" s="231"/>
      <c r="AOQ840" s="231"/>
      <c r="AOR840" s="231"/>
      <c r="AOS840" s="231"/>
      <c r="AOT840" s="231"/>
      <c r="AOU840" s="231"/>
      <c r="AOV840" s="231"/>
      <c r="AOW840" s="231"/>
      <c r="AOX840" s="231"/>
      <c r="AOY840" s="231"/>
      <c r="AOZ840" s="231"/>
      <c r="APA840" s="231"/>
      <c r="APB840" s="231"/>
      <c r="APC840" s="231"/>
      <c r="APD840" s="231"/>
      <c r="APE840" s="231"/>
      <c r="APF840" s="231"/>
      <c r="APG840" s="231"/>
      <c r="APH840" s="231"/>
      <c r="API840" s="231"/>
      <c r="APJ840" s="231"/>
      <c r="APK840" s="231"/>
      <c r="APL840" s="231"/>
      <c r="APM840" s="231"/>
      <c r="APN840" s="231"/>
      <c r="APO840" s="231"/>
      <c r="APP840" s="231"/>
      <c r="APQ840" s="231"/>
      <c r="APR840" s="231"/>
      <c r="APS840" s="231"/>
      <c r="APT840" s="231"/>
      <c r="APU840" s="231"/>
      <c r="APV840" s="231"/>
      <c r="APW840" s="231"/>
      <c r="APX840" s="231"/>
      <c r="APY840" s="231"/>
      <c r="APZ840" s="231"/>
      <c r="AQA840" s="231"/>
      <c r="AQB840" s="231"/>
      <c r="AQC840" s="231"/>
      <c r="AQD840" s="231"/>
      <c r="AQE840" s="231"/>
      <c r="AQF840" s="231"/>
      <c r="AQG840" s="231"/>
      <c r="AQH840" s="231"/>
      <c r="AQI840" s="231"/>
      <c r="AQJ840" s="231"/>
      <c r="AQK840" s="231"/>
      <c r="AQL840" s="231"/>
      <c r="AQM840" s="231"/>
      <c r="AQN840" s="231"/>
      <c r="AQO840" s="231"/>
      <c r="AQP840" s="231"/>
      <c r="AQQ840" s="231"/>
      <c r="AQR840" s="231"/>
      <c r="AQS840" s="231"/>
      <c r="AQT840" s="231"/>
      <c r="AQU840" s="231"/>
      <c r="AQV840" s="231"/>
      <c r="AQW840" s="231"/>
      <c r="AQX840" s="231"/>
      <c r="AQY840" s="231"/>
      <c r="AQZ840" s="231"/>
      <c r="ARA840" s="231"/>
      <c r="ARB840" s="231"/>
      <c r="ARC840" s="231"/>
      <c r="ARD840" s="231"/>
      <c r="ARE840" s="231"/>
      <c r="ARF840" s="231"/>
      <c r="ARG840" s="231"/>
      <c r="ARH840" s="231"/>
      <c r="ARI840" s="231"/>
      <c r="ARJ840" s="231"/>
      <c r="ARK840" s="231"/>
      <c r="ARL840" s="231"/>
      <c r="ARM840" s="231"/>
      <c r="ARN840" s="231"/>
      <c r="ARO840" s="231"/>
      <c r="ARP840" s="231"/>
      <c r="ARQ840" s="231"/>
      <c r="ARR840" s="231"/>
      <c r="ARS840" s="231"/>
      <c r="ART840" s="231"/>
      <c r="ARU840" s="231"/>
      <c r="ARV840" s="231"/>
      <c r="ARW840" s="231"/>
      <c r="ARX840" s="231"/>
      <c r="ARY840" s="231"/>
      <c r="ARZ840" s="231"/>
      <c r="ASA840" s="231"/>
      <c r="ASB840" s="231"/>
      <c r="ASC840" s="231"/>
      <c r="ASD840" s="231"/>
      <c r="ASE840" s="231"/>
      <c r="ASF840" s="231"/>
      <c r="ASG840" s="231"/>
      <c r="ASH840" s="231"/>
      <c r="ASI840" s="231"/>
      <c r="ASJ840" s="231"/>
      <c r="ASK840" s="231"/>
      <c r="ASL840" s="231"/>
      <c r="ASM840" s="231"/>
      <c r="ASN840" s="231"/>
      <c r="ASO840" s="231"/>
      <c r="ASP840" s="231"/>
      <c r="ASQ840" s="231"/>
      <c r="ASR840" s="231"/>
      <c r="ASS840" s="231"/>
      <c r="AST840" s="231"/>
      <c r="ASU840" s="231"/>
      <c r="ASV840" s="231"/>
      <c r="ASW840" s="231"/>
      <c r="ASX840" s="231"/>
      <c r="ASY840" s="231"/>
      <c r="ASZ840" s="231"/>
      <c r="ATA840" s="231"/>
      <c r="ATB840" s="231"/>
      <c r="ATC840" s="231"/>
      <c r="ATD840" s="231"/>
      <c r="ATE840" s="231"/>
      <c r="ATF840" s="231"/>
      <c r="ATG840" s="231"/>
      <c r="ATH840" s="231"/>
      <c r="ATI840" s="231"/>
      <c r="ATJ840" s="231"/>
      <c r="ATK840" s="231"/>
      <c r="ATL840" s="231"/>
      <c r="ATM840" s="231"/>
      <c r="ATN840" s="231"/>
      <c r="ATO840" s="231"/>
      <c r="ATP840" s="231"/>
      <c r="ATQ840" s="231"/>
      <c r="ATR840" s="231"/>
      <c r="ATS840" s="231"/>
      <c r="ATT840" s="231"/>
      <c r="ATU840" s="231"/>
      <c r="ATV840" s="231"/>
      <c r="ATW840" s="231"/>
      <c r="ATX840" s="231"/>
      <c r="ATY840" s="231"/>
      <c r="ATZ840" s="231"/>
      <c r="AUA840" s="231"/>
      <c r="AUB840" s="231"/>
      <c r="AUC840" s="231"/>
      <c r="AUD840" s="231"/>
      <c r="AUE840" s="231"/>
      <c r="AUF840" s="231"/>
      <c r="AUG840" s="231"/>
      <c r="AUH840" s="231"/>
      <c r="AUI840" s="231"/>
      <c r="AUJ840" s="231"/>
      <c r="AUK840" s="231"/>
      <c r="AUL840" s="231"/>
      <c r="AUM840" s="231"/>
      <c r="AUN840" s="231"/>
      <c r="AUO840" s="231"/>
      <c r="AUP840" s="231"/>
      <c r="AUQ840" s="231"/>
      <c r="AUR840" s="231"/>
      <c r="AUS840" s="231"/>
      <c r="AUT840" s="231"/>
      <c r="AUU840" s="231"/>
      <c r="AUV840" s="231"/>
      <c r="AUW840" s="231"/>
      <c r="AUX840" s="231"/>
      <c r="AUY840" s="231"/>
      <c r="AUZ840" s="231"/>
      <c r="AVA840" s="231"/>
      <c r="AVB840" s="231"/>
      <c r="AVC840" s="231"/>
      <c r="AVD840" s="231"/>
      <c r="AVE840" s="231"/>
      <c r="AVF840" s="231"/>
      <c r="AVG840" s="231"/>
      <c r="AVH840" s="231"/>
      <c r="AVI840" s="231"/>
      <c r="AVJ840" s="231"/>
      <c r="AVK840" s="231"/>
      <c r="AVL840" s="231"/>
      <c r="AVM840" s="231"/>
      <c r="AVN840" s="231"/>
      <c r="AVO840" s="231"/>
      <c r="AVP840" s="231"/>
      <c r="AVQ840" s="231"/>
      <c r="AVR840" s="231"/>
      <c r="AVS840" s="231"/>
      <c r="AVT840" s="231"/>
      <c r="AVU840" s="231"/>
      <c r="AVV840" s="231"/>
      <c r="AVW840" s="231"/>
      <c r="AVX840" s="231"/>
      <c r="AVY840" s="231"/>
      <c r="AVZ840" s="231"/>
      <c r="AWA840" s="231"/>
      <c r="AWB840" s="231"/>
      <c r="AWC840" s="231"/>
      <c r="AWD840" s="231"/>
      <c r="AWE840" s="231"/>
      <c r="AWF840" s="231"/>
      <c r="AWG840" s="231"/>
      <c r="AWH840" s="231"/>
      <c r="AWI840" s="231"/>
      <c r="AWJ840" s="231"/>
      <c r="AWK840" s="231"/>
      <c r="AWL840" s="231"/>
      <c r="AWM840" s="231"/>
      <c r="AWN840" s="231"/>
      <c r="AWO840" s="231"/>
      <c r="AWP840" s="231"/>
      <c r="AWQ840" s="231"/>
      <c r="AWR840" s="231"/>
      <c r="AWS840" s="231"/>
      <c r="AWT840" s="231"/>
      <c r="AWU840" s="231"/>
      <c r="AWV840" s="231"/>
      <c r="AWW840" s="231"/>
      <c r="AWX840" s="231"/>
      <c r="AWY840" s="231"/>
      <c r="AWZ840" s="231"/>
      <c r="AXA840" s="231"/>
      <c r="AXB840" s="231"/>
      <c r="AXC840" s="231"/>
      <c r="AXD840" s="231"/>
      <c r="AXE840" s="231"/>
      <c r="AXF840" s="231"/>
      <c r="AXG840" s="231"/>
      <c r="AXH840" s="231"/>
      <c r="AXI840" s="231"/>
      <c r="AXJ840" s="231"/>
      <c r="AXK840" s="231"/>
      <c r="AXL840" s="231"/>
      <c r="AXM840" s="231"/>
      <c r="AXN840" s="231"/>
      <c r="AXO840" s="231"/>
      <c r="AXP840" s="231"/>
      <c r="AXQ840" s="231"/>
      <c r="AXR840" s="231"/>
      <c r="AXS840" s="231"/>
      <c r="AXT840" s="231"/>
      <c r="AXU840" s="231"/>
      <c r="AXV840" s="231"/>
      <c r="AXW840" s="231"/>
      <c r="AXX840" s="231"/>
      <c r="AXY840" s="231"/>
      <c r="AXZ840" s="231"/>
      <c r="AYA840" s="231"/>
      <c r="AYB840" s="231"/>
      <c r="AYC840" s="231"/>
      <c r="AYD840" s="231"/>
      <c r="AYE840" s="231"/>
      <c r="AYF840" s="231"/>
      <c r="AYG840" s="231"/>
      <c r="AYH840" s="231"/>
      <c r="AYI840" s="231"/>
      <c r="AYJ840" s="231"/>
      <c r="AYK840" s="231"/>
      <c r="AYL840" s="231"/>
      <c r="AYM840" s="231"/>
      <c r="AYN840" s="231"/>
      <c r="AYO840" s="231"/>
      <c r="AYP840" s="231"/>
      <c r="AYQ840" s="231"/>
      <c r="AYR840" s="231"/>
      <c r="AYS840" s="231"/>
      <c r="AYT840" s="231"/>
      <c r="AYU840" s="231"/>
      <c r="AYV840" s="231"/>
      <c r="AYW840" s="231"/>
      <c r="AYX840" s="231"/>
      <c r="AYY840" s="231"/>
      <c r="AYZ840" s="231"/>
      <c r="AZA840" s="231"/>
      <c r="AZB840" s="231"/>
      <c r="AZC840" s="231"/>
      <c r="AZD840" s="231"/>
      <c r="AZE840" s="231"/>
      <c r="AZF840" s="231"/>
      <c r="AZG840" s="231"/>
      <c r="AZH840" s="231"/>
      <c r="AZI840" s="231"/>
      <c r="AZJ840" s="231"/>
      <c r="AZK840" s="231"/>
      <c r="AZL840" s="231"/>
      <c r="AZM840" s="231"/>
      <c r="AZN840" s="231"/>
      <c r="AZO840" s="231"/>
      <c r="AZP840" s="231"/>
      <c r="AZQ840" s="231"/>
      <c r="AZR840" s="231"/>
      <c r="AZS840" s="231"/>
      <c r="AZT840" s="231"/>
      <c r="AZU840" s="231"/>
      <c r="AZV840" s="231"/>
      <c r="AZW840" s="231"/>
      <c r="AZX840" s="231"/>
      <c r="AZY840" s="231"/>
      <c r="AZZ840" s="231"/>
      <c r="BAA840" s="231"/>
      <c r="BAB840" s="231"/>
      <c r="BAC840" s="231"/>
      <c r="BAD840" s="231"/>
      <c r="BAE840" s="231"/>
      <c r="BAF840" s="231"/>
      <c r="BAG840" s="231"/>
      <c r="BAH840" s="231"/>
      <c r="BAI840" s="231"/>
      <c r="BAJ840" s="231"/>
      <c r="BAK840" s="231"/>
      <c r="BAL840" s="231"/>
      <c r="BAM840" s="231"/>
      <c r="BAN840" s="231"/>
      <c r="BAO840" s="231"/>
      <c r="BAP840" s="231"/>
      <c r="BAQ840" s="231"/>
      <c r="BAR840" s="231"/>
      <c r="BAS840" s="231"/>
      <c r="BAT840" s="231"/>
      <c r="BAU840" s="231"/>
      <c r="BAV840" s="231"/>
      <c r="BAW840" s="231"/>
      <c r="BAX840" s="231"/>
      <c r="BAY840" s="231"/>
      <c r="BAZ840" s="231"/>
      <c r="BBA840" s="231"/>
      <c r="BBB840" s="231"/>
      <c r="BBC840" s="231"/>
      <c r="BBD840" s="231"/>
      <c r="BBE840" s="231"/>
      <c r="BBF840" s="231"/>
      <c r="BBG840" s="231"/>
      <c r="BBH840" s="231"/>
      <c r="BBI840" s="231"/>
      <c r="BBJ840" s="231"/>
      <c r="BBK840" s="231"/>
      <c r="BBL840" s="231"/>
      <c r="BBM840" s="231"/>
      <c r="BBN840" s="231"/>
      <c r="BBO840" s="231"/>
      <c r="BBP840" s="231"/>
      <c r="BBQ840" s="231"/>
      <c r="BBR840" s="231"/>
      <c r="BBS840" s="231"/>
      <c r="BBT840" s="231"/>
      <c r="BBU840" s="231"/>
      <c r="BBV840" s="231"/>
      <c r="BBW840" s="231"/>
      <c r="BBX840" s="231"/>
      <c r="BBY840" s="231"/>
      <c r="BBZ840" s="231"/>
      <c r="BCA840" s="231"/>
      <c r="BCB840" s="231"/>
      <c r="BCC840" s="231"/>
      <c r="BCD840" s="231"/>
      <c r="BCE840" s="231"/>
      <c r="BCF840" s="231"/>
      <c r="BCG840" s="231"/>
      <c r="BCH840" s="231"/>
      <c r="BCI840" s="231"/>
      <c r="BCJ840" s="231"/>
      <c r="BCK840" s="231"/>
      <c r="BCL840" s="231"/>
      <c r="BCM840" s="231"/>
      <c r="BCN840" s="231"/>
      <c r="BCO840" s="231"/>
      <c r="BCP840" s="231"/>
      <c r="BCQ840" s="231"/>
      <c r="BCR840" s="231"/>
      <c r="BCS840" s="231"/>
      <c r="BCT840" s="231"/>
      <c r="BCU840" s="231"/>
      <c r="BCV840" s="231"/>
      <c r="BCW840" s="231"/>
      <c r="BCX840" s="231"/>
      <c r="BCY840" s="231"/>
      <c r="BCZ840" s="231"/>
      <c r="BDA840" s="231"/>
      <c r="BDB840" s="231"/>
      <c r="BDC840" s="231"/>
      <c r="BDD840" s="231"/>
      <c r="BDE840" s="231"/>
      <c r="BDF840" s="231"/>
      <c r="BDG840" s="231"/>
      <c r="BDH840" s="231"/>
      <c r="BDI840" s="231"/>
      <c r="BDJ840" s="231"/>
      <c r="BDK840" s="231"/>
      <c r="BDL840" s="231"/>
      <c r="BDM840" s="231"/>
      <c r="BDN840" s="231"/>
      <c r="BDO840" s="231"/>
      <c r="BDP840" s="231"/>
      <c r="BDQ840" s="231"/>
      <c r="BDR840" s="231"/>
      <c r="BDS840" s="231"/>
      <c r="BDT840" s="231"/>
      <c r="BDU840" s="231"/>
      <c r="BDV840" s="231"/>
      <c r="BDW840" s="231"/>
      <c r="BDX840" s="231"/>
      <c r="BDY840" s="231"/>
      <c r="BDZ840" s="231"/>
      <c r="BEA840" s="231"/>
      <c r="BEB840" s="231"/>
      <c r="BEC840" s="231"/>
      <c r="BED840" s="231"/>
      <c r="BEE840" s="231"/>
      <c r="BEF840" s="231"/>
      <c r="BEG840" s="231"/>
      <c r="BEH840" s="231"/>
      <c r="BEI840" s="231"/>
      <c r="BEJ840" s="231"/>
      <c r="BEK840" s="231"/>
      <c r="BEL840" s="231"/>
      <c r="BEM840" s="231"/>
      <c r="BEN840" s="231"/>
      <c r="BEO840" s="231"/>
      <c r="BEP840" s="231"/>
      <c r="BEQ840" s="231"/>
      <c r="BER840" s="231"/>
      <c r="BES840" s="231"/>
      <c r="BET840" s="231"/>
      <c r="BEU840" s="231"/>
      <c r="BEV840" s="231"/>
      <c r="BEW840" s="231"/>
      <c r="BEX840" s="231"/>
      <c r="BEY840" s="231"/>
      <c r="BEZ840" s="231"/>
      <c r="BFA840" s="231"/>
      <c r="BFB840" s="231"/>
      <c r="BFC840" s="231"/>
      <c r="BFD840" s="231"/>
      <c r="BFE840" s="231"/>
      <c r="BFF840" s="231"/>
      <c r="BFG840" s="231"/>
      <c r="BFH840" s="231"/>
      <c r="BFI840" s="231"/>
      <c r="BFJ840" s="231"/>
      <c r="BFK840" s="231"/>
      <c r="BFL840" s="231"/>
      <c r="BFM840" s="231"/>
      <c r="BFN840" s="231"/>
      <c r="BFO840" s="231"/>
      <c r="BFP840" s="231"/>
      <c r="BFQ840" s="231"/>
      <c r="BFR840" s="231"/>
      <c r="BFS840" s="231"/>
      <c r="BFT840" s="231"/>
      <c r="BFU840" s="231"/>
      <c r="BFV840" s="231"/>
      <c r="BFW840" s="231"/>
      <c r="BFX840" s="231"/>
      <c r="BFY840" s="231"/>
      <c r="BFZ840" s="231"/>
      <c r="BGA840" s="231"/>
      <c r="BGB840" s="231"/>
      <c r="BGC840" s="231"/>
      <c r="BGD840" s="231"/>
      <c r="BGE840" s="231"/>
      <c r="BGF840" s="231"/>
      <c r="BGG840" s="231"/>
      <c r="BGH840" s="231"/>
      <c r="BGI840" s="231"/>
      <c r="BGJ840" s="231"/>
      <c r="BGK840" s="231"/>
      <c r="BGL840" s="231"/>
      <c r="BGM840" s="231"/>
      <c r="BGN840" s="231"/>
      <c r="BGO840" s="231"/>
      <c r="BGP840" s="231"/>
      <c r="BGQ840" s="231"/>
      <c r="BGR840" s="231"/>
      <c r="BGS840" s="231"/>
      <c r="BGT840" s="231"/>
      <c r="BGU840" s="231"/>
      <c r="BGV840" s="231"/>
      <c r="BGW840" s="231"/>
      <c r="BGX840" s="231"/>
      <c r="BGY840" s="231"/>
      <c r="BGZ840" s="231"/>
      <c r="BHA840" s="231"/>
      <c r="BHB840" s="231"/>
      <c r="BHC840" s="231"/>
      <c r="BHD840" s="231"/>
      <c r="BHE840" s="231"/>
      <c r="BHF840" s="231"/>
      <c r="BHG840" s="231"/>
      <c r="BHH840" s="231"/>
      <c r="BHI840" s="231"/>
      <c r="BHJ840" s="231"/>
      <c r="BHK840" s="231"/>
      <c r="BHL840" s="231"/>
      <c r="BHM840" s="231"/>
      <c r="BHN840" s="231"/>
      <c r="BHO840" s="231"/>
      <c r="BHP840" s="231"/>
      <c r="BHQ840" s="231"/>
      <c r="BHR840" s="231"/>
      <c r="BHS840" s="231"/>
      <c r="BHT840" s="231"/>
      <c r="BHU840" s="231"/>
      <c r="BHV840" s="231"/>
      <c r="BHW840" s="231"/>
      <c r="BHX840" s="231"/>
      <c r="BHY840" s="231"/>
      <c r="BHZ840" s="231"/>
      <c r="BIA840" s="231"/>
      <c r="BIB840" s="231"/>
      <c r="BIC840" s="231"/>
      <c r="BID840" s="231"/>
      <c r="BIE840" s="231"/>
      <c r="BIF840" s="231"/>
      <c r="BIG840" s="231"/>
      <c r="BIH840" s="231"/>
      <c r="BII840" s="231"/>
      <c r="BIJ840" s="231"/>
      <c r="BIK840" s="231"/>
      <c r="BIL840" s="231"/>
      <c r="BIM840" s="231"/>
      <c r="BIN840" s="231"/>
      <c r="BIO840" s="231"/>
      <c r="BIP840" s="231"/>
      <c r="BIQ840" s="231"/>
      <c r="BIR840" s="231"/>
      <c r="BIS840" s="231"/>
      <c r="BIT840" s="231"/>
      <c r="BIU840" s="231"/>
      <c r="BIV840" s="231"/>
      <c r="BIW840" s="231"/>
      <c r="BIX840" s="231"/>
      <c r="BIY840" s="231"/>
      <c r="BIZ840" s="231"/>
      <c r="BJA840" s="231"/>
      <c r="BJB840" s="231"/>
      <c r="BJC840" s="231"/>
      <c r="BJD840" s="231"/>
      <c r="BJE840" s="231"/>
      <c r="BJF840" s="231"/>
      <c r="BJG840" s="231"/>
      <c r="BJH840" s="231"/>
      <c r="BJI840" s="231"/>
      <c r="BJJ840" s="231"/>
      <c r="BJK840" s="231"/>
      <c r="BJL840" s="231"/>
      <c r="BJM840" s="231"/>
      <c r="BJN840" s="231"/>
      <c r="BJO840" s="231"/>
      <c r="BJP840" s="231"/>
      <c r="BJQ840" s="231"/>
      <c r="BJR840" s="231"/>
      <c r="BJS840" s="231"/>
      <c r="BJT840" s="231"/>
      <c r="BJU840" s="231"/>
      <c r="BJV840" s="231"/>
      <c r="BJW840" s="231"/>
      <c r="BJX840" s="231"/>
      <c r="BJY840" s="231"/>
      <c r="BJZ840" s="231"/>
      <c r="BKA840" s="231"/>
      <c r="BKB840" s="231"/>
      <c r="BKC840" s="231"/>
      <c r="BKD840" s="231"/>
      <c r="BKE840" s="231"/>
      <c r="BKF840" s="231"/>
      <c r="BKG840" s="231"/>
      <c r="BKH840" s="231"/>
      <c r="BKI840" s="231"/>
      <c r="BKJ840" s="231"/>
      <c r="BKK840" s="231"/>
      <c r="BKL840" s="231"/>
      <c r="BKM840" s="231"/>
      <c r="BKN840" s="231"/>
      <c r="BKO840" s="231"/>
      <c r="BKP840" s="231"/>
      <c r="BKQ840" s="231"/>
      <c r="BKR840" s="231"/>
      <c r="BKS840" s="231"/>
      <c r="BKT840" s="231"/>
      <c r="BKU840" s="231"/>
      <c r="BKV840" s="231"/>
      <c r="BKW840" s="231"/>
      <c r="BKX840" s="231"/>
      <c r="BKY840" s="231"/>
      <c r="BKZ840" s="231"/>
      <c r="BLA840" s="231"/>
      <c r="BLB840" s="231"/>
      <c r="BLC840" s="231"/>
      <c r="BLD840" s="231"/>
      <c r="BLE840" s="231"/>
      <c r="BLF840" s="231"/>
      <c r="BLG840" s="231"/>
      <c r="BLH840" s="231"/>
      <c r="BLI840" s="231"/>
      <c r="BLJ840" s="231"/>
      <c r="BLK840" s="231"/>
      <c r="BLL840" s="231"/>
      <c r="BLM840" s="231"/>
      <c r="BLN840" s="231"/>
      <c r="BLO840" s="231"/>
      <c r="BLP840" s="231"/>
      <c r="BLQ840" s="231"/>
      <c r="BLR840" s="231"/>
      <c r="BLS840" s="231"/>
      <c r="BLT840" s="231"/>
      <c r="BLU840" s="231"/>
      <c r="BLV840" s="231"/>
      <c r="BLW840" s="231"/>
      <c r="BLX840" s="231"/>
      <c r="BLY840" s="231"/>
      <c r="BLZ840" s="231"/>
      <c r="BMA840" s="231"/>
      <c r="BMB840" s="231"/>
      <c r="BMC840" s="231"/>
      <c r="BMD840" s="231"/>
      <c r="BME840" s="231"/>
      <c r="BMF840" s="231"/>
      <c r="BMG840" s="231"/>
      <c r="BMH840" s="231"/>
      <c r="BMI840" s="231"/>
      <c r="BMJ840" s="231"/>
      <c r="BMK840" s="231"/>
      <c r="BML840" s="231"/>
      <c r="BMM840" s="231"/>
      <c r="BMN840" s="231"/>
      <c r="BMO840" s="231"/>
      <c r="BMP840" s="231"/>
      <c r="BMQ840" s="231"/>
      <c r="BMR840" s="231"/>
      <c r="BMS840" s="231"/>
      <c r="BMT840" s="231"/>
      <c r="BMU840" s="231"/>
      <c r="BMV840" s="231"/>
      <c r="BMW840" s="231"/>
      <c r="BMX840" s="231"/>
      <c r="BMY840" s="231"/>
      <c r="BMZ840" s="231"/>
      <c r="BNA840" s="231"/>
      <c r="BNB840" s="231"/>
      <c r="BNC840" s="231"/>
      <c r="BND840" s="231"/>
      <c r="BNE840" s="231"/>
      <c r="BNF840" s="231"/>
      <c r="BNG840" s="231"/>
      <c r="BNH840" s="231"/>
      <c r="BNI840" s="231"/>
      <c r="BNJ840" s="231"/>
      <c r="BNK840" s="231"/>
      <c r="BNL840" s="231"/>
      <c r="BNM840" s="231"/>
      <c r="BNN840" s="231"/>
      <c r="BNO840" s="231"/>
      <c r="BNP840" s="231"/>
      <c r="BNQ840" s="231"/>
      <c r="BNR840" s="231"/>
      <c r="BNS840" s="231"/>
      <c r="BNT840" s="231"/>
      <c r="BNU840" s="231"/>
      <c r="BNV840" s="231"/>
      <c r="BNW840" s="231"/>
      <c r="BNX840" s="231"/>
      <c r="BNY840" s="231"/>
      <c r="BNZ840" s="231"/>
      <c r="BOA840" s="231"/>
      <c r="BOB840" s="231"/>
      <c r="BOC840" s="231"/>
      <c r="BOD840" s="231"/>
      <c r="BOE840" s="231"/>
      <c r="BOF840" s="231"/>
      <c r="BOG840" s="231"/>
      <c r="BOH840" s="231"/>
      <c r="BOI840" s="231"/>
      <c r="BOJ840" s="231"/>
      <c r="BOK840" s="231"/>
      <c r="BOL840" s="231"/>
      <c r="BOM840" s="231"/>
      <c r="BON840" s="231"/>
      <c r="BOO840" s="231"/>
      <c r="BOP840" s="231"/>
      <c r="BOQ840" s="231"/>
      <c r="BOR840" s="231"/>
      <c r="BOS840" s="231"/>
      <c r="BOT840" s="231"/>
      <c r="BOU840" s="231"/>
      <c r="BOV840" s="231"/>
      <c r="BOW840" s="231"/>
      <c r="BOX840" s="231"/>
      <c r="BOY840" s="231"/>
      <c r="BOZ840" s="231"/>
      <c r="BPA840" s="231"/>
      <c r="BPB840" s="231"/>
      <c r="BPC840" s="231"/>
      <c r="BPD840" s="231"/>
      <c r="BPE840" s="231"/>
      <c r="BPF840" s="231"/>
      <c r="BPG840" s="231"/>
      <c r="BPH840" s="231"/>
      <c r="BPI840" s="231"/>
      <c r="BPJ840" s="231"/>
      <c r="BPK840" s="231"/>
      <c r="BPL840" s="231"/>
      <c r="BPM840" s="231"/>
      <c r="BPN840" s="231"/>
      <c r="BPO840" s="231"/>
      <c r="BPP840" s="231"/>
      <c r="BPQ840" s="231"/>
      <c r="BPR840" s="231"/>
      <c r="BPS840" s="231"/>
      <c r="BPT840" s="231"/>
      <c r="BPU840" s="231"/>
      <c r="BPV840" s="231"/>
      <c r="BPW840" s="231"/>
      <c r="BPX840" s="231"/>
      <c r="BPY840" s="231"/>
      <c r="BPZ840" s="231"/>
      <c r="BQA840" s="231"/>
      <c r="BQB840" s="231"/>
      <c r="BQC840" s="231"/>
      <c r="BQD840" s="231"/>
      <c r="BQE840" s="231"/>
      <c r="BQF840" s="231"/>
      <c r="BQG840" s="231"/>
      <c r="BQH840" s="231"/>
      <c r="BQI840" s="231"/>
      <c r="BQJ840" s="231"/>
      <c r="BQK840" s="231"/>
      <c r="BQL840" s="231"/>
      <c r="BQM840" s="231"/>
      <c r="BQN840" s="231"/>
      <c r="BQO840" s="231"/>
      <c r="BQP840" s="231"/>
      <c r="BQQ840" s="231"/>
      <c r="BQR840" s="231"/>
      <c r="BQS840" s="231"/>
      <c r="BQT840" s="231"/>
      <c r="BQU840" s="231"/>
      <c r="BQV840" s="231"/>
      <c r="BQW840" s="231"/>
      <c r="BQX840" s="231"/>
      <c r="BQY840" s="231"/>
      <c r="BQZ840" s="231"/>
      <c r="BRA840" s="231"/>
      <c r="BRB840" s="231"/>
      <c r="BRC840" s="231"/>
      <c r="BRD840" s="231"/>
      <c r="BRE840" s="231"/>
      <c r="BRF840" s="231"/>
      <c r="BRG840" s="231"/>
      <c r="BRH840" s="231"/>
      <c r="BRI840" s="231"/>
      <c r="BRJ840" s="231"/>
      <c r="BRK840" s="231"/>
      <c r="BRL840" s="231"/>
      <c r="BRM840" s="231"/>
      <c r="BRN840" s="231"/>
      <c r="BRO840" s="231"/>
      <c r="BRP840" s="231"/>
      <c r="BRQ840" s="231"/>
      <c r="BRR840" s="231"/>
      <c r="BRS840" s="231"/>
      <c r="BRT840" s="231"/>
      <c r="BRU840" s="231"/>
      <c r="BRV840" s="231"/>
      <c r="BRW840" s="231"/>
      <c r="BRX840" s="231"/>
      <c r="BRY840" s="231"/>
      <c r="BRZ840" s="231"/>
      <c r="BSA840" s="231"/>
      <c r="BSB840" s="231"/>
      <c r="BSC840" s="231"/>
      <c r="BSD840" s="231"/>
      <c r="BSE840" s="231"/>
      <c r="BSF840" s="231"/>
      <c r="BSG840" s="231"/>
      <c r="BSH840" s="231"/>
      <c r="BSI840" s="231"/>
      <c r="BSJ840" s="231"/>
      <c r="BSK840" s="231"/>
      <c r="BSL840" s="231"/>
      <c r="BSM840" s="231"/>
      <c r="BSN840" s="231"/>
      <c r="BSO840" s="231"/>
      <c r="BSP840" s="231"/>
      <c r="BSQ840" s="231"/>
      <c r="BSR840" s="231"/>
      <c r="BSS840" s="231"/>
      <c r="BST840" s="231"/>
      <c r="BSU840" s="231"/>
      <c r="BSV840" s="231"/>
      <c r="BSW840" s="231"/>
      <c r="BSX840" s="231"/>
      <c r="BSY840" s="231"/>
      <c r="BSZ840" s="231"/>
      <c r="BTA840" s="231"/>
      <c r="BTB840" s="231"/>
      <c r="BTC840" s="231"/>
      <c r="BTD840" s="231"/>
      <c r="BTE840" s="231"/>
      <c r="BTF840" s="231"/>
      <c r="BTG840" s="231"/>
      <c r="BTH840" s="231"/>
      <c r="BTI840" s="231"/>
      <c r="BTJ840" s="231"/>
      <c r="BTK840" s="231"/>
      <c r="BTL840" s="231"/>
      <c r="BTM840" s="231"/>
      <c r="BTN840" s="231"/>
      <c r="BTO840" s="231"/>
      <c r="BTP840" s="231"/>
      <c r="BTQ840" s="231"/>
      <c r="BTR840" s="231"/>
      <c r="BTS840" s="231"/>
      <c r="BTT840" s="231"/>
      <c r="BTU840" s="231"/>
      <c r="BTV840" s="231"/>
      <c r="BTW840" s="231"/>
      <c r="BTX840" s="231"/>
      <c r="BTY840" s="231"/>
      <c r="BTZ840" s="231"/>
      <c r="BUA840" s="231"/>
      <c r="BUB840" s="231"/>
      <c r="BUC840" s="231"/>
      <c r="BUD840" s="231"/>
      <c r="BUE840" s="231"/>
      <c r="BUF840" s="231"/>
      <c r="BUG840" s="231"/>
      <c r="BUH840" s="231"/>
      <c r="BUI840" s="231"/>
      <c r="BUJ840" s="231"/>
      <c r="BUK840" s="231"/>
      <c r="BUL840" s="231"/>
      <c r="BUM840" s="231"/>
      <c r="BUN840" s="231"/>
      <c r="BUO840" s="231"/>
      <c r="BUP840" s="231"/>
      <c r="BUQ840" s="231"/>
      <c r="BUR840" s="231"/>
      <c r="BUS840" s="231"/>
      <c r="BUT840" s="231"/>
      <c r="BUU840" s="231"/>
      <c r="BUV840" s="231"/>
      <c r="BUW840" s="231"/>
      <c r="BUX840" s="231"/>
      <c r="BUY840" s="231"/>
      <c r="BUZ840" s="231"/>
      <c r="BVA840" s="231"/>
      <c r="BVB840" s="231"/>
      <c r="BVC840" s="231"/>
      <c r="BVD840" s="231"/>
      <c r="BVE840" s="231"/>
      <c r="BVF840" s="231"/>
      <c r="BVG840" s="231"/>
      <c r="BVH840" s="231"/>
      <c r="BVI840" s="231"/>
      <c r="BVJ840" s="231"/>
      <c r="BVK840" s="231"/>
      <c r="BVL840" s="231"/>
      <c r="BVM840" s="231"/>
      <c r="BVN840" s="231"/>
      <c r="BVO840" s="231"/>
      <c r="BVP840" s="231"/>
      <c r="BVQ840" s="231"/>
      <c r="BVR840" s="231"/>
      <c r="BVS840" s="231"/>
      <c r="BVT840" s="231"/>
      <c r="BVU840" s="231"/>
      <c r="BVV840" s="231"/>
      <c r="BVW840" s="231"/>
      <c r="BVX840" s="231"/>
      <c r="BVY840" s="231"/>
      <c r="BVZ840" s="231"/>
      <c r="BWA840" s="231"/>
      <c r="BWB840" s="231"/>
      <c r="BWC840" s="231"/>
      <c r="BWD840" s="231"/>
      <c r="BWE840" s="231"/>
      <c r="BWF840" s="231"/>
      <c r="BWG840" s="231"/>
      <c r="BWH840" s="231"/>
      <c r="BWI840" s="231"/>
      <c r="BWJ840" s="231"/>
      <c r="BWK840" s="231"/>
      <c r="BWL840" s="231"/>
      <c r="BWM840" s="231"/>
      <c r="BWN840" s="231"/>
      <c r="BWO840" s="231"/>
      <c r="BWP840" s="231"/>
      <c r="BWQ840" s="231"/>
      <c r="BWR840" s="231"/>
      <c r="BWS840" s="231"/>
      <c r="BWT840" s="231"/>
      <c r="BWU840" s="231"/>
      <c r="BWV840" s="231"/>
      <c r="BWW840" s="231"/>
      <c r="BWX840" s="231"/>
      <c r="BWY840" s="231"/>
      <c r="BWZ840" s="231"/>
      <c r="BXA840" s="231"/>
      <c r="BXB840" s="231"/>
      <c r="BXC840" s="231"/>
      <c r="BXD840" s="231"/>
      <c r="BXE840" s="231"/>
      <c r="BXF840" s="231"/>
      <c r="BXG840" s="231"/>
      <c r="BXH840" s="231"/>
      <c r="BXI840" s="231"/>
      <c r="BXJ840" s="231"/>
      <c r="BXK840" s="231"/>
      <c r="BXL840" s="231"/>
      <c r="BXM840" s="231"/>
      <c r="BXN840" s="231"/>
      <c r="BXO840" s="231"/>
      <c r="BXP840" s="231"/>
      <c r="BXQ840" s="231"/>
      <c r="BXR840" s="231"/>
      <c r="BXS840" s="231"/>
      <c r="BXT840" s="231"/>
      <c r="BXU840" s="231"/>
      <c r="BXV840" s="231"/>
      <c r="BXW840" s="231"/>
      <c r="BXX840" s="231"/>
      <c r="BXY840" s="231"/>
      <c r="BXZ840" s="231"/>
      <c r="BYA840" s="231"/>
      <c r="BYB840" s="231"/>
      <c r="BYC840" s="231"/>
      <c r="BYD840" s="231"/>
      <c r="BYE840" s="231"/>
      <c r="BYF840" s="231"/>
      <c r="BYG840" s="231"/>
      <c r="BYH840" s="231"/>
      <c r="BYI840" s="231"/>
      <c r="BYJ840" s="231"/>
      <c r="BYK840" s="231"/>
      <c r="BYL840" s="231"/>
      <c r="BYM840" s="231"/>
      <c r="BYN840" s="231"/>
      <c r="BYO840" s="231"/>
      <c r="BYP840" s="231"/>
      <c r="BYQ840" s="231"/>
      <c r="BYR840" s="231"/>
      <c r="BYS840" s="231"/>
      <c r="BYT840" s="231"/>
      <c r="BYU840" s="231"/>
      <c r="BYV840" s="231"/>
      <c r="BYW840" s="231"/>
      <c r="BYX840" s="231"/>
      <c r="BYY840" s="231"/>
      <c r="BYZ840" s="231"/>
      <c r="BZA840" s="231"/>
      <c r="BZB840" s="231"/>
      <c r="BZC840" s="231"/>
      <c r="BZD840" s="231"/>
      <c r="BZE840" s="231"/>
      <c r="BZF840" s="231"/>
      <c r="BZG840" s="231"/>
      <c r="BZH840" s="231"/>
      <c r="BZI840" s="231"/>
      <c r="BZJ840" s="231"/>
      <c r="BZK840" s="231"/>
      <c r="BZL840" s="231"/>
      <c r="BZM840" s="231"/>
      <c r="BZN840" s="231"/>
      <c r="BZO840" s="231"/>
      <c r="BZP840" s="231"/>
      <c r="BZQ840" s="231"/>
      <c r="BZR840" s="231"/>
      <c r="BZS840" s="231"/>
      <c r="BZT840" s="231"/>
      <c r="BZU840" s="231"/>
      <c r="BZV840" s="231"/>
      <c r="BZW840" s="231"/>
      <c r="BZX840" s="231"/>
      <c r="BZY840" s="231"/>
      <c r="BZZ840" s="231"/>
      <c r="CAA840" s="231"/>
      <c r="CAB840" s="231"/>
      <c r="CAC840" s="231"/>
      <c r="CAD840" s="231"/>
      <c r="CAE840" s="231"/>
      <c r="CAF840" s="231"/>
      <c r="CAG840" s="231"/>
      <c r="CAH840" s="231"/>
      <c r="CAI840" s="231"/>
      <c r="CAJ840" s="231"/>
      <c r="CAK840" s="231"/>
      <c r="CAL840" s="231"/>
      <c r="CAM840" s="231"/>
      <c r="CAN840" s="231"/>
      <c r="CAO840" s="231"/>
      <c r="CAP840" s="231"/>
      <c r="CAQ840" s="231"/>
      <c r="CAR840" s="231"/>
      <c r="CAS840" s="231"/>
      <c r="CAT840" s="231"/>
      <c r="CAU840" s="231"/>
      <c r="CAV840" s="231"/>
      <c r="CAW840" s="231"/>
      <c r="CAX840" s="231"/>
      <c r="CAY840" s="231"/>
      <c r="CAZ840" s="231"/>
      <c r="CBA840" s="231"/>
      <c r="CBB840" s="231"/>
      <c r="CBC840" s="231"/>
      <c r="CBD840" s="231"/>
      <c r="CBE840" s="231"/>
      <c r="CBF840" s="231"/>
      <c r="CBG840" s="231"/>
      <c r="CBH840" s="231"/>
      <c r="CBI840" s="231"/>
      <c r="CBJ840" s="231"/>
      <c r="CBK840" s="231"/>
      <c r="CBL840" s="231"/>
      <c r="CBM840" s="231"/>
      <c r="CBN840" s="231"/>
      <c r="CBO840" s="231"/>
      <c r="CBP840" s="231"/>
      <c r="CBQ840" s="231"/>
      <c r="CBR840" s="231"/>
      <c r="CBS840" s="231"/>
      <c r="CBT840" s="231"/>
      <c r="CBU840" s="231"/>
      <c r="CBV840" s="231"/>
      <c r="CBW840" s="231"/>
      <c r="CBX840" s="231"/>
      <c r="CBY840" s="231"/>
      <c r="CBZ840" s="231"/>
      <c r="CCA840" s="231"/>
      <c r="CCB840" s="231"/>
      <c r="CCC840" s="231"/>
      <c r="CCD840" s="231"/>
      <c r="CCE840" s="231"/>
      <c r="CCF840" s="231"/>
      <c r="CCG840" s="231"/>
      <c r="CCH840" s="231"/>
      <c r="CCI840" s="231"/>
      <c r="CCJ840" s="231"/>
      <c r="CCK840" s="231"/>
      <c r="CCL840" s="231"/>
      <c r="CCM840" s="231"/>
      <c r="CCN840" s="231"/>
      <c r="CCO840" s="231"/>
      <c r="CCP840" s="231"/>
      <c r="CCQ840" s="231"/>
      <c r="CCR840" s="231"/>
      <c r="CCS840" s="231"/>
      <c r="CCT840" s="231"/>
      <c r="CCU840" s="231"/>
      <c r="CCV840" s="231"/>
      <c r="CCW840" s="231"/>
      <c r="CCX840" s="231"/>
      <c r="CCY840" s="231"/>
      <c r="CCZ840" s="231"/>
      <c r="CDA840" s="231"/>
      <c r="CDB840" s="231"/>
      <c r="CDC840" s="231"/>
      <c r="CDD840" s="231"/>
      <c r="CDE840" s="231"/>
      <c r="CDF840" s="231"/>
      <c r="CDG840" s="231"/>
      <c r="CDH840" s="231"/>
      <c r="CDI840" s="231"/>
      <c r="CDJ840" s="231"/>
      <c r="CDK840" s="231"/>
      <c r="CDL840" s="231"/>
      <c r="CDM840" s="231"/>
      <c r="CDN840" s="231"/>
      <c r="CDO840" s="231"/>
      <c r="CDP840" s="231"/>
      <c r="CDQ840" s="231"/>
      <c r="CDR840" s="231"/>
      <c r="CDS840" s="231"/>
      <c r="CDT840" s="231"/>
      <c r="CDU840" s="231"/>
      <c r="CDV840" s="231"/>
      <c r="CDW840" s="231"/>
      <c r="CDX840" s="231"/>
      <c r="CDY840" s="231"/>
      <c r="CDZ840" s="231"/>
      <c r="CEA840" s="231"/>
      <c r="CEB840" s="231"/>
      <c r="CEC840" s="231"/>
      <c r="CED840" s="231"/>
      <c r="CEE840" s="231"/>
      <c r="CEF840" s="231"/>
      <c r="CEG840" s="231"/>
      <c r="CEH840" s="231"/>
      <c r="CEI840" s="231"/>
      <c r="CEJ840" s="231"/>
      <c r="CEK840" s="231"/>
      <c r="CEL840" s="231"/>
      <c r="CEM840" s="231"/>
      <c r="CEN840" s="231"/>
      <c r="CEO840" s="231"/>
      <c r="CEP840" s="231"/>
      <c r="CEQ840" s="231"/>
      <c r="CER840" s="231"/>
      <c r="CES840" s="231"/>
      <c r="CET840" s="231"/>
      <c r="CEU840" s="231"/>
      <c r="CEV840" s="231"/>
      <c r="CEW840" s="231"/>
      <c r="CEX840" s="231"/>
      <c r="CEY840" s="231"/>
      <c r="CEZ840" s="231"/>
      <c r="CFA840" s="231"/>
      <c r="CFB840" s="231"/>
      <c r="CFC840" s="231"/>
      <c r="CFD840" s="231"/>
      <c r="CFE840" s="231"/>
      <c r="CFF840" s="231"/>
      <c r="CFG840" s="231"/>
      <c r="CFH840" s="231"/>
      <c r="CFI840" s="231"/>
      <c r="CFJ840" s="231"/>
      <c r="CFK840" s="231"/>
      <c r="CFL840" s="231"/>
      <c r="CFM840" s="231"/>
      <c r="CFN840" s="231"/>
      <c r="CFO840" s="231"/>
      <c r="CFP840" s="231"/>
      <c r="CFQ840" s="231"/>
      <c r="CFR840" s="231"/>
      <c r="CFS840" s="231"/>
      <c r="CFT840" s="231"/>
      <c r="CFU840" s="231"/>
      <c r="CFV840" s="231"/>
      <c r="CFW840" s="231"/>
      <c r="CFX840" s="231"/>
      <c r="CFY840" s="231"/>
      <c r="CFZ840" s="231"/>
      <c r="CGA840" s="231"/>
      <c r="CGB840" s="231"/>
      <c r="CGC840" s="231"/>
      <c r="CGD840" s="231"/>
      <c r="CGE840" s="231"/>
      <c r="CGF840" s="231"/>
      <c r="CGG840" s="231"/>
      <c r="CGH840" s="231"/>
      <c r="CGI840" s="231"/>
      <c r="CGJ840" s="231"/>
      <c r="CGK840" s="231"/>
      <c r="CGL840" s="231"/>
      <c r="CGM840" s="231"/>
      <c r="CGN840" s="231"/>
      <c r="CGO840" s="231"/>
      <c r="CGP840" s="231"/>
      <c r="CGQ840" s="231"/>
      <c r="CGR840" s="231"/>
      <c r="CGS840" s="231"/>
      <c r="CGT840" s="231"/>
      <c r="CGU840" s="231"/>
      <c r="CGV840" s="231"/>
      <c r="CGW840" s="231"/>
      <c r="CGX840" s="231"/>
      <c r="CGY840" s="231"/>
      <c r="CGZ840" s="231"/>
      <c r="CHA840" s="231"/>
      <c r="CHB840" s="231"/>
      <c r="CHC840" s="231"/>
      <c r="CHD840" s="231"/>
      <c r="CHE840" s="231"/>
      <c r="CHF840" s="231"/>
      <c r="CHG840" s="231"/>
      <c r="CHH840" s="231"/>
      <c r="CHI840" s="231"/>
      <c r="CHJ840" s="231"/>
      <c r="CHK840" s="231"/>
      <c r="CHL840" s="231"/>
      <c r="CHM840" s="231"/>
      <c r="CHN840" s="231"/>
      <c r="CHO840" s="231"/>
      <c r="CHP840" s="231"/>
      <c r="CHQ840" s="231"/>
      <c r="CHR840" s="231"/>
      <c r="CHS840" s="231"/>
      <c r="CHT840" s="231"/>
      <c r="CHU840" s="231"/>
      <c r="CHV840" s="231"/>
      <c r="CHW840" s="231"/>
      <c r="CHX840" s="231"/>
      <c r="CHY840" s="231"/>
      <c r="CHZ840" s="231"/>
      <c r="CIA840" s="231"/>
      <c r="CIB840" s="231"/>
      <c r="CIC840" s="231"/>
      <c r="CID840" s="231"/>
      <c r="CIE840" s="231"/>
      <c r="CIF840" s="231"/>
      <c r="CIG840" s="231"/>
      <c r="CIH840" s="231"/>
      <c r="CII840" s="231"/>
      <c r="CIJ840" s="231"/>
      <c r="CIK840" s="231"/>
      <c r="CIL840" s="231"/>
      <c r="CIM840" s="231"/>
      <c r="CIN840" s="231"/>
      <c r="CIO840" s="231"/>
      <c r="CIP840" s="231"/>
      <c r="CIQ840" s="231"/>
      <c r="CIR840" s="231"/>
      <c r="CIS840" s="231"/>
      <c r="CIT840" s="231"/>
      <c r="CIU840" s="231"/>
      <c r="CIV840" s="231"/>
      <c r="CIW840" s="231"/>
      <c r="CIX840" s="231"/>
      <c r="CIY840" s="231"/>
      <c r="CIZ840" s="231"/>
      <c r="CJA840" s="231"/>
      <c r="CJB840" s="231"/>
      <c r="CJC840" s="231"/>
      <c r="CJD840" s="231"/>
      <c r="CJE840" s="231"/>
      <c r="CJF840" s="231"/>
      <c r="CJG840" s="231"/>
      <c r="CJH840" s="231"/>
      <c r="CJI840" s="231"/>
      <c r="CJJ840" s="231"/>
      <c r="CJK840" s="231"/>
      <c r="CJL840" s="231"/>
      <c r="CJM840" s="231"/>
      <c r="CJN840" s="231"/>
      <c r="CJO840" s="231"/>
      <c r="CJP840" s="231"/>
      <c r="CJQ840" s="231"/>
      <c r="CJR840" s="231"/>
      <c r="CJS840" s="231"/>
      <c r="CJT840" s="231"/>
      <c r="CJU840" s="231"/>
      <c r="CJV840" s="231"/>
      <c r="CJW840" s="231"/>
      <c r="CJX840" s="231"/>
      <c r="CJY840" s="231"/>
      <c r="CJZ840" s="231"/>
      <c r="CKA840" s="231"/>
      <c r="CKB840" s="231"/>
      <c r="CKC840" s="231"/>
      <c r="CKD840" s="231"/>
      <c r="CKE840" s="231"/>
      <c r="CKF840" s="231"/>
      <c r="CKG840" s="231"/>
      <c r="CKH840" s="231"/>
      <c r="CKI840" s="231"/>
      <c r="CKJ840" s="231"/>
      <c r="CKK840" s="231"/>
      <c r="CKL840" s="231"/>
      <c r="CKM840" s="231"/>
      <c r="CKN840" s="231"/>
      <c r="CKO840" s="231"/>
      <c r="CKP840" s="231"/>
      <c r="CKQ840" s="231"/>
      <c r="CKR840" s="231"/>
      <c r="CKS840" s="231"/>
      <c r="CKT840" s="231"/>
      <c r="CKU840" s="231"/>
      <c r="CKV840" s="231"/>
      <c r="CKW840" s="231"/>
      <c r="CKX840" s="231"/>
      <c r="CKY840" s="231"/>
      <c r="CKZ840" s="231"/>
      <c r="CLA840" s="231"/>
      <c r="CLB840" s="231"/>
      <c r="CLC840" s="231"/>
      <c r="CLD840" s="231"/>
      <c r="CLE840" s="231"/>
      <c r="CLF840" s="231"/>
      <c r="CLG840" s="231"/>
      <c r="CLH840" s="231"/>
      <c r="CLI840" s="231"/>
      <c r="CLJ840" s="231"/>
      <c r="CLK840" s="231"/>
      <c r="CLL840" s="231"/>
      <c r="CLM840" s="231"/>
      <c r="CLN840" s="231"/>
      <c r="CLO840" s="231"/>
      <c r="CLP840" s="231"/>
      <c r="CLQ840" s="231"/>
      <c r="CLR840" s="231"/>
      <c r="CLS840" s="231"/>
      <c r="CLT840" s="231"/>
      <c r="CLU840" s="231"/>
      <c r="CLV840" s="231"/>
      <c r="CLW840" s="231"/>
      <c r="CLX840" s="231"/>
      <c r="CLY840" s="231"/>
      <c r="CLZ840" s="231"/>
      <c r="CMA840" s="231"/>
      <c r="CMB840" s="231"/>
      <c r="CMC840" s="231"/>
      <c r="CMD840" s="231"/>
      <c r="CME840" s="231"/>
      <c r="CMF840" s="231"/>
      <c r="CMG840" s="231"/>
      <c r="CMH840" s="231"/>
      <c r="CMI840" s="231"/>
      <c r="CMJ840" s="231"/>
      <c r="CMK840" s="231"/>
      <c r="CML840" s="231"/>
      <c r="CMM840" s="231"/>
      <c r="CMN840" s="231"/>
      <c r="CMO840" s="231"/>
      <c r="CMP840" s="231"/>
      <c r="CMQ840" s="231"/>
      <c r="CMR840" s="231"/>
      <c r="CMS840" s="231"/>
      <c r="CMT840" s="231"/>
      <c r="CMU840" s="231"/>
      <c r="CMV840" s="231"/>
      <c r="CMW840" s="231"/>
      <c r="CMX840" s="231"/>
      <c r="CMY840" s="231"/>
      <c r="CMZ840" s="231"/>
      <c r="CNA840" s="231"/>
      <c r="CNB840" s="231"/>
      <c r="CNC840" s="231"/>
      <c r="CND840" s="231"/>
      <c r="CNE840" s="231"/>
      <c r="CNF840" s="231"/>
      <c r="CNG840" s="231"/>
      <c r="CNH840" s="231"/>
      <c r="CNI840" s="231"/>
      <c r="CNJ840" s="231"/>
      <c r="CNK840" s="231"/>
      <c r="CNL840" s="231"/>
      <c r="CNM840" s="231"/>
      <c r="CNN840" s="231"/>
      <c r="CNO840" s="231"/>
      <c r="CNP840" s="231"/>
      <c r="CNQ840" s="231"/>
      <c r="CNR840" s="231"/>
      <c r="CNS840" s="231"/>
      <c r="CNT840" s="231"/>
      <c r="CNU840" s="231"/>
      <c r="CNV840" s="231"/>
      <c r="CNW840" s="231"/>
      <c r="CNX840" s="231"/>
      <c r="CNY840" s="231"/>
      <c r="CNZ840" s="231"/>
      <c r="COA840" s="231"/>
      <c r="COB840" s="231"/>
      <c r="COC840" s="231"/>
      <c r="COD840" s="231"/>
      <c r="COE840" s="231"/>
      <c r="COF840" s="231"/>
      <c r="COG840" s="231"/>
      <c r="COH840" s="231"/>
      <c r="COI840" s="231"/>
      <c r="COJ840" s="231"/>
      <c r="COK840" s="231"/>
      <c r="COL840" s="231"/>
      <c r="COM840" s="231"/>
      <c r="CON840" s="231"/>
      <c r="COO840" s="231"/>
      <c r="COP840" s="231"/>
      <c r="COQ840" s="231"/>
      <c r="COR840" s="231"/>
      <c r="COS840" s="231"/>
      <c r="COT840" s="231"/>
      <c r="COU840" s="231"/>
      <c r="COV840" s="231"/>
      <c r="COW840" s="231"/>
      <c r="COX840" s="231"/>
      <c r="COY840" s="231"/>
      <c r="COZ840" s="231"/>
      <c r="CPA840" s="231"/>
      <c r="CPB840" s="231"/>
      <c r="CPC840" s="231"/>
      <c r="CPD840" s="231"/>
      <c r="CPE840" s="231"/>
      <c r="CPF840" s="231"/>
      <c r="CPG840" s="231"/>
      <c r="CPH840" s="231"/>
      <c r="CPI840" s="231"/>
      <c r="CPJ840" s="231"/>
      <c r="CPK840" s="231"/>
      <c r="CPL840" s="231"/>
      <c r="CPM840" s="231"/>
      <c r="CPN840" s="231"/>
      <c r="CPO840" s="231"/>
      <c r="CPP840" s="231"/>
      <c r="CPQ840" s="231"/>
      <c r="CPR840" s="231"/>
      <c r="CPS840" s="231"/>
      <c r="CPT840" s="231"/>
      <c r="CPU840" s="231"/>
      <c r="CPV840" s="231"/>
      <c r="CPW840" s="231"/>
      <c r="CPX840" s="231"/>
      <c r="CPY840" s="231"/>
      <c r="CPZ840" s="231"/>
      <c r="CQA840" s="231"/>
      <c r="CQB840" s="231"/>
      <c r="CQC840" s="231"/>
      <c r="CQD840" s="231"/>
      <c r="CQE840" s="231"/>
      <c r="CQF840" s="231"/>
      <c r="CQG840" s="231"/>
      <c r="CQH840" s="231"/>
      <c r="CQI840" s="231"/>
      <c r="CQJ840" s="231"/>
      <c r="CQK840" s="231"/>
      <c r="CQL840" s="231"/>
      <c r="CQM840" s="231"/>
      <c r="CQN840" s="231"/>
      <c r="CQO840" s="231"/>
      <c r="CQP840" s="231"/>
      <c r="CQQ840" s="231"/>
      <c r="CQR840" s="231"/>
      <c r="CQS840" s="231"/>
      <c r="CQT840" s="231"/>
      <c r="CQU840" s="231"/>
      <c r="CQV840" s="231"/>
      <c r="CQW840" s="231"/>
      <c r="CQX840" s="231"/>
      <c r="CQY840" s="231"/>
      <c r="CQZ840" s="231"/>
      <c r="CRA840" s="231"/>
      <c r="CRB840" s="231"/>
      <c r="CRC840" s="231"/>
      <c r="CRD840" s="231"/>
      <c r="CRE840" s="231"/>
      <c r="CRF840" s="231"/>
      <c r="CRG840" s="231"/>
      <c r="CRH840" s="231"/>
      <c r="CRI840" s="231"/>
      <c r="CRJ840" s="231"/>
      <c r="CRK840" s="231"/>
      <c r="CRL840" s="231"/>
      <c r="CRM840" s="231"/>
      <c r="CRN840" s="231"/>
      <c r="CRO840" s="231"/>
      <c r="CRP840" s="231"/>
      <c r="CRQ840" s="231"/>
      <c r="CRR840" s="231"/>
      <c r="CRS840" s="231"/>
      <c r="CRT840" s="231"/>
      <c r="CRU840" s="231"/>
      <c r="CRV840" s="231"/>
      <c r="CRW840" s="231"/>
      <c r="CRX840" s="231"/>
      <c r="CRY840" s="231"/>
      <c r="CRZ840" s="231"/>
      <c r="CSA840" s="231"/>
      <c r="CSB840" s="231"/>
      <c r="CSC840" s="231"/>
      <c r="CSD840" s="231"/>
      <c r="CSE840" s="231"/>
      <c r="CSF840" s="231"/>
      <c r="CSG840" s="231"/>
      <c r="CSH840" s="231"/>
      <c r="CSI840" s="231"/>
      <c r="CSJ840" s="231"/>
      <c r="CSK840" s="231"/>
      <c r="CSL840" s="231"/>
      <c r="CSM840" s="231"/>
      <c r="CSN840" s="231"/>
      <c r="CSO840" s="231"/>
      <c r="CSP840" s="231"/>
      <c r="CSQ840" s="231"/>
      <c r="CSR840" s="231"/>
      <c r="CSS840" s="231"/>
      <c r="CST840" s="231"/>
      <c r="CSU840" s="231"/>
      <c r="CSV840" s="231"/>
      <c r="CSW840" s="231"/>
      <c r="CSX840" s="231"/>
      <c r="CSY840" s="231"/>
      <c r="CSZ840" s="231"/>
      <c r="CTA840" s="231"/>
      <c r="CTB840" s="231"/>
      <c r="CTC840" s="231"/>
      <c r="CTD840" s="231"/>
      <c r="CTE840" s="231"/>
      <c r="CTF840" s="231"/>
      <c r="CTG840" s="231"/>
      <c r="CTH840" s="231"/>
      <c r="CTI840" s="231"/>
      <c r="CTJ840" s="231"/>
      <c r="CTK840" s="231"/>
      <c r="CTL840" s="231"/>
      <c r="CTM840" s="231"/>
      <c r="CTN840" s="231"/>
      <c r="CTO840" s="231"/>
      <c r="CTP840" s="231"/>
      <c r="CTQ840" s="231"/>
      <c r="CTR840" s="231"/>
      <c r="CTS840" s="231"/>
      <c r="CTT840" s="231"/>
      <c r="CTU840" s="231"/>
      <c r="CTV840" s="231"/>
      <c r="CTW840" s="231"/>
      <c r="CTX840" s="231"/>
      <c r="CTY840" s="231"/>
      <c r="CTZ840" s="231"/>
      <c r="CUA840" s="231"/>
      <c r="CUB840" s="231"/>
      <c r="CUC840" s="231"/>
      <c r="CUD840" s="231"/>
      <c r="CUE840" s="231"/>
      <c r="CUF840" s="231"/>
      <c r="CUG840" s="231"/>
      <c r="CUH840" s="231"/>
      <c r="CUI840" s="231"/>
      <c r="CUJ840" s="231"/>
      <c r="CUK840" s="231"/>
      <c r="CUL840" s="231"/>
      <c r="CUM840" s="231"/>
      <c r="CUN840" s="231"/>
      <c r="CUO840" s="231"/>
      <c r="CUP840" s="231"/>
      <c r="CUQ840" s="231"/>
      <c r="CUR840" s="231"/>
      <c r="CUS840" s="231"/>
      <c r="CUT840" s="231"/>
      <c r="CUU840" s="231"/>
      <c r="CUV840" s="231"/>
      <c r="CUW840" s="231"/>
      <c r="CUX840" s="231"/>
      <c r="CUY840" s="231"/>
      <c r="CUZ840" s="231"/>
      <c r="CVA840" s="231"/>
      <c r="CVB840" s="231"/>
      <c r="CVC840" s="231"/>
      <c r="CVD840" s="231"/>
      <c r="CVE840" s="231"/>
      <c r="CVF840" s="231"/>
      <c r="CVG840" s="231"/>
      <c r="CVH840" s="231"/>
      <c r="CVI840" s="231"/>
      <c r="CVJ840" s="231"/>
      <c r="CVK840" s="231"/>
      <c r="CVL840" s="231"/>
      <c r="CVM840" s="231"/>
      <c r="CVN840" s="231"/>
      <c r="CVO840" s="231"/>
      <c r="CVP840" s="231"/>
      <c r="CVQ840" s="231"/>
      <c r="CVR840" s="231"/>
      <c r="CVS840" s="231"/>
      <c r="CVT840" s="231"/>
      <c r="CVU840" s="231"/>
      <c r="CVV840" s="231"/>
      <c r="CVW840" s="231"/>
      <c r="CVX840" s="231"/>
      <c r="CVY840" s="231"/>
      <c r="CVZ840" s="231"/>
      <c r="CWA840" s="231"/>
      <c r="CWB840" s="231"/>
      <c r="CWC840" s="231"/>
      <c r="CWD840" s="231"/>
      <c r="CWE840" s="231"/>
      <c r="CWF840" s="231"/>
      <c r="CWG840" s="231"/>
      <c r="CWH840" s="231"/>
      <c r="CWI840" s="231"/>
      <c r="CWJ840" s="231"/>
      <c r="CWK840" s="231"/>
      <c r="CWL840" s="231"/>
      <c r="CWM840" s="231"/>
      <c r="CWN840" s="231"/>
      <c r="CWO840" s="231"/>
      <c r="CWP840" s="231"/>
      <c r="CWQ840" s="231"/>
      <c r="CWR840" s="231"/>
      <c r="CWS840" s="231"/>
      <c r="CWT840" s="231"/>
      <c r="CWU840" s="231"/>
      <c r="CWV840" s="231"/>
      <c r="CWW840" s="231"/>
      <c r="CWX840" s="231"/>
      <c r="CWY840" s="231"/>
      <c r="CWZ840" s="231"/>
      <c r="CXA840" s="231"/>
      <c r="CXB840" s="231"/>
      <c r="CXC840" s="231"/>
      <c r="CXD840" s="231"/>
      <c r="CXE840" s="231"/>
      <c r="CXF840" s="231"/>
      <c r="CXG840" s="231"/>
      <c r="CXH840" s="231"/>
      <c r="CXI840" s="231"/>
      <c r="CXJ840" s="231"/>
      <c r="CXK840" s="231"/>
      <c r="CXL840" s="231"/>
      <c r="CXM840" s="231"/>
      <c r="CXN840" s="231"/>
      <c r="CXO840" s="231"/>
      <c r="CXP840" s="231"/>
      <c r="CXQ840" s="231"/>
      <c r="CXR840" s="231"/>
      <c r="CXS840" s="231"/>
      <c r="CXT840" s="231"/>
      <c r="CXU840" s="231"/>
      <c r="CXV840" s="231"/>
      <c r="CXW840" s="231"/>
      <c r="CXX840" s="231"/>
      <c r="CXY840" s="231"/>
      <c r="CXZ840" s="231"/>
      <c r="CYA840" s="231"/>
      <c r="CYB840" s="231"/>
      <c r="CYC840" s="231"/>
      <c r="CYD840" s="231"/>
      <c r="CYE840" s="231"/>
      <c r="CYF840" s="231"/>
      <c r="CYG840" s="231"/>
      <c r="CYH840" s="231"/>
      <c r="CYI840" s="231"/>
      <c r="CYJ840" s="231"/>
      <c r="CYK840" s="231"/>
      <c r="CYL840" s="231"/>
      <c r="CYM840" s="231"/>
      <c r="CYN840" s="231"/>
      <c r="CYO840" s="231"/>
      <c r="CYP840" s="231"/>
      <c r="CYQ840" s="231"/>
      <c r="CYR840" s="231"/>
      <c r="CYS840" s="231"/>
      <c r="CYT840" s="231"/>
      <c r="CYU840" s="231"/>
      <c r="CYV840" s="231"/>
      <c r="CYW840" s="231"/>
      <c r="CYX840" s="231"/>
      <c r="CYY840" s="231"/>
      <c r="CYZ840" s="231"/>
      <c r="CZA840" s="231"/>
      <c r="CZB840" s="231"/>
      <c r="CZC840" s="231"/>
      <c r="CZD840" s="231"/>
      <c r="CZE840" s="231"/>
      <c r="CZF840" s="231"/>
      <c r="CZG840" s="231"/>
      <c r="CZH840" s="231"/>
      <c r="CZI840" s="231"/>
      <c r="CZJ840" s="231"/>
      <c r="CZK840" s="231"/>
      <c r="CZL840" s="231"/>
      <c r="CZM840" s="231"/>
      <c r="CZN840" s="231"/>
      <c r="CZO840" s="231"/>
      <c r="CZP840" s="231"/>
      <c r="CZQ840" s="231"/>
      <c r="CZR840" s="231"/>
      <c r="CZS840" s="231"/>
      <c r="CZT840" s="231"/>
      <c r="CZU840" s="231"/>
      <c r="CZV840" s="231"/>
      <c r="CZW840" s="231"/>
      <c r="CZX840" s="231"/>
      <c r="CZY840" s="231"/>
      <c r="CZZ840" s="231"/>
      <c r="DAA840" s="231"/>
      <c r="DAB840" s="231"/>
      <c r="DAC840" s="231"/>
      <c r="DAD840" s="231"/>
      <c r="DAE840" s="231"/>
      <c r="DAF840" s="231"/>
      <c r="DAG840" s="231"/>
      <c r="DAH840" s="231"/>
      <c r="DAI840" s="231"/>
      <c r="DAJ840" s="231"/>
      <c r="DAK840" s="231"/>
      <c r="DAL840" s="231"/>
      <c r="DAM840" s="231"/>
      <c r="DAN840" s="231"/>
      <c r="DAO840" s="231"/>
      <c r="DAP840" s="231"/>
      <c r="DAQ840" s="231"/>
      <c r="DAR840" s="231"/>
      <c r="DAS840" s="231"/>
      <c r="DAT840" s="231"/>
      <c r="DAU840" s="231"/>
      <c r="DAV840" s="231"/>
      <c r="DAW840" s="231"/>
      <c r="DAX840" s="231"/>
      <c r="DAY840" s="231"/>
      <c r="DAZ840" s="231"/>
      <c r="DBA840" s="231"/>
      <c r="DBB840" s="231"/>
      <c r="DBC840" s="231"/>
      <c r="DBD840" s="231"/>
      <c r="DBE840" s="231"/>
      <c r="DBF840" s="231"/>
      <c r="DBG840" s="231"/>
      <c r="DBH840" s="231"/>
      <c r="DBI840" s="231"/>
      <c r="DBJ840" s="231"/>
      <c r="DBK840" s="231"/>
      <c r="DBL840" s="231"/>
      <c r="DBM840" s="231"/>
      <c r="DBN840" s="231"/>
      <c r="DBO840" s="231"/>
      <c r="DBP840" s="231"/>
      <c r="DBQ840" s="231"/>
      <c r="DBR840" s="231"/>
      <c r="DBS840" s="231"/>
      <c r="DBT840" s="231"/>
      <c r="DBU840" s="231"/>
      <c r="DBV840" s="231"/>
      <c r="DBW840" s="231"/>
      <c r="DBX840" s="231"/>
      <c r="DBY840" s="231"/>
      <c r="DBZ840" s="231"/>
      <c r="DCA840" s="231"/>
      <c r="DCB840" s="231"/>
      <c r="DCC840" s="231"/>
      <c r="DCD840" s="231"/>
      <c r="DCE840" s="231"/>
      <c r="DCF840" s="231"/>
      <c r="DCG840" s="231"/>
      <c r="DCH840" s="231"/>
      <c r="DCI840" s="231"/>
      <c r="DCJ840" s="231"/>
      <c r="DCK840" s="231"/>
      <c r="DCL840" s="231"/>
      <c r="DCM840" s="231"/>
      <c r="DCN840" s="231"/>
      <c r="DCO840" s="231"/>
      <c r="DCP840" s="231"/>
      <c r="DCQ840" s="231"/>
      <c r="DCR840" s="231"/>
      <c r="DCS840" s="231"/>
      <c r="DCT840" s="231"/>
      <c r="DCU840" s="231"/>
      <c r="DCV840" s="231"/>
      <c r="DCW840" s="231"/>
      <c r="DCX840" s="231"/>
      <c r="DCY840" s="231"/>
      <c r="DCZ840" s="231"/>
      <c r="DDA840" s="231"/>
      <c r="DDB840" s="231"/>
      <c r="DDC840" s="231"/>
      <c r="DDD840" s="231"/>
      <c r="DDE840" s="231"/>
      <c r="DDF840" s="231"/>
      <c r="DDG840" s="231"/>
      <c r="DDH840" s="231"/>
      <c r="DDI840" s="231"/>
      <c r="DDJ840" s="231"/>
      <c r="DDK840" s="231"/>
      <c r="DDL840" s="231"/>
      <c r="DDM840" s="231"/>
      <c r="DDN840" s="231"/>
      <c r="DDO840" s="231"/>
      <c r="DDP840" s="231"/>
      <c r="DDQ840" s="231"/>
      <c r="DDR840" s="231"/>
      <c r="DDS840" s="231"/>
      <c r="DDT840" s="231"/>
      <c r="DDU840" s="231"/>
      <c r="DDV840" s="231"/>
      <c r="DDW840" s="231"/>
      <c r="DDX840" s="231"/>
      <c r="DDY840" s="231"/>
      <c r="DDZ840" s="231"/>
      <c r="DEA840" s="231"/>
      <c r="DEB840" s="231"/>
      <c r="DEC840" s="231"/>
      <c r="DED840" s="231"/>
      <c r="DEE840" s="231"/>
      <c r="DEF840" s="231"/>
      <c r="DEG840" s="231"/>
      <c r="DEH840" s="231"/>
      <c r="DEI840" s="231"/>
      <c r="DEJ840" s="231"/>
      <c r="DEK840" s="231"/>
      <c r="DEL840" s="231"/>
      <c r="DEM840" s="231"/>
      <c r="DEN840" s="231"/>
      <c r="DEO840" s="231"/>
      <c r="DEP840" s="231"/>
      <c r="DEQ840" s="231"/>
      <c r="DER840" s="231"/>
      <c r="DES840" s="231"/>
      <c r="DET840" s="231"/>
      <c r="DEU840" s="231"/>
      <c r="DEV840" s="231"/>
      <c r="DEW840" s="231"/>
      <c r="DEX840" s="231"/>
      <c r="DEY840" s="231"/>
      <c r="DEZ840" s="231"/>
      <c r="DFA840" s="231"/>
      <c r="DFB840" s="231"/>
      <c r="DFC840" s="231"/>
      <c r="DFD840" s="231"/>
      <c r="DFE840" s="231"/>
      <c r="DFF840" s="231"/>
      <c r="DFG840" s="231"/>
      <c r="DFH840" s="231"/>
      <c r="DFI840" s="231"/>
      <c r="DFJ840" s="231"/>
      <c r="DFK840" s="231"/>
      <c r="DFL840" s="231"/>
      <c r="DFM840" s="231"/>
      <c r="DFN840" s="231"/>
      <c r="DFO840" s="231"/>
      <c r="DFP840" s="231"/>
      <c r="DFQ840" s="231"/>
      <c r="DFR840" s="231"/>
      <c r="DFS840" s="231"/>
      <c r="DFT840" s="231"/>
      <c r="DFU840" s="231"/>
      <c r="DFV840" s="231"/>
      <c r="DFW840" s="231"/>
      <c r="DFX840" s="231"/>
      <c r="DFY840" s="231"/>
      <c r="DFZ840" s="231"/>
      <c r="DGA840" s="231"/>
      <c r="DGB840" s="231"/>
      <c r="DGC840" s="231"/>
      <c r="DGD840" s="231"/>
      <c r="DGE840" s="231"/>
      <c r="DGF840" s="231"/>
      <c r="DGG840" s="231"/>
      <c r="DGH840" s="231"/>
      <c r="DGI840" s="231"/>
      <c r="DGJ840" s="231"/>
      <c r="DGK840" s="231"/>
      <c r="DGL840" s="231"/>
      <c r="DGM840" s="231"/>
      <c r="DGN840" s="231"/>
      <c r="DGO840" s="231"/>
      <c r="DGP840" s="231"/>
      <c r="DGQ840" s="231"/>
      <c r="DGR840" s="231"/>
      <c r="DGS840" s="231"/>
      <c r="DGT840" s="231"/>
      <c r="DGU840" s="231"/>
      <c r="DGV840" s="231"/>
      <c r="DGW840" s="231"/>
      <c r="DGX840" s="231"/>
      <c r="DGY840" s="231"/>
      <c r="DGZ840" s="231"/>
      <c r="DHA840" s="231"/>
      <c r="DHB840" s="231"/>
      <c r="DHC840" s="231"/>
      <c r="DHD840" s="231"/>
      <c r="DHE840" s="231"/>
      <c r="DHF840" s="231"/>
      <c r="DHG840" s="231"/>
      <c r="DHH840" s="231"/>
      <c r="DHI840" s="231"/>
      <c r="DHJ840" s="231"/>
      <c r="DHK840" s="231"/>
      <c r="DHL840" s="231"/>
      <c r="DHM840" s="231"/>
      <c r="DHN840" s="231"/>
      <c r="DHO840" s="231"/>
      <c r="DHP840" s="231"/>
      <c r="DHQ840" s="231"/>
      <c r="DHR840" s="231"/>
      <c r="DHS840" s="231"/>
      <c r="DHT840" s="231"/>
      <c r="DHU840" s="231"/>
      <c r="DHV840" s="231"/>
      <c r="DHW840" s="231"/>
      <c r="DHX840" s="231"/>
      <c r="DHY840" s="231"/>
      <c r="DHZ840" s="231"/>
      <c r="DIA840" s="231"/>
      <c r="DIB840" s="231"/>
      <c r="DIC840" s="231"/>
      <c r="DID840" s="231"/>
      <c r="DIE840" s="231"/>
      <c r="DIF840" s="231"/>
      <c r="DIG840" s="231"/>
      <c r="DIH840" s="231"/>
      <c r="DII840" s="231"/>
      <c r="DIJ840" s="231"/>
      <c r="DIK840" s="231"/>
      <c r="DIL840" s="231"/>
      <c r="DIM840" s="231"/>
      <c r="DIN840" s="231"/>
      <c r="DIO840" s="231"/>
      <c r="DIP840" s="231"/>
      <c r="DIQ840" s="231"/>
      <c r="DIR840" s="231"/>
      <c r="DIS840" s="231"/>
      <c r="DIT840" s="231"/>
      <c r="DIU840" s="231"/>
      <c r="DIV840" s="231"/>
      <c r="DIW840" s="231"/>
      <c r="DIX840" s="231"/>
      <c r="DIY840" s="231"/>
      <c r="DIZ840" s="231"/>
      <c r="DJA840" s="231"/>
      <c r="DJB840" s="231"/>
      <c r="DJC840" s="231"/>
      <c r="DJD840" s="231"/>
      <c r="DJE840" s="231"/>
      <c r="DJF840" s="231"/>
      <c r="DJG840" s="231"/>
      <c r="DJH840" s="231"/>
      <c r="DJI840" s="231"/>
      <c r="DJJ840" s="231"/>
      <c r="DJK840" s="231"/>
      <c r="DJL840" s="231"/>
      <c r="DJM840" s="231"/>
      <c r="DJN840" s="231"/>
      <c r="DJO840" s="231"/>
      <c r="DJP840" s="231"/>
      <c r="DJQ840" s="231"/>
      <c r="DJR840" s="231"/>
      <c r="DJS840" s="231"/>
      <c r="DJT840" s="231"/>
      <c r="DJU840" s="231"/>
      <c r="DJV840" s="231"/>
      <c r="DJW840" s="231"/>
      <c r="DJX840" s="231"/>
      <c r="DJY840" s="231"/>
      <c r="DJZ840" s="231"/>
      <c r="DKA840" s="231"/>
      <c r="DKB840" s="231"/>
      <c r="DKC840" s="231"/>
      <c r="DKD840" s="231"/>
      <c r="DKE840" s="231"/>
      <c r="DKF840" s="231"/>
      <c r="DKG840" s="231"/>
      <c r="DKH840" s="231"/>
      <c r="DKI840" s="231"/>
      <c r="DKJ840" s="231"/>
      <c r="DKK840" s="231"/>
      <c r="DKL840" s="231"/>
      <c r="DKM840" s="231"/>
      <c r="DKN840" s="231"/>
      <c r="DKO840" s="231"/>
      <c r="DKP840" s="231"/>
      <c r="DKQ840" s="231"/>
      <c r="DKR840" s="231"/>
      <c r="DKS840" s="231"/>
      <c r="DKT840" s="231"/>
      <c r="DKU840" s="231"/>
      <c r="DKV840" s="231"/>
      <c r="DKW840" s="231"/>
      <c r="DKX840" s="231"/>
      <c r="DKY840" s="231"/>
      <c r="DKZ840" s="231"/>
      <c r="DLA840" s="231"/>
      <c r="DLB840" s="231"/>
      <c r="DLC840" s="231"/>
      <c r="DLD840" s="231"/>
      <c r="DLE840" s="231"/>
      <c r="DLF840" s="231"/>
      <c r="DLG840" s="231"/>
      <c r="DLH840" s="231"/>
      <c r="DLI840" s="231"/>
      <c r="DLJ840" s="231"/>
      <c r="DLK840" s="231"/>
      <c r="DLL840" s="231"/>
      <c r="DLM840" s="231"/>
      <c r="DLN840" s="231"/>
      <c r="DLO840" s="231"/>
      <c r="DLP840" s="231"/>
      <c r="DLQ840" s="231"/>
      <c r="DLR840" s="231"/>
      <c r="DLS840" s="231"/>
      <c r="DLT840" s="231"/>
      <c r="DLU840" s="231"/>
      <c r="DLV840" s="231"/>
      <c r="DLW840" s="231"/>
      <c r="DLX840" s="231"/>
      <c r="DLY840" s="231"/>
      <c r="DLZ840" s="231"/>
      <c r="DMA840" s="231"/>
      <c r="DMB840" s="231"/>
      <c r="DMC840" s="231"/>
      <c r="DMD840" s="231"/>
      <c r="DME840" s="231"/>
      <c r="DMF840" s="231"/>
      <c r="DMG840" s="231"/>
      <c r="DMH840" s="231"/>
      <c r="DMI840" s="231"/>
      <c r="DMJ840" s="231"/>
      <c r="DMK840" s="231"/>
      <c r="DML840" s="231"/>
      <c r="DMM840" s="231"/>
      <c r="DMN840" s="231"/>
      <c r="DMO840" s="231"/>
      <c r="DMP840" s="231"/>
      <c r="DMQ840" s="231"/>
      <c r="DMR840" s="231"/>
      <c r="DMS840" s="231"/>
      <c r="DMT840" s="231"/>
      <c r="DMU840" s="231"/>
      <c r="DMV840" s="231"/>
      <c r="DMW840" s="231"/>
      <c r="DMX840" s="231"/>
      <c r="DMY840" s="231"/>
      <c r="DMZ840" s="231"/>
      <c r="DNA840" s="231"/>
      <c r="DNB840" s="231"/>
      <c r="DNC840" s="231"/>
      <c r="DND840" s="231"/>
      <c r="DNE840" s="231"/>
      <c r="DNF840" s="231"/>
      <c r="DNG840" s="231"/>
      <c r="DNH840" s="231"/>
      <c r="DNI840" s="231"/>
      <c r="DNJ840" s="231"/>
      <c r="DNK840" s="231"/>
      <c r="DNL840" s="231"/>
      <c r="DNM840" s="231"/>
      <c r="DNN840" s="231"/>
      <c r="DNO840" s="231"/>
      <c r="DNP840" s="231"/>
      <c r="DNQ840" s="231"/>
      <c r="DNR840" s="231"/>
      <c r="DNS840" s="231"/>
      <c r="DNT840" s="231"/>
      <c r="DNU840" s="231"/>
      <c r="DNV840" s="231"/>
      <c r="DNW840" s="231"/>
      <c r="DNX840" s="231"/>
      <c r="DNY840" s="231"/>
      <c r="DNZ840" s="231"/>
      <c r="DOA840" s="231"/>
      <c r="DOB840" s="231"/>
      <c r="DOC840" s="231"/>
      <c r="DOD840" s="231"/>
      <c r="DOE840" s="231"/>
      <c r="DOF840" s="231"/>
      <c r="DOG840" s="231"/>
      <c r="DOH840" s="231"/>
      <c r="DOI840" s="231"/>
      <c r="DOJ840" s="231"/>
      <c r="DOK840" s="231"/>
      <c r="DOL840" s="231"/>
      <c r="DOM840" s="231"/>
      <c r="DON840" s="231"/>
      <c r="DOO840" s="231"/>
      <c r="DOP840" s="231"/>
      <c r="DOQ840" s="231"/>
      <c r="DOR840" s="231"/>
      <c r="DOS840" s="231"/>
      <c r="DOT840" s="231"/>
      <c r="DOU840" s="231"/>
      <c r="DOV840" s="231"/>
      <c r="DOW840" s="231"/>
      <c r="DOX840" s="231"/>
      <c r="DOY840" s="231"/>
      <c r="DOZ840" s="231"/>
      <c r="DPA840" s="231"/>
      <c r="DPB840" s="231"/>
      <c r="DPC840" s="231"/>
      <c r="DPD840" s="231"/>
      <c r="DPE840" s="231"/>
      <c r="DPF840" s="231"/>
      <c r="DPG840" s="231"/>
      <c r="DPH840" s="231"/>
      <c r="DPI840" s="231"/>
      <c r="DPJ840" s="231"/>
      <c r="DPK840" s="231"/>
      <c r="DPL840" s="231"/>
      <c r="DPM840" s="231"/>
      <c r="DPN840" s="231"/>
      <c r="DPO840" s="231"/>
      <c r="DPP840" s="231"/>
      <c r="DPQ840" s="231"/>
      <c r="DPR840" s="231"/>
      <c r="DPS840" s="231"/>
      <c r="DPT840" s="231"/>
      <c r="DPU840" s="231"/>
      <c r="DPV840" s="231"/>
      <c r="DPW840" s="231"/>
      <c r="DPX840" s="231"/>
      <c r="DPY840" s="231"/>
      <c r="DPZ840" s="231"/>
      <c r="DQA840" s="231"/>
      <c r="DQB840" s="231"/>
      <c r="DQC840" s="231"/>
      <c r="DQD840" s="231"/>
      <c r="DQE840" s="231"/>
      <c r="DQF840" s="231"/>
      <c r="DQG840" s="231"/>
      <c r="DQH840" s="231"/>
      <c r="DQI840" s="231"/>
      <c r="DQJ840" s="231"/>
      <c r="DQK840" s="231"/>
      <c r="DQL840" s="231"/>
      <c r="DQM840" s="231"/>
      <c r="DQN840" s="231"/>
      <c r="DQO840" s="231"/>
      <c r="DQP840" s="231"/>
      <c r="DQQ840" s="231"/>
      <c r="DQR840" s="231"/>
      <c r="DQS840" s="231"/>
      <c r="DQT840" s="231"/>
      <c r="DQU840" s="231"/>
      <c r="DQV840" s="231"/>
      <c r="DQW840" s="231"/>
      <c r="DQX840" s="231"/>
      <c r="DQY840" s="231"/>
      <c r="DQZ840" s="231"/>
      <c r="DRA840" s="231"/>
      <c r="DRB840" s="231"/>
      <c r="DRC840" s="231"/>
      <c r="DRD840" s="231"/>
      <c r="DRE840" s="231"/>
      <c r="DRF840" s="231"/>
      <c r="DRG840" s="231"/>
      <c r="DRH840" s="231"/>
      <c r="DRI840" s="231"/>
      <c r="DRJ840" s="231"/>
      <c r="DRK840" s="231"/>
      <c r="DRL840" s="231"/>
      <c r="DRM840" s="231"/>
      <c r="DRN840" s="231"/>
      <c r="DRO840" s="231"/>
      <c r="DRP840" s="231"/>
      <c r="DRQ840" s="231"/>
      <c r="DRR840" s="231"/>
      <c r="DRS840" s="231"/>
      <c r="DRT840" s="231"/>
      <c r="DRU840" s="231"/>
      <c r="DRV840" s="231"/>
      <c r="DRW840" s="231"/>
      <c r="DRX840" s="231"/>
      <c r="DRY840" s="231"/>
      <c r="DRZ840" s="231"/>
      <c r="DSA840" s="231"/>
      <c r="DSB840" s="231"/>
      <c r="DSC840" s="231"/>
      <c r="DSD840" s="231"/>
      <c r="DSE840" s="231"/>
      <c r="DSF840" s="231"/>
      <c r="DSG840" s="231"/>
      <c r="DSH840" s="231"/>
      <c r="DSI840" s="231"/>
      <c r="DSJ840" s="231"/>
      <c r="DSK840" s="231"/>
      <c r="DSL840" s="231"/>
      <c r="DSM840" s="231"/>
      <c r="DSN840" s="231"/>
      <c r="DSO840" s="231"/>
      <c r="DSP840" s="231"/>
      <c r="DSQ840" s="231"/>
      <c r="DSR840" s="231"/>
      <c r="DSS840" s="231"/>
      <c r="DST840" s="231"/>
      <c r="DSU840" s="231"/>
      <c r="DSV840" s="231"/>
      <c r="DSW840" s="231"/>
      <c r="DSX840" s="231"/>
      <c r="DSY840" s="231"/>
      <c r="DSZ840" s="231"/>
      <c r="DTA840" s="231"/>
      <c r="DTB840" s="231"/>
      <c r="DTC840" s="231"/>
      <c r="DTD840" s="231"/>
      <c r="DTE840" s="231"/>
      <c r="DTF840" s="231"/>
      <c r="DTG840" s="231"/>
      <c r="DTH840" s="231"/>
      <c r="DTI840" s="231"/>
      <c r="DTJ840" s="231"/>
      <c r="DTK840" s="231"/>
      <c r="DTL840" s="231"/>
      <c r="DTM840" s="231"/>
      <c r="DTN840" s="231"/>
      <c r="DTO840" s="231"/>
      <c r="DTP840" s="231"/>
      <c r="DTQ840" s="231"/>
      <c r="DTR840" s="231"/>
      <c r="DTS840" s="231"/>
      <c r="DTT840" s="231"/>
      <c r="DTU840" s="231"/>
      <c r="DTV840" s="231"/>
      <c r="DTW840" s="231"/>
      <c r="DTX840" s="231"/>
      <c r="DTY840" s="231"/>
      <c r="DTZ840" s="231"/>
      <c r="DUA840" s="231"/>
      <c r="DUB840" s="231"/>
      <c r="DUC840" s="231"/>
      <c r="DUD840" s="231"/>
      <c r="DUE840" s="231"/>
      <c r="DUF840" s="231"/>
      <c r="DUG840" s="231"/>
      <c r="DUH840" s="231"/>
      <c r="DUI840" s="231"/>
      <c r="DUJ840" s="231"/>
      <c r="DUK840" s="231"/>
      <c r="DUL840" s="231"/>
      <c r="DUM840" s="231"/>
      <c r="DUN840" s="231"/>
      <c r="DUO840" s="231"/>
      <c r="DUP840" s="231"/>
      <c r="DUQ840" s="231"/>
      <c r="DUR840" s="231"/>
      <c r="DUS840" s="231"/>
      <c r="DUT840" s="231"/>
      <c r="DUU840" s="231"/>
      <c r="DUV840" s="231"/>
      <c r="DUW840" s="231"/>
      <c r="DUX840" s="231"/>
      <c r="DUY840" s="231"/>
      <c r="DUZ840" s="231"/>
      <c r="DVA840" s="231"/>
      <c r="DVB840" s="231"/>
      <c r="DVC840" s="231"/>
      <c r="DVD840" s="231"/>
      <c r="DVE840" s="231"/>
      <c r="DVF840" s="231"/>
      <c r="DVG840" s="231"/>
      <c r="DVH840" s="231"/>
      <c r="DVI840" s="231"/>
      <c r="DVJ840" s="231"/>
      <c r="DVK840" s="231"/>
      <c r="DVL840" s="231"/>
      <c r="DVM840" s="231"/>
      <c r="DVN840" s="231"/>
      <c r="DVO840" s="231"/>
      <c r="DVP840" s="231"/>
      <c r="DVQ840" s="231"/>
      <c r="DVR840" s="231"/>
      <c r="DVS840" s="231"/>
      <c r="DVT840" s="231"/>
      <c r="DVU840" s="231"/>
      <c r="DVV840" s="231"/>
      <c r="DVW840" s="231"/>
      <c r="DVX840" s="231"/>
      <c r="DVY840" s="231"/>
      <c r="DVZ840" s="231"/>
      <c r="DWA840" s="231"/>
      <c r="DWB840" s="231"/>
      <c r="DWC840" s="231"/>
      <c r="DWD840" s="231"/>
      <c r="DWE840" s="231"/>
      <c r="DWF840" s="231"/>
      <c r="DWG840" s="231"/>
      <c r="DWH840" s="231"/>
      <c r="DWI840" s="231"/>
      <c r="DWJ840" s="231"/>
      <c r="DWK840" s="231"/>
      <c r="DWL840" s="231"/>
      <c r="DWM840" s="231"/>
      <c r="DWN840" s="231"/>
      <c r="DWO840" s="231"/>
      <c r="DWP840" s="231"/>
      <c r="DWQ840" s="231"/>
      <c r="DWR840" s="231"/>
      <c r="DWS840" s="231"/>
      <c r="DWT840" s="231"/>
      <c r="DWU840" s="231"/>
      <c r="DWV840" s="231"/>
      <c r="DWW840" s="231"/>
      <c r="DWX840" s="231"/>
      <c r="DWY840" s="231"/>
      <c r="DWZ840" s="231"/>
      <c r="DXA840" s="231"/>
      <c r="DXB840" s="231"/>
      <c r="DXC840" s="231"/>
      <c r="DXD840" s="231"/>
      <c r="DXE840" s="231"/>
      <c r="DXF840" s="231"/>
      <c r="DXG840" s="231"/>
      <c r="DXH840" s="231"/>
      <c r="DXI840" s="231"/>
      <c r="DXJ840" s="231"/>
      <c r="DXK840" s="231"/>
      <c r="DXL840" s="231"/>
      <c r="DXM840" s="231"/>
      <c r="DXN840" s="231"/>
      <c r="DXO840" s="231"/>
      <c r="DXP840" s="231"/>
      <c r="DXQ840" s="231"/>
      <c r="DXR840" s="231"/>
      <c r="DXS840" s="231"/>
      <c r="DXT840" s="231"/>
      <c r="DXU840" s="231"/>
      <c r="DXV840" s="231"/>
      <c r="DXW840" s="231"/>
      <c r="DXX840" s="231"/>
      <c r="DXY840" s="231"/>
      <c r="DXZ840" s="231"/>
      <c r="DYA840" s="231"/>
      <c r="DYB840" s="231"/>
      <c r="DYC840" s="231"/>
      <c r="DYD840" s="231"/>
      <c r="DYE840" s="231"/>
      <c r="DYF840" s="231"/>
      <c r="DYG840" s="231"/>
      <c r="DYH840" s="231"/>
      <c r="DYI840" s="231"/>
      <c r="DYJ840" s="231"/>
      <c r="DYK840" s="231"/>
      <c r="DYL840" s="231"/>
      <c r="DYM840" s="231"/>
      <c r="DYN840" s="231"/>
      <c r="DYO840" s="231"/>
      <c r="DYP840" s="231"/>
      <c r="DYQ840" s="231"/>
      <c r="DYR840" s="231"/>
      <c r="DYS840" s="231"/>
      <c r="DYT840" s="231"/>
      <c r="DYU840" s="231"/>
      <c r="DYV840" s="231"/>
      <c r="DYW840" s="231"/>
      <c r="DYX840" s="231"/>
      <c r="DYY840" s="231"/>
      <c r="DYZ840" s="231"/>
      <c r="DZA840" s="231"/>
      <c r="DZB840" s="231"/>
      <c r="DZC840" s="231"/>
      <c r="DZD840" s="231"/>
      <c r="DZE840" s="231"/>
      <c r="DZF840" s="231"/>
      <c r="DZG840" s="231"/>
      <c r="DZH840" s="231"/>
      <c r="DZI840" s="231"/>
      <c r="DZJ840" s="231"/>
      <c r="DZK840" s="231"/>
      <c r="DZL840" s="231"/>
      <c r="DZM840" s="231"/>
      <c r="DZN840" s="231"/>
      <c r="DZO840" s="231"/>
      <c r="DZP840" s="231"/>
      <c r="DZQ840" s="231"/>
      <c r="DZR840" s="231"/>
      <c r="DZS840" s="231"/>
      <c r="DZT840" s="231"/>
      <c r="DZU840" s="231"/>
      <c r="DZV840" s="231"/>
      <c r="DZW840" s="231"/>
      <c r="DZX840" s="231"/>
      <c r="DZY840" s="231"/>
      <c r="DZZ840" s="231"/>
      <c r="EAA840" s="231"/>
      <c r="EAB840" s="231"/>
      <c r="EAC840" s="231"/>
      <c r="EAD840" s="231"/>
      <c r="EAE840" s="231"/>
      <c r="EAF840" s="231"/>
      <c r="EAG840" s="231"/>
      <c r="EAH840" s="231"/>
      <c r="EAI840" s="231"/>
      <c r="EAJ840" s="231"/>
      <c r="EAK840" s="231"/>
      <c r="EAL840" s="231"/>
      <c r="EAM840" s="231"/>
      <c r="EAN840" s="231"/>
      <c r="EAO840" s="231"/>
      <c r="EAP840" s="231"/>
      <c r="EAQ840" s="231"/>
      <c r="EAR840" s="231"/>
      <c r="EAS840" s="231"/>
      <c r="EAT840" s="231"/>
      <c r="EAU840" s="231"/>
      <c r="EAV840" s="231"/>
      <c r="EAW840" s="231"/>
      <c r="EAX840" s="231"/>
      <c r="EAY840" s="231"/>
      <c r="EAZ840" s="231"/>
      <c r="EBA840" s="231"/>
      <c r="EBB840" s="231"/>
      <c r="EBC840" s="231"/>
      <c r="EBD840" s="231"/>
      <c r="EBE840" s="231"/>
      <c r="EBF840" s="231"/>
      <c r="EBG840" s="231"/>
      <c r="EBH840" s="231"/>
      <c r="EBI840" s="231"/>
      <c r="EBJ840" s="231"/>
      <c r="EBK840" s="231"/>
      <c r="EBL840" s="231"/>
      <c r="EBM840" s="231"/>
      <c r="EBN840" s="231"/>
      <c r="EBO840" s="231"/>
      <c r="EBP840" s="231"/>
      <c r="EBQ840" s="231"/>
      <c r="EBR840" s="231"/>
      <c r="EBS840" s="231"/>
      <c r="EBT840" s="231"/>
      <c r="EBU840" s="231"/>
      <c r="EBV840" s="231"/>
      <c r="EBW840" s="231"/>
      <c r="EBX840" s="231"/>
      <c r="EBY840" s="231"/>
      <c r="EBZ840" s="231"/>
      <c r="ECA840" s="231"/>
      <c r="ECB840" s="231"/>
      <c r="ECC840" s="231"/>
      <c r="ECD840" s="231"/>
      <c r="ECE840" s="231"/>
      <c r="ECF840" s="231"/>
      <c r="ECG840" s="231"/>
      <c r="ECH840" s="231"/>
      <c r="ECI840" s="231"/>
      <c r="ECJ840" s="231"/>
      <c r="ECK840" s="231"/>
      <c r="ECL840" s="231"/>
      <c r="ECM840" s="231"/>
      <c r="ECN840" s="231"/>
      <c r="ECO840" s="231"/>
      <c r="ECP840" s="231"/>
      <c r="ECQ840" s="231"/>
      <c r="ECR840" s="231"/>
      <c r="ECS840" s="231"/>
      <c r="ECT840" s="231"/>
      <c r="ECU840" s="231"/>
      <c r="ECV840" s="231"/>
      <c r="ECW840" s="231"/>
      <c r="ECX840" s="231"/>
      <c r="ECY840" s="231"/>
      <c r="ECZ840" s="231"/>
      <c r="EDA840" s="231"/>
      <c r="EDB840" s="231"/>
      <c r="EDC840" s="231"/>
      <c r="EDD840" s="231"/>
      <c r="EDE840" s="231"/>
      <c r="EDF840" s="231"/>
      <c r="EDG840" s="231"/>
      <c r="EDH840" s="231"/>
      <c r="EDI840" s="231"/>
      <c r="EDJ840" s="231"/>
      <c r="EDK840" s="231"/>
      <c r="EDL840" s="231"/>
      <c r="EDM840" s="231"/>
      <c r="EDN840" s="231"/>
      <c r="EDO840" s="231"/>
      <c r="EDP840" s="231"/>
      <c r="EDQ840" s="231"/>
      <c r="EDR840" s="231"/>
      <c r="EDS840" s="231"/>
      <c r="EDT840" s="231"/>
      <c r="EDU840" s="231"/>
      <c r="EDV840" s="231"/>
      <c r="EDW840" s="231"/>
      <c r="EDX840" s="231"/>
      <c r="EDY840" s="231"/>
      <c r="EDZ840" s="231"/>
      <c r="EEA840" s="231"/>
      <c r="EEB840" s="231"/>
      <c r="EEC840" s="231"/>
      <c r="EED840" s="231"/>
      <c r="EEE840" s="231"/>
      <c r="EEF840" s="231"/>
      <c r="EEG840" s="231"/>
      <c r="EEH840" s="231"/>
      <c r="EEI840" s="231"/>
      <c r="EEJ840" s="231"/>
      <c r="EEK840" s="231"/>
      <c r="EEL840" s="231"/>
      <c r="EEM840" s="231"/>
      <c r="EEN840" s="231"/>
      <c r="EEO840" s="231"/>
      <c r="EEP840" s="231"/>
      <c r="EEQ840" s="231"/>
      <c r="EER840" s="231"/>
      <c r="EES840" s="231"/>
      <c r="EET840" s="231"/>
      <c r="EEU840" s="231"/>
      <c r="EEV840" s="231"/>
      <c r="EEW840" s="231"/>
      <c r="EEX840" s="231"/>
      <c r="EEY840" s="231"/>
      <c r="EEZ840" s="231"/>
      <c r="EFA840" s="231"/>
      <c r="EFB840" s="231"/>
      <c r="EFC840" s="231"/>
      <c r="EFD840" s="231"/>
      <c r="EFE840" s="231"/>
      <c r="EFF840" s="231"/>
      <c r="EFG840" s="231"/>
      <c r="EFH840" s="231"/>
      <c r="EFI840" s="231"/>
      <c r="EFJ840" s="231"/>
      <c r="EFK840" s="231"/>
      <c r="EFL840" s="231"/>
      <c r="EFM840" s="231"/>
      <c r="EFN840" s="231"/>
      <c r="EFO840" s="231"/>
      <c r="EFP840" s="231"/>
      <c r="EFQ840" s="231"/>
      <c r="EFR840" s="231"/>
      <c r="EFS840" s="231"/>
      <c r="EFT840" s="231"/>
      <c r="EFU840" s="231"/>
      <c r="EFV840" s="231"/>
      <c r="EFW840" s="231"/>
      <c r="EFX840" s="231"/>
      <c r="EFY840" s="231"/>
      <c r="EFZ840" s="231"/>
      <c r="EGA840" s="231"/>
      <c r="EGB840" s="231"/>
      <c r="EGC840" s="231"/>
      <c r="EGD840" s="231"/>
      <c r="EGE840" s="231"/>
      <c r="EGF840" s="231"/>
      <c r="EGG840" s="231"/>
      <c r="EGH840" s="231"/>
      <c r="EGI840" s="231"/>
      <c r="EGJ840" s="231"/>
      <c r="EGK840" s="231"/>
      <c r="EGL840" s="231"/>
      <c r="EGM840" s="231"/>
      <c r="EGN840" s="231"/>
      <c r="EGO840" s="231"/>
      <c r="EGP840" s="231"/>
      <c r="EGQ840" s="231"/>
      <c r="EGR840" s="231"/>
      <c r="EGS840" s="231"/>
      <c r="EGT840" s="231"/>
      <c r="EGU840" s="231"/>
      <c r="EGV840" s="231"/>
      <c r="EGW840" s="231"/>
      <c r="EGX840" s="231"/>
      <c r="EGY840" s="231"/>
      <c r="EGZ840" s="231"/>
      <c r="EHA840" s="231"/>
      <c r="EHB840" s="231"/>
      <c r="EHC840" s="231"/>
      <c r="EHD840" s="231"/>
      <c r="EHE840" s="231"/>
      <c r="EHF840" s="231"/>
      <c r="EHG840" s="231"/>
      <c r="EHH840" s="231"/>
      <c r="EHI840" s="231"/>
      <c r="EHJ840" s="231"/>
      <c r="EHK840" s="231"/>
      <c r="EHL840" s="231"/>
      <c r="EHM840" s="231"/>
      <c r="EHN840" s="231"/>
      <c r="EHO840" s="231"/>
      <c r="EHP840" s="231"/>
      <c r="EHQ840" s="231"/>
      <c r="EHR840" s="231"/>
      <c r="EHS840" s="231"/>
      <c r="EHT840" s="231"/>
      <c r="EHU840" s="231"/>
      <c r="EHV840" s="231"/>
      <c r="EHW840" s="231"/>
      <c r="EHX840" s="231"/>
      <c r="EHY840" s="231"/>
      <c r="EHZ840" s="231"/>
      <c r="EIA840" s="231"/>
      <c r="EIB840" s="231"/>
      <c r="EIC840" s="231"/>
      <c r="EID840" s="231"/>
      <c r="EIE840" s="231"/>
      <c r="EIF840" s="231"/>
      <c r="EIG840" s="231"/>
      <c r="EIH840" s="231"/>
      <c r="EII840" s="231"/>
      <c r="EIJ840" s="231"/>
      <c r="EIK840" s="231"/>
      <c r="EIL840" s="231"/>
      <c r="EIM840" s="231"/>
      <c r="EIN840" s="231"/>
      <c r="EIO840" s="231"/>
      <c r="EIP840" s="231"/>
      <c r="EIQ840" s="231"/>
      <c r="EIR840" s="231"/>
      <c r="EIS840" s="231"/>
      <c r="EIT840" s="231"/>
      <c r="EIU840" s="231"/>
      <c r="EIV840" s="231"/>
      <c r="EIW840" s="231"/>
      <c r="EIX840" s="231"/>
      <c r="EIY840" s="231"/>
      <c r="EIZ840" s="231"/>
      <c r="EJA840" s="231"/>
      <c r="EJB840" s="231"/>
      <c r="EJC840" s="231"/>
      <c r="EJD840" s="231"/>
      <c r="EJE840" s="231"/>
      <c r="EJF840" s="231"/>
      <c r="EJG840" s="231"/>
      <c r="EJH840" s="231"/>
      <c r="EJI840" s="231"/>
      <c r="EJJ840" s="231"/>
      <c r="EJK840" s="231"/>
      <c r="EJL840" s="231"/>
      <c r="EJM840" s="231"/>
      <c r="EJN840" s="231"/>
      <c r="EJO840" s="231"/>
      <c r="EJP840" s="231"/>
      <c r="EJQ840" s="231"/>
      <c r="EJR840" s="231"/>
      <c r="EJS840" s="231"/>
      <c r="EJT840" s="231"/>
      <c r="EJU840" s="231"/>
      <c r="EJV840" s="231"/>
      <c r="EJW840" s="231"/>
      <c r="EJX840" s="231"/>
      <c r="EJY840" s="231"/>
      <c r="EJZ840" s="231"/>
      <c r="EKA840" s="231"/>
      <c r="EKB840" s="231"/>
      <c r="EKC840" s="231"/>
      <c r="EKD840" s="231"/>
      <c r="EKE840" s="231"/>
      <c r="EKF840" s="231"/>
      <c r="EKG840" s="231"/>
      <c r="EKH840" s="231"/>
      <c r="EKI840" s="231"/>
      <c r="EKJ840" s="231"/>
      <c r="EKK840" s="231"/>
      <c r="EKL840" s="231"/>
      <c r="EKM840" s="231"/>
      <c r="EKN840" s="231"/>
      <c r="EKO840" s="231"/>
      <c r="EKP840" s="231"/>
      <c r="EKQ840" s="231"/>
      <c r="EKR840" s="231"/>
      <c r="EKS840" s="231"/>
      <c r="EKT840" s="231"/>
      <c r="EKU840" s="231"/>
      <c r="EKV840" s="231"/>
      <c r="EKW840" s="231"/>
      <c r="EKX840" s="231"/>
      <c r="EKY840" s="231"/>
      <c r="EKZ840" s="231"/>
      <c r="ELA840" s="231"/>
      <c r="ELB840" s="231"/>
      <c r="ELC840" s="231"/>
      <c r="ELD840" s="231"/>
      <c r="ELE840" s="231"/>
      <c r="ELF840" s="231"/>
      <c r="ELG840" s="231"/>
      <c r="ELH840" s="231"/>
      <c r="ELI840" s="231"/>
      <c r="ELJ840" s="231"/>
      <c r="ELK840" s="231"/>
      <c r="ELL840" s="231"/>
      <c r="ELM840" s="231"/>
      <c r="ELN840" s="231"/>
      <c r="ELO840" s="231"/>
      <c r="ELP840" s="231"/>
      <c r="ELQ840" s="231"/>
      <c r="ELR840" s="231"/>
      <c r="ELS840" s="231"/>
      <c r="ELT840" s="231"/>
      <c r="ELU840" s="231"/>
      <c r="ELV840" s="231"/>
      <c r="ELW840" s="231"/>
      <c r="ELX840" s="231"/>
      <c r="ELY840" s="231"/>
      <c r="ELZ840" s="231"/>
      <c r="EMA840" s="231"/>
      <c r="EMB840" s="231"/>
      <c r="EMC840" s="231"/>
      <c r="EMD840" s="231"/>
      <c r="EME840" s="231"/>
      <c r="EMF840" s="231"/>
      <c r="EMG840" s="231"/>
      <c r="EMH840" s="231"/>
      <c r="EMI840" s="231"/>
      <c r="EMJ840" s="231"/>
      <c r="EMK840" s="231"/>
      <c r="EML840" s="231"/>
      <c r="EMM840" s="231"/>
      <c r="EMN840" s="231"/>
      <c r="EMO840" s="231"/>
      <c r="EMP840" s="231"/>
      <c r="EMQ840" s="231"/>
      <c r="EMR840" s="231"/>
      <c r="EMS840" s="231"/>
      <c r="EMT840" s="231"/>
      <c r="EMU840" s="231"/>
      <c r="EMV840" s="231"/>
      <c r="EMW840" s="231"/>
      <c r="EMX840" s="231"/>
      <c r="EMY840" s="231"/>
      <c r="EMZ840" s="231"/>
      <c r="ENA840" s="231"/>
      <c r="ENB840" s="231"/>
      <c r="ENC840" s="231"/>
      <c r="END840" s="231"/>
      <c r="ENE840" s="231"/>
      <c r="ENF840" s="231"/>
      <c r="ENG840" s="231"/>
      <c r="ENH840" s="231"/>
      <c r="ENI840" s="231"/>
      <c r="ENJ840" s="231"/>
      <c r="ENK840" s="231"/>
      <c r="ENL840" s="231"/>
      <c r="ENM840" s="231"/>
      <c r="ENN840" s="231"/>
      <c r="ENO840" s="231"/>
      <c r="ENP840" s="231"/>
      <c r="ENQ840" s="231"/>
      <c r="ENR840" s="231"/>
      <c r="ENS840" s="231"/>
      <c r="ENT840" s="231"/>
      <c r="ENU840" s="231"/>
      <c r="ENV840" s="231"/>
      <c r="ENW840" s="231"/>
      <c r="ENX840" s="231"/>
      <c r="ENY840" s="231"/>
      <c r="ENZ840" s="231"/>
      <c r="EOA840" s="231"/>
      <c r="EOB840" s="231"/>
      <c r="EOC840" s="231"/>
      <c r="EOD840" s="231"/>
      <c r="EOE840" s="231"/>
      <c r="EOF840" s="231"/>
      <c r="EOG840" s="231"/>
      <c r="EOH840" s="231"/>
      <c r="EOI840" s="231"/>
      <c r="EOJ840" s="231"/>
      <c r="EOK840" s="231"/>
      <c r="EOL840" s="231"/>
      <c r="EOM840" s="231"/>
      <c r="EON840" s="231"/>
      <c r="EOO840" s="231"/>
      <c r="EOP840" s="231"/>
      <c r="EOQ840" s="231"/>
      <c r="EOR840" s="231"/>
      <c r="EOS840" s="231"/>
      <c r="EOT840" s="231"/>
      <c r="EOU840" s="231"/>
      <c r="EOV840" s="231"/>
      <c r="EOW840" s="231"/>
      <c r="EOX840" s="231"/>
      <c r="EOY840" s="231"/>
      <c r="EOZ840" s="231"/>
      <c r="EPA840" s="231"/>
      <c r="EPB840" s="231"/>
      <c r="EPC840" s="231"/>
      <c r="EPD840" s="231"/>
      <c r="EPE840" s="231"/>
      <c r="EPF840" s="231"/>
      <c r="EPG840" s="231"/>
      <c r="EPH840" s="231"/>
      <c r="EPI840" s="231"/>
      <c r="EPJ840" s="231"/>
      <c r="EPK840" s="231"/>
      <c r="EPL840" s="231"/>
      <c r="EPM840" s="231"/>
      <c r="EPN840" s="231"/>
      <c r="EPO840" s="231"/>
      <c r="EPP840" s="231"/>
      <c r="EPQ840" s="231"/>
      <c r="EPR840" s="231"/>
      <c r="EPS840" s="231"/>
      <c r="EPT840" s="231"/>
      <c r="EPU840" s="231"/>
      <c r="EPV840" s="231"/>
      <c r="EPW840" s="231"/>
      <c r="EPX840" s="231"/>
      <c r="EPY840" s="231"/>
      <c r="EPZ840" s="231"/>
      <c r="EQA840" s="231"/>
      <c r="EQB840" s="231"/>
      <c r="EQC840" s="231"/>
      <c r="EQD840" s="231"/>
      <c r="EQE840" s="231"/>
      <c r="EQF840" s="231"/>
      <c r="EQG840" s="231"/>
      <c r="EQH840" s="231"/>
      <c r="EQI840" s="231"/>
      <c r="EQJ840" s="231"/>
      <c r="EQK840" s="231"/>
      <c r="EQL840" s="231"/>
      <c r="EQM840" s="231"/>
      <c r="EQN840" s="231"/>
      <c r="EQO840" s="231"/>
      <c r="EQP840" s="231"/>
      <c r="EQQ840" s="231"/>
      <c r="EQR840" s="231"/>
      <c r="EQS840" s="231"/>
      <c r="EQT840" s="231"/>
      <c r="EQU840" s="231"/>
      <c r="EQV840" s="231"/>
      <c r="EQW840" s="231"/>
      <c r="EQX840" s="231"/>
      <c r="EQY840" s="231"/>
      <c r="EQZ840" s="231"/>
      <c r="ERA840" s="231"/>
      <c r="ERB840" s="231"/>
      <c r="ERC840" s="231"/>
      <c r="ERD840" s="231"/>
      <c r="ERE840" s="231"/>
      <c r="ERF840" s="231"/>
      <c r="ERG840" s="231"/>
      <c r="ERH840" s="231"/>
      <c r="ERI840" s="231"/>
      <c r="ERJ840" s="231"/>
      <c r="ERK840" s="231"/>
      <c r="ERL840" s="231"/>
      <c r="ERM840" s="231"/>
      <c r="ERN840" s="231"/>
      <c r="ERO840" s="231"/>
      <c r="ERP840" s="231"/>
      <c r="ERQ840" s="231"/>
      <c r="ERR840" s="231"/>
      <c r="ERS840" s="231"/>
      <c r="ERT840" s="231"/>
      <c r="ERU840" s="231"/>
      <c r="ERV840" s="231"/>
      <c r="ERW840" s="231"/>
      <c r="ERX840" s="231"/>
      <c r="ERY840" s="231"/>
      <c r="ERZ840" s="231"/>
      <c r="ESA840" s="231"/>
      <c r="ESB840" s="231"/>
      <c r="ESC840" s="231"/>
      <c r="ESD840" s="231"/>
      <c r="ESE840" s="231"/>
      <c r="ESF840" s="231"/>
      <c r="ESG840" s="231"/>
      <c r="ESH840" s="231"/>
      <c r="ESI840" s="231"/>
      <c r="ESJ840" s="231"/>
      <c r="ESK840" s="231"/>
      <c r="ESL840" s="231"/>
      <c r="ESM840" s="231"/>
      <c r="ESN840" s="231"/>
      <c r="ESO840" s="231"/>
      <c r="ESP840" s="231"/>
      <c r="ESQ840" s="231"/>
      <c r="ESR840" s="231"/>
      <c r="ESS840" s="231"/>
      <c r="EST840" s="231"/>
      <c r="ESU840" s="231"/>
      <c r="ESV840" s="231"/>
      <c r="ESW840" s="231"/>
      <c r="ESX840" s="231"/>
      <c r="ESY840" s="231"/>
      <c r="ESZ840" s="231"/>
      <c r="ETA840" s="231"/>
      <c r="ETB840" s="231"/>
      <c r="ETC840" s="231"/>
      <c r="ETD840" s="231"/>
      <c r="ETE840" s="231"/>
      <c r="ETF840" s="231"/>
      <c r="ETG840" s="231"/>
      <c r="ETH840" s="231"/>
      <c r="ETI840" s="231"/>
      <c r="ETJ840" s="231"/>
      <c r="ETK840" s="231"/>
      <c r="ETL840" s="231"/>
      <c r="ETM840" s="231"/>
      <c r="ETN840" s="231"/>
      <c r="ETO840" s="231"/>
      <c r="ETP840" s="231"/>
      <c r="ETQ840" s="231"/>
      <c r="ETR840" s="231"/>
      <c r="ETS840" s="231"/>
      <c r="ETT840" s="231"/>
      <c r="ETU840" s="231"/>
      <c r="ETV840" s="231"/>
      <c r="ETW840" s="231"/>
      <c r="ETX840" s="231"/>
      <c r="ETY840" s="231"/>
      <c r="ETZ840" s="231"/>
      <c r="EUA840" s="231"/>
      <c r="EUB840" s="231"/>
      <c r="EUC840" s="231"/>
      <c r="EUD840" s="231"/>
      <c r="EUE840" s="231"/>
      <c r="EUF840" s="231"/>
      <c r="EUG840" s="231"/>
      <c r="EUH840" s="231"/>
      <c r="EUI840" s="231"/>
      <c r="EUJ840" s="231"/>
      <c r="EUK840" s="231"/>
      <c r="EUL840" s="231"/>
      <c r="EUM840" s="231"/>
      <c r="EUN840" s="231"/>
      <c r="EUO840" s="231"/>
      <c r="EUP840" s="231"/>
      <c r="EUQ840" s="231"/>
      <c r="EUR840" s="231"/>
      <c r="EUS840" s="231"/>
      <c r="EUT840" s="231"/>
      <c r="EUU840" s="231"/>
      <c r="EUV840" s="231"/>
      <c r="EUW840" s="231"/>
      <c r="EUX840" s="231"/>
      <c r="EUY840" s="231"/>
      <c r="EUZ840" s="231"/>
      <c r="EVA840" s="231"/>
      <c r="EVB840" s="231"/>
      <c r="EVC840" s="231"/>
      <c r="EVD840" s="231"/>
      <c r="EVE840" s="231"/>
      <c r="EVF840" s="231"/>
      <c r="EVG840" s="231"/>
      <c r="EVH840" s="231"/>
      <c r="EVI840" s="231"/>
      <c r="EVJ840" s="231"/>
      <c r="EVK840" s="231"/>
      <c r="EVL840" s="231"/>
      <c r="EVM840" s="231"/>
      <c r="EVN840" s="231"/>
      <c r="EVO840" s="231"/>
      <c r="EVP840" s="231"/>
      <c r="EVQ840" s="231"/>
      <c r="EVR840" s="231"/>
      <c r="EVS840" s="231"/>
      <c r="EVT840" s="231"/>
      <c r="EVU840" s="231"/>
      <c r="EVV840" s="231"/>
      <c r="EVW840" s="231"/>
      <c r="EVX840" s="231"/>
      <c r="EVY840" s="231"/>
      <c r="EVZ840" s="231"/>
      <c r="EWA840" s="231"/>
      <c r="EWB840" s="231"/>
      <c r="EWC840" s="231"/>
      <c r="EWD840" s="231"/>
      <c r="EWE840" s="231"/>
      <c r="EWF840" s="231"/>
      <c r="EWG840" s="231"/>
      <c r="EWH840" s="231"/>
      <c r="EWI840" s="231"/>
      <c r="EWJ840" s="231"/>
      <c r="EWK840" s="231"/>
      <c r="EWL840" s="231"/>
      <c r="EWM840" s="231"/>
      <c r="EWN840" s="231"/>
      <c r="EWO840" s="231"/>
      <c r="EWP840" s="231"/>
      <c r="EWQ840" s="231"/>
      <c r="EWR840" s="231"/>
      <c r="EWS840" s="231"/>
      <c r="EWT840" s="231"/>
      <c r="EWU840" s="231"/>
      <c r="EWV840" s="231"/>
      <c r="EWW840" s="231"/>
      <c r="EWX840" s="231"/>
      <c r="EWY840" s="231"/>
      <c r="EWZ840" s="231"/>
      <c r="EXA840" s="231"/>
      <c r="EXB840" s="231"/>
      <c r="EXC840" s="231"/>
      <c r="EXD840" s="231"/>
      <c r="EXE840" s="231"/>
      <c r="EXF840" s="231"/>
      <c r="EXG840" s="231"/>
      <c r="EXH840" s="231"/>
      <c r="EXI840" s="231"/>
      <c r="EXJ840" s="231"/>
      <c r="EXK840" s="231"/>
      <c r="EXL840" s="231"/>
      <c r="EXM840" s="231"/>
      <c r="EXN840" s="231"/>
      <c r="EXO840" s="231"/>
      <c r="EXP840" s="231"/>
      <c r="EXQ840" s="231"/>
      <c r="EXR840" s="231"/>
      <c r="EXS840" s="231"/>
      <c r="EXT840" s="231"/>
      <c r="EXU840" s="231"/>
      <c r="EXV840" s="231"/>
      <c r="EXW840" s="231"/>
      <c r="EXX840" s="231"/>
      <c r="EXY840" s="231"/>
      <c r="EXZ840" s="231"/>
      <c r="EYA840" s="231"/>
      <c r="EYB840" s="231"/>
      <c r="EYC840" s="231"/>
      <c r="EYD840" s="231"/>
      <c r="EYE840" s="231"/>
      <c r="EYF840" s="231"/>
      <c r="EYG840" s="231"/>
      <c r="EYH840" s="231"/>
      <c r="EYI840" s="231"/>
      <c r="EYJ840" s="231"/>
      <c r="EYK840" s="231"/>
      <c r="EYL840" s="231"/>
      <c r="EYM840" s="231"/>
      <c r="EYN840" s="231"/>
      <c r="EYO840" s="231"/>
      <c r="EYP840" s="231"/>
      <c r="EYQ840" s="231"/>
      <c r="EYR840" s="231"/>
      <c r="EYS840" s="231"/>
      <c r="EYT840" s="231"/>
      <c r="EYU840" s="231"/>
      <c r="EYV840" s="231"/>
      <c r="EYW840" s="231"/>
      <c r="EYX840" s="231"/>
      <c r="EYY840" s="231"/>
      <c r="EYZ840" s="231"/>
      <c r="EZA840" s="231"/>
      <c r="EZB840" s="231"/>
      <c r="EZC840" s="231"/>
      <c r="EZD840" s="231"/>
      <c r="EZE840" s="231"/>
      <c r="EZF840" s="231"/>
      <c r="EZG840" s="231"/>
      <c r="EZH840" s="231"/>
      <c r="EZI840" s="231"/>
      <c r="EZJ840" s="231"/>
      <c r="EZK840" s="231"/>
      <c r="EZL840" s="231"/>
      <c r="EZM840" s="231"/>
      <c r="EZN840" s="231"/>
      <c r="EZO840" s="231"/>
      <c r="EZP840" s="231"/>
      <c r="EZQ840" s="231"/>
      <c r="EZR840" s="231"/>
      <c r="EZS840" s="231"/>
      <c r="EZT840" s="231"/>
      <c r="EZU840" s="231"/>
      <c r="EZV840" s="231"/>
      <c r="EZW840" s="231"/>
      <c r="EZX840" s="231"/>
      <c r="EZY840" s="231"/>
      <c r="EZZ840" s="231"/>
      <c r="FAA840" s="231"/>
      <c r="FAB840" s="231"/>
      <c r="FAC840" s="231"/>
      <c r="FAD840" s="231"/>
      <c r="FAE840" s="231"/>
      <c r="FAF840" s="231"/>
      <c r="FAG840" s="231"/>
      <c r="FAH840" s="231"/>
      <c r="FAI840" s="231"/>
      <c r="FAJ840" s="231"/>
      <c r="FAK840" s="231"/>
      <c r="FAL840" s="231"/>
      <c r="FAM840" s="231"/>
      <c r="FAN840" s="231"/>
      <c r="FAO840" s="231"/>
      <c r="FAP840" s="231"/>
      <c r="FAQ840" s="231"/>
      <c r="FAR840" s="231"/>
      <c r="FAS840" s="231"/>
      <c r="FAT840" s="231"/>
      <c r="FAU840" s="231"/>
      <c r="FAV840" s="231"/>
      <c r="FAW840" s="231"/>
      <c r="FAX840" s="231"/>
      <c r="FAY840" s="231"/>
      <c r="FAZ840" s="231"/>
      <c r="FBA840" s="231"/>
      <c r="FBB840" s="231"/>
      <c r="FBC840" s="231"/>
      <c r="FBD840" s="231"/>
      <c r="FBE840" s="231"/>
      <c r="FBF840" s="231"/>
      <c r="FBG840" s="231"/>
      <c r="FBH840" s="231"/>
      <c r="FBI840" s="231"/>
      <c r="FBJ840" s="231"/>
      <c r="FBK840" s="231"/>
      <c r="FBL840" s="231"/>
      <c r="FBM840" s="231"/>
      <c r="FBN840" s="231"/>
      <c r="FBO840" s="231"/>
      <c r="FBP840" s="231"/>
      <c r="FBQ840" s="231"/>
      <c r="FBR840" s="231"/>
      <c r="FBS840" s="231"/>
      <c r="FBT840" s="231"/>
      <c r="FBU840" s="231"/>
      <c r="FBV840" s="231"/>
      <c r="FBW840" s="231"/>
      <c r="FBX840" s="231"/>
      <c r="FBY840" s="231"/>
      <c r="FBZ840" s="231"/>
      <c r="FCA840" s="231"/>
      <c r="FCB840" s="231"/>
      <c r="FCC840" s="231"/>
      <c r="FCD840" s="231"/>
      <c r="FCE840" s="231"/>
      <c r="FCF840" s="231"/>
      <c r="FCG840" s="231"/>
      <c r="FCH840" s="231"/>
      <c r="FCI840" s="231"/>
      <c r="FCJ840" s="231"/>
      <c r="FCK840" s="231"/>
      <c r="FCL840" s="231"/>
      <c r="FCM840" s="231"/>
      <c r="FCN840" s="231"/>
      <c r="FCO840" s="231"/>
      <c r="FCP840" s="231"/>
      <c r="FCQ840" s="231"/>
      <c r="FCR840" s="231"/>
      <c r="FCS840" s="231"/>
      <c r="FCT840" s="231"/>
      <c r="FCU840" s="231"/>
      <c r="FCV840" s="231"/>
      <c r="FCW840" s="231"/>
      <c r="FCX840" s="231"/>
      <c r="FCY840" s="231"/>
      <c r="FCZ840" s="231"/>
      <c r="FDA840" s="231"/>
      <c r="FDB840" s="231"/>
      <c r="FDC840" s="231"/>
      <c r="FDD840" s="231"/>
      <c r="FDE840" s="231"/>
      <c r="FDF840" s="231"/>
      <c r="FDG840" s="231"/>
      <c r="FDH840" s="231"/>
      <c r="FDI840" s="231"/>
      <c r="FDJ840" s="231"/>
      <c r="FDK840" s="231"/>
      <c r="FDL840" s="231"/>
      <c r="FDM840" s="231"/>
      <c r="FDN840" s="231"/>
      <c r="FDO840" s="231"/>
      <c r="FDP840" s="231"/>
      <c r="FDQ840" s="231"/>
      <c r="FDR840" s="231"/>
      <c r="FDS840" s="231"/>
      <c r="FDT840" s="231"/>
      <c r="FDU840" s="231"/>
      <c r="FDV840" s="231"/>
      <c r="FDW840" s="231"/>
      <c r="FDX840" s="231"/>
      <c r="FDY840" s="231"/>
      <c r="FDZ840" s="231"/>
      <c r="FEA840" s="231"/>
      <c r="FEB840" s="231"/>
      <c r="FEC840" s="231"/>
      <c r="FED840" s="231"/>
      <c r="FEE840" s="231"/>
      <c r="FEF840" s="231"/>
      <c r="FEG840" s="231"/>
      <c r="FEH840" s="231"/>
      <c r="FEI840" s="231"/>
      <c r="FEJ840" s="231"/>
      <c r="FEK840" s="231"/>
      <c r="FEL840" s="231"/>
      <c r="FEM840" s="231"/>
      <c r="FEN840" s="231"/>
      <c r="FEO840" s="231"/>
      <c r="FEP840" s="231"/>
      <c r="FEQ840" s="231"/>
      <c r="FER840" s="231"/>
      <c r="FES840" s="231"/>
      <c r="FET840" s="231"/>
      <c r="FEU840" s="231"/>
      <c r="FEV840" s="231"/>
      <c r="FEW840" s="231"/>
      <c r="FEX840" s="231"/>
      <c r="FEY840" s="231"/>
      <c r="FEZ840" s="231"/>
      <c r="FFA840" s="231"/>
      <c r="FFB840" s="231"/>
      <c r="FFC840" s="231"/>
      <c r="FFD840" s="231"/>
      <c r="FFE840" s="231"/>
      <c r="FFF840" s="231"/>
      <c r="FFG840" s="231"/>
      <c r="FFH840" s="231"/>
      <c r="FFI840" s="231"/>
      <c r="FFJ840" s="231"/>
      <c r="FFK840" s="231"/>
      <c r="FFL840" s="231"/>
      <c r="FFM840" s="231"/>
      <c r="FFN840" s="231"/>
      <c r="FFO840" s="231"/>
      <c r="FFP840" s="231"/>
      <c r="FFQ840" s="231"/>
      <c r="FFR840" s="231"/>
      <c r="FFS840" s="231"/>
      <c r="FFT840" s="231"/>
      <c r="FFU840" s="231"/>
      <c r="FFV840" s="231"/>
      <c r="FFW840" s="231"/>
      <c r="FFX840" s="231"/>
      <c r="FFY840" s="231"/>
      <c r="FFZ840" s="231"/>
      <c r="FGA840" s="231"/>
      <c r="FGB840" s="231"/>
      <c r="FGC840" s="231"/>
      <c r="FGD840" s="231"/>
      <c r="FGE840" s="231"/>
      <c r="FGF840" s="231"/>
      <c r="FGG840" s="231"/>
      <c r="FGH840" s="231"/>
      <c r="FGI840" s="231"/>
      <c r="FGJ840" s="231"/>
      <c r="FGK840" s="231"/>
      <c r="FGL840" s="231"/>
      <c r="FGM840" s="231"/>
      <c r="FGN840" s="231"/>
      <c r="FGO840" s="231"/>
      <c r="FGP840" s="231"/>
      <c r="FGQ840" s="231"/>
      <c r="FGR840" s="231"/>
      <c r="FGS840" s="231"/>
      <c r="FGT840" s="231"/>
      <c r="FGU840" s="231"/>
      <c r="FGV840" s="231"/>
      <c r="FGW840" s="231"/>
      <c r="FGX840" s="231"/>
      <c r="FGY840" s="231"/>
      <c r="FGZ840" s="231"/>
      <c r="FHA840" s="231"/>
      <c r="FHB840" s="231"/>
      <c r="FHC840" s="231"/>
      <c r="FHD840" s="231"/>
      <c r="FHE840" s="231"/>
      <c r="FHF840" s="231"/>
      <c r="FHG840" s="231"/>
      <c r="FHH840" s="231"/>
      <c r="FHI840" s="231"/>
      <c r="FHJ840" s="231"/>
      <c r="FHK840" s="231"/>
      <c r="FHL840" s="231"/>
      <c r="FHM840" s="231"/>
      <c r="FHN840" s="231"/>
      <c r="FHO840" s="231"/>
      <c r="FHP840" s="231"/>
      <c r="FHQ840" s="231"/>
      <c r="FHR840" s="231"/>
      <c r="FHS840" s="231"/>
      <c r="FHT840" s="231"/>
      <c r="FHU840" s="231"/>
      <c r="FHV840" s="231"/>
      <c r="FHW840" s="231"/>
      <c r="FHX840" s="231"/>
      <c r="FHY840" s="231"/>
      <c r="FHZ840" s="231"/>
      <c r="FIA840" s="231"/>
      <c r="FIB840" s="231"/>
      <c r="FIC840" s="231"/>
      <c r="FID840" s="231"/>
      <c r="FIE840" s="231"/>
      <c r="FIF840" s="231"/>
      <c r="FIG840" s="231"/>
      <c r="FIH840" s="231"/>
      <c r="FII840" s="231"/>
      <c r="FIJ840" s="231"/>
      <c r="FIK840" s="231"/>
      <c r="FIL840" s="231"/>
      <c r="FIM840" s="231"/>
      <c r="FIN840" s="231"/>
      <c r="FIO840" s="231"/>
      <c r="FIP840" s="231"/>
      <c r="FIQ840" s="231"/>
      <c r="FIR840" s="231"/>
      <c r="FIS840" s="231"/>
      <c r="FIT840" s="231"/>
      <c r="FIU840" s="231"/>
      <c r="FIV840" s="231"/>
      <c r="FIW840" s="231"/>
      <c r="FIX840" s="231"/>
      <c r="FIY840" s="231"/>
      <c r="FIZ840" s="231"/>
      <c r="FJA840" s="231"/>
      <c r="FJB840" s="231"/>
      <c r="FJC840" s="231"/>
      <c r="FJD840" s="231"/>
      <c r="FJE840" s="231"/>
      <c r="FJF840" s="231"/>
      <c r="FJG840" s="231"/>
      <c r="FJH840" s="231"/>
      <c r="FJI840" s="231"/>
      <c r="FJJ840" s="231"/>
      <c r="FJK840" s="231"/>
      <c r="FJL840" s="231"/>
      <c r="FJM840" s="231"/>
      <c r="FJN840" s="231"/>
      <c r="FJO840" s="231"/>
      <c r="FJP840" s="231"/>
      <c r="FJQ840" s="231"/>
      <c r="FJR840" s="231"/>
      <c r="FJS840" s="231"/>
      <c r="FJT840" s="231"/>
      <c r="FJU840" s="231"/>
      <c r="FJV840" s="231"/>
      <c r="FJW840" s="231"/>
      <c r="FJX840" s="231"/>
      <c r="FJY840" s="231"/>
      <c r="FJZ840" s="231"/>
      <c r="FKA840" s="231"/>
      <c r="FKB840" s="231"/>
      <c r="FKC840" s="231"/>
      <c r="FKD840" s="231"/>
      <c r="FKE840" s="231"/>
      <c r="FKF840" s="231"/>
      <c r="FKG840" s="231"/>
      <c r="FKH840" s="231"/>
      <c r="FKI840" s="231"/>
      <c r="FKJ840" s="231"/>
      <c r="FKK840" s="231"/>
      <c r="FKL840" s="231"/>
      <c r="FKM840" s="231"/>
      <c r="FKN840" s="231"/>
      <c r="FKO840" s="231"/>
      <c r="FKP840" s="231"/>
      <c r="FKQ840" s="231"/>
      <c r="FKR840" s="231"/>
      <c r="FKS840" s="231"/>
      <c r="FKT840" s="231"/>
      <c r="FKU840" s="231"/>
      <c r="FKV840" s="231"/>
      <c r="FKW840" s="231"/>
      <c r="FKX840" s="231"/>
      <c r="FKY840" s="231"/>
      <c r="FKZ840" s="231"/>
      <c r="FLA840" s="231"/>
      <c r="FLB840" s="231"/>
      <c r="FLC840" s="231"/>
      <c r="FLD840" s="231"/>
      <c r="FLE840" s="231"/>
      <c r="FLF840" s="231"/>
      <c r="FLG840" s="231"/>
      <c r="FLH840" s="231"/>
      <c r="FLI840" s="231"/>
      <c r="FLJ840" s="231"/>
      <c r="FLK840" s="231"/>
      <c r="FLL840" s="231"/>
      <c r="FLM840" s="231"/>
      <c r="FLN840" s="231"/>
      <c r="FLO840" s="231"/>
      <c r="FLP840" s="231"/>
      <c r="FLQ840" s="231"/>
      <c r="FLR840" s="231"/>
      <c r="FLS840" s="231"/>
      <c r="FLT840" s="231"/>
      <c r="FLU840" s="231"/>
      <c r="FLV840" s="231"/>
      <c r="FLW840" s="231"/>
      <c r="FLX840" s="231"/>
      <c r="FLY840" s="231"/>
      <c r="FLZ840" s="231"/>
      <c r="FMA840" s="231"/>
      <c r="FMB840" s="231"/>
      <c r="FMC840" s="231"/>
      <c r="FMD840" s="231"/>
      <c r="FME840" s="231"/>
      <c r="FMF840" s="231"/>
      <c r="FMG840" s="231"/>
      <c r="FMH840" s="231"/>
      <c r="FMI840" s="231"/>
      <c r="FMJ840" s="231"/>
      <c r="FMK840" s="231"/>
      <c r="FML840" s="231"/>
      <c r="FMM840" s="231"/>
      <c r="FMN840" s="231"/>
      <c r="FMO840" s="231"/>
      <c r="FMP840" s="231"/>
      <c r="FMQ840" s="231"/>
      <c r="FMR840" s="231"/>
      <c r="FMS840" s="231"/>
      <c r="FMT840" s="231"/>
      <c r="FMU840" s="231"/>
      <c r="FMV840" s="231"/>
      <c r="FMW840" s="231"/>
      <c r="FMX840" s="231"/>
      <c r="FMY840" s="231"/>
      <c r="FMZ840" s="231"/>
      <c r="FNA840" s="231"/>
      <c r="FNB840" s="231"/>
      <c r="FNC840" s="231"/>
      <c r="FND840" s="231"/>
      <c r="FNE840" s="231"/>
      <c r="FNF840" s="231"/>
      <c r="FNG840" s="231"/>
      <c r="FNH840" s="231"/>
      <c r="FNI840" s="231"/>
      <c r="FNJ840" s="231"/>
      <c r="FNK840" s="231"/>
      <c r="FNL840" s="231"/>
      <c r="FNM840" s="231"/>
      <c r="FNN840" s="231"/>
      <c r="FNO840" s="231"/>
      <c r="FNP840" s="231"/>
      <c r="FNQ840" s="231"/>
      <c r="FNR840" s="231"/>
      <c r="FNS840" s="231"/>
      <c r="FNT840" s="231"/>
      <c r="FNU840" s="231"/>
      <c r="FNV840" s="231"/>
      <c r="FNW840" s="231"/>
      <c r="FNX840" s="231"/>
      <c r="FNY840" s="231"/>
      <c r="FNZ840" s="231"/>
      <c r="FOA840" s="231"/>
      <c r="FOB840" s="231"/>
      <c r="FOC840" s="231"/>
      <c r="FOD840" s="231"/>
      <c r="FOE840" s="231"/>
      <c r="FOF840" s="231"/>
      <c r="FOG840" s="231"/>
      <c r="FOH840" s="231"/>
      <c r="FOI840" s="231"/>
      <c r="FOJ840" s="231"/>
      <c r="FOK840" s="231"/>
      <c r="FOL840" s="231"/>
      <c r="FOM840" s="231"/>
      <c r="FON840" s="231"/>
      <c r="FOO840" s="231"/>
      <c r="FOP840" s="231"/>
      <c r="FOQ840" s="231"/>
      <c r="FOR840" s="231"/>
      <c r="FOS840" s="231"/>
      <c r="FOT840" s="231"/>
      <c r="FOU840" s="231"/>
      <c r="FOV840" s="231"/>
      <c r="FOW840" s="231"/>
      <c r="FOX840" s="231"/>
      <c r="FOY840" s="231"/>
      <c r="FOZ840" s="231"/>
      <c r="FPA840" s="231"/>
      <c r="FPB840" s="231"/>
      <c r="FPC840" s="231"/>
      <c r="FPD840" s="231"/>
      <c r="FPE840" s="231"/>
      <c r="FPF840" s="231"/>
      <c r="FPG840" s="231"/>
      <c r="FPH840" s="231"/>
      <c r="FPI840" s="231"/>
      <c r="FPJ840" s="231"/>
      <c r="FPK840" s="231"/>
      <c r="FPL840" s="231"/>
      <c r="FPM840" s="231"/>
      <c r="FPN840" s="231"/>
      <c r="FPO840" s="231"/>
      <c r="FPP840" s="231"/>
      <c r="FPQ840" s="231"/>
      <c r="FPR840" s="231"/>
      <c r="FPS840" s="231"/>
      <c r="FPT840" s="231"/>
      <c r="FPU840" s="231"/>
      <c r="FPV840" s="231"/>
      <c r="FPW840" s="231"/>
      <c r="FPX840" s="231"/>
      <c r="FPY840" s="231"/>
      <c r="FPZ840" s="231"/>
      <c r="FQA840" s="231"/>
      <c r="FQB840" s="231"/>
      <c r="FQC840" s="231"/>
      <c r="FQD840" s="231"/>
      <c r="FQE840" s="231"/>
      <c r="FQF840" s="231"/>
      <c r="FQG840" s="231"/>
      <c r="FQH840" s="231"/>
      <c r="FQI840" s="231"/>
      <c r="FQJ840" s="231"/>
      <c r="FQK840" s="231"/>
      <c r="FQL840" s="231"/>
      <c r="FQM840" s="231"/>
      <c r="FQN840" s="231"/>
      <c r="FQO840" s="231"/>
      <c r="FQP840" s="231"/>
      <c r="FQQ840" s="231"/>
      <c r="FQR840" s="231"/>
      <c r="FQS840" s="231"/>
      <c r="FQT840" s="231"/>
      <c r="FQU840" s="231"/>
      <c r="FQV840" s="231"/>
      <c r="FQW840" s="231"/>
      <c r="FQX840" s="231"/>
      <c r="FQY840" s="231"/>
      <c r="FQZ840" s="231"/>
      <c r="FRA840" s="231"/>
      <c r="FRB840" s="231"/>
      <c r="FRC840" s="231"/>
      <c r="FRD840" s="231"/>
      <c r="FRE840" s="231"/>
      <c r="FRF840" s="231"/>
      <c r="FRG840" s="231"/>
      <c r="FRH840" s="231"/>
      <c r="FRI840" s="231"/>
      <c r="FRJ840" s="231"/>
      <c r="FRK840" s="231"/>
      <c r="FRL840" s="231"/>
      <c r="FRM840" s="231"/>
      <c r="FRN840" s="231"/>
      <c r="FRO840" s="231"/>
      <c r="FRP840" s="231"/>
      <c r="FRQ840" s="231"/>
      <c r="FRR840" s="231"/>
      <c r="FRS840" s="231"/>
      <c r="FRT840" s="231"/>
      <c r="FRU840" s="231"/>
      <c r="FRV840" s="231"/>
      <c r="FRW840" s="231"/>
      <c r="FRX840" s="231"/>
      <c r="FRY840" s="231"/>
      <c r="FRZ840" s="231"/>
      <c r="FSA840" s="231"/>
      <c r="FSB840" s="231"/>
      <c r="FSC840" s="231"/>
      <c r="FSD840" s="231"/>
      <c r="FSE840" s="231"/>
      <c r="FSF840" s="231"/>
      <c r="FSG840" s="231"/>
      <c r="FSH840" s="231"/>
      <c r="FSI840" s="231"/>
      <c r="FSJ840" s="231"/>
      <c r="FSK840" s="231"/>
      <c r="FSL840" s="231"/>
      <c r="FSM840" s="231"/>
      <c r="FSN840" s="231"/>
      <c r="FSO840" s="231"/>
      <c r="FSP840" s="231"/>
      <c r="FSQ840" s="231"/>
      <c r="FSR840" s="231"/>
      <c r="FSS840" s="231"/>
      <c r="FST840" s="231"/>
      <c r="FSU840" s="231"/>
      <c r="FSV840" s="231"/>
      <c r="FSW840" s="231"/>
      <c r="FSX840" s="231"/>
      <c r="FSY840" s="231"/>
      <c r="FSZ840" s="231"/>
      <c r="FTA840" s="231"/>
      <c r="FTB840" s="231"/>
      <c r="FTC840" s="231"/>
      <c r="FTD840" s="231"/>
      <c r="FTE840" s="231"/>
      <c r="FTF840" s="231"/>
      <c r="FTG840" s="231"/>
      <c r="FTH840" s="231"/>
      <c r="FTI840" s="231"/>
      <c r="FTJ840" s="231"/>
      <c r="FTK840" s="231"/>
      <c r="FTL840" s="231"/>
      <c r="FTM840" s="231"/>
      <c r="FTN840" s="231"/>
      <c r="FTO840" s="231"/>
      <c r="FTP840" s="231"/>
      <c r="FTQ840" s="231"/>
      <c r="FTR840" s="231"/>
      <c r="FTS840" s="231"/>
      <c r="FTT840" s="231"/>
      <c r="FTU840" s="231"/>
      <c r="FTV840" s="231"/>
      <c r="FTW840" s="231"/>
      <c r="FTX840" s="231"/>
      <c r="FTY840" s="231"/>
      <c r="FTZ840" s="231"/>
      <c r="FUA840" s="231"/>
      <c r="FUB840" s="231"/>
      <c r="FUC840" s="231"/>
      <c r="FUD840" s="231"/>
      <c r="FUE840" s="231"/>
      <c r="FUF840" s="231"/>
      <c r="FUG840" s="231"/>
      <c r="FUH840" s="231"/>
      <c r="FUI840" s="231"/>
      <c r="FUJ840" s="231"/>
      <c r="FUK840" s="231"/>
      <c r="FUL840" s="231"/>
      <c r="FUM840" s="231"/>
      <c r="FUN840" s="231"/>
      <c r="FUO840" s="231"/>
      <c r="FUP840" s="231"/>
      <c r="FUQ840" s="231"/>
      <c r="FUR840" s="231"/>
      <c r="FUS840" s="231"/>
      <c r="FUT840" s="231"/>
      <c r="FUU840" s="231"/>
      <c r="FUV840" s="231"/>
      <c r="FUW840" s="231"/>
      <c r="FUX840" s="231"/>
      <c r="FUY840" s="231"/>
      <c r="FUZ840" s="231"/>
      <c r="FVA840" s="231"/>
      <c r="FVB840" s="231"/>
      <c r="FVC840" s="231"/>
      <c r="FVD840" s="231"/>
      <c r="FVE840" s="231"/>
      <c r="FVF840" s="231"/>
      <c r="FVG840" s="231"/>
      <c r="FVH840" s="231"/>
      <c r="FVI840" s="231"/>
      <c r="FVJ840" s="231"/>
      <c r="FVK840" s="231"/>
      <c r="FVL840" s="231"/>
      <c r="FVM840" s="231"/>
      <c r="FVN840" s="231"/>
      <c r="FVO840" s="231"/>
      <c r="FVP840" s="231"/>
      <c r="FVQ840" s="231"/>
      <c r="FVR840" s="231"/>
      <c r="FVS840" s="231"/>
      <c r="FVT840" s="231"/>
      <c r="FVU840" s="231"/>
      <c r="FVV840" s="231"/>
      <c r="FVW840" s="231"/>
      <c r="FVX840" s="231"/>
      <c r="FVY840" s="231"/>
      <c r="FVZ840" s="231"/>
      <c r="FWA840" s="231"/>
      <c r="FWB840" s="231"/>
      <c r="FWC840" s="231"/>
      <c r="FWD840" s="231"/>
      <c r="FWE840" s="231"/>
      <c r="FWF840" s="231"/>
      <c r="FWG840" s="231"/>
      <c r="FWH840" s="231"/>
      <c r="FWI840" s="231"/>
      <c r="FWJ840" s="231"/>
      <c r="FWK840" s="231"/>
      <c r="FWL840" s="231"/>
      <c r="FWM840" s="231"/>
      <c r="FWN840" s="231"/>
      <c r="FWO840" s="231"/>
      <c r="FWP840" s="231"/>
      <c r="FWQ840" s="231"/>
      <c r="FWR840" s="231"/>
      <c r="FWS840" s="231"/>
      <c r="FWT840" s="231"/>
      <c r="FWU840" s="231"/>
      <c r="FWV840" s="231"/>
      <c r="FWW840" s="231"/>
      <c r="FWX840" s="231"/>
      <c r="FWY840" s="231"/>
      <c r="FWZ840" s="231"/>
      <c r="FXA840" s="231"/>
      <c r="FXB840" s="231"/>
      <c r="FXC840" s="231"/>
      <c r="FXD840" s="231"/>
      <c r="FXE840" s="231"/>
      <c r="FXF840" s="231"/>
      <c r="FXG840" s="231"/>
      <c r="FXH840" s="231"/>
      <c r="FXI840" s="231"/>
      <c r="FXJ840" s="231"/>
      <c r="FXK840" s="231"/>
      <c r="FXL840" s="231"/>
      <c r="FXM840" s="231"/>
      <c r="FXN840" s="231"/>
      <c r="FXO840" s="231"/>
      <c r="FXP840" s="231"/>
      <c r="FXQ840" s="231"/>
      <c r="FXR840" s="231"/>
      <c r="FXS840" s="231"/>
      <c r="FXT840" s="231"/>
      <c r="FXU840" s="231"/>
      <c r="FXV840" s="231"/>
      <c r="FXW840" s="231"/>
      <c r="FXX840" s="231"/>
      <c r="FXY840" s="231"/>
      <c r="FXZ840" s="231"/>
      <c r="FYA840" s="231"/>
      <c r="FYB840" s="231"/>
      <c r="FYC840" s="231"/>
      <c r="FYD840" s="231"/>
      <c r="FYE840" s="231"/>
      <c r="FYF840" s="231"/>
      <c r="FYG840" s="231"/>
      <c r="FYH840" s="231"/>
      <c r="FYI840" s="231"/>
      <c r="FYJ840" s="231"/>
      <c r="FYK840" s="231"/>
      <c r="FYL840" s="231"/>
      <c r="FYM840" s="231"/>
      <c r="FYN840" s="231"/>
      <c r="FYO840" s="231"/>
      <c r="FYP840" s="231"/>
      <c r="FYQ840" s="231"/>
      <c r="FYR840" s="231"/>
      <c r="FYS840" s="231"/>
      <c r="FYT840" s="231"/>
      <c r="FYU840" s="231"/>
      <c r="FYV840" s="231"/>
      <c r="FYW840" s="231"/>
      <c r="FYX840" s="231"/>
      <c r="FYY840" s="231"/>
      <c r="FYZ840" s="231"/>
      <c r="FZA840" s="231"/>
      <c r="FZB840" s="231"/>
      <c r="FZC840" s="231"/>
      <c r="FZD840" s="231"/>
      <c r="FZE840" s="231"/>
      <c r="FZF840" s="231"/>
      <c r="FZG840" s="231"/>
      <c r="FZH840" s="231"/>
      <c r="FZI840" s="231"/>
      <c r="FZJ840" s="231"/>
      <c r="FZK840" s="231"/>
      <c r="FZL840" s="231"/>
      <c r="FZM840" s="231"/>
      <c r="FZN840" s="231"/>
      <c r="FZO840" s="231"/>
      <c r="FZP840" s="231"/>
      <c r="FZQ840" s="231"/>
      <c r="FZR840" s="231"/>
      <c r="FZS840" s="231"/>
      <c r="FZT840" s="231"/>
      <c r="FZU840" s="231"/>
      <c r="FZV840" s="231"/>
      <c r="FZW840" s="231"/>
      <c r="FZX840" s="231"/>
      <c r="FZY840" s="231"/>
      <c r="FZZ840" s="231"/>
      <c r="GAA840" s="231"/>
      <c r="GAB840" s="231"/>
      <c r="GAC840" s="231"/>
      <c r="GAD840" s="231"/>
      <c r="GAE840" s="231"/>
      <c r="GAF840" s="231"/>
      <c r="GAG840" s="231"/>
      <c r="GAH840" s="231"/>
      <c r="GAI840" s="231"/>
      <c r="GAJ840" s="231"/>
      <c r="GAK840" s="231"/>
      <c r="GAL840" s="231"/>
      <c r="GAM840" s="231"/>
      <c r="GAN840" s="231"/>
      <c r="GAO840" s="231"/>
      <c r="GAP840" s="231"/>
      <c r="GAQ840" s="231"/>
      <c r="GAR840" s="231"/>
      <c r="GAS840" s="231"/>
      <c r="GAT840" s="231"/>
      <c r="GAU840" s="231"/>
      <c r="GAV840" s="231"/>
      <c r="GAW840" s="231"/>
      <c r="GAX840" s="231"/>
      <c r="GAY840" s="231"/>
      <c r="GAZ840" s="231"/>
      <c r="GBA840" s="231"/>
      <c r="GBB840" s="231"/>
      <c r="GBC840" s="231"/>
      <c r="GBD840" s="231"/>
      <c r="GBE840" s="231"/>
      <c r="GBF840" s="231"/>
      <c r="GBG840" s="231"/>
      <c r="GBH840" s="231"/>
      <c r="GBI840" s="231"/>
      <c r="GBJ840" s="231"/>
      <c r="GBK840" s="231"/>
      <c r="GBL840" s="231"/>
      <c r="GBM840" s="231"/>
      <c r="GBN840" s="231"/>
      <c r="GBO840" s="231"/>
      <c r="GBP840" s="231"/>
      <c r="GBQ840" s="231"/>
      <c r="GBR840" s="231"/>
      <c r="GBS840" s="231"/>
      <c r="GBT840" s="231"/>
      <c r="GBU840" s="231"/>
      <c r="GBV840" s="231"/>
      <c r="GBW840" s="231"/>
      <c r="GBX840" s="231"/>
      <c r="GBY840" s="231"/>
      <c r="GBZ840" s="231"/>
      <c r="GCA840" s="231"/>
      <c r="GCB840" s="231"/>
      <c r="GCC840" s="231"/>
      <c r="GCD840" s="231"/>
      <c r="GCE840" s="231"/>
      <c r="GCF840" s="231"/>
      <c r="GCG840" s="231"/>
      <c r="GCH840" s="231"/>
      <c r="GCI840" s="231"/>
      <c r="GCJ840" s="231"/>
      <c r="GCK840" s="231"/>
      <c r="GCL840" s="231"/>
      <c r="GCM840" s="231"/>
      <c r="GCN840" s="231"/>
      <c r="GCO840" s="231"/>
      <c r="GCP840" s="231"/>
      <c r="GCQ840" s="231"/>
      <c r="GCR840" s="231"/>
      <c r="GCS840" s="231"/>
      <c r="GCT840" s="231"/>
      <c r="GCU840" s="231"/>
      <c r="GCV840" s="231"/>
      <c r="GCW840" s="231"/>
      <c r="GCX840" s="231"/>
      <c r="GCY840" s="231"/>
      <c r="GCZ840" s="231"/>
      <c r="GDA840" s="231"/>
      <c r="GDB840" s="231"/>
      <c r="GDC840" s="231"/>
      <c r="GDD840" s="231"/>
      <c r="GDE840" s="231"/>
      <c r="GDF840" s="231"/>
      <c r="GDG840" s="231"/>
      <c r="GDH840" s="231"/>
      <c r="GDI840" s="231"/>
      <c r="GDJ840" s="231"/>
      <c r="GDK840" s="231"/>
      <c r="GDL840" s="231"/>
      <c r="GDM840" s="231"/>
      <c r="GDN840" s="231"/>
      <c r="GDO840" s="231"/>
      <c r="GDP840" s="231"/>
      <c r="GDQ840" s="231"/>
      <c r="GDR840" s="231"/>
      <c r="GDS840" s="231"/>
      <c r="GDT840" s="231"/>
      <c r="GDU840" s="231"/>
      <c r="GDV840" s="231"/>
      <c r="GDW840" s="231"/>
      <c r="GDX840" s="231"/>
      <c r="GDY840" s="231"/>
      <c r="GDZ840" s="231"/>
      <c r="GEA840" s="231"/>
      <c r="GEB840" s="231"/>
      <c r="GEC840" s="231"/>
      <c r="GED840" s="231"/>
      <c r="GEE840" s="231"/>
      <c r="GEF840" s="231"/>
      <c r="GEG840" s="231"/>
      <c r="GEH840" s="231"/>
      <c r="GEI840" s="231"/>
      <c r="GEJ840" s="231"/>
      <c r="GEK840" s="231"/>
      <c r="GEL840" s="231"/>
      <c r="GEM840" s="231"/>
      <c r="GEN840" s="231"/>
      <c r="GEO840" s="231"/>
      <c r="GEP840" s="231"/>
      <c r="GEQ840" s="231"/>
      <c r="GER840" s="231"/>
      <c r="GES840" s="231"/>
      <c r="GET840" s="231"/>
      <c r="GEU840" s="231"/>
      <c r="GEV840" s="231"/>
      <c r="GEW840" s="231"/>
      <c r="GEX840" s="231"/>
      <c r="GEY840" s="231"/>
      <c r="GEZ840" s="231"/>
      <c r="GFA840" s="231"/>
      <c r="GFB840" s="231"/>
      <c r="GFC840" s="231"/>
      <c r="GFD840" s="231"/>
      <c r="GFE840" s="231"/>
      <c r="GFF840" s="231"/>
      <c r="GFG840" s="231"/>
      <c r="GFH840" s="231"/>
      <c r="GFI840" s="231"/>
      <c r="GFJ840" s="231"/>
      <c r="GFK840" s="231"/>
      <c r="GFL840" s="231"/>
      <c r="GFM840" s="231"/>
      <c r="GFN840" s="231"/>
      <c r="GFO840" s="231"/>
      <c r="GFP840" s="231"/>
      <c r="GFQ840" s="231"/>
      <c r="GFR840" s="231"/>
      <c r="GFS840" s="231"/>
      <c r="GFT840" s="231"/>
      <c r="GFU840" s="231"/>
      <c r="GFV840" s="231"/>
      <c r="GFW840" s="231"/>
      <c r="GFX840" s="231"/>
      <c r="GFY840" s="231"/>
      <c r="GFZ840" s="231"/>
      <c r="GGA840" s="231"/>
      <c r="GGB840" s="231"/>
      <c r="GGC840" s="231"/>
      <c r="GGD840" s="231"/>
      <c r="GGE840" s="231"/>
      <c r="GGF840" s="231"/>
      <c r="GGG840" s="231"/>
      <c r="GGH840" s="231"/>
      <c r="GGI840" s="231"/>
      <c r="GGJ840" s="231"/>
      <c r="GGK840" s="231"/>
      <c r="GGL840" s="231"/>
      <c r="GGM840" s="231"/>
      <c r="GGN840" s="231"/>
      <c r="GGO840" s="231"/>
      <c r="GGP840" s="231"/>
      <c r="GGQ840" s="231"/>
      <c r="GGR840" s="231"/>
      <c r="GGS840" s="231"/>
      <c r="GGT840" s="231"/>
      <c r="GGU840" s="231"/>
      <c r="GGV840" s="231"/>
      <c r="GGW840" s="231"/>
      <c r="GGX840" s="231"/>
      <c r="GGY840" s="231"/>
      <c r="GGZ840" s="231"/>
      <c r="GHA840" s="231"/>
      <c r="GHB840" s="231"/>
      <c r="GHC840" s="231"/>
      <c r="GHD840" s="231"/>
      <c r="GHE840" s="231"/>
      <c r="GHF840" s="231"/>
      <c r="GHG840" s="231"/>
      <c r="GHH840" s="231"/>
      <c r="GHI840" s="231"/>
      <c r="GHJ840" s="231"/>
      <c r="GHK840" s="231"/>
      <c r="GHL840" s="231"/>
      <c r="GHM840" s="231"/>
      <c r="GHN840" s="231"/>
      <c r="GHO840" s="231"/>
      <c r="GHP840" s="231"/>
      <c r="GHQ840" s="231"/>
      <c r="GHR840" s="231"/>
      <c r="GHS840" s="231"/>
      <c r="GHT840" s="231"/>
      <c r="GHU840" s="231"/>
      <c r="GHV840" s="231"/>
      <c r="GHW840" s="231"/>
      <c r="GHX840" s="231"/>
      <c r="GHY840" s="231"/>
      <c r="GHZ840" s="231"/>
      <c r="GIA840" s="231"/>
      <c r="GIB840" s="231"/>
      <c r="GIC840" s="231"/>
      <c r="GID840" s="231"/>
      <c r="GIE840" s="231"/>
      <c r="GIF840" s="231"/>
      <c r="GIG840" s="231"/>
      <c r="GIH840" s="231"/>
      <c r="GII840" s="231"/>
      <c r="GIJ840" s="231"/>
      <c r="GIK840" s="231"/>
      <c r="GIL840" s="231"/>
      <c r="GIM840" s="231"/>
      <c r="GIN840" s="231"/>
      <c r="GIO840" s="231"/>
      <c r="GIP840" s="231"/>
      <c r="GIQ840" s="231"/>
      <c r="GIR840" s="231"/>
      <c r="GIS840" s="231"/>
      <c r="GIT840" s="231"/>
      <c r="GIU840" s="231"/>
      <c r="GIV840" s="231"/>
      <c r="GIW840" s="231"/>
      <c r="GIX840" s="231"/>
      <c r="GIY840" s="231"/>
      <c r="GIZ840" s="231"/>
      <c r="GJA840" s="231"/>
      <c r="GJB840" s="231"/>
      <c r="GJC840" s="231"/>
      <c r="GJD840" s="231"/>
      <c r="GJE840" s="231"/>
      <c r="GJF840" s="231"/>
      <c r="GJG840" s="231"/>
      <c r="GJH840" s="231"/>
      <c r="GJI840" s="231"/>
      <c r="GJJ840" s="231"/>
      <c r="GJK840" s="231"/>
      <c r="GJL840" s="231"/>
      <c r="GJM840" s="231"/>
      <c r="GJN840" s="231"/>
      <c r="GJO840" s="231"/>
      <c r="GJP840" s="231"/>
      <c r="GJQ840" s="231"/>
      <c r="GJR840" s="231"/>
      <c r="GJS840" s="231"/>
      <c r="GJT840" s="231"/>
      <c r="GJU840" s="231"/>
      <c r="GJV840" s="231"/>
      <c r="GJW840" s="231"/>
      <c r="GJX840" s="231"/>
      <c r="GJY840" s="231"/>
      <c r="GJZ840" s="231"/>
      <c r="GKA840" s="231"/>
      <c r="GKB840" s="231"/>
      <c r="GKC840" s="231"/>
      <c r="GKD840" s="231"/>
      <c r="GKE840" s="231"/>
      <c r="GKF840" s="231"/>
      <c r="GKG840" s="231"/>
      <c r="GKH840" s="231"/>
      <c r="GKI840" s="231"/>
      <c r="GKJ840" s="231"/>
      <c r="GKK840" s="231"/>
      <c r="GKL840" s="231"/>
      <c r="GKM840" s="231"/>
      <c r="GKN840" s="231"/>
      <c r="GKO840" s="231"/>
      <c r="GKP840" s="231"/>
      <c r="GKQ840" s="231"/>
      <c r="GKR840" s="231"/>
      <c r="GKS840" s="231"/>
      <c r="GKT840" s="231"/>
      <c r="GKU840" s="231"/>
      <c r="GKV840" s="231"/>
      <c r="GKW840" s="231"/>
      <c r="GKX840" s="231"/>
      <c r="GKY840" s="231"/>
      <c r="GKZ840" s="231"/>
      <c r="GLA840" s="231"/>
      <c r="GLB840" s="231"/>
      <c r="GLC840" s="231"/>
      <c r="GLD840" s="231"/>
      <c r="GLE840" s="231"/>
      <c r="GLF840" s="231"/>
      <c r="GLG840" s="231"/>
      <c r="GLH840" s="231"/>
      <c r="GLI840" s="231"/>
      <c r="GLJ840" s="231"/>
      <c r="GLK840" s="231"/>
      <c r="GLL840" s="231"/>
      <c r="GLM840" s="231"/>
      <c r="GLN840" s="231"/>
      <c r="GLO840" s="231"/>
      <c r="GLP840" s="231"/>
      <c r="GLQ840" s="231"/>
      <c r="GLR840" s="231"/>
      <c r="GLS840" s="231"/>
      <c r="GLT840" s="231"/>
      <c r="GLU840" s="231"/>
      <c r="GLV840" s="231"/>
      <c r="GLW840" s="231"/>
      <c r="GLX840" s="231"/>
      <c r="GLY840" s="231"/>
      <c r="GLZ840" s="231"/>
      <c r="GMA840" s="231"/>
      <c r="GMB840" s="231"/>
      <c r="GMC840" s="231"/>
      <c r="GMD840" s="231"/>
      <c r="GME840" s="231"/>
      <c r="GMF840" s="231"/>
      <c r="GMG840" s="231"/>
      <c r="GMH840" s="231"/>
      <c r="GMI840" s="231"/>
      <c r="GMJ840" s="231"/>
      <c r="GMK840" s="231"/>
      <c r="GML840" s="231"/>
      <c r="GMM840" s="231"/>
      <c r="GMN840" s="231"/>
      <c r="GMO840" s="231"/>
      <c r="GMP840" s="231"/>
      <c r="GMQ840" s="231"/>
      <c r="GMR840" s="231"/>
      <c r="GMS840" s="231"/>
      <c r="GMT840" s="231"/>
      <c r="GMU840" s="231"/>
      <c r="GMV840" s="231"/>
      <c r="GMW840" s="231"/>
      <c r="GMX840" s="231"/>
      <c r="GMY840" s="231"/>
      <c r="GMZ840" s="231"/>
      <c r="GNA840" s="231"/>
      <c r="GNB840" s="231"/>
      <c r="GNC840" s="231"/>
      <c r="GND840" s="231"/>
      <c r="GNE840" s="231"/>
      <c r="GNF840" s="231"/>
      <c r="GNG840" s="231"/>
      <c r="GNH840" s="231"/>
      <c r="GNI840" s="231"/>
      <c r="GNJ840" s="231"/>
      <c r="GNK840" s="231"/>
      <c r="GNL840" s="231"/>
      <c r="GNM840" s="231"/>
      <c r="GNN840" s="231"/>
      <c r="GNO840" s="231"/>
      <c r="GNP840" s="231"/>
      <c r="GNQ840" s="231"/>
      <c r="GNR840" s="231"/>
      <c r="GNS840" s="231"/>
      <c r="GNT840" s="231"/>
      <c r="GNU840" s="231"/>
      <c r="GNV840" s="231"/>
      <c r="GNW840" s="231"/>
      <c r="GNX840" s="231"/>
      <c r="GNY840" s="231"/>
      <c r="GNZ840" s="231"/>
      <c r="GOA840" s="231"/>
      <c r="GOB840" s="231"/>
      <c r="GOC840" s="231"/>
      <c r="GOD840" s="231"/>
      <c r="GOE840" s="231"/>
      <c r="GOF840" s="231"/>
      <c r="GOG840" s="231"/>
      <c r="GOH840" s="231"/>
      <c r="GOI840" s="231"/>
      <c r="GOJ840" s="231"/>
      <c r="GOK840" s="231"/>
      <c r="GOL840" s="231"/>
      <c r="GOM840" s="231"/>
      <c r="GON840" s="231"/>
      <c r="GOO840" s="231"/>
      <c r="GOP840" s="231"/>
      <c r="GOQ840" s="231"/>
      <c r="GOR840" s="231"/>
      <c r="GOS840" s="231"/>
      <c r="GOT840" s="231"/>
      <c r="GOU840" s="231"/>
      <c r="GOV840" s="231"/>
      <c r="GOW840" s="231"/>
      <c r="GOX840" s="231"/>
      <c r="GOY840" s="231"/>
      <c r="GOZ840" s="231"/>
      <c r="GPA840" s="231"/>
      <c r="GPB840" s="231"/>
      <c r="GPC840" s="231"/>
      <c r="GPD840" s="231"/>
      <c r="GPE840" s="231"/>
      <c r="GPF840" s="231"/>
      <c r="GPG840" s="231"/>
      <c r="GPH840" s="231"/>
      <c r="GPI840" s="231"/>
      <c r="GPJ840" s="231"/>
      <c r="GPK840" s="231"/>
      <c r="GPL840" s="231"/>
      <c r="GPM840" s="231"/>
      <c r="GPN840" s="231"/>
      <c r="GPO840" s="231"/>
      <c r="GPP840" s="231"/>
      <c r="GPQ840" s="231"/>
      <c r="GPR840" s="231"/>
      <c r="GPS840" s="231"/>
      <c r="GPT840" s="231"/>
      <c r="GPU840" s="231"/>
      <c r="GPV840" s="231"/>
      <c r="GPW840" s="231"/>
      <c r="GPX840" s="231"/>
      <c r="GPY840" s="231"/>
      <c r="GPZ840" s="231"/>
      <c r="GQA840" s="231"/>
      <c r="GQB840" s="231"/>
      <c r="GQC840" s="231"/>
      <c r="GQD840" s="231"/>
      <c r="GQE840" s="231"/>
      <c r="GQF840" s="231"/>
      <c r="GQG840" s="231"/>
      <c r="GQH840" s="231"/>
      <c r="GQI840" s="231"/>
      <c r="GQJ840" s="231"/>
      <c r="GQK840" s="231"/>
      <c r="GQL840" s="231"/>
      <c r="GQM840" s="231"/>
      <c r="GQN840" s="231"/>
      <c r="GQO840" s="231"/>
      <c r="GQP840" s="231"/>
      <c r="GQQ840" s="231"/>
      <c r="GQR840" s="231"/>
      <c r="GQS840" s="231"/>
      <c r="GQT840" s="231"/>
      <c r="GQU840" s="231"/>
      <c r="GQV840" s="231"/>
      <c r="GQW840" s="231"/>
      <c r="GQX840" s="231"/>
      <c r="GQY840" s="231"/>
      <c r="GQZ840" s="231"/>
      <c r="GRA840" s="231"/>
      <c r="GRB840" s="231"/>
      <c r="GRC840" s="231"/>
      <c r="GRD840" s="231"/>
      <c r="GRE840" s="231"/>
      <c r="GRF840" s="231"/>
      <c r="GRG840" s="231"/>
      <c r="GRH840" s="231"/>
      <c r="GRI840" s="231"/>
      <c r="GRJ840" s="231"/>
      <c r="GRK840" s="231"/>
      <c r="GRL840" s="231"/>
      <c r="GRM840" s="231"/>
      <c r="GRN840" s="231"/>
      <c r="GRO840" s="231"/>
      <c r="GRP840" s="231"/>
      <c r="GRQ840" s="231"/>
      <c r="GRR840" s="231"/>
      <c r="GRS840" s="231"/>
      <c r="GRT840" s="231"/>
      <c r="GRU840" s="231"/>
      <c r="GRV840" s="231"/>
      <c r="GRW840" s="231"/>
      <c r="GRX840" s="231"/>
      <c r="GRY840" s="231"/>
      <c r="GRZ840" s="231"/>
      <c r="GSA840" s="231"/>
      <c r="GSB840" s="231"/>
      <c r="GSC840" s="231"/>
      <c r="GSD840" s="231"/>
      <c r="GSE840" s="231"/>
      <c r="GSF840" s="231"/>
      <c r="GSG840" s="231"/>
      <c r="GSH840" s="231"/>
      <c r="GSI840" s="231"/>
      <c r="GSJ840" s="231"/>
      <c r="GSK840" s="231"/>
      <c r="GSL840" s="231"/>
      <c r="GSM840" s="231"/>
      <c r="GSN840" s="231"/>
      <c r="GSO840" s="231"/>
      <c r="GSP840" s="231"/>
      <c r="GSQ840" s="231"/>
      <c r="GSR840" s="231"/>
      <c r="GSS840" s="231"/>
      <c r="GST840" s="231"/>
      <c r="GSU840" s="231"/>
      <c r="GSV840" s="231"/>
      <c r="GSW840" s="231"/>
      <c r="GSX840" s="231"/>
      <c r="GSY840" s="231"/>
      <c r="GSZ840" s="231"/>
      <c r="GTA840" s="231"/>
      <c r="GTB840" s="231"/>
      <c r="GTC840" s="231"/>
      <c r="GTD840" s="231"/>
      <c r="GTE840" s="231"/>
      <c r="GTF840" s="231"/>
      <c r="GTG840" s="231"/>
      <c r="GTH840" s="231"/>
      <c r="GTI840" s="231"/>
      <c r="GTJ840" s="231"/>
      <c r="GTK840" s="231"/>
      <c r="GTL840" s="231"/>
      <c r="GTM840" s="231"/>
      <c r="GTN840" s="231"/>
      <c r="GTO840" s="231"/>
      <c r="GTP840" s="231"/>
      <c r="GTQ840" s="231"/>
      <c r="GTR840" s="231"/>
      <c r="GTS840" s="231"/>
      <c r="GTT840" s="231"/>
      <c r="GTU840" s="231"/>
      <c r="GTV840" s="231"/>
      <c r="GTW840" s="231"/>
      <c r="GTX840" s="231"/>
      <c r="GTY840" s="231"/>
      <c r="GTZ840" s="231"/>
      <c r="GUA840" s="231"/>
      <c r="GUB840" s="231"/>
      <c r="GUC840" s="231"/>
      <c r="GUD840" s="231"/>
      <c r="GUE840" s="231"/>
      <c r="GUF840" s="231"/>
      <c r="GUG840" s="231"/>
      <c r="GUH840" s="231"/>
      <c r="GUI840" s="231"/>
      <c r="GUJ840" s="231"/>
      <c r="GUK840" s="231"/>
      <c r="GUL840" s="231"/>
      <c r="GUM840" s="231"/>
      <c r="GUN840" s="231"/>
      <c r="GUO840" s="231"/>
      <c r="GUP840" s="231"/>
      <c r="GUQ840" s="231"/>
      <c r="GUR840" s="231"/>
      <c r="GUS840" s="231"/>
      <c r="GUT840" s="231"/>
      <c r="GUU840" s="231"/>
      <c r="GUV840" s="231"/>
      <c r="GUW840" s="231"/>
      <c r="GUX840" s="231"/>
      <c r="GUY840" s="231"/>
      <c r="GUZ840" s="231"/>
      <c r="GVA840" s="231"/>
      <c r="GVB840" s="231"/>
      <c r="GVC840" s="231"/>
      <c r="GVD840" s="231"/>
      <c r="GVE840" s="231"/>
      <c r="GVF840" s="231"/>
      <c r="GVG840" s="231"/>
      <c r="GVH840" s="231"/>
      <c r="GVI840" s="231"/>
      <c r="GVJ840" s="231"/>
      <c r="GVK840" s="231"/>
      <c r="GVL840" s="231"/>
      <c r="GVM840" s="231"/>
      <c r="GVN840" s="231"/>
      <c r="GVO840" s="231"/>
      <c r="GVP840" s="231"/>
      <c r="GVQ840" s="231"/>
      <c r="GVR840" s="231"/>
      <c r="GVS840" s="231"/>
      <c r="GVT840" s="231"/>
      <c r="GVU840" s="231"/>
      <c r="GVV840" s="231"/>
      <c r="GVW840" s="231"/>
      <c r="GVX840" s="231"/>
      <c r="GVY840" s="231"/>
      <c r="GVZ840" s="231"/>
      <c r="GWA840" s="231"/>
      <c r="GWB840" s="231"/>
      <c r="GWC840" s="231"/>
      <c r="GWD840" s="231"/>
      <c r="GWE840" s="231"/>
      <c r="GWF840" s="231"/>
      <c r="GWG840" s="231"/>
      <c r="GWH840" s="231"/>
      <c r="GWI840" s="231"/>
      <c r="GWJ840" s="231"/>
      <c r="GWK840" s="231"/>
      <c r="GWL840" s="231"/>
      <c r="GWM840" s="231"/>
      <c r="GWN840" s="231"/>
      <c r="GWO840" s="231"/>
      <c r="GWP840" s="231"/>
      <c r="GWQ840" s="231"/>
      <c r="GWR840" s="231"/>
      <c r="GWS840" s="231"/>
      <c r="GWT840" s="231"/>
      <c r="GWU840" s="231"/>
      <c r="GWV840" s="231"/>
      <c r="GWW840" s="231"/>
      <c r="GWX840" s="231"/>
      <c r="GWY840" s="231"/>
      <c r="GWZ840" s="231"/>
      <c r="GXA840" s="231"/>
      <c r="GXB840" s="231"/>
      <c r="GXC840" s="231"/>
      <c r="GXD840" s="231"/>
      <c r="GXE840" s="231"/>
      <c r="GXF840" s="231"/>
      <c r="GXG840" s="231"/>
      <c r="GXH840" s="231"/>
      <c r="GXI840" s="231"/>
      <c r="GXJ840" s="231"/>
      <c r="GXK840" s="231"/>
      <c r="GXL840" s="231"/>
      <c r="GXM840" s="231"/>
      <c r="GXN840" s="231"/>
      <c r="GXO840" s="231"/>
      <c r="GXP840" s="231"/>
      <c r="GXQ840" s="231"/>
      <c r="GXR840" s="231"/>
      <c r="GXS840" s="231"/>
      <c r="GXT840" s="231"/>
      <c r="GXU840" s="231"/>
      <c r="GXV840" s="231"/>
      <c r="GXW840" s="231"/>
      <c r="GXX840" s="231"/>
      <c r="GXY840" s="231"/>
      <c r="GXZ840" s="231"/>
      <c r="GYA840" s="231"/>
      <c r="GYB840" s="231"/>
      <c r="GYC840" s="231"/>
      <c r="GYD840" s="231"/>
      <c r="GYE840" s="231"/>
      <c r="GYF840" s="231"/>
      <c r="GYG840" s="231"/>
      <c r="GYH840" s="231"/>
      <c r="GYI840" s="231"/>
      <c r="GYJ840" s="231"/>
      <c r="GYK840" s="231"/>
      <c r="GYL840" s="231"/>
      <c r="GYM840" s="231"/>
      <c r="GYN840" s="231"/>
      <c r="GYO840" s="231"/>
      <c r="GYP840" s="231"/>
      <c r="GYQ840" s="231"/>
      <c r="GYR840" s="231"/>
      <c r="GYS840" s="231"/>
      <c r="GYT840" s="231"/>
      <c r="GYU840" s="231"/>
      <c r="GYV840" s="231"/>
      <c r="GYW840" s="231"/>
      <c r="GYX840" s="231"/>
      <c r="GYY840" s="231"/>
      <c r="GYZ840" s="231"/>
      <c r="GZA840" s="231"/>
      <c r="GZB840" s="231"/>
      <c r="GZC840" s="231"/>
      <c r="GZD840" s="231"/>
      <c r="GZE840" s="231"/>
      <c r="GZF840" s="231"/>
      <c r="GZG840" s="231"/>
      <c r="GZH840" s="231"/>
      <c r="GZI840" s="231"/>
      <c r="GZJ840" s="231"/>
      <c r="GZK840" s="231"/>
      <c r="GZL840" s="231"/>
      <c r="GZM840" s="231"/>
      <c r="GZN840" s="231"/>
      <c r="GZO840" s="231"/>
      <c r="GZP840" s="231"/>
      <c r="GZQ840" s="231"/>
      <c r="GZR840" s="231"/>
      <c r="GZS840" s="231"/>
      <c r="GZT840" s="231"/>
      <c r="GZU840" s="231"/>
      <c r="GZV840" s="231"/>
      <c r="GZW840" s="231"/>
      <c r="GZX840" s="231"/>
      <c r="GZY840" s="231"/>
      <c r="GZZ840" s="231"/>
      <c r="HAA840" s="231"/>
      <c r="HAB840" s="231"/>
      <c r="HAC840" s="231"/>
      <c r="HAD840" s="231"/>
      <c r="HAE840" s="231"/>
      <c r="HAF840" s="231"/>
      <c r="HAG840" s="231"/>
      <c r="HAH840" s="231"/>
      <c r="HAI840" s="231"/>
      <c r="HAJ840" s="231"/>
      <c r="HAK840" s="231"/>
      <c r="HAL840" s="231"/>
      <c r="HAM840" s="231"/>
      <c r="HAN840" s="231"/>
      <c r="HAO840" s="231"/>
      <c r="HAP840" s="231"/>
      <c r="HAQ840" s="231"/>
      <c r="HAR840" s="231"/>
      <c r="HAS840" s="231"/>
      <c r="HAT840" s="231"/>
      <c r="HAU840" s="231"/>
      <c r="HAV840" s="231"/>
      <c r="HAW840" s="231"/>
      <c r="HAX840" s="231"/>
      <c r="HAY840" s="231"/>
      <c r="HAZ840" s="231"/>
      <c r="HBA840" s="231"/>
      <c r="HBB840" s="231"/>
      <c r="HBC840" s="231"/>
      <c r="HBD840" s="231"/>
      <c r="HBE840" s="231"/>
      <c r="HBF840" s="231"/>
      <c r="HBG840" s="231"/>
      <c r="HBH840" s="231"/>
      <c r="HBI840" s="231"/>
      <c r="HBJ840" s="231"/>
      <c r="HBK840" s="231"/>
      <c r="HBL840" s="231"/>
      <c r="HBM840" s="231"/>
      <c r="HBN840" s="231"/>
      <c r="HBO840" s="231"/>
      <c r="HBP840" s="231"/>
      <c r="HBQ840" s="231"/>
      <c r="HBR840" s="231"/>
      <c r="HBS840" s="231"/>
      <c r="HBT840" s="231"/>
      <c r="HBU840" s="231"/>
      <c r="HBV840" s="231"/>
      <c r="HBW840" s="231"/>
      <c r="HBX840" s="231"/>
      <c r="HBY840" s="231"/>
      <c r="HBZ840" s="231"/>
      <c r="HCA840" s="231"/>
      <c r="HCB840" s="231"/>
      <c r="HCC840" s="231"/>
      <c r="HCD840" s="231"/>
      <c r="HCE840" s="231"/>
      <c r="HCF840" s="231"/>
      <c r="HCG840" s="231"/>
      <c r="HCH840" s="231"/>
      <c r="HCI840" s="231"/>
      <c r="HCJ840" s="231"/>
      <c r="HCK840" s="231"/>
      <c r="HCL840" s="231"/>
      <c r="HCM840" s="231"/>
      <c r="HCN840" s="231"/>
      <c r="HCO840" s="231"/>
      <c r="HCP840" s="231"/>
      <c r="HCQ840" s="231"/>
      <c r="HCR840" s="231"/>
      <c r="HCS840" s="231"/>
      <c r="HCT840" s="231"/>
      <c r="HCU840" s="231"/>
      <c r="HCV840" s="231"/>
      <c r="HCW840" s="231"/>
      <c r="HCX840" s="231"/>
      <c r="HCY840" s="231"/>
      <c r="HCZ840" s="231"/>
      <c r="HDA840" s="231"/>
      <c r="HDB840" s="231"/>
      <c r="HDC840" s="231"/>
      <c r="HDD840" s="231"/>
      <c r="HDE840" s="231"/>
      <c r="HDF840" s="231"/>
      <c r="HDG840" s="231"/>
      <c r="HDH840" s="231"/>
      <c r="HDI840" s="231"/>
      <c r="HDJ840" s="231"/>
      <c r="HDK840" s="231"/>
      <c r="HDL840" s="231"/>
      <c r="HDM840" s="231"/>
      <c r="HDN840" s="231"/>
      <c r="HDO840" s="231"/>
      <c r="HDP840" s="231"/>
      <c r="HDQ840" s="231"/>
      <c r="HDR840" s="231"/>
      <c r="HDS840" s="231"/>
      <c r="HDT840" s="231"/>
      <c r="HDU840" s="231"/>
      <c r="HDV840" s="231"/>
      <c r="HDW840" s="231"/>
      <c r="HDX840" s="231"/>
      <c r="HDY840" s="231"/>
      <c r="HDZ840" s="231"/>
      <c r="HEA840" s="231"/>
      <c r="HEB840" s="231"/>
      <c r="HEC840" s="231"/>
      <c r="HED840" s="231"/>
      <c r="HEE840" s="231"/>
      <c r="HEF840" s="231"/>
      <c r="HEG840" s="231"/>
      <c r="HEH840" s="231"/>
      <c r="HEI840" s="231"/>
      <c r="HEJ840" s="231"/>
      <c r="HEK840" s="231"/>
      <c r="HEL840" s="231"/>
      <c r="HEM840" s="231"/>
      <c r="HEN840" s="231"/>
      <c r="HEO840" s="231"/>
      <c r="HEP840" s="231"/>
      <c r="HEQ840" s="231"/>
      <c r="HER840" s="231"/>
      <c r="HES840" s="231"/>
      <c r="HET840" s="231"/>
      <c r="HEU840" s="231"/>
      <c r="HEV840" s="231"/>
      <c r="HEW840" s="231"/>
      <c r="HEX840" s="231"/>
      <c r="HEY840" s="231"/>
      <c r="HEZ840" s="231"/>
      <c r="HFA840" s="231"/>
      <c r="HFB840" s="231"/>
      <c r="HFC840" s="231"/>
      <c r="HFD840" s="231"/>
      <c r="HFE840" s="231"/>
      <c r="HFF840" s="231"/>
      <c r="HFG840" s="231"/>
      <c r="HFH840" s="231"/>
      <c r="HFI840" s="231"/>
      <c r="HFJ840" s="231"/>
      <c r="HFK840" s="231"/>
      <c r="HFL840" s="231"/>
      <c r="HFM840" s="231"/>
      <c r="HFN840" s="231"/>
      <c r="HFO840" s="231"/>
      <c r="HFP840" s="231"/>
      <c r="HFQ840" s="231"/>
      <c r="HFR840" s="231"/>
      <c r="HFS840" s="231"/>
      <c r="HFT840" s="231"/>
      <c r="HFU840" s="231"/>
      <c r="HFV840" s="231"/>
      <c r="HFW840" s="231"/>
      <c r="HFX840" s="231"/>
      <c r="HFY840" s="231"/>
      <c r="HFZ840" s="231"/>
      <c r="HGA840" s="231"/>
      <c r="HGB840" s="231"/>
      <c r="HGC840" s="231"/>
      <c r="HGD840" s="231"/>
      <c r="HGE840" s="231"/>
      <c r="HGF840" s="231"/>
      <c r="HGG840" s="231"/>
      <c r="HGH840" s="231"/>
      <c r="HGI840" s="231"/>
      <c r="HGJ840" s="231"/>
      <c r="HGK840" s="231"/>
      <c r="HGL840" s="231"/>
      <c r="HGM840" s="231"/>
      <c r="HGN840" s="231"/>
      <c r="HGO840" s="231"/>
      <c r="HGP840" s="231"/>
      <c r="HGQ840" s="231"/>
      <c r="HGR840" s="231"/>
      <c r="HGS840" s="231"/>
      <c r="HGT840" s="231"/>
      <c r="HGU840" s="231"/>
      <c r="HGV840" s="231"/>
      <c r="HGW840" s="231"/>
      <c r="HGX840" s="231"/>
      <c r="HGY840" s="231"/>
      <c r="HGZ840" s="231"/>
      <c r="HHA840" s="231"/>
      <c r="HHB840" s="231"/>
      <c r="HHC840" s="231"/>
      <c r="HHD840" s="231"/>
      <c r="HHE840" s="231"/>
      <c r="HHF840" s="231"/>
      <c r="HHG840" s="231"/>
      <c r="HHH840" s="231"/>
      <c r="HHI840" s="231"/>
      <c r="HHJ840" s="231"/>
      <c r="HHK840" s="231"/>
      <c r="HHL840" s="231"/>
      <c r="HHM840" s="231"/>
      <c r="HHN840" s="231"/>
      <c r="HHO840" s="231"/>
      <c r="HHP840" s="231"/>
      <c r="HHQ840" s="231"/>
      <c r="HHR840" s="231"/>
      <c r="HHS840" s="231"/>
      <c r="HHT840" s="231"/>
      <c r="HHU840" s="231"/>
      <c r="HHV840" s="231"/>
      <c r="HHW840" s="231"/>
      <c r="HHX840" s="231"/>
      <c r="HHY840" s="231"/>
      <c r="HHZ840" s="231"/>
      <c r="HIA840" s="231"/>
      <c r="HIB840" s="231"/>
      <c r="HIC840" s="231"/>
      <c r="HID840" s="231"/>
      <c r="HIE840" s="231"/>
      <c r="HIF840" s="231"/>
      <c r="HIG840" s="231"/>
      <c r="HIH840" s="231"/>
      <c r="HII840" s="231"/>
      <c r="HIJ840" s="231"/>
      <c r="HIK840" s="231"/>
      <c r="HIL840" s="231"/>
      <c r="HIM840" s="231"/>
      <c r="HIN840" s="231"/>
      <c r="HIO840" s="231"/>
      <c r="HIP840" s="231"/>
      <c r="HIQ840" s="231"/>
      <c r="HIR840" s="231"/>
      <c r="HIS840" s="231"/>
      <c r="HIT840" s="231"/>
      <c r="HIU840" s="231"/>
      <c r="HIV840" s="231"/>
      <c r="HIW840" s="231"/>
      <c r="HIX840" s="231"/>
      <c r="HIY840" s="231"/>
      <c r="HIZ840" s="231"/>
      <c r="HJA840" s="231"/>
      <c r="HJB840" s="231"/>
      <c r="HJC840" s="231"/>
      <c r="HJD840" s="231"/>
      <c r="HJE840" s="231"/>
      <c r="HJF840" s="231"/>
      <c r="HJG840" s="231"/>
      <c r="HJH840" s="231"/>
      <c r="HJI840" s="231"/>
      <c r="HJJ840" s="231"/>
      <c r="HJK840" s="231"/>
      <c r="HJL840" s="231"/>
      <c r="HJM840" s="231"/>
      <c r="HJN840" s="231"/>
      <c r="HJO840" s="231"/>
      <c r="HJP840" s="231"/>
      <c r="HJQ840" s="231"/>
      <c r="HJR840" s="231"/>
      <c r="HJS840" s="231"/>
      <c r="HJT840" s="231"/>
      <c r="HJU840" s="231"/>
      <c r="HJV840" s="231"/>
      <c r="HJW840" s="231"/>
      <c r="HJX840" s="231"/>
      <c r="HJY840" s="231"/>
      <c r="HJZ840" s="231"/>
      <c r="HKA840" s="231"/>
      <c r="HKB840" s="231"/>
      <c r="HKC840" s="231"/>
      <c r="HKD840" s="231"/>
      <c r="HKE840" s="231"/>
      <c r="HKF840" s="231"/>
      <c r="HKG840" s="231"/>
      <c r="HKH840" s="231"/>
      <c r="HKI840" s="231"/>
      <c r="HKJ840" s="231"/>
      <c r="HKK840" s="231"/>
      <c r="HKL840" s="231"/>
      <c r="HKM840" s="231"/>
      <c r="HKN840" s="231"/>
      <c r="HKO840" s="231"/>
      <c r="HKP840" s="231"/>
      <c r="HKQ840" s="231"/>
      <c r="HKR840" s="231"/>
      <c r="HKS840" s="231"/>
      <c r="HKT840" s="231"/>
      <c r="HKU840" s="231"/>
      <c r="HKV840" s="231"/>
      <c r="HKW840" s="231"/>
      <c r="HKX840" s="231"/>
      <c r="HKY840" s="231"/>
      <c r="HKZ840" s="231"/>
      <c r="HLA840" s="231"/>
      <c r="HLB840" s="231"/>
      <c r="HLC840" s="231"/>
      <c r="HLD840" s="231"/>
      <c r="HLE840" s="231"/>
      <c r="HLF840" s="231"/>
      <c r="HLG840" s="231"/>
      <c r="HLH840" s="231"/>
      <c r="HLI840" s="231"/>
      <c r="HLJ840" s="231"/>
      <c r="HLK840" s="231"/>
      <c r="HLL840" s="231"/>
      <c r="HLM840" s="231"/>
      <c r="HLN840" s="231"/>
      <c r="HLO840" s="231"/>
      <c r="HLP840" s="231"/>
      <c r="HLQ840" s="231"/>
      <c r="HLR840" s="231"/>
      <c r="HLS840" s="231"/>
      <c r="HLT840" s="231"/>
      <c r="HLU840" s="231"/>
      <c r="HLV840" s="231"/>
      <c r="HLW840" s="231"/>
      <c r="HLX840" s="231"/>
      <c r="HLY840" s="231"/>
      <c r="HLZ840" s="231"/>
      <c r="HMA840" s="231"/>
      <c r="HMB840" s="231"/>
      <c r="HMC840" s="231"/>
      <c r="HMD840" s="231"/>
      <c r="HME840" s="231"/>
      <c r="HMF840" s="231"/>
      <c r="HMG840" s="231"/>
      <c r="HMH840" s="231"/>
      <c r="HMI840" s="231"/>
      <c r="HMJ840" s="231"/>
      <c r="HMK840" s="231"/>
      <c r="HML840" s="231"/>
      <c r="HMM840" s="231"/>
      <c r="HMN840" s="231"/>
      <c r="HMO840" s="231"/>
      <c r="HMP840" s="231"/>
      <c r="HMQ840" s="231"/>
      <c r="HMR840" s="231"/>
      <c r="HMS840" s="231"/>
      <c r="HMT840" s="231"/>
      <c r="HMU840" s="231"/>
      <c r="HMV840" s="231"/>
      <c r="HMW840" s="231"/>
      <c r="HMX840" s="231"/>
      <c r="HMY840" s="231"/>
      <c r="HMZ840" s="231"/>
      <c r="HNA840" s="231"/>
      <c r="HNB840" s="231"/>
      <c r="HNC840" s="231"/>
      <c r="HND840" s="231"/>
      <c r="HNE840" s="231"/>
      <c r="HNF840" s="231"/>
      <c r="HNG840" s="231"/>
      <c r="HNH840" s="231"/>
      <c r="HNI840" s="231"/>
      <c r="HNJ840" s="231"/>
      <c r="HNK840" s="231"/>
      <c r="HNL840" s="231"/>
      <c r="HNM840" s="231"/>
      <c r="HNN840" s="231"/>
      <c r="HNO840" s="231"/>
      <c r="HNP840" s="231"/>
      <c r="HNQ840" s="231"/>
      <c r="HNR840" s="231"/>
      <c r="HNS840" s="231"/>
      <c r="HNT840" s="231"/>
      <c r="HNU840" s="231"/>
      <c r="HNV840" s="231"/>
      <c r="HNW840" s="231"/>
      <c r="HNX840" s="231"/>
      <c r="HNY840" s="231"/>
      <c r="HNZ840" s="231"/>
      <c r="HOA840" s="231"/>
      <c r="HOB840" s="231"/>
      <c r="HOC840" s="231"/>
      <c r="HOD840" s="231"/>
      <c r="HOE840" s="231"/>
      <c r="HOF840" s="231"/>
      <c r="HOG840" s="231"/>
      <c r="HOH840" s="231"/>
      <c r="HOI840" s="231"/>
      <c r="HOJ840" s="231"/>
      <c r="HOK840" s="231"/>
      <c r="HOL840" s="231"/>
      <c r="HOM840" s="231"/>
      <c r="HON840" s="231"/>
      <c r="HOO840" s="231"/>
      <c r="HOP840" s="231"/>
      <c r="HOQ840" s="231"/>
      <c r="HOR840" s="231"/>
      <c r="HOS840" s="231"/>
      <c r="HOT840" s="231"/>
      <c r="HOU840" s="231"/>
      <c r="HOV840" s="231"/>
      <c r="HOW840" s="231"/>
      <c r="HOX840" s="231"/>
      <c r="HOY840" s="231"/>
      <c r="HOZ840" s="231"/>
      <c r="HPA840" s="231"/>
      <c r="HPB840" s="231"/>
      <c r="HPC840" s="231"/>
      <c r="HPD840" s="231"/>
      <c r="HPE840" s="231"/>
      <c r="HPF840" s="231"/>
      <c r="HPG840" s="231"/>
      <c r="HPH840" s="231"/>
      <c r="HPI840" s="231"/>
      <c r="HPJ840" s="231"/>
      <c r="HPK840" s="231"/>
      <c r="HPL840" s="231"/>
      <c r="HPM840" s="231"/>
      <c r="HPN840" s="231"/>
      <c r="HPO840" s="231"/>
      <c r="HPP840" s="231"/>
      <c r="HPQ840" s="231"/>
      <c r="HPR840" s="231"/>
      <c r="HPS840" s="231"/>
      <c r="HPT840" s="231"/>
      <c r="HPU840" s="231"/>
      <c r="HPV840" s="231"/>
      <c r="HPW840" s="231"/>
      <c r="HPX840" s="231"/>
      <c r="HPY840" s="231"/>
      <c r="HPZ840" s="231"/>
      <c r="HQA840" s="231"/>
      <c r="HQB840" s="231"/>
      <c r="HQC840" s="231"/>
      <c r="HQD840" s="231"/>
      <c r="HQE840" s="231"/>
      <c r="HQF840" s="231"/>
      <c r="HQG840" s="231"/>
      <c r="HQH840" s="231"/>
      <c r="HQI840" s="231"/>
      <c r="HQJ840" s="231"/>
      <c r="HQK840" s="231"/>
      <c r="HQL840" s="231"/>
      <c r="HQM840" s="231"/>
      <c r="HQN840" s="231"/>
      <c r="HQO840" s="231"/>
      <c r="HQP840" s="231"/>
      <c r="HQQ840" s="231"/>
      <c r="HQR840" s="231"/>
      <c r="HQS840" s="231"/>
      <c r="HQT840" s="231"/>
      <c r="HQU840" s="231"/>
      <c r="HQV840" s="231"/>
      <c r="HQW840" s="231"/>
      <c r="HQX840" s="231"/>
      <c r="HQY840" s="231"/>
      <c r="HQZ840" s="231"/>
      <c r="HRA840" s="231"/>
      <c r="HRB840" s="231"/>
      <c r="HRC840" s="231"/>
      <c r="HRD840" s="231"/>
      <c r="HRE840" s="231"/>
      <c r="HRF840" s="231"/>
      <c r="HRG840" s="231"/>
      <c r="HRH840" s="231"/>
      <c r="HRI840" s="231"/>
      <c r="HRJ840" s="231"/>
      <c r="HRK840" s="231"/>
      <c r="HRL840" s="231"/>
      <c r="HRM840" s="231"/>
      <c r="HRN840" s="231"/>
      <c r="HRO840" s="231"/>
      <c r="HRP840" s="231"/>
      <c r="HRQ840" s="231"/>
      <c r="HRR840" s="231"/>
      <c r="HRS840" s="231"/>
      <c r="HRT840" s="231"/>
      <c r="HRU840" s="231"/>
      <c r="HRV840" s="231"/>
      <c r="HRW840" s="231"/>
      <c r="HRX840" s="231"/>
      <c r="HRY840" s="231"/>
      <c r="HRZ840" s="231"/>
      <c r="HSA840" s="231"/>
      <c r="HSB840" s="231"/>
      <c r="HSC840" s="231"/>
      <c r="HSD840" s="231"/>
      <c r="HSE840" s="231"/>
      <c r="HSF840" s="231"/>
      <c r="HSG840" s="231"/>
      <c r="HSH840" s="231"/>
      <c r="HSI840" s="231"/>
      <c r="HSJ840" s="231"/>
      <c r="HSK840" s="231"/>
      <c r="HSL840" s="231"/>
      <c r="HSM840" s="231"/>
      <c r="HSN840" s="231"/>
      <c r="HSO840" s="231"/>
      <c r="HSP840" s="231"/>
      <c r="HSQ840" s="231"/>
      <c r="HSR840" s="231"/>
      <c r="HSS840" s="231"/>
      <c r="HST840" s="231"/>
      <c r="HSU840" s="231"/>
      <c r="HSV840" s="231"/>
      <c r="HSW840" s="231"/>
      <c r="HSX840" s="231"/>
      <c r="HSY840" s="231"/>
      <c r="HSZ840" s="231"/>
      <c r="HTA840" s="231"/>
      <c r="HTB840" s="231"/>
      <c r="HTC840" s="231"/>
      <c r="HTD840" s="231"/>
      <c r="HTE840" s="231"/>
      <c r="HTF840" s="231"/>
      <c r="HTG840" s="231"/>
      <c r="HTH840" s="231"/>
      <c r="HTI840" s="231"/>
      <c r="HTJ840" s="231"/>
      <c r="HTK840" s="231"/>
      <c r="HTL840" s="231"/>
      <c r="HTM840" s="231"/>
      <c r="HTN840" s="231"/>
      <c r="HTO840" s="231"/>
      <c r="HTP840" s="231"/>
      <c r="HTQ840" s="231"/>
      <c r="HTR840" s="231"/>
      <c r="HTS840" s="231"/>
      <c r="HTT840" s="231"/>
      <c r="HTU840" s="231"/>
      <c r="HTV840" s="231"/>
      <c r="HTW840" s="231"/>
      <c r="HTX840" s="231"/>
      <c r="HTY840" s="231"/>
      <c r="HTZ840" s="231"/>
      <c r="HUA840" s="231"/>
      <c r="HUB840" s="231"/>
      <c r="HUC840" s="231"/>
      <c r="HUD840" s="231"/>
      <c r="HUE840" s="231"/>
      <c r="HUF840" s="231"/>
      <c r="HUG840" s="231"/>
      <c r="HUH840" s="231"/>
      <c r="HUI840" s="231"/>
      <c r="HUJ840" s="231"/>
      <c r="HUK840" s="231"/>
      <c r="HUL840" s="231"/>
      <c r="HUM840" s="231"/>
      <c r="HUN840" s="231"/>
      <c r="HUO840" s="231"/>
      <c r="HUP840" s="231"/>
      <c r="HUQ840" s="231"/>
      <c r="HUR840" s="231"/>
      <c r="HUS840" s="231"/>
      <c r="HUT840" s="231"/>
      <c r="HUU840" s="231"/>
      <c r="HUV840" s="231"/>
      <c r="HUW840" s="231"/>
      <c r="HUX840" s="231"/>
      <c r="HUY840" s="231"/>
      <c r="HUZ840" s="231"/>
      <c r="HVA840" s="231"/>
      <c r="HVB840" s="231"/>
      <c r="HVC840" s="231"/>
      <c r="HVD840" s="231"/>
      <c r="HVE840" s="231"/>
      <c r="HVF840" s="231"/>
      <c r="HVG840" s="231"/>
      <c r="HVH840" s="231"/>
      <c r="HVI840" s="231"/>
      <c r="HVJ840" s="231"/>
      <c r="HVK840" s="231"/>
      <c r="HVL840" s="231"/>
      <c r="HVM840" s="231"/>
      <c r="HVN840" s="231"/>
      <c r="HVO840" s="231"/>
      <c r="HVP840" s="231"/>
      <c r="HVQ840" s="231"/>
      <c r="HVR840" s="231"/>
      <c r="HVS840" s="231"/>
      <c r="HVT840" s="231"/>
      <c r="HVU840" s="231"/>
      <c r="HVV840" s="231"/>
      <c r="HVW840" s="231"/>
      <c r="HVX840" s="231"/>
      <c r="HVY840" s="231"/>
      <c r="HVZ840" s="231"/>
      <c r="HWA840" s="231"/>
      <c r="HWB840" s="231"/>
      <c r="HWC840" s="231"/>
      <c r="HWD840" s="231"/>
      <c r="HWE840" s="231"/>
      <c r="HWF840" s="231"/>
      <c r="HWG840" s="231"/>
      <c r="HWH840" s="231"/>
      <c r="HWI840" s="231"/>
      <c r="HWJ840" s="231"/>
      <c r="HWK840" s="231"/>
      <c r="HWL840" s="231"/>
      <c r="HWM840" s="231"/>
      <c r="HWN840" s="231"/>
      <c r="HWO840" s="231"/>
      <c r="HWP840" s="231"/>
      <c r="HWQ840" s="231"/>
      <c r="HWR840" s="231"/>
      <c r="HWS840" s="231"/>
      <c r="HWT840" s="231"/>
      <c r="HWU840" s="231"/>
      <c r="HWV840" s="231"/>
      <c r="HWW840" s="231"/>
      <c r="HWX840" s="231"/>
      <c r="HWY840" s="231"/>
      <c r="HWZ840" s="231"/>
      <c r="HXA840" s="231"/>
      <c r="HXB840" s="231"/>
      <c r="HXC840" s="231"/>
      <c r="HXD840" s="231"/>
      <c r="HXE840" s="231"/>
      <c r="HXF840" s="231"/>
      <c r="HXG840" s="231"/>
      <c r="HXH840" s="231"/>
      <c r="HXI840" s="231"/>
      <c r="HXJ840" s="231"/>
      <c r="HXK840" s="231"/>
      <c r="HXL840" s="231"/>
      <c r="HXM840" s="231"/>
      <c r="HXN840" s="231"/>
      <c r="HXO840" s="231"/>
      <c r="HXP840" s="231"/>
      <c r="HXQ840" s="231"/>
      <c r="HXR840" s="231"/>
      <c r="HXS840" s="231"/>
      <c r="HXT840" s="231"/>
      <c r="HXU840" s="231"/>
      <c r="HXV840" s="231"/>
      <c r="HXW840" s="231"/>
      <c r="HXX840" s="231"/>
      <c r="HXY840" s="231"/>
      <c r="HXZ840" s="231"/>
      <c r="HYA840" s="231"/>
      <c r="HYB840" s="231"/>
      <c r="HYC840" s="231"/>
      <c r="HYD840" s="231"/>
      <c r="HYE840" s="231"/>
      <c r="HYF840" s="231"/>
      <c r="HYG840" s="231"/>
      <c r="HYH840" s="231"/>
      <c r="HYI840" s="231"/>
      <c r="HYJ840" s="231"/>
      <c r="HYK840" s="231"/>
      <c r="HYL840" s="231"/>
      <c r="HYM840" s="231"/>
      <c r="HYN840" s="231"/>
      <c r="HYO840" s="231"/>
      <c r="HYP840" s="231"/>
      <c r="HYQ840" s="231"/>
      <c r="HYR840" s="231"/>
      <c r="HYS840" s="231"/>
      <c r="HYT840" s="231"/>
      <c r="HYU840" s="231"/>
      <c r="HYV840" s="231"/>
      <c r="HYW840" s="231"/>
      <c r="HYX840" s="231"/>
      <c r="HYY840" s="231"/>
      <c r="HYZ840" s="231"/>
      <c r="HZA840" s="231"/>
      <c r="HZB840" s="231"/>
      <c r="HZC840" s="231"/>
      <c r="HZD840" s="231"/>
      <c r="HZE840" s="231"/>
      <c r="HZF840" s="231"/>
      <c r="HZG840" s="231"/>
      <c r="HZH840" s="231"/>
      <c r="HZI840" s="231"/>
      <c r="HZJ840" s="231"/>
      <c r="HZK840" s="231"/>
      <c r="HZL840" s="231"/>
      <c r="HZM840" s="231"/>
      <c r="HZN840" s="231"/>
      <c r="HZO840" s="231"/>
      <c r="HZP840" s="231"/>
      <c r="HZQ840" s="231"/>
      <c r="HZR840" s="231"/>
      <c r="HZS840" s="231"/>
      <c r="HZT840" s="231"/>
      <c r="HZU840" s="231"/>
      <c r="HZV840" s="231"/>
      <c r="HZW840" s="231"/>
      <c r="HZX840" s="231"/>
      <c r="HZY840" s="231"/>
      <c r="HZZ840" s="231"/>
      <c r="IAA840" s="231"/>
      <c r="IAB840" s="231"/>
      <c r="IAC840" s="231"/>
      <c r="IAD840" s="231"/>
      <c r="IAE840" s="231"/>
      <c r="IAF840" s="231"/>
      <c r="IAG840" s="231"/>
      <c r="IAH840" s="231"/>
      <c r="IAI840" s="231"/>
      <c r="IAJ840" s="231"/>
      <c r="IAK840" s="231"/>
      <c r="IAL840" s="231"/>
      <c r="IAM840" s="231"/>
      <c r="IAN840" s="231"/>
      <c r="IAO840" s="231"/>
      <c r="IAP840" s="231"/>
      <c r="IAQ840" s="231"/>
      <c r="IAR840" s="231"/>
      <c r="IAS840" s="231"/>
      <c r="IAT840" s="231"/>
      <c r="IAU840" s="231"/>
      <c r="IAV840" s="231"/>
      <c r="IAW840" s="231"/>
      <c r="IAX840" s="231"/>
      <c r="IAY840" s="231"/>
      <c r="IAZ840" s="231"/>
      <c r="IBA840" s="231"/>
      <c r="IBB840" s="231"/>
      <c r="IBC840" s="231"/>
      <c r="IBD840" s="231"/>
      <c r="IBE840" s="231"/>
      <c r="IBF840" s="231"/>
      <c r="IBG840" s="231"/>
      <c r="IBH840" s="231"/>
      <c r="IBI840" s="231"/>
      <c r="IBJ840" s="231"/>
      <c r="IBK840" s="231"/>
      <c r="IBL840" s="231"/>
      <c r="IBM840" s="231"/>
      <c r="IBN840" s="231"/>
      <c r="IBO840" s="231"/>
      <c r="IBP840" s="231"/>
      <c r="IBQ840" s="231"/>
      <c r="IBR840" s="231"/>
      <c r="IBS840" s="231"/>
      <c r="IBT840" s="231"/>
      <c r="IBU840" s="231"/>
      <c r="IBV840" s="231"/>
      <c r="IBW840" s="231"/>
      <c r="IBX840" s="231"/>
      <c r="IBY840" s="231"/>
      <c r="IBZ840" s="231"/>
      <c r="ICA840" s="231"/>
      <c r="ICB840" s="231"/>
      <c r="ICC840" s="231"/>
      <c r="ICD840" s="231"/>
      <c r="ICE840" s="231"/>
      <c r="ICF840" s="231"/>
      <c r="ICG840" s="231"/>
      <c r="ICH840" s="231"/>
      <c r="ICI840" s="231"/>
      <c r="ICJ840" s="231"/>
      <c r="ICK840" s="231"/>
      <c r="ICL840" s="231"/>
      <c r="ICM840" s="231"/>
      <c r="ICN840" s="231"/>
      <c r="ICO840" s="231"/>
      <c r="ICP840" s="231"/>
      <c r="ICQ840" s="231"/>
      <c r="ICR840" s="231"/>
      <c r="ICS840" s="231"/>
      <c r="ICT840" s="231"/>
      <c r="ICU840" s="231"/>
      <c r="ICV840" s="231"/>
      <c r="ICW840" s="231"/>
      <c r="ICX840" s="231"/>
      <c r="ICY840" s="231"/>
      <c r="ICZ840" s="231"/>
      <c r="IDA840" s="231"/>
      <c r="IDB840" s="231"/>
      <c r="IDC840" s="231"/>
      <c r="IDD840" s="231"/>
      <c r="IDE840" s="231"/>
      <c r="IDF840" s="231"/>
      <c r="IDG840" s="231"/>
      <c r="IDH840" s="231"/>
      <c r="IDI840" s="231"/>
      <c r="IDJ840" s="231"/>
      <c r="IDK840" s="231"/>
      <c r="IDL840" s="231"/>
      <c r="IDM840" s="231"/>
      <c r="IDN840" s="231"/>
      <c r="IDO840" s="231"/>
      <c r="IDP840" s="231"/>
      <c r="IDQ840" s="231"/>
      <c r="IDR840" s="231"/>
      <c r="IDS840" s="231"/>
      <c r="IDT840" s="231"/>
      <c r="IDU840" s="231"/>
      <c r="IDV840" s="231"/>
      <c r="IDW840" s="231"/>
      <c r="IDX840" s="231"/>
      <c r="IDY840" s="231"/>
      <c r="IDZ840" s="231"/>
      <c r="IEA840" s="231"/>
      <c r="IEB840" s="231"/>
      <c r="IEC840" s="231"/>
      <c r="IED840" s="231"/>
      <c r="IEE840" s="231"/>
      <c r="IEF840" s="231"/>
      <c r="IEG840" s="231"/>
      <c r="IEH840" s="231"/>
      <c r="IEI840" s="231"/>
      <c r="IEJ840" s="231"/>
      <c r="IEK840" s="231"/>
      <c r="IEL840" s="231"/>
      <c r="IEM840" s="231"/>
      <c r="IEN840" s="231"/>
      <c r="IEO840" s="231"/>
      <c r="IEP840" s="231"/>
      <c r="IEQ840" s="231"/>
      <c r="IER840" s="231"/>
      <c r="IES840" s="231"/>
      <c r="IET840" s="231"/>
      <c r="IEU840" s="231"/>
      <c r="IEV840" s="231"/>
      <c r="IEW840" s="231"/>
      <c r="IEX840" s="231"/>
      <c r="IEY840" s="231"/>
      <c r="IEZ840" s="231"/>
      <c r="IFA840" s="231"/>
      <c r="IFB840" s="231"/>
      <c r="IFC840" s="231"/>
      <c r="IFD840" s="231"/>
      <c r="IFE840" s="231"/>
      <c r="IFF840" s="231"/>
      <c r="IFG840" s="231"/>
      <c r="IFH840" s="231"/>
      <c r="IFI840" s="231"/>
      <c r="IFJ840" s="231"/>
      <c r="IFK840" s="231"/>
      <c r="IFL840" s="231"/>
      <c r="IFM840" s="231"/>
      <c r="IFN840" s="231"/>
      <c r="IFO840" s="231"/>
      <c r="IFP840" s="231"/>
      <c r="IFQ840" s="231"/>
      <c r="IFR840" s="231"/>
      <c r="IFS840" s="231"/>
      <c r="IFT840" s="231"/>
      <c r="IFU840" s="231"/>
      <c r="IFV840" s="231"/>
      <c r="IFW840" s="231"/>
      <c r="IFX840" s="231"/>
      <c r="IFY840" s="231"/>
      <c r="IFZ840" s="231"/>
      <c r="IGA840" s="231"/>
      <c r="IGB840" s="231"/>
      <c r="IGC840" s="231"/>
      <c r="IGD840" s="231"/>
      <c r="IGE840" s="231"/>
      <c r="IGF840" s="231"/>
      <c r="IGG840" s="231"/>
      <c r="IGH840" s="231"/>
      <c r="IGI840" s="231"/>
      <c r="IGJ840" s="231"/>
      <c r="IGK840" s="231"/>
      <c r="IGL840" s="231"/>
      <c r="IGM840" s="231"/>
      <c r="IGN840" s="231"/>
      <c r="IGO840" s="231"/>
      <c r="IGP840" s="231"/>
      <c r="IGQ840" s="231"/>
      <c r="IGR840" s="231"/>
      <c r="IGS840" s="231"/>
      <c r="IGT840" s="231"/>
      <c r="IGU840" s="231"/>
      <c r="IGV840" s="231"/>
      <c r="IGW840" s="231"/>
      <c r="IGX840" s="231"/>
      <c r="IGY840" s="231"/>
      <c r="IGZ840" s="231"/>
      <c r="IHA840" s="231"/>
      <c r="IHB840" s="231"/>
      <c r="IHC840" s="231"/>
      <c r="IHD840" s="231"/>
      <c r="IHE840" s="231"/>
      <c r="IHF840" s="231"/>
      <c r="IHG840" s="231"/>
      <c r="IHH840" s="231"/>
      <c r="IHI840" s="231"/>
      <c r="IHJ840" s="231"/>
      <c r="IHK840" s="231"/>
      <c r="IHL840" s="231"/>
      <c r="IHM840" s="231"/>
      <c r="IHN840" s="231"/>
      <c r="IHO840" s="231"/>
      <c r="IHP840" s="231"/>
      <c r="IHQ840" s="231"/>
      <c r="IHR840" s="231"/>
      <c r="IHS840" s="231"/>
      <c r="IHT840" s="231"/>
      <c r="IHU840" s="231"/>
      <c r="IHV840" s="231"/>
      <c r="IHW840" s="231"/>
      <c r="IHX840" s="231"/>
      <c r="IHY840" s="231"/>
      <c r="IHZ840" s="231"/>
      <c r="IIA840" s="231"/>
      <c r="IIB840" s="231"/>
      <c r="IIC840" s="231"/>
      <c r="IID840" s="231"/>
      <c r="IIE840" s="231"/>
      <c r="IIF840" s="231"/>
      <c r="IIG840" s="231"/>
      <c r="IIH840" s="231"/>
      <c r="III840" s="231"/>
      <c r="IIJ840" s="231"/>
      <c r="IIK840" s="231"/>
      <c r="IIL840" s="231"/>
      <c r="IIM840" s="231"/>
      <c r="IIN840" s="231"/>
      <c r="IIO840" s="231"/>
      <c r="IIP840" s="231"/>
      <c r="IIQ840" s="231"/>
      <c r="IIR840" s="231"/>
      <c r="IIS840" s="231"/>
      <c r="IIT840" s="231"/>
      <c r="IIU840" s="231"/>
      <c r="IIV840" s="231"/>
      <c r="IIW840" s="231"/>
      <c r="IIX840" s="231"/>
      <c r="IIY840" s="231"/>
      <c r="IIZ840" s="231"/>
      <c r="IJA840" s="231"/>
      <c r="IJB840" s="231"/>
      <c r="IJC840" s="231"/>
      <c r="IJD840" s="231"/>
      <c r="IJE840" s="231"/>
      <c r="IJF840" s="231"/>
      <c r="IJG840" s="231"/>
      <c r="IJH840" s="231"/>
      <c r="IJI840" s="231"/>
      <c r="IJJ840" s="231"/>
      <c r="IJK840" s="231"/>
      <c r="IJL840" s="231"/>
      <c r="IJM840" s="231"/>
      <c r="IJN840" s="231"/>
      <c r="IJO840" s="231"/>
      <c r="IJP840" s="231"/>
      <c r="IJQ840" s="231"/>
      <c r="IJR840" s="231"/>
      <c r="IJS840" s="231"/>
      <c r="IJT840" s="231"/>
      <c r="IJU840" s="231"/>
      <c r="IJV840" s="231"/>
      <c r="IJW840" s="231"/>
      <c r="IJX840" s="231"/>
      <c r="IJY840" s="231"/>
      <c r="IJZ840" s="231"/>
      <c r="IKA840" s="231"/>
      <c r="IKB840" s="231"/>
      <c r="IKC840" s="231"/>
      <c r="IKD840" s="231"/>
      <c r="IKE840" s="231"/>
      <c r="IKF840" s="231"/>
      <c r="IKG840" s="231"/>
      <c r="IKH840" s="231"/>
      <c r="IKI840" s="231"/>
      <c r="IKJ840" s="231"/>
      <c r="IKK840" s="231"/>
      <c r="IKL840" s="231"/>
      <c r="IKM840" s="231"/>
      <c r="IKN840" s="231"/>
      <c r="IKO840" s="231"/>
      <c r="IKP840" s="231"/>
      <c r="IKQ840" s="231"/>
      <c r="IKR840" s="231"/>
      <c r="IKS840" s="231"/>
      <c r="IKT840" s="231"/>
      <c r="IKU840" s="231"/>
      <c r="IKV840" s="231"/>
      <c r="IKW840" s="231"/>
      <c r="IKX840" s="231"/>
      <c r="IKY840" s="231"/>
      <c r="IKZ840" s="231"/>
      <c r="ILA840" s="231"/>
      <c r="ILB840" s="231"/>
      <c r="ILC840" s="231"/>
      <c r="ILD840" s="231"/>
      <c r="ILE840" s="231"/>
      <c r="ILF840" s="231"/>
      <c r="ILG840" s="231"/>
      <c r="ILH840" s="231"/>
      <c r="ILI840" s="231"/>
      <c r="ILJ840" s="231"/>
      <c r="ILK840" s="231"/>
      <c r="ILL840" s="231"/>
      <c r="ILM840" s="231"/>
      <c r="ILN840" s="231"/>
      <c r="ILO840" s="231"/>
      <c r="ILP840" s="231"/>
      <c r="ILQ840" s="231"/>
      <c r="ILR840" s="231"/>
      <c r="ILS840" s="231"/>
      <c r="ILT840" s="231"/>
      <c r="ILU840" s="231"/>
      <c r="ILV840" s="231"/>
      <c r="ILW840" s="231"/>
      <c r="ILX840" s="231"/>
      <c r="ILY840" s="231"/>
      <c r="ILZ840" s="231"/>
      <c r="IMA840" s="231"/>
      <c r="IMB840" s="231"/>
      <c r="IMC840" s="231"/>
      <c r="IMD840" s="231"/>
      <c r="IME840" s="231"/>
      <c r="IMF840" s="231"/>
      <c r="IMG840" s="231"/>
      <c r="IMH840" s="231"/>
      <c r="IMI840" s="231"/>
      <c r="IMJ840" s="231"/>
      <c r="IMK840" s="231"/>
      <c r="IML840" s="231"/>
      <c r="IMM840" s="231"/>
      <c r="IMN840" s="231"/>
      <c r="IMO840" s="231"/>
      <c r="IMP840" s="231"/>
      <c r="IMQ840" s="231"/>
      <c r="IMR840" s="231"/>
      <c r="IMS840" s="231"/>
      <c r="IMT840" s="231"/>
      <c r="IMU840" s="231"/>
      <c r="IMV840" s="231"/>
      <c r="IMW840" s="231"/>
      <c r="IMX840" s="231"/>
      <c r="IMY840" s="231"/>
      <c r="IMZ840" s="231"/>
      <c r="INA840" s="231"/>
      <c r="INB840" s="231"/>
      <c r="INC840" s="231"/>
      <c r="IND840" s="231"/>
      <c r="INE840" s="231"/>
      <c r="INF840" s="231"/>
      <c r="ING840" s="231"/>
      <c r="INH840" s="231"/>
      <c r="INI840" s="231"/>
      <c r="INJ840" s="231"/>
      <c r="INK840" s="231"/>
      <c r="INL840" s="231"/>
      <c r="INM840" s="231"/>
      <c r="INN840" s="231"/>
      <c r="INO840" s="231"/>
      <c r="INP840" s="231"/>
      <c r="INQ840" s="231"/>
      <c r="INR840" s="231"/>
      <c r="INS840" s="231"/>
      <c r="INT840" s="231"/>
      <c r="INU840" s="231"/>
      <c r="INV840" s="231"/>
      <c r="INW840" s="231"/>
      <c r="INX840" s="231"/>
      <c r="INY840" s="231"/>
      <c r="INZ840" s="231"/>
      <c r="IOA840" s="231"/>
      <c r="IOB840" s="231"/>
      <c r="IOC840" s="231"/>
      <c r="IOD840" s="231"/>
      <c r="IOE840" s="231"/>
      <c r="IOF840" s="231"/>
      <c r="IOG840" s="231"/>
      <c r="IOH840" s="231"/>
      <c r="IOI840" s="231"/>
      <c r="IOJ840" s="231"/>
      <c r="IOK840" s="231"/>
      <c r="IOL840" s="231"/>
      <c r="IOM840" s="231"/>
      <c r="ION840" s="231"/>
      <c r="IOO840" s="231"/>
      <c r="IOP840" s="231"/>
      <c r="IOQ840" s="231"/>
      <c r="IOR840" s="231"/>
      <c r="IOS840" s="231"/>
      <c r="IOT840" s="231"/>
      <c r="IOU840" s="231"/>
      <c r="IOV840" s="231"/>
      <c r="IOW840" s="231"/>
      <c r="IOX840" s="231"/>
      <c r="IOY840" s="231"/>
      <c r="IOZ840" s="231"/>
      <c r="IPA840" s="231"/>
      <c r="IPB840" s="231"/>
      <c r="IPC840" s="231"/>
      <c r="IPD840" s="231"/>
      <c r="IPE840" s="231"/>
      <c r="IPF840" s="231"/>
      <c r="IPG840" s="231"/>
      <c r="IPH840" s="231"/>
      <c r="IPI840" s="231"/>
      <c r="IPJ840" s="231"/>
      <c r="IPK840" s="231"/>
      <c r="IPL840" s="231"/>
      <c r="IPM840" s="231"/>
      <c r="IPN840" s="231"/>
      <c r="IPO840" s="231"/>
      <c r="IPP840" s="231"/>
      <c r="IPQ840" s="231"/>
      <c r="IPR840" s="231"/>
      <c r="IPS840" s="231"/>
      <c r="IPT840" s="231"/>
      <c r="IPU840" s="231"/>
      <c r="IPV840" s="231"/>
      <c r="IPW840" s="231"/>
      <c r="IPX840" s="231"/>
      <c r="IPY840" s="231"/>
      <c r="IPZ840" s="231"/>
      <c r="IQA840" s="231"/>
      <c r="IQB840" s="231"/>
      <c r="IQC840" s="231"/>
      <c r="IQD840" s="231"/>
      <c r="IQE840" s="231"/>
      <c r="IQF840" s="231"/>
      <c r="IQG840" s="231"/>
      <c r="IQH840" s="231"/>
      <c r="IQI840" s="231"/>
      <c r="IQJ840" s="231"/>
      <c r="IQK840" s="231"/>
      <c r="IQL840" s="231"/>
      <c r="IQM840" s="231"/>
      <c r="IQN840" s="231"/>
      <c r="IQO840" s="231"/>
      <c r="IQP840" s="231"/>
      <c r="IQQ840" s="231"/>
      <c r="IQR840" s="231"/>
      <c r="IQS840" s="231"/>
      <c r="IQT840" s="231"/>
      <c r="IQU840" s="231"/>
      <c r="IQV840" s="231"/>
      <c r="IQW840" s="231"/>
      <c r="IQX840" s="231"/>
      <c r="IQY840" s="231"/>
      <c r="IQZ840" s="231"/>
      <c r="IRA840" s="231"/>
      <c r="IRB840" s="231"/>
      <c r="IRC840" s="231"/>
      <c r="IRD840" s="231"/>
      <c r="IRE840" s="231"/>
      <c r="IRF840" s="231"/>
      <c r="IRG840" s="231"/>
      <c r="IRH840" s="231"/>
      <c r="IRI840" s="231"/>
      <c r="IRJ840" s="231"/>
      <c r="IRK840" s="231"/>
      <c r="IRL840" s="231"/>
      <c r="IRM840" s="231"/>
      <c r="IRN840" s="231"/>
      <c r="IRO840" s="231"/>
      <c r="IRP840" s="231"/>
      <c r="IRQ840" s="231"/>
      <c r="IRR840" s="231"/>
      <c r="IRS840" s="231"/>
      <c r="IRT840" s="231"/>
      <c r="IRU840" s="231"/>
      <c r="IRV840" s="231"/>
      <c r="IRW840" s="231"/>
      <c r="IRX840" s="231"/>
      <c r="IRY840" s="231"/>
      <c r="IRZ840" s="231"/>
      <c r="ISA840" s="231"/>
      <c r="ISB840" s="231"/>
      <c r="ISC840" s="231"/>
      <c r="ISD840" s="231"/>
      <c r="ISE840" s="231"/>
      <c r="ISF840" s="231"/>
      <c r="ISG840" s="231"/>
      <c r="ISH840" s="231"/>
      <c r="ISI840" s="231"/>
      <c r="ISJ840" s="231"/>
      <c r="ISK840" s="231"/>
      <c r="ISL840" s="231"/>
      <c r="ISM840" s="231"/>
      <c r="ISN840" s="231"/>
      <c r="ISO840" s="231"/>
      <c r="ISP840" s="231"/>
      <c r="ISQ840" s="231"/>
      <c r="ISR840" s="231"/>
      <c r="ISS840" s="231"/>
      <c r="IST840" s="231"/>
      <c r="ISU840" s="231"/>
      <c r="ISV840" s="231"/>
      <c r="ISW840" s="231"/>
      <c r="ISX840" s="231"/>
      <c r="ISY840" s="231"/>
      <c r="ISZ840" s="231"/>
      <c r="ITA840" s="231"/>
      <c r="ITB840" s="231"/>
      <c r="ITC840" s="231"/>
      <c r="ITD840" s="231"/>
      <c r="ITE840" s="231"/>
      <c r="ITF840" s="231"/>
      <c r="ITG840" s="231"/>
      <c r="ITH840" s="231"/>
      <c r="ITI840" s="231"/>
      <c r="ITJ840" s="231"/>
      <c r="ITK840" s="231"/>
      <c r="ITL840" s="231"/>
      <c r="ITM840" s="231"/>
      <c r="ITN840" s="231"/>
      <c r="ITO840" s="231"/>
      <c r="ITP840" s="231"/>
      <c r="ITQ840" s="231"/>
      <c r="ITR840" s="231"/>
      <c r="ITS840" s="231"/>
      <c r="ITT840" s="231"/>
      <c r="ITU840" s="231"/>
      <c r="ITV840" s="231"/>
      <c r="ITW840" s="231"/>
      <c r="ITX840" s="231"/>
      <c r="ITY840" s="231"/>
      <c r="ITZ840" s="231"/>
      <c r="IUA840" s="231"/>
      <c r="IUB840" s="231"/>
      <c r="IUC840" s="231"/>
      <c r="IUD840" s="231"/>
      <c r="IUE840" s="231"/>
      <c r="IUF840" s="231"/>
      <c r="IUG840" s="231"/>
      <c r="IUH840" s="231"/>
      <c r="IUI840" s="231"/>
      <c r="IUJ840" s="231"/>
      <c r="IUK840" s="231"/>
      <c r="IUL840" s="231"/>
      <c r="IUM840" s="231"/>
      <c r="IUN840" s="231"/>
      <c r="IUO840" s="231"/>
      <c r="IUP840" s="231"/>
      <c r="IUQ840" s="231"/>
      <c r="IUR840" s="231"/>
      <c r="IUS840" s="231"/>
      <c r="IUT840" s="231"/>
      <c r="IUU840" s="231"/>
      <c r="IUV840" s="231"/>
      <c r="IUW840" s="231"/>
      <c r="IUX840" s="231"/>
      <c r="IUY840" s="231"/>
      <c r="IUZ840" s="231"/>
      <c r="IVA840" s="231"/>
      <c r="IVB840" s="231"/>
      <c r="IVC840" s="231"/>
      <c r="IVD840" s="231"/>
      <c r="IVE840" s="231"/>
      <c r="IVF840" s="231"/>
      <c r="IVG840" s="231"/>
      <c r="IVH840" s="231"/>
      <c r="IVI840" s="231"/>
      <c r="IVJ840" s="231"/>
      <c r="IVK840" s="231"/>
      <c r="IVL840" s="231"/>
      <c r="IVM840" s="231"/>
      <c r="IVN840" s="231"/>
      <c r="IVO840" s="231"/>
      <c r="IVP840" s="231"/>
      <c r="IVQ840" s="231"/>
      <c r="IVR840" s="231"/>
      <c r="IVS840" s="231"/>
      <c r="IVT840" s="231"/>
      <c r="IVU840" s="231"/>
      <c r="IVV840" s="231"/>
      <c r="IVW840" s="231"/>
      <c r="IVX840" s="231"/>
      <c r="IVY840" s="231"/>
      <c r="IVZ840" s="231"/>
      <c r="IWA840" s="231"/>
      <c r="IWB840" s="231"/>
      <c r="IWC840" s="231"/>
      <c r="IWD840" s="231"/>
      <c r="IWE840" s="231"/>
      <c r="IWF840" s="231"/>
      <c r="IWG840" s="231"/>
      <c r="IWH840" s="231"/>
      <c r="IWI840" s="231"/>
      <c r="IWJ840" s="231"/>
      <c r="IWK840" s="231"/>
      <c r="IWL840" s="231"/>
      <c r="IWM840" s="231"/>
      <c r="IWN840" s="231"/>
      <c r="IWO840" s="231"/>
      <c r="IWP840" s="231"/>
      <c r="IWQ840" s="231"/>
      <c r="IWR840" s="231"/>
      <c r="IWS840" s="231"/>
      <c r="IWT840" s="231"/>
      <c r="IWU840" s="231"/>
      <c r="IWV840" s="231"/>
      <c r="IWW840" s="231"/>
      <c r="IWX840" s="231"/>
      <c r="IWY840" s="231"/>
      <c r="IWZ840" s="231"/>
      <c r="IXA840" s="231"/>
      <c r="IXB840" s="231"/>
      <c r="IXC840" s="231"/>
      <c r="IXD840" s="231"/>
      <c r="IXE840" s="231"/>
      <c r="IXF840" s="231"/>
      <c r="IXG840" s="231"/>
      <c r="IXH840" s="231"/>
      <c r="IXI840" s="231"/>
      <c r="IXJ840" s="231"/>
      <c r="IXK840" s="231"/>
      <c r="IXL840" s="231"/>
      <c r="IXM840" s="231"/>
      <c r="IXN840" s="231"/>
      <c r="IXO840" s="231"/>
      <c r="IXP840" s="231"/>
      <c r="IXQ840" s="231"/>
      <c r="IXR840" s="231"/>
      <c r="IXS840" s="231"/>
      <c r="IXT840" s="231"/>
      <c r="IXU840" s="231"/>
      <c r="IXV840" s="231"/>
      <c r="IXW840" s="231"/>
      <c r="IXX840" s="231"/>
      <c r="IXY840" s="231"/>
      <c r="IXZ840" s="231"/>
      <c r="IYA840" s="231"/>
      <c r="IYB840" s="231"/>
      <c r="IYC840" s="231"/>
      <c r="IYD840" s="231"/>
      <c r="IYE840" s="231"/>
      <c r="IYF840" s="231"/>
      <c r="IYG840" s="231"/>
      <c r="IYH840" s="231"/>
      <c r="IYI840" s="231"/>
      <c r="IYJ840" s="231"/>
      <c r="IYK840" s="231"/>
      <c r="IYL840" s="231"/>
      <c r="IYM840" s="231"/>
      <c r="IYN840" s="231"/>
      <c r="IYO840" s="231"/>
      <c r="IYP840" s="231"/>
      <c r="IYQ840" s="231"/>
      <c r="IYR840" s="231"/>
      <c r="IYS840" s="231"/>
      <c r="IYT840" s="231"/>
      <c r="IYU840" s="231"/>
      <c r="IYV840" s="231"/>
      <c r="IYW840" s="231"/>
      <c r="IYX840" s="231"/>
      <c r="IYY840" s="231"/>
      <c r="IYZ840" s="231"/>
      <c r="IZA840" s="231"/>
      <c r="IZB840" s="231"/>
      <c r="IZC840" s="231"/>
      <c r="IZD840" s="231"/>
      <c r="IZE840" s="231"/>
      <c r="IZF840" s="231"/>
      <c r="IZG840" s="231"/>
      <c r="IZH840" s="231"/>
      <c r="IZI840" s="231"/>
      <c r="IZJ840" s="231"/>
      <c r="IZK840" s="231"/>
      <c r="IZL840" s="231"/>
      <c r="IZM840" s="231"/>
      <c r="IZN840" s="231"/>
      <c r="IZO840" s="231"/>
      <c r="IZP840" s="231"/>
      <c r="IZQ840" s="231"/>
      <c r="IZR840" s="231"/>
      <c r="IZS840" s="231"/>
      <c r="IZT840" s="231"/>
      <c r="IZU840" s="231"/>
      <c r="IZV840" s="231"/>
      <c r="IZW840" s="231"/>
      <c r="IZX840" s="231"/>
      <c r="IZY840" s="231"/>
      <c r="IZZ840" s="231"/>
      <c r="JAA840" s="231"/>
      <c r="JAB840" s="231"/>
      <c r="JAC840" s="231"/>
      <c r="JAD840" s="231"/>
      <c r="JAE840" s="231"/>
      <c r="JAF840" s="231"/>
      <c r="JAG840" s="231"/>
      <c r="JAH840" s="231"/>
      <c r="JAI840" s="231"/>
      <c r="JAJ840" s="231"/>
      <c r="JAK840" s="231"/>
      <c r="JAL840" s="231"/>
      <c r="JAM840" s="231"/>
      <c r="JAN840" s="231"/>
      <c r="JAO840" s="231"/>
      <c r="JAP840" s="231"/>
      <c r="JAQ840" s="231"/>
      <c r="JAR840" s="231"/>
      <c r="JAS840" s="231"/>
      <c r="JAT840" s="231"/>
      <c r="JAU840" s="231"/>
      <c r="JAV840" s="231"/>
      <c r="JAW840" s="231"/>
      <c r="JAX840" s="231"/>
      <c r="JAY840" s="231"/>
      <c r="JAZ840" s="231"/>
      <c r="JBA840" s="231"/>
      <c r="JBB840" s="231"/>
      <c r="JBC840" s="231"/>
      <c r="JBD840" s="231"/>
      <c r="JBE840" s="231"/>
      <c r="JBF840" s="231"/>
      <c r="JBG840" s="231"/>
      <c r="JBH840" s="231"/>
      <c r="JBI840" s="231"/>
      <c r="JBJ840" s="231"/>
      <c r="JBK840" s="231"/>
      <c r="JBL840" s="231"/>
      <c r="JBM840" s="231"/>
      <c r="JBN840" s="231"/>
      <c r="JBO840" s="231"/>
      <c r="JBP840" s="231"/>
      <c r="JBQ840" s="231"/>
      <c r="JBR840" s="231"/>
      <c r="JBS840" s="231"/>
      <c r="JBT840" s="231"/>
      <c r="JBU840" s="231"/>
      <c r="JBV840" s="231"/>
      <c r="JBW840" s="231"/>
      <c r="JBX840" s="231"/>
      <c r="JBY840" s="231"/>
      <c r="JBZ840" s="231"/>
      <c r="JCA840" s="231"/>
      <c r="JCB840" s="231"/>
      <c r="JCC840" s="231"/>
      <c r="JCD840" s="231"/>
      <c r="JCE840" s="231"/>
      <c r="JCF840" s="231"/>
      <c r="JCG840" s="231"/>
      <c r="JCH840" s="231"/>
      <c r="JCI840" s="231"/>
      <c r="JCJ840" s="231"/>
      <c r="JCK840" s="231"/>
      <c r="JCL840" s="231"/>
      <c r="JCM840" s="231"/>
      <c r="JCN840" s="231"/>
      <c r="JCO840" s="231"/>
      <c r="JCP840" s="231"/>
      <c r="JCQ840" s="231"/>
      <c r="JCR840" s="231"/>
      <c r="JCS840" s="231"/>
      <c r="JCT840" s="231"/>
      <c r="JCU840" s="231"/>
      <c r="JCV840" s="231"/>
      <c r="JCW840" s="231"/>
      <c r="JCX840" s="231"/>
      <c r="JCY840" s="231"/>
      <c r="JCZ840" s="231"/>
      <c r="JDA840" s="231"/>
      <c r="JDB840" s="231"/>
      <c r="JDC840" s="231"/>
      <c r="JDD840" s="231"/>
      <c r="JDE840" s="231"/>
      <c r="JDF840" s="231"/>
      <c r="JDG840" s="231"/>
      <c r="JDH840" s="231"/>
      <c r="JDI840" s="231"/>
      <c r="JDJ840" s="231"/>
      <c r="JDK840" s="231"/>
      <c r="JDL840" s="231"/>
      <c r="JDM840" s="231"/>
      <c r="JDN840" s="231"/>
      <c r="JDO840" s="231"/>
      <c r="JDP840" s="231"/>
      <c r="JDQ840" s="231"/>
      <c r="JDR840" s="231"/>
      <c r="JDS840" s="231"/>
      <c r="JDT840" s="231"/>
      <c r="JDU840" s="231"/>
      <c r="JDV840" s="231"/>
      <c r="JDW840" s="231"/>
      <c r="JDX840" s="231"/>
      <c r="JDY840" s="231"/>
      <c r="JDZ840" s="231"/>
      <c r="JEA840" s="231"/>
      <c r="JEB840" s="231"/>
      <c r="JEC840" s="231"/>
      <c r="JED840" s="231"/>
      <c r="JEE840" s="231"/>
      <c r="JEF840" s="231"/>
      <c r="JEG840" s="231"/>
      <c r="JEH840" s="231"/>
      <c r="JEI840" s="231"/>
      <c r="JEJ840" s="231"/>
      <c r="JEK840" s="231"/>
      <c r="JEL840" s="231"/>
      <c r="JEM840" s="231"/>
      <c r="JEN840" s="231"/>
      <c r="JEO840" s="231"/>
      <c r="JEP840" s="231"/>
      <c r="JEQ840" s="231"/>
      <c r="JER840" s="231"/>
      <c r="JES840" s="231"/>
      <c r="JET840" s="231"/>
      <c r="JEU840" s="231"/>
      <c r="JEV840" s="231"/>
      <c r="JEW840" s="231"/>
      <c r="JEX840" s="231"/>
      <c r="JEY840" s="231"/>
      <c r="JEZ840" s="231"/>
      <c r="JFA840" s="231"/>
      <c r="JFB840" s="231"/>
      <c r="JFC840" s="231"/>
      <c r="JFD840" s="231"/>
      <c r="JFE840" s="231"/>
      <c r="JFF840" s="231"/>
      <c r="JFG840" s="231"/>
      <c r="JFH840" s="231"/>
      <c r="JFI840" s="231"/>
      <c r="JFJ840" s="231"/>
      <c r="JFK840" s="231"/>
      <c r="JFL840" s="231"/>
      <c r="JFM840" s="231"/>
      <c r="JFN840" s="231"/>
      <c r="JFO840" s="231"/>
      <c r="JFP840" s="231"/>
      <c r="JFQ840" s="231"/>
      <c r="JFR840" s="231"/>
      <c r="JFS840" s="231"/>
      <c r="JFT840" s="231"/>
      <c r="JFU840" s="231"/>
      <c r="JFV840" s="231"/>
      <c r="JFW840" s="231"/>
      <c r="JFX840" s="231"/>
      <c r="JFY840" s="231"/>
      <c r="JFZ840" s="231"/>
      <c r="JGA840" s="231"/>
      <c r="JGB840" s="231"/>
      <c r="JGC840" s="231"/>
      <c r="JGD840" s="231"/>
      <c r="JGE840" s="231"/>
      <c r="JGF840" s="231"/>
      <c r="JGG840" s="231"/>
      <c r="JGH840" s="231"/>
      <c r="JGI840" s="231"/>
      <c r="JGJ840" s="231"/>
      <c r="JGK840" s="231"/>
      <c r="JGL840" s="231"/>
      <c r="JGM840" s="231"/>
      <c r="JGN840" s="231"/>
      <c r="JGO840" s="231"/>
      <c r="JGP840" s="231"/>
      <c r="JGQ840" s="231"/>
      <c r="JGR840" s="231"/>
      <c r="JGS840" s="231"/>
      <c r="JGT840" s="231"/>
      <c r="JGU840" s="231"/>
      <c r="JGV840" s="231"/>
      <c r="JGW840" s="231"/>
      <c r="JGX840" s="231"/>
      <c r="JGY840" s="231"/>
      <c r="JGZ840" s="231"/>
      <c r="JHA840" s="231"/>
      <c r="JHB840" s="231"/>
      <c r="JHC840" s="231"/>
      <c r="JHD840" s="231"/>
      <c r="JHE840" s="231"/>
      <c r="JHF840" s="231"/>
      <c r="JHG840" s="231"/>
      <c r="JHH840" s="231"/>
      <c r="JHI840" s="231"/>
      <c r="JHJ840" s="231"/>
      <c r="JHK840" s="231"/>
      <c r="JHL840" s="231"/>
      <c r="JHM840" s="231"/>
      <c r="JHN840" s="231"/>
      <c r="JHO840" s="231"/>
      <c r="JHP840" s="231"/>
      <c r="JHQ840" s="231"/>
      <c r="JHR840" s="231"/>
      <c r="JHS840" s="231"/>
      <c r="JHT840" s="231"/>
      <c r="JHU840" s="231"/>
      <c r="JHV840" s="231"/>
      <c r="JHW840" s="231"/>
      <c r="JHX840" s="231"/>
      <c r="JHY840" s="231"/>
      <c r="JHZ840" s="231"/>
      <c r="JIA840" s="231"/>
      <c r="JIB840" s="231"/>
      <c r="JIC840" s="231"/>
      <c r="JID840" s="231"/>
      <c r="JIE840" s="231"/>
      <c r="JIF840" s="231"/>
      <c r="JIG840" s="231"/>
      <c r="JIH840" s="231"/>
      <c r="JII840" s="231"/>
      <c r="JIJ840" s="231"/>
      <c r="JIK840" s="231"/>
      <c r="JIL840" s="231"/>
      <c r="JIM840" s="231"/>
      <c r="JIN840" s="231"/>
      <c r="JIO840" s="231"/>
      <c r="JIP840" s="231"/>
      <c r="JIQ840" s="231"/>
      <c r="JIR840" s="231"/>
      <c r="JIS840" s="231"/>
      <c r="JIT840" s="231"/>
      <c r="JIU840" s="231"/>
      <c r="JIV840" s="231"/>
      <c r="JIW840" s="231"/>
      <c r="JIX840" s="231"/>
      <c r="JIY840" s="231"/>
      <c r="JIZ840" s="231"/>
      <c r="JJA840" s="231"/>
      <c r="JJB840" s="231"/>
      <c r="JJC840" s="231"/>
      <c r="JJD840" s="231"/>
      <c r="JJE840" s="231"/>
      <c r="JJF840" s="231"/>
      <c r="JJG840" s="231"/>
      <c r="JJH840" s="231"/>
      <c r="JJI840" s="231"/>
      <c r="JJJ840" s="231"/>
      <c r="JJK840" s="231"/>
      <c r="JJL840" s="231"/>
      <c r="JJM840" s="231"/>
      <c r="JJN840" s="231"/>
      <c r="JJO840" s="231"/>
      <c r="JJP840" s="231"/>
      <c r="JJQ840" s="231"/>
      <c r="JJR840" s="231"/>
      <c r="JJS840" s="231"/>
      <c r="JJT840" s="231"/>
      <c r="JJU840" s="231"/>
      <c r="JJV840" s="231"/>
      <c r="JJW840" s="231"/>
      <c r="JJX840" s="231"/>
      <c r="JJY840" s="231"/>
      <c r="JJZ840" s="231"/>
      <c r="JKA840" s="231"/>
      <c r="JKB840" s="231"/>
      <c r="JKC840" s="231"/>
      <c r="JKD840" s="231"/>
      <c r="JKE840" s="231"/>
      <c r="JKF840" s="231"/>
      <c r="JKG840" s="231"/>
      <c r="JKH840" s="231"/>
      <c r="JKI840" s="231"/>
      <c r="JKJ840" s="231"/>
      <c r="JKK840" s="231"/>
      <c r="JKL840" s="231"/>
      <c r="JKM840" s="231"/>
      <c r="JKN840" s="231"/>
      <c r="JKO840" s="231"/>
      <c r="JKP840" s="231"/>
      <c r="JKQ840" s="231"/>
      <c r="JKR840" s="231"/>
      <c r="JKS840" s="231"/>
      <c r="JKT840" s="231"/>
      <c r="JKU840" s="231"/>
      <c r="JKV840" s="231"/>
      <c r="JKW840" s="231"/>
      <c r="JKX840" s="231"/>
      <c r="JKY840" s="231"/>
      <c r="JKZ840" s="231"/>
      <c r="JLA840" s="231"/>
      <c r="JLB840" s="231"/>
      <c r="JLC840" s="231"/>
      <c r="JLD840" s="231"/>
      <c r="JLE840" s="231"/>
      <c r="JLF840" s="231"/>
      <c r="JLG840" s="231"/>
      <c r="JLH840" s="231"/>
      <c r="JLI840" s="231"/>
      <c r="JLJ840" s="231"/>
      <c r="JLK840" s="231"/>
      <c r="JLL840" s="231"/>
      <c r="JLM840" s="231"/>
      <c r="JLN840" s="231"/>
      <c r="JLO840" s="231"/>
      <c r="JLP840" s="231"/>
      <c r="JLQ840" s="231"/>
      <c r="JLR840" s="231"/>
      <c r="JLS840" s="231"/>
      <c r="JLT840" s="231"/>
      <c r="JLU840" s="231"/>
      <c r="JLV840" s="231"/>
      <c r="JLW840" s="231"/>
      <c r="JLX840" s="231"/>
      <c r="JLY840" s="231"/>
      <c r="JLZ840" s="231"/>
      <c r="JMA840" s="231"/>
      <c r="JMB840" s="231"/>
      <c r="JMC840" s="231"/>
      <c r="JMD840" s="231"/>
      <c r="JME840" s="231"/>
      <c r="JMF840" s="231"/>
      <c r="JMG840" s="231"/>
      <c r="JMH840" s="231"/>
      <c r="JMI840" s="231"/>
      <c r="JMJ840" s="231"/>
      <c r="JMK840" s="231"/>
      <c r="JML840" s="231"/>
      <c r="JMM840" s="231"/>
      <c r="JMN840" s="231"/>
      <c r="JMO840" s="231"/>
      <c r="JMP840" s="231"/>
      <c r="JMQ840" s="231"/>
      <c r="JMR840" s="231"/>
      <c r="JMS840" s="231"/>
      <c r="JMT840" s="231"/>
      <c r="JMU840" s="231"/>
      <c r="JMV840" s="231"/>
      <c r="JMW840" s="231"/>
      <c r="JMX840" s="231"/>
      <c r="JMY840" s="231"/>
      <c r="JMZ840" s="231"/>
      <c r="JNA840" s="231"/>
      <c r="JNB840" s="231"/>
      <c r="JNC840" s="231"/>
      <c r="JND840" s="231"/>
      <c r="JNE840" s="231"/>
      <c r="JNF840" s="231"/>
      <c r="JNG840" s="231"/>
      <c r="JNH840" s="231"/>
      <c r="JNI840" s="231"/>
      <c r="JNJ840" s="231"/>
      <c r="JNK840" s="231"/>
      <c r="JNL840" s="231"/>
      <c r="JNM840" s="231"/>
      <c r="JNN840" s="231"/>
      <c r="JNO840" s="231"/>
      <c r="JNP840" s="231"/>
      <c r="JNQ840" s="231"/>
      <c r="JNR840" s="231"/>
      <c r="JNS840" s="231"/>
      <c r="JNT840" s="231"/>
      <c r="JNU840" s="231"/>
      <c r="JNV840" s="231"/>
      <c r="JNW840" s="231"/>
      <c r="JNX840" s="231"/>
      <c r="JNY840" s="231"/>
      <c r="JNZ840" s="231"/>
      <c r="JOA840" s="231"/>
      <c r="JOB840" s="231"/>
      <c r="JOC840" s="231"/>
      <c r="JOD840" s="231"/>
      <c r="JOE840" s="231"/>
      <c r="JOF840" s="231"/>
      <c r="JOG840" s="231"/>
      <c r="JOH840" s="231"/>
      <c r="JOI840" s="231"/>
      <c r="JOJ840" s="231"/>
      <c r="JOK840" s="231"/>
      <c r="JOL840" s="231"/>
      <c r="JOM840" s="231"/>
      <c r="JON840" s="231"/>
      <c r="JOO840" s="231"/>
      <c r="JOP840" s="231"/>
      <c r="JOQ840" s="231"/>
      <c r="JOR840" s="231"/>
      <c r="JOS840" s="231"/>
      <c r="JOT840" s="231"/>
      <c r="JOU840" s="231"/>
      <c r="JOV840" s="231"/>
      <c r="JOW840" s="231"/>
      <c r="JOX840" s="231"/>
      <c r="JOY840" s="231"/>
      <c r="JOZ840" s="231"/>
      <c r="JPA840" s="231"/>
      <c r="JPB840" s="231"/>
      <c r="JPC840" s="231"/>
      <c r="JPD840" s="231"/>
      <c r="JPE840" s="231"/>
      <c r="JPF840" s="231"/>
      <c r="JPG840" s="231"/>
      <c r="JPH840" s="231"/>
      <c r="JPI840" s="231"/>
      <c r="JPJ840" s="231"/>
      <c r="JPK840" s="231"/>
      <c r="JPL840" s="231"/>
      <c r="JPM840" s="231"/>
      <c r="JPN840" s="231"/>
      <c r="JPO840" s="231"/>
      <c r="JPP840" s="231"/>
      <c r="JPQ840" s="231"/>
      <c r="JPR840" s="231"/>
      <c r="JPS840" s="231"/>
      <c r="JPT840" s="231"/>
      <c r="JPU840" s="231"/>
      <c r="JPV840" s="231"/>
      <c r="JPW840" s="231"/>
      <c r="JPX840" s="231"/>
      <c r="JPY840" s="231"/>
      <c r="JPZ840" s="231"/>
      <c r="JQA840" s="231"/>
      <c r="JQB840" s="231"/>
      <c r="JQC840" s="231"/>
      <c r="JQD840" s="231"/>
      <c r="JQE840" s="231"/>
      <c r="JQF840" s="231"/>
      <c r="JQG840" s="231"/>
      <c r="JQH840" s="231"/>
      <c r="JQI840" s="231"/>
      <c r="JQJ840" s="231"/>
      <c r="JQK840" s="231"/>
      <c r="JQL840" s="231"/>
      <c r="JQM840" s="231"/>
      <c r="JQN840" s="231"/>
      <c r="JQO840" s="231"/>
      <c r="JQP840" s="231"/>
      <c r="JQQ840" s="231"/>
      <c r="JQR840" s="231"/>
      <c r="JQS840" s="231"/>
      <c r="JQT840" s="231"/>
      <c r="JQU840" s="231"/>
      <c r="JQV840" s="231"/>
      <c r="JQW840" s="231"/>
      <c r="JQX840" s="231"/>
      <c r="JQY840" s="231"/>
      <c r="JQZ840" s="231"/>
      <c r="JRA840" s="231"/>
      <c r="JRB840" s="231"/>
      <c r="JRC840" s="231"/>
      <c r="JRD840" s="231"/>
      <c r="JRE840" s="231"/>
      <c r="JRF840" s="231"/>
      <c r="JRG840" s="231"/>
      <c r="JRH840" s="231"/>
      <c r="JRI840" s="231"/>
      <c r="JRJ840" s="231"/>
      <c r="JRK840" s="231"/>
      <c r="JRL840" s="231"/>
      <c r="JRM840" s="231"/>
      <c r="JRN840" s="231"/>
      <c r="JRO840" s="231"/>
      <c r="JRP840" s="231"/>
      <c r="JRQ840" s="231"/>
      <c r="JRR840" s="231"/>
      <c r="JRS840" s="231"/>
      <c r="JRT840" s="231"/>
      <c r="JRU840" s="231"/>
      <c r="JRV840" s="231"/>
      <c r="JRW840" s="231"/>
      <c r="JRX840" s="231"/>
      <c r="JRY840" s="231"/>
      <c r="JRZ840" s="231"/>
      <c r="JSA840" s="231"/>
      <c r="JSB840" s="231"/>
      <c r="JSC840" s="231"/>
      <c r="JSD840" s="231"/>
      <c r="JSE840" s="231"/>
      <c r="JSF840" s="231"/>
      <c r="JSG840" s="231"/>
      <c r="JSH840" s="231"/>
      <c r="JSI840" s="231"/>
      <c r="JSJ840" s="231"/>
      <c r="JSK840" s="231"/>
      <c r="JSL840" s="231"/>
      <c r="JSM840" s="231"/>
      <c r="JSN840" s="231"/>
      <c r="JSO840" s="231"/>
      <c r="JSP840" s="231"/>
      <c r="JSQ840" s="231"/>
      <c r="JSR840" s="231"/>
      <c r="JSS840" s="231"/>
      <c r="JST840" s="231"/>
      <c r="JSU840" s="231"/>
      <c r="JSV840" s="231"/>
      <c r="JSW840" s="231"/>
      <c r="JSX840" s="231"/>
      <c r="JSY840" s="231"/>
      <c r="JSZ840" s="231"/>
      <c r="JTA840" s="231"/>
      <c r="JTB840" s="231"/>
      <c r="JTC840" s="231"/>
      <c r="JTD840" s="231"/>
      <c r="JTE840" s="231"/>
      <c r="JTF840" s="231"/>
      <c r="JTG840" s="231"/>
      <c r="JTH840" s="231"/>
      <c r="JTI840" s="231"/>
      <c r="JTJ840" s="231"/>
      <c r="JTK840" s="231"/>
      <c r="JTL840" s="231"/>
      <c r="JTM840" s="231"/>
      <c r="JTN840" s="231"/>
      <c r="JTO840" s="231"/>
      <c r="JTP840" s="231"/>
      <c r="JTQ840" s="231"/>
      <c r="JTR840" s="231"/>
      <c r="JTS840" s="231"/>
      <c r="JTT840" s="231"/>
      <c r="JTU840" s="231"/>
      <c r="JTV840" s="231"/>
      <c r="JTW840" s="231"/>
      <c r="JTX840" s="231"/>
      <c r="JTY840" s="231"/>
      <c r="JTZ840" s="231"/>
      <c r="JUA840" s="231"/>
      <c r="JUB840" s="231"/>
      <c r="JUC840" s="231"/>
      <c r="JUD840" s="231"/>
      <c r="JUE840" s="231"/>
      <c r="JUF840" s="231"/>
      <c r="JUG840" s="231"/>
      <c r="JUH840" s="231"/>
      <c r="JUI840" s="231"/>
      <c r="JUJ840" s="231"/>
      <c r="JUK840" s="231"/>
      <c r="JUL840" s="231"/>
      <c r="JUM840" s="231"/>
      <c r="JUN840" s="231"/>
      <c r="JUO840" s="231"/>
      <c r="JUP840" s="231"/>
      <c r="JUQ840" s="231"/>
      <c r="JUR840" s="231"/>
      <c r="JUS840" s="231"/>
      <c r="JUT840" s="231"/>
      <c r="JUU840" s="231"/>
      <c r="JUV840" s="231"/>
      <c r="JUW840" s="231"/>
      <c r="JUX840" s="231"/>
      <c r="JUY840" s="231"/>
      <c r="JUZ840" s="231"/>
      <c r="JVA840" s="231"/>
      <c r="JVB840" s="231"/>
      <c r="JVC840" s="231"/>
      <c r="JVD840" s="231"/>
      <c r="JVE840" s="231"/>
      <c r="JVF840" s="231"/>
      <c r="JVG840" s="231"/>
      <c r="JVH840" s="231"/>
      <c r="JVI840" s="231"/>
      <c r="JVJ840" s="231"/>
      <c r="JVK840" s="231"/>
      <c r="JVL840" s="231"/>
      <c r="JVM840" s="231"/>
      <c r="JVN840" s="231"/>
      <c r="JVO840" s="231"/>
      <c r="JVP840" s="231"/>
      <c r="JVQ840" s="231"/>
      <c r="JVR840" s="231"/>
      <c r="JVS840" s="231"/>
      <c r="JVT840" s="231"/>
      <c r="JVU840" s="231"/>
      <c r="JVV840" s="231"/>
      <c r="JVW840" s="231"/>
      <c r="JVX840" s="231"/>
      <c r="JVY840" s="231"/>
      <c r="JVZ840" s="231"/>
      <c r="JWA840" s="231"/>
      <c r="JWB840" s="231"/>
      <c r="JWC840" s="231"/>
      <c r="JWD840" s="231"/>
      <c r="JWE840" s="231"/>
      <c r="JWF840" s="231"/>
      <c r="JWG840" s="231"/>
      <c r="JWH840" s="231"/>
      <c r="JWI840" s="231"/>
      <c r="JWJ840" s="231"/>
      <c r="JWK840" s="231"/>
      <c r="JWL840" s="231"/>
      <c r="JWM840" s="231"/>
      <c r="JWN840" s="231"/>
      <c r="JWO840" s="231"/>
      <c r="JWP840" s="231"/>
      <c r="JWQ840" s="231"/>
      <c r="JWR840" s="231"/>
      <c r="JWS840" s="231"/>
      <c r="JWT840" s="231"/>
      <c r="JWU840" s="231"/>
      <c r="JWV840" s="231"/>
      <c r="JWW840" s="231"/>
      <c r="JWX840" s="231"/>
      <c r="JWY840" s="231"/>
      <c r="JWZ840" s="231"/>
      <c r="JXA840" s="231"/>
      <c r="JXB840" s="231"/>
      <c r="JXC840" s="231"/>
      <c r="JXD840" s="231"/>
      <c r="JXE840" s="231"/>
      <c r="JXF840" s="231"/>
      <c r="JXG840" s="231"/>
      <c r="JXH840" s="231"/>
      <c r="JXI840" s="231"/>
      <c r="JXJ840" s="231"/>
      <c r="JXK840" s="231"/>
      <c r="JXL840" s="231"/>
      <c r="JXM840" s="231"/>
      <c r="JXN840" s="231"/>
      <c r="JXO840" s="231"/>
      <c r="JXP840" s="231"/>
      <c r="JXQ840" s="231"/>
      <c r="JXR840" s="231"/>
      <c r="JXS840" s="231"/>
      <c r="JXT840" s="231"/>
      <c r="JXU840" s="231"/>
      <c r="JXV840" s="231"/>
      <c r="JXW840" s="231"/>
      <c r="JXX840" s="231"/>
      <c r="JXY840" s="231"/>
      <c r="JXZ840" s="231"/>
      <c r="JYA840" s="231"/>
      <c r="JYB840" s="231"/>
      <c r="JYC840" s="231"/>
      <c r="JYD840" s="231"/>
      <c r="JYE840" s="231"/>
      <c r="JYF840" s="231"/>
      <c r="JYG840" s="231"/>
      <c r="JYH840" s="231"/>
      <c r="JYI840" s="231"/>
      <c r="JYJ840" s="231"/>
      <c r="JYK840" s="231"/>
      <c r="JYL840" s="231"/>
      <c r="JYM840" s="231"/>
      <c r="JYN840" s="231"/>
      <c r="JYO840" s="231"/>
      <c r="JYP840" s="231"/>
      <c r="JYQ840" s="231"/>
      <c r="JYR840" s="231"/>
      <c r="JYS840" s="231"/>
      <c r="JYT840" s="231"/>
      <c r="JYU840" s="231"/>
      <c r="JYV840" s="231"/>
      <c r="JYW840" s="231"/>
      <c r="JYX840" s="231"/>
      <c r="JYY840" s="231"/>
      <c r="JYZ840" s="231"/>
      <c r="JZA840" s="231"/>
      <c r="JZB840" s="231"/>
      <c r="JZC840" s="231"/>
      <c r="JZD840" s="231"/>
      <c r="JZE840" s="231"/>
      <c r="JZF840" s="231"/>
      <c r="JZG840" s="231"/>
      <c r="JZH840" s="231"/>
      <c r="JZI840" s="231"/>
      <c r="JZJ840" s="231"/>
      <c r="JZK840" s="231"/>
      <c r="JZL840" s="231"/>
      <c r="JZM840" s="231"/>
      <c r="JZN840" s="231"/>
      <c r="JZO840" s="231"/>
      <c r="JZP840" s="231"/>
      <c r="JZQ840" s="231"/>
      <c r="JZR840" s="231"/>
      <c r="JZS840" s="231"/>
      <c r="JZT840" s="231"/>
      <c r="JZU840" s="231"/>
      <c r="JZV840" s="231"/>
      <c r="JZW840" s="231"/>
      <c r="JZX840" s="231"/>
      <c r="JZY840" s="231"/>
      <c r="JZZ840" s="231"/>
      <c r="KAA840" s="231"/>
      <c r="KAB840" s="231"/>
      <c r="KAC840" s="231"/>
      <c r="KAD840" s="231"/>
      <c r="KAE840" s="231"/>
      <c r="KAF840" s="231"/>
      <c r="KAG840" s="231"/>
      <c r="KAH840" s="231"/>
      <c r="KAI840" s="231"/>
      <c r="KAJ840" s="231"/>
      <c r="KAK840" s="231"/>
      <c r="KAL840" s="231"/>
      <c r="KAM840" s="231"/>
      <c r="KAN840" s="231"/>
      <c r="KAO840" s="231"/>
      <c r="KAP840" s="231"/>
      <c r="KAQ840" s="231"/>
      <c r="KAR840" s="231"/>
      <c r="KAS840" s="231"/>
      <c r="KAT840" s="231"/>
      <c r="KAU840" s="231"/>
      <c r="KAV840" s="231"/>
      <c r="KAW840" s="231"/>
      <c r="KAX840" s="231"/>
      <c r="KAY840" s="231"/>
      <c r="KAZ840" s="231"/>
      <c r="KBA840" s="231"/>
      <c r="KBB840" s="231"/>
      <c r="KBC840" s="231"/>
      <c r="KBD840" s="231"/>
      <c r="KBE840" s="231"/>
      <c r="KBF840" s="231"/>
      <c r="KBG840" s="231"/>
      <c r="KBH840" s="231"/>
      <c r="KBI840" s="231"/>
      <c r="KBJ840" s="231"/>
      <c r="KBK840" s="231"/>
      <c r="KBL840" s="231"/>
      <c r="KBM840" s="231"/>
      <c r="KBN840" s="231"/>
      <c r="KBO840" s="231"/>
      <c r="KBP840" s="231"/>
      <c r="KBQ840" s="231"/>
      <c r="KBR840" s="231"/>
      <c r="KBS840" s="231"/>
      <c r="KBT840" s="231"/>
      <c r="KBU840" s="231"/>
      <c r="KBV840" s="231"/>
      <c r="KBW840" s="231"/>
      <c r="KBX840" s="231"/>
      <c r="KBY840" s="231"/>
      <c r="KBZ840" s="231"/>
      <c r="KCA840" s="231"/>
      <c r="KCB840" s="231"/>
      <c r="KCC840" s="231"/>
      <c r="KCD840" s="231"/>
      <c r="KCE840" s="231"/>
      <c r="KCF840" s="231"/>
      <c r="KCG840" s="231"/>
      <c r="KCH840" s="231"/>
      <c r="KCI840" s="231"/>
      <c r="KCJ840" s="231"/>
      <c r="KCK840" s="231"/>
      <c r="KCL840" s="231"/>
      <c r="KCM840" s="231"/>
      <c r="KCN840" s="231"/>
      <c r="KCO840" s="231"/>
      <c r="KCP840" s="231"/>
      <c r="KCQ840" s="231"/>
      <c r="KCR840" s="231"/>
      <c r="KCS840" s="231"/>
      <c r="KCT840" s="231"/>
      <c r="KCU840" s="231"/>
      <c r="KCV840" s="231"/>
      <c r="KCW840" s="231"/>
      <c r="KCX840" s="231"/>
      <c r="KCY840" s="231"/>
      <c r="KCZ840" s="231"/>
      <c r="KDA840" s="231"/>
      <c r="KDB840" s="231"/>
      <c r="KDC840" s="231"/>
      <c r="KDD840" s="231"/>
      <c r="KDE840" s="231"/>
      <c r="KDF840" s="231"/>
      <c r="KDG840" s="231"/>
      <c r="KDH840" s="231"/>
      <c r="KDI840" s="231"/>
      <c r="KDJ840" s="231"/>
      <c r="KDK840" s="231"/>
      <c r="KDL840" s="231"/>
      <c r="KDM840" s="231"/>
      <c r="KDN840" s="231"/>
      <c r="KDO840" s="231"/>
      <c r="KDP840" s="231"/>
      <c r="KDQ840" s="231"/>
      <c r="KDR840" s="231"/>
      <c r="KDS840" s="231"/>
      <c r="KDT840" s="231"/>
      <c r="KDU840" s="231"/>
      <c r="KDV840" s="231"/>
      <c r="KDW840" s="231"/>
      <c r="KDX840" s="231"/>
      <c r="KDY840" s="231"/>
      <c r="KDZ840" s="231"/>
      <c r="KEA840" s="231"/>
      <c r="KEB840" s="231"/>
      <c r="KEC840" s="231"/>
      <c r="KED840" s="231"/>
      <c r="KEE840" s="231"/>
      <c r="KEF840" s="231"/>
      <c r="KEG840" s="231"/>
      <c r="KEH840" s="231"/>
      <c r="KEI840" s="231"/>
      <c r="KEJ840" s="231"/>
      <c r="KEK840" s="231"/>
      <c r="KEL840" s="231"/>
      <c r="KEM840" s="231"/>
      <c r="KEN840" s="231"/>
      <c r="KEO840" s="231"/>
      <c r="KEP840" s="231"/>
      <c r="KEQ840" s="231"/>
      <c r="KER840" s="231"/>
      <c r="KES840" s="231"/>
      <c r="KET840" s="231"/>
      <c r="KEU840" s="231"/>
      <c r="KEV840" s="231"/>
      <c r="KEW840" s="231"/>
      <c r="KEX840" s="231"/>
      <c r="KEY840" s="231"/>
      <c r="KEZ840" s="231"/>
      <c r="KFA840" s="231"/>
      <c r="KFB840" s="231"/>
      <c r="KFC840" s="231"/>
      <c r="KFD840" s="231"/>
      <c r="KFE840" s="231"/>
      <c r="KFF840" s="231"/>
      <c r="KFG840" s="231"/>
      <c r="KFH840" s="231"/>
      <c r="KFI840" s="231"/>
      <c r="KFJ840" s="231"/>
      <c r="KFK840" s="231"/>
      <c r="KFL840" s="231"/>
      <c r="KFM840" s="231"/>
      <c r="KFN840" s="231"/>
      <c r="KFO840" s="231"/>
      <c r="KFP840" s="231"/>
      <c r="KFQ840" s="231"/>
      <c r="KFR840" s="231"/>
      <c r="KFS840" s="231"/>
      <c r="KFT840" s="231"/>
      <c r="KFU840" s="231"/>
      <c r="KFV840" s="231"/>
      <c r="KFW840" s="231"/>
      <c r="KFX840" s="231"/>
      <c r="KFY840" s="231"/>
      <c r="KFZ840" s="231"/>
      <c r="KGA840" s="231"/>
      <c r="KGB840" s="231"/>
      <c r="KGC840" s="231"/>
      <c r="KGD840" s="231"/>
      <c r="KGE840" s="231"/>
      <c r="KGF840" s="231"/>
      <c r="KGG840" s="231"/>
      <c r="KGH840" s="231"/>
      <c r="KGI840" s="231"/>
      <c r="KGJ840" s="231"/>
      <c r="KGK840" s="231"/>
      <c r="KGL840" s="231"/>
      <c r="KGM840" s="231"/>
      <c r="KGN840" s="231"/>
      <c r="KGO840" s="231"/>
      <c r="KGP840" s="231"/>
      <c r="KGQ840" s="231"/>
      <c r="KGR840" s="231"/>
      <c r="KGS840" s="231"/>
      <c r="KGT840" s="231"/>
      <c r="KGU840" s="231"/>
      <c r="KGV840" s="231"/>
      <c r="KGW840" s="231"/>
      <c r="KGX840" s="231"/>
      <c r="KGY840" s="231"/>
      <c r="KGZ840" s="231"/>
      <c r="KHA840" s="231"/>
      <c r="KHB840" s="231"/>
      <c r="KHC840" s="231"/>
      <c r="KHD840" s="231"/>
      <c r="KHE840" s="231"/>
      <c r="KHF840" s="231"/>
      <c r="KHG840" s="231"/>
      <c r="KHH840" s="231"/>
      <c r="KHI840" s="231"/>
      <c r="KHJ840" s="231"/>
      <c r="KHK840" s="231"/>
      <c r="KHL840" s="231"/>
      <c r="KHM840" s="231"/>
      <c r="KHN840" s="231"/>
      <c r="KHO840" s="231"/>
      <c r="KHP840" s="231"/>
      <c r="KHQ840" s="231"/>
      <c r="KHR840" s="231"/>
      <c r="KHS840" s="231"/>
      <c r="KHT840" s="231"/>
      <c r="KHU840" s="231"/>
      <c r="KHV840" s="231"/>
      <c r="KHW840" s="231"/>
      <c r="KHX840" s="231"/>
      <c r="KHY840" s="231"/>
      <c r="KHZ840" s="231"/>
      <c r="KIA840" s="231"/>
      <c r="KIB840" s="231"/>
      <c r="KIC840" s="231"/>
      <c r="KID840" s="231"/>
      <c r="KIE840" s="231"/>
      <c r="KIF840" s="231"/>
      <c r="KIG840" s="231"/>
      <c r="KIH840" s="231"/>
      <c r="KII840" s="231"/>
      <c r="KIJ840" s="231"/>
      <c r="KIK840" s="231"/>
      <c r="KIL840" s="231"/>
      <c r="KIM840" s="231"/>
      <c r="KIN840" s="231"/>
      <c r="KIO840" s="231"/>
      <c r="KIP840" s="231"/>
      <c r="KIQ840" s="231"/>
      <c r="KIR840" s="231"/>
      <c r="KIS840" s="231"/>
      <c r="KIT840" s="231"/>
      <c r="KIU840" s="231"/>
      <c r="KIV840" s="231"/>
      <c r="KIW840" s="231"/>
      <c r="KIX840" s="231"/>
      <c r="KIY840" s="231"/>
      <c r="KIZ840" s="231"/>
      <c r="KJA840" s="231"/>
      <c r="KJB840" s="231"/>
      <c r="KJC840" s="231"/>
      <c r="KJD840" s="231"/>
      <c r="KJE840" s="231"/>
      <c r="KJF840" s="231"/>
      <c r="KJG840" s="231"/>
      <c r="KJH840" s="231"/>
      <c r="KJI840" s="231"/>
      <c r="KJJ840" s="231"/>
      <c r="KJK840" s="231"/>
      <c r="KJL840" s="231"/>
      <c r="KJM840" s="231"/>
      <c r="KJN840" s="231"/>
      <c r="KJO840" s="231"/>
      <c r="KJP840" s="231"/>
      <c r="KJQ840" s="231"/>
      <c r="KJR840" s="231"/>
      <c r="KJS840" s="231"/>
      <c r="KJT840" s="231"/>
      <c r="KJU840" s="231"/>
      <c r="KJV840" s="231"/>
      <c r="KJW840" s="231"/>
      <c r="KJX840" s="231"/>
      <c r="KJY840" s="231"/>
      <c r="KJZ840" s="231"/>
      <c r="KKA840" s="231"/>
      <c r="KKB840" s="231"/>
      <c r="KKC840" s="231"/>
      <c r="KKD840" s="231"/>
      <c r="KKE840" s="231"/>
      <c r="KKF840" s="231"/>
      <c r="KKG840" s="231"/>
      <c r="KKH840" s="231"/>
      <c r="KKI840" s="231"/>
      <c r="KKJ840" s="231"/>
      <c r="KKK840" s="231"/>
      <c r="KKL840" s="231"/>
      <c r="KKM840" s="231"/>
      <c r="KKN840" s="231"/>
      <c r="KKO840" s="231"/>
      <c r="KKP840" s="231"/>
      <c r="KKQ840" s="231"/>
      <c r="KKR840" s="231"/>
      <c r="KKS840" s="231"/>
      <c r="KKT840" s="231"/>
      <c r="KKU840" s="231"/>
      <c r="KKV840" s="231"/>
      <c r="KKW840" s="231"/>
      <c r="KKX840" s="231"/>
      <c r="KKY840" s="231"/>
      <c r="KKZ840" s="231"/>
      <c r="KLA840" s="231"/>
      <c r="KLB840" s="231"/>
      <c r="KLC840" s="231"/>
      <c r="KLD840" s="231"/>
      <c r="KLE840" s="231"/>
      <c r="KLF840" s="231"/>
      <c r="KLG840" s="231"/>
      <c r="KLH840" s="231"/>
      <c r="KLI840" s="231"/>
      <c r="KLJ840" s="231"/>
      <c r="KLK840" s="231"/>
      <c r="KLL840" s="231"/>
      <c r="KLM840" s="231"/>
      <c r="KLN840" s="231"/>
      <c r="KLO840" s="231"/>
      <c r="KLP840" s="231"/>
      <c r="KLQ840" s="231"/>
      <c r="KLR840" s="231"/>
      <c r="KLS840" s="231"/>
      <c r="KLT840" s="231"/>
      <c r="KLU840" s="231"/>
      <c r="KLV840" s="231"/>
      <c r="KLW840" s="231"/>
      <c r="KLX840" s="231"/>
      <c r="KLY840" s="231"/>
      <c r="KLZ840" s="231"/>
      <c r="KMA840" s="231"/>
      <c r="KMB840" s="231"/>
      <c r="KMC840" s="231"/>
      <c r="KMD840" s="231"/>
      <c r="KME840" s="231"/>
      <c r="KMF840" s="231"/>
      <c r="KMG840" s="231"/>
      <c r="KMH840" s="231"/>
      <c r="KMI840" s="231"/>
      <c r="KMJ840" s="231"/>
      <c r="KMK840" s="231"/>
      <c r="KML840" s="231"/>
      <c r="KMM840" s="231"/>
      <c r="KMN840" s="231"/>
      <c r="KMO840" s="231"/>
      <c r="KMP840" s="231"/>
      <c r="KMQ840" s="231"/>
      <c r="KMR840" s="231"/>
      <c r="KMS840" s="231"/>
      <c r="KMT840" s="231"/>
      <c r="KMU840" s="231"/>
      <c r="KMV840" s="231"/>
      <c r="KMW840" s="231"/>
      <c r="KMX840" s="231"/>
      <c r="KMY840" s="231"/>
      <c r="KMZ840" s="231"/>
      <c r="KNA840" s="231"/>
      <c r="KNB840" s="231"/>
      <c r="KNC840" s="231"/>
      <c r="KND840" s="231"/>
      <c r="KNE840" s="231"/>
      <c r="KNF840" s="231"/>
      <c r="KNG840" s="231"/>
      <c r="KNH840" s="231"/>
      <c r="KNI840" s="231"/>
      <c r="KNJ840" s="231"/>
      <c r="KNK840" s="231"/>
      <c r="KNL840" s="231"/>
      <c r="KNM840" s="231"/>
      <c r="KNN840" s="231"/>
      <c r="KNO840" s="231"/>
      <c r="KNP840" s="231"/>
      <c r="KNQ840" s="231"/>
      <c r="KNR840" s="231"/>
      <c r="KNS840" s="231"/>
      <c r="KNT840" s="231"/>
      <c r="KNU840" s="231"/>
      <c r="KNV840" s="231"/>
      <c r="KNW840" s="231"/>
      <c r="KNX840" s="231"/>
      <c r="KNY840" s="231"/>
      <c r="KNZ840" s="231"/>
      <c r="KOA840" s="231"/>
      <c r="KOB840" s="231"/>
      <c r="KOC840" s="231"/>
      <c r="KOD840" s="231"/>
      <c r="KOE840" s="231"/>
      <c r="KOF840" s="231"/>
      <c r="KOG840" s="231"/>
      <c r="KOH840" s="231"/>
      <c r="KOI840" s="231"/>
      <c r="KOJ840" s="231"/>
      <c r="KOK840" s="231"/>
      <c r="KOL840" s="231"/>
      <c r="KOM840" s="231"/>
      <c r="KON840" s="231"/>
      <c r="KOO840" s="231"/>
      <c r="KOP840" s="231"/>
      <c r="KOQ840" s="231"/>
      <c r="KOR840" s="231"/>
      <c r="KOS840" s="231"/>
      <c r="KOT840" s="231"/>
      <c r="KOU840" s="231"/>
      <c r="KOV840" s="231"/>
      <c r="KOW840" s="231"/>
      <c r="KOX840" s="231"/>
      <c r="KOY840" s="231"/>
      <c r="KOZ840" s="231"/>
      <c r="KPA840" s="231"/>
      <c r="KPB840" s="231"/>
      <c r="KPC840" s="231"/>
      <c r="KPD840" s="231"/>
      <c r="KPE840" s="231"/>
      <c r="KPF840" s="231"/>
      <c r="KPG840" s="231"/>
      <c r="KPH840" s="231"/>
      <c r="KPI840" s="231"/>
      <c r="KPJ840" s="231"/>
      <c r="KPK840" s="231"/>
      <c r="KPL840" s="231"/>
      <c r="KPM840" s="231"/>
      <c r="KPN840" s="231"/>
      <c r="KPO840" s="231"/>
      <c r="KPP840" s="231"/>
      <c r="KPQ840" s="231"/>
      <c r="KPR840" s="231"/>
      <c r="KPS840" s="231"/>
      <c r="KPT840" s="231"/>
      <c r="KPU840" s="231"/>
      <c r="KPV840" s="231"/>
      <c r="KPW840" s="231"/>
      <c r="KPX840" s="231"/>
      <c r="KPY840" s="231"/>
      <c r="KPZ840" s="231"/>
      <c r="KQA840" s="231"/>
      <c r="KQB840" s="231"/>
      <c r="KQC840" s="231"/>
      <c r="KQD840" s="231"/>
      <c r="KQE840" s="231"/>
      <c r="KQF840" s="231"/>
      <c r="KQG840" s="231"/>
      <c r="KQH840" s="231"/>
      <c r="KQI840" s="231"/>
      <c r="KQJ840" s="231"/>
      <c r="KQK840" s="231"/>
      <c r="KQL840" s="231"/>
      <c r="KQM840" s="231"/>
      <c r="KQN840" s="231"/>
      <c r="KQO840" s="231"/>
      <c r="KQP840" s="231"/>
      <c r="KQQ840" s="231"/>
      <c r="KQR840" s="231"/>
      <c r="KQS840" s="231"/>
      <c r="KQT840" s="231"/>
      <c r="KQU840" s="231"/>
      <c r="KQV840" s="231"/>
      <c r="KQW840" s="231"/>
      <c r="KQX840" s="231"/>
      <c r="KQY840" s="231"/>
      <c r="KQZ840" s="231"/>
      <c r="KRA840" s="231"/>
      <c r="KRB840" s="231"/>
      <c r="KRC840" s="231"/>
      <c r="KRD840" s="231"/>
      <c r="KRE840" s="231"/>
      <c r="KRF840" s="231"/>
      <c r="KRG840" s="231"/>
      <c r="KRH840" s="231"/>
      <c r="KRI840" s="231"/>
      <c r="KRJ840" s="231"/>
      <c r="KRK840" s="231"/>
      <c r="KRL840" s="231"/>
      <c r="KRM840" s="231"/>
      <c r="KRN840" s="231"/>
      <c r="KRO840" s="231"/>
      <c r="KRP840" s="231"/>
      <c r="KRQ840" s="231"/>
      <c r="KRR840" s="231"/>
      <c r="KRS840" s="231"/>
      <c r="KRT840" s="231"/>
      <c r="KRU840" s="231"/>
      <c r="KRV840" s="231"/>
      <c r="KRW840" s="231"/>
      <c r="KRX840" s="231"/>
      <c r="KRY840" s="231"/>
      <c r="KRZ840" s="231"/>
      <c r="KSA840" s="231"/>
      <c r="KSB840" s="231"/>
      <c r="KSC840" s="231"/>
      <c r="KSD840" s="231"/>
      <c r="KSE840" s="231"/>
      <c r="KSF840" s="231"/>
      <c r="KSG840" s="231"/>
      <c r="KSH840" s="231"/>
      <c r="KSI840" s="231"/>
      <c r="KSJ840" s="231"/>
      <c r="KSK840" s="231"/>
      <c r="KSL840" s="231"/>
      <c r="KSM840" s="231"/>
      <c r="KSN840" s="231"/>
      <c r="KSO840" s="231"/>
      <c r="KSP840" s="231"/>
      <c r="KSQ840" s="231"/>
      <c r="KSR840" s="231"/>
      <c r="KSS840" s="231"/>
      <c r="KST840" s="231"/>
      <c r="KSU840" s="231"/>
      <c r="KSV840" s="231"/>
      <c r="KSW840" s="231"/>
      <c r="KSX840" s="231"/>
      <c r="KSY840" s="231"/>
      <c r="KSZ840" s="231"/>
      <c r="KTA840" s="231"/>
      <c r="KTB840" s="231"/>
      <c r="KTC840" s="231"/>
      <c r="KTD840" s="231"/>
      <c r="KTE840" s="231"/>
      <c r="KTF840" s="231"/>
      <c r="KTG840" s="231"/>
      <c r="KTH840" s="231"/>
      <c r="KTI840" s="231"/>
      <c r="KTJ840" s="231"/>
      <c r="KTK840" s="231"/>
      <c r="KTL840" s="231"/>
      <c r="KTM840" s="231"/>
      <c r="KTN840" s="231"/>
      <c r="KTO840" s="231"/>
      <c r="KTP840" s="231"/>
      <c r="KTQ840" s="231"/>
      <c r="KTR840" s="231"/>
      <c r="KTS840" s="231"/>
      <c r="KTT840" s="231"/>
      <c r="KTU840" s="231"/>
      <c r="KTV840" s="231"/>
      <c r="KTW840" s="231"/>
      <c r="KTX840" s="231"/>
      <c r="KTY840" s="231"/>
      <c r="KTZ840" s="231"/>
      <c r="KUA840" s="231"/>
      <c r="KUB840" s="231"/>
      <c r="KUC840" s="231"/>
      <c r="KUD840" s="231"/>
      <c r="KUE840" s="231"/>
      <c r="KUF840" s="231"/>
      <c r="KUG840" s="231"/>
      <c r="KUH840" s="231"/>
      <c r="KUI840" s="231"/>
      <c r="KUJ840" s="231"/>
      <c r="KUK840" s="231"/>
      <c r="KUL840" s="231"/>
      <c r="KUM840" s="231"/>
      <c r="KUN840" s="231"/>
      <c r="KUO840" s="231"/>
      <c r="KUP840" s="231"/>
      <c r="KUQ840" s="231"/>
      <c r="KUR840" s="231"/>
      <c r="KUS840" s="231"/>
      <c r="KUT840" s="231"/>
      <c r="KUU840" s="231"/>
      <c r="KUV840" s="231"/>
      <c r="KUW840" s="231"/>
      <c r="KUX840" s="231"/>
      <c r="KUY840" s="231"/>
      <c r="KUZ840" s="231"/>
      <c r="KVA840" s="231"/>
      <c r="KVB840" s="231"/>
      <c r="KVC840" s="231"/>
      <c r="KVD840" s="231"/>
      <c r="KVE840" s="231"/>
      <c r="KVF840" s="231"/>
      <c r="KVG840" s="231"/>
      <c r="KVH840" s="231"/>
      <c r="KVI840" s="231"/>
      <c r="KVJ840" s="231"/>
      <c r="KVK840" s="231"/>
      <c r="KVL840" s="231"/>
      <c r="KVM840" s="231"/>
      <c r="KVN840" s="231"/>
      <c r="KVO840" s="231"/>
      <c r="KVP840" s="231"/>
      <c r="KVQ840" s="231"/>
      <c r="KVR840" s="231"/>
      <c r="KVS840" s="231"/>
      <c r="KVT840" s="231"/>
      <c r="KVU840" s="231"/>
      <c r="KVV840" s="231"/>
      <c r="KVW840" s="231"/>
      <c r="KVX840" s="231"/>
      <c r="KVY840" s="231"/>
      <c r="KVZ840" s="231"/>
      <c r="KWA840" s="231"/>
      <c r="KWB840" s="231"/>
      <c r="KWC840" s="231"/>
      <c r="KWD840" s="231"/>
      <c r="KWE840" s="231"/>
      <c r="KWF840" s="231"/>
      <c r="KWG840" s="231"/>
      <c r="KWH840" s="231"/>
      <c r="KWI840" s="231"/>
      <c r="KWJ840" s="231"/>
      <c r="KWK840" s="231"/>
      <c r="KWL840" s="231"/>
      <c r="KWM840" s="231"/>
      <c r="KWN840" s="231"/>
      <c r="KWO840" s="231"/>
      <c r="KWP840" s="231"/>
      <c r="KWQ840" s="231"/>
      <c r="KWR840" s="231"/>
      <c r="KWS840" s="231"/>
      <c r="KWT840" s="231"/>
      <c r="KWU840" s="231"/>
      <c r="KWV840" s="231"/>
      <c r="KWW840" s="231"/>
      <c r="KWX840" s="231"/>
      <c r="KWY840" s="231"/>
      <c r="KWZ840" s="231"/>
      <c r="KXA840" s="231"/>
      <c r="KXB840" s="231"/>
      <c r="KXC840" s="231"/>
      <c r="KXD840" s="231"/>
      <c r="KXE840" s="231"/>
      <c r="KXF840" s="231"/>
      <c r="KXG840" s="231"/>
      <c r="KXH840" s="231"/>
      <c r="KXI840" s="231"/>
      <c r="KXJ840" s="231"/>
      <c r="KXK840" s="231"/>
      <c r="KXL840" s="231"/>
      <c r="KXM840" s="231"/>
      <c r="KXN840" s="231"/>
      <c r="KXO840" s="231"/>
      <c r="KXP840" s="231"/>
      <c r="KXQ840" s="231"/>
      <c r="KXR840" s="231"/>
      <c r="KXS840" s="231"/>
      <c r="KXT840" s="231"/>
      <c r="KXU840" s="231"/>
      <c r="KXV840" s="231"/>
      <c r="KXW840" s="231"/>
      <c r="KXX840" s="231"/>
      <c r="KXY840" s="231"/>
      <c r="KXZ840" s="231"/>
      <c r="KYA840" s="231"/>
      <c r="KYB840" s="231"/>
      <c r="KYC840" s="231"/>
      <c r="KYD840" s="231"/>
      <c r="KYE840" s="231"/>
      <c r="KYF840" s="231"/>
      <c r="KYG840" s="231"/>
      <c r="KYH840" s="231"/>
      <c r="KYI840" s="231"/>
      <c r="KYJ840" s="231"/>
      <c r="KYK840" s="231"/>
      <c r="KYL840" s="231"/>
      <c r="KYM840" s="231"/>
      <c r="KYN840" s="231"/>
      <c r="KYO840" s="231"/>
      <c r="KYP840" s="231"/>
      <c r="KYQ840" s="231"/>
      <c r="KYR840" s="231"/>
      <c r="KYS840" s="231"/>
      <c r="KYT840" s="231"/>
      <c r="KYU840" s="231"/>
      <c r="KYV840" s="231"/>
      <c r="KYW840" s="231"/>
      <c r="KYX840" s="231"/>
      <c r="KYY840" s="231"/>
      <c r="KYZ840" s="231"/>
      <c r="KZA840" s="231"/>
      <c r="KZB840" s="231"/>
      <c r="KZC840" s="231"/>
      <c r="KZD840" s="231"/>
      <c r="KZE840" s="231"/>
      <c r="KZF840" s="231"/>
      <c r="KZG840" s="231"/>
      <c r="KZH840" s="231"/>
      <c r="KZI840" s="231"/>
      <c r="KZJ840" s="231"/>
      <c r="KZK840" s="231"/>
      <c r="KZL840" s="231"/>
      <c r="KZM840" s="231"/>
      <c r="KZN840" s="231"/>
      <c r="KZO840" s="231"/>
      <c r="KZP840" s="231"/>
      <c r="KZQ840" s="231"/>
      <c r="KZR840" s="231"/>
      <c r="KZS840" s="231"/>
      <c r="KZT840" s="231"/>
      <c r="KZU840" s="231"/>
      <c r="KZV840" s="231"/>
      <c r="KZW840" s="231"/>
      <c r="KZX840" s="231"/>
      <c r="KZY840" s="231"/>
      <c r="KZZ840" s="231"/>
      <c r="LAA840" s="231"/>
      <c r="LAB840" s="231"/>
      <c r="LAC840" s="231"/>
      <c r="LAD840" s="231"/>
      <c r="LAE840" s="231"/>
      <c r="LAF840" s="231"/>
      <c r="LAG840" s="231"/>
      <c r="LAH840" s="231"/>
      <c r="LAI840" s="231"/>
      <c r="LAJ840" s="231"/>
      <c r="LAK840" s="231"/>
      <c r="LAL840" s="231"/>
      <c r="LAM840" s="231"/>
      <c r="LAN840" s="231"/>
      <c r="LAO840" s="231"/>
      <c r="LAP840" s="231"/>
      <c r="LAQ840" s="231"/>
      <c r="LAR840" s="231"/>
      <c r="LAS840" s="231"/>
      <c r="LAT840" s="231"/>
      <c r="LAU840" s="231"/>
      <c r="LAV840" s="231"/>
      <c r="LAW840" s="231"/>
      <c r="LAX840" s="231"/>
      <c r="LAY840" s="231"/>
      <c r="LAZ840" s="231"/>
      <c r="LBA840" s="231"/>
      <c r="LBB840" s="231"/>
      <c r="LBC840" s="231"/>
      <c r="LBD840" s="231"/>
      <c r="LBE840" s="231"/>
      <c r="LBF840" s="231"/>
      <c r="LBG840" s="231"/>
      <c r="LBH840" s="231"/>
      <c r="LBI840" s="231"/>
      <c r="LBJ840" s="231"/>
      <c r="LBK840" s="231"/>
      <c r="LBL840" s="231"/>
      <c r="LBM840" s="231"/>
      <c r="LBN840" s="231"/>
      <c r="LBO840" s="231"/>
      <c r="LBP840" s="231"/>
      <c r="LBQ840" s="231"/>
      <c r="LBR840" s="231"/>
      <c r="LBS840" s="231"/>
      <c r="LBT840" s="231"/>
      <c r="LBU840" s="231"/>
      <c r="LBV840" s="231"/>
      <c r="LBW840" s="231"/>
      <c r="LBX840" s="231"/>
      <c r="LBY840" s="231"/>
      <c r="LBZ840" s="231"/>
      <c r="LCA840" s="231"/>
      <c r="LCB840" s="231"/>
      <c r="LCC840" s="231"/>
      <c r="LCD840" s="231"/>
      <c r="LCE840" s="231"/>
      <c r="LCF840" s="231"/>
      <c r="LCG840" s="231"/>
      <c r="LCH840" s="231"/>
      <c r="LCI840" s="231"/>
      <c r="LCJ840" s="231"/>
      <c r="LCK840" s="231"/>
      <c r="LCL840" s="231"/>
      <c r="LCM840" s="231"/>
      <c r="LCN840" s="231"/>
      <c r="LCO840" s="231"/>
      <c r="LCP840" s="231"/>
      <c r="LCQ840" s="231"/>
      <c r="LCR840" s="231"/>
      <c r="LCS840" s="231"/>
      <c r="LCT840" s="231"/>
      <c r="LCU840" s="231"/>
      <c r="LCV840" s="231"/>
      <c r="LCW840" s="231"/>
      <c r="LCX840" s="231"/>
      <c r="LCY840" s="231"/>
      <c r="LCZ840" s="231"/>
      <c r="LDA840" s="231"/>
      <c r="LDB840" s="231"/>
      <c r="LDC840" s="231"/>
      <c r="LDD840" s="231"/>
      <c r="LDE840" s="231"/>
      <c r="LDF840" s="231"/>
      <c r="LDG840" s="231"/>
      <c r="LDH840" s="231"/>
      <c r="LDI840" s="231"/>
      <c r="LDJ840" s="231"/>
      <c r="LDK840" s="231"/>
      <c r="LDL840" s="231"/>
      <c r="LDM840" s="231"/>
      <c r="LDN840" s="231"/>
      <c r="LDO840" s="231"/>
      <c r="LDP840" s="231"/>
      <c r="LDQ840" s="231"/>
      <c r="LDR840" s="231"/>
      <c r="LDS840" s="231"/>
      <c r="LDT840" s="231"/>
      <c r="LDU840" s="231"/>
      <c r="LDV840" s="231"/>
      <c r="LDW840" s="231"/>
      <c r="LDX840" s="231"/>
      <c r="LDY840" s="231"/>
      <c r="LDZ840" s="231"/>
      <c r="LEA840" s="231"/>
      <c r="LEB840" s="231"/>
      <c r="LEC840" s="231"/>
      <c r="LED840" s="231"/>
      <c r="LEE840" s="231"/>
      <c r="LEF840" s="231"/>
      <c r="LEG840" s="231"/>
      <c r="LEH840" s="231"/>
      <c r="LEI840" s="231"/>
      <c r="LEJ840" s="231"/>
      <c r="LEK840" s="231"/>
      <c r="LEL840" s="231"/>
      <c r="LEM840" s="231"/>
      <c r="LEN840" s="231"/>
      <c r="LEO840" s="231"/>
      <c r="LEP840" s="231"/>
      <c r="LEQ840" s="231"/>
      <c r="LER840" s="231"/>
      <c r="LES840" s="231"/>
      <c r="LET840" s="231"/>
      <c r="LEU840" s="231"/>
      <c r="LEV840" s="231"/>
      <c r="LEW840" s="231"/>
      <c r="LEX840" s="231"/>
      <c r="LEY840" s="231"/>
      <c r="LEZ840" s="231"/>
      <c r="LFA840" s="231"/>
      <c r="LFB840" s="231"/>
      <c r="LFC840" s="231"/>
      <c r="LFD840" s="231"/>
      <c r="LFE840" s="231"/>
      <c r="LFF840" s="231"/>
      <c r="LFG840" s="231"/>
      <c r="LFH840" s="231"/>
      <c r="LFI840" s="231"/>
      <c r="LFJ840" s="231"/>
      <c r="LFK840" s="231"/>
      <c r="LFL840" s="231"/>
      <c r="LFM840" s="231"/>
      <c r="LFN840" s="231"/>
      <c r="LFO840" s="231"/>
      <c r="LFP840" s="231"/>
      <c r="LFQ840" s="231"/>
      <c r="LFR840" s="231"/>
      <c r="LFS840" s="231"/>
      <c r="LFT840" s="231"/>
      <c r="LFU840" s="231"/>
      <c r="LFV840" s="231"/>
      <c r="LFW840" s="231"/>
      <c r="LFX840" s="231"/>
      <c r="LFY840" s="231"/>
      <c r="LFZ840" s="231"/>
      <c r="LGA840" s="231"/>
      <c r="LGB840" s="231"/>
      <c r="LGC840" s="231"/>
      <c r="LGD840" s="231"/>
      <c r="LGE840" s="231"/>
      <c r="LGF840" s="231"/>
      <c r="LGG840" s="231"/>
      <c r="LGH840" s="231"/>
      <c r="LGI840" s="231"/>
      <c r="LGJ840" s="231"/>
      <c r="LGK840" s="231"/>
      <c r="LGL840" s="231"/>
      <c r="LGM840" s="231"/>
      <c r="LGN840" s="231"/>
      <c r="LGO840" s="231"/>
      <c r="LGP840" s="231"/>
      <c r="LGQ840" s="231"/>
      <c r="LGR840" s="231"/>
      <c r="LGS840" s="231"/>
      <c r="LGT840" s="231"/>
      <c r="LGU840" s="231"/>
      <c r="LGV840" s="231"/>
      <c r="LGW840" s="231"/>
      <c r="LGX840" s="231"/>
      <c r="LGY840" s="231"/>
      <c r="LGZ840" s="231"/>
      <c r="LHA840" s="231"/>
      <c r="LHB840" s="231"/>
      <c r="LHC840" s="231"/>
      <c r="LHD840" s="231"/>
      <c r="LHE840" s="231"/>
      <c r="LHF840" s="231"/>
      <c r="LHG840" s="231"/>
      <c r="LHH840" s="231"/>
      <c r="LHI840" s="231"/>
      <c r="LHJ840" s="231"/>
      <c r="LHK840" s="231"/>
      <c r="LHL840" s="231"/>
      <c r="LHM840" s="231"/>
      <c r="LHN840" s="231"/>
      <c r="LHO840" s="231"/>
      <c r="LHP840" s="231"/>
      <c r="LHQ840" s="231"/>
      <c r="LHR840" s="231"/>
      <c r="LHS840" s="231"/>
      <c r="LHT840" s="231"/>
      <c r="LHU840" s="231"/>
      <c r="LHV840" s="231"/>
      <c r="LHW840" s="231"/>
      <c r="LHX840" s="231"/>
      <c r="LHY840" s="231"/>
      <c r="LHZ840" s="231"/>
      <c r="LIA840" s="231"/>
      <c r="LIB840" s="231"/>
      <c r="LIC840" s="231"/>
      <c r="LID840" s="231"/>
      <c r="LIE840" s="231"/>
      <c r="LIF840" s="231"/>
      <c r="LIG840" s="231"/>
      <c r="LIH840" s="231"/>
      <c r="LII840" s="231"/>
      <c r="LIJ840" s="231"/>
      <c r="LIK840" s="231"/>
      <c r="LIL840" s="231"/>
      <c r="LIM840" s="231"/>
      <c r="LIN840" s="231"/>
      <c r="LIO840" s="231"/>
      <c r="LIP840" s="231"/>
      <c r="LIQ840" s="231"/>
      <c r="LIR840" s="231"/>
      <c r="LIS840" s="231"/>
      <c r="LIT840" s="231"/>
      <c r="LIU840" s="231"/>
      <c r="LIV840" s="231"/>
      <c r="LIW840" s="231"/>
      <c r="LIX840" s="231"/>
      <c r="LIY840" s="231"/>
      <c r="LIZ840" s="231"/>
      <c r="LJA840" s="231"/>
      <c r="LJB840" s="231"/>
      <c r="LJC840" s="231"/>
      <c r="LJD840" s="231"/>
      <c r="LJE840" s="231"/>
      <c r="LJF840" s="231"/>
      <c r="LJG840" s="231"/>
      <c r="LJH840" s="231"/>
      <c r="LJI840" s="231"/>
      <c r="LJJ840" s="231"/>
      <c r="LJK840" s="231"/>
      <c r="LJL840" s="231"/>
      <c r="LJM840" s="231"/>
      <c r="LJN840" s="231"/>
      <c r="LJO840" s="231"/>
      <c r="LJP840" s="231"/>
      <c r="LJQ840" s="231"/>
      <c r="LJR840" s="231"/>
      <c r="LJS840" s="231"/>
      <c r="LJT840" s="231"/>
      <c r="LJU840" s="231"/>
      <c r="LJV840" s="231"/>
      <c r="LJW840" s="231"/>
      <c r="LJX840" s="231"/>
      <c r="LJY840" s="231"/>
      <c r="LJZ840" s="231"/>
      <c r="LKA840" s="231"/>
      <c r="LKB840" s="231"/>
      <c r="LKC840" s="231"/>
      <c r="LKD840" s="231"/>
      <c r="LKE840" s="231"/>
      <c r="LKF840" s="231"/>
      <c r="LKG840" s="231"/>
      <c r="LKH840" s="231"/>
      <c r="LKI840" s="231"/>
      <c r="LKJ840" s="231"/>
      <c r="LKK840" s="231"/>
      <c r="LKL840" s="231"/>
      <c r="LKM840" s="231"/>
      <c r="LKN840" s="231"/>
      <c r="LKO840" s="231"/>
      <c r="LKP840" s="231"/>
      <c r="LKQ840" s="231"/>
      <c r="LKR840" s="231"/>
      <c r="LKS840" s="231"/>
      <c r="LKT840" s="231"/>
      <c r="LKU840" s="231"/>
      <c r="LKV840" s="231"/>
      <c r="LKW840" s="231"/>
      <c r="LKX840" s="231"/>
      <c r="LKY840" s="231"/>
      <c r="LKZ840" s="231"/>
      <c r="LLA840" s="231"/>
      <c r="LLB840" s="231"/>
      <c r="LLC840" s="231"/>
      <c r="LLD840" s="231"/>
      <c r="LLE840" s="231"/>
      <c r="LLF840" s="231"/>
      <c r="LLG840" s="231"/>
      <c r="LLH840" s="231"/>
      <c r="LLI840" s="231"/>
      <c r="LLJ840" s="231"/>
      <c r="LLK840" s="231"/>
      <c r="LLL840" s="231"/>
      <c r="LLM840" s="231"/>
      <c r="LLN840" s="231"/>
      <c r="LLO840" s="231"/>
      <c r="LLP840" s="231"/>
      <c r="LLQ840" s="231"/>
      <c r="LLR840" s="231"/>
      <c r="LLS840" s="231"/>
      <c r="LLT840" s="231"/>
      <c r="LLU840" s="231"/>
      <c r="LLV840" s="231"/>
      <c r="LLW840" s="231"/>
      <c r="LLX840" s="231"/>
      <c r="LLY840" s="231"/>
      <c r="LLZ840" s="231"/>
      <c r="LMA840" s="231"/>
      <c r="LMB840" s="231"/>
      <c r="LMC840" s="231"/>
      <c r="LMD840" s="231"/>
      <c r="LME840" s="231"/>
      <c r="LMF840" s="231"/>
      <c r="LMG840" s="231"/>
      <c r="LMH840" s="231"/>
      <c r="LMI840" s="231"/>
      <c r="LMJ840" s="231"/>
      <c r="LMK840" s="231"/>
      <c r="LML840" s="231"/>
      <c r="LMM840" s="231"/>
      <c r="LMN840" s="231"/>
      <c r="LMO840" s="231"/>
      <c r="LMP840" s="231"/>
      <c r="LMQ840" s="231"/>
      <c r="LMR840" s="231"/>
      <c r="LMS840" s="231"/>
      <c r="LMT840" s="231"/>
      <c r="LMU840" s="231"/>
      <c r="LMV840" s="231"/>
      <c r="LMW840" s="231"/>
      <c r="LMX840" s="231"/>
      <c r="LMY840" s="231"/>
      <c r="LMZ840" s="231"/>
      <c r="LNA840" s="231"/>
      <c r="LNB840" s="231"/>
      <c r="LNC840" s="231"/>
      <c r="LND840" s="231"/>
      <c r="LNE840" s="231"/>
      <c r="LNF840" s="231"/>
      <c r="LNG840" s="231"/>
      <c r="LNH840" s="231"/>
      <c r="LNI840" s="231"/>
      <c r="LNJ840" s="231"/>
      <c r="LNK840" s="231"/>
      <c r="LNL840" s="231"/>
      <c r="LNM840" s="231"/>
      <c r="LNN840" s="231"/>
      <c r="LNO840" s="231"/>
      <c r="LNP840" s="231"/>
      <c r="LNQ840" s="231"/>
      <c r="LNR840" s="231"/>
      <c r="LNS840" s="231"/>
      <c r="LNT840" s="231"/>
      <c r="LNU840" s="231"/>
      <c r="LNV840" s="231"/>
      <c r="LNW840" s="231"/>
      <c r="LNX840" s="231"/>
      <c r="LNY840" s="231"/>
      <c r="LNZ840" s="231"/>
      <c r="LOA840" s="231"/>
      <c r="LOB840" s="231"/>
      <c r="LOC840" s="231"/>
      <c r="LOD840" s="231"/>
      <c r="LOE840" s="231"/>
      <c r="LOF840" s="231"/>
      <c r="LOG840" s="231"/>
      <c r="LOH840" s="231"/>
      <c r="LOI840" s="231"/>
      <c r="LOJ840" s="231"/>
      <c r="LOK840" s="231"/>
      <c r="LOL840" s="231"/>
      <c r="LOM840" s="231"/>
      <c r="LON840" s="231"/>
      <c r="LOO840" s="231"/>
      <c r="LOP840" s="231"/>
      <c r="LOQ840" s="231"/>
      <c r="LOR840" s="231"/>
      <c r="LOS840" s="231"/>
      <c r="LOT840" s="231"/>
      <c r="LOU840" s="231"/>
      <c r="LOV840" s="231"/>
      <c r="LOW840" s="231"/>
      <c r="LOX840" s="231"/>
      <c r="LOY840" s="231"/>
      <c r="LOZ840" s="231"/>
      <c r="LPA840" s="231"/>
      <c r="LPB840" s="231"/>
      <c r="LPC840" s="231"/>
      <c r="LPD840" s="231"/>
      <c r="LPE840" s="231"/>
      <c r="LPF840" s="231"/>
      <c r="LPG840" s="231"/>
      <c r="LPH840" s="231"/>
      <c r="LPI840" s="231"/>
      <c r="LPJ840" s="231"/>
      <c r="LPK840" s="231"/>
      <c r="LPL840" s="231"/>
      <c r="LPM840" s="231"/>
      <c r="LPN840" s="231"/>
      <c r="LPO840" s="231"/>
      <c r="LPP840" s="231"/>
      <c r="LPQ840" s="231"/>
      <c r="LPR840" s="231"/>
      <c r="LPS840" s="231"/>
      <c r="LPT840" s="231"/>
      <c r="LPU840" s="231"/>
      <c r="LPV840" s="231"/>
      <c r="LPW840" s="231"/>
      <c r="LPX840" s="231"/>
      <c r="LPY840" s="231"/>
      <c r="LPZ840" s="231"/>
      <c r="LQA840" s="231"/>
      <c r="LQB840" s="231"/>
      <c r="LQC840" s="231"/>
      <c r="LQD840" s="231"/>
      <c r="LQE840" s="231"/>
      <c r="LQF840" s="231"/>
      <c r="LQG840" s="231"/>
      <c r="LQH840" s="231"/>
      <c r="LQI840" s="231"/>
      <c r="LQJ840" s="231"/>
      <c r="LQK840" s="231"/>
      <c r="LQL840" s="231"/>
      <c r="LQM840" s="231"/>
      <c r="LQN840" s="231"/>
      <c r="LQO840" s="231"/>
      <c r="LQP840" s="231"/>
      <c r="LQQ840" s="231"/>
      <c r="LQR840" s="231"/>
      <c r="LQS840" s="231"/>
      <c r="LQT840" s="231"/>
      <c r="LQU840" s="231"/>
      <c r="LQV840" s="231"/>
      <c r="LQW840" s="231"/>
      <c r="LQX840" s="231"/>
      <c r="LQY840" s="231"/>
      <c r="LQZ840" s="231"/>
      <c r="LRA840" s="231"/>
      <c r="LRB840" s="231"/>
      <c r="LRC840" s="231"/>
      <c r="LRD840" s="231"/>
      <c r="LRE840" s="231"/>
      <c r="LRF840" s="231"/>
      <c r="LRG840" s="231"/>
      <c r="LRH840" s="231"/>
      <c r="LRI840" s="231"/>
      <c r="LRJ840" s="231"/>
      <c r="LRK840" s="231"/>
      <c r="LRL840" s="231"/>
      <c r="LRM840" s="231"/>
      <c r="LRN840" s="231"/>
      <c r="LRO840" s="231"/>
      <c r="LRP840" s="231"/>
      <c r="LRQ840" s="231"/>
      <c r="LRR840" s="231"/>
      <c r="LRS840" s="231"/>
      <c r="LRT840" s="231"/>
      <c r="LRU840" s="231"/>
      <c r="LRV840" s="231"/>
      <c r="LRW840" s="231"/>
      <c r="LRX840" s="231"/>
      <c r="LRY840" s="231"/>
      <c r="LRZ840" s="231"/>
      <c r="LSA840" s="231"/>
      <c r="LSB840" s="231"/>
      <c r="LSC840" s="231"/>
      <c r="LSD840" s="231"/>
      <c r="LSE840" s="231"/>
      <c r="LSF840" s="231"/>
      <c r="LSG840" s="231"/>
      <c r="LSH840" s="231"/>
      <c r="LSI840" s="231"/>
      <c r="LSJ840" s="231"/>
      <c r="LSK840" s="231"/>
      <c r="LSL840" s="231"/>
      <c r="LSM840" s="231"/>
      <c r="LSN840" s="231"/>
      <c r="LSO840" s="231"/>
      <c r="LSP840" s="231"/>
      <c r="LSQ840" s="231"/>
      <c r="LSR840" s="231"/>
      <c r="LSS840" s="231"/>
      <c r="LST840" s="231"/>
      <c r="LSU840" s="231"/>
      <c r="LSV840" s="231"/>
      <c r="LSW840" s="231"/>
      <c r="LSX840" s="231"/>
      <c r="LSY840" s="231"/>
      <c r="LSZ840" s="231"/>
      <c r="LTA840" s="231"/>
      <c r="LTB840" s="231"/>
      <c r="LTC840" s="231"/>
      <c r="LTD840" s="231"/>
      <c r="LTE840" s="231"/>
      <c r="LTF840" s="231"/>
      <c r="LTG840" s="231"/>
      <c r="LTH840" s="231"/>
      <c r="LTI840" s="231"/>
      <c r="LTJ840" s="231"/>
      <c r="LTK840" s="231"/>
      <c r="LTL840" s="231"/>
      <c r="LTM840" s="231"/>
      <c r="LTN840" s="231"/>
      <c r="LTO840" s="231"/>
      <c r="LTP840" s="231"/>
      <c r="LTQ840" s="231"/>
      <c r="LTR840" s="231"/>
      <c r="LTS840" s="231"/>
      <c r="LTT840" s="231"/>
      <c r="LTU840" s="231"/>
      <c r="LTV840" s="231"/>
      <c r="LTW840" s="231"/>
      <c r="LTX840" s="231"/>
      <c r="LTY840" s="231"/>
      <c r="LTZ840" s="231"/>
      <c r="LUA840" s="231"/>
      <c r="LUB840" s="231"/>
      <c r="LUC840" s="231"/>
      <c r="LUD840" s="231"/>
      <c r="LUE840" s="231"/>
      <c r="LUF840" s="231"/>
      <c r="LUG840" s="231"/>
      <c r="LUH840" s="231"/>
      <c r="LUI840" s="231"/>
      <c r="LUJ840" s="231"/>
      <c r="LUK840" s="231"/>
      <c r="LUL840" s="231"/>
      <c r="LUM840" s="231"/>
      <c r="LUN840" s="231"/>
      <c r="LUO840" s="231"/>
      <c r="LUP840" s="231"/>
      <c r="LUQ840" s="231"/>
      <c r="LUR840" s="231"/>
      <c r="LUS840" s="231"/>
      <c r="LUT840" s="231"/>
      <c r="LUU840" s="231"/>
      <c r="LUV840" s="231"/>
      <c r="LUW840" s="231"/>
      <c r="LUX840" s="231"/>
      <c r="LUY840" s="231"/>
      <c r="LUZ840" s="231"/>
      <c r="LVA840" s="231"/>
      <c r="LVB840" s="231"/>
      <c r="LVC840" s="231"/>
      <c r="LVD840" s="231"/>
      <c r="LVE840" s="231"/>
      <c r="LVF840" s="231"/>
      <c r="LVG840" s="231"/>
      <c r="LVH840" s="231"/>
      <c r="LVI840" s="231"/>
      <c r="LVJ840" s="231"/>
      <c r="LVK840" s="231"/>
      <c r="LVL840" s="231"/>
      <c r="LVM840" s="231"/>
      <c r="LVN840" s="231"/>
      <c r="LVO840" s="231"/>
      <c r="LVP840" s="231"/>
      <c r="LVQ840" s="231"/>
      <c r="LVR840" s="231"/>
      <c r="LVS840" s="231"/>
      <c r="LVT840" s="231"/>
      <c r="LVU840" s="231"/>
      <c r="LVV840" s="231"/>
      <c r="LVW840" s="231"/>
      <c r="LVX840" s="231"/>
      <c r="LVY840" s="231"/>
      <c r="LVZ840" s="231"/>
      <c r="LWA840" s="231"/>
      <c r="LWB840" s="231"/>
      <c r="LWC840" s="231"/>
      <c r="LWD840" s="231"/>
      <c r="LWE840" s="231"/>
      <c r="LWF840" s="231"/>
      <c r="LWG840" s="231"/>
      <c r="LWH840" s="231"/>
      <c r="LWI840" s="231"/>
      <c r="LWJ840" s="231"/>
      <c r="LWK840" s="231"/>
      <c r="LWL840" s="231"/>
      <c r="LWM840" s="231"/>
      <c r="LWN840" s="231"/>
      <c r="LWO840" s="231"/>
      <c r="LWP840" s="231"/>
      <c r="LWQ840" s="231"/>
      <c r="LWR840" s="231"/>
      <c r="LWS840" s="231"/>
      <c r="LWT840" s="231"/>
      <c r="LWU840" s="231"/>
      <c r="LWV840" s="231"/>
      <c r="LWW840" s="231"/>
      <c r="LWX840" s="231"/>
      <c r="LWY840" s="231"/>
      <c r="LWZ840" s="231"/>
      <c r="LXA840" s="231"/>
      <c r="LXB840" s="231"/>
      <c r="LXC840" s="231"/>
      <c r="LXD840" s="231"/>
      <c r="LXE840" s="231"/>
      <c r="LXF840" s="231"/>
      <c r="LXG840" s="231"/>
      <c r="LXH840" s="231"/>
      <c r="LXI840" s="231"/>
      <c r="LXJ840" s="231"/>
      <c r="LXK840" s="231"/>
      <c r="LXL840" s="231"/>
      <c r="LXM840" s="231"/>
      <c r="LXN840" s="231"/>
      <c r="LXO840" s="231"/>
      <c r="LXP840" s="231"/>
      <c r="LXQ840" s="231"/>
      <c r="LXR840" s="231"/>
      <c r="LXS840" s="231"/>
      <c r="LXT840" s="231"/>
      <c r="LXU840" s="231"/>
      <c r="LXV840" s="231"/>
      <c r="LXW840" s="231"/>
      <c r="LXX840" s="231"/>
      <c r="LXY840" s="231"/>
      <c r="LXZ840" s="231"/>
      <c r="LYA840" s="231"/>
      <c r="LYB840" s="231"/>
      <c r="LYC840" s="231"/>
      <c r="LYD840" s="231"/>
      <c r="LYE840" s="231"/>
      <c r="LYF840" s="231"/>
      <c r="LYG840" s="231"/>
      <c r="LYH840" s="231"/>
      <c r="LYI840" s="231"/>
      <c r="LYJ840" s="231"/>
      <c r="LYK840" s="231"/>
      <c r="LYL840" s="231"/>
      <c r="LYM840" s="231"/>
      <c r="LYN840" s="231"/>
      <c r="LYO840" s="231"/>
      <c r="LYP840" s="231"/>
      <c r="LYQ840" s="231"/>
      <c r="LYR840" s="231"/>
      <c r="LYS840" s="231"/>
      <c r="LYT840" s="231"/>
      <c r="LYU840" s="231"/>
      <c r="LYV840" s="231"/>
      <c r="LYW840" s="231"/>
      <c r="LYX840" s="231"/>
      <c r="LYY840" s="231"/>
      <c r="LYZ840" s="231"/>
      <c r="LZA840" s="231"/>
      <c r="LZB840" s="231"/>
      <c r="LZC840" s="231"/>
      <c r="LZD840" s="231"/>
      <c r="LZE840" s="231"/>
      <c r="LZF840" s="231"/>
      <c r="LZG840" s="231"/>
      <c r="LZH840" s="231"/>
      <c r="LZI840" s="231"/>
      <c r="LZJ840" s="231"/>
      <c r="LZK840" s="231"/>
      <c r="LZL840" s="231"/>
      <c r="LZM840" s="231"/>
      <c r="LZN840" s="231"/>
      <c r="LZO840" s="231"/>
      <c r="LZP840" s="231"/>
      <c r="LZQ840" s="231"/>
      <c r="LZR840" s="231"/>
      <c r="LZS840" s="231"/>
      <c r="LZT840" s="231"/>
      <c r="LZU840" s="231"/>
      <c r="LZV840" s="231"/>
      <c r="LZW840" s="231"/>
      <c r="LZX840" s="231"/>
      <c r="LZY840" s="231"/>
      <c r="LZZ840" s="231"/>
      <c r="MAA840" s="231"/>
      <c r="MAB840" s="231"/>
      <c r="MAC840" s="231"/>
      <c r="MAD840" s="231"/>
      <c r="MAE840" s="231"/>
      <c r="MAF840" s="231"/>
      <c r="MAG840" s="231"/>
      <c r="MAH840" s="231"/>
      <c r="MAI840" s="231"/>
      <c r="MAJ840" s="231"/>
      <c r="MAK840" s="231"/>
      <c r="MAL840" s="231"/>
      <c r="MAM840" s="231"/>
      <c r="MAN840" s="231"/>
      <c r="MAO840" s="231"/>
      <c r="MAP840" s="231"/>
      <c r="MAQ840" s="231"/>
      <c r="MAR840" s="231"/>
      <c r="MAS840" s="231"/>
      <c r="MAT840" s="231"/>
      <c r="MAU840" s="231"/>
      <c r="MAV840" s="231"/>
      <c r="MAW840" s="231"/>
      <c r="MAX840" s="231"/>
      <c r="MAY840" s="231"/>
      <c r="MAZ840" s="231"/>
      <c r="MBA840" s="231"/>
      <c r="MBB840" s="231"/>
      <c r="MBC840" s="231"/>
      <c r="MBD840" s="231"/>
      <c r="MBE840" s="231"/>
      <c r="MBF840" s="231"/>
      <c r="MBG840" s="231"/>
      <c r="MBH840" s="231"/>
      <c r="MBI840" s="231"/>
      <c r="MBJ840" s="231"/>
      <c r="MBK840" s="231"/>
      <c r="MBL840" s="231"/>
      <c r="MBM840" s="231"/>
      <c r="MBN840" s="231"/>
      <c r="MBO840" s="231"/>
      <c r="MBP840" s="231"/>
      <c r="MBQ840" s="231"/>
      <c r="MBR840" s="231"/>
      <c r="MBS840" s="231"/>
      <c r="MBT840" s="231"/>
      <c r="MBU840" s="231"/>
      <c r="MBV840" s="231"/>
      <c r="MBW840" s="231"/>
      <c r="MBX840" s="231"/>
      <c r="MBY840" s="231"/>
      <c r="MBZ840" s="231"/>
      <c r="MCA840" s="231"/>
      <c r="MCB840" s="231"/>
      <c r="MCC840" s="231"/>
      <c r="MCD840" s="231"/>
      <c r="MCE840" s="231"/>
      <c r="MCF840" s="231"/>
      <c r="MCG840" s="231"/>
      <c r="MCH840" s="231"/>
      <c r="MCI840" s="231"/>
      <c r="MCJ840" s="231"/>
      <c r="MCK840" s="231"/>
      <c r="MCL840" s="231"/>
      <c r="MCM840" s="231"/>
      <c r="MCN840" s="231"/>
      <c r="MCO840" s="231"/>
      <c r="MCP840" s="231"/>
      <c r="MCQ840" s="231"/>
      <c r="MCR840" s="231"/>
      <c r="MCS840" s="231"/>
      <c r="MCT840" s="231"/>
      <c r="MCU840" s="231"/>
      <c r="MCV840" s="231"/>
      <c r="MCW840" s="231"/>
      <c r="MCX840" s="231"/>
      <c r="MCY840" s="231"/>
      <c r="MCZ840" s="231"/>
      <c r="MDA840" s="231"/>
      <c r="MDB840" s="231"/>
      <c r="MDC840" s="231"/>
      <c r="MDD840" s="231"/>
      <c r="MDE840" s="231"/>
      <c r="MDF840" s="231"/>
      <c r="MDG840" s="231"/>
      <c r="MDH840" s="231"/>
      <c r="MDI840" s="231"/>
      <c r="MDJ840" s="231"/>
      <c r="MDK840" s="231"/>
      <c r="MDL840" s="231"/>
      <c r="MDM840" s="231"/>
      <c r="MDN840" s="231"/>
      <c r="MDO840" s="231"/>
      <c r="MDP840" s="231"/>
      <c r="MDQ840" s="231"/>
      <c r="MDR840" s="231"/>
      <c r="MDS840" s="231"/>
      <c r="MDT840" s="231"/>
      <c r="MDU840" s="231"/>
      <c r="MDV840" s="231"/>
      <c r="MDW840" s="231"/>
      <c r="MDX840" s="231"/>
      <c r="MDY840" s="231"/>
      <c r="MDZ840" s="231"/>
      <c r="MEA840" s="231"/>
      <c r="MEB840" s="231"/>
      <c r="MEC840" s="231"/>
      <c r="MED840" s="231"/>
      <c r="MEE840" s="231"/>
      <c r="MEF840" s="231"/>
      <c r="MEG840" s="231"/>
      <c r="MEH840" s="231"/>
      <c r="MEI840" s="231"/>
      <c r="MEJ840" s="231"/>
      <c r="MEK840" s="231"/>
      <c r="MEL840" s="231"/>
      <c r="MEM840" s="231"/>
      <c r="MEN840" s="231"/>
      <c r="MEO840" s="231"/>
      <c r="MEP840" s="231"/>
      <c r="MEQ840" s="231"/>
      <c r="MER840" s="231"/>
      <c r="MES840" s="231"/>
      <c r="MET840" s="231"/>
      <c r="MEU840" s="231"/>
      <c r="MEV840" s="231"/>
      <c r="MEW840" s="231"/>
      <c r="MEX840" s="231"/>
      <c r="MEY840" s="231"/>
      <c r="MEZ840" s="231"/>
      <c r="MFA840" s="231"/>
      <c r="MFB840" s="231"/>
      <c r="MFC840" s="231"/>
      <c r="MFD840" s="231"/>
      <c r="MFE840" s="231"/>
      <c r="MFF840" s="231"/>
      <c r="MFG840" s="231"/>
      <c r="MFH840" s="231"/>
      <c r="MFI840" s="231"/>
      <c r="MFJ840" s="231"/>
      <c r="MFK840" s="231"/>
      <c r="MFL840" s="231"/>
      <c r="MFM840" s="231"/>
      <c r="MFN840" s="231"/>
      <c r="MFO840" s="231"/>
      <c r="MFP840" s="231"/>
      <c r="MFQ840" s="231"/>
      <c r="MFR840" s="231"/>
      <c r="MFS840" s="231"/>
      <c r="MFT840" s="231"/>
      <c r="MFU840" s="231"/>
      <c r="MFV840" s="231"/>
      <c r="MFW840" s="231"/>
      <c r="MFX840" s="231"/>
      <c r="MFY840" s="231"/>
      <c r="MFZ840" s="231"/>
      <c r="MGA840" s="231"/>
      <c r="MGB840" s="231"/>
      <c r="MGC840" s="231"/>
      <c r="MGD840" s="231"/>
      <c r="MGE840" s="231"/>
      <c r="MGF840" s="231"/>
      <c r="MGG840" s="231"/>
      <c r="MGH840" s="231"/>
      <c r="MGI840" s="231"/>
      <c r="MGJ840" s="231"/>
      <c r="MGK840" s="231"/>
      <c r="MGL840" s="231"/>
      <c r="MGM840" s="231"/>
      <c r="MGN840" s="231"/>
      <c r="MGO840" s="231"/>
      <c r="MGP840" s="231"/>
      <c r="MGQ840" s="231"/>
      <c r="MGR840" s="231"/>
      <c r="MGS840" s="231"/>
      <c r="MGT840" s="231"/>
      <c r="MGU840" s="231"/>
      <c r="MGV840" s="231"/>
      <c r="MGW840" s="231"/>
      <c r="MGX840" s="231"/>
      <c r="MGY840" s="231"/>
      <c r="MGZ840" s="231"/>
      <c r="MHA840" s="231"/>
      <c r="MHB840" s="231"/>
      <c r="MHC840" s="231"/>
      <c r="MHD840" s="231"/>
      <c r="MHE840" s="231"/>
      <c r="MHF840" s="231"/>
      <c r="MHG840" s="231"/>
      <c r="MHH840" s="231"/>
      <c r="MHI840" s="231"/>
      <c r="MHJ840" s="231"/>
      <c r="MHK840" s="231"/>
      <c r="MHL840" s="231"/>
      <c r="MHM840" s="231"/>
      <c r="MHN840" s="231"/>
      <c r="MHO840" s="231"/>
      <c r="MHP840" s="231"/>
      <c r="MHQ840" s="231"/>
      <c r="MHR840" s="231"/>
      <c r="MHS840" s="231"/>
      <c r="MHT840" s="231"/>
      <c r="MHU840" s="231"/>
      <c r="MHV840" s="231"/>
      <c r="MHW840" s="231"/>
      <c r="MHX840" s="231"/>
      <c r="MHY840" s="231"/>
      <c r="MHZ840" s="231"/>
      <c r="MIA840" s="231"/>
      <c r="MIB840" s="231"/>
      <c r="MIC840" s="231"/>
      <c r="MID840" s="231"/>
      <c r="MIE840" s="231"/>
      <c r="MIF840" s="231"/>
      <c r="MIG840" s="231"/>
      <c r="MIH840" s="231"/>
      <c r="MII840" s="231"/>
      <c r="MIJ840" s="231"/>
      <c r="MIK840" s="231"/>
      <c r="MIL840" s="231"/>
      <c r="MIM840" s="231"/>
      <c r="MIN840" s="231"/>
      <c r="MIO840" s="231"/>
      <c r="MIP840" s="231"/>
      <c r="MIQ840" s="231"/>
      <c r="MIR840" s="231"/>
      <c r="MIS840" s="231"/>
      <c r="MIT840" s="231"/>
      <c r="MIU840" s="231"/>
      <c r="MIV840" s="231"/>
      <c r="MIW840" s="231"/>
      <c r="MIX840" s="231"/>
      <c r="MIY840" s="231"/>
      <c r="MIZ840" s="231"/>
      <c r="MJA840" s="231"/>
      <c r="MJB840" s="231"/>
      <c r="MJC840" s="231"/>
      <c r="MJD840" s="231"/>
      <c r="MJE840" s="231"/>
      <c r="MJF840" s="231"/>
      <c r="MJG840" s="231"/>
      <c r="MJH840" s="231"/>
      <c r="MJI840" s="231"/>
      <c r="MJJ840" s="231"/>
      <c r="MJK840" s="231"/>
      <c r="MJL840" s="231"/>
      <c r="MJM840" s="231"/>
      <c r="MJN840" s="231"/>
      <c r="MJO840" s="231"/>
      <c r="MJP840" s="231"/>
      <c r="MJQ840" s="231"/>
      <c r="MJR840" s="231"/>
      <c r="MJS840" s="231"/>
      <c r="MJT840" s="231"/>
      <c r="MJU840" s="231"/>
      <c r="MJV840" s="231"/>
      <c r="MJW840" s="231"/>
      <c r="MJX840" s="231"/>
      <c r="MJY840" s="231"/>
      <c r="MJZ840" s="231"/>
      <c r="MKA840" s="231"/>
      <c r="MKB840" s="231"/>
      <c r="MKC840" s="231"/>
      <c r="MKD840" s="231"/>
      <c r="MKE840" s="231"/>
      <c r="MKF840" s="231"/>
      <c r="MKG840" s="231"/>
      <c r="MKH840" s="231"/>
      <c r="MKI840" s="231"/>
      <c r="MKJ840" s="231"/>
      <c r="MKK840" s="231"/>
      <c r="MKL840" s="231"/>
      <c r="MKM840" s="231"/>
      <c r="MKN840" s="231"/>
      <c r="MKO840" s="231"/>
      <c r="MKP840" s="231"/>
      <c r="MKQ840" s="231"/>
      <c r="MKR840" s="231"/>
      <c r="MKS840" s="231"/>
      <c r="MKT840" s="231"/>
      <c r="MKU840" s="231"/>
      <c r="MKV840" s="231"/>
      <c r="MKW840" s="231"/>
      <c r="MKX840" s="231"/>
      <c r="MKY840" s="231"/>
      <c r="MKZ840" s="231"/>
      <c r="MLA840" s="231"/>
      <c r="MLB840" s="231"/>
      <c r="MLC840" s="231"/>
      <c r="MLD840" s="231"/>
      <c r="MLE840" s="231"/>
      <c r="MLF840" s="231"/>
      <c r="MLG840" s="231"/>
      <c r="MLH840" s="231"/>
      <c r="MLI840" s="231"/>
      <c r="MLJ840" s="231"/>
      <c r="MLK840" s="231"/>
      <c r="MLL840" s="231"/>
      <c r="MLM840" s="231"/>
      <c r="MLN840" s="231"/>
      <c r="MLO840" s="231"/>
      <c r="MLP840" s="231"/>
      <c r="MLQ840" s="231"/>
      <c r="MLR840" s="231"/>
      <c r="MLS840" s="231"/>
      <c r="MLT840" s="231"/>
      <c r="MLU840" s="231"/>
      <c r="MLV840" s="231"/>
      <c r="MLW840" s="231"/>
      <c r="MLX840" s="231"/>
      <c r="MLY840" s="231"/>
      <c r="MLZ840" s="231"/>
      <c r="MMA840" s="231"/>
      <c r="MMB840" s="231"/>
      <c r="MMC840" s="231"/>
      <c r="MMD840" s="231"/>
      <c r="MME840" s="231"/>
      <c r="MMF840" s="231"/>
      <c r="MMG840" s="231"/>
      <c r="MMH840" s="231"/>
      <c r="MMI840" s="231"/>
      <c r="MMJ840" s="231"/>
      <c r="MMK840" s="231"/>
      <c r="MML840" s="231"/>
      <c r="MMM840" s="231"/>
      <c r="MMN840" s="231"/>
      <c r="MMO840" s="231"/>
      <c r="MMP840" s="231"/>
      <c r="MMQ840" s="231"/>
      <c r="MMR840" s="231"/>
      <c r="MMS840" s="231"/>
      <c r="MMT840" s="231"/>
      <c r="MMU840" s="231"/>
      <c r="MMV840" s="231"/>
      <c r="MMW840" s="231"/>
      <c r="MMX840" s="231"/>
      <c r="MMY840" s="231"/>
      <c r="MMZ840" s="231"/>
      <c r="MNA840" s="231"/>
      <c r="MNB840" s="231"/>
      <c r="MNC840" s="231"/>
      <c r="MND840" s="231"/>
      <c r="MNE840" s="231"/>
      <c r="MNF840" s="231"/>
      <c r="MNG840" s="231"/>
      <c r="MNH840" s="231"/>
      <c r="MNI840" s="231"/>
      <c r="MNJ840" s="231"/>
      <c r="MNK840" s="231"/>
      <c r="MNL840" s="231"/>
      <c r="MNM840" s="231"/>
      <c r="MNN840" s="231"/>
      <c r="MNO840" s="231"/>
      <c r="MNP840" s="231"/>
      <c r="MNQ840" s="231"/>
      <c r="MNR840" s="231"/>
      <c r="MNS840" s="231"/>
      <c r="MNT840" s="231"/>
      <c r="MNU840" s="231"/>
      <c r="MNV840" s="231"/>
      <c r="MNW840" s="231"/>
      <c r="MNX840" s="231"/>
      <c r="MNY840" s="231"/>
      <c r="MNZ840" s="231"/>
      <c r="MOA840" s="231"/>
      <c r="MOB840" s="231"/>
      <c r="MOC840" s="231"/>
      <c r="MOD840" s="231"/>
      <c r="MOE840" s="231"/>
      <c r="MOF840" s="231"/>
      <c r="MOG840" s="231"/>
      <c r="MOH840" s="231"/>
      <c r="MOI840" s="231"/>
      <c r="MOJ840" s="231"/>
      <c r="MOK840" s="231"/>
      <c r="MOL840" s="231"/>
      <c r="MOM840" s="231"/>
      <c r="MON840" s="231"/>
      <c r="MOO840" s="231"/>
      <c r="MOP840" s="231"/>
      <c r="MOQ840" s="231"/>
      <c r="MOR840" s="231"/>
      <c r="MOS840" s="231"/>
      <c r="MOT840" s="231"/>
      <c r="MOU840" s="231"/>
      <c r="MOV840" s="231"/>
      <c r="MOW840" s="231"/>
      <c r="MOX840" s="231"/>
      <c r="MOY840" s="231"/>
      <c r="MOZ840" s="231"/>
      <c r="MPA840" s="231"/>
      <c r="MPB840" s="231"/>
      <c r="MPC840" s="231"/>
      <c r="MPD840" s="231"/>
      <c r="MPE840" s="231"/>
      <c r="MPF840" s="231"/>
      <c r="MPG840" s="231"/>
      <c r="MPH840" s="231"/>
      <c r="MPI840" s="231"/>
      <c r="MPJ840" s="231"/>
      <c r="MPK840" s="231"/>
      <c r="MPL840" s="231"/>
      <c r="MPM840" s="231"/>
      <c r="MPN840" s="231"/>
      <c r="MPO840" s="231"/>
      <c r="MPP840" s="231"/>
      <c r="MPQ840" s="231"/>
      <c r="MPR840" s="231"/>
      <c r="MPS840" s="231"/>
      <c r="MPT840" s="231"/>
      <c r="MPU840" s="231"/>
      <c r="MPV840" s="231"/>
      <c r="MPW840" s="231"/>
      <c r="MPX840" s="231"/>
      <c r="MPY840" s="231"/>
      <c r="MPZ840" s="231"/>
      <c r="MQA840" s="231"/>
      <c r="MQB840" s="231"/>
      <c r="MQC840" s="231"/>
      <c r="MQD840" s="231"/>
      <c r="MQE840" s="231"/>
      <c r="MQF840" s="231"/>
      <c r="MQG840" s="231"/>
      <c r="MQH840" s="231"/>
      <c r="MQI840" s="231"/>
      <c r="MQJ840" s="231"/>
      <c r="MQK840" s="231"/>
      <c r="MQL840" s="231"/>
      <c r="MQM840" s="231"/>
      <c r="MQN840" s="231"/>
      <c r="MQO840" s="231"/>
      <c r="MQP840" s="231"/>
      <c r="MQQ840" s="231"/>
      <c r="MQR840" s="231"/>
      <c r="MQS840" s="231"/>
      <c r="MQT840" s="231"/>
      <c r="MQU840" s="231"/>
      <c r="MQV840" s="231"/>
      <c r="MQW840" s="231"/>
      <c r="MQX840" s="231"/>
      <c r="MQY840" s="231"/>
      <c r="MQZ840" s="231"/>
      <c r="MRA840" s="231"/>
      <c r="MRB840" s="231"/>
      <c r="MRC840" s="231"/>
      <c r="MRD840" s="231"/>
      <c r="MRE840" s="231"/>
      <c r="MRF840" s="231"/>
      <c r="MRG840" s="231"/>
      <c r="MRH840" s="231"/>
      <c r="MRI840" s="231"/>
      <c r="MRJ840" s="231"/>
      <c r="MRK840" s="231"/>
      <c r="MRL840" s="231"/>
      <c r="MRM840" s="231"/>
      <c r="MRN840" s="231"/>
      <c r="MRO840" s="231"/>
      <c r="MRP840" s="231"/>
      <c r="MRQ840" s="231"/>
      <c r="MRR840" s="231"/>
      <c r="MRS840" s="231"/>
      <c r="MRT840" s="231"/>
      <c r="MRU840" s="231"/>
      <c r="MRV840" s="231"/>
      <c r="MRW840" s="231"/>
      <c r="MRX840" s="231"/>
      <c r="MRY840" s="231"/>
      <c r="MRZ840" s="231"/>
      <c r="MSA840" s="231"/>
      <c r="MSB840" s="231"/>
      <c r="MSC840" s="231"/>
      <c r="MSD840" s="231"/>
      <c r="MSE840" s="231"/>
      <c r="MSF840" s="231"/>
      <c r="MSG840" s="231"/>
      <c r="MSH840" s="231"/>
      <c r="MSI840" s="231"/>
      <c r="MSJ840" s="231"/>
      <c r="MSK840" s="231"/>
      <c r="MSL840" s="231"/>
      <c r="MSM840" s="231"/>
      <c r="MSN840" s="231"/>
      <c r="MSO840" s="231"/>
      <c r="MSP840" s="231"/>
      <c r="MSQ840" s="231"/>
      <c r="MSR840" s="231"/>
      <c r="MSS840" s="231"/>
      <c r="MST840" s="231"/>
      <c r="MSU840" s="231"/>
      <c r="MSV840" s="231"/>
      <c r="MSW840" s="231"/>
      <c r="MSX840" s="231"/>
      <c r="MSY840" s="231"/>
      <c r="MSZ840" s="231"/>
      <c r="MTA840" s="231"/>
      <c r="MTB840" s="231"/>
      <c r="MTC840" s="231"/>
      <c r="MTD840" s="231"/>
      <c r="MTE840" s="231"/>
      <c r="MTF840" s="231"/>
      <c r="MTG840" s="231"/>
      <c r="MTH840" s="231"/>
      <c r="MTI840" s="231"/>
      <c r="MTJ840" s="231"/>
      <c r="MTK840" s="231"/>
      <c r="MTL840" s="231"/>
      <c r="MTM840" s="231"/>
      <c r="MTN840" s="231"/>
      <c r="MTO840" s="231"/>
      <c r="MTP840" s="231"/>
      <c r="MTQ840" s="231"/>
      <c r="MTR840" s="231"/>
      <c r="MTS840" s="231"/>
      <c r="MTT840" s="231"/>
      <c r="MTU840" s="231"/>
      <c r="MTV840" s="231"/>
      <c r="MTW840" s="231"/>
      <c r="MTX840" s="231"/>
      <c r="MTY840" s="231"/>
      <c r="MTZ840" s="231"/>
      <c r="MUA840" s="231"/>
      <c r="MUB840" s="231"/>
      <c r="MUC840" s="231"/>
      <c r="MUD840" s="231"/>
      <c r="MUE840" s="231"/>
      <c r="MUF840" s="231"/>
      <c r="MUG840" s="231"/>
      <c r="MUH840" s="231"/>
      <c r="MUI840" s="231"/>
      <c r="MUJ840" s="231"/>
      <c r="MUK840" s="231"/>
      <c r="MUL840" s="231"/>
      <c r="MUM840" s="231"/>
      <c r="MUN840" s="231"/>
      <c r="MUO840" s="231"/>
      <c r="MUP840" s="231"/>
      <c r="MUQ840" s="231"/>
      <c r="MUR840" s="231"/>
      <c r="MUS840" s="231"/>
      <c r="MUT840" s="231"/>
      <c r="MUU840" s="231"/>
      <c r="MUV840" s="231"/>
      <c r="MUW840" s="231"/>
      <c r="MUX840" s="231"/>
      <c r="MUY840" s="231"/>
      <c r="MUZ840" s="231"/>
      <c r="MVA840" s="231"/>
      <c r="MVB840" s="231"/>
      <c r="MVC840" s="231"/>
      <c r="MVD840" s="231"/>
      <c r="MVE840" s="231"/>
      <c r="MVF840" s="231"/>
      <c r="MVG840" s="231"/>
      <c r="MVH840" s="231"/>
      <c r="MVI840" s="231"/>
      <c r="MVJ840" s="231"/>
      <c r="MVK840" s="231"/>
      <c r="MVL840" s="231"/>
      <c r="MVM840" s="231"/>
      <c r="MVN840" s="231"/>
      <c r="MVO840" s="231"/>
      <c r="MVP840" s="231"/>
      <c r="MVQ840" s="231"/>
      <c r="MVR840" s="231"/>
      <c r="MVS840" s="231"/>
      <c r="MVT840" s="231"/>
      <c r="MVU840" s="231"/>
      <c r="MVV840" s="231"/>
      <c r="MVW840" s="231"/>
      <c r="MVX840" s="231"/>
      <c r="MVY840" s="231"/>
      <c r="MVZ840" s="231"/>
      <c r="MWA840" s="231"/>
      <c r="MWB840" s="231"/>
      <c r="MWC840" s="231"/>
      <c r="MWD840" s="231"/>
      <c r="MWE840" s="231"/>
      <c r="MWF840" s="231"/>
      <c r="MWG840" s="231"/>
      <c r="MWH840" s="231"/>
      <c r="MWI840" s="231"/>
      <c r="MWJ840" s="231"/>
      <c r="MWK840" s="231"/>
      <c r="MWL840" s="231"/>
      <c r="MWM840" s="231"/>
      <c r="MWN840" s="231"/>
      <c r="MWO840" s="231"/>
      <c r="MWP840" s="231"/>
      <c r="MWQ840" s="231"/>
      <c r="MWR840" s="231"/>
      <c r="MWS840" s="231"/>
      <c r="MWT840" s="231"/>
      <c r="MWU840" s="231"/>
      <c r="MWV840" s="231"/>
      <c r="MWW840" s="231"/>
      <c r="MWX840" s="231"/>
      <c r="MWY840" s="231"/>
      <c r="MWZ840" s="231"/>
      <c r="MXA840" s="231"/>
      <c r="MXB840" s="231"/>
      <c r="MXC840" s="231"/>
      <c r="MXD840" s="231"/>
      <c r="MXE840" s="231"/>
      <c r="MXF840" s="231"/>
      <c r="MXG840" s="231"/>
      <c r="MXH840" s="231"/>
      <c r="MXI840" s="231"/>
      <c r="MXJ840" s="231"/>
      <c r="MXK840" s="231"/>
      <c r="MXL840" s="231"/>
      <c r="MXM840" s="231"/>
      <c r="MXN840" s="231"/>
      <c r="MXO840" s="231"/>
      <c r="MXP840" s="231"/>
      <c r="MXQ840" s="231"/>
      <c r="MXR840" s="231"/>
      <c r="MXS840" s="231"/>
      <c r="MXT840" s="231"/>
      <c r="MXU840" s="231"/>
      <c r="MXV840" s="231"/>
      <c r="MXW840" s="231"/>
      <c r="MXX840" s="231"/>
      <c r="MXY840" s="231"/>
      <c r="MXZ840" s="231"/>
      <c r="MYA840" s="231"/>
      <c r="MYB840" s="231"/>
      <c r="MYC840" s="231"/>
      <c r="MYD840" s="231"/>
      <c r="MYE840" s="231"/>
      <c r="MYF840" s="231"/>
      <c r="MYG840" s="231"/>
      <c r="MYH840" s="231"/>
      <c r="MYI840" s="231"/>
      <c r="MYJ840" s="231"/>
      <c r="MYK840" s="231"/>
      <c r="MYL840" s="231"/>
      <c r="MYM840" s="231"/>
      <c r="MYN840" s="231"/>
      <c r="MYO840" s="231"/>
      <c r="MYP840" s="231"/>
      <c r="MYQ840" s="231"/>
      <c r="MYR840" s="231"/>
      <c r="MYS840" s="231"/>
      <c r="MYT840" s="231"/>
      <c r="MYU840" s="231"/>
      <c r="MYV840" s="231"/>
      <c r="MYW840" s="231"/>
      <c r="MYX840" s="231"/>
      <c r="MYY840" s="231"/>
      <c r="MYZ840" s="231"/>
      <c r="MZA840" s="231"/>
      <c r="MZB840" s="231"/>
      <c r="MZC840" s="231"/>
      <c r="MZD840" s="231"/>
      <c r="MZE840" s="231"/>
      <c r="MZF840" s="231"/>
      <c r="MZG840" s="231"/>
      <c r="MZH840" s="231"/>
      <c r="MZI840" s="231"/>
      <c r="MZJ840" s="231"/>
      <c r="MZK840" s="231"/>
      <c r="MZL840" s="231"/>
      <c r="MZM840" s="231"/>
      <c r="MZN840" s="231"/>
      <c r="MZO840" s="231"/>
      <c r="MZP840" s="231"/>
      <c r="MZQ840" s="231"/>
      <c r="MZR840" s="231"/>
      <c r="MZS840" s="231"/>
      <c r="MZT840" s="231"/>
      <c r="MZU840" s="231"/>
      <c r="MZV840" s="231"/>
      <c r="MZW840" s="231"/>
      <c r="MZX840" s="231"/>
      <c r="MZY840" s="231"/>
      <c r="MZZ840" s="231"/>
      <c r="NAA840" s="231"/>
      <c r="NAB840" s="231"/>
      <c r="NAC840" s="231"/>
      <c r="NAD840" s="231"/>
      <c r="NAE840" s="231"/>
      <c r="NAF840" s="231"/>
      <c r="NAG840" s="231"/>
      <c r="NAH840" s="231"/>
      <c r="NAI840" s="231"/>
      <c r="NAJ840" s="231"/>
      <c r="NAK840" s="231"/>
      <c r="NAL840" s="231"/>
      <c r="NAM840" s="231"/>
      <c r="NAN840" s="231"/>
      <c r="NAO840" s="231"/>
      <c r="NAP840" s="231"/>
      <c r="NAQ840" s="231"/>
      <c r="NAR840" s="231"/>
      <c r="NAS840" s="231"/>
      <c r="NAT840" s="231"/>
      <c r="NAU840" s="231"/>
      <c r="NAV840" s="231"/>
      <c r="NAW840" s="231"/>
      <c r="NAX840" s="231"/>
      <c r="NAY840" s="231"/>
      <c r="NAZ840" s="231"/>
      <c r="NBA840" s="231"/>
      <c r="NBB840" s="231"/>
      <c r="NBC840" s="231"/>
      <c r="NBD840" s="231"/>
      <c r="NBE840" s="231"/>
      <c r="NBF840" s="231"/>
      <c r="NBG840" s="231"/>
      <c r="NBH840" s="231"/>
      <c r="NBI840" s="231"/>
      <c r="NBJ840" s="231"/>
      <c r="NBK840" s="231"/>
      <c r="NBL840" s="231"/>
      <c r="NBM840" s="231"/>
      <c r="NBN840" s="231"/>
      <c r="NBO840" s="231"/>
      <c r="NBP840" s="231"/>
      <c r="NBQ840" s="231"/>
      <c r="NBR840" s="231"/>
      <c r="NBS840" s="231"/>
      <c r="NBT840" s="231"/>
      <c r="NBU840" s="231"/>
      <c r="NBV840" s="231"/>
      <c r="NBW840" s="231"/>
      <c r="NBX840" s="231"/>
      <c r="NBY840" s="231"/>
      <c r="NBZ840" s="231"/>
      <c r="NCA840" s="231"/>
      <c r="NCB840" s="231"/>
      <c r="NCC840" s="231"/>
      <c r="NCD840" s="231"/>
      <c r="NCE840" s="231"/>
      <c r="NCF840" s="231"/>
      <c r="NCG840" s="231"/>
      <c r="NCH840" s="231"/>
      <c r="NCI840" s="231"/>
      <c r="NCJ840" s="231"/>
      <c r="NCK840" s="231"/>
      <c r="NCL840" s="231"/>
      <c r="NCM840" s="231"/>
      <c r="NCN840" s="231"/>
      <c r="NCO840" s="231"/>
      <c r="NCP840" s="231"/>
      <c r="NCQ840" s="231"/>
      <c r="NCR840" s="231"/>
      <c r="NCS840" s="231"/>
      <c r="NCT840" s="231"/>
      <c r="NCU840" s="231"/>
      <c r="NCV840" s="231"/>
      <c r="NCW840" s="231"/>
      <c r="NCX840" s="231"/>
      <c r="NCY840" s="231"/>
      <c r="NCZ840" s="231"/>
      <c r="NDA840" s="231"/>
      <c r="NDB840" s="231"/>
      <c r="NDC840" s="231"/>
      <c r="NDD840" s="231"/>
      <c r="NDE840" s="231"/>
      <c r="NDF840" s="231"/>
      <c r="NDG840" s="231"/>
      <c r="NDH840" s="231"/>
      <c r="NDI840" s="231"/>
      <c r="NDJ840" s="231"/>
      <c r="NDK840" s="231"/>
      <c r="NDL840" s="231"/>
      <c r="NDM840" s="231"/>
      <c r="NDN840" s="231"/>
      <c r="NDO840" s="231"/>
      <c r="NDP840" s="231"/>
      <c r="NDQ840" s="231"/>
      <c r="NDR840" s="231"/>
      <c r="NDS840" s="231"/>
      <c r="NDT840" s="231"/>
      <c r="NDU840" s="231"/>
      <c r="NDV840" s="231"/>
      <c r="NDW840" s="231"/>
      <c r="NDX840" s="231"/>
      <c r="NDY840" s="231"/>
      <c r="NDZ840" s="231"/>
      <c r="NEA840" s="231"/>
      <c r="NEB840" s="231"/>
      <c r="NEC840" s="231"/>
      <c r="NED840" s="231"/>
      <c r="NEE840" s="231"/>
      <c r="NEF840" s="231"/>
      <c r="NEG840" s="231"/>
      <c r="NEH840" s="231"/>
      <c r="NEI840" s="231"/>
      <c r="NEJ840" s="231"/>
      <c r="NEK840" s="231"/>
      <c r="NEL840" s="231"/>
      <c r="NEM840" s="231"/>
      <c r="NEN840" s="231"/>
      <c r="NEO840" s="231"/>
      <c r="NEP840" s="231"/>
      <c r="NEQ840" s="231"/>
      <c r="NER840" s="231"/>
      <c r="NES840" s="231"/>
      <c r="NET840" s="231"/>
      <c r="NEU840" s="231"/>
      <c r="NEV840" s="231"/>
      <c r="NEW840" s="231"/>
      <c r="NEX840" s="231"/>
      <c r="NEY840" s="231"/>
      <c r="NEZ840" s="231"/>
      <c r="NFA840" s="231"/>
      <c r="NFB840" s="231"/>
      <c r="NFC840" s="231"/>
      <c r="NFD840" s="231"/>
      <c r="NFE840" s="231"/>
      <c r="NFF840" s="231"/>
      <c r="NFG840" s="231"/>
      <c r="NFH840" s="231"/>
      <c r="NFI840" s="231"/>
      <c r="NFJ840" s="231"/>
      <c r="NFK840" s="231"/>
      <c r="NFL840" s="231"/>
      <c r="NFM840" s="231"/>
      <c r="NFN840" s="231"/>
      <c r="NFO840" s="231"/>
      <c r="NFP840" s="231"/>
      <c r="NFQ840" s="231"/>
      <c r="NFR840" s="231"/>
      <c r="NFS840" s="231"/>
      <c r="NFT840" s="231"/>
      <c r="NFU840" s="231"/>
      <c r="NFV840" s="231"/>
      <c r="NFW840" s="231"/>
      <c r="NFX840" s="231"/>
      <c r="NFY840" s="231"/>
      <c r="NFZ840" s="231"/>
      <c r="NGA840" s="231"/>
      <c r="NGB840" s="231"/>
      <c r="NGC840" s="231"/>
      <c r="NGD840" s="231"/>
      <c r="NGE840" s="231"/>
      <c r="NGF840" s="231"/>
      <c r="NGG840" s="231"/>
      <c r="NGH840" s="231"/>
      <c r="NGI840" s="231"/>
      <c r="NGJ840" s="231"/>
      <c r="NGK840" s="231"/>
      <c r="NGL840" s="231"/>
      <c r="NGM840" s="231"/>
      <c r="NGN840" s="231"/>
      <c r="NGO840" s="231"/>
      <c r="NGP840" s="231"/>
      <c r="NGQ840" s="231"/>
      <c r="NGR840" s="231"/>
      <c r="NGS840" s="231"/>
      <c r="NGT840" s="231"/>
      <c r="NGU840" s="231"/>
      <c r="NGV840" s="231"/>
      <c r="NGW840" s="231"/>
      <c r="NGX840" s="231"/>
      <c r="NGY840" s="231"/>
      <c r="NGZ840" s="231"/>
      <c r="NHA840" s="231"/>
      <c r="NHB840" s="231"/>
      <c r="NHC840" s="231"/>
      <c r="NHD840" s="231"/>
      <c r="NHE840" s="231"/>
      <c r="NHF840" s="231"/>
      <c r="NHG840" s="231"/>
      <c r="NHH840" s="231"/>
      <c r="NHI840" s="231"/>
      <c r="NHJ840" s="231"/>
      <c r="NHK840" s="231"/>
      <c r="NHL840" s="231"/>
      <c r="NHM840" s="231"/>
      <c r="NHN840" s="231"/>
      <c r="NHO840" s="231"/>
      <c r="NHP840" s="231"/>
      <c r="NHQ840" s="231"/>
      <c r="NHR840" s="231"/>
      <c r="NHS840" s="231"/>
      <c r="NHT840" s="231"/>
      <c r="NHU840" s="231"/>
      <c r="NHV840" s="231"/>
      <c r="NHW840" s="231"/>
      <c r="NHX840" s="231"/>
      <c r="NHY840" s="231"/>
      <c r="NHZ840" s="231"/>
      <c r="NIA840" s="231"/>
      <c r="NIB840" s="231"/>
      <c r="NIC840" s="231"/>
      <c r="NID840" s="231"/>
      <c r="NIE840" s="231"/>
      <c r="NIF840" s="231"/>
      <c r="NIG840" s="231"/>
      <c r="NIH840" s="231"/>
      <c r="NII840" s="231"/>
      <c r="NIJ840" s="231"/>
      <c r="NIK840" s="231"/>
      <c r="NIL840" s="231"/>
      <c r="NIM840" s="231"/>
      <c r="NIN840" s="231"/>
      <c r="NIO840" s="231"/>
      <c r="NIP840" s="231"/>
      <c r="NIQ840" s="231"/>
      <c r="NIR840" s="231"/>
      <c r="NIS840" s="231"/>
      <c r="NIT840" s="231"/>
      <c r="NIU840" s="231"/>
      <c r="NIV840" s="231"/>
      <c r="NIW840" s="231"/>
      <c r="NIX840" s="231"/>
      <c r="NIY840" s="231"/>
      <c r="NIZ840" s="231"/>
      <c r="NJA840" s="231"/>
      <c r="NJB840" s="231"/>
      <c r="NJC840" s="231"/>
      <c r="NJD840" s="231"/>
      <c r="NJE840" s="231"/>
      <c r="NJF840" s="231"/>
      <c r="NJG840" s="231"/>
      <c r="NJH840" s="231"/>
      <c r="NJI840" s="231"/>
      <c r="NJJ840" s="231"/>
      <c r="NJK840" s="231"/>
      <c r="NJL840" s="231"/>
      <c r="NJM840" s="231"/>
      <c r="NJN840" s="231"/>
      <c r="NJO840" s="231"/>
      <c r="NJP840" s="231"/>
      <c r="NJQ840" s="231"/>
      <c r="NJR840" s="231"/>
      <c r="NJS840" s="231"/>
      <c r="NJT840" s="231"/>
      <c r="NJU840" s="231"/>
      <c r="NJV840" s="231"/>
      <c r="NJW840" s="231"/>
      <c r="NJX840" s="231"/>
      <c r="NJY840" s="231"/>
      <c r="NJZ840" s="231"/>
      <c r="NKA840" s="231"/>
      <c r="NKB840" s="231"/>
      <c r="NKC840" s="231"/>
      <c r="NKD840" s="231"/>
      <c r="NKE840" s="231"/>
      <c r="NKF840" s="231"/>
      <c r="NKG840" s="231"/>
      <c r="NKH840" s="231"/>
      <c r="NKI840" s="231"/>
      <c r="NKJ840" s="231"/>
      <c r="NKK840" s="231"/>
      <c r="NKL840" s="231"/>
      <c r="NKM840" s="231"/>
      <c r="NKN840" s="231"/>
      <c r="NKO840" s="231"/>
      <c r="NKP840" s="231"/>
      <c r="NKQ840" s="231"/>
      <c r="NKR840" s="231"/>
      <c r="NKS840" s="231"/>
      <c r="NKT840" s="231"/>
      <c r="NKU840" s="231"/>
      <c r="NKV840" s="231"/>
      <c r="NKW840" s="231"/>
      <c r="NKX840" s="231"/>
      <c r="NKY840" s="231"/>
      <c r="NKZ840" s="231"/>
      <c r="NLA840" s="231"/>
      <c r="NLB840" s="231"/>
      <c r="NLC840" s="231"/>
      <c r="NLD840" s="231"/>
      <c r="NLE840" s="231"/>
      <c r="NLF840" s="231"/>
      <c r="NLG840" s="231"/>
      <c r="NLH840" s="231"/>
      <c r="NLI840" s="231"/>
      <c r="NLJ840" s="231"/>
      <c r="NLK840" s="231"/>
      <c r="NLL840" s="231"/>
      <c r="NLM840" s="231"/>
      <c r="NLN840" s="231"/>
      <c r="NLO840" s="231"/>
      <c r="NLP840" s="231"/>
      <c r="NLQ840" s="231"/>
      <c r="NLR840" s="231"/>
      <c r="NLS840" s="231"/>
      <c r="NLT840" s="231"/>
      <c r="NLU840" s="231"/>
      <c r="NLV840" s="231"/>
      <c r="NLW840" s="231"/>
      <c r="NLX840" s="231"/>
      <c r="NLY840" s="231"/>
      <c r="NLZ840" s="231"/>
      <c r="NMA840" s="231"/>
      <c r="NMB840" s="231"/>
      <c r="NMC840" s="231"/>
      <c r="NMD840" s="231"/>
      <c r="NME840" s="231"/>
      <c r="NMF840" s="231"/>
      <c r="NMG840" s="231"/>
      <c r="NMH840" s="231"/>
      <c r="NMI840" s="231"/>
      <c r="NMJ840" s="231"/>
      <c r="NMK840" s="231"/>
      <c r="NML840" s="231"/>
      <c r="NMM840" s="231"/>
      <c r="NMN840" s="231"/>
      <c r="NMO840" s="231"/>
      <c r="NMP840" s="231"/>
      <c r="NMQ840" s="231"/>
      <c r="NMR840" s="231"/>
      <c r="NMS840" s="231"/>
      <c r="NMT840" s="231"/>
      <c r="NMU840" s="231"/>
      <c r="NMV840" s="231"/>
      <c r="NMW840" s="231"/>
      <c r="NMX840" s="231"/>
      <c r="NMY840" s="231"/>
      <c r="NMZ840" s="231"/>
      <c r="NNA840" s="231"/>
      <c r="NNB840" s="231"/>
      <c r="NNC840" s="231"/>
      <c r="NND840" s="231"/>
      <c r="NNE840" s="231"/>
      <c r="NNF840" s="231"/>
      <c r="NNG840" s="231"/>
      <c r="NNH840" s="231"/>
      <c r="NNI840" s="231"/>
      <c r="NNJ840" s="231"/>
      <c r="NNK840" s="231"/>
      <c r="NNL840" s="231"/>
      <c r="NNM840" s="231"/>
      <c r="NNN840" s="231"/>
      <c r="NNO840" s="231"/>
      <c r="NNP840" s="231"/>
      <c r="NNQ840" s="231"/>
      <c r="NNR840" s="231"/>
      <c r="NNS840" s="231"/>
      <c r="NNT840" s="231"/>
      <c r="NNU840" s="231"/>
      <c r="NNV840" s="231"/>
      <c r="NNW840" s="231"/>
      <c r="NNX840" s="231"/>
      <c r="NNY840" s="231"/>
      <c r="NNZ840" s="231"/>
      <c r="NOA840" s="231"/>
      <c r="NOB840" s="231"/>
      <c r="NOC840" s="231"/>
      <c r="NOD840" s="231"/>
      <c r="NOE840" s="231"/>
      <c r="NOF840" s="231"/>
      <c r="NOG840" s="231"/>
      <c r="NOH840" s="231"/>
      <c r="NOI840" s="231"/>
      <c r="NOJ840" s="231"/>
      <c r="NOK840" s="231"/>
      <c r="NOL840" s="231"/>
      <c r="NOM840" s="231"/>
      <c r="NON840" s="231"/>
      <c r="NOO840" s="231"/>
      <c r="NOP840" s="231"/>
      <c r="NOQ840" s="231"/>
      <c r="NOR840" s="231"/>
      <c r="NOS840" s="231"/>
      <c r="NOT840" s="231"/>
      <c r="NOU840" s="231"/>
      <c r="NOV840" s="231"/>
      <c r="NOW840" s="231"/>
      <c r="NOX840" s="231"/>
      <c r="NOY840" s="231"/>
      <c r="NOZ840" s="231"/>
      <c r="NPA840" s="231"/>
      <c r="NPB840" s="231"/>
      <c r="NPC840" s="231"/>
      <c r="NPD840" s="231"/>
      <c r="NPE840" s="231"/>
      <c r="NPF840" s="231"/>
      <c r="NPG840" s="231"/>
      <c r="NPH840" s="231"/>
      <c r="NPI840" s="231"/>
      <c r="NPJ840" s="231"/>
      <c r="NPK840" s="231"/>
      <c r="NPL840" s="231"/>
      <c r="NPM840" s="231"/>
      <c r="NPN840" s="231"/>
      <c r="NPO840" s="231"/>
      <c r="NPP840" s="231"/>
      <c r="NPQ840" s="231"/>
      <c r="NPR840" s="231"/>
      <c r="NPS840" s="231"/>
      <c r="NPT840" s="231"/>
      <c r="NPU840" s="231"/>
      <c r="NPV840" s="231"/>
      <c r="NPW840" s="231"/>
      <c r="NPX840" s="231"/>
      <c r="NPY840" s="231"/>
      <c r="NPZ840" s="231"/>
      <c r="NQA840" s="231"/>
      <c r="NQB840" s="231"/>
      <c r="NQC840" s="231"/>
      <c r="NQD840" s="231"/>
      <c r="NQE840" s="231"/>
      <c r="NQF840" s="231"/>
      <c r="NQG840" s="231"/>
      <c r="NQH840" s="231"/>
      <c r="NQI840" s="231"/>
      <c r="NQJ840" s="231"/>
      <c r="NQK840" s="231"/>
      <c r="NQL840" s="231"/>
      <c r="NQM840" s="231"/>
      <c r="NQN840" s="231"/>
      <c r="NQO840" s="231"/>
      <c r="NQP840" s="231"/>
      <c r="NQQ840" s="231"/>
      <c r="NQR840" s="231"/>
      <c r="NQS840" s="231"/>
      <c r="NQT840" s="231"/>
      <c r="NQU840" s="231"/>
      <c r="NQV840" s="231"/>
      <c r="NQW840" s="231"/>
      <c r="NQX840" s="231"/>
      <c r="NQY840" s="231"/>
      <c r="NQZ840" s="231"/>
      <c r="NRA840" s="231"/>
      <c r="NRB840" s="231"/>
      <c r="NRC840" s="231"/>
      <c r="NRD840" s="231"/>
      <c r="NRE840" s="231"/>
      <c r="NRF840" s="231"/>
      <c r="NRG840" s="231"/>
      <c r="NRH840" s="231"/>
      <c r="NRI840" s="231"/>
      <c r="NRJ840" s="231"/>
      <c r="NRK840" s="231"/>
      <c r="NRL840" s="231"/>
      <c r="NRM840" s="231"/>
      <c r="NRN840" s="231"/>
      <c r="NRO840" s="231"/>
      <c r="NRP840" s="231"/>
      <c r="NRQ840" s="231"/>
      <c r="NRR840" s="231"/>
      <c r="NRS840" s="231"/>
      <c r="NRT840" s="231"/>
      <c r="NRU840" s="231"/>
      <c r="NRV840" s="231"/>
      <c r="NRW840" s="231"/>
      <c r="NRX840" s="231"/>
      <c r="NRY840" s="231"/>
      <c r="NRZ840" s="231"/>
      <c r="NSA840" s="231"/>
      <c r="NSB840" s="231"/>
      <c r="NSC840" s="231"/>
      <c r="NSD840" s="231"/>
      <c r="NSE840" s="231"/>
      <c r="NSF840" s="231"/>
      <c r="NSG840" s="231"/>
      <c r="NSH840" s="231"/>
      <c r="NSI840" s="231"/>
      <c r="NSJ840" s="231"/>
      <c r="NSK840" s="231"/>
      <c r="NSL840" s="231"/>
      <c r="NSM840" s="231"/>
      <c r="NSN840" s="231"/>
      <c r="NSO840" s="231"/>
      <c r="NSP840" s="231"/>
      <c r="NSQ840" s="231"/>
      <c r="NSR840" s="231"/>
      <c r="NSS840" s="231"/>
      <c r="NST840" s="231"/>
      <c r="NSU840" s="231"/>
      <c r="NSV840" s="231"/>
      <c r="NSW840" s="231"/>
      <c r="NSX840" s="231"/>
      <c r="NSY840" s="231"/>
      <c r="NSZ840" s="231"/>
      <c r="NTA840" s="231"/>
      <c r="NTB840" s="231"/>
      <c r="NTC840" s="231"/>
      <c r="NTD840" s="231"/>
      <c r="NTE840" s="231"/>
      <c r="NTF840" s="231"/>
      <c r="NTG840" s="231"/>
      <c r="NTH840" s="231"/>
      <c r="NTI840" s="231"/>
      <c r="NTJ840" s="231"/>
      <c r="NTK840" s="231"/>
      <c r="NTL840" s="231"/>
      <c r="NTM840" s="231"/>
      <c r="NTN840" s="231"/>
      <c r="NTO840" s="231"/>
      <c r="NTP840" s="231"/>
      <c r="NTQ840" s="231"/>
      <c r="NTR840" s="231"/>
      <c r="NTS840" s="231"/>
      <c r="NTT840" s="231"/>
      <c r="NTU840" s="231"/>
      <c r="NTV840" s="231"/>
      <c r="NTW840" s="231"/>
      <c r="NTX840" s="231"/>
      <c r="NTY840" s="231"/>
      <c r="NTZ840" s="231"/>
      <c r="NUA840" s="231"/>
      <c r="NUB840" s="231"/>
      <c r="NUC840" s="231"/>
      <c r="NUD840" s="231"/>
      <c r="NUE840" s="231"/>
      <c r="NUF840" s="231"/>
      <c r="NUG840" s="231"/>
      <c r="NUH840" s="231"/>
      <c r="NUI840" s="231"/>
      <c r="NUJ840" s="231"/>
      <c r="NUK840" s="231"/>
      <c r="NUL840" s="231"/>
      <c r="NUM840" s="231"/>
      <c r="NUN840" s="231"/>
      <c r="NUO840" s="231"/>
      <c r="NUP840" s="231"/>
      <c r="NUQ840" s="231"/>
      <c r="NUR840" s="231"/>
      <c r="NUS840" s="231"/>
      <c r="NUT840" s="231"/>
      <c r="NUU840" s="231"/>
      <c r="NUV840" s="231"/>
      <c r="NUW840" s="231"/>
      <c r="NUX840" s="231"/>
      <c r="NUY840" s="231"/>
      <c r="NUZ840" s="231"/>
      <c r="NVA840" s="231"/>
      <c r="NVB840" s="231"/>
      <c r="NVC840" s="231"/>
      <c r="NVD840" s="231"/>
      <c r="NVE840" s="231"/>
      <c r="NVF840" s="231"/>
      <c r="NVG840" s="231"/>
      <c r="NVH840" s="231"/>
      <c r="NVI840" s="231"/>
      <c r="NVJ840" s="231"/>
      <c r="NVK840" s="231"/>
      <c r="NVL840" s="231"/>
      <c r="NVM840" s="231"/>
      <c r="NVN840" s="231"/>
      <c r="NVO840" s="231"/>
      <c r="NVP840" s="231"/>
      <c r="NVQ840" s="231"/>
      <c r="NVR840" s="231"/>
      <c r="NVS840" s="231"/>
      <c r="NVT840" s="231"/>
      <c r="NVU840" s="231"/>
      <c r="NVV840" s="231"/>
      <c r="NVW840" s="231"/>
      <c r="NVX840" s="231"/>
      <c r="NVY840" s="231"/>
      <c r="NVZ840" s="231"/>
      <c r="NWA840" s="231"/>
      <c r="NWB840" s="231"/>
      <c r="NWC840" s="231"/>
      <c r="NWD840" s="231"/>
      <c r="NWE840" s="231"/>
      <c r="NWF840" s="231"/>
      <c r="NWG840" s="231"/>
      <c r="NWH840" s="231"/>
      <c r="NWI840" s="231"/>
      <c r="NWJ840" s="231"/>
      <c r="NWK840" s="231"/>
      <c r="NWL840" s="231"/>
      <c r="NWM840" s="231"/>
      <c r="NWN840" s="231"/>
      <c r="NWO840" s="231"/>
      <c r="NWP840" s="231"/>
      <c r="NWQ840" s="231"/>
      <c r="NWR840" s="231"/>
      <c r="NWS840" s="231"/>
      <c r="NWT840" s="231"/>
      <c r="NWU840" s="231"/>
      <c r="NWV840" s="231"/>
      <c r="NWW840" s="231"/>
      <c r="NWX840" s="231"/>
      <c r="NWY840" s="231"/>
      <c r="NWZ840" s="231"/>
      <c r="NXA840" s="231"/>
      <c r="NXB840" s="231"/>
      <c r="NXC840" s="231"/>
      <c r="NXD840" s="231"/>
      <c r="NXE840" s="231"/>
      <c r="NXF840" s="231"/>
      <c r="NXG840" s="231"/>
      <c r="NXH840" s="231"/>
      <c r="NXI840" s="231"/>
      <c r="NXJ840" s="231"/>
      <c r="NXK840" s="231"/>
      <c r="NXL840" s="231"/>
      <c r="NXM840" s="231"/>
      <c r="NXN840" s="231"/>
      <c r="NXO840" s="231"/>
      <c r="NXP840" s="231"/>
      <c r="NXQ840" s="231"/>
      <c r="NXR840" s="231"/>
      <c r="NXS840" s="231"/>
      <c r="NXT840" s="231"/>
      <c r="NXU840" s="231"/>
      <c r="NXV840" s="231"/>
      <c r="NXW840" s="231"/>
      <c r="NXX840" s="231"/>
      <c r="NXY840" s="231"/>
      <c r="NXZ840" s="231"/>
      <c r="NYA840" s="231"/>
      <c r="NYB840" s="231"/>
      <c r="NYC840" s="231"/>
      <c r="NYD840" s="231"/>
      <c r="NYE840" s="231"/>
      <c r="NYF840" s="231"/>
      <c r="NYG840" s="231"/>
      <c r="NYH840" s="231"/>
      <c r="NYI840" s="231"/>
      <c r="NYJ840" s="231"/>
      <c r="NYK840" s="231"/>
      <c r="NYL840" s="231"/>
      <c r="NYM840" s="231"/>
      <c r="NYN840" s="231"/>
      <c r="NYO840" s="231"/>
      <c r="NYP840" s="231"/>
      <c r="NYQ840" s="231"/>
      <c r="NYR840" s="231"/>
      <c r="NYS840" s="231"/>
      <c r="NYT840" s="231"/>
      <c r="NYU840" s="231"/>
      <c r="NYV840" s="231"/>
      <c r="NYW840" s="231"/>
      <c r="NYX840" s="231"/>
      <c r="NYY840" s="231"/>
      <c r="NYZ840" s="231"/>
      <c r="NZA840" s="231"/>
      <c r="NZB840" s="231"/>
      <c r="NZC840" s="231"/>
      <c r="NZD840" s="231"/>
      <c r="NZE840" s="231"/>
      <c r="NZF840" s="231"/>
      <c r="NZG840" s="231"/>
      <c r="NZH840" s="231"/>
      <c r="NZI840" s="231"/>
      <c r="NZJ840" s="231"/>
      <c r="NZK840" s="231"/>
      <c r="NZL840" s="231"/>
      <c r="NZM840" s="231"/>
      <c r="NZN840" s="231"/>
      <c r="NZO840" s="231"/>
      <c r="NZP840" s="231"/>
      <c r="NZQ840" s="231"/>
      <c r="NZR840" s="231"/>
      <c r="NZS840" s="231"/>
      <c r="NZT840" s="231"/>
      <c r="NZU840" s="231"/>
      <c r="NZV840" s="231"/>
      <c r="NZW840" s="231"/>
      <c r="NZX840" s="231"/>
      <c r="NZY840" s="231"/>
      <c r="NZZ840" s="231"/>
      <c r="OAA840" s="231"/>
      <c r="OAB840" s="231"/>
      <c r="OAC840" s="231"/>
      <c r="OAD840" s="231"/>
      <c r="OAE840" s="231"/>
      <c r="OAF840" s="231"/>
      <c r="OAG840" s="231"/>
      <c r="OAH840" s="231"/>
      <c r="OAI840" s="231"/>
      <c r="OAJ840" s="231"/>
      <c r="OAK840" s="231"/>
      <c r="OAL840" s="231"/>
      <c r="OAM840" s="231"/>
      <c r="OAN840" s="231"/>
      <c r="OAO840" s="231"/>
      <c r="OAP840" s="231"/>
      <c r="OAQ840" s="231"/>
      <c r="OAR840" s="231"/>
      <c r="OAS840" s="231"/>
      <c r="OAT840" s="231"/>
      <c r="OAU840" s="231"/>
      <c r="OAV840" s="231"/>
      <c r="OAW840" s="231"/>
      <c r="OAX840" s="231"/>
      <c r="OAY840" s="231"/>
      <c r="OAZ840" s="231"/>
      <c r="OBA840" s="231"/>
      <c r="OBB840" s="231"/>
      <c r="OBC840" s="231"/>
      <c r="OBD840" s="231"/>
      <c r="OBE840" s="231"/>
      <c r="OBF840" s="231"/>
      <c r="OBG840" s="231"/>
      <c r="OBH840" s="231"/>
      <c r="OBI840" s="231"/>
      <c r="OBJ840" s="231"/>
      <c r="OBK840" s="231"/>
      <c r="OBL840" s="231"/>
      <c r="OBM840" s="231"/>
      <c r="OBN840" s="231"/>
      <c r="OBO840" s="231"/>
      <c r="OBP840" s="231"/>
      <c r="OBQ840" s="231"/>
      <c r="OBR840" s="231"/>
      <c r="OBS840" s="231"/>
      <c r="OBT840" s="231"/>
      <c r="OBU840" s="231"/>
      <c r="OBV840" s="231"/>
      <c r="OBW840" s="231"/>
      <c r="OBX840" s="231"/>
      <c r="OBY840" s="231"/>
      <c r="OBZ840" s="231"/>
      <c r="OCA840" s="231"/>
      <c r="OCB840" s="231"/>
      <c r="OCC840" s="231"/>
      <c r="OCD840" s="231"/>
      <c r="OCE840" s="231"/>
      <c r="OCF840" s="231"/>
      <c r="OCG840" s="231"/>
      <c r="OCH840" s="231"/>
      <c r="OCI840" s="231"/>
      <c r="OCJ840" s="231"/>
      <c r="OCK840" s="231"/>
      <c r="OCL840" s="231"/>
      <c r="OCM840" s="231"/>
      <c r="OCN840" s="231"/>
      <c r="OCO840" s="231"/>
      <c r="OCP840" s="231"/>
      <c r="OCQ840" s="231"/>
      <c r="OCR840" s="231"/>
      <c r="OCS840" s="231"/>
      <c r="OCT840" s="231"/>
      <c r="OCU840" s="231"/>
      <c r="OCV840" s="231"/>
      <c r="OCW840" s="231"/>
      <c r="OCX840" s="231"/>
      <c r="OCY840" s="231"/>
      <c r="OCZ840" s="231"/>
      <c r="ODA840" s="231"/>
      <c r="ODB840" s="231"/>
      <c r="ODC840" s="231"/>
      <c r="ODD840" s="231"/>
      <c r="ODE840" s="231"/>
      <c r="ODF840" s="231"/>
      <c r="ODG840" s="231"/>
      <c r="ODH840" s="231"/>
      <c r="ODI840" s="231"/>
      <c r="ODJ840" s="231"/>
      <c r="ODK840" s="231"/>
      <c r="ODL840" s="231"/>
      <c r="ODM840" s="231"/>
      <c r="ODN840" s="231"/>
      <c r="ODO840" s="231"/>
      <c r="ODP840" s="231"/>
      <c r="ODQ840" s="231"/>
      <c r="ODR840" s="231"/>
      <c r="ODS840" s="231"/>
      <c r="ODT840" s="231"/>
      <c r="ODU840" s="231"/>
      <c r="ODV840" s="231"/>
      <c r="ODW840" s="231"/>
      <c r="ODX840" s="231"/>
      <c r="ODY840" s="231"/>
      <c r="ODZ840" s="231"/>
      <c r="OEA840" s="231"/>
      <c r="OEB840" s="231"/>
      <c r="OEC840" s="231"/>
      <c r="OED840" s="231"/>
      <c r="OEE840" s="231"/>
      <c r="OEF840" s="231"/>
      <c r="OEG840" s="231"/>
      <c r="OEH840" s="231"/>
      <c r="OEI840" s="231"/>
      <c r="OEJ840" s="231"/>
      <c r="OEK840" s="231"/>
      <c r="OEL840" s="231"/>
      <c r="OEM840" s="231"/>
      <c r="OEN840" s="231"/>
      <c r="OEO840" s="231"/>
      <c r="OEP840" s="231"/>
      <c r="OEQ840" s="231"/>
      <c r="OER840" s="231"/>
      <c r="OES840" s="231"/>
      <c r="OET840" s="231"/>
      <c r="OEU840" s="231"/>
      <c r="OEV840" s="231"/>
      <c r="OEW840" s="231"/>
      <c r="OEX840" s="231"/>
      <c r="OEY840" s="231"/>
      <c r="OEZ840" s="231"/>
      <c r="OFA840" s="231"/>
      <c r="OFB840" s="231"/>
      <c r="OFC840" s="231"/>
      <c r="OFD840" s="231"/>
      <c r="OFE840" s="231"/>
      <c r="OFF840" s="231"/>
      <c r="OFG840" s="231"/>
      <c r="OFH840" s="231"/>
      <c r="OFI840" s="231"/>
      <c r="OFJ840" s="231"/>
      <c r="OFK840" s="231"/>
      <c r="OFL840" s="231"/>
      <c r="OFM840" s="231"/>
      <c r="OFN840" s="231"/>
      <c r="OFO840" s="231"/>
      <c r="OFP840" s="231"/>
      <c r="OFQ840" s="231"/>
      <c r="OFR840" s="231"/>
      <c r="OFS840" s="231"/>
      <c r="OFT840" s="231"/>
      <c r="OFU840" s="231"/>
      <c r="OFV840" s="231"/>
      <c r="OFW840" s="231"/>
      <c r="OFX840" s="231"/>
      <c r="OFY840" s="231"/>
      <c r="OFZ840" s="231"/>
      <c r="OGA840" s="231"/>
      <c r="OGB840" s="231"/>
      <c r="OGC840" s="231"/>
      <c r="OGD840" s="231"/>
      <c r="OGE840" s="231"/>
      <c r="OGF840" s="231"/>
      <c r="OGG840" s="231"/>
      <c r="OGH840" s="231"/>
      <c r="OGI840" s="231"/>
      <c r="OGJ840" s="231"/>
      <c r="OGK840" s="231"/>
      <c r="OGL840" s="231"/>
      <c r="OGM840" s="231"/>
      <c r="OGN840" s="231"/>
      <c r="OGO840" s="231"/>
      <c r="OGP840" s="231"/>
      <c r="OGQ840" s="231"/>
      <c r="OGR840" s="231"/>
      <c r="OGS840" s="231"/>
      <c r="OGT840" s="231"/>
      <c r="OGU840" s="231"/>
      <c r="OGV840" s="231"/>
      <c r="OGW840" s="231"/>
      <c r="OGX840" s="231"/>
      <c r="OGY840" s="231"/>
      <c r="OGZ840" s="231"/>
      <c r="OHA840" s="231"/>
      <c r="OHB840" s="231"/>
      <c r="OHC840" s="231"/>
      <c r="OHD840" s="231"/>
      <c r="OHE840" s="231"/>
      <c r="OHF840" s="231"/>
      <c r="OHG840" s="231"/>
      <c r="OHH840" s="231"/>
      <c r="OHI840" s="231"/>
      <c r="OHJ840" s="231"/>
      <c r="OHK840" s="231"/>
      <c r="OHL840" s="231"/>
      <c r="OHM840" s="231"/>
      <c r="OHN840" s="231"/>
      <c r="OHO840" s="231"/>
      <c r="OHP840" s="231"/>
      <c r="OHQ840" s="231"/>
      <c r="OHR840" s="231"/>
      <c r="OHS840" s="231"/>
      <c r="OHT840" s="231"/>
      <c r="OHU840" s="231"/>
      <c r="OHV840" s="231"/>
      <c r="OHW840" s="231"/>
      <c r="OHX840" s="231"/>
      <c r="OHY840" s="231"/>
      <c r="OHZ840" s="231"/>
      <c r="OIA840" s="231"/>
      <c r="OIB840" s="231"/>
      <c r="OIC840" s="231"/>
      <c r="OID840" s="231"/>
      <c r="OIE840" s="231"/>
      <c r="OIF840" s="231"/>
      <c r="OIG840" s="231"/>
      <c r="OIH840" s="231"/>
      <c r="OII840" s="231"/>
      <c r="OIJ840" s="231"/>
      <c r="OIK840" s="231"/>
      <c r="OIL840" s="231"/>
      <c r="OIM840" s="231"/>
      <c r="OIN840" s="231"/>
      <c r="OIO840" s="231"/>
      <c r="OIP840" s="231"/>
      <c r="OIQ840" s="231"/>
      <c r="OIR840" s="231"/>
      <c r="OIS840" s="231"/>
      <c r="OIT840" s="231"/>
      <c r="OIU840" s="231"/>
      <c r="OIV840" s="231"/>
      <c r="OIW840" s="231"/>
      <c r="OIX840" s="231"/>
      <c r="OIY840" s="231"/>
      <c r="OIZ840" s="231"/>
      <c r="OJA840" s="231"/>
      <c r="OJB840" s="231"/>
      <c r="OJC840" s="231"/>
      <c r="OJD840" s="231"/>
      <c r="OJE840" s="231"/>
      <c r="OJF840" s="231"/>
      <c r="OJG840" s="231"/>
      <c r="OJH840" s="231"/>
      <c r="OJI840" s="231"/>
      <c r="OJJ840" s="231"/>
      <c r="OJK840" s="231"/>
      <c r="OJL840" s="231"/>
      <c r="OJM840" s="231"/>
      <c r="OJN840" s="231"/>
      <c r="OJO840" s="231"/>
      <c r="OJP840" s="231"/>
      <c r="OJQ840" s="231"/>
      <c r="OJR840" s="231"/>
      <c r="OJS840" s="231"/>
      <c r="OJT840" s="231"/>
      <c r="OJU840" s="231"/>
      <c r="OJV840" s="231"/>
      <c r="OJW840" s="231"/>
      <c r="OJX840" s="231"/>
      <c r="OJY840" s="231"/>
      <c r="OJZ840" s="231"/>
      <c r="OKA840" s="231"/>
      <c r="OKB840" s="231"/>
      <c r="OKC840" s="231"/>
      <c r="OKD840" s="231"/>
      <c r="OKE840" s="231"/>
      <c r="OKF840" s="231"/>
      <c r="OKG840" s="231"/>
      <c r="OKH840" s="231"/>
      <c r="OKI840" s="231"/>
      <c r="OKJ840" s="231"/>
      <c r="OKK840" s="231"/>
      <c r="OKL840" s="231"/>
      <c r="OKM840" s="231"/>
      <c r="OKN840" s="231"/>
      <c r="OKO840" s="231"/>
      <c r="OKP840" s="231"/>
      <c r="OKQ840" s="231"/>
      <c r="OKR840" s="231"/>
      <c r="OKS840" s="231"/>
      <c r="OKT840" s="231"/>
      <c r="OKU840" s="231"/>
      <c r="OKV840" s="231"/>
      <c r="OKW840" s="231"/>
      <c r="OKX840" s="231"/>
      <c r="OKY840" s="231"/>
      <c r="OKZ840" s="231"/>
      <c r="OLA840" s="231"/>
      <c r="OLB840" s="231"/>
      <c r="OLC840" s="231"/>
      <c r="OLD840" s="231"/>
      <c r="OLE840" s="231"/>
      <c r="OLF840" s="231"/>
      <c r="OLG840" s="231"/>
      <c r="OLH840" s="231"/>
      <c r="OLI840" s="231"/>
      <c r="OLJ840" s="231"/>
      <c r="OLK840" s="231"/>
      <c r="OLL840" s="231"/>
      <c r="OLM840" s="231"/>
      <c r="OLN840" s="231"/>
      <c r="OLO840" s="231"/>
      <c r="OLP840" s="231"/>
      <c r="OLQ840" s="231"/>
      <c r="OLR840" s="231"/>
      <c r="OLS840" s="231"/>
      <c r="OLT840" s="231"/>
      <c r="OLU840" s="231"/>
      <c r="OLV840" s="231"/>
      <c r="OLW840" s="231"/>
      <c r="OLX840" s="231"/>
      <c r="OLY840" s="231"/>
      <c r="OLZ840" s="231"/>
      <c r="OMA840" s="231"/>
      <c r="OMB840" s="231"/>
      <c r="OMC840" s="231"/>
      <c r="OMD840" s="231"/>
      <c r="OME840" s="231"/>
      <c r="OMF840" s="231"/>
      <c r="OMG840" s="231"/>
      <c r="OMH840" s="231"/>
      <c r="OMI840" s="231"/>
      <c r="OMJ840" s="231"/>
      <c r="OMK840" s="231"/>
      <c r="OML840" s="231"/>
      <c r="OMM840" s="231"/>
      <c r="OMN840" s="231"/>
      <c r="OMO840" s="231"/>
      <c r="OMP840" s="231"/>
      <c r="OMQ840" s="231"/>
      <c r="OMR840" s="231"/>
      <c r="OMS840" s="231"/>
      <c r="OMT840" s="231"/>
      <c r="OMU840" s="231"/>
      <c r="OMV840" s="231"/>
      <c r="OMW840" s="231"/>
      <c r="OMX840" s="231"/>
      <c r="OMY840" s="231"/>
      <c r="OMZ840" s="231"/>
      <c r="ONA840" s="231"/>
      <c r="ONB840" s="231"/>
      <c r="ONC840" s="231"/>
      <c r="OND840" s="231"/>
      <c r="ONE840" s="231"/>
      <c r="ONF840" s="231"/>
      <c r="ONG840" s="231"/>
      <c r="ONH840" s="231"/>
      <c r="ONI840" s="231"/>
      <c r="ONJ840" s="231"/>
      <c r="ONK840" s="231"/>
      <c r="ONL840" s="231"/>
      <c r="ONM840" s="231"/>
      <c r="ONN840" s="231"/>
      <c r="ONO840" s="231"/>
      <c r="ONP840" s="231"/>
      <c r="ONQ840" s="231"/>
      <c r="ONR840" s="231"/>
      <c r="ONS840" s="231"/>
      <c r="ONT840" s="231"/>
      <c r="ONU840" s="231"/>
      <c r="ONV840" s="231"/>
      <c r="ONW840" s="231"/>
      <c r="ONX840" s="231"/>
      <c r="ONY840" s="231"/>
      <c r="ONZ840" s="231"/>
      <c r="OOA840" s="231"/>
      <c r="OOB840" s="231"/>
      <c r="OOC840" s="231"/>
      <c r="OOD840" s="231"/>
      <c r="OOE840" s="231"/>
      <c r="OOF840" s="231"/>
      <c r="OOG840" s="231"/>
      <c r="OOH840" s="231"/>
      <c r="OOI840" s="231"/>
      <c r="OOJ840" s="231"/>
      <c r="OOK840" s="231"/>
      <c r="OOL840" s="231"/>
      <c r="OOM840" s="231"/>
      <c r="OON840" s="231"/>
      <c r="OOO840" s="231"/>
      <c r="OOP840" s="231"/>
      <c r="OOQ840" s="231"/>
      <c r="OOR840" s="231"/>
      <c r="OOS840" s="231"/>
      <c r="OOT840" s="231"/>
      <c r="OOU840" s="231"/>
      <c r="OOV840" s="231"/>
      <c r="OOW840" s="231"/>
      <c r="OOX840" s="231"/>
      <c r="OOY840" s="231"/>
      <c r="OOZ840" s="231"/>
      <c r="OPA840" s="231"/>
      <c r="OPB840" s="231"/>
      <c r="OPC840" s="231"/>
      <c r="OPD840" s="231"/>
      <c r="OPE840" s="231"/>
      <c r="OPF840" s="231"/>
      <c r="OPG840" s="231"/>
      <c r="OPH840" s="231"/>
      <c r="OPI840" s="231"/>
      <c r="OPJ840" s="231"/>
      <c r="OPK840" s="231"/>
      <c r="OPL840" s="231"/>
      <c r="OPM840" s="231"/>
      <c r="OPN840" s="231"/>
      <c r="OPO840" s="231"/>
      <c r="OPP840" s="231"/>
      <c r="OPQ840" s="231"/>
      <c r="OPR840" s="231"/>
      <c r="OPS840" s="231"/>
      <c r="OPT840" s="231"/>
      <c r="OPU840" s="231"/>
      <c r="OPV840" s="231"/>
      <c r="OPW840" s="231"/>
      <c r="OPX840" s="231"/>
      <c r="OPY840" s="231"/>
      <c r="OPZ840" s="231"/>
      <c r="OQA840" s="231"/>
      <c r="OQB840" s="231"/>
      <c r="OQC840" s="231"/>
      <c r="OQD840" s="231"/>
      <c r="OQE840" s="231"/>
      <c r="OQF840" s="231"/>
      <c r="OQG840" s="231"/>
      <c r="OQH840" s="231"/>
      <c r="OQI840" s="231"/>
      <c r="OQJ840" s="231"/>
      <c r="OQK840" s="231"/>
      <c r="OQL840" s="231"/>
      <c r="OQM840" s="231"/>
      <c r="OQN840" s="231"/>
      <c r="OQO840" s="231"/>
      <c r="OQP840" s="231"/>
      <c r="OQQ840" s="231"/>
      <c r="OQR840" s="231"/>
      <c r="OQS840" s="231"/>
      <c r="OQT840" s="231"/>
      <c r="OQU840" s="231"/>
      <c r="OQV840" s="231"/>
      <c r="OQW840" s="231"/>
      <c r="OQX840" s="231"/>
      <c r="OQY840" s="231"/>
      <c r="OQZ840" s="231"/>
      <c r="ORA840" s="231"/>
      <c r="ORB840" s="231"/>
      <c r="ORC840" s="231"/>
      <c r="ORD840" s="231"/>
      <c r="ORE840" s="231"/>
      <c r="ORF840" s="231"/>
      <c r="ORG840" s="231"/>
      <c r="ORH840" s="231"/>
      <c r="ORI840" s="231"/>
      <c r="ORJ840" s="231"/>
      <c r="ORK840" s="231"/>
      <c r="ORL840" s="231"/>
      <c r="ORM840" s="231"/>
      <c r="ORN840" s="231"/>
      <c r="ORO840" s="231"/>
      <c r="ORP840" s="231"/>
      <c r="ORQ840" s="231"/>
      <c r="ORR840" s="231"/>
      <c r="ORS840" s="231"/>
      <c r="ORT840" s="231"/>
      <c r="ORU840" s="231"/>
      <c r="ORV840" s="231"/>
      <c r="ORW840" s="231"/>
      <c r="ORX840" s="231"/>
      <c r="ORY840" s="231"/>
      <c r="ORZ840" s="231"/>
      <c r="OSA840" s="231"/>
      <c r="OSB840" s="231"/>
      <c r="OSC840" s="231"/>
      <c r="OSD840" s="231"/>
      <c r="OSE840" s="231"/>
      <c r="OSF840" s="231"/>
      <c r="OSG840" s="231"/>
      <c r="OSH840" s="231"/>
      <c r="OSI840" s="231"/>
      <c r="OSJ840" s="231"/>
      <c r="OSK840" s="231"/>
      <c r="OSL840" s="231"/>
      <c r="OSM840" s="231"/>
      <c r="OSN840" s="231"/>
      <c r="OSO840" s="231"/>
      <c r="OSP840" s="231"/>
      <c r="OSQ840" s="231"/>
      <c r="OSR840" s="231"/>
      <c r="OSS840" s="231"/>
      <c r="OST840" s="231"/>
      <c r="OSU840" s="231"/>
      <c r="OSV840" s="231"/>
      <c r="OSW840" s="231"/>
      <c r="OSX840" s="231"/>
      <c r="OSY840" s="231"/>
      <c r="OSZ840" s="231"/>
      <c r="OTA840" s="231"/>
      <c r="OTB840" s="231"/>
      <c r="OTC840" s="231"/>
      <c r="OTD840" s="231"/>
      <c r="OTE840" s="231"/>
      <c r="OTF840" s="231"/>
      <c r="OTG840" s="231"/>
      <c r="OTH840" s="231"/>
      <c r="OTI840" s="231"/>
      <c r="OTJ840" s="231"/>
      <c r="OTK840" s="231"/>
      <c r="OTL840" s="231"/>
      <c r="OTM840" s="231"/>
      <c r="OTN840" s="231"/>
      <c r="OTO840" s="231"/>
      <c r="OTP840" s="231"/>
      <c r="OTQ840" s="231"/>
      <c r="OTR840" s="231"/>
      <c r="OTS840" s="231"/>
      <c r="OTT840" s="231"/>
      <c r="OTU840" s="231"/>
      <c r="OTV840" s="231"/>
      <c r="OTW840" s="231"/>
      <c r="OTX840" s="231"/>
      <c r="OTY840" s="231"/>
      <c r="OTZ840" s="231"/>
      <c r="OUA840" s="231"/>
      <c r="OUB840" s="231"/>
      <c r="OUC840" s="231"/>
      <c r="OUD840" s="231"/>
      <c r="OUE840" s="231"/>
      <c r="OUF840" s="231"/>
      <c r="OUG840" s="231"/>
      <c r="OUH840" s="231"/>
      <c r="OUI840" s="231"/>
      <c r="OUJ840" s="231"/>
      <c r="OUK840" s="231"/>
      <c r="OUL840" s="231"/>
      <c r="OUM840" s="231"/>
      <c r="OUN840" s="231"/>
      <c r="OUO840" s="231"/>
      <c r="OUP840" s="231"/>
      <c r="OUQ840" s="231"/>
      <c r="OUR840" s="231"/>
      <c r="OUS840" s="231"/>
      <c r="OUT840" s="231"/>
      <c r="OUU840" s="231"/>
      <c r="OUV840" s="231"/>
      <c r="OUW840" s="231"/>
      <c r="OUX840" s="231"/>
      <c r="OUY840" s="231"/>
      <c r="OUZ840" s="231"/>
      <c r="OVA840" s="231"/>
      <c r="OVB840" s="231"/>
      <c r="OVC840" s="231"/>
      <c r="OVD840" s="231"/>
      <c r="OVE840" s="231"/>
      <c r="OVF840" s="231"/>
      <c r="OVG840" s="231"/>
      <c r="OVH840" s="231"/>
      <c r="OVI840" s="231"/>
      <c r="OVJ840" s="231"/>
      <c r="OVK840" s="231"/>
      <c r="OVL840" s="231"/>
      <c r="OVM840" s="231"/>
      <c r="OVN840" s="231"/>
      <c r="OVO840" s="231"/>
      <c r="OVP840" s="231"/>
      <c r="OVQ840" s="231"/>
      <c r="OVR840" s="231"/>
      <c r="OVS840" s="231"/>
      <c r="OVT840" s="231"/>
      <c r="OVU840" s="231"/>
      <c r="OVV840" s="231"/>
      <c r="OVW840" s="231"/>
      <c r="OVX840" s="231"/>
      <c r="OVY840" s="231"/>
      <c r="OVZ840" s="231"/>
      <c r="OWA840" s="231"/>
      <c r="OWB840" s="231"/>
      <c r="OWC840" s="231"/>
      <c r="OWD840" s="231"/>
      <c r="OWE840" s="231"/>
      <c r="OWF840" s="231"/>
      <c r="OWG840" s="231"/>
      <c r="OWH840" s="231"/>
      <c r="OWI840" s="231"/>
      <c r="OWJ840" s="231"/>
      <c r="OWK840" s="231"/>
      <c r="OWL840" s="231"/>
      <c r="OWM840" s="231"/>
      <c r="OWN840" s="231"/>
      <c r="OWO840" s="231"/>
      <c r="OWP840" s="231"/>
      <c r="OWQ840" s="231"/>
      <c r="OWR840" s="231"/>
      <c r="OWS840" s="231"/>
      <c r="OWT840" s="231"/>
      <c r="OWU840" s="231"/>
      <c r="OWV840" s="231"/>
      <c r="OWW840" s="231"/>
      <c r="OWX840" s="231"/>
      <c r="OWY840" s="231"/>
      <c r="OWZ840" s="231"/>
      <c r="OXA840" s="231"/>
      <c r="OXB840" s="231"/>
      <c r="OXC840" s="231"/>
      <c r="OXD840" s="231"/>
      <c r="OXE840" s="231"/>
      <c r="OXF840" s="231"/>
      <c r="OXG840" s="231"/>
      <c r="OXH840" s="231"/>
      <c r="OXI840" s="231"/>
      <c r="OXJ840" s="231"/>
      <c r="OXK840" s="231"/>
      <c r="OXL840" s="231"/>
      <c r="OXM840" s="231"/>
      <c r="OXN840" s="231"/>
      <c r="OXO840" s="231"/>
      <c r="OXP840" s="231"/>
      <c r="OXQ840" s="231"/>
      <c r="OXR840" s="231"/>
      <c r="OXS840" s="231"/>
      <c r="OXT840" s="231"/>
      <c r="OXU840" s="231"/>
      <c r="OXV840" s="231"/>
      <c r="OXW840" s="231"/>
      <c r="OXX840" s="231"/>
      <c r="OXY840" s="231"/>
      <c r="OXZ840" s="231"/>
      <c r="OYA840" s="231"/>
      <c r="OYB840" s="231"/>
      <c r="OYC840" s="231"/>
      <c r="OYD840" s="231"/>
      <c r="OYE840" s="231"/>
      <c r="OYF840" s="231"/>
      <c r="OYG840" s="231"/>
      <c r="OYH840" s="231"/>
      <c r="OYI840" s="231"/>
      <c r="OYJ840" s="231"/>
      <c r="OYK840" s="231"/>
      <c r="OYL840" s="231"/>
      <c r="OYM840" s="231"/>
      <c r="OYN840" s="231"/>
      <c r="OYO840" s="231"/>
      <c r="OYP840" s="231"/>
      <c r="OYQ840" s="231"/>
      <c r="OYR840" s="231"/>
      <c r="OYS840" s="231"/>
      <c r="OYT840" s="231"/>
      <c r="OYU840" s="231"/>
      <c r="OYV840" s="231"/>
      <c r="OYW840" s="231"/>
      <c r="OYX840" s="231"/>
      <c r="OYY840" s="231"/>
      <c r="OYZ840" s="231"/>
      <c r="OZA840" s="231"/>
      <c r="OZB840" s="231"/>
      <c r="OZC840" s="231"/>
      <c r="OZD840" s="231"/>
      <c r="OZE840" s="231"/>
      <c r="OZF840" s="231"/>
      <c r="OZG840" s="231"/>
      <c r="OZH840" s="231"/>
      <c r="OZI840" s="231"/>
      <c r="OZJ840" s="231"/>
      <c r="OZK840" s="231"/>
      <c r="OZL840" s="231"/>
      <c r="OZM840" s="231"/>
      <c r="OZN840" s="231"/>
      <c r="OZO840" s="231"/>
      <c r="OZP840" s="231"/>
      <c r="OZQ840" s="231"/>
      <c r="OZR840" s="231"/>
      <c r="OZS840" s="231"/>
      <c r="OZT840" s="231"/>
      <c r="OZU840" s="231"/>
      <c r="OZV840" s="231"/>
      <c r="OZW840" s="231"/>
      <c r="OZX840" s="231"/>
      <c r="OZY840" s="231"/>
      <c r="OZZ840" s="231"/>
      <c r="PAA840" s="231"/>
      <c r="PAB840" s="231"/>
      <c r="PAC840" s="231"/>
      <c r="PAD840" s="231"/>
      <c r="PAE840" s="231"/>
      <c r="PAF840" s="231"/>
      <c r="PAG840" s="231"/>
      <c r="PAH840" s="231"/>
      <c r="PAI840" s="231"/>
      <c r="PAJ840" s="231"/>
      <c r="PAK840" s="231"/>
      <c r="PAL840" s="231"/>
      <c r="PAM840" s="231"/>
      <c r="PAN840" s="231"/>
      <c r="PAO840" s="231"/>
      <c r="PAP840" s="231"/>
      <c r="PAQ840" s="231"/>
      <c r="PAR840" s="231"/>
      <c r="PAS840" s="231"/>
      <c r="PAT840" s="231"/>
      <c r="PAU840" s="231"/>
      <c r="PAV840" s="231"/>
      <c r="PAW840" s="231"/>
      <c r="PAX840" s="231"/>
      <c r="PAY840" s="231"/>
      <c r="PAZ840" s="231"/>
      <c r="PBA840" s="231"/>
      <c r="PBB840" s="231"/>
      <c r="PBC840" s="231"/>
      <c r="PBD840" s="231"/>
      <c r="PBE840" s="231"/>
      <c r="PBF840" s="231"/>
      <c r="PBG840" s="231"/>
      <c r="PBH840" s="231"/>
      <c r="PBI840" s="231"/>
      <c r="PBJ840" s="231"/>
      <c r="PBK840" s="231"/>
      <c r="PBL840" s="231"/>
      <c r="PBM840" s="231"/>
      <c r="PBN840" s="231"/>
      <c r="PBO840" s="231"/>
      <c r="PBP840" s="231"/>
      <c r="PBQ840" s="231"/>
      <c r="PBR840" s="231"/>
      <c r="PBS840" s="231"/>
      <c r="PBT840" s="231"/>
      <c r="PBU840" s="231"/>
      <c r="PBV840" s="231"/>
      <c r="PBW840" s="231"/>
      <c r="PBX840" s="231"/>
      <c r="PBY840" s="231"/>
      <c r="PBZ840" s="231"/>
      <c r="PCA840" s="231"/>
      <c r="PCB840" s="231"/>
      <c r="PCC840" s="231"/>
      <c r="PCD840" s="231"/>
      <c r="PCE840" s="231"/>
      <c r="PCF840" s="231"/>
      <c r="PCG840" s="231"/>
      <c r="PCH840" s="231"/>
      <c r="PCI840" s="231"/>
      <c r="PCJ840" s="231"/>
      <c r="PCK840" s="231"/>
      <c r="PCL840" s="231"/>
      <c r="PCM840" s="231"/>
      <c r="PCN840" s="231"/>
      <c r="PCO840" s="231"/>
      <c r="PCP840" s="231"/>
      <c r="PCQ840" s="231"/>
      <c r="PCR840" s="231"/>
      <c r="PCS840" s="231"/>
      <c r="PCT840" s="231"/>
      <c r="PCU840" s="231"/>
      <c r="PCV840" s="231"/>
      <c r="PCW840" s="231"/>
      <c r="PCX840" s="231"/>
      <c r="PCY840" s="231"/>
      <c r="PCZ840" s="231"/>
      <c r="PDA840" s="231"/>
      <c r="PDB840" s="231"/>
      <c r="PDC840" s="231"/>
      <c r="PDD840" s="231"/>
      <c r="PDE840" s="231"/>
      <c r="PDF840" s="231"/>
      <c r="PDG840" s="231"/>
      <c r="PDH840" s="231"/>
      <c r="PDI840" s="231"/>
      <c r="PDJ840" s="231"/>
      <c r="PDK840" s="231"/>
      <c r="PDL840" s="231"/>
      <c r="PDM840" s="231"/>
      <c r="PDN840" s="231"/>
      <c r="PDO840" s="231"/>
      <c r="PDP840" s="231"/>
      <c r="PDQ840" s="231"/>
      <c r="PDR840" s="231"/>
      <c r="PDS840" s="231"/>
      <c r="PDT840" s="231"/>
      <c r="PDU840" s="231"/>
      <c r="PDV840" s="231"/>
      <c r="PDW840" s="231"/>
      <c r="PDX840" s="231"/>
      <c r="PDY840" s="231"/>
      <c r="PDZ840" s="231"/>
      <c r="PEA840" s="231"/>
      <c r="PEB840" s="231"/>
      <c r="PEC840" s="231"/>
      <c r="PED840" s="231"/>
      <c r="PEE840" s="231"/>
      <c r="PEF840" s="231"/>
      <c r="PEG840" s="231"/>
      <c r="PEH840" s="231"/>
      <c r="PEI840" s="231"/>
      <c r="PEJ840" s="231"/>
      <c r="PEK840" s="231"/>
      <c r="PEL840" s="231"/>
      <c r="PEM840" s="231"/>
      <c r="PEN840" s="231"/>
      <c r="PEO840" s="231"/>
      <c r="PEP840" s="231"/>
      <c r="PEQ840" s="231"/>
      <c r="PER840" s="231"/>
      <c r="PES840" s="231"/>
      <c r="PET840" s="231"/>
      <c r="PEU840" s="231"/>
      <c r="PEV840" s="231"/>
      <c r="PEW840" s="231"/>
      <c r="PEX840" s="231"/>
      <c r="PEY840" s="231"/>
      <c r="PEZ840" s="231"/>
      <c r="PFA840" s="231"/>
      <c r="PFB840" s="231"/>
      <c r="PFC840" s="231"/>
      <c r="PFD840" s="231"/>
      <c r="PFE840" s="231"/>
      <c r="PFF840" s="231"/>
      <c r="PFG840" s="231"/>
      <c r="PFH840" s="231"/>
      <c r="PFI840" s="231"/>
      <c r="PFJ840" s="231"/>
      <c r="PFK840" s="231"/>
      <c r="PFL840" s="231"/>
      <c r="PFM840" s="231"/>
      <c r="PFN840" s="231"/>
      <c r="PFO840" s="231"/>
      <c r="PFP840" s="231"/>
      <c r="PFQ840" s="231"/>
      <c r="PFR840" s="231"/>
      <c r="PFS840" s="231"/>
      <c r="PFT840" s="231"/>
      <c r="PFU840" s="231"/>
      <c r="PFV840" s="231"/>
      <c r="PFW840" s="231"/>
      <c r="PFX840" s="231"/>
      <c r="PFY840" s="231"/>
      <c r="PFZ840" s="231"/>
      <c r="PGA840" s="231"/>
      <c r="PGB840" s="231"/>
      <c r="PGC840" s="231"/>
      <c r="PGD840" s="231"/>
      <c r="PGE840" s="231"/>
      <c r="PGF840" s="231"/>
      <c r="PGG840" s="231"/>
      <c r="PGH840" s="231"/>
      <c r="PGI840" s="231"/>
      <c r="PGJ840" s="231"/>
      <c r="PGK840" s="231"/>
      <c r="PGL840" s="231"/>
      <c r="PGM840" s="231"/>
      <c r="PGN840" s="231"/>
      <c r="PGO840" s="231"/>
      <c r="PGP840" s="231"/>
      <c r="PGQ840" s="231"/>
      <c r="PGR840" s="231"/>
      <c r="PGS840" s="231"/>
      <c r="PGT840" s="231"/>
      <c r="PGU840" s="231"/>
      <c r="PGV840" s="231"/>
      <c r="PGW840" s="231"/>
      <c r="PGX840" s="231"/>
      <c r="PGY840" s="231"/>
      <c r="PGZ840" s="231"/>
      <c r="PHA840" s="231"/>
      <c r="PHB840" s="231"/>
      <c r="PHC840" s="231"/>
      <c r="PHD840" s="231"/>
      <c r="PHE840" s="231"/>
      <c r="PHF840" s="231"/>
      <c r="PHG840" s="231"/>
      <c r="PHH840" s="231"/>
      <c r="PHI840" s="231"/>
      <c r="PHJ840" s="231"/>
      <c r="PHK840" s="231"/>
      <c r="PHL840" s="231"/>
      <c r="PHM840" s="231"/>
      <c r="PHN840" s="231"/>
      <c r="PHO840" s="231"/>
      <c r="PHP840" s="231"/>
      <c r="PHQ840" s="231"/>
      <c r="PHR840" s="231"/>
      <c r="PHS840" s="231"/>
      <c r="PHT840" s="231"/>
      <c r="PHU840" s="231"/>
      <c r="PHV840" s="231"/>
      <c r="PHW840" s="231"/>
      <c r="PHX840" s="231"/>
      <c r="PHY840" s="231"/>
      <c r="PHZ840" s="231"/>
      <c r="PIA840" s="231"/>
      <c r="PIB840" s="231"/>
      <c r="PIC840" s="231"/>
      <c r="PID840" s="231"/>
      <c r="PIE840" s="231"/>
      <c r="PIF840" s="231"/>
      <c r="PIG840" s="231"/>
      <c r="PIH840" s="231"/>
      <c r="PII840" s="231"/>
      <c r="PIJ840" s="231"/>
      <c r="PIK840" s="231"/>
      <c r="PIL840" s="231"/>
      <c r="PIM840" s="231"/>
      <c r="PIN840" s="231"/>
      <c r="PIO840" s="231"/>
      <c r="PIP840" s="231"/>
      <c r="PIQ840" s="231"/>
      <c r="PIR840" s="231"/>
      <c r="PIS840" s="231"/>
      <c r="PIT840" s="231"/>
      <c r="PIU840" s="231"/>
      <c r="PIV840" s="231"/>
      <c r="PIW840" s="231"/>
      <c r="PIX840" s="231"/>
      <c r="PIY840" s="231"/>
      <c r="PIZ840" s="231"/>
      <c r="PJA840" s="231"/>
      <c r="PJB840" s="231"/>
      <c r="PJC840" s="231"/>
      <c r="PJD840" s="231"/>
      <c r="PJE840" s="231"/>
      <c r="PJF840" s="231"/>
      <c r="PJG840" s="231"/>
      <c r="PJH840" s="231"/>
      <c r="PJI840" s="231"/>
      <c r="PJJ840" s="231"/>
      <c r="PJK840" s="231"/>
      <c r="PJL840" s="231"/>
      <c r="PJM840" s="231"/>
      <c r="PJN840" s="231"/>
      <c r="PJO840" s="231"/>
      <c r="PJP840" s="231"/>
      <c r="PJQ840" s="231"/>
      <c r="PJR840" s="231"/>
      <c r="PJS840" s="231"/>
      <c r="PJT840" s="231"/>
      <c r="PJU840" s="231"/>
      <c r="PJV840" s="231"/>
      <c r="PJW840" s="231"/>
      <c r="PJX840" s="231"/>
      <c r="PJY840" s="231"/>
      <c r="PJZ840" s="231"/>
      <c r="PKA840" s="231"/>
      <c r="PKB840" s="231"/>
      <c r="PKC840" s="231"/>
      <c r="PKD840" s="231"/>
      <c r="PKE840" s="231"/>
      <c r="PKF840" s="231"/>
      <c r="PKG840" s="231"/>
      <c r="PKH840" s="231"/>
      <c r="PKI840" s="231"/>
      <c r="PKJ840" s="231"/>
      <c r="PKK840" s="231"/>
      <c r="PKL840" s="231"/>
      <c r="PKM840" s="231"/>
      <c r="PKN840" s="231"/>
      <c r="PKO840" s="231"/>
      <c r="PKP840" s="231"/>
      <c r="PKQ840" s="231"/>
      <c r="PKR840" s="231"/>
      <c r="PKS840" s="231"/>
      <c r="PKT840" s="231"/>
      <c r="PKU840" s="231"/>
      <c r="PKV840" s="231"/>
      <c r="PKW840" s="231"/>
      <c r="PKX840" s="231"/>
      <c r="PKY840" s="231"/>
      <c r="PKZ840" s="231"/>
      <c r="PLA840" s="231"/>
      <c r="PLB840" s="231"/>
      <c r="PLC840" s="231"/>
      <c r="PLD840" s="231"/>
      <c r="PLE840" s="231"/>
      <c r="PLF840" s="231"/>
      <c r="PLG840" s="231"/>
      <c r="PLH840" s="231"/>
      <c r="PLI840" s="231"/>
      <c r="PLJ840" s="231"/>
      <c r="PLK840" s="231"/>
      <c r="PLL840" s="231"/>
      <c r="PLM840" s="231"/>
      <c r="PLN840" s="231"/>
      <c r="PLO840" s="231"/>
      <c r="PLP840" s="231"/>
      <c r="PLQ840" s="231"/>
      <c r="PLR840" s="231"/>
      <c r="PLS840" s="231"/>
      <c r="PLT840" s="231"/>
      <c r="PLU840" s="231"/>
      <c r="PLV840" s="231"/>
      <c r="PLW840" s="231"/>
      <c r="PLX840" s="231"/>
      <c r="PLY840" s="231"/>
      <c r="PLZ840" s="231"/>
      <c r="PMA840" s="231"/>
      <c r="PMB840" s="231"/>
      <c r="PMC840" s="231"/>
      <c r="PMD840" s="231"/>
      <c r="PME840" s="231"/>
      <c r="PMF840" s="231"/>
      <c r="PMG840" s="231"/>
      <c r="PMH840" s="231"/>
      <c r="PMI840" s="231"/>
      <c r="PMJ840" s="231"/>
      <c r="PMK840" s="231"/>
      <c r="PML840" s="231"/>
      <c r="PMM840" s="231"/>
      <c r="PMN840" s="231"/>
      <c r="PMO840" s="231"/>
      <c r="PMP840" s="231"/>
      <c r="PMQ840" s="231"/>
      <c r="PMR840" s="231"/>
      <c r="PMS840" s="231"/>
      <c r="PMT840" s="231"/>
      <c r="PMU840" s="231"/>
      <c r="PMV840" s="231"/>
      <c r="PMW840" s="231"/>
      <c r="PMX840" s="231"/>
      <c r="PMY840" s="231"/>
      <c r="PMZ840" s="231"/>
      <c r="PNA840" s="231"/>
      <c r="PNB840" s="231"/>
      <c r="PNC840" s="231"/>
      <c r="PND840" s="231"/>
      <c r="PNE840" s="231"/>
      <c r="PNF840" s="231"/>
      <c r="PNG840" s="231"/>
      <c r="PNH840" s="231"/>
      <c r="PNI840" s="231"/>
      <c r="PNJ840" s="231"/>
      <c r="PNK840" s="231"/>
      <c r="PNL840" s="231"/>
      <c r="PNM840" s="231"/>
      <c r="PNN840" s="231"/>
      <c r="PNO840" s="231"/>
      <c r="PNP840" s="231"/>
      <c r="PNQ840" s="231"/>
      <c r="PNR840" s="231"/>
      <c r="PNS840" s="231"/>
      <c r="PNT840" s="231"/>
      <c r="PNU840" s="231"/>
      <c r="PNV840" s="231"/>
      <c r="PNW840" s="231"/>
      <c r="PNX840" s="231"/>
      <c r="PNY840" s="231"/>
      <c r="PNZ840" s="231"/>
      <c r="POA840" s="231"/>
      <c r="POB840" s="231"/>
      <c r="POC840" s="231"/>
      <c r="POD840" s="231"/>
      <c r="POE840" s="231"/>
      <c r="POF840" s="231"/>
      <c r="POG840" s="231"/>
      <c r="POH840" s="231"/>
      <c r="POI840" s="231"/>
      <c r="POJ840" s="231"/>
      <c r="POK840" s="231"/>
      <c r="POL840" s="231"/>
      <c r="POM840" s="231"/>
      <c r="PON840" s="231"/>
      <c r="POO840" s="231"/>
      <c r="POP840" s="231"/>
      <c r="POQ840" s="231"/>
      <c r="POR840" s="231"/>
      <c r="POS840" s="231"/>
      <c r="POT840" s="231"/>
      <c r="POU840" s="231"/>
      <c r="POV840" s="231"/>
      <c r="POW840" s="231"/>
      <c r="POX840" s="231"/>
      <c r="POY840" s="231"/>
      <c r="POZ840" s="231"/>
      <c r="PPA840" s="231"/>
      <c r="PPB840" s="231"/>
      <c r="PPC840" s="231"/>
      <c r="PPD840" s="231"/>
      <c r="PPE840" s="231"/>
      <c r="PPF840" s="231"/>
      <c r="PPG840" s="231"/>
      <c r="PPH840" s="231"/>
      <c r="PPI840" s="231"/>
      <c r="PPJ840" s="231"/>
      <c r="PPK840" s="231"/>
      <c r="PPL840" s="231"/>
      <c r="PPM840" s="231"/>
      <c r="PPN840" s="231"/>
      <c r="PPO840" s="231"/>
      <c r="PPP840" s="231"/>
      <c r="PPQ840" s="231"/>
      <c r="PPR840" s="231"/>
      <c r="PPS840" s="231"/>
      <c r="PPT840" s="231"/>
      <c r="PPU840" s="231"/>
      <c r="PPV840" s="231"/>
      <c r="PPW840" s="231"/>
      <c r="PPX840" s="231"/>
      <c r="PPY840" s="231"/>
      <c r="PPZ840" s="231"/>
      <c r="PQA840" s="231"/>
      <c r="PQB840" s="231"/>
      <c r="PQC840" s="231"/>
      <c r="PQD840" s="231"/>
      <c r="PQE840" s="231"/>
      <c r="PQF840" s="231"/>
      <c r="PQG840" s="231"/>
      <c r="PQH840" s="231"/>
      <c r="PQI840" s="231"/>
      <c r="PQJ840" s="231"/>
      <c r="PQK840" s="231"/>
      <c r="PQL840" s="231"/>
      <c r="PQM840" s="231"/>
      <c r="PQN840" s="231"/>
      <c r="PQO840" s="231"/>
      <c r="PQP840" s="231"/>
      <c r="PQQ840" s="231"/>
      <c r="PQR840" s="231"/>
      <c r="PQS840" s="231"/>
      <c r="PQT840" s="231"/>
      <c r="PQU840" s="231"/>
      <c r="PQV840" s="231"/>
      <c r="PQW840" s="231"/>
      <c r="PQX840" s="231"/>
      <c r="PQY840" s="231"/>
      <c r="PQZ840" s="231"/>
      <c r="PRA840" s="231"/>
      <c r="PRB840" s="231"/>
      <c r="PRC840" s="231"/>
      <c r="PRD840" s="231"/>
      <c r="PRE840" s="231"/>
      <c r="PRF840" s="231"/>
      <c r="PRG840" s="231"/>
      <c r="PRH840" s="231"/>
      <c r="PRI840" s="231"/>
      <c r="PRJ840" s="231"/>
      <c r="PRK840" s="231"/>
      <c r="PRL840" s="231"/>
      <c r="PRM840" s="231"/>
      <c r="PRN840" s="231"/>
      <c r="PRO840" s="231"/>
      <c r="PRP840" s="231"/>
      <c r="PRQ840" s="231"/>
      <c r="PRR840" s="231"/>
      <c r="PRS840" s="231"/>
      <c r="PRT840" s="231"/>
      <c r="PRU840" s="231"/>
      <c r="PRV840" s="231"/>
      <c r="PRW840" s="231"/>
      <c r="PRX840" s="231"/>
      <c r="PRY840" s="231"/>
      <c r="PRZ840" s="231"/>
      <c r="PSA840" s="231"/>
      <c r="PSB840" s="231"/>
      <c r="PSC840" s="231"/>
      <c r="PSD840" s="231"/>
      <c r="PSE840" s="231"/>
      <c r="PSF840" s="231"/>
      <c r="PSG840" s="231"/>
      <c r="PSH840" s="231"/>
      <c r="PSI840" s="231"/>
      <c r="PSJ840" s="231"/>
      <c r="PSK840" s="231"/>
      <c r="PSL840" s="231"/>
      <c r="PSM840" s="231"/>
      <c r="PSN840" s="231"/>
      <c r="PSO840" s="231"/>
      <c r="PSP840" s="231"/>
      <c r="PSQ840" s="231"/>
      <c r="PSR840" s="231"/>
      <c r="PSS840" s="231"/>
      <c r="PST840" s="231"/>
      <c r="PSU840" s="231"/>
      <c r="PSV840" s="231"/>
      <c r="PSW840" s="231"/>
      <c r="PSX840" s="231"/>
      <c r="PSY840" s="231"/>
      <c r="PSZ840" s="231"/>
      <c r="PTA840" s="231"/>
      <c r="PTB840" s="231"/>
      <c r="PTC840" s="231"/>
      <c r="PTD840" s="231"/>
      <c r="PTE840" s="231"/>
      <c r="PTF840" s="231"/>
      <c r="PTG840" s="231"/>
      <c r="PTH840" s="231"/>
      <c r="PTI840" s="231"/>
      <c r="PTJ840" s="231"/>
      <c r="PTK840" s="231"/>
      <c r="PTL840" s="231"/>
      <c r="PTM840" s="231"/>
      <c r="PTN840" s="231"/>
      <c r="PTO840" s="231"/>
      <c r="PTP840" s="231"/>
      <c r="PTQ840" s="231"/>
      <c r="PTR840" s="231"/>
      <c r="PTS840" s="231"/>
      <c r="PTT840" s="231"/>
      <c r="PTU840" s="231"/>
      <c r="PTV840" s="231"/>
      <c r="PTW840" s="231"/>
      <c r="PTX840" s="231"/>
      <c r="PTY840" s="231"/>
      <c r="PTZ840" s="231"/>
      <c r="PUA840" s="231"/>
      <c r="PUB840" s="231"/>
      <c r="PUC840" s="231"/>
      <c r="PUD840" s="231"/>
      <c r="PUE840" s="231"/>
      <c r="PUF840" s="231"/>
      <c r="PUG840" s="231"/>
      <c r="PUH840" s="231"/>
      <c r="PUI840" s="231"/>
      <c r="PUJ840" s="231"/>
      <c r="PUK840" s="231"/>
      <c r="PUL840" s="231"/>
      <c r="PUM840" s="231"/>
      <c r="PUN840" s="231"/>
      <c r="PUO840" s="231"/>
      <c r="PUP840" s="231"/>
      <c r="PUQ840" s="231"/>
      <c r="PUR840" s="231"/>
      <c r="PUS840" s="231"/>
      <c r="PUT840" s="231"/>
      <c r="PUU840" s="231"/>
      <c r="PUV840" s="231"/>
      <c r="PUW840" s="231"/>
      <c r="PUX840" s="231"/>
      <c r="PUY840" s="231"/>
      <c r="PUZ840" s="231"/>
      <c r="PVA840" s="231"/>
      <c r="PVB840" s="231"/>
      <c r="PVC840" s="231"/>
      <c r="PVD840" s="231"/>
      <c r="PVE840" s="231"/>
      <c r="PVF840" s="231"/>
      <c r="PVG840" s="231"/>
      <c r="PVH840" s="231"/>
      <c r="PVI840" s="231"/>
      <c r="PVJ840" s="231"/>
      <c r="PVK840" s="231"/>
      <c r="PVL840" s="231"/>
      <c r="PVM840" s="231"/>
      <c r="PVN840" s="231"/>
      <c r="PVO840" s="231"/>
      <c r="PVP840" s="231"/>
      <c r="PVQ840" s="231"/>
      <c r="PVR840" s="231"/>
      <c r="PVS840" s="231"/>
      <c r="PVT840" s="231"/>
      <c r="PVU840" s="231"/>
      <c r="PVV840" s="231"/>
      <c r="PVW840" s="231"/>
      <c r="PVX840" s="231"/>
      <c r="PVY840" s="231"/>
      <c r="PVZ840" s="231"/>
      <c r="PWA840" s="231"/>
      <c r="PWB840" s="231"/>
      <c r="PWC840" s="231"/>
      <c r="PWD840" s="231"/>
      <c r="PWE840" s="231"/>
      <c r="PWF840" s="231"/>
      <c r="PWG840" s="231"/>
      <c r="PWH840" s="231"/>
      <c r="PWI840" s="231"/>
      <c r="PWJ840" s="231"/>
      <c r="PWK840" s="231"/>
      <c r="PWL840" s="231"/>
      <c r="PWM840" s="231"/>
      <c r="PWN840" s="231"/>
      <c r="PWO840" s="231"/>
      <c r="PWP840" s="231"/>
      <c r="PWQ840" s="231"/>
      <c r="PWR840" s="231"/>
      <c r="PWS840" s="231"/>
      <c r="PWT840" s="231"/>
      <c r="PWU840" s="231"/>
      <c r="PWV840" s="231"/>
      <c r="PWW840" s="231"/>
      <c r="PWX840" s="231"/>
      <c r="PWY840" s="231"/>
      <c r="PWZ840" s="231"/>
      <c r="PXA840" s="231"/>
      <c r="PXB840" s="231"/>
      <c r="PXC840" s="231"/>
      <c r="PXD840" s="231"/>
      <c r="PXE840" s="231"/>
      <c r="PXF840" s="231"/>
      <c r="PXG840" s="231"/>
      <c r="PXH840" s="231"/>
      <c r="PXI840" s="231"/>
      <c r="PXJ840" s="231"/>
      <c r="PXK840" s="231"/>
      <c r="PXL840" s="231"/>
      <c r="PXM840" s="231"/>
      <c r="PXN840" s="231"/>
      <c r="PXO840" s="231"/>
      <c r="PXP840" s="231"/>
      <c r="PXQ840" s="231"/>
      <c r="PXR840" s="231"/>
      <c r="PXS840" s="231"/>
      <c r="PXT840" s="231"/>
      <c r="PXU840" s="231"/>
      <c r="PXV840" s="231"/>
      <c r="PXW840" s="231"/>
      <c r="PXX840" s="231"/>
      <c r="PXY840" s="231"/>
      <c r="PXZ840" s="231"/>
      <c r="PYA840" s="231"/>
      <c r="PYB840" s="231"/>
      <c r="PYC840" s="231"/>
      <c r="PYD840" s="231"/>
      <c r="PYE840" s="231"/>
      <c r="PYF840" s="231"/>
      <c r="PYG840" s="231"/>
      <c r="PYH840" s="231"/>
      <c r="PYI840" s="231"/>
      <c r="PYJ840" s="231"/>
      <c r="PYK840" s="231"/>
      <c r="PYL840" s="231"/>
      <c r="PYM840" s="231"/>
      <c r="PYN840" s="231"/>
      <c r="PYO840" s="231"/>
      <c r="PYP840" s="231"/>
      <c r="PYQ840" s="231"/>
      <c r="PYR840" s="231"/>
      <c r="PYS840" s="231"/>
      <c r="PYT840" s="231"/>
      <c r="PYU840" s="231"/>
      <c r="PYV840" s="231"/>
      <c r="PYW840" s="231"/>
      <c r="PYX840" s="231"/>
      <c r="PYY840" s="231"/>
      <c r="PYZ840" s="231"/>
      <c r="PZA840" s="231"/>
      <c r="PZB840" s="231"/>
      <c r="PZC840" s="231"/>
      <c r="PZD840" s="231"/>
      <c r="PZE840" s="231"/>
      <c r="PZF840" s="231"/>
      <c r="PZG840" s="231"/>
      <c r="PZH840" s="231"/>
      <c r="PZI840" s="231"/>
      <c r="PZJ840" s="231"/>
      <c r="PZK840" s="231"/>
      <c r="PZL840" s="231"/>
      <c r="PZM840" s="231"/>
      <c r="PZN840" s="231"/>
      <c r="PZO840" s="231"/>
      <c r="PZP840" s="231"/>
      <c r="PZQ840" s="231"/>
      <c r="PZR840" s="231"/>
      <c r="PZS840" s="231"/>
      <c r="PZT840" s="231"/>
      <c r="PZU840" s="231"/>
      <c r="PZV840" s="231"/>
      <c r="PZW840" s="231"/>
      <c r="PZX840" s="231"/>
      <c r="PZY840" s="231"/>
      <c r="PZZ840" s="231"/>
      <c r="QAA840" s="231"/>
      <c r="QAB840" s="231"/>
      <c r="QAC840" s="231"/>
      <c r="QAD840" s="231"/>
      <c r="QAE840" s="231"/>
      <c r="QAF840" s="231"/>
      <c r="QAG840" s="231"/>
      <c r="QAH840" s="231"/>
      <c r="QAI840" s="231"/>
      <c r="QAJ840" s="231"/>
      <c r="QAK840" s="231"/>
      <c r="QAL840" s="231"/>
      <c r="QAM840" s="231"/>
      <c r="QAN840" s="231"/>
      <c r="QAO840" s="231"/>
      <c r="QAP840" s="231"/>
      <c r="QAQ840" s="231"/>
      <c r="QAR840" s="231"/>
      <c r="QAS840" s="231"/>
      <c r="QAT840" s="231"/>
      <c r="QAU840" s="231"/>
      <c r="QAV840" s="231"/>
      <c r="QAW840" s="231"/>
      <c r="QAX840" s="231"/>
      <c r="QAY840" s="231"/>
      <c r="QAZ840" s="231"/>
      <c r="QBA840" s="231"/>
      <c r="QBB840" s="231"/>
      <c r="QBC840" s="231"/>
      <c r="QBD840" s="231"/>
      <c r="QBE840" s="231"/>
      <c r="QBF840" s="231"/>
      <c r="QBG840" s="231"/>
      <c r="QBH840" s="231"/>
      <c r="QBI840" s="231"/>
      <c r="QBJ840" s="231"/>
      <c r="QBK840" s="231"/>
      <c r="QBL840" s="231"/>
      <c r="QBM840" s="231"/>
      <c r="QBN840" s="231"/>
      <c r="QBO840" s="231"/>
      <c r="QBP840" s="231"/>
      <c r="QBQ840" s="231"/>
      <c r="QBR840" s="231"/>
      <c r="QBS840" s="231"/>
      <c r="QBT840" s="231"/>
      <c r="QBU840" s="231"/>
      <c r="QBV840" s="231"/>
      <c r="QBW840" s="231"/>
      <c r="QBX840" s="231"/>
      <c r="QBY840" s="231"/>
      <c r="QBZ840" s="231"/>
      <c r="QCA840" s="231"/>
      <c r="QCB840" s="231"/>
      <c r="QCC840" s="231"/>
      <c r="QCD840" s="231"/>
      <c r="QCE840" s="231"/>
      <c r="QCF840" s="231"/>
      <c r="QCG840" s="231"/>
      <c r="QCH840" s="231"/>
      <c r="QCI840" s="231"/>
      <c r="QCJ840" s="231"/>
      <c r="QCK840" s="231"/>
      <c r="QCL840" s="231"/>
      <c r="QCM840" s="231"/>
      <c r="QCN840" s="231"/>
      <c r="QCO840" s="231"/>
      <c r="QCP840" s="231"/>
      <c r="QCQ840" s="231"/>
      <c r="QCR840" s="231"/>
      <c r="QCS840" s="231"/>
      <c r="QCT840" s="231"/>
      <c r="QCU840" s="231"/>
      <c r="QCV840" s="231"/>
      <c r="QCW840" s="231"/>
      <c r="QCX840" s="231"/>
      <c r="QCY840" s="231"/>
      <c r="QCZ840" s="231"/>
      <c r="QDA840" s="231"/>
      <c r="QDB840" s="231"/>
      <c r="QDC840" s="231"/>
      <c r="QDD840" s="231"/>
      <c r="QDE840" s="231"/>
      <c r="QDF840" s="231"/>
      <c r="QDG840" s="231"/>
      <c r="QDH840" s="231"/>
      <c r="QDI840" s="231"/>
      <c r="QDJ840" s="231"/>
      <c r="QDK840" s="231"/>
      <c r="QDL840" s="231"/>
      <c r="QDM840" s="231"/>
      <c r="QDN840" s="231"/>
      <c r="QDO840" s="231"/>
      <c r="QDP840" s="231"/>
      <c r="QDQ840" s="231"/>
      <c r="QDR840" s="231"/>
      <c r="QDS840" s="231"/>
      <c r="QDT840" s="231"/>
      <c r="QDU840" s="231"/>
      <c r="QDV840" s="231"/>
      <c r="QDW840" s="231"/>
      <c r="QDX840" s="231"/>
      <c r="QDY840" s="231"/>
      <c r="QDZ840" s="231"/>
      <c r="QEA840" s="231"/>
      <c r="QEB840" s="231"/>
      <c r="QEC840" s="231"/>
      <c r="QED840" s="231"/>
      <c r="QEE840" s="231"/>
      <c r="QEF840" s="231"/>
      <c r="QEG840" s="231"/>
      <c r="QEH840" s="231"/>
      <c r="QEI840" s="231"/>
      <c r="QEJ840" s="231"/>
      <c r="QEK840" s="231"/>
      <c r="QEL840" s="231"/>
      <c r="QEM840" s="231"/>
      <c r="QEN840" s="231"/>
      <c r="QEO840" s="231"/>
      <c r="QEP840" s="231"/>
      <c r="QEQ840" s="231"/>
      <c r="QER840" s="231"/>
      <c r="QES840" s="231"/>
      <c r="QET840" s="231"/>
      <c r="QEU840" s="231"/>
      <c r="QEV840" s="231"/>
      <c r="QEW840" s="231"/>
      <c r="QEX840" s="231"/>
      <c r="QEY840" s="231"/>
      <c r="QEZ840" s="231"/>
      <c r="QFA840" s="231"/>
      <c r="QFB840" s="231"/>
      <c r="QFC840" s="231"/>
      <c r="QFD840" s="231"/>
      <c r="QFE840" s="231"/>
      <c r="QFF840" s="231"/>
      <c r="QFG840" s="231"/>
      <c r="QFH840" s="231"/>
      <c r="QFI840" s="231"/>
      <c r="QFJ840" s="231"/>
      <c r="QFK840" s="231"/>
      <c r="QFL840" s="231"/>
      <c r="QFM840" s="231"/>
      <c r="QFN840" s="231"/>
      <c r="QFO840" s="231"/>
      <c r="QFP840" s="231"/>
      <c r="QFQ840" s="231"/>
      <c r="QFR840" s="231"/>
      <c r="QFS840" s="231"/>
      <c r="QFT840" s="231"/>
      <c r="QFU840" s="231"/>
      <c r="QFV840" s="231"/>
      <c r="QFW840" s="231"/>
      <c r="QFX840" s="231"/>
      <c r="QFY840" s="231"/>
      <c r="QFZ840" s="231"/>
      <c r="QGA840" s="231"/>
      <c r="QGB840" s="231"/>
      <c r="QGC840" s="231"/>
      <c r="QGD840" s="231"/>
      <c r="QGE840" s="231"/>
      <c r="QGF840" s="231"/>
      <c r="QGG840" s="231"/>
      <c r="QGH840" s="231"/>
      <c r="QGI840" s="231"/>
      <c r="QGJ840" s="231"/>
      <c r="QGK840" s="231"/>
      <c r="QGL840" s="231"/>
      <c r="QGM840" s="231"/>
      <c r="QGN840" s="231"/>
      <c r="QGO840" s="231"/>
      <c r="QGP840" s="231"/>
      <c r="QGQ840" s="231"/>
      <c r="QGR840" s="231"/>
      <c r="QGS840" s="231"/>
      <c r="QGT840" s="231"/>
      <c r="QGU840" s="231"/>
      <c r="QGV840" s="231"/>
      <c r="QGW840" s="231"/>
      <c r="QGX840" s="231"/>
      <c r="QGY840" s="231"/>
      <c r="QGZ840" s="231"/>
      <c r="QHA840" s="231"/>
      <c r="QHB840" s="231"/>
      <c r="QHC840" s="231"/>
      <c r="QHD840" s="231"/>
      <c r="QHE840" s="231"/>
      <c r="QHF840" s="231"/>
      <c r="QHG840" s="231"/>
      <c r="QHH840" s="231"/>
      <c r="QHI840" s="231"/>
      <c r="QHJ840" s="231"/>
      <c r="QHK840" s="231"/>
      <c r="QHL840" s="231"/>
      <c r="QHM840" s="231"/>
      <c r="QHN840" s="231"/>
      <c r="QHO840" s="231"/>
      <c r="QHP840" s="231"/>
      <c r="QHQ840" s="231"/>
      <c r="QHR840" s="231"/>
      <c r="QHS840" s="231"/>
      <c r="QHT840" s="231"/>
      <c r="QHU840" s="231"/>
      <c r="QHV840" s="231"/>
      <c r="QHW840" s="231"/>
      <c r="QHX840" s="231"/>
      <c r="QHY840" s="231"/>
      <c r="QHZ840" s="231"/>
      <c r="QIA840" s="231"/>
      <c r="QIB840" s="231"/>
      <c r="QIC840" s="231"/>
      <c r="QID840" s="231"/>
      <c r="QIE840" s="231"/>
      <c r="QIF840" s="231"/>
      <c r="QIG840" s="231"/>
      <c r="QIH840" s="231"/>
      <c r="QII840" s="231"/>
      <c r="QIJ840" s="231"/>
      <c r="QIK840" s="231"/>
      <c r="QIL840" s="231"/>
      <c r="QIM840" s="231"/>
      <c r="QIN840" s="231"/>
      <c r="QIO840" s="231"/>
      <c r="QIP840" s="231"/>
      <c r="QIQ840" s="231"/>
      <c r="QIR840" s="231"/>
      <c r="QIS840" s="231"/>
      <c r="QIT840" s="231"/>
      <c r="QIU840" s="231"/>
      <c r="QIV840" s="231"/>
      <c r="QIW840" s="231"/>
      <c r="QIX840" s="231"/>
      <c r="QIY840" s="231"/>
      <c r="QIZ840" s="231"/>
      <c r="QJA840" s="231"/>
      <c r="QJB840" s="231"/>
      <c r="QJC840" s="231"/>
      <c r="QJD840" s="231"/>
      <c r="QJE840" s="231"/>
      <c r="QJF840" s="231"/>
      <c r="QJG840" s="231"/>
      <c r="QJH840" s="231"/>
      <c r="QJI840" s="231"/>
      <c r="QJJ840" s="231"/>
      <c r="QJK840" s="231"/>
      <c r="QJL840" s="231"/>
      <c r="QJM840" s="231"/>
      <c r="QJN840" s="231"/>
      <c r="QJO840" s="231"/>
      <c r="QJP840" s="231"/>
      <c r="QJQ840" s="231"/>
      <c r="QJR840" s="231"/>
      <c r="QJS840" s="231"/>
      <c r="QJT840" s="231"/>
      <c r="QJU840" s="231"/>
      <c r="QJV840" s="231"/>
      <c r="QJW840" s="231"/>
      <c r="QJX840" s="231"/>
      <c r="QJY840" s="231"/>
      <c r="QJZ840" s="231"/>
      <c r="QKA840" s="231"/>
      <c r="QKB840" s="231"/>
      <c r="QKC840" s="231"/>
      <c r="QKD840" s="231"/>
      <c r="QKE840" s="231"/>
      <c r="QKF840" s="231"/>
      <c r="QKG840" s="231"/>
      <c r="QKH840" s="231"/>
      <c r="QKI840" s="231"/>
      <c r="QKJ840" s="231"/>
      <c r="QKK840" s="231"/>
      <c r="QKL840" s="231"/>
      <c r="QKM840" s="231"/>
      <c r="QKN840" s="231"/>
      <c r="QKO840" s="231"/>
      <c r="QKP840" s="231"/>
      <c r="QKQ840" s="231"/>
      <c r="QKR840" s="231"/>
      <c r="QKS840" s="231"/>
      <c r="QKT840" s="231"/>
      <c r="QKU840" s="231"/>
      <c r="QKV840" s="231"/>
      <c r="QKW840" s="231"/>
      <c r="QKX840" s="231"/>
      <c r="QKY840" s="231"/>
      <c r="QKZ840" s="231"/>
      <c r="QLA840" s="231"/>
      <c r="QLB840" s="231"/>
      <c r="QLC840" s="231"/>
      <c r="QLD840" s="231"/>
      <c r="QLE840" s="231"/>
      <c r="QLF840" s="231"/>
      <c r="QLG840" s="231"/>
      <c r="QLH840" s="231"/>
      <c r="QLI840" s="231"/>
      <c r="QLJ840" s="231"/>
      <c r="QLK840" s="231"/>
      <c r="QLL840" s="231"/>
      <c r="QLM840" s="231"/>
      <c r="QLN840" s="231"/>
      <c r="QLO840" s="231"/>
      <c r="QLP840" s="231"/>
      <c r="QLQ840" s="231"/>
      <c r="QLR840" s="231"/>
      <c r="QLS840" s="231"/>
      <c r="QLT840" s="231"/>
      <c r="QLU840" s="231"/>
      <c r="QLV840" s="231"/>
      <c r="QLW840" s="231"/>
      <c r="QLX840" s="231"/>
      <c r="QLY840" s="231"/>
      <c r="QLZ840" s="231"/>
      <c r="QMA840" s="231"/>
      <c r="QMB840" s="231"/>
      <c r="QMC840" s="231"/>
      <c r="QMD840" s="231"/>
      <c r="QME840" s="231"/>
      <c r="QMF840" s="231"/>
      <c r="QMG840" s="231"/>
      <c r="QMH840" s="231"/>
      <c r="QMI840" s="231"/>
      <c r="QMJ840" s="231"/>
      <c r="QMK840" s="231"/>
      <c r="QML840" s="231"/>
      <c r="QMM840" s="231"/>
      <c r="QMN840" s="231"/>
      <c r="QMO840" s="231"/>
      <c r="QMP840" s="231"/>
      <c r="QMQ840" s="231"/>
      <c r="QMR840" s="231"/>
      <c r="QMS840" s="231"/>
      <c r="QMT840" s="231"/>
      <c r="QMU840" s="231"/>
      <c r="QMV840" s="231"/>
      <c r="QMW840" s="231"/>
      <c r="QMX840" s="231"/>
      <c r="QMY840" s="231"/>
      <c r="QMZ840" s="231"/>
      <c r="QNA840" s="231"/>
      <c r="QNB840" s="231"/>
      <c r="QNC840" s="231"/>
      <c r="QND840" s="231"/>
      <c r="QNE840" s="231"/>
      <c r="QNF840" s="231"/>
      <c r="QNG840" s="231"/>
      <c r="QNH840" s="231"/>
      <c r="QNI840" s="231"/>
      <c r="QNJ840" s="231"/>
      <c r="QNK840" s="231"/>
      <c r="QNL840" s="231"/>
      <c r="QNM840" s="231"/>
      <c r="QNN840" s="231"/>
      <c r="QNO840" s="231"/>
      <c r="QNP840" s="231"/>
      <c r="QNQ840" s="231"/>
      <c r="QNR840" s="231"/>
      <c r="QNS840" s="231"/>
      <c r="QNT840" s="231"/>
      <c r="QNU840" s="231"/>
      <c r="QNV840" s="231"/>
      <c r="QNW840" s="231"/>
      <c r="QNX840" s="231"/>
      <c r="QNY840" s="231"/>
      <c r="QNZ840" s="231"/>
      <c r="QOA840" s="231"/>
      <c r="QOB840" s="231"/>
      <c r="QOC840" s="231"/>
      <c r="QOD840" s="231"/>
      <c r="QOE840" s="231"/>
      <c r="QOF840" s="231"/>
      <c r="QOG840" s="231"/>
      <c r="QOH840" s="231"/>
      <c r="QOI840" s="231"/>
      <c r="QOJ840" s="231"/>
      <c r="QOK840" s="231"/>
      <c r="QOL840" s="231"/>
      <c r="QOM840" s="231"/>
      <c r="QON840" s="231"/>
      <c r="QOO840" s="231"/>
      <c r="QOP840" s="231"/>
      <c r="QOQ840" s="231"/>
      <c r="QOR840" s="231"/>
      <c r="QOS840" s="231"/>
      <c r="QOT840" s="231"/>
      <c r="QOU840" s="231"/>
      <c r="QOV840" s="231"/>
      <c r="QOW840" s="231"/>
      <c r="QOX840" s="231"/>
      <c r="QOY840" s="231"/>
      <c r="QOZ840" s="231"/>
      <c r="QPA840" s="231"/>
      <c r="QPB840" s="231"/>
      <c r="QPC840" s="231"/>
      <c r="QPD840" s="231"/>
      <c r="QPE840" s="231"/>
      <c r="QPF840" s="231"/>
      <c r="QPG840" s="231"/>
      <c r="QPH840" s="231"/>
      <c r="QPI840" s="231"/>
      <c r="QPJ840" s="231"/>
      <c r="QPK840" s="231"/>
      <c r="QPL840" s="231"/>
      <c r="QPM840" s="231"/>
      <c r="QPN840" s="231"/>
      <c r="QPO840" s="231"/>
      <c r="QPP840" s="231"/>
      <c r="QPQ840" s="231"/>
      <c r="QPR840" s="231"/>
      <c r="QPS840" s="231"/>
      <c r="QPT840" s="231"/>
      <c r="QPU840" s="231"/>
      <c r="QPV840" s="231"/>
      <c r="QPW840" s="231"/>
      <c r="QPX840" s="231"/>
      <c r="QPY840" s="231"/>
      <c r="QPZ840" s="231"/>
      <c r="QQA840" s="231"/>
      <c r="QQB840" s="231"/>
      <c r="QQC840" s="231"/>
      <c r="QQD840" s="231"/>
      <c r="QQE840" s="231"/>
      <c r="QQF840" s="231"/>
      <c r="QQG840" s="231"/>
      <c r="QQH840" s="231"/>
      <c r="QQI840" s="231"/>
      <c r="QQJ840" s="231"/>
      <c r="QQK840" s="231"/>
      <c r="QQL840" s="231"/>
      <c r="QQM840" s="231"/>
      <c r="QQN840" s="231"/>
      <c r="QQO840" s="231"/>
      <c r="QQP840" s="231"/>
      <c r="QQQ840" s="231"/>
      <c r="QQR840" s="231"/>
      <c r="QQS840" s="231"/>
      <c r="QQT840" s="231"/>
      <c r="QQU840" s="231"/>
      <c r="QQV840" s="231"/>
      <c r="QQW840" s="231"/>
      <c r="QQX840" s="231"/>
      <c r="QQY840" s="231"/>
      <c r="QQZ840" s="231"/>
      <c r="QRA840" s="231"/>
      <c r="QRB840" s="231"/>
      <c r="QRC840" s="231"/>
      <c r="QRD840" s="231"/>
      <c r="QRE840" s="231"/>
      <c r="QRF840" s="231"/>
      <c r="QRG840" s="231"/>
      <c r="QRH840" s="231"/>
      <c r="QRI840" s="231"/>
      <c r="QRJ840" s="231"/>
      <c r="QRK840" s="231"/>
      <c r="QRL840" s="231"/>
      <c r="QRM840" s="231"/>
      <c r="QRN840" s="231"/>
      <c r="QRO840" s="231"/>
      <c r="QRP840" s="231"/>
      <c r="QRQ840" s="231"/>
      <c r="QRR840" s="231"/>
      <c r="QRS840" s="231"/>
      <c r="QRT840" s="231"/>
      <c r="QRU840" s="231"/>
      <c r="QRV840" s="231"/>
      <c r="QRW840" s="231"/>
      <c r="QRX840" s="231"/>
      <c r="QRY840" s="231"/>
      <c r="QRZ840" s="231"/>
      <c r="QSA840" s="231"/>
      <c r="QSB840" s="231"/>
      <c r="QSC840" s="231"/>
      <c r="QSD840" s="231"/>
      <c r="QSE840" s="231"/>
      <c r="QSF840" s="231"/>
      <c r="QSG840" s="231"/>
      <c r="QSH840" s="231"/>
      <c r="QSI840" s="231"/>
      <c r="QSJ840" s="231"/>
      <c r="QSK840" s="231"/>
      <c r="QSL840" s="231"/>
      <c r="QSM840" s="231"/>
      <c r="QSN840" s="231"/>
      <c r="QSO840" s="231"/>
      <c r="QSP840" s="231"/>
      <c r="QSQ840" s="231"/>
      <c r="QSR840" s="231"/>
      <c r="QSS840" s="231"/>
      <c r="QST840" s="231"/>
      <c r="QSU840" s="231"/>
      <c r="QSV840" s="231"/>
      <c r="QSW840" s="231"/>
      <c r="QSX840" s="231"/>
      <c r="QSY840" s="231"/>
      <c r="QSZ840" s="231"/>
      <c r="QTA840" s="231"/>
      <c r="QTB840" s="231"/>
      <c r="QTC840" s="231"/>
      <c r="QTD840" s="231"/>
      <c r="QTE840" s="231"/>
      <c r="QTF840" s="231"/>
      <c r="QTG840" s="231"/>
      <c r="QTH840" s="231"/>
      <c r="QTI840" s="231"/>
      <c r="QTJ840" s="231"/>
      <c r="QTK840" s="231"/>
      <c r="QTL840" s="231"/>
      <c r="QTM840" s="231"/>
      <c r="QTN840" s="231"/>
      <c r="QTO840" s="231"/>
      <c r="QTP840" s="231"/>
      <c r="QTQ840" s="231"/>
      <c r="QTR840" s="231"/>
      <c r="QTS840" s="231"/>
      <c r="QTT840" s="231"/>
      <c r="QTU840" s="231"/>
      <c r="QTV840" s="231"/>
      <c r="QTW840" s="231"/>
      <c r="QTX840" s="231"/>
      <c r="QTY840" s="231"/>
      <c r="QTZ840" s="231"/>
      <c r="QUA840" s="231"/>
      <c r="QUB840" s="231"/>
      <c r="QUC840" s="231"/>
      <c r="QUD840" s="231"/>
      <c r="QUE840" s="231"/>
      <c r="QUF840" s="231"/>
      <c r="QUG840" s="231"/>
      <c r="QUH840" s="231"/>
      <c r="QUI840" s="231"/>
      <c r="QUJ840" s="231"/>
      <c r="QUK840" s="231"/>
      <c r="QUL840" s="231"/>
      <c r="QUM840" s="231"/>
      <c r="QUN840" s="231"/>
      <c r="QUO840" s="231"/>
      <c r="QUP840" s="231"/>
      <c r="QUQ840" s="231"/>
      <c r="QUR840" s="231"/>
      <c r="QUS840" s="231"/>
      <c r="QUT840" s="231"/>
      <c r="QUU840" s="231"/>
      <c r="QUV840" s="231"/>
      <c r="QUW840" s="231"/>
      <c r="QUX840" s="231"/>
      <c r="QUY840" s="231"/>
      <c r="QUZ840" s="231"/>
      <c r="QVA840" s="231"/>
      <c r="QVB840" s="231"/>
      <c r="QVC840" s="231"/>
      <c r="QVD840" s="231"/>
      <c r="QVE840" s="231"/>
      <c r="QVF840" s="231"/>
      <c r="QVG840" s="231"/>
      <c r="QVH840" s="231"/>
      <c r="QVI840" s="231"/>
      <c r="QVJ840" s="231"/>
      <c r="QVK840" s="231"/>
      <c r="QVL840" s="231"/>
      <c r="QVM840" s="231"/>
      <c r="QVN840" s="231"/>
      <c r="QVO840" s="231"/>
      <c r="QVP840" s="231"/>
      <c r="QVQ840" s="231"/>
      <c r="QVR840" s="231"/>
      <c r="QVS840" s="231"/>
      <c r="QVT840" s="231"/>
      <c r="QVU840" s="231"/>
      <c r="QVV840" s="231"/>
      <c r="QVW840" s="231"/>
      <c r="QVX840" s="231"/>
      <c r="QVY840" s="231"/>
      <c r="QVZ840" s="231"/>
      <c r="QWA840" s="231"/>
      <c r="QWB840" s="231"/>
      <c r="QWC840" s="231"/>
      <c r="QWD840" s="231"/>
      <c r="QWE840" s="231"/>
      <c r="QWF840" s="231"/>
      <c r="QWG840" s="231"/>
      <c r="QWH840" s="231"/>
      <c r="QWI840" s="231"/>
      <c r="QWJ840" s="231"/>
      <c r="QWK840" s="231"/>
      <c r="QWL840" s="231"/>
      <c r="QWM840" s="231"/>
      <c r="QWN840" s="231"/>
      <c r="QWO840" s="231"/>
      <c r="QWP840" s="231"/>
      <c r="QWQ840" s="231"/>
      <c r="QWR840" s="231"/>
      <c r="QWS840" s="231"/>
      <c r="QWT840" s="231"/>
      <c r="QWU840" s="231"/>
      <c r="QWV840" s="231"/>
      <c r="QWW840" s="231"/>
      <c r="QWX840" s="231"/>
      <c r="QWY840" s="231"/>
      <c r="QWZ840" s="231"/>
      <c r="QXA840" s="231"/>
      <c r="QXB840" s="231"/>
      <c r="QXC840" s="231"/>
      <c r="QXD840" s="231"/>
      <c r="QXE840" s="231"/>
      <c r="QXF840" s="231"/>
      <c r="QXG840" s="231"/>
      <c r="QXH840" s="231"/>
      <c r="QXI840" s="231"/>
      <c r="QXJ840" s="231"/>
      <c r="QXK840" s="231"/>
      <c r="QXL840" s="231"/>
      <c r="QXM840" s="231"/>
      <c r="QXN840" s="231"/>
      <c r="QXO840" s="231"/>
      <c r="QXP840" s="231"/>
      <c r="QXQ840" s="231"/>
      <c r="QXR840" s="231"/>
      <c r="QXS840" s="231"/>
      <c r="QXT840" s="231"/>
      <c r="QXU840" s="231"/>
      <c r="QXV840" s="231"/>
      <c r="QXW840" s="231"/>
      <c r="QXX840" s="231"/>
      <c r="QXY840" s="231"/>
      <c r="QXZ840" s="231"/>
      <c r="QYA840" s="231"/>
      <c r="QYB840" s="231"/>
      <c r="QYC840" s="231"/>
      <c r="QYD840" s="231"/>
      <c r="QYE840" s="231"/>
      <c r="QYF840" s="231"/>
      <c r="QYG840" s="231"/>
      <c r="QYH840" s="231"/>
      <c r="QYI840" s="231"/>
      <c r="QYJ840" s="231"/>
      <c r="QYK840" s="231"/>
      <c r="QYL840" s="231"/>
      <c r="QYM840" s="231"/>
      <c r="QYN840" s="231"/>
      <c r="QYO840" s="231"/>
      <c r="QYP840" s="231"/>
      <c r="QYQ840" s="231"/>
      <c r="QYR840" s="231"/>
      <c r="QYS840" s="231"/>
      <c r="QYT840" s="231"/>
      <c r="QYU840" s="231"/>
      <c r="QYV840" s="231"/>
      <c r="QYW840" s="231"/>
      <c r="QYX840" s="231"/>
      <c r="QYY840" s="231"/>
      <c r="QYZ840" s="231"/>
      <c r="QZA840" s="231"/>
      <c r="QZB840" s="231"/>
      <c r="QZC840" s="231"/>
      <c r="QZD840" s="231"/>
      <c r="QZE840" s="231"/>
      <c r="QZF840" s="231"/>
      <c r="QZG840" s="231"/>
      <c r="QZH840" s="231"/>
      <c r="QZI840" s="231"/>
      <c r="QZJ840" s="231"/>
      <c r="QZK840" s="231"/>
      <c r="QZL840" s="231"/>
      <c r="QZM840" s="231"/>
      <c r="QZN840" s="231"/>
      <c r="QZO840" s="231"/>
      <c r="QZP840" s="231"/>
      <c r="QZQ840" s="231"/>
      <c r="QZR840" s="231"/>
      <c r="QZS840" s="231"/>
      <c r="QZT840" s="231"/>
      <c r="QZU840" s="231"/>
      <c r="QZV840" s="231"/>
      <c r="QZW840" s="231"/>
      <c r="QZX840" s="231"/>
      <c r="QZY840" s="231"/>
      <c r="QZZ840" s="231"/>
      <c r="RAA840" s="231"/>
      <c r="RAB840" s="231"/>
      <c r="RAC840" s="231"/>
      <c r="RAD840" s="231"/>
      <c r="RAE840" s="231"/>
      <c r="RAF840" s="231"/>
      <c r="RAG840" s="231"/>
      <c r="RAH840" s="231"/>
      <c r="RAI840" s="231"/>
      <c r="RAJ840" s="231"/>
      <c r="RAK840" s="231"/>
      <c r="RAL840" s="231"/>
      <c r="RAM840" s="231"/>
      <c r="RAN840" s="231"/>
      <c r="RAO840" s="231"/>
      <c r="RAP840" s="231"/>
      <c r="RAQ840" s="231"/>
      <c r="RAR840" s="231"/>
      <c r="RAS840" s="231"/>
      <c r="RAT840" s="231"/>
      <c r="RAU840" s="231"/>
      <c r="RAV840" s="231"/>
      <c r="RAW840" s="231"/>
      <c r="RAX840" s="231"/>
      <c r="RAY840" s="231"/>
      <c r="RAZ840" s="231"/>
      <c r="RBA840" s="231"/>
      <c r="RBB840" s="231"/>
      <c r="RBC840" s="231"/>
      <c r="RBD840" s="231"/>
      <c r="RBE840" s="231"/>
      <c r="RBF840" s="231"/>
      <c r="RBG840" s="231"/>
      <c r="RBH840" s="231"/>
      <c r="RBI840" s="231"/>
      <c r="RBJ840" s="231"/>
      <c r="RBK840" s="231"/>
      <c r="RBL840" s="231"/>
      <c r="RBM840" s="231"/>
      <c r="RBN840" s="231"/>
      <c r="RBO840" s="231"/>
      <c r="RBP840" s="231"/>
      <c r="RBQ840" s="231"/>
      <c r="RBR840" s="231"/>
      <c r="RBS840" s="231"/>
      <c r="RBT840" s="231"/>
      <c r="RBU840" s="231"/>
      <c r="RBV840" s="231"/>
      <c r="RBW840" s="231"/>
      <c r="RBX840" s="231"/>
      <c r="RBY840" s="231"/>
      <c r="RBZ840" s="231"/>
      <c r="RCA840" s="231"/>
      <c r="RCB840" s="231"/>
      <c r="RCC840" s="231"/>
      <c r="RCD840" s="231"/>
      <c r="RCE840" s="231"/>
      <c r="RCF840" s="231"/>
      <c r="RCG840" s="231"/>
      <c r="RCH840" s="231"/>
      <c r="RCI840" s="231"/>
      <c r="RCJ840" s="231"/>
      <c r="RCK840" s="231"/>
      <c r="RCL840" s="231"/>
      <c r="RCM840" s="231"/>
      <c r="RCN840" s="231"/>
      <c r="RCO840" s="231"/>
      <c r="RCP840" s="231"/>
      <c r="RCQ840" s="231"/>
      <c r="RCR840" s="231"/>
      <c r="RCS840" s="231"/>
      <c r="RCT840" s="231"/>
      <c r="RCU840" s="231"/>
      <c r="RCV840" s="231"/>
      <c r="RCW840" s="231"/>
      <c r="RCX840" s="231"/>
      <c r="RCY840" s="231"/>
      <c r="RCZ840" s="231"/>
      <c r="RDA840" s="231"/>
      <c r="RDB840" s="231"/>
      <c r="RDC840" s="231"/>
      <c r="RDD840" s="231"/>
      <c r="RDE840" s="231"/>
      <c r="RDF840" s="231"/>
      <c r="RDG840" s="231"/>
      <c r="RDH840" s="231"/>
      <c r="RDI840" s="231"/>
      <c r="RDJ840" s="231"/>
      <c r="RDK840" s="231"/>
      <c r="RDL840" s="231"/>
      <c r="RDM840" s="231"/>
      <c r="RDN840" s="231"/>
      <c r="RDO840" s="231"/>
      <c r="RDP840" s="231"/>
      <c r="RDQ840" s="231"/>
      <c r="RDR840" s="231"/>
      <c r="RDS840" s="231"/>
      <c r="RDT840" s="231"/>
      <c r="RDU840" s="231"/>
      <c r="RDV840" s="231"/>
      <c r="RDW840" s="231"/>
      <c r="RDX840" s="231"/>
      <c r="RDY840" s="231"/>
      <c r="RDZ840" s="231"/>
      <c r="REA840" s="231"/>
      <c r="REB840" s="231"/>
      <c r="REC840" s="231"/>
      <c r="RED840" s="231"/>
      <c r="REE840" s="231"/>
      <c r="REF840" s="231"/>
      <c r="REG840" s="231"/>
      <c r="REH840" s="231"/>
      <c r="REI840" s="231"/>
      <c r="REJ840" s="231"/>
      <c r="REK840" s="231"/>
      <c r="REL840" s="231"/>
      <c r="REM840" s="231"/>
      <c r="REN840" s="231"/>
      <c r="REO840" s="231"/>
      <c r="REP840" s="231"/>
      <c r="REQ840" s="231"/>
      <c r="RER840" s="231"/>
      <c r="RES840" s="231"/>
      <c r="RET840" s="231"/>
      <c r="REU840" s="231"/>
      <c r="REV840" s="231"/>
      <c r="REW840" s="231"/>
      <c r="REX840" s="231"/>
      <c r="REY840" s="231"/>
      <c r="REZ840" s="231"/>
      <c r="RFA840" s="231"/>
      <c r="RFB840" s="231"/>
      <c r="RFC840" s="231"/>
      <c r="RFD840" s="231"/>
      <c r="RFE840" s="231"/>
      <c r="RFF840" s="231"/>
      <c r="RFG840" s="231"/>
      <c r="RFH840" s="231"/>
      <c r="RFI840" s="231"/>
      <c r="RFJ840" s="231"/>
      <c r="RFK840" s="231"/>
      <c r="RFL840" s="231"/>
      <c r="RFM840" s="231"/>
      <c r="RFN840" s="231"/>
      <c r="RFO840" s="231"/>
      <c r="RFP840" s="231"/>
      <c r="RFQ840" s="231"/>
      <c r="RFR840" s="231"/>
      <c r="RFS840" s="231"/>
      <c r="RFT840" s="231"/>
      <c r="RFU840" s="231"/>
      <c r="RFV840" s="231"/>
      <c r="RFW840" s="231"/>
      <c r="RFX840" s="231"/>
      <c r="RFY840" s="231"/>
      <c r="RFZ840" s="231"/>
      <c r="RGA840" s="231"/>
      <c r="RGB840" s="231"/>
      <c r="RGC840" s="231"/>
      <c r="RGD840" s="231"/>
      <c r="RGE840" s="231"/>
      <c r="RGF840" s="231"/>
      <c r="RGG840" s="231"/>
      <c r="RGH840" s="231"/>
      <c r="RGI840" s="231"/>
      <c r="RGJ840" s="231"/>
      <c r="RGK840" s="231"/>
      <c r="RGL840" s="231"/>
      <c r="RGM840" s="231"/>
      <c r="RGN840" s="231"/>
      <c r="RGO840" s="231"/>
      <c r="RGP840" s="231"/>
      <c r="RGQ840" s="231"/>
      <c r="RGR840" s="231"/>
      <c r="RGS840" s="231"/>
      <c r="RGT840" s="231"/>
      <c r="RGU840" s="231"/>
      <c r="RGV840" s="231"/>
      <c r="RGW840" s="231"/>
      <c r="RGX840" s="231"/>
      <c r="RGY840" s="231"/>
      <c r="RGZ840" s="231"/>
      <c r="RHA840" s="231"/>
      <c r="RHB840" s="231"/>
      <c r="RHC840" s="231"/>
      <c r="RHD840" s="231"/>
      <c r="RHE840" s="231"/>
      <c r="RHF840" s="231"/>
      <c r="RHG840" s="231"/>
      <c r="RHH840" s="231"/>
      <c r="RHI840" s="231"/>
      <c r="RHJ840" s="231"/>
      <c r="RHK840" s="231"/>
      <c r="RHL840" s="231"/>
      <c r="RHM840" s="231"/>
      <c r="RHN840" s="231"/>
      <c r="RHO840" s="231"/>
      <c r="RHP840" s="231"/>
      <c r="RHQ840" s="231"/>
      <c r="RHR840" s="231"/>
      <c r="RHS840" s="231"/>
      <c r="RHT840" s="231"/>
      <c r="RHU840" s="231"/>
      <c r="RHV840" s="231"/>
      <c r="RHW840" s="231"/>
      <c r="RHX840" s="231"/>
      <c r="RHY840" s="231"/>
      <c r="RHZ840" s="231"/>
      <c r="RIA840" s="231"/>
      <c r="RIB840" s="231"/>
      <c r="RIC840" s="231"/>
      <c r="RID840" s="231"/>
      <c r="RIE840" s="231"/>
      <c r="RIF840" s="231"/>
      <c r="RIG840" s="231"/>
      <c r="RIH840" s="231"/>
      <c r="RII840" s="231"/>
      <c r="RIJ840" s="231"/>
      <c r="RIK840" s="231"/>
      <c r="RIL840" s="231"/>
      <c r="RIM840" s="231"/>
      <c r="RIN840" s="231"/>
      <c r="RIO840" s="231"/>
      <c r="RIP840" s="231"/>
      <c r="RIQ840" s="231"/>
      <c r="RIR840" s="231"/>
      <c r="RIS840" s="231"/>
      <c r="RIT840" s="231"/>
      <c r="RIU840" s="231"/>
      <c r="RIV840" s="231"/>
      <c r="RIW840" s="231"/>
      <c r="RIX840" s="231"/>
      <c r="RIY840" s="231"/>
      <c r="RIZ840" s="231"/>
      <c r="RJA840" s="231"/>
      <c r="RJB840" s="231"/>
      <c r="RJC840" s="231"/>
      <c r="RJD840" s="231"/>
      <c r="RJE840" s="231"/>
      <c r="RJF840" s="231"/>
      <c r="RJG840" s="231"/>
      <c r="RJH840" s="231"/>
      <c r="RJI840" s="231"/>
      <c r="RJJ840" s="231"/>
      <c r="RJK840" s="231"/>
      <c r="RJL840" s="231"/>
      <c r="RJM840" s="231"/>
      <c r="RJN840" s="231"/>
      <c r="RJO840" s="231"/>
      <c r="RJP840" s="231"/>
      <c r="RJQ840" s="231"/>
      <c r="RJR840" s="231"/>
      <c r="RJS840" s="231"/>
      <c r="RJT840" s="231"/>
      <c r="RJU840" s="231"/>
      <c r="RJV840" s="231"/>
      <c r="RJW840" s="231"/>
      <c r="RJX840" s="231"/>
      <c r="RJY840" s="231"/>
      <c r="RJZ840" s="231"/>
      <c r="RKA840" s="231"/>
      <c r="RKB840" s="231"/>
      <c r="RKC840" s="231"/>
      <c r="RKD840" s="231"/>
      <c r="RKE840" s="231"/>
      <c r="RKF840" s="231"/>
      <c r="RKG840" s="231"/>
      <c r="RKH840" s="231"/>
      <c r="RKI840" s="231"/>
      <c r="RKJ840" s="231"/>
      <c r="RKK840" s="231"/>
      <c r="RKL840" s="231"/>
      <c r="RKM840" s="231"/>
      <c r="RKN840" s="231"/>
      <c r="RKO840" s="231"/>
      <c r="RKP840" s="231"/>
      <c r="RKQ840" s="231"/>
      <c r="RKR840" s="231"/>
      <c r="RKS840" s="231"/>
      <c r="RKT840" s="231"/>
      <c r="RKU840" s="231"/>
      <c r="RKV840" s="231"/>
      <c r="RKW840" s="231"/>
      <c r="RKX840" s="231"/>
      <c r="RKY840" s="231"/>
      <c r="RKZ840" s="231"/>
      <c r="RLA840" s="231"/>
      <c r="RLB840" s="231"/>
      <c r="RLC840" s="231"/>
      <c r="RLD840" s="231"/>
      <c r="RLE840" s="231"/>
      <c r="RLF840" s="231"/>
      <c r="RLG840" s="231"/>
      <c r="RLH840" s="231"/>
      <c r="RLI840" s="231"/>
      <c r="RLJ840" s="231"/>
      <c r="RLK840" s="231"/>
      <c r="RLL840" s="231"/>
      <c r="RLM840" s="231"/>
      <c r="RLN840" s="231"/>
      <c r="RLO840" s="231"/>
      <c r="RLP840" s="231"/>
      <c r="RLQ840" s="231"/>
      <c r="RLR840" s="231"/>
      <c r="RLS840" s="231"/>
      <c r="RLT840" s="231"/>
      <c r="RLU840" s="231"/>
      <c r="RLV840" s="231"/>
      <c r="RLW840" s="231"/>
      <c r="RLX840" s="231"/>
      <c r="RLY840" s="231"/>
      <c r="RLZ840" s="231"/>
      <c r="RMA840" s="231"/>
      <c r="RMB840" s="231"/>
      <c r="RMC840" s="231"/>
      <c r="RMD840" s="231"/>
      <c r="RME840" s="231"/>
      <c r="RMF840" s="231"/>
      <c r="RMG840" s="231"/>
      <c r="RMH840" s="231"/>
      <c r="RMI840" s="231"/>
      <c r="RMJ840" s="231"/>
      <c r="RMK840" s="231"/>
      <c r="RML840" s="231"/>
      <c r="RMM840" s="231"/>
      <c r="RMN840" s="231"/>
      <c r="RMO840" s="231"/>
      <c r="RMP840" s="231"/>
      <c r="RMQ840" s="231"/>
      <c r="RMR840" s="231"/>
      <c r="RMS840" s="231"/>
      <c r="RMT840" s="231"/>
      <c r="RMU840" s="231"/>
      <c r="RMV840" s="231"/>
      <c r="RMW840" s="231"/>
      <c r="RMX840" s="231"/>
      <c r="RMY840" s="231"/>
      <c r="RMZ840" s="231"/>
      <c r="RNA840" s="231"/>
      <c r="RNB840" s="231"/>
      <c r="RNC840" s="231"/>
      <c r="RND840" s="231"/>
      <c r="RNE840" s="231"/>
      <c r="RNF840" s="231"/>
      <c r="RNG840" s="231"/>
      <c r="RNH840" s="231"/>
      <c r="RNI840" s="231"/>
      <c r="RNJ840" s="231"/>
      <c r="RNK840" s="231"/>
      <c r="RNL840" s="231"/>
      <c r="RNM840" s="231"/>
      <c r="RNN840" s="231"/>
      <c r="RNO840" s="231"/>
      <c r="RNP840" s="231"/>
      <c r="RNQ840" s="231"/>
      <c r="RNR840" s="231"/>
      <c r="RNS840" s="231"/>
      <c r="RNT840" s="231"/>
      <c r="RNU840" s="231"/>
      <c r="RNV840" s="231"/>
      <c r="RNW840" s="231"/>
      <c r="RNX840" s="231"/>
      <c r="RNY840" s="231"/>
      <c r="RNZ840" s="231"/>
      <c r="ROA840" s="231"/>
      <c r="ROB840" s="231"/>
      <c r="ROC840" s="231"/>
      <c r="ROD840" s="231"/>
      <c r="ROE840" s="231"/>
      <c r="ROF840" s="231"/>
      <c r="ROG840" s="231"/>
      <c r="ROH840" s="231"/>
      <c r="ROI840" s="231"/>
      <c r="ROJ840" s="231"/>
      <c r="ROK840" s="231"/>
      <c r="ROL840" s="231"/>
      <c r="ROM840" s="231"/>
      <c r="RON840" s="231"/>
      <c r="ROO840" s="231"/>
      <c r="ROP840" s="231"/>
      <c r="ROQ840" s="231"/>
      <c r="ROR840" s="231"/>
      <c r="ROS840" s="231"/>
      <c r="ROT840" s="231"/>
      <c r="ROU840" s="231"/>
      <c r="ROV840" s="231"/>
      <c r="ROW840" s="231"/>
      <c r="ROX840" s="231"/>
      <c r="ROY840" s="231"/>
      <c r="ROZ840" s="231"/>
      <c r="RPA840" s="231"/>
      <c r="RPB840" s="231"/>
      <c r="RPC840" s="231"/>
      <c r="RPD840" s="231"/>
      <c r="RPE840" s="231"/>
      <c r="RPF840" s="231"/>
      <c r="RPG840" s="231"/>
      <c r="RPH840" s="231"/>
      <c r="RPI840" s="231"/>
      <c r="RPJ840" s="231"/>
      <c r="RPK840" s="231"/>
      <c r="RPL840" s="231"/>
      <c r="RPM840" s="231"/>
      <c r="RPN840" s="231"/>
      <c r="RPO840" s="231"/>
      <c r="RPP840" s="231"/>
      <c r="RPQ840" s="231"/>
      <c r="RPR840" s="231"/>
      <c r="RPS840" s="231"/>
      <c r="RPT840" s="231"/>
      <c r="RPU840" s="231"/>
      <c r="RPV840" s="231"/>
      <c r="RPW840" s="231"/>
      <c r="RPX840" s="231"/>
      <c r="RPY840" s="231"/>
      <c r="RPZ840" s="231"/>
      <c r="RQA840" s="231"/>
      <c r="RQB840" s="231"/>
      <c r="RQC840" s="231"/>
      <c r="RQD840" s="231"/>
      <c r="RQE840" s="231"/>
      <c r="RQF840" s="231"/>
      <c r="RQG840" s="231"/>
      <c r="RQH840" s="231"/>
      <c r="RQI840" s="231"/>
      <c r="RQJ840" s="231"/>
      <c r="RQK840" s="231"/>
      <c r="RQL840" s="231"/>
      <c r="RQM840" s="231"/>
      <c r="RQN840" s="231"/>
      <c r="RQO840" s="231"/>
      <c r="RQP840" s="231"/>
      <c r="RQQ840" s="231"/>
      <c r="RQR840" s="231"/>
      <c r="RQS840" s="231"/>
      <c r="RQT840" s="231"/>
      <c r="RQU840" s="231"/>
      <c r="RQV840" s="231"/>
      <c r="RQW840" s="231"/>
      <c r="RQX840" s="231"/>
      <c r="RQY840" s="231"/>
      <c r="RQZ840" s="231"/>
      <c r="RRA840" s="231"/>
      <c r="RRB840" s="231"/>
      <c r="RRC840" s="231"/>
      <c r="RRD840" s="231"/>
      <c r="RRE840" s="231"/>
      <c r="RRF840" s="231"/>
      <c r="RRG840" s="231"/>
      <c r="RRH840" s="231"/>
      <c r="RRI840" s="231"/>
      <c r="RRJ840" s="231"/>
      <c r="RRK840" s="231"/>
      <c r="RRL840" s="231"/>
      <c r="RRM840" s="231"/>
      <c r="RRN840" s="231"/>
      <c r="RRO840" s="231"/>
      <c r="RRP840" s="231"/>
      <c r="RRQ840" s="231"/>
      <c r="RRR840" s="231"/>
      <c r="RRS840" s="231"/>
      <c r="RRT840" s="231"/>
      <c r="RRU840" s="231"/>
      <c r="RRV840" s="231"/>
      <c r="RRW840" s="231"/>
      <c r="RRX840" s="231"/>
      <c r="RRY840" s="231"/>
      <c r="RRZ840" s="231"/>
      <c r="RSA840" s="231"/>
      <c r="RSB840" s="231"/>
      <c r="RSC840" s="231"/>
      <c r="RSD840" s="231"/>
      <c r="RSE840" s="231"/>
      <c r="RSF840" s="231"/>
      <c r="RSG840" s="231"/>
      <c r="RSH840" s="231"/>
      <c r="RSI840" s="231"/>
      <c r="RSJ840" s="231"/>
      <c r="RSK840" s="231"/>
      <c r="RSL840" s="231"/>
      <c r="RSM840" s="231"/>
      <c r="RSN840" s="231"/>
      <c r="RSO840" s="231"/>
      <c r="RSP840" s="231"/>
      <c r="RSQ840" s="231"/>
      <c r="RSR840" s="231"/>
      <c r="RSS840" s="231"/>
      <c r="RST840" s="231"/>
      <c r="RSU840" s="231"/>
      <c r="RSV840" s="231"/>
      <c r="RSW840" s="231"/>
      <c r="RSX840" s="231"/>
      <c r="RSY840" s="231"/>
      <c r="RSZ840" s="231"/>
      <c r="RTA840" s="231"/>
      <c r="RTB840" s="231"/>
      <c r="RTC840" s="231"/>
      <c r="RTD840" s="231"/>
      <c r="RTE840" s="231"/>
      <c r="RTF840" s="231"/>
      <c r="RTG840" s="231"/>
      <c r="RTH840" s="231"/>
      <c r="RTI840" s="231"/>
      <c r="RTJ840" s="231"/>
      <c r="RTK840" s="231"/>
      <c r="RTL840" s="231"/>
      <c r="RTM840" s="231"/>
      <c r="RTN840" s="231"/>
      <c r="RTO840" s="231"/>
      <c r="RTP840" s="231"/>
      <c r="RTQ840" s="231"/>
      <c r="RTR840" s="231"/>
      <c r="RTS840" s="231"/>
      <c r="RTT840" s="231"/>
      <c r="RTU840" s="231"/>
      <c r="RTV840" s="231"/>
      <c r="RTW840" s="231"/>
      <c r="RTX840" s="231"/>
      <c r="RTY840" s="231"/>
      <c r="RTZ840" s="231"/>
      <c r="RUA840" s="231"/>
      <c r="RUB840" s="231"/>
      <c r="RUC840" s="231"/>
      <c r="RUD840" s="231"/>
      <c r="RUE840" s="231"/>
      <c r="RUF840" s="231"/>
      <c r="RUG840" s="231"/>
      <c r="RUH840" s="231"/>
      <c r="RUI840" s="231"/>
      <c r="RUJ840" s="231"/>
      <c r="RUK840" s="231"/>
      <c r="RUL840" s="231"/>
      <c r="RUM840" s="231"/>
      <c r="RUN840" s="231"/>
      <c r="RUO840" s="231"/>
      <c r="RUP840" s="231"/>
      <c r="RUQ840" s="231"/>
      <c r="RUR840" s="231"/>
      <c r="RUS840" s="231"/>
      <c r="RUT840" s="231"/>
      <c r="RUU840" s="231"/>
      <c r="RUV840" s="231"/>
      <c r="RUW840" s="231"/>
      <c r="RUX840" s="231"/>
      <c r="RUY840" s="231"/>
      <c r="RUZ840" s="231"/>
      <c r="RVA840" s="231"/>
      <c r="RVB840" s="231"/>
      <c r="RVC840" s="231"/>
      <c r="RVD840" s="231"/>
      <c r="RVE840" s="231"/>
      <c r="RVF840" s="231"/>
      <c r="RVG840" s="231"/>
      <c r="RVH840" s="231"/>
      <c r="RVI840" s="231"/>
      <c r="RVJ840" s="231"/>
      <c r="RVK840" s="231"/>
      <c r="RVL840" s="231"/>
      <c r="RVM840" s="231"/>
      <c r="RVN840" s="231"/>
      <c r="RVO840" s="231"/>
      <c r="RVP840" s="231"/>
      <c r="RVQ840" s="231"/>
      <c r="RVR840" s="231"/>
      <c r="RVS840" s="231"/>
      <c r="RVT840" s="231"/>
      <c r="RVU840" s="231"/>
      <c r="RVV840" s="231"/>
      <c r="RVW840" s="231"/>
      <c r="RVX840" s="231"/>
      <c r="RVY840" s="231"/>
      <c r="RVZ840" s="231"/>
      <c r="RWA840" s="231"/>
      <c r="RWB840" s="231"/>
      <c r="RWC840" s="231"/>
      <c r="RWD840" s="231"/>
      <c r="RWE840" s="231"/>
      <c r="RWF840" s="231"/>
      <c r="RWG840" s="231"/>
      <c r="RWH840" s="231"/>
      <c r="RWI840" s="231"/>
      <c r="RWJ840" s="231"/>
      <c r="RWK840" s="231"/>
      <c r="RWL840" s="231"/>
      <c r="RWM840" s="231"/>
      <c r="RWN840" s="231"/>
      <c r="RWO840" s="231"/>
      <c r="RWP840" s="231"/>
      <c r="RWQ840" s="231"/>
      <c r="RWR840" s="231"/>
      <c r="RWS840" s="231"/>
      <c r="RWT840" s="231"/>
      <c r="RWU840" s="231"/>
      <c r="RWV840" s="231"/>
      <c r="RWW840" s="231"/>
      <c r="RWX840" s="231"/>
      <c r="RWY840" s="231"/>
      <c r="RWZ840" s="231"/>
      <c r="RXA840" s="231"/>
      <c r="RXB840" s="231"/>
      <c r="RXC840" s="231"/>
      <c r="RXD840" s="231"/>
      <c r="RXE840" s="231"/>
      <c r="RXF840" s="231"/>
      <c r="RXG840" s="231"/>
      <c r="RXH840" s="231"/>
      <c r="RXI840" s="231"/>
      <c r="RXJ840" s="231"/>
      <c r="RXK840" s="231"/>
      <c r="RXL840" s="231"/>
      <c r="RXM840" s="231"/>
      <c r="RXN840" s="231"/>
      <c r="RXO840" s="231"/>
      <c r="RXP840" s="231"/>
      <c r="RXQ840" s="231"/>
      <c r="RXR840" s="231"/>
      <c r="RXS840" s="231"/>
      <c r="RXT840" s="231"/>
      <c r="RXU840" s="231"/>
      <c r="RXV840" s="231"/>
      <c r="RXW840" s="231"/>
      <c r="RXX840" s="231"/>
      <c r="RXY840" s="231"/>
      <c r="RXZ840" s="231"/>
      <c r="RYA840" s="231"/>
      <c r="RYB840" s="231"/>
      <c r="RYC840" s="231"/>
      <c r="RYD840" s="231"/>
      <c r="RYE840" s="231"/>
      <c r="RYF840" s="231"/>
      <c r="RYG840" s="231"/>
      <c r="RYH840" s="231"/>
      <c r="RYI840" s="231"/>
      <c r="RYJ840" s="231"/>
      <c r="RYK840" s="231"/>
      <c r="RYL840" s="231"/>
      <c r="RYM840" s="231"/>
      <c r="RYN840" s="231"/>
      <c r="RYO840" s="231"/>
      <c r="RYP840" s="231"/>
      <c r="RYQ840" s="231"/>
      <c r="RYR840" s="231"/>
      <c r="RYS840" s="231"/>
      <c r="RYT840" s="231"/>
      <c r="RYU840" s="231"/>
      <c r="RYV840" s="231"/>
      <c r="RYW840" s="231"/>
      <c r="RYX840" s="231"/>
      <c r="RYY840" s="231"/>
      <c r="RYZ840" s="231"/>
      <c r="RZA840" s="231"/>
      <c r="RZB840" s="231"/>
      <c r="RZC840" s="231"/>
      <c r="RZD840" s="231"/>
      <c r="RZE840" s="231"/>
      <c r="RZF840" s="231"/>
      <c r="RZG840" s="231"/>
      <c r="RZH840" s="231"/>
      <c r="RZI840" s="231"/>
      <c r="RZJ840" s="231"/>
      <c r="RZK840" s="231"/>
      <c r="RZL840" s="231"/>
      <c r="RZM840" s="231"/>
      <c r="RZN840" s="231"/>
      <c r="RZO840" s="231"/>
      <c r="RZP840" s="231"/>
      <c r="RZQ840" s="231"/>
      <c r="RZR840" s="231"/>
      <c r="RZS840" s="231"/>
      <c r="RZT840" s="231"/>
      <c r="RZU840" s="231"/>
      <c r="RZV840" s="231"/>
      <c r="RZW840" s="231"/>
      <c r="RZX840" s="231"/>
      <c r="RZY840" s="231"/>
      <c r="RZZ840" s="231"/>
      <c r="SAA840" s="231"/>
      <c r="SAB840" s="231"/>
      <c r="SAC840" s="231"/>
      <c r="SAD840" s="231"/>
      <c r="SAE840" s="231"/>
      <c r="SAF840" s="231"/>
      <c r="SAG840" s="231"/>
      <c r="SAH840" s="231"/>
      <c r="SAI840" s="231"/>
      <c r="SAJ840" s="231"/>
      <c r="SAK840" s="231"/>
      <c r="SAL840" s="231"/>
      <c r="SAM840" s="231"/>
      <c r="SAN840" s="231"/>
      <c r="SAO840" s="231"/>
      <c r="SAP840" s="231"/>
      <c r="SAQ840" s="231"/>
      <c r="SAR840" s="231"/>
      <c r="SAS840" s="231"/>
      <c r="SAT840" s="231"/>
      <c r="SAU840" s="231"/>
      <c r="SAV840" s="231"/>
      <c r="SAW840" s="231"/>
      <c r="SAX840" s="231"/>
      <c r="SAY840" s="231"/>
      <c r="SAZ840" s="231"/>
      <c r="SBA840" s="231"/>
      <c r="SBB840" s="231"/>
      <c r="SBC840" s="231"/>
      <c r="SBD840" s="231"/>
      <c r="SBE840" s="231"/>
      <c r="SBF840" s="231"/>
      <c r="SBG840" s="231"/>
      <c r="SBH840" s="231"/>
      <c r="SBI840" s="231"/>
      <c r="SBJ840" s="231"/>
      <c r="SBK840" s="231"/>
      <c r="SBL840" s="231"/>
      <c r="SBM840" s="231"/>
      <c r="SBN840" s="231"/>
      <c r="SBO840" s="231"/>
      <c r="SBP840" s="231"/>
      <c r="SBQ840" s="231"/>
      <c r="SBR840" s="231"/>
      <c r="SBS840" s="231"/>
      <c r="SBT840" s="231"/>
      <c r="SBU840" s="231"/>
      <c r="SBV840" s="231"/>
      <c r="SBW840" s="231"/>
      <c r="SBX840" s="231"/>
      <c r="SBY840" s="231"/>
      <c r="SBZ840" s="231"/>
      <c r="SCA840" s="231"/>
      <c r="SCB840" s="231"/>
      <c r="SCC840" s="231"/>
      <c r="SCD840" s="231"/>
      <c r="SCE840" s="231"/>
      <c r="SCF840" s="231"/>
      <c r="SCG840" s="231"/>
      <c r="SCH840" s="231"/>
      <c r="SCI840" s="231"/>
      <c r="SCJ840" s="231"/>
      <c r="SCK840" s="231"/>
      <c r="SCL840" s="231"/>
      <c r="SCM840" s="231"/>
      <c r="SCN840" s="231"/>
      <c r="SCO840" s="231"/>
      <c r="SCP840" s="231"/>
      <c r="SCQ840" s="231"/>
      <c r="SCR840" s="231"/>
      <c r="SCS840" s="231"/>
      <c r="SCT840" s="231"/>
      <c r="SCU840" s="231"/>
      <c r="SCV840" s="231"/>
      <c r="SCW840" s="231"/>
      <c r="SCX840" s="231"/>
      <c r="SCY840" s="231"/>
      <c r="SCZ840" s="231"/>
      <c r="SDA840" s="231"/>
      <c r="SDB840" s="231"/>
      <c r="SDC840" s="231"/>
      <c r="SDD840" s="231"/>
      <c r="SDE840" s="231"/>
      <c r="SDF840" s="231"/>
      <c r="SDG840" s="231"/>
      <c r="SDH840" s="231"/>
      <c r="SDI840" s="231"/>
      <c r="SDJ840" s="231"/>
      <c r="SDK840" s="231"/>
      <c r="SDL840" s="231"/>
      <c r="SDM840" s="231"/>
      <c r="SDN840" s="231"/>
      <c r="SDO840" s="231"/>
      <c r="SDP840" s="231"/>
      <c r="SDQ840" s="231"/>
      <c r="SDR840" s="231"/>
      <c r="SDS840" s="231"/>
      <c r="SDT840" s="231"/>
      <c r="SDU840" s="231"/>
      <c r="SDV840" s="231"/>
      <c r="SDW840" s="231"/>
      <c r="SDX840" s="231"/>
      <c r="SDY840" s="231"/>
      <c r="SDZ840" s="231"/>
      <c r="SEA840" s="231"/>
      <c r="SEB840" s="231"/>
      <c r="SEC840" s="231"/>
      <c r="SED840" s="231"/>
      <c r="SEE840" s="231"/>
      <c r="SEF840" s="231"/>
      <c r="SEG840" s="231"/>
      <c r="SEH840" s="231"/>
      <c r="SEI840" s="231"/>
      <c r="SEJ840" s="231"/>
      <c r="SEK840" s="231"/>
      <c r="SEL840" s="231"/>
      <c r="SEM840" s="231"/>
      <c r="SEN840" s="231"/>
      <c r="SEO840" s="231"/>
      <c r="SEP840" s="231"/>
      <c r="SEQ840" s="231"/>
      <c r="SER840" s="231"/>
      <c r="SES840" s="231"/>
      <c r="SET840" s="231"/>
      <c r="SEU840" s="231"/>
      <c r="SEV840" s="231"/>
      <c r="SEW840" s="231"/>
      <c r="SEX840" s="231"/>
      <c r="SEY840" s="231"/>
      <c r="SEZ840" s="231"/>
      <c r="SFA840" s="231"/>
      <c r="SFB840" s="231"/>
      <c r="SFC840" s="231"/>
      <c r="SFD840" s="231"/>
      <c r="SFE840" s="231"/>
      <c r="SFF840" s="231"/>
      <c r="SFG840" s="231"/>
      <c r="SFH840" s="231"/>
      <c r="SFI840" s="231"/>
      <c r="SFJ840" s="231"/>
      <c r="SFK840" s="231"/>
      <c r="SFL840" s="231"/>
      <c r="SFM840" s="231"/>
      <c r="SFN840" s="231"/>
      <c r="SFO840" s="231"/>
      <c r="SFP840" s="231"/>
      <c r="SFQ840" s="231"/>
      <c r="SFR840" s="231"/>
      <c r="SFS840" s="231"/>
      <c r="SFT840" s="231"/>
      <c r="SFU840" s="231"/>
      <c r="SFV840" s="231"/>
      <c r="SFW840" s="231"/>
      <c r="SFX840" s="231"/>
      <c r="SFY840" s="231"/>
      <c r="SFZ840" s="231"/>
      <c r="SGA840" s="231"/>
      <c r="SGB840" s="231"/>
      <c r="SGC840" s="231"/>
      <c r="SGD840" s="231"/>
      <c r="SGE840" s="231"/>
      <c r="SGF840" s="231"/>
      <c r="SGG840" s="231"/>
      <c r="SGH840" s="231"/>
      <c r="SGI840" s="231"/>
      <c r="SGJ840" s="231"/>
      <c r="SGK840" s="231"/>
      <c r="SGL840" s="231"/>
      <c r="SGM840" s="231"/>
      <c r="SGN840" s="231"/>
      <c r="SGO840" s="231"/>
      <c r="SGP840" s="231"/>
      <c r="SGQ840" s="231"/>
      <c r="SGR840" s="231"/>
      <c r="SGS840" s="231"/>
      <c r="SGT840" s="231"/>
      <c r="SGU840" s="231"/>
      <c r="SGV840" s="231"/>
      <c r="SGW840" s="231"/>
      <c r="SGX840" s="231"/>
      <c r="SGY840" s="231"/>
      <c r="SGZ840" s="231"/>
      <c r="SHA840" s="231"/>
      <c r="SHB840" s="231"/>
      <c r="SHC840" s="231"/>
      <c r="SHD840" s="231"/>
      <c r="SHE840" s="231"/>
      <c r="SHF840" s="231"/>
      <c r="SHG840" s="231"/>
      <c r="SHH840" s="231"/>
      <c r="SHI840" s="231"/>
      <c r="SHJ840" s="231"/>
      <c r="SHK840" s="231"/>
      <c r="SHL840" s="231"/>
      <c r="SHM840" s="231"/>
      <c r="SHN840" s="231"/>
      <c r="SHO840" s="231"/>
      <c r="SHP840" s="231"/>
      <c r="SHQ840" s="231"/>
      <c r="SHR840" s="231"/>
      <c r="SHS840" s="231"/>
      <c r="SHT840" s="231"/>
      <c r="SHU840" s="231"/>
      <c r="SHV840" s="231"/>
      <c r="SHW840" s="231"/>
      <c r="SHX840" s="231"/>
      <c r="SHY840" s="231"/>
      <c r="SHZ840" s="231"/>
      <c r="SIA840" s="231"/>
      <c r="SIB840" s="231"/>
      <c r="SIC840" s="231"/>
      <c r="SID840" s="231"/>
      <c r="SIE840" s="231"/>
      <c r="SIF840" s="231"/>
      <c r="SIG840" s="231"/>
      <c r="SIH840" s="231"/>
      <c r="SII840" s="231"/>
      <c r="SIJ840" s="231"/>
      <c r="SIK840" s="231"/>
      <c r="SIL840" s="231"/>
      <c r="SIM840" s="231"/>
      <c r="SIN840" s="231"/>
      <c r="SIO840" s="231"/>
      <c r="SIP840" s="231"/>
      <c r="SIQ840" s="231"/>
      <c r="SIR840" s="231"/>
      <c r="SIS840" s="231"/>
      <c r="SIT840" s="231"/>
      <c r="SIU840" s="231"/>
      <c r="SIV840" s="231"/>
      <c r="SIW840" s="231"/>
      <c r="SIX840" s="231"/>
      <c r="SIY840" s="231"/>
      <c r="SIZ840" s="231"/>
      <c r="SJA840" s="231"/>
      <c r="SJB840" s="231"/>
      <c r="SJC840" s="231"/>
      <c r="SJD840" s="231"/>
      <c r="SJE840" s="231"/>
      <c r="SJF840" s="231"/>
      <c r="SJG840" s="231"/>
      <c r="SJH840" s="231"/>
      <c r="SJI840" s="231"/>
      <c r="SJJ840" s="231"/>
      <c r="SJK840" s="231"/>
      <c r="SJL840" s="231"/>
      <c r="SJM840" s="231"/>
      <c r="SJN840" s="231"/>
      <c r="SJO840" s="231"/>
      <c r="SJP840" s="231"/>
      <c r="SJQ840" s="231"/>
      <c r="SJR840" s="231"/>
      <c r="SJS840" s="231"/>
      <c r="SJT840" s="231"/>
      <c r="SJU840" s="231"/>
      <c r="SJV840" s="231"/>
      <c r="SJW840" s="231"/>
      <c r="SJX840" s="231"/>
      <c r="SJY840" s="231"/>
      <c r="SJZ840" s="231"/>
      <c r="SKA840" s="231"/>
      <c r="SKB840" s="231"/>
      <c r="SKC840" s="231"/>
      <c r="SKD840" s="231"/>
      <c r="SKE840" s="231"/>
      <c r="SKF840" s="231"/>
      <c r="SKG840" s="231"/>
      <c r="SKH840" s="231"/>
      <c r="SKI840" s="231"/>
      <c r="SKJ840" s="231"/>
      <c r="SKK840" s="231"/>
      <c r="SKL840" s="231"/>
      <c r="SKM840" s="231"/>
      <c r="SKN840" s="231"/>
      <c r="SKO840" s="231"/>
      <c r="SKP840" s="231"/>
      <c r="SKQ840" s="231"/>
      <c r="SKR840" s="231"/>
      <c r="SKS840" s="231"/>
      <c r="SKT840" s="231"/>
      <c r="SKU840" s="231"/>
      <c r="SKV840" s="231"/>
      <c r="SKW840" s="231"/>
      <c r="SKX840" s="231"/>
      <c r="SKY840" s="231"/>
      <c r="SKZ840" s="231"/>
      <c r="SLA840" s="231"/>
      <c r="SLB840" s="231"/>
      <c r="SLC840" s="231"/>
      <c r="SLD840" s="231"/>
      <c r="SLE840" s="231"/>
      <c r="SLF840" s="231"/>
      <c r="SLG840" s="231"/>
      <c r="SLH840" s="231"/>
      <c r="SLI840" s="231"/>
      <c r="SLJ840" s="231"/>
      <c r="SLK840" s="231"/>
      <c r="SLL840" s="231"/>
      <c r="SLM840" s="231"/>
      <c r="SLN840" s="231"/>
      <c r="SLO840" s="231"/>
      <c r="SLP840" s="231"/>
      <c r="SLQ840" s="231"/>
      <c r="SLR840" s="231"/>
      <c r="SLS840" s="231"/>
      <c r="SLT840" s="231"/>
      <c r="SLU840" s="231"/>
      <c r="SLV840" s="231"/>
      <c r="SLW840" s="231"/>
      <c r="SLX840" s="231"/>
      <c r="SLY840" s="231"/>
      <c r="SLZ840" s="231"/>
      <c r="SMA840" s="231"/>
      <c r="SMB840" s="231"/>
      <c r="SMC840" s="231"/>
      <c r="SMD840" s="231"/>
      <c r="SME840" s="231"/>
      <c r="SMF840" s="231"/>
      <c r="SMG840" s="231"/>
      <c r="SMH840" s="231"/>
      <c r="SMI840" s="231"/>
      <c r="SMJ840" s="231"/>
      <c r="SMK840" s="231"/>
      <c r="SML840" s="231"/>
      <c r="SMM840" s="231"/>
      <c r="SMN840" s="231"/>
      <c r="SMO840" s="231"/>
      <c r="SMP840" s="231"/>
      <c r="SMQ840" s="231"/>
      <c r="SMR840" s="231"/>
      <c r="SMS840" s="231"/>
      <c r="SMT840" s="231"/>
      <c r="SMU840" s="231"/>
      <c r="SMV840" s="231"/>
      <c r="SMW840" s="231"/>
      <c r="SMX840" s="231"/>
      <c r="SMY840" s="231"/>
      <c r="SMZ840" s="231"/>
      <c r="SNA840" s="231"/>
      <c r="SNB840" s="231"/>
      <c r="SNC840" s="231"/>
      <c r="SND840" s="231"/>
      <c r="SNE840" s="231"/>
      <c r="SNF840" s="231"/>
      <c r="SNG840" s="231"/>
      <c r="SNH840" s="231"/>
      <c r="SNI840" s="231"/>
      <c r="SNJ840" s="231"/>
      <c r="SNK840" s="231"/>
      <c r="SNL840" s="231"/>
      <c r="SNM840" s="231"/>
      <c r="SNN840" s="231"/>
      <c r="SNO840" s="231"/>
      <c r="SNP840" s="231"/>
      <c r="SNQ840" s="231"/>
      <c r="SNR840" s="231"/>
      <c r="SNS840" s="231"/>
      <c r="SNT840" s="231"/>
      <c r="SNU840" s="231"/>
      <c r="SNV840" s="231"/>
      <c r="SNW840" s="231"/>
      <c r="SNX840" s="231"/>
      <c r="SNY840" s="231"/>
      <c r="SNZ840" s="231"/>
      <c r="SOA840" s="231"/>
      <c r="SOB840" s="231"/>
      <c r="SOC840" s="231"/>
      <c r="SOD840" s="231"/>
      <c r="SOE840" s="231"/>
      <c r="SOF840" s="231"/>
      <c r="SOG840" s="231"/>
      <c r="SOH840" s="231"/>
      <c r="SOI840" s="231"/>
      <c r="SOJ840" s="231"/>
      <c r="SOK840" s="231"/>
      <c r="SOL840" s="231"/>
      <c r="SOM840" s="231"/>
      <c r="SON840" s="231"/>
      <c r="SOO840" s="231"/>
      <c r="SOP840" s="231"/>
      <c r="SOQ840" s="231"/>
      <c r="SOR840" s="231"/>
      <c r="SOS840" s="231"/>
      <c r="SOT840" s="231"/>
      <c r="SOU840" s="231"/>
      <c r="SOV840" s="231"/>
      <c r="SOW840" s="231"/>
      <c r="SOX840" s="231"/>
      <c r="SOY840" s="231"/>
      <c r="SOZ840" s="231"/>
      <c r="SPA840" s="231"/>
      <c r="SPB840" s="231"/>
      <c r="SPC840" s="231"/>
      <c r="SPD840" s="231"/>
      <c r="SPE840" s="231"/>
      <c r="SPF840" s="231"/>
      <c r="SPG840" s="231"/>
      <c r="SPH840" s="231"/>
      <c r="SPI840" s="231"/>
      <c r="SPJ840" s="231"/>
      <c r="SPK840" s="231"/>
      <c r="SPL840" s="231"/>
      <c r="SPM840" s="231"/>
      <c r="SPN840" s="231"/>
      <c r="SPO840" s="231"/>
      <c r="SPP840" s="231"/>
      <c r="SPQ840" s="231"/>
      <c r="SPR840" s="231"/>
      <c r="SPS840" s="231"/>
      <c r="SPT840" s="231"/>
      <c r="SPU840" s="231"/>
      <c r="SPV840" s="231"/>
      <c r="SPW840" s="231"/>
      <c r="SPX840" s="231"/>
      <c r="SPY840" s="231"/>
      <c r="SPZ840" s="231"/>
      <c r="SQA840" s="231"/>
      <c r="SQB840" s="231"/>
      <c r="SQC840" s="231"/>
      <c r="SQD840" s="231"/>
      <c r="SQE840" s="231"/>
      <c r="SQF840" s="231"/>
      <c r="SQG840" s="231"/>
      <c r="SQH840" s="231"/>
      <c r="SQI840" s="231"/>
      <c r="SQJ840" s="231"/>
      <c r="SQK840" s="231"/>
      <c r="SQL840" s="231"/>
      <c r="SQM840" s="231"/>
      <c r="SQN840" s="231"/>
      <c r="SQO840" s="231"/>
      <c r="SQP840" s="231"/>
      <c r="SQQ840" s="231"/>
      <c r="SQR840" s="231"/>
      <c r="SQS840" s="231"/>
      <c r="SQT840" s="231"/>
      <c r="SQU840" s="231"/>
      <c r="SQV840" s="231"/>
      <c r="SQW840" s="231"/>
      <c r="SQX840" s="231"/>
      <c r="SQY840" s="231"/>
      <c r="SQZ840" s="231"/>
      <c r="SRA840" s="231"/>
      <c r="SRB840" s="231"/>
      <c r="SRC840" s="231"/>
      <c r="SRD840" s="231"/>
      <c r="SRE840" s="231"/>
      <c r="SRF840" s="231"/>
      <c r="SRG840" s="231"/>
      <c r="SRH840" s="231"/>
      <c r="SRI840" s="231"/>
      <c r="SRJ840" s="231"/>
      <c r="SRK840" s="231"/>
      <c r="SRL840" s="231"/>
      <c r="SRM840" s="231"/>
      <c r="SRN840" s="231"/>
      <c r="SRO840" s="231"/>
      <c r="SRP840" s="231"/>
      <c r="SRQ840" s="231"/>
      <c r="SRR840" s="231"/>
      <c r="SRS840" s="231"/>
      <c r="SRT840" s="231"/>
      <c r="SRU840" s="231"/>
      <c r="SRV840" s="231"/>
      <c r="SRW840" s="231"/>
      <c r="SRX840" s="231"/>
      <c r="SRY840" s="231"/>
      <c r="SRZ840" s="231"/>
      <c r="SSA840" s="231"/>
      <c r="SSB840" s="231"/>
      <c r="SSC840" s="231"/>
      <c r="SSD840" s="231"/>
      <c r="SSE840" s="231"/>
      <c r="SSF840" s="231"/>
      <c r="SSG840" s="231"/>
      <c r="SSH840" s="231"/>
      <c r="SSI840" s="231"/>
      <c r="SSJ840" s="231"/>
      <c r="SSK840" s="231"/>
      <c r="SSL840" s="231"/>
      <c r="SSM840" s="231"/>
      <c r="SSN840" s="231"/>
      <c r="SSO840" s="231"/>
      <c r="SSP840" s="231"/>
      <c r="SSQ840" s="231"/>
      <c r="SSR840" s="231"/>
      <c r="SSS840" s="231"/>
      <c r="SST840" s="231"/>
      <c r="SSU840" s="231"/>
      <c r="SSV840" s="231"/>
      <c r="SSW840" s="231"/>
      <c r="SSX840" s="231"/>
      <c r="SSY840" s="231"/>
      <c r="SSZ840" s="231"/>
      <c r="STA840" s="231"/>
      <c r="STB840" s="231"/>
      <c r="STC840" s="231"/>
      <c r="STD840" s="231"/>
      <c r="STE840" s="231"/>
      <c r="STF840" s="231"/>
      <c r="STG840" s="231"/>
      <c r="STH840" s="231"/>
      <c r="STI840" s="231"/>
      <c r="STJ840" s="231"/>
      <c r="STK840" s="231"/>
      <c r="STL840" s="231"/>
      <c r="STM840" s="231"/>
      <c r="STN840" s="231"/>
      <c r="STO840" s="231"/>
      <c r="STP840" s="231"/>
      <c r="STQ840" s="231"/>
      <c r="STR840" s="231"/>
      <c r="STS840" s="231"/>
      <c r="STT840" s="231"/>
      <c r="STU840" s="231"/>
      <c r="STV840" s="231"/>
      <c r="STW840" s="231"/>
      <c r="STX840" s="231"/>
      <c r="STY840" s="231"/>
      <c r="STZ840" s="231"/>
      <c r="SUA840" s="231"/>
      <c r="SUB840" s="231"/>
      <c r="SUC840" s="231"/>
      <c r="SUD840" s="231"/>
      <c r="SUE840" s="231"/>
      <c r="SUF840" s="231"/>
      <c r="SUG840" s="231"/>
      <c r="SUH840" s="231"/>
      <c r="SUI840" s="231"/>
      <c r="SUJ840" s="231"/>
      <c r="SUK840" s="231"/>
      <c r="SUL840" s="231"/>
      <c r="SUM840" s="231"/>
      <c r="SUN840" s="231"/>
      <c r="SUO840" s="231"/>
      <c r="SUP840" s="231"/>
      <c r="SUQ840" s="231"/>
      <c r="SUR840" s="231"/>
      <c r="SUS840" s="231"/>
      <c r="SUT840" s="231"/>
      <c r="SUU840" s="231"/>
      <c r="SUV840" s="231"/>
      <c r="SUW840" s="231"/>
      <c r="SUX840" s="231"/>
      <c r="SUY840" s="231"/>
      <c r="SUZ840" s="231"/>
      <c r="SVA840" s="231"/>
      <c r="SVB840" s="231"/>
      <c r="SVC840" s="231"/>
      <c r="SVD840" s="231"/>
      <c r="SVE840" s="231"/>
      <c r="SVF840" s="231"/>
      <c r="SVG840" s="231"/>
      <c r="SVH840" s="231"/>
      <c r="SVI840" s="231"/>
      <c r="SVJ840" s="231"/>
      <c r="SVK840" s="231"/>
      <c r="SVL840" s="231"/>
      <c r="SVM840" s="231"/>
      <c r="SVN840" s="231"/>
      <c r="SVO840" s="231"/>
      <c r="SVP840" s="231"/>
      <c r="SVQ840" s="231"/>
      <c r="SVR840" s="231"/>
      <c r="SVS840" s="231"/>
      <c r="SVT840" s="231"/>
      <c r="SVU840" s="231"/>
      <c r="SVV840" s="231"/>
      <c r="SVW840" s="231"/>
      <c r="SVX840" s="231"/>
      <c r="SVY840" s="231"/>
      <c r="SVZ840" s="231"/>
      <c r="SWA840" s="231"/>
      <c r="SWB840" s="231"/>
      <c r="SWC840" s="231"/>
      <c r="SWD840" s="231"/>
      <c r="SWE840" s="231"/>
      <c r="SWF840" s="231"/>
      <c r="SWG840" s="231"/>
      <c r="SWH840" s="231"/>
      <c r="SWI840" s="231"/>
      <c r="SWJ840" s="231"/>
      <c r="SWK840" s="231"/>
      <c r="SWL840" s="231"/>
      <c r="SWM840" s="231"/>
      <c r="SWN840" s="231"/>
      <c r="SWO840" s="231"/>
      <c r="SWP840" s="231"/>
      <c r="SWQ840" s="231"/>
      <c r="SWR840" s="231"/>
      <c r="SWS840" s="231"/>
      <c r="SWT840" s="231"/>
      <c r="SWU840" s="231"/>
      <c r="SWV840" s="231"/>
      <c r="SWW840" s="231"/>
      <c r="SWX840" s="231"/>
      <c r="SWY840" s="231"/>
      <c r="SWZ840" s="231"/>
      <c r="SXA840" s="231"/>
      <c r="SXB840" s="231"/>
      <c r="SXC840" s="231"/>
      <c r="SXD840" s="231"/>
      <c r="SXE840" s="231"/>
      <c r="SXF840" s="231"/>
      <c r="SXG840" s="231"/>
      <c r="SXH840" s="231"/>
      <c r="SXI840" s="231"/>
      <c r="SXJ840" s="231"/>
      <c r="SXK840" s="231"/>
      <c r="SXL840" s="231"/>
      <c r="SXM840" s="231"/>
      <c r="SXN840" s="231"/>
      <c r="SXO840" s="231"/>
      <c r="SXP840" s="231"/>
      <c r="SXQ840" s="231"/>
      <c r="SXR840" s="231"/>
      <c r="SXS840" s="231"/>
      <c r="SXT840" s="231"/>
      <c r="SXU840" s="231"/>
      <c r="SXV840" s="231"/>
      <c r="SXW840" s="231"/>
      <c r="SXX840" s="231"/>
      <c r="SXY840" s="231"/>
      <c r="SXZ840" s="231"/>
      <c r="SYA840" s="231"/>
      <c r="SYB840" s="231"/>
      <c r="SYC840" s="231"/>
      <c r="SYD840" s="231"/>
      <c r="SYE840" s="231"/>
      <c r="SYF840" s="231"/>
      <c r="SYG840" s="231"/>
      <c r="SYH840" s="231"/>
      <c r="SYI840" s="231"/>
      <c r="SYJ840" s="231"/>
      <c r="SYK840" s="231"/>
      <c r="SYL840" s="231"/>
      <c r="SYM840" s="231"/>
      <c r="SYN840" s="231"/>
      <c r="SYO840" s="231"/>
      <c r="SYP840" s="231"/>
      <c r="SYQ840" s="231"/>
      <c r="SYR840" s="231"/>
      <c r="SYS840" s="231"/>
      <c r="SYT840" s="231"/>
      <c r="SYU840" s="231"/>
      <c r="SYV840" s="231"/>
      <c r="SYW840" s="231"/>
      <c r="SYX840" s="231"/>
      <c r="SYY840" s="231"/>
      <c r="SYZ840" s="231"/>
      <c r="SZA840" s="231"/>
      <c r="SZB840" s="231"/>
      <c r="SZC840" s="231"/>
      <c r="SZD840" s="231"/>
      <c r="SZE840" s="231"/>
      <c r="SZF840" s="231"/>
      <c r="SZG840" s="231"/>
      <c r="SZH840" s="231"/>
      <c r="SZI840" s="231"/>
      <c r="SZJ840" s="231"/>
      <c r="SZK840" s="231"/>
      <c r="SZL840" s="231"/>
      <c r="SZM840" s="231"/>
      <c r="SZN840" s="231"/>
      <c r="SZO840" s="231"/>
      <c r="SZP840" s="231"/>
      <c r="SZQ840" s="231"/>
      <c r="SZR840" s="231"/>
      <c r="SZS840" s="231"/>
      <c r="SZT840" s="231"/>
      <c r="SZU840" s="231"/>
      <c r="SZV840" s="231"/>
      <c r="SZW840" s="231"/>
      <c r="SZX840" s="231"/>
      <c r="SZY840" s="231"/>
      <c r="SZZ840" s="231"/>
      <c r="TAA840" s="231"/>
      <c r="TAB840" s="231"/>
      <c r="TAC840" s="231"/>
      <c r="TAD840" s="231"/>
      <c r="TAE840" s="231"/>
      <c r="TAF840" s="231"/>
      <c r="TAG840" s="231"/>
      <c r="TAH840" s="231"/>
      <c r="TAI840" s="231"/>
      <c r="TAJ840" s="231"/>
      <c r="TAK840" s="231"/>
      <c r="TAL840" s="231"/>
      <c r="TAM840" s="231"/>
      <c r="TAN840" s="231"/>
      <c r="TAO840" s="231"/>
      <c r="TAP840" s="231"/>
      <c r="TAQ840" s="231"/>
      <c r="TAR840" s="231"/>
      <c r="TAS840" s="231"/>
      <c r="TAT840" s="231"/>
      <c r="TAU840" s="231"/>
      <c r="TAV840" s="231"/>
      <c r="TAW840" s="231"/>
      <c r="TAX840" s="231"/>
      <c r="TAY840" s="231"/>
      <c r="TAZ840" s="231"/>
      <c r="TBA840" s="231"/>
      <c r="TBB840" s="231"/>
      <c r="TBC840" s="231"/>
      <c r="TBD840" s="231"/>
      <c r="TBE840" s="231"/>
      <c r="TBF840" s="231"/>
      <c r="TBG840" s="231"/>
      <c r="TBH840" s="231"/>
      <c r="TBI840" s="231"/>
      <c r="TBJ840" s="231"/>
      <c r="TBK840" s="231"/>
      <c r="TBL840" s="231"/>
      <c r="TBM840" s="231"/>
      <c r="TBN840" s="231"/>
      <c r="TBO840" s="231"/>
      <c r="TBP840" s="231"/>
      <c r="TBQ840" s="231"/>
      <c r="TBR840" s="231"/>
      <c r="TBS840" s="231"/>
      <c r="TBT840" s="231"/>
      <c r="TBU840" s="231"/>
      <c r="TBV840" s="231"/>
      <c r="TBW840" s="231"/>
      <c r="TBX840" s="231"/>
      <c r="TBY840" s="231"/>
      <c r="TBZ840" s="231"/>
      <c r="TCA840" s="231"/>
      <c r="TCB840" s="231"/>
      <c r="TCC840" s="231"/>
      <c r="TCD840" s="231"/>
      <c r="TCE840" s="231"/>
      <c r="TCF840" s="231"/>
      <c r="TCG840" s="231"/>
      <c r="TCH840" s="231"/>
      <c r="TCI840" s="231"/>
      <c r="TCJ840" s="231"/>
      <c r="TCK840" s="231"/>
      <c r="TCL840" s="231"/>
      <c r="TCM840" s="231"/>
      <c r="TCN840" s="231"/>
      <c r="TCO840" s="231"/>
      <c r="TCP840" s="231"/>
      <c r="TCQ840" s="231"/>
      <c r="TCR840" s="231"/>
      <c r="TCS840" s="231"/>
      <c r="TCT840" s="231"/>
      <c r="TCU840" s="231"/>
      <c r="TCV840" s="231"/>
      <c r="TCW840" s="231"/>
      <c r="TCX840" s="231"/>
      <c r="TCY840" s="231"/>
      <c r="TCZ840" s="231"/>
      <c r="TDA840" s="231"/>
      <c r="TDB840" s="231"/>
      <c r="TDC840" s="231"/>
      <c r="TDD840" s="231"/>
      <c r="TDE840" s="231"/>
      <c r="TDF840" s="231"/>
      <c r="TDG840" s="231"/>
      <c r="TDH840" s="231"/>
      <c r="TDI840" s="231"/>
      <c r="TDJ840" s="231"/>
      <c r="TDK840" s="231"/>
      <c r="TDL840" s="231"/>
      <c r="TDM840" s="231"/>
      <c r="TDN840" s="231"/>
      <c r="TDO840" s="231"/>
      <c r="TDP840" s="231"/>
      <c r="TDQ840" s="231"/>
      <c r="TDR840" s="231"/>
      <c r="TDS840" s="231"/>
      <c r="TDT840" s="231"/>
      <c r="TDU840" s="231"/>
      <c r="TDV840" s="231"/>
      <c r="TDW840" s="231"/>
      <c r="TDX840" s="231"/>
      <c r="TDY840" s="231"/>
      <c r="TDZ840" s="231"/>
      <c r="TEA840" s="231"/>
      <c r="TEB840" s="231"/>
      <c r="TEC840" s="231"/>
      <c r="TED840" s="231"/>
      <c r="TEE840" s="231"/>
      <c r="TEF840" s="231"/>
      <c r="TEG840" s="231"/>
      <c r="TEH840" s="231"/>
      <c r="TEI840" s="231"/>
      <c r="TEJ840" s="231"/>
      <c r="TEK840" s="231"/>
      <c r="TEL840" s="231"/>
      <c r="TEM840" s="231"/>
      <c r="TEN840" s="231"/>
      <c r="TEO840" s="231"/>
      <c r="TEP840" s="231"/>
      <c r="TEQ840" s="231"/>
      <c r="TER840" s="231"/>
      <c r="TES840" s="231"/>
      <c r="TET840" s="231"/>
      <c r="TEU840" s="231"/>
      <c r="TEV840" s="231"/>
      <c r="TEW840" s="231"/>
      <c r="TEX840" s="231"/>
      <c r="TEY840" s="231"/>
      <c r="TEZ840" s="231"/>
      <c r="TFA840" s="231"/>
      <c r="TFB840" s="231"/>
      <c r="TFC840" s="231"/>
      <c r="TFD840" s="231"/>
      <c r="TFE840" s="231"/>
      <c r="TFF840" s="231"/>
      <c r="TFG840" s="231"/>
      <c r="TFH840" s="231"/>
      <c r="TFI840" s="231"/>
      <c r="TFJ840" s="231"/>
      <c r="TFK840" s="231"/>
      <c r="TFL840" s="231"/>
      <c r="TFM840" s="231"/>
      <c r="TFN840" s="231"/>
      <c r="TFO840" s="231"/>
      <c r="TFP840" s="231"/>
      <c r="TFQ840" s="231"/>
      <c r="TFR840" s="231"/>
      <c r="TFS840" s="231"/>
      <c r="TFT840" s="231"/>
      <c r="TFU840" s="231"/>
      <c r="TFV840" s="231"/>
      <c r="TFW840" s="231"/>
      <c r="TFX840" s="231"/>
      <c r="TFY840" s="231"/>
      <c r="TFZ840" s="231"/>
      <c r="TGA840" s="231"/>
      <c r="TGB840" s="231"/>
      <c r="TGC840" s="231"/>
      <c r="TGD840" s="231"/>
      <c r="TGE840" s="231"/>
      <c r="TGF840" s="231"/>
      <c r="TGG840" s="231"/>
      <c r="TGH840" s="231"/>
      <c r="TGI840" s="231"/>
      <c r="TGJ840" s="231"/>
      <c r="TGK840" s="231"/>
      <c r="TGL840" s="231"/>
      <c r="TGM840" s="231"/>
      <c r="TGN840" s="231"/>
      <c r="TGO840" s="231"/>
      <c r="TGP840" s="231"/>
      <c r="TGQ840" s="231"/>
      <c r="TGR840" s="231"/>
      <c r="TGS840" s="231"/>
      <c r="TGT840" s="231"/>
      <c r="TGU840" s="231"/>
      <c r="TGV840" s="231"/>
      <c r="TGW840" s="231"/>
      <c r="TGX840" s="231"/>
      <c r="TGY840" s="231"/>
      <c r="TGZ840" s="231"/>
      <c r="THA840" s="231"/>
      <c r="THB840" s="231"/>
      <c r="THC840" s="231"/>
      <c r="THD840" s="231"/>
      <c r="THE840" s="231"/>
      <c r="THF840" s="231"/>
      <c r="THG840" s="231"/>
      <c r="THH840" s="231"/>
      <c r="THI840" s="231"/>
      <c r="THJ840" s="231"/>
      <c r="THK840" s="231"/>
      <c r="THL840" s="231"/>
      <c r="THM840" s="231"/>
      <c r="THN840" s="231"/>
      <c r="THO840" s="231"/>
      <c r="THP840" s="231"/>
      <c r="THQ840" s="231"/>
      <c r="THR840" s="231"/>
      <c r="THS840" s="231"/>
      <c r="THT840" s="231"/>
      <c r="THU840" s="231"/>
      <c r="THV840" s="231"/>
      <c r="THW840" s="231"/>
      <c r="THX840" s="231"/>
      <c r="THY840" s="231"/>
      <c r="THZ840" s="231"/>
      <c r="TIA840" s="231"/>
      <c r="TIB840" s="231"/>
      <c r="TIC840" s="231"/>
      <c r="TID840" s="231"/>
      <c r="TIE840" s="231"/>
      <c r="TIF840" s="231"/>
      <c r="TIG840" s="231"/>
      <c r="TIH840" s="231"/>
      <c r="TII840" s="231"/>
      <c r="TIJ840" s="231"/>
      <c r="TIK840" s="231"/>
      <c r="TIL840" s="231"/>
      <c r="TIM840" s="231"/>
      <c r="TIN840" s="231"/>
      <c r="TIO840" s="231"/>
      <c r="TIP840" s="231"/>
      <c r="TIQ840" s="231"/>
      <c r="TIR840" s="231"/>
      <c r="TIS840" s="231"/>
      <c r="TIT840" s="231"/>
      <c r="TIU840" s="231"/>
      <c r="TIV840" s="231"/>
      <c r="TIW840" s="231"/>
      <c r="TIX840" s="231"/>
      <c r="TIY840" s="231"/>
      <c r="TIZ840" s="231"/>
      <c r="TJA840" s="231"/>
      <c r="TJB840" s="231"/>
      <c r="TJC840" s="231"/>
      <c r="TJD840" s="231"/>
      <c r="TJE840" s="231"/>
      <c r="TJF840" s="231"/>
      <c r="TJG840" s="231"/>
      <c r="TJH840" s="231"/>
      <c r="TJI840" s="231"/>
      <c r="TJJ840" s="231"/>
      <c r="TJK840" s="231"/>
      <c r="TJL840" s="231"/>
      <c r="TJM840" s="231"/>
      <c r="TJN840" s="231"/>
      <c r="TJO840" s="231"/>
      <c r="TJP840" s="231"/>
      <c r="TJQ840" s="231"/>
      <c r="TJR840" s="231"/>
      <c r="TJS840" s="231"/>
      <c r="TJT840" s="231"/>
      <c r="TJU840" s="231"/>
      <c r="TJV840" s="231"/>
      <c r="TJW840" s="231"/>
      <c r="TJX840" s="231"/>
      <c r="TJY840" s="231"/>
      <c r="TJZ840" s="231"/>
      <c r="TKA840" s="231"/>
      <c r="TKB840" s="231"/>
      <c r="TKC840" s="231"/>
      <c r="TKD840" s="231"/>
      <c r="TKE840" s="231"/>
      <c r="TKF840" s="231"/>
      <c r="TKG840" s="231"/>
      <c r="TKH840" s="231"/>
      <c r="TKI840" s="231"/>
      <c r="TKJ840" s="231"/>
      <c r="TKK840" s="231"/>
      <c r="TKL840" s="231"/>
      <c r="TKM840" s="231"/>
      <c r="TKN840" s="231"/>
      <c r="TKO840" s="231"/>
      <c r="TKP840" s="231"/>
      <c r="TKQ840" s="231"/>
      <c r="TKR840" s="231"/>
      <c r="TKS840" s="231"/>
      <c r="TKT840" s="231"/>
      <c r="TKU840" s="231"/>
      <c r="TKV840" s="231"/>
      <c r="TKW840" s="231"/>
      <c r="TKX840" s="231"/>
      <c r="TKY840" s="231"/>
      <c r="TKZ840" s="231"/>
      <c r="TLA840" s="231"/>
      <c r="TLB840" s="231"/>
      <c r="TLC840" s="231"/>
      <c r="TLD840" s="231"/>
      <c r="TLE840" s="231"/>
      <c r="TLF840" s="231"/>
      <c r="TLG840" s="231"/>
      <c r="TLH840" s="231"/>
      <c r="TLI840" s="231"/>
      <c r="TLJ840" s="231"/>
      <c r="TLK840" s="231"/>
      <c r="TLL840" s="231"/>
      <c r="TLM840" s="231"/>
      <c r="TLN840" s="231"/>
      <c r="TLO840" s="231"/>
      <c r="TLP840" s="231"/>
      <c r="TLQ840" s="231"/>
      <c r="TLR840" s="231"/>
      <c r="TLS840" s="231"/>
      <c r="TLT840" s="231"/>
      <c r="TLU840" s="231"/>
      <c r="TLV840" s="231"/>
      <c r="TLW840" s="231"/>
      <c r="TLX840" s="231"/>
      <c r="TLY840" s="231"/>
      <c r="TLZ840" s="231"/>
      <c r="TMA840" s="231"/>
      <c r="TMB840" s="231"/>
      <c r="TMC840" s="231"/>
      <c r="TMD840" s="231"/>
      <c r="TME840" s="231"/>
      <c r="TMF840" s="231"/>
      <c r="TMG840" s="231"/>
      <c r="TMH840" s="231"/>
      <c r="TMI840" s="231"/>
      <c r="TMJ840" s="231"/>
      <c r="TMK840" s="231"/>
      <c r="TML840" s="231"/>
      <c r="TMM840" s="231"/>
      <c r="TMN840" s="231"/>
      <c r="TMO840" s="231"/>
      <c r="TMP840" s="231"/>
      <c r="TMQ840" s="231"/>
      <c r="TMR840" s="231"/>
      <c r="TMS840" s="231"/>
      <c r="TMT840" s="231"/>
      <c r="TMU840" s="231"/>
      <c r="TMV840" s="231"/>
      <c r="TMW840" s="231"/>
      <c r="TMX840" s="231"/>
      <c r="TMY840" s="231"/>
      <c r="TMZ840" s="231"/>
      <c r="TNA840" s="231"/>
      <c r="TNB840" s="231"/>
      <c r="TNC840" s="231"/>
      <c r="TND840" s="231"/>
      <c r="TNE840" s="231"/>
      <c r="TNF840" s="231"/>
      <c r="TNG840" s="231"/>
      <c r="TNH840" s="231"/>
      <c r="TNI840" s="231"/>
      <c r="TNJ840" s="231"/>
      <c r="TNK840" s="231"/>
      <c r="TNL840" s="231"/>
      <c r="TNM840" s="231"/>
      <c r="TNN840" s="231"/>
      <c r="TNO840" s="231"/>
      <c r="TNP840" s="231"/>
      <c r="TNQ840" s="231"/>
      <c r="TNR840" s="231"/>
      <c r="TNS840" s="231"/>
      <c r="TNT840" s="231"/>
      <c r="TNU840" s="231"/>
      <c r="TNV840" s="231"/>
      <c r="TNW840" s="231"/>
      <c r="TNX840" s="231"/>
      <c r="TNY840" s="231"/>
      <c r="TNZ840" s="231"/>
      <c r="TOA840" s="231"/>
      <c r="TOB840" s="231"/>
      <c r="TOC840" s="231"/>
      <c r="TOD840" s="231"/>
      <c r="TOE840" s="231"/>
      <c r="TOF840" s="231"/>
      <c r="TOG840" s="231"/>
      <c r="TOH840" s="231"/>
      <c r="TOI840" s="231"/>
      <c r="TOJ840" s="231"/>
      <c r="TOK840" s="231"/>
      <c r="TOL840" s="231"/>
      <c r="TOM840" s="231"/>
      <c r="TON840" s="231"/>
      <c r="TOO840" s="231"/>
      <c r="TOP840" s="231"/>
      <c r="TOQ840" s="231"/>
      <c r="TOR840" s="231"/>
      <c r="TOS840" s="231"/>
      <c r="TOT840" s="231"/>
      <c r="TOU840" s="231"/>
      <c r="TOV840" s="231"/>
      <c r="TOW840" s="231"/>
      <c r="TOX840" s="231"/>
      <c r="TOY840" s="231"/>
      <c r="TOZ840" s="231"/>
      <c r="TPA840" s="231"/>
      <c r="TPB840" s="231"/>
      <c r="TPC840" s="231"/>
      <c r="TPD840" s="231"/>
      <c r="TPE840" s="231"/>
      <c r="TPF840" s="231"/>
      <c r="TPG840" s="231"/>
      <c r="TPH840" s="231"/>
      <c r="TPI840" s="231"/>
      <c r="TPJ840" s="231"/>
      <c r="TPK840" s="231"/>
      <c r="TPL840" s="231"/>
      <c r="TPM840" s="231"/>
      <c r="TPN840" s="231"/>
      <c r="TPO840" s="231"/>
      <c r="TPP840" s="231"/>
      <c r="TPQ840" s="231"/>
      <c r="TPR840" s="231"/>
      <c r="TPS840" s="231"/>
      <c r="TPT840" s="231"/>
      <c r="TPU840" s="231"/>
      <c r="TPV840" s="231"/>
      <c r="TPW840" s="231"/>
      <c r="TPX840" s="231"/>
      <c r="TPY840" s="231"/>
      <c r="TPZ840" s="231"/>
      <c r="TQA840" s="231"/>
      <c r="TQB840" s="231"/>
      <c r="TQC840" s="231"/>
      <c r="TQD840" s="231"/>
      <c r="TQE840" s="231"/>
      <c r="TQF840" s="231"/>
      <c r="TQG840" s="231"/>
      <c r="TQH840" s="231"/>
      <c r="TQI840" s="231"/>
      <c r="TQJ840" s="231"/>
      <c r="TQK840" s="231"/>
      <c r="TQL840" s="231"/>
      <c r="TQM840" s="231"/>
      <c r="TQN840" s="231"/>
      <c r="TQO840" s="231"/>
      <c r="TQP840" s="231"/>
      <c r="TQQ840" s="231"/>
      <c r="TQR840" s="231"/>
      <c r="TQS840" s="231"/>
      <c r="TQT840" s="231"/>
      <c r="TQU840" s="231"/>
      <c r="TQV840" s="231"/>
      <c r="TQW840" s="231"/>
      <c r="TQX840" s="231"/>
      <c r="TQY840" s="231"/>
      <c r="TQZ840" s="231"/>
      <c r="TRA840" s="231"/>
      <c r="TRB840" s="231"/>
      <c r="TRC840" s="231"/>
      <c r="TRD840" s="231"/>
      <c r="TRE840" s="231"/>
      <c r="TRF840" s="231"/>
      <c r="TRG840" s="231"/>
      <c r="TRH840" s="231"/>
      <c r="TRI840" s="231"/>
      <c r="TRJ840" s="231"/>
      <c r="TRK840" s="231"/>
      <c r="TRL840" s="231"/>
      <c r="TRM840" s="231"/>
      <c r="TRN840" s="231"/>
      <c r="TRO840" s="231"/>
      <c r="TRP840" s="231"/>
      <c r="TRQ840" s="231"/>
      <c r="TRR840" s="231"/>
      <c r="TRS840" s="231"/>
      <c r="TRT840" s="231"/>
      <c r="TRU840" s="231"/>
      <c r="TRV840" s="231"/>
      <c r="TRW840" s="231"/>
      <c r="TRX840" s="231"/>
      <c r="TRY840" s="231"/>
      <c r="TRZ840" s="231"/>
      <c r="TSA840" s="231"/>
      <c r="TSB840" s="231"/>
      <c r="TSC840" s="231"/>
      <c r="TSD840" s="231"/>
      <c r="TSE840" s="231"/>
      <c r="TSF840" s="231"/>
      <c r="TSG840" s="231"/>
      <c r="TSH840" s="231"/>
      <c r="TSI840" s="231"/>
      <c r="TSJ840" s="231"/>
      <c r="TSK840" s="231"/>
      <c r="TSL840" s="231"/>
      <c r="TSM840" s="231"/>
      <c r="TSN840" s="231"/>
      <c r="TSO840" s="231"/>
      <c r="TSP840" s="231"/>
      <c r="TSQ840" s="231"/>
      <c r="TSR840" s="231"/>
      <c r="TSS840" s="231"/>
      <c r="TST840" s="231"/>
      <c r="TSU840" s="231"/>
      <c r="TSV840" s="231"/>
      <c r="TSW840" s="231"/>
      <c r="TSX840" s="231"/>
      <c r="TSY840" s="231"/>
      <c r="TSZ840" s="231"/>
      <c r="TTA840" s="231"/>
      <c r="TTB840" s="231"/>
      <c r="TTC840" s="231"/>
      <c r="TTD840" s="231"/>
      <c r="TTE840" s="231"/>
      <c r="TTF840" s="231"/>
      <c r="TTG840" s="231"/>
      <c r="TTH840" s="231"/>
      <c r="TTI840" s="231"/>
      <c r="TTJ840" s="231"/>
      <c r="TTK840" s="231"/>
      <c r="TTL840" s="231"/>
      <c r="TTM840" s="231"/>
      <c r="TTN840" s="231"/>
      <c r="TTO840" s="231"/>
      <c r="TTP840" s="231"/>
      <c r="TTQ840" s="231"/>
      <c r="TTR840" s="231"/>
      <c r="TTS840" s="231"/>
      <c r="TTT840" s="231"/>
      <c r="TTU840" s="231"/>
      <c r="TTV840" s="231"/>
      <c r="TTW840" s="231"/>
      <c r="TTX840" s="231"/>
      <c r="TTY840" s="231"/>
      <c r="TTZ840" s="231"/>
      <c r="TUA840" s="231"/>
      <c r="TUB840" s="231"/>
      <c r="TUC840" s="231"/>
      <c r="TUD840" s="231"/>
      <c r="TUE840" s="231"/>
      <c r="TUF840" s="231"/>
      <c r="TUG840" s="231"/>
      <c r="TUH840" s="231"/>
      <c r="TUI840" s="231"/>
      <c r="TUJ840" s="231"/>
      <c r="TUK840" s="231"/>
      <c r="TUL840" s="231"/>
      <c r="TUM840" s="231"/>
      <c r="TUN840" s="231"/>
      <c r="TUO840" s="231"/>
      <c r="TUP840" s="231"/>
      <c r="TUQ840" s="231"/>
      <c r="TUR840" s="231"/>
      <c r="TUS840" s="231"/>
      <c r="TUT840" s="231"/>
      <c r="TUU840" s="231"/>
      <c r="TUV840" s="231"/>
      <c r="TUW840" s="231"/>
      <c r="TUX840" s="231"/>
      <c r="TUY840" s="231"/>
      <c r="TUZ840" s="231"/>
      <c r="TVA840" s="231"/>
      <c r="TVB840" s="231"/>
      <c r="TVC840" s="231"/>
      <c r="TVD840" s="231"/>
      <c r="TVE840" s="231"/>
      <c r="TVF840" s="231"/>
      <c r="TVG840" s="231"/>
      <c r="TVH840" s="231"/>
      <c r="TVI840" s="231"/>
      <c r="TVJ840" s="231"/>
      <c r="TVK840" s="231"/>
      <c r="TVL840" s="231"/>
      <c r="TVM840" s="231"/>
      <c r="TVN840" s="231"/>
      <c r="TVO840" s="231"/>
      <c r="TVP840" s="231"/>
      <c r="TVQ840" s="231"/>
      <c r="TVR840" s="231"/>
      <c r="TVS840" s="231"/>
      <c r="TVT840" s="231"/>
      <c r="TVU840" s="231"/>
      <c r="TVV840" s="231"/>
      <c r="TVW840" s="231"/>
      <c r="TVX840" s="231"/>
      <c r="TVY840" s="231"/>
      <c r="TVZ840" s="231"/>
      <c r="TWA840" s="231"/>
      <c r="TWB840" s="231"/>
      <c r="TWC840" s="231"/>
      <c r="TWD840" s="231"/>
      <c r="TWE840" s="231"/>
      <c r="TWF840" s="231"/>
      <c r="TWG840" s="231"/>
      <c r="TWH840" s="231"/>
      <c r="TWI840" s="231"/>
      <c r="TWJ840" s="231"/>
      <c r="TWK840" s="231"/>
      <c r="TWL840" s="231"/>
      <c r="TWM840" s="231"/>
      <c r="TWN840" s="231"/>
      <c r="TWO840" s="231"/>
      <c r="TWP840" s="231"/>
      <c r="TWQ840" s="231"/>
      <c r="TWR840" s="231"/>
      <c r="TWS840" s="231"/>
      <c r="TWT840" s="231"/>
      <c r="TWU840" s="231"/>
      <c r="TWV840" s="231"/>
      <c r="TWW840" s="231"/>
      <c r="TWX840" s="231"/>
      <c r="TWY840" s="231"/>
      <c r="TWZ840" s="231"/>
      <c r="TXA840" s="231"/>
      <c r="TXB840" s="231"/>
      <c r="TXC840" s="231"/>
      <c r="TXD840" s="231"/>
      <c r="TXE840" s="231"/>
      <c r="TXF840" s="231"/>
      <c r="TXG840" s="231"/>
      <c r="TXH840" s="231"/>
      <c r="TXI840" s="231"/>
      <c r="TXJ840" s="231"/>
      <c r="TXK840" s="231"/>
      <c r="TXL840" s="231"/>
      <c r="TXM840" s="231"/>
      <c r="TXN840" s="231"/>
      <c r="TXO840" s="231"/>
      <c r="TXP840" s="231"/>
      <c r="TXQ840" s="231"/>
      <c r="TXR840" s="231"/>
      <c r="TXS840" s="231"/>
      <c r="TXT840" s="231"/>
      <c r="TXU840" s="231"/>
      <c r="TXV840" s="231"/>
      <c r="TXW840" s="231"/>
      <c r="TXX840" s="231"/>
      <c r="TXY840" s="231"/>
      <c r="TXZ840" s="231"/>
      <c r="TYA840" s="231"/>
      <c r="TYB840" s="231"/>
      <c r="TYC840" s="231"/>
      <c r="TYD840" s="231"/>
      <c r="TYE840" s="231"/>
      <c r="TYF840" s="231"/>
      <c r="TYG840" s="231"/>
      <c r="TYH840" s="231"/>
      <c r="TYI840" s="231"/>
      <c r="TYJ840" s="231"/>
      <c r="TYK840" s="231"/>
      <c r="TYL840" s="231"/>
      <c r="TYM840" s="231"/>
      <c r="TYN840" s="231"/>
      <c r="TYO840" s="231"/>
      <c r="TYP840" s="231"/>
      <c r="TYQ840" s="231"/>
      <c r="TYR840" s="231"/>
      <c r="TYS840" s="231"/>
      <c r="TYT840" s="231"/>
      <c r="TYU840" s="231"/>
      <c r="TYV840" s="231"/>
      <c r="TYW840" s="231"/>
      <c r="TYX840" s="231"/>
      <c r="TYY840" s="231"/>
      <c r="TYZ840" s="231"/>
      <c r="TZA840" s="231"/>
      <c r="TZB840" s="231"/>
      <c r="TZC840" s="231"/>
      <c r="TZD840" s="231"/>
      <c r="TZE840" s="231"/>
      <c r="TZF840" s="231"/>
      <c r="TZG840" s="231"/>
      <c r="TZH840" s="231"/>
      <c r="TZI840" s="231"/>
      <c r="TZJ840" s="231"/>
      <c r="TZK840" s="231"/>
      <c r="TZL840" s="231"/>
      <c r="TZM840" s="231"/>
      <c r="TZN840" s="231"/>
      <c r="TZO840" s="231"/>
      <c r="TZP840" s="231"/>
      <c r="TZQ840" s="231"/>
      <c r="TZR840" s="231"/>
      <c r="TZS840" s="231"/>
      <c r="TZT840" s="231"/>
      <c r="TZU840" s="231"/>
      <c r="TZV840" s="231"/>
      <c r="TZW840" s="231"/>
      <c r="TZX840" s="231"/>
      <c r="TZY840" s="231"/>
      <c r="TZZ840" s="231"/>
      <c r="UAA840" s="231"/>
      <c r="UAB840" s="231"/>
      <c r="UAC840" s="231"/>
      <c r="UAD840" s="231"/>
      <c r="UAE840" s="231"/>
      <c r="UAF840" s="231"/>
      <c r="UAG840" s="231"/>
      <c r="UAH840" s="231"/>
      <c r="UAI840" s="231"/>
      <c r="UAJ840" s="231"/>
      <c r="UAK840" s="231"/>
      <c r="UAL840" s="231"/>
      <c r="UAM840" s="231"/>
      <c r="UAN840" s="231"/>
      <c r="UAO840" s="231"/>
      <c r="UAP840" s="231"/>
      <c r="UAQ840" s="231"/>
      <c r="UAR840" s="231"/>
      <c r="UAS840" s="231"/>
      <c r="UAT840" s="231"/>
      <c r="UAU840" s="231"/>
      <c r="UAV840" s="231"/>
      <c r="UAW840" s="231"/>
      <c r="UAX840" s="231"/>
      <c r="UAY840" s="231"/>
      <c r="UAZ840" s="231"/>
      <c r="UBA840" s="231"/>
      <c r="UBB840" s="231"/>
      <c r="UBC840" s="231"/>
      <c r="UBD840" s="231"/>
      <c r="UBE840" s="231"/>
      <c r="UBF840" s="231"/>
      <c r="UBG840" s="231"/>
      <c r="UBH840" s="231"/>
      <c r="UBI840" s="231"/>
      <c r="UBJ840" s="231"/>
      <c r="UBK840" s="231"/>
      <c r="UBL840" s="231"/>
      <c r="UBM840" s="231"/>
      <c r="UBN840" s="231"/>
      <c r="UBO840" s="231"/>
      <c r="UBP840" s="231"/>
      <c r="UBQ840" s="231"/>
      <c r="UBR840" s="231"/>
      <c r="UBS840" s="231"/>
      <c r="UBT840" s="231"/>
      <c r="UBU840" s="231"/>
      <c r="UBV840" s="231"/>
      <c r="UBW840" s="231"/>
      <c r="UBX840" s="231"/>
      <c r="UBY840" s="231"/>
      <c r="UBZ840" s="231"/>
      <c r="UCA840" s="231"/>
      <c r="UCB840" s="231"/>
      <c r="UCC840" s="231"/>
      <c r="UCD840" s="231"/>
      <c r="UCE840" s="231"/>
      <c r="UCF840" s="231"/>
      <c r="UCG840" s="231"/>
      <c r="UCH840" s="231"/>
      <c r="UCI840" s="231"/>
      <c r="UCJ840" s="231"/>
      <c r="UCK840" s="231"/>
      <c r="UCL840" s="231"/>
      <c r="UCM840" s="231"/>
      <c r="UCN840" s="231"/>
      <c r="UCO840" s="231"/>
      <c r="UCP840" s="231"/>
      <c r="UCQ840" s="231"/>
      <c r="UCR840" s="231"/>
      <c r="UCS840" s="231"/>
      <c r="UCT840" s="231"/>
      <c r="UCU840" s="231"/>
      <c r="UCV840" s="231"/>
      <c r="UCW840" s="231"/>
      <c r="UCX840" s="231"/>
      <c r="UCY840" s="231"/>
      <c r="UCZ840" s="231"/>
      <c r="UDA840" s="231"/>
      <c r="UDB840" s="231"/>
      <c r="UDC840" s="231"/>
      <c r="UDD840" s="231"/>
      <c r="UDE840" s="231"/>
      <c r="UDF840" s="231"/>
      <c r="UDG840" s="231"/>
      <c r="UDH840" s="231"/>
      <c r="UDI840" s="231"/>
      <c r="UDJ840" s="231"/>
      <c r="UDK840" s="231"/>
      <c r="UDL840" s="231"/>
      <c r="UDM840" s="231"/>
      <c r="UDN840" s="231"/>
      <c r="UDO840" s="231"/>
      <c r="UDP840" s="231"/>
      <c r="UDQ840" s="231"/>
      <c r="UDR840" s="231"/>
      <c r="UDS840" s="231"/>
      <c r="UDT840" s="231"/>
      <c r="UDU840" s="231"/>
      <c r="UDV840" s="231"/>
      <c r="UDW840" s="231"/>
      <c r="UDX840" s="231"/>
      <c r="UDY840" s="231"/>
      <c r="UDZ840" s="231"/>
      <c r="UEA840" s="231"/>
      <c r="UEB840" s="231"/>
      <c r="UEC840" s="231"/>
      <c r="UED840" s="231"/>
      <c r="UEE840" s="231"/>
      <c r="UEF840" s="231"/>
      <c r="UEG840" s="231"/>
      <c r="UEH840" s="231"/>
      <c r="UEI840" s="231"/>
      <c r="UEJ840" s="231"/>
      <c r="UEK840" s="231"/>
      <c r="UEL840" s="231"/>
      <c r="UEM840" s="231"/>
      <c r="UEN840" s="231"/>
      <c r="UEO840" s="231"/>
      <c r="UEP840" s="231"/>
      <c r="UEQ840" s="231"/>
      <c r="UER840" s="231"/>
      <c r="UES840" s="231"/>
      <c r="UET840" s="231"/>
      <c r="UEU840" s="231"/>
      <c r="UEV840" s="231"/>
      <c r="UEW840" s="231"/>
      <c r="UEX840" s="231"/>
      <c r="UEY840" s="231"/>
      <c r="UEZ840" s="231"/>
      <c r="UFA840" s="231"/>
      <c r="UFB840" s="231"/>
      <c r="UFC840" s="231"/>
      <c r="UFD840" s="231"/>
      <c r="UFE840" s="231"/>
      <c r="UFF840" s="231"/>
      <c r="UFG840" s="231"/>
      <c r="UFH840" s="231"/>
      <c r="UFI840" s="231"/>
      <c r="UFJ840" s="231"/>
      <c r="UFK840" s="231"/>
      <c r="UFL840" s="231"/>
      <c r="UFM840" s="231"/>
      <c r="UFN840" s="231"/>
      <c r="UFO840" s="231"/>
      <c r="UFP840" s="231"/>
      <c r="UFQ840" s="231"/>
      <c r="UFR840" s="231"/>
      <c r="UFS840" s="231"/>
      <c r="UFT840" s="231"/>
      <c r="UFU840" s="231"/>
      <c r="UFV840" s="231"/>
      <c r="UFW840" s="231"/>
      <c r="UFX840" s="231"/>
      <c r="UFY840" s="231"/>
      <c r="UFZ840" s="231"/>
      <c r="UGA840" s="231"/>
      <c r="UGB840" s="231"/>
      <c r="UGC840" s="231"/>
      <c r="UGD840" s="231"/>
      <c r="UGE840" s="231"/>
      <c r="UGF840" s="231"/>
      <c r="UGG840" s="231"/>
      <c r="UGH840" s="231"/>
      <c r="UGI840" s="231"/>
      <c r="UGJ840" s="231"/>
      <c r="UGK840" s="231"/>
      <c r="UGL840" s="231"/>
      <c r="UGM840" s="231"/>
      <c r="UGN840" s="231"/>
      <c r="UGO840" s="231"/>
      <c r="UGP840" s="231"/>
      <c r="UGQ840" s="231"/>
      <c r="UGR840" s="231"/>
      <c r="UGS840" s="231"/>
      <c r="UGT840" s="231"/>
      <c r="UGU840" s="231"/>
      <c r="UGV840" s="231"/>
      <c r="UGW840" s="231"/>
      <c r="UGX840" s="231"/>
      <c r="UGY840" s="231"/>
      <c r="UGZ840" s="231"/>
      <c r="UHA840" s="231"/>
      <c r="UHB840" s="231"/>
      <c r="UHC840" s="231"/>
      <c r="UHD840" s="231"/>
      <c r="UHE840" s="231"/>
      <c r="UHF840" s="231"/>
      <c r="UHG840" s="231"/>
      <c r="UHH840" s="231"/>
      <c r="UHI840" s="231"/>
      <c r="UHJ840" s="231"/>
      <c r="UHK840" s="231"/>
      <c r="UHL840" s="231"/>
      <c r="UHM840" s="231"/>
      <c r="UHN840" s="231"/>
      <c r="UHO840" s="231"/>
      <c r="UHP840" s="231"/>
      <c r="UHQ840" s="231"/>
      <c r="UHR840" s="231"/>
      <c r="UHS840" s="231"/>
      <c r="UHT840" s="231"/>
      <c r="UHU840" s="231"/>
      <c r="UHV840" s="231"/>
      <c r="UHW840" s="231"/>
      <c r="UHX840" s="231"/>
      <c r="UHY840" s="231"/>
      <c r="UHZ840" s="231"/>
      <c r="UIA840" s="231"/>
      <c r="UIB840" s="231"/>
      <c r="UIC840" s="231"/>
      <c r="UID840" s="231"/>
      <c r="UIE840" s="231"/>
      <c r="UIF840" s="231"/>
      <c r="UIG840" s="231"/>
      <c r="UIH840" s="231"/>
      <c r="UII840" s="231"/>
      <c r="UIJ840" s="231"/>
      <c r="UIK840" s="231"/>
      <c r="UIL840" s="231"/>
      <c r="UIM840" s="231"/>
      <c r="UIN840" s="231"/>
      <c r="UIO840" s="231"/>
      <c r="UIP840" s="231"/>
      <c r="UIQ840" s="231"/>
      <c r="UIR840" s="231"/>
      <c r="UIS840" s="231"/>
      <c r="UIT840" s="231"/>
      <c r="UIU840" s="231"/>
      <c r="UIV840" s="231"/>
      <c r="UIW840" s="231"/>
      <c r="UIX840" s="231"/>
      <c r="UIY840" s="231"/>
      <c r="UIZ840" s="231"/>
      <c r="UJA840" s="231"/>
      <c r="UJB840" s="231"/>
      <c r="UJC840" s="231"/>
      <c r="UJD840" s="231"/>
      <c r="UJE840" s="231"/>
      <c r="UJF840" s="231"/>
      <c r="UJG840" s="231"/>
      <c r="UJH840" s="231"/>
      <c r="UJI840" s="231"/>
      <c r="UJJ840" s="231"/>
      <c r="UJK840" s="231"/>
      <c r="UJL840" s="231"/>
      <c r="UJM840" s="231"/>
      <c r="UJN840" s="231"/>
      <c r="UJO840" s="231"/>
      <c r="UJP840" s="231"/>
      <c r="UJQ840" s="231"/>
      <c r="UJR840" s="231"/>
      <c r="UJS840" s="231"/>
      <c r="UJT840" s="231"/>
      <c r="UJU840" s="231"/>
      <c r="UJV840" s="231"/>
      <c r="UJW840" s="231"/>
      <c r="UJX840" s="231"/>
      <c r="UJY840" s="231"/>
      <c r="UJZ840" s="231"/>
      <c r="UKA840" s="231"/>
      <c r="UKB840" s="231"/>
      <c r="UKC840" s="231"/>
      <c r="UKD840" s="231"/>
      <c r="UKE840" s="231"/>
      <c r="UKF840" s="231"/>
      <c r="UKG840" s="231"/>
      <c r="UKH840" s="231"/>
      <c r="UKI840" s="231"/>
      <c r="UKJ840" s="231"/>
      <c r="UKK840" s="231"/>
      <c r="UKL840" s="231"/>
      <c r="UKM840" s="231"/>
      <c r="UKN840" s="231"/>
      <c r="UKO840" s="231"/>
      <c r="UKP840" s="231"/>
      <c r="UKQ840" s="231"/>
      <c r="UKR840" s="231"/>
      <c r="UKS840" s="231"/>
      <c r="UKT840" s="231"/>
      <c r="UKU840" s="231"/>
      <c r="UKV840" s="231"/>
      <c r="UKW840" s="231"/>
      <c r="UKX840" s="231"/>
      <c r="UKY840" s="231"/>
      <c r="UKZ840" s="231"/>
      <c r="ULA840" s="231"/>
      <c r="ULB840" s="231"/>
      <c r="ULC840" s="231"/>
      <c r="ULD840" s="231"/>
      <c r="ULE840" s="231"/>
      <c r="ULF840" s="231"/>
      <c r="ULG840" s="231"/>
      <c r="ULH840" s="231"/>
      <c r="ULI840" s="231"/>
      <c r="ULJ840" s="231"/>
      <c r="ULK840" s="231"/>
      <c r="ULL840" s="231"/>
      <c r="ULM840" s="231"/>
      <c r="ULN840" s="231"/>
      <c r="ULO840" s="231"/>
      <c r="ULP840" s="231"/>
      <c r="ULQ840" s="231"/>
      <c r="ULR840" s="231"/>
      <c r="ULS840" s="231"/>
      <c r="ULT840" s="231"/>
      <c r="ULU840" s="231"/>
      <c r="ULV840" s="231"/>
      <c r="ULW840" s="231"/>
      <c r="ULX840" s="231"/>
      <c r="ULY840" s="231"/>
      <c r="ULZ840" s="231"/>
      <c r="UMA840" s="231"/>
      <c r="UMB840" s="231"/>
      <c r="UMC840" s="231"/>
      <c r="UMD840" s="231"/>
      <c r="UME840" s="231"/>
      <c r="UMF840" s="231"/>
      <c r="UMG840" s="231"/>
      <c r="UMH840" s="231"/>
      <c r="UMI840" s="231"/>
      <c r="UMJ840" s="231"/>
      <c r="UMK840" s="231"/>
      <c r="UML840" s="231"/>
      <c r="UMM840" s="231"/>
      <c r="UMN840" s="231"/>
      <c r="UMO840" s="231"/>
      <c r="UMP840" s="231"/>
      <c r="UMQ840" s="231"/>
      <c r="UMR840" s="231"/>
      <c r="UMS840" s="231"/>
      <c r="UMT840" s="231"/>
      <c r="UMU840" s="231"/>
      <c r="UMV840" s="231"/>
      <c r="UMW840" s="231"/>
      <c r="UMX840" s="231"/>
      <c r="UMY840" s="231"/>
      <c r="UMZ840" s="231"/>
      <c r="UNA840" s="231"/>
      <c r="UNB840" s="231"/>
      <c r="UNC840" s="231"/>
      <c r="UND840" s="231"/>
      <c r="UNE840" s="231"/>
      <c r="UNF840" s="231"/>
      <c r="UNG840" s="231"/>
      <c r="UNH840" s="231"/>
      <c r="UNI840" s="231"/>
      <c r="UNJ840" s="231"/>
      <c r="UNK840" s="231"/>
      <c r="UNL840" s="231"/>
      <c r="UNM840" s="231"/>
      <c r="UNN840" s="231"/>
      <c r="UNO840" s="231"/>
      <c r="UNP840" s="231"/>
      <c r="UNQ840" s="231"/>
      <c r="UNR840" s="231"/>
      <c r="UNS840" s="231"/>
      <c r="UNT840" s="231"/>
      <c r="UNU840" s="231"/>
      <c r="UNV840" s="231"/>
      <c r="UNW840" s="231"/>
      <c r="UNX840" s="231"/>
      <c r="UNY840" s="231"/>
      <c r="UNZ840" s="231"/>
      <c r="UOA840" s="231"/>
      <c r="UOB840" s="231"/>
      <c r="UOC840" s="231"/>
      <c r="UOD840" s="231"/>
      <c r="UOE840" s="231"/>
      <c r="UOF840" s="231"/>
      <c r="UOG840" s="231"/>
      <c r="UOH840" s="231"/>
      <c r="UOI840" s="231"/>
      <c r="UOJ840" s="231"/>
      <c r="UOK840" s="231"/>
      <c r="UOL840" s="231"/>
      <c r="UOM840" s="231"/>
      <c r="UON840" s="231"/>
      <c r="UOO840" s="231"/>
      <c r="UOP840" s="231"/>
      <c r="UOQ840" s="231"/>
      <c r="UOR840" s="231"/>
      <c r="UOS840" s="231"/>
      <c r="UOT840" s="231"/>
      <c r="UOU840" s="231"/>
      <c r="UOV840" s="231"/>
      <c r="UOW840" s="231"/>
      <c r="UOX840" s="231"/>
      <c r="UOY840" s="231"/>
      <c r="UOZ840" s="231"/>
      <c r="UPA840" s="231"/>
      <c r="UPB840" s="231"/>
      <c r="UPC840" s="231"/>
      <c r="UPD840" s="231"/>
      <c r="UPE840" s="231"/>
      <c r="UPF840" s="231"/>
      <c r="UPG840" s="231"/>
      <c r="UPH840" s="231"/>
      <c r="UPI840" s="231"/>
      <c r="UPJ840" s="231"/>
      <c r="UPK840" s="231"/>
      <c r="UPL840" s="231"/>
      <c r="UPM840" s="231"/>
      <c r="UPN840" s="231"/>
      <c r="UPO840" s="231"/>
      <c r="UPP840" s="231"/>
      <c r="UPQ840" s="231"/>
      <c r="UPR840" s="231"/>
      <c r="UPS840" s="231"/>
      <c r="UPT840" s="231"/>
      <c r="UPU840" s="231"/>
      <c r="UPV840" s="231"/>
      <c r="UPW840" s="231"/>
      <c r="UPX840" s="231"/>
      <c r="UPY840" s="231"/>
      <c r="UPZ840" s="231"/>
      <c r="UQA840" s="231"/>
      <c r="UQB840" s="231"/>
      <c r="UQC840" s="231"/>
      <c r="UQD840" s="231"/>
      <c r="UQE840" s="231"/>
      <c r="UQF840" s="231"/>
      <c r="UQG840" s="231"/>
      <c r="UQH840" s="231"/>
      <c r="UQI840" s="231"/>
      <c r="UQJ840" s="231"/>
      <c r="UQK840" s="231"/>
      <c r="UQL840" s="231"/>
      <c r="UQM840" s="231"/>
      <c r="UQN840" s="231"/>
      <c r="UQO840" s="231"/>
      <c r="UQP840" s="231"/>
      <c r="UQQ840" s="231"/>
      <c r="UQR840" s="231"/>
      <c r="UQS840" s="231"/>
      <c r="UQT840" s="231"/>
      <c r="UQU840" s="231"/>
      <c r="UQV840" s="231"/>
      <c r="UQW840" s="231"/>
      <c r="UQX840" s="231"/>
      <c r="UQY840" s="231"/>
      <c r="UQZ840" s="231"/>
      <c r="URA840" s="231"/>
      <c r="URB840" s="231"/>
      <c r="URC840" s="231"/>
      <c r="URD840" s="231"/>
      <c r="URE840" s="231"/>
      <c r="URF840" s="231"/>
      <c r="URG840" s="231"/>
      <c r="URH840" s="231"/>
      <c r="URI840" s="231"/>
      <c r="URJ840" s="231"/>
      <c r="URK840" s="231"/>
      <c r="URL840" s="231"/>
      <c r="URM840" s="231"/>
      <c r="URN840" s="231"/>
      <c r="URO840" s="231"/>
      <c r="URP840" s="231"/>
      <c r="URQ840" s="231"/>
      <c r="URR840" s="231"/>
      <c r="URS840" s="231"/>
      <c r="URT840" s="231"/>
      <c r="URU840" s="231"/>
      <c r="URV840" s="231"/>
      <c r="URW840" s="231"/>
      <c r="URX840" s="231"/>
      <c r="URY840" s="231"/>
      <c r="URZ840" s="231"/>
      <c r="USA840" s="231"/>
      <c r="USB840" s="231"/>
      <c r="USC840" s="231"/>
      <c r="USD840" s="231"/>
      <c r="USE840" s="231"/>
      <c r="USF840" s="231"/>
      <c r="USG840" s="231"/>
      <c r="USH840" s="231"/>
      <c r="USI840" s="231"/>
      <c r="USJ840" s="231"/>
      <c r="USK840" s="231"/>
      <c r="USL840" s="231"/>
      <c r="USM840" s="231"/>
      <c r="USN840" s="231"/>
      <c r="USO840" s="231"/>
      <c r="USP840" s="231"/>
      <c r="USQ840" s="231"/>
      <c r="USR840" s="231"/>
      <c r="USS840" s="231"/>
      <c r="UST840" s="231"/>
      <c r="USU840" s="231"/>
      <c r="USV840" s="231"/>
      <c r="USW840" s="231"/>
      <c r="USX840" s="231"/>
      <c r="USY840" s="231"/>
      <c r="USZ840" s="231"/>
      <c r="UTA840" s="231"/>
      <c r="UTB840" s="231"/>
      <c r="UTC840" s="231"/>
      <c r="UTD840" s="231"/>
      <c r="UTE840" s="231"/>
      <c r="UTF840" s="231"/>
      <c r="UTG840" s="231"/>
      <c r="UTH840" s="231"/>
      <c r="UTI840" s="231"/>
      <c r="UTJ840" s="231"/>
      <c r="UTK840" s="231"/>
      <c r="UTL840" s="231"/>
      <c r="UTM840" s="231"/>
      <c r="UTN840" s="231"/>
      <c r="UTO840" s="231"/>
      <c r="UTP840" s="231"/>
      <c r="UTQ840" s="231"/>
      <c r="UTR840" s="231"/>
      <c r="UTS840" s="231"/>
      <c r="UTT840" s="231"/>
      <c r="UTU840" s="231"/>
      <c r="UTV840" s="231"/>
      <c r="UTW840" s="231"/>
      <c r="UTX840" s="231"/>
      <c r="UTY840" s="231"/>
      <c r="UTZ840" s="231"/>
      <c r="UUA840" s="231"/>
      <c r="UUB840" s="231"/>
      <c r="UUC840" s="231"/>
      <c r="UUD840" s="231"/>
      <c r="UUE840" s="231"/>
      <c r="UUF840" s="231"/>
      <c r="UUG840" s="231"/>
      <c r="UUH840" s="231"/>
      <c r="UUI840" s="231"/>
      <c r="UUJ840" s="231"/>
      <c r="UUK840" s="231"/>
      <c r="UUL840" s="231"/>
      <c r="UUM840" s="231"/>
      <c r="UUN840" s="231"/>
      <c r="UUO840" s="231"/>
      <c r="UUP840" s="231"/>
      <c r="UUQ840" s="231"/>
      <c r="UUR840" s="231"/>
      <c r="UUS840" s="231"/>
      <c r="UUT840" s="231"/>
      <c r="UUU840" s="231"/>
      <c r="UUV840" s="231"/>
      <c r="UUW840" s="231"/>
      <c r="UUX840" s="231"/>
      <c r="UUY840" s="231"/>
      <c r="UUZ840" s="231"/>
      <c r="UVA840" s="231"/>
      <c r="UVB840" s="231"/>
      <c r="UVC840" s="231"/>
      <c r="UVD840" s="231"/>
      <c r="UVE840" s="231"/>
      <c r="UVF840" s="231"/>
      <c r="UVG840" s="231"/>
      <c r="UVH840" s="231"/>
      <c r="UVI840" s="231"/>
      <c r="UVJ840" s="231"/>
      <c r="UVK840" s="231"/>
      <c r="UVL840" s="231"/>
      <c r="UVM840" s="231"/>
      <c r="UVN840" s="231"/>
      <c r="UVO840" s="231"/>
      <c r="UVP840" s="231"/>
      <c r="UVQ840" s="231"/>
      <c r="UVR840" s="231"/>
      <c r="UVS840" s="231"/>
      <c r="UVT840" s="231"/>
      <c r="UVU840" s="231"/>
      <c r="UVV840" s="231"/>
      <c r="UVW840" s="231"/>
      <c r="UVX840" s="231"/>
      <c r="UVY840" s="231"/>
      <c r="UVZ840" s="231"/>
      <c r="UWA840" s="231"/>
      <c r="UWB840" s="231"/>
      <c r="UWC840" s="231"/>
      <c r="UWD840" s="231"/>
      <c r="UWE840" s="231"/>
      <c r="UWF840" s="231"/>
      <c r="UWG840" s="231"/>
      <c r="UWH840" s="231"/>
      <c r="UWI840" s="231"/>
      <c r="UWJ840" s="231"/>
      <c r="UWK840" s="231"/>
      <c r="UWL840" s="231"/>
      <c r="UWM840" s="231"/>
      <c r="UWN840" s="231"/>
      <c r="UWO840" s="231"/>
      <c r="UWP840" s="231"/>
      <c r="UWQ840" s="231"/>
      <c r="UWR840" s="231"/>
      <c r="UWS840" s="231"/>
      <c r="UWT840" s="231"/>
      <c r="UWU840" s="231"/>
      <c r="UWV840" s="231"/>
      <c r="UWW840" s="231"/>
      <c r="UWX840" s="231"/>
      <c r="UWY840" s="231"/>
      <c r="UWZ840" s="231"/>
      <c r="UXA840" s="231"/>
      <c r="UXB840" s="231"/>
      <c r="UXC840" s="231"/>
      <c r="UXD840" s="231"/>
      <c r="UXE840" s="231"/>
      <c r="UXF840" s="231"/>
      <c r="UXG840" s="231"/>
      <c r="UXH840" s="231"/>
      <c r="UXI840" s="231"/>
      <c r="UXJ840" s="231"/>
      <c r="UXK840" s="231"/>
      <c r="UXL840" s="231"/>
      <c r="UXM840" s="231"/>
      <c r="UXN840" s="231"/>
      <c r="UXO840" s="231"/>
      <c r="UXP840" s="231"/>
      <c r="UXQ840" s="231"/>
      <c r="UXR840" s="231"/>
      <c r="UXS840" s="231"/>
      <c r="UXT840" s="231"/>
      <c r="UXU840" s="231"/>
      <c r="UXV840" s="231"/>
      <c r="UXW840" s="231"/>
      <c r="UXX840" s="231"/>
      <c r="UXY840" s="231"/>
      <c r="UXZ840" s="231"/>
      <c r="UYA840" s="231"/>
      <c r="UYB840" s="231"/>
      <c r="UYC840" s="231"/>
      <c r="UYD840" s="231"/>
      <c r="UYE840" s="231"/>
      <c r="UYF840" s="231"/>
      <c r="UYG840" s="231"/>
      <c r="UYH840" s="231"/>
      <c r="UYI840" s="231"/>
      <c r="UYJ840" s="231"/>
      <c r="UYK840" s="231"/>
      <c r="UYL840" s="231"/>
      <c r="UYM840" s="231"/>
      <c r="UYN840" s="231"/>
      <c r="UYO840" s="231"/>
      <c r="UYP840" s="231"/>
      <c r="UYQ840" s="231"/>
      <c r="UYR840" s="231"/>
      <c r="UYS840" s="231"/>
      <c r="UYT840" s="231"/>
      <c r="UYU840" s="231"/>
      <c r="UYV840" s="231"/>
      <c r="UYW840" s="231"/>
      <c r="UYX840" s="231"/>
      <c r="UYY840" s="231"/>
      <c r="UYZ840" s="231"/>
      <c r="UZA840" s="231"/>
      <c r="UZB840" s="231"/>
      <c r="UZC840" s="231"/>
      <c r="UZD840" s="231"/>
      <c r="UZE840" s="231"/>
      <c r="UZF840" s="231"/>
      <c r="UZG840" s="231"/>
      <c r="UZH840" s="231"/>
      <c r="UZI840" s="231"/>
      <c r="UZJ840" s="231"/>
      <c r="UZK840" s="231"/>
      <c r="UZL840" s="231"/>
      <c r="UZM840" s="231"/>
      <c r="UZN840" s="231"/>
      <c r="UZO840" s="231"/>
      <c r="UZP840" s="231"/>
      <c r="UZQ840" s="231"/>
      <c r="UZR840" s="231"/>
      <c r="UZS840" s="231"/>
      <c r="UZT840" s="231"/>
      <c r="UZU840" s="231"/>
      <c r="UZV840" s="231"/>
      <c r="UZW840" s="231"/>
      <c r="UZX840" s="231"/>
      <c r="UZY840" s="231"/>
      <c r="UZZ840" s="231"/>
      <c r="VAA840" s="231"/>
      <c r="VAB840" s="231"/>
      <c r="VAC840" s="231"/>
      <c r="VAD840" s="231"/>
      <c r="VAE840" s="231"/>
      <c r="VAF840" s="231"/>
      <c r="VAG840" s="231"/>
      <c r="VAH840" s="231"/>
      <c r="VAI840" s="231"/>
      <c r="VAJ840" s="231"/>
      <c r="VAK840" s="231"/>
      <c r="VAL840" s="231"/>
      <c r="VAM840" s="231"/>
      <c r="VAN840" s="231"/>
      <c r="VAO840" s="231"/>
      <c r="VAP840" s="231"/>
      <c r="VAQ840" s="231"/>
      <c r="VAR840" s="231"/>
      <c r="VAS840" s="231"/>
      <c r="VAT840" s="231"/>
      <c r="VAU840" s="231"/>
      <c r="VAV840" s="231"/>
      <c r="VAW840" s="231"/>
      <c r="VAX840" s="231"/>
      <c r="VAY840" s="231"/>
      <c r="VAZ840" s="231"/>
      <c r="VBA840" s="231"/>
      <c r="VBB840" s="231"/>
      <c r="VBC840" s="231"/>
      <c r="VBD840" s="231"/>
      <c r="VBE840" s="231"/>
      <c r="VBF840" s="231"/>
      <c r="VBG840" s="231"/>
      <c r="VBH840" s="231"/>
      <c r="VBI840" s="231"/>
      <c r="VBJ840" s="231"/>
      <c r="VBK840" s="231"/>
      <c r="VBL840" s="231"/>
      <c r="VBM840" s="231"/>
      <c r="VBN840" s="231"/>
      <c r="VBO840" s="231"/>
      <c r="VBP840" s="231"/>
      <c r="VBQ840" s="231"/>
      <c r="VBR840" s="231"/>
      <c r="VBS840" s="231"/>
      <c r="VBT840" s="231"/>
      <c r="VBU840" s="231"/>
      <c r="VBV840" s="231"/>
      <c r="VBW840" s="231"/>
      <c r="VBX840" s="231"/>
      <c r="VBY840" s="231"/>
      <c r="VBZ840" s="231"/>
      <c r="VCA840" s="231"/>
      <c r="VCB840" s="231"/>
      <c r="VCC840" s="231"/>
      <c r="VCD840" s="231"/>
      <c r="VCE840" s="231"/>
      <c r="VCF840" s="231"/>
      <c r="VCG840" s="231"/>
      <c r="VCH840" s="231"/>
      <c r="VCI840" s="231"/>
      <c r="VCJ840" s="231"/>
      <c r="VCK840" s="231"/>
      <c r="VCL840" s="231"/>
      <c r="VCM840" s="231"/>
      <c r="VCN840" s="231"/>
      <c r="VCO840" s="231"/>
      <c r="VCP840" s="231"/>
      <c r="VCQ840" s="231"/>
      <c r="VCR840" s="231"/>
      <c r="VCS840" s="231"/>
      <c r="VCT840" s="231"/>
      <c r="VCU840" s="231"/>
      <c r="VCV840" s="231"/>
      <c r="VCW840" s="231"/>
      <c r="VCX840" s="231"/>
      <c r="VCY840" s="231"/>
      <c r="VCZ840" s="231"/>
      <c r="VDA840" s="231"/>
      <c r="VDB840" s="231"/>
      <c r="VDC840" s="231"/>
      <c r="VDD840" s="231"/>
      <c r="VDE840" s="231"/>
      <c r="VDF840" s="231"/>
      <c r="VDG840" s="231"/>
      <c r="VDH840" s="231"/>
      <c r="VDI840" s="231"/>
      <c r="VDJ840" s="231"/>
      <c r="VDK840" s="231"/>
      <c r="VDL840" s="231"/>
      <c r="VDM840" s="231"/>
      <c r="VDN840" s="231"/>
      <c r="VDO840" s="231"/>
      <c r="VDP840" s="231"/>
      <c r="VDQ840" s="231"/>
      <c r="VDR840" s="231"/>
      <c r="VDS840" s="231"/>
      <c r="VDT840" s="231"/>
      <c r="VDU840" s="231"/>
      <c r="VDV840" s="231"/>
      <c r="VDW840" s="231"/>
      <c r="VDX840" s="231"/>
      <c r="VDY840" s="231"/>
      <c r="VDZ840" s="231"/>
      <c r="VEA840" s="231"/>
      <c r="VEB840" s="231"/>
      <c r="VEC840" s="231"/>
      <c r="VED840" s="231"/>
      <c r="VEE840" s="231"/>
      <c r="VEF840" s="231"/>
      <c r="VEG840" s="231"/>
      <c r="VEH840" s="231"/>
      <c r="VEI840" s="231"/>
      <c r="VEJ840" s="231"/>
      <c r="VEK840" s="231"/>
      <c r="VEL840" s="231"/>
      <c r="VEM840" s="231"/>
      <c r="VEN840" s="231"/>
      <c r="VEO840" s="231"/>
      <c r="VEP840" s="231"/>
      <c r="VEQ840" s="231"/>
      <c r="VER840" s="231"/>
      <c r="VES840" s="231"/>
      <c r="VET840" s="231"/>
      <c r="VEU840" s="231"/>
      <c r="VEV840" s="231"/>
      <c r="VEW840" s="231"/>
      <c r="VEX840" s="231"/>
      <c r="VEY840" s="231"/>
      <c r="VEZ840" s="231"/>
      <c r="VFA840" s="231"/>
      <c r="VFB840" s="231"/>
      <c r="VFC840" s="231"/>
      <c r="VFD840" s="231"/>
      <c r="VFE840" s="231"/>
      <c r="VFF840" s="231"/>
      <c r="VFG840" s="231"/>
      <c r="VFH840" s="231"/>
      <c r="VFI840" s="231"/>
      <c r="VFJ840" s="231"/>
      <c r="VFK840" s="231"/>
      <c r="VFL840" s="231"/>
      <c r="VFM840" s="231"/>
      <c r="VFN840" s="231"/>
      <c r="VFO840" s="231"/>
      <c r="VFP840" s="231"/>
      <c r="VFQ840" s="231"/>
      <c r="VFR840" s="231"/>
      <c r="VFS840" s="231"/>
      <c r="VFT840" s="231"/>
      <c r="VFU840" s="231"/>
      <c r="VFV840" s="231"/>
      <c r="VFW840" s="231"/>
      <c r="VFX840" s="231"/>
      <c r="VFY840" s="231"/>
      <c r="VFZ840" s="231"/>
      <c r="VGA840" s="231"/>
      <c r="VGB840" s="231"/>
      <c r="VGC840" s="231"/>
      <c r="VGD840" s="231"/>
      <c r="VGE840" s="231"/>
      <c r="VGF840" s="231"/>
      <c r="VGG840" s="231"/>
      <c r="VGH840" s="231"/>
      <c r="VGI840" s="231"/>
      <c r="VGJ840" s="231"/>
      <c r="VGK840" s="231"/>
      <c r="VGL840" s="231"/>
      <c r="VGM840" s="231"/>
      <c r="VGN840" s="231"/>
      <c r="VGO840" s="231"/>
      <c r="VGP840" s="231"/>
      <c r="VGQ840" s="231"/>
      <c r="VGR840" s="231"/>
      <c r="VGS840" s="231"/>
      <c r="VGT840" s="231"/>
      <c r="VGU840" s="231"/>
      <c r="VGV840" s="231"/>
      <c r="VGW840" s="231"/>
      <c r="VGX840" s="231"/>
      <c r="VGY840" s="231"/>
      <c r="VGZ840" s="231"/>
      <c r="VHA840" s="231"/>
      <c r="VHB840" s="231"/>
      <c r="VHC840" s="231"/>
      <c r="VHD840" s="231"/>
      <c r="VHE840" s="231"/>
      <c r="VHF840" s="231"/>
      <c r="VHG840" s="231"/>
      <c r="VHH840" s="231"/>
      <c r="VHI840" s="231"/>
      <c r="VHJ840" s="231"/>
      <c r="VHK840" s="231"/>
      <c r="VHL840" s="231"/>
      <c r="VHM840" s="231"/>
      <c r="VHN840" s="231"/>
      <c r="VHO840" s="231"/>
      <c r="VHP840" s="231"/>
      <c r="VHQ840" s="231"/>
      <c r="VHR840" s="231"/>
      <c r="VHS840" s="231"/>
      <c r="VHT840" s="231"/>
      <c r="VHU840" s="231"/>
      <c r="VHV840" s="231"/>
      <c r="VHW840" s="231"/>
      <c r="VHX840" s="231"/>
      <c r="VHY840" s="231"/>
      <c r="VHZ840" s="231"/>
      <c r="VIA840" s="231"/>
      <c r="VIB840" s="231"/>
      <c r="VIC840" s="231"/>
      <c r="VID840" s="231"/>
      <c r="VIE840" s="231"/>
      <c r="VIF840" s="231"/>
      <c r="VIG840" s="231"/>
      <c r="VIH840" s="231"/>
      <c r="VII840" s="231"/>
      <c r="VIJ840" s="231"/>
      <c r="VIK840" s="231"/>
      <c r="VIL840" s="231"/>
      <c r="VIM840" s="231"/>
      <c r="VIN840" s="231"/>
      <c r="VIO840" s="231"/>
      <c r="VIP840" s="231"/>
      <c r="VIQ840" s="231"/>
      <c r="VIR840" s="231"/>
      <c r="VIS840" s="231"/>
      <c r="VIT840" s="231"/>
      <c r="VIU840" s="231"/>
      <c r="VIV840" s="231"/>
      <c r="VIW840" s="231"/>
      <c r="VIX840" s="231"/>
      <c r="VIY840" s="231"/>
      <c r="VIZ840" s="231"/>
      <c r="VJA840" s="231"/>
      <c r="VJB840" s="231"/>
      <c r="VJC840" s="231"/>
      <c r="VJD840" s="231"/>
      <c r="VJE840" s="231"/>
      <c r="VJF840" s="231"/>
      <c r="VJG840" s="231"/>
      <c r="VJH840" s="231"/>
      <c r="VJI840" s="231"/>
      <c r="VJJ840" s="231"/>
      <c r="VJK840" s="231"/>
      <c r="VJL840" s="231"/>
      <c r="VJM840" s="231"/>
      <c r="VJN840" s="231"/>
      <c r="VJO840" s="231"/>
      <c r="VJP840" s="231"/>
      <c r="VJQ840" s="231"/>
      <c r="VJR840" s="231"/>
      <c r="VJS840" s="231"/>
      <c r="VJT840" s="231"/>
      <c r="VJU840" s="231"/>
      <c r="VJV840" s="231"/>
      <c r="VJW840" s="231"/>
      <c r="VJX840" s="231"/>
      <c r="VJY840" s="231"/>
      <c r="VJZ840" s="231"/>
      <c r="VKA840" s="231"/>
      <c r="VKB840" s="231"/>
      <c r="VKC840" s="231"/>
      <c r="VKD840" s="231"/>
      <c r="VKE840" s="231"/>
      <c r="VKF840" s="231"/>
      <c r="VKG840" s="231"/>
      <c r="VKH840" s="231"/>
      <c r="VKI840" s="231"/>
      <c r="VKJ840" s="231"/>
      <c r="VKK840" s="231"/>
      <c r="VKL840" s="231"/>
      <c r="VKM840" s="231"/>
      <c r="VKN840" s="231"/>
      <c r="VKO840" s="231"/>
      <c r="VKP840" s="231"/>
      <c r="VKQ840" s="231"/>
      <c r="VKR840" s="231"/>
      <c r="VKS840" s="231"/>
      <c r="VKT840" s="231"/>
      <c r="VKU840" s="231"/>
      <c r="VKV840" s="231"/>
      <c r="VKW840" s="231"/>
      <c r="VKX840" s="231"/>
      <c r="VKY840" s="231"/>
      <c r="VKZ840" s="231"/>
      <c r="VLA840" s="231"/>
      <c r="VLB840" s="231"/>
      <c r="VLC840" s="231"/>
      <c r="VLD840" s="231"/>
      <c r="VLE840" s="231"/>
      <c r="VLF840" s="231"/>
      <c r="VLG840" s="231"/>
      <c r="VLH840" s="231"/>
      <c r="VLI840" s="231"/>
      <c r="VLJ840" s="231"/>
      <c r="VLK840" s="231"/>
      <c r="VLL840" s="231"/>
      <c r="VLM840" s="231"/>
      <c r="VLN840" s="231"/>
      <c r="VLO840" s="231"/>
      <c r="VLP840" s="231"/>
      <c r="VLQ840" s="231"/>
      <c r="VLR840" s="231"/>
      <c r="VLS840" s="231"/>
      <c r="VLT840" s="231"/>
      <c r="VLU840" s="231"/>
      <c r="VLV840" s="231"/>
      <c r="VLW840" s="231"/>
      <c r="VLX840" s="231"/>
      <c r="VLY840" s="231"/>
      <c r="VLZ840" s="231"/>
      <c r="VMA840" s="231"/>
      <c r="VMB840" s="231"/>
      <c r="VMC840" s="231"/>
      <c r="VMD840" s="231"/>
      <c r="VME840" s="231"/>
      <c r="VMF840" s="231"/>
      <c r="VMG840" s="231"/>
      <c r="VMH840" s="231"/>
      <c r="VMI840" s="231"/>
      <c r="VMJ840" s="231"/>
      <c r="VMK840" s="231"/>
      <c r="VML840" s="231"/>
      <c r="VMM840" s="231"/>
      <c r="VMN840" s="231"/>
      <c r="VMO840" s="231"/>
      <c r="VMP840" s="231"/>
      <c r="VMQ840" s="231"/>
      <c r="VMR840" s="231"/>
      <c r="VMS840" s="231"/>
      <c r="VMT840" s="231"/>
      <c r="VMU840" s="231"/>
      <c r="VMV840" s="231"/>
      <c r="VMW840" s="231"/>
      <c r="VMX840" s="231"/>
      <c r="VMY840" s="231"/>
      <c r="VMZ840" s="231"/>
      <c r="VNA840" s="231"/>
      <c r="VNB840" s="231"/>
      <c r="VNC840" s="231"/>
      <c r="VND840" s="231"/>
      <c r="VNE840" s="231"/>
      <c r="VNF840" s="231"/>
      <c r="VNG840" s="231"/>
      <c r="VNH840" s="231"/>
      <c r="VNI840" s="231"/>
      <c r="VNJ840" s="231"/>
      <c r="VNK840" s="231"/>
      <c r="VNL840" s="231"/>
      <c r="VNM840" s="231"/>
      <c r="VNN840" s="231"/>
      <c r="VNO840" s="231"/>
      <c r="VNP840" s="231"/>
      <c r="VNQ840" s="231"/>
      <c r="VNR840" s="231"/>
      <c r="VNS840" s="231"/>
      <c r="VNT840" s="231"/>
      <c r="VNU840" s="231"/>
      <c r="VNV840" s="231"/>
      <c r="VNW840" s="231"/>
      <c r="VNX840" s="231"/>
      <c r="VNY840" s="231"/>
      <c r="VNZ840" s="231"/>
      <c r="VOA840" s="231"/>
      <c r="VOB840" s="231"/>
      <c r="VOC840" s="231"/>
      <c r="VOD840" s="231"/>
      <c r="VOE840" s="231"/>
      <c r="VOF840" s="231"/>
      <c r="VOG840" s="231"/>
      <c r="VOH840" s="231"/>
      <c r="VOI840" s="231"/>
      <c r="VOJ840" s="231"/>
      <c r="VOK840" s="231"/>
      <c r="VOL840" s="231"/>
      <c r="VOM840" s="231"/>
      <c r="VON840" s="231"/>
      <c r="VOO840" s="231"/>
      <c r="VOP840" s="231"/>
      <c r="VOQ840" s="231"/>
      <c r="VOR840" s="231"/>
      <c r="VOS840" s="231"/>
      <c r="VOT840" s="231"/>
      <c r="VOU840" s="231"/>
      <c r="VOV840" s="231"/>
      <c r="VOW840" s="231"/>
      <c r="VOX840" s="231"/>
      <c r="VOY840" s="231"/>
      <c r="VOZ840" s="231"/>
      <c r="VPA840" s="231"/>
      <c r="VPB840" s="231"/>
      <c r="VPC840" s="231"/>
      <c r="VPD840" s="231"/>
      <c r="VPE840" s="231"/>
      <c r="VPF840" s="231"/>
      <c r="VPG840" s="231"/>
      <c r="VPH840" s="231"/>
      <c r="VPI840" s="231"/>
      <c r="VPJ840" s="231"/>
      <c r="VPK840" s="231"/>
      <c r="VPL840" s="231"/>
      <c r="VPM840" s="231"/>
      <c r="VPN840" s="231"/>
      <c r="VPO840" s="231"/>
      <c r="VPP840" s="231"/>
      <c r="VPQ840" s="231"/>
      <c r="VPR840" s="231"/>
      <c r="VPS840" s="231"/>
      <c r="VPT840" s="231"/>
      <c r="VPU840" s="231"/>
      <c r="VPV840" s="231"/>
      <c r="VPW840" s="231"/>
      <c r="VPX840" s="231"/>
      <c r="VPY840" s="231"/>
      <c r="VPZ840" s="231"/>
      <c r="VQA840" s="231"/>
      <c r="VQB840" s="231"/>
      <c r="VQC840" s="231"/>
      <c r="VQD840" s="231"/>
      <c r="VQE840" s="231"/>
      <c r="VQF840" s="231"/>
      <c r="VQG840" s="231"/>
      <c r="VQH840" s="231"/>
      <c r="VQI840" s="231"/>
      <c r="VQJ840" s="231"/>
      <c r="VQK840" s="231"/>
      <c r="VQL840" s="231"/>
      <c r="VQM840" s="231"/>
      <c r="VQN840" s="231"/>
      <c r="VQO840" s="231"/>
      <c r="VQP840" s="231"/>
      <c r="VQQ840" s="231"/>
      <c r="VQR840" s="231"/>
      <c r="VQS840" s="231"/>
      <c r="VQT840" s="231"/>
      <c r="VQU840" s="231"/>
      <c r="VQV840" s="231"/>
      <c r="VQW840" s="231"/>
      <c r="VQX840" s="231"/>
      <c r="VQY840" s="231"/>
      <c r="VQZ840" s="231"/>
      <c r="VRA840" s="231"/>
      <c r="VRB840" s="231"/>
      <c r="VRC840" s="231"/>
      <c r="VRD840" s="231"/>
      <c r="VRE840" s="231"/>
      <c r="VRF840" s="231"/>
      <c r="VRG840" s="231"/>
      <c r="VRH840" s="231"/>
      <c r="VRI840" s="231"/>
      <c r="VRJ840" s="231"/>
      <c r="VRK840" s="231"/>
      <c r="VRL840" s="231"/>
      <c r="VRM840" s="231"/>
      <c r="VRN840" s="231"/>
      <c r="VRO840" s="231"/>
      <c r="VRP840" s="231"/>
      <c r="VRQ840" s="231"/>
      <c r="VRR840" s="231"/>
      <c r="VRS840" s="231"/>
      <c r="VRT840" s="231"/>
      <c r="VRU840" s="231"/>
      <c r="VRV840" s="231"/>
      <c r="VRW840" s="231"/>
      <c r="VRX840" s="231"/>
      <c r="VRY840" s="231"/>
      <c r="VRZ840" s="231"/>
      <c r="VSA840" s="231"/>
      <c r="VSB840" s="231"/>
      <c r="VSC840" s="231"/>
      <c r="VSD840" s="231"/>
      <c r="VSE840" s="231"/>
      <c r="VSF840" s="231"/>
      <c r="VSG840" s="231"/>
      <c r="VSH840" s="231"/>
      <c r="VSI840" s="231"/>
      <c r="VSJ840" s="231"/>
      <c r="VSK840" s="231"/>
      <c r="VSL840" s="231"/>
      <c r="VSM840" s="231"/>
      <c r="VSN840" s="231"/>
      <c r="VSO840" s="231"/>
      <c r="VSP840" s="231"/>
      <c r="VSQ840" s="231"/>
      <c r="VSR840" s="231"/>
      <c r="VSS840" s="231"/>
      <c r="VST840" s="231"/>
      <c r="VSU840" s="231"/>
      <c r="VSV840" s="231"/>
      <c r="VSW840" s="231"/>
      <c r="VSX840" s="231"/>
      <c r="VSY840" s="231"/>
      <c r="VSZ840" s="231"/>
      <c r="VTA840" s="231"/>
      <c r="VTB840" s="231"/>
      <c r="VTC840" s="231"/>
      <c r="VTD840" s="231"/>
      <c r="VTE840" s="231"/>
      <c r="VTF840" s="231"/>
      <c r="VTG840" s="231"/>
      <c r="VTH840" s="231"/>
      <c r="VTI840" s="231"/>
      <c r="VTJ840" s="231"/>
      <c r="VTK840" s="231"/>
      <c r="VTL840" s="231"/>
      <c r="VTM840" s="231"/>
      <c r="VTN840" s="231"/>
      <c r="VTO840" s="231"/>
      <c r="VTP840" s="231"/>
      <c r="VTQ840" s="231"/>
      <c r="VTR840" s="231"/>
      <c r="VTS840" s="231"/>
      <c r="VTT840" s="231"/>
      <c r="VTU840" s="231"/>
      <c r="VTV840" s="231"/>
      <c r="VTW840" s="231"/>
      <c r="VTX840" s="231"/>
      <c r="VTY840" s="231"/>
      <c r="VTZ840" s="231"/>
      <c r="VUA840" s="231"/>
      <c r="VUB840" s="231"/>
      <c r="VUC840" s="231"/>
      <c r="VUD840" s="231"/>
      <c r="VUE840" s="231"/>
      <c r="VUF840" s="231"/>
      <c r="VUG840" s="231"/>
      <c r="VUH840" s="231"/>
      <c r="VUI840" s="231"/>
      <c r="VUJ840" s="231"/>
      <c r="VUK840" s="231"/>
      <c r="VUL840" s="231"/>
      <c r="VUM840" s="231"/>
      <c r="VUN840" s="231"/>
      <c r="VUO840" s="231"/>
      <c r="VUP840" s="231"/>
      <c r="VUQ840" s="231"/>
      <c r="VUR840" s="231"/>
      <c r="VUS840" s="231"/>
      <c r="VUT840" s="231"/>
      <c r="VUU840" s="231"/>
      <c r="VUV840" s="231"/>
      <c r="VUW840" s="231"/>
      <c r="VUX840" s="231"/>
      <c r="VUY840" s="231"/>
      <c r="VUZ840" s="231"/>
      <c r="VVA840" s="231"/>
      <c r="VVB840" s="231"/>
      <c r="VVC840" s="231"/>
      <c r="VVD840" s="231"/>
      <c r="VVE840" s="231"/>
      <c r="VVF840" s="231"/>
      <c r="VVG840" s="231"/>
      <c r="VVH840" s="231"/>
      <c r="VVI840" s="231"/>
      <c r="VVJ840" s="231"/>
      <c r="VVK840" s="231"/>
      <c r="VVL840" s="231"/>
      <c r="VVM840" s="231"/>
      <c r="VVN840" s="231"/>
      <c r="VVO840" s="231"/>
      <c r="VVP840" s="231"/>
      <c r="VVQ840" s="231"/>
      <c r="VVR840" s="231"/>
      <c r="VVS840" s="231"/>
      <c r="VVT840" s="231"/>
      <c r="VVU840" s="231"/>
      <c r="VVV840" s="231"/>
      <c r="VVW840" s="231"/>
      <c r="VVX840" s="231"/>
      <c r="VVY840" s="231"/>
      <c r="VVZ840" s="231"/>
      <c r="VWA840" s="231"/>
      <c r="VWB840" s="231"/>
      <c r="VWC840" s="231"/>
      <c r="VWD840" s="231"/>
      <c r="VWE840" s="231"/>
      <c r="VWF840" s="231"/>
      <c r="VWG840" s="231"/>
      <c r="VWH840" s="231"/>
      <c r="VWI840" s="231"/>
      <c r="VWJ840" s="231"/>
      <c r="VWK840" s="231"/>
      <c r="VWL840" s="231"/>
      <c r="VWM840" s="231"/>
      <c r="VWN840" s="231"/>
      <c r="VWO840" s="231"/>
      <c r="VWP840" s="231"/>
      <c r="VWQ840" s="231"/>
      <c r="VWR840" s="231"/>
      <c r="VWS840" s="231"/>
      <c r="VWT840" s="231"/>
      <c r="VWU840" s="231"/>
      <c r="VWV840" s="231"/>
      <c r="VWW840" s="231"/>
      <c r="VWX840" s="231"/>
      <c r="VWY840" s="231"/>
      <c r="VWZ840" s="231"/>
      <c r="VXA840" s="231"/>
      <c r="VXB840" s="231"/>
      <c r="VXC840" s="231"/>
      <c r="VXD840" s="231"/>
      <c r="VXE840" s="231"/>
      <c r="VXF840" s="231"/>
      <c r="VXG840" s="231"/>
      <c r="VXH840" s="231"/>
      <c r="VXI840" s="231"/>
      <c r="VXJ840" s="231"/>
      <c r="VXK840" s="231"/>
      <c r="VXL840" s="231"/>
      <c r="VXM840" s="231"/>
      <c r="VXN840" s="231"/>
      <c r="VXO840" s="231"/>
      <c r="VXP840" s="231"/>
      <c r="VXQ840" s="231"/>
      <c r="VXR840" s="231"/>
      <c r="VXS840" s="231"/>
      <c r="VXT840" s="231"/>
      <c r="VXU840" s="231"/>
      <c r="VXV840" s="231"/>
      <c r="VXW840" s="231"/>
      <c r="VXX840" s="231"/>
      <c r="VXY840" s="231"/>
      <c r="VXZ840" s="231"/>
      <c r="VYA840" s="231"/>
      <c r="VYB840" s="231"/>
      <c r="VYC840" s="231"/>
      <c r="VYD840" s="231"/>
      <c r="VYE840" s="231"/>
      <c r="VYF840" s="231"/>
      <c r="VYG840" s="231"/>
      <c r="VYH840" s="231"/>
      <c r="VYI840" s="231"/>
      <c r="VYJ840" s="231"/>
      <c r="VYK840" s="231"/>
      <c r="VYL840" s="231"/>
      <c r="VYM840" s="231"/>
      <c r="VYN840" s="231"/>
      <c r="VYO840" s="231"/>
      <c r="VYP840" s="231"/>
      <c r="VYQ840" s="231"/>
      <c r="VYR840" s="231"/>
      <c r="VYS840" s="231"/>
      <c r="VYT840" s="231"/>
      <c r="VYU840" s="231"/>
      <c r="VYV840" s="231"/>
      <c r="VYW840" s="231"/>
      <c r="VYX840" s="231"/>
      <c r="VYY840" s="231"/>
      <c r="VYZ840" s="231"/>
      <c r="VZA840" s="231"/>
      <c r="VZB840" s="231"/>
      <c r="VZC840" s="231"/>
      <c r="VZD840" s="231"/>
      <c r="VZE840" s="231"/>
      <c r="VZF840" s="231"/>
      <c r="VZG840" s="231"/>
      <c r="VZH840" s="231"/>
      <c r="VZI840" s="231"/>
      <c r="VZJ840" s="231"/>
      <c r="VZK840" s="231"/>
      <c r="VZL840" s="231"/>
      <c r="VZM840" s="231"/>
      <c r="VZN840" s="231"/>
      <c r="VZO840" s="231"/>
      <c r="VZP840" s="231"/>
      <c r="VZQ840" s="231"/>
      <c r="VZR840" s="231"/>
      <c r="VZS840" s="231"/>
      <c r="VZT840" s="231"/>
      <c r="VZU840" s="231"/>
      <c r="VZV840" s="231"/>
      <c r="VZW840" s="231"/>
      <c r="VZX840" s="231"/>
      <c r="VZY840" s="231"/>
      <c r="VZZ840" s="231"/>
      <c r="WAA840" s="231"/>
      <c r="WAB840" s="231"/>
      <c r="WAC840" s="231"/>
      <c r="WAD840" s="231"/>
      <c r="WAE840" s="231"/>
      <c r="WAF840" s="231"/>
      <c r="WAG840" s="231"/>
      <c r="WAH840" s="231"/>
      <c r="WAI840" s="231"/>
      <c r="WAJ840" s="231"/>
      <c r="WAK840" s="231"/>
      <c r="WAL840" s="231"/>
      <c r="WAM840" s="231"/>
      <c r="WAN840" s="231"/>
      <c r="WAO840" s="231"/>
      <c r="WAP840" s="231"/>
      <c r="WAQ840" s="231"/>
      <c r="WAR840" s="231"/>
      <c r="WAS840" s="231"/>
      <c r="WAT840" s="231"/>
      <c r="WAU840" s="231"/>
      <c r="WAV840" s="231"/>
      <c r="WAW840" s="231"/>
      <c r="WAX840" s="231"/>
      <c r="WAY840" s="231"/>
      <c r="WAZ840" s="231"/>
      <c r="WBA840" s="231"/>
      <c r="WBB840" s="231"/>
      <c r="WBC840" s="231"/>
      <c r="WBD840" s="231"/>
      <c r="WBE840" s="231"/>
      <c r="WBF840" s="231"/>
      <c r="WBG840" s="231"/>
      <c r="WBH840" s="231"/>
      <c r="WBI840" s="231"/>
      <c r="WBJ840" s="231"/>
      <c r="WBK840" s="231"/>
      <c r="WBL840" s="231"/>
      <c r="WBM840" s="231"/>
      <c r="WBN840" s="231"/>
      <c r="WBO840" s="231"/>
      <c r="WBP840" s="231"/>
      <c r="WBQ840" s="231"/>
      <c r="WBR840" s="231"/>
      <c r="WBS840" s="231"/>
      <c r="WBT840" s="231"/>
      <c r="WBU840" s="231"/>
      <c r="WBV840" s="231"/>
      <c r="WBW840" s="231"/>
      <c r="WBX840" s="231"/>
      <c r="WBY840" s="231"/>
      <c r="WBZ840" s="231"/>
      <c r="WCA840" s="231"/>
      <c r="WCB840" s="231"/>
      <c r="WCC840" s="231"/>
      <c r="WCD840" s="231"/>
      <c r="WCE840" s="231"/>
      <c r="WCF840" s="231"/>
      <c r="WCG840" s="231"/>
      <c r="WCH840" s="231"/>
      <c r="WCI840" s="231"/>
      <c r="WCJ840" s="231"/>
      <c r="WCK840" s="231"/>
      <c r="WCL840" s="231"/>
      <c r="WCM840" s="231"/>
      <c r="WCN840" s="231"/>
      <c r="WCO840" s="231"/>
      <c r="WCP840" s="231"/>
      <c r="WCQ840" s="231"/>
      <c r="WCR840" s="231"/>
      <c r="WCS840" s="231"/>
      <c r="WCT840" s="231"/>
      <c r="WCU840" s="231"/>
      <c r="WCV840" s="231"/>
      <c r="WCW840" s="231"/>
      <c r="WCX840" s="231"/>
      <c r="WCY840" s="231"/>
      <c r="WCZ840" s="231"/>
      <c r="WDA840" s="231"/>
      <c r="WDB840" s="231"/>
      <c r="WDC840" s="231"/>
      <c r="WDD840" s="231"/>
      <c r="WDE840" s="231"/>
      <c r="WDF840" s="231"/>
      <c r="WDG840" s="231"/>
      <c r="WDH840" s="231"/>
      <c r="WDI840" s="231"/>
      <c r="WDJ840" s="231"/>
      <c r="WDK840" s="231"/>
      <c r="WDL840" s="231"/>
      <c r="WDM840" s="231"/>
      <c r="WDN840" s="231"/>
      <c r="WDO840" s="231"/>
      <c r="WDP840" s="231"/>
      <c r="WDQ840" s="231"/>
      <c r="WDR840" s="231"/>
      <c r="WDS840" s="231"/>
      <c r="WDT840" s="231"/>
      <c r="WDU840" s="231"/>
      <c r="WDV840" s="231"/>
      <c r="WDW840" s="231"/>
      <c r="WDX840" s="231"/>
      <c r="WDY840" s="231"/>
      <c r="WDZ840" s="231"/>
      <c r="WEA840" s="231"/>
      <c r="WEB840" s="231"/>
      <c r="WEC840" s="231"/>
      <c r="WED840" s="231"/>
      <c r="WEE840" s="231"/>
      <c r="WEF840" s="231"/>
      <c r="WEG840" s="231"/>
      <c r="WEH840" s="231"/>
      <c r="WEI840" s="231"/>
      <c r="WEJ840" s="231"/>
      <c r="WEK840" s="231"/>
      <c r="WEL840" s="231"/>
      <c r="WEM840" s="231"/>
      <c r="WEN840" s="231"/>
      <c r="WEO840" s="231"/>
      <c r="WEP840" s="231"/>
      <c r="WEQ840" s="231"/>
      <c r="WER840" s="231"/>
      <c r="WES840" s="231"/>
      <c r="WET840" s="231"/>
      <c r="WEU840" s="231"/>
      <c r="WEV840" s="231"/>
      <c r="WEW840" s="231"/>
      <c r="WEX840" s="231"/>
      <c r="WEY840" s="231"/>
      <c r="WEZ840" s="231"/>
      <c r="WFA840" s="231"/>
      <c r="WFB840" s="231"/>
      <c r="WFC840" s="231"/>
      <c r="WFD840" s="231"/>
      <c r="WFE840" s="231"/>
      <c r="WFF840" s="231"/>
      <c r="WFG840" s="231"/>
      <c r="WFH840" s="231"/>
      <c r="WFI840" s="231"/>
      <c r="WFJ840" s="231"/>
      <c r="WFK840" s="231"/>
      <c r="WFL840" s="231"/>
      <c r="WFM840" s="231"/>
      <c r="WFN840" s="231"/>
      <c r="WFO840" s="231"/>
      <c r="WFP840" s="231"/>
      <c r="WFQ840" s="231"/>
      <c r="WFR840" s="231"/>
      <c r="WFS840" s="231"/>
      <c r="WFT840" s="231"/>
      <c r="WFU840" s="231"/>
      <c r="WFV840" s="231"/>
      <c r="WFW840" s="231"/>
      <c r="WFX840" s="231"/>
      <c r="WFY840" s="231"/>
      <c r="WFZ840" s="231"/>
      <c r="WGA840" s="231"/>
      <c r="WGB840" s="231"/>
      <c r="WGC840" s="231"/>
      <c r="WGD840" s="231"/>
      <c r="WGE840" s="231"/>
      <c r="WGF840" s="231"/>
      <c r="WGG840" s="231"/>
      <c r="WGH840" s="231"/>
      <c r="WGI840" s="231"/>
      <c r="WGJ840" s="231"/>
      <c r="WGK840" s="231"/>
      <c r="WGL840" s="231"/>
      <c r="WGM840" s="231"/>
      <c r="WGN840" s="231"/>
      <c r="WGO840" s="231"/>
      <c r="WGP840" s="231"/>
      <c r="WGQ840" s="231"/>
      <c r="WGR840" s="231"/>
      <c r="WGS840" s="231"/>
      <c r="WGT840" s="231"/>
      <c r="WGU840" s="231"/>
      <c r="WGV840" s="231"/>
      <c r="WGW840" s="231"/>
      <c r="WGX840" s="231"/>
      <c r="WGY840" s="231"/>
      <c r="WGZ840" s="231"/>
      <c r="WHA840" s="231"/>
      <c r="WHB840" s="231"/>
      <c r="WHC840" s="231"/>
      <c r="WHD840" s="231"/>
      <c r="WHE840" s="231"/>
      <c r="WHF840" s="231"/>
      <c r="WHG840" s="231"/>
      <c r="WHH840" s="231"/>
      <c r="WHI840" s="231"/>
      <c r="WHJ840" s="231"/>
      <c r="WHK840" s="231"/>
      <c r="WHL840" s="231"/>
      <c r="WHM840" s="231"/>
      <c r="WHN840" s="231"/>
      <c r="WHO840" s="231"/>
      <c r="WHP840" s="231"/>
      <c r="WHQ840" s="231"/>
      <c r="WHR840" s="231"/>
      <c r="WHS840" s="231"/>
      <c r="WHT840" s="231"/>
      <c r="WHU840" s="231"/>
      <c r="WHV840" s="231"/>
      <c r="WHW840" s="231"/>
      <c r="WHX840" s="231"/>
      <c r="WHY840" s="231"/>
      <c r="WHZ840" s="231"/>
      <c r="WIA840" s="231"/>
      <c r="WIB840" s="231"/>
      <c r="WIC840" s="231"/>
      <c r="WID840" s="231"/>
      <c r="WIE840" s="231"/>
      <c r="WIF840" s="231"/>
      <c r="WIG840" s="231"/>
      <c r="WIH840" s="231"/>
      <c r="WII840" s="231"/>
      <c r="WIJ840" s="231"/>
      <c r="WIK840" s="231"/>
      <c r="WIL840" s="231"/>
      <c r="WIM840" s="231"/>
      <c r="WIN840" s="231"/>
      <c r="WIO840" s="231"/>
      <c r="WIP840" s="231"/>
      <c r="WIQ840" s="231"/>
      <c r="WIR840" s="231"/>
      <c r="WIS840" s="231"/>
      <c r="WIT840" s="231"/>
      <c r="WIU840" s="231"/>
      <c r="WIV840" s="231"/>
      <c r="WIW840" s="231"/>
      <c r="WIX840" s="231"/>
      <c r="WIY840" s="231"/>
      <c r="WIZ840" s="231"/>
      <c r="WJA840" s="231"/>
      <c r="WJB840" s="231"/>
      <c r="WJC840" s="231"/>
      <c r="WJD840" s="231"/>
      <c r="WJE840" s="231"/>
      <c r="WJF840" s="231"/>
      <c r="WJG840" s="231"/>
      <c r="WJH840" s="231"/>
      <c r="WJI840" s="231"/>
      <c r="WJJ840" s="231"/>
      <c r="WJK840" s="231"/>
      <c r="WJL840" s="231"/>
      <c r="WJM840" s="231"/>
      <c r="WJN840" s="231"/>
      <c r="WJO840" s="231"/>
      <c r="WJP840" s="231"/>
      <c r="WJQ840" s="231"/>
      <c r="WJR840" s="231"/>
      <c r="WJS840" s="231"/>
      <c r="WJT840" s="231"/>
      <c r="WJU840" s="231"/>
      <c r="WJV840" s="231"/>
      <c r="WJW840" s="231"/>
      <c r="WJX840" s="231"/>
      <c r="WJY840" s="231"/>
      <c r="WJZ840" s="231"/>
      <c r="WKA840" s="231"/>
      <c r="WKB840" s="231"/>
      <c r="WKC840" s="231"/>
      <c r="WKD840" s="231"/>
      <c r="WKE840" s="231"/>
      <c r="WKF840" s="231"/>
      <c r="WKG840" s="231"/>
      <c r="WKH840" s="231"/>
      <c r="WKI840" s="231"/>
      <c r="WKJ840" s="231"/>
      <c r="WKK840" s="231"/>
      <c r="WKL840" s="231"/>
      <c r="WKM840" s="231"/>
      <c r="WKN840" s="231"/>
      <c r="WKO840" s="231"/>
      <c r="WKP840" s="231"/>
      <c r="WKQ840" s="231"/>
      <c r="WKR840" s="231"/>
      <c r="WKS840" s="231"/>
      <c r="WKT840" s="231"/>
      <c r="WKU840" s="231"/>
      <c r="WKV840" s="231"/>
      <c r="WKW840" s="231"/>
      <c r="WKX840" s="231"/>
      <c r="WKY840" s="231"/>
      <c r="WKZ840" s="231"/>
      <c r="WLA840" s="231"/>
      <c r="WLB840" s="231"/>
      <c r="WLC840" s="231"/>
      <c r="WLD840" s="231"/>
      <c r="WLE840" s="231"/>
      <c r="WLF840" s="231"/>
      <c r="WLG840" s="231"/>
      <c r="WLH840" s="231"/>
      <c r="WLI840" s="231"/>
      <c r="WLJ840" s="231"/>
      <c r="WLK840" s="231"/>
      <c r="WLL840" s="231"/>
      <c r="WLM840" s="231"/>
      <c r="WLN840" s="231"/>
      <c r="WLO840" s="231"/>
      <c r="WLP840" s="231"/>
      <c r="WLQ840" s="231"/>
      <c r="WLR840" s="231"/>
      <c r="WLS840" s="231"/>
      <c r="WLT840" s="231"/>
      <c r="WLU840" s="231"/>
      <c r="WLV840" s="231"/>
      <c r="WLW840" s="231"/>
      <c r="WLX840" s="231"/>
      <c r="WLY840" s="231"/>
      <c r="WLZ840" s="231"/>
      <c r="WMA840" s="231"/>
      <c r="WMB840" s="231"/>
      <c r="WMC840" s="231"/>
      <c r="WMD840" s="231"/>
      <c r="WME840" s="231"/>
      <c r="WMF840" s="231"/>
      <c r="WMG840" s="231"/>
      <c r="WMH840" s="231"/>
      <c r="WMI840" s="231"/>
      <c r="WMJ840" s="231"/>
      <c r="WMK840" s="231"/>
      <c r="WML840" s="231"/>
      <c r="WMM840" s="231"/>
      <c r="WMN840" s="231"/>
      <c r="WMO840" s="231"/>
      <c r="WMP840" s="231"/>
      <c r="WMQ840" s="231"/>
      <c r="WMR840" s="231"/>
      <c r="WMS840" s="231"/>
      <c r="WMT840" s="231"/>
      <c r="WMU840" s="231"/>
      <c r="WMV840" s="231"/>
      <c r="WMW840" s="231"/>
      <c r="WMX840" s="231"/>
      <c r="WMY840" s="231"/>
      <c r="WMZ840" s="231"/>
      <c r="WNA840" s="231"/>
      <c r="WNB840" s="231"/>
      <c r="WNC840" s="231"/>
      <c r="WND840" s="231"/>
      <c r="WNE840" s="231"/>
      <c r="WNF840" s="231"/>
      <c r="WNG840" s="231"/>
      <c r="WNH840" s="231"/>
      <c r="WNI840" s="231"/>
      <c r="WNJ840" s="231"/>
      <c r="WNK840" s="231"/>
      <c r="WNL840" s="231"/>
      <c r="WNM840" s="231"/>
      <c r="WNN840" s="231"/>
      <c r="WNO840" s="231"/>
      <c r="WNP840" s="231"/>
      <c r="WNQ840" s="231"/>
      <c r="WNR840" s="231"/>
      <c r="WNS840" s="231"/>
      <c r="WNT840" s="231"/>
      <c r="WNU840" s="231"/>
      <c r="WNV840" s="231"/>
      <c r="WNW840" s="231"/>
      <c r="WNX840" s="231"/>
      <c r="WNY840" s="231"/>
      <c r="WNZ840" s="231"/>
      <c r="WOA840" s="231"/>
      <c r="WOB840" s="231"/>
      <c r="WOC840" s="231"/>
      <c r="WOD840" s="231"/>
      <c r="WOE840" s="231"/>
      <c r="WOF840" s="231"/>
      <c r="WOG840" s="231"/>
      <c r="WOH840" s="231"/>
      <c r="WOI840" s="231"/>
      <c r="WOJ840" s="231"/>
      <c r="WOK840" s="231"/>
      <c r="WOL840" s="231"/>
      <c r="WOM840" s="231"/>
      <c r="WON840" s="231"/>
      <c r="WOO840" s="231"/>
      <c r="WOP840" s="231"/>
      <c r="WOQ840" s="231"/>
      <c r="WOR840" s="231"/>
      <c r="WOS840" s="231"/>
      <c r="WOT840" s="231"/>
      <c r="WOU840" s="231"/>
      <c r="WOV840" s="231"/>
      <c r="WOW840" s="231"/>
      <c r="WOX840" s="231"/>
      <c r="WOY840" s="231"/>
      <c r="WOZ840" s="231"/>
      <c r="WPA840" s="231"/>
      <c r="WPB840" s="231"/>
      <c r="WPC840" s="231"/>
      <c r="WPD840" s="231"/>
      <c r="WPE840" s="231"/>
      <c r="WPF840" s="231"/>
      <c r="WPG840" s="231"/>
      <c r="WPH840" s="231"/>
      <c r="WPI840" s="231"/>
      <c r="WPJ840" s="231"/>
      <c r="WPK840" s="231"/>
      <c r="WPL840" s="231"/>
      <c r="WPM840" s="231"/>
      <c r="WPN840" s="231"/>
      <c r="WPO840" s="231"/>
      <c r="WPP840" s="231"/>
      <c r="WPQ840" s="231"/>
      <c r="WPR840" s="231"/>
      <c r="WPS840" s="231"/>
      <c r="WPT840" s="231"/>
      <c r="WPU840" s="231"/>
      <c r="WPV840" s="231"/>
      <c r="WPW840" s="231"/>
      <c r="WPX840" s="231"/>
      <c r="WPY840" s="231"/>
      <c r="WPZ840" s="231"/>
      <c r="WQA840" s="231"/>
      <c r="WQB840" s="231"/>
      <c r="WQC840" s="231"/>
      <c r="WQD840" s="231"/>
      <c r="WQE840" s="231"/>
      <c r="WQF840" s="231"/>
      <c r="WQG840" s="231"/>
      <c r="WQH840" s="231"/>
      <c r="WQI840" s="231"/>
      <c r="WQJ840" s="231"/>
      <c r="WQK840" s="231"/>
      <c r="WQL840" s="231"/>
      <c r="WQM840" s="231"/>
      <c r="WQN840" s="231"/>
      <c r="WQO840" s="231"/>
      <c r="WQP840" s="231"/>
      <c r="WQQ840" s="231"/>
      <c r="WQR840" s="231"/>
      <c r="WQS840" s="231"/>
      <c r="WQT840" s="231"/>
      <c r="WQU840" s="231"/>
      <c r="WQV840" s="231"/>
      <c r="WQW840" s="231"/>
      <c r="WQX840" s="231"/>
      <c r="WQY840" s="231"/>
      <c r="WQZ840" s="231"/>
      <c r="WRA840" s="231"/>
      <c r="WRB840" s="231"/>
      <c r="WRC840" s="231"/>
      <c r="WRD840" s="231"/>
      <c r="WRE840" s="231"/>
      <c r="WRF840" s="231"/>
      <c r="WRG840" s="231"/>
      <c r="WRH840" s="231"/>
      <c r="WRI840" s="231"/>
      <c r="WRJ840" s="231"/>
      <c r="WRK840" s="231"/>
      <c r="WRL840" s="231"/>
      <c r="WRM840" s="231"/>
      <c r="WRN840" s="231"/>
      <c r="WRO840" s="231"/>
      <c r="WRP840" s="231"/>
      <c r="WRQ840" s="231"/>
      <c r="WRR840" s="231"/>
      <c r="WRS840" s="231"/>
      <c r="WRT840" s="231"/>
      <c r="WRU840" s="231"/>
      <c r="WRV840" s="231"/>
      <c r="WRW840" s="231"/>
      <c r="WRX840" s="231"/>
      <c r="WRY840" s="231"/>
      <c r="WRZ840" s="231"/>
      <c r="WSA840" s="231"/>
      <c r="WSB840" s="231"/>
      <c r="WSC840" s="231"/>
      <c r="WSD840" s="231"/>
      <c r="WSE840" s="231"/>
      <c r="WSF840" s="231"/>
      <c r="WSG840" s="231"/>
      <c r="WSH840" s="231"/>
      <c r="WSI840" s="231"/>
      <c r="WSJ840" s="231"/>
      <c r="WSK840" s="231"/>
      <c r="WSL840" s="231"/>
      <c r="WSM840" s="231"/>
      <c r="WSN840" s="231"/>
      <c r="WSO840" s="231"/>
      <c r="WSP840" s="231"/>
      <c r="WSQ840" s="231"/>
      <c r="WSR840" s="231"/>
      <c r="WSS840" s="231"/>
      <c r="WST840" s="231"/>
      <c r="WSU840" s="231"/>
      <c r="WSV840" s="231"/>
      <c r="WSW840" s="231"/>
      <c r="WSX840" s="231"/>
      <c r="WSY840" s="231"/>
      <c r="WSZ840" s="231"/>
      <c r="WTA840" s="231"/>
      <c r="WTB840" s="231"/>
      <c r="WTC840" s="231"/>
      <c r="WTD840" s="231"/>
      <c r="WTE840" s="231"/>
      <c r="WTF840" s="231"/>
      <c r="WTG840" s="231"/>
      <c r="WTH840" s="231"/>
      <c r="WTI840" s="231"/>
      <c r="WTJ840" s="231"/>
      <c r="WTK840" s="231"/>
      <c r="WTL840" s="231"/>
      <c r="WTM840" s="231"/>
      <c r="WTN840" s="231"/>
      <c r="WTO840" s="231"/>
      <c r="WTP840" s="231"/>
      <c r="WTQ840" s="231"/>
      <c r="WTR840" s="231"/>
      <c r="WTS840" s="231"/>
      <c r="WTT840" s="231"/>
      <c r="WTU840" s="231"/>
      <c r="WTV840" s="231"/>
      <c r="WTW840" s="231"/>
      <c r="WTX840" s="231"/>
      <c r="WTY840" s="231"/>
      <c r="WTZ840" s="231"/>
      <c r="WUA840" s="231"/>
      <c r="WUB840" s="231"/>
      <c r="WUC840" s="231"/>
      <c r="WUD840" s="231"/>
      <c r="WUE840" s="231"/>
      <c r="WUF840" s="231"/>
      <c r="WUG840" s="231"/>
      <c r="WUH840" s="231"/>
      <c r="WUI840" s="231"/>
      <c r="WUJ840" s="231"/>
      <c r="WUK840" s="231"/>
      <c r="WUL840" s="231"/>
      <c r="WUM840" s="231"/>
      <c r="WUN840" s="231"/>
      <c r="WUO840" s="231"/>
      <c r="WUP840" s="231"/>
      <c r="WUQ840" s="231"/>
      <c r="WUR840" s="231"/>
      <c r="WUS840" s="231"/>
      <c r="WUT840" s="231"/>
      <c r="WUU840" s="231"/>
      <c r="WUV840" s="231"/>
      <c r="WUW840" s="231"/>
      <c r="WUX840" s="231"/>
      <c r="WUY840" s="231"/>
      <c r="WUZ840" s="231"/>
      <c r="WVA840" s="231"/>
      <c r="WVB840" s="231"/>
      <c r="WVC840" s="231"/>
      <c r="WVD840" s="231"/>
      <c r="WVE840" s="231"/>
      <c r="WVF840" s="231"/>
      <c r="WVG840" s="231"/>
      <c r="WVH840" s="231"/>
      <c r="WVI840" s="231"/>
      <c r="WVJ840" s="231"/>
      <c r="WVK840" s="231"/>
      <c r="WVL840" s="231"/>
      <c r="WVM840" s="231"/>
      <c r="WVN840" s="231"/>
      <c r="WVO840" s="231"/>
      <c r="WVP840" s="231"/>
      <c r="WVQ840" s="231"/>
      <c r="WVR840" s="231"/>
      <c r="WVS840" s="231"/>
      <c r="WVT840" s="231"/>
      <c r="WVU840" s="231"/>
      <c r="WVV840" s="231"/>
      <c r="WVW840" s="231"/>
      <c r="WVX840" s="231"/>
      <c r="WVY840" s="231"/>
      <c r="WVZ840" s="231"/>
      <c r="WWA840" s="231"/>
      <c r="WWB840" s="231"/>
      <c r="WWC840" s="231"/>
      <c r="WWD840" s="231"/>
      <c r="WWE840" s="231"/>
      <c r="WWF840" s="231"/>
      <c r="WWG840" s="231"/>
      <c r="WWH840" s="231"/>
      <c r="WWI840" s="231"/>
      <c r="WWJ840" s="231"/>
      <c r="WWK840" s="231"/>
      <c r="WWL840" s="231"/>
      <c r="WWM840" s="231"/>
      <c r="WWN840" s="231"/>
      <c r="WWO840" s="231"/>
      <c r="WWP840" s="231"/>
      <c r="WWQ840" s="231"/>
      <c r="WWR840" s="231"/>
      <c r="WWS840" s="231"/>
      <c r="WWT840" s="231"/>
      <c r="WWU840" s="231"/>
      <c r="WWV840" s="231"/>
      <c r="WWW840" s="231"/>
      <c r="WWX840" s="231"/>
      <c r="WWY840" s="231"/>
      <c r="WWZ840" s="231"/>
      <c r="WXA840" s="231"/>
      <c r="WXB840" s="231"/>
      <c r="WXC840" s="231"/>
      <c r="WXD840" s="231"/>
      <c r="WXE840" s="231"/>
      <c r="WXF840" s="231"/>
      <c r="WXG840" s="231"/>
      <c r="WXH840" s="231"/>
      <c r="WXI840" s="231"/>
      <c r="WXJ840" s="231"/>
      <c r="WXK840" s="231"/>
      <c r="WXL840" s="231"/>
      <c r="WXM840" s="231"/>
      <c r="WXN840" s="231"/>
      <c r="WXO840" s="231"/>
      <c r="WXP840" s="231"/>
      <c r="WXQ840" s="231"/>
      <c r="WXR840" s="231"/>
      <c r="WXS840" s="231"/>
      <c r="WXT840" s="231"/>
      <c r="WXU840" s="231"/>
      <c r="WXV840" s="231"/>
      <c r="WXW840" s="231"/>
      <c r="WXX840" s="231"/>
      <c r="WXY840" s="231"/>
      <c r="WXZ840" s="231"/>
      <c r="WYA840" s="231"/>
      <c r="WYB840" s="231"/>
      <c r="WYC840" s="231"/>
      <c r="WYD840" s="231"/>
      <c r="WYE840" s="231"/>
      <c r="WYF840" s="231"/>
      <c r="WYG840" s="231"/>
      <c r="WYH840" s="231"/>
      <c r="WYI840" s="231"/>
      <c r="WYJ840" s="231"/>
      <c r="WYK840" s="231"/>
      <c r="WYL840" s="231"/>
      <c r="WYM840" s="231"/>
      <c r="WYN840" s="231"/>
      <c r="WYO840" s="231"/>
      <c r="WYP840" s="231"/>
      <c r="WYQ840" s="231"/>
      <c r="WYR840" s="231"/>
      <c r="WYS840" s="231"/>
      <c r="WYT840" s="231"/>
      <c r="WYU840" s="231"/>
      <c r="WYV840" s="231"/>
      <c r="WYW840" s="231"/>
      <c r="WYX840" s="231"/>
      <c r="WYY840" s="231"/>
      <c r="WYZ840" s="231"/>
      <c r="WZA840" s="231"/>
      <c r="WZB840" s="231"/>
      <c r="WZC840" s="231"/>
      <c r="WZD840" s="231"/>
      <c r="WZE840" s="231"/>
      <c r="WZF840" s="231"/>
      <c r="WZG840" s="231"/>
      <c r="WZH840" s="231"/>
      <c r="WZI840" s="231"/>
      <c r="WZJ840" s="231"/>
      <c r="WZK840" s="231"/>
      <c r="WZL840" s="231"/>
      <c r="WZM840" s="231"/>
      <c r="WZN840" s="231"/>
      <c r="WZO840" s="231"/>
      <c r="WZP840" s="231"/>
      <c r="WZQ840" s="231"/>
      <c r="WZR840" s="231"/>
      <c r="WZS840" s="231"/>
      <c r="WZT840" s="231"/>
      <c r="WZU840" s="231"/>
      <c r="WZV840" s="231"/>
      <c r="WZW840" s="231"/>
      <c r="WZX840" s="231"/>
      <c r="WZY840" s="231"/>
      <c r="WZZ840" s="231"/>
      <c r="XAA840" s="231"/>
      <c r="XAB840" s="231"/>
      <c r="XAC840" s="231"/>
      <c r="XAD840" s="231"/>
      <c r="XAE840" s="231"/>
      <c r="XAF840" s="231"/>
      <c r="XAG840" s="231"/>
      <c r="XAH840" s="231"/>
      <c r="XAI840" s="231"/>
      <c r="XAJ840" s="231"/>
      <c r="XAK840" s="231"/>
      <c r="XAL840" s="231"/>
      <c r="XAM840" s="231"/>
      <c r="XAN840" s="231"/>
      <c r="XAO840" s="231"/>
      <c r="XAP840" s="231"/>
      <c r="XAQ840" s="231"/>
      <c r="XAR840" s="231"/>
      <c r="XAS840" s="231"/>
      <c r="XAT840" s="231"/>
      <c r="XAU840" s="231"/>
      <c r="XAV840" s="231"/>
      <c r="XAW840" s="231"/>
      <c r="XAX840" s="231"/>
      <c r="XAY840" s="231"/>
      <c r="XAZ840" s="231"/>
      <c r="XBA840" s="231"/>
      <c r="XBB840" s="231"/>
      <c r="XBC840" s="231"/>
      <c r="XBD840" s="231"/>
      <c r="XBE840" s="231"/>
      <c r="XBF840" s="231"/>
      <c r="XBG840" s="231"/>
      <c r="XBH840" s="231"/>
      <c r="XBI840" s="231"/>
      <c r="XBJ840" s="231"/>
      <c r="XBK840" s="231"/>
      <c r="XBL840" s="231"/>
      <c r="XBM840" s="231"/>
      <c r="XBN840" s="231"/>
      <c r="XBO840" s="231"/>
      <c r="XBP840" s="231"/>
      <c r="XBQ840" s="231"/>
      <c r="XBR840" s="231"/>
      <c r="XBS840" s="231"/>
      <c r="XBT840" s="231"/>
      <c r="XBU840" s="231"/>
      <c r="XBV840" s="231"/>
      <c r="XBW840" s="231"/>
      <c r="XBX840" s="231"/>
      <c r="XBY840" s="231"/>
      <c r="XBZ840" s="231"/>
      <c r="XCA840" s="231"/>
      <c r="XCB840" s="231"/>
      <c r="XCC840" s="231"/>
      <c r="XCD840" s="231"/>
      <c r="XCE840" s="231"/>
      <c r="XCF840" s="231"/>
      <c r="XCG840" s="231"/>
      <c r="XCH840" s="231"/>
      <c r="XCI840" s="231"/>
      <c r="XCJ840" s="231"/>
      <c r="XCK840" s="231"/>
      <c r="XCL840" s="231"/>
      <c r="XCM840" s="231"/>
      <c r="XCN840" s="231"/>
      <c r="XCO840" s="231"/>
      <c r="XCP840" s="231"/>
      <c r="XCQ840" s="231"/>
      <c r="XCR840" s="231"/>
      <c r="XCS840" s="231"/>
      <c r="XCT840" s="231"/>
      <c r="XCU840" s="231"/>
      <c r="XCV840" s="231"/>
      <c r="XCW840" s="231"/>
      <c r="XCX840" s="231"/>
      <c r="XCY840" s="231"/>
      <c r="XCZ840" s="231"/>
      <c r="XDA840" s="231"/>
      <c r="XDB840" s="231"/>
      <c r="XDC840" s="231"/>
      <c r="XDD840" s="231"/>
      <c r="XDE840" s="231"/>
      <c r="XDF840" s="231"/>
      <c r="XDG840" s="231"/>
      <c r="XDH840" s="231"/>
      <c r="XDI840" s="231"/>
      <c r="XDJ840" s="231"/>
      <c r="XDK840" s="231"/>
      <c r="XDL840" s="231"/>
      <c r="XDM840" s="231"/>
      <c r="XDN840" s="231"/>
      <c r="XDO840" s="231"/>
      <c r="XDP840" s="231"/>
      <c r="XDQ840" s="231"/>
      <c r="XDR840" s="231"/>
      <c r="XDS840" s="231"/>
      <c r="XDT840" s="231"/>
      <c r="XDU840" s="231"/>
      <c r="XDV840" s="231"/>
      <c r="XDW840" s="231"/>
      <c r="XDX840" s="231"/>
      <c r="XDY840" s="231"/>
      <c r="XDZ840" s="231"/>
      <c r="XEA840" s="231"/>
      <c r="XEB840" s="231"/>
      <c r="XEC840" s="231"/>
      <c r="XED840" s="231"/>
      <c r="XEE840" s="231"/>
    </row>
    <row r="841" spans="1:16359" ht="76.5">
      <c r="A841" s="247">
        <v>202511643204</v>
      </c>
      <c r="B841" s="118" t="s">
        <v>10872</v>
      </c>
      <c r="C841" s="145" t="s">
        <v>8680</v>
      </c>
      <c r="D841" s="142" t="s">
        <v>10873</v>
      </c>
      <c r="E841" s="106" t="s">
        <v>7939</v>
      </c>
      <c r="F841" s="106" t="s">
        <v>10874</v>
      </c>
      <c r="G841" s="172" t="s">
        <v>10875</v>
      </c>
      <c r="H841" s="172" t="s">
        <v>10876</v>
      </c>
      <c r="I841" s="229" t="s">
        <v>7120</v>
      </c>
      <c r="J841" s="229">
        <v>45965</v>
      </c>
      <c r="K841" s="229" t="s">
        <v>355</v>
      </c>
      <c r="L841" s="142" t="str">
        <f>IF(Tabela2[[#This Row],[Data]]="","Sem Informação",VLOOKUP(MONTH(Tabela2[[#This Row],[Data]]),'[1]Validação de dados'!$I$1:$J$13,2,0))</f>
        <v>Novembro</v>
      </c>
      <c r="M841" s="142">
        <f>YEAR(Tabela2[[#This Row],[Data]])</f>
        <v>2025</v>
      </c>
      <c r="N841" s="229" t="s">
        <v>143</v>
      </c>
      <c r="O841" s="229" t="s">
        <v>286</v>
      </c>
      <c r="P841" s="216" t="e">
        <f>VLOOKUP(Tabela2[[#This Row],[SIEMA]],Siema2024,21,FALSE)</f>
        <v>#REF!</v>
      </c>
      <c r="Q841" s="216">
        <v>3475</v>
      </c>
      <c r="R841" s="217" t="e">
        <f>VLOOKUP(Tabela2[[#This Row],[SIEMA]],Siema2025,10,FALSE)</f>
        <v>#N/A</v>
      </c>
      <c r="S841" s="220" t="str">
        <f>IF(Q841="","", IF(Q841="NC","", IF(Q841="NE","", IF(Q841="NA","",IFERROR(VLOOKUP(Q841,[1]Produtos!$A$1:$C$2319,2,FALSE),"Não Cadastrado")))))</f>
        <v>MISTURA DE ETANOL E GASOLINA ou MISTURA DE ETANOL E COMBUSTÍVEL PARA MOTORES  com mais de
10% de etanol</v>
      </c>
      <c r="T841" s="216">
        <v>3</v>
      </c>
      <c r="U841" s="216" t="s">
        <v>7111</v>
      </c>
      <c r="V841" s="216">
        <f>IF(Q841="","",IF(ISNUMBER(Q841)=FALSE,"Não se aplica",IFERROR(VLOOKUP(Q841,Produtos!$A$1:$C$2319,3,FALSE),"Não Cadastrado")))</f>
        <v>3</v>
      </c>
      <c r="W841" s="216">
        <v>1202</v>
      </c>
      <c r="X841" s="217" t="str">
        <f>IF(Tabela2[[#This Row],[Origem do acidente]] = "Plataforma", "PREENCHER","NA")</f>
        <v>NA</v>
      </c>
      <c r="Y841" s="220" t="str">
        <f>IF(W841="","", IF(W841="NC","", IF(W841="NE","", IF(W841="NA","",IFERROR(VLOOKUP(W841,[1]Produtos!$A$1:$C$2319,2,FALSE),"Não Cadastrado")))))</f>
        <v>GASÓLEO ou ÓLEO DIESEL ou ÓLEO PARA AQUECIMENTO, LEVE</v>
      </c>
      <c r="Z841" s="216" t="s">
        <v>6834</v>
      </c>
      <c r="AA841" s="216" t="s">
        <v>7062</v>
      </c>
      <c r="AB841" s="216">
        <f>IF(W841="","",IF(ISNUMBER(W841)=FALSE,"Não se aplica",IFERROR(VLOOKUP(W841,[1]Produtos!$A$1:$C$2319,3,FALSE),"Não Cadastrado")))</f>
        <v>3</v>
      </c>
      <c r="AC841" s="216"/>
      <c r="AD841" s="217" t="str">
        <f>IF(Tabela2[[#This Row],[Origem do acidente]] = "Plataforma", "PREENCHER","NA")</f>
        <v>NA</v>
      </c>
      <c r="AE841" s="220" t="str">
        <f>IF(AC841="","", IF(AC841="NC","", IF(AC841="NE","", IF(AC841="NA","",IFERROR(VLOOKUP(AC841,[1]Produtos!$A$1:$C$2319,2,FALSE),"Não Cadastrado")))))</f>
        <v/>
      </c>
      <c r="AF841" s="216"/>
      <c r="AG841" s="216"/>
      <c r="AH841" s="216" t="str">
        <f>IF(AC841="","",IF(ISNUMBER(AC841)=FALSE,"Não se aplica",IFERROR(VLOOKUP(AC841,Produtos!$A$1:$C$2319,3,FALSE),"Não Cadastrado")))</f>
        <v/>
      </c>
      <c r="AI841" s="216"/>
      <c r="AJ841" s="142" t="e">
        <f>VLOOKUP(Tabela2[[#This Row],[SIEMA]],Siema2024,26,FALSE)</f>
        <v>#REF!</v>
      </c>
      <c r="AK841" s="220" t="s">
        <v>7381</v>
      </c>
      <c r="AL841" s="220"/>
      <c r="AM841" s="220"/>
      <c r="AN841" s="145"/>
      <c r="AO841" s="145"/>
      <c r="AP841" s="145"/>
      <c r="AQ841" s="145"/>
      <c r="AR841" s="147"/>
      <c r="AS841" s="145"/>
      <c r="AT841" s="145"/>
      <c r="AU841" s="145" t="s">
        <v>7181</v>
      </c>
      <c r="AV841" s="145"/>
      <c r="AW841" s="145"/>
      <c r="AX841" s="145"/>
      <c r="AY841" s="145"/>
      <c r="AZ841" s="145"/>
      <c r="BA841" s="145"/>
      <c r="BB841" s="145"/>
      <c r="BC841" s="217" t="str">
        <f>IF(Tabela2[[#This Row],[Outro(s) ]] = "X", "PREENCHER","NA")</f>
        <v>NA</v>
      </c>
      <c r="BD841" s="145"/>
      <c r="BE841" s="145"/>
      <c r="BF841" s="209" t="s">
        <v>10877</v>
      </c>
      <c r="BG841" s="209"/>
      <c r="BH841" s="211" t="s">
        <v>10537</v>
      </c>
      <c r="BI841" s="210" t="s">
        <v>7062</v>
      </c>
      <c r="BJ841" s="220" t="s">
        <v>7099</v>
      </c>
      <c r="BK841" s="216" t="s">
        <v>2696</v>
      </c>
      <c r="BL841" s="223">
        <v>45980</v>
      </c>
      <c r="BM841" s="145">
        <f ca="1">IF(Tabela2[[#This Row],[Data de atendimento do Ibama (considerar o primeiro documento/ação)]]="",_xlfn.DAYS(TODAY(),J841),_xlfn.DAYS(Tabela2[[#This Row],[Data de atendimento do Ibama (considerar o primeiro documento/ação)]],J841))</f>
        <v>15</v>
      </c>
      <c r="BN841" s="217" t="str">
        <f>IF(Tabela2[[#This Row],[Atendido pelo Ibama ("Não" ou "Sim")]]="Não","Preencher", IF(Tabela2[[#This Row],[Atendido pelo Ibama ("Não" ou "Sim")]]="Sim","NA",""))</f>
        <v>NA</v>
      </c>
      <c r="BO841" s="221" t="s">
        <v>7138</v>
      </c>
      <c r="BP841" s="217" t="str">
        <f>IF(Tabela2[[#This Row],[Forma de atendimento (primeiro documento/ação)]]= "Outros (especificar)", "PREENCHER","NA")</f>
        <v>NA</v>
      </c>
      <c r="BQ841" s="216" t="s">
        <v>123</v>
      </c>
      <c r="BR841" s="217" t="str">
        <f>IF(Tabela2[[#This Row],[Equipe do Ibama foi a campo? Houve sobrevoo do Poseidon?]] = "Sim", "PREENCHER","NA")</f>
        <v>NA</v>
      </c>
      <c r="BS841" s="217" t="str">
        <f>IF(Tabela2[[#This Row],[Se sim, foi emitida Ordem de Emergência? (informações vinculada à coluna CK)]] = "Sim", "PREENCHER","NA")</f>
        <v>NA</v>
      </c>
      <c r="BT841" s="217" t="s">
        <v>7101</v>
      </c>
      <c r="BU841" s="217" t="s">
        <v>123</v>
      </c>
      <c r="BV841" s="217" t="s">
        <v>123</v>
      </c>
      <c r="BW841" s="217" t="s">
        <v>123</v>
      </c>
      <c r="BX841" s="216" t="s">
        <v>7127</v>
      </c>
      <c r="BY841" s="223"/>
      <c r="BZ841" s="142" t="str">
        <f>IF(Tabela2[[#This Row],[Data do documento de encerramento]]="NA","NA",IF(Tabela2[[#This Row],[Data do documento de encerramento]]="","Pendente de conclusão/ encerramento",_xlfn.DAYS(Tabela2[[#This Row],[Data do documento de encerramento]],J841)))</f>
        <v>Pendente de conclusão/ encerramento</v>
      </c>
      <c r="CA841" s="220" t="s">
        <v>7369</v>
      </c>
      <c r="CB841" s="230"/>
      <c r="CC841" s="147"/>
      <c r="CD841" s="147"/>
      <c r="CE841" s="147"/>
      <c r="CF841" s="147"/>
      <c r="CG841" s="231"/>
      <c r="CH841" s="231"/>
      <c r="CI841" s="231"/>
      <c r="CJ841" s="231"/>
      <c r="CK841" s="231"/>
      <c r="CL841" s="231"/>
      <c r="CM841" s="231"/>
      <c r="CN841" s="231"/>
      <c r="CO841" s="231"/>
      <c r="CP841" s="231"/>
      <c r="CQ841" s="231"/>
      <c r="CR841" s="231"/>
      <c r="CS841" s="231"/>
      <c r="CT841" s="231"/>
      <c r="CU841" s="231"/>
      <c r="CV841" s="231"/>
      <c r="CW841" s="231"/>
      <c r="CX841" s="231"/>
      <c r="CY841" s="231"/>
      <c r="CZ841" s="231"/>
      <c r="DA841" s="231"/>
      <c r="DB841" s="231"/>
      <c r="DC841" s="231"/>
      <c r="DD841" s="231"/>
      <c r="DE841" s="231"/>
      <c r="DF841" s="231"/>
      <c r="DG841" s="231"/>
      <c r="DH841" s="231"/>
      <c r="DI841" s="231"/>
      <c r="DJ841" s="231"/>
      <c r="DK841" s="231"/>
      <c r="DL841" s="231"/>
      <c r="DM841" s="231"/>
      <c r="DN841" s="231"/>
      <c r="DO841" s="231"/>
      <c r="DP841" s="231"/>
      <c r="DQ841" s="231"/>
      <c r="DR841" s="231"/>
      <c r="DS841" s="231"/>
      <c r="DT841" s="231"/>
      <c r="DU841" s="231"/>
      <c r="DV841" s="231"/>
      <c r="DW841" s="231"/>
      <c r="DX841" s="231"/>
      <c r="DY841" s="231"/>
      <c r="DZ841" s="231"/>
      <c r="EA841" s="231"/>
      <c r="EB841" s="231"/>
      <c r="EC841" s="231"/>
      <c r="ED841" s="231"/>
      <c r="EE841" s="231"/>
      <c r="EF841" s="231"/>
      <c r="EG841" s="231"/>
      <c r="EH841" s="231"/>
      <c r="EI841" s="231"/>
      <c r="EJ841" s="231"/>
      <c r="EK841" s="231"/>
      <c r="EL841" s="231"/>
      <c r="EM841" s="231"/>
      <c r="EN841" s="231"/>
      <c r="EO841" s="231"/>
      <c r="EP841" s="231"/>
      <c r="EQ841" s="231"/>
      <c r="ER841" s="231"/>
      <c r="ES841" s="231"/>
      <c r="ET841" s="231"/>
      <c r="EU841" s="231"/>
      <c r="EV841" s="231"/>
      <c r="EW841" s="231"/>
      <c r="EX841" s="231"/>
      <c r="EY841" s="231"/>
      <c r="EZ841" s="231"/>
      <c r="FA841" s="231"/>
      <c r="FB841" s="231"/>
      <c r="FC841" s="231"/>
      <c r="FD841" s="231"/>
      <c r="FE841" s="231"/>
      <c r="FF841" s="231"/>
      <c r="FG841" s="231"/>
      <c r="FH841" s="231"/>
      <c r="FI841" s="231"/>
      <c r="FJ841" s="231"/>
      <c r="FK841" s="231"/>
      <c r="FL841" s="231"/>
      <c r="FM841" s="231"/>
      <c r="FN841" s="231"/>
      <c r="FO841" s="231"/>
      <c r="FP841" s="231"/>
      <c r="FQ841" s="231"/>
      <c r="FR841" s="231"/>
      <c r="FS841" s="231"/>
      <c r="FT841" s="231"/>
      <c r="FU841" s="231"/>
      <c r="FV841" s="231"/>
      <c r="FW841" s="231"/>
      <c r="FX841" s="231"/>
      <c r="FY841" s="231"/>
      <c r="FZ841" s="231"/>
      <c r="GA841" s="231"/>
      <c r="GB841" s="231"/>
      <c r="GC841" s="231"/>
      <c r="GD841" s="231"/>
      <c r="GE841" s="231"/>
      <c r="GF841" s="231"/>
      <c r="GG841" s="231"/>
      <c r="GH841" s="231"/>
      <c r="GI841" s="231"/>
      <c r="GJ841" s="231"/>
      <c r="GK841" s="231"/>
      <c r="GL841" s="231"/>
      <c r="GM841" s="231"/>
      <c r="GN841" s="231"/>
      <c r="GO841" s="231"/>
      <c r="GP841" s="231"/>
      <c r="GQ841" s="231"/>
      <c r="GR841" s="231"/>
      <c r="GS841" s="231"/>
      <c r="GT841" s="231"/>
      <c r="GU841" s="231"/>
      <c r="GV841" s="231"/>
      <c r="GW841" s="231"/>
      <c r="GX841" s="231"/>
      <c r="GY841" s="231"/>
      <c r="GZ841" s="231"/>
      <c r="HA841" s="231"/>
      <c r="HB841" s="231"/>
      <c r="HC841" s="231"/>
      <c r="HD841" s="231"/>
      <c r="HE841" s="231"/>
      <c r="HF841" s="231"/>
      <c r="HG841" s="231"/>
      <c r="HH841" s="231"/>
      <c r="HI841" s="231"/>
      <c r="HJ841" s="231"/>
      <c r="HK841" s="231"/>
      <c r="HL841" s="231"/>
      <c r="HM841" s="231"/>
      <c r="HN841" s="231"/>
      <c r="HO841" s="231"/>
      <c r="HP841" s="231"/>
      <c r="HQ841" s="231"/>
      <c r="HR841" s="231"/>
      <c r="HS841" s="231"/>
      <c r="HT841" s="231"/>
      <c r="HU841" s="231"/>
      <c r="HV841" s="231"/>
      <c r="HW841" s="231"/>
      <c r="HX841" s="231"/>
      <c r="HY841" s="231"/>
      <c r="HZ841" s="231"/>
      <c r="IA841" s="231"/>
      <c r="IB841" s="231"/>
      <c r="IC841" s="231"/>
      <c r="ID841" s="231"/>
      <c r="IE841" s="231"/>
      <c r="IF841" s="231"/>
      <c r="IG841" s="231"/>
      <c r="IH841" s="231"/>
      <c r="II841" s="231"/>
      <c r="IJ841" s="231"/>
      <c r="IK841" s="231"/>
      <c r="IL841" s="231"/>
      <c r="IM841" s="231"/>
      <c r="IN841" s="231"/>
      <c r="IO841" s="231"/>
      <c r="IP841" s="231"/>
      <c r="IQ841" s="231"/>
      <c r="IR841" s="231"/>
      <c r="IS841" s="231"/>
      <c r="IT841" s="231"/>
      <c r="IU841" s="231"/>
      <c r="IV841" s="231"/>
      <c r="IW841" s="231"/>
      <c r="IX841" s="231"/>
      <c r="IY841" s="231"/>
      <c r="IZ841" s="231"/>
      <c r="JA841" s="231"/>
      <c r="JB841" s="231"/>
      <c r="JC841" s="231"/>
      <c r="JD841" s="231"/>
      <c r="JE841" s="231"/>
      <c r="JF841" s="231"/>
      <c r="JG841" s="231"/>
      <c r="JH841" s="231"/>
      <c r="JI841" s="231"/>
      <c r="JJ841" s="231"/>
      <c r="JK841" s="231"/>
      <c r="JL841" s="231"/>
      <c r="JM841" s="231"/>
      <c r="JN841" s="231"/>
      <c r="JO841" s="231"/>
      <c r="JP841" s="231"/>
      <c r="JQ841" s="231"/>
      <c r="JR841" s="231"/>
      <c r="JS841" s="231"/>
      <c r="JT841" s="231"/>
      <c r="JU841" s="231"/>
      <c r="JV841" s="231"/>
      <c r="JW841" s="231"/>
      <c r="JX841" s="231"/>
      <c r="JY841" s="231"/>
      <c r="JZ841" s="231"/>
      <c r="KA841" s="231"/>
      <c r="KB841" s="231"/>
      <c r="KC841" s="231"/>
      <c r="KD841" s="231"/>
      <c r="KE841" s="231"/>
      <c r="KF841" s="231"/>
      <c r="KG841" s="231"/>
      <c r="KH841" s="231"/>
      <c r="KI841" s="231"/>
      <c r="KJ841" s="231"/>
      <c r="KK841" s="231"/>
      <c r="KL841" s="231"/>
      <c r="KM841" s="231"/>
      <c r="KN841" s="231"/>
      <c r="KO841" s="231"/>
      <c r="KP841" s="231"/>
      <c r="KQ841" s="231"/>
      <c r="KR841" s="231"/>
      <c r="KS841" s="231"/>
      <c r="KT841" s="231"/>
      <c r="KU841" s="231"/>
      <c r="KV841" s="231"/>
      <c r="KW841" s="231"/>
      <c r="KX841" s="231"/>
      <c r="KY841" s="231"/>
      <c r="KZ841" s="231"/>
      <c r="LA841" s="231"/>
      <c r="LB841" s="231"/>
      <c r="LC841" s="231"/>
      <c r="LD841" s="231"/>
      <c r="LE841" s="231"/>
      <c r="LF841" s="231"/>
      <c r="LG841" s="231"/>
      <c r="LH841" s="231"/>
      <c r="LI841" s="231"/>
      <c r="LJ841" s="231"/>
      <c r="LK841" s="231"/>
      <c r="LL841" s="231"/>
      <c r="LM841" s="231"/>
      <c r="LN841" s="231"/>
      <c r="LO841" s="231"/>
      <c r="LP841" s="231"/>
      <c r="LQ841" s="231"/>
      <c r="LR841" s="231"/>
      <c r="LS841" s="231"/>
      <c r="LT841" s="231"/>
      <c r="LU841" s="231"/>
      <c r="LV841" s="231"/>
      <c r="LW841" s="231"/>
      <c r="LX841" s="231"/>
      <c r="LY841" s="231"/>
      <c r="LZ841" s="231"/>
      <c r="MA841" s="231"/>
      <c r="MB841" s="231"/>
      <c r="MC841" s="231"/>
      <c r="MD841" s="231"/>
      <c r="ME841" s="231"/>
      <c r="MF841" s="231"/>
      <c r="MG841" s="231"/>
      <c r="MH841" s="231"/>
      <c r="MI841" s="231"/>
      <c r="MJ841" s="231"/>
      <c r="MK841" s="231"/>
      <c r="ML841" s="231"/>
      <c r="MM841" s="231"/>
      <c r="MN841" s="231"/>
      <c r="MO841" s="231"/>
      <c r="MP841" s="231"/>
      <c r="MQ841" s="231"/>
      <c r="MR841" s="231"/>
      <c r="MS841" s="231"/>
      <c r="MT841" s="231"/>
      <c r="MU841" s="231"/>
      <c r="MV841" s="231"/>
      <c r="MW841" s="231"/>
      <c r="MX841" s="231"/>
      <c r="MY841" s="231"/>
      <c r="MZ841" s="231"/>
      <c r="NA841" s="231"/>
      <c r="NB841" s="231"/>
      <c r="NC841" s="231"/>
      <c r="ND841" s="231"/>
      <c r="NE841" s="231"/>
      <c r="NF841" s="231"/>
      <c r="NG841" s="231"/>
      <c r="NH841" s="231"/>
      <c r="NI841" s="231"/>
      <c r="NJ841" s="231"/>
      <c r="NK841" s="231"/>
      <c r="NL841" s="231"/>
      <c r="NM841" s="231"/>
      <c r="NN841" s="231"/>
      <c r="NO841" s="231"/>
      <c r="NP841" s="231"/>
      <c r="NQ841" s="231"/>
      <c r="NR841" s="231"/>
      <c r="NS841" s="231"/>
      <c r="NT841" s="231"/>
      <c r="NU841" s="231"/>
      <c r="NV841" s="231"/>
      <c r="NW841" s="231"/>
      <c r="NX841" s="231"/>
      <c r="NY841" s="231"/>
      <c r="NZ841" s="231"/>
      <c r="OA841" s="231"/>
      <c r="OB841" s="231"/>
      <c r="OC841" s="231"/>
      <c r="OD841" s="231"/>
      <c r="OE841" s="231"/>
      <c r="OF841" s="231"/>
      <c r="OG841" s="231"/>
      <c r="OH841" s="231"/>
      <c r="OI841" s="231"/>
      <c r="OJ841" s="231"/>
      <c r="OK841" s="231"/>
      <c r="OL841" s="231"/>
      <c r="OM841" s="231"/>
      <c r="ON841" s="231"/>
      <c r="OO841" s="231"/>
      <c r="OP841" s="231"/>
      <c r="OQ841" s="231"/>
      <c r="OR841" s="231"/>
      <c r="OS841" s="231"/>
      <c r="OT841" s="231"/>
      <c r="OU841" s="231"/>
      <c r="OV841" s="231"/>
      <c r="OW841" s="231"/>
      <c r="OX841" s="231"/>
      <c r="OY841" s="231"/>
      <c r="OZ841" s="231"/>
      <c r="PA841" s="231"/>
      <c r="PB841" s="231"/>
      <c r="PC841" s="231"/>
      <c r="PD841" s="231"/>
      <c r="PE841" s="231"/>
      <c r="PF841" s="231"/>
      <c r="PG841" s="231"/>
      <c r="PH841" s="231"/>
      <c r="PI841" s="231"/>
      <c r="PJ841" s="231"/>
      <c r="PK841" s="231"/>
      <c r="PL841" s="231"/>
      <c r="PM841" s="231"/>
      <c r="PN841" s="231"/>
      <c r="PO841" s="231"/>
      <c r="PP841" s="231"/>
      <c r="PQ841" s="231"/>
      <c r="PR841" s="231"/>
      <c r="PS841" s="231"/>
      <c r="PT841" s="231"/>
      <c r="PU841" s="231"/>
      <c r="PV841" s="231"/>
      <c r="PW841" s="231"/>
      <c r="PX841" s="231"/>
      <c r="PY841" s="231"/>
      <c r="PZ841" s="231"/>
      <c r="QA841" s="231"/>
      <c r="QB841" s="231"/>
      <c r="QC841" s="231"/>
      <c r="QD841" s="231"/>
      <c r="QE841" s="231"/>
      <c r="QF841" s="231"/>
      <c r="QG841" s="231"/>
      <c r="QH841" s="231"/>
      <c r="QI841" s="231"/>
      <c r="QJ841" s="231"/>
      <c r="QK841" s="231"/>
      <c r="QL841" s="231"/>
      <c r="QM841" s="231"/>
      <c r="QN841" s="231"/>
      <c r="QO841" s="231"/>
      <c r="QP841" s="231"/>
      <c r="QQ841" s="231"/>
      <c r="QR841" s="231"/>
      <c r="QS841" s="231"/>
      <c r="QT841" s="231"/>
      <c r="QU841" s="231"/>
      <c r="QV841" s="231"/>
      <c r="QW841" s="231"/>
      <c r="QX841" s="231"/>
      <c r="QY841" s="231"/>
      <c r="QZ841" s="231"/>
      <c r="RA841" s="231"/>
      <c r="RB841" s="231"/>
      <c r="RC841" s="231"/>
      <c r="RD841" s="231"/>
      <c r="RE841" s="231"/>
      <c r="RF841" s="231"/>
      <c r="RG841" s="231"/>
      <c r="RH841" s="231"/>
      <c r="RI841" s="231"/>
      <c r="RJ841" s="231"/>
      <c r="RK841" s="231"/>
      <c r="RL841" s="231"/>
      <c r="RM841" s="231"/>
      <c r="RN841" s="231"/>
      <c r="RO841" s="231"/>
      <c r="RP841" s="231"/>
      <c r="RQ841" s="231"/>
      <c r="RR841" s="231"/>
      <c r="RS841" s="231"/>
      <c r="RT841" s="231"/>
      <c r="RU841" s="231"/>
      <c r="RV841" s="231"/>
      <c r="RW841" s="231"/>
      <c r="RX841" s="231"/>
      <c r="RY841" s="231"/>
      <c r="RZ841" s="231"/>
      <c r="SA841" s="231"/>
      <c r="SB841" s="231"/>
      <c r="SC841" s="231"/>
      <c r="SD841" s="231"/>
      <c r="SE841" s="231"/>
      <c r="SF841" s="231"/>
      <c r="SG841" s="231"/>
      <c r="SH841" s="231"/>
      <c r="SI841" s="231"/>
      <c r="SJ841" s="231"/>
      <c r="SK841" s="231"/>
      <c r="SL841" s="231"/>
      <c r="SM841" s="231"/>
      <c r="SN841" s="231"/>
      <c r="SO841" s="231"/>
      <c r="SP841" s="231"/>
      <c r="SQ841" s="231"/>
      <c r="SR841" s="231"/>
      <c r="SS841" s="231"/>
      <c r="ST841" s="231"/>
      <c r="SU841" s="231"/>
      <c r="SV841" s="231"/>
      <c r="SW841" s="231"/>
      <c r="SX841" s="231"/>
      <c r="SY841" s="231"/>
      <c r="SZ841" s="231"/>
      <c r="TA841" s="231"/>
      <c r="TB841" s="231"/>
      <c r="TC841" s="231"/>
      <c r="TD841" s="231"/>
      <c r="TE841" s="231"/>
      <c r="TF841" s="231"/>
      <c r="TG841" s="231"/>
      <c r="TH841" s="231"/>
      <c r="TI841" s="231"/>
      <c r="TJ841" s="231"/>
      <c r="TK841" s="231"/>
      <c r="TL841" s="231"/>
      <c r="TM841" s="231"/>
      <c r="TN841" s="231"/>
      <c r="TO841" s="231"/>
      <c r="TP841" s="231"/>
      <c r="TQ841" s="231"/>
      <c r="TR841" s="231"/>
      <c r="TS841" s="231"/>
      <c r="TT841" s="231"/>
      <c r="TU841" s="231"/>
      <c r="TV841" s="231"/>
      <c r="TW841" s="231"/>
      <c r="TX841" s="231"/>
      <c r="TY841" s="231"/>
      <c r="TZ841" s="231"/>
      <c r="UA841" s="231"/>
      <c r="UB841" s="231"/>
      <c r="UC841" s="231"/>
      <c r="UD841" s="231"/>
      <c r="UE841" s="231"/>
      <c r="UF841" s="231"/>
      <c r="UG841" s="231"/>
      <c r="UH841" s="231"/>
      <c r="UI841" s="231"/>
      <c r="UJ841" s="231"/>
      <c r="UK841" s="231"/>
      <c r="UL841" s="231"/>
      <c r="UM841" s="231"/>
      <c r="UN841" s="231"/>
      <c r="UO841" s="231"/>
      <c r="UP841" s="231"/>
      <c r="UQ841" s="231"/>
      <c r="UR841" s="231"/>
      <c r="US841" s="231"/>
      <c r="UT841" s="231"/>
      <c r="UU841" s="231"/>
      <c r="UV841" s="231"/>
      <c r="UW841" s="231"/>
      <c r="UX841" s="231"/>
      <c r="UY841" s="231"/>
      <c r="UZ841" s="231"/>
      <c r="VA841" s="231"/>
      <c r="VB841" s="231"/>
      <c r="VC841" s="231"/>
      <c r="VD841" s="231"/>
      <c r="VE841" s="231"/>
      <c r="VF841" s="231"/>
      <c r="VG841" s="231"/>
      <c r="VH841" s="231"/>
      <c r="VI841" s="231"/>
      <c r="VJ841" s="231"/>
      <c r="VK841" s="231"/>
      <c r="VL841" s="231"/>
      <c r="VM841" s="231"/>
      <c r="VN841" s="231"/>
      <c r="VO841" s="231"/>
      <c r="VP841" s="231"/>
      <c r="VQ841" s="231"/>
      <c r="VR841" s="231"/>
      <c r="VS841" s="231"/>
      <c r="VT841" s="231"/>
      <c r="VU841" s="231"/>
      <c r="VV841" s="231"/>
      <c r="VW841" s="231"/>
      <c r="VX841" s="231"/>
      <c r="VY841" s="231"/>
      <c r="VZ841" s="231"/>
      <c r="WA841" s="231"/>
      <c r="WB841" s="231"/>
      <c r="WC841" s="231"/>
      <c r="WD841" s="231"/>
      <c r="WE841" s="231"/>
      <c r="WF841" s="231"/>
      <c r="WG841" s="231"/>
      <c r="WH841" s="231"/>
      <c r="WI841" s="231"/>
      <c r="WJ841" s="231"/>
      <c r="WK841" s="231"/>
      <c r="WL841" s="231"/>
      <c r="WM841" s="231"/>
      <c r="WN841" s="231"/>
      <c r="WO841" s="231"/>
      <c r="WP841" s="231"/>
      <c r="WQ841" s="231"/>
      <c r="WR841" s="231"/>
      <c r="WS841" s="231"/>
      <c r="WT841" s="231"/>
      <c r="WU841" s="231"/>
      <c r="WV841" s="231"/>
      <c r="WW841" s="231"/>
      <c r="WX841" s="231"/>
      <c r="WY841" s="231"/>
      <c r="WZ841" s="231"/>
      <c r="XA841" s="231"/>
      <c r="XB841" s="231"/>
      <c r="XC841" s="231"/>
      <c r="XD841" s="231"/>
      <c r="XE841" s="231"/>
      <c r="XF841" s="231"/>
      <c r="XG841" s="231"/>
      <c r="XH841" s="231"/>
      <c r="XI841" s="231"/>
      <c r="XJ841" s="231"/>
      <c r="XK841" s="231"/>
      <c r="XL841" s="231"/>
      <c r="XM841" s="231"/>
      <c r="XN841" s="231"/>
      <c r="XO841" s="231"/>
      <c r="XP841" s="231"/>
      <c r="XQ841" s="231"/>
      <c r="XR841" s="231"/>
      <c r="XS841" s="231"/>
      <c r="XT841" s="231"/>
      <c r="XU841" s="231"/>
      <c r="XV841" s="231"/>
      <c r="XW841" s="231"/>
      <c r="XX841" s="231"/>
      <c r="XY841" s="231"/>
      <c r="XZ841" s="231"/>
      <c r="YA841" s="231"/>
      <c r="YB841" s="231"/>
      <c r="YC841" s="231"/>
      <c r="YD841" s="231"/>
      <c r="YE841" s="231"/>
      <c r="YF841" s="231"/>
      <c r="YG841" s="231"/>
      <c r="YH841" s="231"/>
      <c r="YI841" s="231"/>
      <c r="YJ841" s="231"/>
      <c r="YK841" s="231"/>
      <c r="YL841" s="231"/>
      <c r="YM841" s="231"/>
      <c r="YN841" s="231"/>
      <c r="YO841" s="231"/>
      <c r="YP841" s="231"/>
      <c r="YQ841" s="231"/>
      <c r="YR841" s="231"/>
      <c r="YS841" s="231"/>
      <c r="YT841" s="231"/>
      <c r="YU841" s="231"/>
      <c r="YV841" s="231"/>
      <c r="YW841" s="231"/>
      <c r="YX841" s="231"/>
      <c r="YY841" s="231"/>
      <c r="YZ841" s="231"/>
      <c r="ZA841" s="231"/>
      <c r="ZB841" s="231"/>
      <c r="ZC841" s="231"/>
      <c r="ZD841" s="231"/>
      <c r="ZE841" s="231"/>
      <c r="ZF841" s="231"/>
      <c r="ZG841" s="231"/>
      <c r="ZH841" s="231"/>
      <c r="ZI841" s="231"/>
      <c r="ZJ841" s="231"/>
      <c r="ZK841" s="231"/>
      <c r="ZL841" s="231"/>
      <c r="ZM841" s="231"/>
      <c r="ZN841" s="231"/>
      <c r="ZO841" s="231"/>
      <c r="ZP841" s="231"/>
      <c r="ZQ841" s="231"/>
      <c r="ZR841" s="231"/>
      <c r="ZS841" s="231"/>
      <c r="ZT841" s="231"/>
      <c r="ZU841" s="231"/>
      <c r="ZV841" s="231"/>
      <c r="ZW841" s="231"/>
      <c r="ZX841" s="231"/>
      <c r="ZY841" s="231"/>
      <c r="ZZ841" s="231"/>
      <c r="AAA841" s="231"/>
      <c r="AAB841" s="231"/>
      <c r="AAC841" s="231"/>
      <c r="AAD841" s="231"/>
      <c r="AAE841" s="231"/>
      <c r="AAF841" s="231"/>
      <c r="AAG841" s="231"/>
      <c r="AAH841" s="231"/>
      <c r="AAI841" s="231"/>
      <c r="AAJ841" s="231"/>
      <c r="AAK841" s="231"/>
      <c r="AAL841" s="231"/>
      <c r="AAM841" s="231"/>
      <c r="AAN841" s="231"/>
      <c r="AAO841" s="231"/>
      <c r="AAP841" s="231"/>
      <c r="AAQ841" s="231"/>
      <c r="AAR841" s="231"/>
      <c r="AAS841" s="231"/>
      <c r="AAT841" s="231"/>
      <c r="AAU841" s="231"/>
      <c r="AAV841" s="231"/>
      <c r="AAW841" s="231"/>
      <c r="AAX841" s="231"/>
      <c r="AAY841" s="231"/>
      <c r="AAZ841" s="231"/>
      <c r="ABA841" s="231"/>
      <c r="ABB841" s="231"/>
      <c r="ABC841" s="231"/>
      <c r="ABD841" s="231"/>
      <c r="ABE841" s="231"/>
      <c r="ABF841" s="231"/>
      <c r="ABG841" s="231"/>
      <c r="ABH841" s="231"/>
      <c r="ABI841" s="231"/>
      <c r="ABJ841" s="231"/>
      <c r="ABK841" s="231"/>
      <c r="ABL841" s="231"/>
      <c r="ABM841" s="231"/>
      <c r="ABN841" s="231"/>
      <c r="ABO841" s="231"/>
      <c r="ABP841" s="231"/>
      <c r="ABQ841" s="231"/>
      <c r="ABR841" s="231"/>
      <c r="ABS841" s="231"/>
      <c r="ABT841" s="231"/>
      <c r="ABU841" s="231"/>
      <c r="ABV841" s="231"/>
      <c r="ABW841" s="231"/>
      <c r="ABX841" s="231"/>
      <c r="ABY841" s="231"/>
      <c r="ABZ841" s="231"/>
      <c r="ACA841" s="231"/>
      <c r="ACB841" s="231"/>
      <c r="ACC841" s="231"/>
      <c r="ACD841" s="231"/>
      <c r="ACE841" s="231"/>
      <c r="ACF841" s="231"/>
      <c r="ACG841" s="231"/>
      <c r="ACH841" s="231"/>
      <c r="ACI841" s="231"/>
      <c r="ACJ841" s="231"/>
      <c r="ACK841" s="231"/>
      <c r="ACL841" s="231"/>
      <c r="ACM841" s="231"/>
      <c r="ACN841" s="231"/>
      <c r="ACO841" s="231"/>
      <c r="ACP841" s="231"/>
      <c r="ACQ841" s="231"/>
      <c r="ACR841" s="231"/>
      <c r="ACS841" s="231"/>
      <c r="ACT841" s="231"/>
      <c r="ACU841" s="231"/>
      <c r="ACV841" s="231"/>
      <c r="ACW841" s="231"/>
      <c r="ACX841" s="231"/>
      <c r="ACY841" s="231"/>
      <c r="ACZ841" s="231"/>
      <c r="ADA841" s="231"/>
      <c r="ADB841" s="231"/>
      <c r="ADC841" s="231"/>
      <c r="ADD841" s="231"/>
      <c r="ADE841" s="231"/>
      <c r="ADF841" s="231"/>
      <c r="ADG841" s="231"/>
      <c r="ADH841" s="231"/>
      <c r="ADI841" s="231"/>
      <c r="ADJ841" s="231"/>
      <c r="ADK841" s="231"/>
      <c r="ADL841" s="231"/>
      <c r="ADM841" s="231"/>
      <c r="ADN841" s="231"/>
      <c r="ADO841" s="231"/>
      <c r="ADP841" s="231"/>
      <c r="ADQ841" s="231"/>
      <c r="ADR841" s="231"/>
      <c r="ADS841" s="231"/>
      <c r="ADT841" s="231"/>
      <c r="ADU841" s="231"/>
      <c r="ADV841" s="231"/>
      <c r="ADW841" s="231"/>
      <c r="ADX841" s="231"/>
      <c r="ADY841" s="231"/>
      <c r="ADZ841" s="231"/>
      <c r="AEA841" s="231"/>
      <c r="AEB841" s="231"/>
      <c r="AEC841" s="231"/>
      <c r="AED841" s="231"/>
      <c r="AEE841" s="231"/>
      <c r="AEF841" s="231"/>
      <c r="AEG841" s="231"/>
      <c r="AEH841" s="231"/>
      <c r="AEI841" s="231"/>
      <c r="AEJ841" s="231"/>
      <c r="AEK841" s="231"/>
      <c r="AEL841" s="231"/>
      <c r="AEM841" s="231"/>
      <c r="AEN841" s="231"/>
      <c r="AEO841" s="231"/>
      <c r="AEP841" s="231"/>
      <c r="AEQ841" s="231"/>
      <c r="AER841" s="231"/>
      <c r="AES841" s="231"/>
      <c r="AET841" s="231"/>
      <c r="AEU841" s="231"/>
      <c r="AEV841" s="231"/>
      <c r="AEW841" s="231"/>
      <c r="AEX841" s="231"/>
      <c r="AEY841" s="231"/>
      <c r="AEZ841" s="231"/>
      <c r="AFA841" s="231"/>
      <c r="AFB841" s="231"/>
      <c r="AFC841" s="231"/>
      <c r="AFD841" s="231"/>
      <c r="AFE841" s="231"/>
      <c r="AFF841" s="231"/>
      <c r="AFG841" s="231"/>
      <c r="AFH841" s="231"/>
      <c r="AFI841" s="231"/>
      <c r="AFJ841" s="231"/>
      <c r="AFK841" s="231"/>
      <c r="AFL841" s="231"/>
      <c r="AFM841" s="231"/>
      <c r="AFN841" s="231"/>
      <c r="AFO841" s="231"/>
      <c r="AFP841" s="231"/>
      <c r="AFQ841" s="231"/>
      <c r="AFR841" s="231"/>
      <c r="AFS841" s="231"/>
      <c r="AFT841" s="231"/>
      <c r="AFU841" s="231"/>
      <c r="AFV841" s="231"/>
      <c r="AFW841" s="231"/>
      <c r="AFX841" s="231"/>
      <c r="AFY841" s="231"/>
      <c r="AFZ841" s="231"/>
      <c r="AGA841" s="231"/>
      <c r="AGB841" s="231"/>
      <c r="AGC841" s="231"/>
      <c r="AGD841" s="231"/>
      <c r="AGE841" s="231"/>
      <c r="AGF841" s="231"/>
      <c r="AGG841" s="231"/>
      <c r="AGH841" s="231"/>
      <c r="AGI841" s="231"/>
      <c r="AGJ841" s="231"/>
      <c r="AGK841" s="231"/>
      <c r="AGL841" s="231"/>
      <c r="AGM841" s="231"/>
      <c r="AGN841" s="231"/>
      <c r="AGO841" s="231"/>
      <c r="AGP841" s="231"/>
      <c r="AGQ841" s="231"/>
      <c r="AGR841" s="231"/>
      <c r="AGS841" s="231"/>
      <c r="AGT841" s="231"/>
      <c r="AGU841" s="231"/>
      <c r="AGV841" s="231"/>
      <c r="AGW841" s="231"/>
      <c r="AGX841" s="231"/>
      <c r="AGY841" s="231"/>
      <c r="AGZ841" s="231"/>
      <c r="AHA841" s="231"/>
      <c r="AHB841" s="231"/>
      <c r="AHC841" s="231"/>
      <c r="AHD841" s="231"/>
      <c r="AHE841" s="231"/>
      <c r="AHF841" s="231"/>
      <c r="AHG841" s="231"/>
      <c r="AHH841" s="231"/>
      <c r="AHI841" s="231"/>
      <c r="AHJ841" s="231"/>
      <c r="AHK841" s="231"/>
      <c r="AHL841" s="231"/>
      <c r="AHM841" s="231"/>
      <c r="AHN841" s="231"/>
      <c r="AHO841" s="231"/>
      <c r="AHP841" s="231"/>
      <c r="AHQ841" s="231"/>
      <c r="AHR841" s="231"/>
      <c r="AHS841" s="231"/>
      <c r="AHT841" s="231"/>
      <c r="AHU841" s="231"/>
      <c r="AHV841" s="231"/>
      <c r="AHW841" s="231"/>
      <c r="AHX841" s="231"/>
      <c r="AHY841" s="231"/>
      <c r="AHZ841" s="231"/>
      <c r="AIA841" s="231"/>
      <c r="AIB841" s="231"/>
      <c r="AIC841" s="231"/>
      <c r="AID841" s="231"/>
      <c r="AIE841" s="231"/>
      <c r="AIF841" s="231"/>
      <c r="AIG841" s="231"/>
      <c r="AIH841" s="231"/>
      <c r="AII841" s="231"/>
      <c r="AIJ841" s="231"/>
      <c r="AIK841" s="231"/>
      <c r="AIL841" s="231"/>
      <c r="AIM841" s="231"/>
      <c r="AIN841" s="231"/>
      <c r="AIO841" s="231"/>
      <c r="AIP841" s="231"/>
      <c r="AIQ841" s="231"/>
      <c r="AIR841" s="231"/>
      <c r="AIS841" s="231"/>
      <c r="AIT841" s="231"/>
      <c r="AIU841" s="231"/>
      <c r="AIV841" s="231"/>
      <c r="AIW841" s="231"/>
      <c r="AIX841" s="231"/>
      <c r="AIY841" s="231"/>
      <c r="AIZ841" s="231"/>
      <c r="AJA841" s="231"/>
      <c r="AJB841" s="231"/>
      <c r="AJC841" s="231"/>
      <c r="AJD841" s="231"/>
      <c r="AJE841" s="231"/>
      <c r="AJF841" s="231"/>
      <c r="AJG841" s="231"/>
      <c r="AJH841" s="231"/>
      <c r="AJI841" s="231"/>
      <c r="AJJ841" s="231"/>
      <c r="AJK841" s="231"/>
      <c r="AJL841" s="231"/>
      <c r="AJM841" s="231"/>
      <c r="AJN841" s="231"/>
      <c r="AJO841" s="231"/>
      <c r="AJP841" s="231"/>
      <c r="AJQ841" s="231"/>
      <c r="AJR841" s="231"/>
      <c r="AJS841" s="231"/>
      <c r="AJT841" s="231"/>
      <c r="AJU841" s="231"/>
      <c r="AJV841" s="231"/>
      <c r="AJW841" s="231"/>
      <c r="AJX841" s="231"/>
      <c r="AJY841" s="231"/>
      <c r="AJZ841" s="231"/>
      <c r="AKA841" s="231"/>
      <c r="AKB841" s="231"/>
      <c r="AKC841" s="231"/>
      <c r="AKD841" s="231"/>
      <c r="AKE841" s="231"/>
      <c r="AKF841" s="231"/>
      <c r="AKG841" s="231"/>
      <c r="AKH841" s="231"/>
      <c r="AKI841" s="231"/>
      <c r="AKJ841" s="231"/>
      <c r="AKK841" s="231"/>
      <c r="AKL841" s="231"/>
      <c r="AKM841" s="231"/>
      <c r="AKN841" s="231"/>
      <c r="AKO841" s="231"/>
      <c r="AKP841" s="231"/>
      <c r="AKQ841" s="231"/>
      <c r="AKR841" s="231"/>
      <c r="AKS841" s="231"/>
      <c r="AKT841" s="231"/>
      <c r="AKU841" s="231"/>
      <c r="AKV841" s="231"/>
      <c r="AKW841" s="231"/>
      <c r="AKX841" s="231"/>
      <c r="AKY841" s="231"/>
      <c r="AKZ841" s="231"/>
      <c r="ALA841" s="231"/>
      <c r="ALB841" s="231"/>
      <c r="ALC841" s="231"/>
      <c r="ALD841" s="231"/>
      <c r="ALE841" s="231"/>
      <c r="ALF841" s="231"/>
      <c r="ALG841" s="231"/>
      <c r="ALH841" s="231"/>
      <c r="ALI841" s="231"/>
      <c r="ALJ841" s="231"/>
      <c r="ALK841" s="231"/>
      <c r="ALL841" s="231"/>
      <c r="ALM841" s="231"/>
      <c r="ALN841" s="231"/>
      <c r="ALO841" s="231"/>
      <c r="ALP841" s="231"/>
      <c r="ALQ841" s="231"/>
      <c r="ALR841" s="231"/>
      <c r="ALS841" s="231"/>
      <c r="ALT841" s="231"/>
      <c r="ALU841" s="231"/>
      <c r="ALV841" s="231"/>
      <c r="ALW841" s="231"/>
      <c r="ALX841" s="231"/>
      <c r="ALY841" s="231"/>
      <c r="ALZ841" s="231"/>
      <c r="AMA841" s="231"/>
      <c r="AMB841" s="231"/>
      <c r="AMC841" s="231"/>
      <c r="AMD841" s="231"/>
      <c r="AME841" s="231"/>
      <c r="AMF841" s="231"/>
      <c r="AMG841" s="231"/>
      <c r="AMH841" s="231"/>
      <c r="AMI841" s="231"/>
      <c r="AMJ841" s="231"/>
      <c r="AMK841" s="231"/>
      <c r="AML841" s="231"/>
      <c r="AMM841" s="231"/>
      <c r="AMN841" s="231"/>
      <c r="AMO841" s="231"/>
      <c r="AMP841" s="231"/>
      <c r="AMQ841" s="231"/>
      <c r="AMR841" s="231"/>
      <c r="AMS841" s="231"/>
      <c r="AMT841" s="231"/>
      <c r="AMU841" s="231"/>
      <c r="AMV841" s="231"/>
      <c r="AMW841" s="231"/>
      <c r="AMX841" s="231"/>
      <c r="AMY841" s="231"/>
      <c r="AMZ841" s="231"/>
      <c r="ANA841" s="231"/>
      <c r="ANB841" s="231"/>
      <c r="ANC841" s="231"/>
      <c r="AND841" s="231"/>
      <c r="ANE841" s="231"/>
      <c r="ANF841" s="231"/>
      <c r="ANG841" s="231"/>
      <c r="ANH841" s="231"/>
      <c r="ANI841" s="231"/>
      <c r="ANJ841" s="231"/>
      <c r="ANK841" s="231"/>
      <c r="ANL841" s="231"/>
      <c r="ANM841" s="231"/>
      <c r="ANN841" s="231"/>
      <c r="ANO841" s="231"/>
      <c r="ANP841" s="231"/>
      <c r="ANQ841" s="231"/>
      <c r="ANR841" s="231"/>
      <c r="ANS841" s="231"/>
      <c r="ANT841" s="231"/>
      <c r="ANU841" s="231"/>
      <c r="ANV841" s="231"/>
      <c r="ANW841" s="231"/>
      <c r="ANX841" s="231"/>
      <c r="ANY841" s="231"/>
      <c r="ANZ841" s="231"/>
      <c r="AOA841" s="231"/>
      <c r="AOB841" s="231"/>
      <c r="AOC841" s="231"/>
      <c r="AOD841" s="231"/>
      <c r="AOE841" s="231"/>
      <c r="AOF841" s="231"/>
      <c r="AOG841" s="231"/>
      <c r="AOH841" s="231"/>
      <c r="AOI841" s="231"/>
      <c r="AOJ841" s="231"/>
      <c r="AOK841" s="231"/>
      <c r="AOL841" s="231"/>
      <c r="AOM841" s="231"/>
      <c r="AON841" s="231"/>
      <c r="AOO841" s="231"/>
      <c r="AOP841" s="231"/>
      <c r="AOQ841" s="231"/>
      <c r="AOR841" s="231"/>
      <c r="AOS841" s="231"/>
      <c r="AOT841" s="231"/>
      <c r="AOU841" s="231"/>
      <c r="AOV841" s="231"/>
      <c r="AOW841" s="231"/>
      <c r="AOX841" s="231"/>
      <c r="AOY841" s="231"/>
      <c r="AOZ841" s="231"/>
      <c r="APA841" s="231"/>
      <c r="APB841" s="231"/>
      <c r="APC841" s="231"/>
      <c r="APD841" s="231"/>
      <c r="APE841" s="231"/>
      <c r="APF841" s="231"/>
      <c r="APG841" s="231"/>
      <c r="APH841" s="231"/>
      <c r="API841" s="231"/>
      <c r="APJ841" s="231"/>
      <c r="APK841" s="231"/>
      <c r="APL841" s="231"/>
      <c r="APM841" s="231"/>
      <c r="APN841" s="231"/>
      <c r="APO841" s="231"/>
      <c r="APP841" s="231"/>
      <c r="APQ841" s="231"/>
      <c r="APR841" s="231"/>
      <c r="APS841" s="231"/>
      <c r="APT841" s="231"/>
      <c r="APU841" s="231"/>
      <c r="APV841" s="231"/>
      <c r="APW841" s="231"/>
      <c r="APX841" s="231"/>
      <c r="APY841" s="231"/>
      <c r="APZ841" s="231"/>
      <c r="AQA841" s="231"/>
      <c r="AQB841" s="231"/>
      <c r="AQC841" s="231"/>
      <c r="AQD841" s="231"/>
      <c r="AQE841" s="231"/>
      <c r="AQF841" s="231"/>
      <c r="AQG841" s="231"/>
      <c r="AQH841" s="231"/>
      <c r="AQI841" s="231"/>
      <c r="AQJ841" s="231"/>
      <c r="AQK841" s="231"/>
      <c r="AQL841" s="231"/>
      <c r="AQM841" s="231"/>
      <c r="AQN841" s="231"/>
      <c r="AQO841" s="231"/>
      <c r="AQP841" s="231"/>
      <c r="AQQ841" s="231"/>
      <c r="AQR841" s="231"/>
      <c r="AQS841" s="231"/>
      <c r="AQT841" s="231"/>
      <c r="AQU841" s="231"/>
      <c r="AQV841" s="231"/>
      <c r="AQW841" s="231"/>
      <c r="AQX841" s="231"/>
      <c r="AQY841" s="231"/>
      <c r="AQZ841" s="231"/>
      <c r="ARA841" s="231"/>
      <c r="ARB841" s="231"/>
      <c r="ARC841" s="231"/>
      <c r="ARD841" s="231"/>
      <c r="ARE841" s="231"/>
      <c r="ARF841" s="231"/>
      <c r="ARG841" s="231"/>
      <c r="ARH841" s="231"/>
      <c r="ARI841" s="231"/>
      <c r="ARJ841" s="231"/>
      <c r="ARK841" s="231"/>
      <c r="ARL841" s="231"/>
      <c r="ARM841" s="231"/>
      <c r="ARN841" s="231"/>
      <c r="ARO841" s="231"/>
      <c r="ARP841" s="231"/>
      <c r="ARQ841" s="231"/>
      <c r="ARR841" s="231"/>
      <c r="ARS841" s="231"/>
      <c r="ART841" s="231"/>
      <c r="ARU841" s="231"/>
      <c r="ARV841" s="231"/>
      <c r="ARW841" s="231"/>
      <c r="ARX841" s="231"/>
      <c r="ARY841" s="231"/>
      <c r="ARZ841" s="231"/>
      <c r="ASA841" s="231"/>
      <c r="ASB841" s="231"/>
      <c r="ASC841" s="231"/>
      <c r="ASD841" s="231"/>
      <c r="ASE841" s="231"/>
      <c r="ASF841" s="231"/>
      <c r="ASG841" s="231"/>
      <c r="ASH841" s="231"/>
      <c r="ASI841" s="231"/>
      <c r="ASJ841" s="231"/>
      <c r="ASK841" s="231"/>
      <c r="ASL841" s="231"/>
      <c r="ASM841" s="231"/>
      <c r="ASN841" s="231"/>
      <c r="ASO841" s="231"/>
      <c r="ASP841" s="231"/>
      <c r="ASQ841" s="231"/>
      <c r="ASR841" s="231"/>
      <c r="ASS841" s="231"/>
      <c r="AST841" s="231"/>
      <c r="ASU841" s="231"/>
      <c r="ASV841" s="231"/>
      <c r="ASW841" s="231"/>
      <c r="ASX841" s="231"/>
      <c r="ASY841" s="231"/>
      <c r="ASZ841" s="231"/>
      <c r="ATA841" s="231"/>
      <c r="ATB841" s="231"/>
      <c r="ATC841" s="231"/>
      <c r="ATD841" s="231"/>
      <c r="ATE841" s="231"/>
      <c r="ATF841" s="231"/>
      <c r="ATG841" s="231"/>
      <c r="ATH841" s="231"/>
      <c r="ATI841" s="231"/>
      <c r="ATJ841" s="231"/>
      <c r="ATK841" s="231"/>
      <c r="ATL841" s="231"/>
      <c r="ATM841" s="231"/>
      <c r="ATN841" s="231"/>
      <c r="ATO841" s="231"/>
      <c r="ATP841" s="231"/>
      <c r="ATQ841" s="231"/>
      <c r="ATR841" s="231"/>
      <c r="ATS841" s="231"/>
      <c r="ATT841" s="231"/>
      <c r="ATU841" s="231"/>
      <c r="ATV841" s="231"/>
      <c r="ATW841" s="231"/>
      <c r="ATX841" s="231"/>
      <c r="ATY841" s="231"/>
      <c r="ATZ841" s="231"/>
      <c r="AUA841" s="231"/>
      <c r="AUB841" s="231"/>
      <c r="AUC841" s="231"/>
      <c r="AUD841" s="231"/>
      <c r="AUE841" s="231"/>
      <c r="AUF841" s="231"/>
      <c r="AUG841" s="231"/>
      <c r="AUH841" s="231"/>
      <c r="AUI841" s="231"/>
      <c r="AUJ841" s="231"/>
      <c r="AUK841" s="231"/>
      <c r="AUL841" s="231"/>
      <c r="AUM841" s="231"/>
      <c r="AUN841" s="231"/>
      <c r="AUO841" s="231"/>
      <c r="AUP841" s="231"/>
      <c r="AUQ841" s="231"/>
      <c r="AUR841" s="231"/>
      <c r="AUS841" s="231"/>
      <c r="AUT841" s="231"/>
      <c r="AUU841" s="231"/>
      <c r="AUV841" s="231"/>
      <c r="AUW841" s="231"/>
      <c r="AUX841" s="231"/>
      <c r="AUY841" s="231"/>
      <c r="AUZ841" s="231"/>
      <c r="AVA841" s="231"/>
      <c r="AVB841" s="231"/>
      <c r="AVC841" s="231"/>
      <c r="AVD841" s="231"/>
      <c r="AVE841" s="231"/>
      <c r="AVF841" s="231"/>
      <c r="AVG841" s="231"/>
      <c r="AVH841" s="231"/>
      <c r="AVI841" s="231"/>
      <c r="AVJ841" s="231"/>
      <c r="AVK841" s="231"/>
      <c r="AVL841" s="231"/>
      <c r="AVM841" s="231"/>
      <c r="AVN841" s="231"/>
      <c r="AVO841" s="231"/>
      <c r="AVP841" s="231"/>
      <c r="AVQ841" s="231"/>
      <c r="AVR841" s="231"/>
      <c r="AVS841" s="231"/>
      <c r="AVT841" s="231"/>
      <c r="AVU841" s="231"/>
      <c r="AVV841" s="231"/>
      <c r="AVW841" s="231"/>
      <c r="AVX841" s="231"/>
      <c r="AVY841" s="231"/>
      <c r="AVZ841" s="231"/>
      <c r="AWA841" s="231"/>
      <c r="AWB841" s="231"/>
      <c r="AWC841" s="231"/>
      <c r="AWD841" s="231"/>
      <c r="AWE841" s="231"/>
      <c r="AWF841" s="231"/>
      <c r="AWG841" s="231"/>
      <c r="AWH841" s="231"/>
      <c r="AWI841" s="231"/>
      <c r="AWJ841" s="231"/>
      <c r="AWK841" s="231"/>
      <c r="AWL841" s="231"/>
      <c r="AWM841" s="231"/>
      <c r="AWN841" s="231"/>
      <c r="AWO841" s="231"/>
      <c r="AWP841" s="231"/>
      <c r="AWQ841" s="231"/>
      <c r="AWR841" s="231"/>
      <c r="AWS841" s="231"/>
      <c r="AWT841" s="231"/>
      <c r="AWU841" s="231"/>
      <c r="AWV841" s="231"/>
      <c r="AWW841" s="231"/>
      <c r="AWX841" s="231"/>
      <c r="AWY841" s="231"/>
      <c r="AWZ841" s="231"/>
      <c r="AXA841" s="231"/>
      <c r="AXB841" s="231"/>
      <c r="AXC841" s="231"/>
      <c r="AXD841" s="231"/>
      <c r="AXE841" s="231"/>
      <c r="AXF841" s="231"/>
      <c r="AXG841" s="231"/>
      <c r="AXH841" s="231"/>
      <c r="AXI841" s="231"/>
      <c r="AXJ841" s="231"/>
      <c r="AXK841" s="231"/>
      <c r="AXL841" s="231"/>
      <c r="AXM841" s="231"/>
      <c r="AXN841" s="231"/>
      <c r="AXO841" s="231"/>
      <c r="AXP841" s="231"/>
      <c r="AXQ841" s="231"/>
      <c r="AXR841" s="231"/>
      <c r="AXS841" s="231"/>
      <c r="AXT841" s="231"/>
      <c r="AXU841" s="231"/>
      <c r="AXV841" s="231"/>
      <c r="AXW841" s="231"/>
      <c r="AXX841" s="231"/>
      <c r="AXY841" s="231"/>
      <c r="AXZ841" s="231"/>
      <c r="AYA841" s="231"/>
      <c r="AYB841" s="231"/>
      <c r="AYC841" s="231"/>
      <c r="AYD841" s="231"/>
      <c r="AYE841" s="231"/>
      <c r="AYF841" s="231"/>
      <c r="AYG841" s="231"/>
      <c r="AYH841" s="231"/>
      <c r="AYI841" s="231"/>
      <c r="AYJ841" s="231"/>
      <c r="AYK841" s="231"/>
      <c r="AYL841" s="231"/>
      <c r="AYM841" s="231"/>
      <c r="AYN841" s="231"/>
      <c r="AYO841" s="231"/>
      <c r="AYP841" s="231"/>
      <c r="AYQ841" s="231"/>
      <c r="AYR841" s="231"/>
      <c r="AYS841" s="231"/>
      <c r="AYT841" s="231"/>
      <c r="AYU841" s="231"/>
      <c r="AYV841" s="231"/>
      <c r="AYW841" s="231"/>
      <c r="AYX841" s="231"/>
      <c r="AYY841" s="231"/>
      <c r="AYZ841" s="231"/>
      <c r="AZA841" s="231"/>
      <c r="AZB841" s="231"/>
      <c r="AZC841" s="231"/>
      <c r="AZD841" s="231"/>
      <c r="AZE841" s="231"/>
      <c r="AZF841" s="231"/>
      <c r="AZG841" s="231"/>
      <c r="AZH841" s="231"/>
      <c r="AZI841" s="231"/>
      <c r="AZJ841" s="231"/>
      <c r="AZK841" s="231"/>
      <c r="AZL841" s="231"/>
      <c r="AZM841" s="231"/>
      <c r="AZN841" s="231"/>
      <c r="AZO841" s="231"/>
      <c r="AZP841" s="231"/>
      <c r="AZQ841" s="231"/>
      <c r="AZR841" s="231"/>
      <c r="AZS841" s="231"/>
      <c r="AZT841" s="231"/>
      <c r="AZU841" s="231"/>
      <c r="AZV841" s="231"/>
      <c r="AZW841" s="231"/>
      <c r="AZX841" s="231"/>
      <c r="AZY841" s="231"/>
      <c r="AZZ841" s="231"/>
      <c r="BAA841" s="231"/>
      <c r="BAB841" s="231"/>
      <c r="BAC841" s="231"/>
      <c r="BAD841" s="231"/>
      <c r="BAE841" s="231"/>
      <c r="BAF841" s="231"/>
      <c r="BAG841" s="231"/>
      <c r="BAH841" s="231"/>
      <c r="BAI841" s="231"/>
      <c r="BAJ841" s="231"/>
      <c r="BAK841" s="231"/>
      <c r="BAL841" s="231"/>
      <c r="BAM841" s="231"/>
      <c r="BAN841" s="231"/>
      <c r="BAO841" s="231"/>
      <c r="BAP841" s="231"/>
      <c r="BAQ841" s="231"/>
      <c r="BAR841" s="231"/>
      <c r="BAS841" s="231"/>
      <c r="BAT841" s="231"/>
      <c r="BAU841" s="231"/>
      <c r="BAV841" s="231"/>
      <c r="BAW841" s="231"/>
      <c r="BAX841" s="231"/>
      <c r="BAY841" s="231"/>
      <c r="BAZ841" s="231"/>
      <c r="BBA841" s="231"/>
      <c r="BBB841" s="231"/>
      <c r="BBC841" s="231"/>
      <c r="BBD841" s="231"/>
      <c r="BBE841" s="231"/>
      <c r="BBF841" s="231"/>
      <c r="BBG841" s="231"/>
      <c r="BBH841" s="231"/>
      <c r="BBI841" s="231"/>
      <c r="BBJ841" s="231"/>
      <c r="BBK841" s="231"/>
      <c r="BBL841" s="231"/>
      <c r="BBM841" s="231"/>
      <c r="BBN841" s="231"/>
      <c r="BBO841" s="231"/>
      <c r="BBP841" s="231"/>
      <c r="BBQ841" s="231"/>
      <c r="BBR841" s="231"/>
      <c r="BBS841" s="231"/>
      <c r="BBT841" s="231"/>
      <c r="BBU841" s="231"/>
      <c r="BBV841" s="231"/>
      <c r="BBW841" s="231"/>
      <c r="BBX841" s="231"/>
      <c r="BBY841" s="231"/>
      <c r="BBZ841" s="231"/>
      <c r="BCA841" s="231"/>
      <c r="BCB841" s="231"/>
      <c r="BCC841" s="231"/>
      <c r="BCD841" s="231"/>
      <c r="BCE841" s="231"/>
      <c r="BCF841" s="231"/>
      <c r="BCG841" s="231"/>
      <c r="BCH841" s="231"/>
      <c r="BCI841" s="231"/>
      <c r="BCJ841" s="231"/>
      <c r="BCK841" s="231"/>
      <c r="BCL841" s="231"/>
      <c r="BCM841" s="231"/>
      <c r="BCN841" s="231"/>
      <c r="BCO841" s="231"/>
      <c r="BCP841" s="231"/>
      <c r="BCQ841" s="231"/>
      <c r="BCR841" s="231"/>
      <c r="BCS841" s="231"/>
      <c r="BCT841" s="231"/>
      <c r="BCU841" s="231"/>
      <c r="BCV841" s="231"/>
      <c r="BCW841" s="231"/>
      <c r="BCX841" s="231"/>
      <c r="BCY841" s="231"/>
      <c r="BCZ841" s="231"/>
      <c r="BDA841" s="231"/>
      <c r="BDB841" s="231"/>
      <c r="BDC841" s="231"/>
      <c r="BDD841" s="231"/>
      <c r="BDE841" s="231"/>
      <c r="BDF841" s="231"/>
      <c r="BDG841" s="231"/>
      <c r="BDH841" s="231"/>
      <c r="BDI841" s="231"/>
      <c r="BDJ841" s="231"/>
      <c r="BDK841" s="231"/>
      <c r="BDL841" s="231"/>
      <c r="BDM841" s="231"/>
      <c r="BDN841" s="231"/>
      <c r="BDO841" s="231"/>
      <c r="BDP841" s="231"/>
      <c r="BDQ841" s="231"/>
      <c r="BDR841" s="231"/>
      <c r="BDS841" s="231"/>
      <c r="BDT841" s="231"/>
      <c r="BDU841" s="231"/>
      <c r="BDV841" s="231"/>
      <c r="BDW841" s="231"/>
      <c r="BDX841" s="231"/>
      <c r="BDY841" s="231"/>
      <c r="BDZ841" s="231"/>
      <c r="BEA841" s="231"/>
      <c r="BEB841" s="231"/>
      <c r="BEC841" s="231"/>
      <c r="BED841" s="231"/>
      <c r="BEE841" s="231"/>
      <c r="BEF841" s="231"/>
      <c r="BEG841" s="231"/>
      <c r="BEH841" s="231"/>
      <c r="BEI841" s="231"/>
      <c r="BEJ841" s="231"/>
      <c r="BEK841" s="231"/>
      <c r="BEL841" s="231"/>
      <c r="BEM841" s="231"/>
      <c r="BEN841" s="231"/>
      <c r="BEO841" s="231"/>
      <c r="BEP841" s="231"/>
      <c r="BEQ841" s="231"/>
      <c r="BER841" s="231"/>
      <c r="BES841" s="231"/>
      <c r="BET841" s="231"/>
      <c r="BEU841" s="231"/>
      <c r="BEV841" s="231"/>
      <c r="BEW841" s="231"/>
      <c r="BEX841" s="231"/>
      <c r="BEY841" s="231"/>
      <c r="BEZ841" s="231"/>
      <c r="BFA841" s="231"/>
      <c r="BFB841" s="231"/>
      <c r="BFC841" s="231"/>
      <c r="BFD841" s="231"/>
      <c r="BFE841" s="231"/>
      <c r="BFF841" s="231"/>
      <c r="BFG841" s="231"/>
      <c r="BFH841" s="231"/>
      <c r="BFI841" s="231"/>
      <c r="BFJ841" s="231"/>
      <c r="BFK841" s="231"/>
      <c r="BFL841" s="231"/>
      <c r="BFM841" s="231"/>
      <c r="BFN841" s="231"/>
      <c r="BFO841" s="231"/>
      <c r="BFP841" s="231"/>
      <c r="BFQ841" s="231"/>
      <c r="BFR841" s="231"/>
      <c r="BFS841" s="231"/>
      <c r="BFT841" s="231"/>
      <c r="BFU841" s="231"/>
      <c r="BFV841" s="231"/>
      <c r="BFW841" s="231"/>
      <c r="BFX841" s="231"/>
      <c r="BFY841" s="231"/>
      <c r="BFZ841" s="231"/>
      <c r="BGA841" s="231"/>
      <c r="BGB841" s="231"/>
      <c r="BGC841" s="231"/>
      <c r="BGD841" s="231"/>
      <c r="BGE841" s="231"/>
      <c r="BGF841" s="231"/>
      <c r="BGG841" s="231"/>
      <c r="BGH841" s="231"/>
      <c r="BGI841" s="231"/>
      <c r="BGJ841" s="231"/>
      <c r="BGK841" s="231"/>
      <c r="BGL841" s="231"/>
      <c r="BGM841" s="231"/>
      <c r="BGN841" s="231"/>
      <c r="BGO841" s="231"/>
      <c r="BGP841" s="231"/>
      <c r="BGQ841" s="231"/>
      <c r="BGR841" s="231"/>
      <c r="BGS841" s="231"/>
      <c r="BGT841" s="231"/>
      <c r="BGU841" s="231"/>
      <c r="BGV841" s="231"/>
      <c r="BGW841" s="231"/>
      <c r="BGX841" s="231"/>
      <c r="BGY841" s="231"/>
      <c r="BGZ841" s="231"/>
      <c r="BHA841" s="231"/>
      <c r="BHB841" s="231"/>
      <c r="BHC841" s="231"/>
      <c r="BHD841" s="231"/>
      <c r="BHE841" s="231"/>
      <c r="BHF841" s="231"/>
      <c r="BHG841" s="231"/>
      <c r="BHH841" s="231"/>
      <c r="BHI841" s="231"/>
      <c r="BHJ841" s="231"/>
      <c r="BHK841" s="231"/>
      <c r="BHL841" s="231"/>
      <c r="BHM841" s="231"/>
      <c r="BHN841" s="231"/>
      <c r="BHO841" s="231"/>
      <c r="BHP841" s="231"/>
      <c r="BHQ841" s="231"/>
      <c r="BHR841" s="231"/>
      <c r="BHS841" s="231"/>
      <c r="BHT841" s="231"/>
      <c r="BHU841" s="231"/>
      <c r="BHV841" s="231"/>
      <c r="BHW841" s="231"/>
      <c r="BHX841" s="231"/>
      <c r="BHY841" s="231"/>
      <c r="BHZ841" s="231"/>
      <c r="BIA841" s="231"/>
      <c r="BIB841" s="231"/>
      <c r="BIC841" s="231"/>
      <c r="BID841" s="231"/>
      <c r="BIE841" s="231"/>
      <c r="BIF841" s="231"/>
      <c r="BIG841" s="231"/>
      <c r="BIH841" s="231"/>
      <c r="BII841" s="231"/>
      <c r="BIJ841" s="231"/>
      <c r="BIK841" s="231"/>
      <c r="BIL841" s="231"/>
      <c r="BIM841" s="231"/>
      <c r="BIN841" s="231"/>
      <c r="BIO841" s="231"/>
      <c r="BIP841" s="231"/>
      <c r="BIQ841" s="231"/>
      <c r="BIR841" s="231"/>
      <c r="BIS841" s="231"/>
      <c r="BIT841" s="231"/>
      <c r="BIU841" s="231"/>
      <c r="BIV841" s="231"/>
      <c r="BIW841" s="231"/>
      <c r="BIX841" s="231"/>
      <c r="BIY841" s="231"/>
      <c r="BIZ841" s="231"/>
      <c r="BJA841" s="231"/>
      <c r="BJB841" s="231"/>
      <c r="BJC841" s="231"/>
      <c r="BJD841" s="231"/>
      <c r="BJE841" s="231"/>
      <c r="BJF841" s="231"/>
      <c r="BJG841" s="231"/>
      <c r="BJH841" s="231"/>
      <c r="BJI841" s="231"/>
      <c r="BJJ841" s="231"/>
      <c r="BJK841" s="231"/>
      <c r="BJL841" s="231"/>
      <c r="BJM841" s="231"/>
      <c r="BJN841" s="231"/>
      <c r="BJO841" s="231"/>
      <c r="BJP841" s="231"/>
      <c r="BJQ841" s="231"/>
      <c r="BJR841" s="231"/>
      <c r="BJS841" s="231"/>
      <c r="BJT841" s="231"/>
      <c r="BJU841" s="231"/>
      <c r="BJV841" s="231"/>
      <c r="BJW841" s="231"/>
      <c r="BJX841" s="231"/>
      <c r="BJY841" s="231"/>
      <c r="BJZ841" s="231"/>
      <c r="BKA841" s="231"/>
      <c r="BKB841" s="231"/>
      <c r="BKC841" s="231"/>
      <c r="BKD841" s="231"/>
      <c r="BKE841" s="231"/>
      <c r="BKF841" s="231"/>
      <c r="BKG841" s="231"/>
      <c r="BKH841" s="231"/>
      <c r="BKI841" s="231"/>
      <c r="BKJ841" s="231"/>
      <c r="BKK841" s="231"/>
      <c r="BKL841" s="231"/>
      <c r="BKM841" s="231"/>
      <c r="BKN841" s="231"/>
      <c r="BKO841" s="231"/>
      <c r="BKP841" s="231"/>
      <c r="BKQ841" s="231"/>
      <c r="BKR841" s="231"/>
      <c r="BKS841" s="231"/>
      <c r="BKT841" s="231"/>
      <c r="BKU841" s="231"/>
      <c r="BKV841" s="231"/>
      <c r="BKW841" s="231"/>
      <c r="BKX841" s="231"/>
      <c r="BKY841" s="231"/>
      <c r="BKZ841" s="231"/>
      <c r="BLA841" s="231"/>
      <c r="BLB841" s="231"/>
      <c r="BLC841" s="231"/>
      <c r="BLD841" s="231"/>
      <c r="BLE841" s="231"/>
      <c r="BLF841" s="231"/>
      <c r="BLG841" s="231"/>
      <c r="BLH841" s="231"/>
      <c r="BLI841" s="231"/>
      <c r="BLJ841" s="231"/>
      <c r="BLK841" s="231"/>
      <c r="BLL841" s="231"/>
      <c r="BLM841" s="231"/>
      <c r="BLN841" s="231"/>
      <c r="BLO841" s="231"/>
      <c r="BLP841" s="231"/>
      <c r="BLQ841" s="231"/>
      <c r="BLR841" s="231"/>
      <c r="BLS841" s="231"/>
      <c r="BLT841" s="231"/>
      <c r="BLU841" s="231"/>
      <c r="BLV841" s="231"/>
      <c r="BLW841" s="231"/>
      <c r="BLX841" s="231"/>
      <c r="BLY841" s="231"/>
      <c r="BLZ841" s="231"/>
      <c r="BMA841" s="231"/>
      <c r="BMB841" s="231"/>
      <c r="BMC841" s="231"/>
      <c r="BMD841" s="231"/>
      <c r="BME841" s="231"/>
      <c r="BMF841" s="231"/>
      <c r="BMG841" s="231"/>
      <c r="BMH841" s="231"/>
      <c r="BMI841" s="231"/>
      <c r="BMJ841" s="231"/>
      <c r="BMK841" s="231"/>
      <c r="BML841" s="231"/>
      <c r="BMM841" s="231"/>
      <c r="BMN841" s="231"/>
      <c r="BMO841" s="231"/>
      <c r="BMP841" s="231"/>
      <c r="BMQ841" s="231"/>
      <c r="BMR841" s="231"/>
      <c r="BMS841" s="231"/>
      <c r="BMT841" s="231"/>
      <c r="BMU841" s="231"/>
      <c r="BMV841" s="231"/>
      <c r="BMW841" s="231"/>
      <c r="BMX841" s="231"/>
      <c r="BMY841" s="231"/>
      <c r="BMZ841" s="231"/>
      <c r="BNA841" s="231"/>
      <c r="BNB841" s="231"/>
      <c r="BNC841" s="231"/>
      <c r="BND841" s="231"/>
      <c r="BNE841" s="231"/>
      <c r="BNF841" s="231"/>
      <c r="BNG841" s="231"/>
      <c r="BNH841" s="231"/>
      <c r="BNI841" s="231"/>
      <c r="BNJ841" s="231"/>
      <c r="BNK841" s="231"/>
      <c r="BNL841" s="231"/>
      <c r="BNM841" s="231"/>
      <c r="BNN841" s="231"/>
      <c r="BNO841" s="231"/>
      <c r="BNP841" s="231"/>
      <c r="BNQ841" s="231"/>
      <c r="BNR841" s="231"/>
      <c r="BNS841" s="231"/>
      <c r="BNT841" s="231"/>
      <c r="BNU841" s="231"/>
      <c r="BNV841" s="231"/>
      <c r="BNW841" s="231"/>
      <c r="BNX841" s="231"/>
      <c r="BNY841" s="231"/>
      <c r="BNZ841" s="231"/>
      <c r="BOA841" s="231"/>
      <c r="BOB841" s="231"/>
      <c r="BOC841" s="231"/>
      <c r="BOD841" s="231"/>
      <c r="BOE841" s="231"/>
      <c r="BOF841" s="231"/>
      <c r="BOG841" s="231"/>
      <c r="BOH841" s="231"/>
      <c r="BOI841" s="231"/>
      <c r="BOJ841" s="231"/>
      <c r="BOK841" s="231"/>
      <c r="BOL841" s="231"/>
      <c r="BOM841" s="231"/>
      <c r="BON841" s="231"/>
      <c r="BOO841" s="231"/>
      <c r="BOP841" s="231"/>
      <c r="BOQ841" s="231"/>
      <c r="BOR841" s="231"/>
      <c r="BOS841" s="231"/>
      <c r="BOT841" s="231"/>
      <c r="BOU841" s="231"/>
      <c r="BOV841" s="231"/>
      <c r="BOW841" s="231"/>
      <c r="BOX841" s="231"/>
      <c r="BOY841" s="231"/>
      <c r="BOZ841" s="231"/>
      <c r="BPA841" s="231"/>
      <c r="BPB841" s="231"/>
      <c r="BPC841" s="231"/>
      <c r="BPD841" s="231"/>
      <c r="BPE841" s="231"/>
      <c r="BPF841" s="231"/>
      <c r="BPG841" s="231"/>
      <c r="BPH841" s="231"/>
      <c r="BPI841" s="231"/>
      <c r="BPJ841" s="231"/>
      <c r="BPK841" s="231"/>
      <c r="BPL841" s="231"/>
      <c r="BPM841" s="231"/>
      <c r="BPN841" s="231"/>
      <c r="BPO841" s="231"/>
      <c r="BPP841" s="231"/>
      <c r="BPQ841" s="231"/>
      <c r="BPR841" s="231"/>
      <c r="BPS841" s="231"/>
      <c r="BPT841" s="231"/>
      <c r="BPU841" s="231"/>
      <c r="BPV841" s="231"/>
      <c r="BPW841" s="231"/>
      <c r="BPX841" s="231"/>
      <c r="BPY841" s="231"/>
      <c r="BPZ841" s="231"/>
      <c r="BQA841" s="231"/>
      <c r="BQB841" s="231"/>
      <c r="BQC841" s="231"/>
      <c r="BQD841" s="231"/>
      <c r="BQE841" s="231"/>
      <c r="BQF841" s="231"/>
      <c r="BQG841" s="231"/>
      <c r="BQH841" s="231"/>
      <c r="BQI841" s="231"/>
      <c r="BQJ841" s="231"/>
      <c r="BQK841" s="231"/>
      <c r="BQL841" s="231"/>
      <c r="BQM841" s="231"/>
      <c r="BQN841" s="231"/>
      <c r="BQO841" s="231"/>
      <c r="BQP841" s="231"/>
      <c r="BQQ841" s="231"/>
      <c r="BQR841" s="231"/>
      <c r="BQS841" s="231"/>
      <c r="BQT841" s="231"/>
      <c r="BQU841" s="231"/>
      <c r="BQV841" s="231"/>
      <c r="BQW841" s="231"/>
      <c r="BQX841" s="231"/>
      <c r="BQY841" s="231"/>
      <c r="BQZ841" s="231"/>
      <c r="BRA841" s="231"/>
      <c r="BRB841" s="231"/>
      <c r="BRC841" s="231"/>
      <c r="BRD841" s="231"/>
      <c r="BRE841" s="231"/>
      <c r="BRF841" s="231"/>
      <c r="BRG841" s="231"/>
      <c r="BRH841" s="231"/>
      <c r="BRI841" s="231"/>
      <c r="BRJ841" s="231"/>
      <c r="BRK841" s="231"/>
      <c r="BRL841" s="231"/>
      <c r="BRM841" s="231"/>
      <c r="BRN841" s="231"/>
      <c r="BRO841" s="231"/>
      <c r="BRP841" s="231"/>
      <c r="BRQ841" s="231"/>
      <c r="BRR841" s="231"/>
      <c r="BRS841" s="231"/>
      <c r="BRT841" s="231"/>
      <c r="BRU841" s="231"/>
      <c r="BRV841" s="231"/>
      <c r="BRW841" s="231"/>
      <c r="BRX841" s="231"/>
      <c r="BRY841" s="231"/>
      <c r="BRZ841" s="231"/>
      <c r="BSA841" s="231"/>
      <c r="BSB841" s="231"/>
      <c r="BSC841" s="231"/>
      <c r="BSD841" s="231"/>
      <c r="BSE841" s="231"/>
      <c r="BSF841" s="231"/>
      <c r="BSG841" s="231"/>
      <c r="BSH841" s="231"/>
      <c r="BSI841" s="231"/>
      <c r="BSJ841" s="231"/>
      <c r="BSK841" s="231"/>
      <c r="BSL841" s="231"/>
      <c r="BSM841" s="231"/>
      <c r="BSN841" s="231"/>
      <c r="BSO841" s="231"/>
      <c r="BSP841" s="231"/>
      <c r="BSQ841" s="231"/>
      <c r="BSR841" s="231"/>
      <c r="BSS841" s="231"/>
      <c r="BST841" s="231"/>
      <c r="BSU841" s="231"/>
      <c r="BSV841" s="231"/>
      <c r="BSW841" s="231"/>
      <c r="BSX841" s="231"/>
      <c r="BSY841" s="231"/>
      <c r="BSZ841" s="231"/>
      <c r="BTA841" s="231"/>
      <c r="BTB841" s="231"/>
      <c r="BTC841" s="231"/>
      <c r="BTD841" s="231"/>
      <c r="BTE841" s="231"/>
      <c r="BTF841" s="231"/>
      <c r="BTG841" s="231"/>
      <c r="BTH841" s="231"/>
      <c r="BTI841" s="231"/>
      <c r="BTJ841" s="231"/>
      <c r="BTK841" s="231"/>
      <c r="BTL841" s="231"/>
      <c r="BTM841" s="231"/>
      <c r="BTN841" s="231"/>
      <c r="BTO841" s="231"/>
      <c r="BTP841" s="231"/>
      <c r="BTQ841" s="231"/>
      <c r="BTR841" s="231"/>
      <c r="BTS841" s="231"/>
      <c r="BTT841" s="231"/>
      <c r="BTU841" s="231"/>
      <c r="BTV841" s="231"/>
      <c r="BTW841" s="231"/>
      <c r="BTX841" s="231"/>
      <c r="BTY841" s="231"/>
      <c r="BTZ841" s="231"/>
      <c r="BUA841" s="231"/>
      <c r="BUB841" s="231"/>
      <c r="BUC841" s="231"/>
      <c r="BUD841" s="231"/>
      <c r="BUE841" s="231"/>
      <c r="BUF841" s="231"/>
      <c r="BUG841" s="231"/>
      <c r="BUH841" s="231"/>
      <c r="BUI841" s="231"/>
      <c r="BUJ841" s="231"/>
      <c r="BUK841" s="231"/>
      <c r="BUL841" s="231"/>
      <c r="BUM841" s="231"/>
      <c r="BUN841" s="231"/>
      <c r="BUO841" s="231"/>
      <c r="BUP841" s="231"/>
      <c r="BUQ841" s="231"/>
      <c r="BUR841" s="231"/>
      <c r="BUS841" s="231"/>
      <c r="BUT841" s="231"/>
      <c r="BUU841" s="231"/>
      <c r="BUV841" s="231"/>
      <c r="BUW841" s="231"/>
      <c r="BUX841" s="231"/>
      <c r="BUY841" s="231"/>
      <c r="BUZ841" s="231"/>
      <c r="BVA841" s="231"/>
      <c r="BVB841" s="231"/>
      <c r="BVC841" s="231"/>
      <c r="BVD841" s="231"/>
      <c r="BVE841" s="231"/>
      <c r="BVF841" s="231"/>
      <c r="BVG841" s="231"/>
      <c r="BVH841" s="231"/>
      <c r="BVI841" s="231"/>
      <c r="BVJ841" s="231"/>
      <c r="BVK841" s="231"/>
      <c r="BVL841" s="231"/>
      <c r="BVM841" s="231"/>
      <c r="BVN841" s="231"/>
      <c r="BVO841" s="231"/>
      <c r="BVP841" s="231"/>
      <c r="BVQ841" s="231"/>
      <c r="BVR841" s="231"/>
      <c r="BVS841" s="231"/>
      <c r="BVT841" s="231"/>
      <c r="BVU841" s="231"/>
      <c r="BVV841" s="231"/>
      <c r="BVW841" s="231"/>
      <c r="BVX841" s="231"/>
      <c r="BVY841" s="231"/>
      <c r="BVZ841" s="231"/>
      <c r="BWA841" s="231"/>
      <c r="BWB841" s="231"/>
      <c r="BWC841" s="231"/>
      <c r="BWD841" s="231"/>
      <c r="BWE841" s="231"/>
      <c r="BWF841" s="231"/>
      <c r="BWG841" s="231"/>
      <c r="BWH841" s="231"/>
      <c r="BWI841" s="231"/>
      <c r="BWJ841" s="231"/>
      <c r="BWK841" s="231"/>
      <c r="BWL841" s="231"/>
      <c r="BWM841" s="231"/>
      <c r="BWN841" s="231"/>
      <c r="BWO841" s="231"/>
      <c r="BWP841" s="231"/>
      <c r="BWQ841" s="231"/>
      <c r="BWR841" s="231"/>
      <c r="BWS841" s="231"/>
      <c r="BWT841" s="231"/>
      <c r="BWU841" s="231"/>
      <c r="BWV841" s="231"/>
      <c r="BWW841" s="231"/>
      <c r="BWX841" s="231"/>
      <c r="BWY841" s="231"/>
      <c r="BWZ841" s="231"/>
      <c r="BXA841" s="231"/>
      <c r="BXB841" s="231"/>
      <c r="BXC841" s="231"/>
      <c r="BXD841" s="231"/>
      <c r="BXE841" s="231"/>
      <c r="BXF841" s="231"/>
      <c r="BXG841" s="231"/>
      <c r="BXH841" s="231"/>
      <c r="BXI841" s="231"/>
      <c r="BXJ841" s="231"/>
      <c r="BXK841" s="231"/>
      <c r="BXL841" s="231"/>
      <c r="BXM841" s="231"/>
      <c r="BXN841" s="231"/>
      <c r="BXO841" s="231"/>
      <c r="BXP841" s="231"/>
      <c r="BXQ841" s="231"/>
      <c r="BXR841" s="231"/>
      <c r="BXS841" s="231"/>
      <c r="BXT841" s="231"/>
      <c r="BXU841" s="231"/>
      <c r="BXV841" s="231"/>
      <c r="BXW841" s="231"/>
      <c r="BXX841" s="231"/>
      <c r="BXY841" s="231"/>
      <c r="BXZ841" s="231"/>
      <c r="BYA841" s="231"/>
      <c r="BYB841" s="231"/>
      <c r="BYC841" s="231"/>
      <c r="BYD841" s="231"/>
      <c r="BYE841" s="231"/>
      <c r="BYF841" s="231"/>
      <c r="BYG841" s="231"/>
      <c r="BYH841" s="231"/>
      <c r="BYI841" s="231"/>
      <c r="BYJ841" s="231"/>
      <c r="BYK841" s="231"/>
      <c r="BYL841" s="231"/>
      <c r="BYM841" s="231"/>
      <c r="BYN841" s="231"/>
      <c r="BYO841" s="231"/>
      <c r="BYP841" s="231"/>
      <c r="BYQ841" s="231"/>
      <c r="BYR841" s="231"/>
      <c r="BYS841" s="231"/>
      <c r="BYT841" s="231"/>
      <c r="BYU841" s="231"/>
      <c r="BYV841" s="231"/>
      <c r="BYW841" s="231"/>
      <c r="BYX841" s="231"/>
      <c r="BYY841" s="231"/>
      <c r="BYZ841" s="231"/>
      <c r="BZA841" s="231"/>
      <c r="BZB841" s="231"/>
      <c r="BZC841" s="231"/>
      <c r="BZD841" s="231"/>
      <c r="BZE841" s="231"/>
      <c r="BZF841" s="231"/>
      <c r="BZG841" s="231"/>
      <c r="BZH841" s="231"/>
      <c r="BZI841" s="231"/>
      <c r="BZJ841" s="231"/>
      <c r="BZK841" s="231"/>
      <c r="BZL841" s="231"/>
      <c r="BZM841" s="231"/>
      <c r="BZN841" s="231"/>
      <c r="BZO841" s="231"/>
      <c r="BZP841" s="231"/>
      <c r="BZQ841" s="231"/>
      <c r="BZR841" s="231"/>
      <c r="BZS841" s="231"/>
      <c r="BZT841" s="231"/>
      <c r="BZU841" s="231"/>
      <c r="BZV841" s="231"/>
      <c r="BZW841" s="231"/>
      <c r="BZX841" s="231"/>
      <c r="BZY841" s="231"/>
      <c r="BZZ841" s="231"/>
      <c r="CAA841" s="231"/>
      <c r="CAB841" s="231"/>
      <c r="CAC841" s="231"/>
      <c r="CAD841" s="231"/>
      <c r="CAE841" s="231"/>
      <c r="CAF841" s="231"/>
      <c r="CAG841" s="231"/>
      <c r="CAH841" s="231"/>
      <c r="CAI841" s="231"/>
      <c r="CAJ841" s="231"/>
      <c r="CAK841" s="231"/>
      <c r="CAL841" s="231"/>
      <c r="CAM841" s="231"/>
      <c r="CAN841" s="231"/>
      <c r="CAO841" s="231"/>
      <c r="CAP841" s="231"/>
      <c r="CAQ841" s="231"/>
      <c r="CAR841" s="231"/>
      <c r="CAS841" s="231"/>
      <c r="CAT841" s="231"/>
      <c r="CAU841" s="231"/>
      <c r="CAV841" s="231"/>
      <c r="CAW841" s="231"/>
      <c r="CAX841" s="231"/>
      <c r="CAY841" s="231"/>
      <c r="CAZ841" s="231"/>
      <c r="CBA841" s="231"/>
      <c r="CBB841" s="231"/>
      <c r="CBC841" s="231"/>
      <c r="CBD841" s="231"/>
      <c r="CBE841" s="231"/>
      <c r="CBF841" s="231"/>
      <c r="CBG841" s="231"/>
      <c r="CBH841" s="231"/>
      <c r="CBI841" s="231"/>
      <c r="CBJ841" s="231"/>
      <c r="CBK841" s="231"/>
      <c r="CBL841" s="231"/>
      <c r="CBM841" s="231"/>
      <c r="CBN841" s="231"/>
      <c r="CBO841" s="231"/>
      <c r="CBP841" s="231"/>
      <c r="CBQ841" s="231"/>
      <c r="CBR841" s="231"/>
      <c r="CBS841" s="231"/>
      <c r="CBT841" s="231"/>
      <c r="CBU841" s="231"/>
      <c r="CBV841" s="231"/>
      <c r="CBW841" s="231"/>
      <c r="CBX841" s="231"/>
      <c r="CBY841" s="231"/>
      <c r="CBZ841" s="231"/>
      <c r="CCA841" s="231"/>
      <c r="CCB841" s="231"/>
      <c r="CCC841" s="231"/>
      <c r="CCD841" s="231"/>
      <c r="CCE841" s="231"/>
      <c r="CCF841" s="231"/>
      <c r="CCG841" s="231"/>
      <c r="CCH841" s="231"/>
      <c r="CCI841" s="231"/>
      <c r="CCJ841" s="231"/>
      <c r="CCK841" s="231"/>
      <c r="CCL841" s="231"/>
      <c r="CCM841" s="231"/>
      <c r="CCN841" s="231"/>
      <c r="CCO841" s="231"/>
      <c r="CCP841" s="231"/>
      <c r="CCQ841" s="231"/>
      <c r="CCR841" s="231"/>
      <c r="CCS841" s="231"/>
      <c r="CCT841" s="231"/>
      <c r="CCU841" s="231"/>
      <c r="CCV841" s="231"/>
      <c r="CCW841" s="231"/>
      <c r="CCX841" s="231"/>
      <c r="CCY841" s="231"/>
      <c r="CCZ841" s="231"/>
      <c r="CDA841" s="231"/>
      <c r="CDB841" s="231"/>
      <c r="CDC841" s="231"/>
      <c r="CDD841" s="231"/>
      <c r="CDE841" s="231"/>
      <c r="CDF841" s="231"/>
      <c r="CDG841" s="231"/>
      <c r="CDH841" s="231"/>
      <c r="CDI841" s="231"/>
      <c r="CDJ841" s="231"/>
      <c r="CDK841" s="231"/>
      <c r="CDL841" s="231"/>
      <c r="CDM841" s="231"/>
      <c r="CDN841" s="231"/>
      <c r="CDO841" s="231"/>
      <c r="CDP841" s="231"/>
      <c r="CDQ841" s="231"/>
      <c r="CDR841" s="231"/>
      <c r="CDS841" s="231"/>
      <c r="CDT841" s="231"/>
      <c r="CDU841" s="231"/>
      <c r="CDV841" s="231"/>
      <c r="CDW841" s="231"/>
      <c r="CDX841" s="231"/>
      <c r="CDY841" s="231"/>
      <c r="CDZ841" s="231"/>
      <c r="CEA841" s="231"/>
      <c r="CEB841" s="231"/>
      <c r="CEC841" s="231"/>
      <c r="CED841" s="231"/>
      <c r="CEE841" s="231"/>
      <c r="CEF841" s="231"/>
      <c r="CEG841" s="231"/>
      <c r="CEH841" s="231"/>
      <c r="CEI841" s="231"/>
      <c r="CEJ841" s="231"/>
      <c r="CEK841" s="231"/>
      <c r="CEL841" s="231"/>
      <c r="CEM841" s="231"/>
      <c r="CEN841" s="231"/>
      <c r="CEO841" s="231"/>
      <c r="CEP841" s="231"/>
      <c r="CEQ841" s="231"/>
      <c r="CER841" s="231"/>
      <c r="CES841" s="231"/>
      <c r="CET841" s="231"/>
      <c r="CEU841" s="231"/>
      <c r="CEV841" s="231"/>
      <c r="CEW841" s="231"/>
      <c r="CEX841" s="231"/>
      <c r="CEY841" s="231"/>
      <c r="CEZ841" s="231"/>
      <c r="CFA841" s="231"/>
      <c r="CFB841" s="231"/>
      <c r="CFC841" s="231"/>
      <c r="CFD841" s="231"/>
      <c r="CFE841" s="231"/>
      <c r="CFF841" s="231"/>
      <c r="CFG841" s="231"/>
      <c r="CFH841" s="231"/>
      <c r="CFI841" s="231"/>
      <c r="CFJ841" s="231"/>
      <c r="CFK841" s="231"/>
      <c r="CFL841" s="231"/>
      <c r="CFM841" s="231"/>
      <c r="CFN841" s="231"/>
      <c r="CFO841" s="231"/>
      <c r="CFP841" s="231"/>
      <c r="CFQ841" s="231"/>
      <c r="CFR841" s="231"/>
      <c r="CFS841" s="231"/>
      <c r="CFT841" s="231"/>
      <c r="CFU841" s="231"/>
      <c r="CFV841" s="231"/>
      <c r="CFW841" s="231"/>
      <c r="CFX841" s="231"/>
      <c r="CFY841" s="231"/>
      <c r="CFZ841" s="231"/>
      <c r="CGA841" s="231"/>
      <c r="CGB841" s="231"/>
      <c r="CGC841" s="231"/>
      <c r="CGD841" s="231"/>
      <c r="CGE841" s="231"/>
      <c r="CGF841" s="231"/>
      <c r="CGG841" s="231"/>
      <c r="CGH841" s="231"/>
      <c r="CGI841" s="231"/>
      <c r="CGJ841" s="231"/>
      <c r="CGK841" s="231"/>
      <c r="CGL841" s="231"/>
      <c r="CGM841" s="231"/>
      <c r="CGN841" s="231"/>
      <c r="CGO841" s="231"/>
      <c r="CGP841" s="231"/>
      <c r="CGQ841" s="231"/>
      <c r="CGR841" s="231"/>
      <c r="CGS841" s="231"/>
      <c r="CGT841" s="231"/>
      <c r="CGU841" s="231"/>
      <c r="CGV841" s="231"/>
      <c r="CGW841" s="231"/>
      <c r="CGX841" s="231"/>
      <c r="CGY841" s="231"/>
      <c r="CGZ841" s="231"/>
      <c r="CHA841" s="231"/>
      <c r="CHB841" s="231"/>
      <c r="CHC841" s="231"/>
      <c r="CHD841" s="231"/>
      <c r="CHE841" s="231"/>
      <c r="CHF841" s="231"/>
      <c r="CHG841" s="231"/>
      <c r="CHH841" s="231"/>
      <c r="CHI841" s="231"/>
      <c r="CHJ841" s="231"/>
      <c r="CHK841" s="231"/>
      <c r="CHL841" s="231"/>
      <c r="CHM841" s="231"/>
      <c r="CHN841" s="231"/>
      <c r="CHO841" s="231"/>
      <c r="CHP841" s="231"/>
      <c r="CHQ841" s="231"/>
      <c r="CHR841" s="231"/>
      <c r="CHS841" s="231"/>
      <c r="CHT841" s="231"/>
      <c r="CHU841" s="231"/>
      <c r="CHV841" s="231"/>
      <c r="CHW841" s="231"/>
      <c r="CHX841" s="231"/>
      <c r="CHY841" s="231"/>
      <c r="CHZ841" s="231"/>
      <c r="CIA841" s="231"/>
      <c r="CIB841" s="231"/>
      <c r="CIC841" s="231"/>
      <c r="CID841" s="231"/>
      <c r="CIE841" s="231"/>
      <c r="CIF841" s="231"/>
      <c r="CIG841" s="231"/>
      <c r="CIH841" s="231"/>
      <c r="CII841" s="231"/>
      <c r="CIJ841" s="231"/>
      <c r="CIK841" s="231"/>
      <c r="CIL841" s="231"/>
      <c r="CIM841" s="231"/>
      <c r="CIN841" s="231"/>
      <c r="CIO841" s="231"/>
      <c r="CIP841" s="231"/>
      <c r="CIQ841" s="231"/>
      <c r="CIR841" s="231"/>
      <c r="CIS841" s="231"/>
      <c r="CIT841" s="231"/>
      <c r="CIU841" s="231"/>
      <c r="CIV841" s="231"/>
      <c r="CIW841" s="231"/>
      <c r="CIX841" s="231"/>
      <c r="CIY841" s="231"/>
      <c r="CIZ841" s="231"/>
      <c r="CJA841" s="231"/>
      <c r="CJB841" s="231"/>
      <c r="CJC841" s="231"/>
      <c r="CJD841" s="231"/>
      <c r="CJE841" s="231"/>
      <c r="CJF841" s="231"/>
      <c r="CJG841" s="231"/>
      <c r="CJH841" s="231"/>
      <c r="CJI841" s="231"/>
      <c r="CJJ841" s="231"/>
      <c r="CJK841" s="231"/>
      <c r="CJL841" s="231"/>
      <c r="CJM841" s="231"/>
      <c r="CJN841" s="231"/>
      <c r="CJO841" s="231"/>
      <c r="CJP841" s="231"/>
      <c r="CJQ841" s="231"/>
      <c r="CJR841" s="231"/>
      <c r="CJS841" s="231"/>
      <c r="CJT841" s="231"/>
      <c r="CJU841" s="231"/>
      <c r="CJV841" s="231"/>
      <c r="CJW841" s="231"/>
      <c r="CJX841" s="231"/>
      <c r="CJY841" s="231"/>
      <c r="CJZ841" s="231"/>
      <c r="CKA841" s="231"/>
      <c r="CKB841" s="231"/>
      <c r="CKC841" s="231"/>
      <c r="CKD841" s="231"/>
      <c r="CKE841" s="231"/>
      <c r="CKF841" s="231"/>
      <c r="CKG841" s="231"/>
      <c r="CKH841" s="231"/>
      <c r="CKI841" s="231"/>
      <c r="CKJ841" s="231"/>
      <c r="CKK841" s="231"/>
      <c r="CKL841" s="231"/>
      <c r="CKM841" s="231"/>
      <c r="CKN841" s="231"/>
      <c r="CKO841" s="231"/>
      <c r="CKP841" s="231"/>
      <c r="CKQ841" s="231"/>
      <c r="CKR841" s="231"/>
      <c r="CKS841" s="231"/>
      <c r="CKT841" s="231"/>
      <c r="CKU841" s="231"/>
      <c r="CKV841" s="231"/>
      <c r="CKW841" s="231"/>
      <c r="CKX841" s="231"/>
      <c r="CKY841" s="231"/>
      <c r="CKZ841" s="231"/>
      <c r="CLA841" s="231"/>
      <c r="CLB841" s="231"/>
      <c r="CLC841" s="231"/>
      <c r="CLD841" s="231"/>
      <c r="CLE841" s="231"/>
      <c r="CLF841" s="231"/>
      <c r="CLG841" s="231"/>
      <c r="CLH841" s="231"/>
      <c r="CLI841" s="231"/>
      <c r="CLJ841" s="231"/>
      <c r="CLK841" s="231"/>
      <c r="CLL841" s="231"/>
      <c r="CLM841" s="231"/>
      <c r="CLN841" s="231"/>
      <c r="CLO841" s="231"/>
      <c r="CLP841" s="231"/>
      <c r="CLQ841" s="231"/>
      <c r="CLR841" s="231"/>
      <c r="CLS841" s="231"/>
      <c r="CLT841" s="231"/>
      <c r="CLU841" s="231"/>
      <c r="CLV841" s="231"/>
      <c r="CLW841" s="231"/>
      <c r="CLX841" s="231"/>
      <c r="CLY841" s="231"/>
      <c r="CLZ841" s="231"/>
      <c r="CMA841" s="231"/>
      <c r="CMB841" s="231"/>
      <c r="CMC841" s="231"/>
      <c r="CMD841" s="231"/>
      <c r="CME841" s="231"/>
      <c r="CMF841" s="231"/>
      <c r="CMG841" s="231"/>
      <c r="CMH841" s="231"/>
      <c r="CMI841" s="231"/>
      <c r="CMJ841" s="231"/>
      <c r="CMK841" s="231"/>
      <c r="CML841" s="231"/>
      <c r="CMM841" s="231"/>
      <c r="CMN841" s="231"/>
      <c r="CMO841" s="231"/>
      <c r="CMP841" s="231"/>
      <c r="CMQ841" s="231"/>
      <c r="CMR841" s="231"/>
      <c r="CMS841" s="231"/>
      <c r="CMT841" s="231"/>
      <c r="CMU841" s="231"/>
      <c r="CMV841" s="231"/>
      <c r="CMW841" s="231"/>
      <c r="CMX841" s="231"/>
      <c r="CMY841" s="231"/>
      <c r="CMZ841" s="231"/>
      <c r="CNA841" s="231"/>
      <c r="CNB841" s="231"/>
      <c r="CNC841" s="231"/>
      <c r="CND841" s="231"/>
      <c r="CNE841" s="231"/>
      <c r="CNF841" s="231"/>
      <c r="CNG841" s="231"/>
      <c r="CNH841" s="231"/>
      <c r="CNI841" s="231"/>
      <c r="CNJ841" s="231"/>
      <c r="CNK841" s="231"/>
      <c r="CNL841" s="231"/>
      <c r="CNM841" s="231"/>
      <c r="CNN841" s="231"/>
      <c r="CNO841" s="231"/>
      <c r="CNP841" s="231"/>
      <c r="CNQ841" s="231"/>
      <c r="CNR841" s="231"/>
      <c r="CNS841" s="231"/>
      <c r="CNT841" s="231"/>
      <c r="CNU841" s="231"/>
      <c r="CNV841" s="231"/>
      <c r="CNW841" s="231"/>
      <c r="CNX841" s="231"/>
      <c r="CNY841" s="231"/>
      <c r="CNZ841" s="231"/>
      <c r="COA841" s="231"/>
      <c r="COB841" s="231"/>
      <c r="COC841" s="231"/>
      <c r="COD841" s="231"/>
      <c r="COE841" s="231"/>
      <c r="COF841" s="231"/>
      <c r="COG841" s="231"/>
      <c r="COH841" s="231"/>
      <c r="COI841" s="231"/>
      <c r="COJ841" s="231"/>
      <c r="COK841" s="231"/>
      <c r="COL841" s="231"/>
      <c r="COM841" s="231"/>
      <c r="CON841" s="231"/>
      <c r="COO841" s="231"/>
      <c r="COP841" s="231"/>
      <c r="COQ841" s="231"/>
      <c r="COR841" s="231"/>
      <c r="COS841" s="231"/>
      <c r="COT841" s="231"/>
      <c r="COU841" s="231"/>
      <c r="COV841" s="231"/>
      <c r="COW841" s="231"/>
      <c r="COX841" s="231"/>
      <c r="COY841" s="231"/>
      <c r="COZ841" s="231"/>
      <c r="CPA841" s="231"/>
      <c r="CPB841" s="231"/>
      <c r="CPC841" s="231"/>
      <c r="CPD841" s="231"/>
      <c r="CPE841" s="231"/>
      <c r="CPF841" s="231"/>
      <c r="CPG841" s="231"/>
      <c r="CPH841" s="231"/>
      <c r="CPI841" s="231"/>
      <c r="CPJ841" s="231"/>
      <c r="CPK841" s="231"/>
      <c r="CPL841" s="231"/>
      <c r="CPM841" s="231"/>
      <c r="CPN841" s="231"/>
      <c r="CPO841" s="231"/>
      <c r="CPP841" s="231"/>
      <c r="CPQ841" s="231"/>
      <c r="CPR841" s="231"/>
      <c r="CPS841" s="231"/>
      <c r="CPT841" s="231"/>
      <c r="CPU841" s="231"/>
      <c r="CPV841" s="231"/>
      <c r="CPW841" s="231"/>
      <c r="CPX841" s="231"/>
      <c r="CPY841" s="231"/>
      <c r="CPZ841" s="231"/>
      <c r="CQA841" s="231"/>
      <c r="CQB841" s="231"/>
      <c r="CQC841" s="231"/>
      <c r="CQD841" s="231"/>
      <c r="CQE841" s="231"/>
      <c r="CQF841" s="231"/>
      <c r="CQG841" s="231"/>
      <c r="CQH841" s="231"/>
      <c r="CQI841" s="231"/>
      <c r="CQJ841" s="231"/>
      <c r="CQK841" s="231"/>
      <c r="CQL841" s="231"/>
      <c r="CQM841" s="231"/>
      <c r="CQN841" s="231"/>
      <c r="CQO841" s="231"/>
      <c r="CQP841" s="231"/>
      <c r="CQQ841" s="231"/>
      <c r="CQR841" s="231"/>
      <c r="CQS841" s="231"/>
      <c r="CQT841" s="231"/>
      <c r="CQU841" s="231"/>
      <c r="CQV841" s="231"/>
      <c r="CQW841" s="231"/>
      <c r="CQX841" s="231"/>
      <c r="CQY841" s="231"/>
      <c r="CQZ841" s="231"/>
      <c r="CRA841" s="231"/>
      <c r="CRB841" s="231"/>
      <c r="CRC841" s="231"/>
      <c r="CRD841" s="231"/>
      <c r="CRE841" s="231"/>
      <c r="CRF841" s="231"/>
      <c r="CRG841" s="231"/>
      <c r="CRH841" s="231"/>
      <c r="CRI841" s="231"/>
      <c r="CRJ841" s="231"/>
      <c r="CRK841" s="231"/>
      <c r="CRL841" s="231"/>
      <c r="CRM841" s="231"/>
      <c r="CRN841" s="231"/>
      <c r="CRO841" s="231"/>
      <c r="CRP841" s="231"/>
      <c r="CRQ841" s="231"/>
      <c r="CRR841" s="231"/>
      <c r="CRS841" s="231"/>
      <c r="CRT841" s="231"/>
      <c r="CRU841" s="231"/>
      <c r="CRV841" s="231"/>
      <c r="CRW841" s="231"/>
      <c r="CRX841" s="231"/>
      <c r="CRY841" s="231"/>
      <c r="CRZ841" s="231"/>
      <c r="CSA841" s="231"/>
      <c r="CSB841" s="231"/>
      <c r="CSC841" s="231"/>
      <c r="CSD841" s="231"/>
      <c r="CSE841" s="231"/>
      <c r="CSF841" s="231"/>
      <c r="CSG841" s="231"/>
      <c r="CSH841" s="231"/>
      <c r="CSI841" s="231"/>
      <c r="CSJ841" s="231"/>
      <c r="CSK841" s="231"/>
      <c r="CSL841" s="231"/>
      <c r="CSM841" s="231"/>
      <c r="CSN841" s="231"/>
      <c r="CSO841" s="231"/>
      <c r="CSP841" s="231"/>
      <c r="CSQ841" s="231"/>
      <c r="CSR841" s="231"/>
      <c r="CSS841" s="231"/>
      <c r="CST841" s="231"/>
      <c r="CSU841" s="231"/>
      <c r="CSV841" s="231"/>
      <c r="CSW841" s="231"/>
      <c r="CSX841" s="231"/>
      <c r="CSY841" s="231"/>
      <c r="CSZ841" s="231"/>
      <c r="CTA841" s="231"/>
      <c r="CTB841" s="231"/>
      <c r="CTC841" s="231"/>
      <c r="CTD841" s="231"/>
      <c r="CTE841" s="231"/>
      <c r="CTF841" s="231"/>
      <c r="CTG841" s="231"/>
      <c r="CTH841" s="231"/>
      <c r="CTI841" s="231"/>
      <c r="CTJ841" s="231"/>
      <c r="CTK841" s="231"/>
      <c r="CTL841" s="231"/>
      <c r="CTM841" s="231"/>
      <c r="CTN841" s="231"/>
      <c r="CTO841" s="231"/>
      <c r="CTP841" s="231"/>
      <c r="CTQ841" s="231"/>
      <c r="CTR841" s="231"/>
      <c r="CTS841" s="231"/>
      <c r="CTT841" s="231"/>
      <c r="CTU841" s="231"/>
      <c r="CTV841" s="231"/>
      <c r="CTW841" s="231"/>
      <c r="CTX841" s="231"/>
      <c r="CTY841" s="231"/>
      <c r="CTZ841" s="231"/>
      <c r="CUA841" s="231"/>
      <c r="CUB841" s="231"/>
      <c r="CUC841" s="231"/>
      <c r="CUD841" s="231"/>
      <c r="CUE841" s="231"/>
      <c r="CUF841" s="231"/>
      <c r="CUG841" s="231"/>
      <c r="CUH841" s="231"/>
      <c r="CUI841" s="231"/>
      <c r="CUJ841" s="231"/>
      <c r="CUK841" s="231"/>
      <c r="CUL841" s="231"/>
      <c r="CUM841" s="231"/>
      <c r="CUN841" s="231"/>
      <c r="CUO841" s="231"/>
      <c r="CUP841" s="231"/>
      <c r="CUQ841" s="231"/>
      <c r="CUR841" s="231"/>
      <c r="CUS841" s="231"/>
      <c r="CUT841" s="231"/>
      <c r="CUU841" s="231"/>
      <c r="CUV841" s="231"/>
      <c r="CUW841" s="231"/>
      <c r="CUX841" s="231"/>
      <c r="CUY841" s="231"/>
      <c r="CUZ841" s="231"/>
      <c r="CVA841" s="231"/>
      <c r="CVB841" s="231"/>
      <c r="CVC841" s="231"/>
      <c r="CVD841" s="231"/>
      <c r="CVE841" s="231"/>
      <c r="CVF841" s="231"/>
      <c r="CVG841" s="231"/>
      <c r="CVH841" s="231"/>
      <c r="CVI841" s="231"/>
      <c r="CVJ841" s="231"/>
      <c r="CVK841" s="231"/>
      <c r="CVL841" s="231"/>
      <c r="CVM841" s="231"/>
      <c r="CVN841" s="231"/>
      <c r="CVO841" s="231"/>
      <c r="CVP841" s="231"/>
      <c r="CVQ841" s="231"/>
      <c r="CVR841" s="231"/>
      <c r="CVS841" s="231"/>
      <c r="CVT841" s="231"/>
      <c r="CVU841" s="231"/>
      <c r="CVV841" s="231"/>
      <c r="CVW841" s="231"/>
      <c r="CVX841" s="231"/>
      <c r="CVY841" s="231"/>
      <c r="CVZ841" s="231"/>
      <c r="CWA841" s="231"/>
      <c r="CWB841" s="231"/>
      <c r="CWC841" s="231"/>
      <c r="CWD841" s="231"/>
      <c r="CWE841" s="231"/>
      <c r="CWF841" s="231"/>
      <c r="CWG841" s="231"/>
      <c r="CWH841" s="231"/>
      <c r="CWI841" s="231"/>
      <c r="CWJ841" s="231"/>
      <c r="CWK841" s="231"/>
      <c r="CWL841" s="231"/>
      <c r="CWM841" s="231"/>
      <c r="CWN841" s="231"/>
      <c r="CWO841" s="231"/>
      <c r="CWP841" s="231"/>
      <c r="CWQ841" s="231"/>
      <c r="CWR841" s="231"/>
      <c r="CWS841" s="231"/>
      <c r="CWT841" s="231"/>
      <c r="CWU841" s="231"/>
      <c r="CWV841" s="231"/>
      <c r="CWW841" s="231"/>
      <c r="CWX841" s="231"/>
      <c r="CWY841" s="231"/>
      <c r="CWZ841" s="231"/>
      <c r="CXA841" s="231"/>
      <c r="CXB841" s="231"/>
      <c r="CXC841" s="231"/>
      <c r="CXD841" s="231"/>
      <c r="CXE841" s="231"/>
      <c r="CXF841" s="231"/>
      <c r="CXG841" s="231"/>
      <c r="CXH841" s="231"/>
      <c r="CXI841" s="231"/>
      <c r="CXJ841" s="231"/>
      <c r="CXK841" s="231"/>
      <c r="CXL841" s="231"/>
      <c r="CXM841" s="231"/>
      <c r="CXN841" s="231"/>
      <c r="CXO841" s="231"/>
      <c r="CXP841" s="231"/>
      <c r="CXQ841" s="231"/>
      <c r="CXR841" s="231"/>
      <c r="CXS841" s="231"/>
      <c r="CXT841" s="231"/>
      <c r="CXU841" s="231"/>
      <c r="CXV841" s="231"/>
      <c r="CXW841" s="231"/>
      <c r="CXX841" s="231"/>
      <c r="CXY841" s="231"/>
      <c r="CXZ841" s="231"/>
      <c r="CYA841" s="231"/>
      <c r="CYB841" s="231"/>
      <c r="CYC841" s="231"/>
      <c r="CYD841" s="231"/>
      <c r="CYE841" s="231"/>
      <c r="CYF841" s="231"/>
      <c r="CYG841" s="231"/>
      <c r="CYH841" s="231"/>
      <c r="CYI841" s="231"/>
      <c r="CYJ841" s="231"/>
      <c r="CYK841" s="231"/>
      <c r="CYL841" s="231"/>
      <c r="CYM841" s="231"/>
      <c r="CYN841" s="231"/>
      <c r="CYO841" s="231"/>
      <c r="CYP841" s="231"/>
      <c r="CYQ841" s="231"/>
      <c r="CYR841" s="231"/>
      <c r="CYS841" s="231"/>
      <c r="CYT841" s="231"/>
      <c r="CYU841" s="231"/>
      <c r="CYV841" s="231"/>
      <c r="CYW841" s="231"/>
      <c r="CYX841" s="231"/>
      <c r="CYY841" s="231"/>
      <c r="CYZ841" s="231"/>
      <c r="CZA841" s="231"/>
      <c r="CZB841" s="231"/>
      <c r="CZC841" s="231"/>
      <c r="CZD841" s="231"/>
      <c r="CZE841" s="231"/>
      <c r="CZF841" s="231"/>
      <c r="CZG841" s="231"/>
      <c r="CZH841" s="231"/>
      <c r="CZI841" s="231"/>
      <c r="CZJ841" s="231"/>
      <c r="CZK841" s="231"/>
      <c r="CZL841" s="231"/>
      <c r="CZM841" s="231"/>
      <c r="CZN841" s="231"/>
      <c r="CZO841" s="231"/>
      <c r="CZP841" s="231"/>
      <c r="CZQ841" s="231"/>
      <c r="CZR841" s="231"/>
      <c r="CZS841" s="231"/>
      <c r="CZT841" s="231"/>
      <c r="CZU841" s="231"/>
      <c r="CZV841" s="231"/>
      <c r="CZW841" s="231"/>
      <c r="CZX841" s="231"/>
      <c r="CZY841" s="231"/>
      <c r="CZZ841" s="231"/>
      <c r="DAA841" s="231"/>
      <c r="DAB841" s="231"/>
      <c r="DAC841" s="231"/>
      <c r="DAD841" s="231"/>
      <c r="DAE841" s="231"/>
      <c r="DAF841" s="231"/>
      <c r="DAG841" s="231"/>
      <c r="DAH841" s="231"/>
      <c r="DAI841" s="231"/>
      <c r="DAJ841" s="231"/>
      <c r="DAK841" s="231"/>
      <c r="DAL841" s="231"/>
      <c r="DAM841" s="231"/>
      <c r="DAN841" s="231"/>
      <c r="DAO841" s="231"/>
      <c r="DAP841" s="231"/>
      <c r="DAQ841" s="231"/>
      <c r="DAR841" s="231"/>
      <c r="DAS841" s="231"/>
      <c r="DAT841" s="231"/>
      <c r="DAU841" s="231"/>
      <c r="DAV841" s="231"/>
      <c r="DAW841" s="231"/>
      <c r="DAX841" s="231"/>
      <c r="DAY841" s="231"/>
      <c r="DAZ841" s="231"/>
      <c r="DBA841" s="231"/>
      <c r="DBB841" s="231"/>
      <c r="DBC841" s="231"/>
      <c r="DBD841" s="231"/>
      <c r="DBE841" s="231"/>
      <c r="DBF841" s="231"/>
      <c r="DBG841" s="231"/>
      <c r="DBH841" s="231"/>
      <c r="DBI841" s="231"/>
      <c r="DBJ841" s="231"/>
      <c r="DBK841" s="231"/>
      <c r="DBL841" s="231"/>
      <c r="DBM841" s="231"/>
      <c r="DBN841" s="231"/>
      <c r="DBO841" s="231"/>
      <c r="DBP841" s="231"/>
      <c r="DBQ841" s="231"/>
      <c r="DBR841" s="231"/>
      <c r="DBS841" s="231"/>
      <c r="DBT841" s="231"/>
      <c r="DBU841" s="231"/>
      <c r="DBV841" s="231"/>
      <c r="DBW841" s="231"/>
      <c r="DBX841" s="231"/>
      <c r="DBY841" s="231"/>
      <c r="DBZ841" s="231"/>
      <c r="DCA841" s="231"/>
      <c r="DCB841" s="231"/>
      <c r="DCC841" s="231"/>
      <c r="DCD841" s="231"/>
      <c r="DCE841" s="231"/>
      <c r="DCF841" s="231"/>
      <c r="DCG841" s="231"/>
      <c r="DCH841" s="231"/>
      <c r="DCI841" s="231"/>
      <c r="DCJ841" s="231"/>
      <c r="DCK841" s="231"/>
      <c r="DCL841" s="231"/>
      <c r="DCM841" s="231"/>
      <c r="DCN841" s="231"/>
      <c r="DCO841" s="231"/>
      <c r="DCP841" s="231"/>
      <c r="DCQ841" s="231"/>
      <c r="DCR841" s="231"/>
      <c r="DCS841" s="231"/>
      <c r="DCT841" s="231"/>
      <c r="DCU841" s="231"/>
      <c r="DCV841" s="231"/>
      <c r="DCW841" s="231"/>
      <c r="DCX841" s="231"/>
      <c r="DCY841" s="231"/>
      <c r="DCZ841" s="231"/>
      <c r="DDA841" s="231"/>
      <c r="DDB841" s="231"/>
      <c r="DDC841" s="231"/>
      <c r="DDD841" s="231"/>
      <c r="DDE841" s="231"/>
      <c r="DDF841" s="231"/>
      <c r="DDG841" s="231"/>
      <c r="DDH841" s="231"/>
      <c r="DDI841" s="231"/>
      <c r="DDJ841" s="231"/>
      <c r="DDK841" s="231"/>
      <c r="DDL841" s="231"/>
      <c r="DDM841" s="231"/>
      <c r="DDN841" s="231"/>
      <c r="DDO841" s="231"/>
      <c r="DDP841" s="231"/>
      <c r="DDQ841" s="231"/>
      <c r="DDR841" s="231"/>
      <c r="DDS841" s="231"/>
      <c r="DDT841" s="231"/>
      <c r="DDU841" s="231"/>
      <c r="DDV841" s="231"/>
      <c r="DDW841" s="231"/>
      <c r="DDX841" s="231"/>
      <c r="DDY841" s="231"/>
      <c r="DDZ841" s="231"/>
      <c r="DEA841" s="231"/>
      <c r="DEB841" s="231"/>
      <c r="DEC841" s="231"/>
      <c r="DED841" s="231"/>
      <c r="DEE841" s="231"/>
      <c r="DEF841" s="231"/>
      <c r="DEG841" s="231"/>
      <c r="DEH841" s="231"/>
      <c r="DEI841" s="231"/>
      <c r="DEJ841" s="231"/>
      <c r="DEK841" s="231"/>
      <c r="DEL841" s="231"/>
      <c r="DEM841" s="231"/>
      <c r="DEN841" s="231"/>
      <c r="DEO841" s="231"/>
      <c r="DEP841" s="231"/>
      <c r="DEQ841" s="231"/>
      <c r="DER841" s="231"/>
      <c r="DES841" s="231"/>
      <c r="DET841" s="231"/>
      <c r="DEU841" s="231"/>
      <c r="DEV841" s="231"/>
      <c r="DEW841" s="231"/>
      <c r="DEX841" s="231"/>
      <c r="DEY841" s="231"/>
      <c r="DEZ841" s="231"/>
      <c r="DFA841" s="231"/>
      <c r="DFB841" s="231"/>
      <c r="DFC841" s="231"/>
      <c r="DFD841" s="231"/>
      <c r="DFE841" s="231"/>
      <c r="DFF841" s="231"/>
      <c r="DFG841" s="231"/>
      <c r="DFH841" s="231"/>
      <c r="DFI841" s="231"/>
      <c r="DFJ841" s="231"/>
      <c r="DFK841" s="231"/>
      <c r="DFL841" s="231"/>
      <c r="DFM841" s="231"/>
      <c r="DFN841" s="231"/>
      <c r="DFO841" s="231"/>
      <c r="DFP841" s="231"/>
      <c r="DFQ841" s="231"/>
      <c r="DFR841" s="231"/>
      <c r="DFS841" s="231"/>
      <c r="DFT841" s="231"/>
      <c r="DFU841" s="231"/>
      <c r="DFV841" s="231"/>
      <c r="DFW841" s="231"/>
      <c r="DFX841" s="231"/>
      <c r="DFY841" s="231"/>
      <c r="DFZ841" s="231"/>
      <c r="DGA841" s="231"/>
      <c r="DGB841" s="231"/>
      <c r="DGC841" s="231"/>
      <c r="DGD841" s="231"/>
      <c r="DGE841" s="231"/>
      <c r="DGF841" s="231"/>
      <c r="DGG841" s="231"/>
      <c r="DGH841" s="231"/>
      <c r="DGI841" s="231"/>
      <c r="DGJ841" s="231"/>
      <c r="DGK841" s="231"/>
      <c r="DGL841" s="231"/>
      <c r="DGM841" s="231"/>
      <c r="DGN841" s="231"/>
      <c r="DGO841" s="231"/>
      <c r="DGP841" s="231"/>
      <c r="DGQ841" s="231"/>
      <c r="DGR841" s="231"/>
      <c r="DGS841" s="231"/>
      <c r="DGT841" s="231"/>
      <c r="DGU841" s="231"/>
      <c r="DGV841" s="231"/>
      <c r="DGW841" s="231"/>
      <c r="DGX841" s="231"/>
      <c r="DGY841" s="231"/>
      <c r="DGZ841" s="231"/>
      <c r="DHA841" s="231"/>
      <c r="DHB841" s="231"/>
      <c r="DHC841" s="231"/>
      <c r="DHD841" s="231"/>
      <c r="DHE841" s="231"/>
      <c r="DHF841" s="231"/>
      <c r="DHG841" s="231"/>
      <c r="DHH841" s="231"/>
      <c r="DHI841" s="231"/>
      <c r="DHJ841" s="231"/>
      <c r="DHK841" s="231"/>
      <c r="DHL841" s="231"/>
      <c r="DHM841" s="231"/>
      <c r="DHN841" s="231"/>
      <c r="DHO841" s="231"/>
      <c r="DHP841" s="231"/>
      <c r="DHQ841" s="231"/>
      <c r="DHR841" s="231"/>
      <c r="DHS841" s="231"/>
      <c r="DHT841" s="231"/>
      <c r="DHU841" s="231"/>
      <c r="DHV841" s="231"/>
      <c r="DHW841" s="231"/>
      <c r="DHX841" s="231"/>
      <c r="DHY841" s="231"/>
      <c r="DHZ841" s="231"/>
      <c r="DIA841" s="231"/>
      <c r="DIB841" s="231"/>
      <c r="DIC841" s="231"/>
      <c r="DID841" s="231"/>
      <c r="DIE841" s="231"/>
      <c r="DIF841" s="231"/>
      <c r="DIG841" s="231"/>
      <c r="DIH841" s="231"/>
      <c r="DII841" s="231"/>
      <c r="DIJ841" s="231"/>
      <c r="DIK841" s="231"/>
      <c r="DIL841" s="231"/>
      <c r="DIM841" s="231"/>
      <c r="DIN841" s="231"/>
      <c r="DIO841" s="231"/>
      <c r="DIP841" s="231"/>
      <c r="DIQ841" s="231"/>
      <c r="DIR841" s="231"/>
      <c r="DIS841" s="231"/>
      <c r="DIT841" s="231"/>
      <c r="DIU841" s="231"/>
      <c r="DIV841" s="231"/>
      <c r="DIW841" s="231"/>
      <c r="DIX841" s="231"/>
      <c r="DIY841" s="231"/>
      <c r="DIZ841" s="231"/>
      <c r="DJA841" s="231"/>
      <c r="DJB841" s="231"/>
      <c r="DJC841" s="231"/>
      <c r="DJD841" s="231"/>
      <c r="DJE841" s="231"/>
      <c r="DJF841" s="231"/>
      <c r="DJG841" s="231"/>
      <c r="DJH841" s="231"/>
      <c r="DJI841" s="231"/>
      <c r="DJJ841" s="231"/>
      <c r="DJK841" s="231"/>
      <c r="DJL841" s="231"/>
      <c r="DJM841" s="231"/>
      <c r="DJN841" s="231"/>
      <c r="DJO841" s="231"/>
      <c r="DJP841" s="231"/>
      <c r="DJQ841" s="231"/>
      <c r="DJR841" s="231"/>
      <c r="DJS841" s="231"/>
      <c r="DJT841" s="231"/>
      <c r="DJU841" s="231"/>
      <c r="DJV841" s="231"/>
      <c r="DJW841" s="231"/>
      <c r="DJX841" s="231"/>
      <c r="DJY841" s="231"/>
      <c r="DJZ841" s="231"/>
      <c r="DKA841" s="231"/>
      <c r="DKB841" s="231"/>
      <c r="DKC841" s="231"/>
      <c r="DKD841" s="231"/>
      <c r="DKE841" s="231"/>
      <c r="DKF841" s="231"/>
      <c r="DKG841" s="231"/>
      <c r="DKH841" s="231"/>
      <c r="DKI841" s="231"/>
      <c r="DKJ841" s="231"/>
      <c r="DKK841" s="231"/>
      <c r="DKL841" s="231"/>
      <c r="DKM841" s="231"/>
      <c r="DKN841" s="231"/>
      <c r="DKO841" s="231"/>
      <c r="DKP841" s="231"/>
      <c r="DKQ841" s="231"/>
      <c r="DKR841" s="231"/>
      <c r="DKS841" s="231"/>
      <c r="DKT841" s="231"/>
      <c r="DKU841" s="231"/>
      <c r="DKV841" s="231"/>
      <c r="DKW841" s="231"/>
      <c r="DKX841" s="231"/>
      <c r="DKY841" s="231"/>
      <c r="DKZ841" s="231"/>
      <c r="DLA841" s="231"/>
      <c r="DLB841" s="231"/>
      <c r="DLC841" s="231"/>
      <c r="DLD841" s="231"/>
      <c r="DLE841" s="231"/>
      <c r="DLF841" s="231"/>
      <c r="DLG841" s="231"/>
      <c r="DLH841" s="231"/>
      <c r="DLI841" s="231"/>
      <c r="DLJ841" s="231"/>
      <c r="DLK841" s="231"/>
      <c r="DLL841" s="231"/>
      <c r="DLM841" s="231"/>
      <c r="DLN841" s="231"/>
      <c r="DLO841" s="231"/>
      <c r="DLP841" s="231"/>
      <c r="DLQ841" s="231"/>
      <c r="DLR841" s="231"/>
      <c r="DLS841" s="231"/>
      <c r="DLT841" s="231"/>
      <c r="DLU841" s="231"/>
      <c r="DLV841" s="231"/>
      <c r="DLW841" s="231"/>
      <c r="DLX841" s="231"/>
      <c r="DLY841" s="231"/>
      <c r="DLZ841" s="231"/>
      <c r="DMA841" s="231"/>
      <c r="DMB841" s="231"/>
      <c r="DMC841" s="231"/>
      <c r="DMD841" s="231"/>
      <c r="DME841" s="231"/>
      <c r="DMF841" s="231"/>
      <c r="DMG841" s="231"/>
      <c r="DMH841" s="231"/>
      <c r="DMI841" s="231"/>
      <c r="DMJ841" s="231"/>
      <c r="DMK841" s="231"/>
      <c r="DML841" s="231"/>
      <c r="DMM841" s="231"/>
      <c r="DMN841" s="231"/>
      <c r="DMO841" s="231"/>
      <c r="DMP841" s="231"/>
      <c r="DMQ841" s="231"/>
      <c r="DMR841" s="231"/>
      <c r="DMS841" s="231"/>
      <c r="DMT841" s="231"/>
      <c r="DMU841" s="231"/>
      <c r="DMV841" s="231"/>
      <c r="DMW841" s="231"/>
      <c r="DMX841" s="231"/>
      <c r="DMY841" s="231"/>
      <c r="DMZ841" s="231"/>
      <c r="DNA841" s="231"/>
      <c r="DNB841" s="231"/>
      <c r="DNC841" s="231"/>
      <c r="DND841" s="231"/>
      <c r="DNE841" s="231"/>
      <c r="DNF841" s="231"/>
      <c r="DNG841" s="231"/>
      <c r="DNH841" s="231"/>
      <c r="DNI841" s="231"/>
      <c r="DNJ841" s="231"/>
      <c r="DNK841" s="231"/>
      <c r="DNL841" s="231"/>
      <c r="DNM841" s="231"/>
      <c r="DNN841" s="231"/>
      <c r="DNO841" s="231"/>
      <c r="DNP841" s="231"/>
      <c r="DNQ841" s="231"/>
      <c r="DNR841" s="231"/>
      <c r="DNS841" s="231"/>
      <c r="DNT841" s="231"/>
      <c r="DNU841" s="231"/>
      <c r="DNV841" s="231"/>
      <c r="DNW841" s="231"/>
      <c r="DNX841" s="231"/>
      <c r="DNY841" s="231"/>
      <c r="DNZ841" s="231"/>
      <c r="DOA841" s="231"/>
      <c r="DOB841" s="231"/>
      <c r="DOC841" s="231"/>
      <c r="DOD841" s="231"/>
      <c r="DOE841" s="231"/>
      <c r="DOF841" s="231"/>
      <c r="DOG841" s="231"/>
      <c r="DOH841" s="231"/>
      <c r="DOI841" s="231"/>
      <c r="DOJ841" s="231"/>
      <c r="DOK841" s="231"/>
      <c r="DOL841" s="231"/>
      <c r="DOM841" s="231"/>
      <c r="DON841" s="231"/>
      <c r="DOO841" s="231"/>
      <c r="DOP841" s="231"/>
      <c r="DOQ841" s="231"/>
      <c r="DOR841" s="231"/>
      <c r="DOS841" s="231"/>
      <c r="DOT841" s="231"/>
      <c r="DOU841" s="231"/>
      <c r="DOV841" s="231"/>
      <c r="DOW841" s="231"/>
      <c r="DOX841" s="231"/>
      <c r="DOY841" s="231"/>
      <c r="DOZ841" s="231"/>
      <c r="DPA841" s="231"/>
      <c r="DPB841" s="231"/>
      <c r="DPC841" s="231"/>
      <c r="DPD841" s="231"/>
      <c r="DPE841" s="231"/>
      <c r="DPF841" s="231"/>
      <c r="DPG841" s="231"/>
      <c r="DPH841" s="231"/>
      <c r="DPI841" s="231"/>
      <c r="DPJ841" s="231"/>
      <c r="DPK841" s="231"/>
      <c r="DPL841" s="231"/>
      <c r="DPM841" s="231"/>
      <c r="DPN841" s="231"/>
      <c r="DPO841" s="231"/>
      <c r="DPP841" s="231"/>
      <c r="DPQ841" s="231"/>
      <c r="DPR841" s="231"/>
      <c r="DPS841" s="231"/>
      <c r="DPT841" s="231"/>
      <c r="DPU841" s="231"/>
      <c r="DPV841" s="231"/>
      <c r="DPW841" s="231"/>
      <c r="DPX841" s="231"/>
      <c r="DPY841" s="231"/>
      <c r="DPZ841" s="231"/>
      <c r="DQA841" s="231"/>
      <c r="DQB841" s="231"/>
      <c r="DQC841" s="231"/>
      <c r="DQD841" s="231"/>
      <c r="DQE841" s="231"/>
      <c r="DQF841" s="231"/>
      <c r="DQG841" s="231"/>
      <c r="DQH841" s="231"/>
      <c r="DQI841" s="231"/>
      <c r="DQJ841" s="231"/>
      <c r="DQK841" s="231"/>
      <c r="DQL841" s="231"/>
      <c r="DQM841" s="231"/>
      <c r="DQN841" s="231"/>
      <c r="DQO841" s="231"/>
      <c r="DQP841" s="231"/>
      <c r="DQQ841" s="231"/>
      <c r="DQR841" s="231"/>
      <c r="DQS841" s="231"/>
      <c r="DQT841" s="231"/>
      <c r="DQU841" s="231"/>
      <c r="DQV841" s="231"/>
      <c r="DQW841" s="231"/>
      <c r="DQX841" s="231"/>
      <c r="DQY841" s="231"/>
      <c r="DQZ841" s="231"/>
      <c r="DRA841" s="231"/>
      <c r="DRB841" s="231"/>
      <c r="DRC841" s="231"/>
      <c r="DRD841" s="231"/>
      <c r="DRE841" s="231"/>
      <c r="DRF841" s="231"/>
      <c r="DRG841" s="231"/>
      <c r="DRH841" s="231"/>
      <c r="DRI841" s="231"/>
      <c r="DRJ841" s="231"/>
      <c r="DRK841" s="231"/>
      <c r="DRL841" s="231"/>
      <c r="DRM841" s="231"/>
      <c r="DRN841" s="231"/>
      <c r="DRO841" s="231"/>
      <c r="DRP841" s="231"/>
      <c r="DRQ841" s="231"/>
      <c r="DRR841" s="231"/>
      <c r="DRS841" s="231"/>
      <c r="DRT841" s="231"/>
      <c r="DRU841" s="231"/>
      <c r="DRV841" s="231"/>
      <c r="DRW841" s="231"/>
      <c r="DRX841" s="231"/>
      <c r="DRY841" s="231"/>
      <c r="DRZ841" s="231"/>
      <c r="DSA841" s="231"/>
      <c r="DSB841" s="231"/>
      <c r="DSC841" s="231"/>
      <c r="DSD841" s="231"/>
      <c r="DSE841" s="231"/>
      <c r="DSF841" s="231"/>
      <c r="DSG841" s="231"/>
      <c r="DSH841" s="231"/>
      <c r="DSI841" s="231"/>
      <c r="DSJ841" s="231"/>
      <c r="DSK841" s="231"/>
      <c r="DSL841" s="231"/>
      <c r="DSM841" s="231"/>
      <c r="DSN841" s="231"/>
      <c r="DSO841" s="231"/>
      <c r="DSP841" s="231"/>
      <c r="DSQ841" s="231"/>
      <c r="DSR841" s="231"/>
      <c r="DSS841" s="231"/>
      <c r="DST841" s="231"/>
      <c r="DSU841" s="231"/>
      <c r="DSV841" s="231"/>
      <c r="DSW841" s="231"/>
      <c r="DSX841" s="231"/>
      <c r="DSY841" s="231"/>
      <c r="DSZ841" s="231"/>
      <c r="DTA841" s="231"/>
      <c r="DTB841" s="231"/>
      <c r="DTC841" s="231"/>
      <c r="DTD841" s="231"/>
      <c r="DTE841" s="231"/>
      <c r="DTF841" s="231"/>
      <c r="DTG841" s="231"/>
      <c r="DTH841" s="231"/>
      <c r="DTI841" s="231"/>
      <c r="DTJ841" s="231"/>
      <c r="DTK841" s="231"/>
      <c r="DTL841" s="231"/>
      <c r="DTM841" s="231"/>
      <c r="DTN841" s="231"/>
      <c r="DTO841" s="231"/>
      <c r="DTP841" s="231"/>
      <c r="DTQ841" s="231"/>
      <c r="DTR841" s="231"/>
      <c r="DTS841" s="231"/>
      <c r="DTT841" s="231"/>
      <c r="DTU841" s="231"/>
      <c r="DTV841" s="231"/>
      <c r="DTW841" s="231"/>
      <c r="DTX841" s="231"/>
      <c r="DTY841" s="231"/>
      <c r="DTZ841" s="231"/>
      <c r="DUA841" s="231"/>
      <c r="DUB841" s="231"/>
      <c r="DUC841" s="231"/>
      <c r="DUD841" s="231"/>
      <c r="DUE841" s="231"/>
      <c r="DUF841" s="231"/>
      <c r="DUG841" s="231"/>
      <c r="DUH841" s="231"/>
      <c r="DUI841" s="231"/>
      <c r="DUJ841" s="231"/>
      <c r="DUK841" s="231"/>
      <c r="DUL841" s="231"/>
      <c r="DUM841" s="231"/>
      <c r="DUN841" s="231"/>
      <c r="DUO841" s="231"/>
      <c r="DUP841" s="231"/>
      <c r="DUQ841" s="231"/>
      <c r="DUR841" s="231"/>
      <c r="DUS841" s="231"/>
      <c r="DUT841" s="231"/>
      <c r="DUU841" s="231"/>
      <c r="DUV841" s="231"/>
      <c r="DUW841" s="231"/>
      <c r="DUX841" s="231"/>
      <c r="DUY841" s="231"/>
      <c r="DUZ841" s="231"/>
      <c r="DVA841" s="231"/>
      <c r="DVB841" s="231"/>
      <c r="DVC841" s="231"/>
      <c r="DVD841" s="231"/>
      <c r="DVE841" s="231"/>
      <c r="DVF841" s="231"/>
      <c r="DVG841" s="231"/>
      <c r="DVH841" s="231"/>
      <c r="DVI841" s="231"/>
      <c r="DVJ841" s="231"/>
      <c r="DVK841" s="231"/>
      <c r="DVL841" s="231"/>
      <c r="DVM841" s="231"/>
      <c r="DVN841" s="231"/>
      <c r="DVO841" s="231"/>
      <c r="DVP841" s="231"/>
      <c r="DVQ841" s="231"/>
      <c r="DVR841" s="231"/>
      <c r="DVS841" s="231"/>
      <c r="DVT841" s="231"/>
      <c r="DVU841" s="231"/>
      <c r="DVV841" s="231"/>
      <c r="DVW841" s="231"/>
      <c r="DVX841" s="231"/>
      <c r="DVY841" s="231"/>
      <c r="DVZ841" s="231"/>
      <c r="DWA841" s="231"/>
      <c r="DWB841" s="231"/>
      <c r="DWC841" s="231"/>
      <c r="DWD841" s="231"/>
      <c r="DWE841" s="231"/>
      <c r="DWF841" s="231"/>
      <c r="DWG841" s="231"/>
      <c r="DWH841" s="231"/>
      <c r="DWI841" s="231"/>
      <c r="DWJ841" s="231"/>
      <c r="DWK841" s="231"/>
      <c r="DWL841" s="231"/>
      <c r="DWM841" s="231"/>
      <c r="DWN841" s="231"/>
      <c r="DWO841" s="231"/>
      <c r="DWP841" s="231"/>
      <c r="DWQ841" s="231"/>
      <c r="DWR841" s="231"/>
      <c r="DWS841" s="231"/>
      <c r="DWT841" s="231"/>
      <c r="DWU841" s="231"/>
      <c r="DWV841" s="231"/>
      <c r="DWW841" s="231"/>
      <c r="DWX841" s="231"/>
      <c r="DWY841" s="231"/>
      <c r="DWZ841" s="231"/>
      <c r="DXA841" s="231"/>
      <c r="DXB841" s="231"/>
      <c r="DXC841" s="231"/>
      <c r="DXD841" s="231"/>
      <c r="DXE841" s="231"/>
      <c r="DXF841" s="231"/>
      <c r="DXG841" s="231"/>
      <c r="DXH841" s="231"/>
      <c r="DXI841" s="231"/>
      <c r="DXJ841" s="231"/>
      <c r="DXK841" s="231"/>
      <c r="DXL841" s="231"/>
      <c r="DXM841" s="231"/>
      <c r="DXN841" s="231"/>
      <c r="DXO841" s="231"/>
      <c r="DXP841" s="231"/>
      <c r="DXQ841" s="231"/>
      <c r="DXR841" s="231"/>
      <c r="DXS841" s="231"/>
      <c r="DXT841" s="231"/>
      <c r="DXU841" s="231"/>
      <c r="DXV841" s="231"/>
      <c r="DXW841" s="231"/>
      <c r="DXX841" s="231"/>
      <c r="DXY841" s="231"/>
      <c r="DXZ841" s="231"/>
      <c r="DYA841" s="231"/>
      <c r="DYB841" s="231"/>
      <c r="DYC841" s="231"/>
      <c r="DYD841" s="231"/>
      <c r="DYE841" s="231"/>
      <c r="DYF841" s="231"/>
      <c r="DYG841" s="231"/>
      <c r="DYH841" s="231"/>
      <c r="DYI841" s="231"/>
      <c r="DYJ841" s="231"/>
      <c r="DYK841" s="231"/>
      <c r="DYL841" s="231"/>
      <c r="DYM841" s="231"/>
      <c r="DYN841" s="231"/>
      <c r="DYO841" s="231"/>
      <c r="DYP841" s="231"/>
      <c r="DYQ841" s="231"/>
      <c r="DYR841" s="231"/>
      <c r="DYS841" s="231"/>
      <c r="DYT841" s="231"/>
      <c r="DYU841" s="231"/>
      <c r="DYV841" s="231"/>
      <c r="DYW841" s="231"/>
      <c r="DYX841" s="231"/>
      <c r="DYY841" s="231"/>
      <c r="DYZ841" s="231"/>
      <c r="DZA841" s="231"/>
      <c r="DZB841" s="231"/>
      <c r="DZC841" s="231"/>
      <c r="DZD841" s="231"/>
      <c r="DZE841" s="231"/>
      <c r="DZF841" s="231"/>
      <c r="DZG841" s="231"/>
      <c r="DZH841" s="231"/>
      <c r="DZI841" s="231"/>
      <c r="DZJ841" s="231"/>
      <c r="DZK841" s="231"/>
      <c r="DZL841" s="231"/>
      <c r="DZM841" s="231"/>
      <c r="DZN841" s="231"/>
      <c r="DZO841" s="231"/>
      <c r="DZP841" s="231"/>
      <c r="DZQ841" s="231"/>
      <c r="DZR841" s="231"/>
      <c r="DZS841" s="231"/>
      <c r="DZT841" s="231"/>
      <c r="DZU841" s="231"/>
      <c r="DZV841" s="231"/>
      <c r="DZW841" s="231"/>
      <c r="DZX841" s="231"/>
      <c r="DZY841" s="231"/>
      <c r="DZZ841" s="231"/>
      <c r="EAA841" s="231"/>
      <c r="EAB841" s="231"/>
      <c r="EAC841" s="231"/>
      <c r="EAD841" s="231"/>
      <c r="EAE841" s="231"/>
      <c r="EAF841" s="231"/>
      <c r="EAG841" s="231"/>
      <c r="EAH841" s="231"/>
      <c r="EAI841" s="231"/>
      <c r="EAJ841" s="231"/>
      <c r="EAK841" s="231"/>
      <c r="EAL841" s="231"/>
      <c r="EAM841" s="231"/>
      <c r="EAN841" s="231"/>
      <c r="EAO841" s="231"/>
      <c r="EAP841" s="231"/>
      <c r="EAQ841" s="231"/>
      <c r="EAR841" s="231"/>
      <c r="EAS841" s="231"/>
      <c r="EAT841" s="231"/>
      <c r="EAU841" s="231"/>
      <c r="EAV841" s="231"/>
      <c r="EAW841" s="231"/>
      <c r="EAX841" s="231"/>
      <c r="EAY841" s="231"/>
      <c r="EAZ841" s="231"/>
      <c r="EBA841" s="231"/>
      <c r="EBB841" s="231"/>
      <c r="EBC841" s="231"/>
      <c r="EBD841" s="231"/>
      <c r="EBE841" s="231"/>
      <c r="EBF841" s="231"/>
      <c r="EBG841" s="231"/>
      <c r="EBH841" s="231"/>
      <c r="EBI841" s="231"/>
      <c r="EBJ841" s="231"/>
      <c r="EBK841" s="231"/>
      <c r="EBL841" s="231"/>
      <c r="EBM841" s="231"/>
      <c r="EBN841" s="231"/>
      <c r="EBO841" s="231"/>
      <c r="EBP841" s="231"/>
      <c r="EBQ841" s="231"/>
      <c r="EBR841" s="231"/>
      <c r="EBS841" s="231"/>
      <c r="EBT841" s="231"/>
      <c r="EBU841" s="231"/>
      <c r="EBV841" s="231"/>
      <c r="EBW841" s="231"/>
      <c r="EBX841" s="231"/>
      <c r="EBY841" s="231"/>
      <c r="EBZ841" s="231"/>
      <c r="ECA841" s="231"/>
      <c r="ECB841" s="231"/>
      <c r="ECC841" s="231"/>
      <c r="ECD841" s="231"/>
      <c r="ECE841" s="231"/>
      <c r="ECF841" s="231"/>
      <c r="ECG841" s="231"/>
      <c r="ECH841" s="231"/>
      <c r="ECI841" s="231"/>
      <c r="ECJ841" s="231"/>
      <c r="ECK841" s="231"/>
      <c r="ECL841" s="231"/>
      <c r="ECM841" s="231"/>
      <c r="ECN841" s="231"/>
      <c r="ECO841" s="231"/>
      <c r="ECP841" s="231"/>
      <c r="ECQ841" s="231"/>
      <c r="ECR841" s="231"/>
      <c r="ECS841" s="231"/>
      <c r="ECT841" s="231"/>
      <c r="ECU841" s="231"/>
      <c r="ECV841" s="231"/>
      <c r="ECW841" s="231"/>
      <c r="ECX841" s="231"/>
      <c r="ECY841" s="231"/>
      <c r="ECZ841" s="231"/>
      <c r="EDA841" s="231"/>
      <c r="EDB841" s="231"/>
      <c r="EDC841" s="231"/>
      <c r="EDD841" s="231"/>
      <c r="EDE841" s="231"/>
      <c r="EDF841" s="231"/>
      <c r="EDG841" s="231"/>
      <c r="EDH841" s="231"/>
      <c r="EDI841" s="231"/>
      <c r="EDJ841" s="231"/>
      <c r="EDK841" s="231"/>
      <c r="EDL841" s="231"/>
      <c r="EDM841" s="231"/>
      <c r="EDN841" s="231"/>
      <c r="EDO841" s="231"/>
      <c r="EDP841" s="231"/>
      <c r="EDQ841" s="231"/>
      <c r="EDR841" s="231"/>
      <c r="EDS841" s="231"/>
      <c r="EDT841" s="231"/>
      <c r="EDU841" s="231"/>
      <c r="EDV841" s="231"/>
      <c r="EDW841" s="231"/>
      <c r="EDX841" s="231"/>
      <c r="EDY841" s="231"/>
      <c r="EDZ841" s="231"/>
      <c r="EEA841" s="231"/>
      <c r="EEB841" s="231"/>
      <c r="EEC841" s="231"/>
      <c r="EED841" s="231"/>
      <c r="EEE841" s="231"/>
      <c r="EEF841" s="231"/>
      <c r="EEG841" s="231"/>
      <c r="EEH841" s="231"/>
      <c r="EEI841" s="231"/>
      <c r="EEJ841" s="231"/>
      <c r="EEK841" s="231"/>
      <c r="EEL841" s="231"/>
      <c r="EEM841" s="231"/>
      <c r="EEN841" s="231"/>
      <c r="EEO841" s="231"/>
      <c r="EEP841" s="231"/>
      <c r="EEQ841" s="231"/>
      <c r="EER841" s="231"/>
      <c r="EES841" s="231"/>
      <c r="EET841" s="231"/>
      <c r="EEU841" s="231"/>
      <c r="EEV841" s="231"/>
      <c r="EEW841" s="231"/>
      <c r="EEX841" s="231"/>
      <c r="EEY841" s="231"/>
      <c r="EEZ841" s="231"/>
      <c r="EFA841" s="231"/>
      <c r="EFB841" s="231"/>
      <c r="EFC841" s="231"/>
      <c r="EFD841" s="231"/>
      <c r="EFE841" s="231"/>
      <c r="EFF841" s="231"/>
      <c r="EFG841" s="231"/>
      <c r="EFH841" s="231"/>
      <c r="EFI841" s="231"/>
      <c r="EFJ841" s="231"/>
      <c r="EFK841" s="231"/>
      <c r="EFL841" s="231"/>
      <c r="EFM841" s="231"/>
      <c r="EFN841" s="231"/>
      <c r="EFO841" s="231"/>
      <c r="EFP841" s="231"/>
      <c r="EFQ841" s="231"/>
      <c r="EFR841" s="231"/>
      <c r="EFS841" s="231"/>
      <c r="EFT841" s="231"/>
      <c r="EFU841" s="231"/>
      <c r="EFV841" s="231"/>
      <c r="EFW841" s="231"/>
      <c r="EFX841" s="231"/>
      <c r="EFY841" s="231"/>
      <c r="EFZ841" s="231"/>
      <c r="EGA841" s="231"/>
      <c r="EGB841" s="231"/>
      <c r="EGC841" s="231"/>
      <c r="EGD841" s="231"/>
      <c r="EGE841" s="231"/>
      <c r="EGF841" s="231"/>
      <c r="EGG841" s="231"/>
      <c r="EGH841" s="231"/>
      <c r="EGI841" s="231"/>
      <c r="EGJ841" s="231"/>
      <c r="EGK841" s="231"/>
      <c r="EGL841" s="231"/>
      <c r="EGM841" s="231"/>
      <c r="EGN841" s="231"/>
      <c r="EGO841" s="231"/>
      <c r="EGP841" s="231"/>
      <c r="EGQ841" s="231"/>
      <c r="EGR841" s="231"/>
      <c r="EGS841" s="231"/>
      <c r="EGT841" s="231"/>
      <c r="EGU841" s="231"/>
      <c r="EGV841" s="231"/>
      <c r="EGW841" s="231"/>
      <c r="EGX841" s="231"/>
      <c r="EGY841" s="231"/>
      <c r="EGZ841" s="231"/>
      <c r="EHA841" s="231"/>
      <c r="EHB841" s="231"/>
      <c r="EHC841" s="231"/>
      <c r="EHD841" s="231"/>
      <c r="EHE841" s="231"/>
      <c r="EHF841" s="231"/>
      <c r="EHG841" s="231"/>
      <c r="EHH841" s="231"/>
      <c r="EHI841" s="231"/>
      <c r="EHJ841" s="231"/>
      <c r="EHK841" s="231"/>
      <c r="EHL841" s="231"/>
      <c r="EHM841" s="231"/>
      <c r="EHN841" s="231"/>
      <c r="EHO841" s="231"/>
      <c r="EHP841" s="231"/>
      <c r="EHQ841" s="231"/>
      <c r="EHR841" s="231"/>
      <c r="EHS841" s="231"/>
      <c r="EHT841" s="231"/>
      <c r="EHU841" s="231"/>
      <c r="EHV841" s="231"/>
      <c r="EHW841" s="231"/>
      <c r="EHX841" s="231"/>
      <c r="EHY841" s="231"/>
      <c r="EHZ841" s="231"/>
      <c r="EIA841" s="231"/>
      <c r="EIB841" s="231"/>
      <c r="EIC841" s="231"/>
      <c r="EID841" s="231"/>
      <c r="EIE841" s="231"/>
      <c r="EIF841" s="231"/>
      <c r="EIG841" s="231"/>
      <c r="EIH841" s="231"/>
      <c r="EII841" s="231"/>
      <c r="EIJ841" s="231"/>
      <c r="EIK841" s="231"/>
      <c r="EIL841" s="231"/>
      <c r="EIM841" s="231"/>
      <c r="EIN841" s="231"/>
      <c r="EIO841" s="231"/>
      <c r="EIP841" s="231"/>
      <c r="EIQ841" s="231"/>
      <c r="EIR841" s="231"/>
      <c r="EIS841" s="231"/>
      <c r="EIT841" s="231"/>
      <c r="EIU841" s="231"/>
      <c r="EIV841" s="231"/>
      <c r="EIW841" s="231"/>
      <c r="EIX841" s="231"/>
      <c r="EIY841" s="231"/>
      <c r="EIZ841" s="231"/>
      <c r="EJA841" s="231"/>
      <c r="EJB841" s="231"/>
      <c r="EJC841" s="231"/>
      <c r="EJD841" s="231"/>
      <c r="EJE841" s="231"/>
      <c r="EJF841" s="231"/>
      <c r="EJG841" s="231"/>
      <c r="EJH841" s="231"/>
      <c r="EJI841" s="231"/>
      <c r="EJJ841" s="231"/>
      <c r="EJK841" s="231"/>
      <c r="EJL841" s="231"/>
      <c r="EJM841" s="231"/>
      <c r="EJN841" s="231"/>
      <c r="EJO841" s="231"/>
      <c r="EJP841" s="231"/>
      <c r="EJQ841" s="231"/>
      <c r="EJR841" s="231"/>
      <c r="EJS841" s="231"/>
      <c r="EJT841" s="231"/>
      <c r="EJU841" s="231"/>
      <c r="EJV841" s="231"/>
      <c r="EJW841" s="231"/>
      <c r="EJX841" s="231"/>
      <c r="EJY841" s="231"/>
      <c r="EJZ841" s="231"/>
      <c r="EKA841" s="231"/>
      <c r="EKB841" s="231"/>
      <c r="EKC841" s="231"/>
      <c r="EKD841" s="231"/>
      <c r="EKE841" s="231"/>
      <c r="EKF841" s="231"/>
      <c r="EKG841" s="231"/>
      <c r="EKH841" s="231"/>
      <c r="EKI841" s="231"/>
      <c r="EKJ841" s="231"/>
      <c r="EKK841" s="231"/>
      <c r="EKL841" s="231"/>
      <c r="EKM841" s="231"/>
      <c r="EKN841" s="231"/>
      <c r="EKO841" s="231"/>
      <c r="EKP841" s="231"/>
      <c r="EKQ841" s="231"/>
      <c r="EKR841" s="231"/>
      <c r="EKS841" s="231"/>
      <c r="EKT841" s="231"/>
      <c r="EKU841" s="231"/>
      <c r="EKV841" s="231"/>
      <c r="EKW841" s="231"/>
      <c r="EKX841" s="231"/>
      <c r="EKY841" s="231"/>
      <c r="EKZ841" s="231"/>
      <c r="ELA841" s="231"/>
      <c r="ELB841" s="231"/>
      <c r="ELC841" s="231"/>
      <c r="ELD841" s="231"/>
      <c r="ELE841" s="231"/>
      <c r="ELF841" s="231"/>
      <c r="ELG841" s="231"/>
      <c r="ELH841" s="231"/>
      <c r="ELI841" s="231"/>
      <c r="ELJ841" s="231"/>
      <c r="ELK841" s="231"/>
      <c r="ELL841" s="231"/>
      <c r="ELM841" s="231"/>
      <c r="ELN841" s="231"/>
      <c r="ELO841" s="231"/>
      <c r="ELP841" s="231"/>
      <c r="ELQ841" s="231"/>
      <c r="ELR841" s="231"/>
      <c r="ELS841" s="231"/>
      <c r="ELT841" s="231"/>
      <c r="ELU841" s="231"/>
      <c r="ELV841" s="231"/>
      <c r="ELW841" s="231"/>
      <c r="ELX841" s="231"/>
      <c r="ELY841" s="231"/>
      <c r="ELZ841" s="231"/>
      <c r="EMA841" s="231"/>
      <c r="EMB841" s="231"/>
      <c r="EMC841" s="231"/>
      <c r="EMD841" s="231"/>
      <c r="EME841" s="231"/>
      <c r="EMF841" s="231"/>
      <c r="EMG841" s="231"/>
      <c r="EMH841" s="231"/>
      <c r="EMI841" s="231"/>
      <c r="EMJ841" s="231"/>
      <c r="EMK841" s="231"/>
      <c r="EML841" s="231"/>
      <c r="EMM841" s="231"/>
      <c r="EMN841" s="231"/>
      <c r="EMO841" s="231"/>
      <c r="EMP841" s="231"/>
      <c r="EMQ841" s="231"/>
      <c r="EMR841" s="231"/>
      <c r="EMS841" s="231"/>
      <c r="EMT841" s="231"/>
      <c r="EMU841" s="231"/>
      <c r="EMV841" s="231"/>
      <c r="EMW841" s="231"/>
      <c r="EMX841" s="231"/>
      <c r="EMY841" s="231"/>
      <c r="EMZ841" s="231"/>
      <c r="ENA841" s="231"/>
      <c r="ENB841" s="231"/>
      <c r="ENC841" s="231"/>
      <c r="END841" s="231"/>
      <c r="ENE841" s="231"/>
      <c r="ENF841" s="231"/>
      <c r="ENG841" s="231"/>
      <c r="ENH841" s="231"/>
      <c r="ENI841" s="231"/>
      <c r="ENJ841" s="231"/>
      <c r="ENK841" s="231"/>
      <c r="ENL841" s="231"/>
      <c r="ENM841" s="231"/>
      <c r="ENN841" s="231"/>
      <c r="ENO841" s="231"/>
      <c r="ENP841" s="231"/>
      <c r="ENQ841" s="231"/>
      <c r="ENR841" s="231"/>
      <c r="ENS841" s="231"/>
      <c r="ENT841" s="231"/>
      <c r="ENU841" s="231"/>
      <c r="ENV841" s="231"/>
      <c r="ENW841" s="231"/>
      <c r="ENX841" s="231"/>
      <c r="ENY841" s="231"/>
      <c r="ENZ841" s="231"/>
      <c r="EOA841" s="231"/>
      <c r="EOB841" s="231"/>
      <c r="EOC841" s="231"/>
      <c r="EOD841" s="231"/>
      <c r="EOE841" s="231"/>
      <c r="EOF841" s="231"/>
      <c r="EOG841" s="231"/>
      <c r="EOH841" s="231"/>
      <c r="EOI841" s="231"/>
      <c r="EOJ841" s="231"/>
      <c r="EOK841" s="231"/>
      <c r="EOL841" s="231"/>
      <c r="EOM841" s="231"/>
      <c r="EON841" s="231"/>
      <c r="EOO841" s="231"/>
      <c r="EOP841" s="231"/>
      <c r="EOQ841" s="231"/>
      <c r="EOR841" s="231"/>
      <c r="EOS841" s="231"/>
      <c r="EOT841" s="231"/>
      <c r="EOU841" s="231"/>
      <c r="EOV841" s="231"/>
      <c r="EOW841" s="231"/>
      <c r="EOX841" s="231"/>
      <c r="EOY841" s="231"/>
      <c r="EOZ841" s="231"/>
      <c r="EPA841" s="231"/>
      <c r="EPB841" s="231"/>
      <c r="EPC841" s="231"/>
      <c r="EPD841" s="231"/>
      <c r="EPE841" s="231"/>
      <c r="EPF841" s="231"/>
      <c r="EPG841" s="231"/>
      <c r="EPH841" s="231"/>
      <c r="EPI841" s="231"/>
      <c r="EPJ841" s="231"/>
      <c r="EPK841" s="231"/>
      <c r="EPL841" s="231"/>
      <c r="EPM841" s="231"/>
      <c r="EPN841" s="231"/>
      <c r="EPO841" s="231"/>
      <c r="EPP841" s="231"/>
      <c r="EPQ841" s="231"/>
      <c r="EPR841" s="231"/>
      <c r="EPS841" s="231"/>
      <c r="EPT841" s="231"/>
      <c r="EPU841" s="231"/>
      <c r="EPV841" s="231"/>
      <c r="EPW841" s="231"/>
      <c r="EPX841" s="231"/>
      <c r="EPY841" s="231"/>
      <c r="EPZ841" s="231"/>
      <c r="EQA841" s="231"/>
      <c r="EQB841" s="231"/>
      <c r="EQC841" s="231"/>
      <c r="EQD841" s="231"/>
      <c r="EQE841" s="231"/>
      <c r="EQF841" s="231"/>
      <c r="EQG841" s="231"/>
      <c r="EQH841" s="231"/>
      <c r="EQI841" s="231"/>
      <c r="EQJ841" s="231"/>
      <c r="EQK841" s="231"/>
      <c r="EQL841" s="231"/>
      <c r="EQM841" s="231"/>
      <c r="EQN841" s="231"/>
      <c r="EQO841" s="231"/>
      <c r="EQP841" s="231"/>
      <c r="EQQ841" s="231"/>
      <c r="EQR841" s="231"/>
      <c r="EQS841" s="231"/>
      <c r="EQT841" s="231"/>
      <c r="EQU841" s="231"/>
      <c r="EQV841" s="231"/>
      <c r="EQW841" s="231"/>
      <c r="EQX841" s="231"/>
      <c r="EQY841" s="231"/>
      <c r="EQZ841" s="231"/>
      <c r="ERA841" s="231"/>
      <c r="ERB841" s="231"/>
      <c r="ERC841" s="231"/>
      <c r="ERD841" s="231"/>
      <c r="ERE841" s="231"/>
      <c r="ERF841" s="231"/>
      <c r="ERG841" s="231"/>
      <c r="ERH841" s="231"/>
      <c r="ERI841" s="231"/>
      <c r="ERJ841" s="231"/>
      <c r="ERK841" s="231"/>
      <c r="ERL841" s="231"/>
      <c r="ERM841" s="231"/>
      <c r="ERN841" s="231"/>
      <c r="ERO841" s="231"/>
      <c r="ERP841" s="231"/>
      <c r="ERQ841" s="231"/>
      <c r="ERR841" s="231"/>
      <c r="ERS841" s="231"/>
      <c r="ERT841" s="231"/>
      <c r="ERU841" s="231"/>
      <c r="ERV841" s="231"/>
      <c r="ERW841" s="231"/>
      <c r="ERX841" s="231"/>
      <c r="ERY841" s="231"/>
      <c r="ERZ841" s="231"/>
      <c r="ESA841" s="231"/>
      <c r="ESB841" s="231"/>
      <c r="ESC841" s="231"/>
      <c r="ESD841" s="231"/>
      <c r="ESE841" s="231"/>
      <c r="ESF841" s="231"/>
      <c r="ESG841" s="231"/>
      <c r="ESH841" s="231"/>
      <c r="ESI841" s="231"/>
      <c r="ESJ841" s="231"/>
      <c r="ESK841" s="231"/>
      <c r="ESL841" s="231"/>
      <c r="ESM841" s="231"/>
      <c r="ESN841" s="231"/>
      <c r="ESO841" s="231"/>
      <c r="ESP841" s="231"/>
      <c r="ESQ841" s="231"/>
      <c r="ESR841" s="231"/>
      <c r="ESS841" s="231"/>
      <c r="EST841" s="231"/>
      <c r="ESU841" s="231"/>
      <c r="ESV841" s="231"/>
      <c r="ESW841" s="231"/>
      <c r="ESX841" s="231"/>
      <c r="ESY841" s="231"/>
      <c r="ESZ841" s="231"/>
      <c r="ETA841" s="231"/>
      <c r="ETB841" s="231"/>
      <c r="ETC841" s="231"/>
      <c r="ETD841" s="231"/>
      <c r="ETE841" s="231"/>
      <c r="ETF841" s="231"/>
      <c r="ETG841" s="231"/>
      <c r="ETH841" s="231"/>
      <c r="ETI841" s="231"/>
      <c r="ETJ841" s="231"/>
      <c r="ETK841" s="231"/>
      <c r="ETL841" s="231"/>
      <c r="ETM841" s="231"/>
      <c r="ETN841" s="231"/>
      <c r="ETO841" s="231"/>
      <c r="ETP841" s="231"/>
      <c r="ETQ841" s="231"/>
      <c r="ETR841" s="231"/>
      <c r="ETS841" s="231"/>
      <c r="ETT841" s="231"/>
      <c r="ETU841" s="231"/>
      <c r="ETV841" s="231"/>
      <c r="ETW841" s="231"/>
      <c r="ETX841" s="231"/>
      <c r="ETY841" s="231"/>
      <c r="ETZ841" s="231"/>
      <c r="EUA841" s="231"/>
      <c r="EUB841" s="231"/>
      <c r="EUC841" s="231"/>
      <c r="EUD841" s="231"/>
      <c r="EUE841" s="231"/>
      <c r="EUF841" s="231"/>
      <c r="EUG841" s="231"/>
      <c r="EUH841" s="231"/>
      <c r="EUI841" s="231"/>
      <c r="EUJ841" s="231"/>
      <c r="EUK841" s="231"/>
      <c r="EUL841" s="231"/>
      <c r="EUM841" s="231"/>
      <c r="EUN841" s="231"/>
      <c r="EUO841" s="231"/>
      <c r="EUP841" s="231"/>
      <c r="EUQ841" s="231"/>
      <c r="EUR841" s="231"/>
      <c r="EUS841" s="231"/>
      <c r="EUT841" s="231"/>
      <c r="EUU841" s="231"/>
      <c r="EUV841" s="231"/>
      <c r="EUW841" s="231"/>
      <c r="EUX841" s="231"/>
      <c r="EUY841" s="231"/>
      <c r="EUZ841" s="231"/>
      <c r="EVA841" s="231"/>
      <c r="EVB841" s="231"/>
      <c r="EVC841" s="231"/>
      <c r="EVD841" s="231"/>
      <c r="EVE841" s="231"/>
      <c r="EVF841" s="231"/>
      <c r="EVG841" s="231"/>
      <c r="EVH841" s="231"/>
      <c r="EVI841" s="231"/>
      <c r="EVJ841" s="231"/>
      <c r="EVK841" s="231"/>
      <c r="EVL841" s="231"/>
      <c r="EVM841" s="231"/>
      <c r="EVN841" s="231"/>
      <c r="EVO841" s="231"/>
      <c r="EVP841" s="231"/>
      <c r="EVQ841" s="231"/>
      <c r="EVR841" s="231"/>
      <c r="EVS841" s="231"/>
      <c r="EVT841" s="231"/>
      <c r="EVU841" s="231"/>
      <c r="EVV841" s="231"/>
      <c r="EVW841" s="231"/>
      <c r="EVX841" s="231"/>
      <c r="EVY841" s="231"/>
      <c r="EVZ841" s="231"/>
      <c r="EWA841" s="231"/>
      <c r="EWB841" s="231"/>
      <c r="EWC841" s="231"/>
      <c r="EWD841" s="231"/>
      <c r="EWE841" s="231"/>
      <c r="EWF841" s="231"/>
      <c r="EWG841" s="231"/>
      <c r="EWH841" s="231"/>
      <c r="EWI841" s="231"/>
      <c r="EWJ841" s="231"/>
      <c r="EWK841" s="231"/>
      <c r="EWL841" s="231"/>
      <c r="EWM841" s="231"/>
      <c r="EWN841" s="231"/>
      <c r="EWO841" s="231"/>
      <c r="EWP841" s="231"/>
      <c r="EWQ841" s="231"/>
      <c r="EWR841" s="231"/>
      <c r="EWS841" s="231"/>
      <c r="EWT841" s="231"/>
      <c r="EWU841" s="231"/>
      <c r="EWV841" s="231"/>
      <c r="EWW841" s="231"/>
      <c r="EWX841" s="231"/>
      <c r="EWY841" s="231"/>
      <c r="EWZ841" s="231"/>
      <c r="EXA841" s="231"/>
      <c r="EXB841" s="231"/>
      <c r="EXC841" s="231"/>
      <c r="EXD841" s="231"/>
      <c r="EXE841" s="231"/>
      <c r="EXF841" s="231"/>
      <c r="EXG841" s="231"/>
      <c r="EXH841" s="231"/>
      <c r="EXI841" s="231"/>
      <c r="EXJ841" s="231"/>
      <c r="EXK841" s="231"/>
      <c r="EXL841" s="231"/>
      <c r="EXM841" s="231"/>
      <c r="EXN841" s="231"/>
      <c r="EXO841" s="231"/>
      <c r="EXP841" s="231"/>
      <c r="EXQ841" s="231"/>
      <c r="EXR841" s="231"/>
      <c r="EXS841" s="231"/>
      <c r="EXT841" s="231"/>
      <c r="EXU841" s="231"/>
      <c r="EXV841" s="231"/>
      <c r="EXW841" s="231"/>
      <c r="EXX841" s="231"/>
      <c r="EXY841" s="231"/>
      <c r="EXZ841" s="231"/>
      <c r="EYA841" s="231"/>
      <c r="EYB841" s="231"/>
      <c r="EYC841" s="231"/>
      <c r="EYD841" s="231"/>
      <c r="EYE841" s="231"/>
      <c r="EYF841" s="231"/>
      <c r="EYG841" s="231"/>
      <c r="EYH841" s="231"/>
      <c r="EYI841" s="231"/>
      <c r="EYJ841" s="231"/>
      <c r="EYK841" s="231"/>
      <c r="EYL841" s="231"/>
      <c r="EYM841" s="231"/>
      <c r="EYN841" s="231"/>
      <c r="EYO841" s="231"/>
      <c r="EYP841" s="231"/>
      <c r="EYQ841" s="231"/>
      <c r="EYR841" s="231"/>
      <c r="EYS841" s="231"/>
      <c r="EYT841" s="231"/>
      <c r="EYU841" s="231"/>
      <c r="EYV841" s="231"/>
      <c r="EYW841" s="231"/>
      <c r="EYX841" s="231"/>
      <c r="EYY841" s="231"/>
      <c r="EYZ841" s="231"/>
      <c r="EZA841" s="231"/>
      <c r="EZB841" s="231"/>
      <c r="EZC841" s="231"/>
      <c r="EZD841" s="231"/>
      <c r="EZE841" s="231"/>
      <c r="EZF841" s="231"/>
      <c r="EZG841" s="231"/>
      <c r="EZH841" s="231"/>
      <c r="EZI841" s="231"/>
      <c r="EZJ841" s="231"/>
      <c r="EZK841" s="231"/>
      <c r="EZL841" s="231"/>
      <c r="EZM841" s="231"/>
      <c r="EZN841" s="231"/>
      <c r="EZO841" s="231"/>
      <c r="EZP841" s="231"/>
      <c r="EZQ841" s="231"/>
      <c r="EZR841" s="231"/>
      <c r="EZS841" s="231"/>
      <c r="EZT841" s="231"/>
      <c r="EZU841" s="231"/>
      <c r="EZV841" s="231"/>
      <c r="EZW841" s="231"/>
      <c r="EZX841" s="231"/>
      <c r="EZY841" s="231"/>
      <c r="EZZ841" s="231"/>
      <c r="FAA841" s="231"/>
      <c r="FAB841" s="231"/>
      <c r="FAC841" s="231"/>
      <c r="FAD841" s="231"/>
      <c r="FAE841" s="231"/>
      <c r="FAF841" s="231"/>
      <c r="FAG841" s="231"/>
      <c r="FAH841" s="231"/>
      <c r="FAI841" s="231"/>
      <c r="FAJ841" s="231"/>
      <c r="FAK841" s="231"/>
      <c r="FAL841" s="231"/>
      <c r="FAM841" s="231"/>
      <c r="FAN841" s="231"/>
      <c r="FAO841" s="231"/>
      <c r="FAP841" s="231"/>
      <c r="FAQ841" s="231"/>
      <c r="FAR841" s="231"/>
      <c r="FAS841" s="231"/>
      <c r="FAT841" s="231"/>
      <c r="FAU841" s="231"/>
      <c r="FAV841" s="231"/>
      <c r="FAW841" s="231"/>
      <c r="FAX841" s="231"/>
      <c r="FAY841" s="231"/>
      <c r="FAZ841" s="231"/>
      <c r="FBA841" s="231"/>
      <c r="FBB841" s="231"/>
      <c r="FBC841" s="231"/>
      <c r="FBD841" s="231"/>
      <c r="FBE841" s="231"/>
      <c r="FBF841" s="231"/>
      <c r="FBG841" s="231"/>
      <c r="FBH841" s="231"/>
      <c r="FBI841" s="231"/>
      <c r="FBJ841" s="231"/>
      <c r="FBK841" s="231"/>
      <c r="FBL841" s="231"/>
      <c r="FBM841" s="231"/>
      <c r="FBN841" s="231"/>
      <c r="FBO841" s="231"/>
      <c r="FBP841" s="231"/>
      <c r="FBQ841" s="231"/>
      <c r="FBR841" s="231"/>
      <c r="FBS841" s="231"/>
      <c r="FBT841" s="231"/>
      <c r="FBU841" s="231"/>
      <c r="FBV841" s="231"/>
      <c r="FBW841" s="231"/>
      <c r="FBX841" s="231"/>
      <c r="FBY841" s="231"/>
      <c r="FBZ841" s="231"/>
      <c r="FCA841" s="231"/>
      <c r="FCB841" s="231"/>
      <c r="FCC841" s="231"/>
      <c r="FCD841" s="231"/>
      <c r="FCE841" s="231"/>
      <c r="FCF841" s="231"/>
      <c r="FCG841" s="231"/>
      <c r="FCH841" s="231"/>
      <c r="FCI841" s="231"/>
      <c r="FCJ841" s="231"/>
      <c r="FCK841" s="231"/>
      <c r="FCL841" s="231"/>
      <c r="FCM841" s="231"/>
      <c r="FCN841" s="231"/>
      <c r="FCO841" s="231"/>
      <c r="FCP841" s="231"/>
      <c r="FCQ841" s="231"/>
      <c r="FCR841" s="231"/>
      <c r="FCS841" s="231"/>
      <c r="FCT841" s="231"/>
      <c r="FCU841" s="231"/>
      <c r="FCV841" s="231"/>
      <c r="FCW841" s="231"/>
      <c r="FCX841" s="231"/>
      <c r="FCY841" s="231"/>
      <c r="FCZ841" s="231"/>
      <c r="FDA841" s="231"/>
      <c r="FDB841" s="231"/>
      <c r="FDC841" s="231"/>
      <c r="FDD841" s="231"/>
      <c r="FDE841" s="231"/>
      <c r="FDF841" s="231"/>
      <c r="FDG841" s="231"/>
      <c r="FDH841" s="231"/>
      <c r="FDI841" s="231"/>
      <c r="FDJ841" s="231"/>
      <c r="FDK841" s="231"/>
      <c r="FDL841" s="231"/>
      <c r="FDM841" s="231"/>
      <c r="FDN841" s="231"/>
      <c r="FDO841" s="231"/>
      <c r="FDP841" s="231"/>
      <c r="FDQ841" s="231"/>
      <c r="FDR841" s="231"/>
      <c r="FDS841" s="231"/>
      <c r="FDT841" s="231"/>
      <c r="FDU841" s="231"/>
      <c r="FDV841" s="231"/>
      <c r="FDW841" s="231"/>
      <c r="FDX841" s="231"/>
      <c r="FDY841" s="231"/>
      <c r="FDZ841" s="231"/>
      <c r="FEA841" s="231"/>
      <c r="FEB841" s="231"/>
      <c r="FEC841" s="231"/>
      <c r="FED841" s="231"/>
      <c r="FEE841" s="231"/>
      <c r="FEF841" s="231"/>
      <c r="FEG841" s="231"/>
      <c r="FEH841" s="231"/>
      <c r="FEI841" s="231"/>
      <c r="FEJ841" s="231"/>
      <c r="FEK841" s="231"/>
      <c r="FEL841" s="231"/>
      <c r="FEM841" s="231"/>
      <c r="FEN841" s="231"/>
      <c r="FEO841" s="231"/>
      <c r="FEP841" s="231"/>
      <c r="FEQ841" s="231"/>
      <c r="FER841" s="231"/>
      <c r="FES841" s="231"/>
      <c r="FET841" s="231"/>
      <c r="FEU841" s="231"/>
      <c r="FEV841" s="231"/>
      <c r="FEW841" s="231"/>
      <c r="FEX841" s="231"/>
      <c r="FEY841" s="231"/>
      <c r="FEZ841" s="231"/>
      <c r="FFA841" s="231"/>
      <c r="FFB841" s="231"/>
      <c r="FFC841" s="231"/>
      <c r="FFD841" s="231"/>
      <c r="FFE841" s="231"/>
      <c r="FFF841" s="231"/>
      <c r="FFG841" s="231"/>
      <c r="FFH841" s="231"/>
      <c r="FFI841" s="231"/>
      <c r="FFJ841" s="231"/>
      <c r="FFK841" s="231"/>
      <c r="FFL841" s="231"/>
      <c r="FFM841" s="231"/>
      <c r="FFN841" s="231"/>
      <c r="FFO841" s="231"/>
      <c r="FFP841" s="231"/>
      <c r="FFQ841" s="231"/>
      <c r="FFR841" s="231"/>
      <c r="FFS841" s="231"/>
      <c r="FFT841" s="231"/>
      <c r="FFU841" s="231"/>
      <c r="FFV841" s="231"/>
      <c r="FFW841" s="231"/>
      <c r="FFX841" s="231"/>
      <c r="FFY841" s="231"/>
      <c r="FFZ841" s="231"/>
      <c r="FGA841" s="231"/>
      <c r="FGB841" s="231"/>
      <c r="FGC841" s="231"/>
      <c r="FGD841" s="231"/>
      <c r="FGE841" s="231"/>
      <c r="FGF841" s="231"/>
      <c r="FGG841" s="231"/>
      <c r="FGH841" s="231"/>
      <c r="FGI841" s="231"/>
      <c r="FGJ841" s="231"/>
      <c r="FGK841" s="231"/>
      <c r="FGL841" s="231"/>
      <c r="FGM841" s="231"/>
      <c r="FGN841" s="231"/>
      <c r="FGO841" s="231"/>
      <c r="FGP841" s="231"/>
      <c r="FGQ841" s="231"/>
      <c r="FGR841" s="231"/>
      <c r="FGS841" s="231"/>
      <c r="FGT841" s="231"/>
      <c r="FGU841" s="231"/>
      <c r="FGV841" s="231"/>
      <c r="FGW841" s="231"/>
      <c r="FGX841" s="231"/>
      <c r="FGY841" s="231"/>
      <c r="FGZ841" s="231"/>
      <c r="FHA841" s="231"/>
      <c r="FHB841" s="231"/>
      <c r="FHC841" s="231"/>
      <c r="FHD841" s="231"/>
      <c r="FHE841" s="231"/>
      <c r="FHF841" s="231"/>
      <c r="FHG841" s="231"/>
      <c r="FHH841" s="231"/>
      <c r="FHI841" s="231"/>
      <c r="FHJ841" s="231"/>
      <c r="FHK841" s="231"/>
      <c r="FHL841" s="231"/>
      <c r="FHM841" s="231"/>
      <c r="FHN841" s="231"/>
      <c r="FHO841" s="231"/>
      <c r="FHP841" s="231"/>
      <c r="FHQ841" s="231"/>
      <c r="FHR841" s="231"/>
      <c r="FHS841" s="231"/>
      <c r="FHT841" s="231"/>
      <c r="FHU841" s="231"/>
      <c r="FHV841" s="231"/>
      <c r="FHW841" s="231"/>
      <c r="FHX841" s="231"/>
      <c r="FHY841" s="231"/>
      <c r="FHZ841" s="231"/>
      <c r="FIA841" s="231"/>
      <c r="FIB841" s="231"/>
      <c r="FIC841" s="231"/>
      <c r="FID841" s="231"/>
      <c r="FIE841" s="231"/>
      <c r="FIF841" s="231"/>
      <c r="FIG841" s="231"/>
      <c r="FIH841" s="231"/>
      <c r="FII841" s="231"/>
      <c r="FIJ841" s="231"/>
      <c r="FIK841" s="231"/>
      <c r="FIL841" s="231"/>
      <c r="FIM841" s="231"/>
      <c r="FIN841" s="231"/>
      <c r="FIO841" s="231"/>
      <c r="FIP841" s="231"/>
      <c r="FIQ841" s="231"/>
      <c r="FIR841" s="231"/>
      <c r="FIS841" s="231"/>
      <c r="FIT841" s="231"/>
      <c r="FIU841" s="231"/>
      <c r="FIV841" s="231"/>
      <c r="FIW841" s="231"/>
      <c r="FIX841" s="231"/>
      <c r="FIY841" s="231"/>
      <c r="FIZ841" s="231"/>
      <c r="FJA841" s="231"/>
      <c r="FJB841" s="231"/>
      <c r="FJC841" s="231"/>
      <c r="FJD841" s="231"/>
      <c r="FJE841" s="231"/>
      <c r="FJF841" s="231"/>
      <c r="FJG841" s="231"/>
      <c r="FJH841" s="231"/>
      <c r="FJI841" s="231"/>
      <c r="FJJ841" s="231"/>
      <c r="FJK841" s="231"/>
      <c r="FJL841" s="231"/>
      <c r="FJM841" s="231"/>
      <c r="FJN841" s="231"/>
      <c r="FJO841" s="231"/>
      <c r="FJP841" s="231"/>
      <c r="FJQ841" s="231"/>
      <c r="FJR841" s="231"/>
      <c r="FJS841" s="231"/>
      <c r="FJT841" s="231"/>
      <c r="FJU841" s="231"/>
      <c r="FJV841" s="231"/>
      <c r="FJW841" s="231"/>
      <c r="FJX841" s="231"/>
      <c r="FJY841" s="231"/>
      <c r="FJZ841" s="231"/>
      <c r="FKA841" s="231"/>
      <c r="FKB841" s="231"/>
      <c r="FKC841" s="231"/>
      <c r="FKD841" s="231"/>
      <c r="FKE841" s="231"/>
      <c r="FKF841" s="231"/>
      <c r="FKG841" s="231"/>
      <c r="FKH841" s="231"/>
      <c r="FKI841" s="231"/>
      <c r="FKJ841" s="231"/>
      <c r="FKK841" s="231"/>
      <c r="FKL841" s="231"/>
      <c r="FKM841" s="231"/>
      <c r="FKN841" s="231"/>
      <c r="FKO841" s="231"/>
      <c r="FKP841" s="231"/>
      <c r="FKQ841" s="231"/>
      <c r="FKR841" s="231"/>
      <c r="FKS841" s="231"/>
      <c r="FKT841" s="231"/>
      <c r="FKU841" s="231"/>
      <c r="FKV841" s="231"/>
      <c r="FKW841" s="231"/>
      <c r="FKX841" s="231"/>
      <c r="FKY841" s="231"/>
      <c r="FKZ841" s="231"/>
      <c r="FLA841" s="231"/>
      <c r="FLB841" s="231"/>
      <c r="FLC841" s="231"/>
      <c r="FLD841" s="231"/>
      <c r="FLE841" s="231"/>
      <c r="FLF841" s="231"/>
      <c r="FLG841" s="231"/>
      <c r="FLH841" s="231"/>
      <c r="FLI841" s="231"/>
      <c r="FLJ841" s="231"/>
      <c r="FLK841" s="231"/>
      <c r="FLL841" s="231"/>
      <c r="FLM841" s="231"/>
      <c r="FLN841" s="231"/>
      <c r="FLO841" s="231"/>
      <c r="FLP841" s="231"/>
      <c r="FLQ841" s="231"/>
      <c r="FLR841" s="231"/>
      <c r="FLS841" s="231"/>
      <c r="FLT841" s="231"/>
      <c r="FLU841" s="231"/>
      <c r="FLV841" s="231"/>
      <c r="FLW841" s="231"/>
      <c r="FLX841" s="231"/>
      <c r="FLY841" s="231"/>
      <c r="FLZ841" s="231"/>
      <c r="FMA841" s="231"/>
      <c r="FMB841" s="231"/>
      <c r="FMC841" s="231"/>
      <c r="FMD841" s="231"/>
      <c r="FME841" s="231"/>
      <c r="FMF841" s="231"/>
      <c r="FMG841" s="231"/>
      <c r="FMH841" s="231"/>
      <c r="FMI841" s="231"/>
      <c r="FMJ841" s="231"/>
      <c r="FMK841" s="231"/>
      <c r="FML841" s="231"/>
      <c r="FMM841" s="231"/>
      <c r="FMN841" s="231"/>
      <c r="FMO841" s="231"/>
      <c r="FMP841" s="231"/>
      <c r="FMQ841" s="231"/>
      <c r="FMR841" s="231"/>
      <c r="FMS841" s="231"/>
      <c r="FMT841" s="231"/>
      <c r="FMU841" s="231"/>
      <c r="FMV841" s="231"/>
      <c r="FMW841" s="231"/>
      <c r="FMX841" s="231"/>
      <c r="FMY841" s="231"/>
      <c r="FMZ841" s="231"/>
      <c r="FNA841" s="231"/>
      <c r="FNB841" s="231"/>
      <c r="FNC841" s="231"/>
      <c r="FND841" s="231"/>
      <c r="FNE841" s="231"/>
      <c r="FNF841" s="231"/>
      <c r="FNG841" s="231"/>
      <c r="FNH841" s="231"/>
      <c r="FNI841" s="231"/>
      <c r="FNJ841" s="231"/>
      <c r="FNK841" s="231"/>
      <c r="FNL841" s="231"/>
      <c r="FNM841" s="231"/>
      <c r="FNN841" s="231"/>
      <c r="FNO841" s="231"/>
      <c r="FNP841" s="231"/>
      <c r="FNQ841" s="231"/>
      <c r="FNR841" s="231"/>
      <c r="FNS841" s="231"/>
      <c r="FNT841" s="231"/>
      <c r="FNU841" s="231"/>
      <c r="FNV841" s="231"/>
      <c r="FNW841" s="231"/>
      <c r="FNX841" s="231"/>
      <c r="FNY841" s="231"/>
      <c r="FNZ841" s="231"/>
      <c r="FOA841" s="231"/>
      <c r="FOB841" s="231"/>
      <c r="FOC841" s="231"/>
      <c r="FOD841" s="231"/>
      <c r="FOE841" s="231"/>
      <c r="FOF841" s="231"/>
      <c r="FOG841" s="231"/>
      <c r="FOH841" s="231"/>
      <c r="FOI841" s="231"/>
      <c r="FOJ841" s="231"/>
      <c r="FOK841" s="231"/>
      <c r="FOL841" s="231"/>
      <c r="FOM841" s="231"/>
      <c r="FON841" s="231"/>
      <c r="FOO841" s="231"/>
      <c r="FOP841" s="231"/>
      <c r="FOQ841" s="231"/>
      <c r="FOR841" s="231"/>
      <c r="FOS841" s="231"/>
      <c r="FOT841" s="231"/>
      <c r="FOU841" s="231"/>
      <c r="FOV841" s="231"/>
      <c r="FOW841" s="231"/>
      <c r="FOX841" s="231"/>
      <c r="FOY841" s="231"/>
      <c r="FOZ841" s="231"/>
      <c r="FPA841" s="231"/>
      <c r="FPB841" s="231"/>
      <c r="FPC841" s="231"/>
      <c r="FPD841" s="231"/>
      <c r="FPE841" s="231"/>
      <c r="FPF841" s="231"/>
      <c r="FPG841" s="231"/>
      <c r="FPH841" s="231"/>
      <c r="FPI841" s="231"/>
      <c r="FPJ841" s="231"/>
      <c r="FPK841" s="231"/>
      <c r="FPL841" s="231"/>
      <c r="FPM841" s="231"/>
      <c r="FPN841" s="231"/>
      <c r="FPO841" s="231"/>
      <c r="FPP841" s="231"/>
      <c r="FPQ841" s="231"/>
      <c r="FPR841" s="231"/>
      <c r="FPS841" s="231"/>
      <c r="FPT841" s="231"/>
      <c r="FPU841" s="231"/>
      <c r="FPV841" s="231"/>
      <c r="FPW841" s="231"/>
      <c r="FPX841" s="231"/>
      <c r="FPY841" s="231"/>
      <c r="FPZ841" s="231"/>
      <c r="FQA841" s="231"/>
      <c r="FQB841" s="231"/>
      <c r="FQC841" s="231"/>
      <c r="FQD841" s="231"/>
      <c r="FQE841" s="231"/>
      <c r="FQF841" s="231"/>
      <c r="FQG841" s="231"/>
      <c r="FQH841" s="231"/>
      <c r="FQI841" s="231"/>
      <c r="FQJ841" s="231"/>
      <c r="FQK841" s="231"/>
      <c r="FQL841" s="231"/>
      <c r="FQM841" s="231"/>
      <c r="FQN841" s="231"/>
      <c r="FQO841" s="231"/>
      <c r="FQP841" s="231"/>
      <c r="FQQ841" s="231"/>
      <c r="FQR841" s="231"/>
      <c r="FQS841" s="231"/>
      <c r="FQT841" s="231"/>
      <c r="FQU841" s="231"/>
      <c r="FQV841" s="231"/>
      <c r="FQW841" s="231"/>
      <c r="FQX841" s="231"/>
      <c r="FQY841" s="231"/>
      <c r="FQZ841" s="231"/>
      <c r="FRA841" s="231"/>
      <c r="FRB841" s="231"/>
      <c r="FRC841" s="231"/>
      <c r="FRD841" s="231"/>
      <c r="FRE841" s="231"/>
      <c r="FRF841" s="231"/>
      <c r="FRG841" s="231"/>
      <c r="FRH841" s="231"/>
      <c r="FRI841" s="231"/>
      <c r="FRJ841" s="231"/>
      <c r="FRK841" s="231"/>
      <c r="FRL841" s="231"/>
      <c r="FRM841" s="231"/>
      <c r="FRN841" s="231"/>
      <c r="FRO841" s="231"/>
      <c r="FRP841" s="231"/>
      <c r="FRQ841" s="231"/>
      <c r="FRR841" s="231"/>
      <c r="FRS841" s="231"/>
      <c r="FRT841" s="231"/>
      <c r="FRU841" s="231"/>
      <c r="FRV841" s="231"/>
      <c r="FRW841" s="231"/>
      <c r="FRX841" s="231"/>
      <c r="FRY841" s="231"/>
      <c r="FRZ841" s="231"/>
      <c r="FSA841" s="231"/>
      <c r="FSB841" s="231"/>
      <c r="FSC841" s="231"/>
      <c r="FSD841" s="231"/>
      <c r="FSE841" s="231"/>
      <c r="FSF841" s="231"/>
      <c r="FSG841" s="231"/>
      <c r="FSH841" s="231"/>
      <c r="FSI841" s="231"/>
      <c r="FSJ841" s="231"/>
      <c r="FSK841" s="231"/>
      <c r="FSL841" s="231"/>
      <c r="FSM841" s="231"/>
      <c r="FSN841" s="231"/>
      <c r="FSO841" s="231"/>
      <c r="FSP841" s="231"/>
      <c r="FSQ841" s="231"/>
      <c r="FSR841" s="231"/>
      <c r="FSS841" s="231"/>
      <c r="FST841" s="231"/>
      <c r="FSU841" s="231"/>
      <c r="FSV841" s="231"/>
      <c r="FSW841" s="231"/>
      <c r="FSX841" s="231"/>
      <c r="FSY841" s="231"/>
      <c r="FSZ841" s="231"/>
      <c r="FTA841" s="231"/>
      <c r="FTB841" s="231"/>
      <c r="FTC841" s="231"/>
      <c r="FTD841" s="231"/>
      <c r="FTE841" s="231"/>
      <c r="FTF841" s="231"/>
      <c r="FTG841" s="231"/>
      <c r="FTH841" s="231"/>
      <c r="FTI841" s="231"/>
      <c r="FTJ841" s="231"/>
      <c r="FTK841" s="231"/>
      <c r="FTL841" s="231"/>
      <c r="FTM841" s="231"/>
      <c r="FTN841" s="231"/>
      <c r="FTO841" s="231"/>
      <c r="FTP841" s="231"/>
      <c r="FTQ841" s="231"/>
      <c r="FTR841" s="231"/>
      <c r="FTS841" s="231"/>
      <c r="FTT841" s="231"/>
      <c r="FTU841" s="231"/>
      <c r="FTV841" s="231"/>
      <c r="FTW841" s="231"/>
      <c r="FTX841" s="231"/>
      <c r="FTY841" s="231"/>
      <c r="FTZ841" s="231"/>
      <c r="FUA841" s="231"/>
      <c r="FUB841" s="231"/>
      <c r="FUC841" s="231"/>
      <c r="FUD841" s="231"/>
      <c r="FUE841" s="231"/>
      <c r="FUF841" s="231"/>
      <c r="FUG841" s="231"/>
      <c r="FUH841" s="231"/>
      <c r="FUI841" s="231"/>
      <c r="FUJ841" s="231"/>
      <c r="FUK841" s="231"/>
      <c r="FUL841" s="231"/>
      <c r="FUM841" s="231"/>
      <c r="FUN841" s="231"/>
      <c r="FUO841" s="231"/>
      <c r="FUP841" s="231"/>
      <c r="FUQ841" s="231"/>
      <c r="FUR841" s="231"/>
      <c r="FUS841" s="231"/>
      <c r="FUT841" s="231"/>
      <c r="FUU841" s="231"/>
      <c r="FUV841" s="231"/>
      <c r="FUW841" s="231"/>
      <c r="FUX841" s="231"/>
      <c r="FUY841" s="231"/>
      <c r="FUZ841" s="231"/>
      <c r="FVA841" s="231"/>
      <c r="FVB841" s="231"/>
      <c r="FVC841" s="231"/>
      <c r="FVD841" s="231"/>
      <c r="FVE841" s="231"/>
      <c r="FVF841" s="231"/>
      <c r="FVG841" s="231"/>
      <c r="FVH841" s="231"/>
      <c r="FVI841" s="231"/>
      <c r="FVJ841" s="231"/>
      <c r="FVK841" s="231"/>
      <c r="FVL841" s="231"/>
      <c r="FVM841" s="231"/>
      <c r="FVN841" s="231"/>
      <c r="FVO841" s="231"/>
      <c r="FVP841" s="231"/>
      <c r="FVQ841" s="231"/>
      <c r="FVR841" s="231"/>
      <c r="FVS841" s="231"/>
      <c r="FVT841" s="231"/>
      <c r="FVU841" s="231"/>
      <c r="FVV841" s="231"/>
      <c r="FVW841" s="231"/>
      <c r="FVX841" s="231"/>
      <c r="FVY841" s="231"/>
      <c r="FVZ841" s="231"/>
      <c r="FWA841" s="231"/>
      <c r="FWB841" s="231"/>
      <c r="FWC841" s="231"/>
      <c r="FWD841" s="231"/>
      <c r="FWE841" s="231"/>
      <c r="FWF841" s="231"/>
      <c r="FWG841" s="231"/>
      <c r="FWH841" s="231"/>
      <c r="FWI841" s="231"/>
      <c r="FWJ841" s="231"/>
      <c r="FWK841" s="231"/>
      <c r="FWL841" s="231"/>
      <c r="FWM841" s="231"/>
      <c r="FWN841" s="231"/>
      <c r="FWO841" s="231"/>
      <c r="FWP841" s="231"/>
      <c r="FWQ841" s="231"/>
      <c r="FWR841" s="231"/>
      <c r="FWS841" s="231"/>
      <c r="FWT841" s="231"/>
      <c r="FWU841" s="231"/>
      <c r="FWV841" s="231"/>
      <c r="FWW841" s="231"/>
      <c r="FWX841" s="231"/>
      <c r="FWY841" s="231"/>
      <c r="FWZ841" s="231"/>
      <c r="FXA841" s="231"/>
      <c r="FXB841" s="231"/>
      <c r="FXC841" s="231"/>
      <c r="FXD841" s="231"/>
      <c r="FXE841" s="231"/>
      <c r="FXF841" s="231"/>
      <c r="FXG841" s="231"/>
      <c r="FXH841" s="231"/>
      <c r="FXI841" s="231"/>
      <c r="FXJ841" s="231"/>
      <c r="FXK841" s="231"/>
      <c r="FXL841" s="231"/>
      <c r="FXM841" s="231"/>
      <c r="FXN841" s="231"/>
      <c r="FXO841" s="231"/>
      <c r="FXP841" s="231"/>
      <c r="FXQ841" s="231"/>
      <c r="FXR841" s="231"/>
      <c r="FXS841" s="231"/>
      <c r="FXT841" s="231"/>
      <c r="FXU841" s="231"/>
      <c r="FXV841" s="231"/>
      <c r="FXW841" s="231"/>
      <c r="FXX841" s="231"/>
      <c r="FXY841" s="231"/>
      <c r="FXZ841" s="231"/>
      <c r="FYA841" s="231"/>
      <c r="FYB841" s="231"/>
      <c r="FYC841" s="231"/>
      <c r="FYD841" s="231"/>
      <c r="FYE841" s="231"/>
      <c r="FYF841" s="231"/>
      <c r="FYG841" s="231"/>
      <c r="FYH841" s="231"/>
      <c r="FYI841" s="231"/>
      <c r="FYJ841" s="231"/>
      <c r="FYK841" s="231"/>
      <c r="FYL841" s="231"/>
      <c r="FYM841" s="231"/>
      <c r="FYN841" s="231"/>
      <c r="FYO841" s="231"/>
      <c r="FYP841" s="231"/>
      <c r="FYQ841" s="231"/>
      <c r="FYR841" s="231"/>
      <c r="FYS841" s="231"/>
      <c r="FYT841" s="231"/>
      <c r="FYU841" s="231"/>
      <c r="FYV841" s="231"/>
      <c r="FYW841" s="231"/>
      <c r="FYX841" s="231"/>
      <c r="FYY841" s="231"/>
      <c r="FYZ841" s="231"/>
      <c r="FZA841" s="231"/>
      <c r="FZB841" s="231"/>
      <c r="FZC841" s="231"/>
      <c r="FZD841" s="231"/>
      <c r="FZE841" s="231"/>
      <c r="FZF841" s="231"/>
      <c r="FZG841" s="231"/>
      <c r="FZH841" s="231"/>
      <c r="FZI841" s="231"/>
      <c r="FZJ841" s="231"/>
      <c r="FZK841" s="231"/>
      <c r="FZL841" s="231"/>
      <c r="FZM841" s="231"/>
      <c r="FZN841" s="231"/>
      <c r="FZO841" s="231"/>
      <c r="FZP841" s="231"/>
      <c r="FZQ841" s="231"/>
      <c r="FZR841" s="231"/>
      <c r="FZS841" s="231"/>
      <c r="FZT841" s="231"/>
      <c r="FZU841" s="231"/>
      <c r="FZV841" s="231"/>
      <c r="FZW841" s="231"/>
      <c r="FZX841" s="231"/>
      <c r="FZY841" s="231"/>
      <c r="FZZ841" s="231"/>
      <c r="GAA841" s="231"/>
      <c r="GAB841" s="231"/>
      <c r="GAC841" s="231"/>
      <c r="GAD841" s="231"/>
      <c r="GAE841" s="231"/>
      <c r="GAF841" s="231"/>
      <c r="GAG841" s="231"/>
      <c r="GAH841" s="231"/>
      <c r="GAI841" s="231"/>
      <c r="GAJ841" s="231"/>
      <c r="GAK841" s="231"/>
      <c r="GAL841" s="231"/>
      <c r="GAM841" s="231"/>
      <c r="GAN841" s="231"/>
      <c r="GAO841" s="231"/>
      <c r="GAP841" s="231"/>
      <c r="GAQ841" s="231"/>
      <c r="GAR841" s="231"/>
      <c r="GAS841" s="231"/>
      <c r="GAT841" s="231"/>
      <c r="GAU841" s="231"/>
      <c r="GAV841" s="231"/>
      <c r="GAW841" s="231"/>
      <c r="GAX841" s="231"/>
      <c r="GAY841" s="231"/>
      <c r="GAZ841" s="231"/>
      <c r="GBA841" s="231"/>
      <c r="GBB841" s="231"/>
      <c r="GBC841" s="231"/>
      <c r="GBD841" s="231"/>
      <c r="GBE841" s="231"/>
      <c r="GBF841" s="231"/>
      <c r="GBG841" s="231"/>
      <c r="GBH841" s="231"/>
      <c r="GBI841" s="231"/>
      <c r="GBJ841" s="231"/>
      <c r="GBK841" s="231"/>
      <c r="GBL841" s="231"/>
      <c r="GBM841" s="231"/>
      <c r="GBN841" s="231"/>
      <c r="GBO841" s="231"/>
      <c r="GBP841" s="231"/>
      <c r="GBQ841" s="231"/>
      <c r="GBR841" s="231"/>
      <c r="GBS841" s="231"/>
      <c r="GBT841" s="231"/>
      <c r="GBU841" s="231"/>
      <c r="GBV841" s="231"/>
      <c r="GBW841" s="231"/>
      <c r="GBX841" s="231"/>
      <c r="GBY841" s="231"/>
      <c r="GBZ841" s="231"/>
      <c r="GCA841" s="231"/>
      <c r="GCB841" s="231"/>
      <c r="GCC841" s="231"/>
      <c r="GCD841" s="231"/>
      <c r="GCE841" s="231"/>
      <c r="GCF841" s="231"/>
      <c r="GCG841" s="231"/>
      <c r="GCH841" s="231"/>
      <c r="GCI841" s="231"/>
      <c r="GCJ841" s="231"/>
      <c r="GCK841" s="231"/>
      <c r="GCL841" s="231"/>
      <c r="GCM841" s="231"/>
      <c r="GCN841" s="231"/>
      <c r="GCO841" s="231"/>
      <c r="GCP841" s="231"/>
      <c r="GCQ841" s="231"/>
      <c r="GCR841" s="231"/>
      <c r="GCS841" s="231"/>
      <c r="GCT841" s="231"/>
      <c r="GCU841" s="231"/>
      <c r="GCV841" s="231"/>
      <c r="GCW841" s="231"/>
      <c r="GCX841" s="231"/>
      <c r="GCY841" s="231"/>
      <c r="GCZ841" s="231"/>
      <c r="GDA841" s="231"/>
      <c r="GDB841" s="231"/>
      <c r="GDC841" s="231"/>
      <c r="GDD841" s="231"/>
      <c r="GDE841" s="231"/>
      <c r="GDF841" s="231"/>
      <c r="GDG841" s="231"/>
      <c r="GDH841" s="231"/>
      <c r="GDI841" s="231"/>
      <c r="GDJ841" s="231"/>
      <c r="GDK841" s="231"/>
      <c r="GDL841" s="231"/>
      <c r="GDM841" s="231"/>
      <c r="GDN841" s="231"/>
      <c r="GDO841" s="231"/>
      <c r="GDP841" s="231"/>
      <c r="GDQ841" s="231"/>
      <c r="GDR841" s="231"/>
      <c r="GDS841" s="231"/>
      <c r="GDT841" s="231"/>
      <c r="GDU841" s="231"/>
      <c r="GDV841" s="231"/>
      <c r="GDW841" s="231"/>
      <c r="GDX841" s="231"/>
      <c r="GDY841" s="231"/>
      <c r="GDZ841" s="231"/>
      <c r="GEA841" s="231"/>
      <c r="GEB841" s="231"/>
      <c r="GEC841" s="231"/>
      <c r="GED841" s="231"/>
      <c r="GEE841" s="231"/>
      <c r="GEF841" s="231"/>
      <c r="GEG841" s="231"/>
      <c r="GEH841" s="231"/>
      <c r="GEI841" s="231"/>
      <c r="GEJ841" s="231"/>
      <c r="GEK841" s="231"/>
      <c r="GEL841" s="231"/>
      <c r="GEM841" s="231"/>
      <c r="GEN841" s="231"/>
      <c r="GEO841" s="231"/>
      <c r="GEP841" s="231"/>
      <c r="GEQ841" s="231"/>
      <c r="GER841" s="231"/>
      <c r="GES841" s="231"/>
      <c r="GET841" s="231"/>
      <c r="GEU841" s="231"/>
      <c r="GEV841" s="231"/>
      <c r="GEW841" s="231"/>
      <c r="GEX841" s="231"/>
      <c r="GEY841" s="231"/>
      <c r="GEZ841" s="231"/>
      <c r="GFA841" s="231"/>
      <c r="GFB841" s="231"/>
      <c r="GFC841" s="231"/>
      <c r="GFD841" s="231"/>
      <c r="GFE841" s="231"/>
      <c r="GFF841" s="231"/>
      <c r="GFG841" s="231"/>
      <c r="GFH841" s="231"/>
      <c r="GFI841" s="231"/>
      <c r="GFJ841" s="231"/>
      <c r="GFK841" s="231"/>
      <c r="GFL841" s="231"/>
      <c r="GFM841" s="231"/>
      <c r="GFN841" s="231"/>
      <c r="GFO841" s="231"/>
      <c r="GFP841" s="231"/>
      <c r="GFQ841" s="231"/>
      <c r="GFR841" s="231"/>
      <c r="GFS841" s="231"/>
      <c r="GFT841" s="231"/>
      <c r="GFU841" s="231"/>
      <c r="GFV841" s="231"/>
      <c r="GFW841" s="231"/>
      <c r="GFX841" s="231"/>
      <c r="GFY841" s="231"/>
      <c r="GFZ841" s="231"/>
      <c r="GGA841" s="231"/>
      <c r="GGB841" s="231"/>
      <c r="GGC841" s="231"/>
      <c r="GGD841" s="231"/>
      <c r="GGE841" s="231"/>
      <c r="GGF841" s="231"/>
      <c r="GGG841" s="231"/>
      <c r="GGH841" s="231"/>
      <c r="GGI841" s="231"/>
      <c r="GGJ841" s="231"/>
      <c r="GGK841" s="231"/>
      <c r="GGL841" s="231"/>
      <c r="GGM841" s="231"/>
      <c r="GGN841" s="231"/>
      <c r="GGO841" s="231"/>
      <c r="GGP841" s="231"/>
      <c r="GGQ841" s="231"/>
      <c r="GGR841" s="231"/>
      <c r="GGS841" s="231"/>
      <c r="GGT841" s="231"/>
      <c r="GGU841" s="231"/>
      <c r="GGV841" s="231"/>
      <c r="GGW841" s="231"/>
      <c r="GGX841" s="231"/>
      <c r="GGY841" s="231"/>
      <c r="GGZ841" s="231"/>
      <c r="GHA841" s="231"/>
      <c r="GHB841" s="231"/>
      <c r="GHC841" s="231"/>
      <c r="GHD841" s="231"/>
      <c r="GHE841" s="231"/>
      <c r="GHF841" s="231"/>
      <c r="GHG841" s="231"/>
      <c r="GHH841" s="231"/>
      <c r="GHI841" s="231"/>
      <c r="GHJ841" s="231"/>
      <c r="GHK841" s="231"/>
      <c r="GHL841" s="231"/>
      <c r="GHM841" s="231"/>
      <c r="GHN841" s="231"/>
      <c r="GHO841" s="231"/>
      <c r="GHP841" s="231"/>
      <c r="GHQ841" s="231"/>
      <c r="GHR841" s="231"/>
      <c r="GHS841" s="231"/>
      <c r="GHT841" s="231"/>
      <c r="GHU841" s="231"/>
      <c r="GHV841" s="231"/>
      <c r="GHW841" s="231"/>
      <c r="GHX841" s="231"/>
      <c r="GHY841" s="231"/>
      <c r="GHZ841" s="231"/>
      <c r="GIA841" s="231"/>
      <c r="GIB841" s="231"/>
      <c r="GIC841" s="231"/>
      <c r="GID841" s="231"/>
      <c r="GIE841" s="231"/>
      <c r="GIF841" s="231"/>
      <c r="GIG841" s="231"/>
      <c r="GIH841" s="231"/>
      <c r="GII841" s="231"/>
      <c r="GIJ841" s="231"/>
      <c r="GIK841" s="231"/>
      <c r="GIL841" s="231"/>
      <c r="GIM841" s="231"/>
      <c r="GIN841" s="231"/>
      <c r="GIO841" s="231"/>
      <c r="GIP841" s="231"/>
      <c r="GIQ841" s="231"/>
      <c r="GIR841" s="231"/>
      <c r="GIS841" s="231"/>
      <c r="GIT841" s="231"/>
      <c r="GIU841" s="231"/>
      <c r="GIV841" s="231"/>
      <c r="GIW841" s="231"/>
      <c r="GIX841" s="231"/>
      <c r="GIY841" s="231"/>
      <c r="GIZ841" s="231"/>
      <c r="GJA841" s="231"/>
      <c r="GJB841" s="231"/>
      <c r="GJC841" s="231"/>
      <c r="GJD841" s="231"/>
      <c r="GJE841" s="231"/>
      <c r="GJF841" s="231"/>
      <c r="GJG841" s="231"/>
      <c r="GJH841" s="231"/>
      <c r="GJI841" s="231"/>
      <c r="GJJ841" s="231"/>
      <c r="GJK841" s="231"/>
      <c r="GJL841" s="231"/>
      <c r="GJM841" s="231"/>
      <c r="GJN841" s="231"/>
      <c r="GJO841" s="231"/>
      <c r="GJP841" s="231"/>
      <c r="GJQ841" s="231"/>
      <c r="GJR841" s="231"/>
      <c r="GJS841" s="231"/>
      <c r="GJT841" s="231"/>
      <c r="GJU841" s="231"/>
      <c r="GJV841" s="231"/>
      <c r="GJW841" s="231"/>
      <c r="GJX841" s="231"/>
      <c r="GJY841" s="231"/>
      <c r="GJZ841" s="231"/>
      <c r="GKA841" s="231"/>
      <c r="GKB841" s="231"/>
      <c r="GKC841" s="231"/>
      <c r="GKD841" s="231"/>
      <c r="GKE841" s="231"/>
      <c r="GKF841" s="231"/>
      <c r="GKG841" s="231"/>
      <c r="GKH841" s="231"/>
      <c r="GKI841" s="231"/>
      <c r="GKJ841" s="231"/>
      <c r="GKK841" s="231"/>
      <c r="GKL841" s="231"/>
      <c r="GKM841" s="231"/>
      <c r="GKN841" s="231"/>
      <c r="GKO841" s="231"/>
      <c r="GKP841" s="231"/>
      <c r="GKQ841" s="231"/>
      <c r="GKR841" s="231"/>
      <c r="GKS841" s="231"/>
      <c r="GKT841" s="231"/>
      <c r="GKU841" s="231"/>
      <c r="GKV841" s="231"/>
      <c r="GKW841" s="231"/>
      <c r="GKX841" s="231"/>
      <c r="GKY841" s="231"/>
      <c r="GKZ841" s="231"/>
      <c r="GLA841" s="231"/>
      <c r="GLB841" s="231"/>
      <c r="GLC841" s="231"/>
      <c r="GLD841" s="231"/>
      <c r="GLE841" s="231"/>
      <c r="GLF841" s="231"/>
      <c r="GLG841" s="231"/>
      <c r="GLH841" s="231"/>
      <c r="GLI841" s="231"/>
      <c r="GLJ841" s="231"/>
      <c r="GLK841" s="231"/>
      <c r="GLL841" s="231"/>
      <c r="GLM841" s="231"/>
      <c r="GLN841" s="231"/>
      <c r="GLO841" s="231"/>
      <c r="GLP841" s="231"/>
      <c r="GLQ841" s="231"/>
      <c r="GLR841" s="231"/>
      <c r="GLS841" s="231"/>
      <c r="GLT841" s="231"/>
      <c r="GLU841" s="231"/>
      <c r="GLV841" s="231"/>
      <c r="GLW841" s="231"/>
      <c r="GLX841" s="231"/>
      <c r="GLY841" s="231"/>
      <c r="GLZ841" s="231"/>
      <c r="GMA841" s="231"/>
      <c r="GMB841" s="231"/>
      <c r="GMC841" s="231"/>
      <c r="GMD841" s="231"/>
      <c r="GME841" s="231"/>
      <c r="GMF841" s="231"/>
      <c r="GMG841" s="231"/>
      <c r="GMH841" s="231"/>
      <c r="GMI841" s="231"/>
      <c r="GMJ841" s="231"/>
      <c r="GMK841" s="231"/>
      <c r="GML841" s="231"/>
      <c r="GMM841" s="231"/>
      <c r="GMN841" s="231"/>
      <c r="GMO841" s="231"/>
      <c r="GMP841" s="231"/>
      <c r="GMQ841" s="231"/>
      <c r="GMR841" s="231"/>
      <c r="GMS841" s="231"/>
      <c r="GMT841" s="231"/>
      <c r="GMU841" s="231"/>
      <c r="GMV841" s="231"/>
      <c r="GMW841" s="231"/>
      <c r="GMX841" s="231"/>
      <c r="GMY841" s="231"/>
      <c r="GMZ841" s="231"/>
      <c r="GNA841" s="231"/>
      <c r="GNB841" s="231"/>
      <c r="GNC841" s="231"/>
      <c r="GND841" s="231"/>
      <c r="GNE841" s="231"/>
      <c r="GNF841" s="231"/>
      <c r="GNG841" s="231"/>
      <c r="GNH841" s="231"/>
      <c r="GNI841" s="231"/>
      <c r="GNJ841" s="231"/>
      <c r="GNK841" s="231"/>
      <c r="GNL841" s="231"/>
      <c r="GNM841" s="231"/>
      <c r="GNN841" s="231"/>
      <c r="GNO841" s="231"/>
      <c r="GNP841" s="231"/>
      <c r="GNQ841" s="231"/>
      <c r="GNR841" s="231"/>
      <c r="GNS841" s="231"/>
      <c r="GNT841" s="231"/>
      <c r="GNU841" s="231"/>
      <c r="GNV841" s="231"/>
      <c r="GNW841" s="231"/>
      <c r="GNX841" s="231"/>
      <c r="GNY841" s="231"/>
      <c r="GNZ841" s="231"/>
      <c r="GOA841" s="231"/>
      <c r="GOB841" s="231"/>
      <c r="GOC841" s="231"/>
      <c r="GOD841" s="231"/>
      <c r="GOE841" s="231"/>
      <c r="GOF841" s="231"/>
      <c r="GOG841" s="231"/>
      <c r="GOH841" s="231"/>
      <c r="GOI841" s="231"/>
      <c r="GOJ841" s="231"/>
      <c r="GOK841" s="231"/>
      <c r="GOL841" s="231"/>
      <c r="GOM841" s="231"/>
      <c r="GON841" s="231"/>
      <c r="GOO841" s="231"/>
      <c r="GOP841" s="231"/>
      <c r="GOQ841" s="231"/>
      <c r="GOR841" s="231"/>
      <c r="GOS841" s="231"/>
      <c r="GOT841" s="231"/>
      <c r="GOU841" s="231"/>
      <c r="GOV841" s="231"/>
      <c r="GOW841" s="231"/>
      <c r="GOX841" s="231"/>
      <c r="GOY841" s="231"/>
      <c r="GOZ841" s="231"/>
      <c r="GPA841" s="231"/>
      <c r="GPB841" s="231"/>
      <c r="GPC841" s="231"/>
      <c r="GPD841" s="231"/>
      <c r="GPE841" s="231"/>
      <c r="GPF841" s="231"/>
      <c r="GPG841" s="231"/>
      <c r="GPH841" s="231"/>
      <c r="GPI841" s="231"/>
      <c r="GPJ841" s="231"/>
      <c r="GPK841" s="231"/>
      <c r="GPL841" s="231"/>
      <c r="GPM841" s="231"/>
      <c r="GPN841" s="231"/>
      <c r="GPO841" s="231"/>
      <c r="GPP841" s="231"/>
      <c r="GPQ841" s="231"/>
      <c r="GPR841" s="231"/>
      <c r="GPS841" s="231"/>
      <c r="GPT841" s="231"/>
      <c r="GPU841" s="231"/>
      <c r="GPV841" s="231"/>
      <c r="GPW841" s="231"/>
      <c r="GPX841" s="231"/>
      <c r="GPY841" s="231"/>
      <c r="GPZ841" s="231"/>
      <c r="GQA841" s="231"/>
      <c r="GQB841" s="231"/>
      <c r="GQC841" s="231"/>
      <c r="GQD841" s="231"/>
      <c r="GQE841" s="231"/>
      <c r="GQF841" s="231"/>
      <c r="GQG841" s="231"/>
      <c r="GQH841" s="231"/>
      <c r="GQI841" s="231"/>
      <c r="GQJ841" s="231"/>
      <c r="GQK841" s="231"/>
      <c r="GQL841" s="231"/>
      <c r="GQM841" s="231"/>
      <c r="GQN841" s="231"/>
      <c r="GQO841" s="231"/>
      <c r="GQP841" s="231"/>
      <c r="GQQ841" s="231"/>
      <c r="GQR841" s="231"/>
      <c r="GQS841" s="231"/>
      <c r="GQT841" s="231"/>
      <c r="GQU841" s="231"/>
      <c r="GQV841" s="231"/>
      <c r="GQW841" s="231"/>
      <c r="GQX841" s="231"/>
      <c r="GQY841" s="231"/>
      <c r="GQZ841" s="231"/>
      <c r="GRA841" s="231"/>
      <c r="GRB841" s="231"/>
      <c r="GRC841" s="231"/>
      <c r="GRD841" s="231"/>
      <c r="GRE841" s="231"/>
      <c r="GRF841" s="231"/>
      <c r="GRG841" s="231"/>
      <c r="GRH841" s="231"/>
      <c r="GRI841" s="231"/>
      <c r="GRJ841" s="231"/>
      <c r="GRK841" s="231"/>
      <c r="GRL841" s="231"/>
      <c r="GRM841" s="231"/>
      <c r="GRN841" s="231"/>
      <c r="GRO841" s="231"/>
      <c r="GRP841" s="231"/>
      <c r="GRQ841" s="231"/>
      <c r="GRR841" s="231"/>
      <c r="GRS841" s="231"/>
      <c r="GRT841" s="231"/>
      <c r="GRU841" s="231"/>
      <c r="GRV841" s="231"/>
      <c r="GRW841" s="231"/>
      <c r="GRX841" s="231"/>
      <c r="GRY841" s="231"/>
      <c r="GRZ841" s="231"/>
      <c r="GSA841" s="231"/>
      <c r="GSB841" s="231"/>
      <c r="GSC841" s="231"/>
      <c r="GSD841" s="231"/>
      <c r="GSE841" s="231"/>
      <c r="GSF841" s="231"/>
      <c r="GSG841" s="231"/>
      <c r="GSH841" s="231"/>
      <c r="GSI841" s="231"/>
      <c r="GSJ841" s="231"/>
      <c r="GSK841" s="231"/>
      <c r="GSL841" s="231"/>
      <c r="GSM841" s="231"/>
      <c r="GSN841" s="231"/>
      <c r="GSO841" s="231"/>
      <c r="GSP841" s="231"/>
      <c r="GSQ841" s="231"/>
      <c r="GSR841" s="231"/>
      <c r="GSS841" s="231"/>
      <c r="GST841" s="231"/>
      <c r="GSU841" s="231"/>
      <c r="GSV841" s="231"/>
      <c r="GSW841" s="231"/>
      <c r="GSX841" s="231"/>
      <c r="GSY841" s="231"/>
      <c r="GSZ841" s="231"/>
      <c r="GTA841" s="231"/>
      <c r="GTB841" s="231"/>
      <c r="GTC841" s="231"/>
      <c r="GTD841" s="231"/>
      <c r="GTE841" s="231"/>
      <c r="GTF841" s="231"/>
      <c r="GTG841" s="231"/>
      <c r="GTH841" s="231"/>
      <c r="GTI841" s="231"/>
      <c r="GTJ841" s="231"/>
      <c r="GTK841" s="231"/>
      <c r="GTL841" s="231"/>
      <c r="GTM841" s="231"/>
      <c r="GTN841" s="231"/>
      <c r="GTO841" s="231"/>
      <c r="GTP841" s="231"/>
      <c r="GTQ841" s="231"/>
      <c r="GTR841" s="231"/>
      <c r="GTS841" s="231"/>
      <c r="GTT841" s="231"/>
      <c r="GTU841" s="231"/>
      <c r="GTV841" s="231"/>
      <c r="GTW841" s="231"/>
      <c r="GTX841" s="231"/>
      <c r="GTY841" s="231"/>
      <c r="GTZ841" s="231"/>
      <c r="GUA841" s="231"/>
      <c r="GUB841" s="231"/>
      <c r="GUC841" s="231"/>
      <c r="GUD841" s="231"/>
      <c r="GUE841" s="231"/>
      <c r="GUF841" s="231"/>
      <c r="GUG841" s="231"/>
      <c r="GUH841" s="231"/>
      <c r="GUI841" s="231"/>
      <c r="GUJ841" s="231"/>
      <c r="GUK841" s="231"/>
      <c r="GUL841" s="231"/>
      <c r="GUM841" s="231"/>
      <c r="GUN841" s="231"/>
      <c r="GUO841" s="231"/>
      <c r="GUP841" s="231"/>
      <c r="GUQ841" s="231"/>
      <c r="GUR841" s="231"/>
      <c r="GUS841" s="231"/>
      <c r="GUT841" s="231"/>
      <c r="GUU841" s="231"/>
      <c r="GUV841" s="231"/>
      <c r="GUW841" s="231"/>
      <c r="GUX841" s="231"/>
      <c r="GUY841" s="231"/>
      <c r="GUZ841" s="231"/>
      <c r="GVA841" s="231"/>
      <c r="GVB841" s="231"/>
      <c r="GVC841" s="231"/>
      <c r="GVD841" s="231"/>
      <c r="GVE841" s="231"/>
      <c r="GVF841" s="231"/>
      <c r="GVG841" s="231"/>
      <c r="GVH841" s="231"/>
      <c r="GVI841" s="231"/>
      <c r="GVJ841" s="231"/>
      <c r="GVK841" s="231"/>
      <c r="GVL841" s="231"/>
      <c r="GVM841" s="231"/>
      <c r="GVN841" s="231"/>
      <c r="GVO841" s="231"/>
      <c r="GVP841" s="231"/>
      <c r="GVQ841" s="231"/>
      <c r="GVR841" s="231"/>
      <c r="GVS841" s="231"/>
      <c r="GVT841" s="231"/>
      <c r="GVU841" s="231"/>
      <c r="GVV841" s="231"/>
      <c r="GVW841" s="231"/>
      <c r="GVX841" s="231"/>
      <c r="GVY841" s="231"/>
      <c r="GVZ841" s="231"/>
      <c r="GWA841" s="231"/>
      <c r="GWB841" s="231"/>
      <c r="GWC841" s="231"/>
      <c r="GWD841" s="231"/>
      <c r="GWE841" s="231"/>
      <c r="GWF841" s="231"/>
      <c r="GWG841" s="231"/>
      <c r="GWH841" s="231"/>
      <c r="GWI841" s="231"/>
      <c r="GWJ841" s="231"/>
      <c r="GWK841" s="231"/>
      <c r="GWL841" s="231"/>
      <c r="GWM841" s="231"/>
      <c r="GWN841" s="231"/>
      <c r="GWO841" s="231"/>
      <c r="GWP841" s="231"/>
      <c r="GWQ841" s="231"/>
      <c r="GWR841" s="231"/>
      <c r="GWS841" s="231"/>
      <c r="GWT841" s="231"/>
      <c r="GWU841" s="231"/>
      <c r="GWV841" s="231"/>
      <c r="GWW841" s="231"/>
      <c r="GWX841" s="231"/>
      <c r="GWY841" s="231"/>
      <c r="GWZ841" s="231"/>
      <c r="GXA841" s="231"/>
      <c r="GXB841" s="231"/>
      <c r="GXC841" s="231"/>
      <c r="GXD841" s="231"/>
      <c r="GXE841" s="231"/>
      <c r="GXF841" s="231"/>
      <c r="GXG841" s="231"/>
      <c r="GXH841" s="231"/>
      <c r="GXI841" s="231"/>
      <c r="GXJ841" s="231"/>
      <c r="GXK841" s="231"/>
      <c r="GXL841" s="231"/>
      <c r="GXM841" s="231"/>
      <c r="GXN841" s="231"/>
      <c r="GXO841" s="231"/>
      <c r="GXP841" s="231"/>
      <c r="GXQ841" s="231"/>
      <c r="GXR841" s="231"/>
      <c r="GXS841" s="231"/>
      <c r="GXT841" s="231"/>
      <c r="GXU841" s="231"/>
      <c r="GXV841" s="231"/>
      <c r="GXW841" s="231"/>
      <c r="GXX841" s="231"/>
      <c r="GXY841" s="231"/>
      <c r="GXZ841" s="231"/>
      <c r="GYA841" s="231"/>
      <c r="GYB841" s="231"/>
      <c r="GYC841" s="231"/>
      <c r="GYD841" s="231"/>
      <c r="GYE841" s="231"/>
      <c r="GYF841" s="231"/>
      <c r="GYG841" s="231"/>
      <c r="GYH841" s="231"/>
      <c r="GYI841" s="231"/>
      <c r="GYJ841" s="231"/>
      <c r="GYK841" s="231"/>
      <c r="GYL841" s="231"/>
      <c r="GYM841" s="231"/>
      <c r="GYN841" s="231"/>
      <c r="GYO841" s="231"/>
      <c r="GYP841" s="231"/>
      <c r="GYQ841" s="231"/>
      <c r="GYR841" s="231"/>
      <c r="GYS841" s="231"/>
      <c r="GYT841" s="231"/>
      <c r="GYU841" s="231"/>
      <c r="GYV841" s="231"/>
      <c r="GYW841" s="231"/>
      <c r="GYX841" s="231"/>
      <c r="GYY841" s="231"/>
      <c r="GYZ841" s="231"/>
      <c r="GZA841" s="231"/>
      <c r="GZB841" s="231"/>
      <c r="GZC841" s="231"/>
      <c r="GZD841" s="231"/>
      <c r="GZE841" s="231"/>
      <c r="GZF841" s="231"/>
      <c r="GZG841" s="231"/>
      <c r="GZH841" s="231"/>
      <c r="GZI841" s="231"/>
      <c r="GZJ841" s="231"/>
      <c r="GZK841" s="231"/>
      <c r="GZL841" s="231"/>
      <c r="GZM841" s="231"/>
      <c r="GZN841" s="231"/>
      <c r="GZO841" s="231"/>
      <c r="GZP841" s="231"/>
      <c r="GZQ841" s="231"/>
      <c r="GZR841" s="231"/>
      <c r="GZS841" s="231"/>
      <c r="GZT841" s="231"/>
      <c r="GZU841" s="231"/>
      <c r="GZV841" s="231"/>
      <c r="GZW841" s="231"/>
      <c r="GZX841" s="231"/>
      <c r="GZY841" s="231"/>
      <c r="GZZ841" s="231"/>
      <c r="HAA841" s="231"/>
      <c r="HAB841" s="231"/>
      <c r="HAC841" s="231"/>
      <c r="HAD841" s="231"/>
      <c r="HAE841" s="231"/>
      <c r="HAF841" s="231"/>
      <c r="HAG841" s="231"/>
      <c r="HAH841" s="231"/>
      <c r="HAI841" s="231"/>
      <c r="HAJ841" s="231"/>
      <c r="HAK841" s="231"/>
      <c r="HAL841" s="231"/>
      <c r="HAM841" s="231"/>
      <c r="HAN841" s="231"/>
      <c r="HAO841" s="231"/>
      <c r="HAP841" s="231"/>
      <c r="HAQ841" s="231"/>
      <c r="HAR841" s="231"/>
      <c r="HAS841" s="231"/>
      <c r="HAT841" s="231"/>
      <c r="HAU841" s="231"/>
      <c r="HAV841" s="231"/>
      <c r="HAW841" s="231"/>
      <c r="HAX841" s="231"/>
      <c r="HAY841" s="231"/>
      <c r="HAZ841" s="231"/>
      <c r="HBA841" s="231"/>
      <c r="HBB841" s="231"/>
      <c r="HBC841" s="231"/>
      <c r="HBD841" s="231"/>
      <c r="HBE841" s="231"/>
      <c r="HBF841" s="231"/>
      <c r="HBG841" s="231"/>
      <c r="HBH841" s="231"/>
      <c r="HBI841" s="231"/>
      <c r="HBJ841" s="231"/>
      <c r="HBK841" s="231"/>
      <c r="HBL841" s="231"/>
      <c r="HBM841" s="231"/>
      <c r="HBN841" s="231"/>
      <c r="HBO841" s="231"/>
      <c r="HBP841" s="231"/>
      <c r="HBQ841" s="231"/>
      <c r="HBR841" s="231"/>
      <c r="HBS841" s="231"/>
      <c r="HBT841" s="231"/>
      <c r="HBU841" s="231"/>
      <c r="HBV841" s="231"/>
      <c r="HBW841" s="231"/>
      <c r="HBX841" s="231"/>
      <c r="HBY841" s="231"/>
      <c r="HBZ841" s="231"/>
      <c r="HCA841" s="231"/>
      <c r="HCB841" s="231"/>
      <c r="HCC841" s="231"/>
      <c r="HCD841" s="231"/>
      <c r="HCE841" s="231"/>
      <c r="HCF841" s="231"/>
      <c r="HCG841" s="231"/>
      <c r="HCH841" s="231"/>
      <c r="HCI841" s="231"/>
      <c r="HCJ841" s="231"/>
      <c r="HCK841" s="231"/>
      <c r="HCL841" s="231"/>
      <c r="HCM841" s="231"/>
      <c r="HCN841" s="231"/>
      <c r="HCO841" s="231"/>
      <c r="HCP841" s="231"/>
      <c r="HCQ841" s="231"/>
      <c r="HCR841" s="231"/>
      <c r="HCS841" s="231"/>
      <c r="HCT841" s="231"/>
      <c r="HCU841" s="231"/>
      <c r="HCV841" s="231"/>
      <c r="HCW841" s="231"/>
      <c r="HCX841" s="231"/>
      <c r="HCY841" s="231"/>
      <c r="HCZ841" s="231"/>
      <c r="HDA841" s="231"/>
      <c r="HDB841" s="231"/>
      <c r="HDC841" s="231"/>
      <c r="HDD841" s="231"/>
      <c r="HDE841" s="231"/>
      <c r="HDF841" s="231"/>
      <c r="HDG841" s="231"/>
      <c r="HDH841" s="231"/>
      <c r="HDI841" s="231"/>
      <c r="HDJ841" s="231"/>
      <c r="HDK841" s="231"/>
      <c r="HDL841" s="231"/>
      <c r="HDM841" s="231"/>
      <c r="HDN841" s="231"/>
      <c r="HDO841" s="231"/>
      <c r="HDP841" s="231"/>
      <c r="HDQ841" s="231"/>
      <c r="HDR841" s="231"/>
      <c r="HDS841" s="231"/>
      <c r="HDT841" s="231"/>
      <c r="HDU841" s="231"/>
      <c r="HDV841" s="231"/>
      <c r="HDW841" s="231"/>
      <c r="HDX841" s="231"/>
      <c r="HDY841" s="231"/>
      <c r="HDZ841" s="231"/>
      <c r="HEA841" s="231"/>
      <c r="HEB841" s="231"/>
      <c r="HEC841" s="231"/>
      <c r="HED841" s="231"/>
      <c r="HEE841" s="231"/>
      <c r="HEF841" s="231"/>
      <c r="HEG841" s="231"/>
      <c r="HEH841" s="231"/>
      <c r="HEI841" s="231"/>
      <c r="HEJ841" s="231"/>
      <c r="HEK841" s="231"/>
      <c r="HEL841" s="231"/>
      <c r="HEM841" s="231"/>
      <c r="HEN841" s="231"/>
      <c r="HEO841" s="231"/>
      <c r="HEP841" s="231"/>
      <c r="HEQ841" s="231"/>
      <c r="HER841" s="231"/>
      <c r="HES841" s="231"/>
      <c r="HET841" s="231"/>
      <c r="HEU841" s="231"/>
      <c r="HEV841" s="231"/>
      <c r="HEW841" s="231"/>
      <c r="HEX841" s="231"/>
      <c r="HEY841" s="231"/>
      <c r="HEZ841" s="231"/>
      <c r="HFA841" s="231"/>
      <c r="HFB841" s="231"/>
      <c r="HFC841" s="231"/>
      <c r="HFD841" s="231"/>
      <c r="HFE841" s="231"/>
      <c r="HFF841" s="231"/>
      <c r="HFG841" s="231"/>
      <c r="HFH841" s="231"/>
      <c r="HFI841" s="231"/>
      <c r="HFJ841" s="231"/>
      <c r="HFK841" s="231"/>
      <c r="HFL841" s="231"/>
      <c r="HFM841" s="231"/>
      <c r="HFN841" s="231"/>
      <c r="HFO841" s="231"/>
      <c r="HFP841" s="231"/>
      <c r="HFQ841" s="231"/>
      <c r="HFR841" s="231"/>
      <c r="HFS841" s="231"/>
      <c r="HFT841" s="231"/>
      <c r="HFU841" s="231"/>
      <c r="HFV841" s="231"/>
      <c r="HFW841" s="231"/>
      <c r="HFX841" s="231"/>
      <c r="HFY841" s="231"/>
      <c r="HFZ841" s="231"/>
      <c r="HGA841" s="231"/>
      <c r="HGB841" s="231"/>
      <c r="HGC841" s="231"/>
      <c r="HGD841" s="231"/>
      <c r="HGE841" s="231"/>
      <c r="HGF841" s="231"/>
      <c r="HGG841" s="231"/>
      <c r="HGH841" s="231"/>
      <c r="HGI841" s="231"/>
      <c r="HGJ841" s="231"/>
      <c r="HGK841" s="231"/>
      <c r="HGL841" s="231"/>
      <c r="HGM841" s="231"/>
      <c r="HGN841" s="231"/>
      <c r="HGO841" s="231"/>
      <c r="HGP841" s="231"/>
      <c r="HGQ841" s="231"/>
      <c r="HGR841" s="231"/>
      <c r="HGS841" s="231"/>
      <c r="HGT841" s="231"/>
      <c r="HGU841" s="231"/>
      <c r="HGV841" s="231"/>
      <c r="HGW841" s="231"/>
      <c r="HGX841" s="231"/>
      <c r="HGY841" s="231"/>
      <c r="HGZ841" s="231"/>
      <c r="HHA841" s="231"/>
      <c r="HHB841" s="231"/>
      <c r="HHC841" s="231"/>
      <c r="HHD841" s="231"/>
      <c r="HHE841" s="231"/>
      <c r="HHF841" s="231"/>
      <c r="HHG841" s="231"/>
      <c r="HHH841" s="231"/>
      <c r="HHI841" s="231"/>
      <c r="HHJ841" s="231"/>
      <c r="HHK841" s="231"/>
      <c r="HHL841" s="231"/>
      <c r="HHM841" s="231"/>
      <c r="HHN841" s="231"/>
      <c r="HHO841" s="231"/>
      <c r="HHP841" s="231"/>
      <c r="HHQ841" s="231"/>
      <c r="HHR841" s="231"/>
      <c r="HHS841" s="231"/>
      <c r="HHT841" s="231"/>
      <c r="HHU841" s="231"/>
      <c r="HHV841" s="231"/>
      <c r="HHW841" s="231"/>
      <c r="HHX841" s="231"/>
      <c r="HHY841" s="231"/>
      <c r="HHZ841" s="231"/>
      <c r="HIA841" s="231"/>
      <c r="HIB841" s="231"/>
      <c r="HIC841" s="231"/>
      <c r="HID841" s="231"/>
      <c r="HIE841" s="231"/>
      <c r="HIF841" s="231"/>
      <c r="HIG841" s="231"/>
      <c r="HIH841" s="231"/>
      <c r="HII841" s="231"/>
      <c r="HIJ841" s="231"/>
      <c r="HIK841" s="231"/>
      <c r="HIL841" s="231"/>
      <c r="HIM841" s="231"/>
      <c r="HIN841" s="231"/>
      <c r="HIO841" s="231"/>
      <c r="HIP841" s="231"/>
      <c r="HIQ841" s="231"/>
      <c r="HIR841" s="231"/>
      <c r="HIS841" s="231"/>
      <c r="HIT841" s="231"/>
      <c r="HIU841" s="231"/>
      <c r="HIV841" s="231"/>
      <c r="HIW841" s="231"/>
      <c r="HIX841" s="231"/>
      <c r="HIY841" s="231"/>
      <c r="HIZ841" s="231"/>
      <c r="HJA841" s="231"/>
      <c r="HJB841" s="231"/>
      <c r="HJC841" s="231"/>
      <c r="HJD841" s="231"/>
      <c r="HJE841" s="231"/>
      <c r="HJF841" s="231"/>
      <c r="HJG841" s="231"/>
      <c r="HJH841" s="231"/>
      <c r="HJI841" s="231"/>
      <c r="HJJ841" s="231"/>
      <c r="HJK841" s="231"/>
      <c r="HJL841" s="231"/>
      <c r="HJM841" s="231"/>
      <c r="HJN841" s="231"/>
      <c r="HJO841" s="231"/>
      <c r="HJP841" s="231"/>
      <c r="HJQ841" s="231"/>
      <c r="HJR841" s="231"/>
      <c r="HJS841" s="231"/>
      <c r="HJT841" s="231"/>
      <c r="HJU841" s="231"/>
      <c r="HJV841" s="231"/>
      <c r="HJW841" s="231"/>
      <c r="HJX841" s="231"/>
      <c r="HJY841" s="231"/>
      <c r="HJZ841" s="231"/>
      <c r="HKA841" s="231"/>
      <c r="HKB841" s="231"/>
      <c r="HKC841" s="231"/>
      <c r="HKD841" s="231"/>
      <c r="HKE841" s="231"/>
      <c r="HKF841" s="231"/>
      <c r="HKG841" s="231"/>
      <c r="HKH841" s="231"/>
      <c r="HKI841" s="231"/>
      <c r="HKJ841" s="231"/>
      <c r="HKK841" s="231"/>
      <c r="HKL841" s="231"/>
      <c r="HKM841" s="231"/>
      <c r="HKN841" s="231"/>
      <c r="HKO841" s="231"/>
      <c r="HKP841" s="231"/>
      <c r="HKQ841" s="231"/>
      <c r="HKR841" s="231"/>
      <c r="HKS841" s="231"/>
      <c r="HKT841" s="231"/>
      <c r="HKU841" s="231"/>
      <c r="HKV841" s="231"/>
      <c r="HKW841" s="231"/>
      <c r="HKX841" s="231"/>
      <c r="HKY841" s="231"/>
      <c r="HKZ841" s="231"/>
      <c r="HLA841" s="231"/>
      <c r="HLB841" s="231"/>
      <c r="HLC841" s="231"/>
      <c r="HLD841" s="231"/>
      <c r="HLE841" s="231"/>
      <c r="HLF841" s="231"/>
      <c r="HLG841" s="231"/>
      <c r="HLH841" s="231"/>
      <c r="HLI841" s="231"/>
      <c r="HLJ841" s="231"/>
      <c r="HLK841" s="231"/>
      <c r="HLL841" s="231"/>
      <c r="HLM841" s="231"/>
      <c r="HLN841" s="231"/>
      <c r="HLO841" s="231"/>
      <c r="HLP841" s="231"/>
      <c r="HLQ841" s="231"/>
      <c r="HLR841" s="231"/>
      <c r="HLS841" s="231"/>
      <c r="HLT841" s="231"/>
      <c r="HLU841" s="231"/>
      <c r="HLV841" s="231"/>
      <c r="HLW841" s="231"/>
      <c r="HLX841" s="231"/>
      <c r="HLY841" s="231"/>
      <c r="HLZ841" s="231"/>
      <c r="HMA841" s="231"/>
      <c r="HMB841" s="231"/>
      <c r="HMC841" s="231"/>
      <c r="HMD841" s="231"/>
      <c r="HME841" s="231"/>
      <c r="HMF841" s="231"/>
      <c r="HMG841" s="231"/>
      <c r="HMH841" s="231"/>
      <c r="HMI841" s="231"/>
      <c r="HMJ841" s="231"/>
      <c r="HMK841" s="231"/>
      <c r="HML841" s="231"/>
      <c r="HMM841" s="231"/>
      <c r="HMN841" s="231"/>
      <c r="HMO841" s="231"/>
      <c r="HMP841" s="231"/>
      <c r="HMQ841" s="231"/>
      <c r="HMR841" s="231"/>
      <c r="HMS841" s="231"/>
      <c r="HMT841" s="231"/>
      <c r="HMU841" s="231"/>
      <c r="HMV841" s="231"/>
      <c r="HMW841" s="231"/>
      <c r="HMX841" s="231"/>
      <c r="HMY841" s="231"/>
      <c r="HMZ841" s="231"/>
      <c r="HNA841" s="231"/>
      <c r="HNB841" s="231"/>
      <c r="HNC841" s="231"/>
      <c r="HND841" s="231"/>
      <c r="HNE841" s="231"/>
      <c r="HNF841" s="231"/>
      <c r="HNG841" s="231"/>
      <c r="HNH841" s="231"/>
      <c r="HNI841" s="231"/>
      <c r="HNJ841" s="231"/>
      <c r="HNK841" s="231"/>
      <c r="HNL841" s="231"/>
      <c r="HNM841" s="231"/>
      <c r="HNN841" s="231"/>
      <c r="HNO841" s="231"/>
      <c r="HNP841" s="231"/>
      <c r="HNQ841" s="231"/>
      <c r="HNR841" s="231"/>
      <c r="HNS841" s="231"/>
      <c r="HNT841" s="231"/>
      <c r="HNU841" s="231"/>
      <c r="HNV841" s="231"/>
      <c r="HNW841" s="231"/>
      <c r="HNX841" s="231"/>
      <c r="HNY841" s="231"/>
      <c r="HNZ841" s="231"/>
      <c r="HOA841" s="231"/>
      <c r="HOB841" s="231"/>
      <c r="HOC841" s="231"/>
      <c r="HOD841" s="231"/>
      <c r="HOE841" s="231"/>
      <c r="HOF841" s="231"/>
      <c r="HOG841" s="231"/>
      <c r="HOH841" s="231"/>
      <c r="HOI841" s="231"/>
      <c r="HOJ841" s="231"/>
      <c r="HOK841" s="231"/>
      <c r="HOL841" s="231"/>
      <c r="HOM841" s="231"/>
      <c r="HON841" s="231"/>
      <c r="HOO841" s="231"/>
      <c r="HOP841" s="231"/>
      <c r="HOQ841" s="231"/>
      <c r="HOR841" s="231"/>
      <c r="HOS841" s="231"/>
      <c r="HOT841" s="231"/>
      <c r="HOU841" s="231"/>
      <c r="HOV841" s="231"/>
      <c r="HOW841" s="231"/>
      <c r="HOX841" s="231"/>
      <c r="HOY841" s="231"/>
      <c r="HOZ841" s="231"/>
      <c r="HPA841" s="231"/>
      <c r="HPB841" s="231"/>
      <c r="HPC841" s="231"/>
      <c r="HPD841" s="231"/>
      <c r="HPE841" s="231"/>
      <c r="HPF841" s="231"/>
      <c r="HPG841" s="231"/>
      <c r="HPH841" s="231"/>
      <c r="HPI841" s="231"/>
      <c r="HPJ841" s="231"/>
      <c r="HPK841" s="231"/>
      <c r="HPL841" s="231"/>
      <c r="HPM841" s="231"/>
      <c r="HPN841" s="231"/>
      <c r="HPO841" s="231"/>
      <c r="HPP841" s="231"/>
      <c r="HPQ841" s="231"/>
      <c r="HPR841" s="231"/>
      <c r="HPS841" s="231"/>
      <c r="HPT841" s="231"/>
      <c r="HPU841" s="231"/>
      <c r="HPV841" s="231"/>
      <c r="HPW841" s="231"/>
      <c r="HPX841" s="231"/>
      <c r="HPY841" s="231"/>
      <c r="HPZ841" s="231"/>
      <c r="HQA841" s="231"/>
      <c r="HQB841" s="231"/>
      <c r="HQC841" s="231"/>
      <c r="HQD841" s="231"/>
      <c r="HQE841" s="231"/>
      <c r="HQF841" s="231"/>
      <c r="HQG841" s="231"/>
      <c r="HQH841" s="231"/>
      <c r="HQI841" s="231"/>
      <c r="HQJ841" s="231"/>
      <c r="HQK841" s="231"/>
      <c r="HQL841" s="231"/>
      <c r="HQM841" s="231"/>
      <c r="HQN841" s="231"/>
      <c r="HQO841" s="231"/>
      <c r="HQP841" s="231"/>
      <c r="HQQ841" s="231"/>
      <c r="HQR841" s="231"/>
      <c r="HQS841" s="231"/>
      <c r="HQT841" s="231"/>
      <c r="HQU841" s="231"/>
      <c r="HQV841" s="231"/>
      <c r="HQW841" s="231"/>
      <c r="HQX841" s="231"/>
      <c r="HQY841" s="231"/>
      <c r="HQZ841" s="231"/>
      <c r="HRA841" s="231"/>
      <c r="HRB841" s="231"/>
      <c r="HRC841" s="231"/>
      <c r="HRD841" s="231"/>
      <c r="HRE841" s="231"/>
      <c r="HRF841" s="231"/>
      <c r="HRG841" s="231"/>
      <c r="HRH841" s="231"/>
      <c r="HRI841" s="231"/>
      <c r="HRJ841" s="231"/>
      <c r="HRK841" s="231"/>
      <c r="HRL841" s="231"/>
      <c r="HRM841" s="231"/>
      <c r="HRN841" s="231"/>
      <c r="HRO841" s="231"/>
      <c r="HRP841" s="231"/>
      <c r="HRQ841" s="231"/>
      <c r="HRR841" s="231"/>
      <c r="HRS841" s="231"/>
      <c r="HRT841" s="231"/>
      <c r="HRU841" s="231"/>
      <c r="HRV841" s="231"/>
      <c r="HRW841" s="231"/>
      <c r="HRX841" s="231"/>
      <c r="HRY841" s="231"/>
      <c r="HRZ841" s="231"/>
      <c r="HSA841" s="231"/>
      <c r="HSB841" s="231"/>
      <c r="HSC841" s="231"/>
      <c r="HSD841" s="231"/>
      <c r="HSE841" s="231"/>
      <c r="HSF841" s="231"/>
      <c r="HSG841" s="231"/>
      <c r="HSH841" s="231"/>
      <c r="HSI841" s="231"/>
      <c r="HSJ841" s="231"/>
      <c r="HSK841" s="231"/>
      <c r="HSL841" s="231"/>
      <c r="HSM841" s="231"/>
      <c r="HSN841" s="231"/>
      <c r="HSO841" s="231"/>
      <c r="HSP841" s="231"/>
      <c r="HSQ841" s="231"/>
      <c r="HSR841" s="231"/>
      <c r="HSS841" s="231"/>
      <c r="HST841" s="231"/>
      <c r="HSU841" s="231"/>
      <c r="HSV841" s="231"/>
      <c r="HSW841" s="231"/>
      <c r="HSX841" s="231"/>
      <c r="HSY841" s="231"/>
      <c r="HSZ841" s="231"/>
      <c r="HTA841" s="231"/>
      <c r="HTB841" s="231"/>
      <c r="HTC841" s="231"/>
      <c r="HTD841" s="231"/>
      <c r="HTE841" s="231"/>
      <c r="HTF841" s="231"/>
      <c r="HTG841" s="231"/>
      <c r="HTH841" s="231"/>
      <c r="HTI841" s="231"/>
      <c r="HTJ841" s="231"/>
      <c r="HTK841" s="231"/>
      <c r="HTL841" s="231"/>
      <c r="HTM841" s="231"/>
      <c r="HTN841" s="231"/>
      <c r="HTO841" s="231"/>
      <c r="HTP841" s="231"/>
      <c r="HTQ841" s="231"/>
      <c r="HTR841" s="231"/>
      <c r="HTS841" s="231"/>
      <c r="HTT841" s="231"/>
      <c r="HTU841" s="231"/>
      <c r="HTV841" s="231"/>
      <c r="HTW841" s="231"/>
      <c r="HTX841" s="231"/>
      <c r="HTY841" s="231"/>
      <c r="HTZ841" s="231"/>
      <c r="HUA841" s="231"/>
      <c r="HUB841" s="231"/>
      <c r="HUC841" s="231"/>
      <c r="HUD841" s="231"/>
      <c r="HUE841" s="231"/>
      <c r="HUF841" s="231"/>
      <c r="HUG841" s="231"/>
      <c r="HUH841" s="231"/>
      <c r="HUI841" s="231"/>
      <c r="HUJ841" s="231"/>
      <c r="HUK841" s="231"/>
      <c r="HUL841" s="231"/>
      <c r="HUM841" s="231"/>
      <c r="HUN841" s="231"/>
      <c r="HUO841" s="231"/>
      <c r="HUP841" s="231"/>
      <c r="HUQ841" s="231"/>
      <c r="HUR841" s="231"/>
      <c r="HUS841" s="231"/>
      <c r="HUT841" s="231"/>
      <c r="HUU841" s="231"/>
      <c r="HUV841" s="231"/>
      <c r="HUW841" s="231"/>
      <c r="HUX841" s="231"/>
      <c r="HUY841" s="231"/>
      <c r="HUZ841" s="231"/>
      <c r="HVA841" s="231"/>
      <c r="HVB841" s="231"/>
      <c r="HVC841" s="231"/>
      <c r="HVD841" s="231"/>
      <c r="HVE841" s="231"/>
      <c r="HVF841" s="231"/>
      <c r="HVG841" s="231"/>
      <c r="HVH841" s="231"/>
      <c r="HVI841" s="231"/>
      <c r="HVJ841" s="231"/>
      <c r="HVK841" s="231"/>
      <c r="HVL841" s="231"/>
      <c r="HVM841" s="231"/>
      <c r="HVN841" s="231"/>
      <c r="HVO841" s="231"/>
      <c r="HVP841" s="231"/>
      <c r="HVQ841" s="231"/>
      <c r="HVR841" s="231"/>
      <c r="HVS841" s="231"/>
      <c r="HVT841" s="231"/>
      <c r="HVU841" s="231"/>
      <c r="HVV841" s="231"/>
      <c r="HVW841" s="231"/>
      <c r="HVX841" s="231"/>
      <c r="HVY841" s="231"/>
      <c r="HVZ841" s="231"/>
      <c r="HWA841" s="231"/>
      <c r="HWB841" s="231"/>
      <c r="HWC841" s="231"/>
      <c r="HWD841" s="231"/>
      <c r="HWE841" s="231"/>
      <c r="HWF841" s="231"/>
      <c r="HWG841" s="231"/>
      <c r="HWH841" s="231"/>
      <c r="HWI841" s="231"/>
      <c r="HWJ841" s="231"/>
      <c r="HWK841" s="231"/>
      <c r="HWL841" s="231"/>
      <c r="HWM841" s="231"/>
      <c r="HWN841" s="231"/>
      <c r="HWO841" s="231"/>
      <c r="HWP841" s="231"/>
      <c r="HWQ841" s="231"/>
      <c r="HWR841" s="231"/>
      <c r="HWS841" s="231"/>
      <c r="HWT841" s="231"/>
      <c r="HWU841" s="231"/>
      <c r="HWV841" s="231"/>
      <c r="HWW841" s="231"/>
      <c r="HWX841" s="231"/>
      <c r="HWY841" s="231"/>
      <c r="HWZ841" s="231"/>
      <c r="HXA841" s="231"/>
      <c r="HXB841" s="231"/>
      <c r="HXC841" s="231"/>
      <c r="HXD841" s="231"/>
      <c r="HXE841" s="231"/>
      <c r="HXF841" s="231"/>
      <c r="HXG841" s="231"/>
      <c r="HXH841" s="231"/>
      <c r="HXI841" s="231"/>
      <c r="HXJ841" s="231"/>
      <c r="HXK841" s="231"/>
      <c r="HXL841" s="231"/>
      <c r="HXM841" s="231"/>
      <c r="HXN841" s="231"/>
      <c r="HXO841" s="231"/>
      <c r="HXP841" s="231"/>
      <c r="HXQ841" s="231"/>
      <c r="HXR841" s="231"/>
      <c r="HXS841" s="231"/>
      <c r="HXT841" s="231"/>
      <c r="HXU841" s="231"/>
      <c r="HXV841" s="231"/>
      <c r="HXW841" s="231"/>
      <c r="HXX841" s="231"/>
      <c r="HXY841" s="231"/>
      <c r="HXZ841" s="231"/>
      <c r="HYA841" s="231"/>
      <c r="HYB841" s="231"/>
      <c r="HYC841" s="231"/>
      <c r="HYD841" s="231"/>
      <c r="HYE841" s="231"/>
      <c r="HYF841" s="231"/>
      <c r="HYG841" s="231"/>
      <c r="HYH841" s="231"/>
      <c r="HYI841" s="231"/>
      <c r="HYJ841" s="231"/>
      <c r="HYK841" s="231"/>
      <c r="HYL841" s="231"/>
      <c r="HYM841" s="231"/>
      <c r="HYN841" s="231"/>
      <c r="HYO841" s="231"/>
      <c r="HYP841" s="231"/>
      <c r="HYQ841" s="231"/>
      <c r="HYR841" s="231"/>
      <c r="HYS841" s="231"/>
      <c r="HYT841" s="231"/>
      <c r="HYU841" s="231"/>
      <c r="HYV841" s="231"/>
      <c r="HYW841" s="231"/>
      <c r="HYX841" s="231"/>
      <c r="HYY841" s="231"/>
      <c r="HYZ841" s="231"/>
      <c r="HZA841" s="231"/>
      <c r="HZB841" s="231"/>
      <c r="HZC841" s="231"/>
      <c r="HZD841" s="231"/>
      <c r="HZE841" s="231"/>
      <c r="HZF841" s="231"/>
      <c r="HZG841" s="231"/>
      <c r="HZH841" s="231"/>
      <c r="HZI841" s="231"/>
      <c r="HZJ841" s="231"/>
      <c r="HZK841" s="231"/>
      <c r="HZL841" s="231"/>
      <c r="HZM841" s="231"/>
      <c r="HZN841" s="231"/>
      <c r="HZO841" s="231"/>
      <c r="HZP841" s="231"/>
      <c r="HZQ841" s="231"/>
      <c r="HZR841" s="231"/>
      <c r="HZS841" s="231"/>
      <c r="HZT841" s="231"/>
      <c r="HZU841" s="231"/>
      <c r="HZV841" s="231"/>
      <c r="HZW841" s="231"/>
      <c r="HZX841" s="231"/>
      <c r="HZY841" s="231"/>
      <c r="HZZ841" s="231"/>
      <c r="IAA841" s="231"/>
      <c r="IAB841" s="231"/>
      <c r="IAC841" s="231"/>
      <c r="IAD841" s="231"/>
      <c r="IAE841" s="231"/>
      <c r="IAF841" s="231"/>
      <c r="IAG841" s="231"/>
      <c r="IAH841" s="231"/>
      <c r="IAI841" s="231"/>
      <c r="IAJ841" s="231"/>
      <c r="IAK841" s="231"/>
      <c r="IAL841" s="231"/>
      <c r="IAM841" s="231"/>
      <c r="IAN841" s="231"/>
      <c r="IAO841" s="231"/>
      <c r="IAP841" s="231"/>
      <c r="IAQ841" s="231"/>
      <c r="IAR841" s="231"/>
      <c r="IAS841" s="231"/>
      <c r="IAT841" s="231"/>
      <c r="IAU841" s="231"/>
      <c r="IAV841" s="231"/>
      <c r="IAW841" s="231"/>
      <c r="IAX841" s="231"/>
      <c r="IAY841" s="231"/>
      <c r="IAZ841" s="231"/>
      <c r="IBA841" s="231"/>
      <c r="IBB841" s="231"/>
      <c r="IBC841" s="231"/>
      <c r="IBD841" s="231"/>
      <c r="IBE841" s="231"/>
      <c r="IBF841" s="231"/>
      <c r="IBG841" s="231"/>
      <c r="IBH841" s="231"/>
      <c r="IBI841" s="231"/>
      <c r="IBJ841" s="231"/>
      <c r="IBK841" s="231"/>
      <c r="IBL841" s="231"/>
      <c r="IBM841" s="231"/>
      <c r="IBN841" s="231"/>
      <c r="IBO841" s="231"/>
      <c r="IBP841" s="231"/>
      <c r="IBQ841" s="231"/>
      <c r="IBR841" s="231"/>
      <c r="IBS841" s="231"/>
      <c r="IBT841" s="231"/>
      <c r="IBU841" s="231"/>
      <c r="IBV841" s="231"/>
      <c r="IBW841" s="231"/>
      <c r="IBX841" s="231"/>
      <c r="IBY841" s="231"/>
      <c r="IBZ841" s="231"/>
      <c r="ICA841" s="231"/>
      <c r="ICB841" s="231"/>
      <c r="ICC841" s="231"/>
      <c r="ICD841" s="231"/>
      <c r="ICE841" s="231"/>
      <c r="ICF841" s="231"/>
      <c r="ICG841" s="231"/>
      <c r="ICH841" s="231"/>
      <c r="ICI841" s="231"/>
      <c r="ICJ841" s="231"/>
      <c r="ICK841" s="231"/>
      <c r="ICL841" s="231"/>
      <c r="ICM841" s="231"/>
      <c r="ICN841" s="231"/>
      <c r="ICO841" s="231"/>
      <c r="ICP841" s="231"/>
      <c r="ICQ841" s="231"/>
      <c r="ICR841" s="231"/>
      <c r="ICS841" s="231"/>
      <c r="ICT841" s="231"/>
      <c r="ICU841" s="231"/>
      <c r="ICV841" s="231"/>
      <c r="ICW841" s="231"/>
      <c r="ICX841" s="231"/>
      <c r="ICY841" s="231"/>
      <c r="ICZ841" s="231"/>
      <c r="IDA841" s="231"/>
      <c r="IDB841" s="231"/>
      <c r="IDC841" s="231"/>
      <c r="IDD841" s="231"/>
      <c r="IDE841" s="231"/>
      <c r="IDF841" s="231"/>
      <c r="IDG841" s="231"/>
      <c r="IDH841" s="231"/>
      <c r="IDI841" s="231"/>
      <c r="IDJ841" s="231"/>
      <c r="IDK841" s="231"/>
      <c r="IDL841" s="231"/>
      <c r="IDM841" s="231"/>
      <c r="IDN841" s="231"/>
      <c r="IDO841" s="231"/>
      <c r="IDP841" s="231"/>
      <c r="IDQ841" s="231"/>
      <c r="IDR841" s="231"/>
      <c r="IDS841" s="231"/>
      <c r="IDT841" s="231"/>
      <c r="IDU841" s="231"/>
      <c r="IDV841" s="231"/>
      <c r="IDW841" s="231"/>
      <c r="IDX841" s="231"/>
      <c r="IDY841" s="231"/>
      <c r="IDZ841" s="231"/>
      <c r="IEA841" s="231"/>
      <c r="IEB841" s="231"/>
      <c r="IEC841" s="231"/>
      <c r="IED841" s="231"/>
      <c r="IEE841" s="231"/>
      <c r="IEF841" s="231"/>
      <c r="IEG841" s="231"/>
      <c r="IEH841" s="231"/>
      <c r="IEI841" s="231"/>
      <c r="IEJ841" s="231"/>
      <c r="IEK841" s="231"/>
      <c r="IEL841" s="231"/>
      <c r="IEM841" s="231"/>
      <c r="IEN841" s="231"/>
      <c r="IEO841" s="231"/>
      <c r="IEP841" s="231"/>
      <c r="IEQ841" s="231"/>
      <c r="IER841" s="231"/>
      <c r="IES841" s="231"/>
      <c r="IET841" s="231"/>
      <c r="IEU841" s="231"/>
      <c r="IEV841" s="231"/>
      <c r="IEW841" s="231"/>
      <c r="IEX841" s="231"/>
      <c r="IEY841" s="231"/>
      <c r="IEZ841" s="231"/>
      <c r="IFA841" s="231"/>
      <c r="IFB841" s="231"/>
      <c r="IFC841" s="231"/>
      <c r="IFD841" s="231"/>
      <c r="IFE841" s="231"/>
      <c r="IFF841" s="231"/>
      <c r="IFG841" s="231"/>
      <c r="IFH841" s="231"/>
      <c r="IFI841" s="231"/>
      <c r="IFJ841" s="231"/>
      <c r="IFK841" s="231"/>
      <c r="IFL841" s="231"/>
      <c r="IFM841" s="231"/>
      <c r="IFN841" s="231"/>
      <c r="IFO841" s="231"/>
      <c r="IFP841" s="231"/>
      <c r="IFQ841" s="231"/>
      <c r="IFR841" s="231"/>
      <c r="IFS841" s="231"/>
      <c r="IFT841" s="231"/>
      <c r="IFU841" s="231"/>
      <c r="IFV841" s="231"/>
      <c r="IFW841" s="231"/>
      <c r="IFX841" s="231"/>
      <c r="IFY841" s="231"/>
      <c r="IFZ841" s="231"/>
      <c r="IGA841" s="231"/>
      <c r="IGB841" s="231"/>
      <c r="IGC841" s="231"/>
      <c r="IGD841" s="231"/>
      <c r="IGE841" s="231"/>
      <c r="IGF841" s="231"/>
      <c r="IGG841" s="231"/>
      <c r="IGH841" s="231"/>
      <c r="IGI841" s="231"/>
      <c r="IGJ841" s="231"/>
      <c r="IGK841" s="231"/>
      <c r="IGL841" s="231"/>
      <c r="IGM841" s="231"/>
      <c r="IGN841" s="231"/>
      <c r="IGO841" s="231"/>
      <c r="IGP841" s="231"/>
      <c r="IGQ841" s="231"/>
      <c r="IGR841" s="231"/>
      <c r="IGS841" s="231"/>
      <c r="IGT841" s="231"/>
      <c r="IGU841" s="231"/>
      <c r="IGV841" s="231"/>
      <c r="IGW841" s="231"/>
      <c r="IGX841" s="231"/>
      <c r="IGY841" s="231"/>
      <c r="IGZ841" s="231"/>
      <c r="IHA841" s="231"/>
      <c r="IHB841" s="231"/>
      <c r="IHC841" s="231"/>
      <c r="IHD841" s="231"/>
      <c r="IHE841" s="231"/>
      <c r="IHF841" s="231"/>
      <c r="IHG841" s="231"/>
      <c r="IHH841" s="231"/>
      <c r="IHI841" s="231"/>
      <c r="IHJ841" s="231"/>
      <c r="IHK841" s="231"/>
      <c r="IHL841" s="231"/>
      <c r="IHM841" s="231"/>
      <c r="IHN841" s="231"/>
      <c r="IHO841" s="231"/>
      <c r="IHP841" s="231"/>
      <c r="IHQ841" s="231"/>
      <c r="IHR841" s="231"/>
      <c r="IHS841" s="231"/>
      <c r="IHT841" s="231"/>
      <c r="IHU841" s="231"/>
      <c r="IHV841" s="231"/>
      <c r="IHW841" s="231"/>
      <c r="IHX841" s="231"/>
      <c r="IHY841" s="231"/>
      <c r="IHZ841" s="231"/>
      <c r="IIA841" s="231"/>
      <c r="IIB841" s="231"/>
      <c r="IIC841" s="231"/>
      <c r="IID841" s="231"/>
      <c r="IIE841" s="231"/>
      <c r="IIF841" s="231"/>
      <c r="IIG841" s="231"/>
      <c r="IIH841" s="231"/>
      <c r="III841" s="231"/>
      <c r="IIJ841" s="231"/>
      <c r="IIK841" s="231"/>
      <c r="IIL841" s="231"/>
      <c r="IIM841" s="231"/>
      <c r="IIN841" s="231"/>
      <c r="IIO841" s="231"/>
      <c r="IIP841" s="231"/>
      <c r="IIQ841" s="231"/>
      <c r="IIR841" s="231"/>
      <c r="IIS841" s="231"/>
      <c r="IIT841" s="231"/>
      <c r="IIU841" s="231"/>
      <c r="IIV841" s="231"/>
      <c r="IIW841" s="231"/>
      <c r="IIX841" s="231"/>
      <c r="IIY841" s="231"/>
      <c r="IIZ841" s="231"/>
      <c r="IJA841" s="231"/>
      <c r="IJB841" s="231"/>
      <c r="IJC841" s="231"/>
      <c r="IJD841" s="231"/>
      <c r="IJE841" s="231"/>
      <c r="IJF841" s="231"/>
      <c r="IJG841" s="231"/>
      <c r="IJH841" s="231"/>
      <c r="IJI841" s="231"/>
      <c r="IJJ841" s="231"/>
      <c r="IJK841" s="231"/>
      <c r="IJL841" s="231"/>
      <c r="IJM841" s="231"/>
      <c r="IJN841" s="231"/>
      <c r="IJO841" s="231"/>
      <c r="IJP841" s="231"/>
      <c r="IJQ841" s="231"/>
      <c r="IJR841" s="231"/>
      <c r="IJS841" s="231"/>
      <c r="IJT841" s="231"/>
      <c r="IJU841" s="231"/>
      <c r="IJV841" s="231"/>
      <c r="IJW841" s="231"/>
      <c r="IJX841" s="231"/>
      <c r="IJY841" s="231"/>
      <c r="IJZ841" s="231"/>
      <c r="IKA841" s="231"/>
      <c r="IKB841" s="231"/>
      <c r="IKC841" s="231"/>
      <c r="IKD841" s="231"/>
      <c r="IKE841" s="231"/>
      <c r="IKF841" s="231"/>
      <c r="IKG841" s="231"/>
      <c r="IKH841" s="231"/>
      <c r="IKI841" s="231"/>
      <c r="IKJ841" s="231"/>
      <c r="IKK841" s="231"/>
      <c r="IKL841" s="231"/>
      <c r="IKM841" s="231"/>
      <c r="IKN841" s="231"/>
      <c r="IKO841" s="231"/>
      <c r="IKP841" s="231"/>
      <c r="IKQ841" s="231"/>
      <c r="IKR841" s="231"/>
      <c r="IKS841" s="231"/>
      <c r="IKT841" s="231"/>
      <c r="IKU841" s="231"/>
      <c r="IKV841" s="231"/>
      <c r="IKW841" s="231"/>
      <c r="IKX841" s="231"/>
      <c r="IKY841" s="231"/>
      <c r="IKZ841" s="231"/>
      <c r="ILA841" s="231"/>
      <c r="ILB841" s="231"/>
      <c r="ILC841" s="231"/>
      <c r="ILD841" s="231"/>
      <c r="ILE841" s="231"/>
      <c r="ILF841" s="231"/>
      <c r="ILG841" s="231"/>
      <c r="ILH841" s="231"/>
      <c r="ILI841" s="231"/>
      <c r="ILJ841" s="231"/>
      <c r="ILK841" s="231"/>
      <c r="ILL841" s="231"/>
      <c r="ILM841" s="231"/>
      <c r="ILN841" s="231"/>
      <c r="ILO841" s="231"/>
      <c r="ILP841" s="231"/>
      <c r="ILQ841" s="231"/>
      <c r="ILR841" s="231"/>
      <c r="ILS841" s="231"/>
      <c r="ILT841" s="231"/>
      <c r="ILU841" s="231"/>
      <c r="ILV841" s="231"/>
      <c r="ILW841" s="231"/>
      <c r="ILX841" s="231"/>
      <c r="ILY841" s="231"/>
      <c r="ILZ841" s="231"/>
      <c r="IMA841" s="231"/>
      <c r="IMB841" s="231"/>
      <c r="IMC841" s="231"/>
      <c r="IMD841" s="231"/>
      <c r="IME841" s="231"/>
      <c r="IMF841" s="231"/>
      <c r="IMG841" s="231"/>
      <c r="IMH841" s="231"/>
      <c r="IMI841" s="231"/>
      <c r="IMJ841" s="231"/>
      <c r="IMK841" s="231"/>
      <c r="IML841" s="231"/>
      <c r="IMM841" s="231"/>
      <c r="IMN841" s="231"/>
      <c r="IMO841" s="231"/>
      <c r="IMP841" s="231"/>
      <c r="IMQ841" s="231"/>
      <c r="IMR841" s="231"/>
      <c r="IMS841" s="231"/>
      <c r="IMT841" s="231"/>
      <c r="IMU841" s="231"/>
      <c r="IMV841" s="231"/>
      <c r="IMW841" s="231"/>
      <c r="IMX841" s="231"/>
      <c r="IMY841" s="231"/>
      <c r="IMZ841" s="231"/>
      <c r="INA841" s="231"/>
      <c r="INB841" s="231"/>
      <c r="INC841" s="231"/>
      <c r="IND841" s="231"/>
      <c r="INE841" s="231"/>
      <c r="INF841" s="231"/>
      <c r="ING841" s="231"/>
      <c r="INH841" s="231"/>
      <c r="INI841" s="231"/>
      <c r="INJ841" s="231"/>
      <c r="INK841" s="231"/>
      <c r="INL841" s="231"/>
      <c r="INM841" s="231"/>
      <c r="INN841" s="231"/>
      <c r="INO841" s="231"/>
      <c r="INP841" s="231"/>
      <c r="INQ841" s="231"/>
      <c r="INR841" s="231"/>
      <c r="INS841" s="231"/>
      <c r="INT841" s="231"/>
      <c r="INU841" s="231"/>
      <c r="INV841" s="231"/>
      <c r="INW841" s="231"/>
      <c r="INX841" s="231"/>
      <c r="INY841" s="231"/>
      <c r="INZ841" s="231"/>
      <c r="IOA841" s="231"/>
      <c r="IOB841" s="231"/>
      <c r="IOC841" s="231"/>
      <c r="IOD841" s="231"/>
      <c r="IOE841" s="231"/>
      <c r="IOF841" s="231"/>
      <c r="IOG841" s="231"/>
      <c r="IOH841" s="231"/>
      <c r="IOI841" s="231"/>
      <c r="IOJ841" s="231"/>
      <c r="IOK841" s="231"/>
      <c r="IOL841" s="231"/>
      <c r="IOM841" s="231"/>
      <c r="ION841" s="231"/>
      <c r="IOO841" s="231"/>
      <c r="IOP841" s="231"/>
      <c r="IOQ841" s="231"/>
      <c r="IOR841" s="231"/>
      <c r="IOS841" s="231"/>
      <c r="IOT841" s="231"/>
      <c r="IOU841" s="231"/>
      <c r="IOV841" s="231"/>
      <c r="IOW841" s="231"/>
      <c r="IOX841" s="231"/>
      <c r="IOY841" s="231"/>
      <c r="IOZ841" s="231"/>
      <c r="IPA841" s="231"/>
      <c r="IPB841" s="231"/>
      <c r="IPC841" s="231"/>
      <c r="IPD841" s="231"/>
      <c r="IPE841" s="231"/>
      <c r="IPF841" s="231"/>
      <c r="IPG841" s="231"/>
      <c r="IPH841" s="231"/>
      <c r="IPI841" s="231"/>
      <c r="IPJ841" s="231"/>
      <c r="IPK841" s="231"/>
      <c r="IPL841" s="231"/>
      <c r="IPM841" s="231"/>
      <c r="IPN841" s="231"/>
      <c r="IPO841" s="231"/>
      <c r="IPP841" s="231"/>
      <c r="IPQ841" s="231"/>
      <c r="IPR841" s="231"/>
      <c r="IPS841" s="231"/>
      <c r="IPT841" s="231"/>
      <c r="IPU841" s="231"/>
      <c r="IPV841" s="231"/>
      <c r="IPW841" s="231"/>
      <c r="IPX841" s="231"/>
      <c r="IPY841" s="231"/>
      <c r="IPZ841" s="231"/>
      <c r="IQA841" s="231"/>
      <c r="IQB841" s="231"/>
      <c r="IQC841" s="231"/>
      <c r="IQD841" s="231"/>
      <c r="IQE841" s="231"/>
      <c r="IQF841" s="231"/>
      <c r="IQG841" s="231"/>
      <c r="IQH841" s="231"/>
      <c r="IQI841" s="231"/>
      <c r="IQJ841" s="231"/>
      <c r="IQK841" s="231"/>
      <c r="IQL841" s="231"/>
      <c r="IQM841" s="231"/>
      <c r="IQN841" s="231"/>
      <c r="IQO841" s="231"/>
      <c r="IQP841" s="231"/>
      <c r="IQQ841" s="231"/>
      <c r="IQR841" s="231"/>
      <c r="IQS841" s="231"/>
      <c r="IQT841" s="231"/>
      <c r="IQU841" s="231"/>
      <c r="IQV841" s="231"/>
      <c r="IQW841" s="231"/>
      <c r="IQX841" s="231"/>
      <c r="IQY841" s="231"/>
      <c r="IQZ841" s="231"/>
      <c r="IRA841" s="231"/>
      <c r="IRB841" s="231"/>
      <c r="IRC841" s="231"/>
      <c r="IRD841" s="231"/>
      <c r="IRE841" s="231"/>
      <c r="IRF841" s="231"/>
      <c r="IRG841" s="231"/>
      <c r="IRH841" s="231"/>
      <c r="IRI841" s="231"/>
      <c r="IRJ841" s="231"/>
      <c r="IRK841" s="231"/>
      <c r="IRL841" s="231"/>
      <c r="IRM841" s="231"/>
      <c r="IRN841" s="231"/>
      <c r="IRO841" s="231"/>
      <c r="IRP841" s="231"/>
      <c r="IRQ841" s="231"/>
      <c r="IRR841" s="231"/>
      <c r="IRS841" s="231"/>
      <c r="IRT841" s="231"/>
      <c r="IRU841" s="231"/>
      <c r="IRV841" s="231"/>
      <c r="IRW841" s="231"/>
      <c r="IRX841" s="231"/>
      <c r="IRY841" s="231"/>
      <c r="IRZ841" s="231"/>
      <c r="ISA841" s="231"/>
      <c r="ISB841" s="231"/>
      <c r="ISC841" s="231"/>
      <c r="ISD841" s="231"/>
      <c r="ISE841" s="231"/>
      <c r="ISF841" s="231"/>
      <c r="ISG841" s="231"/>
      <c r="ISH841" s="231"/>
      <c r="ISI841" s="231"/>
      <c r="ISJ841" s="231"/>
      <c r="ISK841" s="231"/>
      <c r="ISL841" s="231"/>
      <c r="ISM841" s="231"/>
      <c r="ISN841" s="231"/>
      <c r="ISO841" s="231"/>
      <c r="ISP841" s="231"/>
      <c r="ISQ841" s="231"/>
      <c r="ISR841" s="231"/>
      <c r="ISS841" s="231"/>
      <c r="IST841" s="231"/>
      <c r="ISU841" s="231"/>
      <c r="ISV841" s="231"/>
      <c r="ISW841" s="231"/>
      <c r="ISX841" s="231"/>
      <c r="ISY841" s="231"/>
      <c r="ISZ841" s="231"/>
      <c r="ITA841" s="231"/>
      <c r="ITB841" s="231"/>
      <c r="ITC841" s="231"/>
      <c r="ITD841" s="231"/>
      <c r="ITE841" s="231"/>
      <c r="ITF841" s="231"/>
      <c r="ITG841" s="231"/>
      <c r="ITH841" s="231"/>
      <c r="ITI841" s="231"/>
      <c r="ITJ841" s="231"/>
      <c r="ITK841" s="231"/>
      <c r="ITL841" s="231"/>
      <c r="ITM841" s="231"/>
      <c r="ITN841" s="231"/>
      <c r="ITO841" s="231"/>
      <c r="ITP841" s="231"/>
      <c r="ITQ841" s="231"/>
      <c r="ITR841" s="231"/>
      <c r="ITS841" s="231"/>
      <c r="ITT841" s="231"/>
      <c r="ITU841" s="231"/>
      <c r="ITV841" s="231"/>
      <c r="ITW841" s="231"/>
      <c r="ITX841" s="231"/>
      <c r="ITY841" s="231"/>
      <c r="ITZ841" s="231"/>
      <c r="IUA841" s="231"/>
      <c r="IUB841" s="231"/>
      <c r="IUC841" s="231"/>
      <c r="IUD841" s="231"/>
      <c r="IUE841" s="231"/>
      <c r="IUF841" s="231"/>
      <c r="IUG841" s="231"/>
      <c r="IUH841" s="231"/>
      <c r="IUI841" s="231"/>
      <c r="IUJ841" s="231"/>
      <c r="IUK841" s="231"/>
      <c r="IUL841" s="231"/>
      <c r="IUM841" s="231"/>
      <c r="IUN841" s="231"/>
      <c r="IUO841" s="231"/>
      <c r="IUP841" s="231"/>
      <c r="IUQ841" s="231"/>
      <c r="IUR841" s="231"/>
      <c r="IUS841" s="231"/>
      <c r="IUT841" s="231"/>
      <c r="IUU841" s="231"/>
      <c r="IUV841" s="231"/>
      <c r="IUW841" s="231"/>
      <c r="IUX841" s="231"/>
      <c r="IUY841" s="231"/>
      <c r="IUZ841" s="231"/>
      <c r="IVA841" s="231"/>
      <c r="IVB841" s="231"/>
      <c r="IVC841" s="231"/>
      <c r="IVD841" s="231"/>
      <c r="IVE841" s="231"/>
      <c r="IVF841" s="231"/>
      <c r="IVG841" s="231"/>
      <c r="IVH841" s="231"/>
      <c r="IVI841" s="231"/>
      <c r="IVJ841" s="231"/>
      <c r="IVK841" s="231"/>
      <c r="IVL841" s="231"/>
      <c r="IVM841" s="231"/>
      <c r="IVN841" s="231"/>
      <c r="IVO841" s="231"/>
      <c r="IVP841" s="231"/>
      <c r="IVQ841" s="231"/>
      <c r="IVR841" s="231"/>
      <c r="IVS841" s="231"/>
      <c r="IVT841" s="231"/>
      <c r="IVU841" s="231"/>
      <c r="IVV841" s="231"/>
      <c r="IVW841" s="231"/>
      <c r="IVX841" s="231"/>
      <c r="IVY841" s="231"/>
      <c r="IVZ841" s="231"/>
      <c r="IWA841" s="231"/>
      <c r="IWB841" s="231"/>
      <c r="IWC841" s="231"/>
      <c r="IWD841" s="231"/>
      <c r="IWE841" s="231"/>
      <c r="IWF841" s="231"/>
      <c r="IWG841" s="231"/>
      <c r="IWH841" s="231"/>
      <c r="IWI841" s="231"/>
      <c r="IWJ841" s="231"/>
      <c r="IWK841" s="231"/>
      <c r="IWL841" s="231"/>
      <c r="IWM841" s="231"/>
      <c r="IWN841" s="231"/>
      <c r="IWO841" s="231"/>
      <c r="IWP841" s="231"/>
      <c r="IWQ841" s="231"/>
      <c r="IWR841" s="231"/>
      <c r="IWS841" s="231"/>
      <c r="IWT841" s="231"/>
      <c r="IWU841" s="231"/>
      <c r="IWV841" s="231"/>
      <c r="IWW841" s="231"/>
      <c r="IWX841" s="231"/>
      <c r="IWY841" s="231"/>
      <c r="IWZ841" s="231"/>
      <c r="IXA841" s="231"/>
      <c r="IXB841" s="231"/>
      <c r="IXC841" s="231"/>
      <c r="IXD841" s="231"/>
      <c r="IXE841" s="231"/>
      <c r="IXF841" s="231"/>
      <c r="IXG841" s="231"/>
      <c r="IXH841" s="231"/>
      <c r="IXI841" s="231"/>
      <c r="IXJ841" s="231"/>
      <c r="IXK841" s="231"/>
      <c r="IXL841" s="231"/>
      <c r="IXM841" s="231"/>
      <c r="IXN841" s="231"/>
      <c r="IXO841" s="231"/>
      <c r="IXP841" s="231"/>
      <c r="IXQ841" s="231"/>
      <c r="IXR841" s="231"/>
      <c r="IXS841" s="231"/>
      <c r="IXT841" s="231"/>
      <c r="IXU841" s="231"/>
      <c r="IXV841" s="231"/>
      <c r="IXW841" s="231"/>
      <c r="IXX841" s="231"/>
      <c r="IXY841" s="231"/>
      <c r="IXZ841" s="231"/>
      <c r="IYA841" s="231"/>
      <c r="IYB841" s="231"/>
      <c r="IYC841" s="231"/>
      <c r="IYD841" s="231"/>
      <c r="IYE841" s="231"/>
      <c r="IYF841" s="231"/>
      <c r="IYG841" s="231"/>
      <c r="IYH841" s="231"/>
      <c r="IYI841" s="231"/>
      <c r="IYJ841" s="231"/>
      <c r="IYK841" s="231"/>
      <c r="IYL841" s="231"/>
      <c r="IYM841" s="231"/>
      <c r="IYN841" s="231"/>
      <c r="IYO841" s="231"/>
      <c r="IYP841" s="231"/>
      <c r="IYQ841" s="231"/>
      <c r="IYR841" s="231"/>
      <c r="IYS841" s="231"/>
      <c r="IYT841" s="231"/>
      <c r="IYU841" s="231"/>
      <c r="IYV841" s="231"/>
      <c r="IYW841" s="231"/>
      <c r="IYX841" s="231"/>
      <c r="IYY841" s="231"/>
      <c r="IYZ841" s="231"/>
      <c r="IZA841" s="231"/>
      <c r="IZB841" s="231"/>
      <c r="IZC841" s="231"/>
      <c r="IZD841" s="231"/>
      <c r="IZE841" s="231"/>
      <c r="IZF841" s="231"/>
      <c r="IZG841" s="231"/>
      <c r="IZH841" s="231"/>
      <c r="IZI841" s="231"/>
      <c r="IZJ841" s="231"/>
      <c r="IZK841" s="231"/>
      <c r="IZL841" s="231"/>
      <c r="IZM841" s="231"/>
      <c r="IZN841" s="231"/>
      <c r="IZO841" s="231"/>
      <c r="IZP841" s="231"/>
      <c r="IZQ841" s="231"/>
      <c r="IZR841" s="231"/>
      <c r="IZS841" s="231"/>
      <c r="IZT841" s="231"/>
      <c r="IZU841" s="231"/>
      <c r="IZV841" s="231"/>
      <c r="IZW841" s="231"/>
      <c r="IZX841" s="231"/>
      <c r="IZY841" s="231"/>
      <c r="IZZ841" s="231"/>
      <c r="JAA841" s="231"/>
      <c r="JAB841" s="231"/>
      <c r="JAC841" s="231"/>
      <c r="JAD841" s="231"/>
      <c r="JAE841" s="231"/>
      <c r="JAF841" s="231"/>
      <c r="JAG841" s="231"/>
      <c r="JAH841" s="231"/>
      <c r="JAI841" s="231"/>
      <c r="JAJ841" s="231"/>
      <c r="JAK841" s="231"/>
      <c r="JAL841" s="231"/>
      <c r="JAM841" s="231"/>
      <c r="JAN841" s="231"/>
      <c r="JAO841" s="231"/>
      <c r="JAP841" s="231"/>
      <c r="JAQ841" s="231"/>
      <c r="JAR841" s="231"/>
      <c r="JAS841" s="231"/>
      <c r="JAT841" s="231"/>
      <c r="JAU841" s="231"/>
      <c r="JAV841" s="231"/>
      <c r="JAW841" s="231"/>
      <c r="JAX841" s="231"/>
      <c r="JAY841" s="231"/>
      <c r="JAZ841" s="231"/>
      <c r="JBA841" s="231"/>
      <c r="JBB841" s="231"/>
      <c r="JBC841" s="231"/>
      <c r="JBD841" s="231"/>
      <c r="JBE841" s="231"/>
      <c r="JBF841" s="231"/>
      <c r="JBG841" s="231"/>
      <c r="JBH841" s="231"/>
      <c r="JBI841" s="231"/>
      <c r="JBJ841" s="231"/>
      <c r="JBK841" s="231"/>
      <c r="JBL841" s="231"/>
      <c r="JBM841" s="231"/>
      <c r="JBN841" s="231"/>
      <c r="JBO841" s="231"/>
      <c r="JBP841" s="231"/>
      <c r="JBQ841" s="231"/>
      <c r="JBR841" s="231"/>
      <c r="JBS841" s="231"/>
      <c r="JBT841" s="231"/>
      <c r="JBU841" s="231"/>
      <c r="JBV841" s="231"/>
      <c r="JBW841" s="231"/>
      <c r="JBX841" s="231"/>
      <c r="JBY841" s="231"/>
      <c r="JBZ841" s="231"/>
      <c r="JCA841" s="231"/>
      <c r="JCB841" s="231"/>
      <c r="JCC841" s="231"/>
      <c r="JCD841" s="231"/>
      <c r="JCE841" s="231"/>
      <c r="JCF841" s="231"/>
      <c r="JCG841" s="231"/>
      <c r="JCH841" s="231"/>
      <c r="JCI841" s="231"/>
      <c r="JCJ841" s="231"/>
      <c r="JCK841" s="231"/>
      <c r="JCL841" s="231"/>
      <c r="JCM841" s="231"/>
      <c r="JCN841" s="231"/>
      <c r="JCO841" s="231"/>
      <c r="JCP841" s="231"/>
      <c r="JCQ841" s="231"/>
      <c r="JCR841" s="231"/>
      <c r="JCS841" s="231"/>
      <c r="JCT841" s="231"/>
      <c r="JCU841" s="231"/>
      <c r="JCV841" s="231"/>
      <c r="JCW841" s="231"/>
      <c r="JCX841" s="231"/>
      <c r="JCY841" s="231"/>
      <c r="JCZ841" s="231"/>
      <c r="JDA841" s="231"/>
      <c r="JDB841" s="231"/>
      <c r="JDC841" s="231"/>
      <c r="JDD841" s="231"/>
      <c r="JDE841" s="231"/>
      <c r="JDF841" s="231"/>
      <c r="JDG841" s="231"/>
      <c r="JDH841" s="231"/>
      <c r="JDI841" s="231"/>
      <c r="JDJ841" s="231"/>
      <c r="JDK841" s="231"/>
      <c r="JDL841" s="231"/>
      <c r="JDM841" s="231"/>
      <c r="JDN841" s="231"/>
      <c r="JDO841" s="231"/>
      <c r="JDP841" s="231"/>
      <c r="JDQ841" s="231"/>
      <c r="JDR841" s="231"/>
      <c r="JDS841" s="231"/>
      <c r="JDT841" s="231"/>
      <c r="JDU841" s="231"/>
      <c r="JDV841" s="231"/>
      <c r="JDW841" s="231"/>
      <c r="JDX841" s="231"/>
      <c r="JDY841" s="231"/>
      <c r="JDZ841" s="231"/>
      <c r="JEA841" s="231"/>
      <c r="JEB841" s="231"/>
      <c r="JEC841" s="231"/>
      <c r="JED841" s="231"/>
      <c r="JEE841" s="231"/>
      <c r="JEF841" s="231"/>
      <c r="JEG841" s="231"/>
      <c r="JEH841" s="231"/>
      <c r="JEI841" s="231"/>
      <c r="JEJ841" s="231"/>
      <c r="JEK841" s="231"/>
      <c r="JEL841" s="231"/>
      <c r="JEM841" s="231"/>
      <c r="JEN841" s="231"/>
      <c r="JEO841" s="231"/>
      <c r="JEP841" s="231"/>
      <c r="JEQ841" s="231"/>
      <c r="JER841" s="231"/>
      <c r="JES841" s="231"/>
      <c r="JET841" s="231"/>
      <c r="JEU841" s="231"/>
      <c r="JEV841" s="231"/>
      <c r="JEW841" s="231"/>
      <c r="JEX841" s="231"/>
      <c r="JEY841" s="231"/>
      <c r="JEZ841" s="231"/>
      <c r="JFA841" s="231"/>
      <c r="JFB841" s="231"/>
      <c r="JFC841" s="231"/>
      <c r="JFD841" s="231"/>
      <c r="JFE841" s="231"/>
      <c r="JFF841" s="231"/>
      <c r="JFG841" s="231"/>
      <c r="JFH841" s="231"/>
      <c r="JFI841" s="231"/>
      <c r="JFJ841" s="231"/>
      <c r="JFK841" s="231"/>
      <c r="JFL841" s="231"/>
      <c r="JFM841" s="231"/>
      <c r="JFN841" s="231"/>
      <c r="JFO841" s="231"/>
      <c r="JFP841" s="231"/>
      <c r="JFQ841" s="231"/>
      <c r="JFR841" s="231"/>
      <c r="JFS841" s="231"/>
      <c r="JFT841" s="231"/>
      <c r="JFU841" s="231"/>
      <c r="JFV841" s="231"/>
      <c r="JFW841" s="231"/>
      <c r="JFX841" s="231"/>
      <c r="JFY841" s="231"/>
      <c r="JFZ841" s="231"/>
      <c r="JGA841" s="231"/>
      <c r="JGB841" s="231"/>
      <c r="JGC841" s="231"/>
      <c r="JGD841" s="231"/>
      <c r="JGE841" s="231"/>
      <c r="JGF841" s="231"/>
      <c r="JGG841" s="231"/>
      <c r="JGH841" s="231"/>
      <c r="JGI841" s="231"/>
      <c r="JGJ841" s="231"/>
      <c r="JGK841" s="231"/>
      <c r="JGL841" s="231"/>
      <c r="JGM841" s="231"/>
      <c r="JGN841" s="231"/>
      <c r="JGO841" s="231"/>
      <c r="JGP841" s="231"/>
      <c r="JGQ841" s="231"/>
      <c r="JGR841" s="231"/>
      <c r="JGS841" s="231"/>
      <c r="JGT841" s="231"/>
      <c r="JGU841" s="231"/>
      <c r="JGV841" s="231"/>
      <c r="JGW841" s="231"/>
      <c r="JGX841" s="231"/>
      <c r="JGY841" s="231"/>
      <c r="JGZ841" s="231"/>
      <c r="JHA841" s="231"/>
      <c r="JHB841" s="231"/>
      <c r="JHC841" s="231"/>
      <c r="JHD841" s="231"/>
      <c r="JHE841" s="231"/>
      <c r="JHF841" s="231"/>
      <c r="JHG841" s="231"/>
      <c r="JHH841" s="231"/>
      <c r="JHI841" s="231"/>
      <c r="JHJ841" s="231"/>
      <c r="JHK841" s="231"/>
      <c r="JHL841" s="231"/>
      <c r="JHM841" s="231"/>
      <c r="JHN841" s="231"/>
      <c r="JHO841" s="231"/>
      <c r="JHP841" s="231"/>
      <c r="JHQ841" s="231"/>
      <c r="JHR841" s="231"/>
      <c r="JHS841" s="231"/>
      <c r="JHT841" s="231"/>
      <c r="JHU841" s="231"/>
      <c r="JHV841" s="231"/>
      <c r="JHW841" s="231"/>
      <c r="JHX841" s="231"/>
      <c r="JHY841" s="231"/>
      <c r="JHZ841" s="231"/>
      <c r="JIA841" s="231"/>
      <c r="JIB841" s="231"/>
      <c r="JIC841" s="231"/>
      <c r="JID841" s="231"/>
      <c r="JIE841" s="231"/>
      <c r="JIF841" s="231"/>
      <c r="JIG841" s="231"/>
      <c r="JIH841" s="231"/>
      <c r="JII841" s="231"/>
      <c r="JIJ841" s="231"/>
      <c r="JIK841" s="231"/>
      <c r="JIL841" s="231"/>
      <c r="JIM841" s="231"/>
      <c r="JIN841" s="231"/>
      <c r="JIO841" s="231"/>
      <c r="JIP841" s="231"/>
      <c r="JIQ841" s="231"/>
      <c r="JIR841" s="231"/>
      <c r="JIS841" s="231"/>
      <c r="JIT841" s="231"/>
      <c r="JIU841" s="231"/>
      <c r="JIV841" s="231"/>
      <c r="JIW841" s="231"/>
      <c r="JIX841" s="231"/>
      <c r="JIY841" s="231"/>
      <c r="JIZ841" s="231"/>
      <c r="JJA841" s="231"/>
      <c r="JJB841" s="231"/>
      <c r="JJC841" s="231"/>
      <c r="JJD841" s="231"/>
      <c r="JJE841" s="231"/>
      <c r="JJF841" s="231"/>
      <c r="JJG841" s="231"/>
      <c r="JJH841" s="231"/>
      <c r="JJI841" s="231"/>
      <c r="JJJ841" s="231"/>
      <c r="JJK841" s="231"/>
      <c r="JJL841" s="231"/>
      <c r="JJM841" s="231"/>
      <c r="JJN841" s="231"/>
      <c r="JJO841" s="231"/>
      <c r="JJP841" s="231"/>
      <c r="JJQ841" s="231"/>
      <c r="JJR841" s="231"/>
      <c r="JJS841" s="231"/>
      <c r="JJT841" s="231"/>
      <c r="JJU841" s="231"/>
      <c r="JJV841" s="231"/>
      <c r="JJW841" s="231"/>
      <c r="JJX841" s="231"/>
      <c r="JJY841" s="231"/>
      <c r="JJZ841" s="231"/>
      <c r="JKA841" s="231"/>
      <c r="JKB841" s="231"/>
      <c r="JKC841" s="231"/>
      <c r="JKD841" s="231"/>
      <c r="JKE841" s="231"/>
      <c r="JKF841" s="231"/>
      <c r="JKG841" s="231"/>
      <c r="JKH841" s="231"/>
      <c r="JKI841" s="231"/>
      <c r="JKJ841" s="231"/>
      <c r="JKK841" s="231"/>
      <c r="JKL841" s="231"/>
      <c r="JKM841" s="231"/>
      <c r="JKN841" s="231"/>
      <c r="JKO841" s="231"/>
      <c r="JKP841" s="231"/>
      <c r="JKQ841" s="231"/>
      <c r="JKR841" s="231"/>
      <c r="JKS841" s="231"/>
      <c r="JKT841" s="231"/>
      <c r="JKU841" s="231"/>
      <c r="JKV841" s="231"/>
      <c r="JKW841" s="231"/>
      <c r="JKX841" s="231"/>
      <c r="JKY841" s="231"/>
      <c r="JKZ841" s="231"/>
      <c r="JLA841" s="231"/>
      <c r="JLB841" s="231"/>
      <c r="JLC841" s="231"/>
      <c r="JLD841" s="231"/>
      <c r="JLE841" s="231"/>
      <c r="JLF841" s="231"/>
      <c r="JLG841" s="231"/>
      <c r="JLH841" s="231"/>
      <c r="JLI841" s="231"/>
      <c r="JLJ841" s="231"/>
      <c r="JLK841" s="231"/>
      <c r="JLL841" s="231"/>
      <c r="JLM841" s="231"/>
      <c r="JLN841" s="231"/>
      <c r="JLO841" s="231"/>
      <c r="JLP841" s="231"/>
      <c r="JLQ841" s="231"/>
      <c r="JLR841" s="231"/>
      <c r="JLS841" s="231"/>
      <c r="JLT841" s="231"/>
      <c r="JLU841" s="231"/>
      <c r="JLV841" s="231"/>
      <c r="JLW841" s="231"/>
      <c r="JLX841" s="231"/>
      <c r="JLY841" s="231"/>
      <c r="JLZ841" s="231"/>
      <c r="JMA841" s="231"/>
      <c r="JMB841" s="231"/>
      <c r="JMC841" s="231"/>
      <c r="JMD841" s="231"/>
      <c r="JME841" s="231"/>
      <c r="JMF841" s="231"/>
      <c r="JMG841" s="231"/>
      <c r="JMH841" s="231"/>
      <c r="JMI841" s="231"/>
      <c r="JMJ841" s="231"/>
      <c r="JMK841" s="231"/>
      <c r="JML841" s="231"/>
      <c r="JMM841" s="231"/>
      <c r="JMN841" s="231"/>
      <c r="JMO841" s="231"/>
      <c r="JMP841" s="231"/>
      <c r="JMQ841" s="231"/>
      <c r="JMR841" s="231"/>
      <c r="JMS841" s="231"/>
      <c r="JMT841" s="231"/>
      <c r="JMU841" s="231"/>
      <c r="JMV841" s="231"/>
      <c r="JMW841" s="231"/>
      <c r="JMX841" s="231"/>
      <c r="JMY841" s="231"/>
      <c r="JMZ841" s="231"/>
      <c r="JNA841" s="231"/>
      <c r="JNB841" s="231"/>
      <c r="JNC841" s="231"/>
      <c r="JND841" s="231"/>
      <c r="JNE841" s="231"/>
      <c r="JNF841" s="231"/>
      <c r="JNG841" s="231"/>
      <c r="JNH841" s="231"/>
      <c r="JNI841" s="231"/>
      <c r="JNJ841" s="231"/>
      <c r="JNK841" s="231"/>
      <c r="JNL841" s="231"/>
      <c r="JNM841" s="231"/>
      <c r="JNN841" s="231"/>
      <c r="JNO841" s="231"/>
      <c r="JNP841" s="231"/>
      <c r="JNQ841" s="231"/>
      <c r="JNR841" s="231"/>
      <c r="JNS841" s="231"/>
      <c r="JNT841" s="231"/>
      <c r="JNU841" s="231"/>
      <c r="JNV841" s="231"/>
      <c r="JNW841" s="231"/>
      <c r="JNX841" s="231"/>
      <c r="JNY841" s="231"/>
      <c r="JNZ841" s="231"/>
      <c r="JOA841" s="231"/>
      <c r="JOB841" s="231"/>
      <c r="JOC841" s="231"/>
      <c r="JOD841" s="231"/>
      <c r="JOE841" s="231"/>
      <c r="JOF841" s="231"/>
      <c r="JOG841" s="231"/>
      <c r="JOH841" s="231"/>
      <c r="JOI841" s="231"/>
      <c r="JOJ841" s="231"/>
      <c r="JOK841" s="231"/>
      <c r="JOL841" s="231"/>
      <c r="JOM841" s="231"/>
      <c r="JON841" s="231"/>
      <c r="JOO841" s="231"/>
      <c r="JOP841" s="231"/>
      <c r="JOQ841" s="231"/>
      <c r="JOR841" s="231"/>
      <c r="JOS841" s="231"/>
      <c r="JOT841" s="231"/>
      <c r="JOU841" s="231"/>
      <c r="JOV841" s="231"/>
      <c r="JOW841" s="231"/>
      <c r="JOX841" s="231"/>
      <c r="JOY841" s="231"/>
      <c r="JOZ841" s="231"/>
      <c r="JPA841" s="231"/>
      <c r="JPB841" s="231"/>
      <c r="JPC841" s="231"/>
      <c r="JPD841" s="231"/>
      <c r="JPE841" s="231"/>
      <c r="JPF841" s="231"/>
      <c r="JPG841" s="231"/>
      <c r="JPH841" s="231"/>
      <c r="JPI841" s="231"/>
      <c r="JPJ841" s="231"/>
      <c r="JPK841" s="231"/>
      <c r="JPL841" s="231"/>
      <c r="JPM841" s="231"/>
      <c r="JPN841" s="231"/>
      <c r="JPO841" s="231"/>
      <c r="JPP841" s="231"/>
      <c r="JPQ841" s="231"/>
      <c r="JPR841" s="231"/>
      <c r="JPS841" s="231"/>
      <c r="JPT841" s="231"/>
      <c r="JPU841" s="231"/>
      <c r="JPV841" s="231"/>
      <c r="JPW841" s="231"/>
      <c r="JPX841" s="231"/>
      <c r="JPY841" s="231"/>
      <c r="JPZ841" s="231"/>
      <c r="JQA841" s="231"/>
      <c r="JQB841" s="231"/>
      <c r="JQC841" s="231"/>
      <c r="JQD841" s="231"/>
      <c r="JQE841" s="231"/>
      <c r="JQF841" s="231"/>
      <c r="JQG841" s="231"/>
      <c r="JQH841" s="231"/>
      <c r="JQI841" s="231"/>
      <c r="JQJ841" s="231"/>
      <c r="JQK841" s="231"/>
      <c r="JQL841" s="231"/>
      <c r="JQM841" s="231"/>
      <c r="JQN841" s="231"/>
      <c r="JQO841" s="231"/>
      <c r="JQP841" s="231"/>
      <c r="JQQ841" s="231"/>
      <c r="JQR841" s="231"/>
      <c r="JQS841" s="231"/>
      <c r="JQT841" s="231"/>
      <c r="JQU841" s="231"/>
      <c r="JQV841" s="231"/>
      <c r="JQW841" s="231"/>
      <c r="JQX841" s="231"/>
      <c r="JQY841" s="231"/>
      <c r="JQZ841" s="231"/>
      <c r="JRA841" s="231"/>
      <c r="JRB841" s="231"/>
      <c r="JRC841" s="231"/>
      <c r="JRD841" s="231"/>
      <c r="JRE841" s="231"/>
      <c r="JRF841" s="231"/>
      <c r="JRG841" s="231"/>
      <c r="JRH841" s="231"/>
      <c r="JRI841" s="231"/>
      <c r="JRJ841" s="231"/>
      <c r="JRK841" s="231"/>
      <c r="JRL841" s="231"/>
      <c r="JRM841" s="231"/>
      <c r="JRN841" s="231"/>
      <c r="JRO841" s="231"/>
      <c r="JRP841" s="231"/>
      <c r="JRQ841" s="231"/>
      <c r="JRR841" s="231"/>
      <c r="JRS841" s="231"/>
      <c r="JRT841" s="231"/>
      <c r="JRU841" s="231"/>
      <c r="JRV841" s="231"/>
      <c r="JRW841" s="231"/>
      <c r="JRX841" s="231"/>
      <c r="JRY841" s="231"/>
      <c r="JRZ841" s="231"/>
      <c r="JSA841" s="231"/>
      <c r="JSB841" s="231"/>
      <c r="JSC841" s="231"/>
      <c r="JSD841" s="231"/>
      <c r="JSE841" s="231"/>
      <c r="JSF841" s="231"/>
      <c r="JSG841" s="231"/>
      <c r="JSH841" s="231"/>
      <c r="JSI841" s="231"/>
      <c r="JSJ841" s="231"/>
      <c r="JSK841" s="231"/>
      <c r="JSL841" s="231"/>
      <c r="JSM841" s="231"/>
      <c r="JSN841" s="231"/>
      <c r="JSO841" s="231"/>
      <c r="JSP841" s="231"/>
      <c r="JSQ841" s="231"/>
      <c r="JSR841" s="231"/>
      <c r="JSS841" s="231"/>
      <c r="JST841" s="231"/>
      <c r="JSU841" s="231"/>
      <c r="JSV841" s="231"/>
      <c r="JSW841" s="231"/>
      <c r="JSX841" s="231"/>
      <c r="JSY841" s="231"/>
      <c r="JSZ841" s="231"/>
      <c r="JTA841" s="231"/>
      <c r="JTB841" s="231"/>
      <c r="JTC841" s="231"/>
      <c r="JTD841" s="231"/>
      <c r="JTE841" s="231"/>
      <c r="JTF841" s="231"/>
      <c r="JTG841" s="231"/>
      <c r="JTH841" s="231"/>
      <c r="JTI841" s="231"/>
      <c r="JTJ841" s="231"/>
      <c r="JTK841" s="231"/>
      <c r="JTL841" s="231"/>
      <c r="JTM841" s="231"/>
      <c r="JTN841" s="231"/>
      <c r="JTO841" s="231"/>
      <c r="JTP841" s="231"/>
      <c r="JTQ841" s="231"/>
      <c r="JTR841" s="231"/>
      <c r="JTS841" s="231"/>
      <c r="JTT841" s="231"/>
      <c r="JTU841" s="231"/>
      <c r="JTV841" s="231"/>
      <c r="JTW841" s="231"/>
      <c r="JTX841" s="231"/>
      <c r="JTY841" s="231"/>
      <c r="JTZ841" s="231"/>
      <c r="JUA841" s="231"/>
      <c r="JUB841" s="231"/>
      <c r="JUC841" s="231"/>
      <c r="JUD841" s="231"/>
      <c r="JUE841" s="231"/>
      <c r="JUF841" s="231"/>
      <c r="JUG841" s="231"/>
      <c r="JUH841" s="231"/>
      <c r="JUI841" s="231"/>
      <c r="JUJ841" s="231"/>
      <c r="JUK841" s="231"/>
      <c r="JUL841" s="231"/>
      <c r="JUM841" s="231"/>
      <c r="JUN841" s="231"/>
      <c r="JUO841" s="231"/>
      <c r="JUP841" s="231"/>
      <c r="JUQ841" s="231"/>
      <c r="JUR841" s="231"/>
      <c r="JUS841" s="231"/>
      <c r="JUT841" s="231"/>
      <c r="JUU841" s="231"/>
      <c r="JUV841" s="231"/>
      <c r="JUW841" s="231"/>
      <c r="JUX841" s="231"/>
      <c r="JUY841" s="231"/>
      <c r="JUZ841" s="231"/>
      <c r="JVA841" s="231"/>
      <c r="JVB841" s="231"/>
      <c r="JVC841" s="231"/>
      <c r="JVD841" s="231"/>
      <c r="JVE841" s="231"/>
      <c r="JVF841" s="231"/>
      <c r="JVG841" s="231"/>
      <c r="JVH841" s="231"/>
      <c r="JVI841" s="231"/>
      <c r="JVJ841" s="231"/>
      <c r="JVK841" s="231"/>
      <c r="JVL841" s="231"/>
      <c r="JVM841" s="231"/>
      <c r="JVN841" s="231"/>
      <c r="JVO841" s="231"/>
      <c r="JVP841" s="231"/>
      <c r="JVQ841" s="231"/>
      <c r="JVR841" s="231"/>
      <c r="JVS841" s="231"/>
      <c r="JVT841" s="231"/>
      <c r="JVU841" s="231"/>
      <c r="JVV841" s="231"/>
      <c r="JVW841" s="231"/>
      <c r="JVX841" s="231"/>
      <c r="JVY841" s="231"/>
      <c r="JVZ841" s="231"/>
      <c r="JWA841" s="231"/>
      <c r="JWB841" s="231"/>
      <c r="JWC841" s="231"/>
      <c r="JWD841" s="231"/>
      <c r="JWE841" s="231"/>
      <c r="JWF841" s="231"/>
      <c r="JWG841" s="231"/>
      <c r="JWH841" s="231"/>
      <c r="JWI841" s="231"/>
      <c r="JWJ841" s="231"/>
      <c r="JWK841" s="231"/>
      <c r="JWL841" s="231"/>
      <c r="JWM841" s="231"/>
      <c r="JWN841" s="231"/>
      <c r="JWO841" s="231"/>
      <c r="JWP841" s="231"/>
      <c r="JWQ841" s="231"/>
      <c r="JWR841" s="231"/>
      <c r="JWS841" s="231"/>
      <c r="JWT841" s="231"/>
      <c r="JWU841" s="231"/>
      <c r="JWV841" s="231"/>
      <c r="JWW841" s="231"/>
      <c r="JWX841" s="231"/>
      <c r="JWY841" s="231"/>
      <c r="JWZ841" s="231"/>
      <c r="JXA841" s="231"/>
      <c r="JXB841" s="231"/>
      <c r="JXC841" s="231"/>
      <c r="JXD841" s="231"/>
      <c r="JXE841" s="231"/>
      <c r="JXF841" s="231"/>
      <c r="JXG841" s="231"/>
      <c r="JXH841" s="231"/>
      <c r="JXI841" s="231"/>
      <c r="JXJ841" s="231"/>
      <c r="JXK841" s="231"/>
      <c r="JXL841" s="231"/>
      <c r="JXM841" s="231"/>
      <c r="JXN841" s="231"/>
      <c r="JXO841" s="231"/>
      <c r="JXP841" s="231"/>
      <c r="JXQ841" s="231"/>
      <c r="JXR841" s="231"/>
      <c r="JXS841" s="231"/>
      <c r="JXT841" s="231"/>
      <c r="JXU841" s="231"/>
      <c r="JXV841" s="231"/>
      <c r="JXW841" s="231"/>
      <c r="JXX841" s="231"/>
      <c r="JXY841" s="231"/>
      <c r="JXZ841" s="231"/>
      <c r="JYA841" s="231"/>
      <c r="JYB841" s="231"/>
      <c r="JYC841" s="231"/>
      <c r="JYD841" s="231"/>
      <c r="JYE841" s="231"/>
      <c r="JYF841" s="231"/>
      <c r="JYG841" s="231"/>
      <c r="JYH841" s="231"/>
      <c r="JYI841" s="231"/>
      <c r="JYJ841" s="231"/>
      <c r="JYK841" s="231"/>
      <c r="JYL841" s="231"/>
      <c r="JYM841" s="231"/>
      <c r="JYN841" s="231"/>
      <c r="JYO841" s="231"/>
      <c r="JYP841" s="231"/>
      <c r="JYQ841" s="231"/>
      <c r="JYR841" s="231"/>
      <c r="JYS841" s="231"/>
      <c r="JYT841" s="231"/>
      <c r="JYU841" s="231"/>
      <c r="JYV841" s="231"/>
      <c r="JYW841" s="231"/>
      <c r="JYX841" s="231"/>
      <c r="JYY841" s="231"/>
      <c r="JYZ841" s="231"/>
      <c r="JZA841" s="231"/>
      <c r="JZB841" s="231"/>
      <c r="JZC841" s="231"/>
      <c r="JZD841" s="231"/>
      <c r="JZE841" s="231"/>
      <c r="JZF841" s="231"/>
      <c r="JZG841" s="231"/>
      <c r="JZH841" s="231"/>
      <c r="JZI841" s="231"/>
      <c r="JZJ841" s="231"/>
      <c r="JZK841" s="231"/>
      <c r="JZL841" s="231"/>
      <c r="JZM841" s="231"/>
      <c r="JZN841" s="231"/>
      <c r="JZO841" s="231"/>
      <c r="JZP841" s="231"/>
      <c r="JZQ841" s="231"/>
      <c r="JZR841" s="231"/>
      <c r="JZS841" s="231"/>
      <c r="JZT841" s="231"/>
      <c r="JZU841" s="231"/>
      <c r="JZV841" s="231"/>
      <c r="JZW841" s="231"/>
      <c r="JZX841" s="231"/>
      <c r="JZY841" s="231"/>
      <c r="JZZ841" s="231"/>
      <c r="KAA841" s="231"/>
      <c r="KAB841" s="231"/>
      <c r="KAC841" s="231"/>
      <c r="KAD841" s="231"/>
      <c r="KAE841" s="231"/>
      <c r="KAF841" s="231"/>
      <c r="KAG841" s="231"/>
      <c r="KAH841" s="231"/>
      <c r="KAI841" s="231"/>
      <c r="KAJ841" s="231"/>
      <c r="KAK841" s="231"/>
      <c r="KAL841" s="231"/>
      <c r="KAM841" s="231"/>
      <c r="KAN841" s="231"/>
      <c r="KAO841" s="231"/>
      <c r="KAP841" s="231"/>
      <c r="KAQ841" s="231"/>
      <c r="KAR841" s="231"/>
      <c r="KAS841" s="231"/>
      <c r="KAT841" s="231"/>
      <c r="KAU841" s="231"/>
      <c r="KAV841" s="231"/>
      <c r="KAW841" s="231"/>
      <c r="KAX841" s="231"/>
      <c r="KAY841" s="231"/>
      <c r="KAZ841" s="231"/>
      <c r="KBA841" s="231"/>
      <c r="KBB841" s="231"/>
      <c r="KBC841" s="231"/>
      <c r="KBD841" s="231"/>
      <c r="KBE841" s="231"/>
      <c r="KBF841" s="231"/>
      <c r="KBG841" s="231"/>
      <c r="KBH841" s="231"/>
      <c r="KBI841" s="231"/>
      <c r="KBJ841" s="231"/>
      <c r="KBK841" s="231"/>
      <c r="KBL841" s="231"/>
      <c r="KBM841" s="231"/>
      <c r="KBN841" s="231"/>
      <c r="KBO841" s="231"/>
      <c r="KBP841" s="231"/>
      <c r="KBQ841" s="231"/>
      <c r="KBR841" s="231"/>
      <c r="KBS841" s="231"/>
      <c r="KBT841" s="231"/>
      <c r="KBU841" s="231"/>
      <c r="KBV841" s="231"/>
      <c r="KBW841" s="231"/>
      <c r="KBX841" s="231"/>
      <c r="KBY841" s="231"/>
      <c r="KBZ841" s="231"/>
      <c r="KCA841" s="231"/>
      <c r="KCB841" s="231"/>
      <c r="KCC841" s="231"/>
      <c r="KCD841" s="231"/>
      <c r="KCE841" s="231"/>
      <c r="KCF841" s="231"/>
      <c r="KCG841" s="231"/>
      <c r="KCH841" s="231"/>
      <c r="KCI841" s="231"/>
      <c r="KCJ841" s="231"/>
      <c r="KCK841" s="231"/>
      <c r="KCL841" s="231"/>
      <c r="KCM841" s="231"/>
      <c r="KCN841" s="231"/>
      <c r="KCO841" s="231"/>
      <c r="KCP841" s="231"/>
      <c r="KCQ841" s="231"/>
      <c r="KCR841" s="231"/>
      <c r="KCS841" s="231"/>
      <c r="KCT841" s="231"/>
      <c r="KCU841" s="231"/>
      <c r="KCV841" s="231"/>
      <c r="KCW841" s="231"/>
      <c r="KCX841" s="231"/>
      <c r="KCY841" s="231"/>
      <c r="KCZ841" s="231"/>
      <c r="KDA841" s="231"/>
      <c r="KDB841" s="231"/>
      <c r="KDC841" s="231"/>
      <c r="KDD841" s="231"/>
      <c r="KDE841" s="231"/>
      <c r="KDF841" s="231"/>
      <c r="KDG841" s="231"/>
      <c r="KDH841" s="231"/>
      <c r="KDI841" s="231"/>
      <c r="KDJ841" s="231"/>
      <c r="KDK841" s="231"/>
      <c r="KDL841" s="231"/>
      <c r="KDM841" s="231"/>
      <c r="KDN841" s="231"/>
      <c r="KDO841" s="231"/>
      <c r="KDP841" s="231"/>
      <c r="KDQ841" s="231"/>
      <c r="KDR841" s="231"/>
      <c r="KDS841" s="231"/>
      <c r="KDT841" s="231"/>
      <c r="KDU841" s="231"/>
      <c r="KDV841" s="231"/>
      <c r="KDW841" s="231"/>
      <c r="KDX841" s="231"/>
      <c r="KDY841" s="231"/>
      <c r="KDZ841" s="231"/>
      <c r="KEA841" s="231"/>
      <c r="KEB841" s="231"/>
      <c r="KEC841" s="231"/>
      <c r="KED841" s="231"/>
      <c r="KEE841" s="231"/>
      <c r="KEF841" s="231"/>
      <c r="KEG841" s="231"/>
      <c r="KEH841" s="231"/>
      <c r="KEI841" s="231"/>
      <c r="KEJ841" s="231"/>
      <c r="KEK841" s="231"/>
      <c r="KEL841" s="231"/>
      <c r="KEM841" s="231"/>
      <c r="KEN841" s="231"/>
      <c r="KEO841" s="231"/>
      <c r="KEP841" s="231"/>
      <c r="KEQ841" s="231"/>
      <c r="KER841" s="231"/>
      <c r="KES841" s="231"/>
      <c r="KET841" s="231"/>
      <c r="KEU841" s="231"/>
      <c r="KEV841" s="231"/>
      <c r="KEW841" s="231"/>
      <c r="KEX841" s="231"/>
      <c r="KEY841" s="231"/>
      <c r="KEZ841" s="231"/>
      <c r="KFA841" s="231"/>
      <c r="KFB841" s="231"/>
      <c r="KFC841" s="231"/>
      <c r="KFD841" s="231"/>
      <c r="KFE841" s="231"/>
      <c r="KFF841" s="231"/>
      <c r="KFG841" s="231"/>
      <c r="KFH841" s="231"/>
      <c r="KFI841" s="231"/>
      <c r="KFJ841" s="231"/>
      <c r="KFK841" s="231"/>
      <c r="KFL841" s="231"/>
      <c r="KFM841" s="231"/>
      <c r="KFN841" s="231"/>
      <c r="KFO841" s="231"/>
      <c r="KFP841" s="231"/>
      <c r="KFQ841" s="231"/>
      <c r="KFR841" s="231"/>
      <c r="KFS841" s="231"/>
      <c r="KFT841" s="231"/>
      <c r="KFU841" s="231"/>
      <c r="KFV841" s="231"/>
      <c r="KFW841" s="231"/>
      <c r="KFX841" s="231"/>
      <c r="KFY841" s="231"/>
      <c r="KFZ841" s="231"/>
      <c r="KGA841" s="231"/>
      <c r="KGB841" s="231"/>
      <c r="KGC841" s="231"/>
      <c r="KGD841" s="231"/>
      <c r="KGE841" s="231"/>
      <c r="KGF841" s="231"/>
      <c r="KGG841" s="231"/>
      <c r="KGH841" s="231"/>
      <c r="KGI841" s="231"/>
      <c r="KGJ841" s="231"/>
      <c r="KGK841" s="231"/>
      <c r="KGL841" s="231"/>
      <c r="KGM841" s="231"/>
      <c r="KGN841" s="231"/>
      <c r="KGO841" s="231"/>
      <c r="KGP841" s="231"/>
      <c r="KGQ841" s="231"/>
      <c r="KGR841" s="231"/>
      <c r="KGS841" s="231"/>
      <c r="KGT841" s="231"/>
      <c r="KGU841" s="231"/>
      <c r="KGV841" s="231"/>
      <c r="KGW841" s="231"/>
      <c r="KGX841" s="231"/>
      <c r="KGY841" s="231"/>
      <c r="KGZ841" s="231"/>
      <c r="KHA841" s="231"/>
      <c r="KHB841" s="231"/>
      <c r="KHC841" s="231"/>
      <c r="KHD841" s="231"/>
      <c r="KHE841" s="231"/>
      <c r="KHF841" s="231"/>
      <c r="KHG841" s="231"/>
      <c r="KHH841" s="231"/>
      <c r="KHI841" s="231"/>
      <c r="KHJ841" s="231"/>
      <c r="KHK841" s="231"/>
      <c r="KHL841" s="231"/>
      <c r="KHM841" s="231"/>
      <c r="KHN841" s="231"/>
      <c r="KHO841" s="231"/>
      <c r="KHP841" s="231"/>
      <c r="KHQ841" s="231"/>
      <c r="KHR841" s="231"/>
      <c r="KHS841" s="231"/>
      <c r="KHT841" s="231"/>
      <c r="KHU841" s="231"/>
      <c r="KHV841" s="231"/>
      <c r="KHW841" s="231"/>
      <c r="KHX841" s="231"/>
      <c r="KHY841" s="231"/>
      <c r="KHZ841" s="231"/>
      <c r="KIA841" s="231"/>
      <c r="KIB841" s="231"/>
      <c r="KIC841" s="231"/>
      <c r="KID841" s="231"/>
      <c r="KIE841" s="231"/>
      <c r="KIF841" s="231"/>
      <c r="KIG841" s="231"/>
      <c r="KIH841" s="231"/>
      <c r="KII841" s="231"/>
      <c r="KIJ841" s="231"/>
      <c r="KIK841" s="231"/>
      <c r="KIL841" s="231"/>
      <c r="KIM841" s="231"/>
      <c r="KIN841" s="231"/>
      <c r="KIO841" s="231"/>
      <c r="KIP841" s="231"/>
      <c r="KIQ841" s="231"/>
      <c r="KIR841" s="231"/>
      <c r="KIS841" s="231"/>
      <c r="KIT841" s="231"/>
      <c r="KIU841" s="231"/>
      <c r="KIV841" s="231"/>
      <c r="KIW841" s="231"/>
      <c r="KIX841" s="231"/>
      <c r="KIY841" s="231"/>
      <c r="KIZ841" s="231"/>
      <c r="KJA841" s="231"/>
      <c r="KJB841" s="231"/>
      <c r="KJC841" s="231"/>
      <c r="KJD841" s="231"/>
      <c r="KJE841" s="231"/>
      <c r="KJF841" s="231"/>
      <c r="KJG841" s="231"/>
      <c r="KJH841" s="231"/>
      <c r="KJI841" s="231"/>
      <c r="KJJ841" s="231"/>
      <c r="KJK841" s="231"/>
      <c r="KJL841" s="231"/>
      <c r="KJM841" s="231"/>
      <c r="KJN841" s="231"/>
      <c r="KJO841" s="231"/>
      <c r="KJP841" s="231"/>
      <c r="KJQ841" s="231"/>
      <c r="KJR841" s="231"/>
      <c r="KJS841" s="231"/>
      <c r="KJT841" s="231"/>
      <c r="KJU841" s="231"/>
      <c r="KJV841" s="231"/>
      <c r="KJW841" s="231"/>
      <c r="KJX841" s="231"/>
      <c r="KJY841" s="231"/>
      <c r="KJZ841" s="231"/>
      <c r="KKA841" s="231"/>
      <c r="KKB841" s="231"/>
      <c r="KKC841" s="231"/>
      <c r="KKD841" s="231"/>
      <c r="KKE841" s="231"/>
      <c r="KKF841" s="231"/>
      <c r="KKG841" s="231"/>
      <c r="KKH841" s="231"/>
      <c r="KKI841" s="231"/>
      <c r="KKJ841" s="231"/>
      <c r="KKK841" s="231"/>
      <c r="KKL841" s="231"/>
      <c r="KKM841" s="231"/>
      <c r="KKN841" s="231"/>
      <c r="KKO841" s="231"/>
      <c r="KKP841" s="231"/>
      <c r="KKQ841" s="231"/>
      <c r="KKR841" s="231"/>
      <c r="KKS841" s="231"/>
      <c r="KKT841" s="231"/>
      <c r="KKU841" s="231"/>
      <c r="KKV841" s="231"/>
      <c r="KKW841" s="231"/>
      <c r="KKX841" s="231"/>
      <c r="KKY841" s="231"/>
      <c r="KKZ841" s="231"/>
      <c r="KLA841" s="231"/>
      <c r="KLB841" s="231"/>
      <c r="KLC841" s="231"/>
      <c r="KLD841" s="231"/>
      <c r="KLE841" s="231"/>
      <c r="KLF841" s="231"/>
      <c r="KLG841" s="231"/>
      <c r="KLH841" s="231"/>
      <c r="KLI841" s="231"/>
      <c r="KLJ841" s="231"/>
      <c r="KLK841" s="231"/>
      <c r="KLL841" s="231"/>
      <c r="KLM841" s="231"/>
      <c r="KLN841" s="231"/>
      <c r="KLO841" s="231"/>
      <c r="KLP841" s="231"/>
      <c r="KLQ841" s="231"/>
      <c r="KLR841" s="231"/>
      <c r="KLS841" s="231"/>
      <c r="KLT841" s="231"/>
      <c r="KLU841" s="231"/>
      <c r="KLV841" s="231"/>
      <c r="KLW841" s="231"/>
      <c r="KLX841" s="231"/>
      <c r="KLY841" s="231"/>
      <c r="KLZ841" s="231"/>
      <c r="KMA841" s="231"/>
      <c r="KMB841" s="231"/>
      <c r="KMC841" s="231"/>
      <c r="KMD841" s="231"/>
      <c r="KME841" s="231"/>
      <c r="KMF841" s="231"/>
      <c r="KMG841" s="231"/>
      <c r="KMH841" s="231"/>
      <c r="KMI841" s="231"/>
      <c r="KMJ841" s="231"/>
      <c r="KMK841" s="231"/>
      <c r="KML841" s="231"/>
      <c r="KMM841" s="231"/>
      <c r="KMN841" s="231"/>
      <c r="KMO841" s="231"/>
      <c r="KMP841" s="231"/>
      <c r="KMQ841" s="231"/>
      <c r="KMR841" s="231"/>
      <c r="KMS841" s="231"/>
      <c r="KMT841" s="231"/>
      <c r="KMU841" s="231"/>
      <c r="KMV841" s="231"/>
      <c r="KMW841" s="231"/>
      <c r="KMX841" s="231"/>
      <c r="KMY841" s="231"/>
      <c r="KMZ841" s="231"/>
      <c r="KNA841" s="231"/>
      <c r="KNB841" s="231"/>
      <c r="KNC841" s="231"/>
      <c r="KND841" s="231"/>
      <c r="KNE841" s="231"/>
      <c r="KNF841" s="231"/>
      <c r="KNG841" s="231"/>
      <c r="KNH841" s="231"/>
      <c r="KNI841" s="231"/>
      <c r="KNJ841" s="231"/>
      <c r="KNK841" s="231"/>
      <c r="KNL841" s="231"/>
      <c r="KNM841" s="231"/>
      <c r="KNN841" s="231"/>
      <c r="KNO841" s="231"/>
      <c r="KNP841" s="231"/>
      <c r="KNQ841" s="231"/>
      <c r="KNR841" s="231"/>
      <c r="KNS841" s="231"/>
      <c r="KNT841" s="231"/>
      <c r="KNU841" s="231"/>
      <c r="KNV841" s="231"/>
      <c r="KNW841" s="231"/>
      <c r="KNX841" s="231"/>
      <c r="KNY841" s="231"/>
      <c r="KNZ841" s="231"/>
      <c r="KOA841" s="231"/>
      <c r="KOB841" s="231"/>
      <c r="KOC841" s="231"/>
      <c r="KOD841" s="231"/>
      <c r="KOE841" s="231"/>
      <c r="KOF841" s="231"/>
      <c r="KOG841" s="231"/>
      <c r="KOH841" s="231"/>
      <c r="KOI841" s="231"/>
      <c r="KOJ841" s="231"/>
      <c r="KOK841" s="231"/>
      <c r="KOL841" s="231"/>
      <c r="KOM841" s="231"/>
      <c r="KON841" s="231"/>
      <c r="KOO841" s="231"/>
      <c r="KOP841" s="231"/>
      <c r="KOQ841" s="231"/>
      <c r="KOR841" s="231"/>
      <c r="KOS841" s="231"/>
      <c r="KOT841" s="231"/>
      <c r="KOU841" s="231"/>
      <c r="KOV841" s="231"/>
      <c r="KOW841" s="231"/>
      <c r="KOX841" s="231"/>
      <c r="KOY841" s="231"/>
      <c r="KOZ841" s="231"/>
      <c r="KPA841" s="231"/>
      <c r="KPB841" s="231"/>
      <c r="KPC841" s="231"/>
      <c r="KPD841" s="231"/>
      <c r="KPE841" s="231"/>
      <c r="KPF841" s="231"/>
      <c r="KPG841" s="231"/>
      <c r="KPH841" s="231"/>
      <c r="KPI841" s="231"/>
      <c r="KPJ841" s="231"/>
      <c r="KPK841" s="231"/>
      <c r="KPL841" s="231"/>
      <c r="KPM841" s="231"/>
      <c r="KPN841" s="231"/>
      <c r="KPO841" s="231"/>
      <c r="KPP841" s="231"/>
      <c r="KPQ841" s="231"/>
      <c r="KPR841" s="231"/>
      <c r="KPS841" s="231"/>
      <c r="KPT841" s="231"/>
      <c r="KPU841" s="231"/>
      <c r="KPV841" s="231"/>
      <c r="KPW841" s="231"/>
      <c r="KPX841" s="231"/>
      <c r="KPY841" s="231"/>
      <c r="KPZ841" s="231"/>
      <c r="KQA841" s="231"/>
      <c r="KQB841" s="231"/>
      <c r="KQC841" s="231"/>
      <c r="KQD841" s="231"/>
      <c r="KQE841" s="231"/>
      <c r="KQF841" s="231"/>
      <c r="KQG841" s="231"/>
      <c r="KQH841" s="231"/>
      <c r="KQI841" s="231"/>
      <c r="KQJ841" s="231"/>
      <c r="KQK841" s="231"/>
      <c r="KQL841" s="231"/>
      <c r="KQM841" s="231"/>
      <c r="KQN841" s="231"/>
      <c r="KQO841" s="231"/>
      <c r="KQP841" s="231"/>
      <c r="KQQ841" s="231"/>
      <c r="KQR841" s="231"/>
      <c r="KQS841" s="231"/>
      <c r="KQT841" s="231"/>
      <c r="KQU841" s="231"/>
      <c r="KQV841" s="231"/>
      <c r="KQW841" s="231"/>
      <c r="KQX841" s="231"/>
      <c r="KQY841" s="231"/>
      <c r="KQZ841" s="231"/>
      <c r="KRA841" s="231"/>
      <c r="KRB841" s="231"/>
      <c r="KRC841" s="231"/>
      <c r="KRD841" s="231"/>
      <c r="KRE841" s="231"/>
      <c r="KRF841" s="231"/>
      <c r="KRG841" s="231"/>
      <c r="KRH841" s="231"/>
      <c r="KRI841" s="231"/>
      <c r="KRJ841" s="231"/>
      <c r="KRK841" s="231"/>
      <c r="KRL841" s="231"/>
      <c r="KRM841" s="231"/>
      <c r="KRN841" s="231"/>
      <c r="KRO841" s="231"/>
      <c r="KRP841" s="231"/>
      <c r="KRQ841" s="231"/>
      <c r="KRR841" s="231"/>
      <c r="KRS841" s="231"/>
      <c r="KRT841" s="231"/>
      <c r="KRU841" s="231"/>
      <c r="KRV841" s="231"/>
      <c r="KRW841" s="231"/>
      <c r="KRX841" s="231"/>
      <c r="KRY841" s="231"/>
      <c r="KRZ841" s="231"/>
      <c r="KSA841" s="231"/>
      <c r="KSB841" s="231"/>
      <c r="KSC841" s="231"/>
      <c r="KSD841" s="231"/>
      <c r="KSE841" s="231"/>
      <c r="KSF841" s="231"/>
      <c r="KSG841" s="231"/>
      <c r="KSH841" s="231"/>
      <c r="KSI841" s="231"/>
      <c r="KSJ841" s="231"/>
      <c r="KSK841" s="231"/>
      <c r="KSL841" s="231"/>
      <c r="KSM841" s="231"/>
      <c r="KSN841" s="231"/>
      <c r="KSO841" s="231"/>
      <c r="KSP841" s="231"/>
      <c r="KSQ841" s="231"/>
      <c r="KSR841" s="231"/>
      <c r="KSS841" s="231"/>
      <c r="KST841" s="231"/>
      <c r="KSU841" s="231"/>
      <c r="KSV841" s="231"/>
      <c r="KSW841" s="231"/>
      <c r="KSX841" s="231"/>
      <c r="KSY841" s="231"/>
      <c r="KSZ841" s="231"/>
      <c r="KTA841" s="231"/>
      <c r="KTB841" s="231"/>
      <c r="KTC841" s="231"/>
      <c r="KTD841" s="231"/>
      <c r="KTE841" s="231"/>
      <c r="KTF841" s="231"/>
      <c r="KTG841" s="231"/>
      <c r="KTH841" s="231"/>
      <c r="KTI841" s="231"/>
      <c r="KTJ841" s="231"/>
      <c r="KTK841" s="231"/>
      <c r="KTL841" s="231"/>
      <c r="KTM841" s="231"/>
      <c r="KTN841" s="231"/>
      <c r="KTO841" s="231"/>
      <c r="KTP841" s="231"/>
      <c r="KTQ841" s="231"/>
      <c r="KTR841" s="231"/>
      <c r="KTS841" s="231"/>
      <c r="KTT841" s="231"/>
      <c r="KTU841" s="231"/>
      <c r="KTV841" s="231"/>
      <c r="KTW841" s="231"/>
      <c r="KTX841" s="231"/>
      <c r="KTY841" s="231"/>
      <c r="KTZ841" s="231"/>
      <c r="KUA841" s="231"/>
      <c r="KUB841" s="231"/>
      <c r="KUC841" s="231"/>
      <c r="KUD841" s="231"/>
      <c r="KUE841" s="231"/>
      <c r="KUF841" s="231"/>
      <c r="KUG841" s="231"/>
      <c r="KUH841" s="231"/>
      <c r="KUI841" s="231"/>
      <c r="KUJ841" s="231"/>
      <c r="KUK841" s="231"/>
      <c r="KUL841" s="231"/>
      <c r="KUM841" s="231"/>
      <c r="KUN841" s="231"/>
      <c r="KUO841" s="231"/>
      <c r="KUP841" s="231"/>
      <c r="KUQ841" s="231"/>
      <c r="KUR841" s="231"/>
      <c r="KUS841" s="231"/>
      <c r="KUT841" s="231"/>
      <c r="KUU841" s="231"/>
      <c r="KUV841" s="231"/>
      <c r="KUW841" s="231"/>
      <c r="KUX841" s="231"/>
      <c r="KUY841" s="231"/>
      <c r="KUZ841" s="231"/>
      <c r="KVA841" s="231"/>
      <c r="KVB841" s="231"/>
      <c r="KVC841" s="231"/>
      <c r="KVD841" s="231"/>
      <c r="KVE841" s="231"/>
      <c r="KVF841" s="231"/>
      <c r="KVG841" s="231"/>
      <c r="KVH841" s="231"/>
      <c r="KVI841" s="231"/>
      <c r="KVJ841" s="231"/>
      <c r="KVK841" s="231"/>
      <c r="KVL841" s="231"/>
      <c r="KVM841" s="231"/>
      <c r="KVN841" s="231"/>
      <c r="KVO841" s="231"/>
      <c r="KVP841" s="231"/>
      <c r="KVQ841" s="231"/>
      <c r="KVR841" s="231"/>
      <c r="KVS841" s="231"/>
      <c r="KVT841" s="231"/>
      <c r="KVU841" s="231"/>
      <c r="KVV841" s="231"/>
      <c r="KVW841" s="231"/>
      <c r="KVX841" s="231"/>
      <c r="KVY841" s="231"/>
      <c r="KVZ841" s="231"/>
      <c r="KWA841" s="231"/>
      <c r="KWB841" s="231"/>
      <c r="KWC841" s="231"/>
      <c r="KWD841" s="231"/>
      <c r="KWE841" s="231"/>
      <c r="KWF841" s="231"/>
      <c r="KWG841" s="231"/>
      <c r="KWH841" s="231"/>
      <c r="KWI841" s="231"/>
      <c r="KWJ841" s="231"/>
      <c r="KWK841" s="231"/>
      <c r="KWL841" s="231"/>
      <c r="KWM841" s="231"/>
      <c r="KWN841" s="231"/>
      <c r="KWO841" s="231"/>
      <c r="KWP841" s="231"/>
      <c r="KWQ841" s="231"/>
      <c r="KWR841" s="231"/>
      <c r="KWS841" s="231"/>
      <c r="KWT841" s="231"/>
      <c r="KWU841" s="231"/>
      <c r="KWV841" s="231"/>
      <c r="KWW841" s="231"/>
      <c r="KWX841" s="231"/>
      <c r="KWY841" s="231"/>
      <c r="KWZ841" s="231"/>
      <c r="KXA841" s="231"/>
      <c r="KXB841" s="231"/>
      <c r="KXC841" s="231"/>
      <c r="KXD841" s="231"/>
      <c r="KXE841" s="231"/>
      <c r="KXF841" s="231"/>
      <c r="KXG841" s="231"/>
      <c r="KXH841" s="231"/>
      <c r="KXI841" s="231"/>
      <c r="KXJ841" s="231"/>
      <c r="KXK841" s="231"/>
      <c r="KXL841" s="231"/>
      <c r="KXM841" s="231"/>
      <c r="KXN841" s="231"/>
      <c r="KXO841" s="231"/>
      <c r="KXP841" s="231"/>
      <c r="KXQ841" s="231"/>
      <c r="KXR841" s="231"/>
      <c r="KXS841" s="231"/>
      <c r="KXT841" s="231"/>
      <c r="KXU841" s="231"/>
      <c r="KXV841" s="231"/>
      <c r="KXW841" s="231"/>
      <c r="KXX841" s="231"/>
      <c r="KXY841" s="231"/>
      <c r="KXZ841" s="231"/>
      <c r="KYA841" s="231"/>
      <c r="KYB841" s="231"/>
      <c r="KYC841" s="231"/>
      <c r="KYD841" s="231"/>
      <c r="KYE841" s="231"/>
      <c r="KYF841" s="231"/>
      <c r="KYG841" s="231"/>
      <c r="KYH841" s="231"/>
      <c r="KYI841" s="231"/>
      <c r="KYJ841" s="231"/>
      <c r="KYK841" s="231"/>
      <c r="KYL841" s="231"/>
      <c r="KYM841" s="231"/>
      <c r="KYN841" s="231"/>
      <c r="KYO841" s="231"/>
      <c r="KYP841" s="231"/>
      <c r="KYQ841" s="231"/>
      <c r="KYR841" s="231"/>
      <c r="KYS841" s="231"/>
      <c r="KYT841" s="231"/>
      <c r="KYU841" s="231"/>
      <c r="KYV841" s="231"/>
      <c r="KYW841" s="231"/>
      <c r="KYX841" s="231"/>
      <c r="KYY841" s="231"/>
      <c r="KYZ841" s="231"/>
      <c r="KZA841" s="231"/>
      <c r="KZB841" s="231"/>
      <c r="KZC841" s="231"/>
      <c r="KZD841" s="231"/>
      <c r="KZE841" s="231"/>
      <c r="KZF841" s="231"/>
      <c r="KZG841" s="231"/>
      <c r="KZH841" s="231"/>
      <c r="KZI841" s="231"/>
      <c r="KZJ841" s="231"/>
      <c r="KZK841" s="231"/>
      <c r="KZL841" s="231"/>
      <c r="KZM841" s="231"/>
      <c r="KZN841" s="231"/>
      <c r="KZO841" s="231"/>
      <c r="KZP841" s="231"/>
      <c r="KZQ841" s="231"/>
      <c r="KZR841" s="231"/>
      <c r="KZS841" s="231"/>
      <c r="KZT841" s="231"/>
      <c r="KZU841" s="231"/>
      <c r="KZV841" s="231"/>
      <c r="KZW841" s="231"/>
      <c r="KZX841" s="231"/>
      <c r="KZY841" s="231"/>
      <c r="KZZ841" s="231"/>
      <c r="LAA841" s="231"/>
      <c r="LAB841" s="231"/>
      <c r="LAC841" s="231"/>
      <c r="LAD841" s="231"/>
      <c r="LAE841" s="231"/>
      <c r="LAF841" s="231"/>
      <c r="LAG841" s="231"/>
      <c r="LAH841" s="231"/>
      <c r="LAI841" s="231"/>
      <c r="LAJ841" s="231"/>
      <c r="LAK841" s="231"/>
      <c r="LAL841" s="231"/>
      <c r="LAM841" s="231"/>
      <c r="LAN841" s="231"/>
      <c r="LAO841" s="231"/>
      <c r="LAP841" s="231"/>
      <c r="LAQ841" s="231"/>
      <c r="LAR841" s="231"/>
      <c r="LAS841" s="231"/>
      <c r="LAT841" s="231"/>
      <c r="LAU841" s="231"/>
      <c r="LAV841" s="231"/>
      <c r="LAW841" s="231"/>
      <c r="LAX841" s="231"/>
      <c r="LAY841" s="231"/>
      <c r="LAZ841" s="231"/>
      <c r="LBA841" s="231"/>
      <c r="LBB841" s="231"/>
      <c r="LBC841" s="231"/>
      <c r="LBD841" s="231"/>
      <c r="LBE841" s="231"/>
      <c r="LBF841" s="231"/>
      <c r="LBG841" s="231"/>
      <c r="LBH841" s="231"/>
      <c r="LBI841" s="231"/>
      <c r="LBJ841" s="231"/>
      <c r="LBK841" s="231"/>
      <c r="LBL841" s="231"/>
      <c r="LBM841" s="231"/>
      <c r="LBN841" s="231"/>
      <c r="LBO841" s="231"/>
      <c r="LBP841" s="231"/>
      <c r="LBQ841" s="231"/>
      <c r="LBR841" s="231"/>
      <c r="LBS841" s="231"/>
      <c r="LBT841" s="231"/>
      <c r="LBU841" s="231"/>
      <c r="LBV841" s="231"/>
      <c r="LBW841" s="231"/>
      <c r="LBX841" s="231"/>
      <c r="LBY841" s="231"/>
      <c r="LBZ841" s="231"/>
      <c r="LCA841" s="231"/>
      <c r="LCB841" s="231"/>
      <c r="LCC841" s="231"/>
      <c r="LCD841" s="231"/>
      <c r="LCE841" s="231"/>
      <c r="LCF841" s="231"/>
      <c r="LCG841" s="231"/>
      <c r="LCH841" s="231"/>
      <c r="LCI841" s="231"/>
      <c r="LCJ841" s="231"/>
      <c r="LCK841" s="231"/>
      <c r="LCL841" s="231"/>
      <c r="LCM841" s="231"/>
      <c r="LCN841" s="231"/>
      <c r="LCO841" s="231"/>
      <c r="LCP841" s="231"/>
      <c r="LCQ841" s="231"/>
      <c r="LCR841" s="231"/>
      <c r="LCS841" s="231"/>
      <c r="LCT841" s="231"/>
      <c r="LCU841" s="231"/>
      <c r="LCV841" s="231"/>
      <c r="LCW841" s="231"/>
      <c r="LCX841" s="231"/>
      <c r="LCY841" s="231"/>
      <c r="LCZ841" s="231"/>
      <c r="LDA841" s="231"/>
      <c r="LDB841" s="231"/>
      <c r="LDC841" s="231"/>
      <c r="LDD841" s="231"/>
      <c r="LDE841" s="231"/>
      <c r="LDF841" s="231"/>
      <c r="LDG841" s="231"/>
      <c r="LDH841" s="231"/>
      <c r="LDI841" s="231"/>
      <c r="LDJ841" s="231"/>
      <c r="LDK841" s="231"/>
      <c r="LDL841" s="231"/>
      <c r="LDM841" s="231"/>
      <c r="LDN841" s="231"/>
      <c r="LDO841" s="231"/>
      <c r="LDP841" s="231"/>
      <c r="LDQ841" s="231"/>
      <c r="LDR841" s="231"/>
      <c r="LDS841" s="231"/>
      <c r="LDT841" s="231"/>
      <c r="LDU841" s="231"/>
      <c r="LDV841" s="231"/>
      <c r="LDW841" s="231"/>
      <c r="LDX841" s="231"/>
      <c r="LDY841" s="231"/>
      <c r="LDZ841" s="231"/>
      <c r="LEA841" s="231"/>
      <c r="LEB841" s="231"/>
      <c r="LEC841" s="231"/>
      <c r="LED841" s="231"/>
      <c r="LEE841" s="231"/>
      <c r="LEF841" s="231"/>
      <c r="LEG841" s="231"/>
      <c r="LEH841" s="231"/>
      <c r="LEI841" s="231"/>
      <c r="LEJ841" s="231"/>
      <c r="LEK841" s="231"/>
      <c r="LEL841" s="231"/>
      <c r="LEM841" s="231"/>
      <c r="LEN841" s="231"/>
      <c r="LEO841" s="231"/>
      <c r="LEP841" s="231"/>
      <c r="LEQ841" s="231"/>
      <c r="LER841" s="231"/>
      <c r="LES841" s="231"/>
      <c r="LET841" s="231"/>
      <c r="LEU841" s="231"/>
      <c r="LEV841" s="231"/>
      <c r="LEW841" s="231"/>
      <c r="LEX841" s="231"/>
      <c r="LEY841" s="231"/>
      <c r="LEZ841" s="231"/>
      <c r="LFA841" s="231"/>
      <c r="LFB841" s="231"/>
      <c r="LFC841" s="231"/>
      <c r="LFD841" s="231"/>
      <c r="LFE841" s="231"/>
      <c r="LFF841" s="231"/>
      <c r="LFG841" s="231"/>
      <c r="LFH841" s="231"/>
      <c r="LFI841" s="231"/>
      <c r="LFJ841" s="231"/>
      <c r="LFK841" s="231"/>
      <c r="LFL841" s="231"/>
      <c r="LFM841" s="231"/>
      <c r="LFN841" s="231"/>
      <c r="LFO841" s="231"/>
      <c r="LFP841" s="231"/>
      <c r="LFQ841" s="231"/>
      <c r="LFR841" s="231"/>
      <c r="LFS841" s="231"/>
      <c r="LFT841" s="231"/>
      <c r="LFU841" s="231"/>
      <c r="LFV841" s="231"/>
      <c r="LFW841" s="231"/>
      <c r="LFX841" s="231"/>
      <c r="LFY841" s="231"/>
      <c r="LFZ841" s="231"/>
      <c r="LGA841" s="231"/>
      <c r="LGB841" s="231"/>
      <c r="LGC841" s="231"/>
      <c r="LGD841" s="231"/>
      <c r="LGE841" s="231"/>
      <c r="LGF841" s="231"/>
      <c r="LGG841" s="231"/>
      <c r="LGH841" s="231"/>
      <c r="LGI841" s="231"/>
      <c r="LGJ841" s="231"/>
      <c r="LGK841" s="231"/>
      <c r="LGL841" s="231"/>
      <c r="LGM841" s="231"/>
      <c r="LGN841" s="231"/>
      <c r="LGO841" s="231"/>
      <c r="LGP841" s="231"/>
      <c r="LGQ841" s="231"/>
      <c r="LGR841" s="231"/>
      <c r="LGS841" s="231"/>
      <c r="LGT841" s="231"/>
      <c r="LGU841" s="231"/>
      <c r="LGV841" s="231"/>
      <c r="LGW841" s="231"/>
      <c r="LGX841" s="231"/>
      <c r="LGY841" s="231"/>
      <c r="LGZ841" s="231"/>
      <c r="LHA841" s="231"/>
      <c r="LHB841" s="231"/>
      <c r="LHC841" s="231"/>
      <c r="LHD841" s="231"/>
      <c r="LHE841" s="231"/>
      <c r="LHF841" s="231"/>
      <c r="LHG841" s="231"/>
      <c r="LHH841" s="231"/>
      <c r="LHI841" s="231"/>
      <c r="LHJ841" s="231"/>
      <c r="LHK841" s="231"/>
      <c r="LHL841" s="231"/>
      <c r="LHM841" s="231"/>
      <c r="LHN841" s="231"/>
      <c r="LHO841" s="231"/>
      <c r="LHP841" s="231"/>
      <c r="LHQ841" s="231"/>
      <c r="LHR841" s="231"/>
      <c r="LHS841" s="231"/>
      <c r="LHT841" s="231"/>
      <c r="LHU841" s="231"/>
      <c r="LHV841" s="231"/>
      <c r="LHW841" s="231"/>
      <c r="LHX841" s="231"/>
      <c r="LHY841" s="231"/>
      <c r="LHZ841" s="231"/>
      <c r="LIA841" s="231"/>
      <c r="LIB841" s="231"/>
      <c r="LIC841" s="231"/>
      <c r="LID841" s="231"/>
      <c r="LIE841" s="231"/>
      <c r="LIF841" s="231"/>
      <c r="LIG841" s="231"/>
      <c r="LIH841" s="231"/>
      <c r="LII841" s="231"/>
      <c r="LIJ841" s="231"/>
      <c r="LIK841" s="231"/>
      <c r="LIL841" s="231"/>
      <c r="LIM841" s="231"/>
      <c r="LIN841" s="231"/>
      <c r="LIO841" s="231"/>
      <c r="LIP841" s="231"/>
      <c r="LIQ841" s="231"/>
      <c r="LIR841" s="231"/>
      <c r="LIS841" s="231"/>
      <c r="LIT841" s="231"/>
      <c r="LIU841" s="231"/>
      <c r="LIV841" s="231"/>
      <c r="LIW841" s="231"/>
      <c r="LIX841" s="231"/>
      <c r="LIY841" s="231"/>
      <c r="LIZ841" s="231"/>
      <c r="LJA841" s="231"/>
      <c r="LJB841" s="231"/>
      <c r="LJC841" s="231"/>
      <c r="LJD841" s="231"/>
      <c r="LJE841" s="231"/>
      <c r="LJF841" s="231"/>
      <c r="LJG841" s="231"/>
      <c r="LJH841" s="231"/>
      <c r="LJI841" s="231"/>
      <c r="LJJ841" s="231"/>
      <c r="LJK841" s="231"/>
      <c r="LJL841" s="231"/>
      <c r="LJM841" s="231"/>
      <c r="LJN841" s="231"/>
      <c r="LJO841" s="231"/>
      <c r="LJP841" s="231"/>
      <c r="LJQ841" s="231"/>
      <c r="LJR841" s="231"/>
      <c r="LJS841" s="231"/>
      <c r="LJT841" s="231"/>
      <c r="LJU841" s="231"/>
      <c r="LJV841" s="231"/>
      <c r="LJW841" s="231"/>
      <c r="LJX841" s="231"/>
      <c r="LJY841" s="231"/>
      <c r="LJZ841" s="231"/>
      <c r="LKA841" s="231"/>
      <c r="LKB841" s="231"/>
      <c r="LKC841" s="231"/>
      <c r="LKD841" s="231"/>
      <c r="LKE841" s="231"/>
      <c r="LKF841" s="231"/>
      <c r="LKG841" s="231"/>
      <c r="LKH841" s="231"/>
      <c r="LKI841" s="231"/>
      <c r="LKJ841" s="231"/>
      <c r="LKK841" s="231"/>
      <c r="LKL841" s="231"/>
      <c r="LKM841" s="231"/>
      <c r="LKN841" s="231"/>
      <c r="LKO841" s="231"/>
      <c r="LKP841" s="231"/>
      <c r="LKQ841" s="231"/>
      <c r="LKR841" s="231"/>
      <c r="LKS841" s="231"/>
      <c r="LKT841" s="231"/>
      <c r="LKU841" s="231"/>
      <c r="LKV841" s="231"/>
      <c r="LKW841" s="231"/>
      <c r="LKX841" s="231"/>
      <c r="LKY841" s="231"/>
      <c r="LKZ841" s="231"/>
      <c r="LLA841" s="231"/>
      <c r="LLB841" s="231"/>
      <c r="LLC841" s="231"/>
      <c r="LLD841" s="231"/>
      <c r="LLE841" s="231"/>
      <c r="LLF841" s="231"/>
      <c r="LLG841" s="231"/>
      <c r="LLH841" s="231"/>
      <c r="LLI841" s="231"/>
      <c r="LLJ841" s="231"/>
      <c r="LLK841" s="231"/>
      <c r="LLL841" s="231"/>
      <c r="LLM841" s="231"/>
      <c r="LLN841" s="231"/>
      <c r="LLO841" s="231"/>
      <c r="LLP841" s="231"/>
      <c r="LLQ841" s="231"/>
      <c r="LLR841" s="231"/>
      <c r="LLS841" s="231"/>
      <c r="LLT841" s="231"/>
      <c r="LLU841" s="231"/>
      <c r="LLV841" s="231"/>
      <c r="LLW841" s="231"/>
      <c r="LLX841" s="231"/>
      <c r="LLY841" s="231"/>
      <c r="LLZ841" s="231"/>
      <c r="LMA841" s="231"/>
      <c r="LMB841" s="231"/>
      <c r="LMC841" s="231"/>
      <c r="LMD841" s="231"/>
      <c r="LME841" s="231"/>
      <c r="LMF841" s="231"/>
      <c r="LMG841" s="231"/>
      <c r="LMH841" s="231"/>
      <c r="LMI841" s="231"/>
      <c r="LMJ841" s="231"/>
      <c r="LMK841" s="231"/>
      <c r="LML841" s="231"/>
      <c r="LMM841" s="231"/>
      <c r="LMN841" s="231"/>
      <c r="LMO841" s="231"/>
      <c r="LMP841" s="231"/>
      <c r="LMQ841" s="231"/>
      <c r="LMR841" s="231"/>
      <c r="LMS841" s="231"/>
      <c r="LMT841" s="231"/>
      <c r="LMU841" s="231"/>
      <c r="LMV841" s="231"/>
      <c r="LMW841" s="231"/>
      <c r="LMX841" s="231"/>
      <c r="LMY841" s="231"/>
      <c r="LMZ841" s="231"/>
      <c r="LNA841" s="231"/>
      <c r="LNB841" s="231"/>
      <c r="LNC841" s="231"/>
      <c r="LND841" s="231"/>
      <c r="LNE841" s="231"/>
      <c r="LNF841" s="231"/>
      <c r="LNG841" s="231"/>
      <c r="LNH841" s="231"/>
      <c r="LNI841" s="231"/>
      <c r="LNJ841" s="231"/>
      <c r="LNK841" s="231"/>
      <c r="LNL841" s="231"/>
      <c r="LNM841" s="231"/>
      <c r="LNN841" s="231"/>
      <c r="LNO841" s="231"/>
      <c r="LNP841" s="231"/>
      <c r="LNQ841" s="231"/>
      <c r="LNR841" s="231"/>
      <c r="LNS841" s="231"/>
      <c r="LNT841" s="231"/>
      <c r="LNU841" s="231"/>
      <c r="LNV841" s="231"/>
      <c r="LNW841" s="231"/>
      <c r="LNX841" s="231"/>
      <c r="LNY841" s="231"/>
      <c r="LNZ841" s="231"/>
      <c r="LOA841" s="231"/>
      <c r="LOB841" s="231"/>
      <c r="LOC841" s="231"/>
      <c r="LOD841" s="231"/>
      <c r="LOE841" s="231"/>
      <c r="LOF841" s="231"/>
      <c r="LOG841" s="231"/>
      <c r="LOH841" s="231"/>
      <c r="LOI841" s="231"/>
      <c r="LOJ841" s="231"/>
      <c r="LOK841" s="231"/>
      <c r="LOL841" s="231"/>
      <c r="LOM841" s="231"/>
      <c r="LON841" s="231"/>
      <c r="LOO841" s="231"/>
      <c r="LOP841" s="231"/>
      <c r="LOQ841" s="231"/>
      <c r="LOR841" s="231"/>
      <c r="LOS841" s="231"/>
      <c r="LOT841" s="231"/>
      <c r="LOU841" s="231"/>
      <c r="LOV841" s="231"/>
      <c r="LOW841" s="231"/>
      <c r="LOX841" s="231"/>
      <c r="LOY841" s="231"/>
      <c r="LOZ841" s="231"/>
      <c r="LPA841" s="231"/>
      <c r="LPB841" s="231"/>
      <c r="LPC841" s="231"/>
      <c r="LPD841" s="231"/>
      <c r="LPE841" s="231"/>
      <c r="LPF841" s="231"/>
      <c r="LPG841" s="231"/>
      <c r="LPH841" s="231"/>
      <c r="LPI841" s="231"/>
      <c r="LPJ841" s="231"/>
      <c r="LPK841" s="231"/>
      <c r="LPL841" s="231"/>
      <c r="LPM841" s="231"/>
      <c r="LPN841" s="231"/>
      <c r="LPO841" s="231"/>
      <c r="LPP841" s="231"/>
      <c r="LPQ841" s="231"/>
      <c r="LPR841" s="231"/>
      <c r="LPS841" s="231"/>
      <c r="LPT841" s="231"/>
      <c r="LPU841" s="231"/>
      <c r="LPV841" s="231"/>
      <c r="LPW841" s="231"/>
      <c r="LPX841" s="231"/>
      <c r="LPY841" s="231"/>
      <c r="LPZ841" s="231"/>
      <c r="LQA841" s="231"/>
      <c r="LQB841" s="231"/>
      <c r="LQC841" s="231"/>
      <c r="LQD841" s="231"/>
      <c r="LQE841" s="231"/>
      <c r="LQF841" s="231"/>
      <c r="LQG841" s="231"/>
      <c r="LQH841" s="231"/>
      <c r="LQI841" s="231"/>
      <c r="LQJ841" s="231"/>
      <c r="LQK841" s="231"/>
      <c r="LQL841" s="231"/>
      <c r="LQM841" s="231"/>
      <c r="LQN841" s="231"/>
      <c r="LQO841" s="231"/>
      <c r="LQP841" s="231"/>
      <c r="LQQ841" s="231"/>
      <c r="LQR841" s="231"/>
      <c r="LQS841" s="231"/>
      <c r="LQT841" s="231"/>
      <c r="LQU841" s="231"/>
      <c r="LQV841" s="231"/>
      <c r="LQW841" s="231"/>
      <c r="LQX841" s="231"/>
      <c r="LQY841" s="231"/>
      <c r="LQZ841" s="231"/>
      <c r="LRA841" s="231"/>
      <c r="LRB841" s="231"/>
      <c r="LRC841" s="231"/>
      <c r="LRD841" s="231"/>
      <c r="LRE841" s="231"/>
      <c r="LRF841" s="231"/>
      <c r="LRG841" s="231"/>
      <c r="LRH841" s="231"/>
      <c r="LRI841" s="231"/>
      <c r="LRJ841" s="231"/>
      <c r="LRK841" s="231"/>
      <c r="LRL841" s="231"/>
      <c r="LRM841" s="231"/>
      <c r="LRN841" s="231"/>
      <c r="LRO841" s="231"/>
      <c r="LRP841" s="231"/>
      <c r="LRQ841" s="231"/>
      <c r="LRR841" s="231"/>
      <c r="LRS841" s="231"/>
      <c r="LRT841" s="231"/>
      <c r="LRU841" s="231"/>
      <c r="LRV841" s="231"/>
      <c r="LRW841" s="231"/>
      <c r="LRX841" s="231"/>
      <c r="LRY841" s="231"/>
      <c r="LRZ841" s="231"/>
      <c r="LSA841" s="231"/>
      <c r="LSB841" s="231"/>
      <c r="LSC841" s="231"/>
      <c r="LSD841" s="231"/>
      <c r="LSE841" s="231"/>
      <c r="LSF841" s="231"/>
      <c r="LSG841" s="231"/>
      <c r="LSH841" s="231"/>
      <c r="LSI841" s="231"/>
      <c r="LSJ841" s="231"/>
      <c r="LSK841" s="231"/>
      <c r="LSL841" s="231"/>
      <c r="LSM841" s="231"/>
      <c r="LSN841" s="231"/>
      <c r="LSO841" s="231"/>
      <c r="LSP841" s="231"/>
      <c r="LSQ841" s="231"/>
      <c r="LSR841" s="231"/>
      <c r="LSS841" s="231"/>
      <c r="LST841" s="231"/>
      <c r="LSU841" s="231"/>
      <c r="LSV841" s="231"/>
      <c r="LSW841" s="231"/>
      <c r="LSX841" s="231"/>
      <c r="LSY841" s="231"/>
      <c r="LSZ841" s="231"/>
      <c r="LTA841" s="231"/>
      <c r="LTB841" s="231"/>
      <c r="LTC841" s="231"/>
      <c r="LTD841" s="231"/>
      <c r="LTE841" s="231"/>
      <c r="LTF841" s="231"/>
      <c r="LTG841" s="231"/>
      <c r="LTH841" s="231"/>
      <c r="LTI841" s="231"/>
      <c r="LTJ841" s="231"/>
      <c r="LTK841" s="231"/>
      <c r="LTL841" s="231"/>
      <c r="LTM841" s="231"/>
      <c r="LTN841" s="231"/>
      <c r="LTO841" s="231"/>
      <c r="LTP841" s="231"/>
      <c r="LTQ841" s="231"/>
      <c r="LTR841" s="231"/>
      <c r="LTS841" s="231"/>
      <c r="LTT841" s="231"/>
      <c r="LTU841" s="231"/>
      <c r="LTV841" s="231"/>
      <c r="LTW841" s="231"/>
      <c r="LTX841" s="231"/>
      <c r="LTY841" s="231"/>
      <c r="LTZ841" s="231"/>
      <c r="LUA841" s="231"/>
      <c r="LUB841" s="231"/>
      <c r="LUC841" s="231"/>
      <c r="LUD841" s="231"/>
      <c r="LUE841" s="231"/>
      <c r="LUF841" s="231"/>
      <c r="LUG841" s="231"/>
      <c r="LUH841" s="231"/>
      <c r="LUI841" s="231"/>
      <c r="LUJ841" s="231"/>
      <c r="LUK841" s="231"/>
      <c r="LUL841" s="231"/>
      <c r="LUM841" s="231"/>
      <c r="LUN841" s="231"/>
      <c r="LUO841" s="231"/>
      <c r="LUP841" s="231"/>
      <c r="LUQ841" s="231"/>
      <c r="LUR841" s="231"/>
      <c r="LUS841" s="231"/>
      <c r="LUT841" s="231"/>
      <c r="LUU841" s="231"/>
      <c r="LUV841" s="231"/>
      <c r="LUW841" s="231"/>
      <c r="LUX841" s="231"/>
      <c r="LUY841" s="231"/>
      <c r="LUZ841" s="231"/>
      <c r="LVA841" s="231"/>
      <c r="LVB841" s="231"/>
      <c r="LVC841" s="231"/>
      <c r="LVD841" s="231"/>
      <c r="LVE841" s="231"/>
      <c r="LVF841" s="231"/>
      <c r="LVG841" s="231"/>
      <c r="LVH841" s="231"/>
      <c r="LVI841" s="231"/>
      <c r="LVJ841" s="231"/>
      <c r="LVK841" s="231"/>
      <c r="LVL841" s="231"/>
      <c r="LVM841" s="231"/>
      <c r="LVN841" s="231"/>
      <c r="LVO841" s="231"/>
      <c r="LVP841" s="231"/>
      <c r="LVQ841" s="231"/>
      <c r="LVR841" s="231"/>
      <c r="LVS841" s="231"/>
      <c r="LVT841" s="231"/>
      <c r="LVU841" s="231"/>
      <c r="LVV841" s="231"/>
      <c r="LVW841" s="231"/>
      <c r="LVX841" s="231"/>
      <c r="LVY841" s="231"/>
      <c r="LVZ841" s="231"/>
      <c r="LWA841" s="231"/>
      <c r="LWB841" s="231"/>
      <c r="LWC841" s="231"/>
      <c r="LWD841" s="231"/>
      <c r="LWE841" s="231"/>
      <c r="LWF841" s="231"/>
      <c r="LWG841" s="231"/>
      <c r="LWH841" s="231"/>
      <c r="LWI841" s="231"/>
      <c r="LWJ841" s="231"/>
      <c r="LWK841" s="231"/>
      <c r="LWL841" s="231"/>
      <c r="LWM841" s="231"/>
      <c r="LWN841" s="231"/>
      <c r="LWO841" s="231"/>
      <c r="LWP841" s="231"/>
      <c r="LWQ841" s="231"/>
      <c r="LWR841" s="231"/>
      <c r="LWS841" s="231"/>
      <c r="LWT841" s="231"/>
      <c r="LWU841" s="231"/>
      <c r="LWV841" s="231"/>
      <c r="LWW841" s="231"/>
      <c r="LWX841" s="231"/>
      <c r="LWY841" s="231"/>
      <c r="LWZ841" s="231"/>
      <c r="LXA841" s="231"/>
      <c r="LXB841" s="231"/>
      <c r="LXC841" s="231"/>
      <c r="LXD841" s="231"/>
      <c r="LXE841" s="231"/>
      <c r="LXF841" s="231"/>
      <c r="LXG841" s="231"/>
      <c r="LXH841" s="231"/>
      <c r="LXI841" s="231"/>
      <c r="LXJ841" s="231"/>
      <c r="LXK841" s="231"/>
      <c r="LXL841" s="231"/>
      <c r="LXM841" s="231"/>
      <c r="LXN841" s="231"/>
      <c r="LXO841" s="231"/>
      <c r="LXP841" s="231"/>
      <c r="LXQ841" s="231"/>
      <c r="LXR841" s="231"/>
      <c r="LXS841" s="231"/>
      <c r="LXT841" s="231"/>
      <c r="LXU841" s="231"/>
      <c r="LXV841" s="231"/>
      <c r="LXW841" s="231"/>
      <c r="LXX841" s="231"/>
      <c r="LXY841" s="231"/>
      <c r="LXZ841" s="231"/>
      <c r="LYA841" s="231"/>
      <c r="LYB841" s="231"/>
      <c r="LYC841" s="231"/>
      <c r="LYD841" s="231"/>
      <c r="LYE841" s="231"/>
      <c r="LYF841" s="231"/>
      <c r="LYG841" s="231"/>
      <c r="LYH841" s="231"/>
      <c r="LYI841" s="231"/>
      <c r="LYJ841" s="231"/>
      <c r="LYK841" s="231"/>
      <c r="LYL841" s="231"/>
      <c r="LYM841" s="231"/>
      <c r="LYN841" s="231"/>
      <c r="LYO841" s="231"/>
      <c r="LYP841" s="231"/>
      <c r="LYQ841" s="231"/>
      <c r="LYR841" s="231"/>
      <c r="LYS841" s="231"/>
      <c r="LYT841" s="231"/>
      <c r="LYU841" s="231"/>
      <c r="LYV841" s="231"/>
      <c r="LYW841" s="231"/>
      <c r="LYX841" s="231"/>
      <c r="LYY841" s="231"/>
      <c r="LYZ841" s="231"/>
      <c r="LZA841" s="231"/>
      <c r="LZB841" s="231"/>
      <c r="LZC841" s="231"/>
      <c r="LZD841" s="231"/>
      <c r="LZE841" s="231"/>
      <c r="LZF841" s="231"/>
      <c r="LZG841" s="231"/>
      <c r="LZH841" s="231"/>
      <c r="LZI841" s="231"/>
      <c r="LZJ841" s="231"/>
      <c r="LZK841" s="231"/>
      <c r="LZL841" s="231"/>
      <c r="LZM841" s="231"/>
      <c r="LZN841" s="231"/>
      <c r="LZO841" s="231"/>
      <c r="LZP841" s="231"/>
      <c r="LZQ841" s="231"/>
      <c r="LZR841" s="231"/>
      <c r="LZS841" s="231"/>
      <c r="LZT841" s="231"/>
      <c r="LZU841" s="231"/>
      <c r="LZV841" s="231"/>
      <c r="LZW841" s="231"/>
      <c r="LZX841" s="231"/>
      <c r="LZY841" s="231"/>
      <c r="LZZ841" s="231"/>
      <c r="MAA841" s="231"/>
      <c r="MAB841" s="231"/>
      <c r="MAC841" s="231"/>
      <c r="MAD841" s="231"/>
      <c r="MAE841" s="231"/>
      <c r="MAF841" s="231"/>
      <c r="MAG841" s="231"/>
      <c r="MAH841" s="231"/>
      <c r="MAI841" s="231"/>
      <c r="MAJ841" s="231"/>
      <c r="MAK841" s="231"/>
      <c r="MAL841" s="231"/>
      <c r="MAM841" s="231"/>
      <c r="MAN841" s="231"/>
      <c r="MAO841" s="231"/>
      <c r="MAP841" s="231"/>
      <c r="MAQ841" s="231"/>
      <c r="MAR841" s="231"/>
      <c r="MAS841" s="231"/>
      <c r="MAT841" s="231"/>
      <c r="MAU841" s="231"/>
      <c r="MAV841" s="231"/>
      <c r="MAW841" s="231"/>
      <c r="MAX841" s="231"/>
      <c r="MAY841" s="231"/>
      <c r="MAZ841" s="231"/>
      <c r="MBA841" s="231"/>
      <c r="MBB841" s="231"/>
      <c r="MBC841" s="231"/>
      <c r="MBD841" s="231"/>
      <c r="MBE841" s="231"/>
      <c r="MBF841" s="231"/>
      <c r="MBG841" s="231"/>
      <c r="MBH841" s="231"/>
      <c r="MBI841" s="231"/>
      <c r="MBJ841" s="231"/>
      <c r="MBK841" s="231"/>
      <c r="MBL841" s="231"/>
      <c r="MBM841" s="231"/>
      <c r="MBN841" s="231"/>
      <c r="MBO841" s="231"/>
      <c r="MBP841" s="231"/>
      <c r="MBQ841" s="231"/>
      <c r="MBR841" s="231"/>
      <c r="MBS841" s="231"/>
      <c r="MBT841" s="231"/>
      <c r="MBU841" s="231"/>
      <c r="MBV841" s="231"/>
      <c r="MBW841" s="231"/>
      <c r="MBX841" s="231"/>
      <c r="MBY841" s="231"/>
      <c r="MBZ841" s="231"/>
      <c r="MCA841" s="231"/>
      <c r="MCB841" s="231"/>
      <c r="MCC841" s="231"/>
      <c r="MCD841" s="231"/>
      <c r="MCE841" s="231"/>
      <c r="MCF841" s="231"/>
      <c r="MCG841" s="231"/>
      <c r="MCH841" s="231"/>
      <c r="MCI841" s="231"/>
      <c r="MCJ841" s="231"/>
      <c r="MCK841" s="231"/>
      <c r="MCL841" s="231"/>
      <c r="MCM841" s="231"/>
      <c r="MCN841" s="231"/>
      <c r="MCO841" s="231"/>
      <c r="MCP841" s="231"/>
      <c r="MCQ841" s="231"/>
      <c r="MCR841" s="231"/>
      <c r="MCS841" s="231"/>
      <c r="MCT841" s="231"/>
      <c r="MCU841" s="231"/>
      <c r="MCV841" s="231"/>
      <c r="MCW841" s="231"/>
      <c r="MCX841" s="231"/>
      <c r="MCY841" s="231"/>
      <c r="MCZ841" s="231"/>
      <c r="MDA841" s="231"/>
      <c r="MDB841" s="231"/>
      <c r="MDC841" s="231"/>
      <c r="MDD841" s="231"/>
      <c r="MDE841" s="231"/>
      <c r="MDF841" s="231"/>
      <c r="MDG841" s="231"/>
      <c r="MDH841" s="231"/>
      <c r="MDI841" s="231"/>
      <c r="MDJ841" s="231"/>
      <c r="MDK841" s="231"/>
      <c r="MDL841" s="231"/>
      <c r="MDM841" s="231"/>
      <c r="MDN841" s="231"/>
      <c r="MDO841" s="231"/>
      <c r="MDP841" s="231"/>
      <c r="MDQ841" s="231"/>
      <c r="MDR841" s="231"/>
      <c r="MDS841" s="231"/>
      <c r="MDT841" s="231"/>
      <c r="MDU841" s="231"/>
      <c r="MDV841" s="231"/>
      <c r="MDW841" s="231"/>
      <c r="MDX841" s="231"/>
      <c r="MDY841" s="231"/>
      <c r="MDZ841" s="231"/>
      <c r="MEA841" s="231"/>
      <c r="MEB841" s="231"/>
      <c r="MEC841" s="231"/>
      <c r="MED841" s="231"/>
      <c r="MEE841" s="231"/>
      <c r="MEF841" s="231"/>
      <c r="MEG841" s="231"/>
      <c r="MEH841" s="231"/>
      <c r="MEI841" s="231"/>
      <c r="MEJ841" s="231"/>
      <c r="MEK841" s="231"/>
      <c r="MEL841" s="231"/>
      <c r="MEM841" s="231"/>
      <c r="MEN841" s="231"/>
      <c r="MEO841" s="231"/>
      <c r="MEP841" s="231"/>
      <c r="MEQ841" s="231"/>
      <c r="MER841" s="231"/>
      <c r="MES841" s="231"/>
      <c r="MET841" s="231"/>
      <c r="MEU841" s="231"/>
      <c r="MEV841" s="231"/>
      <c r="MEW841" s="231"/>
      <c r="MEX841" s="231"/>
      <c r="MEY841" s="231"/>
      <c r="MEZ841" s="231"/>
      <c r="MFA841" s="231"/>
      <c r="MFB841" s="231"/>
      <c r="MFC841" s="231"/>
      <c r="MFD841" s="231"/>
      <c r="MFE841" s="231"/>
      <c r="MFF841" s="231"/>
      <c r="MFG841" s="231"/>
      <c r="MFH841" s="231"/>
      <c r="MFI841" s="231"/>
      <c r="MFJ841" s="231"/>
      <c r="MFK841" s="231"/>
      <c r="MFL841" s="231"/>
      <c r="MFM841" s="231"/>
      <c r="MFN841" s="231"/>
      <c r="MFO841" s="231"/>
      <c r="MFP841" s="231"/>
      <c r="MFQ841" s="231"/>
      <c r="MFR841" s="231"/>
      <c r="MFS841" s="231"/>
      <c r="MFT841" s="231"/>
      <c r="MFU841" s="231"/>
      <c r="MFV841" s="231"/>
      <c r="MFW841" s="231"/>
      <c r="MFX841" s="231"/>
      <c r="MFY841" s="231"/>
      <c r="MFZ841" s="231"/>
      <c r="MGA841" s="231"/>
      <c r="MGB841" s="231"/>
      <c r="MGC841" s="231"/>
      <c r="MGD841" s="231"/>
      <c r="MGE841" s="231"/>
      <c r="MGF841" s="231"/>
      <c r="MGG841" s="231"/>
      <c r="MGH841" s="231"/>
      <c r="MGI841" s="231"/>
      <c r="MGJ841" s="231"/>
      <c r="MGK841" s="231"/>
      <c r="MGL841" s="231"/>
      <c r="MGM841" s="231"/>
      <c r="MGN841" s="231"/>
      <c r="MGO841" s="231"/>
      <c r="MGP841" s="231"/>
      <c r="MGQ841" s="231"/>
      <c r="MGR841" s="231"/>
      <c r="MGS841" s="231"/>
      <c r="MGT841" s="231"/>
      <c r="MGU841" s="231"/>
      <c r="MGV841" s="231"/>
      <c r="MGW841" s="231"/>
      <c r="MGX841" s="231"/>
      <c r="MGY841" s="231"/>
      <c r="MGZ841" s="231"/>
      <c r="MHA841" s="231"/>
      <c r="MHB841" s="231"/>
      <c r="MHC841" s="231"/>
      <c r="MHD841" s="231"/>
      <c r="MHE841" s="231"/>
      <c r="MHF841" s="231"/>
      <c r="MHG841" s="231"/>
      <c r="MHH841" s="231"/>
      <c r="MHI841" s="231"/>
      <c r="MHJ841" s="231"/>
      <c r="MHK841" s="231"/>
      <c r="MHL841" s="231"/>
      <c r="MHM841" s="231"/>
      <c r="MHN841" s="231"/>
      <c r="MHO841" s="231"/>
      <c r="MHP841" s="231"/>
      <c r="MHQ841" s="231"/>
      <c r="MHR841" s="231"/>
      <c r="MHS841" s="231"/>
      <c r="MHT841" s="231"/>
      <c r="MHU841" s="231"/>
      <c r="MHV841" s="231"/>
      <c r="MHW841" s="231"/>
      <c r="MHX841" s="231"/>
      <c r="MHY841" s="231"/>
      <c r="MHZ841" s="231"/>
      <c r="MIA841" s="231"/>
      <c r="MIB841" s="231"/>
      <c r="MIC841" s="231"/>
      <c r="MID841" s="231"/>
      <c r="MIE841" s="231"/>
      <c r="MIF841" s="231"/>
      <c r="MIG841" s="231"/>
      <c r="MIH841" s="231"/>
      <c r="MII841" s="231"/>
      <c r="MIJ841" s="231"/>
      <c r="MIK841" s="231"/>
      <c r="MIL841" s="231"/>
      <c r="MIM841" s="231"/>
      <c r="MIN841" s="231"/>
      <c r="MIO841" s="231"/>
      <c r="MIP841" s="231"/>
      <c r="MIQ841" s="231"/>
      <c r="MIR841" s="231"/>
      <c r="MIS841" s="231"/>
      <c r="MIT841" s="231"/>
      <c r="MIU841" s="231"/>
      <c r="MIV841" s="231"/>
      <c r="MIW841" s="231"/>
      <c r="MIX841" s="231"/>
      <c r="MIY841" s="231"/>
      <c r="MIZ841" s="231"/>
      <c r="MJA841" s="231"/>
      <c r="MJB841" s="231"/>
      <c r="MJC841" s="231"/>
      <c r="MJD841" s="231"/>
      <c r="MJE841" s="231"/>
      <c r="MJF841" s="231"/>
      <c r="MJG841" s="231"/>
      <c r="MJH841" s="231"/>
      <c r="MJI841" s="231"/>
      <c r="MJJ841" s="231"/>
      <c r="MJK841" s="231"/>
      <c r="MJL841" s="231"/>
      <c r="MJM841" s="231"/>
      <c r="MJN841" s="231"/>
      <c r="MJO841" s="231"/>
      <c r="MJP841" s="231"/>
      <c r="MJQ841" s="231"/>
      <c r="MJR841" s="231"/>
      <c r="MJS841" s="231"/>
      <c r="MJT841" s="231"/>
      <c r="MJU841" s="231"/>
      <c r="MJV841" s="231"/>
      <c r="MJW841" s="231"/>
      <c r="MJX841" s="231"/>
      <c r="MJY841" s="231"/>
      <c r="MJZ841" s="231"/>
      <c r="MKA841" s="231"/>
      <c r="MKB841" s="231"/>
      <c r="MKC841" s="231"/>
      <c r="MKD841" s="231"/>
      <c r="MKE841" s="231"/>
      <c r="MKF841" s="231"/>
      <c r="MKG841" s="231"/>
      <c r="MKH841" s="231"/>
      <c r="MKI841" s="231"/>
      <c r="MKJ841" s="231"/>
      <c r="MKK841" s="231"/>
      <c r="MKL841" s="231"/>
      <c r="MKM841" s="231"/>
      <c r="MKN841" s="231"/>
      <c r="MKO841" s="231"/>
      <c r="MKP841" s="231"/>
      <c r="MKQ841" s="231"/>
      <c r="MKR841" s="231"/>
      <c r="MKS841" s="231"/>
      <c r="MKT841" s="231"/>
      <c r="MKU841" s="231"/>
      <c r="MKV841" s="231"/>
      <c r="MKW841" s="231"/>
      <c r="MKX841" s="231"/>
      <c r="MKY841" s="231"/>
      <c r="MKZ841" s="231"/>
      <c r="MLA841" s="231"/>
      <c r="MLB841" s="231"/>
      <c r="MLC841" s="231"/>
      <c r="MLD841" s="231"/>
      <c r="MLE841" s="231"/>
      <c r="MLF841" s="231"/>
      <c r="MLG841" s="231"/>
      <c r="MLH841" s="231"/>
      <c r="MLI841" s="231"/>
      <c r="MLJ841" s="231"/>
      <c r="MLK841" s="231"/>
      <c r="MLL841" s="231"/>
      <c r="MLM841" s="231"/>
      <c r="MLN841" s="231"/>
      <c r="MLO841" s="231"/>
      <c r="MLP841" s="231"/>
      <c r="MLQ841" s="231"/>
      <c r="MLR841" s="231"/>
      <c r="MLS841" s="231"/>
      <c r="MLT841" s="231"/>
      <c r="MLU841" s="231"/>
      <c r="MLV841" s="231"/>
      <c r="MLW841" s="231"/>
      <c r="MLX841" s="231"/>
      <c r="MLY841" s="231"/>
      <c r="MLZ841" s="231"/>
      <c r="MMA841" s="231"/>
      <c r="MMB841" s="231"/>
      <c r="MMC841" s="231"/>
      <c r="MMD841" s="231"/>
      <c r="MME841" s="231"/>
      <c r="MMF841" s="231"/>
      <c r="MMG841" s="231"/>
      <c r="MMH841" s="231"/>
      <c r="MMI841" s="231"/>
      <c r="MMJ841" s="231"/>
      <c r="MMK841" s="231"/>
      <c r="MML841" s="231"/>
      <c r="MMM841" s="231"/>
      <c r="MMN841" s="231"/>
      <c r="MMO841" s="231"/>
      <c r="MMP841" s="231"/>
      <c r="MMQ841" s="231"/>
      <c r="MMR841" s="231"/>
      <c r="MMS841" s="231"/>
      <c r="MMT841" s="231"/>
      <c r="MMU841" s="231"/>
      <c r="MMV841" s="231"/>
      <c r="MMW841" s="231"/>
      <c r="MMX841" s="231"/>
      <c r="MMY841" s="231"/>
      <c r="MMZ841" s="231"/>
      <c r="MNA841" s="231"/>
      <c r="MNB841" s="231"/>
      <c r="MNC841" s="231"/>
      <c r="MND841" s="231"/>
      <c r="MNE841" s="231"/>
      <c r="MNF841" s="231"/>
      <c r="MNG841" s="231"/>
      <c r="MNH841" s="231"/>
      <c r="MNI841" s="231"/>
      <c r="MNJ841" s="231"/>
      <c r="MNK841" s="231"/>
      <c r="MNL841" s="231"/>
      <c r="MNM841" s="231"/>
      <c r="MNN841" s="231"/>
      <c r="MNO841" s="231"/>
      <c r="MNP841" s="231"/>
      <c r="MNQ841" s="231"/>
      <c r="MNR841" s="231"/>
      <c r="MNS841" s="231"/>
      <c r="MNT841" s="231"/>
      <c r="MNU841" s="231"/>
      <c r="MNV841" s="231"/>
      <c r="MNW841" s="231"/>
      <c r="MNX841" s="231"/>
      <c r="MNY841" s="231"/>
      <c r="MNZ841" s="231"/>
      <c r="MOA841" s="231"/>
      <c r="MOB841" s="231"/>
      <c r="MOC841" s="231"/>
      <c r="MOD841" s="231"/>
      <c r="MOE841" s="231"/>
      <c r="MOF841" s="231"/>
      <c r="MOG841" s="231"/>
      <c r="MOH841" s="231"/>
      <c r="MOI841" s="231"/>
      <c r="MOJ841" s="231"/>
      <c r="MOK841" s="231"/>
      <c r="MOL841" s="231"/>
      <c r="MOM841" s="231"/>
      <c r="MON841" s="231"/>
      <c r="MOO841" s="231"/>
      <c r="MOP841" s="231"/>
      <c r="MOQ841" s="231"/>
      <c r="MOR841" s="231"/>
      <c r="MOS841" s="231"/>
      <c r="MOT841" s="231"/>
      <c r="MOU841" s="231"/>
      <c r="MOV841" s="231"/>
      <c r="MOW841" s="231"/>
      <c r="MOX841" s="231"/>
      <c r="MOY841" s="231"/>
      <c r="MOZ841" s="231"/>
      <c r="MPA841" s="231"/>
      <c r="MPB841" s="231"/>
      <c r="MPC841" s="231"/>
      <c r="MPD841" s="231"/>
      <c r="MPE841" s="231"/>
      <c r="MPF841" s="231"/>
      <c r="MPG841" s="231"/>
      <c r="MPH841" s="231"/>
      <c r="MPI841" s="231"/>
      <c r="MPJ841" s="231"/>
      <c r="MPK841" s="231"/>
      <c r="MPL841" s="231"/>
      <c r="MPM841" s="231"/>
      <c r="MPN841" s="231"/>
      <c r="MPO841" s="231"/>
      <c r="MPP841" s="231"/>
      <c r="MPQ841" s="231"/>
      <c r="MPR841" s="231"/>
      <c r="MPS841" s="231"/>
      <c r="MPT841" s="231"/>
      <c r="MPU841" s="231"/>
      <c r="MPV841" s="231"/>
      <c r="MPW841" s="231"/>
      <c r="MPX841" s="231"/>
      <c r="MPY841" s="231"/>
      <c r="MPZ841" s="231"/>
      <c r="MQA841" s="231"/>
      <c r="MQB841" s="231"/>
      <c r="MQC841" s="231"/>
      <c r="MQD841" s="231"/>
      <c r="MQE841" s="231"/>
      <c r="MQF841" s="231"/>
      <c r="MQG841" s="231"/>
      <c r="MQH841" s="231"/>
      <c r="MQI841" s="231"/>
      <c r="MQJ841" s="231"/>
      <c r="MQK841" s="231"/>
      <c r="MQL841" s="231"/>
      <c r="MQM841" s="231"/>
      <c r="MQN841" s="231"/>
      <c r="MQO841" s="231"/>
      <c r="MQP841" s="231"/>
      <c r="MQQ841" s="231"/>
      <c r="MQR841" s="231"/>
      <c r="MQS841" s="231"/>
      <c r="MQT841" s="231"/>
      <c r="MQU841" s="231"/>
      <c r="MQV841" s="231"/>
      <c r="MQW841" s="231"/>
      <c r="MQX841" s="231"/>
      <c r="MQY841" s="231"/>
      <c r="MQZ841" s="231"/>
      <c r="MRA841" s="231"/>
      <c r="MRB841" s="231"/>
      <c r="MRC841" s="231"/>
      <c r="MRD841" s="231"/>
      <c r="MRE841" s="231"/>
      <c r="MRF841" s="231"/>
      <c r="MRG841" s="231"/>
      <c r="MRH841" s="231"/>
      <c r="MRI841" s="231"/>
      <c r="MRJ841" s="231"/>
      <c r="MRK841" s="231"/>
      <c r="MRL841" s="231"/>
      <c r="MRM841" s="231"/>
      <c r="MRN841" s="231"/>
      <c r="MRO841" s="231"/>
      <c r="MRP841" s="231"/>
      <c r="MRQ841" s="231"/>
      <c r="MRR841" s="231"/>
      <c r="MRS841" s="231"/>
      <c r="MRT841" s="231"/>
      <c r="MRU841" s="231"/>
      <c r="MRV841" s="231"/>
      <c r="MRW841" s="231"/>
      <c r="MRX841" s="231"/>
      <c r="MRY841" s="231"/>
      <c r="MRZ841" s="231"/>
      <c r="MSA841" s="231"/>
      <c r="MSB841" s="231"/>
      <c r="MSC841" s="231"/>
      <c r="MSD841" s="231"/>
      <c r="MSE841" s="231"/>
      <c r="MSF841" s="231"/>
      <c r="MSG841" s="231"/>
      <c r="MSH841" s="231"/>
      <c r="MSI841" s="231"/>
      <c r="MSJ841" s="231"/>
      <c r="MSK841" s="231"/>
      <c r="MSL841" s="231"/>
      <c r="MSM841" s="231"/>
      <c r="MSN841" s="231"/>
      <c r="MSO841" s="231"/>
      <c r="MSP841" s="231"/>
      <c r="MSQ841" s="231"/>
      <c r="MSR841" s="231"/>
      <c r="MSS841" s="231"/>
      <c r="MST841" s="231"/>
      <c r="MSU841" s="231"/>
      <c r="MSV841" s="231"/>
      <c r="MSW841" s="231"/>
      <c r="MSX841" s="231"/>
      <c r="MSY841" s="231"/>
      <c r="MSZ841" s="231"/>
      <c r="MTA841" s="231"/>
      <c r="MTB841" s="231"/>
      <c r="MTC841" s="231"/>
      <c r="MTD841" s="231"/>
      <c r="MTE841" s="231"/>
      <c r="MTF841" s="231"/>
      <c r="MTG841" s="231"/>
      <c r="MTH841" s="231"/>
      <c r="MTI841" s="231"/>
      <c r="MTJ841" s="231"/>
      <c r="MTK841" s="231"/>
      <c r="MTL841" s="231"/>
      <c r="MTM841" s="231"/>
      <c r="MTN841" s="231"/>
      <c r="MTO841" s="231"/>
      <c r="MTP841" s="231"/>
      <c r="MTQ841" s="231"/>
      <c r="MTR841" s="231"/>
      <c r="MTS841" s="231"/>
      <c r="MTT841" s="231"/>
      <c r="MTU841" s="231"/>
      <c r="MTV841" s="231"/>
      <c r="MTW841" s="231"/>
      <c r="MTX841" s="231"/>
      <c r="MTY841" s="231"/>
      <c r="MTZ841" s="231"/>
      <c r="MUA841" s="231"/>
      <c r="MUB841" s="231"/>
      <c r="MUC841" s="231"/>
      <c r="MUD841" s="231"/>
      <c r="MUE841" s="231"/>
      <c r="MUF841" s="231"/>
      <c r="MUG841" s="231"/>
      <c r="MUH841" s="231"/>
      <c r="MUI841" s="231"/>
      <c r="MUJ841" s="231"/>
      <c r="MUK841" s="231"/>
      <c r="MUL841" s="231"/>
      <c r="MUM841" s="231"/>
      <c r="MUN841" s="231"/>
      <c r="MUO841" s="231"/>
      <c r="MUP841" s="231"/>
      <c r="MUQ841" s="231"/>
      <c r="MUR841" s="231"/>
      <c r="MUS841" s="231"/>
      <c r="MUT841" s="231"/>
      <c r="MUU841" s="231"/>
      <c r="MUV841" s="231"/>
      <c r="MUW841" s="231"/>
      <c r="MUX841" s="231"/>
      <c r="MUY841" s="231"/>
      <c r="MUZ841" s="231"/>
      <c r="MVA841" s="231"/>
      <c r="MVB841" s="231"/>
      <c r="MVC841" s="231"/>
      <c r="MVD841" s="231"/>
      <c r="MVE841" s="231"/>
      <c r="MVF841" s="231"/>
      <c r="MVG841" s="231"/>
      <c r="MVH841" s="231"/>
      <c r="MVI841" s="231"/>
      <c r="MVJ841" s="231"/>
      <c r="MVK841" s="231"/>
      <c r="MVL841" s="231"/>
      <c r="MVM841" s="231"/>
      <c r="MVN841" s="231"/>
      <c r="MVO841" s="231"/>
      <c r="MVP841" s="231"/>
      <c r="MVQ841" s="231"/>
      <c r="MVR841" s="231"/>
      <c r="MVS841" s="231"/>
      <c r="MVT841" s="231"/>
      <c r="MVU841" s="231"/>
      <c r="MVV841" s="231"/>
      <c r="MVW841" s="231"/>
      <c r="MVX841" s="231"/>
      <c r="MVY841" s="231"/>
      <c r="MVZ841" s="231"/>
      <c r="MWA841" s="231"/>
      <c r="MWB841" s="231"/>
      <c r="MWC841" s="231"/>
      <c r="MWD841" s="231"/>
      <c r="MWE841" s="231"/>
      <c r="MWF841" s="231"/>
      <c r="MWG841" s="231"/>
      <c r="MWH841" s="231"/>
      <c r="MWI841" s="231"/>
      <c r="MWJ841" s="231"/>
      <c r="MWK841" s="231"/>
      <c r="MWL841" s="231"/>
      <c r="MWM841" s="231"/>
      <c r="MWN841" s="231"/>
      <c r="MWO841" s="231"/>
      <c r="MWP841" s="231"/>
      <c r="MWQ841" s="231"/>
      <c r="MWR841" s="231"/>
      <c r="MWS841" s="231"/>
      <c r="MWT841" s="231"/>
      <c r="MWU841" s="231"/>
      <c r="MWV841" s="231"/>
      <c r="MWW841" s="231"/>
      <c r="MWX841" s="231"/>
      <c r="MWY841" s="231"/>
      <c r="MWZ841" s="231"/>
      <c r="MXA841" s="231"/>
      <c r="MXB841" s="231"/>
      <c r="MXC841" s="231"/>
      <c r="MXD841" s="231"/>
      <c r="MXE841" s="231"/>
      <c r="MXF841" s="231"/>
      <c r="MXG841" s="231"/>
      <c r="MXH841" s="231"/>
      <c r="MXI841" s="231"/>
      <c r="MXJ841" s="231"/>
      <c r="MXK841" s="231"/>
      <c r="MXL841" s="231"/>
      <c r="MXM841" s="231"/>
      <c r="MXN841" s="231"/>
      <c r="MXO841" s="231"/>
      <c r="MXP841" s="231"/>
      <c r="MXQ841" s="231"/>
      <c r="MXR841" s="231"/>
      <c r="MXS841" s="231"/>
      <c r="MXT841" s="231"/>
      <c r="MXU841" s="231"/>
      <c r="MXV841" s="231"/>
      <c r="MXW841" s="231"/>
      <c r="MXX841" s="231"/>
      <c r="MXY841" s="231"/>
      <c r="MXZ841" s="231"/>
      <c r="MYA841" s="231"/>
      <c r="MYB841" s="231"/>
      <c r="MYC841" s="231"/>
      <c r="MYD841" s="231"/>
      <c r="MYE841" s="231"/>
      <c r="MYF841" s="231"/>
      <c r="MYG841" s="231"/>
      <c r="MYH841" s="231"/>
      <c r="MYI841" s="231"/>
      <c r="MYJ841" s="231"/>
      <c r="MYK841" s="231"/>
      <c r="MYL841" s="231"/>
      <c r="MYM841" s="231"/>
      <c r="MYN841" s="231"/>
      <c r="MYO841" s="231"/>
      <c r="MYP841" s="231"/>
      <c r="MYQ841" s="231"/>
      <c r="MYR841" s="231"/>
      <c r="MYS841" s="231"/>
      <c r="MYT841" s="231"/>
      <c r="MYU841" s="231"/>
      <c r="MYV841" s="231"/>
      <c r="MYW841" s="231"/>
      <c r="MYX841" s="231"/>
      <c r="MYY841" s="231"/>
      <c r="MYZ841" s="231"/>
      <c r="MZA841" s="231"/>
      <c r="MZB841" s="231"/>
      <c r="MZC841" s="231"/>
      <c r="MZD841" s="231"/>
      <c r="MZE841" s="231"/>
      <c r="MZF841" s="231"/>
      <c r="MZG841" s="231"/>
      <c r="MZH841" s="231"/>
      <c r="MZI841" s="231"/>
      <c r="MZJ841" s="231"/>
      <c r="MZK841" s="231"/>
      <c r="MZL841" s="231"/>
      <c r="MZM841" s="231"/>
      <c r="MZN841" s="231"/>
      <c r="MZO841" s="231"/>
      <c r="MZP841" s="231"/>
      <c r="MZQ841" s="231"/>
      <c r="MZR841" s="231"/>
      <c r="MZS841" s="231"/>
      <c r="MZT841" s="231"/>
      <c r="MZU841" s="231"/>
      <c r="MZV841" s="231"/>
      <c r="MZW841" s="231"/>
      <c r="MZX841" s="231"/>
      <c r="MZY841" s="231"/>
      <c r="MZZ841" s="231"/>
      <c r="NAA841" s="231"/>
      <c r="NAB841" s="231"/>
      <c r="NAC841" s="231"/>
      <c r="NAD841" s="231"/>
      <c r="NAE841" s="231"/>
      <c r="NAF841" s="231"/>
      <c r="NAG841" s="231"/>
      <c r="NAH841" s="231"/>
      <c r="NAI841" s="231"/>
      <c r="NAJ841" s="231"/>
      <c r="NAK841" s="231"/>
      <c r="NAL841" s="231"/>
      <c r="NAM841" s="231"/>
      <c r="NAN841" s="231"/>
      <c r="NAO841" s="231"/>
      <c r="NAP841" s="231"/>
      <c r="NAQ841" s="231"/>
      <c r="NAR841" s="231"/>
      <c r="NAS841" s="231"/>
      <c r="NAT841" s="231"/>
      <c r="NAU841" s="231"/>
      <c r="NAV841" s="231"/>
      <c r="NAW841" s="231"/>
      <c r="NAX841" s="231"/>
      <c r="NAY841" s="231"/>
      <c r="NAZ841" s="231"/>
      <c r="NBA841" s="231"/>
      <c r="NBB841" s="231"/>
      <c r="NBC841" s="231"/>
      <c r="NBD841" s="231"/>
      <c r="NBE841" s="231"/>
      <c r="NBF841" s="231"/>
      <c r="NBG841" s="231"/>
      <c r="NBH841" s="231"/>
      <c r="NBI841" s="231"/>
      <c r="NBJ841" s="231"/>
      <c r="NBK841" s="231"/>
      <c r="NBL841" s="231"/>
      <c r="NBM841" s="231"/>
      <c r="NBN841" s="231"/>
      <c r="NBO841" s="231"/>
      <c r="NBP841" s="231"/>
      <c r="NBQ841" s="231"/>
      <c r="NBR841" s="231"/>
      <c r="NBS841" s="231"/>
      <c r="NBT841" s="231"/>
      <c r="NBU841" s="231"/>
      <c r="NBV841" s="231"/>
      <c r="NBW841" s="231"/>
      <c r="NBX841" s="231"/>
      <c r="NBY841" s="231"/>
      <c r="NBZ841" s="231"/>
      <c r="NCA841" s="231"/>
      <c r="NCB841" s="231"/>
      <c r="NCC841" s="231"/>
      <c r="NCD841" s="231"/>
      <c r="NCE841" s="231"/>
      <c r="NCF841" s="231"/>
      <c r="NCG841" s="231"/>
      <c r="NCH841" s="231"/>
      <c r="NCI841" s="231"/>
      <c r="NCJ841" s="231"/>
      <c r="NCK841" s="231"/>
      <c r="NCL841" s="231"/>
      <c r="NCM841" s="231"/>
      <c r="NCN841" s="231"/>
      <c r="NCO841" s="231"/>
      <c r="NCP841" s="231"/>
      <c r="NCQ841" s="231"/>
      <c r="NCR841" s="231"/>
      <c r="NCS841" s="231"/>
      <c r="NCT841" s="231"/>
      <c r="NCU841" s="231"/>
      <c r="NCV841" s="231"/>
      <c r="NCW841" s="231"/>
      <c r="NCX841" s="231"/>
      <c r="NCY841" s="231"/>
      <c r="NCZ841" s="231"/>
      <c r="NDA841" s="231"/>
      <c r="NDB841" s="231"/>
      <c r="NDC841" s="231"/>
      <c r="NDD841" s="231"/>
      <c r="NDE841" s="231"/>
      <c r="NDF841" s="231"/>
      <c r="NDG841" s="231"/>
      <c r="NDH841" s="231"/>
      <c r="NDI841" s="231"/>
      <c r="NDJ841" s="231"/>
      <c r="NDK841" s="231"/>
      <c r="NDL841" s="231"/>
      <c r="NDM841" s="231"/>
      <c r="NDN841" s="231"/>
      <c r="NDO841" s="231"/>
      <c r="NDP841" s="231"/>
      <c r="NDQ841" s="231"/>
      <c r="NDR841" s="231"/>
      <c r="NDS841" s="231"/>
      <c r="NDT841" s="231"/>
      <c r="NDU841" s="231"/>
      <c r="NDV841" s="231"/>
      <c r="NDW841" s="231"/>
      <c r="NDX841" s="231"/>
      <c r="NDY841" s="231"/>
      <c r="NDZ841" s="231"/>
      <c r="NEA841" s="231"/>
      <c r="NEB841" s="231"/>
      <c r="NEC841" s="231"/>
      <c r="NED841" s="231"/>
      <c r="NEE841" s="231"/>
      <c r="NEF841" s="231"/>
      <c r="NEG841" s="231"/>
      <c r="NEH841" s="231"/>
      <c r="NEI841" s="231"/>
      <c r="NEJ841" s="231"/>
      <c r="NEK841" s="231"/>
      <c r="NEL841" s="231"/>
      <c r="NEM841" s="231"/>
      <c r="NEN841" s="231"/>
      <c r="NEO841" s="231"/>
      <c r="NEP841" s="231"/>
      <c r="NEQ841" s="231"/>
      <c r="NER841" s="231"/>
      <c r="NES841" s="231"/>
      <c r="NET841" s="231"/>
      <c r="NEU841" s="231"/>
      <c r="NEV841" s="231"/>
      <c r="NEW841" s="231"/>
      <c r="NEX841" s="231"/>
      <c r="NEY841" s="231"/>
      <c r="NEZ841" s="231"/>
      <c r="NFA841" s="231"/>
      <c r="NFB841" s="231"/>
      <c r="NFC841" s="231"/>
      <c r="NFD841" s="231"/>
      <c r="NFE841" s="231"/>
      <c r="NFF841" s="231"/>
      <c r="NFG841" s="231"/>
      <c r="NFH841" s="231"/>
      <c r="NFI841" s="231"/>
      <c r="NFJ841" s="231"/>
      <c r="NFK841" s="231"/>
      <c r="NFL841" s="231"/>
      <c r="NFM841" s="231"/>
      <c r="NFN841" s="231"/>
      <c r="NFO841" s="231"/>
      <c r="NFP841" s="231"/>
      <c r="NFQ841" s="231"/>
      <c r="NFR841" s="231"/>
      <c r="NFS841" s="231"/>
      <c r="NFT841" s="231"/>
      <c r="NFU841" s="231"/>
      <c r="NFV841" s="231"/>
      <c r="NFW841" s="231"/>
      <c r="NFX841" s="231"/>
      <c r="NFY841" s="231"/>
      <c r="NFZ841" s="231"/>
      <c r="NGA841" s="231"/>
      <c r="NGB841" s="231"/>
      <c r="NGC841" s="231"/>
      <c r="NGD841" s="231"/>
      <c r="NGE841" s="231"/>
      <c r="NGF841" s="231"/>
      <c r="NGG841" s="231"/>
      <c r="NGH841" s="231"/>
      <c r="NGI841" s="231"/>
      <c r="NGJ841" s="231"/>
      <c r="NGK841" s="231"/>
      <c r="NGL841" s="231"/>
      <c r="NGM841" s="231"/>
      <c r="NGN841" s="231"/>
      <c r="NGO841" s="231"/>
      <c r="NGP841" s="231"/>
      <c r="NGQ841" s="231"/>
      <c r="NGR841" s="231"/>
      <c r="NGS841" s="231"/>
      <c r="NGT841" s="231"/>
      <c r="NGU841" s="231"/>
      <c r="NGV841" s="231"/>
      <c r="NGW841" s="231"/>
      <c r="NGX841" s="231"/>
      <c r="NGY841" s="231"/>
      <c r="NGZ841" s="231"/>
      <c r="NHA841" s="231"/>
      <c r="NHB841" s="231"/>
      <c r="NHC841" s="231"/>
      <c r="NHD841" s="231"/>
      <c r="NHE841" s="231"/>
      <c r="NHF841" s="231"/>
      <c r="NHG841" s="231"/>
      <c r="NHH841" s="231"/>
      <c r="NHI841" s="231"/>
      <c r="NHJ841" s="231"/>
      <c r="NHK841" s="231"/>
      <c r="NHL841" s="231"/>
      <c r="NHM841" s="231"/>
      <c r="NHN841" s="231"/>
      <c r="NHO841" s="231"/>
      <c r="NHP841" s="231"/>
      <c r="NHQ841" s="231"/>
      <c r="NHR841" s="231"/>
      <c r="NHS841" s="231"/>
      <c r="NHT841" s="231"/>
      <c r="NHU841" s="231"/>
      <c r="NHV841" s="231"/>
      <c r="NHW841" s="231"/>
      <c r="NHX841" s="231"/>
      <c r="NHY841" s="231"/>
      <c r="NHZ841" s="231"/>
      <c r="NIA841" s="231"/>
      <c r="NIB841" s="231"/>
      <c r="NIC841" s="231"/>
      <c r="NID841" s="231"/>
      <c r="NIE841" s="231"/>
      <c r="NIF841" s="231"/>
      <c r="NIG841" s="231"/>
      <c r="NIH841" s="231"/>
      <c r="NII841" s="231"/>
      <c r="NIJ841" s="231"/>
      <c r="NIK841" s="231"/>
      <c r="NIL841" s="231"/>
      <c r="NIM841" s="231"/>
      <c r="NIN841" s="231"/>
      <c r="NIO841" s="231"/>
      <c r="NIP841" s="231"/>
      <c r="NIQ841" s="231"/>
      <c r="NIR841" s="231"/>
      <c r="NIS841" s="231"/>
      <c r="NIT841" s="231"/>
      <c r="NIU841" s="231"/>
      <c r="NIV841" s="231"/>
      <c r="NIW841" s="231"/>
      <c r="NIX841" s="231"/>
      <c r="NIY841" s="231"/>
      <c r="NIZ841" s="231"/>
      <c r="NJA841" s="231"/>
      <c r="NJB841" s="231"/>
      <c r="NJC841" s="231"/>
      <c r="NJD841" s="231"/>
      <c r="NJE841" s="231"/>
      <c r="NJF841" s="231"/>
      <c r="NJG841" s="231"/>
      <c r="NJH841" s="231"/>
      <c r="NJI841" s="231"/>
      <c r="NJJ841" s="231"/>
      <c r="NJK841" s="231"/>
      <c r="NJL841" s="231"/>
      <c r="NJM841" s="231"/>
      <c r="NJN841" s="231"/>
      <c r="NJO841" s="231"/>
      <c r="NJP841" s="231"/>
      <c r="NJQ841" s="231"/>
      <c r="NJR841" s="231"/>
      <c r="NJS841" s="231"/>
      <c r="NJT841" s="231"/>
      <c r="NJU841" s="231"/>
      <c r="NJV841" s="231"/>
      <c r="NJW841" s="231"/>
      <c r="NJX841" s="231"/>
      <c r="NJY841" s="231"/>
      <c r="NJZ841" s="231"/>
      <c r="NKA841" s="231"/>
      <c r="NKB841" s="231"/>
      <c r="NKC841" s="231"/>
      <c r="NKD841" s="231"/>
      <c r="NKE841" s="231"/>
      <c r="NKF841" s="231"/>
      <c r="NKG841" s="231"/>
      <c r="NKH841" s="231"/>
      <c r="NKI841" s="231"/>
      <c r="NKJ841" s="231"/>
      <c r="NKK841" s="231"/>
      <c r="NKL841" s="231"/>
      <c r="NKM841" s="231"/>
      <c r="NKN841" s="231"/>
      <c r="NKO841" s="231"/>
      <c r="NKP841" s="231"/>
      <c r="NKQ841" s="231"/>
      <c r="NKR841" s="231"/>
      <c r="NKS841" s="231"/>
      <c r="NKT841" s="231"/>
      <c r="NKU841" s="231"/>
      <c r="NKV841" s="231"/>
      <c r="NKW841" s="231"/>
      <c r="NKX841" s="231"/>
      <c r="NKY841" s="231"/>
      <c r="NKZ841" s="231"/>
      <c r="NLA841" s="231"/>
      <c r="NLB841" s="231"/>
      <c r="NLC841" s="231"/>
      <c r="NLD841" s="231"/>
      <c r="NLE841" s="231"/>
      <c r="NLF841" s="231"/>
      <c r="NLG841" s="231"/>
      <c r="NLH841" s="231"/>
      <c r="NLI841" s="231"/>
      <c r="NLJ841" s="231"/>
      <c r="NLK841" s="231"/>
      <c r="NLL841" s="231"/>
      <c r="NLM841" s="231"/>
      <c r="NLN841" s="231"/>
      <c r="NLO841" s="231"/>
      <c r="NLP841" s="231"/>
      <c r="NLQ841" s="231"/>
      <c r="NLR841" s="231"/>
      <c r="NLS841" s="231"/>
      <c r="NLT841" s="231"/>
      <c r="NLU841" s="231"/>
      <c r="NLV841" s="231"/>
      <c r="NLW841" s="231"/>
      <c r="NLX841" s="231"/>
      <c r="NLY841" s="231"/>
      <c r="NLZ841" s="231"/>
      <c r="NMA841" s="231"/>
      <c r="NMB841" s="231"/>
      <c r="NMC841" s="231"/>
      <c r="NMD841" s="231"/>
      <c r="NME841" s="231"/>
      <c r="NMF841" s="231"/>
      <c r="NMG841" s="231"/>
      <c r="NMH841" s="231"/>
      <c r="NMI841" s="231"/>
      <c r="NMJ841" s="231"/>
      <c r="NMK841" s="231"/>
      <c r="NML841" s="231"/>
      <c r="NMM841" s="231"/>
      <c r="NMN841" s="231"/>
      <c r="NMO841" s="231"/>
      <c r="NMP841" s="231"/>
      <c r="NMQ841" s="231"/>
      <c r="NMR841" s="231"/>
      <c r="NMS841" s="231"/>
      <c r="NMT841" s="231"/>
      <c r="NMU841" s="231"/>
      <c r="NMV841" s="231"/>
      <c r="NMW841" s="231"/>
      <c r="NMX841" s="231"/>
      <c r="NMY841" s="231"/>
      <c r="NMZ841" s="231"/>
      <c r="NNA841" s="231"/>
      <c r="NNB841" s="231"/>
      <c r="NNC841" s="231"/>
      <c r="NND841" s="231"/>
      <c r="NNE841" s="231"/>
      <c r="NNF841" s="231"/>
      <c r="NNG841" s="231"/>
      <c r="NNH841" s="231"/>
      <c r="NNI841" s="231"/>
      <c r="NNJ841" s="231"/>
      <c r="NNK841" s="231"/>
      <c r="NNL841" s="231"/>
      <c r="NNM841" s="231"/>
      <c r="NNN841" s="231"/>
      <c r="NNO841" s="231"/>
      <c r="NNP841" s="231"/>
      <c r="NNQ841" s="231"/>
      <c r="NNR841" s="231"/>
      <c r="NNS841" s="231"/>
      <c r="NNT841" s="231"/>
      <c r="NNU841" s="231"/>
      <c r="NNV841" s="231"/>
      <c r="NNW841" s="231"/>
      <c r="NNX841" s="231"/>
      <c r="NNY841" s="231"/>
      <c r="NNZ841" s="231"/>
      <c r="NOA841" s="231"/>
      <c r="NOB841" s="231"/>
      <c r="NOC841" s="231"/>
      <c r="NOD841" s="231"/>
      <c r="NOE841" s="231"/>
      <c r="NOF841" s="231"/>
      <c r="NOG841" s="231"/>
      <c r="NOH841" s="231"/>
      <c r="NOI841" s="231"/>
      <c r="NOJ841" s="231"/>
      <c r="NOK841" s="231"/>
      <c r="NOL841" s="231"/>
      <c r="NOM841" s="231"/>
      <c r="NON841" s="231"/>
      <c r="NOO841" s="231"/>
      <c r="NOP841" s="231"/>
      <c r="NOQ841" s="231"/>
      <c r="NOR841" s="231"/>
      <c r="NOS841" s="231"/>
      <c r="NOT841" s="231"/>
      <c r="NOU841" s="231"/>
      <c r="NOV841" s="231"/>
      <c r="NOW841" s="231"/>
      <c r="NOX841" s="231"/>
      <c r="NOY841" s="231"/>
      <c r="NOZ841" s="231"/>
      <c r="NPA841" s="231"/>
      <c r="NPB841" s="231"/>
      <c r="NPC841" s="231"/>
      <c r="NPD841" s="231"/>
      <c r="NPE841" s="231"/>
      <c r="NPF841" s="231"/>
      <c r="NPG841" s="231"/>
      <c r="NPH841" s="231"/>
      <c r="NPI841" s="231"/>
      <c r="NPJ841" s="231"/>
      <c r="NPK841" s="231"/>
      <c r="NPL841" s="231"/>
      <c r="NPM841" s="231"/>
      <c r="NPN841" s="231"/>
      <c r="NPO841" s="231"/>
      <c r="NPP841" s="231"/>
      <c r="NPQ841" s="231"/>
      <c r="NPR841" s="231"/>
      <c r="NPS841" s="231"/>
      <c r="NPT841" s="231"/>
      <c r="NPU841" s="231"/>
      <c r="NPV841" s="231"/>
      <c r="NPW841" s="231"/>
      <c r="NPX841" s="231"/>
      <c r="NPY841" s="231"/>
      <c r="NPZ841" s="231"/>
      <c r="NQA841" s="231"/>
      <c r="NQB841" s="231"/>
      <c r="NQC841" s="231"/>
      <c r="NQD841" s="231"/>
      <c r="NQE841" s="231"/>
      <c r="NQF841" s="231"/>
      <c r="NQG841" s="231"/>
      <c r="NQH841" s="231"/>
      <c r="NQI841" s="231"/>
      <c r="NQJ841" s="231"/>
      <c r="NQK841" s="231"/>
      <c r="NQL841" s="231"/>
      <c r="NQM841" s="231"/>
      <c r="NQN841" s="231"/>
      <c r="NQO841" s="231"/>
      <c r="NQP841" s="231"/>
      <c r="NQQ841" s="231"/>
      <c r="NQR841" s="231"/>
      <c r="NQS841" s="231"/>
      <c r="NQT841" s="231"/>
      <c r="NQU841" s="231"/>
      <c r="NQV841" s="231"/>
      <c r="NQW841" s="231"/>
      <c r="NQX841" s="231"/>
      <c r="NQY841" s="231"/>
      <c r="NQZ841" s="231"/>
      <c r="NRA841" s="231"/>
      <c r="NRB841" s="231"/>
      <c r="NRC841" s="231"/>
      <c r="NRD841" s="231"/>
      <c r="NRE841" s="231"/>
      <c r="NRF841" s="231"/>
      <c r="NRG841" s="231"/>
      <c r="NRH841" s="231"/>
      <c r="NRI841" s="231"/>
      <c r="NRJ841" s="231"/>
      <c r="NRK841" s="231"/>
      <c r="NRL841" s="231"/>
      <c r="NRM841" s="231"/>
      <c r="NRN841" s="231"/>
      <c r="NRO841" s="231"/>
      <c r="NRP841" s="231"/>
      <c r="NRQ841" s="231"/>
      <c r="NRR841" s="231"/>
      <c r="NRS841" s="231"/>
      <c r="NRT841" s="231"/>
      <c r="NRU841" s="231"/>
      <c r="NRV841" s="231"/>
      <c r="NRW841" s="231"/>
      <c r="NRX841" s="231"/>
      <c r="NRY841" s="231"/>
      <c r="NRZ841" s="231"/>
      <c r="NSA841" s="231"/>
      <c r="NSB841" s="231"/>
      <c r="NSC841" s="231"/>
      <c r="NSD841" s="231"/>
      <c r="NSE841" s="231"/>
      <c r="NSF841" s="231"/>
      <c r="NSG841" s="231"/>
      <c r="NSH841" s="231"/>
      <c r="NSI841" s="231"/>
      <c r="NSJ841" s="231"/>
      <c r="NSK841" s="231"/>
      <c r="NSL841" s="231"/>
      <c r="NSM841" s="231"/>
      <c r="NSN841" s="231"/>
      <c r="NSO841" s="231"/>
      <c r="NSP841" s="231"/>
      <c r="NSQ841" s="231"/>
      <c r="NSR841" s="231"/>
      <c r="NSS841" s="231"/>
      <c r="NST841" s="231"/>
      <c r="NSU841" s="231"/>
      <c r="NSV841" s="231"/>
      <c r="NSW841" s="231"/>
      <c r="NSX841" s="231"/>
      <c r="NSY841" s="231"/>
      <c r="NSZ841" s="231"/>
      <c r="NTA841" s="231"/>
      <c r="NTB841" s="231"/>
      <c r="NTC841" s="231"/>
      <c r="NTD841" s="231"/>
      <c r="NTE841" s="231"/>
      <c r="NTF841" s="231"/>
      <c r="NTG841" s="231"/>
      <c r="NTH841" s="231"/>
      <c r="NTI841" s="231"/>
      <c r="NTJ841" s="231"/>
      <c r="NTK841" s="231"/>
      <c r="NTL841" s="231"/>
      <c r="NTM841" s="231"/>
      <c r="NTN841" s="231"/>
      <c r="NTO841" s="231"/>
      <c r="NTP841" s="231"/>
      <c r="NTQ841" s="231"/>
      <c r="NTR841" s="231"/>
      <c r="NTS841" s="231"/>
      <c r="NTT841" s="231"/>
      <c r="NTU841" s="231"/>
      <c r="NTV841" s="231"/>
      <c r="NTW841" s="231"/>
      <c r="NTX841" s="231"/>
      <c r="NTY841" s="231"/>
      <c r="NTZ841" s="231"/>
      <c r="NUA841" s="231"/>
      <c r="NUB841" s="231"/>
      <c r="NUC841" s="231"/>
      <c r="NUD841" s="231"/>
      <c r="NUE841" s="231"/>
      <c r="NUF841" s="231"/>
      <c r="NUG841" s="231"/>
      <c r="NUH841" s="231"/>
      <c r="NUI841" s="231"/>
      <c r="NUJ841" s="231"/>
      <c r="NUK841" s="231"/>
      <c r="NUL841" s="231"/>
      <c r="NUM841" s="231"/>
      <c r="NUN841" s="231"/>
      <c r="NUO841" s="231"/>
      <c r="NUP841" s="231"/>
      <c r="NUQ841" s="231"/>
      <c r="NUR841" s="231"/>
      <c r="NUS841" s="231"/>
      <c r="NUT841" s="231"/>
      <c r="NUU841" s="231"/>
      <c r="NUV841" s="231"/>
      <c r="NUW841" s="231"/>
      <c r="NUX841" s="231"/>
      <c r="NUY841" s="231"/>
      <c r="NUZ841" s="231"/>
      <c r="NVA841" s="231"/>
      <c r="NVB841" s="231"/>
      <c r="NVC841" s="231"/>
      <c r="NVD841" s="231"/>
      <c r="NVE841" s="231"/>
      <c r="NVF841" s="231"/>
      <c r="NVG841" s="231"/>
      <c r="NVH841" s="231"/>
      <c r="NVI841" s="231"/>
      <c r="NVJ841" s="231"/>
      <c r="NVK841" s="231"/>
      <c r="NVL841" s="231"/>
      <c r="NVM841" s="231"/>
      <c r="NVN841" s="231"/>
      <c r="NVO841" s="231"/>
      <c r="NVP841" s="231"/>
      <c r="NVQ841" s="231"/>
      <c r="NVR841" s="231"/>
      <c r="NVS841" s="231"/>
      <c r="NVT841" s="231"/>
      <c r="NVU841" s="231"/>
      <c r="NVV841" s="231"/>
      <c r="NVW841" s="231"/>
      <c r="NVX841" s="231"/>
      <c r="NVY841" s="231"/>
      <c r="NVZ841" s="231"/>
      <c r="NWA841" s="231"/>
      <c r="NWB841" s="231"/>
      <c r="NWC841" s="231"/>
      <c r="NWD841" s="231"/>
      <c r="NWE841" s="231"/>
      <c r="NWF841" s="231"/>
      <c r="NWG841" s="231"/>
      <c r="NWH841" s="231"/>
      <c r="NWI841" s="231"/>
      <c r="NWJ841" s="231"/>
      <c r="NWK841" s="231"/>
      <c r="NWL841" s="231"/>
      <c r="NWM841" s="231"/>
      <c r="NWN841" s="231"/>
      <c r="NWO841" s="231"/>
      <c r="NWP841" s="231"/>
      <c r="NWQ841" s="231"/>
      <c r="NWR841" s="231"/>
      <c r="NWS841" s="231"/>
      <c r="NWT841" s="231"/>
      <c r="NWU841" s="231"/>
      <c r="NWV841" s="231"/>
      <c r="NWW841" s="231"/>
      <c r="NWX841" s="231"/>
      <c r="NWY841" s="231"/>
      <c r="NWZ841" s="231"/>
      <c r="NXA841" s="231"/>
      <c r="NXB841" s="231"/>
      <c r="NXC841" s="231"/>
      <c r="NXD841" s="231"/>
      <c r="NXE841" s="231"/>
      <c r="NXF841" s="231"/>
      <c r="NXG841" s="231"/>
      <c r="NXH841" s="231"/>
      <c r="NXI841" s="231"/>
      <c r="NXJ841" s="231"/>
      <c r="NXK841" s="231"/>
      <c r="NXL841" s="231"/>
      <c r="NXM841" s="231"/>
      <c r="NXN841" s="231"/>
      <c r="NXO841" s="231"/>
      <c r="NXP841" s="231"/>
      <c r="NXQ841" s="231"/>
      <c r="NXR841" s="231"/>
      <c r="NXS841" s="231"/>
      <c r="NXT841" s="231"/>
      <c r="NXU841" s="231"/>
      <c r="NXV841" s="231"/>
      <c r="NXW841" s="231"/>
      <c r="NXX841" s="231"/>
      <c r="NXY841" s="231"/>
      <c r="NXZ841" s="231"/>
      <c r="NYA841" s="231"/>
      <c r="NYB841" s="231"/>
      <c r="NYC841" s="231"/>
      <c r="NYD841" s="231"/>
      <c r="NYE841" s="231"/>
      <c r="NYF841" s="231"/>
      <c r="NYG841" s="231"/>
      <c r="NYH841" s="231"/>
      <c r="NYI841" s="231"/>
      <c r="NYJ841" s="231"/>
      <c r="NYK841" s="231"/>
      <c r="NYL841" s="231"/>
      <c r="NYM841" s="231"/>
      <c r="NYN841" s="231"/>
      <c r="NYO841" s="231"/>
      <c r="NYP841" s="231"/>
      <c r="NYQ841" s="231"/>
      <c r="NYR841" s="231"/>
      <c r="NYS841" s="231"/>
      <c r="NYT841" s="231"/>
      <c r="NYU841" s="231"/>
      <c r="NYV841" s="231"/>
      <c r="NYW841" s="231"/>
      <c r="NYX841" s="231"/>
      <c r="NYY841" s="231"/>
      <c r="NYZ841" s="231"/>
      <c r="NZA841" s="231"/>
      <c r="NZB841" s="231"/>
      <c r="NZC841" s="231"/>
      <c r="NZD841" s="231"/>
      <c r="NZE841" s="231"/>
      <c r="NZF841" s="231"/>
      <c r="NZG841" s="231"/>
      <c r="NZH841" s="231"/>
      <c r="NZI841" s="231"/>
      <c r="NZJ841" s="231"/>
      <c r="NZK841" s="231"/>
      <c r="NZL841" s="231"/>
      <c r="NZM841" s="231"/>
      <c r="NZN841" s="231"/>
      <c r="NZO841" s="231"/>
      <c r="NZP841" s="231"/>
      <c r="NZQ841" s="231"/>
      <c r="NZR841" s="231"/>
      <c r="NZS841" s="231"/>
      <c r="NZT841" s="231"/>
      <c r="NZU841" s="231"/>
      <c r="NZV841" s="231"/>
      <c r="NZW841" s="231"/>
      <c r="NZX841" s="231"/>
      <c r="NZY841" s="231"/>
      <c r="NZZ841" s="231"/>
      <c r="OAA841" s="231"/>
      <c r="OAB841" s="231"/>
      <c r="OAC841" s="231"/>
      <c r="OAD841" s="231"/>
      <c r="OAE841" s="231"/>
      <c r="OAF841" s="231"/>
      <c r="OAG841" s="231"/>
      <c r="OAH841" s="231"/>
      <c r="OAI841" s="231"/>
      <c r="OAJ841" s="231"/>
      <c r="OAK841" s="231"/>
      <c r="OAL841" s="231"/>
      <c r="OAM841" s="231"/>
      <c r="OAN841" s="231"/>
      <c r="OAO841" s="231"/>
      <c r="OAP841" s="231"/>
      <c r="OAQ841" s="231"/>
      <c r="OAR841" s="231"/>
      <c r="OAS841" s="231"/>
      <c r="OAT841" s="231"/>
      <c r="OAU841" s="231"/>
      <c r="OAV841" s="231"/>
      <c r="OAW841" s="231"/>
      <c r="OAX841" s="231"/>
      <c r="OAY841" s="231"/>
      <c r="OAZ841" s="231"/>
      <c r="OBA841" s="231"/>
      <c r="OBB841" s="231"/>
      <c r="OBC841" s="231"/>
      <c r="OBD841" s="231"/>
      <c r="OBE841" s="231"/>
      <c r="OBF841" s="231"/>
      <c r="OBG841" s="231"/>
      <c r="OBH841" s="231"/>
      <c r="OBI841" s="231"/>
      <c r="OBJ841" s="231"/>
      <c r="OBK841" s="231"/>
      <c r="OBL841" s="231"/>
      <c r="OBM841" s="231"/>
      <c r="OBN841" s="231"/>
      <c r="OBO841" s="231"/>
      <c r="OBP841" s="231"/>
      <c r="OBQ841" s="231"/>
      <c r="OBR841" s="231"/>
      <c r="OBS841" s="231"/>
      <c r="OBT841" s="231"/>
      <c r="OBU841" s="231"/>
      <c r="OBV841" s="231"/>
      <c r="OBW841" s="231"/>
      <c r="OBX841" s="231"/>
      <c r="OBY841" s="231"/>
      <c r="OBZ841" s="231"/>
      <c r="OCA841" s="231"/>
      <c r="OCB841" s="231"/>
      <c r="OCC841" s="231"/>
      <c r="OCD841" s="231"/>
      <c r="OCE841" s="231"/>
      <c r="OCF841" s="231"/>
      <c r="OCG841" s="231"/>
      <c r="OCH841" s="231"/>
      <c r="OCI841" s="231"/>
      <c r="OCJ841" s="231"/>
      <c r="OCK841" s="231"/>
      <c r="OCL841" s="231"/>
      <c r="OCM841" s="231"/>
      <c r="OCN841" s="231"/>
      <c r="OCO841" s="231"/>
      <c r="OCP841" s="231"/>
      <c r="OCQ841" s="231"/>
      <c r="OCR841" s="231"/>
      <c r="OCS841" s="231"/>
      <c r="OCT841" s="231"/>
      <c r="OCU841" s="231"/>
      <c r="OCV841" s="231"/>
      <c r="OCW841" s="231"/>
      <c r="OCX841" s="231"/>
      <c r="OCY841" s="231"/>
      <c r="OCZ841" s="231"/>
      <c r="ODA841" s="231"/>
      <c r="ODB841" s="231"/>
      <c r="ODC841" s="231"/>
      <c r="ODD841" s="231"/>
      <c r="ODE841" s="231"/>
      <c r="ODF841" s="231"/>
      <c r="ODG841" s="231"/>
      <c r="ODH841" s="231"/>
      <c r="ODI841" s="231"/>
      <c r="ODJ841" s="231"/>
      <c r="ODK841" s="231"/>
      <c r="ODL841" s="231"/>
      <c r="ODM841" s="231"/>
      <c r="ODN841" s="231"/>
      <c r="ODO841" s="231"/>
      <c r="ODP841" s="231"/>
      <c r="ODQ841" s="231"/>
      <c r="ODR841" s="231"/>
      <c r="ODS841" s="231"/>
      <c r="ODT841" s="231"/>
      <c r="ODU841" s="231"/>
      <c r="ODV841" s="231"/>
      <c r="ODW841" s="231"/>
      <c r="ODX841" s="231"/>
      <c r="ODY841" s="231"/>
      <c r="ODZ841" s="231"/>
      <c r="OEA841" s="231"/>
      <c r="OEB841" s="231"/>
      <c r="OEC841" s="231"/>
      <c r="OED841" s="231"/>
      <c r="OEE841" s="231"/>
      <c r="OEF841" s="231"/>
      <c r="OEG841" s="231"/>
      <c r="OEH841" s="231"/>
      <c r="OEI841" s="231"/>
      <c r="OEJ841" s="231"/>
      <c r="OEK841" s="231"/>
      <c r="OEL841" s="231"/>
      <c r="OEM841" s="231"/>
      <c r="OEN841" s="231"/>
      <c r="OEO841" s="231"/>
      <c r="OEP841" s="231"/>
      <c r="OEQ841" s="231"/>
      <c r="OER841" s="231"/>
      <c r="OES841" s="231"/>
      <c r="OET841" s="231"/>
      <c r="OEU841" s="231"/>
      <c r="OEV841" s="231"/>
      <c r="OEW841" s="231"/>
      <c r="OEX841" s="231"/>
      <c r="OEY841" s="231"/>
      <c r="OEZ841" s="231"/>
      <c r="OFA841" s="231"/>
      <c r="OFB841" s="231"/>
      <c r="OFC841" s="231"/>
      <c r="OFD841" s="231"/>
      <c r="OFE841" s="231"/>
      <c r="OFF841" s="231"/>
      <c r="OFG841" s="231"/>
      <c r="OFH841" s="231"/>
      <c r="OFI841" s="231"/>
      <c r="OFJ841" s="231"/>
      <c r="OFK841" s="231"/>
      <c r="OFL841" s="231"/>
      <c r="OFM841" s="231"/>
      <c r="OFN841" s="231"/>
      <c r="OFO841" s="231"/>
      <c r="OFP841" s="231"/>
      <c r="OFQ841" s="231"/>
      <c r="OFR841" s="231"/>
      <c r="OFS841" s="231"/>
      <c r="OFT841" s="231"/>
      <c r="OFU841" s="231"/>
      <c r="OFV841" s="231"/>
      <c r="OFW841" s="231"/>
      <c r="OFX841" s="231"/>
      <c r="OFY841" s="231"/>
      <c r="OFZ841" s="231"/>
      <c r="OGA841" s="231"/>
      <c r="OGB841" s="231"/>
      <c r="OGC841" s="231"/>
      <c r="OGD841" s="231"/>
      <c r="OGE841" s="231"/>
      <c r="OGF841" s="231"/>
      <c r="OGG841" s="231"/>
      <c r="OGH841" s="231"/>
      <c r="OGI841" s="231"/>
      <c r="OGJ841" s="231"/>
      <c r="OGK841" s="231"/>
      <c r="OGL841" s="231"/>
      <c r="OGM841" s="231"/>
      <c r="OGN841" s="231"/>
      <c r="OGO841" s="231"/>
      <c r="OGP841" s="231"/>
      <c r="OGQ841" s="231"/>
      <c r="OGR841" s="231"/>
      <c r="OGS841" s="231"/>
      <c r="OGT841" s="231"/>
      <c r="OGU841" s="231"/>
      <c r="OGV841" s="231"/>
      <c r="OGW841" s="231"/>
      <c r="OGX841" s="231"/>
      <c r="OGY841" s="231"/>
      <c r="OGZ841" s="231"/>
      <c r="OHA841" s="231"/>
      <c r="OHB841" s="231"/>
      <c r="OHC841" s="231"/>
      <c r="OHD841" s="231"/>
      <c r="OHE841" s="231"/>
      <c r="OHF841" s="231"/>
      <c r="OHG841" s="231"/>
      <c r="OHH841" s="231"/>
      <c r="OHI841" s="231"/>
      <c r="OHJ841" s="231"/>
      <c r="OHK841" s="231"/>
      <c r="OHL841" s="231"/>
      <c r="OHM841" s="231"/>
      <c r="OHN841" s="231"/>
      <c r="OHO841" s="231"/>
      <c r="OHP841" s="231"/>
      <c r="OHQ841" s="231"/>
      <c r="OHR841" s="231"/>
      <c r="OHS841" s="231"/>
      <c r="OHT841" s="231"/>
      <c r="OHU841" s="231"/>
      <c r="OHV841" s="231"/>
      <c r="OHW841" s="231"/>
      <c r="OHX841" s="231"/>
      <c r="OHY841" s="231"/>
      <c r="OHZ841" s="231"/>
      <c r="OIA841" s="231"/>
      <c r="OIB841" s="231"/>
      <c r="OIC841" s="231"/>
      <c r="OID841" s="231"/>
      <c r="OIE841" s="231"/>
      <c r="OIF841" s="231"/>
      <c r="OIG841" s="231"/>
      <c r="OIH841" s="231"/>
      <c r="OII841" s="231"/>
      <c r="OIJ841" s="231"/>
      <c r="OIK841" s="231"/>
      <c r="OIL841" s="231"/>
      <c r="OIM841" s="231"/>
      <c r="OIN841" s="231"/>
      <c r="OIO841" s="231"/>
      <c r="OIP841" s="231"/>
      <c r="OIQ841" s="231"/>
      <c r="OIR841" s="231"/>
      <c r="OIS841" s="231"/>
      <c r="OIT841" s="231"/>
      <c r="OIU841" s="231"/>
      <c r="OIV841" s="231"/>
      <c r="OIW841" s="231"/>
      <c r="OIX841" s="231"/>
      <c r="OIY841" s="231"/>
      <c r="OIZ841" s="231"/>
      <c r="OJA841" s="231"/>
      <c r="OJB841" s="231"/>
      <c r="OJC841" s="231"/>
      <c r="OJD841" s="231"/>
      <c r="OJE841" s="231"/>
      <c r="OJF841" s="231"/>
      <c r="OJG841" s="231"/>
      <c r="OJH841" s="231"/>
      <c r="OJI841" s="231"/>
      <c r="OJJ841" s="231"/>
      <c r="OJK841" s="231"/>
      <c r="OJL841" s="231"/>
      <c r="OJM841" s="231"/>
      <c r="OJN841" s="231"/>
      <c r="OJO841" s="231"/>
      <c r="OJP841" s="231"/>
      <c r="OJQ841" s="231"/>
      <c r="OJR841" s="231"/>
      <c r="OJS841" s="231"/>
      <c r="OJT841" s="231"/>
      <c r="OJU841" s="231"/>
      <c r="OJV841" s="231"/>
      <c r="OJW841" s="231"/>
      <c r="OJX841" s="231"/>
      <c r="OJY841" s="231"/>
      <c r="OJZ841" s="231"/>
      <c r="OKA841" s="231"/>
      <c r="OKB841" s="231"/>
      <c r="OKC841" s="231"/>
      <c r="OKD841" s="231"/>
      <c r="OKE841" s="231"/>
      <c r="OKF841" s="231"/>
      <c r="OKG841" s="231"/>
      <c r="OKH841" s="231"/>
      <c r="OKI841" s="231"/>
      <c r="OKJ841" s="231"/>
      <c r="OKK841" s="231"/>
      <c r="OKL841" s="231"/>
      <c r="OKM841" s="231"/>
      <c r="OKN841" s="231"/>
      <c r="OKO841" s="231"/>
      <c r="OKP841" s="231"/>
      <c r="OKQ841" s="231"/>
      <c r="OKR841" s="231"/>
      <c r="OKS841" s="231"/>
      <c r="OKT841" s="231"/>
      <c r="OKU841" s="231"/>
      <c r="OKV841" s="231"/>
      <c r="OKW841" s="231"/>
      <c r="OKX841" s="231"/>
      <c r="OKY841" s="231"/>
      <c r="OKZ841" s="231"/>
      <c r="OLA841" s="231"/>
      <c r="OLB841" s="231"/>
      <c r="OLC841" s="231"/>
      <c r="OLD841" s="231"/>
      <c r="OLE841" s="231"/>
      <c r="OLF841" s="231"/>
      <c r="OLG841" s="231"/>
      <c r="OLH841" s="231"/>
      <c r="OLI841" s="231"/>
      <c r="OLJ841" s="231"/>
      <c r="OLK841" s="231"/>
      <c r="OLL841" s="231"/>
      <c r="OLM841" s="231"/>
      <c r="OLN841" s="231"/>
      <c r="OLO841" s="231"/>
      <c r="OLP841" s="231"/>
      <c r="OLQ841" s="231"/>
      <c r="OLR841" s="231"/>
      <c r="OLS841" s="231"/>
      <c r="OLT841" s="231"/>
      <c r="OLU841" s="231"/>
      <c r="OLV841" s="231"/>
      <c r="OLW841" s="231"/>
      <c r="OLX841" s="231"/>
      <c r="OLY841" s="231"/>
      <c r="OLZ841" s="231"/>
      <c r="OMA841" s="231"/>
      <c r="OMB841" s="231"/>
      <c r="OMC841" s="231"/>
      <c r="OMD841" s="231"/>
      <c r="OME841" s="231"/>
      <c r="OMF841" s="231"/>
      <c r="OMG841" s="231"/>
      <c r="OMH841" s="231"/>
      <c r="OMI841" s="231"/>
      <c r="OMJ841" s="231"/>
      <c r="OMK841" s="231"/>
      <c r="OML841" s="231"/>
      <c r="OMM841" s="231"/>
      <c r="OMN841" s="231"/>
      <c r="OMO841" s="231"/>
      <c r="OMP841" s="231"/>
      <c r="OMQ841" s="231"/>
      <c r="OMR841" s="231"/>
      <c r="OMS841" s="231"/>
      <c r="OMT841" s="231"/>
      <c r="OMU841" s="231"/>
      <c r="OMV841" s="231"/>
      <c r="OMW841" s="231"/>
      <c r="OMX841" s="231"/>
      <c r="OMY841" s="231"/>
      <c r="OMZ841" s="231"/>
      <c r="ONA841" s="231"/>
      <c r="ONB841" s="231"/>
      <c r="ONC841" s="231"/>
      <c r="OND841" s="231"/>
      <c r="ONE841" s="231"/>
      <c r="ONF841" s="231"/>
      <c r="ONG841" s="231"/>
      <c r="ONH841" s="231"/>
      <c r="ONI841" s="231"/>
      <c r="ONJ841" s="231"/>
      <c r="ONK841" s="231"/>
      <c r="ONL841" s="231"/>
      <c r="ONM841" s="231"/>
      <c r="ONN841" s="231"/>
      <c r="ONO841" s="231"/>
      <c r="ONP841" s="231"/>
      <c r="ONQ841" s="231"/>
      <c r="ONR841" s="231"/>
      <c r="ONS841" s="231"/>
      <c r="ONT841" s="231"/>
      <c r="ONU841" s="231"/>
      <c r="ONV841" s="231"/>
      <c r="ONW841" s="231"/>
      <c r="ONX841" s="231"/>
      <c r="ONY841" s="231"/>
      <c r="ONZ841" s="231"/>
      <c r="OOA841" s="231"/>
      <c r="OOB841" s="231"/>
      <c r="OOC841" s="231"/>
      <c r="OOD841" s="231"/>
      <c r="OOE841" s="231"/>
      <c r="OOF841" s="231"/>
      <c r="OOG841" s="231"/>
      <c r="OOH841" s="231"/>
      <c r="OOI841" s="231"/>
      <c r="OOJ841" s="231"/>
      <c r="OOK841" s="231"/>
      <c r="OOL841" s="231"/>
      <c r="OOM841" s="231"/>
      <c r="OON841" s="231"/>
      <c r="OOO841" s="231"/>
      <c r="OOP841" s="231"/>
      <c r="OOQ841" s="231"/>
      <c r="OOR841" s="231"/>
      <c r="OOS841" s="231"/>
      <c r="OOT841" s="231"/>
      <c r="OOU841" s="231"/>
      <c r="OOV841" s="231"/>
      <c r="OOW841" s="231"/>
      <c r="OOX841" s="231"/>
      <c r="OOY841" s="231"/>
      <c r="OOZ841" s="231"/>
      <c r="OPA841" s="231"/>
      <c r="OPB841" s="231"/>
      <c r="OPC841" s="231"/>
      <c r="OPD841" s="231"/>
      <c r="OPE841" s="231"/>
      <c r="OPF841" s="231"/>
      <c r="OPG841" s="231"/>
      <c r="OPH841" s="231"/>
      <c r="OPI841" s="231"/>
      <c r="OPJ841" s="231"/>
      <c r="OPK841" s="231"/>
      <c r="OPL841" s="231"/>
      <c r="OPM841" s="231"/>
      <c r="OPN841" s="231"/>
      <c r="OPO841" s="231"/>
      <c r="OPP841" s="231"/>
      <c r="OPQ841" s="231"/>
      <c r="OPR841" s="231"/>
      <c r="OPS841" s="231"/>
      <c r="OPT841" s="231"/>
      <c r="OPU841" s="231"/>
      <c r="OPV841" s="231"/>
      <c r="OPW841" s="231"/>
      <c r="OPX841" s="231"/>
      <c r="OPY841" s="231"/>
      <c r="OPZ841" s="231"/>
      <c r="OQA841" s="231"/>
      <c r="OQB841" s="231"/>
      <c r="OQC841" s="231"/>
      <c r="OQD841" s="231"/>
      <c r="OQE841" s="231"/>
      <c r="OQF841" s="231"/>
      <c r="OQG841" s="231"/>
      <c r="OQH841" s="231"/>
      <c r="OQI841" s="231"/>
      <c r="OQJ841" s="231"/>
      <c r="OQK841" s="231"/>
      <c r="OQL841" s="231"/>
      <c r="OQM841" s="231"/>
      <c r="OQN841" s="231"/>
      <c r="OQO841" s="231"/>
      <c r="OQP841" s="231"/>
      <c r="OQQ841" s="231"/>
      <c r="OQR841" s="231"/>
      <c r="OQS841" s="231"/>
      <c r="OQT841" s="231"/>
      <c r="OQU841" s="231"/>
      <c r="OQV841" s="231"/>
      <c r="OQW841" s="231"/>
      <c r="OQX841" s="231"/>
      <c r="OQY841" s="231"/>
      <c r="OQZ841" s="231"/>
      <c r="ORA841" s="231"/>
      <c r="ORB841" s="231"/>
      <c r="ORC841" s="231"/>
      <c r="ORD841" s="231"/>
      <c r="ORE841" s="231"/>
      <c r="ORF841" s="231"/>
      <c r="ORG841" s="231"/>
      <c r="ORH841" s="231"/>
      <c r="ORI841" s="231"/>
      <c r="ORJ841" s="231"/>
      <c r="ORK841" s="231"/>
      <c r="ORL841" s="231"/>
      <c r="ORM841" s="231"/>
      <c r="ORN841" s="231"/>
      <c r="ORO841" s="231"/>
      <c r="ORP841" s="231"/>
      <c r="ORQ841" s="231"/>
      <c r="ORR841" s="231"/>
      <c r="ORS841" s="231"/>
      <c r="ORT841" s="231"/>
      <c r="ORU841" s="231"/>
      <c r="ORV841" s="231"/>
      <c r="ORW841" s="231"/>
      <c r="ORX841" s="231"/>
      <c r="ORY841" s="231"/>
      <c r="ORZ841" s="231"/>
      <c r="OSA841" s="231"/>
      <c r="OSB841" s="231"/>
      <c r="OSC841" s="231"/>
      <c r="OSD841" s="231"/>
      <c r="OSE841" s="231"/>
      <c r="OSF841" s="231"/>
      <c r="OSG841" s="231"/>
      <c r="OSH841" s="231"/>
      <c r="OSI841" s="231"/>
      <c r="OSJ841" s="231"/>
      <c r="OSK841" s="231"/>
      <c r="OSL841" s="231"/>
      <c r="OSM841" s="231"/>
      <c r="OSN841" s="231"/>
      <c r="OSO841" s="231"/>
      <c r="OSP841" s="231"/>
      <c r="OSQ841" s="231"/>
      <c r="OSR841" s="231"/>
      <c r="OSS841" s="231"/>
      <c r="OST841" s="231"/>
      <c r="OSU841" s="231"/>
      <c r="OSV841" s="231"/>
      <c r="OSW841" s="231"/>
      <c r="OSX841" s="231"/>
      <c r="OSY841" s="231"/>
      <c r="OSZ841" s="231"/>
      <c r="OTA841" s="231"/>
      <c r="OTB841" s="231"/>
      <c r="OTC841" s="231"/>
      <c r="OTD841" s="231"/>
      <c r="OTE841" s="231"/>
      <c r="OTF841" s="231"/>
      <c r="OTG841" s="231"/>
      <c r="OTH841" s="231"/>
      <c r="OTI841" s="231"/>
      <c r="OTJ841" s="231"/>
      <c r="OTK841" s="231"/>
      <c r="OTL841" s="231"/>
      <c r="OTM841" s="231"/>
      <c r="OTN841" s="231"/>
      <c r="OTO841" s="231"/>
      <c r="OTP841" s="231"/>
      <c r="OTQ841" s="231"/>
      <c r="OTR841" s="231"/>
      <c r="OTS841" s="231"/>
      <c r="OTT841" s="231"/>
      <c r="OTU841" s="231"/>
      <c r="OTV841" s="231"/>
      <c r="OTW841" s="231"/>
      <c r="OTX841" s="231"/>
      <c r="OTY841" s="231"/>
      <c r="OTZ841" s="231"/>
      <c r="OUA841" s="231"/>
      <c r="OUB841" s="231"/>
      <c r="OUC841" s="231"/>
      <c r="OUD841" s="231"/>
      <c r="OUE841" s="231"/>
      <c r="OUF841" s="231"/>
      <c r="OUG841" s="231"/>
      <c r="OUH841" s="231"/>
      <c r="OUI841" s="231"/>
      <c r="OUJ841" s="231"/>
      <c r="OUK841" s="231"/>
      <c r="OUL841" s="231"/>
      <c r="OUM841" s="231"/>
      <c r="OUN841" s="231"/>
      <c r="OUO841" s="231"/>
      <c r="OUP841" s="231"/>
      <c r="OUQ841" s="231"/>
      <c r="OUR841" s="231"/>
      <c r="OUS841" s="231"/>
      <c r="OUT841" s="231"/>
      <c r="OUU841" s="231"/>
      <c r="OUV841" s="231"/>
      <c r="OUW841" s="231"/>
      <c r="OUX841" s="231"/>
      <c r="OUY841" s="231"/>
      <c r="OUZ841" s="231"/>
      <c r="OVA841" s="231"/>
      <c r="OVB841" s="231"/>
      <c r="OVC841" s="231"/>
      <c r="OVD841" s="231"/>
      <c r="OVE841" s="231"/>
      <c r="OVF841" s="231"/>
      <c r="OVG841" s="231"/>
      <c r="OVH841" s="231"/>
      <c r="OVI841" s="231"/>
      <c r="OVJ841" s="231"/>
      <c r="OVK841" s="231"/>
      <c r="OVL841" s="231"/>
      <c r="OVM841" s="231"/>
      <c r="OVN841" s="231"/>
      <c r="OVO841" s="231"/>
      <c r="OVP841" s="231"/>
      <c r="OVQ841" s="231"/>
      <c r="OVR841" s="231"/>
      <c r="OVS841" s="231"/>
      <c r="OVT841" s="231"/>
      <c r="OVU841" s="231"/>
      <c r="OVV841" s="231"/>
      <c r="OVW841" s="231"/>
      <c r="OVX841" s="231"/>
      <c r="OVY841" s="231"/>
      <c r="OVZ841" s="231"/>
      <c r="OWA841" s="231"/>
      <c r="OWB841" s="231"/>
      <c r="OWC841" s="231"/>
      <c r="OWD841" s="231"/>
      <c r="OWE841" s="231"/>
      <c r="OWF841" s="231"/>
      <c r="OWG841" s="231"/>
      <c r="OWH841" s="231"/>
      <c r="OWI841" s="231"/>
      <c r="OWJ841" s="231"/>
      <c r="OWK841" s="231"/>
      <c r="OWL841" s="231"/>
      <c r="OWM841" s="231"/>
      <c r="OWN841" s="231"/>
      <c r="OWO841" s="231"/>
      <c r="OWP841" s="231"/>
      <c r="OWQ841" s="231"/>
      <c r="OWR841" s="231"/>
      <c r="OWS841" s="231"/>
      <c r="OWT841" s="231"/>
      <c r="OWU841" s="231"/>
      <c r="OWV841" s="231"/>
      <c r="OWW841" s="231"/>
      <c r="OWX841" s="231"/>
      <c r="OWY841" s="231"/>
      <c r="OWZ841" s="231"/>
      <c r="OXA841" s="231"/>
      <c r="OXB841" s="231"/>
      <c r="OXC841" s="231"/>
      <c r="OXD841" s="231"/>
      <c r="OXE841" s="231"/>
      <c r="OXF841" s="231"/>
      <c r="OXG841" s="231"/>
      <c r="OXH841" s="231"/>
      <c r="OXI841" s="231"/>
      <c r="OXJ841" s="231"/>
      <c r="OXK841" s="231"/>
      <c r="OXL841" s="231"/>
      <c r="OXM841" s="231"/>
      <c r="OXN841" s="231"/>
      <c r="OXO841" s="231"/>
      <c r="OXP841" s="231"/>
      <c r="OXQ841" s="231"/>
      <c r="OXR841" s="231"/>
      <c r="OXS841" s="231"/>
      <c r="OXT841" s="231"/>
      <c r="OXU841" s="231"/>
      <c r="OXV841" s="231"/>
      <c r="OXW841" s="231"/>
      <c r="OXX841" s="231"/>
      <c r="OXY841" s="231"/>
      <c r="OXZ841" s="231"/>
      <c r="OYA841" s="231"/>
      <c r="OYB841" s="231"/>
      <c r="OYC841" s="231"/>
      <c r="OYD841" s="231"/>
      <c r="OYE841" s="231"/>
      <c r="OYF841" s="231"/>
      <c r="OYG841" s="231"/>
      <c r="OYH841" s="231"/>
      <c r="OYI841" s="231"/>
      <c r="OYJ841" s="231"/>
      <c r="OYK841" s="231"/>
      <c r="OYL841" s="231"/>
      <c r="OYM841" s="231"/>
      <c r="OYN841" s="231"/>
      <c r="OYO841" s="231"/>
      <c r="OYP841" s="231"/>
      <c r="OYQ841" s="231"/>
      <c r="OYR841" s="231"/>
      <c r="OYS841" s="231"/>
      <c r="OYT841" s="231"/>
      <c r="OYU841" s="231"/>
      <c r="OYV841" s="231"/>
      <c r="OYW841" s="231"/>
      <c r="OYX841" s="231"/>
      <c r="OYY841" s="231"/>
      <c r="OYZ841" s="231"/>
      <c r="OZA841" s="231"/>
      <c r="OZB841" s="231"/>
      <c r="OZC841" s="231"/>
      <c r="OZD841" s="231"/>
      <c r="OZE841" s="231"/>
      <c r="OZF841" s="231"/>
      <c r="OZG841" s="231"/>
      <c r="OZH841" s="231"/>
      <c r="OZI841" s="231"/>
      <c r="OZJ841" s="231"/>
      <c r="OZK841" s="231"/>
      <c r="OZL841" s="231"/>
      <c r="OZM841" s="231"/>
      <c r="OZN841" s="231"/>
      <c r="OZO841" s="231"/>
      <c r="OZP841" s="231"/>
      <c r="OZQ841" s="231"/>
      <c r="OZR841" s="231"/>
      <c r="OZS841" s="231"/>
      <c r="OZT841" s="231"/>
      <c r="OZU841" s="231"/>
      <c r="OZV841" s="231"/>
      <c r="OZW841" s="231"/>
      <c r="OZX841" s="231"/>
      <c r="OZY841" s="231"/>
      <c r="OZZ841" s="231"/>
      <c r="PAA841" s="231"/>
      <c r="PAB841" s="231"/>
      <c r="PAC841" s="231"/>
      <c r="PAD841" s="231"/>
      <c r="PAE841" s="231"/>
      <c r="PAF841" s="231"/>
      <c r="PAG841" s="231"/>
      <c r="PAH841" s="231"/>
      <c r="PAI841" s="231"/>
      <c r="PAJ841" s="231"/>
      <c r="PAK841" s="231"/>
      <c r="PAL841" s="231"/>
      <c r="PAM841" s="231"/>
      <c r="PAN841" s="231"/>
      <c r="PAO841" s="231"/>
      <c r="PAP841" s="231"/>
      <c r="PAQ841" s="231"/>
      <c r="PAR841" s="231"/>
      <c r="PAS841" s="231"/>
      <c r="PAT841" s="231"/>
      <c r="PAU841" s="231"/>
      <c r="PAV841" s="231"/>
      <c r="PAW841" s="231"/>
      <c r="PAX841" s="231"/>
      <c r="PAY841" s="231"/>
      <c r="PAZ841" s="231"/>
      <c r="PBA841" s="231"/>
      <c r="PBB841" s="231"/>
      <c r="PBC841" s="231"/>
      <c r="PBD841" s="231"/>
      <c r="PBE841" s="231"/>
      <c r="PBF841" s="231"/>
      <c r="PBG841" s="231"/>
      <c r="PBH841" s="231"/>
      <c r="PBI841" s="231"/>
      <c r="PBJ841" s="231"/>
      <c r="PBK841" s="231"/>
      <c r="PBL841" s="231"/>
      <c r="PBM841" s="231"/>
      <c r="PBN841" s="231"/>
      <c r="PBO841" s="231"/>
      <c r="PBP841" s="231"/>
      <c r="PBQ841" s="231"/>
      <c r="PBR841" s="231"/>
      <c r="PBS841" s="231"/>
      <c r="PBT841" s="231"/>
      <c r="PBU841" s="231"/>
      <c r="PBV841" s="231"/>
      <c r="PBW841" s="231"/>
      <c r="PBX841" s="231"/>
      <c r="PBY841" s="231"/>
      <c r="PBZ841" s="231"/>
      <c r="PCA841" s="231"/>
      <c r="PCB841" s="231"/>
      <c r="PCC841" s="231"/>
      <c r="PCD841" s="231"/>
      <c r="PCE841" s="231"/>
      <c r="PCF841" s="231"/>
      <c r="PCG841" s="231"/>
      <c r="PCH841" s="231"/>
      <c r="PCI841" s="231"/>
      <c r="PCJ841" s="231"/>
      <c r="PCK841" s="231"/>
      <c r="PCL841" s="231"/>
      <c r="PCM841" s="231"/>
      <c r="PCN841" s="231"/>
      <c r="PCO841" s="231"/>
      <c r="PCP841" s="231"/>
      <c r="PCQ841" s="231"/>
      <c r="PCR841" s="231"/>
      <c r="PCS841" s="231"/>
      <c r="PCT841" s="231"/>
      <c r="PCU841" s="231"/>
      <c r="PCV841" s="231"/>
      <c r="PCW841" s="231"/>
      <c r="PCX841" s="231"/>
      <c r="PCY841" s="231"/>
      <c r="PCZ841" s="231"/>
      <c r="PDA841" s="231"/>
      <c r="PDB841" s="231"/>
      <c r="PDC841" s="231"/>
      <c r="PDD841" s="231"/>
      <c r="PDE841" s="231"/>
      <c r="PDF841" s="231"/>
      <c r="PDG841" s="231"/>
      <c r="PDH841" s="231"/>
      <c r="PDI841" s="231"/>
      <c r="PDJ841" s="231"/>
      <c r="PDK841" s="231"/>
      <c r="PDL841" s="231"/>
      <c r="PDM841" s="231"/>
      <c r="PDN841" s="231"/>
      <c r="PDO841" s="231"/>
      <c r="PDP841" s="231"/>
      <c r="PDQ841" s="231"/>
      <c r="PDR841" s="231"/>
      <c r="PDS841" s="231"/>
      <c r="PDT841" s="231"/>
      <c r="PDU841" s="231"/>
      <c r="PDV841" s="231"/>
      <c r="PDW841" s="231"/>
      <c r="PDX841" s="231"/>
      <c r="PDY841" s="231"/>
      <c r="PDZ841" s="231"/>
      <c r="PEA841" s="231"/>
      <c r="PEB841" s="231"/>
      <c r="PEC841" s="231"/>
      <c r="PED841" s="231"/>
      <c r="PEE841" s="231"/>
      <c r="PEF841" s="231"/>
      <c r="PEG841" s="231"/>
      <c r="PEH841" s="231"/>
      <c r="PEI841" s="231"/>
      <c r="PEJ841" s="231"/>
      <c r="PEK841" s="231"/>
      <c r="PEL841" s="231"/>
      <c r="PEM841" s="231"/>
      <c r="PEN841" s="231"/>
      <c r="PEO841" s="231"/>
      <c r="PEP841" s="231"/>
      <c r="PEQ841" s="231"/>
      <c r="PER841" s="231"/>
      <c r="PES841" s="231"/>
      <c r="PET841" s="231"/>
      <c r="PEU841" s="231"/>
      <c r="PEV841" s="231"/>
      <c r="PEW841" s="231"/>
      <c r="PEX841" s="231"/>
      <c r="PEY841" s="231"/>
      <c r="PEZ841" s="231"/>
      <c r="PFA841" s="231"/>
      <c r="PFB841" s="231"/>
      <c r="PFC841" s="231"/>
      <c r="PFD841" s="231"/>
      <c r="PFE841" s="231"/>
      <c r="PFF841" s="231"/>
      <c r="PFG841" s="231"/>
      <c r="PFH841" s="231"/>
      <c r="PFI841" s="231"/>
      <c r="PFJ841" s="231"/>
      <c r="PFK841" s="231"/>
      <c r="PFL841" s="231"/>
      <c r="PFM841" s="231"/>
      <c r="PFN841" s="231"/>
      <c r="PFO841" s="231"/>
      <c r="PFP841" s="231"/>
      <c r="PFQ841" s="231"/>
      <c r="PFR841" s="231"/>
      <c r="PFS841" s="231"/>
      <c r="PFT841" s="231"/>
      <c r="PFU841" s="231"/>
      <c r="PFV841" s="231"/>
      <c r="PFW841" s="231"/>
      <c r="PFX841" s="231"/>
      <c r="PFY841" s="231"/>
      <c r="PFZ841" s="231"/>
      <c r="PGA841" s="231"/>
      <c r="PGB841" s="231"/>
      <c r="PGC841" s="231"/>
      <c r="PGD841" s="231"/>
      <c r="PGE841" s="231"/>
      <c r="PGF841" s="231"/>
      <c r="PGG841" s="231"/>
      <c r="PGH841" s="231"/>
      <c r="PGI841" s="231"/>
      <c r="PGJ841" s="231"/>
      <c r="PGK841" s="231"/>
      <c r="PGL841" s="231"/>
      <c r="PGM841" s="231"/>
      <c r="PGN841" s="231"/>
      <c r="PGO841" s="231"/>
      <c r="PGP841" s="231"/>
      <c r="PGQ841" s="231"/>
      <c r="PGR841" s="231"/>
      <c r="PGS841" s="231"/>
      <c r="PGT841" s="231"/>
      <c r="PGU841" s="231"/>
      <c r="PGV841" s="231"/>
      <c r="PGW841" s="231"/>
      <c r="PGX841" s="231"/>
      <c r="PGY841" s="231"/>
      <c r="PGZ841" s="231"/>
      <c r="PHA841" s="231"/>
      <c r="PHB841" s="231"/>
      <c r="PHC841" s="231"/>
      <c r="PHD841" s="231"/>
      <c r="PHE841" s="231"/>
      <c r="PHF841" s="231"/>
      <c r="PHG841" s="231"/>
      <c r="PHH841" s="231"/>
      <c r="PHI841" s="231"/>
      <c r="PHJ841" s="231"/>
      <c r="PHK841" s="231"/>
      <c r="PHL841" s="231"/>
      <c r="PHM841" s="231"/>
      <c r="PHN841" s="231"/>
      <c r="PHO841" s="231"/>
      <c r="PHP841" s="231"/>
      <c r="PHQ841" s="231"/>
      <c r="PHR841" s="231"/>
      <c r="PHS841" s="231"/>
      <c r="PHT841" s="231"/>
      <c r="PHU841" s="231"/>
      <c r="PHV841" s="231"/>
      <c r="PHW841" s="231"/>
      <c r="PHX841" s="231"/>
      <c r="PHY841" s="231"/>
      <c r="PHZ841" s="231"/>
      <c r="PIA841" s="231"/>
      <c r="PIB841" s="231"/>
      <c r="PIC841" s="231"/>
      <c r="PID841" s="231"/>
      <c r="PIE841" s="231"/>
      <c r="PIF841" s="231"/>
      <c r="PIG841" s="231"/>
      <c r="PIH841" s="231"/>
      <c r="PII841" s="231"/>
      <c r="PIJ841" s="231"/>
      <c r="PIK841" s="231"/>
      <c r="PIL841" s="231"/>
      <c r="PIM841" s="231"/>
      <c r="PIN841" s="231"/>
      <c r="PIO841" s="231"/>
      <c r="PIP841" s="231"/>
      <c r="PIQ841" s="231"/>
      <c r="PIR841" s="231"/>
      <c r="PIS841" s="231"/>
      <c r="PIT841" s="231"/>
      <c r="PIU841" s="231"/>
      <c r="PIV841" s="231"/>
      <c r="PIW841" s="231"/>
      <c r="PIX841" s="231"/>
      <c r="PIY841" s="231"/>
      <c r="PIZ841" s="231"/>
      <c r="PJA841" s="231"/>
      <c r="PJB841" s="231"/>
      <c r="PJC841" s="231"/>
      <c r="PJD841" s="231"/>
      <c r="PJE841" s="231"/>
      <c r="PJF841" s="231"/>
      <c r="PJG841" s="231"/>
      <c r="PJH841" s="231"/>
      <c r="PJI841" s="231"/>
      <c r="PJJ841" s="231"/>
      <c r="PJK841" s="231"/>
      <c r="PJL841" s="231"/>
      <c r="PJM841" s="231"/>
      <c r="PJN841" s="231"/>
      <c r="PJO841" s="231"/>
      <c r="PJP841" s="231"/>
      <c r="PJQ841" s="231"/>
      <c r="PJR841" s="231"/>
      <c r="PJS841" s="231"/>
      <c r="PJT841" s="231"/>
      <c r="PJU841" s="231"/>
      <c r="PJV841" s="231"/>
      <c r="PJW841" s="231"/>
      <c r="PJX841" s="231"/>
      <c r="PJY841" s="231"/>
      <c r="PJZ841" s="231"/>
      <c r="PKA841" s="231"/>
      <c r="PKB841" s="231"/>
      <c r="PKC841" s="231"/>
      <c r="PKD841" s="231"/>
      <c r="PKE841" s="231"/>
      <c r="PKF841" s="231"/>
      <c r="PKG841" s="231"/>
      <c r="PKH841" s="231"/>
      <c r="PKI841" s="231"/>
      <c r="PKJ841" s="231"/>
      <c r="PKK841" s="231"/>
      <c r="PKL841" s="231"/>
      <c r="PKM841" s="231"/>
      <c r="PKN841" s="231"/>
      <c r="PKO841" s="231"/>
      <c r="PKP841" s="231"/>
      <c r="PKQ841" s="231"/>
      <c r="PKR841" s="231"/>
      <c r="PKS841" s="231"/>
      <c r="PKT841" s="231"/>
      <c r="PKU841" s="231"/>
      <c r="PKV841" s="231"/>
      <c r="PKW841" s="231"/>
      <c r="PKX841" s="231"/>
      <c r="PKY841" s="231"/>
      <c r="PKZ841" s="231"/>
      <c r="PLA841" s="231"/>
      <c r="PLB841" s="231"/>
      <c r="PLC841" s="231"/>
      <c r="PLD841" s="231"/>
      <c r="PLE841" s="231"/>
      <c r="PLF841" s="231"/>
      <c r="PLG841" s="231"/>
      <c r="PLH841" s="231"/>
      <c r="PLI841" s="231"/>
      <c r="PLJ841" s="231"/>
      <c r="PLK841" s="231"/>
      <c r="PLL841" s="231"/>
      <c r="PLM841" s="231"/>
      <c r="PLN841" s="231"/>
      <c r="PLO841" s="231"/>
      <c r="PLP841" s="231"/>
      <c r="PLQ841" s="231"/>
      <c r="PLR841" s="231"/>
      <c r="PLS841" s="231"/>
      <c r="PLT841" s="231"/>
      <c r="PLU841" s="231"/>
      <c r="PLV841" s="231"/>
      <c r="PLW841" s="231"/>
      <c r="PLX841" s="231"/>
      <c r="PLY841" s="231"/>
      <c r="PLZ841" s="231"/>
      <c r="PMA841" s="231"/>
      <c r="PMB841" s="231"/>
      <c r="PMC841" s="231"/>
      <c r="PMD841" s="231"/>
      <c r="PME841" s="231"/>
      <c r="PMF841" s="231"/>
      <c r="PMG841" s="231"/>
      <c r="PMH841" s="231"/>
      <c r="PMI841" s="231"/>
      <c r="PMJ841" s="231"/>
      <c r="PMK841" s="231"/>
      <c r="PML841" s="231"/>
      <c r="PMM841" s="231"/>
      <c r="PMN841" s="231"/>
      <c r="PMO841" s="231"/>
      <c r="PMP841" s="231"/>
      <c r="PMQ841" s="231"/>
      <c r="PMR841" s="231"/>
      <c r="PMS841" s="231"/>
      <c r="PMT841" s="231"/>
      <c r="PMU841" s="231"/>
      <c r="PMV841" s="231"/>
      <c r="PMW841" s="231"/>
      <c r="PMX841" s="231"/>
      <c r="PMY841" s="231"/>
      <c r="PMZ841" s="231"/>
      <c r="PNA841" s="231"/>
      <c r="PNB841" s="231"/>
      <c r="PNC841" s="231"/>
      <c r="PND841" s="231"/>
      <c r="PNE841" s="231"/>
      <c r="PNF841" s="231"/>
      <c r="PNG841" s="231"/>
      <c r="PNH841" s="231"/>
      <c r="PNI841" s="231"/>
      <c r="PNJ841" s="231"/>
      <c r="PNK841" s="231"/>
      <c r="PNL841" s="231"/>
      <c r="PNM841" s="231"/>
      <c r="PNN841" s="231"/>
      <c r="PNO841" s="231"/>
      <c r="PNP841" s="231"/>
      <c r="PNQ841" s="231"/>
      <c r="PNR841" s="231"/>
      <c r="PNS841" s="231"/>
      <c r="PNT841" s="231"/>
      <c r="PNU841" s="231"/>
      <c r="PNV841" s="231"/>
      <c r="PNW841" s="231"/>
      <c r="PNX841" s="231"/>
      <c r="PNY841" s="231"/>
      <c r="PNZ841" s="231"/>
      <c r="POA841" s="231"/>
      <c r="POB841" s="231"/>
      <c r="POC841" s="231"/>
      <c r="POD841" s="231"/>
      <c r="POE841" s="231"/>
      <c r="POF841" s="231"/>
      <c r="POG841" s="231"/>
      <c r="POH841" s="231"/>
      <c r="POI841" s="231"/>
      <c r="POJ841" s="231"/>
      <c r="POK841" s="231"/>
      <c r="POL841" s="231"/>
      <c r="POM841" s="231"/>
      <c r="PON841" s="231"/>
      <c r="POO841" s="231"/>
      <c r="POP841" s="231"/>
      <c r="POQ841" s="231"/>
      <c r="POR841" s="231"/>
      <c r="POS841" s="231"/>
      <c r="POT841" s="231"/>
      <c r="POU841" s="231"/>
      <c r="POV841" s="231"/>
      <c r="POW841" s="231"/>
      <c r="POX841" s="231"/>
      <c r="POY841" s="231"/>
      <c r="POZ841" s="231"/>
      <c r="PPA841" s="231"/>
      <c r="PPB841" s="231"/>
      <c r="PPC841" s="231"/>
      <c r="PPD841" s="231"/>
      <c r="PPE841" s="231"/>
      <c r="PPF841" s="231"/>
      <c r="PPG841" s="231"/>
      <c r="PPH841" s="231"/>
      <c r="PPI841" s="231"/>
      <c r="PPJ841" s="231"/>
      <c r="PPK841" s="231"/>
      <c r="PPL841" s="231"/>
      <c r="PPM841" s="231"/>
      <c r="PPN841" s="231"/>
      <c r="PPO841" s="231"/>
      <c r="PPP841" s="231"/>
      <c r="PPQ841" s="231"/>
      <c r="PPR841" s="231"/>
      <c r="PPS841" s="231"/>
      <c r="PPT841" s="231"/>
      <c r="PPU841" s="231"/>
      <c r="PPV841" s="231"/>
      <c r="PPW841" s="231"/>
      <c r="PPX841" s="231"/>
      <c r="PPY841" s="231"/>
      <c r="PPZ841" s="231"/>
      <c r="PQA841" s="231"/>
      <c r="PQB841" s="231"/>
      <c r="PQC841" s="231"/>
      <c r="PQD841" s="231"/>
      <c r="PQE841" s="231"/>
      <c r="PQF841" s="231"/>
      <c r="PQG841" s="231"/>
      <c r="PQH841" s="231"/>
      <c r="PQI841" s="231"/>
      <c r="PQJ841" s="231"/>
      <c r="PQK841" s="231"/>
      <c r="PQL841" s="231"/>
      <c r="PQM841" s="231"/>
      <c r="PQN841" s="231"/>
      <c r="PQO841" s="231"/>
      <c r="PQP841" s="231"/>
      <c r="PQQ841" s="231"/>
      <c r="PQR841" s="231"/>
      <c r="PQS841" s="231"/>
      <c r="PQT841" s="231"/>
      <c r="PQU841" s="231"/>
      <c r="PQV841" s="231"/>
      <c r="PQW841" s="231"/>
      <c r="PQX841" s="231"/>
      <c r="PQY841" s="231"/>
      <c r="PQZ841" s="231"/>
      <c r="PRA841" s="231"/>
      <c r="PRB841" s="231"/>
      <c r="PRC841" s="231"/>
      <c r="PRD841" s="231"/>
      <c r="PRE841" s="231"/>
      <c r="PRF841" s="231"/>
      <c r="PRG841" s="231"/>
      <c r="PRH841" s="231"/>
      <c r="PRI841" s="231"/>
      <c r="PRJ841" s="231"/>
      <c r="PRK841" s="231"/>
      <c r="PRL841" s="231"/>
      <c r="PRM841" s="231"/>
      <c r="PRN841" s="231"/>
      <c r="PRO841" s="231"/>
      <c r="PRP841" s="231"/>
      <c r="PRQ841" s="231"/>
      <c r="PRR841" s="231"/>
      <c r="PRS841" s="231"/>
      <c r="PRT841" s="231"/>
      <c r="PRU841" s="231"/>
      <c r="PRV841" s="231"/>
      <c r="PRW841" s="231"/>
      <c r="PRX841" s="231"/>
      <c r="PRY841" s="231"/>
      <c r="PRZ841" s="231"/>
      <c r="PSA841" s="231"/>
      <c r="PSB841" s="231"/>
      <c r="PSC841" s="231"/>
      <c r="PSD841" s="231"/>
      <c r="PSE841" s="231"/>
      <c r="PSF841" s="231"/>
      <c r="PSG841" s="231"/>
      <c r="PSH841" s="231"/>
      <c r="PSI841" s="231"/>
      <c r="PSJ841" s="231"/>
      <c r="PSK841" s="231"/>
      <c r="PSL841" s="231"/>
      <c r="PSM841" s="231"/>
      <c r="PSN841" s="231"/>
      <c r="PSO841" s="231"/>
      <c r="PSP841" s="231"/>
      <c r="PSQ841" s="231"/>
      <c r="PSR841" s="231"/>
      <c r="PSS841" s="231"/>
      <c r="PST841" s="231"/>
      <c r="PSU841" s="231"/>
      <c r="PSV841" s="231"/>
      <c r="PSW841" s="231"/>
      <c r="PSX841" s="231"/>
      <c r="PSY841" s="231"/>
      <c r="PSZ841" s="231"/>
      <c r="PTA841" s="231"/>
      <c r="PTB841" s="231"/>
      <c r="PTC841" s="231"/>
      <c r="PTD841" s="231"/>
      <c r="PTE841" s="231"/>
      <c r="PTF841" s="231"/>
      <c r="PTG841" s="231"/>
      <c r="PTH841" s="231"/>
      <c r="PTI841" s="231"/>
      <c r="PTJ841" s="231"/>
      <c r="PTK841" s="231"/>
      <c r="PTL841" s="231"/>
      <c r="PTM841" s="231"/>
      <c r="PTN841" s="231"/>
      <c r="PTO841" s="231"/>
      <c r="PTP841" s="231"/>
      <c r="PTQ841" s="231"/>
      <c r="PTR841" s="231"/>
      <c r="PTS841" s="231"/>
      <c r="PTT841" s="231"/>
      <c r="PTU841" s="231"/>
      <c r="PTV841" s="231"/>
      <c r="PTW841" s="231"/>
      <c r="PTX841" s="231"/>
      <c r="PTY841" s="231"/>
      <c r="PTZ841" s="231"/>
      <c r="PUA841" s="231"/>
      <c r="PUB841" s="231"/>
      <c r="PUC841" s="231"/>
      <c r="PUD841" s="231"/>
      <c r="PUE841" s="231"/>
      <c r="PUF841" s="231"/>
      <c r="PUG841" s="231"/>
      <c r="PUH841" s="231"/>
      <c r="PUI841" s="231"/>
      <c r="PUJ841" s="231"/>
      <c r="PUK841" s="231"/>
      <c r="PUL841" s="231"/>
      <c r="PUM841" s="231"/>
      <c r="PUN841" s="231"/>
      <c r="PUO841" s="231"/>
      <c r="PUP841" s="231"/>
      <c r="PUQ841" s="231"/>
      <c r="PUR841" s="231"/>
      <c r="PUS841" s="231"/>
      <c r="PUT841" s="231"/>
      <c r="PUU841" s="231"/>
      <c r="PUV841" s="231"/>
      <c r="PUW841" s="231"/>
      <c r="PUX841" s="231"/>
      <c r="PUY841" s="231"/>
      <c r="PUZ841" s="231"/>
      <c r="PVA841" s="231"/>
      <c r="PVB841" s="231"/>
      <c r="PVC841" s="231"/>
      <c r="PVD841" s="231"/>
      <c r="PVE841" s="231"/>
      <c r="PVF841" s="231"/>
      <c r="PVG841" s="231"/>
      <c r="PVH841" s="231"/>
      <c r="PVI841" s="231"/>
      <c r="PVJ841" s="231"/>
      <c r="PVK841" s="231"/>
      <c r="PVL841" s="231"/>
      <c r="PVM841" s="231"/>
      <c r="PVN841" s="231"/>
      <c r="PVO841" s="231"/>
      <c r="PVP841" s="231"/>
      <c r="PVQ841" s="231"/>
      <c r="PVR841" s="231"/>
      <c r="PVS841" s="231"/>
      <c r="PVT841" s="231"/>
      <c r="PVU841" s="231"/>
      <c r="PVV841" s="231"/>
      <c r="PVW841" s="231"/>
      <c r="PVX841" s="231"/>
      <c r="PVY841" s="231"/>
      <c r="PVZ841" s="231"/>
      <c r="PWA841" s="231"/>
      <c r="PWB841" s="231"/>
      <c r="PWC841" s="231"/>
      <c r="PWD841" s="231"/>
      <c r="PWE841" s="231"/>
      <c r="PWF841" s="231"/>
      <c r="PWG841" s="231"/>
      <c r="PWH841" s="231"/>
      <c r="PWI841" s="231"/>
      <c r="PWJ841" s="231"/>
      <c r="PWK841" s="231"/>
      <c r="PWL841" s="231"/>
      <c r="PWM841" s="231"/>
      <c r="PWN841" s="231"/>
      <c r="PWO841" s="231"/>
      <c r="PWP841" s="231"/>
      <c r="PWQ841" s="231"/>
      <c r="PWR841" s="231"/>
      <c r="PWS841" s="231"/>
      <c r="PWT841" s="231"/>
      <c r="PWU841" s="231"/>
      <c r="PWV841" s="231"/>
      <c r="PWW841" s="231"/>
      <c r="PWX841" s="231"/>
      <c r="PWY841" s="231"/>
      <c r="PWZ841" s="231"/>
      <c r="PXA841" s="231"/>
      <c r="PXB841" s="231"/>
      <c r="PXC841" s="231"/>
      <c r="PXD841" s="231"/>
      <c r="PXE841" s="231"/>
      <c r="PXF841" s="231"/>
      <c r="PXG841" s="231"/>
      <c r="PXH841" s="231"/>
      <c r="PXI841" s="231"/>
      <c r="PXJ841" s="231"/>
      <c r="PXK841" s="231"/>
      <c r="PXL841" s="231"/>
      <c r="PXM841" s="231"/>
      <c r="PXN841" s="231"/>
      <c r="PXO841" s="231"/>
      <c r="PXP841" s="231"/>
      <c r="PXQ841" s="231"/>
      <c r="PXR841" s="231"/>
      <c r="PXS841" s="231"/>
      <c r="PXT841" s="231"/>
      <c r="PXU841" s="231"/>
      <c r="PXV841" s="231"/>
      <c r="PXW841" s="231"/>
      <c r="PXX841" s="231"/>
      <c r="PXY841" s="231"/>
      <c r="PXZ841" s="231"/>
      <c r="PYA841" s="231"/>
      <c r="PYB841" s="231"/>
      <c r="PYC841" s="231"/>
      <c r="PYD841" s="231"/>
      <c r="PYE841" s="231"/>
      <c r="PYF841" s="231"/>
      <c r="PYG841" s="231"/>
      <c r="PYH841" s="231"/>
      <c r="PYI841" s="231"/>
      <c r="PYJ841" s="231"/>
      <c r="PYK841" s="231"/>
      <c r="PYL841" s="231"/>
      <c r="PYM841" s="231"/>
      <c r="PYN841" s="231"/>
      <c r="PYO841" s="231"/>
      <c r="PYP841" s="231"/>
      <c r="PYQ841" s="231"/>
      <c r="PYR841" s="231"/>
      <c r="PYS841" s="231"/>
      <c r="PYT841" s="231"/>
      <c r="PYU841" s="231"/>
      <c r="PYV841" s="231"/>
      <c r="PYW841" s="231"/>
      <c r="PYX841" s="231"/>
      <c r="PYY841" s="231"/>
      <c r="PYZ841" s="231"/>
      <c r="PZA841" s="231"/>
      <c r="PZB841" s="231"/>
      <c r="PZC841" s="231"/>
      <c r="PZD841" s="231"/>
      <c r="PZE841" s="231"/>
      <c r="PZF841" s="231"/>
      <c r="PZG841" s="231"/>
      <c r="PZH841" s="231"/>
      <c r="PZI841" s="231"/>
      <c r="PZJ841" s="231"/>
      <c r="PZK841" s="231"/>
      <c r="PZL841" s="231"/>
      <c r="PZM841" s="231"/>
      <c r="PZN841" s="231"/>
      <c r="PZO841" s="231"/>
      <c r="PZP841" s="231"/>
      <c r="PZQ841" s="231"/>
      <c r="PZR841" s="231"/>
      <c r="PZS841" s="231"/>
      <c r="PZT841" s="231"/>
      <c r="PZU841" s="231"/>
      <c r="PZV841" s="231"/>
      <c r="PZW841" s="231"/>
      <c r="PZX841" s="231"/>
      <c r="PZY841" s="231"/>
      <c r="PZZ841" s="231"/>
      <c r="QAA841" s="231"/>
      <c r="QAB841" s="231"/>
      <c r="QAC841" s="231"/>
      <c r="QAD841" s="231"/>
      <c r="QAE841" s="231"/>
      <c r="QAF841" s="231"/>
      <c r="QAG841" s="231"/>
      <c r="QAH841" s="231"/>
      <c r="QAI841" s="231"/>
      <c r="QAJ841" s="231"/>
      <c r="QAK841" s="231"/>
      <c r="QAL841" s="231"/>
      <c r="QAM841" s="231"/>
      <c r="QAN841" s="231"/>
      <c r="QAO841" s="231"/>
      <c r="QAP841" s="231"/>
      <c r="QAQ841" s="231"/>
      <c r="QAR841" s="231"/>
      <c r="QAS841" s="231"/>
      <c r="QAT841" s="231"/>
      <c r="QAU841" s="231"/>
      <c r="QAV841" s="231"/>
      <c r="QAW841" s="231"/>
      <c r="QAX841" s="231"/>
      <c r="QAY841" s="231"/>
      <c r="QAZ841" s="231"/>
      <c r="QBA841" s="231"/>
      <c r="QBB841" s="231"/>
      <c r="QBC841" s="231"/>
      <c r="QBD841" s="231"/>
      <c r="QBE841" s="231"/>
      <c r="QBF841" s="231"/>
      <c r="QBG841" s="231"/>
      <c r="QBH841" s="231"/>
      <c r="QBI841" s="231"/>
      <c r="QBJ841" s="231"/>
      <c r="QBK841" s="231"/>
      <c r="QBL841" s="231"/>
      <c r="QBM841" s="231"/>
      <c r="QBN841" s="231"/>
      <c r="QBO841" s="231"/>
      <c r="QBP841" s="231"/>
      <c r="QBQ841" s="231"/>
      <c r="QBR841" s="231"/>
      <c r="QBS841" s="231"/>
      <c r="QBT841" s="231"/>
      <c r="QBU841" s="231"/>
      <c r="QBV841" s="231"/>
      <c r="QBW841" s="231"/>
      <c r="QBX841" s="231"/>
      <c r="QBY841" s="231"/>
      <c r="QBZ841" s="231"/>
      <c r="QCA841" s="231"/>
      <c r="QCB841" s="231"/>
      <c r="QCC841" s="231"/>
      <c r="QCD841" s="231"/>
      <c r="QCE841" s="231"/>
      <c r="QCF841" s="231"/>
      <c r="QCG841" s="231"/>
      <c r="QCH841" s="231"/>
      <c r="QCI841" s="231"/>
      <c r="QCJ841" s="231"/>
      <c r="QCK841" s="231"/>
      <c r="QCL841" s="231"/>
      <c r="QCM841" s="231"/>
      <c r="QCN841" s="231"/>
      <c r="QCO841" s="231"/>
      <c r="QCP841" s="231"/>
      <c r="QCQ841" s="231"/>
      <c r="QCR841" s="231"/>
      <c r="QCS841" s="231"/>
      <c r="QCT841" s="231"/>
      <c r="QCU841" s="231"/>
      <c r="QCV841" s="231"/>
      <c r="QCW841" s="231"/>
      <c r="QCX841" s="231"/>
      <c r="QCY841" s="231"/>
      <c r="QCZ841" s="231"/>
      <c r="QDA841" s="231"/>
      <c r="QDB841" s="231"/>
      <c r="QDC841" s="231"/>
      <c r="QDD841" s="231"/>
      <c r="QDE841" s="231"/>
      <c r="QDF841" s="231"/>
      <c r="QDG841" s="231"/>
      <c r="QDH841" s="231"/>
      <c r="QDI841" s="231"/>
      <c r="QDJ841" s="231"/>
      <c r="QDK841" s="231"/>
      <c r="QDL841" s="231"/>
      <c r="QDM841" s="231"/>
      <c r="QDN841" s="231"/>
      <c r="QDO841" s="231"/>
      <c r="QDP841" s="231"/>
      <c r="QDQ841" s="231"/>
      <c r="QDR841" s="231"/>
      <c r="QDS841" s="231"/>
      <c r="QDT841" s="231"/>
      <c r="QDU841" s="231"/>
      <c r="QDV841" s="231"/>
      <c r="QDW841" s="231"/>
      <c r="QDX841" s="231"/>
      <c r="QDY841" s="231"/>
      <c r="QDZ841" s="231"/>
      <c r="QEA841" s="231"/>
      <c r="QEB841" s="231"/>
      <c r="QEC841" s="231"/>
      <c r="QED841" s="231"/>
      <c r="QEE841" s="231"/>
      <c r="QEF841" s="231"/>
      <c r="QEG841" s="231"/>
      <c r="QEH841" s="231"/>
      <c r="QEI841" s="231"/>
      <c r="QEJ841" s="231"/>
      <c r="QEK841" s="231"/>
      <c r="QEL841" s="231"/>
      <c r="QEM841" s="231"/>
      <c r="QEN841" s="231"/>
      <c r="QEO841" s="231"/>
      <c r="QEP841" s="231"/>
      <c r="QEQ841" s="231"/>
      <c r="QER841" s="231"/>
      <c r="QES841" s="231"/>
      <c r="QET841" s="231"/>
      <c r="QEU841" s="231"/>
      <c r="QEV841" s="231"/>
      <c r="QEW841" s="231"/>
      <c r="QEX841" s="231"/>
      <c r="QEY841" s="231"/>
      <c r="QEZ841" s="231"/>
      <c r="QFA841" s="231"/>
      <c r="QFB841" s="231"/>
      <c r="QFC841" s="231"/>
      <c r="QFD841" s="231"/>
      <c r="QFE841" s="231"/>
      <c r="QFF841" s="231"/>
      <c r="QFG841" s="231"/>
      <c r="QFH841" s="231"/>
      <c r="QFI841" s="231"/>
      <c r="QFJ841" s="231"/>
      <c r="QFK841" s="231"/>
      <c r="QFL841" s="231"/>
      <c r="QFM841" s="231"/>
      <c r="QFN841" s="231"/>
      <c r="QFO841" s="231"/>
      <c r="QFP841" s="231"/>
      <c r="QFQ841" s="231"/>
      <c r="QFR841" s="231"/>
      <c r="QFS841" s="231"/>
      <c r="QFT841" s="231"/>
      <c r="QFU841" s="231"/>
      <c r="QFV841" s="231"/>
      <c r="QFW841" s="231"/>
      <c r="QFX841" s="231"/>
      <c r="QFY841" s="231"/>
      <c r="QFZ841" s="231"/>
      <c r="QGA841" s="231"/>
      <c r="QGB841" s="231"/>
      <c r="QGC841" s="231"/>
      <c r="QGD841" s="231"/>
      <c r="QGE841" s="231"/>
      <c r="QGF841" s="231"/>
      <c r="QGG841" s="231"/>
      <c r="QGH841" s="231"/>
      <c r="QGI841" s="231"/>
      <c r="QGJ841" s="231"/>
      <c r="QGK841" s="231"/>
      <c r="QGL841" s="231"/>
      <c r="QGM841" s="231"/>
      <c r="QGN841" s="231"/>
      <c r="QGO841" s="231"/>
      <c r="QGP841" s="231"/>
      <c r="QGQ841" s="231"/>
      <c r="QGR841" s="231"/>
      <c r="QGS841" s="231"/>
      <c r="QGT841" s="231"/>
      <c r="QGU841" s="231"/>
      <c r="QGV841" s="231"/>
      <c r="QGW841" s="231"/>
      <c r="QGX841" s="231"/>
      <c r="QGY841" s="231"/>
      <c r="QGZ841" s="231"/>
      <c r="QHA841" s="231"/>
      <c r="QHB841" s="231"/>
      <c r="QHC841" s="231"/>
      <c r="QHD841" s="231"/>
      <c r="QHE841" s="231"/>
      <c r="QHF841" s="231"/>
      <c r="QHG841" s="231"/>
      <c r="QHH841" s="231"/>
      <c r="QHI841" s="231"/>
      <c r="QHJ841" s="231"/>
      <c r="QHK841" s="231"/>
      <c r="QHL841" s="231"/>
      <c r="QHM841" s="231"/>
      <c r="QHN841" s="231"/>
      <c r="QHO841" s="231"/>
      <c r="QHP841" s="231"/>
      <c r="QHQ841" s="231"/>
      <c r="QHR841" s="231"/>
      <c r="QHS841" s="231"/>
      <c r="QHT841" s="231"/>
      <c r="QHU841" s="231"/>
      <c r="QHV841" s="231"/>
      <c r="QHW841" s="231"/>
      <c r="QHX841" s="231"/>
      <c r="QHY841" s="231"/>
      <c r="QHZ841" s="231"/>
      <c r="QIA841" s="231"/>
      <c r="QIB841" s="231"/>
      <c r="QIC841" s="231"/>
      <c r="QID841" s="231"/>
      <c r="QIE841" s="231"/>
      <c r="QIF841" s="231"/>
      <c r="QIG841" s="231"/>
      <c r="QIH841" s="231"/>
      <c r="QII841" s="231"/>
      <c r="QIJ841" s="231"/>
      <c r="QIK841" s="231"/>
      <c r="QIL841" s="231"/>
      <c r="QIM841" s="231"/>
      <c r="QIN841" s="231"/>
      <c r="QIO841" s="231"/>
      <c r="QIP841" s="231"/>
      <c r="QIQ841" s="231"/>
      <c r="QIR841" s="231"/>
      <c r="QIS841" s="231"/>
      <c r="QIT841" s="231"/>
      <c r="QIU841" s="231"/>
      <c r="QIV841" s="231"/>
      <c r="QIW841" s="231"/>
      <c r="QIX841" s="231"/>
      <c r="QIY841" s="231"/>
      <c r="QIZ841" s="231"/>
      <c r="QJA841" s="231"/>
      <c r="QJB841" s="231"/>
      <c r="QJC841" s="231"/>
      <c r="QJD841" s="231"/>
      <c r="QJE841" s="231"/>
      <c r="QJF841" s="231"/>
      <c r="QJG841" s="231"/>
      <c r="QJH841" s="231"/>
      <c r="QJI841" s="231"/>
      <c r="QJJ841" s="231"/>
      <c r="QJK841" s="231"/>
      <c r="QJL841" s="231"/>
      <c r="QJM841" s="231"/>
      <c r="QJN841" s="231"/>
      <c r="QJO841" s="231"/>
      <c r="QJP841" s="231"/>
      <c r="QJQ841" s="231"/>
      <c r="QJR841" s="231"/>
      <c r="QJS841" s="231"/>
      <c r="QJT841" s="231"/>
      <c r="QJU841" s="231"/>
      <c r="QJV841" s="231"/>
      <c r="QJW841" s="231"/>
      <c r="QJX841" s="231"/>
      <c r="QJY841" s="231"/>
      <c r="QJZ841" s="231"/>
      <c r="QKA841" s="231"/>
      <c r="QKB841" s="231"/>
      <c r="QKC841" s="231"/>
      <c r="QKD841" s="231"/>
      <c r="QKE841" s="231"/>
      <c r="QKF841" s="231"/>
      <c r="QKG841" s="231"/>
      <c r="QKH841" s="231"/>
      <c r="QKI841" s="231"/>
      <c r="QKJ841" s="231"/>
      <c r="QKK841" s="231"/>
      <c r="QKL841" s="231"/>
      <c r="QKM841" s="231"/>
      <c r="QKN841" s="231"/>
      <c r="QKO841" s="231"/>
      <c r="QKP841" s="231"/>
      <c r="QKQ841" s="231"/>
      <c r="QKR841" s="231"/>
      <c r="QKS841" s="231"/>
      <c r="QKT841" s="231"/>
      <c r="QKU841" s="231"/>
      <c r="QKV841" s="231"/>
      <c r="QKW841" s="231"/>
      <c r="QKX841" s="231"/>
      <c r="QKY841" s="231"/>
      <c r="QKZ841" s="231"/>
      <c r="QLA841" s="231"/>
      <c r="QLB841" s="231"/>
      <c r="QLC841" s="231"/>
      <c r="QLD841" s="231"/>
      <c r="QLE841" s="231"/>
      <c r="QLF841" s="231"/>
      <c r="QLG841" s="231"/>
      <c r="QLH841" s="231"/>
      <c r="QLI841" s="231"/>
      <c r="QLJ841" s="231"/>
      <c r="QLK841" s="231"/>
      <c r="QLL841" s="231"/>
      <c r="QLM841" s="231"/>
      <c r="QLN841" s="231"/>
      <c r="QLO841" s="231"/>
      <c r="QLP841" s="231"/>
      <c r="QLQ841" s="231"/>
      <c r="QLR841" s="231"/>
      <c r="QLS841" s="231"/>
      <c r="QLT841" s="231"/>
      <c r="QLU841" s="231"/>
      <c r="QLV841" s="231"/>
      <c r="QLW841" s="231"/>
      <c r="QLX841" s="231"/>
      <c r="QLY841" s="231"/>
      <c r="QLZ841" s="231"/>
      <c r="QMA841" s="231"/>
      <c r="QMB841" s="231"/>
      <c r="QMC841" s="231"/>
      <c r="QMD841" s="231"/>
      <c r="QME841" s="231"/>
      <c r="QMF841" s="231"/>
      <c r="QMG841" s="231"/>
      <c r="QMH841" s="231"/>
      <c r="QMI841" s="231"/>
      <c r="QMJ841" s="231"/>
      <c r="QMK841" s="231"/>
      <c r="QML841" s="231"/>
      <c r="QMM841" s="231"/>
      <c r="QMN841" s="231"/>
      <c r="QMO841" s="231"/>
      <c r="QMP841" s="231"/>
      <c r="QMQ841" s="231"/>
      <c r="QMR841" s="231"/>
      <c r="QMS841" s="231"/>
      <c r="QMT841" s="231"/>
      <c r="QMU841" s="231"/>
      <c r="QMV841" s="231"/>
      <c r="QMW841" s="231"/>
      <c r="QMX841" s="231"/>
      <c r="QMY841" s="231"/>
      <c r="QMZ841" s="231"/>
      <c r="QNA841" s="231"/>
      <c r="QNB841" s="231"/>
      <c r="QNC841" s="231"/>
      <c r="QND841" s="231"/>
      <c r="QNE841" s="231"/>
      <c r="QNF841" s="231"/>
      <c r="QNG841" s="231"/>
      <c r="QNH841" s="231"/>
      <c r="QNI841" s="231"/>
      <c r="QNJ841" s="231"/>
      <c r="QNK841" s="231"/>
      <c r="QNL841" s="231"/>
      <c r="QNM841" s="231"/>
      <c r="QNN841" s="231"/>
      <c r="QNO841" s="231"/>
      <c r="QNP841" s="231"/>
      <c r="QNQ841" s="231"/>
      <c r="QNR841" s="231"/>
      <c r="QNS841" s="231"/>
      <c r="QNT841" s="231"/>
      <c r="QNU841" s="231"/>
      <c r="QNV841" s="231"/>
      <c r="QNW841" s="231"/>
      <c r="QNX841" s="231"/>
      <c r="QNY841" s="231"/>
      <c r="QNZ841" s="231"/>
      <c r="QOA841" s="231"/>
      <c r="QOB841" s="231"/>
      <c r="QOC841" s="231"/>
      <c r="QOD841" s="231"/>
      <c r="QOE841" s="231"/>
      <c r="QOF841" s="231"/>
      <c r="QOG841" s="231"/>
      <c r="QOH841" s="231"/>
      <c r="QOI841" s="231"/>
      <c r="QOJ841" s="231"/>
      <c r="QOK841" s="231"/>
      <c r="QOL841" s="231"/>
      <c r="QOM841" s="231"/>
      <c r="QON841" s="231"/>
      <c r="QOO841" s="231"/>
      <c r="QOP841" s="231"/>
      <c r="QOQ841" s="231"/>
      <c r="QOR841" s="231"/>
      <c r="QOS841" s="231"/>
      <c r="QOT841" s="231"/>
      <c r="QOU841" s="231"/>
      <c r="QOV841" s="231"/>
      <c r="QOW841" s="231"/>
      <c r="QOX841" s="231"/>
      <c r="QOY841" s="231"/>
      <c r="QOZ841" s="231"/>
      <c r="QPA841" s="231"/>
      <c r="QPB841" s="231"/>
      <c r="QPC841" s="231"/>
      <c r="QPD841" s="231"/>
      <c r="QPE841" s="231"/>
      <c r="QPF841" s="231"/>
      <c r="QPG841" s="231"/>
      <c r="QPH841" s="231"/>
      <c r="QPI841" s="231"/>
      <c r="QPJ841" s="231"/>
      <c r="QPK841" s="231"/>
      <c r="QPL841" s="231"/>
      <c r="QPM841" s="231"/>
      <c r="QPN841" s="231"/>
      <c r="QPO841" s="231"/>
      <c r="QPP841" s="231"/>
      <c r="QPQ841" s="231"/>
      <c r="QPR841" s="231"/>
      <c r="QPS841" s="231"/>
      <c r="QPT841" s="231"/>
      <c r="QPU841" s="231"/>
      <c r="QPV841" s="231"/>
      <c r="QPW841" s="231"/>
      <c r="QPX841" s="231"/>
      <c r="QPY841" s="231"/>
      <c r="QPZ841" s="231"/>
      <c r="QQA841" s="231"/>
      <c r="QQB841" s="231"/>
      <c r="QQC841" s="231"/>
      <c r="QQD841" s="231"/>
      <c r="QQE841" s="231"/>
      <c r="QQF841" s="231"/>
      <c r="QQG841" s="231"/>
      <c r="QQH841" s="231"/>
      <c r="QQI841" s="231"/>
      <c r="QQJ841" s="231"/>
      <c r="QQK841" s="231"/>
      <c r="QQL841" s="231"/>
      <c r="QQM841" s="231"/>
      <c r="QQN841" s="231"/>
      <c r="QQO841" s="231"/>
      <c r="QQP841" s="231"/>
      <c r="QQQ841" s="231"/>
      <c r="QQR841" s="231"/>
      <c r="QQS841" s="231"/>
      <c r="QQT841" s="231"/>
      <c r="QQU841" s="231"/>
      <c r="QQV841" s="231"/>
      <c r="QQW841" s="231"/>
      <c r="QQX841" s="231"/>
      <c r="QQY841" s="231"/>
      <c r="QQZ841" s="231"/>
      <c r="QRA841" s="231"/>
      <c r="QRB841" s="231"/>
      <c r="QRC841" s="231"/>
      <c r="QRD841" s="231"/>
      <c r="QRE841" s="231"/>
      <c r="QRF841" s="231"/>
      <c r="QRG841" s="231"/>
      <c r="QRH841" s="231"/>
      <c r="QRI841" s="231"/>
      <c r="QRJ841" s="231"/>
      <c r="QRK841" s="231"/>
      <c r="QRL841" s="231"/>
      <c r="QRM841" s="231"/>
      <c r="QRN841" s="231"/>
      <c r="QRO841" s="231"/>
      <c r="QRP841" s="231"/>
      <c r="QRQ841" s="231"/>
      <c r="QRR841" s="231"/>
      <c r="QRS841" s="231"/>
      <c r="QRT841" s="231"/>
      <c r="QRU841" s="231"/>
      <c r="QRV841" s="231"/>
      <c r="QRW841" s="231"/>
      <c r="QRX841" s="231"/>
      <c r="QRY841" s="231"/>
      <c r="QRZ841" s="231"/>
      <c r="QSA841" s="231"/>
      <c r="QSB841" s="231"/>
      <c r="QSC841" s="231"/>
      <c r="QSD841" s="231"/>
      <c r="QSE841" s="231"/>
      <c r="QSF841" s="231"/>
      <c r="QSG841" s="231"/>
      <c r="QSH841" s="231"/>
      <c r="QSI841" s="231"/>
      <c r="QSJ841" s="231"/>
      <c r="QSK841" s="231"/>
      <c r="QSL841" s="231"/>
      <c r="QSM841" s="231"/>
      <c r="QSN841" s="231"/>
      <c r="QSO841" s="231"/>
      <c r="QSP841" s="231"/>
      <c r="QSQ841" s="231"/>
      <c r="QSR841" s="231"/>
      <c r="QSS841" s="231"/>
      <c r="QST841" s="231"/>
      <c r="QSU841" s="231"/>
      <c r="QSV841" s="231"/>
      <c r="QSW841" s="231"/>
      <c r="QSX841" s="231"/>
      <c r="QSY841" s="231"/>
      <c r="QSZ841" s="231"/>
      <c r="QTA841" s="231"/>
      <c r="QTB841" s="231"/>
      <c r="QTC841" s="231"/>
      <c r="QTD841" s="231"/>
      <c r="QTE841" s="231"/>
      <c r="QTF841" s="231"/>
      <c r="QTG841" s="231"/>
      <c r="QTH841" s="231"/>
      <c r="QTI841" s="231"/>
      <c r="QTJ841" s="231"/>
      <c r="QTK841" s="231"/>
      <c r="QTL841" s="231"/>
      <c r="QTM841" s="231"/>
      <c r="QTN841" s="231"/>
      <c r="QTO841" s="231"/>
      <c r="QTP841" s="231"/>
      <c r="QTQ841" s="231"/>
      <c r="QTR841" s="231"/>
      <c r="QTS841" s="231"/>
      <c r="QTT841" s="231"/>
      <c r="QTU841" s="231"/>
      <c r="QTV841" s="231"/>
      <c r="QTW841" s="231"/>
      <c r="QTX841" s="231"/>
      <c r="QTY841" s="231"/>
      <c r="QTZ841" s="231"/>
      <c r="QUA841" s="231"/>
      <c r="QUB841" s="231"/>
      <c r="QUC841" s="231"/>
      <c r="QUD841" s="231"/>
      <c r="QUE841" s="231"/>
      <c r="QUF841" s="231"/>
      <c r="QUG841" s="231"/>
      <c r="QUH841" s="231"/>
      <c r="QUI841" s="231"/>
      <c r="QUJ841" s="231"/>
      <c r="QUK841" s="231"/>
      <c r="QUL841" s="231"/>
      <c r="QUM841" s="231"/>
      <c r="QUN841" s="231"/>
      <c r="QUO841" s="231"/>
      <c r="QUP841" s="231"/>
      <c r="QUQ841" s="231"/>
      <c r="QUR841" s="231"/>
      <c r="QUS841" s="231"/>
      <c r="QUT841" s="231"/>
      <c r="QUU841" s="231"/>
      <c r="QUV841" s="231"/>
      <c r="QUW841" s="231"/>
      <c r="QUX841" s="231"/>
      <c r="QUY841" s="231"/>
      <c r="QUZ841" s="231"/>
      <c r="QVA841" s="231"/>
      <c r="QVB841" s="231"/>
      <c r="QVC841" s="231"/>
      <c r="QVD841" s="231"/>
      <c r="QVE841" s="231"/>
      <c r="QVF841" s="231"/>
      <c r="QVG841" s="231"/>
      <c r="QVH841" s="231"/>
      <c r="QVI841" s="231"/>
      <c r="QVJ841" s="231"/>
      <c r="QVK841" s="231"/>
      <c r="QVL841" s="231"/>
      <c r="QVM841" s="231"/>
      <c r="QVN841" s="231"/>
      <c r="QVO841" s="231"/>
      <c r="QVP841" s="231"/>
      <c r="QVQ841" s="231"/>
      <c r="QVR841" s="231"/>
      <c r="QVS841" s="231"/>
      <c r="QVT841" s="231"/>
      <c r="QVU841" s="231"/>
      <c r="QVV841" s="231"/>
      <c r="QVW841" s="231"/>
      <c r="QVX841" s="231"/>
      <c r="QVY841" s="231"/>
      <c r="QVZ841" s="231"/>
      <c r="QWA841" s="231"/>
      <c r="QWB841" s="231"/>
      <c r="QWC841" s="231"/>
      <c r="QWD841" s="231"/>
      <c r="QWE841" s="231"/>
      <c r="QWF841" s="231"/>
      <c r="QWG841" s="231"/>
      <c r="QWH841" s="231"/>
      <c r="QWI841" s="231"/>
      <c r="QWJ841" s="231"/>
      <c r="QWK841" s="231"/>
      <c r="QWL841" s="231"/>
      <c r="QWM841" s="231"/>
      <c r="QWN841" s="231"/>
      <c r="QWO841" s="231"/>
      <c r="QWP841" s="231"/>
      <c r="QWQ841" s="231"/>
      <c r="QWR841" s="231"/>
      <c r="QWS841" s="231"/>
      <c r="QWT841" s="231"/>
      <c r="QWU841" s="231"/>
      <c r="QWV841" s="231"/>
      <c r="QWW841" s="231"/>
      <c r="QWX841" s="231"/>
      <c r="QWY841" s="231"/>
      <c r="QWZ841" s="231"/>
      <c r="QXA841" s="231"/>
      <c r="QXB841" s="231"/>
      <c r="QXC841" s="231"/>
      <c r="QXD841" s="231"/>
      <c r="QXE841" s="231"/>
      <c r="QXF841" s="231"/>
      <c r="QXG841" s="231"/>
      <c r="QXH841" s="231"/>
      <c r="QXI841" s="231"/>
      <c r="QXJ841" s="231"/>
      <c r="QXK841" s="231"/>
      <c r="QXL841" s="231"/>
      <c r="QXM841" s="231"/>
      <c r="QXN841" s="231"/>
      <c r="QXO841" s="231"/>
      <c r="QXP841" s="231"/>
      <c r="QXQ841" s="231"/>
      <c r="QXR841" s="231"/>
      <c r="QXS841" s="231"/>
      <c r="QXT841" s="231"/>
      <c r="QXU841" s="231"/>
      <c r="QXV841" s="231"/>
      <c r="QXW841" s="231"/>
      <c r="QXX841" s="231"/>
      <c r="QXY841" s="231"/>
      <c r="QXZ841" s="231"/>
      <c r="QYA841" s="231"/>
      <c r="QYB841" s="231"/>
      <c r="QYC841" s="231"/>
      <c r="QYD841" s="231"/>
      <c r="QYE841" s="231"/>
      <c r="QYF841" s="231"/>
      <c r="QYG841" s="231"/>
      <c r="QYH841" s="231"/>
      <c r="QYI841" s="231"/>
      <c r="QYJ841" s="231"/>
      <c r="QYK841" s="231"/>
      <c r="QYL841" s="231"/>
      <c r="QYM841" s="231"/>
      <c r="QYN841" s="231"/>
      <c r="QYO841" s="231"/>
      <c r="QYP841" s="231"/>
      <c r="QYQ841" s="231"/>
      <c r="QYR841" s="231"/>
      <c r="QYS841" s="231"/>
      <c r="QYT841" s="231"/>
      <c r="QYU841" s="231"/>
      <c r="QYV841" s="231"/>
      <c r="QYW841" s="231"/>
      <c r="QYX841" s="231"/>
      <c r="QYY841" s="231"/>
      <c r="QYZ841" s="231"/>
      <c r="QZA841" s="231"/>
      <c r="QZB841" s="231"/>
      <c r="QZC841" s="231"/>
      <c r="QZD841" s="231"/>
      <c r="QZE841" s="231"/>
      <c r="QZF841" s="231"/>
      <c r="QZG841" s="231"/>
      <c r="QZH841" s="231"/>
      <c r="QZI841" s="231"/>
      <c r="QZJ841" s="231"/>
      <c r="QZK841" s="231"/>
      <c r="QZL841" s="231"/>
      <c r="QZM841" s="231"/>
      <c r="QZN841" s="231"/>
      <c r="QZO841" s="231"/>
      <c r="QZP841" s="231"/>
      <c r="QZQ841" s="231"/>
      <c r="QZR841" s="231"/>
      <c r="QZS841" s="231"/>
      <c r="QZT841" s="231"/>
      <c r="QZU841" s="231"/>
      <c r="QZV841" s="231"/>
      <c r="QZW841" s="231"/>
      <c r="QZX841" s="231"/>
      <c r="QZY841" s="231"/>
      <c r="QZZ841" s="231"/>
      <c r="RAA841" s="231"/>
      <c r="RAB841" s="231"/>
      <c r="RAC841" s="231"/>
      <c r="RAD841" s="231"/>
      <c r="RAE841" s="231"/>
      <c r="RAF841" s="231"/>
      <c r="RAG841" s="231"/>
      <c r="RAH841" s="231"/>
      <c r="RAI841" s="231"/>
      <c r="RAJ841" s="231"/>
      <c r="RAK841" s="231"/>
      <c r="RAL841" s="231"/>
      <c r="RAM841" s="231"/>
      <c r="RAN841" s="231"/>
      <c r="RAO841" s="231"/>
      <c r="RAP841" s="231"/>
      <c r="RAQ841" s="231"/>
      <c r="RAR841" s="231"/>
      <c r="RAS841" s="231"/>
      <c r="RAT841" s="231"/>
      <c r="RAU841" s="231"/>
      <c r="RAV841" s="231"/>
      <c r="RAW841" s="231"/>
      <c r="RAX841" s="231"/>
      <c r="RAY841" s="231"/>
      <c r="RAZ841" s="231"/>
      <c r="RBA841" s="231"/>
      <c r="RBB841" s="231"/>
      <c r="RBC841" s="231"/>
      <c r="RBD841" s="231"/>
      <c r="RBE841" s="231"/>
      <c r="RBF841" s="231"/>
      <c r="RBG841" s="231"/>
      <c r="RBH841" s="231"/>
      <c r="RBI841" s="231"/>
      <c r="RBJ841" s="231"/>
      <c r="RBK841" s="231"/>
      <c r="RBL841" s="231"/>
      <c r="RBM841" s="231"/>
      <c r="RBN841" s="231"/>
      <c r="RBO841" s="231"/>
      <c r="RBP841" s="231"/>
      <c r="RBQ841" s="231"/>
      <c r="RBR841" s="231"/>
      <c r="RBS841" s="231"/>
      <c r="RBT841" s="231"/>
      <c r="RBU841" s="231"/>
      <c r="RBV841" s="231"/>
      <c r="RBW841" s="231"/>
      <c r="RBX841" s="231"/>
      <c r="RBY841" s="231"/>
      <c r="RBZ841" s="231"/>
      <c r="RCA841" s="231"/>
      <c r="RCB841" s="231"/>
      <c r="RCC841" s="231"/>
      <c r="RCD841" s="231"/>
      <c r="RCE841" s="231"/>
      <c r="RCF841" s="231"/>
      <c r="RCG841" s="231"/>
      <c r="RCH841" s="231"/>
      <c r="RCI841" s="231"/>
      <c r="RCJ841" s="231"/>
      <c r="RCK841" s="231"/>
      <c r="RCL841" s="231"/>
      <c r="RCM841" s="231"/>
      <c r="RCN841" s="231"/>
      <c r="RCO841" s="231"/>
      <c r="RCP841" s="231"/>
      <c r="RCQ841" s="231"/>
      <c r="RCR841" s="231"/>
      <c r="RCS841" s="231"/>
      <c r="RCT841" s="231"/>
      <c r="RCU841" s="231"/>
      <c r="RCV841" s="231"/>
      <c r="RCW841" s="231"/>
      <c r="RCX841" s="231"/>
      <c r="RCY841" s="231"/>
      <c r="RCZ841" s="231"/>
      <c r="RDA841" s="231"/>
      <c r="RDB841" s="231"/>
      <c r="RDC841" s="231"/>
      <c r="RDD841" s="231"/>
      <c r="RDE841" s="231"/>
      <c r="RDF841" s="231"/>
      <c r="RDG841" s="231"/>
      <c r="RDH841" s="231"/>
      <c r="RDI841" s="231"/>
      <c r="RDJ841" s="231"/>
      <c r="RDK841" s="231"/>
      <c r="RDL841" s="231"/>
      <c r="RDM841" s="231"/>
      <c r="RDN841" s="231"/>
      <c r="RDO841" s="231"/>
      <c r="RDP841" s="231"/>
      <c r="RDQ841" s="231"/>
      <c r="RDR841" s="231"/>
      <c r="RDS841" s="231"/>
      <c r="RDT841" s="231"/>
      <c r="RDU841" s="231"/>
      <c r="RDV841" s="231"/>
      <c r="RDW841" s="231"/>
      <c r="RDX841" s="231"/>
      <c r="RDY841" s="231"/>
      <c r="RDZ841" s="231"/>
      <c r="REA841" s="231"/>
      <c r="REB841" s="231"/>
      <c r="REC841" s="231"/>
      <c r="RED841" s="231"/>
      <c r="REE841" s="231"/>
      <c r="REF841" s="231"/>
      <c r="REG841" s="231"/>
      <c r="REH841" s="231"/>
      <c r="REI841" s="231"/>
      <c r="REJ841" s="231"/>
      <c r="REK841" s="231"/>
      <c r="REL841" s="231"/>
      <c r="REM841" s="231"/>
      <c r="REN841" s="231"/>
      <c r="REO841" s="231"/>
      <c r="REP841" s="231"/>
      <c r="REQ841" s="231"/>
      <c r="RER841" s="231"/>
      <c r="RES841" s="231"/>
      <c r="RET841" s="231"/>
      <c r="REU841" s="231"/>
      <c r="REV841" s="231"/>
      <c r="REW841" s="231"/>
      <c r="REX841" s="231"/>
      <c r="REY841" s="231"/>
      <c r="REZ841" s="231"/>
      <c r="RFA841" s="231"/>
      <c r="RFB841" s="231"/>
      <c r="RFC841" s="231"/>
      <c r="RFD841" s="231"/>
      <c r="RFE841" s="231"/>
      <c r="RFF841" s="231"/>
      <c r="RFG841" s="231"/>
      <c r="RFH841" s="231"/>
      <c r="RFI841" s="231"/>
      <c r="RFJ841" s="231"/>
      <c r="RFK841" s="231"/>
      <c r="RFL841" s="231"/>
      <c r="RFM841" s="231"/>
      <c r="RFN841" s="231"/>
      <c r="RFO841" s="231"/>
      <c r="RFP841" s="231"/>
      <c r="RFQ841" s="231"/>
      <c r="RFR841" s="231"/>
      <c r="RFS841" s="231"/>
      <c r="RFT841" s="231"/>
      <c r="RFU841" s="231"/>
      <c r="RFV841" s="231"/>
      <c r="RFW841" s="231"/>
      <c r="RFX841" s="231"/>
      <c r="RFY841" s="231"/>
      <c r="RFZ841" s="231"/>
      <c r="RGA841" s="231"/>
      <c r="RGB841" s="231"/>
      <c r="RGC841" s="231"/>
      <c r="RGD841" s="231"/>
      <c r="RGE841" s="231"/>
      <c r="RGF841" s="231"/>
      <c r="RGG841" s="231"/>
      <c r="RGH841" s="231"/>
      <c r="RGI841" s="231"/>
      <c r="RGJ841" s="231"/>
      <c r="RGK841" s="231"/>
      <c r="RGL841" s="231"/>
      <c r="RGM841" s="231"/>
      <c r="RGN841" s="231"/>
      <c r="RGO841" s="231"/>
      <c r="RGP841" s="231"/>
      <c r="RGQ841" s="231"/>
      <c r="RGR841" s="231"/>
      <c r="RGS841" s="231"/>
      <c r="RGT841" s="231"/>
      <c r="RGU841" s="231"/>
      <c r="RGV841" s="231"/>
      <c r="RGW841" s="231"/>
      <c r="RGX841" s="231"/>
      <c r="RGY841" s="231"/>
      <c r="RGZ841" s="231"/>
      <c r="RHA841" s="231"/>
      <c r="RHB841" s="231"/>
      <c r="RHC841" s="231"/>
      <c r="RHD841" s="231"/>
      <c r="RHE841" s="231"/>
      <c r="RHF841" s="231"/>
      <c r="RHG841" s="231"/>
      <c r="RHH841" s="231"/>
      <c r="RHI841" s="231"/>
      <c r="RHJ841" s="231"/>
      <c r="RHK841" s="231"/>
      <c r="RHL841" s="231"/>
      <c r="RHM841" s="231"/>
      <c r="RHN841" s="231"/>
      <c r="RHO841" s="231"/>
      <c r="RHP841" s="231"/>
      <c r="RHQ841" s="231"/>
      <c r="RHR841" s="231"/>
      <c r="RHS841" s="231"/>
      <c r="RHT841" s="231"/>
      <c r="RHU841" s="231"/>
      <c r="RHV841" s="231"/>
      <c r="RHW841" s="231"/>
      <c r="RHX841" s="231"/>
      <c r="RHY841" s="231"/>
      <c r="RHZ841" s="231"/>
      <c r="RIA841" s="231"/>
      <c r="RIB841" s="231"/>
      <c r="RIC841" s="231"/>
      <c r="RID841" s="231"/>
      <c r="RIE841" s="231"/>
      <c r="RIF841" s="231"/>
      <c r="RIG841" s="231"/>
      <c r="RIH841" s="231"/>
      <c r="RII841" s="231"/>
      <c r="RIJ841" s="231"/>
      <c r="RIK841" s="231"/>
      <c r="RIL841" s="231"/>
      <c r="RIM841" s="231"/>
      <c r="RIN841" s="231"/>
      <c r="RIO841" s="231"/>
      <c r="RIP841" s="231"/>
      <c r="RIQ841" s="231"/>
      <c r="RIR841" s="231"/>
      <c r="RIS841" s="231"/>
      <c r="RIT841" s="231"/>
      <c r="RIU841" s="231"/>
      <c r="RIV841" s="231"/>
      <c r="RIW841" s="231"/>
      <c r="RIX841" s="231"/>
      <c r="RIY841" s="231"/>
      <c r="RIZ841" s="231"/>
      <c r="RJA841" s="231"/>
      <c r="RJB841" s="231"/>
      <c r="RJC841" s="231"/>
      <c r="RJD841" s="231"/>
      <c r="RJE841" s="231"/>
      <c r="RJF841" s="231"/>
      <c r="RJG841" s="231"/>
      <c r="RJH841" s="231"/>
      <c r="RJI841" s="231"/>
      <c r="RJJ841" s="231"/>
      <c r="RJK841" s="231"/>
      <c r="RJL841" s="231"/>
      <c r="RJM841" s="231"/>
      <c r="RJN841" s="231"/>
      <c r="RJO841" s="231"/>
      <c r="RJP841" s="231"/>
      <c r="RJQ841" s="231"/>
      <c r="RJR841" s="231"/>
      <c r="RJS841" s="231"/>
      <c r="RJT841" s="231"/>
      <c r="RJU841" s="231"/>
      <c r="RJV841" s="231"/>
      <c r="RJW841" s="231"/>
      <c r="RJX841" s="231"/>
      <c r="RJY841" s="231"/>
      <c r="RJZ841" s="231"/>
      <c r="RKA841" s="231"/>
      <c r="RKB841" s="231"/>
      <c r="RKC841" s="231"/>
      <c r="RKD841" s="231"/>
      <c r="RKE841" s="231"/>
      <c r="RKF841" s="231"/>
      <c r="RKG841" s="231"/>
      <c r="RKH841" s="231"/>
      <c r="RKI841" s="231"/>
      <c r="RKJ841" s="231"/>
      <c r="RKK841" s="231"/>
      <c r="RKL841" s="231"/>
      <c r="RKM841" s="231"/>
      <c r="RKN841" s="231"/>
      <c r="RKO841" s="231"/>
      <c r="RKP841" s="231"/>
      <c r="RKQ841" s="231"/>
      <c r="RKR841" s="231"/>
      <c r="RKS841" s="231"/>
      <c r="RKT841" s="231"/>
      <c r="RKU841" s="231"/>
      <c r="RKV841" s="231"/>
      <c r="RKW841" s="231"/>
      <c r="RKX841" s="231"/>
      <c r="RKY841" s="231"/>
      <c r="RKZ841" s="231"/>
      <c r="RLA841" s="231"/>
      <c r="RLB841" s="231"/>
      <c r="RLC841" s="231"/>
      <c r="RLD841" s="231"/>
      <c r="RLE841" s="231"/>
      <c r="RLF841" s="231"/>
      <c r="RLG841" s="231"/>
      <c r="RLH841" s="231"/>
      <c r="RLI841" s="231"/>
      <c r="RLJ841" s="231"/>
      <c r="RLK841" s="231"/>
      <c r="RLL841" s="231"/>
      <c r="RLM841" s="231"/>
      <c r="RLN841" s="231"/>
      <c r="RLO841" s="231"/>
      <c r="RLP841" s="231"/>
      <c r="RLQ841" s="231"/>
      <c r="RLR841" s="231"/>
      <c r="RLS841" s="231"/>
      <c r="RLT841" s="231"/>
      <c r="RLU841" s="231"/>
      <c r="RLV841" s="231"/>
      <c r="RLW841" s="231"/>
      <c r="RLX841" s="231"/>
      <c r="RLY841" s="231"/>
      <c r="RLZ841" s="231"/>
      <c r="RMA841" s="231"/>
      <c r="RMB841" s="231"/>
      <c r="RMC841" s="231"/>
      <c r="RMD841" s="231"/>
      <c r="RME841" s="231"/>
      <c r="RMF841" s="231"/>
      <c r="RMG841" s="231"/>
      <c r="RMH841" s="231"/>
      <c r="RMI841" s="231"/>
      <c r="RMJ841" s="231"/>
      <c r="RMK841" s="231"/>
      <c r="RML841" s="231"/>
      <c r="RMM841" s="231"/>
      <c r="RMN841" s="231"/>
      <c r="RMO841" s="231"/>
      <c r="RMP841" s="231"/>
      <c r="RMQ841" s="231"/>
      <c r="RMR841" s="231"/>
      <c r="RMS841" s="231"/>
      <c r="RMT841" s="231"/>
      <c r="RMU841" s="231"/>
      <c r="RMV841" s="231"/>
      <c r="RMW841" s="231"/>
      <c r="RMX841" s="231"/>
      <c r="RMY841" s="231"/>
      <c r="RMZ841" s="231"/>
      <c r="RNA841" s="231"/>
      <c r="RNB841" s="231"/>
      <c r="RNC841" s="231"/>
      <c r="RND841" s="231"/>
      <c r="RNE841" s="231"/>
      <c r="RNF841" s="231"/>
      <c r="RNG841" s="231"/>
      <c r="RNH841" s="231"/>
      <c r="RNI841" s="231"/>
      <c r="RNJ841" s="231"/>
      <c r="RNK841" s="231"/>
      <c r="RNL841" s="231"/>
      <c r="RNM841" s="231"/>
      <c r="RNN841" s="231"/>
      <c r="RNO841" s="231"/>
      <c r="RNP841" s="231"/>
      <c r="RNQ841" s="231"/>
      <c r="RNR841" s="231"/>
      <c r="RNS841" s="231"/>
      <c r="RNT841" s="231"/>
      <c r="RNU841" s="231"/>
      <c r="RNV841" s="231"/>
      <c r="RNW841" s="231"/>
      <c r="RNX841" s="231"/>
      <c r="RNY841" s="231"/>
      <c r="RNZ841" s="231"/>
      <c r="ROA841" s="231"/>
      <c r="ROB841" s="231"/>
      <c r="ROC841" s="231"/>
      <c r="ROD841" s="231"/>
      <c r="ROE841" s="231"/>
      <c r="ROF841" s="231"/>
      <c r="ROG841" s="231"/>
      <c r="ROH841" s="231"/>
      <c r="ROI841" s="231"/>
      <c r="ROJ841" s="231"/>
      <c r="ROK841" s="231"/>
      <c r="ROL841" s="231"/>
      <c r="ROM841" s="231"/>
      <c r="RON841" s="231"/>
      <c r="ROO841" s="231"/>
      <c r="ROP841" s="231"/>
      <c r="ROQ841" s="231"/>
      <c r="ROR841" s="231"/>
      <c r="ROS841" s="231"/>
      <c r="ROT841" s="231"/>
      <c r="ROU841" s="231"/>
      <c r="ROV841" s="231"/>
      <c r="ROW841" s="231"/>
      <c r="ROX841" s="231"/>
      <c r="ROY841" s="231"/>
      <c r="ROZ841" s="231"/>
      <c r="RPA841" s="231"/>
      <c r="RPB841" s="231"/>
      <c r="RPC841" s="231"/>
      <c r="RPD841" s="231"/>
      <c r="RPE841" s="231"/>
      <c r="RPF841" s="231"/>
      <c r="RPG841" s="231"/>
      <c r="RPH841" s="231"/>
      <c r="RPI841" s="231"/>
      <c r="RPJ841" s="231"/>
      <c r="RPK841" s="231"/>
      <c r="RPL841" s="231"/>
      <c r="RPM841" s="231"/>
      <c r="RPN841" s="231"/>
      <c r="RPO841" s="231"/>
      <c r="RPP841" s="231"/>
      <c r="RPQ841" s="231"/>
      <c r="RPR841" s="231"/>
      <c r="RPS841" s="231"/>
      <c r="RPT841" s="231"/>
      <c r="RPU841" s="231"/>
      <c r="RPV841" s="231"/>
      <c r="RPW841" s="231"/>
      <c r="RPX841" s="231"/>
      <c r="RPY841" s="231"/>
      <c r="RPZ841" s="231"/>
      <c r="RQA841" s="231"/>
      <c r="RQB841" s="231"/>
      <c r="RQC841" s="231"/>
      <c r="RQD841" s="231"/>
      <c r="RQE841" s="231"/>
      <c r="RQF841" s="231"/>
      <c r="RQG841" s="231"/>
      <c r="RQH841" s="231"/>
      <c r="RQI841" s="231"/>
      <c r="RQJ841" s="231"/>
      <c r="RQK841" s="231"/>
      <c r="RQL841" s="231"/>
      <c r="RQM841" s="231"/>
      <c r="RQN841" s="231"/>
      <c r="RQO841" s="231"/>
      <c r="RQP841" s="231"/>
      <c r="RQQ841" s="231"/>
      <c r="RQR841" s="231"/>
      <c r="RQS841" s="231"/>
      <c r="RQT841" s="231"/>
      <c r="RQU841" s="231"/>
      <c r="RQV841" s="231"/>
      <c r="RQW841" s="231"/>
      <c r="RQX841" s="231"/>
      <c r="RQY841" s="231"/>
      <c r="RQZ841" s="231"/>
      <c r="RRA841" s="231"/>
      <c r="RRB841" s="231"/>
      <c r="RRC841" s="231"/>
      <c r="RRD841" s="231"/>
      <c r="RRE841" s="231"/>
      <c r="RRF841" s="231"/>
      <c r="RRG841" s="231"/>
      <c r="RRH841" s="231"/>
      <c r="RRI841" s="231"/>
      <c r="RRJ841" s="231"/>
      <c r="RRK841" s="231"/>
      <c r="RRL841" s="231"/>
      <c r="RRM841" s="231"/>
      <c r="RRN841" s="231"/>
      <c r="RRO841" s="231"/>
      <c r="RRP841" s="231"/>
      <c r="RRQ841" s="231"/>
      <c r="RRR841" s="231"/>
      <c r="RRS841" s="231"/>
      <c r="RRT841" s="231"/>
      <c r="RRU841" s="231"/>
      <c r="RRV841" s="231"/>
      <c r="RRW841" s="231"/>
      <c r="RRX841" s="231"/>
      <c r="RRY841" s="231"/>
      <c r="RRZ841" s="231"/>
      <c r="RSA841" s="231"/>
      <c r="RSB841" s="231"/>
      <c r="RSC841" s="231"/>
      <c r="RSD841" s="231"/>
      <c r="RSE841" s="231"/>
      <c r="RSF841" s="231"/>
      <c r="RSG841" s="231"/>
      <c r="RSH841" s="231"/>
      <c r="RSI841" s="231"/>
      <c r="RSJ841" s="231"/>
      <c r="RSK841" s="231"/>
      <c r="RSL841" s="231"/>
      <c r="RSM841" s="231"/>
      <c r="RSN841" s="231"/>
      <c r="RSO841" s="231"/>
      <c r="RSP841" s="231"/>
      <c r="RSQ841" s="231"/>
      <c r="RSR841" s="231"/>
      <c r="RSS841" s="231"/>
      <c r="RST841" s="231"/>
      <c r="RSU841" s="231"/>
      <c r="RSV841" s="231"/>
      <c r="RSW841" s="231"/>
      <c r="RSX841" s="231"/>
      <c r="RSY841" s="231"/>
      <c r="RSZ841" s="231"/>
      <c r="RTA841" s="231"/>
      <c r="RTB841" s="231"/>
      <c r="RTC841" s="231"/>
      <c r="RTD841" s="231"/>
      <c r="RTE841" s="231"/>
      <c r="RTF841" s="231"/>
      <c r="RTG841" s="231"/>
      <c r="RTH841" s="231"/>
      <c r="RTI841" s="231"/>
      <c r="RTJ841" s="231"/>
      <c r="RTK841" s="231"/>
      <c r="RTL841" s="231"/>
      <c r="RTM841" s="231"/>
      <c r="RTN841" s="231"/>
      <c r="RTO841" s="231"/>
      <c r="RTP841" s="231"/>
      <c r="RTQ841" s="231"/>
      <c r="RTR841" s="231"/>
      <c r="RTS841" s="231"/>
      <c r="RTT841" s="231"/>
      <c r="RTU841" s="231"/>
      <c r="RTV841" s="231"/>
      <c r="RTW841" s="231"/>
      <c r="RTX841" s="231"/>
      <c r="RTY841" s="231"/>
      <c r="RTZ841" s="231"/>
      <c r="RUA841" s="231"/>
      <c r="RUB841" s="231"/>
      <c r="RUC841" s="231"/>
      <c r="RUD841" s="231"/>
      <c r="RUE841" s="231"/>
      <c r="RUF841" s="231"/>
      <c r="RUG841" s="231"/>
      <c r="RUH841" s="231"/>
      <c r="RUI841" s="231"/>
      <c r="RUJ841" s="231"/>
      <c r="RUK841" s="231"/>
      <c r="RUL841" s="231"/>
      <c r="RUM841" s="231"/>
      <c r="RUN841" s="231"/>
      <c r="RUO841" s="231"/>
      <c r="RUP841" s="231"/>
      <c r="RUQ841" s="231"/>
      <c r="RUR841" s="231"/>
      <c r="RUS841" s="231"/>
      <c r="RUT841" s="231"/>
      <c r="RUU841" s="231"/>
      <c r="RUV841" s="231"/>
      <c r="RUW841" s="231"/>
      <c r="RUX841" s="231"/>
      <c r="RUY841" s="231"/>
      <c r="RUZ841" s="231"/>
      <c r="RVA841" s="231"/>
      <c r="RVB841" s="231"/>
      <c r="RVC841" s="231"/>
      <c r="RVD841" s="231"/>
      <c r="RVE841" s="231"/>
      <c r="RVF841" s="231"/>
      <c r="RVG841" s="231"/>
      <c r="RVH841" s="231"/>
      <c r="RVI841" s="231"/>
      <c r="RVJ841" s="231"/>
      <c r="RVK841" s="231"/>
      <c r="RVL841" s="231"/>
      <c r="RVM841" s="231"/>
      <c r="RVN841" s="231"/>
      <c r="RVO841" s="231"/>
      <c r="RVP841" s="231"/>
      <c r="RVQ841" s="231"/>
      <c r="RVR841" s="231"/>
      <c r="RVS841" s="231"/>
      <c r="RVT841" s="231"/>
      <c r="RVU841" s="231"/>
      <c r="RVV841" s="231"/>
      <c r="RVW841" s="231"/>
      <c r="RVX841" s="231"/>
      <c r="RVY841" s="231"/>
      <c r="RVZ841" s="231"/>
      <c r="RWA841" s="231"/>
      <c r="RWB841" s="231"/>
      <c r="RWC841" s="231"/>
      <c r="RWD841" s="231"/>
      <c r="RWE841" s="231"/>
      <c r="RWF841" s="231"/>
      <c r="RWG841" s="231"/>
      <c r="RWH841" s="231"/>
      <c r="RWI841" s="231"/>
      <c r="RWJ841" s="231"/>
      <c r="RWK841" s="231"/>
      <c r="RWL841" s="231"/>
      <c r="RWM841" s="231"/>
      <c r="RWN841" s="231"/>
      <c r="RWO841" s="231"/>
      <c r="RWP841" s="231"/>
      <c r="RWQ841" s="231"/>
      <c r="RWR841" s="231"/>
      <c r="RWS841" s="231"/>
      <c r="RWT841" s="231"/>
      <c r="RWU841" s="231"/>
      <c r="RWV841" s="231"/>
      <c r="RWW841" s="231"/>
      <c r="RWX841" s="231"/>
      <c r="RWY841" s="231"/>
      <c r="RWZ841" s="231"/>
      <c r="RXA841" s="231"/>
      <c r="RXB841" s="231"/>
      <c r="RXC841" s="231"/>
      <c r="RXD841" s="231"/>
      <c r="RXE841" s="231"/>
      <c r="RXF841" s="231"/>
      <c r="RXG841" s="231"/>
      <c r="RXH841" s="231"/>
      <c r="RXI841" s="231"/>
      <c r="RXJ841" s="231"/>
      <c r="RXK841" s="231"/>
      <c r="RXL841" s="231"/>
      <c r="RXM841" s="231"/>
      <c r="RXN841" s="231"/>
      <c r="RXO841" s="231"/>
      <c r="RXP841" s="231"/>
      <c r="RXQ841" s="231"/>
      <c r="RXR841" s="231"/>
      <c r="RXS841" s="231"/>
      <c r="RXT841" s="231"/>
      <c r="RXU841" s="231"/>
      <c r="RXV841" s="231"/>
      <c r="RXW841" s="231"/>
      <c r="RXX841" s="231"/>
      <c r="RXY841" s="231"/>
      <c r="RXZ841" s="231"/>
      <c r="RYA841" s="231"/>
      <c r="RYB841" s="231"/>
      <c r="RYC841" s="231"/>
      <c r="RYD841" s="231"/>
      <c r="RYE841" s="231"/>
      <c r="RYF841" s="231"/>
      <c r="RYG841" s="231"/>
      <c r="RYH841" s="231"/>
      <c r="RYI841" s="231"/>
      <c r="RYJ841" s="231"/>
      <c r="RYK841" s="231"/>
      <c r="RYL841" s="231"/>
      <c r="RYM841" s="231"/>
      <c r="RYN841" s="231"/>
      <c r="RYO841" s="231"/>
      <c r="RYP841" s="231"/>
      <c r="RYQ841" s="231"/>
      <c r="RYR841" s="231"/>
      <c r="RYS841" s="231"/>
      <c r="RYT841" s="231"/>
      <c r="RYU841" s="231"/>
      <c r="RYV841" s="231"/>
      <c r="RYW841" s="231"/>
      <c r="RYX841" s="231"/>
      <c r="RYY841" s="231"/>
      <c r="RYZ841" s="231"/>
      <c r="RZA841" s="231"/>
      <c r="RZB841" s="231"/>
      <c r="RZC841" s="231"/>
      <c r="RZD841" s="231"/>
      <c r="RZE841" s="231"/>
      <c r="RZF841" s="231"/>
      <c r="RZG841" s="231"/>
      <c r="RZH841" s="231"/>
      <c r="RZI841" s="231"/>
      <c r="RZJ841" s="231"/>
      <c r="RZK841" s="231"/>
      <c r="RZL841" s="231"/>
      <c r="RZM841" s="231"/>
      <c r="RZN841" s="231"/>
      <c r="RZO841" s="231"/>
      <c r="RZP841" s="231"/>
      <c r="RZQ841" s="231"/>
      <c r="RZR841" s="231"/>
      <c r="RZS841" s="231"/>
      <c r="RZT841" s="231"/>
      <c r="RZU841" s="231"/>
      <c r="RZV841" s="231"/>
      <c r="RZW841" s="231"/>
      <c r="RZX841" s="231"/>
      <c r="RZY841" s="231"/>
      <c r="RZZ841" s="231"/>
      <c r="SAA841" s="231"/>
      <c r="SAB841" s="231"/>
      <c r="SAC841" s="231"/>
      <c r="SAD841" s="231"/>
      <c r="SAE841" s="231"/>
      <c r="SAF841" s="231"/>
      <c r="SAG841" s="231"/>
      <c r="SAH841" s="231"/>
      <c r="SAI841" s="231"/>
      <c r="SAJ841" s="231"/>
      <c r="SAK841" s="231"/>
      <c r="SAL841" s="231"/>
      <c r="SAM841" s="231"/>
      <c r="SAN841" s="231"/>
      <c r="SAO841" s="231"/>
      <c r="SAP841" s="231"/>
      <c r="SAQ841" s="231"/>
      <c r="SAR841" s="231"/>
      <c r="SAS841" s="231"/>
      <c r="SAT841" s="231"/>
      <c r="SAU841" s="231"/>
      <c r="SAV841" s="231"/>
      <c r="SAW841" s="231"/>
      <c r="SAX841" s="231"/>
      <c r="SAY841" s="231"/>
      <c r="SAZ841" s="231"/>
      <c r="SBA841" s="231"/>
      <c r="SBB841" s="231"/>
      <c r="SBC841" s="231"/>
      <c r="SBD841" s="231"/>
      <c r="SBE841" s="231"/>
      <c r="SBF841" s="231"/>
      <c r="SBG841" s="231"/>
      <c r="SBH841" s="231"/>
      <c r="SBI841" s="231"/>
      <c r="SBJ841" s="231"/>
      <c r="SBK841" s="231"/>
      <c r="SBL841" s="231"/>
      <c r="SBM841" s="231"/>
      <c r="SBN841" s="231"/>
      <c r="SBO841" s="231"/>
      <c r="SBP841" s="231"/>
      <c r="SBQ841" s="231"/>
      <c r="SBR841" s="231"/>
      <c r="SBS841" s="231"/>
      <c r="SBT841" s="231"/>
      <c r="SBU841" s="231"/>
      <c r="SBV841" s="231"/>
      <c r="SBW841" s="231"/>
      <c r="SBX841" s="231"/>
      <c r="SBY841" s="231"/>
      <c r="SBZ841" s="231"/>
      <c r="SCA841" s="231"/>
      <c r="SCB841" s="231"/>
      <c r="SCC841" s="231"/>
      <c r="SCD841" s="231"/>
      <c r="SCE841" s="231"/>
      <c r="SCF841" s="231"/>
      <c r="SCG841" s="231"/>
      <c r="SCH841" s="231"/>
      <c r="SCI841" s="231"/>
      <c r="SCJ841" s="231"/>
      <c r="SCK841" s="231"/>
      <c r="SCL841" s="231"/>
      <c r="SCM841" s="231"/>
      <c r="SCN841" s="231"/>
      <c r="SCO841" s="231"/>
      <c r="SCP841" s="231"/>
      <c r="SCQ841" s="231"/>
      <c r="SCR841" s="231"/>
      <c r="SCS841" s="231"/>
      <c r="SCT841" s="231"/>
      <c r="SCU841" s="231"/>
      <c r="SCV841" s="231"/>
      <c r="SCW841" s="231"/>
      <c r="SCX841" s="231"/>
      <c r="SCY841" s="231"/>
      <c r="SCZ841" s="231"/>
      <c r="SDA841" s="231"/>
      <c r="SDB841" s="231"/>
      <c r="SDC841" s="231"/>
      <c r="SDD841" s="231"/>
      <c r="SDE841" s="231"/>
      <c r="SDF841" s="231"/>
      <c r="SDG841" s="231"/>
      <c r="SDH841" s="231"/>
      <c r="SDI841" s="231"/>
      <c r="SDJ841" s="231"/>
      <c r="SDK841" s="231"/>
      <c r="SDL841" s="231"/>
      <c r="SDM841" s="231"/>
      <c r="SDN841" s="231"/>
      <c r="SDO841" s="231"/>
      <c r="SDP841" s="231"/>
      <c r="SDQ841" s="231"/>
      <c r="SDR841" s="231"/>
      <c r="SDS841" s="231"/>
      <c r="SDT841" s="231"/>
      <c r="SDU841" s="231"/>
      <c r="SDV841" s="231"/>
      <c r="SDW841" s="231"/>
      <c r="SDX841" s="231"/>
      <c r="SDY841" s="231"/>
      <c r="SDZ841" s="231"/>
      <c r="SEA841" s="231"/>
      <c r="SEB841" s="231"/>
      <c r="SEC841" s="231"/>
      <c r="SED841" s="231"/>
      <c r="SEE841" s="231"/>
      <c r="SEF841" s="231"/>
      <c r="SEG841" s="231"/>
      <c r="SEH841" s="231"/>
      <c r="SEI841" s="231"/>
      <c r="SEJ841" s="231"/>
      <c r="SEK841" s="231"/>
      <c r="SEL841" s="231"/>
      <c r="SEM841" s="231"/>
      <c r="SEN841" s="231"/>
      <c r="SEO841" s="231"/>
      <c r="SEP841" s="231"/>
      <c r="SEQ841" s="231"/>
      <c r="SER841" s="231"/>
      <c r="SES841" s="231"/>
      <c r="SET841" s="231"/>
      <c r="SEU841" s="231"/>
      <c r="SEV841" s="231"/>
      <c r="SEW841" s="231"/>
      <c r="SEX841" s="231"/>
      <c r="SEY841" s="231"/>
      <c r="SEZ841" s="231"/>
      <c r="SFA841" s="231"/>
      <c r="SFB841" s="231"/>
      <c r="SFC841" s="231"/>
      <c r="SFD841" s="231"/>
      <c r="SFE841" s="231"/>
      <c r="SFF841" s="231"/>
      <c r="SFG841" s="231"/>
      <c r="SFH841" s="231"/>
      <c r="SFI841" s="231"/>
      <c r="SFJ841" s="231"/>
      <c r="SFK841" s="231"/>
      <c r="SFL841" s="231"/>
      <c r="SFM841" s="231"/>
      <c r="SFN841" s="231"/>
      <c r="SFO841" s="231"/>
      <c r="SFP841" s="231"/>
      <c r="SFQ841" s="231"/>
      <c r="SFR841" s="231"/>
      <c r="SFS841" s="231"/>
      <c r="SFT841" s="231"/>
      <c r="SFU841" s="231"/>
      <c r="SFV841" s="231"/>
      <c r="SFW841" s="231"/>
      <c r="SFX841" s="231"/>
      <c r="SFY841" s="231"/>
      <c r="SFZ841" s="231"/>
      <c r="SGA841" s="231"/>
      <c r="SGB841" s="231"/>
      <c r="SGC841" s="231"/>
      <c r="SGD841" s="231"/>
      <c r="SGE841" s="231"/>
      <c r="SGF841" s="231"/>
      <c r="SGG841" s="231"/>
      <c r="SGH841" s="231"/>
      <c r="SGI841" s="231"/>
      <c r="SGJ841" s="231"/>
      <c r="SGK841" s="231"/>
      <c r="SGL841" s="231"/>
      <c r="SGM841" s="231"/>
      <c r="SGN841" s="231"/>
      <c r="SGO841" s="231"/>
      <c r="SGP841" s="231"/>
      <c r="SGQ841" s="231"/>
      <c r="SGR841" s="231"/>
      <c r="SGS841" s="231"/>
      <c r="SGT841" s="231"/>
      <c r="SGU841" s="231"/>
      <c r="SGV841" s="231"/>
      <c r="SGW841" s="231"/>
      <c r="SGX841" s="231"/>
      <c r="SGY841" s="231"/>
      <c r="SGZ841" s="231"/>
      <c r="SHA841" s="231"/>
      <c r="SHB841" s="231"/>
      <c r="SHC841" s="231"/>
      <c r="SHD841" s="231"/>
      <c r="SHE841" s="231"/>
      <c r="SHF841" s="231"/>
      <c r="SHG841" s="231"/>
      <c r="SHH841" s="231"/>
      <c r="SHI841" s="231"/>
      <c r="SHJ841" s="231"/>
      <c r="SHK841" s="231"/>
      <c r="SHL841" s="231"/>
      <c r="SHM841" s="231"/>
      <c r="SHN841" s="231"/>
      <c r="SHO841" s="231"/>
      <c r="SHP841" s="231"/>
      <c r="SHQ841" s="231"/>
      <c r="SHR841" s="231"/>
      <c r="SHS841" s="231"/>
      <c r="SHT841" s="231"/>
      <c r="SHU841" s="231"/>
      <c r="SHV841" s="231"/>
      <c r="SHW841" s="231"/>
      <c r="SHX841" s="231"/>
      <c r="SHY841" s="231"/>
      <c r="SHZ841" s="231"/>
      <c r="SIA841" s="231"/>
      <c r="SIB841" s="231"/>
      <c r="SIC841" s="231"/>
      <c r="SID841" s="231"/>
      <c r="SIE841" s="231"/>
      <c r="SIF841" s="231"/>
      <c r="SIG841" s="231"/>
      <c r="SIH841" s="231"/>
      <c r="SII841" s="231"/>
      <c r="SIJ841" s="231"/>
      <c r="SIK841" s="231"/>
      <c r="SIL841" s="231"/>
      <c r="SIM841" s="231"/>
      <c r="SIN841" s="231"/>
      <c r="SIO841" s="231"/>
      <c r="SIP841" s="231"/>
      <c r="SIQ841" s="231"/>
      <c r="SIR841" s="231"/>
      <c r="SIS841" s="231"/>
      <c r="SIT841" s="231"/>
      <c r="SIU841" s="231"/>
      <c r="SIV841" s="231"/>
      <c r="SIW841" s="231"/>
      <c r="SIX841" s="231"/>
      <c r="SIY841" s="231"/>
      <c r="SIZ841" s="231"/>
      <c r="SJA841" s="231"/>
      <c r="SJB841" s="231"/>
      <c r="SJC841" s="231"/>
      <c r="SJD841" s="231"/>
      <c r="SJE841" s="231"/>
      <c r="SJF841" s="231"/>
      <c r="SJG841" s="231"/>
      <c r="SJH841" s="231"/>
      <c r="SJI841" s="231"/>
      <c r="SJJ841" s="231"/>
      <c r="SJK841" s="231"/>
      <c r="SJL841" s="231"/>
      <c r="SJM841" s="231"/>
      <c r="SJN841" s="231"/>
      <c r="SJO841" s="231"/>
      <c r="SJP841" s="231"/>
      <c r="SJQ841" s="231"/>
      <c r="SJR841" s="231"/>
      <c r="SJS841" s="231"/>
      <c r="SJT841" s="231"/>
      <c r="SJU841" s="231"/>
      <c r="SJV841" s="231"/>
      <c r="SJW841" s="231"/>
      <c r="SJX841" s="231"/>
      <c r="SJY841" s="231"/>
      <c r="SJZ841" s="231"/>
      <c r="SKA841" s="231"/>
      <c r="SKB841" s="231"/>
      <c r="SKC841" s="231"/>
      <c r="SKD841" s="231"/>
      <c r="SKE841" s="231"/>
      <c r="SKF841" s="231"/>
      <c r="SKG841" s="231"/>
      <c r="SKH841" s="231"/>
      <c r="SKI841" s="231"/>
      <c r="SKJ841" s="231"/>
      <c r="SKK841" s="231"/>
      <c r="SKL841" s="231"/>
      <c r="SKM841" s="231"/>
      <c r="SKN841" s="231"/>
      <c r="SKO841" s="231"/>
      <c r="SKP841" s="231"/>
      <c r="SKQ841" s="231"/>
      <c r="SKR841" s="231"/>
      <c r="SKS841" s="231"/>
      <c r="SKT841" s="231"/>
      <c r="SKU841" s="231"/>
      <c r="SKV841" s="231"/>
      <c r="SKW841" s="231"/>
      <c r="SKX841" s="231"/>
      <c r="SKY841" s="231"/>
      <c r="SKZ841" s="231"/>
      <c r="SLA841" s="231"/>
      <c r="SLB841" s="231"/>
      <c r="SLC841" s="231"/>
      <c r="SLD841" s="231"/>
      <c r="SLE841" s="231"/>
      <c r="SLF841" s="231"/>
      <c r="SLG841" s="231"/>
      <c r="SLH841" s="231"/>
      <c r="SLI841" s="231"/>
      <c r="SLJ841" s="231"/>
      <c r="SLK841" s="231"/>
      <c r="SLL841" s="231"/>
      <c r="SLM841" s="231"/>
      <c r="SLN841" s="231"/>
      <c r="SLO841" s="231"/>
      <c r="SLP841" s="231"/>
      <c r="SLQ841" s="231"/>
      <c r="SLR841" s="231"/>
      <c r="SLS841" s="231"/>
      <c r="SLT841" s="231"/>
      <c r="SLU841" s="231"/>
      <c r="SLV841" s="231"/>
      <c r="SLW841" s="231"/>
      <c r="SLX841" s="231"/>
      <c r="SLY841" s="231"/>
      <c r="SLZ841" s="231"/>
      <c r="SMA841" s="231"/>
      <c r="SMB841" s="231"/>
      <c r="SMC841" s="231"/>
      <c r="SMD841" s="231"/>
      <c r="SME841" s="231"/>
      <c r="SMF841" s="231"/>
      <c r="SMG841" s="231"/>
      <c r="SMH841" s="231"/>
      <c r="SMI841" s="231"/>
      <c r="SMJ841" s="231"/>
      <c r="SMK841" s="231"/>
      <c r="SML841" s="231"/>
      <c r="SMM841" s="231"/>
      <c r="SMN841" s="231"/>
      <c r="SMO841" s="231"/>
      <c r="SMP841" s="231"/>
      <c r="SMQ841" s="231"/>
      <c r="SMR841" s="231"/>
      <c r="SMS841" s="231"/>
      <c r="SMT841" s="231"/>
      <c r="SMU841" s="231"/>
      <c r="SMV841" s="231"/>
      <c r="SMW841" s="231"/>
      <c r="SMX841" s="231"/>
      <c r="SMY841" s="231"/>
      <c r="SMZ841" s="231"/>
      <c r="SNA841" s="231"/>
      <c r="SNB841" s="231"/>
      <c r="SNC841" s="231"/>
      <c r="SND841" s="231"/>
      <c r="SNE841" s="231"/>
      <c r="SNF841" s="231"/>
      <c r="SNG841" s="231"/>
      <c r="SNH841" s="231"/>
      <c r="SNI841" s="231"/>
      <c r="SNJ841" s="231"/>
      <c r="SNK841" s="231"/>
      <c r="SNL841" s="231"/>
      <c r="SNM841" s="231"/>
      <c r="SNN841" s="231"/>
      <c r="SNO841" s="231"/>
      <c r="SNP841" s="231"/>
      <c r="SNQ841" s="231"/>
      <c r="SNR841" s="231"/>
      <c r="SNS841" s="231"/>
      <c r="SNT841" s="231"/>
      <c r="SNU841" s="231"/>
      <c r="SNV841" s="231"/>
      <c r="SNW841" s="231"/>
      <c r="SNX841" s="231"/>
      <c r="SNY841" s="231"/>
      <c r="SNZ841" s="231"/>
      <c r="SOA841" s="231"/>
      <c r="SOB841" s="231"/>
      <c r="SOC841" s="231"/>
      <c r="SOD841" s="231"/>
      <c r="SOE841" s="231"/>
      <c r="SOF841" s="231"/>
      <c r="SOG841" s="231"/>
      <c r="SOH841" s="231"/>
      <c r="SOI841" s="231"/>
      <c r="SOJ841" s="231"/>
      <c r="SOK841" s="231"/>
      <c r="SOL841" s="231"/>
      <c r="SOM841" s="231"/>
      <c r="SON841" s="231"/>
      <c r="SOO841" s="231"/>
      <c r="SOP841" s="231"/>
      <c r="SOQ841" s="231"/>
      <c r="SOR841" s="231"/>
      <c r="SOS841" s="231"/>
      <c r="SOT841" s="231"/>
      <c r="SOU841" s="231"/>
      <c r="SOV841" s="231"/>
      <c r="SOW841" s="231"/>
      <c r="SOX841" s="231"/>
      <c r="SOY841" s="231"/>
      <c r="SOZ841" s="231"/>
      <c r="SPA841" s="231"/>
      <c r="SPB841" s="231"/>
      <c r="SPC841" s="231"/>
      <c r="SPD841" s="231"/>
      <c r="SPE841" s="231"/>
      <c r="SPF841" s="231"/>
      <c r="SPG841" s="231"/>
      <c r="SPH841" s="231"/>
      <c r="SPI841" s="231"/>
      <c r="SPJ841" s="231"/>
      <c r="SPK841" s="231"/>
      <c r="SPL841" s="231"/>
      <c r="SPM841" s="231"/>
      <c r="SPN841" s="231"/>
      <c r="SPO841" s="231"/>
      <c r="SPP841" s="231"/>
      <c r="SPQ841" s="231"/>
      <c r="SPR841" s="231"/>
      <c r="SPS841" s="231"/>
      <c r="SPT841" s="231"/>
      <c r="SPU841" s="231"/>
      <c r="SPV841" s="231"/>
      <c r="SPW841" s="231"/>
      <c r="SPX841" s="231"/>
      <c r="SPY841" s="231"/>
      <c r="SPZ841" s="231"/>
      <c r="SQA841" s="231"/>
      <c r="SQB841" s="231"/>
      <c r="SQC841" s="231"/>
      <c r="SQD841" s="231"/>
      <c r="SQE841" s="231"/>
      <c r="SQF841" s="231"/>
      <c r="SQG841" s="231"/>
      <c r="SQH841" s="231"/>
      <c r="SQI841" s="231"/>
      <c r="SQJ841" s="231"/>
      <c r="SQK841" s="231"/>
      <c r="SQL841" s="231"/>
      <c r="SQM841" s="231"/>
      <c r="SQN841" s="231"/>
      <c r="SQO841" s="231"/>
      <c r="SQP841" s="231"/>
      <c r="SQQ841" s="231"/>
      <c r="SQR841" s="231"/>
      <c r="SQS841" s="231"/>
      <c r="SQT841" s="231"/>
      <c r="SQU841" s="231"/>
      <c r="SQV841" s="231"/>
      <c r="SQW841" s="231"/>
      <c r="SQX841" s="231"/>
      <c r="SQY841" s="231"/>
      <c r="SQZ841" s="231"/>
      <c r="SRA841" s="231"/>
      <c r="SRB841" s="231"/>
      <c r="SRC841" s="231"/>
      <c r="SRD841" s="231"/>
      <c r="SRE841" s="231"/>
      <c r="SRF841" s="231"/>
      <c r="SRG841" s="231"/>
      <c r="SRH841" s="231"/>
      <c r="SRI841" s="231"/>
      <c r="SRJ841" s="231"/>
      <c r="SRK841" s="231"/>
      <c r="SRL841" s="231"/>
      <c r="SRM841" s="231"/>
      <c r="SRN841" s="231"/>
      <c r="SRO841" s="231"/>
      <c r="SRP841" s="231"/>
      <c r="SRQ841" s="231"/>
      <c r="SRR841" s="231"/>
      <c r="SRS841" s="231"/>
      <c r="SRT841" s="231"/>
      <c r="SRU841" s="231"/>
      <c r="SRV841" s="231"/>
      <c r="SRW841" s="231"/>
      <c r="SRX841" s="231"/>
      <c r="SRY841" s="231"/>
      <c r="SRZ841" s="231"/>
      <c r="SSA841" s="231"/>
      <c r="SSB841" s="231"/>
      <c r="SSC841" s="231"/>
      <c r="SSD841" s="231"/>
      <c r="SSE841" s="231"/>
      <c r="SSF841" s="231"/>
      <c r="SSG841" s="231"/>
      <c r="SSH841" s="231"/>
      <c r="SSI841" s="231"/>
      <c r="SSJ841" s="231"/>
      <c r="SSK841" s="231"/>
      <c r="SSL841" s="231"/>
      <c r="SSM841" s="231"/>
      <c r="SSN841" s="231"/>
      <c r="SSO841" s="231"/>
      <c r="SSP841" s="231"/>
      <c r="SSQ841" s="231"/>
      <c r="SSR841" s="231"/>
      <c r="SSS841" s="231"/>
      <c r="SST841" s="231"/>
      <c r="SSU841" s="231"/>
      <c r="SSV841" s="231"/>
      <c r="SSW841" s="231"/>
      <c r="SSX841" s="231"/>
      <c r="SSY841" s="231"/>
      <c r="SSZ841" s="231"/>
      <c r="STA841" s="231"/>
      <c r="STB841" s="231"/>
      <c r="STC841" s="231"/>
      <c r="STD841" s="231"/>
      <c r="STE841" s="231"/>
      <c r="STF841" s="231"/>
      <c r="STG841" s="231"/>
      <c r="STH841" s="231"/>
      <c r="STI841" s="231"/>
      <c r="STJ841" s="231"/>
      <c r="STK841" s="231"/>
      <c r="STL841" s="231"/>
      <c r="STM841" s="231"/>
      <c r="STN841" s="231"/>
      <c r="STO841" s="231"/>
      <c r="STP841" s="231"/>
      <c r="STQ841" s="231"/>
      <c r="STR841" s="231"/>
      <c r="STS841" s="231"/>
      <c r="STT841" s="231"/>
      <c r="STU841" s="231"/>
      <c r="STV841" s="231"/>
      <c r="STW841" s="231"/>
      <c r="STX841" s="231"/>
      <c r="STY841" s="231"/>
      <c r="STZ841" s="231"/>
      <c r="SUA841" s="231"/>
      <c r="SUB841" s="231"/>
      <c r="SUC841" s="231"/>
      <c r="SUD841" s="231"/>
      <c r="SUE841" s="231"/>
      <c r="SUF841" s="231"/>
      <c r="SUG841" s="231"/>
      <c r="SUH841" s="231"/>
      <c r="SUI841" s="231"/>
      <c r="SUJ841" s="231"/>
      <c r="SUK841" s="231"/>
      <c r="SUL841" s="231"/>
      <c r="SUM841" s="231"/>
      <c r="SUN841" s="231"/>
      <c r="SUO841" s="231"/>
      <c r="SUP841" s="231"/>
      <c r="SUQ841" s="231"/>
      <c r="SUR841" s="231"/>
      <c r="SUS841" s="231"/>
      <c r="SUT841" s="231"/>
      <c r="SUU841" s="231"/>
      <c r="SUV841" s="231"/>
      <c r="SUW841" s="231"/>
      <c r="SUX841" s="231"/>
      <c r="SUY841" s="231"/>
      <c r="SUZ841" s="231"/>
      <c r="SVA841" s="231"/>
      <c r="SVB841" s="231"/>
      <c r="SVC841" s="231"/>
      <c r="SVD841" s="231"/>
      <c r="SVE841" s="231"/>
      <c r="SVF841" s="231"/>
      <c r="SVG841" s="231"/>
      <c r="SVH841" s="231"/>
      <c r="SVI841" s="231"/>
      <c r="SVJ841" s="231"/>
      <c r="SVK841" s="231"/>
      <c r="SVL841" s="231"/>
      <c r="SVM841" s="231"/>
      <c r="SVN841" s="231"/>
      <c r="SVO841" s="231"/>
      <c r="SVP841" s="231"/>
      <c r="SVQ841" s="231"/>
      <c r="SVR841" s="231"/>
      <c r="SVS841" s="231"/>
      <c r="SVT841" s="231"/>
      <c r="SVU841" s="231"/>
      <c r="SVV841" s="231"/>
      <c r="SVW841" s="231"/>
      <c r="SVX841" s="231"/>
      <c r="SVY841" s="231"/>
      <c r="SVZ841" s="231"/>
      <c r="SWA841" s="231"/>
      <c r="SWB841" s="231"/>
      <c r="SWC841" s="231"/>
      <c r="SWD841" s="231"/>
      <c r="SWE841" s="231"/>
      <c r="SWF841" s="231"/>
      <c r="SWG841" s="231"/>
      <c r="SWH841" s="231"/>
      <c r="SWI841" s="231"/>
      <c r="SWJ841" s="231"/>
      <c r="SWK841" s="231"/>
      <c r="SWL841" s="231"/>
      <c r="SWM841" s="231"/>
      <c r="SWN841" s="231"/>
      <c r="SWO841" s="231"/>
      <c r="SWP841" s="231"/>
      <c r="SWQ841" s="231"/>
      <c r="SWR841" s="231"/>
      <c r="SWS841" s="231"/>
      <c r="SWT841" s="231"/>
      <c r="SWU841" s="231"/>
      <c r="SWV841" s="231"/>
      <c r="SWW841" s="231"/>
      <c r="SWX841" s="231"/>
      <c r="SWY841" s="231"/>
      <c r="SWZ841" s="231"/>
      <c r="SXA841" s="231"/>
      <c r="SXB841" s="231"/>
      <c r="SXC841" s="231"/>
      <c r="SXD841" s="231"/>
      <c r="SXE841" s="231"/>
      <c r="SXF841" s="231"/>
      <c r="SXG841" s="231"/>
      <c r="SXH841" s="231"/>
      <c r="SXI841" s="231"/>
      <c r="SXJ841" s="231"/>
      <c r="SXK841" s="231"/>
      <c r="SXL841" s="231"/>
      <c r="SXM841" s="231"/>
      <c r="SXN841" s="231"/>
      <c r="SXO841" s="231"/>
      <c r="SXP841" s="231"/>
      <c r="SXQ841" s="231"/>
      <c r="SXR841" s="231"/>
      <c r="SXS841" s="231"/>
      <c r="SXT841" s="231"/>
      <c r="SXU841" s="231"/>
      <c r="SXV841" s="231"/>
      <c r="SXW841" s="231"/>
      <c r="SXX841" s="231"/>
      <c r="SXY841" s="231"/>
      <c r="SXZ841" s="231"/>
      <c r="SYA841" s="231"/>
      <c r="SYB841" s="231"/>
      <c r="SYC841" s="231"/>
      <c r="SYD841" s="231"/>
      <c r="SYE841" s="231"/>
      <c r="SYF841" s="231"/>
      <c r="SYG841" s="231"/>
      <c r="SYH841" s="231"/>
      <c r="SYI841" s="231"/>
      <c r="SYJ841" s="231"/>
      <c r="SYK841" s="231"/>
      <c r="SYL841" s="231"/>
      <c r="SYM841" s="231"/>
      <c r="SYN841" s="231"/>
      <c r="SYO841" s="231"/>
      <c r="SYP841" s="231"/>
      <c r="SYQ841" s="231"/>
      <c r="SYR841" s="231"/>
      <c r="SYS841" s="231"/>
      <c r="SYT841" s="231"/>
      <c r="SYU841" s="231"/>
      <c r="SYV841" s="231"/>
      <c r="SYW841" s="231"/>
      <c r="SYX841" s="231"/>
      <c r="SYY841" s="231"/>
      <c r="SYZ841" s="231"/>
      <c r="SZA841" s="231"/>
      <c r="SZB841" s="231"/>
      <c r="SZC841" s="231"/>
      <c r="SZD841" s="231"/>
      <c r="SZE841" s="231"/>
      <c r="SZF841" s="231"/>
      <c r="SZG841" s="231"/>
      <c r="SZH841" s="231"/>
      <c r="SZI841" s="231"/>
      <c r="SZJ841" s="231"/>
      <c r="SZK841" s="231"/>
      <c r="SZL841" s="231"/>
      <c r="SZM841" s="231"/>
      <c r="SZN841" s="231"/>
      <c r="SZO841" s="231"/>
      <c r="SZP841" s="231"/>
      <c r="SZQ841" s="231"/>
      <c r="SZR841" s="231"/>
      <c r="SZS841" s="231"/>
      <c r="SZT841" s="231"/>
      <c r="SZU841" s="231"/>
      <c r="SZV841" s="231"/>
      <c r="SZW841" s="231"/>
      <c r="SZX841" s="231"/>
      <c r="SZY841" s="231"/>
      <c r="SZZ841" s="231"/>
      <c r="TAA841" s="231"/>
      <c r="TAB841" s="231"/>
      <c r="TAC841" s="231"/>
      <c r="TAD841" s="231"/>
      <c r="TAE841" s="231"/>
      <c r="TAF841" s="231"/>
      <c r="TAG841" s="231"/>
      <c r="TAH841" s="231"/>
      <c r="TAI841" s="231"/>
      <c r="TAJ841" s="231"/>
      <c r="TAK841" s="231"/>
      <c r="TAL841" s="231"/>
      <c r="TAM841" s="231"/>
      <c r="TAN841" s="231"/>
      <c r="TAO841" s="231"/>
      <c r="TAP841" s="231"/>
      <c r="TAQ841" s="231"/>
      <c r="TAR841" s="231"/>
      <c r="TAS841" s="231"/>
      <c r="TAT841" s="231"/>
      <c r="TAU841" s="231"/>
      <c r="TAV841" s="231"/>
      <c r="TAW841" s="231"/>
      <c r="TAX841" s="231"/>
      <c r="TAY841" s="231"/>
      <c r="TAZ841" s="231"/>
      <c r="TBA841" s="231"/>
      <c r="TBB841" s="231"/>
      <c r="TBC841" s="231"/>
      <c r="TBD841" s="231"/>
      <c r="TBE841" s="231"/>
      <c r="TBF841" s="231"/>
      <c r="TBG841" s="231"/>
      <c r="TBH841" s="231"/>
      <c r="TBI841" s="231"/>
      <c r="TBJ841" s="231"/>
      <c r="TBK841" s="231"/>
      <c r="TBL841" s="231"/>
      <c r="TBM841" s="231"/>
      <c r="TBN841" s="231"/>
      <c r="TBO841" s="231"/>
      <c r="TBP841" s="231"/>
      <c r="TBQ841" s="231"/>
      <c r="TBR841" s="231"/>
      <c r="TBS841" s="231"/>
      <c r="TBT841" s="231"/>
      <c r="TBU841" s="231"/>
      <c r="TBV841" s="231"/>
      <c r="TBW841" s="231"/>
      <c r="TBX841" s="231"/>
      <c r="TBY841" s="231"/>
      <c r="TBZ841" s="231"/>
      <c r="TCA841" s="231"/>
      <c r="TCB841" s="231"/>
      <c r="TCC841" s="231"/>
      <c r="TCD841" s="231"/>
      <c r="TCE841" s="231"/>
      <c r="TCF841" s="231"/>
      <c r="TCG841" s="231"/>
      <c r="TCH841" s="231"/>
      <c r="TCI841" s="231"/>
      <c r="TCJ841" s="231"/>
      <c r="TCK841" s="231"/>
      <c r="TCL841" s="231"/>
      <c r="TCM841" s="231"/>
      <c r="TCN841" s="231"/>
      <c r="TCO841" s="231"/>
      <c r="TCP841" s="231"/>
      <c r="TCQ841" s="231"/>
      <c r="TCR841" s="231"/>
      <c r="TCS841" s="231"/>
      <c r="TCT841" s="231"/>
      <c r="TCU841" s="231"/>
      <c r="TCV841" s="231"/>
      <c r="TCW841" s="231"/>
      <c r="TCX841" s="231"/>
      <c r="TCY841" s="231"/>
      <c r="TCZ841" s="231"/>
      <c r="TDA841" s="231"/>
      <c r="TDB841" s="231"/>
      <c r="TDC841" s="231"/>
      <c r="TDD841" s="231"/>
      <c r="TDE841" s="231"/>
      <c r="TDF841" s="231"/>
      <c r="TDG841" s="231"/>
      <c r="TDH841" s="231"/>
      <c r="TDI841" s="231"/>
      <c r="TDJ841" s="231"/>
      <c r="TDK841" s="231"/>
      <c r="TDL841" s="231"/>
      <c r="TDM841" s="231"/>
      <c r="TDN841" s="231"/>
      <c r="TDO841" s="231"/>
      <c r="TDP841" s="231"/>
      <c r="TDQ841" s="231"/>
      <c r="TDR841" s="231"/>
      <c r="TDS841" s="231"/>
      <c r="TDT841" s="231"/>
      <c r="TDU841" s="231"/>
      <c r="TDV841" s="231"/>
      <c r="TDW841" s="231"/>
      <c r="TDX841" s="231"/>
      <c r="TDY841" s="231"/>
      <c r="TDZ841" s="231"/>
      <c r="TEA841" s="231"/>
      <c r="TEB841" s="231"/>
      <c r="TEC841" s="231"/>
      <c r="TED841" s="231"/>
      <c r="TEE841" s="231"/>
      <c r="TEF841" s="231"/>
      <c r="TEG841" s="231"/>
      <c r="TEH841" s="231"/>
      <c r="TEI841" s="231"/>
      <c r="TEJ841" s="231"/>
      <c r="TEK841" s="231"/>
      <c r="TEL841" s="231"/>
      <c r="TEM841" s="231"/>
      <c r="TEN841" s="231"/>
      <c r="TEO841" s="231"/>
      <c r="TEP841" s="231"/>
      <c r="TEQ841" s="231"/>
      <c r="TER841" s="231"/>
      <c r="TES841" s="231"/>
      <c r="TET841" s="231"/>
      <c r="TEU841" s="231"/>
      <c r="TEV841" s="231"/>
      <c r="TEW841" s="231"/>
      <c r="TEX841" s="231"/>
      <c r="TEY841" s="231"/>
      <c r="TEZ841" s="231"/>
      <c r="TFA841" s="231"/>
      <c r="TFB841" s="231"/>
      <c r="TFC841" s="231"/>
      <c r="TFD841" s="231"/>
      <c r="TFE841" s="231"/>
      <c r="TFF841" s="231"/>
      <c r="TFG841" s="231"/>
      <c r="TFH841" s="231"/>
      <c r="TFI841" s="231"/>
      <c r="TFJ841" s="231"/>
      <c r="TFK841" s="231"/>
      <c r="TFL841" s="231"/>
      <c r="TFM841" s="231"/>
      <c r="TFN841" s="231"/>
      <c r="TFO841" s="231"/>
      <c r="TFP841" s="231"/>
      <c r="TFQ841" s="231"/>
      <c r="TFR841" s="231"/>
      <c r="TFS841" s="231"/>
      <c r="TFT841" s="231"/>
      <c r="TFU841" s="231"/>
      <c r="TFV841" s="231"/>
      <c r="TFW841" s="231"/>
      <c r="TFX841" s="231"/>
      <c r="TFY841" s="231"/>
      <c r="TFZ841" s="231"/>
      <c r="TGA841" s="231"/>
      <c r="TGB841" s="231"/>
      <c r="TGC841" s="231"/>
      <c r="TGD841" s="231"/>
      <c r="TGE841" s="231"/>
      <c r="TGF841" s="231"/>
      <c r="TGG841" s="231"/>
      <c r="TGH841" s="231"/>
      <c r="TGI841" s="231"/>
      <c r="TGJ841" s="231"/>
      <c r="TGK841" s="231"/>
      <c r="TGL841" s="231"/>
      <c r="TGM841" s="231"/>
      <c r="TGN841" s="231"/>
      <c r="TGO841" s="231"/>
      <c r="TGP841" s="231"/>
      <c r="TGQ841" s="231"/>
      <c r="TGR841" s="231"/>
      <c r="TGS841" s="231"/>
      <c r="TGT841" s="231"/>
      <c r="TGU841" s="231"/>
      <c r="TGV841" s="231"/>
      <c r="TGW841" s="231"/>
      <c r="TGX841" s="231"/>
      <c r="TGY841" s="231"/>
      <c r="TGZ841" s="231"/>
      <c r="THA841" s="231"/>
      <c r="THB841" s="231"/>
      <c r="THC841" s="231"/>
      <c r="THD841" s="231"/>
      <c r="THE841" s="231"/>
      <c r="THF841" s="231"/>
      <c r="THG841" s="231"/>
      <c r="THH841" s="231"/>
      <c r="THI841" s="231"/>
      <c r="THJ841" s="231"/>
      <c r="THK841" s="231"/>
      <c r="THL841" s="231"/>
      <c r="THM841" s="231"/>
      <c r="THN841" s="231"/>
      <c r="THO841" s="231"/>
      <c r="THP841" s="231"/>
      <c r="THQ841" s="231"/>
      <c r="THR841" s="231"/>
      <c r="THS841" s="231"/>
      <c r="THT841" s="231"/>
      <c r="THU841" s="231"/>
      <c r="THV841" s="231"/>
      <c r="THW841" s="231"/>
      <c r="THX841" s="231"/>
      <c r="THY841" s="231"/>
      <c r="THZ841" s="231"/>
      <c r="TIA841" s="231"/>
      <c r="TIB841" s="231"/>
      <c r="TIC841" s="231"/>
      <c r="TID841" s="231"/>
      <c r="TIE841" s="231"/>
      <c r="TIF841" s="231"/>
      <c r="TIG841" s="231"/>
      <c r="TIH841" s="231"/>
      <c r="TII841" s="231"/>
      <c r="TIJ841" s="231"/>
      <c r="TIK841" s="231"/>
      <c r="TIL841" s="231"/>
      <c r="TIM841" s="231"/>
      <c r="TIN841" s="231"/>
      <c r="TIO841" s="231"/>
      <c r="TIP841" s="231"/>
      <c r="TIQ841" s="231"/>
      <c r="TIR841" s="231"/>
      <c r="TIS841" s="231"/>
      <c r="TIT841" s="231"/>
      <c r="TIU841" s="231"/>
      <c r="TIV841" s="231"/>
      <c r="TIW841" s="231"/>
      <c r="TIX841" s="231"/>
      <c r="TIY841" s="231"/>
      <c r="TIZ841" s="231"/>
      <c r="TJA841" s="231"/>
      <c r="TJB841" s="231"/>
      <c r="TJC841" s="231"/>
      <c r="TJD841" s="231"/>
      <c r="TJE841" s="231"/>
      <c r="TJF841" s="231"/>
      <c r="TJG841" s="231"/>
      <c r="TJH841" s="231"/>
      <c r="TJI841" s="231"/>
      <c r="TJJ841" s="231"/>
      <c r="TJK841" s="231"/>
      <c r="TJL841" s="231"/>
      <c r="TJM841" s="231"/>
      <c r="TJN841" s="231"/>
      <c r="TJO841" s="231"/>
      <c r="TJP841" s="231"/>
      <c r="TJQ841" s="231"/>
      <c r="TJR841" s="231"/>
      <c r="TJS841" s="231"/>
      <c r="TJT841" s="231"/>
      <c r="TJU841" s="231"/>
      <c r="TJV841" s="231"/>
      <c r="TJW841" s="231"/>
      <c r="TJX841" s="231"/>
      <c r="TJY841" s="231"/>
      <c r="TJZ841" s="231"/>
      <c r="TKA841" s="231"/>
      <c r="TKB841" s="231"/>
      <c r="TKC841" s="231"/>
      <c r="TKD841" s="231"/>
      <c r="TKE841" s="231"/>
      <c r="TKF841" s="231"/>
      <c r="TKG841" s="231"/>
      <c r="TKH841" s="231"/>
      <c r="TKI841" s="231"/>
      <c r="TKJ841" s="231"/>
      <c r="TKK841" s="231"/>
      <c r="TKL841" s="231"/>
      <c r="TKM841" s="231"/>
      <c r="TKN841" s="231"/>
      <c r="TKO841" s="231"/>
      <c r="TKP841" s="231"/>
      <c r="TKQ841" s="231"/>
      <c r="TKR841" s="231"/>
      <c r="TKS841" s="231"/>
      <c r="TKT841" s="231"/>
      <c r="TKU841" s="231"/>
      <c r="TKV841" s="231"/>
      <c r="TKW841" s="231"/>
      <c r="TKX841" s="231"/>
      <c r="TKY841" s="231"/>
      <c r="TKZ841" s="231"/>
      <c r="TLA841" s="231"/>
      <c r="TLB841" s="231"/>
      <c r="TLC841" s="231"/>
      <c r="TLD841" s="231"/>
      <c r="TLE841" s="231"/>
      <c r="TLF841" s="231"/>
      <c r="TLG841" s="231"/>
      <c r="TLH841" s="231"/>
      <c r="TLI841" s="231"/>
      <c r="TLJ841" s="231"/>
      <c r="TLK841" s="231"/>
      <c r="TLL841" s="231"/>
      <c r="TLM841" s="231"/>
      <c r="TLN841" s="231"/>
      <c r="TLO841" s="231"/>
      <c r="TLP841" s="231"/>
      <c r="TLQ841" s="231"/>
      <c r="TLR841" s="231"/>
      <c r="TLS841" s="231"/>
      <c r="TLT841" s="231"/>
      <c r="TLU841" s="231"/>
      <c r="TLV841" s="231"/>
      <c r="TLW841" s="231"/>
      <c r="TLX841" s="231"/>
      <c r="TLY841" s="231"/>
      <c r="TLZ841" s="231"/>
      <c r="TMA841" s="231"/>
      <c r="TMB841" s="231"/>
      <c r="TMC841" s="231"/>
      <c r="TMD841" s="231"/>
      <c r="TME841" s="231"/>
      <c r="TMF841" s="231"/>
      <c r="TMG841" s="231"/>
      <c r="TMH841" s="231"/>
      <c r="TMI841" s="231"/>
      <c r="TMJ841" s="231"/>
      <c r="TMK841" s="231"/>
      <c r="TML841" s="231"/>
      <c r="TMM841" s="231"/>
      <c r="TMN841" s="231"/>
      <c r="TMO841" s="231"/>
      <c r="TMP841" s="231"/>
      <c r="TMQ841" s="231"/>
      <c r="TMR841" s="231"/>
      <c r="TMS841" s="231"/>
      <c r="TMT841" s="231"/>
      <c r="TMU841" s="231"/>
      <c r="TMV841" s="231"/>
      <c r="TMW841" s="231"/>
      <c r="TMX841" s="231"/>
      <c r="TMY841" s="231"/>
      <c r="TMZ841" s="231"/>
      <c r="TNA841" s="231"/>
      <c r="TNB841" s="231"/>
      <c r="TNC841" s="231"/>
      <c r="TND841" s="231"/>
      <c r="TNE841" s="231"/>
      <c r="TNF841" s="231"/>
      <c r="TNG841" s="231"/>
      <c r="TNH841" s="231"/>
      <c r="TNI841" s="231"/>
      <c r="TNJ841" s="231"/>
      <c r="TNK841" s="231"/>
      <c r="TNL841" s="231"/>
      <c r="TNM841" s="231"/>
      <c r="TNN841" s="231"/>
      <c r="TNO841" s="231"/>
      <c r="TNP841" s="231"/>
      <c r="TNQ841" s="231"/>
      <c r="TNR841" s="231"/>
      <c r="TNS841" s="231"/>
      <c r="TNT841" s="231"/>
      <c r="TNU841" s="231"/>
      <c r="TNV841" s="231"/>
      <c r="TNW841" s="231"/>
      <c r="TNX841" s="231"/>
      <c r="TNY841" s="231"/>
      <c r="TNZ841" s="231"/>
      <c r="TOA841" s="231"/>
      <c r="TOB841" s="231"/>
      <c r="TOC841" s="231"/>
      <c r="TOD841" s="231"/>
      <c r="TOE841" s="231"/>
      <c r="TOF841" s="231"/>
      <c r="TOG841" s="231"/>
      <c r="TOH841" s="231"/>
      <c r="TOI841" s="231"/>
      <c r="TOJ841" s="231"/>
      <c r="TOK841" s="231"/>
      <c r="TOL841" s="231"/>
      <c r="TOM841" s="231"/>
      <c r="TON841" s="231"/>
      <c r="TOO841" s="231"/>
      <c r="TOP841" s="231"/>
      <c r="TOQ841" s="231"/>
      <c r="TOR841" s="231"/>
      <c r="TOS841" s="231"/>
      <c r="TOT841" s="231"/>
      <c r="TOU841" s="231"/>
      <c r="TOV841" s="231"/>
      <c r="TOW841" s="231"/>
      <c r="TOX841" s="231"/>
      <c r="TOY841" s="231"/>
      <c r="TOZ841" s="231"/>
      <c r="TPA841" s="231"/>
      <c r="TPB841" s="231"/>
      <c r="TPC841" s="231"/>
      <c r="TPD841" s="231"/>
      <c r="TPE841" s="231"/>
      <c r="TPF841" s="231"/>
      <c r="TPG841" s="231"/>
      <c r="TPH841" s="231"/>
      <c r="TPI841" s="231"/>
      <c r="TPJ841" s="231"/>
      <c r="TPK841" s="231"/>
      <c r="TPL841" s="231"/>
      <c r="TPM841" s="231"/>
      <c r="TPN841" s="231"/>
      <c r="TPO841" s="231"/>
      <c r="TPP841" s="231"/>
      <c r="TPQ841" s="231"/>
      <c r="TPR841" s="231"/>
      <c r="TPS841" s="231"/>
      <c r="TPT841" s="231"/>
      <c r="TPU841" s="231"/>
      <c r="TPV841" s="231"/>
      <c r="TPW841" s="231"/>
      <c r="TPX841" s="231"/>
      <c r="TPY841" s="231"/>
      <c r="TPZ841" s="231"/>
      <c r="TQA841" s="231"/>
      <c r="TQB841" s="231"/>
      <c r="TQC841" s="231"/>
      <c r="TQD841" s="231"/>
      <c r="TQE841" s="231"/>
      <c r="TQF841" s="231"/>
      <c r="TQG841" s="231"/>
      <c r="TQH841" s="231"/>
      <c r="TQI841" s="231"/>
      <c r="TQJ841" s="231"/>
      <c r="TQK841" s="231"/>
      <c r="TQL841" s="231"/>
      <c r="TQM841" s="231"/>
      <c r="TQN841" s="231"/>
      <c r="TQO841" s="231"/>
      <c r="TQP841" s="231"/>
      <c r="TQQ841" s="231"/>
      <c r="TQR841" s="231"/>
      <c r="TQS841" s="231"/>
      <c r="TQT841" s="231"/>
      <c r="TQU841" s="231"/>
      <c r="TQV841" s="231"/>
      <c r="TQW841" s="231"/>
      <c r="TQX841" s="231"/>
      <c r="TQY841" s="231"/>
      <c r="TQZ841" s="231"/>
      <c r="TRA841" s="231"/>
      <c r="TRB841" s="231"/>
      <c r="TRC841" s="231"/>
      <c r="TRD841" s="231"/>
      <c r="TRE841" s="231"/>
      <c r="TRF841" s="231"/>
      <c r="TRG841" s="231"/>
      <c r="TRH841" s="231"/>
      <c r="TRI841" s="231"/>
      <c r="TRJ841" s="231"/>
      <c r="TRK841" s="231"/>
      <c r="TRL841" s="231"/>
      <c r="TRM841" s="231"/>
      <c r="TRN841" s="231"/>
      <c r="TRO841" s="231"/>
      <c r="TRP841" s="231"/>
      <c r="TRQ841" s="231"/>
      <c r="TRR841" s="231"/>
      <c r="TRS841" s="231"/>
      <c r="TRT841" s="231"/>
      <c r="TRU841" s="231"/>
      <c r="TRV841" s="231"/>
      <c r="TRW841" s="231"/>
      <c r="TRX841" s="231"/>
      <c r="TRY841" s="231"/>
      <c r="TRZ841" s="231"/>
      <c r="TSA841" s="231"/>
      <c r="TSB841" s="231"/>
      <c r="TSC841" s="231"/>
      <c r="TSD841" s="231"/>
      <c r="TSE841" s="231"/>
      <c r="TSF841" s="231"/>
      <c r="TSG841" s="231"/>
      <c r="TSH841" s="231"/>
      <c r="TSI841" s="231"/>
      <c r="TSJ841" s="231"/>
      <c r="TSK841" s="231"/>
      <c r="TSL841" s="231"/>
      <c r="TSM841" s="231"/>
      <c r="TSN841" s="231"/>
      <c r="TSO841" s="231"/>
      <c r="TSP841" s="231"/>
      <c r="TSQ841" s="231"/>
      <c r="TSR841" s="231"/>
      <c r="TSS841" s="231"/>
      <c r="TST841" s="231"/>
      <c r="TSU841" s="231"/>
      <c r="TSV841" s="231"/>
      <c r="TSW841" s="231"/>
      <c r="TSX841" s="231"/>
      <c r="TSY841" s="231"/>
      <c r="TSZ841" s="231"/>
      <c r="TTA841" s="231"/>
      <c r="TTB841" s="231"/>
      <c r="TTC841" s="231"/>
      <c r="TTD841" s="231"/>
      <c r="TTE841" s="231"/>
      <c r="TTF841" s="231"/>
      <c r="TTG841" s="231"/>
      <c r="TTH841" s="231"/>
      <c r="TTI841" s="231"/>
      <c r="TTJ841" s="231"/>
      <c r="TTK841" s="231"/>
      <c r="TTL841" s="231"/>
      <c r="TTM841" s="231"/>
      <c r="TTN841" s="231"/>
      <c r="TTO841" s="231"/>
      <c r="TTP841" s="231"/>
      <c r="TTQ841" s="231"/>
      <c r="TTR841" s="231"/>
      <c r="TTS841" s="231"/>
      <c r="TTT841" s="231"/>
      <c r="TTU841" s="231"/>
      <c r="TTV841" s="231"/>
      <c r="TTW841" s="231"/>
      <c r="TTX841" s="231"/>
      <c r="TTY841" s="231"/>
      <c r="TTZ841" s="231"/>
      <c r="TUA841" s="231"/>
      <c r="TUB841" s="231"/>
      <c r="TUC841" s="231"/>
      <c r="TUD841" s="231"/>
      <c r="TUE841" s="231"/>
      <c r="TUF841" s="231"/>
      <c r="TUG841" s="231"/>
      <c r="TUH841" s="231"/>
      <c r="TUI841" s="231"/>
      <c r="TUJ841" s="231"/>
      <c r="TUK841" s="231"/>
      <c r="TUL841" s="231"/>
      <c r="TUM841" s="231"/>
      <c r="TUN841" s="231"/>
      <c r="TUO841" s="231"/>
      <c r="TUP841" s="231"/>
      <c r="TUQ841" s="231"/>
      <c r="TUR841" s="231"/>
      <c r="TUS841" s="231"/>
      <c r="TUT841" s="231"/>
      <c r="TUU841" s="231"/>
      <c r="TUV841" s="231"/>
      <c r="TUW841" s="231"/>
      <c r="TUX841" s="231"/>
      <c r="TUY841" s="231"/>
      <c r="TUZ841" s="231"/>
      <c r="TVA841" s="231"/>
      <c r="TVB841" s="231"/>
      <c r="TVC841" s="231"/>
      <c r="TVD841" s="231"/>
      <c r="TVE841" s="231"/>
      <c r="TVF841" s="231"/>
      <c r="TVG841" s="231"/>
      <c r="TVH841" s="231"/>
      <c r="TVI841" s="231"/>
      <c r="TVJ841" s="231"/>
      <c r="TVK841" s="231"/>
      <c r="TVL841" s="231"/>
      <c r="TVM841" s="231"/>
      <c r="TVN841" s="231"/>
      <c r="TVO841" s="231"/>
      <c r="TVP841" s="231"/>
      <c r="TVQ841" s="231"/>
      <c r="TVR841" s="231"/>
      <c r="TVS841" s="231"/>
      <c r="TVT841" s="231"/>
      <c r="TVU841" s="231"/>
      <c r="TVV841" s="231"/>
      <c r="TVW841" s="231"/>
      <c r="TVX841" s="231"/>
      <c r="TVY841" s="231"/>
      <c r="TVZ841" s="231"/>
      <c r="TWA841" s="231"/>
      <c r="TWB841" s="231"/>
      <c r="TWC841" s="231"/>
      <c r="TWD841" s="231"/>
      <c r="TWE841" s="231"/>
      <c r="TWF841" s="231"/>
      <c r="TWG841" s="231"/>
      <c r="TWH841" s="231"/>
      <c r="TWI841" s="231"/>
      <c r="TWJ841" s="231"/>
      <c r="TWK841" s="231"/>
      <c r="TWL841" s="231"/>
      <c r="TWM841" s="231"/>
      <c r="TWN841" s="231"/>
      <c r="TWO841" s="231"/>
      <c r="TWP841" s="231"/>
      <c r="TWQ841" s="231"/>
      <c r="TWR841" s="231"/>
      <c r="TWS841" s="231"/>
      <c r="TWT841" s="231"/>
      <c r="TWU841" s="231"/>
      <c r="TWV841" s="231"/>
      <c r="TWW841" s="231"/>
      <c r="TWX841" s="231"/>
      <c r="TWY841" s="231"/>
      <c r="TWZ841" s="231"/>
      <c r="TXA841" s="231"/>
      <c r="TXB841" s="231"/>
      <c r="TXC841" s="231"/>
      <c r="TXD841" s="231"/>
      <c r="TXE841" s="231"/>
      <c r="TXF841" s="231"/>
      <c r="TXG841" s="231"/>
      <c r="TXH841" s="231"/>
      <c r="TXI841" s="231"/>
      <c r="TXJ841" s="231"/>
      <c r="TXK841" s="231"/>
      <c r="TXL841" s="231"/>
      <c r="TXM841" s="231"/>
      <c r="TXN841" s="231"/>
      <c r="TXO841" s="231"/>
      <c r="TXP841" s="231"/>
      <c r="TXQ841" s="231"/>
      <c r="TXR841" s="231"/>
      <c r="TXS841" s="231"/>
      <c r="TXT841" s="231"/>
      <c r="TXU841" s="231"/>
      <c r="TXV841" s="231"/>
      <c r="TXW841" s="231"/>
      <c r="TXX841" s="231"/>
      <c r="TXY841" s="231"/>
      <c r="TXZ841" s="231"/>
      <c r="TYA841" s="231"/>
      <c r="TYB841" s="231"/>
      <c r="TYC841" s="231"/>
      <c r="TYD841" s="231"/>
      <c r="TYE841" s="231"/>
      <c r="TYF841" s="231"/>
      <c r="TYG841" s="231"/>
      <c r="TYH841" s="231"/>
      <c r="TYI841" s="231"/>
      <c r="TYJ841" s="231"/>
      <c r="TYK841" s="231"/>
      <c r="TYL841" s="231"/>
      <c r="TYM841" s="231"/>
      <c r="TYN841" s="231"/>
      <c r="TYO841" s="231"/>
      <c r="TYP841" s="231"/>
      <c r="TYQ841" s="231"/>
      <c r="TYR841" s="231"/>
      <c r="TYS841" s="231"/>
      <c r="TYT841" s="231"/>
      <c r="TYU841" s="231"/>
      <c r="TYV841" s="231"/>
      <c r="TYW841" s="231"/>
      <c r="TYX841" s="231"/>
      <c r="TYY841" s="231"/>
      <c r="TYZ841" s="231"/>
      <c r="TZA841" s="231"/>
      <c r="TZB841" s="231"/>
      <c r="TZC841" s="231"/>
      <c r="TZD841" s="231"/>
      <c r="TZE841" s="231"/>
      <c r="TZF841" s="231"/>
      <c r="TZG841" s="231"/>
      <c r="TZH841" s="231"/>
      <c r="TZI841" s="231"/>
      <c r="TZJ841" s="231"/>
      <c r="TZK841" s="231"/>
      <c r="TZL841" s="231"/>
      <c r="TZM841" s="231"/>
      <c r="TZN841" s="231"/>
      <c r="TZO841" s="231"/>
      <c r="TZP841" s="231"/>
      <c r="TZQ841" s="231"/>
      <c r="TZR841" s="231"/>
      <c r="TZS841" s="231"/>
      <c r="TZT841" s="231"/>
      <c r="TZU841" s="231"/>
      <c r="TZV841" s="231"/>
      <c r="TZW841" s="231"/>
      <c r="TZX841" s="231"/>
      <c r="TZY841" s="231"/>
      <c r="TZZ841" s="231"/>
      <c r="UAA841" s="231"/>
      <c r="UAB841" s="231"/>
      <c r="UAC841" s="231"/>
      <c r="UAD841" s="231"/>
      <c r="UAE841" s="231"/>
      <c r="UAF841" s="231"/>
      <c r="UAG841" s="231"/>
      <c r="UAH841" s="231"/>
      <c r="UAI841" s="231"/>
      <c r="UAJ841" s="231"/>
      <c r="UAK841" s="231"/>
      <c r="UAL841" s="231"/>
      <c r="UAM841" s="231"/>
      <c r="UAN841" s="231"/>
      <c r="UAO841" s="231"/>
      <c r="UAP841" s="231"/>
      <c r="UAQ841" s="231"/>
      <c r="UAR841" s="231"/>
      <c r="UAS841" s="231"/>
      <c r="UAT841" s="231"/>
      <c r="UAU841" s="231"/>
      <c r="UAV841" s="231"/>
      <c r="UAW841" s="231"/>
      <c r="UAX841" s="231"/>
      <c r="UAY841" s="231"/>
      <c r="UAZ841" s="231"/>
      <c r="UBA841" s="231"/>
      <c r="UBB841" s="231"/>
      <c r="UBC841" s="231"/>
      <c r="UBD841" s="231"/>
      <c r="UBE841" s="231"/>
      <c r="UBF841" s="231"/>
      <c r="UBG841" s="231"/>
      <c r="UBH841" s="231"/>
      <c r="UBI841" s="231"/>
      <c r="UBJ841" s="231"/>
      <c r="UBK841" s="231"/>
      <c r="UBL841" s="231"/>
      <c r="UBM841" s="231"/>
      <c r="UBN841" s="231"/>
      <c r="UBO841" s="231"/>
      <c r="UBP841" s="231"/>
      <c r="UBQ841" s="231"/>
      <c r="UBR841" s="231"/>
      <c r="UBS841" s="231"/>
      <c r="UBT841" s="231"/>
      <c r="UBU841" s="231"/>
      <c r="UBV841" s="231"/>
      <c r="UBW841" s="231"/>
      <c r="UBX841" s="231"/>
      <c r="UBY841" s="231"/>
      <c r="UBZ841" s="231"/>
      <c r="UCA841" s="231"/>
      <c r="UCB841" s="231"/>
      <c r="UCC841" s="231"/>
      <c r="UCD841" s="231"/>
      <c r="UCE841" s="231"/>
      <c r="UCF841" s="231"/>
      <c r="UCG841" s="231"/>
      <c r="UCH841" s="231"/>
      <c r="UCI841" s="231"/>
      <c r="UCJ841" s="231"/>
      <c r="UCK841" s="231"/>
      <c r="UCL841" s="231"/>
      <c r="UCM841" s="231"/>
      <c r="UCN841" s="231"/>
      <c r="UCO841" s="231"/>
      <c r="UCP841" s="231"/>
      <c r="UCQ841" s="231"/>
      <c r="UCR841" s="231"/>
      <c r="UCS841" s="231"/>
      <c r="UCT841" s="231"/>
      <c r="UCU841" s="231"/>
      <c r="UCV841" s="231"/>
      <c r="UCW841" s="231"/>
      <c r="UCX841" s="231"/>
      <c r="UCY841" s="231"/>
      <c r="UCZ841" s="231"/>
      <c r="UDA841" s="231"/>
      <c r="UDB841" s="231"/>
      <c r="UDC841" s="231"/>
      <c r="UDD841" s="231"/>
      <c r="UDE841" s="231"/>
      <c r="UDF841" s="231"/>
      <c r="UDG841" s="231"/>
      <c r="UDH841" s="231"/>
      <c r="UDI841" s="231"/>
      <c r="UDJ841" s="231"/>
      <c r="UDK841" s="231"/>
      <c r="UDL841" s="231"/>
      <c r="UDM841" s="231"/>
      <c r="UDN841" s="231"/>
      <c r="UDO841" s="231"/>
      <c r="UDP841" s="231"/>
      <c r="UDQ841" s="231"/>
      <c r="UDR841" s="231"/>
      <c r="UDS841" s="231"/>
      <c r="UDT841" s="231"/>
      <c r="UDU841" s="231"/>
      <c r="UDV841" s="231"/>
      <c r="UDW841" s="231"/>
      <c r="UDX841" s="231"/>
      <c r="UDY841" s="231"/>
      <c r="UDZ841" s="231"/>
      <c r="UEA841" s="231"/>
      <c r="UEB841" s="231"/>
      <c r="UEC841" s="231"/>
      <c r="UED841" s="231"/>
      <c r="UEE841" s="231"/>
      <c r="UEF841" s="231"/>
      <c r="UEG841" s="231"/>
      <c r="UEH841" s="231"/>
      <c r="UEI841" s="231"/>
      <c r="UEJ841" s="231"/>
      <c r="UEK841" s="231"/>
      <c r="UEL841" s="231"/>
      <c r="UEM841" s="231"/>
      <c r="UEN841" s="231"/>
      <c r="UEO841" s="231"/>
      <c r="UEP841" s="231"/>
      <c r="UEQ841" s="231"/>
      <c r="UER841" s="231"/>
      <c r="UES841" s="231"/>
      <c r="UET841" s="231"/>
      <c r="UEU841" s="231"/>
      <c r="UEV841" s="231"/>
      <c r="UEW841" s="231"/>
      <c r="UEX841" s="231"/>
      <c r="UEY841" s="231"/>
      <c r="UEZ841" s="231"/>
      <c r="UFA841" s="231"/>
      <c r="UFB841" s="231"/>
      <c r="UFC841" s="231"/>
      <c r="UFD841" s="231"/>
      <c r="UFE841" s="231"/>
      <c r="UFF841" s="231"/>
      <c r="UFG841" s="231"/>
      <c r="UFH841" s="231"/>
      <c r="UFI841" s="231"/>
      <c r="UFJ841" s="231"/>
      <c r="UFK841" s="231"/>
      <c r="UFL841" s="231"/>
      <c r="UFM841" s="231"/>
      <c r="UFN841" s="231"/>
      <c r="UFO841" s="231"/>
      <c r="UFP841" s="231"/>
      <c r="UFQ841" s="231"/>
      <c r="UFR841" s="231"/>
      <c r="UFS841" s="231"/>
      <c r="UFT841" s="231"/>
      <c r="UFU841" s="231"/>
      <c r="UFV841" s="231"/>
      <c r="UFW841" s="231"/>
      <c r="UFX841" s="231"/>
      <c r="UFY841" s="231"/>
      <c r="UFZ841" s="231"/>
      <c r="UGA841" s="231"/>
      <c r="UGB841" s="231"/>
      <c r="UGC841" s="231"/>
      <c r="UGD841" s="231"/>
      <c r="UGE841" s="231"/>
      <c r="UGF841" s="231"/>
      <c r="UGG841" s="231"/>
      <c r="UGH841" s="231"/>
      <c r="UGI841" s="231"/>
      <c r="UGJ841" s="231"/>
      <c r="UGK841" s="231"/>
      <c r="UGL841" s="231"/>
      <c r="UGM841" s="231"/>
      <c r="UGN841" s="231"/>
      <c r="UGO841" s="231"/>
      <c r="UGP841" s="231"/>
      <c r="UGQ841" s="231"/>
      <c r="UGR841" s="231"/>
      <c r="UGS841" s="231"/>
      <c r="UGT841" s="231"/>
      <c r="UGU841" s="231"/>
      <c r="UGV841" s="231"/>
      <c r="UGW841" s="231"/>
      <c r="UGX841" s="231"/>
      <c r="UGY841" s="231"/>
      <c r="UGZ841" s="231"/>
      <c r="UHA841" s="231"/>
      <c r="UHB841" s="231"/>
      <c r="UHC841" s="231"/>
      <c r="UHD841" s="231"/>
      <c r="UHE841" s="231"/>
      <c r="UHF841" s="231"/>
      <c r="UHG841" s="231"/>
      <c r="UHH841" s="231"/>
      <c r="UHI841" s="231"/>
      <c r="UHJ841" s="231"/>
      <c r="UHK841" s="231"/>
      <c r="UHL841" s="231"/>
      <c r="UHM841" s="231"/>
      <c r="UHN841" s="231"/>
      <c r="UHO841" s="231"/>
      <c r="UHP841" s="231"/>
      <c r="UHQ841" s="231"/>
      <c r="UHR841" s="231"/>
      <c r="UHS841" s="231"/>
      <c r="UHT841" s="231"/>
      <c r="UHU841" s="231"/>
      <c r="UHV841" s="231"/>
      <c r="UHW841" s="231"/>
      <c r="UHX841" s="231"/>
      <c r="UHY841" s="231"/>
      <c r="UHZ841" s="231"/>
      <c r="UIA841" s="231"/>
      <c r="UIB841" s="231"/>
      <c r="UIC841" s="231"/>
      <c r="UID841" s="231"/>
      <c r="UIE841" s="231"/>
      <c r="UIF841" s="231"/>
      <c r="UIG841" s="231"/>
      <c r="UIH841" s="231"/>
      <c r="UII841" s="231"/>
      <c r="UIJ841" s="231"/>
      <c r="UIK841" s="231"/>
      <c r="UIL841" s="231"/>
      <c r="UIM841" s="231"/>
      <c r="UIN841" s="231"/>
      <c r="UIO841" s="231"/>
      <c r="UIP841" s="231"/>
      <c r="UIQ841" s="231"/>
      <c r="UIR841" s="231"/>
      <c r="UIS841" s="231"/>
      <c r="UIT841" s="231"/>
      <c r="UIU841" s="231"/>
      <c r="UIV841" s="231"/>
      <c r="UIW841" s="231"/>
      <c r="UIX841" s="231"/>
      <c r="UIY841" s="231"/>
      <c r="UIZ841" s="231"/>
      <c r="UJA841" s="231"/>
      <c r="UJB841" s="231"/>
      <c r="UJC841" s="231"/>
      <c r="UJD841" s="231"/>
      <c r="UJE841" s="231"/>
      <c r="UJF841" s="231"/>
      <c r="UJG841" s="231"/>
      <c r="UJH841" s="231"/>
      <c r="UJI841" s="231"/>
      <c r="UJJ841" s="231"/>
      <c r="UJK841" s="231"/>
      <c r="UJL841" s="231"/>
      <c r="UJM841" s="231"/>
      <c r="UJN841" s="231"/>
      <c r="UJO841" s="231"/>
      <c r="UJP841" s="231"/>
      <c r="UJQ841" s="231"/>
      <c r="UJR841" s="231"/>
      <c r="UJS841" s="231"/>
      <c r="UJT841" s="231"/>
      <c r="UJU841" s="231"/>
      <c r="UJV841" s="231"/>
      <c r="UJW841" s="231"/>
      <c r="UJX841" s="231"/>
      <c r="UJY841" s="231"/>
      <c r="UJZ841" s="231"/>
      <c r="UKA841" s="231"/>
      <c r="UKB841" s="231"/>
      <c r="UKC841" s="231"/>
      <c r="UKD841" s="231"/>
      <c r="UKE841" s="231"/>
      <c r="UKF841" s="231"/>
      <c r="UKG841" s="231"/>
      <c r="UKH841" s="231"/>
      <c r="UKI841" s="231"/>
      <c r="UKJ841" s="231"/>
      <c r="UKK841" s="231"/>
      <c r="UKL841" s="231"/>
      <c r="UKM841" s="231"/>
      <c r="UKN841" s="231"/>
      <c r="UKO841" s="231"/>
      <c r="UKP841" s="231"/>
      <c r="UKQ841" s="231"/>
      <c r="UKR841" s="231"/>
      <c r="UKS841" s="231"/>
      <c r="UKT841" s="231"/>
      <c r="UKU841" s="231"/>
      <c r="UKV841" s="231"/>
      <c r="UKW841" s="231"/>
      <c r="UKX841" s="231"/>
      <c r="UKY841" s="231"/>
      <c r="UKZ841" s="231"/>
      <c r="ULA841" s="231"/>
      <c r="ULB841" s="231"/>
      <c r="ULC841" s="231"/>
      <c r="ULD841" s="231"/>
      <c r="ULE841" s="231"/>
      <c r="ULF841" s="231"/>
      <c r="ULG841" s="231"/>
      <c r="ULH841" s="231"/>
      <c r="ULI841" s="231"/>
      <c r="ULJ841" s="231"/>
      <c r="ULK841" s="231"/>
      <c r="ULL841" s="231"/>
      <c r="ULM841" s="231"/>
      <c r="ULN841" s="231"/>
      <c r="ULO841" s="231"/>
      <c r="ULP841" s="231"/>
      <c r="ULQ841" s="231"/>
      <c r="ULR841" s="231"/>
      <c r="ULS841" s="231"/>
      <c r="ULT841" s="231"/>
      <c r="ULU841" s="231"/>
      <c r="ULV841" s="231"/>
      <c r="ULW841" s="231"/>
      <c r="ULX841" s="231"/>
      <c r="ULY841" s="231"/>
      <c r="ULZ841" s="231"/>
      <c r="UMA841" s="231"/>
      <c r="UMB841" s="231"/>
      <c r="UMC841" s="231"/>
      <c r="UMD841" s="231"/>
      <c r="UME841" s="231"/>
      <c r="UMF841" s="231"/>
      <c r="UMG841" s="231"/>
      <c r="UMH841" s="231"/>
      <c r="UMI841" s="231"/>
      <c r="UMJ841" s="231"/>
      <c r="UMK841" s="231"/>
      <c r="UML841" s="231"/>
      <c r="UMM841" s="231"/>
      <c r="UMN841" s="231"/>
      <c r="UMO841" s="231"/>
      <c r="UMP841" s="231"/>
      <c r="UMQ841" s="231"/>
      <c r="UMR841" s="231"/>
      <c r="UMS841" s="231"/>
      <c r="UMT841" s="231"/>
      <c r="UMU841" s="231"/>
      <c r="UMV841" s="231"/>
      <c r="UMW841" s="231"/>
      <c r="UMX841" s="231"/>
      <c r="UMY841" s="231"/>
      <c r="UMZ841" s="231"/>
      <c r="UNA841" s="231"/>
      <c r="UNB841" s="231"/>
      <c r="UNC841" s="231"/>
      <c r="UND841" s="231"/>
      <c r="UNE841" s="231"/>
      <c r="UNF841" s="231"/>
      <c r="UNG841" s="231"/>
      <c r="UNH841" s="231"/>
      <c r="UNI841" s="231"/>
      <c r="UNJ841" s="231"/>
      <c r="UNK841" s="231"/>
      <c r="UNL841" s="231"/>
      <c r="UNM841" s="231"/>
      <c r="UNN841" s="231"/>
      <c r="UNO841" s="231"/>
      <c r="UNP841" s="231"/>
      <c r="UNQ841" s="231"/>
      <c r="UNR841" s="231"/>
      <c r="UNS841" s="231"/>
      <c r="UNT841" s="231"/>
      <c r="UNU841" s="231"/>
      <c r="UNV841" s="231"/>
      <c r="UNW841" s="231"/>
      <c r="UNX841" s="231"/>
      <c r="UNY841" s="231"/>
      <c r="UNZ841" s="231"/>
      <c r="UOA841" s="231"/>
      <c r="UOB841" s="231"/>
      <c r="UOC841" s="231"/>
      <c r="UOD841" s="231"/>
      <c r="UOE841" s="231"/>
      <c r="UOF841" s="231"/>
      <c r="UOG841" s="231"/>
      <c r="UOH841" s="231"/>
      <c r="UOI841" s="231"/>
      <c r="UOJ841" s="231"/>
      <c r="UOK841" s="231"/>
      <c r="UOL841" s="231"/>
      <c r="UOM841" s="231"/>
      <c r="UON841" s="231"/>
      <c r="UOO841" s="231"/>
      <c r="UOP841" s="231"/>
      <c r="UOQ841" s="231"/>
      <c r="UOR841" s="231"/>
      <c r="UOS841" s="231"/>
      <c r="UOT841" s="231"/>
      <c r="UOU841" s="231"/>
      <c r="UOV841" s="231"/>
      <c r="UOW841" s="231"/>
      <c r="UOX841" s="231"/>
      <c r="UOY841" s="231"/>
      <c r="UOZ841" s="231"/>
      <c r="UPA841" s="231"/>
      <c r="UPB841" s="231"/>
      <c r="UPC841" s="231"/>
      <c r="UPD841" s="231"/>
      <c r="UPE841" s="231"/>
      <c r="UPF841" s="231"/>
      <c r="UPG841" s="231"/>
      <c r="UPH841" s="231"/>
      <c r="UPI841" s="231"/>
      <c r="UPJ841" s="231"/>
      <c r="UPK841" s="231"/>
      <c r="UPL841" s="231"/>
      <c r="UPM841" s="231"/>
      <c r="UPN841" s="231"/>
      <c r="UPO841" s="231"/>
      <c r="UPP841" s="231"/>
      <c r="UPQ841" s="231"/>
      <c r="UPR841" s="231"/>
      <c r="UPS841" s="231"/>
      <c r="UPT841" s="231"/>
      <c r="UPU841" s="231"/>
      <c r="UPV841" s="231"/>
      <c r="UPW841" s="231"/>
      <c r="UPX841" s="231"/>
      <c r="UPY841" s="231"/>
      <c r="UPZ841" s="231"/>
      <c r="UQA841" s="231"/>
      <c r="UQB841" s="231"/>
      <c r="UQC841" s="231"/>
      <c r="UQD841" s="231"/>
      <c r="UQE841" s="231"/>
      <c r="UQF841" s="231"/>
      <c r="UQG841" s="231"/>
      <c r="UQH841" s="231"/>
      <c r="UQI841" s="231"/>
      <c r="UQJ841" s="231"/>
      <c r="UQK841" s="231"/>
      <c r="UQL841" s="231"/>
      <c r="UQM841" s="231"/>
      <c r="UQN841" s="231"/>
      <c r="UQO841" s="231"/>
      <c r="UQP841" s="231"/>
      <c r="UQQ841" s="231"/>
      <c r="UQR841" s="231"/>
      <c r="UQS841" s="231"/>
      <c r="UQT841" s="231"/>
      <c r="UQU841" s="231"/>
      <c r="UQV841" s="231"/>
      <c r="UQW841" s="231"/>
      <c r="UQX841" s="231"/>
      <c r="UQY841" s="231"/>
      <c r="UQZ841" s="231"/>
      <c r="URA841" s="231"/>
      <c r="URB841" s="231"/>
      <c r="URC841" s="231"/>
      <c r="URD841" s="231"/>
      <c r="URE841" s="231"/>
      <c r="URF841" s="231"/>
      <c r="URG841" s="231"/>
      <c r="URH841" s="231"/>
      <c r="URI841" s="231"/>
      <c r="URJ841" s="231"/>
      <c r="URK841" s="231"/>
      <c r="URL841" s="231"/>
      <c r="URM841" s="231"/>
      <c r="URN841" s="231"/>
      <c r="URO841" s="231"/>
      <c r="URP841" s="231"/>
      <c r="URQ841" s="231"/>
      <c r="URR841" s="231"/>
      <c r="URS841" s="231"/>
      <c r="URT841" s="231"/>
      <c r="URU841" s="231"/>
      <c r="URV841" s="231"/>
      <c r="URW841" s="231"/>
      <c r="URX841" s="231"/>
      <c r="URY841" s="231"/>
      <c r="URZ841" s="231"/>
      <c r="USA841" s="231"/>
      <c r="USB841" s="231"/>
      <c r="USC841" s="231"/>
      <c r="USD841" s="231"/>
      <c r="USE841" s="231"/>
      <c r="USF841" s="231"/>
      <c r="USG841" s="231"/>
      <c r="USH841" s="231"/>
      <c r="USI841" s="231"/>
      <c r="USJ841" s="231"/>
      <c r="USK841" s="231"/>
      <c r="USL841" s="231"/>
      <c r="USM841" s="231"/>
      <c r="USN841" s="231"/>
      <c r="USO841" s="231"/>
      <c r="USP841" s="231"/>
      <c r="USQ841" s="231"/>
      <c r="USR841" s="231"/>
      <c r="USS841" s="231"/>
      <c r="UST841" s="231"/>
      <c r="USU841" s="231"/>
      <c r="USV841" s="231"/>
      <c r="USW841" s="231"/>
      <c r="USX841" s="231"/>
      <c r="USY841" s="231"/>
      <c r="USZ841" s="231"/>
      <c r="UTA841" s="231"/>
      <c r="UTB841" s="231"/>
      <c r="UTC841" s="231"/>
      <c r="UTD841" s="231"/>
      <c r="UTE841" s="231"/>
      <c r="UTF841" s="231"/>
      <c r="UTG841" s="231"/>
      <c r="UTH841" s="231"/>
      <c r="UTI841" s="231"/>
      <c r="UTJ841" s="231"/>
      <c r="UTK841" s="231"/>
      <c r="UTL841" s="231"/>
      <c r="UTM841" s="231"/>
      <c r="UTN841" s="231"/>
      <c r="UTO841" s="231"/>
      <c r="UTP841" s="231"/>
      <c r="UTQ841" s="231"/>
      <c r="UTR841" s="231"/>
      <c r="UTS841" s="231"/>
      <c r="UTT841" s="231"/>
      <c r="UTU841" s="231"/>
      <c r="UTV841" s="231"/>
      <c r="UTW841" s="231"/>
      <c r="UTX841" s="231"/>
      <c r="UTY841" s="231"/>
      <c r="UTZ841" s="231"/>
      <c r="UUA841" s="231"/>
      <c r="UUB841" s="231"/>
      <c r="UUC841" s="231"/>
      <c r="UUD841" s="231"/>
      <c r="UUE841" s="231"/>
      <c r="UUF841" s="231"/>
      <c r="UUG841" s="231"/>
      <c r="UUH841" s="231"/>
      <c r="UUI841" s="231"/>
      <c r="UUJ841" s="231"/>
      <c r="UUK841" s="231"/>
      <c r="UUL841" s="231"/>
      <c r="UUM841" s="231"/>
      <c r="UUN841" s="231"/>
      <c r="UUO841" s="231"/>
      <c r="UUP841" s="231"/>
      <c r="UUQ841" s="231"/>
      <c r="UUR841" s="231"/>
      <c r="UUS841" s="231"/>
      <c r="UUT841" s="231"/>
      <c r="UUU841" s="231"/>
      <c r="UUV841" s="231"/>
      <c r="UUW841" s="231"/>
      <c r="UUX841" s="231"/>
      <c r="UUY841" s="231"/>
      <c r="UUZ841" s="231"/>
      <c r="UVA841" s="231"/>
      <c r="UVB841" s="231"/>
      <c r="UVC841" s="231"/>
      <c r="UVD841" s="231"/>
      <c r="UVE841" s="231"/>
      <c r="UVF841" s="231"/>
      <c r="UVG841" s="231"/>
      <c r="UVH841" s="231"/>
      <c r="UVI841" s="231"/>
      <c r="UVJ841" s="231"/>
      <c r="UVK841" s="231"/>
      <c r="UVL841" s="231"/>
      <c r="UVM841" s="231"/>
      <c r="UVN841" s="231"/>
      <c r="UVO841" s="231"/>
      <c r="UVP841" s="231"/>
      <c r="UVQ841" s="231"/>
      <c r="UVR841" s="231"/>
      <c r="UVS841" s="231"/>
      <c r="UVT841" s="231"/>
      <c r="UVU841" s="231"/>
      <c r="UVV841" s="231"/>
      <c r="UVW841" s="231"/>
      <c r="UVX841" s="231"/>
      <c r="UVY841" s="231"/>
      <c r="UVZ841" s="231"/>
      <c r="UWA841" s="231"/>
      <c r="UWB841" s="231"/>
      <c r="UWC841" s="231"/>
      <c r="UWD841" s="231"/>
      <c r="UWE841" s="231"/>
      <c r="UWF841" s="231"/>
      <c r="UWG841" s="231"/>
      <c r="UWH841" s="231"/>
      <c r="UWI841" s="231"/>
      <c r="UWJ841" s="231"/>
      <c r="UWK841" s="231"/>
      <c r="UWL841" s="231"/>
      <c r="UWM841" s="231"/>
      <c r="UWN841" s="231"/>
      <c r="UWO841" s="231"/>
      <c r="UWP841" s="231"/>
      <c r="UWQ841" s="231"/>
      <c r="UWR841" s="231"/>
      <c r="UWS841" s="231"/>
      <c r="UWT841" s="231"/>
      <c r="UWU841" s="231"/>
      <c r="UWV841" s="231"/>
      <c r="UWW841" s="231"/>
      <c r="UWX841" s="231"/>
      <c r="UWY841" s="231"/>
      <c r="UWZ841" s="231"/>
      <c r="UXA841" s="231"/>
      <c r="UXB841" s="231"/>
      <c r="UXC841" s="231"/>
      <c r="UXD841" s="231"/>
      <c r="UXE841" s="231"/>
      <c r="UXF841" s="231"/>
      <c r="UXG841" s="231"/>
      <c r="UXH841" s="231"/>
      <c r="UXI841" s="231"/>
      <c r="UXJ841" s="231"/>
      <c r="UXK841" s="231"/>
      <c r="UXL841" s="231"/>
      <c r="UXM841" s="231"/>
      <c r="UXN841" s="231"/>
      <c r="UXO841" s="231"/>
      <c r="UXP841" s="231"/>
      <c r="UXQ841" s="231"/>
      <c r="UXR841" s="231"/>
      <c r="UXS841" s="231"/>
      <c r="UXT841" s="231"/>
      <c r="UXU841" s="231"/>
      <c r="UXV841" s="231"/>
      <c r="UXW841" s="231"/>
      <c r="UXX841" s="231"/>
      <c r="UXY841" s="231"/>
      <c r="UXZ841" s="231"/>
      <c r="UYA841" s="231"/>
      <c r="UYB841" s="231"/>
      <c r="UYC841" s="231"/>
      <c r="UYD841" s="231"/>
      <c r="UYE841" s="231"/>
      <c r="UYF841" s="231"/>
      <c r="UYG841" s="231"/>
      <c r="UYH841" s="231"/>
      <c r="UYI841" s="231"/>
      <c r="UYJ841" s="231"/>
      <c r="UYK841" s="231"/>
      <c r="UYL841" s="231"/>
      <c r="UYM841" s="231"/>
      <c r="UYN841" s="231"/>
      <c r="UYO841" s="231"/>
      <c r="UYP841" s="231"/>
      <c r="UYQ841" s="231"/>
      <c r="UYR841" s="231"/>
      <c r="UYS841" s="231"/>
      <c r="UYT841" s="231"/>
      <c r="UYU841" s="231"/>
      <c r="UYV841" s="231"/>
      <c r="UYW841" s="231"/>
      <c r="UYX841" s="231"/>
      <c r="UYY841" s="231"/>
      <c r="UYZ841" s="231"/>
      <c r="UZA841" s="231"/>
      <c r="UZB841" s="231"/>
      <c r="UZC841" s="231"/>
      <c r="UZD841" s="231"/>
      <c r="UZE841" s="231"/>
      <c r="UZF841" s="231"/>
      <c r="UZG841" s="231"/>
      <c r="UZH841" s="231"/>
      <c r="UZI841" s="231"/>
      <c r="UZJ841" s="231"/>
      <c r="UZK841" s="231"/>
      <c r="UZL841" s="231"/>
      <c r="UZM841" s="231"/>
      <c r="UZN841" s="231"/>
      <c r="UZO841" s="231"/>
      <c r="UZP841" s="231"/>
      <c r="UZQ841" s="231"/>
      <c r="UZR841" s="231"/>
      <c r="UZS841" s="231"/>
      <c r="UZT841" s="231"/>
      <c r="UZU841" s="231"/>
      <c r="UZV841" s="231"/>
      <c r="UZW841" s="231"/>
      <c r="UZX841" s="231"/>
      <c r="UZY841" s="231"/>
      <c r="UZZ841" s="231"/>
      <c r="VAA841" s="231"/>
      <c r="VAB841" s="231"/>
      <c r="VAC841" s="231"/>
      <c r="VAD841" s="231"/>
      <c r="VAE841" s="231"/>
      <c r="VAF841" s="231"/>
      <c r="VAG841" s="231"/>
      <c r="VAH841" s="231"/>
      <c r="VAI841" s="231"/>
      <c r="VAJ841" s="231"/>
      <c r="VAK841" s="231"/>
      <c r="VAL841" s="231"/>
      <c r="VAM841" s="231"/>
      <c r="VAN841" s="231"/>
      <c r="VAO841" s="231"/>
      <c r="VAP841" s="231"/>
      <c r="VAQ841" s="231"/>
      <c r="VAR841" s="231"/>
      <c r="VAS841" s="231"/>
      <c r="VAT841" s="231"/>
      <c r="VAU841" s="231"/>
      <c r="VAV841" s="231"/>
      <c r="VAW841" s="231"/>
      <c r="VAX841" s="231"/>
      <c r="VAY841" s="231"/>
      <c r="VAZ841" s="231"/>
      <c r="VBA841" s="231"/>
      <c r="VBB841" s="231"/>
      <c r="VBC841" s="231"/>
      <c r="VBD841" s="231"/>
      <c r="VBE841" s="231"/>
      <c r="VBF841" s="231"/>
      <c r="VBG841" s="231"/>
      <c r="VBH841" s="231"/>
      <c r="VBI841" s="231"/>
      <c r="VBJ841" s="231"/>
      <c r="VBK841" s="231"/>
      <c r="VBL841" s="231"/>
      <c r="VBM841" s="231"/>
      <c r="VBN841" s="231"/>
      <c r="VBO841" s="231"/>
      <c r="VBP841" s="231"/>
      <c r="VBQ841" s="231"/>
      <c r="VBR841" s="231"/>
      <c r="VBS841" s="231"/>
      <c r="VBT841" s="231"/>
      <c r="VBU841" s="231"/>
      <c r="VBV841" s="231"/>
      <c r="VBW841" s="231"/>
      <c r="VBX841" s="231"/>
      <c r="VBY841" s="231"/>
      <c r="VBZ841" s="231"/>
      <c r="VCA841" s="231"/>
      <c r="VCB841" s="231"/>
      <c r="VCC841" s="231"/>
      <c r="VCD841" s="231"/>
      <c r="VCE841" s="231"/>
      <c r="VCF841" s="231"/>
      <c r="VCG841" s="231"/>
      <c r="VCH841" s="231"/>
      <c r="VCI841" s="231"/>
      <c r="VCJ841" s="231"/>
      <c r="VCK841" s="231"/>
      <c r="VCL841" s="231"/>
      <c r="VCM841" s="231"/>
      <c r="VCN841" s="231"/>
      <c r="VCO841" s="231"/>
      <c r="VCP841" s="231"/>
      <c r="VCQ841" s="231"/>
      <c r="VCR841" s="231"/>
      <c r="VCS841" s="231"/>
      <c r="VCT841" s="231"/>
      <c r="VCU841" s="231"/>
      <c r="VCV841" s="231"/>
      <c r="VCW841" s="231"/>
      <c r="VCX841" s="231"/>
      <c r="VCY841" s="231"/>
      <c r="VCZ841" s="231"/>
      <c r="VDA841" s="231"/>
      <c r="VDB841" s="231"/>
      <c r="VDC841" s="231"/>
      <c r="VDD841" s="231"/>
      <c r="VDE841" s="231"/>
      <c r="VDF841" s="231"/>
      <c r="VDG841" s="231"/>
      <c r="VDH841" s="231"/>
      <c r="VDI841" s="231"/>
      <c r="VDJ841" s="231"/>
      <c r="VDK841" s="231"/>
      <c r="VDL841" s="231"/>
      <c r="VDM841" s="231"/>
      <c r="VDN841" s="231"/>
      <c r="VDO841" s="231"/>
      <c r="VDP841" s="231"/>
      <c r="VDQ841" s="231"/>
      <c r="VDR841" s="231"/>
      <c r="VDS841" s="231"/>
      <c r="VDT841" s="231"/>
      <c r="VDU841" s="231"/>
      <c r="VDV841" s="231"/>
      <c r="VDW841" s="231"/>
      <c r="VDX841" s="231"/>
      <c r="VDY841" s="231"/>
      <c r="VDZ841" s="231"/>
      <c r="VEA841" s="231"/>
      <c r="VEB841" s="231"/>
      <c r="VEC841" s="231"/>
      <c r="VED841" s="231"/>
      <c r="VEE841" s="231"/>
      <c r="VEF841" s="231"/>
      <c r="VEG841" s="231"/>
      <c r="VEH841" s="231"/>
      <c r="VEI841" s="231"/>
      <c r="VEJ841" s="231"/>
      <c r="VEK841" s="231"/>
      <c r="VEL841" s="231"/>
      <c r="VEM841" s="231"/>
      <c r="VEN841" s="231"/>
      <c r="VEO841" s="231"/>
      <c r="VEP841" s="231"/>
      <c r="VEQ841" s="231"/>
      <c r="VER841" s="231"/>
      <c r="VES841" s="231"/>
      <c r="VET841" s="231"/>
      <c r="VEU841" s="231"/>
      <c r="VEV841" s="231"/>
      <c r="VEW841" s="231"/>
      <c r="VEX841" s="231"/>
      <c r="VEY841" s="231"/>
      <c r="VEZ841" s="231"/>
      <c r="VFA841" s="231"/>
      <c r="VFB841" s="231"/>
      <c r="VFC841" s="231"/>
      <c r="VFD841" s="231"/>
      <c r="VFE841" s="231"/>
      <c r="VFF841" s="231"/>
      <c r="VFG841" s="231"/>
      <c r="VFH841" s="231"/>
      <c r="VFI841" s="231"/>
      <c r="VFJ841" s="231"/>
      <c r="VFK841" s="231"/>
      <c r="VFL841" s="231"/>
      <c r="VFM841" s="231"/>
      <c r="VFN841" s="231"/>
      <c r="VFO841" s="231"/>
      <c r="VFP841" s="231"/>
      <c r="VFQ841" s="231"/>
      <c r="VFR841" s="231"/>
      <c r="VFS841" s="231"/>
      <c r="VFT841" s="231"/>
      <c r="VFU841" s="231"/>
      <c r="VFV841" s="231"/>
      <c r="VFW841" s="231"/>
      <c r="VFX841" s="231"/>
      <c r="VFY841" s="231"/>
      <c r="VFZ841" s="231"/>
      <c r="VGA841" s="231"/>
      <c r="VGB841" s="231"/>
      <c r="VGC841" s="231"/>
      <c r="VGD841" s="231"/>
      <c r="VGE841" s="231"/>
      <c r="VGF841" s="231"/>
      <c r="VGG841" s="231"/>
      <c r="VGH841" s="231"/>
      <c r="VGI841" s="231"/>
      <c r="VGJ841" s="231"/>
      <c r="VGK841" s="231"/>
      <c r="VGL841" s="231"/>
      <c r="VGM841" s="231"/>
      <c r="VGN841" s="231"/>
      <c r="VGO841" s="231"/>
      <c r="VGP841" s="231"/>
      <c r="VGQ841" s="231"/>
      <c r="VGR841" s="231"/>
      <c r="VGS841" s="231"/>
      <c r="VGT841" s="231"/>
      <c r="VGU841" s="231"/>
      <c r="VGV841" s="231"/>
      <c r="VGW841" s="231"/>
      <c r="VGX841" s="231"/>
      <c r="VGY841" s="231"/>
      <c r="VGZ841" s="231"/>
      <c r="VHA841" s="231"/>
      <c r="VHB841" s="231"/>
      <c r="VHC841" s="231"/>
      <c r="VHD841" s="231"/>
      <c r="VHE841" s="231"/>
      <c r="VHF841" s="231"/>
      <c r="VHG841" s="231"/>
      <c r="VHH841" s="231"/>
      <c r="VHI841" s="231"/>
      <c r="VHJ841" s="231"/>
      <c r="VHK841" s="231"/>
      <c r="VHL841" s="231"/>
      <c r="VHM841" s="231"/>
      <c r="VHN841" s="231"/>
      <c r="VHO841" s="231"/>
      <c r="VHP841" s="231"/>
      <c r="VHQ841" s="231"/>
      <c r="VHR841" s="231"/>
      <c r="VHS841" s="231"/>
      <c r="VHT841" s="231"/>
      <c r="VHU841" s="231"/>
      <c r="VHV841" s="231"/>
      <c r="VHW841" s="231"/>
      <c r="VHX841" s="231"/>
      <c r="VHY841" s="231"/>
      <c r="VHZ841" s="231"/>
      <c r="VIA841" s="231"/>
      <c r="VIB841" s="231"/>
      <c r="VIC841" s="231"/>
      <c r="VID841" s="231"/>
      <c r="VIE841" s="231"/>
      <c r="VIF841" s="231"/>
      <c r="VIG841" s="231"/>
      <c r="VIH841" s="231"/>
      <c r="VII841" s="231"/>
      <c r="VIJ841" s="231"/>
      <c r="VIK841" s="231"/>
      <c r="VIL841" s="231"/>
      <c r="VIM841" s="231"/>
      <c r="VIN841" s="231"/>
      <c r="VIO841" s="231"/>
      <c r="VIP841" s="231"/>
      <c r="VIQ841" s="231"/>
      <c r="VIR841" s="231"/>
      <c r="VIS841" s="231"/>
      <c r="VIT841" s="231"/>
      <c r="VIU841" s="231"/>
      <c r="VIV841" s="231"/>
      <c r="VIW841" s="231"/>
      <c r="VIX841" s="231"/>
      <c r="VIY841" s="231"/>
      <c r="VIZ841" s="231"/>
      <c r="VJA841" s="231"/>
      <c r="VJB841" s="231"/>
      <c r="VJC841" s="231"/>
      <c r="VJD841" s="231"/>
      <c r="VJE841" s="231"/>
      <c r="VJF841" s="231"/>
      <c r="VJG841" s="231"/>
      <c r="VJH841" s="231"/>
      <c r="VJI841" s="231"/>
      <c r="VJJ841" s="231"/>
      <c r="VJK841" s="231"/>
      <c r="VJL841" s="231"/>
      <c r="VJM841" s="231"/>
      <c r="VJN841" s="231"/>
      <c r="VJO841" s="231"/>
      <c r="VJP841" s="231"/>
      <c r="VJQ841" s="231"/>
      <c r="VJR841" s="231"/>
      <c r="VJS841" s="231"/>
      <c r="VJT841" s="231"/>
      <c r="VJU841" s="231"/>
      <c r="VJV841" s="231"/>
      <c r="VJW841" s="231"/>
      <c r="VJX841" s="231"/>
      <c r="VJY841" s="231"/>
      <c r="VJZ841" s="231"/>
      <c r="VKA841" s="231"/>
      <c r="VKB841" s="231"/>
      <c r="VKC841" s="231"/>
      <c r="VKD841" s="231"/>
      <c r="VKE841" s="231"/>
      <c r="VKF841" s="231"/>
      <c r="VKG841" s="231"/>
      <c r="VKH841" s="231"/>
      <c r="VKI841" s="231"/>
      <c r="VKJ841" s="231"/>
      <c r="VKK841" s="231"/>
      <c r="VKL841" s="231"/>
      <c r="VKM841" s="231"/>
      <c r="VKN841" s="231"/>
      <c r="VKO841" s="231"/>
      <c r="VKP841" s="231"/>
      <c r="VKQ841" s="231"/>
      <c r="VKR841" s="231"/>
      <c r="VKS841" s="231"/>
      <c r="VKT841" s="231"/>
      <c r="VKU841" s="231"/>
      <c r="VKV841" s="231"/>
      <c r="VKW841" s="231"/>
      <c r="VKX841" s="231"/>
      <c r="VKY841" s="231"/>
      <c r="VKZ841" s="231"/>
      <c r="VLA841" s="231"/>
      <c r="VLB841" s="231"/>
      <c r="VLC841" s="231"/>
      <c r="VLD841" s="231"/>
      <c r="VLE841" s="231"/>
      <c r="VLF841" s="231"/>
      <c r="VLG841" s="231"/>
      <c r="VLH841" s="231"/>
      <c r="VLI841" s="231"/>
      <c r="VLJ841" s="231"/>
      <c r="VLK841" s="231"/>
      <c r="VLL841" s="231"/>
      <c r="VLM841" s="231"/>
      <c r="VLN841" s="231"/>
      <c r="VLO841" s="231"/>
      <c r="VLP841" s="231"/>
      <c r="VLQ841" s="231"/>
      <c r="VLR841" s="231"/>
      <c r="VLS841" s="231"/>
      <c r="VLT841" s="231"/>
      <c r="VLU841" s="231"/>
      <c r="VLV841" s="231"/>
      <c r="VLW841" s="231"/>
      <c r="VLX841" s="231"/>
      <c r="VLY841" s="231"/>
      <c r="VLZ841" s="231"/>
      <c r="VMA841" s="231"/>
      <c r="VMB841" s="231"/>
      <c r="VMC841" s="231"/>
      <c r="VMD841" s="231"/>
      <c r="VME841" s="231"/>
      <c r="VMF841" s="231"/>
      <c r="VMG841" s="231"/>
      <c r="VMH841" s="231"/>
      <c r="VMI841" s="231"/>
      <c r="VMJ841" s="231"/>
      <c r="VMK841" s="231"/>
      <c r="VML841" s="231"/>
      <c r="VMM841" s="231"/>
      <c r="VMN841" s="231"/>
      <c r="VMO841" s="231"/>
      <c r="VMP841" s="231"/>
      <c r="VMQ841" s="231"/>
      <c r="VMR841" s="231"/>
      <c r="VMS841" s="231"/>
      <c r="VMT841" s="231"/>
      <c r="VMU841" s="231"/>
      <c r="VMV841" s="231"/>
      <c r="VMW841" s="231"/>
      <c r="VMX841" s="231"/>
      <c r="VMY841" s="231"/>
      <c r="VMZ841" s="231"/>
      <c r="VNA841" s="231"/>
      <c r="VNB841" s="231"/>
      <c r="VNC841" s="231"/>
      <c r="VND841" s="231"/>
      <c r="VNE841" s="231"/>
      <c r="VNF841" s="231"/>
      <c r="VNG841" s="231"/>
      <c r="VNH841" s="231"/>
      <c r="VNI841" s="231"/>
      <c r="VNJ841" s="231"/>
      <c r="VNK841" s="231"/>
      <c r="VNL841" s="231"/>
      <c r="VNM841" s="231"/>
      <c r="VNN841" s="231"/>
      <c r="VNO841" s="231"/>
      <c r="VNP841" s="231"/>
      <c r="VNQ841" s="231"/>
      <c r="VNR841" s="231"/>
      <c r="VNS841" s="231"/>
      <c r="VNT841" s="231"/>
      <c r="VNU841" s="231"/>
      <c r="VNV841" s="231"/>
      <c r="VNW841" s="231"/>
      <c r="VNX841" s="231"/>
      <c r="VNY841" s="231"/>
      <c r="VNZ841" s="231"/>
      <c r="VOA841" s="231"/>
      <c r="VOB841" s="231"/>
      <c r="VOC841" s="231"/>
      <c r="VOD841" s="231"/>
      <c r="VOE841" s="231"/>
      <c r="VOF841" s="231"/>
      <c r="VOG841" s="231"/>
      <c r="VOH841" s="231"/>
      <c r="VOI841" s="231"/>
      <c r="VOJ841" s="231"/>
      <c r="VOK841" s="231"/>
      <c r="VOL841" s="231"/>
      <c r="VOM841" s="231"/>
      <c r="VON841" s="231"/>
      <c r="VOO841" s="231"/>
      <c r="VOP841" s="231"/>
      <c r="VOQ841" s="231"/>
      <c r="VOR841" s="231"/>
      <c r="VOS841" s="231"/>
      <c r="VOT841" s="231"/>
      <c r="VOU841" s="231"/>
      <c r="VOV841" s="231"/>
      <c r="VOW841" s="231"/>
      <c r="VOX841" s="231"/>
      <c r="VOY841" s="231"/>
      <c r="VOZ841" s="231"/>
      <c r="VPA841" s="231"/>
      <c r="VPB841" s="231"/>
      <c r="VPC841" s="231"/>
      <c r="VPD841" s="231"/>
      <c r="VPE841" s="231"/>
      <c r="VPF841" s="231"/>
      <c r="VPG841" s="231"/>
      <c r="VPH841" s="231"/>
      <c r="VPI841" s="231"/>
      <c r="VPJ841" s="231"/>
      <c r="VPK841" s="231"/>
      <c r="VPL841" s="231"/>
      <c r="VPM841" s="231"/>
      <c r="VPN841" s="231"/>
      <c r="VPO841" s="231"/>
      <c r="VPP841" s="231"/>
      <c r="VPQ841" s="231"/>
      <c r="VPR841" s="231"/>
      <c r="VPS841" s="231"/>
      <c r="VPT841" s="231"/>
      <c r="VPU841" s="231"/>
      <c r="VPV841" s="231"/>
      <c r="VPW841" s="231"/>
      <c r="VPX841" s="231"/>
      <c r="VPY841" s="231"/>
      <c r="VPZ841" s="231"/>
      <c r="VQA841" s="231"/>
      <c r="VQB841" s="231"/>
      <c r="VQC841" s="231"/>
      <c r="VQD841" s="231"/>
      <c r="VQE841" s="231"/>
      <c r="VQF841" s="231"/>
      <c r="VQG841" s="231"/>
      <c r="VQH841" s="231"/>
      <c r="VQI841" s="231"/>
      <c r="VQJ841" s="231"/>
      <c r="VQK841" s="231"/>
      <c r="VQL841" s="231"/>
      <c r="VQM841" s="231"/>
      <c r="VQN841" s="231"/>
      <c r="VQO841" s="231"/>
      <c r="VQP841" s="231"/>
      <c r="VQQ841" s="231"/>
      <c r="VQR841" s="231"/>
      <c r="VQS841" s="231"/>
      <c r="VQT841" s="231"/>
      <c r="VQU841" s="231"/>
      <c r="VQV841" s="231"/>
      <c r="VQW841" s="231"/>
      <c r="VQX841" s="231"/>
      <c r="VQY841" s="231"/>
      <c r="VQZ841" s="231"/>
      <c r="VRA841" s="231"/>
      <c r="VRB841" s="231"/>
      <c r="VRC841" s="231"/>
      <c r="VRD841" s="231"/>
      <c r="VRE841" s="231"/>
      <c r="VRF841" s="231"/>
      <c r="VRG841" s="231"/>
      <c r="VRH841" s="231"/>
      <c r="VRI841" s="231"/>
      <c r="VRJ841" s="231"/>
      <c r="VRK841" s="231"/>
      <c r="VRL841" s="231"/>
      <c r="VRM841" s="231"/>
      <c r="VRN841" s="231"/>
      <c r="VRO841" s="231"/>
      <c r="VRP841" s="231"/>
      <c r="VRQ841" s="231"/>
      <c r="VRR841" s="231"/>
      <c r="VRS841" s="231"/>
      <c r="VRT841" s="231"/>
      <c r="VRU841" s="231"/>
      <c r="VRV841" s="231"/>
      <c r="VRW841" s="231"/>
      <c r="VRX841" s="231"/>
      <c r="VRY841" s="231"/>
      <c r="VRZ841" s="231"/>
      <c r="VSA841" s="231"/>
      <c r="VSB841" s="231"/>
      <c r="VSC841" s="231"/>
      <c r="VSD841" s="231"/>
      <c r="VSE841" s="231"/>
      <c r="VSF841" s="231"/>
      <c r="VSG841" s="231"/>
      <c r="VSH841" s="231"/>
      <c r="VSI841" s="231"/>
      <c r="VSJ841" s="231"/>
      <c r="VSK841" s="231"/>
      <c r="VSL841" s="231"/>
      <c r="VSM841" s="231"/>
      <c r="VSN841" s="231"/>
      <c r="VSO841" s="231"/>
      <c r="VSP841" s="231"/>
      <c r="VSQ841" s="231"/>
      <c r="VSR841" s="231"/>
      <c r="VSS841" s="231"/>
      <c r="VST841" s="231"/>
      <c r="VSU841" s="231"/>
      <c r="VSV841" s="231"/>
      <c r="VSW841" s="231"/>
      <c r="VSX841" s="231"/>
      <c r="VSY841" s="231"/>
      <c r="VSZ841" s="231"/>
      <c r="VTA841" s="231"/>
      <c r="VTB841" s="231"/>
      <c r="VTC841" s="231"/>
      <c r="VTD841" s="231"/>
      <c r="VTE841" s="231"/>
      <c r="VTF841" s="231"/>
      <c r="VTG841" s="231"/>
      <c r="VTH841" s="231"/>
      <c r="VTI841" s="231"/>
      <c r="VTJ841" s="231"/>
      <c r="VTK841" s="231"/>
      <c r="VTL841" s="231"/>
      <c r="VTM841" s="231"/>
      <c r="VTN841" s="231"/>
      <c r="VTO841" s="231"/>
      <c r="VTP841" s="231"/>
      <c r="VTQ841" s="231"/>
      <c r="VTR841" s="231"/>
      <c r="VTS841" s="231"/>
      <c r="VTT841" s="231"/>
      <c r="VTU841" s="231"/>
      <c r="VTV841" s="231"/>
      <c r="VTW841" s="231"/>
      <c r="VTX841" s="231"/>
      <c r="VTY841" s="231"/>
      <c r="VTZ841" s="231"/>
      <c r="VUA841" s="231"/>
      <c r="VUB841" s="231"/>
      <c r="VUC841" s="231"/>
      <c r="VUD841" s="231"/>
      <c r="VUE841" s="231"/>
      <c r="VUF841" s="231"/>
      <c r="VUG841" s="231"/>
      <c r="VUH841" s="231"/>
      <c r="VUI841" s="231"/>
      <c r="VUJ841" s="231"/>
      <c r="VUK841" s="231"/>
      <c r="VUL841" s="231"/>
      <c r="VUM841" s="231"/>
      <c r="VUN841" s="231"/>
      <c r="VUO841" s="231"/>
      <c r="VUP841" s="231"/>
      <c r="VUQ841" s="231"/>
      <c r="VUR841" s="231"/>
      <c r="VUS841" s="231"/>
      <c r="VUT841" s="231"/>
      <c r="VUU841" s="231"/>
      <c r="VUV841" s="231"/>
      <c r="VUW841" s="231"/>
      <c r="VUX841" s="231"/>
      <c r="VUY841" s="231"/>
      <c r="VUZ841" s="231"/>
      <c r="VVA841" s="231"/>
      <c r="VVB841" s="231"/>
      <c r="VVC841" s="231"/>
      <c r="VVD841" s="231"/>
      <c r="VVE841" s="231"/>
      <c r="VVF841" s="231"/>
      <c r="VVG841" s="231"/>
      <c r="VVH841" s="231"/>
      <c r="VVI841" s="231"/>
      <c r="VVJ841" s="231"/>
      <c r="VVK841" s="231"/>
      <c r="VVL841" s="231"/>
      <c r="VVM841" s="231"/>
      <c r="VVN841" s="231"/>
      <c r="VVO841" s="231"/>
      <c r="VVP841" s="231"/>
      <c r="VVQ841" s="231"/>
      <c r="VVR841" s="231"/>
      <c r="VVS841" s="231"/>
      <c r="VVT841" s="231"/>
      <c r="VVU841" s="231"/>
      <c r="VVV841" s="231"/>
      <c r="VVW841" s="231"/>
      <c r="VVX841" s="231"/>
      <c r="VVY841" s="231"/>
      <c r="VVZ841" s="231"/>
      <c r="VWA841" s="231"/>
      <c r="VWB841" s="231"/>
      <c r="VWC841" s="231"/>
      <c r="VWD841" s="231"/>
      <c r="VWE841" s="231"/>
      <c r="VWF841" s="231"/>
      <c r="VWG841" s="231"/>
      <c r="VWH841" s="231"/>
      <c r="VWI841" s="231"/>
      <c r="VWJ841" s="231"/>
      <c r="VWK841" s="231"/>
      <c r="VWL841" s="231"/>
      <c r="VWM841" s="231"/>
      <c r="VWN841" s="231"/>
      <c r="VWO841" s="231"/>
      <c r="VWP841" s="231"/>
      <c r="VWQ841" s="231"/>
      <c r="VWR841" s="231"/>
      <c r="VWS841" s="231"/>
      <c r="VWT841" s="231"/>
      <c r="VWU841" s="231"/>
      <c r="VWV841" s="231"/>
      <c r="VWW841" s="231"/>
      <c r="VWX841" s="231"/>
      <c r="VWY841" s="231"/>
      <c r="VWZ841" s="231"/>
      <c r="VXA841" s="231"/>
      <c r="VXB841" s="231"/>
      <c r="VXC841" s="231"/>
      <c r="VXD841" s="231"/>
      <c r="VXE841" s="231"/>
      <c r="VXF841" s="231"/>
      <c r="VXG841" s="231"/>
      <c r="VXH841" s="231"/>
      <c r="VXI841" s="231"/>
      <c r="VXJ841" s="231"/>
      <c r="VXK841" s="231"/>
      <c r="VXL841" s="231"/>
      <c r="VXM841" s="231"/>
      <c r="VXN841" s="231"/>
      <c r="VXO841" s="231"/>
      <c r="VXP841" s="231"/>
      <c r="VXQ841" s="231"/>
      <c r="VXR841" s="231"/>
      <c r="VXS841" s="231"/>
      <c r="VXT841" s="231"/>
      <c r="VXU841" s="231"/>
      <c r="VXV841" s="231"/>
      <c r="VXW841" s="231"/>
      <c r="VXX841" s="231"/>
      <c r="VXY841" s="231"/>
      <c r="VXZ841" s="231"/>
      <c r="VYA841" s="231"/>
      <c r="VYB841" s="231"/>
      <c r="VYC841" s="231"/>
      <c r="VYD841" s="231"/>
      <c r="VYE841" s="231"/>
      <c r="VYF841" s="231"/>
      <c r="VYG841" s="231"/>
      <c r="VYH841" s="231"/>
      <c r="VYI841" s="231"/>
      <c r="VYJ841" s="231"/>
      <c r="VYK841" s="231"/>
      <c r="VYL841" s="231"/>
      <c r="VYM841" s="231"/>
      <c r="VYN841" s="231"/>
      <c r="VYO841" s="231"/>
      <c r="VYP841" s="231"/>
      <c r="VYQ841" s="231"/>
      <c r="VYR841" s="231"/>
      <c r="VYS841" s="231"/>
      <c r="VYT841" s="231"/>
      <c r="VYU841" s="231"/>
      <c r="VYV841" s="231"/>
      <c r="VYW841" s="231"/>
      <c r="VYX841" s="231"/>
      <c r="VYY841" s="231"/>
      <c r="VYZ841" s="231"/>
      <c r="VZA841" s="231"/>
      <c r="VZB841" s="231"/>
      <c r="VZC841" s="231"/>
      <c r="VZD841" s="231"/>
      <c r="VZE841" s="231"/>
      <c r="VZF841" s="231"/>
      <c r="VZG841" s="231"/>
      <c r="VZH841" s="231"/>
      <c r="VZI841" s="231"/>
      <c r="VZJ841" s="231"/>
      <c r="VZK841" s="231"/>
      <c r="VZL841" s="231"/>
      <c r="VZM841" s="231"/>
      <c r="VZN841" s="231"/>
      <c r="VZO841" s="231"/>
      <c r="VZP841" s="231"/>
      <c r="VZQ841" s="231"/>
      <c r="VZR841" s="231"/>
      <c r="VZS841" s="231"/>
      <c r="VZT841" s="231"/>
      <c r="VZU841" s="231"/>
      <c r="VZV841" s="231"/>
      <c r="VZW841" s="231"/>
      <c r="VZX841" s="231"/>
      <c r="VZY841" s="231"/>
      <c r="VZZ841" s="231"/>
      <c r="WAA841" s="231"/>
      <c r="WAB841" s="231"/>
      <c r="WAC841" s="231"/>
      <c r="WAD841" s="231"/>
      <c r="WAE841" s="231"/>
      <c r="WAF841" s="231"/>
      <c r="WAG841" s="231"/>
      <c r="WAH841" s="231"/>
      <c r="WAI841" s="231"/>
      <c r="WAJ841" s="231"/>
      <c r="WAK841" s="231"/>
      <c r="WAL841" s="231"/>
      <c r="WAM841" s="231"/>
      <c r="WAN841" s="231"/>
      <c r="WAO841" s="231"/>
      <c r="WAP841" s="231"/>
      <c r="WAQ841" s="231"/>
      <c r="WAR841" s="231"/>
      <c r="WAS841" s="231"/>
      <c r="WAT841" s="231"/>
      <c r="WAU841" s="231"/>
      <c r="WAV841" s="231"/>
      <c r="WAW841" s="231"/>
      <c r="WAX841" s="231"/>
      <c r="WAY841" s="231"/>
      <c r="WAZ841" s="231"/>
      <c r="WBA841" s="231"/>
      <c r="WBB841" s="231"/>
      <c r="WBC841" s="231"/>
      <c r="WBD841" s="231"/>
      <c r="WBE841" s="231"/>
      <c r="WBF841" s="231"/>
      <c r="WBG841" s="231"/>
      <c r="WBH841" s="231"/>
      <c r="WBI841" s="231"/>
      <c r="WBJ841" s="231"/>
      <c r="WBK841" s="231"/>
      <c r="WBL841" s="231"/>
      <c r="WBM841" s="231"/>
      <c r="WBN841" s="231"/>
      <c r="WBO841" s="231"/>
      <c r="WBP841" s="231"/>
      <c r="WBQ841" s="231"/>
      <c r="WBR841" s="231"/>
      <c r="WBS841" s="231"/>
      <c r="WBT841" s="231"/>
      <c r="WBU841" s="231"/>
      <c r="WBV841" s="231"/>
      <c r="WBW841" s="231"/>
      <c r="WBX841" s="231"/>
      <c r="WBY841" s="231"/>
      <c r="WBZ841" s="231"/>
      <c r="WCA841" s="231"/>
      <c r="WCB841" s="231"/>
      <c r="WCC841" s="231"/>
      <c r="WCD841" s="231"/>
      <c r="WCE841" s="231"/>
      <c r="WCF841" s="231"/>
      <c r="WCG841" s="231"/>
      <c r="WCH841" s="231"/>
      <c r="WCI841" s="231"/>
      <c r="WCJ841" s="231"/>
      <c r="WCK841" s="231"/>
      <c r="WCL841" s="231"/>
      <c r="WCM841" s="231"/>
      <c r="WCN841" s="231"/>
      <c r="WCO841" s="231"/>
      <c r="WCP841" s="231"/>
      <c r="WCQ841" s="231"/>
      <c r="WCR841" s="231"/>
      <c r="WCS841" s="231"/>
      <c r="WCT841" s="231"/>
      <c r="WCU841" s="231"/>
      <c r="WCV841" s="231"/>
      <c r="WCW841" s="231"/>
      <c r="WCX841" s="231"/>
      <c r="WCY841" s="231"/>
      <c r="WCZ841" s="231"/>
      <c r="WDA841" s="231"/>
      <c r="WDB841" s="231"/>
      <c r="WDC841" s="231"/>
      <c r="WDD841" s="231"/>
      <c r="WDE841" s="231"/>
      <c r="WDF841" s="231"/>
      <c r="WDG841" s="231"/>
      <c r="WDH841" s="231"/>
      <c r="WDI841" s="231"/>
      <c r="WDJ841" s="231"/>
      <c r="WDK841" s="231"/>
      <c r="WDL841" s="231"/>
      <c r="WDM841" s="231"/>
      <c r="WDN841" s="231"/>
      <c r="WDO841" s="231"/>
      <c r="WDP841" s="231"/>
      <c r="WDQ841" s="231"/>
      <c r="WDR841" s="231"/>
      <c r="WDS841" s="231"/>
      <c r="WDT841" s="231"/>
      <c r="WDU841" s="231"/>
      <c r="WDV841" s="231"/>
      <c r="WDW841" s="231"/>
      <c r="WDX841" s="231"/>
      <c r="WDY841" s="231"/>
      <c r="WDZ841" s="231"/>
      <c r="WEA841" s="231"/>
      <c r="WEB841" s="231"/>
      <c r="WEC841" s="231"/>
      <c r="WED841" s="231"/>
      <c r="WEE841" s="231"/>
      <c r="WEF841" s="231"/>
      <c r="WEG841" s="231"/>
      <c r="WEH841" s="231"/>
      <c r="WEI841" s="231"/>
      <c r="WEJ841" s="231"/>
      <c r="WEK841" s="231"/>
      <c r="WEL841" s="231"/>
      <c r="WEM841" s="231"/>
      <c r="WEN841" s="231"/>
      <c r="WEO841" s="231"/>
      <c r="WEP841" s="231"/>
      <c r="WEQ841" s="231"/>
      <c r="WER841" s="231"/>
      <c r="WES841" s="231"/>
      <c r="WET841" s="231"/>
      <c r="WEU841" s="231"/>
      <c r="WEV841" s="231"/>
      <c r="WEW841" s="231"/>
      <c r="WEX841" s="231"/>
      <c r="WEY841" s="231"/>
      <c r="WEZ841" s="231"/>
      <c r="WFA841" s="231"/>
      <c r="WFB841" s="231"/>
      <c r="WFC841" s="231"/>
      <c r="WFD841" s="231"/>
      <c r="WFE841" s="231"/>
      <c r="WFF841" s="231"/>
      <c r="WFG841" s="231"/>
      <c r="WFH841" s="231"/>
      <c r="WFI841" s="231"/>
      <c r="WFJ841" s="231"/>
      <c r="WFK841" s="231"/>
      <c r="WFL841" s="231"/>
      <c r="WFM841" s="231"/>
      <c r="WFN841" s="231"/>
      <c r="WFO841" s="231"/>
      <c r="WFP841" s="231"/>
      <c r="WFQ841" s="231"/>
      <c r="WFR841" s="231"/>
      <c r="WFS841" s="231"/>
      <c r="WFT841" s="231"/>
      <c r="WFU841" s="231"/>
      <c r="WFV841" s="231"/>
      <c r="WFW841" s="231"/>
      <c r="WFX841" s="231"/>
      <c r="WFY841" s="231"/>
      <c r="WFZ841" s="231"/>
      <c r="WGA841" s="231"/>
      <c r="WGB841" s="231"/>
      <c r="WGC841" s="231"/>
      <c r="WGD841" s="231"/>
      <c r="WGE841" s="231"/>
      <c r="WGF841" s="231"/>
      <c r="WGG841" s="231"/>
      <c r="WGH841" s="231"/>
      <c r="WGI841" s="231"/>
      <c r="WGJ841" s="231"/>
      <c r="WGK841" s="231"/>
      <c r="WGL841" s="231"/>
      <c r="WGM841" s="231"/>
      <c r="WGN841" s="231"/>
      <c r="WGO841" s="231"/>
      <c r="WGP841" s="231"/>
      <c r="WGQ841" s="231"/>
      <c r="WGR841" s="231"/>
      <c r="WGS841" s="231"/>
      <c r="WGT841" s="231"/>
      <c r="WGU841" s="231"/>
      <c r="WGV841" s="231"/>
      <c r="WGW841" s="231"/>
      <c r="WGX841" s="231"/>
      <c r="WGY841" s="231"/>
      <c r="WGZ841" s="231"/>
      <c r="WHA841" s="231"/>
      <c r="WHB841" s="231"/>
      <c r="WHC841" s="231"/>
      <c r="WHD841" s="231"/>
      <c r="WHE841" s="231"/>
      <c r="WHF841" s="231"/>
      <c r="WHG841" s="231"/>
      <c r="WHH841" s="231"/>
      <c r="WHI841" s="231"/>
      <c r="WHJ841" s="231"/>
      <c r="WHK841" s="231"/>
      <c r="WHL841" s="231"/>
      <c r="WHM841" s="231"/>
      <c r="WHN841" s="231"/>
      <c r="WHO841" s="231"/>
      <c r="WHP841" s="231"/>
      <c r="WHQ841" s="231"/>
      <c r="WHR841" s="231"/>
      <c r="WHS841" s="231"/>
      <c r="WHT841" s="231"/>
      <c r="WHU841" s="231"/>
      <c r="WHV841" s="231"/>
      <c r="WHW841" s="231"/>
      <c r="WHX841" s="231"/>
      <c r="WHY841" s="231"/>
      <c r="WHZ841" s="231"/>
      <c r="WIA841" s="231"/>
      <c r="WIB841" s="231"/>
      <c r="WIC841" s="231"/>
      <c r="WID841" s="231"/>
      <c r="WIE841" s="231"/>
      <c r="WIF841" s="231"/>
      <c r="WIG841" s="231"/>
      <c r="WIH841" s="231"/>
      <c r="WII841" s="231"/>
      <c r="WIJ841" s="231"/>
      <c r="WIK841" s="231"/>
      <c r="WIL841" s="231"/>
      <c r="WIM841" s="231"/>
      <c r="WIN841" s="231"/>
      <c r="WIO841" s="231"/>
      <c r="WIP841" s="231"/>
      <c r="WIQ841" s="231"/>
      <c r="WIR841" s="231"/>
      <c r="WIS841" s="231"/>
      <c r="WIT841" s="231"/>
      <c r="WIU841" s="231"/>
      <c r="WIV841" s="231"/>
      <c r="WIW841" s="231"/>
      <c r="WIX841" s="231"/>
      <c r="WIY841" s="231"/>
      <c r="WIZ841" s="231"/>
      <c r="WJA841" s="231"/>
      <c r="WJB841" s="231"/>
      <c r="WJC841" s="231"/>
      <c r="WJD841" s="231"/>
      <c r="WJE841" s="231"/>
      <c r="WJF841" s="231"/>
      <c r="WJG841" s="231"/>
      <c r="WJH841" s="231"/>
      <c r="WJI841" s="231"/>
      <c r="WJJ841" s="231"/>
      <c r="WJK841" s="231"/>
      <c r="WJL841" s="231"/>
      <c r="WJM841" s="231"/>
      <c r="WJN841" s="231"/>
      <c r="WJO841" s="231"/>
      <c r="WJP841" s="231"/>
      <c r="WJQ841" s="231"/>
      <c r="WJR841" s="231"/>
      <c r="WJS841" s="231"/>
      <c r="WJT841" s="231"/>
      <c r="WJU841" s="231"/>
      <c r="WJV841" s="231"/>
      <c r="WJW841" s="231"/>
      <c r="WJX841" s="231"/>
      <c r="WJY841" s="231"/>
      <c r="WJZ841" s="231"/>
      <c r="WKA841" s="231"/>
      <c r="WKB841" s="231"/>
      <c r="WKC841" s="231"/>
      <c r="WKD841" s="231"/>
      <c r="WKE841" s="231"/>
      <c r="WKF841" s="231"/>
      <c r="WKG841" s="231"/>
      <c r="WKH841" s="231"/>
      <c r="WKI841" s="231"/>
      <c r="WKJ841" s="231"/>
      <c r="WKK841" s="231"/>
      <c r="WKL841" s="231"/>
      <c r="WKM841" s="231"/>
      <c r="WKN841" s="231"/>
      <c r="WKO841" s="231"/>
      <c r="WKP841" s="231"/>
      <c r="WKQ841" s="231"/>
      <c r="WKR841" s="231"/>
      <c r="WKS841" s="231"/>
      <c r="WKT841" s="231"/>
      <c r="WKU841" s="231"/>
      <c r="WKV841" s="231"/>
      <c r="WKW841" s="231"/>
      <c r="WKX841" s="231"/>
      <c r="WKY841" s="231"/>
      <c r="WKZ841" s="231"/>
      <c r="WLA841" s="231"/>
      <c r="WLB841" s="231"/>
      <c r="WLC841" s="231"/>
      <c r="WLD841" s="231"/>
      <c r="WLE841" s="231"/>
      <c r="WLF841" s="231"/>
      <c r="WLG841" s="231"/>
      <c r="WLH841" s="231"/>
      <c r="WLI841" s="231"/>
      <c r="WLJ841" s="231"/>
      <c r="WLK841" s="231"/>
      <c r="WLL841" s="231"/>
      <c r="WLM841" s="231"/>
      <c r="WLN841" s="231"/>
      <c r="WLO841" s="231"/>
      <c r="WLP841" s="231"/>
      <c r="WLQ841" s="231"/>
      <c r="WLR841" s="231"/>
      <c r="WLS841" s="231"/>
      <c r="WLT841" s="231"/>
      <c r="WLU841" s="231"/>
      <c r="WLV841" s="231"/>
      <c r="WLW841" s="231"/>
      <c r="WLX841" s="231"/>
      <c r="WLY841" s="231"/>
      <c r="WLZ841" s="231"/>
      <c r="WMA841" s="231"/>
      <c r="WMB841" s="231"/>
      <c r="WMC841" s="231"/>
      <c r="WMD841" s="231"/>
      <c r="WME841" s="231"/>
      <c r="WMF841" s="231"/>
      <c r="WMG841" s="231"/>
      <c r="WMH841" s="231"/>
      <c r="WMI841" s="231"/>
      <c r="WMJ841" s="231"/>
      <c r="WMK841" s="231"/>
      <c r="WML841" s="231"/>
      <c r="WMM841" s="231"/>
      <c r="WMN841" s="231"/>
      <c r="WMO841" s="231"/>
      <c r="WMP841" s="231"/>
      <c r="WMQ841" s="231"/>
      <c r="WMR841" s="231"/>
      <c r="WMS841" s="231"/>
      <c r="WMT841" s="231"/>
      <c r="WMU841" s="231"/>
      <c r="WMV841" s="231"/>
      <c r="WMW841" s="231"/>
      <c r="WMX841" s="231"/>
      <c r="WMY841" s="231"/>
      <c r="WMZ841" s="231"/>
      <c r="WNA841" s="231"/>
      <c r="WNB841" s="231"/>
      <c r="WNC841" s="231"/>
      <c r="WND841" s="231"/>
      <c r="WNE841" s="231"/>
      <c r="WNF841" s="231"/>
      <c r="WNG841" s="231"/>
      <c r="WNH841" s="231"/>
      <c r="WNI841" s="231"/>
      <c r="WNJ841" s="231"/>
      <c r="WNK841" s="231"/>
      <c r="WNL841" s="231"/>
      <c r="WNM841" s="231"/>
      <c r="WNN841" s="231"/>
      <c r="WNO841" s="231"/>
      <c r="WNP841" s="231"/>
      <c r="WNQ841" s="231"/>
      <c r="WNR841" s="231"/>
      <c r="WNS841" s="231"/>
      <c r="WNT841" s="231"/>
      <c r="WNU841" s="231"/>
      <c r="WNV841" s="231"/>
      <c r="WNW841" s="231"/>
      <c r="WNX841" s="231"/>
      <c r="WNY841" s="231"/>
      <c r="WNZ841" s="231"/>
      <c r="WOA841" s="231"/>
      <c r="WOB841" s="231"/>
      <c r="WOC841" s="231"/>
      <c r="WOD841" s="231"/>
      <c r="WOE841" s="231"/>
      <c r="WOF841" s="231"/>
      <c r="WOG841" s="231"/>
      <c r="WOH841" s="231"/>
      <c r="WOI841" s="231"/>
      <c r="WOJ841" s="231"/>
      <c r="WOK841" s="231"/>
      <c r="WOL841" s="231"/>
      <c r="WOM841" s="231"/>
      <c r="WON841" s="231"/>
      <c r="WOO841" s="231"/>
      <c r="WOP841" s="231"/>
      <c r="WOQ841" s="231"/>
      <c r="WOR841" s="231"/>
      <c r="WOS841" s="231"/>
      <c r="WOT841" s="231"/>
      <c r="WOU841" s="231"/>
      <c r="WOV841" s="231"/>
      <c r="WOW841" s="231"/>
      <c r="WOX841" s="231"/>
      <c r="WOY841" s="231"/>
      <c r="WOZ841" s="231"/>
      <c r="WPA841" s="231"/>
      <c r="WPB841" s="231"/>
      <c r="WPC841" s="231"/>
      <c r="WPD841" s="231"/>
      <c r="WPE841" s="231"/>
      <c r="WPF841" s="231"/>
      <c r="WPG841" s="231"/>
      <c r="WPH841" s="231"/>
      <c r="WPI841" s="231"/>
      <c r="WPJ841" s="231"/>
      <c r="WPK841" s="231"/>
      <c r="WPL841" s="231"/>
      <c r="WPM841" s="231"/>
      <c r="WPN841" s="231"/>
      <c r="WPO841" s="231"/>
      <c r="WPP841" s="231"/>
      <c r="WPQ841" s="231"/>
      <c r="WPR841" s="231"/>
      <c r="WPS841" s="231"/>
      <c r="WPT841" s="231"/>
      <c r="WPU841" s="231"/>
      <c r="WPV841" s="231"/>
      <c r="WPW841" s="231"/>
      <c r="WPX841" s="231"/>
      <c r="WPY841" s="231"/>
      <c r="WPZ841" s="231"/>
      <c r="WQA841" s="231"/>
      <c r="WQB841" s="231"/>
      <c r="WQC841" s="231"/>
      <c r="WQD841" s="231"/>
      <c r="WQE841" s="231"/>
      <c r="WQF841" s="231"/>
      <c r="WQG841" s="231"/>
      <c r="WQH841" s="231"/>
      <c r="WQI841" s="231"/>
      <c r="WQJ841" s="231"/>
      <c r="WQK841" s="231"/>
      <c r="WQL841" s="231"/>
      <c r="WQM841" s="231"/>
      <c r="WQN841" s="231"/>
      <c r="WQO841" s="231"/>
      <c r="WQP841" s="231"/>
      <c r="WQQ841" s="231"/>
      <c r="WQR841" s="231"/>
      <c r="WQS841" s="231"/>
      <c r="WQT841" s="231"/>
      <c r="WQU841" s="231"/>
      <c r="WQV841" s="231"/>
      <c r="WQW841" s="231"/>
      <c r="WQX841" s="231"/>
      <c r="WQY841" s="231"/>
      <c r="WQZ841" s="231"/>
      <c r="WRA841" s="231"/>
      <c r="WRB841" s="231"/>
      <c r="WRC841" s="231"/>
      <c r="WRD841" s="231"/>
      <c r="WRE841" s="231"/>
      <c r="WRF841" s="231"/>
      <c r="WRG841" s="231"/>
      <c r="WRH841" s="231"/>
      <c r="WRI841" s="231"/>
      <c r="WRJ841" s="231"/>
      <c r="WRK841" s="231"/>
      <c r="WRL841" s="231"/>
      <c r="WRM841" s="231"/>
      <c r="WRN841" s="231"/>
      <c r="WRO841" s="231"/>
      <c r="WRP841" s="231"/>
      <c r="WRQ841" s="231"/>
      <c r="WRR841" s="231"/>
      <c r="WRS841" s="231"/>
      <c r="WRT841" s="231"/>
      <c r="WRU841" s="231"/>
      <c r="WRV841" s="231"/>
      <c r="WRW841" s="231"/>
      <c r="WRX841" s="231"/>
      <c r="WRY841" s="231"/>
      <c r="WRZ841" s="231"/>
      <c r="WSA841" s="231"/>
      <c r="WSB841" s="231"/>
      <c r="WSC841" s="231"/>
      <c r="WSD841" s="231"/>
      <c r="WSE841" s="231"/>
      <c r="WSF841" s="231"/>
      <c r="WSG841" s="231"/>
      <c r="WSH841" s="231"/>
      <c r="WSI841" s="231"/>
      <c r="WSJ841" s="231"/>
      <c r="WSK841" s="231"/>
      <c r="WSL841" s="231"/>
      <c r="WSM841" s="231"/>
      <c r="WSN841" s="231"/>
      <c r="WSO841" s="231"/>
      <c r="WSP841" s="231"/>
      <c r="WSQ841" s="231"/>
      <c r="WSR841" s="231"/>
      <c r="WSS841" s="231"/>
      <c r="WST841" s="231"/>
      <c r="WSU841" s="231"/>
      <c r="WSV841" s="231"/>
      <c r="WSW841" s="231"/>
      <c r="WSX841" s="231"/>
      <c r="WSY841" s="231"/>
      <c r="WSZ841" s="231"/>
      <c r="WTA841" s="231"/>
      <c r="WTB841" s="231"/>
      <c r="WTC841" s="231"/>
      <c r="WTD841" s="231"/>
      <c r="WTE841" s="231"/>
      <c r="WTF841" s="231"/>
      <c r="WTG841" s="231"/>
      <c r="WTH841" s="231"/>
      <c r="WTI841" s="231"/>
      <c r="WTJ841" s="231"/>
      <c r="WTK841" s="231"/>
      <c r="WTL841" s="231"/>
      <c r="WTM841" s="231"/>
      <c r="WTN841" s="231"/>
      <c r="WTO841" s="231"/>
      <c r="WTP841" s="231"/>
      <c r="WTQ841" s="231"/>
      <c r="WTR841" s="231"/>
      <c r="WTS841" s="231"/>
      <c r="WTT841" s="231"/>
      <c r="WTU841" s="231"/>
      <c r="WTV841" s="231"/>
      <c r="WTW841" s="231"/>
      <c r="WTX841" s="231"/>
      <c r="WTY841" s="231"/>
      <c r="WTZ841" s="231"/>
      <c r="WUA841" s="231"/>
      <c r="WUB841" s="231"/>
      <c r="WUC841" s="231"/>
      <c r="WUD841" s="231"/>
      <c r="WUE841" s="231"/>
      <c r="WUF841" s="231"/>
      <c r="WUG841" s="231"/>
      <c r="WUH841" s="231"/>
      <c r="WUI841" s="231"/>
      <c r="WUJ841" s="231"/>
      <c r="WUK841" s="231"/>
      <c r="WUL841" s="231"/>
      <c r="WUM841" s="231"/>
      <c r="WUN841" s="231"/>
      <c r="WUO841" s="231"/>
      <c r="WUP841" s="231"/>
      <c r="WUQ841" s="231"/>
      <c r="WUR841" s="231"/>
      <c r="WUS841" s="231"/>
      <c r="WUT841" s="231"/>
      <c r="WUU841" s="231"/>
      <c r="WUV841" s="231"/>
      <c r="WUW841" s="231"/>
      <c r="WUX841" s="231"/>
      <c r="WUY841" s="231"/>
      <c r="WUZ841" s="231"/>
      <c r="WVA841" s="231"/>
      <c r="WVB841" s="231"/>
      <c r="WVC841" s="231"/>
      <c r="WVD841" s="231"/>
      <c r="WVE841" s="231"/>
      <c r="WVF841" s="231"/>
      <c r="WVG841" s="231"/>
      <c r="WVH841" s="231"/>
      <c r="WVI841" s="231"/>
      <c r="WVJ841" s="231"/>
      <c r="WVK841" s="231"/>
      <c r="WVL841" s="231"/>
      <c r="WVM841" s="231"/>
      <c r="WVN841" s="231"/>
      <c r="WVO841" s="231"/>
      <c r="WVP841" s="231"/>
      <c r="WVQ841" s="231"/>
      <c r="WVR841" s="231"/>
      <c r="WVS841" s="231"/>
      <c r="WVT841" s="231"/>
      <c r="WVU841" s="231"/>
      <c r="WVV841" s="231"/>
      <c r="WVW841" s="231"/>
      <c r="WVX841" s="231"/>
      <c r="WVY841" s="231"/>
      <c r="WVZ841" s="231"/>
      <c r="WWA841" s="231"/>
      <c r="WWB841" s="231"/>
      <c r="WWC841" s="231"/>
      <c r="WWD841" s="231"/>
      <c r="WWE841" s="231"/>
      <c r="WWF841" s="231"/>
      <c r="WWG841" s="231"/>
      <c r="WWH841" s="231"/>
      <c r="WWI841" s="231"/>
      <c r="WWJ841" s="231"/>
      <c r="WWK841" s="231"/>
      <c r="WWL841" s="231"/>
      <c r="WWM841" s="231"/>
      <c r="WWN841" s="231"/>
      <c r="WWO841" s="231"/>
      <c r="WWP841" s="231"/>
      <c r="WWQ841" s="231"/>
      <c r="WWR841" s="231"/>
      <c r="WWS841" s="231"/>
      <c r="WWT841" s="231"/>
      <c r="WWU841" s="231"/>
      <c r="WWV841" s="231"/>
      <c r="WWW841" s="231"/>
      <c r="WWX841" s="231"/>
      <c r="WWY841" s="231"/>
      <c r="WWZ841" s="231"/>
      <c r="WXA841" s="231"/>
      <c r="WXB841" s="231"/>
      <c r="WXC841" s="231"/>
      <c r="WXD841" s="231"/>
      <c r="WXE841" s="231"/>
      <c r="WXF841" s="231"/>
      <c r="WXG841" s="231"/>
      <c r="WXH841" s="231"/>
      <c r="WXI841" s="231"/>
      <c r="WXJ841" s="231"/>
      <c r="WXK841" s="231"/>
      <c r="WXL841" s="231"/>
      <c r="WXM841" s="231"/>
      <c r="WXN841" s="231"/>
      <c r="WXO841" s="231"/>
      <c r="WXP841" s="231"/>
      <c r="WXQ841" s="231"/>
      <c r="WXR841" s="231"/>
      <c r="WXS841" s="231"/>
      <c r="WXT841" s="231"/>
      <c r="WXU841" s="231"/>
      <c r="WXV841" s="231"/>
      <c r="WXW841" s="231"/>
      <c r="WXX841" s="231"/>
      <c r="WXY841" s="231"/>
      <c r="WXZ841" s="231"/>
      <c r="WYA841" s="231"/>
      <c r="WYB841" s="231"/>
      <c r="WYC841" s="231"/>
      <c r="WYD841" s="231"/>
      <c r="WYE841" s="231"/>
      <c r="WYF841" s="231"/>
      <c r="WYG841" s="231"/>
      <c r="WYH841" s="231"/>
      <c r="WYI841" s="231"/>
      <c r="WYJ841" s="231"/>
      <c r="WYK841" s="231"/>
      <c r="WYL841" s="231"/>
      <c r="WYM841" s="231"/>
      <c r="WYN841" s="231"/>
      <c r="WYO841" s="231"/>
      <c r="WYP841" s="231"/>
      <c r="WYQ841" s="231"/>
      <c r="WYR841" s="231"/>
      <c r="WYS841" s="231"/>
      <c r="WYT841" s="231"/>
      <c r="WYU841" s="231"/>
      <c r="WYV841" s="231"/>
      <c r="WYW841" s="231"/>
      <c r="WYX841" s="231"/>
      <c r="WYY841" s="231"/>
      <c r="WYZ841" s="231"/>
      <c r="WZA841" s="231"/>
      <c r="WZB841" s="231"/>
      <c r="WZC841" s="231"/>
      <c r="WZD841" s="231"/>
      <c r="WZE841" s="231"/>
      <c r="WZF841" s="231"/>
      <c r="WZG841" s="231"/>
      <c r="WZH841" s="231"/>
      <c r="WZI841" s="231"/>
      <c r="WZJ841" s="231"/>
      <c r="WZK841" s="231"/>
      <c r="WZL841" s="231"/>
      <c r="WZM841" s="231"/>
      <c r="WZN841" s="231"/>
      <c r="WZO841" s="231"/>
      <c r="WZP841" s="231"/>
      <c r="WZQ841" s="231"/>
      <c r="WZR841" s="231"/>
      <c r="WZS841" s="231"/>
      <c r="WZT841" s="231"/>
      <c r="WZU841" s="231"/>
      <c r="WZV841" s="231"/>
      <c r="WZW841" s="231"/>
      <c r="WZX841" s="231"/>
      <c r="WZY841" s="231"/>
      <c r="WZZ841" s="231"/>
      <c r="XAA841" s="231"/>
      <c r="XAB841" s="231"/>
      <c r="XAC841" s="231"/>
      <c r="XAD841" s="231"/>
      <c r="XAE841" s="231"/>
      <c r="XAF841" s="231"/>
      <c r="XAG841" s="231"/>
      <c r="XAH841" s="231"/>
      <c r="XAI841" s="231"/>
      <c r="XAJ841" s="231"/>
      <c r="XAK841" s="231"/>
      <c r="XAL841" s="231"/>
      <c r="XAM841" s="231"/>
      <c r="XAN841" s="231"/>
      <c r="XAO841" s="231"/>
      <c r="XAP841" s="231"/>
      <c r="XAQ841" s="231"/>
      <c r="XAR841" s="231"/>
      <c r="XAS841" s="231"/>
      <c r="XAT841" s="231"/>
      <c r="XAU841" s="231"/>
      <c r="XAV841" s="231"/>
      <c r="XAW841" s="231"/>
      <c r="XAX841" s="231"/>
      <c r="XAY841" s="231"/>
      <c r="XAZ841" s="231"/>
      <c r="XBA841" s="231"/>
      <c r="XBB841" s="231"/>
      <c r="XBC841" s="231"/>
      <c r="XBD841" s="231"/>
      <c r="XBE841" s="231"/>
      <c r="XBF841" s="231"/>
      <c r="XBG841" s="231"/>
      <c r="XBH841" s="231"/>
      <c r="XBI841" s="231"/>
      <c r="XBJ841" s="231"/>
      <c r="XBK841" s="231"/>
      <c r="XBL841" s="231"/>
      <c r="XBM841" s="231"/>
      <c r="XBN841" s="231"/>
      <c r="XBO841" s="231"/>
      <c r="XBP841" s="231"/>
      <c r="XBQ841" s="231"/>
      <c r="XBR841" s="231"/>
      <c r="XBS841" s="231"/>
      <c r="XBT841" s="231"/>
      <c r="XBU841" s="231"/>
      <c r="XBV841" s="231"/>
      <c r="XBW841" s="231"/>
      <c r="XBX841" s="231"/>
      <c r="XBY841" s="231"/>
      <c r="XBZ841" s="231"/>
      <c r="XCA841" s="231"/>
      <c r="XCB841" s="231"/>
      <c r="XCC841" s="231"/>
      <c r="XCD841" s="231"/>
      <c r="XCE841" s="231"/>
      <c r="XCF841" s="231"/>
      <c r="XCG841" s="231"/>
      <c r="XCH841" s="231"/>
      <c r="XCI841" s="231"/>
      <c r="XCJ841" s="231"/>
      <c r="XCK841" s="231"/>
      <c r="XCL841" s="231"/>
      <c r="XCM841" s="231"/>
      <c r="XCN841" s="231"/>
      <c r="XCO841" s="231"/>
      <c r="XCP841" s="231"/>
      <c r="XCQ841" s="231"/>
      <c r="XCR841" s="231"/>
      <c r="XCS841" s="231"/>
      <c r="XCT841" s="231"/>
      <c r="XCU841" s="231"/>
      <c r="XCV841" s="231"/>
      <c r="XCW841" s="231"/>
      <c r="XCX841" s="231"/>
      <c r="XCY841" s="231"/>
      <c r="XCZ841" s="231"/>
      <c r="XDA841" s="231"/>
      <c r="XDB841" s="231"/>
      <c r="XDC841" s="231"/>
      <c r="XDD841" s="231"/>
      <c r="XDE841" s="231"/>
      <c r="XDF841" s="231"/>
      <c r="XDG841" s="231"/>
      <c r="XDH841" s="231"/>
      <c r="XDI841" s="231"/>
      <c r="XDJ841" s="231"/>
      <c r="XDK841" s="231"/>
      <c r="XDL841" s="231"/>
      <c r="XDM841" s="231"/>
      <c r="XDN841" s="231"/>
      <c r="XDO841" s="231"/>
      <c r="XDP841" s="231"/>
      <c r="XDQ841" s="231"/>
      <c r="XDR841" s="231"/>
      <c r="XDS841" s="231"/>
      <c r="XDT841" s="231"/>
      <c r="XDU841" s="231"/>
      <c r="XDV841" s="231"/>
      <c r="XDW841" s="231"/>
      <c r="XDX841" s="231"/>
      <c r="XDY841" s="231"/>
      <c r="XDZ841" s="231"/>
      <c r="XEA841" s="231"/>
      <c r="XEB841" s="231"/>
      <c r="XEC841" s="231"/>
      <c r="XED841" s="231"/>
      <c r="XEE841" s="231"/>
    </row>
    <row r="842" spans="1:16359" ht="60.75">
      <c r="A842" s="14">
        <v>202511461201</v>
      </c>
      <c r="B842" s="118" t="s">
        <v>10878</v>
      </c>
      <c r="C842" s="145" t="s">
        <v>7135</v>
      </c>
      <c r="D842" s="142" t="s">
        <v>10879</v>
      </c>
      <c r="E842" s="106" t="s">
        <v>7939</v>
      </c>
      <c r="F842" s="106" t="s">
        <v>10880</v>
      </c>
      <c r="G842" s="172" t="s">
        <v>10881</v>
      </c>
      <c r="H842" s="172" t="s">
        <v>10882</v>
      </c>
      <c r="I842" s="229" t="s">
        <v>7120</v>
      </c>
      <c r="J842" s="229">
        <v>45965</v>
      </c>
      <c r="K842" s="229" t="s">
        <v>355</v>
      </c>
      <c r="L842" s="142" t="str">
        <f>IF(Tabela2[[#This Row],[Data]]="","Sem Informação",VLOOKUP(MONTH(Tabela2[[#This Row],[Data]]),'[1]Validação de dados'!$I$1:$J$13,2,0))</f>
        <v>Novembro</v>
      </c>
      <c r="M842" s="142">
        <f>YEAR(Tabela2[[#This Row],[Data]])</f>
        <v>2025</v>
      </c>
      <c r="N842" s="229" t="s">
        <v>143</v>
      </c>
      <c r="O842" s="229" t="s">
        <v>286</v>
      </c>
      <c r="P842" s="216" t="e">
        <f>VLOOKUP(Tabela2[[#This Row],[SIEMA]],Siema2024,21,FALSE)</f>
        <v>#REF!</v>
      </c>
      <c r="Q842" s="216" t="s">
        <v>7409</v>
      </c>
      <c r="R842" s="217" t="s">
        <v>10883</v>
      </c>
      <c r="S842" s="220" t="str">
        <f>IF(Q842="","", IF(Q842="NC","", IF(Q842="NE","", IF(Q842="NA","",IFERROR(VLOOKUP(Q842,[1]Produtos!$A$1:$C$2319,2,FALSE),"Não Cadastrado")))))</f>
        <v/>
      </c>
      <c r="T842" s="216" t="s">
        <v>6834</v>
      </c>
      <c r="U842" s="216" t="s">
        <v>7062</v>
      </c>
      <c r="V842" s="216" t="s">
        <v>7676</v>
      </c>
      <c r="W842" s="216">
        <v>1170</v>
      </c>
      <c r="X842" s="217" t="str">
        <f>IF(Tabela2[[#This Row],[Origem do acidente]] = "Plataforma", "PREENCHER","NA")</f>
        <v>NA</v>
      </c>
      <c r="Y842" s="220" t="str">
        <f>IF(W842="","", IF(W842="NC","", IF(W842="NE","", IF(W842="NA","",IFERROR(VLOOKUP(W842,[1]Produtos!$A$1:$C$2319,2,FALSE),"Não Cadastrado")))))</f>
        <v>ÁLCOOL ETÍLICO, ETANOL</v>
      </c>
      <c r="Z842" s="216" t="s">
        <v>6834</v>
      </c>
      <c r="AA842" s="216" t="s">
        <v>7062</v>
      </c>
      <c r="AB842" s="216">
        <f>IF(W842="","",IF(ISNUMBER(W842)=FALSE,"Não se aplica",IFERROR(VLOOKUP(W842,[1]Produtos!$A$1:$C$2319,3,FALSE),"Não Cadastrado")))</f>
        <v>3</v>
      </c>
      <c r="AC842" s="216"/>
      <c r="AD842" s="217" t="str">
        <f>IF(Tabela2[[#This Row],[Origem do acidente]] = "Plataforma", "PREENCHER","NA")</f>
        <v>NA</v>
      </c>
      <c r="AE842" s="220" t="str">
        <f>IF(AC842="","", IF(AC842="NC","", IF(AC842="NE","", IF(AC842="NA","",IFERROR(VLOOKUP(AC842,[1]Produtos!$A$1:$C$2319,2,FALSE),"Não Cadastrado")))))</f>
        <v/>
      </c>
      <c r="AF842" s="216"/>
      <c r="AG842" s="216"/>
      <c r="AH842" s="216" t="str">
        <f>IF(AC842="","",IF(ISNUMBER(AC842)=FALSE,"Não se aplica",IFERROR(VLOOKUP(AC842,Produtos!$A$1:$C$2319,3,FALSE),"Não Cadastrado")))</f>
        <v/>
      </c>
      <c r="AI842" s="216"/>
      <c r="AJ842" s="142" t="s">
        <v>10884</v>
      </c>
      <c r="AK842" s="220" t="s">
        <v>7112</v>
      </c>
      <c r="AL842" s="220" t="s">
        <v>7285</v>
      </c>
      <c r="AM842" s="220" t="s">
        <v>7623</v>
      </c>
      <c r="AN842" s="145"/>
      <c r="AO842" s="145"/>
      <c r="AP842" s="145"/>
      <c r="AQ842" s="145"/>
      <c r="AR842" s="147"/>
      <c r="AS842" s="145"/>
      <c r="AT842" s="145"/>
      <c r="AU842" s="145"/>
      <c r="AV842" s="145"/>
      <c r="AW842" s="145" t="s">
        <v>7181</v>
      </c>
      <c r="AX842" s="145"/>
      <c r="AY842" s="145"/>
      <c r="AZ842" s="145"/>
      <c r="BA842" s="145"/>
      <c r="BB842" s="145"/>
      <c r="BC842" s="217" t="str">
        <f>IF(Tabela2[[#This Row],[Outro(s) ]] = "X", "PREENCHER","NA")</f>
        <v>NA</v>
      </c>
      <c r="BD842" s="145"/>
      <c r="BE842" s="145"/>
      <c r="BF842" s="209" t="s">
        <v>6834</v>
      </c>
      <c r="BG842" s="209"/>
      <c r="BH842" s="211" t="s">
        <v>6834</v>
      </c>
      <c r="BI842" s="210" t="s">
        <v>7062</v>
      </c>
      <c r="BJ842" s="220" t="s">
        <v>7099</v>
      </c>
      <c r="BK842" s="216" t="s">
        <v>2696</v>
      </c>
      <c r="BL842" s="223">
        <v>45967</v>
      </c>
      <c r="BM842" s="145">
        <f ca="1">IF(Tabela2[[#This Row],[Data de atendimento do Ibama (considerar o primeiro documento/ação)]]="",_xlfn.DAYS(TODAY(),J842),_xlfn.DAYS(Tabela2[[#This Row],[Data de atendimento do Ibama (considerar o primeiro documento/ação)]],J842))</f>
        <v>2</v>
      </c>
      <c r="BN842" s="217" t="str">
        <f>IF(Tabela2[[#This Row],[Atendido pelo Ibama ("Não" ou "Sim")]]="Não","Preencher", IF(Tabela2[[#This Row],[Atendido pelo Ibama ("Não" ou "Sim")]]="Sim","NA",""))</f>
        <v>NA</v>
      </c>
      <c r="BO842" s="221" t="s">
        <v>7124</v>
      </c>
      <c r="BP842" s="217" t="s">
        <v>10055</v>
      </c>
      <c r="BQ842" s="216" t="s">
        <v>123</v>
      </c>
      <c r="BR842" s="217" t="str">
        <f>IF(Tabela2[[#This Row],[Equipe do Ibama foi a campo? Houve sobrevoo do Poseidon?]] = "Sim", "PREENCHER","NA")</f>
        <v>NA</v>
      </c>
      <c r="BS842" s="217" t="str">
        <f>IF(Tabela2[[#This Row],[Se sim, foi emitida Ordem de Emergência? (informações vinculada à coluna CK)]] = "Sim", "PREENCHER","NA")</f>
        <v>NA</v>
      </c>
      <c r="BT842" s="217" t="s">
        <v>7126</v>
      </c>
      <c r="BU842" s="217" t="s">
        <v>123</v>
      </c>
      <c r="BV842" s="217" t="s">
        <v>123</v>
      </c>
      <c r="BW842" s="217" t="s">
        <v>123</v>
      </c>
      <c r="BX842" s="216" t="s">
        <v>7127</v>
      </c>
      <c r="BY842" s="223"/>
      <c r="BZ842" s="142" t="str">
        <f>IF(Tabela2[[#This Row],[Data do documento de encerramento]]="NA","NA",IF(Tabela2[[#This Row],[Data do documento de encerramento]]="","Pendente de conclusão/ encerramento",_xlfn.DAYS(Tabela2[[#This Row],[Data do documento de encerramento]],J842)))</f>
        <v>Pendente de conclusão/ encerramento</v>
      </c>
      <c r="CA842" s="220" t="s">
        <v>10885</v>
      </c>
      <c r="CB842" s="230"/>
      <c r="CC842" s="147"/>
      <c r="CD842" s="147"/>
      <c r="CE842" s="147"/>
      <c r="CF842" s="147"/>
      <c r="CG842" s="231"/>
      <c r="CH842" s="231"/>
      <c r="CI842" s="231"/>
      <c r="CJ842" s="231"/>
      <c r="CK842" s="231"/>
      <c r="CL842" s="231"/>
      <c r="CM842" s="231"/>
      <c r="CN842" s="231"/>
      <c r="CO842" s="231"/>
      <c r="CP842" s="231"/>
      <c r="CQ842" s="231"/>
      <c r="CR842" s="231"/>
      <c r="CS842" s="231"/>
      <c r="CT842" s="231"/>
      <c r="CU842" s="231"/>
      <c r="CV842" s="231"/>
      <c r="CW842" s="231"/>
      <c r="CX842" s="231"/>
      <c r="CY842" s="231"/>
      <c r="CZ842" s="231"/>
      <c r="DA842" s="231"/>
      <c r="DB842" s="231"/>
      <c r="DC842" s="231"/>
      <c r="DD842" s="231"/>
      <c r="DE842" s="231"/>
      <c r="DF842" s="231"/>
      <c r="DG842" s="231"/>
      <c r="DH842" s="231"/>
      <c r="DI842" s="231"/>
      <c r="DJ842" s="231"/>
      <c r="DK842" s="231"/>
      <c r="DL842" s="231"/>
      <c r="DM842" s="231"/>
      <c r="DN842" s="231"/>
      <c r="DO842" s="231"/>
      <c r="DP842" s="231"/>
      <c r="DQ842" s="231"/>
      <c r="DR842" s="231"/>
      <c r="DS842" s="231"/>
      <c r="DT842" s="231"/>
      <c r="DU842" s="231"/>
      <c r="DV842" s="231"/>
      <c r="DW842" s="231"/>
      <c r="DX842" s="231"/>
      <c r="DY842" s="231"/>
      <c r="DZ842" s="231"/>
      <c r="EA842" s="231"/>
      <c r="EB842" s="231"/>
      <c r="EC842" s="231"/>
      <c r="ED842" s="231"/>
      <c r="EE842" s="231"/>
      <c r="EF842" s="231"/>
      <c r="EG842" s="231"/>
      <c r="EH842" s="231"/>
      <c r="EI842" s="231"/>
      <c r="EJ842" s="231"/>
      <c r="EK842" s="231"/>
      <c r="EL842" s="231"/>
      <c r="EM842" s="231"/>
      <c r="EN842" s="231"/>
      <c r="EO842" s="231"/>
      <c r="EP842" s="231"/>
      <c r="EQ842" s="231"/>
      <c r="ER842" s="231"/>
      <c r="ES842" s="231"/>
      <c r="ET842" s="231"/>
      <c r="EU842" s="231"/>
      <c r="EV842" s="231"/>
      <c r="EW842" s="231"/>
      <c r="EX842" s="231"/>
      <c r="EY842" s="231"/>
      <c r="EZ842" s="231"/>
      <c r="FA842" s="231"/>
      <c r="FB842" s="231"/>
      <c r="FC842" s="231"/>
      <c r="FD842" s="231"/>
      <c r="FE842" s="231"/>
      <c r="FF842" s="231"/>
      <c r="FG842" s="231"/>
      <c r="FH842" s="231"/>
      <c r="FI842" s="231"/>
      <c r="FJ842" s="231"/>
      <c r="FK842" s="231"/>
      <c r="FL842" s="231"/>
      <c r="FM842" s="231"/>
      <c r="FN842" s="231"/>
      <c r="FO842" s="231"/>
      <c r="FP842" s="231"/>
      <c r="FQ842" s="231"/>
      <c r="FR842" s="231"/>
      <c r="FS842" s="231"/>
      <c r="FT842" s="231"/>
      <c r="FU842" s="231"/>
      <c r="FV842" s="231"/>
      <c r="FW842" s="231"/>
      <c r="FX842" s="231"/>
      <c r="FY842" s="231"/>
      <c r="FZ842" s="231"/>
      <c r="GA842" s="231"/>
      <c r="GB842" s="231"/>
      <c r="GC842" s="231"/>
      <c r="GD842" s="231"/>
      <c r="GE842" s="231"/>
      <c r="GF842" s="231"/>
      <c r="GG842" s="231"/>
      <c r="GH842" s="231"/>
      <c r="GI842" s="231"/>
      <c r="GJ842" s="231"/>
      <c r="GK842" s="231"/>
      <c r="GL842" s="231"/>
      <c r="GM842" s="231"/>
      <c r="GN842" s="231"/>
      <c r="GO842" s="231"/>
      <c r="GP842" s="231"/>
      <c r="GQ842" s="231"/>
      <c r="GR842" s="231"/>
      <c r="GS842" s="231"/>
      <c r="GT842" s="231"/>
      <c r="GU842" s="231"/>
      <c r="GV842" s="231"/>
      <c r="GW842" s="231"/>
      <c r="GX842" s="231"/>
      <c r="GY842" s="231"/>
      <c r="GZ842" s="231"/>
      <c r="HA842" s="231"/>
      <c r="HB842" s="231"/>
      <c r="HC842" s="231"/>
      <c r="HD842" s="231"/>
      <c r="HE842" s="231"/>
      <c r="HF842" s="231"/>
      <c r="HG842" s="231"/>
      <c r="HH842" s="231"/>
      <c r="HI842" s="231"/>
      <c r="HJ842" s="231"/>
      <c r="HK842" s="231"/>
      <c r="HL842" s="231"/>
      <c r="HM842" s="231"/>
      <c r="HN842" s="231"/>
      <c r="HO842" s="231"/>
      <c r="HP842" s="231"/>
      <c r="HQ842" s="231"/>
      <c r="HR842" s="231"/>
      <c r="HS842" s="231"/>
      <c r="HT842" s="231"/>
      <c r="HU842" s="231"/>
      <c r="HV842" s="231"/>
      <c r="HW842" s="231"/>
      <c r="HX842" s="231"/>
      <c r="HY842" s="231"/>
      <c r="HZ842" s="231"/>
      <c r="IA842" s="231"/>
      <c r="IB842" s="231"/>
      <c r="IC842" s="231"/>
      <c r="ID842" s="231"/>
      <c r="IE842" s="231"/>
      <c r="IF842" s="231"/>
      <c r="IG842" s="231"/>
      <c r="IH842" s="231"/>
      <c r="II842" s="231"/>
      <c r="IJ842" s="231"/>
      <c r="IK842" s="231"/>
      <c r="IL842" s="231"/>
      <c r="IM842" s="231"/>
      <c r="IN842" s="231"/>
      <c r="IO842" s="231"/>
      <c r="IP842" s="231"/>
      <c r="IQ842" s="231"/>
      <c r="IR842" s="231"/>
      <c r="IS842" s="231"/>
      <c r="IT842" s="231"/>
      <c r="IU842" s="231"/>
      <c r="IV842" s="231"/>
      <c r="IW842" s="231"/>
      <c r="IX842" s="231"/>
      <c r="IY842" s="231"/>
      <c r="IZ842" s="231"/>
      <c r="JA842" s="231"/>
      <c r="JB842" s="231"/>
      <c r="JC842" s="231"/>
      <c r="JD842" s="231"/>
      <c r="JE842" s="231"/>
      <c r="JF842" s="231"/>
      <c r="JG842" s="231"/>
      <c r="JH842" s="231"/>
      <c r="JI842" s="231"/>
      <c r="JJ842" s="231"/>
      <c r="JK842" s="231"/>
      <c r="JL842" s="231"/>
      <c r="JM842" s="231"/>
      <c r="JN842" s="231"/>
      <c r="JO842" s="231"/>
      <c r="JP842" s="231"/>
      <c r="JQ842" s="231"/>
      <c r="JR842" s="231"/>
      <c r="JS842" s="231"/>
      <c r="JT842" s="231"/>
      <c r="JU842" s="231"/>
      <c r="JV842" s="231"/>
      <c r="JW842" s="231"/>
      <c r="JX842" s="231"/>
      <c r="JY842" s="231"/>
      <c r="JZ842" s="231"/>
      <c r="KA842" s="231"/>
      <c r="KB842" s="231"/>
      <c r="KC842" s="231"/>
      <c r="KD842" s="231"/>
      <c r="KE842" s="231"/>
      <c r="KF842" s="231"/>
      <c r="KG842" s="231"/>
      <c r="KH842" s="231"/>
      <c r="KI842" s="231"/>
      <c r="KJ842" s="231"/>
      <c r="KK842" s="231"/>
      <c r="KL842" s="231"/>
      <c r="KM842" s="231"/>
      <c r="KN842" s="231"/>
      <c r="KO842" s="231"/>
      <c r="KP842" s="231"/>
      <c r="KQ842" s="231"/>
      <c r="KR842" s="231"/>
      <c r="KS842" s="231"/>
      <c r="KT842" s="231"/>
      <c r="KU842" s="231"/>
      <c r="KV842" s="231"/>
      <c r="KW842" s="231"/>
      <c r="KX842" s="231"/>
      <c r="KY842" s="231"/>
      <c r="KZ842" s="231"/>
      <c r="LA842" s="231"/>
      <c r="LB842" s="231"/>
      <c r="LC842" s="231"/>
      <c r="LD842" s="231"/>
      <c r="LE842" s="231"/>
      <c r="LF842" s="231"/>
      <c r="LG842" s="231"/>
      <c r="LH842" s="231"/>
      <c r="LI842" s="231"/>
      <c r="LJ842" s="231"/>
      <c r="LK842" s="231"/>
      <c r="LL842" s="231"/>
      <c r="LM842" s="231"/>
      <c r="LN842" s="231"/>
      <c r="LO842" s="231"/>
      <c r="LP842" s="231"/>
      <c r="LQ842" s="231"/>
      <c r="LR842" s="231"/>
      <c r="LS842" s="231"/>
      <c r="LT842" s="231"/>
      <c r="LU842" s="231"/>
      <c r="LV842" s="231"/>
      <c r="LW842" s="231"/>
      <c r="LX842" s="231"/>
      <c r="LY842" s="231"/>
      <c r="LZ842" s="231"/>
      <c r="MA842" s="231"/>
      <c r="MB842" s="231"/>
      <c r="MC842" s="231"/>
      <c r="MD842" s="231"/>
      <c r="ME842" s="231"/>
      <c r="MF842" s="231"/>
      <c r="MG842" s="231"/>
      <c r="MH842" s="231"/>
      <c r="MI842" s="231"/>
      <c r="MJ842" s="231"/>
      <c r="MK842" s="231"/>
      <c r="ML842" s="231"/>
      <c r="MM842" s="231"/>
      <c r="MN842" s="231"/>
      <c r="MO842" s="231"/>
      <c r="MP842" s="231"/>
      <c r="MQ842" s="231"/>
      <c r="MR842" s="231"/>
      <c r="MS842" s="231"/>
      <c r="MT842" s="231"/>
      <c r="MU842" s="231"/>
      <c r="MV842" s="231"/>
      <c r="MW842" s="231"/>
      <c r="MX842" s="231"/>
      <c r="MY842" s="231"/>
      <c r="MZ842" s="231"/>
      <c r="NA842" s="231"/>
      <c r="NB842" s="231"/>
      <c r="NC842" s="231"/>
      <c r="ND842" s="231"/>
      <c r="NE842" s="231"/>
      <c r="NF842" s="231"/>
      <c r="NG842" s="231"/>
      <c r="NH842" s="231"/>
      <c r="NI842" s="231"/>
      <c r="NJ842" s="231"/>
      <c r="NK842" s="231"/>
      <c r="NL842" s="231"/>
      <c r="NM842" s="231"/>
      <c r="NN842" s="231"/>
      <c r="NO842" s="231"/>
      <c r="NP842" s="231"/>
      <c r="NQ842" s="231"/>
      <c r="NR842" s="231"/>
      <c r="NS842" s="231"/>
      <c r="NT842" s="231"/>
      <c r="NU842" s="231"/>
      <c r="NV842" s="231"/>
      <c r="NW842" s="231"/>
      <c r="NX842" s="231"/>
      <c r="NY842" s="231"/>
      <c r="NZ842" s="231"/>
      <c r="OA842" s="231"/>
      <c r="OB842" s="231"/>
      <c r="OC842" s="231"/>
      <c r="OD842" s="231"/>
      <c r="OE842" s="231"/>
      <c r="OF842" s="231"/>
      <c r="OG842" s="231"/>
      <c r="OH842" s="231"/>
      <c r="OI842" s="231"/>
      <c r="OJ842" s="231"/>
      <c r="OK842" s="231"/>
      <c r="OL842" s="231"/>
      <c r="OM842" s="231"/>
      <c r="ON842" s="231"/>
      <c r="OO842" s="231"/>
      <c r="OP842" s="231"/>
      <c r="OQ842" s="231"/>
      <c r="OR842" s="231"/>
      <c r="OS842" s="231"/>
      <c r="OT842" s="231"/>
      <c r="OU842" s="231"/>
      <c r="OV842" s="231"/>
      <c r="OW842" s="231"/>
      <c r="OX842" s="231"/>
      <c r="OY842" s="231"/>
      <c r="OZ842" s="231"/>
      <c r="PA842" s="231"/>
      <c r="PB842" s="231"/>
      <c r="PC842" s="231"/>
      <c r="PD842" s="231"/>
      <c r="PE842" s="231"/>
      <c r="PF842" s="231"/>
      <c r="PG842" s="231"/>
      <c r="PH842" s="231"/>
      <c r="PI842" s="231"/>
      <c r="PJ842" s="231"/>
      <c r="PK842" s="231"/>
      <c r="PL842" s="231"/>
      <c r="PM842" s="231"/>
      <c r="PN842" s="231"/>
      <c r="PO842" s="231"/>
      <c r="PP842" s="231"/>
      <c r="PQ842" s="231"/>
      <c r="PR842" s="231"/>
      <c r="PS842" s="231"/>
      <c r="PT842" s="231"/>
      <c r="PU842" s="231"/>
      <c r="PV842" s="231"/>
      <c r="PW842" s="231"/>
      <c r="PX842" s="231"/>
      <c r="PY842" s="231"/>
      <c r="PZ842" s="231"/>
      <c r="QA842" s="231"/>
      <c r="QB842" s="231"/>
      <c r="QC842" s="231"/>
      <c r="QD842" s="231"/>
      <c r="QE842" s="231"/>
      <c r="QF842" s="231"/>
      <c r="QG842" s="231"/>
      <c r="QH842" s="231"/>
      <c r="QI842" s="231"/>
      <c r="QJ842" s="231"/>
      <c r="QK842" s="231"/>
      <c r="QL842" s="231"/>
      <c r="QM842" s="231"/>
      <c r="QN842" s="231"/>
      <c r="QO842" s="231"/>
      <c r="QP842" s="231"/>
      <c r="QQ842" s="231"/>
      <c r="QR842" s="231"/>
      <c r="QS842" s="231"/>
      <c r="QT842" s="231"/>
      <c r="QU842" s="231"/>
      <c r="QV842" s="231"/>
      <c r="QW842" s="231"/>
      <c r="QX842" s="231"/>
      <c r="QY842" s="231"/>
      <c r="QZ842" s="231"/>
      <c r="RA842" s="231"/>
      <c r="RB842" s="231"/>
      <c r="RC842" s="231"/>
      <c r="RD842" s="231"/>
      <c r="RE842" s="231"/>
      <c r="RF842" s="231"/>
      <c r="RG842" s="231"/>
      <c r="RH842" s="231"/>
      <c r="RI842" s="231"/>
      <c r="RJ842" s="231"/>
      <c r="RK842" s="231"/>
      <c r="RL842" s="231"/>
      <c r="RM842" s="231"/>
      <c r="RN842" s="231"/>
      <c r="RO842" s="231"/>
      <c r="RP842" s="231"/>
      <c r="RQ842" s="231"/>
      <c r="RR842" s="231"/>
      <c r="RS842" s="231"/>
      <c r="RT842" s="231"/>
      <c r="RU842" s="231"/>
      <c r="RV842" s="231"/>
      <c r="RW842" s="231"/>
      <c r="RX842" s="231"/>
      <c r="RY842" s="231"/>
      <c r="RZ842" s="231"/>
      <c r="SA842" s="231"/>
      <c r="SB842" s="231"/>
      <c r="SC842" s="231"/>
      <c r="SD842" s="231"/>
      <c r="SE842" s="231"/>
      <c r="SF842" s="231"/>
      <c r="SG842" s="231"/>
      <c r="SH842" s="231"/>
      <c r="SI842" s="231"/>
      <c r="SJ842" s="231"/>
      <c r="SK842" s="231"/>
      <c r="SL842" s="231"/>
      <c r="SM842" s="231"/>
      <c r="SN842" s="231"/>
      <c r="SO842" s="231"/>
      <c r="SP842" s="231"/>
      <c r="SQ842" s="231"/>
      <c r="SR842" s="231"/>
      <c r="SS842" s="231"/>
      <c r="ST842" s="231"/>
      <c r="SU842" s="231"/>
      <c r="SV842" s="231"/>
      <c r="SW842" s="231"/>
      <c r="SX842" s="231"/>
      <c r="SY842" s="231"/>
      <c r="SZ842" s="231"/>
      <c r="TA842" s="231"/>
      <c r="TB842" s="231"/>
      <c r="TC842" s="231"/>
      <c r="TD842" s="231"/>
      <c r="TE842" s="231"/>
      <c r="TF842" s="231"/>
      <c r="TG842" s="231"/>
      <c r="TH842" s="231"/>
      <c r="TI842" s="231"/>
      <c r="TJ842" s="231"/>
      <c r="TK842" s="231"/>
      <c r="TL842" s="231"/>
      <c r="TM842" s="231"/>
      <c r="TN842" s="231"/>
      <c r="TO842" s="231"/>
      <c r="TP842" s="231"/>
      <c r="TQ842" s="231"/>
      <c r="TR842" s="231"/>
      <c r="TS842" s="231"/>
      <c r="TT842" s="231"/>
      <c r="TU842" s="231"/>
      <c r="TV842" s="231"/>
      <c r="TW842" s="231"/>
      <c r="TX842" s="231"/>
      <c r="TY842" s="231"/>
      <c r="TZ842" s="231"/>
      <c r="UA842" s="231"/>
      <c r="UB842" s="231"/>
      <c r="UC842" s="231"/>
      <c r="UD842" s="231"/>
      <c r="UE842" s="231"/>
      <c r="UF842" s="231"/>
      <c r="UG842" s="231"/>
      <c r="UH842" s="231"/>
      <c r="UI842" s="231"/>
      <c r="UJ842" s="231"/>
      <c r="UK842" s="231"/>
      <c r="UL842" s="231"/>
      <c r="UM842" s="231"/>
      <c r="UN842" s="231"/>
      <c r="UO842" s="231"/>
      <c r="UP842" s="231"/>
      <c r="UQ842" s="231"/>
      <c r="UR842" s="231"/>
      <c r="US842" s="231"/>
      <c r="UT842" s="231"/>
      <c r="UU842" s="231"/>
      <c r="UV842" s="231"/>
      <c r="UW842" s="231"/>
      <c r="UX842" s="231"/>
      <c r="UY842" s="231"/>
      <c r="UZ842" s="231"/>
      <c r="VA842" s="231"/>
      <c r="VB842" s="231"/>
      <c r="VC842" s="231"/>
      <c r="VD842" s="231"/>
      <c r="VE842" s="231"/>
      <c r="VF842" s="231"/>
      <c r="VG842" s="231"/>
      <c r="VH842" s="231"/>
      <c r="VI842" s="231"/>
      <c r="VJ842" s="231"/>
      <c r="VK842" s="231"/>
      <c r="VL842" s="231"/>
      <c r="VM842" s="231"/>
      <c r="VN842" s="231"/>
      <c r="VO842" s="231"/>
      <c r="VP842" s="231"/>
      <c r="VQ842" s="231"/>
      <c r="VR842" s="231"/>
      <c r="VS842" s="231"/>
      <c r="VT842" s="231"/>
      <c r="VU842" s="231"/>
      <c r="VV842" s="231"/>
      <c r="VW842" s="231"/>
      <c r="VX842" s="231"/>
      <c r="VY842" s="231"/>
      <c r="VZ842" s="231"/>
      <c r="WA842" s="231"/>
      <c r="WB842" s="231"/>
      <c r="WC842" s="231"/>
      <c r="WD842" s="231"/>
      <c r="WE842" s="231"/>
      <c r="WF842" s="231"/>
      <c r="WG842" s="231"/>
      <c r="WH842" s="231"/>
      <c r="WI842" s="231"/>
      <c r="WJ842" s="231"/>
      <c r="WK842" s="231"/>
      <c r="WL842" s="231"/>
      <c r="WM842" s="231"/>
      <c r="WN842" s="231"/>
      <c r="WO842" s="231"/>
      <c r="WP842" s="231"/>
      <c r="WQ842" s="231"/>
      <c r="WR842" s="231"/>
      <c r="WS842" s="231"/>
      <c r="WT842" s="231"/>
      <c r="WU842" s="231"/>
      <c r="WV842" s="231"/>
      <c r="WW842" s="231"/>
      <c r="WX842" s="231"/>
      <c r="WY842" s="231"/>
      <c r="WZ842" s="231"/>
      <c r="XA842" s="231"/>
      <c r="XB842" s="231"/>
      <c r="XC842" s="231"/>
      <c r="XD842" s="231"/>
      <c r="XE842" s="231"/>
      <c r="XF842" s="231"/>
      <c r="XG842" s="231"/>
      <c r="XH842" s="231"/>
      <c r="XI842" s="231"/>
      <c r="XJ842" s="231"/>
      <c r="XK842" s="231"/>
      <c r="XL842" s="231"/>
      <c r="XM842" s="231"/>
      <c r="XN842" s="231"/>
      <c r="XO842" s="231"/>
      <c r="XP842" s="231"/>
      <c r="XQ842" s="231"/>
      <c r="XR842" s="231"/>
      <c r="XS842" s="231"/>
      <c r="XT842" s="231"/>
      <c r="XU842" s="231"/>
      <c r="XV842" s="231"/>
      <c r="XW842" s="231"/>
      <c r="XX842" s="231"/>
      <c r="XY842" s="231"/>
      <c r="XZ842" s="231"/>
      <c r="YA842" s="231"/>
      <c r="YB842" s="231"/>
      <c r="YC842" s="231"/>
      <c r="YD842" s="231"/>
      <c r="YE842" s="231"/>
      <c r="YF842" s="231"/>
      <c r="YG842" s="231"/>
      <c r="YH842" s="231"/>
      <c r="YI842" s="231"/>
      <c r="YJ842" s="231"/>
      <c r="YK842" s="231"/>
      <c r="YL842" s="231"/>
      <c r="YM842" s="231"/>
      <c r="YN842" s="231"/>
      <c r="YO842" s="231"/>
      <c r="YP842" s="231"/>
      <c r="YQ842" s="231"/>
      <c r="YR842" s="231"/>
      <c r="YS842" s="231"/>
      <c r="YT842" s="231"/>
      <c r="YU842" s="231"/>
      <c r="YV842" s="231"/>
      <c r="YW842" s="231"/>
      <c r="YX842" s="231"/>
      <c r="YY842" s="231"/>
      <c r="YZ842" s="231"/>
      <c r="ZA842" s="231"/>
      <c r="ZB842" s="231"/>
      <c r="ZC842" s="231"/>
      <c r="ZD842" s="231"/>
      <c r="ZE842" s="231"/>
      <c r="ZF842" s="231"/>
      <c r="ZG842" s="231"/>
      <c r="ZH842" s="231"/>
      <c r="ZI842" s="231"/>
      <c r="ZJ842" s="231"/>
      <c r="ZK842" s="231"/>
      <c r="ZL842" s="231"/>
      <c r="ZM842" s="231"/>
      <c r="ZN842" s="231"/>
      <c r="ZO842" s="231"/>
      <c r="ZP842" s="231"/>
      <c r="ZQ842" s="231"/>
      <c r="ZR842" s="231"/>
      <c r="ZS842" s="231"/>
      <c r="ZT842" s="231"/>
      <c r="ZU842" s="231"/>
      <c r="ZV842" s="231"/>
      <c r="ZW842" s="231"/>
      <c r="ZX842" s="231"/>
      <c r="ZY842" s="231"/>
      <c r="ZZ842" s="231"/>
      <c r="AAA842" s="231"/>
      <c r="AAB842" s="231"/>
      <c r="AAC842" s="231"/>
      <c r="AAD842" s="231"/>
      <c r="AAE842" s="231"/>
      <c r="AAF842" s="231"/>
      <c r="AAG842" s="231"/>
      <c r="AAH842" s="231"/>
      <c r="AAI842" s="231"/>
      <c r="AAJ842" s="231"/>
      <c r="AAK842" s="231"/>
      <c r="AAL842" s="231"/>
      <c r="AAM842" s="231"/>
      <c r="AAN842" s="231"/>
      <c r="AAO842" s="231"/>
      <c r="AAP842" s="231"/>
      <c r="AAQ842" s="231"/>
      <c r="AAR842" s="231"/>
      <c r="AAS842" s="231"/>
      <c r="AAT842" s="231"/>
      <c r="AAU842" s="231"/>
      <c r="AAV842" s="231"/>
      <c r="AAW842" s="231"/>
      <c r="AAX842" s="231"/>
      <c r="AAY842" s="231"/>
      <c r="AAZ842" s="231"/>
      <c r="ABA842" s="231"/>
      <c r="ABB842" s="231"/>
      <c r="ABC842" s="231"/>
      <c r="ABD842" s="231"/>
      <c r="ABE842" s="231"/>
      <c r="ABF842" s="231"/>
      <c r="ABG842" s="231"/>
      <c r="ABH842" s="231"/>
      <c r="ABI842" s="231"/>
      <c r="ABJ842" s="231"/>
      <c r="ABK842" s="231"/>
      <c r="ABL842" s="231"/>
      <c r="ABM842" s="231"/>
      <c r="ABN842" s="231"/>
      <c r="ABO842" s="231"/>
      <c r="ABP842" s="231"/>
      <c r="ABQ842" s="231"/>
      <c r="ABR842" s="231"/>
      <c r="ABS842" s="231"/>
      <c r="ABT842" s="231"/>
      <c r="ABU842" s="231"/>
      <c r="ABV842" s="231"/>
      <c r="ABW842" s="231"/>
      <c r="ABX842" s="231"/>
      <c r="ABY842" s="231"/>
      <c r="ABZ842" s="231"/>
      <c r="ACA842" s="231"/>
      <c r="ACB842" s="231"/>
      <c r="ACC842" s="231"/>
      <c r="ACD842" s="231"/>
      <c r="ACE842" s="231"/>
      <c r="ACF842" s="231"/>
      <c r="ACG842" s="231"/>
      <c r="ACH842" s="231"/>
      <c r="ACI842" s="231"/>
      <c r="ACJ842" s="231"/>
      <c r="ACK842" s="231"/>
      <c r="ACL842" s="231"/>
      <c r="ACM842" s="231"/>
      <c r="ACN842" s="231"/>
      <c r="ACO842" s="231"/>
      <c r="ACP842" s="231"/>
      <c r="ACQ842" s="231"/>
      <c r="ACR842" s="231"/>
      <c r="ACS842" s="231"/>
      <c r="ACT842" s="231"/>
      <c r="ACU842" s="231"/>
      <c r="ACV842" s="231"/>
      <c r="ACW842" s="231"/>
      <c r="ACX842" s="231"/>
      <c r="ACY842" s="231"/>
      <c r="ACZ842" s="231"/>
      <c r="ADA842" s="231"/>
      <c r="ADB842" s="231"/>
      <c r="ADC842" s="231"/>
      <c r="ADD842" s="231"/>
      <c r="ADE842" s="231"/>
      <c r="ADF842" s="231"/>
      <c r="ADG842" s="231"/>
      <c r="ADH842" s="231"/>
      <c r="ADI842" s="231"/>
      <c r="ADJ842" s="231"/>
      <c r="ADK842" s="231"/>
      <c r="ADL842" s="231"/>
      <c r="ADM842" s="231"/>
      <c r="ADN842" s="231"/>
      <c r="ADO842" s="231"/>
      <c r="ADP842" s="231"/>
      <c r="ADQ842" s="231"/>
      <c r="ADR842" s="231"/>
      <c r="ADS842" s="231"/>
      <c r="ADT842" s="231"/>
      <c r="ADU842" s="231"/>
      <c r="ADV842" s="231"/>
      <c r="ADW842" s="231"/>
      <c r="ADX842" s="231"/>
      <c r="ADY842" s="231"/>
      <c r="ADZ842" s="231"/>
      <c r="AEA842" s="231"/>
      <c r="AEB842" s="231"/>
      <c r="AEC842" s="231"/>
      <c r="AED842" s="231"/>
      <c r="AEE842" s="231"/>
      <c r="AEF842" s="231"/>
      <c r="AEG842" s="231"/>
      <c r="AEH842" s="231"/>
      <c r="AEI842" s="231"/>
      <c r="AEJ842" s="231"/>
      <c r="AEK842" s="231"/>
      <c r="AEL842" s="231"/>
      <c r="AEM842" s="231"/>
      <c r="AEN842" s="231"/>
      <c r="AEO842" s="231"/>
      <c r="AEP842" s="231"/>
      <c r="AEQ842" s="231"/>
      <c r="AER842" s="231"/>
      <c r="AES842" s="231"/>
      <c r="AET842" s="231"/>
      <c r="AEU842" s="231"/>
      <c r="AEV842" s="231"/>
      <c r="AEW842" s="231"/>
      <c r="AEX842" s="231"/>
      <c r="AEY842" s="231"/>
      <c r="AEZ842" s="231"/>
      <c r="AFA842" s="231"/>
      <c r="AFB842" s="231"/>
      <c r="AFC842" s="231"/>
      <c r="AFD842" s="231"/>
      <c r="AFE842" s="231"/>
      <c r="AFF842" s="231"/>
      <c r="AFG842" s="231"/>
      <c r="AFH842" s="231"/>
      <c r="AFI842" s="231"/>
      <c r="AFJ842" s="231"/>
      <c r="AFK842" s="231"/>
      <c r="AFL842" s="231"/>
      <c r="AFM842" s="231"/>
      <c r="AFN842" s="231"/>
      <c r="AFO842" s="231"/>
      <c r="AFP842" s="231"/>
      <c r="AFQ842" s="231"/>
      <c r="AFR842" s="231"/>
      <c r="AFS842" s="231"/>
      <c r="AFT842" s="231"/>
      <c r="AFU842" s="231"/>
      <c r="AFV842" s="231"/>
      <c r="AFW842" s="231"/>
      <c r="AFX842" s="231"/>
      <c r="AFY842" s="231"/>
      <c r="AFZ842" s="231"/>
      <c r="AGA842" s="231"/>
      <c r="AGB842" s="231"/>
      <c r="AGC842" s="231"/>
      <c r="AGD842" s="231"/>
      <c r="AGE842" s="231"/>
      <c r="AGF842" s="231"/>
      <c r="AGG842" s="231"/>
      <c r="AGH842" s="231"/>
      <c r="AGI842" s="231"/>
      <c r="AGJ842" s="231"/>
      <c r="AGK842" s="231"/>
      <c r="AGL842" s="231"/>
      <c r="AGM842" s="231"/>
      <c r="AGN842" s="231"/>
      <c r="AGO842" s="231"/>
      <c r="AGP842" s="231"/>
      <c r="AGQ842" s="231"/>
      <c r="AGR842" s="231"/>
      <c r="AGS842" s="231"/>
      <c r="AGT842" s="231"/>
      <c r="AGU842" s="231"/>
      <c r="AGV842" s="231"/>
      <c r="AGW842" s="231"/>
      <c r="AGX842" s="231"/>
      <c r="AGY842" s="231"/>
      <c r="AGZ842" s="231"/>
      <c r="AHA842" s="231"/>
      <c r="AHB842" s="231"/>
      <c r="AHC842" s="231"/>
      <c r="AHD842" s="231"/>
      <c r="AHE842" s="231"/>
      <c r="AHF842" s="231"/>
      <c r="AHG842" s="231"/>
      <c r="AHH842" s="231"/>
      <c r="AHI842" s="231"/>
      <c r="AHJ842" s="231"/>
      <c r="AHK842" s="231"/>
      <c r="AHL842" s="231"/>
      <c r="AHM842" s="231"/>
      <c r="AHN842" s="231"/>
      <c r="AHO842" s="231"/>
      <c r="AHP842" s="231"/>
      <c r="AHQ842" s="231"/>
      <c r="AHR842" s="231"/>
      <c r="AHS842" s="231"/>
      <c r="AHT842" s="231"/>
      <c r="AHU842" s="231"/>
      <c r="AHV842" s="231"/>
      <c r="AHW842" s="231"/>
      <c r="AHX842" s="231"/>
      <c r="AHY842" s="231"/>
      <c r="AHZ842" s="231"/>
      <c r="AIA842" s="231"/>
      <c r="AIB842" s="231"/>
      <c r="AIC842" s="231"/>
      <c r="AID842" s="231"/>
      <c r="AIE842" s="231"/>
      <c r="AIF842" s="231"/>
      <c r="AIG842" s="231"/>
      <c r="AIH842" s="231"/>
      <c r="AII842" s="231"/>
      <c r="AIJ842" s="231"/>
      <c r="AIK842" s="231"/>
      <c r="AIL842" s="231"/>
      <c r="AIM842" s="231"/>
      <c r="AIN842" s="231"/>
      <c r="AIO842" s="231"/>
      <c r="AIP842" s="231"/>
      <c r="AIQ842" s="231"/>
      <c r="AIR842" s="231"/>
      <c r="AIS842" s="231"/>
      <c r="AIT842" s="231"/>
      <c r="AIU842" s="231"/>
      <c r="AIV842" s="231"/>
      <c r="AIW842" s="231"/>
      <c r="AIX842" s="231"/>
      <c r="AIY842" s="231"/>
      <c r="AIZ842" s="231"/>
      <c r="AJA842" s="231"/>
      <c r="AJB842" s="231"/>
      <c r="AJC842" s="231"/>
      <c r="AJD842" s="231"/>
      <c r="AJE842" s="231"/>
      <c r="AJF842" s="231"/>
      <c r="AJG842" s="231"/>
      <c r="AJH842" s="231"/>
      <c r="AJI842" s="231"/>
      <c r="AJJ842" s="231"/>
      <c r="AJK842" s="231"/>
      <c r="AJL842" s="231"/>
      <c r="AJM842" s="231"/>
      <c r="AJN842" s="231"/>
      <c r="AJO842" s="231"/>
      <c r="AJP842" s="231"/>
      <c r="AJQ842" s="231"/>
      <c r="AJR842" s="231"/>
      <c r="AJS842" s="231"/>
      <c r="AJT842" s="231"/>
      <c r="AJU842" s="231"/>
      <c r="AJV842" s="231"/>
      <c r="AJW842" s="231"/>
      <c r="AJX842" s="231"/>
      <c r="AJY842" s="231"/>
      <c r="AJZ842" s="231"/>
      <c r="AKA842" s="231"/>
      <c r="AKB842" s="231"/>
      <c r="AKC842" s="231"/>
      <c r="AKD842" s="231"/>
      <c r="AKE842" s="231"/>
      <c r="AKF842" s="231"/>
      <c r="AKG842" s="231"/>
      <c r="AKH842" s="231"/>
      <c r="AKI842" s="231"/>
      <c r="AKJ842" s="231"/>
      <c r="AKK842" s="231"/>
      <c r="AKL842" s="231"/>
      <c r="AKM842" s="231"/>
      <c r="AKN842" s="231"/>
      <c r="AKO842" s="231"/>
      <c r="AKP842" s="231"/>
      <c r="AKQ842" s="231"/>
      <c r="AKR842" s="231"/>
      <c r="AKS842" s="231"/>
      <c r="AKT842" s="231"/>
      <c r="AKU842" s="231"/>
      <c r="AKV842" s="231"/>
      <c r="AKW842" s="231"/>
      <c r="AKX842" s="231"/>
      <c r="AKY842" s="231"/>
      <c r="AKZ842" s="231"/>
      <c r="ALA842" s="231"/>
      <c r="ALB842" s="231"/>
      <c r="ALC842" s="231"/>
      <c r="ALD842" s="231"/>
      <c r="ALE842" s="231"/>
      <c r="ALF842" s="231"/>
      <c r="ALG842" s="231"/>
      <c r="ALH842" s="231"/>
      <c r="ALI842" s="231"/>
      <c r="ALJ842" s="231"/>
      <c r="ALK842" s="231"/>
      <c r="ALL842" s="231"/>
      <c r="ALM842" s="231"/>
      <c r="ALN842" s="231"/>
      <c r="ALO842" s="231"/>
      <c r="ALP842" s="231"/>
      <c r="ALQ842" s="231"/>
      <c r="ALR842" s="231"/>
      <c r="ALS842" s="231"/>
      <c r="ALT842" s="231"/>
      <c r="ALU842" s="231"/>
      <c r="ALV842" s="231"/>
      <c r="ALW842" s="231"/>
      <c r="ALX842" s="231"/>
      <c r="ALY842" s="231"/>
      <c r="ALZ842" s="231"/>
      <c r="AMA842" s="231"/>
      <c r="AMB842" s="231"/>
      <c r="AMC842" s="231"/>
      <c r="AMD842" s="231"/>
      <c r="AME842" s="231"/>
      <c r="AMF842" s="231"/>
      <c r="AMG842" s="231"/>
      <c r="AMH842" s="231"/>
      <c r="AMI842" s="231"/>
      <c r="AMJ842" s="231"/>
      <c r="AMK842" s="231"/>
      <c r="AML842" s="231"/>
      <c r="AMM842" s="231"/>
      <c r="AMN842" s="231"/>
      <c r="AMO842" s="231"/>
      <c r="AMP842" s="231"/>
      <c r="AMQ842" s="231"/>
      <c r="AMR842" s="231"/>
      <c r="AMS842" s="231"/>
      <c r="AMT842" s="231"/>
      <c r="AMU842" s="231"/>
      <c r="AMV842" s="231"/>
      <c r="AMW842" s="231"/>
      <c r="AMX842" s="231"/>
      <c r="AMY842" s="231"/>
      <c r="AMZ842" s="231"/>
      <c r="ANA842" s="231"/>
      <c r="ANB842" s="231"/>
      <c r="ANC842" s="231"/>
      <c r="AND842" s="231"/>
      <c r="ANE842" s="231"/>
      <c r="ANF842" s="231"/>
      <c r="ANG842" s="231"/>
      <c r="ANH842" s="231"/>
      <c r="ANI842" s="231"/>
      <c r="ANJ842" s="231"/>
      <c r="ANK842" s="231"/>
      <c r="ANL842" s="231"/>
      <c r="ANM842" s="231"/>
      <c r="ANN842" s="231"/>
      <c r="ANO842" s="231"/>
      <c r="ANP842" s="231"/>
      <c r="ANQ842" s="231"/>
      <c r="ANR842" s="231"/>
      <c r="ANS842" s="231"/>
      <c r="ANT842" s="231"/>
      <c r="ANU842" s="231"/>
      <c r="ANV842" s="231"/>
      <c r="ANW842" s="231"/>
      <c r="ANX842" s="231"/>
      <c r="ANY842" s="231"/>
      <c r="ANZ842" s="231"/>
      <c r="AOA842" s="231"/>
      <c r="AOB842" s="231"/>
      <c r="AOC842" s="231"/>
      <c r="AOD842" s="231"/>
      <c r="AOE842" s="231"/>
      <c r="AOF842" s="231"/>
      <c r="AOG842" s="231"/>
      <c r="AOH842" s="231"/>
      <c r="AOI842" s="231"/>
      <c r="AOJ842" s="231"/>
      <c r="AOK842" s="231"/>
      <c r="AOL842" s="231"/>
      <c r="AOM842" s="231"/>
      <c r="AON842" s="231"/>
      <c r="AOO842" s="231"/>
      <c r="AOP842" s="231"/>
      <c r="AOQ842" s="231"/>
      <c r="AOR842" s="231"/>
      <c r="AOS842" s="231"/>
      <c r="AOT842" s="231"/>
      <c r="AOU842" s="231"/>
      <c r="AOV842" s="231"/>
      <c r="AOW842" s="231"/>
      <c r="AOX842" s="231"/>
      <c r="AOY842" s="231"/>
      <c r="AOZ842" s="231"/>
      <c r="APA842" s="231"/>
      <c r="APB842" s="231"/>
      <c r="APC842" s="231"/>
      <c r="APD842" s="231"/>
      <c r="APE842" s="231"/>
      <c r="APF842" s="231"/>
      <c r="APG842" s="231"/>
      <c r="APH842" s="231"/>
      <c r="API842" s="231"/>
      <c r="APJ842" s="231"/>
      <c r="APK842" s="231"/>
      <c r="APL842" s="231"/>
      <c r="APM842" s="231"/>
      <c r="APN842" s="231"/>
      <c r="APO842" s="231"/>
      <c r="APP842" s="231"/>
      <c r="APQ842" s="231"/>
      <c r="APR842" s="231"/>
      <c r="APS842" s="231"/>
      <c r="APT842" s="231"/>
      <c r="APU842" s="231"/>
      <c r="APV842" s="231"/>
      <c r="APW842" s="231"/>
      <c r="APX842" s="231"/>
      <c r="APY842" s="231"/>
      <c r="APZ842" s="231"/>
      <c r="AQA842" s="231"/>
      <c r="AQB842" s="231"/>
      <c r="AQC842" s="231"/>
      <c r="AQD842" s="231"/>
      <c r="AQE842" s="231"/>
      <c r="AQF842" s="231"/>
      <c r="AQG842" s="231"/>
      <c r="AQH842" s="231"/>
      <c r="AQI842" s="231"/>
      <c r="AQJ842" s="231"/>
      <c r="AQK842" s="231"/>
      <c r="AQL842" s="231"/>
      <c r="AQM842" s="231"/>
      <c r="AQN842" s="231"/>
      <c r="AQO842" s="231"/>
      <c r="AQP842" s="231"/>
      <c r="AQQ842" s="231"/>
      <c r="AQR842" s="231"/>
      <c r="AQS842" s="231"/>
      <c r="AQT842" s="231"/>
      <c r="AQU842" s="231"/>
      <c r="AQV842" s="231"/>
      <c r="AQW842" s="231"/>
      <c r="AQX842" s="231"/>
      <c r="AQY842" s="231"/>
      <c r="AQZ842" s="231"/>
      <c r="ARA842" s="231"/>
      <c r="ARB842" s="231"/>
      <c r="ARC842" s="231"/>
      <c r="ARD842" s="231"/>
      <c r="ARE842" s="231"/>
      <c r="ARF842" s="231"/>
      <c r="ARG842" s="231"/>
      <c r="ARH842" s="231"/>
      <c r="ARI842" s="231"/>
      <c r="ARJ842" s="231"/>
      <c r="ARK842" s="231"/>
      <c r="ARL842" s="231"/>
      <c r="ARM842" s="231"/>
      <c r="ARN842" s="231"/>
      <c r="ARO842" s="231"/>
      <c r="ARP842" s="231"/>
      <c r="ARQ842" s="231"/>
      <c r="ARR842" s="231"/>
      <c r="ARS842" s="231"/>
      <c r="ART842" s="231"/>
      <c r="ARU842" s="231"/>
      <c r="ARV842" s="231"/>
      <c r="ARW842" s="231"/>
      <c r="ARX842" s="231"/>
      <c r="ARY842" s="231"/>
      <c r="ARZ842" s="231"/>
      <c r="ASA842" s="231"/>
      <c r="ASB842" s="231"/>
      <c r="ASC842" s="231"/>
      <c r="ASD842" s="231"/>
      <c r="ASE842" s="231"/>
      <c r="ASF842" s="231"/>
      <c r="ASG842" s="231"/>
      <c r="ASH842" s="231"/>
      <c r="ASI842" s="231"/>
      <c r="ASJ842" s="231"/>
      <c r="ASK842" s="231"/>
      <c r="ASL842" s="231"/>
      <c r="ASM842" s="231"/>
      <c r="ASN842" s="231"/>
      <c r="ASO842" s="231"/>
      <c r="ASP842" s="231"/>
      <c r="ASQ842" s="231"/>
      <c r="ASR842" s="231"/>
      <c r="ASS842" s="231"/>
      <c r="AST842" s="231"/>
      <c r="ASU842" s="231"/>
      <c r="ASV842" s="231"/>
      <c r="ASW842" s="231"/>
      <c r="ASX842" s="231"/>
      <c r="ASY842" s="231"/>
      <c r="ASZ842" s="231"/>
      <c r="ATA842" s="231"/>
      <c r="ATB842" s="231"/>
      <c r="ATC842" s="231"/>
      <c r="ATD842" s="231"/>
      <c r="ATE842" s="231"/>
      <c r="ATF842" s="231"/>
      <c r="ATG842" s="231"/>
      <c r="ATH842" s="231"/>
      <c r="ATI842" s="231"/>
      <c r="ATJ842" s="231"/>
      <c r="ATK842" s="231"/>
      <c r="ATL842" s="231"/>
      <c r="ATM842" s="231"/>
      <c r="ATN842" s="231"/>
      <c r="ATO842" s="231"/>
      <c r="ATP842" s="231"/>
      <c r="ATQ842" s="231"/>
      <c r="ATR842" s="231"/>
      <c r="ATS842" s="231"/>
      <c r="ATT842" s="231"/>
      <c r="ATU842" s="231"/>
      <c r="ATV842" s="231"/>
      <c r="ATW842" s="231"/>
      <c r="ATX842" s="231"/>
      <c r="ATY842" s="231"/>
      <c r="ATZ842" s="231"/>
      <c r="AUA842" s="231"/>
      <c r="AUB842" s="231"/>
      <c r="AUC842" s="231"/>
      <c r="AUD842" s="231"/>
      <c r="AUE842" s="231"/>
      <c r="AUF842" s="231"/>
      <c r="AUG842" s="231"/>
      <c r="AUH842" s="231"/>
      <c r="AUI842" s="231"/>
      <c r="AUJ842" s="231"/>
      <c r="AUK842" s="231"/>
      <c r="AUL842" s="231"/>
      <c r="AUM842" s="231"/>
      <c r="AUN842" s="231"/>
      <c r="AUO842" s="231"/>
      <c r="AUP842" s="231"/>
      <c r="AUQ842" s="231"/>
      <c r="AUR842" s="231"/>
      <c r="AUS842" s="231"/>
      <c r="AUT842" s="231"/>
      <c r="AUU842" s="231"/>
      <c r="AUV842" s="231"/>
      <c r="AUW842" s="231"/>
      <c r="AUX842" s="231"/>
      <c r="AUY842" s="231"/>
      <c r="AUZ842" s="231"/>
      <c r="AVA842" s="231"/>
      <c r="AVB842" s="231"/>
      <c r="AVC842" s="231"/>
      <c r="AVD842" s="231"/>
      <c r="AVE842" s="231"/>
      <c r="AVF842" s="231"/>
      <c r="AVG842" s="231"/>
      <c r="AVH842" s="231"/>
      <c r="AVI842" s="231"/>
      <c r="AVJ842" s="231"/>
      <c r="AVK842" s="231"/>
      <c r="AVL842" s="231"/>
      <c r="AVM842" s="231"/>
      <c r="AVN842" s="231"/>
      <c r="AVO842" s="231"/>
      <c r="AVP842" s="231"/>
      <c r="AVQ842" s="231"/>
      <c r="AVR842" s="231"/>
      <c r="AVS842" s="231"/>
      <c r="AVT842" s="231"/>
      <c r="AVU842" s="231"/>
      <c r="AVV842" s="231"/>
      <c r="AVW842" s="231"/>
      <c r="AVX842" s="231"/>
      <c r="AVY842" s="231"/>
      <c r="AVZ842" s="231"/>
      <c r="AWA842" s="231"/>
      <c r="AWB842" s="231"/>
      <c r="AWC842" s="231"/>
      <c r="AWD842" s="231"/>
      <c r="AWE842" s="231"/>
      <c r="AWF842" s="231"/>
      <c r="AWG842" s="231"/>
      <c r="AWH842" s="231"/>
      <c r="AWI842" s="231"/>
      <c r="AWJ842" s="231"/>
      <c r="AWK842" s="231"/>
      <c r="AWL842" s="231"/>
      <c r="AWM842" s="231"/>
      <c r="AWN842" s="231"/>
      <c r="AWO842" s="231"/>
      <c r="AWP842" s="231"/>
      <c r="AWQ842" s="231"/>
      <c r="AWR842" s="231"/>
      <c r="AWS842" s="231"/>
      <c r="AWT842" s="231"/>
      <c r="AWU842" s="231"/>
      <c r="AWV842" s="231"/>
      <c r="AWW842" s="231"/>
      <c r="AWX842" s="231"/>
      <c r="AWY842" s="231"/>
      <c r="AWZ842" s="231"/>
      <c r="AXA842" s="231"/>
      <c r="AXB842" s="231"/>
      <c r="AXC842" s="231"/>
      <c r="AXD842" s="231"/>
      <c r="AXE842" s="231"/>
      <c r="AXF842" s="231"/>
      <c r="AXG842" s="231"/>
      <c r="AXH842" s="231"/>
      <c r="AXI842" s="231"/>
      <c r="AXJ842" s="231"/>
      <c r="AXK842" s="231"/>
      <c r="AXL842" s="231"/>
      <c r="AXM842" s="231"/>
      <c r="AXN842" s="231"/>
      <c r="AXO842" s="231"/>
      <c r="AXP842" s="231"/>
      <c r="AXQ842" s="231"/>
      <c r="AXR842" s="231"/>
      <c r="AXS842" s="231"/>
      <c r="AXT842" s="231"/>
      <c r="AXU842" s="231"/>
      <c r="AXV842" s="231"/>
      <c r="AXW842" s="231"/>
      <c r="AXX842" s="231"/>
      <c r="AXY842" s="231"/>
      <c r="AXZ842" s="231"/>
      <c r="AYA842" s="231"/>
      <c r="AYB842" s="231"/>
      <c r="AYC842" s="231"/>
      <c r="AYD842" s="231"/>
      <c r="AYE842" s="231"/>
      <c r="AYF842" s="231"/>
      <c r="AYG842" s="231"/>
      <c r="AYH842" s="231"/>
      <c r="AYI842" s="231"/>
      <c r="AYJ842" s="231"/>
      <c r="AYK842" s="231"/>
      <c r="AYL842" s="231"/>
      <c r="AYM842" s="231"/>
      <c r="AYN842" s="231"/>
      <c r="AYO842" s="231"/>
      <c r="AYP842" s="231"/>
      <c r="AYQ842" s="231"/>
      <c r="AYR842" s="231"/>
      <c r="AYS842" s="231"/>
      <c r="AYT842" s="231"/>
      <c r="AYU842" s="231"/>
      <c r="AYV842" s="231"/>
      <c r="AYW842" s="231"/>
      <c r="AYX842" s="231"/>
      <c r="AYY842" s="231"/>
      <c r="AYZ842" s="231"/>
      <c r="AZA842" s="231"/>
      <c r="AZB842" s="231"/>
      <c r="AZC842" s="231"/>
      <c r="AZD842" s="231"/>
      <c r="AZE842" s="231"/>
      <c r="AZF842" s="231"/>
      <c r="AZG842" s="231"/>
      <c r="AZH842" s="231"/>
      <c r="AZI842" s="231"/>
      <c r="AZJ842" s="231"/>
      <c r="AZK842" s="231"/>
      <c r="AZL842" s="231"/>
      <c r="AZM842" s="231"/>
      <c r="AZN842" s="231"/>
      <c r="AZO842" s="231"/>
      <c r="AZP842" s="231"/>
      <c r="AZQ842" s="231"/>
      <c r="AZR842" s="231"/>
      <c r="AZS842" s="231"/>
      <c r="AZT842" s="231"/>
      <c r="AZU842" s="231"/>
      <c r="AZV842" s="231"/>
      <c r="AZW842" s="231"/>
      <c r="AZX842" s="231"/>
      <c r="AZY842" s="231"/>
      <c r="AZZ842" s="231"/>
      <c r="BAA842" s="231"/>
      <c r="BAB842" s="231"/>
      <c r="BAC842" s="231"/>
      <c r="BAD842" s="231"/>
      <c r="BAE842" s="231"/>
      <c r="BAF842" s="231"/>
      <c r="BAG842" s="231"/>
      <c r="BAH842" s="231"/>
      <c r="BAI842" s="231"/>
      <c r="BAJ842" s="231"/>
      <c r="BAK842" s="231"/>
      <c r="BAL842" s="231"/>
      <c r="BAM842" s="231"/>
      <c r="BAN842" s="231"/>
      <c r="BAO842" s="231"/>
      <c r="BAP842" s="231"/>
      <c r="BAQ842" s="231"/>
      <c r="BAR842" s="231"/>
      <c r="BAS842" s="231"/>
      <c r="BAT842" s="231"/>
      <c r="BAU842" s="231"/>
      <c r="BAV842" s="231"/>
      <c r="BAW842" s="231"/>
      <c r="BAX842" s="231"/>
      <c r="BAY842" s="231"/>
      <c r="BAZ842" s="231"/>
      <c r="BBA842" s="231"/>
      <c r="BBB842" s="231"/>
      <c r="BBC842" s="231"/>
      <c r="BBD842" s="231"/>
      <c r="BBE842" s="231"/>
      <c r="BBF842" s="231"/>
      <c r="BBG842" s="231"/>
      <c r="BBH842" s="231"/>
      <c r="BBI842" s="231"/>
      <c r="BBJ842" s="231"/>
      <c r="BBK842" s="231"/>
      <c r="BBL842" s="231"/>
      <c r="BBM842" s="231"/>
      <c r="BBN842" s="231"/>
      <c r="BBO842" s="231"/>
      <c r="BBP842" s="231"/>
      <c r="BBQ842" s="231"/>
      <c r="BBR842" s="231"/>
      <c r="BBS842" s="231"/>
      <c r="BBT842" s="231"/>
      <c r="BBU842" s="231"/>
      <c r="BBV842" s="231"/>
      <c r="BBW842" s="231"/>
      <c r="BBX842" s="231"/>
      <c r="BBY842" s="231"/>
      <c r="BBZ842" s="231"/>
      <c r="BCA842" s="231"/>
      <c r="BCB842" s="231"/>
      <c r="BCC842" s="231"/>
      <c r="BCD842" s="231"/>
      <c r="BCE842" s="231"/>
      <c r="BCF842" s="231"/>
      <c r="BCG842" s="231"/>
      <c r="BCH842" s="231"/>
      <c r="BCI842" s="231"/>
      <c r="BCJ842" s="231"/>
      <c r="BCK842" s="231"/>
      <c r="BCL842" s="231"/>
      <c r="BCM842" s="231"/>
      <c r="BCN842" s="231"/>
      <c r="BCO842" s="231"/>
      <c r="BCP842" s="231"/>
      <c r="BCQ842" s="231"/>
      <c r="BCR842" s="231"/>
      <c r="BCS842" s="231"/>
      <c r="BCT842" s="231"/>
      <c r="BCU842" s="231"/>
      <c r="BCV842" s="231"/>
      <c r="BCW842" s="231"/>
      <c r="BCX842" s="231"/>
      <c r="BCY842" s="231"/>
      <c r="BCZ842" s="231"/>
      <c r="BDA842" s="231"/>
      <c r="BDB842" s="231"/>
      <c r="BDC842" s="231"/>
      <c r="BDD842" s="231"/>
      <c r="BDE842" s="231"/>
      <c r="BDF842" s="231"/>
      <c r="BDG842" s="231"/>
      <c r="BDH842" s="231"/>
      <c r="BDI842" s="231"/>
      <c r="BDJ842" s="231"/>
      <c r="BDK842" s="231"/>
      <c r="BDL842" s="231"/>
      <c r="BDM842" s="231"/>
      <c r="BDN842" s="231"/>
      <c r="BDO842" s="231"/>
      <c r="BDP842" s="231"/>
      <c r="BDQ842" s="231"/>
      <c r="BDR842" s="231"/>
      <c r="BDS842" s="231"/>
      <c r="BDT842" s="231"/>
      <c r="BDU842" s="231"/>
      <c r="BDV842" s="231"/>
      <c r="BDW842" s="231"/>
      <c r="BDX842" s="231"/>
      <c r="BDY842" s="231"/>
      <c r="BDZ842" s="231"/>
      <c r="BEA842" s="231"/>
      <c r="BEB842" s="231"/>
      <c r="BEC842" s="231"/>
      <c r="BED842" s="231"/>
      <c r="BEE842" s="231"/>
      <c r="BEF842" s="231"/>
      <c r="BEG842" s="231"/>
      <c r="BEH842" s="231"/>
      <c r="BEI842" s="231"/>
      <c r="BEJ842" s="231"/>
      <c r="BEK842" s="231"/>
      <c r="BEL842" s="231"/>
      <c r="BEM842" s="231"/>
      <c r="BEN842" s="231"/>
      <c r="BEO842" s="231"/>
      <c r="BEP842" s="231"/>
      <c r="BEQ842" s="231"/>
      <c r="BER842" s="231"/>
      <c r="BES842" s="231"/>
      <c r="BET842" s="231"/>
      <c r="BEU842" s="231"/>
      <c r="BEV842" s="231"/>
      <c r="BEW842" s="231"/>
      <c r="BEX842" s="231"/>
      <c r="BEY842" s="231"/>
      <c r="BEZ842" s="231"/>
      <c r="BFA842" s="231"/>
      <c r="BFB842" s="231"/>
      <c r="BFC842" s="231"/>
      <c r="BFD842" s="231"/>
      <c r="BFE842" s="231"/>
      <c r="BFF842" s="231"/>
      <c r="BFG842" s="231"/>
      <c r="BFH842" s="231"/>
      <c r="BFI842" s="231"/>
      <c r="BFJ842" s="231"/>
      <c r="BFK842" s="231"/>
      <c r="BFL842" s="231"/>
      <c r="BFM842" s="231"/>
      <c r="BFN842" s="231"/>
      <c r="BFO842" s="231"/>
      <c r="BFP842" s="231"/>
      <c r="BFQ842" s="231"/>
      <c r="BFR842" s="231"/>
      <c r="BFS842" s="231"/>
      <c r="BFT842" s="231"/>
      <c r="BFU842" s="231"/>
      <c r="BFV842" s="231"/>
      <c r="BFW842" s="231"/>
      <c r="BFX842" s="231"/>
      <c r="BFY842" s="231"/>
      <c r="BFZ842" s="231"/>
      <c r="BGA842" s="231"/>
      <c r="BGB842" s="231"/>
      <c r="BGC842" s="231"/>
      <c r="BGD842" s="231"/>
      <c r="BGE842" s="231"/>
      <c r="BGF842" s="231"/>
      <c r="BGG842" s="231"/>
      <c r="BGH842" s="231"/>
      <c r="BGI842" s="231"/>
      <c r="BGJ842" s="231"/>
      <c r="BGK842" s="231"/>
      <c r="BGL842" s="231"/>
      <c r="BGM842" s="231"/>
      <c r="BGN842" s="231"/>
      <c r="BGO842" s="231"/>
      <c r="BGP842" s="231"/>
      <c r="BGQ842" s="231"/>
      <c r="BGR842" s="231"/>
      <c r="BGS842" s="231"/>
      <c r="BGT842" s="231"/>
      <c r="BGU842" s="231"/>
      <c r="BGV842" s="231"/>
      <c r="BGW842" s="231"/>
      <c r="BGX842" s="231"/>
      <c r="BGY842" s="231"/>
      <c r="BGZ842" s="231"/>
      <c r="BHA842" s="231"/>
      <c r="BHB842" s="231"/>
      <c r="BHC842" s="231"/>
      <c r="BHD842" s="231"/>
      <c r="BHE842" s="231"/>
      <c r="BHF842" s="231"/>
      <c r="BHG842" s="231"/>
      <c r="BHH842" s="231"/>
      <c r="BHI842" s="231"/>
      <c r="BHJ842" s="231"/>
      <c r="BHK842" s="231"/>
      <c r="BHL842" s="231"/>
      <c r="BHM842" s="231"/>
      <c r="BHN842" s="231"/>
      <c r="BHO842" s="231"/>
      <c r="BHP842" s="231"/>
      <c r="BHQ842" s="231"/>
      <c r="BHR842" s="231"/>
      <c r="BHS842" s="231"/>
      <c r="BHT842" s="231"/>
      <c r="BHU842" s="231"/>
      <c r="BHV842" s="231"/>
      <c r="BHW842" s="231"/>
      <c r="BHX842" s="231"/>
      <c r="BHY842" s="231"/>
      <c r="BHZ842" s="231"/>
      <c r="BIA842" s="231"/>
      <c r="BIB842" s="231"/>
      <c r="BIC842" s="231"/>
      <c r="BID842" s="231"/>
      <c r="BIE842" s="231"/>
      <c r="BIF842" s="231"/>
      <c r="BIG842" s="231"/>
      <c r="BIH842" s="231"/>
      <c r="BII842" s="231"/>
      <c r="BIJ842" s="231"/>
      <c r="BIK842" s="231"/>
      <c r="BIL842" s="231"/>
      <c r="BIM842" s="231"/>
      <c r="BIN842" s="231"/>
      <c r="BIO842" s="231"/>
      <c r="BIP842" s="231"/>
      <c r="BIQ842" s="231"/>
      <c r="BIR842" s="231"/>
      <c r="BIS842" s="231"/>
      <c r="BIT842" s="231"/>
      <c r="BIU842" s="231"/>
      <c r="BIV842" s="231"/>
      <c r="BIW842" s="231"/>
      <c r="BIX842" s="231"/>
      <c r="BIY842" s="231"/>
      <c r="BIZ842" s="231"/>
      <c r="BJA842" s="231"/>
      <c r="BJB842" s="231"/>
      <c r="BJC842" s="231"/>
      <c r="BJD842" s="231"/>
      <c r="BJE842" s="231"/>
      <c r="BJF842" s="231"/>
      <c r="BJG842" s="231"/>
      <c r="BJH842" s="231"/>
      <c r="BJI842" s="231"/>
      <c r="BJJ842" s="231"/>
      <c r="BJK842" s="231"/>
      <c r="BJL842" s="231"/>
      <c r="BJM842" s="231"/>
      <c r="BJN842" s="231"/>
      <c r="BJO842" s="231"/>
      <c r="BJP842" s="231"/>
      <c r="BJQ842" s="231"/>
      <c r="BJR842" s="231"/>
      <c r="BJS842" s="231"/>
      <c r="BJT842" s="231"/>
      <c r="BJU842" s="231"/>
      <c r="BJV842" s="231"/>
      <c r="BJW842" s="231"/>
      <c r="BJX842" s="231"/>
      <c r="BJY842" s="231"/>
      <c r="BJZ842" s="231"/>
      <c r="BKA842" s="231"/>
      <c r="BKB842" s="231"/>
      <c r="BKC842" s="231"/>
      <c r="BKD842" s="231"/>
      <c r="BKE842" s="231"/>
      <c r="BKF842" s="231"/>
      <c r="BKG842" s="231"/>
      <c r="BKH842" s="231"/>
      <c r="BKI842" s="231"/>
      <c r="BKJ842" s="231"/>
      <c r="BKK842" s="231"/>
      <c r="BKL842" s="231"/>
      <c r="BKM842" s="231"/>
      <c r="BKN842" s="231"/>
      <c r="BKO842" s="231"/>
      <c r="BKP842" s="231"/>
      <c r="BKQ842" s="231"/>
      <c r="BKR842" s="231"/>
      <c r="BKS842" s="231"/>
      <c r="BKT842" s="231"/>
      <c r="BKU842" s="231"/>
      <c r="BKV842" s="231"/>
      <c r="BKW842" s="231"/>
      <c r="BKX842" s="231"/>
      <c r="BKY842" s="231"/>
      <c r="BKZ842" s="231"/>
      <c r="BLA842" s="231"/>
      <c r="BLB842" s="231"/>
      <c r="BLC842" s="231"/>
      <c r="BLD842" s="231"/>
      <c r="BLE842" s="231"/>
      <c r="BLF842" s="231"/>
      <c r="BLG842" s="231"/>
      <c r="BLH842" s="231"/>
      <c r="BLI842" s="231"/>
      <c r="BLJ842" s="231"/>
      <c r="BLK842" s="231"/>
      <c r="BLL842" s="231"/>
      <c r="BLM842" s="231"/>
      <c r="BLN842" s="231"/>
      <c r="BLO842" s="231"/>
      <c r="BLP842" s="231"/>
      <c r="BLQ842" s="231"/>
      <c r="BLR842" s="231"/>
      <c r="BLS842" s="231"/>
      <c r="BLT842" s="231"/>
      <c r="BLU842" s="231"/>
      <c r="BLV842" s="231"/>
      <c r="BLW842" s="231"/>
      <c r="BLX842" s="231"/>
      <c r="BLY842" s="231"/>
      <c r="BLZ842" s="231"/>
      <c r="BMA842" s="231"/>
      <c r="BMB842" s="231"/>
      <c r="BMC842" s="231"/>
      <c r="BMD842" s="231"/>
      <c r="BME842" s="231"/>
      <c r="BMF842" s="231"/>
      <c r="BMG842" s="231"/>
      <c r="BMH842" s="231"/>
      <c r="BMI842" s="231"/>
      <c r="BMJ842" s="231"/>
      <c r="BMK842" s="231"/>
      <c r="BML842" s="231"/>
      <c r="BMM842" s="231"/>
      <c r="BMN842" s="231"/>
      <c r="BMO842" s="231"/>
      <c r="BMP842" s="231"/>
      <c r="BMQ842" s="231"/>
      <c r="BMR842" s="231"/>
      <c r="BMS842" s="231"/>
      <c r="BMT842" s="231"/>
      <c r="BMU842" s="231"/>
      <c r="BMV842" s="231"/>
      <c r="BMW842" s="231"/>
      <c r="BMX842" s="231"/>
      <c r="BMY842" s="231"/>
      <c r="BMZ842" s="231"/>
      <c r="BNA842" s="231"/>
      <c r="BNB842" s="231"/>
      <c r="BNC842" s="231"/>
      <c r="BND842" s="231"/>
      <c r="BNE842" s="231"/>
      <c r="BNF842" s="231"/>
      <c r="BNG842" s="231"/>
      <c r="BNH842" s="231"/>
      <c r="BNI842" s="231"/>
      <c r="BNJ842" s="231"/>
      <c r="BNK842" s="231"/>
      <c r="BNL842" s="231"/>
      <c r="BNM842" s="231"/>
      <c r="BNN842" s="231"/>
      <c r="BNO842" s="231"/>
      <c r="BNP842" s="231"/>
      <c r="BNQ842" s="231"/>
      <c r="BNR842" s="231"/>
      <c r="BNS842" s="231"/>
      <c r="BNT842" s="231"/>
      <c r="BNU842" s="231"/>
      <c r="BNV842" s="231"/>
      <c r="BNW842" s="231"/>
      <c r="BNX842" s="231"/>
      <c r="BNY842" s="231"/>
      <c r="BNZ842" s="231"/>
      <c r="BOA842" s="231"/>
      <c r="BOB842" s="231"/>
      <c r="BOC842" s="231"/>
      <c r="BOD842" s="231"/>
      <c r="BOE842" s="231"/>
      <c r="BOF842" s="231"/>
      <c r="BOG842" s="231"/>
      <c r="BOH842" s="231"/>
      <c r="BOI842" s="231"/>
      <c r="BOJ842" s="231"/>
      <c r="BOK842" s="231"/>
      <c r="BOL842" s="231"/>
      <c r="BOM842" s="231"/>
      <c r="BON842" s="231"/>
      <c r="BOO842" s="231"/>
      <c r="BOP842" s="231"/>
      <c r="BOQ842" s="231"/>
      <c r="BOR842" s="231"/>
      <c r="BOS842" s="231"/>
      <c r="BOT842" s="231"/>
      <c r="BOU842" s="231"/>
      <c r="BOV842" s="231"/>
      <c r="BOW842" s="231"/>
      <c r="BOX842" s="231"/>
      <c r="BOY842" s="231"/>
      <c r="BOZ842" s="231"/>
      <c r="BPA842" s="231"/>
      <c r="BPB842" s="231"/>
      <c r="BPC842" s="231"/>
      <c r="BPD842" s="231"/>
      <c r="BPE842" s="231"/>
      <c r="BPF842" s="231"/>
      <c r="BPG842" s="231"/>
      <c r="BPH842" s="231"/>
      <c r="BPI842" s="231"/>
      <c r="BPJ842" s="231"/>
      <c r="BPK842" s="231"/>
      <c r="BPL842" s="231"/>
      <c r="BPM842" s="231"/>
      <c r="BPN842" s="231"/>
      <c r="BPO842" s="231"/>
      <c r="BPP842" s="231"/>
      <c r="BPQ842" s="231"/>
      <c r="BPR842" s="231"/>
      <c r="BPS842" s="231"/>
      <c r="BPT842" s="231"/>
      <c r="BPU842" s="231"/>
      <c r="BPV842" s="231"/>
      <c r="BPW842" s="231"/>
      <c r="BPX842" s="231"/>
      <c r="BPY842" s="231"/>
      <c r="BPZ842" s="231"/>
      <c r="BQA842" s="231"/>
      <c r="BQB842" s="231"/>
      <c r="BQC842" s="231"/>
      <c r="BQD842" s="231"/>
      <c r="BQE842" s="231"/>
      <c r="BQF842" s="231"/>
      <c r="BQG842" s="231"/>
      <c r="BQH842" s="231"/>
      <c r="BQI842" s="231"/>
      <c r="BQJ842" s="231"/>
      <c r="BQK842" s="231"/>
      <c r="BQL842" s="231"/>
      <c r="BQM842" s="231"/>
      <c r="BQN842" s="231"/>
      <c r="BQO842" s="231"/>
      <c r="BQP842" s="231"/>
      <c r="BQQ842" s="231"/>
      <c r="BQR842" s="231"/>
      <c r="BQS842" s="231"/>
      <c r="BQT842" s="231"/>
      <c r="BQU842" s="231"/>
      <c r="BQV842" s="231"/>
      <c r="BQW842" s="231"/>
      <c r="BQX842" s="231"/>
      <c r="BQY842" s="231"/>
      <c r="BQZ842" s="231"/>
      <c r="BRA842" s="231"/>
      <c r="BRB842" s="231"/>
      <c r="BRC842" s="231"/>
      <c r="BRD842" s="231"/>
      <c r="BRE842" s="231"/>
      <c r="BRF842" s="231"/>
      <c r="BRG842" s="231"/>
      <c r="BRH842" s="231"/>
      <c r="BRI842" s="231"/>
      <c r="BRJ842" s="231"/>
      <c r="BRK842" s="231"/>
      <c r="BRL842" s="231"/>
      <c r="BRM842" s="231"/>
      <c r="BRN842" s="231"/>
      <c r="BRO842" s="231"/>
      <c r="BRP842" s="231"/>
      <c r="BRQ842" s="231"/>
      <c r="BRR842" s="231"/>
      <c r="BRS842" s="231"/>
      <c r="BRT842" s="231"/>
      <c r="BRU842" s="231"/>
      <c r="BRV842" s="231"/>
      <c r="BRW842" s="231"/>
      <c r="BRX842" s="231"/>
      <c r="BRY842" s="231"/>
      <c r="BRZ842" s="231"/>
      <c r="BSA842" s="231"/>
      <c r="BSB842" s="231"/>
      <c r="BSC842" s="231"/>
      <c r="BSD842" s="231"/>
      <c r="BSE842" s="231"/>
      <c r="BSF842" s="231"/>
      <c r="BSG842" s="231"/>
      <c r="BSH842" s="231"/>
      <c r="BSI842" s="231"/>
      <c r="BSJ842" s="231"/>
      <c r="BSK842" s="231"/>
      <c r="BSL842" s="231"/>
      <c r="BSM842" s="231"/>
      <c r="BSN842" s="231"/>
      <c r="BSO842" s="231"/>
      <c r="BSP842" s="231"/>
      <c r="BSQ842" s="231"/>
      <c r="BSR842" s="231"/>
      <c r="BSS842" s="231"/>
      <c r="BST842" s="231"/>
      <c r="BSU842" s="231"/>
      <c r="BSV842" s="231"/>
      <c r="BSW842" s="231"/>
      <c r="BSX842" s="231"/>
      <c r="BSY842" s="231"/>
      <c r="BSZ842" s="231"/>
      <c r="BTA842" s="231"/>
      <c r="BTB842" s="231"/>
      <c r="BTC842" s="231"/>
      <c r="BTD842" s="231"/>
      <c r="BTE842" s="231"/>
      <c r="BTF842" s="231"/>
      <c r="BTG842" s="231"/>
      <c r="BTH842" s="231"/>
      <c r="BTI842" s="231"/>
      <c r="BTJ842" s="231"/>
      <c r="BTK842" s="231"/>
      <c r="BTL842" s="231"/>
      <c r="BTM842" s="231"/>
      <c r="BTN842" s="231"/>
      <c r="BTO842" s="231"/>
      <c r="BTP842" s="231"/>
      <c r="BTQ842" s="231"/>
      <c r="BTR842" s="231"/>
      <c r="BTS842" s="231"/>
      <c r="BTT842" s="231"/>
      <c r="BTU842" s="231"/>
      <c r="BTV842" s="231"/>
      <c r="BTW842" s="231"/>
      <c r="BTX842" s="231"/>
      <c r="BTY842" s="231"/>
      <c r="BTZ842" s="231"/>
      <c r="BUA842" s="231"/>
      <c r="BUB842" s="231"/>
      <c r="BUC842" s="231"/>
      <c r="BUD842" s="231"/>
      <c r="BUE842" s="231"/>
      <c r="BUF842" s="231"/>
      <c r="BUG842" s="231"/>
      <c r="BUH842" s="231"/>
      <c r="BUI842" s="231"/>
      <c r="BUJ842" s="231"/>
      <c r="BUK842" s="231"/>
      <c r="BUL842" s="231"/>
      <c r="BUM842" s="231"/>
      <c r="BUN842" s="231"/>
      <c r="BUO842" s="231"/>
      <c r="BUP842" s="231"/>
      <c r="BUQ842" s="231"/>
      <c r="BUR842" s="231"/>
      <c r="BUS842" s="231"/>
      <c r="BUT842" s="231"/>
      <c r="BUU842" s="231"/>
      <c r="BUV842" s="231"/>
      <c r="BUW842" s="231"/>
      <c r="BUX842" s="231"/>
      <c r="BUY842" s="231"/>
      <c r="BUZ842" s="231"/>
      <c r="BVA842" s="231"/>
      <c r="BVB842" s="231"/>
      <c r="BVC842" s="231"/>
      <c r="BVD842" s="231"/>
      <c r="BVE842" s="231"/>
      <c r="BVF842" s="231"/>
      <c r="BVG842" s="231"/>
      <c r="BVH842" s="231"/>
      <c r="BVI842" s="231"/>
      <c r="BVJ842" s="231"/>
      <c r="BVK842" s="231"/>
      <c r="BVL842" s="231"/>
      <c r="BVM842" s="231"/>
      <c r="BVN842" s="231"/>
      <c r="BVO842" s="231"/>
      <c r="BVP842" s="231"/>
      <c r="BVQ842" s="231"/>
      <c r="BVR842" s="231"/>
      <c r="BVS842" s="231"/>
      <c r="BVT842" s="231"/>
      <c r="BVU842" s="231"/>
      <c r="BVV842" s="231"/>
      <c r="BVW842" s="231"/>
      <c r="BVX842" s="231"/>
      <c r="BVY842" s="231"/>
      <c r="BVZ842" s="231"/>
      <c r="BWA842" s="231"/>
      <c r="BWB842" s="231"/>
      <c r="BWC842" s="231"/>
      <c r="BWD842" s="231"/>
      <c r="BWE842" s="231"/>
      <c r="BWF842" s="231"/>
      <c r="BWG842" s="231"/>
      <c r="BWH842" s="231"/>
      <c r="BWI842" s="231"/>
      <c r="BWJ842" s="231"/>
      <c r="BWK842" s="231"/>
      <c r="BWL842" s="231"/>
      <c r="BWM842" s="231"/>
      <c r="BWN842" s="231"/>
      <c r="BWO842" s="231"/>
      <c r="BWP842" s="231"/>
      <c r="BWQ842" s="231"/>
      <c r="BWR842" s="231"/>
      <c r="BWS842" s="231"/>
      <c r="BWT842" s="231"/>
      <c r="BWU842" s="231"/>
      <c r="BWV842" s="231"/>
      <c r="BWW842" s="231"/>
      <c r="BWX842" s="231"/>
      <c r="BWY842" s="231"/>
      <c r="BWZ842" s="231"/>
      <c r="BXA842" s="231"/>
      <c r="BXB842" s="231"/>
      <c r="BXC842" s="231"/>
      <c r="BXD842" s="231"/>
      <c r="BXE842" s="231"/>
      <c r="BXF842" s="231"/>
      <c r="BXG842" s="231"/>
      <c r="BXH842" s="231"/>
      <c r="BXI842" s="231"/>
      <c r="BXJ842" s="231"/>
      <c r="BXK842" s="231"/>
      <c r="BXL842" s="231"/>
      <c r="BXM842" s="231"/>
      <c r="BXN842" s="231"/>
      <c r="BXO842" s="231"/>
      <c r="BXP842" s="231"/>
      <c r="BXQ842" s="231"/>
      <c r="BXR842" s="231"/>
      <c r="BXS842" s="231"/>
      <c r="BXT842" s="231"/>
      <c r="BXU842" s="231"/>
      <c r="BXV842" s="231"/>
      <c r="BXW842" s="231"/>
      <c r="BXX842" s="231"/>
      <c r="BXY842" s="231"/>
      <c r="BXZ842" s="231"/>
      <c r="BYA842" s="231"/>
      <c r="BYB842" s="231"/>
      <c r="BYC842" s="231"/>
      <c r="BYD842" s="231"/>
      <c r="BYE842" s="231"/>
      <c r="BYF842" s="231"/>
      <c r="BYG842" s="231"/>
      <c r="BYH842" s="231"/>
      <c r="BYI842" s="231"/>
      <c r="BYJ842" s="231"/>
      <c r="BYK842" s="231"/>
      <c r="BYL842" s="231"/>
      <c r="BYM842" s="231"/>
      <c r="BYN842" s="231"/>
      <c r="BYO842" s="231"/>
      <c r="BYP842" s="231"/>
      <c r="BYQ842" s="231"/>
      <c r="BYR842" s="231"/>
      <c r="BYS842" s="231"/>
      <c r="BYT842" s="231"/>
      <c r="BYU842" s="231"/>
      <c r="BYV842" s="231"/>
      <c r="BYW842" s="231"/>
      <c r="BYX842" s="231"/>
      <c r="BYY842" s="231"/>
      <c r="BYZ842" s="231"/>
      <c r="BZA842" s="231"/>
      <c r="BZB842" s="231"/>
      <c r="BZC842" s="231"/>
      <c r="BZD842" s="231"/>
      <c r="BZE842" s="231"/>
      <c r="BZF842" s="231"/>
      <c r="BZG842" s="231"/>
      <c r="BZH842" s="231"/>
      <c r="BZI842" s="231"/>
      <c r="BZJ842" s="231"/>
      <c r="BZK842" s="231"/>
      <c r="BZL842" s="231"/>
      <c r="BZM842" s="231"/>
      <c r="BZN842" s="231"/>
      <c r="BZO842" s="231"/>
      <c r="BZP842" s="231"/>
      <c r="BZQ842" s="231"/>
      <c r="BZR842" s="231"/>
      <c r="BZS842" s="231"/>
      <c r="BZT842" s="231"/>
      <c r="BZU842" s="231"/>
      <c r="BZV842" s="231"/>
      <c r="BZW842" s="231"/>
      <c r="BZX842" s="231"/>
      <c r="BZY842" s="231"/>
      <c r="BZZ842" s="231"/>
      <c r="CAA842" s="231"/>
      <c r="CAB842" s="231"/>
      <c r="CAC842" s="231"/>
      <c r="CAD842" s="231"/>
      <c r="CAE842" s="231"/>
      <c r="CAF842" s="231"/>
      <c r="CAG842" s="231"/>
      <c r="CAH842" s="231"/>
      <c r="CAI842" s="231"/>
      <c r="CAJ842" s="231"/>
      <c r="CAK842" s="231"/>
      <c r="CAL842" s="231"/>
      <c r="CAM842" s="231"/>
      <c r="CAN842" s="231"/>
      <c r="CAO842" s="231"/>
      <c r="CAP842" s="231"/>
      <c r="CAQ842" s="231"/>
      <c r="CAR842" s="231"/>
      <c r="CAS842" s="231"/>
      <c r="CAT842" s="231"/>
      <c r="CAU842" s="231"/>
      <c r="CAV842" s="231"/>
      <c r="CAW842" s="231"/>
      <c r="CAX842" s="231"/>
      <c r="CAY842" s="231"/>
      <c r="CAZ842" s="231"/>
      <c r="CBA842" s="231"/>
      <c r="CBB842" s="231"/>
      <c r="CBC842" s="231"/>
      <c r="CBD842" s="231"/>
      <c r="CBE842" s="231"/>
      <c r="CBF842" s="231"/>
      <c r="CBG842" s="231"/>
      <c r="CBH842" s="231"/>
      <c r="CBI842" s="231"/>
      <c r="CBJ842" s="231"/>
      <c r="CBK842" s="231"/>
      <c r="CBL842" s="231"/>
      <c r="CBM842" s="231"/>
      <c r="CBN842" s="231"/>
      <c r="CBO842" s="231"/>
      <c r="CBP842" s="231"/>
      <c r="CBQ842" s="231"/>
      <c r="CBR842" s="231"/>
      <c r="CBS842" s="231"/>
      <c r="CBT842" s="231"/>
      <c r="CBU842" s="231"/>
      <c r="CBV842" s="231"/>
      <c r="CBW842" s="231"/>
      <c r="CBX842" s="231"/>
      <c r="CBY842" s="231"/>
      <c r="CBZ842" s="231"/>
      <c r="CCA842" s="231"/>
      <c r="CCB842" s="231"/>
      <c r="CCC842" s="231"/>
      <c r="CCD842" s="231"/>
      <c r="CCE842" s="231"/>
      <c r="CCF842" s="231"/>
      <c r="CCG842" s="231"/>
      <c r="CCH842" s="231"/>
      <c r="CCI842" s="231"/>
      <c r="CCJ842" s="231"/>
      <c r="CCK842" s="231"/>
      <c r="CCL842" s="231"/>
      <c r="CCM842" s="231"/>
      <c r="CCN842" s="231"/>
      <c r="CCO842" s="231"/>
      <c r="CCP842" s="231"/>
      <c r="CCQ842" s="231"/>
      <c r="CCR842" s="231"/>
      <c r="CCS842" s="231"/>
      <c r="CCT842" s="231"/>
      <c r="CCU842" s="231"/>
      <c r="CCV842" s="231"/>
      <c r="CCW842" s="231"/>
      <c r="CCX842" s="231"/>
      <c r="CCY842" s="231"/>
      <c r="CCZ842" s="231"/>
      <c r="CDA842" s="231"/>
      <c r="CDB842" s="231"/>
      <c r="CDC842" s="231"/>
      <c r="CDD842" s="231"/>
      <c r="CDE842" s="231"/>
      <c r="CDF842" s="231"/>
      <c r="CDG842" s="231"/>
      <c r="CDH842" s="231"/>
      <c r="CDI842" s="231"/>
      <c r="CDJ842" s="231"/>
      <c r="CDK842" s="231"/>
      <c r="CDL842" s="231"/>
      <c r="CDM842" s="231"/>
      <c r="CDN842" s="231"/>
      <c r="CDO842" s="231"/>
      <c r="CDP842" s="231"/>
      <c r="CDQ842" s="231"/>
      <c r="CDR842" s="231"/>
      <c r="CDS842" s="231"/>
      <c r="CDT842" s="231"/>
      <c r="CDU842" s="231"/>
      <c r="CDV842" s="231"/>
      <c r="CDW842" s="231"/>
      <c r="CDX842" s="231"/>
      <c r="CDY842" s="231"/>
      <c r="CDZ842" s="231"/>
      <c r="CEA842" s="231"/>
      <c r="CEB842" s="231"/>
      <c r="CEC842" s="231"/>
      <c r="CED842" s="231"/>
      <c r="CEE842" s="231"/>
      <c r="CEF842" s="231"/>
      <c r="CEG842" s="231"/>
      <c r="CEH842" s="231"/>
      <c r="CEI842" s="231"/>
      <c r="CEJ842" s="231"/>
      <c r="CEK842" s="231"/>
      <c r="CEL842" s="231"/>
      <c r="CEM842" s="231"/>
      <c r="CEN842" s="231"/>
      <c r="CEO842" s="231"/>
      <c r="CEP842" s="231"/>
      <c r="CEQ842" s="231"/>
      <c r="CER842" s="231"/>
      <c r="CES842" s="231"/>
      <c r="CET842" s="231"/>
      <c r="CEU842" s="231"/>
      <c r="CEV842" s="231"/>
      <c r="CEW842" s="231"/>
      <c r="CEX842" s="231"/>
      <c r="CEY842" s="231"/>
      <c r="CEZ842" s="231"/>
      <c r="CFA842" s="231"/>
      <c r="CFB842" s="231"/>
      <c r="CFC842" s="231"/>
      <c r="CFD842" s="231"/>
      <c r="CFE842" s="231"/>
      <c r="CFF842" s="231"/>
      <c r="CFG842" s="231"/>
      <c r="CFH842" s="231"/>
      <c r="CFI842" s="231"/>
      <c r="CFJ842" s="231"/>
      <c r="CFK842" s="231"/>
      <c r="CFL842" s="231"/>
      <c r="CFM842" s="231"/>
      <c r="CFN842" s="231"/>
      <c r="CFO842" s="231"/>
      <c r="CFP842" s="231"/>
      <c r="CFQ842" s="231"/>
      <c r="CFR842" s="231"/>
      <c r="CFS842" s="231"/>
      <c r="CFT842" s="231"/>
      <c r="CFU842" s="231"/>
      <c r="CFV842" s="231"/>
      <c r="CFW842" s="231"/>
      <c r="CFX842" s="231"/>
      <c r="CFY842" s="231"/>
      <c r="CFZ842" s="231"/>
      <c r="CGA842" s="231"/>
      <c r="CGB842" s="231"/>
      <c r="CGC842" s="231"/>
      <c r="CGD842" s="231"/>
      <c r="CGE842" s="231"/>
      <c r="CGF842" s="231"/>
      <c r="CGG842" s="231"/>
      <c r="CGH842" s="231"/>
      <c r="CGI842" s="231"/>
      <c r="CGJ842" s="231"/>
      <c r="CGK842" s="231"/>
      <c r="CGL842" s="231"/>
      <c r="CGM842" s="231"/>
      <c r="CGN842" s="231"/>
      <c r="CGO842" s="231"/>
      <c r="CGP842" s="231"/>
      <c r="CGQ842" s="231"/>
      <c r="CGR842" s="231"/>
      <c r="CGS842" s="231"/>
      <c r="CGT842" s="231"/>
      <c r="CGU842" s="231"/>
      <c r="CGV842" s="231"/>
      <c r="CGW842" s="231"/>
      <c r="CGX842" s="231"/>
      <c r="CGY842" s="231"/>
      <c r="CGZ842" s="231"/>
      <c r="CHA842" s="231"/>
      <c r="CHB842" s="231"/>
      <c r="CHC842" s="231"/>
      <c r="CHD842" s="231"/>
      <c r="CHE842" s="231"/>
      <c r="CHF842" s="231"/>
      <c r="CHG842" s="231"/>
      <c r="CHH842" s="231"/>
      <c r="CHI842" s="231"/>
      <c r="CHJ842" s="231"/>
      <c r="CHK842" s="231"/>
      <c r="CHL842" s="231"/>
      <c r="CHM842" s="231"/>
      <c r="CHN842" s="231"/>
      <c r="CHO842" s="231"/>
      <c r="CHP842" s="231"/>
      <c r="CHQ842" s="231"/>
      <c r="CHR842" s="231"/>
      <c r="CHS842" s="231"/>
      <c r="CHT842" s="231"/>
      <c r="CHU842" s="231"/>
      <c r="CHV842" s="231"/>
      <c r="CHW842" s="231"/>
      <c r="CHX842" s="231"/>
      <c r="CHY842" s="231"/>
      <c r="CHZ842" s="231"/>
      <c r="CIA842" s="231"/>
      <c r="CIB842" s="231"/>
      <c r="CIC842" s="231"/>
      <c r="CID842" s="231"/>
      <c r="CIE842" s="231"/>
      <c r="CIF842" s="231"/>
      <c r="CIG842" s="231"/>
      <c r="CIH842" s="231"/>
      <c r="CII842" s="231"/>
      <c r="CIJ842" s="231"/>
      <c r="CIK842" s="231"/>
      <c r="CIL842" s="231"/>
      <c r="CIM842" s="231"/>
      <c r="CIN842" s="231"/>
      <c r="CIO842" s="231"/>
      <c r="CIP842" s="231"/>
      <c r="CIQ842" s="231"/>
      <c r="CIR842" s="231"/>
      <c r="CIS842" s="231"/>
      <c r="CIT842" s="231"/>
      <c r="CIU842" s="231"/>
      <c r="CIV842" s="231"/>
      <c r="CIW842" s="231"/>
      <c r="CIX842" s="231"/>
      <c r="CIY842" s="231"/>
      <c r="CIZ842" s="231"/>
      <c r="CJA842" s="231"/>
      <c r="CJB842" s="231"/>
      <c r="CJC842" s="231"/>
      <c r="CJD842" s="231"/>
      <c r="CJE842" s="231"/>
      <c r="CJF842" s="231"/>
      <c r="CJG842" s="231"/>
      <c r="CJH842" s="231"/>
      <c r="CJI842" s="231"/>
      <c r="CJJ842" s="231"/>
      <c r="CJK842" s="231"/>
      <c r="CJL842" s="231"/>
      <c r="CJM842" s="231"/>
      <c r="CJN842" s="231"/>
      <c r="CJO842" s="231"/>
      <c r="CJP842" s="231"/>
      <c r="CJQ842" s="231"/>
      <c r="CJR842" s="231"/>
      <c r="CJS842" s="231"/>
      <c r="CJT842" s="231"/>
      <c r="CJU842" s="231"/>
      <c r="CJV842" s="231"/>
      <c r="CJW842" s="231"/>
      <c r="CJX842" s="231"/>
      <c r="CJY842" s="231"/>
      <c r="CJZ842" s="231"/>
      <c r="CKA842" s="231"/>
      <c r="CKB842" s="231"/>
      <c r="CKC842" s="231"/>
      <c r="CKD842" s="231"/>
      <c r="CKE842" s="231"/>
      <c r="CKF842" s="231"/>
      <c r="CKG842" s="231"/>
      <c r="CKH842" s="231"/>
      <c r="CKI842" s="231"/>
      <c r="CKJ842" s="231"/>
      <c r="CKK842" s="231"/>
      <c r="CKL842" s="231"/>
      <c r="CKM842" s="231"/>
      <c r="CKN842" s="231"/>
      <c r="CKO842" s="231"/>
      <c r="CKP842" s="231"/>
      <c r="CKQ842" s="231"/>
      <c r="CKR842" s="231"/>
      <c r="CKS842" s="231"/>
      <c r="CKT842" s="231"/>
      <c r="CKU842" s="231"/>
      <c r="CKV842" s="231"/>
      <c r="CKW842" s="231"/>
      <c r="CKX842" s="231"/>
      <c r="CKY842" s="231"/>
      <c r="CKZ842" s="231"/>
      <c r="CLA842" s="231"/>
      <c r="CLB842" s="231"/>
      <c r="CLC842" s="231"/>
      <c r="CLD842" s="231"/>
      <c r="CLE842" s="231"/>
      <c r="CLF842" s="231"/>
      <c r="CLG842" s="231"/>
      <c r="CLH842" s="231"/>
      <c r="CLI842" s="231"/>
      <c r="CLJ842" s="231"/>
      <c r="CLK842" s="231"/>
      <c r="CLL842" s="231"/>
      <c r="CLM842" s="231"/>
      <c r="CLN842" s="231"/>
      <c r="CLO842" s="231"/>
      <c r="CLP842" s="231"/>
      <c r="CLQ842" s="231"/>
      <c r="CLR842" s="231"/>
      <c r="CLS842" s="231"/>
      <c r="CLT842" s="231"/>
      <c r="CLU842" s="231"/>
      <c r="CLV842" s="231"/>
      <c r="CLW842" s="231"/>
      <c r="CLX842" s="231"/>
      <c r="CLY842" s="231"/>
      <c r="CLZ842" s="231"/>
      <c r="CMA842" s="231"/>
      <c r="CMB842" s="231"/>
      <c r="CMC842" s="231"/>
      <c r="CMD842" s="231"/>
      <c r="CME842" s="231"/>
      <c r="CMF842" s="231"/>
      <c r="CMG842" s="231"/>
      <c r="CMH842" s="231"/>
      <c r="CMI842" s="231"/>
      <c r="CMJ842" s="231"/>
      <c r="CMK842" s="231"/>
      <c r="CML842" s="231"/>
      <c r="CMM842" s="231"/>
      <c r="CMN842" s="231"/>
      <c r="CMO842" s="231"/>
      <c r="CMP842" s="231"/>
      <c r="CMQ842" s="231"/>
      <c r="CMR842" s="231"/>
      <c r="CMS842" s="231"/>
      <c r="CMT842" s="231"/>
      <c r="CMU842" s="231"/>
      <c r="CMV842" s="231"/>
      <c r="CMW842" s="231"/>
      <c r="CMX842" s="231"/>
      <c r="CMY842" s="231"/>
      <c r="CMZ842" s="231"/>
      <c r="CNA842" s="231"/>
      <c r="CNB842" s="231"/>
      <c r="CNC842" s="231"/>
      <c r="CND842" s="231"/>
      <c r="CNE842" s="231"/>
      <c r="CNF842" s="231"/>
      <c r="CNG842" s="231"/>
      <c r="CNH842" s="231"/>
      <c r="CNI842" s="231"/>
      <c r="CNJ842" s="231"/>
      <c r="CNK842" s="231"/>
      <c r="CNL842" s="231"/>
      <c r="CNM842" s="231"/>
      <c r="CNN842" s="231"/>
      <c r="CNO842" s="231"/>
      <c r="CNP842" s="231"/>
      <c r="CNQ842" s="231"/>
      <c r="CNR842" s="231"/>
      <c r="CNS842" s="231"/>
      <c r="CNT842" s="231"/>
      <c r="CNU842" s="231"/>
      <c r="CNV842" s="231"/>
      <c r="CNW842" s="231"/>
      <c r="CNX842" s="231"/>
      <c r="CNY842" s="231"/>
      <c r="CNZ842" s="231"/>
      <c r="COA842" s="231"/>
      <c r="COB842" s="231"/>
      <c r="COC842" s="231"/>
      <c r="COD842" s="231"/>
      <c r="COE842" s="231"/>
      <c r="COF842" s="231"/>
      <c r="COG842" s="231"/>
      <c r="COH842" s="231"/>
      <c r="COI842" s="231"/>
      <c r="COJ842" s="231"/>
      <c r="COK842" s="231"/>
      <c r="COL842" s="231"/>
      <c r="COM842" s="231"/>
      <c r="CON842" s="231"/>
      <c r="COO842" s="231"/>
      <c r="COP842" s="231"/>
      <c r="COQ842" s="231"/>
      <c r="COR842" s="231"/>
      <c r="COS842" s="231"/>
      <c r="COT842" s="231"/>
      <c r="COU842" s="231"/>
      <c r="COV842" s="231"/>
      <c r="COW842" s="231"/>
      <c r="COX842" s="231"/>
      <c r="COY842" s="231"/>
      <c r="COZ842" s="231"/>
      <c r="CPA842" s="231"/>
      <c r="CPB842" s="231"/>
      <c r="CPC842" s="231"/>
      <c r="CPD842" s="231"/>
      <c r="CPE842" s="231"/>
      <c r="CPF842" s="231"/>
      <c r="CPG842" s="231"/>
      <c r="CPH842" s="231"/>
      <c r="CPI842" s="231"/>
      <c r="CPJ842" s="231"/>
      <c r="CPK842" s="231"/>
      <c r="CPL842" s="231"/>
      <c r="CPM842" s="231"/>
      <c r="CPN842" s="231"/>
      <c r="CPO842" s="231"/>
      <c r="CPP842" s="231"/>
      <c r="CPQ842" s="231"/>
      <c r="CPR842" s="231"/>
      <c r="CPS842" s="231"/>
      <c r="CPT842" s="231"/>
      <c r="CPU842" s="231"/>
      <c r="CPV842" s="231"/>
      <c r="CPW842" s="231"/>
      <c r="CPX842" s="231"/>
      <c r="CPY842" s="231"/>
      <c r="CPZ842" s="231"/>
      <c r="CQA842" s="231"/>
      <c r="CQB842" s="231"/>
      <c r="CQC842" s="231"/>
      <c r="CQD842" s="231"/>
      <c r="CQE842" s="231"/>
      <c r="CQF842" s="231"/>
      <c r="CQG842" s="231"/>
      <c r="CQH842" s="231"/>
      <c r="CQI842" s="231"/>
      <c r="CQJ842" s="231"/>
      <c r="CQK842" s="231"/>
      <c r="CQL842" s="231"/>
      <c r="CQM842" s="231"/>
      <c r="CQN842" s="231"/>
      <c r="CQO842" s="231"/>
      <c r="CQP842" s="231"/>
      <c r="CQQ842" s="231"/>
      <c r="CQR842" s="231"/>
      <c r="CQS842" s="231"/>
      <c r="CQT842" s="231"/>
      <c r="CQU842" s="231"/>
      <c r="CQV842" s="231"/>
      <c r="CQW842" s="231"/>
      <c r="CQX842" s="231"/>
      <c r="CQY842" s="231"/>
      <c r="CQZ842" s="231"/>
      <c r="CRA842" s="231"/>
      <c r="CRB842" s="231"/>
      <c r="CRC842" s="231"/>
      <c r="CRD842" s="231"/>
      <c r="CRE842" s="231"/>
      <c r="CRF842" s="231"/>
      <c r="CRG842" s="231"/>
      <c r="CRH842" s="231"/>
      <c r="CRI842" s="231"/>
      <c r="CRJ842" s="231"/>
      <c r="CRK842" s="231"/>
      <c r="CRL842" s="231"/>
      <c r="CRM842" s="231"/>
      <c r="CRN842" s="231"/>
      <c r="CRO842" s="231"/>
      <c r="CRP842" s="231"/>
      <c r="CRQ842" s="231"/>
      <c r="CRR842" s="231"/>
      <c r="CRS842" s="231"/>
      <c r="CRT842" s="231"/>
      <c r="CRU842" s="231"/>
      <c r="CRV842" s="231"/>
      <c r="CRW842" s="231"/>
      <c r="CRX842" s="231"/>
      <c r="CRY842" s="231"/>
      <c r="CRZ842" s="231"/>
      <c r="CSA842" s="231"/>
      <c r="CSB842" s="231"/>
      <c r="CSC842" s="231"/>
      <c r="CSD842" s="231"/>
      <c r="CSE842" s="231"/>
      <c r="CSF842" s="231"/>
      <c r="CSG842" s="231"/>
      <c r="CSH842" s="231"/>
      <c r="CSI842" s="231"/>
      <c r="CSJ842" s="231"/>
      <c r="CSK842" s="231"/>
      <c r="CSL842" s="231"/>
      <c r="CSM842" s="231"/>
      <c r="CSN842" s="231"/>
      <c r="CSO842" s="231"/>
      <c r="CSP842" s="231"/>
      <c r="CSQ842" s="231"/>
      <c r="CSR842" s="231"/>
      <c r="CSS842" s="231"/>
      <c r="CST842" s="231"/>
      <c r="CSU842" s="231"/>
      <c r="CSV842" s="231"/>
      <c r="CSW842" s="231"/>
      <c r="CSX842" s="231"/>
      <c r="CSY842" s="231"/>
      <c r="CSZ842" s="231"/>
      <c r="CTA842" s="231"/>
      <c r="CTB842" s="231"/>
      <c r="CTC842" s="231"/>
      <c r="CTD842" s="231"/>
      <c r="CTE842" s="231"/>
      <c r="CTF842" s="231"/>
      <c r="CTG842" s="231"/>
      <c r="CTH842" s="231"/>
      <c r="CTI842" s="231"/>
      <c r="CTJ842" s="231"/>
      <c r="CTK842" s="231"/>
      <c r="CTL842" s="231"/>
      <c r="CTM842" s="231"/>
      <c r="CTN842" s="231"/>
      <c r="CTO842" s="231"/>
      <c r="CTP842" s="231"/>
      <c r="CTQ842" s="231"/>
      <c r="CTR842" s="231"/>
      <c r="CTS842" s="231"/>
      <c r="CTT842" s="231"/>
      <c r="CTU842" s="231"/>
      <c r="CTV842" s="231"/>
      <c r="CTW842" s="231"/>
      <c r="CTX842" s="231"/>
      <c r="CTY842" s="231"/>
      <c r="CTZ842" s="231"/>
      <c r="CUA842" s="231"/>
      <c r="CUB842" s="231"/>
      <c r="CUC842" s="231"/>
      <c r="CUD842" s="231"/>
      <c r="CUE842" s="231"/>
      <c r="CUF842" s="231"/>
      <c r="CUG842" s="231"/>
      <c r="CUH842" s="231"/>
      <c r="CUI842" s="231"/>
      <c r="CUJ842" s="231"/>
      <c r="CUK842" s="231"/>
      <c r="CUL842" s="231"/>
      <c r="CUM842" s="231"/>
      <c r="CUN842" s="231"/>
      <c r="CUO842" s="231"/>
      <c r="CUP842" s="231"/>
      <c r="CUQ842" s="231"/>
      <c r="CUR842" s="231"/>
      <c r="CUS842" s="231"/>
      <c r="CUT842" s="231"/>
      <c r="CUU842" s="231"/>
      <c r="CUV842" s="231"/>
      <c r="CUW842" s="231"/>
      <c r="CUX842" s="231"/>
      <c r="CUY842" s="231"/>
      <c r="CUZ842" s="231"/>
      <c r="CVA842" s="231"/>
      <c r="CVB842" s="231"/>
      <c r="CVC842" s="231"/>
      <c r="CVD842" s="231"/>
      <c r="CVE842" s="231"/>
      <c r="CVF842" s="231"/>
      <c r="CVG842" s="231"/>
      <c r="CVH842" s="231"/>
      <c r="CVI842" s="231"/>
      <c r="CVJ842" s="231"/>
      <c r="CVK842" s="231"/>
      <c r="CVL842" s="231"/>
      <c r="CVM842" s="231"/>
      <c r="CVN842" s="231"/>
      <c r="CVO842" s="231"/>
      <c r="CVP842" s="231"/>
      <c r="CVQ842" s="231"/>
      <c r="CVR842" s="231"/>
      <c r="CVS842" s="231"/>
      <c r="CVT842" s="231"/>
      <c r="CVU842" s="231"/>
      <c r="CVV842" s="231"/>
      <c r="CVW842" s="231"/>
      <c r="CVX842" s="231"/>
      <c r="CVY842" s="231"/>
      <c r="CVZ842" s="231"/>
      <c r="CWA842" s="231"/>
      <c r="CWB842" s="231"/>
      <c r="CWC842" s="231"/>
      <c r="CWD842" s="231"/>
      <c r="CWE842" s="231"/>
      <c r="CWF842" s="231"/>
      <c r="CWG842" s="231"/>
      <c r="CWH842" s="231"/>
      <c r="CWI842" s="231"/>
      <c r="CWJ842" s="231"/>
      <c r="CWK842" s="231"/>
      <c r="CWL842" s="231"/>
      <c r="CWM842" s="231"/>
      <c r="CWN842" s="231"/>
      <c r="CWO842" s="231"/>
      <c r="CWP842" s="231"/>
      <c r="CWQ842" s="231"/>
      <c r="CWR842" s="231"/>
      <c r="CWS842" s="231"/>
      <c r="CWT842" s="231"/>
      <c r="CWU842" s="231"/>
      <c r="CWV842" s="231"/>
      <c r="CWW842" s="231"/>
      <c r="CWX842" s="231"/>
      <c r="CWY842" s="231"/>
      <c r="CWZ842" s="231"/>
      <c r="CXA842" s="231"/>
      <c r="CXB842" s="231"/>
      <c r="CXC842" s="231"/>
      <c r="CXD842" s="231"/>
      <c r="CXE842" s="231"/>
      <c r="CXF842" s="231"/>
      <c r="CXG842" s="231"/>
      <c r="CXH842" s="231"/>
      <c r="CXI842" s="231"/>
      <c r="CXJ842" s="231"/>
      <c r="CXK842" s="231"/>
      <c r="CXL842" s="231"/>
      <c r="CXM842" s="231"/>
      <c r="CXN842" s="231"/>
      <c r="CXO842" s="231"/>
      <c r="CXP842" s="231"/>
      <c r="CXQ842" s="231"/>
      <c r="CXR842" s="231"/>
      <c r="CXS842" s="231"/>
      <c r="CXT842" s="231"/>
      <c r="CXU842" s="231"/>
      <c r="CXV842" s="231"/>
      <c r="CXW842" s="231"/>
      <c r="CXX842" s="231"/>
      <c r="CXY842" s="231"/>
      <c r="CXZ842" s="231"/>
      <c r="CYA842" s="231"/>
      <c r="CYB842" s="231"/>
      <c r="CYC842" s="231"/>
      <c r="CYD842" s="231"/>
      <c r="CYE842" s="231"/>
      <c r="CYF842" s="231"/>
      <c r="CYG842" s="231"/>
      <c r="CYH842" s="231"/>
      <c r="CYI842" s="231"/>
      <c r="CYJ842" s="231"/>
      <c r="CYK842" s="231"/>
      <c r="CYL842" s="231"/>
      <c r="CYM842" s="231"/>
      <c r="CYN842" s="231"/>
      <c r="CYO842" s="231"/>
      <c r="CYP842" s="231"/>
      <c r="CYQ842" s="231"/>
      <c r="CYR842" s="231"/>
      <c r="CYS842" s="231"/>
      <c r="CYT842" s="231"/>
      <c r="CYU842" s="231"/>
      <c r="CYV842" s="231"/>
      <c r="CYW842" s="231"/>
      <c r="CYX842" s="231"/>
      <c r="CYY842" s="231"/>
      <c r="CYZ842" s="231"/>
      <c r="CZA842" s="231"/>
      <c r="CZB842" s="231"/>
      <c r="CZC842" s="231"/>
      <c r="CZD842" s="231"/>
      <c r="CZE842" s="231"/>
      <c r="CZF842" s="231"/>
      <c r="CZG842" s="231"/>
      <c r="CZH842" s="231"/>
      <c r="CZI842" s="231"/>
      <c r="CZJ842" s="231"/>
      <c r="CZK842" s="231"/>
      <c r="CZL842" s="231"/>
      <c r="CZM842" s="231"/>
      <c r="CZN842" s="231"/>
      <c r="CZO842" s="231"/>
      <c r="CZP842" s="231"/>
      <c r="CZQ842" s="231"/>
      <c r="CZR842" s="231"/>
      <c r="CZS842" s="231"/>
      <c r="CZT842" s="231"/>
      <c r="CZU842" s="231"/>
      <c r="CZV842" s="231"/>
      <c r="CZW842" s="231"/>
      <c r="CZX842" s="231"/>
      <c r="CZY842" s="231"/>
      <c r="CZZ842" s="231"/>
      <c r="DAA842" s="231"/>
      <c r="DAB842" s="231"/>
      <c r="DAC842" s="231"/>
      <c r="DAD842" s="231"/>
      <c r="DAE842" s="231"/>
      <c r="DAF842" s="231"/>
      <c r="DAG842" s="231"/>
      <c r="DAH842" s="231"/>
      <c r="DAI842" s="231"/>
      <c r="DAJ842" s="231"/>
      <c r="DAK842" s="231"/>
      <c r="DAL842" s="231"/>
      <c r="DAM842" s="231"/>
      <c r="DAN842" s="231"/>
      <c r="DAO842" s="231"/>
      <c r="DAP842" s="231"/>
      <c r="DAQ842" s="231"/>
      <c r="DAR842" s="231"/>
      <c r="DAS842" s="231"/>
      <c r="DAT842" s="231"/>
      <c r="DAU842" s="231"/>
      <c r="DAV842" s="231"/>
      <c r="DAW842" s="231"/>
      <c r="DAX842" s="231"/>
      <c r="DAY842" s="231"/>
      <c r="DAZ842" s="231"/>
      <c r="DBA842" s="231"/>
      <c r="DBB842" s="231"/>
      <c r="DBC842" s="231"/>
      <c r="DBD842" s="231"/>
      <c r="DBE842" s="231"/>
      <c r="DBF842" s="231"/>
      <c r="DBG842" s="231"/>
      <c r="DBH842" s="231"/>
      <c r="DBI842" s="231"/>
      <c r="DBJ842" s="231"/>
      <c r="DBK842" s="231"/>
      <c r="DBL842" s="231"/>
      <c r="DBM842" s="231"/>
      <c r="DBN842" s="231"/>
      <c r="DBO842" s="231"/>
      <c r="DBP842" s="231"/>
      <c r="DBQ842" s="231"/>
      <c r="DBR842" s="231"/>
      <c r="DBS842" s="231"/>
      <c r="DBT842" s="231"/>
      <c r="DBU842" s="231"/>
      <c r="DBV842" s="231"/>
      <c r="DBW842" s="231"/>
      <c r="DBX842" s="231"/>
      <c r="DBY842" s="231"/>
      <c r="DBZ842" s="231"/>
      <c r="DCA842" s="231"/>
      <c r="DCB842" s="231"/>
      <c r="DCC842" s="231"/>
      <c r="DCD842" s="231"/>
      <c r="DCE842" s="231"/>
      <c r="DCF842" s="231"/>
      <c r="DCG842" s="231"/>
      <c r="DCH842" s="231"/>
      <c r="DCI842" s="231"/>
      <c r="DCJ842" s="231"/>
      <c r="DCK842" s="231"/>
      <c r="DCL842" s="231"/>
      <c r="DCM842" s="231"/>
      <c r="DCN842" s="231"/>
      <c r="DCO842" s="231"/>
      <c r="DCP842" s="231"/>
      <c r="DCQ842" s="231"/>
      <c r="DCR842" s="231"/>
      <c r="DCS842" s="231"/>
      <c r="DCT842" s="231"/>
      <c r="DCU842" s="231"/>
      <c r="DCV842" s="231"/>
      <c r="DCW842" s="231"/>
      <c r="DCX842" s="231"/>
      <c r="DCY842" s="231"/>
      <c r="DCZ842" s="231"/>
      <c r="DDA842" s="231"/>
      <c r="DDB842" s="231"/>
      <c r="DDC842" s="231"/>
      <c r="DDD842" s="231"/>
      <c r="DDE842" s="231"/>
      <c r="DDF842" s="231"/>
      <c r="DDG842" s="231"/>
      <c r="DDH842" s="231"/>
      <c r="DDI842" s="231"/>
      <c r="DDJ842" s="231"/>
      <c r="DDK842" s="231"/>
      <c r="DDL842" s="231"/>
      <c r="DDM842" s="231"/>
      <c r="DDN842" s="231"/>
      <c r="DDO842" s="231"/>
      <c r="DDP842" s="231"/>
      <c r="DDQ842" s="231"/>
      <c r="DDR842" s="231"/>
      <c r="DDS842" s="231"/>
      <c r="DDT842" s="231"/>
      <c r="DDU842" s="231"/>
      <c r="DDV842" s="231"/>
      <c r="DDW842" s="231"/>
      <c r="DDX842" s="231"/>
      <c r="DDY842" s="231"/>
      <c r="DDZ842" s="231"/>
      <c r="DEA842" s="231"/>
      <c r="DEB842" s="231"/>
      <c r="DEC842" s="231"/>
      <c r="DED842" s="231"/>
      <c r="DEE842" s="231"/>
      <c r="DEF842" s="231"/>
      <c r="DEG842" s="231"/>
      <c r="DEH842" s="231"/>
      <c r="DEI842" s="231"/>
      <c r="DEJ842" s="231"/>
      <c r="DEK842" s="231"/>
      <c r="DEL842" s="231"/>
      <c r="DEM842" s="231"/>
      <c r="DEN842" s="231"/>
      <c r="DEO842" s="231"/>
      <c r="DEP842" s="231"/>
      <c r="DEQ842" s="231"/>
      <c r="DER842" s="231"/>
      <c r="DES842" s="231"/>
      <c r="DET842" s="231"/>
      <c r="DEU842" s="231"/>
      <c r="DEV842" s="231"/>
      <c r="DEW842" s="231"/>
      <c r="DEX842" s="231"/>
      <c r="DEY842" s="231"/>
      <c r="DEZ842" s="231"/>
      <c r="DFA842" s="231"/>
      <c r="DFB842" s="231"/>
      <c r="DFC842" s="231"/>
      <c r="DFD842" s="231"/>
      <c r="DFE842" s="231"/>
      <c r="DFF842" s="231"/>
      <c r="DFG842" s="231"/>
      <c r="DFH842" s="231"/>
      <c r="DFI842" s="231"/>
      <c r="DFJ842" s="231"/>
      <c r="DFK842" s="231"/>
      <c r="DFL842" s="231"/>
      <c r="DFM842" s="231"/>
      <c r="DFN842" s="231"/>
      <c r="DFO842" s="231"/>
      <c r="DFP842" s="231"/>
      <c r="DFQ842" s="231"/>
      <c r="DFR842" s="231"/>
      <c r="DFS842" s="231"/>
      <c r="DFT842" s="231"/>
      <c r="DFU842" s="231"/>
      <c r="DFV842" s="231"/>
      <c r="DFW842" s="231"/>
      <c r="DFX842" s="231"/>
      <c r="DFY842" s="231"/>
      <c r="DFZ842" s="231"/>
      <c r="DGA842" s="231"/>
      <c r="DGB842" s="231"/>
      <c r="DGC842" s="231"/>
      <c r="DGD842" s="231"/>
      <c r="DGE842" s="231"/>
      <c r="DGF842" s="231"/>
      <c r="DGG842" s="231"/>
      <c r="DGH842" s="231"/>
      <c r="DGI842" s="231"/>
      <c r="DGJ842" s="231"/>
      <c r="DGK842" s="231"/>
      <c r="DGL842" s="231"/>
      <c r="DGM842" s="231"/>
      <c r="DGN842" s="231"/>
      <c r="DGO842" s="231"/>
      <c r="DGP842" s="231"/>
      <c r="DGQ842" s="231"/>
      <c r="DGR842" s="231"/>
      <c r="DGS842" s="231"/>
      <c r="DGT842" s="231"/>
      <c r="DGU842" s="231"/>
      <c r="DGV842" s="231"/>
      <c r="DGW842" s="231"/>
      <c r="DGX842" s="231"/>
      <c r="DGY842" s="231"/>
      <c r="DGZ842" s="231"/>
      <c r="DHA842" s="231"/>
      <c r="DHB842" s="231"/>
      <c r="DHC842" s="231"/>
      <c r="DHD842" s="231"/>
      <c r="DHE842" s="231"/>
      <c r="DHF842" s="231"/>
      <c r="DHG842" s="231"/>
      <c r="DHH842" s="231"/>
      <c r="DHI842" s="231"/>
      <c r="DHJ842" s="231"/>
      <c r="DHK842" s="231"/>
      <c r="DHL842" s="231"/>
      <c r="DHM842" s="231"/>
      <c r="DHN842" s="231"/>
      <c r="DHO842" s="231"/>
      <c r="DHP842" s="231"/>
      <c r="DHQ842" s="231"/>
      <c r="DHR842" s="231"/>
      <c r="DHS842" s="231"/>
      <c r="DHT842" s="231"/>
      <c r="DHU842" s="231"/>
      <c r="DHV842" s="231"/>
      <c r="DHW842" s="231"/>
      <c r="DHX842" s="231"/>
      <c r="DHY842" s="231"/>
      <c r="DHZ842" s="231"/>
      <c r="DIA842" s="231"/>
      <c r="DIB842" s="231"/>
      <c r="DIC842" s="231"/>
      <c r="DID842" s="231"/>
      <c r="DIE842" s="231"/>
      <c r="DIF842" s="231"/>
      <c r="DIG842" s="231"/>
      <c r="DIH842" s="231"/>
      <c r="DII842" s="231"/>
      <c r="DIJ842" s="231"/>
      <c r="DIK842" s="231"/>
      <c r="DIL842" s="231"/>
      <c r="DIM842" s="231"/>
      <c r="DIN842" s="231"/>
      <c r="DIO842" s="231"/>
      <c r="DIP842" s="231"/>
      <c r="DIQ842" s="231"/>
      <c r="DIR842" s="231"/>
      <c r="DIS842" s="231"/>
      <c r="DIT842" s="231"/>
      <c r="DIU842" s="231"/>
      <c r="DIV842" s="231"/>
      <c r="DIW842" s="231"/>
      <c r="DIX842" s="231"/>
      <c r="DIY842" s="231"/>
      <c r="DIZ842" s="231"/>
      <c r="DJA842" s="231"/>
      <c r="DJB842" s="231"/>
      <c r="DJC842" s="231"/>
      <c r="DJD842" s="231"/>
      <c r="DJE842" s="231"/>
      <c r="DJF842" s="231"/>
      <c r="DJG842" s="231"/>
      <c r="DJH842" s="231"/>
      <c r="DJI842" s="231"/>
      <c r="DJJ842" s="231"/>
      <c r="DJK842" s="231"/>
      <c r="DJL842" s="231"/>
      <c r="DJM842" s="231"/>
      <c r="DJN842" s="231"/>
      <c r="DJO842" s="231"/>
      <c r="DJP842" s="231"/>
      <c r="DJQ842" s="231"/>
      <c r="DJR842" s="231"/>
      <c r="DJS842" s="231"/>
      <c r="DJT842" s="231"/>
      <c r="DJU842" s="231"/>
      <c r="DJV842" s="231"/>
      <c r="DJW842" s="231"/>
      <c r="DJX842" s="231"/>
      <c r="DJY842" s="231"/>
      <c r="DJZ842" s="231"/>
      <c r="DKA842" s="231"/>
      <c r="DKB842" s="231"/>
      <c r="DKC842" s="231"/>
      <c r="DKD842" s="231"/>
      <c r="DKE842" s="231"/>
      <c r="DKF842" s="231"/>
      <c r="DKG842" s="231"/>
      <c r="DKH842" s="231"/>
      <c r="DKI842" s="231"/>
      <c r="DKJ842" s="231"/>
      <c r="DKK842" s="231"/>
      <c r="DKL842" s="231"/>
      <c r="DKM842" s="231"/>
      <c r="DKN842" s="231"/>
      <c r="DKO842" s="231"/>
      <c r="DKP842" s="231"/>
      <c r="DKQ842" s="231"/>
      <c r="DKR842" s="231"/>
      <c r="DKS842" s="231"/>
      <c r="DKT842" s="231"/>
      <c r="DKU842" s="231"/>
      <c r="DKV842" s="231"/>
      <c r="DKW842" s="231"/>
      <c r="DKX842" s="231"/>
      <c r="DKY842" s="231"/>
      <c r="DKZ842" s="231"/>
      <c r="DLA842" s="231"/>
      <c r="DLB842" s="231"/>
      <c r="DLC842" s="231"/>
      <c r="DLD842" s="231"/>
      <c r="DLE842" s="231"/>
      <c r="DLF842" s="231"/>
      <c r="DLG842" s="231"/>
      <c r="DLH842" s="231"/>
      <c r="DLI842" s="231"/>
      <c r="DLJ842" s="231"/>
      <c r="DLK842" s="231"/>
      <c r="DLL842" s="231"/>
      <c r="DLM842" s="231"/>
      <c r="DLN842" s="231"/>
      <c r="DLO842" s="231"/>
      <c r="DLP842" s="231"/>
      <c r="DLQ842" s="231"/>
      <c r="DLR842" s="231"/>
      <c r="DLS842" s="231"/>
      <c r="DLT842" s="231"/>
      <c r="DLU842" s="231"/>
      <c r="DLV842" s="231"/>
      <c r="DLW842" s="231"/>
      <c r="DLX842" s="231"/>
      <c r="DLY842" s="231"/>
      <c r="DLZ842" s="231"/>
      <c r="DMA842" s="231"/>
      <c r="DMB842" s="231"/>
      <c r="DMC842" s="231"/>
      <c r="DMD842" s="231"/>
      <c r="DME842" s="231"/>
      <c r="DMF842" s="231"/>
      <c r="DMG842" s="231"/>
      <c r="DMH842" s="231"/>
      <c r="DMI842" s="231"/>
      <c r="DMJ842" s="231"/>
      <c r="DMK842" s="231"/>
      <c r="DML842" s="231"/>
      <c r="DMM842" s="231"/>
      <c r="DMN842" s="231"/>
      <c r="DMO842" s="231"/>
      <c r="DMP842" s="231"/>
      <c r="DMQ842" s="231"/>
      <c r="DMR842" s="231"/>
      <c r="DMS842" s="231"/>
      <c r="DMT842" s="231"/>
      <c r="DMU842" s="231"/>
      <c r="DMV842" s="231"/>
      <c r="DMW842" s="231"/>
      <c r="DMX842" s="231"/>
      <c r="DMY842" s="231"/>
      <c r="DMZ842" s="231"/>
      <c r="DNA842" s="231"/>
      <c r="DNB842" s="231"/>
      <c r="DNC842" s="231"/>
      <c r="DND842" s="231"/>
      <c r="DNE842" s="231"/>
      <c r="DNF842" s="231"/>
      <c r="DNG842" s="231"/>
      <c r="DNH842" s="231"/>
      <c r="DNI842" s="231"/>
      <c r="DNJ842" s="231"/>
      <c r="DNK842" s="231"/>
      <c r="DNL842" s="231"/>
      <c r="DNM842" s="231"/>
      <c r="DNN842" s="231"/>
      <c r="DNO842" s="231"/>
      <c r="DNP842" s="231"/>
      <c r="DNQ842" s="231"/>
      <c r="DNR842" s="231"/>
      <c r="DNS842" s="231"/>
      <c r="DNT842" s="231"/>
      <c r="DNU842" s="231"/>
      <c r="DNV842" s="231"/>
      <c r="DNW842" s="231"/>
      <c r="DNX842" s="231"/>
      <c r="DNY842" s="231"/>
      <c r="DNZ842" s="231"/>
      <c r="DOA842" s="231"/>
      <c r="DOB842" s="231"/>
      <c r="DOC842" s="231"/>
      <c r="DOD842" s="231"/>
      <c r="DOE842" s="231"/>
      <c r="DOF842" s="231"/>
      <c r="DOG842" s="231"/>
      <c r="DOH842" s="231"/>
      <c r="DOI842" s="231"/>
      <c r="DOJ842" s="231"/>
      <c r="DOK842" s="231"/>
      <c r="DOL842" s="231"/>
      <c r="DOM842" s="231"/>
      <c r="DON842" s="231"/>
      <c r="DOO842" s="231"/>
      <c r="DOP842" s="231"/>
      <c r="DOQ842" s="231"/>
      <c r="DOR842" s="231"/>
      <c r="DOS842" s="231"/>
      <c r="DOT842" s="231"/>
      <c r="DOU842" s="231"/>
      <c r="DOV842" s="231"/>
      <c r="DOW842" s="231"/>
      <c r="DOX842" s="231"/>
      <c r="DOY842" s="231"/>
      <c r="DOZ842" s="231"/>
      <c r="DPA842" s="231"/>
      <c r="DPB842" s="231"/>
      <c r="DPC842" s="231"/>
      <c r="DPD842" s="231"/>
      <c r="DPE842" s="231"/>
      <c r="DPF842" s="231"/>
      <c r="DPG842" s="231"/>
      <c r="DPH842" s="231"/>
      <c r="DPI842" s="231"/>
      <c r="DPJ842" s="231"/>
      <c r="DPK842" s="231"/>
      <c r="DPL842" s="231"/>
      <c r="DPM842" s="231"/>
      <c r="DPN842" s="231"/>
      <c r="DPO842" s="231"/>
      <c r="DPP842" s="231"/>
      <c r="DPQ842" s="231"/>
      <c r="DPR842" s="231"/>
      <c r="DPS842" s="231"/>
      <c r="DPT842" s="231"/>
      <c r="DPU842" s="231"/>
      <c r="DPV842" s="231"/>
      <c r="DPW842" s="231"/>
      <c r="DPX842" s="231"/>
      <c r="DPY842" s="231"/>
      <c r="DPZ842" s="231"/>
      <c r="DQA842" s="231"/>
      <c r="DQB842" s="231"/>
      <c r="DQC842" s="231"/>
      <c r="DQD842" s="231"/>
      <c r="DQE842" s="231"/>
      <c r="DQF842" s="231"/>
      <c r="DQG842" s="231"/>
      <c r="DQH842" s="231"/>
      <c r="DQI842" s="231"/>
      <c r="DQJ842" s="231"/>
      <c r="DQK842" s="231"/>
      <c r="DQL842" s="231"/>
      <c r="DQM842" s="231"/>
      <c r="DQN842" s="231"/>
      <c r="DQO842" s="231"/>
      <c r="DQP842" s="231"/>
      <c r="DQQ842" s="231"/>
      <c r="DQR842" s="231"/>
      <c r="DQS842" s="231"/>
      <c r="DQT842" s="231"/>
      <c r="DQU842" s="231"/>
      <c r="DQV842" s="231"/>
      <c r="DQW842" s="231"/>
      <c r="DQX842" s="231"/>
      <c r="DQY842" s="231"/>
      <c r="DQZ842" s="231"/>
      <c r="DRA842" s="231"/>
      <c r="DRB842" s="231"/>
      <c r="DRC842" s="231"/>
      <c r="DRD842" s="231"/>
      <c r="DRE842" s="231"/>
      <c r="DRF842" s="231"/>
      <c r="DRG842" s="231"/>
      <c r="DRH842" s="231"/>
      <c r="DRI842" s="231"/>
      <c r="DRJ842" s="231"/>
      <c r="DRK842" s="231"/>
      <c r="DRL842" s="231"/>
      <c r="DRM842" s="231"/>
      <c r="DRN842" s="231"/>
      <c r="DRO842" s="231"/>
      <c r="DRP842" s="231"/>
      <c r="DRQ842" s="231"/>
      <c r="DRR842" s="231"/>
      <c r="DRS842" s="231"/>
      <c r="DRT842" s="231"/>
      <c r="DRU842" s="231"/>
      <c r="DRV842" s="231"/>
      <c r="DRW842" s="231"/>
      <c r="DRX842" s="231"/>
      <c r="DRY842" s="231"/>
      <c r="DRZ842" s="231"/>
      <c r="DSA842" s="231"/>
      <c r="DSB842" s="231"/>
      <c r="DSC842" s="231"/>
      <c r="DSD842" s="231"/>
      <c r="DSE842" s="231"/>
      <c r="DSF842" s="231"/>
      <c r="DSG842" s="231"/>
      <c r="DSH842" s="231"/>
      <c r="DSI842" s="231"/>
      <c r="DSJ842" s="231"/>
      <c r="DSK842" s="231"/>
      <c r="DSL842" s="231"/>
      <c r="DSM842" s="231"/>
      <c r="DSN842" s="231"/>
      <c r="DSO842" s="231"/>
      <c r="DSP842" s="231"/>
      <c r="DSQ842" s="231"/>
      <c r="DSR842" s="231"/>
      <c r="DSS842" s="231"/>
      <c r="DST842" s="231"/>
      <c r="DSU842" s="231"/>
      <c r="DSV842" s="231"/>
      <c r="DSW842" s="231"/>
      <c r="DSX842" s="231"/>
      <c r="DSY842" s="231"/>
      <c r="DSZ842" s="231"/>
      <c r="DTA842" s="231"/>
      <c r="DTB842" s="231"/>
      <c r="DTC842" s="231"/>
      <c r="DTD842" s="231"/>
      <c r="DTE842" s="231"/>
      <c r="DTF842" s="231"/>
      <c r="DTG842" s="231"/>
      <c r="DTH842" s="231"/>
      <c r="DTI842" s="231"/>
      <c r="DTJ842" s="231"/>
      <c r="DTK842" s="231"/>
      <c r="DTL842" s="231"/>
      <c r="DTM842" s="231"/>
      <c r="DTN842" s="231"/>
      <c r="DTO842" s="231"/>
      <c r="DTP842" s="231"/>
      <c r="DTQ842" s="231"/>
      <c r="DTR842" s="231"/>
      <c r="DTS842" s="231"/>
      <c r="DTT842" s="231"/>
      <c r="DTU842" s="231"/>
      <c r="DTV842" s="231"/>
      <c r="DTW842" s="231"/>
      <c r="DTX842" s="231"/>
      <c r="DTY842" s="231"/>
      <c r="DTZ842" s="231"/>
      <c r="DUA842" s="231"/>
      <c r="DUB842" s="231"/>
      <c r="DUC842" s="231"/>
      <c r="DUD842" s="231"/>
      <c r="DUE842" s="231"/>
      <c r="DUF842" s="231"/>
      <c r="DUG842" s="231"/>
      <c r="DUH842" s="231"/>
      <c r="DUI842" s="231"/>
      <c r="DUJ842" s="231"/>
      <c r="DUK842" s="231"/>
      <c r="DUL842" s="231"/>
      <c r="DUM842" s="231"/>
      <c r="DUN842" s="231"/>
      <c r="DUO842" s="231"/>
      <c r="DUP842" s="231"/>
      <c r="DUQ842" s="231"/>
      <c r="DUR842" s="231"/>
      <c r="DUS842" s="231"/>
      <c r="DUT842" s="231"/>
      <c r="DUU842" s="231"/>
      <c r="DUV842" s="231"/>
      <c r="DUW842" s="231"/>
      <c r="DUX842" s="231"/>
      <c r="DUY842" s="231"/>
      <c r="DUZ842" s="231"/>
      <c r="DVA842" s="231"/>
      <c r="DVB842" s="231"/>
      <c r="DVC842" s="231"/>
      <c r="DVD842" s="231"/>
      <c r="DVE842" s="231"/>
      <c r="DVF842" s="231"/>
      <c r="DVG842" s="231"/>
      <c r="DVH842" s="231"/>
      <c r="DVI842" s="231"/>
      <c r="DVJ842" s="231"/>
      <c r="DVK842" s="231"/>
      <c r="DVL842" s="231"/>
      <c r="DVM842" s="231"/>
      <c r="DVN842" s="231"/>
      <c r="DVO842" s="231"/>
      <c r="DVP842" s="231"/>
      <c r="DVQ842" s="231"/>
      <c r="DVR842" s="231"/>
      <c r="DVS842" s="231"/>
      <c r="DVT842" s="231"/>
      <c r="DVU842" s="231"/>
      <c r="DVV842" s="231"/>
      <c r="DVW842" s="231"/>
      <c r="DVX842" s="231"/>
      <c r="DVY842" s="231"/>
      <c r="DVZ842" s="231"/>
      <c r="DWA842" s="231"/>
      <c r="DWB842" s="231"/>
      <c r="DWC842" s="231"/>
      <c r="DWD842" s="231"/>
      <c r="DWE842" s="231"/>
      <c r="DWF842" s="231"/>
      <c r="DWG842" s="231"/>
      <c r="DWH842" s="231"/>
      <c r="DWI842" s="231"/>
      <c r="DWJ842" s="231"/>
      <c r="DWK842" s="231"/>
      <c r="DWL842" s="231"/>
      <c r="DWM842" s="231"/>
      <c r="DWN842" s="231"/>
      <c r="DWO842" s="231"/>
      <c r="DWP842" s="231"/>
      <c r="DWQ842" s="231"/>
      <c r="DWR842" s="231"/>
      <c r="DWS842" s="231"/>
      <c r="DWT842" s="231"/>
      <c r="DWU842" s="231"/>
      <c r="DWV842" s="231"/>
      <c r="DWW842" s="231"/>
      <c r="DWX842" s="231"/>
      <c r="DWY842" s="231"/>
      <c r="DWZ842" s="231"/>
      <c r="DXA842" s="231"/>
      <c r="DXB842" s="231"/>
      <c r="DXC842" s="231"/>
      <c r="DXD842" s="231"/>
      <c r="DXE842" s="231"/>
      <c r="DXF842" s="231"/>
      <c r="DXG842" s="231"/>
      <c r="DXH842" s="231"/>
      <c r="DXI842" s="231"/>
      <c r="DXJ842" s="231"/>
      <c r="DXK842" s="231"/>
      <c r="DXL842" s="231"/>
      <c r="DXM842" s="231"/>
      <c r="DXN842" s="231"/>
      <c r="DXO842" s="231"/>
      <c r="DXP842" s="231"/>
      <c r="DXQ842" s="231"/>
      <c r="DXR842" s="231"/>
      <c r="DXS842" s="231"/>
      <c r="DXT842" s="231"/>
      <c r="DXU842" s="231"/>
      <c r="DXV842" s="231"/>
      <c r="DXW842" s="231"/>
      <c r="DXX842" s="231"/>
      <c r="DXY842" s="231"/>
      <c r="DXZ842" s="231"/>
      <c r="DYA842" s="231"/>
      <c r="DYB842" s="231"/>
      <c r="DYC842" s="231"/>
      <c r="DYD842" s="231"/>
      <c r="DYE842" s="231"/>
      <c r="DYF842" s="231"/>
      <c r="DYG842" s="231"/>
      <c r="DYH842" s="231"/>
      <c r="DYI842" s="231"/>
      <c r="DYJ842" s="231"/>
      <c r="DYK842" s="231"/>
      <c r="DYL842" s="231"/>
      <c r="DYM842" s="231"/>
      <c r="DYN842" s="231"/>
      <c r="DYO842" s="231"/>
      <c r="DYP842" s="231"/>
      <c r="DYQ842" s="231"/>
      <c r="DYR842" s="231"/>
      <c r="DYS842" s="231"/>
      <c r="DYT842" s="231"/>
      <c r="DYU842" s="231"/>
      <c r="DYV842" s="231"/>
      <c r="DYW842" s="231"/>
      <c r="DYX842" s="231"/>
      <c r="DYY842" s="231"/>
      <c r="DYZ842" s="231"/>
      <c r="DZA842" s="231"/>
      <c r="DZB842" s="231"/>
      <c r="DZC842" s="231"/>
      <c r="DZD842" s="231"/>
      <c r="DZE842" s="231"/>
      <c r="DZF842" s="231"/>
      <c r="DZG842" s="231"/>
      <c r="DZH842" s="231"/>
      <c r="DZI842" s="231"/>
      <c r="DZJ842" s="231"/>
      <c r="DZK842" s="231"/>
      <c r="DZL842" s="231"/>
      <c r="DZM842" s="231"/>
      <c r="DZN842" s="231"/>
      <c r="DZO842" s="231"/>
      <c r="DZP842" s="231"/>
      <c r="DZQ842" s="231"/>
      <c r="DZR842" s="231"/>
      <c r="DZS842" s="231"/>
      <c r="DZT842" s="231"/>
      <c r="DZU842" s="231"/>
      <c r="DZV842" s="231"/>
      <c r="DZW842" s="231"/>
      <c r="DZX842" s="231"/>
      <c r="DZY842" s="231"/>
      <c r="DZZ842" s="231"/>
      <c r="EAA842" s="231"/>
      <c r="EAB842" s="231"/>
      <c r="EAC842" s="231"/>
      <c r="EAD842" s="231"/>
      <c r="EAE842" s="231"/>
      <c r="EAF842" s="231"/>
      <c r="EAG842" s="231"/>
      <c r="EAH842" s="231"/>
      <c r="EAI842" s="231"/>
      <c r="EAJ842" s="231"/>
      <c r="EAK842" s="231"/>
      <c r="EAL842" s="231"/>
      <c r="EAM842" s="231"/>
      <c r="EAN842" s="231"/>
      <c r="EAO842" s="231"/>
      <c r="EAP842" s="231"/>
      <c r="EAQ842" s="231"/>
      <c r="EAR842" s="231"/>
      <c r="EAS842" s="231"/>
      <c r="EAT842" s="231"/>
      <c r="EAU842" s="231"/>
      <c r="EAV842" s="231"/>
      <c r="EAW842" s="231"/>
      <c r="EAX842" s="231"/>
      <c r="EAY842" s="231"/>
      <c r="EAZ842" s="231"/>
      <c r="EBA842" s="231"/>
      <c r="EBB842" s="231"/>
      <c r="EBC842" s="231"/>
      <c r="EBD842" s="231"/>
      <c r="EBE842" s="231"/>
      <c r="EBF842" s="231"/>
      <c r="EBG842" s="231"/>
      <c r="EBH842" s="231"/>
      <c r="EBI842" s="231"/>
      <c r="EBJ842" s="231"/>
      <c r="EBK842" s="231"/>
      <c r="EBL842" s="231"/>
      <c r="EBM842" s="231"/>
      <c r="EBN842" s="231"/>
      <c r="EBO842" s="231"/>
      <c r="EBP842" s="231"/>
      <c r="EBQ842" s="231"/>
      <c r="EBR842" s="231"/>
      <c r="EBS842" s="231"/>
      <c r="EBT842" s="231"/>
      <c r="EBU842" s="231"/>
      <c r="EBV842" s="231"/>
      <c r="EBW842" s="231"/>
      <c r="EBX842" s="231"/>
      <c r="EBY842" s="231"/>
      <c r="EBZ842" s="231"/>
      <c r="ECA842" s="231"/>
      <c r="ECB842" s="231"/>
      <c r="ECC842" s="231"/>
      <c r="ECD842" s="231"/>
      <c r="ECE842" s="231"/>
      <c r="ECF842" s="231"/>
      <c r="ECG842" s="231"/>
      <c r="ECH842" s="231"/>
      <c r="ECI842" s="231"/>
      <c r="ECJ842" s="231"/>
      <c r="ECK842" s="231"/>
      <c r="ECL842" s="231"/>
      <c r="ECM842" s="231"/>
      <c r="ECN842" s="231"/>
      <c r="ECO842" s="231"/>
      <c r="ECP842" s="231"/>
      <c r="ECQ842" s="231"/>
      <c r="ECR842" s="231"/>
      <c r="ECS842" s="231"/>
      <c r="ECT842" s="231"/>
      <c r="ECU842" s="231"/>
      <c r="ECV842" s="231"/>
      <c r="ECW842" s="231"/>
      <c r="ECX842" s="231"/>
      <c r="ECY842" s="231"/>
      <c r="ECZ842" s="231"/>
      <c r="EDA842" s="231"/>
      <c r="EDB842" s="231"/>
      <c r="EDC842" s="231"/>
      <c r="EDD842" s="231"/>
      <c r="EDE842" s="231"/>
      <c r="EDF842" s="231"/>
      <c r="EDG842" s="231"/>
      <c r="EDH842" s="231"/>
      <c r="EDI842" s="231"/>
      <c r="EDJ842" s="231"/>
      <c r="EDK842" s="231"/>
      <c r="EDL842" s="231"/>
      <c r="EDM842" s="231"/>
      <c r="EDN842" s="231"/>
      <c r="EDO842" s="231"/>
      <c r="EDP842" s="231"/>
      <c r="EDQ842" s="231"/>
      <c r="EDR842" s="231"/>
      <c r="EDS842" s="231"/>
      <c r="EDT842" s="231"/>
      <c r="EDU842" s="231"/>
      <c r="EDV842" s="231"/>
      <c r="EDW842" s="231"/>
      <c r="EDX842" s="231"/>
      <c r="EDY842" s="231"/>
      <c r="EDZ842" s="231"/>
      <c r="EEA842" s="231"/>
      <c r="EEB842" s="231"/>
      <c r="EEC842" s="231"/>
      <c r="EED842" s="231"/>
      <c r="EEE842" s="231"/>
      <c r="EEF842" s="231"/>
      <c r="EEG842" s="231"/>
      <c r="EEH842" s="231"/>
      <c r="EEI842" s="231"/>
      <c r="EEJ842" s="231"/>
      <c r="EEK842" s="231"/>
      <c r="EEL842" s="231"/>
      <c r="EEM842" s="231"/>
      <c r="EEN842" s="231"/>
      <c r="EEO842" s="231"/>
      <c r="EEP842" s="231"/>
      <c r="EEQ842" s="231"/>
      <c r="EER842" s="231"/>
      <c r="EES842" s="231"/>
      <c r="EET842" s="231"/>
      <c r="EEU842" s="231"/>
      <c r="EEV842" s="231"/>
      <c r="EEW842" s="231"/>
      <c r="EEX842" s="231"/>
      <c r="EEY842" s="231"/>
      <c r="EEZ842" s="231"/>
      <c r="EFA842" s="231"/>
      <c r="EFB842" s="231"/>
      <c r="EFC842" s="231"/>
      <c r="EFD842" s="231"/>
      <c r="EFE842" s="231"/>
      <c r="EFF842" s="231"/>
      <c r="EFG842" s="231"/>
      <c r="EFH842" s="231"/>
      <c r="EFI842" s="231"/>
      <c r="EFJ842" s="231"/>
      <c r="EFK842" s="231"/>
      <c r="EFL842" s="231"/>
      <c r="EFM842" s="231"/>
      <c r="EFN842" s="231"/>
      <c r="EFO842" s="231"/>
      <c r="EFP842" s="231"/>
      <c r="EFQ842" s="231"/>
      <c r="EFR842" s="231"/>
      <c r="EFS842" s="231"/>
      <c r="EFT842" s="231"/>
      <c r="EFU842" s="231"/>
      <c r="EFV842" s="231"/>
      <c r="EFW842" s="231"/>
      <c r="EFX842" s="231"/>
      <c r="EFY842" s="231"/>
      <c r="EFZ842" s="231"/>
      <c r="EGA842" s="231"/>
      <c r="EGB842" s="231"/>
      <c r="EGC842" s="231"/>
      <c r="EGD842" s="231"/>
      <c r="EGE842" s="231"/>
      <c r="EGF842" s="231"/>
      <c r="EGG842" s="231"/>
      <c r="EGH842" s="231"/>
      <c r="EGI842" s="231"/>
      <c r="EGJ842" s="231"/>
      <c r="EGK842" s="231"/>
      <c r="EGL842" s="231"/>
      <c r="EGM842" s="231"/>
      <c r="EGN842" s="231"/>
      <c r="EGO842" s="231"/>
      <c r="EGP842" s="231"/>
      <c r="EGQ842" s="231"/>
      <c r="EGR842" s="231"/>
      <c r="EGS842" s="231"/>
      <c r="EGT842" s="231"/>
      <c r="EGU842" s="231"/>
      <c r="EGV842" s="231"/>
      <c r="EGW842" s="231"/>
      <c r="EGX842" s="231"/>
      <c r="EGY842" s="231"/>
      <c r="EGZ842" s="231"/>
      <c r="EHA842" s="231"/>
      <c r="EHB842" s="231"/>
      <c r="EHC842" s="231"/>
      <c r="EHD842" s="231"/>
      <c r="EHE842" s="231"/>
      <c r="EHF842" s="231"/>
      <c r="EHG842" s="231"/>
      <c r="EHH842" s="231"/>
      <c r="EHI842" s="231"/>
      <c r="EHJ842" s="231"/>
      <c r="EHK842" s="231"/>
      <c r="EHL842" s="231"/>
      <c r="EHM842" s="231"/>
      <c r="EHN842" s="231"/>
      <c r="EHO842" s="231"/>
      <c r="EHP842" s="231"/>
      <c r="EHQ842" s="231"/>
      <c r="EHR842" s="231"/>
      <c r="EHS842" s="231"/>
      <c r="EHT842" s="231"/>
      <c r="EHU842" s="231"/>
      <c r="EHV842" s="231"/>
      <c r="EHW842" s="231"/>
      <c r="EHX842" s="231"/>
      <c r="EHY842" s="231"/>
      <c r="EHZ842" s="231"/>
      <c r="EIA842" s="231"/>
      <c r="EIB842" s="231"/>
      <c r="EIC842" s="231"/>
      <c r="EID842" s="231"/>
      <c r="EIE842" s="231"/>
      <c r="EIF842" s="231"/>
      <c r="EIG842" s="231"/>
      <c r="EIH842" s="231"/>
      <c r="EII842" s="231"/>
      <c r="EIJ842" s="231"/>
      <c r="EIK842" s="231"/>
      <c r="EIL842" s="231"/>
      <c r="EIM842" s="231"/>
      <c r="EIN842" s="231"/>
      <c r="EIO842" s="231"/>
      <c r="EIP842" s="231"/>
      <c r="EIQ842" s="231"/>
      <c r="EIR842" s="231"/>
      <c r="EIS842" s="231"/>
      <c r="EIT842" s="231"/>
      <c r="EIU842" s="231"/>
      <c r="EIV842" s="231"/>
      <c r="EIW842" s="231"/>
      <c r="EIX842" s="231"/>
      <c r="EIY842" s="231"/>
      <c r="EIZ842" s="231"/>
      <c r="EJA842" s="231"/>
      <c r="EJB842" s="231"/>
      <c r="EJC842" s="231"/>
      <c r="EJD842" s="231"/>
      <c r="EJE842" s="231"/>
      <c r="EJF842" s="231"/>
      <c r="EJG842" s="231"/>
      <c r="EJH842" s="231"/>
      <c r="EJI842" s="231"/>
      <c r="EJJ842" s="231"/>
      <c r="EJK842" s="231"/>
      <c r="EJL842" s="231"/>
      <c r="EJM842" s="231"/>
      <c r="EJN842" s="231"/>
      <c r="EJO842" s="231"/>
      <c r="EJP842" s="231"/>
      <c r="EJQ842" s="231"/>
      <c r="EJR842" s="231"/>
      <c r="EJS842" s="231"/>
      <c r="EJT842" s="231"/>
      <c r="EJU842" s="231"/>
      <c r="EJV842" s="231"/>
      <c r="EJW842" s="231"/>
      <c r="EJX842" s="231"/>
      <c r="EJY842" s="231"/>
      <c r="EJZ842" s="231"/>
      <c r="EKA842" s="231"/>
      <c r="EKB842" s="231"/>
      <c r="EKC842" s="231"/>
      <c r="EKD842" s="231"/>
      <c r="EKE842" s="231"/>
      <c r="EKF842" s="231"/>
      <c r="EKG842" s="231"/>
      <c r="EKH842" s="231"/>
      <c r="EKI842" s="231"/>
      <c r="EKJ842" s="231"/>
      <c r="EKK842" s="231"/>
      <c r="EKL842" s="231"/>
      <c r="EKM842" s="231"/>
      <c r="EKN842" s="231"/>
      <c r="EKO842" s="231"/>
      <c r="EKP842" s="231"/>
      <c r="EKQ842" s="231"/>
      <c r="EKR842" s="231"/>
      <c r="EKS842" s="231"/>
      <c r="EKT842" s="231"/>
      <c r="EKU842" s="231"/>
      <c r="EKV842" s="231"/>
      <c r="EKW842" s="231"/>
      <c r="EKX842" s="231"/>
      <c r="EKY842" s="231"/>
      <c r="EKZ842" s="231"/>
      <c r="ELA842" s="231"/>
      <c r="ELB842" s="231"/>
      <c r="ELC842" s="231"/>
      <c r="ELD842" s="231"/>
      <c r="ELE842" s="231"/>
      <c r="ELF842" s="231"/>
      <c r="ELG842" s="231"/>
      <c r="ELH842" s="231"/>
      <c r="ELI842" s="231"/>
      <c r="ELJ842" s="231"/>
      <c r="ELK842" s="231"/>
      <c r="ELL842" s="231"/>
      <c r="ELM842" s="231"/>
      <c r="ELN842" s="231"/>
      <c r="ELO842" s="231"/>
      <c r="ELP842" s="231"/>
      <c r="ELQ842" s="231"/>
      <c r="ELR842" s="231"/>
      <c r="ELS842" s="231"/>
      <c r="ELT842" s="231"/>
      <c r="ELU842" s="231"/>
      <c r="ELV842" s="231"/>
      <c r="ELW842" s="231"/>
      <c r="ELX842" s="231"/>
      <c r="ELY842" s="231"/>
      <c r="ELZ842" s="231"/>
      <c r="EMA842" s="231"/>
      <c r="EMB842" s="231"/>
      <c r="EMC842" s="231"/>
      <c r="EMD842" s="231"/>
      <c r="EME842" s="231"/>
      <c r="EMF842" s="231"/>
      <c r="EMG842" s="231"/>
      <c r="EMH842" s="231"/>
      <c r="EMI842" s="231"/>
      <c r="EMJ842" s="231"/>
      <c r="EMK842" s="231"/>
      <c r="EML842" s="231"/>
      <c r="EMM842" s="231"/>
      <c r="EMN842" s="231"/>
      <c r="EMO842" s="231"/>
      <c r="EMP842" s="231"/>
      <c r="EMQ842" s="231"/>
      <c r="EMR842" s="231"/>
      <c r="EMS842" s="231"/>
      <c r="EMT842" s="231"/>
      <c r="EMU842" s="231"/>
      <c r="EMV842" s="231"/>
      <c r="EMW842" s="231"/>
      <c r="EMX842" s="231"/>
      <c r="EMY842" s="231"/>
      <c r="EMZ842" s="231"/>
      <c r="ENA842" s="231"/>
      <c r="ENB842" s="231"/>
      <c r="ENC842" s="231"/>
      <c r="END842" s="231"/>
      <c r="ENE842" s="231"/>
      <c r="ENF842" s="231"/>
      <c r="ENG842" s="231"/>
      <c r="ENH842" s="231"/>
      <c r="ENI842" s="231"/>
      <c r="ENJ842" s="231"/>
      <c r="ENK842" s="231"/>
      <c r="ENL842" s="231"/>
      <c r="ENM842" s="231"/>
      <c r="ENN842" s="231"/>
      <c r="ENO842" s="231"/>
      <c r="ENP842" s="231"/>
      <c r="ENQ842" s="231"/>
      <c r="ENR842" s="231"/>
      <c r="ENS842" s="231"/>
      <c r="ENT842" s="231"/>
      <c r="ENU842" s="231"/>
      <c r="ENV842" s="231"/>
      <c r="ENW842" s="231"/>
      <c r="ENX842" s="231"/>
      <c r="ENY842" s="231"/>
      <c r="ENZ842" s="231"/>
      <c r="EOA842" s="231"/>
      <c r="EOB842" s="231"/>
      <c r="EOC842" s="231"/>
      <c r="EOD842" s="231"/>
      <c r="EOE842" s="231"/>
      <c r="EOF842" s="231"/>
      <c r="EOG842" s="231"/>
      <c r="EOH842" s="231"/>
      <c r="EOI842" s="231"/>
      <c r="EOJ842" s="231"/>
      <c r="EOK842" s="231"/>
      <c r="EOL842" s="231"/>
      <c r="EOM842" s="231"/>
      <c r="EON842" s="231"/>
      <c r="EOO842" s="231"/>
      <c r="EOP842" s="231"/>
      <c r="EOQ842" s="231"/>
      <c r="EOR842" s="231"/>
      <c r="EOS842" s="231"/>
      <c r="EOT842" s="231"/>
      <c r="EOU842" s="231"/>
      <c r="EOV842" s="231"/>
      <c r="EOW842" s="231"/>
      <c r="EOX842" s="231"/>
      <c r="EOY842" s="231"/>
      <c r="EOZ842" s="231"/>
      <c r="EPA842" s="231"/>
      <c r="EPB842" s="231"/>
      <c r="EPC842" s="231"/>
      <c r="EPD842" s="231"/>
      <c r="EPE842" s="231"/>
      <c r="EPF842" s="231"/>
      <c r="EPG842" s="231"/>
      <c r="EPH842" s="231"/>
      <c r="EPI842" s="231"/>
      <c r="EPJ842" s="231"/>
      <c r="EPK842" s="231"/>
      <c r="EPL842" s="231"/>
      <c r="EPM842" s="231"/>
      <c r="EPN842" s="231"/>
      <c r="EPO842" s="231"/>
      <c r="EPP842" s="231"/>
      <c r="EPQ842" s="231"/>
      <c r="EPR842" s="231"/>
      <c r="EPS842" s="231"/>
      <c r="EPT842" s="231"/>
      <c r="EPU842" s="231"/>
      <c r="EPV842" s="231"/>
      <c r="EPW842" s="231"/>
      <c r="EPX842" s="231"/>
      <c r="EPY842" s="231"/>
      <c r="EPZ842" s="231"/>
      <c r="EQA842" s="231"/>
      <c r="EQB842" s="231"/>
      <c r="EQC842" s="231"/>
      <c r="EQD842" s="231"/>
      <c r="EQE842" s="231"/>
      <c r="EQF842" s="231"/>
      <c r="EQG842" s="231"/>
      <c r="EQH842" s="231"/>
      <c r="EQI842" s="231"/>
      <c r="EQJ842" s="231"/>
      <c r="EQK842" s="231"/>
      <c r="EQL842" s="231"/>
      <c r="EQM842" s="231"/>
      <c r="EQN842" s="231"/>
      <c r="EQO842" s="231"/>
      <c r="EQP842" s="231"/>
      <c r="EQQ842" s="231"/>
      <c r="EQR842" s="231"/>
      <c r="EQS842" s="231"/>
      <c r="EQT842" s="231"/>
      <c r="EQU842" s="231"/>
      <c r="EQV842" s="231"/>
      <c r="EQW842" s="231"/>
      <c r="EQX842" s="231"/>
      <c r="EQY842" s="231"/>
      <c r="EQZ842" s="231"/>
      <c r="ERA842" s="231"/>
      <c r="ERB842" s="231"/>
      <c r="ERC842" s="231"/>
      <c r="ERD842" s="231"/>
      <c r="ERE842" s="231"/>
      <c r="ERF842" s="231"/>
      <c r="ERG842" s="231"/>
      <c r="ERH842" s="231"/>
      <c r="ERI842" s="231"/>
      <c r="ERJ842" s="231"/>
      <c r="ERK842" s="231"/>
      <c r="ERL842" s="231"/>
      <c r="ERM842" s="231"/>
      <c r="ERN842" s="231"/>
      <c r="ERO842" s="231"/>
      <c r="ERP842" s="231"/>
      <c r="ERQ842" s="231"/>
      <c r="ERR842" s="231"/>
      <c r="ERS842" s="231"/>
      <c r="ERT842" s="231"/>
      <c r="ERU842" s="231"/>
      <c r="ERV842" s="231"/>
      <c r="ERW842" s="231"/>
      <c r="ERX842" s="231"/>
      <c r="ERY842" s="231"/>
      <c r="ERZ842" s="231"/>
      <c r="ESA842" s="231"/>
      <c r="ESB842" s="231"/>
      <c r="ESC842" s="231"/>
      <c r="ESD842" s="231"/>
      <c r="ESE842" s="231"/>
      <c r="ESF842" s="231"/>
      <c r="ESG842" s="231"/>
      <c r="ESH842" s="231"/>
      <c r="ESI842" s="231"/>
      <c r="ESJ842" s="231"/>
      <c r="ESK842" s="231"/>
      <c r="ESL842" s="231"/>
      <c r="ESM842" s="231"/>
      <c r="ESN842" s="231"/>
      <c r="ESO842" s="231"/>
      <c r="ESP842" s="231"/>
      <c r="ESQ842" s="231"/>
      <c r="ESR842" s="231"/>
      <c r="ESS842" s="231"/>
      <c r="EST842" s="231"/>
      <c r="ESU842" s="231"/>
      <c r="ESV842" s="231"/>
      <c r="ESW842" s="231"/>
      <c r="ESX842" s="231"/>
      <c r="ESY842" s="231"/>
      <c r="ESZ842" s="231"/>
      <c r="ETA842" s="231"/>
      <c r="ETB842" s="231"/>
      <c r="ETC842" s="231"/>
      <c r="ETD842" s="231"/>
      <c r="ETE842" s="231"/>
      <c r="ETF842" s="231"/>
      <c r="ETG842" s="231"/>
      <c r="ETH842" s="231"/>
      <c r="ETI842" s="231"/>
      <c r="ETJ842" s="231"/>
      <c r="ETK842" s="231"/>
      <c r="ETL842" s="231"/>
      <c r="ETM842" s="231"/>
      <c r="ETN842" s="231"/>
      <c r="ETO842" s="231"/>
      <c r="ETP842" s="231"/>
      <c r="ETQ842" s="231"/>
      <c r="ETR842" s="231"/>
      <c r="ETS842" s="231"/>
      <c r="ETT842" s="231"/>
      <c r="ETU842" s="231"/>
      <c r="ETV842" s="231"/>
      <c r="ETW842" s="231"/>
      <c r="ETX842" s="231"/>
      <c r="ETY842" s="231"/>
      <c r="ETZ842" s="231"/>
      <c r="EUA842" s="231"/>
      <c r="EUB842" s="231"/>
      <c r="EUC842" s="231"/>
      <c r="EUD842" s="231"/>
      <c r="EUE842" s="231"/>
      <c r="EUF842" s="231"/>
      <c r="EUG842" s="231"/>
      <c r="EUH842" s="231"/>
      <c r="EUI842" s="231"/>
      <c r="EUJ842" s="231"/>
      <c r="EUK842" s="231"/>
      <c r="EUL842" s="231"/>
      <c r="EUM842" s="231"/>
      <c r="EUN842" s="231"/>
      <c r="EUO842" s="231"/>
      <c r="EUP842" s="231"/>
      <c r="EUQ842" s="231"/>
      <c r="EUR842" s="231"/>
      <c r="EUS842" s="231"/>
      <c r="EUT842" s="231"/>
      <c r="EUU842" s="231"/>
      <c r="EUV842" s="231"/>
      <c r="EUW842" s="231"/>
      <c r="EUX842" s="231"/>
      <c r="EUY842" s="231"/>
      <c r="EUZ842" s="231"/>
      <c r="EVA842" s="231"/>
      <c r="EVB842" s="231"/>
      <c r="EVC842" s="231"/>
      <c r="EVD842" s="231"/>
      <c r="EVE842" s="231"/>
      <c r="EVF842" s="231"/>
      <c r="EVG842" s="231"/>
      <c r="EVH842" s="231"/>
      <c r="EVI842" s="231"/>
      <c r="EVJ842" s="231"/>
      <c r="EVK842" s="231"/>
      <c r="EVL842" s="231"/>
      <c r="EVM842" s="231"/>
      <c r="EVN842" s="231"/>
      <c r="EVO842" s="231"/>
      <c r="EVP842" s="231"/>
      <c r="EVQ842" s="231"/>
      <c r="EVR842" s="231"/>
      <c r="EVS842" s="231"/>
      <c r="EVT842" s="231"/>
      <c r="EVU842" s="231"/>
      <c r="EVV842" s="231"/>
      <c r="EVW842" s="231"/>
      <c r="EVX842" s="231"/>
      <c r="EVY842" s="231"/>
      <c r="EVZ842" s="231"/>
      <c r="EWA842" s="231"/>
      <c r="EWB842" s="231"/>
      <c r="EWC842" s="231"/>
      <c r="EWD842" s="231"/>
      <c r="EWE842" s="231"/>
      <c r="EWF842" s="231"/>
      <c r="EWG842" s="231"/>
      <c r="EWH842" s="231"/>
      <c r="EWI842" s="231"/>
      <c r="EWJ842" s="231"/>
      <c r="EWK842" s="231"/>
      <c r="EWL842" s="231"/>
      <c r="EWM842" s="231"/>
      <c r="EWN842" s="231"/>
      <c r="EWO842" s="231"/>
      <c r="EWP842" s="231"/>
      <c r="EWQ842" s="231"/>
      <c r="EWR842" s="231"/>
      <c r="EWS842" s="231"/>
      <c r="EWT842" s="231"/>
      <c r="EWU842" s="231"/>
      <c r="EWV842" s="231"/>
      <c r="EWW842" s="231"/>
      <c r="EWX842" s="231"/>
      <c r="EWY842" s="231"/>
      <c r="EWZ842" s="231"/>
      <c r="EXA842" s="231"/>
      <c r="EXB842" s="231"/>
      <c r="EXC842" s="231"/>
      <c r="EXD842" s="231"/>
      <c r="EXE842" s="231"/>
      <c r="EXF842" s="231"/>
      <c r="EXG842" s="231"/>
      <c r="EXH842" s="231"/>
      <c r="EXI842" s="231"/>
      <c r="EXJ842" s="231"/>
      <c r="EXK842" s="231"/>
      <c r="EXL842" s="231"/>
      <c r="EXM842" s="231"/>
      <c r="EXN842" s="231"/>
      <c r="EXO842" s="231"/>
      <c r="EXP842" s="231"/>
      <c r="EXQ842" s="231"/>
      <c r="EXR842" s="231"/>
      <c r="EXS842" s="231"/>
      <c r="EXT842" s="231"/>
      <c r="EXU842" s="231"/>
      <c r="EXV842" s="231"/>
      <c r="EXW842" s="231"/>
      <c r="EXX842" s="231"/>
      <c r="EXY842" s="231"/>
      <c r="EXZ842" s="231"/>
      <c r="EYA842" s="231"/>
      <c r="EYB842" s="231"/>
      <c r="EYC842" s="231"/>
      <c r="EYD842" s="231"/>
      <c r="EYE842" s="231"/>
      <c r="EYF842" s="231"/>
      <c r="EYG842" s="231"/>
      <c r="EYH842" s="231"/>
      <c r="EYI842" s="231"/>
      <c r="EYJ842" s="231"/>
      <c r="EYK842" s="231"/>
      <c r="EYL842" s="231"/>
      <c r="EYM842" s="231"/>
      <c r="EYN842" s="231"/>
      <c r="EYO842" s="231"/>
      <c r="EYP842" s="231"/>
      <c r="EYQ842" s="231"/>
      <c r="EYR842" s="231"/>
      <c r="EYS842" s="231"/>
      <c r="EYT842" s="231"/>
      <c r="EYU842" s="231"/>
      <c r="EYV842" s="231"/>
      <c r="EYW842" s="231"/>
      <c r="EYX842" s="231"/>
      <c r="EYY842" s="231"/>
      <c r="EYZ842" s="231"/>
      <c r="EZA842" s="231"/>
      <c r="EZB842" s="231"/>
      <c r="EZC842" s="231"/>
      <c r="EZD842" s="231"/>
      <c r="EZE842" s="231"/>
      <c r="EZF842" s="231"/>
      <c r="EZG842" s="231"/>
      <c r="EZH842" s="231"/>
      <c r="EZI842" s="231"/>
      <c r="EZJ842" s="231"/>
      <c r="EZK842" s="231"/>
      <c r="EZL842" s="231"/>
      <c r="EZM842" s="231"/>
      <c r="EZN842" s="231"/>
      <c r="EZO842" s="231"/>
      <c r="EZP842" s="231"/>
      <c r="EZQ842" s="231"/>
      <c r="EZR842" s="231"/>
      <c r="EZS842" s="231"/>
      <c r="EZT842" s="231"/>
      <c r="EZU842" s="231"/>
      <c r="EZV842" s="231"/>
      <c r="EZW842" s="231"/>
      <c r="EZX842" s="231"/>
      <c r="EZY842" s="231"/>
      <c r="EZZ842" s="231"/>
      <c r="FAA842" s="231"/>
      <c r="FAB842" s="231"/>
      <c r="FAC842" s="231"/>
      <c r="FAD842" s="231"/>
      <c r="FAE842" s="231"/>
      <c r="FAF842" s="231"/>
      <c r="FAG842" s="231"/>
      <c r="FAH842" s="231"/>
      <c r="FAI842" s="231"/>
      <c r="FAJ842" s="231"/>
      <c r="FAK842" s="231"/>
      <c r="FAL842" s="231"/>
      <c r="FAM842" s="231"/>
      <c r="FAN842" s="231"/>
      <c r="FAO842" s="231"/>
      <c r="FAP842" s="231"/>
      <c r="FAQ842" s="231"/>
      <c r="FAR842" s="231"/>
      <c r="FAS842" s="231"/>
      <c r="FAT842" s="231"/>
      <c r="FAU842" s="231"/>
      <c r="FAV842" s="231"/>
      <c r="FAW842" s="231"/>
      <c r="FAX842" s="231"/>
      <c r="FAY842" s="231"/>
      <c r="FAZ842" s="231"/>
      <c r="FBA842" s="231"/>
      <c r="FBB842" s="231"/>
      <c r="FBC842" s="231"/>
      <c r="FBD842" s="231"/>
      <c r="FBE842" s="231"/>
      <c r="FBF842" s="231"/>
      <c r="FBG842" s="231"/>
      <c r="FBH842" s="231"/>
      <c r="FBI842" s="231"/>
      <c r="FBJ842" s="231"/>
      <c r="FBK842" s="231"/>
      <c r="FBL842" s="231"/>
      <c r="FBM842" s="231"/>
      <c r="FBN842" s="231"/>
      <c r="FBO842" s="231"/>
      <c r="FBP842" s="231"/>
      <c r="FBQ842" s="231"/>
      <c r="FBR842" s="231"/>
      <c r="FBS842" s="231"/>
      <c r="FBT842" s="231"/>
      <c r="FBU842" s="231"/>
      <c r="FBV842" s="231"/>
      <c r="FBW842" s="231"/>
      <c r="FBX842" s="231"/>
      <c r="FBY842" s="231"/>
      <c r="FBZ842" s="231"/>
      <c r="FCA842" s="231"/>
      <c r="FCB842" s="231"/>
      <c r="FCC842" s="231"/>
      <c r="FCD842" s="231"/>
      <c r="FCE842" s="231"/>
      <c r="FCF842" s="231"/>
      <c r="FCG842" s="231"/>
      <c r="FCH842" s="231"/>
      <c r="FCI842" s="231"/>
      <c r="FCJ842" s="231"/>
      <c r="FCK842" s="231"/>
      <c r="FCL842" s="231"/>
      <c r="FCM842" s="231"/>
      <c r="FCN842" s="231"/>
      <c r="FCO842" s="231"/>
      <c r="FCP842" s="231"/>
      <c r="FCQ842" s="231"/>
      <c r="FCR842" s="231"/>
      <c r="FCS842" s="231"/>
      <c r="FCT842" s="231"/>
      <c r="FCU842" s="231"/>
      <c r="FCV842" s="231"/>
      <c r="FCW842" s="231"/>
      <c r="FCX842" s="231"/>
      <c r="FCY842" s="231"/>
      <c r="FCZ842" s="231"/>
      <c r="FDA842" s="231"/>
      <c r="FDB842" s="231"/>
      <c r="FDC842" s="231"/>
      <c r="FDD842" s="231"/>
      <c r="FDE842" s="231"/>
      <c r="FDF842" s="231"/>
      <c r="FDG842" s="231"/>
      <c r="FDH842" s="231"/>
      <c r="FDI842" s="231"/>
      <c r="FDJ842" s="231"/>
      <c r="FDK842" s="231"/>
      <c r="FDL842" s="231"/>
      <c r="FDM842" s="231"/>
      <c r="FDN842" s="231"/>
      <c r="FDO842" s="231"/>
      <c r="FDP842" s="231"/>
      <c r="FDQ842" s="231"/>
      <c r="FDR842" s="231"/>
      <c r="FDS842" s="231"/>
      <c r="FDT842" s="231"/>
      <c r="FDU842" s="231"/>
      <c r="FDV842" s="231"/>
      <c r="FDW842" s="231"/>
      <c r="FDX842" s="231"/>
      <c r="FDY842" s="231"/>
      <c r="FDZ842" s="231"/>
      <c r="FEA842" s="231"/>
      <c r="FEB842" s="231"/>
      <c r="FEC842" s="231"/>
      <c r="FED842" s="231"/>
      <c r="FEE842" s="231"/>
      <c r="FEF842" s="231"/>
      <c r="FEG842" s="231"/>
      <c r="FEH842" s="231"/>
      <c r="FEI842" s="231"/>
      <c r="FEJ842" s="231"/>
      <c r="FEK842" s="231"/>
      <c r="FEL842" s="231"/>
      <c r="FEM842" s="231"/>
      <c r="FEN842" s="231"/>
      <c r="FEO842" s="231"/>
      <c r="FEP842" s="231"/>
      <c r="FEQ842" s="231"/>
      <c r="FER842" s="231"/>
      <c r="FES842" s="231"/>
      <c r="FET842" s="231"/>
      <c r="FEU842" s="231"/>
      <c r="FEV842" s="231"/>
      <c r="FEW842" s="231"/>
      <c r="FEX842" s="231"/>
      <c r="FEY842" s="231"/>
      <c r="FEZ842" s="231"/>
      <c r="FFA842" s="231"/>
      <c r="FFB842" s="231"/>
      <c r="FFC842" s="231"/>
      <c r="FFD842" s="231"/>
      <c r="FFE842" s="231"/>
      <c r="FFF842" s="231"/>
      <c r="FFG842" s="231"/>
      <c r="FFH842" s="231"/>
      <c r="FFI842" s="231"/>
      <c r="FFJ842" s="231"/>
      <c r="FFK842" s="231"/>
      <c r="FFL842" s="231"/>
      <c r="FFM842" s="231"/>
      <c r="FFN842" s="231"/>
      <c r="FFO842" s="231"/>
      <c r="FFP842" s="231"/>
      <c r="FFQ842" s="231"/>
      <c r="FFR842" s="231"/>
      <c r="FFS842" s="231"/>
      <c r="FFT842" s="231"/>
      <c r="FFU842" s="231"/>
      <c r="FFV842" s="231"/>
      <c r="FFW842" s="231"/>
      <c r="FFX842" s="231"/>
      <c r="FFY842" s="231"/>
      <c r="FFZ842" s="231"/>
      <c r="FGA842" s="231"/>
      <c r="FGB842" s="231"/>
      <c r="FGC842" s="231"/>
      <c r="FGD842" s="231"/>
      <c r="FGE842" s="231"/>
      <c r="FGF842" s="231"/>
      <c r="FGG842" s="231"/>
      <c r="FGH842" s="231"/>
      <c r="FGI842" s="231"/>
      <c r="FGJ842" s="231"/>
      <c r="FGK842" s="231"/>
      <c r="FGL842" s="231"/>
      <c r="FGM842" s="231"/>
      <c r="FGN842" s="231"/>
      <c r="FGO842" s="231"/>
      <c r="FGP842" s="231"/>
      <c r="FGQ842" s="231"/>
      <c r="FGR842" s="231"/>
      <c r="FGS842" s="231"/>
      <c r="FGT842" s="231"/>
      <c r="FGU842" s="231"/>
      <c r="FGV842" s="231"/>
      <c r="FGW842" s="231"/>
      <c r="FGX842" s="231"/>
      <c r="FGY842" s="231"/>
      <c r="FGZ842" s="231"/>
      <c r="FHA842" s="231"/>
      <c r="FHB842" s="231"/>
      <c r="FHC842" s="231"/>
      <c r="FHD842" s="231"/>
      <c r="FHE842" s="231"/>
      <c r="FHF842" s="231"/>
      <c r="FHG842" s="231"/>
      <c r="FHH842" s="231"/>
      <c r="FHI842" s="231"/>
      <c r="FHJ842" s="231"/>
      <c r="FHK842" s="231"/>
      <c r="FHL842" s="231"/>
      <c r="FHM842" s="231"/>
      <c r="FHN842" s="231"/>
      <c r="FHO842" s="231"/>
      <c r="FHP842" s="231"/>
      <c r="FHQ842" s="231"/>
      <c r="FHR842" s="231"/>
      <c r="FHS842" s="231"/>
      <c r="FHT842" s="231"/>
      <c r="FHU842" s="231"/>
      <c r="FHV842" s="231"/>
      <c r="FHW842" s="231"/>
      <c r="FHX842" s="231"/>
      <c r="FHY842" s="231"/>
      <c r="FHZ842" s="231"/>
      <c r="FIA842" s="231"/>
      <c r="FIB842" s="231"/>
      <c r="FIC842" s="231"/>
      <c r="FID842" s="231"/>
      <c r="FIE842" s="231"/>
      <c r="FIF842" s="231"/>
      <c r="FIG842" s="231"/>
      <c r="FIH842" s="231"/>
      <c r="FII842" s="231"/>
      <c r="FIJ842" s="231"/>
      <c r="FIK842" s="231"/>
      <c r="FIL842" s="231"/>
      <c r="FIM842" s="231"/>
      <c r="FIN842" s="231"/>
      <c r="FIO842" s="231"/>
      <c r="FIP842" s="231"/>
      <c r="FIQ842" s="231"/>
      <c r="FIR842" s="231"/>
      <c r="FIS842" s="231"/>
      <c r="FIT842" s="231"/>
      <c r="FIU842" s="231"/>
      <c r="FIV842" s="231"/>
      <c r="FIW842" s="231"/>
      <c r="FIX842" s="231"/>
      <c r="FIY842" s="231"/>
      <c r="FIZ842" s="231"/>
      <c r="FJA842" s="231"/>
      <c r="FJB842" s="231"/>
      <c r="FJC842" s="231"/>
      <c r="FJD842" s="231"/>
      <c r="FJE842" s="231"/>
      <c r="FJF842" s="231"/>
      <c r="FJG842" s="231"/>
      <c r="FJH842" s="231"/>
      <c r="FJI842" s="231"/>
      <c r="FJJ842" s="231"/>
      <c r="FJK842" s="231"/>
      <c r="FJL842" s="231"/>
      <c r="FJM842" s="231"/>
      <c r="FJN842" s="231"/>
      <c r="FJO842" s="231"/>
      <c r="FJP842" s="231"/>
      <c r="FJQ842" s="231"/>
      <c r="FJR842" s="231"/>
      <c r="FJS842" s="231"/>
      <c r="FJT842" s="231"/>
      <c r="FJU842" s="231"/>
      <c r="FJV842" s="231"/>
      <c r="FJW842" s="231"/>
      <c r="FJX842" s="231"/>
      <c r="FJY842" s="231"/>
      <c r="FJZ842" s="231"/>
      <c r="FKA842" s="231"/>
      <c r="FKB842" s="231"/>
      <c r="FKC842" s="231"/>
      <c r="FKD842" s="231"/>
      <c r="FKE842" s="231"/>
      <c r="FKF842" s="231"/>
      <c r="FKG842" s="231"/>
      <c r="FKH842" s="231"/>
      <c r="FKI842" s="231"/>
      <c r="FKJ842" s="231"/>
      <c r="FKK842" s="231"/>
      <c r="FKL842" s="231"/>
      <c r="FKM842" s="231"/>
      <c r="FKN842" s="231"/>
      <c r="FKO842" s="231"/>
      <c r="FKP842" s="231"/>
      <c r="FKQ842" s="231"/>
      <c r="FKR842" s="231"/>
      <c r="FKS842" s="231"/>
      <c r="FKT842" s="231"/>
      <c r="FKU842" s="231"/>
      <c r="FKV842" s="231"/>
      <c r="FKW842" s="231"/>
      <c r="FKX842" s="231"/>
      <c r="FKY842" s="231"/>
      <c r="FKZ842" s="231"/>
      <c r="FLA842" s="231"/>
      <c r="FLB842" s="231"/>
      <c r="FLC842" s="231"/>
      <c r="FLD842" s="231"/>
      <c r="FLE842" s="231"/>
      <c r="FLF842" s="231"/>
      <c r="FLG842" s="231"/>
      <c r="FLH842" s="231"/>
      <c r="FLI842" s="231"/>
      <c r="FLJ842" s="231"/>
      <c r="FLK842" s="231"/>
      <c r="FLL842" s="231"/>
      <c r="FLM842" s="231"/>
      <c r="FLN842" s="231"/>
      <c r="FLO842" s="231"/>
      <c r="FLP842" s="231"/>
      <c r="FLQ842" s="231"/>
      <c r="FLR842" s="231"/>
      <c r="FLS842" s="231"/>
      <c r="FLT842" s="231"/>
      <c r="FLU842" s="231"/>
      <c r="FLV842" s="231"/>
      <c r="FLW842" s="231"/>
      <c r="FLX842" s="231"/>
      <c r="FLY842" s="231"/>
      <c r="FLZ842" s="231"/>
      <c r="FMA842" s="231"/>
      <c r="FMB842" s="231"/>
      <c r="FMC842" s="231"/>
      <c r="FMD842" s="231"/>
      <c r="FME842" s="231"/>
      <c r="FMF842" s="231"/>
      <c r="FMG842" s="231"/>
      <c r="FMH842" s="231"/>
      <c r="FMI842" s="231"/>
      <c r="FMJ842" s="231"/>
      <c r="FMK842" s="231"/>
      <c r="FML842" s="231"/>
      <c r="FMM842" s="231"/>
      <c r="FMN842" s="231"/>
      <c r="FMO842" s="231"/>
      <c r="FMP842" s="231"/>
      <c r="FMQ842" s="231"/>
      <c r="FMR842" s="231"/>
      <c r="FMS842" s="231"/>
      <c r="FMT842" s="231"/>
      <c r="FMU842" s="231"/>
      <c r="FMV842" s="231"/>
      <c r="FMW842" s="231"/>
      <c r="FMX842" s="231"/>
      <c r="FMY842" s="231"/>
      <c r="FMZ842" s="231"/>
      <c r="FNA842" s="231"/>
      <c r="FNB842" s="231"/>
      <c r="FNC842" s="231"/>
      <c r="FND842" s="231"/>
      <c r="FNE842" s="231"/>
      <c r="FNF842" s="231"/>
      <c r="FNG842" s="231"/>
      <c r="FNH842" s="231"/>
      <c r="FNI842" s="231"/>
      <c r="FNJ842" s="231"/>
      <c r="FNK842" s="231"/>
      <c r="FNL842" s="231"/>
      <c r="FNM842" s="231"/>
      <c r="FNN842" s="231"/>
      <c r="FNO842" s="231"/>
      <c r="FNP842" s="231"/>
      <c r="FNQ842" s="231"/>
      <c r="FNR842" s="231"/>
      <c r="FNS842" s="231"/>
      <c r="FNT842" s="231"/>
      <c r="FNU842" s="231"/>
      <c r="FNV842" s="231"/>
      <c r="FNW842" s="231"/>
      <c r="FNX842" s="231"/>
      <c r="FNY842" s="231"/>
      <c r="FNZ842" s="231"/>
      <c r="FOA842" s="231"/>
      <c r="FOB842" s="231"/>
      <c r="FOC842" s="231"/>
      <c r="FOD842" s="231"/>
      <c r="FOE842" s="231"/>
      <c r="FOF842" s="231"/>
      <c r="FOG842" s="231"/>
      <c r="FOH842" s="231"/>
      <c r="FOI842" s="231"/>
      <c r="FOJ842" s="231"/>
      <c r="FOK842" s="231"/>
      <c r="FOL842" s="231"/>
      <c r="FOM842" s="231"/>
      <c r="FON842" s="231"/>
      <c r="FOO842" s="231"/>
      <c r="FOP842" s="231"/>
      <c r="FOQ842" s="231"/>
      <c r="FOR842" s="231"/>
      <c r="FOS842" s="231"/>
      <c r="FOT842" s="231"/>
      <c r="FOU842" s="231"/>
      <c r="FOV842" s="231"/>
      <c r="FOW842" s="231"/>
      <c r="FOX842" s="231"/>
      <c r="FOY842" s="231"/>
      <c r="FOZ842" s="231"/>
      <c r="FPA842" s="231"/>
      <c r="FPB842" s="231"/>
      <c r="FPC842" s="231"/>
      <c r="FPD842" s="231"/>
      <c r="FPE842" s="231"/>
      <c r="FPF842" s="231"/>
      <c r="FPG842" s="231"/>
      <c r="FPH842" s="231"/>
      <c r="FPI842" s="231"/>
      <c r="FPJ842" s="231"/>
      <c r="FPK842" s="231"/>
      <c r="FPL842" s="231"/>
      <c r="FPM842" s="231"/>
      <c r="FPN842" s="231"/>
      <c r="FPO842" s="231"/>
      <c r="FPP842" s="231"/>
      <c r="FPQ842" s="231"/>
      <c r="FPR842" s="231"/>
      <c r="FPS842" s="231"/>
      <c r="FPT842" s="231"/>
      <c r="FPU842" s="231"/>
      <c r="FPV842" s="231"/>
      <c r="FPW842" s="231"/>
      <c r="FPX842" s="231"/>
      <c r="FPY842" s="231"/>
      <c r="FPZ842" s="231"/>
      <c r="FQA842" s="231"/>
      <c r="FQB842" s="231"/>
      <c r="FQC842" s="231"/>
      <c r="FQD842" s="231"/>
      <c r="FQE842" s="231"/>
      <c r="FQF842" s="231"/>
      <c r="FQG842" s="231"/>
      <c r="FQH842" s="231"/>
      <c r="FQI842" s="231"/>
      <c r="FQJ842" s="231"/>
      <c r="FQK842" s="231"/>
      <c r="FQL842" s="231"/>
      <c r="FQM842" s="231"/>
      <c r="FQN842" s="231"/>
      <c r="FQO842" s="231"/>
      <c r="FQP842" s="231"/>
      <c r="FQQ842" s="231"/>
      <c r="FQR842" s="231"/>
      <c r="FQS842" s="231"/>
      <c r="FQT842" s="231"/>
      <c r="FQU842" s="231"/>
      <c r="FQV842" s="231"/>
      <c r="FQW842" s="231"/>
      <c r="FQX842" s="231"/>
      <c r="FQY842" s="231"/>
      <c r="FQZ842" s="231"/>
      <c r="FRA842" s="231"/>
      <c r="FRB842" s="231"/>
      <c r="FRC842" s="231"/>
      <c r="FRD842" s="231"/>
      <c r="FRE842" s="231"/>
      <c r="FRF842" s="231"/>
      <c r="FRG842" s="231"/>
      <c r="FRH842" s="231"/>
      <c r="FRI842" s="231"/>
      <c r="FRJ842" s="231"/>
      <c r="FRK842" s="231"/>
      <c r="FRL842" s="231"/>
      <c r="FRM842" s="231"/>
      <c r="FRN842" s="231"/>
      <c r="FRO842" s="231"/>
      <c r="FRP842" s="231"/>
      <c r="FRQ842" s="231"/>
      <c r="FRR842" s="231"/>
      <c r="FRS842" s="231"/>
      <c r="FRT842" s="231"/>
      <c r="FRU842" s="231"/>
      <c r="FRV842" s="231"/>
      <c r="FRW842" s="231"/>
      <c r="FRX842" s="231"/>
      <c r="FRY842" s="231"/>
      <c r="FRZ842" s="231"/>
      <c r="FSA842" s="231"/>
      <c r="FSB842" s="231"/>
      <c r="FSC842" s="231"/>
      <c r="FSD842" s="231"/>
      <c r="FSE842" s="231"/>
      <c r="FSF842" s="231"/>
      <c r="FSG842" s="231"/>
      <c r="FSH842" s="231"/>
      <c r="FSI842" s="231"/>
      <c r="FSJ842" s="231"/>
      <c r="FSK842" s="231"/>
      <c r="FSL842" s="231"/>
      <c r="FSM842" s="231"/>
      <c r="FSN842" s="231"/>
      <c r="FSO842" s="231"/>
      <c r="FSP842" s="231"/>
      <c r="FSQ842" s="231"/>
      <c r="FSR842" s="231"/>
      <c r="FSS842" s="231"/>
      <c r="FST842" s="231"/>
      <c r="FSU842" s="231"/>
      <c r="FSV842" s="231"/>
      <c r="FSW842" s="231"/>
      <c r="FSX842" s="231"/>
      <c r="FSY842" s="231"/>
      <c r="FSZ842" s="231"/>
      <c r="FTA842" s="231"/>
      <c r="FTB842" s="231"/>
      <c r="FTC842" s="231"/>
      <c r="FTD842" s="231"/>
      <c r="FTE842" s="231"/>
      <c r="FTF842" s="231"/>
      <c r="FTG842" s="231"/>
      <c r="FTH842" s="231"/>
      <c r="FTI842" s="231"/>
      <c r="FTJ842" s="231"/>
      <c r="FTK842" s="231"/>
      <c r="FTL842" s="231"/>
      <c r="FTM842" s="231"/>
      <c r="FTN842" s="231"/>
      <c r="FTO842" s="231"/>
      <c r="FTP842" s="231"/>
      <c r="FTQ842" s="231"/>
      <c r="FTR842" s="231"/>
      <c r="FTS842" s="231"/>
      <c r="FTT842" s="231"/>
      <c r="FTU842" s="231"/>
      <c r="FTV842" s="231"/>
      <c r="FTW842" s="231"/>
      <c r="FTX842" s="231"/>
      <c r="FTY842" s="231"/>
      <c r="FTZ842" s="231"/>
      <c r="FUA842" s="231"/>
      <c r="FUB842" s="231"/>
      <c r="FUC842" s="231"/>
      <c r="FUD842" s="231"/>
      <c r="FUE842" s="231"/>
      <c r="FUF842" s="231"/>
      <c r="FUG842" s="231"/>
      <c r="FUH842" s="231"/>
      <c r="FUI842" s="231"/>
      <c r="FUJ842" s="231"/>
      <c r="FUK842" s="231"/>
      <c r="FUL842" s="231"/>
      <c r="FUM842" s="231"/>
      <c r="FUN842" s="231"/>
      <c r="FUO842" s="231"/>
      <c r="FUP842" s="231"/>
      <c r="FUQ842" s="231"/>
      <c r="FUR842" s="231"/>
      <c r="FUS842" s="231"/>
      <c r="FUT842" s="231"/>
      <c r="FUU842" s="231"/>
      <c r="FUV842" s="231"/>
      <c r="FUW842" s="231"/>
      <c r="FUX842" s="231"/>
      <c r="FUY842" s="231"/>
      <c r="FUZ842" s="231"/>
      <c r="FVA842" s="231"/>
      <c r="FVB842" s="231"/>
      <c r="FVC842" s="231"/>
      <c r="FVD842" s="231"/>
      <c r="FVE842" s="231"/>
      <c r="FVF842" s="231"/>
      <c r="FVG842" s="231"/>
      <c r="FVH842" s="231"/>
      <c r="FVI842" s="231"/>
      <c r="FVJ842" s="231"/>
      <c r="FVK842" s="231"/>
      <c r="FVL842" s="231"/>
      <c r="FVM842" s="231"/>
      <c r="FVN842" s="231"/>
      <c r="FVO842" s="231"/>
      <c r="FVP842" s="231"/>
      <c r="FVQ842" s="231"/>
      <c r="FVR842" s="231"/>
      <c r="FVS842" s="231"/>
      <c r="FVT842" s="231"/>
      <c r="FVU842" s="231"/>
      <c r="FVV842" s="231"/>
      <c r="FVW842" s="231"/>
      <c r="FVX842" s="231"/>
      <c r="FVY842" s="231"/>
      <c r="FVZ842" s="231"/>
      <c r="FWA842" s="231"/>
      <c r="FWB842" s="231"/>
      <c r="FWC842" s="231"/>
      <c r="FWD842" s="231"/>
      <c r="FWE842" s="231"/>
      <c r="FWF842" s="231"/>
      <c r="FWG842" s="231"/>
      <c r="FWH842" s="231"/>
      <c r="FWI842" s="231"/>
      <c r="FWJ842" s="231"/>
      <c r="FWK842" s="231"/>
      <c r="FWL842" s="231"/>
      <c r="FWM842" s="231"/>
      <c r="FWN842" s="231"/>
      <c r="FWO842" s="231"/>
      <c r="FWP842" s="231"/>
      <c r="FWQ842" s="231"/>
      <c r="FWR842" s="231"/>
      <c r="FWS842" s="231"/>
      <c r="FWT842" s="231"/>
      <c r="FWU842" s="231"/>
      <c r="FWV842" s="231"/>
      <c r="FWW842" s="231"/>
      <c r="FWX842" s="231"/>
      <c r="FWY842" s="231"/>
      <c r="FWZ842" s="231"/>
      <c r="FXA842" s="231"/>
      <c r="FXB842" s="231"/>
      <c r="FXC842" s="231"/>
      <c r="FXD842" s="231"/>
      <c r="FXE842" s="231"/>
      <c r="FXF842" s="231"/>
      <c r="FXG842" s="231"/>
      <c r="FXH842" s="231"/>
      <c r="FXI842" s="231"/>
      <c r="FXJ842" s="231"/>
      <c r="FXK842" s="231"/>
      <c r="FXL842" s="231"/>
      <c r="FXM842" s="231"/>
      <c r="FXN842" s="231"/>
      <c r="FXO842" s="231"/>
      <c r="FXP842" s="231"/>
      <c r="FXQ842" s="231"/>
      <c r="FXR842" s="231"/>
      <c r="FXS842" s="231"/>
      <c r="FXT842" s="231"/>
      <c r="FXU842" s="231"/>
      <c r="FXV842" s="231"/>
      <c r="FXW842" s="231"/>
      <c r="FXX842" s="231"/>
      <c r="FXY842" s="231"/>
      <c r="FXZ842" s="231"/>
      <c r="FYA842" s="231"/>
      <c r="FYB842" s="231"/>
      <c r="FYC842" s="231"/>
      <c r="FYD842" s="231"/>
      <c r="FYE842" s="231"/>
      <c r="FYF842" s="231"/>
      <c r="FYG842" s="231"/>
      <c r="FYH842" s="231"/>
      <c r="FYI842" s="231"/>
      <c r="FYJ842" s="231"/>
      <c r="FYK842" s="231"/>
      <c r="FYL842" s="231"/>
      <c r="FYM842" s="231"/>
      <c r="FYN842" s="231"/>
      <c r="FYO842" s="231"/>
      <c r="FYP842" s="231"/>
      <c r="FYQ842" s="231"/>
      <c r="FYR842" s="231"/>
      <c r="FYS842" s="231"/>
      <c r="FYT842" s="231"/>
      <c r="FYU842" s="231"/>
      <c r="FYV842" s="231"/>
      <c r="FYW842" s="231"/>
      <c r="FYX842" s="231"/>
      <c r="FYY842" s="231"/>
      <c r="FYZ842" s="231"/>
      <c r="FZA842" s="231"/>
      <c r="FZB842" s="231"/>
      <c r="FZC842" s="231"/>
      <c r="FZD842" s="231"/>
      <c r="FZE842" s="231"/>
      <c r="FZF842" s="231"/>
      <c r="FZG842" s="231"/>
      <c r="FZH842" s="231"/>
      <c r="FZI842" s="231"/>
      <c r="FZJ842" s="231"/>
      <c r="FZK842" s="231"/>
      <c r="FZL842" s="231"/>
      <c r="FZM842" s="231"/>
      <c r="FZN842" s="231"/>
      <c r="FZO842" s="231"/>
      <c r="FZP842" s="231"/>
      <c r="FZQ842" s="231"/>
      <c r="FZR842" s="231"/>
      <c r="FZS842" s="231"/>
      <c r="FZT842" s="231"/>
      <c r="FZU842" s="231"/>
      <c r="FZV842" s="231"/>
      <c r="FZW842" s="231"/>
      <c r="FZX842" s="231"/>
      <c r="FZY842" s="231"/>
      <c r="FZZ842" s="231"/>
      <c r="GAA842" s="231"/>
      <c r="GAB842" s="231"/>
      <c r="GAC842" s="231"/>
      <c r="GAD842" s="231"/>
      <c r="GAE842" s="231"/>
      <c r="GAF842" s="231"/>
      <c r="GAG842" s="231"/>
      <c r="GAH842" s="231"/>
      <c r="GAI842" s="231"/>
      <c r="GAJ842" s="231"/>
      <c r="GAK842" s="231"/>
      <c r="GAL842" s="231"/>
      <c r="GAM842" s="231"/>
      <c r="GAN842" s="231"/>
      <c r="GAO842" s="231"/>
      <c r="GAP842" s="231"/>
      <c r="GAQ842" s="231"/>
      <c r="GAR842" s="231"/>
      <c r="GAS842" s="231"/>
      <c r="GAT842" s="231"/>
      <c r="GAU842" s="231"/>
      <c r="GAV842" s="231"/>
      <c r="GAW842" s="231"/>
      <c r="GAX842" s="231"/>
      <c r="GAY842" s="231"/>
      <c r="GAZ842" s="231"/>
      <c r="GBA842" s="231"/>
      <c r="GBB842" s="231"/>
      <c r="GBC842" s="231"/>
      <c r="GBD842" s="231"/>
      <c r="GBE842" s="231"/>
      <c r="GBF842" s="231"/>
      <c r="GBG842" s="231"/>
      <c r="GBH842" s="231"/>
      <c r="GBI842" s="231"/>
      <c r="GBJ842" s="231"/>
      <c r="GBK842" s="231"/>
      <c r="GBL842" s="231"/>
      <c r="GBM842" s="231"/>
      <c r="GBN842" s="231"/>
      <c r="GBO842" s="231"/>
      <c r="GBP842" s="231"/>
      <c r="GBQ842" s="231"/>
      <c r="GBR842" s="231"/>
      <c r="GBS842" s="231"/>
      <c r="GBT842" s="231"/>
      <c r="GBU842" s="231"/>
      <c r="GBV842" s="231"/>
      <c r="GBW842" s="231"/>
      <c r="GBX842" s="231"/>
      <c r="GBY842" s="231"/>
      <c r="GBZ842" s="231"/>
      <c r="GCA842" s="231"/>
      <c r="GCB842" s="231"/>
      <c r="GCC842" s="231"/>
      <c r="GCD842" s="231"/>
      <c r="GCE842" s="231"/>
      <c r="GCF842" s="231"/>
      <c r="GCG842" s="231"/>
      <c r="GCH842" s="231"/>
      <c r="GCI842" s="231"/>
      <c r="GCJ842" s="231"/>
      <c r="GCK842" s="231"/>
      <c r="GCL842" s="231"/>
      <c r="GCM842" s="231"/>
      <c r="GCN842" s="231"/>
      <c r="GCO842" s="231"/>
      <c r="GCP842" s="231"/>
      <c r="GCQ842" s="231"/>
      <c r="GCR842" s="231"/>
      <c r="GCS842" s="231"/>
      <c r="GCT842" s="231"/>
      <c r="GCU842" s="231"/>
      <c r="GCV842" s="231"/>
      <c r="GCW842" s="231"/>
      <c r="GCX842" s="231"/>
      <c r="GCY842" s="231"/>
      <c r="GCZ842" s="231"/>
      <c r="GDA842" s="231"/>
      <c r="GDB842" s="231"/>
      <c r="GDC842" s="231"/>
      <c r="GDD842" s="231"/>
      <c r="GDE842" s="231"/>
      <c r="GDF842" s="231"/>
      <c r="GDG842" s="231"/>
      <c r="GDH842" s="231"/>
      <c r="GDI842" s="231"/>
      <c r="GDJ842" s="231"/>
      <c r="GDK842" s="231"/>
      <c r="GDL842" s="231"/>
      <c r="GDM842" s="231"/>
      <c r="GDN842" s="231"/>
      <c r="GDO842" s="231"/>
      <c r="GDP842" s="231"/>
      <c r="GDQ842" s="231"/>
      <c r="GDR842" s="231"/>
      <c r="GDS842" s="231"/>
      <c r="GDT842" s="231"/>
      <c r="GDU842" s="231"/>
      <c r="GDV842" s="231"/>
      <c r="GDW842" s="231"/>
      <c r="GDX842" s="231"/>
      <c r="GDY842" s="231"/>
      <c r="GDZ842" s="231"/>
      <c r="GEA842" s="231"/>
      <c r="GEB842" s="231"/>
      <c r="GEC842" s="231"/>
      <c r="GED842" s="231"/>
      <c r="GEE842" s="231"/>
      <c r="GEF842" s="231"/>
      <c r="GEG842" s="231"/>
      <c r="GEH842" s="231"/>
      <c r="GEI842" s="231"/>
      <c r="GEJ842" s="231"/>
      <c r="GEK842" s="231"/>
      <c r="GEL842" s="231"/>
      <c r="GEM842" s="231"/>
      <c r="GEN842" s="231"/>
      <c r="GEO842" s="231"/>
      <c r="GEP842" s="231"/>
      <c r="GEQ842" s="231"/>
      <c r="GER842" s="231"/>
      <c r="GES842" s="231"/>
      <c r="GET842" s="231"/>
      <c r="GEU842" s="231"/>
      <c r="GEV842" s="231"/>
      <c r="GEW842" s="231"/>
      <c r="GEX842" s="231"/>
      <c r="GEY842" s="231"/>
      <c r="GEZ842" s="231"/>
      <c r="GFA842" s="231"/>
      <c r="GFB842" s="231"/>
      <c r="GFC842" s="231"/>
      <c r="GFD842" s="231"/>
      <c r="GFE842" s="231"/>
      <c r="GFF842" s="231"/>
      <c r="GFG842" s="231"/>
      <c r="GFH842" s="231"/>
      <c r="GFI842" s="231"/>
      <c r="GFJ842" s="231"/>
      <c r="GFK842" s="231"/>
      <c r="GFL842" s="231"/>
      <c r="GFM842" s="231"/>
      <c r="GFN842" s="231"/>
      <c r="GFO842" s="231"/>
      <c r="GFP842" s="231"/>
      <c r="GFQ842" s="231"/>
      <c r="GFR842" s="231"/>
      <c r="GFS842" s="231"/>
      <c r="GFT842" s="231"/>
      <c r="GFU842" s="231"/>
      <c r="GFV842" s="231"/>
      <c r="GFW842" s="231"/>
      <c r="GFX842" s="231"/>
      <c r="GFY842" s="231"/>
      <c r="GFZ842" s="231"/>
      <c r="GGA842" s="231"/>
      <c r="GGB842" s="231"/>
      <c r="GGC842" s="231"/>
      <c r="GGD842" s="231"/>
      <c r="GGE842" s="231"/>
      <c r="GGF842" s="231"/>
      <c r="GGG842" s="231"/>
      <c r="GGH842" s="231"/>
      <c r="GGI842" s="231"/>
      <c r="GGJ842" s="231"/>
      <c r="GGK842" s="231"/>
      <c r="GGL842" s="231"/>
      <c r="GGM842" s="231"/>
      <c r="GGN842" s="231"/>
      <c r="GGO842" s="231"/>
      <c r="GGP842" s="231"/>
      <c r="GGQ842" s="231"/>
      <c r="GGR842" s="231"/>
      <c r="GGS842" s="231"/>
      <c r="GGT842" s="231"/>
      <c r="GGU842" s="231"/>
      <c r="GGV842" s="231"/>
      <c r="GGW842" s="231"/>
      <c r="GGX842" s="231"/>
      <c r="GGY842" s="231"/>
      <c r="GGZ842" s="231"/>
      <c r="GHA842" s="231"/>
      <c r="GHB842" s="231"/>
      <c r="GHC842" s="231"/>
      <c r="GHD842" s="231"/>
      <c r="GHE842" s="231"/>
      <c r="GHF842" s="231"/>
      <c r="GHG842" s="231"/>
      <c r="GHH842" s="231"/>
      <c r="GHI842" s="231"/>
      <c r="GHJ842" s="231"/>
      <c r="GHK842" s="231"/>
      <c r="GHL842" s="231"/>
      <c r="GHM842" s="231"/>
      <c r="GHN842" s="231"/>
      <c r="GHO842" s="231"/>
      <c r="GHP842" s="231"/>
      <c r="GHQ842" s="231"/>
      <c r="GHR842" s="231"/>
      <c r="GHS842" s="231"/>
      <c r="GHT842" s="231"/>
      <c r="GHU842" s="231"/>
      <c r="GHV842" s="231"/>
      <c r="GHW842" s="231"/>
      <c r="GHX842" s="231"/>
      <c r="GHY842" s="231"/>
      <c r="GHZ842" s="231"/>
      <c r="GIA842" s="231"/>
      <c r="GIB842" s="231"/>
      <c r="GIC842" s="231"/>
      <c r="GID842" s="231"/>
      <c r="GIE842" s="231"/>
      <c r="GIF842" s="231"/>
      <c r="GIG842" s="231"/>
      <c r="GIH842" s="231"/>
      <c r="GII842" s="231"/>
      <c r="GIJ842" s="231"/>
      <c r="GIK842" s="231"/>
      <c r="GIL842" s="231"/>
      <c r="GIM842" s="231"/>
      <c r="GIN842" s="231"/>
      <c r="GIO842" s="231"/>
      <c r="GIP842" s="231"/>
      <c r="GIQ842" s="231"/>
      <c r="GIR842" s="231"/>
      <c r="GIS842" s="231"/>
      <c r="GIT842" s="231"/>
      <c r="GIU842" s="231"/>
      <c r="GIV842" s="231"/>
      <c r="GIW842" s="231"/>
      <c r="GIX842" s="231"/>
      <c r="GIY842" s="231"/>
      <c r="GIZ842" s="231"/>
      <c r="GJA842" s="231"/>
      <c r="GJB842" s="231"/>
      <c r="GJC842" s="231"/>
      <c r="GJD842" s="231"/>
      <c r="GJE842" s="231"/>
      <c r="GJF842" s="231"/>
      <c r="GJG842" s="231"/>
      <c r="GJH842" s="231"/>
      <c r="GJI842" s="231"/>
      <c r="GJJ842" s="231"/>
      <c r="GJK842" s="231"/>
      <c r="GJL842" s="231"/>
      <c r="GJM842" s="231"/>
      <c r="GJN842" s="231"/>
      <c r="GJO842" s="231"/>
      <c r="GJP842" s="231"/>
      <c r="GJQ842" s="231"/>
      <c r="GJR842" s="231"/>
      <c r="GJS842" s="231"/>
      <c r="GJT842" s="231"/>
      <c r="GJU842" s="231"/>
      <c r="GJV842" s="231"/>
      <c r="GJW842" s="231"/>
      <c r="GJX842" s="231"/>
      <c r="GJY842" s="231"/>
      <c r="GJZ842" s="231"/>
      <c r="GKA842" s="231"/>
      <c r="GKB842" s="231"/>
      <c r="GKC842" s="231"/>
      <c r="GKD842" s="231"/>
      <c r="GKE842" s="231"/>
      <c r="GKF842" s="231"/>
      <c r="GKG842" s="231"/>
      <c r="GKH842" s="231"/>
      <c r="GKI842" s="231"/>
      <c r="GKJ842" s="231"/>
      <c r="GKK842" s="231"/>
      <c r="GKL842" s="231"/>
      <c r="GKM842" s="231"/>
      <c r="GKN842" s="231"/>
      <c r="GKO842" s="231"/>
      <c r="GKP842" s="231"/>
      <c r="GKQ842" s="231"/>
      <c r="GKR842" s="231"/>
      <c r="GKS842" s="231"/>
      <c r="GKT842" s="231"/>
      <c r="GKU842" s="231"/>
      <c r="GKV842" s="231"/>
      <c r="GKW842" s="231"/>
      <c r="GKX842" s="231"/>
      <c r="GKY842" s="231"/>
      <c r="GKZ842" s="231"/>
      <c r="GLA842" s="231"/>
      <c r="GLB842" s="231"/>
      <c r="GLC842" s="231"/>
      <c r="GLD842" s="231"/>
      <c r="GLE842" s="231"/>
      <c r="GLF842" s="231"/>
      <c r="GLG842" s="231"/>
      <c r="GLH842" s="231"/>
      <c r="GLI842" s="231"/>
      <c r="GLJ842" s="231"/>
      <c r="GLK842" s="231"/>
      <c r="GLL842" s="231"/>
      <c r="GLM842" s="231"/>
      <c r="GLN842" s="231"/>
      <c r="GLO842" s="231"/>
      <c r="GLP842" s="231"/>
      <c r="GLQ842" s="231"/>
      <c r="GLR842" s="231"/>
      <c r="GLS842" s="231"/>
      <c r="GLT842" s="231"/>
      <c r="GLU842" s="231"/>
      <c r="GLV842" s="231"/>
      <c r="GLW842" s="231"/>
      <c r="GLX842" s="231"/>
      <c r="GLY842" s="231"/>
      <c r="GLZ842" s="231"/>
      <c r="GMA842" s="231"/>
      <c r="GMB842" s="231"/>
      <c r="GMC842" s="231"/>
      <c r="GMD842" s="231"/>
      <c r="GME842" s="231"/>
      <c r="GMF842" s="231"/>
      <c r="GMG842" s="231"/>
      <c r="GMH842" s="231"/>
      <c r="GMI842" s="231"/>
      <c r="GMJ842" s="231"/>
      <c r="GMK842" s="231"/>
      <c r="GML842" s="231"/>
      <c r="GMM842" s="231"/>
      <c r="GMN842" s="231"/>
      <c r="GMO842" s="231"/>
      <c r="GMP842" s="231"/>
      <c r="GMQ842" s="231"/>
      <c r="GMR842" s="231"/>
      <c r="GMS842" s="231"/>
      <c r="GMT842" s="231"/>
      <c r="GMU842" s="231"/>
      <c r="GMV842" s="231"/>
      <c r="GMW842" s="231"/>
      <c r="GMX842" s="231"/>
      <c r="GMY842" s="231"/>
      <c r="GMZ842" s="231"/>
      <c r="GNA842" s="231"/>
      <c r="GNB842" s="231"/>
      <c r="GNC842" s="231"/>
      <c r="GND842" s="231"/>
      <c r="GNE842" s="231"/>
      <c r="GNF842" s="231"/>
      <c r="GNG842" s="231"/>
      <c r="GNH842" s="231"/>
      <c r="GNI842" s="231"/>
      <c r="GNJ842" s="231"/>
      <c r="GNK842" s="231"/>
      <c r="GNL842" s="231"/>
      <c r="GNM842" s="231"/>
      <c r="GNN842" s="231"/>
      <c r="GNO842" s="231"/>
      <c r="GNP842" s="231"/>
      <c r="GNQ842" s="231"/>
      <c r="GNR842" s="231"/>
      <c r="GNS842" s="231"/>
      <c r="GNT842" s="231"/>
      <c r="GNU842" s="231"/>
      <c r="GNV842" s="231"/>
      <c r="GNW842" s="231"/>
      <c r="GNX842" s="231"/>
      <c r="GNY842" s="231"/>
      <c r="GNZ842" s="231"/>
      <c r="GOA842" s="231"/>
      <c r="GOB842" s="231"/>
      <c r="GOC842" s="231"/>
      <c r="GOD842" s="231"/>
      <c r="GOE842" s="231"/>
      <c r="GOF842" s="231"/>
      <c r="GOG842" s="231"/>
      <c r="GOH842" s="231"/>
      <c r="GOI842" s="231"/>
      <c r="GOJ842" s="231"/>
      <c r="GOK842" s="231"/>
      <c r="GOL842" s="231"/>
      <c r="GOM842" s="231"/>
      <c r="GON842" s="231"/>
      <c r="GOO842" s="231"/>
      <c r="GOP842" s="231"/>
      <c r="GOQ842" s="231"/>
      <c r="GOR842" s="231"/>
      <c r="GOS842" s="231"/>
      <c r="GOT842" s="231"/>
      <c r="GOU842" s="231"/>
      <c r="GOV842" s="231"/>
      <c r="GOW842" s="231"/>
      <c r="GOX842" s="231"/>
      <c r="GOY842" s="231"/>
      <c r="GOZ842" s="231"/>
      <c r="GPA842" s="231"/>
      <c r="GPB842" s="231"/>
      <c r="GPC842" s="231"/>
      <c r="GPD842" s="231"/>
      <c r="GPE842" s="231"/>
      <c r="GPF842" s="231"/>
      <c r="GPG842" s="231"/>
      <c r="GPH842" s="231"/>
      <c r="GPI842" s="231"/>
      <c r="GPJ842" s="231"/>
      <c r="GPK842" s="231"/>
      <c r="GPL842" s="231"/>
      <c r="GPM842" s="231"/>
      <c r="GPN842" s="231"/>
      <c r="GPO842" s="231"/>
      <c r="GPP842" s="231"/>
      <c r="GPQ842" s="231"/>
      <c r="GPR842" s="231"/>
      <c r="GPS842" s="231"/>
      <c r="GPT842" s="231"/>
      <c r="GPU842" s="231"/>
      <c r="GPV842" s="231"/>
      <c r="GPW842" s="231"/>
      <c r="GPX842" s="231"/>
      <c r="GPY842" s="231"/>
      <c r="GPZ842" s="231"/>
      <c r="GQA842" s="231"/>
      <c r="GQB842" s="231"/>
      <c r="GQC842" s="231"/>
      <c r="GQD842" s="231"/>
      <c r="GQE842" s="231"/>
      <c r="GQF842" s="231"/>
      <c r="GQG842" s="231"/>
      <c r="GQH842" s="231"/>
      <c r="GQI842" s="231"/>
      <c r="GQJ842" s="231"/>
      <c r="GQK842" s="231"/>
      <c r="GQL842" s="231"/>
      <c r="GQM842" s="231"/>
      <c r="GQN842" s="231"/>
      <c r="GQO842" s="231"/>
      <c r="GQP842" s="231"/>
      <c r="GQQ842" s="231"/>
      <c r="GQR842" s="231"/>
      <c r="GQS842" s="231"/>
      <c r="GQT842" s="231"/>
      <c r="GQU842" s="231"/>
      <c r="GQV842" s="231"/>
      <c r="GQW842" s="231"/>
      <c r="GQX842" s="231"/>
      <c r="GQY842" s="231"/>
      <c r="GQZ842" s="231"/>
      <c r="GRA842" s="231"/>
      <c r="GRB842" s="231"/>
      <c r="GRC842" s="231"/>
      <c r="GRD842" s="231"/>
      <c r="GRE842" s="231"/>
      <c r="GRF842" s="231"/>
      <c r="GRG842" s="231"/>
      <c r="GRH842" s="231"/>
      <c r="GRI842" s="231"/>
      <c r="GRJ842" s="231"/>
      <c r="GRK842" s="231"/>
      <c r="GRL842" s="231"/>
      <c r="GRM842" s="231"/>
      <c r="GRN842" s="231"/>
      <c r="GRO842" s="231"/>
      <c r="GRP842" s="231"/>
      <c r="GRQ842" s="231"/>
      <c r="GRR842" s="231"/>
      <c r="GRS842" s="231"/>
      <c r="GRT842" s="231"/>
      <c r="GRU842" s="231"/>
      <c r="GRV842" s="231"/>
      <c r="GRW842" s="231"/>
      <c r="GRX842" s="231"/>
      <c r="GRY842" s="231"/>
      <c r="GRZ842" s="231"/>
      <c r="GSA842" s="231"/>
      <c r="GSB842" s="231"/>
      <c r="GSC842" s="231"/>
      <c r="GSD842" s="231"/>
      <c r="GSE842" s="231"/>
      <c r="GSF842" s="231"/>
      <c r="GSG842" s="231"/>
      <c r="GSH842" s="231"/>
      <c r="GSI842" s="231"/>
      <c r="GSJ842" s="231"/>
      <c r="GSK842" s="231"/>
      <c r="GSL842" s="231"/>
      <c r="GSM842" s="231"/>
      <c r="GSN842" s="231"/>
      <c r="GSO842" s="231"/>
      <c r="GSP842" s="231"/>
      <c r="GSQ842" s="231"/>
      <c r="GSR842" s="231"/>
      <c r="GSS842" s="231"/>
      <c r="GST842" s="231"/>
      <c r="GSU842" s="231"/>
      <c r="GSV842" s="231"/>
      <c r="GSW842" s="231"/>
      <c r="GSX842" s="231"/>
      <c r="GSY842" s="231"/>
      <c r="GSZ842" s="231"/>
      <c r="GTA842" s="231"/>
      <c r="GTB842" s="231"/>
      <c r="GTC842" s="231"/>
      <c r="GTD842" s="231"/>
      <c r="GTE842" s="231"/>
      <c r="GTF842" s="231"/>
      <c r="GTG842" s="231"/>
      <c r="GTH842" s="231"/>
      <c r="GTI842" s="231"/>
      <c r="GTJ842" s="231"/>
      <c r="GTK842" s="231"/>
      <c r="GTL842" s="231"/>
      <c r="GTM842" s="231"/>
      <c r="GTN842" s="231"/>
      <c r="GTO842" s="231"/>
      <c r="GTP842" s="231"/>
      <c r="GTQ842" s="231"/>
      <c r="GTR842" s="231"/>
      <c r="GTS842" s="231"/>
      <c r="GTT842" s="231"/>
      <c r="GTU842" s="231"/>
      <c r="GTV842" s="231"/>
      <c r="GTW842" s="231"/>
      <c r="GTX842" s="231"/>
      <c r="GTY842" s="231"/>
      <c r="GTZ842" s="231"/>
      <c r="GUA842" s="231"/>
      <c r="GUB842" s="231"/>
      <c r="GUC842" s="231"/>
      <c r="GUD842" s="231"/>
      <c r="GUE842" s="231"/>
      <c r="GUF842" s="231"/>
      <c r="GUG842" s="231"/>
      <c r="GUH842" s="231"/>
      <c r="GUI842" s="231"/>
      <c r="GUJ842" s="231"/>
      <c r="GUK842" s="231"/>
      <c r="GUL842" s="231"/>
      <c r="GUM842" s="231"/>
      <c r="GUN842" s="231"/>
      <c r="GUO842" s="231"/>
      <c r="GUP842" s="231"/>
      <c r="GUQ842" s="231"/>
      <c r="GUR842" s="231"/>
      <c r="GUS842" s="231"/>
      <c r="GUT842" s="231"/>
      <c r="GUU842" s="231"/>
      <c r="GUV842" s="231"/>
      <c r="GUW842" s="231"/>
      <c r="GUX842" s="231"/>
      <c r="GUY842" s="231"/>
      <c r="GUZ842" s="231"/>
      <c r="GVA842" s="231"/>
      <c r="GVB842" s="231"/>
      <c r="GVC842" s="231"/>
      <c r="GVD842" s="231"/>
      <c r="GVE842" s="231"/>
      <c r="GVF842" s="231"/>
      <c r="GVG842" s="231"/>
      <c r="GVH842" s="231"/>
      <c r="GVI842" s="231"/>
      <c r="GVJ842" s="231"/>
      <c r="GVK842" s="231"/>
      <c r="GVL842" s="231"/>
      <c r="GVM842" s="231"/>
      <c r="GVN842" s="231"/>
      <c r="GVO842" s="231"/>
      <c r="GVP842" s="231"/>
      <c r="GVQ842" s="231"/>
      <c r="GVR842" s="231"/>
      <c r="GVS842" s="231"/>
      <c r="GVT842" s="231"/>
      <c r="GVU842" s="231"/>
      <c r="GVV842" s="231"/>
      <c r="GVW842" s="231"/>
      <c r="GVX842" s="231"/>
      <c r="GVY842" s="231"/>
      <c r="GVZ842" s="231"/>
      <c r="GWA842" s="231"/>
      <c r="GWB842" s="231"/>
      <c r="GWC842" s="231"/>
      <c r="GWD842" s="231"/>
      <c r="GWE842" s="231"/>
      <c r="GWF842" s="231"/>
      <c r="GWG842" s="231"/>
      <c r="GWH842" s="231"/>
      <c r="GWI842" s="231"/>
      <c r="GWJ842" s="231"/>
      <c r="GWK842" s="231"/>
      <c r="GWL842" s="231"/>
      <c r="GWM842" s="231"/>
      <c r="GWN842" s="231"/>
      <c r="GWO842" s="231"/>
      <c r="GWP842" s="231"/>
      <c r="GWQ842" s="231"/>
      <c r="GWR842" s="231"/>
      <c r="GWS842" s="231"/>
      <c r="GWT842" s="231"/>
      <c r="GWU842" s="231"/>
      <c r="GWV842" s="231"/>
      <c r="GWW842" s="231"/>
      <c r="GWX842" s="231"/>
      <c r="GWY842" s="231"/>
      <c r="GWZ842" s="231"/>
      <c r="GXA842" s="231"/>
      <c r="GXB842" s="231"/>
      <c r="GXC842" s="231"/>
      <c r="GXD842" s="231"/>
      <c r="GXE842" s="231"/>
      <c r="GXF842" s="231"/>
      <c r="GXG842" s="231"/>
      <c r="GXH842" s="231"/>
      <c r="GXI842" s="231"/>
      <c r="GXJ842" s="231"/>
      <c r="GXK842" s="231"/>
      <c r="GXL842" s="231"/>
      <c r="GXM842" s="231"/>
      <c r="GXN842" s="231"/>
      <c r="GXO842" s="231"/>
      <c r="GXP842" s="231"/>
      <c r="GXQ842" s="231"/>
      <c r="GXR842" s="231"/>
      <c r="GXS842" s="231"/>
      <c r="GXT842" s="231"/>
      <c r="GXU842" s="231"/>
      <c r="GXV842" s="231"/>
      <c r="GXW842" s="231"/>
      <c r="GXX842" s="231"/>
      <c r="GXY842" s="231"/>
      <c r="GXZ842" s="231"/>
      <c r="GYA842" s="231"/>
      <c r="GYB842" s="231"/>
      <c r="GYC842" s="231"/>
      <c r="GYD842" s="231"/>
      <c r="GYE842" s="231"/>
      <c r="GYF842" s="231"/>
      <c r="GYG842" s="231"/>
      <c r="GYH842" s="231"/>
      <c r="GYI842" s="231"/>
      <c r="GYJ842" s="231"/>
      <c r="GYK842" s="231"/>
      <c r="GYL842" s="231"/>
      <c r="GYM842" s="231"/>
      <c r="GYN842" s="231"/>
      <c r="GYO842" s="231"/>
      <c r="GYP842" s="231"/>
      <c r="GYQ842" s="231"/>
      <c r="GYR842" s="231"/>
      <c r="GYS842" s="231"/>
      <c r="GYT842" s="231"/>
      <c r="GYU842" s="231"/>
      <c r="GYV842" s="231"/>
      <c r="GYW842" s="231"/>
      <c r="GYX842" s="231"/>
      <c r="GYY842" s="231"/>
      <c r="GYZ842" s="231"/>
      <c r="GZA842" s="231"/>
      <c r="GZB842" s="231"/>
      <c r="GZC842" s="231"/>
      <c r="GZD842" s="231"/>
      <c r="GZE842" s="231"/>
      <c r="GZF842" s="231"/>
      <c r="GZG842" s="231"/>
      <c r="GZH842" s="231"/>
      <c r="GZI842" s="231"/>
      <c r="GZJ842" s="231"/>
      <c r="GZK842" s="231"/>
      <c r="GZL842" s="231"/>
      <c r="GZM842" s="231"/>
      <c r="GZN842" s="231"/>
      <c r="GZO842" s="231"/>
      <c r="GZP842" s="231"/>
      <c r="GZQ842" s="231"/>
      <c r="GZR842" s="231"/>
      <c r="GZS842" s="231"/>
      <c r="GZT842" s="231"/>
      <c r="GZU842" s="231"/>
      <c r="GZV842" s="231"/>
      <c r="GZW842" s="231"/>
      <c r="GZX842" s="231"/>
      <c r="GZY842" s="231"/>
      <c r="GZZ842" s="231"/>
      <c r="HAA842" s="231"/>
      <c r="HAB842" s="231"/>
      <c r="HAC842" s="231"/>
      <c r="HAD842" s="231"/>
      <c r="HAE842" s="231"/>
      <c r="HAF842" s="231"/>
      <c r="HAG842" s="231"/>
      <c r="HAH842" s="231"/>
      <c r="HAI842" s="231"/>
      <c r="HAJ842" s="231"/>
      <c r="HAK842" s="231"/>
      <c r="HAL842" s="231"/>
      <c r="HAM842" s="231"/>
      <c r="HAN842" s="231"/>
      <c r="HAO842" s="231"/>
      <c r="HAP842" s="231"/>
      <c r="HAQ842" s="231"/>
      <c r="HAR842" s="231"/>
      <c r="HAS842" s="231"/>
      <c r="HAT842" s="231"/>
      <c r="HAU842" s="231"/>
      <c r="HAV842" s="231"/>
      <c r="HAW842" s="231"/>
      <c r="HAX842" s="231"/>
      <c r="HAY842" s="231"/>
      <c r="HAZ842" s="231"/>
      <c r="HBA842" s="231"/>
      <c r="HBB842" s="231"/>
      <c r="HBC842" s="231"/>
      <c r="HBD842" s="231"/>
      <c r="HBE842" s="231"/>
      <c r="HBF842" s="231"/>
      <c r="HBG842" s="231"/>
      <c r="HBH842" s="231"/>
      <c r="HBI842" s="231"/>
      <c r="HBJ842" s="231"/>
      <c r="HBK842" s="231"/>
      <c r="HBL842" s="231"/>
      <c r="HBM842" s="231"/>
      <c r="HBN842" s="231"/>
      <c r="HBO842" s="231"/>
      <c r="HBP842" s="231"/>
      <c r="HBQ842" s="231"/>
      <c r="HBR842" s="231"/>
      <c r="HBS842" s="231"/>
      <c r="HBT842" s="231"/>
      <c r="HBU842" s="231"/>
      <c r="HBV842" s="231"/>
      <c r="HBW842" s="231"/>
      <c r="HBX842" s="231"/>
      <c r="HBY842" s="231"/>
      <c r="HBZ842" s="231"/>
      <c r="HCA842" s="231"/>
      <c r="HCB842" s="231"/>
      <c r="HCC842" s="231"/>
      <c r="HCD842" s="231"/>
      <c r="HCE842" s="231"/>
      <c r="HCF842" s="231"/>
      <c r="HCG842" s="231"/>
      <c r="HCH842" s="231"/>
      <c r="HCI842" s="231"/>
      <c r="HCJ842" s="231"/>
      <c r="HCK842" s="231"/>
      <c r="HCL842" s="231"/>
      <c r="HCM842" s="231"/>
      <c r="HCN842" s="231"/>
      <c r="HCO842" s="231"/>
      <c r="HCP842" s="231"/>
      <c r="HCQ842" s="231"/>
      <c r="HCR842" s="231"/>
      <c r="HCS842" s="231"/>
      <c r="HCT842" s="231"/>
      <c r="HCU842" s="231"/>
      <c r="HCV842" s="231"/>
      <c r="HCW842" s="231"/>
      <c r="HCX842" s="231"/>
      <c r="HCY842" s="231"/>
      <c r="HCZ842" s="231"/>
      <c r="HDA842" s="231"/>
      <c r="HDB842" s="231"/>
      <c r="HDC842" s="231"/>
      <c r="HDD842" s="231"/>
      <c r="HDE842" s="231"/>
      <c r="HDF842" s="231"/>
      <c r="HDG842" s="231"/>
      <c r="HDH842" s="231"/>
      <c r="HDI842" s="231"/>
      <c r="HDJ842" s="231"/>
      <c r="HDK842" s="231"/>
      <c r="HDL842" s="231"/>
      <c r="HDM842" s="231"/>
      <c r="HDN842" s="231"/>
      <c r="HDO842" s="231"/>
      <c r="HDP842" s="231"/>
      <c r="HDQ842" s="231"/>
      <c r="HDR842" s="231"/>
      <c r="HDS842" s="231"/>
      <c r="HDT842" s="231"/>
      <c r="HDU842" s="231"/>
      <c r="HDV842" s="231"/>
      <c r="HDW842" s="231"/>
      <c r="HDX842" s="231"/>
      <c r="HDY842" s="231"/>
      <c r="HDZ842" s="231"/>
      <c r="HEA842" s="231"/>
      <c r="HEB842" s="231"/>
      <c r="HEC842" s="231"/>
      <c r="HED842" s="231"/>
      <c r="HEE842" s="231"/>
      <c r="HEF842" s="231"/>
      <c r="HEG842" s="231"/>
      <c r="HEH842" s="231"/>
      <c r="HEI842" s="231"/>
      <c r="HEJ842" s="231"/>
      <c r="HEK842" s="231"/>
      <c r="HEL842" s="231"/>
      <c r="HEM842" s="231"/>
      <c r="HEN842" s="231"/>
      <c r="HEO842" s="231"/>
      <c r="HEP842" s="231"/>
      <c r="HEQ842" s="231"/>
      <c r="HER842" s="231"/>
      <c r="HES842" s="231"/>
      <c r="HET842" s="231"/>
      <c r="HEU842" s="231"/>
      <c r="HEV842" s="231"/>
      <c r="HEW842" s="231"/>
      <c r="HEX842" s="231"/>
      <c r="HEY842" s="231"/>
      <c r="HEZ842" s="231"/>
      <c r="HFA842" s="231"/>
      <c r="HFB842" s="231"/>
      <c r="HFC842" s="231"/>
      <c r="HFD842" s="231"/>
      <c r="HFE842" s="231"/>
      <c r="HFF842" s="231"/>
      <c r="HFG842" s="231"/>
      <c r="HFH842" s="231"/>
      <c r="HFI842" s="231"/>
      <c r="HFJ842" s="231"/>
      <c r="HFK842" s="231"/>
      <c r="HFL842" s="231"/>
      <c r="HFM842" s="231"/>
      <c r="HFN842" s="231"/>
      <c r="HFO842" s="231"/>
      <c r="HFP842" s="231"/>
      <c r="HFQ842" s="231"/>
      <c r="HFR842" s="231"/>
      <c r="HFS842" s="231"/>
      <c r="HFT842" s="231"/>
      <c r="HFU842" s="231"/>
      <c r="HFV842" s="231"/>
      <c r="HFW842" s="231"/>
      <c r="HFX842" s="231"/>
      <c r="HFY842" s="231"/>
      <c r="HFZ842" s="231"/>
      <c r="HGA842" s="231"/>
      <c r="HGB842" s="231"/>
      <c r="HGC842" s="231"/>
      <c r="HGD842" s="231"/>
      <c r="HGE842" s="231"/>
      <c r="HGF842" s="231"/>
      <c r="HGG842" s="231"/>
      <c r="HGH842" s="231"/>
      <c r="HGI842" s="231"/>
      <c r="HGJ842" s="231"/>
      <c r="HGK842" s="231"/>
      <c r="HGL842" s="231"/>
      <c r="HGM842" s="231"/>
      <c r="HGN842" s="231"/>
      <c r="HGO842" s="231"/>
      <c r="HGP842" s="231"/>
      <c r="HGQ842" s="231"/>
      <c r="HGR842" s="231"/>
      <c r="HGS842" s="231"/>
      <c r="HGT842" s="231"/>
      <c r="HGU842" s="231"/>
      <c r="HGV842" s="231"/>
      <c r="HGW842" s="231"/>
      <c r="HGX842" s="231"/>
      <c r="HGY842" s="231"/>
      <c r="HGZ842" s="231"/>
      <c r="HHA842" s="231"/>
      <c r="HHB842" s="231"/>
      <c r="HHC842" s="231"/>
      <c r="HHD842" s="231"/>
      <c r="HHE842" s="231"/>
      <c r="HHF842" s="231"/>
      <c r="HHG842" s="231"/>
      <c r="HHH842" s="231"/>
      <c r="HHI842" s="231"/>
      <c r="HHJ842" s="231"/>
      <c r="HHK842" s="231"/>
      <c r="HHL842" s="231"/>
      <c r="HHM842" s="231"/>
      <c r="HHN842" s="231"/>
      <c r="HHO842" s="231"/>
      <c r="HHP842" s="231"/>
      <c r="HHQ842" s="231"/>
      <c r="HHR842" s="231"/>
      <c r="HHS842" s="231"/>
      <c r="HHT842" s="231"/>
      <c r="HHU842" s="231"/>
      <c r="HHV842" s="231"/>
      <c r="HHW842" s="231"/>
      <c r="HHX842" s="231"/>
      <c r="HHY842" s="231"/>
      <c r="HHZ842" s="231"/>
      <c r="HIA842" s="231"/>
      <c r="HIB842" s="231"/>
      <c r="HIC842" s="231"/>
      <c r="HID842" s="231"/>
      <c r="HIE842" s="231"/>
      <c r="HIF842" s="231"/>
      <c r="HIG842" s="231"/>
      <c r="HIH842" s="231"/>
      <c r="HII842" s="231"/>
      <c r="HIJ842" s="231"/>
      <c r="HIK842" s="231"/>
      <c r="HIL842" s="231"/>
      <c r="HIM842" s="231"/>
      <c r="HIN842" s="231"/>
      <c r="HIO842" s="231"/>
      <c r="HIP842" s="231"/>
      <c r="HIQ842" s="231"/>
      <c r="HIR842" s="231"/>
      <c r="HIS842" s="231"/>
      <c r="HIT842" s="231"/>
      <c r="HIU842" s="231"/>
      <c r="HIV842" s="231"/>
      <c r="HIW842" s="231"/>
      <c r="HIX842" s="231"/>
      <c r="HIY842" s="231"/>
      <c r="HIZ842" s="231"/>
      <c r="HJA842" s="231"/>
      <c r="HJB842" s="231"/>
      <c r="HJC842" s="231"/>
      <c r="HJD842" s="231"/>
      <c r="HJE842" s="231"/>
      <c r="HJF842" s="231"/>
      <c r="HJG842" s="231"/>
      <c r="HJH842" s="231"/>
      <c r="HJI842" s="231"/>
      <c r="HJJ842" s="231"/>
      <c r="HJK842" s="231"/>
      <c r="HJL842" s="231"/>
      <c r="HJM842" s="231"/>
      <c r="HJN842" s="231"/>
      <c r="HJO842" s="231"/>
      <c r="HJP842" s="231"/>
      <c r="HJQ842" s="231"/>
      <c r="HJR842" s="231"/>
      <c r="HJS842" s="231"/>
      <c r="HJT842" s="231"/>
      <c r="HJU842" s="231"/>
      <c r="HJV842" s="231"/>
      <c r="HJW842" s="231"/>
      <c r="HJX842" s="231"/>
      <c r="HJY842" s="231"/>
      <c r="HJZ842" s="231"/>
      <c r="HKA842" s="231"/>
      <c r="HKB842" s="231"/>
      <c r="HKC842" s="231"/>
      <c r="HKD842" s="231"/>
      <c r="HKE842" s="231"/>
      <c r="HKF842" s="231"/>
      <c r="HKG842" s="231"/>
      <c r="HKH842" s="231"/>
      <c r="HKI842" s="231"/>
      <c r="HKJ842" s="231"/>
      <c r="HKK842" s="231"/>
      <c r="HKL842" s="231"/>
      <c r="HKM842" s="231"/>
      <c r="HKN842" s="231"/>
      <c r="HKO842" s="231"/>
      <c r="HKP842" s="231"/>
      <c r="HKQ842" s="231"/>
      <c r="HKR842" s="231"/>
      <c r="HKS842" s="231"/>
      <c r="HKT842" s="231"/>
      <c r="HKU842" s="231"/>
      <c r="HKV842" s="231"/>
      <c r="HKW842" s="231"/>
      <c r="HKX842" s="231"/>
      <c r="HKY842" s="231"/>
      <c r="HKZ842" s="231"/>
      <c r="HLA842" s="231"/>
      <c r="HLB842" s="231"/>
      <c r="HLC842" s="231"/>
      <c r="HLD842" s="231"/>
      <c r="HLE842" s="231"/>
      <c r="HLF842" s="231"/>
      <c r="HLG842" s="231"/>
      <c r="HLH842" s="231"/>
      <c r="HLI842" s="231"/>
      <c r="HLJ842" s="231"/>
      <c r="HLK842" s="231"/>
      <c r="HLL842" s="231"/>
      <c r="HLM842" s="231"/>
      <c r="HLN842" s="231"/>
      <c r="HLO842" s="231"/>
      <c r="HLP842" s="231"/>
      <c r="HLQ842" s="231"/>
      <c r="HLR842" s="231"/>
      <c r="HLS842" s="231"/>
      <c r="HLT842" s="231"/>
      <c r="HLU842" s="231"/>
      <c r="HLV842" s="231"/>
      <c r="HLW842" s="231"/>
      <c r="HLX842" s="231"/>
      <c r="HLY842" s="231"/>
      <c r="HLZ842" s="231"/>
      <c r="HMA842" s="231"/>
      <c r="HMB842" s="231"/>
      <c r="HMC842" s="231"/>
      <c r="HMD842" s="231"/>
      <c r="HME842" s="231"/>
      <c r="HMF842" s="231"/>
      <c r="HMG842" s="231"/>
      <c r="HMH842" s="231"/>
      <c r="HMI842" s="231"/>
      <c r="HMJ842" s="231"/>
      <c r="HMK842" s="231"/>
      <c r="HML842" s="231"/>
      <c r="HMM842" s="231"/>
      <c r="HMN842" s="231"/>
      <c r="HMO842" s="231"/>
      <c r="HMP842" s="231"/>
      <c r="HMQ842" s="231"/>
      <c r="HMR842" s="231"/>
      <c r="HMS842" s="231"/>
      <c r="HMT842" s="231"/>
      <c r="HMU842" s="231"/>
      <c r="HMV842" s="231"/>
      <c r="HMW842" s="231"/>
      <c r="HMX842" s="231"/>
      <c r="HMY842" s="231"/>
      <c r="HMZ842" s="231"/>
      <c r="HNA842" s="231"/>
      <c r="HNB842" s="231"/>
      <c r="HNC842" s="231"/>
      <c r="HND842" s="231"/>
      <c r="HNE842" s="231"/>
      <c r="HNF842" s="231"/>
      <c r="HNG842" s="231"/>
      <c r="HNH842" s="231"/>
      <c r="HNI842" s="231"/>
      <c r="HNJ842" s="231"/>
      <c r="HNK842" s="231"/>
      <c r="HNL842" s="231"/>
      <c r="HNM842" s="231"/>
      <c r="HNN842" s="231"/>
      <c r="HNO842" s="231"/>
      <c r="HNP842" s="231"/>
      <c r="HNQ842" s="231"/>
      <c r="HNR842" s="231"/>
      <c r="HNS842" s="231"/>
      <c r="HNT842" s="231"/>
      <c r="HNU842" s="231"/>
      <c r="HNV842" s="231"/>
      <c r="HNW842" s="231"/>
      <c r="HNX842" s="231"/>
      <c r="HNY842" s="231"/>
      <c r="HNZ842" s="231"/>
      <c r="HOA842" s="231"/>
      <c r="HOB842" s="231"/>
      <c r="HOC842" s="231"/>
      <c r="HOD842" s="231"/>
      <c r="HOE842" s="231"/>
      <c r="HOF842" s="231"/>
      <c r="HOG842" s="231"/>
      <c r="HOH842" s="231"/>
      <c r="HOI842" s="231"/>
      <c r="HOJ842" s="231"/>
      <c r="HOK842" s="231"/>
      <c r="HOL842" s="231"/>
      <c r="HOM842" s="231"/>
      <c r="HON842" s="231"/>
      <c r="HOO842" s="231"/>
      <c r="HOP842" s="231"/>
      <c r="HOQ842" s="231"/>
      <c r="HOR842" s="231"/>
      <c r="HOS842" s="231"/>
      <c r="HOT842" s="231"/>
      <c r="HOU842" s="231"/>
      <c r="HOV842" s="231"/>
      <c r="HOW842" s="231"/>
      <c r="HOX842" s="231"/>
      <c r="HOY842" s="231"/>
      <c r="HOZ842" s="231"/>
      <c r="HPA842" s="231"/>
      <c r="HPB842" s="231"/>
      <c r="HPC842" s="231"/>
      <c r="HPD842" s="231"/>
      <c r="HPE842" s="231"/>
      <c r="HPF842" s="231"/>
      <c r="HPG842" s="231"/>
      <c r="HPH842" s="231"/>
      <c r="HPI842" s="231"/>
      <c r="HPJ842" s="231"/>
      <c r="HPK842" s="231"/>
      <c r="HPL842" s="231"/>
      <c r="HPM842" s="231"/>
      <c r="HPN842" s="231"/>
      <c r="HPO842" s="231"/>
      <c r="HPP842" s="231"/>
      <c r="HPQ842" s="231"/>
      <c r="HPR842" s="231"/>
      <c r="HPS842" s="231"/>
      <c r="HPT842" s="231"/>
      <c r="HPU842" s="231"/>
      <c r="HPV842" s="231"/>
      <c r="HPW842" s="231"/>
      <c r="HPX842" s="231"/>
      <c r="HPY842" s="231"/>
      <c r="HPZ842" s="231"/>
      <c r="HQA842" s="231"/>
      <c r="HQB842" s="231"/>
      <c r="HQC842" s="231"/>
      <c r="HQD842" s="231"/>
      <c r="HQE842" s="231"/>
      <c r="HQF842" s="231"/>
      <c r="HQG842" s="231"/>
      <c r="HQH842" s="231"/>
      <c r="HQI842" s="231"/>
      <c r="HQJ842" s="231"/>
      <c r="HQK842" s="231"/>
      <c r="HQL842" s="231"/>
      <c r="HQM842" s="231"/>
      <c r="HQN842" s="231"/>
      <c r="HQO842" s="231"/>
      <c r="HQP842" s="231"/>
      <c r="HQQ842" s="231"/>
      <c r="HQR842" s="231"/>
      <c r="HQS842" s="231"/>
      <c r="HQT842" s="231"/>
      <c r="HQU842" s="231"/>
      <c r="HQV842" s="231"/>
      <c r="HQW842" s="231"/>
      <c r="HQX842" s="231"/>
      <c r="HQY842" s="231"/>
      <c r="HQZ842" s="231"/>
      <c r="HRA842" s="231"/>
      <c r="HRB842" s="231"/>
      <c r="HRC842" s="231"/>
      <c r="HRD842" s="231"/>
      <c r="HRE842" s="231"/>
      <c r="HRF842" s="231"/>
      <c r="HRG842" s="231"/>
      <c r="HRH842" s="231"/>
      <c r="HRI842" s="231"/>
      <c r="HRJ842" s="231"/>
      <c r="HRK842" s="231"/>
      <c r="HRL842" s="231"/>
      <c r="HRM842" s="231"/>
      <c r="HRN842" s="231"/>
      <c r="HRO842" s="231"/>
      <c r="HRP842" s="231"/>
      <c r="HRQ842" s="231"/>
      <c r="HRR842" s="231"/>
      <c r="HRS842" s="231"/>
      <c r="HRT842" s="231"/>
      <c r="HRU842" s="231"/>
      <c r="HRV842" s="231"/>
      <c r="HRW842" s="231"/>
      <c r="HRX842" s="231"/>
      <c r="HRY842" s="231"/>
      <c r="HRZ842" s="231"/>
      <c r="HSA842" s="231"/>
      <c r="HSB842" s="231"/>
      <c r="HSC842" s="231"/>
      <c r="HSD842" s="231"/>
      <c r="HSE842" s="231"/>
      <c r="HSF842" s="231"/>
      <c r="HSG842" s="231"/>
      <c r="HSH842" s="231"/>
      <c r="HSI842" s="231"/>
      <c r="HSJ842" s="231"/>
      <c r="HSK842" s="231"/>
      <c r="HSL842" s="231"/>
      <c r="HSM842" s="231"/>
      <c r="HSN842" s="231"/>
      <c r="HSO842" s="231"/>
      <c r="HSP842" s="231"/>
      <c r="HSQ842" s="231"/>
      <c r="HSR842" s="231"/>
      <c r="HSS842" s="231"/>
      <c r="HST842" s="231"/>
      <c r="HSU842" s="231"/>
      <c r="HSV842" s="231"/>
      <c r="HSW842" s="231"/>
      <c r="HSX842" s="231"/>
      <c r="HSY842" s="231"/>
      <c r="HSZ842" s="231"/>
      <c r="HTA842" s="231"/>
      <c r="HTB842" s="231"/>
      <c r="HTC842" s="231"/>
      <c r="HTD842" s="231"/>
      <c r="HTE842" s="231"/>
      <c r="HTF842" s="231"/>
      <c r="HTG842" s="231"/>
      <c r="HTH842" s="231"/>
      <c r="HTI842" s="231"/>
      <c r="HTJ842" s="231"/>
      <c r="HTK842" s="231"/>
      <c r="HTL842" s="231"/>
      <c r="HTM842" s="231"/>
      <c r="HTN842" s="231"/>
      <c r="HTO842" s="231"/>
      <c r="HTP842" s="231"/>
      <c r="HTQ842" s="231"/>
      <c r="HTR842" s="231"/>
      <c r="HTS842" s="231"/>
      <c r="HTT842" s="231"/>
      <c r="HTU842" s="231"/>
      <c r="HTV842" s="231"/>
      <c r="HTW842" s="231"/>
      <c r="HTX842" s="231"/>
      <c r="HTY842" s="231"/>
      <c r="HTZ842" s="231"/>
      <c r="HUA842" s="231"/>
      <c r="HUB842" s="231"/>
      <c r="HUC842" s="231"/>
      <c r="HUD842" s="231"/>
      <c r="HUE842" s="231"/>
      <c r="HUF842" s="231"/>
      <c r="HUG842" s="231"/>
      <c r="HUH842" s="231"/>
      <c r="HUI842" s="231"/>
      <c r="HUJ842" s="231"/>
      <c r="HUK842" s="231"/>
      <c r="HUL842" s="231"/>
      <c r="HUM842" s="231"/>
      <c r="HUN842" s="231"/>
      <c r="HUO842" s="231"/>
      <c r="HUP842" s="231"/>
      <c r="HUQ842" s="231"/>
      <c r="HUR842" s="231"/>
      <c r="HUS842" s="231"/>
      <c r="HUT842" s="231"/>
      <c r="HUU842" s="231"/>
      <c r="HUV842" s="231"/>
      <c r="HUW842" s="231"/>
      <c r="HUX842" s="231"/>
      <c r="HUY842" s="231"/>
      <c r="HUZ842" s="231"/>
      <c r="HVA842" s="231"/>
      <c r="HVB842" s="231"/>
      <c r="HVC842" s="231"/>
      <c r="HVD842" s="231"/>
      <c r="HVE842" s="231"/>
      <c r="HVF842" s="231"/>
      <c r="HVG842" s="231"/>
      <c r="HVH842" s="231"/>
      <c r="HVI842" s="231"/>
      <c r="HVJ842" s="231"/>
      <c r="HVK842" s="231"/>
      <c r="HVL842" s="231"/>
      <c r="HVM842" s="231"/>
      <c r="HVN842" s="231"/>
      <c r="HVO842" s="231"/>
      <c r="HVP842" s="231"/>
      <c r="HVQ842" s="231"/>
      <c r="HVR842" s="231"/>
      <c r="HVS842" s="231"/>
      <c r="HVT842" s="231"/>
      <c r="HVU842" s="231"/>
      <c r="HVV842" s="231"/>
      <c r="HVW842" s="231"/>
      <c r="HVX842" s="231"/>
      <c r="HVY842" s="231"/>
      <c r="HVZ842" s="231"/>
      <c r="HWA842" s="231"/>
      <c r="HWB842" s="231"/>
      <c r="HWC842" s="231"/>
      <c r="HWD842" s="231"/>
      <c r="HWE842" s="231"/>
      <c r="HWF842" s="231"/>
      <c r="HWG842" s="231"/>
      <c r="HWH842" s="231"/>
      <c r="HWI842" s="231"/>
      <c r="HWJ842" s="231"/>
      <c r="HWK842" s="231"/>
      <c r="HWL842" s="231"/>
      <c r="HWM842" s="231"/>
      <c r="HWN842" s="231"/>
      <c r="HWO842" s="231"/>
      <c r="HWP842" s="231"/>
      <c r="HWQ842" s="231"/>
      <c r="HWR842" s="231"/>
      <c r="HWS842" s="231"/>
      <c r="HWT842" s="231"/>
      <c r="HWU842" s="231"/>
      <c r="HWV842" s="231"/>
      <c r="HWW842" s="231"/>
      <c r="HWX842" s="231"/>
      <c r="HWY842" s="231"/>
      <c r="HWZ842" s="231"/>
      <c r="HXA842" s="231"/>
      <c r="HXB842" s="231"/>
      <c r="HXC842" s="231"/>
      <c r="HXD842" s="231"/>
      <c r="HXE842" s="231"/>
      <c r="HXF842" s="231"/>
      <c r="HXG842" s="231"/>
      <c r="HXH842" s="231"/>
      <c r="HXI842" s="231"/>
      <c r="HXJ842" s="231"/>
      <c r="HXK842" s="231"/>
      <c r="HXL842" s="231"/>
      <c r="HXM842" s="231"/>
      <c r="HXN842" s="231"/>
      <c r="HXO842" s="231"/>
      <c r="HXP842" s="231"/>
      <c r="HXQ842" s="231"/>
      <c r="HXR842" s="231"/>
      <c r="HXS842" s="231"/>
      <c r="HXT842" s="231"/>
      <c r="HXU842" s="231"/>
      <c r="HXV842" s="231"/>
      <c r="HXW842" s="231"/>
      <c r="HXX842" s="231"/>
      <c r="HXY842" s="231"/>
      <c r="HXZ842" s="231"/>
      <c r="HYA842" s="231"/>
      <c r="HYB842" s="231"/>
      <c r="HYC842" s="231"/>
      <c r="HYD842" s="231"/>
      <c r="HYE842" s="231"/>
      <c r="HYF842" s="231"/>
      <c r="HYG842" s="231"/>
      <c r="HYH842" s="231"/>
      <c r="HYI842" s="231"/>
      <c r="HYJ842" s="231"/>
      <c r="HYK842" s="231"/>
      <c r="HYL842" s="231"/>
      <c r="HYM842" s="231"/>
      <c r="HYN842" s="231"/>
      <c r="HYO842" s="231"/>
      <c r="HYP842" s="231"/>
      <c r="HYQ842" s="231"/>
      <c r="HYR842" s="231"/>
      <c r="HYS842" s="231"/>
      <c r="HYT842" s="231"/>
      <c r="HYU842" s="231"/>
      <c r="HYV842" s="231"/>
      <c r="HYW842" s="231"/>
      <c r="HYX842" s="231"/>
      <c r="HYY842" s="231"/>
      <c r="HYZ842" s="231"/>
      <c r="HZA842" s="231"/>
      <c r="HZB842" s="231"/>
      <c r="HZC842" s="231"/>
      <c r="HZD842" s="231"/>
      <c r="HZE842" s="231"/>
      <c r="HZF842" s="231"/>
      <c r="HZG842" s="231"/>
      <c r="HZH842" s="231"/>
      <c r="HZI842" s="231"/>
      <c r="HZJ842" s="231"/>
      <c r="HZK842" s="231"/>
      <c r="HZL842" s="231"/>
      <c r="HZM842" s="231"/>
      <c r="HZN842" s="231"/>
      <c r="HZO842" s="231"/>
      <c r="HZP842" s="231"/>
      <c r="HZQ842" s="231"/>
      <c r="HZR842" s="231"/>
      <c r="HZS842" s="231"/>
      <c r="HZT842" s="231"/>
      <c r="HZU842" s="231"/>
      <c r="HZV842" s="231"/>
      <c r="HZW842" s="231"/>
      <c r="HZX842" s="231"/>
      <c r="HZY842" s="231"/>
      <c r="HZZ842" s="231"/>
      <c r="IAA842" s="231"/>
      <c r="IAB842" s="231"/>
      <c r="IAC842" s="231"/>
      <c r="IAD842" s="231"/>
      <c r="IAE842" s="231"/>
      <c r="IAF842" s="231"/>
      <c r="IAG842" s="231"/>
      <c r="IAH842" s="231"/>
      <c r="IAI842" s="231"/>
      <c r="IAJ842" s="231"/>
      <c r="IAK842" s="231"/>
      <c r="IAL842" s="231"/>
      <c r="IAM842" s="231"/>
      <c r="IAN842" s="231"/>
      <c r="IAO842" s="231"/>
      <c r="IAP842" s="231"/>
      <c r="IAQ842" s="231"/>
      <c r="IAR842" s="231"/>
      <c r="IAS842" s="231"/>
      <c r="IAT842" s="231"/>
      <c r="IAU842" s="231"/>
      <c r="IAV842" s="231"/>
      <c r="IAW842" s="231"/>
      <c r="IAX842" s="231"/>
      <c r="IAY842" s="231"/>
      <c r="IAZ842" s="231"/>
      <c r="IBA842" s="231"/>
      <c r="IBB842" s="231"/>
      <c r="IBC842" s="231"/>
      <c r="IBD842" s="231"/>
      <c r="IBE842" s="231"/>
      <c r="IBF842" s="231"/>
      <c r="IBG842" s="231"/>
      <c r="IBH842" s="231"/>
      <c r="IBI842" s="231"/>
      <c r="IBJ842" s="231"/>
      <c r="IBK842" s="231"/>
      <c r="IBL842" s="231"/>
      <c r="IBM842" s="231"/>
      <c r="IBN842" s="231"/>
      <c r="IBO842" s="231"/>
      <c r="IBP842" s="231"/>
      <c r="IBQ842" s="231"/>
      <c r="IBR842" s="231"/>
      <c r="IBS842" s="231"/>
      <c r="IBT842" s="231"/>
      <c r="IBU842" s="231"/>
      <c r="IBV842" s="231"/>
      <c r="IBW842" s="231"/>
      <c r="IBX842" s="231"/>
      <c r="IBY842" s="231"/>
      <c r="IBZ842" s="231"/>
      <c r="ICA842" s="231"/>
      <c r="ICB842" s="231"/>
      <c r="ICC842" s="231"/>
      <c r="ICD842" s="231"/>
      <c r="ICE842" s="231"/>
      <c r="ICF842" s="231"/>
      <c r="ICG842" s="231"/>
      <c r="ICH842" s="231"/>
      <c r="ICI842" s="231"/>
      <c r="ICJ842" s="231"/>
      <c r="ICK842" s="231"/>
      <c r="ICL842" s="231"/>
      <c r="ICM842" s="231"/>
      <c r="ICN842" s="231"/>
      <c r="ICO842" s="231"/>
      <c r="ICP842" s="231"/>
      <c r="ICQ842" s="231"/>
      <c r="ICR842" s="231"/>
      <c r="ICS842" s="231"/>
      <c r="ICT842" s="231"/>
      <c r="ICU842" s="231"/>
      <c r="ICV842" s="231"/>
      <c r="ICW842" s="231"/>
      <c r="ICX842" s="231"/>
      <c r="ICY842" s="231"/>
      <c r="ICZ842" s="231"/>
      <c r="IDA842" s="231"/>
      <c r="IDB842" s="231"/>
      <c r="IDC842" s="231"/>
      <c r="IDD842" s="231"/>
      <c r="IDE842" s="231"/>
      <c r="IDF842" s="231"/>
      <c r="IDG842" s="231"/>
      <c r="IDH842" s="231"/>
      <c r="IDI842" s="231"/>
      <c r="IDJ842" s="231"/>
      <c r="IDK842" s="231"/>
      <c r="IDL842" s="231"/>
      <c r="IDM842" s="231"/>
      <c r="IDN842" s="231"/>
      <c r="IDO842" s="231"/>
      <c r="IDP842" s="231"/>
      <c r="IDQ842" s="231"/>
      <c r="IDR842" s="231"/>
      <c r="IDS842" s="231"/>
      <c r="IDT842" s="231"/>
      <c r="IDU842" s="231"/>
      <c r="IDV842" s="231"/>
      <c r="IDW842" s="231"/>
      <c r="IDX842" s="231"/>
      <c r="IDY842" s="231"/>
      <c r="IDZ842" s="231"/>
      <c r="IEA842" s="231"/>
      <c r="IEB842" s="231"/>
      <c r="IEC842" s="231"/>
      <c r="IED842" s="231"/>
      <c r="IEE842" s="231"/>
      <c r="IEF842" s="231"/>
      <c r="IEG842" s="231"/>
      <c r="IEH842" s="231"/>
      <c r="IEI842" s="231"/>
      <c r="IEJ842" s="231"/>
      <c r="IEK842" s="231"/>
      <c r="IEL842" s="231"/>
      <c r="IEM842" s="231"/>
      <c r="IEN842" s="231"/>
      <c r="IEO842" s="231"/>
      <c r="IEP842" s="231"/>
      <c r="IEQ842" s="231"/>
      <c r="IER842" s="231"/>
      <c r="IES842" s="231"/>
      <c r="IET842" s="231"/>
      <c r="IEU842" s="231"/>
      <c r="IEV842" s="231"/>
      <c r="IEW842" s="231"/>
      <c r="IEX842" s="231"/>
      <c r="IEY842" s="231"/>
      <c r="IEZ842" s="231"/>
      <c r="IFA842" s="231"/>
      <c r="IFB842" s="231"/>
      <c r="IFC842" s="231"/>
      <c r="IFD842" s="231"/>
      <c r="IFE842" s="231"/>
      <c r="IFF842" s="231"/>
      <c r="IFG842" s="231"/>
      <c r="IFH842" s="231"/>
      <c r="IFI842" s="231"/>
      <c r="IFJ842" s="231"/>
      <c r="IFK842" s="231"/>
      <c r="IFL842" s="231"/>
      <c r="IFM842" s="231"/>
      <c r="IFN842" s="231"/>
      <c r="IFO842" s="231"/>
      <c r="IFP842" s="231"/>
      <c r="IFQ842" s="231"/>
      <c r="IFR842" s="231"/>
      <c r="IFS842" s="231"/>
      <c r="IFT842" s="231"/>
      <c r="IFU842" s="231"/>
      <c r="IFV842" s="231"/>
      <c r="IFW842" s="231"/>
      <c r="IFX842" s="231"/>
      <c r="IFY842" s="231"/>
      <c r="IFZ842" s="231"/>
      <c r="IGA842" s="231"/>
      <c r="IGB842" s="231"/>
      <c r="IGC842" s="231"/>
      <c r="IGD842" s="231"/>
      <c r="IGE842" s="231"/>
      <c r="IGF842" s="231"/>
      <c r="IGG842" s="231"/>
      <c r="IGH842" s="231"/>
      <c r="IGI842" s="231"/>
      <c r="IGJ842" s="231"/>
      <c r="IGK842" s="231"/>
      <c r="IGL842" s="231"/>
      <c r="IGM842" s="231"/>
      <c r="IGN842" s="231"/>
      <c r="IGO842" s="231"/>
      <c r="IGP842" s="231"/>
      <c r="IGQ842" s="231"/>
      <c r="IGR842" s="231"/>
      <c r="IGS842" s="231"/>
      <c r="IGT842" s="231"/>
      <c r="IGU842" s="231"/>
      <c r="IGV842" s="231"/>
      <c r="IGW842" s="231"/>
      <c r="IGX842" s="231"/>
      <c r="IGY842" s="231"/>
      <c r="IGZ842" s="231"/>
      <c r="IHA842" s="231"/>
      <c r="IHB842" s="231"/>
      <c r="IHC842" s="231"/>
      <c r="IHD842" s="231"/>
      <c r="IHE842" s="231"/>
      <c r="IHF842" s="231"/>
      <c r="IHG842" s="231"/>
      <c r="IHH842" s="231"/>
      <c r="IHI842" s="231"/>
      <c r="IHJ842" s="231"/>
      <c r="IHK842" s="231"/>
      <c r="IHL842" s="231"/>
      <c r="IHM842" s="231"/>
      <c r="IHN842" s="231"/>
      <c r="IHO842" s="231"/>
      <c r="IHP842" s="231"/>
      <c r="IHQ842" s="231"/>
      <c r="IHR842" s="231"/>
      <c r="IHS842" s="231"/>
      <c r="IHT842" s="231"/>
      <c r="IHU842" s="231"/>
      <c r="IHV842" s="231"/>
      <c r="IHW842" s="231"/>
      <c r="IHX842" s="231"/>
      <c r="IHY842" s="231"/>
      <c r="IHZ842" s="231"/>
      <c r="IIA842" s="231"/>
      <c r="IIB842" s="231"/>
      <c r="IIC842" s="231"/>
      <c r="IID842" s="231"/>
      <c r="IIE842" s="231"/>
      <c r="IIF842" s="231"/>
      <c r="IIG842" s="231"/>
      <c r="IIH842" s="231"/>
      <c r="III842" s="231"/>
      <c r="IIJ842" s="231"/>
      <c r="IIK842" s="231"/>
      <c r="IIL842" s="231"/>
      <c r="IIM842" s="231"/>
      <c r="IIN842" s="231"/>
      <c r="IIO842" s="231"/>
      <c r="IIP842" s="231"/>
      <c r="IIQ842" s="231"/>
      <c r="IIR842" s="231"/>
      <c r="IIS842" s="231"/>
      <c r="IIT842" s="231"/>
      <c r="IIU842" s="231"/>
      <c r="IIV842" s="231"/>
      <c r="IIW842" s="231"/>
      <c r="IIX842" s="231"/>
      <c r="IIY842" s="231"/>
      <c r="IIZ842" s="231"/>
      <c r="IJA842" s="231"/>
      <c r="IJB842" s="231"/>
      <c r="IJC842" s="231"/>
      <c r="IJD842" s="231"/>
      <c r="IJE842" s="231"/>
      <c r="IJF842" s="231"/>
      <c r="IJG842" s="231"/>
      <c r="IJH842" s="231"/>
      <c r="IJI842" s="231"/>
      <c r="IJJ842" s="231"/>
      <c r="IJK842" s="231"/>
      <c r="IJL842" s="231"/>
      <c r="IJM842" s="231"/>
      <c r="IJN842" s="231"/>
      <c r="IJO842" s="231"/>
      <c r="IJP842" s="231"/>
      <c r="IJQ842" s="231"/>
      <c r="IJR842" s="231"/>
      <c r="IJS842" s="231"/>
      <c r="IJT842" s="231"/>
      <c r="IJU842" s="231"/>
      <c r="IJV842" s="231"/>
      <c r="IJW842" s="231"/>
      <c r="IJX842" s="231"/>
      <c r="IJY842" s="231"/>
      <c r="IJZ842" s="231"/>
      <c r="IKA842" s="231"/>
      <c r="IKB842" s="231"/>
      <c r="IKC842" s="231"/>
      <c r="IKD842" s="231"/>
      <c r="IKE842" s="231"/>
      <c r="IKF842" s="231"/>
      <c r="IKG842" s="231"/>
      <c r="IKH842" s="231"/>
      <c r="IKI842" s="231"/>
      <c r="IKJ842" s="231"/>
      <c r="IKK842" s="231"/>
      <c r="IKL842" s="231"/>
      <c r="IKM842" s="231"/>
      <c r="IKN842" s="231"/>
      <c r="IKO842" s="231"/>
      <c r="IKP842" s="231"/>
      <c r="IKQ842" s="231"/>
      <c r="IKR842" s="231"/>
      <c r="IKS842" s="231"/>
      <c r="IKT842" s="231"/>
      <c r="IKU842" s="231"/>
      <c r="IKV842" s="231"/>
      <c r="IKW842" s="231"/>
      <c r="IKX842" s="231"/>
      <c r="IKY842" s="231"/>
      <c r="IKZ842" s="231"/>
      <c r="ILA842" s="231"/>
      <c r="ILB842" s="231"/>
      <c r="ILC842" s="231"/>
      <c r="ILD842" s="231"/>
      <c r="ILE842" s="231"/>
      <c r="ILF842" s="231"/>
      <c r="ILG842" s="231"/>
      <c r="ILH842" s="231"/>
      <c r="ILI842" s="231"/>
      <c r="ILJ842" s="231"/>
      <c r="ILK842" s="231"/>
      <c r="ILL842" s="231"/>
      <c r="ILM842" s="231"/>
      <c r="ILN842" s="231"/>
      <c r="ILO842" s="231"/>
      <c r="ILP842" s="231"/>
      <c r="ILQ842" s="231"/>
      <c r="ILR842" s="231"/>
      <c r="ILS842" s="231"/>
      <c r="ILT842" s="231"/>
      <c r="ILU842" s="231"/>
      <c r="ILV842" s="231"/>
      <c r="ILW842" s="231"/>
      <c r="ILX842" s="231"/>
      <c r="ILY842" s="231"/>
      <c r="ILZ842" s="231"/>
      <c r="IMA842" s="231"/>
      <c r="IMB842" s="231"/>
      <c r="IMC842" s="231"/>
      <c r="IMD842" s="231"/>
      <c r="IME842" s="231"/>
      <c r="IMF842" s="231"/>
      <c r="IMG842" s="231"/>
      <c r="IMH842" s="231"/>
      <c r="IMI842" s="231"/>
      <c r="IMJ842" s="231"/>
      <c r="IMK842" s="231"/>
      <c r="IML842" s="231"/>
      <c r="IMM842" s="231"/>
      <c r="IMN842" s="231"/>
      <c r="IMO842" s="231"/>
      <c r="IMP842" s="231"/>
      <c r="IMQ842" s="231"/>
      <c r="IMR842" s="231"/>
      <c r="IMS842" s="231"/>
      <c r="IMT842" s="231"/>
      <c r="IMU842" s="231"/>
      <c r="IMV842" s="231"/>
      <c r="IMW842" s="231"/>
      <c r="IMX842" s="231"/>
      <c r="IMY842" s="231"/>
      <c r="IMZ842" s="231"/>
      <c r="INA842" s="231"/>
      <c r="INB842" s="231"/>
      <c r="INC842" s="231"/>
      <c r="IND842" s="231"/>
      <c r="INE842" s="231"/>
      <c r="INF842" s="231"/>
      <c r="ING842" s="231"/>
      <c r="INH842" s="231"/>
      <c r="INI842" s="231"/>
      <c r="INJ842" s="231"/>
      <c r="INK842" s="231"/>
      <c r="INL842" s="231"/>
      <c r="INM842" s="231"/>
      <c r="INN842" s="231"/>
      <c r="INO842" s="231"/>
      <c r="INP842" s="231"/>
      <c r="INQ842" s="231"/>
      <c r="INR842" s="231"/>
      <c r="INS842" s="231"/>
      <c r="INT842" s="231"/>
      <c r="INU842" s="231"/>
      <c r="INV842" s="231"/>
      <c r="INW842" s="231"/>
      <c r="INX842" s="231"/>
      <c r="INY842" s="231"/>
      <c r="INZ842" s="231"/>
      <c r="IOA842" s="231"/>
      <c r="IOB842" s="231"/>
      <c r="IOC842" s="231"/>
      <c r="IOD842" s="231"/>
      <c r="IOE842" s="231"/>
      <c r="IOF842" s="231"/>
      <c r="IOG842" s="231"/>
      <c r="IOH842" s="231"/>
      <c r="IOI842" s="231"/>
      <c r="IOJ842" s="231"/>
      <c r="IOK842" s="231"/>
      <c r="IOL842" s="231"/>
      <c r="IOM842" s="231"/>
      <c r="ION842" s="231"/>
      <c r="IOO842" s="231"/>
      <c r="IOP842" s="231"/>
      <c r="IOQ842" s="231"/>
      <c r="IOR842" s="231"/>
      <c r="IOS842" s="231"/>
      <c r="IOT842" s="231"/>
      <c r="IOU842" s="231"/>
      <c r="IOV842" s="231"/>
      <c r="IOW842" s="231"/>
      <c r="IOX842" s="231"/>
      <c r="IOY842" s="231"/>
      <c r="IOZ842" s="231"/>
      <c r="IPA842" s="231"/>
      <c r="IPB842" s="231"/>
      <c r="IPC842" s="231"/>
      <c r="IPD842" s="231"/>
      <c r="IPE842" s="231"/>
      <c r="IPF842" s="231"/>
      <c r="IPG842" s="231"/>
      <c r="IPH842" s="231"/>
      <c r="IPI842" s="231"/>
      <c r="IPJ842" s="231"/>
      <c r="IPK842" s="231"/>
      <c r="IPL842" s="231"/>
      <c r="IPM842" s="231"/>
      <c r="IPN842" s="231"/>
      <c r="IPO842" s="231"/>
      <c r="IPP842" s="231"/>
      <c r="IPQ842" s="231"/>
      <c r="IPR842" s="231"/>
      <c r="IPS842" s="231"/>
      <c r="IPT842" s="231"/>
      <c r="IPU842" s="231"/>
      <c r="IPV842" s="231"/>
      <c r="IPW842" s="231"/>
      <c r="IPX842" s="231"/>
      <c r="IPY842" s="231"/>
      <c r="IPZ842" s="231"/>
      <c r="IQA842" s="231"/>
      <c r="IQB842" s="231"/>
      <c r="IQC842" s="231"/>
      <c r="IQD842" s="231"/>
      <c r="IQE842" s="231"/>
      <c r="IQF842" s="231"/>
      <c r="IQG842" s="231"/>
      <c r="IQH842" s="231"/>
      <c r="IQI842" s="231"/>
      <c r="IQJ842" s="231"/>
      <c r="IQK842" s="231"/>
      <c r="IQL842" s="231"/>
      <c r="IQM842" s="231"/>
      <c r="IQN842" s="231"/>
      <c r="IQO842" s="231"/>
      <c r="IQP842" s="231"/>
      <c r="IQQ842" s="231"/>
      <c r="IQR842" s="231"/>
      <c r="IQS842" s="231"/>
      <c r="IQT842" s="231"/>
      <c r="IQU842" s="231"/>
      <c r="IQV842" s="231"/>
      <c r="IQW842" s="231"/>
      <c r="IQX842" s="231"/>
      <c r="IQY842" s="231"/>
      <c r="IQZ842" s="231"/>
      <c r="IRA842" s="231"/>
      <c r="IRB842" s="231"/>
      <c r="IRC842" s="231"/>
      <c r="IRD842" s="231"/>
      <c r="IRE842" s="231"/>
      <c r="IRF842" s="231"/>
      <c r="IRG842" s="231"/>
      <c r="IRH842" s="231"/>
      <c r="IRI842" s="231"/>
      <c r="IRJ842" s="231"/>
      <c r="IRK842" s="231"/>
      <c r="IRL842" s="231"/>
      <c r="IRM842" s="231"/>
      <c r="IRN842" s="231"/>
      <c r="IRO842" s="231"/>
      <c r="IRP842" s="231"/>
      <c r="IRQ842" s="231"/>
      <c r="IRR842" s="231"/>
      <c r="IRS842" s="231"/>
      <c r="IRT842" s="231"/>
      <c r="IRU842" s="231"/>
      <c r="IRV842" s="231"/>
      <c r="IRW842" s="231"/>
      <c r="IRX842" s="231"/>
      <c r="IRY842" s="231"/>
      <c r="IRZ842" s="231"/>
      <c r="ISA842" s="231"/>
      <c r="ISB842" s="231"/>
      <c r="ISC842" s="231"/>
      <c r="ISD842" s="231"/>
      <c r="ISE842" s="231"/>
      <c r="ISF842" s="231"/>
      <c r="ISG842" s="231"/>
      <c r="ISH842" s="231"/>
      <c r="ISI842" s="231"/>
      <c r="ISJ842" s="231"/>
      <c r="ISK842" s="231"/>
      <c r="ISL842" s="231"/>
      <c r="ISM842" s="231"/>
      <c r="ISN842" s="231"/>
      <c r="ISO842" s="231"/>
      <c r="ISP842" s="231"/>
      <c r="ISQ842" s="231"/>
      <c r="ISR842" s="231"/>
      <c r="ISS842" s="231"/>
      <c r="IST842" s="231"/>
      <c r="ISU842" s="231"/>
      <c r="ISV842" s="231"/>
      <c r="ISW842" s="231"/>
      <c r="ISX842" s="231"/>
      <c r="ISY842" s="231"/>
      <c r="ISZ842" s="231"/>
      <c r="ITA842" s="231"/>
      <c r="ITB842" s="231"/>
      <c r="ITC842" s="231"/>
      <c r="ITD842" s="231"/>
      <c r="ITE842" s="231"/>
      <c r="ITF842" s="231"/>
      <c r="ITG842" s="231"/>
      <c r="ITH842" s="231"/>
      <c r="ITI842" s="231"/>
      <c r="ITJ842" s="231"/>
      <c r="ITK842" s="231"/>
      <c r="ITL842" s="231"/>
      <c r="ITM842" s="231"/>
      <c r="ITN842" s="231"/>
      <c r="ITO842" s="231"/>
      <c r="ITP842" s="231"/>
      <c r="ITQ842" s="231"/>
      <c r="ITR842" s="231"/>
      <c r="ITS842" s="231"/>
      <c r="ITT842" s="231"/>
      <c r="ITU842" s="231"/>
      <c r="ITV842" s="231"/>
      <c r="ITW842" s="231"/>
      <c r="ITX842" s="231"/>
      <c r="ITY842" s="231"/>
      <c r="ITZ842" s="231"/>
      <c r="IUA842" s="231"/>
      <c r="IUB842" s="231"/>
      <c r="IUC842" s="231"/>
      <c r="IUD842" s="231"/>
      <c r="IUE842" s="231"/>
      <c r="IUF842" s="231"/>
      <c r="IUG842" s="231"/>
      <c r="IUH842" s="231"/>
      <c r="IUI842" s="231"/>
      <c r="IUJ842" s="231"/>
      <c r="IUK842" s="231"/>
      <c r="IUL842" s="231"/>
      <c r="IUM842" s="231"/>
      <c r="IUN842" s="231"/>
      <c r="IUO842" s="231"/>
      <c r="IUP842" s="231"/>
      <c r="IUQ842" s="231"/>
      <c r="IUR842" s="231"/>
      <c r="IUS842" s="231"/>
      <c r="IUT842" s="231"/>
      <c r="IUU842" s="231"/>
      <c r="IUV842" s="231"/>
      <c r="IUW842" s="231"/>
      <c r="IUX842" s="231"/>
      <c r="IUY842" s="231"/>
      <c r="IUZ842" s="231"/>
      <c r="IVA842" s="231"/>
      <c r="IVB842" s="231"/>
      <c r="IVC842" s="231"/>
      <c r="IVD842" s="231"/>
      <c r="IVE842" s="231"/>
      <c r="IVF842" s="231"/>
      <c r="IVG842" s="231"/>
      <c r="IVH842" s="231"/>
      <c r="IVI842" s="231"/>
      <c r="IVJ842" s="231"/>
      <c r="IVK842" s="231"/>
      <c r="IVL842" s="231"/>
      <c r="IVM842" s="231"/>
      <c r="IVN842" s="231"/>
      <c r="IVO842" s="231"/>
      <c r="IVP842" s="231"/>
      <c r="IVQ842" s="231"/>
      <c r="IVR842" s="231"/>
      <c r="IVS842" s="231"/>
      <c r="IVT842" s="231"/>
      <c r="IVU842" s="231"/>
      <c r="IVV842" s="231"/>
      <c r="IVW842" s="231"/>
      <c r="IVX842" s="231"/>
      <c r="IVY842" s="231"/>
      <c r="IVZ842" s="231"/>
      <c r="IWA842" s="231"/>
      <c r="IWB842" s="231"/>
      <c r="IWC842" s="231"/>
      <c r="IWD842" s="231"/>
      <c r="IWE842" s="231"/>
      <c r="IWF842" s="231"/>
      <c r="IWG842" s="231"/>
      <c r="IWH842" s="231"/>
      <c r="IWI842" s="231"/>
      <c r="IWJ842" s="231"/>
      <c r="IWK842" s="231"/>
      <c r="IWL842" s="231"/>
      <c r="IWM842" s="231"/>
      <c r="IWN842" s="231"/>
      <c r="IWO842" s="231"/>
      <c r="IWP842" s="231"/>
      <c r="IWQ842" s="231"/>
      <c r="IWR842" s="231"/>
      <c r="IWS842" s="231"/>
      <c r="IWT842" s="231"/>
      <c r="IWU842" s="231"/>
      <c r="IWV842" s="231"/>
      <c r="IWW842" s="231"/>
      <c r="IWX842" s="231"/>
      <c r="IWY842" s="231"/>
      <c r="IWZ842" s="231"/>
      <c r="IXA842" s="231"/>
      <c r="IXB842" s="231"/>
      <c r="IXC842" s="231"/>
      <c r="IXD842" s="231"/>
      <c r="IXE842" s="231"/>
      <c r="IXF842" s="231"/>
      <c r="IXG842" s="231"/>
      <c r="IXH842" s="231"/>
      <c r="IXI842" s="231"/>
      <c r="IXJ842" s="231"/>
      <c r="IXK842" s="231"/>
      <c r="IXL842" s="231"/>
      <c r="IXM842" s="231"/>
      <c r="IXN842" s="231"/>
      <c r="IXO842" s="231"/>
      <c r="IXP842" s="231"/>
      <c r="IXQ842" s="231"/>
      <c r="IXR842" s="231"/>
      <c r="IXS842" s="231"/>
      <c r="IXT842" s="231"/>
      <c r="IXU842" s="231"/>
      <c r="IXV842" s="231"/>
      <c r="IXW842" s="231"/>
      <c r="IXX842" s="231"/>
      <c r="IXY842" s="231"/>
      <c r="IXZ842" s="231"/>
      <c r="IYA842" s="231"/>
      <c r="IYB842" s="231"/>
      <c r="IYC842" s="231"/>
      <c r="IYD842" s="231"/>
      <c r="IYE842" s="231"/>
      <c r="IYF842" s="231"/>
      <c r="IYG842" s="231"/>
      <c r="IYH842" s="231"/>
      <c r="IYI842" s="231"/>
      <c r="IYJ842" s="231"/>
      <c r="IYK842" s="231"/>
      <c r="IYL842" s="231"/>
      <c r="IYM842" s="231"/>
      <c r="IYN842" s="231"/>
      <c r="IYO842" s="231"/>
      <c r="IYP842" s="231"/>
      <c r="IYQ842" s="231"/>
      <c r="IYR842" s="231"/>
      <c r="IYS842" s="231"/>
      <c r="IYT842" s="231"/>
      <c r="IYU842" s="231"/>
      <c r="IYV842" s="231"/>
      <c r="IYW842" s="231"/>
      <c r="IYX842" s="231"/>
      <c r="IYY842" s="231"/>
      <c r="IYZ842" s="231"/>
      <c r="IZA842" s="231"/>
      <c r="IZB842" s="231"/>
      <c r="IZC842" s="231"/>
      <c r="IZD842" s="231"/>
      <c r="IZE842" s="231"/>
      <c r="IZF842" s="231"/>
      <c r="IZG842" s="231"/>
      <c r="IZH842" s="231"/>
      <c r="IZI842" s="231"/>
      <c r="IZJ842" s="231"/>
      <c r="IZK842" s="231"/>
      <c r="IZL842" s="231"/>
      <c r="IZM842" s="231"/>
      <c r="IZN842" s="231"/>
      <c r="IZO842" s="231"/>
      <c r="IZP842" s="231"/>
      <c r="IZQ842" s="231"/>
      <c r="IZR842" s="231"/>
      <c r="IZS842" s="231"/>
      <c r="IZT842" s="231"/>
      <c r="IZU842" s="231"/>
      <c r="IZV842" s="231"/>
      <c r="IZW842" s="231"/>
      <c r="IZX842" s="231"/>
      <c r="IZY842" s="231"/>
      <c r="IZZ842" s="231"/>
      <c r="JAA842" s="231"/>
      <c r="JAB842" s="231"/>
      <c r="JAC842" s="231"/>
      <c r="JAD842" s="231"/>
      <c r="JAE842" s="231"/>
      <c r="JAF842" s="231"/>
      <c r="JAG842" s="231"/>
      <c r="JAH842" s="231"/>
      <c r="JAI842" s="231"/>
      <c r="JAJ842" s="231"/>
      <c r="JAK842" s="231"/>
      <c r="JAL842" s="231"/>
      <c r="JAM842" s="231"/>
      <c r="JAN842" s="231"/>
      <c r="JAO842" s="231"/>
      <c r="JAP842" s="231"/>
      <c r="JAQ842" s="231"/>
      <c r="JAR842" s="231"/>
      <c r="JAS842" s="231"/>
      <c r="JAT842" s="231"/>
      <c r="JAU842" s="231"/>
      <c r="JAV842" s="231"/>
      <c r="JAW842" s="231"/>
      <c r="JAX842" s="231"/>
      <c r="JAY842" s="231"/>
      <c r="JAZ842" s="231"/>
      <c r="JBA842" s="231"/>
      <c r="JBB842" s="231"/>
      <c r="JBC842" s="231"/>
      <c r="JBD842" s="231"/>
      <c r="JBE842" s="231"/>
      <c r="JBF842" s="231"/>
      <c r="JBG842" s="231"/>
      <c r="JBH842" s="231"/>
      <c r="JBI842" s="231"/>
      <c r="JBJ842" s="231"/>
      <c r="JBK842" s="231"/>
      <c r="JBL842" s="231"/>
      <c r="JBM842" s="231"/>
      <c r="JBN842" s="231"/>
      <c r="JBO842" s="231"/>
      <c r="JBP842" s="231"/>
      <c r="JBQ842" s="231"/>
      <c r="JBR842" s="231"/>
      <c r="JBS842" s="231"/>
      <c r="JBT842" s="231"/>
      <c r="JBU842" s="231"/>
      <c r="JBV842" s="231"/>
      <c r="JBW842" s="231"/>
      <c r="JBX842" s="231"/>
      <c r="JBY842" s="231"/>
      <c r="JBZ842" s="231"/>
      <c r="JCA842" s="231"/>
      <c r="JCB842" s="231"/>
      <c r="JCC842" s="231"/>
      <c r="JCD842" s="231"/>
      <c r="JCE842" s="231"/>
      <c r="JCF842" s="231"/>
      <c r="JCG842" s="231"/>
      <c r="JCH842" s="231"/>
      <c r="JCI842" s="231"/>
      <c r="JCJ842" s="231"/>
      <c r="JCK842" s="231"/>
      <c r="JCL842" s="231"/>
      <c r="JCM842" s="231"/>
      <c r="JCN842" s="231"/>
      <c r="JCO842" s="231"/>
      <c r="JCP842" s="231"/>
      <c r="JCQ842" s="231"/>
      <c r="JCR842" s="231"/>
      <c r="JCS842" s="231"/>
      <c r="JCT842" s="231"/>
      <c r="JCU842" s="231"/>
      <c r="JCV842" s="231"/>
      <c r="JCW842" s="231"/>
      <c r="JCX842" s="231"/>
      <c r="JCY842" s="231"/>
      <c r="JCZ842" s="231"/>
      <c r="JDA842" s="231"/>
      <c r="JDB842" s="231"/>
      <c r="JDC842" s="231"/>
      <c r="JDD842" s="231"/>
      <c r="JDE842" s="231"/>
      <c r="JDF842" s="231"/>
      <c r="JDG842" s="231"/>
      <c r="JDH842" s="231"/>
      <c r="JDI842" s="231"/>
      <c r="JDJ842" s="231"/>
      <c r="JDK842" s="231"/>
      <c r="JDL842" s="231"/>
      <c r="JDM842" s="231"/>
      <c r="JDN842" s="231"/>
      <c r="JDO842" s="231"/>
      <c r="JDP842" s="231"/>
      <c r="JDQ842" s="231"/>
      <c r="JDR842" s="231"/>
      <c r="JDS842" s="231"/>
      <c r="JDT842" s="231"/>
      <c r="JDU842" s="231"/>
      <c r="JDV842" s="231"/>
      <c r="JDW842" s="231"/>
      <c r="JDX842" s="231"/>
      <c r="JDY842" s="231"/>
      <c r="JDZ842" s="231"/>
      <c r="JEA842" s="231"/>
      <c r="JEB842" s="231"/>
      <c r="JEC842" s="231"/>
      <c r="JED842" s="231"/>
      <c r="JEE842" s="231"/>
      <c r="JEF842" s="231"/>
      <c r="JEG842" s="231"/>
      <c r="JEH842" s="231"/>
      <c r="JEI842" s="231"/>
      <c r="JEJ842" s="231"/>
      <c r="JEK842" s="231"/>
      <c r="JEL842" s="231"/>
      <c r="JEM842" s="231"/>
      <c r="JEN842" s="231"/>
      <c r="JEO842" s="231"/>
      <c r="JEP842" s="231"/>
      <c r="JEQ842" s="231"/>
      <c r="JER842" s="231"/>
      <c r="JES842" s="231"/>
      <c r="JET842" s="231"/>
      <c r="JEU842" s="231"/>
      <c r="JEV842" s="231"/>
      <c r="JEW842" s="231"/>
      <c r="JEX842" s="231"/>
      <c r="JEY842" s="231"/>
      <c r="JEZ842" s="231"/>
      <c r="JFA842" s="231"/>
      <c r="JFB842" s="231"/>
      <c r="JFC842" s="231"/>
      <c r="JFD842" s="231"/>
      <c r="JFE842" s="231"/>
      <c r="JFF842" s="231"/>
      <c r="JFG842" s="231"/>
      <c r="JFH842" s="231"/>
      <c r="JFI842" s="231"/>
      <c r="JFJ842" s="231"/>
      <c r="JFK842" s="231"/>
      <c r="JFL842" s="231"/>
      <c r="JFM842" s="231"/>
      <c r="JFN842" s="231"/>
      <c r="JFO842" s="231"/>
      <c r="JFP842" s="231"/>
      <c r="JFQ842" s="231"/>
      <c r="JFR842" s="231"/>
      <c r="JFS842" s="231"/>
      <c r="JFT842" s="231"/>
      <c r="JFU842" s="231"/>
      <c r="JFV842" s="231"/>
      <c r="JFW842" s="231"/>
      <c r="JFX842" s="231"/>
      <c r="JFY842" s="231"/>
      <c r="JFZ842" s="231"/>
      <c r="JGA842" s="231"/>
      <c r="JGB842" s="231"/>
      <c r="JGC842" s="231"/>
      <c r="JGD842" s="231"/>
      <c r="JGE842" s="231"/>
      <c r="JGF842" s="231"/>
      <c r="JGG842" s="231"/>
      <c r="JGH842" s="231"/>
      <c r="JGI842" s="231"/>
      <c r="JGJ842" s="231"/>
      <c r="JGK842" s="231"/>
      <c r="JGL842" s="231"/>
      <c r="JGM842" s="231"/>
      <c r="JGN842" s="231"/>
      <c r="JGO842" s="231"/>
      <c r="JGP842" s="231"/>
      <c r="JGQ842" s="231"/>
      <c r="JGR842" s="231"/>
      <c r="JGS842" s="231"/>
      <c r="JGT842" s="231"/>
      <c r="JGU842" s="231"/>
      <c r="JGV842" s="231"/>
      <c r="JGW842" s="231"/>
      <c r="JGX842" s="231"/>
      <c r="JGY842" s="231"/>
      <c r="JGZ842" s="231"/>
      <c r="JHA842" s="231"/>
      <c r="JHB842" s="231"/>
      <c r="JHC842" s="231"/>
      <c r="JHD842" s="231"/>
      <c r="JHE842" s="231"/>
      <c r="JHF842" s="231"/>
      <c r="JHG842" s="231"/>
      <c r="JHH842" s="231"/>
      <c r="JHI842" s="231"/>
      <c r="JHJ842" s="231"/>
      <c r="JHK842" s="231"/>
      <c r="JHL842" s="231"/>
      <c r="JHM842" s="231"/>
      <c r="JHN842" s="231"/>
      <c r="JHO842" s="231"/>
      <c r="JHP842" s="231"/>
      <c r="JHQ842" s="231"/>
      <c r="JHR842" s="231"/>
      <c r="JHS842" s="231"/>
      <c r="JHT842" s="231"/>
      <c r="JHU842" s="231"/>
      <c r="JHV842" s="231"/>
      <c r="JHW842" s="231"/>
      <c r="JHX842" s="231"/>
      <c r="JHY842" s="231"/>
      <c r="JHZ842" s="231"/>
      <c r="JIA842" s="231"/>
      <c r="JIB842" s="231"/>
      <c r="JIC842" s="231"/>
      <c r="JID842" s="231"/>
      <c r="JIE842" s="231"/>
      <c r="JIF842" s="231"/>
      <c r="JIG842" s="231"/>
      <c r="JIH842" s="231"/>
      <c r="JII842" s="231"/>
      <c r="JIJ842" s="231"/>
      <c r="JIK842" s="231"/>
      <c r="JIL842" s="231"/>
      <c r="JIM842" s="231"/>
      <c r="JIN842" s="231"/>
      <c r="JIO842" s="231"/>
      <c r="JIP842" s="231"/>
      <c r="JIQ842" s="231"/>
      <c r="JIR842" s="231"/>
      <c r="JIS842" s="231"/>
      <c r="JIT842" s="231"/>
      <c r="JIU842" s="231"/>
      <c r="JIV842" s="231"/>
      <c r="JIW842" s="231"/>
      <c r="JIX842" s="231"/>
      <c r="JIY842" s="231"/>
      <c r="JIZ842" s="231"/>
      <c r="JJA842" s="231"/>
      <c r="JJB842" s="231"/>
      <c r="JJC842" s="231"/>
      <c r="JJD842" s="231"/>
      <c r="JJE842" s="231"/>
      <c r="JJF842" s="231"/>
      <c r="JJG842" s="231"/>
      <c r="JJH842" s="231"/>
      <c r="JJI842" s="231"/>
      <c r="JJJ842" s="231"/>
      <c r="JJK842" s="231"/>
      <c r="JJL842" s="231"/>
      <c r="JJM842" s="231"/>
      <c r="JJN842" s="231"/>
      <c r="JJO842" s="231"/>
      <c r="JJP842" s="231"/>
      <c r="JJQ842" s="231"/>
      <c r="JJR842" s="231"/>
      <c r="JJS842" s="231"/>
      <c r="JJT842" s="231"/>
      <c r="JJU842" s="231"/>
      <c r="JJV842" s="231"/>
      <c r="JJW842" s="231"/>
      <c r="JJX842" s="231"/>
      <c r="JJY842" s="231"/>
      <c r="JJZ842" s="231"/>
      <c r="JKA842" s="231"/>
      <c r="JKB842" s="231"/>
      <c r="JKC842" s="231"/>
      <c r="JKD842" s="231"/>
      <c r="JKE842" s="231"/>
      <c r="JKF842" s="231"/>
      <c r="JKG842" s="231"/>
      <c r="JKH842" s="231"/>
      <c r="JKI842" s="231"/>
      <c r="JKJ842" s="231"/>
      <c r="JKK842" s="231"/>
      <c r="JKL842" s="231"/>
      <c r="JKM842" s="231"/>
      <c r="JKN842" s="231"/>
      <c r="JKO842" s="231"/>
      <c r="JKP842" s="231"/>
      <c r="JKQ842" s="231"/>
      <c r="JKR842" s="231"/>
      <c r="JKS842" s="231"/>
      <c r="JKT842" s="231"/>
      <c r="JKU842" s="231"/>
      <c r="JKV842" s="231"/>
      <c r="JKW842" s="231"/>
      <c r="JKX842" s="231"/>
      <c r="JKY842" s="231"/>
      <c r="JKZ842" s="231"/>
      <c r="JLA842" s="231"/>
      <c r="JLB842" s="231"/>
      <c r="JLC842" s="231"/>
      <c r="JLD842" s="231"/>
      <c r="JLE842" s="231"/>
      <c r="JLF842" s="231"/>
      <c r="JLG842" s="231"/>
      <c r="JLH842" s="231"/>
      <c r="JLI842" s="231"/>
      <c r="JLJ842" s="231"/>
      <c r="JLK842" s="231"/>
      <c r="JLL842" s="231"/>
      <c r="JLM842" s="231"/>
      <c r="JLN842" s="231"/>
      <c r="JLO842" s="231"/>
      <c r="JLP842" s="231"/>
      <c r="JLQ842" s="231"/>
      <c r="JLR842" s="231"/>
      <c r="JLS842" s="231"/>
      <c r="JLT842" s="231"/>
      <c r="JLU842" s="231"/>
      <c r="JLV842" s="231"/>
      <c r="JLW842" s="231"/>
      <c r="JLX842" s="231"/>
      <c r="JLY842" s="231"/>
      <c r="JLZ842" s="231"/>
      <c r="JMA842" s="231"/>
      <c r="JMB842" s="231"/>
      <c r="JMC842" s="231"/>
      <c r="JMD842" s="231"/>
      <c r="JME842" s="231"/>
      <c r="JMF842" s="231"/>
      <c r="JMG842" s="231"/>
      <c r="JMH842" s="231"/>
      <c r="JMI842" s="231"/>
      <c r="JMJ842" s="231"/>
      <c r="JMK842" s="231"/>
      <c r="JML842" s="231"/>
      <c r="JMM842" s="231"/>
      <c r="JMN842" s="231"/>
      <c r="JMO842" s="231"/>
      <c r="JMP842" s="231"/>
      <c r="JMQ842" s="231"/>
      <c r="JMR842" s="231"/>
      <c r="JMS842" s="231"/>
      <c r="JMT842" s="231"/>
      <c r="JMU842" s="231"/>
      <c r="JMV842" s="231"/>
      <c r="JMW842" s="231"/>
      <c r="JMX842" s="231"/>
      <c r="JMY842" s="231"/>
      <c r="JMZ842" s="231"/>
      <c r="JNA842" s="231"/>
      <c r="JNB842" s="231"/>
      <c r="JNC842" s="231"/>
      <c r="JND842" s="231"/>
      <c r="JNE842" s="231"/>
      <c r="JNF842" s="231"/>
      <c r="JNG842" s="231"/>
      <c r="JNH842" s="231"/>
      <c r="JNI842" s="231"/>
      <c r="JNJ842" s="231"/>
      <c r="JNK842" s="231"/>
      <c r="JNL842" s="231"/>
      <c r="JNM842" s="231"/>
      <c r="JNN842" s="231"/>
      <c r="JNO842" s="231"/>
      <c r="JNP842" s="231"/>
      <c r="JNQ842" s="231"/>
      <c r="JNR842" s="231"/>
      <c r="JNS842" s="231"/>
      <c r="JNT842" s="231"/>
      <c r="JNU842" s="231"/>
      <c r="JNV842" s="231"/>
      <c r="JNW842" s="231"/>
      <c r="JNX842" s="231"/>
      <c r="JNY842" s="231"/>
      <c r="JNZ842" s="231"/>
      <c r="JOA842" s="231"/>
      <c r="JOB842" s="231"/>
      <c r="JOC842" s="231"/>
      <c r="JOD842" s="231"/>
      <c r="JOE842" s="231"/>
      <c r="JOF842" s="231"/>
      <c r="JOG842" s="231"/>
      <c r="JOH842" s="231"/>
      <c r="JOI842" s="231"/>
      <c r="JOJ842" s="231"/>
      <c r="JOK842" s="231"/>
      <c r="JOL842" s="231"/>
      <c r="JOM842" s="231"/>
      <c r="JON842" s="231"/>
      <c r="JOO842" s="231"/>
      <c r="JOP842" s="231"/>
      <c r="JOQ842" s="231"/>
      <c r="JOR842" s="231"/>
      <c r="JOS842" s="231"/>
      <c r="JOT842" s="231"/>
      <c r="JOU842" s="231"/>
      <c r="JOV842" s="231"/>
      <c r="JOW842" s="231"/>
      <c r="JOX842" s="231"/>
      <c r="JOY842" s="231"/>
      <c r="JOZ842" s="231"/>
      <c r="JPA842" s="231"/>
      <c r="JPB842" s="231"/>
      <c r="JPC842" s="231"/>
      <c r="JPD842" s="231"/>
      <c r="JPE842" s="231"/>
      <c r="JPF842" s="231"/>
      <c r="JPG842" s="231"/>
      <c r="JPH842" s="231"/>
      <c r="JPI842" s="231"/>
      <c r="JPJ842" s="231"/>
      <c r="JPK842" s="231"/>
      <c r="JPL842" s="231"/>
      <c r="JPM842" s="231"/>
      <c r="JPN842" s="231"/>
      <c r="JPO842" s="231"/>
      <c r="JPP842" s="231"/>
      <c r="JPQ842" s="231"/>
      <c r="JPR842" s="231"/>
      <c r="JPS842" s="231"/>
      <c r="JPT842" s="231"/>
      <c r="JPU842" s="231"/>
      <c r="JPV842" s="231"/>
      <c r="JPW842" s="231"/>
      <c r="JPX842" s="231"/>
      <c r="JPY842" s="231"/>
      <c r="JPZ842" s="231"/>
      <c r="JQA842" s="231"/>
      <c r="JQB842" s="231"/>
      <c r="JQC842" s="231"/>
      <c r="JQD842" s="231"/>
      <c r="JQE842" s="231"/>
      <c r="JQF842" s="231"/>
      <c r="JQG842" s="231"/>
      <c r="JQH842" s="231"/>
      <c r="JQI842" s="231"/>
      <c r="JQJ842" s="231"/>
      <c r="JQK842" s="231"/>
      <c r="JQL842" s="231"/>
      <c r="JQM842" s="231"/>
      <c r="JQN842" s="231"/>
      <c r="JQO842" s="231"/>
      <c r="JQP842" s="231"/>
      <c r="JQQ842" s="231"/>
      <c r="JQR842" s="231"/>
      <c r="JQS842" s="231"/>
      <c r="JQT842" s="231"/>
      <c r="JQU842" s="231"/>
      <c r="JQV842" s="231"/>
      <c r="JQW842" s="231"/>
      <c r="JQX842" s="231"/>
      <c r="JQY842" s="231"/>
      <c r="JQZ842" s="231"/>
      <c r="JRA842" s="231"/>
      <c r="JRB842" s="231"/>
      <c r="JRC842" s="231"/>
      <c r="JRD842" s="231"/>
      <c r="JRE842" s="231"/>
      <c r="JRF842" s="231"/>
      <c r="JRG842" s="231"/>
      <c r="JRH842" s="231"/>
      <c r="JRI842" s="231"/>
      <c r="JRJ842" s="231"/>
      <c r="JRK842" s="231"/>
      <c r="JRL842" s="231"/>
      <c r="JRM842" s="231"/>
      <c r="JRN842" s="231"/>
      <c r="JRO842" s="231"/>
      <c r="JRP842" s="231"/>
      <c r="JRQ842" s="231"/>
      <c r="JRR842" s="231"/>
      <c r="JRS842" s="231"/>
      <c r="JRT842" s="231"/>
      <c r="JRU842" s="231"/>
      <c r="JRV842" s="231"/>
      <c r="JRW842" s="231"/>
      <c r="JRX842" s="231"/>
      <c r="JRY842" s="231"/>
      <c r="JRZ842" s="231"/>
      <c r="JSA842" s="231"/>
      <c r="JSB842" s="231"/>
      <c r="JSC842" s="231"/>
      <c r="JSD842" s="231"/>
      <c r="JSE842" s="231"/>
      <c r="JSF842" s="231"/>
      <c r="JSG842" s="231"/>
      <c r="JSH842" s="231"/>
      <c r="JSI842" s="231"/>
      <c r="JSJ842" s="231"/>
      <c r="JSK842" s="231"/>
      <c r="JSL842" s="231"/>
      <c r="JSM842" s="231"/>
      <c r="JSN842" s="231"/>
      <c r="JSO842" s="231"/>
      <c r="JSP842" s="231"/>
      <c r="JSQ842" s="231"/>
      <c r="JSR842" s="231"/>
      <c r="JSS842" s="231"/>
      <c r="JST842" s="231"/>
      <c r="JSU842" s="231"/>
      <c r="JSV842" s="231"/>
      <c r="JSW842" s="231"/>
      <c r="JSX842" s="231"/>
      <c r="JSY842" s="231"/>
      <c r="JSZ842" s="231"/>
      <c r="JTA842" s="231"/>
      <c r="JTB842" s="231"/>
      <c r="JTC842" s="231"/>
      <c r="JTD842" s="231"/>
      <c r="JTE842" s="231"/>
      <c r="JTF842" s="231"/>
      <c r="JTG842" s="231"/>
      <c r="JTH842" s="231"/>
      <c r="JTI842" s="231"/>
      <c r="JTJ842" s="231"/>
      <c r="JTK842" s="231"/>
      <c r="JTL842" s="231"/>
      <c r="JTM842" s="231"/>
      <c r="JTN842" s="231"/>
      <c r="JTO842" s="231"/>
      <c r="JTP842" s="231"/>
      <c r="JTQ842" s="231"/>
      <c r="JTR842" s="231"/>
      <c r="JTS842" s="231"/>
      <c r="JTT842" s="231"/>
      <c r="JTU842" s="231"/>
      <c r="JTV842" s="231"/>
      <c r="JTW842" s="231"/>
      <c r="JTX842" s="231"/>
      <c r="JTY842" s="231"/>
      <c r="JTZ842" s="231"/>
      <c r="JUA842" s="231"/>
      <c r="JUB842" s="231"/>
      <c r="JUC842" s="231"/>
      <c r="JUD842" s="231"/>
      <c r="JUE842" s="231"/>
      <c r="JUF842" s="231"/>
      <c r="JUG842" s="231"/>
      <c r="JUH842" s="231"/>
      <c r="JUI842" s="231"/>
      <c r="JUJ842" s="231"/>
      <c r="JUK842" s="231"/>
      <c r="JUL842" s="231"/>
      <c r="JUM842" s="231"/>
      <c r="JUN842" s="231"/>
      <c r="JUO842" s="231"/>
      <c r="JUP842" s="231"/>
      <c r="JUQ842" s="231"/>
      <c r="JUR842" s="231"/>
      <c r="JUS842" s="231"/>
      <c r="JUT842" s="231"/>
      <c r="JUU842" s="231"/>
      <c r="JUV842" s="231"/>
      <c r="JUW842" s="231"/>
      <c r="JUX842" s="231"/>
      <c r="JUY842" s="231"/>
      <c r="JUZ842" s="231"/>
      <c r="JVA842" s="231"/>
      <c r="JVB842" s="231"/>
      <c r="JVC842" s="231"/>
      <c r="JVD842" s="231"/>
      <c r="JVE842" s="231"/>
      <c r="JVF842" s="231"/>
      <c r="JVG842" s="231"/>
      <c r="JVH842" s="231"/>
      <c r="JVI842" s="231"/>
      <c r="JVJ842" s="231"/>
      <c r="JVK842" s="231"/>
      <c r="JVL842" s="231"/>
      <c r="JVM842" s="231"/>
      <c r="JVN842" s="231"/>
      <c r="JVO842" s="231"/>
      <c r="JVP842" s="231"/>
      <c r="JVQ842" s="231"/>
      <c r="JVR842" s="231"/>
      <c r="JVS842" s="231"/>
      <c r="JVT842" s="231"/>
      <c r="JVU842" s="231"/>
      <c r="JVV842" s="231"/>
      <c r="JVW842" s="231"/>
      <c r="JVX842" s="231"/>
      <c r="JVY842" s="231"/>
      <c r="JVZ842" s="231"/>
      <c r="JWA842" s="231"/>
      <c r="JWB842" s="231"/>
      <c r="JWC842" s="231"/>
      <c r="JWD842" s="231"/>
      <c r="JWE842" s="231"/>
      <c r="JWF842" s="231"/>
      <c r="JWG842" s="231"/>
      <c r="JWH842" s="231"/>
      <c r="JWI842" s="231"/>
      <c r="JWJ842" s="231"/>
      <c r="JWK842" s="231"/>
      <c r="JWL842" s="231"/>
      <c r="JWM842" s="231"/>
      <c r="JWN842" s="231"/>
      <c r="JWO842" s="231"/>
      <c r="JWP842" s="231"/>
      <c r="JWQ842" s="231"/>
      <c r="JWR842" s="231"/>
      <c r="JWS842" s="231"/>
      <c r="JWT842" s="231"/>
      <c r="JWU842" s="231"/>
      <c r="JWV842" s="231"/>
      <c r="JWW842" s="231"/>
      <c r="JWX842" s="231"/>
      <c r="JWY842" s="231"/>
      <c r="JWZ842" s="231"/>
      <c r="JXA842" s="231"/>
      <c r="JXB842" s="231"/>
      <c r="JXC842" s="231"/>
      <c r="JXD842" s="231"/>
      <c r="JXE842" s="231"/>
      <c r="JXF842" s="231"/>
      <c r="JXG842" s="231"/>
      <c r="JXH842" s="231"/>
      <c r="JXI842" s="231"/>
      <c r="JXJ842" s="231"/>
      <c r="JXK842" s="231"/>
      <c r="JXL842" s="231"/>
      <c r="JXM842" s="231"/>
      <c r="JXN842" s="231"/>
      <c r="JXO842" s="231"/>
      <c r="JXP842" s="231"/>
      <c r="JXQ842" s="231"/>
      <c r="JXR842" s="231"/>
      <c r="JXS842" s="231"/>
      <c r="JXT842" s="231"/>
      <c r="JXU842" s="231"/>
      <c r="JXV842" s="231"/>
      <c r="JXW842" s="231"/>
      <c r="JXX842" s="231"/>
      <c r="JXY842" s="231"/>
      <c r="JXZ842" s="231"/>
      <c r="JYA842" s="231"/>
      <c r="JYB842" s="231"/>
      <c r="JYC842" s="231"/>
      <c r="JYD842" s="231"/>
      <c r="JYE842" s="231"/>
      <c r="JYF842" s="231"/>
      <c r="JYG842" s="231"/>
      <c r="JYH842" s="231"/>
      <c r="JYI842" s="231"/>
      <c r="JYJ842" s="231"/>
      <c r="JYK842" s="231"/>
      <c r="JYL842" s="231"/>
      <c r="JYM842" s="231"/>
      <c r="JYN842" s="231"/>
      <c r="JYO842" s="231"/>
      <c r="JYP842" s="231"/>
      <c r="JYQ842" s="231"/>
      <c r="JYR842" s="231"/>
      <c r="JYS842" s="231"/>
      <c r="JYT842" s="231"/>
      <c r="JYU842" s="231"/>
      <c r="JYV842" s="231"/>
      <c r="JYW842" s="231"/>
      <c r="JYX842" s="231"/>
      <c r="JYY842" s="231"/>
      <c r="JYZ842" s="231"/>
      <c r="JZA842" s="231"/>
      <c r="JZB842" s="231"/>
      <c r="JZC842" s="231"/>
      <c r="JZD842" s="231"/>
      <c r="JZE842" s="231"/>
      <c r="JZF842" s="231"/>
      <c r="JZG842" s="231"/>
      <c r="JZH842" s="231"/>
      <c r="JZI842" s="231"/>
      <c r="JZJ842" s="231"/>
      <c r="JZK842" s="231"/>
      <c r="JZL842" s="231"/>
      <c r="JZM842" s="231"/>
      <c r="JZN842" s="231"/>
      <c r="JZO842" s="231"/>
      <c r="JZP842" s="231"/>
      <c r="JZQ842" s="231"/>
      <c r="JZR842" s="231"/>
      <c r="JZS842" s="231"/>
      <c r="JZT842" s="231"/>
      <c r="JZU842" s="231"/>
      <c r="JZV842" s="231"/>
      <c r="JZW842" s="231"/>
      <c r="JZX842" s="231"/>
      <c r="JZY842" s="231"/>
      <c r="JZZ842" s="231"/>
      <c r="KAA842" s="231"/>
      <c r="KAB842" s="231"/>
      <c r="KAC842" s="231"/>
      <c r="KAD842" s="231"/>
      <c r="KAE842" s="231"/>
      <c r="KAF842" s="231"/>
      <c r="KAG842" s="231"/>
      <c r="KAH842" s="231"/>
      <c r="KAI842" s="231"/>
      <c r="KAJ842" s="231"/>
      <c r="KAK842" s="231"/>
      <c r="KAL842" s="231"/>
      <c r="KAM842" s="231"/>
      <c r="KAN842" s="231"/>
      <c r="KAO842" s="231"/>
      <c r="KAP842" s="231"/>
      <c r="KAQ842" s="231"/>
      <c r="KAR842" s="231"/>
      <c r="KAS842" s="231"/>
      <c r="KAT842" s="231"/>
      <c r="KAU842" s="231"/>
      <c r="KAV842" s="231"/>
      <c r="KAW842" s="231"/>
      <c r="KAX842" s="231"/>
      <c r="KAY842" s="231"/>
      <c r="KAZ842" s="231"/>
      <c r="KBA842" s="231"/>
      <c r="KBB842" s="231"/>
      <c r="KBC842" s="231"/>
      <c r="KBD842" s="231"/>
      <c r="KBE842" s="231"/>
      <c r="KBF842" s="231"/>
      <c r="KBG842" s="231"/>
      <c r="KBH842" s="231"/>
      <c r="KBI842" s="231"/>
      <c r="KBJ842" s="231"/>
      <c r="KBK842" s="231"/>
      <c r="KBL842" s="231"/>
      <c r="KBM842" s="231"/>
      <c r="KBN842" s="231"/>
      <c r="KBO842" s="231"/>
      <c r="KBP842" s="231"/>
      <c r="KBQ842" s="231"/>
      <c r="KBR842" s="231"/>
      <c r="KBS842" s="231"/>
      <c r="KBT842" s="231"/>
      <c r="KBU842" s="231"/>
      <c r="KBV842" s="231"/>
      <c r="KBW842" s="231"/>
      <c r="KBX842" s="231"/>
      <c r="KBY842" s="231"/>
      <c r="KBZ842" s="231"/>
      <c r="KCA842" s="231"/>
      <c r="KCB842" s="231"/>
      <c r="KCC842" s="231"/>
      <c r="KCD842" s="231"/>
      <c r="KCE842" s="231"/>
      <c r="KCF842" s="231"/>
      <c r="KCG842" s="231"/>
      <c r="KCH842" s="231"/>
      <c r="KCI842" s="231"/>
      <c r="KCJ842" s="231"/>
      <c r="KCK842" s="231"/>
      <c r="KCL842" s="231"/>
      <c r="KCM842" s="231"/>
      <c r="KCN842" s="231"/>
      <c r="KCO842" s="231"/>
      <c r="KCP842" s="231"/>
      <c r="KCQ842" s="231"/>
      <c r="KCR842" s="231"/>
      <c r="KCS842" s="231"/>
      <c r="KCT842" s="231"/>
      <c r="KCU842" s="231"/>
      <c r="KCV842" s="231"/>
      <c r="KCW842" s="231"/>
      <c r="KCX842" s="231"/>
      <c r="KCY842" s="231"/>
      <c r="KCZ842" s="231"/>
      <c r="KDA842" s="231"/>
      <c r="KDB842" s="231"/>
      <c r="KDC842" s="231"/>
      <c r="KDD842" s="231"/>
      <c r="KDE842" s="231"/>
      <c r="KDF842" s="231"/>
      <c r="KDG842" s="231"/>
      <c r="KDH842" s="231"/>
      <c r="KDI842" s="231"/>
      <c r="KDJ842" s="231"/>
      <c r="KDK842" s="231"/>
      <c r="KDL842" s="231"/>
      <c r="KDM842" s="231"/>
      <c r="KDN842" s="231"/>
      <c r="KDO842" s="231"/>
      <c r="KDP842" s="231"/>
      <c r="KDQ842" s="231"/>
      <c r="KDR842" s="231"/>
      <c r="KDS842" s="231"/>
      <c r="KDT842" s="231"/>
      <c r="KDU842" s="231"/>
      <c r="KDV842" s="231"/>
      <c r="KDW842" s="231"/>
      <c r="KDX842" s="231"/>
      <c r="KDY842" s="231"/>
      <c r="KDZ842" s="231"/>
      <c r="KEA842" s="231"/>
      <c r="KEB842" s="231"/>
      <c r="KEC842" s="231"/>
      <c r="KED842" s="231"/>
      <c r="KEE842" s="231"/>
      <c r="KEF842" s="231"/>
      <c r="KEG842" s="231"/>
      <c r="KEH842" s="231"/>
      <c r="KEI842" s="231"/>
      <c r="KEJ842" s="231"/>
      <c r="KEK842" s="231"/>
      <c r="KEL842" s="231"/>
      <c r="KEM842" s="231"/>
      <c r="KEN842" s="231"/>
      <c r="KEO842" s="231"/>
      <c r="KEP842" s="231"/>
      <c r="KEQ842" s="231"/>
      <c r="KER842" s="231"/>
      <c r="KES842" s="231"/>
      <c r="KET842" s="231"/>
      <c r="KEU842" s="231"/>
      <c r="KEV842" s="231"/>
      <c r="KEW842" s="231"/>
      <c r="KEX842" s="231"/>
      <c r="KEY842" s="231"/>
      <c r="KEZ842" s="231"/>
      <c r="KFA842" s="231"/>
      <c r="KFB842" s="231"/>
      <c r="KFC842" s="231"/>
      <c r="KFD842" s="231"/>
      <c r="KFE842" s="231"/>
      <c r="KFF842" s="231"/>
      <c r="KFG842" s="231"/>
      <c r="KFH842" s="231"/>
      <c r="KFI842" s="231"/>
      <c r="KFJ842" s="231"/>
      <c r="KFK842" s="231"/>
      <c r="KFL842" s="231"/>
      <c r="KFM842" s="231"/>
      <c r="KFN842" s="231"/>
      <c r="KFO842" s="231"/>
      <c r="KFP842" s="231"/>
      <c r="KFQ842" s="231"/>
      <c r="KFR842" s="231"/>
      <c r="KFS842" s="231"/>
      <c r="KFT842" s="231"/>
      <c r="KFU842" s="231"/>
      <c r="KFV842" s="231"/>
      <c r="KFW842" s="231"/>
      <c r="KFX842" s="231"/>
      <c r="KFY842" s="231"/>
      <c r="KFZ842" s="231"/>
      <c r="KGA842" s="231"/>
      <c r="KGB842" s="231"/>
      <c r="KGC842" s="231"/>
      <c r="KGD842" s="231"/>
      <c r="KGE842" s="231"/>
      <c r="KGF842" s="231"/>
      <c r="KGG842" s="231"/>
      <c r="KGH842" s="231"/>
      <c r="KGI842" s="231"/>
      <c r="KGJ842" s="231"/>
      <c r="KGK842" s="231"/>
      <c r="KGL842" s="231"/>
      <c r="KGM842" s="231"/>
      <c r="KGN842" s="231"/>
      <c r="KGO842" s="231"/>
      <c r="KGP842" s="231"/>
      <c r="KGQ842" s="231"/>
      <c r="KGR842" s="231"/>
      <c r="KGS842" s="231"/>
      <c r="KGT842" s="231"/>
      <c r="KGU842" s="231"/>
      <c r="KGV842" s="231"/>
      <c r="KGW842" s="231"/>
      <c r="KGX842" s="231"/>
      <c r="KGY842" s="231"/>
      <c r="KGZ842" s="231"/>
      <c r="KHA842" s="231"/>
      <c r="KHB842" s="231"/>
      <c r="KHC842" s="231"/>
      <c r="KHD842" s="231"/>
      <c r="KHE842" s="231"/>
      <c r="KHF842" s="231"/>
      <c r="KHG842" s="231"/>
      <c r="KHH842" s="231"/>
      <c r="KHI842" s="231"/>
      <c r="KHJ842" s="231"/>
      <c r="KHK842" s="231"/>
      <c r="KHL842" s="231"/>
      <c r="KHM842" s="231"/>
      <c r="KHN842" s="231"/>
      <c r="KHO842" s="231"/>
      <c r="KHP842" s="231"/>
      <c r="KHQ842" s="231"/>
      <c r="KHR842" s="231"/>
      <c r="KHS842" s="231"/>
      <c r="KHT842" s="231"/>
      <c r="KHU842" s="231"/>
      <c r="KHV842" s="231"/>
      <c r="KHW842" s="231"/>
      <c r="KHX842" s="231"/>
      <c r="KHY842" s="231"/>
      <c r="KHZ842" s="231"/>
      <c r="KIA842" s="231"/>
      <c r="KIB842" s="231"/>
      <c r="KIC842" s="231"/>
      <c r="KID842" s="231"/>
      <c r="KIE842" s="231"/>
      <c r="KIF842" s="231"/>
      <c r="KIG842" s="231"/>
      <c r="KIH842" s="231"/>
      <c r="KII842" s="231"/>
      <c r="KIJ842" s="231"/>
      <c r="KIK842" s="231"/>
      <c r="KIL842" s="231"/>
      <c r="KIM842" s="231"/>
      <c r="KIN842" s="231"/>
      <c r="KIO842" s="231"/>
      <c r="KIP842" s="231"/>
      <c r="KIQ842" s="231"/>
      <c r="KIR842" s="231"/>
      <c r="KIS842" s="231"/>
      <c r="KIT842" s="231"/>
      <c r="KIU842" s="231"/>
      <c r="KIV842" s="231"/>
      <c r="KIW842" s="231"/>
      <c r="KIX842" s="231"/>
      <c r="KIY842" s="231"/>
      <c r="KIZ842" s="231"/>
      <c r="KJA842" s="231"/>
      <c r="KJB842" s="231"/>
      <c r="KJC842" s="231"/>
      <c r="KJD842" s="231"/>
      <c r="KJE842" s="231"/>
      <c r="KJF842" s="231"/>
      <c r="KJG842" s="231"/>
      <c r="KJH842" s="231"/>
      <c r="KJI842" s="231"/>
      <c r="KJJ842" s="231"/>
      <c r="KJK842" s="231"/>
      <c r="KJL842" s="231"/>
      <c r="KJM842" s="231"/>
      <c r="KJN842" s="231"/>
      <c r="KJO842" s="231"/>
      <c r="KJP842" s="231"/>
      <c r="KJQ842" s="231"/>
      <c r="KJR842" s="231"/>
      <c r="KJS842" s="231"/>
      <c r="KJT842" s="231"/>
      <c r="KJU842" s="231"/>
      <c r="KJV842" s="231"/>
      <c r="KJW842" s="231"/>
      <c r="KJX842" s="231"/>
      <c r="KJY842" s="231"/>
      <c r="KJZ842" s="231"/>
      <c r="KKA842" s="231"/>
      <c r="KKB842" s="231"/>
      <c r="KKC842" s="231"/>
      <c r="KKD842" s="231"/>
      <c r="KKE842" s="231"/>
      <c r="KKF842" s="231"/>
      <c r="KKG842" s="231"/>
      <c r="KKH842" s="231"/>
      <c r="KKI842" s="231"/>
      <c r="KKJ842" s="231"/>
      <c r="KKK842" s="231"/>
      <c r="KKL842" s="231"/>
      <c r="KKM842" s="231"/>
      <c r="KKN842" s="231"/>
      <c r="KKO842" s="231"/>
      <c r="KKP842" s="231"/>
      <c r="KKQ842" s="231"/>
      <c r="KKR842" s="231"/>
      <c r="KKS842" s="231"/>
      <c r="KKT842" s="231"/>
      <c r="KKU842" s="231"/>
      <c r="KKV842" s="231"/>
      <c r="KKW842" s="231"/>
      <c r="KKX842" s="231"/>
      <c r="KKY842" s="231"/>
      <c r="KKZ842" s="231"/>
      <c r="KLA842" s="231"/>
      <c r="KLB842" s="231"/>
      <c r="KLC842" s="231"/>
      <c r="KLD842" s="231"/>
      <c r="KLE842" s="231"/>
      <c r="KLF842" s="231"/>
      <c r="KLG842" s="231"/>
      <c r="KLH842" s="231"/>
      <c r="KLI842" s="231"/>
      <c r="KLJ842" s="231"/>
      <c r="KLK842" s="231"/>
      <c r="KLL842" s="231"/>
      <c r="KLM842" s="231"/>
      <c r="KLN842" s="231"/>
      <c r="KLO842" s="231"/>
      <c r="KLP842" s="231"/>
      <c r="KLQ842" s="231"/>
      <c r="KLR842" s="231"/>
      <c r="KLS842" s="231"/>
      <c r="KLT842" s="231"/>
      <c r="KLU842" s="231"/>
      <c r="KLV842" s="231"/>
      <c r="KLW842" s="231"/>
      <c r="KLX842" s="231"/>
      <c r="KLY842" s="231"/>
      <c r="KLZ842" s="231"/>
      <c r="KMA842" s="231"/>
      <c r="KMB842" s="231"/>
      <c r="KMC842" s="231"/>
      <c r="KMD842" s="231"/>
      <c r="KME842" s="231"/>
      <c r="KMF842" s="231"/>
      <c r="KMG842" s="231"/>
      <c r="KMH842" s="231"/>
      <c r="KMI842" s="231"/>
      <c r="KMJ842" s="231"/>
      <c r="KMK842" s="231"/>
      <c r="KML842" s="231"/>
      <c r="KMM842" s="231"/>
      <c r="KMN842" s="231"/>
      <c r="KMO842" s="231"/>
      <c r="KMP842" s="231"/>
      <c r="KMQ842" s="231"/>
      <c r="KMR842" s="231"/>
      <c r="KMS842" s="231"/>
      <c r="KMT842" s="231"/>
      <c r="KMU842" s="231"/>
      <c r="KMV842" s="231"/>
      <c r="KMW842" s="231"/>
      <c r="KMX842" s="231"/>
      <c r="KMY842" s="231"/>
      <c r="KMZ842" s="231"/>
      <c r="KNA842" s="231"/>
      <c r="KNB842" s="231"/>
      <c r="KNC842" s="231"/>
      <c r="KND842" s="231"/>
      <c r="KNE842" s="231"/>
      <c r="KNF842" s="231"/>
      <c r="KNG842" s="231"/>
      <c r="KNH842" s="231"/>
      <c r="KNI842" s="231"/>
      <c r="KNJ842" s="231"/>
      <c r="KNK842" s="231"/>
      <c r="KNL842" s="231"/>
      <c r="KNM842" s="231"/>
      <c r="KNN842" s="231"/>
      <c r="KNO842" s="231"/>
      <c r="KNP842" s="231"/>
      <c r="KNQ842" s="231"/>
      <c r="KNR842" s="231"/>
      <c r="KNS842" s="231"/>
      <c r="KNT842" s="231"/>
      <c r="KNU842" s="231"/>
      <c r="KNV842" s="231"/>
      <c r="KNW842" s="231"/>
      <c r="KNX842" s="231"/>
      <c r="KNY842" s="231"/>
      <c r="KNZ842" s="231"/>
      <c r="KOA842" s="231"/>
      <c r="KOB842" s="231"/>
      <c r="KOC842" s="231"/>
      <c r="KOD842" s="231"/>
      <c r="KOE842" s="231"/>
      <c r="KOF842" s="231"/>
      <c r="KOG842" s="231"/>
      <c r="KOH842" s="231"/>
      <c r="KOI842" s="231"/>
      <c r="KOJ842" s="231"/>
      <c r="KOK842" s="231"/>
      <c r="KOL842" s="231"/>
      <c r="KOM842" s="231"/>
      <c r="KON842" s="231"/>
      <c r="KOO842" s="231"/>
      <c r="KOP842" s="231"/>
      <c r="KOQ842" s="231"/>
      <c r="KOR842" s="231"/>
      <c r="KOS842" s="231"/>
      <c r="KOT842" s="231"/>
      <c r="KOU842" s="231"/>
      <c r="KOV842" s="231"/>
      <c r="KOW842" s="231"/>
      <c r="KOX842" s="231"/>
      <c r="KOY842" s="231"/>
      <c r="KOZ842" s="231"/>
      <c r="KPA842" s="231"/>
      <c r="KPB842" s="231"/>
      <c r="KPC842" s="231"/>
      <c r="KPD842" s="231"/>
      <c r="KPE842" s="231"/>
      <c r="KPF842" s="231"/>
      <c r="KPG842" s="231"/>
      <c r="KPH842" s="231"/>
      <c r="KPI842" s="231"/>
      <c r="KPJ842" s="231"/>
      <c r="KPK842" s="231"/>
      <c r="KPL842" s="231"/>
      <c r="KPM842" s="231"/>
      <c r="KPN842" s="231"/>
      <c r="KPO842" s="231"/>
      <c r="KPP842" s="231"/>
      <c r="KPQ842" s="231"/>
      <c r="KPR842" s="231"/>
      <c r="KPS842" s="231"/>
      <c r="KPT842" s="231"/>
      <c r="KPU842" s="231"/>
      <c r="KPV842" s="231"/>
      <c r="KPW842" s="231"/>
      <c r="KPX842" s="231"/>
      <c r="KPY842" s="231"/>
      <c r="KPZ842" s="231"/>
      <c r="KQA842" s="231"/>
      <c r="KQB842" s="231"/>
      <c r="KQC842" s="231"/>
      <c r="KQD842" s="231"/>
      <c r="KQE842" s="231"/>
      <c r="KQF842" s="231"/>
      <c r="KQG842" s="231"/>
      <c r="KQH842" s="231"/>
      <c r="KQI842" s="231"/>
      <c r="KQJ842" s="231"/>
      <c r="KQK842" s="231"/>
      <c r="KQL842" s="231"/>
      <c r="KQM842" s="231"/>
      <c r="KQN842" s="231"/>
      <c r="KQO842" s="231"/>
      <c r="KQP842" s="231"/>
      <c r="KQQ842" s="231"/>
      <c r="KQR842" s="231"/>
      <c r="KQS842" s="231"/>
      <c r="KQT842" s="231"/>
      <c r="KQU842" s="231"/>
      <c r="KQV842" s="231"/>
      <c r="KQW842" s="231"/>
      <c r="KQX842" s="231"/>
      <c r="KQY842" s="231"/>
      <c r="KQZ842" s="231"/>
      <c r="KRA842" s="231"/>
      <c r="KRB842" s="231"/>
      <c r="KRC842" s="231"/>
      <c r="KRD842" s="231"/>
      <c r="KRE842" s="231"/>
      <c r="KRF842" s="231"/>
      <c r="KRG842" s="231"/>
      <c r="KRH842" s="231"/>
      <c r="KRI842" s="231"/>
      <c r="KRJ842" s="231"/>
      <c r="KRK842" s="231"/>
      <c r="KRL842" s="231"/>
      <c r="KRM842" s="231"/>
      <c r="KRN842" s="231"/>
      <c r="KRO842" s="231"/>
      <c r="KRP842" s="231"/>
      <c r="KRQ842" s="231"/>
      <c r="KRR842" s="231"/>
      <c r="KRS842" s="231"/>
      <c r="KRT842" s="231"/>
      <c r="KRU842" s="231"/>
      <c r="KRV842" s="231"/>
      <c r="KRW842" s="231"/>
      <c r="KRX842" s="231"/>
      <c r="KRY842" s="231"/>
      <c r="KRZ842" s="231"/>
      <c r="KSA842" s="231"/>
      <c r="KSB842" s="231"/>
      <c r="KSC842" s="231"/>
      <c r="KSD842" s="231"/>
      <c r="KSE842" s="231"/>
      <c r="KSF842" s="231"/>
      <c r="KSG842" s="231"/>
      <c r="KSH842" s="231"/>
      <c r="KSI842" s="231"/>
      <c r="KSJ842" s="231"/>
      <c r="KSK842" s="231"/>
      <c r="KSL842" s="231"/>
      <c r="KSM842" s="231"/>
      <c r="KSN842" s="231"/>
      <c r="KSO842" s="231"/>
      <c r="KSP842" s="231"/>
      <c r="KSQ842" s="231"/>
      <c r="KSR842" s="231"/>
      <c r="KSS842" s="231"/>
      <c r="KST842" s="231"/>
      <c r="KSU842" s="231"/>
      <c r="KSV842" s="231"/>
      <c r="KSW842" s="231"/>
      <c r="KSX842" s="231"/>
      <c r="KSY842" s="231"/>
      <c r="KSZ842" s="231"/>
      <c r="KTA842" s="231"/>
      <c r="KTB842" s="231"/>
      <c r="KTC842" s="231"/>
      <c r="KTD842" s="231"/>
      <c r="KTE842" s="231"/>
      <c r="KTF842" s="231"/>
      <c r="KTG842" s="231"/>
      <c r="KTH842" s="231"/>
      <c r="KTI842" s="231"/>
      <c r="KTJ842" s="231"/>
      <c r="KTK842" s="231"/>
      <c r="KTL842" s="231"/>
      <c r="KTM842" s="231"/>
      <c r="KTN842" s="231"/>
      <c r="KTO842" s="231"/>
      <c r="KTP842" s="231"/>
      <c r="KTQ842" s="231"/>
      <c r="KTR842" s="231"/>
      <c r="KTS842" s="231"/>
      <c r="KTT842" s="231"/>
      <c r="KTU842" s="231"/>
      <c r="KTV842" s="231"/>
      <c r="KTW842" s="231"/>
      <c r="KTX842" s="231"/>
      <c r="KTY842" s="231"/>
      <c r="KTZ842" s="231"/>
      <c r="KUA842" s="231"/>
      <c r="KUB842" s="231"/>
      <c r="KUC842" s="231"/>
      <c r="KUD842" s="231"/>
      <c r="KUE842" s="231"/>
      <c r="KUF842" s="231"/>
      <c r="KUG842" s="231"/>
      <c r="KUH842" s="231"/>
      <c r="KUI842" s="231"/>
      <c r="KUJ842" s="231"/>
      <c r="KUK842" s="231"/>
      <c r="KUL842" s="231"/>
      <c r="KUM842" s="231"/>
      <c r="KUN842" s="231"/>
      <c r="KUO842" s="231"/>
      <c r="KUP842" s="231"/>
      <c r="KUQ842" s="231"/>
      <c r="KUR842" s="231"/>
      <c r="KUS842" s="231"/>
      <c r="KUT842" s="231"/>
      <c r="KUU842" s="231"/>
      <c r="KUV842" s="231"/>
      <c r="KUW842" s="231"/>
      <c r="KUX842" s="231"/>
      <c r="KUY842" s="231"/>
      <c r="KUZ842" s="231"/>
      <c r="KVA842" s="231"/>
      <c r="KVB842" s="231"/>
      <c r="KVC842" s="231"/>
      <c r="KVD842" s="231"/>
      <c r="KVE842" s="231"/>
      <c r="KVF842" s="231"/>
      <c r="KVG842" s="231"/>
      <c r="KVH842" s="231"/>
      <c r="KVI842" s="231"/>
      <c r="KVJ842" s="231"/>
      <c r="KVK842" s="231"/>
      <c r="KVL842" s="231"/>
      <c r="KVM842" s="231"/>
      <c r="KVN842" s="231"/>
      <c r="KVO842" s="231"/>
      <c r="KVP842" s="231"/>
      <c r="KVQ842" s="231"/>
      <c r="KVR842" s="231"/>
      <c r="KVS842" s="231"/>
      <c r="KVT842" s="231"/>
      <c r="KVU842" s="231"/>
      <c r="KVV842" s="231"/>
      <c r="KVW842" s="231"/>
      <c r="KVX842" s="231"/>
      <c r="KVY842" s="231"/>
      <c r="KVZ842" s="231"/>
      <c r="KWA842" s="231"/>
      <c r="KWB842" s="231"/>
      <c r="KWC842" s="231"/>
      <c r="KWD842" s="231"/>
      <c r="KWE842" s="231"/>
      <c r="KWF842" s="231"/>
      <c r="KWG842" s="231"/>
      <c r="KWH842" s="231"/>
      <c r="KWI842" s="231"/>
      <c r="KWJ842" s="231"/>
      <c r="KWK842" s="231"/>
      <c r="KWL842" s="231"/>
      <c r="KWM842" s="231"/>
      <c r="KWN842" s="231"/>
      <c r="KWO842" s="231"/>
      <c r="KWP842" s="231"/>
      <c r="KWQ842" s="231"/>
      <c r="KWR842" s="231"/>
      <c r="KWS842" s="231"/>
      <c r="KWT842" s="231"/>
      <c r="KWU842" s="231"/>
      <c r="KWV842" s="231"/>
      <c r="KWW842" s="231"/>
      <c r="KWX842" s="231"/>
      <c r="KWY842" s="231"/>
      <c r="KWZ842" s="231"/>
      <c r="KXA842" s="231"/>
      <c r="KXB842" s="231"/>
      <c r="KXC842" s="231"/>
      <c r="KXD842" s="231"/>
      <c r="KXE842" s="231"/>
      <c r="KXF842" s="231"/>
      <c r="KXG842" s="231"/>
      <c r="KXH842" s="231"/>
      <c r="KXI842" s="231"/>
      <c r="KXJ842" s="231"/>
      <c r="KXK842" s="231"/>
      <c r="KXL842" s="231"/>
      <c r="KXM842" s="231"/>
      <c r="KXN842" s="231"/>
      <c r="KXO842" s="231"/>
      <c r="KXP842" s="231"/>
      <c r="KXQ842" s="231"/>
      <c r="KXR842" s="231"/>
      <c r="KXS842" s="231"/>
      <c r="KXT842" s="231"/>
      <c r="KXU842" s="231"/>
      <c r="KXV842" s="231"/>
      <c r="KXW842" s="231"/>
      <c r="KXX842" s="231"/>
      <c r="KXY842" s="231"/>
      <c r="KXZ842" s="231"/>
      <c r="KYA842" s="231"/>
      <c r="KYB842" s="231"/>
      <c r="KYC842" s="231"/>
      <c r="KYD842" s="231"/>
      <c r="KYE842" s="231"/>
      <c r="KYF842" s="231"/>
      <c r="KYG842" s="231"/>
      <c r="KYH842" s="231"/>
      <c r="KYI842" s="231"/>
      <c r="KYJ842" s="231"/>
      <c r="KYK842" s="231"/>
      <c r="KYL842" s="231"/>
      <c r="KYM842" s="231"/>
      <c r="KYN842" s="231"/>
      <c r="KYO842" s="231"/>
      <c r="KYP842" s="231"/>
      <c r="KYQ842" s="231"/>
      <c r="KYR842" s="231"/>
      <c r="KYS842" s="231"/>
      <c r="KYT842" s="231"/>
      <c r="KYU842" s="231"/>
      <c r="KYV842" s="231"/>
      <c r="KYW842" s="231"/>
      <c r="KYX842" s="231"/>
      <c r="KYY842" s="231"/>
      <c r="KYZ842" s="231"/>
      <c r="KZA842" s="231"/>
      <c r="KZB842" s="231"/>
      <c r="KZC842" s="231"/>
      <c r="KZD842" s="231"/>
      <c r="KZE842" s="231"/>
      <c r="KZF842" s="231"/>
      <c r="KZG842" s="231"/>
      <c r="KZH842" s="231"/>
      <c r="KZI842" s="231"/>
      <c r="KZJ842" s="231"/>
      <c r="KZK842" s="231"/>
      <c r="KZL842" s="231"/>
      <c r="KZM842" s="231"/>
      <c r="KZN842" s="231"/>
      <c r="KZO842" s="231"/>
      <c r="KZP842" s="231"/>
      <c r="KZQ842" s="231"/>
      <c r="KZR842" s="231"/>
      <c r="KZS842" s="231"/>
      <c r="KZT842" s="231"/>
      <c r="KZU842" s="231"/>
      <c r="KZV842" s="231"/>
      <c r="KZW842" s="231"/>
      <c r="KZX842" s="231"/>
      <c r="KZY842" s="231"/>
      <c r="KZZ842" s="231"/>
      <c r="LAA842" s="231"/>
      <c r="LAB842" s="231"/>
      <c r="LAC842" s="231"/>
      <c r="LAD842" s="231"/>
      <c r="LAE842" s="231"/>
      <c r="LAF842" s="231"/>
      <c r="LAG842" s="231"/>
      <c r="LAH842" s="231"/>
      <c r="LAI842" s="231"/>
      <c r="LAJ842" s="231"/>
      <c r="LAK842" s="231"/>
      <c r="LAL842" s="231"/>
      <c r="LAM842" s="231"/>
      <c r="LAN842" s="231"/>
      <c r="LAO842" s="231"/>
      <c r="LAP842" s="231"/>
      <c r="LAQ842" s="231"/>
      <c r="LAR842" s="231"/>
      <c r="LAS842" s="231"/>
      <c r="LAT842" s="231"/>
      <c r="LAU842" s="231"/>
      <c r="LAV842" s="231"/>
      <c r="LAW842" s="231"/>
      <c r="LAX842" s="231"/>
      <c r="LAY842" s="231"/>
      <c r="LAZ842" s="231"/>
      <c r="LBA842" s="231"/>
      <c r="LBB842" s="231"/>
      <c r="LBC842" s="231"/>
      <c r="LBD842" s="231"/>
      <c r="LBE842" s="231"/>
      <c r="LBF842" s="231"/>
      <c r="LBG842" s="231"/>
      <c r="LBH842" s="231"/>
      <c r="LBI842" s="231"/>
      <c r="LBJ842" s="231"/>
      <c r="LBK842" s="231"/>
      <c r="LBL842" s="231"/>
      <c r="LBM842" s="231"/>
      <c r="LBN842" s="231"/>
      <c r="LBO842" s="231"/>
      <c r="LBP842" s="231"/>
      <c r="LBQ842" s="231"/>
      <c r="LBR842" s="231"/>
      <c r="LBS842" s="231"/>
      <c r="LBT842" s="231"/>
      <c r="LBU842" s="231"/>
      <c r="LBV842" s="231"/>
      <c r="LBW842" s="231"/>
      <c r="LBX842" s="231"/>
      <c r="LBY842" s="231"/>
      <c r="LBZ842" s="231"/>
      <c r="LCA842" s="231"/>
      <c r="LCB842" s="231"/>
      <c r="LCC842" s="231"/>
      <c r="LCD842" s="231"/>
      <c r="LCE842" s="231"/>
      <c r="LCF842" s="231"/>
      <c r="LCG842" s="231"/>
      <c r="LCH842" s="231"/>
      <c r="LCI842" s="231"/>
      <c r="LCJ842" s="231"/>
      <c r="LCK842" s="231"/>
      <c r="LCL842" s="231"/>
      <c r="LCM842" s="231"/>
      <c r="LCN842" s="231"/>
      <c r="LCO842" s="231"/>
      <c r="LCP842" s="231"/>
      <c r="LCQ842" s="231"/>
      <c r="LCR842" s="231"/>
      <c r="LCS842" s="231"/>
      <c r="LCT842" s="231"/>
      <c r="LCU842" s="231"/>
      <c r="LCV842" s="231"/>
      <c r="LCW842" s="231"/>
      <c r="LCX842" s="231"/>
      <c r="LCY842" s="231"/>
      <c r="LCZ842" s="231"/>
      <c r="LDA842" s="231"/>
      <c r="LDB842" s="231"/>
      <c r="LDC842" s="231"/>
      <c r="LDD842" s="231"/>
      <c r="LDE842" s="231"/>
      <c r="LDF842" s="231"/>
      <c r="LDG842" s="231"/>
      <c r="LDH842" s="231"/>
      <c r="LDI842" s="231"/>
      <c r="LDJ842" s="231"/>
      <c r="LDK842" s="231"/>
      <c r="LDL842" s="231"/>
      <c r="LDM842" s="231"/>
      <c r="LDN842" s="231"/>
      <c r="LDO842" s="231"/>
      <c r="LDP842" s="231"/>
      <c r="LDQ842" s="231"/>
      <c r="LDR842" s="231"/>
      <c r="LDS842" s="231"/>
      <c r="LDT842" s="231"/>
      <c r="LDU842" s="231"/>
      <c r="LDV842" s="231"/>
      <c r="LDW842" s="231"/>
      <c r="LDX842" s="231"/>
      <c r="LDY842" s="231"/>
      <c r="LDZ842" s="231"/>
      <c r="LEA842" s="231"/>
      <c r="LEB842" s="231"/>
      <c r="LEC842" s="231"/>
      <c r="LED842" s="231"/>
      <c r="LEE842" s="231"/>
      <c r="LEF842" s="231"/>
      <c r="LEG842" s="231"/>
      <c r="LEH842" s="231"/>
      <c r="LEI842" s="231"/>
      <c r="LEJ842" s="231"/>
      <c r="LEK842" s="231"/>
      <c r="LEL842" s="231"/>
      <c r="LEM842" s="231"/>
      <c r="LEN842" s="231"/>
      <c r="LEO842" s="231"/>
      <c r="LEP842" s="231"/>
      <c r="LEQ842" s="231"/>
      <c r="LER842" s="231"/>
      <c r="LES842" s="231"/>
      <c r="LET842" s="231"/>
      <c r="LEU842" s="231"/>
      <c r="LEV842" s="231"/>
      <c r="LEW842" s="231"/>
      <c r="LEX842" s="231"/>
      <c r="LEY842" s="231"/>
      <c r="LEZ842" s="231"/>
      <c r="LFA842" s="231"/>
      <c r="LFB842" s="231"/>
      <c r="LFC842" s="231"/>
      <c r="LFD842" s="231"/>
      <c r="LFE842" s="231"/>
      <c r="LFF842" s="231"/>
      <c r="LFG842" s="231"/>
      <c r="LFH842" s="231"/>
      <c r="LFI842" s="231"/>
      <c r="LFJ842" s="231"/>
      <c r="LFK842" s="231"/>
      <c r="LFL842" s="231"/>
      <c r="LFM842" s="231"/>
      <c r="LFN842" s="231"/>
      <c r="LFO842" s="231"/>
      <c r="LFP842" s="231"/>
      <c r="LFQ842" s="231"/>
      <c r="LFR842" s="231"/>
      <c r="LFS842" s="231"/>
      <c r="LFT842" s="231"/>
      <c r="LFU842" s="231"/>
      <c r="LFV842" s="231"/>
      <c r="LFW842" s="231"/>
      <c r="LFX842" s="231"/>
      <c r="LFY842" s="231"/>
      <c r="LFZ842" s="231"/>
      <c r="LGA842" s="231"/>
      <c r="LGB842" s="231"/>
      <c r="LGC842" s="231"/>
      <c r="LGD842" s="231"/>
      <c r="LGE842" s="231"/>
      <c r="LGF842" s="231"/>
      <c r="LGG842" s="231"/>
      <c r="LGH842" s="231"/>
      <c r="LGI842" s="231"/>
      <c r="LGJ842" s="231"/>
      <c r="LGK842" s="231"/>
      <c r="LGL842" s="231"/>
      <c r="LGM842" s="231"/>
      <c r="LGN842" s="231"/>
      <c r="LGO842" s="231"/>
      <c r="LGP842" s="231"/>
      <c r="LGQ842" s="231"/>
      <c r="LGR842" s="231"/>
      <c r="LGS842" s="231"/>
      <c r="LGT842" s="231"/>
      <c r="LGU842" s="231"/>
      <c r="LGV842" s="231"/>
      <c r="LGW842" s="231"/>
      <c r="LGX842" s="231"/>
      <c r="LGY842" s="231"/>
      <c r="LGZ842" s="231"/>
      <c r="LHA842" s="231"/>
      <c r="LHB842" s="231"/>
      <c r="LHC842" s="231"/>
      <c r="LHD842" s="231"/>
      <c r="LHE842" s="231"/>
      <c r="LHF842" s="231"/>
      <c r="LHG842" s="231"/>
      <c r="LHH842" s="231"/>
      <c r="LHI842" s="231"/>
      <c r="LHJ842" s="231"/>
      <c r="LHK842" s="231"/>
      <c r="LHL842" s="231"/>
      <c r="LHM842" s="231"/>
      <c r="LHN842" s="231"/>
      <c r="LHO842" s="231"/>
      <c r="LHP842" s="231"/>
      <c r="LHQ842" s="231"/>
      <c r="LHR842" s="231"/>
      <c r="LHS842" s="231"/>
      <c r="LHT842" s="231"/>
      <c r="LHU842" s="231"/>
      <c r="LHV842" s="231"/>
      <c r="LHW842" s="231"/>
      <c r="LHX842" s="231"/>
      <c r="LHY842" s="231"/>
      <c r="LHZ842" s="231"/>
      <c r="LIA842" s="231"/>
      <c r="LIB842" s="231"/>
      <c r="LIC842" s="231"/>
      <c r="LID842" s="231"/>
      <c r="LIE842" s="231"/>
      <c r="LIF842" s="231"/>
      <c r="LIG842" s="231"/>
      <c r="LIH842" s="231"/>
      <c r="LII842" s="231"/>
      <c r="LIJ842" s="231"/>
      <c r="LIK842" s="231"/>
      <c r="LIL842" s="231"/>
      <c r="LIM842" s="231"/>
      <c r="LIN842" s="231"/>
      <c r="LIO842" s="231"/>
      <c r="LIP842" s="231"/>
      <c r="LIQ842" s="231"/>
      <c r="LIR842" s="231"/>
      <c r="LIS842" s="231"/>
      <c r="LIT842" s="231"/>
      <c r="LIU842" s="231"/>
      <c r="LIV842" s="231"/>
      <c r="LIW842" s="231"/>
      <c r="LIX842" s="231"/>
      <c r="LIY842" s="231"/>
      <c r="LIZ842" s="231"/>
      <c r="LJA842" s="231"/>
      <c r="LJB842" s="231"/>
      <c r="LJC842" s="231"/>
      <c r="LJD842" s="231"/>
      <c r="LJE842" s="231"/>
      <c r="LJF842" s="231"/>
      <c r="LJG842" s="231"/>
      <c r="LJH842" s="231"/>
      <c r="LJI842" s="231"/>
      <c r="LJJ842" s="231"/>
      <c r="LJK842" s="231"/>
      <c r="LJL842" s="231"/>
      <c r="LJM842" s="231"/>
      <c r="LJN842" s="231"/>
      <c r="LJO842" s="231"/>
      <c r="LJP842" s="231"/>
      <c r="LJQ842" s="231"/>
      <c r="LJR842" s="231"/>
      <c r="LJS842" s="231"/>
      <c r="LJT842" s="231"/>
      <c r="LJU842" s="231"/>
      <c r="LJV842" s="231"/>
      <c r="LJW842" s="231"/>
      <c r="LJX842" s="231"/>
      <c r="LJY842" s="231"/>
      <c r="LJZ842" s="231"/>
      <c r="LKA842" s="231"/>
      <c r="LKB842" s="231"/>
      <c r="LKC842" s="231"/>
      <c r="LKD842" s="231"/>
      <c r="LKE842" s="231"/>
      <c r="LKF842" s="231"/>
      <c r="LKG842" s="231"/>
      <c r="LKH842" s="231"/>
      <c r="LKI842" s="231"/>
      <c r="LKJ842" s="231"/>
      <c r="LKK842" s="231"/>
      <c r="LKL842" s="231"/>
      <c r="LKM842" s="231"/>
      <c r="LKN842" s="231"/>
      <c r="LKO842" s="231"/>
      <c r="LKP842" s="231"/>
      <c r="LKQ842" s="231"/>
      <c r="LKR842" s="231"/>
      <c r="LKS842" s="231"/>
      <c r="LKT842" s="231"/>
      <c r="LKU842" s="231"/>
      <c r="LKV842" s="231"/>
      <c r="LKW842" s="231"/>
      <c r="LKX842" s="231"/>
      <c r="LKY842" s="231"/>
      <c r="LKZ842" s="231"/>
      <c r="LLA842" s="231"/>
      <c r="LLB842" s="231"/>
      <c r="LLC842" s="231"/>
      <c r="LLD842" s="231"/>
      <c r="LLE842" s="231"/>
      <c r="LLF842" s="231"/>
      <c r="LLG842" s="231"/>
      <c r="LLH842" s="231"/>
      <c r="LLI842" s="231"/>
      <c r="LLJ842" s="231"/>
      <c r="LLK842" s="231"/>
      <c r="LLL842" s="231"/>
      <c r="LLM842" s="231"/>
      <c r="LLN842" s="231"/>
      <c r="LLO842" s="231"/>
      <c r="LLP842" s="231"/>
      <c r="LLQ842" s="231"/>
      <c r="LLR842" s="231"/>
      <c r="LLS842" s="231"/>
      <c r="LLT842" s="231"/>
      <c r="LLU842" s="231"/>
      <c r="LLV842" s="231"/>
      <c r="LLW842" s="231"/>
      <c r="LLX842" s="231"/>
      <c r="LLY842" s="231"/>
      <c r="LLZ842" s="231"/>
      <c r="LMA842" s="231"/>
      <c r="LMB842" s="231"/>
      <c r="LMC842" s="231"/>
      <c r="LMD842" s="231"/>
      <c r="LME842" s="231"/>
      <c r="LMF842" s="231"/>
      <c r="LMG842" s="231"/>
      <c r="LMH842" s="231"/>
      <c r="LMI842" s="231"/>
      <c r="LMJ842" s="231"/>
      <c r="LMK842" s="231"/>
      <c r="LML842" s="231"/>
      <c r="LMM842" s="231"/>
      <c r="LMN842" s="231"/>
      <c r="LMO842" s="231"/>
      <c r="LMP842" s="231"/>
      <c r="LMQ842" s="231"/>
      <c r="LMR842" s="231"/>
      <c r="LMS842" s="231"/>
      <c r="LMT842" s="231"/>
      <c r="LMU842" s="231"/>
      <c r="LMV842" s="231"/>
      <c r="LMW842" s="231"/>
      <c r="LMX842" s="231"/>
      <c r="LMY842" s="231"/>
      <c r="LMZ842" s="231"/>
      <c r="LNA842" s="231"/>
      <c r="LNB842" s="231"/>
      <c r="LNC842" s="231"/>
      <c r="LND842" s="231"/>
      <c r="LNE842" s="231"/>
      <c r="LNF842" s="231"/>
      <c r="LNG842" s="231"/>
      <c r="LNH842" s="231"/>
      <c r="LNI842" s="231"/>
      <c r="LNJ842" s="231"/>
      <c r="LNK842" s="231"/>
      <c r="LNL842" s="231"/>
      <c r="LNM842" s="231"/>
      <c r="LNN842" s="231"/>
      <c r="LNO842" s="231"/>
      <c r="LNP842" s="231"/>
      <c r="LNQ842" s="231"/>
      <c r="LNR842" s="231"/>
      <c r="LNS842" s="231"/>
      <c r="LNT842" s="231"/>
      <c r="LNU842" s="231"/>
      <c r="LNV842" s="231"/>
      <c r="LNW842" s="231"/>
      <c r="LNX842" s="231"/>
      <c r="LNY842" s="231"/>
      <c r="LNZ842" s="231"/>
      <c r="LOA842" s="231"/>
      <c r="LOB842" s="231"/>
      <c r="LOC842" s="231"/>
      <c r="LOD842" s="231"/>
      <c r="LOE842" s="231"/>
      <c r="LOF842" s="231"/>
      <c r="LOG842" s="231"/>
      <c r="LOH842" s="231"/>
      <c r="LOI842" s="231"/>
      <c r="LOJ842" s="231"/>
      <c r="LOK842" s="231"/>
      <c r="LOL842" s="231"/>
      <c r="LOM842" s="231"/>
      <c r="LON842" s="231"/>
      <c r="LOO842" s="231"/>
      <c r="LOP842" s="231"/>
      <c r="LOQ842" s="231"/>
      <c r="LOR842" s="231"/>
      <c r="LOS842" s="231"/>
      <c r="LOT842" s="231"/>
      <c r="LOU842" s="231"/>
      <c r="LOV842" s="231"/>
      <c r="LOW842" s="231"/>
      <c r="LOX842" s="231"/>
      <c r="LOY842" s="231"/>
      <c r="LOZ842" s="231"/>
      <c r="LPA842" s="231"/>
      <c r="LPB842" s="231"/>
      <c r="LPC842" s="231"/>
      <c r="LPD842" s="231"/>
      <c r="LPE842" s="231"/>
      <c r="LPF842" s="231"/>
      <c r="LPG842" s="231"/>
      <c r="LPH842" s="231"/>
      <c r="LPI842" s="231"/>
      <c r="LPJ842" s="231"/>
      <c r="LPK842" s="231"/>
      <c r="LPL842" s="231"/>
      <c r="LPM842" s="231"/>
      <c r="LPN842" s="231"/>
      <c r="LPO842" s="231"/>
      <c r="LPP842" s="231"/>
      <c r="LPQ842" s="231"/>
      <c r="LPR842" s="231"/>
      <c r="LPS842" s="231"/>
      <c r="LPT842" s="231"/>
      <c r="LPU842" s="231"/>
      <c r="LPV842" s="231"/>
      <c r="LPW842" s="231"/>
      <c r="LPX842" s="231"/>
      <c r="LPY842" s="231"/>
      <c r="LPZ842" s="231"/>
      <c r="LQA842" s="231"/>
      <c r="LQB842" s="231"/>
      <c r="LQC842" s="231"/>
      <c r="LQD842" s="231"/>
      <c r="LQE842" s="231"/>
      <c r="LQF842" s="231"/>
      <c r="LQG842" s="231"/>
      <c r="LQH842" s="231"/>
      <c r="LQI842" s="231"/>
      <c r="LQJ842" s="231"/>
      <c r="LQK842" s="231"/>
      <c r="LQL842" s="231"/>
      <c r="LQM842" s="231"/>
      <c r="LQN842" s="231"/>
      <c r="LQO842" s="231"/>
      <c r="LQP842" s="231"/>
      <c r="LQQ842" s="231"/>
      <c r="LQR842" s="231"/>
      <c r="LQS842" s="231"/>
      <c r="LQT842" s="231"/>
      <c r="LQU842" s="231"/>
      <c r="LQV842" s="231"/>
      <c r="LQW842" s="231"/>
      <c r="LQX842" s="231"/>
      <c r="LQY842" s="231"/>
      <c r="LQZ842" s="231"/>
      <c r="LRA842" s="231"/>
      <c r="LRB842" s="231"/>
      <c r="LRC842" s="231"/>
      <c r="LRD842" s="231"/>
      <c r="LRE842" s="231"/>
      <c r="LRF842" s="231"/>
      <c r="LRG842" s="231"/>
      <c r="LRH842" s="231"/>
      <c r="LRI842" s="231"/>
      <c r="LRJ842" s="231"/>
      <c r="LRK842" s="231"/>
      <c r="LRL842" s="231"/>
      <c r="LRM842" s="231"/>
      <c r="LRN842" s="231"/>
      <c r="LRO842" s="231"/>
      <c r="LRP842" s="231"/>
      <c r="LRQ842" s="231"/>
      <c r="LRR842" s="231"/>
      <c r="LRS842" s="231"/>
      <c r="LRT842" s="231"/>
      <c r="LRU842" s="231"/>
      <c r="LRV842" s="231"/>
      <c r="LRW842" s="231"/>
      <c r="LRX842" s="231"/>
      <c r="LRY842" s="231"/>
      <c r="LRZ842" s="231"/>
      <c r="LSA842" s="231"/>
      <c r="LSB842" s="231"/>
      <c r="LSC842" s="231"/>
      <c r="LSD842" s="231"/>
      <c r="LSE842" s="231"/>
      <c r="LSF842" s="231"/>
      <c r="LSG842" s="231"/>
      <c r="LSH842" s="231"/>
      <c r="LSI842" s="231"/>
      <c r="LSJ842" s="231"/>
      <c r="LSK842" s="231"/>
      <c r="LSL842" s="231"/>
      <c r="LSM842" s="231"/>
      <c r="LSN842" s="231"/>
      <c r="LSO842" s="231"/>
      <c r="LSP842" s="231"/>
      <c r="LSQ842" s="231"/>
      <c r="LSR842" s="231"/>
      <c r="LSS842" s="231"/>
      <c r="LST842" s="231"/>
      <c r="LSU842" s="231"/>
      <c r="LSV842" s="231"/>
      <c r="LSW842" s="231"/>
      <c r="LSX842" s="231"/>
      <c r="LSY842" s="231"/>
      <c r="LSZ842" s="231"/>
      <c r="LTA842" s="231"/>
      <c r="LTB842" s="231"/>
      <c r="LTC842" s="231"/>
      <c r="LTD842" s="231"/>
      <c r="LTE842" s="231"/>
      <c r="LTF842" s="231"/>
      <c r="LTG842" s="231"/>
      <c r="LTH842" s="231"/>
      <c r="LTI842" s="231"/>
      <c r="LTJ842" s="231"/>
      <c r="LTK842" s="231"/>
      <c r="LTL842" s="231"/>
      <c r="LTM842" s="231"/>
      <c r="LTN842" s="231"/>
      <c r="LTO842" s="231"/>
      <c r="LTP842" s="231"/>
      <c r="LTQ842" s="231"/>
      <c r="LTR842" s="231"/>
      <c r="LTS842" s="231"/>
      <c r="LTT842" s="231"/>
      <c r="LTU842" s="231"/>
      <c r="LTV842" s="231"/>
      <c r="LTW842" s="231"/>
      <c r="LTX842" s="231"/>
      <c r="LTY842" s="231"/>
      <c r="LTZ842" s="231"/>
      <c r="LUA842" s="231"/>
      <c r="LUB842" s="231"/>
      <c r="LUC842" s="231"/>
      <c r="LUD842" s="231"/>
      <c r="LUE842" s="231"/>
      <c r="LUF842" s="231"/>
      <c r="LUG842" s="231"/>
      <c r="LUH842" s="231"/>
      <c r="LUI842" s="231"/>
      <c r="LUJ842" s="231"/>
      <c r="LUK842" s="231"/>
      <c r="LUL842" s="231"/>
      <c r="LUM842" s="231"/>
      <c r="LUN842" s="231"/>
      <c r="LUO842" s="231"/>
      <c r="LUP842" s="231"/>
      <c r="LUQ842" s="231"/>
      <c r="LUR842" s="231"/>
      <c r="LUS842" s="231"/>
      <c r="LUT842" s="231"/>
      <c r="LUU842" s="231"/>
      <c r="LUV842" s="231"/>
      <c r="LUW842" s="231"/>
      <c r="LUX842" s="231"/>
      <c r="LUY842" s="231"/>
      <c r="LUZ842" s="231"/>
      <c r="LVA842" s="231"/>
      <c r="LVB842" s="231"/>
      <c r="LVC842" s="231"/>
      <c r="LVD842" s="231"/>
      <c r="LVE842" s="231"/>
      <c r="LVF842" s="231"/>
      <c r="LVG842" s="231"/>
      <c r="LVH842" s="231"/>
      <c r="LVI842" s="231"/>
      <c r="LVJ842" s="231"/>
      <c r="LVK842" s="231"/>
      <c r="LVL842" s="231"/>
      <c r="LVM842" s="231"/>
      <c r="LVN842" s="231"/>
      <c r="LVO842" s="231"/>
      <c r="LVP842" s="231"/>
      <c r="LVQ842" s="231"/>
      <c r="LVR842" s="231"/>
      <c r="LVS842" s="231"/>
      <c r="LVT842" s="231"/>
      <c r="LVU842" s="231"/>
      <c r="LVV842" s="231"/>
      <c r="LVW842" s="231"/>
      <c r="LVX842" s="231"/>
      <c r="LVY842" s="231"/>
      <c r="LVZ842" s="231"/>
      <c r="LWA842" s="231"/>
      <c r="LWB842" s="231"/>
      <c r="LWC842" s="231"/>
      <c r="LWD842" s="231"/>
      <c r="LWE842" s="231"/>
      <c r="LWF842" s="231"/>
      <c r="LWG842" s="231"/>
      <c r="LWH842" s="231"/>
      <c r="LWI842" s="231"/>
      <c r="LWJ842" s="231"/>
      <c r="LWK842" s="231"/>
      <c r="LWL842" s="231"/>
      <c r="LWM842" s="231"/>
      <c r="LWN842" s="231"/>
      <c r="LWO842" s="231"/>
      <c r="LWP842" s="231"/>
      <c r="LWQ842" s="231"/>
      <c r="LWR842" s="231"/>
      <c r="LWS842" s="231"/>
      <c r="LWT842" s="231"/>
      <c r="LWU842" s="231"/>
      <c r="LWV842" s="231"/>
      <c r="LWW842" s="231"/>
      <c r="LWX842" s="231"/>
      <c r="LWY842" s="231"/>
      <c r="LWZ842" s="231"/>
      <c r="LXA842" s="231"/>
      <c r="LXB842" s="231"/>
      <c r="LXC842" s="231"/>
      <c r="LXD842" s="231"/>
      <c r="LXE842" s="231"/>
      <c r="LXF842" s="231"/>
      <c r="LXG842" s="231"/>
      <c r="LXH842" s="231"/>
      <c r="LXI842" s="231"/>
      <c r="LXJ842" s="231"/>
      <c r="LXK842" s="231"/>
      <c r="LXL842" s="231"/>
      <c r="LXM842" s="231"/>
      <c r="LXN842" s="231"/>
      <c r="LXO842" s="231"/>
      <c r="LXP842" s="231"/>
      <c r="LXQ842" s="231"/>
      <c r="LXR842" s="231"/>
      <c r="LXS842" s="231"/>
      <c r="LXT842" s="231"/>
      <c r="LXU842" s="231"/>
      <c r="LXV842" s="231"/>
      <c r="LXW842" s="231"/>
      <c r="LXX842" s="231"/>
      <c r="LXY842" s="231"/>
      <c r="LXZ842" s="231"/>
      <c r="LYA842" s="231"/>
      <c r="LYB842" s="231"/>
      <c r="LYC842" s="231"/>
      <c r="LYD842" s="231"/>
      <c r="LYE842" s="231"/>
      <c r="LYF842" s="231"/>
      <c r="LYG842" s="231"/>
      <c r="LYH842" s="231"/>
      <c r="LYI842" s="231"/>
      <c r="LYJ842" s="231"/>
      <c r="LYK842" s="231"/>
      <c r="LYL842" s="231"/>
      <c r="LYM842" s="231"/>
      <c r="LYN842" s="231"/>
      <c r="LYO842" s="231"/>
      <c r="LYP842" s="231"/>
      <c r="LYQ842" s="231"/>
      <c r="LYR842" s="231"/>
      <c r="LYS842" s="231"/>
      <c r="LYT842" s="231"/>
      <c r="LYU842" s="231"/>
      <c r="LYV842" s="231"/>
      <c r="LYW842" s="231"/>
      <c r="LYX842" s="231"/>
      <c r="LYY842" s="231"/>
      <c r="LYZ842" s="231"/>
      <c r="LZA842" s="231"/>
      <c r="LZB842" s="231"/>
      <c r="LZC842" s="231"/>
      <c r="LZD842" s="231"/>
      <c r="LZE842" s="231"/>
      <c r="LZF842" s="231"/>
      <c r="LZG842" s="231"/>
      <c r="LZH842" s="231"/>
      <c r="LZI842" s="231"/>
      <c r="LZJ842" s="231"/>
      <c r="LZK842" s="231"/>
      <c r="LZL842" s="231"/>
      <c r="LZM842" s="231"/>
      <c r="LZN842" s="231"/>
      <c r="LZO842" s="231"/>
      <c r="LZP842" s="231"/>
      <c r="LZQ842" s="231"/>
      <c r="LZR842" s="231"/>
      <c r="LZS842" s="231"/>
      <c r="LZT842" s="231"/>
      <c r="LZU842" s="231"/>
      <c r="LZV842" s="231"/>
      <c r="LZW842" s="231"/>
      <c r="LZX842" s="231"/>
      <c r="LZY842" s="231"/>
      <c r="LZZ842" s="231"/>
      <c r="MAA842" s="231"/>
      <c r="MAB842" s="231"/>
      <c r="MAC842" s="231"/>
      <c r="MAD842" s="231"/>
      <c r="MAE842" s="231"/>
      <c r="MAF842" s="231"/>
      <c r="MAG842" s="231"/>
      <c r="MAH842" s="231"/>
      <c r="MAI842" s="231"/>
      <c r="MAJ842" s="231"/>
      <c r="MAK842" s="231"/>
      <c r="MAL842" s="231"/>
      <c r="MAM842" s="231"/>
      <c r="MAN842" s="231"/>
      <c r="MAO842" s="231"/>
      <c r="MAP842" s="231"/>
      <c r="MAQ842" s="231"/>
      <c r="MAR842" s="231"/>
      <c r="MAS842" s="231"/>
      <c r="MAT842" s="231"/>
      <c r="MAU842" s="231"/>
      <c r="MAV842" s="231"/>
      <c r="MAW842" s="231"/>
      <c r="MAX842" s="231"/>
      <c r="MAY842" s="231"/>
      <c r="MAZ842" s="231"/>
      <c r="MBA842" s="231"/>
      <c r="MBB842" s="231"/>
      <c r="MBC842" s="231"/>
      <c r="MBD842" s="231"/>
      <c r="MBE842" s="231"/>
      <c r="MBF842" s="231"/>
      <c r="MBG842" s="231"/>
      <c r="MBH842" s="231"/>
      <c r="MBI842" s="231"/>
      <c r="MBJ842" s="231"/>
      <c r="MBK842" s="231"/>
      <c r="MBL842" s="231"/>
      <c r="MBM842" s="231"/>
      <c r="MBN842" s="231"/>
      <c r="MBO842" s="231"/>
      <c r="MBP842" s="231"/>
      <c r="MBQ842" s="231"/>
      <c r="MBR842" s="231"/>
      <c r="MBS842" s="231"/>
      <c r="MBT842" s="231"/>
      <c r="MBU842" s="231"/>
      <c r="MBV842" s="231"/>
      <c r="MBW842" s="231"/>
      <c r="MBX842" s="231"/>
      <c r="MBY842" s="231"/>
      <c r="MBZ842" s="231"/>
      <c r="MCA842" s="231"/>
      <c r="MCB842" s="231"/>
      <c r="MCC842" s="231"/>
      <c r="MCD842" s="231"/>
      <c r="MCE842" s="231"/>
      <c r="MCF842" s="231"/>
      <c r="MCG842" s="231"/>
      <c r="MCH842" s="231"/>
      <c r="MCI842" s="231"/>
      <c r="MCJ842" s="231"/>
      <c r="MCK842" s="231"/>
      <c r="MCL842" s="231"/>
      <c r="MCM842" s="231"/>
      <c r="MCN842" s="231"/>
      <c r="MCO842" s="231"/>
      <c r="MCP842" s="231"/>
      <c r="MCQ842" s="231"/>
      <c r="MCR842" s="231"/>
      <c r="MCS842" s="231"/>
      <c r="MCT842" s="231"/>
      <c r="MCU842" s="231"/>
      <c r="MCV842" s="231"/>
      <c r="MCW842" s="231"/>
      <c r="MCX842" s="231"/>
      <c r="MCY842" s="231"/>
      <c r="MCZ842" s="231"/>
      <c r="MDA842" s="231"/>
      <c r="MDB842" s="231"/>
      <c r="MDC842" s="231"/>
      <c r="MDD842" s="231"/>
      <c r="MDE842" s="231"/>
      <c r="MDF842" s="231"/>
      <c r="MDG842" s="231"/>
      <c r="MDH842" s="231"/>
      <c r="MDI842" s="231"/>
      <c r="MDJ842" s="231"/>
      <c r="MDK842" s="231"/>
      <c r="MDL842" s="231"/>
      <c r="MDM842" s="231"/>
      <c r="MDN842" s="231"/>
      <c r="MDO842" s="231"/>
      <c r="MDP842" s="231"/>
      <c r="MDQ842" s="231"/>
      <c r="MDR842" s="231"/>
      <c r="MDS842" s="231"/>
      <c r="MDT842" s="231"/>
      <c r="MDU842" s="231"/>
      <c r="MDV842" s="231"/>
      <c r="MDW842" s="231"/>
      <c r="MDX842" s="231"/>
      <c r="MDY842" s="231"/>
      <c r="MDZ842" s="231"/>
      <c r="MEA842" s="231"/>
      <c r="MEB842" s="231"/>
      <c r="MEC842" s="231"/>
      <c r="MED842" s="231"/>
      <c r="MEE842" s="231"/>
      <c r="MEF842" s="231"/>
      <c r="MEG842" s="231"/>
      <c r="MEH842" s="231"/>
      <c r="MEI842" s="231"/>
      <c r="MEJ842" s="231"/>
      <c r="MEK842" s="231"/>
      <c r="MEL842" s="231"/>
      <c r="MEM842" s="231"/>
      <c r="MEN842" s="231"/>
      <c r="MEO842" s="231"/>
      <c r="MEP842" s="231"/>
      <c r="MEQ842" s="231"/>
      <c r="MER842" s="231"/>
      <c r="MES842" s="231"/>
      <c r="MET842" s="231"/>
      <c r="MEU842" s="231"/>
      <c r="MEV842" s="231"/>
      <c r="MEW842" s="231"/>
      <c r="MEX842" s="231"/>
      <c r="MEY842" s="231"/>
      <c r="MEZ842" s="231"/>
      <c r="MFA842" s="231"/>
      <c r="MFB842" s="231"/>
      <c r="MFC842" s="231"/>
      <c r="MFD842" s="231"/>
      <c r="MFE842" s="231"/>
      <c r="MFF842" s="231"/>
      <c r="MFG842" s="231"/>
      <c r="MFH842" s="231"/>
      <c r="MFI842" s="231"/>
      <c r="MFJ842" s="231"/>
      <c r="MFK842" s="231"/>
      <c r="MFL842" s="231"/>
      <c r="MFM842" s="231"/>
      <c r="MFN842" s="231"/>
      <c r="MFO842" s="231"/>
      <c r="MFP842" s="231"/>
      <c r="MFQ842" s="231"/>
      <c r="MFR842" s="231"/>
      <c r="MFS842" s="231"/>
      <c r="MFT842" s="231"/>
      <c r="MFU842" s="231"/>
      <c r="MFV842" s="231"/>
      <c r="MFW842" s="231"/>
      <c r="MFX842" s="231"/>
      <c r="MFY842" s="231"/>
      <c r="MFZ842" s="231"/>
      <c r="MGA842" s="231"/>
      <c r="MGB842" s="231"/>
      <c r="MGC842" s="231"/>
      <c r="MGD842" s="231"/>
      <c r="MGE842" s="231"/>
      <c r="MGF842" s="231"/>
      <c r="MGG842" s="231"/>
      <c r="MGH842" s="231"/>
      <c r="MGI842" s="231"/>
      <c r="MGJ842" s="231"/>
      <c r="MGK842" s="231"/>
      <c r="MGL842" s="231"/>
      <c r="MGM842" s="231"/>
      <c r="MGN842" s="231"/>
      <c r="MGO842" s="231"/>
      <c r="MGP842" s="231"/>
      <c r="MGQ842" s="231"/>
      <c r="MGR842" s="231"/>
      <c r="MGS842" s="231"/>
      <c r="MGT842" s="231"/>
      <c r="MGU842" s="231"/>
      <c r="MGV842" s="231"/>
      <c r="MGW842" s="231"/>
      <c r="MGX842" s="231"/>
      <c r="MGY842" s="231"/>
      <c r="MGZ842" s="231"/>
      <c r="MHA842" s="231"/>
      <c r="MHB842" s="231"/>
      <c r="MHC842" s="231"/>
      <c r="MHD842" s="231"/>
      <c r="MHE842" s="231"/>
      <c r="MHF842" s="231"/>
      <c r="MHG842" s="231"/>
      <c r="MHH842" s="231"/>
      <c r="MHI842" s="231"/>
      <c r="MHJ842" s="231"/>
      <c r="MHK842" s="231"/>
      <c r="MHL842" s="231"/>
      <c r="MHM842" s="231"/>
      <c r="MHN842" s="231"/>
      <c r="MHO842" s="231"/>
      <c r="MHP842" s="231"/>
      <c r="MHQ842" s="231"/>
      <c r="MHR842" s="231"/>
      <c r="MHS842" s="231"/>
      <c r="MHT842" s="231"/>
      <c r="MHU842" s="231"/>
      <c r="MHV842" s="231"/>
      <c r="MHW842" s="231"/>
      <c r="MHX842" s="231"/>
      <c r="MHY842" s="231"/>
      <c r="MHZ842" s="231"/>
      <c r="MIA842" s="231"/>
      <c r="MIB842" s="231"/>
      <c r="MIC842" s="231"/>
      <c r="MID842" s="231"/>
      <c r="MIE842" s="231"/>
      <c r="MIF842" s="231"/>
      <c r="MIG842" s="231"/>
      <c r="MIH842" s="231"/>
      <c r="MII842" s="231"/>
      <c r="MIJ842" s="231"/>
      <c r="MIK842" s="231"/>
      <c r="MIL842" s="231"/>
      <c r="MIM842" s="231"/>
      <c r="MIN842" s="231"/>
      <c r="MIO842" s="231"/>
      <c r="MIP842" s="231"/>
      <c r="MIQ842" s="231"/>
      <c r="MIR842" s="231"/>
      <c r="MIS842" s="231"/>
      <c r="MIT842" s="231"/>
      <c r="MIU842" s="231"/>
      <c r="MIV842" s="231"/>
      <c r="MIW842" s="231"/>
      <c r="MIX842" s="231"/>
      <c r="MIY842" s="231"/>
      <c r="MIZ842" s="231"/>
      <c r="MJA842" s="231"/>
      <c r="MJB842" s="231"/>
      <c r="MJC842" s="231"/>
      <c r="MJD842" s="231"/>
      <c r="MJE842" s="231"/>
      <c r="MJF842" s="231"/>
      <c r="MJG842" s="231"/>
      <c r="MJH842" s="231"/>
      <c r="MJI842" s="231"/>
      <c r="MJJ842" s="231"/>
      <c r="MJK842" s="231"/>
      <c r="MJL842" s="231"/>
      <c r="MJM842" s="231"/>
      <c r="MJN842" s="231"/>
      <c r="MJO842" s="231"/>
      <c r="MJP842" s="231"/>
      <c r="MJQ842" s="231"/>
      <c r="MJR842" s="231"/>
      <c r="MJS842" s="231"/>
      <c r="MJT842" s="231"/>
      <c r="MJU842" s="231"/>
      <c r="MJV842" s="231"/>
      <c r="MJW842" s="231"/>
      <c r="MJX842" s="231"/>
      <c r="MJY842" s="231"/>
      <c r="MJZ842" s="231"/>
      <c r="MKA842" s="231"/>
      <c r="MKB842" s="231"/>
      <c r="MKC842" s="231"/>
      <c r="MKD842" s="231"/>
      <c r="MKE842" s="231"/>
      <c r="MKF842" s="231"/>
      <c r="MKG842" s="231"/>
      <c r="MKH842" s="231"/>
      <c r="MKI842" s="231"/>
      <c r="MKJ842" s="231"/>
      <c r="MKK842" s="231"/>
      <c r="MKL842" s="231"/>
      <c r="MKM842" s="231"/>
      <c r="MKN842" s="231"/>
      <c r="MKO842" s="231"/>
      <c r="MKP842" s="231"/>
      <c r="MKQ842" s="231"/>
      <c r="MKR842" s="231"/>
      <c r="MKS842" s="231"/>
      <c r="MKT842" s="231"/>
      <c r="MKU842" s="231"/>
      <c r="MKV842" s="231"/>
      <c r="MKW842" s="231"/>
      <c r="MKX842" s="231"/>
      <c r="MKY842" s="231"/>
      <c r="MKZ842" s="231"/>
      <c r="MLA842" s="231"/>
      <c r="MLB842" s="231"/>
      <c r="MLC842" s="231"/>
      <c r="MLD842" s="231"/>
      <c r="MLE842" s="231"/>
      <c r="MLF842" s="231"/>
      <c r="MLG842" s="231"/>
      <c r="MLH842" s="231"/>
      <c r="MLI842" s="231"/>
      <c r="MLJ842" s="231"/>
      <c r="MLK842" s="231"/>
      <c r="MLL842" s="231"/>
      <c r="MLM842" s="231"/>
      <c r="MLN842" s="231"/>
      <c r="MLO842" s="231"/>
      <c r="MLP842" s="231"/>
      <c r="MLQ842" s="231"/>
      <c r="MLR842" s="231"/>
      <c r="MLS842" s="231"/>
      <c r="MLT842" s="231"/>
      <c r="MLU842" s="231"/>
      <c r="MLV842" s="231"/>
      <c r="MLW842" s="231"/>
      <c r="MLX842" s="231"/>
      <c r="MLY842" s="231"/>
      <c r="MLZ842" s="231"/>
      <c r="MMA842" s="231"/>
      <c r="MMB842" s="231"/>
      <c r="MMC842" s="231"/>
      <c r="MMD842" s="231"/>
      <c r="MME842" s="231"/>
      <c r="MMF842" s="231"/>
      <c r="MMG842" s="231"/>
      <c r="MMH842" s="231"/>
      <c r="MMI842" s="231"/>
      <c r="MMJ842" s="231"/>
      <c r="MMK842" s="231"/>
      <c r="MML842" s="231"/>
      <c r="MMM842" s="231"/>
      <c r="MMN842" s="231"/>
      <c r="MMO842" s="231"/>
      <c r="MMP842" s="231"/>
      <c r="MMQ842" s="231"/>
      <c r="MMR842" s="231"/>
      <c r="MMS842" s="231"/>
      <c r="MMT842" s="231"/>
      <c r="MMU842" s="231"/>
      <c r="MMV842" s="231"/>
      <c r="MMW842" s="231"/>
      <c r="MMX842" s="231"/>
      <c r="MMY842" s="231"/>
      <c r="MMZ842" s="231"/>
      <c r="MNA842" s="231"/>
      <c r="MNB842" s="231"/>
      <c r="MNC842" s="231"/>
      <c r="MND842" s="231"/>
      <c r="MNE842" s="231"/>
      <c r="MNF842" s="231"/>
      <c r="MNG842" s="231"/>
      <c r="MNH842" s="231"/>
      <c r="MNI842" s="231"/>
      <c r="MNJ842" s="231"/>
      <c r="MNK842" s="231"/>
      <c r="MNL842" s="231"/>
      <c r="MNM842" s="231"/>
      <c r="MNN842" s="231"/>
      <c r="MNO842" s="231"/>
      <c r="MNP842" s="231"/>
      <c r="MNQ842" s="231"/>
      <c r="MNR842" s="231"/>
      <c r="MNS842" s="231"/>
      <c r="MNT842" s="231"/>
      <c r="MNU842" s="231"/>
      <c r="MNV842" s="231"/>
      <c r="MNW842" s="231"/>
      <c r="MNX842" s="231"/>
      <c r="MNY842" s="231"/>
      <c r="MNZ842" s="231"/>
      <c r="MOA842" s="231"/>
      <c r="MOB842" s="231"/>
      <c r="MOC842" s="231"/>
      <c r="MOD842" s="231"/>
      <c r="MOE842" s="231"/>
      <c r="MOF842" s="231"/>
      <c r="MOG842" s="231"/>
      <c r="MOH842" s="231"/>
      <c r="MOI842" s="231"/>
      <c r="MOJ842" s="231"/>
      <c r="MOK842" s="231"/>
      <c r="MOL842" s="231"/>
      <c r="MOM842" s="231"/>
      <c r="MON842" s="231"/>
      <c r="MOO842" s="231"/>
      <c r="MOP842" s="231"/>
      <c r="MOQ842" s="231"/>
      <c r="MOR842" s="231"/>
      <c r="MOS842" s="231"/>
      <c r="MOT842" s="231"/>
      <c r="MOU842" s="231"/>
      <c r="MOV842" s="231"/>
      <c r="MOW842" s="231"/>
      <c r="MOX842" s="231"/>
      <c r="MOY842" s="231"/>
      <c r="MOZ842" s="231"/>
      <c r="MPA842" s="231"/>
      <c r="MPB842" s="231"/>
      <c r="MPC842" s="231"/>
      <c r="MPD842" s="231"/>
      <c r="MPE842" s="231"/>
      <c r="MPF842" s="231"/>
      <c r="MPG842" s="231"/>
      <c r="MPH842" s="231"/>
      <c r="MPI842" s="231"/>
      <c r="MPJ842" s="231"/>
      <c r="MPK842" s="231"/>
      <c r="MPL842" s="231"/>
      <c r="MPM842" s="231"/>
      <c r="MPN842" s="231"/>
      <c r="MPO842" s="231"/>
      <c r="MPP842" s="231"/>
      <c r="MPQ842" s="231"/>
      <c r="MPR842" s="231"/>
      <c r="MPS842" s="231"/>
      <c r="MPT842" s="231"/>
      <c r="MPU842" s="231"/>
      <c r="MPV842" s="231"/>
      <c r="MPW842" s="231"/>
      <c r="MPX842" s="231"/>
      <c r="MPY842" s="231"/>
      <c r="MPZ842" s="231"/>
      <c r="MQA842" s="231"/>
      <c r="MQB842" s="231"/>
      <c r="MQC842" s="231"/>
      <c r="MQD842" s="231"/>
      <c r="MQE842" s="231"/>
      <c r="MQF842" s="231"/>
      <c r="MQG842" s="231"/>
      <c r="MQH842" s="231"/>
      <c r="MQI842" s="231"/>
      <c r="MQJ842" s="231"/>
      <c r="MQK842" s="231"/>
      <c r="MQL842" s="231"/>
      <c r="MQM842" s="231"/>
      <c r="MQN842" s="231"/>
      <c r="MQO842" s="231"/>
      <c r="MQP842" s="231"/>
      <c r="MQQ842" s="231"/>
      <c r="MQR842" s="231"/>
      <c r="MQS842" s="231"/>
      <c r="MQT842" s="231"/>
      <c r="MQU842" s="231"/>
      <c r="MQV842" s="231"/>
      <c r="MQW842" s="231"/>
      <c r="MQX842" s="231"/>
      <c r="MQY842" s="231"/>
      <c r="MQZ842" s="231"/>
      <c r="MRA842" s="231"/>
      <c r="MRB842" s="231"/>
      <c r="MRC842" s="231"/>
      <c r="MRD842" s="231"/>
      <c r="MRE842" s="231"/>
      <c r="MRF842" s="231"/>
      <c r="MRG842" s="231"/>
      <c r="MRH842" s="231"/>
      <c r="MRI842" s="231"/>
      <c r="MRJ842" s="231"/>
      <c r="MRK842" s="231"/>
      <c r="MRL842" s="231"/>
      <c r="MRM842" s="231"/>
      <c r="MRN842" s="231"/>
      <c r="MRO842" s="231"/>
      <c r="MRP842" s="231"/>
      <c r="MRQ842" s="231"/>
      <c r="MRR842" s="231"/>
      <c r="MRS842" s="231"/>
      <c r="MRT842" s="231"/>
      <c r="MRU842" s="231"/>
      <c r="MRV842" s="231"/>
      <c r="MRW842" s="231"/>
      <c r="MRX842" s="231"/>
      <c r="MRY842" s="231"/>
      <c r="MRZ842" s="231"/>
      <c r="MSA842" s="231"/>
      <c r="MSB842" s="231"/>
      <c r="MSC842" s="231"/>
      <c r="MSD842" s="231"/>
      <c r="MSE842" s="231"/>
      <c r="MSF842" s="231"/>
      <c r="MSG842" s="231"/>
      <c r="MSH842" s="231"/>
      <c r="MSI842" s="231"/>
      <c r="MSJ842" s="231"/>
      <c r="MSK842" s="231"/>
      <c r="MSL842" s="231"/>
      <c r="MSM842" s="231"/>
      <c r="MSN842" s="231"/>
      <c r="MSO842" s="231"/>
      <c r="MSP842" s="231"/>
      <c r="MSQ842" s="231"/>
      <c r="MSR842" s="231"/>
      <c r="MSS842" s="231"/>
      <c r="MST842" s="231"/>
      <c r="MSU842" s="231"/>
      <c r="MSV842" s="231"/>
      <c r="MSW842" s="231"/>
      <c r="MSX842" s="231"/>
      <c r="MSY842" s="231"/>
      <c r="MSZ842" s="231"/>
      <c r="MTA842" s="231"/>
      <c r="MTB842" s="231"/>
      <c r="MTC842" s="231"/>
      <c r="MTD842" s="231"/>
      <c r="MTE842" s="231"/>
      <c r="MTF842" s="231"/>
      <c r="MTG842" s="231"/>
      <c r="MTH842" s="231"/>
      <c r="MTI842" s="231"/>
      <c r="MTJ842" s="231"/>
      <c r="MTK842" s="231"/>
      <c r="MTL842" s="231"/>
      <c r="MTM842" s="231"/>
      <c r="MTN842" s="231"/>
      <c r="MTO842" s="231"/>
      <c r="MTP842" s="231"/>
      <c r="MTQ842" s="231"/>
      <c r="MTR842" s="231"/>
      <c r="MTS842" s="231"/>
      <c r="MTT842" s="231"/>
      <c r="MTU842" s="231"/>
      <c r="MTV842" s="231"/>
      <c r="MTW842" s="231"/>
      <c r="MTX842" s="231"/>
      <c r="MTY842" s="231"/>
      <c r="MTZ842" s="231"/>
      <c r="MUA842" s="231"/>
      <c r="MUB842" s="231"/>
      <c r="MUC842" s="231"/>
      <c r="MUD842" s="231"/>
      <c r="MUE842" s="231"/>
      <c r="MUF842" s="231"/>
      <c r="MUG842" s="231"/>
      <c r="MUH842" s="231"/>
      <c r="MUI842" s="231"/>
      <c r="MUJ842" s="231"/>
      <c r="MUK842" s="231"/>
      <c r="MUL842" s="231"/>
      <c r="MUM842" s="231"/>
      <c r="MUN842" s="231"/>
      <c r="MUO842" s="231"/>
      <c r="MUP842" s="231"/>
      <c r="MUQ842" s="231"/>
      <c r="MUR842" s="231"/>
      <c r="MUS842" s="231"/>
      <c r="MUT842" s="231"/>
      <c r="MUU842" s="231"/>
      <c r="MUV842" s="231"/>
      <c r="MUW842" s="231"/>
      <c r="MUX842" s="231"/>
      <c r="MUY842" s="231"/>
      <c r="MUZ842" s="231"/>
      <c r="MVA842" s="231"/>
      <c r="MVB842" s="231"/>
      <c r="MVC842" s="231"/>
      <c r="MVD842" s="231"/>
      <c r="MVE842" s="231"/>
      <c r="MVF842" s="231"/>
      <c r="MVG842" s="231"/>
      <c r="MVH842" s="231"/>
      <c r="MVI842" s="231"/>
      <c r="MVJ842" s="231"/>
      <c r="MVK842" s="231"/>
      <c r="MVL842" s="231"/>
      <c r="MVM842" s="231"/>
      <c r="MVN842" s="231"/>
      <c r="MVO842" s="231"/>
      <c r="MVP842" s="231"/>
      <c r="MVQ842" s="231"/>
      <c r="MVR842" s="231"/>
      <c r="MVS842" s="231"/>
      <c r="MVT842" s="231"/>
      <c r="MVU842" s="231"/>
      <c r="MVV842" s="231"/>
      <c r="MVW842" s="231"/>
      <c r="MVX842" s="231"/>
      <c r="MVY842" s="231"/>
      <c r="MVZ842" s="231"/>
      <c r="MWA842" s="231"/>
      <c r="MWB842" s="231"/>
      <c r="MWC842" s="231"/>
      <c r="MWD842" s="231"/>
      <c r="MWE842" s="231"/>
      <c r="MWF842" s="231"/>
      <c r="MWG842" s="231"/>
      <c r="MWH842" s="231"/>
      <c r="MWI842" s="231"/>
      <c r="MWJ842" s="231"/>
      <c r="MWK842" s="231"/>
      <c r="MWL842" s="231"/>
      <c r="MWM842" s="231"/>
      <c r="MWN842" s="231"/>
      <c r="MWO842" s="231"/>
      <c r="MWP842" s="231"/>
      <c r="MWQ842" s="231"/>
      <c r="MWR842" s="231"/>
      <c r="MWS842" s="231"/>
      <c r="MWT842" s="231"/>
      <c r="MWU842" s="231"/>
      <c r="MWV842" s="231"/>
      <c r="MWW842" s="231"/>
      <c r="MWX842" s="231"/>
      <c r="MWY842" s="231"/>
      <c r="MWZ842" s="231"/>
      <c r="MXA842" s="231"/>
      <c r="MXB842" s="231"/>
      <c r="MXC842" s="231"/>
      <c r="MXD842" s="231"/>
      <c r="MXE842" s="231"/>
      <c r="MXF842" s="231"/>
      <c r="MXG842" s="231"/>
      <c r="MXH842" s="231"/>
      <c r="MXI842" s="231"/>
      <c r="MXJ842" s="231"/>
      <c r="MXK842" s="231"/>
      <c r="MXL842" s="231"/>
      <c r="MXM842" s="231"/>
      <c r="MXN842" s="231"/>
      <c r="MXO842" s="231"/>
      <c r="MXP842" s="231"/>
      <c r="MXQ842" s="231"/>
      <c r="MXR842" s="231"/>
      <c r="MXS842" s="231"/>
      <c r="MXT842" s="231"/>
      <c r="MXU842" s="231"/>
      <c r="MXV842" s="231"/>
      <c r="MXW842" s="231"/>
      <c r="MXX842" s="231"/>
      <c r="MXY842" s="231"/>
      <c r="MXZ842" s="231"/>
      <c r="MYA842" s="231"/>
      <c r="MYB842" s="231"/>
      <c r="MYC842" s="231"/>
      <c r="MYD842" s="231"/>
      <c r="MYE842" s="231"/>
      <c r="MYF842" s="231"/>
      <c r="MYG842" s="231"/>
      <c r="MYH842" s="231"/>
      <c r="MYI842" s="231"/>
      <c r="MYJ842" s="231"/>
      <c r="MYK842" s="231"/>
      <c r="MYL842" s="231"/>
      <c r="MYM842" s="231"/>
      <c r="MYN842" s="231"/>
      <c r="MYO842" s="231"/>
      <c r="MYP842" s="231"/>
      <c r="MYQ842" s="231"/>
      <c r="MYR842" s="231"/>
      <c r="MYS842" s="231"/>
      <c r="MYT842" s="231"/>
      <c r="MYU842" s="231"/>
      <c r="MYV842" s="231"/>
      <c r="MYW842" s="231"/>
      <c r="MYX842" s="231"/>
      <c r="MYY842" s="231"/>
      <c r="MYZ842" s="231"/>
      <c r="MZA842" s="231"/>
      <c r="MZB842" s="231"/>
      <c r="MZC842" s="231"/>
      <c r="MZD842" s="231"/>
      <c r="MZE842" s="231"/>
      <c r="MZF842" s="231"/>
      <c r="MZG842" s="231"/>
      <c r="MZH842" s="231"/>
      <c r="MZI842" s="231"/>
      <c r="MZJ842" s="231"/>
      <c r="MZK842" s="231"/>
      <c r="MZL842" s="231"/>
      <c r="MZM842" s="231"/>
      <c r="MZN842" s="231"/>
      <c r="MZO842" s="231"/>
      <c r="MZP842" s="231"/>
      <c r="MZQ842" s="231"/>
      <c r="MZR842" s="231"/>
      <c r="MZS842" s="231"/>
      <c r="MZT842" s="231"/>
      <c r="MZU842" s="231"/>
      <c r="MZV842" s="231"/>
      <c r="MZW842" s="231"/>
      <c r="MZX842" s="231"/>
      <c r="MZY842" s="231"/>
      <c r="MZZ842" s="231"/>
      <c r="NAA842" s="231"/>
      <c r="NAB842" s="231"/>
      <c r="NAC842" s="231"/>
      <c r="NAD842" s="231"/>
      <c r="NAE842" s="231"/>
      <c r="NAF842" s="231"/>
      <c r="NAG842" s="231"/>
      <c r="NAH842" s="231"/>
      <c r="NAI842" s="231"/>
      <c r="NAJ842" s="231"/>
      <c r="NAK842" s="231"/>
      <c r="NAL842" s="231"/>
      <c r="NAM842" s="231"/>
      <c r="NAN842" s="231"/>
      <c r="NAO842" s="231"/>
      <c r="NAP842" s="231"/>
      <c r="NAQ842" s="231"/>
      <c r="NAR842" s="231"/>
      <c r="NAS842" s="231"/>
      <c r="NAT842" s="231"/>
      <c r="NAU842" s="231"/>
      <c r="NAV842" s="231"/>
      <c r="NAW842" s="231"/>
      <c r="NAX842" s="231"/>
      <c r="NAY842" s="231"/>
      <c r="NAZ842" s="231"/>
      <c r="NBA842" s="231"/>
      <c r="NBB842" s="231"/>
      <c r="NBC842" s="231"/>
      <c r="NBD842" s="231"/>
      <c r="NBE842" s="231"/>
      <c r="NBF842" s="231"/>
      <c r="NBG842" s="231"/>
      <c r="NBH842" s="231"/>
      <c r="NBI842" s="231"/>
      <c r="NBJ842" s="231"/>
      <c r="NBK842" s="231"/>
      <c r="NBL842" s="231"/>
      <c r="NBM842" s="231"/>
      <c r="NBN842" s="231"/>
      <c r="NBO842" s="231"/>
      <c r="NBP842" s="231"/>
      <c r="NBQ842" s="231"/>
      <c r="NBR842" s="231"/>
      <c r="NBS842" s="231"/>
      <c r="NBT842" s="231"/>
      <c r="NBU842" s="231"/>
      <c r="NBV842" s="231"/>
      <c r="NBW842" s="231"/>
      <c r="NBX842" s="231"/>
      <c r="NBY842" s="231"/>
      <c r="NBZ842" s="231"/>
      <c r="NCA842" s="231"/>
      <c r="NCB842" s="231"/>
      <c r="NCC842" s="231"/>
      <c r="NCD842" s="231"/>
      <c r="NCE842" s="231"/>
      <c r="NCF842" s="231"/>
      <c r="NCG842" s="231"/>
      <c r="NCH842" s="231"/>
      <c r="NCI842" s="231"/>
      <c r="NCJ842" s="231"/>
      <c r="NCK842" s="231"/>
      <c r="NCL842" s="231"/>
      <c r="NCM842" s="231"/>
      <c r="NCN842" s="231"/>
      <c r="NCO842" s="231"/>
      <c r="NCP842" s="231"/>
      <c r="NCQ842" s="231"/>
      <c r="NCR842" s="231"/>
      <c r="NCS842" s="231"/>
      <c r="NCT842" s="231"/>
      <c r="NCU842" s="231"/>
      <c r="NCV842" s="231"/>
      <c r="NCW842" s="231"/>
      <c r="NCX842" s="231"/>
      <c r="NCY842" s="231"/>
      <c r="NCZ842" s="231"/>
      <c r="NDA842" s="231"/>
      <c r="NDB842" s="231"/>
      <c r="NDC842" s="231"/>
      <c r="NDD842" s="231"/>
      <c r="NDE842" s="231"/>
      <c r="NDF842" s="231"/>
      <c r="NDG842" s="231"/>
      <c r="NDH842" s="231"/>
      <c r="NDI842" s="231"/>
      <c r="NDJ842" s="231"/>
      <c r="NDK842" s="231"/>
      <c r="NDL842" s="231"/>
      <c r="NDM842" s="231"/>
      <c r="NDN842" s="231"/>
      <c r="NDO842" s="231"/>
      <c r="NDP842" s="231"/>
      <c r="NDQ842" s="231"/>
      <c r="NDR842" s="231"/>
      <c r="NDS842" s="231"/>
      <c r="NDT842" s="231"/>
      <c r="NDU842" s="231"/>
      <c r="NDV842" s="231"/>
      <c r="NDW842" s="231"/>
      <c r="NDX842" s="231"/>
      <c r="NDY842" s="231"/>
      <c r="NDZ842" s="231"/>
      <c r="NEA842" s="231"/>
      <c r="NEB842" s="231"/>
      <c r="NEC842" s="231"/>
      <c r="NED842" s="231"/>
      <c r="NEE842" s="231"/>
      <c r="NEF842" s="231"/>
      <c r="NEG842" s="231"/>
      <c r="NEH842" s="231"/>
      <c r="NEI842" s="231"/>
      <c r="NEJ842" s="231"/>
      <c r="NEK842" s="231"/>
      <c r="NEL842" s="231"/>
      <c r="NEM842" s="231"/>
      <c r="NEN842" s="231"/>
      <c r="NEO842" s="231"/>
      <c r="NEP842" s="231"/>
      <c r="NEQ842" s="231"/>
      <c r="NER842" s="231"/>
      <c r="NES842" s="231"/>
      <c r="NET842" s="231"/>
      <c r="NEU842" s="231"/>
      <c r="NEV842" s="231"/>
      <c r="NEW842" s="231"/>
      <c r="NEX842" s="231"/>
      <c r="NEY842" s="231"/>
      <c r="NEZ842" s="231"/>
      <c r="NFA842" s="231"/>
      <c r="NFB842" s="231"/>
      <c r="NFC842" s="231"/>
      <c r="NFD842" s="231"/>
      <c r="NFE842" s="231"/>
      <c r="NFF842" s="231"/>
      <c r="NFG842" s="231"/>
      <c r="NFH842" s="231"/>
      <c r="NFI842" s="231"/>
      <c r="NFJ842" s="231"/>
      <c r="NFK842" s="231"/>
      <c r="NFL842" s="231"/>
      <c r="NFM842" s="231"/>
      <c r="NFN842" s="231"/>
      <c r="NFO842" s="231"/>
      <c r="NFP842" s="231"/>
      <c r="NFQ842" s="231"/>
      <c r="NFR842" s="231"/>
      <c r="NFS842" s="231"/>
      <c r="NFT842" s="231"/>
      <c r="NFU842" s="231"/>
      <c r="NFV842" s="231"/>
      <c r="NFW842" s="231"/>
      <c r="NFX842" s="231"/>
      <c r="NFY842" s="231"/>
      <c r="NFZ842" s="231"/>
      <c r="NGA842" s="231"/>
      <c r="NGB842" s="231"/>
      <c r="NGC842" s="231"/>
      <c r="NGD842" s="231"/>
      <c r="NGE842" s="231"/>
      <c r="NGF842" s="231"/>
      <c r="NGG842" s="231"/>
      <c r="NGH842" s="231"/>
      <c r="NGI842" s="231"/>
      <c r="NGJ842" s="231"/>
      <c r="NGK842" s="231"/>
      <c r="NGL842" s="231"/>
      <c r="NGM842" s="231"/>
      <c r="NGN842" s="231"/>
      <c r="NGO842" s="231"/>
      <c r="NGP842" s="231"/>
      <c r="NGQ842" s="231"/>
      <c r="NGR842" s="231"/>
      <c r="NGS842" s="231"/>
      <c r="NGT842" s="231"/>
      <c r="NGU842" s="231"/>
      <c r="NGV842" s="231"/>
      <c r="NGW842" s="231"/>
      <c r="NGX842" s="231"/>
      <c r="NGY842" s="231"/>
      <c r="NGZ842" s="231"/>
      <c r="NHA842" s="231"/>
      <c r="NHB842" s="231"/>
      <c r="NHC842" s="231"/>
      <c r="NHD842" s="231"/>
      <c r="NHE842" s="231"/>
      <c r="NHF842" s="231"/>
      <c r="NHG842" s="231"/>
      <c r="NHH842" s="231"/>
      <c r="NHI842" s="231"/>
      <c r="NHJ842" s="231"/>
      <c r="NHK842" s="231"/>
      <c r="NHL842" s="231"/>
      <c r="NHM842" s="231"/>
      <c r="NHN842" s="231"/>
      <c r="NHO842" s="231"/>
      <c r="NHP842" s="231"/>
      <c r="NHQ842" s="231"/>
      <c r="NHR842" s="231"/>
      <c r="NHS842" s="231"/>
      <c r="NHT842" s="231"/>
      <c r="NHU842" s="231"/>
      <c r="NHV842" s="231"/>
      <c r="NHW842" s="231"/>
      <c r="NHX842" s="231"/>
      <c r="NHY842" s="231"/>
      <c r="NHZ842" s="231"/>
      <c r="NIA842" s="231"/>
      <c r="NIB842" s="231"/>
      <c r="NIC842" s="231"/>
      <c r="NID842" s="231"/>
      <c r="NIE842" s="231"/>
      <c r="NIF842" s="231"/>
      <c r="NIG842" s="231"/>
      <c r="NIH842" s="231"/>
      <c r="NII842" s="231"/>
      <c r="NIJ842" s="231"/>
      <c r="NIK842" s="231"/>
      <c r="NIL842" s="231"/>
      <c r="NIM842" s="231"/>
      <c r="NIN842" s="231"/>
      <c r="NIO842" s="231"/>
      <c r="NIP842" s="231"/>
      <c r="NIQ842" s="231"/>
      <c r="NIR842" s="231"/>
      <c r="NIS842" s="231"/>
      <c r="NIT842" s="231"/>
      <c r="NIU842" s="231"/>
      <c r="NIV842" s="231"/>
      <c r="NIW842" s="231"/>
      <c r="NIX842" s="231"/>
      <c r="NIY842" s="231"/>
      <c r="NIZ842" s="231"/>
      <c r="NJA842" s="231"/>
      <c r="NJB842" s="231"/>
      <c r="NJC842" s="231"/>
      <c r="NJD842" s="231"/>
      <c r="NJE842" s="231"/>
      <c r="NJF842" s="231"/>
      <c r="NJG842" s="231"/>
      <c r="NJH842" s="231"/>
      <c r="NJI842" s="231"/>
      <c r="NJJ842" s="231"/>
      <c r="NJK842" s="231"/>
      <c r="NJL842" s="231"/>
      <c r="NJM842" s="231"/>
      <c r="NJN842" s="231"/>
      <c r="NJO842" s="231"/>
      <c r="NJP842" s="231"/>
      <c r="NJQ842" s="231"/>
      <c r="NJR842" s="231"/>
      <c r="NJS842" s="231"/>
      <c r="NJT842" s="231"/>
      <c r="NJU842" s="231"/>
      <c r="NJV842" s="231"/>
      <c r="NJW842" s="231"/>
      <c r="NJX842" s="231"/>
      <c r="NJY842" s="231"/>
      <c r="NJZ842" s="231"/>
      <c r="NKA842" s="231"/>
      <c r="NKB842" s="231"/>
      <c r="NKC842" s="231"/>
      <c r="NKD842" s="231"/>
      <c r="NKE842" s="231"/>
      <c r="NKF842" s="231"/>
      <c r="NKG842" s="231"/>
      <c r="NKH842" s="231"/>
      <c r="NKI842" s="231"/>
      <c r="NKJ842" s="231"/>
      <c r="NKK842" s="231"/>
      <c r="NKL842" s="231"/>
      <c r="NKM842" s="231"/>
      <c r="NKN842" s="231"/>
      <c r="NKO842" s="231"/>
      <c r="NKP842" s="231"/>
      <c r="NKQ842" s="231"/>
      <c r="NKR842" s="231"/>
      <c r="NKS842" s="231"/>
      <c r="NKT842" s="231"/>
      <c r="NKU842" s="231"/>
      <c r="NKV842" s="231"/>
      <c r="NKW842" s="231"/>
      <c r="NKX842" s="231"/>
      <c r="NKY842" s="231"/>
      <c r="NKZ842" s="231"/>
      <c r="NLA842" s="231"/>
      <c r="NLB842" s="231"/>
      <c r="NLC842" s="231"/>
      <c r="NLD842" s="231"/>
      <c r="NLE842" s="231"/>
      <c r="NLF842" s="231"/>
      <c r="NLG842" s="231"/>
      <c r="NLH842" s="231"/>
      <c r="NLI842" s="231"/>
      <c r="NLJ842" s="231"/>
      <c r="NLK842" s="231"/>
      <c r="NLL842" s="231"/>
      <c r="NLM842" s="231"/>
      <c r="NLN842" s="231"/>
      <c r="NLO842" s="231"/>
      <c r="NLP842" s="231"/>
      <c r="NLQ842" s="231"/>
      <c r="NLR842" s="231"/>
      <c r="NLS842" s="231"/>
      <c r="NLT842" s="231"/>
      <c r="NLU842" s="231"/>
      <c r="NLV842" s="231"/>
      <c r="NLW842" s="231"/>
      <c r="NLX842" s="231"/>
      <c r="NLY842" s="231"/>
      <c r="NLZ842" s="231"/>
      <c r="NMA842" s="231"/>
      <c r="NMB842" s="231"/>
      <c r="NMC842" s="231"/>
      <c r="NMD842" s="231"/>
      <c r="NME842" s="231"/>
      <c r="NMF842" s="231"/>
      <c r="NMG842" s="231"/>
      <c r="NMH842" s="231"/>
      <c r="NMI842" s="231"/>
      <c r="NMJ842" s="231"/>
      <c r="NMK842" s="231"/>
      <c r="NML842" s="231"/>
      <c r="NMM842" s="231"/>
      <c r="NMN842" s="231"/>
      <c r="NMO842" s="231"/>
      <c r="NMP842" s="231"/>
      <c r="NMQ842" s="231"/>
      <c r="NMR842" s="231"/>
      <c r="NMS842" s="231"/>
      <c r="NMT842" s="231"/>
      <c r="NMU842" s="231"/>
      <c r="NMV842" s="231"/>
      <c r="NMW842" s="231"/>
      <c r="NMX842" s="231"/>
      <c r="NMY842" s="231"/>
      <c r="NMZ842" s="231"/>
      <c r="NNA842" s="231"/>
      <c r="NNB842" s="231"/>
      <c r="NNC842" s="231"/>
      <c r="NND842" s="231"/>
      <c r="NNE842" s="231"/>
      <c r="NNF842" s="231"/>
      <c r="NNG842" s="231"/>
      <c r="NNH842" s="231"/>
      <c r="NNI842" s="231"/>
      <c r="NNJ842" s="231"/>
      <c r="NNK842" s="231"/>
      <c r="NNL842" s="231"/>
      <c r="NNM842" s="231"/>
      <c r="NNN842" s="231"/>
      <c r="NNO842" s="231"/>
      <c r="NNP842" s="231"/>
      <c r="NNQ842" s="231"/>
      <c r="NNR842" s="231"/>
      <c r="NNS842" s="231"/>
      <c r="NNT842" s="231"/>
      <c r="NNU842" s="231"/>
      <c r="NNV842" s="231"/>
      <c r="NNW842" s="231"/>
      <c r="NNX842" s="231"/>
      <c r="NNY842" s="231"/>
      <c r="NNZ842" s="231"/>
      <c r="NOA842" s="231"/>
      <c r="NOB842" s="231"/>
      <c r="NOC842" s="231"/>
      <c r="NOD842" s="231"/>
      <c r="NOE842" s="231"/>
      <c r="NOF842" s="231"/>
      <c r="NOG842" s="231"/>
      <c r="NOH842" s="231"/>
      <c r="NOI842" s="231"/>
      <c r="NOJ842" s="231"/>
      <c r="NOK842" s="231"/>
      <c r="NOL842" s="231"/>
      <c r="NOM842" s="231"/>
      <c r="NON842" s="231"/>
      <c r="NOO842" s="231"/>
      <c r="NOP842" s="231"/>
      <c r="NOQ842" s="231"/>
      <c r="NOR842" s="231"/>
      <c r="NOS842" s="231"/>
      <c r="NOT842" s="231"/>
      <c r="NOU842" s="231"/>
      <c r="NOV842" s="231"/>
      <c r="NOW842" s="231"/>
      <c r="NOX842" s="231"/>
      <c r="NOY842" s="231"/>
      <c r="NOZ842" s="231"/>
      <c r="NPA842" s="231"/>
      <c r="NPB842" s="231"/>
      <c r="NPC842" s="231"/>
      <c r="NPD842" s="231"/>
      <c r="NPE842" s="231"/>
      <c r="NPF842" s="231"/>
      <c r="NPG842" s="231"/>
      <c r="NPH842" s="231"/>
      <c r="NPI842" s="231"/>
      <c r="NPJ842" s="231"/>
      <c r="NPK842" s="231"/>
      <c r="NPL842" s="231"/>
      <c r="NPM842" s="231"/>
      <c r="NPN842" s="231"/>
      <c r="NPO842" s="231"/>
      <c r="NPP842" s="231"/>
      <c r="NPQ842" s="231"/>
      <c r="NPR842" s="231"/>
      <c r="NPS842" s="231"/>
      <c r="NPT842" s="231"/>
      <c r="NPU842" s="231"/>
      <c r="NPV842" s="231"/>
      <c r="NPW842" s="231"/>
      <c r="NPX842" s="231"/>
      <c r="NPY842" s="231"/>
      <c r="NPZ842" s="231"/>
      <c r="NQA842" s="231"/>
      <c r="NQB842" s="231"/>
      <c r="NQC842" s="231"/>
      <c r="NQD842" s="231"/>
      <c r="NQE842" s="231"/>
      <c r="NQF842" s="231"/>
      <c r="NQG842" s="231"/>
      <c r="NQH842" s="231"/>
      <c r="NQI842" s="231"/>
      <c r="NQJ842" s="231"/>
      <c r="NQK842" s="231"/>
      <c r="NQL842" s="231"/>
      <c r="NQM842" s="231"/>
      <c r="NQN842" s="231"/>
      <c r="NQO842" s="231"/>
      <c r="NQP842" s="231"/>
      <c r="NQQ842" s="231"/>
      <c r="NQR842" s="231"/>
      <c r="NQS842" s="231"/>
      <c r="NQT842" s="231"/>
      <c r="NQU842" s="231"/>
      <c r="NQV842" s="231"/>
      <c r="NQW842" s="231"/>
      <c r="NQX842" s="231"/>
      <c r="NQY842" s="231"/>
      <c r="NQZ842" s="231"/>
      <c r="NRA842" s="231"/>
      <c r="NRB842" s="231"/>
      <c r="NRC842" s="231"/>
      <c r="NRD842" s="231"/>
      <c r="NRE842" s="231"/>
      <c r="NRF842" s="231"/>
      <c r="NRG842" s="231"/>
      <c r="NRH842" s="231"/>
      <c r="NRI842" s="231"/>
      <c r="NRJ842" s="231"/>
      <c r="NRK842" s="231"/>
      <c r="NRL842" s="231"/>
      <c r="NRM842" s="231"/>
      <c r="NRN842" s="231"/>
      <c r="NRO842" s="231"/>
      <c r="NRP842" s="231"/>
      <c r="NRQ842" s="231"/>
      <c r="NRR842" s="231"/>
      <c r="NRS842" s="231"/>
      <c r="NRT842" s="231"/>
      <c r="NRU842" s="231"/>
      <c r="NRV842" s="231"/>
      <c r="NRW842" s="231"/>
      <c r="NRX842" s="231"/>
      <c r="NRY842" s="231"/>
      <c r="NRZ842" s="231"/>
      <c r="NSA842" s="231"/>
      <c r="NSB842" s="231"/>
      <c r="NSC842" s="231"/>
      <c r="NSD842" s="231"/>
      <c r="NSE842" s="231"/>
      <c r="NSF842" s="231"/>
      <c r="NSG842" s="231"/>
      <c r="NSH842" s="231"/>
      <c r="NSI842" s="231"/>
      <c r="NSJ842" s="231"/>
      <c r="NSK842" s="231"/>
      <c r="NSL842" s="231"/>
      <c r="NSM842" s="231"/>
      <c r="NSN842" s="231"/>
      <c r="NSO842" s="231"/>
      <c r="NSP842" s="231"/>
      <c r="NSQ842" s="231"/>
      <c r="NSR842" s="231"/>
      <c r="NSS842" s="231"/>
      <c r="NST842" s="231"/>
      <c r="NSU842" s="231"/>
      <c r="NSV842" s="231"/>
      <c r="NSW842" s="231"/>
      <c r="NSX842" s="231"/>
      <c r="NSY842" s="231"/>
      <c r="NSZ842" s="231"/>
      <c r="NTA842" s="231"/>
      <c r="NTB842" s="231"/>
      <c r="NTC842" s="231"/>
      <c r="NTD842" s="231"/>
      <c r="NTE842" s="231"/>
      <c r="NTF842" s="231"/>
      <c r="NTG842" s="231"/>
      <c r="NTH842" s="231"/>
      <c r="NTI842" s="231"/>
      <c r="NTJ842" s="231"/>
      <c r="NTK842" s="231"/>
      <c r="NTL842" s="231"/>
      <c r="NTM842" s="231"/>
      <c r="NTN842" s="231"/>
      <c r="NTO842" s="231"/>
      <c r="NTP842" s="231"/>
      <c r="NTQ842" s="231"/>
      <c r="NTR842" s="231"/>
      <c r="NTS842" s="231"/>
      <c r="NTT842" s="231"/>
      <c r="NTU842" s="231"/>
      <c r="NTV842" s="231"/>
      <c r="NTW842" s="231"/>
      <c r="NTX842" s="231"/>
      <c r="NTY842" s="231"/>
      <c r="NTZ842" s="231"/>
      <c r="NUA842" s="231"/>
      <c r="NUB842" s="231"/>
      <c r="NUC842" s="231"/>
      <c r="NUD842" s="231"/>
      <c r="NUE842" s="231"/>
      <c r="NUF842" s="231"/>
      <c r="NUG842" s="231"/>
      <c r="NUH842" s="231"/>
      <c r="NUI842" s="231"/>
      <c r="NUJ842" s="231"/>
      <c r="NUK842" s="231"/>
      <c r="NUL842" s="231"/>
      <c r="NUM842" s="231"/>
      <c r="NUN842" s="231"/>
      <c r="NUO842" s="231"/>
      <c r="NUP842" s="231"/>
      <c r="NUQ842" s="231"/>
      <c r="NUR842" s="231"/>
      <c r="NUS842" s="231"/>
      <c r="NUT842" s="231"/>
      <c r="NUU842" s="231"/>
      <c r="NUV842" s="231"/>
      <c r="NUW842" s="231"/>
      <c r="NUX842" s="231"/>
      <c r="NUY842" s="231"/>
      <c r="NUZ842" s="231"/>
      <c r="NVA842" s="231"/>
      <c r="NVB842" s="231"/>
      <c r="NVC842" s="231"/>
      <c r="NVD842" s="231"/>
      <c r="NVE842" s="231"/>
      <c r="NVF842" s="231"/>
      <c r="NVG842" s="231"/>
      <c r="NVH842" s="231"/>
      <c r="NVI842" s="231"/>
      <c r="NVJ842" s="231"/>
      <c r="NVK842" s="231"/>
      <c r="NVL842" s="231"/>
      <c r="NVM842" s="231"/>
      <c r="NVN842" s="231"/>
      <c r="NVO842" s="231"/>
      <c r="NVP842" s="231"/>
      <c r="NVQ842" s="231"/>
      <c r="NVR842" s="231"/>
      <c r="NVS842" s="231"/>
      <c r="NVT842" s="231"/>
      <c r="NVU842" s="231"/>
      <c r="NVV842" s="231"/>
      <c r="NVW842" s="231"/>
      <c r="NVX842" s="231"/>
      <c r="NVY842" s="231"/>
      <c r="NVZ842" s="231"/>
      <c r="NWA842" s="231"/>
      <c r="NWB842" s="231"/>
      <c r="NWC842" s="231"/>
      <c r="NWD842" s="231"/>
      <c r="NWE842" s="231"/>
      <c r="NWF842" s="231"/>
      <c r="NWG842" s="231"/>
      <c r="NWH842" s="231"/>
      <c r="NWI842" s="231"/>
      <c r="NWJ842" s="231"/>
      <c r="NWK842" s="231"/>
      <c r="NWL842" s="231"/>
      <c r="NWM842" s="231"/>
      <c r="NWN842" s="231"/>
      <c r="NWO842" s="231"/>
      <c r="NWP842" s="231"/>
      <c r="NWQ842" s="231"/>
      <c r="NWR842" s="231"/>
      <c r="NWS842" s="231"/>
      <c r="NWT842" s="231"/>
      <c r="NWU842" s="231"/>
      <c r="NWV842" s="231"/>
      <c r="NWW842" s="231"/>
      <c r="NWX842" s="231"/>
      <c r="NWY842" s="231"/>
      <c r="NWZ842" s="231"/>
      <c r="NXA842" s="231"/>
      <c r="NXB842" s="231"/>
      <c r="NXC842" s="231"/>
      <c r="NXD842" s="231"/>
      <c r="NXE842" s="231"/>
      <c r="NXF842" s="231"/>
      <c r="NXG842" s="231"/>
      <c r="NXH842" s="231"/>
      <c r="NXI842" s="231"/>
      <c r="NXJ842" s="231"/>
      <c r="NXK842" s="231"/>
      <c r="NXL842" s="231"/>
      <c r="NXM842" s="231"/>
      <c r="NXN842" s="231"/>
      <c r="NXO842" s="231"/>
      <c r="NXP842" s="231"/>
      <c r="NXQ842" s="231"/>
      <c r="NXR842" s="231"/>
      <c r="NXS842" s="231"/>
      <c r="NXT842" s="231"/>
      <c r="NXU842" s="231"/>
      <c r="NXV842" s="231"/>
      <c r="NXW842" s="231"/>
      <c r="NXX842" s="231"/>
      <c r="NXY842" s="231"/>
      <c r="NXZ842" s="231"/>
      <c r="NYA842" s="231"/>
      <c r="NYB842" s="231"/>
      <c r="NYC842" s="231"/>
      <c r="NYD842" s="231"/>
      <c r="NYE842" s="231"/>
      <c r="NYF842" s="231"/>
      <c r="NYG842" s="231"/>
      <c r="NYH842" s="231"/>
      <c r="NYI842" s="231"/>
      <c r="NYJ842" s="231"/>
      <c r="NYK842" s="231"/>
      <c r="NYL842" s="231"/>
      <c r="NYM842" s="231"/>
      <c r="NYN842" s="231"/>
      <c r="NYO842" s="231"/>
      <c r="NYP842" s="231"/>
      <c r="NYQ842" s="231"/>
      <c r="NYR842" s="231"/>
      <c r="NYS842" s="231"/>
      <c r="NYT842" s="231"/>
      <c r="NYU842" s="231"/>
      <c r="NYV842" s="231"/>
      <c r="NYW842" s="231"/>
      <c r="NYX842" s="231"/>
      <c r="NYY842" s="231"/>
      <c r="NYZ842" s="231"/>
      <c r="NZA842" s="231"/>
      <c r="NZB842" s="231"/>
      <c r="NZC842" s="231"/>
      <c r="NZD842" s="231"/>
      <c r="NZE842" s="231"/>
      <c r="NZF842" s="231"/>
      <c r="NZG842" s="231"/>
      <c r="NZH842" s="231"/>
      <c r="NZI842" s="231"/>
      <c r="NZJ842" s="231"/>
      <c r="NZK842" s="231"/>
      <c r="NZL842" s="231"/>
      <c r="NZM842" s="231"/>
      <c r="NZN842" s="231"/>
      <c r="NZO842" s="231"/>
      <c r="NZP842" s="231"/>
      <c r="NZQ842" s="231"/>
      <c r="NZR842" s="231"/>
      <c r="NZS842" s="231"/>
      <c r="NZT842" s="231"/>
      <c r="NZU842" s="231"/>
      <c r="NZV842" s="231"/>
      <c r="NZW842" s="231"/>
      <c r="NZX842" s="231"/>
      <c r="NZY842" s="231"/>
      <c r="NZZ842" s="231"/>
      <c r="OAA842" s="231"/>
      <c r="OAB842" s="231"/>
      <c r="OAC842" s="231"/>
      <c r="OAD842" s="231"/>
      <c r="OAE842" s="231"/>
      <c r="OAF842" s="231"/>
      <c r="OAG842" s="231"/>
      <c r="OAH842" s="231"/>
      <c r="OAI842" s="231"/>
      <c r="OAJ842" s="231"/>
      <c r="OAK842" s="231"/>
      <c r="OAL842" s="231"/>
      <c r="OAM842" s="231"/>
      <c r="OAN842" s="231"/>
      <c r="OAO842" s="231"/>
      <c r="OAP842" s="231"/>
      <c r="OAQ842" s="231"/>
      <c r="OAR842" s="231"/>
      <c r="OAS842" s="231"/>
      <c r="OAT842" s="231"/>
      <c r="OAU842" s="231"/>
      <c r="OAV842" s="231"/>
      <c r="OAW842" s="231"/>
      <c r="OAX842" s="231"/>
      <c r="OAY842" s="231"/>
      <c r="OAZ842" s="231"/>
      <c r="OBA842" s="231"/>
      <c r="OBB842" s="231"/>
      <c r="OBC842" s="231"/>
      <c r="OBD842" s="231"/>
      <c r="OBE842" s="231"/>
      <c r="OBF842" s="231"/>
      <c r="OBG842" s="231"/>
      <c r="OBH842" s="231"/>
      <c r="OBI842" s="231"/>
      <c r="OBJ842" s="231"/>
      <c r="OBK842" s="231"/>
      <c r="OBL842" s="231"/>
      <c r="OBM842" s="231"/>
      <c r="OBN842" s="231"/>
      <c r="OBO842" s="231"/>
      <c r="OBP842" s="231"/>
      <c r="OBQ842" s="231"/>
      <c r="OBR842" s="231"/>
      <c r="OBS842" s="231"/>
      <c r="OBT842" s="231"/>
      <c r="OBU842" s="231"/>
      <c r="OBV842" s="231"/>
      <c r="OBW842" s="231"/>
      <c r="OBX842" s="231"/>
      <c r="OBY842" s="231"/>
      <c r="OBZ842" s="231"/>
      <c r="OCA842" s="231"/>
      <c r="OCB842" s="231"/>
      <c r="OCC842" s="231"/>
      <c r="OCD842" s="231"/>
      <c r="OCE842" s="231"/>
      <c r="OCF842" s="231"/>
      <c r="OCG842" s="231"/>
      <c r="OCH842" s="231"/>
      <c r="OCI842" s="231"/>
      <c r="OCJ842" s="231"/>
      <c r="OCK842" s="231"/>
      <c r="OCL842" s="231"/>
      <c r="OCM842" s="231"/>
      <c r="OCN842" s="231"/>
      <c r="OCO842" s="231"/>
      <c r="OCP842" s="231"/>
      <c r="OCQ842" s="231"/>
      <c r="OCR842" s="231"/>
      <c r="OCS842" s="231"/>
      <c r="OCT842" s="231"/>
      <c r="OCU842" s="231"/>
      <c r="OCV842" s="231"/>
      <c r="OCW842" s="231"/>
      <c r="OCX842" s="231"/>
      <c r="OCY842" s="231"/>
      <c r="OCZ842" s="231"/>
      <c r="ODA842" s="231"/>
      <c r="ODB842" s="231"/>
      <c r="ODC842" s="231"/>
      <c r="ODD842" s="231"/>
      <c r="ODE842" s="231"/>
      <c r="ODF842" s="231"/>
      <c r="ODG842" s="231"/>
      <c r="ODH842" s="231"/>
      <c r="ODI842" s="231"/>
      <c r="ODJ842" s="231"/>
      <c r="ODK842" s="231"/>
      <c r="ODL842" s="231"/>
      <c r="ODM842" s="231"/>
      <c r="ODN842" s="231"/>
      <c r="ODO842" s="231"/>
      <c r="ODP842" s="231"/>
      <c r="ODQ842" s="231"/>
      <c r="ODR842" s="231"/>
      <c r="ODS842" s="231"/>
      <c r="ODT842" s="231"/>
      <c r="ODU842" s="231"/>
      <c r="ODV842" s="231"/>
      <c r="ODW842" s="231"/>
      <c r="ODX842" s="231"/>
      <c r="ODY842" s="231"/>
      <c r="ODZ842" s="231"/>
      <c r="OEA842" s="231"/>
      <c r="OEB842" s="231"/>
      <c r="OEC842" s="231"/>
      <c r="OED842" s="231"/>
      <c r="OEE842" s="231"/>
      <c r="OEF842" s="231"/>
      <c r="OEG842" s="231"/>
      <c r="OEH842" s="231"/>
      <c r="OEI842" s="231"/>
      <c r="OEJ842" s="231"/>
      <c r="OEK842" s="231"/>
      <c r="OEL842" s="231"/>
      <c r="OEM842" s="231"/>
      <c r="OEN842" s="231"/>
      <c r="OEO842" s="231"/>
      <c r="OEP842" s="231"/>
      <c r="OEQ842" s="231"/>
      <c r="OER842" s="231"/>
      <c r="OES842" s="231"/>
      <c r="OET842" s="231"/>
      <c r="OEU842" s="231"/>
      <c r="OEV842" s="231"/>
      <c r="OEW842" s="231"/>
      <c r="OEX842" s="231"/>
      <c r="OEY842" s="231"/>
      <c r="OEZ842" s="231"/>
      <c r="OFA842" s="231"/>
      <c r="OFB842" s="231"/>
      <c r="OFC842" s="231"/>
      <c r="OFD842" s="231"/>
      <c r="OFE842" s="231"/>
      <c r="OFF842" s="231"/>
      <c r="OFG842" s="231"/>
      <c r="OFH842" s="231"/>
      <c r="OFI842" s="231"/>
      <c r="OFJ842" s="231"/>
      <c r="OFK842" s="231"/>
      <c r="OFL842" s="231"/>
      <c r="OFM842" s="231"/>
      <c r="OFN842" s="231"/>
      <c r="OFO842" s="231"/>
      <c r="OFP842" s="231"/>
      <c r="OFQ842" s="231"/>
      <c r="OFR842" s="231"/>
      <c r="OFS842" s="231"/>
      <c r="OFT842" s="231"/>
      <c r="OFU842" s="231"/>
      <c r="OFV842" s="231"/>
      <c r="OFW842" s="231"/>
      <c r="OFX842" s="231"/>
      <c r="OFY842" s="231"/>
      <c r="OFZ842" s="231"/>
      <c r="OGA842" s="231"/>
      <c r="OGB842" s="231"/>
      <c r="OGC842" s="231"/>
      <c r="OGD842" s="231"/>
      <c r="OGE842" s="231"/>
      <c r="OGF842" s="231"/>
      <c r="OGG842" s="231"/>
      <c r="OGH842" s="231"/>
      <c r="OGI842" s="231"/>
      <c r="OGJ842" s="231"/>
      <c r="OGK842" s="231"/>
      <c r="OGL842" s="231"/>
      <c r="OGM842" s="231"/>
      <c r="OGN842" s="231"/>
      <c r="OGO842" s="231"/>
      <c r="OGP842" s="231"/>
      <c r="OGQ842" s="231"/>
      <c r="OGR842" s="231"/>
      <c r="OGS842" s="231"/>
      <c r="OGT842" s="231"/>
      <c r="OGU842" s="231"/>
      <c r="OGV842" s="231"/>
      <c r="OGW842" s="231"/>
      <c r="OGX842" s="231"/>
      <c r="OGY842" s="231"/>
      <c r="OGZ842" s="231"/>
      <c r="OHA842" s="231"/>
      <c r="OHB842" s="231"/>
      <c r="OHC842" s="231"/>
      <c r="OHD842" s="231"/>
      <c r="OHE842" s="231"/>
      <c r="OHF842" s="231"/>
      <c r="OHG842" s="231"/>
      <c r="OHH842" s="231"/>
      <c r="OHI842" s="231"/>
      <c r="OHJ842" s="231"/>
      <c r="OHK842" s="231"/>
      <c r="OHL842" s="231"/>
      <c r="OHM842" s="231"/>
      <c r="OHN842" s="231"/>
      <c r="OHO842" s="231"/>
      <c r="OHP842" s="231"/>
      <c r="OHQ842" s="231"/>
      <c r="OHR842" s="231"/>
      <c r="OHS842" s="231"/>
      <c r="OHT842" s="231"/>
      <c r="OHU842" s="231"/>
      <c r="OHV842" s="231"/>
      <c r="OHW842" s="231"/>
      <c r="OHX842" s="231"/>
      <c r="OHY842" s="231"/>
      <c r="OHZ842" s="231"/>
      <c r="OIA842" s="231"/>
      <c r="OIB842" s="231"/>
      <c r="OIC842" s="231"/>
      <c r="OID842" s="231"/>
      <c r="OIE842" s="231"/>
      <c r="OIF842" s="231"/>
      <c r="OIG842" s="231"/>
      <c r="OIH842" s="231"/>
      <c r="OII842" s="231"/>
      <c r="OIJ842" s="231"/>
      <c r="OIK842" s="231"/>
      <c r="OIL842" s="231"/>
      <c r="OIM842" s="231"/>
      <c r="OIN842" s="231"/>
      <c r="OIO842" s="231"/>
      <c r="OIP842" s="231"/>
      <c r="OIQ842" s="231"/>
      <c r="OIR842" s="231"/>
      <c r="OIS842" s="231"/>
      <c r="OIT842" s="231"/>
      <c r="OIU842" s="231"/>
      <c r="OIV842" s="231"/>
      <c r="OIW842" s="231"/>
      <c r="OIX842" s="231"/>
      <c r="OIY842" s="231"/>
      <c r="OIZ842" s="231"/>
      <c r="OJA842" s="231"/>
      <c r="OJB842" s="231"/>
      <c r="OJC842" s="231"/>
      <c r="OJD842" s="231"/>
      <c r="OJE842" s="231"/>
      <c r="OJF842" s="231"/>
      <c r="OJG842" s="231"/>
      <c r="OJH842" s="231"/>
      <c r="OJI842" s="231"/>
      <c r="OJJ842" s="231"/>
      <c r="OJK842" s="231"/>
      <c r="OJL842" s="231"/>
      <c r="OJM842" s="231"/>
      <c r="OJN842" s="231"/>
      <c r="OJO842" s="231"/>
      <c r="OJP842" s="231"/>
      <c r="OJQ842" s="231"/>
      <c r="OJR842" s="231"/>
      <c r="OJS842" s="231"/>
      <c r="OJT842" s="231"/>
      <c r="OJU842" s="231"/>
      <c r="OJV842" s="231"/>
      <c r="OJW842" s="231"/>
      <c r="OJX842" s="231"/>
      <c r="OJY842" s="231"/>
      <c r="OJZ842" s="231"/>
      <c r="OKA842" s="231"/>
      <c r="OKB842" s="231"/>
      <c r="OKC842" s="231"/>
      <c r="OKD842" s="231"/>
      <c r="OKE842" s="231"/>
      <c r="OKF842" s="231"/>
      <c r="OKG842" s="231"/>
      <c r="OKH842" s="231"/>
      <c r="OKI842" s="231"/>
      <c r="OKJ842" s="231"/>
      <c r="OKK842" s="231"/>
      <c r="OKL842" s="231"/>
      <c r="OKM842" s="231"/>
      <c r="OKN842" s="231"/>
      <c r="OKO842" s="231"/>
      <c r="OKP842" s="231"/>
      <c r="OKQ842" s="231"/>
      <c r="OKR842" s="231"/>
      <c r="OKS842" s="231"/>
      <c r="OKT842" s="231"/>
      <c r="OKU842" s="231"/>
      <c r="OKV842" s="231"/>
      <c r="OKW842" s="231"/>
      <c r="OKX842" s="231"/>
      <c r="OKY842" s="231"/>
      <c r="OKZ842" s="231"/>
      <c r="OLA842" s="231"/>
      <c r="OLB842" s="231"/>
      <c r="OLC842" s="231"/>
      <c r="OLD842" s="231"/>
      <c r="OLE842" s="231"/>
      <c r="OLF842" s="231"/>
      <c r="OLG842" s="231"/>
      <c r="OLH842" s="231"/>
      <c r="OLI842" s="231"/>
      <c r="OLJ842" s="231"/>
      <c r="OLK842" s="231"/>
      <c r="OLL842" s="231"/>
      <c r="OLM842" s="231"/>
      <c r="OLN842" s="231"/>
      <c r="OLO842" s="231"/>
      <c r="OLP842" s="231"/>
      <c r="OLQ842" s="231"/>
      <c r="OLR842" s="231"/>
      <c r="OLS842" s="231"/>
      <c r="OLT842" s="231"/>
      <c r="OLU842" s="231"/>
      <c r="OLV842" s="231"/>
      <c r="OLW842" s="231"/>
      <c r="OLX842" s="231"/>
      <c r="OLY842" s="231"/>
      <c r="OLZ842" s="231"/>
      <c r="OMA842" s="231"/>
      <c r="OMB842" s="231"/>
      <c r="OMC842" s="231"/>
      <c r="OMD842" s="231"/>
      <c r="OME842" s="231"/>
      <c r="OMF842" s="231"/>
      <c r="OMG842" s="231"/>
      <c r="OMH842" s="231"/>
      <c r="OMI842" s="231"/>
      <c r="OMJ842" s="231"/>
      <c r="OMK842" s="231"/>
      <c r="OML842" s="231"/>
      <c r="OMM842" s="231"/>
      <c r="OMN842" s="231"/>
      <c r="OMO842" s="231"/>
      <c r="OMP842" s="231"/>
      <c r="OMQ842" s="231"/>
      <c r="OMR842" s="231"/>
      <c r="OMS842" s="231"/>
      <c r="OMT842" s="231"/>
      <c r="OMU842" s="231"/>
      <c r="OMV842" s="231"/>
      <c r="OMW842" s="231"/>
      <c r="OMX842" s="231"/>
      <c r="OMY842" s="231"/>
      <c r="OMZ842" s="231"/>
      <c r="ONA842" s="231"/>
      <c r="ONB842" s="231"/>
      <c r="ONC842" s="231"/>
      <c r="OND842" s="231"/>
      <c r="ONE842" s="231"/>
      <c r="ONF842" s="231"/>
      <c r="ONG842" s="231"/>
      <c r="ONH842" s="231"/>
      <c r="ONI842" s="231"/>
      <c r="ONJ842" s="231"/>
      <c r="ONK842" s="231"/>
      <c r="ONL842" s="231"/>
      <c r="ONM842" s="231"/>
      <c r="ONN842" s="231"/>
      <c r="ONO842" s="231"/>
      <c r="ONP842" s="231"/>
      <c r="ONQ842" s="231"/>
      <c r="ONR842" s="231"/>
      <c r="ONS842" s="231"/>
      <c r="ONT842" s="231"/>
      <c r="ONU842" s="231"/>
      <c r="ONV842" s="231"/>
      <c r="ONW842" s="231"/>
      <c r="ONX842" s="231"/>
      <c r="ONY842" s="231"/>
      <c r="ONZ842" s="231"/>
      <c r="OOA842" s="231"/>
      <c r="OOB842" s="231"/>
      <c r="OOC842" s="231"/>
      <c r="OOD842" s="231"/>
      <c r="OOE842" s="231"/>
      <c r="OOF842" s="231"/>
      <c r="OOG842" s="231"/>
      <c r="OOH842" s="231"/>
      <c r="OOI842" s="231"/>
      <c r="OOJ842" s="231"/>
      <c r="OOK842" s="231"/>
      <c r="OOL842" s="231"/>
      <c r="OOM842" s="231"/>
      <c r="OON842" s="231"/>
      <c r="OOO842" s="231"/>
      <c r="OOP842" s="231"/>
      <c r="OOQ842" s="231"/>
      <c r="OOR842" s="231"/>
      <c r="OOS842" s="231"/>
      <c r="OOT842" s="231"/>
      <c r="OOU842" s="231"/>
      <c r="OOV842" s="231"/>
      <c r="OOW842" s="231"/>
      <c r="OOX842" s="231"/>
      <c r="OOY842" s="231"/>
      <c r="OOZ842" s="231"/>
      <c r="OPA842" s="231"/>
      <c r="OPB842" s="231"/>
      <c r="OPC842" s="231"/>
      <c r="OPD842" s="231"/>
      <c r="OPE842" s="231"/>
      <c r="OPF842" s="231"/>
      <c r="OPG842" s="231"/>
      <c r="OPH842" s="231"/>
      <c r="OPI842" s="231"/>
      <c r="OPJ842" s="231"/>
      <c r="OPK842" s="231"/>
      <c r="OPL842" s="231"/>
      <c r="OPM842" s="231"/>
      <c r="OPN842" s="231"/>
      <c r="OPO842" s="231"/>
      <c r="OPP842" s="231"/>
      <c r="OPQ842" s="231"/>
      <c r="OPR842" s="231"/>
      <c r="OPS842" s="231"/>
      <c r="OPT842" s="231"/>
      <c r="OPU842" s="231"/>
      <c r="OPV842" s="231"/>
      <c r="OPW842" s="231"/>
      <c r="OPX842" s="231"/>
      <c r="OPY842" s="231"/>
      <c r="OPZ842" s="231"/>
      <c r="OQA842" s="231"/>
      <c r="OQB842" s="231"/>
      <c r="OQC842" s="231"/>
      <c r="OQD842" s="231"/>
      <c r="OQE842" s="231"/>
      <c r="OQF842" s="231"/>
      <c r="OQG842" s="231"/>
      <c r="OQH842" s="231"/>
      <c r="OQI842" s="231"/>
      <c r="OQJ842" s="231"/>
      <c r="OQK842" s="231"/>
      <c r="OQL842" s="231"/>
      <c r="OQM842" s="231"/>
      <c r="OQN842" s="231"/>
      <c r="OQO842" s="231"/>
      <c r="OQP842" s="231"/>
      <c r="OQQ842" s="231"/>
      <c r="OQR842" s="231"/>
      <c r="OQS842" s="231"/>
      <c r="OQT842" s="231"/>
      <c r="OQU842" s="231"/>
      <c r="OQV842" s="231"/>
      <c r="OQW842" s="231"/>
      <c r="OQX842" s="231"/>
      <c r="OQY842" s="231"/>
      <c r="OQZ842" s="231"/>
      <c r="ORA842" s="231"/>
      <c r="ORB842" s="231"/>
      <c r="ORC842" s="231"/>
      <c r="ORD842" s="231"/>
      <c r="ORE842" s="231"/>
      <c r="ORF842" s="231"/>
      <c r="ORG842" s="231"/>
      <c r="ORH842" s="231"/>
      <c r="ORI842" s="231"/>
      <c r="ORJ842" s="231"/>
      <c r="ORK842" s="231"/>
      <c r="ORL842" s="231"/>
      <c r="ORM842" s="231"/>
      <c r="ORN842" s="231"/>
      <c r="ORO842" s="231"/>
      <c r="ORP842" s="231"/>
      <c r="ORQ842" s="231"/>
      <c r="ORR842" s="231"/>
      <c r="ORS842" s="231"/>
      <c r="ORT842" s="231"/>
      <c r="ORU842" s="231"/>
      <c r="ORV842" s="231"/>
      <c r="ORW842" s="231"/>
      <c r="ORX842" s="231"/>
      <c r="ORY842" s="231"/>
      <c r="ORZ842" s="231"/>
      <c r="OSA842" s="231"/>
      <c r="OSB842" s="231"/>
      <c r="OSC842" s="231"/>
      <c r="OSD842" s="231"/>
      <c r="OSE842" s="231"/>
      <c r="OSF842" s="231"/>
      <c r="OSG842" s="231"/>
      <c r="OSH842" s="231"/>
      <c r="OSI842" s="231"/>
      <c r="OSJ842" s="231"/>
      <c r="OSK842" s="231"/>
      <c r="OSL842" s="231"/>
      <c r="OSM842" s="231"/>
      <c r="OSN842" s="231"/>
      <c r="OSO842" s="231"/>
      <c r="OSP842" s="231"/>
      <c r="OSQ842" s="231"/>
      <c r="OSR842" s="231"/>
      <c r="OSS842" s="231"/>
      <c r="OST842" s="231"/>
      <c r="OSU842" s="231"/>
      <c r="OSV842" s="231"/>
      <c r="OSW842" s="231"/>
      <c r="OSX842" s="231"/>
      <c r="OSY842" s="231"/>
      <c r="OSZ842" s="231"/>
      <c r="OTA842" s="231"/>
      <c r="OTB842" s="231"/>
      <c r="OTC842" s="231"/>
      <c r="OTD842" s="231"/>
      <c r="OTE842" s="231"/>
      <c r="OTF842" s="231"/>
      <c r="OTG842" s="231"/>
      <c r="OTH842" s="231"/>
      <c r="OTI842" s="231"/>
      <c r="OTJ842" s="231"/>
      <c r="OTK842" s="231"/>
      <c r="OTL842" s="231"/>
      <c r="OTM842" s="231"/>
      <c r="OTN842" s="231"/>
      <c r="OTO842" s="231"/>
      <c r="OTP842" s="231"/>
      <c r="OTQ842" s="231"/>
      <c r="OTR842" s="231"/>
      <c r="OTS842" s="231"/>
      <c r="OTT842" s="231"/>
      <c r="OTU842" s="231"/>
      <c r="OTV842" s="231"/>
      <c r="OTW842" s="231"/>
      <c r="OTX842" s="231"/>
      <c r="OTY842" s="231"/>
      <c r="OTZ842" s="231"/>
      <c r="OUA842" s="231"/>
      <c r="OUB842" s="231"/>
      <c r="OUC842" s="231"/>
      <c r="OUD842" s="231"/>
      <c r="OUE842" s="231"/>
      <c r="OUF842" s="231"/>
      <c r="OUG842" s="231"/>
      <c r="OUH842" s="231"/>
      <c r="OUI842" s="231"/>
      <c r="OUJ842" s="231"/>
      <c r="OUK842" s="231"/>
      <c r="OUL842" s="231"/>
      <c r="OUM842" s="231"/>
      <c r="OUN842" s="231"/>
      <c r="OUO842" s="231"/>
      <c r="OUP842" s="231"/>
      <c r="OUQ842" s="231"/>
      <c r="OUR842" s="231"/>
      <c r="OUS842" s="231"/>
      <c r="OUT842" s="231"/>
      <c r="OUU842" s="231"/>
      <c r="OUV842" s="231"/>
      <c r="OUW842" s="231"/>
      <c r="OUX842" s="231"/>
      <c r="OUY842" s="231"/>
      <c r="OUZ842" s="231"/>
      <c r="OVA842" s="231"/>
      <c r="OVB842" s="231"/>
      <c r="OVC842" s="231"/>
      <c r="OVD842" s="231"/>
      <c r="OVE842" s="231"/>
      <c r="OVF842" s="231"/>
      <c r="OVG842" s="231"/>
      <c r="OVH842" s="231"/>
      <c r="OVI842" s="231"/>
      <c r="OVJ842" s="231"/>
      <c r="OVK842" s="231"/>
      <c r="OVL842" s="231"/>
      <c r="OVM842" s="231"/>
      <c r="OVN842" s="231"/>
      <c r="OVO842" s="231"/>
      <c r="OVP842" s="231"/>
      <c r="OVQ842" s="231"/>
      <c r="OVR842" s="231"/>
      <c r="OVS842" s="231"/>
      <c r="OVT842" s="231"/>
      <c r="OVU842" s="231"/>
      <c r="OVV842" s="231"/>
      <c r="OVW842" s="231"/>
      <c r="OVX842" s="231"/>
      <c r="OVY842" s="231"/>
      <c r="OVZ842" s="231"/>
      <c r="OWA842" s="231"/>
      <c r="OWB842" s="231"/>
      <c r="OWC842" s="231"/>
      <c r="OWD842" s="231"/>
      <c r="OWE842" s="231"/>
      <c r="OWF842" s="231"/>
      <c r="OWG842" s="231"/>
      <c r="OWH842" s="231"/>
      <c r="OWI842" s="231"/>
      <c r="OWJ842" s="231"/>
      <c r="OWK842" s="231"/>
      <c r="OWL842" s="231"/>
      <c r="OWM842" s="231"/>
      <c r="OWN842" s="231"/>
      <c r="OWO842" s="231"/>
      <c r="OWP842" s="231"/>
      <c r="OWQ842" s="231"/>
      <c r="OWR842" s="231"/>
      <c r="OWS842" s="231"/>
      <c r="OWT842" s="231"/>
      <c r="OWU842" s="231"/>
      <c r="OWV842" s="231"/>
      <c r="OWW842" s="231"/>
      <c r="OWX842" s="231"/>
      <c r="OWY842" s="231"/>
      <c r="OWZ842" s="231"/>
      <c r="OXA842" s="231"/>
      <c r="OXB842" s="231"/>
      <c r="OXC842" s="231"/>
      <c r="OXD842" s="231"/>
      <c r="OXE842" s="231"/>
      <c r="OXF842" s="231"/>
      <c r="OXG842" s="231"/>
      <c r="OXH842" s="231"/>
      <c r="OXI842" s="231"/>
      <c r="OXJ842" s="231"/>
      <c r="OXK842" s="231"/>
      <c r="OXL842" s="231"/>
      <c r="OXM842" s="231"/>
      <c r="OXN842" s="231"/>
      <c r="OXO842" s="231"/>
      <c r="OXP842" s="231"/>
      <c r="OXQ842" s="231"/>
      <c r="OXR842" s="231"/>
      <c r="OXS842" s="231"/>
      <c r="OXT842" s="231"/>
      <c r="OXU842" s="231"/>
      <c r="OXV842" s="231"/>
      <c r="OXW842" s="231"/>
      <c r="OXX842" s="231"/>
      <c r="OXY842" s="231"/>
      <c r="OXZ842" s="231"/>
      <c r="OYA842" s="231"/>
      <c r="OYB842" s="231"/>
      <c r="OYC842" s="231"/>
      <c r="OYD842" s="231"/>
      <c r="OYE842" s="231"/>
      <c r="OYF842" s="231"/>
      <c r="OYG842" s="231"/>
      <c r="OYH842" s="231"/>
      <c r="OYI842" s="231"/>
      <c r="OYJ842" s="231"/>
      <c r="OYK842" s="231"/>
      <c r="OYL842" s="231"/>
      <c r="OYM842" s="231"/>
      <c r="OYN842" s="231"/>
      <c r="OYO842" s="231"/>
      <c r="OYP842" s="231"/>
      <c r="OYQ842" s="231"/>
      <c r="OYR842" s="231"/>
      <c r="OYS842" s="231"/>
      <c r="OYT842" s="231"/>
      <c r="OYU842" s="231"/>
      <c r="OYV842" s="231"/>
      <c r="OYW842" s="231"/>
      <c r="OYX842" s="231"/>
      <c r="OYY842" s="231"/>
      <c r="OYZ842" s="231"/>
      <c r="OZA842" s="231"/>
      <c r="OZB842" s="231"/>
      <c r="OZC842" s="231"/>
      <c r="OZD842" s="231"/>
      <c r="OZE842" s="231"/>
      <c r="OZF842" s="231"/>
      <c r="OZG842" s="231"/>
      <c r="OZH842" s="231"/>
      <c r="OZI842" s="231"/>
      <c r="OZJ842" s="231"/>
      <c r="OZK842" s="231"/>
      <c r="OZL842" s="231"/>
      <c r="OZM842" s="231"/>
      <c r="OZN842" s="231"/>
      <c r="OZO842" s="231"/>
      <c r="OZP842" s="231"/>
      <c r="OZQ842" s="231"/>
      <c r="OZR842" s="231"/>
      <c r="OZS842" s="231"/>
      <c r="OZT842" s="231"/>
      <c r="OZU842" s="231"/>
      <c r="OZV842" s="231"/>
      <c r="OZW842" s="231"/>
      <c r="OZX842" s="231"/>
      <c r="OZY842" s="231"/>
      <c r="OZZ842" s="231"/>
      <c r="PAA842" s="231"/>
      <c r="PAB842" s="231"/>
      <c r="PAC842" s="231"/>
      <c r="PAD842" s="231"/>
      <c r="PAE842" s="231"/>
      <c r="PAF842" s="231"/>
      <c r="PAG842" s="231"/>
      <c r="PAH842" s="231"/>
      <c r="PAI842" s="231"/>
      <c r="PAJ842" s="231"/>
      <c r="PAK842" s="231"/>
      <c r="PAL842" s="231"/>
      <c r="PAM842" s="231"/>
      <c r="PAN842" s="231"/>
      <c r="PAO842" s="231"/>
      <c r="PAP842" s="231"/>
      <c r="PAQ842" s="231"/>
      <c r="PAR842" s="231"/>
      <c r="PAS842" s="231"/>
      <c r="PAT842" s="231"/>
      <c r="PAU842" s="231"/>
      <c r="PAV842" s="231"/>
      <c r="PAW842" s="231"/>
      <c r="PAX842" s="231"/>
      <c r="PAY842" s="231"/>
      <c r="PAZ842" s="231"/>
      <c r="PBA842" s="231"/>
      <c r="PBB842" s="231"/>
      <c r="PBC842" s="231"/>
      <c r="PBD842" s="231"/>
      <c r="PBE842" s="231"/>
      <c r="PBF842" s="231"/>
      <c r="PBG842" s="231"/>
      <c r="PBH842" s="231"/>
      <c r="PBI842" s="231"/>
      <c r="PBJ842" s="231"/>
      <c r="PBK842" s="231"/>
      <c r="PBL842" s="231"/>
      <c r="PBM842" s="231"/>
      <c r="PBN842" s="231"/>
      <c r="PBO842" s="231"/>
      <c r="PBP842" s="231"/>
      <c r="PBQ842" s="231"/>
      <c r="PBR842" s="231"/>
      <c r="PBS842" s="231"/>
      <c r="PBT842" s="231"/>
      <c r="PBU842" s="231"/>
      <c r="PBV842" s="231"/>
      <c r="PBW842" s="231"/>
      <c r="PBX842" s="231"/>
      <c r="PBY842" s="231"/>
      <c r="PBZ842" s="231"/>
      <c r="PCA842" s="231"/>
      <c r="PCB842" s="231"/>
      <c r="PCC842" s="231"/>
      <c r="PCD842" s="231"/>
      <c r="PCE842" s="231"/>
      <c r="PCF842" s="231"/>
      <c r="PCG842" s="231"/>
      <c r="PCH842" s="231"/>
      <c r="PCI842" s="231"/>
      <c r="PCJ842" s="231"/>
      <c r="PCK842" s="231"/>
      <c r="PCL842" s="231"/>
      <c r="PCM842" s="231"/>
      <c r="PCN842" s="231"/>
      <c r="PCO842" s="231"/>
      <c r="PCP842" s="231"/>
      <c r="PCQ842" s="231"/>
      <c r="PCR842" s="231"/>
      <c r="PCS842" s="231"/>
      <c r="PCT842" s="231"/>
      <c r="PCU842" s="231"/>
      <c r="PCV842" s="231"/>
      <c r="PCW842" s="231"/>
      <c r="PCX842" s="231"/>
      <c r="PCY842" s="231"/>
      <c r="PCZ842" s="231"/>
      <c r="PDA842" s="231"/>
      <c r="PDB842" s="231"/>
      <c r="PDC842" s="231"/>
      <c r="PDD842" s="231"/>
      <c r="PDE842" s="231"/>
      <c r="PDF842" s="231"/>
      <c r="PDG842" s="231"/>
      <c r="PDH842" s="231"/>
      <c r="PDI842" s="231"/>
      <c r="PDJ842" s="231"/>
      <c r="PDK842" s="231"/>
      <c r="PDL842" s="231"/>
      <c r="PDM842" s="231"/>
      <c r="PDN842" s="231"/>
      <c r="PDO842" s="231"/>
      <c r="PDP842" s="231"/>
      <c r="PDQ842" s="231"/>
      <c r="PDR842" s="231"/>
      <c r="PDS842" s="231"/>
      <c r="PDT842" s="231"/>
      <c r="PDU842" s="231"/>
      <c r="PDV842" s="231"/>
      <c r="PDW842" s="231"/>
      <c r="PDX842" s="231"/>
      <c r="PDY842" s="231"/>
      <c r="PDZ842" s="231"/>
      <c r="PEA842" s="231"/>
      <c r="PEB842" s="231"/>
      <c r="PEC842" s="231"/>
      <c r="PED842" s="231"/>
      <c r="PEE842" s="231"/>
      <c r="PEF842" s="231"/>
      <c r="PEG842" s="231"/>
      <c r="PEH842" s="231"/>
      <c r="PEI842" s="231"/>
      <c r="PEJ842" s="231"/>
      <c r="PEK842" s="231"/>
      <c r="PEL842" s="231"/>
      <c r="PEM842" s="231"/>
      <c r="PEN842" s="231"/>
      <c r="PEO842" s="231"/>
      <c r="PEP842" s="231"/>
      <c r="PEQ842" s="231"/>
      <c r="PER842" s="231"/>
      <c r="PES842" s="231"/>
      <c r="PET842" s="231"/>
      <c r="PEU842" s="231"/>
      <c r="PEV842" s="231"/>
      <c r="PEW842" s="231"/>
      <c r="PEX842" s="231"/>
      <c r="PEY842" s="231"/>
      <c r="PEZ842" s="231"/>
      <c r="PFA842" s="231"/>
      <c r="PFB842" s="231"/>
      <c r="PFC842" s="231"/>
      <c r="PFD842" s="231"/>
      <c r="PFE842" s="231"/>
      <c r="PFF842" s="231"/>
      <c r="PFG842" s="231"/>
      <c r="PFH842" s="231"/>
      <c r="PFI842" s="231"/>
      <c r="PFJ842" s="231"/>
      <c r="PFK842" s="231"/>
      <c r="PFL842" s="231"/>
      <c r="PFM842" s="231"/>
      <c r="PFN842" s="231"/>
      <c r="PFO842" s="231"/>
      <c r="PFP842" s="231"/>
      <c r="PFQ842" s="231"/>
      <c r="PFR842" s="231"/>
      <c r="PFS842" s="231"/>
      <c r="PFT842" s="231"/>
      <c r="PFU842" s="231"/>
      <c r="PFV842" s="231"/>
      <c r="PFW842" s="231"/>
      <c r="PFX842" s="231"/>
      <c r="PFY842" s="231"/>
      <c r="PFZ842" s="231"/>
      <c r="PGA842" s="231"/>
      <c r="PGB842" s="231"/>
      <c r="PGC842" s="231"/>
      <c r="PGD842" s="231"/>
      <c r="PGE842" s="231"/>
      <c r="PGF842" s="231"/>
      <c r="PGG842" s="231"/>
      <c r="PGH842" s="231"/>
      <c r="PGI842" s="231"/>
      <c r="PGJ842" s="231"/>
      <c r="PGK842" s="231"/>
      <c r="PGL842" s="231"/>
      <c r="PGM842" s="231"/>
      <c r="PGN842" s="231"/>
      <c r="PGO842" s="231"/>
      <c r="PGP842" s="231"/>
      <c r="PGQ842" s="231"/>
      <c r="PGR842" s="231"/>
      <c r="PGS842" s="231"/>
      <c r="PGT842" s="231"/>
      <c r="PGU842" s="231"/>
      <c r="PGV842" s="231"/>
      <c r="PGW842" s="231"/>
      <c r="PGX842" s="231"/>
      <c r="PGY842" s="231"/>
      <c r="PGZ842" s="231"/>
      <c r="PHA842" s="231"/>
      <c r="PHB842" s="231"/>
      <c r="PHC842" s="231"/>
      <c r="PHD842" s="231"/>
      <c r="PHE842" s="231"/>
      <c r="PHF842" s="231"/>
      <c r="PHG842" s="231"/>
      <c r="PHH842" s="231"/>
      <c r="PHI842" s="231"/>
      <c r="PHJ842" s="231"/>
      <c r="PHK842" s="231"/>
      <c r="PHL842" s="231"/>
      <c r="PHM842" s="231"/>
      <c r="PHN842" s="231"/>
      <c r="PHO842" s="231"/>
      <c r="PHP842" s="231"/>
      <c r="PHQ842" s="231"/>
      <c r="PHR842" s="231"/>
      <c r="PHS842" s="231"/>
      <c r="PHT842" s="231"/>
      <c r="PHU842" s="231"/>
      <c r="PHV842" s="231"/>
      <c r="PHW842" s="231"/>
      <c r="PHX842" s="231"/>
      <c r="PHY842" s="231"/>
      <c r="PHZ842" s="231"/>
      <c r="PIA842" s="231"/>
      <c r="PIB842" s="231"/>
      <c r="PIC842" s="231"/>
      <c r="PID842" s="231"/>
      <c r="PIE842" s="231"/>
      <c r="PIF842" s="231"/>
      <c r="PIG842" s="231"/>
      <c r="PIH842" s="231"/>
      <c r="PII842" s="231"/>
      <c r="PIJ842" s="231"/>
      <c r="PIK842" s="231"/>
      <c r="PIL842" s="231"/>
      <c r="PIM842" s="231"/>
      <c r="PIN842" s="231"/>
      <c r="PIO842" s="231"/>
      <c r="PIP842" s="231"/>
      <c r="PIQ842" s="231"/>
      <c r="PIR842" s="231"/>
      <c r="PIS842" s="231"/>
      <c r="PIT842" s="231"/>
      <c r="PIU842" s="231"/>
      <c r="PIV842" s="231"/>
      <c r="PIW842" s="231"/>
      <c r="PIX842" s="231"/>
      <c r="PIY842" s="231"/>
      <c r="PIZ842" s="231"/>
      <c r="PJA842" s="231"/>
      <c r="PJB842" s="231"/>
      <c r="PJC842" s="231"/>
      <c r="PJD842" s="231"/>
      <c r="PJE842" s="231"/>
      <c r="PJF842" s="231"/>
      <c r="PJG842" s="231"/>
      <c r="PJH842" s="231"/>
      <c r="PJI842" s="231"/>
      <c r="PJJ842" s="231"/>
      <c r="PJK842" s="231"/>
      <c r="PJL842" s="231"/>
      <c r="PJM842" s="231"/>
      <c r="PJN842" s="231"/>
      <c r="PJO842" s="231"/>
      <c r="PJP842" s="231"/>
      <c r="PJQ842" s="231"/>
      <c r="PJR842" s="231"/>
      <c r="PJS842" s="231"/>
      <c r="PJT842" s="231"/>
      <c r="PJU842" s="231"/>
      <c r="PJV842" s="231"/>
      <c r="PJW842" s="231"/>
      <c r="PJX842" s="231"/>
      <c r="PJY842" s="231"/>
      <c r="PJZ842" s="231"/>
      <c r="PKA842" s="231"/>
      <c r="PKB842" s="231"/>
      <c r="PKC842" s="231"/>
      <c r="PKD842" s="231"/>
      <c r="PKE842" s="231"/>
      <c r="PKF842" s="231"/>
      <c r="PKG842" s="231"/>
      <c r="PKH842" s="231"/>
      <c r="PKI842" s="231"/>
      <c r="PKJ842" s="231"/>
      <c r="PKK842" s="231"/>
      <c r="PKL842" s="231"/>
      <c r="PKM842" s="231"/>
      <c r="PKN842" s="231"/>
      <c r="PKO842" s="231"/>
      <c r="PKP842" s="231"/>
      <c r="PKQ842" s="231"/>
      <c r="PKR842" s="231"/>
      <c r="PKS842" s="231"/>
      <c r="PKT842" s="231"/>
      <c r="PKU842" s="231"/>
      <c r="PKV842" s="231"/>
      <c r="PKW842" s="231"/>
      <c r="PKX842" s="231"/>
      <c r="PKY842" s="231"/>
      <c r="PKZ842" s="231"/>
      <c r="PLA842" s="231"/>
      <c r="PLB842" s="231"/>
      <c r="PLC842" s="231"/>
      <c r="PLD842" s="231"/>
      <c r="PLE842" s="231"/>
      <c r="PLF842" s="231"/>
      <c r="PLG842" s="231"/>
      <c r="PLH842" s="231"/>
      <c r="PLI842" s="231"/>
      <c r="PLJ842" s="231"/>
      <c r="PLK842" s="231"/>
      <c r="PLL842" s="231"/>
      <c r="PLM842" s="231"/>
      <c r="PLN842" s="231"/>
      <c r="PLO842" s="231"/>
      <c r="PLP842" s="231"/>
      <c r="PLQ842" s="231"/>
      <c r="PLR842" s="231"/>
      <c r="PLS842" s="231"/>
      <c r="PLT842" s="231"/>
      <c r="PLU842" s="231"/>
      <c r="PLV842" s="231"/>
      <c r="PLW842" s="231"/>
      <c r="PLX842" s="231"/>
      <c r="PLY842" s="231"/>
      <c r="PLZ842" s="231"/>
      <c r="PMA842" s="231"/>
      <c r="PMB842" s="231"/>
      <c r="PMC842" s="231"/>
      <c r="PMD842" s="231"/>
      <c r="PME842" s="231"/>
      <c r="PMF842" s="231"/>
      <c r="PMG842" s="231"/>
      <c r="PMH842" s="231"/>
      <c r="PMI842" s="231"/>
      <c r="PMJ842" s="231"/>
      <c r="PMK842" s="231"/>
      <c r="PML842" s="231"/>
      <c r="PMM842" s="231"/>
      <c r="PMN842" s="231"/>
      <c r="PMO842" s="231"/>
      <c r="PMP842" s="231"/>
      <c r="PMQ842" s="231"/>
      <c r="PMR842" s="231"/>
      <c r="PMS842" s="231"/>
      <c r="PMT842" s="231"/>
      <c r="PMU842" s="231"/>
      <c r="PMV842" s="231"/>
      <c r="PMW842" s="231"/>
      <c r="PMX842" s="231"/>
      <c r="PMY842" s="231"/>
      <c r="PMZ842" s="231"/>
      <c r="PNA842" s="231"/>
      <c r="PNB842" s="231"/>
      <c r="PNC842" s="231"/>
      <c r="PND842" s="231"/>
      <c r="PNE842" s="231"/>
      <c r="PNF842" s="231"/>
      <c r="PNG842" s="231"/>
      <c r="PNH842" s="231"/>
      <c r="PNI842" s="231"/>
      <c r="PNJ842" s="231"/>
      <c r="PNK842" s="231"/>
      <c r="PNL842" s="231"/>
      <c r="PNM842" s="231"/>
      <c r="PNN842" s="231"/>
      <c r="PNO842" s="231"/>
      <c r="PNP842" s="231"/>
      <c r="PNQ842" s="231"/>
      <c r="PNR842" s="231"/>
      <c r="PNS842" s="231"/>
      <c r="PNT842" s="231"/>
      <c r="PNU842" s="231"/>
      <c r="PNV842" s="231"/>
      <c r="PNW842" s="231"/>
      <c r="PNX842" s="231"/>
      <c r="PNY842" s="231"/>
      <c r="PNZ842" s="231"/>
      <c r="POA842" s="231"/>
      <c r="POB842" s="231"/>
      <c r="POC842" s="231"/>
      <c r="POD842" s="231"/>
      <c r="POE842" s="231"/>
      <c r="POF842" s="231"/>
      <c r="POG842" s="231"/>
      <c r="POH842" s="231"/>
      <c r="POI842" s="231"/>
      <c r="POJ842" s="231"/>
      <c r="POK842" s="231"/>
      <c r="POL842" s="231"/>
      <c r="POM842" s="231"/>
      <c r="PON842" s="231"/>
      <c r="POO842" s="231"/>
      <c r="POP842" s="231"/>
      <c r="POQ842" s="231"/>
      <c r="POR842" s="231"/>
      <c r="POS842" s="231"/>
      <c r="POT842" s="231"/>
      <c r="POU842" s="231"/>
      <c r="POV842" s="231"/>
      <c r="POW842" s="231"/>
      <c r="POX842" s="231"/>
      <c r="POY842" s="231"/>
      <c r="POZ842" s="231"/>
      <c r="PPA842" s="231"/>
      <c r="PPB842" s="231"/>
      <c r="PPC842" s="231"/>
      <c r="PPD842" s="231"/>
      <c r="PPE842" s="231"/>
      <c r="PPF842" s="231"/>
      <c r="PPG842" s="231"/>
      <c r="PPH842" s="231"/>
      <c r="PPI842" s="231"/>
      <c r="PPJ842" s="231"/>
      <c r="PPK842" s="231"/>
      <c r="PPL842" s="231"/>
      <c r="PPM842" s="231"/>
      <c r="PPN842" s="231"/>
      <c r="PPO842" s="231"/>
      <c r="PPP842" s="231"/>
      <c r="PPQ842" s="231"/>
      <c r="PPR842" s="231"/>
      <c r="PPS842" s="231"/>
      <c r="PPT842" s="231"/>
      <c r="PPU842" s="231"/>
      <c r="PPV842" s="231"/>
      <c r="PPW842" s="231"/>
      <c r="PPX842" s="231"/>
      <c r="PPY842" s="231"/>
      <c r="PPZ842" s="231"/>
      <c r="PQA842" s="231"/>
      <c r="PQB842" s="231"/>
      <c r="PQC842" s="231"/>
      <c r="PQD842" s="231"/>
      <c r="PQE842" s="231"/>
      <c r="PQF842" s="231"/>
      <c r="PQG842" s="231"/>
      <c r="PQH842" s="231"/>
      <c r="PQI842" s="231"/>
      <c r="PQJ842" s="231"/>
      <c r="PQK842" s="231"/>
      <c r="PQL842" s="231"/>
      <c r="PQM842" s="231"/>
      <c r="PQN842" s="231"/>
      <c r="PQO842" s="231"/>
      <c r="PQP842" s="231"/>
      <c r="PQQ842" s="231"/>
      <c r="PQR842" s="231"/>
      <c r="PQS842" s="231"/>
      <c r="PQT842" s="231"/>
      <c r="PQU842" s="231"/>
      <c r="PQV842" s="231"/>
      <c r="PQW842" s="231"/>
      <c r="PQX842" s="231"/>
      <c r="PQY842" s="231"/>
      <c r="PQZ842" s="231"/>
      <c r="PRA842" s="231"/>
      <c r="PRB842" s="231"/>
      <c r="PRC842" s="231"/>
      <c r="PRD842" s="231"/>
      <c r="PRE842" s="231"/>
      <c r="PRF842" s="231"/>
      <c r="PRG842" s="231"/>
      <c r="PRH842" s="231"/>
      <c r="PRI842" s="231"/>
      <c r="PRJ842" s="231"/>
      <c r="PRK842" s="231"/>
      <c r="PRL842" s="231"/>
      <c r="PRM842" s="231"/>
      <c r="PRN842" s="231"/>
      <c r="PRO842" s="231"/>
      <c r="PRP842" s="231"/>
      <c r="PRQ842" s="231"/>
      <c r="PRR842" s="231"/>
      <c r="PRS842" s="231"/>
      <c r="PRT842" s="231"/>
      <c r="PRU842" s="231"/>
      <c r="PRV842" s="231"/>
      <c r="PRW842" s="231"/>
      <c r="PRX842" s="231"/>
      <c r="PRY842" s="231"/>
      <c r="PRZ842" s="231"/>
      <c r="PSA842" s="231"/>
      <c r="PSB842" s="231"/>
      <c r="PSC842" s="231"/>
      <c r="PSD842" s="231"/>
      <c r="PSE842" s="231"/>
      <c r="PSF842" s="231"/>
      <c r="PSG842" s="231"/>
      <c r="PSH842" s="231"/>
      <c r="PSI842" s="231"/>
      <c r="PSJ842" s="231"/>
      <c r="PSK842" s="231"/>
      <c r="PSL842" s="231"/>
      <c r="PSM842" s="231"/>
      <c r="PSN842" s="231"/>
      <c r="PSO842" s="231"/>
      <c r="PSP842" s="231"/>
      <c r="PSQ842" s="231"/>
      <c r="PSR842" s="231"/>
      <c r="PSS842" s="231"/>
      <c r="PST842" s="231"/>
      <c r="PSU842" s="231"/>
      <c r="PSV842" s="231"/>
      <c r="PSW842" s="231"/>
      <c r="PSX842" s="231"/>
      <c r="PSY842" s="231"/>
      <c r="PSZ842" s="231"/>
      <c r="PTA842" s="231"/>
      <c r="PTB842" s="231"/>
      <c r="PTC842" s="231"/>
      <c r="PTD842" s="231"/>
      <c r="PTE842" s="231"/>
      <c r="PTF842" s="231"/>
      <c r="PTG842" s="231"/>
      <c r="PTH842" s="231"/>
      <c r="PTI842" s="231"/>
      <c r="PTJ842" s="231"/>
      <c r="PTK842" s="231"/>
      <c r="PTL842" s="231"/>
      <c r="PTM842" s="231"/>
      <c r="PTN842" s="231"/>
      <c r="PTO842" s="231"/>
      <c r="PTP842" s="231"/>
      <c r="PTQ842" s="231"/>
      <c r="PTR842" s="231"/>
      <c r="PTS842" s="231"/>
      <c r="PTT842" s="231"/>
      <c r="PTU842" s="231"/>
      <c r="PTV842" s="231"/>
      <c r="PTW842" s="231"/>
      <c r="PTX842" s="231"/>
      <c r="PTY842" s="231"/>
      <c r="PTZ842" s="231"/>
      <c r="PUA842" s="231"/>
      <c r="PUB842" s="231"/>
      <c r="PUC842" s="231"/>
      <c r="PUD842" s="231"/>
      <c r="PUE842" s="231"/>
      <c r="PUF842" s="231"/>
      <c r="PUG842" s="231"/>
      <c r="PUH842" s="231"/>
      <c r="PUI842" s="231"/>
      <c r="PUJ842" s="231"/>
      <c r="PUK842" s="231"/>
      <c r="PUL842" s="231"/>
      <c r="PUM842" s="231"/>
      <c r="PUN842" s="231"/>
      <c r="PUO842" s="231"/>
      <c r="PUP842" s="231"/>
      <c r="PUQ842" s="231"/>
      <c r="PUR842" s="231"/>
      <c r="PUS842" s="231"/>
      <c r="PUT842" s="231"/>
      <c r="PUU842" s="231"/>
      <c r="PUV842" s="231"/>
      <c r="PUW842" s="231"/>
      <c r="PUX842" s="231"/>
      <c r="PUY842" s="231"/>
      <c r="PUZ842" s="231"/>
      <c r="PVA842" s="231"/>
      <c r="PVB842" s="231"/>
      <c r="PVC842" s="231"/>
      <c r="PVD842" s="231"/>
      <c r="PVE842" s="231"/>
      <c r="PVF842" s="231"/>
      <c r="PVG842" s="231"/>
      <c r="PVH842" s="231"/>
      <c r="PVI842" s="231"/>
      <c r="PVJ842" s="231"/>
      <c r="PVK842" s="231"/>
      <c r="PVL842" s="231"/>
      <c r="PVM842" s="231"/>
      <c r="PVN842" s="231"/>
      <c r="PVO842" s="231"/>
      <c r="PVP842" s="231"/>
      <c r="PVQ842" s="231"/>
      <c r="PVR842" s="231"/>
      <c r="PVS842" s="231"/>
      <c r="PVT842" s="231"/>
      <c r="PVU842" s="231"/>
      <c r="PVV842" s="231"/>
      <c r="PVW842" s="231"/>
      <c r="PVX842" s="231"/>
      <c r="PVY842" s="231"/>
      <c r="PVZ842" s="231"/>
      <c r="PWA842" s="231"/>
      <c r="PWB842" s="231"/>
      <c r="PWC842" s="231"/>
      <c r="PWD842" s="231"/>
      <c r="PWE842" s="231"/>
      <c r="PWF842" s="231"/>
      <c r="PWG842" s="231"/>
      <c r="PWH842" s="231"/>
      <c r="PWI842" s="231"/>
      <c r="PWJ842" s="231"/>
      <c r="PWK842" s="231"/>
      <c r="PWL842" s="231"/>
      <c r="PWM842" s="231"/>
      <c r="PWN842" s="231"/>
      <c r="PWO842" s="231"/>
      <c r="PWP842" s="231"/>
      <c r="PWQ842" s="231"/>
      <c r="PWR842" s="231"/>
      <c r="PWS842" s="231"/>
      <c r="PWT842" s="231"/>
      <c r="PWU842" s="231"/>
      <c r="PWV842" s="231"/>
      <c r="PWW842" s="231"/>
      <c r="PWX842" s="231"/>
      <c r="PWY842" s="231"/>
      <c r="PWZ842" s="231"/>
      <c r="PXA842" s="231"/>
      <c r="PXB842" s="231"/>
      <c r="PXC842" s="231"/>
      <c r="PXD842" s="231"/>
      <c r="PXE842" s="231"/>
      <c r="PXF842" s="231"/>
      <c r="PXG842" s="231"/>
      <c r="PXH842" s="231"/>
      <c r="PXI842" s="231"/>
      <c r="PXJ842" s="231"/>
      <c r="PXK842" s="231"/>
      <c r="PXL842" s="231"/>
      <c r="PXM842" s="231"/>
      <c r="PXN842" s="231"/>
      <c r="PXO842" s="231"/>
      <c r="PXP842" s="231"/>
      <c r="PXQ842" s="231"/>
      <c r="PXR842" s="231"/>
      <c r="PXS842" s="231"/>
      <c r="PXT842" s="231"/>
      <c r="PXU842" s="231"/>
      <c r="PXV842" s="231"/>
      <c r="PXW842" s="231"/>
      <c r="PXX842" s="231"/>
      <c r="PXY842" s="231"/>
      <c r="PXZ842" s="231"/>
      <c r="PYA842" s="231"/>
      <c r="PYB842" s="231"/>
      <c r="PYC842" s="231"/>
      <c r="PYD842" s="231"/>
      <c r="PYE842" s="231"/>
      <c r="PYF842" s="231"/>
      <c r="PYG842" s="231"/>
      <c r="PYH842" s="231"/>
      <c r="PYI842" s="231"/>
      <c r="PYJ842" s="231"/>
      <c r="PYK842" s="231"/>
      <c r="PYL842" s="231"/>
      <c r="PYM842" s="231"/>
      <c r="PYN842" s="231"/>
      <c r="PYO842" s="231"/>
      <c r="PYP842" s="231"/>
      <c r="PYQ842" s="231"/>
      <c r="PYR842" s="231"/>
      <c r="PYS842" s="231"/>
      <c r="PYT842" s="231"/>
      <c r="PYU842" s="231"/>
      <c r="PYV842" s="231"/>
      <c r="PYW842" s="231"/>
      <c r="PYX842" s="231"/>
      <c r="PYY842" s="231"/>
      <c r="PYZ842" s="231"/>
      <c r="PZA842" s="231"/>
      <c r="PZB842" s="231"/>
      <c r="PZC842" s="231"/>
      <c r="PZD842" s="231"/>
      <c r="PZE842" s="231"/>
      <c r="PZF842" s="231"/>
      <c r="PZG842" s="231"/>
      <c r="PZH842" s="231"/>
      <c r="PZI842" s="231"/>
      <c r="PZJ842" s="231"/>
      <c r="PZK842" s="231"/>
      <c r="PZL842" s="231"/>
      <c r="PZM842" s="231"/>
      <c r="PZN842" s="231"/>
      <c r="PZO842" s="231"/>
      <c r="PZP842" s="231"/>
      <c r="PZQ842" s="231"/>
      <c r="PZR842" s="231"/>
      <c r="PZS842" s="231"/>
      <c r="PZT842" s="231"/>
      <c r="PZU842" s="231"/>
      <c r="PZV842" s="231"/>
      <c r="PZW842" s="231"/>
      <c r="PZX842" s="231"/>
      <c r="PZY842" s="231"/>
      <c r="PZZ842" s="231"/>
      <c r="QAA842" s="231"/>
      <c r="QAB842" s="231"/>
      <c r="QAC842" s="231"/>
      <c r="QAD842" s="231"/>
      <c r="QAE842" s="231"/>
      <c r="QAF842" s="231"/>
      <c r="QAG842" s="231"/>
      <c r="QAH842" s="231"/>
      <c r="QAI842" s="231"/>
      <c r="QAJ842" s="231"/>
      <c r="QAK842" s="231"/>
      <c r="QAL842" s="231"/>
      <c r="QAM842" s="231"/>
      <c r="QAN842" s="231"/>
      <c r="QAO842" s="231"/>
      <c r="QAP842" s="231"/>
      <c r="QAQ842" s="231"/>
      <c r="QAR842" s="231"/>
      <c r="QAS842" s="231"/>
      <c r="QAT842" s="231"/>
      <c r="QAU842" s="231"/>
      <c r="QAV842" s="231"/>
      <c r="QAW842" s="231"/>
      <c r="QAX842" s="231"/>
      <c r="QAY842" s="231"/>
      <c r="QAZ842" s="231"/>
      <c r="QBA842" s="231"/>
      <c r="QBB842" s="231"/>
      <c r="QBC842" s="231"/>
      <c r="QBD842" s="231"/>
      <c r="QBE842" s="231"/>
      <c r="QBF842" s="231"/>
      <c r="QBG842" s="231"/>
      <c r="QBH842" s="231"/>
      <c r="QBI842" s="231"/>
      <c r="QBJ842" s="231"/>
      <c r="QBK842" s="231"/>
      <c r="QBL842" s="231"/>
      <c r="QBM842" s="231"/>
      <c r="QBN842" s="231"/>
      <c r="QBO842" s="231"/>
      <c r="QBP842" s="231"/>
      <c r="QBQ842" s="231"/>
      <c r="QBR842" s="231"/>
      <c r="QBS842" s="231"/>
      <c r="QBT842" s="231"/>
      <c r="QBU842" s="231"/>
      <c r="QBV842" s="231"/>
      <c r="QBW842" s="231"/>
      <c r="QBX842" s="231"/>
      <c r="QBY842" s="231"/>
      <c r="QBZ842" s="231"/>
      <c r="QCA842" s="231"/>
      <c r="QCB842" s="231"/>
      <c r="QCC842" s="231"/>
      <c r="QCD842" s="231"/>
      <c r="QCE842" s="231"/>
      <c r="QCF842" s="231"/>
      <c r="QCG842" s="231"/>
      <c r="QCH842" s="231"/>
      <c r="QCI842" s="231"/>
      <c r="QCJ842" s="231"/>
      <c r="QCK842" s="231"/>
      <c r="QCL842" s="231"/>
      <c r="QCM842" s="231"/>
      <c r="QCN842" s="231"/>
      <c r="QCO842" s="231"/>
      <c r="QCP842" s="231"/>
      <c r="QCQ842" s="231"/>
      <c r="QCR842" s="231"/>
      <c r="QCS842" s="231"/>
      <c r="QCT842" s="231"/>
      <c r="QCU842" s="231"/>
      <c r="QCV842" s="231"/>
      <c r="QCW842" s="231"/>
      <c r="QCX842" s="231"/>
      <c r="QCY842" s="231"/>
      <c r="QCZ842" s="231"/>
      <c r="QDA842" s="231"/>
      <c r="QDB842" s="231"/>
      <c r="QDC842" s="231"/>
      <c r="QDD842" s="231"/>
      <c r="QDE842" s="231"/>
      <c r="QDF842" s="231"/>
      <c r="QDG842" s="231"/>
      <c r="QDH842" s="231"/>
      <c r="QDI842" s="231"/>
      <c r="QDJ842" s="231"/>
      <c r="QDK842" s="231"/>
      <c r="QDL842" s="231"/>
      <c r="QDM842" s="231"/>
      <c r="QDN842" s="231"/>
      <c r="QDO842" s="231"/>
      <c r="QDP842" s="231"/>
      <c r="QDQ842" s="231"/>
      <c r="QDR842" s="231"/>
      <c r="QDS842" s="231"/>
      <c r="QDT842" s="231"/>
      <c r="QDU842" s="231"/>
      <c r="QDV842" s="231"/>
      <c r="QDW842" s="231"/>
      <c r="QDX842" s="231"/>
      <c r="QDY842" s="231"/>
      <c r="QDZ842" s="231"/>
      <c r="QEA842" s="231"/>
      <c r="QEB842" s="231"/>
      <c r="QEC842" s="231"/>
      <c r="QED842" s="231"/>
      <c r="QEE842" s="231"/>
      <c r="QEF842" s="231"/>
      <c r="QEG842" s="231"/>
      <c r="QEH842" s="231"/>
      <c r="QEI842" s="231"/>
      <c r="QEJ842" s="231"/>
      <c r="QEK842" s="231"/>
      <c r="QEL842" s="231"/>
      <c r="QEM842" s="231"/>
      <c r="QEN842" s="231"/>
      <c r="QEO842" s="231"/>
      <c r="QEP842" s="231"/>
      <c r="QEQ842" s="231"/>
      <c r="QER842" s="231"/>
      <c r="QES842" s="231"/>
      <c r="QET842" s="231"/>
      <c r="QEU842" s="231"/>
      <c r="QEV842" s="231"/>
      <c r="QEW842" s="231"/>
      <c r="QEX842" s="231"/>
      <c r="QEY842" s="231"/>
      <c r="QEZ842" s="231"/>
      <c r="QFA842" s="231"/>
      <c r="QFB842" s="231"/>
      <c r="QFC842" s="231"/>
      <c r="QFD842" s="231"/>
      <c r="QFE842" s="231"/>
      <c r="QFF842" s="231"/>
      <c r="QFG842" s="231"/>
      <c r="QFH842" s="231"/>
      <c r="QFI842" s="231"/>
      <c r="QFJ842" s="231"/>
      <c r="QFK842" s="231"/>
      <c r="QFL842" s="231"/>
      <c r="QFM842" s="231"/>
      <c r="QFN842" s="231"/>
      <c r="QFO842" s="231"/>
      <c r="QFP842" s="231"/>
      <c r="QFQ842" s="231"/>
      <c r="QFR842" s="231"/>
      <c r="QFS842" s="231"/>
      <c r="QFT842" s="231"/>
      <c r="QFU842" s="231"/>
      <c r="QFV842" s="231"/>
      <c r="QFW842" s="231"/>
      <c r="QFX842" s="231"/>
      <c r="QFY842" s="231"/>
      <c r="QFZ842" s="231"/>
      <c r="QGA842" s="231"/>
      <c r="QGB842" s="231"/>
      <c r="QGC842" s="231"/>
      <c r="QGD842" s="231"/>
      <c r="QGE842" s="231"/>
      <c r="QGF842" s="231"/>
      <c r="QGG842" s="231"/>
      <c r="QGH842" s="231"/>
      <c r="QGI842" s="231"/>
      <c r="QGJ842" s="231"/>
      <c r="QGK842" s="231"/>
      <c r="QGL842" s="231"/>
      <c r="QGM842" s="231"/>
      <c r="QGN842" s="231"/>
      <c r="QGO842" s="231"/>
      <c r="QGP842" s="231"/>
      <c r="QGQ842" s="231"/>
      <c r="QGR842" s="231"/>
      <c r="QGS842" s="231"/>
      <c r="QGT842" s="231"/>
      <c r="QGU842" s="231"/>
      <c r="QGV842" s="231"/>
      <c r="QGW842" s="231"/>
      <c r="QGX842" s="231"/>
      <c r="QGY842" s="231"/>
      <c r="QGZ842" s="231"/>
      <c r="QHA842" s="231"/>
      <c r="QHB842" s="231"/>
      <c r="QHC842" s="231"/>
      <c r="QHD842" s="231"/>
      <c r="QHE842" s="231"/>
      <c r="QHF842" s="231"/>
      <c r="QHG842" s="231"/>
      <c r="QHH842" s="231"/>
      <c r="QHI842" s="231"/>
      <c r="QHJ842" s="231"/>
      <c r="QHK842" s="231"/>
      <c r="QHL842" s="231"/>
      <c r="QHM842" s="231"/>
      <c r="QHN842" s="231"/>
      <c r="QHO842" s="231"/>
      <c r="QHP842" s="231"/>
      <c r="QHQ842" s="231"/>
      <c r="QHR842" s="231"/>
      <c r="QHS842" s="231"/>
      <c r="QHT842" s="231"/>
      <c r="QHU842" s="231"/>
      <c r="QHV842" s="231"/>
      <c r="QHW842" s="231"/>
      <c r="QHX842" s="231"/>
      <c r="QHY842" s="231"/>
      <c r="QHZ842" s="231"/>
      <c r="QIA842" s="231"/>
      <c r="QIB842" s="231"/>
      <c r="QIC842" s="231"/>
      <c r="QID842" s="231"/>
      <c r="QIE842" s="231"/>
      <c r="QIF842" s="231"/>
      <c r="QIG842" s="231"/>
      <c r="QIH842" s="231"/>
      <c r="QII842" s="231"/>
      <c r="QIJ842" s="231"/>
      <c r="QIK842" s="231"/>
      <c r="QIL842" s="231"/>
      <c r="QIM842" s="231"/>
      <c r="QIN842" s="231"/>
      <c r="QIO842" s="231"/>
      <c r="QIP842" s="231"/>
      <c r="QIQ842" s="231"/>
      <c r="QIR842" s="231"/>
      <c r="QIS842" s="231"/>
      <c r="QIT842" s="231"/>
      <c r="QIU842" s="231"/>
      <c r="QIV842" s="231"/>
      <c r="QIW842" s="231"/>
      <c r="QIX842" s="231"/>
      <c r="QIY842" s="231"/>
      <c r="QIZ842" s="231"/>
      <c r="QJA842" s="231"/>
      <c r="QJB842" s="231"/>
      <c r="QJC842" s="231"/>
      <c r="QJD842" s="231"/>
      <c r="QJE842" s="231"/>
      <c r="QJF842" s="231"/>
      <c r="QJG842" s="231"/>
      <c r="QJH842" s="231"/>
      <c r="QJI842" s="231"/>
      <c r="QJJ842" s="231"/>
      <c r="QJK842" s="231"/>
      <c r="QJL842" s="231"/>
      <c r="QJM842" s="231"/>
      <c r="QJN842" s="231"/>
      <c r="QJO842" s="231"/>
      <c r="QJP842" s="231"/>
      <c r="QJQ842" s="231"/>
      <c r="QJR842" s="231"/>
      <c r="QJS842" s="231"/>
      <c r="QJT842" s="231"/>
      <c r="QJU842" s="231"/>
      <c r="QJV842" s="231"/>
      <c r="QJW842" s="231"/>
      <c r="QJX842" s="231"/>
      <c r="QJY842" s="231"/>
      <c r="QJZ842" s="231"/>
      <c r="QKA842" s="231"/>
      <c r="QKB842" s="231"/>
      <c r="QKC842" s="231"/>
      <c r="QKD842" s="231"/>
      <c r="QKE842" s="231"/>
      <c r="QKF842" s="231"/>
      <c r="QKG842" s="231"/>
      <c r="QKH842" s="231"/>
      <c r="QKI842" s="231"/>
      <c r="QKJ842" s="231"/>
      <c r="QKK842" s="231"/>
      <c r="QKL842" s="231"/>
      <c r="QKM842" s="231"/>
      <c r="QKN842" s="231"/>
      <c r="QKO842" s="231"/>
      <c r="QKP842" s="231"/>
      <c r="QKQ842" s="231"/>
      <c r="QKR842" s="231"/>
      <c r="QKS842" s="231"/>
      <c r="QKT842" s="231"/>
      <c r="QKU842" s="231"/>
      <c r="QKV842" s="231"/>
      <c r="QKW842" s="231"/>
      <c r="QKX842" s="231"/>
      <c r="QKY842" s="231"/>
      <c r="QKZ842" s="231"/>
      <c r="QLA842" s="231"/>
      <c r="QLB842" s="231"/>
      <c r="QLC842" s="231"/>
      <c r="QLD842" s="231"/>
      <c r="QLE842" s="231"/>
      <c r="QLF842" s="231"/>
      <c r="QLG842" s="231"/>
      <c r="QLH842" s="231"/>
      <c r="QLI842" s="231"/>
      <c r="QLJ842" s="231"/>
      <c r="QLK842" s="231"/>
      <c r="QLL842" s="231"/>
      <c r="QLM842" s="231"/>
      <c r="QLN842" s="231"/>
      <c r="QLO842" s="231"/>
      <c r="QLP842" s="231"/>
      <c r="QLQ842" s="231"/>
      <c r="QLR842" s="231"/>
      <c r="QLS842" s="231"/>
      <c r="QLT842" s="231"/>
      <c r="QLU842" s="231"/>
      <c r="QLV842" s="231"/>
      <c r="QLW842" s="231"/>
      <c r="QLX842" s="231"/>
      <c r="QLY842" s="231"/>
      <c r="QLZ842" s="231"/>
      <c r="QMA842" s="231"/>
      <c r="QMB842" s="231"/>
      <c r="QMC842" s="231"/>
      <c r="QMD842" s="231"/>
      <c r="QME842" s="231"/>
      <c r="QMF842" s="231"/>
      <c r="QMG842" s="231"/>
      <c r="QMH842" s="231"/>
      <c r="QMI842" s="231"/>
      <c r="QMJ842" s="231"/>
      <c r="QMK842" s="231"/>
      <c r="QML842" s="231"/>
      <c r="QMM842" s="231"/>
      <c r="QMN842" s="231"/>
      <c r="QMO842" s="231"/>
      <c r="QMP842" s="231"/>
      <c r="QMQ842" s="231"/>
      <c r="QMR842" s="231"/>
      <c r="QMS842" s="231"/>
      <c r="QMT842" s="231"/>
      <c r="QMU842" s="231"/>
      <c r="QMV842" s="231"/>
      <c r="QMW842" s="231"/>
      <c r="QMX842" s="231"/>
      <c r="QMY842" s="231"/>
      <c r="QMZ842" s="231"/>
      <c r="QNA842" s="231"/>
      <c r="QNB842" s="231"/>
      <c r="QNC842" s="231"/>
      <c r="QND842" s="231"/>
      <c r="QNE842" s="231"/>
      <c r="QNF842" s="231"/>
      <c r="QNG842" s="231"/>
      <c r="QNH842" s="231"/>
      <c r="QNI842" s="231"/>
      <c r="QNJ842" s="231"/>
      <c r="QNK842" s="231"/>
      <c r="QNL842" s="231"/>
      <c r="QNM842" s="231"/>
      <c r="QNN842" s="231"/>
      <c r="QNO842" s="231"/>
      <c r="QNP842" s="231"/>
      <c r="QNQ842" s="231"/>
      <c r="QNR842" s="231"/>
      <c r="QNS842" s="231"/>
      <c r="QNT842" s="231"/>
      <c r="QNU842" s="231"/>
      <c r="QNV842" s="231"/>
      <c r="QNW842" s="231"/>
      <c r="QNX842" s="231"/>
      <c r="QNY842" s="231"/>
      <c r="QNZ842" s="231"/>
      <c r="QOA842" s="231"/>
      <c r="QOB842" s="231"/>
      <c r="QOC842" s="231"/>
      <c r="QOD842" s="231"/>
      <c r="QOE842" s="231"/>
      <c r="QOF842" s="231"/>
      <c r="QOG842" s="231"/>
      <c r="QOH842" s="231"/>
      <c r="QOI842" s="231"/>
      <c r="QOJ842" s="231"/>
      <c r="QOK842" s="231"/>
      <c r="QOL842" s="231"/>
      <c r="QOM842" s="231"/>
      <c r="QON842" s="231"/>
      <c r="QOO842" s="231"/>
      <c r="QOP842" s="231"/>
      <c r="QOQ842" s="231"/>
      <c r="QOR842" s="231"/>
      <c r="QOS842" s="231"/>
      <c r="QOT842" s="231"/>
      <c r="QOU842" s="231"/>
      <c r="QOV842" s="231"/>
      <c r="QOW842" s="231"/>
      <c r="QOX842" s="231"/>
      <c r="QOY842" s="231"/>
      <c r="QOZ842" s="231"/>
      <c r="QPA842" s="231"/>
      <c r="QPB842" s="231"/>
      <c r="QPC842" s="231"/>
      <c r="QPD842" s="231"/>
      <c r="QPE842" s="231"/>
      <c r="QPF842" s="231"/>
      <c r="QPG842" s="231"/>
      <c r="QPH842" s="231"/>
      <c r="QPI842" s="231"/>
      <c r="QPJ842" s="231"/>
      <c r="QPK842" s="231"/>
      <c r="QPL842" s="231"/>
      <c r="QPM842" s="231"/>
      <c r="QPN842" s="231"/>
      <c r="QPO842" s="231"/>
      <c r="QPP842" s="231"/>
      <c r="QPQ842" s="231"/>
      <c r="QPR842" s="231"/>
      <c r="QPS842" s="231"/>
      <c r="QPT842" s="231"/>
      <c r="QPU842" s="231"/>
      <c r="QPV842" s="231"/>
      <c r="QPW842" s="231"/>
      <c r="QPX842" s="231"/>
      <c r="QPY842" s="231"/>
      <c r="QPZ842" s="231"/>
      <c r="QQA842" s="231"/>
      <c r="QQB842" s="231"/>
      <c r="QQC842" s="231"/>
      <c r="QQD842" s="231"/>
      <c r="QQE842" s="231"/>
      <c r="QQF842" s="231"/>
      <c r="QQG842" s="231"/>
      <c r="QQH842" s="231"/>
      <c r="QQI842" s="231"/>
      <c r="QQJ842" s="231"/>
      <c r="QQK842" s="231"/>
      <c r="QQL842" s="231"/>
      <c r="QQM842" s="231"/>
      <c r="QQN842" s="231"/>
      <c r="QQO842" s="231"/>
      <c r="QQP842" s="231"/>
      <c r="QQQ842" s="231"/>
      <c r="QQR842" s="231"/>
      <c r="QQS842" s="231"/>
      <c r="QQT842" s="231"/>
      <c r="QQU842" s="231"/>
      <c r="QQV842" s="231"/>
      <c r="QQW842" s="231"/>
      <c r="QQX842" s="231"/>
      <c r="QQY842" s="231"/>
      <c r="QQZ842" s="231"/>
      <c r="QRA842" s="231"/>
      <c r="QRB842" s="231"/>
      <c r="QRC842" s="231"/>
      <c r="QRD842" s="231"/>
      <c r="QRE842" s="231"/>
      <c r="QRF842" s="231"/>
      <c r="QRG842" s="231"/>
      <c r="QRH842" s="231"/>
      <c r="QRI842" s="231"/>
      <c r="QRJ842" s="231"/>
      <c r="QRK842" s="231"/>
      <c r="QRL842" s="231"/>
      <c r="QRM842" s="231"/>
      <c r="QRN842" s="231"/>
      <c r="QRO842" s="231"/>
      <c r="QRP842" s="231"/>
      <c r="QRQ842" s="231"/>
      <c r="QRR842" s="231"/>
      <c r="QRS842" s="231"/>
      <c r="QRT842" s="231"/>
      <c r="QRU842" s="231"/>
      <c r="QRV842" s="231"/>
      <c r="QRW842" s="231"/>
      <c r="QRX842" s="231"/>
      <c r="QRY842" s="231"/>
      <c r="QRZ842" s="231"/>
      <c r="QSA842" s="231"/>
      <c r="QSB842" s="231"/>
      <c r="QSC842" s="231"/>
      <c r="QSD842" s="231"/>
      <c r="QSE842" s="231"/>
      <c r="QSF842" s="231"/>
      <c r="QSG842" s="231"/>
      <c r="QSH842" s="231"/>
      <c r="QSI842" s="231"/>
      <c r="QSJ842" s="231"/>
      <c r="QSK842" s="231"/>
      <c r="QSL842" s="231"/>
      <c r="QSM842" s="231"/>
      <c r="QSN842" s="231"/>
      <c r="QSO842" s="231"/>
      <c r="QSP842" s="231"/>
      <c r="QSQ842" s="231"/>
      <c r="QSR842" s="231"/>
      <c r="QSS842" s="231"/>
      <c r="QST842" s="231"/>
      <c r="QSU842" s="231"/>
      <c r="QSV842" s="231"/>
      <c r="QSW842" s="231"/>
      <c r="QSX842" s="231"/>
      <c r="QSY842" s="231"/>
      <c r="QSZ842" s="231"/>
      <c r="QTA842" s="231"/>
      <c r="QTB842" s="231"/>
      <c r="QTC842" s="231"/>
      <c r="QTD842" s="231"/>
      <c r="QTE842" s="231"/>
      <c r="QTF842" s="231"/>
      <c r="QTG842" s="231"/>
      <c r="QTH842" s="231"/>
      <c r="QTI842" s="231"/>
      <c r="QTJ842" s="231"/>
      <c r="QTK842" s="231"/>
      <c r="QTL842" s="231"/>
      <c r="QTM842" s="231"/>
      <c r="QTN842" s="231"/>
      <c r="QTO842" s="231"/>
      <c r="QTP842" s="231"/>
      <c r="QTQ842" s="231"/>
      <c r="QTR842" s="231"/>
      <c r="QTS842" s="231"/>
      <c r="QTT842" s="231"/>
      <c r="QTU842" s="231"/>
      <c r="QTV842" s="231"/>
      <c r="QTW842" s="231"/>
      <c r="QTX842" s="231"/>
      <c r="QTY842" s="231"/>
      <c r="QTZ842" s="231"/>
      <c r="QUA842" s="231"/>
      <c r="QUB842" s="231"/>
      <c r="QUC842" s="231"/>
      <c r="QUD842" s="231"/>
      <c r="QUE842" s="231"/>
      <c r="QUF842" s="231"/>
      <c r="QUG842" s="231"/>
      <c r="QUH842" s="231"/>
      <c r="QUI842" s="231"/>
      <c r="QUJ842" s="231"/>
      <c r="QUK842" s="231"/>
      <c r="QUL842" s="231"/>
      <c r="QUM842" s="231"/>
      <c r="QUN842" s="231"/>
      <c r="QUO842" s="231"/>
      <c r="QUP842" s="231"/>
      <c r="QUQ842" s="231"/>
      <c r="QUR842" s="231"/>
      <c r="QUS842" s="231"/>
      <c r="QUT842" s="231"/>
      <c r="QUU842" s="231"/>
      <c r="QUV842" s="231"/>
      <c r="QUW842" s="231"/>
      <c r="QUX842" s="231"/>
      <c r="QUY842" s="231"/>
      <c r="QUZ842" s="231"/>
      <c r="QVA842" s="231"/>
      <c r="QVB842" s="231"/>
      <c r="QVC842" s="231"/>
      <c r="QVD842" s="231"/>
      <c r="QVE842" s="231"/>
      <c r="QVF842" s="231"/>
      <c r="QVG842" s="231"/>
      <c r="QVH842" s="231"/>
      <c r="QVI842" s="231"/>
      <c r="QVJ842" s="231"/>
      <c r="QVK842" s="231"/>
      <c r="QVL842" s="231"/>
      <c r="QVM842" s="231"/>
      <c r="QVN842" s="231"/>
      <c r="QVO842" s="231"/>
      <c r="QVP842" s="231"/>
      <c r="QVQ842" s="231"/>
      <c r="QVR842" s="231"/>
      <c r="QVS842" s="231"/>
      <c r="QVT842" s="231"/>
      <c r="QVU842" s="231"/>
      <c r="QVV842" s="231"/>
      <c r="QVW842" s="231"/>
      <c r="QVX842" s="231"/>
      <c r="QVY842" s="231"/>
      <c r="QVZ842" s="231"/>
      <c r="QWA842" s="231"/>
      <c r="QWB842" s="231"/>
      <c r="QWC842" s="231"/>
      <c r="QWD842" s="231"/>
      <c r="QWE842" s="231"/>
      <c r="QWF842" s="231"/>
      <c r="QWG842" s="231"/>
      <c r="QWH842" s="231"/>
      <c r="QWI842" s="231"/>
      <c r="QWJ842" s="231"/>
      <c r="QWK842" s="231"/>
      <c r="QWL842" s="231"/>
      <c r="QWM842" s="231"/>
      <c r="QWN842" s="231"/>
      <c r="QWO842" s="231"/>
      <c r="QWP842" s="231"/>
      <c r="QWQ842" s="231"/>
      <c r="QWR842" s="231"/>
      <c r="QWS842" s="231"/>
      <c r="QWT842" s="231"/>
      <c r="QWU842" s="231"/>
      <c r="QWV842" s="231"/>
      <c r="QWW842" s="231"/>
      <c r="QWX842" s="231"/>
      <c r="QWY842" s="231"/>
      <c r="QWZ842" s="231"/>
      <c r="QXA842" s="231"/>
      <c r="QXB842" s="231"/>
      <c r="QXC842" s="231"/>
      <c r="QXD842" s="231"/>
      <c r="QXE842" s="231"/>
      <c r="QXF842" s="231"/>
      <c r="QXG842" s="231"/>
      <c r="QXH842" s="231"/>
      <c r="QXI842" s="231"/>
      <c r="QXJ842" s="231"/>
      <c r="QXK842" s="231"/>
      <c r="QXL842" s="231"/>
      <c r="QXM842" s="231"/>
      <c r="QXN842" s="231"/>
      <c r="QXO842" s="231"/>
      <c r="QXP842" s="231"/>
      <c r="QXQ842" s="231"/>
      <c r="QXR842" s="231"/>
      <c r="QXS842" s="231"/>
      <c r="QXT842" s="231"/>
      <c r="QXU842" s="231"/>
      <c r="QXV842" s="231"/>
      <c r="QXW842" s="231"/>
      <c r="QXX842" s="231"/>
      <c r="QXY842" s="231"/>
      <c r="QXZ842" s="231"/>
      <c r="QYA842" s="231"/>
      <c r="QYB842" s="231"/>
      <c r="QYC842" s="231"/>
      <c r="QYD842" s="231"/>
      <c r="QYE842" s="231"/>
      <c r="QYF842" s="231"/>
      <c r="QYG842" s="231"/>
      <c r="QYH842" s="231"/>
      <c r="QYI842" s="231"/>
      <c r="QYJ842" s="231"/>
      <c r="QYK842" s="231"/>
      <c r="QYL842" s="231"/>
      <c r="QYM842" s="231"/>
      <c r="QYN842" s="231"/>
      <c r="QYO842" s="231"/>
      <c r="QYP842" s="231"/>
      <c r="QYQ842" s="231"/>
      <c r="QYR842" s="231"/>
      <c r="QYS842" s="231"/>
      <c r="QYT842" s="231"/>
      <c r="QYU842" s="231"/>
      <c r="QYV842" s="231"/>
      <c r="QYW842" s="231"/>
      <c r="QYX842" s="231"/>
      <c r="QYY842" s="231"/>
      <c r="QYZ842" s="231"/>
      <c r="QZA842" s="231"/>
      <c r="QZB842" s="231"/>
      <c r="QZC842" s="231"/>
      <c r="QZD842" s="231"/>
      <c r="QZE842" s="231"/>
      <c r="QZF842" s="231"/>
      <c r="QZG842" s="231"/>
      <c r="QZH842" s="231"/>
      <c r="QZI842" s="231"/>
      <c r="QZJ842" s="231"/>
      <c r="QZK842" s="231"/>
      <c r="QZL842" s="231"/>
      <c r="QZM842" s="231"/>
      <c r="QZN842" s="231"/>
      <c r="QZO842" s="231"/>
      <c r="QZP842" s="231"/>
      <c r="QZQ842" s="231"/>
      <c r="QZR842" s="231"/>
      <c r="QZS842" s="231"/>
      <c r="QZT842" s="231"/>
      <c r="QZU842" s="231"/>
      <c r="QZV842" s="231"/>
      <c r="QZW842" s="231"/>
      <c r="QZX842" s="231"/>
      <c r="QZY842" s="231"/>
      <c r="QZZ842" s="231"/>
      <c r="RAA842" s="231"/>
      <c r="RAB842" s="231"/>
      <c r="RAC842" s="231"/>
      <c r="RAD842" s="231"/>
      <c r="RAE842" s="231"/>
      <c r="RAF842" s="231"/>
      <c r="RAG842" s="231"/>
      <c r="RAH842" s="231"/>
      <c r="RAI842" s="231"/>
      <c r="RAJ842" s="231"/>
      <c r="RAK842" s="231"/>
      <c r="RAL842" s="231"/>
      <c r="RAM842" s="231"/>
      <c r="RAN842" s="231"/>
      <c r="RAO842" s="231"/>
      <c r="RAP842" s="231"/>
      <c r="RAQ842" s="231"/>
      <c r="RAR842" s="231"/>
      <c r="RAS842" s="231"/>
      <c r="RAT842" s="231"/>
      <c r="RAU842" s="231"/>
      <c r="RAV842" s="231"/>
      <c r="RAW842" s="231"/>
      <c r="RAX842" s="231"/>
      <c r="RAY842" s="231"/>
      <c r="RAZ842" s="231"/>
      <c r="RBA842" s="231"/>
      <c r="RBB842" s="231"/>
      <c r="RBC842" s="231"/>
      <c r="RBD842" s="231"/>
      <c r="RBE842" s="231"/>
      <c r="RBF842" s="231"/>
      <c r="RBG842" s="231"/>
      <c r="RBH842" s="231"/>
      <c r="RBI842" s="231"/>
      <c r="RBJ842" s="231"/>
      <c r="RBK842" s="231"/>
      <c r="RBL842" s="231"/>
      <c r="RBM842" s="231"/>
      <c r="RBN842" s="231"/>
      <c r="RBO842" s="231"/>
      <c r="RBP842" s="231"/>
      <c r="RBQ842" s="231"/>
      <c r="RBR842" s="231"/>
      <c r="RBS842" s="231"/>
      <c r="RBT842" s="231"/>
      <c r="RBU842" s="231"/>
      <c r="RBV842" s="231"/>
      <c r="RBW842" s="231"/>
      <c r="RBX842" s="231"/>
      <c r="RBY842" s="231"/>
      <c r="RBZ842" s="231"/>
      <c r="RCA842" s="231"/>
      <c r="RCB842" s="231"/>
      <c r="RCC842" s="231"/>
      <c r="RCD842" s="231"/>
      <c r="RCE842" s="231"/>
      <c r="RCF842" s="231"/>
      <c r="RCG842" s="231"/>
      <c r="RCH842" s="231"/>
      <c r="RCI842" s="231"/>
      <c r="RCJ842" s="231"/>
      <c r="RCK842" s="231"/>
      <c r="RCL842" s="231"/>
      <c r="RCM842" s="231"/>
      <c r="RCN842" s="231"/>
      <c r="RCO842" s="231"/>
      <c r="RCP842" s="231"/>
      <c r="RCQ842" s="231"/>
      <c r="RCR842" s="231"/>
      <c r="RCS842" s="231"/>
      <c r="RCT842" s="231"/>
      <c r="RCU842" s="231"/>
      <c r="RCV842" s="231"/>
      <c r="RCW842" s="231"/>
      <c r="RCX842" s="231"/>
      <c r="RCY842" s="231"/>
      <c r="RCZ842" s="231"/>
      <c r="RDA842" s="231"/>
      <c r="RDB842" s="231"/>
      <c r="RDC842" s="231"/>
      <c r="RDD842" s="231"/>
      <c r="RDE842" s="231"/>
      <c r="RDF842" s="231"/>
      <c r="RDG842" s="231"/>
      <c r="RDH842" s="231"/>
      <c r="RDI842" s="231"/>
      <c r="RDJ842" s="231"/>
      <c r="RDK842" s="231"/>
      <c r="RDL842" s="231"/>
      <c r="RDM842" s="231"/>
      <c r="RDN842" s="231"/>
      <c r="RDO842" s="231"/>
      <c r="RDP842" s="231"/>
      <c r="RDQ842" s="231"/>
      <c r="RDR842" s="231"/>
      <c r="RDS842" s="231"/>
      <c r="RDT842" s="231"/>
      <c r="RDU842" s="231"/>
      <c r="RDV842" s="231"/>
      <c r="RDW842" s="231"/>
      <c r="RDX842" s="231"/>
      <c r="RDY842" s="231"/>
      <c r="RDZ842" s="231"/>
      <c r="REA842" s="231"/>
      <c r="REB842" s="231"/>
      <c r="REC842" s="231"/>
      <c r="RED842" s="231"/>
      <c r="REE842" s="231"/>
      <c r="REF842" s="231"/>
      <c r="REG842" s="231"/>
      <c r="REH842" s="231"/>
      <c r="REI842" s="231"/>
      <c r="REJ842" s="231"/>
      <c r="REK842" s="231"/>
      <c r="REL842" s="231"/>
      <c r="REM842" s="231"/>
      <c r="REN842" s="231"/>
      <c r="REO842" s="231"/>
      <c r="REP842" s="231"/>
      <c r="REQ842" s="231"/>
      <c r="RER842" s="231"/>
      <c r="RES842" s="231"/>
      <c r="RET842" s="231"/>
      <c r="REU842" s="231"/>
      <c r="REV842" s="231"/>
      <c r="REW842" s="231"/>
      <c r="REX842" s="231"/>
      <c r="REY842" s="231"/>
      <c r="REZ842" s="231"/>
      <c r="RFA842" s="231"/>
      <c r="RFB842" s="231"/>
      <c r="RFC842" s="231"/>
      <c r="RFD842" s="231"/>
      <c r="RFE842" s="231"/>
      <c r="RFF842" s="231"/>
      <c r="RFG842" s="231"/>
      <c r="RFH842" s="231"/>
      <c r="RFI842" s="231"/>
      <c r="RFJ842" s="231"/>
      <c r="RFK842" s="231"/>
      <c r="RFL842" s="231"/>
      <c r="RFM842" s="231"/>
      <c r="RFN842" s="231"/>
      <c r="RFO842" s="231"/>
      <c r="RFP842" s="231"/>
      <c r="RFQ842" s="231"/>
      <c r="RFR842" s="231"/>
      <c r="RFS842" s="231"/>
      <c r="RFT842" s="231"/>
      <c r="RFU842" s="231"/>
      <c r="RFV842" s="231"/>
      <c r="RFW842" s="231"/>
      <c r="RFX842" s="231"/>
      <c r="RFY842" s="231"/>
      <c r="RFZ842" s="231"/>
      <c r="RGA842" s="231"/>
      <c r="RGB842" s="231"/>
      <c r="RGC842" s="231"/>
      <c r="RGD842" s="231"/>
      <c r="RGE842" s="231"/>
      <c r="RGF842" s="231"/>
      <c r="RGG842" s="231"/>
      <c r="RGH842" s="231"/>
      <c r="RGI842" s="231"/>
      <c r="RGJ842" s="231"/>
      <c r="RGK842" s="231"/>
      <c r="RGL842" s="231"/>
      <c r="RGM842" s="231"/>
      <c r="RGN842" s="231"/>
      <c r="RGO842" s="231"/>
      <c r="RGP842" s="231"/>
      <c r="RGQ842" s="231"/>
      <c r="RGR842" s="231"/>
      <c r="RGS842" s="231"/>
      <c r="RGT842" s="231"/>
      <c r="RGU842" s="231"/>
      <c r="RGV842" s="231"/>
      <c r="RGW842" s="231"/>
      <c r="RGX842" s="231"/>
      <c r="RGY842" s="231"/>
      <c r="RGZ842" s="231"/>
      <c r="RHA842" s="231"/>
      <c r="RHB842" s="231"/>
      <c r="RHC842" s="231"/>
      <c r="RHD842" s="231"/>
      <c r="RHE842" s="231"/>
      <c r="RHF842" s="231"/>
      <c r="RHG842" s="231"/>
      <c r="RHH842" s="231"/>
      <c r="RHI842" s="231"/>
      <c r="RHJ842" s="231"/>
      <c r="RHK842" s="231"/>
      <c r="RHL842" s="231"/>
      <c r="RHM842" s="231"/>
      <c r="RHN842" s="231"/>
      <c r="RHO842" s="231"/>
      <c r="RHP842" s="231"/>
      <c r="RHQ842" s="231"/>
      <c r="RHR842" s="231"/>
      <c r="RHS842" s="231"/>
      <c r="RHT842" s="231"/>
      <c r="RHU842" s="231"/>
      <c r="RHV842" s="231"/>
      <c r="RHW842" s="231"/>
      <c r="RHX842" s="231"/>
      <c r="RHY842" s="231"/>
      <c r="RHZ842" s="231"/>
      <c r="RIA842" s="231"/>
      <c r="RIB842" s="231"/>
      <c r="RIC842" s="231"/>
      <c r="RID842" s="231"/>
      <c r="RIE842" s="231"/>
      <c r="RIF842" s="231"/>
      <c r="RIG842" s="231"/>
      <c r="RIH842" s="231"/>
      <c r="RII842" s="231"/>
      <c r="RIJ842" s="231"/>
      <c r="RIK842" s="231"/>
      <c r="RIL842" s="231"/>
      <c r="RIM842" s="231"/>
      <c r="RIN842" s="231"/>
      <c r="RIO842" s="231"/>
      <c r="RIP842" s="231"/>
      <c r="RIQ842" s="231"/>
      <c r="RIR842" s="231"/>
      <c r="RIS842" s="231"/>
      <c r="RIT842" s="231"/>
      <c r="RIU842" s="231"/>
      <c r="RIV842" s="231"/>
      <c r="RIW842" s="231"/>
      <c r="RIX842" s="231"/>
      <c r="RIY842" s="231"/>
      <c r="RIZ842" s="231"/>
      <c r="RJA842" s="231"/>
      <c r="RJB842" s="231"/>
      <c r="RJC842" s="231"/>
      <c r="RJD842" s="231"/>
      <c r="RJE842" s="231"/>
      <c r="RJF842" s="231"/>
      <c r="RJG842" s="231"/>
      <c r="RJH842" s="231"/>
      <c r="RJI842" s="231"/>
      <c r="RJJ842" s="231"/>
      <c r="RJK842" s="231"/>
      <c r="RJL842" s="231"/>
      <c r="RJM842" s="231"/>
      <c r="RJN842" s="231"/>
      <c r="RJO842" s="231"/>
      <c r="RJP842" s="231"/>
      <c r="RJQ842" s="231"/>
      <c r="RJR842" s="231"/>
      <c r="RJS842" s="231"/>
      <c r="RJT842" s="231"/>
      <c r="RJU842" s="231"/>
      <c r="RJV842" s="231"/>
      <c r="RJW842" s="231"/>
      <c r="RJX842" s="231"/>
      <c r="RJY842" s="231"/>
      <c r="RJZ842" s="231"/>
      <c r="RKA842" s="231"/>
      <c r="RKB842" s="231"/>
      <c r="RKC842" s="231"/>
      <c r="RKD842" s="231"/>
      <c r="RKE842" s="231"/>
      <c r="RKF842" s="231"/>
      <c r="RKG842" s="231"/>
      <c r="RKH842" s="231"/>
      <c r="RKI842" s="231"/>
      <c r="RKJ842" s="231"/>
      <c r="RKK842" s="231"/>
      <c r="RKL842" s="231"/>
      <c r="RKM842" s="231"/>
      <c r="RKN842" s="231"/>
      <c r="RKO842" s="231"/>
      <c r="RKP842" s="231"/>
      <c r="RKQ842" s="231"/>
      <c r="RKR842" s="231"/>
      <c r="RKS842" s="231"/>
      <c r="RKT842" s="231"/>
      <c r="RKU842" s="231"/>
      <c r="RKV842" s="231"/>
      <c r="RKW842" s="231"/>
      <c r="RKX842" s="231"/>
      <c r="RKY842" s="231"/>
      <c r="RKZ842" s="231"/>
      <c r="RLA842" s="231"/>
      <c r="RLB842" s="231"/>
      <c r="RLC842" s="231"/>
      <c r="RLD842" s="231"/>
      <c r="RLE842" s="231"/>
      <c r="RLF842" s="231"/>
      <c r="RLG842" s="231"/>
      <c r="RLH842" s="231"/>
      <c r="RLI842" s="231"/>
      <c r="RLJ842" s="231"/>
      <c r="RLK842" s="231"/>
      <c r="RLL842" s="231"/>
      <c r="RLM842" s="231"/>
      <c r="RLN842" s="231"/>
      <c r="RLO842" s="231"/>
      <c r="RLP842" s="231"/>
      <c r="RLQ842" s="231"/>
      <c r="RLR842" s="231"/>
      <c r="RLS842" s="231"/>
      <c r="RLT842" s="231"/>
      <c r="RLU842" s="231"/>
      <c r="RLV842" s="231"/>
      <c r="RLW842" s="231"/>
      <c r="RLX842" s="231"/>
      <c r="RLY842" s="231"/>
      <c r="RLZ842" s="231"/>
      <c r="RMA842" s="231"/>
      <c r="RMB842" s="231"/>
      <c r="RMC842" s="231"/>
      <c r="RMD842" s="231"/>
      <c r="RME842" s="231"/>
      <c r="RMF842" s="231"/>
      <c r="RMG842" s="231"/>
      <c r="RMH842" s="231"/>
      <c r="RMI842" s="231"/>
      <c r="RMJ842" s="231"/>
      <c r="RMK842" s="231"/>
      <c r="RML842" s="231"/>
      <c r="RMM842" s="231"/>
      <c r="RMN842" s="231"/>
      <c r="RMO842" s="231"/>
      <c r="RMP842" s="231"/>
      <c r="RMQ842" s="231"/>
      <c r="RMR842" s="231"/>
      <c r="RMS842" s="231"/>
      <c r="RMT842" s="231"/>
      <c r="RMU842" s="231"/>
      <c r="RMV842" s="231"/>
      <c r="RMW842" s="231"/>
      <c r="RMX842" s="231"/>
      <c r="RMY842" s="231"/>
      <c r="RMZ842" s="231"/>
      <c r="RNA842" s="231"/>
      <c r="RNB842" s="231"/>
      <c r="RNC842" s="231"/>
      <c r="RND842" s="231"/>
      <c r="RNE842" s="231"/>
      <c r="RNF842" s="231"/>
      <c r="RNG842" s="231"/>
      <c r="RNH842" s="231"/>
      <c r="RNI842" s="231"/>
      <c r="RNJ842" s="231"/>
      <c r="RNK842" s="231"/>
      <c r="RNL842" s="231"/>
      <c r="RNM842" s="231"/>
      <c r="RNN842" s="231"/>
      <c r="RNO842" s="231"/>
      <c r="RNP842" s="231"/>
      <c r="RNQ842" s="231"/>
      <c r="RNR842" s="231"/>
      <c r="RNS842" s="231"/>
      <c r="RNT842" s="231"/>
      <c r="RNU842" s="231"/>
      <c r="RNV842" s="231"/>
      <c r="RNW842" s="231"/>
      <c r="RNX842" s="231"/>
      <c r="RNY842" s="231"/>
      <c r="RNZ842" s="231"/>
      <c r="ROA842" s="231"/>
      <c r="ROB842" s="231"/>
      <c r="ROC842" s="231"/>
      <c r="ROD842" s="231"/>
      <c r="ROE842" s="231"/>
      <c r="ROF842" s="231"/>
      <c r="ROG842" s="231"/>
      <c r="ROH842" s="231"/>
      <c r="ROI842" s="231"/>
      <c r="ROJ842" s="231"/>
      <c r="ROK842" s="231"/>
      <c r="ROL842" s="231"/>
      <c r="ROM842" s="231"/>
      <c r="RON842" s="231"/>
      <c r="ROO842" s="231"/>
      <c r="ROP842" s="231"/>
      <c r="ROQ842" s="231"/>
      <c r="ROR842" s="231"/>
      <c r="ROS842" s="231"/>
      <c r="ROT842" s="231"/>
      <c r="ROU842" s="231"/>
      <c r="ROV842" s="231"/>
      <c r="ROW842" s="231"/>
      <c r="ROX842" s="231"/>
      <c r="ROY842" s="231"/>
      <c r="ROZ842" s="231"/>
      <c r="RPA842" s="231"/>
      <c r="RPB842" s="231"/>
      <c r="RPC842" s="231"/>
      <c r="RPD842" s="231"/>
      <c r="RPE842" s="231"/>
      <c r="RPF842" s="231"/>
      <c r="RPG842" s="231"/>
      <c r="RPH842" s="231"/>
      <c r="RPI842" s="231"/>
      <c r="RPJ842" s="231"/>
      <c r="RPK842" s="231"/>
      <c r="RPL842" s="231"/>
      <c r="RPM842" s="231"/>
      <c r="RPN842" s="231"/>
      <c r="RPO842" s="231"/>
      <c r="RPP842" s="231"/>
      <c r="RPQ842" s="231"/>
      <c r="RPR842" s="231"/>
      <c r="RPS842" s="231"/>
      <c r="RPT842" s="231"/>
      <c r="RPU842" s="231"/>
      <c r="RPV842" s="231"/>
      <c r="RPW842" s="231"/>
      <c r="RPX842" s="231"/>
      <c r="RPY842" s="231"/>
      <c r="RPZ842" s="231"/>
      <c r="RQA842" s="231"/>
      <c r="RQB842" s="231"/>
      <c r="RQC842" s="231"/>
      <c r="RQD842" s="231"/>
      <c r="RQE842" s="231"/>
      <c r="RQF842" s="231"/>
      <c r="RQG842" s="231"/>
      <c r="RQH842" s="231"/>
      <c r="RQI842" s="231"/>
      <c r="RQJ842" s="231"/>
      <c r="RQK842" s="231"/>
      <c r="RQL842" s="231"/>
      <c r="RQM842" s="231"/>
      <c r="RQN842" s="231"/>
      <c r="RQO842" s="231"/>
      <c r="RQP842" s="231"/>
      <c r="RQQ842" s="231"/>
      <c r="RQR842" s="231"/>
      <c r="RQS842" s="231"/>
      <c r="RQT842" s="231"/>
      <c r="RQU842" s="231"/>
      <c r="RQV842" s="231"/>
      <c r="RQW842" s="231"/>
      <c r="RQX842" s="231"/>
      <c r="RQY842" s="231"/>
      <c r="RQZ842" s="231"/>
      <c r="RRA842" s="231"/>
      <c r="RRB842" s="231"/>
      <c r="RRC842" s="231"/>
      <c r="RRD842" s="231"/>
      <c r="RRE842" s="231"/>
      <c r="RRF842" s="231"/>
      <c r="RRG842" s="231"/>
      <c r="RRH842" s="231"/>
      <c r="RRI842" s="231"/>
      <c r="RRJ842" s="231"/>
      <c r="RRK842" s="231"/>
      <c r="RRL842" s="231"/>
      <c r="RRM842" s="231"/>
      <c r="RRN842" s="231"/>
      <c r="RRO842" s="231"/>
      <c r="RRP842" s="231"/>
      <c r="RRQ842" s="231"/>
      <c r="RRR842" s="231"/>
      <c r="RRS842" s="231"/>
      <c r="RRT842" s="231"/>
      <c r="RRU842" s="231"/>
      <c r="RRV842" s="231"/>
      <c r="RRW842" s="231"/>
      <c r="RRX842" s="231"/>
      <c r="RRY842" s="231"/>
      <c r="RRZ842" s="231"/>
      <c r="RSA842" s="231"/>
      <c r="RSB842" s="231"/>
      <c r="RSC842" s="231"/>
      <c r="RSD842" s="231"/>
      <c r="RSE842" s="231"/>
      <c r="RSF842" s="231"/>
      <c r="RSG842" s="231"/>
      <c r="RSH842" s="231"/>
      <c r="RSI842" s="231"/>
      <c r="RSJ842" s="231"/>
      <c r="RSK842" s="231"/>
      <c r="RSL842" s="231"/>
      <c r="RSM842" s="231"/>
      <c r="RSN842" s="231"/>
      <c r="RSO842" s="231"/>
      <c r="RSP842" s="231"/>
      <c r="RSQ842" s="231"/>
      <c r="RSR842" s="231"/>
      <c r="RSS842" s="231"/>
      <c r="RST842" s="231"/>
      <c r="RSU842" s="231"/>
      <c r="RSV842" s="231"/>
      <c r="RSW842" s="231"/>
      <c r="RSX842" s="231"/>
      <c r="RSY842" s="231"/>
      <c r="RSZ842" s="231"/>
      <c r="RTA842" s="231"/>
      <c r="RTB842" s="231"/>
      <c r="RTC842" s="231"/>
      <c r="RTD842" s="231"/>
      <c r="RTE842" s="231"/>
      <c r="RTF842" s="231"/>
      <c r="RTG842" s="231"/>
      <c r="RTH842" s="231"/>
      <c r="RTI842" s="231"/>
      <c r="RTJ842" s="231"/>
      <c r="RTK842" s="231"/>
      <c r="RTL842" s="231"/>
      <c r="RTM842" s="231"/>
      <c r="RTN842" s="231"/>
      <c r="RTO842" s="231"/>
      <c r="RTP842" s="231"/>
      <c r="RTQ842" s="231"/>
      <c r="RTR842" s="231"/>
      <c r="RTS842" s="231"/>
      <c r="RTT842" s="231"/>
      <c r="RTU842" s="231"/>
      <c r="RTV842" s="231"/>
      <c r="RTW842" s="231"/>
      <c r="RTX842" s="231"/>
      <c r="RTY842" s="231"/>
      <c r="RTZ842" s="231"/>
      <c r="RUA842" s="231"/>
      <c r="RUB842" s="231"/>
      <c r="RUC842" s="231"/>
      <c r="RUD842" s="231"/>
      <c r="RUE842" s="231"/>
      <c r="RUF842" s="231"/>
      <c r="RUG842" s="231"/>
      <c r="RUH842" s="231"/>
      <c r="RUI842" s="231"/>
      <c r="RUJ842" s="231"/>
      <c r="RUK842" s="231"/>
      <c r="RUL842" s="231"/>
      <c r="RUM842" s="231"/>
      <c r="RUN842" s="231"/>
      <c r="RUO842" s="231"/>
      <c r="RUP842" s="231"/>
      <c r="RUQ842" s="231"/>
      <c r="RUR842" s="231"/>
      <c r="RUS842" s="231"/>
      <c r="RUT842" s="231"/>
      <c r="RUU842" s="231"/>
      <c r="RUV842" s="231"/>
      <c r="RUW842" s="231"/>
      <c r="RUX842" s="231"/>
      <c r="RUY842" s="231"/>
      <c r="RUZ842" s="231"/>
      <c r="RVA842" s="231"/>
      <c r="RVB842" s="231"/>
      <c r="RVC842" s="231"/>
      <c r="RVD842" s="231"/>
      <c r="RVE842" s="231"/>
      <c r="RVF842" s="231"/>
      <c r="RVG842" s="231"/>
      <c r="RVH842" s="231"/>
      <c r="RVI842" s="231"/>
      <c r="RVJ842" s="231"/>
      <c r="RVK842" s="231"/>
      <c r="RVL842" s="231"/>
      <c r="RVM842" s="231"/>
      <c r="RVN842" s="231"/>
      <c r="RVO842" s="231"/>
      <c r="RVP842" s="231"/>
      <c r="RVQ842" s="231"/>
      <c r="RVR842" s="231"/>
      <c r="RVS842" s="231"/>
      <c r="RVT842" s="231"/>
      <c r="RVU842" s="231"/>
      <c r="RVV842" s="231"/>
      <c r="RVW842" s="231"/>
      <c r="RVX842" s="231"/>
      <c r="RVY842" s="231"/>
      <c r="RVZ842" s="231"/>
      <c r="RWA842" s="231"/>
      <c r="RWB842" s="231"/>
      <c r="RWC842" s="231"/>
      <c r="RWD842" s="231"/>
      <c r="RWE842" s="231"/>
      <c r="RWF842" s="231"/>
      <c r="RWG842" s="231"/>
      <c r="RWH842" s="231"/>
      <c r="RWI842" s="231"/>
      <c r="RWJ842" s="231"/>
      <c r="RWK842" s="231"/>
      <c r="RWL842" s="231"/>
      <c r="RWM842" s="231"/>
      <c r="RWN842" s="231"/>
      <c r="RWO842" s="231"/>
      <c r="RWP842" s="231"/>
      <c r="RWQ842" s="231"/>
      <c r="RWR842" s="231"/>
      <c r="RWS842" s="231"/>
      <c r="RWT842" s="231"/>
      <c r="RWU842" s="231"/>
      <c r="RWV842" s="231"/>
      <c r="RWW842" s="231"/>
      <c r="RWX842" s="231"/>
      <c r="RWY842" s="231"/>
      <c r="RWZ842" s="231"/>
      <c r="RXA842" s="231"/>
      <c r="RXB842" s="231"/>
      <c r="RXC842" s="231"/>
      <c r="RXD842" s="231"/>
      <c r="RXE842" s="231"/>
      <c r="RXF842" s="231"/>
      <c r="RXG842" s="231"/>
      <c r="RXH842" s="231"/>
      <c r="RXI842" s="231"/>
      <c r="RXJ842" s="231"/>
      <c r="RXK842" s="231"/>
      <c r="RXL842" s="231"/>
      <c r="RXM842" s="231"/>
      <c r="RXN842" s="231"/>
      <c r="RXO842" s="231"/>
      <c r="RXP842" s="231"/>
      <c r="RXQ842" s="231"/>
      <c r="RXR842" s="231"/>
      <c r="RXS842" s="231"/>
      <c r="RXT842" s="231"/>
      <c r="RXU842" s="231"/>
      <c r="RXV842" s="231"/>
      <c r="RXW842" s="231"/>
      <c r="RXX842" s="231"/>
      <c r="RXY842" s="231"/>
      <c r="RXZ842" s="231"/>
      <c r="RYA842" s="231"/>
      <c r="RYB842" s="231"/>
      <c r="RYC842" s="231"/>
      <c r="RYD842" s="231"/>
      <c r="RYE842" s="231"/>
      <c r="RYF842" s="231"/>
      <c r="RYG842" s="231"/>
      <c r="RYH842" s="231"/>
      <c r="RYI842" s="231"/>
      <c r="RYJ842" s="231"/>
      <c r="RYK842" s="231"/>
      <c r="RYL842" s="231"/>
      <c r="RYM842" s="231"/>
      <c r="RYN842" s="231"/>
      <c r="RYO842" s="231"/>
      <c r="RYP842" s="231"/>
      <c r="RYQ842" s="231"/>
      <c r="RYR842" s="231"/>
      <c r="RYS842" s="231"/>
      <c r="RYT842" s="231"/>
      <c r="RYU842" s="231"/>
      <c r="RYV842" s="231"/>
      <c r="RYW842" s="231"/>
      <c r="RYX842" s="231"/>
      <c r="RYY842" s="231"/>
      <c r="RYZ842" s="231"/>
      <c r="RZA842" s="231"/>
      <c r="RZB842" s="231"/>
      <c r="RZC842" s="231"/>
      <c r="RZD842" s="231"/>
      <c r="RZE842" s="231"/>
      <c r="RZF842" s="231"/>
      <c r="RZG842" s="231"/>
      <c r="RZH842" s="231"/>
      <c r="RZI842" s="231"/>
      <c r="RZJ842" s="231"/>
      <c r="RZK842" s="231"/>
      <c r="RZL842" s="231"/>
      <c r="RZM842" s="231"/>
      <c r="RZN842" s="231"/>
      <c r="RZO842" s="231"/>
      <c r="RZP842" s="231"/>
      <c r="RZQ842" s="231"/>
      <c r="RZR842" s="231"/>
      <c r="RZS842" s="231"/>
      <c r="RZT842" s="231"/>
      <c r="RZU842" s="231"/>
      <c r="RZV842" s="231"/>
      <c r="RZW842" s="231"/>
      <c r="RZX842" s="231"/>
      <c r="RZY842" s="231"/>
      <c r="RZZ842" s="231"/>
      <c r="SAA842" s="231"/>
      <c r="SAB842" s="231"/>
      <c r="SAC842" s="231"/>
      <c r="SAD842" s="231"/>
      <c r="SAE842" s="231"/>
      <c r="SAF842" s="231"/>
      <c r="SAG842" s="231"/>
      <c r="SAH842" s="231"/>
      <c r="SAI842" s="231"/>
      <c r="SAJ842" s="231"/>
      <c r="SAK842" s="231"/>
      <c r="SAL842" s="231"/>
      <c r="SAM842" s="231"/>
      <c r="SAN842" s="231"/>
      <c r="SAO842" s="231"/>
      <c r="SAP842" s="231"/>
      <c r="SAQ842" s="231"/>
      <c r="SAR842" s="231"/>
      <c r="SAS842" s="231"/>
      <c r="SAT842" s="231"/>
      <c r="SAU842" s="231"/>
      <c r="SAV842" s="231"/>
      <c r="SAW842" s="231"/>
      <c r="SAX842" s="231"/>
      <c r="SAY842" s="231"/>
      <c r="SAZ842" s="231"/>
      <c r="SBA842" s="231"/>
      <c r="SBB842" s="231"/>
      <c r="SBC842" s="231"/>
      <c r="SBD842" s="231"/>
      <c r="SBE842" s="231"/>
      <c r="SBF842" s="231"/>
      <c r="SBG842" s="231"/>
      <c r="SBH842" s="231"/>
      <c r="SBI842" s="231"/>
      <c r="SBJ842" s="231"/>
      <c r="SBK842" s="231"/>
      <c r="SBL842" s="231"/>
      <c r="SBM842" s="231"/>
      <c r="SBN842" s="231"/>
      <c r="SBO842" s="231"/>
      <c r="SBP842" s="231"/>
      <c r="SBQ842" s="231"/>
      <c r="SBR842" s="231"/>
      <c r="SBS842" s="231"/>
      <c r="SBT842" s="231"/>
      <c r="SBU842" s="231"/>
      <c r="SBV842" s="231"/>
      <c r="SBW842" s="231"/>
      <c r="SBX842" s="231"/>
      <c r="SBY842" s="231"/>
      <c r="SBZ842" s="231"/>
      <c r="SCA842" s="231"/>
      <c r="SCB842" s="231"/>
      <c r="SCC842" s="231"/>
      <c r="SCD842" s="231"/>
      <c r="SCE842" s="231"/>
      <c r="SCF842" s="231"/>
      <c r="SCG842" s="231"/>
      <c r="SCH842" s="231"/>
      <c r="SCI842" s="231"/>
      <c r="SCJ842" s="231"/>
      <c r="SCK842" s="231"/>
      <c r="SCL842" s="231"/>
      <c r="SCM842" s="231"/>
      <c r="SCN842" s="231"/>
      <c r="SCO842" s="231"/>
      <c r="SCP842" s="231"/>
      <c r="SCQ842" s="231"/>
      <c r="SCR842" s="231"/>
      <c r="SCS842" s="231"/>
      <c r="SCT842" s="231"/>
      <c r="SCU842" s="231"/>
      <c r="SCV842" s="231"/>
      <c r="SCW842" s="231"/>
      <c r="SCX842" s="231"/>
      <c r="SCY842" s="231"/>
      <c r="SCZ842" s="231"/>
      <c r="SDA842" s="231"/>
      <c r="SDB842" s="231"/>
      <c r="SDC842" s="231"/>
      <c r="SDD842" s="231"/>
      <c r="SDE842" s="231"/>
      <c r="SDF842" s="231"/>
      <c r="SDG842" s="231"/>
      <c r="SDH842" s="231"/>
      <c r="SDI842" s="231"/>
      <c r="SDJ842" s="231"/>
      <c r="SDK842" s="231"/>
      <c r="SDL842" s="231"/>
      <c r="SDM842" s="231"/>
      <c r="SDN842" s="231"/>
      <c r="SDO842" s="231"/>
      <c r="SDP842" s="231"/>
      <c r="SDQ842" s="231"/>
      <c r="SDR842" s="231"/>
      <c r="SDS842" s="231"/>
      <c r="SDT842" s="231"/>
      <c r="SDU842" s="231"/>
      <c r="SDV842" s="231"/>
      <c r="SDW842" s="231"/>
      <c r="SDX842" s="231"/>
      <c r="SDY842" s="231"/>
      <c r="SDZ842" s="231"/>
      <c r="SEA842" s="231"/>
      <c r="SEB842" s="231"/>
      <c r="SEC842" s="231"/>
      <c r="SED842" s="231"/>
      <c r="SEE842" s="231"/>
      <c r="SEF842" s="231"/>
      <c r="SEG842" s="231"/>
      <c r="SEH842" s="231"/>
      <c r="SEI842" s="231"/>
      <c r="SEJ842" s="231"/>
      <c r="SEK842" s="231"/>
      <c r="SEL842" s="231"/>
      <c r="SEM842" s="231"/>
      <c r="SEN842" s="231"/>
      <c r="SEO842" s="231"/>
      <c r="SEP842" s="231"/>
      <c r="SEQ842" s="231"/>
      <c r="SER842" s="231"/>
      <c r="SES842" s="231"/>
      <c r="SET842" s="231"/>
      <c r="SEU842" s="231"/>
      <c r="SEV842" s="231"/>
      <c r="SEW842" s="231"/>
      <c r="SEX842" s="231"/>
      <c r="SEY842" s="231"/>
      <c r="SEZ842" s="231"/>
      <c r="SFA842" s="231"/>
      <c r="SFB842" s="231"/>
      <c r="SFC842" s="231"/>
      <c r="SFD842" s="231"/>
      <c r="SFE842" s="231"/>
      <c r="SFF842" s="231"/>
      <c r="SFG842" s="231"/>
      <c r="SFH842" s="231"/>
      <c r="SFI842" s="231"/>
      <c r="SFJ842" s="231"/>
      <c r="SFK842" s="231"/>
      <c r="SFL842" s="231"/>
      <c r="SFM842" s="231"/>
      <c r="SFN842" s="231"/>
      <c r="SFO842" s="231"/>
      <c r="SFP842" s="231"/>
      <c r="SFQ842" s="231"/>
      <c r="SFR842" s="231"/>
      <c r="SFS842" s="231"/>
      <c r="SFT842" s="231"/>
      <c r="SFU842" s="231"/>
      <c r="SFV842" s="231"/>
      <c r="SFW842" s="231"/>
      <c r="SFX842" s="231"/>
      <c r="SFY842" s="231"/>
      <c r="SFZ842" s="231"/>
      <c r="SGA842" s="231"/>
      <c r="SGB842" s="231"/>
      <c r="SGC842" s="231"/>
      <c r="SGD842" s="231"/>
      <c r="SGE842" s="231"/>
      <c r="SGF842" s="231"/>
      <c r="SGG842" s="231"/>
      <c r="SGH842" s="231"/>
      <c r="SGI842" s="231"/>
      <c r="SGJ842" s="231"/>
      <c r="SGK842" s="231"/>
      <c r="SGL842" s="231"/>
      <c r="SGM842" s="231"/>
      <c r="SGN842" s="231"/>
      <c r="SGO842" s="231"/>
      <c r="SGP842" s="231"/>
      <c r="SGQ842" s="231"/>
      <c r="SGR842" s="231"/>
      <c r="SGS842" s="231"/>
      <c r="SGT842" s="231"/>
      <c r="SGU842" s="231"/>
      <c r="SGV842" s="231"/>
      <c r="SGW842" s="231"/>
      <c r="SGX842" s="231"/>
      <c r="SGY842" s="231"/>
      <c r="SGZ842" s="231"/>
      <c r="SHA842" s="231"/>
      <c r="SHB842" s="231"/>
      <c r="SHC842" s="231"/>
      <c r="SHD842" s="231"/>
      <c r="SHE842" s="231"/>
      <c r="SHF842" s="231"/>
      <c r="SHG842" s="231"/>
      <c r="SHH842" s="231"/>
      <c r="SHI842" s="231"/>
      <c r="SHJ842" s="231"/>
      <c r="SHK842" s="231"/>
      <c r="SHL842" s="231"/>
      <c r="SHM842" s="231"/>
      <c r="SHN842" s="231"/>
      <c r="SHO842" s="231"/>
      <c r="SHP842" s="231"/>
      <c r="SHQ842" s="231"/>
      <c r="SHR842" s="231"/>
      <c r="SHS842" s="231"/>
      <c r="SHT842" s="231"/>
      <c r="SHU842" s="231"/>
      <c r="SHV842" s="231"/>
      <c r="SHW842" s="231"/>
      <c r="SHX842" s="231"/>
      <c r="SHY842" s="231"/>
      <c r="SHZ842" s="231"/>
      <c r="SIA842" s="231"/>
      <c r="SIB842" s="231"/>
      <c r="SIC842" s="231"/>
      <c r="SID842" s="231"/>
      <c r="SIE842" s="231"/>
      <c r="SIF842" s="231"/>
      <c r="SIG842" s="231"/>
      <c r="SIH842" s="231"/>
      <c r="SII842" s="231"/>
      <c r="SIJ842" s="231"/>
      <c r="SIK842" s="231"/>
      <c r="SIL842" s="231"/>
      <c r="SIM842" s="231"/>
      <c r="SIN842" s="231"/>
      <c r="SIO842" s="231"/>
      <c r="SIP842" s="231"/>
      <c r="SIQ842" s="231"/>
      <c r="SIR842" s="231"/>
      <c r="SIS842" s="231"/>
      <c r="SIT842" s="231"/>
      <c r="SIU842" s="231"/>
      <c r="SIV842" s="231"/>
      <c r="SIW842" s="231"/>
      <c r="SIX842" s="231"/>
      <c r="SIY842" s="231"/>
      <c r="SIZ842" s="231"/>
      <c r="SJA842" s="231"/>
      <c r="SJB842" s="231"/>
      <c r="SJC842" s="231"/>
      <c r="SJD842" s="231"/>
      <c r="SJE842" s="231"/>
      <c r="SJF842" s="231"/>
      <c r="SJG842" s="231"/>
      <c r="SJH842" s="231"/>
      <c r="SJI842" s="231"/>
      <c r="SJJ842" s="231"/>
      <c r="SJK842" s="231"/>
      <c r="SJL842" s="231"/>
      <c r="SJM842" s="231"/>
      <c r="SJN842" s="231"/>
      <c r="SJO842" s="231"/>
      <c r="SJP842" s="231"/>
      <c r="SJQ842" s="231"/>
      <c r="SJR842" s="231"/>
      <c r="SJS842" s="231"/>
      <c r="SJT842" s="231"/>
      <c r="SJU842" s="231"/>
      <c r="SJV842" s="231"/>
      <c r="SJW842" s="231"/>
      <c r="SJX842" s="231"/>
      <c r="SJY842" s="231"/>
      <c r="SJZ842" s="231"/>
      <c r="SKA842" s="231"/>
      <c r="SKB842" s="231"/>
      <c r="SKC842" s="231"/>
      <c r="SKD842" s="231"/>
      <c r="SKE842" s="231"/>
      <c r="SKF842" s="231"/>
      <c r="SKG842" s="231"/>
      <c r="SKH842" s="231"/>
      <c r="SKI842" s="231"/>
      <c r="SKJ842" s="231"/>
      <c r="SKK842" s="231"/>
      <c r="SKL842" s="231"/>
      <c r="SKM842" s="231"/>
      <c r="SKN842" s="231"/>
      <c r="SKO842" s="231"/>
      <c r="SKP842" s="231"/>
      <c r="SKQ842" s="231"/>
      <c r="SKR842" s="231"/>
      <c r="SKS842" s="231"/>
      <c r="SKT842" s="231"/>
      <c r="SKU842" s="231"/>
      <c r="SKV842" s="231"/>
      <c r="SKW842" s="231"/>
      <c r="SKX842" s="231"/>
      <c r="SKY842" s="231"/>
      <c r="SKZ842" s="231"/>
      <c r="SLA842" s="231"/>
      <c r="SLB842" s="231"/>
      <c r="SLC842" s="231"/>
      <c r="SLD842" s="231"/>
      <c r="SLE842" s="231"/>
      <c r="SLF842" s="231"/>
      <c r="SLG842" s="231"/>
      <c r="SLH842" s="231"/>
      <c r="SLI842" s="231"/>
      <c r="SLJ842" s="231"/>
      <c r="SLK842" s="231"/>
      <c r="SLL842" s="231"/>
      <c r="SLM842" s="231"/>
      <c r="SLN842" s="231"/>
      <c r="SLO842" s="231"/>
      <c r="SLP842" s="231"/>
      <c r="SLQ842" s="231"/>
      <c r="SLR842" s="231"/>
      <c r="SLS842" s="231"/>
      <c r="SLT842" s="231"/>
      <c r="SLU842" s="231"/>
      <c r="SLV842" s="231"/>
      <c r="SLW842" s="231"/>
      <c r="SLX842" s="231"/>
      <c r="SLY842" s="231"/>
      <c r="SLZ842" s="231"/>
      <c r="SMA842" s="231"/>
      <c r="SMB842" s="231"/>
      <c r="SMC842" s="231"/>
      <c r="SMD842" s="231"/>
      <c r="SME842" s="231"/>
      <c r="SMF842" s="231"/>
      <c r="SMG842" s="231"/>
      <c r="SMH842" s="231"/>
      <c r="SMI842" s="231"/>
      <c r="SMJ842" s="231"/>
      <c r="SMK842" s="231"/>
      <c r="SML842" s="231"/>
      <c r="SMM842" s="231"/>
      <c r="SMN842" s="231"/>
      <c r="SMO842" s="231"/>
      <c r="SMP842" s="231"/>
      <c r="SMQ842" s="231"/>
      <c r="SMR842" s="231"/>
      <c r="SMS842" s="231"/>
      <c r="SMT842" s="231"/>
      <c r="SMU842" s="231"/>
      <c r="SMV842" s="231"/>
      <c r="SMW842" s="231"/>
      <c r="SMX842" s="231"/>
      <c r="SMY842" s="231"/>
      <c r="SMZ842" s="231"/>
      <c r="SNA842" s="231"/>
      <c r="SNB842" s="231"/>
      <c r="SNC842" s="231"/>
      <c r="SND842" s="231"/>
      <c r="SNE842" s="231"/>
      <c r="SNF842" s="231"/>
      <c r="SNG842" s="231"/>
      <c r="SNH842" s="231"/>
      <c r="SNI842" s="231"/>
      <c r="SNJ842" s="231"/>
      <c r="SNK842" s="231"/>
      <c r="SNL842" s="231"/>
      <c r="SNM842" s="231"/>
      <c r="SNN842" s="231"/>
      <c r="SNO842" s="231"/>
      <c r="SNP842" s="231"/>
      <c r="SNQ842" s="231"/>
      <c r="SNR842" s="231"/>
      <c r="SNS842" s="231"/>
      <c r="SNT842" s="231"/>
      <c r="SNU842" s="231"/>
      <c r="SNV842" s="231"/>
      <c r="SNW842" s="231"/>
      <c r="SNX842" s="231"/>
      <c r="SNY842" s="231"/>
      <c r="SNZ842" s="231"/>
      <c r="SOA842" s="231"/>
      <c r="SOB842" s="231"/>
      <c r="SOC842" s="231"/>
      <c r="SOD842" s="231"/>
      <c r="SOE842" s="231"/>
      <c r="SOF842" s="231"/>
      <c r="SOG842" s="231"/>
      <c r="SOH842" s="231"/>
      <c r="SOI842" s="231"/>
      <c r="SOJ842" s="231"/>
      <c r="SOK842" s="231"/>
      <c r="SOL842" s="231"/>
      <c r="SOM842" s="231"/>
      <c r="SON842" s="231"/>
      <c r="SOO842" s="231"/>
      <c r="SOP842" s="231"/>
      <c r="SOQ842" s="231"/>
      <c r="SOR842" s="231"/>
      <c r="SOS842" s="231"/>
      <c r="SOT842" s="231"/>
      <c r="SOU842" s="231"/>
      <c r="SOV842" s="231"/>
      <c r="SOW842" s="231"/>
      <c r="SOX842" s="231"/>
      <c r="SOY842" s="231"/>
      <c r="SOZ842" s="231"/>
      <c r="SPA842" s="231"/>
      <c r="SPB842" s="231"/>
      <c r="SPC842" s="231"/>
      <c r="SPD842" s="231"/>
      <c r="SPE842" s="231"/>
      <c r="SPF842" s="231"/>
      <c r="SPG842" s="231"/>
      <c r="SPH842" s="231"/>
      <c r="SPI842" s="231"/>
      <c r="SPJ842" s="231"/>
      <c r="SPK842" s="231"/>
      <c r="SPL842" s="231"/>
      <c r="SPM842" s="231"/>
      <c r="SPN842" s="231"/>
      <c r="SPO842" s="231"/>
      <c r="SPP842" s="231"/>
      <c r="SPQ842" s="231"/>
      <c r="SPR842" s="231"/>
      <c r="SPS842" s="231"/>
      <c r="SPT842" s="231"/>
      <c r="SPU842" s="231"/>
      <c r="SPV842" s="231"/>
      <c r="SPW842" s="231"/>
      <c r="SPX842" s="231"/>
      <c r="SPY842" s="231"/>
      <c r="SPZ842" s="231"/>
      <c r="SQA842" s="231"/>
      <c r="SQB842" s="231"/>
      <c r="SQC842" s="231"/>
      <c r="SQD842" s="231"/>
      <c r="SQE842" s="231"/>
      <c r="SQF842" s="231"/>
      <c r="SQG842" s="231"/>
      <c r="SQH842" s="231"/>
      <c r="SQI842" s="231"/>
      <c r="SQJ842" s="231"/>
      <c r="SQK842" s="231"/>
      <c r="SQL842" s="231"/>
      <c r="SQM842" s="231"/>
      <c r="SQN842" s="231"/>
      <c r="SQO842" s="231"/>
      <c r="SQP842" s="231"/>
      <c r="SQQ842" s="231"/>
      <c r="SQR842" s="231"/>
      <c r="SQS842" s="231"/>
      <c r="SQT842" s="231"/>
      <c r="SQU842" s="231"/>
      <c r="SQV842" s="231"/>
      <c r="SQW842" s="231"/>
      <c r="SQX842" s="231"/>
      <c r="SQY842" s="231"/>
      <c r="SQZ842" s="231"/>
      <c r="SRA842" s="231"/>
      <c r="SRB842" s="231"/>
      <c r="SRC842" s="231"/>
      <c r="SRD842" s="231"/>
      <c r="SRE842" s="231"/>
      <c r="SRF842" s="231"/>
      <c r="SRG842" s="231"/>
      <c r="SRH842" s="231"/>
      <c r="SRI842" s="231"/>
      <c r="SRJ842" s="231"/>
      <c r="SRK842" s="231"/>
      <c r="SRL842" s="231"/>
      <c r="SRM842" s="231"/>
      <c r="SRN842" s="231"/>
      <c r="SRO842" s="231"/>
      <c r="SRP842" s="231"/>
      <c r="SRQ842" s="231"/>
      <c r="SRR842" s="231"/>
      <c r="SRS842" s="231"/>
      <c r="SRT842" s="231"/>
      <c r="SRU842" s="231"/>
      <c r="SRV842" s="231"/>
      <c r="SRW842" s="231"/>
      <c r="SRX842" s="231"/>
      <c r="SRY842" s="231"/>
      <c r="SRZ842" s="231"/>
      <c r="SSA842" s="231"/>
      <c r="SSB842" s="231"/>
      <c r="SSC842" s="231"/>
      <c r="SSD842" s="231"/>
      <c r="SSE842" s="231"/>
      <c r="SSF842" s="231"/>
      <c r="SSG842" s="231"/>
      <c r="SSH842" s="231"/>
      <c r="SSI842" s="231"/>
      <c r="SSJ842" s="231"/>
      <c r="SSK842" s="231"/>
      <c r="SSL842" s="231"/>
      <c r="SSM842" s="231"/>
      <c r="SSN842" s="231"/>
      <c r="SSO842" s="231"/>
      <c r="SSP842" s="231"/>
      <c r="SSQ842" s="231"/>
      <c r="SSR842" s="231"/>
      <c r="SSS842" s="231"/>
      <c r="SST842" s="231"/>
      <c r="SSU842" s="231"/>
      <c r="SSV842" s="231"/>
      <c r="SSW842" s="231"/>
      <c r="SSX842" s="231"/>
      <c r="SSY842" s="231"/>
      <c r="SSZ842" s="231"/>
      <c r="STA842" s="231"/>
      <c r="STB842" s="231"/>
      <c r="STC842" s="231"/>
      <c r="STD842" s="231"/>
      <c r="STE842" s="231"/>
      <c r="STF842" s="231"/>
      <c r="STG842" s="231"/>
      <c r="STH842" s="231"/>
      <c r="STI842" s="231"/>
      <c r="STJ842" s="231"/>
      <c r="STK842" s="231"/>
      <c r="STL842" s="231"/>
      <c r="STM842" s="231"/>
      <c r="STN842" s="231"/>
      <c r="STO842" s="231"/>
      <c r="STP842" s="231"/>
      <c r="STQ842" s="231"/>
      <c r="STR842" s="231"/>
      <c r="STS842" s="231"/>
      <c r="STT842" s="231"/>
      <c r="STU842" s="231"/>
      <c r="STV842" s="231"/>
      <c r="STW842" s="231"/>
      <c r="STX842" s="231"/>
      <c r="STY842" s="231"/>
      <c r="STZ842" s="231"/>
      <c r="SUA842" s="231"/>
      <c r="SUB842" s="231"/>
      <c r="SUC842" s="231"/>
      <c r="SUD842" s="231"/>
      <c r="SUE842" s="231"/>
      <c r="SUF842" s="231"/>
      <c r="SUG842" s="231"/>
      <c r="SUH842" s="231"/>
      <c r="SUI842" s="231"/>
      <c r="SUJ842" s="231"/>
      <c r="SUK842" s="231"/>
      <c r="SUL842" s="231"/>
      <c r="SUM842" s="231"/>
      <c r="SUN842" s="231"/>
      <c r="SUO842" s="231"/>
      <c r="SUP842" s="231"/>
      <c r="SUQ842" s="231"/>
      <c r="SUR842" s="231"/>
      <c r="SUS842" s="231"/>
      <c r="SUT842" s="231"/>
      <c r="SUU842" s="231"/>
      <c r="SUV842" s="231"/>
      <c r="SUW842" s="231"/>
      <c r="SUX842" s="231"/>
      <c r="SUY842" s="231"/>
      <c r="SUZ842" s="231"/>
      <c r="SVA842" s="231"/>
      <c r="SVB842" s="231"/>
      <c r="SVC842" s="231"/>
      <c r="SVD842" s="231"/>
      <c r="SVE842" s="231"/>
      <c r="SVF842" s="231"/>
      <c r="SVG842" s="231"/>
      <c r="SVH842" s="231"/>
      <c r="SVI842" s="231"/>
      <c r="SVJ842" s="231"/>
      <c r="SVK842" s="231"/>
      <c r="SVL842" s="231"/>
      <c r="SVM842" s="231"/>
      <c r="SVN842" s="231"/>
      <c r="SVO842" s="231"/>
      <c r="SVP842" s="231"/>
      <c r="SVQ842" s="231"/>
      <c r="SVR842" s="231"/>
      <c r="SVS842" s="231"/>
      <c r="SVT842" s="231"/>
      <c r="SVU842" s="231"/>
      <c r="SVV842" s="231"/>
      <c r="SVW842" s="231"/>
      <c r="SVX842" s="231"/>
      <c r="SVY842" s="231"/>
      <c r="SVZ842" s="231"/>
      <c r="SWA842" s="231"/>
      <c r="SWB842" s="231"/>
      <c r="SWC842" s="231"/>
      <c r="SWD842" s="231"/>
      <c r="SWE842" s="231"/>
      <c r="SWF842" s="231"/>
      <c r="SWG842" s="231"/>
      <c r="SWH842" s="231"/>
      <c r="SWI842" s="231"/>
      <c r="SWJ842" s="231"/>
      <c r="SWK842" s="231"/>
      <c r="SWL842" s="231"/>
      <c r="SWM842" s="231"/>
      <c r="SWN842" s="231"/>
      <c r="SWO842" s="231"/>
      <c r="SWP842" s="231"/>
      <c r="SWQ842" s="231"/>
      <c r="SWR842" s="231"/>
      <c r="SWS842" s="231"/>
      <c r="SWT842" s="231"/>
      <c r="SWU842" s="231"/>
      <c r="SWV842" s="231"/>
      <c r="SWW842" s="231"/>
      <c r="SWX842" s="231"/>
      <c r="SWY842" s="231"/>
      <c r="SWZ842" s="231"/>
      <c r="SXA842" s="231"/>
      <c r="SXB842" s="231"/>
      <c r="SXC842" s="231"/>
      <c r="SXD842" s="231"/>
      <c r="SXE842" s="231"/>
      <c r="SXF842" s="231"/>
      <c r="SXG842" s="231"/>
      <c r="SXH842" s="231"/>
      <c r="SXI842" s="231"/>
      <c r="SXJ842" s="231"/>
      <c r="SXK842" s="231"/>
      <c r="SXL842" s="231"/>
      <c r="SXM842" s="231"/>
      <c r="SXN842" s="231"/>
      <c r="SXO842" s="231"/>
      <c r="SXP842" s="231"/>
      <c r="SXQ842" s="231"/>
      <c r="SXR842" s="231"/>
      <c r="SXS842" s="231"/>
      <c r="SXT842" s="231"/>
      <c r="SXU842" s="231"/>
      <c r="SXV842" s="231"/>
      <c r="SXW842" s="231"/>
      <c r="SXX842" s="231"/>
      <c r="SXY842" s="231"/>
      <c r="SXZ842" s="231"/>
      <c r="SYA842" s="231"/>
      <c r="SYB842" s="231"/>
      <c r="SYC842" s="231"/>
      <c r="SYD842" s="231"/>
      <c r="SYE842" s="231"/>
      <c r="SYF842" s="231"/>
      <c r="SYG842" s="231"/>
      <c r="SYH842" s="231"/>
      <c r="SYI842" s="231"/>
      <c r="SYJ842" s="231"/>
      <c r="SYK842" s="231"/>
      <c r="SYL842" s="231"/>
      <c r="SYM842" s="231"/>
      <c r="SYN842" s="231"/>
      <c r="SYO842" s="231"/>
      <c r="SYP842" s="231"/>
      <c r="SYQ842" s="231"/>
      <c r="SYR842" s="231"/>
      <c r="SYS842" s="231"/>
      <c r="SYT842" s="231"/>
      <c r="SYU842" s="231"/>
      <c r="SYV842" s="231"/>
      <c r="SYW842" s="231"/>
      <c r="SYX842" s="231"/>
      <c r="SYY842" s="231"/>
      <c r="SYZ842" s="231"/>
      <c r="SZA842" s="231"/>
      <c r="SZB842" s="231"/>
      <c r="SZC842" s="231"/>
      <c r="SZD842" s="231"/>
      <c r="SZE842" s="231"/>
      <c r="SZF842" s="231"/>
      <c r="SZG842" s="231"/>
      <c r="SZH842" s="231"/>
      <c r="SZI842" s="231"/>
      <c r="SZJ842" s="231"/>
      <c r="SZK842" s="231"/>
      <c r="SZL842" s="231"/>
      <c r="SZM842" s="231"/>
      <c r="SZN842" s="231"/>
      <c r="SZO842" s="231"/>
      <c r="SZP842" s="231"/>
      <c r="SZQ842" s="231"/>
      <c r="SZR842" s="231"/>
      <c r="SZS842" s="231"/>
      <c r="SZT842" s="231"/>
      <c r="SZU842" s="231"/>
      <c r="SZV842" s="231"/>
      <c r="SZW842" s="231"/>
      <c r="SZX842" s="231"/>
      <c r="SZY842" s="231"/>
      <c r="SZZ842" s="231"/>
      <c r="TAA842" s="231"/>
      <c r="TAB842" s="231"/>
      <c r="TAC842" s="231"/>
      <c r="TAD842" s="231"/>
      <c r="TAE842" s="231"/>
      <c r="TAF842" s="231"/>
      <c r="TAG842" s="231"/>
      <c r="TAH842" s="231"/>
      <c r="TAI842" s="231"/>
      <c r="TAJ842" s="231"/>
      <c r="TAK842" s="231"/>
      <c r="TAL842" s="231"/>
      <c r="TAM842" s="231"/>
      <c r="TAN842" s="231"/>
      <c r="TAO842" s="231"/>
      <c r="TAP842" s="231"/>
      <c r="TAQ842" s="231"/>
      <c r="TAR842" s="231"/>
      <c r="TAS842" s="231"/>
      <c r="TAT842" s="231"/>
      <c r="TAU842" s="231"/>
      <c r="TAV842" s="231"/>
      <c r="TAW842" s="231"/>
      <c r="TAX842" s="231"/>
      <c r="TAY842" s="231"/>
      <c r="TAZ842" s="231"/>
      <c r="TBA842" s="231"/>
      <c r="TBB842" s="231"/>
      <c r="TBC842" s="231"/>
      <c r="TBD842" s="231"/>
      <c r="TBE842" s="231"/>
      <c r="TBF842" s="231"/>
      <c r="TBG842" s="231"/>
      <c r="TBH842" s="231"/>
      <c r="TBI842" s="231"/>
      <c r="TBJ842" s="231"/>
      <c r="TBK842" s="231"/>
      <c r="TBL842" s="231"/>
      <c r="TBM842" s="231"/>
      <c r="TBN842" s="231"/>
      <c r="TBO842" s="231"/>
      <c r="TBP842" s="231"/>
      <c r="TBQ842" s="231"/>
      <c r="TBR842" s="231"/>
      <c r="TBS842" s="231"/>
      <c r="TBT842" s="231"/>
      <c r="TBU842" s="231"/>
      <c r="TBV842" s="231"/>
      <c r="TBW842" s="231"/>
      <c r="TBX842" s="231"/>
      <c r="TBY842" s="231"/>
      <c r="TBZ842" s="231"/>
      <c r="TCA842" s="231"/>
      <c r="TCB842" s="231"/>
      <c r="TCC842" s="231"/>
      <c r="TCD842" s="231"/>
      <c r="TCE842" s="231"/>
      <c r="TCF842" s="231"/>
      <c r="TCG842" s="231"/>
      <c r="TCH842" s="231"/>
      <c r="TCI842" s="231"/>
      <c r="TCJ842" s="231"/>
      <c r="TCK842" s="231"/>
      <c r="TCL842" s="231"/>
      <c r="TCM842" s="231"/>
      <c r="TCN842" s="231"/>
      <c r="TCO842" s="231"/>
      <c r="TCP842" s="231"/>
      <c r="TCQ842" s="231"/>
      <c r="TCR842" s="231"/>
      <c r="TCS842" s="231"/>
      <c r="TCT842" s="231"/>
      <c r="TCU842" s="231"/>
      <c r="TCV842" s="231"/>
      <c r="TCW842" s="231"/>
      <c r="TCX842" s="231"/>
      <c r="TCY842" s="231"/>
      <c r="TCZ842" s="231"/>
      <c r="TDA842" s="231"/>
      <c r="TDB842" s="231"/>
      <c r="TDC842" s="231"/>
      <c r="TDD842" s="231"/>
      <c r="TDE842" s="231"/>
      <c r="TDF842" s="231"/>
      <c r="TDG842" s="231"/>
      <c r="TDH842" s="231"/>
      <c r="TDI842" s="231"/>
      <c r="TDJ842" s="231"/>
      <c r="TDK842" s="231"/>
      <c r="TDL842" s="231"/>
      <c r="TDM842" s="231"/>
      <c r="TDN842" s="231"/>
      <c r="TDO842" s="231"/>
      <c r="TDP842" s="231"/>
      <c r="TDQ842" s="231"/>
      <c r="TDR842" s="231"/>
      <c r="TDS842" s="231"/>
      <c r="TDT842" s="231"/>
      <c r="TDU842" s="231"/>
      <c r="TDV842" s="231"/>
      <c r="TDW842" s="231"/>
      <c r="TDX842" s="231"/>
      <c r="TDY842" s="231"/>
      <c r="TDZ842" s="231"/>
      <c r="TEA842" s="231"/>
      <c r="TEB842" s="231"/>
      <c r="TEC842" s="231"/>
      <c r="TED842" s="231"/>
      <c r="TEE842" s="231"/>
      <c r="TEF842" s="231"/>
      <c r="TEG842" s="231"/>
      <c r="TEH842" s="231"/>
      <c r="TEI842" s="231"/>
      <c r="TEJ842" s="231"/>
      <c r="TEK842" s="231"/>
      <c r="TEL842" s="231"/>
      <c r="TEM842" s="231"/>
      <c r="TEN842" s="231"/>
      <c r="TEO842" s="231"/>
      <c r="TEP842" s="231"/>
      <c r="TEQ842" s="231"/>
      <c r="TER842" s="231"/>
      <c r="TES842" s="231"/>
      <c r="TET842" s="231"/>
      <c r="TEU842" s="231"/>
      <c r="TEV842" s="231"/>
      <c r="TEW842" s="231"/>
      <c r="TEX842" s="231"/>
      <c r="TEY842" s="231"/>
      <c r="TEZ842" s="231"/>
      <c r="TFA842" s="231"/>
      <c r="TFB842" s="231"/>
      <c r="TFC842" s="231"/>
      <c r="TFD842" s="231"/>
      <c r="TFE842" s="231"/>
      <c r="TFF842" s="231"/>
      <c r="TFG842" s="231"/>
      <c r="TFH842" s="231"/>
      <c r="TFI842" s="231"/>
      <c r="TFJ842" s="231"/>
      <c r="TFK842" s="231"/>
      <c r="TFL842" s="231"/>
      <c r="TFM842" s="231"/>
      <c r="TFN842" s="231"/>
      <c r="TFO842" s="231"/>
      <c r="TFP842" s="231"/>
      <c r="TFQ842" s="231"/>
      <c r="TFR842" s="231"/>
      <c r="TFS842" s="231"/>
      <c r="TFT842" s="231"/>
      <c r="TFU842" s="231"/>
      <c r="TFV842" s="231"/>
      <c r="TFW842" s="231"/>
      <c r="TFX842" s="231"/>
      <c r="TFY842" s="231"/>
      <c r="TFZ842" s="231"/>
      <c r="TGA842" s="231"/>
      <c r="TGB842" s="231"/>
      <c r="TGC842" s="231"/>
      <c r="TGD842" s="231"/>
      <c r="TGE842" s="231"/>
      <c r="TGF842" s="231"/>
      <c r="TGG842" s="231"/>
      <c r="TGH842" s="231"/>
      <c r="TGI842" s="231"/>
      <c r="TGJ842" s="231"/>
      <c r="TGK842" s="231"/>
      <c r="TGL842" s="231"/>
      <c r="TGM842" s="231"/>
      <c r="TGN842" s="231"/>
      <c r="TGO842" s="231"/>
      <c r="TGP842" s="231"/>
      <c r="TGQ842" s="231"/>
      <c r="TGR842" s="231"/>
      <c r="TGS842" s="231"/>
      <c r="TGT842" s="231"/>
      <c r="TGU842" s="231"/>
      <c r="TGV842" s="231"/>
      <c r="TGW842" s="231"/>
      <c r="TGX842" s="231"/>
      <c r="TGY842" s="231"/>
      <c r="TGZ842" s="231"/>
      <c r="THA842" s="231"/>
      <c r="THB842" s="231"/>
      <c r="THC842" s="231"/>
      <c r="THD842" s="231"/>
      <c r="THE842" s="231"/>
      <c r="THF842" s="231"/>
      <c r="THG842" s="231"/>
      <c r="THH842" s="231"/>
      <c r="THI842" s="231"/>
      <c r="THJ842" s="231"/>
      <c r="THK842" s="231"/>
      <c r="THL842" s="231"/>
      <c r="THM842" s="231"/>
      <c r="THN842" s="231"/>
      <c r="THO842" s="231"/>
      <c r="THP842" s="231"/>
      <c r="THQ842" s="231"/>
      <c r="THR842" s="231"/>
      <c r="THS842" s="231"/>
      <c r="THT842" s="231"/>
      <c r="THU842" s="231"/>
      <c r="THV842" s="231"/>
      <c r="THW842" s="231"/>
      <c r="THX842" s="231"/>
      <c r="THY842" s="231"/>
      <c r="THZ842" s="231"/>
      <c r="TIA842" s="231"/>
      <c r="TIB842" s="231"/>
      <c r="TIC842" s="231"/>
      <c r="TID842" s="231"/>
      <c r="TIE842" s="231"/>
      <c r="TIF842" s="231"/>
      <c r="TIG842" s="231"/>
      <c r="TIH842" s="231"/>
      <c r="TII842" s="231"/>
      <c r="TIJ842" s="231"/>
      <c r="TIK842" s="231"/>
      <c r="TIL842" s="231"/>
      <c r="TIM842" s="231"/>
      <c r="TIN842" s="231"/>
      <c r="TIO842" s="231"/>
      <c r="TIP842" s="231"/>
      <c r="TIQ842" s="231"/>
      <c r="TIR842" s="231"/>
      <c r="TIS842" s="231"/>
      <c r="TIT842" s="231"/>
      <c r="TIU842" s="231"/>
      <c r="TIV842" s="231"/>
      <c r="TIW842" s="231"/>
      <c r="TIX842" s="231"/>
      <c r="TIY842" s="231"/>
      <c r="TIZ842" s="231"/>
      <c r="TJA842" s="231"/>
      <c r="TJB842" s="231"/>
      <c r="TJC842" s="231"/>
      <c r="TJD842" s="231"/>
      <c r="TJE842" s="231"/>
      <c r="TJF842" s="231"/>
      <c r="TJG842" s="231"/>
      <c r="TJH842" s="231"/>
      <c r="TJI842" s="231"/>
      <c r="TJJ842" s="231"/>
      <c r="TJK842" s="231"/>
      <c r="TJL842" s="231"/>
      <c r="TJM842" s="231"/>
      <c r="TJN842" s="231"/>
      <c r="TJO842" s="231"/>
      <c r="TJP842" s="231"/>
      <c r="TJQ842" s="231"/>
      <c r="TJR842" s="231"/>
      <c r="TJS842" s="231"/>
      <c r="TJT842" s="231"/>
      <c r="TJU842" s="231"/>
      <c r="TJV842" s="231"/>
      <c r="TJW842" s="231"/>
      <c r="TJX842" s="231"/>
      <c r="TJY842" s="231"/>
      <c r="TJZ842" s="231"/>
      <c r="TKA842" s="231"/>
      <c r="TKB842" s="231"/>
      <c r="TKC842" s="231"/>
      <c r="TKD842" s="231"/>
      <c r="TKE842" s="231"/>
      <c r="TKF842" s="231"/>
      <c r="TKG842" s="231"/>
      <c r="TKH842" s="231"/>
      <c r="TKI842" s="231"/>
      <c r="TKJ842" s="231"/>
      <c r="TKK842" s="231"/>
      <c r="TKL842" s="231"/>
      <c r="TKM842" s="231"/>
      <c r="TKN842" s="231"/>
      <c r="TKO842" s="231"/>
      <c r="TKP842" s="231"/>
      <c r="TKQ842" s="231"/>
      <c r="TKR842" s="231"/>
      <c r="TKS842" s="231"/>
      <c r="TKT842" s="231"/>
      <c r="TKU842" s="231"/>
      <c r="TKV842" s="231"/>
      <c r="TKW842" s="231"/>
      <c r="TKX842" s="231"/>
      <c r="TKY842" s="231"/>
      <c r="TKZ842" s="231"/>
      <c r="TLA842" s="231"/>
      <c r="TLB842" s="231"/>
      <c r="TLC842" s="231"/>
      <c r="TLD842" s="231"/>
      <c r="TLE842" s="231"/>
      <c r="TLF842" s="231"/>
      <c r="TLG842" s="231"/>
      <c r="TLH842" s="231"/>
      <c r="TLI842" s="231"/>
      <c r="TLJ842" s="231"/>
      <c r="TLK842" s="231"/>
      <c r="TLL842" s="231"/>
      <c r="TLM842" s="231"/>
      <c r="TLN842" s="231"/>
      <c r="TLO842" s="231"/>
      <c r="TLP842" s="231"/>
      <c r="TLQ842" s="231"/>
      <c r="TLR842" s="231"/>
      <c r="TLS842" s="231"/>
      <c r="TLT842" s="231"/>
      <c r="TLU842" s="231"/>
      <c r="TLV842" s="231"/>
      <c r="TLW842" s="231"/>
      <c r="TLX842" s="231"/>
      <c r="TLY842" s="231"/>
      <c r="TLZ842" s="231"/>
      <c r="TMA842" s="231"/>
      <c r="TMB842" s="231"/>
      <c r="TMC842" s="231"/>
      <c r="TMD842" s="231"/>
      <c r="TME842" s="231"/>
      <c r="TMF842" s="231"/>
      <c r="TMG842" s="231"/>
      <c r="TMH842" s="231"/>
      <c r="TMI842" s="231"/>
      <c r="TMJ842" s="231"/>
      <c r="TMK842" s="231"/>
      <c r="TML842" s="231"/>
      <c r="TMM842" s="231"/>
      <c r="TMN842" s="231"/>
      <c r="TMO842" s="231"/>
      <c r="TMP842" s="231"/>
      <c r="TMQ842" s="231"/>
      <c r="TMR842" s="231"/>
      <c r="TMS842" s="231"/>
      <c r="TMT842" s="231"/>
      <c r="TMU842" s="231"/>
      <c r="TMV842" s="231"/>
      <c r="TMW842" s="231"/>
      <c r="TMX842" s="231"/>
      <c r="TMY842" s="231"/>
      <c r="TMZ842" s="231"/>
      <c r="TNA842" s="231"/>
      <c r="TNB842" s="231"/>
      <c r="TNC842" s="231"/>
      <c r="TND842" s="231"/>
      <c r="TNE842" s="231"/>
      <c r="TNF842" s="231"/>
      <c r="TNG842" s="231"/>
      <c r="TNH842" s="231"/>
      <c r="TNI842" s="231"/>
      <c r="TNJ842" s="231"/>
      <c r="TNK842" s="231"/>
      <c r="TNL842" s="231"/>
      <c r="TNM842" s="231"/>
      <c r="TNN842" s="231"/>
      <c r="TNO842" s="231"/>
      <c r="TNP842" s="231"/>
      <c r="TNQ842" s="231"/>
      <c r="TNR842" s="231"/>
      <c r="TNS842" s="231"/>
      <c r="TNT842" s="231"/>
      <c r="TNU842" s="231"/>
      <c r="TNV842" s="231"/>
      <c r="TNW842" s="231"/>
      <c r="TNX842" s="231"/>
      <c r="TNY842" s="231"/>
      <c r="TNZ842" s="231"/>
      <c r="TOA842" s="231"/>
      <c r="TOB842" s="231"/>
      <c r="TOC842" s="231"/>
      <c r="TOD842" s="231"/>
      <c r="TOE842" s="231"/>
      <c r="TOF842" s="231"/>
      <c r="TOG842" s="231"/>
      <c r="TOH842" s="231"/>
      <c r="TOI842" s="231"/>
      <c r="TOJ842" s="231"/>
      <c r="TOK842" s="231"/>
      <c r="TOL842" s="231"/>
      <c r="TOM842" s="231"/>
      <c r="TON842" s="231"/>
      <c r="TOO842" s="231"/>
      <c r="TOP842" s="231"/>
      <c r="TOQ842" s="231"/>
      <c r="TOR842" s="231"/>
      <c r="TOS842" s="231"/>
      <c r="TOT842" s="231"/>
      <c r="TOU842" s="231"/>
      <c r="TOV842" s="231"/>
      <c r="TOW842" s="231"/>
      <c r="TOX842" s="231"/>
      <c r="TOY842" s="231"/>
      <c r="TOZ842" s="231"/>
      <c r="TPA842" s="231"/>
      <c r="TPB842" s="231"/>
      <c r="TPC842" s="231"/>
      <c r="TPD842" s="231"/>
      <c r="TPE842" s="231"/>
      <c r="TPF842" s="231"/>
      <c r="TPG842" s="231"/>
      <c r="TPH842" s="231"/>
      <c r="TPI842" s="231"/>
      <c r="TPJ842" s="231"/>
      <c r="TPK842" s="231"/>
      <c r="TPL842" s="231"/>
      <c r="TPM842" s="231"/>
      <c r="TPN842" s="231"/>
      <c r="TPO842" s="231"/>
      <c r="TPP842" s="231"/>
      <c r="TPQ842" s="231"/>
      <c r="TPR842" s="231"/>
      <c r="TPS842" s="231"/>
      <c r="TPT842" s="231"/>
      <c r="TPU842" s="231"/>
      <c r="TPV842" s="231"/>
      <c r="TPW842" s="231"/>
      <c r="TPX842" s="231"/>
      <c r="TPY842" s="231"/>
      <c r="TPZ842" s="231"/>
      <c r="TQA842" s="231"/>
      <c r="TQB842" s="231"/>
      <c r="TQC842" s="231"/>
      <c r="TQD842" s="231"/>
      <c r="TQE842" s="231"/>
      <c r="TQF842" s="231"/>
      <c r="TQG842" s="231"/>
      <c r="TQH842" s="231"/>
      <c r="TQI842" s="231"/>
      <c r="TQJ842" s="231"/>
      <c r="TQK842" s="231"/>
      <c r="TQL842" s="231"/>
      <c r="TQM842" s="231"/>
      <c r="TQN842" s="231"/>
      <c r="TQO842" s="231"/>
      <c r="TQP842" s="231"/>
      <c r="TQQ842" s="231"/>
      <c r="TQR842" s="231"/>
      <c r="TQS842" s="231"/>
      <c r="TQT842" s="231"/>
      <c r="TQU842" s="231"/>
      <c r="TQV842" s="231"/>
      <c r="TQW842" s="231"/>
      <c r="TQX842" s="231"/>
      <c r="TQY842" s="231"/>
      <c r="TQZ842" s="231"/>
      <c r="TRA842" s="231"/>
      <c r="TRB842" s="231"/>
      <c r="TRC842" s="231"/>
      <c r="TRD842" s="231"/>
      <c r="TRE842" s="231"/>
      <c r="TRF842" s="231"/>
      <c r="TRG842" s="231"/>
      <c r="TRH842" s="231"/>
      <c r="TRI842" s="231"/>
      <c r="TRJ842" s="231"/>
      <c r="TRK842" s="231"/>
      <c r="TRL842" s="231"/>
      <c r="TRM842" s="231"/>
      <c r="TRN842" s="231"/>
      <c r="TRO842" s="231"/>
      <c r="TRP842" s="231"/>
      <c r="TRQ842" s="231"/>
      <c r="TRR842" s="231"/>
      <c r="TRS842" s="231"/>
      <c r="TRT842" s="231"/>
      <c r="TRU842" s="231"/>
      <c r="TRV842" s="231"/>
      <c r="TRW842" s="231"/>
      <c r="TRX842" s="231"/>
      <c r="TRY842" s="231"/>
      <c r="TRZ842" s="231"/>
      <c r="TSA842" s="231"/>
      <c r="TSB842" s="231"/>
      <c r="TSC842" s="231"/>
      <c r="TSD842" s="231"/>
      <c r="TSE842" s="231"/>
      <c r="TSF842" s="231"/>
      <c r="TSG842" s="231"/>
      <c r="TSH842" s="231"/>
      <c r="TSI842" s="231"/>
      <c r="TSJ842" s="231"/>
      <c r="TSK842" s="231"/>
      <c r="TSL842" s="231"/>
      <c r="TSM842" s="231"/>
      <c r="TSN842" s="231"/>
      <c r="TSO842" s="231"/>
      <c r="TSP842" s="231"/>
      <c r="TSQ842" s="231"/>
      <c r="TSR842" s="231"/>
      <c r="TSS842" s="231"/>
      <c r="TST842" s="231"/>
      <c r="TSU842" s="231"/>
      <c r="TSV842" s="231"/>
      <c r="TSW842" s="231"/>
      <c r="TSX842" s="231"/>
      <c r="TSY842" s="231"/>
      <c r="TSZ842" s="231"/>
      <c r="TTA842" s="231"/>
      <c r="TTB842" s="231"/>
      <c r="TTC842" s="231"/>
      <c r="TTD842" s="231"/>
      <c r="TTE842" s="231"/>
      <c r="TTF842" s="231"/>
      <c r="TTG842" s="231"/>
      <c r="TTH842" s="231"/>
      <c r="TTI842" s="231"/>
      <c r="TTJ842" s="231"/>
      <c r="TTK842" s="231"/>
      <c r="TTL842" s="231"/>
      <c r="TTM842" s="231"/>
      <c r="TTN842" s="231"/>
      <c r="TTO842" s="231"/>
      <c r="TTP842" s="231"/>
      <c r="TTQ842" s="231"/>
      <c r="TTR842" s="231"/>
      <c r="TTS842" s="231"/>
      <c r="TTT842" s="231"/>
      <c r="TTU842" s="231"/>
      <c r="TTV842" s="231"/>
      <c r="TTW842" s="231"/>
      <c r="TTX842" s="231"/>
      <c r="TTY842" s="231"/>
      <c r="TTZ842" s="231"/>
      <c r="TUA842" s="231"/>
      <c r="TUB842" s="231"/>
      <c r="TUC842" s="231"/>
      <c r="TUD842" s="231"/>
      <c r="TUE842" s="231"/>
      <c r="TUF842" s="231"/>
      <c r="TUG842" s="231"/>
      <c r="TUH842" s="231"/>
      <c r="TUI842" s="231"/>
      <c r="TUJ842" s="231"/>
      <c r="TUK842" s="231"/>
      <c r="TUL842" s="231"/>
      <c r="TUM842" s="231"/>
      <c r="TUN842" s="231"/>
      <c r="TUO842" s="231"/>
      <c r="TUP842" s="231"/>
      <c r="TUQ842" s="231"/>
      <c r="TUR842" s="231"/>
      <c r="TUS842" s="231"/>
      <c r="TUT842" s="231"/>
      <c r="TUU842" s="231"/>
      <c r="TUV842" s="231"/>
      <c r="TUW842" s="231"/>
      <c r="TUX842" s="231"/>
      <c r="TUY842" s="231"/>
      <c r="TUZ842" s="231"/>
      <c r="TVA842" s="231"/>
      <c r="TVB842" s="231"/>
      <c r="TVC842" s="231"/>
      <c r="TVD842" s="231"/>
      <c r="TVE842" s="231"/>
      <c r="TVF842" s="231"/>
      <c r="TVG842" s="231"/>
      <c r="TVH842" s="231"/>
      <c r="TVI842" s="231"/>
      <c r="TVJ842" s="231"/>
      <c r="TVK842" s="231"/>
      <c r="TVL842" s="231"/>
      <c r="TVM842" s="231"/>
      <c r="TVN842" s="231"/>
      <c r="TVO842" s="231"/>
      <c r="TVP842" s="231"/>
      <c r="TVQ842" s="231"/>
      <c r="TVR842" s="231"/>
      <c r="TVS842" s="231"/>
      <c r="TVT842" s="231"/>
      <c r="TVU842" s="231"/>
      <c r="TVV842" s="231"/>
      <c r="TVW842" s="231"/>
      <c r="TVX842" s="231"/>
      <c r="TVY842" s="231"/>
      <c r="TVZ842" s="231"/>
      <c r="TWA842" s="231"/>
      <c r="TWB842" s="231"/>
      <c r="TWC842" s="231"/>
      <c r="TWD842" s="231"/>
      <c r="TWE842" s="231"/>
      <c r="TWF842" s="231"/>
      <c r="TWG842" s="231"/>
      <c r="TWH842" s="231"/>
      <c r="TWI842" s="231"/>
      <c r="TWJ842" s="231"/>
      <c r="TWK842" s="231"/>
      <c r="TWL842" s="231"/>
      <c r="TWM842" s="231"/>
      <c r="TWN842" s="231"/>
      <c r="TWO842" s="231"/>
      <c r="TWP842" s="231"/>
      <c r="TWQ842" s="231"/>
      <c r="TWR842" s="231"/>
      <c r="TWS842" s="231"/>
      <c r="TWT842" s="231"/>
      <c r="TWU842" s="231"/>
      <c r="TWV842" s="231"/>
      <c r="TWW842" s="231"/>
      <c r="TWX842" s="231"/>
      <c r="TWY842" s="231"/>
      <c r="TWZ842" s="231"/>
      <c r="TXA842" s="231"/>
      <c r="TXB842" s="231"/>
      <c r="TXC842" s="231"/>
      <c r="TXD842" s="231"/>
      <c r="TXE842" s="231"/>
      <c r="TXF842" s="231"/>
      <c r="TXG842" s="231"/>
      <c r="TXH842" s="231"/>
      <c r="TXI842" s="231"/>
      <c r="TXJ842" s="231"/>
      <c r="TXK842" s="231"/>
      <c r="TXL842" s="231"/>
      <c r="TXM842" s="231"/>
      <c r="TXN842" s="231"/>
      <c r="TXO842" s="231"/>
      <c r="TXP842" s="231"/>
      <c r="TXQ842" s="231"/>
      <c r="TXR842" s="231"/>
      <c r="TXS842" s="231"/>
      <c r="TXT842" s="231"/>
      <c r="TXU842" s="231"/>
      <c r="TXV842" s="231"/>
      <c r="TXW842" s="231"/>
      <c r="TXX842" s="231"/>
      <c r="TXY842" s="231"/>
      <c r="TXZ842" s="231"/>
      <c r="TYA842" s="231"/>
      <c r="TYB842" s="231"/>
      <c r="TYC842" s="231"/>
      <c r="TYD842" s="231"/>
      <c r="TYE842" s="231"/>
      <c r="TYF842" s="231"/>
      <c r="TYG842" s="231"/>
      <c r="TYH842" s="231"/>
      <c r="TYI842" s="231"/>
      <c r="TYJ842" s="231"/>
      <c r="TYK842" s="231"/>
      <c r="TYL842" s="231"/>
      <c r="TYM842" s="231"/>
      <c r="TYN842" s="231"/>
      <c r="TYO842" s="231"/>
      <c r="TYP842" s="231"/>
      <c r="TYQ842" s="231"/>
      <c r="TYR842" s="231"/>
      <c r="TYS842" s="231"/>
      <c r="TYT842" s="231"/>
      <c r="TYU842" s="231"/>
      <c r="TYV842" s="231"/>
      <c r="TYW842" s="231"/>
      <c r="TYX842" s="231"/>
      <c r="TYY842" s="231"/>
      <c r="TYZ842" s="231"/>
      <c r="TZA842" s="231"/>
      <c r="TZB842" s="231"/>
      <c r="TZC842" s="231"/>
      <c r="TZD842" s="231"/>
      <c r="TZE842" s="231"/>
      <c r="TZF842" s="231"/>
      <c r="TZG842" s="231"/>
      <c r="TZH842" s="231"/>
      <c r="TZI842" s="231"/>
      <c r="TZJ842" s="231"/>
      <c r="TZK842" s="231"/>
      <c r="TZL842" s="231"/>
      <c r="TZM842" s="231"/>
      <c r="TZN842" s="231"/>
      <c r="TZO842" s="231"/>
      <c r="TZP842" s="231"/>
      <c r="TZQ842" s="231"/>
      <c r="TZR842" s="231"/>
      <c r="TZS842" s="231"/>
      <c r="TZT842" s="231"/>
      <c r="TZU842" s="231"/>
      <c r="TZV842" s="231"/>
      <c r="TZW842" s="231"/>
      <c r="TZX842" s="231"/>
      <c r="TZY842" s="231"/>
      <c r="TZZ842" s="231"/>
      <c r="UAA842" s="231"/>
      <c r="UAB842" s="231"/>
      <c r="UAC842" s="231"/>
      <c r="UAD842" s="231"/>
      <c r="UAE842" s="231"/>
      <c r="UAF842" s="231"/>
      <c r="UAG842" s="231"/>
      <c r="UAH842" s="231"/>
      <c r="UAI842" s="231"/>
      <c r="UAJ842" s="231"/>
      <c r="UAK842" s="231"/>
      <c r="UAL842" s="231"/>
      <c r="UAM842" s="231"/>
      <c r="UAN842" s="231"/>
      <c r="UAO842" s="231"/>
      <c r="UAP842" s="231"/>
      <c r="UAQ842" s="231"/>
      <c r="UAR842" s="231"/>
      <c r="UAS842" s="231"/>
      <c r="UAT842" s="231"/>
      <c r="UAU842" s="231"/>
      <c r="UAV842" s="231"/>
      <c r="UAW842" s="231"/>
      <c r="UAX842" s="231"/>
      <c r="UAY842" s="231"/>
      <c r="UAZ842" s="231"/>
      <c r="UBA842" s="231"/>
      <c r="UBB842" s="231"/>
      <c r="UBC842" s="231"/>
      <c r="UBD842" s="231"/>
      <c r="UBE842" s="231"/>
      <c r="UBF842" s="231"/>
      <c r="UBG842" s="231"/>
      <c r="UBH842" s="231"/>
      <c r="UBI842" s="231"/>
      <c r="UBJ842" s="231"/>
      <c r="UBK842" s="231"/>
      <c r="UBL842" s="231"/>
      <c r="UBM842" s="231"/>
      <c r="UBN842" s="231"/>
      <c r="UBO842" s="231"/>
      <c r="UBP842" s="231"/>
      <c r="UBQ842" s="231"/>
      <c r="UBR842" s="231"/>
      <c r="UBS842" s="231"/>
      <c r="UBT842" s="231"/>
      <c r="UBU842" s="231"/>
      <c r="UBV842" s="231"/>
      <c r="UBW842" s="231"/>
      <c r="UBX842" s="231"/>
      <c r="UBY842" s="231"/>
      <c r="UBZ842" s="231"/>
      <c r="UCA842" s="231"/>
      <c r="UCB842" s="231"/>
      <c r="UCC842" s="231"/>
      <c r="UCD842" s="231"/>
      <c r="UCE842" s="231"/>
      <c r="UCF842" s="231"/>
      <c r="UCG842" s="231"/>
      <c r="UCH842" s="231"/>
      <c r="UCI842" s="231"/>
      <c r="UCJ842" s="231"/>
      <c r="UCK842" s="231"/>
      <c r="UCL842" s="231"/>
      <c r="UCM842" s="231"/>
      <c r="UCN842" s="231"/>
      <c r="UCO842" s="231"/>
      <c r="UCP842" s="231"/>
      <c r="UCQ842" s="231"/>
      <c r="UCR842" s="231"/>
      <c r="UCS842" s="231"/>
      <c r="UCT842" s="231"/>
      <c r="UCU842" s="231"/>
      <c r="UCV842" s="231"/>
      <c r="UCW842" s="231"/>
      <c r="UCX842" s="231"/>
      <c r="UCY842" s="231"/>
      <c r="UCZ842" s="231"/>
      <c r="UDA842" s="231"/>
      <c r="UDB842" s="231"/>
      <c r="UDC842" s="231"/>
      <c r="UDD842" s="231"/>
      <c r="UDE842" s="231"/>
      <c r="UDF842" s="231"/>
      <c r="UDG842" s="231"/>
      <c r="UDH842" s="231"/>
      <c r="UDI842" s="231"/>
      <c r="UDJ842" s="231"/>
      <c r="UDK842" s="231"/>
      <c r="UDL842" s="231"/>
      <c r="UDM842" s="231"/>
      <c r="UDN842" s="231"/>
      <c r="UDO842" s="231"/>
      <c r="UDP842" s="231"/>
      <c r="UDQ842" s="231"/>
      <c r="UDR842" s="231"/>
      <c r="UDS842" s="231"/>
      <c r="UDT842" s="231"/>
      <c r="UDU842" s="231"/>
      <c r="UDV842" s="231"/>
      <c r="UDW842" s="231"/>
      <c r="UDX842" s="231"/>
      <c r="UDY842" s="231"/>
      <c r="UDZ842" s="231"/>
      <c r="UEA842" s="231"/>
      <c r="UEB842" s="231"/>
      <c r="UEC842" s="231"/>
      <c r="UED842" s="231"/>
      <c r="UEE842" s="231"/>
      <c r="UEF842" s="231"/>
      <c r="UEG842" s="231"/>
      <c r="UEH842" s="231"/>
      <c r="UEI842" s="231"/>
      <c r="UEJ842" s="231"/>
      <c r="UEK842" s="231"/>
      <c r="UEL842" s="231"/>
      <c r="UEM842" s="231"/>
      <c r="UEN842" s="231"/>
      <c r="UEO842" s="231"/>
      <c r="UEP842" s="231"/>
      <c r="UEQ842" s="231"/>
      <c r="UER842" s="231"/>
      <c r="UES842" s="231"/>
      <c r="UET842" s="231"/>
      <c r="UEU842" s="231"/>
      <c r="UEV842" s="231"/>
      <c r="UEW842" s="231"/>
      <c r="UEX842" s="231"/>
      <c r="UEY842" s="231"/>
      <c r="UEZ842" s="231"/>
      <c r="UFA842" s="231"/>
      <c r="UFB842" s="231"/>
      <c r="UFC842" s="231"/>
      <c r="UFD842" s="231"/>
      <c r="UFE842" s="231"/>
      <c r="UFF842" s="231"/>
      <c r="UFG842" s="231"/>
      <c r="UFH842" s="231"/>
      <c r="UFI842" s="231"/>
      <c r="UFJ842" s="231"/>
      <c r="UFK842" s="231"/>
      <c r="UFL842" s="231"/>
      <c r="UFM842" s="231"/>
      <c r="UFN842" s="231"/>
      <c r="UFO842" s="231"/>
      <c r="UFP842" s="231"/>
      <c r="UFQ842" s="231"/>
      <c r="UFR842" s="231"/>
      <c r="UFS842" s="231"/>
      <c r="UFT842" s="231"/>
      <c r="UFU842" s="231"/>
      <c r="UFV842" s="231"/>
      <c r="UFW842" s="231"/>
      <c r="UFX842" s="231"/>
      <c r="UFY842" s="231"/>
      <c r="UFZ842" s="231"/>
      <c r="UGA842" s="231"/>
      <c r="UGB842" s="231"/>
      <c r="UGC842" s="231"/>
      <c r="UGD842" s="231"/>
      <c r="UGE842" s="231"/>
      <c r="UGF842" s="231"/>
      <c r="UGG842" s="231"/>
      <c r="UGH842" s="231"/>
      <c r="UGI842" s="231"/>
      <c r="UGJ842" s="231"/>
      <c r="UGK842" s="231"/>
      <c r="UGL842" s="231"/>
      <c r="UGM842" s="231"/>
      <c r="UGN842" s="231"/>
      <c r="UGO842" s="231"/>
      <c r="UGP842" s="231"/>
      <c r="UGQ842" s="231"/>
      <c r="UGR842" s="231"/>
      <c r="UGS842" s="231"/>
      <c r="UGT842" s="231"/>
      <c r="UGU842" s="231"/>
      <c r="UGV842" s="231"/>
      <c r="UGW842" s="231"/>
      <c r="UGX842" s="231"/>
      <c r="UGY842" s="231"/>
      <c r="UGZ842" s="231"/>
      <c r="UHA842" s="231"/>
      <c r="UHB842" s="231"/>
      <c r="UHC842" s="231"/>
      <c r="UHD842" s="231"/>
      <c r="UHE842" s="231"/>
      <c r="UHF842" s="231"/>
      <c r="UHG842" s="231"/>
      <c r="UHH842" s="231"/>
      <c r="UHI842" s="231"/>
      <c r="UHJ842" s="231"/>
      <c r="UHK842" s="231"/>
      <c r="UHL842" s="231"/>
      <c r="UHM842" s="231"/>
      <c r="UHN842" s="231"/>
      <c r="UHO842" s="231"/>
      <c r="UHP842" s="231"/>
      <c r="UHQ842" s="231"/>
      <c r="UHR842" s="231"/>
      <c r="UHS842" s="231"/>
      <c r="UHT842" s="231"/>
      <c r="UHU842" s="231"/>
      <c r="UHV842" s="231"/>
      <c r="UHW842" s="231"/>
      <c r="UHX842" s="231"/>
      <c r="UHY842" s="231"/>
      <c r="UHZ842" s="231"/>
      <c r="UIA842" s="231"/>
      <c r="UIB842" s="231"/>
      <c r="UIC842" s="231"/>
      <c r="UID842" s="231"/>
      <c r="UIE842" s="231"/>
      <c r="UIF842" s="231"/>
      <c r="UIG842" s="231"/>
      <c r="UIH842" s="231"/>
      <c r="UII842" s="231"/>
      <c r="UIJ842" s="231"/>
      <c r="UIK842" s="231"/>
      <c r="UIL842" s="231"/>
      <c r="UIM842" s="231"/>
      <c r="UIN842" s="231"/>
      <c r="UIO842" s="231"/>
      <c r="UIP842" s="231"/>
      <c r="UIQ842" s="231"/>
      <c r="UIR842" s="231"/>
      <c r="UIS842" s="231"/>
      <c r="UIT842" s="231"/>
      <c r="UIU842" s="231"/>
      <c r="UIV842" s="231"/>
      <c r="UIW842" s="231"/>
      <c r="UIX842" s="231"/>
      <c r="UIY842" s="231"/>
      <c r="UIZ842" s="231"/>
      <c r="UJA842" s="231"/>
      <c r="UJB842" s="231"/>
      <c r="UJC842" s="231"/>
      <c r="UJD842" s="231"/>
      <c r="UJE842" s="231"/>
      <c r="UJF842" s="231"/>
      <c r="UJG842" s="231"/>
      <c r="UJH842" s="231"/>
      <c r="UJI842" s="231"/>
      <c r="UJJ842" s="231"/>
      <c r="UJK842" s="231"/>
      <c r="UJL842" s="231"/>
      <c r="UJM842" s="231"/>
      <c r="UJN842" s="231"/>
      <c r="UJO842" s="231"/>
      <c r="UJP842" s="231"/>
      <c r="UJQ842" s="231"/>
      <c r="UJR842" s="231"/>
      <c r="UJS842" s="231"/>
      <c r="UJT842" s="231"/>
      <c r="UJU842" s="231"/>
      <c r="UJV842" s="231"/>
      <c r="UJW842" s="231"/>
      <c r="UJX842" s="231"/>
      <c r="UJY842" s="231"/>
      <c r="UJZ842" s="231"/>
      <c r="UKA842" s="231"/>
      <c r="UKB842" s="231"/>
      <c r="UKC842" s="231"/>
      <c r="UKD842" s="231"/>
      <c r="UKE842" s="231"/>
      <c r="UKF842" s="231"/>
      <c r="UKG842" s="231"/>
      <c r="UKH842" s="231"/>
      <c r="UKI842" s="231"/>
      <c r="UKJ842" s="231"/>
      <c r="UKK842" s="231"/>
      <c r="UKL842" s="231"/>
      <c r="UKM842" s="231"/>
      <c r="UKN842" s="231"/>
      <c r="UKO842" s="231"/>
      <c r="UKP842" s="231"/>
      <c r="UKQ842" s="231"/>
      <c r="UKR842" s="231"/>
      <c r="UKS842" s="231"/>
      <c r="UKT842" s="231"/>
      <c r="UKU842" s="231"/>
      <c r="UKV842" s="231"/>
      <c r="UKW842" s="231"/>
      <c r="UKX842" s="231"/>
      <c r="UKY842" s="231"/>
      <c r="UKZ842" s="231"/>
      <c r="ULA842" s="231"/>
      <c r="ULB842" s="231"/>
      <c r="ULC842" s="231"/>
      <c r="ULD842" s="231"/>
      <c r="ULE842" s="231"/>
      <c r="ULF842" s="231"/>
      <c r="ULG842" s="231"/>
      <c r="ULH842" s="231"/>
      <c r="ULI842" s="231"/>
      <c r="ULJ842" s="231"/>
      <c r="ULK842" s="231"/>
      <c r="ULL842" s="231"/>
      <c r="ULM842" s="231"/>
      <c r="ULN842" s="231"/>
      <c r="ULO842" s="231"/>
      <c r="ULP842" s="231"/>
      <c r="ULQ842" s="231"/>
      <c r="ULR842" s="231"/>
      <c r="ULS842" s="231"/>
      <c r="ULT842" s="231"/>
      <c r="ULU842" s="231"/>
      <c r="ULV842" s="231"/>
      <c r="ULW842" s="231"/>
      <c r="ULX842" s="231"/>
      <c r="ULY842" s="231"/>
      <c r="ULZ842" s="231"/>
      <c r="UMA842" s="231"/>
      <c r="UMB842" s="231"/>
      <c r="UMC842" s="231"/>
      <c r="UMD842" s="231"/>
      <c r="UME842" s="231"/>
      <c r="UMF842" s="231"/>
      <c r="UMG842" s="231"/>
      <c r="UMH842" s="231"/>
      <c r="UMI842" s="231"/>
      <c r="UMJ842" s="231"/>
      <c r="UMK842" s="231"/>
      <c r="UML842" s="231"/>
      <c r="UMM842" s="231"/>
      <c r="UMN842" s="231"/>
      <c r="UMO842" s="231"/>
      <c r="UMP842" s="231"/>
      <c r="UMQ842" s="231"/>
      <c r="UMR842" s="231"/>
      <c r="UMS842" s="231"/>
      <c r="UMT842" s="231"/>
      <c r="UMU842" s="231"/>
      <c r="UMV842" s="231"/>
      <c r="UMW842" s="231"/>
      <c r="UMX842" s="231"/>
      <c r="UMY842" s="231"/>
      <c r="UMZ842" s="231"/>
      <c r="UNA842" s="231"/>
      <c r="UNB842" s="231"/>
      <c r="UNC842" s="231"/>
      <c r="UND842" s="231"/>
      <c r="UNE842" s="231"/>
      <c r="UNF842" s="231"/>
      <c r="UNG842" s="231"/>
      <c r="UNH842" s="231"/>
      <c r="UNI842" s="231"/>
      <c r="UNJ842" s="231"/>
      <c r="UNK842" s="231"/>
      <c r="UNL842" s="231"/>
      <c r="UNM842" s="231"/>
      <c r="UNN842" s="231"/>
      <c r="UNO842" s="231"/>
      <c r="UNP842" s="231"/>
      <c r="UNQ842" s="231"/>
      <c r="UNR842" s="231"/>
      <c r="UNS842" s="231"/>
      <c r="UNT842" s="231"/>
      <c r="UNU842" s="231"/>
      <c r="UNV842" s="231"/>
      <c r="UNW842" s="231"/>
      <c r="UNX842" s="231"/>
      <c r="UNY842" s="231"/>
      <c r="UNZ842" s="231"/>
      <c r="UOA842" s="231"/>
      <c r="UOB842" s="231"/>
      <c r="UOC842" s="231"/>
      <c r="UOD842" s="231"/>
      <c r="UOE842" s="231"/>
      <c r="UOF842" s="231"/>
      <c r="UOG842" s="231"/>
      <c r="UOH842" s="231"/>
      <c r="UOI842" s="231"/>
      <c r="UOJ842" s="231"/>
      <c r="UOK842" s="231"/>
      <c r="UOL842" s="231"/>
      <c r="UOM842" s="231"/>
      <c r="UON842" s="231"/>
      <c r="UOO842" s="231"/>
      <c r="UOP842" s="231"/>
      <c r="UOQ842" s="231"/>
      <c r="UOR842" s="231"/>
      <c r="UOS842" s="231"/>
      <c r="UOT842" s="231"/>
      <c r="UOU842" s="231"/>
      <c r="UOV842" s="231"/>
      <c r="UOW842" s="231"/>
      <c r="UOX842" s="231"/>
      <c r="UOY842" s="231"/>
      <c r="UOZ842" s="231"/>
      <c r="UPA842" s="231"/>
      <c r="UPB842" s="231"/>
      <c r="UPC842" s="231"/>
      <c r="UPD842" s="231"/>
      <c r="UPE842" s="231"/>
      <c r="UPF842" s="231"/>
      <c r="UPG842" s="231"/>
      <c r="UPH842" s="231"/>
      <c r="UPI842" s="231"/>
      <c r="UPJ842" s="231"/>
      <c r="UPK842" s="231"/>
      <c r="UPL842" s="231"/>
      <c r="UPM842" s="231"/>
      <c r="UPN842" s="231"/>
      <c r="UPO842" s="231"/>
      <c r="UPP842" s="231"/>
      <c r="UPQ842" s="231"/>
      <c r="UPR842" s="231"/>
      <c r="UPS842" s="231"/>
      <c r="UPT842" s="231"/>
      <c r="UPU842" s="231"/>
      <c r="UPV842" s="231"/>
      <c r="UPW842" s="231"/>
      <c r="UPX842" s="231"/>
      <c r="UPY842" s="231"/>
      <c r="UPZ842" s="231"/>
      <c r="UQA842" s="231"/>
      <c r="UQB842" s="231"/>
      <c r="UQC842" s="231"/>
      <c r="UQD842" s="231"/>
      <c r="UQE842" s="231"/>
      <c r="UQF842" s="231"/>
      <c r="UQG842" s="231"/>
      <c r="UQH842" s="231"/>
      <c r="UQI842" s="231"/>
      <c r="UQJ842" s="231"/>
      <c r="UQK842" s="231"/>
      <c r="UQL842" s="231"/>
      <c r="UQM842" s="231"/>
      <c r="UQN842" s="231"/>
      <c r="UQO842" s="231"/>
      <c r="UQP842" s="231"/>
      <c r="UQQ842" s="231"/>
      <c r="UQR842" s="231"/>
      <c r="UQS842" s="231"/>
      <c r="UQT842" s="231"/>
      <c r="UQU842" s="231"/>
      <c r="UQV842" s="231"/>
      <c r="UQW842" s="231"/>
      <c r="UQX842" s="231"/>
      <c r="UQY842" s="231"/>
      <c r="UQZ842" s="231"/>
      <c r="URA842" s="231"/>
      <c r="URB842" s="231"/>
      <c r="URC842" s="231"/>
      <c r="URD842" s="231"/>
      <c r="URE842" s="231"/>
      <c r="URF842" s="231"/>
      <c r="URG842" s="231"/>
      <c r="URH842" s="231"/>
      <c r="URI842" s="231"/>
      <c r="URJ842" s="231"/>
      <c r="URK842" s="231"/>
      <c r="URL842" s="231"/>
      <c r="URM842" s="231"/>
      <c r="URN842" s="231"/>
      <c r="URO842" s="231"/>
      <c r="URP842" s="231"/>
      <c r="URQ842" s="231"/>
      <c r="URR842" s="231"/>
      <c r="URS842" s="231"/>
      <c r="URT842" s="231"/>
      <c r="URU842" s="231"/>
      <c r="URV842" s="231"/>
      <c r="URW842" s="231"/>
      <c r="URX842" s="231"/>
      <c r="URY842" s="231"/>
      <c r="URZ842" s="231"/>
      <c r="USA842" s="231"/>
      <c r="USB842" s="231"/>
      <c r="USC842" s="231"/>
      <c r="USD842" s="231"/>
      <c r="USE842" s="231"/>
      <c r="USF842" s="231"/>
      <c r="USG842" s="231"/>
      <c r="USH842" s="231"/>
      <c r="USI842" s="231"/>
      <c r="USJ842" s="231"/>
      <c r="USK842" s="231"/>
      <c r="USL842" s="231"/>
      <c r="USM842" s="231"/>
      <c r="USN842" s="231"/>
      <c r="USO842" s="231"/>
      <c r="USP842" s="231"/>
      <c r="USQ842" s="231"/>
      <c r="USR842" s="231"/>
      <c r="USS842" s="231"/>
      <c r="UST842" s="231"/>
      <c r="USU842" s="231"/>
      <c r="USV842" s="231"/>
      <c r="USW842" s="231"/>
      <c r="USX842" s="231"/>
      <c r="USY842" s="231"/>
      <c r="USZ842" s="231"/>
      <c r="UTA842" s="231"/>
      <c r="UTB842" s="231"/>
      <c r="UTC842" s="231"/>
      <c r="UTD842" s="231"/>
      <c r="UTE842" s="231"/>
      <c r="UTF842" s="231"/>
      <c r="UTG842" s="231"/>
      <c r="UTH842" s="231"/>
      <c r="UTI842" s="231"/>
      <c r="UTJ842" s="231"/>
      <c r="UTK842" s="231"/>
      <c r="UTL842" s="231"/>
      <c r="UTM842" s="231"/>
      <c r="UTN842" s="231"/>
      <c r="UTO842" s="231"/>
      <c r="UTP842" s="231"/>
      <c r="UTQ842" s="231"/>
      <c r="UTR842" s="231"/>
      <c r="UTS842" s="231"/>
      <c r="UTT842" s="231"/>
      <c r="UTU842" s="231"/>
      <c r="UTV842" s="231"/>
      <c r="UTW842" s="231"/>
      <c r="UTX842" s="231"/>
      <c r="UTY842" s="231"/>
      <c r="UTZ842" s="231"/>
      <c r="UUA842" s="231"/>
      <c r="UUB842" s="231"/>
      <c r="UUC842" s="231"/>
      <c r="UUD842" s="231"/>
      <c r="UUE842" s="231"/>
      <c r="UUF842" s="231"/>
      <c r="UUG842" s="231"/>
      <c r="UUH842" s="231"/>
      <c r="UUI842" s="231"/>
      <c r="UUJ842" s="231"/>
      <c r="UUK842" s="231"/>
      <c r="UUL842" s="231"/>
      <c r="UUM842" s="231"/>
      <c r="UUN842" s="231"/>
      <c r="UUO842" s="231"/>
      <c r="UUP842" s="231"/>
      <c r="UUQ842" s="231"/>
      <c r="UUR842" s="231"/>
      <c r="UUS842" s="231"/>
      <c r="UUT842" s="231"/>
      <c r="UUU842" s="231"/>
      <c r="UUV842" s="231"/>
      <c r="UUW842" s="231"/>
      <c r="UUX842" s="231"/>
      <c r="UUY842" s="231"/>
      <c r="UUZ842" s="231"/>
      <c r="UVA842" s="231"/>
      <c r="UVB842" s="231"/>
      <c r="UVC842" s="231"/>
      <c r="UVD842" s="231"/>
      <c r="UVE842" s="231"/>
      <c r="UVF842" s="231"/>
      <c r="UVG842" s="231"/>
      <c r="UVH842" s="231"/>
      <c r="UVI842" s="231"/>
      <c r="UVJ842" s="231"/>
      <c r="UVK842" s="231"/>
      <c r="UVL842" s="231"/>
      <c r="UVM842" s="231"/>
      <c r="UVN842" s="231"/>
      <c r="UVO842" s="231"/>
      <c r="UVP842" s="231"/>
      <c r="UVQ842" s="231"/>
      <c r="UVR842" s="231"/>
      <c r="UVS842" s="231"/>
      <c r="UVT842" s="231"/>
      <c r="UVU842" s="231"/>
      <c r="UVV842" s="231"/>
      <c r="UVW842" s="231"/>
      <c r="UVX842" s="231"/>
      <c r="UVY842" s="231"/>
      <c r="UVZ842" s="231"/>
      <c r="UWA842" s="231"/>
      <c r="UWB842" s="231"/>
      <c r="UWC842" s="231"/>
      <c r="UWD842" s="231"/>
      <c r="UWE842" s="231"/>
      <c r="UWF842" s="231"/>
      <c r="UWG842" s="231"/>
      <c r="UWH842" s="231"/>
      <c r="UWI842" s="231"/>
      <c r="UWJ842" s="231"/>
      <c r="UWK842" s="231"/>
      <c r="UWL842" s="231"/>
      <c r="UWM842" s="231"/>
      <c r="UWN842" s="231"/>
      <c r="UWO842" s="231"/>
      <c r="UWP842" s="231"/>
      <c r="UWQ842" s="231"/>
      <c r="UWR842" s="231"/>
      <c r="UWS842" s="231"/>
      <c r="UWT842" s="231"/>
      <c r="UWU842" s="231"/>
      <c r="UWV842" s="231"/>
      <c r="UWW842" s="231"/>
      <c r="UWX842" s="231"/>
      <c r="UWY842" s="231"/>
      <c r="UWZ842" s="231"/>
      <c r="UXA842" s="231"/>
      <c r="UXB842" s="231"/>
      <c r="UXC842" s="231"/>
      <c r="UXD842" s="231"/>
      <c r="UXE842" s="231"/>
      <c r="UXF842" s="231"/>
      <c r="UXG842" s="231"/>
      <c r="UXH842" s="231"/>
      <c r="UXI842" s="231"/>
      <c r="UXJ842" s="231"/>
      <c r="UXK842" s="231"/>
      <c r="UXL842" s="231"/>
      <c r="UXM842" s="231"/>
      <c r="UXN842" s="231"/>
      <c r="UXO842" s="231"/>
      <c r="UXP842" s="231"/>
      <c r="UXQ842" s="231"/>
      <c r="UXR842" s="231"/>
      <c r="UXS842" s="231"/>
      <c r="UXT842" s="231"/>
      <c r="UXU842" s="231"/>
      <c r="UXV842" s="231"/>
      <c r="UXW842" s="231"/>
      <c r="UXX842" s="231"/>
      <c r="UXY842" s="231"/>
      <c r="UXZ842" s="231"/>
      <c r="UYA842" s="231"/>
      <c r="UYB842" s="231"/>
      <c r="UYC842" s="231"/>
      <c r="UYD842" s="231"/>
      <c r="UYE842" s="231"/>
      <c r="UYF842" s="231"/>
      <c r="UYG842" s="231"/>
      <c r="UYH842" s="231"/>
      <c r="UYI842" s="231"/>
      <c r="UYJ842" s="231"/>
      <c r="UYK842" s="231"/>
      <c r="UYL842" s="231"/>
      <c r="UYM842" s="231"/>
      <c r="UYN842" s="231"/>
      <c r="UYO842" s="231"/>
      <c r="UYP842" s="231"/>
      <c r="UYQ842" s="231"/>
      <c r="UYR842" s="231"/>
      <c r="UYS842" s="231"/>
      <c r="UYT842" s="231"/>
      <c r="UYU842" s="231"/>
      <c r="UYV842" s="231"/>
      <c r="UYW842" s="231"/>
      <c r="UYX842" s="231"/>
      <c r="UYY842" s="231"/>
      <c r="UYZ842" s="231"/>
      <c r="UZA842" s="231"/>
      <c r="UZB842" s="231"/>
      <c r="UZC842" s="231"/>
      <c r="UZD842" s="231"/>
      <c r="UZE842" s="231"/>
      <c r="UZF842" s="231"/>
      <c r="UZG842" s="231"/>
      <c r="UZH842" s="231"/>
      <c r="UZI842" s="231"/>
      <c r="UZJ842" s="231"/>
      <c r="UZK842" s="231"/>
      <c r="UZL842" s="231"/>
      <c r="UZM842" s="231"/>
      <c r="UZN842" s="231"/>
      <c r="UZO842" s="231"/>
      <c r="UZP842" s="231"/>
      <c r="UZQ842" s="231"/>
      <c r="UZR842" s="231"/>
      <c r="UZS842" s="231"/>
      <c r="UZT842" s="231"/>
      <c r="UZU842" s="231"/>
      <c r="UZV842" s="231"/>
      <c r="UZW842" s="231"/>
      <c r="UZX842" s="231"/>
      <c r="UZY842" s="231"/>
      <c r="UZZ842" s="231"/>
      <c r="VAA842" s="231"/>
      <c r="VAB842" s="231"/>
      <c r="VAC842" s="231"/>
      <c r="VAD842" s="231"/>
      <c r="VAE842" s="231"/>
      <c r="VAF842" s="231"/>
      <c r="VAG842" s="231"/>
      <c r="VAH842" s="231"/>
      <c r="VAI842" s="231"/>
      <c r="VAJ842" s="231"/>
      <c r="VAK842" s="231"/>
      <c r="VAL842" s="231"/>
      <c r="VAM842" s="231"/>
      <c r="VAN842" s="231"/>
      <c r="VAO842" s="231"/>
      <c r="VAP842" s="231"/>
      <c r="VAQ842" s="231"/>
      <c r="VAR842" s="231"/>
      <c r="VAS842" s="231"/>
      <c r="VAT842" s="231"/>
      <c r="VAU842" s="231"/>
      <c r="VAV842" s="231"/>
      <c r="VAW842" s="231"/>
      <c r="VAX842" s="231"/>
      <c r="VAY842" s="231"/>
      <c r="VAZ842" s="231"/>
      <c r="VBA842" s="231"/>
      <c r="VBB842" s="231"/>
      <c r="VBC842" s="231"/>
      <c r="VBD842" s="231"/>
      <c r="VBE842" s="231"/>
      <c r="VBF842" s="231"/>
      <c r="VBG842" s="231"/>
      <c r="VBH842" s="231"/>
      <c r="VBI842" s="231"/>
      <c r="VBJ842" s="231"/>
      <c r="VBK842" s="231"/>
      <c r="VBL842" s="231"/>
      <c r="VBM842" s="231"/>
      <c r="VBN842" s="231"/>
      <c r="VBO842" s="231"/>
      <c r="VBP842" s="231"/>
      <c r="VBQ842" s="231"/>
      <c r="VBR842" s="231"/>
      <c r="VBS842" s="231"/>
      <c r="VBT842" s="231"/>
      <c r="VBU842" s="231"/>
      <c r="VBV842" s="231"/>
      <c r="VBW842" s="231"/>
      <c r="VBX842" s="231"/>
      <c r="VBY842" s="231"/>
      <c r="VBZ842" s="231"/>
      <c r="VCA842" s="231"/>
      <c r="VCB842" s="231"/>
      <c r="VCC842" s="231"/>
      <c r="VCD842" s="231"/>
      <c r="VCE842" s="231"/>
      <c r="VCF842" s="231"/>
      <c r="VCG842" s="231"/>
      <c r="VCH842" s="231"/>
      <c r="VCI842" s="231"/>
      <c r="VCJ842" s="231"/>
      <c r="VCK842" s="231"/>
      <c r="VCL842" s="231"/>
      <c r="VCM842" s="231"/>
      <c r="VCN842" s="231"/>
      <c r="VCO842" s="231"/>
      <c r="VCP842" s="231"/>
      <c r="VCQ842" s="231"/>
      <c r="VCR842" s="231"/>
      <c r="VCS842" s="231"/>
      <c r="VCT842" s="231"/>
      <c r="VCU842" s="231"/>
      <c r="VCV842" s="231"/>
      <c r="VCW842" s="231"/>
      <c r="VCX842" s="231"/>
      <c r="VCY842" s="231"/>
      <c r="VCZ842" s="231"/>
      <c r="VDA842" s="231"/>
      <c r="VDB842" s="231"/>
      <c r="VDC842" s="231"/>
      <c r="VDD842" s="231"/>
      <c r="VDE842" s="231"/>
      <c r="VDF842" s="231"/>
      <c r="VDG842" s="231"/>
      <c r="VDH842" s="231"/>
      <c r="VDI842" s="231"/>
      <c r="VDJ842" s="231"/>
      <c r="VDK842" s="231"/>
      <c r="VDL842" s="231"/>
      <c r="VDM842" s="231"/>
      <c r="VDN842" s="231"/>
      <c r="VDO842" s="231"/>
      <c r="VDP842" s="231"/>
      <c r="VDQ842" s="231"/>
      <c r="VDR842" s="231"/>
      <c r="VDS842" s="231"/>
      <c r="VDT842" s="231"/>
      <c r="VDU842" s="231"/>
      <c r="VDV842" s="231"/>
      <c r="VDW842" s="231"/>
      <c r="VDX842" s="231"/>
      <c r="VDY842" s="231"/>
      <c r="VDZ842" s="231"/>
      <c r="VEA842" s="231"/>
      <c r="VEB842" s="231"/>
      <c r="VEC842" s="231"/>
      <c r="VED842" s="231"/>
      <c r="VEE842" s="231"/>
      <c r="VEF842" s="231"/>
      <c r="VEG842" s="231"/>
      <c r="VEH842" s="231"/>
      <c r="VEI842" s="231"/>
      <c r="VEJ842" s="231"/>
      <c r="VEK842" s="231"/>
      <c r="VEL842" s="231"/>
      <c r="VEM842" s="231"/>
      <c r="VEN842" s="231"/>
      <c r="VEO842" s="231"/>
      <c r="VEP842" s="231"/>
      <c r="VEQ842" s="231"/>
      <c r="VER842" s="231"/>
      <c r="VES842" s="231"/>
      <c r="VET842" s="231"/>
      <c r="VEU842" s="231"/>
      <c r="VEV842" s="231"/>
      <c r="VEW842" s="231"/>
      <c r="VEX842" s="231"/>
      <c r="VEY842" s="231"/>
      <c r="VEZ842" s="231"/>
      <c r="VFA842" s="231"/>
      <c r="VFB842" s="231"/>
      <c r="VFC842" s="231"/>
      <c r="VFD842" s="231"/>
      <c r="VFE842" s="231"/>
      <c r="VFF842" s="231"/>
      <c r="VFG842" s="231"/>
      <c r="VFH842" s="231"/>
      <c r="VFI842" s="231"/>
      <c r="VFJ842" s="231"/>
      <c r="VFK842" s="231"/>
      <c r="VFL842" s="231"/>
      <c r="VFM842" s="231"/>
      <c r="VFN842" s="231"/>
      <c r="VFO842" s="231"/>
      <c r="VFP842" s="231"/>
      <c r="VFQ842" s="231"/>
      <c r="VFR842" s="231"/>
      <c r="VFS842" s="231"/>
      <c r="VFT842" s="231"/>
      <c r="VFU842" s="231"/>
      <c r="VFV842" s="231"/>
      <c r="VFW842" s="231"/>
      <c r="VFX842" s="231"/>
      <c r="VFY842" s="231"/>
      <c r="VFZ842" s="231"/>
      <c r="VGA842" s="231"/>
      <c r="VGB842" s="231"/>
      <c r="VGC842" s="231"/>
      <c r="VGD842" s="231"/>
      <c r="VGE842" s="231"/>
      <c r="VGF842" s="231"/>
      <c r="VGG842" s="231"/>
      <c r="VGH842" s="231"/>
      <c r="VGI842" s="231"/>
      <c r="VGJ842" s="231"/>
      <c r="VGK842" s="231"/>
      <c r="VGL842" s="231"/>
      <c r="VGM842" s="231"/>
      <c r="VGN842" s="231"/>
      <c r="VGO842" s="231"/>
      <c r="VGP842" s="231"/>
      <c r="VGQ842" s="231"/>
      <c r="VGR842" s="231"/>
      <c r="VGS842" s="231"/>
      <c r="VGT842" s="231"/>
      <c r="VGU842" s="231"/>
      <c r="VGV842" s="231"/>
      <c r="VGW842" s="231"/>
      <c r="VGX842" s="231"/>
      <c r="VGY842" s="231"/>
      <c r="VGZ842" s="231"/>
      <c r="VHA842" s="231"/>
      <c r="VHB842" s="231"/>
      <c r="VHC842" s="231"/>
      <c r="VHD842" s="231"/>
      <c r="VHE842" s="231"/>
      <c r="VHF842" s="231"/>
      <c r="VHG842" s="231"/>
      <c r="VHH842" s="231"/>
      <c r="VHI842" s="231"/>
      <c r="VHJ842" s="231"/>
      <c r="VHK842" s="231"/>
      <c r="VHL842" s="231"/>
      <c r="VHM842" s="231"/>
      <c r="VHN842" s="231"/>
      <c r="VHO842" s="231"/>
      <c r="VHP842" s="231"/>
      <c r="VHQ842" s="231"/>
      <c r="VHR842" s="231"/>
      <c r="VHS842" s="231"/>
      <c r="VHT842" s="231"/>
      <c r="VHU842" s="231"/>
      <c r="VHV842" s="231"/>
      <c r="VHW842" s="231"/>
      <c r="VHX842" s="231"/>
      <c r="VHY842" s="231"/>
      <c r="VHZ842" s="231"/>
      <c r="VIA842" s="231"/>
      <c r="VIB842" s="231"/>
      <c r="VIC842" s="231"/>
      <c r="VID842" s="231"/>
      <c r="VIE842" s="231"/>
      <c r="VIF842" s="231"/>
      <c r="VIG842" s="231"/>
      <c r="VIH842" s="231"/>
      <c r="VII842" s="231"/>
      <c r="VIJ842" s="231"/>
      <c r="VIK842" s="231"/>
      <c r="VIL842" s="231"/>
      <c r="VIM842" s="231"/>
      <c r="VIN842" s="231"/>
      <c r="VIO842" s="231"/>
      <c r="VIP842" s="231"/>
      <c r="VIQ842" s="231"/>
      <c r="VIR842" s="231"/>
      <c r="VIS842" s="231"/>
      <c r="VIT842" s="231"/>
      <c r="VIU842" s="231"/>
      <c r="VIV842" s="231"/>
      <c r="VIW842" s="231"/>
      <c r="VIX842" s="231"/>
      <c r="VIY842" s="231"/>
      <c r="VIZ842" s="231"/>
      <c r="VJA842" s="231"/>
      <c r="VJB842" s="231"/>
      <c r="VJC842" s="231"/>
      <c r="VJD842" s="231"/>
      <c r="VJE842" s="231"/>
      <c r="VJF842" s="231"/>
      <c r="VJG842" s="231"/>
      <c r="VJH842" s="231"/>
      <c r="VJI842" s="231"/>
      <c r="VJJ842" s="231"/>
      <c r="VJK842" s="231"/>
      <c r="VJL842" s="231"/>
      <c r="VJM842" s="231"/>
      <c r="VJN842" s="231"/>
      <c r="VJO842" s="231"/>
      <c r="VJP842" s="231"/>
      <c r="VJQ842" s="231"/>
      <c r="VJR842" s="231"/>
      <c r="VJS842" s="231"/>
      <c r="VJT842" s="231"/>
      <c r="VJU842" s="231"/>
      <c r="VJV842" s="231"/>
      <c r="VJW842" s="231"/>
      <c r="VJX842" s="231"/>
      <c r="VJY842" s="231"/>
      <c r="VJZ842" s="231"/>
      <c r="VKA842" s="231"/>
      <c r="VKB842" s="231"/>
      <c r="VKC842" s="231"/>
      <c r="VKD842" s="231"/>
      <c r="VKE842" s="231"/>
      <c r="VKF842" s="231"/>
      <c r="VKG842" s="231"/>
      <c r="VKH842" s="231"/>
      <c r="VKI842" s="231"/>
      <c r="VKJ842" s="231"/>
      <c r="VKK842" s="231"/>
      <c r="VKL842" s="231"/>
      <c r="VKM842" s="231"/>
      <c r="VKN842" s="231"/>
      <c r="VKO842" s="231"/>
      <c r="VKP842" s="231"/>
      <c r="VKQ842" s="231"/>
      <c r="VKR842" s="231"/>
      <c r="VKS842" s="231"/>
      <c r="VKT842" s="231"/>
      <c r="VKU842" s="231"/>
      <c r="VKV842" s="231"/>
      <c r="VKW842" s="231"/>
      <c r="VKX842" s="231"/>
      <c r="VKY842" s="231"/>
      <c r="VKZ842" s="231"/>
      <c r="VLA842" s="231"/>
      <c r="VLB842" s="231"/>
      <c r="VLC842" s="231"/>
      <c r="VLD842" s="231"/>
      <c r="VLE842" s="231"/>
      <c r="VLF842" s="231"/>
      <c r="VLG842" s="231"/>
      <c r="VLH842" s="231"/>
      <c r="VLI842" s="231"/>
      <c r="VLJ842" s="231"/>
      <c r="VLK842" s="231"/>
      <c r="VLL842" s="231"/>
      <c r="VLM842" s="231"/>
      <c r="VLN842" s="231"/>
      <c r="VLO842" s="231"/>
      <c r="VLP842" s="231"/>
      <c r="VLQ842" s="231"/>
      <c r="VLR842" s="231"/>
      <c r="VLS842" s="231"/>
      <c r="VLT842" s="231"/>
      <c r="VLU842" s="231"/>
      <c r="VLV842" s="231"/>
      <c r="VLW842" s="231"/>
      <c r="VLX842" s="231"/>
      <c r="VLY842" s="231"/>
      <c r="VLZ842" s="231"/>
      <c r="VMA842" s="231"/>
      <c r="VMB842" s="231"/>
      <c r="VMC842" s="231"/>
      <c r="VMD842" s="231"/>
      <c r="VME842" s="231"/>
      <c r="VMF842" s="231"/>
      <c r="VMG842" s="231"/>
      <c r="VMH842" s="231"/>
      <c r="VMI842" s="231"/>
      <c r="VMJ842" s="231"/>
      <c r="VMK842" s="231"/>
      <c r="VML842" s="231"/>
      <c r="VMM842" s="231"/>
      <c r="VMN842" s="231"/>
      <c r="VMO842" s="231"/>
      <c r="VMP842" s="231"/>
      <c r="VMQ842" s="231"/>
      <c r="VMR842" s="231"/>
      <c r="VMS842" s="231"/>
      <c r="VMT842" s="231"/>
      <c r="VMU842" s="231"/>
      <c r="VMV842" s="231"/>
      <c r="VMW842" s="231"/>
      <c r="VMX842" s="231"/>
      <c r="VMY842" s="231"/>
      <c r="VMZ842" s="231"/>
      <c r="VNA842" s="231"/>
      <c r="VNB842" s="231"/>
      <c r="VNC842" s="231"/>
      <c r="VND842" s="231"/>
      <c r="VNE842" s="231"/>
      <c r="VNF842" s="231"/>
      <c r="VNG842" s="231"/>
      <c r="VNH842" s="231"/>
      <c r="VNI842" s="231"/>
      <c r="VNJ842" s="231"/>
      <c r="VNK842" s="231"/>
      <c r="VNL842" s="231"/>
      <c r="VNM842" s="231"/>
      <c r="VNN842" s="231"/>
      <c r="VNO842" s="231"/>
      <c r="VNP842" s="231"/>
      <c r="VNQ842" s="231"/>
      <c r="VNR842" s="231"/>
      <c r="VNS842" s="231"/>
      <c r="VNT842" s="231"/>
      <c r="VNU842" s="231"/>
      <c r="VNV842" s="231"/>
      <c r="VNW842" s="231"/>
      <c r="VNX842" s="231"/>
      <c r="VNY842" s="231"/>
      <c r="VNZ842" s="231"/>
      <c r="VOA842" s="231"/>
      <c r="VOB842" s="231"/>
      <c r="VOC842" s="231"/>
      <c r="VOD842" s="231"/>
      <c r="VOE842" s="231"/>
      <c r="VOF842" s="231"/>
      <c r="VOG842" s="231"/>
      <c r="VOH842" s="231"/>
      <c r="VOI842" s="231"/>
      <c r="VOJ842" s="231"/>
      <c r="VOK842" s="231"/>
      <c r="VOL842" s="231"/>
      <c r="VOM842" s="231"/>
      <c r="VON842" s="231"/>
      <c r="VOO842" s="231"/>
      <c r="VOP842" s="231"/>
      <c r="VOQ842" s="231"/>
      <c r="VOR842" s="231"/>
      <c r="VOS842" s="231"/>
      <c r="VOT842" s="231"/>
      <c r="VOU842" s="231"/>
      <c r="VOV842" s="231"/>
      <c r="VOW842" s="231"/>
      <c r="VOX842" s="231"/>
      <c r="VOY842" s="231"/>
      <c r="VOZ842" s="231"/>
      <c r="VPA842" s="231"/>
      <c r="VPB842" s="231"/>
      <c r="VPC842" s="231"/>
      <c r="VPD842" s="231"/>
      <c r="VPE842" s="231"/>
      <c r="VPF842" s="231"/>
      <c r="VPG842" s="231"/>
      <c r="VPH842" s="231"/>
      <c r="VPI842" s="231"/>
      <c r="VPJ842" s="231"/>
      <c r="VPK842" s="231"/>
      <c r="VPL842" s="231"/>
      <c r="VPM842" s="231"/>
      <c r="VPN842" s="231"/>
      <c r="VPO842" s="231"/>
      <c r="VPP842" s="231"/>
      <c r="VPQ842" s="231"/>
      <c r="VPR842" s="231"/>
      <c r="VPS842" s="231"/>
      <c r="VPT842" s="231"/>
      <c r="VPU842" s="231"/>
      <c r="VPV842" s="231"/>
      <c r="VPW842" s="231"/>
      <c r="VPX842" s="231"/>
      <c r="VPY842" s="231"/>
      <c r="VPZ842" s="231"/>
      <c r="VQA842" s="231"/>
      <c r="VQB842" s="231"/>
      <c r="VQC842" s="231"/>
      <c r="VQD842" s="231"/>
      <c r="VQE842" s="231"/>
      <c r="VQF842" s="231"/>
      <c r="VQG842" s="231"/>
      <c r="VQH842" s="231"/>
      <c r="VQI842" s="231"/>
      <c r="VQJ842" s="231"/>
      <c r="VQK842" s="231"/>
      <c r="VQL842" s="231"/>
      <c r="VQM842" s="231"/>
      <c r="VQN842" s="231"/>
      <c r="VQO842" s="231"/>
      <c r="VQP842" s="231"/>
      <c r="VQQ842" s="231"/>
      <c r="VQR842" s="231"/>
      <c r="VQS842" s="231"/>
      <c r="VQT842" s="231"/>
      <c r="VQU842" s="231"/>
      <c r="VQV842" s="231"/>
      <c r="VQW842" s="231"/>
      <c r="VQX842" s="231"/>
      <c r="VQY842" s="231"/>
      <c r="VQZ842" s="231"/>
      <c r="VRA842" s="231"/>
      <c r="VRB842" s="231"/>
      <c r="VRC842" s="231"/>
      <c r="VRD842" s="231"/>
      <c r="VRE842" s="231"/>
      <c r="VRF842" s="231"/>
      <c r="VRG842" s="231"/>
      <c r="VRH842" s="231"/>
      <c r="VRI842" s="231"/>
      <c r="VRJ842" s="231"/>
      <c r="VRK842" s="231"/>
      <c r="VRL842" s="231"/>
      <c r="VRM842" s="231"/>
      <c r="VRN842" s="231"/>
      <c r="VRO842" s="231"/>
      <c r="VRP842" s="231"/>
      <c r="VRQ842" s="231"/>
      <c r="VRR842" s="231"/>
      <c r="VRS842" s="231"/>
      <c r="VRT842" s="231"/>
      <c r="VRU842" s="231"/>
      <c r="VRV842" s="231"/>
      <c r="VRW842" s="231"/>
      <c r="VRX842" s="231"/>
      <c r="VRY842" s="231"/>
      <c r="VRZ842" s="231"/>
      <c r="VSA842" s="231"/>
      <c r="VSB842" s="231"/>
      <c r="VSC842" s="231"/>
      <c r="VSD842" s="231"/>
      <c r="VSE842" s="231"/>
      <c r="VSF842" s="231"/>
      <c r="VSG842" s="231"/>
      <c r="VSH842" s="231"/>
      <c r="VSI842" s="231"/>
      <c r="VSJ842" s="231"/>
      <c r="VSK842" s="231"/>
      <c r="VSL842" s="231"/>
      <c r="VSM842" s="231"/>
      <c r="VSN842" s="231"/>
      <c r="VSO842" s="231"/>
      <c r="VSP842" s="231"/>
      <c r="VSQ842" s="231"/>
      <c r="VSR842" s="231"/>
      <c r="VSS842" s="231"/>
      <c r="VST842" s="231"/>
      <c r="VSU842" s="231"/>
      <c r="VSV842" s="231"/>
      <c r="VSW842" s="231"/>
      <c r="VSX842" s="231"/>
      <c r="VSY842" s="231"/>
      <c r="VSZ842" s="231"/>
      <c r="VTA842" s="231"/>
      <c r="VTB842" s="231"/>
      <c r="VTC842" s="231"/>
      <c r="VTD842" s="231"/>
      <c r="VTE842" s="231"/>
      <c r="VTF842" s="231"/>
      <c r="VTG842" s="231"/>
      <c r="VTH842" s="231"/>
      <c r="VTI842" s="231"/>
      <c r="VTJ842" s="231"/>
      <c r="VTK842" s="231"/>
      <c r="VTL842" s="231"/>
      <c r="VTM842" s="231"/>
      <c r="VTN842" s="231"/>
      <c r="VTO842" s="231"/>
      <c r="VTP842" s="231"/>
      <c r="VTQ842" s="231"/>
      <c r="VTR842" s="231"/>
      <c r="VTS842" s="231"/>
      <c r="VTT842" s="231"/>
      <c r="VTU842" s="231"/>
      <c r="VTV842" s="231"/>
      <c r="VTW842" s="231"/>
      <c r="VTX842" s="231"/>
      <c r="VTY842" s="231"/>
      <c r="VTZ842" s="231"/>
      <c r="VUA842" s="231"/>
      <c r="VUB842" s="231"/>
      <c r="VUC842" s="231"/>
      <c r="VUD842" s="231"/>
      <c r="VUE842" s="231"/>
      <c r="VUF842" s="231"/>
      <c r="VUG842" s="231"/>
      <c r="VUH842" s="231"/>
      <c r="VUI842" s="231"/>
      <c r="VUJ842" s="231"/>
      <c r="VUK842" s="231"/>
      <c r="VUL842" s="231"/>
      <c r="VUM842" s="231"/>
      <c r="VUN842" s="231"/>
      <c r="VUO842" s="231"/>
      <c r="VUP842" s="231"/>
      <c r="VUQ842" s="231"/>
      <c r="VUR842" s="231"/>
      <c r="VUS842" s="231"/>
      <c r="VUT842" s="231"/>
      <c r="VUU842" s="231"/>
      <c r="VUV842" s="231"/>
      <c r="VUW842" s="231"/>
      <c r="VUX842" s="231"/>
      <c r="VUY842" s="231"/>
      <c r="VUZ842" s="231"/>
      <c r="VVA842" s="231"/>
      <c r="VVB842" s="231"/>
      <c r="VVC842" s="231"/>
      <c r="VVD842" s="231"/>
      <c r="VVE842" s="231"/>
      <c r="VVF842" s="231"/>
      <c r="VVG842" s="231"/>
      <c r="VVH842" s="231"/>
      <c r="VVI842" s="231"/>
      <c r="VVJ842" s="231"/>
      <c r="VVK842" s="231"/>
      <c r="VVL842" s="231"/>
      <c r="VVM842" s="231"/>
      <c r="VVN842" s="231"/>
      <c r="VVO842" s="231"/>
      <c r="VVP842" s="231"/>
      <c r="VVQ842" s="231"/>
      <c r="VVR842" s="231"/>
      <c r="VVS842" s="231"/>
      <c r="VVT842" s="231"/>
      <c r="VVU842" s="231"/>
      <c r="VVV842" s="231"/>
      <c r="VVW842" s="231"/>
      <c r="VVX842" s="231"/>
      <c r="VVY842" s="231"/>
      <c r="VVZ842" s="231"/>
      <c r="VWA842" s="231"/>
      <c r="VWB842" s="231"/>
      <c r="VWC842" s="231"/>
      <c r="VWD842" s="231"/>
      <c r="VWE842" s="231"/>
      <c r="VWF842" s="231"/>
      <c r="VWG842" s="231"/>
      <c r="VWH842" s="231"/>
      <c r="VWI842" s="231"/>
      <c r="VWJ842" s="231"/>
      <c r="VWK842" s="231"/>
      <c r="VWL842" s="231"/>
      <c r="VWM842" s="231"/>
      <c r="VWN842" s="231"/>
      <c r="VWO842" s="231"/>
      <c r="VWP842" s="231"/>
      <c r="VWQ842" s="231"/>
      <c r="VWR842" s="231"/>
      <c r="VWS842" s="231"/>
      <c r="VWT842" s="231"/>
      <c r="VWU842" s="231"/>
      <c r="VWV842" s="231"/>
      <c r="VWW842" s="231"/>
      <c r="VWX842" s="231"/>
      <c r="VWY842" s="231"/>
      <c r="VWZ842" s="231"/>
      <c r="VXA842" s="231"/>
      <c r="VXB842" s="231"/>
      <c r="VXC842" s="231"/>
      <c r="VXD842" s="231"/>
      <c r="VXE842" s="231"/>
      <c r="VXF842" s="231"/>
      <c r="VXG842" s="231"/>
      <c r="VXH842" s="231"/>
      <c r="VXI842" s="231"/>
      <c r="VXJ842" s="231"/>
      <c r="VXK842" s="231"/>
      <c r="VXL842" s="231"/>
      <c r="VXM842" s="231"/>
      <c r="VXN842" s="231"/>
      <c r="VXO842" s="231"/>
      <c r="VXP842" s="231"/>
      <c r="VXQ842" s="231"/>
      <c r="VXR842" s="231"/>
      <c r="VXS842" s="231"/>
      <c r="VXT842" s="231"/>
      <c r="VXU842" s="231"/>
      <c r="VXV842" s="231"/>
      <c r="VXW842" s="231"/>
      <c r="VXX842" s="231"/>
      <c r="VXY842" s="231"/>
      <c r="VXZ842" s="231"/>
      <c r="VYA842" s="231"/>
      <c r="VYB842" s="231"/>
      <c r="VYC842" s="231"/>
      <c r="VYD842" s="231"/>
      <c r="VYE842" s="231"/>
      <c r="VYF842" s="231"/>
      <c r="VYG842" s="231"/>
      <c r="VYH842" s="231"/>
      <c r="VYI842" s="231"/>
      <c r="VYJ842" s="231"/>
      <c r="VYK842" s="231"/>
      <c r="VYL842" s="231"/>
      <c r="VYM842" s="231"/>
      <c r="VYN842" s="231"/>
      <c r="VYO842" s="231"/>
      <c r="VYP842" s="231"/>
      <c r="VYQ842" s="231"/>
      <c r="VYR842" s="231"/>
      <c r="VYS842" s="231"/>
      <c r="VYT842" s="231"/>
      <c r="VYU842" s="231"/>
      <c r="VYV842" s="231"/>
      <c r="VYW842" s="231"/>
      <c r="VYX842" s="231"/>
      <c r="VYY842" s="231"/>
      <c r="VYZ842" s="231"/>
      <c r="VZA842" s="231"/>
      <c r="VZB842" s="231"/>
      <c r="VZC842" s="231"/>
      <c r="VZD842" s="231"/>
      <c r="VZE842" s="231"/>
      <c r="VZF842" s="231"/>
      <c r="VZG842" s="231"/>
      <c r="VZH842" s="231"/>
      <c r="VZI842" s="231"/>
      <c r="VZJ842" s="231"/>
      <c r="VZK842" s="231"/>
      <c r="VZL842" s="231"/>
      <c r="VZM842" s="231"/>
      <c r="VZN842" s="231"/>
      <c r="VZO842" s="231"/>
      <c r="VZP842" s="231"/>
      <c r="VZQ842" s="231"/>
      <c r="VZR842" s="231"/>
      <c r="VZS842" s="231"/>
      <c r="VZT842" s="231"/>
      <c r="VZU842" s="231"/>
      <c r="VZV842" s="231"/>
      <c r="VZW842" s="231"/>
      <c r="VZX842" s="231"/>
      <c r="VZY842" s="231"/>
      <c r="VZZ842" s="231"/>
      <c r="WAA842" s="231"/>
      <c r="WAB842" s="231"/>
      <c r="WAC842" s="231"/>
      <c r="WAD842" s="231"/>
      <c r="WAE842" s="231"/>
      <c r="WAF842" s="231"/>
      <c r="WAG842" s="231"/>
      <c r="WAH842" s="231"/>
      <c r="WAI842" s="231"/>
      <c r="WAJ842" s="231"/>
      <c r="WAK842" s="231"/>
      <c r="WAL842" s="231"/>
      <c r="WAM842" s="231"/>
      <c r="WAN842" s="231"/>
      <c r="WAO842" s="231"/>
      <c r="WAP842" s="231"/>
      <c r="WAQ842" s="231"/>
      <c r="WAR842" s="231"/>
      <c r="WAS842" s="231"/>
      <c r="WAT842" s="231"/>
      <c r="WAU842" s="231"/>
      <c r="WAV842" s="231"/>
      <c r="WAW842" s="231"/>
      <c r="WAX842" s="231"/>
      <c r="WAY842" s="231"/>
      <c r="WAZ842" s="231"/>
      <c r="WBA842" s="231"/>
      <c r="WBB842" s="231"/>
      <c r="WBC842" s="231"/>
      <c r="WBD842" s="231"/>
      <c r="WBE842" s="231"/>
      <c r="WBF842" s="231"/>
      <c r="WBG842" s="231"/>
      <c r="WBH842" s="231"/>
      <c r="WBI842" s="231"/>
      <c r="WBJ842" s="231"/>
      <c r="WBK842" s="231"/>
      <c r="WBL842" s="231"/>
      <c r="WBM842" s="231"/>
      <c r="WBN842" s="231"/>
      <c r="WBO842" s="231"/>
      <c r="WBP842" s="231"/>
      <c r="WBQ842" s="231"/>
      <c r="WBR842" s="231"/>
      <c r="WBS842" s="231"/>
      <c r="WBT842" s="231"/>
      <c r="WBU842" s="231"/>
      <c r="WBV842" s="231"/>
      <c r="WBW842" s="231"/>
      <c r="WBX842" s="231"/>
      <c r="WBY842" s="231"/>
      <c r="WBZ842" s="231"/>
      <c r="WCA842" s="231"/>
      <c r="WCB842" s="231"/>
      <c r="WCC842" s="231"/>
      <c r="WCD842" s="231"/>
      <c r="WCE842" s="231"/>
      <c r="WCF842" s="231"/>
      <c r="WCG842" s="231"/>
      <c r="WCH842" s="231"/>
      <c r="WCI842" s="231"/>
      <c r="WCJ842" s="231"/>
      <c r="WCK842" s="231"/>
      <c r="WCL842" s="231"/>
      <c r="WCM842" s="231"/>
      <c r="WCN842" s="231"/>
      <c r="WCO842" s="231"/>
      <c r="WCP842" s="231"/>
      <c r="WCQ842" s="231"/>
      <c r="WCR842" s="231"/>
      <c r="WCS842" s="231"/>
      <c r="WCT842" s="231"/>
      <c r="WCU842" s="231"/>
      <c r="WCV842" s="231"/>
      <c r="WCW842" s="231"/>
      <c r="WCX842" s="231"/>
      <c r="WCY842" s="231"/>
      <c r="WCZ842" s="231"/>
      <c r="WDA842" s="231"/>
      <c r="WDB842" s="231"/>
      <c r="WDC842" s="231"/>
      <c r="WDD842" s="231"/>
      <c r="WDE842" s="231"/>
      <c r="WDF842" s="231"/>
      <c r="WDG842" s="231"/>
      <c r="WDH842" s="231"/>
      <c r="WDI842" s="231"/>
      <c r="WDJ842" s="231"/>
      <c r="WDK842" s="231"/>
      <c r="WDL842" s="231"/>
      <c r="WDM842" s="231"/>
      <c r="WDN842" s="231"/>
      <c r="WDO842" s="231"/>
      <c r="WDP842" s="231"/>
      <c r="WDQ842" s="231"/>
      <c r="WDR842" s="231"/>
      <c r="WDS842" s="231"/>
      <c r="WDT842" s="231"/>
      <c r="WDU842" s="231"/>
      <c r="WDV842" s="231"/>
      <c r="WDW842" s="231"/>
      <c r="WDX842" s="231"/>
      <c r="WDY842" s="231"/>
      <c r="WDZ842" s="231"/>
      <c r="WEA842" s="231"/>
      <c r="WEB842" s="231"/>
      <c r="WEC842" s="231"/>
      <c r="WED842" s="231"/>
      <c r="WEE842" s="231"/>
      <c r="WEF842" s="231"/>
      <c r="WEG842" s="231"/>
      <c r="WEH842" s="231"/>
      <c r="WEI842" s="231"/>
      <c r="WEJ842" s="231"/>
      <c r="WEK842" s="231"/>
      <c r="WEL842" s="231"/>
      <c r="WEM842" s="231"/>
      <c r="WEN842" s="231"/>
      <c r="WEO842" s="231"/>
      <c r="WEP842" s="231"/>
      <c r="WEQ842" s="231"/>
      <c r="WER842" s="231"/>
      <c r="WES842" s="231"/>
      <c r="WET842" s="231"/>
      <c r="WEU842" s="231"/>
      <c r="WEV842" s="231"/>
      <c r="WEW842" s="231"/>
      <c r="WEX842" s="231"/>
      <c r="WEY842" s="231"/>
      <c r="WEZ842" s="231"/>
      <c r="WFA842" s="231"/>
      <c r="WFB842" s="231"/>
      <c r="WFC842" s="231"/>
      <c r="WFD842" s="231"/>
      <c r="WFE842" s="231"/>
      <c r="WFF842" s="231"/>
      <c r="WFG842" s="231"/>
      <c r="WFH842" s="231"/>
      <c r="WFI842" s="231"/>
      <c r="WFJ842" s="231"/>
      <c r="WFK842" s="231"/>
      <c r="WFL842" s="231"/>
      <c r="WFM842" s="231"/>
      <c r="WFN842" s="231"/>
      <c r="WFO842" s="231"/>
      <c r="WFP842" s="231"/>
      <c r="WFQ842" s="231"/>
      <c r="WFR842" s="231"/>
      <c r="WFS842" s="231"/>
      <c r="WFT842" s="231"/>
      <c r="WFU842" s="231"/>
      <c r="WFV842" s="231"/>
      <c r="WFW842" s="231"/>
      <c r="WFX842" s="231"/>
      <c r="WFY842" s="231"/>
      <c r="WFZ842" s="231"/>
      <c r="WGA842" s="231"/>
      <c r="WGB842" s="231"/>
      <c r="WGC842" s="231"/>
      <c r="WGD842" s="231"/>
      <c r="WGE842" s="231"/>
      <c r="WGF842" s="231"/>
      <c r="WGG842" s="231"/>
      <c r="WGH842" s="231"/>
      <c r="WGI842" s="231"/>
      <c r="WGJ842" s="231"/>
      <c r="WGK842" s="231"/>
      <c r="WGL842" s="231"/>
      <c r="WGM842" s="231"/>
      <c r="WGN842" s="231"/>
      <c r="WGO842" s="231"/>
      <c r="WGP842" s="231"/>
      <c r="WGQ842" s="231"/>
      <c r="WGR842" s="231"/>
      <c r="WGS842" s="231"/>
      <c r="WGT842" s="231"/>
      <c r="WGU842" s="231"/>
      <c r="WGV842" s="231"/>
      <c r="WGW842" s="231"/>
      <c r="WGX842" s="231"/>
      <c r="WGY842" s="231"/>
      <c r="WGZ842" s="231"/>
      <c r="WHA842" s="231"/>
      <c r="WHB842" s="231"/>
      <c r="WHC842" s="231"/>
      <c r="WHD842" s="231"/>
      <c r="WHE842" s="231"/>
      <c r="WHF842" s="231"/>
      <c r="WHG842" s="231"/>
      <c r="WHH842" s="231"/>
      <c r="WHI842" s="231"/>
      <c r="WHJ842" s="231"/>
      <c r="WHK842" s="231"/>
      <c r="WHL842" s="231"/>
      <c r="WHM842" s="231"/>
      <c r="WHN842" s="231"/>
      <c r="WHO842" s="231"/>
      <c r="WHP842" s="231"/>
      <c r="WHQ842" s="231"/>
      <c r="WHR842" s="231"/>
      <c r="WHS842" s="231"/>
      <c r="WHT842" s="231"/>
      <c r="WHU842" s="231"/>
      <c r="WHV842" s="231"/>
      <c r="WHW842" s="231"/>
      <c r="WHX842" s="231"/>
      <c r="WHY842" s="231"/>
      <c r="WHZ842" s="231"/>
      <c r="WIA842" s="231"/>
      <c r="WIB842" s="231"/>
      <c r="WIC842" s="231"/>
      <c r="WID842" s="231"/>
      <c r="WIE842" s="231"/>
      <c r="WIF842" s="231"/>
      <c r="WIG842" s="231"/>
      <c r="WIH842" s="231"/>
      <c r="WII842" s="231"/>
      <c r="WIJ842" s="231"/>
      <c r="WIK842" s="231"/>
      <c r="WIL842" s="231"/>
      <c r="WIM842" s="231"/>
      <c r="WIN842" s="231"/>
      <c r="WIO842" s="231"/>
      <c r="WIP842" s="231"/>
      <c r="WIQ842" s="231"/>
      <c r="WIR842" s="231"/>
      <c r="WIS842" s="231"/>
      <c r="WIT842" s="231"/>
      <c r="WIU842" s="231"/>
      <c r="WIV842" s="231"/>
      <c r="WIW842" s="231"/>
      <c r="WIX842" s="231"/>
      <c r="WIY842" s="231"/>
      <c r="WIZ842" s="231"/>
      <c r="WJA842" s="231"/>
      <c r="WJB842" s="231"/>
      <c r="WJC842" s="231"/>
      <c r="WJD842" s="231"/>
      <c r="WJE842" s="231"/>
      <c r="WJF842" s="231"/>
      <c r="WJG842" s="231"/>
      <c r="WJH842" s="231"/>
      <c r="WJI842" s="231"/>
      <c r="WJJ842" s="231"/>
      <c r="WJK842" s="231"/>
      <c r="WJL842" s="231"/>
      <c r="WJM842" s="231"/>
      <c r="WJN842" s="231"/>
      <c r="WJO842" s="231"/>
      <c r="WJP842" s="231"/>
      <c r="WJQ842" s="231"/>
      <c r="WJR842" s="231"/>
      <c r="WJS842" s="231"/>
      <c r="WJT842" s="231"/>
      <c r="WJU842" s="231"/>
      <c r="WJV842" s="231"/>
      <c r="WJW842" s="231"/>
      <c r="WJX842" s="231"/>
      <c r="WJY842" s="231"/>
      <c r="WJZ842" s="231"/>
      <c r="WKA842" s="231"/>
      <c r="WKB842" s="231"/>
      <c r="WKC842" s="231"/>
      <c r="WKD842" s="231"/>
      <c r="WKE842" s="231"/>
      <c r="WKF842" s="231"/>
      <c r="WKG842" s="231"/>
      <c r="WKH842" s="231"/>
      <c r="WKI842" s="231"/>
      <c r="WKJ842" s="231"/>
      <c r="WKK842" s="231"/>
      <c r="WKL842" s="231"/>
      <c r="WKM842" s="231"/>
      <c r="WKN842" s="231"/>
      <c r="WKO842" s="231"/>
      <c r="WKP842" s="231"/>
      <c r="WKQ842" s="231"/>
      <c r="WKR842" s="231"/>
      <c r="WKS842" s="231"/>
      <c r="WKT842" s="231"/>
      <c r="WKU842" s="231"/>
      <c r="WKV842" s="231"/>
      <c r="WKW842" s="231"/>
      <c r="WKX842" s="231"/>
      <c r="WKY842" s="231"/>
      <c r="WKZ842" s="231"/>
      <c r="WLA842" s="231"/>
      <c r="WLB842" s="231"/>
      <c r="WLC842" s="231"/>
      <c r="WLD842" s="231"/>
      <c r="WLE842" s="231"/>
      <c r="WLF842" s="231"/>
      <c r="WLG842" s="231"/>
      <c r="WLH842" s="231"/>
      <c r="WLI842" s="231"/>
      <c r="WLJ842" s="231"/>
      <c r="WLK842" s="231"/>
      <c r="WLL842" s="231"/>
      <c r="WLM842" s="231"/>
      <c r="WLN842" s="231"/>
      <c r="WLO842" s="231"/>
      <c r="WLP842" s="231"/>
      <c r="WLQ842" s="231"/>
      <c r="WLR842" s="231"/>
      <c r="WLS842" s="231"/>
      <c r="WLT842" s="231"/>
      <c r="WLU842" s="231"/>
      <c r="WLV842" s="231"/>
      <c r="WLW842" s="231"/>
      <c r="WLX842" s="231"/>
      <c r="WLY842" s="231"/>
      <c r="WLZ842" s="231"/>
      <c r="WMA842" s="231"/>
      <c r="WMB842" s="231"/>
      <c r="WMC842" s="231"/>
      <c r="WMD842" s="231"/>
      <c r="WME842" s="231"/>
      <c r="WMF842" s="231"/>
      <c r="WMG842" s="231"/>
      <c r="WMH842" s="231"/>
      <c r="WMI842" s="231"/>
      <c r="WMJ842" s="231"/>
      <c r="WMK842" s="231"/>
      <c r="WML842" s="231"/>
      <c r="WMM842" s="231"/>
      <c r="WMN842" s="231"/>
      <c r="WMO842" s="231"/>
      <c r="WMP842" s="231"/>
      <c r="WMQ842" s="231"/>
      <c r="WMR842" s="231"/>
      <c r="WMS842" s="231"/>
      <c r="WMT842" s="231"/>
      <c r="WMU842" s="231"/>
      <c r="WMV842" s="231"/>
      <c r="WMW842" s="231"/>
      <c r="WMX842" s="231"/>
      <c r="WMY842" s="231"/>
      <c r="WMZ842" s="231"/>
      <c r="WNA842" s="231"/>
      <c r="WNB842" s="231"/>
      <c r="WNC842" s="231"/>
      <c r="WND842" s="231"/>
      <c r="WNE842" s="231"/>
      <c r="WNF842" s="231"/>
      <c r="WNG842" s="231"/>
      <c r="WNH842" s="231"/>
      <c r="WNI842" s="231"/>
      <c r="WNJ842" s="231"/>
      <c r="WNK842" s="231"/>
      <c r="WNL842" s="231"/>
      <c r="WNM842" s="231"/>
      <c r="WNN842" s="231"/>
      <c r="WNO842" s="231"/>
      <c r="WNP842" s="231"/>
      <c r="WNQ842" s="231"/>
      <c r="WNR842" s="231"/>
      <c r="WNS842" s="231"/>
      <c r="WNT842" s="231"/>
      <c r="WNU842" s="231"/>
      <c r="WNV842" s="231"/>
      <c r="WNW842" s="231"/>
      <c r="WNX842" s="231"/>
      <c r="WNY842" s="231"/>
      <c r="WNZ842" s="231"/>
      <c r="WOA842" s="231"/>
      <c r="WOB842" s="231"/>
      <c r="WOC842" s="231"/>
      <c r="WOD842" s="231"/>
      <c r="WOE842" s="231"/>
      <c r="WOF842" s="231"/>
      <c r="WOG842" s="231"/>
      <c r="WOH842" s="231"/>
      <c r="WOI842" s="231"/>
      <c r="WOJ842" s="231"/>
      <c r="WOK842" s="231"/>
      <c r="WOL842" s="231"/>
      <c r="WOM842" s="231"/>
      <c r="WON842" s="231"/>
      <c r="WOO842" s="231"/>
      <c r="WOP842" s="231"/>
      <c r="WOQ842" s="231"/>
      <c r="WOR842" s="231"/>
      <c r="WOS842" s="231"/>
      <c r="WOT842" s="231"/>
      <c r="WOU842" s="231"/>
      <c r="WOV842" s="231"/>
      <c r="WOW842" s="231"/>
      <c r="WOX842" s="231"/>
      <c r="WOY842" s="231"/>
      <c r="WOZ842" s="231"/>
      <c r="WPA842" s="231"/>
      <c r="WPB842" s="231"/>
      <c r="WPC842" s="231"/>
      <c r="WPD842" s="231"/>
      <c r="WPE842" s="231"/>
      <c r="WPF842" s="231"/>
      <c r="WPG842" s="231"/>
      <c r="WPH842" s="231"/>
      <c r="WPI842" s="231"/>
      <c r="WPJ842" s="231"/>
      <c r="WPK842" s="231"/>
      <c r="WPL842" s="231"/>
      <c r="WPM842" s="231"/>
      <c r="WPN842" s="231"/>
      <c r="WPO842" s="231"/>
      <c r="WPP842" s="231"/>
      <c r="WPQ842" s="231"/>
      <c r="WPR842" s="231"/>
      <c r="WPS842" s="231"/>
      <c r="WPT842" s="231"/>
      <c r="WPU842" s="231"/>
      <c r="WPV842" s="231"/>
      <c r="WPW842" s="231"/>
      <c r="WPX842" s="231"/>
      <c r="WPY842" s="231"/>
      <c r="WPZ842" s="231"/>
      <c r="WQA842" s="231"/>
      <c r="WQB842" s="231"/>
      <c r="WQC842" s="231"/>
      <c r="WQD842" s="231"/>
      <c r="WQE842" s="231"/>
      <c r="WQF842" s="231"/>
      <c r="WQG842" s="231"/>
      <c r="WQH842" s="231"/>
      <c r="WQI842" s="231"/>
      <c r="WQJ842" s="231"/>
      <c r="WQK842" s="231"/>
      <c r="WQL842" s="231"/>
      <c r="WQM842" s="231"/>
      <c r="WQN842" s="231"/>
      <c r="WQO842" s="231"/>
      <c r="WQP842" s="231"/>
      <c r="WQQ842" s="231"/>
      <c r="WQR842" s="231"/>
      <c r="WQS842" s="231"/>
      <c r="WQT842" s="231"/>
      <c r="WQU842" s="231"/>
      <c r="WQV842" s="231"/>
      <c r="WQW842" s="231"/>
      <c r="WQX842" s="231"/>
      <c r="WQY842" s="231"/>
      <c r="WQZ842" s="231"/>
      <c r="WRA842" s="231"/>
      <c r="WRB842" s="231"/>
      <c r="WRC842" s="231"/>
      <c r="WRD842" s="231"/>
      <c r="WRE842" s="231"/>
      <c r="WRF842" s="231"/>
      <c r="WRG842" s="231"/>
      <c r="WRH842" s="231"/>
      <c r="WRI842" s="231"/>
      <c r="WRJ842" s="231"/>
      <c r="WRK842" s="231"/>
      <c r="WRL842" s="231"/>
      <c r="WRM842" s="231"/>
      <c r="WRN842" s="231"/>
      <c r="WRO842" s="231"/>
      <c r="WRP842" s="231"/>
      <c r="WRQ842" s="231"/>
      <c r="WRR842" s="231"/>
      <c r="WRS842" s="231"/>
      <c r="WRT842" s="231"/>
      <c r="WRU842" s="231"/>
      <c r="WRV842" s="231"/>
      <c r="WRW842" s="231"/>
      <c r="WRX842" s="231"/>
      <c r="WRY842" s="231"/>
      <c r="WRZ842" s="231"/>
      <c r="WSA842" s="231"/>
      <c r="WSB842" s="231"/>
      <c r="WSC842" s="231"/>
      <c r="WSD842" s="231"/>
      <c r="WSE842" s="231"/>
      <c r="WSF842" s="231"/>
      <c r="WSG842" s="231"/>
      <c r="WSH842" s="231"/>
      <c r="WSI842" s="231"/>
      <c r="WSJ842" s="231"/>
      <c r="WSK842" s="231"/>
      <c r="WSL842" s="231"/>
      <c r="WSM842" s="231"/>
      <c r="WSN842" s="231"/>
      <c r="WSO842" s="231"/>
      <c r="WSP842" s="231"/>
      <c r="WSQ842" s="231"/>
      <c r="WSR842" s="231"/>
      <c r="WSS842" s="231"/>
      <c r="WST842" s="231"/>
      <c r="WSU842" s="231"/>
      <c r="WSV842" s="231"/>
      <c r="WSW842" s="231"/>
      <c r="WSX842" s="231"/>
      <c r="WSY842" s="231"/>
      <c r="WSZ842" s="231"/>
      <c r="WTA842" s="231"/>
      <c r="WTB842" s="231"/>
      <c r="WTC842" s="231"/>
      <c r="WTD842" s="231"/>
      <c r="WTE842" s="231"/>
      <c r="WTF842" s="231"/>
      <c r="WTG842" s="231"/>
      <c r="WTH842" s="231"/>
      <c r="WTI842" s="231"/>
      <c r="WTJ842" s="231"/>
      <c r="WTK842" s="231"/>
      <c r="WTL842" s="231"/>
      <c r="WTM842" s="231"/>
      <c r="WTN842" s="231"/>
      <c r="WTO842" s="231"/>
      <c r="WTP842" s="231"/>
      <c r="WTQ842" s="231"/>
      <c r="WTR842" s="231"/>
      <c r="WTS842" s="231"/>
      <c r="WTT842" s="231"/>
      <c r="WTU842" s="231"/>
      <c r="WTV842" s="231"/>
      <c r="WTW842" s="231"/>
      <c r="WTX842" s="231"/>
      <c r="WTY842" s="231"/>
      <c r="WTZ842" s="231"/>
      <c r="WUA842" s="231"/>
      <c r="WUB842" s="231"/>
      <c r="WUC842" s="231"/>
      <c r="WUD842" s="231"/>
      <c r="WUE842" s="231"/>
      <c r="WUF842" s="231"/>
      <c r="WUG842" s="231"/>
      <c r="WUH842" s="231"/>
      <c r="WUI842" s="231"/>
      <c r="WUJ842" s="231"/>
      <c r="WUK842" s="231"/>
      <c r="WUL842" s="231"/>
      <c r="WUM842" s="231"/>
      <c r="WUN842" s="231"/>
      <c r="WUO842" s="231"/>
      <c r="WUP842" s="231"/>
      <c r="WUQ842" s="231"/>
      <c r="WUR842" s="231"/>
      <c r="WUS842" s="231"/>
      <c r="WUT842" s="231"/>
      <c r="WUU842" s="231"/>
      <c r="WUV842" s="231"/>
      <c r="WUW842" s="231"/>
      <c r="WUX842" s="231"/>
      <c r="WUY842" s="231"/>
      <c r="WUZ842" s="231"/>
      <c r="WVA842" s="231"/>
      <c r="WVB842" s="231"/>
      <c r="WVC842" s="231"/>
      <c r="WVD842" s="231"/>
      <c r="WVE842" s="231"/>
      <c r="WVF842" s="231"/>
      <c r="WVG842" s="231"/>
      <c r="WVH842" s="231"/>
      <c r="WVI842" s="231"/>
      <c r="WVJ842" s="231"/>
      <c r="WVK842" s="231"/>
      <c r="WVL842" s="231"/>
      <c r="WVM842" s="231"/>
      <c r="WVN842" s="231"/>
      <c r="WVO842" s="231"/>
      <c r="WVP842" s="231"/>
      <c r="WVQ842" s="231"/>
      <c r="WVR842" s="231"/>
      <c r="WVS842" s="231"/>
      <c r="WVT842" s="231"/>
      <c r="WVU842" s="231"/>
      <c r="WVV842" s="231"/>
      <c r="WVW842" s="231"/>
      <c r="WVX842" s="231"/>
      <c r="WVY842" s="231"/>
      <c r="WVZ842" s="231"/>
      <c r="WWA842" s="231"/>
      <c r="WWB842" s="231"/>
      <c r="WWC842" s="231"/>
      <c r="WWD842" s="231"/>
      <c r="WWE842" s="231"/>
      <c r="WWF842" s="231"/>
      <c r="WWG842" s="231"/>
      <c r="WWH842" s="231"/>
      <c r="WWI842" s="231"/>
      <c r="WWJ842" s="231"/>
      <c r="WWK842" s="231"/>
      <c r="WWL842" s="231"/>
      <c r="WWM842" s="231"/>
      <c r="WWN842" s="231"/>
      <c r="WWO842" s="231"/>
      <c r="WWP842" s="231"/>
      <c r="WWQ842" s="231"/>
      <c r="WWR842" s="231"/>
      <c r="WWS842" s="231"/>
      <c r="WWT842" s="231"/>
      <c r="WWU842" s="231"/>
      <c r="WWV842" s="231"/>
      <c r="WWW842" s="231"/>
      <c r="WWX842" s="231"/>
      <c r="WWY842" s="231"/>
      <c r="WWZ842" s="231"/>
      <c r="WXA842" s="231"/>
      <c r="WXB842" s="231"/>
      <c r="WXC842" s="231"/>
      <c r="WXD842" s="231"/>
      <c r="WXE842" s="231"/>
      <c r="WXF842" s="231"/>
      <c r="WXG842" s="231"/>
      <c r="WXH842" s="231"/>
      <c r="WXI842" s="231"/>
      <c r="WXJ842" s="231"/>
      <c r="WXK842" s="231"/>
      <c r="WXL842" s="231"/>
      <c r="WXM842" s="231"/>
      <c r="WXN842" s="231"/>
      <c r="WXO842" s="231"/>
      <c r="WXP842" s="231"/>
      <c r="WXQ842" s="231"/>
      <c r="WXR842" s="231"/>
      <c r="WXS842" s="231"/>
      <c r="WXT842" s="231"/>
      <c r="WXU842" s="231"/>
      <c r="WXV842" s="231"/>
      <c r="WXW842" s="231"/>
      <c r="WXX842" s="231"/>
      <c r="WXY842" s="231"/>
      <c r="WXZ842" s="231"/>
      <c r="WYA842" s="231"/>
      <c r="WYB842" s="231"/>
      <c r="WYC842" s="231"/>
      <c r="WYD842" s="231"/>
      <c r="WYE842" s="231"/>
      <c r="WYF842" s="231"/>
      <c r="WYG842" s="231"/>
      <c r="WYH842" s="231"/>
      <c r="WYI842" s="231"/>
      <c r="WYJ842" s="231"/>
      <c r="WYK842" s="231"/>
      <c r="WYL842" s="231"/>
      <c r="WYM842" s="231"/>
      <c r="WYN842" s="231"/>
      <c r="WYO842" s="231"/>
      <c r="WYP842" s="231"/>
      <c r="WYQ842" s="231"/>
      <c r="WYR842" s="231"/>
      <c r="WYS842" s="231"/>
      <c r="WYT842" s="231"/>
      <c r="WYU842" s="231"/>
      <c r="WYV842" s="231"/>
      <c r="WYW842" s="231"/>
      <c r="WYX842" s="231"/>
      <c r="WYY842" s="231"/>
      <c r="WYZ842" s="231"/>
      <c r="WZA842" s="231"/>
      <c r="WZB842" s="231"/>
      <c r="WZC842" s="231"/>
      <c r="WZD842" s="231"/>
      <c r="WZE842" s="231"/>
      <c r="WZF842" s="231"/>
      <c r="WZG842" s="231"/>
      <c r="WZH842" s="231"/>
      <c r="WZI842" s="231"/>
      <c r="WZJ842" s="231"/>
      <c r="WZK842" s="231"/>
      <c r="WZL842" s="231"/>
      <c r="WZM842" s="231"/>
      <c r="WZN842" s="231"/>
      <c r="WZO842" s="231"/>
      <c r="WZP842" s="231"/>
      <c r="WZQ842" s="231"/>
      <c r="WZR842" s="231"/>
      <c r="WZS842" s="231"/>
      <c r="WZT842" s="231"/>
      <c r="WZU842" s="231"/>
      <c r="WZV842" s="231"/>
      <c r="WZW842" s="231"/>
      <c r="WZX842" s="231"/>
      <c r="WZY842" s="231"/>
      <c r="WZZ842" s="231"/>
      <c r="XAA842" s="231"/>
      <c r="XAB842" s="231"/>
      <c r="XAC842" s="231"/>
      <c r="XAD842" s="231"/>
      <c r="XAE842" s="231"/>
      <c r="XAF842" s="231"/>
      <c r="XAG842" s="231"/>
      <c r="XAH842" s="231"/>
      <c r="XAI842" s="231"/>
      <c r="XAJ842" s="231"/>
      <c r="XAK842" s="231"/>
      <c r="XAL842" s="231"/>
      <c r="XAM842" s="231"/>
      <c r="XAN842" s="231"/>
      <c r="XAO842" s="231"/>
      <c r="XAP842" s="231"/>
      <c r="XAQ842" s="231"/>
      <c r="XAR842" s="231"/>
      <c r="XAS842" s="231"/>
      <c r="XAT842" s="231"/>
      <c r="XAU842" s="231"/>
      <c r="XAV842" s="231"/>
      <c r="XAW842" s="231"/>
      <c r="XAX842" s="231"/>
      <c r="XAY842" s="231"/>
      <c r="XAZ842" s="231"/>
      <c r="XBA842" s="231"/>
      <c r="XBB842" s="231"/>
      <c r="XBC842" s="231"/>
      <c r="XBD842" s="231"/>
      <c r="XBE842" s="231"/>
      <c r="XBF842" s="231"/>
      <c r="XBG842" s="231"/>
      <c r="XBH842" s="231"/>
      <c r="XBI842" s="231"/>
      <c r="XBJ842" s="231"/>
      <c r="XBK842" s="231"/>
      <c r="XBL842" s="231"/>
      <c r="XBM842" s="231"/>
      <c r="XBN842" s="231"/>
      <c r="XBO842" s="231"/>
      <c r="XBP842" s="231"/>
      <c r="XBQ842" s="231"/>
      <c r="XBR842" s="231"/>
      <c r="XBS842" s="231"/>
      <c r="XBT842" s="231"/>
      <c r="XBU842" s="231"/>
      <c r="XBV842" s="231"/>
      <c r="XBW842" s="231"/>
      <c r="XBX842" s="231"/>
      <c r="XBY842" s="231"/>
      <c r="XBZ842" s="231"/>
      <c r="XCA842" s="231"/>
      <c r="XCB842" s="231"/>
      <c r="XCC842" s="231"/>
      <c r="XCD842" s="231"/>
      <c r="XCE842" s="231"/>
      <c r="XCF842" s="231"/>
      <c r="XCG842" s="231"/>
      <c r="XCH842" s="231"/>
      <c r="XCI842" s="231"/>
      <c r="XCJ842" s="231"/>
      <c r="XCK842" s="231"/>
      <c r="XCL842" s="231"/>
      <c r="XCM842" s="231"/>
      <c r="XCN842" s="231"/>
      <c r="XCO842" s="231"/>
      <c r="XCP842" s="231"/>
      <c r="XCQ842" s="231"/>
      <c r="XCR842" s="231"/>
      <c r="XCS842" s="231"/>
      <c r="XCT842" s="231"/>
      <c r="XCU842" s="231"/>
      <c r="XCV842" s="231"/>
      <c r="XCW842" s="231"/>
      <c r="XCX842" s="231"/>
      <c r="XCY842" s="231"/>
      <c r="XCZ842" s="231"/>
      <c r="XDA842" s="231"/>
      <c r="XDB842" s="231"/>
      <c r="XDC842" s="231"/>
      <c r="XDD842" s="231"/>
      <c r="XDE842" s="231"/>
      <c r="XDF842" s="231"/>
      <c r="XDG842" s="231"/>
      <c r="XDH842" s="231"/>
      <c r="XDI842" s="231"/>
      <c r="XDJ842" s="231"/>
      <c r="XDK842" s="231"/>
      <c r="XDL842" s="231"/>
      <c r="XDM842" s="231"/>
      <c r="XDN842" s="231"/>
      <c r="XDO842" s="231"/>
      <c r="XDP842" s="231"/>
      <c r="XDQ842" s="231"/>
      <c r="XDR842" s="231"/>
      <c r="XDS842" s="231"/>
      <c r="XDT842" s="231"/>
      <c r="XDU842" s="231"/>
      <c r="XDV842" s="231"/>
      <c r="XDW842" s="231"/>
      <c r="XDX842" s="231"/>
      <c r="XDY842" s="231"/>
      <c r="XDZ842" s="231"/>
      <c r="XEA842" s="231"/>
      <c r="XEB842" s="231"/>
      <c r="XEC842" s="231"/>
      <c r="XED842" s="231"/>
      <c r="XEE842" s="231"/>
    </row>
    <row r="843" spans="1:16359" ht="45.75">
      <c r="A843" s="14">
        <v>2025101032428</v>
      </c>
      <c r="B843" s="118" t="s">
        <v>10886</v>
      </c>
      <c r="C843" s="145" t="s">
        <v>672</v>
      </c>
      <c r="D843" s="142" t="s">
        <v>10887</v>
      </c>
      <c r="E843" s="106" t="s">
        <v>7184</v>
      </c>
      <c r="F843" s="106" t="s">
        <v>10888</v>
      </c>
      <c r="G843" s="172" t="s">
        <v>10889</v>
      </c>
      <c r="H843" s="172" t="s">
        <v>10890</v>
      </c>
      <c r="I843" s="229" t="s">
        <v>7120</v>
      </c>
      <c r="J843" s="229">
        <v>45939</v>
      </c>
      <c r="K843" s="229" t="s">
        <v>142</v>
      </c>
      <c r="L843" s="142" t="str">
        <f>IF(Tabela2[[#This Row],[Data]]="","Sem Informação",VLOOKUP(MONTH(Tabela2[[#This Row],[Data]]),'[1]Validação de dados'!$I$1:$J$13,2,0))</f>
        <v>Outubro</v>
      </c>
      <c r="M843" s="142">
        <f>YEAR(Tabela2[[#This Row],[Data]])</f>
        <v>2025</v>
      </c>
      <c r="N843" s="229" t="s">
        <v>122</v>
      </c>
      <c r="O843" s="229" t="s">
        <v>286</v>
      </c>
      <c r="P843" s="216" t="e">
        <f>VLOOKUP(Tabela2[[#This Row],[SIEMA]],Siema2024,21,FALSE)</f>
        <v>#REF!</v>
      </c>
      <c r="Q843" s="216">
        <v>1230</v>
      </c>
      <c r="R843" s="217" t="e">
        <f>VLOOKUP(Tabela2[[#This Row],[SIEMA]],Siema2025,10,FALSE)</f>
        <v>#N/A</v>
      </c>
      <c r="S843" s="220" t="str">
        <f>IF(Q843="","", IF(Q843="NC","", IF(Q843="NE","", IF(Q843="NA","",IFERROR(VLOOKUP(Q843,[1]Produtos!$A$1:$C$2319,2,FALSE),"Não Cadastrado")))))</f>
        <v>METANOL</v>
      </c>
      <c r="T843" s="216">
        <v>34000</v>
      </c>
      <c r="U843" s="216" t="s">
        <v>7305</v>
      </c>
      <c r="V843" s="216">
        <f>IF(Q843="","",IF(ISNUMBER(Q843)=FALSE,"Não se aplica",IFERROR(VLOOKUP(Q843,Produtos!$A$1:$C$2319,3,FALSE),"Não Cadastrado")))</f>
        <v>3</v>
      </c>
      <c r="W843" s="216" t="e">
        <f>VLOOKUP(Tabela2[[#This Row],[SIEMA]],Siema2024,10,FALSE)</f>
        <v>#REF!</v>
      </c>
      <c r="X843" s="217" t="str">
        <f>IF(Tabela2[[#This Row],[Origem do acidente]] = "Plataforma", "PREENCHER","NA")</f>
        <v>NA</v>
      </c>
      <c r="Y843" s="220" t="e">
        <f>IF(W843="","", IF(W843="NC","", IF(W843="NE","", IF(W843="NA","",IFERROR(VLOOKUP(W843,[1]Produtos!$A$1:$C$2319,2,FALSE),"Não Cadastrado")))))</f>
        <v>#REF!</v>
      </c>
      <c r="Z843" s="216" t="e">
        <f>VLOOKUP(Tabela2[[#This Row],[SIEMA]],Siema2025,11,FALSE)</f>
        <v>#N/A</v>
      </c>
      <c r="AA843" s="216" t="e">
        <f>VLOOKUP(Tabela2[[#This Row],[SIEMA]],Siema2024,12,FALSE)</f>
        <v>#REF!</v>
      </c>
      <c r="AB843" s="216" t="e">
        <f>IF(W843="","",IF(ISNUMBER(W843)=FALSE,"Não se aplica",IFERROR(VLOOKUP(W843,[1]Produtos!$A$1:$C$2319,3,FALSE),"Não Cadastrado")))</f>
        <v>#REF!</v>
      </c>
      <c r="AC843" s="216"/>
      <c r="AD843" s="217" t="str">
        <f>IF(Tabela2[[#This Row],[Origem do acidente]] = "Plataforma", "PREENCHER","NA")</f>
        <v>NA</v>
      </c>
      <c r="AE843" s="220" t="str">
        <f>IF(AC843="","", IF(AC843="NC","", IF(AC843="NE","", IF(AC843="NA","",IFERROR(VLOOKUP(AC843,[1]Produtos!$A$1:$C$2319,2,FALSE),"Não Cadastrado")))))</f>
        <v/>
      </c>
      <c r="AF843" s="216"/>
      <c r="AG843" s="216"/>
      <c r="AH843" s="216" t="str">
        <f>IF(AC843="","",IF(ISNUMBER(AC843)=FALSE,"Não se aplica",IFERROR(VLOOKUP(AC843,Produtos!$A$1:$C$2319,3,FALSE),"Não Cadastrado")))</f>
        <v/>
      </c>
      <c r="AI843" s="216"/>
      <c r="AJ843" s="142" t="s">
        <v>10891</v>
      </c>
      <c r="AK843" s="220" t="s">
        <v>7311</v>
      </c>
      <c r="AL843" s="220" t="s">
        <v>7358</v>
      </c>
      <c r="AM843" s="220" t="s">
        <v>7180</v>
      </c>
      <c r="AN843" s="145"/>
      <c r="AO843" s="145"/>
      <c r="AP843" s="145"/>
      <c r="AQ843" s="145"/>
      <c r="AR843" s="147"/>
      <c r="AS843" s="145"/>
      <c r="AT843" s="145"/>
      <c r="AU843" s="145" t="s">
        <v>7181</v>
      </c>
      <c r="AV843" s="145"/>
      <c r="AW843" s="145"/>
      <c r="AX843" s="145" t="s">
        <v>7181</v>
      </c>
      <c r="AY843" s="145"/>
      <c r="AZ843" s="145"/>
      <c r="BA843" s="145"/>
      <c r="BB843" s="145"/>
      <c r="BC843" s="217" t="str">
        <f>IF(Tabela2[[#This Row],[Outro(s) ]] = "X", "PREENCHER","NA")</f>
        <v>NA</v>
      </c>
      <c r="BD843" s="145"/>
      <c r="BE843" s="145"/>
      <c r="BF843" s="209" t="s">
        <v>10892</v>
      </c>
      <c r="BG843" s="209"/>
      <c r="BH843" s="211" t="s">
        <v>6834</v>
      </c>
      <c r="BI843" s="210" t="s">
        <v>2696</v>
      </c>
      <c r="BJ843" s="220" t="s">
        <v>7099</v>
      </c>
      <c r="BK843" s="216" t="s">
        <v>2696</v>
      </c>
      <c r="BL843" s="223">
        <v>45945</v>
      </c>
      <c r="BM843" s="145">
        <f ca="1">IF(Tabela2[[#This Row],[Data de atendimento do Ibama (considerar o primeiro documento/ação)]]="",_xlfn.DAYS(TODAY(),J843),_xlfn.DAYS(Tabela2[[#This Row],[Data de atendimento do Ibama (considerar o primeiro documento/ação)]],J843))</f>
        <v>6</v>
      </c>
      <c r="BN843" s="217" t="str">
        <f>IF(Tabela2[[#This Row],[Atendido pelo Ibama ("Não" ou "Sim")]]="Não","Preencher", IF(Tabela2[[#This Row],[Atendido pelo Ibama ("Não" ou "Sim")]]="Sim","NA",""))</f>
        <v>NA</v>
      </c>
      <c r="BO843" s="221" t="s">
        <v>7100</v>
      </c>
      <c r="BP843" s="217" t="str">
        <f>IF(Tabela2[[#This Row],[Forma de atendimento (primeiro documento/ação)]]= "Outros (especificar)", "PREENCHER","NA")</f>
        <v>NA</v>
      </c>
      <c r="BQ843" s="216" t="s">
        <v>123</v>
      </c>
      <c r="BR843" s="217" t="str">
        <f>IF(Tabela2[[#This Row],[Equipe do Ibama foi a campo? Houve sobrevoo do Poseidon?]] = "Sim", "PREENCHER","NA")</f>
        <v>NA</v>
      </c>
      <c r="BS843" s="217" t="str">
        <f>IF(Tabela2[[#This Row],[Se sim, foi emitida Ordem de Emergência? (informações vinculada à coluna CK)]] = "Sim", "PREENCHER","NA")</f>
        <v>NA</v>
      </c>
      <c r="BT843" s="217" t="s">
        <v>7126</v>
      </c>
      <c r="BU843" s="217" t="s">
        <v>123</v>
      </c>
      <c r="BV843" s="217" t="str">
        <f>IF(Tabela2[[#This Row],[Houve avaliação das informações pós-acidente solicitadas/enviadas?]] = "Sim", "PREENCHER","NA")</f>
        <v>NA</v>
      </c>
      <c r="BW843" s="217" t="s">
        <v>123</v>
      </c>
      <c r="BX843" s="216" t="s">
        <v>7127</v>
      </c>
      <c r="BY843" s="223"/>
      <c r="BZ843" s="142" t="str">
        <f>IF(Tabela2[[#This Row],[Data do documento de encerramento]]="NA","NA",IF(Tabela2[[#This Row],[Data do documento de encerramento]]="","Pendente de conclusão/ encerramento",_xlfn.DAYS(Tabela2[[#This Row],[Data do documento de encerramento]],J843)))</f>
        <v>Pendente de conclusão/ encerramento</v>
      </c>
      <c r="CA843" s="220" t="s">
        <v>10893</v>
      </c>
      <c r="CB843" s="230"/>
      <c r="CC843" s="147"/>
      <c r="CD843" s="147"/>
      <c r="CE843" s="147"/>
      <c r="CF843" s="147"/>
      <c r="CG843" s="231"/>
      <c r="CH843" s="231"/>
      <c r="CI843" s="231"/>
      <c r="CJ843" s="231"/>
      <c r="CK843" s="231"/>
      <c r="CL843" s="231"/>
      <c r="CM843" s="231"/>
      <c r="CN843" s="231"/>
      <c r="CO843" s="231"/>
      <c r="CP843" s="231"/>
      <c r="CQ843" s="231"/>
      <c r="CR843" s="231"/>
      <c r="CS843" s="231"/>
      <c r="CT843" s="231"/>
      <c r="CU843" s="231"/>
      <c r="CV843" s="231"/>
      <c r="CW843" s="231"/>
      <c r="CX843" s="231"/>
      <c r="CY843" s="231"/>
      <c r="CZ843" s="231"/>
      <c r="DA843" s="231"/>
      <c r="DB843" s="231"/>
      <c r="DC843" s="231"/>
      <c r="DD843" s="231"/>
      <c r="DE843" s="231"/>
      <c r="DF843" s="231"/>
      <c r="DG843" s="231"/>
      <c r="DH843" s="231"/>
      <c r="DI843" s="231"/>
      <c r="DJ843" s="231"/>
      <c r="DK843" s="231"/>
      <c r="DL843" s="231"/>
      <c r="DM843" s="231"/>
      <c r="DN843" s="231"/>
      <c r="DO843" s="231"/>
      <c r="DP843" s="231"/>
      <c r="DQ843" s="231"/>
      <c r="DR843" s="231"/>
      <c r="DS843" s="231"/>
      <c r="DT843" s="231"/>
      <c r="DU843" s="231"/>
      <c r="DV843" s="231"/>
      <c r="DW843" s="231"/>
      <c r="DX843" s="231"/>
      <c r="DY843" s="231"/>
      <c r="DZ843" s="231"/>
      <c r="EA843" s="231"/>
      <c r="EB843" s="231"/>
      <c r="EC843" s="231"/>
      <c r="ED843" s="231"/>
      <c r="EE843" s="231"/>
      <c r="EF843" s="231"/>
      <c r="EG843" s="231"/>
      <c r="EH843" s="231"/>
      <c r="EI843" s="231"/>
      <c r="EJ843" s="231"/>
      <c r="EK843" s="231"/>
      <c r="EL843" s="231"/>
      <c r="EM843" s="231"/>
      <c r="EN843" s="231"/>
      <c r="EO843" s="231"/>
      <c r="EP843" s="231"/>
      <c r="EQ843" s="231"/>
      <c r="ER843" s="231"/>
      <c r="ES843" s="231"/>
      <c r="ET843" s="231"/>
      <c r="EU843" s="231"/>
      <c r="EV843" s="231"/>
      <c r="EW843" s="231"/>
      <c r="EX843" s="231"/>
      <c r="EY843" s="231"/>
      <c r="EZ843" s="231"/>
      <c r="FA843" s="231"/>
      <c r="FB843" s="231"/>
      <c r="FC843" s="231"/>
      <c r="FD843" s="231"/>
      <c r="FE843" s="231"/>
      <c r="FF843" s="231"/>
      <c r="FG843" s="231"/>
      <c r="FH843" s="231"/>
      <c r="FI843" s="231"/>
      <c r="FJ843" s="231"/>
      <c r="FK843" s="231"/>
      <c r="FL843" s="231"/>
      <c r="FM843" s="231"/>
      <c r="FN843" s="231"/>
      <c r="FO843" s="231"/>
      <c r="FP843" s="231"/>
      <c r="FQ843" s="231"/>
      <c r="FR843" s="231"/>
      <c r="FS843" s="231"/>
      <c r="FT843" s="231"/>
      <c r="FU843" s="231"/>
      <c r="FV843" s="231"/>
      <c r="FW843" s="231"/>
      <c r="FX843" s="231"/>
      <c r="FY843" s="231"/>
      <c r="FZ843" s="231"/>
      <c r="GA843" s="231"/>
      <c r="GB843" s="231"/>
      <c r="GC843" s="231"/>
      <c r="GD843" s="231"/>
      <c r="GE843" s="231"/>
      <c r="GF843" s="231"/>
      <c r="GG843" s="231"/>
      <c r="GH843" s="231"/>
      <c r="GI843" s="231"/>
      <c r="GJ843" s="231"/>
      <c r="GK843" s="231"/>
      <c r="GL843" s="231"/>
      <c r="GM843" s="231"/>
      <c r="GN843" s="231"/>
      <c r="GO843" s="231"/>
      <c r="GP843" s="231"/>
      <c r="GQ843" s="231"/>
      <c r="GR843" s="231"/>
      <c r="GS843" s="231"/>
      <c r="GT843" s="231"/>
      <c r="GU843" s="231"/>
      <c r="GV843" s="231"/>
      <c r="GW843" s="231"/>
      <c r="GX843" s="231"/>
      <c r="GY843" s="231"/>
      <c r="GZ843" s="231"/>
      <c r="HA843" s="231"/>
      <c r="HB843" s="231"/>
      <c r="HC843" s="231"/>
      <c r="HD843" s="231"/>
      <c r="HE843" s="231"/>
      <c r="HF843" s="231"/>
      <c r="HG843" s="231"/>
      <c r="HH843" s="231"/>
      <c r="HI843" s="231"/>
      <c r="HJ843" s="231"/>
      <c r="HK843" s="231"/>
      <c r="HL843" s="231"/>
      <c r="HM843" s="231"/>
      <c r="HN843" s="231"/>
      <c r="HO843" s="231"/>
      <c r="HP843" s="231"/>
      <c r="HQ843" s="231"/>
      <c r="HR843" s="231"/>
      <c r="HS843" s="231"/>
      <c r="HT843" s="231"/>
      <c r="HU843" s="231"/>
      <c r="HV843" s="231"/>
      <c r="HW843" s="231"/>
      <c r="HX843" s="231"/>
      <c r="HY843" s="231"/>
      <c r="HZ843" s="231"/>
      <c r="IA843" s="231"/>
      <c r="IB843" s="231"/>
      <c r="IC843" s="231"/>
      <c r="ID843" s="231"/>
      <c r="IE843" s="231"/>
      <c r="IF843" s="231"/>
      <c r="IG843" s="231"/>
      <c r="IH843" s="231"/>
      <c r="II843" s="231"/>
      <c r="IJ843" s="231"/>
      <c r="IK843" s="231"/>
      <c r="IL843" s="231"/>
      <c r="IM843" s="231"/>
      <c r="IN843" s="231"/>
      <c r="IO843" s="231"/>
      <c r="IP843" s="231"/>
      <c r="IQ843" s="231"/>
      <c r="IR843" s="231"/>
      <c r="IS843" s="231"/>
      <c r="IT843" s="231"/>
      <c r="IU843" s="231"/>
      <c r="IV843" s="231"/>
      <c r="IW843" s="231"/>
      <c r="IX843" s="231"/>
      <c r="IY843" s="231"/>
      <c r="IZ843" s="231"/>
      <c r="JA843" s="231"/>
      <c r="JB843" s="231"/>
      <c r="JC843" s="231"/>
      <c r="JD843" s="231"/>
      <c r="JE843" s="231"/>
      <c r="JF843" s="231"/>
      <c r="JG843" s="231"/>
      <c r="JH843" s="231"/>
      <c r="JI843" s="231"/>
      <c r="JJ843" s="231"/>
      <c r="JK843" s="231"/>
      <c r="JL843" s="231"/>
      <c r="JM843" s="231"/>
      <c r="JN843" s="231"/>
      <c r="JO843" s="231"/>
      <c r="JP843" s="231"/>
      <c r="JQ843" s="231"/>
      <c r="JR843" s="231"/>
      <c r="JS843" s="231"/>
      <c r="JT843" s="231"/>
      <c r="JU843" s="231"/>
      <c r="JV843" s="231"/>
      <c r="JW843" s="231"/>
      <c r="JX843" s="231"/>
      <c r="JY843" s="231"/>
      <c r="JZ843" s="231"/>
      <c r="KA843" s="231"/>
      <c r="KB843" s="231"/>
      <c r="KC843" s="231"/>
      <c r="KD843" s="231"/>
      <c r="KE843" s="231"/>
      <c r="KF843" s="231"/>
      <c r="KG843" s="231"/>
      <c r="KH843" s="231"/>
      <c r="KI843" s="231"/>
      <c r="KJ843" s="231"/>
      <c r="KK843" s="231"/>
      <c r="KL843" s="231"/>
      <c r="KM843" s="231"/>
      <c r="KN843" s="231"/>
      <c r="KO843" s="231"/>
      <c r="KP843" s="231"/>
      <c r="KQ843" s="231"/>
      <c r="KR843" s="231"/>
      <c r="KS843" s="231"/>
      <c r="KT843" s="231"/>
      <c r="KU843" s="231"/>
      <c r="KV843" s="231"/>
      <c r="KW843" s="231"/>
      <c r="KX843" s="231"/>
      <c r="KY843" s="231"/>
      <c r="KZ843" s="231"/>
      <c r="LA843" s="231"/>
      <c r="LB843" s="231"/>
      <c r="LC843" s="231"/>
      <c r="LD843" s="231"/>
      <c r="LE843" s="231"/>
      <c r="LF843" s="231"/>
      <c r="LG843" s="231"/>
      <c r="LH843" s="231"/>
      <c r="LI843" s="231"/>
      <c r="LJ843" s="231"/>
      <c r="LK843" s="231"/>
      <c r="LL843" s="231"/>
      <c r="LM843" s="231"/>
      <c r="LN843" s="231"/>
      <c r="LO843" s="231"/>
      <c r="LP843" s="231"/>
      <c r="LQ843" s="231"/>
      <c r="LR843" s="231"/>
      <c r="LS843" s="231"/>
      <c r="LT843" s="231"/>
      <c r="LU843" s="231"/>
      <c r="LV843" s="231"/>
      <c r="LW843" s="231"/>
      <c r="LX843" s="231"/>
      <c r="LY843" s="231"/>
      <c r="LZ843" s="231"/>
      <c r="MA843" s="231"/>
      <c r="MB843" s="231"/>
      <c r="MC843" s="231"/>
      <c r="MD843" s="231"/>
      <c r="ME843" s="231"/>
      <c r="MF843" s="231"/>
      <c r="MG843" s="231"/>
      <c r="MH843" s="231"/>
      <c r="MI843" s="231"/>
      <c r="MJ843" s="231"/>
      <c r="MK843" s="231"/>
      <c r="ML843" s="231"/>
      <c r="MM843" s="231"/>
      <c r="MN843" s="231"/>
      <c r="MO843" s="231"/>
      <c r="MP843" s="231"/>
      <c r="MQ843" s="231"/>
      <c r="MR843" s="231"/>
      <c r="MS843" s="231"/>
      <c r="MT843" s="231"/>
      <c r="MU843" s="231"/>
      <c r="MV843" s="231"/>
      <c r="MW843" s="231"/>
      <c r="MX843" s="231"/>
      <c r="MY843" s="231"/>
      <c r="MZ843" s="231"/>
      <c r="NA843" s="231"/>
      <c r="NB843" s="231"/>
      <c r="NC843" s="231"/>
      <c r="ND843" s="231"/>
      <c r="NE843" s="231"/>
      <c r="NF843" s="231"/>
      <c r="NG843" s="231"/>
      <c r="NH843" s="231"/>
      <c r="NI843" s="231"/>
      <c r="NJ843" s="231"/>
      <c r="NK843" s="231"/>
      <c r="NL843" s="231"/>
      <c r="NM843" s="231"/>
      <c r="NN843" s="231"/>
      <c r="NO843" s="231"/>
      <c r="NP843" s="231"/>
      <c r="NQ843" s="231"/>
      <c r="NR843" s="231"/>
      <c r="NS843" s="231"/>
      <c r="NT843" s="231"/>
      <c r="NU843" s="231"/>
      <c r="NV843" s="231"/>
      <c r="NW843" s="231"/>
      <c r="NX843" s="231"/>
      <c r="NY843" s="231"/>
      <c r="NZ843" s="231"/>
      <c r="OA843" s="231"/>
      <c r="OB843" s="231"/>
      <c r="OC843" s="231"/>
      <c r="OD843" s="231"/>
      <c r="OE843" s="231"/>
      <c r="OF843" s="231"/>
      <c r="OG843" s="231"/>
      <c r="OH843" s="231"/>
      <c r="OI843" s="231"/>
      <c r="OJ843" s="231"/>
      <c r="OK843" s="231"/>
      <c r="OL843" s="231"/>
      <c r="OM843" s="231"/>
      <c r="ON843" s="231"/>
      <c r="OO843" s="231"/>
      <c r="OP843" s="231"/>
      <c r="OQ843" s="231"/>
      <c r="OR843" s="231"/>
      <c r="OS843" s="231"/>
      <c r="OT843" s="231"/>
      <c r="OU843" s="231"/>
      <c r="OV843" s="231"/>
      <c r="OW843" s="231"/>
      <c r="OX843" s="231"/>
      <c r="OY843" s="231"/>
      <c r="OZ843" s="231"/>
      <c r="PA843" s="231"/>
      <c r="PB843" s="231"/>
      <c r="PC843" s="231"/>
      <c r="PD843" s="231"/>
      <c r="PE843" s="231"/>
      <c r="PF843" s="231"/>
      <c r="PG843" s="231"/>
      <c r="PH843" s="231"/>
      <c r="PI843" s="231"/>
      <c r="PJ843" s="231"/>
      <c r="PK843" s="231"/>
      <c r="PL843" s="231"/>
      <c r="PM843" s="231"/>
      <c r="PN843" s="231"/>
      <c r="PO843" s="231"/>
      <c r="PP843" s="231"/>
      <c r="PQ843" s="231"/>
      <c r="PR843" s="231"/>
      <c r="PS843" s="231"/>
      <c r="PT843" s="231"/>
      <c r="PU843" s="231"/>
      <c r="PV843" s="231"/>
      <c r="PW843" s="231"/>
      <c r="PX843" s="231"/>
      <c r="PY843" s="231"/>
      <c r="PZ843" s="231"/>
      <c r="QA843" s="231"/>
      <c r="QB843" s="231"/>
      <c r="QC843" s="231"/>
      <c r="QD843" s="231"/>
      <c r="QE843" s="231"/>
      <c r="QF843" s="231"/>
      <c r="QG843" s="231"/>
      <c r="QH843" s="231"/>
      <c r="QI843" s="231"/>
      <c r="QJ843" s="231"/>
      <c r="QK843" s="231"/>
      <c r="QL843" s="231"/>
      <c r="QM843" s="231"/>
      <c r="QN843" s="231"/>
      <c r="QO843" s="231"/>
      <c r="QP843" s="231"/>
      <c r="QQ843" s="231"/>
      <c r="QR843" s="231"/>
      <c r="QS843" s="231"/>
      <c r="QT843" s="231"/>
      <c r="QU843" s="231"/>
      <c r="QV843" s="231"/>
      <c r="QW843" s="231"/>
      <c r="QX843" s="231"/>
      <c r="QY843" s="231"/>
      <c r="QZ843" s="231"/>
      <c r="RA843" s="231"/>
      <c r="RB843" s="231"/>
      <c r="RC843" s="231"/>
      <c r="RD843" s="231"/>
      <c r="RE843" s="231"/>
      <c r="RF843" s="231"/>
      <c r="RG843" s="231"/>
      <c r="RH843" s="231"/>
      <c r="RI843" s="231"/>
      <c r="RJ843" s="231"/>
      <c r="RK843" s="231"/>
      <c r="RL843" s="231"/>
      <c r="RM843" s="231"/>
      <c r="RN843" s="231"/>
      <c r="RO843" s="231"/>
      <c r="RP843" s="231"/>
      <c r="RQ843" s="231"/>
      <c r="RR843" s="231"/>
      <c r="RS843" s="231"/>
      <c r="RT843" s="231"/>
      <c r="RU843" s="231"/>
      <c r="RV843" s="231"/>
      <c r="RW843" s="231"/>
      <c r="RX843" s="231"/>
      <c r="RY843" s="231"/>
      <c r="RZ843" s="231"/>
      <c r="SA843" s="231"/>
      <c r="SB843" s="231"/>
      <c r="SC843" s="231"/>
      <c r="SD843" s="231"/>
      <c r="SE843" s="231"/>
      <c r="SF843" s="231"/>
      <c r="SG843" s="231"/>
      <c r="SH843" s="231"/>
      <c r="SI843" s="231"/>
      <c r="SJ843" s="231"/>
      <c r="SK843" s="231"/>
      <c r="SL843" s="231"/>
      <c r="SM843" s="231"/>
      <c r="SN843" s="231"/>
      <c r="SO843" s="231"/>
      <c r="SP843" s="231"/>
      <c r="SQ843" s="231"/>
      <c r="SR843" s="231"/>
      <c r="SS843" s="231"/>
      <c r="ST843" s="231"/>
      <c r="SU843" s="231"/>
      <c r="SV843" s="231"/>
      <c r="SW843" s="231"/>
      <c r="SX843" s="231"/>
      <c r="SY843" s="231"/>
      <c r="SZ843" s="231"/>
      <c r="TA843" s="231"/>
      <c r="TB843" s="231"/>
      <c r="TC843" s="231"/>
      <c r="TD843" s="231"/>
      <c r="TE843" s="231"/>
      <c r="TF843" s="231"/>
      <c r="TG843" s="231"/>
      <c r="TH843" s="231"/>
      <c r="TI843" s="231"/>
      <c r="TJ843" s="231"/>
      <c r="TK843" s="231"/>
      <c r="TL843" s="231"/>
      <c r="TM843" s="231"/>
      <c r="TN843" s="231"/>
      <c r="TO843" s="231"/>
      <c r="TP843" s="231"/>
      <c r="TQ843" s="231"/>
      <c r="TR843" s="231"/>
      <c r="TS843" s="231"/>
      <c r="TT843" s="231"/>
      <c r="TU843" s="231"/>
      <c r="TV843" s="231"/>
      <c r="TW843" s="231"/>
      <c r="TX843" s="231"/>
      <c r="TY843" s="231"/>
      <c r="TZ843" s="231"/>
      <c r="UA843" s="231"/>
      <c r="UB843" s="231"/>
      <c r="UC843" s="231"/>
      <c r="UD843" s="231"/>
      <c r="UE843" s="231"/>
      <c r="UF843" s="231"/>
      <c r="UG843" s="231"/>
      <c r="UH843" s="231"/>
      <c r="UI843" s="231"/>
      <c r="UJ843" s="231"/>
      <c r="UK843" s="231"/>
      <c r="UL843" s="231"/>
      <c r="UM843" s="231"/>
      <c r="UN843" s="231"/>
      <c r="UO843" s="231"/>
      <c r="UP843" s="231"/>
      <c r="UQ843" s="231"/>
      <c r="UR843" s="231"/>
      <c r="US843" s="231"/>
      <c r="UT843" s="231"/>
      <c r="UU843" s="231"/>
      <c r="UV843" s="231"/>
      <c r="UW843" s="231"/>
      <c r="UX843" s="231"/>
      <c r="UY843" s="231"/>
      <c r="UZ843" s="231"/>
      <c r="VA843" s="231"/>
      <c r="VB843" s="231"/>
      <c r="VC843" s="231"/>
      <c r="VD843" s="231"/>
      <c r="VE843" s="231"/>
      <c r="VF843" s="231"/>
      <c r="VG843" s="231"/>
      <c r="VH843" s="231"/>
      <c r="VI843" s="231"/>
      <c r="VJ843" s="231"/>
      <c r="VK843" s="231"/>
      <c r="VL843" s="231"/>
      <c r="VM843" s="231"/>
      <c r="VN843" s="231"/>
      <c r="VO843" s="231"/>
      <c r="VP843" s="231"/>
      <c r="VQ843" s="231"/>
      <c r="VR843" s="231"/>
      <c r="VS843" s="231"/>
      <c r="VT843" s="231"/>
      <c r="VU843" s="231"/>
      <c r="VV843" s="231"/>
      <c r="VW843" s="231"/>
      <c r="VX843" s="231"/>
      <c r="VY843" s="231"/>
      <c r="VZ843" s="231"/>
      <c r="WA843" s="231"/>
      <c r="WB843" s="231"/>
      <c r="WC843" s="231"/>
      <c r="WD843" s="231"/>
      <c r="WE843" s="231"/>
      <c r="WF843" s="231"/>
      <c r="WG843" s="231"/>
      <c r="WH843" s="231"/>
      <c r="WI843" s="231"/>
      <c r="WJ843" s="231"/>
      <c r="WK843" s="231"/>
      <c r="WL843" s="231"/>
      <c r="WM843" s="231"/>
      <c r="WN843" s="231"/>
      <c r="WO843" s="231"/>
      <c r="WP843" s="231"/>
      <c r="WQ843" s="231"/>
      <c r="WR843" s="231"/>
      <c r="WS843" s="231"/>
      <c r="WT843" s="231"/>
      <c r="WU843" s="231"/>
      <c r="WV843" s="231"/>
      <c r="WW843" s="231"/>
      <c r="WX843" s="231"/>
      <c r="WY843" s="231"/>
      <c r="WZ843" s="231"/>
      <c r="XA843" s="231"/>
      <c r="XB843" s="231"/>
      <c r="XC843" s="231"/>
      <c r="XD843" s="231"/>
      <c r="XE843" s="231"/>
      <c r="XF843" s="231"/>
      <c r="XG843" s="231"/>
      <c r="XH843" s="231"/>
      <c r="XI843" s="231"/>
      <c r="XJ843" s="231"/>
      <c r="XK843" s="231"/>
      <c r="XL843" s="231"/>
      <c r="XM843" s="231"/>
      <c r="XN843" s="231"/>
      <c r="XO843" s="231"/>
      <c r="XP843" s="231"/>
      <c r="XQ843" s="231"/>
      <c r="XR843" s="231"/>
      <c r="XS843" s="231"/>
      <c r="XT843" s="231"/>
      <c r="XU843" s="231"/>
      <c r="XV843" s="231"/>
      <c r="XW843" s="231"/>
      <c r="XX843" s="231"/>
      <c r="XY843" s="231"/>
      <c r="XZ843" s="231"/>
      <c r="YA843" s="231"/>
      <c r="YB843" s="231"/>
      <c r="YC843" s="231"/>
      <c r="YD843" s="231"/>
      <c r="YE843" s="231"/>
      <c r="YF843" s="231"/>
      <c r="YG843" s="231"/>
      <c r="YH843" s="231"/>
      <c r="YI843" s="231"/>
      <c r="YJ843" s="231"/>
      <c r="YK843" s="231"/>
      <c r="YL843" s="231"/>
      <c r="YM843" s="231"/>
      <c r="YN843" s="231"/>
      <c r="YO843" s="231"/>
      <c r="YP843" s="231"/>
      <c r="YQ843" s="231"/>
      <c r="YR843" s="231"/>
      <c r="YS843" s="231"/>
      <c r="YT843" s="231"/>
      <c r="YU843" s="231"/>
      <c r="YV843" s="231"/>
      <c r="YW843" s="231"/>
      <c r="YX843" s="231"/>
      <c r="YY843" s="231"/>
      <c r="YZ843" s="231"/>
      <c r="ZA843" s="231"/>
      <c r="ZB843" s="231"/>
      <c r="ZC843" s="231"/>
      <c r="ZD843" s="231"/>
      <c r="ZE843" s="231"/>
      <c r="ZF843" s="231"/>
      <c r="ZG843" s="231"/>
      <c r="ZH843" s="231"/>
      <c r="ZI843" s="231"/>
      <c r="ZJ843" s="231"/>
      <c r="ZK843" s="231"/>
      <c r="ZL843" s="231"/>
      <c r="ZM843" s="231"/>
      <c r="ZN843" s="231"/>
      <c r="ZO843" s="231"/>
      <c r="ZP843" s="231"/>
      <c r="ZQ843" s="231"/>
      <c r="ZR843" s="231"/>
      <c r="ZS843" s="231"/>
      <c r="ZT843" s="231"/>
      <c r="ZU843" s="231"/>
      <c r="ZV843" s="231"/>
      <c r="ZW843" s="231"/>
      <c r="ZX843" s="231"/>
      <c r="ZY843" s="231"/>
      <c r="ZZ843" s="231"/>
      <c r="AAA843" s="231"/>
      <c r="AAB843" s="231"/>
      <c r="AAC843" s="231"/>
      <c r="AAD843" s="231"/>
      <c r="AAE843" s="231"/>
      <c r="AAF843" s="231"/>
      <c r="AAG843" s="231"/>
      <c r="AAH843" s="231"/>
      <c r="AAI843" s="231"/>
      <c r="AAJ843" s="231"/>
      <c r="AAK843" s="231"/>
      <c r="AAL843" s="231"/>
      <c r="AAM843" s="231"/>
      <c r="AAN843" s="231"/>
      <c r="AAO843" s="231"/>
      <c r="AAP843" s="231"/>
      <c r="AAQ843" s="231"/>
      <c r="AAR843" s="231"/>
      <c r="AAS843" s="231"/>
      <c r="AAT843" s="231"/>
      <c r="AAU843" s="231"/>
      <c r="AAV843" s="231"/>
      <c r="AAW843" s="231"/>
      <c r="AAX843" s="231"/>
      <c r="AAY843" s="231"/>
      <c r="AAZ843" s="231"/>
      <c r="ABA843" s="231"/>
      <c r="ABB843" s="231"/>
      <c r="ABC843" s="231"/>
      <c r="ABD843" s="231"/>
      <c r="ABE843" s="231"/>
      <c r="ABF843" s="231"/>
      <c r="ABG843" s="231"/>
      <c r="ABH843" s="231"/>
      <c r="ABI843" s="231"/>
      <c r="ABJ843" s="231"/>
      <c r="ABK843" s="231"/>
      <c r="ABL843" s="231"/>
      <c r="ABM843" s="231"/>
      <c r="ABN843" s="231"/>
      <c r="ABO843" s="231"/>
      <c r="ABP843" s="231"/>
      <c r="ABQ843" s="231"/>
      <c r="ABR843" s="231"/>
      <c r="ABS843" s="231"/>
      <c r="ABT843" s="231"/>
      <c r="ABU843" s="231"/>
      <c r="ABV843" s="231"/>
      <c r="ABW843" s="231"/>
      <c r="ABX843" s="231"/>
      <c r="ABY843" s="231"/>
      <c r="ABZ843" s="231"/>
      <c r="ACA843" s="231"/>
      <c r="ACB843" s="231"/>
      <c r="ACC843" s="231"/>
      <c r="ACD843" s="231"/>
      <c r="ACE843" s="231"/>
      <c r="ACF843" s="231"/>
      <c r="ACG843" s="231"/>
      <c r="ACH843" s="231"/>
      <c r="ACI843" s="231"/>
      <c r="ACJ843" s="231"/>
      <c r="ACK843" s="231"/>
      <c r="ACL843" s="231"/>
      <c r="ACM843" s="231"/>
      <c r="ACN843" s="231"/>
      <c r="ACO843" s="231"/>
      <c r="ACP843" s="231"/>
      <c r="ACQ843" s="231"/>
      <c r="ACR843" s="231"/>
      <c r="ACS843" s="231"/>
      <c r="ACT843" s="231"/>
      <c r="ACU843" s="231"/>
      <c r="ACV843" s="231"/>
      <c r="ACW843" s="231"/>
      <c r="ACX843" s="231"/>
      <c r="ACY843" s="231"/>
      <c r="ACZ843" s="231"/>
      <c r="ADA843" s="231"/>
      <c r="ADB843" s="231"/>
      <c r="ADC843" s="231"/>
      <c r="ADD843" s="231"/>
      <c r="ADE843" s="231"/>
      <c r="ADF843" s="231"/>
      <c r="ADG843" s="231"/>
      <c r="ADH843" s="231"/>
      <c r="ADI843" s="231"/>
      <c r="ADJ843" s="231"/>
      <c r="ADK843" s="231"/>
      <c r="ADL843" s="231"/>
      <c r="ADM843" s="231"/>
      <c r="ADN843" s="231"/>
      <c r="ADO843" s="231"/>
      <c r="ADP843" s="231"/>
      <c r="ADQ843" s="231"/>
      <c r="ADR843" s="231"/>
      <c r="ADS843" s="231"/>
      <c r="ADT843" s="231"/>
      <c r="ADU843" s="231"/>
      <c r="ADV843" s="231"/>
      <c r="ADW843" s="231"/>
      <c r="ADX843" s="231"/>
      <c r="ADY843" s="231"/>
      <c r="ADZ843" s="231"/>
      <c r="AEA843" s="231"/>
      <c r="AEB843" s="231"/>
      <c r="AEC843" s="231"/>
      <c r="AED843" s="231"/>
      <c r="AEE843" s="231"/>
      <c r="AEF843" s="231"/>
      <c r="AEG843" s="231"/>
      <c r="AEH843" s="231"/>
      <c r="AEI843" s="231"/>
      <c r="AEJ843" s="231"/>
      <c r="AEK843" s="231"/>
      <c r="AEL843" s="231"/>
      <c r="AEM843" s="231"/>
      <c r="AEN843" s="231"/>
      <c r="AEO843" s="231"/>
      <c r="AEP843" s="231"/>
      <c r="AEQ843" s="231"/>
      <c r="AER843" s="231"/>
      <c r="AES843" s="231"/>
      <c r="AET843" s="231"/>
      <c r="AEU843" s="231"/>
      <c r="AEV843" s="231"/>
      <c r="AEW843" s="231"/>
      <c r="AEX843" s="231"/>
      <c r="AEY843" s="231"/>
      <c r="AEZ843" s="231"/>
      <c r="AFA843" s="231"/>
      <c r="AFB843" s="231"/>
      <c r="AFC843" s="231"/>
      <c r="AFD843" s="231"/>
      <c r="AFE843" s="231"/>
      <c r="AFF843" s="231"/>
      <c r="AFG843" s="231"/>
      <c r="AFH843" s="231"/>
      <c r="AFI843" s="231"/>
      <c r="AFJ843" s="231"/>
      <c r="AFK843" s="231"/>
      <c r="AFL843" s="231"/>
      <c r="AFM843" s="231"/>
      <c r="AFN843" s="231"/>
      <c r="AFO843" s="231"/>
      <c r="AFP843" s="231"/>
      <c r="AFQ843" s="231"/>
      <c r="AFR843" s="231"/>
      <c r="AFS843" s="231"/>
      <c r="AFT843" s="231"/>
      <c r="AFU843" s="231"/>
      <c r="AFV843" s="231"/>
      <c r="AFW843" s="231"/>
      <c r="AFX843" s="231"/>
      <c r="AFY843" s="231"/>
      <c r="AFZ843" s="231"/>
      <c r="AGA843" s="231"/>
      <c r="AGB843" s="231"/>
      <c r="AGC843" s="231"/>
      <c r="AGD843" s="231"/>
      <c r="AGE843" s="231"/>
      <c r="AGF843" s="231"/>
      <c r="AGG843" s="231"/>
      <c r="AGH843" s="231"/>
      <c r="AGI843" s="231"/>
      <c r="AGJ843" s="231"/>
      <c r="AGK843" s="231"/>
      <c r="AGL843" s="231"/>
      <c r="AGM843" s="231"/>
      <c r="AGN843" s="231"/>
      <c r="AGO843" s="231"/>
      <c r="AGP843" s="231"/>
      <c r="AGQ843" s="231"/>
      <c r="AGR843" s="231"/>
      <c r="AGS843" s="231"/>
      <c r="AGT843" s="231"/>
      <c r="AGU843" s="231"/>
      <c r="AGV843" s="231"/>
      <c r="AGW843" s="231"/>
      <c r="AGX843" s="231"/>
      <c r="AGY843" s="231"/>
      <c r="AGZ843" s="231"/>
      <c r="AHA843" s="231"/>
      <c r="AHB843" s="231"/>
      <c r="AHC843" s="231"/>
      <c r="AHD843" s="231"/>
      <c r="AHE843" s="231"/>
      <c r="AHF843" s="231"/>
      <c r="AHG843" s="231"/>
      <c r="AHH843" s="231"/>
      <c r="AHI843" s="231"/>
      <c r="AHJ843" s="231"/>
      <c r="AHK843" s="231"/>
      <c r="AHL843" s="231"/>
      <c r="AHM843" s="231"/>
      <c r="AHN843" s="231"/>
      <c r="AHO843" s="231"/>
      <c r="AHP843" s="231"/>
      <c r="AHQ843" s="231"/>
      <c r="AHR843" s="231"/>
      <c r="AHS843" s="231"/>
      <c r="AHT843" s="231"/>
      <c r="AHU843" s="231"/>
      <c r="AHV843" s="231"/>
      <c r="AHW843" s="231"/>
      <c r="AHX843" s="231"/>
      <c r="AHY843" s="231"/>
      <c r="AHZ843" s="231"/>
      <c r="AIA843" s="231"/>
      <c r="AIB843" s="231"/>
      <c r="AIC843" s="231"/>
      <c r="AID843" s="231"/>
      <c r="AIE843" s="231"/>
      <c r="AIF843" s="231"/>
      <c r="AIG843" s="231"/>
      <c r="AIH843" s="231"/>
      <c r="AII843" s="231"/>
      <c r="AIJ843" s="231"/>
      <c r="AIK843" s="231"/>
      <c r="AIL843" s="231"/>
      <c r="AIM843" s="231"/>
      <c r="AIN843" s="231"/>
      <c r="AIO843" s="231"/>
      <c r="AIP843" s="231"/>
      <c r="AIQ843" s="231"/>
      <c r="AIR843" s="231"/>
      <c r="AIS843" s="231"/>
      <c r="AIT843" s="231"/>
      <c r="AIU843" s="231"/>
      <c r="AIV843" s="231"/>
      <c r="AIW843" s="231"/>
      <c r="AIX843" s="231"/>
      <c r="AIY843" s="231"/>
      <c r="AIZ843" s="231"/>
      <c r="AJA843" s="231"/>
      <c r="AJB843" s="231"/>
      <c r="AJC843" s="231"/>
      <c r="AJD843" s="231"/>
      <c r="AJE843" s="231"/>
      <c r="AJF843" s="231"/>
      <c r="AJG843" s="231"/>
      <c r="AJH843" s="231"/>
      <c r="AJI843" s="231"/>
      <c r="AJJ843" s="231"/>
      <c r="AJK843" s="231"/>
      <c r="AJL843" s="231"/>
      <c r="AJM843" s="231"/>
      <c r="AJN843" s="231"/>
      <c r="AJO843" s="231"/>
      <c r="AJP843" s="231"/>
      <c r="AJQ843" s="231"/>
      <c r="AJR843" s="231"/>
      <c r="AJS843" s="231"/>
      <c r="AJT843" s="231"/>
      <c r="AJU843" s="231"/>
      <c r="AJV843" s="231"/>
      <c r="AJW843" s="231"/>
      <c r="AJX843" s="231"/>
      <c r="AJY843" s="231"/>
      <c r="AJZ843" s="231"/>
      <c r="AKA843" s="231"/>
      <c r="AKB843" s="231"/>
      <c r="AKC843" s="231"/>
      <c r="AKD843" s="231"/>
      <c r="AKE843" s="231"/>
      <c r="AKF843" s="231"/>
      <c r="AKG843" s="231"/>
      <c r="AKH843" s="231"/>
      <c r="AKI843" s="231"/>
      <c r="AKJ843" s="231"/>
      <c r="AKK843" s="231"/>
      <c r="AKL843" s="231"/>
      <c r="AKM843" s="231"/>
      <c r="AKN843" s="231"/>
      <c r="AKO843" s="231"/>
      <c r="AKP843" s="231"/>
      <c r="AKQ843" s="231"/>
      <c r="AKR843" s="231"/>
      <c r="AKS843" s="231"/>
      <c r="AKT843" s="231"/>
      <c r="AKU843" s="231"/>
      <c r="AKV843" s="231"/>
      <c r="AKW843" s="231"/>
      <c r="AKX843" s="231"/>
      <c r="AKY843" s="231"/>
      <c r="AKZ843" s="231"/>
      <c r="ALA843" s="231"/>
      <c r="ALB843" s="231"/>
      <c r="ALC843" s="231"/>
      <c r="ALD843" s="231"/>
      <c r="ALE843" s="231"/>
      <c r="ALF843" s="231"/>
      <c r="ALG843" s="231"/>
      <c r="ALH843" s="231"/>
      <c r="ALI843" s="231"/>
      <c r="ALJ843" s="231"/>
      <c r="ALK843" s="231"/>
      <c r="ALL843" s="231"/>
      <c r="ALM843" s="231"/>
      <c r="ALN843" s="231"/>
      <c r="ALO843" s="231"/>
      <c r="ALP843" s="231"/>
      <c r="ALQ843" s="231"/>
      <c r="ALR843" s="231"/>
      <c r="ALS843" s="231"/>
      <c r="ALT843" s="231"/>
      <c r="ALU843" s="231"/>
      <c r="ALV843" s="231"/>
      <c r="ALW843" s="231"/>
      <c r="ALX843" s="231"/>
      <c r="ALY843" s="231"/>
      <c r="ALZ843" s="231"/>
      <c r="AMA843" s="231"/>
      <c r="AMB843" s="231"/>
      <c r="AMC843" s="231"/>
      <c r="AMD843" s="231"/>
      <c r="AME843" s="231"/>
      <c r="AMF843" s="231"/>
      <c r="AMG843" s="231"/>
      <c r="AMH843" s="231"/>
      <c r="AMI843" s="231"/>
      <c r="AMJ843" s="231"/>
      <c r="AMK843" s="231"/>
      <c r="AML843" s="231"/>
      <c r="AMM843" s="231"/>
      <c r="AMN843" s="231"/>
      <c r="AMO843" s="231"/>
      <c r="AMP843" s="231"/>
      <c r="AMQ843" s="231"/>
      <c r="AMR843" s="231"/>
      <c r="AMS843" s="231"/>
      <c r="AMT843" s="231"/>
      <c r="AMU843" s="231"/>
      <c r="AMV843" s="231"/>
      <c r="AMW843" s="231"/>
      <c r="AMX843" s="231"/>
      <c r="AMY843" s="231"/>
      <c r="AMZ843" s="231"/>
      <c r="ANA843" s="231"/>
      <c r="ANB843" s="231"/>
      <c r="ANC843" s="231"/>
      <c r="AND843" s="231"/>
      <c r="ANE843" s="231"/>
      <c r="ANF843" s="231"/>
      <c r="ANG843" s="231"/>
      <c r="ANH843" s="231"/>
      <c r="ANI843" s="231"/>
      <c r="ANJ843" s="231"/>
      <c r="ANK843" s="231"/>
      <c r="ANL843" s="231"/>
      <c r="ANM843" s="231"/>
      <c r="ANN843" s="231"/>
      <c r="ANO843" s="231"/>
      <c r="ANP843" s="231"/>
      <c r="ANQ843" s="231"/>
      <c r="ANR843" s="231"/>
      <c r="ANS843" s="231"/>
      <c r="ANT843" s="231"/>
      <c r="ANU843" s="231"/>
      <c r="ANV843" s="231"/>
      <c r="ANW843" s="231"/>
      <c r="ANX843" s="231"/>
      <c r="ANY843" s="231"/>
      <c r="ANZ843" s="231"/>
      <c r="AOA843" s="231"/>
      <c r="AOB843" s="231"/>
      <c r="AOC843" s="231"/>
      <c r="AOD843" s="231"/>
      <c r="AOE843" s="231"/>
      <c r="AOF843" s="231"/>
      <c r="AOG843" s="231"/>
      <c r="AOH843" s="231"/>
      <c r="AOI843" s="231"/>
      <c r="AOJ843" s="231"/>
      <c r="AOK843" s="231"/>
      <c r="AOL843" s="231"/>
      <c r="AOM843" s="231"/>
      <c r="AON843" s="231"/>
      <c r="AOO843" s="231"/>
      <c r="AOP843" s="231"/>
      <c r="AOQ843" s="231"/>
      <c r="AOR843" s="231"/>
      <c r="AOS843" s="231"/>
      <c r="AOT843" s="231"/>
      <c r="AOU843" s="231"/>
      <c r="AOV843" s="231"/>
      <c r="AOW843" s="231"/>
      <c r="AOX843" s="231"/>
      <c r="AOY843" s="231"/>
      <c r="AOZ843" s="231"/>
      <c r="APA843" s="231"/>
      <c r="APB843" s="231"/>
      <c r="APC843" s="231"/>
      <c r="APD843" s="231"/>
      <c r="APE843" s="231"/>
      <c r="APF843" s="231"/>
      <c r="APG843" s="231"/>
      <c r="APH843" s="231"/>
      <c r="API843" s="231"/>
      <c r="APJ843" s="231"/>
      <c r="APK843" s="231"/>
      <c r="APL843" s="231"/>
      <c r="APM843" s="231"/>
      <c r="APN843" s="231"/>
      <c r="APO843" s="231"/>
      <c r="APP843" s="231"/>
      <c r="APQ843" s="231"/>
      <c r="APR843" s="231"/>
      <c r="APS843" s="231"/>
      <c r="APT843" s="231"/>
      <c r="APU843" s="231"/>
      <c r="APV843" s="231"/>
      <c r="APW843" s="231"/>
      <c r="APX843" s="231"/>
      <c r="APY843" s="231"/>
      <c r="APZ843" s="231"/>
      <c r="AQA843" s="231"/>
      <c r="AQB843" s="231"/>
      <c r="AQC843" s="231"/>
      <c r="AQD843" s="231"/>
      <c r="AQE843" s="231"/>
      <c r="AQF843" s="231"/>
      <c r="AQG843" s="231"/>
      <c r="AQH843" s="231"/>
      <c r="AQI843" s="231"/>
      <c r="AQJ843" s="231"/>
      <c r="AQK843" s="231"/>
      <c r="AQL843" s="231"/>
      <c r="AQM843" s="231"/>
      <c r="AQN843" s="231"/>
      <c r="AQO843" s="231"/>
      <c r="AQP843" s="231"/>
      <c r="AQQ843" s="231"/>
      <c r="AQR843" s="231"/>
      <c r="AQS843" s="231"/>
      <c r="AQT843" s="231"/>
      <c r="AQU843" s="231"/>
      <c r="AQV843" s="231"/>
      <c r="AQW843" s="231"/>
      <c r="AQX843" s="231"/>
      <c r="AQY843" s="231"/>
      <c r="AQZ843" s="231"/>
      <c r="ARA843" s="231"/>
      <c r="ARB843" s="231"/>
      <c r="ARC843" s="231"/>
      <c r="ARD843" s="231"/>
      <c r="ARE843" s="231"/>
      <c r="ARF843" s="231"/>
      <c r="ARG843" s="231"/>
      <c r="ARH843" s="231"/>
      <c r="ARI843" s="231"/>
      <c r="ARJ843" s="231"/>
      <c r="ARK843" s="231"/>
      <c r="ARL843" s="231"/>
      <c r="ARM843" s="231"/>
      <c r="ARN843" s="231"/>
      <c r="ARO843" s="231"/>
      <c r="ARP843" s="231"/>
      <c r="ARQ843" s="231"/>
      <c r="ARR843" s="231"/>
      <c r="ARS843" s="231"/>
      <c r="ART843" s="231"/>
      <c r="ARU843" s="231"/>
      <c r="ARV843" s="231"/>
      <c r="ARW843" s="231"/>
      <c r="ARX843" s="231"/>
      <c r="ARY843" s="231"/>
      <c r="ARZ843" s="231"/>
      <c r="ASA843" s="231"/>
      <c r="ASB843" s="231"/>
      <c r="ASC843" s="231"/>
      <c r="ASD843" s="231"/>
      <c r="ASE843" s="231"/>
      <c r="ASF843" s="231"/>
      <c r="ASG843" s="231"/>
      <c r="ASH843" s="231"/>
      <c r="ASI843" s="231"/>
      <c r="ASJ843" s="231"/>
      <c r="ASK843" s="231"/>
      <c r="ASL843" s="231"/>
      <c r="ASM843" s="231"/>
      <c r="ASN843" s="231"/>
      <c r="ASO843" s="231"/>
      <c r="ASP843" s="231"/>
      <c r="ASQ843" s="231"/>
      <c r="ASR843" s="231"/>
      <c r="ASS843" s="231"/>
      <c r="AST843" s="231"/>
      <c r="ASU843" s="231"/>
      <c r="ASV843" s="231"/>
      <c r="ASW843" s="231"/>
      <c r="ASX843" s="231"/>
      <c r="ASY843" s="231"/>
      <c r="ASZ843" s="231"/>
      <c r="ATA843" s="231"/>
      <c r="ATB843" s="231"/>
      <c r="ATC843" s="231"/>
      <c r="ATD843" s="231"/>
      <c r="ATE843" s="231"/>
      <c r="ATF843" s="231"/>
      <c r="ATG843" s="231"/>
      <c r="ATH843" s="231"/>
      <c r="ATI843" s="231"/>
      <c r="ATJ843" s="231"/>
      <c r="ATK843" s="231"/>
      <c r="ATL843" s="231"/>
      <c r="ATM843" s="231"/>
      <c r="ATN843" s="231"/>
      <c r="ATO843" s="231"/>
      <c r="ATP843" s="231"/>
      <c r="ATQ843" s="231"/>
      <c r="ATR843" s="231"/>
      <c r="ATS843" s="231"/>
      <c r="ATT843" s="231"/>
      <c r="ATU843" s="231"/>
      <c r="ATV843" s="231"/>
      <c r="ATW843" s="231"/>
      <c r="ATX843" s="231"/>
      <c r="ATY843" s="231"/>
      <c r="ATZ843" s="231"/>
      <c r="AUA843" s="231"/>
      <c r="AUB843" s="231"/>
      <c r="AUC843" s="231"/>
      <c r="AUD843" s="231"/>
      <c r="AUE843" s="231"/>
      <c r="AUF843" s="231"/>
      <c r="AUG843" s="231"/>
      <c r="AUH843" s="231"/>
      <c r="AUI843" s="231"/>
      <c r="AUJ843" s="231"/>
      <c r="AUK843" s="231"/>
      <c r="AUL843" s="231"/>
      <c r="AUM843" s="231"/>
      <c r="AUN843" s="231"/>
      <c r="AUO843" s="231"/>
      <c r="AUP843" s="231"/>
      <c r="AUQ843" s="231"/>
      <c r="AUR843" s="231"/>
      <c r="AUS843" s="231"/>
      <c r="AUT843" s="231"/>
      <c r="AUU843" s="231"/>
      <c r="AUV843" s="231"/>
      <c r="AUW843" s="231"/>
      <c r="AUX843" s="231"/>
      <c r="AUY843" s="231"/>
      <c r="AUZ843" s="231"/>
      <c r="AVA843" s="231"/>
      <c r="AVB843" s="231"/>
      <c r="AVC843" s="231"/>
      <c r="AVD843" s="231"/>
      <c r="AVE843" s="231"/>
      <c r="AVF843" s="231"/>
      <c r="AVG843" s="231"/>
      <c r="AVH843" s="231"/>
      <c r="AVI843" s="231"/>
      <c r="AVJ843" s="231"/>
      <c r="AVK843" s="231"/>
      <c r="AVL843" s="231"/>
      <c r="AVM843" s="231"/>
      <c r="AVN843" s="231"/>
      <c r="AVO843" s="231"/>
      <c r="AVP843" s="231"/>
      <c r="AVQ843" s="231"/>
      <c r="AVR843" s="231"/>
      <c r="AVS843" s="231"/>
      <c r="AVT843" s="231"/>
      <c r="AVU843" s="231"/>
      <c r="AVV843" s="231"/>
      <c r="AVW843" s="231"/>
      <c r="AVX843" s="231"/>
      <c r="AVY843" s="231"/>
      <c r="AVZ843" s="231"/>
      <c r="AWA843" s="231"/>
      <c r="AWB843" s="231"/>
      <c r="AWC843" s="231"/>
      <c r="AWD843" s="231"/>
      <c r="AWE843" s="231"/>
      <c r="AWF843" s="231"/>
      <c r="AWG843" s="231"/>
      <c r="AWH843" s="231"/>
      <c r="AWI843" s="231"/>
      <c r="AWJ843" s="231"/>
      <c r="AWK843" s="231"/>
      <c r="AWL843" s="231"/>
      <c r="AWM843" s="231"/>
      <c r="AWN843" s="231"/>
      <c r="AWO843" s="231"/>
      <c r="AWP843" s="231"/>
      <c r="AWQ843" s="231"/>
      <c r="AWR843" s="231"/>
      <c r="AWS843" s="231"/>
      <c r="AWT843" s="231"/>
      <c r="AWU843" s="231"/>
      <c r="AWV843" s="231"/>
      <c r="AWW843" s="231"/>
      <c r="AWX843" s="231"/>
      <c r="AWY843" s="231"/>
      <c r="AWZ843" s="231"/>
      <c r="AXA843" s="231"/>
      <c r="AXB843" s="231"/>
      <c r="AXC843" s="231"/>
      <c r="AXD843" s="231"/>
      <c r="AXE843" s="231"/>
      <c r="AXF843" s="231"/>
      <c r="AXG843" s="231"/>
      <c r="AXH843" s="231"/>
      <c r="AXI843" s="231"/>
      <c r="AXJ843" s="231"/>
      <c r="AXK843" s="231"/>
      <c r="AXL843" s="231"/>
      <c r="AXM843" s="231"/>
      <c r="AXN843" s="231"/>
      <c r="AXO843" s="231"/>
      <c r="AXP843" s="231"/>
      <c r="AXQ843" s="231"/>
      <c r="AXR843" s="231"/>
      <c r="AXS843" s="231"/>
      <c r="AXT843" s="231"/>
      <c r="AXU843" s="231"/>
      <c r="AXV843" s="231"/>
      <c r="AXW843" s="231"/>
      <c r="AXX843" s="231"/>
      <c r="AXY843" s="231"/>
      <c r="AXZ843" s="231"/>
      <c r="AYA843" s="231"/>
      <c r="AYB843" s="231"/>
      <c r="AYC843" s="231"/>
      <c r="AYD843" s="231"/>
      <c r="AYE843" s="231"/>
      <c r="AYF843" s="231"/>
      <c r="AYG843" s="231"/>
      <c r="AYH843" s="231"/>
      <c r="AYI843" s="231"/>
      <c r="AYJ843" s="231"/>
      <c r="AYK843" s="231"/>
      <c r="AYL843" s="231"/>
      <c r="AYM843" s="231"/>
      <c r="AYN843" s="231"/>
      <c r="AYO843" s="231"/>
      <c r="AYP843" s="231"/>
      <c r="AYQ843" s="231"/>
      <c r="AYR843" s="231"/>
      <c r="AYS843" s="231"/>
      <c r="AYT843" s="231"/>
      <c r="AYU843" s="231"/>
      <c r="AYV843" s="231"/>
      <c r="AYW843" s="231"/>
      <c r="AYX843" s="231"/>
      <c r="AYY843" s="231"/>
      <c r="AYZ843" s="231"/>
      <c r="AZA843" s="231"/>
      <c r="AZB843" s="231"/>
      <c r="AZC843" s="231"/>
      <c r="AZD843" s="231"/>
      <c r="AZE843" s="231"/>
      <c r="AZF843" s="231"/>
      <c r="AZG843" s="231"/>
      <c r="AZH843" s="231"/>
      <c r="AZI843" s="231"/>
      <c r="AZJ843" s="231"/>
      <c r="AZK843" s="231"/>
      <c r="AZL843" s="231"/>
      <c r="AZM843" s="231"/>
      <c r="AZN843" s="231"/>
      <c r="AZO843" s="231"/>
      <c r="AZP843" s="231"/>
      <c r="AZQ843" s="231"/>
      <c r="AZR843" s="231"/>
      <c r="AZS843" s="231"/>
      <c r="AZT843" s="231"/>
      <c r="AZU843" s="231"/>
      <c r="AZV843" s="231"/>
      <c r="AZW843" s="231"/>
      <c r="AZX843" s="231"/>
      <c r="AZY843" s="231"/>
      <c r="AZZ843" s="231"/>
      <c r="BAA843" s="231"/>
      <c r="BAB843" s="231"/>
      <c r="BAC843" s="231"/>
      <c r="BAD843" s="231"/>
      <c r="BAE843" s="231"/>
      <c r="BAF843" s="231"/>
      <c r="BAG843" s="231"/>
      <c r="BAH843" s="231"/>
      <c r="BAI843" s="231"/>
      <c r="BAJ843" s="231"/>
      <c r="BAK843" s="231"/>
      <c r="BAL843" s="231"/>
      <c r="BAM843" s="231"/>
      <c r="BAN843" s="231"/>
      <c r="BAO843" s="231"/>
      <c r="BAP843" s="231"/>
      <c r="BAQ843" s="231"/>
      <c r="BAR843" s="231"/>
      <c r="BAS843" s="231"/>
      <c r="BAT843" s="231"/>
      <c r="BAU843" s="231"/>
      <c r="BAV843" s="231"/>
      <c r="BAW843" s="231"/>
      <c r="BAX843" s="231"/>
      <c r="BAY843" s="231"/>
      <c r="BAZ843" s="231"/>
      <c r="BBA843" s="231"/>
      <c r="BBB843" s="231"/>
      <c r="BBC843" s="231"/>
      <c r="BBD843" s="231"/>
      <c r="BBE843" s="231"/>
      <c r="BBF843" s="231"/>
      <c r="BBG843" s="231"/>
      <c r="BBH843" s="231"/>
      <c r="BBI843" s="231"/>
      <c r="BBJ843" s="231"/>
      <c r="BBK843" s="231"/>
      <c r="BBL843" s="231"/>
      <c r="BBM843" s="231"/>
      <c r="BBN843" s="231"/>
      <c r="BBO843" s="231"/>
      <c r="BBP843" s="231"/>
      <c r="BBQ843" s="231"/>
      <c r="BBR843" s="231"/>
      <c r="BBS843" s="231"/>
      <c r="BBT843" s="231"/>
      <c r="BBU843" s="231"/>
      <c r="BBV843" s="231"/>
      <c r="BBW843" s="231"/>
      <c r="BBX843" s="231"/>
      <c r="BBY843" s="231"/>
      <c r="BBZ843" s="231"/>
      <c r="BCA843" s="231"/>
      <c r="BCB843" s="231"/>
      <c r="BCC843" s="231"/>
      <c r="BCD843" s="231"/>
      <c r="BCE843" s="231"/>
      <c r="BCF843" s="231"/>
      <c r="BCG843" s="231"/>
      <c r="BCH843" s="231"/>
      <c r="BCI843" s="231"/>
      <c r="BCJ843" s="231"/>
      <c r="BCK843" s="231"/>
      <c r="BCL843" s="231"/>
      <c r="BCM843" s="231"/>
      <c r="BCN843" s="231"/>
      <c r="BCO843" s="231"/>
      <c r="BCP843" s="231"/>
      <c r="BCQ843" s="231"/>
      <c r="BCR843" s="231"/>
      <c r="BCS843" s="231"/>
      <c r="BCT843" s="231"/>
      <c r="BCU843" s="231"/>
      <c r="BCV843" s="231"/>
      <c r="BCW843" s="231"/>
      <c r="BCX843" s="231"/>
      <c r="BCY843" s="231"/>
      <c r="BCZ843" s="231"/>
      <c r="BDA843" s="231"/>
      <c r="BDB843" s="231"/>
      <c r="BDC843" s="231"/>
      <c r="BDD843" s="231"/>
      <c r="BDE843" s="231"/>
      <c r="BDF843" s="231"/>
      <c r="BDG843" s="231"/>
      <c r="BDH843" s="231"/>
      <c r="BDI843" s="231"/>
      <c r="BDJ843" s="231"/>
      <c r="BDK843" s="231"/>
      <c r="BDL843" s="231"/>
      <c r="BDM843" s="231"/>
      <c r="BDN843" s="231"/>
      <c r="BDO843" s="231"/>
      <c r="BDP843" s="231"/>
      <c r="BDQ843" s="231"/>
      <c r="BDR843" s="231"/>
      <c r="BDS843" s="231"/>
      <c r="BDT843" s="231"/>
      <c r="BDU843" s="231"/>
      <c r="BDV843" s="231"/>
      <c r="BDW843" s="231"/>
      <c r="BDX843" s="231"/>
      <c r="BDY843" s="231"/>
      <c r="BDZ843" s="231"/>
      <c r="BEA843" s="231"/>
      <c r="BEB843" s="231"/>
      <c r="BEC843" s="231"/>
      <c r="BED843" s="231"/>
      <c r="BEE843" s="231"/>
      <c r="BEF843" s="231"/>
      <c r="BEG843" s="231"/>
      <c r="BEH843" s="231"/>
      <c r="BEI843" s="231"/>
      <c r="BEJ843" s="231"/>
      <c r="BEK843" s="231"/>
      <c r="BEL843" s="231"/>
      <c r="BEM843" s="231"/>
      <c r="BEN843" s="231"/>
      <c r="BEO843" s="231"/>
      <c r="BEP843" s="231"/>
      <c r="BEQ843" s="231"/>
      <c r="BER843" s="231"/>
      <c r="BES843" s="231"/>
      <c r="BET843" s="231"/>
      <c r="BEU843" s="231"/>
      <c r="BEV843" s="231"/>
      <c r="BEW843" s="231"/>
      <c r="BEX843" s="231"/>
      <c r="BEY843" s="231"/>
      <c r="BEZ843" s="231"/>
      <c r="BFA843" s="231"/>
      <c r="BFB843" s="231"/>
      <c r="BFC843" s="231"/>
      <c r="BFD843" s="231"/>
      <c r="BFE843" s="231"/>
      <c r="BFF843" s="231"/>
      <c r="BFG843" s="231"/>
      <c r="BFH843" s="231"/>
      <c r="BFI843" s="231"/>
      <c r="BFJ843" s="231"/>
      <c r="BFK843" s="231"/>
      <c r="BFL843" s="231"/>
      <c r="BFM843" s="231"/>
      <c r="BFN843" s="231"/>
      <c r="BFO843" s="231"/>
      <c r="BFP843" s="231"/>
      <c r="BFQ843" s="231"/>
      <c r="BFR843" s="231"/>
      <c r="BFS843" s="231"/>
      <c r="BFT843" s="231"/>
      <c r="BFU843" s="231"/>
      <c r="BFV843" s="231"/>
      <c r="BFW843" s="231"/>
      <c r="BFX843" s="231"/>
      <c r="BFY843" s="231"/>
      <c r="BFZ843" s="231"/>
      <c r="BGA843" s="231"/>
      <c r="BGB843" s="231"/>
      <c r="BGC843" s="231"/>
      <c r="BGD843" s="231"/>
      <c r="BGE843" s="231"/>
      <c r="BGF843" s="231"/>
      <c r="BGG843" s="231"/>
      <c r="BGH843" s="231"/>
      <c r="BGI843" s="231"/>
      <c r="BGJ843" s="231"/>
      <c r="BGK843" s="231"/>
      <c r="BGL843" s="231"/>
      <c r="BGM843" s="231"/>
      <c r="BGN843" s="231"/>
      <c r="BGO843" s="231"/>
      <c r="BGP843" s="231"/>
      <c r="BGQ843" s="231"/>
      <c r="BGR843" s="231"/>
      <c r="BGS843" s="231"/>
      <c r="BGT843" s="231"/>
      <c r="BGU843" s="231"/>
      <c r="BGV843" s="231"/>
      <c r="BGW843" s="231"/>
      <c r="BGX843" s="231"/>
      <c r="BGY843" s="231"/>
      <c r="BGZ843" s="231"/>
      <c r="BHA843" s="231"/>
      <c r="BHB843" s="231"/>
      <c r="BHC843" s="231"/>
      <c r="BHD843" s="231"/>
      <c r="BHE843" s="231"/>
      <c r="BHF843" s="231"/>
      <c r="BHG843" s="231"/>
      <c r="BHH843" s="231"/>
      <c r="BHI843" s="231"/>
      <c r="BHJ843" s="231"/>
      <c r="BHK843" s="231"/>
      <c r="BHL843" s="231"/>
      <c r="BHM843" s="231"/>
      <c r="BHN843" s="231"/>
      <c r="BHO843" s="231"/>
      <c r="BHP843" s="231"/>
      <c r="BHQ843" s="231"/>
      <c r="BHR843" s="231"/>
      <c r="BHS843" s="231"/>
      <c r="BHT843" s="231"/>
      <c r="BHU843" s="231"/>
      <c r="BHV843" s="231"/>
      <c r="BHW843" s="231"/>
      <c r="BHX843" s="231"/>
      <c r="BHY843" s="231"/>
      <c r="BHZ843" s="231"/>
      <c r="BIA843" s="231"/>
      <c r="BIB843" s="231"/>
      <c r="BIC843" s="231"/>
      <c r="BID843" s="231"/>
      <c r="BIE843" s="231"/>
      <c r="BIF843" s="231"/>
      <c r="BIG843" s="231"/>
      <c r="BIH843" s="231"/>
      <c r="BII843" s="231"/>
      <c r="BIJ843" s="231"/>
      <c r="BIK843" s="231"/>
      <c r="BIL843" s="231"/>
      <c r="BIM843" s="231"/>
      <c r="BIN843" s="231"/>
      <c r="BIO843" s="231"/>
      <c r="BIP843" s="231"/>
      <c r="BIQ843" s="231"/>
      <c r="BIR843" s="231"/>
      <c r="BIS843" s="231"/>
      <c r="BIT843" s="231"/>
      <c r="BIU843" s="231"/>
      <c r="BIV843" s="231"/>
      <c r="BIW843" s="231"/>
      <c r="BIX843" s="231"/>
      <c r="BIY843" s="231"/>
      <c r="BIZ843" s="231"/>
      <c r="BJA843" s="231"/>
      <c r="BJB843" s="231"/>
      <c r="BJC843" s="231"/>
      <c r="BJD843" s="231"/>
      <c r="BJE843" s="231"/>
      <c r="BJF843" s="231"/>
      <c r="BJG843" s="231"/>
      <c r="BJH843" s="231"/>
      <c r="BJI843" s="231"/>
      <c r="BJJ843" s="231"/>
      <c r="BJK843" s="231"/>
      <c r="BJL843" s="231"/>
      <c r="BJM843" s="231"/>
      <c r="BJN843" s="231"/>
      <c r="BJO843" s="231"/>
      <c r="BJP843" s="231"/>
      <c r="BJQ843" s="231"/>
      <c r="BJR843" s="231"/>
      <c r="BJS843" s="231"/>
      <c r="BJT843" s="231"/>
      <c r="BJU843" s="231"/>
      <c r="BJV843" s="231"/>
      <c r="BJW843" s="231"/>
      <c r="BJX843" s="231"/>
      <c r="BJY843" s="231"/>
      <c r="BJZ843" s="231"/>
      <c r="BKA843" s="231"/>
      <c r="BKB843" s="231"/>
      <c r="BKC843" s="231"/>
      <c r="BKD843" s="231"/>
      <c r="BKE843" s="231"/>
      <c r="BKF843" s="231"/>
      <c r="BKG843" s="231"/>
      <c r="BKH843" s="231"/>
      <c r="BKI843" s="231"/>
      <c r="BKJ843" s="231"/>
      <c r="BKK843" s="231"/>
      <c r="BKL843" s="231"/>
      <c r="BKM843" s="231"/>
      <c r="BKN843" s="231"/>
      <c r="BKO843" s="231"/>
      <c r="BKP843" s="231"/>
      <c r="BKQ843" s="231"/>
      <c r="BKR843" s="231"/>
      <c r="BKS843" s="231"/>
      <c r="BKT843" s="231"/>
      <c r="BKU843" s="231"/>
      <c r="BKV843" s="231"/>
      <c r="BKW843" s="231"/>
      <c r="BKX843" s="231"/>
      <c r="BKY843" s="231"/>
      <c r="BKZ843" s="231"/>
      <c r="BLA843" s="231"/>
      <c r="BLB843" s="231"/>
      <c r="BLC843" s="231"/>
      <c r="BLD843" s="231"/>
      <c r="BLE843" s="231"/>
      <c r="BLF843" s="231"/>
      <c r="BLG843" s="231"/>
      <c r="BLH843" s="231"/>
      <c r="BLI843" s="231"/>
      <c r="BLJ843" s="231"/>
      <c r="BLK843" s="231"/>
      <c r="BLL843" s="231"/>
      <c r="BLM843" s="231"/>
      <c r="BLN843" s="231"/>
      <c r="BLO843" s="231"/>
      <c r="BLP843" s="231"/>
      <c r="BLQ843" s="231"/>
      <c r="BLR843" s="231"/>
      <c r="BLS843" s="231"/>
      <c r="BLT843" s="231"/>
      <c r="BLU843" s="231"/>
      <c r="BLV843" s="231"/>
      <c r="BLW843" s="231"/>
      <c r="BLX843" s="231"/>
      <c r="BLY843" s="231"/>
      <c r="BLZ843" s="231"/>
      <c r="BMA843" s="231"/>
      <c r="BMB843" s="231"/>
      <c r="BMC843" s="231"/>
      <c r="BMD843" s="231"/>
      <c r="BME843" s="231"/>
      <c r="BMF843" s="231"/>
      <c r="BMG843" s="231"/>
      <c r="BMH843" s="231"/>
      <c r="BMI843" s="231"/>
      <c r="BMJ843" s="231"/>
      <c r="BMK843" s="231"/>
      <c r="BML843" s="231"/>
      <c r="BMM843" s="231"/>
      <c r="BMN843" s="231"/>
      <c r="BMO843" s="231"/>
      <c r="BMP843" s="231"/>
      <c r="BMQ843" s="231"/>
      <c r="BMR843" s="231"/>
      <c r="BMS843" s="231"/>
      <c r="BMT843" s="231"/>
      <c r="BMU843" s="231"/>
      <c r="BMV843" s="231"/>
      <c r="BMW843" s="231"/>
      <c r="BMX843" s="231"/>
      <c r="BMY843" s="231"/>
      <c r="BMZ843" s="231"/>
      <c r="BNA843" s="231"/>
      <c r="BNB843" s="231"/>
      <c r="BNC843" s="231"/>
      <c r="BND843" s="231"/>
      <c r="BNE843" s="231"/>
      <c r="BNF843" s="231"/>
      <c r="BNG843" s="231"/>
      <c r="BNH843" s="231"/>
      <c r="BNI843" s="231"/>
      <c r="BNJ843" s="231"/>
      <c r="BNK843" s="231"/>
      <c r="BNL843" s="231"/>
      <c r="BNM843" s="231"/>
      <c r="BNN843" s="231"/>
      <c r="BNO843" s="231"/>
      <c r="BNP843" s="231"/>
      <c r="BNQ843" s="231"/>
      <c r="BNR843" s="231"/>
      <c r="BNS843" s="231"/>
      <c r="BNT843" s="231"/>
      <c r="BNU843" s="231"/>
      <c r="BNV843" s="231"/>
      <c r="BNW843" s="231"/>
      <c r="BNX843" s="231"/>
      <c r="BNY843" s="231"/>
      <c r="BNZ843" s="231"/>
      <c r="BOA843" s="231"/>
      <c r="BOB843" s="231"/>
      <c r="BOC843" s="231"/>
      <c r="BOD843" s="231"/>
      <c r="BOE843" s="231"/>
      <c r="BOF843" s="231"/>
      <c r="BOG843" s="231"/>
      <c r="BOH843" s="231"/>
      <c r="BOI843" s="231"/>
      <c r="BOJ843" s="231"/>
      <c r="BOK843" s="231"/>
      <c r="BOL843" s="231"/>
      <c r="BOM843" s="231"/>
      <c r="BON843" s="231"/>
      <c r="BOO843" s="231"/>
      <c r="BOP843" s="231"/>
      <c r="BOQ843" s="231"/>
      <c r="BOR843" s="231"/>
      <c r="BOS843" s="231"/>
      <c r="BOT843" s="231"/>
      <c r="BOU843" s="231"/>
      <c r="BOV843" s="231"/>
      <c r="BOW843" s="231"/>
      <c r="BOX843" s="231"/>
      <c r="BOY843" s="231"/>
      <c r="BOZ843" s="231"/>
      <c r="BPA843" s="231"/>
      <c r="BPB843" s="231"/>
      <c r="BPC843" s="231"/>
      <c r="BPD843" s="231"/>
      <c r="BPE843" s="231"/>
      <c r="BPF843" s="231"/>
      <c r="BPG843" s="231"/>
      <c r="BPH843" s="231"/>
      <c r="BPI843" s="231"/>
      <c r="BPJ843" s="231"/>
      <c r="BPK843" s="231"/>
      <c r="BPL843" s="231"/>
      <c r="BPM843" s="231"/>
      <c r="BPN843" s="231"/>
      <c r="BPO843" s="231"/>
      <c r="BPP843" s="231"/>
      <c r="BPQ843" s="231"/>
      <c r="BPR843" s="231"/>
      <c r="BPS843" s="231"/>
      <c r="BPT843" s="231"/>
      <c r="BPU843" s="231"/>
      <c r="BPV843" s="231"/>
      <c r="BPW843" s="231"/>
      <c r="BPX843" s="231"/>
      <c r="BPY843" s="231"/>
      <c r="BPZ843" s="231"/>
      <c r="BQA843" s="231"/>
      <c r="BQB843" s="231"/>
      <c r="BQC843" s="231"/>
      <c r="BQD843" s="231"/>
      <c r="BQE843" s="231"/>
      <c r="BQF843" s="231"/>
      <c r="BQG843" s="231"/>
      <c r="BQH843" s="231"/>
      <c r="BQI843" s="231"/>
      <c r="BQJ843" s="231"/>
      <c r="BQK843" s="231"/>
      <c r="BQL843" s="231"/>
      <c r="BQM843" s="231"/>
      <c r="BQN843" s="231"/>
      <c r="BQO843" s="231"/>
      <c r="BQP843" s="231"/>
      <c r="BQQ843" s="231"/>
      <c r="BQR843" s="231"/>
      <c r="BQS843" s="231"/>
      <c r="BQT843" s="231"/>
      <c r="BQU843" s="231"/>
      <c r="BQV843" s="231"/>
      <c r="BQW843" s="231"/>
      <c r="BQX843" s="231"/>
      <c r="BQY843" s="231"/>
      <c r="BQZ843" s="231"/>
      <c r="BRA843" s="231"/>
      <c r="BRB843" s="231"/>
      <c r="BRC843" s="231"/>
      <c r="BRD843" s="231"/>
      <c r="BRE843" s="231"/>
      <c r="BRF843" s="231"/>
      <c r="BRG843" s="231"/>
      <c r="BRH843" s="231"/>
      <c r="BRI843" s="231"/>
      <c r="BRJ843" s="231"/>
      <c r="BRK843" s="231"/>
      <c r="BRL843" s="231"/>
      <c r="BRM843" s="231"/>
      <c r="BRN843" s="231"/>
      <c r="BRO843" s="231"/>
      <c r="BRP843" s="231"/>
      <c r="BRQ843" s="231"/>
      <c r="BRR843" s="231"/>
      <c r="BRS843" s="231"/>
      <c r="BRT843" s="231"/>
      <c r="BRU843" s="231"/>
      <c r="BRV843" s="231"/>
      <c r="BRW843" s="231"/>
      <c r="BRX843" s="231"/>
      <c r="BRY843" s="231"/>
      <c r="BRZ843" s="231"/>
      <c r="BSA843" s="231"/>
      <c r="BSB843" s="231"/>
      <c r="BSC843" s="231"/>
      <c r="BSD843" s="231"/>
      <c r="BSE843" s="231"/>
      <c r="BSF843" s="231"/>
      <c r="BSG843" s="231"/>
      <c r="BSH843" s="231"/>
      <c r="BSI843" s="231"/>
      <c r="BSJ843" s="231"/>
      <c r="BSK843" s="231"/>
      <c r="BSL843" s="231"/>
      <c r="BSM843" s="231"/>
      <c r="BSN843" s="231"/>
      <c r="BSO843" s="231"/>
      <c r="BSP843" s="231"/>
      <c r="BSQ843" s="231"/>
      <c r="BSR843" s="231"/>
      <c r="BSS843" s="231"/>
      <c r="BST843" s="231"/>
      <c r="BSU843" s="231"/>
      <c r="BSV843" s="231"/>
      <c r="BSW843" s="231"/>
      <c r="BSX843" s="231"/>
      <c r="BSY843" s="231"/>
      <c r="BSZ843" s="231"/>
      <c r="BTA843" s="231"/>
      <c r="BTB843" s="231"/>
      <c r="BTC843" s="231"/>
      <c r="BTD843" s="231"/>
      <c r="BTE843" s="231"/>
      <c r="BTF843" s="231"/>
      <c r="BTG843" s="231"/>
      <c r="BTH843" s="231"/>
      <c r="BTI843" s="231"/>
      <c r="BTJ843" s="231"/>
      <c r="BTK843" s="231"/>
      <c r="BTL843" s="231"/>
      <c r="BTM843" s="231"/>
      <c r="BTN843" s="231"/>
      <c r="BTO843" s="231"/>
      <c r="BTP843" s="231"/>
      <c r="BTQ843" s="231"/>
      <c r="BTR843" s="231"/>
      <c r="BTS843" s="231"/>
      <c r="BTT843" s="231"/>
      <c r="BTU843" s="231"/>
      <c r="BTV843" s="231"/>
      <c r="BTW843" s="231"/>
      <c r="BTX843" s="231"/>
      <c r="BTY843" s="231"/>
      <c r="BTZ843" s="231"/>
      <c r="BUA843" s="231"/>
      <c r="BUB843" s="231"/>
      <c r="BUC843" s="231"/>
      <c r="BUD843" s="231"/>
      <c r="BUE843" s="231"/>
      <c r="BUF843" s="231"/>
      <c r="BUG843" s="231"/>
      <c r="BUH843" s="231"/>
      <c r="BUI843" s="231"/>
      <c r="BUJ843" s="231"/>
      <c r="BUK843" s="231"/>
      <c r="BUL843" s="231"/>
      <c r="BUM843" s="231"/>
      <c r="BUN843" s="231"/>
      <c r="BUO843" s="231"/>
      <c r="BUP843" s="231"/>
      <c r="BUQ843" s="231"/>
      <c r="BUR843" s="231"/>
      <c r="BUS843" s="231"/>
      <c r="BUT843" s="231"/>
      <c r="BUU843" s="231"/>
      <c r="BUV843" s="231"/>
      <c r="BUW843" s="231"/>
      <c r="BUX843" s="231"/>
      <c r="BUY843" s="231"/>
      <c r="BUZ843" s="231"/>
      <c r="BVA843" s="231"/>
      <c r="BVB843" s="231"/>
      <c r="BVC843" s="231"/>
      <c r="BVD843" s="231"/>
      <c r="BVE843" s="231"/>
      <c r="BVF843" s="231"/>
      <c r="BVG843" s="231"/>
      <c r="BVH843" s="231"/>
      <c r="BVI843" s="231"/>
      <c r="BVJ843" s="231"/>
      <c r="BVK843" s="231"/>
      <c r="BVL843" s="231"/>
      <c r="BVM843" s="231"/>
      <c r="BVN843" s="231"/>
      <c r="BVO843" s="231"/>
      <c r="BVP843" s="231"/>
      <c r="BVQ843" s="231"/>
      <c r="BVR843" s="231"/>
      <c r="BVS843" s="231"/>
      <c r="BVT843" s="231"/>
      <c r="BVU843" s="231"/>
      <c r="BVV843" s="231"/>
      <c r="BVW843" s="231"/>
      <c r="BVX843" s="231"/>
      <c r="BVY843" s="231"/>
      <c r="BVZ843" s="231"/>
      <c r="BWA843" s="231"/>
      <c r="BWB843" s="231"/>
      <c r="BWC843" s="231"/>
      <c r="BWD843" s="231"/>
      <c r="BWE843" s="231"/>
      <c r="BWF843" s="231"/>
      <c r="BWG843" s="231"/>
      <c r="BWH843" s="231"/>
      <c r="BWI843" s="231"/>
      <c r="BWJ843" s="231"/>
      <c r="BWK843" s="231"/>
      <c r="BWL843" s="231"/>
      <c r="BWM843" s="231"/>
      <c r="BWN843" s="231"/>
      <c r="BWO843" s="231"/>
      <c r="BWP843" s="231"/>
      <c r="BWQ843" s="231"/>
      <c r="BWR843" s="231"/>
      <c r="BWS843" s="231"/>
      <c r="BWT843" s="231"/>
      <c r="BWU843" s="231"/>
      <c r="BWV843" s="231"/>
      <c r="BWW843" s="231"/>
      <c r="BWX843" s="231"/>
      <c r="BWY843" s="231"/>
      <c r="BWZ843" s="231"/>
      <c r="BXA843" s="231"/>
      <c r="BXB843" s="231"/>
      <c r="BXC843" s="231"/>
      <c r="BXD843" s="231"/>
      <c r="BXE843" s="231"/>
      <c r="BXF843" s="231"/>
      <c r="BXG843" s="231"/>
      <c r="BXH843" s="231"/>
      <c r="BXI843" s="231"/>
      <c r="BXJ843" s="231"/>
      <c r="BXK843" s="231"/>
      <c r="BXL843" s="231"/>
      <c r="BXM843" s="231"/>
      <c r="BXN843" s="231"/>
      <c r="BXO843" s="231"/>
      <c r="BXP843" s="231"/>
      <c r="BXQ843" s="231"/>
      <c r="BXR843" s="231"/>
      <c r="BXS843" s="231"/>
      <c r="BXT843" s="231"/>
      <c r="BXU843" s="231"/>
      <c r="BXV843" s="231"/>
      <c r="BXW843" s="231"/>
      <c r="BXX843" s="231"/>
      <c r="BXY843" s="231"/>
      <c r="BXZ843" s="231"/>
      <c r="BYA843" s="231"/>
      <c r="BYB843" s="231"/>
      <c r="BYC843" s="231"/>
      <c r="BYD843" s="231"/>
      <c r="BYE843" s="231"/>
      <c r="BYF843" s="231"/>
      <c r="BYG843" s="231"/>
      <c r="BYH843" s="231"/>
      <c r="BYI843" s="231"/>
      <c r="BYJ843" s="231"/>
      <c r="BYK843" s="231"/>
      <c r="BYL843" s="231"/>
      <c r="BYM843" s="231"/>
      <c r="BYN843" s="231"/>
      <c r="BYO843" s="231"/>
      <c r="BYP843" s="231"/>
      <c r="BYQ843" s="231"/>
      <c r="BYR843" s="231"/>
      <c r="BYS843" s="231"/>
      <c r="BYT843" s="231"/>
      <c r="BYU843" s="231"/>
      <c r="BYV843" s="231"/>
      <c r="BYW843" s="231"/>
      <c r="BYX843" s="231"/>
      <c r="BYY843" s="231"/>
      <c r="BYZ843" s="231"/>
      <c r="BZA843" s="231"/>
      <c r="BZB843" s="231"/>
      <c r="BZC843" s="231"/>
      <c r="BZD843" s="231"/>
      <c r="BZE843" s="231"/>
      <c r="BZF843" s="231"/>
      <c r="BZG843" s="231"/>
      <c r="BZH843" s="231"/>
      <c r="BZI843" s="231"/>
      <c r="BZJ843" s="231"/>
      <c r="BZK843" s="231"/>
      <c r="BZL843" s="231"/>
      <c r="BZM843" s="231"/>
      <c r="BZN843" s="231"/>
      <c r="BZO843" s="231"/>
      <c r="BZP843" s="231"/>
      <c r="BZQ843" s="231"/>
      <c r="BZR843" s="231"/>
      <c r="BZS843" s="231"/>
      <c r="BZT843" s="231"/>
      <c r="BZU843" s="231"/>
      <c r="BZV843" s="231"/>
      <c r="BZW843" s="231"/>
      <c r="BZX843" s="231"/>
      <c r="BZY843" s="231"/>
      <c r="BZZ843" s="231"/>
      <c r="CAA843" s="231"/>
      <c r="CAB843" s="231"/>
      <c r="CAC843" s="231"/>
      <c r="CAD843" s="231"/>
      <c r="CAE843" s="231"/>
      <c r="CAF843" s="231"/>
      <c r="CAG843" s="231"/>
      <c r="CAH843" s="231"/>
      <c r="CAI843" s="231"/>
      <c r="CAJ843" s="231"/>
      <c r="CAK843" s="231"/>
      <c r="CAL843" s="231"/>
      <c r="CAM843" s="231"/>
      <c r="CAN843" s="231"/>
      <c r="CAO843" s="231"/>
      <c r="CAP843" s="231"/>
      <c r="CAQ843" s="231"/>
      <c r="CAR843" s="231"/>
      <c r="CAS843" s="231"/>
      <c r="CAT843" s="231"/>
      <c r="CAU843" s="231"/>
      <c r="CAV843" s="231"/>
      <c r="CAW843" s="231"/>
      <c r="CAX843" s="231"/>
      <c r="CAY843" s="231"/>
      <c r="CAZ843" s="231"/>
      <c r="CBA843" s="231"/>
      <c r="CBB843" s="231"/>
      <c r="CBC843" s="231"/>
      <c r="CBD843" s="231"/>
      <c r="CBE843" s="231"/>
      <c r="CBF843" s="231"/>
      <c r="CBG843" s="231"/>
      <c r="CBH843" s="231"/>
      <c r="CBI843" s="231"/>
      <c r="CBJ843" s="231"/>
      <c r="CBK843" s="231"/>
      <c r="CBL843" s="231"/>
      <c r="CBM843" s="231"/>
      <c r="CBN843" s="231"/>
      <c r="CBO843" s="231"/>
      <c r="CBP843" s="231"/>
      <c r="CBQ843" s="231"/>
      <c r="CBR843" s="231"/>
      <c r="CBS843" s="231"/>
      <c r="CBT843" s="231"/>
      <c r="CBU843" s="231"/>
      <c r="CBV843" s="231"/>
      <c r="CBW843" s="231"/>
      <c r="CBX843" s="231"/>
      <c r="CBY843" s="231"/>
      <c r="CBZ843" s="231"/>
      <c r="CCA843" s="231"/>
      <c r="CCB843" s="231"/>
      <c r="CCC843" s="231"/>
      <c r="CCD843" s="231"/>
      <c r="CCE843" s="231"/>
      <c r="CCF843" s="231"/>
      <c r="CCG843" s="231"/>
      <c r="CCH843" s="231"/>
      <c r="CCI843" s="231"/>
      <c r="CCJ843" s="231"/>
      <c r="CCK843" s="231"/>
      <c r="CCL843" s="231"/>
      <c r="CCM843" s="231"/>
      <c r="CCN843" s="231"/>
      <c r="CCO843" s="231"/>
      <c r="CCP843" s="231"/>
      <c r="CCQ843" s="231"/>
      <c r="CCR843" s="231"/>
      <c r="CCS843" s="231"/>
      <c r="CCT843" s="231"/>
      <c r="CCU843" s="231"/>
      <c r="CCV843" s="231"/>
      <c r="CCW843" s="231"/>
      <c r="CCX843" s="231"/>
      <c r="CCY843" s="231"/>
      <c r="CCZ843" s="231"/>
      <c r="CDA843" s="231"/>
      <c r="CDB843" s="231"/>
      <c r="CDC843" s="231"/>
      <c r="CDD843" s="231"/>
      <c r="CDE843" s="231"/>
      <c r="CDF843" s="231"/>
      <c r="CDG843" s="231"/>
      <c r="CDH843" s="231"/>
      <c r="CDI843" s="231"/>
      <c r="CDJ843" s="231"/>
      <c r="CDK843" s="231"/>
      <c r="CDL843" s="231"/>
      <c r="CDM843" s="231"/>
      <c r="CDN843" s="231"/>
      <c r="CDO843" s="231"/>
      <c r="CDP843" s="231"/>
      <c r="CDQ843" s="231"/>
      <c r="CDR843" s="231"/>
      <c r="CDS843" s="231"/>
      <c r="CDT843" s="231"/>
      <c r="CDU843" s="231"/>
      <c r="CDV843" s="231"/>
      <c r="CDW843" s="231"/>
      <c r="CDX843" s="231"/>
      <c r="CDY843" s="231"/>
      <c r="CDZ843" s="231"/>
      <c r="CEA843" s="231"/>
      <c r="CEB843" s="231"/>
      <c r="CEC843" s="231"/>
      <c r="CED843" s="231"/>
      <c r="CEE843" s="231"/>
      <c r="CEF843" s="231"/>
      <c r="CEG843" s="231"/>
      <c r="CEH843" s="231"/>
      <c r="CEI843" s="231"/>
      <c r="CEJ843" s="231"/>
      <c r="CEK843" s="231"/>
      <c r="CEL843" s="231"/>
      <c r="CEM843" s="231"/>
      <c r="CEN843" s="231"/>
      <c r="CEO843" s="231"/>
      <c r="CEP843" s="231"/>
      <c r="CEQ843" s="231"/>
      <c r="CER843" s="231"/>
      <c r="CES843" s="231"/>
      <c r="CET843" s="231"/>
      <c r="CEU843" s="231"/>
      <c r="CEV843" s="231"/>
      <c r="CEW843" s="231"/>
      <c r="CEX843" s="231"/>
      <c r="CEY843" s="231"/>
      <c r="CEZ843" s="231"/>
      <c r="CFA843" s="231"/>
      <c r="CFB843" s="231"/>
      <c r="CFC843" s="231"/>
      <c r="CFD843" s="231"/>
      <c r="CFE843" s="231"/>
      <c r="CFF843" s="231"/>
      <c r="CFG843" s="231"/>
      <c r="CFH843" s="231"/>
      <c r="CFI843" s="231"/>
      <c r="CFJ843" s="231"/>
      <c r="CFK843" s="231"/>
      <c r="CFL843" s="231"/>
      <c r="CFM843" s="231"/>
      <c r="CFN843" s="231"/>
      <c r="CFO843" s="231"/>
      <c r="CFP843" s="231"/>
      <c r="CFQ843" s="231"/>
      <c r="CFR843" s="231"/>
      <c r="CFS843" s="231"/>
      <c r="CFT843" s="231"/>
      <c r="CFU843" s="231"/>
      <c r="CFV843" s="231"/>
      <c r="CFW843" s="231"/>
      <c r="CFX843" s="231"/>
      <c r="CFY843" s="231"/>
      <c r="CFZ843" s="231"/>
      <c r="CGA843" s="231"/>
      <c r="CGB843" s="231"/>
      <c r="CGC843" s="231"/>
      <c r="CGD843" s="231"/>
      <c r="CGE843" s="231"/>
      <c r="CGF843" s="231"/>
      <c r="CGG843" s="231"/>
      <c r="CGH843" s="231"/>
      <c r="CGI843" s="231"/>
      <c r="CGJ843" s="231"/>
      <c r="CGK843" s="231"/>
      <c r="CGL843" s="231"/>
      <c r="CGM843" s="231"/>
      <c r="CGN843" s="231"/>
      <c r="CGO843" s="231"/>
      <c r="CGP843" s="231"/>
      <c r="CGQ843" s="231"/>
      <c r="CGR843" s="231"/>
      <c r="CGS843" s="231"/>
      <c r="CGT843" s="231"/>
      <c r="CGU843" s="231"/>
      <c r="CGV843" s="231"/>
      <c r="CGW843" s="231"/>
      <c r="CGX843" s="231"/>
      <c r="CGY843" s="231"/>
      <c r="CGZ843" s="231"/>
      <c r="CHA843" s="231"/>
      <c r="CHB843" s="231"/>
      <c r="CHC843" s="231"/>
      <c r="CHD843" s="231"/>
      <c r="CHE843" s="231"/>
      <c r="CHF843" s="231"/>
      <c r="CHG843" s="231"/>
      <c r="CHH843" s="231"/>
      <c r="CHI843" s="231"/>
      <c r="CHJ843" s="231"/>
      <c r="CHK843" s="231"/>
      <c r="CHL843" s="231"/>
      <c r="CHM843" s="231"/>
      <c r="CHN843" s="231"/>
      <c r="CHO843" s="231"/>
      <c r="CHP843" s="231"/>
      <c r="CHQ843" s="231"/>
      <c r="CHR843" s="231"/>
      <c r="CHS843" s="231"/>
      <c r="CHT843" s="231"/>
      <c r="CHU843" s="231"/>
      <c r="CHV843" s="231"/>
      <c r="CHW843" s="231"/>
      <c r="CHX843" s="231"/>
      <c r="CHY843" s="231"/>
      <c r="CHZ843" s="231"/>
      <c r="CIA843" s="231"/>
      <c r="CIB843" s="231"/>
      <c r="CIC843" s="231"/>
      <c r="CID843" s="231"/>
      <c r="CIE843" s="231"/>
      <c r="CIF843" s="231"/>
      <c r="CIG843" s="231"/>
      <c r="CIH843" s="231"/>
      <c r="CII843" s="231"/>
      <c r="CIJ843" s="231"/>
      <c r="CIK843" s="231"/>
      <c r="CIL843" s="231"/>
      <c r="CIM843" s="231"/>
      <c r="CIN843" s="231"/>
      <c r="CIO843" s="231"/>
      <c r="CIP843" s="231"/>
      <c r="CIQ843" s="231"/>
      <c r="CIR843" s="231"/>
      <c r="CIS843" s="231"/>
      <c r="CIT843" s="231"/>
      <c r="CIU843" s="231"/>
      <c r="CIV843" s="231"/>
      <c r="CIW843" s="231"/>
      <c r="CIX843" s="231"/>
      <c r="CIY843" s="231"/>
      <c r="CIZ843" s="231"/>
      <c r="CJA843" s="231"/>
      <c r="CJB843" s="231"/>
      <c r="CJC843" s="231"/>
      <c r="CJD843" s="231"/>
      <c r="CJE843" s="231"/>
      <c r="CJF843" s="231"/>
      <c r="CJG843" s="231"/>
      <c r="CJH843" s="231"/>
      <c r="CJI843" s="231"/>
      <c r="CJJ843" s="231"/>
      <c r="CJK843" s="231"/>
      <c r="CJL843" s="231"/>
      <c r="CJM843" s="231"/>
      <c r="CJN843" s="231"/>
      <c r="CJO843" s="231"/>
      <c r="CJP843" s="231"/>
      <c r="CJQ843" s="231"/>
      <c r="CJR843" s="231"/>
      <c r="CJS843" s="231"/>
      <c r="CJT843" s="231"/>
      <c r="CJU843" s="231"/>
      <c r="CJV843" s="231"/>
      <c r="CJW843" s="231"/>
      <c r="CJX843" s="231"/>
      <c r="CJY843" s="231"/>
      <c r="CJZ843" s="231"/>
      <c r="CKA843" s="231"/>
      <c r="CKB843" s="231"/>
      <c r="CKC843" s="231"/>
      <c r="CKD843" s="231"/>
      <c r="CKE843" s="231"/>
      <c r="CKF843" s="231"/>
      <c r="CKG843" s="231"/>
      <c r="CKH843" s="231"/>
      <c r="CKI843" s="231"/>
      <c r="CKJ843" s="231"/>
      <c r="CKK843" s="231"/>
      <c r="CKL843" s="231"/>
      <c r="CKM843" s="231"/>
      <c r="CKN843" s="231"/>
      <c r="CKO843" s="231"/>
      <c r="CKP843" s="231"/>
      <c r="CKQ843" s="231"/>
      <c r="CKR843" s="231"/>
      <c r="CKS843" s="231"/>
      <c r="CKT843" s="231"/>
      <c r="CKU843" s="231"/>
      <c r="CKV843" s="231"/>
      <c r="CKW843" s="231"/>
      <c r="CKX843" s="231"/>
      <c r="CKY843" s="231"/>
      <c r="CKZ843" s="231"/>
      <c r="CLA843" s="231"/>
      <c r="CLB843" s="231"/>
      <c r="CLC843" s="231"/>
      <c r="CLD843" s="231"/>
      <c r="CLE843" s="231"/>
      <c r="CLF843" s="231"/>
      <c r="CLG843" s="231"/>
      <c r="CLH843" s="231"/>
      <c r="CLI843" s="231"/>
      <c r="CLJ843" s="231"/>
      <c r="CLK843" s="231"/>
      <c r="CLL843" s="231"/>
      <c r="CLM843" s="231"/>
      <c r="CLN843" s="231"/>
      <c r="CLO843" s="231"/>
      <c r="CLP843" s="231"/>
      <c r="CLQ843" s="231"/>
      <c r="CLR843" s="231"/>
      <c r="CLS843" s="231"/>
      <c r="CLT843" s="231"/>
      <c r="CLU843" s="231"/>
      <c r="CLV843" s="231"/>
      <c r="CLW843" s="231"/>
      <c r="CLX843" s="231"/>
      <c r="CLY843" s="231"/>
      <c r="CLZ843" s="231"/>
      <c r="CMA843" s="231"/>
      <c r="CMB843" s="231"/>
      <c r="CMC843" s="231"/>
      <c r="CMD843" s="231"/>
      <c r="CME843" s="231"/>
      <c r="CMF843" s="231"/>
      <c r="CMG843" s="231"/>
      <c r="CMH843" s="231"/>
      <c r="CMI843" s="231"/>
      <c r="CMJ843" s="231"/>
      <c r="CMK843" s="231"/>
      <c r="CML843" s="231"/>
      <c r="CMM843" s="231"/>
      <c r="CMN843" s="231"/>
      <c r="CMO843" s="231"/>
      <c r="CMP843" s="231"/>
      <c r="CMQ843" s="231"/>
      <c r="CMR843" s="231"/>
      <c r="CMS843" s="231"/>
      <c r="CMT843" s="231"/>
      <c r="CMU843" s="231"/>
      <c r="CMV843" s="231"/>
      <c r="CMW843" s="231"/>
      <c r="CMX843" s="231"/>
      <c r="CMY843" s="231"/>
      <c r="CMZ843" s="231"/>
      <c r="CNA843" s="231"/>
      <c r="CNB843" s="231"/>
      <c r="CNC843" s="231"/>
      <c r="CND843" s="231"/>
      <c r="CNE843" s="231"/>
      <c r="CNF843" s="231"/>
      <c r="CNG843" s="231"/>
      <c r="CNH843" s="231"/>
      <c r="CNI843" s="231"/>
      <c r="CNJ843" s="231"/>
      <c r="CNK843" s="231"/>
      <c r="CNL843" s="231"/>
      <c r="CNM843" s="231"/>
      <c r="CNN843" s="231"/>
      <c r="CNO843" s="231"/>
      <c r="CNP843" s="231"/>
      <c r="CNQ843" s="231"/>
      <c r="CNR843" s="231"/>
      <c r="CNS843" s="231"/>
      <c r="CNT843" s="231"/>
      <c r="CNU843" s="231"/>
      <c r="CNV843" s="231"/>
      <c r="CNW843" s="231"/>
      <c r="CNX843" s="231"/>
      <c r="CNY843" s="231"/>
      <c r="CNZ843" s="231"/>
      <c r="COA843" s="231"/>
      <c r="COB843" s="231"/>
      <c r="COC843" s="231"/>
      <c r="COD843" s="231"/>
      <c r="COE843" s="231"/>
      <c r="COF843" s="231"/>
      <c r="COG843" s="231"/>
      <c r="COH843" s="231"/>
      <c r="COI843" s="231"/>
      <c r="COJ843" s="231"/>
      <c r="COK843" s="231"/>
      <c r="COL843" s="231"/>
      <c r="COM843" s="231"/>
      <c r="CON843" s="231"/>
      <c r="COO843" s="231"/>
      <c r="COP843" s="231"/>
      <c r="COQ843" s="231"/>
      <c r="COR843" s="231"/>
      <c r="COS843" s="231"/>
      <c r="COT843" s="231"/>
      <c r="COU843" s="231"/>
      <c r="COV843" s="231"/>
      <c r="COW843" s="231"/>
      <c r="COX843" s="231"/>
      <c r="COY843" s="231"/>
      <c r="COZ843" s="231"/>
      <c r="CPA843" s="231"/>
      <c r="CPB843" s="231"/>
      <c r="CPC843" s="231"/>
      <c r="CPD843" s="231"/>
      <c r="CPE843" s="231"/>
      <c r="CPF843" s="231"/>
      <c r="CPG843" s="231"/>
      <c r="CPH843" s="231"/>
      <c r="CPI843" s="231"/>
      <c r="CPJ843" s="231"/>
      <c r="CPK843" s="231"/>
      <c r="CPL843" s="231"/>
      <c r="CPM843" s="231"/>
      <c r="CPN843" s="231"/>
      <c r="CPO843" s="231"/>
      <c r="CPP843" s="231"/>
      <c r="CPQ843" s="231"/>
      <c r="CPR843" s="231"/>
      <c r="CPS843" s="231"/>
      <c r="CPT843" s="231"/>
      <c r="CPU843" s="231"/>
      <c r="CPV843" s="231"/>
      <c r="CPW843" s="231"/>
      <c r="CPX843" s="231"/>
      <c r="CPY843" s="231"/>
      <c r="CPZ843" s="231"/>
      <c r="CQA843" s="231"/>
      <c r="CQB843" s="231"/>
      <c r="CQC843" s="231"/>
      <c r="CQD843" s="231"/>
      <c r="CQE843" s="231"/>
      <c r="CQF843" s="231"/>
      <c r="CQG843" s="231"/>
      <c r="CQH843" s="231"/>
      <c r="CQI843" s="231"/>
      <c r="CQJ843" s="231"/>
      <c r="CQK843" s="231"/>
      <c r="CQL843" s="231"/>
      <c r="CQM843" s="231"/>
      <c r="CQN843" s="231"/>
      <c r="CQO843" s="231"/>
      <c r="CQP843" s="231"/>
      <c r="CQQ843" s="231"/>
      <c r="CQR843" s="231"/>
      <c r="CQS843" s="231"/>
      <c r="CQT843" s="231"/>
      <c r="CQU843" s="231"/>
      <c r="CQV843" s="231"/>
      <c r="CQW843" s="231"/>
      <c r="CQX843" s="231"/>
      <c r="CQY843" s="231"/>
      <c r="CQZ843" s="231"/>
      <c r="CRA843" s="231"/>
      <c r="CRB843" s="231"/>
      <c r="CRC843" s="231"/>
      <c r="CRD843" s="231"/>
      <c r="CRE843" s="231"/>
      <c r="CRF843" s="231"/>
      <c r="CRG843" s="231"/>
      <c r="CRH843" s="231"/>
      <c r="CRI843" s="231"/>
      <c r="CRJ843" s="231"/>
      <c r="CRK843" s="231"/>
      <c r="CRL843" s="231"/>
      <c r="CRM843" s="231"/>
      <c r="CRN843" s="231"/>
      <c r="CRO843" s="231"/>
      <c r="CRP843" s="231"/>
      <c r="CRQ843" s="231"/>
      <c r="CRR843" s="231"/>
      <c r="CRS843" s="231"/>
      <c r="CRT843" s="231"/>
      <c r="CRU843" s="231"/>
      <c r="CRV843" s="231"/>
      <c r="CRW843" s="231"/>
      <c r="CRX843" s="231"/>
      <c r="CRY843" s="231"/>
      <c r="CRZ843" s="231"/>
      <c r="CSA843" s="231"/>
      <c r="CSB843" s="231"/>
      <c r="CSC843" s="231"/>
      <c r="CSD843" s="231"/>
      <c r="CSE843" s="231"/>
      <c r="CSF843" s="231"/>
      <c r="CSG843" s="231"/>
      <c r="CSH843" s="231"/>
      <c r="CSI843" s="231"/>
      <c r="CSJ843" s="231"/>
      <c r="CSK843" s="231"/>
      <c r="CSL843" s="231"/>
      <c r="CSM843" s="231"/>
      <c r="CSN843" s="231"/>
      <c r="CSO843" s="231"/>
      <c r="CSP843" s="231"/>
      <c r="CSQ843" s="231"/>
      <c r="CSR843" s="231"/>
      <c r="CSS843" s="231"/>
      <c r="CST843" s="231"/>
      <c r="CSU843" s="231"/>
      <c r="CSV843" s="231"/>
      <c r="CSW843" s="231"/>
      <c r="CSX843" s="231"/>
      <c r="CSY843" s="231"/>
      <c r="CSZ843" s="231"/>
      <c r="CTA843" s="231"/>
      <c r="CTB843" s="231"/>
      <c r="CTC843" s="231"/>
      <c r="CTD843" s="231"/>
      <c r="CTE843" s="231"/>
      <c r="CTF843" s="231"/>
      <c r="CTG843" s="231"/>
      <c r="CTH843" s="231"/>
      <c r="CTI843" s="231"/>
      <c r="CTJ843" s="231"/>
      <c r="CTK843" s="231"/>
      <c r="CTL843" s="231"/>
      <c r="CTM843" s="231"/>
      <c r="CTN843" s="231"/>
      <c r="CTO843" s="231"/>
      <c r="CTP843" s="231"/>
      <c r="CTQ843" s="231"/>
      <c r="CTR843" s="231"/>
      <c r="CTS843" s="231"/>
      <c r="CTT843" s="231"/>
      <c r="CTU843" s="231"/>
      <c r="CTV843" s="231"/>
      <c r="CTW843" s="231"/>
      <c r="CTX843" s="231"/>
      <c r="CTY843" s="231"/>
      <c r="CTZ843" s="231"/>
      <c r="CUA843" s="231"/>
      <c r="CUB843" s="231"/>
      <c r="CUC843" s="231"/>
      <c r="CUD843" s="231"/>
      <c r="CUE843" s="231"/>
      <c r="CUF843" s="231"/>
      <c r="CUG843" s="231"/>
      <c r="CUH843" s="231"/>
      <c r="CUI843" s="231"/>
      <c r="CUJ843" s="231"/>
      <c r="CUK843" s="231"/>
      <c r="CUL843" s="231"/>
      <c r="CUM843" s="231"/>
      <c r="CUN843" s="231"/>
      <c r="CUO843" s="231"/>
      <c r="CUP843" s="231"/>
      <c r="CUQ843" s="231"/>
      <c r="CUR843" s="231"/>
      <c r="CUS843" s="231"/>
      <c r="CUT843" s="231"/>
      <c r="CUU843" s="231"/>
      <c r="CUV843" s="231"/>
      <c r="CUW843" s="231"/>
      <c r="CUX843" s="231"/>
      <c r="CUY843" s="231"/>
      <c r="CUZ843" s="231"/>
      <c r="CVA843" s="231"/>
      <c r="CVB843" s="231"/>
      <c r="CVC843" s="231"/>
      <c r="CVD843" s="231"/>
      <c r="CVE843" s="231"/>
      <c r="CVF843" s="231"/>
      <c r="CVG843" s="231"/>
      <c r="CVH843" s="231"/>
      <c r="CVI843" s="231"/>
      <c r="CVJ843" s="231"/>
      <c r="CVK843" s="231"/>
      <c r="CVL843" s="231"/>
      <c r="CVM843" s="231"/>
      <c r="CVN843" s="231"/>
      <c r="CVO843" s="231"/>
      <c r="CVP843" s="231"/>
      <c r="CVQ843" s="231"/>
      <c r="CVR843" s="231"/>
      <c r="CVS843" s="231"/>
      <c r="CVT843" s="231"/>
      <c r="CVU843" s="231"/>
      <c r="CVV843" s="231"/>
      <c r="CVW843" s="231"/>
      <c r="CVX843" s="231"/>
      <c r="CVY843" s="231"/>
      <c r="CVZ843" s="231"/>
      <c r="CWA843" s="231"/>
      <c r="CWB843" s="231"/>
      <c r="CWC843" s="231"/>
      <c r="CWD843" s="231"/>
      <c r="CWE843" s="231"/>
      <c r="CWF843" s="231"/>
      <c r="CWG843" s="231"/>
      <c r="CWH843" s="231"/>
      <c r="CWI843" s="231"/>
      <c r="CWJ843" s="231"/>
      <c r="CWK843" s="231"/>
      <c r="CWL843" s="231"/>
      <c r="CWM843" s="231"/>
      <c r="CWN843" s="231"/>
      <c r="CWO843" s="231"/>
      <c r="CWP843" s="231"/>
      <c r="CWQ843" s="231"/>
      <c r="CWR843" s="231"/>
      <c r="CWS843" s="231"/>
      <c r="CWT843" s="231"/>
      <c r="CWU843" s="231"/>
      <c r="CWV843" s="231"/>
      <c r="CWW843" s="231"/>
      <c r="CWX843" s="231"/>
      <c r="CWY843" s="231"/>
      <c r="CWZ843" s="231"/>
      <c r="CXA843" s="231"/>
      <c r="CXB843" s="231"/>
      <c r="CXC843" s="231"/>
      <c r="CXD843" s="231"/>
      <c r="CXE843" s="231"/>
      <c r="CXF843" s="231"/>
      <c r="CXG843" s="231"/>
      <c r="CXH843" s="231"/>
      <c r="CXI843" s="231"/>
      <c r="CXJ843" s="231"/>
      <c r="CXK843" s="231"/>
      <c r="CXL843" s="231"/>
      <c r="CXM843" s="231"/>
      <c r="CXN843" s="231"/>
      <c r="CXO843" s="231"/>
      <c r="CXP843" s="231"/>
      <c r="CXQ843" s="231"/>
      <c r="CXR843" s="231"/>
      <c r="CXS843" s="231"/>
      <c r="CXT843" s="231"/>
      <c r="CXU843" s="231"/>
      <c r="CXV843" s="231"/>
      <c r="CXW843" s="231"/>
      <c r="CXX843" s="231"/>
      <c r="CXY843" s="231"/>
      <c r="CXZ843" s="231"/>
      <c r="CYA843" s="231"/>
      <c r="CYB843" s="231"/>
      <c r="CYC843" s="231"/>
      <c r="CYD843" s="231"/>
      <c r="CYE843" s="231"/>
      <c r="CYF843" s="231"/>
      <c r="CYG843" s="231"/>
      <c r="CYH843" s="231"/>
      <c r="CYI843" s="231"/>
      <c r="CYJ843" s="231"/>
      <c r="CYK843" s="231"/>
      <c r="CYL843" s="231"/>
      <c r="CYM843" s="231"/>
      <c r="CYN843" s="231"/>
      <c r="CYO843" s="231"/>
      <c r="CYP843" s="231"/>
      <c r="CYQ843" s="231"/>
      <c r="CYR843" s="231"/>
      <c r="CYS843" s="231"/>
      <c r="CYT843" s="231"/>
      <c r="CYU843" s="231"/>
      <c r="CYV843" s="231"/>
      <c r="CYW843" s="231"/>
      <c r="CYX843" s="231"/>
      <c r="CYY843" s="231"/>
      <c r="CYZ843" s="231"/>
      <c r="CZA843" s="231"/>
      <c r="CZB843" s="231"/>
      <c r="CZC843" s="231"/>
      <c r="CZD843" s="231"/>
      <c r="CZE843" s="231"/>
      <c r="CZF843" s="231"/>
      <c r="CZG843" s="231"/>
      <c r="CZH843" s="231"/>
      <c r="CZI843" s="231"/>
      <c r="CZJ843" s="231"/>
      <c r="CZK843" s="231"/>
      <c r="CZL843" s="231"/>
      <c r="CZM843" s="231"/>
      <c r="CZN843" s="231"/>
      <c r="CZO843" s="231"/>
      <c r="CZP843" s="231"/>
      <c r="CZQ843" s="231"/>
      <c r="CZR843" s="231"/>
      <c r="CZS843" s="231"/>
      <c r="CZT843" s="231"/>
      <c r="CZU843" s="231"/>
      <c r="CZV843" s="231"/>
      <c r="CZW843" s="231"/>
      <c r="CZX843" s="231"/>
      <c r="CZY843" s="231"/>
      <c r="CZZ843" s="231"/>
      <c r="DAA843" s="231"/>
      <c r="DAB843" s="231"/>
      <c r="DAC843" s="231"/>
      <c r="DAD843" s="231"/>
      <c r="DAE843" s="231"/>
      <c r="DAF843" s="231"/>
      <c r="DAG843" s="231"/>
      <c r="DAH843" s="231"/>
      <c r="DAI843" s="231"/>
      <c r="DAJ843" s="231"/>
      <c r="DAK843" s="231"/>
      <c r="DAL843" s="231"/>
      <c r="DAM843" s="231"/>
      <c r="DAN843" s="231"/>
      <c r="DAO843" s="231"/>
      <c r="DAP843" s="231"/>
      <c r="DAQ843" s="231"/>
      <c r="DAR843" s="231"/>
      <c r="DAS843" s="231"/>
      <c r="DAT843" s="231"/>
      <c r="DAU843" s="231"/>
      <c r="DAV843" s="231"/>
      <c r="DAW843" s="231"/>
      <c r="DAX843" s="231"/>
      <c r="DAY843" s="231"/>
      <c r="DAZ843" s="231"/>
      <c r="DBA843" s="231"/>
      <c r="DBB843" s="231"/>
      <c r="DBC843" s="231"/>
      <c r="DBD843" s="231"/>
      <c r="DBE843" s="231"/>
      <c r="DBF843" s="231"/>
      <c r="DBG843" s="231"/>
      <c r="DBH843" s="231"/>
      <c r="DBI843" s="231"/>
      <c r="DBJ843" s="231"/>
      <c r="DBK843" s="231"/>
      <c r="DBL843" s="231"/>
      <c r="DBM843" s="231"/>
      <c r="DBN843" s="231"/>
      <c r="DBO843" s="231"/>
      <c r="DBP843" s="231"/>
      <c r="DBQ843" s="231"/>
      <c r="DBR843" s="231"/>
      <c r="DBS843" s="231"/>
      <c r="DBT843" s="231"/>
      <c r="DBU843" s="231"/>
      <c r="DBV843" s="231"/>
      <c r="DBW843" s="231"/>
      <c r="DBX843" s="231"/>
      <c r="DBY843" s="231"/>
      <c r="DBZ843" s="231"/>
      <c r="DCA843" s="231"/>
      <c r="DCB843" s="231"/>
      <c r="DCC843" s="231"/>
      <c r="DCD843" s="231"/>
      <c r="DCE843" s="231"/>
      <c r="DCF843" s="231"/>
      <c r="DCG843" s="231"/>
      <c r="DCH843" s="231"/>
      <c r="DCI843" s="231"/>
      <c r="DCJ843" s="231"/>
      <c r="DCK843" s="231"/>
      <c r="DCL843" s="231"/>
      <c r="DCM843" s="231"/>
      <c r="DCN843" s="231"/>
      <c r="DCO843" s="231"/>
      <c r="DCP843" s="231"/>
      <c r="DCQ843" s="231"/>
      <c r="DCR843" s="231"/>
      <c r="DCS843" s="231"/>
      <c r="DCT843" s="231"/>
      <c r="DCU843" s="231"/>
      <c r="DCV843" s="231"/>
      <c r="DCW843" s="231"/>
      <c r="DCX843" s="231"/>
      <c r="DCY843" s="231"/>
      <c r="DCZ843" s="231"/>
      <c r="DDA843" s="231"/>
      <c r="DDB843" s="231"/>
      <c r="DDC843" s="231"/>
      <c r="DDD843" s="231"/>
      <c r="DDE843" s="231"/>
      <c r="DDF843" s="231"/>
      <c r="DDG843" s="231"/>
      <c r="DDH843" s="231"/>
      <c r="DDI843" s="231"/>
      <c r="DDJ843" s="231"/>
      <c r="DDK843" s="231"/>
      <c r="DDL843" s="231"/>
      <c r="DDM843" s="231"/>
      <c r="DDN843" s="231"/>
      <c r="DDO843" s="231"/>
      <c r="DDP843" s="231"/>
      <c r="DDQ843" s="231"/>
      <c r="DDR843" s="231"/>
      <c r="DDS843" s="231"/>
      <c r="DDT843" s="231"/>
      <c r="DDU843" s="231"/>
      <c r="DDV843" s="231"/>
      <c r="DDW843" s="231"/>
      <c r="DDX843" s="231"/>
      <c r="DDY843" s="231"/>
      <c r="DDZ843" s="231"/>
      <c r="DEA843" s="231"/>
      <c r="DEB843" s="231"/>
      <c r="DEC843" s="231"/>
      <c r="DED843" s="231"/>
      <c r="DEE843" s="231"/>
      <c r="DEF843" s="231"/>
      <c r="DEG843" s="231"/>
      <c r="DEH843" s="231"/>
      <c r="DEI843" s="231"/>
      <c r="DEJ843" s="231"/>
      <c r="DEK843" s="231"/>
      <c r="DEL843" s="231"/>
      <c r="DEM843" s="231"/>
      <c r="DEN843" s="231"/>
      <c r="DEO843" s="231"/>
      <c r="DEP843" s="231"/>
      <c r="DEQ843" s="231"/>
      <c r="DER843" s="231"/>
      <c r="DES843" s="231"/>
      <c r="DET843" s="231"/>
      <c r="DEU843" s="231"/>
      <c r="DEV843" s="231"/>
      <c r="DEW843" s="231"/>
      <c r="DEX843" s="231"/>
      <c r="DEY843" s="231"/>
      <c r="DEZ843" s="231"/>
      <c r="DFA843" s="231"/>
      <c r="DFB843" s="231"/>
      <c r="DFC843" s="231"/>
      <c r="DFD843" s="231"/>
      <c r="DFE843" s="231"/>
      <c r="DFF843" s="231"/>
      <c r="DFG843" s="231"/>
      <c r="DFH843" s="231"/>
      <c r="DFI843" s="231"/>
      <c r="DFJ843" s="231"/>
      <c r="DFK843" s="231"/>
      <c r="DFL843" s="231"/>
      <c r="DFM843" s="231"/>
      <c r="DFN843" s="231"/>
      <c r="DFO843" s="231"/>
      <c r="DFP843" s="231"/>
      <c r="DFQ843" s="231"/>
      <c r="DFR843" s="231"/>
      <c r="DFS843" s="231"/>
      <c r="DFT843" s="231"/>
      <c r="DFU843" s="231"/>
      <c r="DFV843" s="231"/>
      <c r="DFW843" s="231"/>
      <c r="DFX843" s="231"/>
      <c r="DFY843" s="231"/>
      <c r="DFZ843" s="231"/>
      <c r="DGA843" s="231"/>
      <c r="DGB843" s="231"/>
      <c r="DGC843" s="231"/>
      <c r="DGD843" s="231"/>
      <c r="DGE843" s="231"/>
      <c r="DGF843" s="231"/>
      <c r="DGG843" s="231"/>
      <c r="DGH843" s="231"/>
      <c r="DGI843" s="231"/>
      <c r="DGJ843" s="231"/>
      <c r="DGK843" s="231"/>
      <c r="DGL843" s="231"/>
      <c r="DGM843" s="231"/>
      <c r="DGN843" s="231"/>
      <c r="DGO843" s="231"/>
      <c r="DGP843" s="231"/>
      <c r="DGQ843" s="231"/>
      <c r="DGR843" s="231"/>
      <c r="DGS843" s="231"/>
      <c r="DGT843" s="231"/>
      <c r="DGU843" s="231"/>
      <c r="DGV843" s="231"/>
      <c r="DGW843" s="231"/>
      <c r="DGX843" s="231"/>
      <c r="DGY843" s="231"/>
      <c r="DGZ843" s="231"/>
      <c r="DHA843" s="231"/>
      <c r="DHB843" s="231"/>
      <c r="DHC843" s="231"/>
      <c r="DHD843" s="231"/>
      <c r="DHE843" s="231"/>
      <c r="DHF843" s="231"/>
      <c r="DHG843" s="231"/>
      <c r="DHH843" s="231"/>
      <c r="DHI843" s="231"/>
      <c r="DHJ843" s="231"/>
      <c r="DHK843" s="231"/>
      <c r="DHL843" s="231"/>
      <c r="DHM843" s="231"/>
      <c r="DHN843" s="231"/>
      <c r="DHO843" s="231"/>
      <c r="DHP843" s="231"/>
      <c r="DHQ843" s="231"/>
      <c r="DHR843" s="231"/>
      <c r="DHS843" s="231"/>
      <c r="DHT843" s="231"/>
      <c r="DHU843" s="231"/>
      <c r="DHV843" s="231"/>
      <c r="DHW843" s="231"/>
      <c r="DHX843" s="231"/>
      <c r="DHY843" s="231"/>
      <c r="DHZ843" s="231"/>
      <c r="DIA843" s="231"/>
      <c r="DIB843" s="231"/>
      <c r="DIC843" s="231"/>
      <c r="DID843" s="231"/>
      <c r="DIE843" s="231"/>
      <c r="DIF843" s="231"/>
      <c r="DIG843" s="231"/>
      <c r="DIH843" s="231"/>
      <c r="DII843" s="231"/>
      <c r="DIJ843" s="231"/>
      <c r="DIK843" s="231"/>
      <c r="DIL843" s="231"/>
      <c r="DIM843" s="231"/>
      <c r="DIN843" s="231"/>
      <c r="DIO843" s="231"/>
      <c r="DIP843" s="231"/>
      <c r="DIQ843" s="231"/>
      <c r="DIR843" s="231"/>
      <c r="DIS843" s="231"/>
      <c r="DIT843" s="231"/>
      <c r="DIU843" s="231"/>
      <c r="DIV843" s="231"/>
      <c r="DIW843" s="231"/>
      <c r="DIX843" s="231"/>
      <c r="DIY843" s="231"/>
      <c r="DIZ843" s="231"/>
      <c r="DJA843" s="231"/>
      <c r="DJB843" s="231"/>
      <c r="DJC843" s="231"/>
      <c r="DJD843" s="231"/>
      <c r="DJE843" s="231"/>
      <c r="DJF843" s="231"/>
      <c r="DJG843" s="231"/>
      <c r="DJH843" s="231"/>
      <c r="DJI843" s="231"/>
      <c r="DJJ843" s="231"/>
      <c r="DJK843" s="231"/>
      <c r="DJL843" s="231"/>
      <c r="DJM843" s="231"/>
      <c r="DJN843" s="231"/>
      <c r="DJO843" s="231"/>
      <c r="DJP843" s="231"/>
      <c r="DJQ843" s="231"/>
      <c r="DJR843" s="231"/>
      <c r="DJS843" s="231"/>
      <c r="DJT843" s="231"/>
      <c r="DJU843" s="231"/>
      <c r="DJV843" s="231"/>
      <c r="DJW843" s="231"/>
      <c r="DJX843" s="231"/>
      <c r="DJY843" s="231"/>
      <c r="DJZ843" s="231"/>
      <c r="DKA843" s="231"/>
      <c r="DKB843" s="231"/>
      <c r="DKC843" s="231"/>
      <c r="DKD843" s="231"/>
      <c r="DKE843" s="231"/>
      <c r="DKF843" s="231"/>
      <c r="DKG843" s="231"/>
      <c r="DKH843" s="231"/>
      <c r="DKI843" s="231"/>
      <c r="DKJ843" s="231"/>
      <c r="DKK843" s="231"/>
      <c r="DKL843" s="231"/>
      <c r="DKM843" s="231"/>
      <c r="DKN843" s="231"/>
      <c r="DKO843" s="231"/>
      <c r="DKP843" s="231"/>
      <c r="DKQ843" s="231"/>
      <c r="DKR843" s="231"/>
      <c r="DKS843" s="231"/>
      <c r="DKT843" s="231"/>
      <c r="DKU843" s="231"/>
      <c r="DKV843" s="231"/>
      <c r="DKW843" s="231"/>
      <c r="DKX843" s="231"/>
      <c r="DKY843" s="231"/>
      <c r="DKZ843" s="231"/>
      <c r="DLA843" s="231"/>
      <c r="DLB843" s="231"/>
      <c r="DLC843" s="231"/>
      <c r="DLD843" s="231"/>
      <c r="DLE843" s="231"/>
      <c r="DLF843" s="231"/>
      <c r="DLG843" s="231"/>
      <c r="DLH843" s="231"/>
      <c r="DLI843" s="231"/>
      <c r="DLJ843" s="231"/>
      <c r="DLK843" s="231"/>
      <c r="DLL843" s="231"/>
      <c r="DLM843" s="231"/>
      <c r="DLN843" s="231"/>
      <c r="DLO843" s="231"/>
      <c r="DLP843" s="231"/>
      <c r="DLQ843" s="231"/>
      <c r="DLR843" s="231"/>
      <c r="DLS843" s="231"/>
      <c r="DLT843" s="231"/>
      <c r="DLU843" s="231"/>
      <c r="DLV843" s="231"/>
      <c r="DLW843" s="231"/>
      <c r="DLX843" s="231"/>
      <c r="DLY843" s="231"/>
      <c r="DLZ843" s="231"/>
      <c r="DMA843" s="231"/>
      <c r="DMB843" s="231"/>
      <c r="DMC843" s="231"/>
      <c r="DMD843" s="231"/>
      <c r="DME843" s="231"/>
      <c r="DMF843" s="231"/>
      <c r="DMG843" s="231"/>
      <c r="DMH843" s="231"/>
      <c r="DMI843" s="231"/>
      <c r="DMJ843" s="231"/>
      <c r="DMK843" s="231"/>
      <c r="DML843" s="231"/>
      <c r="DMM843" s="231"/>
      <c r="DMN843" s="231"/>
      <c r="DMO843" s="231"/>
      <c r="DMP843" s="231"/>
      <c r="DMQ843" s="231"/>
      <c r="DMR843" s="231"/>
      <c r="DMS843" s="231"/>
      <c r="DMT843" s="231"/>
      <c r="DMU843" s="231"/>
      <c r="DMV843" s="231"/>
      <c r="DMW843" s="231"/>
      <c r="DMX843" s="231"/>
      <c r="DMY843" s="231"/>
      <c r="DMZ843" s="231"/>
      <c r="DNA843" s="231"/>
      <c r="DNB843" s="231"/>
      <c r="DNC843" s="231"/>
      <c r="DND843" s="231"/>
      <c r="DNE843" s="231"/>
      <c r="DNF843" s="231"/>
      <c r="DNG843" s="231"/>
      <c r="DNH843" s="231"/>
      <c r="DNI843" s="231"/>
      <c r="DNJ843" s="231"/>
      <c r="DNK843" s="231"/>
      <c r="DNL843" s="231"/>
      <c r="DNM843" s="231"/>
      <c r="DNN843" s="231"/>
      <c r="DNO843" s="231"/>
      <c r="DNP843" s="231"/>
      <c r="DNQ843" s="231"/>
      <c r="DNR843" s="231"/>
      <c r="DNS843" s="231"/>
      <c r="DNT843" s="231"/>
      <c r="DNU843" s="231"/>
      <c r="DNV843" s="231"/>
      <c r="DNW843" s="231"/>
      <c r="DNX843" s="231"/>
      <c r="DNY843" s="231"/>
      <c r="DNZ843" s="231"/>
      <c r="DOA843" s="231"/>
      <c r="DOB843" s="231"/>
      <c r="DOC843" s="231"/>
      <c r="DOD843" s="231"/>
      <c r="DOE843" s="231"/>
      <c r="DOF843" s="231"/>
      <c r="DOG843" s="231"/>
      <c r="DOH843" s="231"/>
      <c r="DOI843" s="231"/>
      <c r="DOJ843" s="231"/>
      <c r="DOK843" s="231"/>
      <c r="DOL843" s="231"/>
      <c r="DOM843" s="231"/>
      <c r="DON843" s="231"/>
      <c r="DOO843" s="231"/>
      <c r="DOP843" s="231"/>
      <c r="DOQ843" s="231"/>
      <c r="DOR843" s="231"/>
      <c r="DOS843" s="231"/>
      <c r="DOT843" s="231"/>
      <c r="DOU843" s="231"/>
      <c r="DOV843" s="231"/>
      <c r="DOW843" s="231"/>
      <c r="DOX843" s="231"/>
      <c r="DOY843" s="231"/>
      <c r="DOZ843" s="231"/>
      <c r="DPA843" s="231"/>
      <c r="DPB843" s="231"/>
      <c r="DPC843" s="231"/>
      <c r="DPD843" s="231"/>
      <c r="DPE843" s="231"/>
      <c r="DPF843" s="231"/>
      <c r="DPG843" s="231"/>
      <c r="DPH843" s="231"/>
      <c r="DPI843" s="231"/>
      <c r="DPJ843" s="231"/>
      <c r="DPK843" s="231"/>
      <c r="DPL843" s="231"/>
      <c r="DPM843" s="231"/>
      <c r="DPN843" s="231"/>
      <c r="DPO843" s="231"/>
      <c r="DPP843" s="231"/>
      <c r="DPQ843" s="231"/>
      <c r="DPR843" s="231"/>
      <c r="DPS843" s="231"/>
      <c r="DPT843" s="231"/>
      <c r="DPU843" s="231"/>
      <c r="DPV843" s="231"/>
      <c r="DPW843" s="231"/>
      <c r="DPX843" s="231"/>
      <c r="DPY843" s="231"/>
      <c r="DPZ843" s="231"/>
      <c r="DQA843" s="231"/>
      <c r="DQB843" s="231"/>
      <c r="DQC843" s="231"/>
      <c r="DQD843" s="231"/>
      <c r="DQE843" s="231"/>
      <c r="DQF843" s="231"/>
      <c r="DQG843" s="231"/>
      <c r="DQH843" s="231"/>
      <c r="DQI843" s="231"/>
      <c r="DQJ843" s="231"/>
      <c r="DQK843" s="231"/>
      <c r="DQL843" s="231"/>
      <c r="DQM843" s="231"/>
      <c r="DQN843" s="231"/>
      <c r="DQO843" s="231"/>
      <c r="DQP843" s="231"/>
      <c r="DQQ843" s="231"/>
      <c r="DQR843" s="231"/>
      <c r="DQS843" s="231"/>
      <c r="DQT843" s="231"/>
      <c r="DQU843" s="231"/>
      <c r="DQV843" s="231"/>
      <c r="DQW843" s="231"/>
      <c r="DQX843" s="231"/>
      <c r="DQY843" s="231"/>
      <c r="DQZ843" s="231"/>
      <c r="DRA843" s="231"/>
      <c r="DRB843" s="231"/>
      <c r="DRC843" s="231"/>
      <c r="DRD843" s="231"/>
      <c r="DRE843" s="231"/>
      <c r="DRF843" s="231"/>
      <c r="DRG843" s="231"/>
      <c r="DRH843" s="231"/>
      <c r="DRI843" s="231"/>
      <c r="DRJ843" s="231"/>
      <c r="DRK843" s="231"/>
      <c r="DRL843" s="231"/>
      <c r="DRM843" s="231"/>
      <c r="DRN843" s="231"/>
      <c r="DRO843" s="231"/>
      <c r="DRP843" s="231"/>
      <c r="DRQ843" s="231"/>
      <c r="DRR843" s="231"/>
      <c r="DRS843" s="231"/>
      <c r="DRT843" s="231"/>
      <c r="DRU843" s="231"/>
      <c r="DRV843" s="231"/>
      <c r="DRW843" s="231"/>
      <c r="DRX843" s="231"/>
      <c r="DRY843" s="231"/>
      <c r="DRZ843" s="231"/>
      <c r="DSA843" s="231"/>
      <c r="DSB843" s="231"/>
      <c r="DSC843" s="231"/>
      <c r="DSD843" s="231"/>
      <c r="DSE843" s="231"/>
      <c r="DSF843" s="231"/>
      <c r="DSG843" s="231"/>
      <c r="DSH843" s="231"/>
      <c r="DSI843" s="231"/>
      <c r="DSJ843" s="231"/>
      <c r="DSK843" s="231"/>
      <c r="DSL843" s="231"/>
      <c r="DSM843" s="231"/>
      <c r="DSN843" s="231"/>
      <c r="DSO843" s="231"/>
      <c r="DSP843" s="231"/>
      <c r="DSQ843" s="231"/>
      <c r="DSR843" s="231"/>
      <c r="DSS843" s="231"/>
      <c r="DST843" s="231"/>
      <c r="DSU843" s="231"/>
      <c r="DSV843" s="231"/>
      <c r="DSW843" s="231"/>
      <c r="DSX843" s="231"/>
      <c r="DSY843" s="231"/>
      <c r="DSZ843" s="231"/>
      <c r="DTA843" s="231"/>
      <c r="DTB843" s="231"/>
      <c r="DTC843" s="231"/>
      <c r="DTD843" s="231"/>
      <c r="DTE843" s="231"/>
      <c r="DTF843" s="231"/>
      <c r="DTG843" s="231"/>
      <c r="DTH843" s="231"/>
      <c r="DTI843" s="231"/>
      <c r="DTJ843" s="231"/>
      <c r="DTK843" s="231"/>
      <c r="DTL843" s="231"/>
      <c r="DTM843" s="231"/>
      <c r="DTN843" s="231"/>
      <c r="DTO843" s="231"/>
      <c r="DTP843" s="231"/>
      <c r="DTQ843" s="231"/>
      <c r="DTR843" s="231"/>
      <c r="DTS843" s="231"/>
      <c r="DTT843" s="231"/>
      <c r="DTU843" s="231"/>
      <c r="DTV843" s="231"/>
      <c r="DTW843" s="231"/>
      <c r="DTX843" s="231"/>
      <c r="DTY843" s="231"/>
      <c r="DTZ843" s="231"/>
      <c r="DUA843" s="231"/>
      <c r="DUB843" s="231"/>
      <c r="DUC843" s="231"/>
      <c r="DUD843" s="231"/>
      <c r="DUE843" s="231"/>
      <c r="DUF843" s="231"/>
      <c r="DUG843" s="231"/>
      <c r="DUH843" s="231"/>
      <c r="DUI843" s="231"/>
      <c r="DUJ843" s="231"/>
      <c r="DUK843" s="231"/>
      <c r="DUL843" s="231"/>
      <c r="DUM843" s="231"/>
      <c r="DUN843" s="231"/>
      <c r="DUO843" s="231"/>
      <c r="DUP843" s="231"/>
      <c r="DUQ843" s="231"/>
      <c r="DUR843" s="231"/>
      <c r="DUS843" s="231"/>
      <c r="DUT843" s="231"/>
      <c r="DUU843" s="231"/>
      <c r="DUV843" s="231"/>
      <c r="DUW843" s="231"/>
      <c r="DUX843" s="231"/>
      <c r="DUY843" s="231"/>
      <c r="DUZ843" s="231"/>
      <c r="DVA843" s="231"/>
      <c r="DVB843" s="231"/>
      <c r="DVC843" s="231"/>
      <c r="DVD843" s="231"/>
      <c r="DVE843" s="231"/>
      <c r="DVF843" s="231"/>
      <c r="DVG843" s="231"/>
      <c r="DVH843" s="231"/>
      <c r="DVI843" s="231"/>
      <c r="DVJ843" s="231"/>
      <c r="DVK843" s="231"/>
      <c r="DVL843" s="231"/>
      <c r="DVM843" s="231"/>
      <c r="DVN843" s="231"/>
      <c r="DVO843" s="231"/>
      <c r="DVP843" s="231"/>
      <c r="DVQ843" s="231"/>
      <c r="DVR843" s="231"/>
      <c r="DVS843" s="231"/>
      <c r="DVT843" s="231"/>
      <c r="DVU843" s="231"/>
      <c r="DVV843" s="231"/>
      <c r="DVW843" s="231"/>
      <c r="DVX843" s="231"/>
      <c r="DVY843" s="231"/>
      <c r="DVZ843" s="231"/>
      <c r="DWA843" s="231"/>
      <c r="DWB843" s="231"/>
      <c r="DWC843" s="231"/>
      <c r="DWD843" s="231"/>
      <c r="DWE843" s="231"/>
      <c r="DWF843" s="231"/>
      <c r="DWG843" s="231"/>
      <c r="DWH843" s="231"/>
      <c r="DWI843" s="231"/>
      <c r="DWJ843" s="231"/>
      <c r="DWK843" s="231"/>
      <c r="DWL843" s="231"/>
      <c r="DWM843" s="231"/>
      <c r="DWN843" s="231"/>
      <c r="DWO843" s="231"/>
      <c r="DWP843" s="231"/>
      <c r="DWQ843" s="231"/>
      <c r="DWR843" s="231"/>
      <c r="DWS843" s="231"/>
      <c r="DWT843" s="231"/>
      <c r="DWU843" s="231"/>
      <c r="DWV843" s="231"/>
      <c r="DWW843" s="231"/>
      <c r="DWX843" s="231"/>
      <c r="DWY843" s="231"/>
      <c r="DWZ843" s="231"/>
      <c r="DXA843" s="231"/>
      <c r="DXB843" s="231"/>
      <c r="DXC843" s="231"/>
      <c r="DXD843" s="231"/>
      <c r="DXE843" s="231"/>
      <c r="DXF843" s="231"/>
      <c r="DXG843" s="231"/>
      <c r="DXH843" s="231"/>
      <c r="DXI843" s="231"/>
      <c r="DXJ843" s="231"/>
      <c r="DXK843" s="231"/>
      <c r="DXL843" s="231"/>
      <c r="DXM843" s="231"/>
      <c r="DXN843" s="231"/>
      <c r="DXO843" s="231"/>
      <c r="DXP843" s="231"/>
      <c r="DXQ843" s="231"/>
      <c r="DXR843" s="231"/>
      <c r="DXS843" s="231"/>
      <c r="DXT843" s="231"/>
      <c r="DXU843" s="231"/>
      <c r="DXV843" s="231"/>
      <c r="DXW843" s="231"/>
      <c r="DXX843" s="231"/>
      <c r="DXY843" s="231"/>
      <c r="DXZ843" s="231"/>
      <c r="DYA843" s="231"/>
      <c r="DYB843" s="231"/>
      <c r="DYC843" s="231"/>
      <c r="DYD843" s="231"/>
      <c r="DYE843" s="231"/>
      <c r="DYF843" s="231"/>
      <c r="DYG843" s="231"/>
      <c r="DYH843" s="231"/>
      <c r="DYI843" s="231"/>
      <c r="DYJ843" s="231"/>
      <c r="DYK843" s="231"/>
      <c r="DYL843" s="231"/>
      <c r="DYM843" s="231"/>
      <c r="DYN843" s="231"/>
      <c r="DYO843" s="231"/>
      <c r="DYP843" s="231"/>
      <c r="DYQ843" s="231"/>
      <c r="DYR843" s="231"/>
      <c r="DYS843" s="231"/>
      <c r="DYT843" s="231"/>
      <c r="DYU843" s="231"/>
      <c r="DYV843" s="231"/>
      <c r="DYW843" s="231"/>
      <c r="DYX843" s="231"/>
      <c r="DYY843" s="231"/>
      <c r="DYZ843" s="231"/>
      <c r="DZA843" s="231"/>
      <c r="DZB843" s="231"/>
      <c r="DZC843" s="231"/>
      <c r="DZD843" s="231"/>
      <c r="DZE843" s="231"/>
      <c r="DZF843" s="231"/>
      <c r="DZG843" s="231"/>
      <c r="DZH843" s="231"/>
      <c r="DZI843" s="231"/>
      <c r="DZJ843" s="231"/>
      <c r="DZK843" s="231"/>
      <c r="DZL843" s="231"/>
      <c r="DZM843" s="231"/>
      <c r="DZN843" s="231"/>
      <c r="DZO843" s="231"/>
      <c r="DZP843" s="231"/>
      <c r="DZQ843" s="231"/>
      <c r="DZR843" s="231"/>
      <c r="DZS843" s="231"/>
      <c r="DZT843" s="231"/>
      <c r="DZU843" s="231"/>
      <c r="DZV843" s="231"/>
      <c r="DZW843" s="231"/>
      <c r="DZX843" s="231"/>
      <c r="DZY843" s="231"/>
      <c r="DZZ843" s="231"/>
      <c r="EAA843" s="231"/>
      <c r="EAB843" s="231"/>
      <c r="EAC843" s="231"/>
      <c r="EAD843" s="231"/>
      <c r="EAE843" s="231"/>
      <c r="EAF843" s="231"/>
      <c r="EAG843" s="231"/>
      <c r="EAH843" s="231"/>
      <c r="EAI843" s="231"/>
      <c r="EAJ843" s="231"/>
      <c r="EAK843" s="231"/>
      <c r="EAL843" s="231"/>
      <c r="EAM843" s="231"/>
      <c r="EAN843" s="231"/>
      <c r="EAO843" s="231"/>
      <c r="EAP843" s="231"/>
      <c r="EAQ843" s="231"/>
      <c r="EAR843" s="231"/>
      <c r="EAS843" s="231"/>
      <c r="EAT843" s="231"/>
      <c r="EAU843" s="231"/>
      <c r="EAV843" s="231"/>
      <c r="EAW843" s="231"/>
      <c r="EAX843" s="231"/>
      <c r="EAY843" s="231"/>
      <c r="EAZ843" s="231"/>
      <c r="EBA843" s="231"/>
      <c r="EBB843" s="231"/>
      <c r="EBC843" s="231"/>
      <c r="EBD843" s="231"/>
      <c r="EBE843" s="231"/>
      <c r="EBF843" s="231"/>
      <c r="EBG843" s="231"/>
      <c r="EBH843" s="231"/>
      <c r="EBI843" s="231"/>
      <c r="EBJ843" s="231"/>
      <c r="EBK843" s="231"/>
      <c r="EBL843" s="231"/>
      <c r="EBM843" s="231"/>
      <c r="EBN843" s="231"/>
      <c r="EBO843" s="231"/>
      <c r="EBP843" s="231"/>
      <c r="EBQ843" s="231"/>
      <c r="EBR843" s="231"/>
      <c r="EBS843" s="231"/>
      <c r="EBT843" s="231"/>
      <c r="EBU843" s="231"/>
      <c r="EBV843" s="231"/>
      <c r="EBW843" s="231"/>
      <c r="EBX843" s="231"/>
      <c r="EBY843" s="231"/>
      <c r="EBZ843" s="231"/>
      <c r="ECA843" s="231"/>
      <c r="ECB843" s="231"/>
      <c r="ECC843" s="231"/>
      <c r="ECD843" s="231"/>
      <c r="ECE843" s="231"/>
      <c r="ECF843" s="231"/>
      <c r="ECG843" s="231"/>
      <c r="ECH843" s="231"/>
      <c r="ECI843" s="231"/>
      <c r="ECJ843" s="231"/>
      <c r="ECK843" s="231"/>
      <c r="ECL843" s="231"/>
      <c r="ECM843" s="231"/>
      <c r="ECN843" s="231"/>
      <c r="ECO843" s="231"/>
      <c r="ECP843" s="231"/>
      <c r="ECQ843" s="231"/>
      <c r="ECR843" s="231"/>
      <c r="ECS843" s="231"/>
      <c r="ECT843" s="231"/>
      <c r="ECU843" s="231"/>
      <c r="ECV843" s="231"/>
      <c r="ECW843" s="231"/>
      <c r="ECX843" s="231"/>
      <c r="ECY843" s="231"/>
      <c r="ECZ843" s="231"/>
      <c r="EDA843" s="231"/>
      <c r="EDB843" s="231"/>
      <c r="EDC843" s="231"/>
      <c r="EDD843" s="231"/>
      <c r="EDE843" s="231"/>
      <c r="EDF843" s="231"/>
      <c r="EDG843" s="231"/>
      <c r="EDH843" s="231"/>
      <c r="EDI843" s="231"/>
      <c r="EDJ843" s="231"/>
      <c r="EDK843" s="231"/>
      <c r="EDL843" s="231"/>
      <c r="EDM843" s="231"/>
      <c r="EDN843" s="231"/>
      <c r="EDO843" s="231"/>
      <c r="EDP843" s="231"/>
      <c r="EDQ843" s="231"/>
      <c r="EDR843" s="231"/>
      <c r="EDS843" s="231"/>
      <c r="EDT843" s="231"/>
      <c r="EDU843" s="231"/>
      <c r="EDV843" s="231"/>
      <c r="EDW843" s="231"/>
      <c r="EDX843" s="231"/>
      <c r="EDY843" s="231"/>
      <c r="EDZ843" s="231"/>
      <c r="EEA843" s="231"/>
      <c r="EEB843" s="231"/>
      <c r="EEC843" s="231"/>
      <c r="EED843" s="231"/>
      <c r="EEE843" s="231"/>
      <c r="EEF843" s="231"/>
      <c r="EEG843" s="231"/>
      <c r="EEH843" s="231"/>
      <c r="EEI843" s="231"/>
      <c r="EEJ843" s="231"/>
      <c r="EEK843" s="231"/>
      <c r="EEL843" s="231"/>
      <c r="EEM843" s="231"/>
      <c r="EEN843" s="231"/>
      <c r="EEO843" s="231"/>
      <c r="EEP843" s="231"/>
      <c r="EEQ843" s="231"/>
      <c r="EER843" s="231"/>
      <c r="EES843" s="231"/>
      <c r="EET843" s="231"/>
      <c r="EEU843" s="231"/>
      <c r="EEV843" s="231"/>
      <c r="EEW843" s="231"/>
      <c r="EEX843" s="231"/>
      <c r="EEY843" s="231"/>
      <c r="EEZ843" s="231"/>
      <c r="EFA843" s="231"/>
      <c r="EFB843" s="231"/>
      <c r="EFC843" s="231"/>
      <c r="EFD843" s="231"/>
      <c r="EFE843" s="231"/>
      <c r="EFF843" s="231"/>
      <c r="EFG843" s="231"/>
      <c r="EFH843" s="231"/>
      <c r="EFI843" s="231"/>
      <c r="EFJ843" s="231"/>
      <c r="EFK843" s="231"/>
      <c r="EFL843" s="231"/>
      <c r="EFM843" s="231"/>
      <c r="EFN843" s="231"/>
      <c r="EFO843" s="231"/>
      <c r="EFP843" s="231"/>
      <c r="EFQ843" s="231"/>
      <c r="EFR843" s="231"/>
      <c r="EFS843" s="231"/>
      <c r="EFT843" s="231"/>
      <c r="EFU843" s="231"/>
      <c r="EFV843" s="231"/>
      <c r="EFW843" s="231"/>
      <c r="EFX843" s="231"/>
      <c r="EFY843" s="231"/>
      <c r="EFZ843" s="231"/>
      <c r="EGA843" s="231"/>
      <c r="EGB843" s="231"/>
      <c r="EGC843" s="231"/>
      <c r="EGD843" s="231"/>
      <c r="EGE843" s="231"/>
      <c r="EGF843" s="231"/>
      <c r="EGG843" s="231"/>
      <c r="EGH843" s="231"/>
      <c r="EGI843" s="231"/>
      <c r="EGJ843" s="231"/>
      <c r="EGK843" s="231"/>
      <c r="EGL843" s="231"/>
      <c r="EGM843" s="231"/>
      <c r="EGN843" s="231"/>
      <c r="EGO843" s="231"/>
      <c r="EGP843" s="231"/>
      <c r="EGQ843" s="231"/>
      <c r="EGR843" s="231"/>
      <c r="EGS843" s="231"/>
      <c r="EGT843" s="231"/>
      <c r="EGU843" s="231"/>
      <c r="EGV843" s="231"/>
      <c r="EGW843" s="231"/>
      <c r="EGX843" s="231"/>
      <c r="EGY843" s="231"/>
      <c r="EGZ843" s="231"/>
      <c r="EHA843" s="231"/>
      <c r="EHB843" s="231"/>
      <c r="EHC843" s="231"/>
      <c r="EHD843" s="231"/>
      <c r="EHE843" s="231"/>
      <c r="EHF843" s="231"/>
      <c r="EHG843" s="231"/>
      <c r="EHH843" s="231"/>
      <c r="EHI843" s="231"/>
      <c r="EHJ843" s="231"/>
      <c r="EHK843" s="231"/>
      <c r="EHL843" s="231"/>
      <c r="EHM843" s="231"/>
      <c r="EHN843" s="231"/>
      <c r="EHO843" s="231"/>
      <c r="EHP843" s="231"/>
      <c r="EHQ843" s="231"/>
      <c r="EHR843" s="231"/>
      <c r="EHS843" s="231"/>
      <c r="EHT843" s="231"/>
      <c r="EHU843" s="231"/>
      <c r="EHV843" s="231"/>
      <c r="EHW843" s="231"/>
      <c r="EHX843" s="231"/>
      <c r="EHY843" s="231"/>
      <c r="EHZ843" s="231"/>
      <c r="EIA843" s="231"/>
      <c r="EIB843" s="231"/>
      <c r="EIC843" s="231"/>
      <c r="EID843" s="231"/>
      <c r="EIE843" s="231"/>
      <c r="EIF843" s="231"/>
      <c r="EIG843" s="231"/>
      <c r="EIH843" s="231"/>
      <c r="EII843" s="231"/>
      <c r="EIJ843" s="231"/>
      <c r="EIK843" s="231"/>
      <c r="EIL843" s="231"/>
      <c r="EIM843" s="231"/>
      <c r="EIN843" s="231"/>
      <c r="EIO843" s="231"/>
      <c r="EIP843" s="231"/>
      <c r="EIQ843" s="231"/>
      <c r="EIR843" s="231"/>
      <c r="EIS843" s="231"/>
      <c r="EIT843" s="231"/>
      <c r="EIU843" s="231"/>
      <c r="EIV843" s="231"/>
      <c r="EIW843" s="231"/>
      <c r="EIX843" s="231"/>
      <c r="EIY843" s="231"/>
      <c r="EIZ843" s="231"/>
      <c r="EJA843" s="231"/>
      <c r="EJB843" s="231"/>
      <c r="EJC843" s="231"/>
      <c r="EJD843" s="231"/>
      <c r="EJE843" s="231"/>
      <c r="EJF843" s="231"/>
      <c r="EJG843" s="231"/>
      <c r="EJH843" s="231"/>
      <c r="EJI843" s="231"/>
      <c r="EJJ843" s="231"/>
      <c r="EJK843" s="231"/>
      <c r="EJL843" s="231"/>
      <c r="EJM843" s="231"/>
      <c r="EJN843" s="231"/>
      <c r="EJO843" s="231"/>
      <c r="EJP843" s="231"/>
      <c r="EJQ843" s="231"/>
      <c r="EJR843" s="231"/>
      <c r="EJS843" s="231"/>
      <c r="EJT843" s="231"/>
      <c r="EJU843" s="231"/>
      <c r="EJV843" s="231"/>
      <c r="EJW843" s="231"/>
      <c r="EJX843" s="231"/>
      <c r="EJY843" s="231"/>
      <c r="EJZ843" s="231"/>
      <c r="EKA843" s="231"/>
      <c r="EKB843" s="231"/>
      <c r="EKC843" s="231"/>
      <c r="EKD843" s="231"/>
      <c r="EKE843" s="231"/>
      <c r="EKF843" s="231"/>
      <c r="EKG843" s="231"/>
      <c r="EKH843" s="231"/>
      <c r="EKI843" s="231"/>
      <c r="EKJ843" s="231"/>
      <c r="EKK843" s="231"/>
      <c r="EKL843" s="231"/>
      <c r="EKM843" s="231"/>
      <c r="EKN843" s="231"/>
      <c r="EKO843" s="231"/>
      <c r="EKP843" s="231"/>
      <c r="EKQ843" s="231"/>
      <c r="EKR843" s="231"/>
      <c r="EKS843" s="231"/>
      <c r="EKT843" s="231"/>
      <c r="EKU843" s="231"/>
      <c r="EKV843" s="231"/>
      <c r="EKW843" s="231"/>
      <c r="EKX843" s="231"/>
      <c r="EKY843" s="231"/>
      <c r="EKZ843" s="231"/>
      <c r="ELA843" s="231"/>
      <c r="ELB843" s="231"/>
      <c r="ELC843" s="231"/>
      <c r="ELD843" s="231"/>
      <c r="ELE843" s="231"/>
      <c r="ELF843" s="231"/>
      <c r="ELG843" s="231"/>
      <c r="ELH843" s="231"/>
      <c r="ELI843" s="231"/>
      <c r="ELJ843" s="231"/>
      <c r="ELK843" s="231"/>
      <c r="ELL843" s="231"/>
      <c r="ELM843" s="231"/>
      <c r="ELN843" s="231"/>
      <c r="ELO843" s="231"/>
      <c r="ELP843" s="231"/>
      <c r="ELQ843" s="231"/>
      <c r="ELR843" s="231"/>
      <c r="ELS843" s="231"/>
      <c r="ELT843" s="231"/>
      <c r="ELU843" s="231"/>
      <c r="ELV843" s="231"/>
      <c r="ELW843" s="231"/>
      <c r="ELX843" s="231"/>
      <c r="ELY843" s="231"/>
      <c r="ELZ843" s="231"/>
      <c r="EMA843" s="231"/>
      <c r="EMB843" s="231"/>
      <c r="EMC843" s="231"/>
      <c r="EMD843" s="231"/>
      <c r="EME843" s="231"/>
      <c r="EMF843" s="231"/>
      <c r="EMG843" s="231"/>
      <c r="EMH843" s="231"/>
      <c r="EMI843" s="231"/>
      <c r="EMJ843" s="231"/>
      <c r="EMK843" s="231"/>
      <c r="EML843" s="231"/>
      <c r="EMM843" s="231"/>
      <c r="EMN843" s="231"/>
      <c r="EMO843" s="231"/>
      <c r="EMP843" s="231"/>
      <c r="EMQ843" s="231"/>
      <c r="EMR843" s="231"/>
      <c r="EMS843" s="231"/>
      <c r="EMT843" s="231"/>
      <c r="EMU843" s="231"/>
      <c r="EMV843" s="231"/>
      <c r="EMW843" s="231"/>
      <c r="EMX843" s="231"/>
      <c r="EMY843" s="231"/>
      <c r="EMZ843" s="231"/>
      <c r="ENA843" s="231"/>
      <c r="ENB843" s="231"/>
      <c r="ENC843" s="231"/>
      <c r="END843" s="231"/>
      <c r="ENE843" s="231"/>
      <c r="ENF843" s="231"/>
      <c r="ENG843" s="231"/>
      <c r="ENH843" s="231"/>
      <c r="ENI843" s="231"/>
      <c r="ENJ843" s="231"/>
      <c r="ENK843" s="231"/>
      <c r="ENL843" s="231"/>
      <c r="ENM843" s="231"/>
      <c r="ENN843" s="231"/>
      <c r="ENO843" s="231"/>
      <c r="ENP843" s="231"/>
      <c r="ENQ843" s="231"/>
      <c r="ENR843" s="231"/>
      <c r="ENS843" s="231"/>
      <c r="ENT843" s="231"/>
      <c r="ENU843" s="231"/>
      <c r="ENV843" s="231"/>
      <c r="ENW843" s="231"/>
      <c r="ENX843" s="231"/>
      <c r="ENY843" s="231"/>
      <c r="ENZ843" s="231"/>
      <c r="EOA843" s="231"/>
      <c r="EOB843" s="231"/>
      <c r="EOC843" s="231"/>
      <c r="EOD843" s="231"/>
      <c r="EOE843" s="231"/>
      <c r="EOF843" s="231"/>
      <c r="EOG843" s="231"/>
      <c r="EOH843" s="231"/>
      <c r="EOI843" s="231"/>
      <c r="EOJ843" s="231"/>
      <c r="EOK843" s="231"/>
      <c r="EOL843" s="231"/>
      <c r="EOM843" s="231"/>
      <c r="EON843" s="231"/>
      <c r="EOO843" s="231"/>
      <c r="EOP843" s="231"/>
      <c r="EOQ843" s="231"/>
      <c r="EOR843" s="231"/>
      <c r="EOS843" s="231"/>
      <c r="EOT843" s="231"/>
      <c r="EOU843" s="231"/>
      <c r="EOV843" s="231"/>
      <c r="EOW843" s="231"/>
      <c r="EOX843" s="231"/>
      <c r="EOY843" s="231"/>
      <c r="EOZ843" s="231"/>
      <c r="EPA843" s="231"/>
      <c r="EPB843" s="231"/>
      <c r="EPC843" s="231"/>
      <c r="EPD843" s="231"/>
      <c r="EPE843" s="231"/>
      <c r="EPF843" s="231"/>
      <c r="EPG843" s="231"/>
      <c r="EPH843" s="231"/>
      <c r="EPI843" s="231"/>
      <c r="EPJ843" s="231"/>
      <c r="EPK843" s="231"/>
      <c r="EPL843" s="231"/>
      <c r="EPM843" s="231"/>
      <c r="EPN843" s="231"/>
      <c r="EPO843" s="231"/>
      <c r="EPP843" s="231"/>
      <c r="EPQ843" s="231"/>
      <c r="EPR843" s="231"/>
      <c r="EPS843" s="231"/>
      <c r="EPT843" s="231"/>
      <c r="EPU843" s="231"/>
      <c r="EPV843" s="231"/>
      <c r="EPW843" s="231"/>
      <c r="EPX843" s="231"/>
      <c r="EPY843" s="231"/>
      <c r="EPZ843" s="231"/>
      <c r="EQA843" s="231"/>
      <c r="EQB843" s="231"/>
      <c r="EQC843" s="231"/>
      <c r="EQD843" s="231"/>
      <c r="EQE843" s="231"/>
      <c r="EQF843" s="231"/>
      <c r="EQG843" s="231"/>
      <c r="EQH843" s="231"/>
      <c r="EQI843" s="231"/>
      <c r="EQJ843" s="231"/>
      <c r="EQK843" s="231"/>
      <c r="EQL843" s="231"/>
      <c r="EQM843" s="231"/>
      <c r="EQN843" s="231"/>
      <c r="EQO843" s="231"/>
      <c r="EQP843" s="231"/>
      <c r="EQQ843" s="231"/>
      <c r="EQR843" s="231"/>
      <c r="EQS843" s="231"/>
      <c r="EQT843" s="231"/>
      <c r="EQU843" s="231"/>
      <c r="EQV843" s="231"/>
      <c r="EQW843" s="231"/>
      <c r="EQX843" s="231"/>
      <c r="EQY843" s="231"/>
      <c r="EQZ843" s="231"/>
      <c r="ERA843" s="231"/>
      <c r="ERB843" s="231"/>
      <c r="ERC843" s="231"/>
      <c r="ERD843" s="231"/>
      <c r="ERE843" s="231"/>
      <c r="ERF843" s="231"/>
      <c r="ERG843" s="231"/>
      <c r="ERH843" s="231"/>
      <c r="ERI843" s="231"/>
      <c r="ERJ843" s="231"/>
      <c r="ERK843" s="231"/>
      <c r="ERL843" s="231"/>
      <c r="ERM843" s="231"/>
      <c r="ERN843" s="231"/>
      <c r="ERO843" s="231"/>
      <c r="ERP843" s="231"/>
      <c r="ERQ843" s="231"/>
      <c r="ERR843" s="231"/>
      <c r="ERS843" s="231"/>
      <c r="ERT843" s="231"/>
      <c r="ERU843" s="231"/>
      <c r="ERV843" s="231"/>
      <c r="ERW843" s="231"/>
      <c r="ERX843" s="231"/>
      <c r="ERY843" s="231"/>
      <c r="ERZ843" s="231"/>
      <c r="ESA843" s="231"/>
      <c r="ESB843" s="231"/>
      <c r="ESC843" s="231"/>
      <c r="ESD843" s="231"/>
      <c r="ESE843" s="231"/>
      <c r="ESF843" s="231"/>
      <c r="ESG843" s="231"/>
      <c r="ESH843" s="231"/>
      <c r="ESI843" s="231"/>
      <c r="ESJ843" s="231"/>
      <c r="ESK843" s="231"/>
      <c r="ESL843" s="231"/>
      <c r="ESM843" s="231"/>
      <c r="ESN843" s="231"/>
      <c r="ESO843" s="231"/>
      <c r="ESP843" s="231"/>
      <c r="ESQ843" s="231"/>
      <c r="ESR843" s="231"/>
      <c r="ESS843" s="231"/>
      <c r="EST843" s="231"/>
      <c r="ESU843" s="231"/>
      <c r="ESV843" s="231"/>
      <c r="ESW843" s="231"/>
      <c r="ESX843" s="231"/>
      <c r="ESY843" s="231"/>
      <c r="ESZ843" s="231"/>
      <c r="ETA843" s="231"/>
      <c r="ETB843" s="231"/>
      <c r="ETC843" s="231"/>
      <c r="ETD843" s="231"/>
      <c r="ETE843" s="231"/>
      <c r="ETF843" s="231"/>
      <c r="ETG843" s="231"/>
      <c r="ETH843" s="231"/>
      <c r="ETI843" s="231"/>
      <c r="ETJ843" s="231"/>
      <c r="ETK843" s="231"/>
      <c r="ETL843" s="231"/>
      <c r="ETM843" s="231"/>
      <c r="ETN843" s="231"/>
      <c r="ETO843" s="231"/>
      <c r="ETP843" s="231"/>
      <c r="ETQ843" s="231"/>
      <c r="ETR843" s="231"/>
      <c r="ETS843" s="231"/>
      <c r="ETT843" s="231"/>
      <c r="ETU843" s="231"/>
      <c r="ETV843" s="231"/>
      <c r="ETW843" s="231"/>
      <c r="ETX843" s="231"/>
      <c r="ETY843" s="231"/>
      <c r="ETZ843" s="231"/>
      <c r="EUA843" s="231"/>
      <c r="EUB843" s="231"/>
      <c r="EUC843" s="231"/>
      <c r="EUD843" s="231"/>
      <c r="EUE843" s="231"/>
      <c r="EUF843" s="231"/>
      <c r="EUG843" s="231"/>
      <c r="EUH843" s="231"/>
      <c r="EUI843" s="231"/>
      <c r="EUJ843" s="231"/>
      <c r="EUK843" s="231"/>
      <c r="EUL843" s="231"/>
      <c r="EUM843" s="231"/>
      <c r="EUN843" s="231"/>
      <c r="EUO843" s="231"/>
      <c r="EUP843" s="231"/>
      <c r="EUQ843" s="231"/>
      <c r="EUR843" s="231"/>
      <c r="EUS843" s="231"/>
      <c r="EUT843" s="231"/>
      <c r="EUU843" s="231"/>
      <c r="EUV843" s="231"/>
      <c r="EUW843" s="231"/>
      <c r="EUX843" s="231"/>
      <c r="EUY843" s="231"/>
      <c r="EUZ843" s="231"/>
      <c r="EVA843" s="231"/>
      <c r="EVB843" s="231"/>
      <c r="EVC843" s="231"/>
      <c r="EVD843" s="231"/>
      <c r="EVE843" s="231"/>
      <c r="EVF843" s="231"/>
      <c r="EVG843" s="231"/>
      <c r="EVH843" s="231"/>
      <c r="EVI843" s="231"/>
      <c r="EVJ843" s="231"/>
      <c r="EVK843" s="231"/>
      <c r="EVL843" s="231"/>
      <c r="EVM843" s="231"/>
      <c r="EVN843" s="231"/>
      <c r="EVO843" s="231"/>
      <c r="EVP843" s="231"/>
      <c r="EVQ843" s="231"/>
      <c r="EVR843" s="231"/>
      <c r="EVS843" s="231"/>
      <c r="EVT843" s="231"/>
      <c r="EVU843" s="231"/>
      <c r="EVV843" s="231"/>
      <c r="EVW843" s="231"/>
      <c r="EVX843" s="231"/>
      <c r="EVY843" s="231"/>
      <c r="EVZ843" s="231"/>
      <c r="EWA843" s="231"/>
      <c r="EWB843" s="231"/>
      <c r="EWC843" s="231"/>
      <c r="EWD843" s="231"/>
      <c r="EWE843" s="231"/>
      <c r="EWF843" s="231"/>
      <c r="EWG843" s="231"/>
      <c r="EWH843" s="231"/>
      <c r="EWI843" s="231"/>
      <c r="EWJ843" s="231"/>
      <c r="EWK843" s="231"/>
      <c r="EWL843" s="231"/>
      <c r="EWM843" s="231"/>
      <c r="EWN843" s="231"/>
      <c r="EWO843" s="231"/>
      <c r="EWP843" s="231"/>
      <c r="EWQ843" s="231"/>
      <c r="EWR843" s="231"/>
      <c r="EWS843" s="231"/>
      <c r="EWT843" s="231"/>
      <c r="EWU843" s="231"/>
      <c r="EWV843" s="231"/>
      <c r="EWW843" s="231"/>
      <c r="EWX843" s="231"/>
      <c r="EWY843" s="231"/>
      <c r="EWZ843" s="231"/>
      <c r="EXA843" s="231"/>
      <c r="EXB843" s="231"/>
      <c r="EXC843" s="231"/>
      <c r="EXD843" s="231"/>
      <c r="EXE843" s="231"/>
      <c r="EXF843" s="231"/>
      <c r="EXG843" s="231"/>
      <c r="EXH843" s="231"/>
      <c r="EXI843" s="231"/>
      <c r="EXJ843" s="231"/>
      <c r="EXK843" s="231"/>
      <c r="EXL843" s="231"/>
      <c r="EXM843" s="231"/>
      <c r="EXN843" s="231"/>
      <c r="EXO843" s="231"/>
      <c r="EXP843" s="231"/>
      <c r="EXQ843" s="231"/>
      <c r="EXR843" s="231"/>
      <c r="EXS843" s="231"/>
      <c r="EXT843" s="231"/>
      <c r="EXU843" s="231"/>
      <c r="EXV843" s="231"/>
      <c r="EXW843" s="231"/>
      <c r="EXX843" s="231"/>
      <c r="EXY843" s="231"/>
      <c r="EXZ843" s="231"/>
      <c r="EYA843" s="231"/>
      <c r="EYB843" s="231"/>
      <c r="EYC843" s="231"/>
      <c r="EYD843" s="231"/>
      <c r="EYE843" s="231"/>
      <c r="EYF843" s="231"/>
      <c r="EYG843" s="231"/>
      <c r="EYH843" s="231"/>
      <c r="EYI843" s="231"/>
      <c r="EYJ843" s="231"/>
      <c r="EYK843" s="231"/>
      <c r="EYL843" s="231"/>
      <c r="EYM843" s="231"/>
      <c r="EYN843" s="231"/>
      <c r="EYO843" s="231"/>
      <c r="EYP843" s="231"/>
      <c r="EYQ843" s="231"/>
      <c r="EYR843" s="231"/>
      <c r="EYS843" s="231"/>
      <c r="EYT843" s="231"/>
      <c r="EYU843" s="231"/>
      <c r="EYV843" s="231"/>
      <c r="EYW843" s="231"/>
      <c r="EYX843" s="231"/>
      <c r="EYY843" s="231"/>
      <c r="EYZ843" s="231"/>
      <c r="EZA843" s="231"/>
      <c r="EZB843" s="231"/>
      <c r="EZC843" s="231"/>
      <c r="EZD843" s="231"/>
      <c r="EZE843" s="231"/>
      <c r="EZF843" s="231"/>
      <c r="EZG843" s="231"/>
      <c r="EZH843" s="231"/>
      <c r="EZI843" s="231"/>
      <c r="EZJ843" s="231"/>
      <c r="EZK843" s="231"/>
      <c r="EZL843" s="231"/>
      <c r="EZM843" s="231"/>
      <c r="EZN843" s="231"/>
      <c r="EZO843" s="231"/>
      <c r="EZP843" s="231"/>
      <c r="EZQ843" s="231"/>
      <c r="EZR843" s="231"/>
      <c r="EZS843" s="231"/>
      <c r="EZT843" s="231"/>
      <c r="EZU843" s="231"/>
      <c r="EZV843" s="231"/>
      <c r="EZW843" s="231"/>
      <c r="EZX843" s="231"/>
      <c r="EZY843" s="231"/>
      <c r="EZZ843" s="231"/>
      <c r="FAA843" s="231"/>
      <c r="FAB843" s="231"/>
      <c r="FAC843" s="231"/>
      <c r="FAD843" s="231"/>
      <c r="FAE843" s="231"/>
      <c r="FAF843" s="231"/>
      <c r="FAG843" s="231"/>
      <c r="FAH843" s="231"/>
      <c r="FAI843" s="231"/>
      <c r="FAJ843" s="231"/>
      <c r="FAK843" s="231"/>
      <c r="FAL843" s="231"/>
      <c r="FAM843" s="231"/>
      <c r="FAN843" s="231"/>
      <c r="FAO843" s="231"/>
      <c r="FAP843" s="231"/>
      <c r="FAQ843" s="231"/>
      <c r="FAR843" s="231"/>
      <c r="FAS843" s="231"/>
      <c r="FAT843" s="231"/>
      <c r="FAU843" s="231"/>
      <c r="FAV843" s="231"/>
      <c r="FAW843" s="231"/>
      <c r="FAX843" s="231"/>
      <c r="FAY843" s="231"/>
      <c r="FAZ843" s="231"/>
      <c r="FBA843" s="231"/>
      <c r="FBB843" s="231"/>
      <c r="FBC843" s="231"/>
      <c r="FBD843" s="231"/>
      <c r="FBE843" s="231"/>
      <c r="FBF843" s="231"/>
      <c r="FBG843" s="231"/>
      <c r="FBH843" s="231"/>
      <c r="FBI843" s="231"/>
      <c r="FBJ843" s="231"/>
      <c r="FBK843" s="231"/>
      <c r="FBL843" s="231"/>
      <c r="FBM843" s="231"/>
      <c r="FBN843" s="231"/>
      <c r="FBO843" s="231"/>
      <c r="FBP843" s="231"/>
      <c r="FBQ843" s="231"/>
      <c r="FBR843" s="231"/>
      <c r="FBS843" s="231"/>
      <c r="FBT843" s="231"/>
      <c r="FBU843" s="231"/>
      <c r="FBV843" s="231"/>
      <c r="FBW843" s="231"/>
      <c r="FBX843" s="231"/>
      <c r="FBY843" s="231"/>
      <c r="FBZ843" s="231"/>
      <c r="FCA843" s="231"/>
      <c r="FCB843" s="231"/>
      <c r="FCC843" s="231"/>
      <c r="FCD843" s="231"/>
      <c r="FCE843" s="231"/>
      <c r="FCF843" s="231"/>
      <c r="FCG843" s="231"/>
      <c r="FCH843" s="231"/>
      <c r="FCI843" s="231"/>
      <c r="FCJ843" s="231"/>
      <c r="FCK843" s="231"/>
      <c r="FCL843" s="231"/>
      <c r="FCM843" s="231"/>
      <c r="FCN843" s="231"/>
      <c r="FCO843" s="231"/>
      <c r="FCP843" s="231"/>
      <c r="FCQ843" s="231"/>
      <c r="FCR843" s="231"/>
      <c r="FCS843" s="231"/>
      <c r="FCT843" s="231"/>
      <c r="FCU843" s="231"/>
      <c r="FCV843" s="231"/>
      <c r="FCW843" s="231"/>
      <c r="FCX843" s="231"/>
      <c r="FCY843" s="231"/>
      <c r="FCZ843" s="231"/>
      <c r="FDA843" s="231"/>
      <c r="FDB843" s="231"/>
      <c r="FDC843" s="231"/>
      <c r="FDD843" s="231"/>
      <c r="FDE843" s="231"/>
      <c r="FDF843" s="231"/>
      <c r="FDG843" s="231"/>
      <c r="FDH843" s="231"/>
      <c r="FDI843" s="231"/>
      <c r="FDJ843" s="231"/>
      <c r="FDK843" s="231"/>
      <c r="FDL843" s="231"/>
      <c r="FDM843" s="231"/>
      <c r="FDN843" s="231"/>
      <c r="FDO843" s="231"/>
      <c r="FDP843" s="231"/>
      <c r="FDQ843" s="231"/>
      <c r="FDR843" s="231"/>
      <c r="FDS843" s="231"/>
      <c r="FDT843" s="231"/>
      <c r="FDU843" s="231"/>
      <c r="FDV843" s="231"/>
      <c r="FDW843" s="231"/>
      <c r="FDX843" s="231"/>
      <c r="FDY843" s="231"/>
      <c r="FDZ843" s="231"/>
      <c r="FEA843" s="231"/>
      <c r="FEB843" s="231"/>
      <c r="FEC843" s="231"/>
      <c r="FED843" s="231"/>
      <c r="FEE843" s="231"/>
      <c r="FEF843" s="231"/>
      <c r="FEG843" s="231"/>
      <c r="FEH843" s="231"/>
      <c r="FEI843" s="231"/>
      <c r="FEJ843" s="231"/>
      <c r="FEK843" s="231"/>
      <c r="FEL843" s="231"/>
      <c r="FEM843" s="231"/>
      <c r="FEN843" s="231"/>
      <c r="FEO843" s="231"/>
      <c r="FEP843" s="231"/>
      <c r="FEQ843" s="231"/>
      <c r="FER843" s="231"/>
      <c r="FES843" s="231"/>
      <c r="FET843" s="231"/>
      <c r="FEU843" s="231"/>
      <c r="FEV843" s="231"/>
      <c r="FEW843" s="231"/>
      <c r="FEX843" s="231"/>
      <c r="FEY843" s="231"/>
      <c r="FEZ843" s="231"/>
      <c r="FFA843" s="231"/>
      <c r="FFB843" s="231"/>
      <c r="FFC843" s="231"/>
      <c r="FFD843" s="231"/>
      <c r="FFE843" s="231"/>
      <c r="FFF843" s="231"/>
      <c r="FFG843" s="231"/>
      <c r="FFH843" s="231"/>
      <c r="FFI843" s="231"/>
      <c r="FFJ843" s="231"/>
      <c r="FFK843" s="231"/>
      <c r="FFL843" s="231"/>
      <c r="FFM843" s="231"/>
      <c r="FFN843" s="231"/>
      <c r="FFO843" s="231"/>
      <c r="FFP843" s="231"/>
      <c r="FFQ843" s="231"/>
      <c r="FFR843" s="231"/>
      <c r="FFS843" s="231"/>
      <c r="FFT843" s="231"/>
      <c r="FFU843" s="231"/>
      <c r="FFV843" s="231"/>
      <c r="FFW843" s="231"/>
      <c r="FFX843" s="231"/>
      <c r="FFY843" s="231"/>
      <c r="FFZ843" s="231"/>
      <c r="FGA843" s="231"/>
      <c r="FGB843" s="231"/>
      <c r="FGC843" s="231"/>
      <c r="FGD843" s="231"/>
      <c r="FGE843" s="231"/>
      <c r="FGF843" s="231"/>
      <c r="FGG843" s="231"/>
      <c r="FGH843" s="231"/>
      <c r="FGI843" s="231"/>
      <c r="FGJ843" s="231"/>
      <c r="FGK843" s="231"/>
      <c r="FGL843" s="231"/>
      <c r="FGM843" s="231"/>
      <c r="FGN843" s="231"/>
      <c r="FGO843" s="231"/>
      <c r="FGP843" s="231"/>
      <c r="FGQ843" s="231"/>
      <c r="FGR843" s="231"/>
      <c r="FGS843" s="231"/>
      <c r="FGT843" s="231"/>
      <c r="FGU843" s="231"/>
      <c r="FGV843" s="231"/>
      <c r="FGW843" s="231"/>
      <c r="FGX843" s="231"/>
      <c r="FGY843" s="231"/>
      <c r="FGZ843" s="231"/>
      <c r="FHA843" s="231"/>
      <c r="FHB843" s="231"/>
      <c r="FHC843" s="231"/>
      <c r="FHD843" s="231"/>
      <c r="FHE843" s="231"/>
      <c r="FHF843" s="231"/>
      <c r="FHG843" s="231"/>
      <c r="FHH843" s="231"/>
      <c r="FHI843" s="231"/>
      <c r="FHJ843" s="231"/>
      <c r="FHK843" s="231"/>
      <c r="FHL843" s="231"/>
      <c r="FHM843" s="231"/>
      <c r="FHN843" s="231"/>
      <c r="FHO843" s="231"/>
      <c r="FHP843" s="231"/>
      <c r="FHQ843" s="231"/>
      <c r="FHR843" s="231"/>
      <c r="FHS843" s="231"/>
      <c r="FHT843" s="231"/>
      <c r="FHU843" s="231"/>
      <c r="FHV843" s="231"/>
      <c r="FHW843" s="231"/>
      <c r="FHX843" s="231"/>
      <c r="FHY843" s="231"/>
      <c r="FHZ843" s="231"/>
      <c r="FIA843" s="231"/>
      <c r="FIB843" s="231"/>
      <c r="FIC843" s="231"/>
      <c r="FID843" s="231"/>
      <c r="FIE843" s="231"/>
      <c r="FIF843" s="231"/>
      <c r="FIG843" s="231"/>
      <c r="FIH843" s="231"/>
      <c r="FII843" s="231"/>
      <c r="FIJ843" s="231"/>
      <c r="FIK843" s="231"/>
      <c r="FIL843" s="231"/>
      <c r="FIM843" s="231"/>
      <c r="FIN843" s="231"/>
      <c r="FIO843" s="231"/>
      <c r="FIP843" s="231"/>
      <c r="FIQ843" s="231"/>
      <c r="FIR843" s="231"/>
      <c r="FIS843" s="231"/>
      <c r="FIT843" s="231"/>
      <c r="FIU843" s="231"/>
      <c r="FIV843" s="231"/>
      <c r="FIW843" s="231"/>
      <c r="FIX843" s="231"/>
      <c r="FIY843" s="231"/>
      <c r="FIZ843" s="231"/>
      <c r="FJA843" s="231"/>
      <c r="FJB843" s="231"/>
      <c r="FJC843" s="231"/>
      <c r="FJD843" s="231"/>
      <c r="FJE843" s="231"/>
      <c r="FJF843" s="231"/>
      <c r="FJG843" s="231"/>
      <c r="FJH843" s="231"/>
      <c r="FJI843" s="231"/>
      <c r="FJJ843" s="231"/>
      <c r="FJK843" s="231"/>
      <c r="FJL843" s="231"/>
      <c r="FJM843" s="231"/>
      <c r="FJN843" s="231"/>
      <c r="FJO843" s="231"/>
      <c r="FJP843" s="231"/>
      <c r="FJQ843" s="231"/>
      <c r="FJR843" s="231"/>
      <c r="FJS843" s="231"/>
      <c r="FJT843" s="231"/>
      <c r="FJU843" s="231"/>
      <c r="FJV843" s="231"/>
      <c r="FJW843" s="231"/>
      <c r="FJX843" s="231"/>
      <c r="FJY843" s="231"/>
      <c r="FJZ843" s="231"/>
      <c r="FKA843" s="231"/>
      <c r="FKB843" s="231"/>
      <c r="FKC843" s="231"/>
      <c r="FKD843" s="231"/>
      <c r="FKE843" s="231"/>
      <c r="FKF843" s="231"/>
      <c r="FKG843" s="231"/>
      <c r="FKH843" s="231"/>
      <c r="FKI843" s="231"/>
      <c r="FKJ843" s="231"/>
      <c r="FKK843" s="231"/>
      <c r="FKL843" s="231"/>
      <c r="FKM843" s="231"/>
      <c r="FKN843" s="231"/>
      <c r="FKO843" s="231"/>
      <c r="FKP843" s="231"/>
      <c r="FKQ843" s="231"/>
      <c r="FKR843" s="231"/>
      <c r="FKS843" s="231"/>
      <c r="FKT843" s="231"/>
      <c r="FKU843" s="231"/>
      <c r="FKV843" s="231"/>
      <c r="FKW843" s="231"/>
      <c r="FKX843" s="231"/>
      <c r="FKY843" s="231"/>
      <c r="FKZ843" s="231"/>
      <c r="FLA843" s="231"/>
      <c r="FLB843" s="231"/>
      <c r="FLC843" s="231"/>
      <c r="FLD843" s="231"/>
      <c r="FLE843" s="231"/>
      <c r="FLF843" s="231"/>
      <c r="FLG843" s="231"/>
      <c r="FLH843" s="231"/>
      <c r="FLI843" s="231"/>
      <c r="FLJ843" s="231"/>
      <c r="FLK843" s="231"/>
      <c r="FLL843" s="231"/>
      <c r="FLM843" s="231"/>
      <c r="FLN843" s="231"/>
      <c r="FLO843" s="231"/>
      <c r="FLP843" s="231"/>
      <c r="FLQ843" s="231"/>
      <c r="FLR843" s="231"/>
      <c r="FLS843" s="231"/>
      <c r="FLT843" s="231"/>
      <c r="FLU843" s="231"/>
      <c r="FLV843" s="231"/>
      <c r="FLW843" s="231"/>
      <c r="FLX843" s="231"/>
      <c r="FLY843" s="231"/>
      <c r="FLZ843" s="231"/>
      <c r="FMA843" s="231"/>
      <c r="FMB843" s="231"/>
      <c r="FMC843" s="231"/>
      <c r="FMD843" s="231"/>
      <c r="FME843" s="231"/>
      <c r="FMF843" s="231"/>
      <c r="FMG843" s="231"/>
      <c r="FMH843" s="231"/>
      <c r="FMI843" s="231"/>
      <c r="FMJ843" s="231"/>
      <c r="FMK843" s="231"/>
      <c r="FML843" s="231"/>
      <c r="FMM843" s="231"/>
      <c r="FMN843" s="231"/>
      <c r="FMO843" s="231"/>
      <c r="FMP843" s="231"/>
      <c r="FMQ843" s="231"/>
      <c r="FMR843" s="231"/>
      <c r="FMS843" s="231"/>
      <c r="FMT843" s="231"/>
      <c r="FMU843" s="231"/>
      <c r="FMV843" s="231"/>
      <c r="FMW843" s="231"/>
      <c r="FMX843" s="231"/>
      <c r="FMY843" s="231"/>
      <c r="FMZ843" s="231"/>
      <c r="FNA843" s="231"/>
      <c r="FNB843" s="231"/>
      <c r="FNC843" s="231"/>
      <c r="FND843" s="231"/>
      <c r="FNE843" s="231"/>
      <c r="FNF843" s="231"/>
      <c r="FNG843" s="231"/>
      <c r="FNH843" s="231"/>
      <c r="FNI843" s="231"/>
      <c r="FNJ843" s="231"/>
      <c r="FNK843" s="231"/>
      <c r="FNL843" s="231"/>
      <c r="FNM843" s="231"/>
      <c r="FNN843" s="231"/>
      <c r="FNO843" s="231"/>
      <c r="FNP843" s="231"/>
      <c r="FNQ843" s="231"/>
      <c r="FNR843" s="231"/>
      <c r="FNS843" s="231"/>
      <c r="FNT843" s="231"/>
      <c r="FNU843" s="231"/>
      <c r="FNV843" s="231"/>
      <c r="FNW843" s="231"/>
      <c r="FNX843" s="231"/>
      <c r="FNY843" s="231"/>
      <c r="FNZ843" s="231"/>
      <c r="FOA843" s="231"/>
      <c r="FOB843" s="231"/>
      <c r="FOC843" s="231"/>
      <c r="FOD843" s="231"/>
      <c r="FOE843" s="231"/>
      <c r="FOF843" s="231"/>
      <c r="FOG843" s="231"/>
      <c r="FOH843" s="231"/>
      <c r="FOI843" s="231"/>
      <c r="FOJ843" s="231"/>
      <c r="FOK843" s="231"/>
      <c r="FOL843" s="231"/>
      <c r="FOM843" s="231"/>
      <c r="FON843" s="231"/>
      <c r="FOO843" s="231"/>
      <c r="FOP843" s="231"/>
      <c r="FOQ843" s="231"/>
      <c r="FOR843" s="231"/>
      <c r="FOS843" s="231"/>
      <c r="FOT843" s="231"/>
      <c r="FOU843" s="231"/>
      <c r="FOV843" s="231"/>
      <c r="FOW843" s="231"/>
      <c r="FOX843" s="231"/>
      <c r="FOY843" s="231"/>
      <c r="FOZ843" s="231"/>
      <c r="FPA843" s="231"/>
      <c r="FPB843" s="231"/>
      <c r="FPC843" s="231"/>
      <c r="FPD843" s="231"/>
      <c r="FPE843" s="231"/>
      <c r="FPF843" s="231"/>
      <c r="FPG843" s="231"/>
      <c r="FPH843" s="231"/>
      <c r="FPI843" s="231"/>
      <c r="FPJ843" s="231"/>
      <c r="FPK843" s="231"/>
      <c r="FPL843" s="231"/>
      <c r="FPM843" s="231"/>
      <c r="FPN843" s="231"/>
      <c r="FPO843" s="231"/>
      <c r="FPP843" s="231"/>
      <c r="FPQ843" s="231"/>
      <c r="FPR843" s="231"/>
      <c r="FPS843" s="231"/>
      <c r="FPT843" s="231"/>
      <c r="FPU843" s="231"/>
      <c r="FPV843" s="231"/>
      <c r="FPW843" s="231"/>
      <c r="FPX843" s="231"/>
      <c r="FPY843" s="231"/>
      <c r="FPZ843" s="231"/>
      <c r="FQA843" s="231"/>
      <c r="FQB843" s="231"/>
      <c r="FQC843" s="231"/>
      <c r="FQD843" s="231"/>
      <c r="FQE843" s="231"/>
      <c r="FQF843" s="231"/>
      <c r="FQG843" s="231"/>
      <c r="FQH843" s="231"/>
      <c r="FQI843" s="231"/>
      <c r="FQJ843" s="231"/>
      <c r="FQK843" s="231"/>
      <c r="FQL843" s="231"/>
      <c r="FQM843" s="231"/>
      <c r="FQN843" s="231"/>
      <c r="FQO843" s="231"/>
      <c r="FQP843" s="231"/>
      <c r="FQQ843" s="231"/>
      <c r="FQR843" s="231"/>
      <c r="FQS843" s="231"/>
      <c r="FQT843" s="231"/>
      <c r="FQU843" s="231"/>
      <c r="FQV843" s="231"/>
      <c r="FQW843" s="231"/>
      <c r="FQX843" s="231"/>
      <c r="FQY843" s="231"/>
      <c r="FQZ843" s="231"/>
      <c r="FRA843" s="231"/>
      <c r="FRB843" s="231"/>
      <c r="FRC843" s="231"/>
      <c r="FRD843" s="231"/>
      <c r="FRE843" s="231"/>
      <c r="FRF843" s="231"/>
      <c r="FRG843" s="231"/>
      <c r="FRH843" s="231"/>
      <c r="FRI843" s="231"/>
      <c r="FRJ843" s="231"/>
      <c r="FRK843" s="231"/>
      <c r="FRL843" s="231"/>
      <c r="FRM843" s="231"/>
      <c r="FRN843" s="231"/>
      <c r="FRO843" s="231"/>
      <c r="FRP843" s="231"/>
      <c r="FRQ843" s="231"/>
      <c r="FRR843" s="231"/>
      <c r="FRS843" s="231"/>
      <c r="FRT843" s="231"/>
      <c r="FRU843" s="231"/>
      <c r="FRV843" s="231"/>
      <c r="FRW843" s="231"/>
      <c r="FRX843" s="231"/>
      <c r="FRY843" s="231"/>
      <c r="FRZ843" s="231"/>
      <c r="FSA843" s="231"/>
      <c r="FSB843" s="231"/>
      <c r="FSC843" s="231"/>
      <c r="FSD843" s="231"/>
      <c r="FSE843" s="231"/>
      <c r="FSF843" s="231"/>
      <c r="FSG843" s="231"/>
      <c r="FSH843" s="231"/>
      <c r="FSI843" s="231"/>
      <c r="FSJ843" s="231"/>
      <c r="FSK843" s="231"/>
      <c r="FSL843" s="231"/>
      <c r="FSM843" s="231"/>
      <c r="FSN843" s="231"/>
      <c r="FSO843" s="231"/>
      <c r="FSP843" s="231"/>
      <c r="FSQ843" s="231"/>
      <c r="FSR843" s="231"/>
      <c r="FSS843" s="231"/>
      <c r="FST843" s="231"/>
      <c r="FSU843" s="231"/>
      <c r="FSV843" s="231"/>
      <c r="FSW843" s="231"/>
      <c r="FSX843" s="231"/>
      <c r="FSY843" s="231"/>
      <c r="FSZ843" s="231"/>
      <c r="FTA843" s="231"/>
      <c r="FTB843" s="231"/>
      <c r="FTC843" s="231"/>
      <c r="FTD843" s="231"/>
      <c r="FTE843" s="231"/>
      <c r="FTF843" s="231"/>
      <c r="FTG843" s="231"/>
      <c r="FTH843" s="231"/>
      <c r="FTI843" s="231"/>
      <c r="FTJ843" s="231"/>
      <c r="FTK843" s="231"/>
      <c r="FTL843" s="231"/>
      <c r="FTM843" s="231"/>
      <c r="FTN843" s="231"/>
      <c r="FTO843" s="231"/>
      <c r="FTP843" s="231"/>
      <c r="FTQ843" s="231"/>
      <c r="FTR843" s="231"/>
      <c r="FTS843" s="231"/>
      <c r="FTT843" s="231"/>
      <c r="FTU843" s="231"/>
      <c r="FTV843" s="231"/>
      <c r="FTW843" s="231"/>
      <c r="FTX843" s="231"/>
      <c r="FTY843" s="231"/>
      <c r="FTZ843" s="231"/>
      <c r="FUA843" s="231"/>
      <c r="FUB843" s="231"/>
      <c r="FUC843" s="231"/>
      <c r="FUD843" s="231"/>
      <c r="FUE843" s="231"/>
      <c r="FUF843" s="231"/>
      <c r="FUG843" s="231"/>
      <c r="FUH843" s="231"/>
      <c r="FUI843" s="231"/>
      <c r="FUJ843" s="231"/>
      <c r="FUK843" s="231"/>
      <c r="FUL843" s="231"/>
      <c r="FUM843" s="231"/>
      <c r="FUN843" s="231"/>
      <c r="FUO843" s="231"/>
      <c r="FUP843" s="231"/>
      <c r="FUQ843" s="231"/>
      <c r="FUR843" s="231"/>
      <c r="FUS843" s="231"/>
      <c r="FUT843" s="231"/>
      <c r="FUU843" s="231"/>
      <c r="FUV843" s="231"/>
      <c r="FUW843" s="231"/>
      <c r="FUX843" s="231"/>
      <c r="FUY843" s="231"/>
      <c r="FUZ843" s="231"/>
      <c r="FVA843" s="231"/>
      <c r="FVB843" s="231"/>
      <c r="FVC843" s="231"/>
      <c r="FVD843" s="231"/>
      <c r="FVE843" s="231"/>
      <c r="FVF843" s="231"/>
      <c r="FVG843" s="231"/>
      <c r="FVH843" s="231"/>
      <c r="FVI843" s="231"/>
      <c r="FVJ843" s="231"/>
      <c r="FVK843" s="231"/>
      <c r="FVL843" s="231"/>
      <c r="FVM843" s="231"/>
      <c r="FVN843" s="231"/>
      <c r="FVO843" s="231"/>
      <c r="FVP843" s="231"/>
      <c r="FVQ843" s="231"/>
      <c r="FVR843" s="231"/>
      <c r="FVS843" s="231"/>
      <c r="FVT843" s="231"/>
      <c r="FVU843" s="231"/>
      <c r="FVV843" s="231"/>
      <c r="FVW843" s="231"/>
      <c r="FVX843" s="231"/>
      <c r="FVY843" s="231"/>
      <c r="FVZ843" s="231"/>
      <c r="FWA843" s="231"/>
      <c r="FWB843" s="231"/>
      <c r="FWC843" s="231"/>
      <c r="FWD843" s="231"/>
      <c r="FWE843" s="231"/>
      <c r="FWF843" s="231"/>
      <c r="FWG843" s="231"/>
      <c r="FWH843" s="231"/>
      <c r="FWI843" s="231"/>
      <c r="FWJ843" s="231"/>
      <c r="FWK843" s="231"/>
      <c r="FWL843" s="231"/>
      <c r="FWM843" s="231"/>
      <c r="FWN843" s="231"/>
      <c r="FWO843" s="231"/>
      <c r="FWP843" s="231"/>
      <c r="FWQ843" s="231"/>
      <c r="FWR843" s="231"/>
      <c r="FWS843" s="231"/>
      <c r="FWT843" s="231"/>
      <c r="FWU843" s="231"/>
      <c r="FWV843" s="231"/>
      <c r="FWW843" s="231"/>
      <c r="FWX843" s="231"/>
      <c r="FWY843" s="231"/>
      <c r="FWZ843" s="231"/>
      <c r="FXA843" s="231"/>
      <c r="FXB843" s="231"/>
      <c r="FXC843" s="231"/>
      <c r="FXD843" s="231"/>
      <c r="FXE843" s="231"/>
      <c r="FXF843" s="231"/>
      <c r="FXG843" s="231"/>
      <c r="FXH843" s="231"/>
      <c r="FXI843" s="231"/>
      <c r="FXJ843" s="231"/>
      <c r="FXK843" s="231"/>
      <c r="FXL843" s="231"/>
      <c r="FXM843" s="231"/>
      <c r="FXN843" s="231"/>
      <c r="FXO843" s="231"/>
      <c r="FXP843" s="231"/>
      <c r="FXQ843" s="231"/>
      <c r="FXR843" s="231"/>
      <c r="FXS843" s="231"/>
      <c r="FXT843" s="231"/>
      <c r="FXU843" s="231"/>
      <c r="FXV843" s="231"/>
      <c r="FXW843" s="231"/>
      <c r="FXX843" s="231"/>
      <c r="FXY843" s="231"/>
      <c r="FXZ843" s="231"/>
      <c r="FYA843" s="231"/>
      <c r="FYB843" s="231"/>
      <c r="FYC843" s="231"/>
      <c r="FYD843" s="231"/>
      <c r="FYE843" s="231"/>
      <c r="FYF843" s="231"/>
      <c r="FYG843" s="231"/>
      <c r="FYH843" s="231"/>
      <c r="FYI843" s="231"/>
      <c r="FYJ843" s="231"/>
      <c r="FYK843" s="231"/>
      <c r="FYL843" s="231"/>
      <c r="FYM843" s="231"/>
      <c r="FYN843" s="231"/>
      <c r="FYO843" s="231"/>
      <c r="FYP843" s="231"/>
      <c r="FYQ843" s="231"/>
      <c r="FYR843" s="231"/>
      <c r="FYS843" s="231"/>
      <c r="FYT843" s="231"/>
      <c r="FYU843" s="231"/>
      <c r="FYV843" s="231"/>
      <c r="FYW843" s="231"/>
      <c r="FYX843" s="231"/>
      <c r="FYY843" s="231"/>
      <c r="FYZ843" s="231"/>
      <c r="FZA843" s="231"/>
      <c r="FZB843" s="231"/>
      <c r="FZC843" s="231"/>
      <c r="FZD843" s="231"/>
      <c r="FZE843" s="231"/>
      <c r="FZF843" s="231"/>
      <c r="FZG843" s="231"/>
      <c r="FZH843" s="231"/>
      <c r="FZI843" s="231"/>
      <c r="FZJ843" s="231"/>
      <c r="FZK843" s="231"/>
      <c r="FZL843" s="231"/>
      <c r="FZM843" s="231"/>
      <c r="FZN843" s="231"/>
      <c r="FZO843" s="231"/>
      <c r="FZP843" s="231"/>
      <c r="FZQ843" s="231"/>
      <c r="FZR843" s="231"/>
      <c r="FZS843" s="231"/>
      <c r="FZT843" s="231"/>
      <c r="FZU843" s="231"/>
      <c r="FZV843" s="231"/>
      <c r="FZW843" s="231"/>
      <c r="FZX843" s="231"/>
      <c r="FZY843" s="231"/>
      <c r="FZZ843" s="231"/>
      <c r="GAA843" s="231"/>
      <c r="GAB843" s="231"/>
      <c r="GAC843" s="231"/>
      <c r="GAD843" s="231"/>
      <c r="GAE843" s="231"/>
      <c r="GAF843" s="231"/>
      <c r="GAG843" s="231"/>
      <c r="GAH843" s="231"/>
      <c r="GAI843" s="231"/>
      <c r="GAJ843" s="231"/>
      <c r="GAK843" s="231"/>
      <c r="GAL843" s="231"/>
      <c r="GAM843" s="231"/>
      <c r="GAN843" s="231"/>
      <c r="GAO843" s="231"/>
      <c r="GAP843" s="231"/>
      <c r="GAQ843" s="231"/>
      <c r="GAR843" s="231"/>
      <c r="GAS843" s="231"/>
      <c r="GAT843" s="231"/>
      <c r="GAU843" s="231"/>
      <c r="GAV843" s="231"/>
      <c r="GAW843" s="231"/>
      <c r="GAX843" s="231"/>
      <c r="GAY843" s="231"/>
      <c r="GAZ843" s="231"/>
      <c r="GBA843" s="231"/>
      <c r="GBB843" s="231"/>
      <c r="GBC843" s="231"/>
      <c r="GBD843" s="231"/>
      <c r="GBE843" s="231"/>
      <c r="GBF843" s="231"/>
      <c r="GBG843" s="231"/>
      <c r="GBH843" s="231"/>
      <c r="GBI843" s="231"/>
      <c r="GBJ843" s="231"/>
      <c r="GBK843" s="231"/>
      <c r="GBL843" s="231"/>
      <c r="GBM843" s="231"/>
      <c r="GBN843" s="231"/>
      <c r="GBO843" s="231"/>
      <c r="GBP843" s="231"/>
      <c r="GBQ843" s="231"/>
      <c r="GBR843" s="231"/>
      <c r="GBS843" s="231"/>
      <c r="GBT843" s="231"/>
      <c r="GBU843" s="231"/>
      <c r="GBV843" s="231"/>
      <c r="GBW843" s="231"/>
      <c r="GBX843" s="231"/>
      <c r="GBY843" s="231"/>
      <c r="GBZ843" s="231"/>
      <c r="GCA843" s="231"/>
      <c r="GCB843" s="231"/>
      <c r="GCC843" s="231"/>
      <c r="GCD843" s="231"/>
      <c r="GCE843" s="231"/>
      <c r="GCF843" s="231"/>
      <c r="GCG843" s="231"/>
      <c r="GCH843" s="231"/>
      <c r="GCI843" s="231"/>
      <c r="GCJ843" s="231"/>
      <c r="GCK843" s="231"/>
      <c r="GCL843" s="231"/>
      <c r="GCM843" s="231"/>
      <c r="GCN843" s="231"/>
      <c r="GCO843" s="231"/>
      <c r="GCP843" s="231"/>
      <c r="GCQ843" s="231"/>
      <c r="GCR843" s="231"/>
      <c r="GCS843" s="231"/>
      <c r="GCT843" s="231"/>
      <c r="GCU843" s="231"/>
      <c r="GCV843" s="231"/>
      <c r="GCW843" s="231"/>
      <c r="GCX843" s="231"/>
      <c r="GCY843" s="231"/>
      <c r="GCZ843" s="231"/>
      <c r="GDA843" s="231"/>
      <c r="GDB843" s="231"/>
      <c r="GDC843" s="231"/>
      <c r="GDD843" s="231"/>
      <c r="GDE843" s="231"/>
      <c r="GDF843" s="231"/>
      <c r="GDG843" s="231"/>
      <c r="GDH843" s="231"/>
      <c r="GDI843" s="231"/>
      <c r="GDJ843" s="231"/>
      <c r="GDK843" s="231"/>
      <c r="GDL843" s="231"/>
      <c r="GDM843" s="231"/>
      <c r="GDN843" s="231"/>
      <c r="GDO843" s="231"/>
      <c r="GDP843" s="231"/>
      <c r="GDQ843" s="231"/>
      <c r="GDR843" s="231"/>
      <c r="GDS843" s="231"/>
      <c r="GDT843" s="231"/>
      <c r="GDU843" s="231"/>
      <c r="GDV843" s="231"/>
      <c r="GDW843" s="231"/>
      <c r="GDX843" s="231"/>
      <c r="GDY843" s="231"/>
      <c r="GDZ843" s="231"/>
      <c r="GEA843" s="231"/>
      <c r="GEB843" s="231"/>
      <c r="GEC843" s="231"/>
      <c r="GED843" s="231"/>
      <c r="GEE843" s="231"/>
      <c r="GEF843" s="231"/>
      <c r="GEG843" s="231"/>
      <c r="GEH843" s="231"/>
      <c r="GEI843" s="231"/>
      <c r="GEJ843" s="231"/>
      <c r="GEK843" s="231"/>
      <c r="GEL843" s="231"/>
      <c r="GEM843" s="231"/>
      <c r="GEN843" s="231"/>
      <c r="GEO843" s="231"/>
      <c r="GEP843" s="231"/>
      <c r="GEQ843" s="231"/>
      <c r="GER843" s="231"/>
      <c r="GES843" s="231"/>
      <c r="GET843" s="231"/>
      <c r="GEU843" s="231"/>
      <c r="GEV843" s="231"/>
      <c r="GEW843" s="231"/>
      <c r="GEX843" s="231"/>
      <c r="GEY843" s="231"/>
      <c r="GEZ843" s="231"/>
      <c r="GFA843" s="231"/>
      <c r="GFB843" s="231"/>
      <c r="GFC843" s="231"/>
      <c r="GFD843" s="231"/>
      <c r="GFE843" s="231"/>
      <c r="GFF843" s="231"/>
      <c r="GFG843" s="231"/>
      <c r="GFH843" s="231"/>
      <c r="GFI843" s="231"/>
      <c r="GFJ843" s="231"/>
      <c r="GFK843" s="231"/>
      <c r="GFL843" s="231"/>
      <c r="GFM843" s="231"/>
      <c r="GFN843" s="231"/>
      <c r="GFO843" s="231"/>
      <c r="GFP843" s="231"/>
      <c r="GFQ843" s="231"/>
      <c r="GFR843" s="231"/>
      <c r="GFS843" s="231"/>
      <c r="GFT843" s="231"/>
      <c r="GFU843" s="231"/>
      <c r="GFV843" s="231"/>
      <c r="GFW843" s="231"/>
      <c r="GFX843" s="231"/>
      <c r="GFY843" s="231"/>
      <c r="GFZ843" s="231"/>
      <c r="GGA843" s="231"/>
      <c r="GGB843" s="231"/>
      <c r="GGC843" s="231"/>
      <c r="GGD843" s="231"/>
      <c r="GGE843" s="231"/>
      <c r="GGF843" s="231"/>
      <c r="GGG843" s="231"/>
      <c r="GGH843" s="231"/>
      <c r="GGI843" s="231"/>
      <c r="GGJ843" s="231"/>
      <c r="GGK843" s="231"/>
      <c r="GGL843" s="231"/>
      <c r="GGM843" s="231"/>
      <c r="GGN843" s="231"/>
      <c r="GGO843" s="231"/>
      <c r="GGP843" s="231"/>
      <c r="GGQ843" s="231"/>
      <c r="GGR843" s="231"/>
      <c r="GGS843" s="231"/>
      <c r="GGT843" s="231"/>
      <c r="GGU843" s="231"/>
      <c r="GGV843" s="231"/>
      <c r="GGW843" s="231"/>
      <c r="GGX843" s="231"/>
      <c r="GGY843" s="231"/>
      <c r="GGZ843" s="231"/>
      <c r="GHA843" s="231"/>
      <c r="GHB843" s="231"/>
      <c r="GHC843" s="231"/>
      <c r="GHD843" s="231"/>
      <c r="GHE843" s="231"/>
      <c r="GHF843" s="231"/>
      <c r="GHG843" s="231"/>
      <c r="GHH843" s="231"/>
      <c r="GHI843" s="231"/>
      <c r="GHJ843" s="231"/>
      <c r="GHK843" s="231"/>
      <c r="GHL843" s="231"/>
      <c r="GHM843" s="231"/>
      <c r="GHN843" s="231"/>
      <c r="GHO843" s="231"/>
      <c r="GHP843" s="231"/>
      <c r="GHQ843" s="231"/>
      <c r="GHR843" s="231"/>
      <c r="GHS843" s="231"/>
      <c r="GHT843" s="231"/>
      <c r="GHU843" s="231"/>
      <c r="GHV843" s="231"/>
      <c r="GHW843" s="231"/>
      <c r="GHX843" s="231"/>
      <c r="GHY843" s="231"/>
      <c r="GHZ843" s="231"/>
      <c r="GIA843" s="231"/>
      <c r="GIB843" s="231"/>
      <c r="GIC843" s="231"/>
      <c r="GID843" s="231"/>
      <c r="GIE843" s="231"/>
      <c r="GIF843" s="231"/>
      <c r="GIG843" s="231"/>
      <c r="GIH843" s="231"/>
      <c r="GII843" s="231"/>
      <c r="GIJ843" s="231"/>
      <c r="GIK843" s="231"/>
      <c r="GIL843" s="231"/>
      <c r="GIM843" s="231"/>
      <c r="GIN843" s="231"/>
      <c r="GIO843" s="231"/>
      <c r="GIP843" s="231"/>
      <c r="GIQ843" s="231"/>
      <c r="GIR843" s="231"/>
      <c r="GIS843" s="231"/>
      <c r="GIT843" s="231"/>
      <c r="GIU843" s="231"/>
      <c r="GIV843" s="231"/>
      <c r="GIW843" s="231"/>
      <c r="GIX843" s="231"/>
      <c r="GIY843" s="231"/>
      <c r="GIZ843" s="231"/>
      <c r="GJA843" s="231"/>
      <c r="GJB843" s="231"/>
      <c r="GJC843" s="231"/>
      <c r="GJD843" s="231"/>
      <c r="GJE843" s="231"/>
      <c r="GJF843" s="231"/>
      <c r="GJG843" s="231"/>
      <c r="GJH843" s="231"/>
      <c r="GJI843" s="231"/>
      <c r="GJJ843" s="231"/>
      <c r="GJK843" s="231"/>
      <c r="GJL843" s="231"/>
      <c r="GJM843" s="231"/>
      <c r="GJN843" s="231"/>
      <c r="GJO843" s="231"/>
      <c r="GJP843" s="231"/>
      <c r="GJQ843" s="231"/>
      <c r="GJR843" s="231"/>
      <c r="GJS843" s="231"/>
      <c r="GJT843" s="231"/>
      <c r="GJU843" s="231"/>
      <c r="GJV843" s="231"/>
      <c r="GJW843" s="231"/>
      <c r="GJX843" s="231"/>
      <c r="GJY843" s="231"/>
      <c r="GJZ843" s="231"/>
      <c r="GKA843" s="231"/>
      <c r="GKB843" s="231"/>
      <c r="GKC843" s="231"/>
      <c r="GKD843" s="231"/>
      <c r="GKE843" s="231"/>
      <c r="GKF843" s="231"/>
      <c r="GKG843" s="231"/>
      <c r="GKH843" s="231"/>
      <c r="GKI843" s="231"/>
      <c r="GKJ843" s="231"/>
      <c r="GKK843" s="231"/>
      <c r="GKL843" s="231"/>
      <c r="GKM843" s="231"/>
      <c r="GKN843" s="231"/>
      <c r="GKO843" s="231"/>
      <c r="GKP843" s="231"/>
      <c r="GKQ843" s="231"/>
      <c r="GKR843" s="231"/>
      <c r="GKS843" s="231"/>
      <c r="GKT843" s="231"/>
      <c r="GKU843" s="231"/>
      <c r="GKV843" s="231"/>
      <c r="GKW843" s="231"/>
      <c r="GKX843" s="231"/>
      <c r="GKY843" s="231"/>
      <c r="GKZ843" s="231"/>
      <c r="GLA843" s="231"/>
      <c r="GLB843" s="231"/>
      <c r="GLC843" s="231"/>
      <c r="GLD843" s="231"/>
      <c r="GLE843" s="231"/>
      <c r="GLF843" s="231"/>
      <c r="GLG843" s="231"/>
      <c r="GLH843" s="231"/>
      <c r="GLI843" s="231"/>
      <c r="GLJ843" s="231"/>
      <c r="GLK843" s="231"/>
      <c r="GLL843" s="231"/>
      <c r="GLM843" s="231"/>
      <c r="GLN843" s="231"/>
      <c r="GLO843" s="231"/>
      <c r="GLP843" s="231"/>
      <c r="GLQ843" s="231"/>
      <c r="GLR843" s="231"/>
      <c r="GLS843" s="231"/>
      <c r="GLT843" s="231"/>
      <c r="GLU843" s="231"/>
      <c r="GLV843" s="231"/>
      <c r="GLW843" s="231"/>
      <c r="GLX843" s="231"/>
      <c r="GLY843" s="231"/>
      <c r="GLZ843" s="231"/>
      <c r="GMA843" s="231"/>
      <c r="GMB843" s="231"/>
      <c r="GMC843" s="231"/>
      <c r="GMD843" s="231"/>
      <c r="GME843" s="231"/>
      <c r="GMF843" s="231"/>
      <c r="GMG843" s="231"/>
      <c r="GMH843" s="231"/>
      <c r="GMI843" s="231"/>
      <c r="GMJ843" s="231"/>
      <c r="GMK843" s="231"/>
      <c r="GML843" s="231"/>
      <c r="GMM843" s="231"/>
      <c r="GMN843" s="231"/>
      <c r="GMO843" s="231"/>
      <c r="GMP843" s="231"/>
      <c r="GMQ843" s="231"/>
      <c r="GMR843" s="231"/>
      <c r="GMS843" s="231"/>
      <c r="GMT843" s="231"/>
      <c r="GMU843" s="231"/>
      <c r="GMV843" s="231"/>
      <c r="GMW843" s="231"/>
      <c r="GMX843" s="231"/>
      <c r="GMY843" s="231"/>
      <c r="GMZ843" s="231"/>
      <c r="GNA843" s="231"/>
      <c r="GNB843" s="231"/>
      <c r="GNC843" s="231"/>
      <c r="GND843" s="231"/>
      <c r="GNE843" s="231"/>
      <c r="GNF843" s="231"/>
      <c r="GNG843" s="231"/>
      <c r="GNH843" s="231"/>
      <c r="GNI843" s="231"/>
      <c r="GNJ843" s="231"/>
      <c r="GNK843" s="231"/>
      <c r="GNL843" s="231"/>
      <c r="GNM843" s="231"/>
      <c r="GNN843" s="231"/>
      <c r="GNO843" s="231"/>
      <c r="GNP843" s="231"/>
      <c r="GNQ843" s="231"/>
      <c r="GNR843" s="231"/>
      <c r="GNS843" s="231"/>
      <c r="GNT843" s="231"/>
      <c r="GNU843" s="231"/>
      <c r="GNV843" s="231"/>
      <c r="GNW843" s="231"/>
      <c r="GNX843" s="231"/>
      <c r="GNY843" s="231"/>
      <c r="GNZ843" s="231"/>
      <c r="GOA843" s="231"/>
      <c r="GOB843" s="231"/>
      <c r="GOC843" s="231"/>
      <c r="GOD843" s="231"/>
      <c r="GOE843" s="231"/>
      <c r="GOF843" s="231"/>
      <c r="GOG843" s="231"/>
      <c r="GOH843" s="231"/>
      <c r="GOI843" s="231"/>
      <c r="GOJ843" s="231"/>
      <c r="GOK843" s="231"/>
      <c r="GOL843" s="231"/>
      <c r="GOM843" s="231"/>
      <c r="GON843" s="231"/>
      <c r="GOO843" s="231"/>
      <c r="GOP843" s="231"/>
      <c r="GOQ843" s="231"/>
      <c r="GOR843" s="231"/>
      <c r="GOS843" s="231"/>
      <c r="GOT843" s="231"/>
      <c r="GOU843" s="231"/>
      <c r="GOV843" s="231"/>
      <c r="GOW843" s="231"/>
      <c r="GOX843" s="231"/>
      <c r="GOY843" s="231"/>
      <c r="GOZ843" s="231"/>
      <c r="GPA843" s="231"/>
      <c r="GPB843" s="231"/>
      <c r="GPC843" s="231"/>
      <c r="GPD843" s="231"/>
      <c r="GPE843" s="231"/>
      <c r="GPF843" s="231"/>
      <c r="GPG843" s="231"/>
      <c r="GPH843" s="231"/>
      <c r="GPI843" s="231"/>
      <c r="GPJ843" s="231"/>
      <c r="GPK843" s="231"/>
      <c r="GPL843" s="231"/>
      <c r="GPM843" s="231"/>
      <c r="GPN843" s="231"/>
      <c r="GPO843" s="231"/>
      <c r="GPP843" s="231"/>
      <c r="GPQ843" s="231"/>
      <c r="GPR843" s="231"/>
      <c r="GPS843" s="231"/>
      <c r="GPT843" s="231"/>
      <c r="GPU843" s="231"/>
      <c r="GPV843" s="231"/>
      <c r="GPW843" s="231"/>
      <c r="GPX843" s="231"/>
      <c r="GPY843" s="231"/>
      <c r="GPZ843" s="231"/>
      <c r="GQA843" s="231"/>
      <c r="GQB843" s="231"/>
      <c r="GQC843" s="231"/>
      <c r="GQD843" s="231"/>
      <c r="GQE843" s="231"/>
      <c r="GQF843" s="231"/>
      <c r="GQG843" s="231"/>
      <c r="GQH843" s="231"/>
      <c r="GQI843" s="231"/>
      <c r="GQJ843" s="231"/>
      <c r="GQK843" s="231"/>
      <c r="GQL843" s="231"/>
      <c r="GQM843" s="231"/>
      <c r="GQN843" s="231"/>
      <c r="GQO843" s="231"/>
      <c r="GQP843" s="231"/>
      <c r="GQQ843" s="231"/>
      <c r="GQR843" s="231"/>
      <c r="GQS843" s="231"/>
      <c r="GQT843" s="231"/>
      <c r="GQU843" s="231"/>
      <c r="GQV843" s="231"/>
      <c r="GQW843" s="231"/>
      <c r="GQX843" s="231"/>
      <c r="GQY843" s="231"/>
      <c r="GQZ843" s="231"/>
      <c r="GRA843" s="231"/>
      <c r="GRB843" s="231"/>
      <c r="GRC843" s="231"/>
      <c r="GRD843" s="231"/>
      <c r="GRE843" s="231"/>
      <c r="GRF843" s="231"/>
      <c r="GRG843" s="231"/>
      <c r="GRH843" s="231"/>
      <c r="GRI843" s="231"/>
      <c r="GRJ843" s="231"/>
      <c r="GRK843" s="231"/>
      <c r="GRL843" s="231"/>
      <c r="GRM843" s="231"/>
      <c r="GRN843" s="231"/>
      <c r="GRO843" s="231"/>
      <c r="GRP843" s="231"/>
      <c r="GRQ843" s="231"/>
      <c r="GRR843" s="231"/>
      <c r="GRS843" s="231"/>
      <c r="GRT843" s="231"/>
      <c r="GRU843" s="231"/>
      <c r="GRV843" s="231"/>
      <c r="GRW843" s="231"/>
      <c r="GRX843" s="231"/>
      <c r="GRY843" s="231"/>
      <c r="GRZ843" s="231"/>
      <c r="GSA843" s="231"/>
      <c r="GSB843" s="231"/>
      <c r="GSC843" s="231"/>
      <c r="GSD843" s="231"/>
      <c r="GSE843" s="231"/>
      <c r="GSF843" s="231"/>
      <c r="GSG843" s="231"/>
      <c r="GSH843" s="231"/>
      <c r="GSI843" s="231"/>
      <c r="GSJ843" s="231"/>
      <c r="GSK843" s="231"/>
      <c r="GSL843" s="231"/>
      <c r="GSM843" s="231"/>
      <c r="GSN843" s="231"/>
      <c r="GSO843" s="231"/>
      <c r="GSP843" s="231"/>
      <c r="GSQ843" s="231"/>
      <c r="GSR843" s="231"/>
      <c r="GSS843" s="231"/>
      <c r="GST843" s="231"/>
      <c r="GSU843" s="231"/>
      <c r="GSV843" s="231"/>
      <c r="GSW843" s="231"/>
      <c r="GSX843" s="231"/>
      <c r="GSY843" s="231"/>
      <c r="GSZ843" s="231"/>
      <c r="GTA843" s="231"/>
      <c r="GTB843" s="231"/>
      <c r="GTC843" s="231"/>
      <c r="GTD843" s="231"/>
      <c r="GTE843" s="231"/>
      <c r="GTF843" s="231"/>
      <c r="GTG843" s="231"/>
      <c r="GTH843" s="231"/>
      <c r="GTI843" s="231"/>
      <c r="GTJ843" s="231"/>
      <c r="GTK843" s="231"/>
      <c r="GTL843" s="231"/>
      <c r="GTM843" s="231"/>
      <c r="GTN843" s="231"/>
      <c r="GTO843" s="231"/>
      <c r="GTP843" s="231"/>
      <c r="GTQ843" s="231"/>
      <c r="GTR843" s="231"/>
      <c r="GTS843" s="231"/>
      <c r="GTT843" s="231"/>
      <c r="GTU843" s="231"/>
      <c r="GTV843" s="231"/>
      <c r="GTW843" s="231"/>
      <c r="GTX843" s="231"/>
      <c r="GTY843" s="231"/>
      <c r="GTZ843" s="231"/>
      <c r="GUA843" s="231"/>
      <c r="GUB843" s="231"/>
      <c r="GUC843" s="231"/>
      <c r="GUD843" s="231"/>
      <c r="GUE843" s="231"/>
      <c r="GUF843" s="231"/>
      <c r="GUG843" s="231"/>
      <c r="GUH843" s="231"/>
      <c r="GUI843" s="231"/>
      <c r="GUJ843" s="231"/>
      <c r="GUK843" s="231"/>
      <c r="GUL843" s="231"/>
      <c r="GUM843" s="231"/>
      <c r="GUN843" s="231"/>
      <c r="GUO843" s="231"/>
      <c r="GUP843" s="231"/>
      <c r="GUQ843" s="231"/>
      <c r="GUR843" s="231"/>
      <c r="GUS843" s="231"/>
      <c r="GUT843" s="231"/>
      <c r="GUU843" s="231"/>
      <c r="GUV843" s="231"/>
      <c r="GUW843" s="231"/>
      <c r="GUX843" s="231"/>
      <c r="GUY843" s="231"/>
      <c r="GUZ843" s="231"/>
      <c r="GVA843" s="231"/>
      <c r="GVB843" s="231"/>
      <c r="GVC843" s="231"/>
      <c r="GVD843" s="231"/>
      <c r="GVE843" s="231"/>
      <c r="GVF843" s="231"/>
      <c r="GVG843" s="231"/>
      <c r="GVH843" s="231"/>
      <c r="GVI843" s="231"/>
      <c r="GVJ843" s="231"/>
      <c r="GVK843" s="231"/>
      <c r="GVL843" s="231"/>
      <c r="GVM843" s="231"/>
      <c r="GVN843" s="231"/>
      <c r="GVO843" s="231"/>
      <c r="GVP843" s="231"/>
      <c r="GVQ843" s="231"/>
      <c r="GVR843" s="231"/>
      <c r="GVS843" s="231"/>
      <c r="GVT843" s="231"/>
      <c r="GVU843" s="231"/>
      <c r="GVV843" s="231"/>
      <c r="GVW843" s="231"/>
      <c r="GVX843" s="231"/>
      <c r="GVY843" s="231"/>
      <c r="GVZ843" s="231"/>
      <c r="GWA843" s="231"/>
      <c r="GWB843" s="231"/>
      <c r="GWC843" s="231"/>
      <c r="GWD843" s="231"/>
      <c r="GWE843" s="231"/>
      <c r="GWF843" s="231"/>
      <c r="GWG843" s="231"/>
      <c r="GWH843" s="231"/>
      <c r="GWI843" s="231"/>
      <c r="GWJ843" s="231"/>
      <c r="GWK843" s="231"/>
      <c r="GWL843" s="231"/>
      <c r="GWM843" s="231"/>
      <c r="GWN843" s="231"/>
      <c r="GWO843" s="231"/>
      <c r="GWP843" s="231"/>
      <c r="GWQ843" s="231"/>
      <c r="GWR843" s="231"/>
      <c r="GWS843" s="231"/>
      <c r="GWT843" s="231"/>
      <c r="GWU843" s="231"/>
      <c r="GWV843" s="231"/>
      <c r="GWW843" s="231"/>
      <c r="GWX843" s="231"/>
      <c r="GWY843" s="231"/>
      <c r="GWZ843" s="231"/>
      <c r="GXA843" s="231"/>
      <c r="GXB843" s="231"/>
      <c r="GXC843" s="231"/>
      <c r="GXD843" s="231"/>
      <c r="GXE843" s="231"/>
      <c r="GXF843" s="231"/>
      <c r="GXG843" s="231"/>
      <c r="GXH843" s="231"/>
      <c r="GXI843" s="231"/>
      <c r="GXJ843" s="231"/>
      <c r="GXK843" s="231"/>
      <c r="GXL843" s="231"/>
      <c r="GXM843" s="231"/>
      <c r="GXN843" s="231"/>
      <c r="GXO843" s="231"/>
      <c r="GXP843" s="231"/>
      <c r="GXQ843" s="231"/>
      <c r="GXR843" s="231"/>
      <c r="GXS843" s="231"/>
      <c r="GXT843" s="231"/>
      <c r="GXU843" s="231"/>
      <c r="GXV843" s="231"/>
      <c r="GXW843" s="231"/>
      <c r="GXX843" s="231"/>
      <c r="GXY843" s="231"/>
      <c r="GXZ843" s="231"/>
      <c r="GYA843" s="231"/>
      <c r="GYB843" s="231"/>
      <c r="GYC843" s="231"/>
      <c r="GYD843" s="231"/>
      <c r="GYE843" s="231"/>
      <c r="GYF843" s="231"/>
      <c r="GYG843" s="231"/>
      <c r="GYH843" s="231"/>
      <c r="GYI843" s="231"/>
      <c r="GYJ843" s="231"/>
      <c r="GYK843" s="231"/>
      <c r="GYL843" s="231"/>
      <c r="GYM843" s="231"/>
      <c r="GYN843" s="231"/>
      <c r="GYO843" s="231"/>
      <c r="GYP843" s="231"/>
      <c r="GYQ843" s="231"/>
      <c r="GYR843" s="231"/>
      <c r="GYS843" s="231"/>
      <c r="GYT843" s="231"/>
      <c r="GYU843" s="231"/>
      <c r="GYV843" s="231"/>
      <c r="GYW843" s="231"/>
      <c r="GYX843" s="231"/>
      <c r="GYY843" s="231"/>
      <c r="GYZ843" s="231"/>
      <c r="GZA843" s="231"/>
      <c r="GZB843" s="231"/>
      <c r="GZC843" s="231"/>
      <c r="GZD843" s="231"/>
      <c r="GZE843" s="231"/>
      <c r="GZF843" s="231"/>
      <c r="GZG843" s="231"/>
      <c r="GZH843" s="231"/>
      <c r="GZI843" s="231"/>
      <c r="GZJ843" s="231"/>
      <c r="GZK843" s="231"/>
      <c r="GZL843" s="231"/>
      <c r="GZM843" s="231"/>
      <c r="GZN843" s="231"/>
      <c r="GZO843" s="231"/>
      <c r="GZP843" s="231"/>
      <c r="GZQ843" s="231"/>
      <c r="GZR843" s="231"/>
      <c r="GZS843" s="231"/>
      <c r="GZT843" s="231"/>
      <c r="GZU843" s="231"/>
      <c r="GZV843" s="231"/>
      <c r="GZW843" s="231"/>
      <c r="GZX843" s="231"/>
      <c r="GZY843" s="231"/>
      <c r="GZZ843" s="231"/>
      <c r="HAA843" s="231"/>
      <c r="HAB843" s="231"/>
      <c r="HAC843" s="231"/>
      <c r="HAD843" s="231"/>
      <c r="HAE843" s="231"/>
      <c r="HAF843" s="231"/>
      <c r="HAG843" s="231"/>
      <c r="HAH843" s="231"/>
      <c r="HAI843" s="231"/>
      <c r="HAJ843" s="231"/>
      <c r="HAK843" s="231"/>
      <c r="HAL843" s="231"/>
      <c r="HAM843" s="231"/>
      <c r="HAN843" s="231"/>
      <c r="HAO843" s="231"/>
      <c r="HAP843" s="231"/>
      <c r="HAQ843" s="231"/>
      <c r="HAR843" s="231"/>
      <c r="HAS843" s="231"/>
      <c r="HAT843" s="231"/>
      <c r="HAU843" s="231"/>
      <c r="HAV843" s="231"/>
      <c r="HAW843" s="231"/>
      <c r="HAX843" s="231"/>
      <c r="HAY843" s="231"/>
      <c r="HAZ843" s="231"/>
      <c r="HBA843" s="231"/>
      <c r="HBB843" s="231"/>
      <c r="HBC843" s="231"/>
      <c r="HBD843" s="231"/>
      <c r="HBE843" s="231"/>
      <c r="HBF843" s="231"/>
      <c r="HBG843" s="231"/>
      <c r="HBH843" s="231"/>
      <c r="HBI843" s="231"/>
      <c r="HBJ843" s="231"/>
      <c r="HBK843" s="231"/>
      <c r="HBL843" s="231"/>
      <c r="HBM843" s="231"/>
      <c r="HBN843" s="231"/>
      <c r="HBO843" s="231"/>
      <c r="HBP843" s="231"/>
      <c r="HBQ843" s="231"/>
      <c r="HBR843" s="231"/>
      <c r="HBS843" s="231"/>
      <c r="HBT843" s="231"/>
      <c r="HBU843" s="231"/>
      <c r="HBV843" s="231"/>
      <c r="HBW843" s="231"/>
      <c r="HBX843" s="231"/>
      <c r="HBY843" s="231"/>
      <c r="HBZ843" s="231"/>
      <c r="HCA843" s="231"/>
      <c r="HCB843" s="231"/>
      <c r="HCC843" s="231"/>
      <c r="HCD843" s="231"/>
      <c r="HCE843" s="231"/>
      <c r="HCF843" s="231"/>
      <c r="HCG843" s="231"/>
      <c r="HCH843" s="231"/>
      <c r="HCI843" s="231"/>
      <c r="HCJ843" s="231"/>
      <c r="HCK843" s="231"/>
      <c r="HCL843" s="231"/>
      <c r="HCM843" s="231"/>
      <c r="HCN843" s="231"/>
      <c r="HCO843" s="231"/>
      <c r="HCP843" s="231"/>
      <c r="HCQ843" s="231"/>
      <c r="HCR843" s="231"/>
      <c r="HCS843" s="231"/>
      <c r="HCT843" s="231"/>
      <c r="HCU843" s="231"/>
      <c r="HCV843" s="231"/>
      <c r="HCW843" s="231"/>
      <c r="HCX843" s="231"/>
      <c r="HCY843" s="231"/>
      <c r="HCZ843" s="231"/>
      <c r="HDA843" s="231"/>
      <c r="HDB843" s="231"/>
      <c r="HDC843" s="231"/>
      <c r="HDD843" s="231"/>
      <c r="HDE843" s="231"/>
      <c r="HDF843" s="231"/>
      <c r="HDG843" s="231"/>
      <c r="HDH843" s="231"/>
      <c r="HDI843" s="231"/>
      <c r="HDJ843" s="231"/>
      <c r="HDK843" s="231"/>
      <c r="HDL843" s="231"/>
      <c r="HDM843" s="231"/>
      <c r="HDN843" s="231"/>
      <c r="HDO843" s="231"/>
      <c r="HDP843" s="231"/>
      <c r="HDQ843" s="231"/>
      <c r="HDR843" s="231"/>
      <c r="HDS843" s="231"/>
      <c r="HDT843" s="231"/>
      <c r="HDU843" s="231"/>
      <c r="HDV843" s="231"/>
      <c r="HDW843" s="231"/>
      <c r="HDX843" s="231"/>
      <c r="HDY843" s="231"/>
      <c r="HDZ843" s="231"/>
      <c r="HEA843" s="231"/>
      <c r="HEB843" s="231"/>
      <c r="HEC843" s="231"/>
      <c r="HED843" s="231"/>
      <c r="HEE843" s="231"/>
      <c r="HEF843" s="231"/>
      <c r="HEG843" s="231"/>
      <c r="HEH843" s="231"/>
      <c r="HEI843" s="231"/>
      <c r="HEJ843" s="231"/>
      <c r="HEK843" s="231"/>
      <c r="HEL843" s="231"/>
      <c r="HEM843" s="231"/>
      <c r="HEN843" s="231"/>
      <c r="HEO843" s="231"/>
      <c r="HEP843" s="231"/>
      <c r="HEQ843" s="231"/>
      <c r="HER843" s="231"/>
      <c r="HES843" s="231"/>
      <c r="HET843" s="231"/>
      <c r="HEU843" s="231"/>
      <c r="HEV843" s="231"/>
      <c r="HEW843" s="231"/>
      <c r="HEX843" s="231"/>
      <c r="HEY843" s="231"/>
      <c r="HEZ843" s="231"/>
      <c r="HFA843" s="231"/>
      <c r="HFB843" s="231"/>
      <c r="HFC843" s="231"/>
      <c r="HFD843" s="231"/>
      <c r="HFE843" s="231"/>
      <c r="HFF843" s="231"/>
      <c r="HFG843" s="231"/>
      <c r="HFH843" s="231"/>
      <c r="HFI843" s="231"/>
      <c r="HFJ843" s="231"/>
      <c r="HFK843" s="231"/>
      <c r="HFL843" s="231"/>
      <c r="HFM843" s="231"/>
      <c r="HFN843" s="231"/>
      <c r="HFO843" s="231"/>
      <c r="HFP843" s="231"/>
      <c r="HFQ843" s="231"/>
      <c r="HFR843" s="231"/>
      <c r="HFS843" s="231"/>
      <c r="HFT843" s="231"/>
      <c r="HFU843" s="231"/>
      <c r="HFV843" s="231"/>
      <c r="HFW843" s="231"/>
      <c r="HFX843" s="231"/>
      <c r="HFY843" s="231"/>
      <c r="HFZ843" s="231"/>
      <c r="HGA843" s="231"/>
      <c r="HGB843" s="231"/>
      <c r="HGC843" s="231"/>
      <c r="HGD843" s="231"/>
      <c r="HGE843" s="231"/>
      <c r="HGF843" s="231"/>
      <c r="HGG843" s="231"/>
      <c r="HGH843" s="231"/>
      <c r="HGI843" s="231"/>
      <c r="HGJ843" s="231"/>
      <c r="HGK843" s="231"/>
      <c r="HGL843" s="231"/>
      <c r="HGM843" s="231"/>
      <c r="HGN843" s="231"/>
      <c r="HGO843" s="231"/>
      <c r="HGP843" s="231"/>
      <c r="HGQ843" s="231"/>
      <c r="HGR843" s="231"/>
      <c r="HGS843" s="231"/>
      <c r="HGT843" s="231"/>
      <c r="HGU843" s="231"/>
      <c r="HGV843" s="231"/>
      <c r="HGW843" s="231"/>
      <c r="HGX843" s="231"/>
      <c r="HGY843" s="231"/>
      <c r="HGZ843" s="231"/>
      <c r="HHA843" s="231"/>
      <c r="HHB843" s="231"/>
      <c r="HHC843" s="231"/>
      <c r="HHD843" s="231"/>
      <c r="HHE843" s="231"/>
      <c r="HHF843" s="231"/>
      <c r="HHG843" s="231"/>
      <c r="HHH843" s="231"/>
      <c r="HHI843" s="231"/>
      <c r="HHJ843" s="231"/>
      <c r="HHK843" s="231"/>
      <c r="HHL843" s="231"/>
      <c r="HHM843" s="231"/>
      <c r="HHN843" s="231"/>
      <c r="HHO843" s="231"/>
      <c r="HHP843" s="231"/>
      <c r="HHQ843" s="231"/>
      <c r="HHR843" s="231"/>
      <c r="HHS843" s="231"/>
      <c r="HHT843" s="231"/>
      <c r="HHU843" s="231"/>
      <c r="HHV843" s="231"/>
      <c r="HHW843" s="231"/>
      <c r="HHX843" s="231"/>
      <c r="HHY843" s="231"/>
      <c r="HHZ843" s="231"/>
      <c r="HIA843" s="231"/>
      <c r="HIB843" s="231"/>
      <c r="HIC843" s="231"/>
      <c r="HID843" s="231"/>
      <c r="HIE843" s="231"/>
      <c r="HIF843" s="231"/>
      <c r="HIG843" s="231"/>
      <c r="HIH843" s="231"/>
      <c r="HII843" s="231"/>
      <c r="HIJ843" s="231"/>
      <c r="HIK843" s="231"/>
      <c r="HIL843" s="231"/>
      <c r="HIM843" s="231"/>
      <c r="HIN843" s="231"/>
      <c r="HIO843" s="231"/>
      <c r="HIP843" s="231"/>
      <c r="HIQ843" s="231"/>
      <c r="HIR843" s="231"/>
      <c r="HIS843" s="231"/>
      <c r="HIT843" s="231"/>
      <c r="HIU843" s="231"/>
      <c r="HIV843" s="231"/>
      <c r="HIW843" s="231"/>
      <c r="HIX843" s="231"/>
      <c r="HIY843" s="231"/>
      <c r="HIZ843" s="231"/>
      <c r="HJA843" s="231"/>
      <c r="HJB843" s="231"/>
      <c r="HJC843" s="231"/>
      <c r="HJD843" s="231"/>
      <c r="HJE843" s="231"/>
      <c r="HJF843" s="231"/>
      <c r="HJG843" s="231"/>
      <c r="HJH843" s="231"/>
      <c r="HJI843" s="231"/>
      <c r="HJJ843" s="231"/>
      <c r="HJK843" s="231"/>
      <c r="HJL843" s="231"/>
      <c r="HJM843" s="231"/>
      <c r="HJN843" s="231"/>
      <c r="HJO843" s="231"/>
      <c r="HJP843" s="231"/>
      <c r="HJQ843" s="231"/>
      <c r="HJR843" s="231"/>
      <c r="HJS843" s="231"/>
      <c r="HJT843" s="231"/>
      <c r="HJU843" s="231"/>
      <c r="HJV843" s="231"/>
      <c r="HJW843" s="231"/>
      <c r="HJX843" s="231"/>
      <c r="HJY843" s="231"/>
      <c r="HJZ843" s="231"/>
      <c r="HKA843" s="231"/>
      <c r="HKB843" s="231"/>
      <c r="HKC843" s="231"/>
      <c r="HKD843" s="231"/>
      <c r="HKE843" s="231"/>
      <c r="HKF843" s="231"/>
      <c r="HKG843" s="231"/>
      <c r="HKH843" s="231"/>
      <c r="HKI843" s="231"/>
      <c r="HKJ843" s="231"/>
      <c r="HKK843" s="231"/>
      <c r="HKL843" s="231"/>
      <c r="HKM843" s="231"/>
      <c r="HKN843" s="231"/>
      <c r="HKO843" s="231"/>
      <c r="HKP843" s="231"/>
      <c r="HKQ843" s="231"/>
      <c r="HKR843" s="231"/>
      <c r="HKS843" s="231"/>
      <c r="HKT843" s="231"/>
      <c r="HKU843" s="231"/>
      <c r="HKV843" s="231"/>
      <c r="HKW843" s="231"/>
      <c r="HKX843" s="231"/>
      <c r="HKY843" s="231"/>
      <c r="HKZ843" s="231"/>
      <c r="HLA843" s="231"/>
      <c r="HLB843" s="231"/>
      <c r="HLC843" s="231"/>
      <c r="HLD843" s="231"/>
      <c r="HLE843" s="231"/>
      <c r="HLF843" s="231"/>
      <c r="HLG843" s="231"/>
      <c r="HLH843" s="231"/>
      <c r="HLI843" s="231"/>
      <c r="HLJ843" s="231"/>
      <c r="HLK843" s="231"/>
      <c r="HLL843" s="231"/>
      <c r="HLM843" s="231"/>
      <c r="HLN843" s="231"/>
      <c r="HLO843" s="231"/>
      <c r="HLP843" s="231"/>
      <c r="HLQ843" s="231"/>
      <c r="HLR843" s="231"/>
      <c r="HLS843" s="231"/>
      <c r="HLT843" s="231"/>
      <c r="HLU843" s="231"/>
      <c r="HLV843" s="231"/>
      <c r="HLW843" s="231"/>
      <c r="HLX843" s="231"/>
      <c r="HLY843" s="231"/>
      <c r="HLZ843" s="231"/>
      <c r="HMA843" s="231"/>
      <c r="HMB843" s="231"/>
      <c r="HMC843" s="231"/>
      <c r="HMD843" s="231"/>
      <c r="HME843" s="231"/>
      <c r="HMF843" s="231"/>
      <c r="HMG843" s="231"/>
      <c r="HMH843" s="231"/>
      <c r="HMI843" s="231"/>
      <c r="HMJ843" s="231"/>
      <c r="HMK843" s="231"/>
      <c r="HML843" s="231"/>
      <c r="HMM843" s="231"/>
      <c r="HMN843" s="231"/>
      <c r="HMO843" s="231"/>
      <c r="HMP843" s="231"/>
      <c r="HMQ843" s="231"/>
      <c r="HMR843" s="231"/>
      <c r="HMS843" s="231"/>
      <c r="HMT843" s="231"/>
      <c r="HMU843" s="231"/>
      <c r="HMV843" s="231"/>
      <c r="HMW843" s="231"/>
      <c r="HMX843" s="231"/>
      <c r="HMY843" s="231"/>
      <c r="HMZ843" s="231"/>
      <c r="HNA843" s="231"/>
      <c r="HNB843" s="231"/>
      <c r="HNC843" s="231"/>
      <c r="HND843" s="231"/>
      <c r="HNE843" s="231"/>
      <c r="HNF843" s="231"/>
      <c r="HNG843" s="231"/>
      <c r="HNH843" s="231"/>
      <c r="HNI843" s="231"/>
      <c r="HNJ843" s="231"/>
      <c r="HNK843" s="231"/>
      <c r="HNL843" s="231"/>
      <c r="HNM843" s="231"/>
      <c r="HNN843" s="231"/>
      <c r="HNO843" s="231"/>
      <c r="HNP843" s="231"/>
      <c r="HNQ843" s="231"/>
      <c r="HNR843" s="231"/>
      <c r="HNS843" s="231"/>
      <c r="HNT843" s="231"/>
      <c r="HNU843" s="231"/>
      <c r="HNV843" s="231"/>
      <c r="HNW843" s="231"/>
      <c r="HNX843" s="231"/>
      <c r="HNY843" s="231"/>
      <c r="HNZ843" s="231"/>
      <c r="HOA843" s="231"/>
      <c r="HOB843" s="231"/>
      <c r="HOC843" s="231"/>
      <c r="HOD843" s="231"/>
      <c r="HOE843" s="231"/>
      <c r="HOF843" s="231"/>
      <c r="HOG843" s="231"/>
      <c r="HOH843" s="231"/>
      <c r="HOI843" s="231"/>
      <c r="HOJ843" s="231"/>
      <c r="HOK843" s="231"/>
      <c r="HOL843" s="231"/>
      <c r="HOM843" s="231"/>
      <c r="HON843" s="231"/>
      <c r="HOO843" s="231"/>
      <c r="HOP843" s="231"/>
      <c r="HOQ843" s="231"/>
      <c r="HOR843" s="231"/>
      <c r="HOS843" s="231"/>
      <c r="HOT843" s="231"/>
      <c r="HOU843" s="231"/>
      <c r="HOV843" s="231"/>
      <c r="HOW843" s="231"/>
      <c r="HOX843" s="231"/>
      <c r="HOY843" s="231"/>
      <c r="HOZ843" s="231"/>
      <c r="HPA843" s="231"/>
      <c r="HPB843" s="231"/>
      <c r="HPC843" s="231"/>
      <c r="HPD843" s="231"/>
      <c r="HPE843" s="231"/>
      <c r="HPF843" s="231"/>
      <c r="HPG843" s="231"/>
      <c r="HPH843" s="231"/>
      <c r="HPI843" s="231"/>
      <c r="HPJ843" s="231"/>
      <c r="HPK843" s="231"/>
      <c r="HPL843" s="231"/>
      <c r="HPM843" s="231"/>
      <c r="HPN843" s="231"/>
      <c r="HPO843" s="231"/>
      <c r="HPP843" s="231"/>
      <c r="HPQ843" s="231"/>
      <c r="HPR843" s="231"/>
      <c r="HPS843" s="231"/>
      <c r="HPT843" s="231"/>
      <c r="HPU843" s="231"/>
      <c r="HPV843" s="231"/>
      <c r="HPW843" s="231"/>
      <c r="HPX843" s="231"/>
      <c r="HPY843" s="231"/>
      <c r="HPZ843" s="231"/>
      <c r="HQA843" s="231"/>
      <c r="HQB843" s="231"/>
      <c r="HQC843" s="231"/>
      <c r="HQD843" s="231"/>
      <c r="HQE843" s="231"/>
      <c r="HQF843" s="231"/>
      <c r="HQG843" s="231"/>
      <c r="HQH843" s="231"/>
      <c r="HQI843" s="231"/>
      <c r="HQJ843" s="231"/>
      <c r="HQK843" s="231"/>
      <c r="HQL843" s="231"/>
      <c r="HQM843" s="231"/>
      <c r="HQN843" s="231"/>
      <c r="HQO843" s="231"/>
      <c r="HQP843" s="231"/>
      <c r="HQQ843" s="231"/>
      <c r="HQR843" s="231"/>
      <c r="HQS843" s="231"/>
      <c r="HQT843" s="231"/>
      <c r="HQU843" s="231"/>
      <c r="HQV843" s="231"/>
      <c r="HQW843" s="231"/>
      <c r="HQX843" s="231"/>
      <c r="HQY843" s="231"/>
      <c r="HQZ843" s="231"/>
      <c r="HRA843" s="231"/>
      <c r="HRB843" s="231"/>
      <c r="HRC843" s="231"/>
      <c r="HRD843" s="231"/>
      <c r="HRE843" s="231"/>
      <c r="HRF843" s="231"/>
      <c r="HRG843" s="231"/>
      <c r="HRH843" s="231"/>
      <c r="HRI843" s="231"/>
      <c r="HRJ843" s="231"/>
      <c r="HRK843" s="231"/>
      <c r="HRL843" s="231"/>
      <c r="HRM843" s="231"/>
      <c r="HRN843" s="231"/>
      <c r="HRO843" s="231"/>
      <c r="HRP843" s="231"/>
      <c r="HRQ843" s="231"/>
      <c r="HRR843" s="231"/>
      <c r="HRS843" s="231"/>
      <c r="HRT843" s="231"/>
      <c r="HRU843" s="231"/>
      <c r="HRV843" s="231"/>
      <c r="HRW843" s="231"/>
      <c r="HRX843" s="231"/>
      <c r="HRY843" s="231"/>
      <c r="HRZ843" s="231"/>
      <c r="HSA843" s="231"/>
      <c r="HSB843" s="231"/>
      <c r="HSC843" s="231"/>
      <c r="HSD843" s="231"/>
      <c r="HSE843" s="231"/>
      <c r="HSF843" s="231"/>
      <c r="HSG843" s="231"/>
      <c r="HSH843" s="231"/>
      <c r="HSI843" s="231"/>
      <c r="HSJ843" s="231"/>
      <c r="HSK843" s="231"/>
      <c r="HSL843" s="231"/>
      <c r="HSM843" s="231"/>
      <c r="HSN843" s="231"/>
      <c r="HSO843" s="231"/>
      <c r="HSP843" s="231"/>
      <c r="HSQ843" s="231"/>
      <c r="HSR843" s="231"/>
      <c r="HSS843" s="231"/>
      <c r="HST843" s="231"/>
      <c r="HSU843" s="231"/>
      <c r="HSV843" s="231"/>
      <c r="HSW843" s="231"/>
      <c r="HSX843" s="231"/>
      <c r="HSY843" s="231"/>
      <c r="HSZ843" s="231"/>
      <c r="HTA843" s="231"/>
      <c r="HTB843" s="231"/>
      <c r="HTC843" s="231"/>
      <c r="HTD843" s="231"/>
      <c r="HTE843" s="231"/>
      <c r="HTF843" s="231"/>
      <c r="HTG843" s="231"/>
      <c r="HTH843" s="231"/>
      <c r="HTI843" s="231"/>
      <c r="HTJ843" s="231"/>
      <c r="HTK843" s="231"/>
      <c r="HTL843" s="231"/>
      <c r="HTM843" s="231"/>
      <c r="HTN843" s="231"/>
      <c r="HTO843" s="231"/>
      <c r="HTP843" s="231"/>
      <c r="HTQ843" s="231"/>
      <c r="HTR843" s="231"/>
      <c r="HTS843" s="231"/>
      <c r="HTT843" s="231"/>
      <c r="HTU843" s="231"/>
      <c r="HTV843" s="231"/>
      <c r="HTW843" s="231"/>
      <c r="HTX843" s="231"/>
      <c r="HTY843" s="231"/>
      <c r="HTZ843" s="231"/>
      <c r="HUA843" s="231"/>
      <c r="HUB843" s="231"/>
      <c r="HUC843" s="231"/>
      <c r="HUD843" s="231"/>
      <c r="HUE843" s="231"/>
      <c r="HUF843" s="231"/>
      <c r="HUG843" s="231"/>
      <c r="HUH843" s="231"/>
      <c r="HUI843" s="231"/>
      <c r="HUJ843" s="231"/>
      <c r="HUK843" s="231"/>
      <c r="HUL843" s="231"/>
      <c r="HUM843" s="231"/>
      <c r="HUN843" s="231"/>
      <c r="HUO843" s="231"/>
      <c r="HUP843" s="231"/>
      <c r="HUQ843" s="231"/>
      <c r="HUR843" s="231"/>
      <c r="HUS843" s="231"/>
      <c r="HUT843" s="231"/>
      <c r="HUU843" s="231"/>
      <c r="HUV843" s="231"/>
      <c r="HUW843" s="231"/>
      <c r="HUX843" s="231"/>
      <c r="HUY843" s="231"/>
      <c r="HUZ843" s="231"/>
      <c r="HVA843" s="231"/>
      <c r="HVB843" s="231"/>
      <c r="HVC843" s="231"/>
      <c r="HVD843" s="231"/>
      <c r="HVE843" s="231"/>
      <c r="HVF843" s="231"/>
      <c r="HVG843" s="231"/>
      <c r="HVH843" s="231"/>
      <c r="HVI843" s="231"/>
      <c r="HVJ843" s="231"/>
      <c r="HVK843" s="231"/>
      <c r="HVL843" s="231"/>
      <c r="HVM843" s="231"/>
      <c r="HVN843" s="231"/>
      <c r="HVO843" s="231"/>
      <c r="HVP843" s="231"/>
      <c r="HVQ843" s="231"/>
      <c r="HVR843" s="231"/>
      <c r="HVS843" s="231"/>
      <c r="HVT843" s="231"/>
      <c r="HVU843" s="231"/>
      <c r="HVV843" s="231"/>
      <c r="HVW843" s="231"/>
      <c r="HVX843" s="231"/>
      <c r="HVY843" s="231"/>
      <c r="HVZ843" s="231"/>
      <c r="HWA843" s="231"/>
      <c r="HWB843" s="231"/>
      <c r="HWC843" s="231"/>
      <c r="HWD843" s="231"/>
      <c r="HWE843" s="231"/>
      <c r="HWF843" s="231"/>
      <c r="HWG843" s="231"/>
      <c r="HWH843" s="231"/>
      <c r="HWI843" s="231"/>
      <c r="HWJ843" s="231"/>
      <c r="HWK843" s="231"/>
      <c r="HWL843" s="231"/>
      <c r="HWM843" s="231"/>
      <c r="HWN843" s="231"/>
      <c r="HWO843" s="231"/>
      <c r="HWP843" s="231"/>
      <c r="HWQ843" s="231"/>
      <c r="HWR843" s="231"/>
      <c r="HWS843" s="231"/>
      <c r="HWT843" s="231"/>
      <c r="HWU843" s="231"/>
      <c r="HWV843" s="231"/>
      <c r="HWW843" s="231"/>
      <c r="HWX843" s="231"/>
      <c r="HWY843" s="231"/>
      <c r="HWZ843" s="231"/>
      <c r="HXA843" s="231"/>
      <c r="HXB843" s="231"/>
      <c r="HXC843" s="231"/>
      <c r="HXD843" s="231"/>
      <c r="HXE843" s="231"/>
      <c r="HXF843" s="231"/>
      <c r="HXG843" s="231"/>
      <c r="HXH843" s="231"/>
      <c r="HXI843" s="231"/>
      <c r="HXJ843" s="231"/>
      <c r="HXK843" s="231"/>
      <c r="HXL843" s="231"/>
      <c r="HXM843" s="231"/>
      <c r="HXN843" s="231"/>
      <c r="HXO843" s="231"/>
      <c r="HXP843" s="231"/>
      <c r="HXQ843" s="231"/>
      <c r="HXR843" s="231"/>
      <c r="HXS843" s="231"/>
      <c r="HXT843" s="231"/>
      <c r="HXU843" s="231"/>
      <c r="HXV843" s="231"/>
      <c r="HXW843" s="231"/>
      <c r="HXX843" s="231"/>
      <c r="HXY843" s="231"/>
      <c r="HXZ843" s="231"/>
      <c r="HYA843" s="231"/>
      <c r="HYB843" s="231"/>
      <c r="HYC843" s="231"/>
      <c r="HYD843" s="231"/>
      <c r="HYE843" s="231"/>
      <c r="HYF843" s="231"/>
      <c r="HYG843" s="231"/>
      <c r="HYH843" s="231"/>
      <c r="HYI843" s="231"/>
      <c r="HYJ843" s="231"/>
      <c r="HYK843" s="231"/>
      <c r="HYL843" s="231"/>
      <c r="HYM843" s="231"/>
      <c r="HYN843" s="231"/>
      <c r="HYO843" s="231"/>
      <c r="HYP843" s="231"/>
      <c r="HYQ843" s="231"/>
      <c r="HYR843" s="231"/>
      <c r="HYS843" s="231"/>
      <c r="HYT843" s="231"/>
      <c r="HYU843" s="231"/>
      <c r="HYV843" s="231"/>
      <c r="HYW843" s="231"/>
      <c r="HYX843" s="231"/>
      <c r="HYY843" s="231"/>
      <c r="HYZ843" s="231"/>
      <c r="HZA843" s="231"/>
      <c r="HZB843" s="231"/>
      <c r="HZC843" s="231"/>
      <c r="HZD843" s="231"/>
      <c r="HZE843" s="231"/>
      <c r="HZF843" s="231"/>
      <c r="HZG843" s="231"/>
      <c r="HZH843" s="231"/>
      <c r="HZI843" s="231"/>
      <c r="HZJ843" s="231"/>
      <c r="HZK843" s="231"/>
      <c r="HZL843" s="231"/>
      <c r="HZM843" s="231"/>
      <c r="HZN843" s="231"/>
      <c r="HZO843" s="231"/>
      <c r="HZP843" s="231"/>
      <c r="HZQ843" s="231"/>
      <c r="HZR843" s="231"/>
      <c r="HZS843" s="231"/>
      <c r="HZT843" s="231"/>
      <c r="HZU843" s="231"/>
      <c r="HZV843" s="231"/>
      <c r="HZW843" s="231"/>
      <c r="HZX843" s="231"/>
      <c r="HZY843" s="231"/>
      <c r="HZZ843" s="231"/>
      <c r="IAA843" s="231"/>
      <c r="IAB843" s="231"/>
      <c r="IAC843" s="231"/>
      <c r="IAD843" s="231"/>
      <c r="IAE843" s="231"/>
      <c r="IAF843" s="231"/>
      <c r="IAG843" s="231"/>
      <c r="IAH843" s="231"/>
      <c r="IAI843" s="231"/>
      <c r="IAJ843" s="231"/>
      <c r="IAK843" s="231"/>
      <c r="IAL843" s="231"/>
      <c r="IAM843" s="231"/>
      <c r="IAN843" s="231"/>
      <c r="IAO843" s="231"/>
      <c r="IAP843" s="231"/>
      <c r="IAQ843" s="231"/>
      <c r="IAR843" s="231"/>
      <c r="IAS843" s="231"/>
      <c r="IAT843" s="231"/>
      <c r="IAU843" s="231"/>
      <c r="IAV843" s="231"/>
      <c r="IAW843" s="231"/>
      <c r="IAX843" s="231"/>
      <c r="IAY843" s="231"/>
      <c r="IAZ843" s="231"/>
      <c r="IBA843" s="231"/>
      <c r="IBB843" s="231"/>
      <c r="IBC843" s="231"/>
      <c r="IBD843" s="231"/>
      <c r="IBE843" s="231"/>
      <c r="IBF843" s="231"/>
      <c r="IBG843" s="231"/>
      <c r="IBH843" s="231"/>
      <c r="IBI843" s="231"/>
      <c r="IBJ843" s="231"/>
      <c r="IBK843" s="231"/>
      <c r="IBL843" s="231"/>
      <c r="IBM843" s="231"/>
      <c r="IBN843" s="231"/>
      <c r="IBO843" s="231"/>
      <c r="IBP843" s="231"/>
      <c r="IBQ843" s="231"/>
      <c r="IBR843" s="231"/>
      <c r="IBS843" s="231"/>
      <c r="IBT843" s="231"/>
      <c r="IBU843" s="231"/>
      <c r="IBV843" s="231"/>
      <c r="IBW843" s="231"/>
      <c r="IBX843" s="231"/>
      <c r="IBY843" s="231"/>
      <c r="IBZ843" s="231"/>
      <c r="ICA843" s="231"/>
      <c r="ICB843" s="231"/>
      <c r="ICC843" s="231"/>
      <c r="ICD843" s="231"/>
      <c r="ICE843" s="231"/>
      <c r="ICF843" s="231"/>
      <c r="ICG843" s="231"/>
      <c r="ICH843" s="231"/>
      <c r="ICI843" s="231"/>
      <c r="ICJ843" s="231"/>
      <c r="ICK843" s="231"/>
      <c r="ICL843" s="231"/>
      <c r="ICM843" s="231"/>
      <c r="ICN843" s="231"/>
      <c r="ICO843" s="231"/>
      <c r="ICP843" s="231"/>
      <c r="ICQ843" s="231"/>
      <c r="ICR843" s="231"/>
      <c r="ICS843" s="231"/>
      <c r="ICT843" s="231"/>
      <c r="ICU843" s="231"/>
      <c r="ICV843" s="231"/>
      <c r="ICW843" s="231"/>
      <c r="ICX843" s="231"/>
      <c r="ICY843" s="231"/>
      <c r="ICZ843" s="231"/>
      <c r="IDA843" s="231"/>
      <c r="IDB843" s="231"/>
      <c r="IDC843" s="231"/>
      <c r="IDD843" s="231"/>
      <c r="IDE843" s="231"/>
      <c r="IDF843" s="231"/>
      <c r="IDG843" s="231"/>
      <c r="IDH843" s="231"/>
      <c r="IDI843" s="231"/>
      <c r="IDJ843" s="231"/>
      <c r="IDK843" s="231"/>
      <c r="IDL843" s="231"/>
      <c r="IDM843" s="231"/>
      <c r="IDN843" s="231"/>
      <c r="IDO843" s="231"/>
      <c r="IDP843" s="231"/>
      <c r="IDQ843" s="231"/>
      <c r="IDR843" s="231"/>
      <c r="IDS843" s="231"/>
      <c r="IDT843" s="231"/>
      <c r="IDU843" s="231"/>
      <c r="IDV843" s="231"/>
      <c r="IDW843" s="231"/>
      <c r="IDX843" s="231"/>
      <c r="IDY843" s="231"/>
      <c r="IDZ843" s="231"/>
      <c r="IEA843" s="231"/>
      <c r="IEB843" s="231"/>
      <c r="IEC843" s="231"/>
      <c r="IED843" s="231"/>
      <c r="IEE843" s="231"/>
      <c r="IEF843" s="231"/>
      <c r="IEG843" s="231"/>
      <c r="IEH843" s="231"/>
      <c r="IEI843" s="231"/>
      <c r="IEJ843" s="231"/>
      <c r="IEK843" s="231"/>
      <c r="IEL843" s="231"/>
      <c r="IEM843" s="231"/>
      <c r="IEN843" s="231"/>
      <c r="IEO843" s="231"/>
      <c r="IEP843" s="231"/>
      <c r="IEQ843" s="231"/>
      <c r="IER843" s="231"/>
      <c r="IES843" s="231"/>
      <c r="IET843" s="231"/>
      <c r="IEU843" s="231"/>
      <c r="IEV843" s="231"/>
      <c r="IEW843" s="231"/>
      <c r="IEX843" s="231"/>
      <c r="IEY843" s="231"/>
      <c r="IEZ843" s="231"/>
      <c r="IFA843" s="231"/>
      <c r="IFB843" s="231"/>
      <c r="IFC843" s="231"/>
      <c r="IFD843" s="231"/>
      <c r="IFE843" s="231"/>
      <c r="IFF843" s="231"/>
      <c r="IFG843" s="231"/>
      <c r="IFH843" s="231"/>
      <c r="IFI843" s="231"/>
      <c r="IFJ843" s="231"/>
      <c r="IFK843" s="231"/>
      <c r="IFL843" s="231"/>
      <c r="IFM843" s="231"/>
      <c r="IFN843" s="231"/>
      <c r="IFO843" s="231"/>
      <c r="IFP843" s="231"/>
      <c r="IFQ843" s="231"/>
      <c r="IFR843" s="231"/>
      <c r="IFS843" s="231"/>
      <c r="IFT843" s="231"/>
      <c r="IFU843" s="231"/>
      <c r="IFV843" s="231"/>
      <c r="IFW843" s="231"/>
      <c r="IFX843" s="231"/>
      <c r="IFY843" s="231"/>
      <c r="IFZ843" s="231"/>
      <c r="IGA843" s="231"/>
      <c r="IGB843" s="231"/>
      <c r="IGC843" s="231"/>
      <c r="IGD843" s="231"/>
      <c r="IGE843" s="231"/>
      <c r="IGF843" s="231"/>
      <c r="IGG843" s="231"/>
      <c r="IGH843" s="231"/>
      <c r="IGI843" s="231"/>
      <c r="IGJ843" s="231"/>
      <c r="IGK843" s="231"/>
      <c r="IGL843" s="231"/>
      <c r="IGM843" s="231"/>
      <c r="IGN843" s="231"/>
      <c r="IGO843" s="231"/>
      <c r="IGP843" s="231"/>
      <c r="IGQ843" s="231"/>
      <c r="IGR843" s="231"/>
      <c r="IGS843" s="231"/>
      <c r="IGT843" s="231"/>
      <c r="IGU843" s="231"/>
      <c r="IGV843" s="231"/>
      <c r="IGW843" s="231"/>
      <c r="IGX843" s="231"/>
      <c r="IGY843" s="231"/>
      <c r="IGZ843" s="231"/>
      <c r="IHA843" s="231"/>
      <c r="IHB843" s="231"/>
      <c r="IHC843" s="231"/>
      <c r="IHD843" s="231"/>
      <c r="IHE843" s="231"/>
      <c r="IHF843" s="231"/>
      <c r="IHG843" s="231"/>
      <c r="IHH843" s="231"/>
      <c r="IHI843" s="231"/>
      <c r="IHJ843" s="231"/>
      <c r="IHK843" s="231"/>
      <c r="IHL843" s="231"/>
      <c r="IHM843" s="231"/>
      <c r="IHN843" s="231"/>
      <c r="IHO843" s="231"/>
      <c r="IHP843" s="231"/>
      <c r="IHQ843" s="231"/>
      <c r="IHR843" s="231"/>
      <c r="IHS843" s="231"/>
      <c r="IHT843" s="231"/>
      <c r="IHU843" s="231"/>
      <c r="IHV843" s="231"/>
      <c r="IHW843" s="231"/>
      <c r="IHX843" s="231"/>
      <c r="IHY843" s="231"/>
      <c r="IHZ843" s="231"/>
      <c r="IIA843" s="231"/>
      <c r="IIB843" s="231"/>
      <c r="IIC843" s="231"/>
      <c r="IID843" s="231"/>
      <c r="IIE843" s="231"/>
      <c r="IIF843" s="231"/>
      <c r="IIG843" s="231"/>
      <c r="IIH843" s="231"/>
      <c r="III843" s="231"/>
      <c r="IIJ843" s="231"/>
      <c r="IIK843" s="231"/>
      <c r="IIL843" s="231"/>
      <c r="IIM843" s="231"/>
      <c r="IIN843" s="231"/>
      <c r="IIO843" s="231"/>
      <c r="IIP843" s="231"/>
      <c r="IIQ843" s="231"/>
      <c r="IIR843" s="231"/>
      <c r="IIS843" s="231"/>
      <c r="IIT843" s="231"/>
      <c r="IIU843" s="231"/>
      <c r="IIV843" s="231"/>
      <c r="IIW843" s="231"/>
      <c r="IIX843" s="231"/>
      <c r="IIY843" s="231"/>
      <c r="IIZ843" s="231"/>
      <c r="IJA843" s="231"/>
      <c r="IJB843" s="231"/>
      <c r="IJC843" s="231"/>
      <c r="IJD843" s="231"/>
      <c r="IJE843" s="231"/>
      <c r="IJF843" s="231"/>
      <c r="IJG843" s="231"/>
      <c r="IJH843" s="231"/>
      <c r="IJI843" s="231"/>
      <c r="IJJ843" s="231"/>
      <c r="IJK843" s="231"/>
      <c r="IJL843" s="231"/>
      <c r="IJM843" s="231"/>
      <c r="IJN843" s="231"/>
      <c r="IJO843" s="231"/>
      <c r="IJP843" s="231"/>
      <c r="IJQ843" s="231"/>
      <c r="IJR843" s="231"/>
      <c r="IJS843" s="231"/>
      <c r="IJT843" s="231"/>
      <c r="IJU843" s="231"/>
      <c r="IJV843" s="231"/>
      <c r="IJW843" s="231"/>
      <c r="IJX843" s="231"/>
      <c r="IJY843" s="231"/>
      <c r="IJZ843" s="231"/>
      <c r="IKA843" s="231"/>
      <c r="IKB843" s="231"/>
      <c r="IKC843" s="231"/>
      <c r="IKD843" s="231"/>
      <c r="IKE843" s="231"/>
      <c r="IKF843" s="231"/>
      <c r="IKG843" s="231"/>
      <c r="IKH843" s="231"/>
      <c r="IKI843" s="231"/>
      <c r="IKJ843" s="231"/>
      <c r="IKK843" s="231"/>
      <c r="IKL843" s="231"/>
      <c r="IKM843" s="231"/>
      <c r="IKN843" s="231"/>
      <c r="IKO843" s="231"/>
      <c r="IKP843" s="231"/>
      <c r="IKQ843" s="231"/>
      <c r="IKR843" s="231"/>
      <c r="IKS843" s="231"/>
      <c r="IKT843" s="231"/>
      <c r="IKU843" s="231"/>
      <c r="IKV843" s="231"/>
      <c r="IKW843" s="231"/>
      <c r="IKX843" s="231"/>
      <c r="IKY843" s="231"/>
      <c r="IKZ843" s="231"/>
      <c r="ILA843" s="231"/>
      <c r="ILB843" s="231"/>
      <c r="ILC843" s="231"/>
      <c r="ILD843" s="231"/>
      <c r="ILE843" s="231"/>
      <c r="ILF843" s="231"/>
      <c r="ILG843" s="231"/>
      <c r="ILH843" s="231"/>
      <c r="ILI843" s="231"/>
      <c r="ILJ843" s="231"/>
      <c r="ILK843" s="231"/>
      <c r="ILL843" s="231"/>
      <c r="ILM843" s="231"/>
      <c r="ILN843" s="231"/>
      <c r="ILO843" s="231"/>
      <c r="ILP843" s="231"/>
      <c r="ILQ843" s="231"/>
      <c r="ILR843" s="231"/>
      <c r="ILS843" s="231"/>
      <c r="ILT843" s="231"/>
      <c r="ILU843" s="231"/>
      <c r="ILV843" s="231"/>
      <c r="ILW843" s="231"/>
      <c r="ILX843" s="231"/>
      <c r="ILY843" s="231"/>
      <c r="ILZ843" s="231"/>
      <c r="IMA843" s="231"/>
      <c r="IMB843" s="231"/>
      <c r="IMC843" s="231"/>
      <c r="IMD843" s="231"/>
      <c r="IME843" s="231"/>
      <c r="IMF843" s="231"/>
      <c r="IMG843" s="231"/>
      <c r="IMH843" s="231"/>
      <c r="IMI843" s="231"/>
      <c r="IMJ843" s="231"/>
      <c r="IMK843" s="231"/>
      <c r="IML843" s="231"/>
      <c r="IMM843" s="231"/>
      <c r="IMN843" s="231"/>
      <c r="IMO843" s="231"/>
      <c r="IMP843" s="231"/>
      <c r="IMQ843" s="231"/>
      <c r="IMR843" s="231"/>
      <c r="IMS843" s="231"/>
      <c r="IMT843" s="231"/>
      <c r="IMU843" s="231"/>
      <c r="IMV843" s="231"/>
      <c r="IMW843" s="231"/>
      <c r="IMX843" s="231"/>
      <c r="IMY843" s="231"/>
      <c r="IMZ843" s="231"/>
      <c r="INA843" s="231"/>
      <c r="INB843" s="231"/>
      <c r="INC843" s="231"/>
      <c r="IND843" s="231"/>
      <c r="INE843" s="231"/>
      <c r="INF843" s="231"/>
      <c r="ING843" s="231"/>
      <c r="INH843" s="231"/>
      <c r="INI843" s="231"/>
      <c r="INJ843" s="231"/>
      <c r="INK843" s="231"/>
      <c r="INL843" s="231"/>
      <c r="INM843" s="231"/>
      <c r="INN843" s="231"/>
      <c r="INO843" s="231"/>
      <c r="INP843" s="231"/>
      <c r="INQ843" s="231"/>
      <c r="INR843" s="231"/>
      <c r="INS843" s="231"/>
      <c r="INT843" s="231"/>
      <c r="INU843" s="231"/>
      <c r="INV843" s="231"/>
      <c r="INW843" s="231"/>
      <c r="INX843" s="231"/>
      <c r="INY843" s="231"/>
      <c r="INZ843" s="231"/>
      <c r="IOA843" s="231"/>
      <c r="IOB843" s="231"/>
      <c r="IOC843" s="231"/>
      <c r="IOD843" s="231"/>
      <c r="IOE843" s="231"/>
      <c r="IOF843" s="231"/>
      <c r="IOG843" s="231"/>
      <c r="IOH843" s="231"/>
      <c r="IOI843" s="231"/>
      <c r="IOJ843" s="231"/>
      <c r="IOK843" s="231"/>
      <c r="IOL843" s="231"/>
      <c r="IOM843" s="231"/>
      <c r="ION843" s="231"/>
      <c r="IOO843" s="231"/>
      <c r="IOP843" s="231"/>
      <c r="IOQ843" s="231"/>
      <c r="IOR843" s="231"/>
      <c r="IOS843" s="231"/>
      <c r="IOT843" s="231"/>
      <c r="IOU843" s="231"/>
      <c r="IOV843" s="231"/>
      <c r="IOW843" s="231"/>
      <c r="IOX843" s="231"/>
      <c r="IOY843" s="231"/>
      <c r="IOZ843" s="231"/>
      <c r="IPA843" s="231"/>
      <c r="IPB843" s="231"/>
      <c r="IPC843" s="231"/>
      <c r="IPD843" s="231"/>
      <c r="IPE843" s="231"/>
      <c r="IPF843" s="231"/>
      <c r="IPG843" s="231"/>
      <c r="IPH843" s="231"/>
      <c r="IPI843" s="231"/>
      <c r="IPJ843" s="231"/>
      <c r="IPK843" s="231"/>
      <c r="IPL843" s="231"/>
      <c r="IPM843" s="231"/>
      <c r="IPN843" s="231"/>
      <c r="IPO843" s="231"/>
      <c r="IPP843" s="231"/>
      <c r="IPQ843" s="231"/>
      <c r="IPR843" s="231"/>
      <c r="IPS843" s="231"/>
      <c r="IPT843" s="231"/>
      <c r="IPU843" s="231"/>
      <c r="IPV843" s="231"/>
      <c r="IPW843" s="231"/>
      <c r="IPX843" s="231"/>
      <c r="IPY843" s="231"/>
      <c r="IPZ843" s="231"/>
      <c r="IQA843" s="231"/>
      <c r="IQB843" s="231"/>
      <c r="IQC843" s="231"/>
      <c r="IQD843" s="231"/>
      <c r="IQE843" s="231"/>
      <c r="IQF843" s="231"/>
      <c r="IQG843" s="231"/>
      <c r="IQH843" s="231"/>
      <c r="IQI843" s="231"/>
      <c r="IQJ843" s="231"/>
      <c r="IQK843" s="231"/>
      <c r="IQL843" s="231"/>
      <c r="IQM843" s="231"/>
      <c r="IQN843" s="231"/>
      <c r="IQO843" s="231"/>
      <c r="IQP843" s="231"/>
      <c r="IQQ843" s="231"/>
      <c r="IQR843" s="231"/>
      <c r="IQS843" s="231"/>
      <c r="IQT843" s="231"/>
      <c r="IQU843" s="231"/>
      <c r="IQV843" s="231"/>
      <c r="IQW843" s="231"/>
      <c r="IQX843" s="231"/>
      <c r="IQY843" s="231"/>
      <c r="IQZ843" s="231"/>
      <c r="IRA843" s="231"/>
      <c r="IRB843" s="231"/>
      <c r="IRC843" s="231"/>
      <c r="IRD843" s="231"/>
      <c r="IRE843" s="231"/>
      <c r="IRF843" s="231"/>
      <c r="IRG843" s="231"/>
      <c r="IRH843" s="231"/>
      <c r="IRI843" s="231"/>
      <c r="IRJ843" s="231"/>
      <c r="IRK843" s="231"/>
      <c r="IRL843" s="231"/>
      <c r="IRM843" s="231"/>
      <c r="IRN843" s="231"/>
      <c r="IRO843" s="231"/>
      <c r="IRP843" s="231"/>
      <c r="IRQ843" s="231"/>
      <c r="IRR843" s="231"/>
      <c r="IRS843" s="231"/>
      <c r="IRT843" s="231"/>
      <c r="IRU843" s="231"/>
      <c r="IRV843" s="231"/>
      <c r="IRW843" s="231"/>
      <c r="IRX843" s="231"/>
      <c r="IRY843" s="231"/>
      <c r="IRZ843" s="231"/>
      <c r="ISA843" s="231"/>
      <c r="ISB843" s="231"/>
      <c r="ISC843" s="231"/>
      <c r="ISD843" s="231"/>
      <c r="ISE843" s="231"/>
      <c r="ISF843" s="231"/>
      <c r="ISG843" s="231"/>
      <c r="ISH843" s="231"/>
      <c r="ISI843" s="231"/>
      <c r="ISJ843" s="231"/>
      <c r="ISK843" s="231"/>
      <c r="ISL843" s="231"/>
      <c r="ISM843" s="231"/>
      <c r="ISN843" s="231"/>
      <c r="ISO843" s="231"/>
      <c r="ISP843" s="231"/>
      <c r="ISQ843" s="231"/>
      <c r="ISR843" s="231"/>
      <c r="ISS843" s="231"/>
      <c r="IST843" s="231"/>
      <c r="ISU843" s="231"/>
      <c r="ISV843" s="231"/>
      <c r="ISW843" s="231"/>
      <c r="ISX843" s="231"/>
      <c r="ISY843" s="231"/>
      <c r="ISZ843" s="231"/>
      <c r="ITA843" s="231"/>
      <c r="ITB843" s="231"/>
      <c r="ITC843" s="231"/>
      <c r="ITD843" s="231"/>
      <c r="ITE843" s="231"/>
      <c r="ITF843" s="231"/>
      <c r="ITG843" s="231"/>
      <c r="ITH843" s="231"/>
      <c r="ITI843" s="231"/>
      <c r="ITJ843" s="231"/>
      <c r="ITK843" s="231"/>
      <c r="ITL843" s="231"/>
      <c r="ITM843" s="231"/>
      <c r="ITN843" s="231"/>
      <c r="ITO843" s="231"/>
      <c r="ITP843" s="231"/>
      <c r="ITQ843" s="231"/>
      <c r="ITR843" s="231"/>
      <c r="ITS843" s="231"/>
      <c r="ITT843" s="231"/>
      <c r="ITU843" s="231"/>
      <c r="ITV843" s="231"/>
      <c r="ITW843" s="231"/>
      <c r="ITX843" s="231"/>
      <c r="ITY843" s="231"/>
      <c r="ITZ843" s="231"/>
      <c r="IUA843" s="231"/>
      <c r="IUB843" s="231"/>
      <c r="IUC843" s="231"/>
      <c r="IUD843" s="231"/>
      <c r="IUE843" s="231"/>
      <c r="IUF843" s="231"/>
      <c r="IUG843" s="231"/>
      <c r="IUH843" s="231"/>
      <c r="IUI843" s="231"/>
      <c r="IUJ843" s="231"/>
      <c r="IUK843" s="231"/>
      <c r="IUL843" s="231"/>
      <c r="IUM843" s="231"/>
      <c r="IUN843" s="231"/>
      <c r="IUO843" s="231"/>
      <c r="IUP843" s="231"/>
      <c r="IUQ843" s="231"/>
      <c r="IUR843" s="231"/>
      <c r="IUS843" s="231"/>
      <c r="IUT843" s="231"/>
      <c r="IUU843" s="231"/>
      <c r="IUV843" s="231"/>
      <c r="IUW843" s="231"/>
      <c r="IUX843" s="231"/>
      <c r="IUY843" s="231"/>
      <c r="IUZ843" s="231"/>
      <c r="IVA843" s="231"/>
      <c r="IVB843" s="231"/>
      <c r="IVC843" s="231"/>
      <c r="IVD843" s="231"/>
      <c r="IVE843" s="231"/>
      <c r="IVF843" s="231"/>
      <c r="IVG843" s="231"/>
      <c r="IVH843" s="231"/>
      <c r="IVI843" s="231"/>
      <c r="IVJ843" s="231"/>
      <c r="IVK843" s="231"/>
      <c r="IVL843" s="231"/>
      <c r="IVM843" s="231"/>
      <c r="IVN843" s="231"/>
      <c r="IVO843" s="231"/>
      <c r="IVP843" s="231"/>
      <c r="IVQ843" s="231"/>
      <c r="IVR843" s="231"/>
      <c r="IVS843" s="231"/>
      <c r="IVT843" s="231"/>
      <c r="IVU843" s="231"/>
      <c r="IVV843" s="231"/>
      <c r="IVW843" s="231"/>
      <c r="IVX843" s="231"/>
      <c r="IVY843" s="231"/>
      <c r="IVZ843" s="231"/>
      <c r="IWA843" s="231"/>
      <c r="IWB843" s="231"/>
      <c r="IWC843" s="231"/>
      <c r="IWD843" s="231"/>
      <c r="IWE843" s="231"/>
      <c r="IWF843" s="231"/>
      <c r="IWG843" s="231"/>
      <c r="IWH843" s="231"/>
      <c r="IWI843" s="231"/>
      <c r="IWJ843" s="231"/>
      <c r="IWK843" s="231"/>
      <c r="IWL843" s="231"/>
      <c r="IWM843" s="231"/>
      <c r="IWN843" s="231"/>
      <c r="IWO843" s="231"/>
      <c r="IWP843" s="231"/>
      <c r="IWQ843" s="231"/>
      <c r="IWR843" s="231"/>
      <c r="IWS843" s="231"/>
      <c r="IWT843" s="231"/>
      <c r="IWU843" s="231"/>
      <c r="IWV843" s="231"/>
      <c r="IWW843" s="231"/>
      <c r="IWX843" s="231"/>
      <c r="IWY843" s="231"/>
      <c r="IWZ843" s="231"/>
      <c r="IXA843" s="231"/>
      <c r="IXB843" s="231"/>
      <c r="IXC843" s="231"/>
      <c r="IXD843" s="231"/>
      <c r="IXE843" s="231"/>
      <c r="IXF843" s="231"/>
      <c r="IXG843" s="231"/>
      <c r="IXH843" s="231"/>
      <c r="IXI843" s="231"/>
      <c r="IXJ843" s="231"/>
      <c r="IXK843" s="231"/>
      <c r="IXL843" s="231"/>
      <c r="IXM843" s="231"/>
      <c r="IXN843" s="231"/>
      <c r="IXO843" s="231"/>
      <c r="IXP843" s="231"/>
      <c r="IXQ843" s="231"/>
      <c r="IXR843" s="231"/>
      <c r="IXS843" s="231"/>
      <c r="IXT843" s="231"/>
      <c r="IXU843" s="231"/>
      <c r="IXV843" s="231"/>
      <c r="IXW843" s="231"/>
      <c r="IXX843" s="231"/>
      <c r="IXY843" s="231"/>
      <c r="IXZ843" s="231"/>
      <c r="IYA843" s="231"/>
      <c r="IYB843" s="231"/>
      <c r="IYC843" s="231"/>
      <c r="IYD843" s="231"/>
      <c r="IYE843" s="231"/>
      <c r="IYF843" s="231"/>
      <c r="IYG843" s="231"/>
      <c r="IYH843" s="231"/>
      <c r="IYI843" s="231"/>
      <c r="IYJ843" s="231"/>
      <c r="IYK843" s="231"/>
      <c r="IYL843" s="231"/>
      <c r="IYM843" s="231"/>
      <c r="IYN843" s="231"/>
      <c r="IYO843" s="231"/>
      <c r="IYP843" s="231"/>
      <c r="IYQ843" s="231"/>
      <c r="IYR843" s="231"/>
      <c r="IYS843" s="231"/>
      <c r="IYT843" s="231"/>
      <c r="IYU843" s="231"/>
      <c r="IYV843" s="231"/>
      <c r="IYW843" s="231"/>
      <c r="IYX843" s="231"/>
      <c r="IYY843" s="231"/>
      <c r="IYZ843" s="231"/>
      <c r="IZA843" s="231"/>
      <c r="IZB843" s="231"/>
      <c r="IZC843" s="231"/>
      <c r="IZD843" s="231"/>
      <c r="IZE843" s="231"/>
      <c r="IZF843" s="231"/>
      <c r="IZG843" s="231"/>
      <c r="IZH843" s="231"/>
      <c r="IZI843" s="231"/>
      <c r="IZJ843" s="231"/>
      <c r="IZK843" s="231"/>
      <c r="IZL843" s="231"/>
      <c r="IZM843" s="231"/>
      <c r="IZN843" s="231"/>
      <c r="IZO843" s="231"/>
      <c r="IZP843" s="231"/>
      <c r="IZQ843" s="231"/>
      <c r="IZR843" s="231"/>
      <c r="IZS843" s="231"/>
      <c r="IZT843" s="231"/>
      <c r="IZU843" s="231"/>
      <c r="IZV843" s="231"/>
      <c r="IZW843" s="231"/>
      <c r="IZX843" s="231"/>
      <c r="IZY843" s="231"/>
      <c r="IZZ843" s="231"/>
      <c r="JAA843" s="231"/>
      <c r="JAB843" s="231"/>
      <c r="JAC843" s="231"/>
      <c r="JAD843" s="231"/>
      <c r="JAE843" s="231"/>
      <c r="JAF843" s="231"/>
      <c r="JAG843" s="231"/>
      <c r="JAH843" s="231"/>
      <c r="JAI843" s="231"/>
      <c r="JAJ843" s="231"/>
      <c r="JAK843" s="231"/>
      <c r="JAL843" s="231"/>
      <c r="JAM843" s="231"/>
      <c r="JAN843" s="231"/>
      <c r="JAO843" s="231"/>
      <c r="JAP843" s="231"/>
      <c r="JAQ843" s="231"/>
      <c r="JAR843" s="231"/>
      <c r="JAS843" s="231"/>
      <c r="JAT843" s="231"/>
      <c r="JAU843" s="231"/>
      <c r="JAV843" s="231"/>
      <c r="JAW843" s="231"/>
      <c r="JAX843" s="231"/>
      <c r="JAY843" s="231"/>
      <c r="JAZ843" s="231"/>
      <c r="JBA843" s="231"/>
      <c r="JBB843" s="231"/>
      <c r="JBC843" s="231"/>
      <c r="JBD843" s="231"/>
      <c r="JBE843" s="231"/>
      <c r="JBF843" s="231"/>
      <c r="JBG843" s="231"/>
      <c r="JBH843" s="231"/>
      <c r="JBI843" s="231"/>
      <c r="JBJ843" s="231"/>
      <c r="JBK843" s="231"/>
      <c r="JBL843" s="231"/>
      <c r="JBM843" s="231"/>
      <c r="JBN843" s="231"/>
      <c r="JBO843" s="231"/>
      <c r="JBP843" s="231"/>
      <c r="JBQ843" s="231"/>
      <c r="JBR843" s="231"/>
      <c r="JBS843" s="231"/>
      <c r="JBT843" s="231"/>
      <c r="JBU843" s="231"/>
      <c r="JBV843" s="231"/>
      <c r="JBW843" s="231"/>
      <c r="JBX843" s="231"/>
      <c r="JBY843" s="231"/>
      <c r="JBZ843" s="231"/>
      <c r="JCA843" s="231"/>
      <c r="JCB843" s="231"/>
      <c r="JCC843" s="231"/>
      <c r="JCD843" s="231"/>
      <c r="JCE843" s="231"/>
      <c r="JCF843" s="231"/>
      <c r="JCG843" s="231"/>
      <c r="JCH843" s="231"/>
      <c r="JCI843" s="231"/>
      <c r="JCJ843" s="231"/>
      <c r="JCK843" s="231"/>
      <c r="JCL843" s="231"/>
      <c r="JCM843" s="231"/>
      <c r="JCN843" s="231"/>
      <c r="JCO843" s="231"/>
      <c r="JCP843" s="231"/>
      <c r="JCQ843" s="231"/>
      <c r="JCR843" s="231"/>
      <c r="JCS843" s="231"/>
      <c r="JCT843" s="231"/>
      <c r="JCU843" s="231"/>
      <c r="JCV843" s="231"/>
      <c r="JCW843" s="231"/>
      <c r="JCX843" s="231"/>
      <c r="JCY843" s="231"/>
      <c r="JCZ843" s="231"/>
      <c r="JDA843" s="231"/>
      <c r="JDB843" s="231"/>
      <c r="JDC843" s="231"/>
      <c r="JDD843" s="231"/>
      <c r="JDE843" s="231"/>
      <c r="JDF843" s="231"/>
      <c r="JDG843" s="231"/>
      <c r="JDH843" s="231"/>
      <c r="JDI843" s="231"/>
      <c r="JDJ843" s="231"/>
      <c r="JDK843" s="231"/>
      <c r="JDL843" s="231"/>
      <c r="JDM843" s="231"/>
      <c r="JDN843" s="231"/>
      <c r="JDO843" s="231"/>
      <c r="JDP843" s="231"/>
      <c r="JDQ843" s="231"/>
      <c r="JDR843" s="231"/>
      <c r="JDS843" s="231"/>
      <c r="JDT843" s="231"/>
      <c r="JDU843" s="231"/>
      <c r="JDV843" s="231"/>
      <c r="JDW843" s="231"/>
      <c r="JDX843" s="231"/>
      <c r="JDY843" s="231"/>
      <c r="JDZ843" s="231"/>
      <c r="JEA843" s="231"/>
      <c r="JEB843" s="231"/>
      <c r="JEC843" s="231"/>
      <c r="JED843" s="231"/>
      <c r="JEE843" s="231"/>
      <c r="JEF843" s="231"/>
      <c r="JEG843" s="231"/>
      <c r="JEH843" s="231"/>
      <c r="JEI843" s="231"/>
      <c r="JEJ843" s="231"/>
      <c r="JEK843" s="231"/>
      <c r="JEL843" s="231"/>
      <c r="JEM843" s="231"/>
      <c r="JEN843" s="231"/>
      <c r="JEO843" s="231"/>
      <c r="JEP843" s="231"/>
      <c r="JEQ843" s="231"/>
      <c r="JER843" s="231"/>
      <c r="JES843" s="231"/>
      <c r="JET843" s="231"/>
      <c r="JEU843" s="231"/>
      <c r="JEV843" s="231"/>
      <c r="JEW843" s="231"/>
      <c r="JEX843" s="231"/>
      <c r="JEY843" s="231"/>
      <c r="JEZ843" s="231"/>
      <c r="JFA843" s="231"/>
      <c r="JFB843" s="231"/>
      <c r="JFC843" s="231"/>
      <c r="JFD843" s="231"/>
      <c r="JFE843" s="231"/>
      <c r="JFF843" s="231"/>
      <c r="JFG843" s="231"/>
      <c r="JFH843" s="231"/>
      <c r="JFI843" s="231"/>
      <c r="JFJ843" s="231"/>
      <c r="JFK843" s="231"/>
      <c r="JFL843" s="231"/>
      <c r="JFM843" s="231"/>
      <c r="JFN843" s="231"/>
      <c r="JFO843" s="231"/>
      <c r="JFP843" s="231"/>
      <c r="JFQ843" s="231"/>
      <c r="JFR843" s="231"/>
      <c r="JFS843" s="231"/>
      <c r="JFT843" s="231"/>
      <c r="JFU843" s="231"/>
      <c r="JFV843" s="231"/>
      <c r="JFW843" s="231"/>
      <c r="JFX843" s="231"/>
      <c r="JFY843" s="231"/>
      <c r="JFZ843" s="231"/>
      <c r="JGA843" s="231"/>
      <c r="JGB843" s="231"/>
      <c r="JGC843" s="231"/>
      <c r="JGD843" s="231"/>
      <c r="JGE843" s="231"/>
      <c r="JGF843" s="231"/>
      <c r="JGG843" s="231"/>
      <c r="JGH843" s="231"/>
      <c r="JGI843" s="231"/>
      <c r="JGJ843" s="231"/>
      <c r="JGK843" s="231"/>
      <c r="JGL843" s="231"/>
      <c r="JGM843" s="231"/>
      <c r="JGN843" s="231"/>
      <c r="JGO843" s="231"/>
      <c r="JGP843" s="231"/>
      <c r="JGQ843" s="231"/>
      <c r="JGR843" s="231"/>
      <c r="JGS843" s="231"/>
      <c r="JGT843" s="231"/>
      <c r="JGU843" s="231"/>
      <c r="JGV843" s="231"/>
      <c r="JGW843" s="231"/>
      <c r="JGX843" s="231"/>
      <c r="JGY843" s="231"/>
      <c r="JGZ843" s="231"/>
      <c r="JHA843" s="231"/>
      <c r="JHB843" s="231"/>
      <c r="JHC843" s="231"/>
      <c r="JHD843" s="231"/>
      <c r="JHE843" s="231"/>
      <c r="JHF843" s="231"/>
      <c r="JHG843" s="231"/>
      <c r="JHH843" s="231"/>
      <c r="JHI843" s="231"/>
      <c r="JHJ843" s="231"/>
      <c r="JHK843" s="231"/>
      <c r="JHL843" s="231"/>
      <c r="JHM843" s="231"/>
      <c r="JHN843" s="231"/>
      <c r="JHO843" s="231"/>
      <c r="JHP843" s="231"/>
      <c r="JHQ843" s="231"/>
      <c r="JHR843" s="231"/>
      <c r="JHS843" s="231"/>
      <c r="JHT843" s="231"/>
      <c r="JHU843" s="231"/>
      <c r="JHV843" s="231"/>
      <c r="JHW843" s="231"/>
      <c r="JHX843" s="231"/>
      <c r="JHY843" s="231"/>
      <c r="JHZ843" s="231"/>
      <c r="JIA843" s="231"/>
      <c r="JIB843" s="231"/>
      <c r="JIC843" s="231"/>
      <c r="JID843" s="231"/>
      <c r="JIE843" s="231"/>
      <c r="JIF843" s="231"/>
      <c r="JIG843" s="231"/>
      <c r="JIH843" s="231"/>
      <c r="JII843" s="231"/>
      <c r="JIJ843" s="231"/>
      <c r="JIK843" s="231"/>
      <c r="JIL843" s="231"/>
      <c r="JIM843" s="231"/>
      <c r="JIN843" s="231"/>
      <c r="JIO843" s="231"/>
      <c r="JIP843" s="231"/>
      <c r="JIQ843" s="231"/>
      <c r="JIR843" s="231"/>
      <c r="JIS843" s="231"/>
      <c r="JIT843" s="231"/>
      <c r="JIU843" s="231"/>
      <c r="JIV843" s="231"/>
      <c r="JIW843" s="231"/>
      <c r="JIX843" s="231"/>
      <c r="JIY843" s="231"/>
      <c r="JIZ843" s="231"/>
      <c r="JJA843" s="231"/>
      <c r="JJB843" s="231"/>
      <c r="JJC843" s="231"/>
      <c r="JJD843" s="231"/>
      <c r="JJE843" s="231"/>
      <c r="JJF843" s="231"/>
      <c r="JJG843" s="231"/>
      <c r="JJH843" s="231"/>
      <c r="JJI843" s="231"/>
      <c r="JJJ843" s="231"/>
      <c r="JJK843" s="231"/>
      <c r="JJL843" s="231"/>
      <c r="JJM843" s="231"/>
      <c r="JJN843" s="231"/>
      <c r="JJO843" s="231"/>
      <c r="JJP843" s="231"/>
      <c r="JJQ843" s="231"/>
      <c r="JJR843" s="231"/>
      <c r="JJS843" s="231"/>
      <c r="JJT843" s="231"/>
      <c r="JJU843" s="231"/>
      <c r="JJV843" s="231"/>
      <c r="JJW843" s="231"/>
      <c r="JJX843" s="231"/>
      <c r="JJY843" s="231"/>
      <c r="JJZ843" s="231"/>
      <c r="JKA843" s="231"/>
      <c r="JKB843" s="231"/>
      <c r="JKC843" s="231"/>
      <c r="JKD843" s="231"/>
      <c r="JKE843" s="231"/>
      <c r="JKF843" s="231"/>
      <c r="JKG843" s="231"/>
      <c r="JKH843" s="231"/>
      <c r="JKI843" s="231"/>
      <c r="JKJ843" s="231"/>
      <c r="JKK843" s="231"/>
      <c r="JKL843" s="231"/>
      <c r="JKM843" s="231"/>
      <c r="JKN843" s="231"/>
      <c r="JKO843" s="231"/>
      <c r="JKP843" s="231"/>
      <c r="JKQ843" s="231"/>
      <c r="JKR843" s="231"/>
      <c r="JKS843" s="231"/>
      <c r="JKT843" s="231"/>
      <c r="JKU843" s="231"/>
      <c r="JKV843" s="231"/>
      <c r="JKW843" s="231"/>
      <c r="JKX843" s="231"/>
      <c r="JKY843" s="231"/>
      <c r="JKZ843" s="231"/>
      <c r="JLA843" s="231"/>
      <c r="JLB843" s="231"/>
      <c r="JLC843" s="231"/>
      <c r="JLD843" s="231"/>
      <c r="JLE843" s="231"/>
      <c r="JLF843" s="231"/>
      <c r="JLG843" s="231"/>
      <c r="JLH843" s="231"/>
      <c r="JLI843" s="231"/>
      <c r="JLJ843" s="231"/>
      <c r="JLK843" s="231"/>
      <c r="JLL843" s="231"/>
      <c r="JLM843" s="231"/>
      <c r="JLN843" s="231"/>
      <c r="JLO843" s="231"/>
      <c r="JLP843" s="231"/>
      <c r="JLQ843" s="231"/>
      <c r="JLR843" s="231"/>
      <c r="JLS843" s="231"/>
      <c r="JLT843" s="231"/>
      <c r="JLU843" s="231"/>
      <c r="JLV843" s="231"/>
      <c r="JLW843" s="231"/>
      <c r="JLX843" s="231"/>
      <c r="JLY843" s="231"/>
      <c r="JLZ843" s="231"/>
      <c r="JMA843" s="231"/>
      <c r="JMB843" s="231"/>
      <c r="JMC843" s="231"/>
      <c r="JMD843" s="231"/>
      <c r="JME843" s="231"/>
      <c r="JMF843" s="231"/>
      <c r="JMG843" s="231"/>
      <c r="JMH843" s="231"/>
      <c r="JMI843" s="231"/>
      <c r="JMJ843" s="231"/>
      <c r="JMK843" s="231"/>
      <c r="JML843" s="231"/>
      <c r="JMM843" s="231"/>
      <c r="JMN843" s="231"/>
      <c r="JMO843" s="231"/>
      <c r="JMP843" s="231"/>
      <c r="JMQ843" s="231"/>
      <c r="JMR843" s="231"/>
      <c r="JMS843" s="231"/>
      <c r="JMT843" s="231"/>
      <c r="JMU843" s="231"/>
      <c r="JMV843" s="231"/>
      <c r="JMW843" s="231"/>
      <c r="JMX843" s="231"/>
      <c r="JMY843" s="231"/>
      <c r="JMZ843" s="231"/>
      <c r="JNA843" s="231"/>
      <c r="JNB843" s="231"/>
      <c r="JNC843" s="231"/>
      <c r="JND843" s="231"/>
      <c r="JNE843" s="231"/>
      <c r="JNF843" s="231"/>
      <c r="JNG843" s="231"/>
      <c r="JNH843" s="231"/>
      <c r="JNI843" s="231"/>
      <c r="JNJ843" s="231"/>
      <c r="JNK843" s="231"/>
      <c r="JNL843" s="231"/>
      <c r="JNM843" s="231"/>
      <c r="JNN843" s="231"/>
      <c r="JNO843" s="231"/>
      <c r="JNP843" s="231"/>
      <c r="JNQ843" s="231"/>
      <c r="JNR843" s="231"/>
      <c r="JNS843" s="231"/>
      <c r="JNT843" s="231"/>
      <c r="JNU843" s="231"/>
      <c r="JNV843" s="231"/>
      <c r="JNW843" s="231"/>
      <c r="JNX843" s="231"/>
      <c r="JNY843" s="231"/>
      <c r="JNZ843" s="231"/>
      <c r="JOA843" s="231"/>
      <c r="JOB843" s="231"/>
      <c r="JOC843" s="231"/>
      <c r="JOD843" s="231"/>
      <c r="JOE843" s="231"/>
      <c r="JOF843" s="231"/>
      <c r="JOG843" s="231"/>
      <c r="JOH843" s="231"/>
      <c r="JOI843" s="231"/>
      <c r="JOJ843" s="231"/>
      <c r="JOK843" s="231"/>
      <c r="JOL843" s="231"/>
      <c r="JOM843" s="231"/>
      <c r="JON843" s="231"/>
      <c r="JOO843" s="231"/>
      <c r="JOP843" s="231"/>
      <c r="JOQ843" s="231"/>
      <c r="JOR843" s="231"/>
      <c r="JOS843" s="231"/>
      <c r="JOT843" s="231"/>
      <c r="JOU843" s="231"/>
      <c r="JOV843" s="231"/>
      <c r="JOW843" s="231"/>
      <c r="JOX843" s="231"/>
      <c r="JOY843" s="231"/>
      <c r="JOZ843" s="231"/>
      <c r="JPA843" s="231"/>
      <c r="JPB843" s="231"/>
      <c r="JPC843" s="231"/>
      <c r="JPD843" s="231"/>
      <c r="JPE843" s="231"/>
      <c r="JPF843" s="231"/>
      <c r="JPG843" s="231"/>
      <c r="JPH843" s="231"/>
      <c r="JPI843" s="231"/>
      <c r="JPJ843" s="231"/>
      <c r="JPK843" s="231"/>
      <c r="JPL843" s="231"/>
      <c r="JPM843" s="231"/>
      <c r="JPN843" s="231"/>
      <c r="JPO843" s="231"/>
      <c r="JPP843" s="231"/>
      <c r="JPQ843" s="231"/>
      <c r="JPR843" s="231"/>
      <c r="JPS843" s="231"/>
      <c r="JPT843" s="231"/>
      <c r="JPU843" s="231"/>
      <c r="JPV843" s="231"/>
      <c r="JPW843" s="231"/>
      <c r="JPX843" s="231"/>
      <c r="JPY843" s="231"/>
      <c r="JPZ843" s="231"/>
      <c r="JQA843" s="231"/>
      <c r="JQB843" s="231"/>
      <c r="JQC843" s="231"/>
      <c r="JQD843" s="231"/>
      <c r="JQE843" s="231"/>
      <c r="JQF843" s="231"/>
      <c r="JQG843" s="231"/>
      <c r="JQH843" s="231"/>
      <c r="JQI843" s="231"/>
      <c r="JQJ843" s="231"/>
      <c r="JQK843" s="231"/>
      <c r="JQL843" s="231"/>
      <c r="JQM843" s="231"/>
      <c r="JQN843" s="231"/>
      <c r="JQO843" s="231"/>
      <c r="JQP843" s="231"/>
      <c r="JQQ843" s="231"/>
      <c r="JQR843" s="231"/>
      <c r="JQS843" s="231"/>
      <c r="JQT843" s="231"/>
      <c r="JQU843" s="231"/>
      <c r="JQV843" s="231"/>
      <c r="JQW843" s="231"/>
      <c r="JQX843" s="231"/>
      <c r="JQY843" s="231"/>
      <c r="JQZ843" s="231"/>
      <c r="JRA843" s="231"/>
      <c r="JRB843" s="231"/>
      <c r="JRC843" s="231"/>
      <c r="JRD843" s="231"/>
      <c r="JRE843" s="231"/>
      <c r="JRF843" s="231"/>
      <c r="JRG843" s="231"/>
      <c r="JRH843" s="231"/>
      <c r="JRI843" s="231"/>
      <c r="JRJ843" s="231"/>
      <c r="JRK843" s="231"/>
      <c r="JRL843" s="231"/>
      <c r="JRM843" s="231"/>
      <c r="JRN843" s="231"/>
      <c r="JRO843" s="231"/>
      <c r="JRP843" s="231"/>
      <c r="JRQ843" s="231"/>
      <c r="JRR843" s="231"/>
      <c r="JRS843" s="231"/>
      <c r="JRT843" s="231"/>
      <c r="JRU843" s="231"/>
      <c r="JRV843" s="231"/>
      <c r="JRW843" s="231"/>
      <c r="JRX843" s="231"/>
      <c r="JRY843" s="231"/>
      <c r="JRZ843" s="231"/>
      <c r="JSA843" s="231"/>
      <c r="JSB843" s="231"/>
      <c r="JSC843" s="231"/>
      <c r="JSD843" s="231"/>
      <c r="JSE843" s="231"/>
      <c r="JSF843" s="231"/>
      <c r="JSG843" s="231"/>
      <c r="JSH843" s="231"/>
      <c r="JSI843" s="231"/>
      <c r="JSJ843" s="231"/>
      <c r="JSK843" s="231"/>
      <c r="JSL843" s="231"/>
      <c r="JSM843" s="231"/>
      <c r="JSN843" s="231"/>
      <c r="JSO843" s="231"/>
      <c r="JSP843" s="231"/>
      <c r="JSQ843" s="231"/>
      <c r="JSR843" s="231"/>
      <c r="JSS843" s="231"/>
      <c r="JST843" s="231"/>
      <c r="JSU843" s="231"/>
      <c r="JSV843" s="231"/>
      <c r="JSW843" s="231"/>
      <c r="JSX843" s="231"/>
      <c r="JSY843" s="231"/>
      <c r="JSZ843" s="231"/>
      <c r="JTA843" s="231"/>
      <c r="JTB843" s="231"/>
      <c r="JTC843" s="231"/>
      <c r="JTD843" s="231"/>
      <c r="JTE843" s="231"/>
      <c r="JTF843" s="231"/>
      <c r="JTG843" s="231"/>
      <c r="JTH843" s="231"/>
      <c r="JTI843" s="231"/>
      <c r="JTJ843" s="231"/>
      <c r="JTK843" s="231"/>
      <c r="JTL843" s="231"/>
      <c r="JTM843" s="231"/>
      <c r="JTN843" s="231"/>
      <c r="JTO843" s="231"/>
      <c r="JTP843" s="231"/>
      <c r="JTQ843" s="231"/>
      <c r="JTR843" s="231"/>
      <c r="JTS843" s="231"/>
      <c r="JTT843" s="231"/>
      <c r="JTU843" s="231"/>
      <c r="JTV843" s="231"/>
      <c r="JTW843" s="231"/>
      <c r="JTX843" s="231"/>
      <c r="JTY843" s="231"/>
      <c r="JTZ843" s="231"/>
      <c r="JUA843" s="231"/>
      <c r="JUB843" s="231"/>
      <c r="JUC843" s="231"/>
      <c r="JUD843" s="231"/>
      <c r="JUE843" s="231"/>
      <c r="JUF843" s="231"/>
      <c r="JUG843" s="231"/>
      <c r="JUH843" s="231"/>
      <c r="JUI843" s="231"/>
      <c r="JUJ843" s="231"/>
      <c r="JUK843" s="231"/>
      <c r="JUL843" s="231"/>
      <c r="JUM843" s="231"/>
      <c r="JUN843" s="231"/>
      <c r="JUO843" s="231"/>
      <c r="JUP843" s="231"/>
      <c r="JUQ843" s="231"/>
      <c r="JUR843" s="231"/>
      <c r="JUS843" s="231"/>
      <c r="JUT843" s="231"/>
      <c r="JUU843" s="231"/>
      <c r="JUV843" s="231"/>
      <c r="JUW843" s="231"/>
      <c r="JUX843" s="231"/>
      <c r="JUY843" s="231"/>
      <c r="JUZ843" s="231"/>
      <c r="JVA843" s="231"/>
      <c r="JVB843" s="231"/>
      <c r="JVC843" s="231"/>
      <c r="JVD843" s="231"/>
      <c r="JVE843" s="231"/>
      <c r="JVF843" s="231"/>
      <c r="JVG843" s="231"/>
      <c r="JVH843" s="231"/>
      <c r="JVI843" s="231"/>
      <c r="JVJ843" s="231"/>
      <c r="JVK843" s="231"/>
      <c r="JVL843" s="231"/>
      <c r="JVM843" s="231"/>
      <c r="JVN843" s="231"/>
      <c r="JVO843" s="231"/>
      <c r="JVP843" s="231"/>
      <c r="JVQ843" s="231"/>
      <c r="JVR843" s="231"/>
      <c r="JVS843" s="231"/>
      <c r="JVT843" s="231"/>
      <c r="JVU843" s="231"/>
      <c r="JVV843" s="231"/>
      <c r="JVW843" s="231"/>
      <c r="JVX843" s="231"/>
      <c r="JVY843" s="231"/>
      <c r="JVZ843" s="231"/>
      <c r="JWA843" s="231"/>
      <c r="JWB843" s="231"/>
      <c r="JWC843" s="231"/>
      <c r="JWD843" s="231"/>
      <c r="JWE843" s="231"/>
      <c r="JWF843" s="231"/>
      <c r="JWG843" s="231"/>
      <c r="JWH843" s="231"/>
      <c r="JWI843" s="231"/>
      <c r="JWJ843" s="231"/>
      <c r="JWK843" s="231"/>
      <c r="JWL843" s="231"/>
      <c r="JWM843" s="231"/>
      <c r="JWN843" s="231"/>
      <c r="JWO843" s="231"/>
      <c r="JWP843" s="231"/>
      <c r="JWQ843" s="231"/>
      <c r="JWR843" s="231"/>
      <c r="JWS843" s="231"/>
      <c r="JWT843" s="231"/>
      <c r="JWU843" s="231"/>
      <c r="JWV843" s="231"/>
      <c r="JWW843" s="231"/>
      <c r="JWX843" s="231"/>
      <c r="JWY843" s="231"/>
      <c r="JWZ843" s="231"/>
      <c r="JXA843" s="231"/>
      <c r="JXB843" s="231"/>
      <c r="JXC843" s="231"/>
      <c r="JXD843" s="231"/>
      <c r="JXE843" s="231"/>
      <c r="JXF843" s="231"/>
      <c r="JXG843" s="231"/>
      <c r="JXH843" s="231"/>
      <c r="JXI843" s="231"/>
      <c r="JXJ843" s="231"/>
      <c r="JXK843" s="231"/>
      <c r="JXL843" s="231"/>
      <c r="JXM843" s="231"/>
      <c r="JXN843" s="231"/>
      <c r="JXO843" s="231"/>
      <c r="JXP843" s="231"/>
      <c r="JXQ843" s="231"/>
      <c r="JXR843" s="231"/>
      <c r="JXS843" s="231"/>
      <c r="JXT843" s="231"/>
      <c r="JXU843" s="231"/>
      <c r="JXV843" s="231"/>
      <c r="JXW843" s="231"/>
      <c r="JXX843" s="231"/>
      <c r="JXY843" s="231"/>
      <c r="JXZ843" s="231"/>
      <c r="JYA843" s="231"/>
      <c r="JYB843" s="231"/>
      <c r="JYC843" s="231"/>
      <c r="JYD843" s="231"/>
      <c r="JYE843" s="231"/>
      <c r="JYF843" s="231"/>
      <c r="JYG843" s="231"/>
      <c r="JYH843" s="231"/>
      <c r="JYI843" s="231"/>
      <c r="JYJ843" s="231"/>
      <c r="JYK843" s="231"/>
      <c r="JYL843" s="231"/>
      <c r="JYM843" s="231"/>
      <c r="JYN843" s="231"/>
      <c r="JYO843" s="231"/>
      <c r="JYP843" s="231"/>
      <c r="JYQ843" s="231"/>
      <c r="JYR843" s="231"/>
      <c r="JYS843" s="231"/>
      <c r="JYT843" s="231"/>
      <c r="JYU843" s="231"/>
      <c r="JYV843" s="231"/>
      <c r="JYW843" s="231"/>
      <c r="JYX843" s="231"/>
      <c r="JYY843" s="231"/>
      <c r="JYZ843" s="231"/>
      <c r="JZA843" s="231"/>
      <c r="JZB843" s="231"/>
      <c r="JZC843" s="231"/>
      <c r="JZD843" s="231"/>
      <c r="JZE843" s="231"/>
      <c r="JZF843" s="231"/>
      <c r="JZG843" s="231"/>
      <c r="JZH843" s="231"/>
      <c r="JZI843" s="231"/>
      <c r="JZJ843" s="231"/>
      <c r="JZK843" s="231"/>
      <c r="JZL843" s="231"/>
      <c r="JZM843" s="231"/>
      <c r="JZN843" s="231"/>
      <c r="JZO843" s="231"/>
      <c r="JZP843" s="231"/>
      <c r="JZQ843" s="231"/>
      <c r="JZR843" s="231"/>
      <c r="JZS843" s="231"/>
      <c r="JZT843" s="231"/>
      <c r="JZU843" s="231"/>
      <c r="JZV843" s="231"/>
      <c r="JZW843" s="231"/>
      <c r="JZX843" s="231"/>
      <c r="JZY843" s="231"/>
      <c r="JZZ843" s="231"/>
      <c r="KAA843" s="231"/>
      <c r="KAB843" s="231"/>
      <c r="KAC843" s="231"/>
      <c r="KAD843" s="231"/>
      <c r="KAE843" s="231"/>
      <c r="KAF843" s="231"/>
      <c r="KAG843" s="231"/>
      <c r="KAH843" s="231"/>
      <c r="KAI843" s="231"/>
      <c r="KAJ843" s="231"/>
      <c r="KAK843" s="231"/>
      <c r="KAL843" s="231"/>
      <c r="KAM843" s="231"/>
      <c r="KAN843" s="231"/>
      <c r="KAO843" s="231"/>
      <c r="KAP843" s="231"/>
      <c r="KAQ843" s="231"/>
      <c r="KAR843" s="231"/>
      <c r="KAS843" s="231"/>
      <c r="KAT843" s="231"/>
      <c r="KAU843" s="231"/>
      <c r="KAV843" s="231"/>
      <c r="KAW843" s="231"/>
      <c r="KAX843" s="231"/>
      <c r="KAY843" s="231"/>
      <c r="KAZ843" s="231"/>
      <c r="KBA843" s="231"/>
      <c r="KBB843" s="231"/>
      <c r="KBC843" s="231"/>
      <c r="KBD843" s="231"/>
      <c r="KBE843" s="231"/>
      <c r="KBF843" s="231"/>
      <c r="KBG843" s="231"/>
      <c r="KBH843" s="231"/>
      <c r="KBI843" s="231"/>
      <c r="KBJ843" s="231"/>
      <c r="KBK843" s="231"/>
      <c r="KBL843" s="231"/>
      <c r="KBM843" s="231"/>
      <c r="KBN843" s="231"/>
      <c r="KBO843" s="231"/>
      <c r="KBP843" s="231"/>
      <c r="KBQ843" s="231"/>
      <c r="KBR843" s="231"/>
      <c r="KBS843" s="231"/>
      <c r="KBT843" s="231"/>
      <c r="KBU843" s="231"/>
      <c r="KBV843" s="231"/>
      <c r="KBW843" s="231"/>
      <c r="KBX843" s="231"/>
      <c r="KBY843" s="231"/>
      <c r="KBZ843" s="231"/>
      <c r="KCA843" s="231"/>
      <c r="KCB843" s="231"/>
      <c r="KCC843" s="231"/>
      <c r="KCD843" s="231"/>
      <c r="KCE843" s="231"/>
      <c r="KCF843" s="231"/>
      <c r="KCG843" s="231"/>
      <c r="KCH843" s="231"/>
      <c r="KCI843" s="231"/>
      <c r="KCJ843" s="231"/>
      <c r="KCK843" s="231"/>
      <c r="KCL843" s="231"/>
      <c r="KCM843" s="231"/>
      <c r="KCN843" s="231"/>
      <c r="KCO843" s="231"/>
      <c r="KCP843" s="231"/>
      <c r="KCQ843" s="231"/>
      <c r="KCR843" s="231"/>
      <c r="KCS843" s="231"/>
      <c r="KCT843" s="231"/>
      <c r="KCU843" s="231"/>
      <c r="KCV843" s="231"/>
      <c r="KCW843" s="231"/>
      <c r="KCX843" s="231"/>
      <c r="KCY843" s="231"/>
      <c r="KCZ843" s="231"/>
      <c r="KDA843" s="231"/>
      <c r="KDB843" s="231"/>
      <c r="KDC843" s="231"/>
      <c r="KDD843" s="231"/>
      <c r="KDE843" s="231"/>
      <c r="KDF843" s="231"/>
      <c r="KDG843" s="231"/>
      <c r="KDH843" s="231"/>
      <c r="KDI843" s="231"/>
      <c r="KDJ843" s="231"/>
      <c r="KDK843" s="231"/>
      <c r="KDL843" s="231"/>
      <c r="KDM843" s="231"/>
      <c r="KDN843" s="231"/>
      <c r="KDO843" s="231"/>
      <c r="KDP843" s="231"/>
      <c r="KDQ843" s="231"/>
      <c r="KDR843" s="231"/>
      <c r="KDS843" s="231"/>
      <c r="KDT843" s="231"/>
      <c r="KDU843" s="231"/>
      <c r="KDV843" s="231"/>
      <c r="KDW843" s="231"/>
      <c r="KDX843" s="231"/>
      <c r="KDY843" s="231"/>
      <c r="KDZ843" s="231"/>
      <c r="KEA843" s="231"/>
      <c r="KEB843" s="231"/>
      <c r="KEC843" s="231"/>
      <c r="KED843" s="231"/>
      <c r="KEE843" s="231"/>
      <c r="KEF843" s="231"/>
      <c r="KEG843" s="231"/>
      <c r="KEH843" s="231"/>
      <c r="KEI843" s="231"/>
      <c r="KEJ843" s="231"/>
      <c r="KEK843" s="231"/>
      <c r="KEL843" s="231"/>
      <c r="KEM843" s="231"/>
      <c r="KEN843" s="231"/>
      <c r="KEO843" s="231"/>
      <c r="KEP843" s="231"/>
      <c r="KEQ843" s="231"/>
      <c r="KER843" s="231"/>
      <c r="KES843" s="231"/>
      <c r="KET843" s="231"/>
      <c r="KEU843" s="231"/>
      <c r="KEV843" s="231"/>
      <c r="KEW843" s="231"/>
      <c r="KEX843" s="231"/>
      <c r="KEY843" s="231"/>
      <c r="KEZ843" s="231"/>
      <c r="KFA843" s="231"/>
      <c r="KFB843" s="231"/>
      <c r="KFC843" s="231"/>
      <c r="KFD843" s="231"/>
      <c r="KFE843" s="231"/>
      <c r="KFF843" s="231"/>
      <c r="KFG843" s="231"/>
      <c r="KFH843" s="231"/>
      <c r="KFI843" s="231"/>
      <c r="KFJ843" s="231"/>
      <c r="KFK843" s="231"/>
      <c r="KFL843" s="231"/>
      <c r="KFM843" s="231"/>
      <c r="KFN843" s="231"/>
      <c r="KFO843" s="231"/>
      <c r="KFP843" s="231"/>
      <c r="KFQ843" s="231"/>
      <c r="KFR843" s="231"/>
      <c r="KFS843" s="231"/>
      <c r="KFT843" s="231"/>
      <c r="KFU843" s="231"/>
      <c r="KFV843" s="231"/>
      <c r="KFW843" s="231"/>
      <c r="KFX843" s="231"/>
      <c r="KFY843" s="231"/>
      <c r="KFZ843" s="231"/>
      <c r="KGA843" s="231"/>
      <c r="KGB843" s="231"/>
      <c r="KGC843" s="231"/>
      <c r="KGD843" s="231"/>
      <c r="KGE843" s="231"/>
      <c r="KGF843" s="231"/>
      <c r="KGG843" s="231"/>
      <c r="KGH843" s="231"/>
      <c r="KGI843" s="231"/>
      <c r="KGJ843" s="231"/>
      <c r="KGK843" s="231"/>
      <c r="KGL843" s="231"/>
      <c r="KGM843" s="231"/>
      <c r="KGN843" s="231"/>
      <c r="KGO843" s="231"/>
      <c r="KGP843" s="231"/>
      <c r="KGQ843" s="231"/>
      <c r="KGR843" s="231"/>
      <c r="KGS843" s="231"/>
      <c r="KGT843" s="231"/>
      <c r="KGU843" s="231"/>
      <c r="KGV843" s="231"/>
      <c r="KGW843" s="231"/>
      <c r="KGX843" s="231"/>
      <c r="KGY843" s="231"/>
      <c r="KGZ843" s="231"/>
      <c r="KHA843" s="231"/>
      <c r="KHB843" s="231"/>
      <c r="KHC843" s="231"/>
      <c r="KHD843" s="231"/>
      <c r="KHE843" s="231"/>
      <c r="KHF843" s="231"/>
      <c r="KHG843" s="231"/>
      <c r="KHH843" s="231"/>
      <c r="KHI843" s="231"/>
      <c r="KHJ843" s="231"/>
      <c r="KHK843" s="231"/>
      <c r="KHL843" s="231"/>
      <c r="KHM843" s="231"/>
      <c r="KHN843" s="231"/>
      <c r="KHO843" s="231"/>
      <c r="KHP843" s="231"/>
      <c r="KHQ843" s="231"/>
      <c r="KHR843" s="231"/>
      <c r="KHS843" s="231"/>
      <c r="KHT843" s="231"/>
      <c r="KHU843" s="231"/>
      <c r="KHV843" s="231"/>
      <c r="KHW843" s="231"/>
      <c r="KHX843" s="231"/>
      <c r="KHY843" s="231"/>
      <c r="KHZ843" s="231"/>
      <c r="KIA843" s="231"/>
      <c r="KIB843" s="231"/>
      <c r="KIC843" s="231"/>
      <c r="KID843" s="231"/>
      <c r="KIE843" s="231"/>
      <c r="KIF843" s="231"/>
      <c r="KIG843" s="231"/>
      <c r="KIH843" s="231"/>
      <c r="KII843" s="231"/>
      <c r="KIJ843" s="231"/>
      <c r="KIK843" s="231"/>
      <c r="KIL843" s="231"/>
      <c r="KIM843" s="231"/>
      <c r="KIN843" s="231"/>
      <c r="KIO843" s="231"/>
      <c r="KIP843" s="231"/>
      <c r="KIQ843" s="231"/>
      <c r="KIR843" s="231"/>
      <c r="KIS843" s="231"/>
      <c r="KIT843" s="231"/>
      <c r="KIU843" s="231"/>
      <c r="KIV843" s="231"/>
      <c r="KIW843" s="231"/>
      <c r="KIX843" s="231"/>
      <c r="KIY843" s="231"/>
      <c r="KIZ843" s="231"/>
      <c r="KJA843" s="231"/>
      <c r="KJB843" s="231"/>
      <c r="KJC843" s="231"/>
      <c r="KJD843" s="231"/>
      <c r="KJE843" s="231"/>
      <c r="KJF843" s="231"/>
      <c r="KJG843" s="231"/>
      <c r="KJH843" s="231"/>
      <c r="KJI843" s="231"/>
      <c r="KJJ843" s="231"/>
      <c r="KJK843" s="231"/>
      <c r="KJL843" s="231"/>
      <c r="KJM843" s="231"/>
      <c r="KJN843" s="231"/>
      <c r="KJO843" s="231"/>
      <c r="KJP843" s="231"/>
      <c r="KJQ843" s="231"/>
      <c r="KJR843" s="231"/>
      <c r="KJS843" s="231"/>
      <c r="KJT843" s="231"/>
      <c r="KJU843" s="231"/>
      <c r="KJV843" s="231"/>
      <c r="KJW843" s="231"/>
      <c r="KJX843" s="231"/>
      <c r="KJY843" s="231"/>
      <c r="KJZ843" s="231"/>
      <c r="KKA843" s="231"/>
      <c r="KKB843" s="231"/>
      <c r="KKC843" s="231"/>
      <c r="KKD843" s="231"/>
      <c r="KKE843" s="231"/>
      <c r="KKF843" s="231"/>
      <c r="KKG843" s="231"/>
      <c r="KKH843" s="231"/>
      <c r="KKI843" s="231"/>
      <c r="KKJ843" s="231"/>
      <c r="KKK843" s="231"/>
      <c r="KKL843" s="231"/>
      <c r="KKM843" s="231"/>
      <c r="KKN843" s="231"/>
      <c r="KKO843" s="231"/>
      <c r="KKP843" s="231"/>
      <c r="KKQ843" s="231"/>
      <c r="KKR843" s="231"/>
      <c r="KKS843" s="231"/>
      <c r="KKT843" s="231"/>
      <c r="KKU843" s="231"/>
      <c r="KKV843" s="231"/>
      <c r="KKW843" s="231"/>
      <c r="KKX843" s="231"/>
      <c r="KKY843" s="231"/>
      <c r="KKZ843" s="231"/>
      <c r="KLA843" s="231"/>
      <c r="KLB843" s="231"/>
      <c r="KLC843" s="231"/>
      <c r="KLD843" s="231"/>
      <c r="KLE843" s="231"/>
      <c r="KLF843" s="231"/>
      <c r="KLG843" s="231"/>
      <c r="KLH843" s="231"/>
      <c r="KLI843" s="231"/>
      <c r="KLJ843" s="231"/>
      <c r="KLK843" s="231"/>
      <c r="KLL843" s="231"/>
      <c r="KLM843" s="231"/>
      <c r="KLN843" s="231"/>
      <c r="KLO843" s="231"/>
      <c r="KLP843" s="231"/>
      <c r="KLQ843" s="231"/>
      <c r="KLR843" s="231"/>
      <c r="KLS843" s="231"/>
      <c r="KLT843" s="231"/>
      <c r="KLU843" s="231"/>
      <c r="KLV843" s="231"/>
      <c r="KLW843" s="231"/>
      <c r="KLX843" s="231"/>
      <c r="KLY843" s="231"/>
      <c r="KLZ843" s="231"/>
      <c r="KMA843" s="231"/>
      <c r="KMB843" s="231"/>
      <c r="KMC843" s="231"/>
      <c r="KMD843" s="231"/>
      <c r="KME843" s="231"/>
      <c r="KMF843" s="231"/>
      <c r="KMG843" s="231"/>
      <c r="KMH843" s="231"/>
      <c r="KMI843" s="231"/>
      <c r="KMJ843" s="231"/>
      <c r="KMK843" s="231"/>
      <c r="KML843" s="231"/>
      <c r="KMM843" s="231"/>
      <c r="KMN843" s="231"/>
      <c r="KMO843" s="231"/>
      <c r="KMP843" s="231"/>
      <c r="KMQ843" s="231"/>
      <c r="KMR843" s="231"/>
      <c r="KMS843" s="231"/>
      <c r="KMT843" s="231"/>
      <c r="KMU843" s="231"/>
      <c r="KMV843" s="231"/>
      <c r="KMW843" s="231"/>
      <c r="KMX843" s="231"/>
      <c r="KMY843" s="231"/>
      <c r="KMZ843" s="231"/>
      <c r="KNA843" s="231"/>
      <c r="KNB843" s="231"/>
      <c r="KNC843" s="231"/>
      <c r="KND843" s="231"/>
      <c r="KNE843" s="231"/>
      <c r="KNF843" s="231"/>
      <c r="KNG843" s="231"/>
      <c r="KNH843" s="231"/>
      <c r="KNI843" s="231"/>
      <c r="KNJ843" s="231"/>
      <c r="KNK843" s="231"/>
      <c r="KNL843" s="231"/>
      <c r="KNM843" s="231"/>
      <c r="KNN843" s="231"/>
      <c r="KNO843" s="231"/>
      <c r="KNP843" s="231"/>
      <c r="KNQ843" s="231"/>
      <c r="KNR843" s="231"/>
      <c r="KNS843" s="231"/>
      <c r="KNT843" s="231"/>
      <c r="KNU843" s="231"/>
      <c r="KNV843" s="231"/>
      <c r="KNW843" s="231"/>
      <c r="KNX843" s="231"/>
      <c r="KNY843" s="231"/>
      <c r="KNZ843" s="231"/>
      <c r="KOA843" s="231"/>
      <c r="KOB843" s="231"/>
      <c r="KOC843" s="231"/>
      <c r="KOD843" s="231"/>
      <c r="KOE843" s="231"/>
      <c r="KOF843" s="231"/>
      <c r="KOG843" s="231"/>
      <c r="KOH843" s="231"/>
      <c r="KOI843" s="231"/>
      <c r="KOJ843" s="231"/>
      <c r="KOK843" s="231"/>
      <c r="KOL843" s="231"/>
      <c r="KOM843" s="231"/>
      <c r="KON843" s="231"/>
      <c r="KOO843" s="231"/>
      <c r="KOP843" s="231"/>
      <c r="KOQ843" s="231"/>
      <c r="KOR843" s="231"/>
      <c r="KOS843" s="231"/>
      <c r="KOT843" s="231"/>
      <c r="KOU843" s="231"/>
      <c r="KOV843" s="231"/>
      <c r="KOW843" s="231"/>
      <c r="KOX843" s="231"/>
      <c r="KOY843" s="231"/>
      <c r="KOZ843" s="231"/>
      <c r="KPA843" s="231"/>
      <c r="KPB843" s="231"/>
      <c r="KPC843" s="231"/>
      <c r="KPD843" s="231"/>
      <c r="KPE843" s="231"/>
      <c r="KPF843" s="231"/>
      <c r="KPG843" s="231"/>
      <c r="KPH843" s="231"/>
      <c r="KPI843" s="231"/>
      <c r="KPJ843" s="231"/>
      <c r="KPK843" s="231"/>
      <c r="KPL843" s="231"/>
      <c r="KPM843" s="231"/>
      <c r="KPN843" s="231"/>
      <c r="KPO843" s="231"/>
      <c r="KPP843" s="231"/>
      <c r="KPQ843" s="231"/>
      <c r="KPR843" s="231"/>
      <c r="KPS843" s="231"/>
      <c r="KPT843" s="231"/>
      <c r="KPU843" s="231"/>
      <c r="KPV843" s="231"/>
      <c r="KPW843" s="231"/>
      <c r="KPX843" s="231"/>
      <c r="KPY843" s="231"/>
      <c r="KPZ843" s="231"/>
      <c r="KQA843" s="231"/>
      <c r="KQB843" s="231"/>
      <c r="KQC843" s="231"/>
      <c r="KQD843" s="231"/>
      <c r="KQE843" s="231"/>
      <c r="KQF843" s="231"/>
      <c r="KQG843" s="231"/>
      <c r="KQH843" s="231"/>
      <c r="KQI843" s="231"/>
      <c r="KQJ843" s="231"/>
      <c r="KQK843" s="231"/>
      <c r="KQL843" s="231"/>
      <c r="KQM843" s="231"/>
      <c r="KQN843" s="231"/>
      <c r="KQO843" s="231"/>
      <c r="KQP843" s="231"/>
      <c r="KQQ843" s="231"/>
      <c r="KQR843" s="231"/>
      <c r="KQS843" s="231"/>
      <c r="KQT843" s="231"/>
      <c r="KQU843" s="231"/>
      <c r="KQV843" s="231"/>
      <c r="KQW843" s="231"/>
      <c r="KQX843" s="231"/>
      <c r="KQY843" s="231"/>
      <c r="KQZ843" s="231"/>
      <c r="KRA843" s="231"/>
      <c r="KRB843" s="231"/>
      <c r="KRC843" s="231"/>
      <c r="KRD843" s="231"/>
      <c r="KRE843" s="231"/>
      <c r="KRF843" s="231"/>
      <c r="KRG843" s="231"/>
      <c r="KRH843" s="231"/>
      <c r="KRI843" s="231"/>
      <c r="KRJ843" s="231"/>
      <c r="KRK843" s="231"/>
      <c r="KRL843" s="231"/>
      <c r="KRM843" s="231"/>
      <c r="KRN843" s="231"/>
      <c r="KRO843" s="231"/>
      <c r="KRP843" s="231"/>
      <c r="KRQ843" s="231"/>
      <c r="KRR843" s="231"/>
      <c r="KRS843" s="231"/>
      <c r="KRT843" s="231"/>
      <c r="KRU843" s="231"/>
      <c r="KRV843" s="231"/>
      <c r="KRW843" s="231"/>
      <c r="KRX843" s="231"/>
      <c r="KRY843" s="231"/>
      <c r="KRZ843" s="231"/>
      <c r="KSA843" s="231"/>
      <c r="KSB843" s="231"/>
      <c r="KSC843" s="231"/>
      <c r="KSD843" s="231"/>
      <c r="KSE843" s="231"/>
      <c r="KSF843" s="231"/>
      <c r="KSG843" s="231"/>
      <c r="KSH843" s="231"/>
      <c r="KSI843" s="231"/>
      <c r="KSJ843" s="231"/>
      <c r="KSK843" s="231"/>
      <c r="KSL843" s="231"/>
      <c r="KSM843" s="231"/>
      <c r="KSN843" s="231"/>
      <c r="KSO843" s="231"/>
      <c r="KSP843" s="231"/>
      <c r="KSQ843" s="231"/>
      <c r="KSR843" s="231"/>
      <c r="KSS843" s="231"/>
      <c r="KST843" s="231"/>
      <c r="KSU843" s="231"/>
      <c r="KSV843" s="231"/>
      <c r="KSW843" s="231"/>
      <c r="KSX843" s="231"/>
      <c r="KSY843" s="231"/>
      <c r="KSZ843" s="231"/>
      <c r="KTA843" s="231"/>
      <c r="KTB843" s="231"/>
      <c r="KTC843" s="231"/>
      <c r="KTD843" s="231"/>
      <c r="KTE843" s="231"/>
      <c r="KTF843" s="231"/>
      <c r="KTG843" s="231"/>
      <c r="KTH843" s="231"/>
      <c r="KTI843" s="231"/>
      <c r="KTJ843" s="231"/>
      <c r="KTK843" s="231"/>
      <c r="KTL843" s="231"/>
      <c r="KTM843" s="231"/>
      <c r="KTN843" s="231"/>
      <c r="KTO843" s="231"/>
      <c r="KTP843" s="231"/>
      <c r="KTQ843" s="231"/>
      <c r="KTR843" s="231"/>
      <c r="KTS843" s="231"/>
      <c r="KTT843" s="231"/>
      <c r="KTU843" s="231"/>
      <c r="KTV843" s="231"/>
      <c r="KTW843" s="231"/>
      <c r="KTX843" s="231"/>
      <c r="KTY843" s="231"/>
      <c r="KTZ843" s="231"/>
      <c r="KUA843" s="231"/>
      <c r="KUB843" s="231"/>
      <c r="KUC843" s="231"/>
      <c r="KUD843" s="231"/>
      <c r="KUE843" s="231"/>
      <c r="KUF843" s="231"/>
      <c r="KUG843" s="231"/>
      <c r="KUH843" s="231"/>
      <c r="KUI843" s="231"/>
      <c r="KUJ843" s="231"/>
      <c r="KUK843" s="231"/>
      <c r="KUL843" s="231"/>
      <c r="KUM843" s="231"/>
      <c r="KUN843" s="231"/>
      <c r="KUO843" s="231"/>
      <c r="KUP843" s="231"/>
      <c r="KUQ843" s="231"/>
      <c r="KUR843" s="231"/>
      <c r="KUS843" s="231"/>
      <c r="KUT843" s="231"/>
      <c r="KUU843" s="231"/>
      <c r="KUV843" s="231"/>
      <c r="KUW843" s="231"/>
      <c r="KUX843" s="231"/>
      <c r="KUY843" s="231"/>
      <c r="KUZ843" s="231"/>
      <c r="KVA843" s="231"/>
      <c r="KVB843" s="231"/>
      <c r="KVC843" s="231"/>
      <c r="KVD843" s="231"/>
      <c r="KVE843" s="231"/>
      <c r="KVF843" s="231"/>
      <c r="KVG843" s="231"/>
      <c r="KVH843" s="231"/>
      <c r="KVI843" s="231"/>
      <c r="KVJ843" s="231"/>
      <c r="KVK843" s="231"/>
      <c r="KVL843" s="231"/>
      <c r="KVM843" s="231"/>
      <c r="KVN843" s="231"/>
      <c r="KVO843" s="231"/>
      <c r="KVP843" s="231"/>
      <c r="KVQ843" s="231"/>
      <c r="KVR843" s="231"/>
      <c r="KVS843" s="231"/>
      <c r="KVT843" s="231"/>
      <c r="KVU843" s="231"/>
      <c r="KVV843" s="231"/>
      <c r="KVW843" s="231"/>
      <c r="KVX843" s="231"/>
      <c r="KVY843" s="231"/>
      <c r="KVZ843" s="231"/>
      <c r="KWA843" s="231"/>
      <c r="KWB843" s="231"/>
      <c r="KWC843" s="231"/>
      <c r="KWD843" s="231"/>
      <c r="KWE843" s="231"/>
      <c r="KWF843" s="231"/>
      <c r="KWG843" s="231"/>
      <c r="KWH843" s="231"/>
      <c r="KWI843" s="231"/>
      <c r="KWJ843" s="231"/>
      <c r="KWK843" s="231"/>
      <c r="KWL843" s="231"/>
      <c r="KWM843" s="231"/>
      <c r="KWN843" s="231"/>
      <c r="KWO843" s="231"/>
      <c r="KWP843" s="231"/>
      <c r="KWQ843" s="231"/>
      <c r="KWR843" s="231"/>
      <c r="KWS843" s="231"/>
      <c r="KWT843" s="231"/>
      <c r="KWU843" s="231"/>
      <c r="KWV843" s="231"/>
      <c r="KWW843" s="231"/>
      <c r="KWX843" s="231"/>
      <c r="KWY843" s="231"/>
      <c r="KWZ843" s="231"/>
      <c r="KXA843" s="231"/>
      <c r="KXB843" s="231"/>
      <c r="KXC843" s="231"/>
      <c r="KXD843" s="231"/>
      <c r="KXE843" s="231"/>
      <c r="KXF843" s="231"/>
      <c r="KXG843" s="231"/>
      <c r="KXH843" s="231"/>
      <c r="KXI843" s="231"/>
      <c r="KXJ843" s="231"/>
      <c r="KXK843" s="231"/>
      <c r="KXL843" s="231"/>
      <c r="KXM843" s="231"/>
      <c r="KXN843" s="231"/>
      <c r="KXO843" s="231"/>
      <c r="KXP843" s="231"/>
      <c r="KXQ843" s="231"/>
      <c r="KXR843" s="231"/>
      <c r="KXS843" s="231"/>
      <c r="KXT843" s="231"/>
      <c r="KXU843" s="231"/>
      <c r="KXV843" s="231"/>
      <c r="KXW843" s="231"/>
      <c r="KXX843" s="231"/>
      <c r="KXY843" s="231"/>
      <c r="KXZ843" s="231"/>
      <c r="KYA843" s="231"/>
      <c r="KYB843" s="231"/>
      <c r="KYC843" s="231"/>
      <c r="KYD843" s="231"/>
      <c r="KYE843" s="231"/>
      <c r="KYF843" s="231"/>
      <c r="KYG843" s="231"/>
      <c r="KYH843" s="231"/>
      <c r="KYI843" s="231"/>
      <c r="KYJ843" s="231"/>
      <c r="KYK843" s="231"/>
      <c r="KYL843" s="231"/>
      <c r="KYM843" s="231"/>
      <c r="KYN843" s="231"/>
      <c r="KYO843" s="231"/>
      <c r="KYP843" s="231"/>
      <c r="KYQ843" s="231"/>
      <c r="KYR843" s="231"/>
      <c r="KYS843" s="231"/>
      <c r="KYT843" s="231"/>
      <c r="KYU843" s="231"/>
      <c r="KYV843" s="231"/>
      <c r="KYW843" s="231"/>
      <c r="KYX843" s="231"/>
      <c r="KYY843" s="231"/>
      <c r="KYZ843" s="231"/>
      <c r="KZA843" s="231"/>
      <c r="KZB843" s="231"/>
      <c r="KZC843" s="231"/>
      <c r="KZD843" s="231"/>
      <c r="KZE843" s="231"/>
      <c r="KZF843" s="231"/>
      <c r="KZG843" s="231"/>
      <c r="KZH843" s="231"/>
      <c r="KZI843" s="231"/>
      <c r="KZJ843" s="231"/>
      <c r="KZK843" s="231"/>
      <c r="KZL843" s="231"/>
      <c r="KZM843" s="231"/>
      <c r="KZN843" s="231"/>
      <c r="KZO843" s="231"/>
      <c r="KZP843" s="231"/>
      <c r="KZQ843" s="231"/>
      <c r="KZR843" s="231"/>
      <c r="KZS843" s="231"/>
      <c r="KZT843" s="231"/>
      <c r="KZU843" s="231"/>
      <c r="KZV843" s="231"/>
      <c r="KZW843" s="231"/>
      <c r="KZX843" s="231"/>
      <c r="KZY843" s="231"/>
      <c r="KZZ843" s="231"/>
      <c r="LAA843" s="231"/>
      <c r="LAB843" s="231"/>
      <c r="LAC843" s="231"/>
      <c r="LAD843" s="231"/>
      <c r="LAE843" s="231"/>
      <c r="LAF843" s="231"/>
      <c r="LAG843" s="231"/>
      <c r="LAH843" s="231"/>
      <c r="LAI843" s="231"/>
      <c r="LAJ843" s="231"/>
      <c r="LAK843" s="231"/>
      <c r="LAL843" s="231"/>
      <c r="LAM843" s="231"/>
      <c r="LAN843" s="231"/>
      <c r="LAO843" s="231"/>
      <c r="LAP843" s="231"/>
      <c r="LAQ843" s="231"/>
      <c r="LAR843" s="231"/>
      <c r="LAS843" s="231"/>
      <c r="LAT843" s="231"/>
      <c r="LAU843" s="231"/>
      <c r="LAV843" s="231"/>
      <c r="LAW843" s="231"/>
      <c r="LAX843" s="231"/>
      <c r="LAY843" s="231"/>
      <c r="LAZ843" s="231"/>
      <c r="LBA843" s="231"/>
      <c r="LBB843" s="231"/>
      <c r="LBC843" s="231"/>
      <c r="LBD843" s="231"/>
      <c r="LBE843" s="231"/>
      <c r="LBF843" s="231"/>
      <c r="LBG843" s="231"/>
      <c r="LBH843" s="231"/>
      <c r="LBI843" s="231"/>
      <c r="LBJ843" s="231"/>
      <c r="LBK843" s="231"/>
      <c r="LBL843" s="231"/>
      <c r="LBM843" s="231"/>
      <c r="LBN843" s="231"/>
      <c r="LBO843" s="231"/>
      <c r="LBP843" s="231"/>
      <c r="LBQ843" s="231"/>
      <c r="LBR843" s="231"/>
      <c r="LBS843" s="231"/>
      <c r="LBT843" s="231"/>
      <c r="LBU843" s="231"/>
      <c r="LBV843" s="231"/>
      <c r="LBW843" s="231"/>
      <c r="LBX843" s="231"/>
      <c r="LBY843" s="231"/>
      <c r="LBZ843" s="231"/>
      <c r="LCA843" s="231"/>
      <c r="LCB843" s="231"/>
      <c r="LCC843" s="231"/>
      <c r="LCD843" s="231"/>
      <c r="LCE843" s="231"/>
      <c r="LCF843" s="231"/>
      <c r="LCG843" s="231"/>
      <c r="LCH843" s="231"/>
      <c r="LCI843" s="231"/>
      <c r="LCJ843" s="231"/>
      <c r="LCK843" s="231"/>
      <c r="LCL843" s="231"/>
      <c r="LCM843" s="231"/>
      <c r="LCN843" s="231"/>
      <c r="LCO843" s="231"/>
      <c r="LCP843" s="231"/>
      <c r="LCQ843" s="231"/>
      <c r="LCR843" s="231"/>
      <c r="LCS843" s="231"/>
      <c r="LCT843" s="231"/>
      <c r="LCU843" s="231"/>
      <c r="LCV843" s="231"/>
      <c r="LCW843" s="231"/>
      <c r="LCX843" s="231"/>
      <c r="LCY843" s="231"/>
      <c r="LCZ843" s="231"/>
      <c r="LDA843" s="231"/>
      <c r="LDB843" s="231"/>
      <c r="LDC843" s="231"/>
      <c r="LDD843" s="231"/>
      <c r="LDE843" s="231"/>
      <c r="LDF843" s="231"/>
      <c r="LDG843" s="231"/>
      <c r="LDH843" s="231"/>
      <c r="LDI843" s="231"/>
      <c r="LDJ843" s="231"/>
      <c r="LDK843" s="231"/>
      <c r="LDL843" s="231"/>
      <c r="LDM843" s="231"/>
      <c r="LDN843" s="231"/>
      <c r="LDO843" s="231"/>
      <c r="LDP843" s="231"/>
      <c r="LDQ843" s="231"/>
      <c r="LDR843" s="231"/>
      <c r="LDS843" s="231"/>
      <c r="LDT843" s="231"/>
      <c r="LDU843" s="231"/>
      <c r="LDV843" s="231"/>
      <c r="LDW843" s="231"/>
      <c r="LDX843" s="231"/>
      <c r="LDY843" s="231"/>
      <c r="LDZ843" s="231"/>
      <c r="LEA843" s="231"/>
      <c r="LEB843" s="231"/>
      <c r="LEC843" s="231"/>
      <c r="LED843" s="231"/>
      <c r="LEE843" s="231"/>
      <c r="LEF843" s="231"/>
      <c r="LEG843" s="231"/>
      <c r="LEH843" s="231"/>
      <c r="LEI843" s="231"/>
      <c r="LEJ843" s="231"/>
      <c r="LEK843" s="231"/>
      <c r="LEL843" s="231"/>
      <c r="LEM843" s="231"/>
      <c r="LEN843" s="231"/>
      <c r="LEO843" s="231"/>
      <c r="LEP843" s="231"/>
      <c r="LEQ843" s="231"/>
      <c r="LER843" s="231"/>
      <c r="LES843" s="231"/>
      <c r="LET843" s="231"/>
      <c r="LEU843" s="231"/>
      <c r="LEV843" s="231"/>
      <c r="LEW843" s="231"/>
      <c r="LEX843" s="231"/>
      <c r="LEY843" s="231"/>
      <c r="LEZ843" s="231"/>
      <c r="LFA843" s="231"/>
      <c r="LFB843" s="231"/>
      <c r="LFC843" s="231"/>
      <c r="LFD843" s="231"/>
      <c r="LFE843" s="231"/>
      <c r="LFF843" s="231"/>
      <c r="LFG843" s="231"/>
      <c r="LFH843" s="231"/>
      <c r="LFI843" s="231"/>
      <c r="LFJ843" s="231"/>
      <c r="LFK843" s="231"/>
      <c r="LFL843" s="231"/>
      <c r="LFM843" s="231"/>
      <c r="LFN843" s="231"/>
      <c r="LFO843" s="231"/>
      <c r="LFP843" s="231"/>
      <c r="LFQ843" s="231"/>
      <c r="LFR843" s="231"/>
      <c r="LFS843" s="231"/>
      <c r="LFT843" s="231"/>
      <c r="LFU843" s="231"/>
      <c r="LFV843" s="231"/>
      <c r="LFW843" s="231"/>
      <c r="LFX843" s="231"/>
      <c r="LFY843" s="231"/>
      <c r="LFZ843" s="231"/>
      <c r="LGA843" s="231"/>
      <c r="LGB843" s="231"/>
      <c r="LGC843" s="231"/>
      <c r="LGD843" s="231"/>
      <c r="LGE843" s="231"/>
      <c r="LGF843" s="231"/>
      <c r="LGG843" s="231"/>
      <c r="LGH843" s="231"/>
      <c r="LGI843" s="231"/>
      <c r="LGJ843" s="231"/>
      <c r="LGK843" s="231"/>
      <c r="LGL843" s="231"/>
      <c r="LGM843" s="231"/>
      <c r="LGN843" s="231"/>
      <c r="LGO843" s="231"/>
      <c r="LGP843" s="231"/>
      <c r="LGQ843" s="231"/>
      <c r="LGR843" s="231"/>
      <c r="LGS843" s="231"/>
      <c r="LGT843" s="231"/>
      <c r="LGU843" s="231"/>
      <c r="LGV843" s="231"/>
      <c r="LGW843" s="231"/>
      <c r="LGX843" s="231"/>
      <c r="LGY843" s="231"/>
      <c r="LGZ843" s="231"/>
      <c r="LHA843" s="231"/>
      <c r="LHB843" s="231"/>
      <c r="LHC843" s="231"/>
      <c r="LHD843" s="231"/>
      <c r="LHE843" s="231"/>
      <c r="LHF843" s="231"/>
      <c r="LHG843" s="231"/>
      <c r="LHH843" s="231"/>
      <c r="LHI843" s="231"/>
      <c r="LHJ843" s="231"/>
      <c r="LHK843" s="231"/>
      <c r="LHL843" s="231"/>
      <c r="LHM843" s="231"/>
      <c r="LHN843" s="231"/>
      <c r="LHO843" s="231"/>
      <c r="LHP843" s="231"/>
      <c r="LHQ843" s="231"/>
      <c r="LHR843" s="231"/>
      <c r="LHS843" s="231"/>
      <c r="LHT843" s="231"/>
      <c r="LHU843" s="231"/>
      <c r="LHV843" s="231"/>
      <c r="LHW843" s="231"/>
      <c r="LHX843" s="231"/>
      <c r="LHY843" s="231"/>
      <c r="LHZ843" s="231"/>
      <c r="LIA843" s="231"/>
      <c r="LIB843" s="231"/>
      <c r="LIC843" s="231"/>
      <c r="LID843" s="231"/>
      <c r="LIE843" s="231"/>
      <c r="LIF843" s="231"/>
      <c r="LIG843" s="231"/>
      <c r="LIH843" s="231"/>
      <c r="LII843" s="231"/>
      <c r="LIJ843" s="231"/>
      <c r="LIK843" s="231"/>
      <c r="LIL843" s="231"/>
      <c r="LIM843" s="231"/>
      <c r="LIN843" s="231"/>
      <c r="LIO843" s="231"/>
      <c r="LIP843" s="231"/>
      <c r="LIQ843" s="231"/>
      <c r="LIR843" s="231"/>
      <c r="LIS843" s="231"/>
      <c r="LIT843" s="231"/>
      <c r="LIU843" s="231"/>
      <c r="LIV843" s="231"/>
      <c r="LIW843" s="231"/>
      <c r="LIX843" s="231"/>
      <c r="LIY843" s="231"/>
      <c r="LIZ843" s="231"/>
      <c r="LJA843" s="231"/>
      <c r="LJB843" s="231"/>
      <c r="LJC843" s="231"/>
      <c r="LJD843" s="231"/>
      <c r="LJE843" s="231"/>
      <c r="LJF843" s="231"/>
      <c r="LJG843" s="231"/>
      <c r="LJH843" s="231"/>
      <c r="LJI843" s="231"/>
      <c r="LJJ843" s="231"/>
      <c r="LJK843" s="231"/>
      <c r="LJL843" s="231"/>
      <c r="LJM843" s="231"/>
      <c r="LJN843" s="231"/>
      <c r="LJO843" s="231"/>
      <c r="LJP843" s="231"/>
      <c r="LJQ843" s="231"/>
      <c r="LJR843" s="231"/>
      <c r="LJS843" s="231"/>
      <c r="LJT843" s="231"/>
      <c r="LJU843" s="231"/>
      <c r="LJV843" s="231"/>
      <c r="LJW843" s="231"/>
      <c r="LJX843" s="231"/>
      <c r="LJY843" s="231"/>
      <c r="LJZ843" s="231"/>
      <c r="LKA843" s="231"/>
      <c r="LKB843" s="231"/>
      <c r="LKC843" s="231"/>
      <c r="LKD843" s="231"/>
      <c r="LKE843" s="231"/>
      <c r="LKF843" s="231"/>
      <c r="LKG843" s="231"/>
      <c r="LKH843" s="231"/>
      <c r="LKI843" s="231"/>
      <c r="LKJ843" s="231"/>
      <c r="LKK843" s="231"/>
      <c r="LKL843" s="231"/>
      <c r="LKM843" s="231"/>
      <c r="LKN843" s="231"/>
      <c r="LKO843" s="231"/>
      <c r="LKP843" s="231"/>
      <c r="LKQ843" s="231"/>
      <c r="LKR843" s="231"/>
      <c r="LKS843" s="231"/>
      <c r="LKT843" s="231"/>
      <c r="LKU843" s="231"/>
      <c r="LKV843" s="231"/>
      <c r="LKW843" s="231"/>
      <c r="LKX843" s="231"/>
      <c r="LKY843" s="231"/>
      <c r="LKZ843" s="231"/>
      <c r="LLA843" s="231"/>
      <c r="LLB843" s="231"/>
      <c r="LLC843" s="231"/>
      <c r="LLD843" s="231"/>
      <c r="LLE843" s="231"/>
      <c r="LLF843" s="231"/>
      <c r="LLG843" s="231"/>
      <c r="LLH843" s="231"/>
      <c r="LLI843" s="231"/>
      <c r="LLJ843" s="231"/>
      <c r="LLK843" s="231"/>
      <c r="LLL843" s="231"/>
      <c r="LLM843" s="231"/>
      <c r="LLN843" s="231"/>
      <c r="LLO843" s="231"/>
      <c r="LLP843" s="231"/>
      <c r="LLQ843" s="231"/>
      <c r="LLR843" s="231"/>
      <c r="LLS843" s="231"/>
      <c r="LLT843" s="231"/>
      <c r="LLU843" s="231"/>
      <c r="LLV843" s="231"/>
      <c r="LLW843" s="231"/>
      <c r="LLX843" s="231"/>
      <c r="LLY843" s="231"/>
      <c r="LLZ843" s="231"/>
      <c r="LMA843" s="231"/>
      <c r="LMB843" s="231"/>
      <c r="LMC843" s="231"/>
      <c r="LMD843" s="231"/>
      <c r="LME843" s="231"/>
      <c r="LMF843" s="231"/>
      <c r="LMG843" s="231"/>
      <c r="LMH843" s="231"/>
      <c r="LMI843" s="231"/>
      <c r="LMJ843" s="231"/>
      <c r="LMK843" s="231"/>
      <c r="LML843" s="231"/>
      <c r="LMM843" s="231"/>
      <c r="LMN843" s="231"/>
      <c r="LMO843" s="231"/>
      <c r="LMP843" s="231"/>
      <c r="LMQ843" s="231"/>
      <c r="LMR843" s="231"/>
      <c r="LMS843" s="231"/>
      <c r="LMT843" s="231"/>
      <c r="LMU843" s="231"/>
      <c r="LMV843" s="231"/>
      <c r="LMW843" s="231"/>
      <c r="LMX843" s="231"/>
      <c r="LMY843" s="231"/>
      <c r="LMZ843" s="231"/>
      <c r="LNA843" s="231"/>
      <c r="LNB843" s="231"/>
      <c r="LNC843" s="231"/>
      <c r="LND843" s="231"/>
      <c r="LNE843" s="231"/>
      <c r="LNF843" s="231"/>
      <c r="LNG843" s="231"/>
      <c r="LNH843" s="231"/>
      <c r="LNI843" s="231"/>
      <c r="LNJ843" s="231"/>
      <c r="LNK843" s="231"/>
      <c r="LNL843" s="231"/>
      <c r="LNM843" s="231"/>
      <c r="LNN843" s="231"/>
      <c r="LNO843" s="231"/>
      <c r="LNP843" s="231"/>
      <c r="LNQ843" s="231"/>
      <c r="LNR843" s="231"/>
      <c r="LNS843" s="231"/>
      <c r="LNT843" s="231"/>
      <c r="LNU843" s="231"/>
      <c r="LNV843" s="231"/>
      <c r="LNW843" s="231"/>
      <c r="LNX843" s="231"/>
      <c r="LNY843" s="231"/>
      <c r="LNZ843" s="231"/>
      <c r="LOA843" s="231"/>
      <c r="LOB843" s="231"/>
      <c r="LOC843" s="231"/>
      <c r="LOD843" s="231"/>
      <c r="LOE843" s="231"/>
      <c r="LOF843" s="231"/>
      <c r="LOG843" s="231"/>
      <c r="LOH843" s="231"/>
      <c r="LOI843" s="231"/>
      <c r="LOJ843" s="231"/>
      <c r="LOK843" s="231"/>
      <c r="LOL843" s="231"/>
      <c r="LOM843" s="231"/>
      <c r="LON843" s="231"/>
      <c r="LOO843" s="231"/>
      <c r="LOP843" s="231"/>
      <c r="LOQ843" s="231"/>
      <c r="LOR843" s="231"/>
      <c r="LOS843" s="231"/>
      <c r="LOT843" s="231"/>
      <c r="LOU843" s="231"/>
      <c r="LOV843" s="231"/>
      <c r="LOW843" s="231"/>
      <c r="LOX843" s="231"/>
      <c r="LOY843" s="231"/>
      <c r="LOZ843" s="231"/>
      <c r="LPA843" s="231"/>
      <c r="LPB843" s="231"/>
      <c r="LPC843" s="231"/>
      <c r="LPD843" s="231"/>
      <c r="LPE843" s="231"/>
      <c r="LPF843" s="231"/>
      <c r="LPG843" s="231"/>
      <c r="LPH843" s="231"/>
      <c r="LPI843" s="231"/>
      <c r="LPJ843" s="231"/>
      <c r="LPK843" s="231"/>
      <c r="LPL843" s="231"/>
      <c r="LPM843" s="231"/>
      <c r="LPN843" s="231"/>
      <c r="LPO843" s="231"/>
      <c r="LPP843" s="231"/>
      <c r="LPQ843" s="231"/>
      <c r="LPR843" s="231"/>
      <c r="LPS843" s="231"/>
      <c r="LPT843" s="231"/>
      <c r="LPU843" s="231"/>
      <c r="LPV843" s="231"/>
      <c r="LPW843" s="231"/>
      <c r="LPX843" s="231"/>
      <c r="LPY843" s="231"/>
      <c r="LPZ843" s="231"/>
      <c r="LQA843" s="231"/>
      <c r="LQB843" s="231"/>
      <c r="LQC843" s="231"/>
      <c r="LQD843" s="231"/>
      <c r="LQE843" s="231"/>
      <c r="LQF843" s="231"/>
      <c r="LQG843" s="231"/>
      <c r="LQH843" s="231"/>
      <c r="LQI843" s="231"/>
      <c r="LQJ843" s="231"/>
      <c r="LQK843" s="231"/>
      <c r="LQL843" s="231"/>
      <c r="LQM843" s="231"/>
      <c r="LQN843" s="231"/>
      <c r="LQO843" s="231"/>
      <c r="LQP843" s="231"/>
      <c r="LQQ843" s="231"/>
      <c r="LQR843" s="231"/>
      <c r="LQS843" s="231"/>
      <c r="LQT843" s="231"/>
      <c r="LQU843" s="231"/>
      <c r="LQV843" s="231"/>
      <c r="LQW843" s="231"/>
      <c r="LQX843" s="231"/>
      <c r="LQY843" s="231"/>
      <c r="LQZ843" s="231"/>
      <c r="LRA843" s="231"/>
      <c r="LRB843" s="231"/>
      <c r="LRC843" s="231"/>
      <c r="LRD843" s="231"/>
      <c r="LRE843" s="231"/>
      <c r="LRF843" s="231"/>
      <c r="LRG843" s="231"/>
      <c r="LRH843" s="231"/>
      <c r="LRI843" s="231"/>
      <c r="LRJ843" s="231"/>
      <c r="LRK843" s="231"/>
      <c r="LRL843" s="231"/>
      <c r="LRM843" s="231"/>
      <c r="LRN843" s="231"/>
      <c r="LRO843" s="231"/>
      <c r="LRP843" s="231"/>
      <c r="LRQ843" s="231"/>
      <c r="LRR843" s="231"/>
      <c r="LRS843" s="231"/>
      <c r="LRT843" s="231"/>
      <c r="LRU843" s="231"/>
      <c r="LRV843" s="231"/>
      <c r="LRW843" s="231"/>
      <c r="LRX843" s="231"/>
      <c r="LRY843" s="231"/>
      <c r="LRZ843" s="231"/>
      <c r="LSA843" s="231"/>
      <c r="LSB843" s="231"/>
      <c r="LSC843" s="231"/>
      <c r="LSD843" s="231"/>
      <c r="LSE843" s="231"/>
      <c r="LSF843" s="231"/>
      <c r="LSG843" s="231"/>
      <c r="LSH843" s="231"/>
      <c r="LSI843" s="231"/>
      <c r="LSJ843" s="231"/>
      <c r="LSK843" s="231"/>
      <c r="LSL843" s="231"/>
      <c r="LSM843" s="231"/>
      <c r="LSN843" s="231"/>
      <c r="LSO843" s="231"/>
      <c r="LSP843" s="231"/>
      <c r="LSQ843" s="231"/>
      <c r="LSR843" s="231"/>
      <c r="LSS843" s="231"/>
      <c r="LST843" s="231"/>
      <c r="LSU843" s="231"/>
      <c r="LSV843" s="231"/>
      <c r="LSW843" s="231"/>
      <c r="LSX843" s="231"/>
      <c r="LSY843" s="231"/>
      <c r="LSZ843" s="231"/>
      <c r="LTA843" s="231"/>
      <c r="LTB843" s="231"/>
      <c r="LTC843" s="231"/>
      <c r="LTD843" s="231"/>
      <c r="LTE843" s="231"/>
      <c r="LTF843" s="231"/>
      <c r="LTG843" s="231"/>
      <c r="LTH843" s="231"/>
      <c r="LTI843" s="231"/>
      <c r="LTJ843" s="231"/>
      <c r="LTK843" s="231"/>
      <c r="LTL843" s="231"/>
      <c r="LTM843" s="231"/>
      <c r="LTN843" s="231"/>
      <c r="LTO843" s="231"/>
      <c r="LTP843" s="231"/>
      <c r="LTQ843" s="231"/>
      <c r="LTR843" s="231"/>
      <c r="LTS843" s="231"/>
      <c r="LTT843" s="231"/>
      <c r="LTU843" s="231"/>
      <c r="LTV843" s="231"/>
      <c r="LTW843" s="231"/>
      <c r="LTX843" s="231"/>
      <c r="LTY843" s="231"/>
      <c r="LTZ843" s="231"/>
      <c r="LUA843" s="231"/>
      <c r="LUB843" s="231"/>
      <c r="LUC843" s="231"/>
      <c r="LUD843" s="231"/>
      <c r="LUE843" s="231"/>
      <c r="LUF843" s="231"/>
      <c r="LUG843" s="231"/>
      <c r="LUH843" s="231"/>
      <c r="LUI843" s="231"/>
      <c r="LUJ843" s="231"/>
      <c r="LUK843" s="231"/>
      <c r="LUL843" s="231"/>
      <c r="LUM843" s="231"/>
      <c r="LUN843" s="231"/>
      <c r="LUO843" s="231"/>
      <c r="LUP843" s="231"/>
      <c r="LUQ843" s="231"/>
      <c r="LUR843" s="231"/>
      <c r="LUS843" s="231"/>
      <c r="LUT843" s="231"/>
      <c r="LUU843" s="231"/>
      <c r="LUV843" s="231"/>
      <c r="LUW843" s="231"/>
      <c r="LUX843" s="231"/>
      <c r="LUY843" s="231"/>
      <c r="LUZ843" s="231"/>
      <c r="LVA843" s="231"/>
      <c r="LVB843" s="231"/>
      <c r="LVC843" s="231"/>
      <c r="LVD843" s="231"/>
      <c r="LVE843" s="231"/>
      <c r="LVF843" s="231"/>
      <c r="LVG843" s="231"/>
      <c r="LVH843" s="231"/>
      <c r="LVI843" s="231"/>
      <c r="LVJ843" s="231"/>
      <c r="LVK843" s="231"/>
      <c r="LVL843" s="231"/>
      <c r="LVM843" s="231"/>
      <c r="LVN843" s="231"/>
      <c r="LVO843" s="231"/>
      <c r="LVP843" s="231"/>
      <c r="LVQ843" s="231"/>
      <c r="LVR843" s="231"/>
      <c r="LVS843" s="231"/>
      <c r="LVT843" s="231"/>
      <c r="LVU843" s="231"/>
      <c r="LVV843" s="231"/>
      <c r="LVW843" s="231"/>
      <c r="LVX843" s="231"/>
      <c r="LVY843" s="231"/>
      <c r="LVZ843" s="231"/>
      <c r="LWA843" s="231"/>
      <c r="LWB843" s="231"/>
      <c r="LWC843" s="231"/>
      <c r="LWD843" s="231"/>
      <c r="LWE843" s="231"/>
      <c r="LWF843" s="231"/>
      <c r="LWG843" s="231"/>
      <c r="LWH843" s="231"/>
      <c r="LWI843" s="231"/>
      <c r="LWJ843" s="231"/>
      <c r="LWK843" s="231"/>
      <c r="LWL843" s="231"/>
      <c r="LWM843" s="231"/>
      <c r="LWN843" s="231"/>
      <c r="LWO843" s="231"/>
      <c r="LWP843" s="231"/>
      <c r="LWQ843" s="231"/>
      <c r="LWR843" s="231"/>
      <c r="LWS843" s="231"/>
      <c r="LWT843" s="231"/>
      <c r="LWU843" s="231"/>
      <c r="LWV843" s="231"/>
      <c r="LWW843" s="231"/>
      <c r="LWX843" s="231"/>
      <c r="LWY843" s="231"/>
      <c r="LWZ843" s="231"/>
      <c r="LXA843" s="231"/>
      <c r="LXB843" s="231"/>
      <c r="LXC843" s="231"/>
      <c r="LXD843" s="231"/>
      <c r="LXE843" s="231"/>
      <c r="LXF843" s="231"/>
      <c r="LXG843" s="231"/>
      <c r="LXH843" s="231"/>
      <c r="LXI843" s="231"/>
      <c r="LXJ843" s="231"/>
      <c r="LXK843" s="231"/>
      <c r="LXL843" s="231"/>
      <c r="LXM843" s="231"/>
      <c r="LXN843" s="231"/>
      <c r="LXO843" s="231"/>
      <c r="LXP843" s="231"/>
      <c r="LXQ843" s="231"/>
      <c r="LXR843" s="231"/>
      <c r="LXS843" s="231"/>
      <c r="LXT843" s="231"/>
      <c r="LXU843" s="231"/>
      <c r="LXV843" s="231"/>
      <c r="LXW843" s="231"/>
      <c r="LXX843" s="231"/>
      <c r="LXY843" s="231"/>
      <c r="LXZ843" s="231"/>
      <c r="LYA843" s="231"/>
      <c r="LYB843" s="231"/>
      <c r="LYC843" s="231"/>
      <c r="LYD843" s="231"/>
      <c r="LYE843" s="231"/>
      <c r="LYF843" s="231"/>
      <c r="LYG843" s="231"/>
      <c r="LYH843" s="231"/>
      <c r="LYI843" s="231"/>
      <c r="LYJ843" s="231"/>
      <c r="LYK843" s="231"/>
      <c r="LYL843" s="231"/>
      <c r="LYM843" s="231"/>
      <c r="LYN843" s="231"/>
      <c r="LYO843" s="231"/>
      <c r="LYP843" s="231"/>
      <c r="LYQ843" s="231"/>
      <c r="LYR843" s="231"/>
      <c r="LYS843" s="231"/>
      <c r="LYT843" s="231"/>
      <c r="LYU843" s="231"/>
      <c r="LYV843" s="231"/>
      <c r="LYW843" s="231"/>
      <c r="LYX843" s="231"/>
      <c r="LYY843" s="231"/>
      <c r="LYZ843" s="231"/>
      <c r="LZA843" s="231"/>
      <c r="LZB843" s="231"/>
      <c r="LZC843" s="231"/>
      <c r="LZD843" s="231"/>
      <c r="LZE843" s="231"/>
      <c r="LZF843" s="231"/>
      <c r="LZG843" s="231"/>
      <c r="LZH843" s="231"/>
      <c r="LZI843" s="231"/>
      <c r="LZJ843" s="231"/>
      <c r="LZK843" s="231"/>
      <c r="LZL843" s="231"/>
      <c r="LZM843" s="231"/>
      <c r="LZN843" s="231"/>
      <c r="LZO843" s="231"/>
      <c r="LZP843" s="231"/>
      <c r="LZQ843" s="231"/>
      <c r="LZR843" s="231"/>
      <c r="LZS843" s="231"/>
      <c r="LZT843" s="231"/>
      <c r="LZU843" s="231"/>
      <c r="LZV843" s="231"/>
      <c r="LZW843" s="231"/>
      <c r="LZX843" s="231"/>
      <c r="LZY843" s="231"/>
      <c r="LZZ843" s="231"/>
      <c r="MAA843" s="231"/>
      <c r="MAB843" s="231"/>
      <c r="MAC843" s="231"/>
      <c r="MAD843" s="231"/>
      <c r="MAE843" s="231"/>
      <c r="MAF843" s="231"/>
      <c r="MAG843" s="231"/>
      <c r="MAH843" s="231"/>
      <c r="MAI843" s="231"/>
      <c r="MAJ843" s="231"/>
      <c r="MAK843" s="231"/>
      <c r="MAL843" s="231"/>
      <c r="MAM843" s="231"/>
      <c r="MAN843" s="231"/>
      <c r="MAO843" s="231"/>
      <c r="MAP843" s="231"/>
      <c r="MAQ843" s="231"/>
      <c r="MAR843" s="231"/>
      <c r="MAS843" s="231"/>
      <c r="MAT843" s="231"/>
      <c r="MAU843" s="231"/>
      <c r="MAV843" s="231"/>
      <c r="MAW843" s="231"/>
      <c r="MAX843" s="231"/>
      <c r="MAY843" s="231"/>
      <c r="MAZ843" s="231"/>
      <c r="MBA843" s="231"/>
      <c r="MBB843" s="231"/>
      <c r="MBC843" s="231"/>
      <c r="MBD843" s="231"/>
      <c r="MBE843" s="231"/>
      <c r="MBF843" s="231"/>
      <c r="MBG843" s="231"/>
      <c r="MBH843" s="231"/>
      <c r="MBI843" s="231"/>
      <c r="MBJ843" s="231"/>
      <c r="MBK843" s="231"/>
      <c r="MBL843" s="231"/>
      <c r="MBM843" s="231"/>
      <c r="MBN843" s="231"/>
      <c r="MBO843" s="231"/>
      <c r="MBP843" s="231"/>
      <c r="MBQ843" s="231"/>
      <c r="MBR843" s="231"/>
      <c r="MBS843" s="231"/>
      <c r="MBT843" s="231"/>
      <c r="MBU843" s="231"/>
      <c r="MBV843" s="231"/>
      <c r="MBW843" s="231"/>
      <c r="MBX843" s="231"/>
      <c r="MBY843" s="231"/>
      <c r="MBZ843" s="231"/>
      <c r="MCA843" s="231"/>
      <c r="MCB843" s="231"/>
      <c r="MCC843" s="231"/>
      <c r="MCD843" s="231"/>
      <c r="MCE843" s="231"/>
      <c r="MCF843" s="231"/>
      <c r="MCG843" s="231"/>
      <c r="MCH843" s="231"/>
      <c r="MCI843" s="231"/>
      <c r="MCJ843" s="231"/>
      <c r="MCK843" s="231"/>
      <c r="MCL843" s="231"/>
      <c r="MCM843" s="231"/>
      <c r="MCN843" s="231"/>
      <c r="MCO843" s="231"/>
      <c r="MCP843" s="231"/>
      <c r="MCQ843" s="231"/>
      <c r="MCR843" s="231"/>
      <c r="MCS843" s="231"/>
      <c r="MCT843" s="231"/>
      <c r="MCU843" s="231"/>
      <c r="MCV843" s="231"/>
      <c r="MCW843" s="231"/>
      <c r="MCX843" s="231"/>
      <c r="MCY843" s="231"/>
      <c r="MCZ843" s="231"/>
      <c r="MDA843" s="231"/>
      <c r="MDB843" s="231"/>
      <c r="MDC843" s="231"/>
      <c r="MDD843" s="231"/>
      <c r="MDE843" s="231"/>
      <c r="MDF843" s="231"/>
      <c r="MDG843" s="231"/>
      <c r="MDH843" s="231"/>
      <c r="MDI843" s="231"/>
      <c r="MDJ843" s="231"/>
      <c r="MDK843" s="231"/>
      <c r="MDL843" s="231"/>
      <c r="MDM843" s="231"/>
      <c r="MDN843" s="231"/>
      <c r="MDO843" s="231"/>
      <c r="MDP843" s="231"/>
      <c r="MDQ843" s="231"/>
      <c r="MDR843" s="231"/>
      <c r="MDS843" s="231"/>
      <c r="MDT843" s="231"/>
      <c r="MDU843" s="231"/>
      <c r="MDV843" s="231"/>
      <c r="MDW843" s="231"/>
      <c r="MDX843" s="231"/>
      <c r="MDY843" s="231"/>
      <c r="MDZ843" s="231"/>
      <c r="MEA843" s="231"/>
      <c r="MEB843" s="231"/>
      <c r="MEC843" s="231"/>
      <c r="MED843" s="231"/>
      <c r="MEE843" s="231"/>
      <c r="MEF843" s="231"/>
      <c r="MEG843" s="231"/>
      <c r="MEH843" s="231"/>
      <c r="MEI843" s="231"/>
      <c r="MEJ843" s="231"/>
      <c r="MEK843" s="231"/>
      <c r="MEL843" s="231"/>
      <c r="MEM843" s="231"/>
      <c r="MEN843" s="231"/>
      <c r="MEO843" s="231"/>
      <c r="MEP843" s="231"/>
      <c r="MEQ843" s="231"/>
      <c r="MER843" s="231"/>
      <c r="MES843" s="231"/>
      <c r="MET843" s="231"/>
      <c r="MEU843" s="231"/>
      <c r="MEV843" s="231"/>
      <c r="MEW843" s="231"/>
      <c r="MEX843" s="231"/>
      <c r="MEY843" s="231"/>
      <c r="MEZ843" s="231"/>
      <c r="MFA843" s="231"/>
      <c r="MFB843" s="231"/>
      <c r="MFC843" s="231"/>
      <c r="MFD843" s="231"/>
      <c r="MFE843" s="231"/>
      <c r="MFF843" s="231"/>
      <c r="MFG843" s="231"/>
      <c r="MFH843" s="231"/>
      <c r="MFI843" s="231"/>
      <c r="MFJ843" s="231"/>
      <c r="MFK843" s="231"/>
      <c r="MFL843" s="231"/>
      <c r="MFM843" s="231"/>
      <c r="MFN843" s="231"/>
      <c r="MFO843" s="231"/>
      <c r="MFP843" s="231"/>
      <c r="MFQ843" s="231"/>
      <c r="MFR843" s="231"/>
      <c r="MFS843" s="231"/>
      <c r="MFT843" s="231"/>
      <c r="MFU843" s="231"/>
      <c r="MFV843" s="231"/>
      <c r="MFW843" s="231"/>
      <c r="MFX843" s="231"/>
      <c r="MFY843" s="231"/>
      <c r="MFZ843" s="231"/>
      <c r="MGA843" s="231"/>
      <c r="MGB843" s="231"/>
      <c r="MGC843" s="231"/>
      <c r="MGD843" s="231"/>
      <c r="MGE843" s="231"/>
      <c r="MGF843" s="231"/>
      <c r="MGG843" s="231"/>
      <c r="MGH843" s="231"/>
      <c r="MGI843" s="231"/>
      <c r="MGJ843" s="231"/>
      <c r="MGK843" s="231"/>
      <c r="MGL843" s="231"/>
      <c r="MGM843" s="231"/>
      <c r="MGN843" s="231"/>
      <c r="MGO843" s="231"/>
      <c r="MGP843" s="231"/>
      <c r="MGQ843" s="231"/>
      <c r="MGR843" s="231"/>
      <c r="MGS843" s="231"/>
      <c r="MGT843" s="231"/>
      <c r="MGU843" s="231"/>
      <c r="MGV843" s="231"/>
      <c r="MGW843" s="231"/>
      <c r="MGX843" s="231"/>
      <c r="MGY843" s="231"/>
      <c r="MGZ843" s="231"/>
      <c r="MHA843" s="231"/>
      <c r="MHB843" s="231"/>
      <c r="MHC843" s="231"/>
      <c r="MHD843" s="231"/>
      <c r="MHE843" s="231"/>
      <c r="MHF843" s="231"/>
      <c r="MHG843" s="231"/>
      <c r="MHH843" s="231"/>
      <c r="MHI843" s="231"/>
      <c r="MHJ843" s="231"/>
      <c r="MHK843" s="231"/>
      <c r="MHL843" s="231"/>
      <c r="MHM843" s="231"/>
      <c r="MHN843" s="231"/>
      <c r="MHO843" s="231"/>
      <c r="MHP843" s="231"/>
      <c r="MHQ843" s="231"/>
      <c r="MHR843" s="231"/>
      <c r="MHS843" s="231"/>
      <c r="MHT843" s="231"/>
      <c r="MHU843" s="231"/>
      <c r="MHV843" s="231"/>
      <c r="MHW843" s="231"/>
      <c r="MHX843" s="231"/>
      <c r="MHY843" s="231"/>
      <c r="MHZ843" s="231"/>
      <c r="MIA843" s="231"/>
      <c r="MIB843" s="231"/>
      <c r="MIC843" s="231"/>
      <c r="MID843" s="231"/>
      <c r="MIE843" s="231"/>
      <c r="MIF843" s="231"/>
      <c r="MIG843" s="231"/>
      <c r="MIH843" s="231"/>
      <c r="MII843" s="231"/>
      <c r="MIJ843" s="231"/>
      <c r="MIK843" s="231"/>
      <c r="MIL843" s="231"/>
      <c r="MIM843" s="231"/>
      <c r="MIN843" s="231"/>
      <c r="MIO843" s="231"/>
      <c r="MIP843" s="231"/>
      <c r="MIQ843" s="231"/>
      <c r="MIR843" s="231"/>
      <c r="MIS843" s="231"/>
      <c r="MIT843" s="231"/>
      <c r="MIU843" s="231"/>
      <c r="MIV843" s="231"/>
      <c r="MIW843" s="231"/>
      <c r="MIX843" s="231"/>
      <c r="MIY843" s="231"/>
      <c r="MIZ843" s="231"/>
      <c r="MJA843" s="231"/>
      <c r="MJB843" s="231"/>
      <c r="MJC843" s="231"/>
      <c r="MJD843" s="231"/>
      <c r="MJE843" s="231"/>
      <c r="MJF843" s="231"/>
      <c r="MJG843" s="231"/>
      <c r="MJH843" s="231"/>
      <c r="MJI843" s="231"/>
      <c r="MJJ843" s="231"/>
      <c r="MJK843" s="231"/>
      <c r="MJL843" s="231"/>
      <c r="MJM843" s="231"/>
      <c r="MJN843" s="231"/>
      <c r="MJO843" s="231"/>
      <c r="MJP843" s="231"/>
      <c r="MJQ843" s="231"/>
      <c r="MJR843" s="231"/>
      <c r="MJS843" s="231"/>
      <c r="MJT843" s="231"/>
      <c r="MJU843" s="231"/>
      <c r="MJV843" s="231"/>
      <c r="MJW843" s="231"/>
      <c r="MJX843" s="231"/>
      <c r="MJY843" s="231"/>
      <c r="MJZ843" s="231"/>
      <c r="MKA843" s="231"/>
      <c r="MKB843" s="231"/>
      <c r="MKC843" s="231"/>
      <c r="MKD843" s="231"/>
      <c r="MKE843" s="231"/>
      <c r="MKF843" s="231"/>
      <c r="MKG843" s="231"/>
      <c r="MKH843" s="231"/>
      <c r="MKI843" s="231"/>
      <c r="MKJ843" s="231"/>
      <c r="MKK843" s="231"/>
      <c r="MKL843" s="231"/>
      <c r="MKM843" s="231"/>
      <c r="MKN843" s="231"/>
      <c r="MKO843" s="231"/>
      <c r="MKP843" s="231"/>
      <c r="MKQ843" s="231"/>
      <c r="MKR843" s="231"/>
      <c r="MKS843" s="231"/>
      <c r="MKT843" s="231"/>
      <c r="MKU843" s="231"/>
      <c r="MKV843" s="231"/>
      <c r="MKW843" s="231"/>
      <c r="MKX843" s="231"/>
      <c r="MKY843" s="231"/>
      <c r="MKZ843" s="231"/>
      <c r="MLA843" s="231"/>
      <c r="MLB843" s="231"/>
      <c r="MLC843" s="231"/>
      <c r="MLD843" s="231"/>
      <c r="MLE843" s="231"/>
      <c r="MLF843" s="231"/>
      <c r="MLG843" s="231"/>
      <c r="MLH843" s="231"/>
      <c r="MLI843" s="231"/>
      <c r="MLJ843" s="231"/>
      <c r="MLK843" s="231"/>
      <c r="MLL843" s="231"/>
      <c r="MLM843" s="231"/>
      <c r="MLN843" s="231"/>
      <c r="MLO843" s="231"/>
      <c r="MLP843" s="231"/>
      <c r="MLQ843" s="231"/>
      <c r="MLR843" s="231"/>
      <c r="MLS843" s="231"/>
      <c r="MLT843" s="231"/>
      <c r="MLU843" s="231"/>
      <c r="MLV843" s="231"/>
      <c r="MLW843" s="231"/>
      <c r="MLX843" s="231"/>
      <c r="MLY843" s="231"/>
      <c r="MLZ843" s="231"/>
      <c r="MMA843" s="231"/>
      <c r="MMB843" s="231"/>
      <c r="MMC843" s="231"/>
      <c r="MMD843" s="231"/>
      <c r="MME843" s="231"/>
      <c r="MMF843" s="231"/>
      <c r="MMG843" s="231"/>
      <c r="MMH843" s="231"/>
      <c r="MMI843" s="231"/>
      <c r="MMJ843" s="231"/>
      <c r="MMK843" s="231"/>
      <c r="MML843" s="231"/>
      <c r="MMM843" s="231"/>
      <c r="MMN843" s="231"/>
      <c r="MMO843" s="231"/>
      <c r="MMP843" s="231"/>
      <c r="MMQ843" s="231"/>
      <c r="MMR843" s="231"/>
      <c r="MMS843" s="231"/>
      <c r="MMT843" s="231"/>
      <c r="MMU843" s="231"/>
      <c r="MMV843" s="231"/>
      <c r="MMW843" s="231"/>
      <c r="MMX843" s="231"/>
      <c r="MMY843" s="231"/>
      <c r="MMZ843" s="231"/>
      <c r="MNA843" s="231"/>
      <c r="MNB843" s="231"/>
      <c r="MNC843" s="231"/>
      <c r="MND843" s="231"/>
      <c r="MNE843" s="231"/>
      <c r="MNF843" s="231"/>
      <c r="MNG843" s="231"/>
      <c r="MNH843" s="231"/>
      <c r="MNI843" s="231"/>
      <c r="MNJ843" s="231"/>
      <c r="MNK843" s="231"/>
      <c r="MNL843" s="231"/>
      <c r="MNM843" s="231"/>
      <c r="MNN843" s="231"/>
      <c r="MNO843" s="231"/>
      <c r="MNP843" s="231"/>
      <c r="MNQ843" s="231"/>
      <c r="MNR843" s="231"/>
      <c r="MNS843" s="231"/>
      <c r="MNT843" s="231"/>
      <c r="MNU843" s="231"/>
      <c r="MNV843" s="231"/>
      <c r="MNW843" s="231"/>
      <c r="MNX843" s="231"/>
      <c r="MNY843" s="231"/>
      <c r="MNZ843" s="231"/>
      <c r="MOA843" s="231"/>
      <c r="MOB843" s="231"/>
      <c r="MOC843" s="231"/>
      <c r="MOD843" s="231"/>
      <c r="MOE843" s="231"/>
      <c r="MOF843" s="231"/>
      <c r="MOG843" s="231"/>
      <c r="MOH843" s="231"/>
      <c r="MOI843" s="231"/>
      <c r="MOJ843" s="231"/>
      <c r="MOK843" s="231"/>
      <c r="MOL843" s="231"/>
      <c r="MOM843" s="231"/>
      <c r="MON843" s="231"/>
      <c r="MOO843" s="231"/>
      <c r="MOP843" s="231"/>
      <c r="MOQ843" s="231"/>
      <c r="MOR843" s="231"/>
      <c r="MOS843" s="231"/>
      <c r="MOT843" s="231"/>
      <c r="MOU843" s="231"/>
      <c r="MOV843" s="231"/>
      <c r="MOW843" s="231"/>
      <c r="MOX843" s="231"/>
      <c r="MOY843" s="231"/>
      <c r="MOZ843" s="231"/>
      <c r="MPA843" s="231"/>
      <c r="MPB843" s="231"/>
      <c r="MPC843" s="231"/>
      <c r="MPD843" s="231"/>
      <c r="MPE843" s="231"/>
      <c r="MPF843" s="231"/>
      <c r="MPG843" s="231"/>
      <c r="MPH843" s="231"/>
      <c r="MPI843" s="231"/>
      <c r="MPJ843" s="231"/>
      <c r="MPK843" s="231"/>
      <c r="MPL843" s="231"/>
      <c r="MPM843" s="231"/>
      <c r="MPN843" s="231"/>
      <c r="MPO843" s="231"/>
      <c r="MPP843" s="231"/>
      <c r="MPQ843" s="231"/>
      <c r="MPR843" s="231"/>
      <c r="MPS843" s="231"/>
      <c r="MPT843" s="231"/>
      <c r="MPU843" s="231"/>
      <c r="MPV843" s="231"/>
      <c r="MPW843" s="231"/>
      <c r="MPX843" s="231"/>
      <c r="MPY843" s="231"/>
      <c r="MPZ843" s="231"/>
      <c r="MQA843" s="231"/>
      <c r="MQB843" s="231"/>
      <c r="MQC843" s="231"/>
      <c r="MQD843" s="231"/>
      <c r="MQE843" s="231"/>
      <c r="MQF843" s="231"/>
      <c r="MQG843" s="231"/>
      <c r="MQH843" s="231"/>
      <c r="MQI843" s="231"/>
      <c r="MQJ843" s="231"/>
      <c r="MQK843" s="231"/>
      <c r="MQL843" s="231"/>
      <c r="MQM843" s="231"/>
      <c r="MQN843" s="231"/>
      <c r="MQO843" s="231"/>
      <c r="MQP843" s="231"/>
      <c r="MQQ843" s="231"/>
      <c r="MQR843" s="231"/>
      <c r="MQS843" s="231"/>
      <c r="MQT843" s="231"/>
      <c r="MQU843" s="231"/>
      <c r="MQV843" s="231"/>
      <c r="MQW843" s="231"/>
      <c r="MQX843" s="231"/>
      <c r="MQY843" s="231"/>
      <c r="MQZ843" s="231"/>
      <c r="MRA843" s="231"/>
      <c r="MRB843" s="231"/>
      <c r="MRC843" s="231"/>
      <c r="MRD843" s="231"/>
      <c r="MRE843" s="231"/>
      <c r="MRF843" s="231"/>
      <c r="MRG843" s="231"/>
      <c r="MRH843" s="231"/>
      <c r="MRI843" s="231"/>
      <c r="MRJ843" s="231"/>
      <c r="MRK843" s="231"/>
      <c r="MRL843" s="231"/>
      <c r="MRM843" s="231"/>
      <c r="MRN843" s="231"/>
      <c r="MRO843" s="231"/>
      <c r="MRP843" s="231"/>
      <c r="MRQ843" s="231"/>
      <c r="MRR843" s="231"/>
      <c r="MRS843" s="231"/>
      <c r="MRT843" s="231"/>
      <c r="MRU843" s="231"/>
      <c r="MRV843" s="231"/>
      <c r="MRW843" s="231"/>
      <c r="MRX843" s="231"/>
      <c r="MRY843" s="231"/>
      <c r="MRZ843" s="231"/>
      <c r="MSA843" s="231"/>
      <c r="MSB843" s="231"/>
      <c r="MSC843" s="231"/>
      <c r="MSD843" s="231"/>
      <c r="MSE843" s="231"/>
      <c r="MSF843" s="231"/>
      <c r="MSG843" s="231"/>
      <c r="MSH843" s="231"/>
      <c r="MSI843" s="231"/>
      <c r="MSJ843" s="231"/>
      <c r="MSK843" s="231"/>
      <c r="MSL843" s="231"/>
      <c r="MSM843" s="231"/>
      <c r="MSN843" s="231"/>
      <c r="MSO843" s="231"/>
      <c r="MSP843" s="231"/>
      <c r="MSQ843" s="231"/>
      <c r="MSR843" s="231"/>
      <c r="MSS843" s="231"/>
      <c r="MST843" s="231"/>
      <c r="MSU843" s="231"/>
      <c r="MSV843" s="231"/>
      <c r="MSW843" s="231"/>
      <c r="MSX843" s="231"/>
      <c r="MSY843" s="231"/>
      <c r="MSZ843" s="231"/>
      <c r="MTA843" s="231"/>
      <c r="MTB843" s="231"/>
      <c r="MTC843" s="231"/>
      <c r="MTD843" s="231"/>
      <c r="MTE843" s="231"/>
      <c r="MTF843" s="231"/>
      <c r="MTG843" s="231"/>
      <c r="MTH843" s="231"/>
      <c r="MTI843" s="231"/>
      <c r="MTJ843" s="231"/>
      <c r="MTK843" s="231"/>
      <c r="MTL843" s="231"/>
      <c r="MTM843" s="231"/>
      <c r="MTN843" s="231"/>
      <c r="MTO843" s="231"/>
      <c r="MTP843" s="231"/>
      <c r="MTQ843" s="231"/>
      <c r="MTR843" s="231"/>
      <c r="MTS843" s="231"/>
      <c r="MTT843" s="231"/>
      <c r="MTU843" s="231"/>
      <c r="MTV843" s="231"/>
      <c r="MTW843" s="231"/>
      <c r="MTX843" s="231"/>
      <c r="MTY843" s="231"/>
      <c r="MTZ843" s="231"/>
      <c r="MUA843" s="231"/>
      <c r="MUB843" s="231"/>
      <c r="MUC843" s="231"/>
      <c r="MUD843" s="231"/>
      <c r="MUE843" s="231"/>
      <c r="MUF843" s="231"/>
      <c r="MUG843" s="231"/>
      <c r="MUH843" s="231"/>
      <c r="MUI843" s="231"/>
      <c r="MUJ843" s="231"/>
      <c r="MUK843" s="231"/>
      <c r="MUL843" s="231"/>
      <c r="MUM843" s="231"/>
      <c r="MUN843" s="231"/>
      <c r="MUO843" s="231"/>
      <c r="MUP843" s="231"/>
      <c r="MUQ843" s="231"/>
      <c r="MUR843" s="231"/>
      <c r="MUS843" s="231"/>
      <c r="MUT843" s="231"/>
      <c r="MUU843" s="231"/>
      <c r="MUV843" s="231"/>
      <c r="MUW843" s="231"/>
      <c r="MUX843" s="231"/>
      <c r="MUY843" s="231"/>
      <c r="MUZ843" s="231"/>
      <c r="MVA843" s="231"/>
      <c r="MVB843" s="231"/>
      <c r="MVC843" s="231"/>
      <c r="MVD843" s="231"/>
      <c r="MVE843" s="231"/>
      <c r="MVF843" s="231"/>
      <c r="MVG843" s="231"/>
      <c r="MVH843" s="231"/>
      <c r="MVI843" s="231"/>
      <c r="MVJ843" s="231"/>
      <c r="MVK843" s="231"/>
      <c r="MVL843" s="231"/>
      <c r="MVM843" s="231"/>
      <c r="MVN843" s="231"/>
      <c r="MVO843" s="231"/>
      <c r="MVP843" s="231"/>
      <c r="MVQ843" s="231"/>
      <c r="MVR843" s="231"/>
      <c r="MVS843" s="231"/>
      <c r="MVT843" s="231"/>
      <c r="MVU843" s="231"/>
      <c r="MVV843" s="231"/>
      <c r="MVW843" s="231"/>
      <c r="MVX843" s="231"/>
      <c r="MVY843" s="231"/>
      <c r="MVZ843" s="231"/>
      <c r="MWA843" s="231"/>
      <c r="MWB843" s="231"/>
      <c r="MWC843" s="231"/>
      <c r="MWD843" s="231"/>
      <c r="MWE843" s="231"/>
      <c r="MWF843" s="231"/>
      <c r="MWG843" s="231"/>
      <c r="MWH843" s="231"/>
      <c r="MWI843" s="231"/>
      <c r="MWJ843" s="231"/>
      <c r="MWK843" s="231"/>
      <c r="MWL843" s="231"/>
      <c r="MWM843" s="231"/>
      <c r="MWN843" s="231"/>
      <c r="MWO843" s="231"/>
      <c r="MWP843" s="231"/>
      <c r="MWQ843" s="231"/>
      <c r="MWR843" s="231"/>
      <c r="MWS843" s="231"/>
      <c r="MWT843" s="231"/>
      <c r="MWU843" s="231"/>
      <c r="MWV843" s="231"/>
      <c r="MWW843" s="231"/>
      <c r="MWX843" s="231"/>
      <c r="MWY843" s="231"/>
      <c r="MWZ843" s="231"/>
      <c r="MXA843" s="231"/>
      <c r="MXB843" s="231"/>
      <c r="MXC843" s="231"/>
      <c r="MXD843" s="231"/>
      <c r="MXE843" s="231"/>
      <c r="MXF843" s="231"/>
      <c r="MXG843" s="231"/>
      <c r="MXH843" s="231"/>
      <c r="MXI843" s="231"/>
      <c r="MXJ843" s="231"/>
      <c r="MXK843" s="231"/>
      <c r="MXL843" s="231"/>
      <c r="MXM843" s="231"/>
      <c r="MXN843" s="231"/>
      <c r="MXO843" s="231"/>
      <c r="MXP843" s="231"/>
      <c r="MXQ843" s="231"/>
      <c r="MXR843" s="231"/>
      <c r="MXS843" s="231"/>
      <c r="MXT843" s="231"/>
      <c r="MXU843" s="231"/>
      <c r="MXV843" s="231"/>
      <c r="MXW843" s="231"/>
      <c r="MXX843" s="231"/>
      <c r="MXY843" s="231"/>
      <c r="MXZ843" s="231"/>
      <c r="MYA843" s="231"/>
      <c r="MYB843" s="231"/>
      <c r="MYC843" s="231"/>
      <c r="MYD843" s="231"/>
      <c r="MYE843" s="231"/>
      <c r="MYF843" s="231"/>
      <c r="MYG843" s="231"/>
      <c r="MYH843" s="231"/>
      <c r="MYI843" s="231"/>
      <c r="MYJ843" s="231"/>
      <c r="MYK843" s="231"/>
      <c r="MYL843" s="231"/>
      <c r="MYM843" s="231"/>
      <c r="MYN843" s="231"/>
      <c r="MYO843" s="231"/>
      <c r="MYP843" s="231"/>
      <c r="MYQ843" s="231"/>
      <c r="MYR843" s="231"/>
      <c r="MYS843" s="231"/>
      <c r="MYT843" s="231"/>
      <c r="MYU843" s="231"/>
      <c r="MYV843" s="231"/>
      <c r="MYW843" s="231"/>
      <c r="MYX843" s="231"/>
      <c r="MYY843" s="231"/>
      <c r="MYZ843" s="231"/>
      <c r="MZA843" s="231"/>
      <c r="MZB843" s="231"/>
      <c r="MZC843" s="231"/>
      <c r="MZD843" s="231"/>
      <c r="MZE843" s="231"/>
      <c r="MZF843" s="231"/>
      <c r="MZG843" s="231"/>
      <c r="MZH843" s="231"/>
      <c r="MZI843" s="231"/>
      <c r="MZJ843" s="231"/>
      <c r="MZK843" s="231"/>
      <c r="MZL843" s="231"/>
      <c r="MZM843" s="231"/>
      <c r="MZN843" s="231"/>
      <c r="MZO843" s="231"/>
      <c r="MZP843" s="231"/>
      <c r="MZQ843" s="231"/>
      <c r="MZR843" s="231"/>
      <c r="MZS843" s="231"/>
      <c r="MZT843" s="231"/>
      <c r="MZU843" s="231"/>
      <c r="MZV843" s="231"/>
      <c r="MZW843" s="231"/>
      <c r="MZX843" s="231"/>
      <c r="MZY843" s="231"/>
      <c r="MZZ843" s="231"/>
      <c r="NAA843" s="231"/>
      <c r="NAB843" s="231"/>
      <c r="NAC843" s="231"/>
      <c r="NAD843" s="231"/>
      <c r="NAE843" s="231"/>
      <c r="NAF843" s="231"/>
      <c r="NAG843" s="231"/>
      <c r="NAH843" s="231"/>
      <c r="NAI843" s="231"/>
      <c r="NAJ843" s="231"/>
      <c r="NAK843" s="231"/>
      <c r="NAL843" s="231"/>
      <c r="NAM843" s="231"/>
      <c r="NAN843" s="231"/>
      <c r="NAO843" s="231"/>
      <c r="NAP843" s="231"/>
      <c r="NAQ843" s="231"/>
      <c r="NAR843" s="231"/>
      <c r="NAS843" s="231"/>
      <c r="NAT843" s="231"/>
      <c r="NAU843" s="231"/>
      <c r="NAV843" s="231"/>
      <c r="NAW843" s="231"/>
      <c r="NAX843" s="231"/>
      <c r="NAY843" s="231"/>
      <c r="NAZ843" s="231"/>
      <c r="NBA843" s="231"/>
      <c r="NBB843" s="231"/>
      <c r="NBC843" s="231"/>
      <c r="NBD843" s="231"/>
      <c r="NBE843" s="231"/>
      <c r="NBF843" s="231"/>
      <c r="NBG843" s="231"/>
      <c r="NBH843" s="231"/>
      <c r="NBI843" s="231"/>
      <c r="NBJ843" s="231"/>
      <c r="NBK843" s="231"/>
      <c r="NBL843" s="231"/>
      <c r="NBM843" s="231"/>
      <c r="NBN843" s="231"/>
      <c r="NBO843" s="231"/>
      <c r="NBP843" s="231"/>
      <c r="NBQ843" s="231"/>
      <c r="NBR843" s="231"/>
      <c r="NBS843" s="231"/>
      <c r="NBT843" s="231"/>
      <c r="NBU843" s="231"/>
      <c r="NBV843" s="231"/>
      <c r="NBW843" s="231"/>
      <c r="NBX843" s="231"/>
      <c r="NBY843" s="231"/>
      <c r="NBZ843" s="231"/>
      <c r="NCA843" s="231"/>
      <c r="NCB843" s="231"/>
      <c r="NCC843" s="231"/>
      <c r="NCD843" s="231"/>
      <c r="NCE843" s="231"/>
      <c r="NCF843" s="231"/>
      <c r="NCG843" s="231"/>
      <c r="NCH843" s="231"/>
      <c r="NCI843" s="231"/>
      <c r="NCJ843" s="231"/>
      <c r="NCK843" s="231"/>
      <c r="NCL843" s="231"/>
      <c r="NCM843" s="231"/>
      <c r="NCN843" s="231"/>
      <c r="NCO843" s="231"/>
      <c r="NCP843" s="231"/>
      <c r="NCQ843" s="231"/>
      <c r="NCR843" s="231"/>
      <c r="NCS843" s="231"/>
      <c r="NCT843" s="231"/>
      <c r="NCU843" s="231"/>
      <c r="NCV843" s="231"/>
      <c r="NCW843" s="231"/>
      <c r="NCX843" s="231"/>
      <c r="NCY843" s="231"/>
      <c r="NCZ843" s="231"/>
      <c r="NDA843" s="231"/>
      <c r="NDB843" s="231"/>
      <c r="NDC843" s="231"/>
      <c r="NDD843" s="231"/>
      <c r="NDE843" s="231"/>
      <c r="NDF843" s="231"/>
      <c r="NDG843" s="231"/>
      <c r="NDH843" s="231"/>
      <c r="NDI843" s="231"/>
      <c r="NDJ843" s="231"/>
      <c r="NDK843" s="231"/>
      <c r="NDL843" s="231"/>
      <c r="NDM843" s="231"/>
      <c r="NDN843" s="231"/>
      <c r="NDO843" s="231"/>
      <c r="NDP843" s="231"/>
      <c r="NDQ843" s="231"/>
      <c r="NDR843" s="231"/>
      <c r="NDS843" s="231"/>
      <c r="NDT843" s="231"/>
      <c r="NDU843" s="231"/>
      <c r="NDV843" s="231"/>
      <c r="NDW843" s="231"/>
      <c r="NDX843" s="231"/>
      <c r="NDY843" s="231"/>
      <c r="NDZ843" s="231"/>
      <c r="NEA843" s="231"/>
      <c r="NEB843" s="231"/>
      <c r="NEC843" s="231"/>
      <c r="NED843" s="231"/>
      <c r="NEE843" s="231"/>
      <c r="NEF843" s="231"/>
      <c r="NEG843" s="231"/>
      <c r="NEH843" s="231"/>
      <c r="NEI843" s="231"/>
      <c r="NEJ843" s="231"/>
      <c r="NEK843" s="231"/>
      <c r="NEL843" s="231"/>
      <c r="NEM843" s="231"/>
      <c r="NEN843" s="231"/>
      <c r="NEO843" s="231"/>
      <c r="NEP843" s="231"/>
      <c r="NEQ843" s="231"/>
      <c r="NER843" s="231"/>
      <c r="NES843" s="231"/>
      <c r="NET843" s="231"/>
      <c r="NEU843" s="231"/>
      <c r="NEV843" s="231"/>
      <c r="NEW843" s="231"/>
      <c r="NEX843" s="231"/>
      <c r="NEY843" s="231"/>
      <c r="NEZ843" s="231"/>
      <c r="NFA843" s="231"/>
      <c r="NFB843" s="231"/>
      <c r="NFC843" s="231"/>
      <c r="NFD843" s="231"/>
      <c r="NFE843" s="231"/>
      <c r="NFF843" s="231"/>
      <c r="NFG843" s="231"/>
      <c r="NFH843" s="231"/>
      <c r="NFI843" s="231"/>
      <c r="NFJ843" s="231"/>
      <c r="NFK843" s="231"/>
      <c r="NFL843" s="231"/>
      <c r="NFM843" s="231"/>
      <c r="NFN843" s="231"/>
      <c r="NFO843" s="231"/>
      <c r="NFP843" s="231"/>
      <c r="NFQ843" s="231"/>
      <c r="NFR843" s="231"/>
      <c r="NFS843" s="231"/>
      <c r="NFT843" s="231"/>
      <c r="NFU843" s="231"/>
      <c r="NFV843" s="231"/>
      <c r="NFW843" s="231"/>
      <c r="NFX843" s="231"/>
      <c r="NFY843" s="231"/>
      <c r="NFZ843" s="231"/>
      <c r="NGA843" s="231"/>
      <c r="NGB843" s="231"/>
      <c r="NGC843" s="231"/>
      <c r="NGD843" s="231"/>
      <c r="NGE843" s="231"/>
      <c r="NGF843" s="231"/>
      <c r="NGG843" s="231"/>
      <c r="NGH843" s="231"/>
      <c r="NGI843" s="231"/>
      <c r="NGJ843" s="231"/>
      <c r="NGK843" s="231"/>
      <c r="NGL843" s="231"/>
      <c r="NGM843" s="231"/>
      <c r="NGN843" s="231"/>
      <c r="NGO843" s="231"/>
      <c r="NGP843" s="231"/>
      <c r="NGQ843" s="231"/>
      <c r="NGR843" s="231"/>
      <c r="NGS843" s="231"/>
      <c r="NGT843" s="231"/>
      <c r="NGU843" s="231"/>
      <c r="NGV843" s="231"/>
      <c r="NGW843" s="231"/>
      <c r="NGX843" s="231"/>
      <c r="NGY843" s="231"/>
      <c r="NGZ843" s="231"/>
      <c r="NHA843" s="231"/>
      <c r="NHB843" s="231"/>
      <c r="NHC843" s="231"/>
      <c r="NHD843" s="231"/>
      <c r="NHE843" s="231"/>
      <c r="NHF843" s="231"/>
      <c r="NHG843" s="231"/>
      <c r="NHH843" s="231"/>
      <c r="NHI843" s="231"/>
      <c r="NHJ843" s="231"/>
      <c r="NHK843" s="231"/>
      <c r="NHL843" s="231"/>
      <c r="NHM843" s="231"/>
      <c r="NHN843" s="231"/>
      <c r="NHO843" s="231"/>
      <c r="NHP843" s="231"/>
      <c r="NHQ843" s="231"/>
      <c r="NHR843" s="231"/>
      <c r="NHS843" s="231"/>
      <c r="NHT843" s="231"/>
      <c r="NHU843" s="231"/>
      <c r="NHV843" s="231"/>
      <c r="NHW843" s="231"/>
      <c r="NHX843" s="231"/>
      <c r="NHY843" s="231"/>
      <c r="NHZ843" s="231"/>
      <c r="NIA843" s="231"/>
      <c r="NIB843" s="231"/>
      <c r="NIC843" s="231"/>
      <c r="NID843" s="231"/>
      <c r="NIE843" s="231"/>
      <c r="NIF843" s="231"/>
      <c r="NIG843" s="231"/>
      <c r="NIH843" s="231"/>
      <c r="NII843" s="231"/>
      <c r="NIJ843" s="231"/>
      <c r="NIK843" s="231"/>
      <c r="NIL843" s="231"/>
      <c r="NIM843" s="231"/>
      <c r="NIN843" s="231"/>
      <c r="NIO843" s="231"/>
      <c r="NIP843" s="231"/>
      <c r="NIQ843" s="231"/>
      <c r="NIR843" s="231"/>
      <c r="NIS843" s="231"/>
      <c r="NIT843" s="231"/>
      <c r="NIU843" s="231"/>
      <c r="NIV843" s="231"/>
      <c r="NIW843" s="231"/>
      <c r="NIX843" s="231"/>
      <c r="NIY843" s="231"/>
      <c r="NIZ843" s="231"/>
      <c r="NJA843" s="231"/>
      <c r="NJB843" s="231"/>
      <c r="NJC843" s="231"/>
      <c r="NJD843" s="231"/>
      <c r="NJE843" s="231"/>
      <c r="NJF843" s="231"/>
      <c r="NJG843" s="231"/>
      <c r="NJH843" s="231"/>
      <c r="NJI843" s="231"/>
      <c r="NJJ843" s="231"/>
      <c r="NJK843" s="231"/>
      <c r="NJL843" s="231"/>
      <c r="NJM843" s="231"/>
      <c r="NJN843" s="231"/>
      <c r="NJO843" s="231"/>
      <c r="NJP843" s="231"/>
      <c r="NJQ843" s="231"/>
      <c r="NJR843" s="231"/>
      <c r="NJS843" s="231"/>
      <c r="NJT843" s="231"/>
      <c r="NJU843" s="231"/>
      <c r="NJV843" s="231"/>
      <c r="NJW843" s="231"/>
      <c r="NJX843" s="231"/>
      <c r="NJY843" s="231"/>
      <c r="NJZ843" s="231"/>
      <c r="NKA843" s="231"/>
      <c r="NKB843" s="231"/>
      <c r="NKC843" s="231"/>
      <c r="NKD843" s="231"/>
      <c r="NKE843" s="231"/>
      <c r="NKF843" s="231"/>
      <c r="NKG843" s="231"/>
      <c r="NKH843" s="231"/>
      <c r="NKI843" s="231"/>
      <c r="NKJ843" s="231"/>
      <c r="NKK843" s="231"/>
      <c r="NKL843" s="231"/>
      <c r="NKM843" s="231"/>
      <c r="NKN843" s="231"/>
      <c r="NKO843" s="231"/>
      <c r="NKP843" s="231"/>
      <c r="NKQ843" s="231"/>
      <c r="NKR843" s="231"/>
      <c r="NKS843" s="231"/>
      <c r="NKT843" s="231"/>
      <c r="NKU843" s="231"/>
      <c r="NKV843" s="231"/>
      <c r="NKW843" s="231"/>
      <c r="NKX843" s="231"/>
      <c r="NKY843" s="231"/>
      <c r="NKZ843" s="231"/>
      <c r="NLA843" s="231"/>
      <c r="NLB843" s="231"/>
      <c r="NLC843" s="231"/>
      <c r="NLD843" s="231"/>
      <c r="NLE843" s="231"/>
      <c r="NLF843" s="231"/>
      <c r="NLG843" s="231"/>
      <c r="NLH843" s="231"/>
      <c r="NLI843" s="231"/>
      <c r="NLJ843" s="231"/>
      <c r="NLK843" s="231"/>
      <c r="NLL843" s="231"/>
      <c r="NLM843" s="231"/>
      <c r="NLN843" s="231"/>
      <c r="NLO843" s="231"/>
      <c r="NLP843" s="231"/>
      <c r="NLQ843" s="231"/>
      <c r="NLR843" s="231"/>
      <c r="NLS843" s="231"/>
      <c r="NLT843" s="231"/>
      <c r="NLU843" s="231"/>
      <c r="NLV843" s="231"/>
      <c r="NLW843" s="231"/>
      <c r="NLX843" s="231"/>
      <c r="NLY843" s="231"/>
      <c r="NLZ843" s="231"/>
      <c r="NMA843" s="231"/>
      <c r="NMB843" s="231"/>
      <c r="NMC843" s="231"/>
      <c r="NMD843" s="231"/>
      <c r="NME843" s="231"/>
      <c r="NMF843" s="231"/>
      <c r="NMG843" s="231"/>
      <c r="NMH843" s="231"/>
      <c r="NMI843" s="231"/>
      <c r="NMJ843" s="231"/>
      <c r="NMK843" s="231"/>
      <c r="NML843" s="231"/>
      <c r="NMM843" s="231"/>
      <c r="NMN843" s="231"/>
      <c r="NMO843" s="231"/>
      <c r="NMP843" s="231"/>
      <c r="NMQ843" s="231"/>
      <c r="NMR843" s="231"/>
      <c r="NMS843" s="231"/>
      <c r="NMT843" s="231"/>
      <c r="NMU843" s="231"/>
      <c r="NMV843" s="231"/>
      <c r="NMW843" s="231"/>
      <c r="NMX843" s="231"/>
      <c r="NMY843" s="231"/>
      <c r="NMZ843" s="231"/>
      <c r="NNA843" s="231"/>
      <c r="NNB843" s="231"/>
      <c r="NNC843" s="231"/>
      <c r="NND843" s="231"/>
      <c r="NNE843" s="231"/>
      <c r="NNF843" s="231"/>
      <c r="NNG843" s="231"/>
      <c r="NNH843" s="231"/>
      <c r="NNI843" s="231"/>
      <c r="NNJ843" s="231"/>
      <c r="NNK843" s="231"/>
      <c r="NNL843" s="231"/>
      <c r="NNM843" s="231"/>
      <c r="NNN843" s="231"/>
      <c r="NNO843" s="231"/>
      <c r="NNP843" s="231"/>
      <c r="NNQ843" s="231"/>
      <c r="NNR843" s="231"/>
      <c r="NNS843" s="231"/>
      <c r="NNT843" s="231"/>
      <c r="NNU843" s="231"/>
      <c r="NNV843" s="231"/>
      <c r="NNW843" s="231"/>
      <c r="NNX843" s="231"/>
      <c r="NNY843" s="231"/>
      <c r="NNZ843" s="231"/>
      <c r="NOA843" s="231"/>
      <c r="NOB843" s="231"/>
      <c r="NOC843" s="231"/>
      <c r="NOD843" s="231"/>
      <c r="NOE843" s="231"/>
      <c r="NOF843" s="231"/>
      <c r="NOG843" s="231"/>
      <c r="NOH843" s="231"/>
      <c r="NOI843" s="231"/>
      <c r="NOJ843" s="231"/>
      <c r="NOK843" s="231"/>
      <c r="NOL843" s="231"/>
      <c r="NOM843" s="231"/>
      <c r="NON843" s="231"/>
      <c r="NOO843" s="231"/>
      <c r="NOP843" s="231"/>
      <c r="NOQ843" s="231"/>
      <c r="NOR843" s="231"/>
      <c r="NOS843" s="231"/>
      <c r="NOT843" s="231"/>
      <c r="NOU843" s="231"/>
      <c r="NOV843" s="231"/>
      <c r="NOW843" s="231"/>
      <c r="NOX843" s="231"/>
      <c r="NOY843" s="231"/>
      <c r="NOZ843" s="231"/>
      <c r="NPA843" s="231"/>
      <c r="NPB843" s="231"/>
      <c r="NPC843" s="231"/>
      <c r="NPD843" s="231"/>
      <c r="NPE843" s="231"/>
      <c r="NPF843" s="231"/>
      <c r="NPG843" s="231"/>
      <c r="NPH843" s="231"/>
      <c r="NPI843" s="231"/>
      <c r="NPJ843" s="231"/>
      <c r="NPK843" s="231"/>
      <c r="NPL843" s="231"/>
      <c r="NPM843" s="231"/>
      <c r="NPN843" s="231"/>
      <c r="NPO843" s="231"/>
      <c r="NPP843" s="231"/>
      <c r="NPQ843" s="231"/>
      <c r="NPR843" s="231"/>
      <c r="NPS843" s="231"/>
      <c r="NPT843" s="231"/>
      <c r="NPU843" s="231"/>
      <c r="NPV843" s="231"/>
      <c r="NPW843" s="231"/>
      <c r="NPX843" s="231"/>
      <c r="NPY843" s="231"/>
      <c r="NPZ843" s="231"/>
      <c r="NQA843" s="231"/>
      <c r="NQB843" s="231"/>
      <c r="NQC843" s="231"/>
      <c r="NQD843" s="231"/>
      <c r="NQE843" s="231"/>
      <c r="NQF843" s="231"/>
      <c r="NQG843" s="231"/>
      <c r="NQH843" s="231"/>
      <c r="NQI843" s="231"/>
      <c r="NQJ843" s="231"/>
      <c r="NQK843" s="231"/>
      <c r="NQL843" s="231"/>
      <c r="NQM843" s="231"/>
      <c r="NQN843" s="231"/>
      <c r="NQO843" s="231"/>
      <c r="NQP843" s="231"/>
      <c r="NQQ843" s="231"/>
      <c r="NQR843" s="231"/>
      <c r="NQS843" s="231"/>
      <c r="NQT843" s="231"/>
      <c r="NQU843" s="231"/>
      <c r="NQV843" s="231"/>
      <c r="NQW843" s="231"/>
      <c r="NQX843" s="231"/>
      <c r="NQY843" s="231"/>
      <c r="NQZ843" s="231"/>
      <c r="NRA843" s="231"/>
      <c r="NRB843" s="231"/>
      <c r="NRC843" s="231"/>
      <c r="NRD843" s="231"/>
      <c r="NRE843" s="231"/>
      <c r="NRF843" s="231"/>
      <c r="NRG843" s="231"/>
      <c r="NRH843" s="231"/>
      <c r="NRI843" s="231"/>
      <c r="NRJ843" s="231"/>
      <c r="NRK843" s="231"/>
      <c r="NRL843" s="231"/>
      <c r="NRM843" s="231"/>
      <c r="NRN843" s="231"/>
      <c r="NRO843" s="231"/>
      <c r="NRP843" s="231"/>
      <c r="NRQ843" s="231"/>
      <c r="NRR843" s="231"/>
      <c r="NRS843" s="231"/>
      <c r="NRT843" s="231"/>
      <c r="NRU843" s="231"/>
      <c r="NRV843" s="231"/>
      <c r="NRW843" s="231"/>
      <c r="NRX843" s="231"/>
      <c r="NRY843" s="231"/>
      <c r="NRZ843" s="231"/>
      <c r="NSA843" s="231"/>
      <c r="NSB843" s="231"/>
      <c r="NSC843" s="231"/>
      <c r="NSD843" s="231"/>
      <c r="NSE843" s="231"/>
      <c r="NSF843" s="231"/>
      <c r="NSG843" s="231"/>
      <c r="NSH843" s="231"/>
      <c r="NSI843" s="231"/>
      <c r="NSJ843" s="231"/>
      <c r="NSK843" s="231"/>
      <c r="NSL843" s="231"/>
      <c r="NSM843" s="231"/>
      <c r="NSN843" s="231"/>
      <c r="NSO843" s="231"/>
      <c r="NSP843" s="231"/>
      <c r="NSQ843" s="231"/>
      <c r="NSR843" s="231"/>
      <c r="NSS843" s="231"/>
      <c r="NST843" s="231"/>
      <c r="NSU843" s="231"/>
      <c r="NSV843" s="231"/>
      <c r="NSW843" s="231"/>
      <c r="NSX843" s="231"/>
      <c r="NSY843" s="231"/>
      <c r="NSZ843" s="231"/>
      <c r="NTA843" s="231"/>
      <c r="NTB843" s="231"/>
      <c r="NTC843" s="231"/>
      <c r="NTD843" s="231"/>
      <c r="NTE843" s="231"/>
      <c r="NTF843" s="231"/>
      <c r="NTG843" s="231"/>
      <c r="NTH843" s="231"/>
      <c r="NTI843" s="231"/>
      <c r="NTJ843" s="231"/>
      <c r="NTK843" s="231"/>
      <c r="NTL843" s="231"/>
      <c r="NTM843" s="231"/>
      <c r="NTN843" s="231"/>
      <c r="NTO843" s="231"/>
      <c r="NTP843" s="231"/>
      <c r="NTQ843" s="231"/>
      <c r="NTR843" s="231"/>
      <c r="NTS843" s="231"/>
      <c r="NTT843" s="231"/>
      <c r="NTU843" s="231"/>
      <c r="NTV843" s="231"/>
      <c r="NTW843" s="231"/>
      <c r="NTX843" s="231"/>
      <c r="NTY843" s="231"/>
      <c r="NTZ843" s="231"/>
      <c r="NUA843" s="231"/>
      <c r="NUB843" s="231"/>
      <c r="NUC843" s="231"/>
      <c r="NUD843" s="231"/>
      <c r="NUE843" s="231"/>
      <c r="NUF843" s="231"/>
      <c r="NUG843" s="231"/>
      <c r="NUH843" s="231"/>
      <c r="NUI843" s="231"/>
      <c r="NUJ843" s="231"/>
      <c r="NUK843" s="231"/>
      <c r="NUL843" s="231"/>
      <c r="NUM843" s="231"/>
      <c r="NUN843" s="231"/>
      <c r="NUO843" s="231"/>
      <c r="NUP843" s="231"/>
      <c r="NUQ843" s="231"/>
      <c r="NUR843" s="231"/>
      <c r="NUS843" s="231"/>
      <c r="NUT843" s="231"/>
      <c r="NUU843" s="231"/>
      <c r="NUV843" s="231"/>
      <c r="NUW843" s="231"/>
      <c r="NUX843" s="231"/>
      <c r="NUY843" s="231"/>
      <c r="NUZ843" s="231"/>
      <c r="NVA843" s="231"/>
      <c r="NVB843" s="231"/>
      <c r="NVC843" s="231"/>
      <c r="NVD843" s="231"/>
      <c r="NVE843" s="231"/>
      <c r="NVF843" s="231"/>
      <c r="NVG843" s="231"/>
      <c r="NVH843" s="231"/>
      <c r="NVI843" s="231"/>
      <c r="NVJ843" s="231"/>
      <c r="NVK843" s="231"/>
      <c r="NVL843" s="231"/>
      <c r="NVM843" s="231"/>
      <c r="NVN843" s="231"/>
      <c r="NVO843" s="231"/>
      <c r="NVP843" s="231"/>
      <c r="NVQ843" s="231"/>
      <c r="NVR843" s="231"/>
      <c r="NVS843" s="231"/>
      <c r="NVT843" s="231"/>
      <c r="NVU843" s="231"/>
      <c r="NVV843" s="231"/>
      <c r="NVW843" s="231"/>
      <c r="NVX843" s="231"/>
      <c r="NVY843" s="231"/>
      <c r="NVZ843" s="231"/>
      <c r="NWA843" s="231"/>
      <c r="NWB843" s="231"/>
      <c r="NWC843" s="231"/>
      <c r="NWD843" s="231"/>
      <c r="NWE843" s="231"/>
      <c r="NWF843" s="231"/>
      <c r="NWG843" s="231"/>
      <c r="NWH843" s="231"/>
      <c r="NWI843" s="231"/>
      <c r="NWJ843" s="231"/>
      <c r="NWK843" s="231"/>
      <c r="NWL843" s="231"/>
      <c r="NWM843" s="231"/>
      <c r="NWN843" s="231"/>
      <c r="NWO843" s="231"/>
      <c r="NWP843" s="231"/>
      <c r="NWQ843" s="231"/>
      <c r="NWR843" s="231"/>
      <c r="NWS843" s="231"/>
      <c r="NWT843" s="231"/>
      <c r="NWU843" s="231"/>
      <c r="NWV843" s="231"/>
      <c r="NWW843" s="231"/>
      <c r="NWX843" s="231"/>
      <c r="NWY843" s="231"/>
      <c r="NWZ843" s="231"/>
      <c r="NXA843" s="231"/>
      <c r="NXB843" s="231"/>
      <c r="NXC843" s="231"/>
      <c r="NXD843" s="231"/>
      <c r="NXE843" s="231"/>
      <c r="NXF843" s="231"/>
      <c r="NXG843" s="231"/>
      <c r="NXH843" s="231"/>
      <c r="NXI843" s="231"/>
      <c r="NXJ843" s="231"/>
      <c r="NXK843" s="231"/>
      <c r="NXL843" s="231"/>
      <c r="NXM843" s="231"/>
      <c r="NXN843" s="231"/>
      <c r="NXO843" s="231"/>
      <c r="NXP843" s="231"/>
      <c r="NXQ843" s="231"/>
      <c r="NXR843" s="231"/>
      <c r="NXS843" s="231"/>
      <c r="NXT843" s="231"/>
      <c r="NXU843" s="231"/>
      <c r="NXV843" s="231"/>
      <c r="NXW843" s="231"/>
      <c r="NXX843" s="231"/>
      <c r="NXY843" s="231"/>
      <c r="NXZ843" s="231"/>
      <c r="NYA843" s="231"/>
      <c r="NYB843" s="231"/>
      <c r="NYC843" s="231"/>
      <c r="NYD843" s="231"/>
      <c r="NYE843" s="231"/>
      <c r="NYF843" s="231"/>
      <c r="NYG843" s="231"/>
      <c r="NYH843" s="231"/>
      <c r="NYI843" s="231"/>
      <c r="NYJ843" s="231"/>
      <c r="NYK843" s="231"/>
      <c r="NYL843" s="231"/>
      <c r="NYM843" s="231"/>
      <c r="NYN843" s="231"/>
      <c r="NYO843" s="231"/>
      <c r="NYP843" s="231"/>
      <c r="NYQ843" s="231"/>
      <c r="NYR843" s="231"/>
      <c r="NYS843" s="231"/>
      <c r="NYT843" s="231"/>
      <c r="NYU843" s="231"/>
      <c r="NYV843" s="231"/>
      <c r="NYW843" s="231"/>
      <c r="NYX843" s="231"/>
      <c r="NYY843" s="231"/>
      <c r="NYZ843" s="231"/>
      <c r="NZA843" s="231"/>
      <c r="NZB843" s="231"/>
      <c r="NZC843" s="231"/>
      <c r="NZD843" s="231"/>
      <c r="NZE843" s="231"/>
      <c r="NZF843" s="231"/>
      <c r="NZG843" s="231"/>
      <c r="NZH843" s="231"/>
      <c r="NZI843" s="231"/>
      <c r="NZJ843" s="231"/>
      <c r="NZK843" s="231"/>
      <c r="NZL843" s="231"/>
      <c r="NZM843" s="231"/>
      <c r="NZN843" s="231"/>
      <c r="NZO843" s="231"/>
      <c r="NZP843" s="231"/>
      <c r="NZQ843" s="231"/>
      <c r="NZR843" s="231"/>
      <c r="NZS843" s="231"/>
      <c r="NZT843" s="231"/>
      <c r="NZU843" s="231"/>
      <c r="NZV843" s="231"/>
      <c r="NZW843" s="231"/>
      <c r="NZX843" s="231"/>
      <c r="NZY843" s="231"/>
      <c r="NZZ843" s="231"/>
      <c r="OAA843" s="231"/>
      <c r="OAB843" s="231"/>
      <c r="OAC843" s="231"/>
      <c r="OAD843" s="231"/>
      <c r="OAE843" s="231"/>
      <c r="OAF843" s="231"/>
      <c r="OAG843" s="231"/>
      <c r="OAH843" s="231"/>
      <c r="OAI843" s="231"/>
      <c r="OAJ843" s="231"/>
      <c r="OAK843" s="231"/>
      <c r="OAL843" s="231"/>
      <c r="OAM843" s="231"/>
      <c r="OAN843" s="231"/>
      <c r="OAO843" s="231"/>
      <c r="OAP843" s="231"/>
      <c r="OAQ843" s="231"/>
      <c r="OAR843" s="231"/>
      <c r="OAS843" s="231"/>
      <c r="OAT843" s="231"/>
      <c r="OAU843" s="231"/>
      <c r="OAV843" s="231"/>
      <c r="OAW843" s="231"/>
      <c r="OAX843" s="231"/>
      <c r="OAY843" s="231"/>
      <c r="OAZ843" s="231"/>
      <c r="OBA843" s="231"/>
      <c r="OBB843" s="231"/>
      <c r="OBC843" s="231"/>
      <c r="OBD843" s="231"/>
      <c r="OBE843" s="231"/>
      <c r="OBF843" s="231"/>
      <c r="OBG843" s="231"/>
      <c r="OBH843" s="231"/>
      <c r="OBI843" s="231"/>
      <c r="OBJ843" s="231"/>
      <c r="OBK843" s="231"/>
      <c r="OBL843" s="231"/>
      <c r="OBM843" s="231"/>
      <c r="OBN843" s="231"/>
      <c r="OBO843" s="231"/>
      <c r="OBP843" s="231"/>
      <c r="OBQ843" s="231"/>
      <c r="OBR843" s="231"/>
      <c r="OBS843" s="231"/>
      <c r="OBT843" s="231"/>
      <c r="OBU843" s="231"/>
      <c r="OBV843" s="231"/>
      <c r="OBW843" s="231"/>
      <c r="OBX843" s="231"/>
      <c r="OBY843" s="231"/>
      <c r="OBZ843" s="231"/>
      <c r="OCA843" s="231"/>
      <c r="OCB843" s="231"/>
      <c r="OCC843" s="231"/>
      <c r="OCD843" s="231"/>
      <c r="OCE843" s="231"/>
      <c r="OCF843" s="231"/>
      <c r="OCG843" s="231"/>
      <c r="OCH843" s="231"/>
      <c r="OCI843" s="231"/>
      <c r="OCJ843" s="231"/>
      <c r="OCK843" s="231"/>
      <c r="OCL843" s="231"/>
      <c r="OCM843" s="231"/>
      <c r="OCN843" s="231"/>
      <c r="OCO843" s="231"/>
      <c r="OCP843" s="231"/>
      <c r="OCQ843" s="231"/>
      <c r="OCR843" s="231"/>
      <c r="OCS843" s="231"/>
      <c r="OCT843" s="231"/>
      <c r="OCU843" s="231"/>
      <c r="OCV843" s="231"/>
      <c r="OCW843" s="231"/>
      <c r="OCX843" s="231"/>
      <c r="OCY843" s="231"/>
      <c r="OCZ843" s="231"/>
      <c r="ODA843" s="231"/>
      <c r="ODB843" s="231"/>
      <c r="ODC843" s="231"/>
      <c r="ODD843" s="231"/>
      <c r="ODE843" s="231"/>
      <c r="ODF843" s="231"/>
      <c r="ODG843" s="231"/>
      <c r="ODH843" s="231"/>
      <c r="ODI843" s="231"/>
      <c r="ODJ843" s="231"/>
      <c r="ODK843" s="231"/>
      <c r="ODL843" s="231"/>
      <c r="ODM843" s="231"/>
      <c r="ODN843" s="231"/>
      <c r="ODO843" s="231"/>
      <c r="ODP843" s="231"/>
      <c r="ODQ843" s="231"/>
      <c r="ODR843" s="231"/>
      <c r="ODS843" s="231"/>
      <c r="ODT843" s="231"/>
      <c r="ODU843" s="231"/>
      <c r="ODV843" s="231"/>
      <c r="ODW843" s="231"/>
      <c r="ODX843" s="231"/>
      <c r="ODY843" s="231"/>
      <c r="ODZ843" s="231"/>
      <c r="OEA843" s="231"/>
      <c r="OEB843" s="231"/>
      <c r="OEC843" s="231"/>
      <c r="OED843" s="231"/>
      <c r="OEE843" s="231"/>
      <c r="OEF843" s="231"/>
      <c r="OEG843" s="231"/>
      <c r="OEH843" s="231"/>
      <c r="OEI843" s="231"/>
      <c r="OEJ843" s="231"/>
      <c r="OEK843" s="231"/>
      <c r="OEL843" s="231"/>
      <c r="OEM843" s="231"/>
      <c r="OEN843" s="231"/>
      <c r="OEO843" s="231"/>
      <c r="OEP843" s="231"/>
      <c r="OEQ843" s="231"/>
      <c r="OER843" s="231"/>
      <c r="OES843" s="231"/>
      <c r="OET843" s="231"/>
      <c r="OEU843" s="231"/>
      <c r="OEV843" s="231"/>
      <c r="OEW843" s="231"/>
      <c r="OEX843" s="231"/>
      <c r="OEY843" s="231"/>
      <c r="OEZ843" s="231"/>
      <c r="OFA843" s="231"/>
      <c r="OFB843" s="231"/>
      <c r="OFC843" s="231"/>
      <c r="OFD843" s="231"/>
      <c r="OFE843" s="231"/>
      <c r="OFF843" s="231"/>
      <c r="OFG843" s="231"/>
      <c r="OFH843" s="231"/>
      <c r="OFI843" s="231"/>
      <c r="OFJ843" s="231"/>
      <c r="OFK843" s="231"/>
      <c r="OFL843" s="231"/>
      <c r="OFM843" s="231"/>
      <c r="OFN843" s="231"/>
      <c r="OFO843" s="231"/>
      <c r="OFP843" s="231"/>
      <c r="OFQ843" s="231"/>
      <c r="OFR843" s="231"/>
      <c r="OFS843" s="231"/>
      <c r="OFT843" s="231"/>
      <c r="OFU843" s="231"/>
      <c r="OFV843" s="231"/>
      <c r="OFW843" s="231"/>
      <c r="OFX843" s="231"/>
      <c r="OFY843" s="231"/>
      <c r="OFZ843" s="231"/>
      <c r="OGA843" s="231"/>
      <c r="OGB843" s="231"/>
      <c r="OGC843" s="231"/>
      <c r="OGD843" s="231"/>
      <c r="OGE843" s="231"/>
      <c r="OGF843" s="231"/>
      <c r="OGG843" s="231"/>
      <c r="OGH843" s="231"/>
      <c r="OGI843" s="231"/>
      <c r="OGJ843" s="231"/>
      <c r="OGK843" s="231"/>
      <c r="OGL843" s="231"/>
      <c r="OGM843" s="231"/>
      <c r="OGN843" s="231"/>
      <c r="OGO843" s="231"/>
      <c r="OGP843" s="231"/>
      <c r="OGQ843" s="231"/>
      <c r="OGR843" s="231"/>
      <c r="OGS843" s="231"/>
      <c r="OGT843" s="231"/>
      <c r="OGU843" s="231"/>
      <c r="OGV843" s="231"/>
      <c r="OGW843" s="231"/>
      <c r="OGX843" s="231"/>
      <c r="OGY843" s="231"/>
      <c r="OGZ843" s="231"/>
      <c r="OHA843" s="231"/>
      <c r="OHB843" s="231"/>
      <c r="OHC843" s="231"/>
      <c r="OHD843" s="231"/>
      <c r="OHE843" s="231"/>
      <c r="OHF843" s="231"/>
      <c r="OHG843" s="231"/>
      <c r="OHH843" s="231"/>
      <c r="OHI843" s="231"/>
      <c r="OHJ843" s="231"/>
      <c r="OHK843" s="231"/>
      <c r="OHL843" s="231"/>
      <c r="OHM843" s="231"/>
      <c r="OHN843" s="231"/>
      <c r="OHO843" s="231"/>
      <c r="OHP843" s="231"/>
      <c r="OHQ843" s="231"/>
      <c r="OHR843" s="231"/>
      <c r="OHS843" s="231"/>
      <c r="OHT843" s="231"/>
      <c r="OHU843" s="231"/>
      <c r="OHV843" s="231"/>
      <c r="OHW843" s="231"/>
      <c r="OHX843" s="231"/>
      <c r="OHY843" s="231"/>
      <c r="OHZ843" s="231"/>
      <c r="OIA843" s="231"/>
      <c r="OIB843" s="231"/>
      <c r="OIC843" s="231"/>
      <c r="OID843" s="231"/>
      <c r="OIE843" s="231"/>
      <c r="OIF843" s="231"/>
      <c r="OIG843" s="231"/>
      <c r="OIH843" s="231"/>
      <c r="OII843" s="231"/>
      <c r="OIJ843" s="231"/>
      <c r="OIK843" s="231"/>
      <c r="OIL843" s="231"/>
      <c r="OIM843" s="231"/>
      <c r="OIN843" s="231"/>
      <c r="OIO843" s="231"/>
      <c r="OIP843" s="231"/>
      <c r="OIQ843" s="231"/>
      <c r="OIR843" s="231"/>
      <c r="OIS843" s="231"/>
      <c r="OIT843" s="231"/>
      <c r="OIU843" s="231"/>
      <c r="OIV843" s="231"/>
      <c r="OIW843" s="231"/>
      <c r="OIX843" s="231"/>
      <c r="OIY843" s="231"/>
      <c r="OIZ843" s="231"/>
      <c r="OJA843" s="231"/>
      <c r="OJB843" s="231"/>
      <c r="OJC843" s="231"/>
      <c r="OJD843" s="231"/>
      <c r="OJE843" s="231"/>
      <c r="OJF843" s="231"/>
      <c r="OJG843" s="231"/>
      <c r="OJH843" s="231"/>
      <c r="OJI843" s="231"/>
      <c r="OJJ843" s="231"/>
      <c r="OJK843" s="231"/>
      <c r="OJL843" s="231"/>
      <c r="OJM843" s="231"/>
      <c r="OJN843" s="231"/>
      <c r="OJO843" s="231"/>
      <c r="OJP843" s="231"/>
      <c r="OJQ843" s="231"/>
      <c r="OJR843" s="231"/>
      <c r="OJS843" s="231"/>
      <c r="OJT843" s="231"/>
      <c r="OJU843" s="231"/>
      <c r="OJV843" s="231"/>
      <c r="OJW843" s="231"/>
      <c r="OJX843" s="231"/>
      <c r="OJY843" s="231"/>
      <c r="OJZ843" s="231"/>
      <c r="OKA843" s="231"/>
      <c r="OKB843" s="231"/>
      <c r="OKC843" s="231"/>
      <c r="OKD843" s="231"/>
      <c r="OKE843" s="231"/>
      <c r="OKF843" s="231"/>
      <c r="OKG843" s="231"/>
      <c r="OKH843" s="231"/>
      <c r="OKI843" s="231"/>
      <c r="OKJ843" s="231"/>
      <c r="OKK843" s="231"/>
      <c r="OKL843" s="231"/>
      <c r="OKM843" s="231"/>
      <c r="OKN843" s="231"/>
      <c r="OKO843" s="231"/>
      <c r="OKP843" s="231"/>
      <c r="OKQ843" s="231"/>
      <c r="OKR843" s="231"/>
      <c r="OKS843" s="231"/>
      <c r="OKT843" s="231"/>
      <c r="OKU843" s="231"/>
      <c r="OKV843" s="231"/>
      <c r="OKW843" s="231"/>
      <c r="OKX843" s="231"/>
      <c r="OKY843" s="231"/>
      <c r="OKZ843" s="231"/>
      <c r="OLA843" s="231"/>
      <c r="OLB843" s="231"/>
      <c r="OLC843" s="231"/>
      <c r="OLD843" s="231"/>
      <c r="OLE843" s="231"/>
      <c r="OLF843" s="231"/>
      <c r="OLG843" s="231"/>
      <c r="OLH843" s="231"/>
      <c r="OLI843" s="231"/>
      <c r="OLJ843" s="231"/>
      <c r="OLK843" s="231"/>
      <c r="OLL843" s="231"/>
      <c r="OLM843" s="231"/>
      <c r="OLN843" s="231"/>
      <c r="OLO843" s="231"/>
      <c r="OLP843" s="231"/>
      <c r="OLQ843" s="231"/>
      <c r="OLR843" s="231"/>
      <c r="OLS843" s="231"/>
      <c r="OLT843" s="231"/>
      <c r="OLU843" s="231"/>
      <c r="OLV843" s="231"/>
      <c r="OLW843" s="231"/>
      <c r="OLX843" s="231"/>
      <c r="OLY843" s="231"/>
      <c r="OLZ843" s="231"/>
      <c r="OMA843" s="231"/>
      <c r="OMB843" s="231"/>
      <c r="OMC843" s="231"/>
      <c r="OMD843" s="231"/>
      <c r="OME843" s="231"/>
      <c r="OMF843" s="231"/>
      <c r="OMG843" s="231"/>
      <c r="OMH843" s="231"/>
      <c r="OMI843" s="231"/>
      <c r="OMJ843" s="231"/>
      <c r="OMK843" s="231"/>
      <c r="OML843" s="231"/>
      <c r="OMM843" s="231"/>
      <c r="OMN843" s="231"/>
      <c r="OMO843" s="231"/>
      <c r="OMP843" s="231"/>
      <c r="OMQ843" s="231"/>
      <c r="OMR843" s="231"/>
      <c r="OMS843" s="231"/>
      <c r="OMT843" s="231"/>
      <c r="OMU843" s="231"/>
      <c r="OMV843" s="231"/>
      <c r="OMW843" s="231"/>
      <c r="OMX843" s="231"/>
      <c r="OMY843" s="231"/>
      <c r="OMZ843" s="231"/>
      <c r="ONA843" s="231"/>
      <c r="ONB843" s="231"/>
      <c r="ONC843" s="231"/>
      <c r="OND843" s="231"/>
      <c r="ONE843" s="231"/>
      <c r="ONF843" s="231"/>
      <c r="ONG843" s="231"/>
      <c r="ONH843" s="231"/>
      <c r="ONI843" s="231"/>
      <c r="ONJ843" s="231"/>
      <c r="ONK843" s="231"/>
      <c r="ONL843" s="231"/>
      <c r="ONM843" s="231"/>
      <c r="ONN843" s="231"/>
      <c r="ONO843" s="231"/>
      <c r="ONP843" s="231"/>
      <c r="ONQ843" s="231"/>
      <c r="ONR843" s="231"/>
      <c r="ONS843" s="231"/>
      <c r="ONT843" s="231"/>
      <c r="ONU843" s="231"/>
      <c r="ONV843" s="231"/>
      <c r="ONW843" s="231"/>
      <c r="ONX843" s="231"/>
      <c r="ONY843" s="231"/>
      <c r="ONZ843" s="231"/>
      <c r="OOA843" s="231"/>
      <c r="OOB843" s="231"/>
      <c r="OOC843" s="231"/>
      <c r="OOD843" s="231"/>
      <c r="OOE843" s="231"/>
      <c r="OOF843" s="231"/>
      <c r="OOG843" s="231"/>
      <c r="OOH843" s="231"/>
      <c r="OOI843" s="231"/>
      <c r="OOJ843" s="231"/>
      <c r="OOK843" s="231"/>
      <c r="OOL843" s="231"/>
      <c r="OOM843" s="231"/>
      <c r="OON843" s="231"/>
      <c r="OOO843" s="231"/>
      <c r="OOP843" s="231"/>
      <c r="OOQ843" s="231"/>
      <c r="OOR843" s="231"/>
      <c r="OOS843" s="231"/>
      <c r="OOT843" s="231"/>
      <c r="OOU843" s="231"/>
      <c r="OOV843" s="231"/>
      <c r="OOW843" s="231"/>
      <c r="OOX843" s="231"/>
      <c r="OOY843" s="231"/>
      <c r="OOZ843" s="231"/>
      <c r="OPA843" s="231"/>
      <c r="OPB843" s="231"/>
      <c r="OPC843" s="231"/>
      <c r="OPD843" s="231"/>
      <c r="OPE843" s="231"/>
      <c r="OPF843" s="231"/>
      <c r="OPG843" s="231"/>
      <c r="OPH843" s="231"/>
      <c r="OPI843" s="231"/>
      <c r="OPJ843" s="231"/>
      <c r="OPK843" s="231"/>
      <c r="OPL843" s="231"/>
      <c r="OPM843" s="231"/>
      <c r="OPN843" s="231"/>
      <c r="OPO843" s="231"/>
      <c r="OPP843" s="231"/>
      <c r="OPQ843" s="231"/>
      <c r="OPR843" s="231"/>
      <c r="OPS843" s="231"/>
      <c r="OPT843" s="231"/>
      <c r="OPU843" s="231"/>
      <c r="OPV843" s="231"/>
      <c r="OPW843" s="231"/>
      <c r="OPX843" s="231"/>
      <c r="OPY843" s="231"/>
      <c r="OPZ843" s="231"/>
      <c r="OQA843" s="231"/>
      <c r="OQB843" s="231"/>
      <c r="OQC843" s="231"/>
      <c r="OQD843" s="231"/>
      <c r="OQE843" s="231"/>
      <c r="OQF843" s="231"/>
      <c r="OQG843" s="231"/>
      <c r="OQH843" s="231"/>
      <c r="OQI843" s="231"/>
      <c r="OQJ843" s="231"/>
      <c r="OQK843" s="231"/>
      <c r="OQL843" s="231"/>
      <c r="OQM843" s="231"/>
      <c r="OQN843" s="231"/>
      <c r="OQO843" s="231"/>
      <c r="OQP843" s="231"/>
      <c r="OQQ843" s="231"/>
      <c r="OQR843" s="231"/>
      <c r="OQS843" s="231"/>
      <c r="OQT843" s="231"/>
      <c r="OQU843" s="231"/>
      <c r="OQV843" s="231"/>
      <c r="OQW843" s="231"/>
      <c r="OQX843" s="231"/>
      <c r="OQY843" s="231"/>
      <c r="OQZ843" s="231"/>
      <c r="ORA843" s="231"/>
      <c r="ORB843" s="231"/>
      <c r="ORC843" s="231"/>
      <c r="ORD843" s="231"/>
      <c r="ORE843" s="231"/>
      <c r="ORF843" s="231"/>
      <c r="ORG843" s="231"/>
      <c r="ORH843" s="231"/>
      <c r="ORI843" s="231"/>
      <c r="ORJ843" s="231"/>
      <c r="ORK843" s="231"/>
      <c r="ORL843" s="231"/>
      <c r="ORM843" s="231"/>
      <c r="ORN843" s="231"/>
      <c r="ORO843" s="231"/>
      <c r="ORP843" s="231"/>
      <c r="ORQ843" s="231"/>
      <c r="ORR843" s="231"/>
      <c r="ORS843" s="231"/>
      <c r="ORT843" s="231"/>
      <c r="ORU843" s="231"/>
      <c r="ORV843" s="231"/>
      <c r="ORW843" s="231"/>
      <c r="ORX843" s="231"/>
      <c r="ORY843" s="231"/>
      <c r="ORZ843" s="231"/>
      <c r="OSA843" s="231"/>
      <c r="OSB843" s="231"/>
      <c r="OSC843" s="231"/>
      <c r="OSD843" s="231"/>
      <c r="OSE843" s="231"/>
      <c r="OSF843" s="231"/>
      <c r="OSG843" s="231"/>
      <c r="OSH843" s="231"/>
      <c r="OSI843" s="231"/>
      <c r="OSJ843" s="231"/>
      <c r="OSK843" s="231"/>
      <c r="OSL843" s="231"/>
      <c r="OSM843" s="231"/>
      <c r="OSN843" s="231"/>
      <c r="OSO843" s="231"/>
      <c r="OSP843" s="231"/>
      <c r="OSQ843" s="231"/>
      <c r="OSR843" s="231"/>
      <c r="OSS843" s="231"/>
      <c r="OST843" s="231"/>
      <c r="OSU843" s="231"/>
      <c r="OSV843" s="231"/>
      <c r="OSW843" s="231"/>
      <c r="OSX843" s="231"/>
      <c r="OSY843" s="231"/>
      <c r="OSZ843" s="231"/>
      <c r="OTA843" s="231"/>
      <c r="OTB843" s="231"/>
      <c r="OTC843" s="231"/>
      <c r="OTD843" s="231"/>
      <c r="OTE843" s="231"/>
      <c r="OTF843" s="231"/>
      <c r="OTG843" s="231"/>
      <c r="OTH843" s="231"/>
      <c r="OTI843" s="231"/>
      <c r="OTJ843" s="231"/>
      <c r="OTK843" s="231"/>
      <c r="OTL843" s="231"/>
      <c r="OTM843" s="231"/>
      <c r="OTN843" s="231"/>
      <c r="OTO843" s="231"/>
      <c r="OTP843" s="231"/>
      <c r="OTQ843" s="231"/>
      <c r="OTR843" s="231"/>
      <c r="OTS843" s="231"/>
      <c r="OTT843" s="231"/>
      <c r="OTU843" s="231"/>
      <c r="OTV843" s="231"/>
      <c r="OTW843" s="231"/>
      <c r="OTX843" s="231"/>
      <c r="OTY843" s="231"/>
      <c r="OTZ843" s="231"/>
      <c r="OUA843" s="231"/>
      <c r="OUB843" s="231"/>
      <c r="OUC843" s="231"/>
      <c r="OUD843" s="231"/>
      <c r="OUE843" s="231"/>
      <c r="OUF843" s="231"/>
      <c r="OUG843" s="231"/>
      <c r="OUH843" s="231"/>
      <c r="OUI843" s="231"/>
      <c r="OUJ843" s="231"/>
      <c r="OUK843" s="231"/>
      <c r="OUL843" s="231"/>
      <c r="OUM843" s="231"/>
      <c r="OUN843" s="231"/>
      <c r="OUO843" s="231"/>
      <c r="OUP843" s="231"/>
      <c r="OUQ843" s="231"/>
      <c r="OUR843" s="231"/>
      <c r="OUS843" s="231"/>
      <c r="OUT843" s="231"/>
      <c r="OUU843" s="231"/>
      <c r="OUV843" s="231"/>
      <c r="OUW843" s="231"/>
      <c r="OUX843" s="231"/>
      <c r="OUY843" s="231"/>
      <c r="OUZ843" s="231"/>
      <c r="OVA843" s="231"/>
      <c r="OVB843" s="231"/>
      <c r="OVC843" s="231"/>
      <c r="OVD843" s="231"/>
      <c r="OVE843" s="231"/>
      <c r="OVF843" s="231"/>
      <c r="OVG843" s="231"/>
      <c r="OVH843" s="231"/>
      <c r="OVI843" s="231"/>
      <c r="OVJ843" s="231"/>
      <c r="OVK843" s="231"/>
      <c r="OVL843" s="231"/>
      <c r="OVM843" s="231"/>
      <c r="OVN843" s="231"/>
      <c r="OVO843" s="231"/>
      <c r="OVP843" s="231"/>
      <c r="OVQ843" s="231"/>
      <c r="OVR843" s="231"/>
      <c r="OVS843" s="231"/>
      <c r="OVT843" s="231"/>
      <c r="OVU843" s="231"/>
      <c r="OVV843" s="231"/>
      <c r="OVW843" s="231"/>
      <c r="OVX843" s="231"/>
      <c r="OVY843" s="231"/>
      <c r="OVZ843" s="231"/>
      <c r="OWA843" s="231"/>
      <c r="OWB843" s="231"/>
      <c r="OWC843" s="231"/>
      <c r="OWD843" s="231"/>
      <c r="OWE843" s="231"/>
      <c r="OWF843" s="231"/>
      <c r="OWG843" s="231"/>
      <c r="OWH843" s="231"/>
      <c r="OWI843" s="231"/>
      <c r="OWJ843" s="231"/>
      <c r="OWK843" s="231"/>
      <c r="OWL843" s="231"/>
      <c r="OWM843" s="231"/>
      <c r="OWN843" s="231"/>
      <c r="OWO843" s="231"/>
      <c r="OWP843" s="231"/>
      <c r="OWQ843" s="231"/>
      <c r="OWR843" s="231"/>
      <c r="OWS843" s="231"/>
      <c r="OWT843" s="231"/>
      <c r="OWU843" s="231"/>
      <c r="OWV843" s="231"/>
      <c r="OWW843" s="231"/>
      <c r="OWX843" s="231"/>
      <c r="OWY843" s="231"/>
      <c r="OWZ843" s="231"/>
      <c r="OXA843" s="231"/>
      <c r="OXB843" s="231"/>
      <c r="OXC843" s="231"/>
      <c r="OXD843" s="231"/>
      <c r="OXE843" s="231"/>
      <c r="OXF843" s="231"/>
      <c r="OXG843" s="231"/>
      <c r="OXH843" s="231"/>
      <c r="OXI843" s="231"/>
      <c r="OXJ843" s="231"/>
      <c r="OXK843" s="231"/>
      <c r="OXL843" s="231"/>
      <c r="OXM843" s="231"/>
      <c r="OXN843" s="231"/>
      <c r="OXO843" s="231"/>
      <c r="OXP843" s="231"/>
      <c r="OXQ843" s="231"/>
      <c r="OXR843" s="231"/>
      <c r="OXS843" s="231"/>
      <c r="OXT843" s="231"/>
      <c r="OXU843" s="231"/>
      <c r="OXV843" s="231"/>
      <c r="OXW843" s="231"/>
      <c r="OXX843" s="231"/>
      <c r="OXY843" s="231"/>
      <c r="OXZ843" s="231"/>
      <c r="OYA843" s="231"/>
      <c r="OYB843" s="231"/>
      <c r="OYC843" s="231"/>
      <c r="OYD843" s="231"/>
      <c r="OYE843" s="231"/>
      <c r="OYF843" s="231"/>
      <c r="OYG843" s="231"/>
      <c r="OYH843" s="231"/>
      <c r="OYI843" s="231"/>
      <c r="OYJ843" s="231"/>
      <c r="OYK843" s="231"/>
      <c r="OYL843" s="231"/>
      <c r="OYM843" s="231"/>
      <c r="OYN843" s="231"/>
      <c r="OYO843" s="231"/>
      <c r="OYP843" s="231"/>
      <c r="OYQ843" s="231"/>
      <c r="OYR843" s="231"/>
      <c r="OYS843" s="231"/>
      <c r="OYT843" s="231"/>
      <c r="OYU843" s="231"/>
      <c r="OYV843" s="231"/>
      <c r="OYW843" s="231"/>
      <c r="OYX843" s="231"/>
      <c r="OYY843" s="231"/>
      <c r="OYZ843" s="231"/>
      <c r="OZA843" s="231"/>
      <c r="OZB843" s="231"/>
      <c r="OZC843" s="231"/>
      <c r="OZD843" s="231"/>
      <c r="OZE843" s="231"/>
      <c r="OZF843" s="231"/>
      <c r="OZG843" s="231"/>
      <c r="OZH843" s="231"/>
      <c r="OZI843" s="231"/>
      <c r="OZJ843" s="231"/>
      <c r="OZK843" s="231"/>
      <c r="OZL843" s="231"/>
      <c r="OZM843" s="231"/>
      <c r="OZN843" s="231"/>
      <c r="OZO843" s="231"/>
      <c r="OZP843" s="231"/>
      <c r="OZQ843" s="231"/>
      <c r="OZR843" s="231"/>
      <c r="OZS843" s="231"/>
      <c r="OZT843" s="231"/>
      <c r="OZU843" s="231"/>
      <c r="OZV843" s="231"/>
      <c r="OZW843" s="231"/>
      <c r="OZX843" s="231"/>
      <c r="OZY843" s="231"/>
      <c r="OZZ843" s="231"/>
      <c r="PAA843" s="231"/>
      <c r="PAB843" s="231"/>
      <c r="PAC843" s="231"/>
      <c r="PAD843" s="231"/>
      <c r="PAE843" s="231"/>
      <c r="PAF843" s="231"/>
      <c r="PAG843" s="231"/>
      <c r="PAH843" s="231"/>
      <c r="PAI843" s="231"/>
      <c r="PAJ843" s="231"/>
      <c r="PAK843" s="231"/>
      <c r="PAL843" s="231"/>
      <c r="PAM843" s="231"/>
      <c r="PAN843" s="231"/>
      <c r="PAO843" s="231"/>
      <c r="PAP843" s="231"/>
      <c r="PAQ843" s="231"/>
      <c r="PAR843" s="231"/>
      <c r="PAS843" s="231"/>
      <c r="PAT843" s="231"/>
      <c r="PAU843" s="231"/>
      <c r="PAV843" s="231"/>
      <c r="PAW843" s="231"/>
      <c r="PAX843" s="231"/>
      <c r="PAY843" s="231"/>
      <c r="PAZ843" s="231"/>
      <c r="PBA843" s="231"/>
      <c r="PBB843" s="231"/>
      <c r="PBC843" s="231"/>
      <c r="PBD843" s="231"/>
      <c r="PBE843" s="231"/>
      <c r="PBF843" s="231"/>
      <c r="PBG843" s="231"/>
      <c r="PBH843" s="231"/>
      <c r="PBI843" s="231"/>
      <c r="PBJ843" s="231"/>
      <c r="PBK843" s="231"/>
      <c r="PBL843" s="231"/>
      <c r="PBM843" s="231"/>
      <c r="PBN843" s="231"/>
      <c r="PBO843" s="231"/>
      <c r="PBP843" s="231"/>
      <c r="PBQ843" s="231"/>
      <c r="PBR843" s="231"/>
      <c r="PBS843" s="231"/>
      <c r="PBT843" s="231"/>
      <c r="PBU843" s="231"/>
      <c r="PBV843" s="231"/>
      <c r="PBW843" s="231"/>
      <c r="PBX843" s="231"/>
      <c r="PBY843" s="231"/>
      <c r="PBZ843" s="231"/>
      <c r="PCA843" s="231"/>
      <c r="PCB843" s="231"/>
      <c r="PCC843" s="231"/>
      <c r="PCD843" s="231"/>
      <c r="PCE843" s="231"/>
      <c r="PCF843" s="231"/>
      <c r="PCG843" s="231"/>
      <c r="PCH843" s="231"/>
      <c r="PCI843" s="231"/>
      <c r="PCJ843" s="231"/>
      <c r="PCK843" s="231"/>
      <c r="PCL843" s="231"/>
      <c r="PCM843" s="231"/>
      <c r="PCN843" s="231"/>
      <c r="PCO843" s="231"/>
      <c r="PCP843" s="231"/>
      <c r="PCQ843" s="231"/>
      <c r="PCR843" s="231"/>
      <c r="PCS843" s="231"/>
      <c r="PCT843" s="231"/>
      <c r="PCU843" s="231"/>
      <c r="PCV843" s="231"/>
      <c r="PCW843" s="231"/>
      <c r="PCX843" s="231"/>
      <c r="PCY843" s="231"/>
      <c r="PCZ843" s="231"/>
      <c r="PDA843" s="231"/>
      <c r="PDB843" s="231"/>
      <c r="PDC843" s="231"/>
      <c r="PDD843" s="231"/>
      <c r="PDE843" s="231"/>
      <c r="PDF843" s="231"/>
      <c r="PDG843" s="231"/>
      <c r="PDH843" s="231"/>
      <c r="PDI843" s="231"/>
      <c r="PDJ843" s="231"/>
      <c r="PDK843" s="231"/>
      <c r="PDL843" s="231"/>
      <c r="PDM843" s="231"/>
      <c r="PDN843" s="231"/>
      <c r="PDO843" s="231"/>
      <c r="PDP843" s="231"/>
      <c r="PDQ843" s="231"/>
      <c r="PDR843" s="231"/>
      <c r="PDS843" s="231"/>
      <c r="PDT843" s="231"/>
      <c r="PDU843" s="231"/>
      <c r="PDV843" s="231"/>
      <c r="PDW843" s="231"/>
      <c r="PDX843" s="231"/>
      <c r="PDY843" s="231"/>
      <c r="PDZ843" s="231"/>
      <c r="PEA843" s="231"/>
      <c r="PEB843" s="231"/>
      <c r="PEC843" s="231"/>
      <c r="PED843" s="231"/>
      <c r="PEE843" s="231"/>
      <c r="PEF843" s="231"/>
      <c r="PEG843" s="231"/>
      <c r="PEH843" s="231"/>
      <c r="PEI843" s="231"/>
      <c r="PEJ843" s="231"/>
      <c r="PEK843" s="231"/>
      <c r="PEL843" s="231"/>
      <c r="PEM843" s="231"/>
      <c r="PEN843" s="231"/>
      <c r="PEO843" s="231"/>
      <c r="PEP843" s="231"/>
      <c r="PEQ843" s="231"/>
      <c r="PER843" s="231"/>
      <c r="PES843" s="231"/>
      <c r="PET843" s="231"/>
      <c r="PEU843" s="231"/>
      <c r="PEV843" s="231"/>
      <c r="PEW843" s="231"/>
      <c r="PEX843" s="231"/>
      <c r="PEY843" s="231"/>
      <c r="PEZ843" s="231"/>
      <c r="PFA843" s="231"/>
      <c r="PFB843" s="231"/>
      <c r="PFC843" s="231"/>
      <c r="PFD843" s="231"/>
      <c r="PFE843" s="231"/>
      <c r="PFF843" s="231"/>
      <c r="PFG843" s="231"/>
      <c r="PFH843" s="231"/>
      <c r="PFI843" s="231"/>
      <c r="PFJ843" s="231"/>
      <c r="PFK843" s="231"/>
      <c r="PFL843" s="231"/>
      <c r="PFM843" s="231"/>
      <c r="PFN843" s="231"/>
      <c r="PFO843" s="231"/>
      <c r="PFP843" s="231"/>
      <c r="PFQ843" s="231"/>
      <c r="PFR843" s="231"/>
      <c r="PFS843" s="231"/>
      <c r="PFT843" s="231"/>
      <c r="PFU843" s="231"/>
      <c r="PFV843" s="231"/>
      <c r="PFW843" s="231"/>
      <c r="PFX843" s="231"/>
      <c r="PFY843" s="231"/>
      <c r="PFZ843" s="231"/>
      <c r="PGA843" s="231"/>
      <c r="PGB843" s="231"/>
      <c r="PGC843" s="231"/>
      <c r="PGD843" s="231"/>
      <c r="PGE843" s="231"/>
      <c r="PGF843" s="231"/>
      <c r="PGG843" s="231"/>
      <c r="PGH843" s="231"/>
      <c r="PGI843" s="231"/>
      <c r="PGJ843" s="231"/>
      <c r="PGK843" s="231"/>
      <c r="PGL843" s="231"/>
      <c r="PGM843" s="231"/>
      <c r="PGN843" s="231"/>
      <c r="PGO843" s="231"/>
      <c r="PGP843" s="231"/>
      <c r="PGQ843" s="231"/>
      <c r="PGR843" s="231"/>
      <c r="PGS843" s="231"/>
      <c r="PGT843" s="231"/>
      <c r="PGU843" s="231"/>
      <c r="PGV843" s="231"/>
      <c r="PGW843" s="231"/>
      <c r="PGX843" s="231"/>
      <c r="PGY843" s="231"/>
      <c r="PGZ843" s="231"/>
      <c r="PHA843" s="231"/>
      <c r="PHB843" s="231"/>
      <c r="PHC843" s="231"/>
      <c r="PHD843" s="231"/>
      <c r="PHE843" s="231"/>
      <c r="PHF843" s="231"/>
      <c r="PHG843" s="231"/>
      <c r="PHH843" s="231"/>
      <c r="PHI843" s="231"/>
      <c r="PHJ843" s="231"/>
      <c r="PHK843" s="231"/>
      <c r="PHL843" s="231"/>
      <c r="PHM843" s="231"/>
      <c r="PHN843" s="231"/>
      <c r="PHO843" s="231"/>
      <c r="PHP843" s="231"/>
      <c r="PHQ843" s="231"/>
      <c r="PHR843" s="231"/>
      <c r="PHS843" s="231"/>
      <c r="PHT843" s="231"/>
      <c r="PHU843" s="231"/>
      <c r="PHV843" s="231"/>
      <c r="PHW843" s="231"/>
      <c r="PHX843" s="231"/>
      <c r="PHY843" s="231"/>
      <c r="PHZ843" s="231"/>
      <c r="PIA843" s="231"/>
      <c r="PIB843" s="231"/>
      <c r="PIC843" s="231"/>
      <c r="PID843" s="231"/>
      <c r="PIE843" s="231"/>
      <c r="PIF843" s="231"/>
      <c r="PIG843" s="231"/>
      <c r="PIH843" s="231"/>
      <c r="PII843" s="231"/>
      <c r="PIJ843" s="231"/>
      <c r="PIK843" s="231"/>
      <c r="PIL843" s="231"/>
      <c r="PIM843" s="231"/>
      <c r="PIN843" s="231"/>
      <c r="PIO843" s="231"/>
      <c r="PIP843" s="231"/>
      <c r="PIQ843" s="231"/>
      <c r="PIR843" s="231"/>
      <c r="PIS843" s="231"/>
      <c r="PIT843" s="231"/>
      <c r="PIU843" s="231"/>
      <c r="PIV843" s="231"/>
      <c r="PIW843" s="231"/>
      <c r="PIX843" s="231"/>
      <c r="PIY843" s="231"/>
      <c r="PIZ843" s="231"/>
      <c r="PJA843" s="231"/>
      <c r="PJB843" s="231"/>
      <c r="PJC843" s="231"/>
      <c r="PJD843" s="231"/>
      <c r="PJE843" s="231"/>
      <c r="PJF843" s="231"/>
      <c r="PJG843" s="231"/>
      <c r="PJH843" s="231"/>
      <c r="PJI843" s="231"/>
      <c r="PJJ843" s="231"/>
      <c r="PJK843" s="231"/>
      <c r="PJL843" s="231"/>
      <c r="PJM843" s="231"/>
      <c r="PJN843" s="231"/>
      <c r="PJO843" s="231"/>
      <c r="PJP843" s="231"/>
      <c r="PJQ843" s="231"/>
      <c r="PJR843" s="231"/>
      <c r="PJS843" s="231"/>
      <c r="PJT843" s="231"/>
      <c r="PJU843" s="231"/>
      <c r="PJV843" s="231"/>
      <c r="PJW843" s="231"/>
      <c r="PJX843" s="231"/>
      <c r="PJY843" s="231"/>
      <c r="PJZ843" s="231"/>
      <c r="PKA843" s="231"/>
      <c r="PKB843" s="231"/>
      <c r="PKC843" s="231"/>
      <c r="PKD843" s="231"/>
      <c r="PKE843" s="231"/>
      <c r="PKF843" s="231"/>
      <c r="PKG843" s="231"/>
      <c r="PKH843" s="231"/>
      <c r="PKI843" s="231"/>
      <c r="PKJ843" s="231"/>
      <c r="PKK843" s="231"/>
      <c r="PKL843" s="231"/>
      <c r="PKM843" s="231"/>
      <c r="PKN843" s="231"/>
      <c r="PKO843" s="231"/>
      <c r="PKP843" s="231"/>
      <c r="PKQ843" s="231"/>
      <c r="PKR843" s="231"/>
      <c r="PKS843" s="231"/>
      <c r="PKT843" s="231"/>
      <c r="PKU843" s="231"/>
      <c r="PKV843" s="231"/>
      <c r="PKW843" s="231"/>
      <c r="PKX843" s="231"/>
      <c r="PKY843" s="231"/>
      <c r="PKZ843" s="231"/>
      <c r="PLA843" s="231"/>
      <c r="PLB843" s="231"/>
      <c r="PLC843" s="231"/>
      <c r="PLD843" s="231"/>
      <c r="PLE843" s="231"/>
      <c r="PLF843" s="231"/>
      <c r="PLG843" s="231"/>
      <c r="PLH843" s="231"/>
      <c r="PLI843" s="231"/>
      <c r="PLJ843" s="231"/>
      <c r="PLK843" s="231"/>
      <c r="PLL843" s="231"/>
      <c r="PLM843" s="231"/>
      <c r="PLN843" s="231"/>
      <c r="PLO843" s="231"/>
      <c r="PLP843" s="231"/>
      <c r="PLQ843" s="231"/>
      <c r="PLR843" s="231"/>
      <c r="PLS843" s="231"/>
      <c r="PLT843" s="231"/>
      <c r="PLU843" s="231"/>
      <c r="PLV843" s="231"/>
      <c r="PLW843" s="231"/>
      <c r="PLX843" s="231"/>
      <c r="PLY843" s="231"/>
      <c r="PLZ843" s="231"/>
      <c r="PMA843" s="231"/>
      <c r="PMB843" s="231"/>
      <c r="PMC843" s="231"/>
      <c r="PMD843" s="231"/>
      <c r="PME843" s="231"/>
      <c r="PMF843" s="231"/>
      <c r="PMG843" s="231"/>
      <c r="PMH843" s="231"/>
      <c r="PMI843" s="231"/>
      <c r="PMJ843" s="231"/>
      <c r="PMK843" s="231"/>
      <c r="PML843" s="231"/>
      <c r="PMM843" s="231"/>
      <c r="PMN843" s="231"/>
      <c r="PMO843" s="231"/>
      <c r="PMP843" s="231"/>
      <c r="PMQ843" s="231"/>
      <c r="PMR843" s="231"/>
      <c r="PMS843" s="231"/>
      <c r="PMT843" s="231"/>
      <c r="PMU843" s="231"/>
      <c r="PMV843" s="231"/>
      <c r="PMW843" s="231"/>
      <c r="PMX843" s="231"/>
      <c r="PMY843" s="231"/>
      <c r="PMZ843" s="231"/>
      <c r="PNA843" s="231"/>
      <c r="PNB843" s="231"/>
      <c r="PNC843" s="231"/>
      <c r="PND843" s="231"/>
      <c r="PNE843" s="231"/>
      <c r="PNF843" s="231"/>
      <c r="PNG843" s="231"/>
      <c r="PNH843" s="231"/>
      <c r="PNI843" s="231"/>
      <c r="PNJ843" s="231"/>
      <c r="PNK843" s="231"/>
      <c r="PNL843" s="231"/>
      <c r="PNM843" s="231"/>
      <c r="PNN843" s="231"/>
      <c r="PNO843" s="231"/>
      <c r="PNP843" s="231"/>
      <c r="PNQ843" s="231"/>
      <c r="PNR843" s="231"/>
      <c r="PNS843" s="231"/>
      <c r="PNT843" s="231"/>
      <c r="PNU843" s="231"/>
      <c r="PNV843" s="231"/>
      <c r="PNW843" s="231"/>
      <c r="PNX843" s="231"/>
      <c r="PNY843" s="231"/>
      <c r="PNZ843" s="231"/>
      <c r="POA843" s="231"/>
      <c r="POB843" s="231"/>
      <c r="POC843" s="231"/>
      <c r="POD843" s="231"/>
      <c r="POE843" s="231"/>
      <c r="POF843" s="231"/>
      <c r="POG843" s="231"/>
      <c r="POH843" s="231"/>
      <c r="POI843" s="231"/>
      <c r="POJ843" s="231"/>
      <c r="POK843" s="231"/>
      <c r="POL843" s="231"/>
      <c r="POM843" s="231"/>
      <c r="PON843" s="231"/>
      <c r="POO843" s="231"/>
      <c r="POP843" s="231"/>
      <c r="POQ843" s="231"/>
      <c r="POR843" s="231"/>
      <c r="POS843" s="231"/>
      <c r="POT843" s="231"/>
      <c r="POU843" s="231"/>
      <c r="POV843" s="231"/>
      <c r="POW843" s="231"/>
      <c r="POX843" s="231"/>
      <c r="POY843" s="231"/>
      <c r="POZ843" s="231"/>
      <c r="PPA843" s="231"/>
      <c r="PPB843" s="231"/>
      <c r="PPC843" s="231"/>
      <c r="PPD843" s="231"/>
      <c r="PPE843" s="231"/>
      <c r="PPF843" s="231"/>
      <c r="PPG843" s="231"/>
      <c r="PPH843" s="231"/>
      <c r="PPI843" s="231"/>
      <c r="PPJ843" s="231"/>
      <c r="PPK843" s="231"/>
      <c r="PPL843" s="231"/>
      <c r="PPM843" s="231"/>
      <c r="PPN843" s="231"/>
      <c r="PPO843" s="231"/>
      <c r="PPP843" s="231"/>
      <c r="PPQ843" s="231"/>
      <c r="PPR843" s="231"/>
      <c r="PPS843" s="231"/>
      <c r="PPT843" s="231"/>
      <c r="PPU843" s="231"/>
      <c r="PPV843" s="231"/>
      <c r="PPW843" s="231"/>
      <c r="PPX843" s="231"/>
      <c r="PPY843" s="231"/>
      <c r="PPZ843" s="231"/>
      <c r="PQA843" s="231"/>
      <c r="PQB843" s="231"/>
      <c r="PQC843" s="231"/>
      <c r="PQD843" s="231"/>
      <c r="PQE843" s="231"/>
      <c r="PQF843" s="231"/>
      <c r="PQG843" s="231"/>
      <c r="PQH843" s="231"/>
      <c r="PQI843" s="231"/>
      <c r="PQJ843" s="231"/>
      <c r="PQK843" s="231"/>
      <c r="PQL843" s="231"/>
      <c r="PQM843" s="231"/>
      <c r="PQN843" s="231"/>
      <c r="PQO843" s="231"/>
      <c r="PQP843" s="231"/>
      <c r="PQQ843" s="231"/>
      <c r="PQR843" s="231"/>
      <c r="PQS843" s="231"/>
      <c r="PQT843" s="231"/>
      <c r="PQU843" s="231"/>
      <c r="PQV843" s="231"/>
      <c r="PQW843" s="231"/>
      <c r="PQX843" s="231"/>
      <c r="PQY843" s="231"/>
      <c r="PQZ843" s="231"/>
      <c r="PRA843" s="231"/>
      <c r="PRB843" s="231"/>
      <c r="PRC843" s="231"/>
      <c r="PRD843" s="231"/>
      <c r="PRE843" s="231"/>
      <c r="PRF843" s="231"/>
      <c r="PRG843" s="231"/>
      <c r="PRH843" s="231"/>
      <c r="PRI843" s="231"/>
      <c r="PRJ843" s="231"/>
      <c r="PRK843" s="231"/>
      <c r="PRL843" s="231"/>
      <c r="PRM843" s="231"/>
      <c r="PRN843" s="231"/>
      <c r="PRO843" s="231"/>
      <c r="PRP843" s="231"/>
      <c r="PRQ843" s="231"/>
      <c r="PRR843" s="231"/>
      <c r="PRS843" s="231"/>
      <c r="PRT843" s="231"/>
      <c r="PRU843" s="231"/>
      <c r="PRV843" s="231"/>
      <c r="PRW843" s="231"/>
      <c r="PRX843" s="231"/>
      <c r="PRY843" s="231"/>
      <c r="PRZ843" s="231"/>
      <c r="PSA843" s="231"/>
      <c r="PSB843" s="231"/>
      <c r="PSC843" s="231"/>
      <c r="PSD843" s="231"/>
      <c r="PSE843" s="231"/>
      <c r="PSF843" s="231"/>
      <c r="PSG843" s="231"/>
      <c r="PSH843" s="231"/>
      <c r="PSI843" s="231"/>
      <c r="PSJ843" s="231"/>
      <c r="PSK843" s="231"/>
      <c r="PSL843" s="231"/>
      <c r="PSM843" s="231"/>
      <c r="PSN843" s="231"/>
      <c r="PSO843" s="231"/>
      <c r="PSP843" s="231"/>
      <c r="PSQ843" s="231"/>
      <c r="PSR843" s="231"/>
      <c r="PSS843" s="231"/>
      <c r="PST843" s="231"/>
      <c r="PSU843" s="231"/>
      <c r="PSV843" s="231"/>
      <c r="PSW843" s="231"/>
      <c r="PSX843" s="231"/>
      <c r="PSY843" s="231"/>
      <c r="PSZ843" s="231"/>
      <c r="PTA843" s="231"/>
      <c r="PTB843" s="231"/>
      <c r="PTC843" s="231"/>
      <c r="PTD843" s="231"/>
      <c r="PTE843" s="231"/>
      <c r="PTF843" s="231"/>
      <c r="PTG843" s="231"/>
      <c r="PTH843" s="231"/>
      <c r="PTI843" s="231"/>
      <c r="PTJ843" s="231"/>
      <c r="PTK843" s="231"/>
      <c r="PTL843" s="231"/>
      <c r="PTM843" s="231"/>
      <c r="PTN843" s="231"/>
      <c r="PTO843" s="231"/>
      <c r="PTP843" s="231"/>
      <c r="PTQ843" s="231"/>
      <c r="PTR843" s="231"/>
      <c r="PTS843" s="231"/>
      <c r="PTT843" s="231"/>
      <c r="PTU843" s="231"/>
      <c r="PTV843" s="231"/>
      <c r="PTW843" s="231"/>
      <c r="PTX843" s="231"/>
      <c r="PTY843" s="231"/>
      <c r="PTZ843" s="231"/>
      <c r="PUA843" s="231"/>
      <c r="PUB843" s="231"/>
      <c r="PUC843" s="231"/>
      <c r="PUD843" s="231"/>
      <c r="PUE843" s="231"/>
      <c r="PUF843" s="231"/>
      <c r="PUG843" s="231"/>
      <c r="PUH843" s="231"/>
      <c r="PUI843" s="231"/>
      <c r="PUJ843" s="231"/>
      <c r="PUK843" s="231"/>
      <c r="PUL843" s="231"/>
      <c r="PUM843" s="231"/>
      <c r="PUN843" s="231"/>
      <c r="PUO843" s="231"/>
      <c r="PUP843" s="231"/>
      <c r="PUQ843" s="231"/>
      <c r="PUR843" s="231"/>
      <c r="PUS843" s="231"/>
      <c r="PUT843" s="231"/>
      <c r="PUU843" s="231"/>
      <c r="PUV843" s="231"/>
      <c r="PUW843" s="231"/>
      <c r="PUX843" s="231"/>
      <c r="PUY843" s="231"/>
      <c r="PUZ843" s="231"/>
      <c r="PVA843" s="231"/>
      <c r="PVB843" s="231"/>
      <c r="PVC843" s="231"/>
      <c r="PVD843" s="231"/>
      <c r="PVE843" s="231"/>
      <c r="PVF843" s="231"/>
      <c r="PVG843" s="231"/>
      <c r="PVH843" s="231"/>
      <c r="PVI843" s="231"/>
      <c r="PVJ843" s="231"/>
      <c r="PVK843" s="231"/>
      <c r="PVL843" s="231"/>
      <c r="PVM843" s="231"/>
      <c r="PVN843" s="231"/>
      <c r="PVO843" s="231"/>
      <c r="PVP843" s="231"/>
      <c r="PVQ843" s="231"/>
      <c r="PVR843" s="231"/>
      <c r="PVS843" s="231"/>
      <c r="PVT843" s="231"/>
      <c r="PVU843" s="231"/>
      <c r="PVV843" s="231"/>
      <c r="PVW843" s="231"/>
      <c r="PVX843" s="231"/>
      <c r="PVY843" s="231"/>
      <c r="PVZ843" s="231"/>
      <c r="PWA843" s="231"/>
      <c r="PWB843" s="231"/>
      <c r="PWC843" s="231"/>
      <c r="PWD843" s="231"/>
      <c r="PWE843" s="231"/>
      <c r="PWF843" s="231"/>
      <c r="PWG843" s="231"/>
      <c r="PWH843" s="231"/>
      <c r="PWI843" s="231"/>
      <c r="PWJ843" s="231"/>
      <c r="PWK843" s="231"/>
      <c r="PWL843" s="231"/>
      <c r="PWM843" s="231"/>
      <c r="PWN843" s="231"/>
      <c r="PWO843" s="231"/>
      <c r="PWP843" s="231"/>
      <c r="PWQ843" s="231"/>
      <c r="PWR843" s="231"/>
      <c r="PWS843" s="231"/>
      <c r="PWT843" s="231"/>
      <c r="PWU843" s="231"/>
      <c r="PWV843" s="231"/>
      <c r="PWW843" s="231"/>
      <c r="PWX843" s="231"/>
      <c r="PWY843" s="231"/>
      <c r="PWZ843" s="231"/>
      <c r="PXA843" s="231"/>
      <c r="PXB843" s="231"/>
      <c r="PXC843" s="231"/>
      <c r="PXD843" s="231"/>
      <c r="PXE843" s="231"/>
      <c r="PXF843" s="231"/>
      <c r="PXG843" s="231"/>
      <c r="PXH843" s="231"/>
      <c r="PXI843" s="231"/>
      <c r="PXJ843" s="231"/>
      <c r="PXK843" s="231"/>
      <c r="PXL843" s="231"/>
      <c r="PXM843" s="231"/>
      <c r="PXN843" s="231"/>
      <c r="PXO843" s="231"/>
      <c r="PXP843" s="231"/>
      <c r="PXQ843" s="231"/>
      <c r="PXR843" s="231"/>
      <c r="PXS843" s="231"/>
      <c r="PXT843" s="231"/>
      <c r="PXU843" s="231"/>
      <c r="PXV843" s="231"/>
      <c r="PXW843" s="231"/>
      <c r="PXX843" s="231"/>
      <c r="PXY843" s="231"/>
      <c r="PXZ843" s="231"/>
      <c r="PYA843" s="231"/>
      <c r="PYB843" s="231"/>
      <c r="PYC843" s="231"/>
      <c r="PYD843" s="231"/>
      <c r="PYE843" s="231"/>
      <c r="PYF843" s="231"/>
      <c r="PYG843" s="231"/>
      <c r="PYH843" s="231"/>
      <c r="PYI843" s="231"/>
      <c r="PYJ843" s="231"/>
      <c r="PYK843" s="231"/>
      <c r="PYL843" s="231"/>
      <c r="PYM843" s="231"/>
      <c r="PYN843" s="231"/>
      <c r="PYO843" s="231"/>
      <c r="PYP843" s="231"/>
      <c r="PYQ843" s="231"/>
      <c r="PYR843" s="231"/>
      <c r="PYS843" s="231"/>
      <c r="PYT843" s="231"/>
      <c r="PYU843" s="231"/>
      <c r="PYV843" s="231"/>
      <c r="PYW843" s="231"/>
      <c r="PYX843" s="231"/>
      <c r="PYY843" s="231"/>
      <c r="PYZ843" s="231"/>
      <c r="PZA843" s="231"/>
      <c r="PZB843" s="231"/>
      <c r="PZC843" s="231"/>
      <c r="PZD843" s="231"/>
      <c r="PZE843" s="231"/>
      <c r="PZF843" s="231"/>
      <c r="PZG843" s="231"/>
      <c r="PZH843" s="231"/>
      <c r="PZI843" s="231"/>
      <c r="PZJ843" s="231"/>
      <c r="PZK843" s="231"/>
      <c r="PZL843" s="231"/>
      <c r="PZM843" s="231"/>
      <c r="PZN843" s="231"/>
      <c r="PZO843" s="231"/>
      <c r="PZP843" s="231"/>
      <c r="PZQ843" s="231"/>
      <c r="PZR843" s="231"/>
      <c r="PZS843" s="231"/>
      <c r="PZT843" s="231"/>
      <c r="PZU843" s="231"/>
      <c r="PZV843" s="231"/>
      <c r="PZW843" s="231"/>
      <c r="PZX843" s="231"/>
      <c r="PZY843" s="231"/>
      <c r="PZZ843" s="231"/>
      <c r="QAA843" s="231"/>
      <c r="QAB843" s="231"/>
      <c r="QAC843" s="231"/>
      <c r="QAD843" s="231"/>
      <c r="QAE843" s="231"/>
      <c r="QAF843" s="231"/>
      <c r="QAG843" s="231"/>
      <c r="QAH843" s="231"/>
      <c r="QAI843" s="231"/>
      <c r="QAJ843" s="231"/>
      <c r="QAK843" s="231"/>
      <c r="QAL843" s="231"/>
      <c r="QAM843" s="231"/>
      <c r="QAN843" s="231"/>
      <c r="QAO843" s="231"/>
      <c r="QAP843" s="231"/>
      <c r="QAQ843" s="231"/>
      <c r="QAR843" s="231"/>
      <c r="QAS843" s="231"/>
      <c r="QAT843" s="231"/>
      <c r="QAU843" s="231"/>
      <c r="QAV843" s="231"/>
      <c r="QAW843" s="231"/>
      <c r="QAX843" s="231"/>
      <c r="QAY843" s="231"/>
      <c r="QAZ843" s="231"/>
      <c r="QBA843" s="231"/>
      <c r="QBB843" s="231"/>
      <c r="QBC843" s="231"/>
      <c r="QBD843" s="231"/>
      <c r="QBE843" s="231"/>
      <c r="QBF843" s="231"/>
      <c r="QBG843" s="231"/>
      <c r="QBH843" s="231"/>
      <c r="QBI843" s="231"/>
      <c r="QBJ843" s="231"/>
      <c r="QBK843" s="231"/>
      <c r="QBL843" s="231"/>
      <c r="QBM843" s="231"/>
      <c r="QBN843" s="231"/>
      <c r="QBO843" s="231"/>
      <c r="QBP843" s="231"/>
      <c r="QBQ843" s="231"/>
      <c r="QBR843" s="231"/>
      <c r="QBS843" s="231"/>
      <c r="QBT843" s="231"/>
      <c r="QBU843" s="231"/>
      <c r="QBV843" s="231"/>
      <c r="QBW843" s="231"/>
      <c r="QBX843" s="231"/>
      <c r="QBY843" s="231"/>
      <c r="QBZ843" s="231"/>
      <c r="QCA843" s="231"/>
      <c r="QCB843" s="231"/>
      <c r="QCC843" s="231"/>
      <c r="QCD843" s="231"/>
      <c r="QCE843" s="231"/>
      <c r="QCF843" s="231"/>
      <c r="QCG843" s="231"/>
      <c r="QCH843" s="231"/>
      <c r="QCI843" s="231"/>
      <c r="QCJ843" s="231"/>
      <c r="QCK843" s="231"/>
      <c r="QCL843" s="231"/>
      <c r="QCM843" s="231"/>
      <c r="QCN843" s="231"/>
      <c r="QCO843" s="231"/>
      <c r="QCP843" s="231"/>
      <c r="QCQ843" s="231"/>
      <c r="QCR843" s="231"/>
      <c r="QCS843" s="231"/>
      <c r="QCT843" s="231"/>
      <c r="QCU843" s="231"/>
      <c r="QCV843" s="231"/>
      <c r="QCW843" s="231"/>
      <c r="QCX843" s="231"/>
      <c r="QCY843" s="231"/>
      <c r="QCZ843" s="231"/>
      <c r="QDA843" s="231"/>
      <c r="QDB843" s="231"/>
      <c r="QDC843" s="231"/>
      <c r="QDD843" s="231"/>
      <c r="QDE843" s="231"/>
      <c r="QDF843" s="231"/>
      <c r="QDG843" s="231"/>
      <c r="QDH843" s="231"/>
      <c r="QDI843" s="231"/>
      <c r="QDJ843" s="231"/>
      <c r="QDK843" s="231"/>
      <c r="QDL843" s="231"/>
      <c r="QDM843" s="231"/>
      <c r="QDN843" s="231"/>
      <c r="QDO843" s="231"/>
      <c r="QDP843" s="231"/>
      <c r="QDQ843" s="231"/>
      <c r="QDR843" s="231"/>
      <c r="QDS843" s="231"/>
      <c r="QDT843" s="231"/>
      <c r="QDU843" s="231"/>
      <c r="QDV843" s="231"/>
      <c r="QDW843" s="231"/>
      <c r="QDX843" s="231"/>
      <c r="QDY843" s="231"/>
      <c r="QDZ843" s="231"/>
      <c r="QEA843" s="231"/>
      <c r="QEB843" s="231"/>
      <c r="QEC843" s="231"/>
      <c r="QED843" s="231"/>
      <c r="QEE843" s="231"/>
      <c r="QEF843" s="231"/>
      <c r="QEG843" s="231"/>
      <c r="QEH843" s="231"/>
      <c r="QEI843" s="231"/>
      <c r="QEJ843" s="231"/>
      <c r="QEK843" s="231"/>
      <c r="QEL843" s="231"/>
      <c r="QEM843" s="231"/>
      <c r="QEN843" s="231"/>
      <c r="QEO843" s="231"/>
      <c r="QEP843" s="231"/>
      <c r="QEQ843" s="231"/>
      <c r="QER843" s="231"/>
      <c r="QES843" s="231"/>
      <c r="QET843" s="231"/>
      <c r="QEU843" s="231"/>
      <c r="QEV843" s="231"/>
      <c r="QEW843" s="231"/>
      <c r="QEX843" s="231"/>
      <c r="QEY843" s="231"/>
      <c r="QEZ843" s="231"/>
      <c r="QFA843" s="231"/>
      <c r="QFB843" s="231"/>
      <c r="QFC843" s="231"/>
      <c r="QFD843" s="231"/>
      <c r="QFE843" s="231"/>
      <c r="QFF843" s="231"/>
      <c r="QFG843" s="231"/>
      <c r="QFH843" s="231"/>
      <c r="QFI843" s="231"/>
      <c r="QFJ843" s="231"/>
      <c r="QFK843" s="231"/>
      <c r="QFL843" s="231"/>
      <c r="QFM843" s="231"/>
      <c r="QFN843" s="231"/>
      <c r="QFO843" s="231"/>
      <c r="QFP843" s="231"/>
      <c r="QFQ843" s="231"/>
      <c r="QFR843" s="231"/>
      <c r="QFS843" s="231"/>
      <c r="QFT843" s="231"/>
      <c r="QFU843" s="231"/>
      <c r="QFV843" s="231"/>
      <c r="QFW843" s="231"/>
      <c r="QFX843" s="231"/>
      <c r="QFY843" s="231"/>
      <c r="QFZ843" s="231"/>
      <c r="QGA843" s="231"/>
      <c r="QGB843" s="231"/>
      <c r="QGC843" s="231"/>
      <c r="QGD843" s="231"/>
      <c r="QGE843" s="231"/>
      <c r="QGF843" s="231"/>
      <c r="QGG843" s="231"/>
      <c r="QGH843" s="231"/>
      <c r="QGI843" s="231"/>
      <c r="QGJ843" s="231"/>
      <c r="QGK843" s="231"/>
      <c r="QGL843" s="231"/>
      <c r="QGM843" s="231"/>
      <c r="QGN843" s="231"/>
      <c r="QGO843" s="231"/>
      <c r="QGP843" s="231"/>
      <c r="QGQ843" s="231"/>
      <c r="QGR843" s="231"/>
      <c r="QGS843" s="231"/>
      <c r="QGT843" s="231"/>
      <c r="QGU843" s="231"/>
      <c r="QGV843" s="231"/>
      <c r="QGW843" s="231"/>
      <c r="QGX843" s="231"/>
      <c r="QGY843" s="231"/>
      <c r="QGZ843" s="231"/>
      <c r="QHA843" s="231"/>
      <c r="QHB843" s="231"/>
      <c r="QHC843" s="231"/>
      <c r="QHD843" s="231"/>
      <c r="QHE843" s="231"/>
      <c r="QHF843" s="231"/>
      <c r="QHG843" s="231"/>
      <c r="QHH843" s="231"/>
      <c r="QHI843" s="231"/>
      <c r="QHJ843" s="231"/>
      <c r="QHK843" s="231"/>
      <c r="QHL843" s="231"/>
      <c r="QHM843" s="231"/>
      <c r="QHN843" s="231"/>
      <c r="QHO843" s="231"/>
      <c r="QHP843" s="231"/>
      <c r="QHQ843" s="231"/>
      <c r="QHR843" s="231"/>
      <c r="QHS843" s="231"/>
      <c r="QHT843" s="231"/>
      <c r="QHU843" s="231"/>
      <c r="QHV843" s="231"/>
      <c r="QHW843" s="231"/>
      <c r="QHX843" s="231"/>
      <c r="QHY843" s="231"/>
      <c r="QHZ843" s="231"/>
      <c r="QIA843" s="231"/>
      <c r="QIB843" s="231"/>
      <c r="QIC843" s="231"/>
      <c r="QID843" s="231"/>
      <c r="QIE843" s="231"/>
      <c r="QIF843" s="231"/>
      <c r="QIG843" s="231"/>
      <c r="QIH843" s="231"/>
      <c r="QII843" s="231"/>
      <c r="QIJ843" s="231"/>
      <c r="QIK843" s="231"/>
      <c r="QIL843" s="231"/>
      <c r="QIM843" s="231"/>
      <c r="QIN843" s="231"/>
      <c r="QIO843" s="231"/>
      <c r="QIP843" s="231"/>
      <c r="QIQ843" s="231"/>
      <c r="QIR843" s="231"/>
      <c r="QIS843" s="231"/>
      <c r="QIT843" s="231"/>
      <c r="QIU843" s="231"/>
      <c r="QIV843" s="231"/>
      <c r="QIW843" s="231"/>
      <c r="QIX843" s="231"/>
      <c r="QIY843" s="231"/>
      <c r="QIZ843" s="231"/>
      <c r="QJA843" s="231"/>
      <c r="QJB843" s="231"/>
      <c r="QJC843" s="231"/>
      <c r="QJD843" s="231"/>
      <c r="QJE843" s="231"/>
      <c r="QJF843" s="231"/>
      <c r="QJG843" s="231"/>
      <c r="QJH843" s="231"/>
      <c r="QJI843" s="231"/>
      <c r="QJJ843" s="231"/>
      <c r="QJK843" s="231"/>
      <c r="QJL843" s="231"/>
      <c r="QJM843" s="231"/>
      <c r="QJN843" s="231"/>
      <c r="QJO843" s="231"/>
      <c r="QJP843" s="231"/>
      <c r="QJQ843" s="231"/>
      <c r="QJR843" s="231"/>
      <c r="QJS843" s="231"/>
      <c r="QJT843" s="231"/>
      <c r="QJU843" s="231"/>
      <c r="QJV843" s="231"/>
      <c r="QJW843" s="231"/>
      <c r="QJX843" s="231"/>
      <c r="QJY843" s="231"/>
      <c r="QJZ843" s="231"/>
      <c r="QKA843" s="231"/>
      <c r="QKB843" s="231"/>
      <c r="QKC843" s="231"/>
      <c r="QKD843" s="231"/>
      <c r="QKE843" s="231"/>
      <c r="QKF843" s="231"/>
      <c r="QKG843" s="231"/>
      <c r="QKH843" s="231"/>
      <c r="QKI843" s="231"/>
      <c r="QKJ843" s="231"/>
      <c r="QKK843" s="231"/>
      <c r="QKL843" s="231"/>
      <c r="QKM843" s="231"/>
      <c r="QKN843" s="231"/>
      <c r="QKO843" s="231"/>
      <c r="QKP843" s="231"/>
      <c r="QKQ843" s="231"/>
      <c r="QKR843" s="231"/>
      <c r="QKS843" s="231"/>
      <c r="QKT843" s="231"/>
      <c r="QKU843" s="231"/>
      <c r="QKV843" s="231"/>
      <c r="QKW843" s="231"/>
      <c r="QKX843" s="231"/>
      <c r="QKY843" s="231"/>
      <c r="QKZ843" s="231"/>
      <c r="QLA843" s="231"/>
      <c r="QLB843" s="231"/>
      <c r="QLC843" s="231"/>
      <c r="QLD843" s="231"/>
      <c r="QLE843" s="231"/>
      <c r="QLF843" s="231"/>
      <c r="QLG843" s="231"/>
      <c r="QLH843" s="231"/>
      <c r="QLI843" s="231"/>
      <c r="QLJ843" s="231"/>
      <c r="QLK843" s="231"/>
      <c r="QLL843" s="231"/>
      <c r="QLM843" s="231"/>
      <c r="QLN843" s="231"/>
      <c r="QLO843" s="231"/>
      <c r="QLP843" s="231"/>
      <c r="QLQ843" s="231"/>
      <c r="QLR843" s="231"/>
      <c r="QLS843" s="231"/>
      <c r="QLT843" s="231"/>
      <c r="QLU843" s="231"/>
      <c r="QLV843" s="231"/>
      <c r="QLW843" s="231"/>
      <c r="QLX843" s="231"/>
      <c r="QLY843" s="231"/>
      <c r="QLZ843" s="231"/>
      <c r="QMA843" s="231"/>
      <c r="QMB843" s="231"/>
      <c r="QMC843" s="231"/>
      <c r="QMD843" s="231"/>
      <c r="QME843" s="231"/>
      <c r="QMF843" s="231"/>
      <c r="QMG843" s="231"/>
      <c r="QMH843" s="231"/>
      <c r="QMI843" s="231"/>
      <c r="QMJ843" s="231"/>
      <c r="QMK843" s="231"/>
      <c r="QML843" s="231"/>
      <c r="QMM843" s="231"/>
      <c r="QMN843" s="231"/>
      <c r="QMO843" s="231"/>
      <c r="QMP843" s="231"/>
      <c r="QMQ843" s="231"/>
      <c r="QMR843" s="231"/>
      <c r="QMS843" s="231"/>
      <c r="QMT843" s="231"/>
      <c r="QMU843" s="231"/>
      <c r="QMV843" s="231"/>
      <c r="QMW843" s="231"/>
      <c r="QMX843" s="231"/>
      <c r="QMY843" s="231"/>
      <c r="QMZ843" s="231"/>
      <c r="QNA843" s="231"/>
      <c r="QNB843" s="231"/>
      <c r="QNC843" s="231"/>
      <c r="QND843" s="231"/>
      <c r="QNE843" s="231"/>
      <c r="QNF843" s="231"/>
      <c r="QNG843" s="231"/>
      <c r="QNH843" s="231"/>
      <c r="QNI843" s="231"/>
      <c r="QNJ843" s="231"/>
      <c r="QNK843" s="231"/>
      <c r="QNL843" s="231"/>
      <c r="QNM843" s="231"/>
      <c r="QNN843" s="231"/>
      <c r="QNO843" s="231"/>
      <c r="QNP843" s="231"/>
      <c r="QNQ843" s="231"/>
      <c r="QNR843" s="231"/>
      <c r="QNS843" s="231"/>
      <c r="QNT843" s="231"/>
      <c r="QNU843" s="231"/>
      <c r="QNV843" s="231"/>
      <c r="QNW843" s="231"/>
      <c r="QNX843" s="231"/>
      <c r="QNY843" s="231"/>
      <c r="QNZ843" s="231"/>
      <c r="QOA843" s="231"/>
      <c r="QOB843" s="231"/>
      <c r="QOC843" s="231"/>
      <c r="QOD843" s="231"/>
      <c r="QOE843" s="231"/>
      <c r="QOF843" s="231"/>
      <c r="QOG843" s="231"/>
      <c r="QOH843" s="231"/>
      <c r="QOI843" s="231"/>
      <c r="QOJ843" s="231"/>
      <c r="QOK843" s="231"/>
      <c r="QOL843" s="231"/>
      <c r="QOM843" s="231"/>
      <c r="QON843" s="231"/>
      <c r="QOO843" s="231"/>
      <c r="QOP843" s="231"/>
      <c r="QOQ843" s="231"/>
      <c r="QOR843" s="231"/>
      <c r="QOS843" s="231"/>
      <c r="QOT843" s="231"/>
      <c r="QOU843" s="231"/>
      <c r="QOV843" s="231"/>
      <c r="QOW843" s="231"/>
      <c r="QOX843" s="231"/>
      <c r="QOY843" s="231"/>
      <c r="QOZ843" s="231"/>
      <c r="QPA843" s="231"/>
      <c r="QPB843" s="231"/>
      <c r="QPC843" s="231"/>
      <c r="QPD843" s="231"/>
      <c r="QPE843" s="231"/>
      <c r="QPF843" s="231"/>
      <c r="QPG843" s="231"/>
      <c r="QPH843" s="231"/>
      <c r="QPI843" s="231"/>
      <c r="QPJ843" s="231"/>
      <c r="QPK843" s="231"/>
      <c r="QPL843" s="231"/>
      <c r="QPM843" s="231"/>
      <c r="QPN843" s="231"/>
      <c r="QPO843" s="231"/>
      <c r="QPP843" s="231"/>
      <c r="QPQ843" s="231"/>
      <c r="QPR843" s="231"/>
      <c r="QPS843" s="231"/>
      <c r="QPT843" s="231"/>
      <c r="QPU843" s="231"/>
      <c r="QPV843" s="231"/>
      <c r="QPW843" s="231"/>
      <c r="QPX843" s="231"/>
      <c r="QPY843" s="231"/>
      <c r="QPZ843" s="231"/>
      <c r="QQA843" s="231"/>
      <c r="QQB843" s="231"/>
      <c r="QQC843" s="231"/>
      <c r="QQD843" s="231"/>
      <c r="QQE843" s="231"/>
      <c r="QQF843" s="231"/>
      <c r="QQG843" s="231"/>
      <c r="QQH843" s="231"/>
      <c r="QQI843" s="231"/>
      <c r="QQJ843" s="231"/>
      <c r="QQK843" s="231"/>
      <c r="QQL843" s="231"/>
      <c r="QQM843" s="231"/>
      <c r="QQN843" s="231"/>
      <c r="QQO843" s="231"/>
      <c r="QQP843" s="231"/>
      <c r="QQQ843" s="231"/>
      <c r="QQR843" s="231"/>
      <c r="QQS843" s="231"/>
      <c r="QQT843" s="231"/>
      <c r="QQU843" s="231"/>
      <c r="QQV843" s="231"/>
      <c r="QQW843" s="231"/>
      <c r="QQX843" s="231"/>
      <c r="QQY843" s="231"/>
      <c r="QQZ843" s="231"/>
      <c r="QRA843" s="231"/>
      <c r="QRB843" s="231"/>
      <c r="QRC843" s="231"/>
      <c r="QRD843" s="231"/>
      <c r="QRE843" s="231"/>
      <c r="QRF843" s="231"/>
      <c r="QRG843" s="231"/>
      <c r="QRH843" s="231"/>
      <c r="QRI843" s="231"/>
      <c r="QRJ843" s="231"/>
      <c r="QRK843" s="231"/>
      <c r="QRL843" s="231"/>
      <c r="QRM843" s="231"/>
      <c r="QRN843" s="231"/>
      <c r="QRO843" s="231"/>
      <c r="QRP843" s="231"/>
      <c r="QRQ843" s="231"/>
      <c r="QRR843" s="231"/>
      <c r="QRS843" s="231"/>
      <c r="QRT843" s="231"/>
      <c r="QRU843" s="231"/>
      <c r="QRV843" s="231"/>
      <c r="QRW843" s="231"/>
      <c r="QRX843" s="231"/>
      <c r="QRY843" s="231"/>
      <c r="QRZ843" s="231"/>
      <c r="QSA843" s="231"/>
      <c r="QSB843" s="231"/>
      <c r="QSC843" s="231"/>
      <c r="QSD843" s="231"/>
      <c r="QSE843" s="231"/>
      <c r="QSF843" s="231"/>
      <c r="QSG843" s="231"/>
      <c r="QSH843" s="231"/>
      <c r="QSI843" s="231"/>
      <c r="QSJ843" s="231"/>
      <c r="QSK843" s="231"/>
      <c r="QSL843" s="231"/>
      <c r="QSM843" s="231"/>
      <c r="QSN843" s="231"/>
      <c r="QSO843" s="231"/>
      <c r="QSP843" s="231"/>
      <c r="QSQ843" s="231"/>
      <c r="QSR843" s="231"/>
      <c r="QSS843" s="231"/>
      <c r="QST843" s="231"/>
      <c r="QSU843" s="231"/>
      <c r="QSV843" s="231"/>
      <c r="QSW843" s="231"/>
      <c r="QSX843" s="231"/>
      <c r="QSY843" s="231"/>
      <c r="QSZ843" s="231"/>
      <c r="QTA843" s="231"/>
      <c r="QTB843" s="231"/>
      <c r="QTC843" s="231"/>
      <c r="QTD843" s="231"/>
      <c r="QTE843" s="231"/>
      <c r="QTF843" s="231"/>
      <c r="QTG843" s="231"/>
      <c r="QTH843" s="231"/>
      <c r="QTI843" s="231"/>
      <c r="QTJ843" s="231"/>
      <c r="QTK843" s="231"/>
      <c r="QTL843" s="231"/>
      <c r="QTM843" s="231"/>
      <c r="QTN843" s="231"/>
      <c r="QTO843" s="231"/>
      <c r="QTP843" s="231"/>
      <c r="QTQ843" s="231"/>
      <c r="QTR843" s="231"/>
      <c r="QTS843" s="231"/>
      <c r="QTT843" s="231"/>
      <c r="QTU843" s="231"/>
      <c r="QTV843" s="231"/>
      <c r="QTW843" s="231"/>
      <c r="QTX843" s="231"/>
      <c r="QTY843" s="231"/>
      <c r="QTZ843" s="231"/>
      <c r="QUA843" s="231"/>
      <c r="QUB843" s="231"/>
      <c r="QUC843" s="231"/>
      <c r="QUD843" s="231"/>
      <c r="QUE843" s="231"/>
      <c r="QUF843" s="231"/>
      <c r="QUG843" s="231"/>
      <c r="QUH843" s="231"/>
      <c r="QUI843" s="231"/>
      <c r="QUJ843" s="231"/>
      <c r="QUK843" s="231"/>
      <c r="QUL843" s="231"/>
      <c r="QUM843" s="231"/>
      <c r="QUN843" s="231"/>
      <c r="QUO843" s="231"/>
      <c r="QUP843" s="231"/>
      <c r="QUQ843" s="231"/>
      <c r="QUR843" s="231"/>
      <c r="QUS843" s="231"/>
      <c r="QUT843" s="231"/>
      <c r="QUU843" s="231"/>
      <c r="QUV843" s="231"/>
      <c r="QUW843" s="231"/>
      <c r="QUX843" s="231"/>
      <c r="QUY843" s="231"/>
      <c r="QUZ843" s="231"/>
      <c r="QVA843" s="231"/>
      <c r="QVB843" s="231"/>
      <c r="QVC843" s="231"/>
      <c r="QVD843" s="231"/>
      <c r="QVE843" s="231"/>
      <c r="QVF843" s="231"/>
      <c r="QVG843" s="231"/>
      <c r="QVH843" s="231"/>
      <c r="QVI843" s="231"/>
      <c r="QVJ843" s="231"/>
      <c r="QVK843" s="231"/>
      <c r="QVL843" s="231"/>
      <c r="QVM843" s="231"/>
      <c r="QVN843" s="231"/>
      <c r="QVO843" s="231"/>
      <c r="QVP843" s="231"/>
      <c r="QVQ843" s="231"/>
      <c r="QVR843" s="231"/>
      <c r="QVS843" s="231"/>
      <c r="QVT843" s="231"/>
      <c r="QVU843" s="231"/>
      <c r="QVV843" s="231"/>
      <c r="QVW843" s="231"/>
      <c r="QVX843" s="231"/>
      <c r="QVY843" s="231"/>
      <c r="QVZ843" s="231"/>
      <c r="QWA843" s="231"/>
      <c r="QWB843" s="231"/>
      <c r="QWC843" s="231"/>
      <c r="QWD843" s="231"/>
      <c r="QWE843" s="231"/>
      <c r="QWF843" s="231"/>
      <c r="QWG843" s="231"/>
      <c r="QWH843" s="231"/>
      <c r="QWI843" s="231"/>
      <c r="QWJ843" s="231"/>
      <c r="QWK843" s="231"/>
      <c r="QWL843" s="231"/>
      <c r="QWM843" s="231"/>
      <c r="QWN843" s="231"/>
      <c r="QWO843" s="231"/>
      <c r="QWP843" s="231"/>
      <c r="QWQ843" s="231"/>
      <c r="QWR843" s="231"/>
      <c r="QWS843" s="231"/>
      <c r="QWT843" s="231"/>
      <c r="QWU843" s="231"/>
      <c r="QWV843" s="231"/>
      <c r="QWW843" s="231"/>
      <c r="QWX843" s="231"/>
      <c r="QWY843" s="231"/>
      <c r="QWZ843" s="231"/>
      <c r="QXA843" s="231"/>
      <c r="QXB843" s="231"/>
      <c r="QXC843" s="231"/>
      <c r="QXD843" s="231"/>
      <c r="QXE843" s="231"/>
      <c r="QXF843" s="231"/>
      <c r="QXG843" s="231"/>
      <c r="QXH843" s="231"/>
      <c r="QXI843" s="231"/>
      <c r="QXJ843" s="231"/>
      <c r="QXK843" s="231"/>
      <c r="QXL843" s="231"/>
      <c r="QXM843" s="231"/>
      <c r="QXN843" s="231"/>
      <c r="QXO843" s="231"/>
      <c r="QXP843" s="231"/>
      <c r="QXQ843" s="231"/>
      <c r="QXR843" s="231"/>
      <c r="QXS843" s="231"/>
      <c r="QXT843" s="231"/>
      <c r="QXU843" s="231"/>
      <c r="QXV843" s="231"/>
      <c r="QXW843" s="231"/>
      <c r="QXX843" s="231"/>
      <c r="QXY843" s="231"/>
      <c r="QXZ843" s="231"/>
      <c r="QYA843" s="231"/>
      <c r="QYB843" s="231"/>
      <c r="QYC843" s="231"/>
      <c r="QYD843" s="231"/>
      <c r="QYE843" s="231"/>
      <c r="QYF843" s="231"/>
      <c r="QYG843" s="231"/>
      <c r="QYH843" s="231"/>
      <c r="QYI843" s="231"/>
      <c r="QYJ843" s="231"/>
      <c r="QYK843" s="231"/>
      <c r="QYL843" s="231"/>
      <c r="QYM843" s="231"/>
      <c r="QYN843" s="231"/>
      <c r="QYO843" s="231"/>
      <c r="QYP843" s="231"/>
      <c r="QYQ843" s="231"/>
      <c r="QYR843" s="231"/>
      <c r="QYS843" s="231"/>
      <c r="QYT843" s="231"/>
      <c r="QYU843" s="231"/>
      <c r="QYV843" s="231"/>
      <c r="QYW843" s="231"/>
      <c r="QYX843" s="231"/>
      <c r="QYY843" s="231"/>
      <c r="QYZ843" s="231"/>
      <c r="QZA843" s="231"/>
      <c r="QZB843" s="231"/>
      <c r="QZC843" s="231"/>
      <c r="QZD843" s="231"/>
      <c r="QZE843" s="231"/>
      <c r="QZF843" s="231"/>
      <c r="QZG843" s="231"/>
      <c r="QZH843" s="231"/>
      <c r="QZI843" s="231"/>
      <c r="QZJ843" s="231"/>
      <c r="QZK843" s="231"/>
      <c r="QZL843" s="231"/>
      <c r="QZM843" s="231"/>
      <c r="QZN843" s="231"/>
      <c r="QZO843" s="231"/>
      <c r="QZP843" s="231"/>
      <c r="QZQ843" s="231"/>
      <c r="QZR843" s="231"/>
      <c r="QZS843" s="231"/>
      <c r="QZT843" s="231"/>
      <c r="QZU843" s="231"/>
      <c r="QZV843" s="231"/>
      <c r="QZW843" s="231"/>
      <c r="QZX843" s="231"/>
      <c r="QZY843" s="231"/>
      <c r="QZZ843" s="231"/>
      <c r="RAA843" s="231"/>
      <c r="RAB843" s="231"/>
      <c r="RAC843" s="231"/>
      <c r="RAD843" s="231"/>
      <c r="RAE843" s="231"/>
      <c r="RAF843" s="231"/>
      <c r="RAG843" s="231"/>
      <c r="RAH843" s="231"/>
      <c r="RAI843" s="231"/>
      <c r="RAJ843" s="231"/>
      <c r="RAK843" s="231"/>
      <c r="RAL843" s="231"/>
      <c r="RAM843" s="231"/>
      <c r="RAN843" s="231"/>
      <c r="RAO843" s="231"/>
      <c r="RAP843" s="231"/>
      <c r="RAQ843" s="231"/>
      <c r="RAR843" s="231"/>
      <c r="RAS843" s="231"/>
      <c r="RAT843" s="231"/>
      <c r="RAU843" s="231"/>
      <c r="RAV843" s="231"/>
      <c r="RAW843" s="231"/>
      <c r="RAX843" s="231"/>
      <c r="RAY843" s="231"/>
      <c r="RAZ843" s="231"/>
      <c r="RBA843" s="231"/>
      <c r="RBB843" s="231"/>
      <c r="RBC843" s="231"/>
      <c r="RBD843" s="231"/>
      <c r="RBE843" s="231"/>
      <c r="RBF843" s="231"/>
      <c r="RBG843" s="231"/>
      <c r="RBH843" s="231"/>
      <c r="RBI843" s="231"/>
      <c r="RBJ843" s="231"/>
      <c r="RBK843" s="231"/>
      <c r="RBL843" s="231"/>
      <c r="RBM843" s="231"/>
      <c r="RBN843" s="231"/>
      <c r="RBO843" s="231"/>
      <c r="RBP843" s="231"/>
      <c r="RBQ843" s="231"/>
      <c r="RBR843" s="231"/>
      <c r="RBS843" s="231"/>
      <c r="RBT843" s="231"/>
      <c r="RBU843" s="231"/>
      <c r="RBV843" s="231"/>
      <c r="RBW843" s="231"/>
      <c r="RBX843" s="231"/>
      <c r="RBY843" s="231"/>
      <c r="RBZ843" s="231"/>
      <c r="RCA843" s="231"/>
      <c r="RCB843" s="231"/>
      <c r="RCC843" s="231"/>
      <c r="RCD843" s="231"/>
      <c r="RCE843" s="231"/>
      <c r="RCF843" s="231"/>
      <c r="RCG843" s="231"/>
      <c r="RCH843" s="231"/>
      <c r="RCI843" s="231"/>
      <c r="RCJ843" s="231"/>
      <c r="RCK843" s="231"/>
      <c r="RCL843" s="231"/>
      <c r="RCM843" s="231"/>
      <c r="RCN843" s="231"/>
      <c r="RCO843" s="231"/>
      <c r="RCP843" s="231"/>
      <c r="RCQ843" s="231"/>
      <c r="RCR843" s="231"/>
      <c r="RCS843" s="231"/>
      <c r="RCT843" s="231"/>
      <c r="RCU843" s="231"/>
      <c r="RCV843" s="231"/>
      <c r="RCW843" s="231"/>
      <c r="RCX843" s="231"/>
      <c r="RCY843" s="231"/>
      <c r="RCZ843" s="231"/>
      <c r="RDA843" s="231"/>
      <c r="RDB843" s="231"/>
      <c r="RDC843" s="231"/>
      <c r="RDD843" s="231"/>
      <c r="RDE843" s="231"/>
      <c r="RDF843" s="231"/>
      <c r="RDG843" s="231"/>
      <c r="RDH843" s="231"/>
      <c r="RDI843" s="231"/>
      <c r="RDJ843" s="231"/>
      <c r="RDK843" s="231"/>
      <c r="RDL843" s="231"/>
      <c r="RDM843" s="231"/>
      <c r="RDN843" s="231"/>
      <c r="RDO843" s="231"/>
      <c r="RDP843" s="231"/>
      <c r="RDQ843" s="231"/>
      <c r="RDR843" s="231"/>
      <c r="RDS843" s="231"/>
      <c r="RDT843" s="231"/>
      <c r="RDU843" s="231"/>
      <c r="RDV843" s="231"/>
      <c r="RDW843" s="231"/>
      <c r="RDX843" s="231"/>
      <c r="RDY843" s="231"/>
      <c r="RDZ843" s="231"/>
      <c r="REA843" s="231"/>
      <c r="REB843" s="231"/>
      <c r="REC843" s="231"/>
      <c r="RED843" s="231"/>
      <c r="REE843" s="231"/>
      <c r="REF843" s="231"/>
      <c r="REG843" s="231"/>
      <c r="REH843" s="231"/>
      <c r="REI843" s="231"/>
      <c r="REJ843" s="231"/>
      <c r="REK843" s="231"/>
      <c r="REL843" s="231"/>
      <c r="REM843" s="231"/>
      <c r="REN843" s="231"/>
      <c r="REO843" s="231"/>
      <c r="REP843" s="231"/>
      <c r="REQ843" s="231"/>
      <c r="RER843" s="231"/>
      <c r="RES843" s="231"/>
      <c r="RET843" s="231"/>
      <c r="REU843" s="231"/>
      <c r="REV843" s="231"/>
      <c r="REW843" s="231"/>
      <c r="REX843" s="231"/>
      <c r="REY843" s="231"/>
      <c r="REZ843" s="231"/>
      <c r="RFA843" s="231"/>
      <c r="RFB843" s="231"/>
      <c r="RFC843" s="231"/>
      <c r="RFD843" s="231"/>
      <c r="RFE843" s="231"/>
      <c r="RFF843" s="231"/>
      <c r="RFG843" s="231"/>
      <c r="RFH843" s="231"/>
      <c r="RFI843" s="231"/>
      <c r="RFJ843" s="231"/>
      <c r="RFK843" s="231"/>
      <c r="RFL843" s="231"/>
      <c r="RFM843" s="231"/>
      <c r="RFN843" s="231"/>
      <c r="RFO843" s="231"/>
      <c r="RFP843" s="231"/>
      <c r="RFQ843" s="231"/>
      <c r="RFR843" s="231"/>
      <c r="RFS843" s="231"/>
      <c r="RFT843" s="231"/>
      <c r="RFU843" s="231"/>
      <c r="RFV843" s="231"/>
      <c r="RFW843" s="231"/>
      <c r="RFX843" s="231"/>
      <c r="RFY843" s="231"/>
      <c r="RFZ843" s="231"/>
      <c r="RGA843" s="231"/>
      <c r="RGB843" s="231"/>
      <c r="RGC843" s="231"/>
      <c r="RGD843" s="231"/>
      <c r="RGE843" s="231"/>
      <c r="RGF843" s="231"/>
      <c r="RGG843" s="231"/>
      <c r="RGH843" s="231"/>
      <c r="RGI843" s="231"/>
      <c r="RGJ843" s="231"/>
      <c r="RGK843" s="231"/>
      <c r="RGL843" s="231"/>
      <c r="RGM843" s="231"/>
      <c r="RGN843" s="231"/>
      <c r="RGO843" s="231"/>
      <c r="RGP843" s="231"/>
      <c r="RGQ843" s="231"/>
      <c r="RGR843" s="231"/>
      <c r="RGS843" s="231"/>
      <c r="RGT843" s="231"/>
      <c r="RGU843" s="231"/>
      <c r="RGV843" s="231"/>
      <c r="RGW843" s="231"/>
      <c r="RGX843" s="231"/>
      <c r="RGY843" s="231"/>
      <c r="RGZ843" s="231"/>
      <c r="RHA843" s="231"/>
      <c r="RHB843" s="231"/>
      <c r="RHC843" s="231"/>
      <c r="RHD843" s="231"/>
      <c r="RHE843" s="231"/>
      <c r="RHF843" s="231"/>
      <c r="RHG843" s="231"/>
      <c r="RHH843" s="231"/>
      <c r="RHI843" s="231"/>
      <c r="RHJ843" s="231"/>
      <c r="RHK843" s="231"/>
      <c r="RHL843" s="231"/>
      <c r="RHM843" s="231"/>
      <c r="RHN843" s="231"/>
      <c r="RHO843" s="231"/>
      <c r="RHP843" s="231"/>
      <c r="RHQ843" s="231"/>
      <c r="RHR843" s="231"/>
      <c r="RHS843" s="231"/>
      <c r="RHT843" s="231"/>
      <c r="RHU843" s="231"/>
      <c r="RHV843" s="231"/>
      <c r="RHW843" s="231"/>
      <c r="RHX843" s="231"/>
      <c r="RHY843" s="231"/>
      <c r="RHZ843" s="231"/>
      <c r="RIA843" s="231"/>
      <c r="RIB843" s="231"/>
      <c r="RIC843" s="231"/>
      <c r="RID843" s="231"/>
      <c r="RIE843" s="231"/>
      <c r="RIF843" s="231"/>
      <c r="RIG843" s="231"/>
      <c r="RIH843" s="231"/>
      <c r="RII843" s="231"/>
      <c r="RIJ843" s="231"/>
      <c r="RIK843" s="231"/>
      <c r="RIL843" s="231"/>
      <c r="RIM843" s="231"/>
      <c r="RIN843" s="231"/>
      <c r="RIO843" s="231"/>
      <c r="RIP843" s="231"/>
      <c r="RIQ843" s="231"/>
      <c r="RIR843" s="231"/>
      <c r="RIS843" s="231"/>
      <c r="RIT843" s="231"/>
      <c r="RIU843" s="231"/>
      <c r="RIV843" s="231"/>
      <c r="RIW843" s="231"/>
      <c r="RIX843" s="231"/>
      <c r="RIY843" s="231"/>
      <c r="RIZ843" s="231"/>
      <c r="RJA843" s="231"/>
      <c r="RJB843" s="231"/>
      <c r="RJC843" s="231"/>
      <c r="RJD843" s="231"/>
      <c r="RJE843" s="231"/>
      <c r="RJF843" s="231"/>
      <c r="RJG843" s="231"/>
      <c r="RJH843" s="231"/>
      <c r="RJI843" s="231"/>
      <c r="RJJ843" s="231"/>
      <c r="RJK843" s="231"/>
      <c r="RJL843" s="231"/>
      <c r="RJM843" s="231"/>
      <c r="RJN843" s="231"/>
      <c r="RJO843" s="231"/>
      <c r="RJP843" s="231"/>
      <c r="RJQ843" s="231"/>
      <c r="RJR843" s="231"/>
      <c r="RJS843" s="231"/>
      <c r="RJT843" s="231"/>
      <c r="RJU843" s="231"/>
      <c r="RJV843" s="231"/>
      <c r="RJW843" s="231"/>
      <c r="RJX843" s="231"/>
      <c r="RJY843" s="231"/>
      <c r="RJZ843" s="231"/>
      <c r="RKA843" s="231"/>
      <c r="RKB843" s="231"/>
      <c r="RKC843" s="231"/>
      <c r="RKD843" s="231"/>
      <c r="RKE843" s="231"/>
      <c r="RKF843" s="231"/>
      <c r="RKG843" s="231"/>
      <c r="RKH843" s="231"/>
      <c r="RKI843" s="231"/>
      <c r="RKJ843" s="231"/>
      <c r="RKK843" s="231"/>
      <c r="RKL843" s="231"/>
      <c r="RKM843" s="231"/>
      <c r="RKN843" s="231"/>
      <c r="RKO843" s="231"/>
      <c r="RKP843" s="231"/>
      <c r="RKQ843" s="231"/>
      <c r="RKR843" s="231"/>
      <c r="RKS843" s="231"/>
      <c r="RKT843" s="231"/>
      <c r="RKU843" s="231"/>
      <c r="RKV843" s="231"/>
      <c r="RKW843" s="231"/>
      <c r="RKX843" s="231"/>
      <c r="RKY843" s="231"/>
      <c r="RKZ843" s="231"/>
      <c r="RLA843" s="231"/>
      <c r="RLB843" s="231"/>
      <c r="RLC843" s="231"/>
      <c r="RLD843" s="231"/>
      <c r="RLE843" s="231"/>
      <c r="RLF843" s="231"/>
      <c r="RLG843" s="231"/>
      <c r="RLH843" s="231"/>
      <c r="RLI843" s="231"/>
      <c r="RLJ843" s="231"/>
      <c r="RLK843" s="231"/>
      <c r="RLL843" s="231"/>
      <c r="RLM843" s="231"/>
      <c r="RLN843" s="231"/>
      <c r="RLO843" s="231"/>
      <c r="RLP843" s="231"/>
      <c r="RLQ843" s="231"/>
      <c r="RLR843" s="231"/>
      <c r="RLS843" s="231"/>
      <c r="RLT843" s="231"/>
      <c r="RLU843" s="231"/>
      <c r="RLV843" s="231"/>
      <c r="RLW843" s="231"/>
      <c r="RLX843" s="231"/>
      <c r="RLY843" s="231"/>
      <c r="RLZ843" s="231"/>
      <c r="RMA843" s="231"/>
      <c r="RMB843" s="231"/>
      <c r="RMC843" s="231"/>
      <c r="RMD843" s="231"/>
      <c r="RME843" s="231"/>
      <c r="RMF843" s="231"/>
      <c r="RMG843" s="231"/>
      <c r="RMH843" s="231"/>
      <c r="RMI843" s="231"/>
      <c r="RMJ843" s="231"/>
      <c r="RMK843" s="231"/>
      <c r="RML843" s="231"/>
      <c r="RMM843" s="231"/>
      <c r="RMN843" s="231"/>
      <c r="RMO843" s="231"/>
      <c r="RMP843" s="231"/>
      <c r="RMQ843" s="231"/>
      <c r="RMR843" s="231"/>
      <c r="RMS843" s="231"/>
      <c r="RMT843" s="231"/>
      <c r="RMU843" s="231"/>
      <c r="RMV843" s="231"/>
      <c r="RMW843" s="231"/>
      <c r="RMX843" s="231"/>
      <c r="RMY843" s="231"/>
      <c r="RMZ843" s="231"/>
      <c r="RNA843" s="231"/>
      <c r="RNB843" s="231"/>
      <c r="RNC843" s="231"/>
      <c r="RND843" s="231"/>
      <c r="RNE843" s="231"/>
      <c r="RNF843" s="231"/>
      <c r="RNG843" s="231"/>
      <c r="RNH843" s="231"/>
      <c r="RNI843" s="231"/>
      <c r="RNJ843" s="231"/>
      <c r="RNK843" s="231"/>
      <c r="RNL843" s="231"/>
      <c r="RNM843" s="231"/>
      <c r="RNN843" s="231"/>
      <c r="RNO843" s="231"/>
      <c r="RNP843" s="231"/>
      <c r="RNQ843" s="231"/>
      <c r="RNR843" s="231"/>
      <c r="RNS843" s="231"/>
      <c r="RNT843" s="231"/>
      <c r="RNU843" s="231"/>
      <c r="RNV843" s="231"/>
      <c r="RNW843" s="231"/>
      <c r="RNX843" s="231"/>
      <c r="RNY843" s="231"/>
      <c r="RNZ843" s="231"/>
      <c r="ROA843" s="231"/>
      <c r="ROB843" s="231"/>
      <c r="ROC843" s="231"/>
      <c r="ROD843" s="231"/>
      <c r="ROE843" s="231"/>
      <c r="ROF843" s="231"/>
      <c r="ROG843" s="231"/>
      <c r="ROH843" s="231"/>
      <c r="ROI843" s="231"/>
      <c r="ROJ843" s="231"/>
      <c r="ROK843" s="231"/>
      <c r="ROL843" s="231"/>
      <c r="ROM843" s="231"/>
      <c r="RON843" s="231"/>
      <c r="ROO843" s="231"/>
      <c r="ROP843" s="231"/>
      <c r="ROQ843" s="231"/>
      <c r="ROR843" s="231"/>
      <c r="ROS843" s="231"/>
      <c r="ROT843" s="231"/>
      <c r="ROU843" s="231"/>
      <c r="ROV843" s="231"/>
      <c r="ROW843" s="231"/>
      <c r="ROX843" s="231"/>
      <c r="ROY843" s="231"/>
      <c r="ROZ843" s="231"/>
      <c r="RPA843" s="231"/>
      <c r="RPB843" s="231"/>
      <c r="RPC843" s="231"/>
      <c r="RPD843" s="231"/>
      <c r="RPE843" s="231"/>
      <c r="RPF843" s="231"/>
      <c r="RPG843" s="231"/>
      <c r="RPH843" s="231"/>
      <c r="RPI843" s="231"/>
      <c r="RPJ843" s="231"/>
      <c r="RPK843" s="231"/>
      <c r="RPL843" s="231"/>
      <c r="RPM843" s="231"/>
      <c r="RPN843" s="231"/>
      <c r="RPO843" s="231"/>
      <c r="RPP843" s="231"/>
      <c r="RPQ843" s="231"/>
      <c r="RPR843" s="231"/>
      <c r="RPS843" s="231"/>
      <c r="RPT843" s="231"/>
      <c r="RPU843" s="231"/>
      <c r="RPV843" s="231"/>
      <c r="RPW843" s="231"/>
      <c r="RPX843" s="231"/>
      <c r="RPY843" s="231"/>
      <c r="RPZ843" s="231"/>
      <c r="RQA843" s="231"/>
      <c r="RQB843" s="231"/>
      <c r="RQC843" s="231"/>
      <c r="RQD843" s="231"/>
      <c r="RQE843" s="231"/>
      <c r="RQF843" s="231"/>
      <c r="RQG843" s="231"/>
      <c r="RQH843" s="231"/>
      <c r="RQI843" s="231"/>
      <c r="RQJ843" s="231"/>
      <c r="RQK843" s="231"/>
      <c r="RQL843" s="231"/>
      <c r="RQM843" s="231"/>
      <c r="RQN843" s="231"/>
      <c r="RQO843" s="231"/>
      <c r="RQP843" s="231"/>
      <c r="RQQ843" s="231"/>
      <c r="RQR843" s="231"/>
      <c r="RQS843" s="231"/>
      <c r="RQT843" s="231"/>
      <c r="RQU843" s="231"/>
      <c r="RQV843" s="231"/>
      <c r="RQW843" s="231"/>
      <c r="RQX843" s="231"/>
      <c r="RQY843" s="231"/>
      <c r="RQZ843" s="231"/>
      <c r="RRA843" s="231"/>
      <c r="RRB843" s="231"/>
      <c r="RRC843" s="231"/>
      <c r="RRD843" s="231"/>
      <c r="RRE843" s="231"/>
      <c r="RRF843" s="231"/>
      <c r="RRG843" s="231"/>
      <c r="RRH843" s="231"/>
      <c r="RRI843" s="231"/>
      <c r="RRJ843" s="231"/>
      <c r="RRK843" s="231"/>
      <c r="RRL843" s="231"/>
      <c r="RRM843" s="231"/>
      <c r="RRN843" s="231"/>
      <c r="RRO843" s="231"/>
      <c r="RRP843" s="231"/>
      <c r="RRQ843" s="231"/>
      <c r="RRR843" s="231"/>
      <c r="RRS843" s="231"/>
      <c r="RRT843" s="231"/>
      <c r="RRU843" s="231"/>
      <c r="RRV843" s="231"/>
      <c r="RRW843" s="231"/>
      <c r="RRX843" s="231"/>
      <c r="RRY843" s="231"/>
      <c r="RRZ843" s="231"/>
      <c r="RSA843" s="231"/>
      <c r="RSB843" s="231"/>
      <c r="RSC843" s="231"/>
      <c r="RSD843" s="231"/>
      <c r="RSE843" s="231"/>
      <c r="RSF843" s="231"/>
      <c r="RSG843" s="231"/>
      <c r="RSH843" s="231"/>
      <c r="RSI843" s="231"/>
      <c r="RSJ843" s="231"/>
      <c r="RSK843" s="231"/>
      <c r="RSL843" s="231"/>
      <c r="RSM843" s="231"/>
      <c r="RSN843" s="231"/>
      <c r="RSO843" s="231"/>
      <c r="RSP843" s="231"/>
      <c r="RSQ843" s="231"/>
      <c r="RSR843" s="231"/>
      <c r="RSS843" s="231"/>
      <c r="RST843" s="231"/>
      <c r="RSU843" s="231"/>
      <c r="RSV843" s="231"/>
      <c r="RSW843" s="231"/>
      <c r="RSX843" s="231"/>
      <c r="RSY843" s="231"/>
      <c r="RSZ843" s="231"/>
      <c r="RTA843" s="231"/>
      <c r="RTB843" s="231"/>
      <c r="RTC843" s="231"/>
      <c r="RTD843" s="231"/>
      <c r="RTE843" s="231"/>
      <c r="RTF843" s="231"/>
      <c r="RTG843" s="231"/>
      <c r="RTH843" s="231"/>
      <c r="RTI843" s="231"/>
      <c r="RTJ843" s="231"/>
      <c r="RTK843" s="231"/>
      <c r="RTL843" s="231"/>
      <c r="RTM843" s="231"/>
      <c r="RTN843" s="231"/>
      <c r="RTO843" s="231"/>
      <c r="RTP843" s="231"/>
      <c r="RTQ843" s="231"/>
      <c r="RTR843" s="231"/>
      <c r="RTS843" s="231"/>
      <c r="RTT843" s="231"/>
      <c r="RTU843" s="231"/>
      <c r="RTV843" s="231"/>
      <c r="RTW843" s="231"/>
      <c r="RTX843" s="231"/>
      <c r="RTY843" s="231"/>
      <c r="RTZ843" s="231"/>
      <c r="RUA843" s="231"/>
      <c r="RUB843" s="231"/>
      <c r="RUC843" s="231"/>
      <c r="RUD843" s="231"/>
      <c r="RUE843" s="231"/>
      <c r="RUF843" s="231"/>
      <c r="RUG843" s="231"/>
      <c r="RUH843" s="231"/>
      <c r="RUI843" s="231"/>
      <c r="RUJ843" s="231"/>
      <c r="RUK843" s="231"/>
      <c r="RUL843" s="231"/>
      <c r="RUM843" s="231"/>
      <c r="RUN843" s="231"/>
      <c r="RUO843" s="231"/>
      <c r="RUP843" s="231"/>
      <c r="RUQ843" s="231"/>
      <c r="RUR843" s="231"/>
      <c r="RUS843" s="231"/>
      <c r="RUT843" s="231"/>
      <c r="RUU843" s="231"/>
      <c r="RUV843" s="231"/>
      <c r="RUW843" s="231"/>
      <c r="RUX843" s="231"/>
      <c r="RUY843" s="231"/>
      <c r="RUZ843" s="231"/>
      <c r="RVA843" s="231"/>
      <c r="RVB843" s="231"/>
      <c r="RVC843" s="231"/>
      <c r="RVD843" s="231"/>
      <c r="RVE843" s="231"/>
      <c r="RVF843" s="231"/>
      <c r="RVG843" s="231"/>
      <c r="RVH843" s="231"/>
      <c r="RVI843" s="231"/>
      <c r="RVJ843" s="231"/>
      <c r="RVK843" s="231"/>
      <c r="RVL843" s="231"/>
      <c r="RVM843" s="231"/>
      <c r="RVN843" s="231"/>
      <c r="RVO843" s="231"/>
      <c r="RVP843" s="231"/>
      <c r="RVQ843" s="231"/>
      <c r="RVR843" s="231"/>
      <c r="RVS843" s="231"/>
      <c r="RVT843" s="231"/>
      <c r="RVU843" s="231"/>
      <c r="RVV843" s="231"/>
      <c r="RVW843" s="231"/>
      <c r="RVX843" s="231"/>
      <c r="RVY843" s="231"/>
      <c r="RVZ843" s="231"/>
      <c r="RWA843" s="231"/>
      <c r="RWB843" s="231"/>
      <c r="RWC843" s="231"/>
      <c r="RWD843" s="231"/>
      <c r="RWE843" s="231"/>
      <c r="RWF843" s="231"/>
      <c r="RWG843" s="231"/>
      <c r="RWH843" s="231"/>
      <c r="RWI843" s="231"/>
      <c r="RWJ843" s="231"/>
      <c r="RWK843" s="231"/>
      <c r="RWL843" s="231"/>
      <c r="RWM843" s="231"/>
      <c r="RWN843" s="231"/>
      <c r="RWO843" s="231"/>
      <c r="RWP843" s="231"/>
      <c r="RWQ843" s="231"/>
      <c r="RWR843" s="231"/>
      <c r="RWS843" s="231"/>
      <c r="RWT843" s="231"/>
      <c r="RWU843" s="231"/>
      <c r="RWV843" s="231"/>
      <c r="RWW843" s="231"/>
      <c r="RWX843" s="231"/>
      <c r="RWY843" s="231"/>
      <c r="RWZ843" s="231"/>
      <c r="RXA843" s="231"/>
      <c r="RXB843" s="231"/>
      <c r="RXC843" s="231"/>
      <c r="RXD843" s="231"/>
      <c r="RXE843" s="231"/>
      <c r="RXF843" s="231"/>
      <c r="RXG843" s="231"/>
      <c r="RXH843" s="231"/>
      <c r="RXI843" s="231"/>
      <c r="RXJ843" s="231"/>
      <c r="RXK843" s="231"/>
      <c r="RXL843" s="231"/>
      <c r="RXM843" s="231"/>
      <c r="RXN843" s="231"/>
      <c r="RXO843" s="231"/>
      <c r="RXP843" s="231"/>
      <c r="RXQ843" s="231"/>
      <c r="RXR843" s="231"/>
      <c r="RXS843" s="231"/>
      <c r="RXT843" s="231"/>
      <c r="RXU843" s="231"/>
      <c r="RXV843" s="231"/>
      <c r="RXW843" s="231"/>
      <c r="RXX843" s="231"/>
      <c r="RXY843" s="231"/>
      <c r="RXZ843" s="231"/>
      <c r="RYA843" s="231"/>
      <c r="RYB843" s="231"/>
      <c r="RYC843" s="231"/>
      <c r="RYD843" s="231"/>
      <c r="RYE843" s="231"/>
      <c r="RYF843" s="231"/>
      <c r="RYG843" s="231"/>
      <c r="RYH843" s="231"/>
      <c r="RYI843" s="231"/>
      <c r="RYJ843" s="231"/>
      <c r="RYK843" s="231"/>
      <c r="RYL843" s="231"/>
      <c r="RYM843" s="231"/>
      <c r="RYN843" s="231"/>
      <c r="RYO843" s="231"/>
      <c r="RYP843" s="231"/>
      <c r="RYQ843" s="231"/>
      <c r="RYR843" s="231"/>
      <c r="RYS843" s="231"/>
      <c r="RYT843" s="231"/>
      <c r="RYU843" s="231"/>
      <c r="RYV843" s="231"/>
      <c r="RYW843" s="231"/>
      <c r="RYX843" s="231"/>
      <c r="RYY843" s="231"/>
      <c r="RYZ843" s="231"/>
      <c r="RZA843" s="231"/>
      <c r="RZB843" s="231"/>
      <c r="RZC843" s="231"/>
      <c r="RZD843" s="231"/>
      <c r="RZE843" s="231"/>
      <c r="RZF843" s="231"/>
      <c r="RZG843" s="231"/>
      <c r="RZH843" s="231"/>
      <c r="RZI843" s="231"/>
      <c r="RZJ843" s="231"/>
      <c r="RZK843" s="231"/>
      <c r="RZL843" s="231"/>
      <c r="RZM843" s="231"/>
      <c r="RZN843" s="231"/>
      <c r="RZO843" s="231"/>
      <c r="RZP843" s="231"/>
      <c r="RZQ843" s="231"/>
      <c r="RZR843" s="231"/>
      <c r="RZS843" s="231"/>
      <c r="RZT843" s="231"/>
      <c r="RZU843" s="231"/>
      <c r="RZV843" s="231"/>
      <c r="RZW843" s="231"/>
      <c r="RZX843" s="231"/>
      <c r="RZY843" s="231"/>
      <c r="RZZ843" s="231"/>
      <c r="SAA843" s="231"/>
      <c r="SAB843" s="231"/>
      <c r="SAC843" s="231"/>
      <c r="SAD843" s="231"/>
      <c r="SAE843" s="231"/>
      <c r="SAF843" s="231"/>
      <c r="SAG843" s="231"/>
      <c r="SAH843" s="231"/>
      <c r="SAI843" s="231"/>
      <c r="SAJ843" s="231"/>
      <c r="SAK843" s="231"/>
      <c r="SAL843" s="231"/>
      <c r="SAM843" s="231"/>
      <c r="SAN843" s="231"/>
      <c r="SAO843" s="231"/>
      <c r="SAP843" s="231"/>
      <c r="SAQ843" s="231"/>
      <c r="SAR843" s="231"/>
      <c r="SAS843" s="231"/>
      <c r="SAT843" s="231"/>
      <c r="SAU843" s="231"/>
      <c r="SAV843" s="231"/>
      <c r="SAW843" s="231"/>
      <c r="SAX843" s="231"/>
      <c r="SAY843" s="231"/>
      <c r="SAZ843" s="231"/>
      <c r="SBA843" s="231"/>
      <c r="SBB843" s="231"/>
      <c r="SBC843" s="231"/>
      <c r="SBD843" s="231"/>
      <c r="SBE843" s="231"/>
      <c r="SBF843" s="231"/>
      <c r="SBG843" s="231"/>
      <c r="SBH843" s="231"/>
      <c r="SBI843" s="231"/>
      <c r="SBJ843" s="231"/>
      <c r="SBK843" s="231"/>
      <c r="SBL843" s="231"/>
      <c r="SBM843" s="231"/>
      <c r="SBN843" s="231"/>
      <c r="SBO843" s="231"/>
      <c r="SBP843" s="231"/>
      <c r="SBQ843" s="231"/>
      <c r="SBR843" s="231"/>
      <c r="SBS843" s="231"/>
      <c r="SBT843" s="231"/>
      <c r="SBU843" s="231"/>
      <c r="SBV843" s="231"/>
      <c r="SBW843" s="231"/>
      <c r="SBX843" s="231"/>
      <c r="SBY843" s="231"/>
      <c r="SBZ843" s="231"/>
      <c r="SCA843" s="231"/>
      <c r="SCB843" s="231"/>
      <c r="SCC843" s="231"/>
      <c r="SCD843" s="231"/>
      <c r="SCE843" s="231"/>
      <c r="SCF843" s="231"/>
      <c r="SCG843" s="231"/>
      <c r="SCH843" s="231"/>
      <c r="SCI843" s="231"/>
      <c r="SCJ843" s="231"/>
      <c r="SCK843" s="231"/>
      <c r="SCL843" s="231"/>
      <c r="SCM843" s="231"/>
      <c r="SCN843" s="231"/>
      <c r="SCO843" s="231"/>
      <c r="SCP843" s="231"/>
      <c r="SCQ843" s="231"/>
      <c r="SCR843" s="231"/>
      <c r="SCS843" s="231"/>
      <c r="SCT843" s="231"/>
      <c r="SCU843" s="231"/>
      <c r="SCV843" s="231"/>
      <c r="SCW843" s="231"/>
      <c r="SCX843" s="231"/>
      <c r="SCY843" s="231"/>
      <c r="SCZ843" s="231"/>
      <c r="SDA843" s="231"/>
      <c r="SDB843" s="231"/>
      <c r="SDC843" s="231"/>
      <c r="SDD843" s="231"/>
      <c r="SDE843" s="231"/>
      <c r="SDF843" s="231"/>
      <c r="SDG843" s="231"/>
      <c r="SDH843" s="231"/>
      <c r="SDI843" s="231"/>
      <c r="SDJ843" s="231"/>
      <c r="SDK843" s="231"/>
      <c r="SDL843" s="231"/>
      <c r="SDM843" s="231"/>
      <c r="SDN843" s="231"/>
      <c r="SDO843" s="231"/>
      <c r="SDP843" s="231"/>
      <c r="SDQ843" s="231"/>
      <c r="SDR843" s="231"/>
      <c r="SDS843" s="231"/>
      <c r="SDT843" s="231"/>
      <c r="SDU843" s="231"/>
      <c r="SDV843" s="231"/>
      <c r="SDW843" s="231"/>
      <c r="SDX843" s="231"/>
      <c r="SDY843" s="231"/>
      <c r="SDZ843" s="231"/>
      <c r="SEA843" s="231"/>
      <c r="SEB843" s="231"/>
      <c r="SEC843" s="231"/>
      <c r="SED843" s="231"/>
      <c r="SEE843" s="231"/>
      <c r="SEF843" s="231"/>
      <c r="SEG843" s="231"/>
      <c r="SEH843" s="231"/>
      <c r="SEI843" s="231"/>
      <c r="SEJ843" s="231"/>
      <c r="SEK843" s="231"/>
      <c r="SEL843" s="231"/>
      <c r="SEM843" s="231"/>
      <c r="SEN843" s="231"/>
      <c r="SEO843" s="231"/>
      <c r="SEP843" s="231"/>
      <c r="SEQ843" s="231"/>
      <c r="SER843" s="231"/>
      <c r="SES843" s="231"/>
      <c r="SET843" s="231"/>
      <c r="SEU843" s="231"/>
      <c r="SEV843" s="231"/>
      <c r="SEW843" s="231"/>
      <c r="SEX843" s="231"/>
      <c r="SEY843" s="231"/>
      <c r="SEZ843" s="231"/>
      <c r="SFA843" s="231"/>
      <c r="SFB843" s="231"/>
      <c r="SFC843" s="231"/>
      <c r="SFD843" s="231"/>
      <c r="SFE843" s="231"/>
      <c r="SFF843" s="231"/>
      <c r="SFG843" s="231"/>
      <c r="SFH843" s="231"/>
      <c r="SFI843" s="231"/>
      <c r="SFJ843" s="231"/>
      <c r="SFK843" s="231"/>
      <c r="SFL843" s="231"/>
      <c r="SFM843" s="231"/>
      <c r="SFN843" s="231"/>
      <c r="SFO843" s="231"/>
      <c r="SFP843" s="231"/>
      <c r="SFQ843" s="231"/>
      <c r="SFR843" s="231"/>
      <c r="SFS843" s="231"/>
      <c r="SFT843" s="231"/>
      <c r="SFU843" s="231"/>
      <c r="SFV843" s="231"/>
      <c r="SFW843" s="231"/>
      <c r="SFX843" s="231"/>
      <c r="SFY843" s="231"/>
      <c r="SFZ843" s="231"/>
      <c r="SGA843" s="231"/>
      <c r="SGB843" s="231"/>
      <c r="SGC843" s="231"/>
      <c r="SGD843" s="231"/>
      <c r="SGE843" s="231"/>
      <c r="SGF843" s="231"/>
      <c r="SGG843" s="231"/>
      <c r="SGH843" s="231"/>
      <c r="SGI843" s="231"/>
      <c r="SGJ843" s="231"/>
      <c r="SGK843" s="231"/>
      <c r="SGL843" s="231"/>
      <c r="SGM843" s="231"/>
      <c r="SGN843" s="231"/>
      <c r="SGO843" s="231"/>
      <c r="SGP843" s="231"/>
      <c r="SGQ843" s="231"/>
      <c r="SGR843" s="231"/>
      <c r="SGS843" s="231"/>
      <c r="SGT843" s="231"/>
      <c r="SGU843" s="231"/>
      <c r="SGV843" s="231"/>
      <c r="SGW843" s="231"/>
      <c r="SGX843" s="231"/>
      <c r="SGY843" s="231"/>
      <c r="SGZ843" s="231"/>
      <c r="SHA843" s="231"/>
      <c r="SHB843" s="231"/>
      <c r="SHC843" s="231"/>
      <c r="SHD843" s="231"/>
      <c r="SHE843" s="231"/>
      <c r="SHF843" s="231"/>
      <c r="SHG843" s="231"/>
      <c r="SHH843" s="231"/>
      <c r="SHI843" s="231"/>
      <c r="SHJ843" s="231"/>
      <c r="SHK843" s="231"/>
      <c r="SHL843" s="231"/>
      <c r="SHM843" s="231"/>
      <c r="SHN843" s="231"/>
      <c r="SHO843" s="231"/>
      <c r="SHP843" s="231"/>
      <c r="SHQ843" s="231"/>
      <c r="SHR843" s="231"/>
      <c r="SHS843" s="231"/>
      <c r="SHT843" s="231"/>
      <c r="SHU843" s="231"/>
      <c r="SHV843" s="231"/>
      <c r="SHW843" s="231"/>
      <c r="SHX843" s="231"/>
      <c r="SHY843" s="231"/>
      <c r="SHZ843" s="231"/>
      <c r="SIA843" s="231"/>
      <c r="SIB843" s="231"/>
      <c r="SIC843" s="231"/>
      <c r="SID843" s="231"/>
      <c r="SIE843" s="231"/>
      <c r="SIF843" s="231"/>
      <c r="SIG843" s="231"/>
      <c r="SIH843" s="231"/>
      <c r="SII843" s="231"/>
      <c r="SIJ843" s="231"/>
      <c r="SIK843" s="231"/>
      <c r="SIL843" s="231"/>
      <c r="SIM843" s="231"/>
      <c r="SIN843" s="231"/>
      <c r="SIO843" s="231"/>
      <c r="SIP843" s="231"/>
      <c r="SIQ843" s="231"/>
      <c r="SIR843" s="231"/>
      <c r="SIS843" s="231"/>
      <c r="SIT843" s="231"/>
      <c r="SIU843" s="231"/>
      <c r="SIV843" s="231"/>
      <c r="SIW843" s="231"/>
      <c r="SIX843" s="231"/>
      <c r="SIY843" s="231"/>
      <c r="SIZ843" s="231"/>
      <c r="SJA843" s="231"/>
      <c r="SJB843" s="231"/>
      <c r="SJC843" s="231"/>
      <c r="SJD843" s="231"/>
      <c r="SJE843" s="231"/>
      <c r="SJF843" s="231"/>
      <c r="SJG843" s="231"/>
      <c r="SJH843" s="231"/>
      <c r="SJI843" s="231"/>
      <c r="SJJ843" s="231"/>
      <c r="SJK843" s="231"/>
      <c r="SJL843" s="231"/>
      <c r="SJM843" s="231"/>
      <c r="SJN843" s="231"/>
      <c r="SJO843" s="231"/>
      <c r="SJP843" s="231"/>
      <c r="SJQ843" s="231"/>
      <c r="SJR843" s="231"/>
      <c r="SJS843" s="231"/>
      <c r="SJT843" s="231"/>
      <c r="SJU843" s="231"/>
      <c r="SJV843" s="231"/>
      <c r="SJW843" s="231"/>
      <c r="SJX843" s="231"/>
      <c r="SJY843" s="231"/>
      <c r="SJZ843" s="231"/>
      <c r="SKA843" s="231"/>
      <c r="SKB843" s="231"/>
      <c r="SKC843" s="231"/>
      <c r="SKD843" s="231"/>
      <c r="SKE843" s="231"/>
      <c r="SKF843" s="231"/>
      <c r="SKG843" s="231"/>
      <c r="SKH843" s="231"/>
      <c r="SKI843" s="231"/>
      <c r="SKJ843" s="231"/>
      <c r="SKK843" s="231"/>
      <c r="SKL843" s="231"/>
      <c r="SKM843" s="231"/>
      <c r="SKN843" s="231"/>
      <c r="SKO843" s="231"/>
      <c r="SKP843" s="231"/>
      <c r="SKQ843" s="231"/>
      <c r="SKR843" s="231"/>
      <c r="SKS843" s="231"/>
      <c r="SKT843" s="231"/>
      <c r="SKU843" s="231"/>
      <c r="SKV843" s="231"/>
      <c r="SKW843" s="231"/>
      <c r="SKX843" s="231"/>
      <c r="SKY843" s="231"/>
      <c r="SKZ843" s="231"/>
      <c r="SLA843" s="231"/>
      <c r="SLB843" s="231"/>
      <c r="SLC843" s="231"/>
      <c r="SLD843" s="231"/>
      <c r="SLE843" s="231"/>
      <c r="SLF843" s="231"/>
      <c r="SLG843" s="231"/>
      <c r="SLH843" s="231"/>
      <c r="SLI843" s="231"/>
      <c r="SLJ843" s="231"/>
      <c r="SLK843" s="231"/>
      <c r="SLL843" s="231"/>
      <c r="SLM843" s="231"/>
      <c r="SLN843" s="231"/>
      <c r="SLO843" s="231"/>
      <c r="SLP843" s="231"/>
      <c r="SLQ843" s="231"/>
      <c r="SLR843" s="231"/>
      <c r="SLS843" s="231"/>
      <c r="SLT843" s="231"/>
      <c r="SLU843" s="231"/>
      <c r="SLV843" s="231"/>
      <c r="SLW843" s="231"/>
      <c r="SLX843" s="231"/>
      <c r="SLY843" s="231"/>
      <c r="SLZ843" s="231"/>
      <c r="SMA843" s="231"/>
      <c r="SMB843" s="231"/>
      <c r="SMC843" s="231"/>
      <c r="SMD843" s="231"/>
      <c r="SME843" s="231"/>
      <c r="SMF843" s="231"/>
      <c r="SMG843" s="231"/>
      <c r="SMH843" s="231"/>
      <c r="SMI843" s="231"/>
      <c r="SMJ843" s="231"/>
      <c r="SMK843" s="231"/>
      <c r="SML843" s="231"/>
      <c r="SMM843" s="231"/>
      <c r="SMN843" s="231"/>
      <c r="SMO843" s="231"/>
      <c r="SMP843" s="231"/>
      <c r="SMQ843" s="231"/>
      <c r="SMR843" s="231"/>
      <c r="SMS843" s="231"/>
      <c r="SMT843" s="231"/>
      <c r="SMU843" s="231"/>
      <c r="SMV843" s="231"/>
      <c r="SMW843" s="231"/>
      <c r="SMX843" s="231"/>
      <c r="SMY843" s="231"/>
      <c r="SMZ843" s="231"/>
      <c r="SNA843" s="231"/>
      <c r="SNB843" s="231"/>
      <c r="SNC843" s="231"/>
      <c r="SND843" s="231"/>
      <c r="SNE843" s="231"/>
      <c r="SNF843" s="231"/>
      <c r="SNG843" s="231"/>
      <c r="SNH843" s="231"/>
      <c r="SNI843" s="231"/>
      <c r="SNJ843" s="231"/>
      <c r="SNK843" s="231"/>
      <c r="SNL843" s="231"/>
      <c r="SNM843" s="231"/>
      <c r="SNN843" s="231"/>
      <c r="SNO843" s="231"/>
      <c r="SNP843" s="231"/>
      <c r="SNQ843" s="231"/>
      <c r="SNR843" s="231"/>
      <c r="SNS843" s="231"/>
      <c r="SNT843" s="231"/>
      <c r="SNU843" s="231"/>
      <c r="SNV843" s="231"/>
      <c r="SNW843" s="231"/>
      <c r="SNX843" s="231"/>
      <c r="SNY843" s="231"/>
      <c r="SNZ843" s="231"/>
      <c r="SOA843" s="231"/>
      <c r="SOB843" s="231"/>
      <c r="SOC843" s="231"/>
      <c r="SOD843" s="231"/>
      <c r="SOE843" s="231"/>
      <c r="SOF843" s="231"/>
      <c r="SOG843" s="231"/>
      <c r="SOH843" s="231"/>
      <c r="SOI843" s="231"/>
      <c r="SOJ843" s="231"/>
      <c r="SOK843" s="231"/>
      <c r="SOL843" s="231"/>
      <c r="SOM843" s="231"/>
      <c r="SON843" s="231"/>
      <c r="SOO843" s="231"/>
      <c r="SOP843" s="231"/>
      <c r="SOQ843" s="231"/>
      <c r="SOR843" s="231"/>
      <c r="SOS843" s="231"/>
      <c r="SOT843" s="231"/>
      <c r="SOU843" s="231"/>
      <c r="SOV843" s="231"/>
      <c r="SOW843" s="231"/>
      <c r="SOX843" s="231"/>
      <c r="SOY843" s="231"/>
      <c r="SOZ843" s="231"/>
      <c r="SPA843" s="231"/>
      <c r="SPB843" s="231"/>
      <c r="SPC843" s="231"/>
      <c r="SPD843" s="231"/>
      <c r="SPE843" s="231"/>
      <c r="SPF843" s="231"/>
      <c r="SPG843" s="231"/>
      <c r="SPH843" s="231"/>
      <c r="SPI843" s="231"/>
      <c r="SPJ843" s="231"/>
      <c r="SPK843" s="231"/>
      <c r="SPL843" s="231"/>
      <c r="SPM843" s="231"/>
      <c r="SPN843" s="231"/>
      <c r="SPO843" s="231"/>
      <c r="SPP843" s="231"/>
      <c r="SPQ843" s="231"/>
      <c r="SPR843" s="231"/>
      <c r="SPS843" s="231"/>
      <c r="SPT843" s="231"/>
      <c r="SPU843" s="231"/>
      <c r="SPV843" s="231"/>
      <c r="SPW843" s="231"/>
      <c r="SPX843" s="231"/>
      <c r="SPY843" s="231"/>
      <c r="SPZ843" s="231"/>
      <c r="SQA843" s="231"/>
      <c r="SQB843" s="231"/>
      <c r="SQC843" s="231"/>
      <c r="SQD843" s="231"/>
      <c r="SQE843" s="231"/>
      <c r="SQF843" s="231"/>
      <c r="SQG843" s="231"/>
      <c r="SQH843" s="231"/>
      <c r="SQI843" s="231"/>
      <c r="SQJ843" s="231"/>
      <c r="SQK843" s="231"/>
      <c r="SQL843" s="231"/>
      <c r="SQM843" s="231"/>
      <c r="SQN843" s="231"/>
      <c r="SQO843" s="231"/>
      <c r="SQP843" s="231"/>
      <c r="SQQ843" s="231"/>
      <c r="SQR843" s="231"/>
      <c r="SQS843" s="231"/>
      <c r="SQT843" s="231"/>
      <c r="SQU843" s="231"/>
      <c r="SQV843" s="231"/>
      <c r="SQW843" s="231"/>
      <c r="SQX843" s="231"/>
      <c r="SQY843" s="231"/>
      <c r="SQZ843" s="231"/>
      <c r="SRA843" s="231"/>
      <c r="SRB843" s="231"/>
      <c r="SRC843" s="231"/>
      <c r="SRD843" s="231"/>
      <c r="SRE843" s="231"/>
      <c r="SRF843" s="231"/>
      <c r="SRG843" s="231"/>
      <c r="SRH843" s="231"/>
      <c r="SRI843" s="231"/>
      <c r="SRJ843" s="231"/>
      <c r="SRK843" s="231"/>
      <c r="SRL843" s="231"/>
      <c r="SRM843" s="231"/>
      <c r="SRN843" s="231"/>
      <c r="SRO843" s="231"/>
      <c r="SRP843" s="231"/>
      <c r="SRQ843" s="231"/>
      <c r="SRR843" s="231"/>
      <c r="SRS843" s="231"/>
      <c r="SRT843" s="231"/>
      <c r="SRU843" s="231"/>
      <c r="SRV843" s="231"/>
      <c r="SRW843" s="231"/>
      <c r="SRX843" s="231"/>
      <c r="SRY843" s="231"/>
      <c r="SRZ843" s="231"/>
      <c r="SSA843" s="231"/>
      <c r="SSB843" s="231"/>
      <c r="SSC843" s="231"/>
      <c r="SSD843" s="231"/>
      <c r="SSE843" s="231"/>
      <c r="SSF843" s="231"/>
      <c r="SSG843" s="231"/>
      <c r="SSH843" s="231"/>
      <c r="SSI843" s="231"/>
      <c r="SSJ843" s="231"/>
      <c r="SSK843" s="231"/>
      <c r="SSL843" s="231"/>
      <c r="SSM843" s="231"/>
      <c r="SSN843" s="231"/>
      <c r="SSO843" s="231"/>
      <c r="SSP843" s="231"/>
      <c r="SSQ843" s="231"/>
      <c r="SSR843" s="231"/>
      <c r="SSS843" s="231"/>
      <c r="SST843" s="231"/>
      <c r="SSU843" s="231"/>
      <c r="SSV843" s="231"/>
      <c r="SSW843" s="231"/>
      <c r="SSX843" s="231"/>
      <c r="SSY843" s="231"/>
      <c r="SSZ843" s="231"/>
      <c r="STA843" s="231"/>
      <c r="STB843" s="231"/>
      <c r="STC843" s="231"/>
      <c r="STD843" s="231"/>
      <c r="STE843" s="231"/>
      <c r="STF843" s="231"/>
      <c r="STG843" s="231"/>
      <c r="STH843" s="231"/>
      <c r="STI843" s="231"/>
      <c r="STJ843" s="231"/>
      <c r="STK843" s="231"/>
      <c r="STL843" s="231"/>
      <c r="STM843" s="231"/>
      <c r="STN843" s="231"/>
      <c r="STO843" s="231"/>
      <c r="STP843" s="231"/>
      <c r="STQ843" s="231"/>
      <c r="STR843" s="231"/>
      <c r="STS843" s="231"/>
      <c r="STT843" s="231"/>
      <c r="STU843" s="231"/>
      <c r="STV843" s="231"/>
      <c r="STW843" s="231"/>
      <c r="STX843" s="231"/>
      <c r="STY843" s="231"/>
      <c r="STZ843" s="231"/>
      <c r="SUA843" s="231"/>
      <c r="SUB843" s="231"/>
      <c r="SUC843" s="231"/>
      <c r="SUD843" s="231"/>
      <c r="SUE843" s="231"/>
      <c r="SUF843" s="231"/>
      <c r="SUG843" s="231"/>
      <c r="SUH843" s="231"/>
      <c r="SUI843" s="231"/>
      <c r="SUJ843" s="231"/>
      <c r="SUK843" s="231"/>
      <c r="SUL843" s="231"/>
      <c r="SUM843" s="231"/>
      <c r="SUN843" s="231"/>
      <c r="SUO843" s="231"/>
      <c r="SUP843" s="231"/>
      <c r="SUQ843" s="231"/>
      <c r="SUR843" s="231"/>
      <c r="SUS843" s="231"/>
      <c r="SUT843" s="231"/>
      <c r="SUU843" s="231"/>
      <c r="SUV843" s="231"/>
      <c r="SUW843" s="231"/>
      <c r="SUX843" s="231"/>
      <c r="SUY843" s="231"/>
      <c r="SUZ843" s="231"/>
      <c r="SVA843" s="231"/>
      <c r="SVB843" s="231"/>
      <c r="SVC843" s="231"/>
      <c r="SVD843" s="231"/>
      <c r="SVE843" s="231"/>
      <c r="SVF843" s="231"/>
      <c r="SVG843" s="231"/>
      <c r="SVH843" s="231"/>
      <c r="SVI843" s="231"/>
      <c r="SVJ843" s="231"/>
      <c r="SVK843" s="231"/>
      <c r="SVL843" s="231"/>
      <c r="SVM843" s="231"/>
      <c r="SVN843" s="231"/>
      <c r="SVO843" s="231"/>
      <c r="SVP843" s="231"/>
      <c r="SVQ843" s="231"/>
      <c r="SVR843" s="231"/>
      <c r="SVS843" s="231"/>
      <c r="SVT843" s="231"/>
      <c r="SVU843" s="231"/>
      <c r="SVV843" s="231"/>
      <c r="SVW843" s="231"/>
      <c r="SVX843" s="231"/>
      <c r="SVY843" s="231"/>
      <c r="SVZ843" s="231"/>
      <c r="SWA843" s="231"/>
      <c r="SWB843" s="231"/>
      <c r="SWC843" s="231"/>
      <c r="SWD843" s="231"/>
      <c r="SWE843" s="231"/>
      <c r="SWF843" s="231"/>
      <c r="SWG843" s="231"/>
      <c r="SWH843" s="231"/>
      <c r="SWI843" s="231"/>
      <c r="SWJ843" s="231"/>
      <c r="SWK843" s="231"/>
      <c r="SWL843" s="231"/>
      <c r="SWM843" s="231"/>
      <c r="SWN843" s="231"/>
      <c r="SWO843" s="231"/>
      <c r="SWP843" s="231"/>
      <c r="SWQ843" s="231"/>
      <c r="SWR843" s="231"/>
      <c r="SWS843" s="231"/>
      <c r="SWT843" s="231"/>
      <c r="SWU843" s="231"/>
      <c r="SWV843" s="231"/>
      <c r="SWW843" s="231"/>
      <c r="SWX843" s="231"/>
      <c r="SWY843" s="231"/>
      <c r="SWZ843" s="231"/>
      <c r="SXA843" s="231"/>
      <c r="SXB843" s="231"/>
      <c r="SXC843" s="231"/>
      <c r="SXD843" s="231"/>
      <c r="SXE843" s="231"/>
      <c r="SXF843" s="231"/>
      <c r="SXG843" s="231"/>
      <c r="SXH843" s="231"/>
      <c r="SXI843" s="231"/>
      <c r="SXJ843" s="231"/>
      <c r="SXK843" s="231"/>
      <c r="SXL843" s="231"/>
      <c r="SXM843" s="231"/>
      <c r="SXN843" s="231"/>
      <c r="SXO843" s="231"/>
      <c r="SXP843" s="231"/>
      <c r="SXQ843" s="231"/>
      <c r="SXR843" s="231"/>
      <c r="SXS843" s="231"/>
      <c r="SXT843" s="231"/>
      <c r="SXU843" s="231"/>
      <c r="SXV843" s="231"/>
      <c r="SXW843" s="231"/>
      <c r="SXX843" s="231"/>
      <c r="SXY843" s="231"/>
      <c r="SXZ843" s="231"/>
      <c r="SYA843" s="231"/>
      <c r="SYB843" s="231"/>
      <c r="SYC843" s="231"/>
      <c r="SYD843" s="231"/>
      <c r="SYE843" s="231"/>
      <c r="SYF843" s="231"/>
      <c r="SYG843" s="231"/>
      <c r="SYH843" s="231"/>
      <c r="SYI843" s="231"/>
      <c r="SYJ843" s="231"/>
      <c r="SYK843" s="231"/>
      <c r="SYL843" s="231"/>
      <c r="SYM843" s="231"/>
      <c r="SYN843" s="231"/>
      <c r="SYO843" s="231"/>
      <c r="SYP843" s="231"/>
      <c r="SYQ843" s="231"/>
      <c r="SYR843" s="231"/>
      <c r="SYS843" s="231"/>
      <c r="SYT843" s="231"/>
      <c r="SYU843" s="231"/>
      <c r="SYV843" s="231"/>
      <c r="SYW843" s="231"/>
      <c r="SYX843" s="231"/>
      <c r="SYY843" s="231"/>
      <c r="SYZ843" s="231"/>
      <c r="SZA843" s="231"/>
      <c r="SZB843" s="231"/>
      <c r="SZC843" s="231"/>
      <c r="SZD843" s="231"/>
      <c r="SZE843" s="231"/>
      <c r="SZF843" s="231"/>
      <c r="SZG843" s="231"/>
      <c r="SZH843" s="231"/>
      <c r="SZI843" s="231"/>
      <c r="SZJ843" s="231"/>
      <c r="SZK843" s="231"/>
      <c r="SZL843" s="231"/>
      <c r="SZM843" s="231"/>
      <c r="SZN843" s="231"/>
      <c r="SZO843" s="231"/>
      <c r="SZP843" s="231"/>
      <c r="SZQ843" s="231"/>
      <c r="SZR843" s="231"/>
      <c r="SZS843" s="231"/>
      <c r="SZT843" s="231"/>
      <c r="SZU843" s="231"/>
      <c r="SZV843" s="231"/>
      <c r="SZW843" s="231"/>
      <c r="SZX843" s="231"/>
      <c r="SZY843" s="231"/>
      <c r="SZZ843" s="231"/>
      <c r="TAA843" s="231"/>
      <c r="TAB843" s="231"/>
      <c r="TAC843" s="231"/>
      <c r="TAD843" s="231"/>
      <c r="TAE843" s="231"/>
      <c r="TAF843" s="231"/>
      <c r="TAG843" s="231"/>
      <c r="TAH843" s="231"/>
      <c r="TAI843" s="231"/>
      <c r="TAJ843" s="231"/>
      <c r="TAK843" s="231"/>
      <c r="TAL843" s="231"/>
      <c r="TAM843" s="231"/>
      <c r="TAN843" s="231"/>
      <c r="TAO843" s="231"/>
      <c r="TAP843" s="231"/>
      <c r="TAQ843" s="231"/>
      <c r="TAR843" s="231"/>
      <c r="TAS843" s="231"/>
      <c r="TAT843" s="231"/>
      <c r="TAU843" s="231"/>
      <c r="TAV843" s="231"/>
      <c r="TAW843" s="231"/>
      <c r="TAX843" s="231"/>
      <c r="TAY843" s="231"/>
      <c r="TAZ843" s="231"/>
      <c r="TBA843" s="231"/>
      <c r="TBB843" s="231"/>
      <c r="TBC843" s="231"/>
      <c r="TBD843" s="231"/>
      <c r="TBE843" s="231"/>
      <c r="TBF843" s="231"/>
      <c r="TBG843" s="231"/>
      <c r="TBH843" s="231"/>
      <c r="TBI843" s="231"/>
      <c r="TBJ843" s="231"/>
      <c r="TBK843" s="231"/>
      <c r="TBL843" s="231"/>
      <c r="TBM843" s="231"/>
      <c r="TBN843" s="231"/>
      <c r="TBO843" s="231"/>
      <c r="TBP843" s="231"/>
      <c r="TBQ843" s="231"/>
      <c r="TBR843" s="231"/>
      <c r="TBS843" s="231"/>
      <c r="TBT843" s="231"/>
      <c r="TBU843" s="231"/>
      <c r="TBV843" s="231"/>
      <c r="TBW843" s="231"/>
      <c r="TBX843" s="231"/>
      <c r="TBY843" s="231"/>
      <c r="TBZ843" s="231"/>
      <c r="TCA843" s="231"/>
      <c r="TCB843" s="231"/>
      <c r="TCC843" s="231"/>
      <c r="TCD843" s="231"/>
      <c r="TCE843" s="231"/>
      <c r="TCF843" s="231"/>
      <c r="TCG843" s="231"/>
      <c r="TCH843" s="231"/>
      <c r="TCI843" s="231"/>
      <c r="TCJ843" s="231"/>
      <c r="TCK843" s="231"/>
      <c r="TCL843" s="231"/>
      <c r="TCM843" s="231"/>
      <c r="TCN843" s="231"/>
      <c r="TCO843" s="231"/>
      <c r="TCP843" s="231"/>
      <c r="TCQ843" s="231"/>
      <c r="TCR843" s="231"/>
      <c r="TCS843" s="231"/>
      <c r="TCT843" s="231"/>
      <c r="TCU843" s="231"/>
      <c r="TCV843" s="231"/>
      <c r="TCW843" s="231"/>
      <c r="TCX843" s="231"/>
      <c r="TCY843" s="231"/>
      <c r="TCZ843" s="231"/>
      <c r="TDA843" s="231"/>
      <c r="TDB843" s="231"/>
      <c r="TDC843" s="231"/>
      <c r="TDD843" s="231"/>
      <c r="TDE843" s="231"/>
      <c r="TDF843" s="231"/>
      <c r="TDG843" s="231"/>
      <c r="TDH843" s="231"/>
      <c r="TDI843" s="231"/>
      <c r="TDJ843" s="231"/>
      <c r="TDK843" s="231"/>
      <c r="TDL843" s="231"/>
      <c r="TDM843" s="231"/>
      <c r="TDN843" s="231"/>
      <c r="TDO843" s="231"/>
      <c r="TDP843" s="231"/>
      <c r="TDQ843" s="231"/>
      <c r="TDR843" s="231"/>
      <c r="TDS843" s="231"/>
      <c r="TDT843" s="231"/>
      <c r="TDU843" s="231"/>
      <c r="TDV843" s="231"/>
      <c r="TDW843" s="231"/>
      <c r="TDX843" s="231"/>
      <c r="TDY843" s="231"/>
      <c r="TDZ843" s="231"/>
      <c r="TEA843" s="231"/>
      <c r="TEB843" s="231"/>
      <c r="TEC843" s="231"/>
      <c r="TED843" s="231"/>
      <c r="TEE843" s="231"/>
      <c r="TEF843" s="231"/>
      <c r="TEG843" s="231"/>
      <c r="TEH843" s="231"/>
      <c r="TEI843" s="231"/>
      <c r="TEJ843" s="231"/>
      <c r="TEK843" s="231"/>
      <c r="TEL843" s="231"/>
      <c r="TEM843" s="231"/>
      <c r="TEN843" s="231"/>
      <c r="TEO843" s="231"/>
      <c r="TEP843" s="231"/>
      <c r="TEQ843" s="231"/>
      <c r="TER843" s="231"/>
      <c r="TES843" s="231"/>
      <c r="TET843" s="231"/>
      <c r="TEU843" s="231"/>
      <c r="TEV843" s="231"/>
      <c r="TEW843" s="231"/>
      <c r="TEX843" s="231"/>
      <c r="TEY843" s="231"/>
      <c r="TEZ843" s="231"/>
      <c r="TFA843" s="231"/>
      <c r="TFB843" s="231"/>
      <c r="TFC843" s="231"/>
      <c r="TFD843" s="231"/>
      <c r="TFE843" s="231"/>
      <c r="TFF843" s="231"/>
      <c r="TFG843" s="231"/>
      <c r="TFH843" s="231"/>
      <c r="TFI843" s="231"/>
      <c r="TFJ843" s="231"/>
      <c r="TFK843" s="231"/>
      <c r="TFL843" s="231"/>
      <c r="TFM843" s="231"/>
      <c r="TFN843" s="231"/>
      <c r="TFO843" s="231"/>
      <c r="TFP843" s="231"/>
      <c r="TFQ843" s="231"/>
      <c r="TFR843" s="231"/>
      <c r="TFS843" s="231"/>
      <c r="TFT843" s="231"/>
      <c r="TFU843" s="231"/>
      <c r="TFV843" s="231"/>
      <c r="TFW843" s="231"/>
      <c r="TFX843" s="231"/>
      <c r="TFY843" s="231"/>
      <c r="TFZ843" s="231"/>
      <c r="TGA843" s="231"/>
      <c r="TGB843" s="231"/>
      <c r="TGC843" s="231"/>
      <c r="TGD843" s="231"/>
      <c r="TGE843" s="231"/>
      <c r="TGF843" s="231"/>
      <c r="TGG843" s="231"/>
      <c r="TGH843" s="231"/>
      <c r="TGI843" s="231"/>
      <c r="TGJ843" s="231"/>
      <c r="TGK843" s="231"/>
      <c r="TGL843" s="231"/>
      <c r="TGM843" s="231"/>
      <c r="TGN843" s="231"/>
      <c r="TGO843" s="231"/>
      <c r="TGP843" s="231"/>
      <c r="TGQ843" s="231"/>
      <c r="TGR843" s="231"/>
      <c r="TGS843" s="231"/>
      <c r="TGT843" s="231"/>
      <c r="TGU843" s="231"/>
      <c r="TGV843" s="231"/>
      <c r="TGW843" s="231"/>
      <c r="TGX843" s="231"/>
      <c r="TGY843" s="231"/>
      <c r="TGZ843" s="231"/>
      <c r="THA843" s="231"/>
      <c r="THB843" s="231"/>
      <c r="THC843" s="231"/>
      <c r="THD843" s="231"/>
      <c r="THE843" s="231"/>
      <c r="THF843" s="231"/>
      <c r="THG843" s="231"/>
      <c r="THH843" s="231"/>
      <c r="THI843" s="231"/>
      <c r="THJ843" s="231"/>
      <c r="THK843" s="231"/>
      <c r="THL843" s="231"/>
      <c r="THM843" s="231"/>
      <c r="THN843" s="231"/>
      <c r="THO843" s="231"/>
      <c r="THP843" s="231"/>
      <c r="THQ843" s="231"/>
      <c r="THR843" s="231"/>
      <c r="THS843" s="231"/>
      <c r="THT843" s="231"/>
      <c r="THU843" s="231"/>
      <c r="THV843" s="231"/>
      <c r="THW843" s="231"/>
      <c r="THX843" s="231"/>
      <c r="THY843" s="231"/>
      <c r="THZ843" s="231"/>
      <c r="TIA843" s="231"/>
      <c r="TIB843" s="231"/>
      <c r="TIC843" s="231"/>
      <c r="TID843" s="231"/>
      <c r="TIE843" s="231"/>
      <c r="TIF843" s="231"/>
      <c r="TIG843" s="231"/>
      <c r="TIH843" s="231"/>
      <c r="TII843" s="231"/>
      <c r="TIJ843" s="231"/>
      <c r="TIK843" s="231"/>
      <c r="TIL843" s="231"/>
      <c r="TIM843" s="231"/>
      <c r="TIN843" s="231"/>
      <c r="TIO843" s="231"/>
      <c r="TIP843" s="231"/>
      <c r="TIQ843" s="231"/>
      <c r="TIR843" s="231"/>
      <c r="TIS843" s="231"/>
      <c r="TIT843" s="231"/>
      <c r="TIU843" s="231"/>
      <c r="TIV843" s="231"/>
      <c r="TIW843" s="231"/>
      <c r="TIX843" s="231"/>
      <c r="TIY843" s="231"/>
      <c r="TIZ843" s="231"/>
      <c r="TJA843" s="231"/>
      <c r="TJB843" s="231"/>
      <c r="TJC843" s="231"/>
      <c r="TJD843" s="231"/>
      <c r="TJE843" s="231"/>
      <c r="TJF843" s="231"/>
      <c r="TJG843" s="231"/>
      <c r="TJH843" s="231"/>
      <c r="TJI843" s="231"/>
      <c r="TJJ843" s="231"/>
      <c r="TJK843" s="231"/>
      <c r="TJL843" s="231"/>
      <c r="TJM843" s="231"/>
      <c r="TJN843" s="231"/>
      <c r="TJO843" s="231"/>
      <c r="TJP843" s="231"/>
      <c r="TJQ843" s="231"/>
      <c r="TJR843" s="231"/>
      <c r="TJS843" s="231"/>
      <c r="TJT843" s="231"/>
      <c r="TJU843" s="231"/>
      <c r="TJV843" s="231"/>
      <c r="TJW843" s="231"/>
      <c r="TJX843" s="231"/>
      <c r="TJY843" s="231"/>
      <c r="TJZ843" s="231"/>
      <c r="TKA843" s="231"/>
      <c r="TKB843" s="231"/>
      <c r="TKC843" s="231"/>
      <c r="TKD843" s="231"/>
      <c r="TKE843" s="231"/>
      <c r="TKF843" s="231"/>
      <c r="TKG843" s="231"/>
      <c r="TKH843" s="231"/>
      <c r="TKI843" s="231"/>
      <c r="TKJ843" s="231"/>
      <c r="TKK843" s="231"/>
      <c r="TKL843" s="231"/>
      <c r="TKM843" s="231"/>
      <c r="TKN843" s="231"/>
      <c r="TKO843" s="231"/>
      <c r="TKP843" s="231"/>
      <c r="TKQ843" s="231"/>
      <c r="TKR843" s="231"/>
      <c r="TKS843" s="231"/>
      <c r="TKT843" s="231"/>
      <c r="TKU843" s="231"/>
      <c r="TKV843" s="231"/>
      <c r="TKW843" s="231"/>
      <c r="TKX843" s="231"/>
      <c r="TKY843" s="231"/>
      <c r="TKZ843" s="231"/>
      <c r="TLA843" s="231"/>
      <c r="TLB843" s="231"/>
      <c r="TLC843" s="231"/>
      <c r="TLD843" s="231"/>
      <c r="TLE843" s="231"/>
      <c r="TLF843" s="231"/>
      <c r="TLG843" s="231"/>
      <c r="TLH843" s="231"/>
      <c r="TLI843" s="231"/>
      <c r="TLJ843" s="231"/>
      <c r="TLK843" s="231"/>
      <c r="TLL843" s="231"/>
      <c r="TLM843" s="231"/>
      <c r="TLN843" s="231"/>
      <c r="TLO843" s="231"/>
      <c r="TLP843" s="231"/>
      <c r="TLQ843" s="231"/>
      <c r="TLR843" s="231"/>
      <c r="TLS843" s="231"/>
      <c r="TLT843" s="231"/>
      <c r="TLU843" s="231"/>
      <c r="TLV843" s="231"/>
      <c r="TLW843" s="231"/>
      <c r="TLX843" s="231"/>
      <c r="TLY843" s="231"/>
      <c r="TLZ843" s="231"/>
      <c r="TMA843" s="231"/>
      <c r="TMB843" s="231"/>
      <c r="TMC843" s="231"/>
      <c r="TMD843" s="231"/>
      <c r="TME843" s="231"/>
      <c r="TMF843" s="231"/>
      <c r="TMG843" s="231"/>
      <c r="TMH843" s="231"/>
      <c r="TMI843" s="231"/>
      <c r="TMJ843" s="231"/>
      <c r="TMK843" s="231"/>
      <c r="TML843" s="231"/>
      <c r="TMM843" s="231"/>
      <c r="TMN843" s="231"/>
      <c r="TMO843" s="231"/>
      <c r="TMP843" s="231"/>
      <c r="TMQ843" s="231"/>
      <c r="TMR843" s="231"/>
      <c r="TMS843" s="231"/>
      <c r="TMT843" s="231"/>
      <c r="TMU843" s="231"/>
      <c r="TMV843" s="231"/>
      <c r="TMW843" s="231"/>
      <c r="TMX843" s="231"/>
      <c r="TMY843" s="231"/>
      <c r="TMZ843" s="231"/>
      <c r="TNA843" s="231"/>
      <c r="TNB843" s="231"/>
      <c r="TNC843" s="231"/>
      <c r="TND843" s="231"/>
      <c r="TNE843" s="231"/>
      <c r="TNF843" s="231"/>
      <c r="TNG843" s="231"/>
      <c r="TNH843" s="231"/>
      <c r="TNI843" s="231"/>
      <c r="TNJ843" s="231"/>
      <c r="TNK843" s="231"/>
      <c r="TNL843" s="231"/>
      <c r="TNM843" s="231"/>
      <c r="TNN843" s="231"/>
      <c r="TNO843" s="231"/>
      <c r="TNP843" s="231"/>
      <c r="TNQ843" s="231"/>
      <c r="TNR843" s="231"/>
      <c r="TNS843" s="231"/>
      <c r="TNT843" s="231"/>
      <c r="TNU843" s="231"/>
      <c r="TNV843" s="231"/>
      <c r="TNW843" s="231"/>
      <c r="TNX843" s="231"/>
      <c r="TNY843" s="231"/>
      <c r="TNZ843" s="231"/>
      <c r="TOA843" s="231"/>
      <c r="TOB843" s="231"/>
      <c r="TOC843" s="231"/>
      <c r="TOD843" s="231"/>
      <c r="TOE843" s="231"/>
      <c r="TOF843" s="231"/>
      <c r="TOG843" s="231"/>
      <c r="TOH843" s="231"/>
      <c r="TOI843" s="231"/>
      <c r="TOJ843" s="231"/>
      <c r="TOK843" s="231"/>
      <c r="TOL843" s="231"/>
      <c r="TOM843" s="231"/>
      <c r="TON843" s="231"/>
      <c r="TOO843" s="231"/>
      <c r="TOP843" s="231"/>
      <c r="TOQ843" s="231"/>
      <c r="TOR843" s="231"/>
      <c r="TOS843" s="231"/>
      <c r="TOT843" s="231"/>
      <c r="TOU843" s="231"/>
      <c r="TOV843" s="231"/>
      <c r="TOW843" s="231"/>
      <c r="TOX843" s="231"/>
      <c r="TOY843" s="231"/>
      <c r="TOZ843" s="231"/>
      <c r="TPA843" s="231"/>
      <c r="TPB843" s="231"/>
      <c r="TPC843" s="231"/>
      <c r="TPD843" s="231"/>
      <c r="TPE843" s="231"/>
      <c r="TPF843" s="231"/>
      <c r="TPG843" s="231"/>
      <c r="TPH843" s="231"/>
      <c r="TPI843" s="231"/>
      <c r="TPJ843" s="231"/>
      <c r="TPK843" s="231"/>
      <c r="TPL843" s="231"/>
      <c r="TPM843" s="231"/>
      <c r="TPN843" s="231"/>
      <c r="TPO843" s="231"/>
      <c r="TPP843" s="231"/>
      <c r="TPQ843" s="231"/>
      <c r="TPR843" s="231"/>
      <c r="TPS843" s="231"/>
      <c r="TPT843" s="231"/>
      <c r="TPU843" s="231"/>
      <c r="TPV843" s="231"/>
      <c r="TPW843" s="231"/>
      <c r="TPX843" s="231"/>
      <c r="TPY843" s="231"/>
      <c r="TPZ843" s="231"/>
      <c r="TQA843" s="231"/>
      <c r="TQB843" s="231"/>
      <c r="TQC843" s="231"/>
      <c r="TQD843" s="231"/>
      <c r="TQE843" s="231"/>
      <c r="TQF843" s="231"/>
      <c r="TQG843" s="231"/>
      <c r="TQH843" s="231"/>
      <c r="TQI843" s="231"/>
      <c r="TQJ843" s="231"/>
      <c r="TQK843" s="231"/>
      <c r="TQL843" s="231"/>
      <c r="TQM843" s="231"/>
      <c r="TQN843" s="231"/>
      <c r="TQO843" s="231"/>
      <c r="TQP843" s="231"/>
      <c r="TQQ843" s="231"/>
      <c r="TQR843" s="231"/>
      <c r="TQS843" s="231"/>
      <c r="TQT843" s="231"/>
      <c r="TQU843" s="231"/>
      <c r="TQV843" s="231"/>
      <c r="TQW843" s="231"/>
      <c r="TQX843" s="231"/>
      <c r="TQY843" s="231"/>
      <c r="TQZ843" s="231"/>
      <c r="TRA843" s="231"/>
      <c r="TRB843" s="231"/>
      <c r="TRC843" s="231"/>
      <c r="TRD843" s="231"/>
      <c r="TRE843" s="231"/>
      <c r="TRF843" s="231"/>
      <c r="TRG843" s="231"/>
      <c r="TRH843" s="231"/>
      <c r="TRI843" s="231"/>
      <c r="TRJ843" s="231"/>
      <c r="TRK843" s="231"/>
      <c r="TRL843" s="231"/>
      <c r="TRM843" s="231"/>
      <c r="TRN843" s="231"/>
      <c r="TRO843" s="231"/>
      <c r="TRP843" s="231"/>
      <c r="TRQ843" s="231"/>
      <c r="TRR843" s="231"/>
      <c r="TRS843" s="231"/>
      <c r="TRT843" s="231"/>
      <c r="TRU843" s="231"/>
      <c r="TRV843" s="231"/>
      <c r="TRW843" s="231"/>
      <c r="TRX843" s="231"/>
      <c r="TRY843" s="231"/>
      <c r="TRZ843" s="231"/>
      <c r="TSA843" s="231"/>
      <c r="TSB843" s="231"/>
      <c r="TSC843" s="231"/>
      <c r="TSD843" s="231"/>
      <c r="TSE843" s="231"/>
      <c r="TSF843" s="231"/>
      <c r="TSG843" s="231"/>
      <c r="TSH843" s="231"/>
      <c r="TSI843" s="231"/>
      <c r="TSJ843" s="231"/>
      <c r="TSK843" s="231"/>
      <c r="TSL843" s="231"/>
      <c r="TSM843" s="231"/>
      <c r="TSN843" s="231"/>
      <c r="TSO843" s="231"/>
      <c r="TSP843" s="231"/>
      <c r="TSQ843" s="231"/>
      <c r="TSR843" s="231"/>
      <c r="TSS843" s="231"/>
      <c r="TST843" s="231"/>
      <c r="TSU843" s="231"/>
      <c r="TSV843" s="231"/>
      <c r="TSW843" s="231"/>
      <c r="TSX843" s="231"/>
      <c r="TSY843" s="231"/>
      <c r="TSZ843" s="231"/>
      <c r="TTA843" s="231"/>
      <c r="TTB843" s="231"/>
      <c r="TTC843" s="231"/>
      <c r="TTD843" s="231"/>
      <c r="TTE843" s="231"/>
      <c r="TTF843" s="231"/>
      <c r="TTG843" s="231"/>
      <c r="TTH843" s="231"/>
      <c r="TTI843" s="231"/>
      <c r="TTJ843" s="231"/>
      <c r="TTK843" s="231"/>
      <c r="TTL843" s="231"/>
      <c r="TTM843" s="231"/>
      <c r="TTN843" s="231"/>
      <c r="TTO843" s="231"/>
      <c r="TTP843" s="231"/>
      <c r="TTQ843" s="231"/>
      <c r="TTR843" s="231"/>
      <c r="TTS843" s="231"/>
      <c r="TTT843" s="231"/>
      <c r="TTU843" s="231"/>
      <c r="TTV843" s="231"/>
      <c r="TTW843" s="231"/>
      <c r="TTX843" s="231"/>
      <c r="TTY843" s="231"/>
      <c r="TTZ843" s="231"/>
      <c r="TUA843" s="231"/>
      <c r="TUB843" s="231"/>
      <c r="TUC843" s="231"/>
      <c r="TUD843" s="231"/>
      <c r="TUE843" s="231"/>
      <c r="TUF843" s="231"/>
      <c r="TUG843" s="231"/>
      <c r="TUH843" s="231"/>
      <c r="TUI843" s="231"/>
      <c r="TUJ843" s="231"/>
      <c r="TUK843" s="231"/>
      <c r="TUL843" s="231"/>
      <c r="TUM843" s="231"/>
      <c r="TUN843" s="231"/>
      <c r="TUO843" s="231"/>
      <c r="TUP843" s="231"/>
      <c r="TUQ843" s="231"/>
      <c r="TUR843" s="231"/>
      <c r="TUS843" s="231"/>
      <c r="TUT843" s="231"/>
      <c r="TUU843" s="231"/>
      <c r="TUV843" s="231"/>
      <c r="TUW843" s="231"/>
      <c r="TUX843" s="231"/>
      <c r="TUY843" s="231"/>
      <c r="TUZ843" s="231"/>
      <c r="TVA843" s="231"/>
      <c r="TVB843" s="231"/>
      <c r="TVC843" s="231"/>
      <c r="TVD843" s="231"/>
      <c r="TVE843" s="231"/>
      <c r="TVF843" s="231"/>
      <c r="TVG843" s="231"/>
      <c r="TVH843" s="231"/>
      <c r="TVI843" s="231"/>
      <c r="TVJ843" s="231"/>
      <c r="TVK843" s="231"/>
      <c r="TVL843" s="231"/>
      <c r="TVM843" s="231"/>
      <c r="TVN843" s="231"/>
      <c r="TVO843" s="231"/>
      <c r="TVP843" s="231"/>
      <c r="TVQ843" s="231"/>
      <c r="TVR843" s="231"/>
      <c r="TVS843" s="231"/>
      <c r="TVT843" s="231"/>
      <c r="TVU843" s="231"/>
      <c r="TVV843" s="231"/>
      <c r="TVW843" s="231"/>
      <c r="TVX843" s="231"/>
      <c r="TVY843" s="231"/>
      <c r="TVZ843" s="231"/>
      <c r="TWA843" s="231"/>
      <c r="TWB843" s="231"/>
      <c r="TWC843" s="231"/>
      <c r="TWD843" s="231"/>
      <c r="TWE843" s="231"/>
      <c r="TWF843" s="231"/>
      <c r="TWG843" s="231"/>
      <c r="TWH843" s="231"/>
      <c r="TWI843" s="231"/>
      <c r="TWJ843" s="231"/>
      <c r="TWK843" s="231"/>
      <c r="TWL843" s="231"/>
      <c r="TWM843" s="231"/>
      <c r="TWN843" s="231"/>
      <c r="TWO843" s="231"/>
      <c r="TWP843" s="231"/>
      <c r="TWQ843" s="231"/>
      <c r="TWR843" s="231"/>
      <c r="TWS843" s="231"/>
      <c r="TWT843" s="231"/>
      <c r="TWU843" s="231"/>
      <c r="TWV843" s="231"/>
      <c r="TWW843" s="231"/>
      <c r="TWX843" s="231"/>
      <c r="TWY843" s="231"/>
      <c r="TWZ843" s="231"/>
      <c r="TXA843" s="231"/>
      <c r="TXB843" s="231"/>
      <c r="TXC843" s="231"/>
      <c r="TXD843" s="231"/>
      <c r="TXE843" s="231"/>
      <c r="TXF843" s="231"/>
      <c r="TXG843" s="231"/>
      <c r="TXH843" s="231"/>
      <c r="TXI843" s="231"/>
      <c r="TXJ843" s="231"/>
      <c r="TXK843" s="231"/>
      <c r="TXL843" s="231"/>
      <c r="TXM843" s="231"/>
      <c r="TXN843" s="231"/>
      <c r="TXO843" s="231"/>
      <c r="TXP843" s="231"/>
      <c r="TXQ843" s="231"/>
      <c r="TXR843" s="231"/>
      <c r="TXS843" s="231"/>
      <c r="TXT843" s="231"/>
      <c r="TXU843" s="231"/>
      <c r="TXV843" s="231"/>
      <c r="TXW843" s="231"/>
      <c r="TXX843" s="231"/>
      <c r="TXY843" s="231"/>
      <c r="TXZ843" s="231"/>
      <c r="TYA843" s="231"/>
      <c r="TYB843" s="231"/>
      <c r="TYC843" s="231"/>
      <c r="TYD843" s="231"/>
      <c r="TYE843" s="231"/>
      <c r="TYF843" s="231"/>
      <c r="TYG843" s="231"/>
      <c r="TYH843" s="231"/>
      <c r="TYI843" s="231"/>
      <c r="TYJ843" s="231"/>
      <c r="TYK843" s="231"/>
      <c r="TYL843" s="231"/>
      <c r="TYM843" s="231"/>
      <c r="TYN843" s="231"/>
      <c r="TYO843" s="231"/>
      <c r="TYP843" s="231"/>
      <c r="TYQ843" s="231"/>
      <c r="TYR843" s="231"/>
      <c r="TYS843" s="231"/>
      <c r="TYT843" s="231"/>
      <c r="TYU843" s="231"/>
      <c r="TYV843" s="231"/>
      <c r="TYW843" s="231"/>
      <c r="TYX843" s="231"/>
      <c r="TYY843" s="231"/>
      <c r="TYZ843" s="231"/>
      <c r="TZA843" s="231"/>
      <c r="TZB843" s="231"/>
      <c r="TZC843" s="231"/>
      <c r="TZD843" s="231"/>
      <c r="TZE843" s="231"/>
      <c r="TZF843" s="231"/>
      <c r="TZG843" s="231"/>
      <c r="TZH843" s="231"/>
      <c r="TZI843" s="231"/>
      <c r="TZJ843" s="231"/>
      <c r="TZK843" s="231"/>
      <c r="TZL843" s="231"/>
      <c r="TZM843" s="231"/>
      <c r="TZN843" s="231"/>
      <c r="TZO843" s="231"/>
      <c r="TZP843" s="231"/>
      <c r="TZQ843" s="231"/>
      <c r="TZR843" s="231"/>
      <c r="TZS843" s="231"/>
      <c r="TZT843" s="231"/>
      <c r="TZU843" s="231"/>
      <c r="TZV843" s="231"/>
      <c r="TZW843" s="231"/>
      <c r="TZX843" s="231"/>
      <c r="TZY843" s="231"/>
      <c r="TZZ843" s="231"/>
      <c r="UAA843" s="231"/>
      <c r="UAB843" s="231"/>
      <c r="UAC843" s="231"/>
      <c r="UAD843" s="231"/>
      <c r="UAE843" s="231"/>
      <c r="UAF843" s="231"/>
      <c r="UAG843" s="231"/>
      <c r="UAH843" s="231"/>
      <c r="UAI843" s="231"/>
      <c r="UAJ843" s="231"/>
      <c r="UAK843" s="231"/>
      <c r="UAL843" s="231"/>
      <c r="UAM843" s="231"/>
      <c r="UAN843" s="231"/>
      <c r="UAO843" s="231"/>
      <c r="UAP843" s="231"/>
      <c r="UAQ843" s="231"/>
      <c r="UAR843" s="231"/>
      <c r="UAS843" s="231"/>
      <c r="UAT843" s="231"/>
      <c r="UAU843" s="231"/>
      <c r="UAV843" s="231"/>
      <c r="UAW843" s="231"/>
      <c r="UAX843" s="231"/>
      <c r="UAY843" s="231"/>
      <c r="UAZ843" s="231"/>
      <c r="UBA843" s="231"/>
      <c r="UBB843" s="231"/>
      <c r="UBC843" s="231"/>
      <c r="UBD843" s="231"/>
      <c r="UBE843" s="231"/>
      <c r="UBF843" s="231"/>
      <c r="UBG843" s="231"/>
      <c r="UBH843" s="231"/>
      <c r="UBI843" s="231"/>
      <c r="UBJ843" s="231"/>
      <c r="UBK843" s="231"/>
      <c r="UBL843" s="231"/>
      <c r="UBM843" s="231"/>
      <c r="UBN843" s="231"/>
      <c r="UBO843" s="231"/>
      <c r="UBP843" s="231"/>
      <c r="UBQ843" s="231"/>
      <c r="UBR843" s="231"/>
      <c r="UBS843" s="231"/>
      <c r="UBT843" s="231"/>
      <c r="UBU843" s="231"/>
      <c r="UBV843" s="231"/>
      <c r="UBW843" s="231"/>
      <c r="UBX843" s="231"/>
      <c r="UBY843" s="231"/>
      <c r="UBZ843" s="231"/>
      <c r="UCA843" s="231"/>
      <c r="UCB843" s="231"/>
      <c r="UCC843" s="231"/>
      <c r="UCD843" s="231"/>
      <c r="UCE843" s="231"/>
      <c r="UCF843" s="231"/>
      <c r="UCG843" s="231"/>
      <c r="UCH843" s="231"/>
      <c r="UCI843" s="231"/>
      <c r="UCJ843" s="231"/>
      <c r="UCK843" s="231"/>
      <c r="UCL843" s="231"/>
      <c r="UCM843" s="231"/>
      <c r="UCN843" s="231"/>
      <c r="UCO843" s="231"/>
      <c r="UCP843" s="231"/>
      <c r="UCQ843" s="231"/>
      <c r="UCR843" s="231"/>
      <c r="UCS843" s="231"/>
      <c r="UCT843" s="231"/>
      <c r="UCU843" s="231"/>
      <c r="UCV843" s="231"/>
      <c r="UCW843" s="231"/>
      <c r="UCX843" s="231"/>
      <c r="UCY843" s="231"/>
      <c r="UCZ843" s="231"/>
      <c r="UDA843" s="231"/>
      <c r="UDB843" s="231"/>
      <c r="UDC843" s="231"/>
      <c r="UDD843" s="231"/>
      <c r="UDE843" s="231"/>
      <c r="UDF843" s="231"/>
      <c r="UDG843" s="231"/>
      <c r="UDH843" s="231"/>
      <c r="UDI843" s="231"/>
      <c r="UDJ843" s="231"/>
      <c r="UDK843" s="231"/>
      <c r="UDL843" s="231"/>
      <c r="UDM843" s="231"/>
      <c r="UDN843" s="231"/>
      <c r="UDO843" s="231"/>
      <c r="UDP843" s="231"/>
      <c r="UDQ843" s="231"/>
      <c r="UDR843" s="231"/>
      <c r="UDS843" s="231"/>
      <c r="UDT843" s="231"/>
      <c r="UDU843" s="231"/>
      <c r="UDV843" s="231"/>
      <c r="UDW843" s="231"/>
      <c r="UDX843" s="231"/>
      <c r="UDY843" s="231"/>
      <c r="UDZ843" s="231"/>
      <c r="UEA843" s="231"/>
      <c r="UEB843" s="231"/>
      <c r="UEC843" s="231"/>
      <c r="UED843" s="231"/>
      <c r="UEE843" s="231"/>
      <c r="UEF843" s="231"/>
      <c r="UEG843" s="231"/>
      <c r="UEH843" s="231"/>
      <c r="UEI843" s="231"/>
      <c r="UEJ843" s="231"/>
      <c r="UEK843" s="231"/>
      <c r="UEL843" s="231"/>
      <c r="UEM843" s="231"/>
      <c r="UEN843" s="231"/>
      <c r="UEO843" s="231"/>
      <c r="UEP843" s="231"/>
      <c r="UEQ843" s="231"/>
      <c r="UER843" s="231"/>
      <c r="UES843" s="231"/>
      <c r="UET843" s="231"/>
      <c r="UEU843" s="231"/>
      <c r="UEV843" s="231"/>
      <c r="UEW843" s="231"/>
      <c r="UEX843" s="231"/>
      <c r="UEY843" s="231"/>
      <c r="UEZ843" s="231"/>
      <c r="UFA843" s="231"/>
      <c r="UFB843" s="231"/>
      <c r="UFC843" s="231"/>
      <c r="UFD843" s="231"/>
      <c r="UFE843" s="231"/>
      <c r="UFF843" s="231"/>
      <c r="UFG843" s="231"/>
      <c r="UFH843" s="231"/>
      <c r="UFI843" s="231"/>
      <c r="UFJ843" s="231"/>
      <c r="UFK843" s="231"/>
      <c r="UFL843" s="231"/>
      <c r="UFM843" s="231"/>
      <c r="UFN843" s="231"/>
      <c r="UFO843" s="231"/>
      <c r="UFP843" s="231"/>
      <c r="UFQ843" s="231"/>
      <c r="UFR843" s="231"/>
      <c r="UFS843" s="231"/>
      <c r="UFT843" s="231"/>
      <c r="UFU843" s="231"/>
      <c r="UFV843" s="231"/>
      <c r="UFW843" s="231"/>
      <c r="UFX843" s="231"/>
      <c r="UFY843" s="231"/>
      <c r="UFZ843" s="231"/>
      <c r="UGA843" s="231"/>
      <c r="UGB843" s="231"/>
      <c r="UGC843" s="231"/>
      <c r="UGD843" s="231"/>
      <c r="UGE843" s="231"/>
      <c r="UGF843" s="231"/>
      <c r="UGG843" s="231"/>
      <c r="UGH843" s="231"/>
      <c r="UGI843" s="231"/>
      <c r="UGJ843" s="231"/>
      <c r="UGK843" s="231"/>
      <c r="UGL843" s="231"/>
      <c r="UGM843" s="231"/>
      <c r="UGN843" s="231"/>
      <c r="UGO843" s="231"/>
      <c r="UGP843" s="231"/>
      <c r="UGQ843" s="231"/>
      <c r="UGR843" s="231"/>
      <c r="UGS843" s="231"/>
      <c r="UGT843" s="231"/>
      <c r="UGU843" s="231"/>
      <c r="UGV843" s="231"/>
      <c r="UGW843" s="231"/>
      <c r="UGX843" s="231"/>
      <c r="UGY843" s="231"/>
      <c r="UGZ843" s="231"/>
      <c r="UHA843" s="231"/>
      <c r="UHB843" s="231"/>
      <c r="UHC843" s="231"/>
      <c r="UHD843" s="231"/>
      <c r="UHE843" s="231"/>
      <c r="UHF843" s="231"/>
      <c r="UHG843" s="231"/>
      <c r="UHH843" s="231"/>
      <c r="UHI843" s="231"/>
      <c r="UHJ843" s="231"/>
      <c r="UHK843" s="231"/>
      <c r="UHL843" s="231"/>
      <c r="UHM843" s="231"/>
      <c r="UHN843" s="231"/>
      <c r="UHO843" s="231"/>
      <c r="UHP843" s="231"/>
      <c r="UHQ843" s="231"/>
      <c r="UHR843" s="231"/>
      <c r="UHS843" s="231"/>
      <c r="UHT843" s="231"/>
      <c r="UHU843" s="231"/>
      <c r="UHV843" s="231"/>
      <c r="UHW843" s="231"/>
      <c r="UHX843" s="231"/>
      <c r="UHY843" s="231"/>
      <c r="UHZ843" s="231"/>
      <c r="UIA843" s="231"/>
      <c r="UIB843" s="231"/>
      <c r="UIC843" s="231"/>
      <c r="UID843" s="231"/>
      <c r="UIE843" s="231"/>
      <c r="UIF843" s="231"/>
      <c r="UIG843" s="231"/>
      <c r="UIH843" s="231"/>
      <c r="UII843" s="231"/>
      <c r="UIJ843" s="231"/>
      <c r="UIK843" s="231"/>
      <c r="UIL843" s="231"/>
      <c r="UIM843" s="231"/>
      <c r="UIN843" s="231"/>
      <c r="UIO843" s="231"/>
      <c r="UIP843" s="231"/>
      <c r="UIQ843" s="231"/>
      <c r="UIR843" s="231"/>
      <c r="UIS843" s="231"/>
      <c r="UIT843" s="231"/>
      <c r="UIU843" s="231"/>
      <c r="UIV843" s="231"/>
      <c r="UIW843" s="231"/>
      <c r="UIX843" s="231"/>
      <c r="UIY843" s="231"/>
      <c r="UIZ843" s="231"/>
      <c r="UJA843" s="231"/>
      <c r="UJB843" s="231"/>
      <c r="UJC843" s="231"/>
      <c r="UJD843" s="231"/>
      <c r="UJE843" s="231"/>
      <c r="UJF843" s="231"/>
      <c r="UJG843" s="231"/>
      <c r="UJH843" s="231"/>
      <c r="UJI843" s="231"/>
      <c r="UJJ843" s="231"/>
      <c r="UJK843" s="231"/>
      <c r="UJL843" s="231"/>
      <c r="UJM843" s="231"/>
      <c r="UJN843" s="231"/>
      <c r="UJO843" s="231"/>
      <c r="UJP843" s="231"/>
      <c r="UJQ843" s="231"/>
      <c r="UJR843" s="231"/>
      <c r="UJS843" s="231"/>
      <c r="UJT843" s="231"/>
      <c r="UJU843" s="231"/>
      <c r="UJV843" s="231"/>
      <c r="UJW843" s="231"/>
      <c r="UJX843" s="231"/>
      <c r="UJY843" s="231"/>
      <c r="UJZ843" s="231"/>
      <c r="UKA843" s="231"/>
      <c r="UKB843" s="231"/>
      <c r="UKC843" s="231"/>
      <c r="UKD843" s="231"/>
      <c r="UKE843" s="231"/>
      <c r="UKF843" s="231"/>
      <c r="UKG843" s="231"/>
      <c r="UKH843" s="231"/>
      <c r="UKI843" s="231"/>
      <c r="UKJ843" s="231"/>
      <c r="UKK843" s="231"/>
      <c r="UKL843" s="231"/>
      <c r="UKM843" s="231"/>
      <c r="UKN843" s="231"/>
      <c r="UKO843" s="231"/>
      <c r="UKP843" s="231"/>
      <c r="UKQ843" s="231"/>
      <c r="UKR843" s="231"/>
      <c r="UKS843" s="231"/>
      <c r="UKT843" s="231"/>
      <c r="UKU843" s="231"/>
      <c r="UKV843" s="231"/>
      <c r="UKW843" s="231"/>
      <c r="UKX843" s="231"/>
      <c r="UKY843" s="231"/>
      <c r="UKZ843" s="231"/>
      <c r="ULA843" s="231"/>
      <c r="ULB843" s="231"/>
      <c r="ULC843" s="231"/>
      <c r="ULD843" s="231"/>
      <c r="ULE843" s="231"/>
      <c r="ULF843" s="231"/>
      <c r="ULG843" s="231"/>
      <c r="ULH843" s="231"/>
      <c r="ULI843" s="231"/>
      <c r="ULJ843" s="231"/>
      <c r="ULK843" s="231"/>
      <c r="ULL843" s="231"/>
      <c r="ULM843" s="231"/>
      <c r="ULN843" s="231"/>
      <c r="ULO843" s="231"/>
      <c r="ULP843" s="231"/>
      <c r="ULQ843" s="231"/>
      <c r="ULR843" s="231"/>
      <c r="ULS843" s="231"/>
      <c r="ULT843" s="231"/>
      <c r="ULU843" s="231"/>
      <c r="ULV843" s="231"/>
      <c r="ULW843" s="231"/>
      <c r="ULX843" s="231"/>
      <c r="ULY843" s="231"/>
      <c r="ULZ843" s="231"/>
      <c r="UMA843" s="231"/>
      <c r="UMB843" s="231"/>
      <c r="UMC843" s="231"/>
      <c r="UMD843" s="231"/>
      <c r="UME843" s="231"/>
      <c r="UMF843" s="231"/>
      <c r="UMG843" s="231"/>
      <c r="UMH843" s="231"/>
      <c r="UMI843" s="231"/>
      <c r="UMJ843" s="231"/>
      <c r="UMK843" s="231"/>
      <c r="UML843" s="231"/>
      <c r="UMM843" s="231"/>
      <c r="UMN843" s="231"/>
      <c r="UMO843" s="231"/>
      <c r="UMP843" s="231"/>
      <c r="UMQ843" s="231"/>
      <c r="UMR843" s="231"/>
      <c r="UMS843" s="231"/>
      <c r="UMT843" s="231"/>
      <c r="UMU843" s="231"/>
      <c r="UMV843" s="231"/>
      <c r="UMW843" s="231"/>
      <c r="UMX843" s="231"/>
      <c r="UMY843" s="231"/>
      <c r="UMZ843" s="231"/>
      <c r="UNA843" s="231"/>
      <c r="UNB843" s="231"/>
      <c r="UNC843" s="231"/>
      <c r="UND843" s="231"/>
      <c r="UNE843" s="231"/>
      <c r="UNF843" s="231"/>
      <c r="UNG843" s="231"/>
      <c r="UNH843" s="231"/>
      <c r="UNI843" s="231"/>
      <c r="UNJ843" s="231"/>
      <c r="UNK843" s="231"/>
      <c r="UNL843" s="231"/>
      <c r="UNM843" s="231"/>
      <c r="UNN843" s="231"/>
      <c r="UNO843" s="231"/>
      <c r="UNP843" s="231"/>
      <c r="UNQ843" s="231"/>
      <c r="UNR843" s="231"/>
      <c r="UNS843" s="231"/>
      <c r="UNT843" s="231"/>
      <c r="UNU843" s="231"/>
      <c r="UNV843" s="231"/>
      <c r="UNW843" s="231"/>
      <c r="UNX843" s="231"/>
      <c r="UNY843" s="231"/>
      <c r="UNZ843" s="231"/>
      <c r="UOA843" s="231"/>
      <c r="UOB843" s="231"/>
      <c r="UOC843" s="231"/>
      <c r="UOD843" s="231"/>
      <c r="UOE843" s="231"/>
      <c r="UOF843" s="231"/>
      <c r="UOG843" s="231"/>
      <c r="UOH843" s="231"/>
      <c r="UOI843" s="231"/>
      <c r="UOJ843" s="231"/>
      <c r="UOK843" s="231"/>
      <c r="UOL843" s="231"/>
      <c r="UOM843" s="231"/>
      <c r="UON843" s="231"/>
      <c r="UOO843" s="231"/>
      <c r="UOP843" s="231"/>
      <c r="UOQ843" s="231"/>
      <c r="UOR843" s="231"/>
      <c r="UOS843" s="231"/>
      <c r="UOT843" s="231"/>
      <c r="UOU843" s="231"/>
      <c r="UOV843" s="231"/>
      <c r="UOW843" s="231"/>
      <c r="UOX843" s="231"/>
      <c r="UOY843" s="231"/>
      <c r="UOZ843" s="231"/>
      <c r="UPA843" s="231"/>
      <c r="UPB843" s="231"/>
      <c r="UPC843" s="231"/>
      <c r="UPD843" s="231"/>
      <c r="UPE843" s="231"/>
      <c r="UPF843" s="231"/>
      <c r="UPG843" s="231"/>
      <c r="UPH843" s="231"/>
      <c r="UPI843" s="231"/>
      <c r="UPJ843" s="231"/>
      <c r="UPK843" s="231"/>
      <c r="UPL843" s="231"/>
      <c r="UPM843" s="231"/>
      <c r="UPN843" s="231"/>
      <c r="UPO843" s="231"/>
      <c r="UPP843" s="231"/>
      <c r="UPQ843" s="231"/>
      <c r="UPR843" s="231"/>
      <c r="UPS843" s="231"/>
      <c r="UPT843" s="231"/>
      <c r="UPU843" s="231"/>
      <c r="UPV843" s="231"/>
      <c r="UPW843" s="231"/>
      <c r="UPX843" s="231"/>
      <c r="UPY843" s="231"/>
      <c r="UPZ843" s="231"/>
      <c r="UQA843" s="231"/>
      <c r="UQB843" s="231"/>
      <c r="UQC843" s="231"/>
      <c r="UQD843" s="231"/>
      <c r="UQE843" s="231"/>
      <c r="UQF843" s="231"/>
      <c r="UQG843" s="231"/>
      <c r="UQH843" s="231"/>
      <c r="UQI843" s="231"/>
      <c r="UQJ843" s="231"/>
      <c r="UQK843" s="231"/>
      <c r="UQL843" s="231"/>
      <c r="UQM843" s="231"/>
      <c r="UQN843" s="231"/>
      <c r="UQO843" s="231"/>
      <c r="UQP843" s="231"/>
      <c r="UQQ843" s="231"/>
      <c r="UQR843" s="231"/>
      <c r="UQS843" s="231"/>
      <c r="UQT843" s="231"/>
      <c r="UQU843" s="231"/>
      <c r="UQV843" s="231"/>
      <c r="UQW843" s="231"/>
      <c r="UQX843" s="231"/>
      <c r="UQY843" s="231"/>
      <c r="UQZ843" s="231"/>
      <c r="URA843" s="231"/>
      <c r="URB843" s="231"/>
      <c r="URC843" s="231"/>
      <c r="URD843" s="231"/>
      <c r="URE843" s="231"/>
      <c r="URF843" s="231"/>
      <c r="URG843" s="231"/>
      <c r="URH843" s="231"/>
      <c r="URI843" s="231"/>
      <c r="URJ843" s="231"/>
      <c r="URK843" s="231"/>
      <c r="URL843" s="231"/>
      <c r="URM843" s="231"/>
      <c r="URN843" s="231"/>
      <c r="URO843" s="231"/>
      <c r="URP843" s="231"/>
      <c r="URQ843" s="231"/>
      <c r="URR843" s="231"/>
      <c r="URS843" s="231"/>
      <c r="URT843" s="231"/>
      <c r="URU843" s="231"/>
      <c r="URV843" s="231"/>
      <c r="URW843" s="231"/>
      <c r="URX843" s="231"/>
      <c r="URY843" s="231"/>
      <c r="URZ843" s="231"/>
      <c r="USA843" s="231"/>
      <c r="USB843" s="231"/>
      <c r="USC843" s="231"/>
      <c r="USD843" s="231"/>
      <c r="USE843" s="231"/>
      <c r="USF843" s="231"/>
      <c r="USG843" s="231"/>
      <c r="USH843" s="231"/>
      <c r="USI843" s="231"/>
      <c r="USJ843" s="231"/>
      <c r="USK843" s="231"/>
      <c r="USL843" s="231"/>
      <c r="USM843" s="231"/>
      <c r="USN843" s="231"/>
      <c r="USO843" s="231"/>
      <c r="USP843" s="231"/>
      <c r="USQ843" s="231"/>
      <c r="USR843" s="231"/>
      <c r="USS843" s="231"/>
      <c r="UST843" s="231"/>
      <c r="USU843" s="231"/>
      <c r="USV843" s="231"/>
      <c r="USW843" s="231"/>
      <c r="USX843" s="231"/>
      <c r="USY843" s="231"/>
      <c r="USZ843" s="231"/>
      <c r="UTA843" s="231"/>
      <c r="UTB843" s="231"/>
      <c r="UTC843" s="231"/>
      <c r="UTD843" s="231"/>
      <c r="UTE843" s="231"/>
      <c r="UTF843" s="231"/>
      <c r="UTG843" s="231"/>
      <c r="UTH843" s="231"/>
      <c r="UTI843" s="231"/>
      <c r="UTJ843" s="231"/>
      <c r="UTK843" s="231"/>
      <c r="UTL843" s="231"/>
      <c r="UTM843" s="231"/>
      <c r="UTN843" s="231"/>
      <c r="UTO843" s="231"/>
      <c r="UTP843" s="231"/>
      <c r="UTQ843" s="231"/>
      <c r="UTR843" s="231"/>
      <c r="UTS843" s="231"/>
      <c r="UTT843" s="231"/>
      <c r="UTU843" s="231"/>
      <c r="UTV843" s="231"/>
      <c r="UTW843" s="231"/>
      <c r="UTX843" s="231"/>
      <c r="UTY843" s="231"/>
      <c r="UTZ843" s="231"/>
      <c r="UUA843" s="231"/>
      <c r="UUB843" s="231"/>
      <c r="UUC843" s="231"/>
      <c r="UUD843" s="231"/>
      <c r="UUE843" s="231"/>
      <c r="UUF843" s="231"/>
      <c r="UUG843" s="231"/>
      <c r="UUH843" s="231"/>
      <c r="UUI843" s="231"/>
      <c r="UUJ843" s="231"/>
      <c r="UUK843" s="231"/>
      <c r="UUL843" s="231"/>
      <c r="UUM843" s="231"/>
      <c r="UUN843" s="231"/>
      <c r="UUO843" s="231"/>
      <c r="UUP843" s="231"/>
      <c r="UUQ843" s="231"/>
      <c r="UUR843" s="231"/>
      <c r="UUS843" s="231"/>
      <c r="UUT843" s="231"/>
      <c r="UUU843" s="231"/>
      <c r="UUV843" s="231"/>
      <c r="UUW843" s="231"/>
      <c r="UUX843" s="231"/>
      <c r="UUY843" s="231"/>
      <c r="UUZ843" s="231"/>
      <c r="UVA843" s="231"/>
      <c r="UVB843" s="231"/>
      <c r="UVC843" s="231"/>
      <c r="UVD843" s="231"/>
      <c r="UVE843" s="231"/>
      <c r="UVF843" s="231"/>
      <c r="UVG843" s="231"/>
      <c r="UVH843" s="231"/>
      <c r="UVI843" s="231"/>
      <c r="UVJ843" s="231"/>
      <c r="UVK843" s="231"/>
      <c r="UVL843" s="231"/>
      <c r="UVM843" s="231"/>
      <c r="UVN843" s="231"/>
      <c r="UVO843" s="231"/>
      <c r="UVP843" s="231"/>
      <c r="UVQ843" s="231"/>
      <c r="UVR843" s="231"/>
      <c r="UVS843" s="231"/>
      <c r="UVT843" s="231"/>
      <c r="UVU843" s="231"/>
      <c r="UVV843" s="231"/>
      <c r="UVW843" s="231"/>
      <c r="UVX843" s="231"/>
      <c r="UVY843" s="231"/>
      <c r="UVZ843" s="231"/>
      <c r="UWA843" s="231"/>
      <c r="UWB843" s="231"/>
      <c r="UWC843" s="231"/>
      <c r="UWD843" s="231"/>
      <c r="UWE843" s="231"/>
      <c r="UWF843" s="231"/>
      <c r="UWG843" s="231"/>
      <c r="UWH843" s="231"/>
      <c r="UWI843" s="231"/>
      <c r="UWJ843" s="231"/>
      <c r="UWK843" s="231"/>
      <c r="UWL843" s="231"/>
      <c r="UWM843" s="231"/>
      <c r="UWN843" s="231"/>
      <c r="UWO843" s="231"/>
      <c r="UWP843" s="231"/>
      <c r="UWQ843" s="231"/>
      <c r="UWR843" s="231"/>
      <c r="UWS843" s="231"/>
      <c r="UWT843" s="231"/>
      <c r="UWU843" s="231"/>
      <c r="UWV843" s="231"/>
      <c r="UWW843" s="231"/>
      <c r="UWX843" s="231"/>
      <c r="UWY843" s="231"/>
      <c r="UWZ843" s="231"/>
      <c r="UXA843" s="231"/>
      <c r="UXB843" s="231"/>
      <c r="UXC843" s="231"/>
      <c r="UXD843" s="231"/>
      <c r="UXE843" s="231"/>
      <c r="UXF843" s="231"/>
      <c r="UXG843" s="231"/>
      <c r="UXH843" s="231"/>
      <c r="UXI843" s="231"/>
      <c r="UXJ843" s="231"/>
      <c r="UXK843" s="231"/>
      <c r="UXL843" s="231"/>
      <c r="UXM843" s="231"/>
      <c r="UXN843" s="231"/>
      <c r="UXO843" s="231"/>
      <c r="UXP843" s="231"/>
      <c r="UXQ843" s="231"/>
      <c r="UXR843" s="231"/>
      <c r="UXS843" s="231"/>
      <c r="UXT843" s="231"/>
      <c r="UXU843" s="231"/>
      <c r="UXV843" s="231"/>
      <c r="UXW843" s="231"/>
      <c r="UXX843" s="231"/>
      <c r="UXY843" s="231"/>
      <c r="UXZ843" s="231"/>
      <c r="UYA843" s="231"/>
      <c r="UYB843" s="231"/>
      <c r="UYC843" s="231"/>
      <c r="UYD843" s="231"/>
      <c r="UYE843" s="231"/>
      <c r="UYF843" s="231"/>
      <c r="UYG843" s="231"/>
      <c r="UYH843" s="231"/>
      <c r="UYI843" s="231"/>
      <c r="UYJ843" s="231"/>
      <c r="UYK843" s="231"/>
      <c r="UYL843" s="231"/>
      <c r="UYM843" s="231"/>
      <c r="UYN843" s="231"/>
      <c r="UYO843" s="231"/>
      <c r="UYP843" s="231"/>
      <c r="UYQ843" s="231"/>
      <c r="UYR843" s="231"/>
      <c r="UYS843" s="231"/>
      <c r="UYT843" s="231"/>
      <c r="UYU843" s="231"/>
      <c r="UYV843" s="231"/>
      <c r="UYW843" s="231"/>
      <c r="UYX843" s="231"/>
      <c r="UYY843" s="231"/>
      <c r="UYZ843" s="231"/>
      <c r="UZA843" s="231"/>
      <c r="UZB843" s="231"/>
      <c r="UZC843" s="231"/>
      <c r="UZD843" s="231"/>
      <c r="UZE843" s="231"/>
      <c r="UZF843" s="231"/>
      <c r="UZG843" s="231"/>
      <c r="UZH843" s="231"/>
      <c r="UZI843" s="231"/>
      <c r="UZJ843" s="231"/>
      <c r="UZK843" s="231"/>
      <c r="UZL843" s="231"/>
      <c r="UZM843" s="231"/>
      <c r="UZN843" s="231"/>
      <c r="UZO843" s="231"/>
      <c r="UZP843" s="231"/>
      <c r="UZQ843" s="231"/>
      <c r="UZR843" s="231"/>
      <c r="UZS843" s="231"/>
      <c r="UZT843" s="231"/>
      <c r="UZU843" s="231"/>
      <c r="UZV843" s="231"/>
      <c r="UZW843" s="231"/>
      <c r="UZX843" s="231"/>
      <c r="UZY843" s="231"/>
      <c r="UZZ843" s="231"/>
      <c r="VAA843" s="231"/>
      <c r="VAB843" s="231"/>
      <c r="VAC843" s="231"/>
      <c r="VAD843" s="231"/>
      <c r="VAE843" s="231"/>
      <c r="VAF843" s="231"/>
      <c r="VAG843" s="231"/>
      <c r="VAH843" s="231"/>
      <c r="VAI843" s="231"/>
      <c r="VAJ843" s="231"/>
      <c r="VAK843" s="231"/>
      <c r="VAL843" s="231"/>
      <c r="VAM843" s="231"/>
      <c r="VAN843" s="231"/>
      <c r="VAO843" s="231"/>
      <c r="VAP843" s="231"/>
      <c r="VAQ843" s="231"/>
      <c r="VAR843" s="231"/>
      <c r="VAS843" s="231"/>
      <c r="VAT843" s="231"/>
      <c r="VAU843" s="231"/>
      <c r="VAV843" s="231"/>
      <c r="VAW843" s="231"/>
      <c r="VAX843" s="231"/>
      <c r="VAY843" s="231"/>
      <c r="VAZ843" s="231"/>
      <c r="VBA843" s="231"/>
      <c r="VBB843" s="231"/>
      <c r="VBC843" s="231"/>
      <c r="VBD843" s="231"/>
      <c r="VBE843" s="231"/>
      <c r="VBF843" s="231"/>
      <c r="VBG843" s="231"/>
      <c r="VBH843" s="231"/>
      <c r="VBI843" s="231"/>
      <c r="VBJ843" s="231"/>
      <c r="VBK843" s="231"/>
      <c r="VBL843" s="231"/>
      <c r="VBM843" s="231"/>
      <c r="VBN843" s="231"/>
      <c r="VBO843" s="231"/>
      <c r="VBP843" s="231"/>
      <c r="VBQ843" s="231"/>
      <c r="VBR843" s="231"/>
      <c r="VBS843" s="231"/>
      <c r="VBT843" s="231"/>
      <c r="VBU843" s="231"/>
      <c r="VBV843" s="231"/>
      <c r="VBW843" s="231"/>
      <c r="VBX843" s="231"/>
      <c r="VBY843" s="231"/>
      <c r="VBZ843" s="231"/>
      <c r="VCA843" s="231"/>
      <c r="VCB843" s="231"/>
      <c r="VCC843" s="231"/>
      <c r="VCD843" s="231"/>
      <c r="VCE843" s="231"/>
      <c r="VCF843" s="231"/>
      <c r="VCG843" s="231"/>
      <c r="VCH843" s="231"/>
      <c r="VCI843" s="231"/>
      <c r="VCJ843" s="231"/>
      <c r="VCK843" s="231"/>
      <c r="VCL843" s="231"/>
      <c r="VCM843" s="231"/>
      <c r="VCN843" s="231"/>
      <c r="VCO843" s="231"/>
      <c r="VCP843" s="231"/>
      <c r="VCQ843" s="231"/>
      <c r="VCR843" s="231"/>
      <c r="VCS843" s="231"/>
      <c r="VCT843" s="231"/>
      <c r="VCU843" s="231"/>
      <c r="VCV843" s="231"/>
      <c r="VCW843" s="231"/>
      <c r="VCX843" s="231"/>
      <c r="VCY843" s="231"/>
      <c r="VCZ843" s="231"/>
      <c r="VDA843" s="231"/>
      <c r="VDB843" s="231"/>
      <c r="VDC843" s="231"/>
      <c r="VDD843" s="231"/>
      <c r="VDE843" s="231"/>
      <c r="VDF843" s="231"/>
      <c r="VDG843" s="231"/>
      <c r="VDH843" s="231"/>
      <c r="VDI843" s="231"/>
      <c r="VDJ843" s="231"/>
      <c r="VDK843" s="231"/>
      <c r="VDL843" s="231"/>
      <c r="VDM843" s="231"/>
      <c r="VDN843" s="231"/>
      <c r="VDO843" s="231"/>
      <c r="VDP843" s="231"/>
      <c r="VDQ843" s="231"/>
      <c r="VDR843" s="231"/>
      <c r="VDS843" s="231"/>
      <c r="VDT843" s="231"/>
      <c r="VDU843" s="231"/>
      <c r="VDV843" s="231"/>
      <c r="VDW843" s="231"/>
      <c r="VDX843" s="231"/>
      <c r="VDY843" s="231"/>
      <c r="VDZ843" s="231"/>
      <c r="VEA843" s="231"/>
      <c r="VEB843" s="231"/>
      <c r="VEC843" s="231"/>
      <c r="VED843" s="231"/>
      <c r="VEE843" s="231"/>
      <c r="VEF843" s="231"/>
      <c r="VEG843" s="231"/>
      <c r="VEH843" s="231"/>
      <c r="VEI843" s="231"/>
      <c r="VEJ843" s="231"/>
      <c r="VEK843" s="231"/>
      <c r="VEL843" s="231"/>
      <c r="VEM843" s="231"/>
      <c r="VEN843" s="231"/>
      <c r="VEO843" s="231"/>
      <c r="VEP843" s="231"/>
      <c r="VEQ843" s="231"/>
      <c r="VER843" s="231"/>
      <c r="VES843" s="231"/>
      <c r="VET843" s="231"/>
      <c r="VEU843" s="231"/>
      <c r="VEV843" s="231"/>
      <c r="VEW843" s="231"/>
      <c r="VEX843" s="231"/>
      <c r="VEY843" s="231"/>
      <c r="VEZ843" s="231"/>
      <c r="VFA843" s="231"/>
      <c r="VFB843" s="231"/>
      <c r="VFC843" s="231"/>
      <c r="VFD843" s="231"/>
      <c r="VFE843" s="231"/>
      <c r="VFF843" s="231"/>
      <c r="VFG843" s="231"/>
      <c r="VFH843" s="231"/>
      <c r="VFI843" s="231"/>
      <c r="VFJ843" s="231"/>
      <c r="VFK843" s="231"/>
      <c r="VFL843" s="231"/>
      <c r="VFM843" s="231"/>
      <c r="VFN843" s="231"/>
      <c r="VFO843" s="231"/>
      <c r="VFP843" s="231"/>
      <c r="VFQ843" s="231"/>
      <c r="VFR843" s="231"/>
      <c r="VFS843" s="231"/>
      <c r="VFT843" s="231"/>
      <c r="VFU843" s="231"/>
      <c r="VFV843" s="231"/>
      <c r="VFW843" s="231"/>
      <c r="VFX843" s="231"/>
      <c r="VFY843" s="231"/>
      <c r="VFZ843" s="231"/>
      <c r="VGA843" s="231"/>
      <c r="VGB843" s="231"/>
      <c r="VGC843" s="231"/>
      <c r="VGD843" s="231"/>
      <c r="VGE843" s="231"/>
      <c r="VGF843" s="231"/>
      <c r="VGG843" s="231"/>
      <c r="VGH843" s="231"/>
      <c r="VGI843" s="231"/>
      <c r="VGJ843" s="231"/>
      <c r="VGK843" s="231"/>
      <c r="VGL843" s="231"/>
      <c r="VGM843" s="231"/>
      <c r="VGN843" s="231"/>
      <c r="VGO843" s="231"/>
      <c r="VGP843" s="231"/>
      <c r="VGQ843" s="231"/>
      <c r="VGR843" s="231"/>
      <c r="VGS843" s="231"/>
      <c r="VGT843" s="231"/>
      <c r="VGU843" s="231"/>
      <c r="VGV843" s="231"/>
      <c r="VGW843" s="231"/>
      <c r="VGX843" s="231"/>
      <c r="VGY843" s="231"/>
      <c r="VGZ843" s="231"/>
      <c r="VHA843" s="231"/>
      <c r="VHB843" s="231"/>
      <c r="VHC843" s="231"/>
      <c r="VHD843" s="231"/>
      <c r="VHE843" s="231"/>
      <c r="VHF843" s="231"/>
      <c r="VHG843" s="231"/>
      <c r="VHH843" s="231"/>
      <c r="VHI843" s="231"/>
      <c r="VHJ843" s="231"/>
      <c r="VHK843" s="231"/>
      <c r="VHL843" s="231"/>
      <c r="VHM843" s="231"/>
      <c r="VHN843" s="231"/>
      <c r="VHO843" s="231"/>
      <c r="VHP843" s="231"/>
      <c r="VHQ843" s="231"/>
      <c r="VHR843" s="231"/>
      <c r="VHS843" s="231"/>
      <c r="VHT843" s="231"/>
      <c r="VHU843" s="231"/>
      <c r="VHV843" s="231"/>
      <c r="VHW843" s="231"/>
      <c r="VHX843" s="231"/>
      <c r="VHY843" s="231"/>
      <c r="VHZ843" s="231"/>
      <c r="VIA843" s="231"/>
      <c r="VIB843" s="231"/>
      <c r="VIC843" s="231"/>
      <c r="VID843" s="231"/>
      <c r="VIE843" s="231"/>
      <c r="VIF843" s="231"/>
      <c r="VIG843" s="231"/>
      <c r="VIH843" s="231"/>
      <c r="VII843" s="231"/>
      <c r="VIJ843" s="231"/>
      <c r="VIK843" s="231"/>
      <c r="VIL843" s="231"/>
      <c r="VIM843" s="231"/>
      <c r="VIN843" s="231"/>
      <c r="VIO843" s="231"/>
      <c r="VIP843" s="231"/>
      <c r="VIQ843" s="231"/>
      <c r="VIR843" s="231"/>
      <c r="VIS843" s="231"/>
      <c r="VIT843" s="231"/>
      <c r="VIU843" s="231"/>
      <c r="VIV843" s="231"/>
      <c r="VIW843" s="231"/>
      <c r="VIX843" s="231"/>
      <c r="VIY843" s="231"/>
      <c r="VIZ843" s="231"/>
      <c r="VJA843" s="231"/>
      <c r="VJB843" s="231"/>
      <c r="VJC843" s="231"/>
      <c r="VJD843" s="231"/>
      <c r="VJE843" s="231"/>
      <c r="VJF843" s="231"/>
      <c r="VJG843" s="231"/>
      <c r="VJH843" s="231"/>
      <c r="VJI843" s="231"/>
      <c r="VJJ843" s="231"/>
      <c r="VJK843" s="231"/>
      <c r="VJL843" s="231"/>
      <c r="VJM843" s="231"/>
      <c r="VJN843" s="231"/>
      <c r="VJO843" s="231"/>
      <c r="VJP843" s="231"/>
      <c r="VJQ843" s="231"/>
      <c r="VJR843" s="231"/>
      <c r="VJS843" s="231"/>
      <c r="VJT843" s="231"/>
      <c r="VJU843" s="231"/>
      <c r="VJV843" s="231"/>
      <c r="VJW843" s="231"/>
      <c r="VJX843" s="231"/>
      <c r="VJY843" s="231"/>
      <c r="VJZ843" s="231"/>
      <c r="VKA843" s="231"/>
      <c r="VKB843" s="231"/>
      <c r="VKC843" s="231"/>
      <c r="VKD843" s="231"/>
      <c r="VKE843" s="231"/>
      <c r="VKF843" s="231"/>
      <c r="VKG843" s="231"/>
      <c r="VKH843" s="231"/>
      <c r="VKI843" s="231"/>
      <c r="VKJ843" s="231"/>
      <c r="VKK843" s="231"/>
      <c r="VKL843" s="231"/>
      <c r="VKM843" s="231"/>
      <c r="VKN843" s="231"/>
      <c r="VKO843" s="231"/>
      <c r="VKP843" s="231"/>
      <c r="VKQ843" s="231"/>
      <c r="VKR843" s="231"/>
      <c r="VKS843" s="231"/>
      <c r="VKT843" s="231"/>
      <c r="VKU843" s="231"/>
      <c r="VKV843" s="231"/>
      <c r="VKW843" s="231"/>
      <c r="VKX843" s="231"/>
      <c r="VKY843" s="231"/>
      <c r="VKZ843" s="231"/>
      <c r="VLA843" s="231"/>
      <c r="VLB843" s="231"/>
      <c r="VLC843" s="231"/>
      <c r="VLD843" s="231"/>
      <c r="VLE843" s="231"/>
      <c r="VLF843" s="231"/>
      <c r="VLG843" s="231"/>
      <c r="VLH843" s="231"/>
      <c r="VLI843" s="231"/>
      <c r="VLJ843" s="231"/>
      <c r="VLK843" s="231"/>
      <c r="VLL843" s="231"/>
      <c r="VLM843" s="231"/>
      <c r="VLN843" s="231"/>
      <c r="VLO843" s="231"/>
      <c r="VLP843" s="231"/>
      <c r="VLQ843" s="231"/>
      <c r="VLR843" s="231"/>
      <c r="VLS843" s="231"/>
      <c r="VLT843" s="231"/>
      <c r="VLU843" s="231"/>
      <c r="VLV843" s="231"/>
      <c r="VLW843" s="231"/>
      <c r="VLX843" s="231"/>
      <c r="VLY843" s="231"/>
      <c r="VLZ843" s="231"/>
      <c r="VMA843" s="231"/>
      <c r="VMB843" s="231"/>
      <c r="VMC843" s="231"/>
      <c r="VMD843" s="231"/>
      <c r="VME843" s="231"/>
      <c r="VMF843" s="231"/>
      <c r="VMG843" s="231"/>
      <c r="VMH843" s="231"/>
      <c r="VMI843" s="231"/>
      <c r="VMJ843" s="231"/>
      <c r="VMK843" s="231"/>
      <c r="VML843" s="231"/>
      <c r="VMM843" s="231"/>
      <c r="VMN843" s="231"/>
      <c r="VMO843" s="231"/>
      <c r="VMP843" s="231"/>
      <c r="VMQ843" s="231"/>
      <c r="VMR843" s="231"/>
      <c r="VMS843" s="231"/>
      <c r="VMT843" s="231"/>
      <c r="VMU843" s="231"/>
      <c r="VMV843" s="231"/>
      <c r="VMW843" s="231"/>
      <c r="VMX843" s="231"/>
      <c r="VMY843" s="231"/>
      <c r="VMZ843" s="231"/>
      <c r="VNA843" s="231"/>
      <c r="VNB843" s="231"/>
      <c r="VNC843" s="231"/>
      <c r="VND843" s="231"/>
      <c r="VNE843" s="231"/>
      <c r="VNF843" s="231"/>
      <c r="VNG843" s="231"/>
      <c r="VNH843" s="231"/>
      <c r="VNI843" s="231"/>
      <c r="VNJ843" s="231"/>
      <c r="VNK843" s="231"/>
      <c r="VNL843" s="231"/>
      <c r="VNM843" s="231"/>
      <c r="VNN843" s="231"/>
      <c r="VNO843" s="231"/>
      <c r="VNP843" s="231"/>
      <c r="VNQ843" s="231"/>
      <c r="VNR843" s="231"/>
      <c r="VNS843" s="231"/>
      <c r="VNT843" s="231"/>
      <c r="VNU843" s="231"/>
      <c r="VNV843" s="231"/>
      <c r="VNW843" s="231"/>
      <c r="VNX843" s="231"/>
      <c r="VNY843" s="231"/>
      <c r="VNZ843" s="231"/>
      <c r="VOA843" s="231"/>
      <c r="VOB843" s="231"/>
      <c r="VOC843" s="231"/>
      <c r="VOD843" s="231"/>
      <c r="VOE843" s="231"/>
      <c r="VOF843" s="231"/>
      <c r="VOG843" s="231"/>
      <c r="VOH843" s="231"/>
      <c r="VOI843" s="231"/>
      <c r="VOJ843" s="231"/>
      <c r="VOK843" s="231"/>
      <c r="VOL843" s="231"/>
      <c r="VOM843" s="231"/>
      <c r="VON843" s="231"/>
      <c r="VOO843" s="231"/>
      <c r="VOP843" s="231"/>
      <c r="VOQ843" s="231"/>
      <c r="VOR843" s="231"/>
      <c r="VOS843" s="231"/>
      <c r="VOT843" s="231"/>
      <c r="VOU843" s="231"/>
      <c r="VOV843" s="231"/>
      <c r="VOW843" s="231"/>
      <c r="VOX843" s="231"/>
      <c r="VOY843" s="231"/>
      <c r="VOZ843" s="231"/>
      <c r="VPA843" s="231"/>
      <c r="VPB843" s="231"/>
      <c r="VPC843" s="231"/>
      <c r="VPD843" s="231"/>
      <c r="VPE843" s="231"/>
      <c r="VPF843" s="231"/>
      <c r="VPG843" s="231"/>
      <c r="VPH843" s="231"/>
      <c r="VPI843" s="231"/>
      <c r="VPJ843" s="231"/>
      <c r="VPK843" s="231"/>
      <c r="VPL843" s="231"/>
      <c r="VPM843" s="231"/>
      <c r="VPN843" s="231"/>
      <c r="VPO843" s="231"/>
      <c r="VPP843" s="231"/>
      <c r="VPQ843" s="231"/>
      <c r="VPR843" s="231"/>
      <c r="VPS843" s="231"/>
      <c r="VPT843" s="231"/>
      <c r="VPU843" s="231"/>
      <c r="VPV843" s="231"/>
      <c r="VPW843" s="231"/>
      <c r="VPX843" s="231"/>
      <c r="VPY843" s="231"/>
      <c r="VPZ843" s="231"/>
      <c r="VQA843" s="231"/>
      <c r="VQB843" s="231"/>
      <c r="VQC843" s="231"/>
      <c r="VQD843" s="231"/>
      <c r="VQE843" s="231"/>
      <c r="VQF843" s="231"/>
      <c r="VQG843" s="231"/>
      <c r="VQH843" s="231"/>
      <c r="VQI843" s="231"/>
      <c r="VQJ843" s="231"/>
      <c r="VQK843" s="231"/>
      <c r="VQL843" s="231"/>
      <c r="VQM843" s="231"/>
      <c r="VQN843" s="231"/>
      <c r="VQO843" s="231"/>
      <c r="VQP843" s="231"/>
      <c r="VQQ843" s="231"/>
      <c r="VQR843" s="231"/>
      <c r="VQS843" s="231"/>
      <c r="VQT843" s="231"/>
      <c r="VQU843" s="231"/>
      <c r="VQV843" s="231"/>
      <c r="VQW843" s="231"/>
      <c r="VQX843" s="231"/>
      <c r="VQY843" s="231"/>
      <c r="VQZ843" s="231"/>
      <c r="VRA843" s="231"/>
      <c r="VRB843" s="231"/>
      <c r="VRC843" s="231"/>
      <c r="VRD843" s="231"/>
      <c r="VRE843" s="231"/>
      <c r="VRF843" s="231"/>
      <c r="VRG843" s="231"/>
      <c r="VRH843" s="231"/>
      <c r="VRI843" s="231"/>
      <c r="VRJ843" s="231"/>
      <c r="VRK843" s="231"/>
      <c r="VRL843" s="231"/>
      <c r="VRM843" s="231"/>
      <c r="VRN843" s="231"/>
      <c r="VRO843" s="231"/>
      <c r="VRP843" s="231"/>
      <c r="VRQ843" s="231"/>
      <c r="VRR843" s="231"/>
      <c r="VRS843" s="231"/>
      <c r="VRT843" s="231"/>
      <c r="VRU843" s="231"/>
      <c r="VRV843" s="231"/>
      <c r="VRW843" s="231"/>
      <c r="VRX843" s="231"/>
      <c r="VRY843" s="231"/>
      <c r="VRZ843" s="231"/>
      <c r="VSA843" s="231"/>
      <c r="VSB843" s="231"/>
      <c r="VSC843" s="231"/>
      <c r="VSD843" s="231"/>
      <c r="VSE843" s="231"/>
      <c r="VSF843" s="231"/>
      <c r="VSG843" s="231"/>
      <c r="VSH843" s="231"/>
      <c r="VSI843" s="231"/>
      <c r="VSJ843" s="231"/>
      <c r="VSK843" s="231"/>
      <c r="VSL843" s="231"/>
      <c r="VSM843" s="231"/>
      <c r="VSN843" s="231"/>
      <c r="VSO843" s="231"/>
      <c r="VSP843" s="231"/>
      <c r="VSQ843" s="231"/>
      <c r="VSR843" s="231"/>
      <c r="VSS843" s="231"/>
      <c r="VST843" s="231"/>
      <c r="VSU843" s="231"/>
      <c r="VSV843" s="231"/>
      <c r="VSW843" s="231"/>
      <c r="VSX843" s="231"/>
      <c r="VSY843" s="231"/>
      <c r="VSZ843" s="231"/>
      <c r="VTA843" s="231"/>
      <c r="VTB843" s="231"/>
      <c r="VTC843" s="231"/>
      <c r="VTD843" s="231"/>
      <c r="VTE843" s="231"/>
      <c r="VTF843" s="231"/>
      <c r="VTG843" s="231"/>
      <c r="VTH843" s="231"/>
      <c r="VTI843" s="231"/>
      <c r="VTJ843" s="231"/>
      <c r="VTK843" s="231"/>
      <c r="VTL843" s="231"/>
      <c r="VTM843" s="231"/>
      <c r="VTN843" s="231"/>
      <c r="VTO843" s="231"/>
      <c r="VTP843" s="231"/>
      <c r="VTQ843" s="231"/>
      <c r="VTR843" s="231"/>
      <c r="VTS843" s="231"/>
      <c r="VTT843" s="231"/>
      <c r="VTU843" s="231"/>
      <c r="VTV843" s="231"/>
      <c r="VTW843" s="231"/>
      <c r="VTX843" s="231"/>
      <c r="VTY843" s="231"/>
      <c r="VTZ843" s="231"/>
      <c r="VUA843" s="231"/>
      <c r="VUB843" s="231"/>
      <c r="VUC843" s="231"/>
      <c r="VUD843" s="231"/>
      <c r="VUE843" s="231"/>
      <c r="VUF843" s="231"/>
      <c r="VUG843" s="231"/>
      <c r="VUH843" s="231"/>
      <c r="VUI843" s="231"/>
      <c r="VUJ843" s="231"/>
      <c r="VUK843" s="231"/>
      <c r="VUL843" s="231"/>
      <c r="VUM843" s="231"/>
      <c r="VUN843" s="231"/>
      <c r="VUO843" s="231"/>
      <c r="VUP843" s="231"/>
      <c r="VUQ843" s="231"/>
      <c r="VUR843" s="231"/>
      <c r="VUS843" s="231"/>
      <c r="VUT843" s="231"/>
      <c r="VUU843" s="231"/>
      <c r="VUV843" s="231"/>
      <c r="VUW843" s="231"/>
      <c r="VUX843" s="231"/>
      <c r="VUY843" s="231"/>
      <c r="VUZ843" s="231"/>
      <c r="VVA843" s="231"/>
      <c r="VVB843" s="231"/>
      <c r="VVC843" s="231"/>
      <c r="VVD843" s="231"/>
      <c r="VVE843" s="231"/>
      <c r="VVF843" s="231"/>
      <c r="VVG843" s="231"/>
      <c r="VVH843" s="231"/>
      <c r="VVI843" s="231"/>
      <c r="VVJ843" s="231"/>
      <c r="VVK843" s="231"/>
      <c r="VVL843" s="231"/>
      <c r="VVM843" s="231"/>
      <c r="VVN843" s="231"/>
      <c r="VVO843" s="231"/>
      <c r="VVP843" s="231"/>
      <c r="VVQ843" s="231"/>
      <c r="VVR843" s="231"/>
      <c r="VVS843" s="231"/>
      <c r="VVT843" s="231"/>
      <c r="VVU843" s="231"/>
      <c r="VVV843" s="231"/>
      <c r="VVW843" s="231"/>
      <c r="VVX843" s="231"/>
      <c r="VVY843" s="231"/>
      <c r="VVZ843" s="231"/>
      <c r="VWA843" s="231"/>
      <c r="VWB843" s="231"/>
      <c r="VWC843" s="231"/>
      <c r="VWD843" s="231"/>
      <c r="VWE843" s="231"/>
      <c r="VWF843" s="231"/>
      <c r="VWG843" s="231"/>
      <c r="VWH843" s="231"/>
      <c r="VWI843" s="231"/>
      <c r="VWJ843" s="231"/>
      <c r="VWK843" s="231"/>
      <c r="VWL843" s="231"/>
      <c r="VWM843" s="231"/>
      <c r="VWN843" s="231"/>
      <c r="VWO843" s="231"/>
      <c r="VWP843" s="231"/>
      <c r="VWQ843" s="231"/>
      <c r="VWR843" s="231"/>
      <c r="VWS843" s="231"/>
      <c r="VWT843" s="231"/>
      <c r="VWU843" s="231"/>
      <c r="VWV843" s="231"/>
      <c r="VWW843" s="231"/>
      <c r="VWX843" s="231"/>
      <c r="VWY843" s="231"/>
      <c r="VWZ843" s="231"/>
      <c r="VXA843" s="231"/>
      <c r="VXB843" s="231"/>
      <c r="VXC843" s="231"/>
      <c r="VXD843" s="231"/>
      <c r="VXE843" s="231"/>
      <c r="VXF843" s="231"/>
      <c r="VXG843" s="231"/>
      <c r="VXH843" s="231"/>
      <c r="VXI843" s="231"/>
      <c r="VXJ843" s="231"/>
      <c r="VXK843" s="231"/>
      <c r="VXL843" s="231"/>
      <c r="VXM843" s="231"/>
      <c r="VXN843" s="231"/>
      <c r="VXO843" s="231"/>
      <c r="VXP843" s="231"/>
      <c r="VXQ843" s="231"/>
      <c r="VXR843" s="231"/>
      <c r="VXS843" s="231"/>
      <c r="VXT843" s="231"/>
      <c r="VXU843" s="231"/>
      <c r="VXV843" s="231"/>
      <c r="VXW843" s="231"/>
      <c r="VXX843" s="231"/>
      <c r="VXY843" s="231"/>
      <c r="VXZ843" s="231"/>
      <c r="VYA843" s="231"/>
      <c r="VYB843" s="231"/>
      <c r="VYC843" s="231"/>
      <c r="VYD843" s="231"/>
      <c r="VYE843" s="231"/>
      <c r="VYF843" s="231"/>
      <c r="VYG843" s="231"/>
      <c r="VYH843" s="231"/>
      <c r="VYI843" s="231"/>
      <c r="VYJ843" s="231"/>
      <c r="VYK843" s="231"/>
      <c r="VYL843" s="231"/>
      <c r="VYM843" s="231"/>
      <c r="VYN843" s="231"/>
      <c r="VYO843" s="231"/>
      <c r="VYP843" s="231"/>
      <c r="VYQ843" s="231"/>
      <c r="VYR843" s="231"/>
      <c r="VYS843" s="231"/>
      <c r="VYT843" s="231"/>
      <c r="VYU843" s="231"/>
      <c r="VYV843" s="231"/>
      <c r="VYW843" s="231"/>
      <c r="VYX843" s="231"/>
      <c r="VYY843" s="231"/>
      <c r="VYZ843" s="231"/>
      <c r="VZA843" s="231"/>
      <c r="VZB843" s="231"/>
      <c r="VZC843" s="231"/>
      <c r="VZD843" s="231"/>
      <c r="VZE843" s="231"/>
      <c r="VZF843" s="231"/>
      <c r="VZG843" s="231"/>
      <c r="VZH843" s="231"/>
      <c r="VZI843" s="231"/>
      <c r="VZJ843" s="231"/>
      <c r="VZK843" s="231"/>
      <c r="VZL843" s="231"/>
      <c r="VZM843" s="231"/>
      <c r="VZN843" s="231"/>
      <c r="VZO843" s="231"/>
      <c r="VZP843" s="231"/>
      <c r="VZQ843" s="231"/>
      <c r="VZR843" s="231"/>
      <c r="VZS843" s="231"/>
      <c r="VZT843" s="231"/>
      <c r="VZU843" s="231"/>
      <c r="VZV843" s="231"/>
      <c r="VZW843" s="231"/>
      <c r="VZX843" s="231"/>
      <c r="VZY843" s="231"/>
      <c r="VZZ843" s="231"/>
      <c r="WAA843" s="231"/>
      <c r="WAB843" s="231"/>
      <c r="WAC843" s="231"/>
      <c r="WAD843" s="231"/>
      <c r="WAE843" s="231"/>
      <c r="WAF843" s="231"/>
      <c r="WAG843" s="231"/>
      <c r="WAH843" s="231"/>
      <c r="WAI843" s="231"/>
      <c r="WAJ843" s="231"/>
      <c r="WAK843" s="231"/>
      <c r="WAL843" s="231"/>
      <c r="WAM843" s="231"/>
      <c r="WAN843" s="231"/>
      <c r="WAO843" s="231"/>
      <c r="WAP843" s="231"/>
      <c r="WAQ843" s="231"/>
      <c r="WAR843" s="231"/>
      <c r="WAS843" s="231"/>
      <c r="WAT843" s="231"/>
      <c r="WAU843" s="231"/>
      <c r="WAV843" s="231"/>
      <c r="WAW843" s="231"/>
      <c r="WAX843" s="231"/>
      <c r="WAY843" s="231"/>
      <c r="WAZ843" s="231"/>
      <c r="WBA843" s="231"/>
      <c r="WBB843" s="231"/>
      <c r="WBC843" s="231"/>
      <c r="WBD843" s="231"/>
      <c r="WBE843" s="231"/>
      <c r="WBF843" s="231"/>
      <c r="WBG843" s="231"/>
      <c r="WBH843" s="231"/>
      <c r="WBI843" s="231"/>
      <c r="WBJ843" s="231"/>
      <c r="WBK843" s="231"/>
      <c r="WBL843" s="231"/>
      <c r="WBM843" s="231"/>
      <c r="WBN843" s="231"/>
      <c r="WBO843" s="231"/>
      <c r="WBP843" s="231"/>
      <c r="WBQ843" s="231"/>
      <c r="WBR843" s="231"/>
      <c r="WBS843" s="231"/>
      <c r="WBT843" s="231"/>
      <c r="WBU843" s="231"/>
      <c r="WBV843" s="231"/>
      <c r="WBW843" s="231"/>
      <c r="WBX843" s="231"/>
      <c r="WBY843" s="231"/>
      <c r="WBZ843" s="231"/>
      <c r="WCA843" s="231"/>
      <c r="WCB843" s="231"/>
      <c r="WCC843" s="231"/>
      <c r="WCD843" s="231"/>
      <c r="WCE843" s="231"/>
      <c r="WCF843" s="231"/>
      <c r="WCG843" s="231"/>
      <c r="WCH843" s="231"/>
      <c r="WCI843" s="231"/>
      <c r="WCJ843" s="231"/>
      <c r="WCK843" s="231"/>
      <c r="WCL843" s="231"/>
      <c r="WCM843" s="231"/>
      <c r="WCN843" s="231"/>
      <c r="WCO843" s="231"/>
      <c r="WCP843" s="231"/>
      <c r="WCQ843" s="231"/>
      <c r="WCR843" s="231"/>
      <c r="WCS843" s="231"/>
      <c r="WCT843" s="231"/>
      <c r="WCU843" s="231"/>
      <c r="WCV843" s="231"/>
      <c r="WCW843" s="231"/>
      <c r="WCX843" s="231"/>
      <c r="WCY843" s="231"/>
      <c r="WCZ843" s="231"/>
      <c r="WDA843" s="231"/>
      <c r="WDB843" s="231"/>
      <c r="WDC843" s="231"/>
      <c r="WDD843" s="231"/>
      <c r="WDE843" s="231"/>
      <c r="WDF843" s="231"/>
      <c r="WDG843" s="231"/>
      <c r="WDH843" s="231"/>
      <c r="WDI843" s="231"/>
      <c r="WDJ843" s="231"/>
      <c r="WDK843" s="231"/>
      <c r="WDL843" s="231"/>
      <c r="WDM843" s="231"/>
      <c r="WDN843" s="231"/>
      <c r="WDO843" s="231"/>
      <c r="WDP843" s="231"/>
      <c r="WDQ843" s="231"/>
      <c r="WDR843" s="231"/>
      <c r="WDS843" s="231"/>
      <c r="WDT843" s="231"/>
      <c r="WDU843" s="231"/>
      <c r="WDV843" s="231"/>
      <c r="WDW843" s="231"/>
      <c r="WDX843" s="231"/>
      <c r="WDY843" s="231"/>
      <c r="WDZ843" s="231"/>
      <c r="WEA843" s="231"/>
      <c r="WEB843" s="231"/>
      <c r="WEC843" s="231"/>
      <c r="WED843" s="231"/>
      <c r="WEE843" s="231"/>
      <c r="WEF843" s="231"/>
      <c r="WEG843" s="231"/>
      <c r="WEH843" s="231"/>
      <c r="WEI843" s="231"/>
      <c r="WEJ843" s="231"/>
      <c r="WEK843" s="231"/>
      <c r="WEL843" s="231"/>
      <c r="WEM843" s="231"/>
      <c r="WEN843" s="231"/>
      <c r="WEO843" s="231"/>
      <c r="WEP843" s="231"/>
      <c r="WEQ843" s="231"/>
      <c r="WER843" s="231"/>
      <c r="WES843" s="231"/>
      <c r="WET843" s="231"/>
      <c r="WEU843" s="231"/>
      <c r="WEV843" s="231"/>
      <c r="WEW843" s="231"/>
      <c r="WEX843" s="231"/>
      <c r="WEY843" s="231"/>
      <c r="WEZ843" s="231"/>
      <c r="WFA843" s="231"/>
      <c r="WFB843" s="231"/>
      <c r="WFC843" s="231"/>
      <c r="WFD843" s="231"/>
      <c r="WFE843" s="231"/>
      <c r="WFF843" s="231"/>
      <c r="WFG843" s="231"/>
      <c r="WFH843" s="231"/>
      <c r="WFI843" s="231"/>
      <c r="WFJ843" s="231"/>
      <c r="WFK843" s="231"/>
      <c r="WFL843" s="231"/>
      <c r="WFM843" s="231"/>
      <c r="WFN843" s="231"/>
      <c r="WFO843" s="231"/>
      <c r="WFP843" s="231"/>
      <c r="WFQ843" s="231"/>
      <c r="WFR843" s="231"/>
      <c r="WFS843" s="231"/>
      <c r="WFT843" s="231"/>
      <c r="WFU843" s="231"/>
      <c r="WFV843" s="231"/>
      <c r="WFW843" s="231"/>
      <c r="WFX843" s="231"/>
      <c r="WFY843" s="231"/>
      <c r="WFZ843" s="231"/>
      <c r="WGA843" s="231"/>
      <c r="WGB843" s="231"/>
      <c r="WGC843" s="231"/>
      <c r="WGD843" s="231"/>
      <c r="WGE843" s="231"/>
      <c r="WGF843" s="231"/>
      <c r="WGG843" s="231"/>
      <c r="WGH843" s="231"/>
      <c r="WGI843" s="231"/>
      <c r="WGJ843" s="231"/>
      <c r="WGK843" s="231"/>
      <c r="WGL843" s="231"/>
      <c r="WGM843" s="231"/>
      <c r="WGN843" s="231"/>
      <c r="WGO843" s="231"/>
      <c r="WGP843" s="231"/>
      <c r="WGQ843" s="231"/>
      <c r="WGR843" s="231"/>
      <c r="WGS843" s="231"/>
      <c r="WGT843" s="231"/>
      <c r="WGU843" s="231"/>
      <c r="WGV843" s="231"/>
      <c r="WGW843" s="231"/>
      <c r="WGX843" s="231"/>
      <c r="WGY843" s="231"/>
      <c r="WGZ843" s="231"/>
      <c r="WHA843" s="231"/>
      <c r="WHB843" s="231"/>
      <c r="WHC843" s="231"/>
      <c r="WHD843" s="231"/>
      <c r="WHE843" s="231"/>
      <c r="WHF843" s="231"/>
      <c r="WHG843" s="231"/>
      <c r="WHH843" s="231"/>
      <c r="WHI843" s="231"/>
      <c r="WHJ843" s="231"/>
      <c r="WHK843" s="231"/>
      <c r="WHL843" s="231"/>
      <c r="WHM843" s="231"/>
      <c r="WHN843" s="231"/>
      <c r="WHO843" s="231"/>
      <c r="WHP843" s="231"/>
      <c r="WHQ843" s="231"/>
      <c r="WHR843" s="231"/>
      <c r="WHS843" s="231"/>
      <c r="WHT843" s="231"/>
      <c r="WHU843" s="231"/>
      <c r="WHV843" s="231"/>
      <c r="WHW843" s="231"/>
      <c r="WHX843" s="231"/>
      <c r="WHY843" s="231"/>
      <c r="WHZ843" s="231"/>
      <c r="WIA843" s="231"/>
      <c r="WIB843" s="231"/>
      <c r="WIC843" s="231"/>
      <c r="WID843" s="231"/>
      <c r="WIE843" s="231"/>
      <c r="WIF843" s="231"/>
      <c r="WIG843" s="231"/>
      <c r="WIH843" s="231"/>
      <c r="WII843" s="231"/>
      <c r="WIJ843" s="231"/>
      <c r="WIK843" s="231"/>
      <c r="WIL843" s="231"/>
      <c r="WIM843" s="231"/>
      <c r="WIN843" s="231"/>
      <c r="WIO843" s="231"/>
      <c r="WIP843" s="231"/>
      <c r="WIQ843" s="231"/>
      <c r="WIR843" s="231"/>
      <c r="WIS843" s="231"/>
      <c r="WIT843" s="231"/>
      <c r="WIU843" s="231"/>
      <c r="WIV843" s="231"/>
      <c r="WIW843" s="231"/>
      <c r="WIX843" s="231"/>
      <c r="WIY843" s="231"/>
      <c r="WIZ843" s="231"/>
      <c r="WJA843" s="231"/>
      <c r="WJB843" s="231"/>
      <c r="WJC843" s="231"/>
      <c r="WJD843" s="231"/>
      <c r="WJE843" s="231"/>
      <c r="WJF843" s="231"/>
      <c r="WJG843" s="231"/>
      <c r="WJH843" s="231"/>
      <c r="WJI843" s="231"/>
      <c r="WJJ843" s="231"/>
      <c r="WJK843" s="231"/>
      <c r="WJL843" s="231"/>
      <c r="WJM843" s="231"/>
      <c r="WJN843" s="231"/>
      <c r="WJO843" s="231"/>
      <c r="WJP843" s="231"/>
      <c r="WJQ843" s="231"/>
      <c r="WJR843" s="231"/>
      <c r="WJS843" s="231"/>
      <c r="WJT843" s="231"/>
      <c r="WJU843" s="231"/>
      <c r="WJV843" s="231"/>
      <c r="WJW843" s="231"/>
      <c r="WJX843" s="231"/>
      <c r="WJY843" s="231"/>
      <c r="WJZ843" s="231"/>
      <c r="WKA843" s="231"/>
      <c r="WKB843" s="231"/>
      <c r="WKC843" s="231"/>
      <c r="WKD843" s="231"/>
      <c r="WKE843" s="231"/>
      <c r="WKF843" s="231"/>
      <c r="WKG843" s="231"/>
      <c r="WKH843" s="231"/>
      <c r="WKI843" s="231"/>
      <c r="WKJ843" s="231"/>
      <c r="WKK843" s="231"/>
      <c r="WKL843" s="231"/>
      <c r="WKM843" s="231"/>
      <c r="WKN843" s="231"/>
      <c r="WKO843" s="231"/>
      <c r="WKP843" s="231"/>
      <c r="WKQ843" s="231"/>
      <c r="WKR843" s="231"/>
      <c r="WKS843" s="231"/>
      <c r="WKT843" s="231"/>
      <c r="WKU843" s="231"/>
      <c r="WKV843" s="231"/>
      <c r="WKW843" s="231"/>
      <c r="WKX843" s="231"/>
      <c r="WKY843" s="231"/>
      <c r="WKZ843" s="231"/>
      <c r="WLA843" s="231"/>
      <c r="WLB843" s="231"/>
      <c r="WLC843" s="231"/>
      <c r="WLD843" s="231"/>
      <c r="WLE843" s="231"/>
      <c r="WLF843" s="231"/>
      <c r="WLG843" s="231"/>
      <c r="WLH843" s="231"/>
      <c r="WLI843" s="231"/>
      <c r="WLJ843" s="231"/>
      <c r="WLK843" s="231"/>
      <c r="WLL843" s="231"/>
      <c r="WLM843" s="231"/>
      <c r="WLN843" s="231"/>
      <c r="WLO843" s="231"/>
      <c r="WLP843" s="231"/>
      <c r="WLQ843" s="231"/>
      <c r="WLR843" s="231"/>
      <c r="WLS843" s="231"/>
      <c r="WLT843" s="231"/>
      <c r="WLU843" s="231"/>
      <c r="WLV843" s="231"/>
      <c r="WLW843" s="231"/>
      <c r="WLX843" s="231"/>
      <c r="WLY843" s="231"/>
      <c r="WLZ843" s="231"/>
      <c r="WMA843" s="231"/>
      <c r="WMB843" s="231"/>
      <c r="WMC843" s="231"/>
      <c r="WMD843" s="231"/>
      <c r="WME843" s="231"/>
      <c r="WMF843" s="231"/>
      <c r="WMG843" s="231"/>
      <c r="WMH843" s="231"/>
      <c r="WMI843" s="231"/>
      <c r="WMJ843" s="231"/>
      <c r="WMK843" s="231"/>
      <c r="WML843" s="231"/>
      <c r="WMM843" s="231"/>
      <c r="WMN843" s="231"/>
      <c r="WMO843" s="231"/>
      <c r="WMP843" s="231"/>
      <c r="WMQ843" s="231"/>
      <c r="WMR843" s="231"/>
      <c r="WMS843" s="231"/>
      <c r="WMT843" s="231"/>
      <c r="WMU843" s="231"/>
      <c r="WMV843" s="231"/>
      <c r="WMW843" s="231"/>
      <c r="WMX843" s="231"/>
      <c r="WMY843" s="231"/>
      <c r="WMZ843" s="231"/>
      <c r="WNA843" s="231"/>
      <c r="WNB843" s="231"/>
      <c r="WNC843" s="231"/>
      <c r="WND843" s="231"/>
      <c r="WNE843" s="231"/>
      <c r="WNF843" s="231"/>
      <c r="WNG843" s="231"/>
      <c r="WNH843" s="231"/>
      <c r="WNI843" s="231"/>
      <c r="WNJ843" s="231"/>
      <c r="WNK843" s="231"/>
      <c r="WNL843" s="231"/>
      <c r="WNM843" s="231"/>
      <c r="WNN843" s="231"/>
      <c r="WNO843" s="231"/>
      <c r="WNP843" s="231"/>
      <c r="WNQ843" s="231"/>
      <c r="WNR843" s="231"/>
      <c r="WNS843" s="231"/>
      <c r="WNT843" s="231"/>
      <c r="WNU843" s="231"/>
      <c r="WNV843" s="231"/>
      <c r="WNW843" s="231"/>
      <c r="WNX843" s="231"/>
      <c r="WNY843" s="231"/>
      <c r="WNZ843" s="231"/>
      <c r="WOA843" s="231"/>
      <c r="WOB843" s="231"/>
      <c r="WOC843" s="231"/>
      <c r="WOD843" s="231"/>
      <c r="WOE843" s="231"/>
      <c r="WOF843" s="231"/>
      <c r="WOG843" s="231"/>
      <c r="WOH843" s="231"/>
      <c r="WOI843" s="231"/>
      <c r="WOJ843" s="231"/>
      <c r="WOK843" s="231"/>
      <c r="WOL843" s="231"/>
      <c r="WOM843" s="231"/>
      <c r="WON843" s="231"/>
      <c r="WOO843" s="231"/>
      <c r="WOP843" s="231"/>
      <c r="WOQ843" s="231"/>
      <c r="WOR843" s="231"/>
      <c r="WOS843" s="231"/>
      <c r="WOT843" s="231"/>
      <c r="WOU843" s="231"/>
      <c r="WOV843" s="231"/>
      <c r="WOW843" s="231"/>
      <c r="WOX843" s="231"/>
      <c r="WOY843" s="231"/>
      <c r="WOZ843" s="231"/>
      <c r="WPA843" s="231"/>
      <c r="WPB843" s="231"/>
      <c r="WPC843" s="231"/>
      <c r="WPD843" s="231"/>
      <c r="WPE843" s="231"/>
      <c r="WPF843" s="231"/>
      <c r="WPG843" s="231"/>
      <c r="WPH843" s="231"/>
      <c r="WPI843" s="231"/>
      <c r="WPJ843" s="231"/>
      <c r="WPK843" s="231"/>
      <c r="WPL843" s="231"/>
      <c r="WPM843" s="231"/>
      <c r="WPN843" s="231"/>
      <c r="WPO843" s="231"/>
      <c r="WPP843" s="231"/>
      <c r="WPQ843" s="231"/>
      <c r="WPR843" s="231"/>
      <c r="WPS843" s="231"/>
      <c r="WPT843" s="231"/>
      <c r="WPU843" s="231"/>
      <c r="WPV843" s="231"/>
      <c r="WPW843" s="231"/>
      <c r="WPX843" s="231"/>
      <c r="WPY843" s="231"/>
      <c r="WPZ843" s="231"/>
      <c r="WQA843" s="231"/>
      <c r="WQB843" s="231"/>
      <c r="WQC843" s="231"/>
      <c r="WQD843" s="231"/>
      <c r="WQE843" s="231"/>
      <c r="WQF843" s="231"/>
      <c r="WQG843" s="231"/>
      <c r="WQH843" s="231"/>
      <c r="WQI843" s="231"/>
      <c r="WQJ843" s="231"/>
      <c r="WQK843" s="231"/>
      <c r="WQL843" s="231"/>
      <c r="WQM843" s="231"/>
      <c r="WQN843" s="231"/>
      <c r="WQO843" s="231"/>
      <c r="WQP843" s="231"/>
      <c r="WQQ843" s="231"/>
      <c r="WQR843" s="231"/>
      <c r="WQS843" s="231"/>
      <c r="WQT843" s="231"/>
      <c r="WQU843" s="231"/>
      <c r="WQV843" s="231"/>
      <c r="WQW843" s="231"/>
      <c r="WQX843" s="231"/>
      <c r="WQY843" s="231"/>
      <c r="WQZ843" s="231"/>
      <c r="WRA843" s="231"/>
      <c r="WRB843" s="231"/>
      <c r="WRC843" s="231"/>
      <c r="WRD843" s="231"/>
      <c r="WRE843" s="231"/>
      <c r="WRF843" s="231"/>
      <c r="WRG843" s="231"/>
      <c r="WRH843" s="231"/>
      <c r="WRI843" s="231"/>
      <c r="WRJ843" s="231"/>
      <c r="WRK843" s="231"/>
      <c r="WRL843" s="231"/>
      <c r="WRM843" s="231"/>
      <c r="WRN843" s="231"/>
      <c r="WRO843" s="231"/>
      <c r="WRP843" s="231"/>
      <c r="WRQ843" s="231"/>
      <c r="WRR843" s="231"/>
      <c r="WRS843" s="231"/>
      <c r="WRT843" s="231"/>
      <c r="WRU843" s="231"/>
      <c r="WRV843" s="231"/>
      <c r="WRW843" s="231"/>
      <c r="WRX843" s="231"/>
      <c r="WRY843" s="231"/>
      <c r="WRZ843" s="231"/>
      <c r="WSA843" s="231"/>
      <c r="WSB843" s="231"/>
      <c r="WSC843" s="231"/>
      <c r="WSD843" s="231"/>
      <c r="WSE843" s="231"/>
      <c r="WSF843" s="231"/>
      <c r="WSG843" s="231"/>
      <c r="WSH843" s="231"/>
      <c r="WSI843" s="231"/>
      <c r="WSJ843" s="231"/>
      <c r="WSK843" s="231"/>
      <c r="WSL843" s="231"/>
      <c r="WSM843" s="231"/>
      <c r="WSN843" s="231"/>
      <c r="WSO843" s="231"/>
      <c r="WSP843" s="231"/>
      <c r="WSQ843" s="231"/>
      <c r="WSR843" s="231"/>
      <c r="WSS843" s="231"/>
      <c r="WST843" s="231"/>
      <c r="WSU843" s="231"/>
      <c r="WSV843" s="231"/>
      <c r="WSW843" s="231"/>
      <c r="WSX843" s="231"/>
      <c r="WSY843" s="231"/>
      <c r="WSZ843" s="231"/>
      <c r="WTA843" s="231"/>
      <c r="WTB843" s="231"/>
      <c r="WTC843" s="231"/>
      <c r="WTD843" s="231"/>
      <c r="WTE843" s="231"/>
      <c r="WTF843" s="231"/>
      <c r="WTG843" s="231"/>
      <c r="WTH843" s="231"/>
      <c r="WTI843" s="231"/>
      <c r="WTJ843" s="231"/>
      <c r="WTK843" s="231"/>
      <c r="WTL843" s="231"/>
      <c r="WTM843" s="231"/>
      <c r="WTN843" s="231"/>
      <c r="WTO843" s="231"/>
      <c r="WTP843" s="231"/>
      <c r="WTQ843" s="231"/>
      <c r="WTR843" s="231"/>
      <c r="WTS843" s="231"/>
      <c r="WTT843" s="231"/>
      <c r="WTU843" s="231"/>
      <c r="WTV843" s="231"/>
      <c r="WTW843" s="231"/>
      <c r="WTX843" s="231"/>
      <c r="WTY843" s="231"/>
      <c r="WTZ843" s="231"/>
      <c r="WUA843" s="231"/>
      <c r="WUB843" s="231"/>
      <c r="WUC843" s="231"/>
      <c r="WUD843" s="231"/>
      <c r="WUE843" s="231"/>
      <c r="WUF843" s="231"/>
      <c r="WUG843" s="231"/>
      <c r="WUH843" s="231"/>
      <c r="WUI843" s="231"/>
      <c r="WUJ843" s="231"/>
      <c r="WUK843" s="231"/>
      <c r="WUL843" s="231"/>
      <c r="WUM843" s="231"/>
      <c r="WUN843" s="231"/>
      <c r="WUO843" s="231"/>
      <c r="WUP843" s="231"/>
      <c r="WUQ843" s="231"/>
      <c r="WUR843" s="231"/>
      <c r="WUS843" s="231"/>
      <c r="WUT843" s="231"/>
      <c r="WUU843" s="231"/>
      <c r="WUV843" s="231"/>
      <c r="WUW843" s="231"/>
      <c r="WUX843" s="231"/>
      <c r="WUY843" s="231"/>
      <c r="WUZ843" s="231"/>
      <c r="WVA843" s="231"/>
      <c r="WVB843" s="231"/>
      <c r="WVC843" s="231"/>
      <c r="WVD843" s="231"/>
      <c r="WVE843" s="231"/>
      <c r="WVF843" s="231"/>
      <c r="WVG843" s="231"/>
      <c r="WVH843" s="231"/>
      <c r="WVI843" s="231"/>
      <c r="WVJ843" s="231"/>
      <c r="WVK843" s="231"/>
      <c r="WVL843" s="231"/>
      <c r="WVM843" s="231"/>
      <c r="WVN843" s="231"/>
      <c r="WVO843" s="231"/>
      <c r="WVP843" s="231"/>
      <c r="WVQ843" s="231"/>
      <c r="WVR843" s="231"/>
      <c r="WVS843" s="231"/>
      <c r="WVT843" s="231"/>
      <c r="WVU843" s="231"/>
      <c r="WVV843" s="231"/>
      <c r="WVW843" s="231"/>
      <c r="WVX843" s="231"/>
      <c r="WVY843" s="231"/>
      <c r="WVZ843" s="231"/>
      <c r="WWA843" s="231"/>
      <c r="WWB843" s="231"/>
      <c r="WWC843" s="231"/>
      <c r="WWD843" s="231"/>
      <c r="WWE843" s="231"/>
      <c r="WWF843" s="231"/>
      <c r="WWG843" s="231"/>
      <c r="WWH843" s="231"/>
      <c r="WWI843" s="231"/>
      <c r="WWJ843" s="231"/>
      <c r="WWK843" s="231"/>
      <c r="WWL843" s="231"/>
      <c r="WWM843" s="231"/>
      <c r="WWN843" s="231"/>
      <c r="WWO843" s="231"/>
      <c r="WWP843" s="231"/>
      <c r="WWQ843" s="231"/>
      <c r="WWR843" s="231"/>
      <c r="WWS843" s="231"/>
      <c r="WWT843" s="231"/>
      <c r="WWU843" s="231"/>
      <c r="WWV843" s="231"/>
      <c r="WWW843" s="231"/>
      <c r="WWX843" s="231"/>
      <c r="WWY843" s="231"/>
      <c r="WWZ843" s="231"/>
      <c r="WXA843" s="231"/>
      <c r="WXB843" s="231"/>
      <c r="WXC843" s="231"/>
      <c r="WXD843" s="231"/>
      <c r="WXE843" s="231"/>
      <c r="WXF843" s="231"/>
      <c r="WXG843" s="231"/>
      <c r="WXH843" s="231"/>
      <c r="WXI843" s="231"/>
      <c r="WXJ843" s="231"/>
      <c r="WXK843" s="231"/>
      <c r="WXL843" s="231"/>
      <c r="WXM843" s="231"/>
      <c r="WXN843" s="231"/>
      <c r="WXO843" s="231"/>
      <c r="WXP843" s="231"/>
      <c r="WXQ843" s="231"/>
      <c r="WXR843" s="231"/>
      <c r="WXS843" s="231"/>
      <c r="WXT843" s="231"/>
      <c r="WXU843" s="231"/>
      <c r="WXV843" s="231"/>
      <c r="WXW843" s="231"/>
      <c r="WXX843" s="231"/>
      <c r="WXY843" s="231"/>
      <c r="WXZ843" s="231"/>
      <c r="WYA843" s="231"/>
      <c r="WYB843" s="231"/>
      <c r="WYC843" s="231"/>
      <c r="WYD843" s="231"/>
      <c r="WYE843" s="231"/>
      <c r="WYF843" s="231"/>
      <c r="WYG843" s="231"/>
      <c r="WYH843" s="231"/>
      <c r="WYI843" s="231"/>
      <c r="WYJ843" s="231"/>
      <c r="WYK843" s="231"/>
      <c r="WYL843" s="231"/>
      <c r="WYM843" s="231"/>
      <c r="WYN843" s="231"/>
      <c r="WYO843" s="231"/>
      <c r="WYP843" s="231"/>
      <c r="WYQ843" s="231"/>
      <c r="WYR843" s="231"/>
      <c r="WYS843" s="231"/>
      <c r="WYT843" s="231"/>
      <c r="WYU843" s="231"/>
      <c r="WYV843" s="231"/>
      <c r="WYW843" s="231"/>
      <c r="WYX843" s="231"/>
      <c r="WYY843" s="231"/>
      <c r="WYZ843" s="231"/>
      <c r="WZA843" s="231"/>
      <c r="WZB843" s="231"/>
      <c r="WZC843" s="231"/>
      <c r="WZD843" s="231"/>
      <c r="WZE843" s="231"/>
      <c r="WZF843" s="231"/>
      <c r="WZG843" s="231"/>
      <c r="WZH843" s="231"/>
      <c r="WZI843" s="231"/>
      <c r="WZJ843" s="231"/>
      <c r="WZK843" s="231"/>
      <c r="WZL843" s="231"/>
      <c r="WZM843" s="231"/>
      <c r="WZN843" s="231"/>
      <c r="WZO843" s="231"/>
      <c r="WZP843" s="231"/>
      <c r="WZQ843" s="231"/>
      <c r="WZR843" s="231"/>
      <c r="WZS843" s="231"/>
      <c r="WZT843" s="231"/>
      <c r="WZU843" s="231"/>
      <c r="WZV843" s="231"/>
      <c r="WZW843" s="231"/>
      <c r="WZX843" s="231"/>
      <c r="WZY843" s="231"/>
      <c r="WZZ843" s="231"/>
      <c r="XAA843" s="231"/>
      <c r="XAB843" s="231"/>
      <c r="XAC843" s="231"/>
      <c r="XAD843" s="231"/>
      <c r="XAE843" s="231"/>
      <c r="XAF843" s="231"/>
      <c r="XAG843" s="231"/>
      <c r="XAH843" s="231"/>
      <c r="XAI843" s="231"/>
      <c r="XAJ843" s="231"/>
      <c r="XAK843" s="231"/>
      <c r="XAL843" s="231"/>
      <c r="XAM843" s="231"/>
      <c r="XAN843" s="231"/>
      <c r="XAO843" s="231"/>
      <c r="XAP843" s="231"/>
      <c r="XAQ843" s="231"/>
      <c r="XAR843" s="231"/>
      <c r="XAS843" s="231"/>
      <c r="XAT843" s="231"/>
      <c r="XAU843" s="231"/>
      <c r="XAV843" s="231"/>
      <c r="XAW843" s="231"/>
      <c r="XAX843" s="231"/>
      <c r="XAY843" s="231"/>
      <c r="XAZ843" s="231"/>
      <c r="XBA843" s="231"/>
      <c r="XBB843" s="231"/>
      <c r="XBC843" s="231"/>
      <c r="XBD843" s="231"/>
      <c r="XBE843" s="231"/>
      <c r="XBF843" s="231"/>
      <c r="XBG843" s="231"/>
      <c r="XBH843" s="231"/>
      <c r="XBI843" s="231"/>
      <c r="XBJ843" s="231"/>
      <c r="XBK843" s="231"/>
      <c r="XBL843" s="231"/>
      <c r="XBM843" s="231"/>
      <c r="XBN843" s="231"/>
      <c r="XBO843" s="231"/>
      <c r="XBP843" s="231"/>
      <c r="XBQ843" s="231"/>
      <c r="XBR843" s="231"/>
      <c r="XBS843" s="231"/>
      <c r="XBT843" s="231"/>
      <c r="XBU843" s="231"/>
      <c r="XBV843" s="231"/>
      <c r="XBW843" s="231"/>
      <c r="XBX843" s="231"/>
      <c r="XBY843" s="231"/>
      <c r="XBZ843" s="231"/>
      <c r="XCA843" s="231"/>
      <c r="XCB843" s="231"/>
      <c r="XCC843" s="231"/>
      <c r="XCD843" s="231"/>
      <c r="XCE843" s="231"/>
      <c r="XCF843" s="231"/>
      <c r="XCG843" s="231"/>
      <c r="XCH843" s="231"/>
      <c r="XCI843" s="231"/>
      <c r="XCJ843" s="231"/>
      <c r="XCK843" s="231"/>
      <c r="XCL843" s="231"/>
      <c r="XCM843" s="231"/>
      <c r="XCN843" s="231"/>
      <c r="XCO843" s="231"/>
      <c r="XCP843" s="231"/>
      <c r="XCQ843" s="231"/>
      <c r="XCR843" s="231"/>
      <c r="XCS843" s="231"/>
      <c r="XCT843" s="231"/>
      <c r="XCU843" s="231"/>
      <c r="XCV843" s="231"/>
      <c r="XCW843" s="231"/>
      <c r="XCX843" s="231"/>
      <c r="XCY843" s="231"/>
      <c r="XCZ843" s="231"/>
      <c r="XDA843" s="231"/>
      <c r="XDB843" s="231"/>
      <c r="XDC843" s="231"/>
      <c r="XDD843" s="231"/>
      <c r="XDE843" s="231"/>
      <c r="XDF843" s="231"/>
      <c r="XDG843" s="231"/>
      <c r="XDH843" s="231"/>
      <c r="XDI843" s="231"/>
      <c r="XDJ843" s="231"/>
      <c r="XDK843" s="231"/>
      <c r="XDL843" s="231"/>
      <c r="XDM843" s="231"/>
      <c r="XDN843" s="231"/>
      <c r="XDO843" s="231"/>
      <c r="XDP843" s="231"/>
      <c r="XDQ843" s="231"/>
      <c r="XDR843" s="231"/>
      <c r="XDS843" s="231"/>
      <c r="XDT843" s="231"/>
      <c r="XDU843" s="231"/>
      <c r="XDV843" s="231"/>
      <c r="XDW843" s="231"/>
      <c r="XDX843" s="231"/>
      <c r="XDY843" s="231"/>
      <c r="XDZ843" s="231"/>
      <c r="XEA843" s="231"/>
      <c r="XEB843" s="231"/>
      <c r="XEC843" s="231"/>
      <c r="XED843" s="231"/>
      <c r="XEE843" s="231"/>
    </row>
    <row r="844" spans="1:16359" ht="76.5">
      <c r="A844" s="14">
        <v>202591546807</v>
      </c>
      <c r="B844" s="118" t="s">
        <v>10894</v>
      </c>
      <c r="C844" s="145" t="s">
        <v>672</v>
      </c>
      <c r="D844" s="142" t="s">
        <v>10895</v>
      </c>
      <c r="E844" s="106" t="s">
        <v>8914</v>
      </c>
      <c r="F844" s="106" t="s">
        <v>10896</v>
      </c>
      <c r="G844" s="106" t="s">
        <v>10897</v>
      </c>
      <c r="H844" s="106" t="s">
        <v>10898</v>
      </c>
      <c r="I844" s="208" t="s">
        <v>7120</v>
      </c>
      <c r="J844" s="208">
        <v>45911</v>
      </c>
      <c r="K844" s="208" t="s">
        <v>142</v>
      </c>
      <c r="L844" s="142" t="str">
        <f>IF(Tabela2[[#This Row],[Data]]="","Sem Informação",VLOOKUP(MONTH(Tabela2[[#This Row],[Data]]),'[1]Validação de dados'!$I$1:$J$13,2,0))</f>
        <v>Setembro</v>
      </c>
      <c r="M844" s="146">
        <f>YEAR(Tabela2[[#This Row],[Data]])</f>
        <v>2025</v>
      </c>
      <c r="N844" s="208" t="s">
        <v>122</v>
      </c>
      <c r="O844" s="208" t="s">
        <v>286</v>
      </c>
      <c r="P844" s="104" t="e">
        <f>VLOOKUP(Tabela2[[#This Row],[SIEMA]],Siema2024,21,FALSE)</f>
        <v>#REF!</v>
      </c>
      <c r="Q844" s="104" t="s">
        <v>7127</v>
      </c>
      <c r="R844" s="108" t="s">
        <v>10899</v>
      </c>
      <c r="S844" s="107" t="str">
        <f>IF(Q844="","", IF(Q844="NC","", IF(Q844="NE","", IF(Q844="NA","",IFERROR(VLOOKUP(Q844,[1]Produtos!$A$1:$C$2319,2,FALSE),"Não Cadastrado")))))</f>
        <v/>
      </c>
      <c r="T844" s="104" t="s">
        <v>7127</v>
      </c>
      <c r="U844" s="104" t="s">
        <v>7120</v>
      </c>
      <c r="V844" s="104" t="str">
        <f>IF(Q844="","",IF(ISNUMBER(Q844)=FALSE,"Não se aplica",IFERROR(VLOOKUP(Q844,Produtos!$A$1:$C$2319,3,FALSE),"Não Cadastrado")))</f>
        <v>Não se aplica</v>
      </c>
      <c r="W844" s="104" t="e">
        <f>VLOOKUP(Tabela2[[#This Row],[SIEMA]],Siema2024,10,FALSE)</f>
        <v>#REF!</v>
      </c>
      <c r="X844" s="113" t="str">
        <f>IF(Tabela2[[#This Row],[Origem do acidente]] = "Plataforma", "PREENCHER","NA")</f>
        <v>NA</v>
      </c>
      <c r="Y844" s="109" t="e">
        <f>IF(W844="","", IF(W844="NC","", IF(W844="NE","", IF(W844="NA","",IFERROR(VLOOKUP(W844,[1]Produtos!$A$1:$C$2319,2,FALSE),"Não Cadastrado")))))</f>
        <v>#REF!</v>
      </c>
      <c r="Z844" s="104" t="e">
        <f>VLOOKUP(Tabela2[[#This Row],[SIEMA]],Siema2025,11,FALSE)</f>
        <v>#N/A</v>
      </c>
      <c r="AA844" s="104" t="e">
        <f>VLOOKUP(Tabela2[[#This Row],[SIEMA]],Siema2024,12,FALSE)</f>
        <v>#REF!</v>
      </c>
      <c r="AB844" s="104" t="e">
        <f>IF(W844="","",IF(ISNUMBER(W844)=FALSE,"Não se aplica",IFERROR(VLOOKUP(W844,[1]Produtos!$A$1:$C$2319,3,FALSE),"Não Cadastrado")))</f>
        <v>#REF!</v>
      </c>
      <c r="AC844" s="104"/>
      <c r="AD844" s="108" t="str">
        <f>IF(Tabela2[[#This Row],[Origem do acidente]] = "Plataforma", "PREENCHER","NA")</f>
        <v>NA</v>
      </c>
      <c r="AE844" s="107" t="str">
        <f>IF(AC844="","", IF(AC844="NC","", IF(AC844="NE","", IF(AC844="NA","",IFERROR(VLOOKUP(AC844,[1]Produtos!$A$1:$C$2319,2,FALSE),"Não Cadastrado")))))</f>
        <v/>
      </c>
      <c r="AF844" s="104"/>
      <c r="AG844" s="104"/>
      <c r="AH844" s="104" t="str">
        <f>IF(AC844="","",IF(ISNUMBER(AC844)=FALSE,"Não se aplica",IFERROR(VLOOKUP(AC844,Produtos!$A$1:$C$2319,3,FALSE),"Não Cadastrado")))</f>
        <v/>
      </c>
      <c r="AI844" s="104"/>
      <c r="AJ844" s="146" t="s">
        <v>10900</v>
      </c>
      <c r="AK844" s="107" t="s">
        <v>7623</v>
      </c>
      <c r="AL844" s="107"/>
      <c r="AM844" s="107"/>
      <c r="AN844" s="145"/>
      <c r="AO844" s="145"/>
      <c r="AP844" s="145"/>
      <c r="AQ844" s="145"/>
      <c r="AR844" s="147"/>
      <c r="AS844" s="145"/>
      <c r="AT844" s="145"/>
      <c r="AU844" s="145"/>
      <c r="AV844" s="145"/>
      <c r="AW844" s="145"/>
      <c r="AX844" s="145"/>
      <c r="AY844" s="145"/>
      <c r="AZ844" s="145"/>
      <c r="BA844" s="145"/>
      <c r="BB844" s="145"/>
      <c r="BC844" s="108" t="str">
        <f>IF(Tabela2[[#This Row],[Outro(s) ]] = "X", "PREENCHER","NA")</f>
        <v>NA</v>
      </c>
      <c r="BD844" s="145"/>
      <c r="BE844" s="145" t="s">
        <v>7181</v>
      </c>
      <c r="BF844" s="209" t="s">
        <v>6834</v>
      </c>
      <c r="BG844" s="209"/>
      <c r="BH844" s="211" t="s">
        <v>6834</v>
      </c>
      <c r="BI844" s="210" t="s">
        <v>2696</v>
      </c>
      <c r="BJ844" s="107" t="s">
        <v>7099</v>
      </c>
      <c r="BK844" s="104" t="s">
        <v>2696</v>
      </c>
      <c r="BL844" s="140">
        <v>45943</v>
      </c>
      <c r="BM844" s="145">
        <f ca="1">IF(Tabela2[[#This Row],[Data de atendimento do Ibama (considerar o primeiro documento/ação)]]="",_xlfn.DAYS(TODAY(),J844),_xlfn.DAYS(Tabela2[[#This Row],[Data de atendimento do Ibama (considerar o primeiro documento/ação)]],J844))</f>
        <v>32</v>
      </c>
      <c r="BN844" s="108" t="str">
        <f>IF(Tabela2[[#This Row],[Atendido pelo Ibama ("Não" ou "Sim")]]="Não","Preencher", IF(Tabela2[[#This Row],[Atendido pelo Ibama ("Não" ou "Sim")]]="Sim","NA",""))</f>
        <v>NA</v>
      </c>
      <c r="BO844" s="114" t="s">
        <v>7182</v>
      </c>
      <c r="BP844" s="108" t="str">
        <f>IF(Tabela2[[#This Row],[Forma de atendimento (primeiro documento/ação)]]= "Outros (especificar)", "PREENCHER","NA")</f>
        <v>NA</v>
      </c>
      <c r="BQ844" s="106" t="s">
        <v>123</v>
      </c>
      <c r="BR844" s="108" t="str">
        <f>IF(Tabela2[[#This Row],[Equipe do Ibama foi a campo? Houve sobrevoo do Poseidon?]] = "Sim", "PREENCHER","NA")</f>
        <v>NA</v>
      </c>
      <c r="BS844" s="108" t="str">
        <f>IF(Tabela2[[#This Row],[Se sim, foi emitida Ordem de Emergência? (informações vinculada à coluna CK)]] = "Sim", "PREENCHER","NA")</f>
        <v>NA</v>
      </c>
      <c r="BT844" s="108" t="s">
        <v>7126</v>
      </c>
      <c r="BU844" s="108" t="s">
        <v>2696</v>
      </c>
      <c r="BV844" s="108" t="s">
        <v>123</v>
      </c>
      <c r="BW844" s="108" t="s">
        <v>2696</v>
      </c>
      <c r="BX844" s="106" t="s">
        <v>7102</v>
      </c>
      <c r="BY844" s="140">
        <v>45943</v>
      </c>
      <c r="BZ844" s="146">
        <f>IF(Tabela2[[#This Row],[Data do documento de encerramento]]="NA","NA",IF(Tabela2[[#This Row],[Data do documento de encerramento]]="","Pendente de conclusão/ encerramento",_xlfn.DAYS(Tabela2[[#This Row],[Data do documento de encerramento]],J844)))</f>
        <v>32</v>
      </c>
      <c r="CA844" s="107" t="s">
        <v>10901</v>
      </c>
      <c r="CB844" s="143"/>
      <c r="CC844" s="147"/>
      <c r="CD844" s="147"/>
      <c r="CE844" s="147"/>
      <c r="CF844" s="147"/>
    </row>
    <row r="845" spans="1:16359" ht="45.75">
      <c r="A845" s="14">
        <v>202591539656</v>
      </c>
      <c r="B845" s="118" t="s">
        <v>10902</v>
      </c>
      <c r="C845" s="145" t="s">
        <v>672</v>
      </c>
      <c r="D845" s="142" t="s">
        <v>6354</v>
      </c>
      <c r="E845" s="106" t="s">
        <v>7184</v>
      </c>
      <c r="F845" s="106" t="s">
        <v>10903</v>
      </c>
      <c r="G845" s="106" t="s">
        <v>10904</v>
      </c>
      <c r="H845" s="106" t="s">
        <v>10905</v>
      </c>
      <c r="I845" s="208" t="s">
        <v>7120</v>
      </c>
      <c r="J845" s="208">
        <v>45913</v>
      </c>
      <c r="K845" s="208" t="s">
        <v>229</v>
      </c>
      <c r="L845" s="142" t="str">
        <f>IF(Tabela2[[#This Row],[Data]]="","Sem Informação",VLOOKUP(MONTH(Tabela2[[#This Row],[Data]]),'[1]Validação de dados'!$I$1:$J$13,2,0))</f>
        <v>Setembro</v>
      </c>
      <c r="M845" s="146">
        <f>YEAR(Tabela2[[#This Row],[Data]])</f>
        <v>2025</v>
      </c>
      <c r="N845" s="208" t="s">
        <v>143</v>
      </c>
      <c r="O845" s="208" t="s">
        <v>286</v>
      </c>
      <c r="P845" s="104" t="e">
        <f>VLOOKUP(Tabela2[[#This Row],[SIEMA]],Siema2024,21,FALSE)</f>
        <v>#REF!</v>
      </c>
      <c r="Q845" s="104">
        <v>2211</v>
      </c>
      <c r="R845" s="108" t="e">
        <f>VLOOKUP(Tabela2[[#This Row],[SIEMA]],Siema2025,10,FALSE)</f>
        <v>#N/A</v>
      </c>
      <c r="S845" s="107" t="str">
        <f>IF(Q845="","", IF(Q845="NC","", IF(Q845="NE","", IF(Q845="NA","",IFERROR(VLOOKUP(Q845,[1]Produtos!$A$1:$C$2319,2,FALSE),"Não Cadastrado")))))</f>
        <v>POLÍMEROS GRANULADOS, EXPANSÍVEIS, que desprendem vapores inflamáveis</v>
      </c>
      <c r="T845" s="104">
        <v>150</v>
      </c>
      <c r="U845" s="104" t="s">
        <v>7305</v>
      </c>
      <c r="V845" s="104">
        <f>IF(Q845="","",IF(ISNUMBER(Q845)=FALSE,"Não se aplica",IFERROR(VLOOKUP(Q845,Produtos!$A$1:$C$2319,3,FALSE),"Não Cadastrado")))</f>
        <v>9</v>
      </c>
      <c r="W845" s="104">
        <v>3082</v>
      </c>
      <c r="X845" s="113" t="str">
        <f>IF(Tabela2[[#This Row],[Origem do acidente]] = "Plataforma", "PREENCHER","NA")</f>
        <v>NA</v>
      </c>
      <c r="Y845" s="109" t="str">
        <f>IF(W845="","", IF(W845="NC","", IF(W845="NE","", IF(W845="NA","",IFERROR(VLOOKUP(W845,[1]Produtos!$A$1:$C$2319,2,FALSE),"Não Cadastrado")))))</f>
        <v>SUBSTÂNCIA QUE APRESENTA RISCO PARA O MEIO AMBIENTE, LÍQUIDA, N.E.</v>
      </c>
      <c r="Z845" s="104" t="s">
        <v>6834</v>
      </c>
      <c r="AA845" s="104" t="s">
        <v>7062</v>
      </c>
      <c r="AB845" s="104">
        <f>IF(W845="","",IF(ISNUMBER(W845)=FALSE,"Não se aplica",IFERROR(VLOOKUP(W845,[1]Produtos!$A$1:$C$2319,3,FALSE),"Não Cadastrado")))</f>
        <v>9</v>
      </c>
      <c r="AC845" s="104"/>
      <c r="AD845" s="108" t="str">
        <f>IF(Tabela2[[#This Row],[Origem do acidente]] = "Plataforma", "PREENCHER","NA")</f>
        <v>NA</v>
      </c>
      <c r="AE845" s="107" t="str">
        <f>IF(AC845="","", IF(AC845="NC","", IF(AC845="NE","", IF(AC845="NA","",IFERROR(VLOOKUP(AC845,[1]Produtos!$A$1:$C$2319,2,FALSE),"Não Cadastrado")))))</f>
        <v/>
      </c>
      <c r="AF845" s="104"/>
      <c r="AG845" s="104"/>
      <c r="AH845" s="104" t="str">
        <f>IF(AC845="","",IF(ISNUMBER(AC845)=FALSE,"Não se aplica",IFERROR(VLOOKUP(AC845,Produtos!$A$1:$C$2319,3,FALSE),"Não Cadastrado")))</f>
        <v/>
      </c>
      <c r="AI845" s="104"/>
      <c r="AJ845" s="146" t="s">
        <v>10906</v>
      </c>
      <c r="AK845" s="107" t="s">
        <v>7311</v>
      </c>
      <c r="AL845" s="107" t="s">
        <v>7358</v>
      </c>
      <c r="AM845" s="107" t="s">
        <v>7180</v>
      </c>
      <c r="AN845" s="145"/>
      <c r="AO845" s="145"/>
      <c r="AP845" s="145"/>
      <c r="AQ845" s="145"/>
      <c r="AR845" s="147"/>
      <c r="AS845" s="145"/>
      <c r="AT845" s="145"/>
      <c r="AU845" s="145" t="s">
        <v>7181</v>
      </c>
      <c r="AV845" s="145"/>
      <c r="AW845" s="145"/>
      <c r="AX845" s="145"/>
      <c r="AY845" s="145"/>
      <c r="AZ845" s="145"/>
      <c r="BA845" s="145"/>
      <c r="BB845" s="145"/>
      <c r="BC845" s="108" t="str">
        <f>IF(Tabela2[[#This Row],[Outro(s) ]] = "X", "PREENCHER","NA")</f>
        <v>NA</v>
      </c>
      <c r="BD845" s="145"/>
      <c r="BE845" s="145"/>
      <c r="BF845" s="209" t="s">
        <v>10907</v>
      </c>
      <c r="BG845" s="209"/>
      <c r="BH845" s="211" t="s">
        <v>10908</v>
      </c>
      <c r="BI845" s="210" t="s">
        <v>2696</v>
      </c>
      <c r="BJ845" s="107" t="s">
        <v>7099</v>
      </c>
      <c r="BK845" s="104" t="s">
        <v>2696</v>
      </c>
      <c r="BL845" s="140">
        <v>45933</v>
      </c>
      <c r="BM845" s="145">
        <f ca="1">IF(Tabela2[[#This Row],[Data de atendimento do Ibama (considerar o primeiro documento/ação)]]="",_xlfn.DAYS(TODAY(),J845),_xlfn.DAYS(Tabela2[[#This Row],[Data de atendimento do Ibama (considerar o primeiro documento/ação)]],J845))</f>
        <v>20</v>
      </c>
      <c r="BN845" s="108" t="str">
        <f>IF(Tabela2[[#This Row],[Atendido pelo Ibama ("Não" ou "Sim")]]="Não","Preencher", IF(Tabela2[[#This Row],[Atendido pelo Ibama ("Não" ou "Sim")]]="Sim","NA",""))</f>
        <v>NA</v>
      </c>
      <c r="BO845" s="114" t="s">
        <v>7100</v>
      </c>
      <c r="BP845" s="108" t="str">
        <f>IF(Tabela2[[#This Row],[Forma de atendimento (primeiro documento/ação)]]= "Outros (especificar)", "PREENCHER","NA")</f>
        <v>NA</v>
      </c>
      <c r="BQ845" s="106" t="s">
        <v>123</v>
      </c>
      <c r="BR845" s="108" t="str">
        <f>IF(Tabela2[[#This Row],[Equipe do Ibama foi a campo? Houve sobrevoo do Poseidon?]] = "Sim", "PREENCHER","NA")</f>
        <v>NA</v>
      </c>
      <c r="BS845" s="108" t="str">
        <f>IF(Tabela2[[#This Row],[Se sim, foi emitida Ordem de Emergência? (informações vinculada à coluna CK)]] = "Sim", "PREENCHER","NA")</f>
        <v>NA</v>
      </c>
      <c r="BT845" s="108" t="s">
        <v>7101</v>
      </c>
      <c r="BU845" s="108" t="s">
        <v>123</v>
      </c>
      <c r="BV845" s="108" t="s">
        <v>123</v>
      </c>
      <c r="BW845" s="108" t="s">
        <v>123</v>
      </c>
      <c r="BX845" s="106" t="s">
        <v>7127</v>
      </c>
      <c r="BY845" s="140"/>
      <c r="BZ845" s="146" t="str">
        <f>IF(Tabela2[[#This Row],[Data do documento de encerramento]]="NA","NA",IF(Tabela2[[#This Row],[Data do documento de encerramento]]="","Pendente de conclusão/ encerramento",_xlfn.DAYS(Tabela2[[#This Row],[Data do documento de encerramento]],J845)))</f>
        <v>Pendente de conclusão/ encerramento</v>
      </c>
      <c r="CA845" s="107" t="s">
        <v>10909</v>
      </c>
      <c r="CB845" s="143"/>
      <c r="CC845" s="147"/>
      <c r="CD845" s="147"/>
      <c r="CE845" s="147"/>
      <c r="CF845" s="147"/>
    </row>
    <row r="846" spans="1:16359" ht="76.5">
      <c r="A846" s="247">
        <v>20259861217</v>
      </c>
      <c r="B846" s="170" t="s">
        <v>10910</v>
      </c>
      <c r="C846" s="145" t="s">
        <v>10524</v>
      </c>
      <c r="D846" s="142" t="s">
        <v>10911</v>
      </c>
      <c r="E846" s="106" t="s">
        <v>7939</v>
      </c>
      <c r="F846" s="106" t="s">
        <v>10912</v>
      </c>
      <c r="G846" s="106" t="s">
        <v>10913</v>
      </c>
      <c r="H846" s="106" t="s">
        <v>10914</v>
      </c>
      <c r="I846" s="208" t="s">
        <v>7120</v>
      </c>
      <c r="J846" s="208">
        <v>45907</v>
      </c>
      <c r="K846" s="208" t="s">
        <v>272</v>
      </c>
      <c r="L846" s="142" t="str">
        <f>IF(Tabela2[[#This Row],[Data]]="","Sem Informação",VLOOKUP(MONTH(Tabela2[[#This Row],[Data]]),'[1]Validação de dados'!$I$1:$J$13,2,0))</f>
        <v>Setembro</v>
      </c>
      <c r="M846" s="146">
        <f>YEAR(Tabela2[[#This Row],[Data]])</f>
        <v>2025</v>
      </c>
      <c r="N846" s="208" t="s">
        <v>122</v>
      </c>
      <c r="O846" s="208" t="s">
        <v>286</v>
      </c>
      <c r="P846" s="104" t="e">
        <f>VLOOKUP(Tabela2[[#This Row],[SIEMA]],Siema2024,21,FALSE)</f>
        <v>#REF!</v>
      </c>
      <c r="Q846" s="104">
        <v>2586</v>
      </c>
      <c r="R846" s="108" t="e">
        <f>VLOOKUP(Tabela2[[#This Row],[SIEMA]],Siema2025,10,FALSE)</f>
        <v>#N/A</v>
      </c>
      <c r="S846" s="107" t="str">
        <f>IF(Q846="","", IF(Q846="NC","", IF(Q846="NE","", IF(Q846="NA","",IFERROR(VLOOKUP(Q846,[1]Produtos!$A$1:$C$2319,2,FALSE),"Não Cadastrado")))))</f>
        <v>ÁCIDOS ALQUILSULFÔNICOS, LÍQUIDOS ou ÁCIDOS ARILSULFÔNICOS, LÍQUIDOS, com até 5% de ácido sulfúrico
livre</v>
      </c>
      <c r="T846" s="104" t="s">
        <v>6834</v>
      </c>
      <c r="U846" s="104" t="s">
        <v>7062</v>
      </c>
      <c r="V846" s="104">
        <f>IF(Q846="","",IF(ISNUMBER(Q846)=FALSE,"Não se aplica",IFERROR(VLOOKUP(Q846,Produtos!$A$1:$C$2319,3,FALSE),"Não Cadastrado")))</f>
        <v>8</v>
      </c>
      <c r="W846" s="104" t="e">
        <f>VLOOKUP(Tabela2[[#This Row],[SIEMA]],Siema2024,10,FALSE)</f>
        <v>#REF!</v>
      </c>
      <c r="X846" s="113" t="str">
        <f>IF(Tabela2[[#This Row],[Origem do acidente]] = "Plataforma", "PREENCHER","NA")</f>
        <v>NA</v>
      </c>
      <c r="Y846" s="109" t="e">
        <f>IF(W846="","", IF(W846="NC","", IF(W846="NE","", IF(W846="NA","",IFERROR(VLOOKUP(W846,[1]Produtos!$A$1:$C$2319,2,FALSE),"Não Cadastrado")))))</f>
        <v>#REF!</v>
      </c>
      <c r="Z846" s="104" t="e">
        <f>VLOOKUP(Tabela2[[#This Row],[SIEMA]],Siema2025,11,FALSE)</f>
        <v>#N/A</v>
      </c>
      <c r="AA846" s="104" t="e">
        <f>VLOOKUP(Tabela2[[#This Row],[SIEMA]],Siema2024,12,FALSE)</f>
        <v>#REF!</v>
      </c>
      <c r="AB846" s="104" t="e">
        <f>IF(W846="","",IF(ISNUMBER(W846)=FALSE,"Não se aplica",IFERROR(VLOOKUP(W846,[1]Produtos!$A$1:$C$2319,3,FALSE),"Não Cadastrado")))</f>
        <v>#REF!</v>
      </c>
      <c r="AC846" s="104"/>
      <c r="AD846" s="108" t="str">
        <f>IF(Tabela2[[#This Row],[Origem do acidente]] = "Plataforma", "PREENCHER","NA")</f>
        <v>NA</v>
      </c>
      <c r="AE846" s="107" t="str">
        <f>IF(AC846="","", IF(AC846="NC","", IF(AC846="NE","", IF(AC846="NA","",IFERROR(VLOOKUP(AC846,[1]Produtos!$A$1:$C$2319,2,FALSE),"Não Cadastrado")))))</f>
        <v/>
      </c>
      <c r="AF846" s="104"/>
      <c r="AG846" s="104"/>
      <c r="AH846" s="104" t="str">
        <f>IF(AC846="","",IF(ISNUMBER(AC846)=FALSE,"Não se aplica",IFERROR(VLOOKUP(AC846,Produtos!$A$1:$C$2319,3,FALSE),"Não Cadastrado")))</f>
        <v/>
      </c>
      <c r="AI846" s="104"/>
      <c r="AJ846" s="146" t="s">
        <v>10915</v>
      </c>
      <c r="AK846" s="107" t="s">
        <v>7229</v>
      </c>
      <c r="AL846" s="107" t="s">
        <v>7285</v>
      </c>
      <c r="AM846" s="107"/>
      <c r="AN846" s="145"/>
      <c r="AO846" s="145"/>
      <c r="AP846" s="145"/>
      <c r="AQ846" s="145"/>
      <c r="AR846" s="147"/>
      <c r="AS846" s="145"/>
      <c r="AT846" s="145"/>
      <c r="AU846" s="145"/>
      <c r="AV846" s="145"/>
      <c r="AW846" s="145"/>
      <c r="AX846" s="145"/>
      <c r="AY846" s="145"/>
      <c r="AZ846" s="145"/>
      <c r="BA846" s="145"/>
      <c r="BB846" s="145"/>
      <c r="BC846" s="108" t="str">
        <f>IF(Tabela2[[#This Row],[Outro(s) ]] = "X", "PREENCHER","NA")</f>
        <v>NA</v>
      </c>
      <c r="BD846" s="145"/>
      <c r="BE846" s="145" t="s">
        <v>7181</v>
      </c>
      <c r="BF846" s="209" t="s">
        <v>10916</v>
      </c>
      <c r="BG846" s="209"/>
      <c r="BH846" s="211" t="s">
        <v>10917</v>
      </c>
      <c r="BI846" s="210" t="s">
        <v>2696</v>
      </c>
      <c r="BJ846" s="107" t="s">
        <v>7099</v>
      </c>
      <c r="BK846" s="104" t="s">
        <v>2696</v>
      </c>
      <c r="BL846" s="140">
        <v>45926</v>
      </c>
      <c r="BM846" s="145">
        <f ca="1">IF(Tabela2[[#This Row],[Data de atendimento do Ibama (considerar o primeiro documento/ação)]]="",_xlfn.DAYS(TODAY(),J846),_xlfn.DAYS(Tabela2[[#This Row],[Data de atendimento do Ibama (considerar o primeiro documento/ação)]],J846))</f>
        <v>19</v>
      </c>
      <c r="BN846" s="108" t="str">
        <f>IF(Tabela2[[#This Row],[Atendido pelo Ibama ("Não" ou "Sim")]]="Não","Preencher", IF(Tabela2[[#This Row],[Atendido pelo Ibama ("Não" ou "Sim")]]="Sim","NA",""))</f>
        <v>NA</v>
      </c>
      <c r="BO846" s="114" t="s">
        <v>7138</v>
      </c>
      <c r="BP846" s="108" t="str">
        <f>IF(Tabela2[[#This Row],[Forma de atendimento (primeiro documento/ação)]]= "Outros (especificar)", "PREENCHER","NA")</f>
        <v>NA</v>
      </c>
      <c r="BQ846" s="106" t="s">
        <v>123</v>
      </c>
      <c r="BR846" s="108" t="str">
        <f>IF(Tabela2[[#This Row],[Equipe do Ibama foi a campo? Houve sobrevoo do Poseidon?]] = "Sim", "PREENCHER","NA")</f>
        <v>NA</v>
      </c>
      <c r="BS846" s="108" t="str">
        <f>IF(Tabela2[[#This Row],[Se sim, foi emitida Ordem de Emergência? (informações vinculada à coluna CK)]] = "Sim", "PREENCHER","NA")</f>
        <v>NA</v>
      </c>
      <c r="BT846" s="108" t="s">
        <v>7101</v>
      </c>
      <c r="BU846" s="108" t="s">
        <v>2696</v>
      </c>
      <c r="BV846" s="108" t="s">
        <v>123</v>
      </c>
      <c r="BW846" s="108" t="s">
        <v>2696</v>
      </c>
      <c r="BX846" s="106" t="s">
        <v>7102</v>
      </c>
      <c r="BY846" s="140">
        <v>45974</v>
      </c>
      <c r="BZ846" s="146">
        <f>IF(Tabela2[[#This Row],[Data do documento de encerramento]]="NA","NA",IF(Tabela2[[#This Row],[Data do documento de encerramento]]="","Pendente de conclusão/ encerramento",_xlfn.DAYS(Tabela2[[#This Row],[Data do documento de encerramento]],J846)))</f>
        <v>67</v>
      </c>
      <c r="CA846" s="107" t="s">
        <v>10918</v>
      </c>
      <c r="CB846" s="143"/>
      <c r="CC846" s="147"/>
      <c r="CD846" s="147"/>
      <c r="CE846" s="147"/>
      <c r="CF846" s="147"/>
    </row>
    <row r="847" spans="1:16359" s="22" customFormat="1" ht="60.75">
      <c r="A847" s="247">
        <v>20259346845</v>
      </c>
      <c r="B847" s="170" t="s">
        <v>10919</v>
      </c>
      <c r="C847" s="145" t="s">
        <v>672</v>
      </c>
      <c r="D847" s="142" t="s">
        <v>10920</v>
      </c>
      <c r="E847" s="106" t="s">
        <v>7184</v>
      </c>
      <c r="F847" s="106" t="s">
        <v>10921</v>
      </c>
      <c r="G847" s="106" t="s">
        <v>10922</v>
      </c>
      <c r="H847" s="106" t="s">
        <v>10923</v>
      </c>
      <c r="I847" s="229" t="s">
        <v>7120</v>
      </c>
      <c r="J847" s="229">
        <v>45903</v>
      </c>
      <c r="K847" s="229" t="s">
        <v>121</v>
      </c>
      <c r="L847" s="142" t="str">
        <f>IF(Tabela2[[#This Row],[Data]]="","Sem Informação",VLOOKUP(MONTH(Tabela2[[#This Row],[Data]]),'[1]Validação de dados'!$I$1:$J$13,2,0))</f>
        <v>Setembro</v>
      </c>
      <c r="M847" s="142">
        <f>YEAR(Tabela2[[#This Row],[Data]])</f>
        <v>2025</v>
      </c>
      <c r="N847" s="229" t="s">
        <v>122</v>
      </c>
      <c r="O847" s="229" t="s">
        <v>286</v>
      </c>
      <c r="P847" s="106" t="e">
        <f>VLOOKUP(Tabela2[[#This Row],[SIEMA]],Siema2024,21,FALSE)</f>
        <v>#REF!</v>
      </c>
      <c r="Q847" s="106">
        <v>1230</v>
      </c>
      <c r="R847" s="108" t="e">
        <f>VLOOKUP(Tabela2[[#This Row],[SIEMA]],Siema2025,10,FALSE)</f>
        <v>#N/A</v>
      </c>
      <c r="S847" s="109" t="str">
        <f>IF(Q847="","", IF(Q847="NC","", IF(Q847="NE","", IF(Q847="NA","",IFERROR(VLOOKUP(Q847,[1]Produtos!$A$1:$C$2319,2,FALSE),"Não Cadastrado")))))</f>
        <v>METANOL</v>
      </c>
      <c r="T847" s="106">
        <v>45000</v>
      </c>
      <c r="U847" s="106" t="s">
        <v>648</v>
      </c>
      <c r="V847" s="106">
        <f>IF(Q847="","",IF(ISNUMBER(Q847)=FALSE,"Não se aplica",IFERROR(VLOOKUP(Q847,Produtos!$A$1:$C$2319,3,FALSE),"Não Cadastrado")))</f>
        <v>3</v>
      </c>
      <c r="W847" s="106" t="e">
        <f>VLOOKUP(Tabela2[[#This Row],[SIEMA]],Siema2024,10,FALSE)</f>
        <v>#REF!</v>
      </c>
      <c r="X847" s="108" t="str">
        <f>IF(Tabela2[[#This Row],[Origem do acidente]] = "Plataforma", "PREENCHER","NA")</f>
        <v>NA</v>
      </c>
      <c r="Y847" s="109" t="e">
        <f>IF(W847="","", IF(W847="NC","", IF(W847="NE","", IF(W847="NA","",IFERROR(VLOOKUP(W847,[1]Produtos!$A$1:$C$2319,2,FALSE),"Não Cadastrado")))))</f>
        <v>#REF!</v>
      </c>
      <c r="Z847" s="106" t="e">
        <f>VLOOKUP(Tabela2[[#This Row],[SIEMA]],Siema2025,11,FALSE)</f>
        <v>#N/A</v>
      </c>
      <c r="AA847" s="106" t="e">
        <f>VLOOKUP(Tabela2[[#This Row],[SIEMA]],Siema2024,12,FALSE)</f>
        <v>#REF!</v>
      </c>
      <c r="AB847" s="106" t="e">
        <f>IF(W847="","",IF(ISNUMBER(W847)=FALSE,"Não se aplica",IFERROR(VLOOKUP(W847,[1]Produtos!$A$1:$C$2319,3,FALSE),"Não Cadastrado")))</f>
        <v>#REF!</v>
      </c>
      <c r="AC847" s="106"/>
      <c r="AD847" s="108" t="str">
        <f>IF(Tabela2[[#This Row],[Origem do acidente]] = "Plataforma", "PREENCHER","NA")</f>
        <v>NA</v>
      </c>
      <c r="AE847" s="109" t="str">
        <f>IF(AC847="","", IF(AC847="NC","", IF(AC847="NE","", IF(AC847="NA","",IFERROR(VLOOKUP(AC847,[1]Produtos!$A$1:$C$2319,2,FALSE),"Não Cadastrado")))))</f>
        <v/>
      </c>
      <c r="AF847" s="106"/>
      <c r="AG847" s="106"/>
      <c r="AH847" s="106" t="str">
        <f>IF(AC847="","",IF(ISNUMBER(AC847)=FALSE,"Não se aplica",IFERROR(VLOOKUP(AC847,Produtos!$A$1:$C$2319,3,FALSE),"Não Cadastrado")))</f>
        <v/>
      </c>
      <c r="AI847" s="106"/>
      <c r="AJ847" s="142" t="s">
        <v>10924</v>
      </c>
      <c r="AK847" s="109" t="s">
        <v>7112</v>
      </c>
      <c r="AL847" s="109" t="s">
        <v>7623</v>
      </c>
      <c r="AM847" s="109"/>
      <c r="AN847" s="145"/>
      <c r="AO847" s="145"/>
      <c r="AP847" s="145"/>
      <c r="AQ847" s="145"/>
      <c r="AR847" s="147"/>
      <c r="AS847" s="145"/>
      <c r="AT847" s="145"/>
      <c r="AU847" s="145" t="s">
        <v>7181</v>
      </c>
      <c r="AV847" s="145"/>
      <c r="AW847" s="145" t="s">
        <v>7181</v>
      </c>
      <c r="AX847" s="145" t="s">
        <v>7181</v>
      </c>
      <c r="AY847" s="145"/>
      <c r="AZ847" s="145"/>
      <c r="BA847" s="145"/>
      <c r="BB847" s="145"/>
      <c r="BC847" s="108" t="str">
        <f>IF(Tabela2[[#This Row],[Outro(s) ]] = "X", "PREENCHER","NA")</f>
        <v>NA</v>
      </c>
      <c r="BD847" s="145"/>
      <c r="BE847" s="145"/>
      <c r="BF847" s="209" t="s">
        <v>10925</v>
      </c>
      <c r="BG847" s="209"/>
      <c r="BH847" s="211" t="s">
        <v>10926</v>
      </c>
      <c r="BI847" s="210" t="s">
        <v>2696</v>
      </c>
      <c r="BJ847" s="109" t="s">
        <v>7099</v>
      </c>
      <c r="BK847" s="106" t="s">
        <v>2696</v>
      </c>
      <c r="BL847" s="140">
        <v>45929</v>
      </c>
      <c r="BM847" s="145">
        <f ca="1">IF(Tabela2[[#This Row],[Data de atendimento do Ibama (considerar o primeiro documento/ação)]]="",_xlfn.DAYS(TODAY(),J847),_xlfn.DAYS(Tabela2[[#This Row],[Data de atendimento do Ibama (considerar o primeiro documento/ação)]],J847))</f>
        <v>26</v>
      </c>
      <c r="BN847" s="108" t="str">
        <f>IF(Tabela2[[#This Row],[Atendido pelo Ibama ("Não" ou "Sim")]]="Não","Preencher", IF(Tabela2[[#This Row],[Atendido pelo Ibama ("Não" ou "Sim")]]="Sim","NA",""))</f>
        <v>NA</v>
      </c>
      <c r="BO847" s="114" t="s">
        <v>7100</v>
      </c>
      <c r="BP847" s="108" t="str">
        <f>IF(Tabela2[[#This Row],[Forma de atendimento (primeiro documento/ação)]]= "Outros (especificar)", "PREENCHER","NA")</f>
        <v>NA</v>
      </c>
      <c r="BQ847" s="106" t="s">
        <v>123</v>
      </c>
      <c r="BR847" s="108" t="str">
        <f>IF(Tabela2[[#This Row],[Equipe do Ibama foi a campo? Houve sobrevoo do Poseidon?]] = "Sim", "PREENCHER","NA")</f>
        <v>NA</v>
      </c>
      <c r="BS847" s="108" t="str">
        <f>IF(Tabela2[[#This Row],[Se sim, foi emitida Ordem de Emergência? (informações vinculada à coluna CK)]] = "Sim", "PREENCHER","NA")</f>
        <v>NA</v>
      </c>
      <c r="BT847" s="108" t="s">
        <v>7126</v>
      </c>
      <c r="BU847" s="108" t="s">
        <v>2696</v>
      </c>
      <c r="BV847" s="108" t="s">
        <v>123</v>
      </c>
      <c r="BW847" s="108" t="s">
        <v>2696</v>
      </c>
      <c r="BX847" s="106" t="s">
        <v>7102</v>
      </c>
      <c r="BY847" s="140">
        <v>45974</v>
      </c>
      <c r="BZ847" s="142">
        <f>IF(Tabela2[[#This Row],[Data do documento de encerramento]]="NA","NA",IF(Tabela2[[#This Row],[Data do documento de encerramento]]="","Pendente de conclusão/ encerramento",_xlfn.DAYS(Tabela2[[#This Row],[Data do documento de encerramento]],J847)))</f>
        <v>71</v>
      </c>
      <c r="CA847" s="109" t="s">
        <v>10927</v>
      </c>
      <c r="CB847" s="230"/>
      <c r="CC847" s="147"/>
      <c r="CD847" s="147"/>
      <c r="CE847" s="147"/>
      <c r="CF847" s="147"/>
    </row>
    <row r="848" spans="1:16359" s="17" customFormat="1" ht="45.75">
      <c r="A848" s="210">
        <v>20259332441</v>
      </c>
      <c r="B848" s="235" t="s">
        <v>10928</v>
      </c>
      <c r="C848" s="145" t="s">
        <v>10610</v>
      </c>
      <c r="D848" s="145" t="s">
        <v>10929</v>
      </c>
      <c r="E848" s="108" t="s">
        <v>9779</v>
      </c>
      <c r="F848" s="108" t="s">
        <v>10930</v>
      </c>
      <c r="G848" s="108" t="s">
        <v>10931</v>
      </c>
      <c r="H848" s="108" t="s">
        <v>10932</v>
      </c>
      <c r="I848" s="237" t="s">
        <v>7120</v>
      </c>
      <c r="J848" s="237">
        <v>45899</v>
      </c>
      <c r="K848" s="237" t="s">
        <v>229</v>
      </c>
      <c r="L848" s="145" t="str">
        <f>IF(Tabela2[[#This Row],[Data]]="","Sem Informação",VLOOKUP(MONTH(Tabela2[[#This Row],[Data]]),'[1]Validação de dados'!$I$1:$J$13,2,0))</f>
        <v>Agosto</v>
      </c>
      <c r="M848" s="145">
        <f>YEAR(Tabela2[[#This Row],[Data]])</f>
        <v>2025</v>
      </c>
      <c r="N848" s="237" t="s">
        <v>230</v>
      </c>
      <c r="O848" s="237" t="s">
        <v>286</v>
      </c>
      <c r="P848" s="108" t="e">
        <f>VLOOKUP(Tabela2[[#This Row],[SIEMA]],Siema2024,21,FALSE)</f>
        <v>#REF!</v>
      </c>
      <c r="Q848" s="108">
        <v>3375</v>
      </c>
      <c r="R848" s="108" t="s">
        <v>10729</v>
      </c>
      <c r="S848" s="114" t="str">
        <f>IF(Q848="","", IF(Q848="NC","", IF(Q848="NE","", IF(Q848="NA","",IFERROR(VLOOKUP(Q848,[1]Produtos!$A$1:$C$2319,2,FALSE),"Não Cadastrado")))))</f>
        <v>NITRATO DE AMÔNIO, EMULSÃO ou SUSPENSÃO ou GEL, explosivos intermediários para detonantes</v>
      </c>
      <c r="T848" s="108" t="s">
        <v>6834</v>
      </c>
      <c r="U848" s="108" t="s">
        <v>7062</v>
      </c>
      <c r="V848" s="108">
        <f>IF(Q848="","",IF(ISNUMBER(Q848)=FALSE,"Não se aplica",IFERROR(VLOOKUP(Q848,Produtos!$A$1:$C$2319,3,FALSE),"Não Cadastrado")))</f>
        <v>5.0999999999999996</v>
      </c>
      <c r="W848" s="108" t="e">
        <f>VLOOKUP(Tabela2[[#This Row],[SIEMA]],Siema2024,10,FALSE)</f>
        <v>#REF!</v>
      </c>
      <c r="X848" s="108" t="str">
        <f>IF(Tabela2[[#This Row],[Origem do acidente]] = "Plataforma", "PREENCHER","NA")</f>
        <v>NA</v>
      </c>
      <c r="Y848" s="114" t="e">
        <f>IF(W848="","", IF(W848="NC","", IF(W848="NE","", IF(W848="NA","",IFERROR(VLOOKUP(W848,[1]Produtos!$A$1:$C$2319,2,FALSE),"Não Cadastrado")))))</f>
        <v>#REF!</v>
      </c>
      <c r="Z848" s="108" t="e">
        <f>VLOOKUP(Tabela2[[#This Row],[SIEMA]],Siema2025,11,FALSE)</f>
        <v>#N/A</v>
      </c>
      <c r="AA848" s="108" t="e">
        <f>VLOOKUP(Tabela2[[#This Row],[SIEMA]],Siema2024,12,FALSE)</f>
        <v>#REF!</v>
      </c>
      <c r="AB848" s="108" t="e">
        <f>IF(W848="","",IF(ISNUMBER(W848)=FALSE,"Não se aplica",IFERROR(VLOOKUP(W848,[1]Produtos!$A$1:$C$2319,3,FALSE),"Não Cadastrado")))</f>
        <v>#REF!</v>
      </c>
      <c r="AC848" s="108"/>
      <c r="AD848" s="108" t="str">
        <f>IF(Tabela2[[#This Row],[Origem do acidente]] = "Plataforma", "PREENCHER","NA")</f>
        <v>NA</v>
      </c>
      <c r="AE848" s="114" t="str">
        <f>IF(AC848="","", IF(AC848="NC","", IF(AC848="NE","", IF(AC848="NA","",IFERROR(VLOOKUP(AC848,[1]Produtos!$A$1:$C$2319,2,FALSE),"Não Cadastrado")))))</f>
        <v/>
      </c>
      <c r="AF848" s="108"/>
      <c r="AG848" s="108"/>
      <c r="AH848" s="108" t="str">
        <f>IF(AC848="","",IF(ISNUMBER(AC848)=FALSE,"Não se aplica",IFERROR(VLOOKUP(AC848,Produtos!$A$1:$C$2319,3,FALSE),"Não Cadastrado")))</f>
        <v/>
      </c>
      <c r="AI848" s="108"/>
      <c r="AJ848" s="145" t="s">
        <v>6834</v>
      </c>
      <c r="AK848" s="114" t="s">
        <v>6834</v>
      </c>
      <c r="AL848" s="114"/>
      <c r="AM848" s="114"/>
      <c r="AN848" s="145"/>
      <c r="AO848" s="145"/>
      <c r="AP848" s="145"/>
      <c r="AQ848" s="145"/>
      <c r="AR848" s="147"/>
      <c r="AS848" s="145"/>
      <c r="AT848" s="145"/>
      <c r="AU848" s="145" t="s">
        <v>7181</v>
      </c>
      <c r="AV848" s="145"/>
      <c r="AW848" s="145"/>
      <c r="AX848" s="145"/>
      <c r="AY848" s="145"/>
      <c r="AZ848" s="145"/>
      <c r="BA848" s="145"/>
      <c r="BB848" s="145"/>
      <c r="BC848" s="108" t="str">
        <f>IF(Tabela2[[#This Row],[Outro(s) ]] = "X", "PREENCHER","NA")</f>
        <v>NA</v>
      </c>
      <c r="BD848" s="145"/>
      <c r="BE848" s="145"/>
      <c r="BF848" s="145" t="s">
        <v>10933</v>
      </c>
      <c r="BG848" s="145"/>
      <c r="BH848" s="145" t="s">
        <v>10934</v>
      </c>
      <c r="BI848" s="210" t="s">
        <v>123</v>
      </c>
      <c r="BJ848" s="114" t="s">
        <v>7099</v>
      </c>
      <c r="BK848" s="108" t="s">
        <v>123</v>
      </c>
      <c r="BL848" s="236"/>
      <c r="BM848" s="145">
        <f ca="1">IF(Tabela2[[#This Row],[Data de atendimento do Ibama (considerar o primeiro documento/ação)]]="",_xlfn.DAYS(TODAY(),J848),_xlfn.DAYS(Tabela2[[#This Row],[Data de atendimento do Ibama (considerar o primeiro documento/ação)]],J848))</f>
        <v>331</v>
      </c>
      <c r="BN848" s="108" t="s">
        <v>7458</v>
      </c>
      <c r="BO848" s="114" t="s">
        <v>637</v>
      </c>
      <c r="BP848" s="108" t="str">
        <f>IF(Tabela2[[#This Row],[Forma de atendimento (primeiro documento/ação)]]= "Outros (especificar)", "PREENCHER","NA")</f>
        <v>NA</v>
      </c>
      <c r="BQ848" s="108" t="s">
        <v>7120</v>
      </c>
      <c r="BR848" s="108" t="str">
        <f>IF(Tabela2[[#This Row],[Equipe do Ibama foi a campo? Houve sobrevoo do Poseidon?]] = "Sim", "PREENCHER","NA")</f>
        <v>NA</v>
      </c>
      <c r="BS848" s="108" t="str">
        <f>IF(Tabela2[[#This Row],[Se sim, foi emitida Ordem de Emergência? (informações vinculada à coluna CK)]] = "Sim", "PREENCHER","NA")</f>
        <v>NA</v>
      </c>
      <c r="BT848" s="108" t="s">
        <v>7225</v>
      </c>
      <c r="BU848" s="108" t="str">
        <f>IF(Tabela2[[#This Row],[Houve envio de Informações Pós-acidente (preencher "não se aplica" quando de competência estadual/municipal)]] = "Sim", "PREENCHER","NA")</f>
        <v>NA</v>
      </c>
      <c r="BV848" s="108" t="str">
        <f>IF(Tabela2[[#This Row],[Houve avaliação das informações pós-acidente solicitadas/enviadas?]] = "Sim", "PREENCHER","NA")</f>
        <v>NA</v>
      </c>
      <c r="BW848" s="108" t="s">
        <v>123</v>
      </c>
      <c r="BX848" s="108" t="s">
        <v>7127</v>
      </c>
      <c r="BY848" s="236"/>
      <c r="BZ848" s="145" t="str">
        <f>IF(Tabela2[[#This Row],[Data do documento de encerramento]]="NA","NA",IF(Tabela2[[#This Row],[Data do documento de encerramento]]="","Pendente de conclusão/ encerramento",_xlfn.DAYS(Tabela2[[#This Row],[Data do documento de encerramento]],J848)))</f>
        <v>Pendente de conclusão/ encerramento</v>
      </c>
      <c r="CA848" s="114" t="s">
        <v>10470</v>
      </c>
      <c r="CB848" s="147"/>
      <c r="CC848" s="147"/>
      <c r="CD848" s="147"/>
      <c r="CE848" s="147"/>
      <c r="CF848" s="147"/>
    </row>
    <row r="849" spans="1:84" s="22" customFormat="1" ht="45.75">
      <c r="A849" s="214">
        <v>202582343216</v>
      </c>
      <c r="B849" s="170" t="s">
        <v>10935</v>
      </c>
      <c r="C849" s="145" t="s">
        <v>2455</v>
      </c>
      <c r="D849" s="142" t="s">
        <v>10936</v>
      </c>
      <c r="E849" s="106" t="s">
        <v>7352</v>
      </c>
      <c r="F849" s="106" t="s">
        <v>10937</v>
      </c>
      <c r="G849" s="106" t="s">
        <v>10938</v>
      </c>
      <c r="H849" s="106" t="s">
        <v>10939</v>
      </c>
      <c r="I849" s="229" t="s">
        <v>7120</v>
      </c>
      <c r="J849" s="229">
        <v>45892</v>
      </c>
      <c r="K849" s="229" t="s">
        <v>229</v>
      </c>
      <c r="L849" s="142" t="str">
        <f>IF(Tabela2[[#This Row],[Data]]="","Sem Informação",VLOOKUP(MONTH(Tabela2[[#This Row],[Data]]),'[1]Validação de dados'!$I$1:$J$13,2,0))</f>
        <v>Agosto</v>
      </c>
      <c r="M849" s="142">
        <f>YEAR(Tabela2[[#This Row],[Data]])</f>
        <v>2025</v>
      </c>
      <c r="N849" s="229" t="s">
        <v>143</v>
      </c>
      <c r="O849" s="229" t="s">
        <v>286</v>
      </c>
      <c r="P849" s="106" t="e">
        <f>VLOOKUP(Tabela2[[#This Row],[SIEMA]],Siema2024,21,FALSE)</f>
        <v>#REF!</v>
      </c>
      <c r="Q849" s="106">
        <v>3082</v>
      </c>
      <c r="R849" s="108"/>
      <c r="S849" s="109" t="str">
        <f>IF(Q849="","", IF(Q849="NC","", IF(Q849="NE","", IF(Q849="NA","",IFERROR(VLOOKUP(Q849,[1]Produtos!$A$1:$C$2319,2,FALSE),"Não Cadastrado")))))</f>
        <v>SUBSTÂNCIA QUE APRESENTA RISCO PARA O MEIO AMBIENTE, LÍQUIDA, N.E.</v>
      </c>
      <c r="T849" s="106">
        <v>3854</v>
      </c>
      <c r="U849" s="106" t="s">
        <v>648</v>
      </c>
      <c r="V849" s="106">
        <f>IF(Q849="","",IF(ISNUMBER(Q849)=FALSE,"Não se aplica",IFERROR(VLOOKUP(Q849,Produtos!$A$1:$C$2319,3,FALSE),"Não Cadastrado")))</f>
        <v>9</v>
      </c>
      <c r="W849" s="106"/>
      <c r="X849" s="108"/>
      <c r="Y849" s="109" t="str">
        <f>IF(W849="","", IF(W849="NC","", IF(W849="NE","", IF(W849="NA","",IFERROR(VLOOKUP(W849,[1]Produtos!$A$1:$C$2319,2,FALSE),"Não Cadastrado")))))</f>
        <v/>
      </c>
      <c r="Z849" s="106"/>
      <c r="AA849" s="106"/>
      <c r="AB849" s="106" t="str">
        <f>IF(W849="","",IF(ISNUMBER(W849)=FALSE,"Não se aplica",IFERROR(VLOOKUP(W849,[1]Produtos!$A$1:$C$2319,3,FALSE),"Não Cadastrado")))</f>
        <v/>
      </c>
      <c r="AC849" s="106"/>
      <c r="AD849" s="108"/>
      <c r="AE849" s="109" t="str">
        <f>IF(AC849="","", IF(AC849="NC","", IF(AC849="NE","", IF(AC849="NA","",IFERROR(VLOOKUP(AC849,[1]Produtos!$A$1:$C$2319,2,FALSE),"Não Cadastrado")))))</f>
        <v/>
      </c>
      <c r="AF849" s="106"/>
      <c r="AG849" s="106"/>
      <c r="AH849" s="106" t="str">
        <f>IF(AC849="","",IF(ISNUMBER(AC849)=FALSE,"Não se aplica",IFERROR(VLOOKUP(AC849,Produtos!$A$1:$C$2319,3,FALSE),"Não Cadastrado")))</f>
        <v/>
      </c>
      <c r="AI849" s="106"/>
      <c r="AJ849" s="142" t="s">
        <v>10940</v>
      </c>
      <c r="AK849" s="109" t="s">
        <v>7311</v>
      </c>
      <c r="AL849" s="109" t="s">
        <v>7381</v>
      </c>
      <c r="AM849" s="109"/>
      <c r="AN849" s="145"/>
      <c r="AO849" s="145"/>
      <c r="AP849" s="145"/>
      <c r="AQ849" s="145"/>
      <c r="AR849" s="147"/>
      <c r="AS849" s="145"/>
      <c r="AT849" s="145"/>
      <c r="AU849" s="145"/>
      <c r="AV849" s="145"/>
      <c r="AW849" s="145"/>
      <c r="AX849" s="145"/>
      <c r="AY849" s="145"/>
      <c r="AZ849" s="145"/>
      <c r="BA849" s="145"/>
      <c r="BB849" s="145"/>
      <c r="BC849" s="108" t="str">
        <f>IF(Tabela2[[#This Row],[Outro(s) ]] = "X", "PREENCHER","NA")</f>
        <v>NA</v>
      </c>
      <c r="BD849" s="145"/>
      <c r="BE849" s="145" t="s">
        <v>7181</v>
      </c>
      <c r="BF849" s="209" t="s">
        <v>10941</v>
      </c>
      <c r="BG849" s="209"/>
      <c r="BH849" s="211" t="s">
        <v>10942</v>
      </c>
      <c r="BI849" s="210" t="s">
        <v>2696</v>
      </c>
      <c r="BJ849" s="109" t="s">
        <v>7099</v>
      </c>
      <c r="BK849" s="106" t="s">
        <v>2696</v>
      </c>
      <c r="BL849" s="140">
        <v>45895</v>
      </c>
      <c r="BM849" s="145">
        <f ca="1">IF(Tabela2[[#This Row],[Data de atendimento do Ibama (considerar o primeiro documento/ação)]]="",_xlfn.DAYS(TODAY(),J849),_xlfn.DAYS(Tabela2[[#This Row],[Data de atendimento do Ibama (considerar o primeiro documento/ação)]],J849))</f>
        <v>3</v>
      </c>
      <c r="BN849" s="108" t="str">
        <f>IF(Tabela2[[#This Row],[Atendido pelo Ibama ("Não" ou "Sim")]]="Não","Preencher", IF(Tabela2[[#This Row],[Atendido pelo Ibama ("Não" ou "Sim")]]="Sim","NA",""))</f>
        <v>NA</v>
      </c>
      <c r="BO849" s="114" t="s">
        <v>7100</v>
      </c>
      <c r="BP849" s="108" t="str">
        <f>IF(Tabela2[[#This Row],[Forma de atendimento (primeiro documento/ação)]]= "Outros (especificar)", "PREENCHER","NA")</f>
        <v>NA</v>
      </c>
      <c r="BQ849" s="106" t="s">
        <v>123</v>
      </c>
      <c r="BR849" s="108" t="str">
        <f>IF(Tabela2[[#This Row],[Equipe do Ibama foi a campo? Houve sobrevoo do Poseidon?]] = "Sim", "PREENCHER","NA")</f>
        <v>NA</v>
      </c>
      <c r="BS849" s="108" t="str">
        <f>IF(Tabela2[[#This Row],[Se sim, foi emitida Ordem de Emergência? (informações vinculada à coluna CK)]] = "Sim", "PREENCHER","NA")</f>
        <v>NA</v>
      </c>
      <c r="BT849" s="108" t="s">
        <v>7101</v>
      </c>
      <c r="BU849" s="108" t="s">
        <v>2696</v>
      </c>
      <c r="BV849" s="108" t="s">
        <v>123</v>
      </c>
      <c r="BW849" s="108" t="s">
        <v>2696</v>
      </c>
      <c r="BX849" s="106" t="s">
        <v>7102</v>
      </c>
      <c r="BY849" s="140">
        <v>46006</v>
      </c>
      <c r="BZ849" s="142">
        <f>IF(Tabela2[[#This Row],[Data do documento de encerramento]]="NA","NA",IF(Tabela2[[#This Row],[Data do documento de encerramento]]="","Pendente de conclusão/ encerramento",_xlfn.DAYS(Tabela2[[#This Row],[Data do documento de encerramento]],J849)))</f>
        <v>114</v>
      </c>
      <c r="CA849" s="109" t="s">
        <v>10943</v>
      </c>
      <c r="CB849" s="230"/>
      <c r="CC849" s="147"/>
      <c r="CD849" s="147"/>
      <c r="CE849" s="147"/>
      <c r="CF849" s="147"/>
    </row>
    <row r="850" spans="1:84" s="22" customFormat="1" ht="45.75">
      <c r="A850" s="28">
        <v>20256928812</v>
      </c>
      <c r="B850" s="170" t="s">
        <v>10944</v>
      </c>
      <c r="C850" s="145" t="s">
        <v>10539</v>
      </c>
      <c r="D850" s="142" t="s">
        <v>10945</v>
      </c>
      <c r="E850" s="106" t="s">
        <v>8575</v>
      </c>
      <c r="F850" s="106" t="s">
        <v>10946</v>
      </c>
      <c r="G850" s="106" t="s">
        <v>10947</v>
      </c>
      <c r="H850" s="106" t="s">
        <v>10948</v>
      </c>
      <c r="I850" s="229" t="s">
        <v>7120</v>
      </c>
      <c r="J850" s="229">
        <v>45815</v>
      </c>
      <c r="K850" s="229" t="s">
        <v>229</v>
      </c>
      <c r="L850" s="142" t="str">
        <f>IF(Tabela2[[#This Row],[Data]]="","Sem Informação",VLOOKUP(MONTH(Tabela2[[#This Row],[Data]]),'[1]Validação de dados'!$I$1:$J$13,2,0))</f>
        <v>Junho</v>
      </c>
      <c r="M850" s="142">
        <f>YEAR(Tabela2[[#This Row],[Data]])</f>
        <v>2025</v>
      </c>
      <c r="N850" s="229" t="s">
        <v>167</v>
      </c>
      <c r="O850" s="229" t="s">
        <v>286</v>
      </c>
      <c r="P850" s="106" t="e">
        <f>VLOOKUP(Tabela2[[#This Row],[SIEMA]],Siema2024,21,FALSE)</f>
        <v>#REF!</v>
      </c>
      <c r="Q850" s="106" t="s">
        <v>7094</v>
      </c>
      <c r="R850" s="108" t="s">
        <v>10949</v>
      </c>
      <c r="S850" s="109" t="str">
        <f>IF(Q850="","", IF(Q850="NC","", IF(Q850="NE","", IF(Q850="NA","",IFERROR(VLOOKUP(Q850,[1]Produtos!$A$1:$C$2319,2,FALSE),"Não Cadastrado")))))</f>
        <v/>
      </c>
      <c r="T850" s="106">
        <v>15</v>
      </c>
      <c r="U850" s="106" t="s">
        <v>7111</v>
      </c>
      <c r="V850" s="106" t="s">
        <v>7472</v>
      </c>
      <c r="W850" s="106">
        <v>1202</v>
      </c>
      <c r="X850" s="108" t="s">
        <v>9817</v>
      </c>
      <c r="Y850" s="109" t="str">
        <f>IF(W850="","", IF(W850="NC","", IF(W850="NE","", IF(W850="NA","",IFERROR(VLOOKUP(W850,[1]Produtos!$A$1:$C$2319,2,FALSE),"Não Cadastrado")))))</f>
        <v>GASÓLEO ou ÓLEO DIESEL ou ÓLEO PARA AQUECIMENTO, LEVE</v>
      </c>
      <c r="Z850" s="106" t="s">
        <v>6834</v>
      </c>
      <c r="AA850" s="106" t="s">
        <v>7062</v>
      </c>
      <c r="AB850" s="106">
        <f>IF(W850="","",IF(ISNUMBER(W850)=FALSE,"Não se aplica",IFERROR(VLOOKUP(W850,[1]Produtos!$A$1:$C$2319,3,FALSE),"Não Cadastrado")))</f>
        <v>3</v>
      </c>
      <c r="AC850" s="106"/>
      <c r="AD850" s="108" t="str">
        <f>IF(Tabela2[[#This Row],[Origem do acidente]] = "Plataforma", "PREENCHER","NA")</f>
        <v>NA</v>
      </c>
      <c r="AE850" s="109" t="str">
        <f>IF(AC850="","", IF(AC850="NC","", IF(AC850="NE","", IF(AC850="NA","",IFERROR(VLOOKUP(AC850,[1]Produtos!$A$1:$C$2319,2,FALSE),"Não Cadastrado")))))</f>
        <v/>
      </c>
      <c r="AF850" s="106"/>
      <c r="AG850" s="106"/>
      <c r="AH850" s="106" t="str">
        <f>IF(AC850="","",IF(ISNUMBER(AC850)=FALSE,"Não se aplica",IFERROR(VLOOKUP(AC850,Produtos!$A$1:$C$2319,3,FALSE),"Não Cadastrado")))</f>
        <v/>
      </c>
      <c r="AI850" s="106"/>
      <c r="AJ850" t="s">
        <v>10950</v>
      </c>
      <c r="AK850" s="109" t="s">
        <v>6834</v>
      </c>
      <c r="AL850" s="109" t="s">
        <v>7617</v>
      </c>
      <c r="AM850" s="109" t="s">
        <v>7180</v>
      </c>
      <c r="AN850" s="145"/>
      <c r="AO850" s="145"/>
      <c r="AP850" s="145"/>
      <c r="AQ850" s="145" t="s">
        <v>7181</v>
      </c>
      <c r="AR850" s="147"/>
      <c r="AS850" s="145"/>
      <c r="AT850" s="145"/>
      <c r="AU850" s="145" t="s">
        <v>7181</v>
      </c>
      <c r="AV850" s="145"/>
      <c r="AW850" s="145"/>
      <c r="AX850" s="145"/>
      <c r="AY850" s="145"/>
      <c r="AZ850" s="145"/>
      <c r="BA850" s="145"/>
      <c r="BB850" s="145"/>
      <c r="BC850" s="108" t="str">
        <f>IF(Tabela2[[#This Row],[Outro(s) ]] = "X", "PREENCHER","NA")</f>
        <v>NA</v>
      </c>
      <c r="BD850" s="145"/>
      <c r="BE850" s="145"/>
      <c r="BF850" s="209" t="s">
        <v>10951</v>
      </c>
      <c r="BG850" s="209"/>
      <c r="BH850" s="211" t="s">
        <v>10952</v>
      </c>
      <c r="BI850" s="210" t="s">
        <v>7062</v>
      </c>
      <c r="BJ850" s="109" t="s">
        <v>7099</v>
      </c>
      <c r="BK850" s="106" t="s">
        <v>2696</v>
      </c>
      <c r="BL850" s="140">
        <v>45819</v>
      </c>
      <c r="BM850" s="145">
        <f ca="1">IF(Tabela2[[#This Row],[Data de atendimento do Ibama (considerar o primeiro documento/ação)]]="",_xlfn.DAYS(TODAY(),J850),_xlfn.DAYS(Tabela2[[#This Row],[Data de atendimento do Ibama (considerar o primeiro documento/ação)]],J850))</f>
        <v>4</v>
      </c>
      <c r="BN850" s="108" t="str">
        <f>IF(Tabela2[[#This Row],[Atendido pelo Ibama ("Não" ou "Sim")]]="Não","Preencher", IF(Tabela2[[#This Row],[Atendido pelo Ibama ("Não" ou "Sim")]]="Sim","NA",""))</f>
        <v>NA</v>
      </c>
      <c r="BO850" s="114" t="s">
        <v>7124</v>
      </c>
      <c r="BP850" s="108" t="s">
        <v>9231</v>
      </c>
      <c r="BQ850" s="106" t="s">
        <v>123</v>
      </c>
      <c r="BR850" s="108" t="str">
        <f>IF(Tabela2[[#This Row],[Equipe do Ibama foi a campo? Houve sobrevoo do Poseidon?]] = "Sim", "PREENCHER","NA")</f>
        <v>NA</v>
      </c>
      <c r="BS850" s="108" t="str">
        <f>IF(Tabela2[[#This Row],[Se sim, foi emitida Ordem de Emergência? (informações vinculada à coluna CK)]] = "Sim", "PREENCHER","NA")</f>
        <v>NA</v>
      </c>
      <c r="BT850" s="108" t="s">
        <v>7225</v>
      </c>
      <c r="BU850" s="108" t="str">
        <f>IF(Tabela2[[#This Row],[Houve envio de Informações Pós-acidente (preencher "não se aplica" quando de competência estadual/municipal)]] = "Sim", "PREENCHER","NA")</f>
        <v>NA</v>
      </c>
      <c r="BV850" s="108" t="str">
        <f>IF(Tabela2[[#This Row],[Houve avaliação das informações pós-acidente solicitadas/enviadas?]] = "Sim", "PREENCHER","NA")</f>
        <v>NA</v>
      </c>
      <c r="BW850" s="108" t="s">
        <v>2696</v>
      </c>
      <c r="BX850" s="106" t="s">
        <v>7102</v>
      </c>
      <c r="BY850" s="140">
        <v>45819</v>
      </c>
      <c r="BZ850" s="142">
        <f>IF(Tabela2[[#This Row],[Data do documento de encerramento]]="NA","NA",IF(Tabela2[[#This Row],[Data do documento de encerramento]]="","Pendente de conclusão/ encerramento",_xlfn.DAYS(Tabela2[[#This Row],[Data do documento de encerramento]],J850)))</f>
        <v>4</v>
      </c>
      <c r="CA850" s="109" t="s">
        <v>10953</v>
      </c>
      <c r="CB850" s="230"/>
      <c r="CC850" s="147"/>
      <c r="CD850" s="147"/>
      <c r="CE850" s="147"/>
      <c r="CF850" s="147"/>
    </row>
    <row r="851" spans="1:84" s="22" customFormat="1" ht="45.75">
      <c r="A851" s="247">
        <v>202581854051</v>
      </c>
      <c r="B851" s="170" t="s">
        <v>10954</v>
      </c>
      <c r="C851" s="145" t="s">
        <v>10524</v>
      </c>
      <c r="D851" s="142" t="s">
        <v>10955</v>
      </c>
      <c r="E851" s="106" t="s">
        <v>7939</v>
      </c>
      <c r="F851" s="106" t="s">
        <v>10956</v>
      </c>
      <c r="G851" s="106" t="s">
        <v>10957</v>
      </c>
      <c r="H851" s="106" t="s">
        <v>10958</v>
      </c>
      <c r="I851" s="229" t="s">
        <v>7120</v>
      </c>
      <c r="J851" s="229">
        <v>45885</v>
      </c>
      <c r="K851" s="229" t="s">
        <v>229</v>
      </c>
      <c r="L851" s="142" t="str">
        <f>IF(Tabela2[[#This Row],[Data]]="","Sem Informação",VLOOKUP(MONTH(Tabela2[[#This Row],[Data]]),'[1]Validação de dados'!$I$1:$J$13,2,0))</f>
        <v>Agosto</v>
      </c>
      <c r="M851" s="142">
        <f>YEAR(Tabela2[[#This Row],[Data]])</f>
        <v>2025</v>
      </c>
      <c r="N851" s="229" t="s">
        <v>167</v>
      </c>
      <c r="O851" s="229" t="s">
        <v>286</v>
      </c>
      <c r="P851" s="106" t="e">
        <f>VLOOKUP(Tabela2[[#This Row],[SIEMA]],Siema2024,21,FALSE)</f>
        <v>#REF!</v>
      </c>
      <c r="Q851" s="106">
        <v>1202</v>
      </c>
      <c r="R851" s="108" t="e">
        <f>VLOOKUP(Tabela2[[#This Row],[SIEMA]],Siema2025,10,FALSE)</f>
        <v>#N/A</v>
      </c>
      <c r="S851" s="109" t="str">
        <f>IF(Q851="","", IF(Q851="NC","", IF(Q851="NE","", IF(Q851="NA","",IFERROR(VLOOKUP(Q851,[1]Produtos!$A$1:$C$2319,2,FALSE),"Não Cadastrado")))))</f>
        <v>GASÓLEO ou ÓLEO DIESEL ou ÓLEO PARA AQUECIMENTO, LEVE</v>
      </c>
      <c r="T851" s="106" t="s">
        <v>6834</v>
      </c>
      <c r="U851" s="106" t="s">
        <v>7062</v>
      </c>
      <c r="V851" s="106">
        <f>IF(Q851="","",IF(ISNUMBER(Q851)=FALSE,"Não se aplica",IFERROR(VLOOKUP(Q851,Produtos!$A$1:$C$2319,3,FALSE),"Não Cadastrado")))</f>
        <v>3</v>
      </c>
      <c r="W851" s="106" t="s">
        <v>7094</v>
      </c>
      <c r="X851" s="108" t="s">
        <v>10959</v>
      </c>
      <c r="Y851" s="109" t="str">
        <f>IF(W851="","", IF(W851="NC","", IF(W851="NE","", IF(W851="NA","",IFERROR(VLOOKUP(W851,[1]Produtos!$A$1:$C$2319,2,FALSE),"Não Cadastrado")))))</f>
        <v/>
      </c>
      <c r="Z851" s="106" t="s">
        <v>6834</v>
      </c>
      <c r="AA851" s="106" t="s">
        <v>7062</v>
      </c>
      <c r="AB851" s="106" t="s">
        <v>7472</v>
      </c>
      <c r="AC851" s="106"/>
      <c r="AD851" s="108" t="str">
        <f>IF(Tabela2[[#This Row],[Origem do acidente]] = "Plataforma", "PREENCHER","NA")</f>
        <v>NA</v>
      </c>
      <c r="AE851" s="109" t="str">
        <f>IF(AC851="","", IF(AC851="NC","", IF(AC851="NE","", IF(AC851="NA","",IFERROR(VLOOKUP(AC851,[1]Produtos!$A$1:$C$2319,2,FALSE),"Não Cadastrado")))))</f>
        <v/>
      </c>
      <c r="AF851" s="106"/>
      <c r="AG851" s="106"/>
      <c r="AH851" s="106" t="str">
        <f>IF(AC851="","",IF(ISNUMBER(AC851)=FALSE,"Não se aplica",IFERROR(VLOOKUP(AC851,Produtos!$A$1:$C$2319,3,FALSE),"Não Cadastrado")))</f>
        <v/>
      </c>
      <c r="AI851" s="106"/>
      <c r="AJ851" s="28" t="s">
        <v>10960</v>
      </c>
      <c r="AK851" s="109" t="s">
        <v>7358</v>
      </c>
      <c r="AL851" s="109" t="s">
        <v>7180</v>
      </c>
      <c r="AM851" s="109"/>
      <c r="AN851" s="145"/>
      <c r="AO851" s="145"/>
      <c r="AP851" s="145"/>
      <c r="AQ851" s="145" t="s">
        <v>7181</v>
      </c>
      <c r="AR851" s="147"/>
      <c r="AS851" s="145"/>
      <c r="AT851" s="145"/>
      <c r="AU851" s="145" t="s">
        <v>7181</v>
      </c>
      <c r="AV851" s="145"/>
      <c r="AW851" s="145"/>
      <c r="AX851" s="145"/>
      <c r="AY851" s="145"/>
      <c r="AZ851" s="145"/>
      <c r="BA851" s="145"/>
      <c r="BB851" s="145"/>
      <c r="BC851" s="108" t="str">
        <f>IF(Tabela2[[#This Row],[Outro(s) ]] = "X", "PREENCHER","NA")</f>
        <v>NA</v>
      </c>
      <c r="BD851" s="145"/>
      <c r="BE851" s="145"/>
      <c r="BF851" s="209" t="s">
        <v>10961</v>
      </c>
      <c r="BG851" s="209"/>
      <c r="BH851" s="211" t="s">
        <v>10962</v>
      </c>
      <c r="BI851" s="210" t="s">
        <v>2696</v>
      </c>
      <c r="BJ851" s="109" t="s">
        <v>7099</v>
      </c>
      <c r="BK851" s="106" t="s">
        <v>2696</v>
      </c>
      <c r="BL851" s="140">
        <v>45973</v>
      </c>
      <c r="BM851" s="145">
        <f ca="1">IF(Tabela2[[#This Row],[Data de atendimento do Ibama (considerar o primeiro documento/ação)]]="",_xlfn.DAYS(TODAY(),J851),_xlfn.DAYS(Tabela2[[#This Row],[Data de atendimento do Ibama (considerar o primeiro documento/ação)]],J851))</f>
        <v>88</v>
      </c>
      <c r="BN851" s="108" t="str">
        <f>IF(Tabela2[[#This Row],[Atendido pelo Ibama ("Não" ou "Sim")]]="Não","Preencher", IF(Tabela2[[#This Row],[Atendido pelo Ibama ("Não" ou "Sim")]]="Sim","NA",""))</f>
        <v>NA</v>
      </c>
      <c r="BO851" s="114" t="s">
        <v>7423</v>
      </c>
      <c r="BP851" s="108" t="str">
        <f>IF(Tabela2[[#This Row],[Forma de atendimento (primeiro documento/ação)]]= "Outros (especificar)", "PREENCHER","NA")</f>
        <v>NA</v>
      </c>
      <c r="BQ851" s="106" t="s">
        <v>2696</v>
      </c>
      <c r="BR851" s="108" t="s">
        <v>123</v>
      </c>
      <c r="BS851" s="108" t="s">
        <v>2696</v>
      </c>
      <c r="BT851" s="108" t="s">
        <v>7225</v>
      </c>
      <c r="BU851" s="108" t="str">
        <f>IF(Tabela2[[#This Row],[Houve envio de Informações Pós-acidente (preencher "não se aplica" quando de competência estadual/municipal)]] = "Sim", "PREENCHER","NA")</f>
        <v>NA</v>
      </c>
      <c r="BV851" s="108" t="str">
        <f>IF(Tabela2[[#This Row],[Houve avaliação das informações pós-acidente solicitadas/enviadas?]] = "Sim", "PREENCHER","NA")</f>
        <v>NA</v>
      </c>
      <c r="BW851" s="108" t="s">
        <v>2696</v>
      </c>
      <c r="BX851" s="106" t="s">
        <v>7102</v>
      </c>
      <c r="BY851" s="140">
        <v>46139</v>
      </c>
      <c r="BZ851" s="142">
        <f>IF(Tabela2[[#This Row],[Data do documento de encerramento]]="NA","NA",IF(Tabela2[[#This Row],[Data do documento de encerramento]]="","Pendente de conclusão/ encerramento",_xlfn.DAYS(Tabela2[[#This Row],[Data do documento de encerramento]],J851)))</f>
        <v>254</v>
      </c>
      <c r="CA851" s="109" t="s">
        <v>10963</v>
      </c>
      <c r="CB851" s="230"/>
      <c r="CC851" s="147"/>
      <c r="CD851" s="147"/>
      <c r="CE851" s="147"/>
      <c r="CF851" s="147"/>
    </row>
    <row r="852" spans="1:84" s="22" customFormat="1" ht="45.75">
      <c r="A852" s="247">
        <v>202522132414</v>
      </c>
      <c r="B852" s="170" t="s">
        <v>10964</v>
      </c>
      <c r="C852" s="145" t="s">
        <v>2455</v>
      </c>
      <c r="D852" s="142" t="s">
        <v>10965</v>
      </c>
      <c r="E852" s="106" t="s">
        <v>4216</v>
      </c>
      <c r="F852" s="106" t="s">
        <v>10966</v>
      </c>
      <c r="G852" s="106" t="s">
        <v>10967</v>
      </c>
      <c r="H852" s="106" t="s">
        <v>10968</v>
      </c>
      <c r="I852" s="229" t="s">
        <v>7120</v>
      </c>
      <c r="J852" s="229">
        <v>45709</v>
      </c>
      <c r="K852" s="229" t="s">
        <v>200</v>
      </c>
      <c r="L852" s="142" t="str">
        <f>IF(Tabela2[[#This Row],[Data]]="","Sem Informação",VLOOKUP(MONTH(Tabela2[[#This Row],[Data]]),'[1]Validação de dados'!$I$1:$J$13,2,0))</f>
        <v>Fevereiro</v>
      </c>
      <c r="M852" s="142">
        <f>YEAR(Tabela2[[#This Row],[Data]])</f>
        <v>2025</v>
      </c>
      <c r="N852" s="229" t="s">
        <v>230</v>
      </c>
      <c r="O852" s="229" t="s">
        <v>286</v>
      </c>
      <c r="P852" s="106" t="e">
        <f>VLOOKUP(Tabela2[[#This Row],[SIEMA]],Siema2024,21,FALSE)</f>
        <v>#REF!</v>
      </c>
      <c r="Q852" s="106" t="s">
        <v>7094</v>
      </c>
      <c r="R852" s="108" t="s">
        <v>10969</v>
      </c>
      <c r="S852" s="109" t="str">
        <f>IF(Q852="","", IF(Q852="NC","", IF(Q852="NE","", IF(Q852="NA","",IFERROR(VLOOKUP(Q852,[1]Produtos!$A$1:$C$2319,2,FALSE),"Não Cadastrado")))))</f>
        <v/>
      </c>
      <c r="T852" s="106">
        <v>5000</v>
      </c>
      <c r="U852" s="106" t="s">
        <v>7305</v>
      </c>
      <c r="V852" s="106" t="s">
        <v>7472</v>
      </c>
      <c r="W852" s="106" t="s">
        <v>7094</v>
      </c>
      <c r="X852" s="108" t="s">
        <v>10970</v>
      </c>
      <c r="Y852" s="109" t="str">
        <f>IF(W852="","", IF(W852="NC","", IF(W852="NE","", IF(W852="NA","",IFERROR(VLOOKUP(W852,[1]Produtos!$A$1:$C$2319,2,FALSE),"Não Cadastrado")))))</f>
        <v/>
      </c>
      <c r="Z852" s="106" t="s">
        <v>6834</v>
      </c>
      <c r="AA852" s="106" t="s">
        <v>7062</v>
      </c>
      <c r="AB852" s="106" t="s">
        <v>7472</v>
      </c>
      <c r="AC852" s="106"/>
      <c r="AD852" s="108" t="str">
        <f>IF(Tabela2[[#This Row],[Origem do acidente]] = "Plataforma", "PREENCHER","NA")</f>
        <v>NA</v>
      </c>
      <c r="AE852" s="109" t="str">
        <f>IF(AC852="","", IF(AC852="NC","", IF(AC852="NE","", IF(AC852="NA","",IFERROR(VLOOKUP(AC852,[1]Produtos!$A$1:$C$2319,2,FALSE),"Não Cadastrado")))))</f>
        <v/>
      </c>
      <c r="AF852" s="106"/>
      <c r="AG852" s="106"/>
      <c r="AH852" s="106" t="str">
        <f>IF(AC852="","",IF(ISNUMBER(AC852)=FALSE,"Não se aplica",IFERROR(VLOOKUP(AC852,Produtos!$A$1:$C$2319,3,FALSE),"Não Cadastrado")))</f>
        <v/>
      </c>
      <c r="AI852" s="106"/>
      <c r="AJ852" s="142" t="e">
        <f>VLOOKUP(Tabela2[[#This Row],[SIEMA]],Siema2024,26,FALSE)</f>
        <v>#REF!</v>
      </c>
      <c r="AK852" s="109" t="s">
        <v>7358</v>
      </c>
      <c r="AL852" s="109" t="s">
        <v>7180</v>
      </c>
      <c r="AM852" s="109"/>
      <c r="AN852" s="145"/>
      <c r="AO852" s="145"/>
      <c r="AP852" s="145"/>
      <c r="AQ852" s="145"/>
      <c r="AR852" s="147"/>
      <c r="AS852" s="145"/>
      <c r="AT852" s="145"/>
      <c r="AU852" s="145" t="s">
        <v>7181</v>
      </c>
      <c r="AV852" s="145"/>
      <c r="AW852" s="145"/>
      <c r="AX852" s="145"/>
      <c r="AY852" s="145"/>
      <c r="AZ852" s="145"/>
      <c r="BA852" s="145"/>
      <c r="BB852" s="145"/>
      <c r="BC852" s="108" t="str">
        <f>IF(Tabela2[[#This Row],[Outro(s) ]] = "X", "PREENCHER","NA")</f>
        <v>NA</v>
      </c>
      <c r="BD852" s="145"/>
      <c r="BE852" s="145"/>
      <c r="BF852" s="209" t="s">
        <v>10971</v>
      </c>
      <c r="BG852" s="209"/>
      <c r="BH852" s="211" t="s">
        <v>10972</v>
      </c>
      <c r="BI852" s="210" t="s">
        <v>2696</v>
      </c>
      <c r="BJ852" s="109" t="s">
        <v>7099</v>
      </c>
      <c r="BK852" s="106" t="s">
        <v>2696</v>
      </c>
      <c r="BL852" s="140">
        <v>45714</v>
      </c>
      <c r="BM852" s="145">
        <f ca="1">IF(Tabela2[[#This Row],[Data de atendimento do Ibama (considerar o primeiro documento/ação)]]="",_xlfn.DAYS(TODAY(),J852),_xlfn.DAYS(Tabela2[[#This Row],[Data de atendimento do Ibama (considerar o primeiro documento/ação)]],J852))</f>
        <v>5</v>
      </c>
      <c r="BN852" s="108" t="str">
        <f>IF(Tabela2[[#This Row],[Atendido pelo Ibama ("Não" ou "Sim")]]="Não","Preencher", IF(Tabela2[[#This Row],[Atendido pelo Ibama ("Não" ou "Sim")]]="Sim","NA",""))</f>
        <v>NA</v>
      </c>
      <c r="BO852" s="114" t="s">
        <v>7100</v>
      </c>
      <c r="BP852" s="108" t="str">
        <f>IF(Tabela2[[#This Row],[Forma de atendimento (primeiro documento/ação)]]= "Outros (especificar)", "PREENCHER","NA")</f>
        <v>NA</v>
      </c>
      <c r="BQ852" s="106" t="s">
        <v>123</v>
      </c>
      <c r="BR852" s="108" t="str">
        <f>IF(Tabela2[[#This Row],[Equipe do Ibama foi a campo? Houve sobrevoo do Poseidon?]] = "Sim", "PREENCHER","NA")</f>
        <v>NA</v>
      </c>
      <c r="BS852" s="108" t="str">
        <f>IF(Tabela2[[#This Row],[Se sim, foi emitida Ordem de Emergência? (informações vinculada à coluna CK)]] = "Sim", "PREENCHER","NA")</f>
        <v>NA</v>
      </c>
      <c r="BT852" s="108" t="s">
        <v>7126</v>
      </c>
      <c r="BU852" s="108" t="s">
        <v>2696</v>
      </c>
      <c r="BV852" s="108" t="s">
        <v>123</v>
      </c>
      <c r="BW852" s="108" t="s">
        <v>2696</v>
      </c>
      <c r="BX852" s="106" t="s">
        <v>7102</v>
      </c>
      <c r="BY852" s="140">
        <v>45743</v>
      </c>
      <c r="BZ852" s="142">
        <f>IF(Tabela2[[#This Row],[Data do documento de encerramento]]="NA","NA",IF(Tabela2[[#This Row],[Data do documento de encerramento]]="","Pendente de conclusão/ encerramento",_xlfn.DAYS(Tabela2[[#This Row],[Data do documento de encerramento]],J852)))</f>
        <v>34</v>
      </c>
      <c r="CA852" s="109" t="s">
        <v>7661</v>
      </c>
      <c r="CB852" s="230"/>
      <c r="CC852" s="147"/>
      <c r="CD852" s="147"/>
      <c r="CE852" s="147"/>
      <c r="CF852" s="147"/>
    </row>
    <row r="853" spans="1:84" ht="60.75">
      <c r="A853" s="214">
        <v>202571979231</v>
      </c>
      <c r="B853" s="170" t="s">
        <v>10973</v>
      </c>
      <c r="C853" s="145" t="s">
        <v>672</v>
      </c>
      <c r="D853" s="142" t="s">
        <v>10974</v>
      </c>
      <c r="E853" s="106" t="s">
        <v>4216</v>
      </c>
      <c r="F853" s="106" t="s">
        <v>10975</v>
      </c>
      <c r="G853" s="106" t="s">
        <v>10976</v>
      </c>
      <c r="H853" s="106" t="s">
        <v>10977</v>
      </c>
      <c r="I853" s="208" t="s">
        <v>7120</v>
      </c>
      <c r="J853" s="208">
        <v>45857</v>
      </c>
      <c r="K853" s="208" t="s">
        <v>229</v>
      </c>
      <c r="L853" s="142" t="str">
        <f>IF(Tabela2[[#This Row],[Data]]="","Sem Informação",VLOOKUP(MONTH(Tabela2[[#This Row],[Data]]),'[1]Validação de dados'!$I$1:$J$13,2,0))</f>
        <v>Julho</v>
      </c>
      <c r="M853" s="146">
        <f>YEAR(Tabela2[[#This Row],[Data]])</f>
        <v>2025</v>
      </c>
      <c r="N853" s="208" t="s">
        <v>122</v>
      </c>
      <c r="O853" s="208" t="s">
        <v>286</v>
      </c>
      <c r="P853" s="104" t="e">
        <f>VLOOKUP(Tabela2[[#This Row],[SIEMA]],Siema2024,21,FALSE)</f>
        <v>#REF!</v>
      </c>
      <c r="Q853" s="104">
        <v>1072</v>
      </c>
      <c r="R853" s="108" t="e">
        <f>VLOOKUP(Tabela2[[#This Row],[SIEMA]],Siema2025,10,FALSE)</f>
        <v>#N/A</v>
      </c>
      <c r="S853" s="107" t="str">
        <f>IF(Q853="","", IF(Q853="NC","", IF(Q853="NE","", IF(Q853="NA","",IFERROR(VLOOKUP(Q853,[1]Produtos!$A$1:$C$2319,2,FALSE),"Não Cadastrado")))))</f>
        <v>OXIGÊNIO, COMPRIMIDO</v>
      </c>
      <c r="T853" s="104" t="s">
        <v>6834</v>
      </c>
      <c r="U853" s="104" t="s">
        <v>7062</v>
      </c>
      <c r="V853" s="104">
        <f>IF(Q853="","",IF(ISNUMBER(Q853)=FALSE,"Não se aplica",IFERROR(VLOOKUP(Q853,Produtos!$A$1:$C$2319,3,FALSE),"Não Cadastrado")))</f>
        <v>2.2000000000000002</v>
      </c>
      <c r="W853" s="104"/>
      <c r="X853" s="113" t="str">
        <f>IF(Tabela2[[#This Row],[Origem do acidente]] = "Plataforma", "PREENCHER","NA")</f>
        <v>NA</v>
      </c>
      <c r="Y853" s="109" t="str">
        <f>IF(W853="","", IF(W853="NC","", IF(W853="NE","", IF(W853="NA","",IFERROR(VLOOKUP(W853,[1]Produtos!$A$1:$C$2319,2,FALSE),"Não Cadastrado")))))</f>
        <v/>
      </c>
      <c r="Z853" s="104" t="e">
        <f>VLOOKUP(Tabela2[[#This Row],[SIEMA]],Siema2025,11,FALSE)</f>
        <v>#N/A</v>
      </c>
      <c r="AA853" s="104" t="e">
        <f>VLOOKUP(Tabela2[[#This Row],[SIEMA]],Siema2024,12,FALSE)</f>
        <v>#REF!</v>
      </c>
      <c r="AB853" s="104" t="str">
        <f>IF(W853="","",IF(ISNUMBER(W853)=FALSE,"Não se aplica",IFERROR(VLOOKUP(W853,[1]Produtos!$A$1:$C$2319,3,FALSE),"Não Cadastrado")))</f>
        <v/>
      </c>
      <c r="AC853" s="104"/>
      <c r="AD853" s="108" t="str">
        <f>IF(Tabela2[[#This Row],[Origem do acidente]] = "Plataforma", "PREENCHER","NA")</f>
        <v>NA</v>
      </c>
      <c r="AE853" s="107" t="str">
        <f>IF(AC853="","", IF(AC853="NC","", IF(AC853="NE","", IF(AC853="NA","",IFERROR(VLOOKUP(AC853,[1]Produtos!$A$1:$C$2319,2,FALSE),"Não Cadastrado")))))</f>
        <v/>
      </c>
      <c r="AF853" s="104"/>
      <c r="AG853" s="104"/>
      <c r="AH853" s="104" t="str">
        <f>IF(AC853="","",IF(ISNUMBER(AC853)=FALSE,"Não se aplica",IFERROR(VLOOKUP(AC853,Produtos!$A$1:$C$2319,3,FALSE),"Não Cadastrado")))</f>
        <v/>
      </c>
      <c r="AI853" s="104"/>
      <c r="AJ853" t="s">
        <v>10978</v>
      </c>
      <c r="AK853" s="107" t="s">
        <v>7112</v>
      </c>
      <c r="AL853" s="107" t="s">
        <v>7623</v>
      </c>
      <c r="AM853" s="107"/>
      <c r="AN853" s="145"/>
      <c r="AO853" s="145"/>
      <c r="AP853" s="145"/>
      <c r="AQ853" s="145"/>
      <c r="AR853" s="147"/>
      <c r="AS853" s="145"/>
      <c r="AT853" s="145"/>
      <c r="AU853" s="145"/>
      <c r="AV853" s="145"/>
      <c r="AW853" s="145" t="s">
        <v>7181</v>
      </c>
      <c r="AX853" s="145"/>
      <c r="AY853" s="145"/>
      <c r="AZ853" s="145"/>
      <c r="BA853" s="145"/>
      <c r="BB853" s="145"/>
      <c r="BC853" s="108" t="str">
        <f>IF(Tabela2[[#This Row],[Outro(s) ]] = "X", "PREENCHER","NA")</f>
        <v>NA</v>
      </c>
      <c r="BD853" s="145"/>
      <c r="BE853" s="145"/>
      <c r="BF853" s="209" t="s">
        <v>6834</v>
      </c>
      <c r="BG853" s="209"/>
      <c r="BH853" s="211" t="s">
        <v>6834</v>
      </c>
      <c r="BI853" s="210" t="s">
        <v>2696</v>
      </c>
      <c r="BJ853" s="107" t="s">
        <v>7099</v>
      </c>
      <c r="BK853" s="104" t="s">
        <v>2696</v>
      </c>
      <c r="BL853" s="140">
        <v>45859</v>
      </c>
      <c r="BM853" s="145">
        <f ca="1">IF(Tabela2[[#This Row],[Data de atendimento do Ibama (considerar o primeiro documento/ação)]]="",_xlfn.DAYS(TODAY(),J853),_xlfn.DAYS(Tabela2[[#This Row],[Data de atendimento do Ibama (considerar o primeiro documento/ação)]],J853))</f>
        <v>2</v>
      </c>
      <c r="BN853" s="108" t="str">
        <f>IF(Tabela2[[#This Row],[Atendido pelo Ibama ("Não" ou "Sim")]]="Não","Preencher", IF(Tabela2[[#This Row],[Atendido pelo Ibama ("Não" ou "Sim")]]="Sim","NA",""))</f>
        <v>NA</v>
      </c>
      <c r="BO853" s="114" t="s">
        <v>7100</v>
      </c>
      <c r="BP853" s="108" t="str">
        <f>IF(Tabela2[[#This Row],[Forma de atendimento (primeiro documento/ação)]]= "Outros (especificar)", "PREENCHER","NA")</f>
        <v>NA</v>
      </c>
      <c r="BQ853" s="106" t="s">
        <v>123</v>
      </c>
      <c r="BR853" s="108" t="str">
        <f>IF(Tabela2[[#This Row],[Equipe do Ibama foi a campo? Houve sobrevoo do Poseidon?]] = "Sim", "PREENCHER","NA")</f>
        <v>NA</v>
      </c>
      <c r="BS853" s="108" t="str">
        <f>IF(Tabela2[[#This Row],[Se sim, foi emitida Ordem de Emergência? (informações vinculada à coluna CK)]] = "Sim", "PREENCHER","NA")</f>
        <v>NA</v>
      </c>
      <c r="BT853" s="108" t="s">
        <v>7126</v>
      </c>
      <c r="BU853" s="108" t="s">
        <v>123</v>
      </c>
      <c r="BV853" s="108" t="s">
        <v>123</v>
      </c>
      <c r="BW853" s="108" t="s">
        <v>123</v>
      </c>
      <c r="BX853" s="106" t="s">
        <v>7127</v>
      </c>
      <c r="BY853" s="140"/>
      <c r="BZ853" s="146" t="str">
        <f>IF(Tabela2[[#This Row],[Data do documento de encerramento]]="NA","NA",IF(Tabela2[[#This Row],[Data do documento de encerramento]]="","Pendente de conclusão/ encerramento",_xlfn.DAYS(Tabela2[[#This Row],[Data do documento de encerramento]],J853)))</f>
        <v>Pendente de conclusão/ encerramento</v>
      </c>
      <c r="CA853" s="107" t="s">
        <v>10893</v>
      </c>
      <c r="CB853" s="143"/>
      <c r="CC853" s="147"/>
      <c r="CD853" s="147"/>
      <c r="CE853" s="147"/>
      <c r="CF853" s="147"/>
    </row>
    <row r="854" spans="1:84" s="22" customFormat="1" ht="60.75">
      <c r="A854" s="28">
        <v>20256457630</v>
      </c>
      <c r="B854" s="170" t="s">
        <v>10979</v>
      </c>
      <c r="C854" s="145" t="s">
        <v>10524</v>
      </c>
      <c r="D854" s="142" t="s">
        <v>10980</v>
      </c>
      <c r="E854" s="106" t="s">
        <v>7939</v>
      </c>
      <c r="F854" s="106" t="s">
        <v>10981</v>
      </c>
      <c r="G854" s="106" t="s">
        <v>10982</v>
      </c>
      <c r="H854" s="106" t="s">
        <v>10983</v>
      </c>
      <c r="I854" s="229" t="s">
        <v>7120</v>
      </c>
      <c r="J854" s="229">
        <v>45812</v>
      </c>
      <c r="K854" s="229" t="s">
        <v>121</v>
      </c>
      <c r="L854" s="142" t="str">
        <f>IF(Tabela2[[#This Row],[Data]]="","Sem Informação",VLOOKUP(MONTH(Tabela2[[#This Row],[Data]]),'[1]Validação de dados'!$I$1:$J$13,2,0))</f>
        <v>Junho</v>
      </c>
      <c r="M854" s="142">
        <f>YEAR(Tabela2[[#This Row],[Data]])</f>
        <v>2025</v>
      </c>
      <c r="N854" s="229" t="s">
        <v>230</v>
      </c>
      <c r="O854" s="229" t="s">
        <v>286</v>
      </c>
      <c r="P854" s="106" t="e">
        <f>VLOOKUP(Tabela2[[#This Row],[SIEMA]],Siema2024,21,FALSE)</f>
        <v>#REF!</v>
      </c>
      <c r="Q854" s="106">
        <v>1805</v>
      </c>
      <c r="R854" s="108" t="e">
        <f>VLOOKUP(Tabela2[[#This Row],[SIEMA]],Siema2025,10,FALSE)</f>
        <v>#N/A</v>
      </c>
      <c r="S854" s="109" t="str">
        <f>IF(Q854="","", IF(Q854="NC","", IF(Q854="NE","", IF(Q854="NA","",IFERROR(VLOOKUP(Q854,[1]Produtos!$A$1:$C$2319,2,FALSE),"Não Cadastrado")))))</f>
        <v>ÁCIDO FOSFÓRICO, SOLUÇÃO</v>
      </c>
      <c r="T854" s="106" t="s">
        <v>6834</v>
      </c>
      <c r="U854" s="106" t="s">
        <v>7062</v>
      </c>
      <c r="V854" s="106">
        <f>IF(Q854="","",IF(ISNUMBER(Q854)=FALSE,"Não se aplica",IFERROR(VLOOKUP(Q854,Produtos!$A$1:$C$2319,3,FALSE),"Não Cadastrado")))</f>
        <v>8</v>
      </c>
      <c r="W854" s="106"/>
      <c r="X854" s="108" t="str">
        <f>IF(Tabela2[[#This Row],[Origem do acidente]] = "Plataforma", "PREENCHER","NA")</f>
        <v>NA</v>
      </c>
      <c r="Y854" s="109" t="str">
        <f>IF(W854="","", IF(W854="NC","", IF(W854="NE","", IF(W854="NA","",IFERROR(VLOOKUP(W854,[1]Produtos!$A$1:$C$2319,2,FALSE),"Não Cadastrado")))))</f>
        <v/>
      </c>
      <c r="Z854" s="106" t="e">
        <f>VLOOKUP(Tabela2[[#This Row],[SIEMA]],Siema2025,11,FALSE)</f>
        <v>#N/A</v>
      </c>
      <c r="AA854" s="106" t="e">
        <f>VLOOKUP(Tabela2[[#This Row],[SIEMA]],Siema2024,12,FALSE)</f>
        <v>#REF!</v>
      </c>
      <c r="AB854" s="106" t="str">
        <f>IF(W854="","",IF(ISNUMBER(W854)=FALSE,"Não se aplica",IFERROR(VLOOKUP(W854,[1]Produtos!$A$1:$C$2319,3,FALSE),"Não Cadastrado")))</f>
        <v/>
      </c>
      <c r="AC854" s="106"/>
      <c r="AD854" s="108" t="str">
        <f>IF(Tabela2[[#This Row],[Origem do acidente]] = "Plataforma", "PREENCHER","NA")</f>
        <v>NA</v>
      </c>
      <c r="AE854" s="109" t="str">
        <f>IF(AC854="","", IF(AC854="NC","", IF(AC854="NE","", IF(AC854="NA","",IFERROR(VLOOKUP(AC854,[1]Produtos!$A$1:$C$2319,2,FALSE),"Não Cadastrado")))))</f>
        <v/>
      </c>
      <c r="AF854" s="106"/>
      <c r="AG854" s="106"/>
      <c r="AH854" s="106" t="str">
        <f>IF(AC854="","",IF(ISNUMBER(AC854)=FALSE,"Não se aplica",IFERROR(VLOOKUP(AC854,Produtos!$A$1:$C$2319,3,FALSE),"Não Cadastrado")))</f>
        <v/>
      </c>
      <c r="AI854" s="106"/>
      <c r="AJ854" s="28" t="s">
        <v>10984</v>
      </c>
      <c r="AK854" s="109" t="s">
        <v>7112</v>
      </c>
      <c r="AL854" s="109"/>
      <c r="AM854" s="109"/>
      <c r="AN854" s="145"/>
      <c r="AO854" s="145"/>
      <c r="AP854" s="145"/>
      <c r="AQ854" s="145"/>
      <c r="AR854" s="147"/>
      <c r="AS854" s="145"/>
      <c r="AT854" s="145"/>
      <c r="AU854" s="145" t="s">
        <v>7132</v>
      </c>
      <c r="AV854" s="145"/>
      <c r="AW854" s="145"/>
      <c r="AX854" s="145"/>
      <c r="AY854" s="145"/>
      <c r="AZ854" s="145"/>
      <c r="BA854" s="145"/>
      <c r="BB854" s="145"/>
      <c r="BC854" s="108" t="str">
        <f>IF(Tabela2[[#This Row],[Outro(s) ]] = "X", "PREENCHER","NA")</f>
        <v>NA</v>
      </c>
      <c r="BD854" s="145"/>
      <c r="BE854" s="145"/>
      <c r="BF854" s="209" t="s">
        <v>10985</v>
      </c>
      <c r="BG854" s="209"/>
      <c r="BH854" s="211" t="s">
        <v>10986</v>
      </c>
      <c r="BI854" s="210" t="s">
        <v>2696</v>
      </c>
      <c r="BJ854" s="109" t="s">
        <v>7099</v>
      </c>
      <c r="BK854" s="106" t="s">
        <v>2696</v>
      </c>
      <c r="BL854" s="140">
        <v>45946</v>
      </c>
      <c r="BM854" s="145">
        <f ca="1">IF(Tabela2[[#This Row],[Data de atendimento do Ibama (considerar o primeiro documento/ação)]]="",_xlfn.DAYS(TODAY(),J854),_xlfn.DAYS(Tabela2[[#This Row],[Data de atendimento do Ibama (considerar o primeiro documento/ação)]],J854))</f>
        <v>134</v>
      </c>
      <c r="BN854" s="108" t="str">
        <f>IF(Tabela2[[#This Row],[Atendido pelo Ibama ("Não" ou "Sim")]]="Não","Preencher", IF(Tabela2[[#This Row],[Atendido pelo Ibama ("Não" ou "Sim")]]="Sim","NA",""))</f>
        <v>NA</v>
      </c>
      <c r="BO854" s="114" t="s">
        <v>7423</v>
      </c>
      <c r="BP854" s="108" t="str">
        <f>IF(Tabela2[[#This Row],[Forma de atendimento (primeiro documento/ação)]]= "Outros (especificar)", "PREENCHER","NA")</f>
        <v>NA</v>
      </c>
      <c r="BQ854" s="106" t="s">
        <v>2696</v>
      </c>
      <c r="BR854" s="108" t="s">
        <v>123</v>
      </c>
      <c r="BS854" s="108" t="str">
        <f>IF(Tabela2[[#This Row],[Se sim, foi emitida Ordem de Emergência? (informações vinculada à coluna CK)]] = "Sim", "PREENCHER","NA")</f>
        <v>NA</v>
      </c>
      <c r="BT854" s="108" t="s">
        <v>7225</v>
      </c>
      <c r="BU854" s="108" t="str">
        <f>IF(Tabela2[[#This Row],[Houve envio de Informações Pós-acidente (preencher "não se aplica" quando de competência estadual/municipal)]] = "Sim", "PREENCHER","NA")</f>
        <v>NA</v>
      </c>
      <c r="BV854" s="108" t="str">
        <f>IF(Tabela2[[#This Row],[Houve avaliação das informações pós-acidente solicitadas/enviadas?]] = "Sim", "PREENCHER","NA")</f>
        <v>NA</v>
      </c>
      <c r="BW854" s="108" t="s">
        <v>123</v>
      </c>
      <c r="BX854" s="106" t="s">
        <v>7127</v>
      </c>
      <c r="BY854" s="140"/>
      <c r="BZ854" s="142" t="str">
        <f>IF(Tabela2[[#This Row],[Data do documento de encerramento]]="NA","NA",IF(Tabela2[[#This Row],[Data do documento de encerramento]]="","Pendente de conclusão/ encerramento",_xlfn.DAYS(Tabela2[[#This Row],[Data do documento de encerramento]],J854)))</f>
        <v>Pendente de conclusão/ encerramento</v>
      </c>
      <c r="CA854" s="109" t="s">
        <v>10987</v>
      </c>
      <c r="CB854" s="230"/>
      <c r="CC854" s="147"/>
      <c r="CD854" s="147"/>
      <c r="CE854" s="147"/>
      <c r="CF854" s="147"/>
    </row>
    <row r="855" spans="1:84" ht="60.75">
      <c r="A855">
        <v>202561946851</v>
      </c>
      <c r="B855" s="170" t="s">
        <v>10988</v>
      </c>
      <c r="C855" s="145" t="s">
        <v>10539</v>
      </c>
      <c r="D855" s="142" t="s">
        <v>10989</v>
      </c>
      <c r="E855" s="106" t="s">
        <v>8914</v>
      </c>
      <c r="F855" s="106" t="s">
        <v>10990</v>
      </c>
      <c r="G855" s="106" t="s">
        <v>10991</v>
      </c>
      <c r="H855" s="106" t="s">
        <v>10992</v>
      </c>
      <c r="I855" s="208" t="s">
        <v>7120</v>
      </c>
      <c r="J855" s="208">
        <v>45825</v>
      </c>
      <c r="K855" s="208" t="s">
        <v>355</v>
      </c>
      <c r="L855" s="142" t="str">
        <f>IF(Tabela2[[#This Row],[Data]]="","Sem Informação",VLOOKUP(MONTH(Tabela2[[#This Row],[Data]]),'[1]Validação de dados'!$I$1:$J$13,2,0))</f>
        <v>Junho</v>
      </c>
      <c r="M855" s="146">
        <f>YEAR(Tabela2[[#This Row],[Data]])</f>
        <v>2025</v>
      </c>
      <c r="N855" s="208" t="s">
        <v>122</v>
      </c>
      <c r="O855" s="208" t="s">
        <v>286</v>
      </c>
      <c r="P855" s="104" t="e">
        <f>VLOOKUP(Tabela2[[#This Row],[SIEMA]],Siema2024,21,FALSE)</f>
        <v>#REF!</v>
      </c>
      <c r="Q855" s="104" t="s">
        <v>6834</v>
      </c>
      <c r="R855" s="108" t="e">
        <f>VLOOKUP(Tabela2[[#This Row],[SIEMA]],Siema2025,10,FALSE)</f>
        <v>#N/A</v>
      </c>
      <c r="S855" s="107" t="str">
        <f>IF(Q855="","", IF(Q855="NC","", IF(Q855="NE","", IF(Q855="NA","",IFERROR(VLOOKUP(Q855,[1]Produtos!$A$1:$C$2319,2,FALSE),"Não Cadastrado")))))</f>
        <v>Não Cadastrado</v>
      </c>
      <c r="T855" s="104" t="s">
        <v>10993</v>
      </c>
      <c r="U855" s="104" t="s">
        <v>7120</v>
      </c>
      <c r="V855" s="104" t="s">
        <v>6834</v>
      </c>
      <c r="W855" s="104"/>
      <c r="X855" s="113" t="str">
        <f>IF(Tabela2[[#This Row],[Origem do acidente]] = "Plataforma", "PREENCHER","NA")</f>
        <v>NA</v>
      </c>
      <c r="Y855" s="109" t="str">
        <f>IF(W855="","", IF(W855="NC","", IF(W855="NE","", IF(W855="NA","",IFERROR(VLOOKUP(W855,[1]Produtos!$A$1:$C$2319,2,FALSE),"Não Cadastrado")))))</f>
        <v/>
      </c>
      <c r="Z855" s="104" t="e">
        <f>VLOOKUP(Tabela2[[#This Row],[SIEMA]],Siema2025,11,FALSE)</f>
        <v>#N/A</v>
      </c>
      <c r="AA855" s="104" t="e">
        <f>VLOOKUP(Tabela2[[#This Row],[SIEMA]],Siema2024,12,FALSE)</f>
        <v>#REF!</v>
      </c>
      <c r="AB855" s="104" t="str">
        <f>IF(W855="","",IF(ISNUMBER(W855)=FALSE,"Não se aplica",IFERROR(VLOOKUP(W855,[1]Produtos!$A$1:$C$2319,3,FALSE),"Não Cadastrado")))</f>
        <v/>
      </c>
      <c r="AC855" s="104"/>
      <c r="AD855" s="108" t="str">
        <f>IF(Tabela2[[#This Row],[Origem do acidente]] = "Plataforma", "PREENCHER","NA")</f>
        <v>NA</v>
      </c>
      <c r="AE855" s="107" t="str">
        <f>IF(AC855="","", IF(AC855="NC","", IF(AC855="NE","", IF(AC855="NA","",IFERROR(VLOOKUP(AC855,[1]Produtos!$A$1:$C$2319,2,FALSE),"Não Cadastrado")))))</f>
        <v/>
      </c>
      <c r="AF855" s="104"/>
      <c r="AG855" s="104"/>
      <c r="AH855" s="104" t="str">
        <f>IF(AC855="","",IF(ISNUMBER(AC855)=FALSE,"Não se aplica",IFERROR(VLOOKUP(AC855,Produtos!$A$1:$C$2319,3,FALSE),"Não Cadastrado")))</f>
        <v/>
      </c>
      <c r="AI855" s="104"/>
      <c r="AJ855" s="146" t="s">
        <v>10994</v>
      </c>
      <c r="AK855" s="107" t="s">
        <v>7945</v>
      </c>
      <c r="AL855" s="107" t="s">
        <v>7623</v>
      </c>
      <c r="AM855" s="107"/>
      <c r="AN855" s="145"/>
      <c r="AO855" s="145"/>
      <c r="AP855" s="145"/>
      <c r="AQ855" s="145"/>
      <c r="AR855" s="147"/>
      <c r="AS855" s="145"/>
      <c r="AT855" s="145"/>
      <c r="AU855" s="145"/>
      <c r="AV855" s="145"/>
      <c r="AW855" s="145" t="s">
        <v>7181</v>
      </c>
      <c r="AX855" s="145"/>
      <c r="AY855" s="145"/>
      <c r="AZ855" s="145"/>
      <c r="BA855" s="145"/>
      <c r="BB855" s="145"/>
      <c r="BC855" s="108" t="str">
        <f>IF(Tabela2[[#This Row],[Outro(s) ]] = "X", "PREENCHER","NA")</f>
        <v>NA</v>
      </c>
      <c r="BD855" s="145"/>
      <c r="BE855" s="145"/>
      <c r="BF855" s="211" t="s">
        <v>10995</v>
      </c>
      <c r="BG855" s="211"/>
      <c r="BH855" s="211" t="s">
        <v>10996</v>
      </c>
      <c r="BI855" s="210" t="s">
        <v>7062</v>
      </c>
      <c r="BJ855" s="107" t="s">
        <v>7099</v>
      </c>
      <c r="BK855" s="104" t="s">
        <v>2696</v>
      </c>
      <c r="BL855" s="140">
        <v>45909</v>
      </c>
      <c r="BM855" s="145">
        <f ca="1">IF(Tabela2[[#This Row],[Data de atendimento do Ibama (considerar o primeiro documento/ação)]]="",_xlfn.DAYS(TODAY(),J855),_xlfn.DAYS(Tabela2[[#This Row],[Data de atendimento do Ibama (considerar o primeiro documento/ação)]],J855))</f>
        <v>84</v>
      </c>
      <c r="BN855" s="108" t="str">
        <f>IF(Tabela2[[#This Row],[Atendido pelo Ibama ("Não" ou "Sim")]]="Não","Preencher", IF(Tabela2[[#This Row],[Atendido pelo Ibama ("Não" ou "Sim")]]="Sim","NA",""))</f>
        <v>NA</v>
      </c>
      <c r="BO855" s="114" t="s">
        <v>7182</v>
      </c>
      <c r="BP855" s="108" t="str">
        <f>IF(Tabela2[[#This Row],[Forma de atendimento (primeiro documento/ação)]]= "Outros (especificar)", "PREENCHER","NA")</f>
        <v>NA</v>
      </c>
      <c r="BQ855" s="106" t="s">
        <v>123</v>
      </c>
      <c r="BR855" s="108" t="str">
        <f>IF(Tabela2[[#This Row],[Equipe do Ibama foi a campo? Houve sobrevoo do Poseidon?]] = "Sim", "PREENCHER","NA")</f>
        <v>NA</v>
      </c>
      <c r="BS855" s="108" t="str">
        <f>IF(Tabela2[[#This Row],[Se sim, foi emitida Ordem de Emergência? (informações vinculada à coluna CK)]] = "Sim", "PREENCHER","NA")</f>
        <v>NA</v>
      </c>
      <c r="BT855" s="108" t="s">
        <v>7225</v>
      </c>
      <c r="BU855" s="108" t="str">
        <f>IF(Tabela2[[#This Row],[Houve envio de Informações Pós-acidente (preencher "não se aplica" quando de competência estadual/municipal)]] = "Sim", "PREENCHER","NA")</f>
        <v>NA</v>
      </c>
      <c r="BV855" s="108" t="str">
        <f>IF(Tabela2[[#This Row],[Houve avaliação das informações pós-acidente solicitadas/enviadas?]] = "Sim", "PREENCHER","NA")</f>
        <v>NA</v>
      </c>
      <c r="BW855" s="108" t="s">
        <v>2696</v>
      </c>
      <c r="BX855" s="106" t="s">
        <v>7102</v>
      </c>
      <c r="BY855" s="140">
        <v>45909</v>
      </c>
      <c r="BZ855" s="146">
        <f>IF(Tabela2[[#This Row],[Data do documento de encerramento]]="NA","NA",IF(Tabela2[[#This Row],[Data do documento de encerramento]]="","Pendente de conclusão/ encerramento",_xlfn.DAYS(Tabela2[[#This Row],[Data do documento de encerramento]],J855)))</f>
        <v>84</v>
      </c>
      <c r="CA855" s="107" t="s">
        <v>10987</v>
      </c>
      <c r="CB855" s="143"/>
      <c r="CC855" s="147"/>
      <c r="CD855" s="147"/>
      <c r="CE855" s="147"/>
      <c r="CF855" s="147"/>
    </row>
    <row r="856" spans="1:84" ht="45.75">
      <c r="A856" s="214"/>
      <c r="B856" s="170" t="s">
        <v>10997</v>
      </c>
      <c r="C856" s="145" t="s">
        <v>2455</v>
      </c>
      <c r="D856" s="142" t="s">
        <v>10998</v>
      </c>
      <c r="E856" s="106" t="s">
        <v>10999</v>
      </c>
      <c r="F856" s="106"/>
      <c r="G856" s="106" t="s">
        <v>11000</v>
      </c>
      <c r="H856" s="106" t="s">
        <v>11001</v>
      </c>
      <c r="I856" s="208" t="s">
        <v>7120</v>
      </c>
      <c r="J856" s="208">
        <v>45706</v>
      </c>
      <c r="K856" s="208" t="s">
        <v>355</v>
      </c>
      <c r="L856" s="142" t="str">
        <f>IF(Tabela2[[#This Row],[Data]]="","Sem Informação",VLOOKUP(MONTH(Tabela2[[#This Row],[Data]]),'[1]Validação de dados'!$I$1:$J$13,2,0))</f>
        <v>Fevereiro</v>
      </c>
      <c r="M856" s="146">
        <f>YEAR(Tabela2[[#This Row],[Data]])</f>
        <v>2025</v>
      </c>
      <c r="N856" s="208" t="s">
        <v>122</v>
      </c>
      <c r="O856" s="208" t="s">
        <v>286</v>
      </c>
      <c r="P856" s="104" t="e">
        <f>VLOOKUP(Tabela2[[#This Row],[SIEMA]],Siema2024,21,FALSE)</f>
        <v>#REF!</v>
      </c>
      <c r="Q856" s="104">
        <v>1170</v>
      </c>
      <c r="R856" s="108"/>
      <c r="S856" s="107" t="str">
        <f>IF(Q856="","", IF(Q856="NC","", IF(Q856="NE","", IF(Q856="NA","",IFERROR(VLOOKUP(Q856,[1]Produtos!$A$1:$C$2319,2,FALSE),"Não Cadastrado")))))</f>
        <v>ÁLCOOL ETÍLICO, ETANOL</v>
      </c>
      <c r="T856" s="104" t="s">
        <v>6834</v>
      </c>
      <c r="U856" s="104" t="s">
        <v>7062</v>
      </c>
      <c r="V856" s="104">
        <f>IF(Q856="","",IF(ISNUMBER(Q856)=FALSE,"Não se aplica",IFERROR(VLOOKUP(Q856,Produtos!$A$1:$C$2319,3,FALSE),"Não Cadastrado")))</f>
        <v>3</v>
      </c>
      <c r="W856" s="104"/>
      <c r="X856" s="113" t="str">
        <f>IF(Tabela2[[#This Row],[Origem do acidente]] = "Plataforma", "PREENCHER","NA")</f>
        <v>NA</v>
      </c>
      <c r="Y856" s="109" t="str">
        <f>IF(W856="","", IF(W856="NC","", IF(W856="NE","", IF(W856="NA","",IFERROR(VLOOKUP(W856,[1]Produtos!$A$1:$C$2319,2,FALSE),"Não Cadastrado")))))</f>
        <v/>
      </c>
      <c r="Z856" s="104"/>
      <c r="AA856" s="104"/>
      <c r="AB856" s="104" t="str">
        <f>IF(W856="","",IF(ISNUMBER(W856)=FALSE,"Não se aplica",IFERROR(VLOOKUP(W856,[1]Produtos!$A$1:$C$2319,3,FALSE),"Não Cadastrado")))</f>
        <v/>
      </c>
      <c r="AC856" s="104"/>
      <c r="AD856" s="108" t="str">
        <f>IF(Tabela2[[#This Row],[Origem do acidente]] = "Plataforma", "PREENCHER","NA")</f>
        <v>NA</v>
      </c>
      <c r="AE856" s="107" t="str">
        <f>IF(AC856="","", IF(AC856="NC","", IF(AC856="NE","", IF(AC856="NA","",IFERROR(VLOOKUP(AC856,[1]Produtos!$A$1:$C$2319,2,FALSE),"Não Cadastrado")))))</f>
        <v/>
      </c>
      <c r="AF856" s="104"/>
      <c r="AG856" s="104"/>
      <c r="AH856" s="104" t="str">
        <f>IF(AC856="","",IF(ISNUMBER(AC856)=FALSE,"Não se aplica",IFERROR(VLOOKUP(AC856,Produtos!$A$1:$C$2319,3,FALSE),"Não Cadastrado")))</f>
        <v/>
      </c>
      <c r="AI856" s="104"/>
      <c r="AJ856" s="146" t="e">
        <f>VLOOKUP(Tabela2[[#This Row],[SIEMA]],Siema2024,26,FALSE)</f>
        <v>#REF!</v>
      </c>
      <c r="AK856" s="107" t="s">
        <v>7358</v>
      </c>
      <c r="AL856" s="107" t="s">
        <v>7180</v>
      </c>
      <c r="AM856" s="107"/>
      <c r="AN856" s="145"/>
      <c r="AO856" s="145"/>
      <c r="AP856" s="145"/>
      <c r="AQ856" s="145"/>
      <c r="AR856" s="147"/>
      <c r="AS856" s="145"/>
      <c r="AT856" s="145"/>
      <c r="AU856" s="145"/>
      <c r="AV856" s="145"/>
      <c r="AW856" s="145"/>
      <c r="AX856" s="145"/>
      <c r="AY856" s="145"/>
      <c r="AZ856" s="145"/>
      <c r="BA856" s="145"/>
      <c r="BB856" s="145"/>
      <c r="BC856" s="108" t="str">
        <f>IF(Tabela2[[#This Row],[Outro(s) ]] = "X", "PREENCHER","NA")</f>
        <v>NA</v>
      </c>
      <c r="BD856" s="145" t="s">
        <v>7181</v>
      </c>
      <c r="BE856" s="145"/>
      <c r="BF856" s="209" t="s">
        <v>6834</v>
      </c>
      <c r="BG856" s="209"/>
      <c r="BH856" s="211" t="s">
        <v>6834</v>
      </c>
      <c r="BI856" s="210" t="s">
        <v>7062</v>
      </c>
      <c r="BJ856" s="107" t="s">
        <v>7113</v>
      </c>
      <c r="BK856" s="104" t="s">
        <v>2696</v>
      </c>
      <c r="BL856" s="140">
        <v>45714</v>
      </c>
      <c r="BM856" s="145">
        <f ca="1">IF(Tabela2[[#This Row],[Data de atendimento do Ibama (considerar o primeiro documento/ação)]]="",_xlfn.DAYS(TODAY(),J856),_xlfn.DAYS(Tabela2[[#This Row],[Data de atendimento do Ibama (considerar o primeiro documento/ação)]],J856))</f>
        <v>8</v>
      </c>
      <c r="BN856" s="108" t="str">
        <f>IF(Tabela2[[#This Row],[Atendido pelo Ibama ("Não" ou "Sim")]]="Não","Preencher", IF(Tabela2[[#This Row],[Atendido pelo Ibama ("Não" ou "Sim")]]="Sim","NA",""))</f>
        <v>NA</v>
      </c>
      <c r="BO856" s="114" t="s">
        <v>7182</v>
      </c>
      <c r="BP856" s="108" t="str">
        <f>IF(Tabela2[[#This Row],[Forma de atendimento (primeiro documento/ação)]]= "Outros (especificar)", "PREENCHER","NA")</f>
        <v>NA</v>
      </c>
      <c r="BQ856" s="106" t="s">
        <v>123</v>
      </c>
      <c r="BR856" s="108" t="str">
        <f>IF(Tabela2[[#This Row],[Equipe do Ibama foi a campo? Houve sobrevoo do Poseidon?]] = "Sim", "PREENCHER","NA")</f>
        <v>NA</v>
      </c>
      <c r="BS856" s="108" t="str">
        <f>IF(Tabela2[[#This Row],[Se sim, foi emitida Ordem de Emergência? (informações vinculada à coluna CK)]] = "Sim", "PREENCHER","NA")</f>
        <v>NA</v>
      </c>
      <c r="BT856" s="108" t="s">
        <v>7225</v>
      </c>
      <c r="BU856" s="108" t="str">
        <f>IF(Tabela2[[#This Row],[Houve envio de Informações Pós-acidente (preencher "não se aplica" quando de competência estadual/municipal)]] = "Sim", "PREENCHER","NA")</f>
        <v>NA</v>
      </c>
      <c r="BV856" s="108" t="str">
        <f>IF(Tabela2[[#This Row],[Houve avaliação das informações pós-acidente solicitadas/enviadas?]] = "Sim", "PREENCHER","NA")</f>
        <v>NA</v>
      </c>
      <c r="BW856" s="108" t="s">
        <v>2696</v>
      </c>
      <c r="BX856" s="106" t="s">
        <v>7115</v>
      </c>
      <c r="BY856" s="140">
        <v>45854</v>
      </c>
      <c r="BZ856" s="146">
        <f>IF(Tabela2[[#This Row],[Data do documento de encerramento]]="NA","NA",IF(Tabela2[[#This Row],[Data do documento de encerramento]]="","Pendente de conclusão/ encerramento",_xlfn.DAYS(Tabela2[[#This Row],[Data do documento de encerramento]],J856)))</f>
        <v>148</v>
      </c>
      <c r="CA856" s="107"/>
      <c r="CB856" s="143"/>
      <c r="CC856" s="147"/>
      <c r="CD856" s="147"/>
      <c r="CE856" s="147"/>
      <c r="CF856" s="147"/>
    </row>
    <row r="857" spans="1:84" s="22" customFormat="1" ht="45.75">
      <c r="A857" s="14">
        <v>202571779257</v>
      </c>
      <c r="B857" s="170" t="s">
        <v>11002</v>
      </c>
      <c r="C857" s="145" t="s">
        <v>672</v>
      </c>
      <c r="D857" s="142" t="s">
        <v>10887</v>
      </c>
      <c r="E857" s="106" t="s">
        <v>7184</v>
      </c>
      <c r="F857" s="106" t="s">
        <v>11003</v>
      </c>
      <c r="G857" s="106" t="s">
        <v>11004</v>
      </c>
      <c r="H857" s="106" t="s">
        <v>11005</v>
      </c>
      <c r="I857" s="208" t="s">
        <v>7120</v>
      </c>
      <c r="J857" s="208">
        <v>45854</v>
      </c>
      <c r="K857" s="208" t="s">
        <v>121</v>
      </c>
      <c r="L857" s="142" t="str">
        <f>IF(Tabela2[[#This Row],[Data]]="","Sem Informação",VLOOKUP(MONTH(Tabela2[[#This Row],[Data]]),'[1]Validação de dados'!$I$1:$J$13,2,0))</f>
        <v>Julho</v>
      </c>
      <c r="M857" s="146">
        <f>YEAR(Tabela2[[#This Row],[Data]])</f>
        <v>2025</v>
      </c>
      <c r="N857" s="208" t="s">
        <v>230</v>
      </c>
      <c r="O857" s="208" t="s">
        <v>286</v>
      </c>
      <c r="P857" s="104" t="e">
        <f>VLOOKUP(Tabela2[[#This Row],[SIEMA]],Siema2024,21,FALSE)</f>
        <v>#REF!</v>
      </c>
      <c r="Q857" s="104">
        <v>3082</v>
      </c>
      <c r="R857" s="108" t="s">
        <v>11006</v>
      </c>
      <c r="S857" s="107" t="str">
        <f>IF(Q857="","", IF(Q857="NC","", IF(Q857="NE","", IF(Q857="NA","",IFERROR(VLOOKUP(Q857,[1]Produtos!$A$1:$C$2319,2,FALSE),"Não Cadastrado")))))</f>
        <v>SUBSTÂNCIA QUE APRESENTA RISCO PARA O MEIO AMBIENTE, LÍQUIDA, N.E.</v>
      </c>
      <c r="T857" s="104" t="s">
        <v>6834</v>
      </c>
      <c r="U857" s="104" t="s">
        <v>7062</v>
      </c>
      <c r="V857" s="104">
        <f>IF(Q857="","",IF(ISNUMBER(Q857)=FALSE,"Não se aplica",IFERROR(VLOOKUP(Q857,Produtos!$A$1:$C$2319,3,FALSE),"Não Cadastrado")))</f>
        <v>9</v>
      </c>
      <c r="W857" s="104"/>
      <c r="X857" s="113" t="str">
        <f>IF(Tabela2[[#This Row],[Origem do acidente]] = "Plataforma", "PREENCHER","NA")</f>
        <v>NA</v>
      </c>
      <c r="Y857" s="109" t="str">
        <f>IF(W857="","", IF(W857="NC","", IF(W857="NE","", IF(W857="NA","",IFERROR(VLOOKUP(W857,[1]Produtos!$A$1:$C$2319,2,FALSE),"Não Cadastrado")))))</f>
        <v/>
      </c>
      <c r="Z857" s="104"/>
      <c r="AA857" s="104"/>
      <c r="AB857" s="104" t="str">
        <f>IF(W857="","",IF(ISNUMBER(W857)=FALSE,"Não se aplica",IFERROR(VLOOKUP(W857,[1]Produtos!$A$1:$C$2319,3,FALSE),"Não Cadastrado")))</f>
        <v/>
      </c>
      <c r="AC857" s="104"/>
      <c r="AD857" s="108" t="str">
        <f>IF(Tabela2[[#This Row],[Origem do acidente]] = "Plataforma", "PREENCHER","NA")</f>
        <v>NA</v>
      </c>
      <c r="AE857" s="107" t="str">
        <f>IF(AC857="","", IF(AC857="NC","", IF(AC857="NE","", IF(AC857="NA","",IFERROR(VLOOKUP(AC857,[1]Produtos!$A$1:$C$2319,2,FALSE),"Não Cadastrado")))))</f>
        <v/>
      </c>
      <c r="AF857" s="104"/>
      <c r="AG857" s="104"/>
      <c r="AH857" s="104" t="str">
        <f>IF(AC857="","",IF(ISNUMBER(AC857)=FALSE,"Não se aplica",IFERROR(VLOOKUP(AC857,Produtos!$A$1:$C$2319,3,FALSE),"Não Cadastrado")))</f>
        <v/>
      </c>
      <c r="AI857" s="104"/>
      <c r="AJ857" s="146" t="s">
        <v>11007</v>
      </c>
      <c r="AK857" s="107" t="s">
        <v>6834</v>
      </c>
      <c r="AL857" s="107" t="s">
        <v>7180</v>
      </c>
      <c r="AM857" s="107"/>
      <c r="AN857" s="145"/>
      <c r="AO857" s="145"/>
      <c r="AP857" s="145"/>
      <c r="AQ857" s="145"/>
      <c r="AR857" s="147"/>
      <c r="AS857" s="145"/>
      <c r="AT857" s="145"/>
      <c r="AU857" s="145" t="s">
        <v>7181</v>
      </c>
      <c r="AV857" s="145"/>
      <c r="AW857" s="145"/>
      <c r="AX857" s="145"/>
      <c r="AY857" s="145"/>
      <c r="AZ857" s="145"/>
      <c r="BA857" s="145"/>
      <c r="BB857" s="145"/>
      <c r="BC857" s="108" t="str">
        <f>IF(Tabela2[[#This Row],[Outro(s) ]] = "X", "PREENCHER","NA")</f>
        <v>NA</v>
      </c>
      <c r="BD857" s="145"/>
      <c r="BE857" s="145"/>
      <c r="BF857" s="209" t="s">
        <v>11008</v>
      </c>
      <c r="BG857" s="209"/>
      <c r="BH857" s="211" t="s">
        <v>11009</v>
      </c>
      <c r="BI857" s="210" t="s">
        <v>2696</v>
      </c>
      <c r="BJ857" s="107" t="s">
        <v>7099</v>
      </c>
      <c r="BK857" s="104" t="s">
        <v>2696</v>
      </c>
      <c r="BL857" s="140">
        <v>45860</v>
      </c>
      <c r="BM857" s="145">
        <f ca="1">IF(Tabela2[[#This Row],[Data de atendimento do Ibama (considerar o primeiro documento/ação)]]="",_xlfn.DAYS(TODAY(),J857),_xlfn.DAYS(Tabela2[[#This Row],[Data de atendimento do Ibama (considerar o primeiro documento/ação)]],J857))</f>
        <v>6</v>
      </c>
      <c r="BN857" s="108" t="str">
        <f>IF(Tabela2[[#This Row],[Atendido pelo Ibama ("Não" ou "Sim")]]="Não","Preencher", IF(Tabela2[[#This Row],[Atendido pelo Ibama ("Não" ou "Sim")]]="Sim","NA",""))</f>
        <v>NA</v>
      </c>
      <c r="BO857" s="114" t="s">
        <v>7100</v>
      </c>
      <c r="BP857" s="108" t="str">
        <f>IF(Tabela2[[#This Row],[Forma de atendimento (primeiro documento/ação)]]= "Outros (especificar)", "PREENCHER","NA")</f>
        <v>NA</v>
      </c>
      <c r="BQ857" s="106" t="s">
        <v>123</v>
      </c>
      <c r="BR857" s="108" t="str">
        <f>IF(Tabela2[[#This Row],[Equipe do Ibama foi a campo? Houve sobrevoo do Poseidon?]] = "Sim", "PREENCHER","NA")</f>
        <v>NA</v>
      </c>
      <c r="BS857" s="108" t="str">
        <f>IF(Tabela2[[#This Row],[Se sim, foi emitida Ordem de Emergência? (informações vinculada à coluna CK)]] = "Sim", "PREENCHER","NA")</f>
        <v>NA</v>
      </c>
      <c r="BT857" s="108" t="s">
        <v>7114</v>
      </c>
      <c r="BU857" s="108" t="str">
        <f>IF(Tabela2[[#This Row],[Houve envio de Informações Pós-acidente (preencher "não se aplica" quando de competência estadual/municipal)]] = "Sim", "PREENCHER","NA")</f>
        <v>NA</v>
      </c>
      <c r="BV857" s="108" t="s">
        <v>2696</v>
      </c>
      <c r="BW857" s="108" t="s">
        <v>123</v>
      </c>
      <c r="BX857" s="106" t="s">
        <v>7127</v>
      </c>
      <c r="BY857" s="140"/>
      <c r="BZ857" s="146" t="str">
        <f>IF(Tabela2[[#This Row],[Data do documento de encerramento]]="NA","NA",IF(Tabela2[[#This Row],[Data do documento de encerramento]]="","Pendente de conclusão/ encerramento",_xlfn.DAYS(Tabela2[[#This Row],[Data do documento de encerramento]],J857)))</f>
        <v>Pendente de conclusão/ encerramento</v>
      </c>
      <c r="CA857" s="107" t="s">
        <v>10987</v>
      </c>
      <c r="CB857" s="143"/>
      <c r="CC857" s="147"/>
      <c r="CD857" s="147"/>
      <c r="CE857" s="147"/>
      <c r="CF857" s="147"/>
    </row>
    <row r="858" spans="1:84" ht="167.25">
      <c r="A858" s="247">
        <v>202571321615</v>
      </c>
      <c r="B858" s="106" t="s">
        <v>11010</v>
      </c>
      <c r="C858" s="145" t="s">
        <v>2455</v>
      </c>
      <c r="D858" s="142" t="s">
        <v>11011</v>
      </c>
      <c r="E858" s="106" t="s">
        <v>7746</v>
      </c>
      <c r="F858" s="106" t="s">
        <v>11012</v>
      </c>
      <c r="G858" s="141" t="s">
        <v>11013</v>
      </c>
      <c r="H858" s="141" t="s">
        <v>11014</v>
      </c>
      <c r="I858" s="229" t="s">
        <v>7120</v>
      </c>
      <c r="J858" s="229">
        <v>45851</v>
      </c>
      <c r="K858" s="229" t="s">
        <v>272</v>
      </c>
      <c r="L858" s="142" t="str">
        <f>IF(Tabela2[[#This Row],[Data]]="","Sem Informação",VLOOKUP(MONTH(Tabela2[[#This Row],[Data]]),'[1]Validação de dados'!$I$1:$J$13,2,0))</f>
        <v>Julho</v>
      </c>
      <c r="M858" s="142">
        <f>YEAR(Tabela2[[#This Row],[Data]])</f>
        <v>2025</v>
      </c>
      <c r="N858" s="229" t="s">
        <v>230</v>
      </c>
      <c r="O858" s="229" t="s">
        <v>286</v>
      </c>
      <c r="P858" s="106" t="e">
        <f>VLOOKUP(Tabela2[[#This Row],[SIEMA]],Siema2024,21,FALSE)</f>
        <v>#REF!</v>
      </c>
      <c r="Q858" s="106" t="s">
        <v>7127</v>
      </c>
      <c r="R858" s="108" t="s">
        <v>11015</v>
      </c>
      <c r="S858" s="109" t="str">
        <f>IF(Q858="","", IF(Q858="NC","", IF(Q858="NE","", IF(Q858="NA","",IFERROR(VLOOKUP(Q858,[1]Produtos!$A$1:$C$2319,2,FALSE),"Não Cadastrado")))))</f>
        <v/>
      </c>
      <c r="T858" s="106" t="s">
        <v>6834</v>
      </c>
      <c r="U858" s="104" t="s">
        <v>7062</v>
      </c>
      <c r="V858" s="106" t="str">
        <f>IF(Q858="","",IF(ISNUMBER(Q858)=FALSE,"Não se aplica",IFERROR(VLOOKUP(Q858,Produtos!$A$1:$C$2319,3,FALSE),"Não Cadastrado")))</f>
        <v>Não se aplica</v>
      </c>
      <c r="W858" s="106"/>
      <c r="X858" s="108" t="str">
        <f>IF(Tabela2[[#This Row],[Origem do acidente]] = "Plataforma", "PREENCHER","NA")</f>
        <v>NA</v>
      </c>
      <c r="Y858" s="106" t="str">
        <f>IF(W858="","", IF(W858="NC","", IF(W858="NE","", IF(W858="NA","",IFERROR(VLOOKUP(W858,[1]Produtos!$A$1:$C$2319,2,FALSE),"Não Cadastrado")))))</f>
        <v/>
      </c>
      <c r="Z858" s="106" t="e">
        <f>VLOOKUP(Tabela2[[#This Row],[SIEMA]],Siema2025,11,FALSE)</f>
        <v>#N/A</v>
      </c>
      <c r="AA858" s="106" t="e">
        <f>VLOOKUP(Tabela2[[#This Row],[SIEMA]],Siema2024,12,FALSE)</f>
        <v>#REF!</v>
      </c>
      <c r="AB858" s="106" t="str">
        <f>IF(W858="","",IF(ISNUMBER(W858)=FALSE,"Não se aplica",IFERROR(VLOOKUP(W858,[1]Produtos!$A$1:$C$2319,3,FALSE),"Não Cadastrado")))</f>
        <v/>
      </c>
      <c r="AC858" s="106"/>
      <c r="AD858" s="108" t="str">
        <f>IF(Tabela2[[#This Row],[Origem do acidente]] = "Plataforma", "PREENCHER","NA")</f>
        <v>NA</v>
      </c>
      <c r="AE858" s="106" t="str">
        <f>IF(AC858="","", IF(AC858="NC","", IF(AC858="NE","", IF(AC858="NA","",IFERROR(VLOOKUP(AC858,[1]Produtos!$A$1:$C$2319,2,FALSE),"Não Cadastrado")))))</f>
        <v/>
      </c>
      <c r="AF858" s="106"/>
      <c r="AG858" s="106"/>
      <c r="AH858" s="106" t="str">
        <f>IF(AC858="","",IF(ISNUMBER(AC858)=FALSE,"Não se aplica",IFERROR(VLOOKUP(AC858,Produtos!$A$1:$C$2319,3,FALSE),"Não Cadastrado")))</f>
        <v/>
      </c>
      <c r="AI858" s="106"/>
      <c r="AJ858" s="230" t="s">
        <v>11016</v>
      </c>
      <c r="AK858" s="107" t="s">
        <v>7311</v>
      </c>
      <c r="AL858" s="109" t="s">
        <v>7381</v>
      </c>
      <c r="AM858" s="107" t="s">
        <v>7180</v>
      </c>
      <c r="AN858" s="145"/>
      <c r="AO858" s="145"/>
      <c r="AP858" s="142"/>
      <c r="AQ858" s="145" t="s">
        <v>7181</v>
      </c>
      <c r="AR858" s="147"/>
      <c r="AS858" s="145"/>
      <c r="AT858" s="142"/>
      <c r="AU858" s="145" t="s">
        <v>7181</v>
      </c>
      <c r="AV858" s="145"/>
      <c r="AW858" s="145"/>
      <c r="AX858" s="142"/>
      <c r="AY858" s="145"/>
      <c r="AZ858" s="142"/>
      <c r="BA858" s="142"/>
      <c r="BB858" s="145"/>
      <c r="BC858" s="108" t="str">
        <f>IF(Tabela2[[#This Row],[Outro(s) ]] = "X", "PREENCHER","NA")</f>
        <v>NA</v>
      </c>
      <c r="BD858" s="145"/>
      <c r="BE858" s="142"/>
      <c r="BF858" s="209" t="s">
        <v>11017</v>
      </c>
      <c r="BG858" s="209"/>
      <c r="BH858" s="211" t="s">
        <v>11018</v>
      </c>
      <c r="BI858" s="210" t="s">
        <v>2696</v>
      </c>
      <c r="BJ858" s="109" t="s">
        <v>7099</v>
      </c>
      <c r="BK858" s="106" t="s">
        <v>2696</v>
      </c>
      <c r="BL858" s="140">
        <v>45859</v>
      </c>
      <c r="BM858" s="145">
        <f ca="1">IF(Tabela2[[#This Row],[Data de atendimento do Ibama (considerar o primeiro documento/ação)]]="",_xlfn.DAYS(TODAY(),J858),_xlfn.DAYS(Tabela2[[#This Row],[Data de atendimento do Ibama (considerar o primeiro documento/ação)]],J858))</f>
        <v>8</v>
      </c>
      <c r="BN858" s="108" t="str">
        <f>IF(Tabela2[[#This Row],[Atendido pelo Ibama ("Não" ou "Sim")]]="Não","Preencher", IF(Tabela2[[#This Row],[Atendido pelo Ibama ("Não" ou "Sim")]]="Sim","NA",""))</f>
        <v>NA</v>
      </c>
      <c r="BO858" s="114" t="s">
        <v>7100</v>
      </c>
      <c r="BP858" s="108" t="str">
        <f>IF(Tabela2[[#This Row],[Forma de atendimento (primeiro documento/ação)]]= "Outros (especificar)", "PREENCHER","NA")</f>
        <v>NA</v>
      </c>
      <c r="BQ858" s="108" t="s">
        <v>123</v>
      </c>
      <c r="BR858" s="108" t="str">
        <f>IF(Tabela2[[#This Row],[Equipe do Ibama foi a campo? Houve sobrevoo do Poseidon?]] = "Sim", "PREENCHER","NA")</f>
        <v>NA</v>
      </c>
      <c r="BS858" s="108" t="str">
        <f>IF(Tabela2[[#This Row],[Se sim, foi emitida Ordem de Emergência? (informações vinculada à coluna CK)]] = "Sim", "PREENCHER","NA")</f>
        <v>NA</v>
      </c>
      <c r="BT858" s="106" t="s">
        <v>7101</v>
      </c>
      <c r="BU858" s="106" t="s">
        <v>2696</v>
      </c>
      <c r="BV858" s="106" t="s">
        <v>123</v>
      </c>
      <c r="BW858" s="106" t="s">
        <v>2696</v>
      </c>
      <c r="BX858" s="106" t="s">
        <v>7102</v>
      </c>
      <c r="BY858" s="140">
        <v>45888</v>
      </c>
      <c r="BZ858" s="142">
        <f>IF(Tabela2[[#This Row],[Data do documento de encerramento]]="NA","NA",IF(Tabela2[[#This Row],[Data do documento de encerramento]]="","Pendente de conclusão/ encerramento",_xlfn.DAYS(Tabela2[[#This Row],[Data do documento de encerramento]],J858)))</f>
        <v>37</v>
      </c>
      <c r="CA858" s="109" t="s">
        <v>9474</v>
      </c>
      <c r="CB858" s="142"/>
      <c r="CC858" s="207"/>
      <c r="CD858" s="145"/>
      <c r="CE858" s="145"/>
      <c r="CF858" s="145"/>
    </row>
    <row r="859" spans="1:84" ht="45.75">
      <c r="A859" s="214">
        <v>202556650412</v>
      </c>
      <c r="B859" s="106" t="s">
        <v>8457</v>
      </c>
      <c r="C859" s="145" t="s">
        <v>2455</v>
      </c>
      <c r="D859" s="142" t="s">
        <v>11019</v>
      </c>
      <c r="E859" s="106" t="s">
        <v>8673</v>
      </c>
      <c r="F859" s="106" t="s">
        <v>11020</v>
      </c>
      <c r="G859" s="141" t="s">
        <v>11021</v>
      </c>
      <c r="H859" s="141" t="s">
        <v>11022</v>
      </c>
      <c r="I859" s="229" t="s">
        <v>7120</v>
      </c>
      <c r="J859" s="229">
        <v>45781</v>
      </c>
      <c r="K859" s="229" t="s">
        <v>11023</v>
      </c>
      <c r="L859" s="142" t="str">
        <f>IF(Tabela2[[#This Row],[Data]]="","Sem Informação",VLOOKUP(MONTH(Tabela2[[#This Row],[Data]]),'[1]Validação de dados'!$I$1:$J$13,2,0))</f>
        <v>Maio</v>
      </c>
      <c r="M859" s="142">
        <f>YEAR(Tabela2[[#This Row],[Data]])</f>
        <v>2025</v>
      </c>
      <c r="N859" s="229" t="s">
        <v>122</v>
      </c>
      <c r="O859" s="229" t="s">
        <v>286</v>
      </c>
      <c r="P859" s="106" t="e">
        <f>VLOOKUP(Tabela2[[#This Row],[SIEMA]],Siema2024,21,FALSE)</f>
        <v>#REF!</v>
      </c>
      <c r="Q859" s="106" t="s">
        <v>6834</v>
      </c>
      <c r="R859" s="108"/>
      <c r="S859" s="109" t="str">
        <f>IF(Q859="","", IF(Q859="NC","", IF(Q859="NE","", IF(Q859="NA","",IFERROR(VLOOKUP(Q859,[1]Produtos!$A$1:$C$2319,2,FALSE),"Não Cadastrado")))))</f>
        <v>Não Cadastrado</v>
      </c>
      <c r="T859" s="106"/>
      <c r="U859" s="104" t="s">
        <v>7062</v>
      </c>
      <c r="V859" s="106" t="s">
        <v>6834</v>
      </c>
      <c r="W859" s="106"/>
      <c r="X859" s="108" t="str">
        <f>IF(Tabela2[[#This Row],[Origem do acidente]] = "Plataforma", "PREENCHER","NA")</f>
        <v>NA</v>
      </c>
      <c r="Y859" s="106" t="str">
        <f>IF(W859="","", IF(W859="NC","", IF(W859="NE","", IF(W859="NA","",IFERROR(VLOOKUP(W859,[1]Produtos!$A$1:$C$2319,2,FALSE),"Não Cadastrado")))))</f>
        <v/>
      </c>
      <c r="Z859" s="106"/>
      <c r="AA859" s="106"/>
      <c r="AB859" s="104" t="str">
        <f>IF(W859="","",IF(ISNUMBER(W859)=FALSE,"Não se aplica",IFERROR(VLOOKUP(W859,[1]Produtos!$A$1:$C$2319,3,FALSE),"Não Cadastrado")))</f>
        <v/>
      </c>
      <c r="AC859" s="104"/>
      <c r="AD859" s="108" t="str">
        <f>IF(Tabela2[[#This Row],[Origem do acidente]] = "Plataforma", "PREENCHER","NA")</f>
        <v>NA</v>
      </c>
      <c r="AE859" s="104" t="str">
        <f>IF(AC859="","", IF(AC859="NC","", IF(AC859="NE","", IF(AC859="NA","",IFERROR(VLOOKUP(AC859,[1]Produtos!$A$1:$C$2319,2,FALSE),"Não Cadastrado")))))</f>
        <v/>
      </c>
      <c r="AF859" s="104"/>
      <c r="AG859" s="104"/>
      <c r="AH859" s="104" t="str">
        <f>IF(AC859="","",IF(ISNUMBER(AC859)=FALSE,"Não se aplica",IFERROR(VLOOKUP(AC859,Produtos!$A$1:$C$2319,3,FALSE),"Não Cadastrado")))</f>
        <v/>
      </c>
      <c r="AI859" s="104"/>
      <c r="AJ859" s="143" t="s">
        <v>11024</v>
      </c>
      <c r="AK859" s="107" t="s">
        <v>6834</v>
      </c>
      <c r="AL859" s="107"/>
      <c r="AM859" s="107"/>
      <c r="AN859" s="145"/>
      <c r="AO859" s="145"/>
      <c r="AP859" s="146"/>
      <c r="AQ859" s="145"/>
      <c r="AR859" s="147"/>
      <c r="AS859" s="145"/>
      <c r="AT859" s="146"/>
      <c r="AU859" s="145" t="s">
        <v>7181</v>
      </c>
      <c r="AV859" s="145"/>
      <c r="AW859" s="145"/>
      <c r="AX859" s="146"/>
      <c r="AY859" s="145"/>
      <c r="AZ859" s="146"/>
      <c r="BA859" s="146"/>
      <c r="BB859" s="145"/>
      <c r="BC859" s="108"/>
      <c r="BD859" s="145"/>
      <c r="BE859" s="146"/>
      <c r="BF859" s="209"/>
      <c r="BG859" s="209"/>
      <c r="BH859" s="211"/>
      <c r="BI859" s="246"/>
      <c r="BJ859" s="107" t="s">
        <v>7099</v>
      </c>
      <c r="BK859" s="104" t="s">
        <v>123</v>
      </c>
      <c r="BL859" s="140">
        <v>45785</v>
      </c>
      <c r="BM859" s="145">
        <f ca="1">IF(Tabela2[[#This Row],[Data de atendimento do Ibama (considerar o primeiro documento/ação)]]="",_xlfn.DAYS(TODAY(),J859),_xlfn.DAYS(Tabela2[[#This Row],[Data de atendimento do Ibama (considerar o primeiro documento/ação)]],J859))</f>
        <v>4</v>
      </c>
      <c r="BN859" s="108" t="s">
        <v>7904</v>
      </c>
      <c r="BO859" s="114" t="s">
        <v>7182</v>
      </c>
      <c r="BP859" s="108" t="str">
        <f>IF(Tabela2[[#This Row],[Forma de atendimento (primeiro documento/ação)]]= "Outros (especificar)", "PREENCHER","NA")</f>
        <v>NA</v>
      </c>
      <c r="BQ859" s="108" t="s">
        <v>123</v>
      </c>
      <c r="BR859" s="108" t="s">
        <v>123</v>
      </c>
      <c r="BS859" s="108" t="s">
        <v>7120</v>
      </c>
      <c r="BT859" s="106" t="s">
        <v>7225</v>
      </c>
      <c r="BU859" s="106" t="s">
        <v>123</v>
      </c>
      <c r="BV859" s="106" t="s">
        <v>123</v>
      </c>
      <c r="BW859" s="106" t="s">
        <v>2696</v>
      </c>
      <c r="BX859" s="106" t="s">
        <v>7102</v>
      </c>
      <c r="BY859" s="140">
        <v>45785</v>
      </c>
      <c r="BZ859" s="146">
        <f>IF(Tabela2[[#This Row],[Data do documento de encerramento]]="NA","NA",IF(Tabela2[[#This Row],[Data do documento de encerramento]]="","Pendente de conclusão/ encerramento",_xlfn.DAYS(Tabela2[[#This Row],[Data do documento de encerramento]],J859)))</f>
        <v>4</v>
      </c>
      <c r="CA859" s="107" t="s">
        <v>7791</v>
      </c>
      <c r="CB859" s="146"/>
      <c r="CC859" s="207"/>
      <c r="CD859" s="145"/>
      <c r="CE859" s="145"/>
      <c r="CF859" s="145"/>
    </row>
    <row r="860" spans="1:84" ht="30.75">
      <c r="A860" s="214">
        <v>202593079218</v>
      </c>
      <c r="B860" s="106" t="s">
        <v>11025</v>
      </c>
      <c r="C860" s="145" t="s">
        <v>8680</v>
      </c>
      <c r="D860" s="142" t="s">
        <v>11026</v>
      </c>
      <c r="E860" s="106" t="s">
        <v>9631</v>
      </c>
      <c r="F860" s="106"/>
      <c r="G860" s="141" t="s">
        <v>11027</v>
      </c>
      <c r="H860" s="141" t="s">
        <v>11028</v>
      </c>
      <c r="I860" s="229" t="s">
        <v>7120</v>
      </c>
      <c r="J860" s="229">
        <v>45786</v>
      </c>
      <c r="K860" s="229" t="s">
        <v>200</v>
      </c>
      <c r="L860" s="142" t="str">
        <f>IF(Tabela2[[#This Row],[Data]]="","Sem Informação",VLOOKUP(MONTH(Tabela2[[#This Row],[Data]]),'[1]Validação de dados'!$I$1:$J$13,2,0))</f>
        <v>Maio</v>
      </c>
      <c r="M860" s="142">
        <f>YEAR(Tabela2[[#This Row],[Data]])</f>
        <v>2025</v>
      </c>
      <c r="N860" s="229" t="s">
        <v>167</v>
      </c>
      <c r="O860" s="229" t="s">
        <v>286</v>
      </c>
      <c r="P860" s="106" t="e">
        <f>VLOOKUP(Tabela2[[#This Row],[SIEMA]],Siema2024,21,FALSE)</f>
        <v>#REF!</v>
      </c>
      <c r="Q860" s="106">
        <v>1350</v>
      </c>
      <c r="R860" s="108" t="s">
        <v>11029</v>
      </c>
      <c r="S860" s="109" t="str">
        <f>IF(Q860="","", IF(Q860="NC","", IF(Q860="NE","", IF(Q860="NA","",IFERROR(VLOOKUP(Q860,[1]Produtos!$A$1:$C$2319,2,FALSE),"Não Cadastrado")))))</f>
        <v>ENXOFRE</v>
      </c>
      <c r="T860" s="106" t="s">
        <v>9280</v>
      </c>
      <c r="U860" s="104" t="s">
        <v>7062</v>
      </c>
      <c r="V860" s="106">
        <f>IF(Q860="","",IF(ISNUMBER(Q860)=FALSE,"Não se aplica",IFERROR(VLOOKUP(Q860,Produtos!$A$1:$C$2319,3,FALSE),"Não Cadastrado")))</f>
        <v>4.0999999999999996</v>
      </c>
      <c r="W860" s="106"/>
      <c r="X860" s="108" t="str">
        <f>IF(Tabela2[[#This Row],[Origem do acidente]] = "Plataforma", "PREENCHER","NA")</f>
        <v>NA</v>
      </c>
      <c r="Y860" s="106" t="str">
        <f>IF(W860="","", IF(W860="NC","", IF(W860="NE","", IF(W860="NA","",IFERROR(VLOOKUP(W860,[1]Produtos!$A$1:$C$2319,2,FALSE),"Não Cadastrado")))))</f>
        <v/>
      </c>
      <c r="Z860" s="106"/>
      <c r="AA860" s="106"/>
      <c r="AB860" s="104" t="str">
        <f>IF(W860="","",IF(ISNUMBER(W860)=FALSE,"Não se aplica",IFERROR(VLOOKUP(W860,[1]Produtos!$A$1:$C$2319,3,FALSE),"Não Cadastrado")))</f>
        <v/>
      </c>
      <c r="AC860" s="104"/>
      <c r="AD860" s="108" t="str">
        <f>IF(Tabela2[[#This Row],[Origem do acidente]] = "Plataforma", "PREENCHER","NA")</f>
        <v>NA</v>
      </c>
      <c r="AE860" s="104" t="str">
        <f>IF(AC860="","", IF(AC860="NC","", IF(AC860="NE","", IF(AC860="NA","",IFERROR(VLOOKUP(AC860,[1]Produtos!$A$1:$C$2319,2,FALSE),"Não Cadastrado")))))</f>
        <v/>
      </c>
      <c r="AF860" s="104"/>
      <c r="AG860" s="104"/>
      <c r="AH860" s="104" t="str">
        <f>IF(AC860="","",IF(ISNUMBER(AC860)=FALSE,"Não se aplica",IFERROR(VLOOKUP(AC860,Produtos!$A$1:$C$2319,3,FALSE),"Não Cadastrado")))</f>
        <v/>
      </c>
      <c r="AI860" s="104"/>
      <c r="AJ860" s="143" t="s">
        <v>11030</v>
      </c>
      <c r="AK860" s="107" t="s">
        <v>7180</v>
      </c>
      <c r="AL860" s="107"/>
      <c r="AM860" s="107"/>
      <c r="AN860" s="145"/>
      <c r="AO860" s="145"/>
      <c r="AP860" s="146"/>
      <c r="AQ860" s="145"/>
      <c r="AR860" s="147"/>
      <c r="AS860" s="145"/>
      <c r="AT860" s="146"/>
      <c r="AU860" s="145" t="s">
        <v>7132</v>
      </c>
      <c r="AV860" s="145"/>
      <c r="AW860" s="145"/>
      <c r="AX860" s="146"/>
      <c r="AY860" s="145"/>
      <c r="AZ860" s="146"/>
      <c r="BA860" s="146"/>
      <c r="BB860" s="145"/>
      <c r="BC860" s="108" t="str">
        <f>IF(Tabela2[[#This Row],[Outro(s) ]] = "X", "PREENCHER","NA")</f>
        <v>NA</v>
      </c>
      <c r="BD860" s="145"/>
      <c r="BE860" s="146"/>
      <c r="BF860" s="209" t="s">
        <v>11031</v>
      </c>
      <c r="BG860" s="209"/>
      <c r="BH860" s="250">
        <v>19171258000151</v>
      </c>
      <c r="BI860" s="246" t="s">
        <v>2696</v>
      </c>
      <c r="BJ860" s="107" t="s">
        <v>7099</v>
      </c>
      <c r="BK860" s="104" t="s">
        <v>2696</v>
      </c>
      <c r="BL860" s="140">
        <v>45819</v>
      </c>
      <c r="BM860" s="145">
        <f ca="1">IF(Tabela2[[#This Row],[Data de atendimento do Ibama (considerar o primeiro documento/ação)]]="",_xlfn.DAYS(TODAY(),J860),_xlfn.DAYS(Tabela2[[#This Row],[Data de atendimento do Ibama (considerar o primeiro documento/ação)]],J860))</f>
        <v>33</v>
      </c>
      <c r="BN860" s="108" t="str">
        <f>IF(Tabela2[[#This Row],[Atendido pelo Ibama ("Não" ou "Sim")]]="Não","Preencher", IF(Tabela2[[#This Row],[Atendido pelo Ibama ("Não" ou "Sim")]]="Sim","NA",""))</f>
        <v>NA</v>
      </c>
      <c r="BO860" s="114" t="s">
        <v>7100</v>
      </c>
      <c r="BP860" s="108" t="s">
        <v>11032</v>
      </c>
      <c r="BQ860" s="108" t="s">
        <v>123</v>
      </c>
      <c r="BR860" s="108" t="s">
        <v>123</v>
      </c>
      <c r="BS860" s="108" t="s">
        <v>7120</v>
      </c>
      <c r="BT860" s="106" t="s">
        <v>7101</v>
      </c>
      <c r="BU860" s="106" t="s">
        <v>2696</v>
      </c>
      <c r="BV860" s="106" t="s">
        <v>123</v>
      </c>
      <c r="BW860" s="106" t="s">
        <v>2696</v>
      </c>
      <c r="BX860" s="106" t="s">
        <v>7102</v>
      </c>
      <c r="BY860" s="140">
        <v>46013</v>
      </c>
      <c r="BZ860" s="146">
        <f>IF(Tabela2[[#This Row],[Data do documento de encerramento]]="NA","NA",IF(Tabela2[[#This Row],[Data do documento de encerramento]]="","Pendente de conclusão/ encerramento",_xlfn.DAYS(Tabela2[[#This Row],[Data do documento de encerramento]],J860)))</f>
        <v>227</v>
      </c>
      <c r="CA860" s="107" t="s">
        <v>11033</v>
      </c>
      <c r="CB860" s="146"/>
      <c r="CC860" s="207"/>
      <c r="CD860" s="145"/>
      <c r="CE860" s="145"/>
      <c r="CF860" s="145"/>
    </row>
    <row r="861" spans="1:84" s="22" customFormat="1" ht="30.75">
      <c r="A861" s="247">
        <v>202562743239</v>
      </c>
      <c r="B861" s="106" t="s">
        <v>11034</v>
      </c>
      <c r="C861" s="145" t="s">
        <v>8680</v>
      </c>
      <c r="D861" s="142" t="s">
        <v>11035</v>
      </c>
      <c r="E861" s="106" t="s">
        <v>7184</v>
      </c>
      <c r="F861" s="106"/>
      <c r="G861" s="141" t="s">
        <v>11036</v>
      </c>
      <c r="H861" s="141" t="s">
        <v>11037</v>
      </c>
      <c r="I861" s="229" t="s">
        <v>7120</v>
      </c>
      <c r="J861" s="229">
        <v>45831</v>
      </c>
      <c r="K861" s="229" t="s">
        <v>299</v>
      </c>
      <c r="L861" s="142" t="str">
        <f>IF(Tabela2[[#This Row],[Data]]="","Sem Informação",VLOOKUP(MONTH(Tabela2[[#This Row],[Data]]),'[1]Validação de dados'!$I$1:$J$13,2,0))</f>
        <v>Junho</v>
      </c>
      <c r="M861" s="142">
        <f>YEAR(Tabela2[[#This Row],[Data]])</f>
        <v>2025</v>
      </c>
      <c r="N861" s="229" t="s">
        <v>167</v>
      </c>
      <c r="O861" s="229" t="s">
        <v>286</v>
      </c>
      <c r="P861" s="106" t="e">
        <f>VLOOKUP(Tabela2[[#This Row],[SIEMA]],Siema2024,21,FALSE)</f>
        <v>#REF!</v>
      </c>
      <c r="Q861" s="106">
        <v>3475</v>
      </c>
      <c r="R861" s="108" t="e">
        <f>VLOOKUP(Tabela2[[#This Row],[SIEMA]],Siema2025,10,FALSE)</f>
        <v>#N/A</v>
      </c>
      <c r="S861" s="109" t="str">
        <f>IF(Q861="","", IF(Q861="NC","", IF(Q861="NE","", IF(Q861="NA","",IFERROR(VLOOKUP(Q861,[1]Produtos!$A$1:$C$2319,2,FALSE),"Não Cadastrado")))))</f>
        <v>MISTURA DE ETANOL E GASOLINA ou MISTURA DE ETANOL E COMBUSTÍVEL PARA MOTORES  com mais de
10% de etanol</v>
      </c>
      <c r="T861" s="106">
        <v>14000</v>
      </c>
      <c r="U861" s="106" t="s">
        <v>648</v>
      </c>
      <c r="V861" s="106">
        <f>IF(Q861="","",IF(ISNUMBER(Q861)=FALSE,"Não se aplica",IFERROR(VLOOKUP(Q861,Produtos!$A$1:$C$2319,3,FALSE),"Não Cadastrado")))</f>
        <v>3</v>
      </c>
      <c r="W861" s="106">
        <v>1202</v>
      </c>
      <c r="X861" s="108" t="str">
        <f>IF(Tabela2[[#This Row],[Origem do acidente]] = "Plataforma", "PREENCHER","NA")</f>
        <v>NA</v>
      </c>
      <c r="Y861" s="106" t="str">
        <f>IF(W861="","", IF(W861="NC","", IF(W861="NE","", IF(W861="NA","",IFERROR(VLOOKUP(W861,[1]Produtos!$A$1:$C$2319,2,FALSE),"Não Cadastrado")))))</f>
        <v>GASÓLEO ou ÓLEO DIESEL ou ÓLEO PARA AQUECIMENTO, LEVE</v>
      </c>
      <c r="Z861" s="106">
        <v>11000</v>
      </c>
      <c r="AA861" s="106" t="s">
        <v>648</v>
      </c>
      <c r="AB861" s="106">
        <f>IF(W861="","",IF(ISNUMBER(W861)=FALSE,"Não se aplica",IFERROR(VLOOKUP(W861,[1]Produtos!$A$1:$C$2319,3,FALSE),"Não Cadastrado")))</f>
        <v>3</v>
      </c>
      <c r="AC861" s="106"/>
      <c r="AD861" s="108" t="str">
        <f>IF(Tabela2[[#This Row],[Origem do acidente]] = "Plataforma", "PREENCHER","NA")</f>
        <v>NA</v>
      </c>
      <c r="AE861" s="106" t="str">
        <f>IF(AC861="","", IF(AC861="NC","", IF(AC861="NE","", IF(AC861="NA","",IFERROR(VLOOKUP(AC861,[1]Produtos!$A$1:$C$2319,2,FALSE),"Não Cadastrado")))))</f>
        <v/>
      </c>
      <c r="AF861" s="106"/>
      <c r="AG861" s="106"/>
      <c r="AH861" s="106" t="str">
        <f>IF(AC861="","",IF(ISNUMBER(AC861)=FALSE,"Não se aplica",IFERROR(VLOOKUP(AC861,Produtos!$A$1:$C$2319,3,FALSE),"Não Cadastrado")))</f>
        <v/>
      </c>
      <c r="AI861" s="106"/>
      <c r="AJ861" s="230" t="s">
        <v>11038</v>
      </c>
      <c r="AK861" s="109" t="s">
        <v>7285</v>
      </c>
      <c r="AL861" s="109" t="s">
        <v>11039</v>
      </c>
      <c r="AM861" s="109"/>
      <c r="AN861" s="145"/>
      <c r="AO861" s="145"/>
      <c r="AP861" s="142"/>
      <c r="AQ861" s="145"/>
      <c r="AR861" s="147"/>
      <c r="AS861" s="145"/>
      <c r="AT861" s="142"/>
      <c r="AU861" s="145"/>
      <c r="AV861" s="145"/>
      <c r="AW861" s="145" t="s">
        <v>7181</v>
      </c>
      <c r="AX861" s="142"/>
      <c r="AY861" s="145"/>
      <c r="AZ861" s="142"/>
      <c r="BA861" s="142"/>
      <c r="BB861" s="145"/>
      <c r="BC861" s="108" t="str">
        <f>IF(Tabela2[[#This Row],[Outro(s) ]] = "X", "PREENCHER","NA")</f>
        <v>NA</v>
      </c>
      <c r="BD861" s="145"/>
      <c r="BE861" s="142"/>
      <c r="BF861" s="209" t="s">
        <v>11040</v>
      </c>
      <c r="BG861" s="209"/>
      <c r="BH861" s="211" t="s">
        <v>11041</v>
      </c>
      <c r="BI861" s="210" t="s">
        <v>123</v>
      </c>
      <c r="BJ861" s="109" t="s">
        <v>7099</v>
      </c>
      <c r="BK861" s="106" t="s">
        <v>123</v>
      </c>
      <c r="BL861" s="140"/>
      <c r="BM861" s="145">
        <f ca="1">IF(Tabela2[[#This Row],[Data de atendimento do Ibama (considerar o primeiro documento/ação)]]="",_xlfn.DAYS(TODAY(),J861),_xlfn.DAYS(Tabela2[[#This Row],[Data de atendimento do Ibama (considerar o primeiro documento/ação)]],J861))</f>
        <v>399</v>
      </c>
      <c r="BN861" s="108" t="s">
        <v>7458</v>
      </c>
      <c r="BO861" s="114" t="s">
        <v>637</v>
      </c>
      <c r="BP861" s="108" t="str">
        <f>IF(Tabela2[[#This Row],[Forma de atendimento (primeiro documento/ação)]]= "Outros (especificar)", "PREENCHER","NA")</f>
        <v>NA</v>
      </c>
      <c r="BQ861" s="108" t="s">
        <v>7120</v>
      </c>
      <c r="BR861" s="108" t="str">
        <f>IF(Tabela2[[#This Row],[Equipe do Ibama foi a campo? Houve sobrevoo do Poseidon?]] = "Sim", "PREENCHER","NA")</f>
        <v>NA</v>
      </c>
      <c r="BS861" s="108" t="str">
        <f>IF(Tabela2[[#This Row],[Se sim, foi emitida Ordem de Emergência? (informações vinculada à coluna CK)]] = "Sim", "PREENCHER","NA")</f>
        <v>NA</v>
      </c>
      <c r="BT861" s="106" t="s">
        <v>7225</v>
      </c>
      <c r="BU861" s="106" t="str">
        <f>IF(Tabela2[[#This Row],[Houve envio de Informações Pós-acidente (preencher "não se aplica" quando de competência estadual/municipal)]] = "Sim", "PREENCHER","NA")</f>
        <v>NA</v>
      </c>
      <c r="BV861" s="106" t="str">
        <f>IF(Tabela2[[#This Row],[Houve avaliação das informações pós-acidente solicitadas/enviadas?]] = "Sim", "PREENCHER","NA")</f>
        <v>NA</v>
      </c>
      <c r="BW861" s="106" t="s">
        <v>123</v>
      </c>
      <c r="BX861" s="106" t="s">
        <v>7127</v>
      </c>
      <c r="BY861" s="140"/>
      <c r="BZ861" s="142" t="str">
        <f>IF(Tabela2[[#This Row],[Data do documento de encerramento]]="NA","NA",IF(Tabela2[[#This Row],[Data do documento de encerramento]]="","Pendente de conclusão/ encerramento",_xlfn.DAYS(Tabela2[[#This Row],[Data do documento de encerramento]],J861)))</f>
        <v>Pendente de conclusão/ encerramento</v>
      </c>
      <c r="CA861" s="109" t="s">
        <v>7369</v>
      </c>
      <c r="CB861" s="142"/>
      <c r="CC861" s="207"/>
      <c r="CD861" s="145"/>
      <c r="CE861" s="145"/>
      <c r="CF861" s="145"/>
    </row>
    <row r="862" spans="1:84" s="22" customFormat="1" ht="76.5">
      <c r="A862" s="247">
        <v>202551661215</v>
      </c>
      <c r="B862" s="106" t="s">
        <v>11042</v>
      </c>
      <c r="C862" s="108" t="s">
        <v>7135</v>
      </c>
      <c r="D862" s="106" t="s">
        <v>11043</v>
      </c>
      <c r="E862" s="106" t="s">
        <v>7719</v>
      </c>
      <c r="F862" s="106" t="s">
        <v>11044</v>
      </c>
      <c r="G862" s="141" t="s">
        <v>11045</v>
      </c>
      <c r="H862" s="251" t="s">
        <v>11046</v>
      </c>
      <c r="I862" s="229" t="s">
        <v>7120</v>
      </c>
      <c r="J862" s="229">
        <v>45792</v>
      </c>
      <c r="K862" s="229" t="s">
        <v>142</v>
      </c>
      <c r="L862" s="142" t="str">
        <f>IF(Tabela2[[#This Row],[Data]]="","Sem Informação",VLOOKUP(MONTH(Tabela2[[#This Row],[Data]]),'[1]Validação de dados'!$I$1:$J$13,2,0))</f>
        <v>Maio</v>
      </c>
      <c r="M862" s="142">
        <f>YEAR(Tabela2[[#This Row],[Data]])</f>
        <v>2025</v>
      </c>
      <c r="N862" s="229" t="s">
        <v>143</v>
      </c>
      <c r="O862" s="229" t="s">
        <v>286</v>
      </c>
      <c r="P862" s="106" t="e">
        <f>VLOOKUP(Tabela2[[#This Row],[SIEMA]],Siema2024,21,FALSE)</f>
        <v>#REF!</v>
      </c>
      <c r="Q862" s="106">
        <v>2586</v>
      </c>
      <c r="R862" s="108" t="s">
        <v>11047</v>
      </c>
      <c r="S862" s="109" t="str">
        <f>IF(Q862="","", IF(Q862="NC","", IF(Q862="NE","", IF(Q862="NA","",IFERROR(VLOOKUP(Q862,[1]Produtos!$A$1:$C$2319,2,FALSE),"Não Cadastrado")))))</f>
        <v>ÁCIDOS ALQUILSULFÔNICOS, LÍQUIDOS ou ÁCIDOS ARILSULFÔNICOS, LÍQUIDOS, com até 5% de ácido sulfúrico
livre</v>
      </c>
      <c r="T862" s="106">
        <v>34.380000000000003</v>
      </c>
      <c r="U862" s="106" t="s">
        <v>7111</v>
      </c>
      <c r="V862" s="106">
        <f>IF(Q862="","",IF(ISNUMBER(Q862)=FALSE,"Não se aplica",IFERROR(VLOOKUP(Q862,Produtos!$A$1:$C$2319,3,FALSE),"Não Cadastrado")))</f>
        <v>8</v>
      </c>
      <c r="W862" s="106"/>
      <c r="X862" s="108" t="str">
        <f>IF(Tabela2[[#This Row],[Origem do acidente]] = "Plataforma", "PREENCHER","NA")</f>
        <v>NA</v>
      </c>
      <c r="Y862" s="106" t="str">
        <f>IF(W862="","", IF(W862="NC","", IF(W862="NE","", IF(W862="NA","",IFERROR(VLOOKUP(W862,[1]Produtos!$A$1:$C$2319,2,FALSE),"Não Cadastrado")))))</f>
        <v/>
      </c>
      <c r="Z862" s="106" t="e">
        <f>VLOOKUP(Tabela2[[#This Row],[SIEMA]],Siema2025,11,FALSE)</f>
        <v>#N/A</v>
      </c>
      <c r="AA862" s="106" t="e">
        <f>VLOOKUP(Tabela2[[#This Row],[SIEMA]],Siema2024,12,FALSE)</f>
        <v>#REF!</v>
      </c>
      <c r="AB862" s="106" t="str">
        <f>IF(W862="","",IF(ISNUMBER(W862)=FALSE,"Não se aplica",IFERROR(VLOOKUP(W862,[1]Produtos!$A$1:$C$2319,3,FALSE),"Não Cadastrado")))</f>
        <v/>
      </c>
      <c r="AC862" s="106"/>
      <c r="AD862" s="108" t="str">
        <f>IF(Tabela2[[#This Row],[Origem do acidente]] = "Plataforma", "PREENCHER","NA")</f>
        <v>NA</v>
      </c>
      <c r="AE862" s="106" t="str">
        <f>IF(AC862="","", IF(AC862="NC","", IF(AC862="NE","", IF(AC862="NA","",IFERROR(VLOOKUP(AC862,[1]Produtos!$A$1:$C$2319,2,FALSE),"Não Cadastrado")))))</f>
        <v/>
      </c>
      <c r="AF862" s="106"/>
      <c r="AG862" s="106"/>
      <c r="AH862" s="106" t="str">
        <f>IF(AC862="","",IF(ISNUMBER(AC862)=FALSE,"Não se aplica",IFERROR(VLOOKUP(AC862,Produtos!$A$1:$C$2319,3,FALSE),"Não Cadastrado")))</f>
        <v/>
      </c>
      <c r="AI862" s="106"/>
      <c r="AJ862" s="230" t="s">
        <v>11048</v>
      </c>
      <c r="AK862" s="109" t="s">
        <v>7180</v>
      </c>
      <c r="AL862" s="109"/>
      <c r="AM862" s="109"/>
      <c r="AN862" s="145"/>
      <c r="AO862" s="145"/>
      <c r="AP862" s="142"/>
      <c r="AQ862" s="147" t="s">
        <v>7132</v>
      </c>
      <c r="AR862" s="147"/>
      <c r="AS862" s="145"/>
      <c r="AT862" s="142"/>
      <c r="AU862" s="145" t="s">
        <v>7132</v>
      </c>
      <c r="AV862" s="145"/>
      <c r="AW862" s="145"/>
      <c r="AX862" s="142"/>
      <c r="AY862" s="145"/>
      <c r="AZ862" s="142"/>
      <c r="BA862" s="142"/>
      <c r="BB862" s="145"/>
      <c r="BC862" s="108" t="str">
        <f>IF(Tabela2[[#This Row],[Outro(s) ]] = "X", "PREENCHER","NA")</f>
        <v>NA</v>
      </c>
      <c r="BD862" s="145"/>
      <c r="BE862" s="142"/>
      <c r="BF862" s="209" t="s">
        <v>11049</v>
      </c>
      <c r="BG862" s="209"/>
      <c r="BH862" s="250">
        <v>9602795000344</v>
      </c>
      <c r="BI862" s="210" t="s">
        <v>7062</v>
      </c>
      <c r="BJ862" s="109" t="s">
        <v>7099</v>
      </c>
      <c r="BK862" s="106" t="s">
        <v>123</v>
      </c>
      <c r="BL862" s="140">
        <v>45796</v>
      </c>
      <c r="BM862" s="145">
        <f ca="1">IF(Tabela2[[#This Row],[Data de atendimento do Ibama (considerar o primeiro documento/ação)]]="",_xlfn.DAYS(TODAY(),J862),_xlfn.DAYS(Tabela2[[#This Row],[Data de atendimento do Ibama (considerar o primeiro documento/ação)]],J862))</f>
        <v>4</v>
      </c>
      <c r="BN862" s="108" t="s">
        <v>7904</v>
      </c>
      <c r="BO862" s="114" t="s">
        <v>7182</v>
      </c>
      <c r="BP862" s="108" t="s">
        <v>11050</v>
      </c>
      <c r="BQ862" s="108" t="s">
        <v>123</v>
      </c>
      <c r="BR862" s="108" t="s">
        <v>123</v>
      </c>
      <c r="BS862" s="108" t="s">
        <v>7120</v>
      </c>
      <c r="BT862" s="106" t="s">
        <v>7126</v>
      </c>
      <c r="BU862" s="106" t="s">
        <v>2696</v>
      </c>
      <c r="BV862" s="106" t="s">
        <v>123</v>
      </c>
      <c r="BW862" s="106" t="s">
        <v>2696</v>
      </c>
      <c r="BX862" s="106" t="s">
        <v>7102</v>
      </c>
      <c r="BY862" s="140">
        <v>45951</v>
      </c>
      <c r="BZ862" s="142">
        <f>IF(Tabela2[[#This Row],[Data do documento de encerramento]]="NA","NA",IF(Tabela2[[#This Row],[Data do documento de encerramento]]="","Pendente de conclusão/ encerramento",_xlfn.DAYS(Tabela2[[#This Row],[Data do documento de encerramento]],J862)))</f>
        <v>159</v>
      </c>
      <c r="CA862" s="109" t="s">
        <v>10470</v>
      </c>
      <c r="CB862" s="142"/>
      <c r="CC862" s="207"/>
      <c r="CD862" s="145"/>
      <c r="CE862" s="145"/>
      <c r="CF862" s="145"/>
    </row>
    <row r="863" spans="1:84">
      <c r="A863" s="214"/>
      <c r="B863" s="106"/>
      <c r="C863" s="108"/>
      <c r="D863" s="106"/>
      <c r="E863" s="106"/>
      <c r="F863" s="106"/>
      <c r="G863" s="141"/>
      <c r="H863" s="141"/>
      <c r="I863" s="142"/>
      <c r="J863" s="140"/>
      <c r="K863" s="106"/>
      <c r="L863" s="106"/>
      <c r="M863" s="142"/>
      <c r="N863" s="142"/>
      <c r="O863" s="142"/>
      <c r="P863" s="106"/>
      <c r="Q863" s="106"/>
      <c r="R863" s="108"/>
      <c r="S863" s="109"/>
      <c r="T863" s="106"/>
      <c r="U863" s="106"/>
      <c r="V863" s="106"/>
      <c r="W863" s="106"/>
      <c r="X863" s="108"/>
      <c r="Y863" s="106"/>
      <c r="Z863" s="106"/>
      <c r="AA863" s="106"/>
      <c r="AB863" s="104"/>
      <c r="AC863" s="104"/>
      <c r="AD863" s="108"/>
      <c r="AE863" s="104"/>
      <c r="AF863" s="104"/>
      <c r="AG863" s="104"/>
      <c r="AH863" s="104"/>
      <c r="AI863" s="113"/>
      <c r="AJ863" s="143"/>
      <c r="AK863" s="107"/>
      <c r="AL863" s="107"/>
      <c r="AM863" s="107"/>
      <c r="AN863" s="144"/>
      <c r="AO863" s="145"/>
      <c r="AP863" s="146"/>
      <c r="AQ863" s="145"/>
      <c r="AR863" s="147"/>
      <c r="AS863" s="145"/>
      <c r="AT863" s="146"/>
      <c r="AU863" s="145"/>
      <c r="AV863" s="145"/>
      <c r="AW863" s="145"/>
      <c r="AX863" s="146"/>
      <c r="AY863" s="145"/>
      <c r="AZ863" s="146"/>
      <c r="BA863" s="146"/>
      <c r="BB863" s="145"/>
      <c r="BC863" s="108"/>
      <c r="BD863" s="145"/>
      <c r="BE863" s="146"/>
      <c r="BF863" s="146"/>
      <c r="BG863" s="146"/>
      <c r="BH863" s="148"/>
      <c r="BI863" s="149"/>
      <c r="BJ863" s="107"/>
      <c r="BK863" s="104"/>
      <c r="BL863" s="106"/>
      <c r="BM863" s="145"/>
      <c r="BN863" s="108"/>
      <c r="BO863" s="114"/>
      <c r="BP863" s="108"/>
      <c r="BQ863" s="108"/>
      <c r="BR863" s="108"/>
      <c r="BS863" s="108"/>
      <c r="BT863" s="106"/>
      <c r="BU863" s="106"/>
      <c r="BV863" s="106"/>
      <c r="BW863" s="106"/>
      <c r="BX863" s="106"/>
      <c r="BY863" s="106"/>
      <c r="BZ863" s="146"/>
      <c r="CA863" s="107"/>
      <c r="CB863" s="146"/>
      <c r="CC863" s="150"/>
      <c r="CD863" s="145"/>
      <c r="CE863" s="145"/>
      <c r="CF863" s="145"/>
    </row>
    <row r="864" spans="1:84">
      <c r="A864" s="214"/>
      <c r="B864" s="106"/>
      <c r="C864" s="108"/>
      <c r="D864" s="106"/>
      <c r="E864" s="106"/>
      <c r="F864" s="106"/>
      <c r="G864" s="141"/>
      <c r="H864" s="141"/>
      <c r="I864" s="142"/>
      <c r="J864" s="140"/>
      <c r="K864" s="106"/>
      <c r="L864" s="106"/>
      <c r="M864" s="142"/>
      <c r="N864" s="142"/>
      <c r="O864" s="142"/>
      <c r="P864" s="106"/>
      <c r="Q864" s="106"/>
      <c r="R864" s="108"/>
      <c r="S864" s="109"/>
      <c r="T864" s="106"/>
      <c r="U864" s="106"/>
      <c r="V864" s="106"/>
      <c r="W864" s="106"/>
      <c r="X864" s="108"/>
      <c r="Y864" s="106"/>
      <c r="Z864" s="106"/>
      <c r="AA864" s="106"/>
      <c r="AB864" s="104"/>
      <c r="AC864" s="104"/>
      <c r="AD864" s="108"/>
      <c r="AE864" s="104"/>
      <c r="AF864" s="104"/>
      <c r="AG864" s="104"/>
      <c r="AH864" s="104"/>
      <c r="AI864" s="113"/>
      <c r="AJ864" s="143"/>
      <c r="AK864" s="107"/>
      <c r="AL864" s="107"/>
      <c r="AM864" s="107"/>
      <c r="AN864" s="144"/>
      <c r="AO864" s="145"/>
      <c r="AP864" s="146"/>
      <c r="AQ864" s="145"/>
      <c r="AR864" s="147"/>
      <c r="AS864" s="145"/>
      <c r="AT864" s="146"/>
      <c r="AU864" s="145"/>
      <c r="AV864" s="145"/>
      <c r="AW864" s="145"/>
      <c r="AX864" s="146"/>
      <c r="AY864" s="145"/>
      <c r="AZ864" s="146"/>
      <c r="BA864" s="146"/>
      <c r="BB864" s="145"/>
      <c r="BC864" s="108"/>
      <c r="BD864" s="145"/>
      <c r="BE864" s="146"/>
      <c r="BF864" s="146"/>
      <c r="BG864" s="146"/>
      <c r="BH864" s="148"/>
      <c r="BI864" s="149"/>
      <c r="BJ864" s="107"/>
      <c r="BK864" s="104"/>
      <c r="BL864" s="106"/>
      <c r="BM864" s="145"/>
      <c r="BN864" s="108"/>
      <c r="BO864" s="114"/>
      <c r="BP864" s="108"/>
      <c r="BQ864" s="108"/>
      <c r="BR864" s="108"/>
      <c r="BS864" s="108"/>
      <c r="BT864" s="106"/>
      <c r="BU864" s="106"/>
      <c r="BV864" s="106"/>
      <c r="BW864" s="106"/>
      <c r="BX864" s="106"/>
      <c r="BY864" s="106"/>
      <c r="BZ864" s="146"/>
      <c r="CA864" s="107"/>
      <c r="CB864" s="146"/>
      <c r="CC864" s="150"/>
      <c r="CD864" s="145"/>
      <c r="CE864" s="145"/>
      <c r="CF864" s="145"/>
    </row>
    <row r="865" spans="1:84">
      <c r="A865" s="214"/>
      <c r="B865" s="106"/>
      <c r="C865" s="108"/>
      <c r="D865" s="106"/>
      <c r="E865" s="106"/>
      <c r="F865" s="106"/>
      <c r="G865" s="141"/>
      <c r="H865" s="141"/>
      <c r="I865" s="142"/>
      <c r="J865" s="140"/>
      <c r="K865" s="106"/>
      <c r="L865" s="106"/>
      <c r="M865" s="142"/>
      <c r="N865" s="142"/>
      <c r="O865" s="142"/>
      <c r="P865" s="106"/>
      <c r="Q865" s="106"/>
      <c r="R865" s="108"/>
      <c r="S865" s="109"/>
      <c r="T865" s="106"/>
      <c r="U865" s="106"/>
      <c r="V865" s="106"/>
      <c r="W865" s="106"/>
      <c r="X865" s="108"/>
      <c r="Y865" s="106"/>
      <c r="Z865" s="106"/>
      <c r="AA865" s="106"/>
      <c r="AB865" s="104"/>
      <c r="AC865" s="104"/>
      <c r="AD865" s="108"/>
      <c r="AE865" s="104"/>
      <c r="AF865" s="104"/>
      <c r="AG865" s="104"/>
      <c r="AH865" s="104"/>
      <c r="AI865" s="113"/>
      <c r="AJ865" s="143"/>
      <c r="AK865" s="107"/>
      <c r="AL865" s="107"/>
      <c r="AM865" s="107"/>
      <c r="AN865" s="144"/>
      <c r="AO865" s="145"/>
      <c r="AP865" s="146"/>
      <c r="AQ865" s="145"/>
      <c r="AR865" s="147"/>
      <c r="AS865" s="145"/>
      <c r="AT865" s="146"/>
      <c r="AU865" s="145"/>
      <c r="AV865" s="145"/>
      <c r="AW865" s="145"/>
      <c r="AX865" s="146"/>
      <c r="AY865" s="145"/>
      <c r="AZ865" s="146"/>
      <c r="BA865" s="146"/>
      <c r="BB865" s="145"/>
      <c r="BC865" s="108"/>
      <c r="BD865" s="145"/>
      <c r="BE865" s="146"/>
      <c r="BF865" s="146"/>
      <c r="BG865" s="146"/>
      <c r="BH865" s="148"/>
      <c r="BI865" s="149"/>
      <c r="BJ865" s="107"/>
      <c r="BK865" s="104"/>
      <c r="BL865" s="106"/>
      <c r="BM865" s="145"/>
      <c r="BN865" s="108"/>
      <c r="BO865" s="114"/>
      <c r="BP865" s="108"/>
      <c r="BQ865" s="108"/>
      <c r="BR865" s="108"/>
      <c r="BS865" s="108"/>
      <c r="BT865" s="106"/>
      <c r="BU865" s="106"/>
      <c r="BV865" s="106"/>
      <c r="BW865" s="106"/>
      <c r="BX865" s="106"/>
      <c r="BY865" s="106"/>
      <c r="BZ865" s="146"/>
      <c r="CA865" s="107"/>
      <c r="CB865" s="146"/>
      <c r="CC865" s="150"/>
      <c r="CD865" s="145"/>
      <c r="CE865" s="145"/>
      <c r="CF865" s="145"/>
    </row>
    <row r="866" spans="1:84">
      <c r="A866" s="214"/>
      <c r="B866" s="106"/>
      <c r="C866" s="108"/>
      <c r="D866" s="106"/>
      <c r="E866" s="106"/>
      <c r="F866" s="106"/>
      <c r="G866" s="141"/>
      <c r="H866" s="141"/>
      <c r="I866" s="142"/>
      <c r="J866" s="140"/>
      <c r="K866" s="106"/>
      <c r="L866" s="106"/>
      <c r="M866" s="142"/>
      <c r="N866" s="142"/>
      <c r="O866" s="142"/>
      <c r="P866" s="106"/>
      <c r="Q866" s="257"/>
      <c r="R866" s="108"/>
      <c r="S866" s="109"/>
      <c r="T866" s="106"/>
      <c r="U866" s="106"/>
      <c r="V866" s="106"/>
      <c r="W866" s="106"/>
      <c r="X866" s="108"/>
      <c r="Y866" s="106"/>
      <c r="Z866" s="106"/>
      <c r="AA866" s="106"/>
      <c r="AB866" s="104"/>
      <c r="AC866" s="104"/>
      <c r="AD866" s="108"/>
      <c r="AE866" s="104"/>
      <c r="AF866" s="104"/>
      <c r="AG866" s="104"/>
      <c r="AH866" s="104"/>
      <c r="AI866" s="113"/>
      <c r="AJ866" s="143"/>
      <c r="AK866" s="107"/>
      <c r="AL866" s="107"/>
      <c r="AM866" s="107"/>
      <c r="AN866" s="144"/>
      <c r="AO866" s="145"/>
      <c r="AP866" s="146"/>
      <c r="AQ866" s="145"/>
      <c r="AR866" s="147"/>
      <c r="AS866" s="145"/>
      <c r="AT866" s="146"/>
      <c r="AU866" s="145"/>
      <c r="AV866" s="145"/>
      <c r="AW866" s="145"/>
      <c r="AX866" s="146"/>
      <c r="AY866" s="145"/>
      <c r="AZ866" s="146"/>
      <c r="BA866" s="146"/>
      <c r="BB866" s="145"/>
      <c r="BC866" s="108"/>
      <c r="BD866" s="145"/>
      <c r="BE866" s="146"/>
      <c r="BF866" s="146"/>
      <c r="BG866" s="146"/>
      <c r="BH866" s="148"/>
      <c r="BI866" s="149"/>
      <c r="BJ866" s="107"/>
      <c r="BK866" s="104"/>
      <c r="BL866" s="106"/>
      <c r="BM866" s="145"/>
      <c r="BN866" s="108"/>
      <c r="BO866" s="114"/>
      <c r="BP866" s="108"/>
      <c r="BQ866" s="108"/>
      <c r="BR866" s="108"/>
      <c r="BS866" s="108"/>
      <c r="BT866" s="106"/>
      <c r="BU866" s="106"/>
      <c r="BV866" s="106"/>
      <c r="BW866" s="106"/>
      <c r="BX866" s="106"/>
      <c r="BY866" s="106"/>
      <c r="BZ866" s="146"/>
      <c r="CA866" s="107"/>
      <c r="CB866" s="146"/>
      <c r="CC866" s="150"/>
      <c r="CD866" s="145"/>
      <c r="CE866" s="145"/>
      <c r="CF866" s="145"/>
    </row>
    <row r="867" spans="1:84">
      <c r="A867" s="214"/>
      <c r="B867" s="106"/>
      <c r="C867" s="108"/>
      <c r="D867" s="106"/>
      <c r="E867" s="106"/>
      <c r="F867" s="106"/>
      <c r="G867" s="141"/>
      <c r="H867" s="141"/>
      <c r="I867" s="142"/>
      <c r="J867" s="140"/>
      <c r="K867" s="106"/>
      <c r="L867" s="106"/>
      <c r="M867" s="142"/>
      <c r="N867" s="142"/>
      <c r="O867" s="142"/>
      <c r="P867" s="106"/>
      <c r="Q867" s="257"/>
      <c r="R867" s="108"/>
      <c r="S867" s="109"/>
      <c r="T867" s="106"/>
      <c r="U867" s="106"/>
      <c r="V867" s="106"/>
      <c r="W867" s="106"/>
      <c r="X867" s="108"/>
      <c r="Y867" s="106"/>
      <c r="Z867" s="106"/>
      <c r="AA867" s="106"/>
      <c r="AB867" s="104"/>
      <c r="AC867" s="104"/>
      <c r="AD867" s="108"/>
      <c r="AE867" s="104"/>
      <c r="AF867" s="104"/>
      <c r="AG867" s="104"/>
      <c r="AH867" s="104"/>
      <c r="AI867" s="113"/>
      <c r="AJ867" s="143"/>
      <c r="AK867" s="107"/>
      <c r="AL867" s="107"/>
      <c r="AM867" s="107"/>
      <c r="AN867" s="144"/>
      <c r="AO867" s="145"/>
      <c r="AP867" s="146"/>
      <c r="AQ867" s="145"/>
      <c r="AR867" s="147"/>
      <c r="AS867" s="145"/>
      <c r="AT867" s="146"/>
      <c r="AU867" s="145"/>
      <c r="AV867" s="145"/>
      <c r="AW867" s="145"/>
      <c r="AX867" s="146"/>
      <c r="AY867" s="145"/>
      <c r="AZ867" s="146"/>
      <c r="BA867" s="146"/>
      <c r="BB867" s="145"/>
      <c r="BC867" s="108"/>
      <c r="BD867" s="145"/>
      <c r="BE867" s="146"/>
      <c r="BF867" s="146"/>
      <c r="BG867" s="146"/>
      <c r="BH867" s="148"/>
      <c r="BI867" s="149"/>
      <c r="BJ867" s="107"/>
      <c r="BK867" s="104"/>
      <c r="BL867" s="106"/>
      <c r="BM867" s="145"/>
      <c r="BN867" s="108"/>
      <c r="BO867" s="114"/>
      <c r="BP867" s="108"/>
      <c r="BQ867" s="108"/>
      <c r="BR867" s="108"/>
      <c r="BS867" s="108"/>
      <c r="BT867" s="106"/>
      <c r="BU867" s="106"/>
      <c r="BV867" s="106"/>
      <c r="BW867" s="106"/>
      <c r="BX867" s="106"/>
      <c r="BY867" s="106"/>
      <c r="BZ867" s="146"/>
      <c r="CA867" s="107"/>
      <c r="CB867" s="146"/>
      <c r="CC867" s="150"/>
      <c r="CD867" s="145"/>
      <c r="CE867" s="145"/>
      <c r="CF867" s="145"/>
    </row>
    <row r="868" spans="1:84">
      <c r="A868" s="214"/>
      <c r="B868" s="106"/>
      <c r="C868" s="108"/>
      <c r="D868" s="106"/>
      <c r="E868" s="106"/>
      <c r="F868" s="106"/>
      <c r="G868" s="141"/>
      <c r="H868" s="141"/>
      <c r="I868" s="142"/>
      <c r="J868" s="140"/>
      <c r="K868" s="106"/>
      <c r="L868" s="106"/>
      <c r="M868" s="142"/>
      <c r="N868" s="142"/>
      <c r="O868" s="142"/>
      <c r="P868" s="106"/>
      <c r="Q868" s="257"/>
      <c r="R868" s="108"/>
      <c r="S868" s="109"/>
      <c r="T868" s="106"/>
      <c r="U868" s="106"/>
      <c r="V868" s="106"/>
      <c r="W868" s="106"/>
      <c r="X868" s="108"/>
      <c r="Y868" s="106"/>
      <c r="Z868" s="106"/>
      <c r="AA868" s="106"/>
      <c r="AB868" s="104"/>
      <c r="AC868" s="104"/>
      <c r="AD868" s="108"/>
      <c r="AE868" s="104"/>
      <c r="AF868" s="104"/>
      <c r="AG868" s="104"/>
      <c r="AH868" s="104"/>
      <c r="AI868" s="113"/>
      <c r="AJ868" s="143"/>
      <c r="AK868" s="107"/>
      <c r="AL868" s="107"/>
      <c r="AM868" s="107"/>
      <c r="AN868" s="144"/>
      <c r="AO868" s="145"/>
      <c r="AP868" s="146"/>
      <c r="AQ868" s="145"/>
      <c r="AR868" s="147"/>
      <c r="AS868" s="145"/>
      <c r="AT868" s="146"/>
      <c r="AU868" s="145"/>
      <c r="AV868" s="145"/>
      <c r="AW868" s="145"/>
      <c r="AX868" s="146"/>
      <c r="AY868" s="145"/>
      <c r="AZ868" s="146"/>
      <c r="BA868" s="146"/>
      <c r="BB868" s="145"/>
      <c r="BC868" s="108"/>
      <c r="BD868" s="145"/>
      <c r="BE868" s="146"/>
      <c r="BF868" s="146"/>
      <c r="BG868" s="146"/>
      <c r="BH868" s="148"/>
      <c r="BI868" s="149"/>
      <c r="BJ868" s="107"/>
      <c r="BK868" s="104"/>
      <c r="BL868" s="106"/>
      <c r="BM868" s="145"/>
      <c r="BN868" s="108"/>
      <c r="BO868" s="114"/>
      <c r="BP868" s="108"/>
      <c r="BQ868" s="108"/>
      <c r="BR868" s="108"/>
      <c r="BS868" s="108"/>
      <c r="BT868" s="106"/>
      <c r="BU868" s="106"/>
      <c r="BV868" s="106"/>
      <c r="BW868" s="106"/>
      <c r="BX868" s="106"/>
      <c r="BY868" s="106"/>
      <c r="BZ868" s="146"/>
      <c r="CA868" s="107"/>
      <c r="CB868" s="146"/>
      <c r="CC868" s="150"/>
      <c r="CD868" s="145"/>
      <c r="CE868" s="145"/>
      <c r="CF868" s="145"/>
    </row>
    <row r="869" spans="1:84">
      <c r="A869" s="214"/>
      <c r="B869" s="106"/>
      <c r="C869" s="108"/>
      <c r="D869" s="106"/>
      <c r="E869" s="106"/>
      <c r="F869" s="106"/>
      <c r="G869" s="141"/>
      <c r="H869" s="141"/>
      <c r="I869" s="142"/>
      <c r="J869" s="140"/>
      <c r="K869" s="106"/>
      <c r="L869" s="106"/>
      <c r="M869" s="142"/>
      <c r="N869" s="142"/>
      <c r="O869" s="142"/>
      <c r="P869" s="106"/>
      <c r="Q869" s="106"/>
      <c r="R869" s="108"/>
      <c r="S869" s="109"/>
      <c r="T869" s="106"/>
      <c r="U869" s="106"/>
      <c r="V869" s="106"/>
      <c r="W869" s="106"/>
      <c r="X869" s="108"/>
      <c r="Y869" s="106"/>
      <c r="Z869" s="106"/>
      <c r="AA869" s="106"/>
      <c r="AB869" s="104"/>
      <c r="AC869" s="104"/>
      <c r="AD869" s="108"/>
      <c r="AE869" s="104"/>
      <c r="AF869" s="104"/>
      <c r="AG869" s="104"/>
      <c r="AH869" s="104"/>
      <c r="AI869" s="113"/>
      <c r="AJ869" s="143"/>
      <c r="AK869" s="107"/>
      <c r="AL869" s="107"/>
      <c r="AM869" s="107"/>
      <c r="AN869" s="144"/>
      <c r="AO869" s="145"/>
      <c r="AP869" s="146"/>
      <c r="AQ869" s="145"/>
      <c r="AR869" s="147"/>
      <c r="AS869" s="145"/>
      <c r="AT869" s="146"/>
      <c r="AU869" s="145"/>
      <c r="AV869" s="145"/>
      <c r="AW869" s="145"/>
      <c r="AX869" s="146"/>
      <c r="AY869" s="145"/>
      <c r="AZ869" s="146"/>
      <c r="BA869" s="146"/>
      <c r="BB869" s="145"/>
      <c r="BC869" s="108"/>
      <c r="BD869" s="145"/>
      <c r="BE869" s="146"/>
      <c r="BF869" s="146"/>
      <c r="BG869" s="146"/>
      <c r="BH869" s="148"/>
      <c r="BI869" s="149"/>
      <c r="BJ869" s="107"/>
      <c r="BK869" s="104"/>
      <c r="BL869" s="106"/>
      <c r="BM869" s="145"/>
      <c r="BN869" s="108"/>
      <c r="BO869" s="114"/>
      <c r="BP869" s="108"/>
      <c r="BQ869" s="108"/>
      <c r="BR869" s="108"/>
      <c r="BS869" s="108"/>
      <c r="BT869" s="106"/>
      <c r="BU869" s="106"/>
      <c r="BV869" s="106"/>
      <c r="BW869" s="106"/>
      <c r="BX869" s="106"/>
      <c r="BY869" s="106"/>
      <c r="BZ869" s="146"/>
      <c r="CA869" s="107"/>
      <c r="CB869" s="146"/>
      <c r="CC869" s="150"/>
      <c r="CD869" s="145"/>
      <c r="CE869" s="145"/>
      <c r="CF869" s="145"/>
    </row>
    <row r="870" spans="1:84">
      <c r="A870" s="214"/>
      <c r="B870" s="106"/>
      <c r="C870" s="108"/>
      <c r="D870" s="106"/>
      <c r="E870" s="106"/>
      <c r="F870" s="106"/>
      <c r="G870" s="141"/>
      <c r="H870" s="141"/>
      <c r="I870" s="142"/>
      <c r="J870" s="140"/>
      <c r="K870" s="106"/>
      <c r="L870" s="106"/>
      <c r="M870" s="142"/>
      <c r="N870" s="142"/>
      <c r="O870" s="142"/>
      <c r="P870" s="106"/>
      <c r="Q870" s="106"/>
      <c r="R870" s="108"/>
      <c r="S870" s="109"/>
      <c r="T870" s="106"/>
      <c r="U870" s="106"/>
      <c r="V870" s="106"/>
      <c r="W870" s="106"/>
      <c r="X870" s="108"/>
      <c r="Y870" s="106"/>
      <c r="Z870" s="106"/>
      <c r="AA870" s="106"/>
      <c r="AB870" s="104"/>
      <c r="AC870" s="104"/>
      <c r="AD870" s="108"/>
      <c r="AE870" s="104"/>
      <c r="AF870" s="104"/>
      <c r="AG870" s="104"/>
      <c r="AH870" s="104"/>
      <c r="AI870" s="113"/>
      <c r="AJ870" s="143"/>
      <c r="AK870" s="107"/>
      <c r="AL870" s="107"/>
      <c r="AM870" s="107"/>
      <c r="AN870" s="144"/>
      <c r="AO870" s="145"/>
      <c r="AP870" s="146"/>
      <c r="AQ870" s="145"/>
      <c r="AR870" s="147"/>
      <c r="AS870" s="145"/>
      <c r="AT870" s="146"/>
      <c r="AU870" s="145"/>
      <c r="AV870" s="145"/>
      <c r="AW870" s="145"/>
      <c r="AX870" s="146"/>
      <c r="AY870" s="145"/>
      <c r="AZ870" s="146"/>
      <c r="BA870" s="146"/>
      <c r="BB870" s="145"/>
      <c r="BC870" s="108"/>
      <c r="BD870" s="145"/>
      <c r="BE870" s="146"/>
      <c r="BF870" s="146"/>
      <c r="BG870" s="146"/>
      <c r="BH870" s="148"/>
      <c r="BI870" s="149"/>
      <c r="BJ870" s="107"/>
      <c r="BK870" s="104"/>
      <c r="BL870" s="106"/>
      <c r="BM870" s="145"/>
      <c r="BN870" s="108"/>
      <c r="BO870" s="114"/>
      <c r="BP870" s="108"/>
      <c r="BQ870" s="108"/>
      <c r="BR870" s="108"/>
      <c r="BS870" s="108"/>
      <c r="BT870" s="106"/>
      <c r="BU870" s="106"/>
      <c r="BV870" s="106"/>
      <c r="BW870" s="106"/>
      <c r="BX870" s="106"/>
      <c r="BY870" s="106"/>
      <c r="BZ870" s="146"/>
      <c r="CA870" s="107"/>
      <c r="CB870" s="146"/>
      <c r="CC870" s="150"/>
      <c r="CD870" s="145"/>
      <c r="CE870" s="145"/>
      <c r="CF870" s="145"/>
    </row>
    <row r="871" spans="1:84">
      <c r="A871" s="214"/>
      <c r="B871" s="106"/>
      <c r="C871" s="108"/>
      <c r="D871" s="106"/>
      <c r="E871" s="106"/>
      <c r="F871" s="106"/>
      <c r="G871" s="141"/>
      <c r="H871" s="141"/>
      <c r="I871" s="142"/>
      <c r="J871" s="140"/>
      <c r="K871" s="106"/>
      <c r="L871" s="106"/>
      <c r="M871" s="142"/>
      <c r="N871" s="142"/>
      <c r="O871" s="142"/>
      <c r="P871" s="106"/>
      <c r="Q871" s="106"/>
      <c r="R871" s="108"/>
      <c r="S871" s="109"/>
      <c r="T871" s="106"/>
      <c r="U871" s="106"/>
      <c r="V871" s="106"/>
      <c r="W871" s="106"/>
      <c r="X871" s="108"/>
      <c r="Y871" s="106"/>
      <c r="Z871" s="106"/>
      <c r="AA871" s="106"/>
      <c r="AB871" s="104"/>
      <c r="AC871" s="104"/>
      <c r="AD871" s="108"/>
      <c r="AE871" s="104"/>
      <c r="AF871" s="104"/>
      <c r="AG871" s="104"/>
      <c r="AH871" s="104"/>
      <c r="AI871" s="113"/>
      <c r="AJ871" s="143"/>
      <c r="AK871" s="107"/>
      <c r="AL871" s="107"/>
      <c r="AM871" s="107"/>
      <c r="AN871" s="144"/>
      <c r="AO871" s="145"/>
      <c r="AP871" s="146"/>
      <c r="AQ871" s="145"/>
      <c r="AR871" s="147"/>
      <c r="AS871" s="145"/>
      <c r="AT871" s="146"/>
      <c r="AU871" s="145"/>
      <c r="AV871" s="145"/>
      <c r="AW871" s="145"/>
      <c r="AX871" s="146"/>
      <c r="AY871" s="145"/>
      <c r="AZ871" s="146"/>
      <c r="BA871" s="146"/>
      <c r="BB871" s="145"/>
      <c r="BC871" s="108"/>
      <c r="BD871" s="145"/>
      <c r="BE871" s="146"/>
      <c r="BF871" s="146"/>
      <c r="BG871" s="146"/>
      <c r="BH871" s="148"/>
      <c r="BI871" s="149"/>
      <c r="BJ871" s="107"/>
      <c r="BK871" s="104"/>
      <c r="BL871" s="106"/>
      <c r="BM871" s="145"/>
      <c r="BN871" s="108"/>
      <c r="BO871" s="114"/>
      <c r="BP871" s="108"/>
      <c r="BQ871" s="108"/>
      <c r="BR871" s="108"/>
      <c r="BS871" s="108"/>
      <c r="BT871" s="106"/>
      <c r="BU871" s="106"/>
      <c r="BV871" s="106"/>
      <c r="BW871" s="106"/>
      <c r="BX871" s="106"/>
      <c r="BY871" s="106"/>
      <c r="BZ871" s="146"/>
      <c r="CA871" s="107"/>
      <c r="CB871" s="146"/>
      <c r="CC871" s="150"/>
      <c r="CD871" s="145"/>
      <c r="CE871" s="145"/>
      <c r="CF871" s="145"/>
    </row>
    <row r="872" spans="1:84">
      <c r="A872" s="214"/>
      <c r="B872" s="106"/>
      <c r="C872" s="108"/>
      <c r="D872" s="106"/>
      <c r="E872" s="106"/>
      <c r="F872" s="106"/>
      <c r="G872" s="141"/>
      <c r="H872" s="141"/>
      <c r="I872" s="142"/>
      <c r="J872" s="140"/>
      <c r="K872" s="106"/>
      <c r="L872" s="106"/>
      <c r="M872" s="142"/>
      <c r="N872" s="142"/>
      <c r="O872" s="142"/>
      <c r="P872" s="106"/>
      <c r="Q872" s="106"/>
      <c r="R872" s="108"/>
      <c r="S872" s="109"/>
      <c r="T872" s="106"/>
      <c r="U872" s="106"/>
      <c r="V872" s="106"/>
      <c r="W872" s="106"/>
      <c r="X872" s="108"/>
      <c r="Y872" s="106"/>
      <c r="Z872" s="106"/>
      <c r="AA872" s="106"/>
      <c r="AB872" s="104"/>
      <c r="AC872" s="104"/>
      <c r="AD872" s="108"/>
      <c r="AE872" s="104"/>
      <c r="AF872" s="104"/>
      <c r="AG872" s="104"/>
      <c r="AH872" s="104"/>
      <c r="AI872" s="113"/>
      <c r="AJ872" s="143"/>
      <c r="AK872" s="107"/>
      <c r="AL872" s="107"/>
      <c r="AM872" s="107"/>
      <c r="AN872" s="144"/>
      <c r="AO872" s="145"/>
      <c r="AP872" s="146"/>
      <c r="AQ872" s="145"/>
      <c r="AR872" s="147"/>
      <c r="AS872" s="145"/>
      <c r="AT872" s="146"/>
      <c r="AU872" s="145"/>
      <c r="AV872" s="145"/>
      <c r="AW872" s="145"/>
      <c r="AX872" s="146"/>
      <c r="AY872" s="145"/>
      <c r="AZ872" s="146"/>
      <c r="BA872" s="146"/>
      <c r="BB872" s="145"/>
      <c r="BC872" s="108"/>
      <c r="BD872" s="145"/>
      <c r="BE872" s="146"/>
      <c r="BF872" s="146"/>
      <c r="BG872" s="146"/>
      <c r="BH872" s="148"/>
      <c r="BI872" s="149"/>
      <c r="BJ872" s="107"/>
      <c r="BK872" s="104"/>
      <c r="BL872" s="106"/>
      <c r="BM872" s="145"/>
      <c r="BN872" s="108"/>
      <c r="BO872" s="114"/>
      <c r="BP872" s="108"/>
      <c r="BQ872" s="108"/>
      <c r="BR872" s="108"/>
      <c r="BS872" s="108"/>
      <c r="BT872" s="106"/>
      <c r="BU872" s="106"/>
      <c r="BV872" s="106"/>
      <c r="BW872" s="106"/>
      <c r="BX872" s="106"/>
      <c r="BY872" s="106"/>
      <c r="BZ872" s="146"/>
      <c r="CA872" s="107"/>
      <c r="CB872" s="146"/>
      <c r="CC872" s="150"/>
      <c r="CD872" s="145"/>
      <c r="CE872" s="145"/>
      <c r="CF872" s="145"/>
    </row>
  </sheetData>
  <sheetProtection formatCells="0" formatColumns="0" formatRows="0" insertRows="0" deleteRows="0" sort="0" autoFilter="0" pivotTables="0"/>
  <conditionalFormatting sqref="A357">
    <cfRule type="duplicateValues" dxfId="250" priority="128"/>
    <cfRule type="duplicateValues" dxfId="249" priority="129"/>
    <cfRule type="duplicateValues" dxfId="248" priority="130"/>
  </conditionalFormatting>
  <conditionalFormatting sqref="A368">
    <cfRule type="duplicateValues" dxfId="247" priority="125"/>
    <cfRule type="duplicateValues" dxfId="246" priority="126"/>
    <cfRule type="duplicateValues" dxfId="245" priority="127"/>
  </conditionalFormatting>
  <conditionalFormatting sqref="A576">
    <cfRule type="duplicateValues" dxfId="244" priority="122"/>
    <cfRule type="duplicateValues" dxfId="243" priority="123"/>
    <cfRule type="duplicateValues" dxfId="242" priority="124"/>
  </conditionalFormatting>
  <conditionalFormatting sqref="A577:A627">
    <cfRule type="duplicateValues" dxfId="241" priority="149"/>
  </conditionalFormatting>
  <conditionalFormatting sqref="A628">
    <cfRule type="duplicateValues" dxfId="240" priority="512"/>
    <cfRule type="duplicateValues" dxfId="239" priority="513"/>
    <cfRule type="duplicateValues" dxfId="238" priority="514"/>
  </conditionalFormatting>
  <conditionalFormatting sqref="A638">
    <cfRule type="duplicateValues" dxfId="237" priority="116"/>
    <cfRule type="duplicateValues" dxfId="236" priority="117"/>
    <cfRule type="duplicateValues" dxfId="235" priority="118"/>
  </conditionalFormatting>
  <conditionalFormatting sqref="A669">
    <cfRule type="duplicateValues" dxfId="234" priority="113"/>
    <cfRule type="duplicateValues" dxfId="233" priority="114"/>
    <cfRule type="duplicateValues" dxfId="232" priority="115"/>
  </conditionalFormatting>
  <conditionalFormatting sqref="A671">
    <cfRule type="duplicateValues" dxfId="231" priority="110"/>
    <cfRule type="duplicateValues" dxfId="230" priority="111"/>
    <cfRule type="duplicateValues" dxfId="229" priority="112"/>
  </conditionalFormatting>
  <conditionalFormatting sqref="A678:A679">
    <cfRule type="duplicateValues" dxfId="228" priority="104"/>
    <cfRule type="duplicateValues" dxfId="227" priority="105"/>
    <cfRule type="duplicateValues" dxfId="226" priority="106"/>
  </conditionalFormatting>
  <conditionalFormatting sqref="A681">
    <cfRule type="duplicateValues" dxfId="225" priority="101"/>
    <cfRule type="duplicateValues" dxfId="224" priority="102"/>
    <cfRule type="duplicateValues" dxfId="223" priority="103"/>
  </conditionalFormatting>
  <conditionalFormatting sqref="A702">
    <cfRule type="duplicateValues" dxfId="222" priority="98"/>
    <cfRule type="duplicateValues" dxfId="221" priority="99"/>
    <cfRule type="duplicateValues" dxfId="220" priority="100"/>
  </conditionalFormatting>
  <conditionalFormatting sqref="A703 A629:A637 A577:A627 A358:A367 A670 A672:A674 A676:A677 A680 A682:A701 A369:A575 A86:A356 A2:A84 A639:A668">
    <cfRule type="duplicateValues" dxfId="219" priority="404"/>
  </conditionalFormatting>
  <conditionalFormatting sqref="A703:A704 A629:A637 A577:A627 A358:A367 A670 A672:A674 A676:A677 A680 A682:A701 A369:A575 A86:A356 A2:A84 A639:A668">
    <cfRule type="duplicateValues" dxfId="218" priority="132"/>
  </conditionalFormatting>
  <conditionalFormatting sqref="A705:A793 A795 CA808:CA835 A848:A849">
    <cfRule type="duplicateValues" dxfId="217" priority="897"/>
    <cfRule type="duplicateValues" dxfId="216" priority="898"/>
    <cfRule type="duplicateValues" dxfId="215" priority="899"/>
  </conditionalFormatting>
  <conditionalFormatting sqref="A795 A2:A84 CA808:CA835 A848:A849 A86:A793">
    <cfRule type="duplicateValues" dxfId="214" priority="892"/>
  </conditionalFormatting>
  <conditionalFormatting sqref="P1 P6600:P1048576">
    <cfRule type="expression" dxfId="213" priority="133">
      <formula>$O1="Outro(s)"</formula>
    </cfRule>
  </conditionalFormatting>
  <conditionalFormatting sqref="R1:R4 X2:X5 S6 X7:X18 X20:X23 R44 S45 R129:S129 X132:X134 R148:S148 R192:S192 S270 AD396:AD420 S499 R501:R502 S679 R680:R688 S739 S768 AD338:AD394 R584:R595 X510:X518 R769 R482 R597:R598 R772:R775 R635:R650 R705:R707 R493:R494 R17:R28 R119:S120 R203:R227 R262:R269 R453:R465 R484:R491 R504:R512 R750:R766 R251:R260 R229:R249 R271:R287 R428:R451 R467:R480 R514:R526 R528:R548 R600:R633 R664:R678 R709:R748 R777:R780 R7:R15 R71:R86 R92:R117 X86:X103 AD86:AD103 R88:R90 R496:R497 R289:R367 AD760:AD857 R792:R857 R156:R158 R160:R166 R690:R703 R652:R662 R550:R582 X520:X857 X43:X84 R46:R69 X25:X41 R30:R42 AD2:AD84 X106:X130 R122:R154 AD106:AD336 AD422:AD758 X136:X508 BN1:BN862 BP1:BP862 BC2:BC862 R369:R426 R168:R201 R782:R790">
    <cfRule type="cellIs" dxfId="212" priority="134" operator="equal">
      <formula>"PREENCHER"</formula>
    </cfRule>
  </conditionalFormatting>
  <conditionalFormatting sqref="R6600:R1048576 BN6600:BN1048576 BP6600:BP1048576">
    <cfRule type="cellIs" dxfId="211" priority="143" operator="equal">
      <formula>"PREENCHER"</formula>
    </cfRule>
  </conditionalFormatting>
  <conditionalFormatting sqref="S10">
    <cfRule type="cellIs" dxfId="210" priority="36" operator="equal">
      <formula>"PREENCHER"</formula>
    </cfRule>
  </conditionalFormatting>
  <conditionalFormatting sqref="S24">
    <cfRule type="cellIs" dxfId="209" priority="32" operator="equal">
      <formula>"PREENCHER"</formula>
    </cfRule>
  </conditionalFormatting>
  <conditionalFormatting sqref="S33">
    <cfRule type="cellIs" dxfId="208" priority="29" operator="equal">
      <formula>"PREENCHER"</formula>
    </cfRule>
  </conditionalFormatting>
  <conditionalFormatting sqref="S36:S37">
    <cfRule type="cellIs" dxfId="207" priority="31" operator="equal">
      <formula>"PREENCHER"</formula>
    </cfRule>
  </conditionalFormatting>
  <conditionalFormatting sqref="S83:S84">
    <cfRule type="cellIs" dxfId="206" priority="27" operator="equal">
      <formula>"PREENCHER"</formula>
    </cfRule>
  </conditionalFormatting>
  <conditionalFormatting sqref="S89:S91">
    <cfRule type="cellIs" dxfId="205" priority="37" operator="equal">
      <formula>"PREENCHER"</formula>
    </cfRule>
  </conditionalFormatting>
  <conditionalFormatting sqref="S99">
    <cfRule type="cellIs" dxfId="204" priority="54" operator="equal">
      <formula>"PREENCHER"</formula>
    </cfRule>
  </conditionalFormatting>
  <conditionalFormatting sqref="S112:S113">
    <cfRule type="cellIs" dxfId="203" priority="45" operator="equal">
      <formula>"PREENCHER"</formula>
    </cfRule>
  </conditionalFormatting>
  <conditionalFormatting sqref="S139">
    <cfRule type="cellIs" dxfId="202" priority="26" operator="equal">
      <formula>"PREENCHER"</formula>
    </cfRule>
  </conditionalFormatting>
  <conditionalFormatting sqref="S199">
    <cfRule type="cellIs" dxfId="201" priority="35" operator="equal">
      <formula>"PREENCHER"</formula>
    </cfRule>
  </conditionalFormatting>
  <conditionalFormatting sqref="S228">
    <cfRule type="cellIs" dxfId="200" priority="43" operator="equal">
      <formula>"PREENCHER"</formula>
    </cfRule>
  </conditionalFormatting>
  <conditionalFormatting sqref="S258">
    <cfRule type="cellIs" dxfId="199" priority="42" operator="equal">
      <formula>"PREENCHER"</formula>
    </cfRule>
  </conditionalFormatting>
  <conditionalFormatting sqref="S265">
    <cfRule type="cellIs" dxfId="198" priority="33" operator="equal">
      <formula>"PREENCHER"</formula>
    </cfRule>
  </conditionalFormatting>
  <conditionalFormatting sqref="S275">
    <cfRule type="cellIs" dxfId="197" priority="41" operator="equal">
      <formula>"PREENCHER"</formula>
    </cfRule>
  </conditionalFormatting>
  <conditionalFormatting sqref="S278">
    <cfRule type="cellIs" dxfId="196" priority="40" operator="equal">
      <formula>"PREENCHER"</formula>
    </cfRule>
  </conditionalFormatting>
  <conditionalFormatting sqref="S314">
    <cfRule type="cellIs" dxfId="195" priority="53" operator="equal">
      <formula>"PREENCHER"</formula>
    </cfRule>
  </conditionalFormatting>
  <conditionalFormatting sqref="S532">
    <cfRule type="cellIs" dxfId="194" priority="86" operator="equal">
      <formula>"PREENCHER"</formula>
    </cfRule>
  </conditionalFormatting>
  <conditionalFormatting sqref="S568">
    <cfRule type="cellIs" dxfId="193" priority="75" operator="equal">
      <formula>"PREENCHER"</formula>
    </cfRule>
  </conditionalFormatting>
  <conditionalFormatting sqref="S598">
    <cfRule type="cellIs" dxfId="192" priority="85" operator="equal">
      <formula>"PREENCHER"</formula>
    </cfRule>
  </conditionalFormatting>
  <conditionalFormatting sqref="S630">
    <cfRule type="cellIs" dxfId="191" priority="83" operator="equal">
      <formula>"PREENCHER"</formula>
    </cfRule>
  </conditionalFormatting>
  <conditionalFormatting sqref="S633">
    <cfRule type="cellIs" dxfId="190" priority="82" operator="equal">
      <formula>"PREENCHER"</formula>
    </cfRule>
  </conditionalFormatting>
  <conditionalFormatting sqref="S661">
    <cfRule type="cellIs" dxfId="189" priority="81" operator="equal">
      <formula>"PREENCHER"</formula>
    </cfRule>
  </conditionalFormatting>
  <conditionalFormatting sqref="S710">
    <cfRule type="cellIs" dxfId="188" priority="80" operator="equal">
      <formula>"PREENCHER"</formula>
    </cfRule>
  </conditionalFormatting>
  <conditionalFormatting sqref="S778">
    <cfRule type="cellIs" dxfId="187" priority="28" operator="equal">
      <formula>"PREENCHER"</formula>
    </cfRule>
  </conditionalFormatting>
  <conditionalFormatting sqref="S788">
    <cfRule type="cellIs" dxfId="186" priority="30" operator="equal">
      <formula>"PREENCHER"</formula>
    </cfRule>
  </conditionalFormatting>
  <conditionalFormatting sqref="X1 X6600:X1048576">
    <cfRule type="expression" dxfId="185" priority="146">
      <formula>$X1 = "PREENCHER"</formula>
    </cfRule>
  </conditionalFormatting>
  <conditionalFormatting sqref="Y199">
    <cfRule type="cellIs" dxfId="184" priority="34" operator="equal">
      <formula>"PREENCHER"</formula>
    </cfRule>
  </conditionalFormatting>
  <conditionalFormatting sqref="AD1 AD6600:AD1048576">
    <cfRule type="expression" dxfId="183" priority="145">
      <formula>$AD1= "PREENCHER"</formula>
    </cfRule>
  </conditionalFormatting>
  <conditionalFormatting sqref="BC1 BC6600:BC1048576">
    <cfRule type="expression" dxfId="182" priority="147">
      <formula>$BB1 = "X"</formula>
    </cfRule>
  </conditionalFormatting>
  <conditionalFormatting sqref="BN2:BN862">
    <cfRule type="expression" dxfId="181" priority="142">
      <formula>#REF!= "PREENCHER"</formula>
    </cfRule>
  </conditionalFormatting>
  <conditionalFormatting sqref="CB6600:CC1048576 CB1">
    <cfRule type="cellIs" dxfId="180" priority="141" operator="equal">
      <formula>"PERGUNTAR"</formula>
    </cfRule>
  </conditionalFormatting>
  <conditionalFormatting sqref="CC1">
    <cfRule type="cellIs" dxfId="179" priority="137" operator="equal">
      <formula>"PERGUNTAR"</formula>
    </cfRule>
    <cfRule type="cellIs" dxfId="178" priority="140" operator="equal">
      <formula>"PERGUNTAR"</formula>
    </cfRule>
  </conditionalFormatting>
  <conditionalFormatting sqref="CC6600:CE1048576">
    <cfRule type="cellIs" dxfId="177" priority="136" operator="equal">
      <formula>"PERGUNTAR"</formula>
    </cfRule>
  </conditionalFormatting>
  <conditionalFormatting sqref="CD1">
    <cfRule type="cellIs" dxfId="176" priority="138" operator="equal">
      <formula>"PERGUNTAR"</formula>
    </cfRule>
    <cfRule type="cellIs" dxfId="175" priority="139" operator="equal">
      <formula>"PERGUNTAR"</formula>
    </cfRule>
  </conditionalFormatting>
  <conditionalFormatting sqref="CD6600:CD1048576">
    <cfRule type="cellIs" dxfId="174" priority="144" operator="equal">
      <formula>"PERGUNTAR"</formula>
    </cfRule>
  </conditionalFormatting>
  <conditionalFormatting sqref="CE1">
    <cfRule type="cellIs" dxfId="173" priority="135" operator="equal">
      <formula>"PERGUNTAR"</formula>
    </cfRule>
  </conditionalFormatting>
  <conditionalFormatting sqref="CA836">
    <cfRule type="duplicateValues" dxfId="172" priority="21"/>
    <cfRule type="duplicateValues" dxfId="171" priority="22"/>
    <cfRule type="duplicateValues" dxfId="170" priority="23"/>
  </conditionalFormatting>
  <conditionalFormatting sqref="CA836">
    <cfRule type="duplicateValues" dxfId="169" priority="20"/>
  </conditionalFormatting>
  <conditionalFormatting sqref="CA838:CA843">
    <cfRule type="duplicateValues" dxfId="168" priority="13"/>
    <cfRule type="duplicateValues" dxfId="167" priority="14"/>
    <cfRule type="duplicateValues" dxfId="166" priority="15"/>
  </conditionalFormatting>
  <conditionalFormatting sqref="CA838:CA843">
    <cfRule type="duplicateValues" dxfId="165" priority="12"/>
  </conditionalFormatting>
  <conditionalFormatting sqref="S652">
    <cfRule type="cellIs" dxfId="164" priority="11" operator="equal">
      <formula>"PREENCHER"</formula>
    </cfRule>
  </conditionalFormatting>
  <conditionalFormatting sqref="S639">
    <cfRule type="cellIs" dxfId="163" priority="10" operator="equal">
      <formula>"PREENCHER"</formula>
    </cfRule>
  </conditionalFormatting>
  <conditionalFormatting sqref="S68">
    <cfRule type="cellIs" dxfId="162" priority="9" operator="equal">
      <formula>"PREENCHER"</formula>
    </cfRule>
  </conditionalFormatting>
  <conditionalFormatting sqref="S146">
    <cfRule type="cellIs" dxfId="161" priority="8" operator="equal">
      <formula>"PREENCHER"</formula>
    </cfRule>
  </conditionalFormatting>
  <conditionalFormatting sqref="A675">
    <cfRule type="duplicateValues" dxfId="160" priority="900"/>
    <cfRule type="duplicateValues" dxfId="159" priority="901"/>
    <cfRule type="duplicateValues" dxfId="158" priority="902"/>
  </conditionalFormatting>
  <conditionalFormatting sqref="S696">
    <cfRule type="cellIs" dxfId="157" priority="7" operator="equal">
      <formula>"PREENCHER"</formula>
    </cfRule>
  </conditionalFormatting>
  <conditionalFormatting sqref="S276">
    <cfRule type="cellIs" dxfId="156" priority="6" operator="equal">
      <formula>"PREENCHER"</formula>
    </cfRule>
  </conditionalFormatting>
  <conditionalFormatting sqref="S729">
    <cfRule type="cellIs" dxfId="155" priority="5" operator="equal">
      <formula>"PREENCHER"</formula>
    </cfRule>
  </conditionalFormatting>
  <conditionalFormatting sqref="AE326">
    <cfRule type="cellIs" dxfId="154" priority="4" operator="equal">
      <formula>"PREENCHER"</formula>
    </cfRule>
  </conditionalFormatting>
  <conditionalFormatting sqref="S306">
    <cfRule type="cellIs" dxfId="153" priority="3" operator="equal">
      <formula>"PREENCHER"</formula>
    </cfRule>
  </conditionalFormatting>
  <conditionalFormatting sqref="S219">
    <cfRule type="cellIs" dxfId="152" priority="2" operator="equal">
      <formula>"PREENCHER"</formula>
    </cfRule>
  </conditionalFormatting>
  <conditionalFormatting sqref="S40">
    <cfRule type="cellIs" dxfId="151" priority="1" operator="equal">
      <formula>"PREENCHER"</formula>
    </cfRule>
  </conditionalFormatting>
  <dataValidations count="1">
    <dataValidation allowBlank="1" showInputMessage="1" showErrorMessage="1" sqref="BR1:BS1 AJ589:AJ610 AJ374:AJ394 AJ852 AJ474:AJ479 AJ460:AJ472 AJ455:AJ458 AJ857:AJ1048576 AJ434:AJ453 AJ829:AJ849 AJ372 AJ612:AJ827 AJ481:AJ587 AJ2:AJ91 AJ93:AJ370 AJ396:AJ432" xr:uid="{00000000-0002-0000-0000-000000000000}"/>
  </dataValidations>
  <hyperlinks>
    <hyperlink ref="B2" r:id="rId1" tooltip="Emergência Ambiental: Acidente Ambiental" display="https://sei.ibama.gov.br/sei/controlador.php?acao=procedimento_trabalhar&amp;acao_origem=rel_bloco_protocolo_listar&amp;acao_retorno=rel_bloco_protocolo_listar&amp;id_procedimento=23565508&amp;id_bloco=203697&amp;infra_sistema=100000100&amp;infra_unidade_atual=110000529&amp;infra_hash=560556d105825c49531abfffbeb9990a2c225837cd7d83be43fe98cdf55a57d2" xr:uid="{00000000-0004-0000-0000-000000000000}"/>
    <hyperlink ref="B3" r:id="rId2" tooltip="Emergência Ambiental: Acidente Ambiental" display="https://sei.ibama.gov.br/sei/controlador.php?acao=procedimento_trabalhar&amp;acao_origem=rel_bloco_protocolo_listar&amp;acao_retorno=rel_bloco_protocolo_listar&amp;id_procedimento=23573330&amp;id_bloco=203697&amp;infra_sistema=100000100&amp;infra_unidade_atual=110000529&amp;infra_hash=9cff100f9517bff16a049c91402ed3204e8b7369c86d8b25defcb03ad4722f8f" xr:uid="{00000000-0004-0000-0000-000001000000}"/>
    <hyperlink ref="B6" r:id="rId3" tooltip="Emergência Ambiental: Acidente Ambiental" display="https://sei.ibama.gov.br/sei/controlador.php?acao=procedimento_trabalhar&amp;acao_origem=rel_bloco_protocolo_listar&amp;acao_retorno=rel_bloco_protocolo_listar&amp;id_procedimento=23628909&amp;id_bloco=203697&amp;infra_sistema=100000100&amp;infra_unidade_atual=110000529&amp;infra_hash=162839ad030b5299a6bc7df0bcd0e9dd0214cd417a86a69b7c74ac58529a48fa" xr:uid="{00000000-0004-0000-0000-000002000000}"/>
    <hyperlink ref="B7" r:id="rId4" tooltip="Emergência Ambiental: Acidente Ambiental" display="https://sei.ibama.gov.br/sei/controlador.php?acao=procedimento_trabalhar&amp;acao_origem=rel_bloco_protocolo_listar&amp;acao_retorno=rel_bloco_protocolo_listar&amp;id_procedimento=23631069&amp;id_bloco=203697&amp;infra_sistema=100000100&amp;infra_unidade_atual=110000529&amp;infra_hash=d45f181bfa9294c7cd08871600581132c5973d8d0ab653e94afedcced25d9d34" xr:uid="{00000000-0004-0000-0000-000003000000}"/>
    <hyperlink ref="B9" r:id="rId5" tooltip="Emergência Ambiental: Acidente Ambiental" display="https://sei.ibama.gov.br/sei/controlador.php?acao=procedimento_trabalhar&amp;acao_origem=rel_bloco_protocolo_listar&amp;acao_retorno=rel_bloco_protocolo_listar&amp;id_procedimento=23622891&amp;id_bloco=203697&amp;infra_sistema=100000100&amp;infra_unidade_atual=110000529&amp;infra_hash=752a0faca30feeb3b35a5c40db7b452a827a050a5016e6a23baf2d65796490b1" xr:uid="{00000000-0004-0000-0000-000004000000}"/>
    <hyperlink ref="B10" r:id="rId6" tooltip="Emergência Ambiental: Acidente Ambiental" display="https://sei.ibama.gov.br/sei/controlador.php?acao=procedimento_trabalhar&amp;acao_origem=rel_bloco_protocolo_listar&amp;acao_retorno=rel_bloco_protocolo_listar&amp;id_procedimento=23631107&amp;id_bloco=203697&amp;infra_sistema=100000100&amp;infra_unidade_atual=110000529&amp;infra_hash=568ef04a73a2d859e28f7a080f5bd9f0fef3b3d7b7a2cdeb382cfcde249afedf" xr:uid="{00000000-0004-0000-0000-000005000000}"/>
    <hyperlink ref="B12" r:id="rId7" tooltip="Emergência Ambiental: Acidente Ambiental" display="https://sei.ibama.gov.br/sei/controlador.php?acao=procedimento_trabalhar&amp;acao_origem=rel_bloco_protocolo_listar&amp;acao_retorno=rel_bloco_protocolo_listar&amp;id_procedimento=23621661&amp;id_bloco=203697&amp;infra_sistema=100000100&amp;infra_unidade_atual=110000529&amp;infra_hash=ad56655af2e01ea6514f3149ae0ccd62a876dd231b1f98d746b4839f6f9cfd20" xr:uid="{00000000-0004-0000-0000-000006000000}"/>
    <hyperlink ref="B13" r:id="rId8" tooltip="Emergência Ambiental: Acidente Ambiental" display="https://sei.ibama.gov.br/sei/controlador.php?acao=procedimento_trabalhar&amp;acao_origem=rel_bloco_protocolo_listar&amp;acao_retorno=rel_bloco_protocolo_listar&amp;id_procedimento=23654526&amp;id_bloco=203697&amp;infra_sistema=100000100&amp;infra_unidade_atual=110000529&amp;infra_hash=c88212a83e12d38a2f74516eb02ed378d8e58b0f41cc56b026dd3a693bf32473" xr:uid="{00000000-0004-0000-0000-000007000000}"/>
    <hyperlink ref="B14" r:id="rId9" tooltip="Emergência Ambiental: Acidente Ambiental" display="https://sei.ibama.gov.br/sei/controlador.php?acao=procedimento_trabalhar&amp;acao_origem=rel_bloco_protocolo_listar&amp;acao_retorno=rel_bloco_protocolo_listar&amp;id_procedimento=23631153&amp;id_bloco=203697&amp;infra_sistema=100000100&amp;infra_unidade_atual=110000529&amp;infra_hash=19a094eeb4088e42a7fc91460cc09579cab03744a0d9fae44b2e6b47f3f342ad" xr:uid="{00000000-0004-0000-0000-000008000000}"/>
    <hyperlink ref="B15" r:id="rId10" tooltip="Emergência Ambiental: Acidente Ambiental" display="https://sei.ibama.gov.br/sei/controlador.php?acao=procedimento_trabalhar&amp;acao_origem=rel_bloco_protocolo_listar&amp;acao_retorno=rel_bloco_protocolo_listar&amp;id_procedimento=23654515&amp;id_bloco=203697&amp;infra_sistema=100000100&amp;infra_unidade_atual=110000529&amp;infra_hash=233c1929f2461f67515b22d3942338af88d113e5e14e8b0745d81fbc576b2ce9" xr:uid="{00000000-0004-0000-0000-000009000000}"/>
    <hyperlink ref="B16" r:id="rId11" tooltip="Emergência Ambiental: Acidente Ambiental" display="https://sei.ibama.gov.br/sei/controlador.php?acao=procedimento_trabalhar&amp;acao_origem=rel_bloco_protocolo_listar&amp;acao_retorno=rel_bloco_protocolo_listar&amp;id_procedimento=23653246&amp;id_bloco=203697&amp;infra_sistema=100000100&amp;infra_unidade_atual=110000529&amp;infra_hash=8fd6df5377cfdbbd13cf0a9dac3764694d0493961cdbe00696011a2539f84579" xr:uid="{00000000-0004-0000-0000-00000A000000}"/>
    <hyperlink ref="B18" r:id="rId12" tooltip="Emergência Ambiental: Acidente Ambiental" display="https://sei.ibama.gov.br/sei/controlador.php?acao=procedimento_trabalhar&amp;acao_origem=rel_bloco_protocolo_listar&amp;acao_retorno=rel_bloco_protocolo_listar&amp;id_procedimento=23808192&amp;id_bloco=203697&amp;infra_sistema=100000100&amp;infra_unidade_atual=110000529&amp;infra_hash=045a73bbd323db207e5a0f2d1d5b16e884040e638633779ab66d87ae7f91b5fd" xr:uid="{00000000-0004-0000-0000-00000B000000}"/>
    <hyperlink ref="B19" r:id="rId13" tooltip="Emergência Ambiental: Acidente Ambiental" display="https://sei.ibama.gov.br/sei/controlador.php?acao=procedimento_trabalhar&amp;acao_origem=rel_bloco_protocolo_listar&amp;acao_retorno=rel_bloco_protocolo_listar&amp;id_procedimento=23639500&amp;id_bloco=203697&amp;infra_sistema=100000100&amp;infra_unidade_atual=110000529&amp;infra_hash=fdf147546fa6ab6cb756cd816246ed6446cf661545f8be7a43f8f2034cf69a45" xr:uid="{00000000-0004-0000-0000-00000C000000}"/>
    <hyperlink ref="B20" r:id="rId14" tooltip="Emergência Ambiental: Acidente Ambiental" display="https://sei.ibama.gov.br/sei/controlador.php?acao=procedimento_trabalhar&amp;acao_origem=rel_bloco_protocolo_listar&amp;acao_retorno=rel_bloco_protocolo_listar&amp;id_procedimento=23639906&amp;id_bloco=203697&amp;infra_sistema=100000100&amp;infra_unidade_atual=110000529&amp;infra_hash=50fac0f68f79bf6c96f2cd8fe7cd7d43fdb968e0d2f69ca3eba1146e894a1763" xr:uid="{00000000-0004-0000-0000-00000D000000}"/>
    <hyperlink ref="B21" r:id="rId15" tooltip="Emergência Ambiental: Acidente Ambiental" display="https://sei.ibama.gov.br/sei/controlador.php?acao=procedimento_trabalhar&amp;acao_origem=rel_bloco_protocolo_listar&amp;acao_retorno=rel_bloco_protocolo_listar&amp;id_procedimento=23799889&amp;id_bloco=203697&amp;infra_sistema=100000100&amp;infra_unidade_atual=110000529&amp;infra_hash=afb3d7427a47464ce90db982c282f5009d5c8c5a6ba9a9f872ffd04313294e1e" xr:uid="{00000000-0004-0000-0000-00000E000000}"/>
    <hyperlink ref="B22" r:id="rId16" tooltip="Emergência Ambiental: Acidente Ambiental" display="https://sei.ibama.gov.br/sei/controlador.php?acao=procedimento_trabalhar&amp;acao_origem=rel_bloco_protocolo_listar&amp;acao_retorno=rel_bloco_protocolo_listar&amp;id_procedimento=23653792&amp;id_bloco=203697&amp;infra_sistema=100000100&amp;infra_unidade_atual=110000529&amp;infra_hash=b5cf5d5a9b9eac438eaf073b38d48f02c26fc83c947f00ac70f3c9580f848845" xr:uid="{00000000-0004-0000-0000-00000F000000}"/>
    <hyperlink ref="B23" r:id="rId17" tooltip="Emergência Ambiental: Acidente Ambiental" display="https://sei.ibama.gov.br/sei/controlador.php?acao=procedimento_trabalhar&amp;acao_origem=rel_bloco_protocolo_listar&amp;acao_retorno=rel_bloco_protocolo_listar&amp;id_procedimento=23653365&amp;id_bloco=203697&amp;infra_sistema=100000100&amp;infra_unidade_atual=110000529&amp;infra_hash=2e0a9536c58345d054e8efe8f4fd3a8ab0177c6cb21616622c9830a46b6bd6a5" xr:uid="{00000000-0004-0000-0000-000010000000}"/>
    <hyperlink ref="B24" r:id="rId18" tooltip="Emergência Ambiental: Acidente Ambiental" display="https://sei.ibama.gov.br/sei/controlador.php?acao=procedimento_trabalhar&amp;acao_origem=rel_bloco_protocolo_listar&amp;acao_retorno=rel_bloco_protocolo_listar&amp;id_procedimento=23740890&amp;id_bloco=203697&amp;infra_sistema=100000100&amp;infra_unidade_atual=110000529&amp;infra_hash=c1171a68171d8a18eafe5356377b3fa32399dc88211005f10e82f204af028252" xr:uid="{00000000-0004-0000-0000-000011000000}"/>
    <hyperlink ref="B25" r:id="rId19" tooltip="Emergência Ambiental: Acidente Ambiental" display="https://sei.ibama.gov.br/sei/controlador.php?acao=procedimento_trabalhar&amp;acao_origem=rel_bloco_protocolo_listar&amp;acao_retorno=rel_bloco_protocolo_listar&amp;id_procedimento=23799916&amp;id_bloco=203697&amp;infra_sistema=100000100&amp;infra_unidade_atual=110000529&amp;infra_hash=ece66dcb23b2549f1306474e3b314e9a3e83216bc64c876063ac72ccdc38a5b8" xr:uid="{00000000-0004-0000-0000-000012000000}"/>
    <hyperlink ref="B26" r:id="rId20" tooltip="Emergência Ambiental: Acidente Ambiental" display="https://sei.ibama.gov.br/sei/controlador.php?acao=procedimento_trabalhar&amp;acao_origem=rel_bloco_protocolo_listar&amp;acao_retorno=rel_bloco_protocolo_listar&amp;id_procedimento=23803903&amp;id_bloco=203697&amp;infra_sistema=100000100&amp;infra_unidade_atual=110000529&amp;infra_hash=731ef4aaecb9104db4d27f7dce50532b3d28ee1063700f3d7dafea37b28bb67e" xr:uid="{00000000-0004-0000-0000-000013000000}"/>
    <hyperlink ref="B27" r:id="rId21" tooltip="Emergência Ambiental: Acidente Ambiental" display="https://sei.ibama.gov.br/sei/controlador.php?acao=procedimento_trabalhar&amp;acao_origem=rel_bloco_protocolo_listar&amp;acao_retorno=rel_bloco_protocolo_listar&amp;id_procedimento=23654606&amp;id_bloco=203697&amp;infra_sistema=100000100&amp;infra_unidade_atual=110000529&amp;infra_hash=3b71c8f57af2922ce9ac6506f34a47e9150f2ad724ddd149ad08a6e57260c35d" xr:uid="{00000000-0004-0000-0000-000014000000}"/>
    <hyperlink ref="B28" r:id="rId22" tooltip="Emergência Ambiental: Acidente Ambiental" display="https://sei.ibama.gov.br/sei/controlador.php?acao=procedimento_trabalhar&amp;acao_origem=rel_bloco_protocolo_listar&amp;acao_retorno=rel_bloco_protocolo_listar&amp;id_procedimento=23644342&amp;id_bloco=203697&amp;infra_sistema=100000100&amp;infra_unidade_atual=110000529&amp;infra_hash=cde57999d12ccd9a87d7e65755426dc4419055547758a122e7f0775d184d1de1" xr:uid="{00000000-0004-0000-0000-000015000000}"/>
    <hyperlink ref="B29" r:id="rId23" tooltip="Emergência Ambiental: Acidente Ambiental" display="https://sei.ibama.gov.br/sei/controlador.php?acao=procedimento_trabalhar&amp;acao_origem=rel_bloco_protocolo_listar&amp;acao_retorno=rel_bloco_protocolo_listar&amp;id_procedimento=23655466&amp;id_bloco=203697&amp;infra_sistema=100000100&amp;infra_unidade_atual=110000529&amp;infra_hash=3e9b631fdceaa17e51d9d023d06573dd3ee54878deb4db3b2b75253b74ba487b" xr:uid="{00000000-0004-0000-0000-000016000000}"/>
    <hyperlink ref="B30" r:id="rId24" tooltip="Emergência Ambiental: Acidente Ambiental" display="https://sei.ibama.gov.br/sei/controlador.php?acao=procedimento_trabalhar&amp;acao_origem=rel_bloco_protocolo_listar&amp;acao_retorno=rel_bloco_protocolo_listar&amp;id_procedimento=23681680&amp;id_bloco=203697&amp;infra_sistema=100000100&amp;infra_unidade_atual=110000529&amp;infra_hash=3b6b4b4af712605d3a043b8005f8975f998ac219b36e68eb137c6e98a9846825" xr:uid="{00000000-0004-0000-0000-000017000000}"/>
    <hyperlink ref="B31" r:id="rId25" tooltip="Emergência Ambiental: Acidente Ambiental" display="https://sei.ibama.gov.br/sei/controlador.php?acao=procedimento_trabalhar&amp;acao_origem=rel_bloco_protocolo_listar&amp;acao_retorno=rel_bloco_protocolo_listar&amp;id_procedimento=23799903&amp;id_bloco=203697&amp;infra_sistema=100000100&amp;infra_unidade_atual=110000529&amp;infra_hash=d76feb08156f3139ee6aa39cd4815fca7bb4c8c33caceca3a2a3883e3b7e6cfe" xr:uid="{00000000-0004-0000-0000-000018000000}"/>
    <hyperlink ref="B32" r:id="rId26" tooltip="Emergência Ambiental: Acidente Ambiental" display="https://sei.ibama.gov.br/sei/controlador.php?acao=procedimento_trabalhar&amp;acao_origem=rel_bloco_protocolo_listar&amp;acao_retorno=rel_bloco_protocolo_listar&amp;id_procedimento=23668322&amp;id_bloco=203697&amp;infra_sistema=100000100&amp;infra_unidade_atual=110000529&amp;infra_hash=0ff0d7ec77c132d889828527af7aae852b51602b12c4b9feac3433af801a481f" xr:uid="{00000000-0004-0000-0000-000019000000}"/>
    <hyperlink ref="B34" r:id="rId27" tooltip="Emergência Ambiental: Acidente Ambiental" display="https://sei.ibama.gov.br/sei/controlador.php?acao=procedimento_trabalhar&amp;acao_origem=rel_bloco_protocolo_listar&amp;acao_retorno=rel_bloco_protocolo_listar&amp;id_procedimento=23675583&amp;id_bloco=203697&amp;infra_sistema=100000100&amp;infra_unidade_atual=110000529&amp;infra_hash=30bfab4991677052e24f29c8575f8a13fc0bbecf314bc5987614768dee1de032" xr:uid="{00000000-0004-0000-0000-00001A000000}"/>
    <hyperlink ref="B35" r:id="rId28" tooltip="Emergência Ambiental: Acidente Ambiental" display="https://sei.ibama.gov.br/sei/controlador.php?acao=procedimento_trabalhar&amp;acao_origem=rel_bloco_protocolo_listar&amp;acao_retorno=rel_bloco_protocolo_listar&amp;id_procedimento=24282504&amp;id_bloco=203697&amp;infra_sistema=100000100&amp;infra_unidade_atual=110000529&amp;infra_hash=f2690b607a0e7cd04a3286f7b89153697db52d0761eae280367474fc9b429059" xr:uid="{00000000-0004-0000-0000-00001B000000}"/>
    <hyperlink ref="B33" r:id="rId29" tooltip="Emergência Ambiental: Acidente Ambiental" display="https://sei.ibama.gov.br/sei/controlador.php?acao=procedimento_trabalhar&amp;acao_origem=rel_bloco_protocolo_listar&amp;acao_retorno=rel_bloco_protocolo_listar&amp;id_procedimento=23673517&amp;id_bloco=203697&amp;infra_sistema=100000100&amp;infra_unidade_atual=110000529&amp;infra_hash=11f3ba863d3868f74f934f6dc016faad0895c959f3b9549da5784cf80f9ff5c8" xr:uid="{00000000-0004-0000-0000-00001C000000}"/>
    <hyperlink ref="B36" r:id="rId30" tooltip="Emergência Ambiental: Acidente Ambiental" display="https://sei.ibama.gov.br/sei/controlador.php?acao=procedimento_trabalhar&amp;acao_origem=rel_bloco_protocolo_listar&amp;acao_retorno=rel_bloco_protocolo_listar&amp;id_procedimento=23681241&amp;id_bloco=203697&amp;infra_sistema=100000100&amp;infra_unidade_atual=110000529&amp;infra_hash=be54addda3e022b98051ab4b4a292161d9b4fdf2413495cc4280d94faec6071a" xr:uid="{00000000-0004-0000-0000-00001D000000}"/>
    <hyperlink ref="B37" r:id="rId31" tooltip="Emergência Ambiental: Acidente Ambiental" display="https://sei.ibama.gov.br/sei/controlador.php?acao=procedimento_trabalhar&amp;acao_origem=rel_bloco_protocolo_listar&amp;acao_retorno=rel_bloco_protocolo_listar&amp;id_procedimento=23684765&amp;id_bloco=203697&amp;infra_sistema=100000100&amp;infra_unidade_atual=110000529&amp;infra_hash=5625735952cf87a0088bf504d1af8442e71ce6605bc841742ad650d449b7dd83" xr:uid="{00000000-0004-0000-0000-00001E000000}"/>
    <hyperlink ref="B38" r:id="rId32" tooltip="Emergência Ambiental: Acidente Ambiental" display="https://sei.ibama.gov.br/sei/controlador.php?acao=procedimento_trabalhar&amp;acao_origem=rel_bloco_protocolo_listar&amp;acao_retorno=rel_bloco_protocolo_listar&amp;id_procedimento=23680678&amp;id_bloco=203697&amp;infra_sistema=100000100&amp;infra_unidade_atual=110000529&amp;infra_hash=3974027bef2ddaee006347a5c616ef90a3cfc0017ca94e285014d0c7b1555754" xr:uid="{00000000-0004-0000-0000-00001F000000}"/>
    <hyperlink ref="B39" r:id="rId33" tooltip="Emergência Ambiental: Acidente Ambiental" display="https://sei.ibama.gov.br/sei/controlador.php?acao=procedimento_trabalhar&amp;acao_origem=rel_bloco_protocolo_listar&amp;acao_retorno=rel_bloco_protocolo_listar&amp;id_procedimento=23699844&amp;id_bloco=203697&amp;infra_sistema=100000100&amp;infra_unidade_atual=110000529&amp;infra_hash=a17ad1a039d7702a875f9bf681357279744777a6b6eaa8dafbdc68953addc88d" xr:uid="{00000000-0004-0000-0000-000020000000}"/>
    <hyperlink ref="B40" r:id="rId34" tooltip="Emergência Ambiental: Acidente Ambiental" display="https://sei.ibama.gov.br/sei/controlador.php?acao=procedimento_trabalhar&amp;acao_origem=rel_bloco_protocolo_listar&amp;acao_retorno=rel_bloco_protocolo_listar&amp;id_procedimento=23682435&amp;id_bloco=203697&amp;infra_sistema=100000100&amp;infra_unidade_atual=110000529&amp;infra_hash=30e9714458940c9954a51c964f3b5b6f371368dd7addc15d18a65edf63fa5c36" xr:uid="{00000000-0004-0000-0000-000021000000}"/>
    <hyperlink ref="B41" r:id="rId35" tooltip="Emergência Ambiental: Acidente Ambiental" display="https://sei.ibama.gov.br/sei/controlador.php?acao=procedimento_trabalhar&amp;acao_origem=rel_bloco_protocolo_listar&amp;acao_retorno=rel_bloco_protocolo_listar&amp;id_procedimento=23683899&amp;id_bloco=203697&amp;infra_sistema=100000100&amp;infra_unidade_atual=110000529&amp;infra_hash=3777cfcf316af0fd8115198a73f3fb308f905713e19735f0e4936333f54ace81" xr:uid="{00000000-0004-0000-0000-000022000000}"/>
    <hyperlink ref="B42" r:id="rId36" tooltip="Emergência Ambiental: Acidente Ambiental" display="https://sei.ibama.gov.br/sei/controlador.php?acao=procedimento_trabalhar&amp;acao_origem=rel_bloco_protocolo_listar&amp;acao_retorno=rel_bloco_protocolo_listar&amp;id_procedimento=23692165&amp;id_bloco=203697&amp;infra_sistema=100000100&amp;infra_unidade_atual=110000529&amp;infra_hash=6c24e0e122504f91ae2d8e8eaa3d27846c836afb592e2702f77f41cba9676dba" xr:uid="{00000000-0004-0000-0000-000023000000}"/>
    <hyperlink ref="B43" r:id="rId37" tooltip="Emergência Ambiental: Acidente Ambiental" display="https://sei.ibama.gov.br/sei/controlador.php?acao=procedimento_trabalhar&amp;acao_origem=rel_bloco_protocolo_listar&amp;acao_retorno=rel_bloco_protocolo_listar&amp;id_procedimento=23700236&amp;id_bloco=203697&amp;infra_sistema=100000100&amp;infra_unidade_atual=110000529&amp;infra_hash=76278b468b9e06a3750fc4a9c76db09cb87c05292c33655a39aa1e4f7d16b5d5" xr:uid="{00000000-0004-0000-0000-000024000000}"/>
    <hyperlink ref="B44" r:id="rId38" tooltip="Emergência Ambiental: Acidente Ambiental" display="https://sei.ibama.gov.br/sei/controlador.php?acao=procedimento_trabalhar&amp;acao_origem=rel_bloco_protocolo_listar&amp;acao_retorno=rel_bloco_protocolo_listar&amp;id_procedimento=23713869&amp;id_bloco=203697&amp;infra_sistema=100000100&amp;infra_unidade_atual=110000529&amp;infra_hash=c621f1aac2936b8c5c12cd3a9adf9f0a9a0dd3ccdc2664e280d196ee799a0e74" xr:uid="{00000000-0004-0000-0000-000025000000}"/>
    <hyperlink ref="B46" r:id="rId39" tooltip="Emergência Ambiental: Acidente Ambiental" display="https://sei.ibama.gov.br/sei/controlador.php?acao=procedimento_trabalhar&amp;acao_origem=rel_bloco_protocolo_listar&amp;acao_retorno=rel_bloco_protocolo_listar&amp;id_procedimento=23692271&amp;id_bloco=203697&amp;infra_sistema=100000100&amp;infra_unidade_atual=110000529&amp;infra_hash=64efeca8f6977a5f48baefd2e4a24cbc6b3877882d0724052e9ea7ed2beb887b" xr:uid="{00000000-0004-0000-0000-000026000000}"/>
    <hyperlink ref="B48" r:id="rId40" tooltip="Emergência Ambiental: Acidente Ambiental" display="https://sei.ibama.gov.br/sei/controlador.php?acao=procedimento_trabalhar&amp;acao_origem=rel_bloco_protocolo_listar&amp;acao_retorno=rel_bloco_protocolo_listar&amp;id_procedimento=23702425&amp;id_bloco=203697&amp;infra_sistema=100000100&amp;infra_unidade_atual=110000529&amp;infra_hash=899ea8925cf246706893accbed512b2b3e329ecb16729576bdd8881b286c3082" xr:uid="{00000000-0004-0000-0000-000027000000}"/>
    <hyperlink ref="B49" r:id="rId41" tooltip="Emergência Ambiental: Acidente Ambiental" display="https://sei.ibama.gov.br/sei/controlador.php?acao=procedimento_trabalhar&amp;acao_origem=rel_bloco_protocolo_listar&amp;acao_retorno=rel_bloco_protocolo_listar&amp;id_procedimento=23687037&amp;id_bloco=203697&amp;infra_sistema=100000100&amp;infra_unidade_atual=110000529&amp;infra_hash=127ce2af0f1450ffe1ddbfee4520e288122deb7c2da7be37960d0dae202bba26" xr:uid="{00000000-0004-0000-0000-000029000000}"/>
    <hyperlink ref="B51" r:id="rId42" tooltip="Emergência Ambiental: Acidente Ambiental" display="https://sei.ibama.gov.br/sei/controlador.php?acao=procedimento_trabalhar&amp;acao_origem=rel_bloco_protocolo_listar&amp;acao_retorno=rel_bloco_protocolo_listar&amp;id_procedimento=23799879&amp;id_bloco=203697&amp;infra_sistema=100000100&amp;infra_unidade_atual=110000529&amp;infra_hash=2c49a262f9bb71be8a593ed8234fb74d49326a33c55bda47b51b06c7e1309111" xr:uid="{00000000-0004-0000-0000-00002A000000}"/>
    <hyperlink ref="B53" r:id="rId43" tooltip="Emergência Ambiental: Acidente Ambiental" display="https://sei.ibama.gov.br/sei/controlador.php?acao=procedimento_trabalhar&amp;acao_origem=rel_bloco_protocolo_listar&amp;acao_retorno=rel_bloco_protocolo_listar&amp;id_procedimento=23799872&amp;id_bloco=203697&amp;infra_sistema=100000100&amp;infra_unidade_atual=110000529&amp;infra_hash=9490b9bf04013c3c88e58672a42e38e40e0b2edbf3e852dab1504bdb95d53cf0" xr:uid="{00000000-0004-0000-0000-00002B000000}"/>
    <hyperlink ref="B54" r:id="rId44" tooltip="Emergência Ambiental: Acidente Ambiental" display="https://sei.ibama.gov.br/sei/controlador.php?acao=procedimento_trabalhar&amp;acao_origem=rel_bloco_protocolo_listar&amp;acao_retorno=rel_bloco_protocolo_listar&amp;id_procedimento=23799893&amp;id_bloco=203697&amp;infra_sistema=100000100&amp;infra_unidade_atual=110000529&amp;infra_hash=56a8e2b7550c8c91bbc941916433a7e1c20a5735a9719b919bb58048333e92ff" xr:uid="{00000000-0004-0000-0000-00002C000000}"/>
    <hyperlink ref="B55" r:id="rId45" tooltip="Emergência Ambiental: Acidente Ambiental" display="https://sei.ibama.gov.br/sei/controlador.php?acao=procedimento_trabalhar&amp;acao_origem=rel_bloco_protocolo_listar&amp;acao_retorno=rel_bloco_protocolo_listar&amp;id_procedimento=23808657&amp;id_bloco=203697&amp;infra_sistema=100000100&amp;infra_unidade_atual=110000529&amp;infra_hash=56762cc2b5a9ee179e5cf39529b61e0460ef026d530f0cb2ad67b8ddcc914440" xr:uid="{00000000-0004-0000-0000-00002D000000}"/>
    <hyperlink ref="B57" r:id="rId46" tooltip="Emergência Ambiental: Acidente Ambiental" display="https://sei.ibama.gov.br/sei/controlador.php?acao=procedimento_trabalhar&amp;acao_origem=rel_bloco_protocolo_listar&amp;acao_retorno=rel_bloco_protocolo_listar&amp;id_procedimento=23712070&amp;id_bloco=203697&amp;infra_sistema=100000100&amp;infra_unidade_atual=110000529&amp;infra_hash=aff7bf6531c00e5c6a4519b12201a7b0316fb1c8d09fe6a97226fed58cfc49e8" xr:uid="{00000000-0004-0000-0000-00002E000000}"/>
    <hyperlink ref="B58" r:id="rId47" tooltip="Emergência Ambiental: Acidente Ambiental" display="https://sei.ibama.gov.br/sei/controlador.php?acao=procedimento_trabalhar&amp;acao_origem=rel_bloco_protocolo_listar&amp;acao_retorno=rel_bloco_protocolo_listar&amp;id_procedimento=23717535&amp;id_bloco=203697&amp;infra_sistema=100000100&amp;infra_unidade_atual=110000529&amp;infra_hash=836c13060448401db95360b51e2018f4bbed2d2875761b0ead29e15ca31f84ba" xr:uid="{00000000-0004-0000-0000-00002F000000}"/>
    <hyperlink ref="B59" r:id="rId48" tooltip="Emergência Ambiental: Acidente Ambiental" display="https://sei.ibama.gov.br/sei/controlador.php?acao=procedimento_trabalhar&amp;acao_origem=rel_bloco_protocolo_listar&amp;acao_retorno=rel_bloco_protocolo_listar&amp;id_procedimento=23735228&amp;id_bloco=203697&amp;infra_sistema=100000100&amp;infra_unidade_atual=110000529&amp;infra_hash=2e060f40fadc93576f9b7b97f06adb94461508e761a894f332123950f066fa97" xr:uid="{00000000-0004-0000-0000-000030000000}"/>
    <hyperlink ref="B60" r:id="rId49" tooltip="Emergência Ambiental: Acidente Ambiental" display="https://sei.ibama.gov.br/sei/controlador.php?acao=procedimento_trabalhar&amp;acao_origem=rel_bloco_protocolo_listar&amp;acao_retorno=rel_bloco_protocolo_listar&amp;id_procedimento=23728741&amp;id_bloco=203697&amp;infra_sistema=100000100&amp;infra_unidade_atual=110000529&amp;infra_hash=6fd71846659d56dd424d4543803b50efdb8e49f021c1f93e3ceb9875705e902c" xr:uid="{00000000-0004-0000-0000-000031000000}"/>
    <hyperlink ref="B61" r:id="rId50" tooltip="Emergência Ambiental: Acidente Ambiental" display="https://sei.ibama.gov.br/sei/controlador.php?acao=procedimento_trabalhar&amp;acao_origem=rel_bloco_protocolo_listar&amp;acao_retorno=rel_bloco_protocolo_listar&amp;id_procedimento=23726229&amp;id_bloco=203697&amp;infra_sistema=100000100&amp;infra_unidade_atual=110000529&amp;infra_hash=f93bb0dc3e31677e8be1f2668a608a76fb4e01d5e07365fd8dd4db341acaa265" xr:uid="{00000000-0004-0000-0000-000032000000}"/>
    <hyperlink ref="B62" r:id="rId51" tooltip="Emergência Ambiental: Acidente Ambiental" display="https://sei.ibama.gov.br/sei/controlador.php?acao=procedimento_trabalhar&amp;acao_origem=rel_bloco_protocolo_listar&amp;acao_retorno=rel_bloco_protocolo_listar&amp;id_procedimento=23730948&amp;id_bloco=203697&amp;infra_sistema=100000100&amp;infra_unidade_atual=110000529&amp;infra_hash=f81572b4d90bb18decd3551e415b0375ee7a443671b2d5af4668dd115c32b7d8" xr:uid="{00000000-0004-0000-0000-000033000000}"/>
    <hyperlink ref="B63" r:id="rId52" tooltip="Emergência Ambiental: Acidente Ambiental" display="https://sei.ibama.gov.br/sei/controlador.php?acao=procedimento_trabalhar&amp;acao_origem=rel_bloco_protocolo_listar&amp;acao_retorno=rel_bloco_protocolo_listar&amp;id_procedimento=23742939&amp;id_bloco=203697&amp;infra_sistema=100000100&amp;infra_unidade_atual=110000529&amp;infra_hash=01e35e26476406a0c87ba1676d760a8f140316e2fc384f90bab0b90ca7b3f76d" xr:uid="{00000000-0004-0000-0000-000034000000}"/>
    <hyperlink ref="B64" r:id="rId53" tooltip="Emergência Ambiental: Acidente Ambiental" display="https://sei.ibama.gov.br/sei/controlador.php?acao=procedimento_trabalhar&amp;acao_origem=rel_bloco_protocolo_listar&amp;acao_retorno=rel_bloco_protocolo_listar&amp;id_procedimento=23762550&amp;id_bloco=203697&amp;infra_sistema=100000100&amp;infra_unidade_atual=110000529&amp;infra_hash=b585a86af30166faead0413a08d4742c5fd34137e62b5dc985b80e31bde675b9" xr:uid="{00000000-0004-0000-0000-000035000000}"/>
    <hyperlink ref="B65" r:id="rId54" tooltip="Emergência Ambiental: Acidente Ambiental" display="https://sei.ibama.gov.br/sei/controlador.php?acao=procedimento_trabalhar&amp;acao_origem=rel_bloco_protocolo_listar&amp;acao_retorno=rel_bloco_protocolo_listar&amp;id_procedimento=23743271&amp;id_bloco=203697&amp;infra_sistema=100000100&amp;infra_unidade_atual=110000529&amp;infra_hash=3e77437dff1d13f627ca56b91b3b1187edb8c85c4b025b4a48e7309c062ab03f" xr:uid="{00000000-0004-0000-0000-000036000000}"/>
    <hyperlink ref="B67" r:id="rId55" tooltip="Emergência Ambiental: Acidente Ambiental" display="https://sei.ibama.gov.br/sei/controlador.php?acao=procedimento_trabalhar&amp;acao_origem=rel_bloco_protocolo_listar&amp;acao_retorno=rel_bloco_protocolo_listar&amp;id_procedimento=23749333&amp;id_bloco=203697&amp;infra_sistema=100000100&amp;infra_unidade_atual=110000529&amp;infra_hash=1919609e846157cb4abf977b077a12c3c604e583362cc89b90b03ae3fdad4ba8" xr:uid="{00000000-0004-0000-0000-000037000000}"/>
    <hyperlink ref="B68" r:id="rId56" tooltip="Emergência Ambiental: Acidente Ambiental" display="https://sei.ibama.gov.br/sei/controlador.php?acao=procedimento_trabalhar&amp;acao_origem=rel_bloco_protocolo_listar&amp;acao_retorno=rel_bloco_protocolo_listar&amp;id_procedimento=23790315&amp;id_bloco=203697&amp;infra_sistema=100000100&amp;infra_unidade_atual=110000529&amp;infra_hash=f480cb1c8cee6a9e48566ce35c87c219e093defaa4ea8e3df33e0f8062f5ce24" xr:uid="{00000000-0004-0000-0000-000038000000}"/>
    <hyperlink ref="B69" r:id="rId57" tooltip="Emergência Ambiental: Acidente Ambiental" display="https://sei.ibama.gov.br/sei/controlador.php?acao=procedimento_trabalhar&amp;acao_origem=rel_bloco_protocolo_listar&amp;acao_retorno=rel_bloco_protocolo_listar&amp;id_procedimento=23781322&amp;id_bloco=203697&amp;infra_sistema=100000100&amp;infra_unidade_atual=110000529&amp;infra_hash=1889d4d557e316f5f3347c4ded6fddd1b56cdd60a3fbf5d1bf96768c8caf281e" xr:uid="{00000000-0004-0000-0000-000039000000}"/>
    <hyperlink ref="B70" r:id="rId58" tooltip="Emergência Ambiental: Acidente Ambiental" display="https://sei.ibama.gov.br/sei/controlador.php?acao=procedimento_trabalhar&amp;acao_origem=rel_bloco_protocolo_listar&amp;acao_retorno=rel_bloco_protocolo_listar&amp;id_procedimento=23799685&amp;id_bloco=203697&amp;infra_sistema=100000100&amp;infra_unidade_atual=110000529&amp;infra_hash=57172687aee7207921cc852db6c450fae54c66a7bc3ecb337648f9b6c0478230" xr:uid="{00000000-0004-0000-0000-00003A000000}"/>
    <hyperlink ref="B71" r:id="rId59" tooltip="Emergência Ambiental: Acidente Ambiental" display="https://sei.ibama.gov.br/sei/controlador.php?acao=procedimento_trabalhar&amp;acao_origem=rel_bloco_protocolo_listar&amp;acao_retorno=rel_bloco_protocolo_listar&amp;id_procedimento=23808193&amp;id_bloco=203697&amp;infra_sistema=100000100&amp;infra_unidade_atual=110000529&amp;infra_hash=d54fb5aaa4b5832bf3401761940b9c429c8fc557678d8ee9de39f33faa5e13a2" xr:uid="{00000000-0004-0000-0000-00003B000000}"/>
    <hyperlink ref="B72" r:id="rId60" tooltip="Emergência Ambiental: Acidente Ambiental" display="https://sei.ibama.gov.br/sei/controlador.php?acao=procedimento_trabalhar&amp;acao_origem=rel_bloco_protocolo_listar&amp;acao_retorno=rel_bloco_protocolo_listar&amp;id_procedimento=23799810&amp;id_bloco=203697&amp;infra_sistema=100000100&amp;infra_unidade_atual=110000529&amp;infra_hash=95073cc605b083c0e6eb825eeb1264e63978f1144cbc14df109d11046b978eaa" xr:uid="{00000000-0004-0000-0000-00003C000000}"/>
    <hyperlink ref="B73" r:id="rId61" tooltip="Emergência Ambiental: Acidente Ambiental" display="https://sei.ibama.gov.br/sei/controlador.php?acao=procedimento_trabalhar&amp;acao_origem=rel_bloco_protocolo_listar&amp;acao_retorno=rel_bloco_protocolo_listar&amp;id_procedimento=23836898&amp;id_bloco=203697&amp;infra_sistema=100000100&amp;infra_unidade_atual=110000529&amp;infra_hash=3ea920f62b53d36550fc01ca3ba8e118dcc7c94069bf0d81db8362f6d9d35d4c" xr:uid="{00000000-0004-0000-0000-00003D000000}"/>
    <hyperlink ref="B74" r:id="rId62" tooltip="Emergência Ambiental: Acidente Ambiental" display="https://sei.ibama.gov.br/sei/controlador.php?acao=procedimento_trabalhar&amp;acao_origem=rel_bloco_protocolo_listar&amp;acao_retorno=rel_bloco_protocolo_listar&amp;id_procedimento=23822728&amp;id_bloco=203697&amp;infra_sistema=100000100&amp;infra_unidade_atual=110000529&amp;infra_hash=fb4b26d0463d735fb7dd1f746f6b9731884836d8b1d9574fe92e3d05cc11e52e" xr:uid="{00000000-0004-0000-0000-00003E000000}"/>
    <hyperlink ref="B75" r:id="rId63" tooltip="Emergência Ambiental: Acidente Ambiental" display="https://sei.ibama.gov.br/sei/controlador.php?acao=procedimento_trabalhar&amp;acao_origem=rel_bloco_protocolo_listar&amp;acao_retorno=rel_bloco_protocolo_listar&amp;id_procedimento=23837265&amp;id_bloco=203697&amp;infra_sistema=100000100&amp;infra_unidade_atual=110000529&amp;infra_hash=3373e8cbff26bca73ead9d634e413385a2b3a34b540bdc2378c95a9c89027044" xr:uid="{00000000-0004-0000-0000-00003F000000}"/>
    <hyperlink ref="B77" r:id="rId64" tooltip="Emergência Ambiental: Acidente Ambiental" display="https://sei.ibama.gov.br/sei/controlador.php?acao=procedimento_trabalhar&amp;acao_origem=rel_bloco_protocolo_listar&amp;acao_retorno=rel_bloco_protocolo_listar&amp;id_procedimento=23860326&amp;id_bloco=203697&amp;infra_sistema=100000100&amp;infra_unidade_atual=110000529&amp;infra_hash=81216aa76779ef30ec12ad5519704842a7083383b57caf7420c49e2dafbcd962" xr:uid="{00000000-0004-0000-0000-000040000000}"/>
    <hyperlink ref="B78" r:id="rId65" tooltip="Emergência Ambiental: Acidente Ambiental" display="https://sei.ibama.gov.br/sei/controlador.php?acao=procedimento_trabalhar&amp;acao_origem=rel_bloco_protocolo_listar&amp;acao_retorno=rel_bloco_protocolo_listar&amp;id_procedimento=23861385&amp;id_bloco=203697&amp;infra_sistema=100000100&amp;infra_unidade_atual=110000529&amp;infra_hash=b7d3ccd16b9db1b906943ca69d9ac541d99e96c74d816c97b4811974b42ce1b9" xr:uid="{00000000-0004-0000-0000-000041000000}"/>
    <hyperlink ref="B79" r:id="rId66" tooltip="Emergência Ambiental: Acidente Ambiental" display="https://sei.ibama.gov.br/sei/controlador.php?acao=procedimento_trabalhar&amp;acao_origem=rel_bloco_protocolo_listar&amp;acao_retorno=rel_bloco_protocolo_listar&amp;id_procedimento=23849832&amp;id_bloco=203697&amp;infra_sistema=100000100&amp;infra_unidade_atual=110000529&amp;infra_hash=bcd47d494a1b83e58670fb42dda30e671d570b1127fd1f768b6d1de82a5b12ac" xr:uid="{00000000-0004-0000-0000-000042000000}"/>
    <hyperlink ref="B80" r:id="rId67" tooltip="Emergência Ambiental: Acidente Ambiental" display="https://sei.ibama.gov.br/sei/controlador.php?acao=procedimento_trabalhar&amp;acao_origem=rel_bloco_protocolo_listar&amp;acao_retorno=rel_bloco_protocolo_listar&amp;id_procedimento=23957148&amp;id_bloco=203697&amp;infra_sistema=100000100&amp;infra_unidade_atual=110000529&amp;infra_hash=c5ea920d594335699c70cf84c0b6d240c87e65e8a2e4a0490aa86bdf825d59cb" xr:uid="{00000000-0004-0000-0000-000043000000}"/>
    <hyperlink ref="B81" r:id="rId68" tooltip="Emergência Ambiental: Acidente Ambiental" display="https://sei.ibama.gov.br/sei/controlador.php?acao=procedimento_trabalhar&amp;acao_origem=rel_bloco_protocolo_listar&amp;acao_retorno=rel_bloco_protocolo_listar&amp;id_procedimento=23912779&amp;id_bloco=203697&amp;infra_sistema=100000100&amp;infra_unidade_atual=110000529&amp;infra_hash=ec0688419dad9907dcfc65875cba61ac5d598c95c9c1229c6ae07ad27eb6a976" xr:uid="{00000000-0004-0000-0000-000044000000}"/>
    <hyperlink ref="B82" r:id="rId69" tooltip="Emergência Ambiental: Acidente Ambiental" display="https://sei.ibama.gov.br/sei/controlador.php?acao=procedimento_trabalhar&amp;acao_origem=rel_bloco_protocolo_listar&amp;acao_retorno=rel_bloco_protocolo_listar&amp;id_procedimento=23915665&amp;id_bloco=203697&amp;infra_sistema=100000100&amp;infra_unidade_atual=110000529&amp;infra_hash=46911360d59bf469e633839213c26e01b343ee3c8b0d40fcb7c85e55365c3458" xr:uid="{00000000-0004-0000-0000-000045000000}"/>
    <hyperlink ref="B83" r:id="rId70" tooltip="Emergência Ambiental: Acidente Ambiental" display="https://sei.ibama.gov.br/sei/controlador.php?acao=procedimento_trabalhar&amp;acao_origem=rel_bloco_protocolo_listar&amp;acao_retorno=rel_bloco_protocolo_listar&amp;id_procedimento=23950319&amp;id_bloco=203697&amp;infra_sistema=100000100&amp;infra_unidade_atual=110000529&amp;infra_hash=b84dab9cbbf45614747b4e04c78747cb45fae91c7ced8490f9fdfca4b553438f" xr:uid="{00000000-0004-0000-0000-000046000000}"/>
    <hyperlink ref="B84" r:id="rId71" tooltip="Emergência Ambiental: Acidente Ambiental" display="https://sei.ibama.gov.br/sei/controlador.php?acao=procedimento_trabalhar&amp;acao_origem=rel_bloco_protocolo_listar&amp;acao_retorno=rel_bloco_protocolo_listar&amp;id_procedimento=24030461&amp;id_bloco=203697&amp;infra_sistema=100000100&amp;infra_unidade_atual=110000529&amp;infra_hash=9b628bb012ef29c0790351e62449600aa2c770c2f5989fa6f31dd6656dd04e0b" xr:uid="{00000000-0004-0000-0000-000047000000}"/>
    <hyperlink ref="B85" r:id="rId72" tooltip="Emergência Ambiental: Acidente Ambiental" display="https://sei.ibama.gov.br/sei/controlador.php?acao=procedimento_trabalhar&amp;acao_origem=rel_bloco_protocolo_listar&amp;acao_retorno=rel_bloco_protocolo_listar&amp;id_procedimento=23867130&amp;id_bloco=203697&amp;infra_sistema=100000100&amp;infra_unidade_atual=110000529&amp;infra_hash=3e6db0fd4ccc4ec417b50d5c9a5c76d2ae1f1475c8b19631f70e4821c197dd7d" xr:uid="{00000000-0004-0000-0000-000048000000}"/>
    <hyperlink ref="B86" r:id="rId73" tooltip="Emergência Ambiental: Acidente Ambiental" display="https://sei.ibama.gov.br/sei/controlador.php?acao=procedimento_trabalhar&amp;acao_origem=rel_bloco_protocolo_listar&amp;acao_retorno=rel_bloco_protocolo_listar&amp;id_procedimento=24586148&amp;id_bloco=203697&amp;infra_sistema=100000100&amp;infra_unidade_atual=110000529&amp;infra_hash=92736a213b63f5b5d1e46edd205b43457531aab3bf08a20aecda08f7f71139f3" xr:uid="{00000000-0004-0000-0000-000049000000}"/>
    <hyperlink ref="B87" r:id="rId74" tooltip="Emergência Ambiental: Acidente Ambiental" display="https://sei.ibama.gov.br/sei/controlador.php?acao=procedimento_trabalhar&amp;acao_origem=rel_bloco_protocolo_listar&amp;acao_retorno=rel_bloco_protocolo_listar&amp;id_procedimento=23999527&amp;id_bloco=203697&amp;infra_sistema=100000100&amp;infra_unidade_atual=110000529&amp;infra_hash=7917d46b6a73ac57cd560ac879ed7bd7a914688223c6eeb5cec1dce056c4992a" xr:uid="{00000000-0004-0000-0000-00004A000000}"/>
    <hyperlink ref="B88" r:id="rId75" tooltip="Emergência Ambiental: Acidente Ambiental" display="https://sei.ibama.gov.br/sei/controlador.php?acao=procedimento_trabalhar&amp;acao_origem=rel_bloco_protocolo_listar&amp;acao_retorno=rel_bloco_protocolo_listar&amp;id_procedimento=24032983&amp;id_bloco=203697&amp;infra_sistema=100000100&amp;infra_unidade_atual=110000529&amp;infra_hash=e69094a7a8783d57bf5d6f74c0a70db7a6074b9373298d0dbe214d9fc0ecdae0" xr:uid="{00000000-0004-0000-0000-00004C000000}"/>
    <hyperlink ref="B89" r:id="rId76" tooltip="Emergência Ambiental: Acidente Ambiental" display="https://sei.ibama.gov.br/sei/controlador.php?acao=procedimento_trabalhar&amp;acao_origem=rel_bloco_protocolo_listar&amp;acao_retorno=rel_bloco_protocolo_listar&amp;id_procedimento=24037503&amp;id_bloco=203697&amp;infra_sistema=100000100&amp;infra_unidade_atual=110000529&amp;infra_hash=9753b16f84f3eac9f4ca3046e9face985d042a9c3dc0a2819a77378a7a2b3864" xr:uid="{00000000-0004-0000-0000-00004D000000}"/>
    <hyperlink ref="B90" r:id="rId77" tooltip="Emergência Ambiental: Acidente Ambiental" display="https://sei.ibama.gov.br/sei/controlador.php?acao=procedimento_trabalhar&amp;acao_origem=rel_bloco_protocolo_listar&amp;acao_retorno=rel_bloco_protocolo_listar&amp;id_procedimento=24034312&amp;id_bloco=203697&amp;infra_sistema=100000100&amp;infra_unidade_atual=110000529&amp;infra_hash=875628ecb95714d1e7c9b1adcb9e4dcd64bc4a64d553b3e7d34b813385528907" xr:uid="{00000000-0004-0000-0000-00004E000000}"/>
    <hyperlink ref="B91" r:id="rId78" tooltip="Emergência Ambiental: Acidente Ambiental" display="https://sei.ibama.gov.br/sei/controlador.php?acao=procedimento_trabalhar&amp;acao_origem=rel_bloco_protocolo_listar&amp;acao_retorno=rel_bloco_protocolo_listar&amp;id_procedimento=24072270&amp;id_bloco=203697&amp;infra_sistema=100000100&amp;infra_unidade_atual=110000529&amp;infra_hash=ed35ffe6ab31b71a8866a53e330baf9e3e333c0fbc9da4e9de7d83a151c7f262" xr:uid="{00000000-0004-0000-0000-00004F000000}"/>
    <hyperlink ref="B92" r:id="rId79" tooltip="Emergência Ambiental: Acidente Ambiental" display="https://sei.ibama.gov.br/sei/controlador.php?acao=procedimento_trabalhar&amp;acao_origem=rel_bloco_protocolo_listar&amp;acao_retorno=rel_bloco_protocolo_listar&amp;id_procedimento=24105095&amp;id_bloco=203697&amp;infra_sistema=100000100&amp;infra_unidade_atual=110000529&amp;infra_hash=4184d081c236394663ccdf63214616b07ff5a6e67e114c0f9d073ad28d6b1aa8" xr:uid="{00000000-0004-0000-0000-000050000000}"/>
    <hyperlink ref="B94" r:id="rId80" tooltip="Emergência Ambiental: Acidente Ambiental" display="https://sei.ibama.gov.br/sei/controlador.php?acao=procedimento_trabalhar&amp;acao_origem=rel_bloco_protocolo_listar&amp;acao_retorno=rel_bloco_protocolo_listar&amp;id_procedimento=24158661&amp;id_bloco=203697&amp;infra_sistema=100000100&amp;infra_unidade_atual=110000529&amp;infra_hash=5a64c2ca3dcc68561dfc3152d11128ceef7b2300952ecfc1e5a7163d38839f35" xr:uid="{00000000-0004-0000-0000-000051000000}"/>
    <hyperlink ref="B95" r:id="rId81" tooltip="Emergência Ambiental: Acidente Ambiental" display="https://sei.ibama.gov.br/sei/controlador.php?acao=procedimento_trabalhar&amp;acao_origem=rel_bloco_protocolo_listar&amp;acao_retorno=rel_bloco_protocolo_listar&amp;id_procedimento=24169645&amp;id_bloco=203697&amp;infra_sistema=100000100&amp;infra_unidade_atual=110000529&amp;infra_hash=bd66d6bde8651a0fcb4e10b71dfac41c35f55319a2114333aa2d09bd8fc530fd" xr:uid="{00000000-0004-0000-0000-000052000000}"/>
    <hyperlink ref="B96" r:id="rId82" tooltip="Emergência Ambiental: Acidente Ambiental" display="https://sei.ibama.gov.br/sei/controlador.php?acao=procedimento_trabalhar&amp;acao_origem=rel_bloco_protocolo_listar&amp;acao_retorno=rel_bloco_protocolo_listar&amp;id_procedimento=24158763&amp;id_bloco=203697&amp;infra_sistema=100000100&amp;infra_unidade_atual=110000529&amp;infra_hash=b2ded3138a3b179011e67655ec523dfe3c90f33ea6e52b1b802791a2668febf6" xr:uid="{00000000-0004-0000-0000-000053000000}"/>
    <hyperlink ref="B97" r:id="rId83" tooltip="Emergência Ambiental: Acidente Ambiental" display="https://sei.ibama.gov.br/sei/controlador.php?acao=procedimento_trabalhar&amp;acao_origem=rel_bloco_protocolo_listar&amp;acao_retorno=rel_bloco_protocolo_listar&amp;id_procedimento=24158744&amp;id_bloco=203697&amp;infra_sistema=100000100&amp;infra_unidade_atual=110000529&amp;infra_hash=a2a6e0621d5346bcb6f2b9643ab44477c2ae786b019e100d0c956ce15f4c81b4" xr:uid="{00000000-0004-0000-0000-000054000000}"/>
    <hyperlink ref="B98" r:id="rId84" tooltip="Emergência Ambiental: Acidente Ambiental" display="https://sei.ibama.gov.br/sei/controlador.php?acao=procedimento_trabalhar&amp;acao_origem=rel_bloco_protocolo_listar&amp;acao_retorno=rel_bloco_protocolo_listar&amp;id_procedimento=24171160&amp;id_bloco=203697&amp;infra_sistema=100000100&amp;infra_unidade_atual=110000529&amp;infra_hash=c794c07fd449526018575422823716b05c9e83adac8aa51bc8bd118dd5f43fe0" xr:uid="{00000000-0004-0000-0000-000055000000}"/>
    <hyperlink ref="B99" r:id="rId85" tooltip="Emergência Ambiental: Acidente Ambiental" display="https://sei.ibama.gov.br/sei/controlador.php?acao=procedimento_trabalhar&amp;acao_origem=rel_bloco_protocolo_listar&amp;acao_retorno=rel_bloco_protocolo_listar&amp;id_procedimento=24194822&amp;id_bloco=203697&amp;infra_sistema=100000100&amp;infra_unidade_atual=110000529&amp;infra_hash=3e01f5f77443b96dc462469668413fac5a5356404caf02fa3bd955bef801f7e2" xr:uid="{00000000-0004-0000-0000-000056000000}"/>
    <hyperlink ref="B100" r:id="rId86" tooltip="Emergência Ambiental: Acidente Ambiental" display="https://sei.ibama.gov.br/sei/controlador.php?acao=procedimento_trabalhar&amp;acao_origem=rel_bloco_protocolo_listar&amp;acao_retorno=rel_bloco_protocolo_listar&amp;id_procedimento=24191901&amp;id_bloco=203697&amp;infra_sistema=100000100&amp;infra_unidade_atual=110000529&amp;infra_hash=86a0c2fa019ef3fb1f97ae7f9ff2dddfb4e103e5f57ed04cf095332c38bab7d2" xr:uid="{00000000-0004-0000-0000-000057000000}"/>
    <hyperlink ref="B101" r:id="rId87" tooltip="Emergência Ambiental: Acidente Ambiental" display="https://sei.ibama.gov.br/sei/controlador.php?acao=procedimento_trabalhar&amp;acao_origem=rel_bloco_protocolo_listar&amp;acao_retorno=rel_bloco_protocolo_listar&amp;id_procedimento=24192268&amp;id_bloco=203697&amp;infra_sistema=100000100&amp;infra_unidade_atual=110000529&amp;infra_hash=61bb362efb9fe29724e04ad9a5421520bf0153c9f5b077a42f0ee921fe5be31d" xr:uid="{00000000-0004-0000-0000-000058000000}"/>
    <hyperlink ref="B102" r:id="rId88" tooltip="Emergência Ambiental: Acidente Ambiental" display="https://sei.ibama.gov.br/sei/controlador.php?acao=procedimento_trabalhar&amp;acao_origem=rel_bloco_protocolo_listar&amp;acao_retorno=rel_bloco_protocolo_listar&amp;id_procedimento=24192863&amp;id_bloco=203697&amp;infra_sistema=100000100&amp;infra_unidade_atual=110000529&amp;infra_hash=f8b42b5302cb7fe06200efe06fc94f82fda100aae21ef3da57e1cc1eb3334fa5" xr:uid="{00000000-0004-0000-0000-000059000000}"/>
    <hyperlink ref="B103" r:id="rId89" tooltip="Emergência Ambiental: Acidente Ambiental" display="https://sei.ibama.gov.br/sei/controlador.php?acao=procedimento_trabalhar&amp;acao_origem=rel_bloco_protocolo_listar&amp;acao_retorno=rel_bloco_protocolo_listar&amp;id_procedimento=24172351&amp;id_bloco=203697&amp;infra_sistema=100000100&amp;infra_unidade_atual=110000529&amp;infra_hash=0b9906b9d8d1ac3f16f1244a8bf9f205f1a9d97548083d6192a1473d9a575c40" xr:uid="{00000000-0004-0000-0000-00005A000000}"/>
    <hyperlink ref="B105" r:id="rId90" tooltip="Emergência Ambiental: Acidente Ambiental" display="https://sei.ibama.gov.br/sei/controlador.php?acao=procedimento_trabalhar&amp;acao_origem=rel_bloco_protocolo_listar&amp;acao_retorno=rel_bloco_protocolo_listar&amp;id_procedimento=24297973&amp;id_bloco=203697&amp;infra_sistema=100000100&amp;infra_unidade_atual=110000529&amp;infra_hash=16a48172f2a5828325f11a32152bb57f1a69967357abd2381e420c7af50c4da7" xr:uid="{00000000-0004-0000-0000-00005B000000}"/>
    <hyperlink ref="B106" r:id="rId91" tooltip="Emergência Ambiental: Acidente Ambiental" display="https://sei.ibama.gov.br/sei/controlador.php?acao=procedimento_trabalhar&amp;acao_origem=rel_bloco_protocolo_listar&amp;acao_retorno=rel_bloco_protocolo_listar&amp;id_procedimento=24621824&amp;id_bloco=203697&amp;infra_sistema=100000100&amp;infra_unidade_atual=110000529&amp;infra_hash=8316562d4ff5e53a6b664b7bba3aa513a4bb857be10c7bea34c4d30d9950c6f4" xr:uid="{00000000-0004-0000-0000-00005C000000}"/>
    <hyperlink ref="B107" r:id="rId92" tooltip="Emergência Ambiental: Acidente Ambiental" display="https://sei.ibama.gov.br/sei/controlador.php?acao=procedimento_trabalhar&amp;acao_origem=rel_bloco_protocolo_listar&amp;acao_retorno=rel_bloco_protocolo_listar&amp;id_procedimento=24295313&amp;id_bloco=203697&amp;infra_sistema=100000100&amp;infra_unidade_atual=110000529&amp;infra_hash=d22bc9d4ebceaae29a1b3efb591796a043a28a826d1940d811b3b1d324bf8208" xr:uid="{00000000-0004-0000-0000-00005D000000}"/>
    <hyperlink ref="B108" r:id="rId93" tooltip="Emergência Ambiental: Acidente Ambiental" display="https://sei.ibama.gov.br/sei/controlador.php?acao=procedimento_trabalhar&amp;acao_origem=rel_bloco_protocolo_listar&amp;acao_retorno=rel_bloco_protocolo_listar&amp;id_procedimento=24296452&amp;id_bloco=203697&amp;infra_sistema=100000100&amp;infra_unidade_atual=110000529&amp;infra_hash=8ecb9bcb3b815d3175a2d35f3e06306ed598580895da8b33bd21d20082c380c0" xr:uid="{00000000-0004-0000-0000-00005E000000}"/>
    <hyperlink ref="B109" r:id="rId94" tooltip="Emergência Ambiental: Acidente Ambiental" display="https://sei.ibama.gov.br/sei/controlador.php?acao=procedimento_trabalhar&amp;acao_origem=rel_bloco_protocolo_listar&amp;acao_retorno=rel_bloco_protocolo_listar&amp;id_procedimento=24323106&amp;id_bloco=203697&amp;infra_sistema=100000100&amp;infra_unidade_atual=110000529&amp;infra_hash=4326a7c9c81dff225b3f32bc3b4e7aa5d6023000eb1404afc1f76813322a810a" xr:uid="{00000000-0004-0000-0000-00005F000000}"/>
    <hyperlink ref="B110" r:id="rId95" tooltip="Emergência Ambiental: Acidente Ambiental" display="https://sei.ibama.gov.br/sei/controlador.php?acao=procedimento_trabalhar&amp;acao_origem=rel_bloco_protocolo_listar&amp;acao_retorno=rel_bloco_protocolo_listar&amp;id_procedimento=24311486&amp;id_bloco=203697&amp;infra_sistema=100000100&amp;infra_unidade_atual=110000529&amp;infra_hash=36cf5fdecd02c753859eb205a2ae2964e308730697fb17bad713b6e7e4a08a9f" xr:uid="{00000000-0004-0000-0000-000060000000}"/>
    <hyperlink ref="B112" r:id="rId96" tooltip="Emergência Ambiental: Acidente Ambiental" display="https://sei.ibama.gov.br/sei/controlador.php?acao=procedimento_trabalhar&amp;acao_origem=rel_bloco_protocolo_listar&amp;acao_retorno=rel_bloco_protocolo_listar&amp;id_procedimento=24328047&amp;id_bloco=203697&amp;infra_sistema=100000100&amp;infra_unidade_atual=110000529&amp;infra_hash=0274f6aa57d85de6ae69f91c5e7caff9dda3838e5a2d8f23f62df28bcd44d001" xr:uid="{00000000-0004-0000-0000-000061000000}"/>
    <hyperlink ref="B113" r:id="rId97" tooltip="Emergência Ambiental: Acidente Ambiental" display="https://sei.ibama.gov.br/sei/controlador.php?acao=procedimento_trabalhar&amp;acao_origem=rel_bloco_protocolo_listar&amp;acao_retorno=rel_bloco_protocolo_listar&amp;id_procedimento=24323110&amp;id_bloco=203697&amp;infra_sistema=100000100&amp;infra_unidade_atual=110000529&amp;infra_hash=fe2fb54db06610b60e6ba6d927728e5366a225adc553642f1ac78b0b377becbe" xr:uid="{00000000-0004-0000-0000-000062000000}"/>
    <hyperlink ref="B114" r:id="rId98" tooltip="Emergência Ambiental: Acidente Ambiental" display="https://sei.ibama.gov.br/sei/controlador.php?acao=procedimento_trabalhar&amp;acao_origem=rel_bloco_protocolo_listar&amp;acao_retorno=rel_bloco_protocolo_listar&amp;id_procedimento=25269197&amp;id_bloco=203697&amp;infra_sistema=100000100&amp;infra_unidade_atual=110000529&amp;infra_hash=6e790fa2653793a7f00d52b2806d5092f42a9c5395cb2802d3e704c5d0b7611f" xr:uid="{00000000-0004-0000-0000-000063000000}"/>
    <hyperlink ref="B115" r:id="rId99" tooltip="Emergência Ambiental: Acidente Ambiental" display="https://sei.ibama.gov.br/sei/controlador.php?acao=procedimento_trabalhar&amp;acao_origem=rel_bloco_protocolo_listar&amp;acao_retorno=rel_bloco_protocolo_listar&amp;id_procedimento=24334071&amp;id_bloco=203697&amp;infra_sistema=100000100&amp;infra_unidade_atual=110000529&amp;infra_hash=3058a5e3ab9ff02ca172a9e64518e355138b822b92f46ff6ae6df28ebcfe1a33" xr:uid="{00000000-0004-0000-0000-000064000000}"/>
    <hyperlink ref="B116" r:id="rId100" tooltip="Emergência Ambiental: Acidente Ambiental" display="https://sei.ibama.gov.br/sei/controlador.php?acao=procedimento_trabalhar&amp;acao_origem=rel_bloco_protocolo_listar&amp;acao_retorno=rel_bloco_protocolo_listar&amp;id_procedimento=24397148&amp;id_bloco=203697&amp;infra_sistema=100000100&amp;infra_unidade_atual=110000529&amp;infra_hash=d21e96f9152927e48ac4e089cd38845fd3c95b4d21f2d467a59ba315d0bbfb64" xr:uid="{00000000-0004-0000-0000-000065000000}"/>
    <hyperlink ref="B117" r:id="rId101" tooltip="Emergência Ambiental: Acidente Ambiental" display="https://sei.ibama.gov.br/sei/controlador.php?acao=procedimento_trabalhar&amp;acao_origem=rel_bloco_protocolo_listar&amp;acao_retorno=rel_bloco_protocolo_listar&amp;id_procedimento=24346154&amp;id_bloco=203697&amp;infra_sistema=100000100&amp;infra_unidade_atual=110000529&amp;infra_hash=29ddfa0e2fac2c39ea7aa4dfffa39612729ff979d288dbe9ef17693b3ea7950b" xr:uid="{00000000-0004-0000-0000-000066000000}"/>
    <hyperlink ref="B118" r:id="rId102" tooltip="Emergência Ambiental: Acidente Ambiental" display="https://sei.ibama.gov.br/sei/controlador.php?acao=procedimento_trabalhar&amp;acao_origem=rel_bloco_protocolo_listar&amp;acao_retorno=rel_bloco_protocolo_listar&amp;id_procedimento=24396640&amp;id_bloco=203697&amp;infra_sistema=100000100&amp;infra_unidade_atual=110000529&amp;infra_hash=7cc902f8e24fc2fedb63d53eb1ffb7d01ebdce941b301a598e425321b11bfbda" xr:uid="{00000000-0004-0000-0000-000067000000}"/>
    <hyperlink ref="B119" r:id="rId103" tooltip="Emergência Ambiental: Acidente Ambiental" display="https://sei.ibama.gov.br/sei/controlador.php?acao=procedimento_trabalhar&amp;acao_origem=rel_bloco_protocolo_listar&amp;acao_retorno=rel_bloco_protocolo_listar&amp;id_procedimento=24420191&amp;id_bloco=203697&amp;infra_sistema=100000100&amp;infra_unidade_atual=110000529&amp;infra_hash=22a5e8db78d10b6b535b107e5dfcb55a311c0047902fdee741b5347692272d4f" xr:uid="{00000000-0004-0000-0000-000068000000}"/>
    <hyperlink ref="B120" r:id="rId104" tooltip="Emergência Ambiental: Acidente Ambiental" display="https://sei.ibama.gov.br/sei/controlador.php?acao=procedimento_trabalhar&amp;acao_origem=rel_bloco_protocolo_listar&amp;acao_retorno=rel_bloco_protocolo_listar&amp;id_procedimento=24495213&amp;id_bloco=203697&amp;infra_sistema=100000100&amp;infra_unidade_atual=110000529&amp;infra_hash=79be25ce147057dc93dbf1d0ea29a488852bb8c4a291d0115a316d15cba9ab01" xr:uid="{00000000-0004-0000-0000-000069000000}"/>
    <hyperlink ref="B122" r:id="rId105" tooltip="Emergência Ambiental: Acidente Ambiental" display="https://sei.ibama.gov.br/sei/controlador.php?acao=procedimento_trabalhar&amp;acao_origem=rel_bloco_protocolo_listar&amp;acao_retorno=rel_bloco_protocolo_listar&amp;id_procedimento=24461261&amp;id_bloco=203697&amp;infra_sistema=100000100&amp;infra_unidade_atual=110000529&amp;infra_hash=5b81bd704187a8b4ef7e44ac122018e61fc856f4e84c65a39601ab41b515242b" xr:uid="{00000000-0004-0000-0000-00006A000000}"/>
    <hyperlink ref="B123" r:id="rId106" tooltip="Emergência Ambiental: Acidente Ambiental" display="https://sei.ibama.gov.br/sei/controlador.php?acao=procedimento_trabalhar&amp;acao_origem=rel_bloco_protocolo_listar&amp;acao_retorno=rel_bloco_protocolo_listar&amp;id_procedimento=24520465&amp;id_bloco=203697&amp;infra_sistema=100000100&amp;infra_unidade_atual=110000529&amp;infra_hash=a6b432b1fd041abb46e6a54be3dce9b9b5040ecf8e2ba69bfd76122f5cde2b5d" xr:uid="{00000000-0004-0000-0000-00006B000000}"/>
    <hyperlink ref="B124" r:id="rId107" tooltip="Emergência Ambiental: Acidente Ambiental" display="https://sei.ibama.gov.br/sei/controlador.php?acao=procedimento_trabalhar&amp;acao_origem=rel_bloco_protocolo_listar&amp;acao_retorno=rel_bloco_protocolo_listar&amp;id_procedimento=24551316&amp;id_bloco=203697&amp;infra_sistema=100000100&amp;infra_unidade_atual=110000529&amp;infra_hash=e3ed50066140c7ab0c72d890f99599b576325f17344c56ab89b743f4eb602dea" xr:uid="{00000000-0004-0000-0000-00006C000000}"/>
    <hyperlink ref="B125" r:id="rId108" tooltip="Emergência Ambiental: Acidente Ambiental" display="https://sei.ibama.gov.br/sei/controlador.php?acao=procedimento_trabalhar&amp;acao_origem=rel_bloco_protocolo_listar&amp;acao_retorno=rel_bloco_protocolo_listar&amp;id_procedimento=24590422&amp;id_bloco=203697&amp;infra_sistema=100000100&amp;infra_unidade_atual=110000529&amp;infra_hash=449bd578598cd9c0fcfc124925d8474b4f6c5f24cc5f3d48aa22dcf85da1382d" xr:uid="{00000000-0004-0000-0000-00006D000000}"/>
    <hyperlink ref="B127" r:id="rId109" tooltip="Emergência Ambiental: Acidente Ambiental" display="https://sei.ibama.gov.br/sei/controlador.php?acao=procedimento_trabalhar&amp;acao_origem=rel_bloco_protocolo_listar&amp;acao_retorno=rel_bloco_protocolo_listar&amp;id_procedimento=24592830&amp;id_bloco=203697&amp;infra_sistema=100000100&amp;infra_unidade_atual=110000529&amp;infra_hash=20bce6f3c0f99d397a4213b4072a9d9477781f49264b155556eb80f5ec2d4cb7" xr:uid="{00000000-0004-0000-0000-00006E000000}"/>
    <hyperlink ref="B128" r:id="rId110" tooltip="Emergência Ambiental: Acidente Ambiental" display="https://sei.ibama.gov.br/sei/controlador.php?acao=procedimento_trabalhar&amp;acao_origem=rel_bloco_protocolo_listar&amp;acao_retorno=rel_bloco_protocolo_listar&amp;id_procedimento=24592995&amp;id_bloco=203697&amp;infra_sistema=100000100&amp;infra_unidade_atual=110000529&amp;infra_hash=332e38cd7e0dc68618707d6f824d35b1f80fbf8dff872b3c0e06d7c334682196" xr:uid="{00000000-0004-0000-0000-00006F000000}"/>
    <hyperlink ref="B129" r:id="rId111" tooltip="Emergência Ambiental: Acidente Ambiental" display="https://sei.ibama.gov.br/sei/controlador.php?acao=procedimento_trabalhar&amp;acao_origem=rel_bloco_protocolo_listar&amp;acao_retorno=rel_bloco_protocolo_listar&amp;id_procedimento=26129211&amp;id_bloco=203697&amp;infra_sistema=100000100&amp;infra_unidade_atual=110000529&amp;infra_hash=5ff34f4a85da55e89ea22fd00833f92310df74daacfcef8564387dd3a27854e4" xr:uid="{00000000-0004-0000-0000-000071000000}"/>
    <hyperlink ref="B130" r:id="rId112" tooltip="Emergência Ambiental: Acidente Ambiental" display="https://sei.ibama.gov.br/sei/controlador.php?acao=procedimento_trabalhar&amp;acao_origem=rel_bloco_protocolo_listar&amp;acao_retorno=rel_bloco_protocolo_listar&amp;id_procedimento=24619698&amp;id_bloco=203697&amp;infra_sistema=100000100&amp;infra_unidade_atual=110000529&amp;infra_hash=196e75c208d1c4b70c0c2a04fa51d5619e410afd77b8ee76a03bc15dc092ff87" xr:uid="{00000000-0004-0000-0000-000072000000}"/>
    <hyperlink ref="B131" r:id="rId113" tooltip="Emergência Ambiental: Acidente Ambiental" display="https://sei.ibama.gov.br/sei/controlador.php?acao=procedimento_trabalhar&amp;acao_origem=rel_bloco_protocolo_listar&amp;acao_retorno=rel_bloco_protocolo_listar&amp;id_procedimento=24615059&amp;id_bloco=203697&amp;infra_sistema=100000100&amp;infra_unidade_atual=110000529&amp;infra_hash=1d4a4e2195809cac60bdf15fba439d5c6ddc34d043629b91bc3cd4270a3080bc" xr:uid="{00000000-0004-0000-0000-000073000000}"/>
    <hyperlink ref="B132" r:id="rId114" tooltip="Emergência Ambiental: Acidente Ambiental" display="https://sei.ibama.gov.br/sei/controlador.php?acao=procedimento_trabalhar&amp;acao_origem=rel_bloco_protocolo_listar&amp;acao_retorno=rel_bloco_protocolo_listar&amp;id_procedimento=24615520&amp;id_bloco=203697&amp;infra_sistema=100000100&amp;infra_unidade_atual=110000529&amp;infra_hash=67c210f36a665fc7dacae284a8134d26073b68d1504f64746e01a23a330baec9" xr:uid="{00000000-0004-0000-0000-000074000000}"/>
    <hyperlink ref="B133" r:id="rId115" tooltip="Emergência Ambiental: Acidente Ambiental" display="https://sei.ibama.gov.br/sei/controlador.php?acao=procedimento_trabalhar&amp;acao_origem=rel_bloco_protocolo_listar&amp;acao_retorno=rel_bloco_protocolo_listar&amp;id_procedimento=24616268&amp;id_bloco=203697&amp;infra_sistema=100000100&amp;infra_unidade_atual=110000529&amp;infra_hash=3586385c2130430b3d02047191464e4ab62203fbe210d82a859bcb1f65d4decb" xr:uid="{00000000-0004-0000-0000-000075000000}"/>
    <hyperlink ref="B134" r:id="rId116" tooltip="Emergência Ambiental: Acidente Ambiental" display="https://sei.ibama.gov.br/sei/controlador.php?acao=procedimento_trabalhar&amp;acao_origem=rel_bloco_protocolo_listar&amp;acao_retorno=rel_bloco_protocolo_listar&amp;id_procedimento=24614405&amp;id_bloco=203697&amp;infra_sistema=100000100&amp;infra_unidade_atual=110000529&amp;infra_hash=677b12ed3665e3ddce9a99f3b50be5eb801b7533a9e956f09c2130950522708a" xr:uid="{00000000-0004-0000-0000-000076000000}"/>
    <hyperlink ref="B135" r:id="rId117" tooltip="Emergência Ambiental: Acidente Ambiental" display="https://sei.ibama.gov.br/sei/controlador.php?acao=procedimento_trabalhar&amp;acao_origem=rel_bloco_protocolo_listar&amp;acao_retorno=rel_bloco_protocolo_listar&amp;id_procedimento=24629845&amp;id_bloco=203697&amp;infra_sistema=100000100&amp;infra_unidade_atual=110000529&amp;infra_hash=5dfbd9b26e5256e3c7552a233168784b8369e8ecb4c50215fddbc820b7189627" xr:uid="{00000000-0004-0000-0000-000077000000}"/>
    <hyperlink ref="B136" r:id="rId118" tooltip="Emergência Ambiental: Acidente Ambiental" display="https://sei.ibama.gov.br/sei/controlador.php?acao=procedimento_trabalhar&amp;acao_origem=rel_bloco_protocolo_listar&amp;acao_retorno=rel_bloco_protocolo_listar&amp;id_procedimento=24623329&amp;id_bloco=203697&amp;infra_sistema=100000100&amp;infra_unidade_atual=110000529&amp;infra_hash=b2f5344ebb4f6228c8b4efc3923bc389cdd52f07bfa6663b38a575f2d8f41c82" xr:uid="{00000000-0004-0000-0000-000078000000}"/>
    <hyperlink ref="B137" r:id="rId119" tooltip="Emergência Ambiental: Acidente Ambiental" display="https://sei.ibama.gov.br/sei/controlador.php?acao=procedimento_trabalhar&amp;acao_origem=rel_bloco_protocolo_listar&amp;acao_retorno=rel_bloco_protocolo_listar&amp;id_procedimento=24623103&amp;id_bloco=203697&amp;infra_sistema=100000100&amp;infra_unidade_atual=110000529&amp;infra_hash=e1bd80970f498d1156973524e0b45a02863bd2313ec59e4d83aef149cb9b29e9" xr:uid="{00000000-0004-0000-0000-000079000000}"/>
    <hyperlink ref="B138" r:id="rId120" tooltip="Emergência Ambiental: Acidente Ambiental" display="https://sei.ibama.gov.br/sei/controlador.php?acao=procedimento_trabalhar&amp;acao_origem=rel_bloco_protocolo_listar&amp;acao_retorno=rel_bloco_protocolo_listar&amp;id_procedimento=24623320&amp;id_bloco=203697&amp;infra_sistema=100000100&amp;infra_unidade_atual=110000529&amp;infra_hash=35f3ad6ca051a0597894bd5cddd88c933a04b51ebc39cc3ab857c1ddc2a11b61" xr:uid="{00000000-0004-0000-0000-00007A000000}"/>
    <hyperlink ref="B139" r:id="rId121" tooltip="Emergência Ambiental: Acidente Ambiental" display="https://sei.ibama.gov.br/sei/controlador.php?acao=procedimento_trabalhar&amp;acao_origem=rel_bloco_protocolo_listar&amp;acao_retorno=rel_bloco_protocolo_listar&amp;id_procedimento=24623118&amp;id_bloco=203697&amp;infra_sistema=100000100&amp;infra_unidade_atual=110000529&amp;infra_hash=fe030ee7fdb1f4f3e77fe85031d79d7f9fc4beb676203743f0b33a02676dfb2a" xr:uid="{00000000-0004-0000-0000-00007B000000}"/>
    <hyperlink ref="B140" r:id="rId122" tooltip="Emergência Ambiental: Acidente Ambiental" display="https://sei.ibama.gov.br/sei/controlador.php?acao=procedimento_trabalhar&amp;acao_origem=rel_bloco_protocolo_listar&amp;acao_retorno=rel_bloco_protocolo_listar&amp;id_procedimento=24623128&amp;id_bloco=203697&amp;infra_sistema=100000100&amp;infra_unidade_atual=110000529&amp;infra_hash=eb88d1065457b0cafbc14bbbceeefc8a843749a9b356f11b747673ae74705cfb" xr:uid="{00000000-0004-0000-0000-00007C000000}"/>
    <hyperlink ref="B141" r:id="rId123" tooltip="Emergência Ambiental: Acidente Ambiental" display="https://sei.ibama.gov.br/sei/controlador.php?acao=procedimento_trabalhar&amp;acao_origem=rel_bloco_protocolo_listar&amp;acao_retorno=rel_bloco_protocolo_listar&amp;id_procedimento=24623141&amp;id_bloco=203697&amp;infra_sistema=100000100&amp;infra_unidade_atual=110000529&amp;infra_hash=4dc2ce88894436395dfd80b11eebf2e9a3384835693cbaa13f5af68b55836fc9" xr:uid="{00000000-0004-0000-0000-00007D000000}"/>
    <hyperlink ref="B142" r:id="rId124" tooltip="Emergência Ambiental: Acidente Ambiental" display="https://sei.ibama.gov.br/sei/controlador.php?acao=procedimento_trabalhar&amp;acao_origem=rel_bloco_protocolo_listar&amp;acao_retorno=rel_bloco_protocolo_listar&amp;id_procedimento=24623314&amp;id_bloco=203697&amp;infra_sistema=100000100&amp;infra_unidade_atual=110000529&amp;infra_hash=5778b1ee8e2dab4ce178880cb9cda6b8f9bbffd4d20834bb5646b74079c5279c" xr:uid="{00000000-0004-0000-0000-00007E000000}"/>
    <hyperlink ref="B143" r:id="rId125" tooltip="Emergência Ambiental: Acidente Ambiental" display="https://sei.ibama.gov.br/sei/controlador.php?acao=procedimento_trabalhar&amp;acao_origem=rel_bloco_protocolo_listar&amp;acao_retorno=rel_bloco_protocolo_listar&amp;id_procedimento=24623317&amp;id_bloco=203697&amp;infra_sistema=100000100&amp;infra_unidade_atual=110000529&amp;infra_hash=b45b269d4dc395576648f97a66ef69261ac2cc7f6ba13e39bf82377bf664ab0a" xr:uid="{00000000-0004-0000-0000-00007F000000}"/>
    <hyperlink ref="B144" r:id="rId126" tooltip="Emergência Ambiental: Acidente Ambiental" display="https://sei.ibama.gov.br/sei/controlador.php?acao=procedimento_trabalhar&amp;acao_origem=rel_bloco_protocolo_listar&amp;acao_retorno=rel_bloco_protocolo_listar&amp;id_procedimento=24661148&amp;id_bloco=203697&amp;infra_sistema=100000100&amp;infra_unidade_atual=110000529&amp;infra_hash=2a8a6d4e2fcc40923e4a24a87a4b84f262e3db5f8be5eecde8bf5f76d938d95b" xr:uid="{00000000-0004-0000-0000-000080000000}"/>
    <hyperlink ref="B146" r:id="rId127" tooltip="Emergência Ambiental: Acidente Ambiental" display="https://sei.ibama.gov.br/sei/controlador.php?acao=procedimento_trabalhar&amp;acao_origem=rel_bloco_protocolo_listar&amp;acao_retorno=rel_bloco_protocolo_listar&amp;id_procedimento=24666379&amp;id_bloco=203697&amp;infra_sistema=100000100&amp;infra_unidade_atual=110000529&amp;infra_hash=cc10ead14d5e3781f7ceccbd83c73dcb3df9fe649d51edb6079e67ea55f8c980" xr:uid="{00000000-0004-0000-0000-000081000000}"/>
    <hyperlink ref="B148" r:id="rId128" tooltip="Emergência Ambiental: Acidente Ambiental" display="https://sei.ibama.gov.br/sei/controlador.php?acao=procedimento_trabalhar&amp;acao_origem=rel_bloco_protocolo_listar&amp;acao_retorno=rel_bloco_protocolo_listar&amp;id_procedimento=24666106&amp;id_bloco=203697&amp;infra_sistema=100000100&amp;infra_unidade_atual=110000529&amp;infra_hash=4fcf1c0865baec24646d0de4fca3df5f6569d2b7040d7a9524ba6c8e017d8493" xr:uid="{00000000-0004-0000-0000-000084000000}"/>
    <hyperlink ref="B149" r:id="rId129" tooltip="Emergência Ambiental: Acidente Ambiental" display="https://sei.ibama.gov.br/sei/controlador.php?acao=procedimento_trabalhar&amp;acao_origem=rel_bloco_protocolo_listar&amp;acao_retorno=rel_bloco_protocolo_listar&amp;id_procedimento=24667086&amp;id_bloco=203697&amp;infra_sistema=100000100&amp;infra_unidade_atual=110000529&amp;infra_hash=59abc5139c896eb6c007cb84d199939bc69b7448447c92877cfa63b088634bb0" xr:uid="{00000000-0004-0000-0000-000085000000}"/>
    <hyperlink ref="B150" r:id="rId130" tooltip="Emergência Ambiental: Acidente Ambiental" display="https://sei.ibama.gov.br/sei/controlador.php?acao=procedimento_trabalhar&amp;acao_origem=rel_bloco_protocolo_listar&amp;acao_retorno=rel_bloco_protocolo_listar&amp;id_procedimento=24666915&amp;id_bloco=203697&amp;infra_sistema=100000100&amp;infra_unidade_atual=110000529&amp;infra_hash=a9785c0d773fac8206c06cc08e1ad740c2fff836b0f4506789cd30527d7a5bb2" xr:uid="{00000000-0004-0000-0000-000086000000}"/>
    <hyperlink ref="B151" r:id="rId131" tooltip="Emergência Ambiental: Acidente Ambiental" display="https://sei.ibama.gov.br/sei/controlador.php?acao=procedimento_trabalhar&amp;acao_origem=rel_bloco_protocolo_listar&amp;acao_retorno=rel_bloco_protocolo_listar&amp;id_procedimento=24666129&amp;id_bloco=203697&amp;infra_sistema=100000100&amp;infra_unidade_atual=110000529&amp;infra_hash=22d1023b7d4e2a81a689ff20918afa3bf143f8a71c81d1e1547eb78b00ef04a0" xr:uid="{00000000-0004-0000-0000-000087000000}"/>
    <hyperlink ref="B152" r:id="rId132" tooltip="Emergência Ambiental: Acidente Ambiental" display="https://sei.ibama.gov.br/sei/controlador.php?acao=procedimento_trabalhar&amp;acao_origem=rel_bloco_protocolo_listar&amp;acao_retorno=rel_bloco_protocolo_listar&amp;id_procedimento=24667073&amp;id_bloco=203697&amp;infra_sistema=100000100&amp;infra_unidade_atual=110000529&amp;infra_hash=f1c9ac2ae95b690de3f98c1847ec2777bd5416ae142eab3d825774b0af1ce5fe" xr:uid="{00000000-0004-0000-0000-000088000000}"/>
    <hyperlink ref="B153" r:id="rId133" tooltip="Emergência Ambiental: Acidente Ambiental" display="https://sei.ibama.gov.br/sei/controlador.php?acao=procedimento_trabalhar&amp;acao_origem=rel_bloco_protocolo_listar&amp;acao_retorno=rel_bloco_protocolo_listar&amp;id_procedimento=24666923&amp;id_bloco=203697&amp;infra_sistema=100000100&amp;infra_unidade_atual=110000529&amp;infra_hash=70e7e55c0e09be3301896cf2a479429f4ceacb4302c233cf92e565928bd625d5" xr:uid="{00000000-0004-0000-0000-000089000000}"/>
    <hyperlink ref="B154" r:id="rId134" tooltip="Emergência Ambiental: Acidente Ambiental" display="https://sei.ibama.gov.br/sei/controlador.php?acao=procedimento_trabalhar&amp;acao_origem=rel_bloco_protocolo_listar&amp;acao_retorno=rel_bloco_protocolo_listar&amp;id_procedimento=24733960&amp;id_bloco=203697&amp;infra_sistema=100000100&amp;infra_unidade_atual=110000529&amp;infra_hash=0e87ebd9f6a72e7a2edb6ab405af237308452fb3b0e7589edb80ac05eb2aa680" xr:uid="{00000000-0004-0000-0000-00008A000000}"/>
    <hyperlink ref="B156" r:id="rId135" tooltip="Emergência Ambiental: Acidente Ambiental" display="https://sei.ibama.gov.br/sei/controlador.php?acao=procedimento_trabalhar&amp;acao_origem=rel_bloco_protocolo_listar&amp;acao_retorno=rel_bloco_protocolo_listar&amp;id_procedimento=24700743&amp;id_bloco=203697&amp;infra_sistema=100000100&amp;infra_unidade_atual=110000529&amp;infra_hash=795c27b43138a9358a85063c3882fc6b99d7dad6beef5a65244cf7fef1034eb6" xr:uid="{00000000-0004-0000-0000-00008B000000}"/>
    <hyperlink ref="B157" r:id="rId136" tooltip="Emergência Ambiental: Acidente Ambiental" display="https://sei.ibama.gov.br/sei/controlador.php?acao=procedimento_trabalhar&amp;acao_origem=rel_bloco_protocolo_listar&amp;acao_retorno=rel_bloco_protocolo_listar&amp;id_procedimento=24731384&amp;id_bloco=203697&amp;infra_sistema=100000100&amp;infra_unidade_atual=110000529&amp;infra_hash=95424b514743eb48e9ab20216874178ca17b91647287fbf300d006cb67f39c83" xr:uid="{00000000-0004-0000-0000-00008C000000}"/>
    <hyperlink ref="B158" r:id="rId137" tooltip="Emergência Ambiental: Acidente Ambiental" display="https://sei.ibama.gov.br/sei/controlador.php?acao=procedimento_trabalhar&amp;acao_origem=rel_bloco_protocolo_listar&amp;acao_retorno=rel_bloco_protocolo_listar&amp;id_procedimento=24701458&amp;id_bloco=203697&amp;infra_sistema=100000100&amp;infra_unidade_atual=110000529&amp;infra_hash=e4a5277fd1510a036548f536d030b5373effb0dbfc00850c3da67393d9e4b116" xr:uid="{00000000-0004-0000-0000-00008D000000}"/>
    <hyperlink ref="B159" r:id="rId138" tooltip="Emergência Ambiental: Acidente Ambiental" display="https://sei.ibama.gov.br/sei/controlador.php?acao=procedimento_trabalhar&amp;acao_origem=rel_bloco_protocolo_listar&amp;acao_retorno=rel_bloco_protocolo_listar&amp;id_procedimento=24695501&amp;id_bloco=203697&amp;infra_sistema=100000100&amp;infra_unidade_atual=110000529&amp;infra_hash=b0aa21f2136cdb3d325fae22abfdd36a1612d6bd46c23b7368eb8c199061a75c" xr:uid="{00000000-0004-0000-0000-00008E000000}"/>
    <hyperlink ref="B160" r:id="rId139" tooltip="Emergência Ambiental: Acidente Ambiental" display="https://sei.ibama.gov.br/sei/controlador.php?acao=procedimento_trabalhar&amp;acao_origem=rel_bloco_protocolo_listar&amp;acao_retorno=rel_bloco_protocolo_listar&amp;id_procedimento=24712739&amp;id_bloco=203697&amp;infra_sistema=100000100&amp;infra_unidade_atual=110000529&amp;infra_hash=0107b6e78ee2dfface25270a92fe2d594613af2897606cd25f1369fa29113620" xr:uid="{00000000-0004-0000-0000-00008F000000}"/>
    <hyperlink ref="B161" r:id="rId140" tooltip="Emergência Ambiental: Acidente Ambiental" display="https://sei.ibama.gov.br/sei/controlador.php?acao=procedimento_trabalhar&amp;acao_origem=rel_bloco_protocolo_listar&amp;acao_retorno=rel_bloco_protocolo_listar&amp;id_procedimento=24709435&amp;id_bloco=203697&amp;infra_sistema=100000100&amp;infra_unidade_atual=110000529&amp;infra_hash=8a076e052d1b157954242061fb8459282b1087bbb956caa9b9e45ea81bb1b71e" xr:uid="{00000000-0004-0000-0000-000090000000}"/>
    <hyperlink ref="B162" r:id="rId141" tooltip="Emergência Ambiental: Acidente Ambiental" display="https://sei.ibama.gov.br/sei/controlador.php?acao=procedimento_trabalhar&amp;acao_origem=rel_bloco_protocolo_listar&amp;acao_retorno=rel_bloco_protocolo_listar&amp;id_procedimento=24708671&amp;id_bloco=203697&amp;infra_sistema=100000100&amp;infra_unidade_atual=110000529&amp;infra_hash=8f953f55c2c29e01349c681f7698549cbec53984d0ffcd628d6877234c4b59ed" xr:uid="{00000000-0004-0000-0000-000091000000}"/>
    <hyperlink ref="B163" r:id="rId142" tooltip="Emergência Ambiental: Acidente Ambiental" display="https://sei.ibama.gov.br/sei/controlador.php?acao=procedimento_trabalhar&amp;acao_origem=rel_bloco_protocolo_listar&amp;acao_retorno=rel_bloco_protocolo_listar&amp;id_procedimento=24714338&amp;id_bloco=203697&amp;infra_sistema=100000100&amp;infra_unidade_atual=110000529&amp;infra_hash=12c43e9eef7a303941235a3e0f24bf17e47773512a4562ecf6a2b0262da74f8e" xr:uid="{00000000-0004-0000-0000-000092000000}"/>
    <hyperlink ref="B164" r:id="rId143" tooltip="Emergência Ambiental: Acidente Ambiental" display="https://sei.ibama.gov.br/sei/controlador.php?acao=procedimento_trabalhar&amp;acao_origem=rel_bloco_protocolo_listar&amp;acao_retorno=rel_bloco_protocolo_listar&amp;id_procedimento=24716332&amp;id_bloco=203697&amp;infra_sistema=100000100&amp;infra_unidade_atual=110000529&amp;infra_hash=e49c4ccd48f370cf50102c36c4eed306121e6e4394e4109ccbec70fcdf1af24e" xr:uid="{00000000-0004-0000-0000-000093000000}"/>
    <hyperlink ref="B165" r:id="rId144" tooltip="Emergência Ambiental: Acidente Ambiental" display="https://sei.ibama.gov.br/sei/controlador.php?acao=procedimento_trabalhar&amp;acao_origem=rel_bloco_protocolo_listar&amp;acao_retorno=rel_bloco_protocolo_listar&amp;id_procedimento=24723346&amp;id_bloco=203697&amp;infra_sistema=100000100&amp;infra_unidade_atual=110000529&amp;infra_hash=8db02e9d14fcf52bc4eae152d2743b0be6270c7f37f1b83d3d381b95be844118" xr:uid="{00000000-0004-0000-0000-000094000000}"/>
    <hyperlink ref="B166" r:id="rId145" tooltip="Emergência Ambiental: Acidente Ambiental" display="https://sei.ibama.gov.br/sei/controlador.php?acao=procedimento_trabalhar&amp;acao_origem=rel_bloco_protocolo_listar&amp;acao_retorno=rel_bloco_protocolo_listar&amp;id_procedimento=24725635&amp;id_bloco=203697&amp;infra_sistema=100000100&amp;infra_unidade_atual=110000529&amp;infra_hash=2ce7e4f1d354836a4e53440971e2454831304429015b51182a61edc484d66180" xr:uid="{00000000-0004-0000-0000-000095000000}"/>
    <hyperlink ref="B167" r:id="rId146" tooltip="Emergência Ambiental: Acidente Ambiental" display="https://sei.ibama.gov.br/sei/controlador.php?acao=procedimento_trabalhar&amp;acao_origem=rel_bloco_protocolo_listar&amp;acao_retorno=rel_bloco_protocolo_listar&amp;id_procedimento=24733402&amp;id_bloco=203697&amp;infra_sistema=100000100&amp;infra_unidade_atual=110000529&amp;infra_hash=0294158da73344f01bf7bf8c50dac3fa4a42d5aef51bd803350d8667b1d29ab9" xr:uid="{00000000-0004-0000-0000-000096000000}"/>
    <hyperlink ref="B168" r:id="rId147" tooltip="Emergência Ambiental: Acidente Ambiental" display="https://sei.ibama.gov.br/sei/controlador.php?acao=procedimento_trabalhar&amp;acao_origem=rel_bloco_protocolo_listar&amp;acao_retorno=rel_bloco_protocolo_listar&amp;id_procedimento=24734127&amp;id_bloco=203697&amp;infra_sistema=100000100&amp;infra_unidade_atual=110000529&amp;infra_hash=6a5bcb033a79c952572658985cd9e9fa617151474256b27514897237055b4340" xr:uid="{00000000-0004-0000-0000-000097000000}"/>
    <hyperlink ref="B169" r:id="rId148" tooltip="Emergência Ambiental: Acidente Ambiental" display="https://sei.ibama.gov.br/sei/controlador.php?acao=procedimento_trabalhar&amp;acao_origem=rel_bloco_protocolo_listar&amp;acao_retorno=rel_bloco_protocolo_listar&amp;id_procedimento=24746286&amp;id_bloco=203697&amp;infra_sistema=100000100&amp;infra_unidade_atual=110000529&amp;infra_hash=89545b33de000d633cf4331a5bcdc25295fa79eb729fa620c226c6e4d7fea70a" xr:uid="{00000000-0004-0000-0000-000098000000}"/>
    <hyperlink ref="B171" r:id="rId149" tooltip="Emergência Ambiental: Acidente Ambiental" display="https://sei.ibama.gov.br/sei/controlador.php?acao=procedimento_trabalhar&amp;acao_origem=rel_bloco_protocolo_listar&amp;acao_retorno=rel_bloco_protocolo_listar&amp;id_procedimento=24764923&amp;id_bloco=203697&amp;infra_sistema=100000100&amp;infra_unidade_atual=110000529&amp;infra_hash=c4d08ab27e56338561a986c81739741c3af457d492f1ac13aa053514f1713cdf" xr:uid="{00000000-0004-0000-0000-000099000000}"/>
    <hyperlink ref="B172" r:id="rId150" tooltip="Emergência Ambiental: Acidente Ambiental" display="https://sei.ibama.gov.br/sei/controlador.php?acao=procedimento_trabalhar&amp;acao_origem=rel_bloco_protocolo_listar&amp;acao_retorno=rel_bloco_protocolo_listar&amp;id_procedimento=24762945&amp;id_bloco=203697&amp;infra_sistema=100000100&amp;infra_unidade_atual=110000529&amp;infra_hash=f33469b182f13ce1ad86e29ef057f3c8fd2e3eb831092afe75d86e9805f9e070" xr:uid="{00000000-0004-0000-0000-00009A000000}"/>
    <hyperlink ref="B173" r:id="rId151" tooltip="Emergência Ambiental: Acidente Ambiental" display="https://sei.ibama.gov.br/sei/controlador.php?acao=procedimento_trabalhar&amp;acao_origem=rel_bloco_protocolo_listar&amp;acao_retorno=rel_bloco_protocolo_listar&amp;id_procedimento=24752431&amp;id_bloco=203697&amp;infra_sistema=100000100&amp;infra_unidade_atual=110000529&amp;infra_hash=21c9fb490f27d779cb256e9bf15423deeea6a0bbc2e4ac308038116c72a9d9b3" xr:uid="{00000000-0004-0000-0000-00009B000000}"/>
    <hyperlink ref="B175" r:id="rId152" tooltip="Emergência Ambiental: Acidente Ambiental" display="https://sei.ibama.gov.br/sei/controlador.php?acao=procedimento_trabalhar&amp;acao_origem=rel_bloco_protocolo_listar&amp;acao_retorno=rel_bloco_protocolo_listar&amp;id_procedimento=24768301&amp;id_bloco=203697&amp;infra_sistema=100000100&amp;infra_unidade_atual=110000529&amp;infra_hash=7db2e2e91a3415f04f6ca398664f4f988f820cd9221dc8efac2c61910e4d59eb" xr:uid="{00000000-0004-0000-0000-00009C000000}"/>
    <hyperlink ref="B176" r:id="rId153" tooltip="Emergência Ambiental: Acidente Ambiental" display="https://sei.ibama.gov.br/sei/controlador.php?acao=procedimento_trabalhar&amp;acao_origem=rel_bloco_protocolo_listar&amp;acao_retorno=rel_bloco_protocolo_listar&amp;id_procedimento=24765650&amp;id_bloco=203697&amp;infra_sistema=100000100&amp;infra_unidade_atual=110000529&amp;infra_hash=56d8e0dfd1ec082dc34017360905984c7f1a3608c654183910d07990def3af8e" xr:uid="{00000000-0004-0000-0000-00009D000000}"/>
    <hyperlink ref="B177" r:id="rId154" tooltip="Emergência Ambiental: Acidente Ambiental" display="https://sei.ibama.gov.br/sei/controlador.php?acao=procedimento_trabalhar&amp;acao_origem=rel_bloco_protocolo_listar&amp;acao_retorno=rel_bloco_protocolo_listar&amp;id_procedimento=24780075&amp;id_bloco=203697&amp;infra_sistema=100000100&amp;infra_unidade_atual=110000529&amp;infra_hash=aecb7a06ea4da87d4e582ff20f85cd9af4b1169ae4640760487201e3346f3096" xr:uid="{00000000-0004-0000-0000-00009E000000}"/>
    <hyperlink ref="B179" r:id="rId155" tooltip="Emergência Ambiental: Acidente Ambiental" display="https://sei.ibama.gov.br/sei/controlador.php?acao=procedimento_trabalhar&amp;acao_origem=rel_bloco_protocolo_listar&amp;acao_retorno=rel_bloco_protocolo_listar&amp;id_procedimento=24776984&amp;id_bloco=203697&amp;infra_sistema=100000100&amp;infra_unidade_atual=110000529&amp;infra_hash=5e35cb7664f52bd0a8b03600ceb0d078e6f3675c51fb912ca8f3e409e1f0345e" xr:uid="{00000000-0004-0000-0000-00009F000000}"/>
    <hyperlink ref="B180" r:id="rId156" tooltip="Emergência Ambiental: Acidente Ambiental" display="https://sei.ibama.gov.br/sei/controlador.php?acao=procedimento_trabalhar&amp;acao_origem=rel_bloco_protocolo_listar&amp;acao_retorno=rel_bloco_protocolo_listar&amp;id_procedimento=24778535&amp;id_bloco=203697&amp;infra_sistema=100000100&amp;infra_unidade_atual=110000529&amp;infra_hash=d32f865806f833161c6402c4dd159ac8582c55497b6cd7501503d5dbe99db4ad" xr:uid="{00000000-0004-0000-0000-0000A0000000}"/>
    <hyperlink ref="B181" r:id="rId157" tooltip="Emergência Ambiental: Acidente Ambiental" display="https://sei.ibama.gov.br/sei/controlador.php?acao=procedimento_trabalhar&amp;acao_origem=rel_bloco_protocolo_listar&amp;acao_retorno=rel_bloco_protocolo_listar&amp;id_procedimento=24795394&amp;id_bloco=203697&amp;infra_sistema=100000100&amp;infra_unidade_atual=110000529&amp;infra_hash=fe98cfbddad695b14fba4f3d3977c7d6442a03912849a6d1a2b34a79c78a775e" xr:uid="{00000000-0004-0000-0000-0000A1000000}"/>
    <hyperlink ref="B182" r:id="rId158" tooltip="Emergência Ambiental: Acidente Ambiental" display="https://sei.ibama.gov.br/sei/controlador.php?acao=procedimento_trabalhar&amp;acao_origem=rel_bloco_protocolo_listar&amp;acao_retorno=rel_bloco_protocolo_listar&amp;id_procedimento=24797828&amp;id_bloco=203697&amp;infra_sistema=100000100&amp;infra_unidade_atual=110000529&amp;infra_hash=1f472743d285505f9c9619e05cf26d5e05904b4aeb85905fc16180f3a4489d11" xr:uid="{00000000-0004-0000-0000-0000A2000000}"/>
    <hyperlink ref="B183" r:id="rId159" tooltip="Emergência Ambiental: Acidente Ambiental" display="https://sei.ibama.gov.br/sei/controlador.php?acao=procedimento_trabalhar&amp;acao_origem=rel_bloco_protocolo_listar&amp;acao_retorno=rel_bloco_protocolo_listar&amp;id_procedimento=24794593&amp;id_bloco=203697&amp;infra_sistema=100000100&amp;infra_unidade_atual=110000529&amp;infra_hash=3ea35d153a230c300dd6fb46cd3896901132a930a1387630cd3f8ea9bff7a3bf" xr:uid="{00000000-0004-0000-0000-0000A3000000}"/>
    <hyperlink ref="B184" r:id="rId160" tooltip="Emergência Ambiental: Acidente Ambiental" display="https://sei.ibama.gov.br/sei/controlador.php?acao=procedimento_trabalhar&amp;acao_origem=rel_bloco_protocolo_listar&amp;acao_retorno=rel_bloco_protocolo_listar&amp;id_procedimento=24828299&amp;id_bloco=203697&amp;infra_sistema=100000100&amp;infra_unidade_atual=110000529&amp;infra_hash=9520b0022cd0fc7540e54d9c12045e3073653b19e8f3fa421a5f9e54c789d2d2" xr:uid="{00000000-0004-0000-0000-0000A4000000}"/>
    <hyperlink ref="B185" r:id="rId161" tooltip="Emergência Ambiental: Acidente Ambiental" display="https://sei.ibama.gov.br/sei/controlador.php?acao=procedimento_trabalhar&amp;acao_origem=rel_bloco_protocolo_listar&amp;acao_retorno=rel_bloco_protocolo_listar&amp;id_procedimento=24848468&amp;id_bloco=203697&amp;infra_sistema=100000100&amp;infra_unidade_atual=110000529&amp;infra_hash=e48bbd4984a866cc178238218125151a895082ae2c527ca8d6ef3832ddb3952e" xr:uid="{00000000-0004-0000-0000-0000A5000000}"/>
    <hyperlink ref="B186" r:id="rId162" tooltip="Emergência Ambiental: Acidente Ambiental" display="https://sei.ibama.gov.br/sei/controlador.php?acao=procedimento_trabalhar&amp;acao_origem=rel_bloco_protocolo_listar&amp;acao_retorno=rel_bloco_protocolo_listar&amp;id_procedimento=24848388&amp;id_bloco=203697&amp;infra_sistema=100000100&amp;infra_unidade_atual=110000529&amp;infra_hash=cc92808ddaa91cec67b93b1585cc80bcce81d2b0bfac0ab9c71fa0775b0d09e8" xr:uid="{00000000-0004-0000-0000-0000A6000000}"/>
    <hyperlink ref="B187" r:id="rId163" tooltip="Emergência Ambiental: Acidente Ambiental" display="https://sei.ibama.gov.br/sei/controlador.php?acao=procedimento_trabalhar&amp;acao_origem=rel_bloco_protocolo_listar&amp;acao_retorno=rel_bloco_protocolo_listar&amp;id_procedimento=24793947&amp;id_bloco=203697&amp;infra_sistema=100000100&amp;infra_unidade_atual=110000529&amp;infra_hash=20600334a58c5be5e898fccc88bf93256267a11ddf4228c1c68f768ec6079a2d" xr:uid="{00000000-0004-0000-0000-0000A7000000}"/>
    <hyperlink ref="B188" r:id="rId164" tooltip="Emergência Ambiental: Acidente Ambiental" display="https://sei.ibama.gov.br/sei/controlador.php?acao=procedimento_trabalhar&amp;acao_origem=rel_bloco_protocolo_listar&amp;acao_retorno=rel_bloco_protocolo_listar&amp;id_procedimento=24793027&amp;id_bloco=203697&amp;infra_sistema=100000100&amp;infra_unidade_atual=110000529&amp;infra_hash=3496da8d7a112e45eb01f1705d15ed6338162ec801979e3d193b2b6338758fca" xr:uid="{00000000-0004-0000-0000-0000A8000000}"/>
    <hyperlink ref="B189" r:id="rId165" tooltip="Emergência Ambiental: Programa de Gestão de Risco de Ferrovias" display="https://sei.ibama.gov.br/sei/controlador.php?acao=procedimento_trabalhar&amp;acao_origem=rel_bloco_protocolo_listar&amp;acao_retorno=rel_bloco_protocolo_listar&amp;id_procedimento=24796579&amp;id_bloco=203697&amp;infra_sistema=100000100&amp;infra_unidade_atual=110000529&amp;infra_hash=d08193acf6ea420000af11637cd26c2698b43855bbbcae8d73090d2a7e8c6612" xr:uid="{00000000-0004-0000-0000-0000A9000000}"/>
    <hyperlink ref="B190" r:id="rId166" tooltip="Emergência Ambiental: Acidente Ambiental" display="https://sei.ibama.gov.br/sei/controlador.php?acao=procedimento_trabalhar&amp;acao_origem=rel_bloco_protocolo_listar&amp;acao_retorno=rel_bloco_protocolo_listar&amp;id_procedimento=24807199&amp;id_bloco=203697&amp;infra_sistema=100000100&amp;infra_unidade_atual=110000529&amp;infra_hash=38475217eb2b5ebc538aef33fc8ca9366b902f20b89bf6809b5e73424f6b0e80" xr:uid="{00000000-0004-0000-0000-0000AA000000}"/>
    <hyperlink ref="B191" r:id="rId167" tooltip="Emergência Ambiental: Acidente Ambiental" display="https://sei.ibama.gov.br/sei/controlador.php?acao=procedimento_trabalhar&amp;acao_origem=rel_bloco_protocolo_listar&amp;acao_retorno=rel_bloco_protocolo_listar&amp;id_procedimento=24829152&amp;id_bloco=203697&amp;infra_sistema=100000100&amp;infra_unidade_atual=110000529&amp;infra_hash=7ab065e07b4296f1f28e904bd0b22be33e20f7e49b9412e2c8fa484d64761971" xr:uid="{00000000-0004-0000-0000-0000AB000000}"/>
    <hyperlink ref="B193" r:id="rId168" tooltip="Demanda Externa: Outras Entidades Privadas" display="https://sei.ibama.gov.br/sei/controlador.php?acao=procedimento_trabalhar&amp;acao_origem=rel_bloco_protocolo_listar&amp;acao_retorno=rel_bloco_protocolo_listar&amp;id_procedimento=24798150&amp;id_bloco=203697&amp;infra_sistema=100000100&amp;infra_unidade_atual=110000529&amp;infra_hash=7d92a8421857bbfd74f73ddfa7b23384832120d30e33f6b02c73436e49195763" xr:uid="{00000000-0004-0000-0000-0000AC000000}"/>
    <hyperlink ref="B194" r:id="rId169" tooltip="Emergência Ambiental: Acidente Ambiental" display="https://sei.ibama.gov.br/sei/controlador.php?acao=procedimento_trabalhar&amp;acao_origem=rel_bloco_protocolo_listar&amp;acao_retorno=rel_bloco_protocolo_listar&amp;id_procedimento=24826573&amp;id_bloco=203697&amp;infra_sistema=100000100&amp;infra_unidade_atual=110000529&amp;infra_hash=73363752d0219aeb02dc62fcaf6467e62452a677f4d9d12ae67251df6abe5076" xr:uid="{00000000-0004-0000-0000-0000AD000000}"/>
    <hyperlink ref="B195" r:id="rId170" tooltip="Emergência Ambiental: Acidente Ambiental" display="https://sei.ibama.gov.br/sei/controlador.php?acao=procedimento_trabalhar&amp;acao_origem=rel_bloco_protocolo_listar&amp;acao_retorno=rel_bloco_protocolo_listar&amp;id_procedimento=24827981&amp;id_bloco=203697&amp;infra_sistema=100000100&amp;infra_unidade_atual=110000529&amp;infra_hash=22ba2f898e2a7b31037defa04dde9609cc9028b747af589c78b5bb07fd207296" xr:uid="{00000000-0004-0000-0000-0000AE000000}"/>
    <hyperlink ref="B196" r:id="rId171" tooltip="Emergência Ambiental: Acidente Ambiental" display="https://sei.ibama.gov.br/sei/controlador.php?acao=procedimento_trabalhar&amp;acao_origem=rel_bloco_protocolo_listar&amp;acao_retorno=rel_bloco_protocolo_listar&amp;id_procedimento=24827220&amp;id_bloco=203697&amp;infra_sistema=100000100&amp;infra_unidade_atual=110000529&amp;infra_hash=528fb0d893313ad94363cf30bcfd6e52e3016bf70dd736ff42ad0163b31fe2d7" xr:uid="{00000000-0004-0000-0000-0000AF000000}"/>
    <hyperlink ref="B197" r:id="rId172" tooltip="Emergência Ambiental: Acidente Ambiental" display="https://sei.ibama.gov.br/sei/controlador.php?acao=procedimento_trabalhar&amp;acao_origem=rel_bloco_protocolo_listar&amp;acao_retorno=rel_bloco_protocolo_listar&amp;id_procedimento=24869266&amp;id_bloco=203697&amp;infra_sistema=100000100&amp;infra_unidade_atual=110000529&amp;infra_hash=2bbcd4bc2cd78df148ee626350231488584981bb482e3d6e611e2caf0f5e1079" xr:uid="{00000000-0004-0000-0000-0000B0000000}"/>
    <hyperlink ref="B198" r:id="rId173" tooltip="Emergência Ambiental: Acidente Ambiental" display="https://sei.ibama.gov.br/sei/controlador.php?acao=procedimento_trabalhar&amp;acao_origem=rel_bloco_protocolo_listar&amp;acao_retorno=rel_bloco_protocolo_listar&amp;id_procedimento=24825999&amp;id_bloco=203697&amp;infra_sistema=100000100&amp;infra_unidade_atual=110000529&amp;infra_hash=03a13713d1f8fe99507de8bdbe6eb36709676c0b454bac7e3ecd23e589373bb4" xr:uid="{00000000-0004-0000-0000-0000B1000000}"/>
    <hyperlink ref="B199" r:id="rId174" tooltip="Emergência Ambiental: Acidente Ambiental" display="https://sei.ibama.gov.br/sei/controlador.php?acao=procedimento_trabalhar&amp;acao_origem=rel_bloco_protocolo_listar&amp;acao_retorno=rel_bloco_protocolo_listar&amp;id_procedimento=24830427&amp;id_bloco=203697&amp;infra_sistema=100000100&amp;infra_unidade_atual=110000529&amp;infra_hash=1bb84afe4a0e69e1af24e222126ba9ec3e1bf199e068483c4136ebbf56efcb9a" xr:uid="{00000000-0004-0000-0000-0000B2000000}"/>
    <hyperlink ref="B200" r:id="rId175" tooltip="Emergência Ambiental: Acidente Ambiental" display="https://sei.ibama.gov.br/sei/controlador.php?acao=procedimento_trabalhar&amp;acao_origem=rel_bloco_protocolo_listar&amp;acao_retorno=rel_bloco_protocolo_listar&amp;id_procedimento=24830455&amp;id_bloco=203697&amp;infra_sistema=100000100&amp;infra_unidade_atual=110000529&amp;infra_hash=533ab31bb716894d960c29b68627f7b62f68d62e9479cccd8e98caa6a1e9bd5e" xr:uid="{00000000-0004-0000-0000-0000B3000000}"/>
    <hyperlink ref="B201" r:id="rId176" tooltip="Emergência Ambiental: Acidente Ambiental" display="https://sei.ibama.gov.br/sei/controlador.php?acao=procedimento_trabalhar&amp;acao_origem=rel_bloco_protocolo_listar&amp;acao_retorno=rel_bloco_protocolo_listar&amp;id_procedimento=24837518&amp;id_bloco=203697&amp;infra_sistema=100000100&amp;infra_unidade_atual=110000529&amp;infra_hash=6992300e0c31cd053d4b9e08d459f67f7bd29607a795d9355e64508667586289" xr:uid="{00000000-0004-0000-0000-0000B4000000}"/>
    <hyperlink ref="B202" r:id="rId177" tooltip="Emergência Ambiental: Acidente Ambiental" display="https://sei.ibama.gov.br/sei/controlador.php?acao=procedimento_trabalhar&amp;acao_origem=rel_bloco_protocolo_listar&amp;acao_retorno=rel_bloco_protocolo_listar&amp;id_procedimento=24838524&amp;id_bloco=203697&amp;infra_sistema=100000100&amp;infra_unidade_atual=110000529&amp;infra_hash=60b11bff7eb9c299067e5e108ca4c7d127b649659f714ce4446b42a330652065" xr:uid="{00000000-0004-0000-0000-0000B6000000}"/>
    <hyperlink ref="B204" r:id="rId178" tooltip="Emergência Ambiental: Acidente Ambiental" display="https://sei.ibama.gov.br/sei/controlador.php?acao=procedimento_trabalhar&amp;acao_origem=rel_bloco_protocolo_listar&amp;acao_retorno=rel_bloco_protocolo_listar&amp;id_procedimento=24836271&amp;id_bloco=203697&amp;infra_sistema=100000100&amp;infra_unidade_atual=110000529&amp;infra_hash=49e194afa63925540d244ad66cc8e7c71a069d8ef8a59e6a87a0e36f95c1aacc" xr:uid="{00000000-0004-0000-0000-0000B7000000}"/>
    <hyperlink ref="B205" r:id="rId179" tooltip="Emergência Ambiental: Acidente Ambiental" display="https://sei.ibama.gov.br/sei/controlador.php?acao=procedimento_trabalhar&amp;acao_origem=rel_bloco_protocolo_listar&amp;acao_retorno=rel_bloco_protocolo_listar&amp;id_procedimento=24871514&amp;id_bloco=203697&amp;infra_sistema=100000100&amp;infra_unidade_atual=110000529&amp;infra_hash=0b246a99a76a3e3125d14486a992587d88583a7766a0a4b281a455f1cd32c3da" xr:uid="{00000000-0004-0000-0000-0000B8000000}"/>
    <hyperlink ref="B206" r:id="rId180" tooltip="Emergência Ambiental: Acidente Ambiental" display="https://sei.ibama.gov.br/sei/controlador.php?acao=procedimento_trabalhar&amp;acao_origem=rel_bloco_protocolo_listar&amp;acao_retorno=rel_bloco_protocolo_listar&amp;id_procedimento=24868542&amp;id_bloco=203697&amp;infra_sistema=100000100&amp;infra_unidade_atual=110000529&amp;infra_hash=d3612843c22e6f01f2791f3db35201b1ac9c52714c3d340f54527c5e53c27845" xr:uid="{00000000-0004-0000-0000-0000B9000000}"/>
    <hyperlink ref="B207" r:id="rId181" tooltip="Emergência Ambiental: Acidente Ambiental" display="https://sei.ibama.gov.br/sei/controlador.php?acao=procedimento_trabalhar&amp;acao_origem=rel_bloco_protocolo_listar&amp;acao_retorno=rel_bloco_protocolo_listar&amp;id_procedimento=24899761&amp;id_bloco=203697&amp;infra_sistema=100000100&amp;infra_unidade_atual=110000529&amp;infra_hash=e8c8909a67bcdd8000ff00a335f43a75270c7fae84dd6f80e557d68f43e2cfbb" xr:uid="{00000000-0004-0000-0000-0000BA000000}"/>
    <hyperlink ref="B208" r:id="rId182" tooltip="Emergência Ambiental: Acidente Ambiental" display="https://sei.ibama.gov.br/sei/controlador.php?acao=procedimento_trabalhar&amp;acao_origem=rel_bloco_protocolo_listar&amp;acao_retorno=rel_bloco_protocolo_listar&amp;id_procedimento=24868999&amp;id_bloco=203697&amp;infra_sistema=100000100&amp;infra_unidade_atual=110000529&amp;infra_hash=0b37e67635f5b0b303f39d91ef042866508064cb0640fe6ef7939059db257664" xr:uid="{00000000-0004-0000-0000-0000BB000000}"/>
    <hyperlink ref="B209" r:id="rId183" tooltip="Emergência Ambiental: Acidente Ambiental" display="https://sei.ibama.gov.br/sei/controlador.php?acao=procedimento_trabalhar&amp;acao_origem=rel_bloco_protocolo_listar&amp;acao_retorno=rel_bloco_protocolo_listar&amp;id_procedimento=24868138&amp;id_bloco=203697&amp;infra_sistema=100000100&amp;infra_unidade_atual=110000529&amp;infra_hash=20adbe686c64b7ff901fc8a7dd9d71a5ab4a851eb02a430a20de214f7775d428" xr:uid="{00000000-0004-0000-0000-0000BC000000}"/>
    <hyperlink ref="B210" r:id="rId184" tooltip="Emergência Ambiental: Acidente Ambiental" display="https://sei.ibama.gov.br/sei/controlador.php?acao=procedimento_trabalhar&amp;acao_origem=rel_bloco_protocolo_listar&amp;acao_retorno=rel_bloco_protocolo_listar&amp;id_procedimento=24873719&amp;id_bloco=203697&amp;infra_sistema=100000100&amp;infra_unidade_atual=110000529&amp;infra_hash=e4983941f0483b5817fb221678f44a04b77172c19e7484587b4e0e6d4bb3f8f5" xr:uid="{00000000-0004-0000-0000-0000BD000000}"/>
    <hyperlink ref="B211" r:id="rId185" tooltip="Emergência Ambiental: Acidente Ambiental" display="https://sei.ibama.gov.br/sei/controlador.php?acao=procedimento_trabalhar&amp;acao_origem=rel_bloco_protocolo_listar&amp;acao_retorno=rel_bloco_protocolo_listar&amp;id_procedimento=24899069&amp;id_bloco=203697&amp;infra_sistema=100000100&amp;infra_unidade_atual=110000529&amp;infra_hash=55556f02d0b4cf3fa7c1d2de97e272640f1adfe5a7f81b3535aaea09ccfe5f17" xr:uid="{00000000-0004-0000-0000-0000BE000000}"/>
    <hyperlink ref="B212" r:id="rId186" tooltip="Emergência Ambiental: Acidente Ambiental" display="https://sei.ibama.gov.br/sei/controlador.php?acao=procedimento_trabalhar&amp;acao_origem=rel_bloco_protocolo_listar&amp;acao_retorno=rel_bloco_protocolo_listar&amp;id_procedimento=24900029&amp;id_bloco=203697&amp;infra_sistema=100000100&amp;infra_unidade_atual=110000529&amp;infra_hash=679e182f8985447c94c8ad807232bfea55e82f124f45c9f0ea9d801b5a4ec9dc" xr:uid="{00000000-0004-0000-0000-0000BF000000}"/>
    <hyperlink ref="B213" r:id="rId187" tooltip="Emergência Ambiental: Acidente Ambiental" display="https://sei.ibama.gov.br/sei/controlador.php?acao=procedimento_trabalhar&amp;acao_origem=rel_bloco_protocolo_listar&amp;acao_retorno=rel_bloco_protocolo_listar&amp;id_procedimento=24911691&amp;id_bloco=203697&amp;infra_sistema=100000100&amp;infra_unidade_atual=110000529&amp;infra_hash=2ec18f47b8fb4fe83f2e25544fe9267ae83fd2dc469f88c52df92bc47c2ed59c" xr:uid="{00000000-0004-0000-0000-0000C0000000}"/>
    <hyperlink ref="B214" r:id="rId188" tooltip="Emergência Ambiental: Acidente Ambiental" display="https://sei.ibama.gov.br/sei/controlador.php?acao=procedimento_trabalhar&amp;acao_origem=rel_bloco_protocolo_listar&amp;acao_retorno=rel_bloco_protocolo_listar&amp;id_procedimento=24915156&amp;id_bloco=203697&amp;infra_sistema=100000100&amp;infra_unidade_atual=110000529&amp;infra_hash=6e3a7688eb227aae8133206cece505dd45adf906adcf6af0216f42ba5e710d50" xr:uid="{00000000-0004-0000-0000-0000C1000000}"/>
    <hyperlink ref="B215" r:id="rId189" tooltip="Emergência Ambiental: Acidente Ambiental" display="https://sei.ibama.gov.br/sei/controlador.php?acao=procedimento_trabalhar&amp;acao_origem=rel_bloco_protocolo_listar&amp;acao_retorno=rel_bloco_protocolo_listar&amp;id_procedimento=24915128&amp;id_bloco=203697&amp;infra_sistema=100000100&amp;infra_unidade_atual=110000529&amp;infra_hash=84fef7856409b953a8d315e53d54aa0a30ca6f7ee4f1f77d9fdbc4d7d352a306" xr:uid="{00000000-0004-0000-0000-0000C2000000}"/>
    <hyperlink ref="B216" r:id="rId190" tooltip="Emergência Ambiental: Acidente Ambiental" display="https://sei.ibama.gov.br/sei/controlador.php?acao=procedimento_trabalhar&amp;acao_origem=rel_bloco_protocolo_listar&amp;acao_retorno=rel_bloco_protocolo_listar&amp;id_procedimento=24915144&amp;id_bloco=203697&amp;infra_sistema=100000100&amp;infra_unidade_atual=110000529&amp;infra_hash=b6ffed3409a62da706a2104fdfe3a5e17c7bb81c66c7c83577ee393d2b9d7481" xr:uid="{00000000-0004-0000-0000-0000C3000000}"/>
    <hyperlink ref="B217" r:id="rId191" tooltip="Emergência Ambiental: Acidente Ambiental" display="https://sei.ibama.gov.br/sei/controlador.php?acao=procedimento_trabalhar&amp;acao_origem=rel_bloco_protocolo_listar&amp;acao_retorno=rel_bloco_protocolo_listar&amp;id_procedimento=24915559&amp;id_bloco=203697&amp;infra_sistema=100000100&amp;infra_unidade_atual=110000529&amp;infra_hash=099f6b5ddfb70cc8ee2b747d679f6d9e0bfdcfe6bb4392eba9526330c8783e75" xr:uid="{00000000-0004-0000-0000-0000C4000000}"/>
    <hyperlink ref="B218" r:id="rId192" tooltip="Emergência Ambiental: Acidente Ambiental" display="https://sei.ibama.gov.br/sei/controlador.php?acao=procedimento_trabalhar&amp;acao_origem=rel_bloco_protocolo_listar&amp;acao_retorno=rel_bloco_protocolo_listar&amp;id_procedimento=24925479&amp;id_bloco=203697&amp;infra_sistema=100000100&amp;infra_unidade_atual=110000529&amp;infra_hash=0c598499a97f0afe7e1fdb0254c33f36d3fafbe4475c146b28790cc4db715225" xr:uid="{00000000-0004-0000-0000-0000C5000000}"/>
    <hyperlink ref="B219" r:id="rId193" tooltip="Emergência Ambiental: Acidente Ambiental" display="https://sei.ibama.gov.br/sei/controlador.php?acao=procedimento_trabalhar&amp;acao_origem=rel_bloco_protocolo_listar&amp;acao_retorno=rel_bloco_protocolo_listar&amp;id_procedimento=24975287&amp;id_bloco=203697&amp;infra_sistema=100000100&amp;infra_unidade_atual=110000529&amp;infra_hash=a0f0aa94a10c67d1afedb037077d7ac2d275b7befc43605a9178e614923b6822" xr:uid="{00000000-0004-0000-0000-0000C6000000}"/>
    <hyperlink ref="B220" r:id="rId194" tooltip="Emergência Ambiental: Acidente Ambiental" display="https://sei.ibama.gov.br/sei/controlador.php?acao=procedimento_trabalhar&amp;acao_origem=rel_bloco_protocolo_listar&amp;acao_retorno=rel_bloco_protocolo_listar&amp;id_procedimento=24955078&amp;id_bloco=203697&amp;infra_sistema=100000100&amp;infra_unidade_atual=110000529&amp;infra_hash=224b1f6b2261f75f30c6d1a1191929bd37d377b27d8f9dee1cbe1dd96f3b928f" xr:uid="{00000000-0004-0000-0000-0000C7000000}"/>
    <hyperlink ref="B221" r:id="rId195" tooltip="Emergência Ambiental: Acidente Ambiental" display="https://sei.ibama.gov.br/sei/controlador.php?acao=procedimento_trabalhar&amp;acao_origem=rel_bloco_protocolo_listar&amp;acao_retorno=rel_bloco_protocolo_listar&amp;id_procedimento=24978456&amp;id_bloco=203697&amp;infra_sistema=100000100&amp;infra_unidade_atual=110000529&amp;infra_hash=1f55bbc987b150baa0e14b23ae31ff6fa87ed52cba45d252e98ef1a3709c173b" xr:uid="{00000000-0004-0000-0000-0000C8000000}"/>
    <hyperlink ref="B222" r:id="rId196" tooltip="Emergência Ambiental: Acidente Ambiental" display="https://sei.ibama.gov.br/sei/controlador.php?acao=procedimento_trabalhar&amp;acao_origem=rel_bloco_protocolo_listar&amp;acao_retorno=rel_bloco_protocolo_listar&amp;id_procedimento=24979024&amp;id_bloco=203697&amp;infra_sistema=100000100&amp;infra_unidade_atual=110000529&amp;infra_hash=7f0ddb2417f25d8ba5c37bee89c69d1db81db00b67f92dfe91ecf0b032dd49eb" xr:uid="{00000000-0004-0000-0000-0000C9000000}"/>
    <hyperlink ref="B223" r:id="rId197" tooltip="Emergência Ambiental: Acidente Ambiental" display="https://sei.ibama.gov.br/sei/controlador.php?acao=procedimento_trabalhar&amp;acao_origem=rel_bloco_protocolo_listar&amp;acao_retorno=rel_bloco_protocolo_listar&amp;id_procedimento=24976330&amp;id_bloco=203697&amp;infra_sistema=100000100&amp;infra_unidade_atual=110000529&amp;infra_hash=bd6696662189a8dae0a5343357b9850743dae6dfa365ed6e27e256ff075e21fc" xr:uid="{00000000-0004-0000-0000-0000CA000000}"/>
    <hyperlink ref="B224" r:id="rId198" tooltip="Emergência Ambiental: Acidente Ambiental" display="https://sei.ibama.gov.br/sei/controlador.php?acao=procedimento_trabalhar&amp;acao_origem=rel_bloco_protocolo_listar&amp;acao_retorno=rel_bloco_protocolo_listar&amp;id_procedimento=24980679&amp;id_bloco=203697&amp;infra_sistema=100000100&amp;infra_unidade_atual=110000529&amp;infra_hash=37f0cab840b8840f3078a2afd84b9f96d7a2259432fe223145fc67038990834d" xr:uid="{00000000-0004-0000-0000-0000CB000000}"/>
    <hyperlink ref="B225" r:id="rId199" tooltip="Emergência Ambiental: Acidente Ambiental" display="https://sei.ibama.gov.br/sei/controlador.php?acao=procedimento_trabalhar&amp;acao_origem=rel_bloco_protocolo_listar&amp;acao_retorno=rel_bloco_protocolo_listar&amp;id_procedimento=25028761&amp;id_bloco=203697&amp;infra_sistema=100000100&amp;infra_unidade_atual=110000529&amp;infra_hash=e2c725e219c7bdebab1c5cef1d46c17534e578c1674a15db35d63f0d7799ce1b" xr:uid="{00000000-0004-0000-0000-0000CC000000}"/>
    <hyperlink ref="B226" r:id="rId200" tooltip="Emergência Ambiental: Acidente Ambiental" display="https://sei.ibama.gov.br/sei/controlador.php?acao=procedimento_trabalhar&amp;acao_origem=rel_bloco_protocolo_listar&amp;acao_retorno=rel_bloco_protocolo_listar&amp;id_procedimento=25000616&amp;id_bloco=203697&amp;infra_sistema=100000100&amp;infra_unidade_atual=110000529&amp;infra_hash=b57edf729012264d26351c467030d40226c203eb1c86b6f963b35defecd42815" xr:uid="{00000000-0004-0000-0000-0000CD000000}"/>
    <hyperlink ref="B227" r:id="rId201" tooltip="Emergência Ambiental: Acidente Ambiental" display="https://sei.ibama.gov.br/sei/controlador.php?acao=procedimento_trabalhar&amp;acao_origem=rel_bloco_protocolo_listar&amp;acao_retorno=rel_bloco_protocolo_listar&amp;id_procedimento=24999365&amp;id_bloco=203697&amp;infra_sistema=100000100&amp;infra_unidade_atual=110000529&amp;infra_hash=80e39ca508132eff92c1b6b0f7b233f00aa19c8aa791baaa52587b2a7984e081" xr:uid="{00000000-0004-0000-0000-0000CE000000}"/>
    <hyperlink ref="B228" r:id="rId202" tooltip="Emergência Ambiental: Acidente Ambiental" display="https://sei.ibama.gov.br/sei/controlador.php?acao=procedimento_trabalhar&amp;acao_origem=rel_bloco_protocolo_listar&amp;acao_retorno=rel_bloco_protocolo_listar&amp;id_procedimento=25000645&amp;id_bloco=203697&amp;infra_sistema=100000100&amp;infra_unidade_atual=110000529&amp;infra_hash=bd7e11ae8784ac850092d2505477aa9d23c30811b748de82b328db9849c34694" xr:uid="{00000000-0004-0000-0000-0000CF000000}"/>
    <hyperlink ref="B229" r:id="rId203" tooltip="Emergência Ambiental: Acidente Ambiental" display="https://sei.ibama.gov.br/sei/controlador.php?acao=procedimento_trabalhar&amp;acao_origem=rel_bloco_protocolo_listar&amp;acao_retorno=rel_bloco_protocolo_listar&amp;id_procedimento=24998440&amp;id_bloco=203697&amp;infra_sistema=100000100&amp;infra_unidade_atual=110000529&amp;infra_hash=902abfc643baf510bf130f11615e8a4a304bc127d9d5f765b75c38919ed83a2c" xr:uid="{00000000-0004-0000-0000-0000D0000000}"/>
    <hyperlink ref="B231" r:id="rId204" tooltip="Emergência Ambiental: Acidente Ambiental" display="https://sei.ibama.gov.br/sei/controlador.php?acao=procedimento_trabalhar&amp;acao_origem=rel_bloco_protocolo_listar&amp;acao_retorno=rel_bloco_protocolo_listar&amp;id_procedimento=25038926&amp;id_bloco=203697&amp;infra_sistema=100000100&amp;infra_unidade_atual=110000529&amp;infra_hash=c100f4d7b67190db1c69e61739a04c429cca92818735568b44c17b4c300eac7c" xr:uid="{00000000-0004-0000-0000-0000D1000000}"/>
    <hyperlink ref="B232" r:id="rId205" tooltip="Emergência Ambiental: Acidente Ambiental" display="https://sei.ibama.gov.br/sei/controlador.php?acao=procedimento_trabalhar&amp;acao_origem=rel_bloco_protocolo_listar&amp;acao_retorno=rel_bloco_protocolo_listar&amp;id_procedimento=25037721&amp;id_bloco=203697&amp;infra_sistema=100000100&amp;infra_unidade_atual=110000529&amp;infra_hash=308848afa1c4261644bc9c6868111b8efdaa8da2b99c4f36e77d69da74ac86c9" xr:uid="{00000000-0004-0000-0000-0000D2000000}"/>
    <hyperlink ref="B233" r:id="rId206" tooltip="Emergência Ambiental: Acidente Ambiental" display="https://sei.ibama.gov.br/sei/controlador.php?acao=procedimento_trabalhar&amp;acao_origem=rel_bloco_protocolo_listar&amp;acao_retorno=rel_bloco_protocolo_listar&amp;id_procedimento=25076462&amp;id_bloco=203697&amp;infra_sistema=100000100&amp;infra_unidade_atual=110000529&amp;infra_hash=d5ee52ba722bcbcee65d861dafc98d6c2163dc37bb65663a2828375a184f89b9" xr:uid="{00000000-0004-0000-0000-0000D3000000}"/>
    <hyperlink ref="B234" r:id="rId207" tooltip="Emergência Ambiental: Acidente Ambiental" display="https://sei.ibama.gov.br/sei/controlador.php?acao=procedimento_trabalhar&amp;acao_origem=rel_bloco_protocolo_listar&amp;acao_retorno=rel_bloco_protocolo_listar&amp;id_procedimento=25066019&amp;id_bloco=203697&amp;infra_sistema=100000100&amp;infra_unidade_atual=110000529&amp;infra_hash=a910842c7b42dd95e0d6d3035aa239dd34bbff6b7d69f5957d9a2bdd9accb520" xr:uid="{00000000-0004-0000-0000-0000D4000000}"/>
    <hyperlink ref="B235" r:id="rId208" tooltip="Emergência Ambiental: Acidente Ambiental" display="https://sei.ibama.gov.br/sei/controlador.php?acao=procedimento_trabalhar&amp;acao_origem=rel_bloco_protocolo_listar&amp;acao_retorno=rel_bloco_protocolo_listar&amp;id_procedimento=25076443&amp;id_bloco=203697&amp;infra_sistema=100000100&amp;infra_unidade_atual=110000529&amp;infra_hash=09e22b672478a71e41fd7108c4e52cdf47805a2db0d72e066f70fcb162d76c6d" xr:uid="{00000000-0004-0000-0000-0000D5000000}"/>
    <hyperlink ref="B236" r:id="rId209" tooltip="Emergência Ambiental: Acidente Ambiental" display="https://sei.ibama.gov.br/sei/controlador.php?acao=procedimento_trabalhar&amp;acao_origem=rel_bloco_protocolo_listar&amp;acao_retorno=rel_bloco_protocolo_listar&amp;id_procedimento=25087777&amp;id_bloco=203697&amp;infra_sistema=100000100&amp;infra_unidade_atual=110000529&amp;infra_hash=552678bc7c4133be948dbc27cdf019cc197632e3bf602434704f0fc51fb0ffc9" xr:uid="{00000000-0004-0000-0000-0000D6000000}"/>
    <hyperlink ref="B237" r:id="rId210" tooltip="Emergência Ambiental: Acidente Ambiental" display="https://sei.ibama.gov.br/sei/controlador.php?acao=procedimento_trabalhar&amp;acao_origem=rel_bloco_protocolo_listar&amp;acao_retorno=rel_bloco_protocolo_listar&amp;id_procedimento=25091764&amp;id_bloco=203697&amp;infra_sistema=100000100&amp;infra_unidade_atual=110000529&amp;infra_hash=d0ea9fd20fbe437a47a85189d789d05a46fd0f082cd5e472cf6a209b9c254e0c" xr:uid="{00000000-0004-0000-0000-0000D7000000}"/>
    <hyperlink ref="B238" r:id="rId211" tooltip="Emergência Ambiental: Acidente Ambiental" display="https://sei.ibama.gov.br/sei/controlador.php?acao=procedimento_trabalhar&amp;acao_origem=rel_bloco_protocolo_listar&amp;acao_retorno=rel_bloco_protocolo_listar&amp;id_procedimento=25093861&amp;id_bloco=203697&amp;infra_sistema=100000100&amp;infra_unidade_atual=110000529&amp;infra_hash=26523a2bf3c4127c7e5d943abccb329b377b1592fc3a227e597da757a715c14d" xr:uid="{00000000-0004-0000-0000-0000D8000000}"/>
    <hyperlink ref="B239" r:id="rId212" tooltip="Emergência Ambiental: Acidente Ambiental" display="https://sei.ibama.gov.br/sei/controlador.php?acao=procedimento_trabalhar&amp;acao_origem=rel_bloco_protocolo_listar&amp;acao_retorno=rel_bloco_protocolo_listar&amp;id_procedimento=25078142&amp;id_bloco=203697&amp;infra_sistema=100000100&amp;infra_unidade_atual=110000529&amp;infra_hash=7cca6204753e9655a9acdad680a98b9fd71664559b255d64cb4d1fbe2026eeff" xr:uid="{00000000-0004-0000-0000-0000D9000000}"/>
    <hyperlink ref="B240" r:id="rId213" tooltip="Emergência Ambiental: Acidente Ambiental" display="https://sei.ibama.gov.br/sei/controlador.php?acao=procedimento_trabalhar&amp;acao_origem=rel_bloco_protocolo_listar&amp;acao_retorno=rel_bloco_protocolo_listar&amp;id_procedimento=25088728&amp;id_bloco=203697&amp;infra_sistema=100000100&amp;infra_unidade_atual=110000529&amp;infra_hash=ea2d7276c016928ebc93c67c2c98759c5b660a2b44387313cd2c95e3c1da3645" xr:uid="{00000000-0004-0000-0000-0000DA000000}"/>
    <hyperlink ref="B241" r:id="rId214" tooltip="Emergência Ambiental: Acidente Ambiental" display="https://sei.ibama.gov.br/sei/controlador.php?acao=procedimento_trabalhar&amp;acao_origem=rel_bloco_protocolo_listar&amp;acao_retorno=rel_bloco_protocolo_listar&amp;id_procedimento=25092274&amp;id_bloco=203697&amp;infra_sistema=100000100&amp;infra_unidade_atual=110000529&amp;infra_hash=4c6cd187b58549381c706d01b6f4c8b8ee0524d33348fa8ad9dc1c28bc59ed24" xr:uid="{00000000-0004-0000-0000-0000DB000000}"/>
    <hyperlink ref="B242" r:id="rId215" tooltip="Emergência Ambiental: Acidente Ambiental" display="https://sei.ibama.gov.br/sei/controlador.php?acao=procedimento_trabalhar&amp;acao_origem=rel_bloco_protocolo_listar&amp;acao_retorno=rel_bloco_protocolo_listar&amp;id_procedimento=25089147&amp;id_bloco=203697&amp;infra_sistema=100000100&amp;infra_unidade_atual=110000529&amp;infra_hash=ee9430f5ed1d6a991cc76118d6875f8df0b96de24f570402e909d99d77e9760b" xr:uid="{00000000-0004-0000-0000-0000DC000000}"/>
    <hyperlink ref="B243" r:id="rId216" tooltip="Emergência Ambiental: Acidente Ambiental" display="https://sei.ibama.gov.br/sei/controlador.php?acao=procedimento_trabalhar&amp;acao_origem=rel_bloco_protocolo_listar&amp;acao_retorno=rel_bloco_protocolo_listar&amp;id_procedimento=25090394&amp;id_bloco=203697&amp;infra_sistema=100000100&amp;infra_unidade_atual=110000529&amp;infra_hash=c45fc5a6349b1c62616e4875fd10295767ec272524d169cfdf3a74d317077981" xr:uid="{00000000-0004-0000-0000-0000DD000000}"/>
    <hyperlink ref="B244" r:id="rId217" tooltip="Emergência Ambiental: Acidente Ambiental" display="https://sei.ibama.gov.br/sei/controlador.php?acao=procedimento_trabalhar&amp;acao_origem=rel_bloco_protocolo_listar&amp;acao_retorno=rel_bloco_protocolo_listar&amp;id_procedimento=25096140&amp;id_bloco=203697&amp;infra_sistema=100000100&amp;infra_unidade_atual=110000529&amp;infra_hash=40967214dc3fa9084db9e91be50019ea4f8307728137637e5807b615e8f414f4" xr:uid="{00000000-0004-0000-0000-0000DE000000}"/>
    <hyperlink ref="B245" r:id="rId218" tooltip="Emergência Ambiental: Acidente Ambiental" display="https://sei.ibama.gov.br/sei/controlador.php?acao=procedimento_trabalhar&amp;acao_origem=rel_bloco_protocolo_listar&amp;acao_retorno=rel_bloco_protocolo_listar&amp;id_procedimento=25084394&amp;id_bloco=203697&amp;infra_sistema=100000100&amp;infra_unidade_atual=110000529&amp;infra_hash=b47c5115838216aeeac58cf6792a2d35f57efb0d4f7404458cabb9bba783b972" xr:uid="{00000000-0004-0000-0000-0000DF000000}"/>
    <hyperlink ref="B247" r:id="rId219" tooltip="Emergência Ambiental: Acidente Ambiental" display="https://sei.ibama.gov.br/sei/controlador.php?acao=procedimento_trabalhar&amp;acao_origem=rel_bloco_protocolo_listar&amp;acao_retorno=rel_bloco_protocolo_listar&amp;id_procedimento=25110858&amp;id_bloco=203697&amp;infra_sistema=100000100&amp;infra_unidade_atual=110000529&amp;infra_hash=2dc6f052ca19c819302016c16bdd92a6fe15150467d30da672cdb90399be96b1" xr:uid="{DAB1BB36-8C69-450D-A19F-530A4200E0D6}"/>
    <hyperlink ref="B248" r:id="rId220" tooltip="Emergência Ambiental: Acidente Ambiental" display="https://sei.ibama.gov.br/sei/controlador.php?acao=procedimento_trabalhar&amp;acao_origem=rel_bloco_protocolo_listar&amp;acao_retorno=rel_bloco_protocolo_listar&amp;id_procedimento=25117073&amp;id_bloco=203697&amp;infra_sistema=100000100&amp;infra_unidade_atual=110000529&amp;infra_hash=ecda536b7c10cd29c1c647ad8aa75524d2472149849fe0539f00267b2215197e" xr:uid="{2D7A9385-9C82-491B-BFA4-DD36C1C8EB85}"/>
    <hyperlink ref="B249" r:id="rId221" tooltip="Emergência Ambiental: Acidente Ambiental" display="https://sei.ibama.gov.br/sei/controlador.php?acao=procedimento_trabalhar&amp;acao_origem=rel_bloco_protocolo_listar&amp;acao_retorno=rel_bloco_protocolo_listar&amp;id_procedimento=25120561&amp;id_bloco=203697&amp;infra_sistema=100000100&amp;infra_unidade_atual=110000529&amp;infra_hash=51d74d9f2e333ce42f2c3cee362bdddc6625ab283cbf532676052cc12d1f8c53" xr:uid="{EC37B219-7E46-41D9-896D-126326766229}"/>
    <hyperlink ref="B250" r:id="rId222" tooltip="Emergência Ambiental: Acidente Ambiental" display="https://sei.ibama.gov.br/sei/controlador.php?acao=procedimento_trabalhar&amp;acao_origem=rel_bloco_protocolo_listar&amp;acao_retorno=rel_bloco_protocolo_listar&amp;id_procedimento=25126785&amp;id_bloco=203697&amp;infra_sistema=100000100&amp;infra_unidade_atual=110000529&amp;infra_hash=6d130e459441e30b216908493228aba9f6b5d0ab5425e551fb09ea15219d44fd" xr:uid="{7E734A58-B076-48F9-B4EB-71080029CF1D}"/>
    <hyperlink ref="B251" r:id="rId223" tooltip="Emergência Ambiental: Acidente Ambiental" display="https://sei.ibama.gov.br/sei/controlador.php?acao=procedimento_trabalhar&amp;acao_origem=rel_bloco_protocolo_listar&amp;acao_retorno=rel_bloco_protocolo_listar&amp;id_procedimento=25111367&amp;id_bloco=203697&amp;infra_sistema=100000100&amp;infra_unidade_atual=110000529&amp;infra_hash=bfdff94048f573dde5512afbb3006608e71f09a44239f3bab82ed73697ee7e79" xr:uid="{27217387-E032-4823-8993-F92C09957009}"/>
    <hyperlink ref="B252" r:id="rId224" tooltip="Emergência Ambiental: Acidente Ambiental" display="https://sei.ibama.gov.br/sei/controlador.php?acao=procedimento_trabalhar&amp;acao_origem=rel_bloco_protocolo_listar&amp;acao_retorno=rel_bloco_protocolo_listar&amp;id_procedimento=25123972&amp;id_bloco=203697&amp;infra_sistema=100000100&amp;infra_unidade_atual=110000529&amp;infra_hash=3569417ee8c25cd936160c3311c2e4c755474e63947b3161f27fee03577c9fcd" xr:uid="{7FBFE555-D581-451D-A3C2-9A53DC30B432}"/>
    <hyperlink ref="B253" r:id="rId225" tooltip="Emergência Ambiental: Acidente Ambiental" display="https://sei.ibama.gov.br/sei/controlador.php?acao=procedimento_trabalhar&amp;acao_origem=rel_bloco_protocolo_listar&amp;acao_retorno=rel_bloco_protocolo_listar&amp;id_procedimento=25122915&amp;id_bloco=203697&amp;infra_sistema=100000100&amp;infra_unidade_atual=110000529&amp;infra_hash=b380e0d4d799338d72553d75de3c02eca15fc92864341a7e4f814c1e4d9a8a74" xr:uid="{9C4C0011-7D3A-4207-8ED7-62474053C873}"/>
    <hyperlink ref="B254" r:id="rId226" tooltip="Emergência Ambiental: Acidente Ambiental" display="https://sei.ibama.gov.br/sei/controlador.php?acao=procedimento_trabalhar&amp;acao_origem=rel_bloco_protocolo_listar&amp;acao_retorno=rel_bloco_protocolo_listar&amp;id_procedimento=25130456&amp;id_bloco=203697&amp;infra_sistema=100000100&amp;infra_unidade_atual=110000529&amp;infra_hash=ae7e23e033abe8b994d9fd9d17bf61110130fd78898d8056db13323e4b16536c" xr:uid="{B9CDADE9-8107-43A4-A531-3E5110EE5AB0}"/>
    <hyperlink ref="B255" r:id="rId227" tooltip="Emergência Ambiental: Acidente Ambiental" display="https://sei.ibama.gov.br/sei/controlador.php?acao=procedimento_trabalhar&amp;acao_origem=rel_bloco_protocolo_listar&amp;acao_retorno=rel_bloco_protocolo_listar&amp;id_procedimento=25134097&amp;id_bloco=203697&amp;infra_sistema=100000100&amp;infra_unidade_atual=110000529&amp;infra_hash=2a6a1b84692f4a4dcb3e1962255bd4fe0780196fcfc759030c64d9e3c8b80857" xr:uid="{2A11AC66-215C-48C7-92BE-93AE14F5F72D}"/>
    <hyperlink ref="B256" r:id="rId228" tooltip="Emergência Ambiental: Acidente Ambiental" display="https://sei.ibama.gov.br/sei/controlador.php?acao=procedimento_trabalhar&amp;acao_origem=rel_bloco_protocolo_listar&amp;acao_retorno=rel_bloco_protocolo_listar&amp;id_procedimento=25244531&amp;id_bloco=203697&amp;infra_sistema=100000100&amp;infra_unidade_atual=110000529&amp;infra_hash=229accb2f2e93888e56552585d9358c556321c681cacbed2e8bfa8aee2e52314" xr:uid="{8A4D68B3-9CC5-4D76-BDDD-3898E7738E5E}"/>
    <hyperlink ref="B257" r:id="rId229" tooltip="Emergência Ambiental: Acidente Ambiental" display="https://sei.ibama.gov.br/sei/controlador.php?acao=procedimento_trabalhar&amp;acao_origem=rel_bloco_protocolo_listar&amp;acao_retorno=rel_bloco_protocolo_listar&amp;id_procedimento=25143440&amp;id_bloco=203697&amp;infra_sistema=100000100&amp;infra_unidade_atual=110000529&amp;infra_hash=b479711cea096350fbc528c3de384d9b6d4eea4c1ae02245e6efbd7f8a02f685" xr:uid="{999EDA77-8B2A-4B2A-892F-EFE2F4541CB3}"/>
    <hyperlink ref="B258" r:id="rId230" tooltip="Emergência Ambiental: Acidente Ambiental" display="https://sei.ibama.gov.br/sei/controlador.php?acao=procedimento_trabalhar&amp;acao_origem=rel_bloco_protocolo_listar&amp;acao_retorno=rel_bloco_protocolo_listar&amp;id_procedimento=25143931&amp;id_bloco=203697&amp;infra_sistema=100000100&amp;infra_unidade_atual=110000529&amp;infra_hash=e2d0bc42f9989102f4d27d99883d5c7fbc8f2d8f9feb98e307151329516dfb57" xr:uid="{B6EFAEAD-A046-4754-B7F5-1EA2881118A5}"/>
    <hyperlink ref="B259" r:id="rId231" tooltip="Emergência Ambiental: Acidente Ambiental" display="https://sei.ibama.gov.br/sei/controlador.php?acao=procedimento_trabalhar&amp;acao_origem=rel_bloco_protocolo_listar&amp;acao_retorno=rel_bloco_protocolo_listar&amp;id_procedimento=25143911&amp;id_bloco=203697&amp;infra_sistema=100000100&amp;infra_unidade_atual=110000529&amp;infra_hash=65ca247f5cd6661df3b6b782dd4c71b94390a13e61d8865da2bed32779252294" xr:uid="{87877542-B405-4B7F-B8D7-541F3E8C3053}"/>
    <hyperlink ref="B260" r:id="rId232" tooltip="Emergência Ambiental: Acidente Ambiental" display="https://sei.ibama.gov.br/sei/controlador.php?acao=procedimento_trabalhar&amp;acao_origem=rel_bloco_protocolo_listar&amp;acao_retorno=rel_bloco_protocolo_listar&amp;id_procedimento=25143897&amp;id_bloco=203697&amp;infra_sistema=100000100&amp;infra_unidade_atual=110000529&amp;infra_hash=8bf98ad835df891d5f69017370ca101fe0a3bae51df969432a719db8b9f71dd0" xr:uid="{447566FA-4DFE-4D16-B235-DA3B450E85AA}"/>
    <hyperlink ref="B261" r:id="rId233" tooltip="Emergência Ambiental: Acidente Ambiental" display="https://sei.ibama.gov.br/sei/controlador.php?acao=procedimento_trabalhar&amp;acao_origem=rel_bloco_protocolo_listar&amp;acao_retorno=rel_bloco_protocolo_listar&amp;id_procedimento=25150420&amp;id_bloco=203697&amp;infra_sistema=100000100&amp;infra_unidade_atual=110000529&amp;infra_hash=4be2c9c0d166a5c06daa2b28c0442c3c2cf91a4035baed7ba1958f6e397949f5" xr:uid="{6F4604F6-AA67-4F6A-9AE2-7DFAEECC1CFA}"/>
    <hyperlink ref="B262" r:id="rId234" tooltip="Emergência Ambiental: Acidente Ambiental" display="https://sei.ibama.gov.br/sei/controlador.php?acao=procedimento_trabalhar&amp;acao_origem=rel_bloco_protocolo_listar&amp;acao_retorno=rel_bloco_protocolo_listar&amp;id_procedimento=25242723&amp;id_bloco=203697&amp;infra_sistema=100000100&amp;infra_unidade_atual=110000529&amp;infra_hash=98a5d557cfd4d89087338a617e494841d50ead5735b26275376e27be8cd14f0b" xr:uid="{3E6D9613-120E-4397-B520-DBB3B39DAE59}"/>
    <hyperlink ref="B263" r:id="rId235" tooltip="Emergência Ambiental: Acidente Ambiental" display="https://sei.ibama.gov.br/sei/controlador.php?acao=procedimento_trabalhar&amp;acao_origem=rel_bloco_protocolo_listar&amp;acao_retorno=rel_bloco_protocolo_listar&amp;id_procedimento=25156430&amp;id_bloco=203697&amp;infra_sistema=100000100&amp;infra_unidade_atual=110000529&amp;infra_hash=bdc3e3ce8b56021580bd06f8a1bdb3cdfd4235a71158716f42e72618579f1c9d" xr:uid="{0E47C99A-45A2-49BB-828E-A84C41AA6603}"/>
    <hyperlink ref="B265" r:id="rId236" tooltip="Emergência Ambiental: Acidente Ambiental" display="https://sei.ibama.gov.br/sei/controlador.php?acao=procedimento_trabalhar&amp;acao_origem=rel_bloco_protocolo_listar&amp;acao_retorno=rel_bloco_protocolo_listar&amp;id_procedimento=25164788&amp;id_bloco=203697&amp;infra_sistema=100000100&amp;infra_unidade_atual=110000529&amp;infra_hash=88cc7f560c39719b4cda59ec7708c667e1d141e2da44cdfe19acdb4ab72e8e4d" xr:uid="{A5DC7001-F456-4EA4-ACC1-FEFCC77D3B39}"/>
    <hyperlink ref="B266" r:id="rId237" tooltip="Emergência Ambiental: Acidente Ambiental" display="https://sei.ibama.gov.br/sei/controlador.php?acao=procedimento_trabalhar&amp;acao_origem=rel_bloco_protocolo_listar&amp;acao_retorno=rel_bloco_protocolo_listar&amp;id_procedimento=25156162&amp;id_bloco=203697&amp;infra_sistema=100000100&amp;infra_unidade_atual=110000529&amp;infra_hash=4f880c3f8cba70759490385ce161f85b052bafa9aad8faf8730438972932ad70" xr:uid="{DB391646-5D43-4112-9130-1B9CB8FF5FDC}"/>
    <hyperlink ref="B267" r:id="rId238" tooltip="Emergência Ambiental: Acidente Ambiental" display="https://sei.ibama.gov.br/sei/controlador.php?acao=procedimento_trabalhar&amp;acao_origem=rel_bloco_protocolo_listar&amp;acao_retorno=rel_bloco_protocolo_listar&amp;id_procedimento=25180369&amp;id_bloco=203697&amp;infra_sistema=100000100&amp;infra_unidade_atual=110000529&amp;infra_hash=a1a0ac17645e7efd61eeee3c3d0cc3101908c4908f17b6fed7d2380b0ea794c8" xr:uid="{715C63B2-D250-40AC-9CEC-17909854504F}"/>
    <hyperlink ref="B268" r:id="rId239" tooltip="Emergência Ambiental: Acidente Ambiental" display="https://sei.ibama.gov.br/sei/controlador.php?acao=procedimento_trabalhar&amp;acao_origem=rel_bloco_protocolo_listar&amp;acao_retorno=rel_bloco_protocolo_listar&amp;id_procedimento=25182222&amp;id_bloco=203697&amp;infra_sistema=100000100&amp;infra_unidade_atual=110000529&amp;infra_hash=1bda05a4c1b8c0b2b41d7b9f29b0dac3b4e7b993de5dfa29d24b40698ce570df" xr:uid="{7654840A-46B1-45CF-A41F-ED6BDCA1B0E8}"/>
    <hyperlink ref="B269" r:id="rId240" tooltip="Emergência Ambiental: Acidente Ambiental" display="https://sei.ibama.gov.br/sei/controlador.php?acao=procedimento_trabalhar&amp;acao_origem=rel_bloco_protocolo_listar&amp;acao_retorno=rel_bloco_protocolo_listar&amp;id_procedimento=25185262&amp;id_bloco=203697&amp;infra_sistema=100000100&amp;infra_unidade_atual=110000529&amp;infra_hash=b412374b83a25a7790c41ac6fcd56c1587b13364bb642649b3b29b2ec518b1a3" xr:uid="{A629EDC0-6438-4DA0-81C7-073A8F1427E8}"/>
    <hyperlink ref="B270" r:id="rId241" tooltip="Emergência Ambiental: Acidente Ambiental" display="https://sei.ibama.gov.br/sei/controlador.php?acao=procedimento_trabalhar&amp;acao_origem=rel_bloco_protocolo_listar&amp;acao_retorno=rel_bloco_protocolo_listar&amp;id_procedimento=25193400&amp;id_bloco=203697&amp;infra_sistema=100000100&amp;infra_unidade_atual=110000529&amp;infra_hash=78cded5b0627b1da6c0d7eb289b9b7649502d3eff32b6aa905c221b8205f9b68" xr:uid="{D5941662-8025-4874-820B-34C9E8CFFCD1}"/>
    <hyperlink ref="B271" r:id="rId242" tooltip="Emergência Ambiental: Acidente Ambiental" display="https://sei.ibama.gov.br/sei/controlador.php?acao=procedimento_trabalhar&amp;acao_origem=rel_bloco_protocolo_listar&amp;acao_retorno=rel_bloco_protocolo_listar&amp;id_procedimento=25198027&amp;id_bloco=203697&amp;infra_sistema=100000100&amp;infra_unidade_atual=110000529&amp;infra_hash=db741ff842f5a1ef47dbc051009340588f5703c0c813ee898cc69f09850d4fe8" xr:uid="{31B15749-BC0B-46EC-B11D-B3D1D445A6E3}"/>
    <hyperlink ref="B273" r:id="rId243" tooltip="Emergência Ambiental: Acidente Ambiental" display="https://sei.ibama.gov.br/sei/controlador.php?acao=procedimento_trabalhar&amp;acao_origem=rel_bloco_protocolo_listar&amp;acao_retorno=rel_bloco_protocolo_listar&amp;id_procedimento=25200422&amp;id_bloco=203697&amp;infra_sistema=100000100&amp;infra_unidade_atual=110000529&amp;infra_hash=6853e062612561073dde7584bb4a48d62dd1781a4767f2e1ecc5da7a64920702" xr:uid="{0581F987-A60D-49E9-9548-D58EBE0291C6}"/>
    <hyperlink ref="B274" r:id="rId244" tooltip="Emergências Ambientais: Projeto Atendimento a Acidente Ambiental" display="https://sei.ibama.gov.br/sei/controlador.php?acao=procedimento_trabalhar&amp;acao_origem=rel_bloco_protocolo_listar&amp;acao_retorno=rel_bloco_protocolo_listar&amp;id_procedimento=25205059&amp;id_bloco=203697&amp;infra_sistema=100000100&amp;infra_unidade_atual=110000529&amp;infra_hash=e0068cf326b7c3fc6ec218d5e19a0645e8d69b79077f27b084ccf2fc1b612c63" xr:uid="{5738C054-D5C5-4CE4-969C-60524ACCCBFB}"/>
    <hyperlink ref="B275" r:id="rId245" tooltip="Emergência Ambiental: Acidente Ambiental" display="https://sei.ibama.gov.br/sei/controlador.php?acao=procedimento_trabalhar&amp;acao_origem=rel_bloco_protocolo_listar&amp;acao_retorno=rel_bloco_protocolo_listar&amp;id_procedimento=25205684&amp;id_bloco=203697&amp;infra_sistema=100000100&amp;infra_unidade_atual=110000529&amp;infra_hash=732dd35215df0ea305020ed6746082429a96e0b2962050f559263a7c1e39a29f" xr:uid="{0291A21C-81B5-4329-ACCE-004661713967}"/>
    <hyperlink ref="B276" r:id="rId246" tooltip="Emergência Ambiental: Acidente Ambiental" display="https://sei.ibama.gov.br/sei/controlador.php?acao=procedimento_trabalhar&amp;acao_origem=rel_bloco_protocolo_listar&amp;acao_retorno=rel_bloco_protocolo_listar&amp;id_procedimento=25205661&amp;id_bloco=203697&amp;infra_sistema=100000100&amp;infra_unidade_atual=110000529&amp;infra_hash=d3f76c306fd2b46e32f7553d468780b342a0948c404c3ee7c3f66b722e09ccc2" xr:uid="{997D65E0-A566-48E1-9ABE-534090010061}"/>
    <hyperlink ref="B277" r:id="rId247" tooltip="Emergência Ambiental: Acidente Ambiental" display="https://sei.ibama.gov.br/sei/controlador.php?acao=procedimento_trabalhar&amp;acao_origem=rel_bloco_protocolo_listar&amp;acao_retorno=rel_bloco_protocolo_listar&amp;id_procedimento=25245674&amp;id_bloco=203697&amp;infra_sistema=100000100&amp;infra_unidade_atual=110000529&amp;infra_hash=86e5366537368a9475d47088b2cfb366e68364092b63163373a3300e10e70181" xr:uid="{6E585131-A10E-48EA-B5C0-CE3001E76BB9}"/>
    <hyperlink ref="B278" r:id="rId248" tooltip="Emergência Ambiental: Acidente Ambiental" display="https://sei.ibama.gov.br/sei/controlador.php?acao=procedimento_trabalhar&amp;acao_origem=rel_bloco_protocolo_listar&amp;acao_retorno=rel_bloco_protocolo_listar&amp;id_procedimento=25205086&amp;id_bloco=203697&amp;infra_sistema=100000100&amp;infra_unidade_atual=110000529&amp;infra_hash=96ba5074abd3e628f8d2a294090fe48dcbbb434dda59b6ef9ae9d45006b29267" xr:uid="{7B833979-6515-4864-A7FE-0E434459A021}"/>
    <hyperlink ref="B279" r:id="rId249" tooltip="Emergência Ambiental: Acidente Ambiental" display="https://sei.ibama.gov.br/sei/controlador.php?acao=procedimento_trabalhar&amp;acao_origem=rel_bloco_protocolo_listar&amp;acao_retorno=rel_bloco_protocolo_listar&amp;id_procedimento=25216339&amp;id_bloco=203697&amp;infra_sistema=100000100&amp;infra_unidade_atual=110000529&amp;infra_hash=394e455e9668e0459e1c4094ef24df4de26bbc6205e13d3e007b3801c759a4ca" xr:uid="{B1AEF267-7CD1-4E1A-B232-B746C30B20F0}"/>
    <hyperlink ref="B280" r:id="rId250" tooltip="Emergência Ambiental: Acidente Ambiental" display="https://sei.ibama.gov.br/sei/controlador.php?acao=procedimento_trabalhar&amp;acao_origem=rel_bloco_protocolo_listar&amp;acao_retorno=rel_bloco_protocolo_listar&amp;id_procedimento=25228196&amp;id_bloco=203697&amp;infra_sistema=100000100&amp;infra_unidade_atual=110000529&amp;infra_hash=e6d929d722fffbd80750f360ccddb9ab949deedeb6e2b2bfbd352389da7235cf" xr:uid="{9038FC68-FE51-47F5-81A4-65F1E0BE03DF}"/>
    <hyperlink ref="B282" r:id="rId251" tooltip="Emergência Ambiental: Acidente Ambiental" display="https://sei.ibama.gov.br/sei/controlador.php?acao=procedimento_trabalhar&amp;acao_origem=rel_bloco_protocolo_listar&amp;acao_retorno=rel_bloco_protocolo_listar&amp;id_procedimento=25282952&amp;id_bloco=203697&amp;infra_sistema=100000100&amp;infra_unidade_atual=110000529&amp;infra_hash=160aba2032cfb4964d2a0830a70979209b025f4aad1775f58d2e403266bd96e9" xr:uid="{AAF09CFD-5944-4878-8856-42B72E61DDBD}"/>
    <hyperlink ref="B285" r:id="rId252" tooltip="Emergência Ambiental: Acidente Ambiental" display="https://sei.ibama.gov.br/sei/controlador.php?acao=procedimento_trabalhar&amp;acao_origem=rel_bloco_protocolo_listar&amp;acao_retorno=rel_bloco_protocolo_listar&amp;id_procedimento=25229312&amp;id_bloco=203697&amp;infra_sistema=100000100&amp;infra_unidade_atual=110000529&amp;infra_hash=cb3c09efe01c446d7ca5273790767bb7d4f1f8d467eb7dc28a6337d5e1e7592a" xr:uid="{E10D3C64-987C-4140-BD7D-2F4BA0A5E004}"/>
    <hyperlink ref="B286" r:id="rId253" tooltip="Emergência Ambiental: Acidente Ambiental" display="https://sei.ibama.gov.br/sei/controlador.php?acao=procedimento_trabalhar&amp;acao_origem=rel_bloco_protocolo_listar&amp;acao_retorno=rel_bloco_protocolo_listar&amp;id_procedimento=25247051&amp;id_bloco=203697&amp;infra_sistema=100000100&amp;infra_unidade_atual=110000529&amp;infra_hash=4edf9733c2f39db5cf7890a1301523c0a65c9872dc0828644b47222521b135e8" xr:uid="{BDD196AC-A56A-4C4C-A649-84A6D3889CC1}"/>
    <hyperlink ref="B287" r:id="rId254" tooltip="Emergência Ambiental: Acidente Ambiental" display="https://sei.ibama.gov.br/sei/controlador.php?acao=procedimento_trabalhar&amp;acao_origem=rel_bloco_protocolo_listar&amp;acao_retorno=rel_bloco_protocolo_listar&amp;id_procedimento=25512270&amp;id_bloco=203697&amp;infra_sistema=100000100&amp;infra_unidade_atual=110000529&amp;infra_hash=ea7600a03dd88ed0e77be5c0e99475cffc24ff106caa316df6ad755e2f0d79fd" xr:uid="{791A0829-58C5-4318-B1EC-BFC6BD2223EF}"/>
    <hyperlink ref="B288" r:id="rId255" tooltip="Emergência Ambiental: Acidente Ambiental" display="https://sei.ibama.gov.br/sei/controlador.php?acao=procedimento_trabalhar&amp;acao_origem=rel_bloco_protocolo_listar&amp;acao_retorno=rel_bloco_protocolo_listar&amp;id_procedimento=25254224&amp;id_bloco=203697&amp;infra_sistema=100000100&amp;infra_unidade_atual=110000529&amp;infra_hash=2c81a535cdd658b7fafe6301e25e5dedc71e95d1a2657fdccb97568e39f3d3cf" xr:uid="{5A936E38-9D68-4B77-94EE-BC6960EC38EC}"/>
    <hyperlink ref="B289" r:id="rId256" tooltip="Emergência Ambiental: Acidente Ambiental" display="https://sei.ibama.gov.br/sei/controlador.php?acao=procedimento_trabalhar&amp;acao_origem=rel_bloco_protocolo_listar&amp;acao_retorno=rel_bloco_protocolo_listar&amp;id_procedimento=25258213&amp;id_bloco=203697&amp;infra_sistema=100000100&amp;infra_unidade_atual=110000529&amp;infra_hash=b63dbd9e98468d969e8ad48438106319c2de64c5d7844aa159dce7a48925da84" xr:uid="{718CB969-5D97-475B-A499-34F3DE93CBE6}"/>
    <hyperlink ref="B290" r:id="rId257" tooltip="Emergência Ambiental: Acidente Ambiental" display="https://sei.ibama.gov.br/sei/controlador.php?acao=procedimento_trabalhar&amp;acao_origem=rel_bloco_protocolo_listar&amp;acao_retorno=rel_bloco_protocolo_listar&amp;id_procedimento=25250997&amp;id_bloco=203697&amp;infra_sistema=100000100&amp;infra_unidade_atual=110000529&amp;infra_hash=912e77bb52e1b1fa85d9a3c1185542371a2c9fbd2931182bf21607701654e7bd" xr:uid="{E0784BA8-2C3A-40FA-A46C-269728AF7002}"/>
    <hyperlink ref="B291" r:id="rId258" tooltip="Emergência Ambiental: Acidente Ambiental" display="https://sei.ibama.gov.br/sei/controlador.php?acao=procedimento_trabalhar&amp;acao_origem=rel_bloco_protocolo_listar&amp;acao_retorno=rel_bloco_protocolo_listar&amp;id_procedimento=25229538&amp;id_bloco=203697&amp;infra_sistema=100000100&amp;infra_unidade_atual=110000529&amp;infra_hash=abeaab096375a8b8abe59862e7ccb1d60b81b9676b5ea525bd930f377dc9fcee" xr:uid="{87E8B763-C5E0-4CC3-8E38-ABA9F38D8213}"/>
    <hyperlink ref="B292" r:id="rId259" tooltip="Emergência Ambiental: Acidente Ambiental" display="https://sei.ibama.gov.br/sei/controlador.php?acao=procedimento_trabalhar&amp;acao_origem=rel_bloco_protocolo_listar&amp;acao_retorno=rel_bloco_protocolo_listar&amp;id_procedimento=25423174&amp;id_bloco=203697&amp;infra_sistema=100000100&amp;infra_unidade_atual=110000529&amp;infra_hash=5912fea9ac47429257a4a81adaabdf67e7d03e5d4d296c3ce2d4e4d8df4b57c5" xr:uid="{896FF495-8699-4759-8EBC-8D1E68229F55}"/>
    <hyperlink ref="B293" r:id="rId260" tooltip="Emergência Ambiental: Acidente Ambiental" display="https://sei.ibama.gov.br/sei/controlador.php?acao=procedimento_trabalhar&amp;acao_origem=rel_bloco_protocolo_listar&amp;acao_retorno=rel_bloco_protocolo_listar&amp;id_procedimento=25247670&amp;id_bloco=203697&amp;infra_sistema=100000100&amp;infra_unidade_atual=110000529&amp;infra_hash=81de31bd6810f2cb270b7c41deae3562ea76f139f1d37867902b490a304e1223" xr:uid="{6833353E-5CBE-4912-8D37-547AAB5B53B6}"/>
    <hyperlink ref="B294" r:id="rId261" tooltip="Emergência Ambiental: Acidente Ambiental" display="https://sei.ibama.gov.br/sei/controlador.php?acao=procedimento_trabalhar&amp;acao_origem=rel_bloco_protocolo_listar&amp;acao_retorno=rel_bloco_protocolo_listar&amp;id_procedimento=25258663&amp;id_bloco=203697&amp;infra_sistema=100000100&amp;infra_unidade_atual=110000529&amp;infra_hash=8ac1deab73118c64ff6ef2dbc4c816b2a880d9873f571e61341680c54ae81b48" xr:uid="{0281E3A1-5C74-4533-AB91-696D4E0EE776}"/>
    <hyperlink ref="B295" r:id="rId262" tooltip="Emergência Ambiental: Acidente Ambiental" display="https://sei.ibama.gov.br/sei/controlador.php?acao=procedimento_trabalhar&amp;acao_origem=rel_bloco_protocolo_listar&amp;acao_retorno=rel_bloco_protocolo_listar&amp;id_procedimento=25258668&amp;id_bloco=203697&amp;infra_sistema=100000100&amp;infra_unidade_atual=110000529&amp;infra_hash=a6aec29851b2a352559d25639c5a5dc09b70a95fe36605a31b86fb3ee51bcd07" xr:uid="{98F9088E-EDF5-4BCA-A812-CB31667E12AE}"/>
    <hyperlink ref="B296" r:id="rId263" tooltip="Emergência Ambiental: Acidente Ambiental" display="https://sei.ibama.gov.br/sei/controlador.php?acao=procedimento_trabalhar&amp;acao_origem=rel_bloco_protocolo_listar&amp;acao_retorno=rel_bloco_protocolo_listar&amp;id_procedimento=25258223&amp;id_bloco=203697&amp;infra_sistema=100000100&amp;infra_unidade_atual=110000529&amp;infra_hash=a22a2b1531919e7805359fbc109971f5384175a3c5a7f5358e1285bcab710ca7" xr:uid="{C6B156B5-4714-4410-A707-324E8B26B27B}"/>
    <hyperlink ref="B298" r:id="rId264" tooltip="Emergência Ambiental: Acidente Ambiental" display="https://sei.ibama.gov.br/sei/controlador.php?acao=procedimento_trabalhar&amp;acao_origem=rel_bloco_protocolo_listar&amp;acao_retorno=rel_bloco_protocolo_listar&amp;id_procedimento=25575029&amp;id_bloco=203697&amp;infra_sistema=100000100&amp;infra_unidade_atual=110000529&amp;infra_hash=30b608dff364816e54305c52b9d1c396cda20d19d05d16505d1cc9f3bd6f5a64" xr:uid="{D05788BE-8FD5-4E73-BFC5-B357722838C1}"/>
    <hyperlink ref="B299" r:id="rId265" tooltip="Emergência Ambiental: Acidente Ambiental" display="https://sei.ibama.gov.br/sei/controlador.php?acao=procedimento_trabalhar&amp;acao_origem=rel_bloco_protocolo_listar&amp;acao_retorno=rel_bloco_protocolo_listar&amp;id_procedimento=25258192&amp;id_bloco=203697&amp;infra_sistema=100000100&amp;infra_unidade_atual=110000529&amp;infra_hash=2cd263fa864559cdb5c652483eb146b855bde5d47cd8eafd6c967367329b5998" xr:uid="{FA7592F7-BF74-4E6F-8DF6-62E06A5B787D}"/>
    <hyperlink ref="B300" r:id="rId266" tooltip="Emergência Ambiental: Acidente Ambiental" display="https://sei.ibama.gov.br/sei/controlador.php?acao=procedimento_trabalhar&amp;acao_origem=rel_bloco_protocolo_listar&amp;acao_retorno=rel_bloco_protocolo_listar&amp;id_procedimento=25285484&amp;id_bloco=203697&amp;infra_sistema=100000100&amp;infra_unidade_atual=110000529&amp;infra_hash=b0ad1ac42d480fe0788cf06b1f993f212c16a9ad412779a063dbb22a4a6bbce2" xr:uid="{AC3D4CB8-C977-4325-8AC8-473A707980D8}"/>
    <hyperlink ref="B301" r:id="rId267" tooltip="Emergência Ambiental: Acidente Ambiental" display="https://sei.ibama.gov.br/sei/controlador.php?acao=procedimento_trabalhar&amp;acao_origem=rel_bloco_protocolo_listar&amp;acao_retorno=rel_bloco_protocolo_listar&amp;id_procedimento=25287161&amp;id_bloco=203697&amp;infra_sistema=100000100&amp;infra_unidade_atual=110000529&amp;infra_hash=2ba141a7b2ded7d2fe97d52dd60ef9fdc65f2aa5d696f1ac8defd48913361701" xr:uid="{722D6545-2C76-48D2-9FD2-B37B1EAC1240}"/>
    <hyperlink ref="B302" r:id="rId268" tooltip="Emergência Ambiental: Acidente Ambiental" display="https://sei.ibama.gov.br/sei/controlador.php?acao=procedimento_trabalhar&amp;acao_origem=rel_bloco_protocolo_listar&amp;acao_retorno=rel_bloco_protocolo_listar&amp;id_procedimento=25308241&amp;id_bloco=203697&amp;infra_sistema=100000100&amp;infra_unidade_atual=110000529&amp;infra_hash=05a204a9fcc82ddf499416215d34579ff077575b922bd8bcfdc805ea9553c71f" xr:uid="{19CAB638-7497-4CBC-8FC4-AEEA3CF502EA}"/>
    <hyperlink ref="B303" r:id="rId269" tooltip="Emergência Ambiental: Acidente Ambiental" display="https://sei.ibama.gov.br/sei/controlador.php?acao=procedimento_trabalhar&amp;acao_origem=rel_bloco_protocolo_listar&amp;acao_retorno=rel_bloco_protocolo_listar&amp;id_procedimento=25299815&amp;id_bloco=203697&amp;infra_sistema=100000100&amp;infra_unidade_atual=110000529&amp;infra_hash=544b4b862d0ee025414dcf46b0878b281c4cddca88864cf47df3abfb5ef72ff5" xr:uid="{456D6480-12AA-4436-A332-4C6DC5C5F97C}"/>
    <hyperlink ref="B304" r:id="rId270" tooltip="Emergência Ambiental: Acidente Ambiental" display="https://sei.ibama.gov.br/sei/controlador.php?acao=procedimento_trabalhar&amp;acao_origem=rel_bloco_protocolo_listar&amp;acao_retorno=rel_bloco_protocolo_listar&amp;id_procedimento=25315869&amp;id_bloco=203697&amp;infra_sistema=100000100&amp;infra_unidade_atual=110000529&amp;infra_hash=cc5bcb1b6379fd4117447da2833a498958bacaa0bef6cc95e6096fc1a8ff8de2" xr:uid="{DA98E819-6490-436A-B3BE-036D4C4F54EC}"/>
    <hyperlink ref="B305" r:id="rId271" tooltip="Emergência Ambiental: Acidente Ambiental" display="https://sei.ibama.gov.br/sei/controlador.php?acao=procedimento_trabalhar&amp;acao_origem=rel_bloco_protocolo_listar&amp;acao_retorno=rel_bloco_protocolo_listar&amp;id_procedimento=25313666&amp;id_bloco=203697&amp;infra_sistema=100000100&amp;infra_unidade_atual=110000529&amp;infra_hash=aba3ccebf485fc917f21c469d574e77415979dc31884b9078b264f0ae0263295" xr:uid="{881837E6-5F18-4533-A7CD-CE6B9C63529C}"/>
    <hyperlink ref="B306" r:id="rId272" tooltip="Emergência Ambiental: Acidente Ambiental" display="https://sei.ibama.gov.br/sei/controlador.php?acao=procedimento_trabalhar&amp;acao_origem=rel_bloco_protocolo_listar&amp;acao_retorno=rel_bloco_protocolo_listar&amp;id_procedimento=25316937&amp;id_bloco=203697&amp;infra_sistema=100000100&amp;infra_unidade_atual=110000529&amp;infra_hash=869a19ed3b12e7d82d0717d6df426138f0af0adc35f5f73f7220e48bae4e907f" xr:uid="{8D533110-A736-432C-9EE3-5916B949A52E}"/>
    <hyperlink ref="B307" r:id="rId273" tooltip="Emergência Ambiental: Acidente Ambiental" display="https://sei.ibama.gov.br/sei/controlador.php?acao=procedimento_trabalhar&amp;acao_origem=rel_bloco_protocolo_listar&amp;acao_retorno=rel_bloco_protocolo_listar&amp;id_procedimento=25337413&amp;id_bloco=203697&amp;infra_sistema=100000100&amp;infra_unidade_atual=110000529&amp;infra_hash=76892df1e0f09b8e762dcbb761ed43eb44a4eee4badf93a77a01913bd7c2aa34" xr:uid="{2E14818B-74B6-48E3-B91D-F17495674E05}"/>
    <hyperlink ref="B308" r:id="rId274" tooltip="Emergência Ambiental: Acidente Ambiental" display="https://sei.ibama.gov.br/sei/controlador.php?acao=procedimento_trabalhar&amp;acao_origem=rel_bloco_protocolo_listar&amp;acao_retorno=rel_bloco_protocolo_listar&amp;id_procedimento=25334901&amp;id_bloco=203697&amp;infra_sistema=100000100&amp;infra_unidade_atual=110000529&amp;infra_hash=dbea6eb25236d29cbd6dfd26ff173d898a8f404387376fc5d0fe4061705c21d3" xr:uid="{268B9248-F647-4A0D-8D65-99DBEA2542AD}"/>
    <hyperlink ref="B309" r:id="rId275" tooltip="Emergência Ambiental: Acidente Ambiental" display="https://sei.ibama.gov.br/sei/controlador.php?acao=procedimento_trabalhar&amp;acao_origem=rel_bloco_protocolo_listar&amp;acao_retorno=rel_bloco_protocolo_listar&amp;id_procedimento=25344659&amp;id_bloco=203697&amp;infra_sistema=100000100&amp;infra_unidade_atual=110000529&amp;infra_hash=8708648ec370051220f275292cb8291084fcf0526af1db6ef772b4e6089a0e05" xr:uid="{6AEC79A6-52A7-4909-ADBB-DCA583FE89DD}"/>
    <hyperlink ref="B310" r:id="rId276" tooltip="Emergência Ambiental: Acidente Ambiental" display="https://sei.ibama.gov.br/sei/controlador.php?acao=procedimento_trabalhar&amp;acao_origem=rel_bloco_protocolo_listar&amp;acao_retorno=rel_bloco_protocolo_listar&amp;id_procedimento=25337191&amp;id_bloco=203697&amp;infra_sistema=100000100&amp;infra_unidade_atual=110000529&amp;infra_hash=4d55564485c0f3ccda57b7717e63e29191384c004d45fed610acd5a86f823606" xr:uid="{B6F51F5C-3097-41CE-86DC-1FB6B11B9E21}"/>
    <hyperlink ref="B311" r:id="rId277" tooltip="Emergência Ambiental: Acidente Ambiental" display="https://sei.ibama.gov.br/sei/controlador.php?acao=procedimento_trabalhar&amp;acao_origem=rel_bloco_protocolo_listar&amp;acao_retorno=rel_bloco_protocolo_listar&amp;id_procedimento=25360906&amp;id_bloco=203697&amp;infra_sistema=100000100&amp;infra_unidade_atual=110000529&amp;infra_hash=ffad57fabfb3b463413531056eb520a5f0cd3112f57bdb460f5c0f997fe4150d" xr:uid="{A97F319C-9543-4BD7-9F9E-46932104A1E2}"/>
    <hyperlink ref="B312" r:id="rId278" tooltip="Emergência Ambiental: Acidente Ambiental" display="https://sei.ibama.gov.br/sei/controlador.php?acao=procedimento_trabalhar&amp;acao_origem=rel_bloco_protocolo_listar&amp;acao_retorno=rel_bloco_protocolo_listar&amp;id_procedimento=25339676&amp;id_bloco=203697&amp;infra_sistema=100000100&amp;infra_unidade_atual=110000529&amp;infra_hash=c5922dff3a2b05a052173e914053b947b4a950020af6167a3836f37bdb7bdd52" xr:uid="{794C88E2-7F35-4216-8474-8E798DBCECB1}"/>
    <hyperlink ref="B313" r:id="rId279" tooltip="Emergência Ambiental: Acidente Ambiental" display="https://sei.ibama.gov.br/sei/controlador.php?acao=procedimento_trabalhar&amp;acao_origem=rel_bloco_protocolo_listar&amp;acao_retorno=rel_bloco_protocolo_listar&amp;id_procedimento=25347907&amp;id_bloco=203697&amp;infra_sistema=100000100&amp;infra_unidade_atual=110000529&amp;infra_hash=1a5d52347c544bcd9b17de1d6e7692efe2274ff3df36e328998a05838a1e9b91" xr:uid="{87D22507-1A5B-4836-9531-A2D5B93582BB}"/>
    <hyperlink ref="B314" r:id="rId280" tooltip="Emergência Ambiental: Acidente Ambiental" display="https://sei.ibama.gov.br/sei/controlador.php?acao=procedimento_trabalhar&amp;acao_origem=rel_bloco_protocolo_listar&amp;acao_retorno=rel_bloco_protocolo_listar&amp;id_procedimento=25339380&amp;id_bloco=203697&amp;infra_sistema=100000100&amp;infra_unidade_atual=110000529&amp;infra_hash=f31195b1d641b89546c2439e5069faed6a4ab7de4b935c3f7cd5232660870f5d" xr:uid="{FDA61855-E28C-43F9-B1E1-B6247415E7CF}"/>
    <hyperlink ref="B315" r:id="rId281" tooltip="Emergência Ambiental: Acidente Ambiental" display="https://sei.ibama.gov.br/sei/controlador.php?acao=procedimento_trabalhar&amp;acao_origem=rel_bloco_protocolo_listar&amp;acao_retorno=rel_bloco_protocolo_listar&amp;id_procedimento=25358620&amp;id_bloco=203697&amp;infra_sistema=100000100&amp;infra_unidade_atual=110000529&amp;infra_hash=0797637dc3c007e9e50f04a401da97b444eafc7803d0099adcd8ea05ff38178e" xr:uid="{4612E714-64D9-4BA6-857B-DAD97771B708}"/>
    <hyperlink ref="B316" r:id="rId282" tooltip="Emergência Ambiental: Acidente Ambiental" display="https://sei.ibama.gov.br/sei/controlador.php?acao=procedimento_trabalhar&amp;acao_origem=rel_bloco_protocolo_listar&amp;acao_retorno=rel_bloco_protocolo_listar&amp;id_procedimento=25363665&amp;id_bloco=203697&amp;infra_sistema=100000100&amp;infra_unidade_atual=110000529&amp;infra_hash=5c2d72cc6c84e1d7580470d8e348840117ba43cc069d3e6a582ecf57e2290830" xr:uid="{FE3433C1-CE51-4CFC-91E9-3E450B1D0F64}"/>
    <hyperlink ref="B317" r:id="rId283" tooltip="Emergência Ambiental: Acidente Ambiental" display="https://sei.ibama.gov.br/sei/controlador.php?acao=procedimento_trabalhar&amp;acao_origem=rel_bloco_protocolo_listar&amp;acao_retorno=rel_bloco_protocolo_listar&amp;id_procedimento=25363972&amp;id_bloco=203697&amp;infra_sistema=100000100&amp;infra_unidade_atual=110000529&amp;infra_hash=0c4167e52e72e75aca75d9fca4ccf2eb70ff6ba8fbe5eb82e845543e827d1b1f" xr:uid="{8E5F3C20-329A-4094-B86B-A26A90F3400C}"/>
    <hyperlink ref="B318" r:id="rId284" tooltip="Emergência Ambiental: Acidente Ambiental" display="https://sei.ibama.gov.br/sei/controlador.php?acao=procedimento_trabalhar&amp;acao_origem=rel_bloco_protocolo_listar&amp;acao_retorno=rel_bloco_protocolo_listar&amp;id_procedimento=25375643&amp;id_bloco=203697&amp;infra_sistema=100000100&amp;infra_unidade_atual=110000529&amp;infra_hash=baa7ebb36ea54676901bb603c033a6f9bf9a6bf149b04397618e4af3bc09cb68" xr:uid="{E7D88E8D-256A-4F4B-A91E-8321A56EA95C}"/>
    <hyperlink ref="B319" r:id="rId285" tooltip="Emergência Ambiental: Acidente Ambiental" display="https://sei.ibama.gov.br/sei/controlador.php?acao=procedimento_trabalhar&amp;acao_origem=rel_bloco_protocolo_listar&amp;acao_retorno=rel_bloco_protocolo_listar&amp;id_procedimento=25380675&amp;id_bloco=203697&amp;infra_sistema=100000100&amp;infra_unidade_atual=110000529&amp;infra_hash=9cd9836dea93e6069f6ac7659c52f09f095b6f4e5dd1cadd2644bcb7015c77b8" xr:uid="{3038FAA6-1512-49A6-A2A4-2AA68902EE95}"/>
    <hyperlink ref="B320" r:id="rId286" tooltip="Emergência Ambiental: Acidente Ambiental" display="https://sei.ibama.gov.br/sei/controlador.php?acao=procedimento_trabalhar&amp;acao_origem=rel_bloco_protocolo_listar&amp;acao_retorno=rel_bloco_protocolo_listar&amp;id_procedimento=25384678&amp;id_bloco=203697&amp;infra_sistema=100000100&amp;infra_unidade_atual=110000529&amp;infra_hash=efad0753a66e5c59c08d6d400324c0f2c87e2320ce2877b220dfd3e88fb63ff6" xr:uid="{8390FE3D-278E-43E9-9363-C7625FE93ED4}"/>
    <hyperlink ref="B321" r:id="rId287" tooltip="Emergência Ambiental: Acidente Ambiental" display="https://sei.ibama.gov.br/sei/controlador.php?acao=procedimento_trabalhar&amp;acao_origem=rel_bloco_protocolo_listar&amp;acao_retorno=rel_bloco_protocolo_listar&amp;id_procedimento=25392807&amp;id_bloco=203697&amp;infra_sistema=100000100&amp;infra_unidade_atual=110000529&amp;infra_hash=0677f09f869747e0576081100367636da2a621a5bdcd4bee03d4fdeacef1d34b" xr:uid="{85B60479-17FC-41D1-98DB-FE801832C010}"/>
    <hyperlink ref="B322" r:id="rId288" tooltip="Emergência Ambiental: Acidente Ambiental" display="https://sei.ibama.gov.br/sei/controlador.php?acao=procedimento_trabalhar&amp;acao_origem=rel_bloco_protocolo_listar&amp;acao_retorno=rel_bloco_protocolo_listar&amp;id_procedimento=25407510&amp;id_bloco=203697&amp;infra_sistema=100000100&amp;infra_unidade_atual=110000529&amp;infra_hash=8b8400243b0dbaaaaed44c12e37050a45caf3e5a916e8360ea3fac5a3f6cb475" xr:uid="{C9DEAD4A-1941-4A81-868F-8F24B0D9B23A}"/>
    <hyperlink ref="B323" r:id="rId289" tooltip="Emergência Ambiental: Acidente Ambiental" display="https://sei.ibama.gov.br/sei/controlador.php?acao=procedimento_trabalhar&amp;acao_origem=rel_bloco_protocolo_listar&amp;acao_retorno=rel_bloco_protocolo_listar&amp;id_procedimento=25415474&amp;id_bloco=203697&amp;infra_sistema=100000100&amp;infra_unidade_atual=110000529&amp;infra_hash=710528f14153f4b08e988e9e83e3ad162d5f20790f530d63f77dd95c15dd842e" xr:uid="{4763D047-4200-44AE-BFB4-817EA200C7A5}"/>
    <hyperlink ref="B324" r:id="rId290" tooltip="Emergência Ambiental: Acidente Ambiental" display="https://sei.ibama.gov.br/sei/controlador.php?acao=procedimento_trabalhar&amp;acao_origem=rel_bloco_protocolo_listar&amp;acao_retorno=rel_bloco_protocolo_listar&amp;id_procedimento=25420060&amp;id_bloco=203697&amp;infra_sistema=100000100&amp;infra_unidade_atual=110000529&amp;infra_hash=39c86d6d5c7f2552de00a1eca5b52c586faea96570a0c9f14c1789732b93de1f" xr:uid="{0FAD31CB-F4FF-4C35-B5B9-8FB1B0F5C596}"/>
    <hyperlink ref="B325" r:id="rId291" tooltip="Emergência Ambiental: Acidente Ambiental" display="https://sei.ibama.gov.br/sei/controlador.php?acao=procedimento_trabalhar&amp;acao_origem=rel_bloco_protocolo_listar&amp;acao_retorno=rel_bloco_protocolo_listar&amp;id_procedimento=25420519&amp;id_bloco=203697&amp;infra_sistema=100000100&amp;infra_unidade_atual=110000529&amp;infra_hash=8e137d0a5ba05e375e348157f2ab3c70521bb135041e89d9abadc279ba533f8b" xr:uid="{CEDE7B88-6D5A-45F0-B790-C11657CD417F}"/>
    <hyperlink ref="B326" r:id="rId292" tooltip="Emergência Ambiental: Acidente Ambiental" display="https://sei.ibama.gov.br/sei/controlador.php?acao=procedimento_trabalhar&amp;acao_origem=rel_bloco_protocolo_listar&amp;acao_retorno=rel_bloco_protocolo_listar&amp;id_procedimento=25420129&amp;id_bloco=203697&amp;infra_sistema=100000100&amp;infra_unidade_atual=110000529&amp;infra_hash=e8c7c171f86a7ff56392b87964c141686ce63cacb7700b7e61af5b92a51c90e0" xr:uid="{E504A442-4137-487A-B0FA-E2162C52DE6F}"/>
    <hyperlink ref="B327" r:id="rId293" tooltip="Emergência Ambiental: Acidente Ambiental" display="https://sei.ibama.gov.br/sei/controlador.php?acao=procedimento_trabalhar&amp;acao_origem=rel_bloco_protocolo_listar&amp;acao_retorno=rel_bloco_protocolo_listar&amp;id_procedimento=25443732&amp;id_bloco=203697&amp;infra_sistema=100000100&amp;infra_unidade_atual=110000529&amp;infra_hash=a097815e6cef1853380d13dc265d7fde674ba3cf6fc9e87617eebf5c8ef40b5a" xr:uid="{342BFFD0-437C-4DC1-B934-FB634AC068F4}"/>
    <hyperlink ref="B328" r:id="rId294" tooltip="Emergência Ambiental: Acidente Ambiental" display="https://sei.ibama.gov.br/sei/controlador.php?acao=procedimento_trabalhar&amp;acao_origem=rel_bloco_protocolo_listar&amp;acao_retorno=rel_bloco_protocolo_listar&amp;id_procedimento=25471318&amp;id_bloco=203697&amp;infra_sistema=100000100&amp;infra_unidade_atual=110000529&amp;infra_hash=0962cdb53d19a17eb05c716463d3aa5ed3b4c009ffed811823636beb583c8de4" xr:uid="{184759A0-0827-434E-820E-ED5F59333B43}"/>
    <hyperlink ref="B329" r:id="rId295" tooltip="Emergência Ambiental: Acidente Ambiental" display="https://sei.ibama.gov.br/sei/controlador.php?acao=procedimento_trabalhar&amp;acao_origem=rel_bloco_protocolo_listar&amp;acao_retorno=rel_bloco_protocolo_listar&amp;id_procedimento=25471390&amp;id_bloco=203697&amp;infra_sistema=100000100&amp;infra_unidade_atual=110000529&amp;infra_hash=31b8cc5323c434501687d6429bdaf8726db7187bc124ee3455baadfa10c07637" xr:uid="{2B42C673-54AB-4EC8-B91F-8BAF3AC2DB0C}"/>
    <hyperlink ref="B330" r:id="rId296" tooltip="Emergência Ambiental: Acidente Ambiental" display="https://sei.ibama.gov.br/sei/controlador.php?acao=procedimento_trabalhar&amp;acao_origem=rel_bloco_protocolo_listar&amp;acao_retorno=rel_bloco_protocolo_listar&amp;id_procedimento=25440269&amp;id_bloco=203697&amp;infra_sistema=100000100&amp;infra_unidade_atual=110000529&amp;infra_hash=bf411cf96288907545b4f78f9cfaf9b7629acecb8fe61565841956597cf9a00b" xr:uid="{BDC255C2-B0B7-4813-939F-ED739EDBBD12}"/>
    <hyperlink ref="B332" r:id="rId297" tooltip="Emergência Ambiental: Acidente Ambiental" display="https://sei.ibama.gov.br/sei/controlador.php?acao=procedimento_trabalhar&amp;acao_origem=rel_bloco_protocolo_listar&amp;acao_retorno=rel_bloco_protocolo_listar&amp;id_procedimento=25538306&amp;id_bloco=203697&amp;infra_sistema=100000100&amp;infra_unidade_atual=110000529&amp;infra_hash=a4025632b6ae12e222cb3d07f88a60b8b22d56c7ad063e191b2a87d7835fded8" xr:uid="{707EB52A-33BA-4503-ACF4-85D39FC0373B}"/>
    <hyperlink ref="B333" r:id="rId298" tooltip="Emergência Ambiental: Acidente Ambiental" display="https://sei.ibama.gov.br/sei/controlador.php?acao=procedimento_trabalhar&amp;acao_origem=rel_bloco_protocolo_listar&amp;acao_retorno=rel_bloco_protocolo_listar&amp;id_procedimento=25471406&amp;id_bloco=203697&amp;infra_sistema=100000100&amp;infra_unidade_atual=110000529&amp;infra_hash=55f98853da10a363f5b91da99ec18aa524c21aa8683f92eabfd550adc160f26b" xr:uid="{6F5549BB-19AF-4308-9227-C86FF0C8E592}"/>
    <hyperlink ref="B335" r:id="rId299" tooltip="Emergência Ambiental: Acidente Ambiental" display="https://sei.ibama.gov.br/sei/controlador.php?acao=procedimento_trabalhar&amp;acao_origem=rel_bloco_protocolo_listar&amp;acao_retorno=rel_bloco_protocolo_listar&amp;id_procedimento=25487288&amp;id_bloco=203697&amp;infra_sistema=100000100&amp;infra_unidade_atual=110000529&amp;infra_hash=695247ec2138f758c2f9a040e7afc7be885cbec9adf58f8f26bffd6193874996" xr:uid="{51D80FD6-3693-40A3-AD31-7B4237156672}"/>
    <hyperlink ref="B336" r:id="rId300" tooltip="Emergência Ambiental: Acidente Ambiental" display="https://sei.ibama.gov.br/sei/controlador.php?acao=procedimento_trabalhar&amp;acao_origem=rel_bloco_protocolo_listar&amp;acao_retorno=rel_bloco_protocolo_listar&amp;id_procedimento=25489749&amp;id_bloco=203697&amp;infra_sistema=100000100&amp;infra_unidade_atual=110000529&amp;infra_hash=777c8e2af252f745721123124b0be74a72f5cadb0b25f234531097e17e4b2216" xr:uid="{E880BB7A-A297-4227-BD68-41BC04C8783C}"/>
    <hyperlink ref="B337" r:id="rId301" tooltip="Emergência Ambiental: Acidente Ambiental" display="https://sei.ibama.gov.br/sei/controlador.php?acao=procedimento_trabalhar&amp;acao_origem=rel_bloco_protocolo_listar&amp;acao_retorno=rel_bloco_protocolo_listar&amp;id_procedimento=25487348&amp;id_bloco=203697&amp;infra_sistema=100000100&amp;infra_unidade_atual=110000529&amp;infra_hash=d42dda3add37caa4ec401147e2cfe405910ca69611ff5849e3f4edb98d7d77db" xr:uid="{BA74C7B7-EE9C-47CD-A4B8-9C52158ADD1E}"/>
    <hyperlink ref="B339" r:id="rId302" tooltip="Emergência Ambiental: Acidente Ambiental" display="https://sei.ibama.gov.br/sei/controlador.php?acao=procedimento_trabalhar&amp;acao_origem=rel_bloco_protocolo_listar&amp;acao_retorno=rel_bloco_protocolo_listar&amp;id_procedimento=25501924&amp;id_bloco=203697&amp;infra_sistema=100000100&amp;infra_unidade_atual=110000529&amp;infra_hash=a4dbb5f7f80b67e56d48afce6e43692a875fa5316a5081cb8b5f0525e47c563b" xr:uid="{90F8BCFD-768A-4FDE-9068-9AA1A01F1E72}"/>
    <hyperlink ref="B340" r:id="rId303" tooltip="Emergência Ambiental: Acidente Ambiental" display="https://sei.ibama.gov.br/sei/controlador.php?acao=procedimento_trabalhar&amp;acao_origem=rel_bloco_protocolo_listar&amp;acao_retorno=rel_bloco_protocolo_listar&amp;id_procedimento=25503891&amp;id_bloco=203697&amp;infra_sistema=100000100&amp;infra_unidade_atual=110000529&amp;infra_hash=590836899712d64a0bd65dffe3375bc9d29701decb41a75ccd4fcd134439df8e" xr:uid="{32AAE7E1-54C3-4AA3-828A-B768CFC65155}"/>
    <hyperlink ref="B341" r:id="rId304" tooltip="Emergência Ambiental: Acidente Ambiental" display="https://sei.ibama.gov.br/sei/controlador.php?acao=procedimento_trabalhar&amp;acao_origem=rel_bloco_protocolo_listar&amp;acao_retorno=rel_bloco_protocolo_listar&amp;id_procedimento=25659305&amp;id_bloco=203697&amp;infra_sistema=100000100&amp;infra_unidade_atual=110000529&amp;infra_hash=67cb807fc280b1384d408b7ffbca20d878b9f24af5db2490517ba4534644269b" xr:uid="{33FA79CA-B75F-4110-8365-FBC6361223B3}"/>
    <hyperlink ref="B342" r:id="rId305" tooltip="Emergência Ambiental: Acidente Ambiental" display="https://sei.ibama.gov.br/sei/controlador.php?acao=procedimento_trabalhar&amp;acao_origem=rel_bloco_protocolo_listar&amp;acao_retorno=rel_bloco_protocolo_listar&amp;id_procedimento=25829123&amp;id_bloco=203697&amp;infra_sistema=100000100&amp;infra_unidade_atual=110000529&amp;infra_hash=a2c6f6f9bee5400442a6bdf63cce78bcaf2c29aa9972954d6201232ef3c9d6ba" xr:uid="{EDEC15A8-CAE9-46CD-BF75-D09A8E2C8842}"/>
    <hyperlink ref="B343" r:id="rId306" tooltip="Emergência Ambiental: Acidente Ambiental" display="https://sei.ibama.gov.br/sei/controlador.php?acao=procedimento_trabalhar&amp;acao_origem=rel_bloco_protocolo_listar&amp;acao_retorno=rel_bloco_protocolo_listar&amp;id_procedimento=25505585&amp;id_bloco=203697&amp;infra_sistema=100000100&amp;infra_unidade_atual=110000529&amp;infra_hash=9f8ceff5d50e26b1fb4360549d423d764416186e92612fa49cd158e4b7bfbb8f" xr:uid="{72EE7420-743C-4373-93CA-2F99F7E9A0A4}"/>
    <hyperlink ref="B344" r:id="rId307" tooltip="Emergência Ambiental: Acidente Ambiental" display="https://sei.ibama.gov.br/sei/controlador.php?acao=procedimento_trabalhar&amp;acao_origem=rel_bloco_protocolo_listar&amp;acao_retorno=rel_bloco_protocolo_listar&amp;id_procedimento=25510579&amp;id_bloco=203697&amp;infra_sistema=100000100&amp;infra_unidade_atual=110000529&amp;infra_hash=0e0f51e7c02fbbf838ebea44304db6322e09d19bcd9dc7f454734c27575603ec" xr:uid="{2BD8290D-7846-4329-AD0D-5450B7E45B14}"/>
    <hyperlink ref="B345" r:id="rId308" tooltip="Emergência Ambiental: Acidente Ambiental" display="https://sei.ibama.gov.br/sei/controlador.php?acao=procedimento_trabalhar&amp;acao_origem=rel_bloco_protocolo_listar&amp;acao_retorno=rel_bloco_protocolo_listar&amp;id_procedimento=25518697&amp;id_bloco=203697&amp;infra_sistema=100000100&amp;infra_unidade_atual=110000529&amp;infra_hash=c3157d630b2005147ba09b1d25ae672ceebde41fac9cc97a84947d377d518562" xr:uid="{2AA6C8A5-4D73-49EB-A1EF-780099272F0B}"/>
    <hyperlink ref="B346" r:id="rId309" tooltip="Emergência Ambiental: Acidente Ambiental" display="https://sei.ibama.gov.br/sei/controlador.php?acao=procedimento_trabalhar&amp;acao_origem=rel_bloco_protocolo_listar&amp;acao_retorno=rel_bloco_protocolo_listar&amp;id_procedimento=25546750&amp;id_bloco=203697&amp;infra_sistema=100000100&amp;infra_unidade_atual=110000529&amp;infra_hash=46bf87c59ba7be88be38f9bc79556dd73c6e05f9bfecf0a1de1a6c570df6e65c" xr:uid="{10D07C53-AE4B-440F-AB93-0B8834294B4F}"/>
    <hyperlink ref="B347" r:id="rId310" tooltip="Emergência Ambiental: Acidente Ambiental" display="https://sei.ibama.gov.br/sei/controlador.php?acao=procedimento_trabalhar&amp;acao_origem=rel_bloco_protocolo_listar&amp;acao_retorno=rel_bloco_protocolo_listar&amp;id_procedimento=25503418&amp;id_bloco=203697&amp;infra_sistema=100000100&amp;infra_unidade_atual=110000529&amp;infra_hash=d62dde555c73b33f19c8785abc216280ed71ae15cd508e6866a56b2ceeead953" xr:uid="{971FC1B8-D6F3-4308-B04A-D341EAC2242E}"/>
    <hyperlink ref="B348" r:id="rId311" tooltip="Emergência Ambiental: Acidente Ambiental" display="https://sei.ibama.gov.br/sei/controlador.php?acao=procedimento_trabalhar&amp;acao_origem=rel_bloco_protocolo_listar&amp;acao_retorno=rel_bloco_protocolo_listar&amp;id_procedimento=25506562&amp;id_bloco=203697&amp;infra_sistema=100000100&amp;infra_unidade_atual=110000529&amp;infra_hash=a67d7dfe5320465673cceaa50e076350b8f7761f2dbb372a7f7fe7a9ed193cfb" xr:uid="{586B3322-FB36-40BA-AC31-5795FD36EF41}"/>
    <hyperlink ref="B349" r:id="rId312" tooltip="Emergência Ambiental: Acidente Ambiental" display="https://sei.ibama.gov.br/sei/controlador.php?acao=procedimento_trabalhar&amp;acao_origem=rel_bloco_protocolo_listar&amp;acao_retorno=rel_bloco_protocolo_listar&amp;id_procedimento=25510764&amp;id_bloco=203697&amp;infra_sistema=100000100&amp;infra_unidade_atual=110000529&amp;infra_hash=cd974b189fe1cff1807b3f544e482a6c89653b4bfb5f97de2cc2d83f9f8dc0b9" xr:uid="{91823A60-D3DC-4941-80B7-B895BA839E64}"/>
    <hyperlink ref="B350" r:id="rId313" tooltip="Emergência Ambiental: Acidente Ambiental" display="https://sei.ibama.gov.br/sei/controlador.php?acao=procedimento_trabalhar&amp;acao_origem=rel_bloco_protocolo_listar&amp;acao_retorno=rel_bloco_protocolo_listar&amp;id_procedimento=25521702&amp;id_bloco=203697&amp;infra_sistema=100000100&amp;infra_unidade_atual=110000529&amp;infra_hash=294e40bad2e87b42c69e79c558e51a9fcc0d930217572e9fe75393559f194a7b" xr:uid="{4139AED7-5651-44A1-BC7C-4648590CFE7F}"/>
    <hyperlink ref="B351" r:id="rId314" tooltip="Emergência Ambiental: Acidente Ambiental" display="https://sei.ibama.gov.br/sei/controlador.php?acao=procedimento_trabalhar&amp;acao_origem=rel_bloco_protocolo_listar&amp;acao_retorno=rel_bloco_protocolo_listar&amp;id_procedimento=25538888&amp;id_bloco=203697&amp;infra_sistema=100000100&amp;infra_unidade_atual=110000529&amp;infra_hash=635fe49637abfff8c2771b6cb36c239ec9a3cafe1d032151cb54faa4702848df" xr:uid="{B59F3BAB-359D-4101-8CD1-34546F6BE551}"/>
    <hyperlink ref="B352" r:id="rId315" tooltip="Emergência Ambiental: Acidente Ambiental" display="https://sei.ibama.gov.br/sei/controlador.php?acao=procedimento_trabalhar&amp;acao_origem=rel_bloco_protocolo_listar&amp;acao_retorno=rel_bloco_protocolo_listar&amp;id_procedimento=25543998&amp;id_bloco=203697&amp;infra_sistema=100000100&amp;infra_unidade_atual=110000529&amp;infra_hash=655482654eeb7b53dfea30ca6407505576b7248498e3a4df9011d68865c2780f" xr:uid="{1E38180D-7E52-4F53-BF21-2C825D221B69}"/>
    <hyperlink ref="B353" r:id="rId316" tooltip="Emergência Ambiental: Acidente Ambiental" display="https://sei.ibama.gov.br/sei/controlador.php?acao=procedimento_trabalhar&amp;acao_origem=rel_bloco_protocolo_listar&amp;acao_retorno=rel_bloco_protocolo_listar&amp;id_procedimento=25573156&amp;id_bloco=203697&amp;infra_sistema=100000100&amp;infra_unidade_atual=110000529&amp;infra_hash=cb198e86d246a60061fe9e25457452a977c604abe814c9e5eb9cb7691cb7ac08" xr:uid="{1D644D49-2614-4019-858E-E62A256E55AE}"/>
    <hyperlink ref="B354" r:id="rId317" tooltip="Emergência Ambiental: Acidente Ambiental" display="https://sei.ibama.gov.br/sei/controlador.php?acao=procedimento_trabalhar&amp;acao_origem=rel_bloco_protocolo_listar&amp;acao_retorno=rel_bloco_protocolo_listar&amp;id_procedimento=25596089&amp;id_bloco=203697&amp;infra_sistema=100000100&amp;infra_unidade_atual=110000529&amp;infra_hash=04a16f874a992e23ccbfe1ce2f2e3e4dbe56e921e5f8d5df9707b0dcd3bfe517" xr:uid="{8B57A95E-9AE5-4C13-AB19-D7B0F370C43B}"/>
    <hyperlink ref="B355" r:id="rId318" tooltip="Emergência Ambiental: Acidente Ambiental" display="https://sei.ibama.gov.br/sei/controlador.php?acao=procedimento_trabalhar&amp;acao_origem=rel_bloco_protocolo_listar&amp;acao_retorno=rel_bloco_protocolo_listar&amp;id_procedimento=25574992&amp;id_bloco=203697&amp;infra_sistema=100000100&amp;infra_unidade_atual=110000529&amp;infra_hash=172158d559fdb8aab1baa779e53d8ff47b8ab3dffdcdad88686becf465950e7b" xr:uid="{9309B27C-0F06-4231-AD94-963BF5D9E00C}"/>
    <hyperlink ref="B357" r:id="rId319" tooltip="Emergência Ambiental: Acidente Ambiental" display="https://sei.ibama.gov.br/sei/controlador.php?acao=procedimento_trabalhar&amp;acao_origem=rel_bloco_protocolo_listar&amp;acao_retorno=rel_bloco_protocolo_listar&amp;id_procedimento=25601994&amp;id_bloco=203697&amp;infra_sistema=100000100&amp;infra_unidade_atual=110000529&amp;infra_hash=b3e417f457a7f8be709c7f5fb36f5d8a3c4483610b5e4f1c1a8686eadcfdfc1a" xr:uid="{C19CD09C-FA75-44EE-9844-2739FDB7A5C7}"/>
    <hyperlink ref="B358" r:id="rId320" tooltip="Emergência Ambiental: Acidente Ambiental" display="https://sei.ibama.gov.br/sei/controlador.php?acao=procedimento_trabalhar&amp;acao_origem=rel_bloco_protocolo_listar&amp;acao_retorno=rel_bloco_protocolo_listar&amp;id_procedimento=25616616&amp;id_bloco=203697&amp;infra_sistema=100000100&amp;infra_unidade_atual=110000529&amp;infra_hash=3d40ad13895a42a79b96ddf734305ab7c57e506dc3331c66b312af5203df3b22" xr:uid="{B3EC5342-E0EA-4390-A6CA-4AA2D7229ED2}"/>
    <hyperlink ref="B360" r:id="rId321" tooltip="Emergência Ambiental: Acidente Ambiental" display="https://sei.ibama.gov.br/sei/controlador.php?acao=procedimento_trabalhar&amp;acao_origem=rel_bloco_protocolo_listar&amp;acao_retorno=rel_bloco_protocolo_listar&amp;id_procedimento=25601385&amp;id_bloco=203697&amp;infra_sistema=100000100&amp;infra_unidade_atual=110000529&amp;infra_hash=9ecda0d66402f26eed72c7296c435844e2438dba44c21a5261cc47d5a4af0207" xr:uid="{9B7A77EB-1B7B-420F-8441-E87F04AA0F35}"/>
    <hyperlink ref="B361" r:id="rId322" tooltip="Emergência Ambiental: Acidente Ambiental" display="https://sei.ibama.gov.br/sei/controlador.php?acao=procedimento_trabalhar&amp;acao_origem=rel_bloco_protocolo_listar&amp;acao_retorno=rel_bloco_protocolo_listar&amp;id_procedimento=25617446&amp;id_bloco=203697&amp;infra_sistema=100000100&amp;infra_unidade_atual=110000529&amp;infra_hash=4dd90ebc6de8945614f873e598e3ede519e72cd6a1f0d6bda4763ff6e6ce953e" xr:uid="{7329F30D-C368-4107-8FC2-0F26413B91BC}"/>
    <hyperlink ref="B362" r:id="rId323" tooltip="Emergência Ambiental: Acidente Ambiental" display="https://sei.ibama.gov.br/sei/controlador.php?acao=procedimento_trabalhar&amp;acao_origem=rel_bloco_protocolo_listar&amp;acao_retorno=rel_bloco_protocolo_listar&amp;id_procedimento=25670977&amp;id_bloco=203697&amp;infra_sistema=100000100&amp;infra_unidade_atual=110000529&amp;infra_hash=012bec0df624dfedb1d4bf7dc535d23e55cb36c4a5178af898a5ba91666fabdb" xr:uid="{F95463EA-4A5B-44D9-84DA-4C2CCD91F88F}"/>
    <hyperlink ref="B363" r:id="rId324" tooltip="Emergência Ambiental: Acidente Ambiental" display="https://sei.ibama.gov.br/sei/controlador.php?acao=procedimento_trabalhar&amp;acao_origem=rel_bloco_protocolo_listar&amp;acao_retorno=rel_bloco_protocolo_listar&amp;id_procedimento=25670474&amp;id_bloco=203697&amp;infra_sistema=100000100&amp;infra_unidade_atual=110000529&amp;infra_hash=44a3c47816ea1924fb66e8bedb0770eba3e11b4a373626e8b35de5a4f3be7c57" xr:uid="{A73C24C1-527A-409C-85C3-4AF6B1E5959B}"/>
    <hyperlink ref="B364" r:id="rId325" tooltip="Emergência Ambiental: Acidente Ambiental" display="https://sei.ibama.gov.br/sei/controlador.php?acao=procedimento_trabalhar&amp;acao_origem=rel_bloco_protocolo_listar&amp;acao_retorno=rel_bloco_protocolo_listar&amp;id_procedimento=25632536&amp;id_bloco=203697&amp;infra_sistema=100000100&amp;infra_unidade_atual=110000529&amp;infra_hash=e12acbc4e8fef3aea35efe254a5f430a3ceb60b910d3a78f6932e3493565d3c2" xr:uid="{EAAAC0ED-9162-4A0C-8B94-1CD5C0E672FE}"/>
    <hyperlink ref="B365" r:id="rId326" tooltip="Emergência Ambiental: Acidente Ambiental" display="https://sei.ibama.gov.br/sei/controlador.php?acao=procedimento_trabalhar&amp;acao_origem=rel_bloco_protocolo_listar&amp;acao_retorno=rel_bloco_protocolo_listar&amp;id_procedimento=25643255&amp;id_bloco=203697&amp;infra_sistema=100000100&amp;infra_unidade_atual=110000529&amp;infra_hash=68e4e61ec40b8184b89d1b64ccb52b411d98f6abf62e1235fa4d5846f6b002bc" xr:uid="{C9458797-94F4-4A32-91E6-C727DF5EAAA3}"/>
    <hyperlink ref="B366" r:id="rId327" tooltip="Emergência Ambiental: Acidente Ambiental" display="https://sei.ibama.gov.br/sei/controlador.php?acao=procedimento_trabalhar&amp;acao_origem=rel_bloco_protocolo_listar&amp;acao_retorno=rel_bloco_protocolo_listar&amp;id_procedimento=25635126&amp;id_bloco=203697&amp;infra_sistema=100000100&amp;infra_unidade_atual=110000529&amp;infra_hash=a7e789566a5be08bed2b9144bcea125a58de1277d30997382294d4707a047fcc" xr:uid="{8677C8FD-0E12-4EAB-BA65-2E48B6C77065}"/>
    <hyperlink ref="B367" r:id="rId328" tooltip="Emergência Ambiental: Acidente Ambiental" display="https://sei.ibama.gov.br/sei/controlador.php?acao=procedimento_trabalhar&amp;acao_origem=rel_bloco_protocolo_listar&amp;acao_retorno=rel_bloco_protocolo_listar&amp;id_procedimento=25655352&amp;id_bloco=203697&amp;infra_sistema=100000100&amp;infra_unidade_atual=110000529&amp;infra_hash=5357b6fdccec80b393ea690e28c07d778eee23270d3f96e220cf72aa28cb4fad" xr:uid="{07ACBEB1-5B07-4DCA-AD32-B7821D816BAE}"/>
    <hyperlink ref="B368" r:id="rId329" tooltip="Emergência Ambiental: Acidente Ambiental" display="https://sei.ibama.gov.br/sei/controlador.php?acao=procedimento_trabalhar&amp;acao_origem=rel_bloco_protocolo_listar&amp;acao_retorno=rel_bloco_protocolo_listar&amp;id_procedimento=25695602&amp;id_bloco=203697&amp;infra_sistema=100000100&amp;infra_unidade_atual=110000529&amp;infra_hash=890a9ce06c656b325a8f142a47abbc63c8257fa4734fc2cada613936b572a12d" xr:uid="{5463A213-2848-4CDC-B0F7-84BECE2D7A19}"/>
    <hyperlink ref="B369" r:id="rId330" tooltip="Emergência Ambiental: Acidente Ambiental" display="https://sei.ibama.gov.br/sei/controlador.php?acao=procedimento_trabalhar&amp;acao_origem=rel_bloco_protocolo_listar&amp;acao_retorno=rel_bloco_protocolo_listar&amp;id_procedimento=25675438&amp;id_bloco=203697&amp;infra_sistema=100000100&amp;infra_unidade_atual=110000529&amp;infra_hash=6bea45450068ea1f1a6c58e51ba1b57fcfe661c74d6ee278d612d3d2a658c2c7" xr:uid="{69119A50-D7B3-4643-AA70-23C34501C0C9}"/>
    <hyperlink ref="B370" r:id="rId331" tooltip="Emergência Ambiental: Acidente Ambiental" display="https://sei.ibama.gov.br/sei/controlador.php?acao=procedimento_trabalhar&amp;acao_origem=rel_bloco_protocolo_listar&amp;acao_retorno=rel_bloco_protocolo_listar&amp;id_procedimento=25698218&amp;id_bloco=203697&amp;infra_sistema=100000100&amp;infra_unidade_atual=110000529&amp;infra_hash=f6aa2e5daaf153d9c462ba4d001ab8e2e9dd4d61e1f39a6fe7b4ae9690ab08a5" xr:uid="{DAE56C95-4A40-42D8-8EA4-E5BD2EB20A71}"/>
    <hyperlink ref="B371" r:id="rId332" tooltip="Emergência Ambiental: Acidente Ambiental" display="https://sei.ibama.gov.br/sei/controlador.php?acao=procedimento_trabalhar&amp;acao_origem=rel_bloco_protocolo_listar&amp;acao_retorno=rel_bloco_protocolo_listar&amp;id_procedimento=25704646&amp;id_bloco=203697&amp;infra_sistema=100000100&amp;infra_unidade_atual=110000529&amp;infra_hash=4e33711a31af5632c19115a3226071722aa6cbae101ff34b4d6be91fd84d9626" xr:uid="{94E0A8F2-9E09-40F8-ABC7-E5E0C24168A9}"/>
    <hyperlink ref="B372" r:id="rId333" tooltip="Emergência Ambiental: Acidente Ambiental" display="https://sei.ibama.gov.br/sei/controlador.php?acao=procedimento_trabalhar&amp;acao_origem=rel_bloco_protocolo_listar&amp;acao_retorno=rel_bloco_protocolo_listar&amp;id_procedimento=25712029&amp;id_bloco=203697&amp;infra_sistema=100000100&amp;infra_unidade_atual=110000529&amp;infra_hash=4bb63ef29ee1f813db2da4d46000b8d955a0f5e41f9403c2e1b33e5939189bd7" xr:uid="{5AE8A1A8-C7E1-4A9E-B217-802E26AB23C6}"/>
    <hyperlink ref="B373" r:id="rId334" tooltip="Emergência Ambiental: Acidente Ambiental" display="https://sei.ibama.gov.br/sei/controlador.php?acao=procedimento_trabalhar&amp;acao_origem=rel_bloco_protocolo_listar&amp;acao_retorno=rel_bloco_protocolo_listar&amp;id_procedimento=25684756&amp;id_bloco=203697&amp;infra_sistema=100000100&amp;infra_unidade_atual=110000529&amp;infra_hash=5e0c2977a9465558e8ce1e5eb39a7ac2713c5dfdd8354ffccf5c30c9ec237ea5" xr:uid="{D06800D2-9C19-4034-9BD0-4A1A17C6D808}"/>
    <hyperlink ref="B374" r:id="rId335" tooltip="Emergência Ambiental: Acidente Ambiental" display="https://sei.ibama.gov.br/sei/controlador.php?acao=procedimento_trabalhar&amp;acao_origem=rel_bloco_protocolo_listar&amp;acao_retorno=rel_bloco_protocolo_listar&amp;id_procedimento=25713004&amp;id_bloco=203697&amp;infra_sistema=100000100&amp;infra_unidade_atual=110000529&amp;infra_hash=3c311414e9bcc6fcd3a365b8733ce5e49fa5b199df95784d396db222b099aacb" xr:uid="{4DD4084C-7270-4165-B5D3-64CE3B0AEE7A}"/>
    <hyperlink ref="B375" r:id="rId336" tooltip="Emergência Ambiental: Acidente Ambiental" display="https://sei.ibama.gov.br/sei/controlador.php?acao=procedimento_trabalhar&amp;acao_origem=rel_bloco_protocolo_listar&amp;acao_retorno=rel_bloco_protocolo_listar&amp;id_procedimento=25676451&amp;id_bloco=203697&amp;infra_sistema=100000100&amp;infra_unidade_atual=110000529&amp;infra_hash=efa6ba2aa447776e64d2126c479d0d2af299ee6f91a20124c9008b236c8306f5" xr:uid="{5FCB694D-279B-4DFA-8B96-583A934D43B0}"/>
    <hyperlink ref="B376" r:id="rId337" tooltip="Emergência Ambiental: Acidente Ambiental" display="https://sei.ibama.gov.br/sei/controlador.php?acao=procedimento_trabalhar&amp;acao_origem=rel_bloco_protocolo_listar&amp;acao_retorno=rel_bloco_protocolo_listar&amp;id_procedimento=25716735&amp;id_bloco=203697&amp;infra_sistema=100000100&amp;infra_unidade_atual=110000529&amp;infra_hash=662b5bb5fbdfa2598bd5da1d1feb495fcaf3f15918329dc9942d96e5a3428d69" xr:uid="{894FC230-FD66-405D-A075-02B5511C690A}"/>
    <hyperlink ref="B377" r:id="rId338" tooltip="Emergência Ambiental: Acidente Ambiental" display="https://sei.ibama.gov.br/sei/controlador.php?acao=procedimento_trabalhar&amp;acao_origem=rel_bloco_protocolo_listar&amp;acao_retorno=rel_bloco_protocolo_listar&amp;id_procedimento=25691089&amp;id_bloco=203697&amp;infra_sistema=100000100&amp;infra_unidade_atual=110000529&amp;infra_hash=98b5f124208ac5eff958771b798871e8477ca67b6705164bce21feb92821c78c" xr:uid="{54277FE2-7FAB-40A8-A70F-34C9D7FB647F}"/>
    <hyperlink ref="B378" r:id="rId339" tooltip="Emergência Ambiental: Acidente Ambiental" display="https://sei.ibama.gov.br/sei/controlador.php?acao=procedimento_trabalhar&amp;acao_origem=rel_bloco_protocolo_listar&amp;acao_retorno=rel_bloco_protocolo_listar&amp;id_procedimento=25727938&amp;id_bloco=203697&amp;infra_sistema=100000100&amp;infra_unidade_atual=110000529&amp;infra_hash=d0961831760933c631b18e727f1239fe03f8c7b52cfff102da9527da4ae03929" xr:uid="{55BE3113-53F3-47B5-AB2E-1F583E3D2DED}"/>
    <hyperlink ref="B379" r:id="rId340" tooltip="Emergência Ambiental: Acidente Ambiental" display="https://sei.ibama.gov.br/sei/controlador.php?acao=procedimento_trabalhar&amp;acao_origem=rel_bloco_protocolo_listar&amp;acao_retorno=rel_bloco_protocolo_listar&amp;id_procedimento=25717193&amp;id_bloco=203697&amp;infra_sistema=100000100&amp;infra_unidade_atual=110000529&amp;infra_hash=fd6493fed953edaf91e55e39e1e5f63d481d72ca881d4fcb1d9cbf0aa690443e" xr:uid="{2303308C-1635-4DA3-8519-AE22A2F44A20}"/>
    <hyperlink ref="B381" r:id="rId341" tooltip="Emergência Ambiental: Acidente Ambiental" display="https://sei.ibama.gov.br/sei/controlador.php?acao=procedimento_trabalhar&amp;acao_origem=rel_bloco_protocolo_listar&amp;acao_retorno=rel_bloco_protocolo_listar&amp;id_procedimento=26376130&amp;id_bloco=203697&amp;infra_sistema=100000100&amp;infra_unidade_atual=110000529&amp;infra_hash=2d8d160f816190ddd885c28cf22e43d72e57b34fbe31b5b2acf32d29b3bd0064" xr:uid="{03948A98-1D94-4942-BE51-8E8940415031}"/>
    <hyperlink ref="B382" r:id="rId342" tooltip="Emergência Ambiental: Acidente Ambiental" display="https://sei.ibama.gov.br/sei/controlador.php?acao=procedimento_trabalhar&amp;acao_origem=rel_bloco_protocolo_listar&amp;acao_retorno=rel_bloco_protocolo_listar&amp;id_procedimento=25752374&amp;id_bloco=203697&amp;infra_sistema=100000100&amp;infra_unidade_atual=110000529&amp;infra_hash=05ec5364f1956c0b318de43f271d7c2baa99c99c18ff7b431a97795f99416f87" xr:uid="{199ADF5D-12FE-4A9B-BEC0-AA098FAA6672}"/>
    <hyperlink ref="B383" r:id="rId343" tooltip="Emergência Ambiental: Acidente Ambiental" display="https://sei.ibama.gov.br/sei/controlador.php?acao=procedimento_trabalhar&amp;acao_origem=rel_bloco_protocolo_listar&amp;acao_retorno=rel_bloco_protocolo_listar&amp;id_procedimento=25752102&amp;id_bloco=203697&amp;infra_sistema=100000100&amp;infra_unidade_atual=110000529&amp;infra_hash=6b8c50c65850dabcb4d8f31ed5193d9f4ed0f1ac43ff60cdaeb5a4ec6e3a6e0d" xr:uid="{3A2329AC-3C51-4B78-AB53-3213B954404D}"/>
    <hyperlink ref="B384" r:id="rId344" tooltip="Emergência Ambiental: Acidente Ambiental" display="https://sei.ibama.gov.br/sei/controlador.php?acao=procedimento_trabalhar&amp;acao_origem=rel_bloco_protocolo_listar&amp;acao_retorno=rel_bloco_protocolo_listar&amp;id_procedimento=25757396&amp;id_bloco=203697&amp;infra_sistema=100000100&amp;infra_unidade_atual=110000529&amp;infra_hash=79a0d4c1747311a4ff0dd51951e74457c5180d4f5e3134a6015cb8f5683022aa" xr:uid="{4038C620-9029-47E2-8C7F-BC94F004FB56}"/>
    <hyperlink ref="B385" r:id="rId345" tooltip="Emergência Ambiental: Acidente Ambiental" display="https://sei.ibama.gov.br/sei/controlador.php?acao=procedimento_trabalhar&amp;acao_origem=rel_bloco_protocolo_listar&amp;acao_retorno=rel_bloco_protocolo_listar&amp;id_procedimento=25781859&amp;id_bloco=203697&amp;infra_sistema=100000100&amp;infra_unidade_atual=110000529&amp;infra_hash=2cf317de0103eff12af19187cc2e07a62888b188903f3cb68b446290b55f3cf2" xr:uid="{D01011F1-3B8A-4D66-9F0A-EFA2520ABEA9}"/>
    <hyperlink ref="B387" r:id="rId346" tooltip="Emergência Ambiental: Acidente Ambiental" display="https://sei.ibama.gov.br/sei/controlador.php?acao=procedimento_trabalhar&amp;acao_origem=rel_bloco_protocolo_listar&amp;acao_retorno=rel_bloco_protocolo_listar&amp;id_procedimento=25757421&amp;id_bloco=203697&amp;infra_sistema=100000100&amp;infra_unidade_atual=110000529&amp;infra_hash=2c09445b521a3482f39d22df2012bf52d0763c4f0e1f046f6195f4a815e71d4a" xr:uid="{D2AD5E34-C819-4C30-9D78-D84F9F6382EB}"/>
    <hyperlink ref="B388" r:id="rId347" tooltip="Emergência Ambiental: Acidente Ambiental" display="https://sei.ibama.gov.br/sei/controlador.php?acao=procedimento_trabalhar&amp;acao_origem=rel_bloco_protocolo_listar&amp;acao_retorno=rel_bloco_protocolo_listar&amp;id_procedimento=25760573&amp;id_bloco=203697&amp;infra_sistema=100000100&amp;infra_unidade_atual=110000529&amp;infra_hash=c67b37102be98574281af9bf536645e7de59c84d33a172d905aaf76af2cb451a" xr:uid="{F4CF435F-7C2B-4E80-B47D-49F5D4DC4233}"/>
    <hyperlink ref="B389" r:id="rId348" tooltip="Emergência Ambiental: Acidente Ambiental" display="https://sei.ibama.gov.br/sei/controlador.php?acao=procedimento_trabalhar&amp;acao_origem=rel_bloco_protocolo_listar&amp;acao_retorno=rel_bloco_protocolo_listar&amp;id_procedimento=25768935&amp;id_bloco=203697&amp;infra_sistema=100000100&amp;infra_unidade_atual=110000529&amp;infra_hash=63b1342a89079900b3ecde18b14ac6d8ae6d4622b53554d764834c28759be363" xr:uid="{D2560705-7733-405C-969B-8D8E9BA24E84}"/>
    <hyperlink ref="B390" r:id="rId349" tooltip="Emergência Ambiental: Acidente Ambiental" display="https://sei.ibama.gov.br/sei/controlador.php?acao=procedimento_trabalhar&amp;acao_origem=rel_bloco_protocolo_listar&amp;acao_retorno=rel_bloco_protocolo_listar&amp;id_procedimento=25775491&amp;id_bloco=203697&amp;infra_sistema=100000100&amp;infra_unidade_atual=110000529&amp;infra_hash=507de78c269c5e03d64cb899d8548d18b08214bc41411ad96105f411ac71ba45" xr:uid="{F98D3141-2B9B-4672-B342-20A845651F97}"/>
    <hyperlink ref="B391" r:id="rId350" tooltip="Emergência Ambiental: Acidente Ambiental" display="https://sei.ibama.gov.br/sei/controlador.php?acao=procedimento_trabalhar&amp;acao_origem=rel_bloco_protocolo_listar&amp;acao_retorno=rel_bloco_protocolo_listar&amp;id_procedimento=25779247&amp;id_bloco=203697&amp;infra_sistema=100000100&amp;infra_unidade_atual=110000529&amp;infra_hash=111de2dbcec2f605045cfd7a10b5ce0b1629764bc1df41a5381a140b8aff5d65" xr:uid="{64D92DEC-4F03-4B8C-9EA6-4FE7917DF340}"/>
    <hyperlink ref="B392" r:id="rId351" tooltip="Emergência Ambiental: Acidente Ambiental" display="https://sei.ibama.gov.br/sei/controlador.php?acao=procedimento_trabalhar&amp;acao_origem=rel_bloco_protocolo_listar&amp;acao_retorno=rel_bloco_protocolo_listar&amp;id_procedimento=25836368&amp;id_bloco=203697&amp;infra_sistema=100000100&amp;infra_unidade_atual=110000529&amp;infra_hash=64764db31613d0424a6d4963d405d56f12a7c71b1cfac528c68d59a873a32643" xr:uid="{01BE81F2-12DA-4C4C-A9B8-9BB2D347B9AC}"/>
    <hyperlink ref="B394" r:id="rId352" tooltip="Emergência Ambiental: Acidente Ambiental" display="https://sei.ibama.gov.br/sei/controlador.php?acao=procedimento_trabalhar&amp;acao_origem=rel_bloco_protocolo_listar&amp;acao_retorno=rel_bloco_protocolo_listar&amp;id_procedimento=25813008&amp;id_bloco=203697&amp;infra_sistema=100000100&amp;infra_unidade_atual=110000529&amp;infra_hash=f8a513e59f436db1b3c089eacea18b4752aec1ed47997b4e0ebe18aea79c9429" xr:uid="{F508B498-87DC-4686-99FD-329774CAB0A6}"/>
    <hyperlink ref="B395" r:id="rId353" tooltip="Emergência Ambiental: Acidente Ambiental" display="https://sei.ibama.gov.br/sei/controlador.php?acao=procedimento_trabalhar&amp;acao_origem=rel_bloco_protocolo_listar&amp;acao_retorno=rel_bloco_protocolo_listar&amp;id_procedimento=25838381&amp;id_bloco=203697&amp;infra_sistema=100000100&amp;infra_unidade_atual=110000529&amp;infra_hash=c7adc87a0a67636a7afdd752395623c50359d25940111a683f446a1c7833925f" xr:uid="{92EAE728-F304-4077-8D6C-C56BB1AAAE7A}"/>
    <hyperlink ref="B397" r:id="rId354" tooltip="Emergência Ambiental: Acidente Ambiental" display="https://sei.ibama.gov.br/sei/controlador.php?acao=procedimento_trabalhar&amp;acao_origem=rel_bloco_protocolo_listar&amp;acao_retorno=rel_bloco_protocolo_listar&amp;id_procedimento=25809345&amp;id_bloco=203697&amp;infra_sistema=100000100&amp;infra_unidade_atual=110000529&amp;infra_hash=fcd9624206352e5b22543bb5da4f17f25a377897cb6da55e6f8077661ee4ce96" xr:uid="{4B3B8B76-BE38-4F14-8041-4BAEDCCAB2CF}"/>
    <hyperlink ref="B398" r:id="rId355" tooltip="Emergência Ambiental: Acidente Ambiental" display="https://sei.ibama.gov.br/sei/controlador.php?acao=procedimento_trabalhar&amp;acao_origem=rel_bloco_protocolo_listar&amp;acao_retorno=rel_bloco_protocolo_listar&amp;id_procedimento=25813020&amp;id_bloco=203697&amp;infra_sistema=100000100&amp;infra_unidade_atual=110000529&amp;infra_hash=8427b11ff5e14cfc70bf8e8b27769389854ed898283c105cb8829c1d8bd13147" xr:uid="{658803C4-D70D-4549-9EFF-C7D128423234}"/>
    <hyperlink ref="B399" r:id="rId356" tooltip="Emergência Ambiental: Acidente Ambiental" display="https://sei.ibama.gov.br/sei/controlador.php?acao=procedimento_trabalhar&amp;acao_origem=rel_bloco_protocolo_listar&amp;acao_retorno=rel_bloco_protocolo_listar&amp;id_procedimento=25812847&amp;id_bloco=203697&amp;infra_sistema=100000100&amp;infra_unidade_atual=110000529&amp;infra_hash=a563c6047d881793f6707b330e94a5e831cc190fd2cbbc6399985e837ec703f1" xr:uid="{4F233C41-D96C-49A4-855C-9F76FAFE00A6}"/>
    <hyperlink ref="B400" r:id="rId357" tooltip="Emergência Ambiental: Acidente Ambiental" display="https://sei.ibama.gov.br/sei/controlador.php?acao=procedimento_trabalhar&amp;acao_origem=rel_bloco_protocolo_listar&amp;acao_retorno=rel_bloco_protocolo_listar&amp;id_procedimento=25830112&amp;id_bloco=203697&amp;infra_sistema=100000100&amp;infra_unidade_atual=110000529&amp;infra_hash=0c929bdb05f744755abfad8833e03349a89da3c1f89a0568e3ba0504eb058351" xr:uid="{E9ACAAB4-3A40-436C-A8F7-41A6BA675954}"/>
    <hyperlink ref="B401" r:id="rId358" tooltip="Emergência Ambiental: Acidente Ambiental" display="https://sei.ibama.gov.br/sei/controlador.php?acao=procedimento_trabalhar&amp;acao_origem=rel_bloco_protocolo_listar&amp;acao_retorno=rel_bloco_protocolo_listar&amp;id_procedimento=25829483&amp;id_bloco=203697&amp;infra_sistema=100000100&amp;infra_unidade_atual=110000529&amp;infra_hash=d9661c44c9aef9ab68138c9e45247a40fa2e811ee2f3d863252413f6f955f5e4" xr:uid="{5610195A-130E-4CF6-8502-0BE29A5F88D9}"/>
    <hyperlink ref="B402" r:id="rId359" tooltip="Emergência Ambiental: Acidente Ambiental" display="https://sei.ibama.gov.br/sei/controlador.php?acao=procedimento_trabalhar&amp;acao_origem=rel_bloco_protocolo_listar&amp;acao_retorno=rel_bloco_protocolo_listar&amp;id_procedimento=25820854&amp;id_bloco=203697&amp;infra_sistema=100000100&amp;infra_unidade_atual=110000529&amp;infra_hash=703f52e22f96eb9474a2db6298ba2231e6996c9ddec322baa23efb0eef0d9b2c" xr:uid="{943AC718-BBF7-40BB-A54E-54955443D3A0}"/>
    <hyperlink ref="B404" r:id="rId360" tooltip="Emergência Ambiental: Acidente Ambiental" display="https://sei.ibama.gov.br/sei/controlador.php?acao=procedimento_trabalhar&amp;acao_origem=rel_bloco_protocolo_listar&amp;acao_retorno=rel_bloco_protocolo_listar&amp;id_procedimento=25828282&amp;id_bloco=203697&amp;infra_sistema=100000100&amp;infra_unidade_atual=110000529&amp;infra_hash=19df6dc037109883492df348a6fb0483a372bfa6d57459dcc315ad80b9f930ec" xr:uid="{A9E02287-2384-4890-A3CC-1327B9DE2BEC}"/>
    <hyperlink ref="B405" r:id="rId361" tooltip="Emergência Ambiental: Acidente Ambiental" display="https://sei.ibama.gov.br/sei/controlador.php?acao=procedimento_trabalhar&amp;acao_origem=rel_bloco_protocolo_listar&amp;acao_retorno=rel_bloco_protocolo_listar&amp;id_procedimento=25840714&amp;id_bloco=203697&amp;infra_sistema=100000100&amp;infra_unidade_atual=110000529&amp;infra_hash=fb6e25c041722074a8321512b2edcfc3343ce35ede4727276b89d93e321c0da4" xr:uid="{D2E0FF48-47D4-4D0D-87FD-3C002FE4DE13}"/>
    <hyperlink ref="B406" r:id="rId362" tooltip="Emergência Ambiental: Acidente Ambiental" display="https://sei.ibama.gov.br/sei/controlador.php?acao=procedimento_trabalhar&amp;acao_origem=rel_bloco_protocolo_listar&amp;acao_retorno=rel_bloco_protocolo_listar&amp;id_procedimento=25829737&amp;id_bloco=203697&amp;infra_sistema=100000100&amp;infra_unidade_atual=110000529&amp;infra_hash=e188369679a6b0a2095aff5c3214f02f4a3560ed8a39774abf209af3145f8aea" xr:uid="{A60F1EAB-E311-4515-B242-81368AF5AD5A}"/>
    <hyperlink ref="B407" r:id="rId363" tooltip="Emergência Ambiental: Acidente Ambiental" display="https://sei.ibama.gov.br/sei/controlador.php?acao=procedimento_trabalhar&amp;acao_origem=rel_bloco_protocolo_listar&amp;acao_retorno=rel_bloco_protocolo_listar&amp;id_procedimento=25828690&amp;id_bloco=203697&amp;infra_sistema=100000100&amp;infra_unidade_atual=110000529&amp;infra_hash=f3e9c5f9f96dd9f32b13eb5c0e2b34fee87414529c6f8c33ca98e8563be80ae2" xr:uid="{49BBA4D6-B17F-4D2C-88C2-471B9FE559EB}"/>
    <hyperlink ref="B408" r:id="rId364" tooltip="Emergência Ambiental: Acidente Ambiental" display="https://sei.ibama.gov.br/sei/controlador.php?acao=procedimento_trabalhar&amp;acao_origem=rel_bloco_protocolo_listar&amp;acao_retorno=rel_bloco_protocolo_listar&amp;id_procedimento=25847876&amp;id_bloco=203697&amp;infra_sistema=100000100&amp;infra_unidade_atual=110000529&amp;infra_hash=ea68601ea5bc1a95cc673e46e99787cf245f014ac9d9793f67ad920e1cab1fac" xr:uid="{CB27A090-F0E5-4358-AB35-161FA1489385}"/>
    <hyperlink ref="B409" r:id="rId365" tooltip="Emergência Ambiental: Acidente Ambiental" display="https://sei.ibama.gov.br/sei/controlador.php?acao=procedimento_trabalhar&amp;acao_origem=rel_bloco_protocolo_listar&amp;acao_retorno=rel_bloco_protocolo_listar&amp;id_procedimento=25842011&amp;id_bloco=203697&amp;infra_sistema=100000100&amp;infra_unidade_atual=110000529&amp;infra_hash=8acaba2d0f941889c819a045fbfcc8eac05ce882f639c87d00fabffc5be983ec" xr:uid="{7E1442E7-C2E4-408C-9525-356B660D05BB}"/>
    <hyperlink ref="B410" r:id="rId366" tooltip="Emergência Ambiental: Acidente Ambiental" display="https://sei.ibama.gov.br/sei/controlador.php?acao=procedimento_trabalhar&amp;acao_origem=rel_bloco_protocolo_listar&amp;acao_retorno=rel_bloco_protocolo_listar&amp;id_procedimento=25832687&amp;id_bloco=203697&amp;infra_sistema=100000100&amp;infra_unidade_atual=110000529&amp;infra_hash=c2a4f680fe351eaa1cb9cbe897231d0e667d09211d952aaf3d6b5d526b06394c" xr:uid="{36790698-1CDE-4595-85B9-4E2569CB5770}"/>
    <hyperlink ref="B411" r:id="rId367" tooltip="Emergência Ambiental: Acidente Ambiental" display="https://sei.ibama.gov.br/sei/controlador.php?acao=procedimento_trabalhar&amp;acao_origem=rel_bloco_protocolo_listar&amp;acao_retorno=rel_bloco_protocolo_listar&amp;id_procedimento=25844072&amp;id_bloco=203697&amp;infra_sistema=100000100&amp;infra_unidade_atual=110000529&amp;infra_hash=a9f4545fcfc9914277e7efea674a29bbc5ac7e102bf8214f3fc29dcb865969d9" xr:uid="{2103166E-09E3-43A9-BE43-137921D648EB}"/>
    <hyperlink ref="B412" r:id="rId368" tooltip="Emergência Ambiental: Acidente Ambiental" display="https://sei.ibama.gov.br/sei/controlador.php?acao=procedimento_trabalhar&amp;acao_origem=rel_bloco_protocolo_listar&amp;acao_retorno=rel_bloco_protocolo_listar&amp;id_procedimento=26179997&amp;id_bloco=203697&amp;infra_sistema=100000100&amp;infra_unidade_atual=110000529&amp;infra_hash=a421de93b4fa1bc0e922d3017987817957dead051fdb7b8ea852c47d0d9c24d7" xr:uid="{FC9192AB-F341-45AD-8CD5-153CD2223F1A}"/>
    <hyperlink ref="B413" r:id="rId369" tooltip="Emergência Ambiental: Acidente Ambiental" display="https://sei.ibama.gov.br/sei/controlador.php?acao=procedimento_trabalhar&amp;acao_origem=rel_bloco_protocolo_listar&amp;acao_retorno=rel_bloco_protocolo_listar&amp;id_procedimento=25880226&amp;id_bloco=203697&amp;infra_sistema=100000100&amp;infra_unidade_atual=110000529&amp;infra_hash=5707606aab6b61eb3435c3bdc47d7df4fab08b3072613c1a83f6ffff2c2c07a6" xr:uid="{468FF494-2FEE-483D-870E-74AF7C6FB35E}"/>
    <hyperlink ref="B414" r:id="rId370" tooltip="Emergência Ambiental: Acidente Ambiental" display="https://sei.ibama.gov.br/sei/controlador.php?acao=procedimento_trabalhar&amp;acao_origem=rel_bloco_protocolo_listar&amp;acao_retorno=rel_bloco_protocolo_listar&amp;id_procedimento=25847870&amp;id_bloco=203697&amp;infra_sistema=100000100&amp;infra_unidade_atual=110000529&amp;infra_hash=00203cbe40b92a9ec3b2636f2c61f0ba0f31550c050e889dc8b1a33a6e3db4a7" xr:uid="{F7E346CE-B824-42CC-A6FE-DA3F0AFF61CD}"/>
    <hyperlink ref="B416" r:id="rId371" tooltip="Emergência Ambiental: Acidente Ambiental" display="https://sei.ibama.gov.br/sei/controlador.php?acao=procedimento_trabalhar&amp;acao_origem=rel_bloco_protocolo_listar&amp;acao_retorno=rel_bloco_protocolo_listar&amp;id_procedimento=25863554&amp;id_bloco=203697&amp;infra_sistema=100000100&amp;infra_unidade_atual=110000529&amp;infra_hash=dcf3afa5bd1534c403f87ca9ca93f5940064add3f4dc3e50dfc12c5667f7eaca" xr:uid="{662B041A-104F-4233-9373-DBE645378DE7}"/>
    <hyperlink ref="B417" r:id="rId372" tooltip="Emergência Ambiental: Acidente Ambiental" display="https://sei.ibama.gov.br/sei/controlador.php?acao=procedimento_trabalhar&amp;acao_origem=rel_bloco_protocolo_listar&amp;acao_retorno=rel_bloco_protocolo_listar&amp;id_procedimento=25861020&amp;id_bloco=203697&amp;infra_sistema=100000100&amp;infra_unidade_atual=110000529&amp;infra_hash=c552b2d35518b659d66101e25d06770280dd1ce288336a61b358da1ac0fdcf4f" xr:uid="{9D5A9B86-73DE-41DE-92B4-C5FF111927B7}"/>
    <hyperlink ref="B420" r:id="rId373" tooltip="Emergência Ambiental: Acidente Ambiental" display="https://sei.ibama.gov.br/sei/controlador.php?acao=procedimento_trabalhar&amp;acao_origem=rel_bloco_protocolo_listar&amp;acao_retorno=rel_bloco_protocolo_listar&amp;id_procedimento=25900528&amp;id_bloco=203697&amp;infra_sistema=100000100&amp;infra_unidade_atual=110000529&amp;infra_hash=e5c7925cd182941133e202a61931d405704cf94b7b0ff61e4597ed1b4f5df6f4" xr:uid="{0589E603-59E4-4F64-87DB-08B994E37ACB}"/>
    <hyperlink ref="B421" r:id="rId374" tooltip="Emergência Ambiental: Acidente Ambiental" display="https://sei.ibama.gov.br/sei/controlador.php?acao=procedimento_trabalhar&amp;acao_origem=rel_bloco_protocolo_listar&amp;acao_retorno=rel_bloco_protocolo_listar&amp;id_procedimento=25896125&amp;id_bloco=203697&amp;infra_sistema=100000100&amp;infra_unidade_atual=110000529&amp;infra_hash=d2c21117799a86ee6fb06efd16f1863b30723e1e7fbcf36357cfbe3b95f7d16f" xr:uid="{0138E0B0-E782-4C06-B98B-14DEE44A3D8D}"/>
    <hyperlink ref="B422" r:id="rId375" tooltip="Emergência Ambiental: Acidente Ambiental" display="https://sei.ibama.gov.br/sei/controlador.php?acao=procedimento_trabalhar&amp;acao_origem=rel_bloco_protocolo_listar&amp;acao_retorno=rel_bloco_protocolo_listar&amp;id_procedimento=25933337&amp;id_bloco=203697&amp;infra_sistema=100000100&amp;infra_unidade_atual=110000529&amp;infra_hash=7946a78b8bca9f2c46b7f519805a2e50b5cb2a580617923539ec558f4d2c087d" xr:uid="{8DF4BB2E-1A17-4CF8-9B59-5AF5D3619195}"/>
    <hyperlink ref="B423" r:id="rId376" tooltip="Emergência Ambiental: Acidente Ambiental" display="https://sei.ibama.gov.br/sei/controlador.php?acao=procedimento_trabalhar&amp;acao_origem=rel_bloco_protocolo_listar&amp;acao_retorno=rel_bloco_protocolo_listar&amp;id_procedimento=25895333&amp;id_bloco=203697&amp;infra_sistema=100000100&amp;infra_unidade_atual=110000529&amp;infra_hash=4c907e3deee2f5d04ed3d3e2617abe6bf1e03340612b3ebad85bf61c33844ba2" xr:uid="{B9752EC7-71E5-4465-B79A-A1A6EC122F10}"/>
    <hyperlink ref="B424" r:id="rId377" tooltip="Emergência Ambiental: Acidente Ambiental" display="https://sei.ibama.gov.br/sei/controlador.php?acao=procedimento_trabalhar&amp;acao_origem=rel_bloco_protocolo_listar&amp;acao_retorno=rel_bloco_protocolo_listar&amp;id_procedimento=25909459&amp;id_bloco=203697&amp;infra_sistema=100000100&amp;infra_unidade_atual=110000529&amp;infra_hash=a89f883399107ed854d62beccadd5914c99fec7a7fd70b53716888f53120b09b" xr:uid="{60209CFA-6C5F-497B-9FCF-DDA661EFAD7E}"/>
    <hyperlink ref="B425" r:id="rId378" tooltip="Emergência Ambiental: Acidente Ambiental" display="https://sei.ibama.gov.br/sei/controlador.php?acao=procedimento_trabalhar&amp;acao_origem=rel_bloco_protocolo_listar&amp;acao_retorno=rel_bloco_protocolo_listar&amp;id_procedimento=25912939&amp;id_bloco=203697&amp;infra_sistema=100000100&amp;infra_unidade_atual=110000529&amp;infra_hash=288b3460614ecbac970c91ed259a3441ace0dbb3a6907052af932d798a7cc8fd" xr:uid="{25916DCA-9A2F-4E75-B79E-C113A6CE3FD5}"/>
    <hyperlink ref="B427" r:id="rId379" tooltip="Emergência Ambiental: Acidente Ambiental" display="https://sei.ibama.gov.br/sei/controlador.php?acao=procedimento_trabalhar&amp;acao_origem=rel_bloco_protocolo_listar&amp;acao_retorno=rel_bloco_protocolo_listar&amp;id_procedimento=25925124&amp;id_bloco=203697&amp;infra_sistema=100000100&amp;infra_unidade_atual=110000529&amp;infra_hash=c41a288793428fb2ad1db0abb329d2a3341f6154c834185fbc08a406926cf171" xr:uid="{799CD146-BA15-4EC9-BC70-A645C07DFB20}"/>
    <hyperlink ref="B428" r:id="rId380" tooltip="Emergência Ambiental: Acidente Ambiental" display="https://sei.ibama.gov.br/sei/controlador.php?acao=procedimento_trabalhar&amp;acao_origem=rel_bloco_protocolo_listar&amp;acao_retorno=rel_bloco_protocolo_listar&amp;id_procedimento=25923462&amp;id_bloco=203697&amp;infra_sistema=100000100&amp;infra_unidade_atual=110000529&amp;infra_hash=1f6e3e84bd46af7b83a94c7eae80117fd383aad10e1803cfd75f00c87b4ea00e" xr:uid="{2410BD1F-9290-4D35-AF41-B41FFF46138D}"/>
    <hyperlink ref="B429" r:id="rId381" tooltip="Emergência Ambiental: Acidente Ambiental" display="https://sei.ibama.gov.br/sei/controlador.php?acao=procedimento_trabalhar&amp;acao_origem=rel_bloco_protocolo_listar&amp;acao_retorno=rel_bloco_protocolo_listar&amp;id_procedimento=25961200&amp;id_bloco=203697&amp;infra_sistema=100000100&amp;infra_unidade_atual=110000529&amp;infra_hash=00f13a3a8c7140af44870b2ce2fe5eaa9dfce92db8425f01e4d6bc4b7e165d9c" xr:uid="{BC4D3EF5-B9DB-476E-9F4A-EE30DA3A2EA5}"/>
    <hyperlink ref="B430" r:id="rId382" tooltip="Emergência Ambiental: Acidente Ambiental" display="https://sei.ibama.gov.br/sei/controlador.php?acao=procedimento_trabalhar&amp;acao_origem=rel_bloco_protocolo_listar&amp;acao_retorno=rel_bloco_protocolo_listar&amp;id_procedimento=25932692&amp;id_bloco=203697&amp;infra_sistema=100000100&amp;infra_unidade_atual=110000529&amp;infra_hash=ab31152341b267066193b034af1a86845c4450c369e1eb2560a4c744303e3394" xr:uid="{A045B0BE-AC17-486D-9087-0B8F592F162B}"/>
    <hyperlink ref="B433" r:id="rId383" tooltip="Emergência Ambiental: Acidente Ambiental" display="https://sei.ibama.gov.br/sei/controlador.php?acao=procedimento_trabalhar&amp;acao_origem=rel_bloco_protocolo_listar&amp;acao_retorno=rel_bloco_protocolo_listar&amp;id_procedimento=25973430&amp;id_bloco=203697&amp;infra_sistema=100000100&amp;infra_unidade_atual=110000529&amp;infra_hash=827517c727146327d1a45f5482c0db3f00b5b3541d981fda24b53cbbd63e4631" xr:uid="{167058C6-EB75-44A1-B9B7-4A5257E41EBD}"/>
    <hyperlink ref="B434" r:id="rId384" tooltip="Emergência Ambiental: Acidente Ambiental" display="https://sei.ibama.gov.br/sei/controlador.php?acao=procedimento_trabalhar&amp;acao_origem=rel_bloco_protocolo_listar&amp;acao_retorno=rel_bloco_protocolo_listar&amp;id_procedimento=25975273&amp;id_bloco=203697&amp;infra_sistema=100000100&amp;infra_unidade_atual=110000529&amp;infra_hash=d5123f74d9b3f2169c37afed493e93cdc2ccc8bcb31d6244bb081403a1ac7022" xr:uid="{B0D9B73C-5E03-4750-8558-718904C743D4}"/>
    <hyperlink ref="B435" r:id="rId385" tooltip="Emergência Ambiental: Acidente Ambiental" display="https://sei.ibama.gov.br/sei/controlador.php?acao=procedimento_trabalhar&amp;acao_origem=rel_bloco_protocolo_listar&amp;acao_retorno=rel_bloco_protocolo_listar&amp;id_procedimento=26116095&amp;id_bloco=203697&amp;infra_sistema=100000100&amp;infra_unidade_atual=110000529&amp;infra_hash=ac4a7a4cc1db884e954fc99a586657a8c55b89712bfe11141f0d307436083d78" xr:uid="{45C5526C-1D8E-4623-9C7D-AEC808DBD702}"/>
    <hyperlink ref="B436" r:id="rId386" tooltip="Emergência Ambiental: Acidente Ambiental" display="https://sei.ibama.gov.br/sei/controlador.php?acao=procedimento_trabalhar&amp;acao_origem=rel_bloco_protocolo_listar&amp;acao_retorno=rel_bloco_protocolo_listar&amp;id_procedimento=25982723&amp;id_bloco=203697&amp;infra_sistema=100000100&amp;infra_unidade_atual=110000529&amp;infra_hash=80aca247c22740bf716ec9cb04adb14339534e93d96bbe6f1c7f19aa80dce1c1" xr:uid="{BF985853-7C9C-4DCA-B5BB-75B10958FDC8}"/>
    <hyperlink ref="B437" r:id="rId387" tooltip="Emergência Ambiental: Acidente Ambiental" display="https://sei.ibama.gov.br/sei/controlador.php?acao=procedimento_trabalhar&amp;acao_origem=rel_bloco_protocolo_listar&amp;acao_retorno=rel_bloco_protocolo_listar&amp;id_procedimento=26101885&amp;id_bloco=203697&amp;infra_sistema=100000100&amp;infra_unidade_atual=110000529&amp;infra_hash=13e749f96b79c6093c8389c40c610062224be8cab63296d58a4287063a097250" xr:uid="{A0AFC687-F223-4AFA-9FC5-E79DE0883A7D}"/>
    <hyperlink ref="B438" r:id="rId388" tooltip="Emergência Ambiental: Acidente Ambiental" display="https://sei.ibama.gov.br/sei/controlador.php?acao=procedimento_trabalhar&amp;acao_origem=rel_bloco_protocolo_listar&amp;acao_retorno=rel_bloco_protocolo_listar&amp;id_procedimento=25983012&amp;id_bloco=203697&amp;infra_sistema=100000100&amp;infra_unidade_atual=110000529&amp;infra_hash=40ca55f4e2f6778aee824d9b74bc9ece0078b4b04821e1a6d05aed997a50ec2a" xr:uid="{2B66902C-FAAF-4BDE-BCCF-7A6D97DB2ACA}"/>
    <hyperlink ref="B439" r:id="rId389" tooltip="Emergência Ambiental: Acidente Ambiental" display="https://sei.ibama.gov.br/sei/controlador.php?acao=procedimento_trabalhar&amp;acao_origem=rel_bloco_protocolo_listar&amp;acao_retorno=rel_bloco_protocolo_listar&amp;id_procedimento=26024436&amp;id_bloco=203697&amp;infra_sistema=100000100&amp;infra_unidade_atual=110000529&amp;infra_hash=099bc7d861e69f5d180886c0bd110589bad297508f4625d95f7d2bd6af0dba09" xr:uid="{A35744A9-E361-42A2-9BFD-BC56FC8BF7CD}"/>
    <hyperlink ref="B440" r:id="rId390" tooltip="Emergência Ambiental: Acidente Ambiental" display="https://sei.ibama.gov.br/sei/controlador.php?acao=procedimento_trabalhar&amp;acao_origem=rel_bloco_protocolo_listar&amp;acao_retorno=rel_bloco_protocolo_listar&amp;id_procedimento=25984764&amp;id_bloco=203697&amp;infra_sistema=100000100&amp;infra_unidade_atual=110000529&amp;infra_hash=0b619bc72e6b0eb4dada6e0ac212f8b535833ee0e35c4c070594eb77de335f0b" xr:uid="{B58170B6-03A3-4E25-8536-7ACA38AEF06D}"/>
    <hyperlink ref="B441" r:id="rId391" tooltip="Emergência Ambiental: Acidente Ambiental" display="https://sei.ibama.gov.br/sei/controlador.php?acao=procedimento_trabalhar&amp;acao_origem=rel_bloco_protocolo_listar&amp;acao_retorno=rel_bloco_protocolo_listar&amp;id_procedimento=25983892&amp;id_bloco=203697&amp;infra_sistema=100000100&amp;infra_unidade_atual=110000529&amp;infra_hash=f69f8ac1cc55754f9bb8f3bc09fb02cffba7a6aac5d82818bcfe74dae05c5e46" xr:uid="{AC11453C-A1D9-42C6-9A39-DE74B790BD49}"/>
    <hyperlink ref="B442" r:id="rId392" tooltip="Emergência Ambiental: Acidente Ambiental" display="https://sei.ibama.gov.br/sei/controlador.php?acao=procedimento_trabalhar&amp;acao_origem=rel_bloco_protocolo_listar&amp;acao_retorno=rel_bloco_protocolo_listar&amp;id_procedimento=25985385&amp;id_bloco=203697&amp;infra_sistema=100000100&amp;infra_unidade_atual=110000529&amp;infra_hash=72f7d2dc84fb89c77e41729798620a7fefc981f3fa3b42a9e9c59157c67f8436" xr:uid="{D41B233A-876D-4545-8052-DD7CA6AD3AC9}"/>
    <hyperlink ref="B443" r:id="rId393" tooltip="Emergência Ambiental: Acidente Ambiental" display="https://sei.ibama.gov.br/sei/controlador.php?acao=procedimento_trabalhar&amp;acao_origem=rel_bloco_protocolo_listar&amp;acao_retorno=rel_bloco_protocolo_listar&amp;id_procedimento=25981744&amp;id_bloco=203697&amp;infra_sistema=100000100&amp;infra_unidade_atual=110000529&amp;infra_hash=fc6f6d84bd8a3d4a45b343795de610658fd37e0dfde3eac8ba2728be5e616238" xr:uid="{913AC0ED-3F4B-4A31-AEFB-510BFC4A8280}"/>
    <hyperlink ref="B445" r:id="rId394" tooltip="Emergência Ambiental: Acidente Ambiental" display="https://sei.ibama.gov.br/sei/controlador.php?acao=procedimento_trabalhar&amp;acao_origem=rel_bloco_protocolo_listar&amp;acao_retorno=rel_bloco_protocolo_listar&amp;id_procedimento=26003666&amp;id_bloco=203697&amp;infra_sistema=100000100&amp;infra_unidade_atual=110000529&amp;infra_hash=7af3ac63428f6ddaf392ee07522bd095efb606ed063ba5024ca0e9595b2ac5f5" xr:uid="{CD43CFB2-149B-4690-B272-FC9307BE9909}"/>
    <hyperlink ref="B448" r:id="rId395" tooltip="Emergência Ambiental: Acidente Ambiental" display="https://sei.ibama.gov.br/sei/controlador.php?acao=procedimento_trabalhar&amp;acao_origem=rel_bloco_protocolo_listar&amp;acao_retorno=rel_bloco_protocolo_listar&amp;id_procedimento=26020641&amp;id_bloco=203697&amp;infra_sistema=100000100&amp;infra_unidade_atual=110000529&amp;infra_hash=930bb3723e1488544c58b4b19f1e03bc5b9baf92949bf400cd6f3c6ae026ca59" xr:uid="{846A14C7-0E0A-43D3-BB05-BE45C9EFAD98}"/>
    <hyperlink ref="B449" r:id="rId396" tooltip="Emergência Ambiental: Acidente Ambiental" display="https://sei.ibama.gov.br/sei/controlador.php?acao=procedimento_trabalhar&amp;acao_origem=rel_bloco_protocolo_listar&amp;acao_retorno=rel_bloco_protocolo_listar&amp;id_procedimento=26022740&amp;id_bloco=203697&amp;infra_sistema=100000100&amp;infra_unidade_atual=110000529&amp;infra_hash=c41bb370a94025b27e5e2fb1531cd51ef2e8fe426d601043e703e0b54ee6a8e0" xr:uid="{593FAB1A-5C39-45DB-B44C-253406F14A08}"/>
    <hyperlink ref="B450" r:id="rId397" tooltip="Emergência Ambiental: Acidente Ambiental" display="https://sei.ibama.gov.br/sei/controlador.php?acao=procedimento_trabalhar&amp;acao_origem=rel_bloco_protocolo_listar&amp;acao_retorno=rel_bloco_protocolo_listar&amp;id_procedimento=26041153&amp;id_bloco=203697&amp;infra_sistema=100000100&amp;infra_unidade_atual=110000529&amp;infra_hash=3eeda9a28c5aa4c4ea7ce6459861b1680f5858e5a6fb1cc66356f07ac3a3df30" xr:uid="{4AC2BBD2-0696-4598-9698-4A6C2DF11B5E}"/>
    <hyperlink ref="B451" r:id="rId398" tooltip="Emergência Ambiental: Acidente Ambiental" display="https://sei.ibama.gov.br/sei/controlador.php?acao=procedimento_trabalhar&amp;acao_origem=rel_bloco_protocolo_listar&amp;acao_retorno=rel_bloco_protocolo_listar&amp;id_procedimento=26023741&amp;id_bloco=203697&amp;infra_sistema=100000100&amp;infra_unidade_atual=110000529&amp;infra_hash=4d8bfe9d1d68f781eb458f6ad69552822ec84e88e353c8872e296a4a85c410eb" xr:uid="{DF6D6D97-5D2F-41C2-B4A5-0B970644448A}"/>
    <hyperlink ref="B452" r:id="rId399" tooltip="Emergência Ambiental: Acidente Ambiental" display="https://sei.ibama.gov.br/sei/controlador.php?acao=procedimento_trabalhar&amp;acao_origem=rel_bloco_protocolo_listar&amp;acao_retorno=rel_bloco_protocolo_listar&amp;id_procedimento=26019876&amp;id_bloco=203697&amp;infra_sistema=100000100&amp;infra_unidade_atual=110000529&amp;infra_hash=363fa3be4a70304e5a195db60735b2b56c1c9e6749060a89918d308ade49d056" xr:uid="{F6616DF5-E776-4128-A638-B67D9E182E3A}"/>
    <hyperlink ref="B453" r:id="rId400" tooltip="Emergência Ambiental: Acidente Ambiental" display="https://sei.ibama.gov.br/sei/controlador.php?acao=procedimento_trabalhar&amp;acao_origem=rel_bloco_protocolo_listar&amp;acao_retorno=rel_bloco_protocolo_listar&amp;id_procedimento=26318636&amp;id_bloco=203697&amp;infra_sistema=100000100&amp;infra_unidade_atual=110000529&amp;infra_hash=eb8fe63f0c3e17714ba3c51b3fb073c9812477d041751a2e856ecab26a2f1785" xr:uid="{44B2B974-2A20-461F-9FA9-19E1889A83D8}"/>
    <hyperlink ref="B454" r:id="rId401" tooltip="Emergência Ambiental: Acidente Ambiental" display="https://sei.ibama.gov.br/sei/controlador.php?acao=procedimento_trabalhar&amp;acao_origem=rel_bloco_protocolo_listar&amp;acao_retorno=rel_bloco_protocolo_listar&amp;id_procedimento=26044334&amp;id_bloco=203697&amp;infra_sistema=100000100&amp;infra_unidade_atual=110000529&amp;infra_hash=e3052ccb8f203eb652d9a951105ee666bbea4015f63866f829ff6293dd6fa8a1" xr:uid="{01367CEA-A15E-4135-BE0D-48841D43C7AA}"/>
    <hyperlink ref="B455" r:id="rId402" tooltip="Emergência Ambiental: Acidente Ambiental" display="https://sei.ibama.gov.br/sei/controlador.php?acao=procedimento_trabalhar&amp;acao_origem=rel_bloco_protocolo_listar&amp;acao_retorno=rel_bloco_protocolo_listar&amp;id_procedimento=26025808&amp;id_bloco=203697&amp;infra_sistema=100000100&amp;infra_unidade_atual=110000529&amp;infra_hash=ea0605fa3843751138e7f5fa75a495fe29f0a9324a0a753b65a3d3f78008b329" xr:uid="{25190660-BDB7-4A41-93C1-902EB2123571}"/>
    <hyperlink ref="B456" r:id="rId403" tooltip="Emergência Ambiental: Acidente Ambiental" display="https://sei.ibama.gov.br/sei/controlador.php?acao=procedimento_trabalhar&amp;acao_origem=rel_bloco_protocolo_listar&amp;acao_retorno=rel_bloco_protocolo_listar&amp;id_procedimento=26041176&amp;id_bloco=203697&amp;infra_sistema=100000100&amp;infra_unidade_atual=110000529&amp;infra_hash=e1565a3edd6a86929f9ce6818630bafec4281d8ffd1326218bb50a0dbc6642eb" xr:uid="{ACF4E5F7-BF7E-49FD-8557-59B6AF5351C9}"/>
    <hyperlink ref="B457" r:id="rId404" tooltip="Emergência Ambiental: Acidente Ambiental" display="https://sei.ibama.gov.br/sei/controlador.php?acao=procedimento_trabalhar&amp;acao_origem=rel_bloco_protocolo_listar&amp;acao_retorno=rel_bloco_protocolo_listar&amp;id_procedimento=26046268&amp;id_bloco=203697&amp;infra_sistema=100000100&amp;infra_unidade_atual=110000529&amp;infra_hash=49daf48b4a095a31adfc7c172b568f29b4780d15ec591df5aed835d4fee4a314" xr:uid="{098E8F9F-880A-402D-9D05-D27B82CF8FB3}"/>
    <hyperlink ref="B458" r:id="rId405" tooltip="Emergência Ambiental: Acidente Ambiental" display="https://sei.ibama.gov.br/sei/controlador.php?acao=procedimento_trabalhar&amp;acao_origem=rel_bloco_protocolo_listar&amp;acao_retorno=rel_bloco_protocolo_listar&amp;id_procedimento=26051861&amp;id_bloco=203697&amp;infra_sistema=100000100&amp;infra_unidade_atual=110000529&amp;infra_hash=4f3234e848ec8b508ae38af1d1620a0e01c846eed429e987d4a674dac77a8bc9" xr:uid="{46DBABD5-F6EC-4989-BB26-02F1B5193E85}"/>
    <hyperlink ref="B459" r:id="rId406" tooltip="Emergência Ambiental: Acidente Ambiental" display="https://sei.ibama.gov.br/sei/controlador.php?acao=procedimento_trabalhar&amp;acao_origem=rel_bloco_protocolo_listar&amp;acao_retorno=rel_bloco_protocolo_listar&amp;id_procedimento=26052767&amp;id_bloco=203697&amp;infra_sistema=100000100&amp;infra_unidade_atual=110000529&amp;infra_hash=e2b3a77fbb839a878ecbb7b2855d8e9f9409282c70a125d5c113c19665500484" xr:uid="{1313A643-53E6-44FB-8B81-2DACD572878E}"/>
    <hyperlink ref="B460" r:id="rId407" tooltip="Emergência Ambiental: Acidente Ambiental" display="https://sei.ibama.gov.br/sei/controlador.php?acao=procedimento_trabalhar&amp;acao_origem=rel_bloco_protocolo_listar&amp;acao_retorno=rel_bloco_protocolo_listar&amp;id_procedimento=26027404&amp;id_bloco=203697&amp;infra_sistema=100000100&amp;infra_unidade_atual=110000529&amp;infra_hash=6896014bceab2557e959266b183cbc20510e687439626d5da7186eb221e3749c" xr:uid="{36693C30-AC31-4F89-9939-465E67D747A9}"/>
    <hyperlink ref="B461" r:id="rId408" tooltip="Emergência Ambiental: Acidente Ambiental" display="https://sei.ibama.gov.br/sei/controlador.php?acao=procedimento_trabalhar&amp;acao_origem=rel_bloco_protocolo_listar&amp;acao_retorno=rel_bloco_protocolo_listar&amp;id_procedimento=26116252&amp;id_bloco=203697&amp;infra_sistema=100000100&amp;infra_unidade_atual=110000529&amp;infra_hash=1ccfae3b97490753fe9e911635a1b8df0fbd20e90576311185d1095218976fe7" xr:uid="{E610845F-D98D-4114-AA38-2BC775B91220}"/>
    <hyperlink ref="B462" r:id="rId409" tooltip="Emergência Ambiental: Acidente Ambiental" display="https://sei.ibama.gov.br/sei/controlador.php?acao=procedimento_trabalhar&amp;acao_origem=rel_bloco_protocolo_listar&amp;acao_retorno=rel_bloco_protocolo_listar&amp;id_procedimento=26054401&amp;id_bloco=203697&amp;infra_sistema=100000100&amp;infra_unidade_atual=110000529&amp;infra_hash=fa7587e7f1c9a6baae1f97cecee029093a10563ee840e1e144998168a342af1e" xr:uid="{E79072E1-04D9-4D7D-833D-312B27468989}"/>
    <hyperlink ref="B464" r:id="rId410" tooltip="Emergência Ambiental: Acidente Ambiental" display="https://sei.ibama.gov.br/sei/controlador.php?acao=procedimento_trabalhar&amp;acao_origem=rel_bloco_protocolo_listar&amp;acao_retorno=rel_bloco_protocolo_listar&amp;id_procedimento=26056314&amp;id_bloco=203697&amp;infra_sistema=100000100&amp;infra_unidade_atual=110000529&amp;infra_hash=2bc6193cb2683e7cfb307bf3d6557cc11c2dd87b984b480232659a62c227d050" xr:uid="{39ADBDD4-128B-4B61-B6AD-AB9449E0C834}"/>
    <hyperlink ref="B465" r:id="rId411" tooltip="Emergência Ambiental: Acidente Ambiental" display="https://sei.ibama.gov.br/sei/controlador.php?acao=procedimento_trabalhar&amp;acao_origem=rel_bloco_protocolo_listar&amp;acao_retorno=rel_bloco_protocolo_listar&amp;id_procedimento=26082913&amp;id_bloco=203697&amp;infra_sistema=100000100&amp;infra_unidade_atual=110000529&amp;infra_hash=e543973078cd27c5d88746372e8be8df98bf9dda70ce5c89a619dff69767cc5b" xr:uid="{056688D1-8CB9-417E-9059-7D42EFCBEF81}"/>
    <hyperlink ref="B466" r:id="rId412" tooltip="Emergência Ambiental: Acidente Ambiental" display="https://sei.ibama.gov.br/sei/controlador.php?acao=procedimento_trabalhar&amp;acao_origem=rel_bloco_protocolo_listar&amp;acao_retorno=rel_bloco_protocolo_listar&amp;id_procedimento=26081406&amp;id_bloco=203697&amp;infra_sistema=100000100&amp;infra_unidade_atual=110000529&amp;infra_hash=3247efd3345875bb974170b212bc3a95899a32e1f3d369b7cc887423b5f7bf61" xr:uid="{0A08F027-340A-44B8-9013-30CE382A4598}"/>
    <hyperlink ref="B467" r:id="rId413" tooltip="Emergência Ambiental: Acidente Ambiental" display="https://sei.ibama.gov.br/sei/controlador.php?acao=procedimento_trabalhar&amp;acao_origem=rel_bloco_protocolo_listar&amp;acao_retorno=rel_bloco_protocolo_listar&amp;id_procedimento=26056376&amp;id_bloco=203697&amp;infra_sistema=100000100&amp;infra_unidade_atual=110000529&amp;infra_hash=dd31dc8789f08bae25242e524bbc072aa5308f5a474eae573b176e690ab667bb" xr:uid="{58F0CCAA-D90D-4D3A-94C2-472B79D6D10C}"/>
    <hyperlink ref="B468" r:id="rId414" tooltip="Emergência Ambiental: Acidente Ambiental" display="https://sei.ibama.gov.br/sei/controlador.php?acao=procedimento_trabalhar&amp;acao_origem=rel_bloco_protocolo_listar&amp;acao_retorno=rel_bloco_protocolo_listar&amp;id_procedimento=26060664&amp;id_bloco=203697&amp;infra_sistema=100000100&amp;infra_unidade_atual=110000529&amp;infra_hash=49cfa76d64151cdeccf3f5c172d0f9ce4679bc8a19b4ff366e46d54034da1642" xr:uid="{A3FB79E6-5909-43DA-AD75-9F0A5A063C1C}"/>
    <hyperlink ref="B469" r:id="rId415" tooltip="Emergência Ambiental: Acidente Ambiental" display="https://sei.ibama.gov.br/sei/controlador.php?acao=procedimento_trabalhar&amp;acao_origem=rel_bloco_protocolo_listar&amp;acao_retorno=rel_bloco_protocolo_listar&amp;id_procedimento=26056363&amp;id_bloco=203697&amp;infra_sistema=100000100&amp;infra_unidade_atual=110000529&amp;infra_hash=d63dd2a997fd9ee505430857a82056d38354ef648bded2f77c53ec67e20afb7a" xr:uid="{FD0023BC-5F82-4B25-81EA-A4269CD22BF2}"/>
    <hyperlink ref="B470" r:id="rId416" tooltip="Emergência Ambiental: Acidente Ambiental" display="https://sei.ibama.gov.br/sei/controlador.php?acao=procedimento_trabalhar&amp;acao_origem=rel_bloco_protocolo_listar&amp;acao_retorno=rel_bloco_protocolo_listar&amp;id_procedimento=26056341&amp;id_bloco=203697&amp;infra_sistema=100000100&amp;infra_unidade_atual=110000529&amp;infra_hash=a5cccfada525e73f95492c75de66787b57c935ea37bbd8c123297160d9206910" xr:uid="{D4EBB96D-F137-4226-A4F6-2FEAF3BB97D0}"/>
    <hyperlink ref="B471" r:id="rId417" tooltip="Emergência Ambiental: Acidente Ambiental" display="https://sei.ibama.gov.br/sei/controlador.php?acao=procedimento_trabalhar&amp;acao_origem=rel_bloco_protocolo_listar&amp;acao_retorno=rel_bloco_protocolo_listar&amp;id_procedimento=26056353&amp;id_bloco=203697&amp;infra_sistema=100000100&amp;infra_unidade_atual=110000529&amp;infra_hash=60948aa189ec06273da4f999d3d80037f0b68657a51c772fcc92dbf0e491cb4f" xr:uid="{7E27F7CE-D8EF-4C08-93FB-3C1EE1187B64}"/>
    <hyperlink ref="B472" r:id="rId418" tooltip="Emergência Ambiental: Acidente Ambiental" display="https://sei.ibama.gov.br/sei/controlador.php?acao=procedimento_trabalhar&amp;acao_origem=rel_bloco_protocolo_listar&amp;acao_retorno=rel_bloco_protocolo_listar&amp;id_procedimento=26075721&amp;id_bloco=203697&amp;infra_sistema=100000100&amp;infra_unidade_atual=110000529&amp;infra_hash=d335015303a1271962c9ceffca6c2cdb7e2d1e5a10a0bbe614126c95b18fd403" xr:uid="{CA647581-85CA-4462-8073-8C7E9EFF4C71}"/>
    <hyperlink ref="B473" r:id="rId419" tooltip="Emergência Ambiental: Acidente Ambiental" display="https://sei.ibama.gov.br/sei/controlador.php?acao=procedimento_trabalhar&amp;acao_origem=rel_bloco_protocolo_listar&amp;acao_retorno=rel_bloco_protocolo_listar&amp;id_procedimento=26097596&amp;id_bloco=203697&amp;infra_sistema=100000100&amp;infra_unidade_atual=110000529&amp;infra_hash=5066cf47a434a391d90e2124d35320967d03cc0c96299ddd113f6b5a066bacbb" xr:uid="{3408992E-0580-44AF-8928-8A280863E15D}"/>
    <hyperlink ref="B474" r:id="rId420" tooltip="Emergência Ambiental: Acidente Ambiental" display="https://sei.ibama.gov.br/sei/controlador.php?acao=procedimento_trabalhar&amp;acao_origem=rel_bloco_protocolo_listar&amp;acao_retorno=rel_bloco_protocolo_listar&amp;id_procedimento=26074486&amp;id_bloco=203697&amp;infra_sistema=100000100&amp;infra_unidade_atual=110000529&amp;infra_hash=eae723d2694ea5824af828402aa9cca771e86f38aa0c6672601bbc4f5e536389" xr:uid="{0C9A3B56-A25B-42C4-9F64-142894EE5211}"/>
    <hyperlink ref="B475" r:id="rId421" tooltip="Emergência Ambiental: Acidente Ambiental" display="https://sei.ibama.gov.br/sei/controlador.php?acao=procedimento_trabalhar&amp;acao_origem=rel_bloco_protocolo_listar&amp;acao_retorno=rel_bloco_protocolo_listar&amp;id_procedimento=26096529&amp;id_bloco=203697&amp;infra_sistema=100000100&amp;infra_unidade_atual=110000529&amp;infra_hash=42c20953c631968ce5644463d8348361008dc051f2b01175bb6635bec3c48ed7" xr:uid="{817862A3-A189-42F6-9FA3-73EDB346BF09}"/>
    <hyperlink ref="B476" r:id="rId422" tooltip="Emergência Ambiental: Acidente Ambiental" display="https://sei.ibama.gov.br/sei/controlador.php?acao=procedimento_trabalhar&amp;acao_origem=rel_bloco_protocolo_listar&amp;acao_retorno=rel_bloco_protocolo_listar&amp;id_procedimento=26089966&amp;id_bloco=203697&amp;infra_sistema=100000100&amp;infra_unidade_atual=110000529&amp;infra_hash=bfbd0c5ec5db37ccb80869b419c546d33d5711ff2332d3f630404bf54ebc7a08" xr:uid="{0F3AF8D1-F49B-455C-82FB-42BB5ED13890}"/>
    <hyperlink ref="B477" r:id="rId423" tooltip="Emergência Ambiental: Acidente Ambiental" display="https://sei.ibama.gov.br/sei/controlador.php?acao=procedimento_trabalhar&amp;acao_origem=rel_bloco_protocolo_listar&amp;acao_retorno=rel_bloco_protocolo_listar&amp;id_procedimento=26095929&amp;id_bloco=203697&amp;infra_sistema=100000100&amp;infra_unidade_atual=110000529&amp;infra_hash=4e864797f880d8bc0816181daf0010b55cafb78eb66f8c453b34068b1525bd86" xr:uid="{DD07DACD-7A45-4384-99DC-FE6E3BE6199B}"/>
    <hyperlink ref="B479" r:id="rId424" tooltip="Emergência Ambiental: Acidente Ambiental" display="https://sei.ibama.gov.br/sei/controlador.php?acao=procedimento_trabalhar&amp;acao_origem=rel_bloco_protocolo_listar&amp;acao_retorno=rel_bloco_protocolo_listar&amp;id_procedimento=26115643&amp;id_bloco=203697&amp;infra_sistema=100000100&amp;infra_unidade_atual=110000529&amp;infra_hash=0a697fd559082d8d1ade3be284e84b55d3b11730e7e48837eb8ae723cc0dcc53" xr:uid="{8682F20C-0697-4F8B-B16A-EFD1E0B6CF64}"/>
    <hyperlink ref="B480" r:id="rId425" tooltip="Emergência Ambiental: Acidente Ambiental" display="https://sei.ibama.gov.br/sei/controlador.php?acao=procedimento_trabalhar&amp;acao_origem=rel_bloco_protocolo_listar&amp;acao_retorno=rel_bloco_protocolo_listar&amp;id_procedimento=26143010&amp;id_bloco=203697&amp;infra_sistema=100000100&amp;infra_unidade_atual=110000529&amp;infra_hash=970ed5155290bfa00be2bd1cf8cfefad6fd573f93e8182376bb5290725b7a3d5" xr:uid="{5EF683E8-A304-4A2B-89C7-95272AAE2944}"/>
    <hyperlink ref="B481" r:id="rId426" tooltip="Emergência Ambiental: Acidente Ambiental" display="https://sei.ibama.gov.br/sei/controlador.php?acao=procedimento_trabalhar&amp;acao_origem=rel_bloco_protocolo_listar&amp;acao_retorno=rel_bloco_protocolo_listar&amp;id_procedimento=26128637&amp;id_bloco=203697&amp;infra_sistema=100000100&amp;infra_unidade_atual=110000529&amp;infra_hash=8cbceb6f8acc31b4489a0d6b3e9108c8a41494ba48eff32761911c1ae84ac9cd" xr:uid="{66C64D4D-9B71-4B06-BBA1-583FCD99861F}"/>
    <hyperlink ref="B482" r:id="rId427" tooltip="Emergência Ambiental: Acidente Ambiental" display="https://sei.ibama.gov.br/sei/controlador.php?acao=procedimento_trabalhar&amp;acao_origem=rel_bloco_protocolo_listar&amp;acao_retorno=rel_bloco_protocolo_listar&amp;id_procedimento=26129129&amp;id_bloco=203697&amp;infra_sistema=100000100&amp;infra_unidade_atual=110000529&amp;infra_hash=3967d8f7ce06b4a13da97a775ace7c4c9bd10125047828df9a3278d70945ddf3" xr:uid="{36CADB06-CBBB-413D-86E2-AA99AC520A9A}"/>
    <hyperlink ref="B483" r:id="rId428" tooltip="Emergência Ambiental: Acidente Ambiental" display="https://sei.ibama.gov.br/sei/controlador.php?acao=procedimento_trabalhar&amp;acao_origem=rel_bloco_protocolo_listar&amp;acao_retorno=rel_bloco_protocolo_listar&amp;id_procedimento=26130073&amp;id_bloco=203697&amp;infra_sistema=100000100&amp;infra_unidade_atual=110000529&amp;infra_hash=4142e6e4be2ffe876e2146137937a66670dc97dbb8b1f848946488196f736110" xr:uid="{95E747B4-3D1E-49FD-9E3A-FF432678AE55}"/>
    <hyperlink ref="B484" r:id="rId429" tooltip="Emergência Ambiental: Acidente Ambiental" display="https://sei.ibama.gov.br/sei/controlador.php?acao=procedimento_trabalhar&amp;acao_origem=rel_bloco_protocolo_listar&amp;acao_retorno=rel_bloco_protocolo_listar&amp;id_procedimento=26146763&amp;id_bloco=203697&amp;infra_sistema=100000100&amp;infra_unidade_atual=110000529&amp;infra_hash=089e80888c0f768e9f7b60fbbf8894e3da4a761f0ae7a13fd362580794d8e9f5" xr:uid="{90C97760-5777-4BDE-8DB9-3997F7EEFAE4}"/>
    <hyperlink ref="B485" r:id="rId430" tooltip="Emergência Ambiental: Acidente Ambiental" display="https://sei.ibama.gov.br/sei/controlador.php?acao=procedimento_trabalhar&amp;acao_origem=rel_bloco_protocolo_listar&amp;acao_retorno=rel_bloco_protocolo_listar&amp;id_procedimento=26123169&amp;id_bloco=203697&amp;infra_sistema=100000100&amp;infra_unidade_atual=110000529&amp;infra_hash=8281e7ae75f442c7a880ba3a27d197b81f5754fa1dbc6f614e4632caa5a0e405" xr:uid="{25CDCC46-3919-400B-ADDD-76DCA83E6492}"/>
    <hyperlink ref="B486" r:id="rId431" tooltip="Emergência Ambiental: Acidente Ambiental" display="https://sei.ibama.gov.br/sei/controlador.php?acao=procedimento_trabalhar&amp;acao_origem=rel_bloco_protocolo_listar&amp;acao_retorno=rel_bloco_protocolo_listar&amp;id_procedimento=26130705&amp;id_bloco=203697&amp;infra_sistema=100000100&amp;infra_unidade_atual=110000529&amp;infra_hash=99525b7b31d59fb133cd7d00e9d2251505b73dfc6afd71c926434a6ae92f3126" xr:uid="{432C4D4B-4316-4D01-B59B-A82C883A51E5}"/>
    <hyperlink ref="B487" r:id="rId432" tooltip="Emergência Ambiental: Acidente Ambiental" display="https://sei.ibama.gov.br/sei/controlador.php?acao=procedimento_trabalhar&amp;acao_origem=rel_bloco_protocolo_listar&amp;acao_retorno=rel_bloco_protocolo_listar&amp;id_procedimento=26238239&amp;id_bloco=203697&amp;infra_sistema=100000100&amp;infra_unidade_atual=110000529&amp;infra_hash=09c6cacacea952dbf3ebca01baeceb24d7d00cba8ef4640818dff5dcc3858d98" xr:uid="{4FAFE38E-AAC2-400F-AFBB-8B573D4F892C}"/>
    <hyperlink ref="B488" r:id="rId433" tooltip="Emergência Ambiental: Acidente Ambiental" display="https://sei.ibama.gov.br/sei/controlador.php?acao=procedimento_trabalhar&amp;acao_origem=rel_bloco_protocolo_listar&amp;acao_retorno=rel_bloco_protocolo_listar&amp;id_procedimento=26130107&amp;id_bloco=203697&amp;infra_sistema=100000100&amp;infra_unidade_atual=110000529&amp;infra_hash=44b8a29dafb7c2a3eb6fa0b64e8732eb101a38033258f402aee4d9c6a9c4cee5" xr:uid="{520B9D1D-33B8-4A37-A002-AD9862A8EAC1}"/>
    <hyperlink ref="B489" r:id="rId434" tooltip="Emergência Ambiental: Acidente Ambiental" display="https://sei.ibama.gov.br/sei/controlador.php?acao=procedimento_trabalhar&amp;acao_origem=rel_bloco_protocolo_listar&amp;acao_retorno=rel_bloco_protocolo_listar&amp;id_procedimento=26130748&amp;id_bloco=203697&amp;infra_sistema=100000100&amp;infra_unidade_atual=110000529&amp;infra_hash=ef53743ba6d44ba47566dcdaffa6544a39bb0f3270425a855e40254e6c6b7155" xr:uid="{66274AD6-BE02-4C1A-9348-5C70525D5054}"/>
    <hyperlink ref="B490" r:id="rId435" tooltip="Emergência Ambiental: Acidente Ambiental" display="https://sei.ibama.gov.br/sei/controlador.php?acao=procedimento_trabalhar&amp;acao_origem=rel_bloco_protocolo_listar&amp;acao_retorno=rel_bloco_protocolo_listar&amp;id_procedimento=26147695&amp;id_bloco=203697&amp;infra_sistema=100000100&amp;infra_unidade_atual=110000529&amp;infra_hash=671e3467f7a62758dddf151d9ca22069158762589e0dbf16e2c6f604f362e71c" xr:uid="{DAA3D6CC-8271-4BC7-A808-FC11B231DAB2}"/>
    <hyperlink ref="B491" r:id="rId436" tooltip="Emergência Ambiental: Acidente Ambiental" display="https://sei.ibama.gov.br/sei/controlador.php?acao=procedimento_trabalhar&amp;acao_origem=rel_bloco_protocolo_listar&amp;acao_retorno=rel_bloco_protocolo_listar&amp;id_procedimento=26147251&amp;id_bloco=203697&amp;infra_sistema=100000100&amp;infra_unidade_atual=110000529&amp;infra_hash=9932bc90fb2bb0006f7cafb7b288af3210218813076e2f0bd430db3d53e5a91d" xr:uid="{5D1B2986-F0F1-4FBC-8CC0-261A40B4E5FB}"/>
    <hyperlink ref="B492" r:id="rId437" tooltip="Emergência Ambiental: Acidente Ambiental" display="https://sei.ibama.gov.br/sei/controlador.php?acao=procedimento_trabalhar&amp;acao_origem=rel_bloco_protocolo_listar&amp;acao_retorno=rel_bloco_protocolo_listar&amp;id_procedimento=26139464&amp;id_bloco=203697&amp;infra_sistema=100000100&amp;infra_unidade_atual=110000529&amp;infra_hash=aeab1681715c51701d50634837c775fe29ef087d30d474d02fb847cda45ca818" xr:uid="{9CF3DD67-03C0-4AAB-B01B-5742728CB143}"/>
    <hyperlink ref="B493" r:id="rId438" tooltip="Emergência Ambiental: Acidente Ambiental" display="https://sei.ibama.gov.br/sei/controlador.php?acao=procedimento_trabalhar&amp;acao_origem=rel_bloco_protocolo_listar&amp;acao_retorno=rel_bloco_protocolo_listar&amp;id_procedimento=26393818&amp;id_bloco=203697&amp;infra_sistema=100000100&amp;infra_unidade_atual=110000529&amp;infra_hash=b79a03358840be6148e12fd8998cc8d1378005e2a0689b0f7c7e508579b77241" xr:uid="{713C60BC-BB97-4B39-96FF-A39F404237B3}"/>
    <hyperlink ref="B494" r:id="rId439" tooltip="Emergência Ambiental: Acidente Ambiental" display="https://sei.ibama.gov.br/sei/controlador.php?acao=procedimento_trabalhar&amp;acao_origem=rel_bloco_protocolo_listar&amp;acao_retorno=rel_bloco_protocolo_listar&amp;id_procedimento=26149423&amp;id_bloco=203697&amp;infra_sistema=100000100&amp;infra_unidade_atual=110000529&amp;infra_hash=bfb9c3815932a8fd05824015a8b884b0665e249eb2835decffa794fc6dbcbf24" xr:uid="{8DE28456-695B-4614-BFC2-36C4F00FA2E1}"/>
    <hyperlink ref="B495" r:id="rId440" tooltip="Emergência Ambiental: Acidente Ambiental" display="https://sei.ibama.gov.br/sei/controlador.php?acao=procedimento_trabalhar&amp;acao_origem=rel_bloco_protocolo_listar&amp;acao_retorno=rel_bloco_protocolo_listar&amp;id_procedimento=26152644&amp;id_bloco=203697&amp;infra_sistema=100000100&amp;infra_unidade_atual=110000529&amp;infra_hash=efe2613cf46aafdb2c0c220d75a115fe834e5e0643c6bd2d78975897acff647b" xr:uid="{68032B4F-3BA8-470F-8C2A-CB1A705B4137}"/>
    <hyperlink ref="B496" r:id="rId441" tooltip="Emergência Ambiental: Acidente Ambiental" display="https://sei.ibama.gov.br/sei/controlador.php?acao=procedimento_trabalhar&amp;acao_origem=rel_bloco_protocolo_listar&amp;acao_retorno=rel_bloco_protocolo_listar&amp;id_procedimento=26152186&amp;id_bloco=203697&amp;infra_sistema=100000100&amp;infra_unidade_atual=110000529&amp;infra_hash=08b1065d26fce00f632bfb395c5427653f328725845b40f35a45b5a34cfd556c" xr:uid="{FBACFB4B-4849-4C06-B0E4-FFD53513E7BD}"/>
    <hyperlink ref="B498" r:id="rId442" tooltip="Emergência Ambiental: Acidente Ambiental" display="https://sei.ibama.gov.br/sei/controlador.php?acao=procedimento_trabalhar&amp;acao_origem=rel_bloco_protocolo_listar&amp;acao_retorno=rel_bloco_protocolo_listar&amp;id_procedimento=26172953&amp;id_bloco=203697&amp;infra_sistema=100000100&amp;infra_unidade_atual=110000529&amp;infra_hash=bb63445099097bae34ca8c4c9996044a52c44ecf43e868888a6760d701d5c90d" xr:uid="{21F6F268-883A-4443-A1B2-1E287218EA74}"/>
    <hyperlink ref="B499" r:id="rId443" tooltip="Emergência Ambiental: Acidente Ambiental" display="https://sei.ibama.gov.br/sei/controlador.php?acao=procedimento_trabalhar&amp;acao_origem=rel_bloco_protocolo_listar&amp;acao_retorno=rel_bloco_protocolo_listar&amp;id_procedimento=26161863&amp;id_bloco=203697&amp;infra_sistema=100000100&amp;infra_unidade_atual=110000529&amp;infra_hash=171c0ef832ddf5b653f0b92d90af4fa8879db2ab058d74d632a75ed0063696f6" xr:uid="{5F251756-FE9B-4271-9041-82B4AF54A591}"/>
    <hyperlink ref="B500" r:id="rId444" tooltip="Emergência Ambiental: Acidente Ambiental" display="https://sei.ibama.gov.br/sei/controlador.php?acao=procedimento_trabalhar&amp;acao_origem=rel_bloco_protocolo_listar&amp;acao_retorno=rel_bloco_protocolo_listar&amp;id_procedimento=26171011&amp;id_bloco=203697&amp;infra_sistema=100000100&amp;infra_unidade_atual=110000529&amp;infra_hash=1aa47f93658ebf142a2c4ebecda6c93d51a699e682c0689859103d5f9c916723" xr:uid="{83C89C40-E0E3-4965-B333-3564D022AAA9}"/>
    <hyperlink ref="B501" r:id="rId445" tooltip="Emergência Ambiental: Acidente Ambiental" display="https://sei.ibama.gov.br/sei/controlador.php?acao=procedimento_trabalhar&amp;acao_origem=rel_bloco_protocolo_listar&amp;acao_retorno=rel_bloco_protocolo_listar&amp;id_procedimento=26178413&amp;id_bloco=203697&amp;infra_sistema=100000100&amp;infra_unidade_atual=110000529&amp;infra_hash=38e83e9ed9db7a1dfe7ece66801ac77c2c0685a3cb7458b33cddf6fbdc45ba71" xr:uid="{E07E092B-44F9-43EC-93C4-DBBC0B33120F}"/>
    <hyperlink ref="B503" r:id="rId446" tooltip="Emergência Ambiental: Acidente Ambiental" display="https://sei.ibama.gov.br/sei/controlador.php?acao=procedimento_trabalhar&amp;acao_origem=rel_bloco_protocolo_listar&amp;acao_retorno=rel_bloco_protocolo_listar&amp;id_procedimento=26178957&amp;id_bloco=203697&amp;infra_sistema=100000100&amp;infra_unidade_atual=110000529&amp;infra_hash=5c167508c54b6142eab833c7dc34f25a4d058ad5baff6903430ca3f3e97e88ce" xr:uid="{3008E1A2-2821-4BC8-AA73-EEB33923E20F}"/>
    <hyperlink ref="B504" r:id="rId447" tooltip="Emergência Ambiental: Acidente Ambiental" display="https://sei.ibama.gov.br/sei/controlador.php?acao=procedimento_trabalhar&amp;acao_origem=rel_bloco_protocolo_listar&amp;acao_retorno=rel_bloco_protocolo_listar&amp;id_procedimento=26251610&amp;id_bloco=203697&amp;infra_sistema=100000100&amp;infra_unidade_atual=110000529&amp;infra_hash=c9a7e1490b93fe36b198ed3f96447a1c571a72e94adfaca434a2f71763b4ea74" xr:uid="{2C4DD4FB-61F4-4C5E-B706-5F1E7CA4B388}"/>
    <hyperlink ref="B505" r:id="rId448" tooltip="Emergência Ambiental: Acidente Ambiental" display="https://sei.ibama.gov.br/sei/controlador.php?acao=procedimento_trabalhar&amp;acao_origem=rel_bloco_protocolo_listar&amp;acao_retorno=rel_bloco_protocolo_listar&amp;id_procedimento=26187682&amp;id_bloco=203697&amp;infra_sistema=100000100&amp;infra_unidade_atual=110000529&amp;infra_hash=1e84f650bb8a7c34395831215655f8356acbe7a27bf72e85e2ba5757f1c15351" xr:uid="{34519858-A317-4A08-88B7-2A05A32F64B4}"/>
    <hyperlink ref="B506" r:id="rId449" tooltip="Emergência Ambiental: Acidente Ambiental" display="https://sei.ibama.gov.br/sei/controlador.php?acao=procedimento_trabalhar&amp;acao_origem=rel_bloco_protocolo_listar&amp;acao_retorno=rel_bloco_protocolo_listar&amp;id_procedimento=26187621&amp;id_bloco=203697&amp;infra_sistema=100000100&amp;infra_unidade_atual=110000529&amp;infra_hash=38bc2593c19d3f421b35fc1e2388b61b15c7b3fbcbf083eddb411a7e3156cf29" xr:uid="{35D00EEB-A6E1-41A7-9571-D052965FE5EF}"/>
    <hyperlink ref="B507" r:id="rId450" tooltip="Emergência Ambiental: Acidente Ambiental" display="https://sei.ibama.gov.br/sei/controlador.php?acao=procedimento_trabalhar&amp;acao_origem=rel_bloco_protocolo_listar&amp;acao_retorno=rel_bloco_protocolo_listar&amp;id_procedimento=26194625&amp;id_bloco=203697&amp;infra_sistema=100000100&amp;infra_unidade_atual=110000529&amp;infra_hash=8aa8f8dd315a7453ffb87e688383d69fd74b7f05a67f97f175baff905982b2a4" xr:uid="{A121EC78-79E1-4808-AED8-1299148C0C36}"/>
    <hyperlink ref="B508" r:id="rId451" tooltip="Emergência Ambiental: Acidente Ambiental" display="https://sei.ibama.gov.br/sei/controlador.php?acao=procedimento_trabalhar&amp;acao_origem=rel_bloco_protocolo_listar&amp;acao_retorno=rel_bloco_protocolo_listar&amp;id_procedimento=26197952&amp;id_bloco=203697&amp;infra_sistema=100000100&amp;infra_unidade_atual=110000529&amp;infra_hash=24816207c36546edc6a68fa0dafe870aeec4329695f5029f91eb764ca6d8f18c" xr:uid="{2A584994-CD0D-4E69-A7E4-5433557C8EC2}"/>
    <hyperlink ref="B509" r:id="rId452" tooltip="Emergência Ambiental: Acidente Ambiental" display="https://sei.ibama.gov.br/sei/controlador.php?acao=procedimento_trabalhar&amp;acao_origem=rel_bloco_protocolo_listar&amp;acao_retorno=rel_bloco_protocolo_listar&amp;id_procedimento=26236311&amp;id_bloco=203697&amp;infra_sistema=100000100&amp;infra_unidade_atual=110000529&amp;infra_hash=7445d39865cd98170c5dec209fbd2ebce13080df66f9ab452418f573ead85d97" xr:uid="{32700C3A-62BA-47CD-90B4-53B23B67D0D6}"/>
    <hyperlink ref="B510" r:id="rId453" tooltip="Emergência Ambiental: Acidente Ambiental" display="https://sei.ibama.gov.br/sei/controlador.php?acao=procedimento_trabalhar&amp;acao_origem=rel_bloco_protocolo_listar&amp;acao_retorno=rel_bloco_protocolo_listar&amp;id_procedimento=26239925&amp;id_bloco=203697&amp;infra_sistema=100000100&amp;infra_unidade_atual=110000529&amp;infra_hash=244bd6f540f114cdc251e3c78b49c707ee7aca7b649954edcef35b9d26fb7e47" xr:uid="{311729E1-611F-409B-92DD-27339D0C5E07}"/>
    <hyperlink ref="B511" r:id="rId454" tooltip="Emergência Ambiental: Acidente Ambiental" display="https://sei.ibama.gov.br/sei/controlador.php?acao=procedimento_trabalhar&amp;acao_origem=rel_bloco_protocolo_listar&amp;acao_retorno=rel_bloco_protocolo_listar&amp;id_procedimento=26192652&amp;id_bloco=203697&amp;infra_sistema=100000100&amp;infra_unidade_atual=110000529&amp;infra_hash=4910495fe5f05d76a59a99f1df18d29cdc3c8ba48e1e0edc4e8ee0ef9a1e10e4" xr:uid="{BB749A4D-750E-4173-8782-92A0C1782C3D}"/>
    <hyperlink ref="B512" r:id="rId455" tooltip="Emergência Ambiental: Acidente Ambiental" display="https://sei.ibama.gov.br/sei/controlador.php?acao=procedimento_trabalhar&amp;acao_origem=rel_bloco_protocolo_listar&amp;acao_retorno=rel_bloco_protocolo_listar&amp;id_procedimento=26195896&amp;id_bloco=203697&amp;infra_sistema=100000100&amp;infra_unidade_atual=110000529&amp;infra_hash=68c068d349bb190235e5f2518a58674b8bd153d762b8ab682bb9e8087ace9164" xr:uid="{3BE02CA5-7242-4FC1-A8D4-C04E949D6F3A}"/>
    <hyperlink ref="B513" r:id="rId456" tooltip="Emergência Ambiental: Acidente Ambiental" display="https://sei.ibama.gov.br/sei/controlador.php?acao=procedimento_trabalhar&amp;acao_origem=rel_bloco_protocolo_listar&amp;acao_retorno=rel_bloco_protocolo_listar&amp;id_procedimento=26196303&amp;id_bloco=203697&amp;infra_sistema=100000100&amp;infra_unidade_atual=110000529&amp;infra_hash=edd4e3474e2e5e33d4b495e257e03861df5f16118bc61879fc0ce19f7890cd13" xr:uid="{E620B647-FA16-4F11-959B-66B02F6044D3}"/>
    <hyperlink ref="B514" r:id="rId457" tooltip="Emergência Ambiental: Acidente Ambiental" display="https://sei.ibama.gov.br/sei/controlador.php?acao=procedimento_trabalhar&amp;acao_origem=rel_bloco_protocolo_listar&amp;acao_retorno=rel_bloco_protocolo_listar&amp;id_procedimento=26235674&amp;id_bloco=203697&amp;infra_sistema=100000100&amp;infra_unidade_atual=110000529&amp;infra_hash=d87e431a417d35c6fd8d55c0c4d4bb0d63a99737d605d730d0700f8b0218c9b7" xr:uid="{A7BBB734-F2E4-4C90-AE69-FB19484EBD44}"/>
    <hyperlink ref="B515" r:id="rId458" tooltip="Emergência Ambiental: Acidente Ambiental" display="https://sei.ibama.gov.br/sei/controlador.php?acao=procedimento_trabalhar&amp;acao_origem=rel_bloco_protocolo_listar&amp;acao_retorno=rel_bloco_protocolo_listar&amp;id_procedimento=26205405&amp;id_bloco=203697&amp;infra_sistema=100000100&amp;infra_unidade_atual=110000529&amp;infra_hash=78f7c0bebe6e1f53b01491dce77a22f9e01e6cf757716fb15f83a4b5baf0f61b" xr:uid="{00629E72-202E-4A93-A664-B0220CAB9560}"/>
    <hyperlink ref="B516" r:id="rId459" tooltip="Emergência Ambiental: Acidente Ambiental" display="https://sei.ibama.gov.br/sei/controlador.php?acao=procedimento_trabalhar&amp;acao_origem=rel_bloco_protocolo_listar&amp;acao_retorno=rel_bloco_protocolo_listar&amp;id_procedimento=26260340&amp;id_bloco=203697&amp;infra_sistema=100000100&amp;infra_unidade_atual=110000529&amp;infra_hash=ef83447c6fe3cad4a26fdfbbb5c7022e733c36a5ac63c1be04f013cee022bcba" xr:uid="{48D5EFDB-EBE4-4B40-806F-4A7D90D76B94}"/>
    <hyperlink ref="B517" r:id="rId460" tooltip="Emergência Ambiental: Acidente Ambiental" display="https://sei.ibama.gov.br/sei/controlador.php?acao=procedimento_trabalhar&amp;acao_origem=rel_bloco_protocolo_listar&amp;acao_retorno=rel_bloco_protocolo_listar&amp;id_procedimento=26202386&amp;id_bloco=203697&amp;infra_sistema=100000100&amp;infra_unidade_atual=110000529&amp;infra_hash=690e60019fe0dfdabc7709709ef8a9f886fc8e0b8107d8cea53b3e2c6aaf19f4" xr:uid="{9678315D-17F1-406E-8E6C-3D7888790BC6}"/>
    <hyperlink ref="B518" r:id="rId461" tooltip="Emergência Ambiental: Acidente Ambiental" display="https://sei.ibama.gov.br/sei/controlador.php?acao=procedimento_trabalhar&amp;acao_origem=rel_bloco_protocolo_listar&amp;acao_retorno=rel_bloco_protocolo_listar&amp;id_procedimento=26201649&amp;id_bloco=203697&amp;infra_sistema=100000100&amp;infra_unidade_atual=110000529&amp;infra_hash=d1bfd3abefee392972bf35bd4218d4a50d12785acf40f6316f312d9ab1007916" xr:uid="{606267DF-DFC4-4D6A-9B3B-78DA3C1BCDEB}"/>
    <hyperlink ref="B519" r:id="rId462" tooltip="Emergência Ambiental: Acidente Ambiental" display="https://sei.ibama.gov.br/sei/controlador.php?acao=procedimento_trabalhar&amp;acao_origem=rel_bloco_protocolo_listar&amp;acao_retorno=rel_bloco_protocolo_listar&amp;id_procedimento=26203081&amp;id_bloco=203697&amp;infra_sistema=100000100&amp;infra_unidade_atual=110000529&amp;infra_hash=e65495545e481e8db7869c8479613025df26867de80b27350a5e11421abf45c2" xr:uid="{3359AEA8-2C80-48D1-AAE0-9466FA04EA8B}"/>
    <hyperlink ref="B520" r:id="rId463" tooltip="Emergência Ambiental: Acidente Ambiental" display="https://sei.ibama.gov.br/sei/controlador.php?acao=procedimento_trabalhar&amp;acao_origem=rel_bloco_protocolo_listar&amp;acao_retorno=rel_bloco_protocolo_listar&amp;id_procedimento=26200056&amp;id_bloco=203697&amp;infra_sistema=100000100&amp;infra_unidade_atual=110000529&amp;infra_hash=e89728ac81a4fa3f80dad11e83bc93e42f0687158f206a6a4941a216cb7c0f6a" xr:uid="{E62CC5EC-41A8-44AF-84A0-2053BB9FBE13}"/>
    <hyperlink ref="B521" r:id="rId464" tooltip="Emergência Ambiental: Acidente Ambiental" display="https://sei.ibama.gov.br/sei/controlador.php?acao=procedimento_trabalhar&amp;acao_origem=rel_bloco_protocolo_listar&amp;acao_retorno=rel_bloco_protocolo_listar&amp;id_procedimento=26209676&amp;id_bloco=203697&amp;infra_sistema=100000100&amp;infra_unidade_atual=110000529&amp;infra_hash=e7be571748b4aac6617729e90620b36b97576e566d6c16f28e9265e5c70b9519" xr:uid="{F47BAC78-DB69-42B1-BAF5-A3CB7A2C07AC}"/>
    <hyperlink ref="B522" r:id="rId465" tooltip="Emergência Ambiental: Acidente Ambiental" display="https://sei.ibama.gov.br/sei/controlador.php?acao=procedimento_trabalhar&amp;acao_origem=rel_bloco_protocolo_listar&amp;acao_retorno=rel_bloco_protocolo_listar&amp;id_procedimento=26221670&amp;id_bloco=203697&amp;infra_sistema=100000100&amp;infra_unidade_atual=110000529&amp;infra_hash=b5e81e751ab8a1255ff62416c70d3387dcd394801847d5af3df53ced3d3a149b" xr:uid="{2D5A2D14-D38B-41F4-A51D-DD2AB9C31E37}"/>
    <hyperlink ref="B523" r:id="rId466" tooltip="Emergência Ambiental: Acidente Ambiental" display="https://sei.ibama.gov.br/sei/controlador.php?acao=procedimento_trabalhar&amp;acao_origem=rel_bloco_protocolo_listar&amp;acao_retorno=rel_bloco_protocolo_listar&amp;id_procedimento=26227945&amp;id_bloco=203697&amp;infra_sistema=100000100&amp;infra_unidade_atual=110000529&amp;infra_hash=7e4fef906cb204cb9f378307217d12b7e535b61f9f5e9dee8b09f583a47b2627" xr:uid="{828BECC9-327B-4F4D-B7A6-F04B71D62668}"/>
    <hyperlink ref="B524" r:id="rId467" tooltip="Emergência Ambiental: Acidente Ambiental" display="https://sei.ibama.gov.br/sei/controlador.php?acao=procedimento_trabalhar&amp;acao_origem=rel_bloco_protocolo_listar&amp;acao_retorno=rel_bloco_protocolo_listar&amp;id_procedimento=26240699&amp;id_bloco=203697&amp;infra_sistema=100000100&amp;infra_unidade_atual=110000529&amp;infra_hash=0b31435a3ddcb2bc7a810d046f826845e85017772ec43d20eec82de94a86a402" xr:uid="{02194871-FBD2-4D8D-B08A-5F8C7159E682}"/>
    <hyperlink ref="B525" r:id="rId468" tooltip="Emergência Ambiental: Acidente Ambiental" display="https://sei.ibama.gov.br/sei/controlador.php?acao=procedimento_trabalhar&amp;acao_origem=rel_bloco_protocolo_listar&amp;acao_retorno=rel_bloco_protocolo_listar&amp;id_procedimento=26242821&amp;id_bloco=203697&amp;infra_sistema=100000100&amp;infra_unidade_atual=110000529&amp;infra_hash=5801fc0b9e90171e4b1204b63a29188c85140d55a13d6910f5a5f9e5f2f54a5a" xr:uid="{C76DECFE-365E-4A61-98D8-60B65CEABA28}"/>
    <hyperlink ref="B526" r:id="rId469" tooltip="Emergência Ambiental: Acidente Ambiental" display="https://sei.ibama.gov.br/sei/controlador.php?acao=procedimento_trabalhar&amp;acao_origem=rel_bloco_protocolo_listar&amp;acao_retorno=rel_bloco_protocolo_listar&amp;id_procedimento=26241490&amp;id_bloco=203697&amp;infra_sistema=100000100&amp;infra_unidade_atual=110000529&amp;infra_hash=60368055fb276ae785d80c3b62d7718c075f4767252db9f5f5d89d2db01b4139" xr:uid="{C8B82D6C-59CD-4362-9562-27DCE4B24619}"/>
    <hyperlink ref="B528" r:id="rId470" tooltip="Emergência Ambiental: Acidente Ambiental" display="https://sei.ibama.gov.br/sei/controlador.php?acao=procedimento_trabalhar&amp;acao_origem=rel_bloco_protocolo_listar&amp;acao_retorno=rel_bloco_protocolo_listar&amp;id_procedimento=26264679&amp;id_bloco=203697&amp;infra_sistema=100000100&amp;infra_unidade_atual=110000529&amp;infra_hash=1d76839f3c913568ce55b7426de1b9b798fe563ee12dc46124c20716688f044d" xr:uid="{6888324B-AD7C-4AD1-9454-BEBEF82802DB}"/>
    <hyperlink ref="B529" r:id="rId471" tooltip="Emergência Ambiental: Acidente Ambiental" display="https://sei.ibama.gov.br/sei/controlador.php?acao=procedimento_trabalhar&amp;acao_origem=rel_bloco_protocolo_listar&amp;acao_retorno=rel_bloco_protocolo_listar&amp;id_procedimento=26314027&amp;id_bloco=203697&amp;infra_sistema=100000100&amp;infra_unidade_atual=110000529&amp;infra_hash=c2a23bd3b5e850c4ba93ffadbaed487f04889a08b3b4a3cdb9e9633cc179820c" xr:uid="{ADF3417D-2023-479A-B471-DA40269C498D}"/>
    <hyperlink ref="B530" r:id="rId472" tooltip="Emergência Ambiental: Acidente Ambiental" display="https://sei.ibama.gov.br/sei/controlador.php?acao=procedimento_trabalhar&amp;acao_origem=rel_bloco_protocolo_listar&amp;acao_retorno=rel_bloco_protocolo_listar&amp;id_procedimento=26264106&amp;id_bloco=203697&amp;infra_sistema=100000100&amp;infra_unidade_atual=110000529&amp;infra_hash=64acbf6ea412e0fb8f1efd16b56700114f4ab21ab22bae6209dc87804e72d173" xr:uid="{9DDF4CEF-155D-4926-BA4C-EFB2561D97E7}"/>
    <hyperlink ref="B531" r:id="rId473" tooltip="Emergência Ambiental: Acidente Ambiental" display="https://sei.ibama.gov.br/sei/controlador.php?acao=procedimento_trabalhar&amp;acao_origem=rel_bloco_protocolo_listar&amp;acao_retorno=rel_bloco_protocolo_listar&amp;id_procedimento=26270507&amp;id_bloco=203697&amp;infra_sistema=100000100&amp;infra_unidade_atual=110000529&amp;infra_hash=2c4e0050a0dfa40a887886f46f0b774f8d573088f9c2325c769c64bdd8722ad6" xr:uid="{54AEE419-1AEE-4334-B6AA-F52D63B67F4D}"/>
    <hyperlink ref="B532" r:id="rId474" tooltip="Emergência Ambiental: Acidente Ambiental" display="https://sei.ibama.gov.br/sei/controlador.php?acao=procedimento_trabalhar&amp;acao_origem=rel_bloco_protocolo_listar&amp;acao_retorno=rel_bloco_protocolo_listar&amp;id_procedimento=26300675&amp;id_bloco=203697&amp;infra_sistema=100000100&amp;infra_unidade_atual=110000529&amp;infra_hash=de405beff773643e26772fed5260281e4c026c3f5c5feec27067f4bd262b32eb" xr:uid="{9AAF691D-1537-472C-94D2-11CBCF8AC79F}"/>
    <hyperlink ref="B533" r:id="rId475" tooltip="Emergência Ambiental: Acidente Ambiental" display="https://sei.ibama.gov.br/sei/controlador.php?acao=procedimento_trabalhar&amp;acao_origem=rel_bloco_protocolo_listar&amp;acao_retorno=rel_bloco_protocolo_listar&amp;id_procedimento=26299188&amp;id_bloco=203697&amp;infra_sistema=100000100&amp;infra_unidade_atual=110000529&amp;infra_hash=30b31bddc073749c451c537fdcd78fe42415e15d78ed5e470c22964b4f12b12b" xr:uid="{FF6A57B6-A874-4439-9113-C85E8F50977C}"/>
    <hyperlink ref="B534" r:id="rId476" tooltip="Emergência Ambiental: Acidente Ambiental" display="https://sei.ibama.gov.br/sei/controlador.php?acao=procedimento_trabalhar&amp;acao_origem=rel_bloco_protocolo_listar&amp;acao_retorno=rel_bloco_protocolo_listar&amp;id_procedimento=26294936&amp;id_bloco=203697&amp;infra_sistema=100000100&amp;infra_unidade_atual=110000529&amp;infra_hash=f3ba692e4ba29c5d2fab6985622a665462344252b6b11976b05828bfd668b58e" xr:uid="{4E764557-DE13-4B8F-AFF8-25778416BA58}"/>
    <hyperlink ref="B535" r:id="rId477" tooltip="Emergência Ambiental: Acidente Ambiental" display="https://sei.ibama.gov.br/sei/controlador.php?acao=procedimento_trabalhar&amp;acao_origem=rel_bloco_protocolo_listar&amp;acao_retorno=rel_bloco_protocolo_listar&amp;id_procedimento=26297776&amp;id_bloco=203697&amp;infra_sistema=100000100&amp;infra_unidade_atual=110000529&amp;infra_hash=d9ca514ae944faf299b597e84e58ab313955183828fa3116afde32b13df5fcfb" xr:uid="{5997DCBC-145B-4AE5-B57D-9AFC0EC2B4AB}"/>
    <hyperlink ref="B536" r:id="rId478" tooltip="Emergência Ambiental: Acidente Ambiental" display="https://sei.ibama.gov.br/sei/controlador.php?acao=procedimento_trabalhar&amp;acao_origem=rel_bloco_protocolo_listar&amp;acao_retorno=rel_bloco_protocolo_listar&amp;id_procedimento=26317195&amp;id_bloco=203697&amp;infra_sistema=100000100&amp;infra_unidade_atual=110000529&amp;infra_hash=9ce702860db96515e715bf7b70e4efaf411777031bb5744411c3ca3b251852fa" xr:uid="{5FD75DC1-B0E2-43A7-94DF-DE0E588BA2C2}"/>
    <hyperlink ref="B537" r:id="rId479" tooltip="Emergência Ambiental: Acidente Ambiental" display="https://sei.ibama.gov.br/sei/controlador.php?acao=procedimento_trabalhar&amp;acao_origem=rel_bloco_protocolo_listar&amp;acao_retorno=rel_bloco_protocolo_listar&amp;id_procedimento=26295560&amp;id_bloco=203697&amp;infra_sistema=100000100&amp;infra_unidade_atual=110000529&amp;infra_hash=7cf3db4ca83b66be5a1f4983e9eaa6980afa5642489fc6c6de8e01c5694e8c1f" xr:uid="{0DF0D568-6E8D-4D4F-A996-739EC641057A}"/>
    <hyperlink ref="B538" r:id="rId480" tooltip="Emergência Ambiental: Acidente Ambiental" display="https://sei.ibama.gov.br/sei/controlador.php?acao=procedimento_trabalhar&amp;acao_origem=rel_bloco_protocolo_listar&amp;acao_retorno=rel_bloco_protocolo_listar&amp;id_procedimento=26298507&amp;id_bloco=203697&amp;infra_sistema=100000100&amp;infra_unidade_atual=110000529&amp;infra_hash=fc62184f828bd2ec794086fd0b32026a0d01ba53a0ccedfbd43b15326118829f" xr:uid="{C4F8190B-315B-45DC-B510-7CD632DC2E01}"/>
    <hyperlink ref="B539" r:id="rId481" tooltip="Emergência Ambiental: Acidente Ambiental" display="https://sei.ibama.gov.br/sei/controlador.php?acao=procedimento_trabalhar&amp;acao_origem=rel_bloco_protocolo_listar&amp;acao_retorno=rel_bloco_protocolo_listar&amp;id_procedimento=26301440&amp;id_bloco=203697&amp;infra_sistema=100000100&amp;infra_unidade_atual=110000529&amp;infra_hash=9046f704a1bf8478f1bf301dabeaada6083a6b70accbc986112b9642917b9af4" xr:uid="{39117D68-1AA9-45B9-90BC-B380AACE39C0}"/>
    <hyperlink ref="B540" r:id="rId482" tooltip="Emergência Ambiental: Acidente Ambiental" display="https://sei.ibama.gov.br/sei/controlador.php?acao=procedimento_trabalhar&amp;acao_origem=rel_bloco_protocolo_listar&amp;acao_retorno=rel_bloco_protocolo_listar&amp;id_procedimento=26302155&amp;id_bloco=203697&amp;infra_sistema=100000100&amp;infra_unidade_atual=110000529&amp;infra_hash=81b616416ae6630bbbd9282cfbec45f91ea3dfd14412333cfb0444a229c540ce" xr:uid="{887CAA6A-633F-47C0-9786-3441AC2CD42F}"/>
    <hyperlink ref="B541" r:id="rId483" tooltip="Emergência Ambiental: Acidente Ambiental" display="https://sei.ibama.gov.br/sei/controlador.php?acao=procedimento_trabalhar&amp;acao_origem=rel_bloco_protocolo_listar&amp;acao_retorno=rel_bloco_protocolo_listar&amp;id_procedimento=26389929&amp;id_bloco=203697&amp;infra_sistema=100000100&amp;infra_unidade_atual=110000529&amp;infra_hash=ae77059e06af665250eccb05bfe2fb7950c6468e7e6133c2a95515e20d1c173b" xr:uid="{BBF11838-A63A-4968-8D0F-87ABBA67F70D}"/>
    <hyperlink ref="B542" r:id="rId484" tooltip="Emergência Ambiental: Acidente Ambiental" display="https://sei.ibama.gov.br/sei/controlador.php?acao=procedimento_trabalhar&amp;acao_origem=rel_bloco_protocolo_listar&amp;acao_retorno=rel_bloco_protocolo_listar&amp;id_procedimento=26335917&amp;id_bloco=203697&amp;infra_sistema=100000100&amp;infra_unidade_atual=110000529&amp;infra_hash=9cc12be67b5e23a6f074d87ade1f500acf1680d6d0d6446a907fd7d5aa082efb" xr:uid="{DFBBEACC-F464-415E-A434-A86E44EF0832}"/>
    <hyperlink ref="B543" r:id="rId485" tooltip="Emergência Ambiental: Acidente Ambiental" display="https://sei.ibama.gov.br/sei/controlador.php?acao=procedimento_trabalhar&amp;acao_origem=rel_bloco_protocolo_listar&amp;acao_retorno=rel_bloco_protocolo_listar&amp;id_procedimento=26333571&amp;id_bloco=203697&amp;infra_sistema=100000100&amp;infra_unidade_atual=110000529&amp;infra_hash=28c7cbde68391caea3a2486091278db3d0b693f4f89cd30e39d82a5e8f62eff7" xr:uid="{CD83F928-99C5-4BA4-BBD1-EE86E535E1A7}"/>
    <hyperlink ref="B544" r:id="rId486" tooltip="Emergência Ambiental: Acidente Ambiental" display="https://sei.ibama.gov.br/sei/controlador.php?acao=procedimento_trabalhar&amp;acao_origem=rel_bloco_protocolo_listar&amp;acao_retorno=rel_bloco_protocolo_listar&amp;id_procedimento=26336747&amp;id_bloco=203697&amp;infra_sistema=100000100&amp;infra_unidade_atual=110000529&amp;infra_hash=8a0c611774eee4c843f5dcb9b199e869993157b587d9b8df9a753575083af6be" xr:uid="{B5E6FBFC-062C-441C-93F9-9405E5046B81}"/>
    <hyperlink ref="B546" r:id="rId487" tooltip="Emergência Ambiental: Acidente Ambiental" display="https://sei.ibama.gov.br/sei/controlador.php?acao=procedimento_trabalhar&amp;acao_origem=rel_bloco_protocolo_listar&amp;acao_retorno=rel_bloco_protocolo_listar&amp;id_procedimento=26351850&amp;id_bloco=203697&amp;infra_sistema=100000100&amp;infra_unidade_atual=110000529&amp;infra_hash=90bee3a9f9483185707267df42f57f3a33249094b4cdf13d1d2513ca07a1a5ee" xr:uid="{9F9B61FE-67A5-4FDE-8B4F-91BA1B5851F6}"/>
    <hyperlink ref="B547" r:id="rId488" tooltip="Emergência Ambiental: Acidente Ambiental" display="https://sei.ibama.gov.br/sei/controlador.php?acao=procedimento_trabalhar&amp;acao_origem=rel_bloco_protocolo_listar&amp;acao_retorno=rel_bloco_protocolo_listar&amp;id_procedimento=26332384&amp;id_bloco=203697&amp;infra_sistema=100000100&amp;infra_unidade_atual=110000529&amp;infra_hash=d6170ee69791d885586a6f3b05f0d2627c9cae5f609c04ba88dca6803867c8a8" xr:uid="{83FEE45E-B7A3-403F-A7E7-9F19DEDAF12F}"/>
    <hyperlink ref="B548" r:id="rId489" tooltip="Emergência Ambiental: Acidente Ambiental" display="https://sei.ibama.gov.br/sei/controlador.php?acao=procedimento_trabalhar&amp;acao_origem=rel_bloco_protocolo_listar&amp;acao_retorno=rel_bloco_protocolo_listar&amp;id_procedimento=26336264&amp;id_bloco=203697&amp;infra_sistema=100000100&amp;infra_unidade_atual=110000529&amp;infra_hash=c6de989cea7c51dd81809bbb10dc2a19f339336eb89c4d1210416954ee6a034e" xr:uid="{3C8CBE0E-EFA0-4E6B-9658-8FBE75CC5C48}"/>
    <hyperlink ref="B549" r:id="rId490" tooltip="Emergência Ambiental: Acidente Ambiental" display="https://sei.ibama.gov.br/sei/controlador.php?acao=procedimento_trabalhar&amp;acao_origem=rel_bloco_protocolo_listar&amp;acao_retorno=rel_bloco_protocolo_listar&amp;id_procedimento=26380049&amp;id_bloco=203697&amp;infra_sistema=100000100&amp;infra_unidade_atual=110000529&amp;infra_hash=2b4105af1ae9c2bee311d44ca1eecb604e5f216f150d25afc1d01e05b1923ceb" xr:uid="{85E69225-6D08-4D2E-B968-32FC29938D88}"/>
    <hyperlink ref="B550" r:id="rId491" tooltip="Emergência Ambiental: Acidente Ambiental" display="https://sei.ibama.gov.br/sei/controlador.php?acao=procedimento_trabalhar&amp;acao_origem=rel_bloco_protocolo_listar&amp;acao_retorno=rel_bloco_protocolo_listar&amp;id_procedimento=26331620&amp;id_bloco=203697&amp;infra_sistema=100000100&amp;infra_unidade_atual=110000529&amp;infra_hash=1b5500bfa821e8d903a468067c751ee5ea3279a72957dab90cf442ff1b6d7a59" xr:uid="{27450135-67CE-4F06-ABF2-6C8759A4404D}"/>
    <hyperlink ref="B551" r:id="rId492" tooltip="Emergência Ambiental: Acidente Ambiental" display="https://sei.ibama.gov.br/sei/controlador.php?acao=procedimento_trabalhar&amp;acao_origem=rel_bloco_protocolo_listar&amp;acao_retorno=rel_bloco_protocolo_listar&amp;id_procedimento=26369436&amp;id_bloco=203697&amp;infra_sistema=100000100&amp;infra_unidade_atual=110000529&amp;infra_hash=4c5ed0ed5c1b71e1c024ea48bc24e054cb47313e9e2d3862f85ccff86a9c50cf" xr:uid="{517F0049-D049-40B7-832B-C9F4606EF2D7}"/>
    <hyperlink ref="B552" r:id="rId493" tooltip="Emergência Ambiental: Acidente Ambiental" display="https://sei.ibama.gov.br/sei/controlador.php?acao=procedimento_trabalhar&amp;acao_origem=rel_bloco_protocolo_listar&amp;acao_retorno=rel_bloco_protocolo_listar&amp;id_procedimento=26336843&amp;id_bloco=203697&amp;infra_sistema=100000100&amp;infra_unidade_atual=110000529&amp;infra_hash=8a64e25e26e04ae4f552dd3e51f05acb9d4613ec7c482e1b56cec578ea542f92" xr:uid="{ADC20C97-1D17-4971-BBC0-3D914F47D90C}"/>
    <hyperlink ref="B554" r:id="rId494" tooltip="Emergência Ambiental: Acidente Ambiental" display="https://sei.ibama.gov.br/sei/controlador.php?acao=procedimento_trabalhar&amp;acao_origem=rel_bloco_protocolo_listar&amp;acao_retorno=rel_bloco_protocolo_listar&amp;id_procedimento=26409906&amp;id_bloco=203697&amp;infra_sistema=100000100&amp;infra_unidade_atual=110000529&amp;infra_hash=c0cce0ffc1f8b16bda11da9f33984432acbb2321ba956ebf73ab619fe696aef2" xr:uid="{4C09C3A5-599F-4A47-8AE8-D74DF1BDD7F0}"/>
    <hyperlink ref="B556" r:id="rId495" tooltip="Emergência Ambiental: Acidente Ambiental" display="https://sei.ibama.gov.br/sei/controlador.php?acao=procedimento_trabalhar&amp;acao_origem=rel_bloco_protocolo_listar&amp;acao_retorno=rel_bloco_protocolo_listar&amp;id_procedimento=26376789&amp;id_bloco=203697&amp;infra_sistema=100000100&amp;infra_unidade_atual=110000529&amp;infra_hash=f1b0d645133e0322ca39ef673dc8dcda1584be3e9108064bdf9e3a71e7076e89" xr:uid="{EE5FB6CF-5A72-4963-9D9F-288DDD386009}"/>
    <hyperlink ref="B557" r:id="rId496" tooltip="Emergência Ambiental: Acidente Ambiental" display="https://sei.ibama.gov.br/sei/controlador.php?acao=procedimento_trabalhar&amp;acao_origem=rel_bloco_protocolo_listar&amp;acao_retorno=rel_bloco_protocolo_listar&amp;id_procedimento=26393158&amp;id_bloco=203697&amp;infra_sistema=100000100&amp;infra_unidade_atual=110000529&amp;infra_hash=148ed20b01ba9572ec4caa46ccf88d7c0f73283ac81b0d437808ff15e630d411" xr:uid="{45443B27-8A58-4855-BF99-E7E56ACFCEE6}"/>
    <hyperlink ref="B558" r:id="rId497" tooltip="Emergência Ambiental: Acidente Ambiental" display="https://sei.ibama.gov.br/sei/controlador.php?acao=procedimento_trabalhar&amp;acao_origem=rel_bloco_protocolo_listar&amp;acao_retorno=rel_bloco_protocolo_listar&amp;id_procedimento=26400289&amp;id_bloco=203697&amp;infra_sistema=100000100&amp;infra_unidade_atual=110000529&amp;infra_hash=53c28c56bb0e2b7499b7a25e88e3093291e08c7ba7d7960a4fb0c94afaa60b65" xr:uid="{41DD0282-F295-433C-9724-5820A51C6F84}"/>
    <hyperlink ref="B559" r:id="rId498" tooltip="Emergência Ambiental: Acidente Ambiental" display="https://sei.ibama.gov.br/sei/controlador.php?acao=procedimento_trabalhar&amp;acao_origem=rel_bloco_protocolo_listar&amp;acao_retorno=rel_bloco_protocolo_listar&amp;id_procedimento=26393232&amp;id_bloco=203697&amp;infra_sistema=100000100&amp;infra_unidade_atual=110000529&amp;infra_hash=abd9c7dc030dd0d200973f62aeefbd199a44ab49ffad1742a2e86d7c880f4f44" xr:uid="{A5C10366-4003-4815-A5E3-026B331339C7}"/>
    <hyperlink ref="B560" r:id="rId499" tooltip="Emergência Ambiental: Acidente Ambiental" display="https://sei.ibama.gov.br/sei/controlador.php?acao=procedimento_trabalhar&amp;acao_origem=rel_bloco_protocolo_listar&amp;acao_retorno=rel_bloco_protocolo_listar&amp;id_procedimento=26407931&amp;id_bloco=203697&amp;infra_sistema=100000100&amp;infra_unidade_atual=110000529&amp;infra_hash=0bcedfecdb3fba9e275fbbbbb21284a59a66b38b553d9fef60f7fe45de51b113" xr:uid="{536BD411-F30C-4D5A-9ED1-7ABD7B2BC15F}"/>
    <hyperlink ref="B561" r:id="rId500" tooltip="Emergência Ambiental: Acidente Ambiental" display="https://sei.ibama.gov.br/sei/controlador.php?acao=procedimento_trabalhar&amp;acao_origem=rel_bloco_protocolo_listar&amp;acao_retorno=rel_bloco_protocolo_listar&amp;id_procedimento=26417427&amp;id_bloco=203697&amp;infra_sistema=100000100&amp;infra_unidade_atual=110000529&amp;infra_hash=ed5a3205102b5578e145ce92acd12e3b5e33bf170a297ad1f52cc88f473565da" xr:uid="{020A0FF3-D6E7-45FD-8332-8DFA45087912}"/>
    <hyperlink ref="B562" r:id="rId501" tooltip="Emergência Ambiental: Acidente Ambiental" display="https://sei.ibama.gov.br/sei/controlador.php?acao=procedimento_trabalhar&amp;acao_origem=rel_bloco_protocolo_listar&amp;acao_retorno=rel_bloco_protocolo_listar&amp;id_procedimento=26424990&amp;id_bloco=203697&amp;infra_sistema=100000100&amp;infra_unidade_atual=110000529&amp;infra_hash=1da0a6c554328d0b58f73af70237c833190f79ce9072f1984af7e8bc437a1c21" xr:uid="{8D82A668-5F88-44FD-8745-0E635010789E}"/>
    <hyperlink ref="B564" r:id="rId502" tooltip="Emergência Ambiental: Acidente Ambiental" display="https://sei.ibama.gov.br/sei/controlador.php?acao=procedimento_trabalhar&amp;acao_origem=rel_bloco_protocolo_listar&amp;acao_retorno=rel_bloco_protocolo_listar&amp;id_procedimento=26410988&amp;id_bloco=203697&amp;infra_sistema=100000100&amp;infra_unidade_atual=110000529&amp;infra_hash=7b011bf6ed4555c7a540e31824621db1bc4f81d97c14a863af884dac035500d4" xr:uid="{436F9FCC-93AB-4459-ADE1-3F59B2491491}"/>
    <hyperlink ref="B566" r:id="rId503" tooltip="Emergência Ambiental: Acidente Ambiental" display="https://sei.ibama.gov.br/sei/controlador.php?acao=procedimento_trabalhar&amp;acao_origem=rel_bloco_protocolo_listar&amp;acao_retorno=rel_bloco_protocolo_listar&amp;id_procedimento=26422310&amp;id_bloco=203697&amp;infra_sistema=100000100&amp;infra_unidade_atual=110000529&amp;infra_hash=c17f5541e6cb1380517dbfd36670c16066d2d37bead2ee07807c73391e5fcf03" xr:uid="{055434FB-D612-4740-BC6E-14D3550BE9A0}"/>
    <hyperlink ref="B567" r:id="rId504" tooltip="Emergência Ambiental: Acidente Ambiental" display="https://sei.ibama.gov.br/sei/controlador.php?acao=procedimento_trabalhar&amp;acao_origem=rel_bloco_protocolo_listar&amp;acao_retorno=rel_bloco_protocolo_listar&amp;id_procedimento=26625831&amp;id_bloco=203697&amp;infra_sistema=100000100&amp;infra_unidade_atual=110000529&amp;infra_hash=2009dfe4b489f5b4fef2a749580e6d357aa06de872ec83adafd1c53c7e1ba231" xr:uid="{F7E6C1B4-FC2D-4894-B19A-7D4395CE9B58}"/>
    <hyperlink ref="B568" r:id="rId505" tooltip="Emergência Ambiental: Acidente Ambiental" display="https://sei.ibama.gov.br/sei/controlador.php?acao=procedimento_trabalhar&amp;acao_origem=rel_bloco_protocolo_listar&amp;acao_retorno=rel_bloco_protocolo_listar&amp;id_procedimento=26419998&amp;id_bloco=203697&amp;infra_sistema=100000100&amp;infra_unidade_atual=110000529&amp;infra_hash=c1a9c3062fb1ebca8778ca01ce9d2be57dd639a77a8e9edbfe3a8f2a4bb453ee" xr:uid="{B3A9866C-9695-42A7-9D3C-D3E015A6F5B0}"/>
    <hyperlink ref="B569" r:id="rId506" tooltip="Emergência Ambiental: Acidente Ambiental" display="https://sei.ibama.gov.br/sei/controlador.php?acao=procedimento_trabalhar&amp;acao_origem=rel_bloco_protocolo_listar&amp;acao_retorno=rel_bloco_protocolo_listar&amp;id_procedimento=26462681&amp;id_bloco=203697&amp;infra_sistema=100000100&amp;infra_unidade_atual=110000529&amp;infra_hash=1a51fd20d5e0689c0f010337dc24b093b8677efe30a0633bea8780cf81180d62" xr:uid="{99187C1C-821C-4D0F-9D84-09C8A5C83843}"/>
    <hyperlink ref="B570" r:id="rId507" tooltip="Emergência Ambiental: Acidente Ambiental" display="https://sei.ibama.gov.br/sei/controlador.php?acao=procedimento_trabalhar&amp;acao_origem=rel_bloco_protocolo_listar&amp;acao_retorno=rel_bloco_protocolo_listar&amp;id_procedimento=26429928&amp;id_bloco=203697&amp;infra_sistema=100000100&amp;infra_unidade_atual=110000529&amp;infra_hash=52c332204a61888ef61af76995cf0773452685424215d19d217da5fad1eb6412" xr:uid="{A082A81B-73AA-4A88-B2D9-7FDF82F71564}"/>
    <hyperlink ref="B571" r:id="rId508" tooltip="Emergência Ambiental: Acidente Ambiental" display="https://sei.ibama.gov.br/sei/controlador.php?acao=procedimento_trabalhar&amp;acao_origem=rel_bloco_protocolo_listar&amp;acao_retorno=rel_bloco_protocolo_listar&amp;id_procedimento=26453810&amp;id_bloco=203697&amp;infra_sistema=100000100&amp;infra_unidade_atual=110000529&amp;infra_hash=0986eed098a8e1c5dd2c061a3585873d2d69ddb90245b4fe10874b393b829324" xr:uid="{374C38B5-858C-4ADB-A790-D78091793A10}"/>
    <hyperlink ref="B572" r:id="rId509" tooltip="Emergência Ambiental: Acidente Ambiental" display="https://sei.ibama.gov.br/sei/controlador.php?acao=procedimento_trabalhar&amp;acao_origem=rel_bloco_protocolo_listar&amp;acao_retorno=rel_bloco_protocolo_listar&amp;id_procedimento=26429523&amp;id_bloco=203697&amp;infra_sistema=100000100&amp;infra_unidade_atual=110000529&amp;infra_hash=4dac72ab0326a5c1980e8375114742b7f7b234dd5d21cd73939b5b2f96108db6" xr:uid="{907EDDE9-F757-4517-B325-C4B0ED2D2773}"/>
    <hyperlink ref="B573" r:id="rId510" tooltip="Emergência Ambiental: Acidente Ambiental" display="https://sei.ibama.gov.br/sei/controlador.php?acao=procedimento_trabalhar&amp;acao_origem=rel_bloco_protocolo_listar&amp;acao_retorno=rel_bloco_protocolo_listar&amp;id_procedimento=26429518&amp;id_bloco=203697&amp;infra_sistema=100000100&amp;infra_unidade_atual=110000529&amp;infra_hash=11e9c67c09622726267c7f63dc9b58be62973bbb2c302cfc1fedec29dbc33ef0" xr:uid="{5000DE76-3A4C-49AC-AFCA-0E772FB07269}"/>
    <hyperlink ref="B574" r:id="rId511" tooltip="Emergência Ambiental: Acidente Ambiental" display="https://sei.ibama.gov.br/sei/controlador.php?acao=procedimento_trabalhar&amp;acao_origem=rel_bloco_protocolo_listar&amp;acao_retorno=rel_bloco_protocolo_listar&amp;id_procedimento=26429943&amp;id_bloco=203697&amp;infra_sistema=100000100&amp;infra_unidade_atual=110000529&amp;infra_hash=c1e69ad2a4c6230d38639daf455c2d989d2390fe8f503d78b68dcceb45529c7b" xr:uid="{1B2184C8-4080-4586-899C-4A1132A7E425}"/>
    <hyperlink ref="B576" r:id="rId512" tooltip="Emergência Ambiental: Acidente Ambiental" display="https://sei.ibama.gov.br/sei/controlador.php?acao=procedimento_trabalhar&amp;acao_origem=rel_bloco_protocolo_listar&amp;acao_retorno=rel_bloco_protocolo_listar&amp;id_procedimento=26545072&amp;id_bloco=203697&amp;infra_sistema=100000100&amp;infra_unidade_atual=110000529&amp;infra_hash=119f8edd2dfb243230c7683b2a66edb0112a211f0a7cc980e3c70c62362a1d6c" xr:uid="{DA6384F4-7E26-491D-BA4D-31B3A803D4DF}"/>
    <hyperlink ref="B577" r:id="rId513" tooltip="Emergência Ambiental: Acidente Ambiental" display="https://sei.ibama.gov.br/sei/controlador.php?acao=procedimento_trabalhar&amp;acao_origem=rel_bloco_protocolo_listar&amp;acao_retorno=rel_bloco_protocolo_listar&amp;id_procedimento=26446865&amp;id_bloco=203697&amp;infra_sistema=100000100&amp;infra_unidade_atual=110000529&amp;infra_hash=5dbd2ac07930c979496b68f31ef2899512e058c171c6d3a5e7bf24aed0ae125e" xr:uid="{2750745F-CF79-44FA-A5DD-F316EDACBDD5}"/>
    <hyperlink ref="B578" r:id="rId514" tooltip="Emergência Ambiental: Acidente Ambiental" display="https://sei.ibama.gov.br/sei/controlador.php?acao=procedimento_trabalhar&amp;acao_origem=rel_bloco_protocolo_listar&amp;acao_retorno=rel_bloco_protocolo_listar&amp;id_procedimento=26454174&amp;id_bloco=203697&amp;infra_sistema=100000100&amp;infra_unidade_atual=110000529&amp;infra_hash=730087c0be680f09fdd9b4f95aac8b3e10de3d7a69dc03d7ba7decbe239d62c6" xr:uid="{6D11188B-F4B8-4B80-B44C-E9616E6B6469}"/>
    <hyperlink ref="B579" r:id="rId515" tooltip="Emergência Ambiental: Acidente Ambiental" display="https://sei.ibama.gov.br/sei/controlador.php?acao=procedimento_trabalhar&amp;acao_origem=rel_bloco_protocolo_listar&amp;acao_retorno=rel_bloco_protocolo_listar&amp;id_procedimento=26454371&amp;id_bloco=203697&amp;infra_sistema=100000100&amp;infra_unidade_atual=110000529&amp;infra_hash=82348556c8e10836fdeff56b7f57c1768414a6621e92cad9af6dcb0a734594c3" xr:uid="{ED720AD7-E300-4E1D-881B-3D16D3FBD843}"/>
    <hyperlink ref="B580" r:id="rId516" tooltip="Emergência Ambiental: Acidente Ambiental" display="https://sei.ibama.gov.br/sei/controlador.php?acao=procedimento_trabalhar&amp;acao_origem=rel_bloco_protocolo_listar&amp;acao_retorno=rel_bloco_protocolo_listar&amp;id_procedimento=26473471&amp;id_bloco=203697&amp;infra_sistema=100000100&amp;infra_unidade_atual=110000529&amp;infra_hash=f495e9f8c5e73474f909d4a792682d7e5e292743f5ecb050f0c0329ae5613dcb" xr:uid="{0F72FFF1-FF2D-497E-9AB1-B33218160074}"/>
    <hyperlink ref="B581" r:id="rId517" tooltip="Emergência Ambiental: Acidente Ambiental" display="https://sei.ibama.gov.br/sei/controlador.php?acao=procedimento_trabalhar&amp;acao_origem=rel_bloco_protocolo_listar&amp;acao_retorno=rel_bloco_protocolo_listar&amp;id_procedimento=26470828&amp;id_bloco=203697&amp;infra_sistema=100000100&amp;infra_unidade_atual=110000529&amp;infra_hash=915e8baebb07c3551654c6e0ee47961cc11a489138b7207b18222629848a9b7c" xr:uid="{682C87FD-FC96-4CB4-BF8E-0E62FF2F7E37}"/>
    <hyperlink ref="B582" r:id="rId518" tooltip="Emergência Ambiental: Acidente Ambiental" display="https://sei.ibama.gov.br/sei/controlador.php?acao=procedimento_trabalhar&amp;acao_origem=rel_bloco_protocolo_listar&amp;acao_retorno=rel_bloco_protocolo_listar&amp;id_procedimento=26467143&amp;id_bloco=203697&amp;infra_sistema=100000100&amp;infra_unidade_atual=110000529&amp;infra_hash=06708c1169d0d5bf5a42811e4a41368ce5053588d681ddc65877d287333c7fa4" xr:uid="{3DA400C9-44A5-4C73-9FEC-C27473AD7443}"/>
    <hyperlink ref="B583" r:id="rId519" tooltip="Emergência Ambiental: Acidente Ambiental" display="https://sei.ibama.gov.br/sei/controlador.php?acao=procedimento_trabalhar&amp;acao_origem=rel_bloco_protocolo_listar&amp;acao_retorno=rel_bloco_protocolo_listar&amp;id_procedimento=26480308&amp;id_bloco=203697&amp;infra_sistema=100000100&amp;infra_unidade_atual=110000529&amp;infra_hash=03441becc5bf78cd552ebac9fc1041244ae2e40b03b4d42cc7022eab54743c84" xr:uid="{7752888A-9363-4BFF-A3B8-D6AC42B2178F}"/>
    <hyperlink ref="B584" r:id="rId520" tooltip="Emergência Ambiental: Acidente Ambiental" display="https://sei.ibama.gov.br/sei/controlador.php?acao=procedimento_trabalhar&amp;acao_origem=rel_bloco_protocolo_listar&amp;acao_retorno=rel_bloco_protocolo_listar&amp;id_procedimento=26502872&amp;id_bloco=203697&amp;infra_sistema=100000100&amp;infra_unidade_atual=110000529&amp;infra_hash=dffc1a1a574da71023e14b31e5a55ef7895cbafb33703e39fcd64ff8da531b7e" xr:uid="{0D3F7B6D-1CFD-41E6-9DD8-64297BFF5FF0}"/>
    <hyperlink ref="B585" r:id="rId521" tooltip="Emergência Ambiental: Acidente Ambiental" display="https://sei.ibama.gov.br/sei/controlador.php?acao=procedimento_trabalhar&amp;acao_origem=rel_bloco_protocolo_listar&amp;acao_retorno=rel_bloco_protocolo_listar&amp;id_procedimento=26509365&amp;id_bloco=203697&amp;infra_sistema=100000100&amp;infra_unidade_atual=110000529&amp;infra_hash=68fb5910d13332be7d9f553b6c9688c68d9d5845aa61fbce5423e3355a6b1071" xr:uid="{50741B3F-3149-4FFE-8068-351B951197D6}"/>
    <hyperlink ref="B586" r:id="rId522" tooltip="Emergência Ambiental: Acidente Ambiental" display="https://sei.ibama.gov.br/sei/controlador.php?acao=procedimento_trabalhar&amp;acao_origem=rel_bloco_protocolo_listar&amp;acao_retorno=rel_bloco_protocolo_listar&amp;id_procedimento=26499168&amp;id_bloco=203697&amp;infra_sistema=100000100&amp;infra_unidade_atual=110000529&amp;infra_hash=abe0b79ed9409036b16319ba98b7dc05fc7491410790d26bcab91eea587bc456" xr:uid="{7D21DB6B-D7A3-4EFF-8E5A-4845260C6D06}"/>
    <hyperlink ref="B587" r:id="rId523" tooltip="Emergência Ambiental: Acidente Ambiental" display="https://sei.ibama.gov.br/sei/controlador.php?acao=procedimento_trabalhar&amp;acao_origem=rel_bloco_protocolo_listar&amp;acao_retorno=rel_bloco_protocolo_listar&amp;id_procedimento=26498584&amp;id_bloco=203697&amp;infra_sistema=100000100&amp;infra_unidade_atual=110000529&amp;infra_hash=b7f5a0ff827a5729d201cdba24977904676404bd9e5e5cfc4b6be328c155f393" xr:uid="{1EE611D3-BFB5-448C-8614-BCFE2D3C95E0}"/>
    <hyperlink ref="B588" r:id="rId524" tooltip="Emergência Ambiental: Acidente Ambiental" display="https://sei.ibama.gov.br/sei/controlador.php?acao=procedimento_trabalhar&amp;acao_origem=rel_bloco_protocolo_listar&amp;acao_retorno=rel_bloco_protocolo_listar&amp;id_procedimento=26506547&amp;id_bloco=203697&amp;infra_sistema=100000100&amp;infra_unidade_atual=110000529&amp;infra_hash=1cef7a1c668a5380616480e019aebef288f42499d71f521fa85bebed42878932" xr:uid="{24DFA5AD-0E2A-4644-B480-63D60EA44DC2}"/>
    <hyperlink ref="B589" r:id="rId525" tooltip="Emergência Ambiental: Acidente Ambiental" display="https://sei.ibama.gov.br/sei/controlador.php?acao=procedimento_trabalhar&amp;acao_origem=rel_bloco_protocolo_listar&amp;acao_retorno=rel_bloco_protocolo_listar&amp;id_procedimento=26508820&amp;id_bloco=203697&amp;infra_sistema=100000100&amp;infra_unidade_atual=110000529&amp;infra_hash=88161635657cc7267cda7d1dd55d49a27034a8a1b727ee1e569eab681c7bd540" xr:uid="{F722A347-C7F0-40E0-B220-2C42E521BC7A}"/>
    <hyperlink ref="B590" r:id="rId526" tooltip="Emergência Ambiental: Acidente Ambiental" display="https://sei.ibama.gov.br/sei/controlador.php?acao=procedimento_trabalhar&amp;acao_origem=rel_bloco_protocolo_listar&amp;acao_retorno=rel_bloco_protocolo_listar&amp;id_procedimento=26508826&amp;id_bloco=203697&amp;infra_sistema=100000100&amp;infra_unidade_atual=110000529&amp;infra_hash=42c9f5903111b066e6387bc570c42b9305dbf96630fe9ceb33c88ad90eaed8c1" xr:uid="{CC18192C-C1E3-4C8B-A6D1-199C59EDC535}"/>
    <hyperlink ref="B591" r:id="rId527" tooltip="Emergência Ambiental: Acidente Ambiental" display="https://sei.ibama.gov.br/sei/controlador.php?acao=procedimento_trabalhar&amp;acao_origem=rel_bloco_protocolo_listar&amp;acao_retorno=rel_bloco_protocolo_listar&amp;id_procedimento=26508837&amp;id_bloco=203697&amp;infra_sistema=100000100&amp;infra_unidade_atual=110000529&amp;infra_hash=55f951875a0a5f7e65de3214f84c5ad9d167f2bed8ad9f2dff642b549cd85d40" xr:uid="{F739E08B-81C9-45F4-B401-7E674E825252}"/>
    <hyperlink ref="B592" r:id="rId528" tooltip="Emergência Ambiental: Acidente Ambiental" display="https://sei.ibama.gov.br/sei/controlador.php?acao=procedimento_trabalhar&amp;acao_origem=rel_bloco_protocolo_listar&amp;acao_retorno=rel_bloco_protocolo_listar&amp;id_procedimento=26524247&amp;id_bloco=203697&amp;infra_sistema=100000100&amp;infra_unidade_atual=110000529&amp;infra_hash=4f4a32aa24492bc8c1179b72ba04a5a4092da25c964290e80c563f6b69c9c284" xr:uid="{4BF5F910-C68A-4D2B-8361-7AEC90A78330}"/>
    <hyperlink ref="B593" r:id="rId529" tooltip="Emergência Ambiental: Acidente Ambiental" display="https://sei.ibama.gov.br/sei/controlador.php?acao=procedimento_trabalhar&amp;acao_origem=rel_bloco_protocolo_listar&amp;acao_retorno=rel_bloco_protocolo_listar&amp;id_procedimento=26524809&amp;id_bloco=203697&amp;infra_sistema=100000100&amp;infra_unidade_atual=110000529&amp;infra_hash=af49d904a52f55ff73f402fb19af59d2a2c2e0df6a58bb06a8bece053417bfcc" xr:uid="{21D66D1C-C421-4A1B-8BEE-67DA58ABCD6C}"/>
    <hyperlink ref="B594" r:id="rId530" tooltip="Emergência Ambiental: Acidente Ambiental" display="https://sei.ibama.gov.br/sei/controlador.php?acao=procedimento_trabalhar&amp;acao_origem=rel_bloco_protocolo_listar&amp;acao_retorno=rel_bloco_protocolo_listar&amp;id_procedimento=26525376&amp;id_bloco=203697&amp;infra_sistema=100000100&amp;infra_unidade_atual=110000529&amp;infra_hash=b19a4cec4ae1a976834307c6bd425ffca842a3b6c7a6f4ed95f7be38f3494b40" xr:uid="{F792F9C3-AF91-4675-B712-0977E34B1CA8}"/>
    <hyperlink ref="B595" r:id="rId531" tooltip="Emergência Ambiental: Acidente Ambiental" display="https://sei.ibama.gov.br/sei/controlador.php?acao=procedimento_trabalhar&amp;acao_origem=rel_bloco_protocolo_listar&amp;acao_retorno=rel_bloco_protocolo_listar&amp;id_procedimento=26524759&amp;id_bloco=203697&amp;infra_sistema=100000100&amp;infra_unidade_atual=110000529&amp;infra_hash=15711fa3eb1f775d44c09df37a4f2cebd2db5dc0b28c0296d3fb2c7460578daf" xr:uid="{C4B5CE0E-2689-477C-9644-EEF32C7C6701}"/>
    <hyperlink ref="B597" r:id="rId532" tooltip="Emergência Ambiental: Acidente Ambiental" display="https://sei.ibama.gov.br/sei/controlador.php?acao=procedimento_trabalhar&amp;acao_origem=rel_bloco_protocolo_listar&amp;acao_retorno=rel_bloco_protocolo_listar&amp;id_procedimento=26555209&amp;id_bloco=203697&amp;infra_sistema=100000100&amp;infra_unidade_atual=110000529&amp;infra_hash=f6b0df1a74ea1eff907f221d08e6ab55797f8583d9e3972a698921814b0f84bc" xr:uid="{F63176D5-9E60-430C-A5FB-F4C91276F09D}"/>
    <hyperlink ref="B598" r:id="rId533" tooltip="Emergência Ambiental: Acidente Ambiental" display="https://sei.ibama.gov.br/sei/controlador.php?acao=procedimento_trabalhar&amp;acao_origem=rel_bloco_protocolo_listar&amp;acao_retorno=rel_bloco_protocolo_listar&amp;id_procedimento=26556574&amp;id_bloco=203697&amp;infra_sistema=100000100&amp;infra_unidade_atual=110000529&amp;infra_hash=2d72090320ed6478a210aa61f74746c27d274eafa59617690d58e1c0f1568faa" xr:uid="{6CB285B7-0C7A-4753-AAC1-EC7DA97D7AF9}"/>
    <hyperlink ref="B599" r:id="rId534" tooltip="Emergência Ambiental: Acidente Ambiental" display="https://sei.ibama.gov.br/sei/controlador.php?acao=procedimento_trabalhar&amp;acao_origem=rel_bloco_protocolo_listar&amp;acao_retorno=rel_bloco_protocolo_listar&amp;id_procedimento=26560569&amp;id_bloco=203697&amp;infra_sistema=100000100&amp;infra_unidade_atual=110000529&amp;infra_hash=a6c53658e36aee4ca1c6a5dc39ddae76f9d7ef6930180601992877f5dbab2beb" xr:uid="{A24FFD02-430D-4F34-B573-B740186D9AF6}"/>
    <hyperlink ref="B600" r:id="rId535" tooltip="Emergência Ambiental: Acidente Ambiental" display="https://sei.ibama.gov.br/sei/controlador.php?acao=procedimento_trabalhar&amp;acao_origem=rel_bloco_protocolo_listar&amp;acao_retorno=rel_bloco_protocolo_listar&amp;id_procedimento=26572982&amp;id_bloco=203697&amp;infra_sistema=100000100&amp;infra_unidade_atual=110000529&amp;infra_hash=1e132fe303af9fe041d961552204616438c3ce28eae9f0432be3e037ab5ce2e3" xr:uid="{6AFA4A4D-6DD8-48A3-BE88-CC9E07545995}"/>
    <hyperlink ref="B601" r:id="rId536" tooltip="Emergência Ambiental: Acidente Ambiental" display="https://sei.ibama.gov.br/sei/controlador.php?acao=procedimento_trabalhar&amp;acao_origem=rel_bloco_protocolo_listar&amp;acao_retorno=rel_bloco_protocolo_listar&amp;id_procedimento=26575742&amp;id_bloco=203697&amp;infra_sistema=100000100&amp;infra_unidade_atual=110000529&amp;infra_hash=00dba67e06f9173c1c9f075e2d404c17ba0cec23020e1e30f31f0cdecfc90823" xr:uid="{91DB8AF5-9819-40C2-A03D-6FACFD5A40C5}"/>
    <hyperlink ref="B602" r:id="rId537" tooltip="Emergência Ambiental: Acidente Ambiental" display="https://sei.ibama.gov.br/sei/controlador.php?acao=procedimento_trabalhar&amp;acao_origem=rel_bloco_protocolo_listar&amp;acao_retorno=rel_bloco_protocolo_listar&amp;id_procedimento=26548016&amp;id_bloco=203697&amp;infra_sistema=100000100&amp;infra_unidade_atual=110000529&amp;infra_hash=c95ad741760d80ccbed667597bd94bff6b6b91e531be0827aad40d94575c4ac4" xr:uid="{497D16E0-611B-487E-ABFF-F05AB69BE165}"/>
    <hyperlink ref="B603" r:id="rId538" tooltip="Emergência Ambiental: Acidente Ambiental" display="https://sei.ibama.gov.br/sei/controlador.php?acao=procedimento_trabalhar&amp;acao_origem=rel_bloco_protocolo_listar&amp;acao_retorno=rel_bloco_protocolo_listar&amp;id_procedimento=26561792&amp;id_bloco=203697&amp;infra_sistema=100000100&amp;infra_unidade_atual=110000529&amp;infra_hash=d04f1b369bc27f7135b719a7a7911e65c8d3ffe5cecdc15b28875482aca0b35e" xr:uid="{D16E3D0C-31B6-4709-8C85-262FF28902DE}"/>
    <hyperlink ref="B604" r:id="rId539" tooltip="Emergência Ambiental: Acidente Ambiental" display="https://sei.ibama.gov.br/sei/controlador.php?acao=procedimento_trabalhar&amp;acao_origem=rel_bloco_protocolo_listar&amp;acao_retorno=rel_bloco_protocolo_listar&amp;id_procedimento=26573501&amp;id_bloco=203697&amp;infra_sistema=100000100&amp;infra_unidade_atual=110000529&amp;infra_hash=f6ce226e627ac6d6ab8a2f866c36753b89a5d3acf24b73a4928b6024df48e498" xr:uid="{95F69A56-B923-4742-928F-71DD8A04FE97}"/>
    <hyperlink ref="B605" r:id="rId540" tooltip="Emergência Ambiental: Acidente Ambiental" display="https://sei.ibama.gov.br/sei/controlador.php?acao=procedimento_trabalhar&amp;acao_origem=rel_bloco_protocolo_listar&amp;acao_retorno=rel_bloco_protocolo_listar&amp;id_procedimento=26574075&amp;id_bloco=203697&amp;infra_sistema=100000100&amp;infra_unidade_atual=110000529&amp;infra_hash=864f541cc36805867fc5287be48883361b884e060741ba638b7a2ee73a446586" xr:uid="{0C8A7E12-1EDD-4A6E-A035-9EEF994AAA6A}"/>
    <hyperlink ref="B606" r:id="rId541" tooltip="Emergência Ambiental: Acidente Ambiental" display="https://sei.ibama.gov.br/sei/controlador.php?acao=procedimento_trabalhar&amp;acao_origem=rel_bloco_protocolo_listar&amp;acao_retorno=rel_bloco_protocolo_listar&amp;id_procedimento=26571626&amp;id_bloco=203697&amp;infra_sistema=100000100&amp;infra_unidade_atual=110000529&amp;infra_hash=12911591b86f349d2656faaa0e6c199a91a91496ce18cc66176995eff9b1c37b" xr:uid="{011BFA54-CF8E-4642-A17D-F2AE5B673EFC}"/>
    <hyperlink ref="B607" r:id="rId542" tooltip="Emergência Ambiental: Acidente Ambiental" display="https://sei.ibama.gov.br/sei/controlador.php?acao=procedimento_trabalhar&amp;acao_origem=rel_bloco_protocolo_listar&amp;acao_retorno=rel_bloco_protocolo_listar&amp;id_procedimento=26580113&amp;id_bloco=203697&amp;infra_sistema=100000100&amp;infra_unidade_atual=110000529&amp;infra_hash=0d7c5158d18159b3e410ef4c38a6d50bb3bd6d7e506a43e1731c35a2f309431c" xr:uid="{D2C416C1-B35D-4A99-B43A-300941FB3A6A}"/>
    <hyperlink ref="B608" r:id="rId543" tooltip="Emergência Ambiental: Acidente Ambiental" display="https://sei.ibama.gov.br/sei/controlador.php?acao=procedimento_trabalhar&amp;acao_origem=rel_bloco_protocolo_listar&amp;acao_retorno=rel_bloco_protocolo_listar&amp;id_procedimento=26592308&amp;id_bloco=203697&amp;infra_sistema=100000100&amp;infra_unidade_atual=110000529&amp;infra_hash=a3cc5cb52cc9c0bc587a0d8a9497106d99f0f586821a824c1bdd89d09fda6df7" xr:uid="{9DD5BC9B-F0E7-4CED-8377-73A91CACBD50}"/>
    <hyperlink ref="B609" r:id="rId544" tooltip="Emergência Ambiental: Acidente Ambiental" display="https://sei.ibama.gov.br/sei/controlador.php?acao=procedimento_trabalhar&amp;acao_origem=rel_bloco_protocolo_listar&amp;acao_retorno=rel_bloco_protocolo_listar&amp;id_procedimento=26605843&amp;id_bloco=203697&amp;infra_sistema=100000100&amp;infra_unidade_atual=110000529&amp;infra_hash=aeef607df5afa03112bfc8c548ea9cd14fbef1533a8bf369b022dec4b9f31f4b" xr:uid="{F6E05EE1-7618-480E-92A3-F3EC47303DF4}"/>
    <hyperlink ref="B610" r:id="rId545" tooltip="Emergência Ambiental: Acidente Ambiental" display="https://sei.ibama.gov.br/sei/controlador.php?acao=procedimento_trabalhar&amp;acao_origem=rel_bloco_protocolo_listar&amp;acao_retorno=rel_bloco_protocolo_listar&amp;id_procedimento=26580690&amp;id_bloco=203697&amp;infra_sistema=100000100&amp;infra_unidade_atual=110000529&amp;infra_hash=1610eb712f291263cd3edc087c7ef435dc6c65f13b0dbf6b77c757ef792173c9" xr:uid="{B9BAFA36-3162-466A-BC2F-E75202058C28}"/>
    <hyperlink ref="B613" r:id="rId546" tooltip="Emergência Ambiental: Acidente Ambiental" display="https://sei.ibama.gov.br/sei/controlador.php?acao=procedimento_trabalhar&amp;acao_origem=rel_bloco_protocolo_listar&amp;acao_retorno=rel_bloco_protocolo_listar&amp;id_procedimento=26585478&amp;id_bloco=203697&amp;infra_sistema=100000100&amp;infra_unidade_atual=110000529&amp;infra_hash=75b9a6b891b4b012731d2b4de0fad0b1fa86cdc9ecaf2a20f514691ee5dde714" xr:uid="{09E01EDE-B33D-4839-9F17-8C019CBC06BE}"/>
    <hyperlink ref="B614" r:id="rId547" tooltip="Emergência Ambiental: Acidente Ambiental" display="https://sei.ibama.gov.br/sei/controlador.php?acao=procedimento_trabalhar&amp;acao_origem=rel_bloco_protocolo_listar&amp;acao_retorno=rel_bloco_protocolo_listar&amp;id_procedimento=26585450&amp;id_bloco=203697&amp;infra_sistema=100000100&amp;infra_unidade_atual=110000529&amp;infra_hash=bd68f1d80d87ee8b7c3d4b44ba212c4ccd2b767146849f972242f409159206e8" xr:uid="{6543EC20-6DAE-4C23-AF7E-B0DB405BCB4E}"/>
    <hyperlink ref="B615" r:id="rId548" tooltip="Emergência Ambiental: Acidente Ambiental" display="https://sei.ibama.gov.br/sei/controlador.php?acao=procedimento_trabalhar&amp;acao_origem=rel_bloco_protocolo_listar&amp;acao_retorno=rel_bloco_protocolo_listar&amp;id_procedimento=26585935&amp;id_bloco=203697&amp;infra_sistema=100000100&amp;infra_unidade_atual=110000529&amp;infra_hash=b11d8f3cf01a88b33bfafe633411b9446ad0847c160ed5652a8f31229f0c49f0" xr:uid="{1B73C1E7-9BB1-49E9-BB73-74C6700AE6CF}"/>
    <hyperlink ref="B616" r:id="rId549" tooltip="Emergência Ambiental: Acidente Ambiental" display="https://sei.ibama.gov.br/sei/controlador.php?acao=procedimento_trabalhar&amp;acao_origem=rel_bloco_protocolo_listar&amp;acao_retorno=rel_bloco_protocolo_listar&amp;id_procedimento=26585973&amp;id_bloco=203697&amp;infra_sistema=100000100&amp;infra_unidade_atual=110000529&amp;infra_hash=b87380436426f54ec2e11be413852bb75647a3fad8a7a1b86ada00f7805a2a57" xr:uid="{2E54EBFA-5998-463C-967C-551BBEA0FC11}"/>
    <hyperlink ref="B617" r:id="rId550" tooltip="Emergência Ambiental: Acidente Ambiental" display="https://sei.ibama.gov.br/sei/controlador.php?acao=procedimento_trabalhar&amp;acao_origem=rel_bloco_protocolo_listar&amp;acao_retorno=rel_bloco_protocolo_listar&amp;id_procedimento=26588051&amp;id_bloco=203697&amp;infra_sistema=100000100&amp;infra_unidade_atual=110000529&amp;infra_hash=02385371d28c6c690cb6fc561fb71030da09cd093619e41c93f97601767aad14" xr:uid="{A1185D3B-7AC5-4766-A185-D2CCCE948000}"/>
    <hyperlink ref="B618" r:id="rId551" tooltip="Emergência Ambiental: Acidente Ambiental" display="https://sei.ibama.gov.br/sei/controlador.php?acao=procedimento_trabalhar&amp;acao_origem=rel_bloco_protocolo_listar&amp;acao_retorno=rel_bloco_protocolo_listar&amp;id_procedimento=26630371&amp;id_bloco=203697&amp;infra_sistema=100000100&amp;infra_unidade_atual=110000529&amp;infra_hash=e2ab62c1e3ff9e00c90e42146c7eb7f94f49bdec7d7c5278e0947bb03bca08cc" xr:uid="{DFD7E713-AD48-4C84-B97F-9726C673A5BD}"/>
    <hyperlink ref="B619" r:id="rId552" tooltip="Emergência Ambiental: Acidente Ambiental" display="https://sei.ibama.gov.br/sei/controlador.php?acao=procedimento_trabalhar&amp;acao_origem=rel_bloco_protocolo_listar&amp;acao_retorno=rel_bloco_protocolo_listar&amp;id_procedimento=26624298&amp;id_bloco=203697&amp;infra_sistema=100000100&amp;infra_unidade_atual=110000529&amp;infra_hash=f554632d5374722f8989e6624d7dbb81d99d484140b6a22d5e4487aeac713d83" xr:uid="{C73BE72C-5623-4867-9031-F75E19FECC71}"/>
    <hyperlink ref="B620" r:id="rId553" tooltip="Emergência Ambiental: Acidente Ambiental" display="https://sei.ibama.gov.br/sei/controlador.php?acao=procedimento_trabalhar&amp;acao_origem=rel_bloco_protocolo_listar&amp;acao_retorno=rel_bloco_protocolo_listar&amp;id_procedimento=26636201&amp;id_bloco=203697&amp;infra_sistema=100000100&amp;infra_unidade_atual=110000529&amp;infra_hash=b677619b3fe5a0f11a176f9ec44c13305b74e4f5eed348636316fb22339e7236" xr:uid="{1A3C17AC-3A6E-4C1B-954D-137F52E22891}"/>
    <hyperlink ref="B621" r:id="rId554" tooltip="Emergência Ambiental: Acidente Ambiental" display="https://sei.ibama.gov.br/sei/controlador.php?acao=procedimento_trabalhar&amp;acao_origem=rel_bloco_protocolo_listar&amp;acao_retorno=rel_bloco_protocolo_listar&amp;id_procedimento=26661185&amp;id_bloco=203697&amp;infra_sistema=100000100&amp;infra_unidade_atual=110000529&amp;infra_hash=8cc1f6faf8f7c4ffed542c701a99320bf3b1dffc5f26991120d99552fe63e1d7" xr:uid="{E5F66AFD-53E7-4A39-B2EB-43638C5DC73B}"/>
    <hyperlink ref="B622" r:id="rId555" tooltip="Emergência Ambiental: Acidente Ambiental" display="https://sei.ibama.gov.br/sei/controlador.php?acao=procedimento_trabalhar&amp;acao_origem=rel_bloco_protocolo_listar&amp;acao_retorno=rel_bloco_protocolo_listar&amp;id_procedimento=26662104&amp;id_bloco=203697&amp;infra_sistema=100000100&amp;infra_unidade_atual=110000529&amp;infra_hash=9ec2fd5a92d5c888e402f28bd9376262994537c904b7174019b88a97f0cd167a" xr:uid="{317650EE-27AE-4BCC-88D3-36A30E6659D8}"/>
    <hyperlink ref="B623" r:id="rId556" tooltip="Emergência Ambiental: Acidente Ambiental" display="https://sei.ibama.gov.br/sei/controlador.php?acao=procedimento_trabalhar&amp;acao_origem=rel_bloco_protocolo_listar&amp;acao_retorno=rel_bloco_protocolo_listar&amp;id_procedimento=26658824&amp;id_bloco=203697&amp;infra_sistema=100000100&amp;infra_unidade_atual=110000529&amp;infra_hash=1d4a2a76ddec8a679f7a06ca4e48b470dad66007d7ce32410ee4d5644e568beb" xr:uid="{A446D625-FF96-4482-A6D4-269BF7E43685}"/>
    <hyperlink ref="B624" r:id="rId557" tooltip="Emergência Ambiental: Acidente Ambiental" display="https://sei.ibama.gov.br/sei/controlador.php?acao=procedimento_trabalhar&amp;acao_origem=rel_bloco_protocolo_listar&amp;acao_retorno=rel_bloco_protocolo_listar&amp;id_procedimento=26661996&amp;id_bloco=203697&amp;infra_sistema=100000100&amp;infra_unidade_atual=110000529&amp;infra_hash=98e889f05662142913362695f77598a0bbf1f1e8c2536ad392e9a39924633d95" xr:uid="{4482C722-E315-4C03-A720-4054A73B1878}"/>
    <hyperlink ref="B626" r:id="rId558" tooltip="Emergência Ambiental: Acidente Ambiental" display="https://sei.ibama.gov.br/sei/controlador.php?acao=procedimento_trabalhar&amp;acao_origem=rel_bloco_protocolo_listar&amp;acao_retorno=rel_bloco_protocolo_listar&amp;id_procedimento=26678105&amp;id_bloco=203697&amp;infra_sistema=100000100&amp;infra_unidade_atual=110000529&amp;infra_hash=eedb78ebb720a1788e6d74ed361cdb3a1b05d98f2904d3cf62b58e49122779f5" xr:uid="{13DB7763-B416-40A3-8DD6-A416D60A36E1}"/>
    <hyperlink ref="B627" r:id="rId559" tooltip="Emergência Ambiental: Acidente Ambiental" display="https://sei.ibama.gov.br/sei/controlador.php?acao=procedimento_trabalhar&amp;acao_origem=rel_bloco_protocolo_listar&amp;acao_retorno=rel_bloco_protocolo_listar&amp;id_procedimento=26672892&amp;id_bloco=203697&amp;infra_sistema=100000100&amp;infra_unidade_atual=110000529&amp;infra_hash=97f2261c13932dcddf9f2821ea682ee882bcf452f6bb1b10a90127346cc91adf" xr:uid="{3849F1BE-0F60-4472-9DCF-435EF933541F}"/>
    <hyperlink ref="B628" r:id="rId560" tooltip="Emergência Ambiental: Acidente Ambiental" display="https://sei.ibama.gov.br/sei/controlador.php?acao=procedimento_trabalhar&amp;acao_origem=rel_bloco_protocolo_listar&amp;acao_retorno=rel_bloco_protocolo_listar&amp;id_procedimento=26997249&amp;id_bloco=203697&amp;infra_sistema=100000100&amp;infra_unidade_atual=110000529&amp;infra_hash=ddf27946bb80a580f82f001052dbeaac56a7ed53af6de8542a55387175c1e28c" xr:uid="{4F5A8623-BD25-48F2-A2C5-7053BCE12D58}"/>
    <hyperlink ref="B629" r:id="rId561" tooltip="Emergência Ambiental: Acidente Ambiental" display="https://sei.ibama.gov.br/sei/controlador.php?acao=procedimento_trabalhar&amp;acao_origem=rel_bloco_protocolo_listar&amp;acao_retorno=rel_bloco_protocolo_listar&amp;id_procedimento=26705961&amp;id_bloco=203697&amp;infra_sistema=100000100&amp;infra_unidade_atual=110000529&amp;infra_hash=2fb05bc337777c660d74d0421bf3958dea96dfebb950bf49481ba7d7f20bc3fb" xr:uid="{A8D9B5FD-6842-4C3C-A8FF-87E4C7AA0356}"/>
    <hyperlink ref="B630" r:id="rId562" tooltip="Emergência Ambiental: Acidente Ambiental" display="https://sei.ibama.gov.br/sei/controlador.php?acao=procedimento_trabalhar&amp;acao_origem=rel_bloco_protocolo_listar&amp;acao_retorno=rel_bloco_protocolo_listar&amp;id_procedimento=26691932&amp;id_bloco=203697&amp;infra_sistema=100000100&amp;infra_unidade_atual=110000529&amp;infra_hash=aa391278de5aef41f914f75dbb3735af6a4b15229985489b617636886b939fef" xr:uid="{1919AC3D-63DD-4639-9261-B74086263229}"/>
    <hyperlink ref="B631" r:id="rId563" tooltip="Emergência Ambiental: Acidente Ambiental" display="https://sei.ibama.gov.br/sei/controlador.php?acao=procedimento_trabalhar&amp;acao_origem=rel_bloco_protocolo_listar&amp;acao_retorno=rel_bloco_protocolo_listar&amp;id_procedimento=26686574&amp;id_bloco=203697&amp;infra_sistema=100000100&amp;infra_unidade_atual=110000529&amp;infra_hash=4955b3efa802ad5a5dc68eba0ac4599b67302d929329420792e4e49b28e2654c" xr:uid="{0BB27A69-90DA-49E9-9414-8E122B060A2A}"/>
    <hyperlink ref="B632" r:id="rId564" tooltip="Emergência Ambiental: Acidente Ambiental" display="https://sei.ibama.gov.br/sei/controlador.php?acao=procedimento_trabalhar&amp;acao_origem=rel_bloco_protocolo_listar&amp;acao_retorno=rel_bloco_protocolo_listar&amp;id_procedimento=26696490&amp;id_bloco=203697&amp;infra_sistema=100000100&amp;infra_unidade_atual=110000529&amp;infra_hash=2c250f66bb454759dcc94d9b24da79af4fb72444390f3d4b568414b43e084e3a" xr:uid="{828D83FF-DC73-4012-873C-25B1723DB6F5}"/>
    <hyperlink ref="B633" r:id="rId565" tooltip="Emergência Ambiental: Acidente Ambiental" display="https://sei.ibama.gov.br/sei/controlador.php?acao=procedimento_trabalhar&amp;acao_origem=rel_bloco_protocolo_listar&amp;acao_retorno=rel_bloco_protocolo_listar&amp;id_procedimento=26717241&amp;id_bloco=203697&amp;infra_sistema=100000100&amp;infra_unidade_atual=110000529&amp;infra_hash=fc6afc85f2898c219471029936ff3c158358c0247cfcea032606c687023a9db5" xr:uid="{3D8FAF33-B0A1-4250-849C-A3EB10013832}"/>
    <hyperlink ref="B634" r:id="rId566" tooltip="Emergência Ambiental: Acidente Ambiental" display="https://sei.ibama.gov.br/sei/controlador.php?acao=procedimento_trabalhar&amp;acao_origem=rel_bloco_protocolo_listar&amp;acao_retorno=rel_bloco_protocolo_listar&amp;id_procedimento=26727355&amp;id_bloco=203697&amp;infra_sistema=100000100&amp;infra_unidade_atual=110000529&amp;infra_hash=90c765ec5b8c86d6d8e6959c516e26bfd9c1f362da020c7a82dee386fe7c1d08" xr:uid="{937A912A-CB9F-49CA-9F31-E9186C04D565}"/>
    <hyperlink ref="B635" r:id="rId567" tooltip="Emergência Ambiental: Acidente Ambiental" display="https://sei.ibama.gov.br/sei/controlador.php?acao=procedimento_trabalhar&amp;acao_origem=rel_bloco_protocolo_listar&amp;acao_retorno=rel_bloco_protocolo_listar&amp;id_procedimento=26752424&amp;id_bloco=203697&amp;infra_sistema=100000100&amp;infra_unidade_atual=110000529&amp;infra_hash=1c85becdfebe5eead8f5581006b91a7ba36e338ab9c2b6532d449da30a78f06e" xr:uid="{43BE2767-F853-4878-A1E8-9EF7579C44BF}"/>
    <hyperlink ref="B636" r:id="rId568" tooltip="Emergência Ambiental: Acidente Ambiental" display="https://sei.ibama.gov.br/sei/controlador.php?acao=procedimento_trabalhar&amp;acao_origem=rel_bloco_protocolo_listar&amp;acao_retorno=rel_bloco_protocolo_listar&amp;id_procedimento=26753070&amp;id_bloco=203697&amp;infra_sistema=100000100&amp;infra_unidade_atual=110000529&amp;infra_hash=eb53160b95bf8d8a13812f45370ba8796413c0296e2eddf71a97048a42527321" xr:uid="{122341B8-5DA8-4E25-A54D-9973CC2AC84D}"/>
    <hyperlink ref="B637" r:id="rId569" tooltip="Emergência Ambiental: Acidente Ambiental" display="https://sei.ibama.gov.br/sei/controlador.php?acao=procedimento_trabalhar&amp;acao_origem=rel_bloco_protocolo_listar&amp;acao_retorno=rel_bloco_protocolo_listar&amp;id_procedimento=26730475&amp;id_bloco=203697&amp;infra_sistema=100000100&amp;infra_unidade_atual=110000529&amp;infra_hash=5f7ce7f2fda271c567b300a2440a787c89096425da49758a8294215140b0890a" xr:uid="{FD8DD4AD-5235-409A-AB48-880826B5AA78}"/>
    <hyperlink ref="B638" r:id="rId570" tooltip="Emergência Ambiental: Acidente Ambiental" display="https://sei.ibama.gov.br/sei/controlador.php?acao=procedimento_trabalhar&amp;acao_origem=rel_bloco_protocolo_listar&amp;acao_retorno=rel_bloco_protocolo_listar&amp;id_procedimento=26711012&amp;id_bloco=203697&amp;infra_sistema=100000100&amp;infra_unidade_atual=110000529&amp;infra_hash=a1803bbc30ca7a39444e7d553a6ca290a8d54c61bc78cfbf16cb30ab6715752d" xr:uid="{56703D2E-528C-405B-B017-9597298C26BF}"/>
    <hyperlink ref="B640" r:id="rId571" tooltip="Emergência Ambiental: Acidente Ambiental" display="https://sei.ibama.gov.br/sei/controlador.php?acao=procedimento_trabalhar&amp;acao_origem=rel_bloco_protocolo_listar&amp;acao_retorno=rel_bloco_protocolo_listar&amp;id_procedimento=26795149&amp;id_bloco=203697&amp;infra_sistema=100000100&amp;infra_unidade_atual=110000529&amp;infra_hash=4296189c75e8f2236e8add2fd608bb07f0bf1cd2d434805626e37f198d7ebf3c" xr:uid="{33E1F7A0-2005-4386-BD8D-7350E34704A4}"/>
    <hyperlink ref="B641" r:id="rId572" tooltip="Emergência Ambiental: Acidente Ambiental" display="https://sei.ibama.gov.br/sei/controlador.php?acao=procedimento_trabalhar&amp;acao_origem=rel_bloco_protocolo_listar&amp;acao_retorno=rel_bloco_protocolo_listar&amp;id_procedimento=26739973&amp;id_bloco=203697&amp;infra_sistema=100000100&amp;infra_unidade_atual=110000529&amp;infra_hash=08601b069d009f2307e1078973053c70b2fdb25dc977854173ed4f153a326538" xr:uid="{CB663B2D-221B-41C5-9FAF-66BC7AFC0C0C}"/>
    <hyperlink ref="B642" r:id="rId573" tooltip="Emergência Ambiental: Acidente Ambiental" display="https://sei.ibama.gov.br/sei/controlador.php?acao=procedimento_trabalhar&amp;acao_origem=rel_bloco_protocolo_listar&amp;acao_retorno=rel_bloco_protocolo_listar&amp;id_procedimento=26759518&amp;id_bloco=203697&amp;infra_sistema=100000100&amp;infra_unidade_atual=110000529&amp;infra_hash=f37833d6525e9ccea68a2c8caa2798b1dde7649cbe91eaf3317dfc0d0cd97ae2" xr:uid="{32B65632-FDAA-4063-8AF8-DFD6B2139BE0}"/>
    <hyperlink ref="B643" r:id="rId574" tooltip="Emergência Ambiental: Acidente Ambiental" display="https://sei.ibama.gov.br/sei/controlador.php?acao=procedimento_trabalhar&amp;acao_origem=rel_bloco_protocolo_listar&amp;acao_retorno=rel_bloco_protocolo_listar&amp;id_procedimento=26794877&amp;id_bloco=203697&amp;infra_sistema=100000100&amp;infra_unidade_atual=110000529&amp;infra_hash=f0c24c3fea960c0bf144d792b689a17f0b638d4fdf4481a4e0085815efd9d9a3" xr:uid="{4E40A0EC-212D-4DB4-967D-099AD028EAB1}"/>
    <hyperlink ref="B644" r:id="rId575" tooltip="Emergência Ambiental: Acidente Ambiental" display="https://sei.ibama.gov.br/sei/controlador.php?acao=procedimento_trabalhar&amp;acao_origem=rel_bloco_protocolo_listar&amp;acao_retorno=rel_bloco_protocolo_listar&amp;id_procedimento=26795256&amp;id_bloco=203697&amp;infra_sistema=100000100&amp;infra_unidade_atual=110000529&amp;infra_hash=604a1a4464659309dfb972dcc47e1cc3f270985970047257f0b8b5f39c97d797" xr:uid="{C320225C-72F5-4360-9861-A5FF89E0ADBA}"/>
    <hyperlink ref="B645" r:id="rId576" tooltip="Emergência Ambiental: Acidente Ambiental" display="https://sei.ibama.gov.br/sei/controlador.php?acao=procedimento_trabalhar&amp;acao_origem=rel_bloco_protocolo_listar&amp;acao_retorno=rel_bloco_protocolo_listar&amp;id_procedimento=26772179&amp;id_bloco=203697&amp;infra_sistema=100000100&amp;infra_unidade_atual=110000529&amp;infra_hash=b5befc429fdbbf59a6a14ceacd41f889d81267e9a7ec8784c3af0a774f6a2a89" xr:uid="{15A67C54-0756-4BB3-93D6-C2DE950F7161}"/>
    <hyperlink ref="B646" r:id="rId577" tooltip="Emergência Ambiental: Acidente Ambiental" display="https://sei.ibama.gov.br/sei/controlador.php?acao=procedimento_trabalhar&amp;acao_origem=rel_bloco_protocolo_listar&amp;acao_retorno=rel_bloco_protocolo_listar&amp;id_procedimento=26794678&amp;id_bloco=203697&amp;infra_sistema=100000100&amp;infra_unidade_atual=110000529&amp;infra_hash=2365992e37af5425aeb27594d874067d18c4117c70a36aa012af25d0616e7a42" xr:uid="{83B7E59A-828B-44E2-8B3E-6903DEDC5F18}"/>
    <hyperlink ref="B647" r:id="rId578" tooltip="Emergência Ambiental: Acidente Ambiental" display="https://sei.ibama.gov.br/sei/controlador.php?acao=procedimento_trabalhar&amp;acao_origem=rel_bloco_protocolo_listar&amp;acao_retorno=rel_bloco_protocolo_listar&amp;id_procedimento=26763907&amp;id_bloco=203697&amp;infra_sistema=100000100&amp;infra_unidade_atual=110000529&amp;infra_hash=10d90658deefdf554daba4314a9de76e550e90615eb980423c682e85fbea4dfd" xr:uid="{AC996051-237F-4595-95F0-354676526EF6}"/>
    <hyperlink ref="B649" r:id="rId579" tooltip="Emergência Ambiental: Acidente Ambiental" display="https://sei.ibama.gov.br/sei/controlador.php?acao=procedimento_trabalhar&amp;acao_origem=rel_bloco_protocolo_listar&amp;acao_retorno=rel_bloco_protocolo_listar&amp;id_procedimento=26772683&amp;id_bloco=203697&amp;infra_sistema=100000100&amp;infra_unidade_atual=110000529&amp;infra_hash=80ebf42012deff4df3cb11af0b76908e1782bb6ea63b4e0d21b89dacfaabbc4d" xr:uid="{7A89C65A-A891-4437-9482-E817390ED416}"/>
    <hyperlink ref="B650" r:id="rId580" tooltip="Emergência Ambiental: Acidente Ambiental" display="https://sei.ibama.gov.br/sei/controlador.php?acao=procedimento_trabalhar&amp;acao_origem=rel_bloco_protocolo_listar&amp;acao_retorno=rel_bloco_protocolo_listar&amp;id_procedimento=26764985&amp;id_bloco=203697&amp;infra_sistema=100000100&amp;infra_unidade_atual=110000529&amp;infra_hash=3661cf94cf208540341d2ed541b5a6f43c655fe05a0fad7a8e18c4a85b3b6672" xr:uid="{690E0933-08A5-4AE9-8C6E-8233AEED2870}"/>
    <hyperlink ref="B652" r:id="rId581" tooltip="Emergência Ambiental: Acidente Ambiental" display="https://sei.ibama.gov.br/sei/controlador.php?acao=procedimento_trabalhar&amp;acao_origem=rel_bloco_protocolo_listar&amp;acao_retorno=rel_bloco_protocolo_listar&amp;id_procedimento=26811434&amp;id_bloco=203697&amp;infra_sistema=100000100&amp;infra_unidade_atual=110000529&amp;infra_hash=c319decc3fc9d2fa2d4be3d7e161b6e76aeb329cc15fe0e2293fe9090566a529" xr:uid="{F9C82EA2-10AC-402C-A9D2-44E9047C8A87}"/>
    <hyperlink ref="B653" r:id="rId582" tooltip="Emergência Ambiental: Acidente Ambiental" display="https://sei.ibama.gov.br/sei/controlador.php?acao=procedimento_trabalhar&amp;acao_origem=rel_bloco_protocolo_listar&amp;acao_retorno=rel_bloco_protocolo_listar&amp;id_procedimento=26795136&amp;id_bloco=203697&amp;infra_sistema=100000100&amp;infra_unidade_atual=110000529&amp;infra_hash=9b2e5ca6f234db1b6bcf685890577543558ffa078035895a79ea2a0add51795b" xr:uid="{FA42DF2E-6893-4B35-8EEA-E6F0E3F5639A}"/>
    <hyperlink ref="B654" r:id="rId583" tooltip="Emergência Ambiental: Acidente Ambiental" display="https://sei.ibama.gov.br/sei/controlador.php?acao=procedimento_trabalhar&amp;acao_origem=rel_bloco_protocolo_listar&amp;acao_retorno=rel_bloco_protocolo_listar&amp;id_procedimento=26812935&amp;id_bloco=203697&amp;infra_sistema=100000100&amp;infra_unidade_atual=110000529&amp;infra_hash=f1e489cbfc0c58bfaa50b969a522753b10251d6b5cd7e4e30a00001b196769fe" xr:uid="{E410F413-9D75-470A-BDCD-152B19E17298}"/>
    <hyperlink ref="B655" r:id="rId584" tooltip="Emergência Ambiental: Acidente Ambiental" display="https://sei.ibama.gov.br/sei/controlador.php?acao=procedimento_trabalhar&amp;acao_origem=rel_bloco_protocolo_listar&amp;acao_retorno=rel_bloco_protocolo_listar&amp;id_procedimento=26827512&amp;id_bloco=203697&amp;infra_sistema=100000100&amp;infra_unidade_atual=110000529&amp;infra_hash=2ef3f7c40de58cf738a3473d5ec68b6ec3582fddf3ee340409cee7d98dbd8232" xr:uid="{342FAAF0-91DA-43A2-BC66-00654F40C7AF}"/>
    <hyperlink ref="B656" r:id="rId585" tooltip="Emergência Ambiental: Acidente Ambiental" display="https://sei.ibama.gov.br/sei/controlador.php?acao=procedimento_trabalhar&amp;acao_origem=rel_bloco_protocolo_listar&amp;acao_retorno=rel_bloco_protocolo_listar&amp;id_procedimento=26827354&amp;id_bloco=203697&amp;infra_sistema=100000100&amp;infra_unidade_atual=110000529&amp;infra_hash=b27e0831e1ad63d4be0e5a6e2fe542cd9c7edc9d99bbc72d2f732361a4dc1eb6" xr:uid="{73AC9440-AE27-4B72-B8FD-E1C99ADE9FD6}"/>
    <hyperlink ref="B657" r:id="rId586" tooltip="Emergência Ambiental: Acidente Ambiental" display="https://sei.ibama.gov.br/sei/controlador.php?acao=procedimento_trabalhar&amp;acao_origem=rel_bloco_protocolo_listar&amp;acao_retorno=rel_bloco_protocolo_listar&amp;id_procedimento=26827378&amp;id_bloco=203697&amp;infra_sistema=100000100&amp;infra_unidade_atual=110000529&amp;infra_hash=76e316cec75c8c429116b54e189d09c0d880ea1e6c941cc411b46382e91b21a2" xr:uid="{AA430F78-48BF-49F9-B07F-21856F2567D1}"/>
    <hyperlink ref="B658" r:id="rId587" tooltip="Emergência Ambiental: Acidente Ambiental" display="https://sei.ibama.gov.br/sei/controlador.php?acao=procedimento_trabalhar&amp;acao_origem=rel_bloco_protocolo_listar&amp;acao_retorno=rel_bloco_protocolo_listar&amp;id_procedimento=26802219&amp;id_bloco=203697&amp;infra_sistema=100000100&amp;infra_unidade_atual=110000529&amp;infra_hash=a2dbf6d4916b4c5d15da774f6c1f800f466c9400d5956d52bd072b715e9e182f" xr:uid="{32FD9E19-016B-4A5E-949F-94199B21A605}"/>
    <hyperlink ref="B659" r:id="rId588" tooltip="Emergência Ambiental: Acidente Ambiental" display="https://sei.ibama.gov.br/sei/controlador.php?acao=procedimento_trabalhar&amp;acao_origem=rel_bloco_protocolo_listar&amp;acao_retorno=rel_bloco_protocolo_listar&amp;id_procedimento=26819832&amp;id_bloco=203697&amp;infra_sistema=100000100&amp;infra_unidade_atual=110000529&amp;infra_hash=21a10f8d1f71eda9293b755666c1c90fb3fc3df08114ef4d47eff49ce286848e" xr:uid="{C1AA2C6C-6E1F-4A79-A7EB-F38801FA8AE9}"/>
    <hyperlink ref="B660" r:id="rId589" tooltip="Emergência Ambiental: Acidente Ambiental" display="https://sei.ibama.gov.br/sei/controlador.php?acao=procedimento_trabalhar&amp;acao_origem=rel_bloco_protocolo_listar&amp;acao_retorno=rel_bloco_protocolo_listar&amp;id_procedimento=26843325&amp;id_bloco=203697&amp;infra_sistema=100000100&amp;infra_unidade_atual=110000529&amp;infra_hash=86c5aa3dd717fd8241a199e99b289f0a1f22d25c6e92d33af56884ff480db402" xr:uid="{801DB2EE-F8E7-4ABC-A7A4-9F1809594ACC}"/>
    <hyperlink ref="B661" r:id="rId590" tooltip="Emergência Ambiental: Acidente Ambiental" display="https://sei.ibama.gov.br/sei/controlador.php?acao=procedimento_trabalhar&amp;acao_origem=rel_bloco_protocolo_listar&amp;acao_retorno=rel_bloco_protocolo_listar&amp;id_procedimento=26843337&amp;id_bloco=203697&amp;infra_sistema=100000100&amp;infra_unidade_atual=110000529&amp;infra_hash=7670359dd1784d181618cd18534d8024484768cb1e89a9067cf9fb68e6433fd5" xr:uid="{AD113C69-6C6F-4BC2-B116-04705F883FEF}"/>
    <hyperlink ref="B662" r:id="rId591" tooltip="Emergência Ambiental: Acidente Ambiental" display="https://sei.ibama.gov.br/sei/controlador.php?acao=procedimento_trabalhar&amp;acao_origem=rel_bloco_protocolo_listar&amp;acao_retorno=rel_bloco_protocolo_listar&amp;id_procedimento=26843354&amp;id_bloco=203697&amp;infra_sistema=100000100&amp;infra_unidade_atual=110000529&amp;infra_hash=c51f8ddb48b3d13c6e651453a7f7cf675d93d50c0b3430a043f679393cfc6383" xr:uid="{C23B1814-439F-42E7-920E-AF1D4B7226E4}"/>
    <hyperlink ref="B663" r:id="rId592" tooltip="Emergência Ambiental: Acidente Ambiental" display="https://sei.ibama.gov.br/sei/controlador.php?acao=procedimento_trabalhar&amp;acao_origem=rel_bloco_protocolo_listar&amp;acao_retorno=rel_bloco_protocolo_listar&amp;id_procedimento=26843345&amp;id_bloco=203697&amp;infra_sistema=100000100&amp;infra_unidade_atual=110000529&amp;infra_hash=a0869331ee58323a5cd7501b20192d244de371ed80accb5ef4859c38a7b6c2ee" xr:uid="{BF3E3699-0F99-49E9-A4D7-B4DD54301C48}"/>
    <hyperlink ref="B664" r:id="rId593" tooltip="Emergência Ambiental: Acidente Ambiental" display="https://sei.ibama.gov.br/sei/controlador.php?acao=procedimento_trabalhar&amp;acao_origem=rel_bloco_protocolo_listar&amp;acao_retorno=rel_bloco_protocolo_listar&amp;id_procedimento=26843357&amp;id_bloco=203697&amp;infra_sistema=100000100&amp;infra_unidade_atual=110000529&amp;infra_hash=678e4548a532b94c2d938b1726086d0758ba9ad4675a966f48f3c3e293b3bab7" xr:uid="{85129496-649E-43E6-AF66-B3DBCE928383}"/>
    <hyperlink ref="B665" r:id="rId594" tooltip="Emergência Ambiental: Acidente Ambiental" display="https://sei.ibama.gov.br/sei/controlador.php?acao=procedimento_trabalhar&amp;acao_origem=rel_bloco_protocolo_listar&amp;acao_retorno=rel_bloco_protocolo_listar&amp;id_procedimento=26870825&amp;id_bloco=203697&amp;infra_sistema=100000100&amp;infra_unidade_atual=110000529&amp;infra_hash=c4b70c0da6e7eced909186aec69eb5c3f0923f7fcf9382a917fd948c40739d07" xr:uid="{3FC965B9-28CC-4201-8EF4-0FD51AA5C252}"/>
    <hyperlink ref="B666" r:id="rId595" tooltip="Emergência Ambiental: Acidente Ambiental" display="https://sei.ibama.gov.br/sei/controlador.php?acao=procedimento_trabalhar&amp;acao_origem=rel_bloco_protocolo_listar&amp;acao_retorno=rel_bloco_protocolo_listar&amp;id_procedimento=26861126&amp;id_bloco=203697&amp;infra_sistema=100000100&amp;infra_unidade_atual=110000529&amp;infra_hash=a93593f3e73b9d88f9545065a624c4a0bdb65753f0b1f97c634e839bf146c3e9" xr:uid="{62D25FA6-58F6-418C-BD2A-FE08CD29887C}"/>
    <hyperlink ref="B667" r:id="rId596" tooltip="Emergência Ambiental: Acidente Ambiental" display="https://sei.ibama.gov.br/sei/controlador.php?acao=procedimento_trabalhar&amp;acao_origem=rel_bloco_protocolo_listar&amp;acao_retorno=rel_bloco_protocolo_listar&amp;id_procedimento=26860572&amp;id_bloco=203697&amp;infra_sistema=100000100&amp;infra_unidade_atual=110000529&amp;infra_hash=926eb17cec0a014843fab3205703dec367bf6845b832a76f6af2b605302bfb43" xr:uid="{4EEB8FD6-74B1-4951-A099-1AAAA9A716F8}"/>
    <hyperlink ref="B668" r:id="rId597" tooltip="Emergência Ambiental: Acidente Ambiental" display="https://sei.ibama.gov.br/sei/controlador.php?acao=procedimento_trabalhar&amp;acao_origem=rel_bloco_protocolo_listar&amp;acao_retorno=rel_bloco_protocolo_listar&amp;id_procedimento=26877038&amp;id_bloco=203697&amp;infra_sistema=100000100&amp;infra_unidade_atual=110000529&amp;infra_hash=4c89f6bf99e63ba3c872263d3c9d135341e6006fd2e5b0d019c2c019e7eb19ad" xr:uid="{2D3EE381-98F0-4427-A222-08D47D97EC01}"/>
    <hyperlink ref="B669" r:id="rId598" tooltip="Emergência Ambiental: Acidente Ambiental" display="https://sei.ibama.gov.br/sei/controlador.php?acao=procedimento_trabalhar&amp;acao_origem=rel_bloco_protocolo_listar&amp;acao_retorno=rel_bloco_protocolo_listar&amp;id_procedimento=26891720&amp;id_bloco=203697&amp;infra_sistema=100000100&amp;infra_unidade_atual=110000529&amp;infra_hash=aa91f9b894e97c728131a9b3bf23e2b5134f19d5f2e4e8227ef510bde8cedd90" xr:uid="{2323C4E7-94D3-4B82-82E9-18A08ABB5B12}"/>
    <hyperlink ref="B670" r:id="rId599" tooltip="Emergência Ambiental: Acidente Ambiental" display="https://sei.ibama.gov.br/sei/controlador.php?acao=procedimento_trabalhar&amp;acao_origem=rel_bloco_protocolo_listar&amp;acao_retorno=rel_bloco_protocolo_listar&amp;id_procedimento=26885448&amp;id_bloco=203697&amp;infra_sistema=100000100&amp;infra_unidade_atual=110000529&amp;infra_hash=e0fc1841d3373202c2bc6a06eaad57160b21e1b770ff70841979a40400ea3985" xr:uid="{BD16088F-1522-4D8D-A9BD-7FD15A343583}"/>
    <hyperlink ref="B672" r:id="rId600" tooltip="Emergência Ambiental: Acidente Ambiental" display="https://sei.ibama.gov.br/sei/controlador.php?acao=procedimento_trabalhar&amp;acao_origem=rel_bloco_protocolo_listar&amp;acao_retorno=rel_bloco_protocolo_listar&amp;id_procedimento=26938834&amp;id_bloco=203697&amp;infra_sistema=100000100&amp;infra_unidade_atual=110000529&amp;infra_hash=448705274f19cc49c4d62c44b5802bb52c5bf6c57b59a8d008308cd403fb7448" xr:uid="{DC53FA1E-A564-41EC-9215-908443ACCD50}"/>
    <hyperlink ref="B673" r:id="rId601" tooltip="Emergência Ambiental: Acidente Ambiental" display="https://sei.ibama.gov.br/sei/controlador.php?acao=procedimento_trabalhar&amp;acao_origem=rel_bloco_protocolo_listar&amp;acao_retorno=rel_bloco_protocolo_listar&amp;id_procedimento=26921118&amp;id_bloco=203697&amp;infra_sistema=100000100&amp;infra_unidade_atual=110000529&amp;infra_hash=4e7c8dd09a1133e5e8ae8e7a01221452faf17e5f46e7c2a389b1aa72aff2120e" xr:uid="{11EDCFD5-9F1F-4891-ACCA-86C20AD08D9B}"/>
    <hyperlink ref="B674" r:id="rId602" tooltip="Emergência Ambiental: Acidente Ambiental" display="https://sei.ibama.gov.br/sei/controlador.php?acao=procedimento_trabalhar&amp;acao_origem=rel_bloco_protocolo_listar&amp;acao_retorno=rel_bloco_protocolo_listar&amp;id_procedimento=26907244&amp;id_bloco=203697&amp;infra_sistema=100000100&amp;infra_unidade_atual=110000529&amp;infra_hash=ccc5d904c21b68011bc6fc9822a72e5ec0326d8c44afd5a0b0c6ed7cfc882cca" xr:uid="{7988CA68-0B32-4EDF-B119-675227F27C35}"/>
    <hyperlink ref="B675" r:id="rId603" tooltip="Emergência Ambiental: Acidente Ambiental" display="https://sei.ibama.gov.br/sei/controlador.php?acao=procedimento_trabalhar&amp;acao_origem=rel_bloco_protocolo_listar&amp;acao_retorno=rel_bloco_protocolo_listar&amp;id_procedimento=26921106&amp;id_bloco=203697&amp;infra_sistema=100000100&amp;infra_unidade_atual=110000529&amp;infra_hash=c20da2ca77c7207cc54aa0fffadbb2536f6ba03465fb1e6bc1da33e6ff401f85" xr:uid="{3ED78699-11D5-4746-9E3E-D139ACE31AD7}"/>
    <hyperlink ref="B676" r:id="rId604" tooltip="Emergência Ambiental: Acidente Ambiental" display="https://sei.ibama.gov.br/sei/controlador.php?acao=procedimento_trabalhar&amp;acao_origem=rel_bloco_protocolo_listar&amp;acao_retorno=rel_bloco_protocolo_listar&amp;id_procedimento=26939231&amp;id_bloco=203697&amp;infra_sistema=100000100&amp;infra_unidade_atual=110000529&amp;infra_hash=a5566436a961d0466a1182f4dc69a09bbd90b75190519d0ec8fe8d946e9fb848" xr:uid="{CD41C8C8-7936-4113-B835-A194D97F0D0A}"/>
    <hyperlink ref="B677" r:id="rId605" tooltip="Emergência Ambiental: Acidente Ambiental" display="https://sei.ibama.gov.br/sei/controlador.php?acao=procedimento_trabalhar&amp;acao_origem=rel_bloco_protocolo_listar&amp;acao_retorno=rel_bloco_protocolo_listar&amp;id_procedimento=26921131&amp;id_bloco=203697&amp;infra_sistema=100000100&amp;infra_unidade_atual=110000529&amp;infra_hash=60a869399979e647d422d637027d29c3492ec3a913960df2549a6b202b7c963d" xr:uid="{404767D6-7226-423C-9B5E-D24F21BB6550}"/>
    <hyperlink ref="B678" r:id="rId606" tooltip="Emergência Ambiental: Acidente Ambiental" display="https://sei.ibama.gov.br/sei/controlador.php?acao=procedimento_trabalhar&amp;acao_origem=rel_bloco_protocolo_listar&amp;acao_retorno=rel_bloco_protocolo_listar&amp;id_procedimento=26921103&amp;id_bloco=203697&amp;infra_sistema=100000100&amp;infra_unidade_atual=110000529&amp;infra_hash=3444c2fe5942da7670761534b7180336b02b2a49f7e80990fc20d1be7155ba8e" xr:uid="{99810C2A-7199-4887-B4F1-0081C1F308B7}"/>
    <hyperlink ref="B679" r:id="rId607" tooltip="Demanda Externa: Outras Entidades Privadas" display="https://sei.ibama.gov.br/sei/controlador.php?acao=procedimento_trabalhar&amp;acao_origem=rel_bloco_protocolo_listar&amp;acao_retorno=rel_bloco_protocolo_listar&amp;id_procedimento=26936723&amp;id_bloco=203697&amp;infra_sistema=100000100&amp;infra_unidade_atual=110000529&amp;infra_hash=f41ceda3053e41df3d4815db401897420fa744da8e39927ae74f6cf89660c263" xr:uid="{A4617AF9-4F7B-4074-8525-D77E83921186}"/>
    <hyperlink ref="B680" r:id="rId608" tooltip="Emergência Ambiental: Acidente Ambiental" display="https://sei.ibama.gov.br/sei/controlador.php?acao=procedimento_trabalhar&amp;acao_origem=rel_bloco_protocolo_listar&amp;acao_retorno=rel_bloco_protocolo_listar&amp;id_procedimento=26973049&amp;id_bloco=203697&amp;infra_sistema=100000100&amp;infra_unidade_atual=110000529&amp;infra_hash=c9cd94c435e4da70476a09c8c2d67252d9f68333a2e9fe7d855e9666baabbc00" xr:uid="{0283FAEA-E62B-45E8-9059-D1B1394724B9}"/>
    <hyperlink ref="B681" r:id="rId609" tooltip="Emergência Ambiental: Acidente Ambiental" display="https://sei.ibama.gov.br/sei/controlador.php?acao=procedimento_trabalhar&amp;acao_origem=rel_bloco_protocolo_listar&amp;acao_retorno=rel_bloco_protocolo_listar&amp;id_procedimento=26955922&amp;id_bloco=203697&amp;infra_sistema=100000100&amp;infra_unidade_atual=110000529&amp;infra_hash=2854eff78fed77bf81e6fa8a1e0a5154bdd9680d9f557a660f572d74082388fb" xr:uid="{9AF4E192-CEA2-44A8-B9D0-CB51705EEC5B}"/>
    <hyperlink ref="B682" r:id="rId610" tooltip="Emergência Ambiental: Acidente Ambiental" display="https://sei.ibama.gov.br/sei/controlador.php?acao=procedimento_trabalhar&amp;acao_origem=rel_bloco_protocolo_listar&amp;acao_retorno=rel_bloco_protocolo_listar&amp;id_procedimento=27027936&amp;id_bloco=203697&amp;infra_sistema=100000100&amp;infra_unidade_atual=110000529&amp;infra_hash=c745411c0dab88d92d1f8a48bd1fcefc20bb31914605c508a735b6020fdd4a13" xr:uid="{D984D42D-F50C-43B0-AB38-F9C8281B0F62}"/>
    <hyperlink ref="B683" r:id="rId611" tooltip="Emergência Ambiental: Acidente Ambiental" display="https://sei.ibama.gov.br/sei/controlador.php?acao=procedimento_trabalhar&amp;acao_origem=rel_bloco_protocolo_listar&amp;acao_retorno=rel_bloco_protocolo_listar&amp;id_procedimento=27030546&amp;id_bloco=203697&amp;infra_sistema=100000100&amp;infra_unidade_atual=110000529&amp;infra_hash=af96f9b34368967e6cf1cae0abc369c392990631a08a7383adc99371700839f6" xr:uid="{F0DA0FE5-A48A-432A-9C79-AA51D8397533}"/>
    <hyperlink ref="B684" r:id="rId612" tooltip="Emergência Ambiental: Acidente Ambiental" display="https://sei.ibama.gov.br/sei/controlador.php?acao=procedimento_trabalhar&amp;acao_origem=rel_bloco_protocolo_listar&amp;acao_retorno=rel_bloco_protocolo_listar&amp;id_procedimento=26979525&amp;id_bloco=203697&amp;infra_sistema=100000100&amp;infra_unidade_atual=110000529&amp;infra_hash=3701b6f38c273ff3ad42186fe2a5604aedbd2f195d300b9d5230a850f441a4cb" xr:uid="{DE736EC4-18C5-4F65-B602-077B9B74DA80}"/>
    <hyperlink ref="B685" r:id="rId613" tooltip="Emergência Ambiental: Acidente Ambiental" display="https://sei.ibama.gov.br/sei/controlador.php?acao=procedimento_trabalhar&amp;acao_origem=rel_bloco_protocolo_listar&amp;acao_retorno=rel_bloco_protocolo_listar&amp;id_procedimento=26993153&amp;id_bloco=203697&amp;infra_sistema=100000100&amp;infra_unidade_atual=110000529&amp;infra_hash=9b510b7d437185ad48b78acd4e5dc3c26289cd3bbd26d9daea955b96d32dbcec" xr:uid="{30E6A107-4563-47A2-9BD6-1B0D487D8D1C}"/>
    <hyperlink ref="B686" r:id="rId614" tooltip="Emergência Ambiental: Acidente Ambiental" display="https://sei.ibama.gov.br/sei/controlador.php?acao=procedimento_trabalhar&amp;acao_origem=rel_bloco_protocolo_listar&amp;acao_retorno=rel_bloco_protocolo_listar&amp;id_procedimento=27005215&amp;id_bloco=203697&amp;infra_sistema=100000100&amp;infra_unidade_atual=110000529&amp;infra_hash=fab1cd35b75186166279ce948688615f615206f67f4aedde4095b6eae69411e1" xr:uid="{200CF294-E67B-40A1-BE49-7E2F36CBC0D8}"/>
    <hyperlink ref="B688" r:id="rId615" tooltip="Emergência Ambiental: Acidente Ambiental" display="https://sei.ibama.gov.br/sei/controlador.php?acao=procedimento_trabalhar&amp;acao_origem=rel_bloco_protocolo_listar&amp;acao_retorno=rel_bloco_protocolo_listar&amp;id_procedimento=26997853&amp;id_bloco=203697&amp;infra_sistema=100000100&amp;infra_unidade_atual=110000529&amp;infra_hash=f6109c5d5b948f58a06448a800ed0680304bffc0360db10455cdf43a3e1689e6" xr:uid="{6A8C864D-939F-4AF5-9507-885099FEDF21}"/>
    <hyperlink ref="B689" r:id="rId616" tooltip="Emergência Ambiental: Acidente Ambiental" display="https://sei.ibama.gov.br/sei/controlador.php?acao=procedimento_trabalhar&amp;acao_origem=rel_bloco_protocolo_listar&amp;acao_retorno=rel_bloco_protocolo_listar&amp;id_procedimento=27045637&amp;id_bloco=203697&amp;infra_sistema=100000100&amp;infra_unidade_atual=110000529&amp;infra_hash=465cb81aaefb8de56c96c9665d6058f457ff84685eef10c4d8a44ee91596f18b" xr:uid="{DADB3B52-56D0-41DE-9CA8-E9AD25B205B4}"/>
    <hyperlink ref="B691" r:id="rId617" tooltip="Emergência Ambiental: Acidente Ambiental" display="https://sei.ibama.gov.br/sei/controlador.php?acao=procedimento_trabalhar&amp;acao_origem=rel_bloco_protocolo_listar&amp;acao_retorno=rel_bloco_protocolo_listar&amp;id_procedimento=27084550&amp;id_bloco=203697&amp;infra_sistema=100000100&amp;infra_unidade_atual=110000529&amp;infra_hash=0dbb62e283429f64886d65f3dbf2698d3841de7f75ff9bb501bf995dae68fdca" xr:uid="{A21D1BD7-FA4A-4673-A264-4A168B1B047D}"/>
    <hyperlink ref="B692" r:id="rId618" tooltip="Emergência Ambiental: Acidente Ambiental" display="https://sei.ibama.gov.br/sei/controlador.php?acao=procedimento_trabalhar&amp;acao_origem=rel_bloco_protocolo_listar&amp;acao_retorno=rel_bloco_protocolo_listar&amp;id_procedimento=27024282&amp;id_bloco=203697&amp;infra_sistema=100000100&amp;infra_unidade_atual=110000529&amp;infra_hash=03e9b58adc7f4fd2ae7f9d8b039799eba68af591fbeaa2acfcd9b0dabbc3eba8" xr:uid="{2036BB73-D1EB-4A97-B040-6316FFF27D7A}"/>
    <hyperlink ref="B693" r:id="rId619" tooltip="Emergência Ambiental: Acidente Ambiental" display="https://sei.ibama.gov.br/sei/controlador.php?acao=procedimento_trabalhar&amp;acao_origem=rel_bloco_protocolo_listar&amp;acao_retorno=rel_bloco_protocolo_listar&amp;id_procedimento=27048067&amp;id_bloco=203697&amp;infra_sistema=100000100&amp;infra_unidade_atual=110000529&amp;infra_hash=20b4e00ca80f4c5e037b1de283e00dba5ffbba55c8ad8407c1b5973246976e42" xr:uid="{0473F210-D6D4-41F4-83FA-305202735426}"/>
    <hyperlink ref="B694" r:id="rId620" tooltip="Emergência Ambiental: Acidente Ambiental" display="https://sei.ibama.gov.br/sei/controlador.php?acao=procedimento_trabalhar&amp;acao_origem=rel_bloco_protocolo_listar&amp;acao_retorno=rel_bloco_protocolo_listar&amp;id_procedimento=27048630&amp;id_bloco=203697&amp;infra_sistema=100000100&amp;infra_unidade_atual=110000529&amp;infra_hash=cb00d80194aa97b021f4653f9bccbfb18c8b2b728bf4f28af5de3d4cffe3da9e" xr:uid="{A1AA6507-6574-4018-B4D0-BCD126FF12D1}"/>
    <hyperlink ref="B695" r:id="rId621" tooltip="Emergência Ambiental: Acidente Ambiental" display="https://sei.ibama.gov.br/sei/controlador.php?acao=procedimento_trabalhar&amp;acao_origem=rel_bloco_protocolo_listar&amp;acao_retorno=rel_bloco_protocolo_listar&amp;id_procedimento=27047592&amp;id_bloco=203697&amp;infra_sistema=100000100&amp;infra_unidade_atual=110000529&amp;infra_hash=db72283ba7ba63b4189c8890d023831edd0c6071c1cc0c9644e44a9f27f5e35e" xr:uid="{AB9D6746-5E2A-4062-86F1-87C4FE007668}"/>
    <hyperlink ref="B698" r:id="rId622" tooltip="Emergência Ambiental: Acidente Ambiental" display="https://sei.ibama.gov.br/sei/controlador.php?acao=procedimento_trabalhar&amp;acao_origem=rel_bloco_protocolo_listar&amp;acao_retorno=rel_bloco_protocolo_listar&amp;id_procedimento=27086263&amp;id_bloco=203697&amp;infra_sistema=100000100&amp;infra_unidade_atual=110000529&amp;infra_hash=052956a7f00790747a26d54b9192f005faedae4d4f9b2cdf7883a0676795808c" xr:uid="{BE1F709F-FDA1-4E34-8ACC-60B23AB7C5E4}"/>
    <hyperlink ref="B699" r:id="rId623" tooltip="Emergência Ambiental: Acidente Ambiental" display="https://sei.ibama.gov.br/sei/controlador.php?acao=procedimento_trabalhar&amp;acao_origem=rel_bloco_protocolo_listar&amp;acao_retorno=rel_bloco_protocolo_listar&amp;id_procedimento=27085967&amp;id_bloco=203697&amp;infra_sistema=100000100&amp;infra_unidade_atual=110000529&amp;infra_hash=13901f1524870162cd3355193d61e310e01f31f97917379bea45b78a13b72fdc" xr:uid="{07C76B1D-2CE3-4305-A61A-2E0F0E0333FE}"/>
    <hyperlink ref="B700" r:id="rId624" tooltip="Emergência Ambiental: Acidente Ambiental" display="https://sei.ibama.gov.br/sei/controlador.php?acao=procedimento_trabalhar&amp;acao_origem=rel_bloco_protocolo_listar&amp;acao_retorno=rel_bloco_protocolo_listar&amp;id_procedimento=27111286&amp;id_bloco=203697&amp;infra_sistema=100000100&amp;infra_unidade_atual=110000529&amp;infra_hash=f9bf83e7664cecb5b22f7daf318283806c464376ace8a9b6b30f2878aec2ef6a" xr:uid="{EF199CFA-C619-47E0-BAE4-85906A841562}"/>
    <hyperlink ref="B701" r:id="rId625" tooltip="Emergência Ambiental: Acidente Ambiental" display="https://sei.ibama.gov.br/sei/controlador.php?acao=procedimento_trabalhar&amp;acao_origem=rel_bloco_protocolo_listar&amp;acao_retorno=rel_bloco_protocolo_listar&amp;id_procedimento=27092292&amp;id_bloco=203697&amp;infra_sistema=100000100&amp;infra_unidade_atual=110000529&amp;infra_hash=453a1690ae407193aacf6b413e83918f88940cf061118e9e8df183f0b8d95761" xr:uid="{3E7D321C-5FCC-4BED-9937-70EC1CD622C4}"/>
    <hyperlink ref="B702" r:id="rId626" tooltip="Emergência Ambiental: Acidente Ambiental" display="https://sei.ibama.gov.br/sei/controlador.php?acao=procedimento_trabalhar&amp;acao_origem=rel_bloco_protocolo_listar&amp;acao_retorno=rel_bloco_protocolo_listar&amp;id_procedimento=27092804&amp;id_bloco=203697&amp;infra_sistema=100000100&amp;infra_unidade_atual=110000529&amp;infra_hash=81ac3d53aab4e4fa6a100dba37850dac40541d745c872732a1ba3de54b9a6bab" xr:uid="{293D97CC-EC90-40B2-9EEA-226072F0AD91}"/>
    <hyperlink ref="B703" r:id="rId627" tooltip="Emergência Ambiental: Acidente Ambiental" display="https://sei.ibama.gov.br/sei/controlador.php?acao=procedimento_trabalhar&amp;acao_origem=rel_bloco_protocolo_listar&amp;acao_retorno=rel_bloco_protocolo_listar&amp;id_procedimento=27088543&amp;id_bloco=203697&amp;infra_sistema=100000100&amp;infra_unidade_atual=110000529&amp;infra_hash=bcbc3d2dcf1a7095d61904765ffc758c6810cd05e9d22fce4e5d7da03f36b5d3" xr:uid="{E15932BF-6414-457E-A7D8-9171DA7DB8AD}"/>
    <hyperlink ref="B704" r:id="rId628" tooltip="Emergência Ambiental: Acidente Ambiental" display="https://sei.ibama.gov.br/sei/controlador.php?acao=procedimento_trabalhar&amp;acao_origem=rel_bloco_protocolo_listar&amp;acao_retorno=rel_bloco_protocolo_listar&amp;id_procedimento=27157038&amp;id_bloco=203697&amp;infra_sistema=100000100&amp;infra_unidade_atual=110000529&amp;infra_hash=27cc69fa8e48f356b8bba8ac35269cfb541bf1a0f9e5327bde38436a31541298" xr:uid="{88C27699-3A15-4276-81EE-C77993349C36}"/>
    <hyperlink ref="B705" r:id="rId629" tooltip="Emergência Ambiental: Acidente Ambiental" display="https://sei.ibama.gov.br/sei/controlador.php?acao=procedimento_trabalhar&amp;acao_origem=rel_bloco_protocolo_listar&amp;acao_retorno=rel_bloco_protocolo_listar&amp;id_procedimento=27124095&amp;id_bloco=203697&amp;infra_sistema=100000100&amp;infra_unidade_atual=110000529&amp;infra_hash=961b77fecf2e7fc84f9728639fbb5efa141ece668830b6d7e5dffed5223720b3" xr:uid="{E41E2549-DEBC-47B4-88CA-881D9B0B81FC}"/>
    <hyperlink ref="B706" r:id="rId630" tooltip="Emergência Ambiental: Acidente Ambiental" display="https://sei.ibama.gov.br/sei/controlador.php?acao=procedimento_trabalhar&amp;acao_origem=rel_bloco_protocolo_listar&amp;acao_retorno=rel_bloco_protocolo_listar&amp;id_procedimento=27105719&amp;id_bloco=203697&amp;infra_sistema=100000100&amp;infra_unidade_atual=110000529&amp;infra_hash=2dec7746d244bc33f38c03a76a8af7abb21cb1366867722d3d7ab5cb2e6701aa" xr:uid="{A6DBB565-8A2A-4336-83EB-C114A20690B0}"/>
    <hyperlink ref="B707" r:id="rId631" tooltip="Emergência Ambiental: Acidente Ambiental" display="https://sei.ibama.gov.br/sei/controlador.php?acao=procedimento_trabalhar&amp;acao_origem=rel_bloco_protocolo_listar&amp;acao_retorno=rel_bloco_protocolo_listar&amp;id_procedimento=27124204&amp;id_bloco=203697&amp;infra_sistema=100000100&amp;infra_unidade_atual=110000529&amp;infra_hash=2b543e70bb2c0f5189c9668124cf848b1feb5b87d11a7b0250a5c6499b082f3e" xr:uid="{3B0C6685-91FA-4884-A3EC-5D33A07498B6}"/>
    <hyperlink ref="B708" r:id="rId632" tooltip="Emergência Ambiental: Acidente Ambiental" display="https://sei.ibama.gov.br/sei/controlador.php?acao=procedimento_trabalhar&amp;acao_origem=rel_bloco_protocolo_listar&amp;acao_retorno=rel_bloco_protocolo_listar&amp;id_procedimento=27138049&amp;id_bloco=203697&amp;infra_sistema=100000100&amp;infra_unidade_atual=110000529&amp;infra_hash=c873781f08894dbba1b97cce694ca44d4f7a89c6b8a61bee886671c7c46299b1" xr:uid="{4A50F910-B300-4203-BE15-EC967A24C686}"/>
    <hyperlink ref="B709" r:id="rId633" tooltip="Emergência Ambiental: Acidente Ambiental" display="https://sei.ibama.gov.br/sei/controlador.php?acao=procedimento_trabalhar&amp;acao_origem=rel_bloco_protocolo_listar&amp;acao_retorno=rel_bloco_protocolo_listar&amp;id_procedimento=27126495&amp;id_bloco=203697&amp;infra_sistema=100000100&amp;infra_unidade_atual=110000529&amp;infra_hash=aa48026b50f01b78efb31657186d49025964e8da5d173dfc5bf8df8bfb901bf8" xr:uid="{4ED31990-15A3-4BCA-8EEC-83BE057368AB}"/>
    <hyperlink ref="B710" r:id="rId634" tooltip="Emergência Ambiental: Acidente Ambiental" display="https://sei.ibama.gov.br/sei/controlador.php?acao=procedimento_trabalhar&amp;acao_origem=rel_bloco_protocolo_listar&amp;acao_retorno=rel_bloco_protocolo_listar&amp;id_procedimento=27152954&amp;id_bloco=203697&amp;infra_sistema=100000100&amp;infra_unidade_atual=110000529&amp;infra_hash=5f16e7dbce760bd07345ebf4e06f5e6d3f938aa54d238038e771c58d3c50ca5e" xr:uid="{F3E14C91-D465-468D-B947-3E4364C844E7}"/>
    <hyperlink ref="B711" r:id="rId635" tooltip="Emergência Ambiental: Acidente Ambiental" display="https://sei.ibama.gov.br/sei/controlador.php?acao=procedimento_trabalhar&amp;acao_origem=rel_bloco_protocolo_listar&amp;acao_retorno=rel_bloco_protocolo_listar&amp;id_procedimento=27152464&amp;id_bloco=203697&amp;infra_sistema=100000100&amp;infra_unidade_atual=110000529&amp;infra_hash=183e1efb687d42ee02945ddfb4259012ac1f29b16556d3cf59d95967d8cf3fc3" xr:uid="{5B4E19BC-9AAB-4132-B802-D7F63FDB6258}"/>
    <hyperlink ref="B713" r:id="rId636" tooltip="Emergência Ambiental: Acidente Ambiental" display="https://sei.ibama.gov.br/sei/controlador.php?acao=procedimento_trabalhar&amp;acao_origem=rel_bloco_protocolo_listar&amp;acao_retorno=rel_bloco_protocolo_listar&amp;id_procedimento=27155783&amp;id_bloco=203697&amp;infra_sistema=100000100&amp;infra_unidade_atual=110000529&amp;infra_hash=2564d32dda90b28b9f6f5f4ee81cbf085d5434f95317e2cb4451dcaf71e78b5e" xr:uid="{B366BA2F-2CA8-4172-8CFC-5FA8749E31FC}"/>
    <hyperlink ref="B714" r:id="rId637" tooltip="Emergência Ambiental: Acidente Ambiental" display="https://sei.ibama.gov.br/sei/controlador.php?acao=procedimento_trabalhar&amp;acao_origem=rel_bloco_protocolo_listar&amp;acao_retorno=rel_bloco_protocolo_listar&amp;id_procedimento=27184301&amp;id_bloco=203697&amp;infra_sistema=100000100&amp;infra_unidade_atual=110000529&amp;infra_hash=52be06d731704431d6c874e232664010d2758d894e7112e22c5c37001a95aee7" xr:uid="{DED9CAAE-98C1-4D92-84B7-9B71F39FB580}"/>
    <hyperlink ref="B715" r:id="rId638" tooltip="Emergência Ambiental: Acidente Ambiental" display="https://sei.ibama.gov.br/sei/controlador.php?acao=procedimento_trabalhar&amp;acao_origem=rel_bloco_protocolo_listar&amp;acao_retorno=rel_bloco_protocolo_listar&amp;id_procedimento=27177784&amp;id_bloco=203697&amp;infra_sistema=100000100&amp;infra_unidade_atual=110000529&amp;infra_hash=c81c3f3714b550449e7cb4180da4ae6d946d504c37fc0ab12becd3a6cdab0e4c" xr:uid="{9FCB8510-2A6B-4417-9CA6-462369612658}"/>
    <hyperlink ref="B716" r:id="rId639" tooltip="Emergência Ambiental: Acidente Ambiental" display="https://sei.ibama.gov.br/sei/controlador.php?acao=procedimento_trabalhar&amp;acao_origem=rel_bloco_protocolo_listar&amp;acao_retorno=rel_bloco_protocolo_listar&amp;id_procedimento=27181860&amp;id_bloco=203697&amp;infra_sistema=100000100&amp;infra_unidade_atual=110000529&amp;infra_hash=55a6a394b92e67e849b97b9027daadb0e299bee80b4f53a1866ad116311f3c72" xr:uid="{F02C3022-32F0-4FA5-9684-E08CDDF6228F}"/>
    <hyperlink ref="B717" r:id="rId640" tooltip="Emergência Ambiental: Acidente Ambiental" display="https://sei.ibama.gov.br/sei/controlador.php?acao=procedimento_trabalhar&amp;acao_origem=rel_bloco_protocolo_listar&amp;acao_retorno=rel_bloco_protocolo_listar&amp;id_procedimento=27228908&amp;id_bloco=203697&amp;infra_sistema=100000100&amp;infra_unidade_atual=110000529&amp;infra_hash=1543fcc76a96cb0bdf342e8962d77456326e7fce372ca2ec0cf8bf0718486492" xr:uid="{94F597DF-4441-4B00-AA4C-AE38F32676C3}"/>
    <hyperlink ref="B718" r:id="rId641" tooltip="Emergência Ambiental: Acidente Ambiental" display="https://sei.ibama.gov.br/sei/controlador.php?acao=procedimento_trabalhar&amp;acao_origem=rel_bloco_protocolo_listar&amp;acao_retorno=rel_bloco_protocolo_listar&amp;id_procedimento=27190398&amp;id_bloco=203697&amp;infra_sistema=100000100&amp;infra_unidade_atual=110000529&amp;infra_hash=a6c27cb27f22146a3aed9cb2099c64f0b5798a3ec078e776a29c17640e023487" xr:uid="{47356136-C36E-4BA4-BA5D-8E98687D6441}"/>
    <hyperlink ref="B719" r:id="rId642" tooltip="Emergência Ambiental: Acidente Ambiental" display="https://sei.ibama.gov.br/sei/controlador.php?acao=procedimento_trabalhar&amp;acao_origem=rel_bloco_protocolo_listar&amp;acao_retorno=rel_bloco_protocolo_listar&amp;id_procedimento=27209950&amp;id_bloco=203697&amp;infra_sistema=100000100&amp;infra_unidade_atual=110000529&amp;infra_hash=dc009b922696e125259a89f455f3e5a4a5c5ed7f1e4df5568b142afdfd1a7f59" xr:uid="{37808C43-EB72-4151-96D1-83007775BAAB}"/>
    <hyperlink ref="B720" r:id="rId643" tooltip="Emergência Ambiental: Acidente Ambiental" display="https://sei.ibama.gov.br/sei/controlador.php?acao=procedimento_trabalhar&amp;acao_origem=rel_bloco_protocolo_listar&amp;acao_retorno=rel_bloco_protocolo_listar&amp;id_procedimento=27198617&amp;id_bloco=203697&amp;infra_sistema=100000100&amp;infra_unidade_atual=110000529&amp;infra_hash=add06f25df75d8f394b7dce89cb0e8863b0c3cf364933dcb9c8bb6d25f58e2df" xr:uid="{53DBAC74-A8EF-459B-BDF1-F91885236225}"/>
    <hyperlink ref="B721" r:id="rId644" tooltip="Emergência Ambiental: Acidente Ambiental" display="https://sei.ibama.gov.br/sei/controlador.php?acao=procedimento_trabalhar&amp;acao_origem=rel_bloco_protocolo_listar&amp;acao_retorno=rel_bloco_protocolo_listar&amp;id_procedimento=27218076&amp;id_bloco=203697&amp;infra_sistema=100000100&amp;infra_unidade_atual=110000529&amp;infra_hash=cbc9e70b4e7ccaa85f35093817187e38685d1339f9a9ff664716f48e0a6c0752" xr:uid="{68514F42-C560-4A14-9183-BA22636D1AF0}"/>
    <hyperlink ref="B722" r:id="rId645" tooltip="Emergência Ambiental: Acidente Ambiental" display="https://sei.ibama.gov.br/sei/controlador.php?acao=procedimento_trabalhar&amp;acao_origem=rel_bloco_protocolo_listar&amp;acao_retorno=rel_bloco_protocolo_listar&amp;id_procedimento=27286111&amp;id_bloco=203697&amp;infra_sistema=100000100&amp;infra_unidade_atual=110000529&amp;infra_hash=28ab517a3d170a702784cccd230f8513ee6e83c4a7b35ae5f10efad6acece16c" xr:uid="{B4A2CDD7-FFDD-4AD4-8A11-902EA9F61F4D}"/>
    <hyperlink ref="B723" r:id="rId646" tooltip="Emergência Ambiental: Acidente Ambiental" display="https://sei.ibama.gov.br/sei/controlador.php?acao=procedimento_trabalhar&amp;acao_origem=rel_bloco_protocolo_listar&amp;acao_retorno=rel_bloco_protocolo_listar&amp;id_procedimento=27247502&amp;id_bloco=203697&amp;infra_sistema=100000100&amp;infra_unidade_atual=110000529&amp;infra_hash=eef1e4510dc541af26a601e1ac53f24f25d43819db0124d1d3edd0c3bcf51df1" xr:uid="{0B75B0AD-D158-415E-B77B-4D8E731694F6}"/>
    <hyperlink ref="B724" r:id="rId647" tooltip="Emergência Ambiental: Acidente Ambiental" display="https://sei.ibama.gov.br/sei/controlador.php?acao=procedimento_trabalhar&amp;acao_origem=rel_bloco_protocolo_listar&amp;acao_retorno=rel_bloco_protocolo_listar&amp;id_procedimento=27343585&amp;id_bloco=203697&amp;infra_sistema=100000100&amp;infra_unidade_atual=110000529&amp;infra_hash=c33759417bdc0ddb1fa72bb0a5e85c8053b5d8490d9846864547584a3ba05d6a" xr:uid="{3C256098-8E4B-4A08-B520-ABDCD9FC3A5B}"/>
    <hyperlink ref="B725" r:id="rId648" tooltip="Emergência Ambiental: Acidente Ambiental" display="https://sei.ibama.gov.br/sei/controlador.php?acao=procedimento_trabalhar&amp;acao_origem=rel_bloco_protocolo_listar&amp;acao_retorno=rel_bloco_protocolo_listar&amp;id_procedimento=27229761&amp;id_bloco=203697&amp;infra_sistema=100000100&amp;infra_unidade_atual=110000529&amp;infra_hash=237c415fb6012dfaa4dbdb2654cb5bc4161ea6861c216f4c742e87373fdbb7a5" xr:uid="{5B9B7492-1918-49CA-96BA-033C87772563}"/>
    <hyperlink ref="B726" r:id="rId649" tooltip="Emergência Ambiental: Acidente Ambiental" display="https://sei.ibama.gov.br/sei/controlador.php?acao=procedimento_trabalhar&amp;acao_origem=rel_bloco_protocolo_listar&amp;acao_retorno=rel_bloco_protocolo_listar&amp;id_procedimento=27252203&amp;id_bloco=203697&amp;infra_sistema=100000100&amp;infra_unidade_atual=110000529&amp;infra_hash=6355b245b5104b519f1b1d056bd5d737b8555de79fda61f35a932724d883b2df" xr:uid="{81EC5BB0-C215-4403-9EC1-8D9234D58D34}"/>
    <hyperlink ref="B727" r:id="rId650" tooltip="Emergência Ambiental: Acidente Ambiental" display="https://sei.ibama.gov.br/sei/controlador.php?acao=procedimento_trabalhar&amp;acao_origem=rel_bloco_protocolo_listar&amp;acao_retorno=rel_bloco_protocolo_listar&amp;id_procedimento=27265940&amp;id_bloco=203697&amp;infra_sistema=100000100&amp;infra_unidade_atual=110000529&amp;infra_hash=df2d43a69b0ca2b033ea46d870dc78ecbe83e91b9b271ccb091c7cef8717cce4" xr:uid="{6E28E05A-03E4-46E8-AB3B-C4E252F9EFC6}"/>
    <hyperlink ref="B729" r:id="rId651" tooltip="Emergência Ambiental: Acidente Ambiental" display="https://sei.ibama.gov.br/sei/controlador.php?acao=procedimento_trabalhar&amp;acao_origem=rel_bloco_protocolo_listar&amp;acao_retorno=rel_bloco_protocolo_listar&amp;id_procedimento=27232035&amp;id_bloco=203697&amp;infra_sistema=100000100&amp;infra_unidade_atual=110000529&amp;infra_hash=2bbd5c9fd5f132a62f4707287989f825082d2bb29aca2c4d26d7d17f43e992da" xr:uid="{17F8FF16-C48C-4AAA-894C-A068795FE5CB}"/>
    <hyperlink ref="B730" r:id="rId652" tooltip="Emergência Ambiental: Acidente Ambiental" display="https://sei.ibama.gov.br/sei/controlador.php?acao=procedimento_trabalhar&amp;acao_origem=rel_bloco_protocolo_listar&amp;acao_retorno=rel_bloco_protocolo_listar&amp;id_procedimento=27266745&amp;id_bloco=203697&amp;infra_sistema=100000100&amp;infra_unidade_atual=110000529&amp;infra_hash=d143085250b3e6638514f87abf453a441fa6b3718d748856203fae5df36fec3a" xr:uid="{52F52620-C22B-48D2-A798-A992535948FA}"/>
    <hyperlink ref="B731" r:id="rId653" tooltip="Emergência Ambiental: Acidente Ambiental" display="https://sei.ibama.gov.br/sei/controlador.php?acao=procedimento_trabalhar&amp;acao_origem=rel_bloco_protocolo_listar&amp;acao_retorno=rel_bloco_protocolo_listar&amp;id_procedimento=27248437&amp;id_bloco=203697&amp;infra_sistema=100000100&amp;infra_unidade_atual=110000529&amp;infra_hash=af8d63a1787b3f58e1c69c8b67110c1e897ba7733136a37b0ff56d5c37031e0c" xr:uid="{A00B872A-25C8-4AD1-A645-17D0D4967920}"/>
    <hyperlink ref="B732" r:id="rId654" tooltip="Emergência Ambiental: Acidente Ambiental" display="https://sei.ibama.gov.br/sei/controlador.php?acao=procedimento_trabalhar&amp;acao_origem=rel_bloco_protocolo_listar&amp;acao_retorno=rel_bloco_protocolo_listar&amp;id_procedimento=27257021&amp;id_bloco=203697&amp;infra_sistema=100000100&amp;infra_unidade_atual=110000529&amp;infra_hash=554d4154761266796bbf91007a0a1c4e3c49efe6ae753335f900cf53e9833ba6" xr:uid="{D6964C76-07ED-4270-AA65-5D370FE892EC}"/>
    <hyperlink ref="B733" r:id="rId655" tooltip="Emergência Ambiental: Acidente Ambiental" display="https://sei.ibama.gov.br/sei/controlador.php?acao=procedimento_trabalhar&amp;acao_origem=rel_bloco_protocolo_listar&amp;acao_retorno=rel_bloco_protocolo_listar&amp;id_procedimento=27267198&amp;id_bloco=203697&amp;infra_sistema=100000100&amp;infra_unidade_atual=110000529&amp;infra_hash=1119786088d9e6df2f1e02a5ddebe9505964ae49f4683791c38abad5ffd34243" xr:uid="{DFF71CFB-5F19-4EC0-B2A7-A4DDE3F94768}"/>
    <hyperlink ref="B734" r:id="rId656" tooltip="Emergência Ambiental: Acidente Ambiental" display="https://sei.ibama.gov.br/sei/controlador.php?acao=procedimento_trabalhar&amp;acao_origem=rel_bloco_protocolo_listar&amp;acao_retorno=rel_bloco_protocolo_listar&amp;id_procedimento=27267988&amp;id_bloco=203697&amp;infra_sistema=100000100&amp;infra_unidade_atual=110000529&amp;infra_hash=856fce6d3167e97c5c56017ad233d3fc241b2b71000174d7e718659bb0d95bbd" xr:uid="{B4BE8279-5DFE-4689-979A-D5353AA23D1C}"/>
    <hyperlink ref="B738" r:id="rId657" tooltip="Emergência Ambiental: Acidente Ambiental" display="https://sei.ibama.gov.br/sei/controlador.php?acao=procedimento_trabalhar&amp;acao_origem=rel_bloco_protocolo_listar&amp;acao_retorno=rel_bloco_protocolo_listar&amp;id_procedimento=27627079&amp;id_bloco=203697&amp;infra_sistema=100000100&amp;infra_unidade_atual=110000529&amp;infra_hash=7604bc08e1f9466a27362b5bed2ee0f26fbae75e11e7d261b4291ff9b8f0ff26" xr:uid="{77AE36C1-0845-46D9-8FC3-CA9DE87F11D0}"/>
    <hyperlink ref="B740" r:id="rId658" tooltip="Emergência Ambiental: Acidente Ambiental" display="https://sei.ibama.gov.br/sei/controlador.php?acao=procedimento_trabalhar&amp;acao_origem=rel_bloco_protocolo_listar&amp;acao_retorno=rel_bloco_protocolo_listar&amp;id_procedimento=27288233&amp;id_bloco=203697&amp;infra_sistema=100000100&amp;infra_unidade_atual=110000529&amp;infra_hash=77d83eb9474f6eab3d56c438116428336ddffd12ad5d14c55386f63c52f10b85" xr:uid="{7D62BD7F-E29D-408E-BACF-555DE49B2D4C}"/>
    <hyperlink ref="B741" r:id="rId659" tooltip="Emergência Ambiental: Acidente Ambiental" display="https://sei.ibama.gov.br/sei/controlador.php?acao=procedimento_trabalhar&amp;acao_origem=rel_bloco_protocolo_listar&amp;acao_retorno=rel_bloco_protocolo_listar&amp;id_procedimento=27599198&amp;id_bloco=203697&amp;infra_sistema=100000100&amp;infra_unidade_atual=110000529&amp;infra_hash=fef7af230e8dd0fa75d33b024d2bafc1b5e9d8235b55a909663993335e861cd5" xr:uid="{6F7BDFE7-B60A-4859-B2A0-537267EF87DC}"/>
    <hyperlink ref="B742" r:id="rId660" tooltip="Emergência Ambiental: Acidente Ambiental" display="https://sei.ibama.gov.br/sei/controlador.php?acao=procedimento_trabalhar&amp;acao_origem=rel_bloco_protocolo_listar&amp;acao_retorno=rel_bloco_protocolo_listar&amp;id_procedimento=27297203&amp;id_bloco=203697&amp;infra_sistema=100000100&amp;infra_unidade_atual=110000529&amp;infra_hash=f92d204d62499f686ffb70d62219c8fe7291bb54958a40ae0321c250ed0f155f" xr:uid="{80F0CC44-7584-453F-804A-33F4F30618F1}"/>
    <hyperlink ref="B743" r:id="rId661" tooltip="Emergência Ambiental: Acidente Ambiental" display="https://sei.ibama.gov.br/sei/controlador.php?acao=procedimento_trabalhar&amp;acao_origem=rel_bloco_protocolo_listar&amp;acao_retorno=rel_bloco_protocolo_listar&amp;id_procedimento=27303557&amp;id_bloco=203697&amp;infra_sistema=100000100&amp;infra_unidade_atual=110000529&amp;infra_hash=716ad0f822a8bc2ca63e290165436dfc9708e06df21b06e4490c32e57399704e" xr:uid="{0E606E8F-D90E-483F-B2BD-67BAE22F42B2}"/>
    <hyperlink ref="B744" r:id="rId662" tooltip="Emergência Ambiental: Acidente Ambiental" display="https://sei.ibama.gov.br/sei/controlador.php?acao=procedimento_trabalhar&amp;acao_origem=rel_bloco_protocolo_listar&amp;acao_retorno=rel_bloco_protocolo_listar&amp;id_procedimento=27319375&amp;id_bloco=203697&amp;infra_sistema=100000100&amp;infra_unidade_atual=110000529&amp;infra_hash=8b3875626900799ea029f50c023d7543345b8a3cee3b98b462a9135f77fae06d" xr:uid="{A39BECBA-7ADB-4D79-93A2-B397DABDAFB2}"/>
    <hyperlink ref="B745" r:id="rId663" tooltip="Emergência Ambiental: Simulados" display="https://sei.ibama.gov.br/sei/controlador.php?acao=procedimento_trabalhar&amp;acao_origem=rel_bloco_protocolo_listar&amp;acao_retorno=rel_bloco_protocolo_listar&amp;id_procedimento=27328584&amp;id_bloco=203697&amp;infra_sistema=100000100&amp;infra_unidade_atual=110000529&amp;infra_hash=805c97ffa72842a1b4d4430e5a75709002de59b2648138e892ce1d67118fac95" xr:uid="{980EE7FA-9A52-4564-A075-D94F720187CC}"/>
    <hyperlink ref="B746" r:id="rId664" tooltip="Emergência Ambiental: Acidente Ambiental" display="https://sei.ibama.gov.br/sei/controlador.php?acao=procedimento_trabalhar&amp;acao_origem=rel_bloco_protocolo_listar&amp;acao_retorno=rel_bloco_protocolo_listar&amp;id_procedimento=27345984&amp;id_bloco=203697&amp;infra_sistema=100000100&amp;infra_unidade_atual=110000529&amp;infra_hash=40d3da46a580744c2aee9ebee13f284a517505f3df1e8e7216ab20da5c42250c" xr:uid="{8A8DC55E-F8D9-4313-9659-48ED8A22805A}"/>
    <hyperlink ref="B749" r:id="rId665" tooltip="Emergência Ambiental: Acidente Ambiental" display="https://sei.ibama.gov.br/sei/controlador.php?acao=procedimento_trabalhar&amp;acao_origem=rel_bloco_protocolo_listar&amp;acao_retorno=rel_bloco_protocolo_listar&amp;id_procedimento=27359385&amp;id_bloco=203697&amp;infra_sistema=100000100&amp;infra_unidade_atual=110000529&amp;infra_hash=203ad431dc2931712e691f4089705ed34413d809aa7b42f73b756b1bee0d0a32" xr:uid="{418AC302-5CFE-493C-A3CD-4C5E409D7D88}"/>
    <hyperlink ref="B750" r:id="rId666" tooltip="Emergência Ambiental: Acidente Ambiental" display="https://sei.ibama.gov.br/sei/controlador.php?acao=procedimento_trabalhar&amp;acao_origem=rel_bloco_protocolo_listar&amp;acao_retorno=rel_bloco_protocolo_listar&amp;id_procedimento=27361073&amp;id_bloco=203697&amp;infra_sistema=100000100&amp;infra_unidade_atual=110000529&amp;infra_hash=30d57480a9c62a4f6ac2243667377c435cdf1bc7db97fa5cf6c723248ca59237" xr:uid="{30699886-D0CD-4ECE-BD88-10C788D395CD}"/>
    <hyperlink ref="B751" r:id="rId667" tooltip="Emergência Ambiental: Acidente Ambiental" display="https://sei.ibama.gov.br/sei/controlador.php?acao=procedimento_trabalhar&amp;acao_origem=rel_bloco_protocolo_listar&amp;acao_retorno=rel_bloco_protocolo_listar&amp;id_procedimento=27357084&amp;id_bloco=203697&amp;infra_sistema=100000100&amp;infra_unidade_atual=110000529&amp;infra_hash=5e7f2923585d69bba544a3e28d79d40dd99f388ca16d5d8a8220be87e5e1f501" xr:uid="{5FA72ABC-128F-4CC5-ADB3-CA389BFB8A11}"/>
    <hyperlink ref="B752" r:id="rId668" tooltip="Emergência Ambiental: Acidente Ambiental" display="https://sei.ibama.gov.br/sei/controlador.php?acao=procedimento_trabalhar&amp;acao_origem=rel_bloco_protocolo_listar&amp;acao_retorno=rel_bloco_protocolo_listar&amp;id_procedimento=27391312&amp;id_bloco=203697&amp;infra_sistema=100000100&amp;infra_unidade_atual=110000529&amp;infra_hash=1a3a55f69250beaa3ffe856198c50a16f5fae3f7c7ccbcb72f679a096184cf51" xr:uid="{0DABC285-CBA3-406F-8A1D-D50ED800E41C}"/>
    <hyperlink ref="B753" r:id="rId669" tooltip="Emergência Ambiental: Acidente Ambiental" display="https://sei.ibama.gov.br/sei/controlador.php?acao=procedimento_trabalhar&amp;acao_origem=rel_bloco_protocolo_listar&amp;acao_retorno=rel_bloco_protocolo_listar&amp;id_procedimento=27392650&amp;id_bloco=203697&amp;infra_sistema=100000100&amp;infra_unidade_atual=110000529&amp;infra_hash=983bbe886318b1fa63d8c60a6e7e34770ee109f3bac6bccf5191458cf91c7fed" xr:uid="{F74C376C-4E3A-4C03-AC2C-69AA3966AFAD}"/>
    <hyperlink ref="B755" r:id="rId670" tooltip="Emergência Ambiental: Acidente Ambiental" display="https://sei.ibama.gov.br/sei/controlador.php?acao=procedimento_trabalhar&amp;acao_origem=rel_bloco_protocolo_listar&amp;acao_retorno=rel_bloco_protocolo_listar&amp;id_procedimento=27403241&amp;id_bloco=203697&amp;infra_sistema=100000100&amp;infra_unidade_atual=110000529&amp;infra_hash=5f991978ecdf73865986e7ad56d446de41883a9fcd2f55d73121723e051cb05f" xr:uid="{1807EC0E-2414-429B-9993-B5F6C5A87517}"/>
    <hyperlink ref="B756" r:id="rId671" tooltip="Emergência Ambiental: Acidente Ambiental" display="https://sei.ibama.gov.br/sei/controlador.php?acao=procedimento_trabalhar&amp;acao_origem=rel_bloco_protocolo_listar&amp;acao_retorno=rel_bloco_protocolo_listar&amp;id_procedimento=27424869&amp;id_bloco=203697&amp;infra_sistema=100000100&amp;infra_unidade_atual=110000529&amp;infra_hash=89cfd5ee97fd5bd0638150f2f91c8727ceb5aa0b3da4cb7dcef62a466b7736e6" xr:uid="{897279DA-61D4-49C1-B9A0-AB4C86F1AAF5}"/>
    <hyperlink ref="B757" r:id="rId672" tooltip="Emergência Ambiental: Acidente Ambiental" display="https://sei.ibama.gov.br/sei/controlador.php?acao=procedimento_trabalhar&amp;acao_origem=rel_bloco_protocolo_listar&amp;acao_retorno=rel_bloco_protocolo_listar&amp;id_procedimento=27515519&amp;id_bloco=203697&amp;infra_sistema=100000100&amp;infra_unidade_atual=110000529&amp;infra_hash=55f35f31ae3f62186050b0005f88553d32ee0bbfc9f02a7988cc02f229f261d7" xr:uid="{0C794B27-DEE4-4CCA-8640-9E980DAE329E}"/>
    <hyperlink ref="B758" r:id="rId673" tooltip="Emergência Ambiental: Acidente Ambiental" display="https://sei.ibama.gov.br/sei/controlador.php?acao=procedimento_trabalhar&amp;acao_origem=rel_bloco_protocolo_listar&amp;acao_retorno=rel_bloco_protocolo_listar&amp;id_procedimento=27454796&amp;id_bloco=203697&amp;infra_sistema=100000100&amp;infra_unidade_atual=110000529&amp;infra_hash=acd5077f4d6e3fc77f4f38f3342909177c4a521387bb32ff0f24e4d757a99303" xr:uid="{854E9E32-B2B9-4F33-964A-5B2C5B7D2E1F}"/>
    <hyperlink ref="B759" r:id="rId674" tooltip="Emergência Ambiental: Acidente Ambiental" display="https://sei.ibama.gov.br/sei/controlador.php?acao=procedimento_trabalhar&amp;acao_origem=rel_bloco_protocolo_listar&amp;acao_retorno=rel_bloco_protocolo_listar&amp;id_procedimento=27455392&amp;id_bloco=203697&amp;infra_sistema=100000100&amp;infra_unidade_atual=110000529&amp;infra_hash=d42b9d384cdbb87644f71d8a840a9b7fa8f4b4351ee0d51e069883c09912d551" xr:uid="{3247F564-DA17-4B6A-9032-A14A95E44F4C}"/>
    <hyperlink ref="B760" r:id="rId675" tooltip="Emergência Ambiental: Acidente Ambiental" display="https://sei.ibama.gov.br/sei/controlador.php?acao=procedimento_trabalhar&amp;acao_origem=rel_bloco_protocolo_listar&amp;acao_retorno=rel_bloco_protocolo_listar&amp;id_procedimento=27458149&amp;id_bloco=203697&amp;infra_sistema=100000100&amp;infra_unidade_atual=110000529&amp;infra_hash=d9009dea5b5846bf736aeeb1a356c7dff8eff7f7bfeeedb209481378a512cb87" xr:uid="{EF786038-416E-40BE-A8EB-4F067CFAD973}"/>
    <hyperlink ref="B761" r:id="rId676" tooltip="Emergência Ambiental: Acidente Ambiental" display="https://sei.ibama.gov.br/sei/controlador.php?acao=procedimento_trabalhar&amp;acao_origem=rel_bloco_protocolo_listar&amp;acao_retorno=rel_bloco_protocolo_listar&amp;id_procedimento=27482844&amp;id_bloco=203697&amp;infra_sistema=100000100&amp;infra_unidade_atual=110000529&amp;infra_hash=d1e7bb8dd58268a590f52a60cccc6ab68732194dac14c3d456134b2bbfd89c1a" xr:uid="{1999AF2D-621F-4E0C-A467-5DACD793B9A4}"/>
    <hyperlink ref="B762" r:id="rId677" tooltip="Emergência Ambiental: Acidente Ambiental" display="https://sei.ibama.gov.br/sei/controlador.php?acao=procedimento_trabalhar&amp;acao_origem=rel_bloco_protocolo_listar&amp;acao_retorno=rel_bloco_protocolo_listar&amp;id_procedimento=27495381&amp;id_bloco=203697&amp;infra_sistema=100000100&amp;infra_unidade_atual=110000529&amp;infra_hash=7d455c2036a9bfb752559428c04a207aadfa746ce4fda4c23d50897045149d41" xr:uid="{C13F31A9-0283-4DFE-B4A9-4DC593AEDF71}"/>
    <hyperlink ref="B764" r:id="rId678" tooltip="Emergência Ambiental: Acidente Ambiental" display="https://sei.ibama.gov.br/sei/controlador.php?acao=procedimento_trabalhar&amp;acao_origem=rel_bloco_protocolo_listar&amp;acao_retorno=rel_bloco_protocolo_listar&amp;id_procedimento=27499475&amp;id_bloco=203697&amp;infra_sistema=100000100&amp;infra_unidade_atual=110000529&amp;infra_hash=c769f8b48cb4190c9e3f743fa0b588ddc579f44e2a500ecb7f0b8e3faf31d7b4" xr:uid="{FBDEC61F-8F46-4D4B-8B80-A71EECA02A80}"/>
    <hyperlink ref="B765" r:id="rId679" tooltip="Emergência Ambiental: Acidente Ambiental" display="https://sei.ibama.gov.br/sei/controlador.php?acao=procedimento_trabalhar&amp;acao_origem=rel_bloco_protocolo_listar&amp;acao_retorno=rel_bloco_protocolo_listar&amp;id_procedimento=27514727&amp;id_bloco=203697&amp;infra_sistema=100000100&amp;infra_unidade_atual=110000529&amp;infra_hash=a6689bf67b898f0eb3dd8e021d92bed3366b8a14478edb2b15f0834f8db07026" xr:uid="{DC4A8BE4-D8F8-4FF9-84CE-76DDFB15F6D4}"/>
    <hyperlink ref="B766" r:id="rId680" tooltip="Emergência Ambiental: Acidente Ambiental" display="https://sei.ibama.gov.br/sei/controlador.php?acao=procedimento_trabalhar&amp;acao_origem=rel_bloco_protocolo_listar&amp;acao_retorno=rel_bloco_protocolo_listar&amp;id_procedimento=27540631&amp;id_bloco=203697&amp;infra_sistema=100000100&amp;infra_unidade_atual=110000529&amp;infra_hash=ffb88b620ba17f96ba2a4618bfd46b89bc4541ad4b2cd2eb56913c9bd028437c" xr:uid="{0D7D4641-66DA-43D9-AF19-A958FCA903FF}"/>
    <hyperlink ref="B767" r:id="rId681" tooltip="Emergência Ambiental: Acidente Ambiental" display="https://sei.ibama.gov.br/sei/controlador.php?acao=procedimento_trabalhar&amp;acao_origem=rel_bloco_protocolo_listar&amp;acao_retorno=rel_bloco_protocolo_listar&amp;id_procedimento=27559106&amp;id_bloco=203697&amp;infra_sistema=100000100&amp;infra_unidade_atual=110000529&amp;infra_hash=b75bbc268e5115b3c83c41901eb4ac167e6c0f8d4c82f0981d448682a207ea7f" xr:uid="{AE03726E-9689-4455-9566-C65FBD265DB9}"/>
    <hyperlink ref="B769" r:id="rId682" tooltip="Emergência Ambiental: Acidente Ambiental" display="https://sei.ibama.gov.br/sei/controlador.php?acao=procedimento_trabalhar&amp;acao_origem=rel_bloco_protocolo_listar&amp;acao_retorno=rel_bloco_protocolo_listar&amp;id_procedimento=27565293&amp;id_bloco=203697&amp;infra_sistema=100000100&amp;infra_unidade_atual=110000529&amp;infra_hash=d12fda85416346f3d490c952e9ff13dde38426ca0e171b731ee46b9136c2f308" xr:uid="{C8BE5D85-ADED-42D4-B2BC-7920EC0C5C4C}"/>
    <hyperlink ref="B770" r:id="rId683" tooltip="Emergência Ambiental: Acidente Ambiental" display="https://sei.ibama.gov.br/sei/controlador.php?acao=procedimento_trabalhar&amp;acao_origem=rel_bloco_protocolo_listar&amp;acao_retorno=rel_bloco_protocolo_listar&amp;id_procedimento=27569944&amp;id_bloco=203697&amp;infra_sistema=100000100&amp;infra_unidade_atual=110000529&amp;infra_hash=c8c1e9a0c8e49e8f46a6c05cd495286cb2b879023795ffe5223721328a070534" xr:uid="{17F9F8CF-AE79-4C17-BE5D-9A7110E8822B}"/>
    <hyperlink ref="B771" r:id="rId684" tooltip="Emergência Ambiental: Acidente Ambiental" display="https://sei.ibama.gov.br/sei/controlador.php?acao=procedimento_trabalhar&amp;acao_origem=rel_bloco_protocolo_listar&amp;acao_retorno=rel_bloco_protocolo_listar&amp;id_procedimento=27576506&amp;id_bloco=203697&amp;infra_sistema=100000100&amp;infra_unidade_atual=110000529&amp;infra_hash=7f50d8b820e48d916ee824f4c66334571b65925f1192d2a0cd35cbeba1ccb60b" xr:uid="{E54AD1DF-DA1F-4E17-AD83-86FAF6215533}"/>
    <hyperlink ref="B772" r:id="rId685" tooltip="Emergência Ambiental: Acidente Ambiental" display="https://sei.ibama.gov.br/sei/controlador.php?acao=procedimento_trabalhar&amp;acao_origem=rel_bloco_protocolo_listar&amp;acao_retorno=rel_bloco_protocolo_listar&amp;id_procedimento=27601731&amp;id_bloco=203697&amp;infra_sistema=100000100&amp;infra_unidade_atual=110000529&amp;infra_hash=23a14bd36f15f86537f54a7ce13dc06332cb8e652cba4a5edb445cfdccaa2a8d" xr:uid="{18BCD9A2-19B5-4EF5-B288-2D23AFC6EE81}"/>
    <hyperlink ref="B773" r:id="rId686" tooltip="Emergência Ambiental: Acidente Ambiental" display="https://sei.ibama.gov.br/sei/controlador.php?acao=procedimento_trabalhar&amp;acao_origem=rel_bloco_protocolo_listar&amp;acao_retorno=rel_bloco_protocolo_listar&amp;id_procedimento=27574138&amp;id_bloco=203697&amp;infra_sistema=100000100&amp;infra_unidade_atual=110000529&amp;infra_hash=d4f8a7f2012d7bf954737c55eb576352c857e8f528830227930779e01a1f0fdc" xr:uid="{9C7D080A-56B4-4043-90A6-80FEDDB39B8B}"/>
    <hyperlink ref="B774" r:id="rId687" tooltip="Emergência Ambiental: Acidente Ambiental" display="https://sei.ibama.gov.br/sei/controlador.php?acao=procedimento_trabalhar&amp;acao_origem=rel_bloco_protocolo_listar&amp;acao_retorno=rel_bloco_protocolo_listar&amp;id_procedimento=27607460&amp;id_bloco=203697&amp;infra_sistema=100000100&amp;infra_unidade_atual=110000529&amp;infra_hash=55159afa85837d1b012ad7358b607638447a4c4ff553cfac357930d6947d2463" xr:uid="{F86FE5EE-D7F2-49CA-818B-3D3D800FC8D6}"/>
    <hyperlink ref="B775" r:id="rId688" tooltip="Emergência Ambiental: Acidente Ambiental" display="https://sei.ibama.gov.br/sei/controlador.php?acao=procedimento_trabalhar&amp;acao_origem=rel_bloco_protocolo_listar&amp;acao_retorno=rel_bloco_protocolo_listar&amp;id_procedimento=27628005&amp;id_bloco=203697&amp;infra_sistema=100000100&amp;infra_unidade_atual=110000529&amp;infra_hash=a0b4c45750c528637690d90a9e5eecdbc16d13334675cc1806de1b1afd0b5c65" xr:uid="{751FB91C-055C-4D1D-A470-BC0682D58D08}"/>
    <hyperlink ref="B776" r:id="rId689" tooltip="Emergência Ambiental: Acidente Ambiental" display="https://sei.ibama.gov.br/sei/controlador.php?acao=procedimento_trabalhar&amp;acao_origem=rel_bloco_protocolo_listar&amp;acao_retorno=rel_bloco_protocolo_listar&amp;id_procedimento=27590191&amp;id_bloco=203697&amp;infra_sistema=100000100&amp;infra_unidade_atual=110000529&amp;infra_hash=b414172bd4cd6d2e0b3f38befc25ea9660aa8fbee0abdda93e3486082c76b164" xr:uid="{6C57AEE7-9CD3-4E43-8A4D-06E11F8C9BE4}"/>
    <hyperlink ref="B777" r:id="rId690" tooltip="Emergência Ambiental: Acidente Ambiental" display="https://sei.ibama.gov.br/sei/controlador.php?acao=procedimento_trabalhar&amp;acao_origem=rel_bloco_protocolo_listar&amp;acao_retorno=rel_bloco_protocolo_listar&amp;id_procedimento=27616857&amp;id_bloco=203697&amp;infra_sistema=100000100&amp;infra_unidade_atual=110000529&amp;infra_hash=4e22affbce054292056109e80e2386ce27a4bc67b7028638e16076c276feee18" xr:uid="{CAF02DFC-C884-490F-B56A-D4093464BDC9}"/>
    <hyperlink ref="B778" r:id="rId691" tooltip="Emergência Ambiental: Acidente Ambiental" display="https://sei.ibama.gov.br/sei/controlador.php?acao=procedimento_trabalhar&amp;acao_origem=rel_bloco_protocolo_listar&amp;acao_retorno=rel_bloco_protocolo_listar&amp;id_procedimento=27611021&amp;id_bloco=203697&amp;infra_sistema=100000100&amp;infra_unidade_atual=110000529&amp;infra_hash=da6bcbe23d0e92ab2fddd91992395d27683a5f0f36fb413f921cdd5bc4d3732e" xr:uid="{FE534BCA-79BD-4166-97C5-5EF8B11442DC}"/>
    <hyperlink ref="B779" r:id="rId692" tooltip="Emergência Ambiental: Acidente Ambiental" display="https://sei.ibama.gov.br/sei/controlador.php?acao=procedimento_trabalhar&amp;acao_origem=rel_bloco_protocolo_listar&amp;acao_retorno=rel_bloco_protocolo_listar&amp;id_procedimento=27616563&amp;id_bloco=203697&amp;infra_sistema=100000100&amp;infra_unidade_atual=110000529&amp;infra_hash=ae0aee18f8ed79624542803de56445d531e9d618f4dec65eeaf7d5c41241fb37" xr:uid="{0C5E52BC-D24F-46D5-BBA2-5806E8051211}"/>
    <hyperlink ref="B780" r:id="rId693" tooltip="Emergência Ambiental: Acidente Ambiental" display="https://sei.ibama.gov.br/sei/controlador.php?acao=procedimento_trabalhar&amp;acao_origem=rel_bloco_protocolo_listar&amp;acao_retorno=rel_bloco_protocolo_listar&amp;id_procedimento=27619816&amp;id_bloco=203697&amp;infra_sistema=100000100&amp;infra_unidade_atual=110000529&amp;infra_hash=9810f2ad67d58b045e60ade9e70562951fba45b89ba3cd54321b101d3f522266" xr:uid="{FD183A97-0440-46A4-8B29-3F7C03097E94}"/>
    <hyperlink ref="B781" r:id="rId694" tooltip="Emergência Ambiental: Acidente Ambiental" display="https://sei.ibama.gov.br/sei/controlador.php?acao=procedimento_trabalhar&amp;acao_origem=rel_bloco_protocolo_listar&amp;acao_retorno=rel_bloco_protocolo_listar&amp;id_procedimento=27629249&amp;id_bloco=203697&amp;infra_sistema=100000100&amp;infra_unidade_atual=110000529&amp;infra_hash=6b994146777cf4e0ccf24bc040eedb1a8e6ee686c142f5e93c4289bdb4ecb4c6" xr:uid="{2C386508-F56C-4781-8FF9-85EE9590A48F}"/>
    <hyperlink ref="B782" r:id="rId695" tooltip="Emergência Ambiental: Acidente Ambiental" display="https://sei.ibama.gov.br/sei/controlador.php?acao=procedimento_trabalhar&amp;acao_origem=rel_bloco_protocolo_listar&amp;acao_retorno=rel_bloco_protocolo_listar&amp;id_procedimento=27631947&amp;id_bloco=203697&amp;infra_sistema=100000100&amp;infra_unidade_atual=110000529&amp;infra_hash=b1e3ab0b98ed587e08f5487468e13fac7744aad4ff9ff0045d6bce4f85e28abe" xr:uid="{D7D4EA1E-506F-4F9D-AC4A-7433E01A16B0}"/>
    <hyperlink ref="B783" r:id="rId696" tooltip="Emergência Ambiental: Acidente Ambiental" display="https://sei.ibama.gov.br/sei/controlador.php?acao=procedimento_trabalhar&amp;acao_origem=rel_bloco_protocolo_listar&amp;acao_retorno=rel_bloco_protocolo_listar&amp;id_procedimento=27641623&amp;id_bloco=203697&amp;infra_sistema=100000100&amp;infra_unidade_atual=110000529&amp;infra_hash=dc8e4b4224476427e56fc5a2a2a111102438a68358d4bda41eeb471724a3a314" xr:uid="{455189F3-68F7-40D7-8F23-E0FF5A59DD77}"/>
    <hyperlink ref="B785" r:id="rId697" tooltip="Emergência Ambiental: Acidente Ambiental" display="https://sei.ibama.gov.br/sei/controlador.php?acao=procedimento_trabalhar&amp;acao_origem=rel_bloco_protocolo_listar&amp;acao_retorno=rel_bloco_protocolo_listar&amp;id_procedimento=23736843&amp;id_bloco=203697&amp;infra_sistema=100000100&amp;infra_unidade_atual=110000529&amp;infra_hash=5dd4390d023a9ae69dcb6279ba4bb246d37f5fb75f7bace4dfa991fdc7937fc1" xr:uid="{B5A19794-8DAB-4ECB-885F-1A10347F02BB}"/>
    <hyperlink ref="B527" r:id="rId698" tooltip="Emergência Ambiental: Acidente Ambiental" display="https://sei.ibama.gov.br/sei/controlador.php?acao=procedimento_trabalhar&amp;acao_origem=rel_bloco_protocolo_listar&amp;acao_retorno=rel_bloco_protocolo_listar&amp;id_procedimento=26263517&amp;id_bloco=203697&amp;infra_sistema=100000100&amp;infra_unidade_atual=110000529&amp;infra_hash=3bba575058f7d0651445c1454c06906ebf67209af1609845925a3ee45541765e" xr:uid="{45492D7B-0E6F-4968-B9F9-3026EEC695A2}"/>
    <hyperlink ref="B611" r:id="rId699" tooltip="Emergência Ambiental: Acidente Ambiental" display="https://sei.ibama.gov.br/sei/controlador.php?acao=procedimento_trabalhar&amp;acao_origem=rel_bloco_protocolo_listar&amp;acao_retorno=rel_bloco_protocolo_listar&amp;id_procedimento=26580690&amp;id_bloco=203697&amp;infra_sistema=100000100&amp;infra_unidade_atual=110000529&amp;infra_hash=f86fc7ee5d1e59deeaf1f3c3202712c5fdbf2a1b7f9cd7cb009f1ebe92d7e839" xr:uid="{A36C0B4D-04A5-4F28-BAED-D349C8EA9A56}"/>
    <hyperlink ref="B47" r:id="rId700" tooltip="Emergência Ambiental: Acidente Ambiental" display="https://sei.ibama.gov.br/sei/controlador.php?acao=procedimento_trabalhar&amp;acao_origem=rel_bloco_protocolo_listar&amp;acao_retorno=rel_bloco_protocolo_listar&amp;id_procedimento=23692271&amp;id_bloco=203697&amp;infra_sistema=100000100&amp;infra_unidade_atual=110000529&amp;infra_hash=64efeca8f6977a5f48baefd2e4a24cbc6b3877882d0724052e9ea7ed2beb887b" xr:uid="{A9D91133-3146-4624-A569-AF385D6C481A}"/>
    <hyperlink ref="B147" r:id="rId701" tooltip="Emergência Ambiental: Acidente Ambiental" display="https://sei.ibama.gov.br/sei/controlador.php?acao=procedimento_trabalhar&amp;acao_origem=rel_bloco_protocolo_listar&amp;acao_retorno=rel_bloco_protocolo_listar&amp;id_procedimento=24666070&amp;id_bloco=203697&amp;infra_sistema=100000100&amp;infra_unidade_atual=110000529&amp;infra_hash=2c8cebe1371ae97ccfb5f2c9bdd39996ac8c7cf970eb67cf5b8e79189b295b10" xr:uid="{00000000-0004-0000-0000-000083000000}"/>
    <hyperlink ref="B795" r:id="rId702" tooltip="Emergência Ambiental: Acidente Ambiental" display="https://sei.ibama.gov.br/sei/controlador.php?acao=procedimento_trabalhar&amp;acao_origem=rel_bloco_protocolo_listar&amp;acao_retorno=rel_bloco_protocolo_listar&amp;id_procedimento=25675797&amp;id_bloco=203697&amp;infra_sistema=100000100&amp;infra_unidade_atual=110000529&amp;infra_hash=6304fe1fdacdf0d8e21d5e93cd875b609765bdd8ab5f59fa5f239d5de3e2c927" xr:uid="{349904DF-7A07-4396-B7F3-620261875328}"/>
  </hyperlinks>
  <pageMargins left="0.511811024" right="0.511811024" top="0.78740157499999996" bottom="0.78740157499999996" header="0.31496062000000002" footer="0.31496062000000002"/>
  <pageSetup paperSize="9" orientation="portrait" r:id="rId703"/>
  <tableParts count="1">
    <tablePart r:id="rId704"/>
  </tableParts>
  <extLst>
    <ext xmlns:x14="http://schemas.microsoft.com/office/spreadsheetml/2009/9/main" uri="{CCE6A557-97BC-4b89-ADB6-D9C93CAAB3DF}">
      <x14:dataValidations xmlns:xm="http://schemas.microsoft.com/office/excel/2006/main" count="11">
        <x14:dataValidation type="list" allowBlank="1" showInputMessage="1" showErrorMessage="1" xr:uid="{549AE943-D522-44F2-AEEC-70D0EDBF1FF6}">
          <x14:formula1>
            <xm:f>'Validação de dados'!$AN$2:$AN$24</xm:f>
          </x14:formula1>
          <xm:sqref>AL2:AL33 AK808:AM833 AK835:AM858 AK859:AK862 AL35:AL407 AM2:AM835 AK2:AK835 AL409:AL807</xm:sqref>
        </x14:dataValidation>
        <x14:dataValidation type="list" allowBlank="1" showInputMessage="1" showErrorMessage="1" xr:uid="{B9C557AE-FDF7-422C-84C5-8B8CBE85CE73}">
          <x14:formula1>
            <xm:f>'Validação de dados'!$T$2:$T$9</xm:f>
          </x14:formula1>
          <xm:sqref>U126:U127 U803:U862 U2:U124 AG2:AG862 AA2:AA862 U129:U801</xm:sqref>
        </x14:dataValidation>
        <x14:dataValidation type="list" allowBlank="1" showInputMessage="1" showErrorMessage="1" xr:uid="{73ED6AE1-5B58-4C13-86CB-09F263ABAE6B}">
          <x14:formula1>
            <xm:f>'Validação de dados'!$C$2:$C$5</xm:f>
          </x14:formula1>
          <xm:sqref>BS170:BS186 BS188:BS194 BS196:BS208 BS210:BS220 BS222:BS269 BS271:BS298 BS300:BS335 BS428:BS498 BS500:BS512 BS514:BS536 BS538:BS793 BS796:BS807 BS809:BS862 BS2:BS168 BK2:BK862 BI2:BI862 BQ2:BQ862 BS337:BS426</xm:sqref>
        </x14:dataValidation>
        <x14:dataValidation type="list" allowBlank="1" showInputMessage="1" showErrorMessage="1" xr:uid="{D351C706-64A8-4F24-A7F3-F0989E9C8784}">
          <x14:formula1>
            <xm:f>'Validação de dados'!$G$2:$G$10</xm:f>
          </x14:formula1>
          <xm:sqref>I2:I862</xm:sqref>
        </x14:dataValidation>
        <x14:dataValidation type="list" allowBlank="1" showInputMessage="1" showErrorMessage="1" xr:uid="{85D4333F-BCFA-4D79-88E2-A244E8979276}">
          <x14:formula1>
            <xm:f>'Validação de dados'!$N$2:$N$20</xm:f>
          </x14:formula1>
          <xm:sqref>O2:O862</xm:sqref>
        </x14:dataValidation>
        <x14:dataValidation type="list" allowBlank="1" showInputMessage="1" showErrorMessage="1" xr:uid="{18EBDF09-531E-403B-BB3C-B073AB95D475}">
          <x14:formula1>
            <xm:f>'Validação de dados'!$AB$2:$AB$4</xm:f>
          </x14:formula1>
          <xm:sqref>BJ2:BJ862</xm:sqref>
        </x14:dataValidation>
        <x14:dataValidation type="list" allowBlank="1" showInputMessage="1" showErrorMessage="1" xr:uid="{127F1826-3003-4B31-B1C2-EDFED9F8E3EC}">
          <x14:formula1>
            <xm:f>'Validação de dados'!$AF$2:$AF$3</xm:f>
          </x14:formula1>
          <xm:sqref>BU2:BW862 BR2:BR862</xm:sqref>
        </x14:dataValidation>
        <x14:dataValidation type="list" allowBlank="1" showInputMessage="1" showErrorMessage="1" xr:uid="{0740D8EB-08A0-4ADB-BB63-88FE42159593}">
          <x14:formula1>
            <xm:f>'Validação de dados'!$AX$2:$AX$5</xm:f>
          </x14:formula1>
          <xm:sqref>BX2:BX862</xm:sqref>
        </x14:dataValidation>
        <x14:dataValidation type="list" allowBlank="1" showInputMessage="1" showErrorMessage="1" xr:uid="{E100865B-C10C-4CC4-84FE-8240CF6C02DF}">
          <x14:formula1>
            <xm:f>'Validação de dados'!$AP$2:$AP$7</xm:f>
          </x14:formula1>
          <xm:sqref>BT2:BT862</xm:sqref>
        </x14:dataValidation>
        <x14:dataValidation type="list" allowBlank="1" showInputMessage="1" showErrorMessage="1" xr:uid="{4195A75A-8CD7-4A8E-99F7-2A7D1754DF68}">
          <x14:formula1>
            <xm:f>'Validação de dados'!$R$2:$R$10</xm:f>
          </x14:formula1>
          <xm:sqref>BO2:BO862</xm:sqref>
        </x14:dataValidation>
        <x14:dataValidation type="list" allowBlank="1" showInputMessage="1" showErrorMessage="1" xr:uid="{7E6863A3-F290-415F-9916-B13FA432A7CD}">
          <x14:formula1>
            <xm:f>'Validação de dados'!$AH$2:$AH$10</xm:f>
          </x14:formula1>
          <xm:sqref>BN2:BN862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651B2-107A-4FBF-AD53-67344048F6D8}">
  <dimension ref="A1:BY2"/>
  <sheetViews>
    <sheetView workbookViewId="0">
      <selection activeCell="B3" sqref="B3"/>
    </sheetView>
  </sheetViews>
  <sheetFormatPr defaultRowHeight="15"/>
  <cols>
    <col min="1" max="1" width="13" customWidth="1"/>
    <col min="2" max="2" width="21.7109375" customWidth="1"/>
    <col min="4" max="4" width="17.28515625" customWidth="1"/>
    <col min="5" max="5" width="43" customWidth="1"/>
    <col min="6" max="6" width="38.140625" customWidth="1"/>
    <col min="7" max="7" width="24.85546875" bestFit="1" customWidth="1"/>
    <col min="8" max="8" width="26.42578125" bestFit="1" customWidth="1"/>
    <col min="9" max="9" width="16.85546875" bestFit="1" customWidth="1"/>
    <col min="10" max="10" width="11.42578125" bestFit="1" customWidth="1"/>
    <col min="11" max="11" width="14.28515625" bestFit="1" customWidth="1"/>
    <col min="14" max="14" width="10.7109375" bestFit="1" customWidth="1"/>
    <col min="15" max="15" width="19" bestFit="1" customWidth="1"/>
    <col min="16" max="16" width="20.42578125" bestFit="1" customWidth="1"/>
    <col min="17" max="17" width="16.140625" bestFit="1" customWidth="1"/>
    <col min="18" max="18" width="26.5703125" bestFit="1" customWidth="1"/>
    <col min="20" max="20" width="21.5703125" customWidth="1"/>
    <col min="21" max="21" width="17.7109375" customWidth="1"/>
    <col min="22" max="22" width="14.5703125" customWidth="1"/>
    <col min="23" max="23" width="15.140625" customWidth="1"/>
    <col min="24" max="24" width="26.5703125" bestFit="1" customWidth="1"/>
    <col min="25" max="25" width="10" bestFit="1" customWidth="1"/>
    <col min="26" max="26" width="22.140625" customWidth="1"/>
    <col min="27" max="27" width="21.42578125" customWidth="1"/>
    <col min="28" max="28" width="17.140625" customWidth="1"/>
    <col min="29" max="29" width="16.140625" bestFit="1" customWidth="1"/>
    <col min="30" max="30" width="26" bestFit="1" customWidth="1"/>
    <col min="31" max="31" width="10" bestFit="1" customWidth="1"/>
    <col min="32" max="32" width="24" customWidth="1"/>
    <col min="33" max="33" width="21.42578125" customWidth="1"/>
    <col min="34" max="34" width="17.5703125" customWidth="1"/>
    <col min="35" max="35" width="30.140625" bestFit="1" customWidth="1"/>
    <col min="36" max="36" width="27" customWidth="1"/>
    <col min="37" max="37" width="29" customWidth="1"/>
    <col min="38" max="38" width="28.42578125" customWidth="1"/>
    <col min="39" max="39" width="30.140625" customWidth="1"/>
    <col min="41" max="41" width="18.7109375" customWidth="1"/>
    <col min="42" max="42" width="22.7109375" customWidth="1"/>
    <col min="48" max="48" width="12.85546875" customWidth="1"/>
    <col min="49" max="49" width="10.5703125" bestFit="1" customWidth="1"/>
    <col min="53" max="53" width="19" customWidth="1"/>
    <col min="55" max="55" width="14" customWidth="1"/>
    <col min="56" max="56" width="11.28515625" customWidth="1"/>
    <col min="61" max="61" width="13.5703125" customWidth="1"/>
    <col min="62" max="62" width="14.140625" customWidth="1"/>
    <col min="63" max="63" width="14.85546875" customWidth="1"/>
    <col min="64" max="64" width="20.42578125" customWidth="1"/>
    <col min="65" max="65" width="14" customWidth="1"/>
    <col min="66" max="66" width="26" customWidth="1"/>
    <col min="67" max="67" width="23.7109375" customWidth="1"/>
    <col min="68" max="68" width="13.85546875" customWidth="1"/>
    <col min="69" max="69" width="25.42578125" customWidth="1"/>
    <col min="70" max="70" width="25.28515625" customWidth="1"/>
    <col min="71" max="71" width="31.85546875" customWidth="1"/>
    <col min="72" max="72" width="41.85546875" customWidth="1"/>
    <col min="73" max="73" width="28.28515625" customWidth="1"/>
    <col min="74" max="74" width="30.28515625" customWidth="1"/>
    <col min="75" max="75" width="29.140625" customWidth="1"/>
    <col min="76" max="76" width="35.7109375" customWidth="1"/>
    <col min="77" max="77" width="17.42578125" customWidth="1"/>
  </cols>
  <sheetData>
    <row r="1" spans="1:77" s="29" customFormat="1" ht="60">
      <c r="A1" s="154" t="s">
        <v>7014</v>
      </c>
      <c r="B1" s="155" t="s">
        <v>7015</v>
      </c>
      <c r="C1" s="156" t="s">
        <v>7016</v>
      </c>
      <c r="D1" s="156" t="s">
        <v>7017</v>
      </c>
      <c r="E1" s="157" t="s">
        <v>7018</v>
      </c>
      <c r="F1" s="158" t="s">
        <v>7019</v>
      </c>
      <c r="G1" s="159" t="s">
        <v>7020</v>
      </c>
      <c r="H1" s="159" t="s">
        <v>7021</v>
      </c>
      <c r="I1" s="156" t="s">
        <v>7022</v>
      </c>
      <c r="J1" s="160" t="s">
        <v>7023</v>
      </c>
      <c r="K1" s="156" t="s">
        <v>7024</v>
      </c>
      <c r="L1" s="156" t="s">
        <v>7025</v>
      </c>
      <c r="M1" s="156" t="s">
        <v>7026</v>
      </c>
      <c r="N1" s="156" t="s">
        <v>7027</v>
      </c>
      <c r="O1" s="161" t="s">
        <v>7028</v>
      </c>
      <c r="P1" s="155" t="s">
        <v>7029</v>
      </c>
      <c r="Q1" s="155" t="s">
        <v>7030</v>
      </c>
      <c r="R1" s="155" t="s">
        <v>7031</v>
      </c>
      <c r="S1" s="158" t="s">
        <v>7032</v>
      </c>
      <c r="T1" s="158" t="s">
        <v>7033</v>
      </c>
      <c r="U1" s="158" t="s">
        <v>7034</v>
      </c>
      <c r="V1" s="158" t="s">
        <v>7035</v>
      </c>
      <c r="W1" s="155" t="s">
        <v>7036</v>
      </c>
      <c r="X1" s="155" t="s">
        <v>7037</v>
      </c>
      <c r="Y1" s="155" t="s">
        <v>7038</v>
      </c>
      <c r="Z1" s="158" t="s">
        <v>7039</v>
      </c>
      <c r="AA1" s="158" t="s">
        <v>7040</v>
      </c>
      <c r="AB1" s="158" t="s">
        <v>7041</v>
      </c>
      <c r="AC1" s="155" t="s">
        <v>7042</v>
      </c>
      <c r="AD1" s="155" t="s">
        <v>7043</v>
      </c>
      <c r="AE1" s="155" t="s">
        <v>7044</v>
      </c>
      <c r="AF1" s="158" t="s">
        <v>7045</v>
      </c>
      <c r="AG1" s="158" t="s">
        <v>7046</v>
      </c>
      <c r="AH1" s="158" t="s">
        <v>7047</v>
      </c>
      <c r="AI1" s="155" t="s">
        <v>7048</v>
      </c>
      <c r="AJ1" s="157" t="s">
        <v>7049</v>
      </c>
      <c r="AK1" s="158" t="s">
        <v>7050</v>
      </c>
      <c r="AL1" s="158" t="s">
        <v>7051</v>
      </c>
      <c r="AM1" s="158" t="s">
        <v>7052</v>
      </c>
      <c r="AN1" s="157" t="s">
        <v>7053</v>
      </c>
      <c r="AO1" s="157" t="s">
        <v>1203</v>
      </c>
      <c r="AP1" s="157" t="s">
        <v>7054</v>
      </c>
      <c r="AQ1" s="157" t="s">
        <v>7055</v>
      </c>
      <c r="AR1" s="157" t="s">
        <v>7056</v>
      </c>
      <c r="AS1" s="157" t="s">
        <v>118</v>
      </c>
      <c r="AT1" s="157" t="s">
        <v>456</v>
      </c>
      <c r="AU1" s="156" t="s">
        <v>140</v>
      </c>
      <c r="AV1" s="157" t="s">
        <v>7057</v>
      </c>
      <c r="AW1" s="156" t="s">
        <v>1912</v>
      </c>
      <c r="AX1" s="156" t="s">
        <v>1045</v>
      </c>
      <c r="AY1" s="156" t="s">
        <v>4452</v>
      </c>
      <c r="AZ1" s="157" t="s">
        <v>7058</v>
      </c>
      <c r="BA1" s="157" t="s">
        <v>7059</v>
      </c>
      <c r="BB1" s="157" t="s">
        <v>7060</v>
      </c>
      <c r="BC1" s="158" t="s">
        <v>7061</v>
      </c>
      <c r="BD1" s="157" t="s">
        <v>7062</v>
      </c>
      <c r="BE1" s="157" t="s">
        <v>7063</v>
      </c>
      <c r="BF1" s="157" t="s">
        <v>7064</v>
      </c>
      <c r="BG1" s="157" t="s">
        <v>162</v>
      </c>
      <c r="BH1" s="157" t="s">
        <v>7065</v>
      </c>
      <c r="BI1" s="157" t="s">
        <v>7066</v>
      </c>
      <c r="BJ1" s="158" t="s">
        <v>7067</v>
      </c>
      <c r="BK1" s="158" t="s">
        <v>7068</v>
      </c>
      <c r="BL1" s="158" t="s">
        <v>7069</v>
      </c>
      <c r="BM1" s="158" t="s">
        <v>7070</v>
      </c>
      <c r="BN1" s="158" t="s">
        <v>7071</v>
      </c>
      <c r="BO1" s="158" t="s">
        <v>7072</v>
      </c>
      <c r="BP1" s="158" t="s">
        <v>7073</v>
      </c>
      <c r="BQ1" s="158" t="s">
        <v>7074</v>
      </c>
      <c r="BR1" s="158" t="s">
        <v>7075</v>
      </c>
      <c r="BS1" s="158" t="s">
        <v>7076</v>
      </c>
      <c r="BT1" s="158" t="s">
        <v>7077</v>
      </c>
      <c r="BU1" s="158" t="s">
        <v>7078</v>
      </c>
      <c r="BV1" s="158" t="s">
        <v>7079</v>
      </c>
      <c r="BW1" s="158" t="s">
        <v>7080</v>
      </c>
      <c r="BX1" s="158" t="s">
        <v>7081</v>
      </c>
      <c r="BY1" s="158" t="s">
        <v>7082</v>
      </c>
    </row>
    <row r="2" spans="1:77" s="29" customFormat="1">
      <c r="A2">
        <v>20251950446</v>
      </c>
      <c r="B2" s="29" t="s">
        <v>10523</v>
      </c>
      <c r="C2" s="29" t="s">
        <v>10524</v>
      </c>
      <c r="D2" s="29" t="s">
        <v>11051</v>
      </c>
      <c r="E2" s="29" t="s">
        <v>7939</v>
      </c>
      <c r="F2" s="29" t="s">
        <v>11052</v>
      </c>
      <c r="G2" s="30" t="s">
        <v>10527</v>
      </c>
      <c r="H2" s="30" t="s">
        <v>10528</v>
      </c>
      <c r="I2" s="29" t="s">
        <v>637</v>
      </c>
      <c r="J2" s="162">
        <v>45666</v>
      </c>
      <c r="K2" s="29" t="s">
        <v>142</v>
      </c>
      <c r="L2" s="29" t="s">
        <v>11053</v>
      </c>
      <c r="M2" s="29">
        <v>2025</v>
      </c>
      <c r="N2" s="29" t="s">
        <v>122</v>
      </c>
      <c r="O2" s="29" t="s">
        <v>286</v>
      </c>
      <c r="Q2" s="29">
        <v>1170</v>
      </c>
      <c r="R2" s="29" t="s">
        <v>3276</v>
      </c>
      <c r="S2" s="29" t="s">
        <v>3276</v>
      </c>
      <c r="T2" s="29">
        <v>58274</v>
      </c>
      <c r="U2" s="29" t="s">
        <v>648</v>
      </c>
      <c r="V2" s="29">
        <v>3</v>
      </c>
      <c r="AJ2" s="29" t="s">
        <v>11054</v>
      </c>
      <c r="AK2" s="29" t="s">
        <v>7311</v>
      </c>
      <c r="BD2" s="29" t="s">
        <v>7181</v>
      </c>
      <c r="BI2" s="29" t="s">
        <v>2696</v>
      </c>
      <c r="BJ2" s="29" t="s">
        <v>7099</v>
      </c>
      <c r="BK2" s="29" t="s">
        <v>2696</v>
      </c>
      <c r="BL2" s="162">
        <v>45926</v>
      </c>
      <c r="BM2" s="29">
        <v>140</v>
      </c>
      <c r="BN2" s="29" t="s">
        <v>7127</v>
      </c>
      <c r="BO2" s="29" t="s">
        <v>11055</v>
      </c>
      <c r="BQ2" s="29" t="s">
        <v>123</v>
      </c>
      <c r="BR2" s="29" t="s">
        <v>7127</v>
      </c>
      <c r="BS2" s="29" t="s">
        <v>7127</v>
      </c>
      <c r="BT2" s="29" t="s">
        <v>2696</v>
      </c>
      <c r="BU2" s="29" t="s">
        <v>123</v>
      </c>
      <c r="BV2" s="29" t="s">
        <v>123</v>
      </c>
      <c r="BW2" s="29" t="s">
        <v>123</v>
      </c>
      <c r="BX2" s="29" t="s">
        <v>7127</v>
      </c>
      <c r="BY2" s="29" t="s">
        <v>7127</v>
      </c>
    </row>
  </sheetData>
  <conditionalFormatting sqref="P1">
    <cfRule type="expression" dxfId="64" priority="1">
      <formula>$O1="Outro(s)"</formula>
    </cfRule>
  </conditionalFormatting>
  <conditionalFormatting sqref="R1 BN1 BP1">
    <cfRule type="cellIs" dxfId="63" priority="2" operator="equal">
      <formula>"PREENCHER"</formula>
    </cfRule>
  </conditionalFormatting>
  <conditionalFormatting sqref="X1">
    <cfRule type="expression" dxfId="62" priority="10">
      <formula>$X1 = "PREENCHER"</formula>
    </cfRule>
  </conditionalFormatting>
  <conditionalFormatting sqref="AD1">
    <cfRule type="expression" dxfId="61" priority="9">
      <formula>$AD1= "PREENCHER"</formula>
    </cfRule>
  </conditionalFormatting>
  <conditionalFormatting sqref="BC1">
    <cfRule type="expression" dxfId="60" priority="11">
      <formula>$BB1 = "X"</formula>
    </cfRule>
  </conditionalFormatting>
  <dataValidations count="1">
    <dataValidation allowBlank="1" showInputMessage="1" showErrorMessage="1" sqref="BR1:BS1" xr:uid="{4BD0F5A4-ABCA-456E-9509-A7A2B81CEA8A}"/>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D5573"/>
  <sheetViews>
    <sheetView topLeftCell="C1" workbookViewId="0">
      <selection activeCell="AP2" sqref="AP2:AP7"/>
    </sheetView>
  </sheetViews>
  <sheetFormatPr defaultColWidth="8.85546875" defaultRowHeight="15"/>
  <cols>
    <col min="1" max="1" width="13.28515625" customWidth="1"/>
    <col min="2" max="2" width="4.7109375" customWidth="1"/>
    <col min="3" max="3" width="13.28515625" customWidth="1"/>
    <col min="4" max="4" width="3.7109375" customWidth="1"/>
    <col min="5" max="5" width="12.85546875" customWidth="1"/>
    <col min="6" max="6" width="2.85546875" customWidth="1"/>
    <col min="7" max="7" width="24.28515625" customWidth="1"/>
    <col min="8" max="8" width="2.7109375" customWidth="1"/>
    <col min="9" max="9" width="15.28515625" customWidth="1"/>
    <col min="10" max="10" width="16.7109375" customWidth="1"/>
    <col min="11" max="11" width="3.140625" customWidth="1"/>
    <col min="12" max="12" width="14.85546875" customWidth="1"/>
    <col min="13" max="13" width="3.28515625" customWidth="1"/>
    <col min="14" max="14" width="29.42578125" customWidth="1"/>
    <col min="15" max="15" width="4.7109375" customWidth="1"/>
    <col min="16" max="16" width="16.85546875" customWidth="1"/>
    <col min="17" max="17" width="3.85546875" customWidth="1"/>
    <col min="18" max="18" width="33.28515625" customWidth="1"/>
    <col min="19" max="19" width="2.28515625" customWidth="1"/>
    <col min="20" max="20" width="17.140625" customWidth="1"/>
    <col min="21" max="21" width="3.28515625" customWidth="1"/>
    <col min="22" max="22" width="16.28515625" customWidth="1"/>
    <col min="23" max="23" width="34.140625" customWidth="1"/>
    <col min="24" max="24" width="18" customWidth="1"/>
    <col min="25" max="25" width="3.28515625" customWidth="1"/>
    <col min="26" max="26" width="38.7109375" customWidth="1"/>
    <col min="27" max="27" width="4" customWidth="1"/>
    <col min="28" max="28" width="18.42578125" customWidth="1"/>
    <col min="29" max="29" width="4.140625" customWidth="1"/>
    <col min="30" max="30" width="31.7109375" customWidth="1"/>
    <col min="31" max="31" width="4" customWidth="1"/>
    <col min="32" max="32" width="26.140625" customWidth="1"/>
    <col min="33" max="33" width="4" customWidth="1"/>
    <col min="34" max="34" width="47.85546875" customWidth="1"/>
    <col min="35" max="35" width="4.7109375" customWidth="1"/>
    <col min="36" max="36" width="16.85546875" customWidth="1"/>
    <col min="37" max="37" width="18.42578125" customWidth="1"/>
    <col min="38" max="38" width="18" customWidth="1"/>
    <col min="39" max="39" width="4.42578125" customWidth="1"/>
    <col min="40" max="40" width="52" customWidth="1"/>
    <col min="42" max="42" width="33.28515625" customWidth="1"/>
    <col min="44" max="44" width="33.28515625" style="32" customWidth="1"/>
    <col min="46" max="46" width="47.7109375" bestFit="1" customWidth="1"/>
    <col min="50" max="50" width="26.28515625" bestFit="1" customWidth="1"/>
    <col min="52" max="52" width="38.42578125" bestFit="1" customWidth="1"/>
    <col min="54" max="54" width="26.28515625" bestFit="1" customWidth="1"/>
    <col min="56" max="56" width="12.7109375" bestFit="1" customWidth="1"/>
  </cols>
  <sheetData>
    <row r="1" spans="1:56" ht="26.25" customHeight="1" thickBot="1">
      <c r="A1" s="41" t="s">
        <v>11056</v>
      </c>
      <c r="B1" s="41"/>
      <c r="C1" s="42" t="s">
        <v>11057</v>
      </c>
      <c r="D1" s="41"/>
      <c r="E1" s="41" t="s">
        <v>7016</v>
      </c>
      <c r="F1" s="41"/>
      <c r="G1" s="41" t="s">
        <v>11058</v>
      </c>
      <c r="H1" s="41" t="s">
        <v>11059</v>
      </c>
      <c r="I1" s="41" t="s">
        <v>11060</v>
      </c>
      <c r="J1" s="41" t="s">
        <v>7025</v>
      </c>
      <c r="K1" s="41"/>
      <c r="L1" s="41" t="s">
        <v>7027</v>
      </c>
      <c r="M1" s="43"/>
      <c r="N1" s="41" t="s">
        <v>7028</v>
      </c>
      <c r="O1" s="43"/>
      <c r="P1" s="41" t="s">
        <v>11061</v>
      </c>
      <c r="Q1" s="41"/>
      <c r="R1" s="41" t="s">
        <v>11062</v>
      </c>
      <c r="S1" s="43"/>
      <c r="T1" s="41" t="s">
        <v>11063</v>
      </c>
      <c r="U1" s="41"/>
      <c r="V1" s="44" t="s">
        <v>11064</v>
      </c>
      <c r="W1" s="44" t="s">
        <v>11065</v>
      </c>
      <c r="Z1" s="41" t="s">
        <v>11066</v>
      </c>
      <c r="AA1" s="41"/>
      <c r="AB1" s="45" t="s">
        <v>7067</v>
      </c>
      <c r="AC1" s="45"/>
      <c r="AD1" s="41" t="s">
        <v>11067</v>
      </c>
      <c r="AE1" s="43"/>
      <c r="AF1" s="41" t="s">
        <v>11068</v>
      </c>
      <c r="AG1" s="43"/>
      <c r="AH1" s="46" t="s">
        <v>11069</v>
      </c>
      <c r="AJ1" s="29" t="s">
        <v>11070</v>
      </c>
      <c r="AK1" s="29" t="s">
        <v>11071</v>
      </c>
      <c r="AL1" s="29" t="s">
        <v>11072</v>
      </c>
      <c r="AN1" s="29" t="s">
        <v>11073</v>
      </c>
      <c r="AP1" s="29" t="s">
        <v>11074</v>
      </c>
      <c r="AR1" s="47" t="s">
        <v>7017</v>
      </c>
      <c r="AT1" s="47" t="s">
        <v>11075</v>
      </c>
      <c r="AV1" s="47" t="s">
        <v>11076</v>
      </c>
      <c r="AX1" s="47" t="s">
        <v>11077</v>
      </c>
      <c r="AZ1" s="47" t="s">
        <v>11078</v>
      </c>
      <c r="BB1" s="47" t="s">
        <v>11079</v>
      </c>
      <c r="BD1" s="47" t="s">
        <v>11080</v>
      </c>
    </row>
    <row r="2" spans="1:56" ht="15.75" thickTop="1">
      <c r="A2" s="29" t="s">
        <v>2696</v>
      </c>
      <c r="B2" s="29"/>
      <c r="C2" s="29" t="s">
        <v>2696</v>
      </c>
      <c r="D2" s="29"/>
      <c r="E2" s="29" t="s">
        <v>11081</v>
      </c>
      <c r="F2" s="29"/>
      <c r="G2" s="29" t="s">
        <v>201</v>
      </c>
      <c r="H2" s="29"/>
      <c r="I2" s="29">
        <v>1</v>
      </c>
      <c r="J2" s="29" t="s">
        <v>11053</v>
      </c>
      <c r="K2" s="29"/>
      <c r="L2" s="29" t="s">
        <v>143</v>
      </c>
      <c r="N2" s="29" t="s">
        <v>488</v>
      </c>
      <c r="P2" s="29" t="s">
        <v>11082</v>
      </c>
      <c r="Q2" s="29"/>
      <c r="R2" s="30" t="s">
        <v>11083</v>
      </c>
      <c r="T2" s="29" t="s">
        <v>7111</v>
      </c>
      <c r="U2" s="29"/>
      <c r="W2" s="48" t="s">
        <v>11084</v>
      </c>
      <c r="X2" s="48" t="s">
        <v>11085</v>
      </c>
      <c r="Y2" s="48"/>
      <c r="Z2" s="49" t="s">
        <v>112</v>
      </c>
      <c r="AA2" s="49"/>
      <c r="AB2" s="31" t="s">
        <v>7099</v>
      </c>
      <c r="AC2" s="31"/>
      <c r="AD2" s="29" t="s">
        <v>239</v>
      </c>
      <c r="AF2" s="29" t="s">
        <v>2696</v>
      </c>
      <c r="AH2" s="50" t="s">
        <v>11086</v>
      </c>
      <c r="AJ2" s="29" t="s">
        <v>11087</v>
      </c>
      <c r="AK2" s="29">
        <v>1</v>
      </c>
      <c r="AL2" s="29" t="s">
        <v>272</v>
      </c>
      <c r="AN2" s="29" t="s">
        <v>7381</v>
      </c>
      <c r="AP2" s="29" t="s">
        <v>7114</v>
      </c>
      <c r="AR2" s="51" t="s">
        <v>11088</v>
      </c>
      <c r="AT2" s="51" t="s">
        <v>2696</v>
      </c>
      <c r="AV2" s="51" t="s">
        <v>7132</v>
      </c>
      <c r="AX2" s="51" t="s">
        <v>7115</v>
      </c>
      <c r="AZ2" s="51" t="s">
        <v>2696</v>
      </c>
      <c r="BB2" s="51" t="s">
        <v>11089</v>
      </c>
      <c r="BD2" s="51" t="s">
        <v>2696</v>
      </c>
    </row>
    <row r="3" spans="1:56">
      <c r="A3" s="29" t="s">
        <v>123</v>
      </c>
      <c r="B3" s="29"/>
      <c r="C3" s="52" t="s">
        <v>123</v>
      </c>
      <c r="D3" s="29"/>
      <c r="E3" s="29" t="s">
        <v>11090</v>
      </c>
      <c r="F3" s="29"/>
      <c r="G3" s="29" t="s">
        <v>11091</v>
      </c>
      <c r="H3" s="29"/>
      <c r="I3" s="29">
        <v>2</v>
      </c>
      <c r="J3" s="29" t="s">
        <v>9868</v>
      </c>
      <c r="K3" s="29"/>
      <c r="L3" s="29" t="s">
        <v>122</v>
      </c>
      <c r="N3" s="29" t="s">
        <v>1470</v>
      </c>
      <c r="P3" s="29" t="s">
        <v>7099</v>
      </c>
      <c r="Q3" s="29"/>
      <c r="R3" s="30" t="s">
        <v>7182</v>
      </c>
      <c r="T3" s="29" t="s">
        <v>7121</v>
      </c>
      <c r="U3" s="29"/>
      <c r="W3" s="48" t="s">
        <v>11092</v>
      </c>
      <c r="X3" s="48" t="s">
        <v>514</v>
      </c>
      <c r="Y3" s="48"/>
      <c r="Z3" s="49" t="s">
        <v>7954</v>
      </c>
      <c r="AA3" s="49"/>
      <c r="AB3" s="31" t="s">
        <v>7113</v>
      </c>
      <c r="AC3" s="31"/>
      <c r="AD3" s="29" t="s">
        <v>11093</v>
      </c>
      <c r="AF3" s="29" t="s">
        <v>123</v>
      </c>
      <c r="AH3" s="50" t="s">
        <v>10400</v>
      </c>
      <c r="AJ3" s="29" t="s">
        <v>11094</v>
      </c>
      <c r="AK3" s="29">
        <v>7</v>
      </c>
      <c r="AL3" s="29" t="s">
        <v>229</v>
      </c>
      <c r="AN3" s="29" t="s">
        <v>7617</v>
      </c>
      <c r="AP3" s="29" t="s">
        <v>7225</v>
      </c>
      <c r="AR3" s="53" t="s">
        <v>11095</v>
      </c>
      <c r="AT3" s="53" t="s">
        <v>123</v>
      </c>
      <c r="AV3" s="53"/>
      <c r="AX3" s="53" t="s">
        <v>7102</v>
      </c>
      <c r="AZ3" s="53" t="s">
        <v>123</v>
      </c>
      <c r="BB3" s="53" t="s">
        <v>7064</v>
      </c>
      <c r="BD3" s="53" t="s">
        <v>123</v>
      </c>
    </row>
    <row r="4" spans="1:56">
      <c r="A4" s="29" t="s">
        <v>7062</v>
      </c>
      <c r="B4" s="29"/>
      <c r="C4" s="52" t="s">
        <v>7120</v>
      </c>
      <c r="D4" s="29"/>
      <c r="E4" s="29" t="s">
        <v>11096</v>
      </c>
      <c r="F4" s="29"/>
      <c r="G4" s="29" t="s">
        <v>124</v>
      </c>
      <c r="H4" s="29"/>
      <c r="I4" s="29">
        <v>3</v>
      </c>
      <c r="J4" s="29" t="s">
        <v>11097</v>
      </c>
      <c r="K4" s="29"/>
      <c r="L4" s="29" t="s">
        <v>167</v>
      </c>
      <c r="N4" s="31" t="s">
        <v>452</v>
      </c>
      <c r="P4" s="29" t="s">
        <v>11098</v>
      </c>
      <c r="Q4" s="29"/>
      <c r="R4" s="30" t="s">
        <v>7100</v>
      </c>
      <c r="T4" s="29" t="s">
        <v>648</v>
      </c>
      <c r="U4" s="29"/>
      <c r="W4" s="48" t="s">
        <v>797</v>
      </c>
      <c r="Z4" s="49" t="s">
        <v>1202</v>
      </c>
      <c r="AA4" s="49"/>
      <c r="AB4" s="31" t="s">
        <v>6834</v>
      </c>
      <c r="AC4" s="31"/>
      <c r="AD4" s="29" t="s">
        <v>458</v>
      </c>
      <c r="AF4" s="29"/>
      <c r="AH4" s="54" t="s">
        <v>11099</v>
      </c>
      <c r="AJ4" s="29" t="s">
        <v>11100</v>
      </c>
      <c r="AK4" s="29">
        <v>2</v>
      </c>
      <c r="AL4" s="29" t="s">
        <v>299</v>
      </c>
      <c r="AN4" s="29" t="s">
        <v>7345</v>
      </c>
      <c r="AP4" s="29" t="s">
        <v>637</v>
      </c>
      <c r="AR4" s="51" t="s">
        <v>11101</v>
      </c>
      <c r="AX4" s="51" t="s">
        <v>7769</v>
      </c>
      <c r="AZ4" s="51" t="s">
        <v>11102</v>
      </c>
      <c r="BB4" s="51" t="s">
        <v>4416</v>
      </c>
      <c r="BD4" s="51" t="s">
        <v>7127</v>
      </c>
    </row>
    <row r="5" spans="1:56">
      <c r="A5" s="29"/>
      <c r="B5" s="29"/>
      <c r="C5" s="52" t="s">
        <v>7062</v>
      </c>
      <c r="D5" s="29"/>
      <c r="E5" s="29" t="s">
        <v>11103</v>
      </c>
      <c r="F5" s="29"/>
      <c r="G5" s="29" t="s">
        <v>7479</v>
      </c>
      <c r="H5" s="29"/>
      <c r="I5" s="29">
        <v>4</v>
      </c>
      <c r="J5" s="29" t="s">
        <v>11104</v>
      </c>
      <c r="K5" s="29"/>
      <c r="L5" s="29" t="s">
        <v>230</v>
      </c>
      <c r="N5" s="29" t="s">
        <v>11105</v>
      </c>
      <c r="P5" s="29" t="s">
        <v>7062</v>
      </c>
      <c r="Q5" s="29"/>
      <c r="R5" s="55" t="s">
        <v>7165</v>
      </c>
      <c r="T5" s="29" t="s">
        <v>7305</v>
      </c>
      <c r="U5" s="29"/>
      <c r="W5" s="48" t="s">
        <v>11106</v>
      </c>
      <c r="Z5" s="49" t="s">
        <v>163</v>
      </c>
      <c r="AA5" s="49"/>
      <c r="AB5" s="31"/>
      <c r="AD5" s="29" t="s">
        <v>4416</v>
      </c>
      <c r="AF5" s="29"/>
      <c r="AH5" s="50" t="s">
        <v>11107</v>
      </c>
      <c r="AJ5" s="29"/>
      <c r="AK5" s="29">
        <v>3</v>
      </c>
      <c r="AL5" s="29" t="s">
        <v>355</v>
      </c>
      <c r="AN5" s="29" t="s">
        <v>9658</v>
      </c>
      <c r="AP5" s="29" t="s">
        <v>6834</v>
      </c>
      <c r="AR5" s="53" t="s">
        <v>11108</v>
      </c>
      <c r="AX5" s="53" t="s">
        <v>7127</v>
      </c>
      <c r="BB5" s="51" t="s">
        <v>11109</v>
      </c>
      <c r="BD5" t="s">
        <v>6834</v>
      </c>
    </row>
    <row r="6" spans="1:56">
      <c r="B6" s="29"/>
      <c r="C6" s="52"/>
      <c r="D6" s="29"/>
      <c r="E6" s="29" t="s">
        <v>8680</v>
      </c>
      <c r="F6" s="29"/>
      <c r="G6" s="29" t="s">
        <v>931</v>
      </c>
      <c r="H6" s="29"/>
      <c r="I6" s="29">
        <v>5</v>
      </c>
      <c r="J6" s="29" t="s">
        <v>11110</v>
      </c>
      <c r="K6" s="29"/>
      <c r="L6" s="29" t="s">
        <v>7062</v>
      </c>
      <c r="N6" s="29" t="s">
        <v>7997</v>
      </c>
      <c r="P6" s="29"/>
      <c r="R6" s="56" t="s">
        <v>637</v>
      </c>
      <c r="T6" s="29" t="s">
        <v>8629</v>
      </c>
      <c r="U6" s="29"/>
      <c r="W6" s="48" t="s">
        <v>11111</v>
      </c>
      <c r="Z6" s="49" t="s">
        <v>11112</v>
      </c>
      <c r="AA6" s="49"/>
      <c r="AD6" s="29" t="s">
        <v>11113</v>
      </c>
      <c r="AF6" s="29"/>
      <c r="AH6" s="50" t="s">
        <v>7458</v>
      </c>
      <c r="AJ6" s="29"/>
      <c r="AK6" s="29">
        <v>4</v>
      </c>
      <c r="AL6" s="29" t="s">
        <v>121</v>
      </c>
      <c r="AN6" s="29" t="s">
        <v>7112</v>
      </c>
      <c r="AP6" s="29" t="s">
        <v>7126</v>
      </c>
      <c r="AR6" s="51" t="s">
        <v>11114</v>
      </c>
      <c r="BB6" s="53" t="s">
        <v>11093</v>
      </c>
    </row>
    <row r="7" spans="1:56" ht="30">
      <c r="B7" s="29"/>
      <c r="C7" s="29"/>
      <c r="D7" s="29"/>
      <c r="E7" s="29" t="s">
        <v>11115</v>
      </c>
      <c r="F7" s="29"/>
      <c r="G7" s="29" t="s">
        <v>11116</v>
      </c>
      <c r="H7" s="29"/>
      <c r="I7" s="29">
        <v>6</v>
      </c>
      <c r="J7" s="29" t="s">
        <v>10075</v>
      </c>
      <c r="K7" s="29"/>
      <c r="L7" s="29"/>
      <c r="N7" s="29" t="s">
        <v>3217</v>
      </c>
      <c r="R7" s="55" t="s">
        <v>7286</v>
      </c>
      <c r="T7" s="29" t="s">
        <v>7062</v>
      </c>
      <c r="U7" s="29"/>
      <c r="W7" s="48" t="s">
        <v>404</v>
      </c>
      <c r="Z7" s="49" t="s">
        <v>139</v>
      </c>
      <c r="AA7" s="49"/>
      <c r="AD7" s="29"/>
      <c r="AF7" s="29"/>
      <c r="AH7" s="50" t="s">
        <v>8619</v>
      </c>
      <c r="AJ7" s="29"/>
      <c r="AK7" s="29">
        <v>5</v>
      </c>
      <c r="AL7" s="29" t="s">
        <v>142</v>
      </c>
      <c r="AN7" s="29" t="s">
        <v>7311</v>
      </c>
      <c r="AP7" s="29" t="s">
        <v>7101</v>
      </c>
      <c r="AR7" s="53" t="s">
        <v>11117</v>
      </c>
      <c r="BB7" s="51" t="s">
        <v>11118</v>
      </c>
    </row>
    <row r="8" spans="1:56">
      <c r="B8" s="29"/>
      <c r="C8" s="29"/>
      <c r="D8" s="29"/>
      <c r="E8" s="29" t="s">
        <v>11119</v>
      </c>
      <c r="F8" s="29"/>
      <c r="G8" s="29" t="s">
        <v>7120</v>
      </c>
      <c r="H8" s="29"/>
      <c r="I8" s="29">
        <v>7</v>
      </c>
      <c r="J8" s="29" t="s">
        <v>10600</v>
      </c>
      <c r="K8" s="29"/>
      <c r="N8" s="29" t="s">
        <v>162</v>
      </c>
      <c r="R8" s="56" t="s">
        <v>7138</v>
      </c>
      <c r="T8" s="29" t="s">
        <v>9623</v>
      </c>
      <c r="W8" s="48" t="s">
        <v>504</v>
      </c>
      <c r="Z8" s="49" t="s">
        <v>11120</v>
      </c>
      <c r="AA8" s="49"/>
      <c r="AH8" t="s">
        <v>7120</v>
      </c>
      <c r="AJ8" s="29"/>
      <c r="AK8" s="29">
        <v>6</v>
      </c>
      <c r="AL8" s="29" t="s">
        <v>200</v>
      </c>
      <c r="AN8" s="29" t="s">
        <v>7229</v>
      </c>
      <c r="AP8" s="29"/>
      <c r="AR8" s="51" t="s">
        <v>11121</v>
      </c>
      <c r="BB8" s="51" t="s">
        <v>154</v>
      </c>
    </row>
    <row r="9" spans="1:56">
      <c r="B9" s="29"/>
      <c r="C9" s="29"/>
      <c r="D9" s="29"/>
      <c r="E9" s="29" t="s">
        <v>10307</v>
      </c>
      <c r="F9" s="29"/>
      <c r="G9" s="29" t="s">
        <v>7062</v>
      </c>
      <c r="H9" s="29"/>
      <c r="I9" s="29">
        <v>8</v>
      </c>
      <c r="J9" s="29" t="s">
        <v>11122</v>
      </c>
      <c r="K9" s="29"/>
      <c r="N9" s="29" t="s">
        <v>181</v>
      </c>
      <c r="R9" s="55" t="s">
        <v>7124</v>
      </c>
      <c r="T9" s="29" t="s">
        <v>7120</v>
      </c>
      <c r="W9" s="48" t="s">
        <v>11123</v>
      </c>
      <c r="Z9" s="49" t="s">
        <v>11124</v>
      </c>
      <c r="AA9" s="49"/>
      <c r="AH9" s="50" t="s">
        <v>7904</v>
      </c>
      <c r="AL9" s="29" t="s">
        <v>7062</v>
      </c>
      <c r="AN9" s="29" t="s">
        <v>7838</v>
      </c>
      <c r="AP9" s="29"/>
      <c r="AR9" s="53" t="s">
        <v>11125</v>
      </c>
      <c r="BB9" s="53" t="s">
        <v>11126</v>
      </c>
    </row>
    <row r="10" spans="1:56">
      <c r="B10" s="29"/>
      <c r="C10" s="29"/>
      <c r="D10" s="29"/>
      <c r="E10" s="29" t="s">
        <v>10565</v>
      </c>
      <c r="F10" s="29"/>
      <c r="G10" s="29" t="s">
        <v>7300</v>
      </c>
      <c r="H10" s="29"/>
      <c r="I10" s="29">
        <v>9</v>
      </c>
      <c r="J10" s="29" t="s">
        <v>11127</v>
      </c>
      <c r="K10" s="29"/>
      <c r="N10" s="29" t="s">
        <v>9224</v>
      </c>
      <c r="R10" s="56" t="s">
        <v>7423</v>
      </c>
      <c r="T10" s="29"/>
      <c r="W10" s="48" t="s">
        <v>11128</v>
      </c>
      <c r="Z10" s="29" t="s">
        <v>7062</v>
      </c>
      <c r="AA10" s="29"/>
      <c r="AH10" s="50" t="s">
        <v>7912</v>
      </c>
      <c r="AL10" s="29"/>
      <c r="AN10" s="29" t="s">
        <v>7098</v>
      </c>
      <c r="AP10" s="29"/>
      <c r="AR10" s="51" t="s">
        <v>11129</v>
      </c>
      <c r="BB10" s="51" t="s">
        <v>11130</v>
      </c>
    </row>
    <row r="11" spans="1:56">
      <c r="B11" s="29"/>
      <c r="D11" s="29"/>
      <c r="E11" s="29" t="s">
        <v>11131</v>
      </c>
      <c r="F11" s="29"/>
      <c r="G11" s="29"/>
      <c r="H11" s="29"/>
      <c r="I11" s="29">
        <v>10</v>
      </c>
      <c r="J11" s="29" t="s">
        <v>11132</v>
      </c>
      <c r="K11" s="29"/>
      <c r="N11" s="29" t="s">
        <v>7250</v>
      </c>
      <c r="W11" s="48" t="s">
        <v>4564</v>
      </c>
      <c r="Z11" s="49" t="s">
        <v>182</v>
      </c>
      <c r="AA11" s="49"/>
      <c r="AN11" s="29" t="s">
        <v>7285</v>
      </c>
      <c r="AP11" s="29"/>
      <c r="AR11" s="53" t="s">
        <v>11133</v>
      </c>
      <c r="BB11" s="51" t="s">
        <v>11079</v>
      </c>
    </row>
    <row r="12" spans="1:56">
      <c r="B12" s="29"/>
      <c r="D12" s="29"/>
      <c r="E12" s="29" t="s">
        <v>11134</v>
      </c>
      <c r="F12" s="29"/>
      <c r="G12" s="29"/>
      <c r="H12" s="29"/>
      <c r="I12" s="29">
        <v>11</v>
      </c>
      <c r="J12" s="29" t="s">
        <v>11135</v>
      </c>
      <c r="K12" s="29"/>
      <c r="N12" s="29" t="s">
        <v>7654</v>
      </c>
      <c r="W12" s="48" t="s">
        <v>11136</v>
      </c>
      <c r="Z12" s="49"/>
      <c r="AH12" s="57"/>
      <c r="AN12" s="29" t="s">
        <v>7120</v>
      </c>
      <c r="AP12" s="29"/>
      <c r="AR12" s="51" t="s">
        <v>11137</v>
      </c>
      <c r="BB12" s="58" t="s">
        <v>7127</v>
      </c>
    </row>
    <row r="13" spans="1:56">
      <c r="B13" s="29"/>
      <c r="D13" s="29"/>
      <c r="E13" s="29" t="s">
        <v>11138</v>
      </c>
      <c r="F13" s="29"/>
      <c r="G13" s="29"/>
      <c r="H13" s="29"/>
      <c r="I13" s="29">
        <v>12</v>
      </c>
      <c r="J13" s="29" t="s">
        <v>11139</v>
      </c>
      <c r="K13" s="29"/>
      <c r="N13" s="29" t="s">
        <v>7408</v>
      </c>
      <c r="W13" s="48" t="s">
        <v>11140</v>
      </c>
      <c r="AH13" s="57"/>
      <c r="AN13" s="29" t="s">
        <v>7912</v>
      </c>
      <c r="AP13" s="29"/>
      <c r="AR13" s="53" t="s">
        <v>11141</v>
      </c>
    </row>
    <row r="14" spans="1:56">
      <c r="B14" s="29"/>
      <c r="D14" s="29"/>
      <c r="E14" s="29" t="s">
        <v>2455</v>
      </c>
      <c r="F14" s="29"/>
      <c r="J14" s="29" t="s">
        <v>7062</v>
      </c>
      <c r="K14" s="59"/>
      <c r="N14" s="29" t="s">
        <v>111</v>
      </c>
      <c r="W14" s="48" t="s">
        <v>11142</v>
      </c>
      <c r="AH14" s="57"/>
      <c r="AN14" s="29" t="s">
        <v>6834</v>
      </c>
      <c r="AP14" s="29"/>
      <c r="AR14" s="51" t="s">
        <v>11143</v>
      </c>
    </row>
    <row r="15" spans="1:56">
      <c r="B15" s="29"/>
      <c r="C15" s="29"/>
      <c r="D15" s="29"/>
      <c r="E15" s="29" t="s">
        <v>11144</v>
      </c>
      <c r="F15" s="29"/>
      <c r="J15" s="29"/>
      <c r="N15" s="29" t="s">
        <v>145</v>
      </c>
      <c r="W15" s="48" t="s">
        <v>11145</v>
      </c>
      <c r="AH15" s="57"/>
      <c r="AN15" s="29" t="s">
        <v>7245</v>
      </c>
      <c r="AP15" s="29"/>
      <c r="AR15" s="53" t="s">
        <v>11146</v>
      </c>
    </row>
    <row r="16" spans="1:56">
      <c r="B16" s="29"/>
      <c r="C16" s="29"/>
      <c r="D16" s="29"/>
      <c r="E16" s="29" t="s">
        <v>11147</v>
      </c>
      <c r="F16" s="29"/>
      <c r="N16" s="29" t="s">
        <v>1201</v>
      </c>
      <c r="W16" s="48" t="s">
        <v>11148</v>
      </c>
      <c r="AH16" s="57"/>
      <c r="AN16" s="29" t="s">
        <v>7122</v>
      </c>
      <c r="AP16" s="29"/>
      <c r="AR16" s="51" t="s">
        <v>11149</v>
      </c>
    </row>
    <row r="17" spans="5:44">
      <c r="E17" s="29" t="s">
        <v>10539</v>
      </c>
      <c r="F17" s="29"/>
      <c r="N17" s="29" t="s">
        <v>286</v>
      </c>
      <c r="W17" s="48" t="s">
        <v>11150</v>
      </c>
      <c r="AH17" s="48"/>
      <c r="AN17" s="29" t="s">
        <v>7358</v>
      </c>
      <c r="AP17" s="29"/>
      <c r="AR17" s="53" t="s">
        <v>11151</v>
      </c>
    </row>
    <row r="18" spans="5:44">
      <c r="E18" s="29" t="s">
        <v>11152</v>
      </c>
      <c r="F18" s="29"/>
      <c r="N18" s="29" t="s">
        <v>7062</v>
      </c>
      <c r="W18" s="48" t="s">
        <v>11153</v>
      </c>
      <c r="AH18" s="57"/>
      <c r="AN18" s="29" t="s">
        <v>7954</v>
      </c>
      <c r="AR18" s="51" t="s">
        <v>11154</v>
      </c>
    </row>
    <row r="19" spans="5:44">
      <c r="E19" s="29" t="s">
        <v>11155</v>
      </c>
      <c r="F19" s="29"/>
      <c r="N19" s="29" t="s">
        <v>11156</v>
      </c>
      <c r="W19" s="48" t="s">
        <v>11157</v>
      </c>
      <c r="AH19" s="57"/>
      <c r="AN19" s="29" t="s">
        <v>8121</v>
      </c>
      <c r="AR19" s="53" t="s">
        <v>11158</v>
      </c>
    </row>
    <row r="20" spans="5:44">
      <c r="E20" s="29" t="s">
        <v>7135</v>
      </c>
      <c r="F20" s="29"/>
      <c r="N20" s="29" t="s">
        <v>320</v>
      </c>
      <c r="W20" s="48" t="s">
        <v>11159</v>
      </c>
      <c r="AH20" s="57"/>
      <c r="AN20" s="60" t="s">
        <v>11160</v>
      </c>
      <c r="AR20" s="51" t="s">
        <v>11161</v>
      </c>
    </row>
    <row r="21" spans="5:44">
      <c r="E21" s="29" t="s">
        <v>138</v>
      </c>
      <c r="F21" s="29"/>
      <c r="N21" s="29"/>
      <c r="W21" s="48" t="s">
        <v>11162</v>
      </c>
      <c r="AH21" s="57"/>
      <c r="AJ21" s="32"/>
      <c r="AN21" s="60" t="s">
        <v>7180</v>
      </c>
      <c r="AR21" s="53" t="s">
        <v>11163</v>
      </c>
    </row>
    <row r="22" spans="5:44">
      <c r="E22" s="29" t="s">
        <v>10583</v>
      </c>
      <c r="F22" s="29"/>
      <c r="W22" s="48" t="s">
        <v>11164</v>
      </c>
      <c r="AH22" s="57"/>
      <c r="AN22" s="60" t="s">
        <v>10161</v>
      </c>
      <c r="AR22" s="51" t="s">
        <v>11165</v>
      </c>
    </row>
    <row r="23" spans="5:44">
      <c r="E23" s="29" t="s">
        <v>10610</v>
      </c>
      <c r="F23" s="29"/>
      <c r="W23" s="48" t="s">
        <v>11166</v>
      </c>
      <c r="AH23" s="57"/>
      <c r="AN23" s="60" t="s">
        <v>7945</v>
      </c>
      <c r="AR23" s="53" t="s">
        <v>11167</v>
      </c>
    </row>
    <row r="24" spans="5:44">
      <c r="E24" s="29" t="s">
        <v>11168</v>
      </c>
      <c r="F24" s="29"/>
      <c r="W24" s="48" t="s">
        <v>11169</v>
      </c>
      <c r="AH24" s="57"/>
      <c r="AN24" s="60" t="s">
        <v>7623</v>
      </c>
      <c r="AR24" s="51" t="s">
        <v>11170</v>
      </c>
    </row>
    <row r="25" spans="5:44">
      <c r="E25" s="29" t="s">
        <v>10524</v>
      </c>
      <c r="F25" s="29"/>
      <c r="W25" s="48" t="s">
        <v>11171</v>
      </c>
      <c r="AL25" s="32"/>
      <c r="AN25" s="29"/>
      <c r="AR25" s="53" t="s">
        <v>11172</v>
      </c>
    </row>
    <row r="26" spans="5:44">
      <c r="E26" s="29" t="s">
        <v>672</v>
      </c>
      <c r="F26" s="29"/>
      <c r="W26" s="48" t="s">
        <v>11173</v>
      </c>
      <c r="AN26" s="29"/>
      <c r="AR26" s="51" t="s">
        <v>11174</v>
      </c>
    </row>
    <row r="27" spans="5:44">
      <c r="E27" s="29" t="s">
        <v>8500</v>
      </c>
      <c r="F27" s="29"/>
      <c r="W27" s="48" t="s">
        <v>11175</v>
      </c>
      <c r="AN27" s="29"/>
      <c r="AR27" s="53" t="s">
        <v>11176</v>
      </c>
    </row>
    <row r="28" spans="5:44">
      <c r="E28" s="29" t="s">
        <v>11177</v>
      </c>
      <c r="F28" s="29"/>
      <c r="W28" s="48" t="s">
        <v>11178</v>
      </c>
      <c r="AN28" s="29"/>
      <c r="AR28" s="51" t="s">
        <v>11179</v>
      </c>
    </row>
    <row r="29" spans="5:44">
      <c r="E29" s="29" t="s">
        <v>7062</v>
      </c>
      <c r="W29" s="48" t="s">
        <v>11180</v>
      </c>
      <c r="AN29" s="29"/>
      <c r="AR29" s="53" t="s">
        <v>11181</v>
      </c>
    </row>
    <row r="30" spans="5:44">
      <c r="E30" s="29" t="s">
        <v>11182</v>
      </c>
      <c r="W30" s="48" t="s">
        <v>11183</v>
      </c>
      <c r="AR30" s="51" t="s">
        <v>11184</v>
      </c>
    </row>
    <row r="31" spans="5:44">
      <c r="W31" s="48" t="s">
        <v>11185</v>
      </c>
      <c r="AR31" s="53" t="s">
        <v>11186</v>
      </c>
    </row>
    <row r="32" spans="5:44">
      <c r="W32" s="48" t="s">
        <v>11187</v>
      </c>
      <c r="AR32" s="51" t="s">
        <v>11188</v>
      </c>
    </row>
    <row r="33" spans="23:44">
      <c r="W33" s="48" t="s">
        <v>11189</v>
      </c>
      <c r="AR33" s="53" t="s">
        <v>11190</v>
      </c>
    </row>
    <row r="34" spans="23:44">
      <c r="W34" s="48" t="s">
        <v>11191</v>
      </c>
      <c r="AR34" s="51" t="s">
        <v>11192</v>
      </c>
    </row>
    <row r="35" spans="23:44">
      <c r="W35" s="48" t="s">
        <v>11193</v>
      </c>
      <c r="AR35" s="53" t="s">
        <v>11194</v>
      </c>
    </row>
    <row r="36" spans="23:44">
      <c r="W36" s="48" t="s">
        <v>11195</v>
      </c>
      <c r="AR36" s="51" t="s">
        <v>11196</v>
      </c>
    </row>
    <row r="37" spans="23:44">
      <c r="W37" s="48" t="s">
        <v>11197</v>
      </c>
      <c r="AR37" s="53" t="s">
        <v>11198</v>
      </c>
    </row>
    <row r="38" spans="23:44">
      <c r="W38" s="48" t="s">
        <v>11199</v>
      </c>
      <c r="AR38" s="51" t="s">
        <v>11200</v>
      </c>
    </row>
    <row r="39" spans="23:44">
      <c r="W39" s="48" t="s">
        <v>11201</v>
      </c>
      <c r="AR39" s="53" t="s">
        <v>11202</v>
      </c>
    </row>
    <row r="40" spans="23:44">
      <c r="W40" s="48" t="s">
        <v>11203</v>
      </c>
      <c r="AR40" s="51" t="s">
        <v>11204</v>
      </c>
    </row>
    <row r="41" spans="23:44">
      <c r="W41" s="48" t="s">
        <v>11205</v>
      </c>
      <c r="AR41" s="53" t="s">
        <v>11206</v>
      </c>
    </row>
    <row r="42" spans="23:44">
      <c r="W42" s="48" t="s">
        <v>11207</v>
      </c>
      <c r="AR42" s="51" t="s">
        <v>11208</v>
      </c>
    </row>
    <row r="43" spans="23:44">
      <c r="W43" s="48" t="s">
        <v>11209</v>
      </c>
      <c r="AR43" s="53" t="s">
        <v>11210</v>
      </c>
    </row>
    <row r="44" spans="23:44">
      <c r="W44" s="48" t="s">
        <v>11211</v>
      </c>
      <c r="AR44" s="51" t="s">
        <v>11212</v>
      </c>
    </row>
    <row r="45" spans="23:44">
      <c r="W45" s="48" t="s">
        <v>8364</v>
      </c>
      <c r="AR45" s="53" t="s">
        <v>11213</v>
      </c>
    </row>
    <row r="46" spans="23:44">
      <c r="W46" s="48" t="s">
        <v>11214</v>
      </c>
      <c r="AR46" s="51" t="s">
        <v>11215</v>
      </c>
    </row>
    <row r="47" spans="23:44">
      <c r="W47" s="48" t="s">
        <v>6932</v>
      </c>
      <c r="AR47" s="53" t="s">
        <v>11216</v>
      </c>
    </row>
    <row r="48" spans="23:44">
      <c r="W48" s="48" t="s">
        <v>11217</v>
      </c>
      <c r="AR48" s="51" t="s">
        <v>11218</v>
      </c>
    </row>
    <row r="49" spans="23:44">
      <c r="W49" s="48" t="s">
        <v>11219</v>
      </c>
      <c r="AR49" s="53" t="s">
        <v>11218</v>
      </c>
    </row>
    <row r="50" spans="23:44">
      <c r="W50" s="48" t="s">
        <v>11220</v>
      </c>
      <c r="AR50" s="51" t="s">
        <v>11221</v>
      </c>
    </row>
    <row r="51" spans="23:44">
      <c r="W51" s="48" t="s">
        <v>11222</v>
      </c>
      <c r="AR51" s="53" t="s">
        <v>11221</v>
      </c>
    </row>
    <row r="52" spans="23:44">
      <c r="W52" s="48" t="s">
        <v>11223</v>
      </c>
      <c r="AR52" s="51" t="s">
        <v>11221</v>
      </c>
    </row>
    <row r="53" spans="23:44">
      <c r="W53" s="48" t="s">
        <v>11224</v>
      </c>
      <c r="AR53" s="53" t="s">
        <v>11225</v>
      </c>
    </row>
    <row r="54" spans="23:44">
      <c r="W54" s="48" t="s">
        <v>11226</v>
      </c>
      <c r="AR54" s="51" t="s">
        <v>11227</v>
      </c>
    </row>
    <row r="55" spans="23:44">
      <c r="AR55" s="53" t="s">
        <v>11228</v>
      </c>
    </row>
    <row r="56" spans="23:44">
      <c r="AR56" s="51" t="s">
        <v>11229</v>
      </c>
    </row>
    <row r="57" spans="23:44">
      <c r="AR57" s="53" t="s">
        <v>11230</v>
      </c>
    </row>
    <row r="58" spans="23:44">
      <c r="AR58" s="51" t="s">
        <v>11231</v>
      </c>
    </row>
    <row r="59" spans="23:44">
      <c r="AR59" s="53" t="s">
        <v>11232</v>
      </c>
    </row>
    <row r="60" spans="23:44">
      <c r="AR60" s="51" t="s">
        <v>11233</v>
      </c>
    </row>
    <row r="61" spans="23:44">
      <c r="AR61" s="53" t="s">
        <v>11234</v>
      </c>
    </row>
    <row r="62" spans="23:44">
      <c r="AR62" s="51" t="s">
        <v>11235</v>
      </c>
    </row>
    <row r="63" spans="23:44">
      <c r="AR63" s="53" t="s">
        <v>11236</v>
      </c>
    </row>
    <row r="64" spans="23:44">
      <c r="AR64" s="51" t="s">
        <v>11237</v>
      </c>
    </row>
    <row r="65" spans="44:44">
      <c r="AR65" s="53" t="s">
        <v>11238</v>
      </c>
    </row>
    <row r="66" spans="44:44">
      <c r="AR66" s="51" t="s">
        <v>11239</v>
      </c>
    </row>
    <row r="67" spans="44:44">
      <c r="AR67" s="53" t="s">
        <v>11240</v>
      </c>
    </row>
    <row r="68" spans="44:44">
      <c r="AR68" s="51" t="s">
        <v>11241</v>
      </c>
    </row>
    <row r="69" spans="44:44">
      <c r="AR69" s="53" t="s">
        <v>11242</v>
      </c>
    </row>
    <row r="70" spans="44:44">
      <c r="AR70" s="51" t="s">
        <v>11243</v>
      </c>
    </row>
    <row r="71" spans="44:44">
      <c r="AR71" s="53" t="s">
        <v>11244</v>
      </c>
    </row>
    <row r="72" spans="44:44">
      <c r="AR72" s="51" t="s">
        <v>11245</v>
      </c>
    </row>
    <row r="73" spans="44:44">
      <c r="AR73" s="53" t="s">
        <v>11246</v>
      </c>
    </row>
    <row r="74" spans="44:44">
      <c r="AR74" s="51" t="s">
        <v>11247</v>
      </c>
    </row>
    <row r="75" spans="44:44">
      <c r="AR75" s="53" t="s">
        <v>11248</v>
      </c>
    </row>
    <row r="76" spans="44:44">
      <c r="AR76" s="51" t="s">
        <v>11249</v>
      </c>
    </row>
    <row r="77" spans="44:44">
      <c r="AR77" s="53" t="s">
        <v>11250</v>
      </c>
    </row>
    <row r="78" spans="44:44">
      <c r="AR78" s="51" t="s">
        <v>11251</v>
      </c>
    </row>
    <row r="79" spans="44:44">
      <c r="AR79" s="53" t="s">
        <v>11252</v>
      </c>
    </row>
    <row r="80" spans="44:44">
      <c r="AR80" s="51" t="s">
        <v>11253</v>
      </c>
    </row>
    <row r="81" spans="44:44">
      <c r="AR81" s="53" t="s">
        <v>11254</v>
      </c>
    </row>
    <row r="82" spans="44:44">
      <c r="AR82" s="51" t="s">
        <v>11255</v>
      </c>
    </row>
    <row r="83" spans="44:44">
      <c r="AR83" s="53" t="s">
        <v>11256</v>
      </c>
    </row>
    <row r="84" spans="44:44">
      <c r="AR84" s="51" t="s">
        <v>11257</v>
      </c>
    </row>
    <row r="85" spans="44:44">
      <c r="AR85" s="53" t="s">
        <v>11258</v>
      </c>
    </row>
    <row r="86" spans="44:44">
      <c r="AR86" s="51" t="s">
        <v>11259</v>
      </c>
    </row>
    <row r="87" spans="44:44">
      <c r="AR87" s="53" t="s">
        <v>11260</v>
      </c>
    </row>
    <row r="88" spans="44:44">
      <c r="AR88" s="51" t="s">
        <v>11261</v>
      </c>
    </row>
    <row r="89" spans="44:44">
      <c r="AR89" s="53" t="s">
        <v>11262</v>
      </c>
    </row>
    <row r="90" spans="44:44">
      <c r="AR90" s="51" t="s">
        <v>11263</v>
      </c>
    </row>
    <row r="91" spans="44:44">
      <c r="AR91" s="53" t="s">
        <v>11264</v>
      </c>
    </row>
    <row r="92" spans="44:44">
      <c r="AR92" s="51" t="s">
        <v>11264</v>
      </c>
    </row>
    <row r="93" spans="44:44">
      <c r="AR93" s="53" t="s">
        <v>11265</v>
      </c>
    </row>
    <row r="94" spans="44:44">
      <c r="AR94" s="51" t="s">
        <v>11266</v>
      </c>
    </row>
    <row r="95" spans="44:44">
      <c r="AR95" s="53" t="s">
        <v>11267</v>
      </c>
    </row>
    <row r="96" spans="44:44">
      <c r="AR96" s="51" t="s">
        <v>11268</v>
      </c>
    </row>
    <row r="97" spans="44:44">
      <c r="AR97" s="53" t="s">
        <v>11269</v>
      </c>
    </row>
    <row r="98" spans="44:44">
      <c r="AR98" s="51" t="s">
        <v>11270</v>
      </c>
    </row>
    <row r="99" spans="44:44">
      <c r="AR99" s="53" t="s">
        <v>11271</v>
      </c>
    </row>
    <row r="100" spans="44:44">
      <c r="AR100" s="51" t="s">
        <v>11272</v>
      </c>
    </row>
    <row r="101" spans="44:44">
      <c r="AR101" s="53" t="s">
        <v>11273</v>
      </c>
    </row>
    <row r="102" spans="44:44">
      <c r="AR102" s="51" t="s">
        <v>11274</v>
      </c>
    </row>
    <row r="103" spans="44:44">
      <c r="AR103" s="53" t="s">
        <v>11275</v>
      </c>
    </row>
    <row r="104" spans="44:44">
      <c r="AR104" s="51" t="s">
        <v>11276</v>
      </c>
    </row>
    <row r="105" spans="44:44">
      <c r="AR105" s="53" t="s">
        <v>11277</v>
      </c>
    </row>
    <row r="106" spans="44:44">
      <c r="AR106" s="51" t="s">
        <v>11278</v>
      </c>
    </row>
    <row r="107" spans="44:44">
      <c r="AR107" s="53" t="s">
        <v>11279</v>
      </c>
    </row>
    <row r="108" spans="44:44">
      <c r="AR108" s="51" t="s">
        <v>11280</v>
      </c>
    </row>
    <row r="109" spans="44:44">
      <c r="AR109" s="53" t="s">
        <v>11281</v>
      </c>
    </row>
    <row r="110" spans="44:44">
      <c r="AR110" s="51" t="s">
        <v>11282</v>
      </c>
    </row>
    <row r="111" spans="44:44">
      <c r="AR111" s="53" t="s">
        <v>11283</v>
      </c>
    </row>
    <row r="112" spans="44:44">
      <c r="AR112" s="51" t="s">
        <v>11284</v>
      </c>
    </row>
    <row r="113" spans="44:44">
      <c r="AR113" s="53" t="s">
        <v>11285</v>
      </c>
    </row>
    <row r="114" spans="44:44">
      <c r="AR114" s="51" t="s">
        <v>11286</v>
      </c>
    </row>
    <row r="115" spans="44:44">
      <c r="AR115" s="53" t="s">
        <v>11287</v>
      </c>
    </row>
    <row r="116" spans="44:44">
      <c r="AR116" s="51" t="s">
        <v>11288</v>
      </c>
    </row>
    <row r="117" spans="44:44">
      <c r="AR117" s="53" t="s">
        <v>11289</v>
      </c>
    </row>
    <row r="118" spans="44:44">
      <c r="AR118" s="51" t="s">
        <v>11290</v>
      </c>
    </row>
    <row r="119" spans="44:44">
      <c r="AR119" s="53" t="s">
        <v>11291</v>
      </c>
    </row>
    <row r="120" spans="44:44">
      <c r="AR120" s="51" t="s">
        <v>11292</v>
      </c>
    </row>
    <row r="121" spans="44:44">
      <c r="AR121" s="53" t="s">
        <v>11293</v>
      </c>
    </row>
    <row r="122" spans="44:44">
      <c r="AR122" s="51" t="s">
        <v>11294</v>
      </c>
    </row>
    <row r="123" spans="44:44">
      <c r="AR123" s="53" t="s">
        <v>11295</v>
      </c>
    </row>
    <row r="124" spans="44:44">
      <c r="AR124" s="51" t="s">
        <v>11296</v>
      </c>
    </row>
    <row r="125" spans="44:44">
      <c r="AR125" s="53" t="s">
        <v>11297</v>
      </c>
    </row>
    <row r="126" spans="44:44">
      <c r="AR126" s="51" t="s">
        <v>11298</v>
      </c>
    </row>
    <row r="127" spans="44:44">
      <c r="AR127" s="53" t="s">
        <v>11299</v>
      </c>
    </row>
    <row r="128" spans="44:44">
      <c r="AR128" s="51" t="s">
        <v>11300</v>
      </c>
    </row>
    <row r="129" spans="44:44">
      <c r="AR129" s="53" t="s">
        <v>11301</v>
      </c>
    </row>
    <row r="130" spans="44:44">
      <c r="AR130" s="51" t="s">
        <v>11302</v>
      </c>
    </row>
    <row r="131" spans="44:44">
      <c r="AR131" s="53" t="s">
        <v>11303</v>
      </c>
    </row>
    <row r="132" spans="44:44">
      <c r="AR132" s="51" t="s">
        <v>11304</v>
      </c>
    </row>
    <row r="133" spans="44:44">
      <c r="AR133" s="53" t="s">
        <v>11305</v>
      </c>
    </row>
    <row r="134" spans="44:44">
      <c r="AR134" s="51" t="s">
        <v>11306</v>
      </c>
    </row>
    <row r="135" spans="44:44">
      <c r="AR135" s="53" t="s">
        <v>11307</v>
      </c>
    </row>
    <row r="136" spans="44:44">
      <c r="AR136" s="51" t="s">
        <v>11308</v>
      </c>
    </row>
    <row r="137" spans="44:44">
      <c r="AR137" s="53" t="s">
        <v>11309</v>
      </c>
    </row>
    <row r="138" spans="44:44">
      <c r="AR138" s="51" t="s">
        <v>11310</v>
      </c>
    </row>
    <row r="139" spans="44:44">
      <c r="AR139" s="53" t="s">
        <v>11311</v>
      </c>
    </row>
    <row r="140" spans="44:44">
      <c r="AR140" s="51" t="s">
        <v>11312</v>
      </c>
    </row>
    <row r="141" spans="44:44">
      <c r="AR141" s="53" t="s">
        <v>11313</v>
      </c>
    </row>
    <row r="142" spans="44:44">
      <c r="AR142" s="51" t="s">
        <v>11314</v>
      </c>
    </row>
    <row r="143" spans="44:44">
      <c r="AR143" s="53" t="s">
        <v>11314</v>
      </c>
    </row>
    <row r="144" spans="44:44">
      <c r="AR144" s="51" t="s">
        <v>11314</v>
      </c>
    </row>
    <row r="145" spans="44:44">
      <c r="AR145" s="53" t="s">
        <v>11315</v>
      </c>
    </row>
    <row r="146" spans="44:44">
      <c r="AR146" s="51" t="s">
        <v>11316</v>
      </c>
    </row>
    <row r="147" spans="44:44">
      <c r="AR147" s="53" t="s">
        <v>11317</v>
      </c>
    </row>
    <row r="148" spans="44:44">
      <c r="AR148" s="51" t="s">
        <v>11318</v>
      </c>
    </row>
    <row r="149" spans="44:44">
      <c r="AR149" s="53" t="s">
        <v>11319</v>
      </c>
    </row>
    <row r="150" spans="44:44">
      <c r="AR150" s="51" t="s">
        <v>11320</v>
      </c>
    </row>
    <row r="151" spans="44:44">
      <c r="AR151" s="53" t="s">
        <v>11321</v>
      </c>
    </row>
    <row r="152" spans="44:44">
      <c r="AR152" s="51" t="s">
        <v>11322</v>
      </c>
    </row>
    <row r="153" spans="44:44">
      <c r="AR153" s="53" t="s">
        <v>11323</v>
      </c>
    </row>
    <row r="154" spans="44:44">
      <c r="AR154" s="51" t="s">
        <v>11324</v>
      </c>
    </row>
    <row r="155" spans="44:44">
      <c r="AR155" s="53" t="s">
        <v>11325</v>
      </c>
    </row>
    <row r="156" spans="44:44">
      <c r="AR156" s="51" t="s">
        <v>11326</v>
      </c>
    </row>
    <row r="157" spans="44:44">
      <c r="AR157" s="53" t="s">
        <v>11327</v>
      </c>
    </row>
    <row r="158" spans="44:44">
      <c r="AR158" s="51" t="s">
        <v>11328</v>
      </c>
    </row>
    <row r="159" spans="44:44">
      <c r="AR159" s="53" t="s">
        <v>11329</v>
      </c>
    </row>
    <row r="160" spans="44:44">
      <c r="AR160" s="51" t="s">
        <v>11330</v>
      </c>
    </row>
    <row r="161" spans="44:44">
      <c r="AR161" s="53" t="s">
        <v>11331</v>
      </c>
    </row>
    <row r="162" spans="44:44">
      <c r="AR162" s="51" t="s">
        <v>11332</v>
      </c>
    </row>
    <row r="163" spans="44:44">
      <c r="AR163" s="53" t="s">
        <v>11333</v>
      </c>
    </row>
    <row r="164" spans="44:44">
      <c r="AR164" s="51" t="s">
        <v>11334</v>
      </c>
    </row>
    <row r="165" spans="44:44">
      <c r="AR165" s="53" t="s">
        <v>11335</v>
      </c>
    </row>
    <row r="166" spans="44:44">
      <c r="AR166" s="51" t="s">
        <v>11336</v>
      </c>
    </row>
    <row r="167" spans="44:44">
      <c r="AR167" s="53" t="s">
        <v>11337</v>
      </c>
    </row>
    <row r="168" spans="44:44">
      <c r="AR168" s="51" t="s">
        <v>11338</v>
      </c>
    </row>
    <row r="169" spans="44:44">
      <c r="AR169" s="53" t="s">
        <v>11339</v>
      </c>
    </row>
    <row r="170" spans="44:44">
      <c r="AR170" s="51" t="s">
        <v>11340</v>
      </c>
    </row>
    <row r="171" spans="44:44">
      <c r="AR171" s="53" t="s">
        <v>11341</v>
      </c>
    </row>
    <row r="172" spans="44:44">
      <c r="AR172" s="51" t="s">
        <v>11342</v>
      </c>
    </row>
    <row r="173" spans="44:44">
      <c r="AR173" s="53" t="s">
        <v>11343</v>
      </c>
    </row>
    <row r="174" spans="44:44">
      <c r="AR174" s="51" t="s">
        <v>11344</v>
      </c>
    </row>
    <row r="175" spans="44:44">
      <c r="AR175" s="53" t="s">
        <v>11345</v>
      </c>
    </row>
    <row r="176" spans="44:44">
      <c r="AR176" s="51" t="s">
        <v>11346</v>
      </c>
    </row>
    <row r="177" spans="44:44">
      <c r="AR177" s="53" t="s">
        <v>11347</v>
      </c>
    </row>
    <row r="178" spans="44:44">
      <c r="AR178" s="51" t="s">
        <v>11348</v>
      </c>
    </row>
    <row r="179" spans="44:44">
      <c r="AR179" s="53" t="s">
        <v>11348</v>
      </c>
    </row>
    <row r="180" spans="44:44">
      <c r="AR180" s="51" t="s">
        <v>11349</v>
      </c>
    </row>
    <row r="181" spans="44:44">
      <c r="AR181" s="53" t="s">
        <v>11350</v>
      </c>
    </row>
    <row r="182" spans="44:44">
      <c r="AR182" s="51" t="s">
        <v>11351</v>
      </c>
    </row>
    <row r="183" spans="44:44">
      <c r="AR183" s="53" t="s">
        <v>11352</v>
      </c>
    </row>
    <row r="184" spans="44:44">
      <c r="AR184" s="51" t="s">
        <v>11353</v>
      </c>
    </row>
    <row r="185" spans="44:44">
      <c r="AR185" s="53" t="s">
        <v>11354</v>
      </c>
    </row>
    <row r="186" spans="44:44">
      <c r="AR186" s="51" t="s">
        <v>11355</v>
      </c>
    </row>
    <row r="187" spans="44:44">
      <c r="AR187" s="53" t="s">
        <v>11356</v>
      </c>
    </row>
    <row r="188" spans="44:44">
      <c r="AR188" s="51" t="s">
        <v>11357</v>
      </c>
    </row>
    <row r="189" spans="44:44">
      <c r="AR189" s="53" t="s">
        <v>11358</v>
      </c>
    </row>
    <row r="190" spans="44:44">
      <c r="AR190" s="51" t="s">
        <v>11359</v>
      </c>
    </row>
    <row r="191" spans="44:44">
      <c r="AR191" s="53" t="s">
        <v>11360</v>
      </c>
    </row>
    <row r="192" spans="44:44">
      <c r="AR192" s="51" t="s">
        <v>11361</v>
      </c>
    </row>
    <row r="193" spans="44:44">
      <c r="AR193" s="53" t="s">
        <v>11362</v>
      </c>
    </row>
    <row r="194" spans="44:44">
      <c r="AR194" s="51" t="s">
        <v>11363</v>
      </c>
    </row>
    <row r="195" spans="44:44">
      <c r="AR195" s="53" t="s">
        <v>11364</v>
      </c>
    </row>
    <row r="196" spans="44:44">
      <c r="AR196" s="51" t="s">
        <v>11365</v>
      </c>
    </row>
    <row r="197" spans="44:44">
      <c r="AR197" s="53" t="s">
        <v>11366</v>
      </c>
    </row>
    <row r="198" spans="44:44">
      <c r="AR198" s="51" t="s">
        <v>11367</v>
      </c>
    </row>
    <row r="199" spans="44:44">
      <c r="AR199" s="53" t="s">
        <v>11368</v>
      </c>
    </row>
    <row r="200" spans="44:44">
      <c r="AR200" s="51" t="s">
        <v>11369</v>
      </c>
    </row>
    <row r="201" spans="44:44">
      <c r="AR201" s="53" t="s">
        <v>11370</v>
      </c>
    </row>
    <row r="202" spans="44:44">
      <c r="AR202" s="51" t="s">
        <v>11371</v>
      </c>
    </row>
    <row r="203" spans="44:44">
      <c r="AR203" s="53" t="s">
        <v>11372</v>
      </c>
    </row>
    <row r="204" spans="44:44">
      <c r="AR204" s="51" t="s">
        <v>11373</v>
      </c>
    </row>
    <row r="205" spans="44:44">
      <c r="AR205" s="53" t="s">
        <v>11374</v>
      </c>
    </row>
    <row r="206" spans="44:44">
      <c r="AR206" s="51" t="s">
        <v>11375</v>
      </c>
    </row>
    <row r="207" spans="44:44">
      <c r="AR207" s="53" t="s">
        <v>11375</v>
      </c>
    </row>
    <row r="208" spans="44:44">
      <c r="AR208" s="51" t="s">
        <v>11376</v>
      </c>
    </row>
    <row r="209" spans="44:44">
      <c r="AR209" s="53" t="s">
        <v>11377</v>
      </c>
    </row>
    <row r="210" spans="44:44">
      <c r="AR210" s="51" t="s">
        <v>11378</v>
      </c>
    </row>
    <row r="211" spans="44:44">
      <c r="AR211" s="53" t="s">
        <v>11379</v>
      </c>
    </row>
    <row r="212" spans="44:44">
      <c r="AR212" s="51" t="s">
        <v>11380</v>
      </c>
    </row>
    <row r="213" spans="44:44">
      <c r="AR213" s="53" t="s">
        <v>11381</v>
      </c>
    </row>
    <row r="214" spans="44:44">
      <c r="AR214" s="51" t="s">
        <v>11382</v>
      </c>
    </row>
    <row r="215" spans="44:44">
      <c r="AR215" s="53" t="s">
        <v>11383</v>
      </c>
    </row>
    <row r="216" spans="44:44">
      <c r="AR216" s="51" t="s">
        <v>11384</v>
      </c>
    </row>
    <row r="217" spans="44:44">
      <c r="AR217" s="53" t="s">
        <v>11385</v>
      </c>
    </row>
    <row r="218" spans="44:44">
      <c r="AR218" s="51" t="s">
        <v>11386</v>
      </c>
    </row>
    <row r="219" spans="44:44">
      <c r="AR219" s="53" t="s">
        <v>11387</v>
      </c>
    </row>
    <row r="220" spans="44:44">
      <c r="AR220" s="51" t="s">
        <v>11388</v>
      </c>
    </row>
    <row r="221" spans="44:44">
      <c r="AR221" s="53" t="s">
        <v>11389</v>
      </c>
    </row>
    <row r="222" spans="44:44">
      <c r="AR222" s="51" t="s">
        <v>11390</v>
      </c>
    </row>
    <row r="223" spans="44:44">
      <c r="AR223" s="53" t="s">
        <v>11391</v>
      </c>
    </row>
    <row r="224" spans="44:44">
      <c r="AR224" s="51" t="s">
        <v>11392</v>
      </c>
    </row>
    <row r="225" spans="44:44">
      <c r="AR225" s="53" t="s">
        <v>11393</v>
      </c>
    </row>
    <row r="226" spans="44:44">
      <c r="AR226" s="51" t="s">
        <v>11393</v>
      </c>
    </row>
    <row r="227" spans="44:44">
      <c r="AR227" s="53" t="s">
        <v>11394</v>
      </c>
    </row>
    <row r="228" spans="44:44">
      <c r="AR228" s="51" t="s">
        <v>11395</v>
      </c>
    </row>
    <row r="229" spans="44:44">
      <c r="AR229" s="53" t="s">
        <v>11396</v>
      </c>
    </row>
    <row r="230" spans="44:44">
      <c r="AR230" s="51" t="s">
        <v>11397</v>
      </c>
    </row>
    <row r="231" spans="44:44">
      <c r="AR231" s="53" t="s">
        <v>11398</v>
      </c>
    </row>
    <row r="232" spans="44:44">
      <c r="AR232" s="51" t="s">
        <v>11399</v>
      </c>
    </row>
    <row r="233" spans="44:44">
      <c r="AR233" s="53" t="s">
        <v>11400</v>
      </c>
    </row>
    <row r="234" spans="44:44">
      <c r="AR234" s="51" t="s">
        <v>11401</v>
      </c>
    </row>
    <row r="235" spans="44:44">
      <c r="AR235" s="53" t="s">
        <v>11402</v>
      </c>
    </row>
    <row r="236" spans="44:44">
      <c r="AR236" s="51" t="s">
        <v>11403</v>
      </c>
    </row>
    <row r="237" spans="44:44">
      <c r="AR237" s="53" t="s">
        <v>11404</v>
      </c>
    </row>
    <row r="238" spans="44:44">
      <c r="AR238" s="51" t="s">
        <v>11405</v>
      </c>
    </row>
    <row r="239" spans="44:44">
      <c r="AR239" s="53" t="s">
        <v>11406</v>
      </c>
    </row>
    <row r="240" spans="44:44">
      <c r="AR240" s="51" t="s">
        <v>11407</v>
      </c>
    </row>
    <row r="241" spans="44:44">
      <c r="AR241" s="53" t="s">
        <v>11408</v>
      </c>
    </row>
    <row r="242" spans="44:44">
      <c r="AR242" s="51" t="s">
        <v>11409</v>
      </c>
    </row>
    <row r="243" spans="44:44">
      <c r="AR243" s="53" t="s">
        <v>11410</v>
      </c>
    </row>
    <row r="244" spans="44:44">
      <c r="AR244" s="51" t="s">
        <v>11411</v>
      </c>
    </row>
    <row r="245" spans="44:44">
      <c r="AR245" s="53" t="s">
        <v>11412</v>
      </c>
    </row>
    <row r="246" spans="44:44">
      <c r="AR246" s="51" t="s">
        <v>11413</v>
      </c>
    </row>
    <row r="247" spans="44:44">
      <c r="AR247" s="53" t="s">
        <v>11414</v>
      </c>
    </row>
    <row r="248" spans="44:44">
      <c r="AR248" s="51" t="s">
        <v>11415</v>
      </c>
    </row>
    <row r="249" spans="44:44">
      <c r="AR249" s="53" t="s">
        <v>11416</v>
      </c>
    </row>
    <row r="250" spans="44:44">
      <c r="AR250" s="51" t="s">
        <v>11417</v>
      </c>
    </row>
    <row r="251" spans="44:44">
      <c r="AR251" s="53" t="s">
        <v>11418</v>
      </c>
    </row>
    <row r="252" spans="44:44">
      <c r="AR252" s="51" t="s">
        <v>11419</v>
      </c>
    </row>
    <row r="253" spans="44:44">
      <c r="AR253" s="53" t="s">
        <v>11420</v>
      </c>
    </row>
    <row r="254" spans="44:44">
      <c r="AR254" s="51" t="s">
        <v>11421</v>
      </c>
    </row>
    <row r="255" spans="44:44">
      <c r="AR255" s="53" t="s">
        <v>11422</v>
      </c>
    </row>
    <row r="256" spans="44:44">
      <c r="AR256" s="51" t="s">
        <v>11423</v>
      </c>
    </row>
    <row r="257" spans="44:44">
      <c r="AR257" s="53" t="s">
        <v>11424</v>
      </c>
    </row>
    <row r="258" spans="44:44">
      <c r="AR258" s="51" t="s">
        <v>11425</v>
      </c>
    </row>
    <row r="259" spans="44:44">
      <c r="AR259" s="53" t="s">
        <v>11426</v>
      </c>
    </row>
    <row r="260" spans="44:44">
      <c r="AR260" s="51" t="s">
        <v>11427</v>
      </c>
    </row>
    <row r="261" spans="44:44">
      <c r="AR261" s="53" t="s">
        <v>11427</v>
      </c>
    </row>
    <row r="262" spans="44:44">
      <c r="AR262" s="51" t="s">
        <v>11428</v>
      </c>
    </row>
    <row r="263" spans="44:44">
      <c r="AR263" s="53" t="s">
        <v>11429</v>
      </c>
    </row>
    <row r="264" spans="44:44">
      <c r="AR264" s="51" t="s">
        <v>11430</v>
      </c>
    </row>
    <row r="265" spans="44:44">
      <c r="AR265" s="53" t="s">
        <v>11431</v>
      </c>
    </row>
    <row r="266" spans="44:44">
      <c r="AR266" s="51" t="s">
        <v>11432</v>
      </c>
    </row>
    <row r="267" spans="44:44">
      <c r="AR267" s="53" t="s">
        <v>11433</v>
      </c>
    </row>
    <row r="268" spans="44:44">
      <c r="AR268" s="51" t="s">
        <v>11434</v>
      </c>
    </row>
    <row r="269" spans="44:44">
      <c r="AR269" s="53" t="s">
        <v>10660</v>
      </c>
    </row>
    <row r="270" spans="44:44">
      <c r="AR270" s="51" t="s">
        <v>10660</v>
      </c>
    </row>
    <row r="271" spans="44:44">
      <c r="AR271" s="53" t="s">
        <v>11435</v>
      </c>
    </row>
    <row r="272" spans="44:44">
      <c r="AR272" s="51" t="s">
        <v>11436</v>
      </c>
    </row>
    <row r="273" spans="44:44">
      <c r="AR273" s="53" t="s">
        <v>11437</v>
      </c>
    </row>
    <row r="274" spans="44:44">
      <c r="AR274" s="51" t="s">
        <v>11438</v>
      </c>
    </row>
    <row r="275" spans="44:44">
      <c r="AR275" s="53" t="s">
        <v>11439</v>
      </c>
    </row>
    <row r="276" spans="44:44">
      <c r="AR276" s="51" t="s">
        <v>11440</v>
      </c>
    </row>
    <row r="277" spans="44:44">
      <c r="AR277" s="53" t="s">
        <v>11441</v>
      </c>
    </row>
    <row r="278" spans="44:44">
      <c r="AR278" s="51" t="s">
        <v>11442</v>
      </c>
    </row>
    <row r="279" spans="44:44">
      <c r="AR279" s="53" t="s">
        <v>11443</v>
      </c>
    </row>
    <row r="280" spans="44:44">
      <c r="AR280" s="51" t="s">
        <v>11444</v>
      </c>
    </row>
    <row r="281" spans="44:44">
      <c r="AR281" s="53" t="s">
        <v>11445</v>
      </c>
    </row>
    <row r="282" spans="44:44">
      <c r="AR282" s="51" t="s">
        <v>11446</v>
      </c>
    </row>
    <row r="283" spans="44:44">
      <c r="AR283" s="53" t="s">
        <v>11447</v>
      </c>
    </row>
    <row r="284" spans="44:44">
      <c r="AR284" s="51" t="s">
        <v>11448</v>
      </c>
    </row>
    <row r="285" spans="44:44">
      <c r="AR285" s="53" t="s">
        <v>11449</v>
      </c>
    </row>
    <row r="286" spans="44:44">
      <c r="AR286" s="51" t="s">
        <v>11450</v>
      </c>
    </row>
    <row r="287" spans="44:44">
      <c r="AR287" s="53" t="s">
        <v>11451</v>
      </c>
    </row>
    <row r="288" spans="44:44">
      <c r="AR288" s="51" t="s">
        <v>11452</v>
      </c>
    </row>
    <row r="289" spans="44:44">
      <c r="AR289" s="53" t="s">
        <v>11453</v>
      </c>
    </row>
    <row r="290" spans="44:44">
      <c r="AR290" s="51" t="s">
        <v>11454</v>
      </c>
    </row>
    <row r="291" spans="44:44">
      <c r="AR291" s="53" t="s">
        <v>11455</v>
      </c>
    </row>
    <row r="292" spans="44:44">
      <c r="AR292" s="51" t="s">
        <v>11456</v>
      </c>
    </row>
    <row r="293" spans="44:44">
      <c r="AR293" s="53" t="s">
        <v>11457</v>
      </c>
    </row>
    <row r="294" spans="44:44">
      <c r="AR294" s="51" t="s">
        <v>11458</v>
      </c>
    </row>
    <row r="295" spans="44:44">
      <c r="AR295" s="53" t="s">
        <v>11459</v>
      </c>
    </row>
    <row r="296" spans="44:44">
      <c r="AR296" s="51" t="s">
        <v>11460</v>
      </c>
    </row>
    <row r="297" spans="44:44">
      <c r="AR297" s="53" t="s">
        <v>11461</v>
      </c>
    </row>
    <row r="298" spans="44:44">
      <c r="AR298" s="51" t="s">
        <v>11462</v>
      </c>
    </row>
    <row r="299" spans="44:44">
      <c r="AR299" s="53" t="s">
        <v>11463</v>
      </c>
    </row>
    <row r="300" spans="44:44">
      <c r="AR300" s="51" t="s">
        <v>11464</v>
      </c>
    </row>
    <row r="301" spans="44:44">
      <c r="AR301" s="53" t="s">
        <v>11465</v>
      </c>
    </row>
    <row r="302" spans="44:44">
      <c r="AR302" s="51" t="s">
        <v>11466</v>
      </c>
    </row>
    <row r="303" spans="44:44">
      <c r="AR303" s="53" t="s">
        <v>11467</v>
      </c>
    </row>
    <row r="304" spans="44:44">
      <c r="AR304" s="51" t="s">
        <v>11468</v>
      </c>
    </row>
    <row r="305" spans="44:44">
      <c r="AR305" s="53" t="s">
        <v>11469</v>
      </c>
    </row>
    <row r="306" spans="44:44">
      <c r="AR306" s="51" t="s">
        <v>11470</v>
      </c>
    </row>
    <row r="307" spans="44:44">
      <c r="AR307" s="53" t="s">
        <v>11471</v>
      </c>
    </row>
    <row r="308" spans="44:44">
      <c r="AR308" s="51" t="s">
        <v>11472</v>
      </c>
    </row>
    <row r="309" spans="44:44">
      <c r="AR309" s="53" t="s">
        <v>11473</v>
      </c>
    </row>
    <row r="310" spans="44:44">
      <c r="AR310" s="51" t="s">
        <v>11474</v>
      </c>
    </row>
    <row r="311" spans="44:44">
      <c r="AR311" s="53" t="s">
        <v>11475</v>
      </c>
    </row>
    <row r="312" spans="44:44">
      <c r="AR312" s="51" t="s">
        <v>11476</v>
      </c>
    </row>
    <row r="313" spans="44:44">
      <c r="AR313" s="53" t="s">
        <v>11477</v>
      </c>
    </row>
    <row r="314" spans="44:44">
      <c r="AR314" s="51" t="s">
        <v>11478</v>
      </c>
    </row>
    <row r="315" spans="44:44">
      <c r="AR315" s="53" t="s">
        <v>11479</v>
      </c>
    </row>
    <row r="316" spans="44:44">
      <c r="AR316" s="51" t="s">
        <v>11480</v>
      </c>
    </row>
    <row r="317" spans="44:44">
      <c r="AR317" s="53" t="s">
        <v>11481</v>
      </c>
    </row>
    <row r="318" spans="44:44">
      <c r="AR318" s="51" t="s">
        <v>11481</v>
      </c>
    </row>
    <row r="319" spans="44:44">
      <c r="AR319" s="53" t="s">
        <v>11482</v>
      </c>
    </row>
    <row r="320" spans="44:44">
      <c r="AR320" s="51" t="s">
        <v>11483</v>
      </c>
    </row>
    <row r="321" spans="44:44">
      <c r="AR321" s="53" t="s">
        <v>11484</v>
      </c>
    </row>
    <row r="322" spans="44:44">
      <c r="AR322" s="51" t="s">
        <v>11485</v>
      </c>
    </row>
    <row r="323" spans="44:44">
      <c r="AR323" s="53" t="s">
        <v>11486</v>
      </c>
    </row>
    <row r="324" spans="44:44">
      <c r="AR324" s="51" t="s">
        <v>11487</v>
      </c>
    </row>
    <row r="325" spans="44:44">
      <c r="AR325" s="53" t="s">
        <v>11488</v>
      </c>
    </row>
    <row r="326" spans="44:44">
      <c r="AR326" s="51" t="s">
        <v>11489</v>
      </c>
    </row>
    <row r="327" spans="44:44">
      <c r="AR327" s="53" t="s">
        <v>11490</v>
      </c>
    </row>
    <row r="328" spans="44:44">
      <c r="AR328" s="51" t="s">
        <v>11491</v>
      </c>
    </row>
    <row r="329" spans="44:44">
      <c r="AR329" s="53" t="s">
        <v>11492</v>
      </c>
    </row>
    <row r="330" spans="44:44">
      <c r="AR330" s="51" t="s">
        <v>11493</v>
      </c>
    </row>
    <row r="331" spans="44:44">
      <c r="AR331" s="53" t="s">
        <v>11494</v>
      </c>
    </row>
    <row r="332" spans="44:44">
      <c r="AR332" s="51" t="s">
        <v>11495</v>
      </c>
    </row>
    <row r="333" spans="44:44">
      <c r="AR333" s="53" t="s">
        <v>11496</v>
      </c>
    </row>
    <row r="334" spans="44:44">
      <c r="AR334" s="51" t="s">
        <v>11497</v>
      </c>
    </row>
    <row r="335" spans="44:44">
      <c r="AR335" s="53" t="s">
        <v>11498</v>
      </c>
    </row>
    <row r="336" spans="44:44">
      <c r="AR336" s="51" t="s">
        <v>11499</v>
      </c>
    </row>
    <row r="337" spans="44:44">
      <c r="AR337" s="53" t="s">
        <v>11500</v>
      </c>
    </row>
    <row r="338" spans="44:44">
      <c r="AR338" s="51" t="s">
        <v>11501</v>
      </c>
    </row>
    <row r="339" spans="44:44">
      <c r="AR339" s="53" t="s">
        <v>11502</v>
      </c>
    </row>
    <row r="340" spans="44:44">
      <c r="AR340" s="51" t="s">
        <v>10911</v>
      </c>
    </row>
    <row r="341" spans="44:44">
      <c r="AR341" s="53" t="s">
        <v>11503</v>
      </c>
    </row>
    <row r="342" spans="44:44">
      <c r="AR342" s="51" t="s">
        <v>11504</v>
      </c>
    </row>
    <row r="343" spans="44:44">
      <c r="AR343" s="53" t="s">
        <v>11505</v>
      </c>
    </row>
    <row r="344" spans="44:44">
      <c r="AR344" s="51" t="s">
        <v>11506</v>
      </c>
    </row>
    <row r="345" spans="44:44">
      <c r="AR345" s="53" t="s">
        <v>11507</v>
      </c>
    </row>
    <row r="346" spans="44:44">
      <c r="AR346" s="51" t="s">
        <v>11508</v>
      </c>
    </row>
    <row r="347" spans="44:44">
      <c r="AR347" s="53" t="s">
        <v>11509</v>
      </c>
    </row>
    <row r="348" spans="44:44">
      <c r="AR348" s="51" t="s">
        <v>11510</v>
      </c>
    </row>
    <row r="349" spans="44:44">
      <c r="AR349" s="53" t="s">
        <v>11511</v>
      </c>
    </row>
    <row r="350" spans="44:44">
      <c r="AR350" s="51" t="s">
        <v>11512</v>
      </c>
    </row>
    <row r="351" spans="44:44">
      <c r="AR351" s="53" t="s">
        <v>11513</v>
      </c>
    </row>
    <row r="352" spans="44:44">
      <c r="AR352" s="51" t="s">
        <v>11513</v>
      </c>
    </row>
    <row r="353" spans="44:44">
      <c r="AR353" s="53" t="s">
        <v>11514</v>
      </c>
    </row>
    <row r="354" spans="44:44">
      <c r="AR354" s="51" t="s">
        <v>11515</v>
      </c>
    </row>
    <row r="355" spans="44:44">
      <c r="AR355" s="53" t="s">
        <v>11516</v>
      </c>
    </row>
    <row r="356" spans="44:44">
      <c r="AR356" s="51" t="s">
        <v>11517</v>
      </c>
    </row>
    <row r="357" spans="44:44">
      <c r="AR357" s="53" t="s">
        <v>11518</v>
      </c>
    </row>
    <row r="358" spans="44:44">
      <c r="AR358" s="51" t="s">
        <v>11519</v>
      </c>
    </row>
    <row r="359" spans="44:44">
      <c r="AR359" s="53" t="s">
        <v>11520</v>
      </c>
    </row>
    <row r="360" spans="44:44">
      <c r="AR360" s="51" t="s">
        <v>11521</v>
      </c>
    </row>
    <row r="361" spans="44:44">
      <c r="AR361" s="53" t="s">
        <v>11522</v>
      </c>
    </row>
    <row r="362" spans="44:44">
      <c r="AR362" s="51" t="s">
        <v>11523</v>
      </c>
    </row>
    <row r="363" spans="44:44">
      <c r="AR363" s="53" t="s">
        <v>11524</v>
      </c>
    </row>
    <row r="364" spans="44:44">
      <c r="AR364" s="51" t="s">
        <v>11525</v>
      </c>
    </row>
    <row r="365" spans="44:44">
      <c r="AR365" s="53" t="s">
        <v>11526</v>
      </c>
    </row>
    <row r="366" spans="44:44">
      <c r="AR366" s="51" t="s">
        <v>11527</v>
      </c>
    </row>
    <row r="367" spans="44:44">
      <c r="AR367" s="53" t="s">
        <v>11528</v>
      </c>
    </row>
    <row r="368" spans="44:44">
      <c r="AR368" s="51" t="s">
        <v>11529</v>
      </c>
    </row>
    <row r="369" spans="44:44">
      <c r="AR369" s="53" t="s">
        <v>11530</v>
      </c>
    </row>
    <row r="370" spans="44:44">
      <c r="AR370" s="51" t="s">
        <v>11530</v>
      </c>
    </row>
    <row r="371" spans="44:44">
      <c r="AR371" s="53" t="s">
        <v>11531</v>
      </c>
    </row>
    <row r="372" spans="44:44">
      <c r="AR372" s="51" t="s">
        <v>11532</v>
      </c>
    </row>
    <row r="373" spans="44:44">
      <c r="AR373" s="53" t="s">
        <v>11533</v>
      </c>
    </row>
    <row r="374" spans="44:44">
      <c r="AR374" s="51" t="s">
        <v>11534</v>
      </c>
    </row>
    <row r="375" spans="44:44">
      <c r="AR375" s="53" t="s">
        <v>11535</v>
      </c>
    </row>
    <row r="376" spans="44:44">
      <c r="AR376" s="51" t="s">
        <v>11536</v>
      </c>
    </row>
    <row r="377" spans="44:44">
      <c r="AR377" s="53" t="s">
        <v>11537</v>
      </c>
    </row>
    <row r="378" spans="44:44">
      <c r="AR378" s="51" t="s">
        <v>11538</v>
      </c>
    </row>
    <row r="379" spans="44:44">
      <c r="AR379" s="53" t="s">
        <v>11539</v>
      </c>
    </row>
    <row r="380" spans="44:44">
      <c r="AR380" s="51" t="s">
        <v>11540</v>
      </c>
    </row>
    <row r="381" spans="44:44">
      <c r="AR381" s="53" t="s">
        <v>11541</v>
      </c>
    </row>
    <row r="382" spans="44:44">
      <c r="AR382" s="51" t="s">
        <v>11542</v>
      </c>
    </row>
    <row r="383" spans="44:44">
      <c r="AR383" s="53" t="s">
        <v>11543</v>
      </c>
    </row>
    <row r="384" spans="44:44">
      <c r="AR384" s="51" t="s">
        <v>11544</v>
      </c>
    </row>
    <row r="385" spans="44:44">
      <c r="AR385" s="53" t="s">
        <v>11545</v>
      </c>
    </row>
    <row r="386" spans="44:44">
      <c r="AR386" s="51" t="s">
        <v>11546</v>
      </c>
    </row>
    <row r="387" spans="44:44">
      <c r="AR387" s="53" t="s">
        <v>11547</v>
      </c>
    </row>
    <row r="388" spans="44:44">
      <c r="AR388" s="51" t="s">
        <v>11548</v>
      </c>
    </row>
    <row r="389" spans="44:44">
      <c r="AR389" s="53" t="s">
        <v>11549</v>
      </c>
    </row>
    <row r="390" spans="44:44">
      <c r="AR390" s="51" t="s">
        <v>11550</v>
      </c>
    </row>
    <row r="391" spans="44:44">
      <c r="AR391" s="53" t="s">
        <v>11551</v>
      </c>
    </row>
    <row r="392" spans="44:44">
      <c r="AR392" s="51" t="s">
        <v>11552</v>
      </c>
    </row>
    <row r="393" spans="44:44">
      <c r="AR393" s="53" t="s">
        <v>11553</v>
      </c>
    </row>
    <row r="394" spans="44:44">
      <c r="AR394" s="51" t="s">
        <v>11554</v>
      </c>
    </row>
    <row r="395" spans="44:44">
      <c r="AR395" s="53" t="s">
        <v>11555</v>
      </c>
    </row>
    <row r="396" spans="44:44">
      <c r="AR396" s="51" t="s">
        <v>11556</v>
      </c>
    </row>
    <row r="397" spans="44:44">
      <c r="AR397" s="53" t="s">
        <v>11557</v>
      </c>
    </row>
    <row r="398" spans="44:44">
      <c r="AR398" s="51" t="s">
        <v>11558</v>
      </c>
    </row>
    <row r="399" spans="44:44">
      <c r="AR399" s="53" t="s">
        <v>11559</v>
      </c>
    </row>
    <row r="400" spans="44:44">
      <c r="AR400" s="51" t="s">
        <v>11560</v>
      </c>
    </row>
    <row r="401" spans="44:44">
      <c r="AR401" s="53" t="s">
        <v>11561</v>
      </c>
    </row>
    <row r="402" spans="44:44">
      <c r="AR402" s="51" t="s">
        <v>11562</v>
      </c>
    </row>
    <row r="403" spans="44:44">
      <c r="AR403" s="53" t="s">
        <v>11563</v>
      </c>
    </row>
    <row r="404" spans="44:44">
      <c r="AR404" s="51" t="s">
        <v>11564</v>
      </c>
    </row>
    <row r="405" spans="44:44">
      <c r="AR405" s="53" t="s">
        <v>11565</v>
      </c>
    </row>
    <row r="406" spans="44:44">
      <c r="AR406" s="51" t="s">
        <v>11566</v>
      </c>
    </row>
    <row r="407" spans="44:44">
      <c r="AR407" s="53" t="s">
        <v>11567</v>
      </c>
    </row>
    <row r="408" spans="44:44">
      <c r="AR408" s="51" t="s">
        <v>11568</v>
      </c>
    </row>
    <row r="409" spans="44:44">
      <c r="AR409" s="53" t="s">
        <v>11569</v>
      </c>
    </row>
    <row r="410" spans="44:44">
      <c r="AR410" s="51" t="s">
        <v>11570</v>
      </c>
    </row>
    <row r="411" spans="44:44">
      <c r="AR411" s="53" t="s">
        <v>11571</v>
      </c>
    </row>
    <row r="412" spans="44:44">
      <c r="AR412" s="51" t="s">
        <v>11572</v>
      </c>
    </row>
    <row r="413" spans="44:44">
      <c r="AR413" s="53" t="s">
        <v>11573</v>
      </c>
    </row>
    <row r="414" spans="44:44">
      <c r="AR414" s="51" t="s">
        <v>11574</v>
      </c>
    </row>
    <row r="415" spans="44:44">
      <c r="AR415" s="53" t="s">
        <v>11575</v>
      </c>
    </row>
    <row r="416" spans="44:44">
      <c r="AR416" s="51" t="s">
        <v>11576</v>
      </c>
    </row>
    <row r="417" spans="44:44">
      <c r="AR417" s="53" t="s">
        <v>11577</v>
      </c>
    </row>
    <row r="418" spans="44:44">
      <c r="AR418" s="51" t="s">
        <v>11577</v>
      </c>
    </row>
    <row r="419" spans="44:44">
      <c r="AR419" s="53" t="s">
        <v>11578</v>
      </c>
    </row>
    <row r="420" spans="44:44">
      <c r="AR420" s="51" t="s">
        <v>11579</v>
      </c>
    </row>
    <row r="421" spans="44:44">
      <c r="AR421" s="53" t="s">
        <v>11580</v>
      </c>
    </row>
    <row r="422" spans="44:44">
      <c r="AR422" s="51" t="s">
        <v>11581</v>
      </c>
    </row>
    <row r="423" spans="44:44">
      <c r="AR423" s="53" t="s">
        <v>11582</v>
      </c>
    </row>
    <row r="424" spans="44:44">
      <c r="AR424" s="51" t="s">
        <v>11583</v>
      </c>
    </row>
    <row r="425" spans="44:44">
      <c r="AR425" s="53" t="s">
        <v>11584</v>
      </c>
    </row>
    <row r="426" spans="44:44">
      <c r="AR426" s="51" t="s">
        <v>11585</v>
      </c>
    </row>
    <row r="427" spans="44:44">
      <c r="AR427" s="53" t="s">
        <v>11586</v>
      </c>
    </row>
    <row r="428" spans="44:44">
      <c r="AR428" s="51" t="s">
        <v>11587</v>
      </c>
    </row>
    <row r="429" spans="44:44">
      <c r="AR429" s="53" t="s">
        <v>11588</v>
      </c>
    </row>
    <row r="430" spans="44:44">
      <c r="AR430" s="51" t="s">
        <v>11589</v>
      </c>
    </row>
    <row r="431" spans="44:44">
      <c r="AR431" s="53" t="s">
        <v>11590</v>
      </c>
    </row>
    <row r="432" spans="44:44">
      <c r="AR432" s="51" t="s">
        <v>11591</v>
      </c>
    </row>
    <row r="433" spans="44:44">
      <c r="AR433" s="53" t="s">
        <v>11592</v>
      </c>
    </row>
    <row r="434" spans="44:44">
      <c r="AR434" s="51" t="s">
        <v>11592</v>
      </c>
    </row>
    <row r="435" spans="44:44">
      <c r="AR435" s="53" t="s">
        <v>11593</v>
      </c>
    </row>
    <row r="436" spans="44:44">
      <c r="AR436" s="51" t="s">
        <v>11594</v>
      </c>
    </row>
    <row r="437" spans="44:44">
      <c r="AR437" s="53" t="s">
        <v>11595</v>
      </c>
    </row>
    <row r="438" spans="44:44">
      <c r="AR438" s="51" t="s">
        <v>11596</v>
      </c>
    </row>
    <row r="439" spans="44:44">
      <c r="AR439" s="53" t="s">
        <v>11597</v>
      </c>
    </row>
    <row r="440" spans="44:44">
      <c r="AR440" s="51" t="s">
        <v>11598</v>
      </c>
    </row>
    <row r="441" spans="44:44">
      <c r="AR441" s="53" t="s">
        <v>11599</v>
      </c>
    </row>
    <row r="442" spans="44:44">
      <c r="AR442" s="51" t="s">
        <v>11600</v>
      </c>
    </row>
    <row r="443" spans="44:44">
      <c r="AR443" s="53" t="s">
        <v>11601</v>
      </c>
    </row>
    <row r="444" spans="44:44">
      <c r="AR444" s="51" t="s">
        <v>11602</v>
      </c>
    </row>
    <row r="445" spans="44:44">
      <c r="AR445" s="53" t="s">
        <v>11603</v>
      </c>
    </row>
    <row r="446" spans="44:44">
      <c r="AR446" s="51" t="s">
        <v>11604</v>
      </c>
    </row>
    <row r="447" spans="44:44">
      <c r="AR447" s="53" t="s">
        <v>11605</v>
      </c>
    </row>
    <row r="448" spans="44:44">
      <c r="AR448" s="51" t="s">
        <v>11606</v>
      </c>
    </row>
    <row r="449" spans="44:44">
      <c r="AR449" s="53" t="s">
        <v>11607</v>
      </c>
    </row>
    <row r="450" spans="44:44">
      <c r="AR450" s="51" t="s">
        <v>11608</v>
      </c>
    </row>
    <row r="451" spans="44:44">
      <c r="AR451" s="53" t="s">
        <v>11609</v>
      </c>
    </row>
    <row r="452" spans="44:44">
      <c r="AR452" s="51" t="s">
        <v>11610</v>
      </c>
    </row>
    <row r="453" spans="44:44">
      <c r="AR453" s="53" t="s">
        <v>11611</v>
      </c>
    </row>
    <row r="454" spans="44:44">
      <c r="AR454" s="51" t="s">
        <v>11612</v>
      </c>
    </row>
    <row r="455" spans="44:44">
      <c r="AR455" s="53" t="s">
        <v>11613</v>
      </c>
    </row>
    <row r="456" spans="44:44">
      <c r="AR456" s="51" t="s">
        <v>11614</v>
      </c>
    </row>
    <row r="457" spans="44:44">
      <c r="AR457" s="53" t="s">
        <v>11615</v>
      </c>
    </row>
    <row r="458" spans="44:44">
      <c r="AR458" s="51" t="s">
        <v>11616</v>
      </c>
    </row>
    <row r="459" spans="44:44">
      <c r="AR459" s="53" t="s">
        <v>11617</v>
      </c>
    </row>
    <row r="460" spans="44:44">
      <c r="AR460" s="51" t="s">
        <v>11618</v>
      </c>
    </row>
    <row r="461" spans="44:44">
      <c r="AR461" s="53" t="s">
        <v>11619</v>
      </c>
    </row>
    <row r="462" spans="44:44">
      <c r="AR462" s="51" t="s">
        <v>11620</v>
      </c>
    </row>
    <row r="463" spans="44:44">
      <c r="AR463" s="53" t="s">
        <v>11621</v>
      </c>
    </row>
    <row r="464" spans="44:44">
      <c r="AR464" s="51" t="s">
        <v>11622</v>
      </c>
    </row>
    <row r="465" spans="44:44">
      <c r="AR465" s="53" t="s">
        <v>11623</v>
      </c>
    </row>
    <row r="466" spans="44:44">
      <c r="AR466" s="51" t="s">
        <v>11624</v>
      </c>
    </row>
    <row r="467" spans="44:44">
      <c r="AR467" s="53" t="s">
        <v>11625</v>
      </c>
    </row>
    <row r="468" spans="44:44">
      <c r="AR468" s="51" t="s">
        <v>11626</v>
      </c>
    </row>
    <row r="469" spans="44:44">
      <c r="AR469" s="53" t="s">
        <v>11627</v>
      </c>
    </row>
    <row r="470" spans="44:44">
      <c r="AR470" s="51" t="s">
        <v>11628</v>
      </c>
    </row>
    <row r="471" spans="44:44">
      <c r="AR471" s="53" t="s">
        <v>11629</v>
      </c>
    </row>
    <row r="472" spans="44:44">
      <c r="AR472" s="51" t="s">
        <v>11630</v>
      </c>
    </row>
    <row r="473" spans="44:44">
      <c r="AR473" s="53" t="s">
        <v>11631</v>
      </c>
    </row>
    <row r="474" spans="44:44">
      <c r="AR474" s="51" t="s">
        <v>11632</v>
      </c>
    </row>
    <row r="475" spans="44:44">
      <c r="AR475" s="53" t="s">
        <v>11633</v>
      </c>
    </row>
    <row r="476" spans="44:44">
      <c r="AR476" s="51" t="s">
        <v>11634</v>
      </c>
    </row>
    <row r="477" spans="44:44">
      <c r="AR477" s="53" t="s">
        <v>11635</v>
      </c>
    </row>
    <row r="478" spans="44:44">
      <c r="AR478" s="51" t="s">
        <v>11636</v>
      </c>
    </row>
    <row r="479" spans="44:44">
      <c r="AR479" s="53" t="s">
        <v>11637</v>
      </c>
    </row>
    <row r="480" spans="44:44">
      <c r="AR480" s="51" t="s">
        <v>11638</v>
      </c>
    </row>
    <row r="481" spans="44:44">
      <c r="AR481" s="53" t="s">
        <v>11639</v>
      </c>
    </row>
    <row r="482" spans="44:44">
      <c r="AR482" s="51" t="s">
        <v>11640</v>
      </c>
    </row>
    <row r="483" spans="44:44">
      <c r="AR483" s="53" t="s">
        <v>11640</v>
      </c>
    </row>
    <row r="484" spans="44:44">
      <c r="AR484" s="51" t="s">
        <v>11641</v>
      </c>
    </row>
    <row r="485" spans="44:44">
      <c r="AR485" s="53" t="s">
        <v>11642</v>
      </c>
    </row>
    <row r="486" spans="44:44">
      <c r="AR486" s="51" t="s">
        <v>11643</v>
      </c>
    </row>
    <row r="487" spans="44:44">
      <c r="AR487" s="53" t="s">
        <v>11644</v>
      </c>
    </row>
    <row r="488" spans="44:44">
      <c r="AR488" s="51" t="s">
        <v>11645</v>
      </c>
    </row>
    <row r="489" spans="44:44">
      <c r="AR489" s="53" t="s">
        <v>11646</v>
      </c>
    </row>
    <row r="490" spans="44:44">
      <c r="AR490" s="51" t="s">
        <v>11647</v>
      </c>
    </row>
    <row r="491" spans="44:44">
      <c r="AR491" s="53" t="s">
        <v>11648</v>
      </c>
    </row>
    <row r="492" spans="44:44">
      <c r="AR492" s="51" t="s">
        <v>11649</v>
      </c>
    </row>
    <row r="493" spans="44:44">
      <c r="AR493" s="53" t="s">
        <v>11650</v>
      </c>
    </row>
    <row r="494" spans="44:44">
      <c r="AR494" s="51" t="s">
        <v>11651</v>
      </c>
    </row>
    <row r="495" spans="44:44">
      <c r="AR495" s="53" t="s">
        <v>11652</v>
      </c>
    </row>
    <row r="496" spans="44:44">
      <c r="AR496" s="51" t="s">
        <v>11652</v>
      </c>
    </row>
    <row r="497" spans="44:44">
      <c r="AR497" s="53" t="s">
        <v>10699</v>
      </c>
    </row>
    <row r="498" spans="44:44">
      <c r="AR498" s="51" t="s">
        <v>11653</v>
      </c>
    </row>
    <row r="499" spans="44:44">
      <c r="AR499" s="53" t="s">
        <v>11654</v>
      </c>
    </row>
    <row r="500" spans="44:44">
      <c r="AR500" s="51" t="s">
        <v>11655</v>
      </c>
    </row>
    <row r="501" spans="44:44">
      <c r="AR501" s="53" t="s">
        <v>11656</v>
      </c>
    </row>
    <row r="502" spans="44:44">
      <c r="AR502" s="51" t="s">
        <v>11657</v>
      </c>
    </row>
    <row r="503" spans="44:44">
      <c r="AR503" s="53" t="s">
        <v>11658</v>
      </c>
    </row>
    <row r="504" spans="44:44">
      <c r="AR504" s="51" t="s">
        <v>11659</v>
      </c>
    </row>
    <row r="505" spans="44:44">
      <c r="AR505" s="53" t="s">
        <v>11660</v>
      </c>
    </row>
    <row r="506" spans="44:44">
      <c r="AR506" s="51" t="s">
        <v>11661</v>
      </c>
    </row>
    <row r="507" spans="44:44">
      <c r="AR507" s="53" t="s">
        <v>11661</v>
      </c>
    </row>
    <row r="508" spans="44:44">
      <c r="AR508" s="51" t="s">
        <v>11662</v>
      </c>
    </row>
    <row r="509" spans="44:44">
      <c r="AR509" s="53" t="s">
        <v>11663</v>
      </c>
    </row>
    <row r="510" spans="44:44">
      <c r="AR510" s="51" t="s">
        <v>11664</v>
      </c>
    </row>
    <row r="511" spans="44:44">
      <c r="AR511" s="53" t="s">
        <v>11665</v>
      </c>
    </row>
    <row r="512" spans="44:44">
      <c r="AR512" s="51" t="s">
        <v>11666</v>
      </c>
    </row>
    <row r="513" spans="44:44">
      <c r="AR513" s="53" t="s">
        <v>11667</v>
      </c>
    </row>
    <row r="514" spans="44:44">
      <c r="AR514" s="51" t="s">
        <v>11668</v>
      </c>
    </row>
    <row r="515" spans="44:44">
      <c r="AR515" s="53" t="s">
        <v>11669</v>
      </c>
    </row>
    <row r="516" spans="44:44">
      <c r="AR516" s="51" t="s">
        <v>11669</v>
      </c>
    </row>
    <row r="517" spans="44:44">
      <c r="AR517" s="53" t="s">
        <v>11670</v>
      </c>
    </row>
    <row r="518" spans="44:44">
      <c r="AR518" s="51" t="s">
        <v>11671</v>
      </c>
    </row>
    <row r="519" spans="44:44">
      <c r="AR519" s="53" t="s">
        <v>11672</v>
      </c>
    </row>
    <row r="520" spans="44:44">
      <c r="AR520" s="51" t="s">
        <v>11673</v>
      </c>
    </row>
    <row r="521" spans="44:44">
      <c r="AR521" s="53" t="s">
        <v>11674</v>
      </c>
    </row>
    <row r="522" spans="44:44">
      <c r="AR522" s="51" t="s">
        <v>11675</v>
      </c>
    </row>
    <row r="523" spans="44:44">
      <c r="AR523" s="53" t="s">
        <v>11676</v>
      </c>
    </row>
    <row r="524" spans="44:44">
      <c r="AR524" s="51" t="s">
        <v>11677</v>
      </c>
    </row>
    <row r="525" spans="44:44">
      <c r="AR525" s="53" t="s">
        <v>11678</v>
      </c>
    </row>
    <row r="526" spans="44:44">
      <c r="AR526" s="51" t="s">
        <v>11679</v>
      </c>
    </row>
    <row r="527" spans="44:44">
      <c r="AR527" s="53" t="s">
        <v>11680</v>
      </c>
    </row>
    <row r="528" spans="44:44">
      <c r="AR528" s="51" t="s">
        <v>11681</v>
      </c>
    </row>
    <row r="529" spans="44:44">
      <c r="AR529" s="53" t="s">
        <v>11682</v>
      </c>
    </row>
    <row r="530" spans="44:44">
      <c r="AR530" s="51" t="s">
        <v>11683</v>
      </c>
    </row>
    <row r="531" spans="44:44">
      <c r="AR531" s="53" t="s">
        <v>6354</v>
      </c>
    </row>
    <row r="532" spans="44:44">
      <c r="AR532" s="51" t="s">
        <v>11684</v>
      </c>
    </row>
    <row r="533" spans="44:44">
      <c r="AR533" s="53" t="s">
        <v>11685</v>
      </c>
    </row>
    <row r="534" spans="44:44">
      <c r="AR534" s="51" t="s">
        <v>11686</v>
      </c>
    </row>
    <row r="535" spans="44:44">
      <c r="AR535" s="53" t="s">
        <v>10744</v>
      </c>
    </row>
    <row r="536" spans="44:44">
      <c r="AR536" s="51" t="s">
        <v>11687</v>
      </c>
    </row>
    <row r="537" spans="44:44">
      <c r="AR537" s="53" t="s">
        <v>11688</v>
      </c>
    </row>
    <row r="538" spans="44:44">
      <c r="AR538" s="51" t="s">
        <v>11688</v>
      </c>
    </row>
    <row r="539" spans="44:44">
      <c r="AR539" s="53" t="s">
        <v>11689</v>
      </c>
    </row>
    <row r="540" spans="44:44">
      <c r="AR540" s="51" t="s">
        <v>11690</v>
      </c>
    </row>
    <row r="541" spans="44:44">
      <c r="AR541" s="53" t="s">
        <v>11691</v>
      </c>
    </row>
    <row r="542" spans="44:44">
      <c r="AR542" s="51" t="s">
        <v>11692</v>
      </c>
    </row>
    <row r="543" spans="44:44">
      <c r="AR543" s="53" t="s">
        <v>11693</v>
      </c>
    </row>
    <row r="544" spans="44:44">
      <c r="AR544" s="51" t="s">
        <v>11694</v>
      </c>
    </row>
    <row r="545" spans="44:44">
      <c r="AR545" s="53" t="s">
        <v>11695</v>
      </c>
    </row>
    <row r="546" spans="44:44">
      <c r="AR546" s="51" t="s">
        <v>11696</v>
      </c>
    </row>
    <row r="547" spans="44:44">
      <c r="AR547" s="53" t="s">
        <v>11697</v>
      </c>
    </row>
    <row r="548" spans="44:44">
      <c r="AR548" s="51" t="s">
        <v>11698</v>
      </c>
    </row>
    <row r="549" spans="44:44">
      <c r="AR549" s="53" t="s">
        <v>11699</v>
      </c>
    </row>
    <row r="550" spans="44:44">
      <c r="AR550" s="51" t="s">
        <v>11699</v>
      </c>
    </row>
    <row r="551" spans="44:44">
      <c r="AR551" s="53" t="s">
        <v>11700</v>
      </c>
    </row>
    <row r="552" spans="44:44">
      <c r="AR552" s="51" t="s">
        <v>11701</v>
      </c>
    </row>
    <row r="553" spans="44:44">
      <c r="AR553" s="53" t="s">
        <v>11702</v>
      </c>
    </row>
    <row r="554" spans="44:44">
      <c r="AR554" s="51" t="s">
        <v>11703</v>
      </c>
    </row>
    <row r="555" spans="44:44">
      <c r="AR555" s="53" t="s">
        <v>11704</v>
      </c>
    </row>
    <row r="556" spans="44:44">
      <c r="AR556" s="51" t="s">
        <v>11705</v>
      </c>
    </row>
    <row r="557" spans="44:44">
      <c r="AR557" s="53" t="s">
        <v>11706</v>
      </c>
    </row>
    <row r="558" spans="44:44">
      <c r="AR558" s="51" t="s">
        <v>11707</v>
      </c>
    </row>
    <row r="559" spans="44:44">
      <c r="AR559" s="53" t="s">
        <v>11708</v>
      </c>
    </row>
    <row r="560" spans="44:44">
      <c r="AR560" s="51" t="s">
        <v>11709</v>
      </c>
    </row>
    <row r="561" spans="44:44">
      <c r="AR561" s="53" t="s">
        <v>11709</v>
      </c>
    </row>
    <row r="562" spans="44:44">
      <c r="AR562" s="51" t="s">
        <v>11710</v>
      </c>
    </row>
    <row r="563" spans="44:44">
      <c r="AR563" s="53" t="s">
        <v>11711</v>
      </c>
    </row>
    <row r="564" spans="44:44">
      <c r="AR564" s="51" t="s">
        <v>11712</v>
      </c>
    </row>
    <row r="565" spans="44:44">
      <c r="AR565" s="53" t="s">
        <v>11713</v>
      </c>
    </row>
    <row r="566" spans="44:44">
      <c r="AR566" s="51" t="s">
        <v>11714</v>
      </c>
    </row>
    <row r="567" spans="44:44">
      <c r="AR567" s="53" t="s">
        <v>11715</v>
      </c>
    </row>
    <row r="568" spans="44:44">
      <c r="AR568" s="51" t="s">
        <v>11716</v>
      </c>
    </row>
    <row r="569" spans="44:44">
      <c r="AR569" s="53" t="s">
        <v>11717</v>
      </c>
    </row>
    <row r="570" spans="44:44">
      <c r="AR570" s="51" t="s">
        <v>11718</v>
      </c>
    </row>
    <row r="571" spans="44:44">
      <c r="AR571" s="53" t="s">
        <v>11719</v>
      </c>
    </row>
    <row r="572" spans="44:44">
      <c r="AR572" s="51" t="s">
        <v>11720</v>
      </c>
    </row>
    <row r="573" spans="44:44">
      <c r="AR573" s="53" t="s">
        <v>11721</v>
      </c>
    </row>
    <row r="574" spans="44:44">
      <c r="AR574" s="51" t="s">
        <v>11722</v>
      </c>
    </row>
    <row r="575" spans="44:44">
      <c r="AR575" s="53" t="s">
        <v>11723</v>
      </c>
    </row>
    <row r="576" spans="44:44">
      <c r="AR576" s="51" t="s">
        <v>11724</v>
      </c>
    </row>
    <row r="577" spans="44:44">
      <c r="AR577" s="53" t="s">
        <v>11725</v>
      </c>
    </row>
    <row r="578" spans="44:44">
      <c r="AR578" s="51" t="s">
        <v>11726</v>
      </c>
    </row>
    <row r="579" spans="44:44">
      <c r="AR579" s="53" t="s">
        <v>11727</v>
      </c>
    </row>
    <row r="580" spans="44:44">
      <c r="AR580" s="51" t="s">
        <v>11727</v>
      </c>
    </row>
    <row r="581" spans="44:44">
      <c r="AR581" s="53" t="s">
        <v>11727</v>
      </c>
    </row>
    <row r="582" spans="44:44">
      <c r="AR582" s="51" t="s">
        <v>11728</v>
      </c>
    </row>
    <row r="583" spans="44:44">
      <c r="AR583" s="53" t="s">
        <v>11729</v>
      </c>
    </row>
    <row r="584" spans="44:44">
      <c r="AR584" s="51" t="s">
        <v>11730</v>
      </c>
    </row>
    <row r="585" spans="44:44">
      <c r="AR585" s="53" t="s">
        <v>11731</v>
      </c>
    </row>
    <row r="586" spans="44:44">
      <c r="AR586" s="51" t="s">
        <v>11732</v>
      </c>
    </row>
    <row r="587" spans="44:44">
      <c r="AR587" s="53" t="s">
        <v>11733</v>
      </c>
    </row>
    <row r="588" spans="44:44">
      <c r="AR588" s="51" t="s">
        <v>11734</v>
      </c>
    </row>
    <row r="589" spans="44:44">
      <c r="AR589" s="53" t="s">
        <v>11734</v>
      </c>
    </row>
    <row r="590" spans="44:44">
      <c r="AR590" s="51" t="s">
        <v>11735</v>
      </c>
    </row>
    <row r="591" spans="44:44">
      <c r="AR591" s="53" t="s">
        <v>11736</v>
      </c>
    </row>
    <row r="592" spans="44:44">
      <c r="AR592" s="51" t="s">
        <v>11737</v>
      </c>
    </row>
    <row r="593" spans="44:44">
      <c r="AR593" s="53" t="s">
        <v>11738</v>
      </c>
    </row>
    <row r="594" spans="44:44">
      <c r="AR594" s="51" t="s">
        <v>11739</v>
      </c>
    </row>
    <row r="595" spans="44:44">
      <c r="AR595" s="53" t="s">
        <v>11740</v>
      </c>
    </row>
    <row r="596" spans="44:44">
      <c r="AR596" s="51" t="s">
        <v>11741</v>
      </c>
    </row>
    <row r="597" spans="44:44">
      <c r="AR597" s="53" t="s">
        <v>11742</v>
      </c>
    </row>
    <row r="598" spans="44:44">
      <c r="AR598" s="51" t="s">
        <v>11743</v>
      </c>
    </row>
    <row r="599" spans="44:44">
      <c r="AR599" s="53" t="s">
        <v>11744</v>
      </c>
    </row>
    <row r="600" spans="44:44">
      <c r="AR600" s="51" t="s">
        <v>11745</v>
      </c>
    </row>
    <row r="601" spans="44:44">
      <c r="AR601" s="53" t="s">
        <v>11746</v>
      </c>
    </row>
    <row r="602" spans="44:44">
      <c r="AR602" s="51" t="s">
        <v>11747</v>
      </c>
    </row>
    <row r="603" spans="44:44">
      <c r="AR603" s="53" t="s">
        <v>11748</v>
      </c>
    </row>
    <row r="604" spans="44:44">
      <c r="AR604" s="51" t="s">
        <v>11749</v>
      </c>
    </row>
    <row r="605" spans="44:44">
      <c r="AR605" s="53" t="s">
        <v>11750</v>
      </c>
    </row>
    <row r="606" spans="44:44">
      <c r="AR606" s="51" t="s">
        <v>11751</v>
      </c>
    </row>
    <row r="607" spans="44:44">
      <c r="AR607" s="53" t="s">
        <v>11752</v>
      </c>
    </row>
    <row r="608" spans="44:44">
      <c r="AR608" s="51" t="s">
        <v>11753</v>
      </c>
    </row>
    <row r="609" spans="44:44">
      <c r="AR609" s="53" t="s">
        <v>11754</v>
      </c>
    </row>
    <row r="610" spans="44:44">
      <c r="AR610" s="51" t="s">
        <v>11755</v>
      </c>
    </row>
    <row r="611" spans="44:44">
      <c r="AR611" s="53" t="s">
        <v>11756</v>
      </c>
    </row>
    <row r="612" spans="44:44">
      <c r="AR612" s="51" t="s">
        <v>11757</v>
      </c>
    </row>
    <row r="613" spans="44:44">
      <c r="AR613" s="53" t="s">
        <v>11758</v>
      </c>
    </row>
    <row r="614" spans="44:44">
      <c r="AR614" s="51" t="s">
        <v>11759</v>
      </c>
    </row>
    <row r="615" spans="44:44">
      <c r="AR615" s="53" t="s">
        <v>11760</v>
      </c>
    </row>
    <row r="616" spans="44:44">
      <c r="AR616" s="51" t="s">
        <v>11761</v>
      </c>
    </row>
    <row r="617" spans="44:44">
      <c r="AR617" s="53" t="s">
        <v>11762</v>
      </c>
    </row>
    <row r="618" spans="44:44">
      <c r="AR618" s="51" t="s">
        <v>11763</v>
      </c>
    </row>
    <row r="619" spans="44:44">
      <c r="AR619" s="53" t="s">
        <v>11764</v>
      </c>
    </row>
    <row r="620" spans="44:44">
      <c r="AR620" s="51" t="s">
        <v>11765</v>
      </c>
    </row>
    <row r="621" spans="44:44">
      <c r="AR621" s="53" t="s">
        <v>11766</v>
      </c>
    </row>
    <row r="622" spans="44:44">
      <c r="AR622" s="51" t="s">
        <v>11767</v>
      </c>
    </row>
    <row r="623" spans="44:44">
      <c r="AR623" s="53" t="s">
        <v>11768</v>
      </c>
    </row>
    <row r="624" spans="44:44">
      <c r="AR624" s="51" t="s">
        <v>11769</v>
      </c>
    </row>
    <row r="625" spans="44:44">
      <c r="AR625" s="53" t="s">
        <v>11770</v>
      </c>
    </row>
    <row r="626" spans="44:44">
      <c r="AR626" s="51" t="s">
        <v>11771</v>
      </c>
    </row>
    <row r="627" spans="44:44">
      <c r="AR627" s="53" t="s">
        <v>11772</v>
      </c>
    </row>
    <row r="628" spans="44:44">
      <c r="AR628" s="51" t="s">
        <v>11773</v>
      </c>
    </row>
    <row r="629" spans="44:44">
      <c r="AR629" s="53" t="s">
        <v>11774</v>
      </c>
    </row>
    <row r="630" spans="44:44">
      <c r="AR630" s="51" t="s">
        <v>11775</v>
      </c>
    </row>
    <row r="631" spans="44:44">
      <c r="AR631" s="53" t="s">
        <v>11776</v>
      </c>
    </row>
    <row r="632" spans="44:44">
      <c r="AR632" s="51" t="s">
        <v>11776</v>
      </c>
    </row>
    <row r="633" spans="44:44">
      <c r="AR633" s="53" t="s">
        <v>11776</v>
      </c>
    </row>
    <row r="634" spans="44:44">
      <c r="AR634" s="51" t="s">
        <v>11777</v>
      </c>
    </row>
    <row r="635" spans="44:44">
      <c r="AR635" s="53" t="s">
        <v>11778</v>
      </c>
    </row>
    <row r="636" spans="44:44">
      <c r="AR636" s="51" t="s">
        <v>11779</v>
      </c>
    </row>
    <row r="637" spans="44:44">
      <c r="AR637" s="53" t="s">
        <v>11780</v>
      </c>
    </row>
    <row r="638" spans="44:44">
      <c r="AR638" s="51" t="s">
        <v>11781</v>
      </c>
    </row>
    <row r="639" spans="44:44">
      <c r="AR639" s="53" t="s">
        <v>11782</v>
      </c>
    </row>
    <row r="640" spans="44:44">
      <c r="AR640" s="51" t="s">
        <v>11783</v>
      </c>
    </row>
    <row r="641" spans="44:44">
      <c r="AR641" s="53" t="s">
        <v>11784</v>
      </c>
    </row>
    <row r="642" spans="44:44">
      <c r="AR642" s="51" t="s">
        <v>11784</v>
      </c>
    </row>
    <row r="643" spans="44:44">
      <c r="AR643" s="53" t="s">
        <v>11785</v>
      </c>
    </row>
    <row r="644" spans="44:44">
      <c r="AR644" s="51" t="s">
        <v>11786</v>
      </c>
    </row>
    <row r="645" spans="44:44">
      <c r="AR645" s="53" t="s">
        <v>11787</v>
      </c>
    </row>
    <row r="646" spans="44:44">
      <c r="AR646" s="51" t="s">
        <v>11788</v>
      </c>
    </row>
    <row r="647" spans="44:44">
      <c r="AR647" s="53" t="s">
        <v>11789</v>
      </c>
    </row>
    <row r="648" spans="44:44">
      <c r="AR648" s="51" t="s">
        <v>11790</v>
      </c>
    </row>
    <row r="649" spans="44:44">
      <c r="AR649" s="53" t="s">
        <v>11791</v>
      </c>
    </row>
    <row r="650" spans="44:44">
      <c r="AR650" s="51" t="s">
        <v>11792</v>
      </c>
    </row>
    <row r="651" spans="44:44">
      <c r="AR651" s="53" t="s">
        <v>11793</v>
      </c>
    </row>
    <row r="652" spans="44:44">
      <c r="AR652" s="51" t="s">
        <v>11794</v>
      </c>
    </row>
    <row r="653" spans="44:44">
      <c r="AR653" s="53" t="s">
        <v>11795</v>
      </c>
    </row>
    <row r="654" spans="44:44">
      <c r="AR654" s="51" t="s">
        <v>11796</v>
      </c>
    </row>
    <row r="655" spans="44:44">
      <c r="AR655" s="53" t="s">
        <v>11796</v>
      </c>
    </row>
    <row r="656" spans="44:44">
      <c r="AR656" s="51" t="s">
        <v>11797</v>
      </c>
    </row>
    <row r="657" spans="44:44">
      <c r="AR657" s="53" t="s">
        <v>11798</v>
      </c>
    </row>
    <row r="658" spans="44:44">
      <c r="AR658" s="51" t="s">
        <v>11799</v>
      </c>
    </row>
    <row r="659" spans="44:44">
      <c r="AR659" s="53" t="s">
        <v>11800</v>
      </c>
    </row>
    <row r="660" spans="44:44">
      <c r="AR660" s="51" t="s">
        <v>11801</v>
      </c>
    </row>
    <row r="661" spans="44:44">
      <c r="AR661" s="53" t="s">
        <v>11802</v>
      </c>
    </row>
    <row r="662" spans="44:44">
      <c r="AR662" s="51" t="s">
        <v>11803</v>
      </c>
    </row>
    <row r="663" spans="44:44">
      <c r="AR663" s="53" t="s">
        <v>11804</v>
      </c>
    </row>
    <row r="664" spans="44:44">
      <c r="AR664" s="51" t="s">
        <v>11805</v>
      </c>
    </row>
    <row r="665" spans="44:44">
      <c r="AR665" s="53" t="s">
        <v>11806</v>
      </c>
    </row>
    <row r="666" spans="44:44">
      <c r="AR666" s="51" t="s">
        <v>11807</v>
      </c>
    </row>
    <row r="667" spans="44:44">
      <c r="AR667" s="53" t="s">
        <v>11808</v>
      </c>
    </row>
    <row r="668" spans="44:44">
      <c r="AR668" s="51" t="s">
        <v>11808</v>
      </c>
    </row>
    <row r="669" spans="44:44">
      <c r="AR669" s="53" t="s">
        <v>11808</v>
      </c>
    </row>
    <row r="670" spans="44:44">
      <c r="AR670" s="51" t="s">
        <v>11809</v>
      </c>
    </row>
    <row r="671" spans="44:44">
      <c r="AR671" s="53" t="s">
        <v>11810</v>
      </c>
    </row>
    <row r="672" spans="44:44">
      <c r="AR672" s="51" t="s">
        <v>11811</v>
      </c>
    </row>
    <row r="673" spans="44:44">
      <c r="AR673" s="53" t="s">
        <v>11812</v>
      </c>
    </row>
    <row r="674" spans="44:44">
      <c r="AR674" s="51" t="s">
        <v>11812</v>
      </c>
    </row>
    <row r="675" spans="44:44">
      <c r="AR675" s="53" t="s">
        <v>11812</v>
      </c>
    </row>
    <row r="676" spans="44:44">
      <c r="AR676" s="51" t="s">
        <v>11812</v>
      </c>
    </row>
    <row r="677" spans="44:44">
      <c r="AR677" s="53" t="s">
        <v>11812</v>
      </c>
    </row>
    <row r="678" spans="44:44">
      <c r="AR678" s="51" t="s">
        <v>11813</v>
      </c>
    </row>
    <row r="679" spans="44:44">
      <c r="AR679" s="53" t="s">
        <v>11814</v>
      </c>
    </row>
    <row r="680" spans="44:44">
      <c r="AR680" s="51" t="s">
        <v>11815</v>
      </c>
    </row>
    <row r="681" spans="44:44">
      <c r="AR681" s="53" t="s">
        <v>11816</v>
      </c>
    </row>
    <row r="682" spans="44:44">
      <c r="AR682" s="51" t="s">
        <v>11817</v>
      </c>
    </row>
    <row r="683" spans="44:44">
      <c r="AR683" s="53" t="s">
        <v>11818</v>
      </c>
    </row>
    <row r="684" spans="44:44">
      <c r="AR684" s="51" t="s">
        <v>11819</v>
      </c>
    </row>
    <row r="685" spans="44:44">
      <c r="AR685" s="53" t="s">
        <v>11820</v>
      </c>
    </row>
    <row r="686" spans="44:44">
      <c r="AR686" s="51" t="s">
        <v>11821</v>
      </c>
    </row>
    <row r="687" spans="44:44">
      <c r="AR687" s="53" t="s">
        <v>11822</v>
      </c>
    </row>
    <row r="688" spans="44:44">
      <c r="AR688" s="51" t="s">
        <v>11823</v>
      </c>
    </row>
    <row r="689" spans="44:44">
      <c r="AR689" s="53" t="s">
        <v>11824</v>
      </c>
    </row>
    <row r="690" spans="44:44">
      <c r="AR690" s="51" t="s">
        <v>11825</v>
      </c>
    </row>
    <row r="691" spans="44:44">
      <c r="AR691" s="53" t="s">
        <v>11825</v>
      </c>
    </row>
    <row r="692" spans="44:44">
      <c r="AR692" s="51" t="s">
        <v>11826</v>
      </c>
    </row>
    <row r="693" spans="44:44">
      <c r="AR693" s="53" t="s">
        <v>11827</v>
      </c>
    </row>
    <row r="694" spans="44:44">
      <c r="AR694" s="51" t="s">
        <v>11828</v>
      </c>
    </row>
    <row r="695" spans="44:44">
      <c r="AR695" s="53" t="s">
        <v>11829</v>
      </c>
    </row>
    <row r="696" spans="44:44">
      <c r="AR696" s="51" t="s">
        <v>11830</v>
      </c>
    </row>
    <row r="697" spans="44:44">
      <c r="AR697" s="53" t="s">
        <v>11831</v>
      </c>
    </row>
    <row r="698" spans="44:44">
      <c r="AR698" s="51" t="s">
        <v>11832</v>
      </c>
    </row>
    <row r="699" spans="44:44">
      <c r="AR699" s="53" t="s">
        <v>11833</v>
      </c>
    </row>
    <row r="700" spans="44:44">
      <c r="AR700" s="51" t="s">
        <v>11834</v>
      </c>
    </row>
    <row r="701" spans="44:44">
      <c r="AR701" s="53" t="s">
        <v>11834</v>
      </c>
    </row>
    <row r="702" spans="44:44">
      <c r="AR702" s="51" t="s">
        <v>11834</v>
      </c>
    </row>
    <row r="703" spans="44:44">
      <c r="AR703" s="53" t="s">
        <v>11835</v>
      </c>
    </row>
    <row r="704" spans="44:44">
      <c r="AR704" s="51" t="s">
        <v>11836</v>
      </c>
    </row>
    <row r="705" spans="44:44">
      <c r="AR705" s="53" t="s">
        <v>11837</v>
      </c>
    </row>
    <row r="706" spans="44:44">
      <c r="AR706" s="51" t="s">
        <v>11838</v>
      </c>
    </row>
    <row r="707" spans="44:44">
      <c r="AR707" s="53" t="s">
        <v>11838</v>
      </c>
    </row>
    <row r="708" spans="44:44">
      <c r="AR708" s="51" t="s">
        <v>11839</v>
      </c>
    </row>
    <row r="709" spans="44:44">
      <c r="AR709" s="53" t="s">
        <v>11840</v>
      </c>
    </row>
    <row r="710" spans="44:44">
      <c r="AR710" s="51" t="s">
        <v>11841</v>
      </c>
    </row>
    <row r="711" spans="44:44">
      <c r="AR711" s="53" t="s">
        <v>11842</v>
      </c>
    </row>
    <row r="712" spans="44:44">
      <c r="AR712" s="51" t="s">
        <v>11843</v>
      </c>
    </row>
    <row r="713" spans="44:44">
      <c r="AR713" s="53" t="s">
        <v>11843</v>
      </c>
    </row>
    <row r="714" spans="44:44">
      <c r="AR714" s="51" t="s">
        <v>11843</v>
      </c>
    </row>
    <row r="715" spans="44:44">
      <c r="AR715" s="53" t="s">
        <v>11843</v>
      </c>
    </row>
    <row r="716" spans="44:44">
      <c r="AR716" s="51" t="s">
        <v>11844</v>
      </c>
    </row>
    <row r="717" spans="44:44">
      <c r="AR717" s="53" t="s">
        <v>11845</v>
      </c>
    </row>
    <row r="718" spans="44:44">
      <c r="AR718" s="51" t="s">
        <v>11846</v>
      </c>
    </row>
    <row r="719" spans="44:44">
      <c r="AR719" s="53" t="s">
        <v>11847</v>
      </c>
    </row>
    <row r="720" spans="44:44">
      <c r="AR720" s="51" t="s">
        <v>11848</v>
      </c>
    </row>
    <row r="721" spans="44:44">
      <c r="AR721" s="53" t="s">
        <v>11849</v>
      </c>
    </row>
    <row r="722" spans="44:44">
      <c r="AR722" s="51" t="s">
        <v>11850</v>
      </c>
    </row>
    <row r="723" spans="44:44">
      <c r="AR723" s="53" t="s">
        <v>11851</v>
      </c>
    </row>
    <row r="724" spans="44:44">
      <c r="AR724" s="51" t="s">
        <v>11852</v>
      </c>
    </row>
    <row r="725" spans="44:44">
      <c r="AR725" s="53" t="s">
        <v>11853</v>
      </c>
    </row>
    <row r="726" spans="44:44">
      <c r="AR726" s="51" t="s">
        <v>11854</v>
      </c>
    </row>
    <row r="727" spans="44:44">
      <c r="AR727" s="53" t="s">
        <v>11855</v>
      </c>
    </row>
    <row r="728" spans="44:44">
      <c r="AR728" s="51" t="s">
        <v>11855</v>
      </c>
    </row>
    <row r="729" spans="44:44">
      <c r="AR729" s="53" t="s">
        <v>11856</v>
      </c>
    </row>
    <row r="730" spans="44:44">
      <c r="AR730" s="51" t="s">
        <v>11857</v>
      </c>
    </row>
    <row r="731" spans="44:44">
      <c r="AR731" s="53" t="s">
        <v>11858</v>
      </c>
    </row>
    <row r="732" spans="44:44">
      <c r="AR732" s="51" t="s">
        <v>11859</v>
      </c>
    </row>
    <row r="733" spans="44:44">
      <c r="AR733" s="53" t="s">
        <v>11860</v>
      </c>
    </row>
    <row r="734" spans="44:44">
      <c r="AR734" s="51" t="s">
        <v>11861</v>
      </c>
    </row>
    <row r="735" spans="44:44">
      <c r="AR735" s="53" t="s">
        <v>11862</v>
      </c>
    </row>
    <row r="736" spans="44:44">
      <c r="AR736" s="51" t="s">
        <v>11863</v>
      </c>
    </row>
    <row r="737" spans="44:44">
      <c r="AR737" s="53" t="s">
        <v>11864</v>
      </c>
    </row>
    <row r="738" spans="44:44">
      <c r="AR738" s="51" t="s">
        <v>11865</v>
      </c>
    </row>
    <row r="739" spans="44:44">
      <c r="AR739" s="53" t="s">
        <v>11866</v>
      </c>
    </row>
    <row r="740" spans="44:44">
      <c r="AR740" s="51" t="s">
        <v>11867</v>
      </c>
    </row>
    <row r="741" spans="44:44">
      <c r="AR741" s="53" t="s">
        <v>11868</v>
      </c>
    </row>
    <row r="742" spans="44:44">
      <c r="AR742" s="51" t="s">
        <v>11869</v>
      </c>
    </row>
    <row r="743" spans="44:44">
      <c r="AR743" s="53" t="s">
        <v>11870</v>
      </c>
    </row>
    <row r="744" spans="44:44">
      <c r="AR744" s="51" t="s">
        <v>11871</v>
      </c>
    </row>
    <row r="745" spans="44:44">
      <c r="AR745" s="53" t="s">
        <v>11872</v>
      </c>
    </row>
    <row r="746" spans="44:44">
      <c r="AR746" s="51" t="s">
        <v>11873</v>
      </c>
    </row>
    <row r="747" spans="44:44">
      <c r="AR747" s="53" t="s">
        <v>11874</v>
      </c>
    </row>
    <row r="748" spans="44:44">
      <c r="AR748" s="51" t="s">
        <v>11875</v>
      </c>
    </row>
    <row r="749" spans="44:44">
      <c r="AR749" s="53" t="s">
        <v>11876</v>
      </c>
    </row>
    <row r="750" spans="44:44">
      <c r="AR750" s="51" t="s">
        <v>11877</v>
      </c>
    </row>
    <row r="751" spans="44:44">
      <c r="AR751" s="53" t="s">
        <v>11878</v>
      </c>
    </row>
    <row r="752" spans="44:44">
      <c r="AR752" s="51" t="s">
        <v>11879</v>
      </c>
    </row>
    <row r="753" spans="44:44">
      <c r="AR753" s="53" t="s">
        <v>11880</v>
      </c>
    </row>
    <row r="754" spans="44:44">
      <c r="AR754" s="51" t="s">
        <v>11881</v>
      </c>
    </row>
    <row r="755" spans="44:44">
      <c r="AR755" s="53" t="s">
        <v>11882</v>
      </c>
    </row>
    <row r="756" spans="44:44">
      <c r="AR756" s="51" t="s">
        <v>11883</v>
      </c>
    </row>
    <row r="757" spans="44:44">
      <c r="AR757" s="53" t="s">
        <v>11884</v>
      </c>
    </row>
    <row r="758" spans="44:44">
      <c r="AR758" s="51" t="s">
        <v>11885</v>
      </c>
    </row>
    <row r="759" spans="44:44">
      <c r="AR759" s="53" t="s">
        <v>11886</v>
      </c>
    </row>
    <row r="760" spans="44:44">
      <c r="AR760" s="51" t="s">
        <v>11887</v>
      </c>
    </row>
    <row r="761" spans="44:44">
      <c r="AR761" s="53" t="s">
        <v>11888</v>
      </c>
    </row>
    <row r="762" spans="44:44">
      <c r="AR762" s="51" t="s">
        <v>11889</v>
      </c>
    </row>
    <row r="763" spans="44:44">
      <c r="AR763" s="53" t="s">
        <v>11890</v>
      </c>
    </row>
    <row r="764" spans="44:44">
      <c r="AR764" s="51" t="s">
        <v>11890</v>
      </c>
    </row>
    <row r="765" spans="44:44">
      <c r="AR765" s="53" t="s">
        <v>11891</v>
      </c>
    </row>
    <row r="766" spans="44:44">
      <c r="AR766" s="51" t="s">
        <v>11892</v>
      </c>
    </row>
    <row r="767" spans="44:44">
      <c r="AR767" s="53" t="s">
        <v>11893</v>
      </c>
    </row>
    <row r="768" spans="44:44">
      <c r="AR768" s="51" t="s">
        <v>11894</v>
      </c>
    </row>
    <row r="769" spans="44:44">
      <c r="AR769" s="53" t="s">
        <v>11895</v>
      </c>
    </row>
    <row r="770" spans="44:44">
      <c r="AR770" s="51" t="s">
        <v>11896</v>
      </c>
    </row>
    <row r="771" spans="44:44">
      <c r="AR771" s="53" t="s">
        <v>11897</v>
      </c>
    </row>
    <row r="772" spans="44:44">
      <c r="AR772" s="51" t="s">
        <v>11898</v>
      </c>
    </row>
    <row r="773" spans="44:44">
      <c r="AR773" s="53" t="s">
        <v>11899</v>
      </c>
    </row>
    <row r="774" spans="44:44">
      <c r="AR774" s="51" t="s">
        <v>11900</v>
      </c>
    </row>
    <row r="775" spans="44:44">
      <c r="AR775" s="53" t="s">
        <v>11901</v>
      </c>
    </row>
    <row r="776" spans="44:44">
      <c r="AR776" s="51" t="s">
        <v>11902</v>
      </c>
    </row>
    <row r="777" spans="44:44">
      <c r="AR777" s="53" t="s">
        <v>11903</v>
      </c>
    </row>
    <row r="778" spans="44:44">
      <c r="AR778" s="51" t="s">
        <v>11904</v>
      </c>
    </row>
    <row r="779" spans="44:44">
      <c r="AR779" s="53" t="s">
        <v>11905</v>
      </c>
    </row>
    <row r="780" spans="44:44">
      <c r="AR780" s="51" t="s">
        <v>11906</v>
      </c>
    </row>
    <row r="781" spans="44:44">
      <c r="AR781" s="53" t="s">
        <v>11907</v>
      </c>
    </row>
    <row r="782" spans="44:44">
      <c r="AR782" s="51" t="s">
        <v>11908</v>
      </c>
    </row>
    <row r="783" spans="44:44">
      <c r="AR783" s="53" t="s">
        <v>11909</v>
      </c>
    </row>
    <row r="784" spans="44:44">
      <c r="AR784" s="51" t="s">
        <v>11910</v>
      </c>
    </row>
    <row r="785" spans="44:44">
      <c r="AR785" s="53" t="s">
        <v>10734</v>
      </c>
    </row>
    <row r="786" spans="44:44">
      <c r="AR786" s="51" t="s">
        <v>11911</v>
      </c>
    </row>
    <row r="787" spans="44:44">
      <c r="AR787" s="53" t="s">
        <v>11912</v>
      </c>
    </row>
    <row r="788" spans="44:44">
      <c r="AR788" s="51" t="s">
        <v>11913</v>
      </c>
    </row>
    <row r="789" spans="44:44">
      <c r="AR789" s="53" t="s">
        <v>11914</v>
      </c>
    </row>
    <row r="790" spans="44:44">
      <c r="AR790" s="51" t="s">
        <v>11915</v>
      </c>
    </row>
    <row r="791" spans="44:44">
      <c r="AR791" s="53" t="s">
        <v>11916</v>
      </c>
    </row>
    <row r="792" spans="44:44">
      <c r="AR792" s="51" t="s">
        <v>11917</v>
      </c>
    </row>
    <row r="793" spans="44:44">
      <c r="AR793" s="53" t="s">
        <v>11918</v>
      </c>
    </row>
    <row r="794" spans="44:44">
      <c r="AR794" s="51" t="s">
        <v>11919</v>
      </c>
    </row>
    <row r="795" spans="44:44">
      <c r="AR795" s="53" t="s">
        <v>11920</v>
      </c>
    </row>
    <row r="796" spans="44:44">
      <c r="AR796" s="51" t="s">
        <v>11921</v>
      </c>
    </row>
    <row r="797" spans="44:44">
      <c r="AR797" s="53" t="s">
        <v>11922</v>
      </c>
    </row>
    <row r="798" spans="44:44">
      <c r="AR798" s="51" t="s">
        <v>11923</v>
      </c>
    </row>
    <row r="799" spans="44:44">
      <c r="AR799" s="53" t="s">
        <v>11924</v>
      </c>
    </row>
    <row r="800" spans="44:44">
      <c r="AR800" s="51" t="s">
        <v>11925</v>
      </c>
    </row>
    <row r="801" spans="44:44">
      <c r="AR801" s="53" t="s">
        <v>11926</v>
      </c>
    </row>
    <row r="802" spans="44:44">
      <c r="AR802" s="51" t="s">
        <v>11927</v>
      </c>
    </row>
    <row r="803" spans="44:44">
      <c r="AR803" s="53" t="s">
        <v>11928</v>
      </c>
    </row>
    <row r="804" spans="44:44">
      <c r="AR804" s="51" t="s">
        <v>11929</v>
      </c>
    </row>
    <row r="805" spans="44:44">
      <c r="AR805" s="53" t="s">
        <v>11930</v>
      </c>
    </row>
    <row r="806" spans="44:44">
      <c r="AR806" s="51" t="s">
        <v>11931</v>
      </c>
    </row>
    <row r="807" spans="44:44">
      <c r="AR807" s="53" t="s">
        <v>11932</v>
      </c>
    </row>
    <row r="808" spans="44:44">
      <c r="AR808" s="51" t="s">
        <v>11933</v>
      </c>
    </row>
    <row r="809" spans="44:44">
      <c r="AR809" s="53" t="s">
        <v>11934</v>
      </c>
    </row>
    <row r="810" spans="44:44">
      <c r="AR810" s="51" t="s">
        <v>11935</v>
      </c>
    </row>
    <row r="811" spans="44:44">
      <c r="AR811" s="53" t="s">
        <v>11935</v>
      </c>
    </row>
    <row r="812" spans="44:44">
      <c r="AR812" s="51" t="s">
        <v>11936</v>
      </c>
    </row>
    <row r="813" spans="44:44">
      <c r="AR813" s="53" t="s">
        <v>11937</v>
      </c>
    </row>
    <row r="814" spans="44:44">
      <c r="AR814" s="51" t="s">
        <v>11938</v>
      </c>
    </row>
    <row r="815" spans="44:44">
      <c r="AR815" s="53" t="s">
        <v>11939</v>
      </c>
    </row>
    <row r="816" spans="44:44">
      <c r="AR816" s="51" t="s">
        <v>11940</v>
      </c>
    </row>
    <row r="817" spans="44:44">
      <c r="AR817" s="53" t="s">
        <v>11941</v>
      </c>
    </row>
    <row r="818" spans="44:44">
      <c r="AR818" s="51" t="s">
        <v>11942</v>
      </c>
    </row>
    <row r="819" spans="44:44">
      <c r="AR819" s="53" t="s">
        <v>11943</v>
      </c>
    </row>
    <row r="820" spans="44:44">
      <c r="AR820" s="51" t="s">
        <v>11944</v>
      </c>
    </row>
    <row r="821" spans="44:44">
      <c r="AR821" s="53" t="s">
        <v>11945</v>
      </c>
    </row>
    <row r="822" spans="44:44">
      <c r="AR822" s="51" t="s">
        <v>11946</v>
      </c>
    </row>
    <row r="823" spans="44:44">
      <c r="AR823" s="53" t="s">
        <v>11947</v>
      </c>
    </row>
    <row r="824" spans="44:44">
      <c r="AR824" s="51" t="s">
        <v>11948</v>
      </c>
    </row>
    <row r="825" spans="44:44">
      <c r="AR825" s="53" t="s">
        <v>11949</v>
      </c>
    </row>
    <row r="826" spans="44:44">
      <c r="AR826" s="51" t="s">
        <v>11950</v>
      </c>
    </row>
    <row r="827" spans="44:44">
      <c r="AR827" s="53" t="s">
        <v>11951</v>
      </c>
    </row>
    <row r="828" spans="44:44">
      <c r="AR828" s="51" t="s">
        <v>11952</v>
      </c>
    </row>
    <row r="829" spans="44:44">
      <c r="AR829" s="53" t="s">
        <v>11953</v>
      </c>
    </row>
    <row r="830" spans="44:44">
      <c r="AR830" s="51" t="s">
        <v>11954</v>
      </c>
    </row>
    <row r="831" spans="44:44">
      <c r="AR831" s="53" t="s">
        <v>11955</v>
      </c>
    </row>
    <row r="832" spans="44:44">
      <c r="AR832" s="51" t="s">
        <v>11956</v>
      </c>
    </row>
    <row r="833" spans="44:44">
      <c r="AR833" s="53" t="s">
        <v>11957</v>
      </c>
    </row>
    <row r="834" spans="44:44">
      <c r="AR834" s="51" t="s">
        <v>11958</v>
      </c>
    </row>
    <row r="835" spans="44:44">
      <c r="AR835" s="53" t="s">
        <v>11959</v>
      </c>
    </row>
    <row r="836" spans="44:44">
      <c r="AR836" s="51" t="s">
        <v>11960</v>
      </c>
    </row>
    <row r="837" spans="44:44">
      <c r="AR837" s="53" t="s">
        <v>11961</v>
      </c>
    </row>
    <row r="838" spans="44:44">
      <c r="AR838" s="51" t="s">
        <v>11962</v>
      </c>
    </row>
    <row r="839" spans="44:44">
      <c r="AR839" s="53" t="s">
        <v>11963</v>
      </c>
    </row>
    <row r="840" spans="44:44">
      <c r="AR840" s="51" t="s">
        <v>11964</v>
      </c>
    </row>
    <row r="841" spans="44:44">
      <c r="AR841" s="53" t="s">
        <v>11965</v>
      </c>
    </row>
    <row r="842" spans="44:44">
      <c r="AR842" s="51" t="s">
        <v>11966</v>
      </c>
    </row>
    <row r="843" spans="44:44">
      <c r="AR843" s="53" t="s">
        <v>11967</v>
      </c>
    </row>
    <row r="844" spans="44:44">
      <c r="AR844" s="51" t="s">
        <v>11968</v>
      </c>
    </row>
    <row r="845" spans="44:44">
      <c r="AR845" s="53" t="s">
        <v>11969</v>
      </c>
    </row>
    <row r="846" spans="44:44">
      <c r="AR846" s="51" t="s">
        <v>11970</v>
      </c>
    </row>
    <row r="847" spans="44:44">
      <c r="AR847" s="53" t="s">
        <v>11971</v>
      </c>
    </row>
    <row r="848" spans="44:44">
      <c r="AR848" s="51" t="s">
        <v>11972</v>
      </c>
    </row>
    <row r="849" spans="44:44">
      <c r="AR849" s="53" t="s">
        <v>11972</v>
      </c>
    </row>
    <row r="850" spans="44:44">
      <c r="AR850" s="51" t="s">
        <v>11973</v>
      </c>
    </row>
    <row r="851" spans="44:44">
      <c r="AR851" s="53" t="s">
        <v>11974</v>
      </c>
    </row>
    <row r="852" spans="44:44">
      <c r="AR852" s="51" t="s">
        <v>11975</v>
      </c>
    </row>
    <row r="853" spans="44:44">
      <c r="AR853" s="53" t="s">
        <v>11976</v>
      </c>
    </row>
    <row r="854" spans="44:44">
      <c r="AR854" s="51" t="s">
        <v>11976</v>
      </c>
    </row>
    <row r="855" spans="44:44">
      <c r="AR855" s="53" t="s">
        <v>11976</v>
      </c>
    </row>
    <row r="856" spans="44:44">
      <c r="AR856" s="51" t="s">
        <v>11977</v>
      </c>
    </row>
    <row r="857" spans="44:44">
      <c r="AR857" s="53" t="s">
        <v>11978</v>
      </c>
    </row>
    <row r="858" spans="44:44">
      <c r="AR858" s="51" t="s">
        <v>11979</v>
      </c>
    </row>
    <row r="859" spans="44:44">
      <c r="AR859" s="53" t="s">
        <v>11980</v>
      </c>
    </row>
    <row r="860" spans="44:44">
      <c r="AR860" s="51" t="s">
        <v>11981</v>
      </c>
    </row>
    <row r="861" spans="44:44">
      <c r="AR861" s="53" t="s">
        <v>11982</v>
      </c>
    </row>
    <row r="862" spans="44:44">
      <c r="AR862" s="51" t="s">
        <v>10929</v>
      </c>
    </row>
    <row r="863" spans="44:44">
      <c r="AR863" s="53" t="s">
        <v>11983</v>
      </c>
    </row>
    <row r="864" spans="44:44">
      <c r="AR864" s="51" t="s">
        <v>11984</v>
      </c>
    </row>
    <row r="865" spans="44:44">
      <c r="AR865" s="53" t="s">
        <v>11985</v>
      </c>
    </row>
    <row r="866" spans="44:44">
      <c r="AR866" s="51" t="s">
        <v>11986</v>
      </c>
    </row>
    <row r="867" spans="44:44">
      <c r="AR867" s="53" t="s">
        <v>10751</v>
      </c>
    </row>
    <row r="868" spans="44:44">
      <c r="AR868" s="51" t="s">
        <v>11987</v>
      </c>
    </row>
    <row r="869" spans="44:44">
      <c r="AR869" s="53" t="s">
        <v>11988</v>
      </c>
    </row>
    <row r="870" spans="44:44">
      <c r="AR870" s="51" t="s">
        <v>11989</v>
      </c>
    </row>
    <row r="871" spans="44:44">
      <c r="AR871" s="53" t="s">
        <v>11990</v>
      </c>
    </row>
    <row r="872" spans="44:44">
      <c r="AR872" s="51" t="s">
        <v>11991</v>
      </c>
    </row>
    <row r="873" spans="44:44">
      <c r="AR873" s="53" t="s">
        <v>11992</v>
      </c>
    </row>
    <row r="874" spans="44:44">
      <c r="AR874" s="51" t="s">
        <v>11993</v>
      </c>
    </row>
    <row r="875" spans="44:44">
      <c r="AR875" s="53" t="s">
        <v>11993</v>
      </c>
    </row>
    <row r="876" spans="44:44">
      <c r="AR876" s="51" t="s">
        <v>11994</v>
      </c>
    </row>
    <row r="877" spans="44:44">
      <c r="AR877" s="53" t="s">
        <v>11995</v>
      </c>
    </row>
    <row r="878" spans="44:44">
      <c r="AR878" s="51" t="s">
        <v>11996</v>
      </c>
    </row>
    <row r="879" spans="44:44">
      <c r="AR879" s="53" t="s">
        <v>11997</v>
      </c>
    </row>
    <row r="880" spans="44:44">
      <c r="AR880" s="51" t="s">
        <v>11998</v>
      </c>
    </row>
    <row r="881" spans="44:44">
      <c r="AR881" s="53" t="s">
        <v>11999</v>
      </c>
    </row>
    <row r="882" spans="44:44">
      <c r="AR882" s="51" t="s">
        <v>12000</v>
      </c>
    </row>
    <row r="883" spans="44:44">
      <c r="AR883" s="53" t="s">
        <v>12000</v>
      </c>
    </row>
    <row r="884" spans="44:44">
      <c r="AR884" s="51" t="s">
        <v>12001</v>
      </c>
    </row>
    <row r="885" spans="44:44">
      <c r="AR885" s="53" t="s">
        <v>12002</v>
      </c>
    </row>
    <row r="886" spans="44:44">
      <c r="AR886" s="51" t="s">
        <v>12003</v>
      </c>
    </row>
    <row r="887" spans="44:44">
      <c r="AR887" s="53" t="s">
        <v>12004</v>
      </c>
    </row>
    <row r="888" spans="44:44">
      <c r="AR888" s="51" t="s">
        <v>12005</v>
      </c>
    </row>
    <row r="889" spans="44:44">
      <c r="AR889" s="53" t="s">
        <v>12006</v>
      </c>
    </row>
    <row r="890" spans="44:44">
      <c r="AR890" s="51" t="s">
        <v>12007</v>
      </c>
    </row>
    <row r="891" spans="44:44">
      <c r="AR891" s="53" t="s">
        <v>12008</v>
      </c>
    </row>
    <row r="892" spans="44:44">
      <c r="AR892" s="51" t="s">
        <v>12009</v>
      </c>
    </row>
    <row r="893" spans="44:44">
      <c r="AR893" s="53" t="s">
        <v>10887</v>
      </c>
    </row>
    <row r="894" spans="44:44">
      <c r="AR894" s="51" t="s">
        <v>12010</v>
      </c>
    </row>
    <row r="895" spans="44:44">
      <c r="AR895" s="53" t="s">
        <v>12011</v>
      </c>
    </row>
    <row r="896" spans="44:44">
      <c r="AR896" s="51" t="s">
        <v>12012</v>
      </c>
    </row>
    <row r="897" spans="44:44">
      <c r="AR897" s="53" t="s">
        <v>12013</v>
      </c>
    </row>
    <row r="898" spans="44:44">
      <c r="AR898" s="51" t="s">
        <v>12014</v>
      </c>
    </row>
    <row r="899" spans="44:44">
      <c r="AR899" s="53" t="s">
        <v>12015</v>
      </c>
    </row>
    <row r="900" spans="44:44">
      <c r="AR900" s="51" t="s">
        <v>12016</v>
      </c>
    </row>
    <row r="901" spans="44:44">
      <c r="AR901" s="53" t="s">
        <v>12017</v>
      </c>
    </row>
    <row r="902" spans="44:44">
      <c r="AR902" s="51" t="s">
        <v>12018</v>
      </c>
    </row>
    <row r="903" spans="44:44">
      <c r="AR903" s="53" t="s">
        <v>12019</v>
      </c>
    </row>
    <row r="904" spans="44:44">
      <c r="AR904" s="51" t="s">
        <v>12020</v>
      </c>
    </row>
    <row r="905" spans="44:44">
      <c r="AR905" s="53" t="s">
        <v>12021</v>
      </c>
    </row>
    <row r="906" spans="44:44">
      <c r="AR906" s="51" t="s">
        <v>12022</v>
      </c>
    </row>
    <row r="907" spans="44:44">
      <c r="AR907" s="53" t="s">
        <v>12023</v>
      </c>
    </row>
    <row r="908" spans="44:44">
      <c r="AR908" s="51" t="s">
        <v>12024</v>
      </c>
    </row>
    <row r="909" spans="44:44">
      <c r="AR909" s="53" t="s">
        <v>12025</v>
      </c>
    </row>
    <row r="910" spans="44:44">
      <c r="AR910" s="51" t="s">
        <v>12026</v>
      </c>
    </row>
    <row r="911" spans="44:44">
      <c r="AR911" s="53" t="s">
        <v>12027</v>
      </c>
    </row>
    <row r="912" spans="44:44">
      <c r="AR912" s="51" t="s">
        <v>12028</v>
      </c>
    </row>
    <row r="913" spans="44:44">
      <c r="AR913" s="53" t="s">
        <v>12029</v>
      </c>
    </row>
    <row r="914" spans="44:44">
      <c r="AR914" s="51" t="s">
        <v>12030</v>
      </c>
    </row>
    <row r="915" spans="44:44">
      <c r="AR915" s="53" t="s">
        <v>12031</v>
      </c>
    </row>
    <row r="916" spans="44:44">
      <c r="AR916" s="51" t="s">
        <v>12032</v>
      </c>
    </row>
    <row r="917" spans="44:44">
      <c r="AR917" s="53" t="s">
        <v>3521</v>
      </c>
    </row>
    <row r="918" spans="44:44">
      <c r="AR918" s="51" t="s">
        <v>12033</v>
      </c>
    </row>
    <row r="919" spans="44:44">
      <c r="AR919" s="53" t="s">
        <v>12034</v>
      </c>
    </row>
    <row r="920" spans="44:44">
      <c r="AR920" s="51" t="s">
        <v>12035</v>
      </c>
    </row>
    <row r="921" spans="44:44">
      <c r="AR921" s="53" t="s">
        <v>12036</v>
      </c>
    </row>
    <row r="922" spans="44:44">
      <c r="AR922" s="51" t="s">
        <v>12037</v>
      </c>
    </row>
    <row r="923" spans="44:44">
      <c r="AR923" s="53" t="s">
        <v>12038</v>
      </c>
    </row>
    <row r="924" spans="44:44">
      <c r="AR924" s="51" t="s">
        <v>12039</v>
      </c>
    </row>
    <row r="925" spans="44:44">
      <c r="AR925" s="53" t="s">
        <v>12040</v>
      </c>
    </row>
    <row r="926" spans="44:44">
      <c r="AR926" s="51" t="s">
        <v>12041</v>
      </c>
    </row>
    <row r="927" spans="44:44">
      <c r="AR927" s="53" t="s">
        <v>12042</v>
      </c>
    </row>
    <row r="928" spans="44:44">
      <c r="AR928" s="51" t="s">
        <v>12043</v>
      </c>
    </row>
    <row r="929" spans="44:44">
      <c r="AR929" s="53" t="s">
        <v>12044</v>
      </c>
    </row>
    <row r="930" spans="44:44">
      <c r="AR930" s="51" t="s">
        <v>12045</v>
      </c>
    </row>
    <row r="931" spans="44:44">
      <c r="AR931" s="53" t="s">
        <v>12046</v>
      </c>
    </row>
    <row r="932" spans="44:44">
      <c r="AR932" s="51" t="s">
        <v>12047</v>
      </c>
    </row>
    <row r="933" spans="44:44">
      <c r="AR933" s="53" t="s">
        <v>12048</v>
      </c>
    </row>
    <row r="934" spans="44:44">
      <c r="AR934" s="51" t="s">
        <v>12049</v>
      </c>
    </row>
    <row r="935" spans="44:44">
      <c r="AR935" s="53" t="s">
        <v>10965</v>
      </c>
    </row>
    <row r="936" spans="44:44">
      <c r="AR936" s="51" t="s">
        <v>12050</v>
      </c>
    </row>
    <row r="937" spans="44:44">
      <c r="AR937" s="53" t="s">
        <v>12050</v>
      </c>
    </row>
    <row r="938" spans="44:44">
      <c r="AR938" s="51" t="s">
        <v>12051</v>
      </c>
    </row>
    <row r="939" spans="44:44">
      <c r="AR939" s="53" t="s">
        <v>12052</v>
      </c>
    </row>
    <row r="940" spans="44:44">
      <c r="AR940" s="51" t="s">
        <v>12053</v>
      </c>
    </row>
    <row r="941" spans="44:44">
      <c r="AR941" s="53" t="s">
        <v>12054</v>
      </c>
    </row>
    <row r="942" spans="44:44">
      <c r="AR942" s="51" t="s">
        <v>12055</v>
      </c>
    </row>
    <row r="943" spans="44:44">
      <c r="AR943" s="53" t="s">
        <v>12056</v>
      </c>
    </row>
    <row r="944" spans="44:44">
      <c r="AR944" s="51" t="s">
        <v>12057</v>
      </c>
    </row>
    <row r="945" spans="44:44">
      <c r="AR945" s="53" t="s">
        <v>12058</v>
      </c>
    </row>
    <row r="946" spans="44:44">
      <c r="AR946" s="51" t="s">
        <v>12059</v>
      </c>
    </row>
    <row r="947" spans="44:44">
      <c r="AR947" s="53" t="s">
        <v>12060</v>
      </c>
    </row>
    <row r="948" spans="44:44">
      <c r="AR948" s="51" t="s">
        <v>12061</v>
      </c>
    </row>
    <row r="949" spans="44:44">
      <c r="AR949" s="53" t="s">
        <v>12062</v>
      </c>
    </row>
    <row r="950" spans="44:44">
      <c r="AR950" s="51" t="s">
        <v>12063</v>
      </c>
    </row>
    <row r="951" spans="44:44">
      <c r="AR951" s="53" t="s">
        <v>12064</v>
      </c>
    </row>
    <row r="952" spans="44:44">
      <c r="AR952" s="51" t="s">
        <v>12065</v>
      </c>
    </row>
    <row r="953" spans="44:44">
      <c r="AR953" s="53" t="s">
        <v>12066</v>
      </c>
    </row>
    <row r="954" spans="44:44">
      <c r="AR954" s="51" t="s">
        <v>12067</v>
      </c>
    </row>
    <row r="955" spans="44:44">
      <c r="AR955" s="53" t="s">
        <v>12067</v>
      </c>
    </row>
    <row r="956" spans="44:44">
      <c r="AR956" s="51" t="s">
        <v>12068</v>
      </c>
    </row>
    <row r="957" spans="44:44">
      <c r="AR957" s="53" t="s">
        <v>12069</v>
      </c>
    </row>
    <row r="958" spans="44:44">
      <c r="AR958" s="51" t="s">
        <v>12070</v>
      </c>
    </row>
    <row r="959" spans="44:44">
      <c r="AR959" s="53" t="s">
        <v>12071</v>
      </c>
    </row>
    <row r="960" spans="44:44">
      <c r="AR960" s="51" t="s">
        <v>12072</v>
      </c>
    </row>
    <row r="961" spans="44:44">
      <c r="AR961" s="53" t="s">
        <v>12073</v>
      </c>
    </row>
    <row r="962" spans="44:44">
      <c r="AR962" s="51" t="s">
        <v>12074</v>
      </c>
    </row>
    <row r="963" spans="44:44">
      <c r="AR963" s="53" t="s">
        <v>12075</v>
      </c>
    </row>
    <row r="964" spans="44:44">
      <c r="AR964" s="51" t="s">
        <v>12076</v>
      </c>
    </row>
    <row r="965" spans="44:44">
      <c r="AR965" s="53" t="s">
        <v>12077</v>
      </c>
    </row>
    <row r="966" spans="44:44">
      <c r="AR966" s="51" t="s">
        <v>12078</v>
      </c>
    </row>
    <row r="967" spans="44:44">
      <c r="AR967" s="53" t="s">
        <v>12079</v>
      </c>
    </row>
    <row r="968" spans="44:44">
      <c r="AR968" s="51" t="s">
        <v>12080</v>
      </c>
    </row>
    <row r="969" spans="44:44">
      <c r="AR969" s="53" t="s">
        <v>12081</v>
      </c>
    </row>
    <row r="970" spans="44:44">
      <c r="AR970" s="51" t="s">
        <v>12082</v>
      </c>
    </row>
    <row r="971" spans="44:44">
      <c r="AR971" s="53" t="s">
        <v>12083</v>
      </c>
    </row>
    <row r="972" spans="44:44">
      <c r="AR972" s="51" t="s">
        <v>12083</v>
      </c>
    </row>
    <row r="973" spans="44:44">
      <c r="AR973" s="53" t="s">
        <v>12084</v>
      </c>
    </row>
    <row r="974" spans="44:44">
      <c r="AR974" s="51" t="s">
        <v>10574</v>
      </c>
    </row>
    <row r="975" spans="44:44">
      <c r="AR975" s="53" t="s">
        <v>12085</v>
      </c>
    </row>
    <row r="976" spans="44:44">
      <c r="AR976" s="51" t="s">
        <v>12086</v>
      </c>
    </row>
    <row r="977" spans="44:44">
      <c r="AR977" s="53" t="s">
        <v>12087</v>
      </c>
    </row>
    <row r="978" spans="44:44">
      <c r="AR978" s="51" t="s">
        <v>12088</v>
      </c>
    </row>
    <row r="979" spans="44:44">
      <c r="AR979" s="53" t="s">
        <v>12089</v>
      </c>
    </row>
    <row r="980" spans="44:44">
      <c r="AR980" s="51" t="s">
        <v>12090</v>
      </c>
    </row>
    <row r="981" spans="44:44">
      <c r="AR981" s="53" t="s">
        <v>12091</v>
      </c>
    </row>
    <row r="982" spans="44:44">
      <c r="AR982" s="51" t="s">
        <v>12092</v>
      </c>
    </row>
    <row r="983" spans="44:44">
      <c r="AR983" s="53" t="s">
        <v>12093</v>
      </c>
    </row>
    <row r="984" spans="44:44">
      <c r="AR984" s="51" t="s">
        <v>12094</v>
      </c>
    </row>
    <row r="985" spans="44:44">
      <c r="AR985" s="53" t="s">
        <v>12095</v>
      </c>
    </row>
    <row r="986" spans="44:44">
      <c r="AR986" s="51" t="s">
        <v>12096</v>
      </c>
    </row>
    <row r="987" spans="44:44">
      <c r="AR987" s="53" t="s">
        <v>12097</v>
      </c>
    </row>
    <row r="988" spans="44:44">
      <c r="AR988" s="51" t="s">
        <v>12098</v>
      </c>
    </row>
    <row r="989" spans="44:44">
      <c r="AR989" s="53" t="s">
        <v>12099</v>
      </c>
    </row>
    <row r="990" spans="44:44">
      <c r="AR990" s="51" t="s">
        <v>12100</v>
      </c>
    </row>
    <row r="991" spans="44:44">
      <c r="AR991" s="53" t="s">
        <v>12101</v>
      </c>
    </row>
    <row r="992" spans="44:44">
      <c r="AR992" s="51" t="s">
        <v>12102</v>
      </c>
    </row>
    <row r="993" spans="44:44">
      <c r="AR993" s="53" t="s">
        <v>12103</v>
      </c>
    </row>
    <row r="994" spans="44:44">
      <c r="AR994" s="51" t="s">
        <v>12104</v>
      </c>
    </row>
    <row r="995" spans="44:44">
      <c r="AR995" s="53" t="s">
        <v>12105</v>
      </c>
    </row>
    <row r="996" spans="44:44">
      <c r="AR996" s="51" t="s">
        <v>12106</v>
      </c>
    </row>
    <row r="997" spans="44:44">
      <c r="AR997" s="53" t="s">
        <v>12107</v>
      </c>
    </row>
    <row r="998" spans="44:44">
      <c r="AR998" s="51" t="s">
        <v>12108</v>
      </c>
    </row>
    <row r="999" spans="44:44">
      <c r="AR999" s="53" t="s">
        <v>12109</v>
      </c>
    </row>
    <row r="1000" spans="44:44">
      <c r="AR1000" s="51" t="s">
        <v>12110</v>
      </c>
    </row>
    <row r="1001" spans="44:44">
      <c r="AR1001" s="53" t="s">
        <v>12111</v>
      </c>
    </row>
    <row r="1002" spans="44:44">
      <c r="AR1002" s="51" t="s">
        <v>12112</v>
      </c>
    </row>
    <row r="1003" spans="44:44">
      <c r="AR1003" s="53" t="s">
        <v>12113</v>
      </c>
    </row>
    <row r="1004" spans="44:44">
      <c r="AR1004" s="51" t="s">
        <v>12114</v>
      </c>
    </row>
    <row r="1005" spans="44:44">
      <c r="AR1005" s="53" t="s">
        <v>12115</v>
      </c>
    </row>
    <row r="1006" spans="44:44">
      <c r="AR1006" s="51" t="s">
        <v>12115</v>
      </c>
    </row>
    <row r="1007" spans="44:44">
      <c r="AR1007" s="53" t="s">
        <v>12116</v>
      </c>
    </row>
    <row r="1008" spans="44:44">
      <c r="AR1008" s="51" t="s">
        <v>12116</v>
      </c>
    </row>
    <row r="1009" spans="44:44">
      <c r="AR1009" s="53" t="s">
        <v>12117</v>
      </c>
    </row>
    <row r="1010" spans="44:44">
      <c r="AR1010" s="51" t="s">
        <v>12118</v>
      </c>
    </row>
    <row r="1011" spans="44:44">
      <c r="AR1011" s="53" t="s">
        <v>12119</v>
      </c>
    </row>
    <row r="1012" spans="44:44">
      <c r="AR1012" s="51" t="s">
        <v>12120</v>
      </c>
    </row>
    <row r="1013" spans="44:44">
      <c r="AR1013" s="53" t="s">
        <v>12121</v>
      </c>
    </row>
    <row r="1014" spans="44:44">
      <c r="AR1014" s="51" t="s">
        <v>12121</v>
      </c>
    </row>
    <row r="1015" spans="44:44">
      <c r="AR1015" s="53" t="s">
        <v>12122</v>
      </c>
    </row>
    <row r="1016" spans="44:44">
      <c r="AR1016" s="51" t="s">
        <v>12123</v>
      </c>
    </row>
    <row r="1017" spans="44:44">
      <c r="AR1017" s="53" t="s">
        <v>12124</v>
      </c>
    </row>
    <row r="1018" spans="44:44">
      <c r="AR1018" s="51" t="s">
        <v>12125</v>
      </c>
    </row>
    <row r="1019" spans="44:44">
      <c r="AR1019" s="53" t="s">
        <v>12126</v>
      </c>
    </row>
    <row r="1020" spans="44:44">
      <c r="AR1020" s="51" t="s">
        <v>12127</v>
      </c>
    </row>
    <row r="1021" spans="44:44">
      <c r="AR1021" s="53" t="s">
        <v>12128</v>
      </c>
    </row>
    <row r="1022" spans="44:44">
      <c r="AR1022" s="51" t="s">
        <v>12129</v>
      </c>
    </row>
    <row r="1023" spans="44:44">
      <c r="AR1023" s="53" t="s">
        <v>12130</v>
      </c>
    </row>
    <row r="1024" spans="44:44">
      <c r="AR1024" s="51" t="s">
        <v>12131</v>
      </c>
    </row>
    <row r="1025" spans="44:44">
      <c r="AR1025" s="53" t="s">
        <v>12132</v>
      </c>
    </row>
    <row r="1026" spans="44:44">
      <c r="AR1026" s="51" t="s">
        <v>12133</v>
      </c>
    </row>
    <row r="1027" spans="44:44">
      <c r="AR1027" s="53" t="s">
        <v>12134</v>
      </c>
    </row>
    <row r="1028" spans="44:44">
      <c r="AR1028" s="51" t="s">
        <v>12135</v>
      </c>
    </row>
    <row r="1029" spans="44:44">
      <c r="AR1029" s="53" t="s">
        <v>12136</v>
      </c>
    </row>
    <row r="1030" spans="44:44">
      <c r="AR1030" s="51" t="s">
        <v>12137</v>
      </c>
    </row>
    <row r="1031" spans="44:44">
      <c r="AR1031" s="53" t="s">
        <v>12138</v>
      </c>
    </row>
    <row r="1032" spans="44:44">
      <c r="AR1032" s="51" t="s">
        <v>12139</v>
      </c>
    </row>
    <row r="1033" spans="44:44">
      <c r="AR1033" s="53" t="s">
        <v>12140</v>
      </c>
    </row>
    <row r="1034" spans="44:44">
      <c r="AR1034" s="51" t="s">
        <v>12141</v>
      </c>
    </row>
    <row r="1035" spans="44:44">
      <c r="AR1035" s="53" t="s">
        <v>12142</v>
      </c>
    </row>
    <row r="1036" spans="44:44">
      <c r="AR1036" s="51" t="s">
        <v>12143</v>
      </c>
    </row>
    <row r="1037" spans="44:44">
      <c r="AR1037" s="53" t="s">
        <v>12144</v>
      </c>
    </row>
    <row r="1038" spans="44:44">
      <c r="AR1038" s="51" t="s">
        <v>12145</v>
      </c>
    </row>
    <row r="1039" spans="44:44">
      <c r="AR1039" s="53" t="s">
        <v>12146</v>
      </c>
    </row>
    <row r="1040" spans="44:44">
      <c r="AR1040" s="51" t="s">
        <v>12146</v>
      </c>
    </row>
    <row r="1041" spans="44:44">
      <c r="AR1041" s="53" t="s">
        <v>12146</v>
      </c>
    </row>
    <row r="1042" spans="44:44">
      <c r="AR1042" s="51" t="s">
        <v>12147</v>
      </c>
    </row>
    <row r="1043" spans="44:44">
      <c r="AR1043" s="53" t="s">
        <v>12148</v>
      </c>
    </row>
    <row r="1044" spans="44:44">
      <c r="AR1044" s="51" t="s">
        <v>12149</v>
      </c>
    </row>
    <row r="1045" spans="44:44">
      <c r="AR1045" s="53" t="s">
        <v>12150</v>
      </c>
    </row>
    <row r="1046" spans="44:44">
      <c r="AR1046" s="51" t="s">
        <v>12151</v>
      </c>
    </row>
    <row r="1047" spans="44:44">
      <c r="AR1047" s="53" t="s">
        <v>12152</v>
      </c>
    </row>
    <row r="1048" spans="44:44">
      <c r="AR1048" s="51" t="s">
        <v>12152</v>
      </c>
    </row>
    <row r="1049" spans="44:44">
      <c r="AR1049" s="53" t="s">
        <v>12153</v>
      </c>
    </row>
    <row r="1050" spans="44:44">
      <c r="AR1050" s="51" t="s">
        <v>12154</v>
      </c>
    </row>
    <row r="1051" spans="44:44">
      <c r="AR1051" s="53" t="s">
        <v>12155</v>
      </c>
    </row>
    <row r="1052" spans="44:44">
      <c r="AR1052" s="51" t="s">
        <v>12156</v>
      </c>
    </row>
    <row r="1053" spans="44:44">
      <c r="AR1053" s="53" t="s">
        <v>12157</v>
      </c>
    </row>
    <row r="1054" spans="44:44">
      <c r="AR1054" s="51" t="s">
        <v>12158</v>
      </c>
    </row>
    <row r="1055" spans="44:44">
      <c r="AR1055" s="53" t="s">
        <v>12159</v>
      </c>
    </row>
    <row r="1056" spans="44:44">
      <c r="AR1056" s="51" t="s">
        <v>12160</v>
      </c>
    </row>
    <row r="1057" spans="44:44">
      <c r="AR1057" s="53" t="s">
        <v>12160</v>
      </c>
    </row>
    <row r="1058" spans="44:44">
      <c r="AR1058" s="51" t="s">
        <v>12161</v>
      </c>
    </row>
    <row r="1059" spans="44:44">
      <c r="AR1059" s="53" t="s">
        <v>12162</v>
      </c>
    </row>
    <row r="1060" spans="44:44">
      <c r="AR1060" s="51" t="s">
        <v>12163</v>
      </c>
    </row>
    <row r="1061" spans="44:44">
      <c r="AR1061" s="53" t="s">
        <v>12164</v>
      </c>
    </row>
    <row r="1062" spans="44:44">
      <c r="AR1062" s="51" t="s">
        <v>12165</v>
      </c>
    </row>
    <row r="1063" spans="44:44">
      <c r="AR1063" s="53" t="s">
        <v>12166</v>
      </c>
    </row>
    <row r="1064" spans="44:44">
      <c r="AR1064" s="51" t="s">
        <v>12167</v>
      </c>
    </row>
    <row r="1065" spans="44:44">
      <c r="AR1065" s="53" t="s">
        <v>12168</v>
      </c>
    </row>
    <row r="1066" spans="44:44">
      <c r="AR1066" s="51" t="s">
        <v>12169</v>
      </c>
    </row>
    <row r="1067" spans="44:44">
      <c r="AR1067" s="53" t="s">
        <v>12170</v>
      </c>
    </row>
    <row r="1068" spans="44:44">
      <c r="AR1068" s="51" t="s">
        <v>12171</v>
      </c>
    </row>
    <row r="1069" spans="44:44">
      <c r="AR1069" s="53" t="s">
        <v>12172</v>
      </c>
    </row>
    <row r="1070" spans="44:44">
      <c r="AR1070" s="51" t="s">
        <v>12173</v>
      </c>
    </row>
    <row r="1071" spans="44:44">
      <c r="AR1071" s="53" t="s">
        <v>12174</v>
      </c>
    </row>
    <row r="1072" spans="44:44">
      <c r="AR1072" s="51" t="s">
        <v>12175</v>
      </c>
    </row>
    <row r="1073" spans="44:44">
      <c r="AR1073" s="53" t="s">
        <v>12176</v>
      </c>
    </row>
    <row r="1074" spans="44:44">
      <c r="AR1074" s="51" t="s">
        <v>12177</v>
      </c>
    </row>
    <row r="1075" spans="44:44">
      <c r="AR1075" s="53" t="s">
        <v>12178</v>
      </c>
    </row>
    <row r="1076" spans="44:44">
      <c r="AR1076" s="51" t="s">
        <v>12179</v>
      </c>
    </row>
    <row r="1077" spans="44:44">
      <c r="AR1077" s="53" t="s">
        <v>12180</v>
      </c>
    </row>
    <row r="1078" spans="44:44">
      <c r="AR1078" s="51" t="s">
        <v>12181</v>
      </c>
    </row>
    <row r="1079" spans="44:44">
      <c r="AR1079" s="53" t="s">
        <v>12182</v>
      </c>
    </row>
    <row r="1080" spans="44:44">
      <c r="AR1080" s="51" t="s">
        <v>12183</v>
      </c>
    </row>
    <row r="1081" spans="44:44">
      <c r="AR1081" s="53" t="s">
        <v>12184</v>
      </c>
    </row>
    <row r="1082" spans="44:44">
      <c r="AR1082" s="51" t="s">
        <v>12185</v>
      </c>
    </row>
    <row r="1083" spans="44:44">
      <c r="AR1083" s="53" t="s">
        <v>12186</v>
      </c>
    </row>
    <row r="1084" spans="44:44">
      <c r="AR1084" s="51" t="s">
        <v>12187</v>
      </c>
    </row>
    <row r="1085" spans="44:44">
      <c r="AR1085" s="53" t="s">
        <v>12188</v>
      </c>
    </row>
    <row r="1086" spans="44:44">
      <c r="AR1086" s="51" t="s">
        <v>12189</v>
      </c>
    </row>
    <row r="1087" spans="44:44">
      <c r="AR1087" s="53" t="s">
        <v>12190</v>
      </c>
    </row>
    <row r="1088" spans="44:44">
      <c r="AR1088" s="51" t="s">
        <v>12190</v>
      </c>
    </row>
    <row r="1089" spans="44:44">
      <c r="AR1089" s="53" t="s">
        <v>12191</v>
      </c>
    </row>
    <row r="1090" spans="44:44">
      <c r="AR1090" s="51" t="s">
        <v>12192</v>
      </c>
    </row>
    <row r="1091" spans="44:44">
      <c r="AR1091" s="53" t="s">
        <v>12193</v>
      </c>
    </row>
    <row r="1092" spans="44:44">
      <c r="AR1092" s="51" t="s">
        <v>12194</v>
      </c>
    </row>
    <row r="1093" spans="44:44">
      <c r="AR1093" s="53" t="s">
        <v>12195</v>
      </c>
    </row>
    <row r="1094" spans="44:44">
      <c r="AR1094" s="51" t="s">
        <v>12196</v>
      </c>
    </row>
    <row r="1095" spans="44:44">
      <c r="AR1095" s="53" t="s">
        <v>12197</v>
      </c>
    </row>
    <row r="1096" spans="44:44">
      <c r="AR1096" s="51" t="s">
        <v>12198</v>
      </c>
    </row>
    <row r="1097" spans="44:44">
      <c r="AR1097" s="53" t="s">
        <v>12199</v>
      </c>
    </row>
    <row r="1098" spans="44:44">
      <c r="AR1098" s="51" t="s">
        <v>12200</v>
      </c>
    </row>
    <row r="1099" spans="44:44">
      <c r="AR1099" s="53" t="s">
        <v>12201</v>
      </c>
    </row>
    <row r="1100" spans="44:44">
      <c r="AR1100" s="51" t="s">
        <v>12202</v>
      </c>
    </row>
    <row r="1101" spans="44:44">
      <c r="AR1101" s="53" t="s">
        <v>12202</v>
      </c>
    </row>
    <row r="1102" spans="44:44">
      <c r="AR1102" s="51" t="s">
        <v>12203</v>
      </c>
    </row>
    <row r="1103" spans="44:44">
      <c r="AR1103" s="53" t="s">
        <v>12204</v>
      </c>
    </row>
    <row r="1104" spans="44:44">
      <c r="AR1104" s="51" t="s">
        <v>12205</v>
      </c>
    </row>
    <row r="1105" spans="44:44">
      <c r="AR1105" s="53" t="s">
        <v>12206</v>
      </c>
    </row>
    <row r="1106" spans="44:44">
      <c r="AR1106" s="51" t="s">
        <v>12207</v>
      </c>
    </row>
    <row r="1107" spans="44:44">
      <c r="AR1107" s="53" t="s">
        <v>12208</v>
      </c>
    </row>
    <row r="1108" spans="44:44">
      <c r="AR1108" s="51" t="s">
        <v>12209</v>
      </c>
    </row>
    <row r="1109" spans="44:44">
      <c r="AR1109" s="53" t="s">
        <v>12210</v>
      </c>
    </row>
    <row r="1110" spans="44:44">
      <c r="AR1110" s="51" t="s">
        <v>12211</v>
      </c>
    </row>
    <row r="1111" spans="44:44">
      <c r="AR1111" s="53" t="s">
        <v>12212</v>
      </c>
    </row>
    <row r="1112" spans="44:44">
      <c r="AR1112" s="51" t="s">
        <v>12213</v>
      </c>
    </row>
    <row r="1113" spans="44:44">
      <c r="AR1113" s="53" t="s">
        <v>12214</v>
      </c>
    </row>
    <row r="1114" spans="44:44">
      <c r="AR1114" s="51" t="s">
        <v>12215</v>
      </c>
    </row>
    <row r="1115" spans="44:44">
      <c r="AR1115" s="53" t="s">
        <v>12216</v>
      </c>
    </row>
    <row r="1116" spans="44:44">
      <c r="AR1116" s="51" t="s">
        <v>12217</v>
      </c>
    </row>
    <row r="1117" spans="44:44">
      <c r="AR1117" s="53" t="s">
        <v>12218</v>
      </c>
    </row>
    <row r="1118" spans="44:44">
      <c r="AR1118" s="51" t="s">
        <v>12219</v>
      </c>
    </row>
    <row r="1119" spans="44:44">
      <c r="AR1119" s="53" t="s">
        <v>12220</v>
      </c>
    </row>
    <row r="1120" spans="44:44">
      <c r="AR1120" s="51" t="s">
        <v>12221</v>
      </c>
    </row>
    <row r="1121" spans="44:44">
      <c r="AR1121" s="53" t="s">
        <v>12222</v>
      </c>
    </row>
    <row r="1122" spans="44:44">
      <c r="AR1122" s="51" t="s">
        <v>12223</v>
      </c>
    </row>
    <row r="1123" spans="44:44">
      <c r="AR1123" s="53" t="s">
        <v>12224</v>
      </c>
    </row>
    <row r="1124" spans="44:44">
      <c r="AR1124" s="51" t="s">
        <v>12225</v>
      </c>
    </row>
    <row r="1125" spans="44:44">
      <c r="AR1125" s="53" t="s">
        <v>12226</v>
      </c>
    </row>
    <row r="1126" spans="44:44">
      <c r="AR1126" s="51" t="s">
        <v>12227</v>
      </c>
    </row>
    <row r="1127" spans="44:44">
      <c r="AR1127" s="53" t="s">
        <v>12228</v>
      </c>
    </row>
    <row r="1128" spans="44:44">
      <c r="AR1128" s="51" t="s">
        <v>12229</v>
      </c>
    </row>
    <row r="1129" spans="44:44">
      <c r="AR1129" s="53" t="s">
        <v>12230</v>
      </c>
    </row>
    <row r="1130" spans="44:44">
      <c r="AR1130" s="51" t="s">
        <v>12231</v>
      </c>
    </row>
    <row r="1131" spans="44:44">
      <c r="AR1131" s="53" t="s">
        <v>12232</v>
      </c>
    </row>
    <row r="1132" spans="44:44">
      <c r="AR1132" s="51" t="s">
        <v>12233</v>
      </c>
    </row>
    <row r="1133" spans="44:44">
      <c r="AR1133" s="53" t="s">
        <v>10708</v>
      </c>
    </row>
    <row r="1134" spans="44:44">
      <c r="AR1134" s="51" t="s">
        <v>12234</v>
      </c>
    </row>
    <row r="1135" spans="44:44">
      <c r="AR1135" s="53" t="s">
        <v>12235</v>
      </c>
    </row>
    <row r="1136" spans="44:44">
      <c r="AR1136" s="51" t="s">
        <v>795</v>
      </c>
    </row>
    <row r="1137" spans="44:44">
      <c r="AR1137" s="53" t="s">
        <v>12236</v>
      </c>
    </row>
    <row r="1138" spans="44:44">
      <c r="AR1138" s="51" t="s">
        <v>12237</v>
      </c>
    </row>
    <row r="1139" spans="44:44">
      <c r="AR1139" s="53" t="s">
        <v>12238</v>
      </c>
    </row>
    <row r="1140" spans="44:44">
      <c r="AR1140" s="51" t="s">
        <v>12239</v>
      </c>
    </row>
    <row r="1141" spans="44:44">
      <c r="AR1141" s="53" t="s">
        <v>12240</v>
      </c>
    </row>
    <row r="1142" spans="44:44">
      <c r="AR1142" s="51" t="s">
        <v>12241</v>
      </c>
    </row>
    <row r="1143" spans="44:44">
      <c r="AR1143" s="53" t="s">
        <v>12242</v>
      </c>
    </row>
    <row r="1144" spans="44:44">
      <c r="AR1144" s="51" t="s">
        <v>12243</v>
      </c>
    </row>
    <row r="1145" spans="44:44">
      <c r="AR1145" s="53" t="s">
        <v>12244</v>
      </c>
    </row>
    <row r="1146" spans="44:44">
      <c r="AR1146" s="51" t="s">
        <v>12245</v>
      </c>
    </row>
    <row r="1147" spans="44:44">
      <c r="AR1147" s="53" t="s">
        <v>12246</v>
      </c>
    </row>
    <row r="1148" spans="44:44">
      <c r="AR1148" s="51" t="s">
        <v>12247</v>
      </c>
    </row>
    <row r="1149" spans="44:44">
      <c r="AR1149" s="53" t="s">
        <v>12248</v>
      </c>
    </row>
    <row r="1150" spans="44:44">
      <c r="AR1150" s="51" t="s">
        <v>12249</v>
      </c>
    </row>
    <row r="1151" spans="44:44">
      <c r="AR1151" s="53" t="s">
        <v>12250</v>
      </c>
    </row>
    <row r="1152" spans="44:44">
      <c r="AR1152" s="51" t="s">
        <v>12251</v>
      </c>
    </row>
    <row r="1153" spans="44:44">
      <c r="AR1153" s="53" t="s">
        <v>12252</v>
      </c>
    </row>
    <row r="1154" spans="44:44">
      <c r="AR1154" s="51" t="s">
        <v>12253</v>
      </c>
    </row>
    <row r="1155" spans="44:44">
      <c r="AR1155" s="53" t="s">
        <v>12254</v>
      </c>
    </row>
    <row r="1156" spans="44:44">
      <c r="AR1156" s="51" t="s">
        <v>12255</v>
      </c>
    </row>
    <row r="1157" spans="44:44">
      <c r="AR1157" s="53" t="s">
        <v>12256</v>
      </c>
    </row>
    <row r="1158" spans="44:44">
      <c r="AR1158" s="51" t="s">
        <v>12257</v>
      </c>
    </row>
    <row r="1159" spans="44:44">
      <c r="AR1159" s="53" t="s">
        <v>12258</v>
      </c>
    </row>
    <row r="1160" spans="44:44">
      <c r="AR1160" s="51" t="s">
        <v>12259</v>
      </c>
    </row>
    <row r="1161" spans="44:44">
      <c r="AR1161" s="53" t="s">
        <v>12259</v>
      </c>
    </row>
    <row r="1162" spans="44:44">
      <c r="AR1162" s="51" t="s">
        <v>12260</v>
      </c>
    </row>
    <row r="1163" spans="44:44">
      <c r="AR1163" s="53" t="s">
        <v>12261</v>
      </c>
    </row>
    <row r="1164" spans="44:44">
      <c r="AR1164" s="51" t="s">
        <v>12262</v>
      </c>
    </row>
    <row r="1165" spans="44:44">
      <c r="AR1165" s="53" t="s">
        <v>12263</v>
      </c>
    </row>
    <row r="1166" spans="44:44">
      <c r="AR1166" s="51" t="s">
        <v>12264</v>
      </c>
    </row>
    <row r="1167" spans="44:44">
      <c r="AR1167" s="53" t="s">
        <v>12265</v>
      </c>
    </row>
    <row r="1168" spans="44:44">
      <c r="AR1168" s="51" t="s">
        <v>12266</v>
      </c>
    </row>
    <row r="1169" spans="44:44">
      <c r="AR1169" s="53" t="s">
        <v>12267</v>
      </c>
    </row>
    <row r="1170" spans="44:44">
      <c r="AR1170" s="51" t="s">
        <v>12268</v>
      </c>
    </row>
    <row r="1171" spans="44:44">
      <c r="AR1171" s="53" t="s">
        <v>12269</v>
      </c>
    </row>
    <row r="1172" spans="44:44">
      <c r="AR1172" s="51" t="s">
        <v>12270</v>
      </c>
    </row>
    <row r="1173" spans="44:44">
      <c r="AR1173" s="53" t="s">
        <v>12271</v>
      </c>
    </row>
    <row r="1174" spans="44:44">
      <c r="AR1174" s="51" t="s">
        <v>12272</v>
      </c>
    </row>
    <row r="1175" spans="44:44">
      <c r="AR1175" s="53" t="s">
        <v>12273</v>
      </c>
    </row>
    <row r="1176" spans="44:44">
      <c r="AR1176" s="51" t="s">
        <v>12274</v>
      </c>
    </row>
    <row r="1177" spans="44:44">
      <c r="AR1177" s="53" t="s">
        <v>12275</v>
      </c>
    </row>
    <row r="1178" spans="44:44">
      <c r="AR1178" s="51" t="s">
        <v>12276</v>
      </c>
    </row>
    <row r="1179" spans="44:44">
      <c r="AR1179" s="53" t="s">
        <v>12277</v>
      </c>
    </row>
    <row r="1180" spans="44:44">
      <c r="AR1180" s="51" t="s">
        <v>12278</v>
      </c>
    </row>
    <row r="1181" spans="44:44">
      <c r="AR1181" s="53" t="s">
        <v>12279</v>
      </c>
    </row>
    <row r="1182" spans="44:44">
      <c r="AR1182" s="51" t="s">
        <v>12280</v>
      </c>
    </row>
    <row r="1183" spans="44:44">
      <c r="AR1183" s="53" t="s">
        <v>12280</v>
      </c>
    </row>
    <row r="1184" spans="44:44">
      <c r="AR1184" s="51" t="s">
        <v>12281</v>
      </c>
    </row>
    <row r="1185" spans="44:44">
      <c r="AR1185" s="53" t="s">
        <v>12282</v>
      </c>
    </row>
    <row r="1186" spans="44:44">
      <c r="AR1186" s="51" t="s">
        <v>12283</v>
      </c>
    </row>
    <row r="1187" spans="44:44">
      <c r="AR1187" s="53" t="s">
        <v>12284</v>
      </c>
    </row>
    <row r="1188" spans="44:44">
      <c r="AR1188" s="51" t="s">
        <v>12285</v>
      </c>
    </row>
    <row r="1189" spans="44:44">
      <c r="AR1189" s="53" t="s">
        <v>12286</v>
      </c>
    </row>
    <row r="1190" spans="44:44">
      <c r="AR1190" s="51" t="s">
        <v>12287</v>
      </c>
    </row>
    <row r="1191" spans="44:44">
      <c r="AR1191" s="53" t="s">
        <v>12288</v>
      </c>
    </row>
    <row r="1192" spans="44:44">
      <c r="AR1192" s="51" t="s">
        <v>12289</v>
      </c>
    </row>
    <row r="1193" spans="44:44">
      <c r="AR1193" s="53" t="s">
        <v>12290</v>
      </c>
    </row>
    <row r="1194" spans="44:44">
      <c r="AR1194" s="51" t="s">
        <v>12291</v>
      </c>
    </row>
    <row r="1195" spans="44:44">
      <c r="AR1195" s="53" t="s">
        <v>12292</v>
      </c>
    </row>
    <row r="1196" spans="44:44">
      <c r="AR1196" s="51" t="s">
        <v>12293</v>
      </c>
    </row>
    <row r="1197" spans="44:44">
      <c r="AR1197" s="53" t="s">
        <v>12294</v>
      </c>
    </row>
    <row r="1198" spans="44:44">
      <c r="AR1198" s="51" t="s">
        <v>12295</v>
      </c>
    </row>
    <row r="1199" spans="44:44">
      <c r="AR1199" s="53" t="s">
        <v>12296</v>
      </c>
    </row>
    <row r="1200" spans="44:44">
      <c r="AR1200" s="51" t="s">
        <v>12297</v>
      </c>
    </row>
    <row r="1201" spans="44:44">
      <c r="AR1201" s="53" t="s">
        <v>12298</v>
      </c>
    </row>
    <row r="1202" spans="44:44">
      <c r="AR1202" s="51" t="s">
        <v>12299</v>
      </c>
    </row>
    <row r="1203" spans="44:44">
      <c r="AR1203" s="53" t="s">
        <v>12300</v>
      </c>
    </row>
    <row r="1204" spans="44:44">
      <c r="AR1204" s="51" t="s">
        <v>12301</v>
      </c>
    </row>
    <row r="1205" spans="44:44">
      <c r="AR1205" s="53" t="s">
        <v>12302</v>
      </c>
    </row>
    <row r="1206" spans="44:44">
      <c r="AR1206" s="51" t="s">
        <v>12303</v>
      </c>
    </row>
    <row r="1207" spans="44:44">
      <c r="AR1207" s="53" t="s">
        <v>12304</v>
      </c>
    </row>
    <row r="1208" spans="44:44">
      <c r="AR1208" s="51" t="s">
        <v>12305</v>
      </c>
    </row>
    <row r="1209" spans="44:44">
      <c r="AR1209" s="53" t="s">
        <v>12305</v>
      </c>
    </row>
    <row r="1210" spans="44:44">
      <c r="AR1210" s="51" t="s">
        <v>12306</v>
      </c>
    </row>
    <row r="1211" spans="44:44">
      <c r="AR1211" s="53" t="s">
        <v>12306</v>
      </c>
    </row>
    <row r="1212" spans="44:44">
      <c r="AR1212" s="51" t="s">
        <v>12307</v>
      </c>
    </row>
    <row r="1213" spans="44:44">
      <c r="AR1213" s="53" t="s">
        <v>12308</v>
      </c>
    </row>
    <row r="1214" spans="44:44">
      <c r="AR1214" s="51" t="s">
        <v>12309</v>
      </c>
    </row>
    <row r="1215" spans="44:44">
      <c r="AR1215" s="53" t="s">
        <v>12310</v>
      </c>
    </row>
    <row r="1216" spans="44:44">
      <c r="AR1216" s="51" t="s">
        <v>12310</v>
      </c>
    </row>
    <row r="1217" spans="44:44">
      <c r="AR1217" s="53" t="s">
        <v>12311</v>
      </c>
    </row>
    <row r="1218" spans="44:44">
      <c r="AR1218" s="51" t="s">
        <v>12312</v>
      </c>
    </row>
    <row r="1219" spans="44:44">
      <c r="AR1219" s="53" t="s">
        <v>12313</v>
      </c>
    </row>
    <row r="1220" spans="44:44">
      <c r="AR1220" s="51" t="s">
        <v>12314</v>
      </c>
    </row>
    <row r="1221" spans="44:44">
      <c r="AR1221" s="53" t="s">
        <v>12315</v>
      </c>
    </row>
    <row r="1222" spans="44:44">
      <c r="AR1222" s="51" t="s">
        <v>12316</v>
      </c>
    </row>
    <row r="1223" spans="44:44">
      <c r="AR1223" s="53" t="s">
        <v>12317</v>
      </c>
    </row>
    <row r="1224" spans="44:44">
      <c r="AR1224" s="51" t="s">
        <v>12318</v>
      </c>
    </row>
    <row r="1225" spans="44:44">
      <c r="AR1225" s="53" t="s">
        <v>12319</v>
      </c>
    </row>
    <row r="1226" spans="44:44">
      <c r="AR1226" s="51" t="s">
        <v>12320</v>
      </c>
    </row>
    <row r="1227" spans="44:44">
      <c r="AR1227" s="53" t="s">
        <v>12321</v>
      </c>
    </row>
    <row r="1228" spans="44:44">
      <c r="AR1228" s="51" t="s">
        <v>12322</v>
      </c>
    </row>
    <row r="1229" spans="44:44">
      <c r="AR1229" s="53" t="s">
        <v>12323</v>
      </c>
    </row>
    <row r="1230" spans="44:44">
      <c r="AR1230" s="51" t="s">
        <v>12324</v>
      </c>
    </row>
    <row r="1231" spans="44:44">
      <c r="AR1231" s="53" t="s">
        <v>12325</v>
      </c>
    </row>
    <row r="1232" spans="44:44">
      <c r="AR1232" s="51" t="s">
        <v>12326</v>
      </c>
    </row>
    <row r="1233" spans="44:44">
      <c r="AR1233" s="53" t="s">
        <v>12327</v>
      </c>
    </row>
    <row r="1234" spans="44:44">
      <c r="AR1234" s="51" t="s">
        <v>12328</v>
      </c>
    </row>
    <row r="1235" spans="44:44">
      <c r="AR1235" s="53" t="s">
        <v>12329</v>
      </c>
    </row>
    <row r="1236" spans="44:44">
      <c r="AR1236" s="51" t="s">
        <v>12330</v>
      </c>
    </row>
    <row r="1237" spans="44:44">
      <c r="AR1237" s="53" t="s">
        <v>12331</v>
      </c>
    </row>
    <row r="1238" spans="44:44">
      <c r="AR1238" s="51" t="s">
        <v>12332</v>
      </c>
    </row>
    <row r="1239" spans="44:44">
      <c r="AR1239" s="53" t="s">
        <v>12333</v>
      </c>
    </row>
    <row r="1240" spans="44:44">
      <c r="AR1240" s="51" t="s">
        <v>12334</v>
      </c>
    </row>
    <row r="1241" spans="44:44">
      <c r="AR1241" s="53" t="s">
        <v>12335</v>
      </c>
    </row>
    <row r="1242" spans="44:44">
      <c r="AR1242" s="51" t="s">
        <v>12336</v>
      </c>
    </row>
    <row r="1243" spans="44:44">
      <c r="AR1243" s="53" t="s">
        <v>12337</v>
      </c>
    </row>
    <row r="1244" spans="44:44">
      <c r="AR1244" s="51" t="s">
        <v>12338</v>
      </c>
    </row>
    <row r="1245" spans="44:44">
      <c r="AR1245" s="53" t="s">
        <v>12339</v>
      </c>
    </row>
    <row r="1246" spans="44:44">
      <c r="AR1246" s="51" t="s">
        <v>12340</v>
      </c>
    </row>
    <row r="1247" spans="44:44">
      <c r="AR1247" s="53" t="s">
        <v>12341</v>
      </c>
    </row>
    <row r="1248" spans="44:44">
      <c r="AR1248" s="51" t="s">
        <v>12342</v>
      </c>
    </row>
    <row r="1249" spans="44:44">
      <c r="AR1249" s="53" t="s">
        <v>12343</v>
      </c>
    </row>
    <row r="1250" spans="44:44">
      <c r="AR1250" s="51" t="s">
        <v>12344</v>
      </c>
    </row>
    <row r="1251" spans="44:44">
      <c r="AR1251" s="53" t="s">
        <v>12345</v>
      </c>
    </row>
    <row r="1252" spans="44:44">
      <c r="AR1252" s="51" t="s">
        <v>12346</v>
      </c>
    </row>
    <row r="1253" spans="44:44">
      <c r="AR1253" s="53" t="s">
        <v>12347</v>
      </c>
    </row>
    <row r="1254" spans="44:44">
      <c r="AR1254" s="51" t="s">
        <v>12348</v>
      </c>
    </row>
    <row r="1255" spans="44:44">
      <c r="AR1255" s="53" t="s">
        <v>12349</v>
      </c>
    </row>
    <row r="1256" spans="44:44">
      <c r="AR1256" s="51" t="s">
        <v>12350</v>
      </c>
    </row>
    <row r="1257" spans="44:44">
      <c r="AR1257" s="53" t="s">
        <v>12351</v>
      </c>
    </row>
    <row r="1258" spans="44:44">
      <c r="AR1258" s="51" t="s">
        <v>12352</v>
      </c>
    </row>
    <row r="1259" spans="44:44">
      <c r="AR1259" s="53" t="s">
        <v>12353</v>
      </c>
    </row>
    <row r="1260" spans="44:44">
      <c r="AR1260" s="51" t="s">
        <v>12354</v>
      </c>
    </row>
    <row r="1261" spans="44:44">
      <c r="AR1261" s="53" t="s">
        <v>12355</v>
      </c>
    </row>
    <row r="1262" spans="44:44">
      <c r="AR1262" s="51" t="s">
        <v>12356</v>
      </c>
    </row>
    <row r="1263" spans="44:44">
      <c r="AR1263" s="53" t="s">
        <v>12357</v>
      </c>
    </row>
    <row r="1264" spans="44:44">
      <c r="AR1264" s="51" t="s">
        <v>12358</v>
      </c>
    </row>
    <row r="1265" spans="44:44">
      <c r="AR1265" s="53" t="s">
        <v>12359</v>
      </c>
    </row>
    <row r="1266" spans="44:44">
      <c r="AR1266" s="51" t="s">
        <v>12360</v>
      </c>
    </row>
    <row r="1267" spans="44:44">
      <c r="AR1267" s="53" t="s">
        <v>12361</v>
      </c>
    </row>
    <row r="1268" spans="44:44">
      <c r="AR1268" s="51" t="s">
        <v>12362</v>
      </c>
    </row>
    <row r="1269" spans="44:44">
      <c r="AR1269" s="53" t="s">
        <v>12363</v>
      </c>
    </row>
    <row r="1270" spans="44:44">
      <c r="AR1270" s="51" t="s">
        <v>12364</v>
      </c>
    </row>
    <row r="1271" spans="44:44">
      <c r="AR1271" s="53" t="s">
        <v>12365</v>
      </c>
    </row>
    <row r="1272" spans="44:44">
      <c r="AR1272" s="51" t="s">
        <v>12366</v>
      </c>
    </row>
    <row r="1273" spans="44:44">
      <c r="AR1273" s="53" t="s">
        <v>12367</v>
      </c>
    </row>
    <row r="1274" spans="44:44">
      <c r="AR1274" s="51" t="s">
        <v>12368</v>
      </c>
    </row>
    <row r="1275" spans="44:44">
      <c r="AR1275" s="53" t="s">
        <v>12369</v>
      </c>
    </row>
    <row r="1276" spans="44:44">
      <c r="AR1276" s="51" t="s">
        <v>12370</v>
      </c>
    </row>
    <row r="1277" spans="44:44">
      <c r="AR1277" s="53" t="s">
        <v>12371</v>
      </c>
    </row>
    <row r="1278" spans="44:44">
      <c r="AR1278" s="51" t="s">
        <v>12372</v>
      </c>
    </row>
    <row r="1279" spans="44:44">
      <c r="AR1279" s="53" t="s">
        <v>12373</v>
      </c>
    </row>
    <row r="1280" spans="44:44">
      <c r="AR1280" s="51" t="s">
        <v>12374</v>
      </c>
    </row>
    <row r="1281" spans="44:44">
      <c r="AR1281" s="53" t="s">
        <v>12375</v>
      </c>
    </row>
    <row r="1282" spans="44:44">
      <c r="AR1282" s="51" t="s">
        <v>12376</v>
      </c>
    </row>
    <row r="1283" spans="44:44">
      <c r="AR1283" s="53" t="s">
        <v>12377</v>
      </c>
    </row>
    <row r="1284" spans="44:44">
      <c r="AR1284" s="51" t="s">
        <v>12378</v>
      </c>
    </row>
    <row r="1285" spans="44:44">
      <c r="AR1285" s="53" t="s">
        <v>12379</v>
      </c>
    </row>
    <row r="1286" spans="44:44">
      <c r="AR1286" s="51" t="s">
        <v>12380</v>
      </c>
    </row>
    <row r="1287" spans="44:44">
      <c r="AR1287" s="53" t="s">
        <v>12381</v>
      </c>
    </row>
    <row r="1288" spans="44:44">
      <c r="AR1288" s="51" t="s">
        <v>12382</v>
      </c>
    </row>
    <row r="1289" spans="44:44">
      <c r="AR1289" s="53" t="s">
        <v>12383</v>
      </c>
    </row>
    <row r="1290" spans="44:44">
      <c r="AR1290" s="51" t="s">
        <v>12384</v>
      </c>
    </row>
    <row r="1291" spans="44:44">
      <c r="AR1291" s="53" t="s">
        <v>12385</v>
      </c>
    </row>
    <row r="1292" spans="44:44">
      <c r="AR1292" s="51" t="s">
        <v>12386</v>
      </c>
    </row>
    <row r="1293" spans="44:44">
      <c r="AR1293" s="53" t="s">
        <v>12387</v>
      </c>
    </row>
    <row r="1294" spans="44:44">
      <c r="AR1294" s="51" t="s">
        <v>12388</v>
      </c>
    </row>
    <row r="1295" spans="44:44">
      <c r="AR1295" s="53" t="s">
        <v>12389</v>
      </c>
    </row>
    <row r="1296" spans="44:44">
      <c r="AR1296" s="51" t="s">
        <v>12390</v>
      </c>
    </row>
    <row r="1297" spans="44:44">
      <c r="AR1297" s="53" t="s">
        <v>12391</v>
      </c>
    </row>
    <row r="1298" spans="44:44">
      <c r="AR1298" s="51" t="s">
        <v>12392</v>
      </c>
    </row>
    <row r="1299" spans="44:44">
      <c r="AR1299" s="53" t="s">
        <v>12393</v>
      </c>
    </row>
    <row r="1300" spans="44:44">
      <c r="AR1300" s="51" t="s">
        <v>12394</v>
      </c>
    </row>
    <row r="1301" spans="44:44">
      <c r="AR1301" s="53" t="s">
        <v>12395</v>
      </c>
    </row>
    <row r="1302" spans="44:44">
      <c r="AR1302" s="51" t="s">
        <v>12396</v>
      </c>
    </row>
    <row r="1303" spans="44:44">
      <c r="AR1303" s="53" t="s">
        <v>12397</v>
      </c>
    </row>
    <row r="1304" spans="44:44">
      <c r="AR1304" s="51" t="s">
        <v>12398</v>
      </c>
    </row>
    <row r="1305" spans="44:44">
      <c r="AR1305" s="53" t="s">
        <v>12398</v>
      </c>
    </row>
    <row r="1306" spans="44:44">
      <c r="AR1306" s="51" t="s">
        <v>12399</v>
      </c>
    </row>
    <row r="1307" spans="44:44">
      <c r="AR1307" s="53" t="s">
        <v>12400</v>
      </c>
    </row>
    <row r="1308" spans="44:44">
      <c r="AR1308" s="51" t="s">
        <v>12401</v>
      </c>
    </row>
    <row r="1309" spans="44:44">
      <c r="AR1309" s="53" t="s">
        <v>12402</v>
      </c>
    </row>
    <row r="1310" spans="44:44">
      <c r="AR1310" s="51" t="s">
        <v>12403</v>
      </c>
    </row>
    <row r="1311" spans="44:44">
      <c r="AR1311" s="53" t="s">
        <v>12404</v>
      </c>
    </row>
    <row r="1312" spans="44:44">
      <c r="AR1312" s="51" t="s">
        <v>12405</v>
      </c>
    </row>
    <row r="1313" spans="44:44">
      <c r="AR1313" s="53" t="s">
        <v>12406</v>
      </c>
    </row>
    <row r="1314" spans="44:44">
      <c r="AR1314" s="51" t="s">
        <v>12407</v>
      </c>
    </row>
    <row r="1315" spans="44:44">
      <c r="AR1315" s="53" t="s">
        <v>12408</v>
      </c>
    </row>
    <row r="1316" spans="44:44">
      <c r="AR1316" s="51" t="s">
        <v>12408</v>
      </c>
    </row>
    <row r="1317" spans="44:44">
      <c r="AR1317" s="53" t="s">
        <v>12409</v>
      </c>
    </row>
    <row r="1318" spans="44:44">
      <c r="AR1318" s="51" t="s">
        <v>12410</v>
      </c>
    </row>
    <row r="1319" spans="44:44">
      <c r="AR1319" s="53" t="s">
        <v>12411</v>
      </c>
    </row>
    <row r="1320" spans="44:44">
      <c r="AR1320" s="51" t="s">
        <v>12412</v>
      </c>
    </row>
    <row r="1321" spans="44:44">
      <c r="AR1321" s="53" t="s">
        <v>12413</v>
      </c>
    </row>
    <row r="1322" spans="44:44">
      <c r="AR1322" s="51" t="s">
        <v>12414</v>
      </c>
    </row>
    <row r="1323" spans="44:44">
      <c r="AR1323" s="53" t="s">
        <v>12415</v>
      </c>
    </row>
    <row r="1324" spans="44:44">
      <c r="AR1324" s="51" t="s">
        <v>12416</v>
      </c>
    </row>
    <row r="1325" spans="44:44">
      <c r="AR1325" s="53" t="s">
        <v>12417</v>
      </c>
    </row>
    <row r="1326" spans="44:44">
      <c r="AR1326" s="51" t="s">
        <v>12418</v>
      </c>
    </row>
    <row r="1327" spans="44:44">
      <c r="AR1327" s="53" t="s">
        <v>12419</v>
      </c>
    </row>
    <row r="1328" spans="44:44">
      <c r="AR1328" s="51" t="s">
        <v>12420</v>
      </c>
    </row>
    <row r="1329" spans="44:44">
      <c r="AR1329" s="53" t="s">
        <v>12421</v>
      </c>
    </row>
    <row r="1330" spans="44:44">
      <c r="AR1330" s="51" t="s">
        <v>12422</v>
      </c>
    </row>
    <row r="1331" spans="44:44">
      <c r="AR1331" s="53" t="s">
        <v>12423</v>
      </c>
    </row>
    <row r="1332" spans="44:44">
      <c r="AR1332" s="51" t="s">
        <v>12424</v>
      </c>
    </row>
    <row r="1333" spans="44:44">
      <c r="AR1333" s="53" t="s">
        <v>12425</v>
      </c>
    </row>
    <row r="1334" spans="44:44">
      <c r="AR1334" s="51" t="s">
        <v>12426</v>
      </c>
    </row>
    <row r="1335" spans="44:44">
      <c r="AR1335" s="53" t="s">
        <v>12427</v>
      </c>
    </row>
    <row r="1336" spans="44:44">
      <c r="AR1336" s="51" t="s">
        <v>12428</v>
      </c>
    </row>
    <row r="1337" spans="44:44">
      <c r="AR1337" s="53" t="s">
        <v>12429</v>
      </c>
    </row>
    <row r="1338" spans="44:44">
      <c r="AR1338" s="51" t="s">
        <v>12430</v>
      </c>
    </row>
    <row r="1339" spans="44:44">
      <c r="AR1339" s="53" t="s">
        <v>12431</v>
      </c>
    </row>
    <row r="1340" spans="44:44">
      <c r="AR1340" s="51" t="s">
        <v>12432</v>
      </c>
    </row>
    <row r="1341" spans="44:44">
      <c r="AR1341" s="53" t="s">
        <v>12433</v>
      </c>
    </row>
    <row r="1342" spans="44:44">
      <c r="AR1342" s="51" t="s">
        <v>12434</v>
      </c>
    </row>
    <row r="1343" spans="44:44">
      <c r="AR1343" s="53" t="s">
        <v>12435</v>
      </c>
    </row>
    <row r="1344" spans="44:44">
      <c r="AR1344" s="51" t="s">
        <v>12436</v>
      </c>
    </row>
    <row r="1345" spans="44:44">
      <c r="AR1345" s="53" t="s">
        <v>12437</v>
      </c>
    </row>
    <row r="1346" spans="44:44">
      <c r="AR1346" s="51" t="s">
        <v>12438</v>
      </c>
    </row>
    <row r="1347" spans="44:44">
      <c r="AR1347" s="53" t="s">
        <v>12439</v>
      </c>
    </row>
    <row r="1348" spans="44:44">
      <c r="AR1348" s="51" t="s">
        <v>12440</v>
      </c>
    </row>
    <row r="1349" spans="44:44">
      <c r="AR1349" s="53" t="s">
        <v>12441</v>
      </c>
    </row>
    <row r="1350" spans="44:44">
      <c r="AR1350" s="51" t="s">
        <v>12441</v>
      </c>
    </row>
    <row r="1351" spans="44:44">
      <c r="AR1351" s="53" t="s">
        <v>12442</v>
      </c>
    </row>
    <row r="1352" spans="44:44">
      <c r="AR1352" s="51" t="s">
        <v>12442</v>
      </c>
    </row>
    <row r="1353" spans="44:44">
      <c r="AR1353" s="53" t="s">
        <v>12443</v>
      </c>
    </row>
    <row r="1354" spans="44:44">
      <c r="AR1354" s="51" t="s">
        <v>12444</v>
      </c>
    </row>
    <row r="1355" spans="44:44">
      <c r="AR1355" s="53" t="s">
        <v>12445</v>
      </c>
    </row>
    <row r="1356" spans="44:44">
      <c r="AR1356" s="51" t="s">
        <v>12446</v>
      </c>
    </row>
    <row r="1357" spans="44:44">
      <c r="AR1357" s="53" t="s">
        <v>12447</v>
      </c>
    </row>
    <row r="1358" spans="44:44">
      <c r="AR1358" s="51" t="s">
        <v>12448</v>
      </c>
    </row>
    <row r="1359" spans="44:44">
      <c r="AR1359" s="53" t="s">
        <v>12449</v>
      </c>
    </row>
    <row r="1360" spans="44:44">
      <c r="AR1360" s="51" t="s">
        <v>11011</v>
      </c>
    </row>
    <row r="1361" spans="44:44">
      <c r="AR1361" s="53" t="s">
        <v>12450</v>
      </c>
    </row>
    <row r="1362" spans="44:44">
      <c r="AR1362" s="51" t="s">
        <v>12451</v>
      </c>
    </row>
    <row r="1363" spans="44:44">
      <c r="AR1363" s="53" t="s">
        <v>12452</v>
      </c>
    </row>
    <row r="1364" spans="44:44">
      <c r="AR1364" s="51" t="s">
        <v>12453</v>
      </c>
    </row>
    <row r="1365" spans="44:44">
      <c r="AR1365" s="53" t="s">
        <v>12454</v>
      </c>
    </row>
    <row r="1366" spans="44:44">
      <c r="AR1366" s="51" t="s">
        <v>12455</v>
      </c>
    </row>
    <row r="1367" spans="44:44">
      <c r="AR1367" s="53" t="s">
        <v>12456</v>
      </c>
    </row>
    <row r="1368" spans="44:44">
      <c r="AR1368" s="51" t="s">
        <v>12457</v>
      </c>
    </row>
    <row r="1369" spans="44:44">
      <c r="AR1369" s="53" t="s">
        <v>12458</v>
      </c>
    </row>
    <row r="1370" spans="44:44">
      <c r="AR1370" s="51" t="s">
        <v>12459</v>
      </c>
    </row>
    <row r="1371" spans="44:44">
      <c r="AR1371" s="53" t="s">
        <v>12460</v>
      </c>
    </row>
    <row r="1372" spans="44:44">
      <c r="AR1372" s="51" t="s">
        <v>12461</v>
      </c>
    </row>
    <row r="1373" spans="44:44">
      <c r="AR1373" s="53" t="s">
        <v>12462</v>
      </c>
    </row>
    <row r="1374" spans="44:44">
      <c r="AR1374" s="51" t="s">
        <v>12463</v>
      </c>
    </row>
    <row r="1375" spans="44:44">
      <c r="AR1375" s="53" t="s">
        <v>12464</v>
      </c>
    </row>
    <row r="1376" spans="44:44">
      <c r="AR1376" s="51" t="s">
        <v>12465</v>
      </c>
    </row>
    <row r="1377" spans="44:44">
      <c r="AR1377" s="53" t="s">
        <v>12466</v>
      </c>
    </row>
    <row r="1378" spans="44:44">
      <c r="AR1378" s="51" t="s">
        <v>12467</v>
      </c>
    </row>
    <row r="1379" spans="44:44">
      <c r="AR1379" s="53" t="s">
        <v>12468</v>
      </c>
    </row>
    <row r="1380" spans="44:44">
      <c r="AR1380" s="51" t="s">
        <v>12469</v>
      </c>
    </row>
    <row r="1381" spans="44:44">
      <c r="AR1381" s="53" t="s">
        <v>12470</v>
      </c>
    </row>
    <row r="1382" spans="44:44">
      <c r="AR1382" s="51" t="s">
        <v>12471</v>
      </c>
    </row>
    <row r="1383" spans="44:44">
      <c r="AR1383" s="53" t="s">
        <v>12472</v>
      </c>
    </row>
    <row r="1384" spans="44:44">
      <c r="AR1384" s="51" t="s">
        <v>12473</v>
      </c>
    </row>
    <row r="1385" spans="44:44">
      <c r="AR1385" s="53" t="s">
        <v>12474</v>
      </c>
    </row>
    <row r="1386" spans="44:44">
      <c r="AR1386" s="51" t="s">
        <v>12475</v>
      </c>
    </row>
    <row r="1387" spans="44:44">
      <c r="AR1387" s="53" t="s">
        <v>12476</v>
      </c>
    </row>
    <row r="1388" spans="44:44">
      <c r="AR1388" s="51" t="s">
        <v>12477</v>
      </c>
    </row>
    <row r="1389" spans="44:44">
      <c r="AR1389" s="53" t="s">
        <v>12478</v>
      </c>
    </row>
    <row r="1390" spans="44:44">
      <c r="AR1390" s="51" t="s">
        <v>12479</v>
      </c>
    </row>
    <row r="1391" spans="44:44">
      <c r="AR1391" s="53" t="s">
        <v>12480</v>
      </c>
    </row>
    <row r="1392" spans="44:44">
      <c r="AR1392" s="51" t="s">
        <v>12481</v>
      </c>
    </row>
    <row r="1393" spans="44:44">
      <c r="AR1393" s="53" t="s">
        <v>12482</v>
      </c>
    </row>
    <row r="1394" spans="44:44">
      <c r="AR1394" s="51" t="s">
        <v>12483</v>
      </c>
    </row>
    <row r="1395" spans="44:44">
      <c r="AR1395" s="53" t="s">
        <v>12484</v>
      </c>
    </row>
    <row r="1396" spans="44:44">
      <c r="AR1396" s="51" t="s">
        <v>12485</v>
      </c>
    </row>
    <row r="1397" spans="44:44">
      <c r="AR1397" s="53" t="s">
        <v>12486</v>
      </c>
    </row>
    <row r="1398" spans="44:44">
      <c r="AR1398" s="51" t="s">
        <v>12487</v>
      </c>
    </row>
    <row r="1399" spans="44:44">
      <c r="AR1399" s="53" t="s">
        <v>12488</v>
      </c>
    </row>
    <row r="1400" spans="44:44">
      <c r="AR1400" s="51" t="s">
        <v>12489</v>
      </c>
    </row>
    <row r="1401" spans="44:44">
      <c r="AR1401" s="53" t="s">
        <v>12490</v>
      </c>
    </row>
    <row r="1402" spans="44:44">
      <c r="AR1402" s="51" t="s">
        <v>12491</v>
      </c>
    </row>
    <row r="1403" spans="44:44">
      <c r="AR1403" s="53" t="s">
        <v>12492</v>
      </c>
    </row>
    <row r="1404" spans="44:44">
      <c r="AR1404" s="51" t="s">
        <v>12493</v>
      </c>
    </row>
    <row r="1405" spans="44:44">
      <c r="AR1405" s="53" t="s">
        <v>12494</v>
      </c>
    </row>
    <row r="1406" spans="44:44">
      <c r="AR1406" s="51" t="s">
        <v>12495</v>
      </c>
    </row>
    <row r="1407" spans="44:44">
      <c r="AR1407" s="53" t="s">
        <v>12496</v>
      </c>
    </row>
    <row r="1408" spans="44:44">
      <c r="AR1408" s="51" t="s">
        <v>12497</v>
      </c>
    </row>
    <row r="1409" spans="44:44">
      <c r="AR1409" s="53" t="s">
        <v>12498</v>
      </c>
    </row>
    <row r="1410" spans="44:44">
      <c r="AR1410" s="51" t="s">
        <v>12499</v>
      </c>
    </row>
    <row r="1411" spans="44:44">
      <c r="AR1411" s="53" t="s">
        <v>12500</v>
      </c>
    </row>
    <row r="1412" spans="44:44">
      <c r="AR1412" s="51" t="s">
        <v>12501</v>
      </c>
    </row>
    <row r="1413" spans="44:44">
      <c r="AR1413" s="53" t="s">
        <v>12502</v>
      </c>
    </row>
    <row r="1414" spans="44:44">
      <c r="AR1414" s="51" t="s">
        <v>12503</v>
      </c>
    </row>
    <row r="1415" spans="44:44">
      <c r="AR1415" s="53" t="s">
        <v>12504</v>
      </c>
    </row>
    <row r="1416" spans="44:44">
      <c r="AR1416" s="51" t="s">
        <v>12505</v>
      </c>
    </row>
    <row r="1417" spans="44:44">
      <c r="AR1417" s="53" t="s">
        <v>12506</v>
      </c>
    </row>
    <row r="1418" spans="44:44">
      <c r="AR1418" s="51" t="s">
        <v>12507</v>
      </c>
    </row>
    <row r="1419" spans="44:44">
      <c r="AR1419" s="53" t="s">
        <v>12508</v>
      </c>
    </row>
    <row r="1420" spans="44:44">
      <c r="AR1420" s="51" t="s">
        <v>12509</v>
      </c>
    </row>
    <row r="1421" spans="44:44">
      <c r="AR1421" s="53" t="s">
        <v>12510</v>
      </c>
    </row>
    <row r="1422" spans="44:44">
      <c r="AR1422" s="51" t="s">
        <v>12511</v>
      </c>
    </row>
    <row r="1423" spans="44:44">
      <c r="AR1423" s="53" t="s">
        <v>12512</v>
      </c>
    </row>
    <row r="1424" spans="44:44">
      <c r="AR1424" s="51" t="s">
        <v>12513</v>
      </c>
    </row>
    <row r="1425" spans="44:44">
      <c r="AR1425" s="53" t="s">
        <v>12514</v>
      </c>
    </row>
    <row r="1426" spans="44:44">
      <c r="AR1426" s="51" t="s">
        <v>12515</v>
      </c>
    </row>
    <row r="1427" spans="44:44">
      <c r="AR1427" s="53" t="s">
        <v>12516</v>
      </c>
    </row>
    <row r="1428" spans="44:44">
      <c r="AR1428" s="51" t="s">
        <v>12517</v>
      </c>
    </row>
    <row r="1429" spans="44:44">
      <c r="AR1429" s="53" t="s">
        <v>12518</v>
      </c>
    </row>
    <row r="1430" spans="44:44">
      <c r="AR1430" s="51" t="s">
        <v>12519</v>
      </c>
    </row>
    <row r="1431" spans="44:44">
      <c r="AR1431" s="53" t="s">
        <v>12520</v>
      </c>
    </row>
    <row r="1432" spans="44:44">
      <c r="AR1432" s="51" t="s">
        <v>12521</v>
      </c>
    </row>
    <row r="1433" spans="44:44">
      <c r="AR1433" s="53" t="s">
        <v>12522</v>
      </c>
    </row>
    <row r="1434" spans="44:44">
      <c r="AR1434" s="51" t="s">
        <v>12523</v>
      </c>
    </row>
    <row r="1435" spans="44:44">
      <c r="AR1435" s="53" t="s">
        <v>12524</v>
      </c>
    </row>
    <row r="1436" spans="44:44">
      <c r="AR1436" s="51" t="s">
        <v>12525</v>
      </c>
    </row>
    <row r="1437" spans="44:44">
      <c r="AR1437" s="53" t="s">
        <v>12526</v>
      </c>
    </row>
    <row r="1438" spans="44:44">
      <c r="AR1438" s="51" t="s">
        <v>12527</v>
      </c>
    </row>
    <row r="1439" spans="44:44">
      <c r="AR1439" s="53" t="s">
        <v>12528</v>
      </c>
    </row>
    <row r="1440" spans="44:44">
      <c r="AR1440" s="51" t="s">
        <v>12529</v>
      </c>
    </row>
    <row r="1441" spans="44:44">
      <c r="AR1441" s="53" t="s">
        <v>12530</v>
      </c>
    </row>
    <row r="1442" spans="44:44">
      <c r="AR1442" s="51" t="s">
        <v>12531</v>
      </c>
    </row>
    <row r="1443" spans="44:44">
      <c r="AR1443" s="53" t="s">
        <v>12532</v>
      </c>
    </row>
    <row r="1444" spans="44:44">
      <c r="AR1444" s="51" t="s">
        <v>12533</v>
      </c>
    </row>
    <row r="1445" spans="44:44">
      <c r="AR1445" s="53" t="s">
        <v>12534</v>
      </c>
    </row>
    <row r="1446" spans="44:44">
      <c r="AR1446" s="51" t="s">
        <v>12535</v>
      </c>
    </row>
    <row r="1447" spans="44:44">
      <c r="AR1447" s="53" t="s">
        <v>12536</v>
      </c>
    </row>
    <row r="1448" spans="44:44">
      <c r="AR1448" s="51" t="s">
        <v>12537</v>
      </c>
    </row>
    <row r="1449" spans="44:44">
      <c r="AR1449" s="53" t="s">
        <v>12538</v>
      </c>
    </row>
    <row r="1450" spans="44:44">
      <c r="AR1450" s="51" t="s">
        <v>12539</v>
      </c>
    </row>
    <row r="1451" spans="44:44">
      <c r="AR1451" s="53" t="s">
        <v>12540</v>
      </c>
    </row>
    <row r="1452" spans="44:44">
      <c r="AR1452" s="51" t="s">
        <v>12541</v>
      </c>
    </row>
    <row r="1453" spans="44:44">
      <c r="AR1453" s="53" t="s">
        <v>12542</v>
      </c>
    </row>
    <row r="1454" spans="44:44">
      <c r="AR1454" s="51" t="s">
        <v>12543</v>
      </c>
    </row>
    <row r="1455" spans="44:44">
      <c r="AR1455" s="53" t="s">
        <v>12544</v>
      </c>
    </row>
    <row r="1456" spans="44:44">
      <c r="AR1456" s="51" t="s">
        <v>12545</v>
      </c>
    </row>
    <row r="1457" spans="44:44">
      <c r="AR1457" s="53" t="s">
        <v>12546</v>
      </c>
    </row>
    <row r="1458" spans="44:44">
      <c r="AR1458" s="51" t="s">
        <v>12547</v>
      </c>
    </row>
    <row r="1459" spans="44:44">
      <c r="AR1459" s="53" t="s">
        <v>12548</v>
      </c>
    </row>
    <row r="1460" spans="44:44">
      <c r="AR1460" s="51" t="s">
        <v>12549</v>
      </c>
    </row>
    <row r="1461" spans="44:44">
      <c r="AR1461" s="53" t="s">
        <v>12550</v>
      </c>
    </row>
    <row r="1462" spans="44:44">
      <c r="AR1462" s="51" t="s">
        <v>12551</v>
      </c>
    </row>
    <row r="1463" spans="44:44">
      <c r="AR1463" s="53" t="s">
        <v>12552</v>
      </c>
    </row>
    <row r="1464" spans="44:44">
      <c r="AR1464" s="51" t="s">
        <v>12553</v>
      </c>
    </row>
    <row r="1465" spans="44:44">
      <c r="AR1465" s="53" t="s">
        <v>12554</v>
      </c>
    </row>
    <row r="1466" spans="44:44">
      <c r="AR1466" s="51" t="s">
        <v>12555</v>
      </c>
    </row>
    <row r="1467" spans="44:44">
      <c r="AR1467" s="53" t="s">
        <v>12556</v>
      </c>
    </row>
    <row r="1468" spans="44:44">
      <c r="AR1468" s="51" t="s">
        <v>12557</v>
      </c>
    </row>
    <row r="1469" spans="44:44">
      <c r="AR1469" s="53" t="s">
        <v>12558</v>
      </c>
    </row>
    <row r="1470" spans="44:44">
      <c r="AR1470" s="51" t="s">
        <v>12559</v>
      </c>
    </row>
    <row r="1471" spans="44:44">
      <c r="AR1471" s="53" t="s">
        <v>12560</v>
      </c>
    </row>
    <row r="1472" spans="44:44">
      <c r="AR1472" s="51" t="s">
        <v>12561</v>
      </c>
    </row>
    <row r="1473" spans="44:44">
      <c r="AR1473" s="53" t="s">
        <v>12562</v>
      </c>
    </row>
    <row r="1474" spans="44:44">
      <c r="AR1474" s="51" t="s">
        <v>12563</v>
      </c>
    </row>
    <row r="1475" spans="44:44">
      <c r="AR1475" s="53" t="s">
        <v>12564</v>
      </c>
    </row>
    <row r="1476" spans="44:44">
      <c r="AR1476" s="51" t="s">
        <v>12565</v>
      </c>
    </row>
    <row r="1477" spans="44:44">
      <c r="AR1477" s="53" t="s">
        <v>12566</v>
      </c>
    </row>
    <row r="1478" spans="44:44">
      <c r="AR1478" s="51" t="s">
        <v>12567</v>
      </c>
    </row>
    <row r="1479" spans="44:44">
      <c r="AR1479" s="53" t="s">
        <v>12568</v>
      </c>
    </row>
    <row r="1480" spans="44:44">
      <c r="AR1480" s="51" t="s">
        <v>12569</v>
      </c>
    </row>
    <row r="1481" spans="44:44">
      <c r="AR1481" s="53" t="s">
        <v>12570</v>
      </c>
    </row>
    <row r="1482" spans="44:44">
      <c r="AR1482" s="51" t="s">
        <v>12571</v>
      </c>
    </row>
    <row r="1483" spans="44:44">
      <c r="AR1483" s="53" t="s">
        <v>12572</v>
      </c>
    </row>
    <row r="1484" spans="44:44">
      <c r="AR1484" s="51" t="s">
        <v>12572</v>
      </c>
    </row>
    <row r="1485" spans="44:44">
      <c r="AR1485" s="53" t="s">
        <v>12572</v>
      </c>
    </row>
    <row r="1486" spans="44:44">
      <c r="AR1486" s="51" t="s">
        <v>12573</v>
      </c>
    </row>
    <row r="1487" spans="44:44">
      <c r="AR1487" s="53" t="s">
        <v>12574</v>
      </c>
    </row>
    <row r="1488" spans="44:44">
      <c r="AR1488" s="51" t="s">
        <v>12575</v>
      </c>
    </row>
    <row r="1489" spans="44:44">
      <c r="AR1489" s="53" t="s">
        <v>12576</v>
      </c>
    </row>
    <row r="1490" spans="44:44">
      <c r="AR1490" s="51" t="s">
        <v>12577</v>
      </c>
    </row>
    <row r="1491" spans="44:44">
      <c r="AR1491" s="53" t="s">
        <v>12578</v>
      </c>
    </row>
    <row r="1492" spans="44:44">
      <c r="AR1492" s="51" t="s">
        <v>12579</v>
      </c>
    </row>
    <row r="1493" spans="44:44">
      <c r="AR1493" s="53" t="s">
        <v>12580</v>
      </c>
    </row>
    <row r="1494" spans="44:44">
      <c r="AR1494" s="51" t="s">
        <v>12581</v>
      </c>
    </row>
    <row r="1495" spans="44:44">
      <c r="AR1495" s="53" t="s">
        <v>12582</v>
      </c>
    </row>
    <row r="1496" spans="44:44">
      <c r="AR1496" s="51" t="s">
        <v>12583</v>
      </c>
    </row>
    <row r="1497" spans="44:44">
      <c r="AR1497" s="53" t="s">
        <v>12584</v>
      </c>
    </row>
    <row r="1498" spans="44:44">
      <c r="AR1498" s="51" t="s">
        <v>12585</v>
      </c>
    </row>
    <row r="1499" spans="44:44">
      <c r="AR1499" s="53" t="s">
        <v>12586</v>
      </c>
    </row>
    <row r="1500" spans="44:44">
      <c r="AR1500" s="51" t="s">
        <v>12587</v>
      </c>
    </row>
    <row r="1501" spans="44:44">
      <c r="AR1501" s="53" t="s">
        <v>12588</v>
      </c>
    </row>
    <row r="1502" spans="44:44">
      <c r="AR1502" s="51" t="s">
        <v>12589</v>
      </c>
    </row>
    <row r="1503" spans="44:44">
      <c r="AR1503" s="53" t="s">
        <v>12590</v>
      </c>
    </row>
    <row r="1504" spans="44:44">
      <c r="AR1504" s="51" t="s">
        <v>12591</v>
      </c>
    </row>
    <row r="1505" spans="44:44">
      <c r="AR1505" s="53" t="s">
        <v>12592</v>
      </c>
    </row>
    <row r="1506" spans="44:44">
      <c r="AR1506" s="51" t="s">
        <v>12593</v>
      </c>
    </row>
    <row r="1507" spans="44:44">
      <c r="AR1507" s="53" t="s">
        <v>12594</v>
      </c>
    </row>
    <row r="1508" spans="44:44">
      <c r="AR1508" s="51" t="s">
        <v>12595</v>
      </c>
    </row>
    <row r="1509" spans="44:44">
      <c r="AR1509" s="53" t="s">
        <v>12596</v>
      </c>
    </row>
    <row r="1510" spans="44:44">
      <c r="AR1510" s="51" t="s">
        <v>12597</v>
      </c>
    </row>
    <row r="1511" spans="44:44">
      <c r="AR1511" s="53" t="s">
        <v>12598</v>
      </c>
    </row>
    <row r="1512" spans="44:44">
      <c r="AR1512" s="51" t="s">
        <v>12599</v>
      </c>
    </row>
    <row r="1513" spans="44:44">
      <c r="AR1513" s="53" t="s">
        <v>12600</v>
      </c>
    </row>
    <row r="1514" spans="44:44">
      <c r="AR1514" s="51" t="s">
        <v>12601</v>
      </c>
    </row>
    <row r="1515" spans="44:44">
      <c r="AR1515" s="53" t="s">
        <v>12602</v>
      </c>
    </row>
    <row r="1516" spans="44:44">
      <c r="AR1516" s="51" t="s">
        <v>12603</v>
      </c>
    </row>
    <row r="1517" spans="44:44">
      <c r="AR1517" s="53" t="s">
        <v>12604</v>
      </c>
    </row>
    <row r="1518" spans="44:44">
      <c r="AR1518" s="51" t="s">
        <v>12605</v>
      </c>
    </row>
    <row r="1519" spans="44:44">
      <c r="AR1519" s="53" t="s">
        <v>12606</v>
      </c>
    </row>
    <row r="1520" spans="44:44">
      <c r="AR1520" s="51" t="s">
        <v>12607</v>
      </c>
    </row>
    <row r="1521" spans="44:44">
      <c r="AR1521" s="53" t="s">
        <v>12608</v>
      </c>
    </row>
    <row r="1522" spans="44:44">
      <c r="AR1522" s="51" t="s">
        <v>12609</v>
      </c>
    </row>
    <row r="1523" spans="44:44">
      <c r="AR1523" s="53" t="s">
        <v>10647</v>
      </c>
    </row>
    <row r="1524" spans="44:44">
      <c r="AR1524" s="51" t="s">
        <v>12610</v>
      </c>
    </row>
    <row r="1525" spans="44:44">
      <c r="AR1525" s="53" t="s">
        <v>12611</v>
      </c>
    </row>
    <row r="1526" spans="44:44">
      <c r="AR1526" s="51" t="s">
        <v>12612</v>
      </c>
    </row>
    <row r="1527" spans="44:44">
      <c r="AR1527" s="53" t="s">
        <v>12613</v>
      </c>
    </row>
    <row r="1528" spans="44:44">
      <c r="AR1528" s="51" t="s">
        <v>12614</v>
      </c>
    </row>
    <row r="1529" spans="44:44">
      <c r="AR1529" s="53" t="s">
        <v>12615</v>
      </c>
    </row>
    <row r="1530" spans="44:44">
      <c r="AR1530" s="51" t="s">
        <v>12616</v>
      </c>
    </row>
    <row r="1531" spans="44:44">
      <c r="AR1531" s="53" t="s">
        <v>12617</v>
      </c>
    </row>
    <row r="1532" spans="44:44">
      <c r="AR1532" s="51" t="s">
        <v>12618</v>
      </c>
    </row>
    <row r="1533" spans="44:44">
      <c r="AR1533" s="53" t="s">
        <v>12619</v>
      </c>
    </row>
    <row r="1534" spans="44:44">
      <c r="AR1534" s="51" t="s">
        <v>12619</v>
      </c>
    </row>
    <row r="1535" spans="44:44">
      <c r="AR1535" s="53" t="s">
        <v>12620</v>
      </c>
    </row>
    <row r="1536" spans="44:44">
      <c r="AR1536" s="51" t="s">
        <v>12621</v>
      </c>
    </row>
    <row r="1537" spans="44:44">
      <c r="AR1537" s="53" t="s">
        <v>12622</v>
      </c>
    </row>
    <row r="1538" spans="44:44">
      <c r="AR1538" s="51" t="s">
        <v>12623</v>
      </c>
    </row>
    <row r="1539" spans="44:44">
      <c r="AR1539" s="53" t="s">
        <v>12624</v>
      </c>
    </row>
    <row r="1540" spans="44:44">
      <c r="AR1540" s="51" t="s">
        <v>12625</v>
      </c>
    </row>
    <row r="1541" spans="44:44">
      <c r="AR1541" s="53" t="s">
        <v>12626</v>
      </c>
    </row>
    <row r="1542" spans="44:44">
      <c r="AR1542" s="51" t="s">
        <v>12627</v>
      </c>
    </row>
    <row r="1543" spans="44:44">
      <c r="AR1543" s="53" t="s">
        <v>12628</v>
      </c>
    </row>
    <row r="1544" spans="44:44">
      <c r="AR1544" s="51" t="s">
        <v>12629</v>
      </c>
    </row>
    <row r="1545" spans="44:44">
      <c r="AR1545" s="53" t="s">
        <v>12630</v>
      </c>
    </row>
    <row r="1546" spans="44:44">
      <c r="AR1546" s="51" t="s">
        <v>12631</v>
      </c>
    </row>
    <row r="1547" spans="44:44">
      <c r="AR1547" s="53" t="s">
        <v>12632</v>
      </c>
    </row>
    <row r="1548" spans="44:44">
      <c r="AR1548" s="51" t="s">
        <v>12633</v>
      </c>
    </row>
    <row r="1549" spans="44:44">
      <c r="AR1549" s="53" t="s">
        <v>12634</v>
      </c>
    </row>
    <row r="1550" spans="44:44">
      <c r="AR1550" s="51" t="s">
        <v>12635</v>
      </c>
    </row>
    <row r="1551" spans="44:44">
      <c r="AR1551" s="53" t="s">
        <v>12636</v>
      </c>
    </row>
    <row r="1552" spans="44:44">
      <c r="AR1552" s="51" t="s">
        <v>12637</v>
      </c>
    </row>
    <row r="1553" spans="44:44">
      <c r="AR1553" s="53" t="s">
        <v>12638</v>
      </c>
    </row>
    <row r="1554" spans="44:44">
      <c r="AR1554" s="51" t="s">
        <v>12639</v>
      </c>
    </row>
    <row r="1555" spans="44:44">
      <c r="AR1555" s="53" t="s">
        <v>12640</v>
      </c>
    </row>
    <row r="1556" spans="44:44">
      <c r="AR1556" s="51" t="s">
        <v>12641</v>
      </c>
    </row>
    <row r="1557" spans="44:44">
      <c r="AR1557" s="53" t="s">
        <v>12642</v>
      </c>
    </row>
    <row r="1558" spans="44:44">
      <c r="AR1558" s="51" t="s">
        <v>12643</v>
      </c>
    </row>
    <row r="1559" spans="44:44">
      <c r="AR1559" s="53" t="s">
        <v>12644</v>
      </c>
    </row>
    <row r="1560" spans="44:44">
      <c r="AR1560" s="51" t="s">
        <v>12645</v>
      </c>
    </row>
    <row r="1561" spans="44:44">
      <c r="AR1561" s="53" t="s">
        <v>12646</v>
      </c>
    </row>
    <row r="1562" spans="44:44">
      <c r="AR1562" s="51" t="s">
        <v>12647</v>
      </c>
    </row>
    <row r="1563" spans="44:44">
      <c r="AR1563" s="53" t="s">
        <v>12648</v>
      </c>
    </row>
    <row r="1564" spans="44:44">
      <c r="AR1564" s="51" t="s">
        <v>12649</v>
      </c>
    </row>
    <row r="1565" spans="44:44">
      <c r="AR1565" s="53" t="s">
        <v>12650</v>
      </c>
    </row>
    <row r="1566" spans="44:44">
      <c r="AR1566" s="51" t="s">
        <v>12651</v>
      </c>
    </row>
    <row r="1567" spans="44:44">
      <c r="AR1567" s="53" t="s">
        <v>12652</v>
      </c>
    </row>
    <row r="1568" spans="44:44">
      <c r="AR1568" s="51" t="s">
        <v>12653</v>
      </c>
    </row>
    <row r="1569" spans="44:44">
      <c r="AR1569" s="53" t="s">
        <v>12654</v>
      </c>
    </row>
    <row r="1570" spans="44:44">
      <c r="AR1570" s="51" t="s">
        <v>12655</v>
      </c>
    </row>
    <row r="1571" spans="44:44">
      <c r="AR1571" s="53" t="s">
        <v>12656</v>
      </c>
    </row>
    <row r="1572" spans="44:44">
      <c r="AR1572" s="51" t="s">
        <v>12657</v>
      </c>
    </row>
    <row r="1573" spans="44:44">
      <c r="AR1573" s="53" t="s">
        <v>12658</v>
      </c>
    </row>
    <row r="1574" spans="44:44">
      <c r="AR1574" s="51" t="s">
        <v>12659</v>
      </c>
    </row>
    <row r="1575" spans="44:44">
      <c r="AR1575" s="53" t="s">
        <v>12660</v>
      </c>
    </row>
    <row r="1576" spans="44:44">
      <c r="AR1576" s="51" t="s">
        <v>12661</v>
      </c>
    </row>
    <row r="1577" spans="44:44">
      <c r="AR1577" s="53" t="s">
        <v>12662</v>
      </c>
    </row>
    <row r="1578" spans="44:44">
      <c r="AR1578" s="51" t="s">
        <v>12663</v>
      </c>
    </row>
    <row r="1579" spans="44:44">
      <c r="AR1579" s="53" t="s">
        <v>12664</v>
      </c>
    </row>
    <row r="1580" spans="44:44">
      <c r="AR1580" s="51" t="s">
        <v>12665</v>
      </c>
    </row>
    <row r="1581" spans="44:44">
      <c r="AR1581" s="53" t="s">
        <v>12666</v>
      </c>
    </row>
    <row r="1582" spans="44:44">
      <c r="AR1582" s="51" t="s">
        <v>12667</v>
      </c>
    </row>
    <row r="1583" spans="44:44">
      <c r="AR1583" s="53" t="s">
        <v>12668</v>
      </c>
    </row>
    <row r="1584" spans="44:44">
      <c r="AR1584" s="51" t="s">
        <v>12669</v>
      </c>
    </row>
    <row r="1585" spans="44:44">
      <c r="AR1585" s="53" t="s">
        <v>12670</v>
      </c>
    </row>
    <row r="1586" spans="44:44">
      <c r="AR1586" s="51" t="s">
        <v>12671</v>
      </c>
    </row>
    <row r="1587" spans="44:44">
      <c r="AR1587" s="53" t="s">
        <v>12672</v>
      </c>
    </row>
    <row r="1588" spans="44:44">
      <c r="AR1588" s="51" t="s">
        <v>12673</v>
      </c>
    </row>
    <row r="1589" spans="44:44">
      <c r="AR1589" s="53" t="s">
        <v>12674</v>
      </c>
    </row>
    <row r="1590" spans="44:44">
      <c r="AR1590" s="51" t="s">
        <v>12675</v>
      </c>
    </row>
    <row r="1591" spans="44:44">
      <c r="AR1591" s="53" t="s">
        <v>12676</v>
      </c>
    </row>
    <row r="1592" spans="44:44">
      <c r="AR1592" s="51" t="s">
        <v>12677</v>
      </c>
    </row>
    <row r="1593" spans="44:44">
      <c r="AR1593" s="53" t="s">
        <v>12678</v>
      </c>
    </row>
    <row r="1594" spans="44:44">
      <c r="AR1594" s="51" t="s">
        <v>12679</v>
      </c>
    </row>
    <row r="1595" spans="44:44">
      <c r="AR1595" s="53" t="s">
        <v>12680</v>
      </c>
    </row>
    <row r="1596" spans="44:44">
      <c r="AR1596" s="51" t="s">
        <v>12681</v>
      </c>
    </row>
    <row r="1597" spans="44:44">
      <c r="AR1597" s="53" t="s">
        <v>12682</v>
      </c>
    </row>
    <row r="1598" spans="44:44">
      <c r="AR1598" s="51" t="s">
        <v>12683</v>
      </c>
    </row>
    <row r="1599" spans="44:44">
      <c r="AR1599" s="53" t="s">
        <v>12684</v>
      </c>
    </row>
    <row r="1600" spans="44:44">
      <c r="AR1600" s="51" t="s">
        <v>12685</v>
      </c>
    </row>
    <row r="1601" spans="44:44">
      <c r="AR1601" s="53" t="s">
        <v>12686</v>
      </c>
    </row>
    <row r="1602" spans="44:44">
      <c r="AR1602" s="51" t="s">
        <v>12687</v>
      </c>
    </row>
    <row r="1603" spans="44:44">
      <c r="AR1603" s="53" t="s">
        <v>12688</v>
      </c>
    </row>
    <row r="1604" spans="44:44">
      <c r="AR1604" s="51" t="s">
        <v>12689</v>
      </c>
    </row>
    <row r="1605" spans="44:44">
      <c r="AR1605" s="53" t="s">
        <v>12690</v>
      </c>
    </row>
    <row r="1606" spans="44:44">
      <c r="AR1606" s="51" t="s">
        <v>12691</v>
      </c>
    </row>
    <row r="1607" spans="44:44">
      <c r="AR1607" s="53" t="s">
        <v>12692</v>
      </c>
    </row>
    <row r="1608" spans="44:44">
      <c r="AR1608" s="51" t="s">
        <v>12693</v>
      </c>
    </row>
    <row r="1609" spans="44:44">
      <c r="AR1609" s="53" t="s">
        <v>12694</v>
      </c>
    </row>
    <row r="1610" spans="44:44">
      <c r="AR1610" s="51" t="s">
        <v>12695</v>
      </c>
    </row>
    <row r="1611" spans="44:44">
      <c r="AR1611" s="53" t="s">
        <v>12696</v>
      </c>
    </row>
    <row r="1612" spans="44:44">
      <c r="AR1612" s="51" t="s">
        <v>12697</v>
      </c>
    </row>
    <row r="1613" spans="44:44">
      <c r="AR1613" s="53" t="s">
        <v>12698</v>
      </c>
    </row>
    <row r="1614" spans="44:44">
      <c r="AR1614" s="51" t="s">
        <v>12699</v>
      </c>
    </row>
    <row r="1615" spans="44:44">
      <c r="AR1615" s="53" t="s">
        <v>12700</v>
      </c>
    </row>
    <row r="1616" spans="44:44">
      <c r="AR1616" s="51" t="s">
        <v>12701</v>
      </c>
    </row>
    <row r="1617" spans="44:44">
      <c r="AR1617" s="53" t="s">
        <v>12702</v>
      </c>
    </row>
    <row r="1618" spans="44:44">
      <c r="AR1618" s="51" t="s">
        <v>12703</v>
      </c>
    </row>
    <row r="1619" spans="44:44">
      <c r="AR1619" s="53" t="s">
        <v>12703</v>
      </c>
    </row>
    <row r="1620" spans="44:44">
      <c r="AR1620" s="51" t="s">
        <v>12704</v>
      </c>
    </row>
    <row r="1621" spans="44:44">
      <c r="AR1621" s="53" t="s">
        <v>12705</v>
      </c>
    </row>
    <row r="1622" spans="44:44">
      <c r="AR1622" s="51" t="s">
        <v>12706</v>
      </c>
    </row>
    <row r="1623" spans="44:44">
      <c r="AR1623" s="53" t="s">
        <v>12707</v>
      </c>
    </row>
    <row r="1624" spans="44:44">
      <c r="AR1624" s="51" t="s">
        <v>12708</v>
      </c>
    </row>
    <row r="1625" spans="44:44">
      <c r="AR1625" s="53" t="s">
        <v>12709</v>
      </c>
    </row>
    <row r="1626" spans="44:44">
      <c r="AR1626" s="51" t="s">
        <v>12710</v>
      </c>
    </row>
    <row r="1627" spans="44:44">
      <c r="AR1627" s="53" t="s">
        <v>12711</v>
      </c>
    </row>
    <row r="1628" spans="44:44">
      <c r="AR1628" s="51" t="s">
        <v>12712</v>
      </c>
    </row>
    <row r="1629" spans="44:44">
      <c r="AR1629" s="53" t="s">
        <v>12713</v>
      </c>
    </row>
    <row r="1630" spans="44:44">
      <c r="AR1630" s="51" t="s">
        <v>12714</v>
      </c>
    </row>
    <row r="1631" spans="44:44">
      <c r="AR1631" s="53" t="s">
        <v>12715</v>
      </c>
    </row>
    <row r="1632" spans="44:44">
      <c r="AR1632" s="51" t="s">
        <v>12716</v>
      </c>
    </row>
    <row r="1633" spans="44:44">
      <c r="AR1633" s="53" t="s">
        <v>12717</v>
      </c>
    </row>
    <row r="1634" spans="44:44">
      <c r="AR1634" s="51" t="s">
        <v>12718</v>
      </c>
    </row>
    <row r="1635" spans="44:44">
      <c r="AR1635" s="53" t="s">
        <v>12719</v>
      </c>
    </row>
    <row r="1636" spans="44:44">
      <c r="AR1636" s="51" t="s">
        <v>12720</v>
      </c>
    </row>
    <row r="1637" spans="44:44">
      <c r="AR1637" s="53" t="s">
        <v>12721</v>
      </c>
    </row>
    <row r="1638" spans="44:44">
      <c r="AR1638" s="51" t="s">
        <v>12722</v>
      </c>
    </row>
    <row r="1639" spans="44:44">
      <c r="AR1639" s="53" t="s">
        <v>12723</v>
      </c>
    </row>
    <row r="1640" spans="44:44">
      <c r="AR1640" s="51" t="s">
        <v>12724</v>
      </c>
    </row>
    <row r="1641" spans="44:44">
      <c r="AR1641" s="53" t="s">
        <v>12725</v>
      </c>
    </row>
    <row r="1642" spans="44:44">
      <c r="AR1642" s="51" t="s">
        <v>12726</v>
      </c>
    </row>
    <row r="1643" spans="44:44">
      <c r="AR1643" s="53" t="s">
        <v>12727</v>
      </c>
    </row>
    <row r="1644" spans="44:44">
      <c r="AR1644" s="51" t="s">
        <v>12728</v>
      </c>
    </row>
    <row r="1645" spans="44:44">
      <c r="AR1645" s="53" t="s">
        <v>12728</v>
      </c>
    </row>
    <row r="1646" spans="44:44">
      <c r="AR1646" s="51" t="s">
        <v>12729</v>
      </c>
    </row>
    <row r="1647" spans="44:44">
      <c r="AR1647" s="53" t="s">
        <v>12730</v>
      </c>
    </row>
    <row r="1648" spans="44:44">
      <c r="AR1648" s="51" t="s">
        <v>12731</v>
      </c>
    </row>
    <row r="1649" spans="44:44">
      <c r="AR1649" s="53" t="s">
        <v>12732</v>
      </c>
    </row>
    <row r="1650" spans="44:44">
      <c r="AR1650" s="51" t="s">
        <v>12733</v>
      </c>
    </row>
    <row r="1651" spans="44:44">
      <c r="AR1651" s="53" t="s">
        <v>12734</v>
      </c>
    </row>
    <row r="1652" spans="44:44">
      <c r="AR1652" s="51" t="s">
        <v>12735</v>
      </c>
    </row>
    <row r="1653" spans="44:44">
      <c r="AR1653" s="53" t="s">
        <v>12736</v>
      </c>
    </row>
    <row r="1654" spans="44:44">
      <c r="AR1654" s="51" t="s">
        <v>12737</v>
      </c>
    </row>
    <row r="1655" spans="44:44">
      <c r="AR1655" s="53" t="s">
        <v>12738</v>
      </c>
    </row>
    <row r="1656" spans="44:44">
      <c r="AR1656" s="51" t="s">
        <v>12739</v>
      </c>
    </row>
    <row r="1657" spans="44:44">
      <c r="AR1657" s="53" t="s">
        <v>12740</v>
      </c>
    </row>
    <row r="1658" spans="44:44">
      <c r="AR1658" s="51" t="s">
        <v>12741</v>
      </c>
    </row>
    <row r="1659" spans="44:44">
      <c r="AR1659" s="53" t="s">
        <v>12742</v>
      </c>
    </row>
    <row r="1660" spans="44:44">
      <c r="AR1660" s="51" t="s">
        <v>12743</v>
      </c>
    </row>
    <row r="1661" spans="44:44">
      <c r="AR1661" s="53" t="s">
        <v>12744</v>
      </c>
    </row>
    <row r="1662" spans="44:44">
      <c r="AR1662" s="51" t="s">
        <v>12745</v>
      </c>
    </row>
    <row r="1663" spans="44:44">
      <c r="AR1663" s="53" t="s">
        <v>12746</v>
      </c>
    </row>
    <row r="1664" spans="44:44">
      <c r="AR1664" s="51" t="s">
        <v>12747</v>
      </c>
    </row>
    <row r="1665" spans="44:44">
      <c r="AR1665" s="53" t="s">
        <v>12748</v>
      </c>
    </row>
    <row r="1666" spans="44:44">
      <c r="AR1666" s="51" t="s">
        <v>12749</v>
      </c>
    </row>
    <row r="1667" spans="44:44">
      <c r="AR1667" s="53" t="s">
        <v>12750</v>
      </c>
    </row>
    <row r="1668" spans="44:44">
      <c r="AR1668" s="51" t="s">
        <v>12751</v>
      </c>
    </row>
    <row r="1669" spans="44:44">
      <c r="AR1669" s="53" t="s">
        <v>12752</v>
      </c>
    </row>
    <row r="1670" spans="44:44">
      <c r="AR1670" s="51" t="s">
        <v>12753</v>
      </c>
    </row>
    <row r="1671" spans="44:44">
      <c r="AR1671" s="53" t="s">
        <v>12754</v>
      </c>
    </row>
    <row r="1672" spans="44:44">
      <c r="AR1672" s="51" t="s">
        <v>12754</v>
      </c>
    </row>
    <row r="1673" spans="44:44">
      <c r="AR1673" s="53" t="s">
        <v>12755</v>
      </c>
    </row>
    <row r="1674" spans="44:44">
      <c r="AR1674" s="51" t="s">
        <v>12756</v>
      </c>
    </row>
    <row r="1675" spans="44:44">
      <c r="AR1675" s="53" t="s">
        <v>12757</v>
      </c>
    </row>
    <row r="1676" spans="44:44">
      <c r="AR1676" s="51" t="s">
        <v>12758</v>
      </c>
    </row>
    <row r="1677" spans="44:44">
      <c r="AR1677" s="53" t="s">
        <v>12759</v>
      </c>
    </row>
    <row r="1678" spans="44:44">
      <c r="AR1678" s="51" t="s">
        <v>12760</v>
      </c>
    </row>
    <row r="1679" spans="44:44">
      <c r="AR1679" s="53" t="s">
        <v>12761</v>
      </c>
    </row>
    <row r="1680" spans="44:44">
      <c r="AR1680" s="51" t="s">
        <v>12762</v>
      </c>
    </row>
    <row r="1681" spans="44:44">
      <c r="AR1681" s="53" t="s">
        <v>12763</v>
      </c>
    </row>
    <row r="1682" spans="44:44">
      <c r="AR1682" s="51" t="s">
        <v>12764</v>
      </c>
    </row>
    <row r="1683" spans="44:44">
      <c r="AR1683" s="53" t="s">
        <v>12765</v>
      </c>
    </row>
    <row r="1684" spans="44:44">
      <c r="AR1684" s="51" t="s">
        <v>12766</v>
      </c>
    </row>
    <row r="1685" spans="44:44">
      <c r="AR1685" s="53" t="s">
        <v>12767</v>
      </c>
    </row>
    <row r="1686" spans="44:44">
      <c r="AR1686" s="51" t="s">
        <v>12768</v>
      </c>
    </row>
    <row r="1687" spans="44:44">
      <c r="AR1687" s="53" t="s">
        <v>12769</v>
      </c>
    </row>
    <row r="1688" spans="44:44">
      <c r="AR1688" s="51" t="s">
        <v>12770</v>
      </c>
    </row>
    <row r="1689" spans="44:44">
      <c r="AR1689" s="53" t="s">
        <v>12771</v>
      </c>
    </row>
    <row r="1690" spans="44:44">
      <c r="AR1690" s="51" t="s">
        <v>12772</v>
      </c>
    </row>
    <row r="1691" spans="44:44">
      <c r="AR1691" s="53" t="s">
        <v>12773</v>
      </c>
    </row>
    <row r="1692" spans="44:44">
      <c r="AR1692" s="51" t="s">
        <v>12774</v>
      </c>
    </row>
    <row r="1693" spans="44:44">
      <c r="AR1693" s="53" t="s">
        <v>12775</v>
      </c>
    </row>
    <row r="1694" spans="44:44">
      <c r="AR1694" s="51" t="s">
        <v>12776</v>
      </c>
    </row>
    <row r="1695" spans="44:44">
      <c r="AR1695" s="53" t="s">
        <v>12777</v>
      </c>
    </row>
    <row r="1696" spans="44:44">
      <c r="AR1696" s="51" t="s">
        <v>12778</v>
      </c>
    </row>
    <row r="1697" spans="44:44">
      <c r="AR1697" s="53" t="s">
        <v>12779</v>
      </c>
    </row>
    <row r="1698" spans="44:44">
      <c r="AR1698" s="51" t="s">
        <v>12779</v>
      </c>
    </row>
    <row r="1699" spans="44:44">
      <c r="AR1699" s="53" t="s">
        <v>12780</v>
      </c>
    </row>
    <row r="1700" spans="44:44">
      <c r="AR1700" s="51" t="s">
        <v>12781</v>
      </c>
    </row>
    <row r="1701" spans="44:44">
      <c r="AR1701" s="53" t="s">
        <v>12782</v>
      </c>
    </row>
    <row r="1702" spans="44:44">
      <c r="AR1702" s="51" t="s">
        <v>12783</v>
      </c>
    </row>
    <row r="1703" spans="44:44">
      <c r="AR1703" s="53" t="s">
        <v>11091</v>
      </c>
    </row>
    <row r="1704" spans="44:44">
      <c r="AR1704" s="51" t="s">
        <v>12784</v>
      </c>
    </row>
    <row r="1705" spans="44:44">
      <c r="AR1705" s="53" t="s">
        <v>12785</v>
      </c>
    </row>
    <row r="1706" spans="44:44">
      <c r="AR1706" s="51" t="s">
        <v>12786</v>
      </c>
    </row>
    <row r="1707" spans="44:44">
      <c r="AR1707" s="53" t="s">
        <v>12787</v>
      </c>
    </row>
    <row r="1708" spans="44:44">
      <c r="AR1708" s="51" t="s">
        <v>12788</v>
      </c>
    </row>
    <row r="1709" spans="44:44">
      <c r="AR1709" s="53" t="s">
        <v>12789</v>
      </c>
    </row>
    <row r="1710" spans="44:44">
      <c r="AR1710" s="51" t="s">
        <v>12790</v>
      </c>
    </row>
    <row r="1711" spans="44:44">
      <c r="AR1711" s="53" t="s">
        <v>12791</v>
      </c>
    </row>
    <row r="1712" spans="44:44">
      <c r="AR1712" s="51" t="s">
        <v>12792</v>
      </c>
    </row>
    <row r="1713" spans="44:44">
      <c r="AR1713" s="53" t="s">
        <v>12793</v>
      </c>
    </row>
    <row r="1714" spans="44:44">
      <c r="AR1714" s="51" t="s">
        <v>12794</v>
      </c>
    </row>
    <row r="1715" spans="44:44">
      <c r="AR1715" s="53" t="s">
        <v>12795</v>
      </c>
    </row>
    <row r="1716" spans="44:44">
      <c r="AR1716" s="51" t="s">
        <v>12796</v>
      </c>
    </row>
    <row r="1717" spans="44:44">
      <c r="AR1717" s="53" t="s">
        <v>12797</v>
      </c>
    </row>
    <row r="1718" spans="44:44">
      <c r="AR1718" s="51" t="s">
        <v>12798</v>
      </c>
    </row>
    <row r="1719" spans="44:44">
      <c r="AR1719" s="53" t="s">
        <v>12799</v>
      </c>
    </row>
    <row r="1720" spans="44:44">
      <c r="AR1720" s="51" t="s">
        <v>12800</v>
      </c>
    </row>
    <row r="1721" spans="44:44">
      <c r="AR1721" s="53" t="s">
        <v>12801</v>
      </c>
    </row>
    <row r="1722" spans="44:44">
      <c r="AR1722" s="51" t="s">
        <v>12801</v>
      </c>
    </row>
    <row r="1723" spans="44:44">
      <c r="AR1723" s="53" t="s">
        <v>12802</v>
      </c>
    </row>
    <row r="1724" spans="44:44">
      <c r="AR1724" s="51" t="s">
        <v>12803</v>
      </c>
    </row>
    <row r="1725" spans="44:44">
      <c r="AR1725" s="53" t="s">
        <v>12804</v>
      </c>
    </row>
    <row r="1726" spans="44:44">
      <c r="AR1726" s="51" t="s">
        <v>12805</v>
      </c>
    </row>
    <row r="1727" spans="44:44">
      <c r="AR1727" s="53" t="s">
        <v>12806</v>
      </c>
    </row>
    <row r="1728" spans="44:44">
      <c r="AR1728" s="51" t="s">
        <v>12807</v>
      </c>
    </row>
    <row r="1729" spans="44:44">
      <c r="AR1729" s="53" t="s">
        <v>12808</v>
      </c>
    </row>
    <row r="1730" spans="44:44">
      <c r="AR1730" s="51" t="s">
        <v>12809</v>
      </c>
    </row>
    <row r="1731" spans="44:44">
      <c r="AR1731" s="53" t="s">
        <v>12810</v>
      </c>
    </row>
    <row r="1732" spans="44:44">
      <c r="AR1732" s="51" t="s">
        <v>12811</v>
      </c>
    </row>
    <row r="1733" spans="44:44">
      <c r="AR1733" s="53" t="s">
        <v>12812</v>
      </c>
    </row>
    <row r="1734" spans="44:44">
      <c r="AR1734" s="51" t="s">
        <v>12813</v>
      </c>
    </row>
    <row r="1735" spans="44:44">
      <c r="AR1735" s="53" t="s">
        <v>12814</v>
      </c>
    </row>
    <row r="1736" spans="44:44">
      <c r="AR1736" s="51" t="s">
        <v>12815</v>
      </c>
    </row>
    <row r="1737" spans="44:44">
      <c r="AR1737" s="53" t="s">
        <v>12816</v>
      </c>
    </row>
    <row r="1738" spans="44:44">
      <c r="AR1738" s="51" t="s">
        <v>12817</v>
      </c>
    </row>
    <row r="1739" spans="44:44">
      <c r="AR1739" s="53" t="s">
        <v>12818</v>
      </c>
    </row>
    <row r="1740" spans="44:44">
      <c r="AR1740" s="51" t="s">
        <v>12819</v>
      </c>
    </row>
    <row r="1741" spans="44:44">
      <c r="AR1741" s="53" t="s">
        <v>12820</v>
      </c>
    </row>
    <row r="1742" spans="44:44">
      <c r="AR1742" s="51" t="s">
        <v>12821</v>
      </c>
    </row>
    <row r="1743" spans="44:44">
      <c r="AR1743" s="53" t="s">
        <v>12822</v>
      </c>
    </row>
    <row r="1744" spans="44:44">
      <c r="AR1744" s="51" t="s">
        <v>12823</v>
      </c>
    </row>
    <row r="1745" spans="44:44">
      <c r="AR1745" s="53" t="s">
        <v>12824</v>
      </c>
    </row>
    <row r="1746" spans="44:44">
      <c r="AR1746" s="51" t="s">
        <v>12825</v>
      </c>
    </row>
    <row r="1747" spans="44:44">
      <c r="AR1747" s="53" t="s">
        <v>12825</v>
      </c>
    </row>
    <row r="1748" spans="44:44">
      <c r="AR1748" s="51" t="s">
        <v>12826</v>
      </c>
    </row>
    <row r="1749" spans="44:44">
      <c r="AR1749" s="53" t="s">
        <v>12827</v>
      </c>
    </row>
    <row r="1750" spans="44:44">
      <c r="AR1750" s="51" t="s">
        <v>12828</v>
      </c>
    </row>
    <row r="1751" spans="44:44">
      <c r="AR1751" s="53" t="s">
        <v>12829</v>
      </c>
    </row>
    <row r="1752" spans="44:44">
      <c r="AR1752" s="51" t="s">
        <v>12830</v>
      </c>
    </row>
    <row r="1753" spans="44:44">
      <c r="AR1753" s="53" t="s">
        <v>12831</v>
      </c>
    </row>
    <row r="1754" spans="44:44">
      <c r="AR1754" s="51" t="s">
        <v>12832</v>
      </c>
    </row>
    <row r="1755" spans="44:44">
      <c r="AR1755" s="53" t="s">
        <v>12833</v>
      </c>
    </row>
    <row r="1756" spans="44:44">
      <c r="AR1756" s="51" t="s">
        <v>12834</v>
      </c>
    </row>
    <row r="1757" spans="44:44">
      <c r="AR1757" s="53" t="s">
        <v>12835</v>
      </c>
    </row>
    <row r="1758" spans="44:44">
      <c r="AR1758" s="51" t="s">
        <v>12836</v>
      </c>
    </row>
    <row r="1759" spans="44:44">
      <c r="AR1759" s="53" t="s">
        <v>12837</v>
      </c>
    </row>
    <row r="1760" spans="44:44">
      <c r="AR1760" s="51" t="s">
        <v>12838</v>
      </c>
    </row>
    <row r="1761" spans="44:44">
      <c r="AR1761" s="53" t="s">
        <v>12838</v>
      </c>
    </row>
    <row r="1762" spans="44:44">
      <c r="AR1762" s="51" t="s">
        <v>12839</v>
      </c>
    </row>
    <row r="1763" spans="44:44">
      <c r="AR1763" s="53" t="s">
        <v>12840</v>
      </c>
    </row>
    <row r="1764" spans="44:44">
      <c r="AR1764" s="51" t="s">
        <v>12841</v>
      </c>
    </row>
    <row r="1765" spans="44:44">
      <c r="AR1765" s="53" t="s">
        <v>12842</v>
      </c>
    </row>
    <row r="1766" spans="44:44">
      <c r="AR1766" s="51" t="s">
        <v>12843</v>
      </c>
    </row>
    <row r="1767" spans="44:44">
      <c r="AR1767" s="53" t="s">
        <v>12844</v>
      </c>
    </row>
    <row r="1768" spans="44:44">
      <c r="AR1768" s="51" t="s">
        <v>12845</v>
      </c>
    </row>
    <row r="1769" spans="44:44">
      <c r="AR1769" s="53" t="s">
        <v>12846</v>
      </c>
    </row>
    <row r="1770" spans="44:44">
      <c r="AR1770" s="51" t="s">
        <v>12847</v>
      </c>
    </row>
    <row r="1771" spans="44:44">
      <c r="AR1771" s="53" t="s">
        <v>12848</v>
      </c>
    </row>
    <row r="1772" spans="44:44">
      <c r="AR1772" s="51" t="s">
        <v>12849</v>
      </c>
    </row>
    <row r="1773" spans="44:44">
      <c r="AR1773" s="53" t="s">
        <v>12850</v>
      </c>
    </row>
    <row r="1774" spans="44:44">
      <c r="AR1774" s="51" t="s">
        <v>12851</v>
      </c>
    </row>
    <row r="1775" spans="44:44">
      <c r="AR1775" s="53" t="s">
        <v>12852</v>
      </c>
    </row>
    <row r="1776" spans="44:44">
      <c r="AR1776" s="51" t="s">
        <v>12853</v>
      </c>
    </row>
    <row r="1777" spans="44:44">
      <c r="AR1777" s="53" t="s">
        <v>12854</v>
      </c>
    </row>
    <row r="1778" spans="44:44">
      <c r="AR1778" s="51" t="s">
        <v>12855</v>
      </c>
    </row>
    <row r="1779" spans="44:44">
      <c r="AR1779" s="53" t="s">
        <v>12856</v>
      </c>
    </row>
    <row r="1780" spans="44:44">
      <c r="AR1780" s="51" t="s">
        <v>12857</v>
      </c>
    </row>
    <row r="1781" spans="44:44">
      <c r="AR1781" s="53" t="s">
        <v>12858</v>
      </c>
    </row>
    <row r="1782" spans="44:44">
      <c r="AR1782" s="51" t="s">
        <v>12859</v>
      </c>
    </row>
    <row r="1783" spans="44:44">
      <c r="AR1783" s="53" t="s">
        <v>12860</v>
      </c>
    </row>
    <row r="1784" spans="44:44">
      <c r="AR1784" s="51" t="s">
        <v>12861</v>
      </c>
    </row>
    <row r="1785" spans="44:44">
      <c r="AR1785" s="53" t="s">
        <v>12862</v>
      </c>
    </row>
    <row r="1786" spans="44:44">
      <c r="AR1786" s="51" t="s">
        <v>12863</v>
      </c>
    </row>
    <row r="1787" spans="44:44">
      <c r="AR1787" s="53" t="s">
        <v>12864</v>
      </c>
    </row>
    <row r="1788" spans="44:44">
      <c r="AR1788" s="51" t="s">
        <v>12865</v>
      </c>
    </row>
    <row r="1789" spans="44:44">
      <c r="AR1789" s="53" t="s">
        <v>12865</v>
      </c>
    </row>
    <row r="1790" spans="44:44">
      <c r="AR1790" s="51" t="s">
        <v>12866</v>
      </c>
    </row>
    <row r="1791" spans="44:44">
      <c r="AR1791" s="53" t="s">
        <v>12867</v>
      </c>
    </row>
    <row r="1792" spans="44:44">
      <c r="AR1792" s="51" t="s">
        <v>12868</v>
      </c>
    </row>
    <row r="1793" spans="44:44">
      <c r="AR1793" s="53" t="s">
        <v>12869</v>
      </c>
    </row>
    <row r="1794" spans="44:44">
      <c r="AR1794" s="51" t="s">
        <v>12870</v>
      </c>
    </row>
    <row r="1795" spans="44:44">
      <c r="AR1795" s="53" t="s">
        <v>12871</v>
      </c>
    </row>
    <row r="1796" spans="44:44">
      <c r="AR1796" s="51" t="s">
        <v>12872</v>
      </c>
    </row>
    <row r="1797" spans="44:44">
      <c r="AR1797" s="53" t="s">
        <v>12873</v>
      </c>
    </row>
    <row r="1798" spans="44:44">
      <c r="AR1798" s="51" t="s">
        <v>12874</v>
      </c>
    </row>
    <row r="1799" spans="44:44">
      <c r="AR1799" s="53" t="s">
        <v>12875</v>
      </c>
    </row>
    <row r="1800" spans="44:44">
      <c r="AR1800" s="51" t="s">
        <v>12876</v>
      </c>
    </row>
    <row r="1801" spans="44:44">
      <c r="AR1801" s="53" t="s">
        <v>12877</v>
      </c>
    </row>
    <row r="1802" spans="44:44">
      <c r="AR1802" s="51" t="s">
        <v>12878</v>
      </c>
    </row>
    <row r="1803" spans="44:44">
      <c r="AR1803" s="53" t="s">
        <v>12879</v>
      </c>
    </row>
    <row r="1804" spans="44:44">
      <c r="AR1804" s="51" t="s">
        <v>12879</v>
      </c>
    </row>
    <row r="1805" spans="44:44">
      <c r="AR1805" s="53" t="s">
        <v>12880</v>
      </c>
    </row>
    <row r="1806" spans="44:44">
      <c r="AR1806" s="51" t="s">
        <v>12881</v>
      </c>
    </row>
    <row r="1807" spans="44:44">
      <c r="AR1807" s="53" t="s">
        <v>12882</v>
      </c>
    </row>
    <row r="1808" spans="44:44">
      <c r="AR1808" s="51" t="s">
        <v>12883</v>
      </c>
    </row>
    <row r="1809" spans="44:44">
      <c r="AR1809" s="53" t="s">
        <v>12884</v>
      </c>
    </row>
    <row r="1810" spans="44:44">
      <c r="AR1810" s="51" t="s">
        <v>12885</v>
      </c>
    </row>
    <row r="1811" spans="44:44">
      <c r="AR1811" s="53" t="s">
        <v>12886</v>
      </c>
    </row>
    <row r="1812" spans="44:44">
      <c r="AR1812" s="51" t="s">
        <v>12887</v>
      </c>
    </row>
    <row r="1813" spans="44:44">
      <c r="AR1813" s="53" t="s">
        <v>12888</v>
      </c>
    </row>
    <row r="1814" spans="44:44">
      <c r="AR1814" s="51" t="s">
        <v>12889</v>
      </c>
    </row>
    <row r="1815" spans="44:44">
      <c r="AR1815" s="53" t="s">
        <v>12890</v>
      </c>
    </row>
    <row r="1816" spans="44:44">
      <c r="AR1816" s="51" t="s">
        <v>12891</v>
      </c>
    </row>
    <row r="1817" spans="44:44">
      <c r="AR1817" s="53" t="s">
        <v>12892</v>
      </c>
    </row>
    <row r="1818" spans="44:44">
      <c r="AR1818" s="51" t="s">
        <v>12893</v>
      </c>
    </row>
    <row r="1819" spans="44:44">
      <c r="AR1819" s="53" t="s">
        <v>12894</v>
      </c>
    </row>
    <row r="1820" spans="44:44">
      <c r="AR1820" s="51" t="s">
        <v>12895</v>
      </c>
    </row>
    <row r="1821" spans="44:44">
      <c r="AR1821" s="53" t="s">
        <v>12896</v>
      </c>
    </row>
    <row r="1822" spans="44:44">
      <c r="AR1822" s="51" t="s">
        <v>12897</v>
      </c>
    </row>
    <row r="1823" spans="44:44">
      <c r="AR1823" s="53" t="s">
        <v>12898</v>
      </c>
    </row>
    <row r="1824" spans="44:44">
      <c r="AR1824" s="51" t="s">
        <v>12899</v>
      </c>
    </row>
    <row r="1825" spans="44:44">
      <c r="AR1825" s="53" t="s">
        <v>12900</v>
      </c>
    </row>
    <row r="1826" spans="44:44">
      <c r="AR1826" s="51" t="s">
        <v>12900</v>
      </c>
    </row>
    <row r="1827" spans="44:44">
      <c r="AR1827" s="53" t="s">
        <v>12901</v>
      </c>
    </row>
    <row r="1828" spans="44:44">
      <c r="AR1828" s="51" t="s">
        <v>12902</v>
      </c>
    </row>
    <row r="1829" spans="44:44">
      <c r="AR1829" s="53" t="s">
        <v>12903</v>
      </c>
    </row>
    <row r="1830" spans="44:44">
      <c r="AR1830" s="51" t="s">
        <v>12904</v>
      </c>
    </row>
    <row r="1831" spans="44:44">
      <c r="AR1831" s="53" t="s">
        <v>12905</v>
      </c>
    </row>
    <row r="1832" spans="44:44">
      <c r="AR1832" s="51" t="s">
        <v>12906</v>
      </c>
    </row>
    <row r="1833" spans="44:44">
      <c r="AR1833" s="53" t="s">
        <v>12907</v>
      </c>
    </row>
    <row r="1834" spans="44:44">
      <c r="AR1834" s="51" t="s">
        <v>12908</v>
      </c>
    </row>
    <row r="1835" spans="44:44">
      <c r="AR1835" s="53" t="s">
        <v>12909</v>
      </c>
    </row>
    <row r="1836" spans="44:44">
      <c r="AR1836" s="51" t="s">
        <v>12910</v>
      </c>
    </row>
    <row r="1837" spans="44:44">
      <c r="AR1837" s="53" t="s">
        <v>12911</v>
      </c>
    </row>
    <row r="1838" spans="44:44">
      <c r="AR1838" s="51" t="s">
        <v>12912</v>
      </c>
    </row>
    <row r="1839" spans="44:44">
      <c r="AR1839" s="53" t="s">
        <v>12913</v>
      </c>
    </row>
    <row r="1840" spans="44:44">
      <c r="AR1840" s="51" t="s">
        <v>12914</v>
      </c>
    </row>
    <row r="1841" spans="44:44">
      <c r="AR1841" s="53" t="s">
        <v>12915</v>
      </c>
    </row>
    <row r="1842" spans="44:44">
      <c r="AR1842" s="51" t="s">
        <v>12916</v>
      </c>
    </row>
    <row r="1843" spans="44:44">
      <c r="AR1843" s="53" t="s">
        <v>12917</v>
      </c>
    </row>
    <row r="1844" spans="44:44">
      <c r="AR1844" s="51" t="s">
        <v>12918</v>
      </c>
    </row>
    <row r="1845" spans="44:44">
      <c r="AR1845" s="53" t="s">
        <v>12919</v>
      </c>
    </row>
    <row r="1846" spans="44:44">
      <c r="AR1846" s="51" t="s">
        <v>12920</v>
      </c>
    </row>
    <row r="1847" spans="44:44">
      <c r="AR1847" s="53" t="s">
        <v>12921</v>
      </c>
    </row>
    <row r="1848" spans="44:44">
      <c r="AR1848" s="51" t="s">
        <v>12922</v>
      </c>
    </row>
    <row r="1849" spans="44:44">
      <c r="AR1849" s="53" t="s">
        <v>12923</v>
      </c>
    </row>
    <row r="1850" spans="44:44">
      <c r="AR1850" s="51" t="s">
        <v>12924</v>
      </c>
    </row>
    <row r="1851" spans="44:44">
      <c r="AR1851" s="53" t="s">
        <v>12925</v>
      </c>
    </row>
    <row r="1852" spans="44:44">
      <c r="AR1852" s="51" t="s">
        <v>12926</v>
      </c>
    </row>
    <row r="1853" spans="44:44">
      <c r="AR1853" s="53" t="s">
        <v>12927</v>
      </c>
    </row>
    <row r="1854" spans="44:44">
      <c r="AR1854" s="51" t="s">
        <v>12928</v>
      </c>
    </row>
    <row r="1855" spans="44:44">
      <c r="AR1855" s="53" t="s">
        <v>12929</v>
      </c>
    </row>
    <row r="1856" spans="44:44">
      <c r="AR1856" s="51" t="s">
        <v>12930</v>
      </c>
    </row>
    <row r="1857" spans="44:44">
      <c r="AR1857" s="53" t="s">
        <v>12931</v>
      </c>
    </row>
    <row r="1858" spans="44:44">
      <c r="AR1858" s="51" t="s">
        <v>12932</v>
      </c>
    </row>
    <row r="1859" spans="44:44">
      <c r="AR1859" s="53" t="s">
        <v>12933</v>
      </c>
    </row>
    <row r="1860" spans="44:44">
      <c r="AR1860" s="51" t="s">
        <v>12934</v>
      </c>
    </row>
    <row r="1861" spans="44:44">
      <c r="AR1861" s="53" t="s">
        <v>12935</v>
      </c>
    </row>
    <row r="1862" spans="44:44">
      <c r="AR1862" s="51" t="s">
        <v>12936</v>
      </c>
    </row>
    <row r="1863" spans="44:44">
      <c r="AR1863" s="53" t="s">
        <v>12937</v>
      </c>
    </row>
    <row r="1864" spans="44:44">
      <c r="AR1864" s="51" t="s">
        <v>12938</v>
      </c>
    </row>
    <row r="1865" spans="44:44">
      <c r="AR1865" s="53" t="s">
        <v>12939</v>
      </c>
    </row>
    <row r="1866" spans="44:44">
      <c r="AR1866" s="51" t="s">
        <v>12940</v>
      </c>
    </row>
    <row r="1867" spans="44:44">
      <c r="AR1867" s="53" t="s">
        <v>12941</v>
      </c>
    </row>
    <row r="1868" spans="44:44">
      <c r="AR1868" s="51" t="s">
        <v>12942</v>
      </c>
    </row>
    <row r="1869" spans="44:44">
      <c r="AR1869" s="53" t="s">
        <v>12943</v>
      </c>
    </row>
    <row r="1870" spans="44:44">
      <c r="AR1870" s="51" t="s">
        <v>12944</v>
      </c>
    </row>
    <row r="1871" spans="44:44">
      <c r="AR1871" s="53" t="s">
        <v>12945</v>
      </c>
    </row>
    <row r="1872" spans="44:44">
      <c r="AR1872" s="51" t="s">
        <v>12946</v>
      </c>
    </row>
    <row r="1873" spans="44:44">
      <c r="AR1873" s="53" t="s">
        <v>12947</v>
      </c>
    </row>
    <row r="1874" spans="44:44">
      <c r="AR1874" s="51" t="s">
        <v>12948</v>
      </c>
    </row>
    <row r="1875" spans="44:44">
      <c r="AR1875" s="53" t="s">
        <v>12949</v>
      </c>
    </row>
    <row r="1876" spans="44:44">
      <c r="AR1876" s="51" t="s">
        <v>12950</v>
      </c>
    </row>
    <row r="1877" spans="44:44">
      <c r="AR1877" s="53" t="s">
        <v>12951</v>
      </c>
    </row>
    <row r="1878" spans="44:44">
      <c r="AR1878" s="51" t="s">
        <v>12952</v>
      </c>
    </row>
    <row r="1879" spans="44:44">
      <c r="AR1879" s="53" t="s">
        <v>12953</v>
      </c>
    </row>
    <row r="1880" spans="44:44">
      <c r="AR1880" s="51" t="s">
        <v>12954</v>
      </c>
    </row>
    <row r="1881" spans="44:44">
      <c r="AR1881" s="53" t="s">
        <v>12955</v>
      </c>
    </row>
    <row r="1882" spans="44:44">
      <c r="AR1882" s="51" t="s">
        <v>12956</v>
      </c>
    </row>
    <row r="1883" spans="44:44">
      <c r="AR1883" s="53" t="s">
        <v>12957</v>
      </c>
    </row>
    <row r="1884" spans="44:44">
      <c r="AR1884" s="51" t="s">
        <v>12958</v>
      </c>
    </row>
    <row r="1885" spans="44:44">
      <c r="AR1885" s="53" t="s">
        <v>12959</v>
      </c>
    </row>
    <row r="1886" spans="44:44">
      <c r="AR1886" s="51" t="s">
        <v>12960</v>
      </c>
    </row>
    <row r="1887" spans="44:44">
      <c r="AR1887" s="53" t="s">
        <v>12961</v>
      </c>
    </row>
    <row r="1888" spans="44:44">
      <c r="AR1888" s="51" t="s">
        <v>12962</v>
      </c>
    </row>
    <row r="1889" spans="44:44">
      <c r="AR1889" s="53" t="s">
        <v>12963</v>
      </c>
    </row>
    <row r="1890" spans="44:44">
      <c r="AR1890" s="51" t="s">
        <v>10980</v>
      </c>
    </row>
    <row r="1891" spans="44:44">
      <c r="AR1891" s="53" t="s">
        <v>12964</v>
      </c>
    </row>
    <row r="1892" spans="44:44">
      <c r="AR1892" s="51" t="s">
        <v>12965</v>
      </c>
    </row>
    <row r="1893" spans="44:44">
      <c r="AR1893" s="53" t="s">
        <v>12966</v>
      </c>
    </row>
    <row r="1894" spans="44:44">
      <c r="AR1894" s="51" t="s">
        <v>12967</v>
      </c>
    </row>
    <row r="1895" spans="44:44">
      <c r="AR1895" s="53" t="s">
        <v>12968</v>
      </c>
    </row>
    <row r="1896" spans="44:44">
      <c r="AR1896" s="51" t="s">
        <v>12969</v>
      </c>
    </row>
    <row r="1897" spans="44:44">
      <c r="AR1897" s="53" t="s">
        <v>12970</v>
      </c>
    </row>
    <row r="1898" spans="44:44">
      <c r="AR1898" s="51" t="s">
        <v>12971</v>
      </c>
    </row>
    <row r="1899" spans="44:44">
      <c r="AR1899" s="53" t="s">
        <v>12972</v>
      </c>
    </row>
    <row r="1900" spans="44:44">
      <c r="AR1900" s="51" t="s">
        <v>12972</v>
      </c>
    </row>
    <row r="1901" spans="44:44">
      <c r="AR1901" s="53" t="s">
        <v>12973</v>
      </c>
    </row>
    <row r="1902" spans="44:44">
      <c r="AR1902" s="51" t="s">
        <v>12974</v>
      </c>
    </row>
    <row r="1903" spans="44:44">
      <c r="AR1903" s="53" t="s">
        <v>12975</v>
      </c>
    </row>
    <row r="1904" spans="44:44">
      <c r="AR1904" s="51" t="s">
        <v>12976</v>
      </c>
    </row>
    <row r="1905" spans="44:44">
      <c r="AR1905" s="53" t="s">
        <v>12977</v>
      </c>
    </row>
    <row r="1906" spans="44:44">
      <c r="AR1906" s="51" t="s">
        <v>12978</v>
      </c>
    </row>
    <row r="1907" spans="44:44">
      <c r="AR1907" s="53" t="s">
        <v>12979</v>
      </c>
    </row>
    <row r="1908" spans="44:44">
      <c r="AR1908" s="51" t="s">
        <v>12980</v>
      </c>
    </row>
    <row r="1909" spans="44:44">
      <c r="AR1909" s="53" t="s">
        <v>12981</v>
      </c>
    </row>
    <row r="1910" spans="44:44">
      <c r="AR1910" s="51" t="s">
        <v>12982</v>
      </c>
    </row>
    <row r="1911" spans="44:44">
      <c r="AR1911" s="53" t="s">
        <v>12983</v>
      </c>
    </row>
    <row r="1912" spans="44:44">
      <c r="AR1912" s="51" t="s">
        <v>12984</v>
      </c>
    </row>
    <row r="1913" spans="44:44">
      <c r="AR1913" s="53" t="s">
        <v>12985</v>
      </c>
    </row>
    <row r="1914" spans="44:44">
      <c r="AR1914" s="51" t="s">
        <v>12986</v>
      </c>
    </row>
    <row r="1915" spans="44:44">
      <c r="AR1915" s="53" t="s">
        <v>12987</v>
      </c>
    </row>
    <row r="1916" spans="44:44">
      <c r="AR1916" s="51" t="s">
        <v>12988</v>
      </c>
    </row>
    <row r="1917" spans="44:44">
      <c r="AR1917" s="53" t="s">
        <v>12989</v>
      </c>
    </row>
    <row r="1918" spans="44:44">
      <c r="AR1918" s="51" t="s">
        <v>12990</v>
      </c>
    </row>
    <row r="1919" spans="44:44">
      <c r="AR1919" s="53" t="s">
        <v>12991</v>
      </c>
    </row>
    <row r="1920" spans="44:44">
      <c r="AR1920" s="51" t="s">
        <v>12992</v>
      </c>
    </row>
    <row r="1921" spans="44:44">
      <c r="AR1921" s="53" t="s">
        <v>12993</v>
      </c>
    </row>
    <row r="1922" spans="44:44">
      <c r="AR1922" s="51" t="s">
        <v>12994</v>
      </c>
    </row>
    <row r="1923" spans="44:44">
      <c r="AR1923" s="53" t="s">
        <v>10864</v>
      </c>
    </row>
    <row r="1924" spans="44:44">
      <c r="AR1924" s="51" t="s">
        <v>12995</v>
      </c>
    </row>
    <row r="1925" spans="44:44">
      <c r="AR1925" s="53" t="s">
        <v>12996</v>
      </c>
    </row>
    <row r="1926" spans="44:44">
      <c r="AR1926" s="51" t="s">
        <v>12997</v>
      </c>
    </row>
    <row r="1927" spans="44:44">
      <c r="AR1927" s="53" t="s">
        <v>12998</v>
      </c>
    </row>
    <row r="1928" spans="44:44">
      <c r="AR1928" s="51" t="s">
        <v>12999</v>
      </c>
    </row>
    <row r="1929" spans="44:44">
      <c r="AR1929" s="53" t="s">
        <v>13000</v>
      </c>
    </row>
    <row r="1930" spans="44:44">
      <c r="AR1930" s="51" t="s">
        <v>13001</v>
      </c>
    </row>
    <row r="1931" spans="44:44">
      <c r="AR1931" s="53" t="s">
        <v>13002</v>
      </c>
    </row>
    <row r="1932" spans="44:44">
      <c r="AR1932" s="51" t="s">
        <v>13003</v>
      </c>
    </row>
    <row r="1933" spans="44:44">
      <c r="AR1933" s="53" t="s">
        <v>13004</v>
      </c>
    </row>
    <row r="1934" spans="44:44">
      <c r="AR1934" s="51" t="s">
        <v>13005</v>
      </c>
    </row>
    <row r="1935" spans="44:44">
      <c r="AR1935" s="53" t="s">
        <v>13006</v>
      </c>
    </row>
    <row r="1936" spans="44:44">
      <c r="AR1936" s="51" t="s">
        <v>13007</v>
      </c>
    </row>
    <row r="1937" spans="44:44">
      <c r="AR1937" s="53" t="s">
        <v>13008</v>
      </c>
    </row>
    <row r="1938" spans="44:44">
      <c r="AR1938" s="51" t="s">
        <v>13009</v>
      </c>
    </row>
    <row r="1939" spans="44:44">
      <c r="AR1939" s="53" t="s">
        <v>13010</v>
      </c>
    </row>
    <row r="1940" spans="44:44">
      <c r="AR1940" s="51" t="s">
        <v>13011</v>
      </c>
    </row>
    <row r="1941" spans="44:44">
      <c r="AR1941" s="53" t="s">
        <v>13012</v>
      </c>
    </row>
    <row r="1942" spans="44:44">
      <c r="AR1942" s="51" t="s">
        <v>13013</v>
      </c>
    </row>
    <row r="1943" spans="44:44">
      <c r="AR1943" s="53" t="s">
        <v>13014</v>
      </c>
    </row>
    <row r="1944" spans="44:44">
      <c r="AR1944" s="51" t="s">
        <v>13015</v>
      </c>
    </row>
    <row r="1945" spans="44:44">
      <c r="AR1945" s="53" t="s">
        <v>13016</v>
      </c>
    </row>
    <row r="1946" spans="44:44">
      <c r="AR1946" s="51" t="s">
        <v>13017</v>
      </c>
    </row>
    <row r="1947" spans="44:44">
      <c r="AR1947" s="53" t="s">
        <v>13018</v>
      </c>
    </row>
    <row r="1948" spans="44:44">
      <c r="AR1948" s="51" t="s">
        <v>13019</v>
      </c>
    </row>
    <row r="1949" spans="44:44">
      <c r="AR1949" s="53" t="s">
        <v>13020</v>
      </c>
    </row>
    <row r="1950" spans="44:44">
      <c r="AR1950" s="51" t="s">
        <v>13021</v>
      </c>
    </row>
    <row r="1951" spans="44:44">
      <c r="AR1951" s="53" t="s">
        <v>13022</v>
      </c>
    </row>
    <row r="1952" spans="44:44">
      <c r="AR1952" s="51" t="s">
        <v>13023</v>
      </c>
    </row>
    <row r="1953" spans="44:44">
      <c r="AR1953" s="53" t="s">
        <v>13024</v>
      </c>
    </row>
    <row r="1954" spans="44:44">
      <c r="AR1954" s="51" t="s">
        <v>13025</v>
      </c>
    </row>
    <row r="1955" spans="44:44">
      <c r="AR1955" s="53" t="s">
        <v>13026</v>
      </c>
    </row>
    <row r="1956" spans="44:44">
      <c r="AR1956" s="51" t="s">
        <v>13027</v>
      </c>
    </row>
    <row r="1957" spans="44:44">
      <c r="AR1957" s="53" t="s">
        <v>13028</v>
      </c>
    </row>
    <row r="1958" spans="44:44">
      <c r="AR1958" s="51" t="s">
        <v>13029</v>
      </c>
    </row>
    <row r="1959" spans="44:44">
      <c r="AR1959" s="53" t="s">
        <v>13030</v>
      </c>
    </row>
    <row r="1960" spans="44:44">
      <c r="AR1960" s="51" t="s">
        <v>13031</v>
      </c>
    </row>
    <row r="1961" spans="44:44">
      <c r="AR1961" s="53" t="s">
        <v>13032</v>
      </c>
    </row>
    <row r="1962" spans="44:44">
      <c r="AR1962" s="51" t="s">
        <v>13033</v>
      </c>
    </row>
    <row r="1963" spans="44:44">
      <c r="AR1963" s="53" t="s">
        <v>13034</v>
      </c>
    </row>
    <row r="1964" spans="44:44">
      <c r="AR1964" s="51" t="s">
        <v>13035</v>
      </c>
    </row>
    <row r="1965" spans="44:44">
      <c r="AR1965" s="53" t="s">
        <v>13036</v>
      </c>
    </row>
    <row r="1966" spans="44:44">
      <c r="AR1966" s="51" t="s">
        <v>13037</v>
      </c>
    </row>
    <row r="1967" spans="44:44">
      <c r="AR1967" s="53" t="s">
        <v>13038</v>
      </c>
    </row>
    <row r="1968" spans="44:44">
      <c r="AR1968" s="51" t="s">
        <v>13039</v>
      </c>
    </row>
    <row r="1969" spans="44:44">
      <c r="AR1969" s="53" t="s">
        <v>13040</v>
      </c>
    </row>
    <row r="1970" spans="44:44">
      <c r="AR1970" s="51" t="s">
        <v>13041</v>
      </c>
    </row>
    <row r="1971" spans="44:44">
      <c r="AR1971" s="53" t="s">
        <v>13042</v>
      </c>
    </row>
    <row r="1972" spans="44:44">
      <c r="AR1972" s="51" t="s">
        <v>13043</v>
      </c>
    </row>
    <row r="1973" spans="44:44">
      <c r="AR1973" s="53" t="s">
        <v>13044</v>
      </c>
    </row>
    <row r="1974" spans="44:44">
      <c r="AR1974" s="51" t="s">
        <v>13045</v>
      </c>
    </row>
    <row r="1975" spans="44:44">
      <c r="AR1975" s="53" t="s">
        <v>13046</v>
      </c>
    </row>
    <row r="1976" spans="44:44">
      <c r="AR1976" s="51" t="s">
        <v>13047</v>
      </c>
    </row>
    <row r="1977" spans="44:44">
      <c r="AR1977" s="53" t="s">
        <v>13048</v>
      </c>
    </row>
    <row r="1978" spans="44:44">
      <c r="AR1978" s="51" t="s">
        <v>13049</v>
      </c>
    </row>
    <row r="1979" spans="44:44">
      <c r="AR1979" s="53" t="s">
        <v>10717</v>
      </c>
    </row>
    <row r="1980" spans="44:44">
      <c r="AR1980" s="51" t="s">
        <v>13050</v>
      </c>
    </row>
    <row r="1981" spans="44:44">
      <c r="AR1981" s="53" t="s">
        <v>13051</v>
      </c>
    </row>
    <row r="1982" spans="44:44">
      <c r="AR1982" s="51" t="s">
        <v>13051</v>
      </c>
    </row>
    <row r="1983" spans="44:44">
      <c r="AR1983" s="53" t="s">
        <v>13052</v>
      </c>
    </row>
    <row r="1984" spans="44:44">
      <c r="AR1984" s="51" t="s">
        <v>13053</v>
      </c>
    </row>
    <row r="1985" spans="44:44">
      <c r="AR1985" s="53" t="s">
        <v>13054</v>
      </c>
    </row>
    <row r="1986" spans="44:44">
      <c r="AR1986" s="51" t="s">
        <v>13055</v>
      </c>
    </row>
    <row r="1987" spans="44:44">
      <c r="AR1987" s="53" t="s">
        <v>13056</v>
      </c>
    </row>
    <row r="1988" spans="44:44">
      <c r="AR1988" s="51" t="s">
        <v>13057</v>
      </c>
    </row>
    <row r="1989" spans="44:44">
      <c r="AR1989" s="53" t="s">
        <v>13058</v>
      </c>
    </row>
    <row r="1990" spans="44:44">
      <c r="AR1990" s="51" t="s">
        <v>13059</v>
      </c>
    </row>
    <row r="1991" spans="44:44">
      <c r="AR1991" s="53" t="s">
        <v>13060</v>
      </c>
    </row>
    <row r="1992" spans="44:44">
      <c r="AR1992" s="51" t="s">
        <v>13061</v>
      </c>
    </row>
    <row r="1993" spans="44:44">
      <c r="AR1993" s="53" t="s">
        <v>13062</v>
      </c>
    </row>
    <row r="1994" spans="44:44">
      <c r="AR1994" s="51" t="s">
        <v>13063</v>
      </c>
    </row>
    <row r="1995" spans="44:44">
      <c r="AR1995" s="53" t="s">
        <v>13064</v>
      </c>
    </row>
    <row r="1996" spans="44:44">
      <c r="AR1996" s="51" t="s">
        <v>13065</v>
      </c>
    </row>
    <row r="1997" spans="44:44">
      <c r="AR1997" s="53" t="s">
        <v>13066</v>
      </c>
    </row>
    <row r="1998" spans="44:44">
      <c r="AR1998" s="51" t="s">
        <v>13067</v>
      </c>
    </row>
    <row r="1999" spans="44:44">
      <c r="AR1999" s="53" t="s">
        <v>13068</v>
      </c>
    </row>
    <row r="2000" spans="44:44">
      <c r="AR2000" s="51" t="s">
        <v>13069</v>
      </c>
    </row>
    <row r="2001" spans="44:44">
      <c r="AR2001" s="53" t="s">
        <v>13070</v>
      </c>
    </row>
    <row r="2002" spans="44:44">
      <c r="AR2002" s="51" t="s">
        <v>13071</v>
      </c>
    </row>
    <row r="2003" spans="44:44">
      <c r="AR2003" s="53" t="s">
        <v>13072</v>
      </c>
    </row>
    <row r="2004" spans="44:44">
      <c r="AR2004" s="51" t="s">
        <v>13072</v>
      </c>
    </row>
    <row r="2005" spans="44:44">
      <c r="AR2005" s="53" t="s">
        <v>13073</v>
      </c>
    </row>
    <row r="2006" spans="44:44">
      <c r="AR2006" s="51" t="s">
        <v>13073</v>
      </c>
    </row>
    <row r="2007" spans="44:44">
      <c r="AR2007" s="53" t="s">
        <v>13074</v>
      </c>
    </row>
    <row r="2008" spans="44:44">
      <c r="AR2008" s="51" t="s">
        <v>13075</v>
      </c>
    </row>
    <row r="2009" spans="44:44">
      <c r="AR2009" s="53" t="s">
        <v>13076</v>
      </c>
    </row>
    <row r="2010" spans="44:44">
      <c r="AR2010" s="51" t="s">
        <v>13077</v>
      </c>
    </row>
    <row r="2011" spans="44:44">
      <c r="AR2011" s="53" t="s">
        <v>13078</v>
      </c>
    </row>
    <row r="2012" spans="44:44">
      <c r="AR2012" s="51" t="s">
        <v>13079</v>
      </c>
    </row>
    <row r="2013" spans="44:44">
      <c r="AR2013" s="53" t="s">
        <v>13080</v>
      </c>
    </row>
    <row r="2014" spans="44:44">
      <c r="AR2014" s="51" t="s">
        <v>13081</v>
      </c>
    </row>
    <row r="2015" spans="44:44">
      <c r="AR2015" s="53" t="s">
        <v>13082</v>
      </c>
    </row>
    <row r="2016" spans="44:44">
      <c r="AR2016" s="51" t="s">
        <v>13083</v>
      </c>
    </row>
    <row r="2017" spans="44:44">
      <c r="AR2017" s="53" t="s">
        <v>13084</v>
      </c>
    </row>
    <row r="2018" spans="44:44">
      <c r="AR2018" s="51" t="s">
        <v>13085</v>
      </c>
    </row>
    <row r="2019" spans="44:44">
      <c r="AR2019" s="53" t="s">
        <v>13086</v>
      </c>
    </row>
    <row r="2020" spans="44:44">
      <c r="AR2020" s="51" t="s">
        <v>13087</v>
      </c>
    </row>
    <row r="2021" spans="44:44">
      <c r="AR2021" s="53" t="s">
        <v>13088</v>
      </c>
    </row>
    <row r="2022" spans="44:44">
      <c r="AR2022" s="51" t="s">
        <v>13089</v>
      </c>
    </row>
    <row r="2023" spans="44:44">
      <c r="AR2023" s="53" t="s">
        <v>13090</v>
      </c>
    </row>
    <row r="2024" spans="44:44">
      <c r="AR2024" s="51" t="s">
        <v>13091</v>
      </c>
    </row>
    <row r="2025" spans="44:44">
      <c r="AR2025" s="53" t="s">
        <v>13092</v>
      </c>
    </row>
    <row r="2026" spans="44:44">
      <c r="AR2026" s="51" t="s">
        <v>13093</v>
      </c>
    </row>
    <row r="2027" spans="44:44">
      <c r="AR2027" s="53" t="s">
        <v>13094</v>
      </c>
    </row>
    <row r="2028" spans="44:44">
      <c r="AR2028" s="51" t="s">
        <v>13095</v>
      </c>
    </row>
    <row r="2029" spans="44:44">
      <c r="AR2029" s="53" t="s">
        <v>10989</v>
      </c>
    </row>
    <row r="2030" spans="44:44">
      <c r="AR2030" s="51" t="s">
        <v>13096</v>
      </c>
    </row>
    <row r="2031" spans="44:44">
      <c r="AR2031" s="53" t="s">
        <v>13097</v>
      </c>
    </row>
    <row r="2032" spans="44:44">
      <c r="AR2032" s="51" t="s">
        <v>13098</v>
      </c>
    </row>
    <row r="2033" spans="44:44">
      <c r="AR2033" s="53" t="s">
        <v>13099</v>
      </c>
    </row>
    <row r="2034" spans="44:44">
      <c r="AR2034" s="51" t="s">
        <v>13100</v>
      </c>
    </row>
    <row r="2035" spans="44:44">
      <c r="AR2035" s="53" t="s">
        <v>10817</v>
      </c>
    </row>
    <row r="2036" spans="44:44">
      <c r="AR2036" s="51" t="s">
        <v>13101</v>
      </c>
    </row>
    <row r="2037" spans="44:44">
      <c r="AR2037" s="53" t="s">
        <v>13102</v>
      </c>
    </row>
    <row r="2038" spans="44:44">
      <c r="AR2038" s="51" t="s">
        <v>13103</v>
      </c>
    </row>
    <row r="2039" spans="44:44">
      <c r="AR2039" s="53" t="s">
        <v>13104</v>
      </c>
    </row>
    <row r="2040" spans="44:44">
      <c r="AR2040" s="51" t="s">
        <v>13105</v>
      </c>
    </row>
    <row r="2041" spans="44:44">
      <c r="AR2041" s="53" t="s">
        <v>13106</v>
      </c>
    </row>
    <row r="2042" spans="44:44">
      <c r="AR2042" s="51" t="s">
        <v>13107</v>
      </c>
    </row>
    <row r="2043" spans="44:44">
      <c r="AR2043" s="53" t="s">
        <v>13108</v>
      </c>
    </row>
    <row r="2044" spans="44:44">
      <c r="AR2044" s="51" t="s">
        <v>13109</v>
      </c>
    </row>
    <row r="2045" spans="44:44">
      <c r="AR2045" s="53" t="s">
        <v>13110</v>
      </c>
    </row>
    <row r="2046" spans="44:44">
      <c r="AR2046" s="51" t="s">
        <v>13111</v>
      </c>
    </row>
    <row r="2047" spans="44:44">
      <c r="AR2047" s="53" t="s">
        <v>13112</v>
      </c>
    </row>
    <row r="2048" spans="44:44">
      <c r="AR2048" s="51" t="s">
        <v>13113</v>
      </c>
    </row>
    <row r="2049" spans="44:44">
      <c r="AR2049" s="53" t="s">
        <v>13114</v>
      </c>
    </row>
    <row r="2050" spans="44:44">
      <c r="AR2050" s="51" t="s">
        <v>13115</v>
      </c>
    </row>
    <row r="2051" spans="44:44">
      <c r="AR2051" s="53" t="s">
        <v>13116</v>
      </c>
    </row>
    <row r="2052" spans="44:44">
      <c r="AR2052" s="51" t="s">
        <v>13117</v>
      </c>
    </row>
    <row r="2053" spans="44:44">
      <c r="AR2053" s="53" t="s">
        <v>13118</v>
      </c>
    </row>
    <row r="2054" spans="44:44">
      <c r="AR2054" s="51" t="s">
        <v>13119</v>
      </c>
    </row>
    <row r="2055" spans="44:44">
      <c r="AR2055" s="53" t="s">
        <v>13120</v>
      </c>
    </row>
    <row r="2056" spans="44:44">
      <c r="AR2056" s="51" t="s">
        <v>13121</v>
      </c>
    </row>
    <row r="2057" spans="44:44">
      <c r="AR2057" s="53" t="s">
        <v>13122</v>
      </c>
    </row>
    <row r="2058" spans="44:44">
      <c r="AR2058" s="51" t="s">
        <v>13123</v>
      </c>
    </row>
    <row r="2059" spans="44:44">
      <c r="AR2059" s="53" t="s">
        <v>13124</v>
      </c>
    </row>
    <row r="2060" spans="44:44">
      <c r="AR2060" s="51" t="s">
        <v>13125</v>
      </c>
    </row>
    <row r="2061" spans="44:44">
      <c r="AR2061" s="53" t="s">
        <v>10566</v>
      </c>
    </row>
    <row r="2062" spans="44:44">
      <c r="AR2062" s="51" t="s">
        <v>10566</v>
      </c>
    </row>
    <row r="2063" spans="44:44">
      <c r="AR2063" s="53" t="s">
        <v>13126</v>
      </c>
    </row>
    <row r="2064" spans="44:44">
      <c r="AR2064" s="51" t="s">
        <v>13127</v>
      </c>
    </row>
    <row r="2065" spans="44:44">
      <c r="AR2065" s="53" t="s">
        <v>13128</v>
      </c>
    </row>
    <row r="2066" spans="44:44">
      <c r="AR2066" s="51" t="s">
        <v>13129</v>
      </c>
    </row>
    <row r="2067" spans="44:44">
      <c r="AR2067" s="53" t="s">
        <v>13130</v>
      </c>
    </row>
    <row r="2068" spans="44:44">
      <c r="AR2068" s="51" t="s">
        <v>13131</v>
      </c>
    </row>
    <row r="2069" spans="44:44">
      <c r="AR2069" s="53" t="s">
        <v>13132</v>
      </c>
    </row>
    <row r="2070" spans="44:44">
      <c r="AR2070" s="51" t="s">
        <v>13133</v>
      </c>
    </row>
    <row r="2071" spans="44:44">
      <c r="AR2071" s="53" t="s">
        <v>13134</v>
      </c>
    </row>
    <row r="2072" spans="44:44">
      <c r="AR2072" s="51" t="s">
        <v>13134</v>
      </c>
    </row>
    <row r="2073" spans="44:44">
      <c r="AR2073" s="53" t="s">
        <v>13135</v>
      </c>
    </row>
    <row r="2074" spans="44:44">
      <c r="AR2074" s="51" t="s">
        <v>13136</v>
      </c>
    </row>
    <row r="2075" spans="44:44">
      <c r="AR2075" s="53" t="s">
        <v>13137</v>
      </c>
    </row>
    <row r="2076" spans="44:44">
      <c r="AR2076" s="51" t="s">
        <v>13138</v>
      </c>
    </row>
    <row r="2077" spans="44:44">
      <c r="AR2077" s="53" t="s">
        <v>13139</v>
      </c>
    </row>
    <row r="2078" spans="44:44">
      <c r="AR2078" s="51" t="s">
        <v>13140</v>
      </c>
    </row>
    <row r="2079" spans="44:44">
      <c r="AR2079" s="53" t="s">
        <v>13141</v>
      </c>
    </row>
    <row r="2080" spans="44:44">
      <c r="AR2080" s="51" t="s">
        <v>13142</v>
      </c>
    </row>
    <row r="2081" spans="44:44">
      <c r="AR2081" s="53" t="s">
        <v>13143</v>
      </c>
    </row>
    <row r="2082" spans="44:44">
      <c r="AR2082" s="51" t="s">
        <v>13144</v>
      </c>
    </row>
    <row r="2083" spans="44:44">
      <c r="AR2083" s="53" t="s">
        <v>13145</v>
      </c>
    </row>
    <row r="2084" spans="44:44">
      <c r="AR2084" s="51" t="s">
        <v>13146</v>
      </c>
    </row>
    <row r="2085" spans="44:44">
      <c r="AR2085" s="53" t="s">
        <v>13147</v>
      </c>
    </row>
    <row r="2086" spans="44:44">
      <c r="AR2086" s="51" t="s">
        <v>13148</v>
      </c>
    </row>
    <row r="2087" spans="44:44">
      <c r="AR2087" s="53" t="s">
        <v>13149</v>
      </c>
    </row>
    <row r="2088" spans="44:44">
      <c r="AR2088" s="51" t="s">
        <v>13150</v>
      </c>
    </row>
    <row r="2089" spans="44:44">
      <c r="AR2089" s="53" t="s">
        <v>13151</v>
      </c>
    </row>
    <row r="2090" spans="44:44">
      <c r="AR2090" s="51" t="s">
        <v>13152</v>
      </c>
    </row>
    <row r="2091" spans="44:44">
      <c r="AR2091" s="53" t="s">
        <v>13153</v>
      </c>
    </row>
    <row r="2092" spans="44:44">
      <c r="AR2092" s="51" t="s">
        <v>13154</v>
      </c>
    </row>
    <row r="2093" spans="44:44">
      <c r="AR2093" s="53" t="s">
        <v>13155</v>
      </c>
    </row>
    <row r="2094" spans="44:44">
      <c r="AR2094" s="51" t="s">
        <v>13156</v>
      </c>
    </row>
    <row r="2095" spans="44:44">
      <c r="AR2095" s="53" t="s">
        <v>13157</v>
      </c>
    </row>
    <row r="2096" spans="44:44">
      <c r="AR2096" s="51" t="s">
        <v>13158</v>
      </c>
    </row>
    <row r="2097" spans="44:44">
      <c r="AR2097" s="53" t="s">
        <v>13159</v>
      </c>
    </row>
    <row r="2098" spans="44:44">
      <c r="AR2098" s="51" t="s">
        <v>13160</v>
      </c>
    </row>
    <row r="2099" spans="44:44">
      <c r="AR2099" s="53" t="s">
        <v>13161</v>
      </c>
    </row>
    <row r="2100" spans="44:44">
      <c r="AR2100" s="51" t="s">
        <v>13162</v>
      </c>
    </row>
    <row r="2101" spans="44:44">
      <c r="AR2101" s="53" t="s">
        <v>13163</v>
      </c>
    </row>
    <row r="2102" spans="44:44">
      <c r="AR2102" s="51" t="s">
        <v>13164</v>
      </c>
    </row>
    <row r="2103" spans="44:44">
      <c r="AR2103" s="53" t="s">
        <v>13165</v>
      </c>
    </row>
    <row r="2104" spans="44:44">
      <c r="AR2104" s="51" t="s">
        <v>13166</v>
      </c>
    </row>
    <row r="2105" spans="44:44">
      <c r="AR2105" s="53" t="s">
        <v>13167</v>
      </c>
    </row>
    <row r="2106" spans="44:44">
      <c r="AR2106" s="51" t="s">
        <v>13168</v>
      </c>
    </row>
    <row r="2107" spans="44:44">
      <c r="AR2107" s="53" t="s">
        <v>13169</v>
      </c>
    </row>
    <row r="2108" spans="44:44">
      <c r="AR2108" s="51" t="s">
        <v>13170</v>
      </c>
    </row>
    <row r="2109" spans="44:44">
      <c r="AR2109" s="53" t="s">
        <v>13171</v>
      </c>
    </row>
    <row r="2110" spans="44:44">
      <c r="AR2110" s="51" t="s">
        <v>13172</v>
      </c>
    </row>
    <row r="2111" spans="44:44">
      <c r="AR2111" s="53" t="s">
        <v>13173</v>
      </c>
    </row>
    <row r="2112" spans="44:44">
      <c r="AR2112" s="51" t="s">
        <v>13174</v>
      </c>
    </row>
    <row r="2113" spans="44:44">
      <c r="AR2113" s="53" t="s">
        <v>13175</v>
      </c>
    </row>
    <row r="2114" spans="44:44">
      <c r="AR2114" s="51" t="s">
        <v>13176</v>
      </c>
    </row>
    <row r="2115" spans="44:44">
      <c r="AR2115" s="53" t="s">
        <v>13177</v>
      </c>
    </row>
    <row r="2116" spans="44:44">
      <c r="AR2116" s="51" t="s">
        <v>13178</v>
      </c>
    </row>
    <row r="2117" spans="44:44">
      <c r="AR2117" s="53" t="s">
        <v>13179</v>
      </c>
    </row>
    <row r="2118" spans="44:44">
      <c r="AR2118" s="51" t="s">
        <v>13180</v>
      </c>
    </row>
    <row r="2119" spans="44:44">
      <c r="AR2119" s="53" t="s">
        <v>13181</v>
      </c>
    </row>
    <row r="2120" spans="44:44">
      <c r="AR2120" s="51" t="s">
        <v>13182</v>
      </c>
    </row>
    <row r="2121" spans="44:44">
      <c r="AR2121" s="53" t="s">
        <v>13183</v>
      </c>
    </row>
    <row r="2122" spans="44:44">
      <c r="AR2122" s="51" t="s">
        <v>13184</v>
      </c>
    </row>
    <row r="2123" spans="44:44">
      <c r="AR2123" s="53" t="s">
        <v>13185</v>
      </c>
    </row>
    <row r="2124" spans="44:44">
      <c r="AR2124" s="51" t="s">
        <v>13186</v>
      </c>
    </row>
    <row r="2125" spans="44:44">
      <c r="AR2125" s="53" t="s">
        <v>13187</v>
      </c>
    </row>
    <row r="2126" spans="44:44">
      <c r="AR2126" s="51" t="s">
        <v>13188</v>
      </c>
    </row>
    <row r="2127" spans="44:44">
      <c r="AR2127" s="53" t="s">
        <v>10533</v>
      </c>
    </row>
    <row r="2128" spans="44:44">
      <c r="AR2128" s="51" t="s">
        <v>13189</v>
      </c>
    </row>
    <row r="2129" spans="44:44">
      <c r="AR2129" s="53" t="s">
        <v>13190</v>
      </c>
    </row>
    <row r="2130" spans="44:44">
      <c r="AR2130" s="51" t="s">
        <v>13191</v>
      </c>
    </row>
    <row r="2131" spans="44:44">
      <c r="AR2131" s="53" t="s">
        <v>13192</v>
      </c>
    </row>
    <row r="2132" spans="44:44">
      <c r="AR2132" s="51" t="s">
        <v>13193</v>
      </c>
    </row>
    <row r="2133" spans="44:44">
      <c r="AR2133" s="53" t="s">
        <v>13194</v>
      </c>
    </row>
    <row r="2134" spans="44:44">
      <c r="AR2134" s="51" t="s">
        <v>13195</v>
      </c>
    </row>
    <row r="2135" spans="44:44">
      <c r="AR2135" s="53" t="s">
        <v>13196</v>
      </c>
    </row>
    <row r="2136" spans="44:44">
      <c r="AR2136" s="51" t="s">
        <v>13197</v>
      </c>
    </row>
    <row r="2137" spans="44:44">
      <c r="AR2137" s="53" t="s">
        <v>13198</v>
      </c>
    </row>
    <row r="2138" spans="44:44">
      <c r="AR2138" s="51" t="s">
        <v>13199</v>
      </c>
    </row>
    <row r="2139" spans="44:44">
      <c r="AR2139" s="53" t="s">
        <v>13200</v>
      </c>
    </row>
    <row r="2140" spans="44:44">
      <c r="AR2140" s="51" t="s">
        <v>13201</v>
      </c>
    </row>
    <row r="2141" spans="44:44">
      <c r="AR2141" s="53" t="s">
        <v>13202</v>
      </c>
    </row>
    <row r="2142" spans="44:44">
      <c r="AR2142" s="51" t="s">
        <v>13203</v>
      </c>
    </row>
    <row r="2143" spans="44:44">
      <c r="AR2143" s="53" t="s">
        <v>13204</v>
      </c>
    </row>
    <row r="2144" spans="44:44">
      <c r="AR2144" s="51" t="s">
        <v>13205</v>
      </c>
    </row>
    <row r="2145" spans="44:44">
      <c r="AR2145" s="53" t="s">
        <v>13206</v>
      </c>
    </row>
    <row r="2146" spans="44:44">
      <c r="AR2146" s="51" t="s">
        <v>13207</v>
      </c>
    </row>
    <row r="2147" spans="44:44">
      <c r="AR2147" s="53" t="s">
        <v>13208</v>
      </c>
    </row>
    <row r="2148" spans="44:44">
      <c r="AR2148" s="51" t="s">
        <v>13209</v>
      </c>
    </row>
    <row r="2149" spans="44:44">
      <c r="AR2149" s="53" t="s">
        <v>13210</v>
      </c>
    </row>
    <row r="2150" spans="44:44">
      <c r="AR2150" s="51" t="s">
        <v>13211</v>
      </c>
    </row>
    <row r="2151" spans="44:44">
      <c r="AR2151" s="53" t="s">
        <v>13212</v>
      </c>
    </row>
    <row r="2152" spans="44:44">
      <c r="AR2152" s="51" t="s">
        <v>13213</v>
      </c>
    </row>
    <row r="2153" spans="44:44">
      <c r="AR2153" s="53" t="s">
        <v>13214</v>
      </c>
    </row>
    <row r="2154" spans="44:44">
      <c r="AR2154" s="51" t="s">
        <v>13215</v>
      </c>
    </row>
    <row r="2155" spans="44:44">
      <c r="AR2155" s="53" t="s">
        <v>13216</v>
      </c>
    </row>
    <row r="2156" spans="44:44">
      <c r="AR2156" s="51" t="s">
        <v>13217</v>
      </c>
    </row>
    <row r="2157" spans="44:44">
      <c r="AR2157" s="53" t="s">
        <v>13218</v>
      </c>
    </row>
    <row r="2158" spans="44:44">
      <c r="AR2158" s="51" t="s">
        <v>13219</v>
      </c>
    </row>
    <row r="2159" spans="44:44">
      <c r="AR2159" s="53" t="s">
        <v>13220</v>
      </c>
    </row>
    <row r="2160" spans="44:44">
      <c r="AR2160" s="51" t="s">
        <v>13221</v>
      </c>
    </row>
    <row r="2161" spans="44:44">
      <c r="AR2161" s="53" t="s">
        <v>13222</v>
      </c>
    </row>
    <row r="2162" spans="44:44">
      <c r="AR2162" s="51" t="s">
        <v>13223</v>
      </c>
    </row>
    <row r="2163" spans="44:44">
      <c r="AR2163" s="53" t="s">
        <v>13223</v>
      </c>
    </row>
    <row r="2164" spans="44:44">
      <c r="AR2164" s="51" t="s">
        <v>13224</v>
      </c>
    </row>
    <row r="2165" spans="44:44">
      <c r="AR2165" s="53" t="s">
        <v>13225</v>
      </c>
    </row>
    <row r="2166" spans="44:44">
      <c r="AR2166" s="51" t="s">
        <v>13226</v>
      </c>
    </row>
    <row r="2167" spans="44:44">
      <c r="AR2167" s="53" t="s">
        <v>13227</v>
      </c>
    </row>
    <row r="2168" spans="44:44">
      <c r="AR2168" s="51" t="s">
        <v>13228</v>
      </c>
    </row>
    <row r="2169" spans="44:44">
      <c r="AR2169" s="53" t="s">
        <v>13229</v>
      </c>
    </row>
    <row r="2170" spans="44:44">
      <c r="AR2170" s="51" t="s">
        <v>13230</v>
      </c>
    </row>
    <row r="2171" spans="44:44">
      <c r="AR2171" s="53" t="s">
        <v>13231</v>
      </c>
    </row>
    <row r="2172" spans="44:44">
      <c r="AR2172" s="51" t="s">
        <v>13232</v>
      </c>
    </row>
    <row r="2173" spans="44:44">
      <c r="AR2173" s="53" t="s">
        <v>13233</v>
      </c>
    </row>
    <row r="2174" spans="44:44">
      <c r="AR2174" s="51" t="s">
        <v>13234</v>
      </c>
    </row>
    <row r="2175" spans="44:44">
      <c r="AR2175" s="53" t="s">
        <v>13235</v>
      </c>
    </row>
    <row r="2176" spans="44:44">
      <c r="AR2176" s="51" t="s">
        <v>13236</v>
      </c>
    </row>
    <row r="2177" spans="44:44">
      <c r="AR2177" s="53" t="s">
        <v>13237</v>
      </c>
    </row>
    <row r="2178" spans="44:44">
      <c r="AR2178" s="51" t="s">
        <v>13238</v>
      </c>
    </row>
    <row r="2179" spans="44:44">
      <c r="AR2179" s="53" t="s">
        <v>13239</v>
      </c>
    </row>
    <row r="2180" spans="44:44">
      <c r="AR2180" s="51" t="s">
        <v>13240</v>
      </c>
    </row>
    <row r="2181" spans="44:44">
      <c r="AR2181" s="53" t="s">
        <v>13241</v>
      </c>
    </row>
    <row r="2182" spans="44:44">
      <c r="AR2182" s="51" t="s">
        <v>13242</v>
      </c>
    </row>
    <row r="2183" spans="44:44">
      <c r="AR2183" s="53" t="s">
        <v>13243</v>
      </c>
    </row>
    <row r="2184" spans="44:44">
      <c r="AR2184" s="51" t="s">
        <v>13244</v>
      </c>
    </row>
    <row r="2185" spans="44:44">
      <c r="AR2185" s="53" t="s">
        <v>13245</v>
      </c>
    </row>
    <row r="2186" spans="44:44">
      <c r="AR2186" s="51" t="s">
        <v>13246</v>
      </c>
    </row>
    <row r="2187" spans="44:44">
      <c r="AR2187" s="53" t="s">
        <v>13247</v>
      </c>
    </row>
    <row r="2188" spans="44:44">
      <c r="AR2188" s="51" t="s">
        <v>13248</v>
      </c>
    </row>
    <row r="2189" spans="44:44">
      <c r="AR2189" s="53" t="s">
        <v>13248</v>
      </c>
    </row>
    <row r="2190" spans="44:44">
      <c r="AR2190" s="51" t="s">
        <v>13249</v>
      </c>
    </row>
    <row r="2191" spans="44:44">
      <c r="AR2191" s="53" t="s">
        <v>13250</v>
      </c>
    </row>
    <row r="2192" spans="44:44">
      <c r="AR2192" s="51" t="s">
        <v>13251</v>
      </c>
    </row>
    <row r="2193" spans="44:44">
      <c r="AR2193" s="53" t="s">
        <v>13252</v>
      </c>
    </row>
    <row r="2194" spans="44:44">
      <c r="AR2194" s="51" t="s">
        <v>13253</v>
      </c>
    </row>
    <row r="2195" spans="44:44">
      <c r="AR2195" s="53" t="s">
        <v>13253</v>
      </c>
    </row>
    <row r="2196" spans="44:44">
      <c r="AR2196" s="51" t="s">
        <v>13254</v>
      </c>
    </row>
    <row r="2197" spans="44:44">
      <c r="AR2197" s="53" t="s">
        <v>13255</v>
      </c>
    </row>
    <row r="2198" spans="44:44">
      <c r="AR2198" s="51" t="s">
        <v>13255</v>
      </c>
    </row>
    <row r="2199" spans="44:44">
      <c r="AR2199" s="53" t="s">
        <v>13256</v>
      </c>
    </row>
    <row r="2200" spans="44:44">
      <c r="AR2200" s="51" t="s">
        <v>13257</v>
      </c>
    </row>
    <row r="2201" spans="44:44">
      <c r="AR2201" s="53" t="s">
        <v>13258</v>
      </c>
    </row>
    <row r="2202" spans="44:44">
      <c r="AR2202" s="51" t="s">
        <v>13259</v>
      </c>
    </row>
    <row r="2203" spans="44:44">
      <c r="AR2203" s="53" t="s">
        <v>13260</v>
      </c>
    </row>
    <row r="2204" spans="44:44">
      <c r="AR2204" s="51" t="s">
        <v>13261</v>
      </c>
    </row>
    <row r="2205" spans="44:44">
      <c r="AR2205" s="53" t="s">
        <v>13262</v>
      </c>
    </row>
    <row r="2206" spans="44:44">
      <c r="AR2206" s="51" t="s">
        <v>13263</v>
      </c>
    </row>
    <row r="2207" spans="44:44">
      <c r="AR2207" s="53" t="s">
        <v>13264</v>
      </c>
    </row>
    <row r="2208" spans="44:44">
      <c r="AR2208" s="51" t="s">
        <v>13265</v>
      </c>
    </row>
    <row r="2209" spans="44:44">
      <c r="AR2209" s="53" t="s">
        <v>13266</v>
      </c>
    </row>
    <row r="2210" spans="44:44">
      <c r="AR2210" s="51" t="s">
        <v>13267</v>
      </c>
    </row>
    <row r="2211" spans="44:44">
      <c r="AR2211" s="53" t="s">
        <v>13268</v>
      </c>
    </row>
    <row r="2212" spans="44:44">
      <c r="AR2212" s="51" t="s">
        <v>13269</v>
      </c>
    </row>
    <row r="2213" spans="44:44">
      <c r="AR2213" s="53" t="s">
        <v>13270</v>
      </c>
    </row>
    <row r="2214" spans="44:44">
      <c r="AR2214" s="51" t="s">
        <v>13271</v>
      </c>
    </row>
    <row r="2215" spans="44:44">
      <c r="AR2215" s="53" t="s">
        <v>13272</v>
      </c>
    </row>
    <row r="2216" spans="44:44">
      <c r="AR2216" s="51" t="s">
        <v>13273</v>
      </c>
    </row>
    <row r="2217" spans="44:44">
      <c r="AR2217" s="53" t="s">
        <v>13274</v>
      </c>
    </row>
    <row r="2218" spans="44:44">
      <c r="AR2218" s="51" t="s">
        <v>13275</v>
      </c>
    </row>
    <row r="2219" spans="44:44">
      <c r="AR2219" s="53" t="s">
        <v>13276</v>
      </c>
    </row>
    <row r="2220" spans="44:44">
      <c r="AR2220" s="51" t="s">
        <v>13277</v>
      </c>
    </row>
    <row r="2221" spans="44:44">
      <c r="AR2221" s="53" t="s">
        <v>13278</v>
      </c>
    </row>
    <row r="2222" spans="44:44">
      <c r="AR2222" s="51" t="s">
        <v>13279</v>
      </c>
    </row>
    <row r="2223" spans="44:44">
      <c r="AR2223" s="53" t="s">
        <v>13280</v>
      </c>
    </row>
    <row r="2224" spans="44:44">
      <c r="AR2224" s="51" t="s">
        <v>13281</v>
      </c>
    </row>
    <row r="2225" spans="44:44">
      <c r="AR2225" s="53" t="s">
        <v>13282</v>
      </c>
    </row>
    <row r="2226" spans="44:44">
      <c r="AR2226" s="51" t="s">
        <v>13283</v>
      </c>
    </row>
    <row r="2227" spans="44:44">
      <c r="AR2227" s="53" t="s">
        <v>13284</v>
      </c>
    </row>
    <row r="2228" spans="44:44">
      <c r="AR2228" s="51" t="s">
        <v>13285</v>
      </c>
    </row>
    <row r="2229" spans="44:44">
      <c r="AR2229" s="53" t="s">
        <v>13286</v>
      </c>
    </row>
    <row r="2230" spans="44:44">
      <c r="AR2230" s="51" t="s">
        <v>13287</v>
      </c>
    </row>
    <row r="2231" spans="44:44">
      <c r="AR2231" s="53" t="s">
        <v>13288</v>
      </c>
    </row>
    <row r="2232" spans="44:44">
      <c r="AR2232" s="51" t="s">
        <v>13289</v>
      </c>
    </row>
    <row r="2233" spans="44:44">
      <c r="AR2233" s="53" t="s">
        <v>13290</v>
      </c>
    </row>
    <row r="2234" spans="44:44">
      <c r="AR2234" s="51" t="s">
        <v>13291</v>
      </c>
    </row>
    <row r="2235" spans="44:44">
      <c r="AR2235" s="53" t="s">
        <v>13292</v>
      </c>
    </row>
    <row r="2236" spans="44:44">
      <c r="AR2236" s="51" t="s">
        <v>13293</v>
      </c>
    </row>
    <row r="2237" spans="44:44">
      <c r="AR2237" s="53" t="s">
        <v>13294</v>
      </c>
    </row>
    <row r="2238" spans="44:44">
      <c r="AR2238" s="51" t="s">
        <v>13295</v>
      </c>
    </row>
    <row r="2239" spans="44:44">
      <c r="AR2239" s="53" t="s">
        <v>13296</v>
      </c>
    </row>
    <row r="2240" spans="44:44">
      <c r="AR2240" s="51" t="s">
        <v>13297</v>
      </c>
    </row>
    <row r="2241" spans="44:44">
      <c r="AR2241" s="53" t="s">
        <v>13298</v>
      </c>
    </row>
    <row r="2242" spans="44:44">
      <c r="AR2242" s="51" t="s">
        <v>13299</v>
      </c>
    </row>
    <row r="2243" spans="44:44">
      <c r="AR2243" s="53" t="s">
        <v>13300</v>
      </c>
    </row>
    <row r="2244" spans="44:44">
      <c r="AR2244" s="51" t="s">
        <v>13301</v>
      </c>
    </row>
    <row r="2245" spans="44:44">
      <c r="AR2245" s="53" t="s">
        <v>13302</v>
      </c>
    </row>
    <row r="2246" spans="44:44">
      <c r="AR2246" s="51" t="s">
        <v>13303</v>
      </c>
    </row>
    <row r="2247" spans="44:44">
      <c r="AR2247" s="53" t="s">
        <v>13304</v>
      </c>
    </row>
    <row r="2248" spans="44:44">
      <c r="AR2248" s="51" t="s">
        <v>13305</v>
      </c>
    </row>
    <row r="2249" spans="44:44">
      <c r="AR2249" s="53" t="s">
        <v>13306</v>
      </c>
    </row>
    <row r="2250" spans="44:44">
      <c r="AR2250" s="51" t="s">
        <v>13307</v>
      </c>
    </row>
    <row r="2251" spans="44:44">
      <c r="AR2251" s="53" t="s">
        <v>13308</v>
      </c>
    </row>
    <row r="2252" spans="44:44">
      <c r="AR2252" s="51" t="s">
        <v>13309</v>
      </c>
    </row>
    <row r="2253" spans="44:44">
      <c r="AR2253" s="53" t="s">
        <v>13309</v>
      </c>
    </row>
    <row r="2254" spans="44:44">
      <c r="AR2254" s="51" t="s">
        <v>13310</v>
      </c>
    </row>
    <row r="2255" spans="44:44">
      <c r="AR2255" s="53" t="s">
        <v>13311</v>
      </c>
    </row>
    <row r="2256" spans="44:44">
      <c r="AR2256" s="51" t="s">
        <v>13312</v>
      </c>
    </row>
    <row r="2257" spans="44:44">
      <c r="AR2257" s="53" t="s">
        <v>13313</v>
      </c>
    </row>
    <row r="2258" spans="44:44">
      <c r="AR2258" s="51" t="s">
        <v>13313</v>
      </c>
    </row>
    <row r="2259" spans="44:44">
      <c r="AR2259" s="53" t="s">
        <v>13314</v>
      </c>
    </row>
    <row r="2260" spans="44:44">
      <c r="AR2260" s="51" t="s">
        <v>13315</v>
      </c>
    </row>
    <row r="2261" spans="44:44">
      <c r="AR2261" s="53" t="s">
        <v>13316</v>
      </c>
    </row>
    <row r="2262" spans="44:44">
      <c r="AR2262" s="51" t="s">
        <v>13317</v>
      </c>
    </row>
    <row r="2263" spans="44:44">
      <c r="AR2263" s="53" t="s">
        <v>10596</v>
      </c>
    </row>
    <row r="2264" spans="44:44">
      <c r="AR2264" s="51" t="s">
        <v>13318</v>
      </c>
    </row>
    <row r="2265" spans="44:44">
      <c r="AR2265" s="53" t="s">
        <v>13319</v>
      </c>
    </row>
    <row r="2266" spans="44:44">
      <c r="AR2266" s="51" t="s">
        <v>13320</v>
      </c>
    </row>
    <row r="2267" spans="44:44">
      <c r="AR2267" s="53" t="s">
        <v>13321</v>
      </c>
    </row>
    <row r="2268" spans="44:44">
      <c r="AR2268" s="51" t="s">
        <v>13322</v>
      </c>
    </row>
    <row r="2269" spans="44:44">
      <c r="AR2269" s="53" t="s">
        <v>13323</v>
      </c>
    </row>
    <row r="2270" spans="44:44">
      <c r="AR2270" s="51" t="s">
        <v>13324</v>
      </c>
    </row>
    <row r="2271" spans="44:44">
      <c r="AR2271" s="53" t="s">
        <v>13325</v>
      </c>
    </row>
    <row r="2272" spans="44:44">
      <c r="AR2272" s="51" t="s">
        <v>13326</v>
      </c>
    </row>
    <row r="2273" spans="44:44">
      <c r="AR2273" s="53" t="s">
        <v>13326</v>
      </c>
    </row>
    <row r="2274" spans="44:44">
      <c r="AR2274" s="51" t="s">
        <v>13327</v>
      </c>
    </row>
    <row r="2275" spans="44:44">
      <c r="AR2275" s="53" t="s">
        <v>13328</v>
      </c>
    </row>
    <row r="2276" spans="44:44">
      <c r="AR2276" s="51" t="s">
        <v>13329</v>
      </c>
    </row>
    <row r="2277" spans="44:44">
      <c r="AR2277" s="53" t="s">
        <v>13330</v>
      </c>
    </row>
    <row r="2278" spans="44:44">
      <c r="AR2278" s="51" t="s">
        <v>13331</v>
      </c>
    </row>
    <row r="2279" spans="44:44">
      <c r="AR2279" s="53" t="s">
        <v>13332</v>
      </c>
    </row>
    <row r="2280" spans="44:44">
      <c r="AR2280" s="51" t="s">
        <v>13333</v>
      </c>
    </row>
    <row r="2281" spans="44:44">
      <c r="AR2281" s="53" t="s">
        <v>13334</v>
      </c>
    </row>
    <row r="2282" spans="44:44">
      <c r="AR2282" s="51" t="s">
        <v>13335</v>
      </c>
    </row>
    <row r="2283" spans="44:44">
      <c r="AR2283" s="53" t="s">
        <v>13336</v>
      </c>
    </row>
    <row r="2284" spans="44:44">
      <c r="AR2284" s="51" t="s">
        <v>13337</v>
      </c>
    </row>
    <row r="2285" spans="44:44">
      <c r="AR2285" s="53" t="s">
        <v>13337</v>
      </c>
    </row>
    <row r="2286" spans="44:44">
      <c r="AR2286" s="51" t="s">
        <v>13338</v>
      </c>
    </row>
    <row r="2287" spans="44:44">
      <c r="AR2287" s="53" t="s">
        <v>13339</v>
      </c>
    </row>
    <row r="2288" spans="44:44">
      <c r="AR2288" s="51" t="s">
        <v>13340</v>
      </c>
    </row>
    <row r="2289" spans="44:44">
      <c r="AR2289" s="53" t="s">
        <v>13341</v>
      </c>
    </row>
    <row r="2290" spans="44:44">
      <c r="AR2290" s="51" t="s">
        <v>13342</v>
      </c>
    </row>
    <row r="2291" spans="44:44">
      <c r="AR2291" s="53" t="s">
        <v>13343</v>
      </c>
    </row>
    <row r="2292" spans="44:44">
      <c r="AR2292" s="51" t="s">
        <v>13344</v>
      </c>
    </row>
    <row r="2293" spans="44:44">
      <c r="AR2293" s="53" t="s">
        <v>13345</v>
      </c>
    </row>
    <row r="2294" spans="44:44">
      <c r="AR2294" s="51" t="s">
        <v>13346</v>
      </c>
    </row>
    <row r="2295" spans="44:44">
      <c r="AR2295" s="53" t="s">
        <v>13347</v>
      </c>
    </row>
    <row r="2296" spans="44:44">
      <c r="AR2296" s="51" t="s">
        <v>13348</v>
      </c>
    </row>
    <row r="2297" spans="44:44">
      <c r="AR2297" s="53" t="s">
        <v>13349</v>
      </c>
    </row>
    <row r="2298" spans="44:44">
      <c r="AR2298" s="51" t="s">
        <v>13350</v>
      </c>
    </row>
    <row r="2299" spans="44:44">
      <c r="AR2299" s="53" t="s">
        <v>13351</v>
      </c>
    </row>
    <row r="2300" spans="44:44">
      <c r="AR2300" s="51" t="s">
        <v>13352</v>
      </c>
    </row>
    <row r="2301" spans="44:44">
      <c r="AR2301" s="53" t="s">
        <v>13353</v>
      </c>
    </row>
    <row r="2302" spans="44:44">
      <c r="AR2302" s="51" t="s">
        <v>13354</v>
      </c>
    </row>
    <row r="2303" spans="44:44">
      <c r="AR2303" s="53" t="s">
        <v>13355</v>
      </c>
    </row>
    <row r="2304" spans="44:44">
      <c r="AR2304" s="51" t="s">
        <v>13356</v>
      </c>
    </row>
    <row r="2305" spans="44:44">
      <c r="AR2305" s="53" t="s">
        <v>13357</v>
      </c>
    </row>
    <row r="2306" spans="44:44">
      <c r="AR2306" s="51" t="s">
        <v>13358</v>
      </c>
    </row>
    <row r="2307" spans="44:44">
      <c r="AR2307" s="53" t="s">
        <v>13359</v>
      </c>
    </row>
    <row r="2308" spans="44:44">
      <c r="AR2308" s="51" t="s">
        <v>13360</v>
      </c>
    </row>
    <row r="2309" spans="44:44">
      <c r="AR2309" s="53" t="s">
        <v>13361</v>
      </c>
    </row>
    <row r="2310" spans="44:44">
      <c r="AR2310" s="51" t="s">
        <v>10879</v>
      </c>
    </row>
    <row r="2311" spans="44:44">
      <c r="AR2311" s="53" t="s">
        <v>13362</v>
      </c>
    </row>
    <row r="2312" spans="44:44">
      <c r="AR2312" s="51" t="s">
        <v>13363</v>
      </c>
    </row>
    <row r="2313" spans="44:44">
      <c r="AR2313" s="53" t="s">
        <v>13364</v>
      </c>
    </row>
    <row r="2314" spans="44:44">
      <c r="AR2314" s="51" t="s">
        <v>13365</v>
      </c>
    </row>
    <row r="2315" spans="44:44">
      <c r="AR2315" s="53" t="s">
        <v>13366</v>
      </c>
    </row>
    <row r="2316" spans="44:44">
      <c r="AR2316" s="51" t="s">
        <v>13367</v>
      </c>
    </row>
    <row r="2317" spans="44:44">
      <c r="AR2317" s="53" t="s">
        <v>13368</v>
      </c>
    </row>
    <row r="2318" spans="44:44">
      <c r="AR2318" s="51" t="s">
        <v>13369</v>
      </c>
    </row>
    <row r="2319" spans="44:44">
      <c r="AR2319" s="53" t="s">
        <v>13370</v>
      </c>
    </row>
    <row r="2320" spans="44:44">
      <c r="AR2320" s="51" t="s">
        <v>13371</v>
      </c>
    </row>
    <row r="2321" spans="44:44">
      <c r="AR2321" s="53" t="s">
        <v>13372</v>
      </c>
    </row>
    <row r="2322" spans="44:44">
      <c r="AR2322" s="51" t="s">
        <v>13373</v>
      </c>
    </row>
    <row r="2323" spans="44:44">
      <c r="AR2323" s="53" t="s">
        <v>13374</v>
      </c>
    </row>
    <row r="2324" spans="44:44">
      <c r="AR2324" s="51" t="s">
        <v>13375</v>
      </c>
    </row>
    <row r="2325" spans="44:44">
      <c r="AR2325" s="53" t="s">
        <v>13376</v>
      </c>
    </row>
    <row r="2326" spans="44:44">
      <c r="AR2326" s="51" t="s">
        <v>13377</v>
      </c>
    </row>
    <row r="2327" spans="44:44">
      <c r="AR2327" s="53" t="s">
        <v>13377</v>
      </c>
    </row>
    <row r="2328" spans="44:44">
      <c r="AR2328" s="51" t="s">
        <v>13378</v>
      </c>
    </row>
    <row r="2329" spans="44:44">
      <c r="AR2329" s="53" t="s">
        <v>13379</v>
      </c>
    </row>
    <row r="2330" spans="44:44">
      <c r="AR2330" s="51" t="s">
        <v>13380</v>
      </c>
    </row>
    <row r="2331" spans="44:44">
      <c r="AR2331" s="53" t="s">
        <v>13381</v>
      </c>
    </row>
    <row r="2332" spans="44:44">
      <c r="AR2332" s="51" t="s">
        <v>13382</v>
      </c>
    </row>
    <row r="2333" spans="44:44">
      <c r="AR2333" s="53" t="s">
        <v>13383</v>
      </c>
    </row>
    <row r="2334" spans="44:44">
      <c r="AR2334" s="51" t="s">
        <v>13384</v>
      </c>
    </row>
    <row r="2335" spans="44:44">
      <c r="AR2335" s="53" t="s">
        <v>13385</v>
      </c>
    </row>
    <row r="2336" spans="44:44">
      <c r="AR2336" s="51" t="s">
        <v>13386</v>
      </c>
    </row>
    <row r="2337" spans="44:44">
      <c r="AR2337" s="53" t="s">
        <v>13387</v>
      </c>
    </row>
    <row r="2338" spans="44:44">
      <c r="AR2338" s="51" t="s">
        <v>13388</v>
      </c>
    </row>
    <row r="2339" spans="44:44">
      <c r="AR2339" s="53" t="s">
        <v>13389</v>
      </c>
    </row>
    <row r="2340" spans="44:44">
      <c r="AR2340" s="51" t="s">
        <v>13390</v>
      </c>
    </row>
    <row r="2341" spans="44:44">
      <c r="AR2341" s="53" t="s">
        <v>13391</v>
      </c>
    </row>
    <row r="2342" spans="44:44">
      <c r="AR2342" s="51" t="s">
        <v>13392</v>
      </c>
    </row>
    <row r="2343" spans="44:44">
      <c r="AR2343" s="53" t="s">
        <v>13392</v>
      </c>
    </row>
    <row r="2344" spans="44:44">
      <c r="AR2344" s="51" t="s">
        <v>13392</v>
      </c>
    </row>
    <row r="2345" spans="44:44">
      <c r="AR2345" s="53" t="s">
        <v>13393</v>
      </c>
    </row>
    <row r="2346" spans="44:44">
      <c r="AR2346" s="51" t="s">
        <v>13394</v>
      </c>
    </row>
    <row r="2347" spans="44:44">
      <c r="AR2347" s="53" t="s">
        <v>13395</v>
      </c>
    </row>
    <row r="2348" spans="44:44">
      <c r="AR2348" s="51" t="s">
        <v>13396</v>
      </c>
    </row>
    <row r="2349" spans="44:44">
      <c r="AR2349" s="53" t="s">
        <v>13397</v>
      </c>
    </row>
    <row r="2350" spans="44:44">
      <c r="AR2350" s="51" t="s">
        <v>13398</v>
      </c>
    </row>
    <row r="2351" spans="44:44">
      <c r="AR2351" s="53" t="s">
        <v>13399</v>
      </c>
    </row>
    <row r="2352" spans="44:44">
      <c r="AR2352" s="51" t="s">
        <v>13400</v>
      </c>
    </row>
    <row r="2353" spans="44:44">
      <c r="AR2353" s="53" t="s">
        <v>13401</v>
      </c>
    </row>
    <row r="2354" spans="44:44">
      <c r="AR2354" s="51" t="s">
        <v>13402</v>
      </c>
    </row>
    <row r="2355" spans="44:44">
      <c r="AR2355" s="53" t="s">
        <v>13403</v>
      </c>
    </row>
    <row r="2356" spans="44:44">
      <c r="AR2356" s="51" t="s">
        <v>13404</v>
      </c>
    </row>
    <row r="2357" spans="44:44">
      <c r="AR2357" s="53" t="s">
        <v>13405</v>
      </c>
    </row>
    <row r="2358" spans="44:44">
      <c r="AR2358" s="51" t="s">
        <v>13406</v>
      </c>
    </row>
    <row r="2359" spans="44:44">
      <c r="AR2359" s="53" t="s">
        <v>13407</v>
      </c>
    </row>
    <row r="2360" spans="44:44">
      <c r="AR2360" s="51" t="s">
        <v>13408</v>
      </c>
    </row>
    <row r="2361" spans="44:44">
      <c r="AR2361" s="53" t="s">
        <v>13409</v>
      </c>
    </row>
    <row r="2362" spans="44:44">
      <c r="AR2362" s="51" t="s">
        <v>13410</v>
      </c>
    </row>
    <row r="2363" spans="44:44">
      <c r="AR2363" s="53" t="s">
        <v>13411</v>
      </c>
    </row>
    <row r="2364" spans="44:44">
      <c r="AR2364" s="51" t="s">
        <v>13412</v>
      </c>
    </row>
    <row r="2365" spans="44:44">
      <c r="AR2365" s="53" t="s">
        <v>13413</v>
      </c>
    </row>
    <row r="2366" spans="44:44">
      <c r="AR2366" s="51" t="s">
        <v>13414</v>
      </c>
    </row>
    <row r="2367" spans="44:44">
      <c r="AR2367" s="53" t="s">
        <v>13415</v>
      </c>
    </row>
    <row r="2368" spans="44:44">
      <c r="AR2368" s="51" t="s">
        <v>13416</v>
      </c>
    </row>
    <row r="2369" spans="44:44">
      <c r="AR2369" s="53" t="s">
        <v>13417</v>
      </c>
    </row>
    <row r="2370" spans="44:44">
      <c r="AR2370" s="51" t="s">
        <v>13418</v>
      </c>
    </row>
    <row r="2371" spans="44:44">
      <c r="AR2371" s="53" t="s">
        <v>13419</v>
      </c>
    </row>
    <row r="2372" spans="44:44">
      <c r="AR2372" s="51" t="s">
        <v>13420</v>
      </c>
    </row>
    <row r="2373" spans="44:44">
      <c r="AR2373" s="53" t="s">
        <v>13421</v>
      </c>
    </row>
    <row r="2374" spans="44:44">
      <c r="AR2374" s="51" t="s">
        <v>13422</v>
      </c>
    </row>
    <row r="2375" spans="44:44">
      <c r="AR2375" s="53" t="s">
        <v>13422</v>
      </c>
    </row>
    <row r="2376" spans="44:44">
      <c r="AR2376" s="51" t="s">
        <v>13423</v>
      </c>
    </row>
    <row r="2377" spans="44:44">
      <c r="AR2377" s="53" t="s">
        <v>13424</v>
      </c>
    </row>
    <row r="2378" spans="44:44">
      <c r="AR2378" s="51" t="s">
        <v>13425</v>
      </c>
    </row>
    <row r="2379" spans="44:44">
      <c r="AR2379" s="53" t="s">
        <v>13426</v>
      </c>
    </row>
    <row r="2380" spans="44:44">
      <c r="AR2380" s="51" t="s">
        <v>13427</v>
      </c>
    </row>
    <row r="2381" spans="44:44">
      <c r="AR2381" s="53" t="s">
        <v>13427</v>
      </c>
    </row>
    <row r="2382" spans="44:44">
      <c r="AR2382" s="51" t="s">
        <v>13428</v>
      </c>
    </row>
    <row r="2383" spans="44:44">
      <c r="AR2383" s="53" t="s">
        <v>13429</v>
      </c>
    </row>
    <row r="2384" spans="44:44">
      <c r="AR2384" s="51" t="s">
        <v>13430</v>
      </c>
    </row>
    <row r="2385" spans="44:44">
      <c r="AR2385" s="53" t="s">
        <v>13431</v>
      </c>
    </row>
    <row r="2386" spans="44:44">
      <c r="AR2386" s="51" t="s">
        <v>13432</v>
      </c>
    </row>
    <row r="2387" spans="44:44">
      <c r="AR2387" s="53" t="s">
        <v>13433</v>
      </c>
    </row>
    <row r="2388" spans="44:44">
      <c r="AR2388" s="51" t="s">
        <v>13434</v>
      </c>
    </row>
    <row r="2389" spans="44:44">
      <c r="AR2389" s="53" t="s">
        <v>13435</v>
      </c>
    </row>
    <row r="2390" spans="44:44">
      <c r="AR2390" s="51" t="s">
        <v>13436</v>
      </c>
    </row>
    <row r="2391" spans="44:44">
      <c r="AR2391" s="53" t="s">
        <v>13437</v>
      </c>
    </row>
    <row r="2392" spans="44:44">
      <c r="AR2392" s="51" t="s">
        <v>13438</v>
      </c>
    </row>
    <row r="2393" spans="44:44">
      <c r="AR2393" s="53" t="s">
        <v>13438</v>
      </c>
    </row>
    <row r="2394" spans="44:44">
      <c r="AR2394" s="51" t="s">
        <v>13439</v>
      </c>
    </row>
    <row r="2395" spans="44:44">
      <c r="AR2395" s="53" t="s">
        <v>13440</v>
      </c>
    </row>
    <row r="2396" spans="44:44">
      <c r="AR2396" s="51" t="s">
        <v>13441</v>
      </c>
    </row>
    <row r="2397" spans="44:44">
      <c r="AR2397" s="53" t="s">
        <v>13442</v>
      </c>
    </row>
    <row r="2398" spans="44:44">
      <c r="AR2398" s="51" t="s">
        <v>13443</v>
      </c>
    </row>
    <row r="2399" spans="44:44">
      <c r="AR2399" s="53" t="s">
        <v>13444</v>
      </c>
    </row>
    <row r="2400" spans="44:44">
      <c r="AR2400" s="51" t="s">
        <v>13445</v>
      </c>
    </row>
    <row r="2401" spans="44:44">
      <c r="AR2401" s="53" t="s">
        <v>13446</v>
      </c>
    </row>
    <row r="2402" spans="44:44">
      <c r="AR2402" s="51" t="s">
        <v>13447</v>
      </c>
    </row>
    <row r="2403" spans="44:44">
      <c r="AR2403" s="53" t="s">
        <v>13448</v>
      </c>
    </row>
    <row r="2404" spans="44:44">
      <c r="AR2404" s="51" t="s">
        <v>13449</v>
      </c>
    </row>
    <row r="2405" spans="44:44">
      <c r="AR2405" s="53" t="s">
        <v>13450</v>
      </c>
    </row>
    <row r="2406" spans="44:44">
      <c r="AR2406" s="51" t="s">
        <v>13451</v>
      </c>
    </row>
    <row r="2407" spans="44:44">
      <c r="AR2407" s="53" t="s">
        <v>13452</v>
      </c>
    </row>
    <row r="2408" spans="44:44">
      <c r="AR2408" s="51" t="s">
        <v>13453</v>
      </c>
    </row>
    <row r="2409" spans="44:44">
      <c r="AR2409" s="53" t="s">
        <v>13454</v>
      </c>
    </row>
    <row r="2410" spans="44:44">
      <c r="AR2410" s="51" t="s">
        <v>13455</v>
      </c>
    </row>
    <row r="2411" spans="44:44">
      <c r="AR2411" s="53" t="s">
        <v>13456</v>
      </c>
    </row>
    <row r="2412" spans="44:44">
      <c r="AR2412" s="51" t="s">
        <v>13457</v>
      </c>
    </row>
    <row r="2413" spans="44:44">
      <c r="AR2413" s="53" t="s">
        <v>13458</v>
      </c>
    </row>
    <row r="2414" spans="44:44">
      <c r="AR2414" s="51" t="s">
        <v>13459</v>
      </c>
    </row>
    <row r="2415" spans="44:44">
      <c r="AR2415" s="53" t="s">
        <v>13460</v>
      </c>
    </row>
    <row r="2416" spans="44:44">
      <c r="AR2416" s="51" t="s">
        <v>13461</v>
      </c>
    </row>
    <row r="2417" spans="44:44">
      <c r="AR2417" s="53" t="s">
        <v>13462</v>
      </c>
    </row>
    <row r="2418" spans="44:44">
      <c r="AR2418" s="51" t="s">
        <v>13463</v>
      </c>
    </row>
    <row r="2419" spans="44:44">
      <c r="AR2419" s="53" t="s">
        <v>13464</v>
      </c>
    </row>
    <row r="2420" spans="44:44">
      <c r="AR2420" s="51" t="s">
        <v>13465</v>
      </c>
    </row>
    <row r="2421" spans="44:44">
      <c r="AR2421" s="53" t="s">
        <v>13466</v>
      </c>
    </row>
    <row r="2422" spans="44:44">
      <c r="AR2422" s="51" t="s">
        <v>13467</v>
      </c>
    </row>
    <row r="2423" spans="44:44">
      <c r="AR2423" s="53" t="s">
        <v>13468</v>
      </c>
    </row>
    <row r="2424" spans="44:44">
      <c r="AR2424" s="51" t="s">
        <v>13469</v>
      </c>
    </row>
    <row r="2425" spans="44:44">
      <c r="AR2425" s="53" t="s">
        <v>13470</v>
      </c>
    </row>
    <row r="2426" spans="44:44">
      <c r="AR2426" s="51" t="s">
        <v>13471</v>
      </c>
    </row>
    <row r="2427" spans="44:44">
      <c r="AR2427" s="53" t="s">
        <v>13472</v>
      </c>
    </row>
    <row r="2428" spans="44:44">
      <c r="AR2428" s="51" t="s">
        <v>13473</v>
      </c>
    </row>
    <row r="2429" spans="44:44">
      <c r="AR2429" s="53" t="s">
        <v>13474</v>
      </c>
    </row>
    <row r="2430" spans="44:44">
      <c r="AR2430" s="51" t="s">
        <v>13475</v>
      </c>
    </row>
    <row r="2431" spans="44:44">
      <c r="AR2431" s="53" t="s">
        <v>13476</v>
      </c>
    </row>
    <row r="2432" spans="44:44">
      <c r="AR2432" s="51" t="s">
        <v>13477</v>
      </c>
    </row>
    <row r="2433" spans="44:44">
      <c r="AR2433" s="53" t="s">
        <v>13478</v>
      </c>
    </row>
    <row r="2434" spans="44:44">
      <c r="AR2434" s="51" t="s">
        <v>13479</v>
      </c>
    </row>
    <row r="2435" spans="44:44">
      <c r="AR2435" s="53" t="s">
        <v>13480</v>
      </c>
    </row>
    <row r="2436" spans="44:44">
      <c r="AR2436" s="51" t="s">
        <v>13481</v>
      </c>
    </row>
    <row r="2437" spans="44:44">
      <c r="AR2437" s="53" t="s">
        <v>13482</v>
      </c>
    </row>
    <row r="2438" spans="44:44">
      <c r="AR2438" s="51" t="s">
        <v>13483</v>
      </c>
    </row>
    <row r="2439" spans="44:44">
      <c r="AR2439" s="53" t="s">
        <v>13484</v>
      </c>
    </row>
    <row r="2440" spans="44:44">
      <c r="AR2440" s="51" t="s">
        <v>13485</v>
      </c>
    </row>
    <row r="2441" spans="44:44">
      <c r="AR2441" s="53" t="s">
        <v>13486</v>
      </c>
    </row>
    <row r="2442" spans="44:44">
      <c r="AR2442" s="51" t="s">
        <v>13487</v>
      </c>
    </row>
    <row r="2443" spans="44:44">
      <c r="AR2443" s="53" t="s">
        <v>13488</v>
      </c>
    </row>
    <row r="2444" spans="44:44">
      <c r="AR2444" s="51" t="s">
        <v>13489</v>
      </c>
    </row>
    <row r="2445" spans="44:44">
      <c r="AR2445" s="53" t="s">
        <v>13490</v>
      </c>
    </row>
    <row r="2446" spans="44:44">
      <c r="AR2446" s="51" t="s">
        <v>13491</v>
      </c>
    </row>
    <row r="2447" spans="44:44">
      <c r="AR2447" s="53" t="s">
        <v>13492</v>
      </c>
    </row>
    <row r="2448" spans="44:44">
      <c r="AR2448" s="51" t="s">
        <v>13493</v>
      </c>
    </row>
    <row r="2449" spans="44:44">
      <c r="AR2449" s="53" t="s">
        <v>13494</v>
      </c>
    </row>
    <row r="2450" spans="44:44">
      <c r="AR2450" s="51" t="s">
        <v>13495</v>
      </c>
    </row>
    <row r="2451" spans="44:44">
      <c r="AR2451" s="53" t="s">
        <v>13496</v>
      </c>
    </row>
    <row r="2452" spans="44:44">
      <c r="AR2452" s="51" t="s">
        <v>13497</v>
      </c>
    </row>
    <row r="2453" spans="44:44">
      <c r="AR2453" s="53" t="s">
        <v>13498</v>
      </c>
    </row>
    <row r="2454" spans="44:44">
      <c r="AR2454" s="51" t="s">
        <v>13499</v>
      </c>
    </row>
    <row r="2455" spans="44:44">
      <c r="AR2455" s="53" t="s">
        <v>13500</v>
      </c>
    </row>
    <row r="2456" spans="44:44">
      <c r="AR2456" s="51" t="s">
        <v>13501</v>
      </c>
    </row>
    <row r="2457" spans="44:44">
      <c r="AR2457" s="53" t="s">
        <v>13502</v>
      </c>
    </row>
    <row r="2458" spans="44:44">
      <c r="AR2458" s="51" t="s">
        <v>13503</v>
      </c>
    </row>
    <row r="2459" spans="44:44">
      <c r="AR2459" s="53" t="s">
        <v>13504</v>
      </c>
    </row>
    <row r="2460" spans="44:44">
      <c r="AR2460" s="51" t="s">
        <v>13505</v>
      </c>
    </row>
    <row r="2461" spans="44:44">
      <c r="AR2461" s="53" t="s">
        <v>13506</v>
      </c>
    </row>
    <row r="2462" spans="44:44">
      <c r="AR2462" s="51" t="s">
        <v>13507</v>
      </c>
    </row>
    <row r="2463" spans="44:44">
      <c r="AR2463" s="53" t="s">
        <v>13508</v>
      </c>
    </row>
    <row r="2464" spans="44:44">
      <c r="AR2464" s="51" t="s">
        <v>13509</v>
      </c>
    </row>
    <row r="2465" spans="44:44">
      <c r="AR2465" s="53" t="s">
        <v>13509</v>
      </c>
    </row>
    <row r="2466" spans="44:44">
      <c r="AR2466" s="51" t="s">
        <v>13510</v>
      </c>
    </row>
    <row r="2467" spans="44:44">
      <c r="AR2467" s="53" t="s">
        <v>13511</v>
      </c>
    </row>
    <row r="2468" spans="44:44">
      <c r="AR2468" s="51" t="s">
        <v>13512</v>
      </c>
    </row>
    <row r="2469" spans="44:44">
      <c r="AR2469" s="53" t="s">
        <v>13513</v>
      </c>
    </row>
    <row r="2470" spans="44:44">
      <c r="AR2470" s="51" t="s">
        <v>13514</v>
      </c>
    </row>
    <row r="2471" spans="44:44">
      <c r="AR2471" s="53" t="s">
        <v>13515</v>
      </c>
    </row>
    <row r="2472" spans="44:44">
      <c r="AR2472" s="51" t="s">
        <v>13516</v>
      </c>
    </row>
    <row r="2473" spans="44:44">
      <c r="AR2473" s="53" t="s">
        <v>13517</v>
      </c>
    </row>
    <row r="2474" spans="44:44">
      <c r="AR2474" s="51" t="s">
        <v>13518</v>
      </c>
    </row>
    <row r="2475" spans="44:44">
      <c r="AR2475" s="53" t="s">
        <v>13519</v>
      </c>
    </row>
    <row r="2476" spans="44:44">
      <c r="AR2476" s="51" t="s">
        <v>13520</v>
      </c>
    </row>
    <row r="2477" spans="44:44">
      <c r="AR2477" s="53" t="s">
        <v>13521</v>
      </c>
    </row>
    <row r="2478" spans="44:44">
      <c r="AR2478" s="51" t="s">
        <v>13522</v>
      </c>
    </row>
    <row r="2479" spans="44:44">
      <c r="AR2479" s="53" t="s">
        <v>13523</v>
      </c>
    </row>
    <row r="2480" spans="44:44">
      <c r="AR2480" s="51" t="s">
        <v>13524</v>
      </c>
    </row>
    <row r="2481" spans="44:44">
      <c r="AR2481" s="53" t="s">
        <v>13525</v>
      </c>
    </row>
    <row r="2482" spans="44:44">
      <c r="AR2482" s="51" t="s">
        <v>13526</v>
      </c>
    </row>
    <row r="2483" spans="44:44">
      <c r="AR2483" s="53" t="s">
        <v>13527</v>
      </c>
    </row>
    <row r="2484" spans="44:44">
      <c r="AR2484" s="51" t="s">
        <v>13528</v>
      </c>
    </row>
    <row r="2485" spans="44:44">
      <c r="AR2485" s="53" t="s">
        <v>13529</v>
      </c>
    </row>
    <row r="2486" spans="44:44">
      <c r="AR2486" s="51" t="s">
        <v>13530</v>
      </c>
    </row>
    <row r="2487" spans="44:44">
      <c r="AR2487" s="53" t="s">
        <v>13531</v>
      </c>
    </row>
    <row r="2488" spans="44:44">
      <c r="AR2488" s="51" t="s">
        <v>13532</v>
      </c>
    </row>
    <row r="2489" spans="44:44">
      <c r="AR2489" s="53" t="s">
        <v>13532</v>
      </c>
    </row>
    <row r="2490" spans="44:44">
      <c r="AR2490" s="51" t="s">
        <v>13533</v>
      </c>
    </row>
    <row r="2491" spans="44:44">
      <c r="AR2491" s="53" t="s">
        <v>13534</v>
      </c>
    </row>
    <row r="2492" spans="44:44">
      <c r="AR2492" s="51" t="s">
        <v>13535</v>
      </c>
    </row>
    <row r="2493" spans="44:44">
      <c r="AR2493" s="53" t="s">
        <v>13536</v>
      </c>
    </row>
    <row r="2494" spans="44:44">
      <c r="AR2494" s="51" t="s">
        <v>13537</v>
      </c>
    </row>
    <row r="2495" spans="44:44">
      <c r="AR2495" s="53" t="s">
        <v>13538</v>
      </c>
    </row>
    <row r="2496" spans="44:44">
      <c r="AR2496" s="51" t="s">
        <v>13539</v>
      </c>
    </row>
    <row r="2497" spans="44:44">
      <c r="AR2497" s="53" t="s">
        <v>13540</v>
      </c>
    </row>
    <row r="2498" spans="44:44">
      <c r="AR2498" s="51" t="s">
        <v>13541</v>
      </c>
    </row>
    <row r="2499" spans="44:44">
      <c r="AR2499" s="53" t="s">
        <v>13542</v>
      </c>
    </row>
    <row r="2500" spans="44:44">
      <c r="AR2500" s="51" t="s">
        <v>13543</v>
      </c>
    </row>
    <row r="2501" spans="44:44">
      <c r="AR2501" s="53" t="s">
        <v>13544</v>
      </c>
    </row>
    <row r="2502" spans="44:44">
      <c r="AR2502" s="51" t="s">
        <v>13545</v>
      </c>
    </row>
    <row r="2503" spans="44:44">
      <c r="AR2503" s="53" t="s">
        <v>13546</v>
      </c>
    </row>
    <row r="2504" spans="44:44">
      <c r="AR2504" s="51" t="s">
        <v>13547</v>
      </c>
    </row>
    <row r="2505" spans="44:44">
      <c r="AR2505" s="53" t="s">
        <v>13548</v>
      </c>
    </row>
    <row r="2506" spans="44:44">
      <c r="AR2506" s="51" t="s">
        <v>13549</v>
      </c>
    </row>
    <row r="2507" spans="44:44">
      <c r="AR2507" s="53" t="s">
        <v>13550</v>
      </c>
    </row>
    <row r="2508" spans="44:44">
      <c r="AR2508" s="51" t="s">
        <v>13551</v>
      </c>
    </row>
    <row r="2509" spans="44:44">
      <c r="AR2509" s="53" t="s">
        <v>13552</v>
      </c>
    </row>
    <row r="2510" spans="44:44">
      <c r="AR2510" s="51" t="s">
        <v>13553</v>
      </c>
    </row>
    <row r="2511" spans="44:44">
      <c r="AR2511" s="53" t="s">
        <v>13554</v>
      </c>
    </row>
    <row r="2512" spans="44:44">
      <c r="AR2512" s="51" t="s">
        <v>13555</v>
      </c>
    </row>
    <row r="2513" spans="44:44">
      <c r="AR2513" s="53" t="s">
        <v>13556</v>
      </c>
    </row>
    <row r="2514" spans="44:44">
      <c r="AR2514" s="51" t="s">
        <v>13556</v>
      </c>
    </row>
    <row r="2515" spans="44:44">
      <c r="AR2515" s="53" t="s">
        <v>13557</v>
      </c>
    </row>
    <row r="2516" spans="44:44">
      <c r="AR2516" s="51" t="s">
        <v>13558</v>
      </c>
    </row>
    <row r="2517" spans="44:44">
      <c r="AR2517" s="53" t="s">
        <v>13559</v>
      </c>
    </row>
    <row r="2518" spans="44:44">
      <c r="AR2518" s="51" t="s">
        <v>13560</v>
      </c>
    </row>
    <row r="2519" spans="44:44">
      <c r="AR2519" s="53" t="s">
        <v>13561</v>
      </c>
    </row>
    <row r="2520" spans="44:44">
      <c r="AR2520" s="51" t="s">
        <v>13562</v>
      </c>
    </row>
    <row r="2521" spans="44:44">
      <c r="AR2521" s="53" t="s">
        <v>13563</v>
      </c>
    </row>
    <row r="2522" spans="44:44">
      <c r="AR2522" s="51" t="s">
        <v>13564</v>
      </c>
    </row>
    <row r="2523" spans="44:44">
      <c r="AR2523" s="53" t="s">
        <v>13565</v>
      </c>
    </row>
    <row r="2524" spans="44:44">
      <c r="AR2524" s="51" t="s">
        <v>13566</v>
      </c>
    </row>
    <row r="2525" spans="44:44">
      <c r="AR2525" s="53" t="s">
        <v>13567</v>
      </c>
    </row>
    <row r="2526" spans="44:44">
      <c r="AR2526" s="51" t="s">
        <v>13568</v>
      </c>
    </row>
    <row r="2527" spans="44:44">
      <c r="AR2527" s="53" t="s">
        <v>13569</v>
      </c>
    </row>
    <row r="2528" spans="44:44">
      <c r="AR2528" s="51" t="s">
        <v>13570</v>
      </c>
    </row>
    <row r="2529" spans="44:44">
      <c r="AR2529" s="53" t="s">
        <v>13571</v>
      </c>
    </row>
    <row r="2530" spans="44:44">
      <c r="AR2530" s="51" t="s">
        <v>13572</v>
      </c>
    </row>
    <row r="2531" spans="44:44">
      <c r="AR2531" s="53" t="s">
        <v>13572</v>
      </c>
    </row>
    <row r="2532" spans="44:44">
      <c r="AR2532" s="51" t="s">
        <v>13573</v>
      </c>
    </row>
    <row r="2533" spans="44:44">
      <c r="AR2533" s="53" t="s">
        <v>13574</v>
      </c>
    </row>
    <row r="2534" spans="44:44">
      <c r="AR2534" s="51" t="s">
        <v>13575</v>
      </c>
    </row>
    <row r="2535" spans="44:44">
      <c r="AR2535" s="53" t="s">
        <v>13576</v>
      </c>
    </row>
    <row r="2536" spans="44:44">
      <c r="AR2536" s="51" t="s">
        <v>13577</v>
      </c>
    </row>
    <row r="2537" spans="44:44">
      <c r="AR2537" s="53" t="s">
        <v>13578</v>
      </c>
    </row>
    <row r="2538" spans="44:44">
      <c r="AR2538" s="51" t="s">
        <v>13579</v>
      </c>
    </row>
    <row r="2539" spans="44:44">
      <c r="AR2539" s="53" t="s">
        <v>13579</v>
      </c>
    </row>
    <row r="2540" spans="44:44">
      <c r="AR2540" s="51" t="s">
        <v>13580</v>
      </c>
    </row>
    <row r="2541" spans="44:44">
      <c r="AR2541" s="53" t="s">
        <v>13581</v>
      </c>
    </row>
    <row r="2542" spans="44:44">
      <c r="AR2542" s="51" t="s">
        <v>13582</v>
      </c>
    </row>
    <row r="2543" spans="44:44">
      <c r="AR2543" s="53" t="s">
        <v>13583</v>
      </c>
    </row>
    <row r="2544" spans="44:44">
      <c r="AR2544" s="51" t="s">
        <v>13584</v>
      </c>
    </row>
    <row r="2545" spans="44:44">
      <c r="AR2545" s="53" t="s">
        <v>13585</v>
      </c>
    </row>
    <row r="2546" spans="44:44">
      <c r="AR2546" s="51" t="s">
        <v>13586</v>
      </c>
    </row>
    <row r="2547" spans="44:44">
      <c r="AR2547" s="53" t="s">
        <v>13586</v>
      </c>
    </row>
    <row r="2548" spans="44:44">
      <c r="AR2548" s="51" t="s">
        <v>13587</v>
      </c>
    </row>
    <row r="2549" spans="44:44">
      <c r="AR2549" s="53" t="s">
        <v>13588</v>
      </c>
    </row>
    <row r="2550" spans="44:44">
      <c r="AR2550" s="51" t="s">
        <v>13589</v>
      </c>
    </row>
    <row r="2551" spans="44:44">
      <c r="AR2551" s="53" t="s">
        <v>13590</v>
      </c>
    </row>
    <row r="2552" spans="44:44">
      <c r="AR2552" s="51" t="s">
        <v>13591</v>
      </c>
    </row>
    <row r="2553" spans="44:44">
      <c r="AR2553" s="53" t="s">
        <v>13592</v>
      </c>
    </row>
    <row r="2554" spans="44:44">
      <c r="AR2554" s="51" t="s">
        <v>13593</v>
      </c>
    </row>
    <row r="2555" spans="44:44">
      <c r="AR2555" s="53" t="s">
        <v>13594</v>
      </c>
    </row>
    <row r="2556" spans="44:44">
      <c r="AR2556" s="51" t="s">
        <v>13595</v>
      </c>
    </row>
    <row r="2557" spans="44:44">
      <c r="AR2557" s="53" t="s">
        <v>13595</v>
      </c>
    </row>
    <row r="2558" spans="44:44">
      <c r="AR2558" s="51" t="s">
        <v>13596</v>
      </c>
    </row>
    <row r="2559" spans="44:44">
      <c r="AR2559" s="53" t="s">
        <v>13597</v>
      </c>
    </row>
    <row r="2560" spans="44:44">
      <c r="AR2560" s="51" t="s">
        <v>13598</v>
      </c>
    </row>
    <row r="2561" spans="44:44">
      <c r="AR2561" s="53" t="s">
        <v>13599</v>
      </c>
    </row>
    <row r="2562" spans="44:44">
      <c r="AR2562" s="51" t="s">
        <v>13600</v>
      </c>
    </row>
    <row r="2563" spans="44:44">
      <c r="AR2563" s="53" t="s">
        <v>13601</v>
      </c>
    </row>
    <row r="2564" spans="44:44">
      <c r="AR2564" s="51" t="s">
        <v>13602</v>
      </c>
    </row>
    <row r="2565" spans="44:44">
      <c r="AR2565" s="53" t="s">
        <v>13603</v>
      </c>
    </row>
    <row r="2566" spans="44:44">
      <c r="AR2566" s="51" t="s">
        <v>13604</v>
      </c>
    </row>
    <row r="2567" spans="44:44">
      <c r="AR2567" s="53" t="s">
        <v>13605</v>
      </c>
    </row>
    <row r="2568" spans="44:44">
      <c r="AR2568" s="51" t="s">
        <v>13606</v>
      </c>
    </row>
    <row r="2569" spans="44:44">
      <c r="AR2569" s="53" t="s">
        <v>13607</v>
      </c>
    </row>
    <row r="2570" spans="44:44">
      <c r="AR2570" s="51" t="s">
        <v>13608</v>
      </c>
    </row>
    <row r="2571" spans="44:44">
      <c r="AR2571" s="53" t="s">
        <v>13609</v>
      </c>
    </row>
    <row r="2572" spans="44:44">
      <c r="AR2572" s="51" t="s">
        <v>13610</v>
      </c>
    </row>
    <row r="2573" spans="44:44">
      <c r="AR2573" s="53" t="s">
        <v>13611</v>
      </c>
    </row>
    <row r="2574" spans="44:44">
      <c r="AR2574" s="51" t="s">
        <v>13612</v>
      </c>
    </row>
    <row r="2575" spans="44:44">
      <c r="AR2575" s="53" t="s">
        <v>13613</v>
      </c>
    </row>
    <row r="2576" spans="44:44">
      <c r="AR2576" s="51" t="s">
        <v>13614</v>
      </c>
    </row>
    <row r="2577" spans="44:44">
      <c r="AR2577" s="53" t="s">
        <v>13615</v>
      </c>
    </row>
    <row r="2578" spans="44:44">
      <c r="AR2578" s="51" t="s">
        <v>13616</v>
      </c>
    </row>
    <row r="2579" spans="44:44">
      <c r="AR2579" s="53" t="s">
        <v>13617</v>
      </c>
    </row>
    <row r="2580" spans="44:44">
      <c r="AR2580" s="51" t="s">
        <v>13618</v>
      </c>
    </row>
    <row r="2581" spans="44:44">
      <c r="AR2581" s="53" t="s">
        <v>13619</v>
      </c>
    </row>
    <row r="2582" spans="44:44">
      <c r="AR2582" s="51" t="s">
        <v>13620</v>
      </c>
    </row>
    <row r="2583" spans="44:44">
      <c r="AR2583" s="53" t="s">
        <v>13621</v>
      </c>
    </row>
    <row r="2584" spans="44:44">
      <c r="AR2584" s="51" t="s">
        <v>13622</v>
      </c>
    </row>
    <row r="2585" spans="44:44">
      <c r="AR2585" s="53" t="s">
        <v>13623</v>
      </c>
    </row>
    <row r="2586" spans="44:44">
      <c r="AR2586" s="51" t="s">
        <v>13624</v>
      </c>
    </row>
    <row r="2587" spans="44:44">
      <c r="AR2587" s="53" t="s">
        <v>13625</v>
      </c>
    </row>
    <row r="2588" spans="44:44">
      <c r="AR2588" s="51" t="s">
        <v>13626</v>
      </c>
    </row>
    <row r="2589" spans="44:44">
      <c r="AR2589" s="53" t="s">
        <v>13627</v>
      </c>
    </row>
    <row r="2590" spans="44:44">
      <c r="AR2590" s="51" t="s">
        <v>13628</v>
      </c>
    </row>
    <row r="2591" spans="44:44">
      <c r="AR2591" s="53" t="s">
        <v>13629</v>
      </c>
    </row>
    <row r="2592" spans="44:44">
      <c r="AR2592" s="51" t="s">
        <v>13630</v>
      </c>
    </row>
    <row r="2593" spans="44:44">
      <c r="AR2593" s="53" t="s">
        <v>13631</v>
      </c>
    </row>
    <row r="2594" spans="44:44">
      <c r="AR2594" s="51" t="s">
        <v>13632</v>
      </c>
    </row>
    <row r="2595" spans="44:44">
      <c r="AR2595" s="53" t="s">
        <v>13633</v>
      </c>
    </row>
    <row r="2596" spans="44:44">
      <c r="AR2596" s="51" t="s">
        <v>13634</v>
      </c>
    </row>
    <row r="2597" spans="44:44">
      <c r="AR2597" s="53" t="s">
        <v>13635</v>
      </c>
    </row>
    <row r="2598" spans="44:44">
      <c r="AR2598" s="51" t="s">
        <v>13636</v>
      </c>
    </row>
    <row r="2599" spans="44:44">
      <c r="AR2599" s="53" t="s">
        <v>13637</v>
      </c>
    </row>
    <row r="2600" spans="44:44">
      <c r="AR2600" s="51" t="s">
        <v>13638</v>
      </c>
    </row>
    <row r="2601" spans="44:44">
      <c r="AR2601" s="53" t="s">
        <v>13639</v>
      </c>
    </row>
    <row r="2602" spans="44:44">
      <c r="AR2602" s="51" t="s">
        <v>13640</v>
      </c>
    </row>
    <row r="2603" spans="44:44">
      <c r="AR2603" s="53" t="s">
        <v>13641</v>
      </c>
    </row>
    <row r="2604" spans="44:44">
      <c r="AR2604" s="51" t="s">
        <v>13642</v>
      </c>
    </row>
    <row r="2605" spans="44:44">
      <c r="AR2605" s="53" t="s">
        <v>13643</v>
      </c>
    </row>
    <row r="2606" spans="44:44">
      <c r="AR2606" s="51" t="s">
        <v>10955</v>
      </c>
    </row>
    <row r="2607" spans="44:44">
      <c r="AR2607" s="53" t="s">
        <v>13644</v>
      </c>
    </row>
    <row r="2608" spans="44:44">
      <c r="AR2608" s="51" t="s">
        <v>13645</v>
      </c>
    </row>
    <row r="2609" spans="44:44">
      <c r="AR2609" s="53" t="s">
        <v>13646</v>
      </c>
    </row>
    <row r="2610" spans="44:44">
      <c r="AR2610" s="51" t="s">
        <v>7384</v>
      </c>
    </row>
    <row r="2611" spans="44:44">
      <c r="AR2611" s="53" t="s">
        <v>13647</v>
      </c>
    </row>
    <row r="2612" spans="44:44">
      <c r="AR2612" s="51" t="s">
        <v>13648</v>
      </c>
    </row>
    <row r="2613" spans="44:44">
      <c r="AR2613" s="53" t="s">
        <v>13649</v>
      </c>
    </row>
    <row r="2614" spans="44:44">
      <c r="AR2614" s="51" t="s">
        <v>13650</v>
      </c>
    </row>
    <row r="2615" spans="44:44">
      <c r="AR2615" s="53" t="s">
        <v>13651</v>
      </c>
    </row>
    <row r="2616" spans="44:44">
      <c r="AR2616" s="51" t="s">
        <v>13652</v>
      </c>
    </row>
    <row r="2617" spans="44:44">
      <c r="AR2617" s="53" t="s">
        <v>13653</v>
      </c>
    </row>
    <row r="2618" spans="44:44">
      <c r="AR2618" s="51" t="s">
        <v>13654</v>
      </c>
    </row>
    <row r="2619" spans="44:44">
      <c r="AR2619" s="53" t="s">
        <v>13655</v>
      </c>
    </row>
    <row r="2620" spans="44:44">
      <c r="AR2620" s="51" t="s">
        <v>13656</v>
      </c>
    </row>
    <row r="2621" spans="44:44">
      <c r="AR2621" s="53" t="s">
        <v>13657</v>
      </c>
    </row>
    <row r="2622" spans="44:44">
      <c r="AR2622" s="51" t="s">
        <v>13658</v>
      </c>
    </row>
    <row r="2623" spans="44:44">
      <c r="AR2623" s="53" t="s">
        <v>13659</v>
      </c>
    </row>
    <row r="2624" spans="44:44">
      <c r="AR2624" s="51" t="s">
        <v>13660</v>
      </c>
    </row>
    <row r="2625" spans="44:44">
      <c r="AR2625" s="53" t="s">
        <v>13661</v>
      </c>
    </row>
    <row r="2626" spans="44:44">
      <c r="AR2626" s="51" t="s">
        <v>13662</v>
      </c>
    </row>
    <row r="2627" spans="44:44">
      <c r="AR2627" s="53" t="s">
        <v>13663</v>
      </c>
    </row>
    <row r="2628" spans="44:44">
      <c r="AR2628" s="51" t="s">
        <v>13664</v>
      </c>
    </row>
    <row r="2629" spans="44:44">
      <c r="AR2629" s="53" t="s">
        <v>13665</v>
      </c>
    </row>
    <row r="2630" spans="44:44">
      <c r="AR2630" s="51" t="s">
        <v>13666</v>
      </c>
    </row>
    <row r="2631" spans="44:44">
      <c r="AR2631" s="53" t="s">
        <v>13667</v>
      </c>
    </row>
    <row r="2632" spans="44:44">
      <c r="AR2632" s="51" t="s">
        <v>13668</v>
      </c>
    </row>
    <row r="2633" spans="44:44">
      <c r="AR2633" s="53" t="s">
        <v>13669</v>
      </c>
    </row>
    <row r="2634" spans="44:44">
      <c r="AR2634" s="51" t="s">
        <v>13670</v>
      </c>
    </row>
    <row r="2635" spans="44:44">
      <c r="AR2635" s="53" t="s">
        <v>13671</v>
      </c>
    </row>
    <row r="2636" spans="44:44">
      <c r="AR2636" s="51" t="s">
        <v>13672</v>
      </c>
    </row>
    <row r="2637" spans="44:44">
      <c r="AR2637" s="53" t="s">
        <v>13673</v>
      </c>
    </row>
    <row r="2638" spans="44:44">
      <c r="AR2638" s="51" t="s">
        <v>13674</v>
      </c>
    </row>
    <row r="2639" spans="44:44">
      <c r="AR2639" s="53" t="s">
        <v>13674</v>
      </c>
    </row>
    <row r="2640" spans="44:44">
      <c r="AR2640" s="51" t="s">
        <v>13675</v>
      </c>
    </row>
    <row r="2641" spans="44:44">
      <c r="AR2641" s="53" t="s">
        <v>13676</v>
      </c>
    </row>
    <row r="2642" spans="44:44">
      <c r="AR2642" s="51" t="s">
        <v>13677</v>
      </c>
    </row>
    <row r="2643" spans="44:44">
      <c r="AR2643" s="53" t="s">
        <v>13678</v>
      </c>
    </row>
    <row r="2644" spans="44:44">
      <c r="AR2644" s="51" t="s">
        <v>13679</v>
      </c>
    </row>
    <row r="2645" spans="44:44">
      <c r="AR2645" s="53" t="s">
        <v>13680</v>
      </c>
    </row>
    <row r="2646" spans="44:44">
      <c r="AR2646" s="51" t="s">
        <v>10974</v>
      </c>
    </row>
    <row r="2647" spans="44:44">
      <c r="AR2647" s="53" t="s">
        <v>13681</v>
      </c>
    </row>
    <row r="2648" spans="44:44">
      <c r="AR2648" s="51" t="s">
        <v>13682</v>
      </c>
    </row>
    <row r="2649" spans="44:44">
      <c r="AR2649" s="53" t="s">
        <v>13683</v>
      </c>
    </row>
    <row r="2650" spans="44:44">
      <c r="AR2650" s="51" t="s">
        <v>13684</v>
      </c>
    </row>
    <row r="2651" spans="44:44">
      <c r="AR2651" s="53" t="s">
        <v>13684</v>
      </c>
    </row>
    <row r="2652" spans="44:44">
      <c r="AR2652" s="51" t="s">
        <v>13685</v>
      </c>
    </row>
    <row r="2653" spans="44:44">
      <c r="AR2653" s="53" t="s">
        <v>13686</v>
      </c>
    </row>
    <row r="2654" spans="44:44">
      <c r="AR2654" s="51" t="s">
        <v>13687</v>
      </c>
    </row>
    <row r="2655" spans="44:44">
      <c r="AR2655" s="53" t="s">
        <v>13688</v>
      </c>
    </row>
    <row r="2656" spans="44:44">
      <c r="AR2656" s="51" t="s">
        <v>13689</v>
      </c>
    </row>
    <row r="2657" spans="44:44">
      <c r="AR2657" s="53" t="s">
        <v>13690</v>
      </c>
    </row>
    <row r="2658" spans="44:44">
      <c r="AR2658" s="51" t="s">
        <v>13691</v>
      </c>
    </row>
    <row r="2659" spans="44:44">
      <c r="AR2659" s="53" t="s">
        <v>13692</v>
      </c>
    </row>
    <row r="2660" spans="44:44">
      <c r="AR2660" s="51" t="s">
        <v>13692</v>
      </c>
    </row>
    <row r="2661" spans="44:44">
      <c r="AR2661" s="53" t="s">
        <v>13692</v>
      </c>
    </row>
    <row r="2662" spans="44:44">
      <c r="AR2662" s="51" t="s">
        <v>13693</v>
      </c>
    </row>
    <row r="2663" spans="44:44">
      <c r="AR2663" s="53" t="s">
        <v>13694</v>
      </c>
    </row>
    <row r="2664" spans="44:44">
      <c r="AR2664" s="51" t="s">
        <v>13695</v>
      </c>
    </row>
    <row r="2665" spans="44:44">
      <c r="AR2665" s="53" t="s">
        <v>13696</v>
      </c>
    </row>
    <row r="2666" spans="44:44">
      <c r="AR2666" s="51" t="s">
        <v>13697</v>
      </c>
    </row>
    <row r="2667" spans="44:44">
      <c r="AR2667" s="53" t="s">
        <v>13698</v>
      </c>
    </row>
    <row r="2668" spans="44:44">
      <c r="AR2668" s="51" t="s">
        <v>13699</v>
      </c>
    </row>
    <row r="2669" spans="44:44">
      <c r="AR2669" s="53" t="s">
        <v>13700</v>
      </c>
    </row>
    <row r="2670" spans="44:44">
      <c r="AR2670" s="51" t="s">
        <v>13701</v>
      </c>
    </row>
    <row r="2671" spans="44:44">
      <c r="AR2671" s="53" t="s">
        <v>13702</v>
      </c>
    </row>
    <row r="2672" spans="44:44">
      <c r="AR2672" s="51" t="s">
        <v>13703</v>
      </c>
    </row>
    <row r="2673" spans="44:44">
      <c r="AR2673" s="53" t="s">
        <v>13704</v>
      </c>
    </row>
    <row r="2674" spans="44:44">
      <c r="AR2674" s="51" t="s">
        <v>13705</v>
      </c>
    </row>
    <row r="2675" spans="44:44">
      <c r="AR2675" s="53" t="s">
        <v>13706</v>
      </c>
    </row>
    <row r="2676" spans="44:44">
      <c r="AR2676" s="51" t="s">
        <v>13707</v>
      </c>
    </row>
    <row r="2677" spans="44:44">
      <c r="AR2677" s="53" t="s">
        <v>13708</v>
      </c>
    </row>
    <row r="2678" spans="44:44">
      <c r="AR2678" s="51" t="s">
        <v>13709</v>
      </c>
    </row>
    <row r="2679" spans="44:44">
      <c r="AR2679" s="53" t="s">
        <v>13710</v>
      </c>
    </row>
    <row r="2680" spans="44:44">
      <c r="AR2680" s="51" t="s">
        <v>13711</v>
      </c>
    </row>
    <row r="2681" spans="44:44">
      <c r="AR2681" s="53" t="s">
        <v>13712</v>
      </c>
    </row>
    <row r="2682" spans="44:44">
      <c r="AR2682" s="51" t="s">
        <v>13713</v>
      </c>
    </row>
    <row r="2683" spans="44:44">
      <c r="AR2683" s="53" t="s">
        <v>13714</v>
      </c>
    </row>
    <row r="2684" spans="44:44">
      <c r="AR2684" s="51" t="s">
        <v>13715</v>
      </c>
    </row>
    <row r="2685" spans="44:44">
      <c r="AR2685" s="53" t="s">
        <v>13716</v>
      </c>
    </row>
    <row r="2686" spans="44:44">
      <c r="AR2686" s="51" t="s">
        <v>13717</v>
      </c>
    </row>
    <row r="2687" spans="44:44">
      <c r="AR2687" s="53" t="s">
        <v>13718</v>
      </c>
    </row>
    <row r="2688" spans="44:44">
      <c r="AR2688" s="51" t="s">
        <v>13719</v>
      </c>
    </row>
    <row r="2689" spans="44:44">
      <c r="AR2689" s="53" t="s">
        <v>13720</v>
      </c>
    </row>
    <row r="2690" spans="44:44">
      <c r="AR2690" s="51" t="s">
        <v>13721</v>
      </c>
    </row>
    <row r="2691" spans="44:44">
      <c r="AR2691" s="53" t="s">
        <v>13722</v>
      </c>
    </row>
    <row r="2692" spans="44:44">
      <c r="AR2692" s="51" t="s">
        <v>13723</v>
      </c>
    </row>
    <row r="2693" spans="44:44">
      <c r="AR2693" s="53" t="s">
        <v>13724</v>
      </c>
    </row>
    <row r="2694" spans="44:44">
      <c r="AR2694" s="51" t="s">
        <v>13725</v>
      </c>
    </row>
    <row r="2695" spans="44:44">
      <c r="AR2695" s="53" t="s">
        <v>13726</v>
      </c>
    </row>
    <row r="2696" spans="44:44">
      <c r="AR2696" s="51" t="s">
        <v>13727</v>
      </c>
    </row>
    <row r="2697" spans="44:44">
      <c r="AR2697" s="53" t="s">
        <v>13728</v>
      </c>
    </row>
    <row r="2698" spans="44:44">
      <c r="AR2698" s="51" t="s">
        <v>13729</v>
      </c>
    </row>
    <row r="2699" spans="44:44">
      <c r="AR2699" s="53" t="s">
        <v>13730</v>
      </c>
    </row>
    <row r="2700" spans="44:44">
      <c r="AR2700" s="51" t="s">
        <v>13731</v>
      </c>
    </row>
    <row r="2701" spans="44:44">
      <c r="AR2701" s="53" t="s">
        <v>13732</v>
      </c>
    </row>
    <row r="2702" spans="44:44">
      <c r="AR2702" s="51" t="s">
        <v>13733</v>
      </c>
    </row>
    <row r="2703" spans="44:44">
      <c r="AR2703" s="53" t="s">
        <v>13734</v>
      </c>
    </row>
    <row r="2704" spans="44:44">
      <c r="AR2704" s="51" t="s">
        <v>13735</v>
      </c>
    </row>
    <row r="2705" spans="44:44">
      <c r="AR2705" s="53" t="s">
        <v>13735</v>
      </c>
    </row>
    <row r="2706" spans="44:44">
      <c r="AR2706" s="51" t="s">
        <v>13736</v>
      </c>
    </row>
    <row r="2707" spans="44:44">
      <c r="AR2707" s="53" t="s">
        <v>13737</v>
      </c>
    </row>
    <row r="2708" spans="44:44">
      <c r="AR2708" s="51" t="s">
        <v>13738</v>
      </c>
    </row>
    <row r="2709" spans="44:44">
      <c r="AR2709" s="53" t="s">
        <v>13739</v>
      </c>
    </row>
    <row r="2710" spans="44:44">
      <c r="AR2710" s="51" t="s">
        <v>13740</v>
      </c>
    </row>
    <row r="2711" spans="44:44">
      <c r="AR2711" s="53" t="s">
        <v>13740</v>
      </c>
    </row>
    <row r="2712" spans="44:44">
      <c r="AR2712" s="51" t="s">
        <v>13741</v>
      </c>
    </row>
    <row r="2713" spans="44:44">
      <c r="AR2713" s="53" t="s">
        <v>13742</v>
      </c>
    </row>
    <row r="2714" spans="44:44">
      <c r="AR2714" s="51" t="s">
        <v>13743</v>
      </c>
    </row>
    <row r="2715" spans="44:44">
      <c r="AR2715" s="53" t="s">
        <v>13744</v>
      </c>
    </row>
    <row r="2716" spans="44:44">
      <c r="AR2716" s="51" t="s">
        <v>13745</v>
      </c>
    </row>
    <row r="2717" spans="44:44">
      <c r="AR2717" s="53" t="s">
        <v>13746</v>
      </c>
    </row>
    <row r="2718" spans="44:44">
      <c r="AR2718" s="51" t="s">
        <v>13747</v>
      </c>
    </row>
    <row r="2719" spans="44:44">
      <c r="AR2719" s="53" t="s">
        <v>13748</v>
      </c>
    </row>
    <row r="2720" spans="44:44">
      <c r="AR2720" s="51" t="s">
        <v>13749</v>
      </c>
    </row>
    <row r="2721" spans="44:44">
      <c r="AR2721" s="53" t="s">
        <v>13750</v>
      </c>
    </row>
    <row r="2722" spans="44:44">
      <c r="AR2722" s="51" t="s">
        <v>13750</v>
      </c>
    </row>
    <row r="2723" spans="44:44">
      <c r="AR2723" s="53" t="s">
        <v>13751</v>
      </c>
    </row>
    <row r="2724" spans="44:44">
      <c r="AR2724" s="51" t="s">
        <v>13752</v>
      </c>
    </row>
    <row r="2725" spans="44:44">
      <c r="AR2725" s="53" t="s">
        <v>13753</v>
      </c>
    </row>
    <row r="2726" spans="44:44">
      <c r="AR2726" s="51" t="s">
        <v>13754</v>
      </c>
    </row>
    <row r="2727" spans="44:44">
      <c r="AR2727" s="53" t="s">
        <v>13755</v>
      </c>
    </row>
    <row r="2728" spans="44:44">
      <c r="AR2728" s="51" t="s">
        <v>13756</v>
      </c>
    </row>
    <row r="2729" spans="44:44">
      <c r="AR2729" s="53" t="s">
        <v>13757</v>
      </c>
    </row>
    <row r="2730" spans="44:44">
      <c r="AR2730" s="51" t="s">
        <v>13758</v>
      </c>
    </row>
    <row r="2731" spans="44:44">
      <c r="AR2731" s="53" t="s">
        <v>13759</v>
      </c>
    </row>
    <row r="2732" spans="44:44">
      <c r="AR2732" s="51" t="s">
        <v>13760</v>
      </c>
    </row>
    <row r="2733" spans="44:44">
      <c r="AR2733" s="53" t="s">
        <v>13761</v>
      </c>
    </row>
    <row r="2734" spans="44:44">
      <c r="AR2734" s="51" t="s">
        <v>13762</v>
      </c>
    </row>
    <row r="2735" spans="44:44">
      <c r="AR2735" s="53" t="s">
        <v>13763</v>
      </c>
    </row>
    <row r="2736" spans="44:44">
      <c r="AR2736" s="51" t="s">
        <v>13764</v>
      </c>
    </row>
    <row r="2737" spans="44:44">
      <c r="AR2737" s="53" t="s">
        <v>13765</v>
      </c>
    </row>
    <row r="2738" spans="44:44">
      <c r="AR2738" s="51" t="s">
        <v>13766</v>
      </c>
    </row>
    <row r="2739" spans="44:44">
      <c r="AR2739" s="53" t="s">
        <v>13767</v>
      </c>
    </row>
    <row r="2740" spans="44:44">
      <c r="AR2740" s="51" t="s">
        <v>13768</v>
      </c>
    </row>
    <row r="2741" spans="44:44">
      <c r="AR2741" s="53" t="s">
        <v>13769</v>
      </c>
    </row>
    <row r="2742" spans="44:44">
      <c r="AR2742" s="51" t="s">
        <v>13769</v>
      </c>
    </row>
    <row r="2743" spans="44:44">
      <c r="AR2743" s="53" t="s">
        <v>13770</v>
      </c>
    </row>
    <row r="2744" spans="44:44">
      <c r="AR2744" s="51" t="s">
        <v>13771</v>
      </c>
    </row>
    <row r="2745" spans="44:44">
      <c r="AR2745" s="53" t="s">
        <v>13772</v>
      </c>
    </row>
    <row r="2746" spans="44:44">
      <c r="AR2746" s="51" t="s">
        <v>13773</v>
      </c>
    </row>
    <row r="2747" spans="44:44">
      <c r="AR2747" s="53" t="s">
        <v>13774</v>
      </c>
    </row>
    <row r="2748" spans="44:44">
      <c r="AR2748" s="51" t="s">
        <v>13775</v>
      </c>
    </row>
    <row r="2749" spans="44:44">
      <c r="AR2749" s="53" t="s">
        <v>13776</v>
      </c>
    </row>
    <row r="2750" spans="44:44">
      <c r="AR2750" s="51" t="s">
        <v>13777</v>
      </c>
    </row>
    <row r="2751" spans="44:44">
      <c r="AR2751" s="53" t="s">
        <v>13778</v>
      </c>
    </row>
    <row r="2752" spans="44:44">
      <c r="AR2752" s="51" t="s">
        <v>13779</v>
      </c>
    </row>
    <row r="2753" spans="44:44">
      <c r="AR2753" s="53" t="s">
        <v>13780</v>
      </c>
    </row>
    <row r="2754" spans="44:44">
      <c r="AR2754" s="51" t="s">
        <v>10603</v>
      </c>
    </row>
    <row r="2755" spans="44:44">
      <c r="AR2755" s="53" t="s">
        <v>13781</v>
      </c>
    </row>
    <row r="2756" spans="44:44">
      <c r="AR2756" s="51" t="s">
        <v>13782</v>
      </c>
    </row>
    <row r="2757" spans="44:44">
      <c r="AR2757" s="53" t="s">
        <v>13783</v>
      </c>
    </row>
    <row r="2758" spans="44:44">
      <c r="AR2758" s="51" t="s">
        <v>13784</v>
      </c>
    </row>
    <row r="2759" spans="44:44">
      <c r="AR2759" s="53" t="s">
        <v>13785</v>
      </c>
    </row>
    <row r="2760" spans="44:44">
      <c r="AR2760" s="51" t="s">
        <v>13786</v>
      </c>
    </row>
    <row r="2761" spans="44:44">
      <c r="AR2761" s="53" t="s">
        <v>13787</v>
      </c>
    </row>
    <row r="2762" spans="44:44">
      <c r="AR2762" s="51" t="s">
        <v>13788</v>
      </c>
    </row>
    <row r="2763" spans="44:44">
      <c r="AR2763" s="53" t="s">
        <v>13789</v>
      </c>
    </row>
    <row r="2764" spans="44:44">
      <c r="AR2764" s="51" t="s">
        <v>13790</v>
      </c>
    </row>
    <row r="2765" spans="44:44">
      <c r="AR2765" s="53" t="s">
        <v>13791</v>
      </c>
    </row>
    <row r="2766" spans="44:44">
      <c r="AR2766" s="51" t="s">
        <v>13792</v>
      </c>
    </row>
    <row r="2767" spans="44:44">
      <c r="AR2767" s="53" t="s">
        <v>13793</v>
      </c>
    </row>
    <row r="2768" spans="44:44">
      <c r="AR2768" s="51" t="s">
        <v>13794</v>
      </c>
    </row>
    <row r="2769" spans="44:44">
      <c r="AR2769" s="53" t="s">
        <v>13795</v>
      </c>
    </row>
    <row r="2770" spans="44:44">
      <c r="AR2770" s="51" t="s">
        <v>13796</v>
      </c>
    </row>
    <row r="2771" spans="44:44">
      <c r="AR2771" s="53" t="s">
        <v>13797</v>
      </c>
    </row>
    <row r="2772" spans="44:44">
      <c r="AR2772" s="51" t="s">
        <v>13798</v>
      </c>
    </row>
    <row r="2773" spans="44:44">
      <c r="AR2773" s="53" t="s">
        <v>13799</v>
      </c>
    </row>
    <row r="2774" spans="44:44">
      <c r="AR2774" s="51" t="s">
        <v>13800</v>
      </c>
    </row>
    <row r="2775" spans="44:44">
      <c r="AR2775" s="53" t="s">
        <v>13801</v>
      </c>
    </row>
    <row r="2776" spans="44:44">
      <c r="AR2776" s="51" t="s">
        <v>13802</v>
      </c>
    </row>
    <row r="2777" spans="44:44">
      <c r="AR2777" s="53" t="s">
        <v>13803</v>
      </c>
    </row>
    <row r="2778" spans="44:44">
      <c r="AR2778" s="51" t="s">
        <v>13804</v>
      </c>
    </row>
    <row r="2779" spans="44:44">
      <c r="AR2779" s="53" t="s">
        <v>13805</v>
      </c>
    </row>
    <row r="2780" spans="44:44">
      <c r="AR2780" s="51" t="s">
        <v>13806</v>
      </c>
    </row>
    <row r="2781" spans="44:44">
      <c r="AR2781" s="53" t="s">
        <v>13807</v>
      </c>
    </row>
    <row r="2782" spans="44:44">
      <c r="AR2782" s="51" t="s">
        <v>13808</v>
      </c>
    </row>
    <row r="2783" spans="44:44">
      <c r="AR2783" s="53" t="s">
        <v>13809</v>
      </c>
    </row>
    <row r="2784" spans="44:44">
      <c r="AR2784" s="51" t="s">
        <v>13810</v>
      </c>
    </row>
    <row r="2785" spans="44:44">
      <c r="AR2785" s="53" t="s">
        <v>13811</v>
      </c>
    </row>
    <row r="2786" spans="44:44">
      <c r="AR2786" s="51" t="s">
        <v>13812</v>
      </c>
    </row>
    <row r="2787" spans="44:44">
      <c r="AR2787" s="53" t="s">
        <v>13813</v>
      </c>
    </row>
    <row r="2788" spans="44:44">
      <c r="AR2788" s="51" t="s">
        <v>13814</v>
      </c>
    </row>
    <row r="2789" spans="44:44">
      <c r="AR2789" s="53" t="s">
        <v>13815</v>
      </c>
    </row>
    <row r="2790" spans="44:44">
      <c r="AR2790" s="51" t="s">
        <v>13816</v>
      </c>
    </row>
    <row r="2791" spans="44:44">
      <c r="AR2791" s="53" t="s">
        <v>13817</v>
      </c>
    </row>
    <row r="2792" spans="44:44">
      <c r="AR2792" s="51" t="s">
        <v>13818</v>
      </c>
    </row>
    <row r="2793" spans="44:44">
      <c r="AR2793" s="53" t="s">
        <v>13819</v>
      </c>
    </row>
    <row r="2794" spans="44:44">
      <c r="AR2794" s="51" t="s">
        <v>13820</v>
      </c>
    </row>
    <row r="2795" spans="44:44">
      <c r="AR2795" s="53" t="s">
        <v>13821</v>
      </c>
    </row>
    <row r="2796" spans="44:44">
      <c r="AR2796" s="51" t="s">
        <v>13822</v>
      </c>
    </row>
    <row r="2797" spans="44:44">
      <c r="AR2797" s="53" t="s">
        <v>13823</v>
      </c>
    </row>
    <row r="2798" spans="44:44">
      <c r="AR2798" s="51" t="s">
        <v>13824</v>
      </c>
    </row>
    <row r="2799" spans="44:44">
      <c r="AR2799" s="53" t="s">
        <v>13825</v>
      </c>
    </row>
    <row r="2800" spans="44:44">
      <c r="AR2800" s="51" t="s">
        <v>13826</v>
      </c>
    </row>
    <row r="2801" spans="44:44">
      <c r="AR2801" s="53" t="s">
        <v>13827</v>
      </c>
    </row>
    <row r="2802" spans="44:44">
      <c r="AR2802" s="51" t="s">
        <v>13828</v>
      </c>
    </row>
    <row r="2803" spans="44:44">
      <c r="AR2803" s="53" t="s">
        <v>13829</v>
      </c>
    </row>
    <row r="2804" spans="44:44">
      <c r="AR2804" s="51" t="s">
        <v>13830</v>
      </c>
    </row>
    <row r="2805" spans="44:44">
      <c r="AR2805" s="53" t="s">
        <v>13831</v>
      </c>
    </row>
    <row r="2806" spans="44:44">
      <c r="AR2806" s="51" t="s">
        <v>13832</v>
      </c>
    </row>
    <row r="2807" spans="44:44">
      <c r="AR2807" s="53" t="s">
        <v>13833</v>
      </c>
    </row>
    <row r="2808" spans="44:44">
      <c r="AR2808" s="51" t="s">
        <v>13834</v>
      </c>
    </row>
    <row r="2809" spans="44:44">
      <c r="AR2809" s="53" t="s">
        <v>13835</v>
      </c>
    </row>
    <row r="2810" spans="44:44">
      <c r="AR2810" s="51" t="s">
        <v>13836</v>
      </c>
    </row>
    <row r="2811" spans="44:44">
      <c r="AR2811" s="53" t="s">
        <v>13837</v>
      </c>
    </row>
    <row r="2812" spans="44:44">
      <c r="AR2812" s="51" t="s">
        <v>13838</v>
      </c>
    </row>
    <row r="2813" spans="44:44">
      <c r="AR2813" s="53" t="s">
        <v>13839</v>
      </c>
    </row>
    <row r="2814" spans="44:44">
      <c r="AR2814" s="51" t="s">
        <v>13840</v>
      </c>
    </row>
    <row r="2815" spans="44:44">
      <c r="AR2815" s="53" t="s">
        <v>13841</v>
      </c>
    </row>
    <row r="2816" spans="44:44">
      <c r="AR2816" s="51" t="s">
        <v>13842</v>
      </c>
    </row>
    <row r="2817" spans="44:44">
      <c r="AR2817" s="53" t="s">
        <v>13843</v>
      </c>
    </row>
    <row r="2818" spans="44:44">
      <c r="AR2818" s="51" t="s">
        <v>13844</v>
      </c>
    </row>
    <row r="2819" spans="44:44">
      <c r="AR2819" s="53" t="s">
        <v>13845</v>
      </c>
    </row>
    <row r="2820" spans="44:44">
      <c r="AR2820" s="51" t="s">
        <v>13846</v>
      </c>
    </row>
    <row r="2821" spans="44:44">
      <c r="AR2821" s="53" t="s">
        <v>13847</v>
      </c>
    </row>
    <row r="2822" spans="44:44">
      <c r="AR2822" s="51" t="s">
        <v>13848</v>
      </c>
    </row>
    <row r="2823" spans="44:44">
      <c r="AR2823" s="53" t="s">
        <v>13849</v>
      </c>
    </row>
    <row r="2824" spans="44:44">
      <c r="AR2824" s="51" t="s">
        <v>13850</v>
      </c>
    </row>
    <row r="2825" spans="44:44">
      <c r="AR2825" s="53" t="s">
        <v>13851</v>
      </c>
    </row>
    <row r="2826" spans="44:44">
      <c r="AR2826" s="51" t="s">
        <v>13852</v>
      </c>
    </row>
    <row r="2827" spans="44:44">
      <c r="AR2827" s="53" t="s">
        <v>13853</v>
      </c>
    </row>
    <row r="2828" spans="44:44">
      <c r="AR2828" s="51" t="s">
        <v>13854</v>
      </c>
    </row>
    <row r="2829" spans="44:44">
      <c r="AR2829" s="53" t="s">
        <v>13855</v>
      </c>
    </row>
    <row r="2830" spans="44:44">
      <c r="AR2830" s="51" t="s">
        <v>13856</v>
      </c>
    </row>
    <row r="2831" spans="44:44">
      <c r="AR2831" s="53" t="s">
        <v>13857</v>
      </c>
    </row>
    <row r="2832" spans="44:44">
      <c r="AR2832" s="51" t="s">
        <v>13858</v>
      </c>
    </row>
    <row r="2833" spans="44:44">
      <c r="AR2833" s="53" t="s">
        <v>13859</v>
      </c>
    </row>
    <row r="2834" spans="44:44">
      <c r="AR2834" s="51" t="s">
        <v>13860</v>
      </c>
    </row>
    <row r="2835" spans="44:44">
      <c r="AR2835" s="53" t="s">
        <v>13861</v>
      </c>
    </row>
    <row r="2836" spans="44:44">
      <c r="AR2836" s="51" t="s">
        <v>13862</v>
      </c>
    </row>
    <row r="2837" spans="44:44">
      <c r="AR2837" s="53" t="s">
        <v>13863</v>
      </c>
    </row>
    <row r="2838" spans="44:44">
      <c r="AR2838" s="51" t="s">
        <v>13864</v>
      </c>
    </row>
    <row r="2839" spans="44:44">
      <c r="AR2839" s="53" t="s">
        <v>13865</v>
      </c>
    </row>
    <row r="2840" spans="44:44">
      <c r="AR2840" s="51" t="s">
        <v>13866</v>
      </c>
    </row>
    <row r="2841" spans="44:44">
      <c r="AR2841" s="53" t="s">
        <v>13867</v>
      </c>
    </row>
    <row r="2842" spans="44:44">
      <c r="AR2842" s="51" t="s">
        <v>13868</v>
      </c>
    </row>
    <row r="2843" spans="44:44">
      <c r="AR2843" s="53" t="s">
        <v>13869</v>
      </c>
    </row>
    <row r="2844" spans="44:44">
      <c r="AR2844" s="51" t="s">
        <v>13870</v>
      </c>
    </row>
    <row r="2845" spans="44:44">
      <c r="AR2845" s="53" t="s">
        <v>13871</v>
      </c>
    </row>
    <row r="2846" spans="44:44">
      <c r="AR2846" s="51" t="s">
        <v>13872</v>
      </c>
    </row>
    <row r="2847" spans="44:44">
      <c r="AR2847" s="53" t="s">
        <v>13873</v>
      </c>
    </row>
    <row r="2848" spans="44:44">
      <c r="AR2848" s="51" t="s">
        <v>13874</v>
      </c>
    </row>
    <row r="2849" spans="44:44">
      <c r="AR2849" s="53" t="s">
        <v>13875</v>
      </c>
    </row>
    <row r="2850" spans="44:44">
      <c r="AR2850" s="51" t="s">
        <v>13876</v>
      </c>
    </row>
    <row r="2851" spans="44:44">
      <c r="AR2851" s="53" t="s">
        <v>13877</v>
      </c>
    </row>
    <row r="2852" spans="44:44">
      <c r="AR2852" s="51" t="s">
        <v>13878</v>
      </c>
    </row>
    <row r="2853" spans="44:44">
      <c r="AR2853" s="53" t="s">
        <v>13879</v>
      </c>
    </row>
    <row r="2854" spans="44:44">
      <c r="AR2854" s="51" t="s">
        <v>13880</v>
      </c>
    </row>
    <row r="2855" spans="44:44">
      <c r="AR2855" s="53" t="s">
        <v>13881</v>
      </c>
    </row>
    <row r="2856" spans="44:44">
      <c r="AR2856" s="51" t="s">
        <v>13882</v>
      </c>
    </row>
    <row r="2857" spans="44:44">
      <c r="AR2857" s="53" t="s">
        <v>13883</v>
      </c>
    </row>
    <row r="2858" spans="44:44">
      <c r="AR2858" s="51" t="s">
        <v>13884</v>
      </c>
    </row>
    <row r="2859" spans="44:44">
      <c r="AR2859" s="53" t="s">
        <v>13885</v>
      </c>
    </row>
    <row r="2860" spans="44:44">
      <c r="AR2860" s="51" t="s">
        <v>13886</v>
      </c>
    </row>
    <row r="2861" spans="44:44">
      <c r="AR2861" s="53" t="s">
        <v>13887</v>
      </c>
    </row>
    <row r="2862" spans="44:44">
      <c r="AR2862" s="51" t="s">
        <v>13888</v>
      </c>
    </row>
    <row r="2863" spans="44:44">
      <c r="AR2863" s="53" t="s">
        <v>13889</v>
      </c>
    </row>
    <row r="2864" spans="44:44">
      <c r="AR2864" s="51" t="s">
        <v>13890</v>
      </c>
    </row>
    <row r="2865" spans="44:44">
      <c r="AR2865" s="53" t="s">
        <v>13891</v>
      </c>
    </row>
    <row r="2866" spans="44:44">
      <c r="AR2866" s="51" t="s">
        <v>13892</v>
      </c>
    </row>
    <row r="2867" spans="44:44">
      <c r="AR2867" s="53" t="s">
        <v>13893</v>
      </c>
    </row>
    <row r="2868" spans="44:44">
      <c r="AR2868" s="51" t="s">
        <v>13894</v>
      </c>
    </row>
    <row r="2869" spans="44:44">
      <c r="AR2869" s="53" t="s">
        <v>13895</v>
      </c>
    </row>
    <row r="2870" spans="44:44">
      <c r="AR2870" s="51" t="s">
        <v>13896</v>
      </c>
    </row>
    <row r="2871" spans="44:44">
      <c r="AR2871" s="53" t="s">
        <v>13897</v>
      </c>
    </row>
    <row r="2872" spans="44:44">
      <c r="AR2872" s="51" t="s">
        <v>13898</v>
      </c>
    </row>
    <row r="2873" spans="44:44">
      <c r="AR2873" s="53" t="s">
        <v>13899</v>
      </c>
    </row>
    <row r="2874" spans="44:44">
      <c r="AR2874" s="51" t="s">
        <v>13900</v>
      </c>
    </row>
    <row r="2875" spans="44:44">
      <c r="AR2875" s="53" t="s">
        <v>13901</v>
      </c>
    </row>
    <row r="2876" spans="44:44">
      <c r="AR2876" s="51" t="s">
        <v>13902</v>
      </c>
    </row>
    <row r="2877" spans="44:44">
      <c r="AR2877" s="53" t="s">
        <v>13903</v>
      </c>
    </row>
    <row r="2878" spans="44:44">
      <c r="AR2878" s="51" t="s">
        <v>13904</v>
      </c>
    </row>
    <row r="2879" spans="44:44">
      <c r="AR2879" s="53" t="s">
        <v>13905</v>
      </c>
    </row>
    <row r="2880" spans="44:44">
      <c r="AR2880" s="51" t="s">
        <v>13906</v>
      </c>
    </row>
    <row r="2881" spans="44:44">
      <c r="AR2881" s="53" t="s">
        <v>13907</v>
      </c>
    </row>
    <row r="2882" spans="44:44">
      <c r="AR2882" s="51" t="s">
        <v>13908</v>
      </c>
    </row>
    <row r="2883" spans="44:44">
      <c r="AR2883" s="53" t="s">
        <v>13909</v>
      </c>
    </row>
    <row r="2884" spans="44:44">
      <c r="AR2884" s="51" t="s">
        <v>13910</v>
      </c>
    </row>
    <row r="2885" spans="44:44">
      <c r="AR2885" s="53" t="s">
        <v>13911</v>
      </c>
    </row>
    <row r="2886" spans="44:44">
      <c r="AR2886" s="51" t="s">
        <v>13912</v>
      </c>
    </row>
    <row r="2887" spans="44:44">
      <c r="AR2887" s="53" t="s">
        <v>13913</v>
      </c>
    </row>
    <row r="2888" spans="44:44">
      <c r="AR2888" s="51" t="s">
        <v>13914</v>
      </c>
    </row>
    <row r="2889" spans="44:44">
      <c r="AR2889" s="53" t="s">
        <v>13915</v>
      </c>
    </row>
    <row r="2890" spans="44:44">
      <c r="AR2890" s="51" t="s">
        <v>13916</v>
      </c>
    </row>
    <row r="2891" spans="44:44">
      <c r="AR2891" s="53" t="s">
        <v>13917</v>
      </c>
    </row>
    <row r="2892" spans="44:44">
      <c r="AR2892" s="51" t="s">
        <v>13918</v>
      </c>
    </row>
    <row r="2893" spans="44:44">
      <c r="AR2893" s="53" t="s">
        <v>10835</v>
      </c>
    </row>
    <row r="2894" spans="44:44">
      <c r="AR2894" s="51" t="s">
        <v>13919</v>
      </c>
    </row>
    <row r="2895" spans="44:44">
      <c r="AR2895" s="53" t="s">
        <v>10619</v>
      </c>
    </row>
    <row r="2896" spans="44:44">
      <c r="AR2896" s="51" t="s">
        <v>13920</v>
      </c>
    </row>
    <row r="2897" spans="44:44">
      <c r="AR2897" s="53" t="s">
        <v>13921</v>
      </c>
    </row>
    <row r="2898" spans="44:44">
      <c r="AR2898" s="51" t="s">
        <v>13922</v>
      </c>
    </row>
    <row r="2899" spans="44:44">
      <c r="AR2899" s="53" t="s">
        <v>13923</v>
      </c>
    </row>
    <row r="2900" spans="44:44">
      <c r="AR2900" s="51" t="s">
        <v>13924</v>
      </c>
    </row>
    <row r="2901" spans="44:44">
      <c r="AR2901" s="53" t="s">
        <v>13925</v>
      </c>
    </row>
    <row r="2902" spans="44:44">
      <c r="AR2902" s="51" t="s">
        <v>13926</v>
      </c>
    </row>
    <row r="2903" spans="44:44">
      <c r="AR2903" s="53" t="s">
        <v>13927</v>
      </c>
    </row>
    <row r="2904" spans="44:44">
      <c r="AR2904" s="51" t="s">
        <v>13928</v>
      </c>
    </row>
    <row r="2905" spans="44:44">
      <c r="AR2905" s="53" t="s">
        <v>13929</v>
      </c>
    </row>
    <row r="2906" spans="44:44">
      <c r="AR2906" s="51" t="s">
        <v>13930</v>
      </c>
    </row>
    <row r="2907" spans="44:44">
      <c r="AR2907" s="53" t="s">
        <v>13931</v>
      </c>
    </row>
    <row r="2908" spans="44:44">
      <c r="AR2908" s="51" t="s">
        <v>13932</v>
      </c>
    </row>
    <row r="2909" spans="44:44">
      <c r="AR2909" s="53" t="s">
        <v>13933</v>
      </c>
    </row>
    <row r="2910" spans="44:44">
      <c r="AR2910" s="51" t="s">
        <v>13934</v>
      </c>
    </row>
    <row r="2911" spans="44:44">
      <c r="AR2911" s="53" t="s">
        <v>13935</v>
      </c>
    </row>
    <row r="2912" spans="44:44">
      <c r="AR2912" s="51" t="s">
        <v>13936</v>
      </c>
    </row>
    <row r="2913" spans="44:44">
      <c r="AR2913" s="53" t="s">
        <v>13937</v>
      </c>
    </row>
    <row r="2914" spans="44:44">
      <c r="AR2914" s="51" t="s">
        <v>13938</v>
      </c>
    </row>
    <row r="2915" spans="44:44">
      <c r="AR2915" s="53" t="s">
        <v>13939</v>
      </c>
    </row>
    <row r="2916" spans="44:44">
      <c r="AR2916" s="51" t="s">
        <v>13940</v>
      </c>
    </row>
    <row r="2917" spans="44:44">
      <c r="AR2917" s="53" t="s">
        <v>13941</v>
      </c>
    </row>
    <row r="2918" spans="44:44">
      <c r="AR2918" s="51" t="s">
        <v>13942</v>
      </c>
    </row>
    <row r="2919" spans="44:44">
      <c r="AR2919" s="53" t="s">
        <v>13943</v>
      </c>
    </row>
    <row r="2920" spans="44:44">
      <c r="AR2920" s="51" t="s">
        <v>13944</v>
      </c>
    </row>
    <row r="2921" spans="44:44">
      <c r="AR2921" s="53" t="s">
        <v>13945</v>
      </c>
    </row>
    <row r="2922" spans="44:44">
      <c r="AR2922" s="51" t="s">
        <v>13946</v>
      </c>
    </row>
    <row r="2923" spans="44:44">
      <c r="AR2923" s="53" t="s">
        <v>13947</v>
      </c>
    </row>
    <row r="2924" spans="44:44">
      <c r="AR2924" s="51" t="s">
        <v>13948</v>
      </c>
    </row>
    <row r="2925" spans="44:44">
      <c r="AR2925" s="53" t="s">
        <v>13949</v>
      </c>
    </row>
    <row r="2926" spans="44:44">
      <c r="AR2926" s="51" t="s">
        <v>13950</v>
      </c>
    </row>
    <row r="2927" spans="44:44">
      <c r="AR2927" s="53" t="s">
        <v>13951</v>
      </c>
    </row>
    <row r="2928" spans="44:44">
      <c r="AR2928" s="51" t="s">
        <v>13952</v>
      </c>
    </row>
    <row r="2929" spans="44:44">
      <c r="AR2929" s="53" t="s">
        <v>13953</v>
      </c>
    </row>
    <row r="2930" spans="44:44">
      <c r="AR2930" s="51" t="s">
        <v>13954</v>
      </c>
    </row>
    <row r="2931" spans="44:44">
      <c r="AR2931" s="53" t="s">
        <v>13955</v>
      </c>
    </row>
    <row r="2932" spans="44:44">
      <c r="AR2932" s="51" t="s">
        <v>13956</v>
      </c>
    </row>
    <row r="2933" spans="44:44">
      <c r="AR2933" s="53" t="s">
        <v>13956</v>
      </c>
    </row>
    <row r="2934" spans="44:44">
      <c r="AR2934" s="51" t="s">
        <v>13957</v>
      </c>
    </row>
    <row r="2935" spans="44:44">
      <c r="AR2935" s="53" t="s">
        <v>13958</v>
      </c>
    </row>
    <row r="2936" spans="44:44">
      <c r="AR2936" s="51" t="s">
        <v>13959</v>
      </c>
    </row>
    <row r="2937" spans="44:44">
      <c r="AR2937" s="53" t="s">
        <v>13960</v>
      </c>
    </row>
    <row r="2938" spans="44:44">
      <c r="AR2938" s="51" t="s">
        <v>13961</v>
      </c>
    </row>
    <row r="2939" spans="44:44">
      <c r="AR2939" s="53" t="s">
        <v>13962</v>
      </c>
    </row>
    <row r="2940" spans="44:44">
      <c r="AR2940" s="51" t="s">
        <v>13963</v>
      </c>
    </row>
    <row r="2941" spans="44:44">
      <c r="AR2941" s="53" t="s">
        <v>13964</v>
      </c>
    </row>
    <row r="2942" spans="44:44">
      <c r="AR2942" s="51" t="s">
        <v>13965</v>
      </c>
    </row>
    <row r="2943" spans="44:44">
      <c r="AR2943" s="53" t="s">
        <v>13966</v>
      </c>
    </row>
    <row r="2944" spans="44:44">
      <c r="AR2944" s="51" t="s">
        <v>13967</v>
      </c>
    </row>
    <row r="2945" spans="44:44">
      <c r="AR2945" s="53" t="s">
        <v>13968</v>
      </c>
    </row>
    <row r="2946" spans="44:44">
      <c r="AR2946" s="51" t="s">
        <v>13969</v>
      </c>
    </row>
    <row r="2947" spans="44:44">
      <c r="AR2947" s="53" t="s">
        <v>13970</v>
      </c>
    </row>
    <row r="2948" spans="44:44">
      <c r="AR2948" s="51" t="s">
        <v>13971</v>
      </c>
    </row>
    <row r="2949" spans="44:44">
      <c r="AR2949" s="53" t="s">
        <v>13972</v>
      </c>
    </row>
    <row r="2950" spans="44:44">
      <c r="AR2950" s="51" t="s">
        <v>13973</v>
      </c>
    </row>
    <row r="2951" spans="44:44">
      <c r="AR2951" s="53" t="s">
        <v>13974</v>
      </c>
    </row>
    <row r="2952" spans="44:44">
      <c r="AR2952" s="51" t="s">
        <v>13975</v>
      </c>
    </row>
    <row r="2953" spans="44:44">
      <c r="AR2953" s="53" t="s">
        <v>13976</v>
      </c>
    </row>
    <row r="2954" spans="44:44">
      <c r="AR2954" s="51" t="s">
        <v>13977</v>
      </c>
    </row>
    <row r="2955" spans="44:44">
      <c r="AR2955" s="53" t="s">
        <v>13978</v>
      </c>
    </row>
    <row r="2956" spans="44:44">
      <c r="AR2956" s="51" t="s">
        <v>13979</v>
      </c>
    </row>
    <row r="2957" spans="44:44">
      <c r="AR2957" s="53" t="s">
        <v>13980</v>
      </c>
    </row>
    <row r="2958" spans="44:44">
      <c r="AR2958" s="51" t="s">
        <v>13981</v>
      </c>
    </row>
    <row r="2959" spans="44:44">
      <c r="AR2959" s="53" t="s">
        <v>13982</v>
      </c>
    </row>
    <row r="2960" spans="44:44">
      <c r="AR2960" s="51" t="s">
        <v>13983</v>
      </c>
    </row>
    <row r="2961" spans="44:44">
      <c r="AR2961" s="53" t="s">
        <v>13984</v>
      </c>
    </row>
    <row r="2962" spans="44:44">
      <c r="AR2962" s="51" t="s">
        <v>13985</v>
      </c>
    </row>
    <row r="2963" spans="44:44">
      <c r="AR2963" s="53" t="s">
        <v>13986</v>
      </c>
    </row>
    <row r="2964" spans="44:44">
      <c r="AR2964" s="51" t="s">
        <v>13987</v>
      </c>
    </row>
    <row r="2965" spans="44:44">
      <c r="AR2965" s="53" t="s">
        <v>13988</v>
      </c>
    </row>
    <row r="2966" spans="44:44">
      <c r="AR2966" s="51" t="s">
        <v>13989</v>
      </c>
    </row>
    <row r="2967" spans="44:44">
      <c r="AR2967" s="53" t="s">
        <v>13990</v>
      </c>
    </row>
    <row r="2968" spans="44:44">
      <c r="AR2968" s="51" t="s">
        <v>13991</v>
      </c>
    </row>
    <row r="2969" spans="44:44">
      <c r="AR2969" s="53" t="s">
        <v>13992</v>
      </c>
    </row>
    <row r="2970" spans="44:44">
      <c r="AR2970" s="51" t="s">
        <v>13993</v>
      </c>
    </row>
    <row r="2971" spans="44:44">
      <c r="AR2971" s="53" t="s">
        <v>13994</v>
      </c>
    </row>
    <row r="2972" spans="44:44">
      <c r="AR2972" s="51" t="s">
        <v>13995</v>
      </c>
    </row>
    <row r="2973" spans="44:44">
      <c r="AR2973" s="53" t="s">
        <v>13996</v>
      </c>
    </row>
    <row r="2974" spans="44:44">
      <c r="AR2974" s="51" t="s">
        <v>13997</v>
      </c>
    </row>
    <row r="2975" spans="44:44">
      <c r="AR2975" s="53" t="s">
        <v>13998</v>
      </c>
    </row>
    <row r="2976" spans="44:44">
      <c r="AR2976" s="51" t="s">
        <v>13999</v>
      </c>
    </row>
    <row r="2977" spans="44:44">
      <c r="AR2977" s="53" t="s">
        <v>14000</v>
      </c>
    </row>
    <row r="2978" spans="44:44">
      <c r="AR2978" s="51" t="s">
        <v>14001</v>
      </c>
    </row>
    <row r="2979" spans="44:44">
      <c r="AR2979" s="53" t="s">
        <v>14002</v>
      </c>
    </row>
    <row r="2980" spans="44:44">
      <c r="AR2980" s="51" t="s">
        <v>14003</v>
      </c>
    </row>
    <row r="2981" spans="44:44">
      <c r="AR2981" s="53" t="s">
        <v>14004</v>
      </c>
    </row>
    <row r="2982" spans="44:44">
      <c r="AR2982" s="51" t="s">
        <v>14005</v>
      </c>
    </row>
    <row r="2983" spans="44:44">
      <c r="AR2983" s="53" t="s">
        <v>14006</v>
      </c>
    </row>
    <row r="2984" spans="44:44">
      <c r="AR2984" s="51" t="s">
        <v>14007</v>
      </c>
    </row>
    <row r="2985" spans="44:44">
      <c r="AR2985" s="53" t="s">
        <v>14008</v>
      </c>
    </row>
    <row r="2986" spans="44:44">
      <c r="AR2986" s="51" t="s">
        <v>14009</v>
      </c>
    </row>
    <row r="2987" spans="44:44">
      <c r="AR2987" s="53" t="s">
        <v>14010</v>
      </c>
    </row>
    <row r="2988" spans="44:44">
      <c r="AR2988" s="51" t="s">
        <v>14011</v>
      </c>
    </row>
    <row r="2989" spans="44:44">
      <c r="AR2989" s="53" t="s">
        <v>14012</v>
      </c>
    </row>
    <row r="2990" spans="44:44">
      <c r="AR2990" s="51" t="s">
        <v>14012</v>
      </c>
    </row>
    <row r="2991" spans="44:44">
      <c r="AR2991" s="53" t="s">
        <v>14013</v>
      </c>
    </row>
    <row r="2992" spans="44:44">
      <c r="AR2992" s="51" t="s">
        <v>14014</v>
      </c>
    </row>
    <row r="2993" spans="44:44">
      <c r="AR2993" s="53" t="s">
        <v>14015</v>
      </c>
    </row>
    <row r="2994" spans="44:44">
      <c r="AR2994" s="51" t="s">
        <v>14016</v>
      </c>
    </row>
    <row r="2995" spans="44:44">
      <c r="AR2995" s="53" t="s">
        <v>14017</v>
      </c>
    </row>
    <row r="2996" spans="44:44">
      <c r="AR2996" s="51" t="s">
        <v>14018</v>
      </c>
    </row>
    <row r="2997" spans="44:44">
      <c r="AR2997" s="53" t="s">
        <v>14019</v>
      </c>
    </row>
    <row r="2998" spans="44:44">
      <c r="AR2998" s="51" t="s">
        <v>14020</v>
      </c>
    </row>
    <row r="2999" spans="44:44">
      <c r="AR2999" s="53" t="s">
        <v>14021</v>
      </c>
    </row>
    <row r="3000" spans="44:44">
      <c r="AR3000" s="51" t="s">
        <v>14022</v>
      </c>
    </row>
    <row r="3001" spans="44:44">
      <c r="AR3001" s="53" t="s">
        <v>10936</v>
      </c>
    </row>
    <row r="3002" spans="44:44">
      <c r="AR3002" s="51" t="s">
        <v>14023</v>
      </c>
    </row>
    <row r="3003" spans="44:44">
      <c r="AR3003" s="53" t="s">
        <v>14024</v>
      </c>
    </row>
    <row r="3004" spans="44:44">
      <c r="AR3004" s="51" t="s">
        <v>14025</v>
      </c>
    </row>
    <row r="3005" spans="44:44">
      <c r="AR3005" s="53" t="s">
        <v>14026</v>
      </c>
    </row>
    <row r="3006" spans="44:44">
      <c r="AR3006" s="51" t="s">
        <v>14027</v>
      </c>
    </row>
    <row r="3007" spans="44:44">
      <c r="AR3007" s="53" t="s">
        <v>14028</v>
      </c>
    </row>
    <row r="3008" spans="44:44">
      <c r="AR3008" s="51" t="s">
        <v>14029</v>
      </c>
    </row>
    <row r="3009" spans="44:44">
      <c r="AR3009" s="53" t="s">
        <v>14030</v>
      </c>
    </row>
    <row r="3010" spans="44:44">
      <c r="AR3010" s="51" t="s">
        <v>14031</v>
      </c>
    </row>
    <row r="3011" spans="44:44">
      <c r="AR3011" s="53" t="s">
        <v>14032</v>
      </c>
    </row>
    <row r="3012" spans="44:44">
      <c r="AR3012" s="51" t="s">
        <v>14033</v>
      </c>
    </row>
    <row r="3013" spans="44:44">
      <c r="AR3013" s="53" t="s">
        <v>14034</v>
      </c>
    </row>
    <row r="3014" spans="44:44">
      <c r="AR3014" s="51" t="s">
        <v>14035</v>
      </c>
    </row>
    <row r="3015" spans="44:44">
      <c r="AR3015" s="53" t="s">
        <v>14036</v>
      </c>
    </row>
    <row r="3016" spans="44:44">
      <c r="AR3016" s="51" t="s">
        <v>14037</v>
      </c>
    </row>
    <row r="3017" spans="44:44">
      <c r="AR3017" s="53" t="s">
        <v>14038</v>
      </c>
    </row>
    <row r="3018" spans="44:44">
      <c r="AR3018" s="51" t="s">
        <v>14039</v>
      </c>
    </row>
    <row r="3019" spans="44:44">
      <c r="AR3019" s="53" t="s">
        <v>14040</v>
      </c>
    </row>
    <row r="3020" spans="44:44">
      <c r="AR3020" s="51" t="s">
        <v>14041</v>
      </c>
    </row>
    <row r="3021" spans="44:44">
      <c r="AR3021" s="53" t="s">
        <v>14042</v>
      </c>
    </row>
    <row r="3022" spans="44:44">
      <c r="AR3022" s="51" t="s">
        <v>14043</v>
      </c>
    </row>
    <row r="3023" spans="44:44">
      <c r="AR3023" s="53" t="s">
        <v>14044</v>
      </c>
    </row>
    <row r="3024" spans="44:44">
      <c r="AR3024" s="51" t="s">
        <v>14045</v>
      </c>
    </row>
    <row r="3025" spans="44:44">
      <c r="AR3025" s="53" t="s">
        <v>14046</v>
      </c>
    </row>
    <row r="3026" spans="44:44">
      <c r="AR3026" s="51" t="s">
        <v>14047</v>
      </c>
    </row>
    <row r="3027" spans="44:44">
      <c r="AR3027" s="53" t="s">
        <v>14048</v>
      </c>
    </row>
    <row r="3028" spans="44:44">
      <c r="AR3028" s="51" t="s">
        <v>14049</v>
      </c>
    </row>
    <row r="3029" spans="44:44">
      <c r="AR3029" s="53" t="s">
        <v>14050</v>
      </c>
    </row>
    <row r="3030" spans="44:44">
      <c r="AR3030" s="51" t="s">
        <v>14051</v>
      </c>
    </row>
    <row r="3031" spans="44:44">
      <c r="AR3031" s="53" t="s">
        <v>14052</v>
      </c>
    </row>
    <row r="3032" spans="44:44">
      <c r="AR3032" s="51" t="s">
        <v>14053</v>
      </c>
    </row>
    <row r="3033" spans="44:44">
      <c r="AR3033" s="53" t="s">
        <v>14054</v>
      </c>
    </row>
    <row r="3034" spans="44:44">
      <c r="AR3034" s="51" t="s">
        <v>14055</v>
      </c>
    </row>
    <row r="3035" spans="44:44">
      <c r="AR3035" s="53" t="s">
        <v>14056</v>
      </c>
    </row>
    <row r="3036" spans="44:44">
      <c r="AR3036" s="51" t="s">
        <v>14057</v>
      </c>
    </row>
    <row r="3037" spans="44:44">
      <c r="AR3037" s="53" t="s">
        <v>14058</v>
      </c>
    </row>
    <row r="3038" spans="44:44">
      <c r="AR3038" s="51" t="s">
        <v>14059</v>
      </c>
    </row>
    <row r="3039" spans="44:44">
      <c r="AR3039" s="53" t="s">
        <v>14060</v>
      </c>
    </row>
    <row r="3040" spans="44:44">
      <c r="AR3040" s="51" t="s">
        <v>14061</v>
      </c>
    </row>
    <row r="3041" spans="44:44">
      <c r="AR3041" s="53" t="s">
        <v>14062</v>
      </c>
    </row>
    <row r="3042" spans="44:44">
      <c r="AR3042" s="51" t="s">
        <v>14063</v>
      </c>
    </row>
    <row r="3043" spans="44:44">
      <c r="AR3043" s="53" t="s">
        <v>14064</v>
      </c>
    </row>
    <row r="3044" spans="44:44">
      <c r="AR3044" s="51" t="s">
        <v>14065</v>
      </c>
    </row>
    <row r="3045" spans="44:44">
      <c r="AR3045" s="53" t="s">
        <v>14066</v>
      </c>
    </row>
    <row r="3046" spans="44:44">
      <c r="AR3046" s="51" t="s">
        <v>14067</v>
      </c>
    </row>
    <row r="3047" spans="44:44">
      <c r="AR3047" s="53" t="s">
        <v>14068</v>
      </c>
    </row>
    <row r="3048" spans="44:44">
      <c r="AR3048" s="51" t="s">
        <v>14069</v>
      </c>
    </row>
    <row r="3049" spans="44:44">
      <c r="AR3049" s="53" t="s">
        <v>14070</v>
      </c>
    </row>
    <row r="3050" spans="44:44">
      <c r="AR3050" s="51" t="s">
        <v>14071</v>
      </c>
    </row>
    <row r="3051" spans="44:44">
      <c r="AR3051" s="53" t="s">
        <v>14071</v>
      </c>
    </row>
    <row r="3052" spans="44:44">
      <c r="AR3052" s="51" t="s">
        <v>14072</v>
      </c>
    </row>
    <row r="3053" spans="44:44">
      <c r="AR3053" s="53" t="s">
        <v>14073</v>
      </c>
    </row>
    <row r="3054" spans="44:44">
      <c r="AR3054" s="51" t="s">
        <v>14074</v>
      </c>
    </row>
    <row r="3055" spans="44:44">
      <c r="AR3055" s="53" t="s">
        <v>14075</v>
      </c>
    </row>
    <row r="3056" spans="44:44">
      <c r="AR3056" s="51" t="s">
        <v>14076</v>
      </c>
    </row>
    <row r="3057" spans="44:44">
      <c r="AR3057" s="53" t="s">
        <v>14077</v>
      </c>
    </row>
    <row r="3058" spans="44:44">
      <c r="AR3058" s="51" t="s">
        <v>14078</v>
      </c>
    </row>
    <row r="3059" spans="44:44">
      <c r="AR3059" s="53" t="s">
        <v>11035</v>
      </c>
    </row>
    <row r="3060" spans="44:44">
      <c r="AR3060" s="51" t="s">
        <v>11035</v>
      </c>
    </row>
    <row r="3061" spans="44:44">
      <c r="AR3061" s="53" t="s">
        <v>14079</v>
      </c>
    </row>
    <row r="3062" spans="44:44">
      <c r="AR3062" s="51" t="s">
        <v>14080</v>
      </c>
    </row>
    <row r="3063" spans="44:44">
      <c r="AR3063" s="53" t="s">
        <v>14081</v>
      </c>
    </row>
    <row r="3064" spans="44:44">
      <c r="AR3064" s="51" t="s">
        <v>14082</v>
      </c>
    </row>
    <row r="3065" spans="44:44">
      <c r="AR3065" s="53" t="s">
        <v>14083</v>
      </c>
    </row>
    <row r="3066" spans="44:44">
      <c r="AR3066" s="51" t="s">
        <v>14084</v>
      </c>
    </row>
    <row r="3067" spans="44:44">
      <c r="AR3067" s="53" t="s">
        <v>14085</v>
      </c>
    </row>
    <row r="3068" spans="44:44">
      <c r="AR3068" s="51" t="s">
        <v>14086</v>
      </c>
    </row>
    <row r="3069" spans="44:44">
      <c r="AR3069" s="53" t="s">
        <v>14087</v>
      </c>
    </row>
    <row r="3070" spans="44:44">
      <c r="AR3070" s="51" t="s">
        <v>14088</v>
      </c>
    </row>
    <row r="3071" spans="44:44">
      <c r="AR3071" s="53" t="s">
        <v>14089</v>
      </c>
    </row>
    <row r="3072" spans="44:44">
      <c r="AR3072" s="51" t="s">
        <v>14090</v>
      </c>
    </row>
    <row r="3073" spans="44:44">
      <c r="AR3073" s="53" t="s">
        <v>14091</v>
      </c>
    </row>
    <row r="3074" spans="44:44">
      <c r="AR3074" s="51" t="s">
        <v>14092</v>
      </c>
    </row>
    <row r="3075" spans="44:44">
      <c r="AR3075" s="53" t="s">
        <v>14093</v>
      </c>
    </row>
    <row r="3076" spans="44:44">
      <c r="AR3076" s="51" t="s">
        <v>14094</v>
      </c>
    </row>
    <row r="3077" spans="44:44">
      <c r="AR3077" s="53" t="s">
        <v>14095</v>
      </c>
    </row>
    <row r="3078" spans="44:44">
      <c r="AR3078" s="51" t="s">
        <v>14096</v>
      </c>
    </row>
    <row r="3079" spans="44:44">
      <c r="AR3079" s="53" t="s">
        <v>14097</v>
      </c>
    </row>
    <row r="3080" spans="44:44">
      <c r="AR3080" s="51" t="s">
        <v>14097</v>
      </c>
    </row>
    <row r="3081" spans="44:44">
      <c r="AR3081" s="53" t="s">
        <v>14098</v>
      </c>
    </row>
    <row r="3082" spans="44:44">
      <c r="AR3082" s="51" t="s">
        <v>14099</v>
      </c>
    </row>
    <row r="3083" spans="44:44">
      <c r="AR3083" s="53" t="s">
        <v>14100</v>
      </c>
    </row>
    <row r="3084" spans="44:44">
      <c r="AR3084" s="51" t="s">
        <v>14101</v>
      </c>
    </row>
    <row r="3085" spans="44:44">
      <c r="AR3085" s="53" t="s">
        <v>14102</v>
      </c>
    </row>
    <row r="3086" spans="44:44">
      <c r="AR3086" s="51" t="s">
        <v>14103</v>
      </c>
    </row>
    <row r="3087" spans="44:44">
      <c r="AR3087" s="53" t="s">
        <v>14104</v>
      </c>
    </row>
    <row r="3088" spans="44:44">
      <c r="AR3088" s="51" t="s">
        <v>14105</v>
      </c>
    </row>
    <row r="3089" spans="44:44">
      <c r="AR3089" s="53" t="s">
        <v>14106</v>
      </c>
    </row>
    <row r="3090" spans="44:44">
      <c r="AR3090" s="51" t="s">
        <v>14107</v>
      </c>
    </row>
    <row r="3091" spans="44:44">
      <c r="AR3091" s="53" t="s">
        <v>14108</v>
      </c>
    </row>
    <row r="3092" spans="44:44">
      <c r="AR3092" s="51" t="s">
        <v>14109</v>
      </c>
    </row>
    <row r="3093" spans="44:44">
      <c r="AR3093" s="53" t="s">
        <v>14110</v>
      </c>
    </row>
    <row r="3094" spans="44:44">
      <c r="AR3094" s="51" t="s">
        <v>14111</v>
      </c>
    </row>
    <row r="3095" spans="44:44">
      <c r="AR3095" s="53" t="s">
        <v>14112</v>
      </c>
    </row>
    <row r="3096" spans="44:44">
      <c r="AR3096" s="51" t="s">
        <v>14113</v>
      </c>
    </row>
    <row r="3097" spans="44:44">
      <c r="AR3097" s="53" t="s">
        <v>14114</v>
      </c>
    </row>
    <row r="3098" spans="44:44">
      <c r="AR3098" s="51" t="s">
        <v>14115</v>
      </c>
    </row>
    <row r="3099" spans="44:44">
      <c r="AR3099" s="53" t="s">
        <v>14116</v>
      </c>
    </row>
    <row r="3100" spans="44:44">
      <c r="AR3100" s="51" t="s">
        <v>14117</v>
      </c>
    </row>
    <row r="3101" spans="44:44">
      <c r="AR3101" s="53" t="s">
        <v>14118</v>
      </c>
    </row>
    <row r="3102" spans="44:44">
      <c r="AR3102" s="51" t="s">
        <v>14119</v>
      </c>
    </row>
    <row r="3103" spans="44:44">
      <c r="AR3103" s="53" t="s">
        <v>14120</v>
      </c>
    </row>
    <row r="3104" spans="44:44">
      <c r="AR3104" s="51" t="s">
        <v>14121</v>
      </c>
    </row>
    <row r="3105" spans="44:44">
      <c r="AR3105" s="53" t="s">
        <v>14122</v>
      </c>
    </row>
    <row r="3106" spans="44:44">
      <c r="AR3106" s="51" t="s">
        <v>14123</v>
      </c>
    </row>
    <row r="3107" spans="44:44">
      <c r="AR3107" s="53" t="s">
        <v>14124</v>
      </c>
    </row>
    <row r="3108" spans="44:44">
      <c r="AR3108" s="51" t="s">
        <v>14125</v>
      </c>
    </row>
    <row r="3109" spans="44:44">
      <c r="AR3109" s="53" t="s">
        <v>14126</v>
      </c>
    </row>
    <row r="3110" spans="44:44">
      <c r="AR3110" s="51" t="s">
        <v>14127</v>
      </c>
    </row>
    <row r="3111" spans="44:44">
      <c r="AR3111" s="53" t="s">
        <v>14128</v>
      </c>
    </row>
    <row r="3112" spans="44:44">
      <c r="AR3112" s="51" t="s">
        <v>14129</v>
      </c>
    </row>
    <row r="3113" spans="44:44">
      <c r="AR3113" s="53" t="s">
        <v>14130</v>
      </c>
    </row>
    <row r="3114" spans="44:44">
      <c r="AR3114" s="51" t="s">
        <v>14131</v>
      </c>
    </row>
    <row r="3115" spans="44:44">
      <c r="AR3115" s="53" t="s">
        <v>14132</v>
      </c>
    </row>
    <row r="3116" spans="44:44">
      <c r="AR3116" s="51" t="s">
        <v>14133</v>
      </c>
    </row>
    <row r="3117" spans="44:44">
      <c r="AR3117" s="53" t="s">
        <v>14134</v>
      </c>
    </row>
    <row r="3118" spans="44:44">
      <c r="AR3118" s="51" t="s">
        <v>14135</v>
      </c>
    </row>
    <row r="3119" spans="44:44">
      <c r="AR3119" s="53" t="s">
        <v>14136</v>
      </c>
    </row>
    <row r="3120" spans="44:44">
      <c r="AR3120" s="51" t="s">
        <v>14137</v>
      </c>
    </row>
    <row r="3121" spans="44:44">
      <c r="AR3121" s="53" t="s">
        <v>14138</v>
      </c>
    </row>
    <row r="3122" spans="44:44">
      <c r="AR3122" s="51" t="s">
        <v>14139</v>
      </c>
    </row>
    <row r="3123" spans="44:44">
      <c r="AR3123" s="53" t="s">
        <v>14140</v>
      </c>
    </row>
    <row r="3124" spans="44:44">
      <c r="AR3124" s="51" t="s">
        <v>14141</v>
      </c>
    </row>
    <row r="3125" spans="44:44">
      <c r="AR3125" s="53" t="s">
        <v>14142</v>
      </c>
    </row>
    <row r="3126" spans="44:44">
      <c r="AR3126" s="51" t="s">
        <v>14143</v>
      </c>
    </row>
    <row r="3127" spans="44:44">
      <c r="AR3127" s="53" t="s">
        <v>14144</v>
      </c>
    </row>
    <row r="3128" spans="44:44">
      <c r="AR3128" s="51" t="s">
        <v>14145</v>
      </c>
    </row>
    <row r="3129" spans="44:44">
      <c r="AR3129" s="53" t="s">
        <v>14146</v>
      </c>
    </row>
    <row r="3130" spans="44:44">
      <c r="AR3130" s="51" t="s">
        <v>14147</v>
      </c>
    </row>
    <row r="3131" spans="44:44">
      <c r="AR3131" s="53" t="s">
        <v>14148</v>
      </c>
    </row>
    <row r="3132" spans="44:44">
      <c r="AR3132" s="51" t="s">
        <v>10631</v>
      </c>
    </row>
    <row r="3133" spans="44:44">
      <c r="AR3133" s="53" t="s">
        <v>10631</v>
      </c>
    </row>
    <row r="3134" spans="44:44">
      <c r="AR3134" s="51" t="s">
        <v>14149</v>
      </c>
    </row>
    <row r="3135" spans="44:44">
      <c r="AR3135" s="53" t="s">
        <v>14150</v>
      </c>
    </row>
    <row r="3136" spans="44:44">
      <c r="AR3136" s="51" t="s">
        <v>14151</v>
      </c>
    </row>
    <row r="3137" spans="44:44">
      <c r="AR3137" s="53" t="s">
        <v>14152</v>
      </c>
    </row>
    <row r="3138" spans="44:44">
      <c r="AR3138" s="51" t="s">
        <v>14153</v>
      </c>
    </row>
    <row r="3139" spans="44:44">
      <c r="AR3139" s="53" t="s">
        <v>14154</v>
      </c>
    </row>
    <row r="3140" spans="44:44">
      <c r="AR3140" s="51" t="s">
        <v>14155</v>
      </c>
    </row>
    <row r="3141" spans="44:44">
      <c r="AR3141" s="53" t="s">
        <v>14156</v>
      </c>
    </row>
    <row r="3142" spans="44:44">
      <c r="AR3142" s="51" t="s">
        <v>14157</v>
      </c>
    </row>
    <row r="3143" spans="44:44">
      <c r="AR3143" s="53" t="s">
        <v>14158</v>
      </c>
    </row>
    <row r="3144" spans="44:44">
      <c r="AR3144" s="51" t="s">
        <v>14159</v>
      </c>
    </row>
    <row r="3145" spans="44:44">
      <c r="AR3145" s="53" t="s">
        <v>14160</v>
      </c>
    </row>
    <row r="3146" spans="44:44">
      <c r="AR3146" s="51" t="s">
        <v>14161</v>
      </c>
    </row>
    <row r="3147" spans="44:44">
      <c r="AR3147" s="53" t="s">
        <v>14162</v>
      </c>
    </row>
    <row r="3148" spans="44:44">
      <c r="AR3148" s="51" t="s">
        <v>14163</v>
      </c>
    </row>
    <row r="3149" spans="44:44">
      <c r="AR3149" s="53" t="s">
        <v>14163</v>
      </c>
    </row>
    <row r="3150" spans="44:44">
      <c r="AR3150" s="51" t="s">
        <v>14164</v>
      </c>
    </row>
    <row r="3151" spans="44:44">
      <c r="AR3151" s="53" t="s">
        <v>14165</v>
      </c>
    </row>
    <row r="3152" spans="44:44">
      <c r="AR3152" s="51" t="s">
        <v>14166</v>
      </c>
    </row>
    <row r="3153" spans="44:44">
      <c r="AR3153" s="53" t="s">
        <v>14167</v>
      </c>
    </row>
    <row r="3154" spans="44:44">
      <c r="AR3154" s="51" t="s">
        <v>14168</v>
      </c>
    </row>
    <row r="3155" spans="44:44">
      <c r="AR3155" s="53" t="s">
        <v>14169</v>
      </c>
    </row>
    <row r="3156" spans="44:44">
      <c r="AR3156" s="51" t="s">
        <v>14170</v>
      </c>
    </row>
    <row r="3157" spans="44:44">
      <c r="AR3157" s="53" t="s">
        <v>14171</v>
      </c>
    </row>
    <row r="3158" spans="44:44">
      <c r="AR3158" s="51" t="s">
        <v>14172</v>
      </c>
    </row>
    <row r="3159" spans="44:44">
      <c r="AR3159" s="53" t="s">
        <v>14173</v>
      </c>
    </row>
    <row r="3160" spans="44:44">
      <c r="AR3160" s="51" t="s">
        <v>14174</v>
      </c>
    </row>
    <row r="3161" spans="44:44">
      <c r="AR3161" s="53" t="s">
        <v>14175</v>
      </c>
    </row>
    <row r="3162" spans="44:44">
      <c r="AR3162" s="51" t="s">
        <v>14176</v>
      </c>
    </row>
    <row r="3163" spans="44:44">
      <c r="AR3163" s="53" t="s">
        <v>14177</v>
      </c>
    </row>
    <row r="3164" spans="44:44">
      <c r="AR3164" s="51" t="s">
        <v>14178</v>
      </c>
    </row>
    <row r="3165" spans="44:44">
      <c r="AR3165" s="53" t="s">
        <v>14179</v>
      </c>
    </row>
    <row r="3166" spans="44:44">
      <c r="AR3166" s="51" t="s">
        <v>14180</v>
      </c>
    </row>
    <row r="3167" spans="44:44">
      <c r="AR3167" s="53" t="s">
        <v>14181</v>
      </c>
    </row>
    <row r="3168" spans="44:44">
      <c r="AR3168" s="51" t="s">
        <v>14182</v>
      </c>
    </row>
    <row r="3169" spans="44:44">
      <c r="AR3169" s="53" t="s">
        <v>14183</v>
      </c>
    </row>
    <row r="3170" spans="44:44">
      <c r="AR3170" s="51" t="s">
        <v>14184</v>
      </c>
    </row>
    <row r="3171" spans="44:44">
      <c r="AR3171" s="53" t="s">
        <v>14185</v>
      </c>
    </row>
    <row r="3172" spans="44:44">
      <c r="AR3172" s="51" t="s">
        <v>14186</v>
      </c>
    </row>
    <row r="3173" spans="44:44">
      <c r="AR3173" s="53" t="s">
        <v>14187</v>
      </c>
    </row>
    <row r="3174" spans="44:44">
      <c r="AR3174" s="51" t="s">
        <v>14188</v>
      </c>
    </row>
    <row r="3175" spans="44:44">
      <c r="AR3175" s="53" t="s">
        <v>14189</v>
      </c>
    </row>
    <row r="3176" spans="44:44">
      <c r="AR3176" s="51" t="s">
        <v>10850</v>
      </c>
    </row>
    <row r="3177" spans="44:44">
      <c r="AR3177" s="53" t="s">
        <v>14190</v>
      </c>
    </row>
    <row r="3178" spans="44:44">
      <c r="AR3178" s="51" t="s">
        <v>14191</v>
      </c>
    </row>
    <row r="3179" spans="44:44">
      <c r="AR3179" s="53" t="s">
        <v>14192</v>
      </c>
    </row>
    <row r="3180" spans="44:44">
      <c r="AR3180" s="51" t="s">
        <v>14192</v>
      </c>
    </row>
    <row r="3181" spans="44:44">
      <c r="AR3181" s="53" t="s">
        <v>14193</v>
      </c>
    </row>
    <row r="3182" spans="44:44">
      <c r="AR3182" s="51" t="s">
        <v>14194</v>
      </c>
    </row>
    <row r="3183" spans="44:44">
      <c r="AR3183" s="53" t="s">
        <v>14195</v>
      </c>
    </row>
    <row r="3184" spans="44:44">
      <c r="AR3184" s="51" t="s">
        <v>14196</v>
      </c>
    </row>
    <row r="3185" spans="44:44">
      <c r="AR3185" s="53" t="s">
        <v>14197</v>
      </c>
    </row>
    <row r="3186" spans="44:44">
      <c r="AR3186" s="51" t="s">
        <v>14198</v>
      </c>
    </row>
    <row r="3187" spans="44:44">
      <c r="AR3187" s="53" t="s">
        <v>14199</v>
      </c>
    </row>
    <row r="3188" spans="44:44">
      <c r="AR3188" s="51" t="s">
        <v>14200</v>
      </c>
    </row>
    <row r="3189" spans="44:44">
      <c r="AR3189" s="53" t="s">
        <v>14201</v>
      </c>
    </row>
    <row r="3190" spans="44:44">
      <c r="AR3190" s="51" t="s">
        <v>14202</v>
      </c>
    </row>
    <row r="3191" spans="44:44">
      <c r="AR3191" s="53" t="s">
        <v>14203</v>
      </c>
    </row>
    <row r="3192" spans="44:44">
      <c r="AR3192" s="51" t="s">
        <v>14204</v>
      </c>
    </row>
    <row r="3193" spans="44:44">
      <c r="AR3193" s="53" t="s">
        <v>14205</v>
      </c>
    </row>
    <row r="3194" spans="44:44">
      <c r="AR3194" s="51" t="s">
        <v>14206</v>
      </c>
    </row>
    <row r="3195" spans="44:44">
      <c r="AR3195" s="53" t="s">
        <v>14207</v>
      </c>
    </row>
    <row r="3196" spans="44:44">
      <c r="AR3196" s="51" t="s">
        <v>14208</v>
      </c>
    </row>
    <row r="3197" spans="44:44">
      <c r="AR3197" s="53" t="s">
        <v>14209</v>
      </c>
    </row>
    <row r="3198" spans="44:44">
      <c r="AR3198" s="51" t="s">
        <v>14210</v>
      </c>
    </row>
    <row r="3199" spans="44:44">
      <c r="AR3199" s="53" t="s">
        <v>14211</v>
      </c>
    </row>
    <row r="3200" spans="44:44">
      <c r="AR3200" s="51" t="s">
        <v>14212</v>
      </c>
    </row>
    <row r="3201" spans="44:44">
      <c r="AR3201" s="53" t="s">
        <v>14213</v>
      </c>
    </row>
    <row r="3202" spans="44:44">
      <c r="AR3202" s="51" t="s">
        <v>14214</v>
      </c>
    </row>
    <row r="3203" spans="44:44">
      <c r="AR3203" s="53" t="s">
        <v>14215</v>
      </c>
    </row>
    <row r="3204" spans="44:44">
      <c r="AR3204" s="51" t="s">
        <v>14216</v>
      </c>
    </row>
    <row r="3205" spans="44:44">
      <c r="AR3205" s="53" t="s">
        <v>14217</v>
      </c>
    </row>
    <row r="3206" spans="44:44">
      <c r="AR3206" s="51" t="s">
        <v>14218</v>
      </c>
    </row>
    <row r="3207" spans="44:44">
      <c r="AR3207" s="53" t="s">
        <v>14219</v>
      </c>
    </row>
    <row r="3208" spans="44:44">
      <c r="AR3208" s="51" t="s">
        <v>14220</v>
      </c>
    </row>
    <row r="3209" spans="44:44">
      <c r="AR3209" s="53" t="s">
        <v>14221</v>
      </c>
    </row>
    <row r="3210" spans="44:44">
      <c r="AR3210" s="51" t="s">
        <v>14222</v>
      </c>
    </row>
    <row r="3211" spans="44:44">
      <c r="AR3211" s="53" t="s">
        <v>14222</v>
      </c>
    </row>
    <row r="3212" spans="44:44">
      <c r="AR3212" s="51" t="s">
        <v>14223</v>
      </c>
    </row>
    <row r="3213" spans="44:44">
      <c r="AR3213" s="53" t="s">
        <v>14224</v>
      </c>
    </row>
    <row r="3214" spans="44:44">
      <c r="AR3214" s="51" t="s">
        <v>14224</v>
      </c>
    </row>
    <row r="3215" spans="44:44">
      <c r="AR3215" s="53" t="s">
        <v>14224</v>
      </c>
    </row>
    <row r="3216" spans="44:44">
      <c r="AR3216" s="51" t="s">
        <v>14225</v>
      </c>
    </row>
    <row r="3217" spans="44:44">
      <c r="AR3217" s="53" t="s">
        <v>14226</v>
      </c>
    </row>
    <row r="3218" spans="44:44">
      <c r="AR3218" s="51" t="s">
        <v>14227</v>
      </c>
    </row>
    <row r="3219" spans="44:44">
      <c r="AR3219" s="53" t="s">
        <v>14228</v>
      </c>
    </row>
    <row r="3220" spans="44:44">
      <c r="AR3220" s="51" t="s">
        <v>14229</v>
      </c>
    </row>
    <row r="3221" spans="44:44">
      <c r="AR3221" s="53" t="s">
        <v>14230</v>
      </c>
    </row>
    <row r="3222" spans="44:44">
      <c r="AR3222" s="51" t="s">
        <v>14231</v>
      </c>
    </row>
    <row r="3223" spans="44:44">
      <c r="AR3223" s="53" t="s">
        <v>14232</v>
      </c>
    </row>
    <row r="3224" spans="44:44">
      <c r="AR3224" s="51" t="s">
        <v>14233</v>
      </c>
    </row>
    <row r="3225" spans="44:44">
      <c r="AR3225" s="53" t="s">
        <v>14234</v>
      </c>
    </row>
    <row r="3226" spans="44:44">
      <c r="AR3226" s="51" t="s">
        <v>14235</v>
      </c>
    </row>
    <row r="3227" spans="44:44">
      <c r="AR3227" s="53" t="s">
        <v>14236</v>
      </c>
    </row>
    <row r="3228" spans="44:44">
      <c r="AR3228" s="51" t="s">
        <v>14237</v>
      </c>
    </row>
    <row r="3229" spans="44:44">
      <c r="AR3229" s="53" t="s">
        <v>14238</v>
      </c>
    </row>
    <row r="3230" spans="44:44">
      <c r="AR3230" s="51" t="s">
        <v>14239</v>
      </c>
    </row>
    <row r="3231" spans="44:44">
      <c r="AR3231" s="53" t="s">
        <v>14240</v>
      </c>
    </row>
    <row r="3232" spans="44:44">
      <c r="AR3232" s="51" t="s">
        <v>14241</v>
      </c>
    </row>
    <row r="3233" spans="44:44">
      <c r="AR3233" s="53" t="s">
        <v>14242</v>
      </c>
    </row>
    <row r="3234" spans="44:44">
      <c r="AR3234" s="51" t="s">
        <v>14243</v>
      </c>
    </row>
    <row r="3235" spans="44:44">
      <c r="AR3235" s="53" t="s">
        <v>14244</v>
      </c>
    </row>
    <row r="3236" spans="44:44">
      <c r="AR3236" s="51" t="s">
        <v>637</v>
      </c>
    </row>
    <row r="3237" spans="44:44">
      <c r="AR3237" s="53" t="s">
        <v>14245</v>
      </c>
    </row>
    <row r="3238" spans="44:44">
      <c r="AR3238" s="51" t="s">
        <v>14246</v>
      </c>
    </row>
    <row r="3239" spans="44:44">
      <c r="AR3239" s="53" t="s">
        <v>14247</v>
      </c>
    </row>
    <row r="3240" spans="44:44">
      <c r="AR3240" s="51" t="s">
        <v>14248</v>
      </c>
    </row>
    <row r="3241" spans="44:44">
      <c r="AR3241" s="53" t="s">
        <v>14249</v>
      </c>
    </row>
    <row r="3242" spans="44:44">
      <c r="AR3242" s="51" t="s">
        <v>14250</v>
      </c>
    </row>
    <row r="3243" spans="44:44">
      <c r="AR3243" s="53" t="s">
        <v>14251</v>
      </c>
    </row>
    <row r="3244" spans="44:44">
      <c r="AR3244" s="51" t="s">
        <v>14251</v>
      </c>
    </row>
    <row r="3245" spans="44:44">
      <c r="AR3245" s="53" t="s">
        <v>14252</v>
      </c>
    </row>
    <row r="3246" spans="44:44">
      <c r="AR3246" s="51" t="s">
        <v>14253</v>
      </c>
    </row>
    <row r="3247" spans="44:44">
      <c r="AR3247" s="53" t="s">
        <v>14254</v>
      </c>
    </row>
    <row r="3248" spans="44:44">
      <c r="AR3248" s="51" t="s">
        <v>14255</v>
      </c>
    </row>
    <row r="3249" spans="44:44">
      <c r="AR3249" s="53" t="s">
        <v>14256</v>
      </c>
    </row>
    <row r="3250" spans="44:44">
      <c r="AR3250" s="51" t="s">
        <v>14256</v>
      </c>
    </row>
    <row r="3251" spans="44:44">
      <c r="AR3251" s="53" t="s">
        <v>14257</v>
      </c>
    </row>
    <row r="3252" spans="44:44">
      <c r="AR3252" s="51" t="s">
        <v>14258</v>
      </c>
    </row>
    <row r="3253" spans="44:44">
      <c r="AR3253" s="53" t="s">
        <v>14259</v>
      </c>
    </row>
    <row r="3254" spans="44:44">
      <c r="AR3254" s="51" t="s">
        <v>14260</v>
      </c>
    </row>
    <row r="3255" spans="44:44">
      <c r="AR3255" s="53" t="s">
        <v>14261</v>
      </c>
    </row>
    <row r="3256" spans="44:44">
      <c r="AR3256" s="51" t="s">
        <v>14262</v>
      </c>
    </row>
    <row r="3257" spans="44:44">
      <c r="AR3257" s="53" t="s">
        <v>14263</v>
      </c>
    </row>
    <row r="3258" spans="44:44">
      <c r="AR3258" s="51" t="s">
        <v>14264</v>
      </c>
    </row>
    <row r="3259" spans="44:44">
      <c r="AR3259" s="53" t="s">
        <v>14265</v>
      </c>
    </row>
    <row r="3260" spans="44:44">
      <c r="AR3260" s="51" t="s">
        <v>14266</v>
      </c>
    </row>
    <row r="3261" spans="44:44">
      <c r="AR3261" s="53" t="s">
        <v>14267</v>
      </c>
    </row>
    <row r="3262" spans="44:44">
      <c r="AR3262" s="51" t="s">
        <v>14268</v>
      </c>
    </row>
    <row r="3263" spans="44:44">
      <c r="AR3263" s="53" t="s">
        <v>14269</v>
      </c>
    </row>
    <row r="3264" spans="44:44">
      <c r="AR3264" s="51" t="s">
        <v>14270</v>
      </c>
    </row>
    <row r="3265" spans="44:44">
      <c r="AR3265" s="53" t="s">
        <v>14271</v>
      </c>
    </row>
    <row r="3266" spans="44:44">
      <c r="AR3266" s="51" t="s">
        <v>14272</v>
      </c>
    </row>
    <row r="3267" spans="44:44">
      <c r="AR3267" s="53" t="s">
        <v>14273</v>
      </c>
    </row>
    <row r="3268" spans="44:44">
      <c r="AR3268" s="51" t="s">
        <v>14274</v>
      </c>
    </row>
    <row r="3269" spans="44:44">
      <c r="AR3269" s="53" t="s">
        <v>14275</v>
      </c>
    </row>
    <row r="3270" spans="44:44">
      <c r="AR3270" s="51" t="s">
        <v>14276</v>
      </c>
    </row>
    <row r="3271" spans="44:44">
      <c r="AR3271" s="53" t="s">
        <v>14277</v>
      </c>
    </row>
    <row r="3272" spans="44:44">
      <c r="AR3272" s="51" t="s">
        <v>14278</v>
      </c>
    </row>
    <row r="3273" spans="44:44">
      <c r="AR3273" s="53" t="s">
        <v>14279</v>
      </c>
    </row>
    <row r="3274" spans="44:44">
      <c r="AR3274" s="51" t="s">
        <v>14280</v>
      </c>
    </row>
    <row r="3275" spans="44:44">
      <c r="AR3275" s="53" t="s">
        <v>14281</v>
      </c>
    </row>
    <row r="3276" spans="44:44">
      <c r="AR3276" s="51" t="s">
        <v>14282</v>
      </c>
    </row>
    <row r="3277" spans="44:44">
      <c r="AR3277" s="53" t="s">
        <v>14283</v>
      </c>
    </row>
    <row r="3278" spans="44:44">
      <c r="AR3278" s="51" t="s">
        <v>14284</v>
      </c>
    </row>
    <row r="3279" spans="44:44">
      <c r="AR3279" s="53" t="s">
        <v>14285</v>
      </c>
    </row>
    <row r="3280" spans="44:44">
      <c r="AR3280" s="51" t="s">
        <v>14286</v>
      </c>
    </row>
    <row r="3281" spans="44:44">
      <c r="AR3281" s="53" t="s">
        <v>14287</v>
      </c>
    </row>
    <row r="3282" spans="44:44">
      <c r="AR3282" s="51" t="s">
        <v>14288</v>
      </c>
    </row>
    <row r="3283" spans="44:44">
      <c r="AR3283" s="53" t="s">
        <v>14289</v>
      </c>
    </row>
    <row r="3284" spans="44:44">
      <c r="AR3284" s="51" t="s">
        <v>14290</v>
      </c>
    </row>
    <row r="3285" spans="44:44">
      <c r="AR3285" s="53" t="s">
        <v>14291</v>
      </c>
    </row>
    <row r="3286" spans="44:44">
      <c r="AR3286" s="51" t="s">
        <v>14292</v>
      </c>
    </row>
    <row r="3287" spans="44:44">
      <c r="AR3287" s="53" t="s">
        <v>14293</v>
      </c>
    </row>
    <row r="3288" spans="44:44">
      <c r="AR3288" s="51" t="s">
        <v>14294</v>
      </c>
    </row>
    <row r="3289" spans="44:44">
      <c r="AR3289" s="53" t="s">
        <v>14295</v>
      </c>
    </row>
    <row r="3290" spans="44:44">
      <c r="AR3290" s="51" t="s">
        <v>14296</v>
      </c>
    </row>
    <row r="3291" spans="44:44">
      <c r="AR3291" s="53" t="s">
        <v>14297</v>
      </c>
    </row>
    <row r="3292" spans="44:44">
      <c r="AR3292" s="51" t="s">
        <v>14298</v>
      </c>
    </row>
    <row r="3293" spans="44:44">
      <c r="AR3293" s="53" t="s">
        <v>14299</v>
      </c>
    </row>
    <row r="3294" spans="44:44">
      <c r="AR3294" s="51" t="s">
        <v>14300</v>
      </c>
    </row>
    <row r="3295" spans="44:44">
      <c r="AR3295" s="53" t="s">
        <v>14301</v>
      </c>
    </row>
    <row r="3296" spans="44:44">
      <c r="AR3296" s="51" t="s">
        <v>14302</v>
      </c>
    </row>
    <row r="3297" spans="44:44">
      <c r="AR3297" s="53" t="s">
        <v>14302</v>
      </c>
    </row>
    <row r="3298" spans="44:44">
      <c r="AR3298" s="51" t="s">
        <v>14303</v>
      </c>
    </row>
    <row r="3299" spans="44:44">
      <c r="AR3299" s="53" t="s">
        <v>14304</v>
      </c>
    </row>
    <row r="3300" spans="44:44">
      <c r="AR3300" s="51" t="s">
        <v>14305</v>
      </c>
    </row>
    <row r="3301" spans="44:44">
      <c r="AR3301" s="53" t="s">
        <v>14306</v>
      </c>
    </row>
    <row r="3302" spans="44:44">
      <c r="AR3302" s="51" t="s">
        <v>14307</v>
      </c>
    </row>
    <row r="3303" spans="44:44">
      <c r="AR3303" s="53" t="s">
        <v>14308</v>
      </c>
    </row>
    <row r="3304" spans="44:44">
      <c r="AR3304" s="51" t="s">
        <v>14309</v>
      </c>
    </row>
    <row r="3305" spans="44:44">
      <c r="AR3305" s="53" t="s">
        <v>14310</v>
      </c>
    </row>
    <row r="3306" spans="44:44">
      <c r="AR3306" s="51" t="s">
        <v>14311</v>
      </c>
    </row>
    <row r="3307" spans="44:44">
      <c r="AR3307" s="53" t="s">
        <v>14312</v>
      </c>
    </row>
    <row r="3308" spans="44:44">
      <c r="AR3308" s="51" t="s">
        <v>14313</v>
      </c>
    </row>
    <row r="3309" spans="44:44">
      <c r="AR3309" s="53" t="s">
        <v>14314</v>
      </c>
    </row>
    <row r="3310" spans="44:44">
      <c r="AR3310" s="51" t="s">
        <v>14315</v>
      </c>
    </row>
    <row r="3311" spans="44:44">
      <c r="AR3311" s="53" t="s">
        <v>14316</v>
      </c>
    </row>
    <row r="3312" spans="44:44">
      <c r="AR3312" s="51" t="s">
        <v>14317</v>
      </c>
    </row>
    <row r="3313" spans="44:44">
      <c r="AR3313" s="53" t="s">
        <v>14318</v>
      </c>
    </row>
    <row r="3314" spans="44:44">
      <c r="AR3314" s="51" t="s">
        <v>14319</v>
      </c>
    </row>
    <row r="3315" spans="44:44">
      <c r="AR3315" s="53" t="s">
        <v>14320</v>
      </c>
    </row>
    <row r="3316" spans="44:44">
      <c r="AR3316" s="51" t="s">
        <v>14321</v>
      </c>
    </row>
    <row r="3317" spans="44:44">
      <c r="AR3317" s="53" t="s">
        <v>14322</v>
      </c>
    </row>
    <row r="3318" spans="44:44">
      <c r="AR3318" s="51" t="s">
        <v>14323</v>
      </c>
    </row>
    <row r="3319" spans="44:44">
      <c r="AR3319" s="53" t="s">
        <v>14324</v>
      </c>
    </row>
    <row r="3320" spans="44:44">
      <c r="AR3320" s="51" t="s">
        <v>14325</v>
      </c>
    </row>
    <row r="3321" spans="44:44">
      <c r="AR3321" s="53" t="s">
        <v>14326</v>
      </c>
    </row>
    <row r="3322" spans="44:44">
      <c r="AR3322" s="51" t="s">
        <v>14327</v>
      </c>
    </row>
    <row r="3323" spans="44:44">
      <c r="AR3323" s="53" t="s">
        <v>14327</v>
      </c>
    </row>
    <row r="3324" spans="44:44">
      <c r="AR3324" s="51" t="s">
        <v>14328</v>
      </c>
    </row>
    <row r="3325" spans="44:44">
      <c r="AR3325" s="53" t="s">
        <v>14329</v>
      </c>
    </row>
    <row r="3326" spans="44:44">
      <c r="AR3326" s="51" t="s">
        <v>14330</v>
      </c>
    </row>
    <row r="3327" spans="44:44">
      <c r="AR3327" s="53" t="s">
        <v>14331</v>
      </c>
    </row>
    <row r="3328" spans="44:44">
      <c r="AR3328" s="51" t="s">
        <v>14332</v>
      </c>
    </row>
    <row r="3329" spans="44:44">
      <c r="AR3329" s="53" t="s">
        <v>14333</v>
      </c>
    </row>
    <row r="3330" spans="44:44">
      <c r="AR3330" s="51" t="s">
        <v>14334</v>
      </c>
    </row>
    <row r="3331" spans="44:44">
      <c r="AR3331" s="53" t="s">
        <v>14335</v>
      </c>
    </row>
    <row r="3332" spans="44:44">
      <c r="AR3332" s="51" t="s">
        <v>14336</v>
      </c>
    </row>
    <row r="3333" spans="44:44">
      <c r="AR3333" s="53" t="s">
        <v>14337</v>
      </c>
    </row>
    <row r="3334" spans="44:44">
      <c r="AR3334" s="51" t="s">
        <v>14338</v>
      </c>
    </row>
    <row r="3335" spans="44:44">
      <c r="AR3335" s="53" t="s">
        <v>14339</v>
      </c>
    </row>
    <row r="3336" spans="44:44">
      <c r="AR3336" s="51" t="s">
        <v>14340</v>
      </c>
    </row>
    <row r="3337" spans="44:44">
      <c r="AR3337" s="53" t="s">
        <v>14341</v>
      </c>
    </row>
    <row r="3338" spans="44:44">
      <c r="AR3338" s="51" t="s">
        <v>14342</v>
      </c>
    </row>
    <row r="3339" spans="44:44">
      <c r="AR3339" s="53" t="s">
        <v>14343</v>
      </c>
    </row>
    <row r="3340" spans="44:44">
      <c r="AR3340" s="51" t="s">
        <v>14344</v>
      </c>
    </row>
    <row r="3341" spans="44:44">
      <c r="AR3341" s="53" t="s">
        <v>14345</v>
      </c>
    </row>
    <row r="3342" spans="44:44">
      <c r="AR3342" s="51" t="s">
        <v>14346</v>
      </c>
    </row>
    <row r="3343" spans="44:44">
      <c r="AR3343" s="53" t="s">
        <v>14347</v>
      </c>
    </row>
    <row r="3344" spans="44:44">
      <c r="AR3344" s="51" t="s">
        <v>14348</v>
      </c>
    </row>
    <row r="3345" spans="44:44">
      <c r="AR3345" s="53" t="s">
        <v>14349</v>
      </c>
    </row>
    <row r="3346" spans="44:44">
      <c r="AR3346" s="51" t="s">
        <v>14350</v>
      </c>
    </row>
    <row r="3347" spans="44:44">
      <c r="AR3347" s="53" t="s">
        <v>14351</v>
      </c>
    </row>
    <row r="3348" spans="44:44">
      <c r="AR3348" s="51" t="s">
        <v>14352</v>
      </c>
    </row>
    <row r="3349" spans="44:44">
      <c r="AR3349" s="53" t="s">
        <v>14353</v>
      </c>
    </row>
    <row r="3350" spans="44:44">
      <c r="AR3350" s="51" t="s">
        <v>14354</v>
      </c>
    </row>
    <row r="3351" spans="44:44">
      <c r="AR3351" s="53" t="s">
        <v>14355</v>
      </c>
    </row>
    <row r="3352" spans="44:44">
      <c r="AR3352" s="51" t="s">
        <v>14356</v>
      </c>
    </row>
    <row r="3353" spans="44:44">
      <c r="AR3353" s="53" t="s">
        <v>14356</v>
      </c>
    </row>
    <row r="3354" spans="44:44">
      <c r="AR3354" s="51" t="s">
        <v>14357</v>
      </c>
    </row>
    <row r="3355" spans="44:44">
      <c r="AR3355" s="53" t="s">
        <v>14357</v>
      </c>
    </row>
    <row r="3356" spans="44:44">
      <c r="AR3356" s="51" t="s">
        <v>14357</v>
      </c>
    </row>
    <row r="3357" spans="44:44">
      <c r="AR3357" s="53" t="s">
        <v>14358</v>
      </c>
    </row>
    <row r="3358" spans="44:44">
      <c r="AR3358" s="51" t="s">
        <v>14359</v>
      </c>
    </row>
    <row r="3359" spans="44:44">
      <c r="AR3359" s="53" t="s">
        <v>14360</v>
      </c>
    </row>
    <row r="3360" spans="44:44">
      <c r="AR3360" s="51" t="s">
        <v>14361</v>
      </c>
    </row>
    <row r="3361" spans="44:44">
      <c r="AR3361" s="53" t="s">
        <v>14362</v>
      </c>
    </row>
    <row r="3362" spans="44:44">
      <c r="AR3362" s="51" t="s">
        <v>14363</v>
      </c>
    </row>
    <row r="3363" spans="44:44">
      <c r="AR3363" s="53" t="s">
        <v>14364</v>
      </c>
    </row>
    <row r="3364" spans="44:44">
      <c r="AR3364" s="51" t="s">
        <v>14365</v>
      </c>
    </row>
    <row r="3365" spans="44:44">
      <c r="AR3365" s="53" t="s">
        <v>14366</v>
      </c>
    </row>
    <row r="3366" spans="44:44">
      <c r="AR3366" s="51" t="s">
        <v>14367</v>
      </c>
    </row>
    <row r="3367" spans="44:44">
      <c r="AR3367" s="53" t="s">
        <v>14368</v>
      </c>
    </row>
    <row r="3368" spans="44:44">
      <c r="AR3368" s="51" t="s">
        <v>14369</v>
      </c>
    </row>
    <row r="3369" spans="44:44">
      <c r="AR3369" s="53" t="s">
        <v>14370</v>
      </c>
    </row>
    <row r="3370" spans="44:44">
      <c r="AR3370" s="51" t="s">
        <v>14371</v>
      </c>
    </row>
    <row r="3371" spans="44:44">
      <c r="AR3371" s="53" t="s">
        <v>14372</v>
      </c>
    </row>
    <row r="3372" spans="44:44">
      <c r="AR3372" s="51" t="s">
        <v>14373</v>
      </c>
    </row>
    <row r="3373" spans="44:44">
      <c r="AR3373" s="53" t="s">
        <v>14374</v>
      </c>
    </row>
    <row r="3374" spans="44:44">
      <c r="AR3374" s="51" t="s">
        <v>14375</v>
      </c>
    </row>
    <row r="3375" spans="44:44">
      <c r="AR3375" s="53" t="s">
        <v>14376</v>
      </c>
    </row>
    <row r="3376" spans="44:44">
      <c r="AR3376" s="51" t="s">
        <v>14377</v>
      </c>
    </row>
    <row r="3377" spans="44:44">
      <c r="AR3377" s="53" t="s">
        <v>14377</v>
      </c>
    </row>
    <row r="3378" spans="44:44">
      <c r="AR3378" s="51" t="s">
        <v>14378</v>
      </c>
    </row>
    <row r="3379" spans="44:44">
      <c r="AR3379" s="53" t="s">
        <v>14379</v>
      </c>
    </row>
    <row r="3380" spans="44:44">
      <c r="AR3380" s="51" t="s">
        <v>14380</v>
      </c>
    </row>
    <row r="3381" spans="44:44">
      <c r="AR3381" s="53" t="s">
        <v>14381</v>
      </c>
    </row>
    <row r="3382" spans="44:44">
      <c r="AR3382" s="51" t="s">
        <v>14382</v>
      </c>
    </row>
    <row r="3383" spans="44:44">
      <c r="AR3383" s="53" t="s">
        <v>14383</v>
      </c>
    </row>
    <row r="3384" spans="44:44">
      <c r="AR3384" s="51" t="s">
        <v>14384</v>
      </c>
    </row>
    <row r="3385" spans="44:44">
      <c r="AR3385" s="53" t="s">
        <v>14385</v>
      </c>
    </row>
    <row r="3386" spans="44:44">
      <c r="AR3386" s="51" t="s">
        <v>14385</v>
      </c>
    </row>
    <row r="3387" spans="44:44">
      <c r="AR3387" s="53" t="s">
        <v>14386</v>
      </c>
    </row>
    <row r="3388" spans="44:44">
      <c r="AR3388" s="51" t="s">
        <v>14387</v>
      </c>
    </row>
    <row r="3389" spans="44:44">
      <c r="AR3389" s="53" t="s">
        <v>14387</v>
      </c>
    </row>
    <row r="3390" spans="44:44">
      <c r="AR3390" s="51" t="s">
        <v>14388</v>
      </c>
    </row>
    <row r="3391" spans="44:44">
      <c r="AR3391" s="53" t="s">
        <v>14389</v>
      </c>
    </row>
    <row r="3392" spans="44:44">
      <c r="AR3392" s="51" t="s">
        <v>14390</v>
      </c>
    </row>
    <row r="3393" spans="44:44">
      <c r="AR3393" s="53" t="s">
        <v>14391</v>
      </c>
    </row>
    <row r="3394" spans="44:44">
      <c r="AR3394" s="51" t="s">
        <v>14392</v>
      </c>
    </row>
    <row r="3395" spans="44:44">
      <c r="AR3395" s="53" t="s">
        <v>14393</v>
      </c>
    </row>
    <row r="3396" spans="44:44">
      <c r="AR3396" s="51" t="s">
        <v>14394</v>
      </c>
    </row>
    <row r="3397" spans="44:44">
      <c r="AR3397" s="53" t="s">
        <v>14395</v>
      </c>
    </row>
    <row r="3398" spans="44:44">
      <c r="AR3398" s="51" t="s">
        <v>14396</v>
      </c>
    </row>
    <row r="3399" spans="44:44">
      <c r="AR3399" s="53" t="s">
        <v>14397</v>
      </c>
    </row>
    <row r="3400" spans="44:44">
      <c r="AR3400" s="51" t="s">
        <v>14398</v>
      </c>
    </row>
    <row r="3401" spans="44:44">
      <c r="AR3401" s="53" t="s">
        <v>14399</v>
      </c>
    </row>
    <row r="3402" spans="44:44">
      <c r="AR3402" s="51" t="s">
        <v>14400</v>
      </c>
    </row>
    <row r="3403" spans="44:44">
      <c r="AR3403" s="53" t="s">
        <v>10779</v>
      </c>
    </row>
    <row r="3404" spans="44:44">
      <c r="AR3404" s="51" t="s">
        <v>10779</v>
      </c>
    </row>
    <row r="3405" spans="44:44">
      <c r="AR3405" s="53" t="s">
        <v>10779</v>
      </c>
    </row>
    <row r="3406" spans="44:44">
      <c r="AR3406" s="51" t="s">
        <v>14401</v>
      </c>
    </row>
    <row r="3407" spans="44:44">
      <c r="AR3407" s="53" t="s">
        <v>14402</v>
      </c>
    </row>
    <row r="3408" spans="44:44">
      <c r="AR3408" s="51" t="s">
        <v>14403</v>
      </c>
    </row>
    <row r="3409" spans="44:44">
      <c r="AR3409" s="53" t="s">
        <v>14404</v>
      </c>
    </row>
    <row r="3410" spans="44:44">
      <c r="AR3410" s="51" t="s">
        <v>14405</v>
      </c>
    </row>
    <row r="3411" spans="44:44">
      <c r="AR3411" s="53" t="s">
        <v>14406</v>
      </c>
    </row>
    <row r="3412" spans="44:44">
      <c r="AR3412" s="51" t="s">
        <v>14407</v>
      </c>
    </row>
    <row r="3413" spans="44:44">
      <c r="AR3413" s="53" t="s">
        <v>14408</v>
      </c>
    </row>
    <row r="3414" spans="44:44">
      <c r="AR3414" s="51" t="s">
        <v>14409</v>
      </c>
    </row>
    <row r="3415" spans="44:44">
      <c r="AR3415" s="53" t="s">
        <v>14410</v>
      </c>
    </row>
    <row r="3416" spans="44:44">
      <c r="AR3416" s="51" t="s">
        <v>14411</v>
      </c>
    </row>
    <row r="3417" spans="44:44">
      <c r="AR3417" s="53" t="s">
        <v>14412</v>
      </c>
    </row>
    <row r="3418" spans="44:44">
      <c r="AR3418" s="51" t="s">
        <v>14413</v>
      </c>
    </row>
    <row r="3419" spans="44:44">
      <c r="AR3419" s="53" t="s">
        <v>14414</v>
      </c>
    </row>
    <row r="3420" spans="44:44">
      <c r="AR3420" s="51" t="s">
        <v>14415</v>
      </c>
    </row>
    <row r="3421" spans="44:44">
      <c r="AR3421" s="53" t="s">
        <v>14415</v>
      </c>
    </row>
    <row r="3422" spans="44:44">
      <c r="AR3422" s="51" t="s">
        <v>14416</v>
      </c>
    </row>
    <row r="3423" spans="44:44">
      <c r="AR3423" s="53" t="s">
        <v>14417</v>
      </c>
    </row>
    <row r="3424" spans="44:44">
      <c r="AR3424" s="51" t="s">
        <v>14418</v>
      </c>
    </row>
    <row r="3425" spans="44:44">
      <c r="AR3425" s="53" t="s">
        <v>14419</v>
      </c>
    </row>
    <row r="3426" spans="44:44">
      <c r="AR3426" s="51" t="s">
        <v>14420</v>
      </c>
    </row>
    <row r="3427" spans="44:44">
      <c r="AR3427" s="53" t="s">
        <v>14421</v>
      </c>
    </row>
    <row r="3428" spans="44:44">
      <c r="AR3428" s="51" t="s">
        <v>14422</v>
      </c>
    </row>
    <row r="3429" spans="44:44">
      <c r="AR3429" s="53" t="s">
        <v>14423</v>
      </c>
    </row>
    <row r="3430" spans="44:44">
      <c r="AR3430" s="51" t="s">
        <v>14424</v>
      </c>
    </row>
    <row r="3431" spans="44:44">
      <c r="AR3431" s="53" t="s">
        <v>14425</v>
      </c>
    </row>
    <row r="3432" spans="44:44">
      <c r="AR3432" s="51" t="s">
        <v>14426</v>
      </c>
    </row>
    <row r="3433" spans="44:44">
      <c r="AR3433" s="53" t="s">
        <v>14427</v>
      </c>
    </row>
    <row r="3434" spans="44:44">
      <c r="AR3434" s="51" t="s">
        <v>14428</v>
      </c>
    </row>
    <row r="3435" spans="44:44">
      <c r="AR3435" s="53" t="s">
        <v>592</v>
      </c>
    </row>
    <row r="3436" spans="44:44">
      <c r="AR3436" s="51" t="s">
        <v>14429</v>
      </c>
    </row>
    <row r="3437" spans="44:44">
      <c r="AR3437" s="53" t="s">
        <v>14430</v>
      </c>
    </row>
    <row r="3438" spans="44:44">
      <c r="AR3438" s="51" t="s">
        <v>14431</v>
      </c>
    </row>
    <row r="3439" spans="44:44">
      <c r="AR3439" s="53" t="s">
        <v>14432</v>
      </c>
    </row>
    <row r="3440" spans="44:44">
      <c r="AR3440" s="51" t="s">
        <v>14433</v>
      </c>
    </row>
    <row r="3441" spans="44:44">
      <c r="AR3441" s="53" t="s">
        <v>14434</v>
      </c>
    </row>
    <row r="3442" spans="44:44">
      <c r="AR3442" s="51" t="s">
        <v>14435</v>
      </c>
    </row>
    <row r="3443" spans="44:44">
      <c r="AR3443" s="53" t="s">
        <v>14436</v>
      </c>
    </row>
    <row r="3444" spans="44:44">
      <c r="AR3444" s="51" t="s">
        <v>14437</v>
      </c>
    </row>
    <row r="3445" spans="44:44">
      <c r="AR3445" s="53" t="s">
        <v>14438</v>
      </c>
    </row>
    <row r="3446" spans="44:44">
      <c r="AR3446" s="51" t="s">
        <v>14439</v>
      </c>
    </row>
    <row r="3447" spans="44:44">
      <c r="AR3447" s="53" t="s">
        <v>14440</v>
      </c>
    </row>
    <row r="3448" spans="44:44">
      <c r="AR3448" s="51" t="s">
        <v>14441</v>
      </c>
    </row>
    <row r="3449" spans="44:44">
      <c r="AR3449" s="53" t="s">
        <v>14442</v>
      </c>
    </row>
    <row r="3450" spans="44:44">
      <c r="AR3450" s="51" t="s">
        <v>14443</v>
      </c>
    </row>
    <row r="3451" spans="44:44">
      <c r="AR3451" s="53" t="s">
        <v>14444</v>
      </c>
    </row>
    <row r="3452" spans="44:44">
      <c r="AR3452" s="51" t="s">
        <v>14445</v>
      </c>
    </row>
    <row r="3453" spans="44:44">
      <c r="AR3453" s="53" t="s">
        <v>14446</v>
      </c>
    </row>
    <row r="3454" spans="44:44">
      <c r="AR3454" s="51" t="s">
        <v>14447</v>
      </c>
    </row>
    <row r="3455" spans="44:44">
      <c r="AR3455" s="53" t="s">
        <v>14448</v>
      </c>
    </row>
    <row r="3456" spans="44:44">
      <c r="AR3456" s="51" t="s">
        <v>14449</v>
      </c>
    </row>
    <row r="3457" spans="44:44">
      <c r="AR3457" s="53" t="s">
        <v>14450</v>
      </c>
    </row>
    <row r="3458" spans="44:44">
      <c r="AR3458" s="51" t="s">
        <v>14451</v>
      </c>
    </row>
    <row r="3459" spans="44:44">
      <c r="AR3459" s="53" t="s">
        <v>14452</v>
      </c>
    </row>
    <row r="3460" spans="44:44">
      <c r="AR3460" s="51" t="s">
        <v>14453</v>
      </c>
    </row>
    <row r="3461" spans="44:44">
      <c r="AR3461" s="53" t="s">
        <v>14454</v>
      </c>
    </row>
    <row r="3462" spans="44:44">
      <c r="AR3462" s="51" t="s">
        <v>14455</v>
      </c>
    </row>
    <row r="3463" spans="44:44">
      <c r="AR3463" s="53" t="s">
        <v>14456</v>
      </c>
    </row>
    <row r="3464" spans="44:44">
      <c r="AR3464" s="51" t="s">
        <v>14457</v>
      </c>
    </row>
    <row r="3465" spans="44:44">
      <c r="AR3465" s="53" t="s">
        <v>14458</v>
      </c>
    </row>
    <row r="3466" spans="44:44">
      <c r="AR3466" s="51" t="s">
        <v>14459</v>
      </c>
    </row>
    <row r="3467" spans="44:44">
      <c r="AR3467" s="53" t="s">
        <v>14460</v>
      </c>
    </row>
    <row r="3468" spans="44:44">
      <c r="AR3468" s="51" t="s">
        <v>14461</v>
      </c>
    </row>
    <row r="3469" spans="44:44">
      <c r="AR3469" s="53" t="s">
        <v>14462</v>
      </c>
    </row>
    <row r="3470" spans="44:44">
      <c r="AR3470" s="51" t="s">
        <v>14463</v>
      </c>
    </row>
    <row r="3471" spans="44:44">
      <c r="AR3471" s="53" t="s">
        <v>14464</v>
      </c>
    </row>
    <row r="3472" spans="44:44">
      <c r="AR3472" s="51" t="s">
        <v>14465</v>
      </c>
    </row>
    <row r="3473" spans="44:44">
      <c r="AR3473" s="53" t="s">
        <v>14466</v>
      </c>
    </row>
    <row r="3474" spans="44:44">
      <c r="AR3474" s="51" t="s">
        <v>14467</v>
      </c>
    </row>
    <row r="3475" spans="44:44">
      <c r="AR3475" s="53" t="s">
        <v>14468</v>
      </c>
    </row>
    <row r="3476" spans="44:44">
      <c r="AR3476" s="51" t="s">
        <v>14469</v>
      </c>
    </row>
    <row r="3477" spans="44:44">
      <c r="AR3477" s="53" t="s">
        <v>14470</v>
      </c>
    </row>
    <row r="3478" spans="44:44">
      <c r="AR3478" s="51" t="s">
        <v>14471</v>
      </c>
    </row>
    <row r="3479" spans="44:44">
      <c r="AR3479" s="53" t="s">
        <v>14472</v>
      </c>
    </row>
    <row r="3480" spans="44:44">
      <c r="AR3480" s="51" t="s">
        <v>14473</v>
      </c>
    </row>
    <row r="3481" spans="44:44">
      <c r="AR3481" s="53" t="s">
        <v>14474</v>
      </c>
    </row>
    <row r="3482" spans="44:44">
      <c r="AR3482" s="51" t="s">
        <v>14474</v>
      </c>
    </row>
    <row r="3483" spans="44:44">
      <c r="AR3483" s="53" t="s">
        <v>14474</v>
      </c>
    </row>
    <row r="3484" spans="44:44">
      <c r="AR3484" s="51" t="s">
        <v>14475</v>
      </c>
    </row>
    <row r="3485" spans="44:44">
      <c r="AR3485" s="53" t="s">
        <v>14476</v>
      </c>
    </row>
    <row r="3486" spans="44:44">
      <c r="AR3486" s="51" t="s">
        <v>14477</v>
      </c>
    </row>
    <row r="3487" spans="44:44">
      <c r="AR3487" s="53" t="s">
        <v>14478</v>
      </c>
    </row>
    <row r="3488" spans="44:44">
      <c r="AR3488" s="51" t="s">
        <v>14479</v>
      </c>
    </row>
    <row r="3489" spans="44:44">
      <c r="AR3489" s="53" t="s">
        <v>14479</v>
      </c>
    </row>
    <row r="3490" spans="44:44">
      <c r="AR3490" s="51" t="s">
        <v>14480</v>
      </c>
    </row>
    <row r="3491" spans="44:44">
      <c r="AR3491" s="53" t="s">
        <v>14481</v>
      </c>
    </row>
    <row r="3492" spans="44:44">
      <c r="AR3492" s="51" t="s">
        <v>14482</v>
      </c>
    </row>
    <row r="3493" spans="44:44">
      <c r="AR3493" s="53" t="s">
        <v>14483</v>
      </c>
    </row>
    <row r="3494" spans="44:44">
      <c r="AR3494" s="51" t="s">
        <v>14484</v>
      </c>
    </row>
    <row r="3495" spans="44:44">
      <c r="AR3495" s="53" t="s">
        <v>14485</v>
      </c>
    </row>
    <row r="3496" spans="44:44">
      <c r="AR3496" s="51" t="s">
        <v>14486</v>
      </c>
    </row>
    <row r="3497" spans="44:44">
      <c r="AR3497" s="53" t="s">
        <v>14487</v>
      </c>
    </row>
    <row r="3498" spans="44:44">
      <c r="AR3498" s="51" t="s">
        <v>14488</v>
      </c>
    </row>
    <row r="3499" spans="44:44">
      <c r="AR3499" s="53" t="s">
        <v>14489</v>
      </c>
    </row>
    <row r="3500" spans="44:44">
      <c r="AR3500" s="51" t="s">
        <v>14490</v>
      </c>
    </row>
    <row r="3501" spans="44:44">
      <c r="AR3501" s="53" t="s">
        <v>14490</v>
      </c>
    </row>
    <row r="3502" spans="44:44">
      <c r="AR3502" s="51" t="s">
        <v>14491</v>
      </c>
    </row>
    <row r="3503" spans="44:44">
      <c r="AR3503" s="53" t="s">
        <v>14492</v>
      </c>
    </row>
    <row r="3504" spans="44:44">
      <c r="AR3504" s="51" t="s">
        <v>14493</v>
      </c>
    </row>
    <row r="3505" spans="44:44">
      <c r="AR3505" s="53" t="s">
        <v>14494</v>
      </c>
    </row>
    <row r="3506" spans="44:44">
      <c r="AR3506" s="51" t="s">
        <v>14495</v>
      </c>
    </row>
    <row r="3507" spans="44:44">
      <c r="AR3507" s="53" t="s">
        <v>14496</v>
      </c>
    </row>
    <row r="3508" spans="44:44">
      <c r="AR3508" s="51" t="s">
        <v>14497</v>
      </c>
    </row>
    <row r="3509" spans="44:44">
      <c r="AR3509" s="53" t="s">
        <v>14498</v>
      </c>
    </row>
    <row r="3510" spans="44:44">
      <c r="AR3510" s="51" t="s">
        <v>14499</v>
      </c>
    </row>
    <row r="3511" spans="44:44">
      <c r="AR3511" s="53" t="s">
        <v>14500</v>
      </c>
    </row>
    <row r="3512" spans="44:44">
      <c r="AR3512" s="51" t="s">
        <v>14501</v>
      </c>
    </row>
    <row r="3513" spans="44:44">
      <c r="AR3513" s="53" t="s">
        <v>14502</v>
      </c>
    </row>
    <row r="3514" spans="44:44">
      <c r="AR3514" s="51" t="s">
        <v>14503</v>
      </c>
    </row>
    <row r="3515" spans="44:44">
      <c r="AR3515" s="53" t="s">
        <v>14504</v>
      </c>
    </row>
    <row r="3516" spans="44:44">
      <c r="AR3516" s="51" t="s">
        <v>14505</v>
      </c>
    </row>
    <row r="3517" spans="44:44">
      <c r="AR3517" s="53" t="s">
        <v>14506</v>
      </c>
    </row>
    <row r="3518" spans="44:44">
      <c r="AR3518" s="51" t="s">
        <v>14507</v>
      </c>
    </row>
    <row r="3519" spans="44:44">
      <c r="AR3519" s="53" t="s">
        <v>14508</v>
      </c>
    </row>
    <row r="3520" spans="44:44">
      <c r="AR3520" s="51" t="s">
        <v>14508</v>
      </c>
    </row>
    <row r="3521" spans="44:44">
      <c r="AR3521" s="53" t="s">
        <v>14509</v>
      </c>
    </row>
    <row r="3522" spans="44:44">
      <c r="AR3522" s="51" t="s">
        <v>14510</v>
      </c>
    </row>
    <row r="3523" spans="44:44">
      <c r="AR3523" s="53" t="s">
        <v>14511</v>
      </c>
    </row>
    <row r="3524" spans="44:44">
      <c r="AR3524" s="51" t="s">
        <v>14512</v>
      </c>
    </row>
    <row r="3525" spans="44:44">
      <c r="AR3525" s="53" t="s">
        <v>14513</v>
      </c>
    </row>
    <row r="3526" spans="44:44">
      <c r="AR3526" s="51" t="s">
        <v>14514</v>
      </c>
    </row>
    <row r="3527" spans="44:44">
      <c r="AR3527" s="53" t="s">
        <v>14515</v>
      </c>
    </row>
    <row r="3528" spans="44:44">
      <c r="AR3528" s="51" t="s">
        <v>14516</v>
      </c>
    </row>
    <row r="3529" spans="44:44">
      <c r="AR3529" s="53" t="s">
        <v>14517</v>
      </c>
    </row>
    <row r="3530" spans="44:44">
      <c r="AR3530" s="51" t="s">
        <v>14518</v>
      </c>
    </row>
    <row r="3531" spans="44:44">
      <c r="AR3531" s="53" t="s">
        <v>14519</v>
      </c>
    </row>
    <row r="3532" spans="44:44">
      <c r="AR3532" s="51" t="s">
        <v>14519</v>
      </c>
    </row>
    <row r="3533" spans="44:44">
      <c r="AR3533" s="53" t="s">
        <v>14520</v>
      </c>
    </row>
    <row r="3534" spans="44:44">
      <c r="AR3534" s="51" t="s">
        <v>14521</v>
      </c>
    </row>
    <row r="3535" spans="44:44">
      <c r="AR3535" s="53" t="s">
        <v>14521</v>
      </c>
    </row>
    <row r="3536" spans="44:44">
      <c r="AR3536" s="51" t="s">
        <v>14522</v>
      </c>
    </row>
    <row r="3537" spans="44:44">
      <c r="AR3537" s="53" t="s">
        <v>14523</v>
      </c>
    </row>
    <row r="3538" spans="44:44">
      <c r="AR3538" s="51" t="s">
        <v>14524</v>
      </c>
    </row>
    <row r="3539" spans="44:44">
      <c r="AR3539" s="53" t="s">
        <v>14525</v>
      </c>
    </row>
    <row r="3540" spans="44:44">
      <c r="AR3540" s="51" t="s">
        <v>14526</v>
      </c>
    </row>
    <row r="3541" spans="44:44">
      <c r="AR3541" s="53" t="s">
        <v>14527</v>
      </c>
    </row>
    <row r="3542" spans="44:44">
      <c r="AR3542" s="51" t="s">
        <v>14528</v>
      </c>
    </row>
    <row r="3543" spans="44:44">
      <c r="AR3543" s="53" t="s">
        <v>14529</v>
      </c>
    </row>
    <row r="3544" spans="44:44">
      <c r="AR3544" s="51" t="s">
        <v>14530</v>
      </c>
    </row>
    <row r="3545" spans="44:44">
      <c r="AR3545" s="53" t="s">
        <v>14531</v>
      </c>
    </row>
    <row r="3546" spans="44:44">
      <c r="AR3546" s="51" t="s">
        <v>14532</v>
      </c>
    </row>
    <row r="3547" spans="44:44">
      <c r="AR3547" s="53" t="s">
        <v>14533</v>
      </c>
    </row>
    <row r="3548" spans="44:44">
      <c r="AR3548" s="51" t="s">
        <v>14534</v>
      </c>
    </row>
    <row r="3549" spans="44:44">
      <c r="AR3549" s="53" t="s">
        <v>14535</v>
      </c>
    </row>
    <row r="3550" spans="44:44">
      <c r="AR3550" s="51" t="s">
        <v>14536</v>
      </c>
    </row>
    <row r="3551" spans="44:44">
      <c r="AR3551" s="53" t="s">
        <v>14536</v>
      </c>
    </row>
    <row r="3552" spans="44:44">
      <c r="AR3552" s="51" t="s">
        <v>14537</v>
      </c>
    </row>
    <row r="3553" spans="44:44">
      <c r="AR3553" s="53" t="s">
        <v>14538</v>
      </c>
    </row>
    <row r="3554" spans="44:44">
      <c r="AR3554" s="51" t="s">
        <v>14539</v>
      </c>
    </row>
    <row r="3555" spans="44:44">
      <c r="AR3555" s="53" t="s">
        <v>14540</v>
      </c>
    </row>
    <row r="3556" spans="44:44">
      <c r="AR3556" s="51" t="s">
        <v>14541</v>
      </c>
    </row>
    <row r="3557" spans="44:44">
      <c r="AR3557" s="53" t="s">
        <v>14542</v>
      </c>
    </row>
    <row r="3558" spans="44:44">
      <c r="AR3558" s="51" t="s">
        <v>14543</v>
      </c>
    </row>
    <row r="3559" spans="44:44">
      <c r="AR3559" s="53" t="s">
        <v>14544</v>
      </c>
    </row>
    <row r="3560" spans="44:44">
      <c r="AR3560" s="51" t="s">
        <v>14545</v>
      </c>
    </row>
    <row r="3561" spans="44:44">
      <c r="AR3561" s="53" t="s">
        <v>14546</v>
      </c>
    </row>
    <row r="3562" spans="44:44">
      <c r="AR3562" s="51" t="s">
        <v>14547</v>
      </c>
    </row>
    <row r="3563" spans="44:44">
      <c r="AR3563" s="53" t="s">
        <v>14548</v>
      </c>
    </row>
    <row r="3564" spans="44:44">
      <c r="AR3564" s="51" t="s">
        <v>14549</v>
      </c>
    </row>
    <row r="3565" spans="44:44">
      <c r="AR3565" s="53" t="s">
        <v>14550</v>
      </c>
    </row>
    <row r="3566" spans="44:44">
      <c r="AR3566" s="51" t="s">
        <v>14551</v>
      </c>
    </row>
    <row r="3567" spans="44:44">
      <c r="AR3567" s="53" t="s">
        <v>14552</v>
      </c>
    </row>
    <row r="3568" spans="44:44">
      <c r="AR3568" s="51" t="s">
        <v>14553</v>
      </c>
    </row>
    <row r="3569" spans="44:44">
      <c r="AR3569" s="53" t="s">
        <v>14554</v>
      </c>
    </row>
    <row r="3570" spans="44:44">
      <c r="AR3570" s="51" t="s">
        <v>14555</v>
      </c>
    </row>
    <row r="3571" spans="44:44">
      <c r="AR3571" s="53" t="s">
        <v>14556</v>
      </c>
    </row>
    <row r="3572" spans="44:44">
      <c r="AR3572" s="51" t="s">
        <v>14557</v>
      </c>
    </row>
    <row r="3573" spans="44:44">
      <c r="AR3573" s="53" t="s">
        <v>14558</v>
      </c>
    </row>
    <row r="3574" spans="44:44">
      <c r="AR3574" s="51" t="s">
        <v>14559</v>
      </c>
    </row>
    <row r="3575" spans="44:44">
      <c r="AR3575" s="53" t="s">
        <v>14560</v>
      </c>
    </row>
    <row r="3576" spans="44:44">
      <c r="AR3576" s="51" t="s">
        <v>14561</v>
      </c>
    </row>
    <row r="3577" spans="44:44">
      <c r="AR3577" s="53" t="s">
        <v>14562</v>
      </c>
    </row>
    <row r="3578" spans="44:44">
      <c r="AR3578" s="51" t="s">
        <v>14563</v>
      </c>
    </row>
    <row r="3579" spans="44:44">
      <c r="AR3579" s="53" t="s">
        <v>14563</v>
      </c>
    </row>
    <row r="3580" spans="44:44">
      <c r="AR3580" s="51" t="s">
        <v>14564</v>
      </c>
    </row>
    <row r="3581" spans="44:44">
      <c r="AR3581" s="53" t="s">
        <v>14565</v>
      </c>
    </row>
    <row r="3582" spans="44:44">
      <c r="AR3582" s="51" t="s">
        <v>14566</v>
      </c>
    </row>
    <row r="3583" spans="44:44">
      <c r="AR3583" s="53" t="s">
        <v>14567</v>
      </c>
    </row>
    <row r="3584" spans="44:44">
      <c r="AR3584" s="51" t="s">
        <v>14568</v>
      </c>
    </row>
    <row r="3585" spans="44:44">
      <c r="AR3585" s="53" t="s">
        <v>14569</v>
      </c>
    </row>
    <row r="3586" spans="44:44">
      <c r="AR3586" s="51" t="s">
        <v>14570</v>
      </c>
    </row>
    <row r="3587" spans="44:44">
      <c r="AR3587" s="53" t="s">
        <v>14571</v>
      </c>
    </row>
    <row r="3588" spans="44:44">
      <c r="AR3588" s="51" t="s">
        <v>14572</v>
      </c>
    </row>
    <row r="3589" spans="44:44">
      <c r="AR3589" s="53" t="s">
        <v>14573</v>
      </c>
    </row>
    <row r="3590" spans="44:44">
      <c r="AR3590" s="51" t="s">
        <v>14574</v>
      </c>
    </row>
    <row r="3591" spans="44:44">
      <c r="AR3591" s="53" t="s">
        <v>14575</v>
      </c>
    </row>
    <row r="3592" spans="44:44">
      <c r="AR3592" s="51" t="s">
        <v>14576</v>
      </c>
    </row>
    <row r="3593" spans="44:44">
      <c r="AR3593" s="53" t="s">
        <v>14577</v>
      </c>
    </row>
    <row r="3594" spans="44:44">
      <c r="AR3594" s="51" t="s">
        <v>14578</v>
      </c>
    </row>
    <row r="3595" spans="44:44">
      <c r="AR3595" s="53" t="s">
        <v>14579</v>
      </c>
    </row>
    <row r="3596" spans="44:44">
      <c r="AR3596" s="51" t="s">
        <v>14580</v>
      </c>
    </row>
    <row r="3597" spans="44:44">
      <c r="AR3597" s="53" t="s">
        <v>14581</v>
      </c>
    </row>
    <row r="3598" spans="44:44">
      <c r="AR3598" s="51" t="s">
        <v>14582</v>
      </c>
    </row>
    <row r="3599" spans="44:44">
      <c r="AR3599" s="53" t="s">
        <v>14583</v>
      </c>
    </row>
    <row r="3600" spans="44:44">
      <c r="AR3600" s="51" t="s">
        <v>14584</v>
      </c>
    </row>
    <row r="3601" spans="44:44">
      <c r="AR3601" s="53" t="s">
        <v>14585</v>
      </c>
    </row>
    <row r="3602" spans="44:44">
      <c r="AR3602" s="51" t="s">
        <v>14586</v>
      </c>
    </row>
    <row r="3603" spans="44:44">
      <c r="AR3603" s="53" t="s">
        <v>14587</v>
      </c>
    </row>
    <row r="3604" spans="44:44">
      <c r="AR3604" s="51" t="s">
        <v>14588</v>
      </c>
    </row>
    <row r="3605" spans="44:44">
      <c r="AR3605" s="53" t="s">
        <v>14589</v>
      </c>
    </row>
    <row r="3606" spans="44:44">
      <c r="AR3606" s="51" t="s">
        <v>14590</v>
      </c>
    </row>
    <row r="3607" spans="44:44">
      <c r="AR3607" s="53" t="s">
        <v>14591</v>
      </c>
    </row>
    <row r="3608" spans="44:44">
      <c r="AR3608" s="51" t="s">
        <v>14592</v>
      </c>
    </row>
    <row r="3609" spans="44:44">
      <c r="AR3609" s="53" t="s">
        <v>14593</v>
      </c>
    </row>
    <row r="3610" spans="44:44">
      <c r="AR3610" s="51" t="s">
        <v>14594</v>
      </c>
    </row>
    <row r="3611" spans="44:44">
      <c r="AR3611" s="53" t="s">
        <v>14595</v>
      </c>
    </row>
    <row r="3612" spans="44:44">
      <c r="AR3612" s="51" t="s">
        <v>14596</v>
      </c>
    </row>
    <row r="3613" spans="44:44">
      <c r="AR3613" s="53" t="s">
        <v>14597</v>
      </c>
    </row>
    <row r="3614" spans="44:44">
      <c r="AR3614" s="51" t="s">
        <v>14598</v>
      </c>
    </row>
    <row r="3615" spans="44:44">
      <c r="AR3615" s="53" t="s">
        <v>14599</v>
      </c>
    </row>
    <row r="3616" spans="44:44">
      <c r="AR3616" s="51" t="s">
        <v>14600</v>
      </c>
    </row>
    <row r="3617" spans="44:44">
      <c r="AR3617" s="53" t="s">
        <v>14601</v>
      </c>
    </row>
    <row r="3618" spans="44:44">
      <c r="AR3618" s="51" t="s">
        <v>14602</v>
      </c>
    </row>
    <row r="3619" spans="44:44">
      <c r="AR3619" s="53" t="s">
        <v>14603</v>
      </c>
    </row>
    <row r="3620" spans="44:44">
      <c r="AR3620" s="51" t="s">
        <v>14604</v>
      </c>
    </row>
    <row r="3621" spans="44:44">
      <c r="AR3621" s="53" t="s">
        <v>14605</v>
      </c>
    </row>
    <row r="3622" spans="44:44">
      <c r="AR3622" s="51" t="s">
        <v>14606</v>
      </c>
    </row>
    <row r="3623" spans="44:44">
      <c r="AR3623" s="53" t="s">
        <v>14607</v>
      </c>
    </row>
    <row r="3624" spans="44:44">
      <c r="AR3624" s="51" t="s">
        <v>14607</v>
      </c>
    </row>
    <row r="3625" spans="44:44">
      <c r="AR3625" s="53" t="s">
        <v>14608</v>
      </c>
    </row>
    <row r="3626" spans="44:44">
      <c r="AR3626" s="51" t="s">
        <v>14609</v>
      </c>
    </row>
    <row r="3627" spans="44:44">
      <c r="AR3627" s="53" t="s">
        <v>14610</v>
      </c>
    </row>
    <row r="3628" spans="44:44">
      <c r="AR3628" s="51" t="s">
        <v>14611</v>
      </c>
    </row>
    <row r="3629" spans="44:44">
      <c r="AR3629" s="53" t="s">
        <v>14612</v>
      </c>
    </row>
    <row r="3630" spans="44:44">
      <c r="AR3630" s="51" t="s">
        <v>14613</v>
      </c>
    </row>
    <row r="3631" spans="44:44">
      <c r="AR3631" s="53" t="s">
        <v>14614</v>
      </c>
    </row>
    <row r="3632" spans="44:44">
      <c r="AR3632" s="51" t="s">
        <v>14615</v>
      </c>
    </row>
    <row r="3633" spans="44:44">
      <c r="AR3633" s="53" t="s">
        <v>14615</v>
      </c>
    </row>
    <row r="3634" spans="44:44">
      <c r="AR3634" s="51" t="s">
        <v>14616</v>
      </c>
    </row>
    <row r="3635" spans="44:44">
      <c r="AR3635" s="53" t="s">
        <v>14617</v>
      </c>
    </row>
    <row r="3636" spans="44:44">
      <c r="AR3636" s="51" t="s">
        <v>14618</v>
      </c>
    </row>
    <row r="3637" spans="44:44">
      <c r="AR3637" s="53" t="s">
        <v>14619</v>
      </c>
    </row>
    <row r="3638" spans="44:44">
      <c r="AR3638" s="51" t="s">
        <v>14620</v>
      </c>
    </row>
    <row r="3639" spans="44:44">
      <c r="AR3639" s="53" t="s">
        <v>14621</v>
      </c>
    </row>
    <row r="3640" spans="44:44">
      <c r="AR3640" s="51" t="s">
        <v>14622</v>
      </c>
    </row>
    <row r="3641" spans="44:44">
      <c r="AR3641" s="53" t="s">
        <v>14623</v>
      </c>
    </row>
    <row r="3642" spans="44:44">
      <c r="AR3642" s="51" t="s">
        <v>14624</v>
      </c>
    </row>
    <row r="3643" spans="44:44">
      <c r="AR3643" s="53" t="s">
        <v>14625</v>
      </c>
    </row>
    <row r="3644" spans="44:44">
      <c r="AR3644" s="51" t="s">
        <v>14626</v>
      </c>
    </row>
    <row r="3645" spans="44:44">
      <c r="AR3645" s="53" t="s">
        <v>14627</v>
      </c>
    </row>
    <row r="3646" spans="44:44">
      <c r="AR3646" s="51" t="s">
        <v>14628</v>
      </c>
    </row>
    <row r="3647" spans="44:44">
      <c r="AR3647" s="53" t="s">
        <v>14629</v>
      </c>
    </row>
    <row r="3648" spans="44:44">
      <c r="AR3648" s="51" t="s">
        <v>14630</v>
      </c>
    </row>
    <row r="3649" spans="44:44">
      <c r="AR3649" s="53" t="s">
        <v>14631</v>
      </c>
    </row>
    <row r="3650" spans="44:44">
      <c r="AR3650" s="51" t="s">
        <v>14632</v>
      </c>
    </row>
    <row r="3651" spans="44:44">
      <c r="AR3651" s="53" t="s">
        <v>14633</v>
      </c>
    </row>
    <row r="3652" spans="44:44">
      <c r="AR3652" s="51" t="s">
        <v>14634</v>
      </c>
    </row>
    <row r="3653" spans="44:44">
      <c r="AR3653" s="53" t="s">
        <v>14635</v>
      </c>
    </row>
    <row r="3654" spans="44:44">
      <c r="AR3654" s="51" t="s">
        <v>14636</v>
      </c>
    </row>
    <row r="3655" spans="44:44">
      <c r="AR3655" s="53" t="s">
        <v>14637</v>
      </c>
    </row>
    <row r="3656" spans="44:44">
      <c r="AR3656" s="51" t="s">
        <v>14638</v>
      </c>
    </row>
    <row r="3657" spans="44:44">
      <c r="AR3657" s="53" t="s">
        <v>14639</v>
      </c>
    </row>
    <row r="3658" spans="44:44">
      <c r="AR3658" s="51" t="s">
        <v>14639</v>
      </c>
    </row>
    <row r="3659" spans="44:44">
      <c r="AR3659" s="53" t="s">
        <v>14640</v>
      </c>
    </row>
    <row r="3660" spans="44:44">
      <c r="AR3660" s="51" t="s">
        <v>14641</v>
      </c>
    </row>
    <row r="3661" spans="44:44">
      <c r="AR3661" s="53" t="s">
        <v>14642</v>
      </c>
    </row>
    <row r="3662" spans="44:44">
      <c r="AR3662" s="51" t="s">
        <v>14643</v>
      </c>
    </row>
    <row r="3663" spans="44:44">
      <c r="AR3663" s="53" t="s">
        <v>14644</v>
      </c>
    </row>
    <row r="3664" spans="44:44">
      <c r="AR3664" s="51" t="s">
        <v>14645</v>
      </c>
    </row>
    <row r="3665" spans="44:44">
      <c r="AR3665" s="53" t="s">
        <v>14646</v>
      </c>
    </row>
    <row r="3666" spans="44:44">
      <c r="AR3666" s="51" t="s">
        <v>14647</v>
      </c>
    </row>
    <row r="3667" spans="44:44">
      <c r="AR3667" s="53" t="s">
        <v>14648</v>
      </c>
    </row>
    <row r="3668" spans="44:44">
      <c r="AR3668" s="51" t="s">
        <v>14649</v>
      </c>
    </row>
    <row r="3669" spans="44:44">
      <c r="AR3669" s="53" t="s">
        <v>14649</v>
      </c>
    </row>
    <row r="3670" spans="44:44">
      <c r="AR3670" s="51" t="s">
        <v>14650</v>
      </c>
    </row>
    <row r="3671" spans="44:44">
      <c r="AR3671" s="53" t="s">
        <v>14651</v>
      </c>
    </row>
    <row r="3672" spans="44:44">
      <c r="AR3672" s="51" t="s">
        <v>14652</v>
      </c>
    </row>
    <row r="3673" spans="44:44">
      <c r="AR3673" s="53" t="s">
        <v>14653</v>
      </c>
    </row>
    <row r="3674" spans="44:44">
      <c r="AR3674" s="51" t="s">
        <v>14654</v>
      </c>
    </row>
    <row r="3675" spans="44:44">
      <c r="AR3675" s="53" t="s">
        <v>14655</v>
      </c>
    </row>
    <row r="3676" spans="44:44">
      <c r="AR3676" s="51" t="s">
        <v>14656</v>
      </c>
    </row>
    <row r="3677" spans="44:44">
      <c r="AR3677" s="53" t="s">
        <v>14657</v>
      </c>
    </row>
    <row r="3678" spans="44:44">
      <c r="AR3678" s="51" t="s">
        <v>10555</v>
      </c>
    </row>
    <row r="3679" spans="44:44">
      <c r="AR3679" s="53" t="s">
        <v>14658</v>
      </c>
    </row>
    <row r="3680" spans="44:44">
      <c r="AR3680" s="51" t="s">
        <v>14659</v>
      </c>
    </row>
    <row r="3681" spans="44:44">
      <c r="AR3681" s="53" t="s">
        <v>14660</v>
      </c>
    </row>
    <row r="3682" spans="44:44">
      <c r="AR3682" s="51" t="s">
        <v>14661</v>
      </c>
    </row>
    <row r="3683" spans="44:44">
      <c r="AR3683" s="53" t="s">
        <v>14662</v>
      </c>
    </row>
    <row r="3684" spans="44:44">
      <c r="AR3684" s="51" t="s">
        <v>14663</v>
      </c>
    </row>
    <row r="3685" spans="44:44">
      <c r="AR3685" s="53" t="s">
        <v>14664</v>
      </c>
    </row>
    <row r="3686" spans="44:44">
      <c r="AR3686" s="51" t="s">
        <v>14665</v>
      </c>
    </row>
    <row r="3687" spans="44:44">
      <c r="AR3687" s="53" t="s">
        <v>14666</v>
      </c>
    </row>
    <row r="3688" spans="44:44">
      <c r="AR3688" s="51" t="s">
        <v>14667</v>
      </c>
    </row>
    <row r="3689" spans="44:44">
      <c r="AR3689" s="53" t="s">
        <v>14668</v>
      </c>
    </row>
    <row r="3690" spans="44:44">
      <c r="AR3690" s="51" t="s">
        <v>14669</v>
      </c>
    </row>
    <row r="3691" spans="44:44">
      <c r="AR3691" s="53" t="s">
        <v>14670</v>
      </c>
    </row>
    <row r="3692" spans="44:44">
      <c r="AR3692" s="51" t="s">
        <v>14670</v>
      </c>
    </row>
    <row r="3693" spans="44:44">
      <c r="AR3693" s="53" t="s">
        <v>14671</v>
      </c>
    </row>
    <row r="3694" spans="44:44">
      <c r="AR3694" s="51" t="s">
        <v>14672</v>
      </c>
    </row>
    <row r="3695" spans="44:44">
      <c r="AR3695" s="53" t="s">
        <v>14673</v>
      </c>
    </row>
    <row r="3696" spans="44:44">
      <c r="AR3696" s="51" t="s">
        <v>14674</v>
      </c>
    </row>
    <row r="3697" spans="44:44">
      <c r="AR3697" s="53" t="s">
        <v>14675</v>
      </c>
    </row>
    <row r="3698" spans="44:44">
      <c r="AR3698" s="51" t="s">
        <v>14676</v>
      </c>
    </row>
    <row r="3699" spans="44:44">
      <c r="AR3699" s="53" t="s">
        <v>14677</v>
      </c>
    </row>
    <row r="3700" spans="44:44">
      <c r="AR3700" s="51" t="s">
        <v>14678</v>
      </c>
    </row>
    <row r="3701" spans="44:44">
      <c r="AR3701" s="53" t="s">
        <v>14678</v>
      </c>
    </row>
    <row r="3702" spans="44:44">
      <c r="AR3702" s="51" t="s">
        <v>14679</v>
      </c>
    </row>
    <row r="3703" spans="44:44">
      <c r="AR3703" s="53" t="s">
        <v>14680</v>
      </c>
    </row>
    <row r="3704" spans="44:44">
      <c r="AR3704" s="51" t="s">
        <v>14681</v>
      </c>
    </row>
    <row r="3705" spans="44:44">
      <c r="AR3705" s="53" t="s">
        <v>14682</v>
      </c>
    </row>
    <row r="3706" spans="44:44">
      <c r="AR3706" s="51" t="s">
        <v>14683</v>
      </c>
    </row>
    <row r="3707" spans="44:44">
      <c r="AR3707" s="53" t="s">
        <v>14684</v>
      </c>
    </row>
    <row r="3708" spans="44:44">
      <c r="AR3708" s="51" t="s">
        <v>14685</v>
      </c>
    </row>
    <row r="3709" spans="44:44">
      <c r="AR3709" s="53" t="s">
        <v>14686</v>
      </c>
    </row>
    <row r="3710" spans="44:44">
      <c r="AR3710" s="51" t="s">
        <v>14687</v>
      </c>
    </row>
    <row r="3711" spans="44:44">
      <c r="AR3711" s="53" t="s">
        <v>14688</v>
      </c>
    </row>
    <row r="3712" spans="44:44">
      <c r="AR3712" s="51" t="s">
        <v>14689</v>
      </c>
    </row>
    <row r="3713" spans="44:44">
      <c r="AR3713" s="53" t="s">
        <v>14690</v>
      </c>
    </row>
    <row r="3714" spans="44:44">
      <c r="AR3714" s="51" t="s">
        <v>14691</v>
      </c>
    </row>
    <row r="3715" spans="44:44">
      <c r="AR3715" s="53" t="s">
        <v>360</v>
      </c>
    </row>
    <row r="3716" spans="44:44">
      <c r="AR3716" s="51" t="s">
        <v>14692</v>
      </c>
    </row>
    <row r="3717" spans="44:44">
      <c r="AR3717" s="53" t="s">
        <v>14693</v>
      </c>
    </row>
    <row r="3718" spans="44:44">
      <c r="AR3718" s="51" t="s">
        <v>14694</v>
      </c>
    </row>
    <row r="3719" spans="44:44">
      <c r="AR3719" s="53" t="s">
        <v>14695</v>
      </c>
    </row>
    <row r="3720" spans="44:44">
      <c r="AR3720" s="51" t="s">
        <v>14696</v>
      </c>
    </row>
    <row r="3721" spans="44:44">
      <c r="AR3721" s="53" t="s">
        <v>14697</v>
      </c>
    </row>
    <row r="3722" spans="44:44">
      <c r="AR3722" s="51" t="s">
        <v>14698</v>
      </c>
    </row>
    <row r="3723" spans="44:44">
      <c r="AR3723" s="53" t="s">
        <v>14699</v>
      </c>
    </row>
    <row r="3724" spans="44:44">
      <c r="AR3724" s="51" t="s">
        <v>14700</v>
      </c>
    </row>
    <row r="3725" spans="44:44">
      <c r="AR3725" s="53" t="s">
        <v>14701</v>
      </c>
    </row>
    <row r="3726" spans="44:44">
      <c r="AR3726" s="51" t="s">
        <v>14702</v>
      </c>
    </row>
    <row r="3727" spans="44:44">
      <c r="AR3727" s="53" t="s">
        <v>14703</v>
      </c>
    </row>
    <row r="3728" spans="44:44">
      <c r="AR3728" s="51" t="s">
        <v>14704</v>
      </c>
    </row>
    <row r="3729" spans="44:44">
      <c r="AR3729" s="53" t="s">
        <v>14705</v>
      </c>
    </row>
    <row r="3730" spans="44:44">
      <c r="AR3730" s="51" t="s">
        <v>14706</v>
      </c>
    </row>
    <row r="3731" spans="44:44">
      <c r="AR3731" s="53" t="s">
        <v>14707</v>
      </c>
    </row>
    <row r="3732" spans="44:44">
      <c r="AR3732" s="51" t="s">
        <v>14708</v>
      </c>
    </row>
    <row r="3733" spans="44:44">
      <c r="AR3733" s="53" t="s">
        <v>14709</v>
      </c>
    </row>
    <row r="3734" spans="44:44">
      <c r="AR3734" s="51" t="s">
        <v>14710</v>
      </c>
    </row>
    <row r="3735" spans="44:44">
      <c r="AR3735" s="53" t="s">
        <v>14711</v>
      </c>
    </row>
    <row r="3736" spans="44:44">
      <c r="AR3736" s="51" t="s">
        <v>14712</v>
      </c>
    </row>
    <row r="3737" spans="44:44">
      <c r="AR3737" s="53" t="s">
        <v>14713</v>
      </c>
    </row>
    <row r="3738" spans="44:44">
      <c r="AR3738" s="51" t="s">
        <v>14714</v>
      </c>
    </row>
    <row r="3739" spans="44:44">
      <c r="AR3739" s="53" t="s">
        <v>14715</v>
      </c>
    </row>
    <row r="3740" spans="44:44">
      <c r="AR3740" s="51" t="s">
        <v>14716</v>
      </c>
    </row>
    <row r="3741" spans="44:44">
      <c r="AR3741" s="53" t="s">
        <v>14717</v>
      </c>
    </row>
    <row r="3742" spans="44:44">
      <c r="AR3742" s="51" t="s">
        <v>14718</v>
      </c>
    </row>
    <row r="3743" spans="44:44">
      <c r="AR3743" s="53" t="s">
        <v>14719</v>
      </c>
    </row>
    <row r="3744" spans="44:44">
      <c r="AR3744" s="51" t="s">
        <v>14720</v>
      </c>
    </row>
    <row r="3745" spans="44:44">
      <c r="AR3745" s="53" t="s">
        <v>14721</v>
      </c>
    </row>
    <row r="3746" spans="44:44">
      <c r="AR3746" s="51" t="s">
        <v>14722</v>
      </c>
    </row>
    <row r="3747" spans="44:44">
      <c r="AR3747" s="53" t="s">
        <v>14723</v>
      </c>
    </row>
    <row r="3748" spans="44:44">
      <c r="AR3748" s="51" t="s">
        <v>14724</v>
      </c>
    </row>
    <row r="3749" spans="44:44">
      <c r="AR3749" s="53" t="s">
        <v>14725</v>
      </c>
    </row>
    <row r="3750" spans="44:44">
      <c r="AR3750" s="51" t="s">
        <v>14726</v>
      </c>
    </row>
    <row r="3751" spans="44:44">
      <c r="AR3751" s="53" t="s">
        <v>14727</v>
      </c>
    </row>
    <row r="3752" spans="44:44">
      <c r="AR3752" s="51" t="s">
        <v>14728</v>
      </c>
    </row>
    <row r="3753" spans="44:44">
      <c r="AR3753" s="53" t="s">
        <v>14729</v>
      </c>
    </row>
    <row r="3754" spans="44:44">
      <c r="AR3754" s="51" t="s">
        <v>14730</v>
      </c>
    </row>
    <row r="3755" spans="44:44">
      <c r="AR3755" s="53" t="s">
        <v>14731</v>
      </c>
    </row>
    <row r="3756" spans="44:44">
      <c r="AR3756" s="51" t="s">
        <v>14732</v>
      </c>
    </row>
    <row r="3757" spans="44:44">
      <c r="AR3757" s="53" t="s">
        <v>14733</v>
      </c>
    </row>
    <row r="3758" spans="44:44">
      <c r="AR3758" s="51" t="s">
        <v>14734</v>
      </c>
    </row>
    <row r="3759" spans="44:44">
      <c r="AR3759" s="53" t="s">
        <v>14735</v>
      </c>
    </row>
    <row r="3760" spans="44:44">
      <c r="AR3760" s="51" t="s">
        <v>14736</v>
      </c>
    </row>
    <row r="3761" spans="44:44">
      <c r="AR3761" s="53" t="s">
        <v>14737</v>
      </c>
    </row>
    <row r="3762" spans="44:44">
      <c r="AR3762" s="51" t="s">
        <v>14738</v>
      </c>
    </row>
    <row r="3763" spans="44:44">
      <c r="AR3763" s="53" t="s">
        <v>14738</v>
      </c>
    </row>
    <row r="3764" spans="44:44">
      <c r="AR3764" s="51" t="s">
        <v>14739</v>
      </c>
    </row>
    <row r="3765" spans="44:44">
      <c r="AR3765" s="53" t="s">
        <v>14740</v>
      </c>
    </row>
    <row r="3766" spans="44:44">
      <c r="AR3766" s="51" t="s">
        <v>14741</v>
      </c>
    </row>
    <row r="3767" spans="44:44">
      <c r="AR3767" s="53" t="s">
        <v>14742</v>
      </c>
    </row>
    <row r="3768" spans="44:44">
      <c r="AR3768" s="51" t="s">
        <v>14743</v>
      </c>
    </row>
    <row r="3769" spans="44:44">
      <c r="AR3769" s="53" t="s">
        <v>14744</v>
      </c>
    </row>
    <row r="3770" spans="44:44">
      <c r="AR3770" s="51" t="s">
        <v>14745</v>
      </c>
    </row>
    <row r="3771" spans="44:44">
      <c r="AR3771" s="53" t="s">
        <v>14746</v>
      </c>
    </row>
    <row r="3772" spans="44:44">
      <c r="AR3772" s="51" t="s">
        <v>14747</v>
      </c>
    </row>
    <row r="3773" spans="44:44">
      <c r="AR3773" s="53" t="s">
        <v>14748</v>
      </c>
    </row>
    <row r="3774" spans="44:44">
      <c r="AR3774" s="51" t="s">
        <v>14749</v>
      </c>
    </row>
    <row r="3775" spans="44:44">
      <c r="AR3775" s="53" t="s">
        <v>14750</v>
      </c>
    </row>
    <row r="3776" spans="44:44">
      <c r="AR3776" s="51" t="s">
        <v>14751</v>
      </c>
    </row>
    <row r="3777" spans="44:44">
      <c r="AR3777" s="53" t="s">
        <v>14752</v>
      </c>
    </row>
    <row r="3778" spans="44:44">
      <c r="AR3778" s="51" t="s">
        <v>14753</v>
      </c>
    </row>
    <row r="3779" spans="44:44">
      <c r="AR3779" s="53" t="s">
        <v>14754</v>
      </c>
    </row>
    <row r="3780" spans="44:44">
      <c r="AR3780" s="51" t="s">
        <v>14755</v>
      </c>
    </row>
    <row r="3781" spans="44:44">
      <c r="AR3781" s="53" t="s">
        <v>14756</v>
      </c>
    </row>
    <row r="3782" spans="44:44">
      <c r="AR3782" s="51" t="s">
        <v>14757</v>
      </c>
    </row>
    <row r="3783" spans="44:44">
      <c r="AR3783" s="53" t="s">
        <v>14758</v>
      </c>
    </row>
    <row r="3784" spans="44:44">
      <c r="AR3784" s="51" t="s">
        <v>14759</v>
      </c>
    </row>
    <row r="3785" spans="44:44">
      <c r="AR3785" s="53" t="s">
        <v>14759</v>
      </c>
    </row>
    <row r="3786" spans="44:44">
      <c r="AR3786" s="51" t="s">
        <v>14760</v>
      </c>
    </row>
    <row r="3787" spans="44:44">
      <c r="AR3787" s="53" t="s">
        <v>14761</v>
      </c>
    </row>
    <row r="3788" spans="44:44">
      <c r="AR3788" s="51" t="s">
        <v>14762</v>
      </c>
    </row>
    <row r="3789" spans="44:44">
      <c r="AR3789" s="53" t="s">
        <v>14762</v>
      </c>
    </row>
    <row r="3790" spans="44:44">
      <c r="AR3790" s="51" t="s">
        <v>14763</v>
      </c>
    </row>
    <row r="3791" spans="44:44">
      <c r="AR3791" s="53" t="s">
        <v>14764</v>
      </c>
    </row>
    <row r="3792" spans="44:44">
      <c r="AR3792" s="51" t="s">
        <v>10611</v>
      </c>
    </row>
    <row r="3793" spans="44:44">
      <c r="AR3793" s="53" t="s">
        <v>14765</v>
      </c>
    </row>
    <row r="3794" spans="44:44">
      <c r="AR3794" s="51" t="s">
        <v>14766</v>
      </c>
    </row>
    <row r="3795" spans="44:44">
      <c r="AR3795" s="53" t="s">
        <v>14767</v>
      </c>
    </row>
    <row r="3796" spans="44:44">
      <c r="AR3796" s="51" t="s">
        <v>14768</v>
      </c>
    </row>
    <row r="3797" spans="44:44">
      <c r="AR3797" s="53" t="s">
        <v>14769</v>
      </c>
    </row>
    <row r="3798" spans="44:44">
      <c r="AR3798" s="51" t="s">
        <v>14770</v>
      </c>
    </row>
    <row r="3799" spans="44:44">
      <c r="AR3799" s="53" t="s">
        <v>14771</v>
      </c>
    </row>
    <row r="3800" spans="44:44">
      <c r="AR3800" s="51" t="s">
        <v>14772</v>
      </c>
    </row>
    <row r="3801" spans="44:44">
      <c r="AR3801" s="53" t="s">
        <v>14773</v>
      </c>
    </row>
    <row r="3802" spans="44:44">
      <c r="AR3802" s="51" t="s">
        <v>14774</v>
      </c>
    </row>
    <row r="3803" spans="44:44">
      <c r="AR3803" s="53" t="s">
        <v>14775</v>
      </c>
    </row>
    <row r="3804" spans="44:44">
      <c r="AR3804" s="51" t="s">
        <v>14776</v>
      </c>
    </row>
    <row r="3805" spans="44:44">
      <c r="AR3805" s="53" t="s">
        <v>14777</v>
      </c>
    </row>
    <row r="3806" spans="44:44">
      <c r="AR3806" s="51" t="s">
        <v>14778</v>
      </c>
    </row>
    <row r="3807" spans="44:44">
      <c r="AR3807" s="53" t="s">
        <v>14779</v>
      </c>
    </row>
    <row r="3808" spans="44:44">
      <c r="AR3808" s="51" t="s">
        <v>14780</v>
      </c>
    </row>
    <row r="3809" spans="44:44">
      <c r="AR3809" s="53" t="s">
        <v>14781</v>
      </c>
    </row>
    <row r="3810" spans="44:44">
      <c r="AR3810" s="51" t="s">
        <v>14782</v>
      </c>
    </row>
    <row r="3811" spans="44:44">
      <c r="AR3811" s="53" t="s">
        <v>14782</v>
      </c>
    </row>
    <row r="3812" spans="44:44">
      <c r="AR3812" s="51" t="s">
        <v>14783</v>
      </c>
    </row>
    <row r="3813" spans="44:44">
      <c r="AR3813" s="53" t="s">
        <v>14783</v>
      </c>
    </row>
    <row r="3814" spans="44:44">
      <c r="AR3814" s="51" t="s">
        <v>14784</v>
      </c>
    </row>
    <row r="3815" spans="44:44">
      <c r="AR3815" s="53" t="s">
        <v>14785</v>
      </c>
    </row>
    <row r="3816" spans="44:44">
      <c r="AR3816" s="51" t="s">
        <v>14786</v>
      </c>
    </row>
    <row r="3817" spans="44:44">
      <c r="AR3817" s="53" t="s">
        <v>14787</v>
      </c>
    </row>
    <row r="3818" spans="44:44">
      <c r="AR3818" s="51" t="s">
        <v>14788</v>
      </c>
    </row>
    <row r="3819" spans="44:44">
      <c r="AR3819" s="53" t="s">
        <v>14789</v>
      </c>
    </row>
    <row r="3820" spans="44:44">
      <c r="AR3820" s="51" t="s">
        <v>14790</v>
      </c>
    </row>
    <row r="3821" spans="44:44">
      <c r="AR3821" s="53" t="s">
        <v>14791</v>
      </c>
    </row>
    <row r="3822" spans="44:44">
      <c r="AR3822" s="51" t="s">
        <v>14792</v>
      </c>
    </row>
    <row r="3823" spans="44:44">
      <c r="AR3823" s="53" t="s">
        <v>14793</v>
      </c>
    </row>
    <row r="3824" spans="44:44">
      <c r="AR3824" s="51" t="s">
        <v>14794</v>
      </c>
    </row>
    <row r="3825" spans="44:44">
      <c r="AR3825" s="53" t="s">
        <v>14795</v>
      </c>
    </row>
    <row r="3826" spans="44:44">
      <c r="AR3826" s="51" t="s">
        <v>14796</v>
      </c>
    </row>
    <row r="3827" spans="44:44">
      <c r="AR3827" s="53" t="s">
        <v>14797</v>
      </c>
    </row>
    <row r="3828" spans="44:44">
      <c r="AR3828" s="51" t="s">
        <v>14798</v>
      </c>
    </row>
    <row r="3829" spans="44:44">
      <c r="AR3829" s="53" t="s">
        <v>14799</v>
      </c>
    </row>
    <row r="3830" spans="44:44">
      <c r="AR3830" s="51" t="s">
        <v>14800</v>
      </c>
    </row>
    <row r="3831" spans="44:44">
      <c r="AR3831" s="53" t="s">
        <v>14801</v>
      </c>
    </row>
    <row r="3832" spans="44:44">
      <c r="AR3832" s="51" t="s">
        <v>14802</v>
      </c>
    </row>
    <row r="3833" spans="44:44">
      <c r="AR3833" s="53" t="s">
        <v>14803</v>
      </c>
    </row>
    <row r="3834" spans="44:44">
      <c r="AR3834" s="51" t="s">
        <v>14804</v>
      </c>
    </row>
    <row r="3835" spans="44:44">
      <c r="AR3835" s="53" t="s">
        <v>14805</v>
      </c>
    </row>
    <row r="3836" spans="44:44">
      <c r="AR3836" s="51" t="s">
        <v>14806</v>
      </c>
    </row>
    <row r="3837" spans="44:44">
      <c r="AR3837" s="53" t="s">
        <v>14807</v>
      </c>
    </row>
    <row r="3838" spans="44:44">
      <c r="AR3838" s="51" t="s">
        <v>14808</v>
      </c>
    </row>
    <row r="3839" spans="44:44">
      <c r="AR3839" s="53" t="s">
        <v>14809</v>
      </c>
    </row>
    <row r="3840" spans="44:44">
      <c r="AR3840" s="51" t="s">
        <v>14810</v>
      </c>
    </row>
    <row r="3841" spans="44:44">
      <c r="AR3841" s="53" t="s">
        <v>14811</v>
      </c>
    </row>
    <row r="3842" spans="44:44">
      <c r="AR3842" s="51" t="s">
        <v>14812</v>
      </c>
    </row>
    <row r="3843" spans="44:44">
      <c r="AR3843" s="53" t="s">
        <v>14813</v>
      </c>
    </row>
    <row r="3844" spans="44:44">
      <c r="AR3844" s="51" t="s">
        <v>14814</v>
      </c>
    </row>
    <row r="3845" spans="44:44">
      <c r="AR3845" s="53" t="s">
        <v>14814</v>
      </c>
    </row>
    <row r="3846" spans="44:44">
      <c r="AR3846" s="51" t="s">
        <v>14815</v>
      </c>
    </row>
    <row r="3847" spans="44:44">
      <c r="AR3847" s="53" t="s">
        <v>14816</v>
      </c>
    </row>
    <row r="3848" spans="44:44">
      <c r="AR3848" s="51" t="s">
        <v>14817</v>
      </c>
    </row>
    <row r="3849" spans="44:44">
      <c r="AR3849" s="53" t="s">
        <v>14818</v>
      </c>
    </row>
    <row r="3850" spans="44:44">
      <c r="AR3850" s="51" t="s">
        <v>14819</v>
      </c>
    </row>
    <row r="3851" spans="44:44">
      <c r="AR3851" s="53" t="s">
        <v>14820</v>
      </c>
    </row>
    <row r="3852" spans="44:44">
      <c r="AR3852" s="51" t="s">
        <v>14821</v>
      </c>
    </row>
    <row r="3853" spans="44:44">
      <c r="AR3853" s="53" t="s">
        <v>14822</v>
      </c>
    </row>
    <row r="3854" spans="44:44">
      <c r="AR3854" s="51" t="s">
        <v>14823</v>
      </c>
    </row>
    <row r="3855" spans="44:44">
      <c r="AR3855" s="53" t="s">
        <v>14824</v>
      </c>
    </row>
    <row r="3856" spans="44:44">
      <c r="AR3856" s="51" t="s">
        <v>14825</v>
      </c>
    </row>
    <row r="3857" spans="44:44">
      <c r="AR3857" s="53" t="s">
        <v>14826</v>
      </c>
    </row>
    <row r="3858" spans="44:44">
      <c r="AR3858" s="51" t="s">
        <v>14827</v>
      </c>
    </row>
    <row r="3859" spans="44:44">
      <c r="AR3859" s="53" t="s">
        <v>10639</v>
      </c>
    </row>
    <row r="3860" spans="44:44">
      <c r="AR3860" s="51" t="s">
        <v>14828</v>
      </c>
    </row>
    <row r="3861" spans="44:44">
      <c r="AR3861" s="53" t="s">
        <v>14829</v>
      </c>
    </row>
    <row r="3862" spans="44:44">
      <c r="AR3862" s="51" t="s">
        <v>14830</v>
      </c>
    </row>
    <row r="3863" spans="44:44">
      <c r="AR3863" s="53" t="s">
        <v>14831</v>
      </c>
    </row>
    <row r="3864" spans="44:44">
      <c r="AR3864" s="51" t="s">
        <v>14832</v>
      </c>
    </row>
    <row r="3865" spans="44:44">
      <c r="AR3865" s="53" t="s">
        <v>14833</v>
      </c>
    </row>
    <row r="3866" spans="44:44">
      <c r="AR3866" s="51" t="s">
        <v>14834</v>
      </c>
    </row>
    <row r="3867" spans="44:44">
      <c r="AR3867" s="53" t="s">
        <v>14835</v>
      </c>
    </row>
    <row r="3868" spans="44:44">
      <c r="AR3868" s="51" t="s">
        <v>14835</v>
      </c>
    </row>
    <row r="3869" spans="44:44">
      <c r="AR3869" s="53" t="s">
        <v>14836</v>
      </c>
    </row>
    <row r="3870" spans="44:44">
      <c r="AR3870" s="51" t="s">
        <v>14837</v>
      </c>
    </row>
    <row r="3871" spans="44:44">
      <c r="AR3871" s="53" t="s">
        <v>14838</v>
      </c>
    </row>
    <row r="3872" spans="44:44">
      <c r="AR3872" s="51" t="s">
        <v>14839</v>
      </c>
    </row>
    <row r="3873" spans="44:44">
      <c r="AR3873" s="53" t="s">
        <v>14840</v>
      </c>
    </row>
    <row r="3874" spans="44:44">
      <c r="AR3874" s="51" t="s">
        <v>14841</v>
      </c>
    </row>
    <row r="3875" spans="44:44">
      <c r="AR3875" s="53" t="s">
        <v>14842</v>
      </c>
    </row>
    <row r="3876" spans="44:44">
      <c r="AR3876" s="51" t="s">
        <v>14843</v>
      </c>
    </row>
    <row r="3877" spans="44:44">
      <c r="AR3877" s="53" t="s">
        <v>14844</v>
      </c>
    </row>
    <row r="3878" spans="44:44">
      <c r="AR3878" s="51" t="s">
        <v>14845</v>
      </c>
    </row>
    <row r="3879" spans="44:44">
      <c r="AR3879" s="53" t="s">
        <v>14846</v>
      </c>
    </row>
    <row r="3880" spans="44:44">
      <c r="AR3880" s="51" t="s">
        <v>14846</v>
      </c>
    </row>
    <row r="3881" spans="44:44">
      <c r="AR3881" s="53" t="s">
        <v>14846</v>
      </c>
    </row>
    <row r="3882" spans="44:44">
      <c r="AR3882" s="51" t="s">
        <v>14846</v>
      </c>
    </row>
    <row r="3883" spans="44:44">
      <c r="AR3883" s="53" t="s">
        <v>14847</v>
      </c>
    </row>
    <row r="3884" spans="44:44">
      <c r="AR3884" s="51" t="s">
        <v>14848</v>
      </c>
    </row>
    <row r="3885" spans="44:44">
      <c r="AR3885" s="53" t="s">
        <v>14849</v>
      </c>
    </row>
    <row r="3886" spans="44:44">
      <c r="AR3886" s="51" t="s">
        <v>14850</v>
      </c>
    </row>
    <row r="3887" spans="44:44">
      <c r="AR3887" s="53" t="s">
        <v>14851</v>
      </c>
    </row>
    <row r="3888" spans="44:44">
      <c r="AR3888" s="51" t="s">
        <v>14852</v>
      </c>
    </row>
    <row r="3889" spans="44:44">
      <c r="AR3889" s="53" t="s">
        <v>14853</v>
      </c>
    </row>
    <row r="3890" spans="44:44">
      <c r="AR3890" s="51" t="s">
        <v>14854</v>
      </c>
    </row>
    <row r="3891" spans="44:44">
      <c r="AR3891" s="53" t="s">
        <v>14855</v>
      </c>
    </row>
    <row r="3892" spans="44:44">
      <c r="AR3892" s="51" t="s">
        <v>14856</v>
      </c>
    </row>
    <row r="3893" spans="44:44">
      <c r="AR3893" s="53" t="s">
        <v>14857</v>
      </c>
    </row>
    <row r="3894" spans="44:44">
      <c r="AR3894" s="51" t="s">
        <v>14858</v>
      </c>
    </row>
    <row r="3895" spans="44:44">
      <c r="AR3895" s="53" t="s">
        <v>14859</v>
      </c>
    </row>
    <row r="3896" spans="44:44">
      <c r="AR3896" s="51" t="s">
        <v>14860</v>
      </c>
    </row>
    <row r="3897" spans="44:44">
      <c r="AR3897" s="53" t="s">
        <v>14861</v>
      </c>
    </row>
    <row r="3898" spans="44:44">
      <c r="AR3898" s="51" t="s">
        <v>14862</v>
      </c>
    </row>
    <row r="3899" spans="44:44">
      <c r="AR3899" s="53" t="s">
        <v>14863</v>
      </c>
    </row>
    <row r="3900" spans="44:44">
      <c r="AR3900" s="51" t="s">
        <v>14864</v>
      </c>
    </row>
    <row r="3901" spans="44:44">
      <c r="AR3901" s="53" t="s">
        <v>14865</v>
      </c>
    </row>
    <row r="3902" spans="44:44">
      <c r="AR3902" s="51" t="s">
        <v>14866</v>
      </c>
    </row>
    <row r="3903" spans="44:44">
      <c r="AR3903" s="53" t="s">
        <v>14867</v>
      </c>
    </row>
    <row r="3904" spans="44:44">
      <c r="AR3904" s="51" t="s">
        <v>14868</v>
      </c>
    </row>
    <row r="3905" spans="44:44">
      <c r="AR3905" s="53" t="s">
        <v>14869</v>
      </c>
    </row>
    <row r="3906" spans="44:44">
      <c r="AR3906" s="51" t="s">
        <v>14870</v>
      </c>
    </row>
    <row r="3907" spans="44:44">
      <c r="AR3907" s="53" t="s">
        <v>14871</v>
      </c>
    </row>
    <row r="3908" spans="44:44">
      <c r="AR3908" s="51" t="s">
        <v>14872</v>
      </c>
    </row>
    <row r="3909" spans="44:44">
      <c r="AR3909" s="53" t="s">
        <v>14873</v>
      </c>
    </row>
    <row r="3910" spans="44:44">
      <c r="AR3910" s="51" t="s">
        <v>14874</v>
      </c>
    </row>
    <row r="3911" spans="44:44">
      <c r="AR3911" s="53" t="s">
        <v>14875</v>
      </c>
    </row>
    <row r="3912" spans="44:44">
      <c r="AR3912" s="51" t="s">
        <v>14876</v>
      </c>
    </row>
    <row r="3913" spans="44:44">
      <c r="AR3913" s="53" t="s">
        <v>14877</v>
      </c>
    </row>
    <row r="3914" spans="44:44">
      <c r="AR3914" s="51" t="s">
        <v>14878</v>
      </c>
    </row>
    <row r="3915" spans="44:44">
      <c r="AR3915" s="53" t="s">
        <v>14879</v>
      </c>
    </row>
    <row r="3916" spans="44:44">
      <c r="AR3916" s="51" t="s">
        <v>14880</v>
      </c>
    </row>
    <row r="3917" spans="44:44">
      <c r="AR3917" s="53" t="s">
        <v>14881</v>
      </c>
    </row>
    <row r="3918" spans="44:44">
      <c r="AR3918" s="51" t="s">
        <v>14882</v>
      </c>
    </row>
    <row r="3919" spans="44:44">
      <c r="AR3919" s="53" t="s">
        <v>14883</v>
      </c>
    </row>
    <row r="3920" spans="44:44">
      <c r="AR3920" s="51" t="s">
        <v>14884</v>
      </c>
    </row>
    <row r="3921" spans="44:44">
      <c r="AR3921" s="53" t="s">
        <v>14885</v>
      </c>
    </row>
    <row r="3922" spans="44:44">
      <c r="AR3922" s="51" t="s">
        <v>14886</v>
      </c>
    </row>
    <row r="3923" spans="44:44">
      <c r="AR3923" s="53" t="s">
        <v>14887</v>
      </c>
    </row>
    <row r="3924" spans="44:44">
      <c r="AR3924" s="51" t="s">
        <v>14888</v>
      </c>
    </row>
    <row r="3925" spans="44:44">
      <c r="AR3925" s="53" t="s">
        <v>14889</v>
      </c>
    </row>
    <row r="3926" spans="44:44">
      <c r="AR3926" s="51" t="s">
        <v>14890</v>
      </c>
    </row>
    <row r="3927" spans="44:44">
      <c r="AR3927" s="53" t="s">
        <v>14891</v>
      </c>
    </row>
    <row r="3928" spans="44:44">
      <c r="AR3928" s="51" t="s">
        <v>14892</v>
      </c>
    </row>
    <row r="3929" spans="44:44">
      <c r="AR3929" s="53" t="s">
        <v>14893</v>
      </c>
    </row>
    <row r="3930" spans="44:44">
      <c r="AR3930" s="51" t="s">
        <v>14894</v>
      </c>
    </row>
    <row r="3931" spans="44:44">
      <c r="AR3931" s="53" t="s">
        <v>14895</v>
      </c>
    </row>
    <row r="3932" spans="44:44">
      <c r="AR3932" s="51" t="s">
        <v>14896</v>
      </c>
    </row>
    <row r="3933" spans="44:44">
      <c r="AR3933" s="53" t="s">
        <v>14897</v>
      </c>
    </row>
    <row r="3934" spans="44:44">
      <c r="AR3934" s="51" t="s">
        <v>14898</v>
      </c>
    </row>
    <row r="3935" spans="44:44">
      <c r="AR3935" s="53" t="s">
        <v>14899</v>
      </c>
    </row>
    <row r="3936" spans="44:44">
      <c r="AR3936" s="51" t="s">
        <v>14900</v>
      </c>
    </row>
    <row r="3937" spans="44:44">
      <c r="AR3937" s="53" t="s">
        <v>14901</v>
      </c>
    </row>
    <row r="3938" spans="44:44">
      <c r="AR3938" s="51" t="s">
        <v>14902</v>
      </c>
    </row>
    <row r="3939" spans="44:44">
      <c r="AR3939" s="53" t="s">
        <v>14903</v>
      </c>
    </row>
    <row r="3940" spans="44:44">
      <c r="AR3940" s="51" t="s">
        <v>14904</v>
      </c>
    </row>
    <row r="3941" spans="44:44">
      <c r="AR3941" s="53" t="s">
        <v>14905</v>
      </c>
    </row>
    <row r="3942" spans="44:44">
      <c r="AR3942" s="51" t="s">
        <v>14906</v>
      </c>
    </row>
    <row r="3943" spans="44:44">
      <c r="AR3943" s="53" t="s">
        <v>14907</v>
      </c>
    </row>
    <row r="3944" spans="44:44">
      <c r="AR3944" s="51" t="s">
        <v>14908</v>
      </c>
    </row>
    <row r="3945" spans="44:44">
      <c r="AR3945" s="53" t="s">
        <v>14909</v>
      </c>
    </row>
    <row r="3946" spans="44:44">
      <c r="AR3946" s="51" t="s">
        <v>14910</v>
      </c>
    </row>
    <row r="3947" spans="44:44">
      <c r="AR3947" s="53" t="s">
        <v>14911</v>
      </c>
    </row>
    <row r="3948" spans="44:44">
      <c r="AR3948" s="51" t="s">
        <v>14912</v>
      </c>
    </row>
    <row r="3949" spans="44:44">
      <c r="AR3949" s="53" t="s">
        <v>14913</v>
      </c>
    </row>
    <row r="3950" spans="44:44">
      <c r="AR3950" s="51" t="s">
        <v>14914</v>
      </c>
    </row>
    <row r="3951" spans="44:44">
      <c r="AR3951" s="53" t="s">
        <v>14915</v>
      </c>
    </row>
    <row r="3952" spans="44:44">
      <c r="AR3952" s="51" t="s">
        <v>14916</v>
      </c>
    </row>
    <row r="3953" spans="44:44">
      <c r="AR3953" s="53" t="s">
        <v>14917</v>
      </c>
    </row>
    <row r="3954" spans="44:44">
      <c r="AR3954" s="51" t="s">
        <v>14918</v>
      </c>
    </row>
    <row r="3955" spans="44:44">
      <c r="AR3955" s="53" t="s">
        <v>14919</v>
      </c>
    </row>
    <row r="3956" spans="44:44">
      <c r="AR3956" s="51" t="s">
        <v>14920</v>
      </c>
    </row>
    <row r="3957" spans="44:44">
      <c r="AR3957" s="53" t="s">
        <v>14921</v>
      </c>
    </row>
    <row r="3958" spans="44:44">
      <c r="AR3958" s="51" t="s">
        <v>14922</v>
      </c>
    </row>
    <row r="3959" spans="44:44">
      <c r="AR3959" s="53" t="s">
        <v>14923</v>
      </c>
    </row>
    <row r="3960" spans="44:44">
      <c r="AR3960" s="51" t="s">
        <v>14924</v>
      </c>
    </row>
    <row r="3961" spans="44:44">
      <c r="AR3961" s="53" t="s">
        <v>14925</v>
      </c>
    </row>
    <row r="3962" spans="44:44">
      <c r="AR3962" s="51" t="s">
        <v>14926</v>
      </c>
    </row>
    <row r="3963" spans="44:44">
      <c r="AR3963" s="53" t="s">
        <v>14927</v>
      </c>
    </row>
    <row r="3964" spans="44:44">
      <c r="AR3964" s="51" t="s">
        <v>14928</v>
      </c>
    </row>
    <row r="3965" spans="44:44">
      <c r="AR3965" s="53" t="s">
        <v>14929</v>
      </c>
    </row>
    <row r="3966" spans="44:44">
      <c r="AR3966" s="51" t="s">
        <v>14930</v>
      </c>
    </row>
    <row r="3967" spans="44:44">
      <c r="AR3967" s="53" t="s">
        <v>14931</v>
      </c>
    </row>
    <row r="3968" spans="44:44">
      <c r="AR3968" s="51" t="s">
        <v>14932</v>
      </c>
    </row>
    <row r="3969" spans="44:44">
      <c r="AR3969" s="53" t="s">
        <v>14933</v>
      </c>
    </row>
    <row r="3970" spans="44:44">
      <c r="AR3970" s="51" t="s">
        <v>14934</v>
      </c>
    </row>
    <row r="3971" spans="44:44">
      <c r="AR3971" s="53" t="s">
        <v>14935</v>
      </c>
    </row>
    <row r="3972" spans="44:44">
      <c r="AR3972" s="51" t="s">
        <v>14936</v>
      </c>
    </row>
    <row r="3973" spans="44:44">
      <c r="AR3973" s="53" t="s">
        <v>14937</v>
      </c>
    </row>
    <row r="3974" spans="44:44">
      <c r="AR3974" s="51" t="s">
        <v>14938</v>
      </c>
    </row>
    <row r="3975" spans="44:44">
      <c r="AR3975" s="53" t="s">
        <v>14939</v>
      </c>
    </row>
    <row r="3976" spans="44:44">
      <c r="AR3976" s="51" t="s">
        <v>14940</v>
      </c>
    </row>
    <row r="3977" spans="44:44">
      <c r="AR3977" s="53" t="s">
        <v>14941</v>
      </c>
    </row>
    <row r="3978" spans="44:44">
      <c r="AR3978" s="51" t="s">
        <v>14942</v>
      </c>
    </row>
    <row r="3979" spans="44:44">
      <c r="AR3979" s="53" t="s">
        <v>14943</v>
      </c>
    </row>
    <row r="3980" spans="44:44">
      <c r="AR3980" s="51" t="s">
        <v>14944</v>
      </c>
    </row>
    <row r="3981" spans="44:44">
      <c r="AR3981" s="53" t="s">
        <v>14945</v>
      </c>
    </row>
    <row r="3982" spans="44:44">
      <c r="AR3982" s="51" t="s">
        <v>14946</v>
      </c>
    </row>
    <row r="3983" spans="44:44">
      <c r="AR3983" s="53" t="s">
        <v>14947</v>
      </c>
    </row>
    <row r="3984" spans="44:44">
      <c r="AR3984" s="51" t="s">
        <v>14948</v>
      </c>
    </row>
    <row r="3985" spans="44:44">
      <c r="AR3985" s="53" t="s">
        <v>14949</v>
      </c>
    </row>
    <row r="3986" spans="44:44">
      <c r="AR3986" s="51" t="s">
        <v>14950</v>
      </c>
    </row>
    <row r="3987" spans="44:44">
      <c r="AR3987" s="53" t="s">
        <v>14951</v>
      </c>
    </row>
    <row r="3988" spans="44:44">
      <c r="AR3988" s="51" t="s">
        <v>14952</v>
      </c>
    </row>
    <row r="3989" spans="44:44">
      <c r="AR3989" s="53" t="s">
        <v>14953</v>
      </c>
    </row>
    <row r="3990" spans="44:44">
      <c r="AR3990" s="51" t="s">
        <v>14954</v>
      </c>
    </row>
    <row r="3991" spans="44:44">
      <c r="AR3991" s="53" t="s">
        <v>10856</v>
      </c>
    </row>
    <row r="3992" spans="44:44">
      <c r="AR3992" s="51" t="s">
        <v>14955</v>
      </c>
    </row>
    <row r="3993" spans="44:44">
      <c r="AR3993" s="53" t="s">
        <v>14956</v>
      </c>
    </row>
    <row r="3994" spans="44:44">
      <c r="AR3994" s="51" t="s">
        <v>14957</v>
      </c>
    </row>
    <row r="3995" spans="44:44">
      <c r="AR3995" s="53" t="s">
        <v>14958</v>
      </c>
    </row>
    <row r="3996" spans="44:44">
      <c r="AR3996" s="51" t="s">
        <v>14959</v>
      </c>
    </row>
    <row r="3997" spans="44:44">
      <c r="AR3997" s="53" t="s">
        <v>14960</v>
      </c>
    </row>
    <row r="3998" spans="44:44">
      <c r="AR3998" s="51" t="s">
        <v>14961</v>
      </c>
    </row>
    <row r="3999" spans="44:44">
      <c r="AR3999" s="53" t="s">
        <v>14962</v>
      </c>
    </row>
    <row r="4000" spans="44:44">
      <c r="AR4000" s="51" t="s">
        <v>14963</v>
      </c>
    </row>
    <row r="4001" spans="44:44">
      <c r="AR4001" s="53" t="s">
        <v>14964</v>
      </c>
    </row>
    <row r="4002" spans="44:44">
      <c r="AR4002" s="51" t="s">
        <v>14965</v>
      </c>
    </row>
    <row r="4003" spans="44:44">
      <c r="AR4003" s="53" t="s">
        <v>14965</v>
      </c>
    </row>
    <row r="4004" spans="44:44">
      <c r="AR4004" s="51" t="s">
        <v>14966</v>
      </c>
    </row>
    <row r="4005" spans="44:44">
      <c r="AR4005" s="53" t="s">
        <v>14967</v>
      </c>
    </row>
    <row r="4006" spans="44:44">
      <c r="AR4006" s="51" t="s">
        <v>14968</v>
      </c>
    </row>
    <row r="4007" spans="44:44">
      <c r="AR4007" s="53" t="s">
        <v>14969</v>
      </c>
    </row>
    <row r="4008" spans="44:44">
      <c r="AR4008" s="51" t="s">
        <v>14969</v>
      </c>
    </row>
    <row r="4009" spans="44:44">
      <c r="AR4009" s="53" t="s">
        <v>14970</v>
      </c>
    </row>
    <row r="4010" spans="44:44">
      <c r="AR4010" s="51" t="s">
        <v>14971</v>
      </c>
    </row>
    <row r="4011" spans="44:44">
      <c r="AR4011" s="53" t="s">
        <v>14972</v>
      </c>
    </row>
    <row r="4012" spans="44:44">
      <c r="AR4012" s="51" t="s">
        <v>14973</v>
      </c>
    </row>
    <row r="4013" spans="44:44">
      <c r="AR4013" s="53" t="s">
        <v>14974</v>
      </c>
    </row>
    <row r="4014" spans="44:44">
      <c r="AR4014" s="51" t="s">
        <v>14975</v>
      </c>
    </row>
    <row r="4015" spans="44:44">
      <c r="AR4015" s="53" t="s">
        <v>14975</v>
      </c>
    </row>
    <row r="4016" spans="44:44">
      <c r="AR4016" s="51" t="s">
        <v>14976</v>
      </c>
    </row>
    <row r="4017" spans="44:44">
      <c r="AR4017" s="53" t="s">
        <v>14976</v>
      </c>
    </row>
    <row r="4018" spans="44:44">
      <c r="AR4018" s="51" t="s">
        <v>14977</v>
      </c>
    </row>
    <row r="4019" spans="44:44">
      <c r="AR4019" s="53" t="s">
        <v>14977</v>
      </c>
    </row>
    <row r="4020" spans="44:44">
      <c r="AR4020" s="51" t="s">
        <v>14978</v>
      </c>
    </row>
    <row r="4021" spans="44:44">
      <c r="AR4021" s="53" t="s">
        <v>14979</v>
      </c>
    </row>
    <row r="4022" spans="44:44">
      <c r="AR4022" s="51" t="s">
        <v>14980</v>
      </c>
    </row>
    <row r="4023" spans="44:44">
      <c r="AR4023" s="53" t="s">
        <v>14981</v>
      </c>
    </row>
    <row r="4024" spans="44:44">
      <c r="AR4024" s="51" t="s">
        <v>14982</v>
      </c>
    </row>
    <row r="4025" spans="44:44">
      <c r="AR4025" s="53" t="s">
        <v>14982</v>
      </c>
    </row>
    <row r="4026" spans="44:44">
      <c r="AR4026" s="51" t="s">
        <v>14982</v>
      </c>
    </row>
    <row r="4027" spans="44:44">
      <c r="AR4027" s="53" t="s">
        <v>14983</v>
      </c>
    </row>
    <row r="4028" spans="44:44">
      <c r="AR4028" s="51" t="s">
        <v>14983</v>
      </c>
    </row>
    <row r="4029" spans="44:44">
      <c r="AR4029" s="53" t="s">
        <v>14984</v>
      </c>
    </row>
    <row r="4030" spans="44:44">
      <c r="AR4030" s="51" t="s">
        <v>14985</v>
      </c>
    </row>
    <row r="4031" spans="44:44">
      <c r="AR4031" s="53" t="s">
        <v>14986</v>
      </c>
    </row>
    <row r="4032" spans="44:44">
      <c r="AR4032" s="51" t="s">
        <v>14986</v>
      </c>
    </row>
    <row r="4033" spans="44:44">
      <c r="AR4033" s="53" t="s">
        <v>14987</v>
      </c>
    </row>
    <row r="4034" spans="44:44">
      <c r="AR4034" s="51" t="s">
        <v>14988</v>
      </c>
    </row>
    <row r="4035" spans="44:44">
      <c r="AR4035" s="53" t="s">
        <v>14989</v>
      </c>
    </row>
    <row r="4036" spans="44:44">
      <c r="AR4036" s="51" t="s">
        <v>14990</v>
      </c>
    </row>
    <row r="4037" spans="44:44">
      <c r="AR4037" s="53" t="s">
        <v>14991</v>
      </c>
    </row>
    <row r="4038" spans="44:44">
      <c r="AR4038" s="51" t="s">
        <v>14992</v>
      </c>
    </row>
    <row r="4039" spans="44:44">
      <c r="AR4039" s="53" t="s">
        <v>14993</v>
      </c>
    </row>
    <row r="4040" spans="44:44">
      <c r="AR4040" s="51" t="s">
        <v>14994</v>
      </c>
    </row>
    <row r="4041" spans="44:44">
      <c r="AR4041" s="53" t="s">
        <v>14994</v>
      </c>
    </row>
    <row r="4042" spans="44:44">
      <c r="AR4042" s="51" t="s">
        <v>14995</v>
      </c>
    </row>
    <row r="4043" spans="44:44">
      <c r="AR4043" s="53" t="s">
        <v>14996</v>
      </c>
    </row>
    <row r="4044" spans="44:44">
      <c r="AR4044" s="51" t="s">
        <v>14997</v>
      </c>
    </row>
    <row r="4045" spans="44:44">
      <c r="AR4045" s="53" t="s">
        <v>14998</v>
      </c>
    </row>
    <row r="4046" spans="44:44">
      <c r="AR4046" s="51" t="s">
        <v>14999</v>
      </c>
    </row>
    <row r="4047" spans="44:44">
      <c r="AR4047" s="53" t="s">
        <v>15000</v>
      </c>
    </row>
    <row r="4048" spans="44:44">
      <c r="AR4048" s="51" t="s">
        <v>15001</v>
      </c>
    </row>
    <row r="4049" spans="44:44">
      <c r="AR4049" s="53" t="s">
        <v>15002</v>
      </c>
    </row>
    <row r="4050" spans="44:44">
      <c r="AR4050" s="51" t="s">
        <v>15003</v>
      </c>
    </row>
    <row r="4051" spans="44:44">
      <c r="AR4051" s="53" t="s">
        <v>15004</v>
      </c>
    </row>
    <row r="4052" spans="44:44">
      <c r="AR4052" s="51" t="s">
        <v>15005</v>
      </c>
    </row>
    <row r="4053" spans="44:44">
      <c r="AR4053" s="53" t="s">
        <v>15006</v>
      </c>
    </row>
    <row r="4054" spans="44:44">
      <c r="AR4054" s="51" t="s">
        <v>15007</v>
      </c>
    </row>
    <row r="4055" spans="44:44">
      <c r="AR4055" s="53" t="s">
        <v>15008</v>
      </c>
    </row>
    <row r="4056" spans="44:44">
      <c r="AR4056" s="51" t="s">
        <v>15009</v>
      </c>
    </row>
    <row r="4057" spans="44:44">
      <c r="AR4057" s="53" t="s">
        <v>15010</v>
      </c>
    </row>
    <row r="4058" spans="44:44">
      <c r="AR4058" s="51" t="s">
        <v>15011</v>
      </c>
    </row>
    <row r="4059" spans="44:44">
      <c r="AR4059" s="53" t="s">
        <v>15012</v>
      </c>
    </row>
    <row r="4060" spans="44:44">
      <c r="AR4060" s="51" t="s">
        <v>15013</v>
      </c>
    </row>
    <row r="4061" spans="44:44">
      <c r="AR4061" s="53" t="s">
        <v>15014</v>
      </c>
    </row>
    <row r="4062" spans="44:44">
      <c r="AR4062" s="51" t="s">
        <v>15015</v>
      </c>
    </row>
    <row r="4063" spans="44:44">
      <c r="AR4063" s="53" t="s">
        <v>15016</v>
      </c>
    </row>
    <row r="4064" spans="44:44">
      <c r="AR4064" s="51" t="s">
        <v>15017</v>
      </c>
    </row>
    <row r="4065" spans="44:44">
      <c r="AR4065" s="53" t="s">
        <v>15018</v>
      </c>
    </row>
    <row r="4066" spans="44:44">
      <c r="AR4066" s="51" t="s">
        <v>15019</v>
      </c>
    </row>
    <row r="4067" spans="44:44">
      <c r="AR4067" s="53" t="s">
        <v>10540</v>
      </c>
    </row>
    <row r="4068" spans="44:44">
      <c r="AR4068" s="51" t="s">
        <v>15020</v>
      </c>
    </row>
    <row r="4069" spans="44:44">
      <c r="AR4069" s="53" t="s">
        <v>15021</v>
      </c>
    </row>
    <row r="4070" spans="44:44">
      <c r="AR4070" s="51" t="s">
        <v>15022</v>
      </c>
    </row>
    <row r="4071" spans="44:44">
      <c r="AR4071" s="53" t="s">
        <v>15023</v>
      </c>
    </row>
    <row r="4072" spans="44:44">
      <c r="AR4072" s="51" t="s">
        <v>15024</v>
      </c>
    </row>
    <row r="4073" spans="44:44">
      <c r="AR4073" s="53" t="s">
        <v>15025</v>
      </c>
    </row>
    <row r="4074" spans="44:44">
      <c r="AR4074" s="51" t="s">
        <v>15025</v>
      </c>
    </row>
    <row r="4075" spans="44:44">
      <c r="AR4075" s="53" t="s">
        <v>15026</v>
      </c>
    </row>
    <row r="4076" spans="44:44">
      <c r="AR4076" s="51" t="s">
        <v>15027</v>
      </c>
    </row>
    <row r="4077" spans="44:44">
      <c r="AR4077" s="53" t="s">
        <v>10920</v>
      </c>
    </row>
    <row r="4078" spans="44:44">
      <c r="AR4078" s="51" t="s">
        <v>15028</v>
      </c>
    </row>
    <row r="4079" spans="44:44">
      <c r="AR4079" s="53" t="s">
        <v>15029</v>
      </c>
    </row>
    <row r="4080" spans="44:44">
      <c r="AR4080" s="51" t="s">
        <v>15030</v>
      </c>
    </row>
    <row r="4081" spans="44:44">
      <c r="AR4081" s="53" t="s">
        <v>15031</v>
      </c>
    </row>
    <row r="4082" spans="44:44">
      <c r="AR4082" s="51" t="s">
        <v>15032</v>
      </c>
    </row>
    <row r="4083" spans="44:44">
      <c r="AR4083" s="53" t="s">
        <v>15033</v>
      </c>
    </row>
    <row r="4084" spans="44:44">
      <c r="AR4084" s="51" t="s">
        <v>15034</v>
      </c>
    </row>
    <row r="4085" spans="44:44">
      <c r="AR4085" s="53" t="s">
        <v>15035</v>
      </c>
    </row>
    <row r="4086" spans="44:44">
      <c r="AR4086" s="51" t="s">
        <v>15036</v>
      </c>
    </row>
    <row r="4087" spans="44:44">
      <c r="AR4087" s="53" t="s">
        <v>15037</v>
      </c>
    </row>
    <row r="4088" spans="44:44">
      <c r="AR4088" s="51" t="s">
        <v>15038</v>
      </c>
    </row>
    <row r="4089" spans="44:44">
      <c r="AR4089" s="53" t="s">
        <v>15039</v>
      </c>
    </row>
    <row r="4090" spans="44:44">
      <c r="AR4090" s="51" t="s">
        <v>15040</v>
      </c>
    </row>
    <row r="4091" spans="44:44">
      <c r="AR4091" s="53" t="s">
        <v>15041</v>
      </c>
    </row>
    <row r="4092" spans="44:44">
      <c r="AR4092" s="51" t="s">
        <v>15042</v>
      </c>
    </row>
    <row r="4093" spans="44:44">
      <c r="AR4093" s="53" t="s">
        <v>15043</v>
      </c>
    </row>
    <row r="4094" spans="44:44">
      <c r="AR4094" s="51" t="s">
        <v>15044</v>
      </c>
    </row>
    <row r="4095" spans="44:44">
      <c r="AR4095" s="53" t="s">
        <v>15045</v>
      </c>
    </row>
    <row r="4096" spans="44:44">
      <c r="AR4096" s="51" t="s">
        <v>15046</v>
      </c>
    </row>
    <row r="4097" spans="44:44">
      <c r="AR4097" s="53" t="s">
        <v>15047</v>
      </c>
    </row>
    <row r="4098" spans="44:44">
      <c r="AR4098" s="51" t="s">
        <v>15048</v>
      </c>
    </row>
    <row r="4099" spans="44:44">
      <c r="AR4099" s="53" t="s">
        <v>15049</v>
      </c>
    </row>
    <row r="4100" spans="44:44">
      <c r="AR4100" s="51" t="s">
        <v>15050</v>
      </c>
    </row>
    <row r="4101" spans="44:44">
      <c r="AR4101" s="53" t="s">
        <v>15051</v>
      </c>
    </row>
    <row r="4102" spans="44:44">
      <c r="AR4102" s="51" t="s">
        <v>15052</v>
      </c>
    </row>
    <row r="4103" spans="44:44">
      <c r="AR4103" s="53" t="s">
        <v>15053</v>
      </c>
    </row>
    <row r="4104" spans="44:44">
      <c r="AR4104" s="51" t="s">
        <v>15054</v>
      </c>
    </row>
    <row r="4105" spans="44:44">
      <c r="AR4105" s="53" t="s">
        <v>15055</v>
      </c>
    </row>
    <row r="4106" spans="44:44">
      <c r="AR4106" s="51" t="s">
        <v>15056</v>
      </c>
    </row>
    <row r="4107" spans="44:44">
      <c r="AR4107" s="53" t="s">
        <v>15057</v>
      </c>
    </row>
    <row r="4108" spans="44:44">
      <c r="AR4108" s="51" t="s">
        <v>15058</v>
      </c>
    </row>
    <row r="4109" spans="44:44">
      <c r="AR4109" s="53" t="s">
        <v>15059</v>
      </c>
    </row>
    <row r="4110" spans="44:44">
      <c r="AR4110" s="51" t="s">
        <v>15060</v>
      </c>
    </row>
    <row r="4111" spans="44:44">
      <c r="AR4111" s="53" t="s">
        <v>15061</v>
      </c>
    </row>
    <row r="4112" spans="44:44">
      <c r="AR4112" s="51" t="s">
        <v>15062</v>
      </c>
    </row>
    <row r="4113" spans="44:44">
      <c r="AR4113" s="53" t="s">
        <v>15063</v>
      </c>
    </row>
    <row r="4114" spans="44:44">
      <c r="AR4114" s="51" t="s">
        <v>15064</v>
      </c>
    </row>
    <row r="4115" spans="44:44">
      <c r="AR4115" s="53" t="s">
        <v>15065</v>
      </c>
    </row>
    <row r="4116" spans="44:44">
      <c r="AR4116" s="51" t="s">
        <v>15066</v>
      </c>
    </row>
    <row r="4117" spans="44:44">
      <c r="AR4117" s="53" t="s">
        <v>15066</v>
      </c>
    </row>
    <row r="4118" spans="44:44">
      <c r="AR4118" s="51" t="s">
        <v>15067</v>
      </c>
    </row>
    <row r="4119" spans="44:44">
      <c r="AR4119" s="53" t="s">
        <v>15068</v>
      </c>
    </row>
    <row r="4120" spans="44:44">
      <c r="AR4120" s="51" t="s">
        <v>15069</v>
      </c>
    </row>
    <row r="4121" spans="44:44">
      <c r="AR4121" s="53" t="s">
        <v>15070</v>
      </c>
    </row>
    <row r="4122" spans="44:44">
      <c r="AR4122" s="51" t="s">
        <v>15071</v>
      </c>
    </row>
    <row r="4123" spans="44:44">
      <c r="AR4123" s="53" t="s">
        <v>15072</v>
      </c>
    </row>
    <row r="4124" spans="44:44">
      <c r="AR4124" s="51" t="s">
        <v>15073</v>
      </c>
    </row>
    <row r="4125" spans="44:44">
      <c r="AR4125" s="53" t="s">
        <v>15074</v>
      </c>
    </row>
    <row r="4126" spans="44:44">
      <c r="AR4126" s="51" t="s">
        <v>15075</v>
      </c>
    </row>
    <row r="4127" spans="44:44">
      <c r="AR4127" s="53" t="s">
        <v>15076</v>
      </c>
    </row>
    <row r="4128" spans="44:44">
      <c r="AR4128" s="51" t="s">
        <v>15077</v>
      </c>
    </row>
    <row r="4129" spans="44:44">
      <c r="AR4129" s="53" t="s">
        <v>15078</v>
      </c>
    </row>
    <row r="4130" spans="44:44">
      <c r="AR4130" s="51" t="s">
        <v>15079</v>
      </c>
    </row>
    <row r="4131" spans="44:44">
      <c r="AR4131" s="53" t="s">
        <v>15080</v>
      </c>
    </row>
    <row r="4132" spans="44:44">
      <c r="AR4132" s="51" t="s">
        <v>15081</v>
      </c>
    </row>
    <row r="4133" spans="44:44">
      <c r="AR4133" s="53" t="s">
        <v>15082</v>
      </c>
    </row>
    <row r="4134" spans="44:44">
      <c r="AR4134" s="51" t="s">
        <v>15083</v>
      </c>
    </row>
    <row r="4135" spans="44:44">
      <c r="AR4135" s="53" t="s">
        <v>15084</v>
      </c>
    </row>
    <row r="4136" spans="44:44">
      <c r="AR4136" s="51" t="s">
        <v>15085</v>
      </c>
    </row>
    <row r="4137" spans="44:44">
      <c r="AR4137" s="53" t="s">
        <v>15086</v>
      </c>
    </row>
    <row r="4138" spans="44:44">
      <c r="AR4138" s="51" t="s">
        <v>15087</v>
      </c>
    </row>
    <row r="4139" spans="44:44">
      <c r="AR4139" s="53" t="s">
        <v>15088</v>
      </c>
    </row>
    <row r="4140" spans="44:44">
      <c r="AR4140" s="51" t="s">
        <v>15089</v>
      </c>
    </row>
    <row r="4141" spans="44:44">
      <c r="AR4141" s="53" t="s">
        <v>15090</v>
      </c>
    </row>
    <row r="4142" spans="44:44">
      <c r="AR4142" s="51" t="s">
        <v>15090</v>
      </c>
    </row>
    <row r="4143" spans="44:44">
      <c r="AR4143" s="53" t="s">
        <v>15091</v>
      </c>
    </row>
    <row r="4144" spans="44:44">
      <c r="AR4144" s="51" t="s">
        <v>15092</v>
      </c>
    </row>
    <row r="4145" spans="44:44">
      <c r="AR4145" s="53" t="s">
        <v>15093</v>
      </c>
    </row>
    <row r="4146" spans="44:44">
      <c r="AR4146" s="51" t="s">
        <v>15094</v>
      </c>
    </row>
    <row r="4147" spans="44:44">
      <c r="AR4147" s="53" t="s">
        <v>15095</v>
      </c>
    </row>
    <row r="4148" spans="44:44">
      <c r="AR4148" s="51" t="s">
        <v>15096</v>
      </c>
    </row>
    <row r="4149" spans="44:44">
      <c r="AR4149" s="53" t="s">
        <v>15096</v>
      </c>
    </row>
    <row r="4150" spans="44:44">
      <c r="AR4150" s="51" t="s">
        <v>15097</v>
      </c>
    </row>
    <row r="4151" spans="44:44">
      <c r="AR4151" s="53" t="s">
        <v>15098</v>
      </c>
    </row>
    <row r="4152" spans="44:44">
      <c r="AR4152" s="51" t="s">
        <v>15099</v>
      </c>
    </row>
    <row r="4153" spans="44:44">
      <c r="AR4153" s="53" t="s">
        <v>15099</v>
      </c>
    </row>
    <row r="4154" spans="44:44">
      <c r="AR4154" s="51" t="s">
        <v>15100</v>
      </c>
    </row>
    <row r="4155" spans="44:44">
      <c r="AR4155" s="53" t="s">
        <v>15101</v>
      </c>
    </row>
    <row r="4156" spans="44:44">
      <c r="AR4156" s="51" t="s">
        <v>15102</v>
      </c>
    </row>
    <row r="4157" spans="44:44">
      <c r="AR4157" s="53" t="s">
        <v>15103</v>
      </c>
    </row>
    <row r="4158" spans="44:44">
      <c r="AR4158" s="51" t="s">
        <v>15104</v>
      </c>
    </row>
    <row r="4159" spans="44:44">
      <c r="AR4159" s="53" t="s">
        <v>15104</v>
      </c>
    </row>
    <row r="4160" spans="44:44">
      <c r="AR4160" s="51" t="s">
        <v>15105</v>
      </c>
    </row>
    <row r="4161" spans="44:44">
      <c r="AR4161" s="53" t="s">
        <v>15106</v>
      </c>
    </row>
    <row r="4162" spans="44:44">
      <c r="AR4162" s="51" t="s">
        <v>15107</v>
      </c>
    </row>
    <row r="4163" spans="44:44">
      <c r="AR4163" s="53" t="s">
        <v>15108</v>
      </c>
    </row>
    <row r="4164" spans="44:44">
      <c r="AR4164" s="51" t="s">
        <v>15109</v>
      </c>
    </row>
    <row r="4165" spans="44:44">
      <c r="AR4165" s="53" t="s">
        <v>15110</v>
      </c>
    </row>
    <row r="4166" spans="44:44">
      <c r="AR4166" s="51" t="s">
        <v>15111</v>
      </c>
    </row>
    <row r="4167" spans="44:44">
      <c r="AR4167" s="53" t="s">
        <v>15112</v>
      </c>
    </row>
    <row r="4168" spans="44:44">
      <c r="AR4168" s="51" t="s">
        <v>15113</v>
      </c>
    </row>
    <row r="4169" spans="44:44">
      <c r="AR4169" s="53" t="s">
        <v>15114</v>
      </c>
    </row>
    <row r="4170" spans="44:44">
      <c r="AR4170" s="51" t="s">
        <v>15115</v>
      </c>
    </row>
    <row r="4171" spans="44:44">
      <c r="AR4171" s="53" t="s">
        <v>15116</v>
      </c>
    </row>
    <row r="4172" spans="44:44">
      <c r="AR4172" s="51" t="s">
        <v>15117</v>
      </c>
    </row>
    <row r="4173" spans="44:44">
      <c r="AR4173" s="53" t="s">
        <v>15118</v>
      </c>
    </row>
    <row r="4174" spans="44:44">
      <c r="AR4174" s="51" t="s">
        <v>15119</v>
      </c>
    </row>
    <row r="4175" spans="44:44">
      <c r="AR4175" s="53" t="s">
        <v>15120</v>
      </c>
    </row>
    <row r="4176" spans="44:44">
      <c r="AR4176" s="51" t="s">
        <v>15121</v>
      </c>
    </row>
    <row r="4177" spans="44:44">
      <c r="AR4177" s="53" t="s">
        <v>15122</v>
      </c>
    </row>
    <row r="4178" spans="44:44">
      <c r="AR4178" s="51" t="s">
        <v>15123</v>
      </c>
    </row>
    <row r="4179" spans="44:44">
      <c r="AR4179" s="53" t="s">
        <v>15124</v>
      </c>
    </row>
    <row r="4180" spans="44:44">
      <c r="AR4180" s="51" t="s">
        <v>15125</v>
      </c>
    </row>
    <row r="4181" spans="44:44">
      <c r="AR4181" s="53" t="s">
        <v>15126</v>
      </c>
    </row>
    <row r="4182" spans="44:44">
      <c r="AR4182" s="51" t="s">
        <v>15127</v>
      </c>
    </row>
    <row r="4183" spans="44:44">
      <c r="AR4183" s="53" t="s">
        <v>15128</v>
      </c>
    </row>
    <row r="4184" spans="44:44">
      <c r="AR4184" s="51" t="s">
        <v>15129</v>
      </c>
    </row>
    <row r="4185" spans="44:44">
      <c r="AR4185" s="53" t="s">
        <v>15130</v>
      </c>
    </row>
    <row r="4186" spans="44:44">
      <c r="AR4186" s="51" t="s">
        <v>15131</v>
      </c>
    </row>
    <row r="4187" spans="44:44">
      <c r="AR4187" s="53" t="s">
        <v>15132</v>
      </c>
    </row>
    <row r="4188" spans="44:44">
      <c r="AR4188" s="51" t="s">
        <v>15133</v>
      </c>
    </row>
    <row r="4189" spans="44:44">
      <c r="AR4189" s="53" t="s">
        <v>15134</v>
      </c>
    </row>
    <row r="4190" spans="44:44">
      <c r="AR4190" s="51" t="s">
        <v>15135</v>
      </c>
    </row>
    <row r="4191" spans="44:44">
      <c r="AR4191" s="53" t="s">
        <v>15136</v>
      </c>
    </row>
    <row r="4192" spans="44:44">
      <c r="AR4192" s="51" t="s">
        <v>15137</v>
      </c>
    </row>
    <row r="4193" spans="44:44">
      <c r="AR4193" s="53" t="s">
        <v>15138</v>
      </c>
    </row>
    <row r="4194" spans="44:44">
      <c r="AR4194" s="51" t="s">
        <v>15139</v>
      </c>
    </row>
    <row r="4195" spans="44:44">
      <c r="AR4195" s="53" t="s">
        <v>15140</v>
      </c>
    </row>
    <row r="4196" spans="44:44">
      <c r="AR4196" s="51" t="s">
        <v>15140</v>
      </c>
    </row>
    <row r="4197" spans="44:44">
      <c r="AR4197" s="53" t="s">
        <v>15141</v>
      </c>
    </row>
    <row r="4198" spans="44:44">
      <c r="AR4198" s="51" t="s">
        <v>15142</v>
      </c>
    </row>
    <row r="4199" spans="44:44">
      <c r="AR4199" s="53" t="s">
        <v>15143</v>
      </c>
    </row>
    <row r="4200" spans="44:44">
      <c r="AR4200" s="51" t="s">
        <v>15144</v>
      </c>
    </row>
    <row r="4201" spans="44:44">
      <c r="AR4201" s="53" t="s">
        <v>15145</v>
      </c>
    </row>
    <row r="4202" spans="44:44">
      <c r="AR4202" s="51" t="s">
        <v>15145</v>
      </c>
    </row>
    <row r="4203" spans="44:44">
      <c r="AR4203" s="53" t="s">
        <v>15146</v>
      </c>
    </row>
    <row r="4204" spans="44:44">
      <c r="AR4204" s="51" t="s">
        <v>15147</v>
      </c>
    </row>
    <row r="4205" spans="44:44">
      <c r="AR4205" s="53" t="s">
        <v>15148</v>
      </c>
    </row>
    <row r="4206" spans="44:44">
      <c r="AR4206" s="51" t="s">
        <v>15149</v>
      </c>
    </row>
    <row r="4207" spans="44:44">
      <c r="AR4207" s="53" t="s">
        <v>15150</v>
      </c>
    </row>
    <row r="4208" spans="44:44">
      <c r="AR4208" s="51" t="s">
        <v>15151</v>
      </c>
    </row>
    <row r="4209" spans="44:44">
      <c r="AR4209" s="53" t="s">
        <v>15152</v>
      </c>
    </row>
    <row r="4210" spans="44:44">
      <c r="AR4210" s="51" t="s">
        <v>3014</v>
      </c>
    </row>
    <row r="4211" spans="44:44">
      <c r="AR4211" s="53" t="s">
        <v>15153</v>
      </c>
    </row>
    <row r="4212" spans="44:44">
      <c r="AR4212" s="51" t="s">
        <v>15154</v>
      </c>
    </row>
    <row r="4213" spans="44:44">
      <c r="AR4213" s="53" t="s">
        <v>15155</v>
      </c>
    </row>
    <row r="4214" spans="44:44">
      <c r="AR4214" s="51" t="s">
        <v>15156</v>
      </c>
    </row>
    <row r="4215" spans="44:44">
      <c r="AR4215" s="53" t="s">
        <v>15157</v>
      </c>
    </row>
    <row r="4216" spans="44:44">
      <c r="AR4216" s="51" t="s">
        <v>15158</v>
      </c>
    </row>
    <row r="4217" spans="44:44">
      <c r="AR4217" s="53" t="s">
        <v>15159</v>
      </c>
    </row>
    <row r="4218" spans="44:44">
      <c r="AR4218" s="51" t="s">
        <v>15160</v>
      </c>
    </row>
    <row r="4219" spans="44:44">
      <c r="AR4219" s="53" t="s">
        <v>15161</v>
      </c>
    </row>
    <row r="4220" spans="44:44">
      <c r="AR4220" s="51" t="s">
        <v>15162</v>
      </c>
    </row>
    <row r="4221" spans="44:44">
      <c r="AR4221" s="53" t="s">
        <v>15163</v>
      </c>
    </row>
    <row r="4222" spans="44:44">
      <c r="AR4222" s="51" t="s">
        <v>15164</v>
      </c>
    </row>
    <row r="4223" spans="44:44">
      <c r="AR4223" s="53" t="s">
        <v>15165</v>
      </c>
    </row>
    <row r="4224" spans="44:44">
      <c r="AR4224" s="51" t="s">
        <v>15166</v>
      </c>
    </row>
    <row r="4225" spans="44:44">
      <c r="AR4225" s="53" t="s">
        <v>15167</v>
      </c>
    </row>
    <row r="4226" spans="44:44">
      <c r="AR4226" s="51" t="s">
        <v>15168</v>
      </c>
    </row>
    <row r="4227" spans="44:44">
      <c r="AR4227" s="53" t="s">
        <v>15169</v>
      </c>
    </row>
    <row r="4228" spans="44:44">
      <c r="AR4228" s="51" t="s">
        <v>15170</v>
      </c>
    </row>
    <row r="4229" spans="44:44">
      <c r="AR4229" s="53" t="s">
        <v>15171</v>
      </c>
    </row>
    <row r="4230" spans="44:44">
      <c r="AR4230" s="51" t="s">
        <v>15172</v>
      </c>
    </row>
    <row r="4231" spans="44:44">
      <c r="AR4231" s="53" t="s">
        <v>15173</v>
      </c>
    </row>
    <row r="4232" spans="44:44">
      <c r="AR4232" s="51" t="s">
        <v>15174</v>
      </c>
    </row>
    <row r="4233" spans="44:44">
      <c r="AR4233" s="53" t="s">
        <v>15174</v>
      </c>
    </row>
    <row r="4234" spans="44:44">
      <c r="AR4234" s="51" t="s">
        <v>15175</v>
      </c>
    </row>
    <row r="4235" spans="44:44">
      <c r="AR4235" s="53" t="s">
        <v>15176</v>
      </c>
    </row>
    <row r="4236" spans="44:44">
      <c r="AR4236" s="51" t="s">
        <v>15177</v>
      </c>
    </row>
    <row r="4237" spans="44:44">
      <c r="AR4237" s="53" t="s">
        <v>15178</v>
      </c>
    </row>
    <row r="4238" spans="44:44">
      <c r="AR4238" s="51" t="s">
        <v>15179</v>
      </c>
    </row>
    <row r="4239" spans="44:44">
      <c r="AR4239" s="53" t="s">
        <v>15180</v>
      </c>
    </row>
    <row r="4240" spans="44:44">
      <c r="AR4240" s="51" t="s">
        <v>15181</v>
      </c>
    </row>
    <row r="4241" spans="44:44">
      <c r="AR4241" s="53" t="s">
        <v>15182</v>
      </c>
    </row>
    <row r="4242" spans="44:44">
      <c r="AR4242" s="51" t="s">
        <v>15183</v>
      </c>
    </row>
    <row r="4243" spans="44:44">
      <c r="AR4243" s="53" t="s">
        <v>15184</v>
      </c>
    </row>
    <row r="4244" spans="44:44">
      <c r="AR4244" s="51" t="s">
        <v>15185</v>
      </c>
    </row>
    <row r="4245" spans="44:44">
      <c r="AR4245" s="53" t="s">
        <v>15186</v>
      </c>
    </row>
    <row r="4246" spans="44:44">
      <c r="AR4246" s="51" t="s">
        <v>15187</v>
      </c>
    </row>
    <row r="4247" spans="44:44">
      <c r="AR4247" s="53" t="s">
        <v>15188</v>
      </c>
    </row>
    <row r="4248" spans="44:44">
      <c r="AR4248" s="51" t="s">
        <v>15189</v>
      </c>
    </row>
    <row r="4249" spans="44:44">
      <c r="AR4249" s="53" t="s">
        <v>15190</v>
      </c>
    </row>
    <row r="4250" spans="44:44">
      <c r="AR4250" s="51" t="s">
        <v>15191</v>
      </c>
    </row>
    <row r="4251" spans="44:44">
      <c r="AR4251" s="53" t="s">
        <v>15192</v>
      </c>
    </row>
    <row r="4252" spans="44:44">
      <c r="AR4252" s="51" t="s">
        <v>15193</v>
      </c>
    </row>
    <row r="4253" spans="44:44">
      <c r="AR4253" s="53" t="s">
        <v>15194</v>
      </c>
    </row>
    <row r="4254" spans="44:44">
      <c r="AR4254" s="51" t="s">
        <v>15195</v>
      </c>
    </row>
    <row r="4255" spans="44:44">
      <c r="AR4255" s="53" t="s">
        <v>15196</v>
      </c>
    </row>
    <row r="4256" spans="44:44">
      <c r="AR4256" s="51" t="s">
        <v>15197</v>
      </c>
    </row>
    <row r="4257" spans="44:44">
      <c r="AR4257" s="53" t="s">
        <v>15198</v>
      </c>
    </row>
    <row r="4258" spans="44:44">
      <c r="AR4258" s="51" t="s">
        <v>15199</v>
      </c>
    </row>
    <row r="4259" spans="44:44">
      <c r="AR4259" s="53" t="s">
        <v>15200</v>
      </c>
    </row>
    <row r="4260" spans="44:44">
      <c r="AR4260" s="51" t="s">
        <v>15201</v>
      </c>
    </row>
    <row r="4261" spans="44:44">
      <c r="AR4261" s="53" t="s">
        <v>15202</v>
      </c>
    </row>
    <row r="4262" spans="44:44">
      <c r="AR4262" s="51" t="s">
        <v>15203</v>
      </c>
    </row>
    <row r="4263" spans="44:44">
      <c r="AR4263" s="53" t="s">
        <v>15204</v>
      </c>
    </row>
    <row r="4264" spans="44:44">
      <c r="AR4264" s="51" t="s">
        <v>15205</v>
      </c>
    </row>
    <row r="4265" spans="44:44">
      <c r="AR4265" s="53" t="s">
        <v>15206</v>
      </c>
    </row>
    <row r="4266" spans="44:44">
      <c r="AR4266" s="51" t="s">
        <v>15207</v>
      </c>
    </row>
    <row r="4267" spans="44:44">
      <c r="AR4267" s="53" t="s">
        <v>15208</v>
      </c>
    </row>
    <row r="4268" spans="44:44">
      <c r="AR4268" s="51" t="s">
        <v>15209</v>
      </c>
    </row>
    <row r="4269" spans="44:44">
      <c r="AR4269" s="53" t="s">
        <v>15210</v>
      </c>
    </row>
    <row r="4270" spans="44:44">
      <c r="AR4270" s="51" t="s">
        <v>15211</v>
      </c>
    </row>
    <row r="4271" spans="44:44">
      <c r="AR4271" s="53" t="s">
        <v>15212</v>
      </c>
    </row>
    <row r="4272" spans="44:44">
      <c r="AR4272" s="51" t="s">
        <v>15213</v>
      </c>
    </row>
    <row r="4273" spans="44:44">
      <c r="AR4273" s="53" t="s">
        <v>15214</v>
      </c>
    </row>
    <row r="4274" spans="44:44">
      <c r="AR4274" s="51" t="s">
        <v>15215</v>
      </c>
    </row>
    <row r="4275" spans="44:44">
      <c r="AR4275" s="53" t="s">
        <v>15216</v>
      </c>
    </row>
    <row r="4276" spans="44:44">
      <c r="AR4276" s="51" t="s">
        <v>15217</v>
      </c>
    </row>
    <row r="4277" spans="44:44">
      <c r="AR4277" s="53" t="s">
        <v>15218</v>
      </c>
    </row>
    <row r="4278" spans="44:44">
      <c r="AR4278" s="51" t="s">
        <v>15219</v>
      </c>
    </row>
    <row r="4279" spans="44:44">
      <c r="AR4279" s="53" t="s">
        <v>15220</v>
      </c>
    </row>
    <row r="4280" spans="44:44">
      <c r="AR4280" s="51" t="s">
        <v>15221</v>
      </c>
    </row>
    <row r="4281" spans="44:44">
      <c r="AR4281" s="53" t="s">
        <v>15222</v>
      </c>
    </row>
    <row r="4282" spans="44:44">
      <c r="AR4282" s="51" t="s">
        <v>15223</v>
      </c>
    </row>
    <row r="4283" spans="44:44">
      <c r="AR4283" s="53" t="s">
        <v>15224</v>
      </c>
    </row>
    <row r="4284" spans="44:44">
      <c r="AR4284" s="51" t="s">
        <v>15225</v>
      </c>
    </row>
    <row r="4285" spans="44:44">
      <c r="AR4285" s="53" t="s">
        <v>15226</v>
      </c>
    </row>
    <row r="4286" spans="44:44">
      <c r="AR4286" s="51" t="s">
        <v>15227</v>
      </c>
    </row>
    <row r="4287" spans="44:44">
      <c r="AR4287" s="53" t="s">
        <v>15228</v>
      </c>
    </row>
    <row r="4288" spans="44:44">
      <c r="AR4288" s="51" t="s">
        <v>15229</v>
      </c>
    </row>
    <row r="4289" spans="44:44">
      <c r="AR4289" s="53" t="s">
        <v>15230</v>
      </c>
    </row>
    <row r="4290" spans="44:44">
      <c r="AR4290" s="51" t="s">
        <v>15231</v>
      </c>
    </row>
    <row r="4291" spans="44:44">
      <c r="AR4291" s="53" t="s">
        <v>15232</v>
      </c>
    </row>
    <row r="4292" spans="44:44">
      <c r="AR4292" s="51" t="s">
        <v>15233</v>
      </c>
    </row>
    <row r="4293" spans="44:44">
      <c r="AR4293" s="53" t="s">
        <v>15234</v>
      </c>
    </row>
    <row r="4294" spans="44:44">
      <c r="AR4294" s="51" t="s">
        <v>15235</v>
      </c>
    </row>
    <row r="4295" spans="44:44">
      <c r="AR4295" s="53" t="s">
        <v>15236</v>
      </c>
    </row>
    <row r="4296" spans="44:44">
      <c r="AR4296" s="51" t="s">
        <v>15237</v>
      </c>
    </row>
    <row r="4297" spans="44:44">
      <c r="AR4297" s="53" t="s">
        <v>15237</v>
      </c>
    </row>
    <row r="4298" spans="44:44">
      <c r="AR4298" s="51" t="s">
        <v>15238</v>
      </c>
    </row>
    <row r="4299" spans="44:44">
      <c r="AR4299" s="53" t="s">
        <v>15239</v>
      </c>
    </row>
    <row r="4300" spans="44:44">
      <c r="AR4300" s="51" t="s">
        <v>15240</v>
      </c>
    </row>
    <row r="4301" spans="44:44">
      <c r="AR4301" s="53" t="s">
        <v>15241</v>
      </c>
    </row>
    <row r="4302" spans="44:44">
      <c r="AR4302" s="51" t="s">
        <v>15242</v>
      </c>
    </row>
    <row r="4303" spans="44:44">
      <c r="AR4303" s="53" t="s">
        <v>15243</v>
      </c>
    </row>
    <row r="4304" spans="44:44">
      <c r="AR4304" s="51" t="s">
        <v>15244</v>
      </c>
    </row>
    <row r="4305" spans="44:44">
      <c r="AR4305" s="53" t="s">
        <v>15245</v>
      </c>
    </row>
    <row r="4306" spans="44:44">
      <c r="AR4306" s="51" t="s">
        <v>15246</v>
      </c>
    </row>
    <row r="4307" spans="44:44">
      <c r="AR4307" s="53" t="s">
        <v>15247</v>
      </c>
    </row>
    <row r="4308" spans="44:44">
      <c r="AR4308" s="51" t="s">
        <v>15248</v>
      </c>
    </row>
    <row r="4309" spans="44:44">
      <c r="AR4309" s="53" t="s">
        <v>15249</v>
      </c>
    </row>
    <row r="4310" spans="44:44">
      <c r="AR4310" s="51" t="s">
        <v>15250</v>
      </c>
    </row>
    <row r="4311" spans="44:44">
      <c r="AR4311" s="53" t="s">
        <v>15251</v>
      </c>
    </row>
    <row r="4312" spans="44:44">
      <c r="AR4312" s="51" t="s">
        <v>15252</v>
      </c>
    </row>
    <row r="4313" spans="44:44">
      <c r="AR4313" s="53" t="s">
        <v>15252</v>
      </c>
    </row>
    <row r="4314" spans="44:44">
      <c r="AR4314" s="51" t="s">
        <v>15253</v>
      </c>
    </row>
    <row r="4315" spans="44:44">
      <c r="AR4315" s="53" t="s">
        <v>15254</v>
      </c>
    </row>
    <row r="4316" spans="44:44">
      <c r="AR4316" s="51" t="s">
        <v>15255</v>
      </c>
    </row>
    <row r="4317" spans="44:44">
      <c r="AR4317" s="53" t="s">
        <v>15256</v>
      </c>
    </row>
    <row r="4318" spans="44:44">
      <c r="AR4318" s="51" t="s">
        <v>15257</v>
      </c>
    </row>
    <row r="4319" spans="44:44">
      <c r="AR4319" s="53" t="s">
        <v>15258</v>
      </c>
    </row>
    <row r="4320" spans="44:44">
      <c r="AR4320" s="51" t="s">
        <v>15259</v>
      </c>
    </row>
    <row r="4321" spans="44:44">
      <c r="AR4321" s="53" t="s">
        <v>15260</v>
      </c>
    </row>
    <row r="4322" spans="44:44">
      <c r="AR4322" s="51" t="s">
        <v>15261</v>
      </c>
    </row>
    <row r="4323" spans="44:44">
      <c r="AR4323" s="53" t="s">
        <v>15262</v>
      </c>
    </row>
    <row r="4324" spans="44:44">
      <c r="AR4324" s="51" t="s">
        <v>15263</v>
      </c>
    </row>
    <row r="4325" spans="44:44">
      <c r="AR4325" s="53" t="s">
        <v>15263</v>
      </c>
    </row>
    <row r="4326" spans="44:44">
      <c r="AR4326" s="51" t="s">
        <v>15264</v>
      </c>
    </row>
    <row r="4327" spans="44:44">
      <c r="AR4327" s="53" t="s">
        <v>15265</v>
      </c>
    </row>
    <row r="4328" spans="44:44">
      <c r="AR4328" s="51" t="s">
        <v>15266</v>
      </c>
    </row>
    <row r="4329" spans="44:44">
      <c r="AR4329" s="53" t="s">
        <v>15267</v>
      </c>
    </row>
    <row r="4330" spans="44:44">
      <c r="AR4330" s="51" t="s">
        <v>15268</v>
      </c>
    </row>
    <row r="4331" spans="44:44">
      <c r="AR4331" s="53" t="s">
        <v>15269</v>
      </c>
    </row>
    <row r="4332" spans="44:44">
      <c r="AR4332" s="51" t="s">
        <v>15270</v>
      </c>
    </row>
    <row r="4333" spans="44:44">
      <c r="AR4333" s="53" t="s">
        <v>15271</v>
      </c>
    </row>
    <row r="4334" spans="44:44">
      <c r="AR4334" s="51" t="s">
        <v>15272</v>
      </c>
    </row>
    <row r="4335" spans="44:44">
      <c r="AR4335" s="53" t="s">
        <v>15273</v>
      </c>
    </row>
    <row r="4336" spans="44:44">
      <c r="AR4336" s="51" t="s">
        <v>15274</v>
      </c>
    </row>
    <row r="4337" spans="44:44">
      <c r="AR4337" s="53" t="s">
        <v>15275</v>
      </c>
    </row>
    <row r="4338" spans="44:44">
      <c r="AR4338" s="51" t="s">
        <v>15276</v>
      </c>
    </row>
    <row r="4339" spans="44:44">
      <c r="AR4339" s="53" t="s">
        <v>15277</v>
      </c>
    </row>
    <row r="4340" spans="44:44">
      <c r="AR4340" s="51" t="s">
        <v>15278</v>
      </c>
    </row>
    <row r="4341" spans="44:44">
      <c r="AR4341" s="53" t="s">
        <v>15279</v>
      </c>
    </row>
    <row r="4342" spans="44:44">
      <c r="AR4342" s="51" t="s">
        <v>15280</v>
      </c>
    </row>
    <row r="4343" spans="44:44">
      <c r="AR4343" s="53" t="s">
        <v>15281</v>
      </c>
    </row>
    <row r="4344" spans="44:44">
      <c r="AR4344" s="51" t="s">
        <v>15282</v>
      </c>
    </row>
    <row r="4345" spans="44:44">
      <c r="AR4345" s="53" t="s">
        <v>15283</v>
      </c>
    </row>
    <row r="4346" spans="44:44">
      <c r="AR4346" s="51" t="s">
        <v>15284</v>
      </c>
    </row>
    <row r="4347" spans="44:44">
      <c r="AR4347" s="53" t="s">
        <v>15285</v>
      </c>
    </row>
    <row r="4348" spans="44:44">
      <c r="AR4348" s="51" t="s">
        <v>15286</v>
      </c>
    </row>
    <row r="4349" spans="44:44">
      <c r="AR4349" s="53" t="s">
        <v>15287</v>
      </c>
    </row>
    <row r="4350" spans="44:44">
      <c r="AR4350" s="51" t="s">
        <v>15288</v>
      </c>
    </row>
    <row r="4351" spans="44:44">
      <c r="AR4351" s="53" t="s">
        <v>15288</v>
      </c>
    </row>
    <row r="4352" spans="44:44">
      <c r="AR4352" s="51" t="s">
        <v>15289</v>
      </c>
    </row>
    <row r="4353" spans="44:44">
      <c r="AR4353" s="53" t="s">
        <v>15290</v>
      </c>
    </row>
    <row r="4354" spans="44:44">
      <c r="AR4354" s="51" t="s">
        <v>15291</v>
      </c>
    </row>
    <row r="4355" spans="44:44">
      <c r="AR4355" s="53" t="s">
        <v>15292</v>
      </c>
    </row>
    <row r="4356" spans="44:44">
      <c r="AR4356" s="51" t="s">
        <v>15293</v>
      </c>
    </row>
    <row r="4357" spans="44:44">
      <c r="AR4357" s="53" t="s">
        <v>15294</v>
      </c>
    </row>
    <row r="4358" spans="44:44">
      <c r="AR4358" s="51" t="s">
        <v>15295</v>
      </c>
    </row>
    <row r="4359" spans="44:44">
      <c r="AR4359" s="53" t="s">
        <v>15296</v>
      </c>
    </row>
    <row r="4360" spans="44:44">
      <c r="AR4360" s="51" t="s">
        <v>15297</v>
      </c>
    </row>
    <row r="4361" spans="44:44">
      <c r="AR4361" s="53" t="s">
        <v>15298</v>
      </c>
    </row>
    <row r="4362" spans="44:44">
      <c r="AR4362" s="51" t="s">
        <v>15299</v>
      </c>
    </row>
    <row r="4363" spans="44:44">
      <c r="AR4363" s="53" t="s">
        <v>15299</v>
      </c>
    </row>
    <row r="4364" spans="44:44">
      <c r="AR4364" s="51" t="s">
        <v>15300</v>
      </c>
    </row>
    <row r="4365" spans="44:44">
      <c r="AR4365" s="53" t="s">
        <v>15301</v>
      </c>
    </row>
    <row r="4366" spans="44:44">
      <c r="AR4366" s="51" t="s">
        <v>15302</v>
      </c>
    </row>
    <row r="4367" spans="44:44">
      <c r="AR4367" s="53" t="s">
        <v>15303</v>
      </c>
    </row>
    <row r="4368" spans="44:44">
      <c r="AR4368" s="51" t="s">
        <v>15304</v>
      </c>
    </row>
    <row r="4369" spans="44:44">
      <c r="AR4369" s="53" t="s">
        <v>15304</v>
      </c>
    </row>
    <row r="4370" spans="44:44">
      <c r="AR4370" s="51" t="s">
        <v>15304</v>
      </c>
    </row>
    <row r="4371" spans="44:44">
      <c r="AR4371" s="53" t="s">
        <v>15305</v>
      </c>
    </row>
    <row r="4372" spans="44:44">
      <c r="AR4372" s="51" t="s">
        <v>15306</v>
      </c>
    </row>
    <row r="4373" spans="44:44">
      <c r="AR4373" s="53" t="s">
        <v>15307</v>
      </c>
    </row>
    <row r="4374" spans="44:44">
      <c r="AR4374" s="51" t="s">
        <v>15308</v>
      </c>
    </row>
    <row r="4375" spans="44:44">
      <c r="AR4375" s="53" t="s">
        <v>15309</v>
      </c>
    </row>
    <row r="4376" spans="44:44">
      <c r="AR4376" s="51" t="s">
        <v>15310</v>
      </c>
    </row>
    <row r="4377" spans="44:44">
      <c r="AR4377" s="53" t="s">
        <v>15311</v>
      </c>
    </row>
    <row r="4378" spans="44:44">
      <c r="AR4378" s="51" t="s">
        <v>15312</v>
      </c>
    </row>
    <row r="4379" spans="44:44">
      <c r="AR4379" s="53" t="s">
        <v>15313</v>
      </c>
    </row>
    <row r="4380" spans="44:44">
      <c r="AR4380" s="51" t="s">
        <v>15314</v>
      </c>
    </row>
    <row r="4381" spans="44:44">
      <c r="AR4381" s="53" t="s">
        <v>15315</v>
      </c>
    </row>
    <row r="4382" spans="44:44">
      <c r="AR4382" s="51" t="s">
        <v>15316</v>
      </c>
    </row>
    <row r="4383" spans="44:44">
      <c r="AR4383" s="53" t="s">
        <v>15317</v>
      </c>
    </row>
    <row r="4384" spans="44:44">
      <c r="AR4384" s="51" t="s">
        <v>15318</v>
      </c>
    </row>
    <row r="4385" spans="44:44">
      <c r="AR4385" s="53" t="s">
        <v>15319</v>
      </c>
    </row>
    <row r="4386" spans="44:44">
      <c r="AR4386" s="51" t="s">
        <v>15320</v>
      </c>
    </row>
    <row r="4387" spans="44:44">
      <c r="AR4387" s="53" t="s">
        <v>15321</v>
      </c>
    </row>
    <row r="4388" spans="44:44">
      <c r="AR4388" s="51" t="s">
        <v>15322</v>
      </c>
    </row>
    <row r="4389" spans="44:44">
      <c r="AR4389" s="53" t="s">
        <v>15323</v>
      </c>
    </row>
    <row r="4390" spans="44:44">
      <c r="AR4390" s="51" t="s">
        <v>15324</v>
      </c>
    </row>
    <row r="4391" spans="44:44">
      <c r="AR4391" s="53" t="s">
        <v>15325</v>
      </c>
    </row>
    <row r="4392" spans="44:44">
      <c r="AR4392" s="51" t="s">
        <v>15326</v>
      </c>
    </row>
    <row r="4393" spans="44:44">
      <c r="AR4393" s="53" t="s">
        <v>15327</v>
      </c>
    </row>
    <row r="4394" spans="44:44">
      <c r="AR4394" s="51" t="s">
        <v>15328</v>
      </c>
    </row>
    <row r="4395" spans="44:44">
      <c r="AR4395" s="53" t="s">
        <v>15329</v>
      </c>
    </row>
    <row r="4396" spans="44:44">
      <c r="AR4396" s="51" t="s">
        <v>15330</v>
      </c>
    </row>
    <row r="4397" spans="44:44">
      <c r="AR4397" s="53" t="s">
        <v>15330</v>
      </c>
    </row>
    <row r="4398" spans="44:44">
      <c r="AR4398" s="51" t="s">
        <v>15331</v>
      </c>
    </row>
    <row r="4399" spans="44:44">
      <c r="AR4399" s="53" t="s">
        <v>15332</v>
      </c>
    </row>
    <row r="4400" spans="44:44">
      <c r="AR4400" s="51" t="s">
        <v>15333</v>
      </c>
    </row>
    <row r="4401" spans="44:44">
      <c r="AR4401" s="53" t="s">
        <v>15333</v>
      </c>
    </row>
    <row r="4402" spans="44:44">
      <c r="AR4402" s="51" t="s">
        <v>15333</v>
      </c>
    </row>
    <row r="4403" spans="44:44">
      <c r="AR4403" s="53" t="s">
        <v>15333</v>
      </c>
    </row>
    <row r="4404" spans="44:44">
      <c r="AR4404" s="51" t="s">
        <v>15334</v>
      </c>
    </row>
    <row r="4405" spans="44:44">
      <c r="AR4405" s="53" t="s">
        <v>15335</v>
      </c>
    </row>
    <row r="4406" spans="44:44">
      <c r="AR4406" s="51" t="s">
        <v>15336</v>
      </c>
    </row>
    <row r="4407" spans="44:44">
      <c r="AR4407" s="53" t="s">
        <v>15336</v>
      </c>
    </row>
    <row r="4408" spans="44:44">
      <c r="AR4408" s="51" t="s">
        <v>15336</v>
      </c>
    </row>
    <row r="4409" spans="44:44">
      <c r="AR4409" s="53" t="s">
        <v>15336</v>
      </c>
    </row>
    <row r="4410" spans="44:44">
      <c r="AR4410" s="51" t="s">
        <v>15337</v>
      </c>
    </row>
    <row r="4411" spans="44:44">
      <c r="AR4411" s="53" t="s">
        <v>15337</v>
      </c>
    </row>
    <row r="4412" spans="44:44">
      <c r="AR4412" s="51" t="s">
        <v>15338</v>
      </c>
    </row>
    <row r="4413" spans="44:44">
      <c r="AR4413" s="53" t="s">
        <v>15339</v>
      </c>
    </row>
    <row r="4414" spans="44:44">
      <c r="AR4414" s="51" t="s">
        <v>15340</v>
      </c>
    </row>
    <row r="4415" spans="44:44">
      <c r="AR4415" s="53" t="s">
        <v>15341</v>
      </c>
    </row>
    <row r="4416" spans="44:44">
      <c r="AR4416" s="51" t="s">
        <v>15342</v>
      </c>
    </row>
    <row r="4417" spans="44:44">
      <c r="AR4417" s="53" t="s">
        <v>15343</v>
      </c>
    </row>
    <row r="4418" spans="44:44">
      <c r="AR4418" s="51" t="s">
        <v>15344</v>
      </c>
    </row>
    <row r="4419" spans="44:44">
      <c r="AR4419" s="53" t="s">
        <v>15344</v>
      </c>
    </row>
    <row r="4420" spans="44:44">
      <c r="AR4420" s="51" t="s">
        <v>15345</v>
      </c>
    </row>
    <row r="4421" spans="44:44">
      <c r="AR4421" s="53" t="s">
        <v>15346</v>
      </c>
    </row>
    <row r="4422" spans="44:44">
      <c r="AR4422" s="51" t="s">
        <v>15346</v>
      </c>
    </row>
    <row r="4423" spans="44:44">
      <c r="AR4423" s="53" t="s">
        <v>15346</v>
      </c>
    </row>
    <row r="4424" spans="44:44">
      <c r="AR4424" s="51" t="s">
        <v>15346</v>
      </c>
    </row>
    <row r="4425" spans="44:44">
      <c r="AR4425" s="53" t="s">
        <v>15347</v>
      </c>
    </row>
    <row r="4426" spans="44:44">
      <c r="AR4426" s="51" t="s">
        <v>15348</v>
      </c>
    </row>
    <row r="4427" spans="44:44">
      <c r="AR4427" s="53" t="s">
        <v>15349</v>
      </c>
    </row>
    <row r="4428" spans="44:44">
      <c r="AR4428" s="51" t="s">
        <v>15350</v>
      </c>
    </row>
    <row r="4429" spans="44:44">
      <c r="AR4429" s="53" t="s">
        <v>15351</v>
      </c>
    </row>
    <row r="4430" spans="44:44">
      <c r="AR4430" s="51" t="s">
        <v>15352</v>
      </c>
    </row>
    <row r="4431" spans="44:44">
      <c r="AR4431" s="53" t="s">
        <v>15353</v>
      </c>
    </row>
    <row r="4432" spans="44:44">
      <c r="AR4432" s="51" t="s">
        <v>15354</v>
      </c>
    </row>
    <row r="4433" spans="44:44">
      <c r="AR4433" s="53" t="s">
        <v>15354</v>
      </c>
    </row>
    <row r="4434" spans="44:44">
      <c r="AR4434" s="51" t="s">
        <v>15355</v>
      </c>
    </row>
    <row r="4435" spans="44:44">
      <c r="AR4435" s="53" t="s">
        <v>15356</v>
      </c>
    </row>
    <row r="4436" spans="44:44">
      <c r="AR4436" s="51" t="s">
        <v>15357</v>
      </c>
    </row>
    <row r="4437" spans="44:44">
      <c r="AR4437" s="53" t="s">
        <v>15358</v>
      </c>
    </row>
    <row r="4438" spans="44:44">
      <c r="AR4438" s="51" t="s">
        <v>15359</v>
      </c>
    </row>
    <row r="4439" spans="44:44">
      <c r="AR4439" s="53" t="s">
        <v>15360</v>
      </c>
    </row>
    <row r="4440" spans="44:44">
      <c r="AR4440" s="51" t="s">
        <v>15361</v>
      </c>
    </row>
    <row r="4441" spans="44:44">
      <c r="AR4441" s="53" t="s">
        <v>15362</v>
      </c>
    </row>
    <row r="4442" spans="44:44">
      <c r="AR4442" s="51" t="s">
        <v>15363</v>
      </c>
    </row>
    <row r="4443" spans="44:44">
      <c r="AR4443" s="53" t="s">
        <v>15364</v>
      </c>
    </row>
    <row r="4444" spans="44:44">
      <c r="AR4444" s="51" t="s">
        <v>15365</v>
      </c>
    </row>
    <row r="4445" spans="44:44">
      <c r="AR4445" s="53" t="s">
        <v>15366</v>
      </c>
    </row>
    <row r="4446" spans="44:44">
      <c r="AR4446" s="51" t="s">
        <v>15367</v>
      </c>
    </row>
    <row r="4447" spans="44:44">
      <c r="AR4447" s="53" t="s">
        <v>15368</v>
      </c>
    </row>
    <row r="4448" spans="44:44">
      <c r="AR4448" s="51" t="s">
        <v>15369</v>
      </c>
    </row>
    <row r="4449" spans="44:44">
      <c r="AR4449" s="53" t="s">
        <v>15370</v>
      </c>
    </row>
    <row r="4450" spans="44:44">
      <c r="AR4450" s="51" t="s">
        <v>15371</v>
      </c>
    </row>
    <row r="4451" spans="44:44">
      <c r="AR4451" s="53" t="s">
        <v>15372</v>
      </c>
    </row>
    <row r="4452" spans="44:44">
      <c r="AR4452" s="51" t="s">
        <v>15373</v>
      </c>
    </row>
    <row r="4453" spans="44:44">
      <c r="AR4453" s="53" t="s">
        <v>15374</v>
      </c>
    </row>
    <row r="4454" spans="44:44">
      <c r="AR4454" s="51" t="s">
        <v>15374</v>
      </c>
    </row>
    <row r="4455" spans="44:44">
      <c r="AR4455" s="53" t="s">
        <v>15375</v>
      </c>
    </row>
    <row r="4456" spans="44:44">
      <c r="AR4456" s="51" t="s">
        <v>15376</v>
      </c>
    </row>
    <row r="4457" spans="44:44">
      <c r="AR4457" s="53" t="s">
        <v>15377</v>
      </c>
    </row>
    <row r="4458" spans="44:44">
      <c r="AR4458" s="51" t="s">
        <v>15378</v>
      </c>
    </row>
    <row r="4459" spans="44:44">
      <c r="AR4459" s="53" t="s">
        <v>15379</v>
      </c>
    </row>
    <row r="4460" spans="44:44">
      <c r="AR4460" s="51" t="s">
        <v>15380</v>
      </c>
    </row>
    <row r="4461" spans="44:44">
      <c r="AR4461" s="53" t="s">
        <v>15381</v>
      </c>
    </row>
    <row r="4462" spans="44:44">
      <c r="AR4462" s="51" t="s">
        <v>15382</v>
      </c>
    </row>
    <row r="4463" spans="44:44">
      <c r="AR4463" s="53" t="s">
        <v>15383</v>
      </c>
    </row>
    <row r="4464" spans="44:44">
      <c r="AR4464" s="51" t="s">
        <v>15384</v>
      </c>
    </row>
    <row r="4465" spans="44:44">
      <c r="AR4465" s="53" t="s">
        <v>15385</v>
      </c>
    </row>
    <row r="4466" spans="44:44">
      <c r="AR4466" s="51" t="s">
        <v>15386</v>
      </c>
    </row>
    <row r="4467" spans="44:44">
      <c r="AR4467" s="53" t="s">
        <v>15387</v>
      </c>
    </row>
    <row r="4468" spans="44:44">
      <c r="AR4468" s="51" t="s">
        <v>15388</v>
      </c>
    </row>
    <row r="4469" spans="44:44">
      <c r="AR4469" s="53" t="s">
        <v>15389</v>
      </c>
    </row>
    <row r="4470" spans="44:44">
      <c r="AR4470" s="51" t="s">
        <v>15390</v>
      </c>
    </row>
    <row r="4471" spans="44:44">
      <c r="AR4471" s="53" t="s">
        <v>15391</v>
      </c>
    </row>
    <row r="4472" spans="44:44">
      <c r="AR4472" s="51" t="s">
        <v>15392</v>
      </c>
    </row>
    <row r="4473" spans="44:44">
      <c r="AR4473" s="53" t="s">
        <v>15392</v>
      </c>
    </row>
    <row r="4474" spans="44:44">
      <c r="AR4474" s="51" t="s">
        <v>15393</v>
      </c>
    </row>
    <row r="4475" spans="44:44">
      <c r="AR4475" s="53" t="s">
        <v>15394</v>
      </c>
    </row>
    <row r="4476" spans="44:44">
      <c r="AR4476" s="51" t="s">
        <v>15395</v>
      </c>
    </row>
    <row r="4477" spans="44:44">
      <c r="AR4477" s="53" t="s">
        <v>15396</v>
      </c>
    </row>
    <row r="4478" spans="44:44">
      <c r="AR4478" s="51" t="s">
        <v>15397</v>
      </c>
    </row>
    <row r="4479" spans="44:44">
      <c r="AR4479" s="53" t="s">
        <v>15398</v>
      </c>
    </row>
    <row r="4480" spans="44:44">
      <c r="AR4480" s="51" t="s">
        <v>15399</v>
      </c>
    </row>
    <row r="4481" spans="44:44">
      <c r="AR4481" s="53" t="s">
        <v>15400</v>
      </c>
    </row>
    <row r="4482" spans="44:44">
      <c r="AR4482" s="51" t="s">
        <v>15400</v>
      </c>
    </row>
    <row r="4483" spans="44:44">
      <c r="AR4483" s="53" t="s">
        <v>15401</v>
      </c>
    </row>
    <row r="4484" spans="44:44">
      <c r="AR4484" s="51" t="s">
        <v>15402</v>
      </c>
    </row>
    <row r="4485" spans="44:44">
      <c r="AR4485" s="53" t="s">
        <v>15403</v>
      </c>
    </row>
    <row r="4486" spans="44:44">
      <c r="AR4486" s="51" t="s">
        <v>15404</v>
      </c>
    </row>
    <row r="4487" spans="44:44">
      <c r="AR4487" s="53" t="s">
        <v>15405</v>
      </c>
    </row>
    <row r="4488" spans="44:44">
      <c r="AR4488" s="51" t="s">
        <v>15405</v>
      </c>
    </row>
    <row r="4489" spans="44:44">
      <c r="AR4489" s="53" t="s">
        <v>15405</v>
      </c>
    </row>
    <row r="4490" spans="44:44">
      <c r="AR4490" s="51" t="s">
        <v>15406</v>
      </c>
    </row>
    <row r="4491" spans="44:44">
      <c r="AR4491" s="53" t="s">
        <v>15407</v>
      </c>
    </row>
    <row r="4492" spans="44:44">
      <c r="AR4492" s="51" t="s">
        <v>15408</v>
      </c>
    </row>
    <row r="4493" spans="44:44">
      <c r="AR4493" s="53" t="s">
        <v>15409</v>
      </c>
    </row>
    <row r="4494" spans="44:44">
      <c r="AR4494" s="51" t="s">
        <v>15410</v>
      </c>
    </row>
    <row r="4495" spans="44:44">
      <c r="AR4495" s="53" t="s">
        <v>15411</v>
      </c>
    </row>
    <row r="4496" spans="44:44">
      <c r="AR4496" s="51" t="s">
        <v>15412</v>
      </c>
    </row>
    <row r="4497" spans="44:44">
      <c r="AR4497" s="53" t="s">
        <v>15413</v>
      </c>
    </row>
    <row r="4498" spans="44:44">
      <c r="AR4498" s="51" t="s">
        <v>15413</v>
      </c>
    </row>
    <row r="4499" spans="44:44">
      <c r="AR4499" s="53" t="s">
        <v>15414</v>
      </c>
    </row>
    <row r="4500" spans="44:44">
      <c r="AR4500" s="51" t="s">
        <v>15415</v>
      </c>
    </row>
    <row r="4501" spans="44:44">
      <c r="AR4501" s="53" t="s">
        <v>15416</v>
      </c>
    </row>
    <row r="4502" spans="44:44">
      <c r="AR4502" s="51" t="s">
        <v>15417</v>
      </c>
    </row>
    <row r="4503" spans="44:44">
      <c r="AR4503" s="53" t="s">
        <v>15418</v>
      </c>
    </row>
    <row r="4504" spans="44:44">
      <c r="AR4504" s="51" t="s">
        <v>15419</v>
      </c>
    </row>
    <row r="4505" spans="44:44">
      <c r="AR4505" s="53" t="s">
        <v>15420</v>
      </c>
    </row>
    <row r="4506" spans="44:44">
      <c r="AR4506" s="51" t="s">
        <v>15421</v>
      </c>
    </row>
    <row r="4507" spans="44:44">
      <c r="AR4507" s="53" t="s">
        <v>15422</v>
      </c>
    </row>
    <row r="4508" spans="44:44">
      <c r="AR4508" s="51" t="s">
        <v>15423</v>
      </c>
    </row>
    <row r="4509" spans="44:44">
      <c r="AR4509" s="53" t="s">
        <v>15424</v>
      </c>
    </row>
    <row r="4510" spans="44:44">
      <c r="AR4510" s="51" t="s">
        <v>15425</v>
      </c>
    </row>
    <row r="4511" spans="44:44">
      <c r="AR4511" s="53" t="s">
        <v>15426</v>
      </c>
    </row>
    <row r="4512" spans="44:44">
      <c r="AR4512" s="51" t="s">
        <v>15427</v>
      </c>
    </row>
    <row r="4513" spans="44:44">
      <c r="AR4513" s="53" t="s">
        <v>15428</v>
      </c>
    </row>
    <row r="4514" spans="44:44">
      <c r="AR4514" s="51" t="s">
        <v>15429</v>
      </c>
    </row>
    <row r="4515" spans="44:44">
      <c r="AR4515" s="53" t="s">
        <v>15430</v>
      </c>
    </row>
    <row r="4516" spans="44:44">
      <c r="AR4516" s="51" t="s">
        <v>15431</v>
      </c>
    </row>
    <row r="4517" spans="44:44">
      <c r="AR4517" s="53" t="s">
        <v>15432</v>
      </c>
    </row>
    <row r="4518" spans="44:44">
      <c r="AR4518" s="51" t="s">
        <v>15433</v>
      </c>
    </row>
    <row r="4519" spans="44:44">
      <c r="AR4519" s="53" t="s">
        <v>15434</v>
      </c>
    </row>
    <row r="4520" spans="44:44">
      <c r="AR4520" s="51" t="s">
        <v>15435</v>
      </c>
    </row>
    <row r="4521" spans="44:44">
      <c r="AR4521" s="53" t="s">
        <v>15436</v>
      </c>
    </row>
    <row r="4522" spans="44:44">
      <c r="AR4522" s="51" t="s">
        <v>15437</v>
      </c>
    </row>
    <row r="4523" spans="44:44">
      <c r="AR4523" s="53" t="s">
        <v>15438</v>
      </c>
    </row>
    <row r="4524" spans="44:44">
      <c r="AR4524" s="51" t="s">
        <v>15439</v>
      </c>
    </row>
    <row r="4525" spans="44:44">
      <c r="AR4525" s="53" t="s">
        <v>15440</v>
      </c>
    </row>
    <row r="4526" spans="44:44">
      <c r="AR4526" s="51" t="s">
        <v>15441</v>
      </c>
    </row>
    <row r="4527" spans="44:44">
      <c r="AR4527" s="53" t="s">
        <v>15442</v>
      </c>
    </row>
    <row r="4528" spans="44:44">
      <c r="AR4528" s="51" t="s">
        <v>15442</v>
      </c>
    </row>
    <row r="4529" spans="44:44">
      <c r="AR4529" s="53" t="s">
        <v>15443</v>
      </c>
    </row>
    <row r="4530" spans="44:44">
      <c r="AR4530" s="51" t="s">
        <v>15444</v>
      </c>
    </row>
    <row r="4531" spans="44:44">
      <c r="AR4531" s="53" t="s">
        <v>15445</v>
      </c>
    </row>
    <row r="4532" spans="44:44">
      <c r="AR4532" s="51" t="s">
        <v>15446</v>
      </c>
    </row>
    <row r="4533" spans="44:44">
      <c r="AR4533" s="53" t="s">
        <v>15447</v>
      </c>
    </row>
    <row r="4534" spans="44:44">
      <c r="AR4534" s="51" t="s">
        <v>15448</v>
      </c>
    </row>
    <row r="4535" spans="44:44">
      <c r="AR4535" s="53" t="s">
        <v>15449</v>
      </c>
    </row>
    <row r="4536" spans="44:44">
      <c r="AR4536" s="51" t="s">
        <v>15450</v>
      </c>
    </row>
    <row r="4537" spans="44:44">
      <c r="AR4537" s="53" t="s">
        <v>15451</v>
      </c>
    </row>
    <row r="4538" spans="44:44">
      <c r="AR4538" s="51" t="s">
        <v>15452</v>
      </c>
    </row>
    <row r="4539" spans="44:44">
      <c r="AR4539" s="53" t="s">
        <v>15452</v>
      </c>
    </row>
    <row r="4540" spans="44:44">
      <c r="AR4540" s="51" t="s">
        <v>15453</v>
      </c>
    </row>
    <row r="4541" spans="44:44">
      <c r="AR4541" s="53" t="s">
        <v>15454</v>
      </c>
    </row>
    <row r="4542" spans="44:44">
      <c r="AR4542" s="51" t="s">
        <v>15455</v>
      </c>
    </row>
    <row r="4543" spans="44:44">
      <c r="AR4543" s="53" t="s">
        <v>15456</v>
      </c>
    </row>
    <row r="4544" spans="44:44">
      <c r="AR4544" s="51" t="s">
        <v>10584</v>
      </c>
    </row>
    <row r="4545" spans="44:44">
      <c r="AR4545" s="53" t="s">
        <v>15457</v>
      </c>
    </row>
    <row r="4546" spans="44:44">
      <c r="AR4546" s="51" t="s">
        <v>15458</v>
      </c>
    </row>
    <row r="4547" spans="44:44">
      <c r="AR4547" s="53" t="s">
        <v>15459</v>
      </c>
    </row>
    <row r="4548" spans="44:44">
      <c r="AR4548" s="51" t="s">
        <v>10873</v>
      </c>
    </row>
    <row r="4549" spans="44:44">
      <c r="AR4549" s="53" t="s">
        <v>15460</v>
      </c>
    </row>
    <row r="4550" spans="44:44">
      <c r="AR4550" s="51" t="s">
        <v>11043</v>
      </c>
    </row>
    <row r="4551" spans="44:44">
      <c r="AR4551" s="53" t="s">
        <v>15461</v>
      </c>
    </row>
    <row r="4552" spans="44:44">
      <c r="AR4552" s="51" t="s">
        <v>10686</v>
      </c>
    </row>
    <row r="4553" spans="44:44">
      <c r="AR4553" s="53" t="s">
        <v>15462</v>
      </c>
    </row>
    <row r="4554" spans="44:44">
      <c r="AR4554" s="51" t="s">
        <v>15463</v>
      </c>
    </row>
    <row r="4555" spans="44:44">
      <c r="AR4555" s="53" t="s">
        <v>15464</v>
      </c>
    </row>
    <row r="4556" spans="44:44">
      <c r="AR4556" s="51" t="s">
        <v>15465</v>
      </c>
    </row>
    <row r="4557" spans="44:44">
      <c r="AR4557" s="53" t="s">
        <v>15466</v>
      </c>
    </row>
    <row r="4558" spans="44:44">
      <c r="AR4558" s="51" t="s">
        <v>15467</v>
      </c>
    </row>
    <row r="4559" spans="44:44">
      <c r="AR4559" s="53" t="s">
        <v>15468</v>
      </c>
    </row>
    <row r="4560" spans="44:44">
      <c r="AR4560" s="51" t="s">
        <v>15469</v>
      </c>
    </row>
    <row r="4561" spans="44:44">
      <c r="AR4561" s="53" t="s">
        <v>15470</v>
      </c>
    </row>
    <row r="4562" spans="44:44">
      <c r="AR4562" s="51" t="s">
        <v>15471</v>
      </c>
    </row>
    <row r="4563" spans="44:44">
      <c r="AR4563" s="53" t="s">
        <v>15472</v>
      </c>
    </row>
    <row r="4564" spans="44:44">
      <c r="AR4564" s="51" t="s">
        <v>15473</v>
      </c>
    </row>
    <row r="4565" spans="44:44">
      <c r="AR4565" s="53" t="s">
        <v>15474</v>
      </c>
    </row>
    <row r="4566" spans="44:44">
      <c r="AR4566" s="51" t="s">
        <v>15475</v>
      </c>
    </row>
    <row r="4567" spans="44:44">
      <c r="AR4567" s="53" t="s">
        <v>15476</v>
      </c>
    </row>
    <row r="4568" spans="44:44">
      <c r="AR4568" s="51" t="s">
        <v>15477</v>
      </c>
    </row>
    <row r="4569" spans="44:44">
      <c r="AR4569" s="53" t="s">
        <v>15478</v>
      </c>
    </row>
    <row r="4570" spans="44:44">
      <c r="AR4570" s="51" t="s">
        <v>15479</v>
      </c>
    </row>
    <row r="4571" spans="44:44">
      <c r="AR4571" s="53" t="s">
        <v>15480</v>
      </c>
    </row>
    <row r="4572" spans="44:44">
      <c r="AR4572" s="51" t="s">
        <v>15481</v>
      </c>
    </row>
    <row r="4573" spans="44:44">
      <c r="AR4573" s="53" t="s">
        <v>15482</v>
      </c>
    </row>
    <row r="4574" spans="44:44">
      <c r="AR4574" s="51" t="s">
        <v>15483</v>
      </c>
    </row>
    <row r="4575" spans="44:44">
      <c r="AR4575" s="53" t="s">
        <v>15484</v>
      </c>
    </row>
    <row r="4576" spans="44:44">
      <c r="AR4576" s="51" t="s">
        <v>15485</v>
      </c>
    </row>
    <row r="4577" spans="44:44">
      <c r="AR4577" s="53" t="s">
        <v>15486</v>
      </c>
    </row>
    <row r="4578" spans="44:44">
      <c r="AR4578" s="51" t="s">
        <v>15487</v>
      </c>
    </row>
    <row r="4579" spans="44:44">
      <c r="AR4579" s="53" t="s">
        <v>15488</v>
      </c>
    </row>
    <row r="4580" spans="44:44">
      <c r="AR4580" s="51" t="s">
        <v>15489</v>
      </c>
    </row>
    <row r="4581" spans="44:44">
      <c r="AR4581" s="53" t="s">
        <v>15490</v>
      </c>
    </row>
    <row r="4582" spans="44:44">
      <c r="AR4582" s="51" t="s">
        <v>15491</v>
      </c>
    </row>
    <row r="4583" spans="44:44">
      <c r="AR4583" s="53" t="s">
        <v>15492</v>
      </c>
    </row>
    <row r="4584" spans="44:44">
      <c r="AR4584" s="51" t="s">
        <v>124</v>
      </c>
    </row>
    <row r="4585" spans="44:44">
      <c r="AR4585" s="53" t="s">
        <v>7856</v>
      </c>
    </row>
    <row r="4586" spans="44:44">
      <c r="AR4586" s="51" t="s">
        <v>15493</v>
      </c>
    </row>
    <row r="4587" spans="44:44">
      <c r="AR4587" s="53" t="s">
        <v>15494</v>
      </c>
    </row>
    <row r="4588" spans="44:44">
      <c r="AR4588" s="51" t="s">
        <v>15495</v>
      </c>
    </row>
    <row r="4589" spans="44:44">
      <c r="AR4589" s="53" t="s">
        <v>15496</v>
      </c>
    </row>
    <row r="4590" spans="44:44">
      <c r="AR4590" s="51" t="s">
        <v>15497</v>
      </c>
    </row>
    <row r="4591" spans="44:44">
      <c r="AR4591" s="53" t="s">
        <v>15497</v>
      </c>
    </row>
    <row r="4592" spans="44:44">
      <c r="AR4592" s="51" t="s">
        <v>15498</v>
      </c>
    </row>
    <row r="4593" spans="44:44">
      <c r="AR4593" s="53" t="s">
        <v>15499</v>
      </c>
    </row>
    <row r="4594" spans="44:44">
      <c r="AR4594" s="51" t="s">
        <v>15500</v>
      </c>
    </row>
    <row r="4595" spans="44:44">
      <c r="AR4595" s="53" t="s">
        <v>15501</v>
      </c>
    </row>
    <row r="4596" spans="44:44">
      <c r="AR4596" s="51" t="s">
        <v>15502</v>
      </c>
    </row>
    <row r="4597" spans="44:44">
      <c r="AR4597" s="53" t="s">
        <v>15503</v>
      </c>
    </row>
    <row r="4598" spans="44:44">
      <c r="AR4598" s="51" t="s">
        <v>15504</v>
      </c>
    </row>
    <row r="4599" spans="44:44">
      <c r="AR4599" s="53" t="s">
        <v>15505</v>
      </c>
    </row>
    <row r="4600" spans="44:44">
      <c r="AR4600" s="51" t="s">
        <v>15506</v>
      </c>
    </row>
    <row r="4601" spans="44:44">
      <c r="AR4601" s="53" t="s">
        <v>15507</v>
      </c>
    </row>
    <row r="4602" spans="44:44">
      <c r="AR4602" s="51" t="s">
        <v>15508</v>
      </c>
    </row>
    <row r="4603" spans="44:44">
      <c r="AR4603" s="53" t="s">
        <v>15509</v>
      </c>
    </row>
    <row r="4604" spans="44:44">
      <c r="AR4604" s="51" t="s">
        <v>15510</v>
      </c>
    </row>
    <row r="4605" spans="44:44">
      <c r="AR4605" s="53" t="s">
        <v>15511</v>
      </c>
    </row>
    <row r="4606" spans="44:44">
      <c r="AR4606" s="51" t="s">
        <v>15512</v>
      </c>
    </row>
    <row r="4607" spans="44:44">
      <c r="AR4607" s="53" t="s">
        <v>15513</v>
      </c>
    </row>
    <row r="4608" spans="44:44">
      <c r="AR4608" s="51" t="s">
        <v>15514</v>
      </c>
    </row>
    <row r="4609" spans="44:44">
      <c r="AR4609" s="53" t="s">
        <v>15515</v>
      </c>
    </row>
    <row r="4610" spans="44:44">
      <c r="AR4610" s="51" t="s">
        <v>15516</v>
      </c>
    </row>
    <row r="4611" spans="44:44">
      <c r="AR4611" s="53" t="s">
        <v>15516</v>
      </c>
    </row>
    <row r="4612" spans="44:44">
      <c r="AR4612" s="51" t="s">
        <v>15517</v>
      </c>
    </row>
    <row r="4613" spans="44:44">
      <c r="AR4613" s="53" t="s">
        <v>15518</v>
      </c>
    </row>
    <row r="4614" spans="44:44">
      <c r="AR4614" s="51" t="s">
        <v>15519</v>
      </c>
    </row>
    <row r="4615" spans="44:44">
      <c r="AR4615" s="53" t="s">
        <v>15520</v>
      </c>
    </row>
    <row r="4616" spans="44:44">
      <c r="AR4616" s="51" t="s">
        <v>15521</v>
      </c>
    </row>
    <row r="4617" spans="44:44">
      <c r="AR4617" s="53" t="s">
        <v>15521</v>
      </c>
    </row>
    <row r="4618" spans="44:44">
      <c r="AR4618" s="51" t="s">
        <v>15521</v>
      </c>
    </row>
    <row r="4619" spans="44:44">
      <c r="AR4619" s="53" t="s">
        <v>15521</v>
      </c>
    </row>
    <row r="4620" spans="44:44">
      <c r="AR4620" s="51" t="s">
        <v>15522</v>
      </c>
    </row>
    <row r="4621" spans="44:44">
      <c r="AR4621" s="53" t="s">
        <v>15523</v>
      </c>
    </row>
    <row r="4622" spans="44:44">
      <c r="AR4622" s="51" t="s">
        <v>15524</v>
      </c>
    </row>
    <row r="4623" spans="44:44">
      <c r="AR4623" s="53" t="s">
        <v>15525</v>
      </c>
    </row>
    <row r="4624" spans="44:44">
      <c r="AR4624" s="51" t="s">
        <v>15526</v>
      </c>
    </row>
    <row r="4625" spans="44:44">
      <c r="AR4625" s="53" t="s">
        <v>15527</v>
      </c>
    </row>
    <row r="4626" spans="44:44">
      <c r="AR4626" s="51" t="s">
        <v>15528</v>
      </c>
    </row>
    <row r="4627" spans="44:44">
      <c r="AR4627" s="53" t="s">
        <v>15529</v>
      </c>
    </row>
    <row r="4628" spans="44:44">
      <c r="AR4628" s="51" t="s">
        <v>15530</v>
      </c>
    </row>
    <row r="4629" spans="44:44">
      <c r="AR4629" s="53" t="s">
        <v>15531</v>
      </c>
    </row>
    <row r="4630" spans="44:44">
      <c r="AR4630" s="51" t="s">
        <v>15532</v>
      </c>
    </row>
    <row r="4631" spans="44:44">
      <c r="AR4631" s="53" t="s">
        <v>15533</v>
      </c>
    </row>
    <row r="4632" spans="44:44">
      <c r="AR4632" s="51" t="s">
        <v>15534</v>
      </c>
    </row>
    <row r="4633" spans="44:44">
      <c r="AR4633" s="53" t="s">
        <v>15535</v>
      </c>
    </row>
    <row r="4634" spans="44:44">
      <c r="AR4634" s="51" t="s">
        <v>15536</v>
      </c>
    </row>
    <row r="4635" spans="44:44">
      <c r="AR4635" s="53" t="s">
        <v>15537</v>
      </c>
    </row>
    <row r="4636" spans="44:44">
      <c r="AR4636" s="51" t="s">
        <v>15538</v>
      </c>
    </row>
    <row r="4637" spans="44:44">
      <c r="AR4637" s="53" t="s">
        <v>15539</v>
      </c>
    </row>
    <row r="4638" spans="44:44">
      <c r="AR4638" s="51" t="s">
        <v>15540</v>
      </c>
    </row>
    <row r="4639" spans="44:44">
      <c r="AR4639" s="53" t="s">
        <v>15541</v>
      </c>
    </row>
    <row r="4640" spans="44:44">
      <c r="AR4640" s="51" t="s">
        <v>15542</v>
      </c>
    </row>
    <row r="4641" spans="44:44">
      <c r="AR4641" s="53" t="s">
        <v>15543</v>
      </c>
    </row>
    <row r="4642" spans="44:44">
      <c r="AR4642" s="51" t="s">
        <v>15544</v>
      </c>
    </row>
    <row r="4643" spans="44:44">
      <c r="AR4643" s="53" t="s">
        <v>15544</v>
      </c>
    </row>
    <row r="4644" spans="44:44">
      <c r="AR4644" s="51" t="s">
        <v>15544</v>
      </c>
    </row>
    <row r="4645" spans="44:44">
      <c r="AR4645" s="53" t="s">
        <v>15544</v>
      </c>
    </row>
    <row r="4646" spans="44:44">
      <c r="AR4646" s="51" t="s">
        <v>15545</v>
      </c>
    </row>
    <row r="4647" spans="44:44">
      <c r="AR4647" s="53" t="s">
        <v>15546</v>
      </c>
    </row>
    <row r="4648" spans="44:44">
      <c r="AR4648" s="51" t="s">
        <v>15547</v>
      </c>
    </row>
    <row r="4649" spans="44:44">
      <c r="AR4649" s="53" t="s">
        <v>15548</v>
      </c>
    </row>
    <row r="4650" spans="44:44">
      <c r="AR4650" s="51" t="s">
        <v>15549</v>
      </c>
    </row>
    <row r="4651" spans="44:44">
      <c r="AR4651" s="53" t="s">
        <v>15549</v>
      </c>
    </row>
    <row r="4652" spans="44:44">
      <c r="AR4652" s="51" t="s">
        <v>15550</v>
      </c>
    </row>
    <row r="4653" spans="44:44">
      <c r="AR4653" s="53" t="s">
        <v>15551</v>
      </c>
    </row>
    <row r="4654" spans="44:44">
      <c r="AR4654" s="51" t="s">
        <v>15552</v>
      </c>
    </row>
    <row r="4655" spans="44:44">
      <c r="AR4655" s="53" t="s">
        <v>15553</v>
      </c>
    </row>
    <row r="4656" spans="44:44">
      <c r="AR4656" s="51" t="s">
        <v>15554</v>
      </c>
    </row>
    <row r="4657" spans="44:44">
      <c r="AR4657" s="53" t="s">
        <v>15555</v>
      </c>
    </row>
    <row r="4658" spans="44:44">
      <c r="AR4658" s="51" t="s">
        <v>15556</v>
      </c>
    </row>
    <row r="4659" spans="44:44">
      <c r="AR4659" s="53" t="s">
        <v>15557</v>
      </c>
    </row>
    <row r="4660" spans="44:44">
      <c r="AR4660" s="51" t="s">
        <v>15558</v>
      </c>
    </row>
    <row r="4661" spans="44:44">
      <c r="AR4661" s="53" t="s">
        <v>15559</v>
      </c>
    </row>
    <row r="4662" spans="44:44">
      <c r="AR4662" s="51" t="s">
        <v>15560</v>
      </c>
    </row>
    <row r="4663" spans="44:44">
      <c r="AR4663" s="53" t="s">
        <v>15560</v>
      </c>
    </row>
    <row r="4664" spans="44:44">
      <c r="AR4664" s="51" t="s">
        <v>15561</v>
      </c>
    </row>
    <row r="4665" spans="44:44">
      <c r="AR4665" s="53" t="s">
        <v>15562</v>
      </c>
    </row>
    <row r="4666" spans="44:44">
      <c r="AR4666" s="51" t="s">
        <v>15563</v>
      </c>
    </row>
    <row r="4667" spans="44:44">
      <c r="AR4667" s="53" t="s">
        <v>15564</v>
      </c>
    </row>
    <row r="4668" spans="44:44">
      <c r="AR4668" s="51" t="s">
        <v>15565</v>
      </c>
    </row>
    <row r="4669" spans="44:44">
      <c r="AR4669" s="53" t="s">
        <v>15566</v>
      </c>
    </row>
    <row r="4670" spans="44:44">
      <c r="AR4670" s="51" t="s">
        <v>15567</v>
      </c>
    </row>
    <row r="4671" spans="44:44">
      <c r="AR4671" s="53" t="s">
        <v>10802</v>
      </c>
    </row>
    <row r="4672" spans="44:44">
      <c r="AR4672" s="51" t="s">
        <v>15568</v>
      </c>
    </row>
    <row r="4673" spans="44:44">
      <c r="AR4673" s="53" t="s">
        <v>15569</v>
      </c>
    </row>
    <row r="4674" spans="44:44">
      <c r="AR4674" s="51" t="s">
        <v>15569</v>
      </c>
    </row>
    <row r="4675" spans="44:44">
      <c r="AR4675" s="53" t="s">
        <v>15570</v>
      </c>
    </row>
    <row r="4676" spans="44:44">
      <c r="AR4676" s="51" t="s">
        <v>15571</v>
      </c>
    </row>
    <row r="4677" spans="44:44">
      <c r="AR4677" s="53" t="s">
        <v>15572</v>
      </c>
    </row>
    <row r="4678" spans="44:44">
      <c r="AR4678" s="51" t="s">
        <v>15573</v>
      </c>
    </row>
    <row r="4679" spans="44:44">
      <c r="AR4679" s="53" t="s">
        <v>15574</v>
      </c>
    </row>
    <row r="4680" spans="44:44">
      <c r="AR4680" s="51" t="s">
        <v>10676</v>
      </c>
    </row>
    <row r="4681" spans="44:44">
      <c r="AR4681" s="53" t="s">
        <v>15575</v>
      </c>
    </row>
    <row r="4682" spans="44:44">
      <c r="AR4682" s="51" t="s">
        <v>15576</v>
      </c>
    </row>
    <row r="4683" spans="44:44">
      <c r="AR4683" s="53" t="s">
        <v>15577</v>
      </c>
    </row>
    <row r="4684" spans="44:44">
      <c r="AR4684" s="51" t="s">
        <v>15578</v>
      </c>
    </row>
    <row r="4685" spans="44:44">
      <c r="AR4685" s="53" t="s">
        <v>15579</v>
      </c>
    </row>
    <row r="4686" spans="44:44">
      <c r="AR4686" s="51" t="s">
        <v>15579</v>
      </c>
    </row>
    <row r="4687" spans="44:44">
      <c r="AR4687" s="53" t="s">
        <v>15580</v>
      </c>
    </row>
    <row r="4688" spans="44:44">
      <c r="AR4688" s="51" t="s">
        <v>15580</v>
      </c>
    </row>
    <row r="4689" spans="44:44">
      <c r="AR4689" s="53" t="s">
        <v>15581</v>
      </c>
    </row>
    <row r="4690" spans="44:44">
      <c r="AR4690" s="51" t="s">
        <v>15582</v>
      </c>
    </row>
    <row r="4691" spans="44:44">
      <c r="AR4691" s="53" t="s">
        <v>15583</v>
      </c>
    </row>
    <row r="4692" spans="44:44">
      <c r="AR4692" s="51" t="s">
        <v>15584</v>
      </c>
    </row>
    <row r="4693" spans="44:44">
      <c r="AR4693" s="53" t="s">
        <v>15585</v>
      </c>
    </row>
    <row r="4694" spans="44:44">
      <c r="AR4694" s="51" t="s">
        <v>15586</v>
      </c>
    </row>
    <row r="4695" spans="44:44">
      <c r="AR4695" s="53" t="s">
        <v>15587</v>
      </c>
    </row>
    <row r="4696" spans="44:44">
      <c r="AR4696" s="51" t="s">
        <v>15588</v>
      </c>
    </row>
    <row r="4697" spans="44:44">
      <c r="AR4697" s="53" t="s">
        <v>15589</v>
      </c>
    </row>
    <row r="4698" spans="44:44">
      <c r="AR4698" s="51" t="s">
        <v>15590</v>
      </c>
    </row>
    <row r="4699" spans="44:44">
      <c r="AR4699" s="53" t="s">
        <v>15591</v>
      </c>
    </row>
    <row r="4700" spans="44:44">
      <c r="AR4700" s="51" t="s">
        <v>15592</v>
      </c>
    </row>
    <row r="4701" spans="44:44">
      <c r="AR4701" s="53" t="s">
        <v>15593</v>
      </c>
    </row>
    <row r="4702" spans="44:44">
      <c r="AR4702" s="51" t="s">
        <v>15594</v>
      </c>
    </row>
    <row r="4703" spans="44:44">
      <c r="AR4703" s="53" t="s">
        <v>15595</v>
      </c>
    </row>
    <row r="4704" spans="44:44">
      <c r="AR4704" s="51" t="s">
        <v>15596</v>
      </c>
    </row>
    <row r="4705" spans="44:44">
      <c r="AR4705" s="53" t="s">
        <v>15597</v>
      </c>
    </row>
    <row r="4706" spans="44:44">
      <c r="AR4706" s="51" t="s">
        <v>15598</v>
      </c>
    </row>
    <row r="4707" spans="44:44">
      <c r="AR4707" s="53" t="s">
        <v>15599</v>
      </c>
    </row>
    <row r="4708" spans="44:44">
      <c r="AR4708" s="51" t="s">
        <v>15600</v>
      </c>
    </row>
    <row r="4709" spans="44:44">
      <c r="AR4709" s="53" t="s">
        <v>15601</v>
      </c>
    </row>
    <row r="4710" spans="44:44">
      <c r="AR4710" s="51" t="s">
        <v>15602</v>
      </c>
    </row>
    <row r="4711" spans="44:44">
      <c r="AR4711" s="53" t="s">
        <v>15603</v>
      </c>
    </row>
    <row r="4712" spans="44:44">
      <c r="AR4712" s="51" t="s">
        <v>15604</v>
      </c>
    </row>
    <row r="4713" spans="44:44">
      <c r="AR4713" s="53" t="s">
        <v>15605</v>
      </c>
    </row>
    <row r="4714" spans="44:44">
      <c r="AR4714" s="51" t="s">
        <v>15606</v>
      </c>
    </row>
    <row r="4715" spans="44:44">
      <c r="AR4715" s="53" t="s">
        <v>15607</v>
      </c>
    </row>
    <row r="4716" spans="44:44">
      <c r="AR4716" s="51" t="s">
        <v>15608</v>
      </c>
    </row>
    <row r="4717" spans="44:44">
      <c r="AR4717" s="53" t="s">
        <v>15609</v>
      </c>
    </row>
    <row r="4718" spans="44:44">
      <c r="AR4718" s="51" t="s">
        <v>15610</v>
      </c>
    </row>
    <row r="4719" spans="44:44">
      <c r="AR4719" s="53" t="s">
        <v>15611</v>
      </c>
    </row>
    <row r="4720" spans="44:44">
      <c r="AR4720" s="51" t="s">
        <v>15612</v>
      </c>
    </row>
    <row r="4721" spans="44:44">
      <c r="AR4721" s="53" t="s">
        <v>15613</v>
      </c>
    </row>
    <row r="4722" spans="44:44">
      <c r="AR4722" s="51" t="s">
        <v>15614</v>
      </c>
    </row>
    <row r="4723" spans="44:44">
      <c r="AR4723" s="53" t="s">
        <v>15615</v>
      </c>
    </row>
    <row r="4724" spans="44:44">
      <c r="AR4724" s="51" t="s">
        <v>15615</v>
      </c>
    </row>
    <row r="4725" spans="44:44">
      <c r="AR4725" s="53" t="s">
        <v>15616</v>
      </c>
    </row>
    <row r="4726" spans="44:44">
      <c r="AR4726" s="51" t="s">
        <v>15617</v>
      </c>
    </row>
    <row r="4727" spans="44:44">
      <c r="AR4727" s="53" t="s">
        <v>15618</v>
      </c>
    </row>
    <row r="4728" spans="44:44">
      <c r="AR4728" s="51" t="s">
        <v>15619</v>
      </c>
    </row>
    <row r="4729" spans="44:44">
      <c r="AR4729" s="53" t="s">
        <v>15620</v>
      </c>
    </row>
    <row r="4730" spans="44:44">
      <c r="AR4730" s="51" t="s">
        <v>15621</v>
      </c>
    </row>
    <row r="4731" spans="44:44">
      <c r="AR4731" s="53" t="s">
        <v>15622</v>
      </c>
    </row>
    <row r="4732" spans="44:44">
      <c r="AR4732" s="51" t="s">
        <v>15623</v>
      </c>
    </row>
    <row r="4733" spans="44:44">
      <c r="AR4733" s="53" t="s">
        <v>15624</v>
      </c>
    </row>
    <row r="4734" spans="44:44">
      <c r="AR4734" s="51" t="s">
        <v>15625</v>
      </c>
    </row>
    <row r="4735" spans="44:44">
      <c r="AR4735" s="53" t="s">
        <v>15626</v>
      </c>
    </row>
    <row r="4736" spans="44:44">
      <c r="AR4736" s="51" t="s">
        <v>15627</v>
      </c>
    </row>
    <row r="4737" spans="44:44">
      <c r="AR4737" s="53" t="s">
        <v>15628</v>
      </c>
    </row>
    <row r="4738" spans="44:44">
      <c r="AR4738" s="51" t="s">
        <v>15629</v>
      </c>
    </row>
    <row r="4739" spans="44:44">
      <c r="AR4739" s="53" t="s">
        <v>15630</v>
      </c>
    </row>
    <row r="4740" spans="44:44">
      <c r="AR4740" s="51" t="s">
        <v>15631</v>
      </c>
    </row>
    <row r="4741" spans="44:44">
      <c r="AR4741" s="53" t="s">
        <v>15632</v>
      </c>
    </row>
    <row r="4742" spans="44:44">
      <c r="AR4742" s="51" t="s">
        <v>15633</v>
      </c>
    </row>
    <row r="4743" spans="44:44">
      <c r="AR4743" s="53" t="s">
        <v>15634</v>
      </c>
    </row>
    <row r="4744" spans="44:44">
      <c r="AR4744" s="51" t="s">
        <v>15635</v>
      </c>
    </row>
    <row r="4745" spans="44:44">
      <c r="AR4745" s="53" t="s">
        <v>15636</v>
      </c>
    </row>
    <row r="4746" spans="44:44">
      <c r="AR4746" s="51" t="s">
        <v>15637</v>
      </c>
    </row>
    <row r="4747" spans="44:44">
      <c r="AR4747" s="53" t="s">
        <v>15638</v>
      </c>
    </row>
    <row r="4748" spans="44:44">
      <c r="AR4748" s="51" t="s">
        <v>15639</v>
      </c>
    </row>
    <row r="4749" spans="44:44">
      <c r="AR4749" s="53" t="s">
        <v>15640</v>
      </c>
    </row>
    <row r="4750" spans="44:44">
      <c r="AR4750" s="51" t="s">
        <v>15641</v>
      </c>
    </row>
    <row r="4751" spans="44:44">
      <c r="AR4751" s="53" t="s">
        <v>15642</v>
      </c>
    </row>
    <row r="4752" spans="44:44">
      <c r="AR4752" s="51" t="s">
        <v>15643</v>
      </c>
    </row>
    <row r="4753" spans="44:44">
      <c r="AR4753" s="53" t="s">
        <v>15644</v>
      </c>
    </row>
    <row r="4754" spans="44:44">
      <c r="AR4754" s="51" t="s">
        <v>15645</v>
      </c>
    </row>
    <row r="4755" spans="44:44">
      <c r="AR4755" s="53" t="s">
        <v>15646</v>
      </c>
    </row>
    <row r="4756" spans="44:44">
      <c r="AR4756" s="51" t="s">
        <v>15647</v>
      </c>
    </row>
    <row r="4757" spans="44:44">
      <c r="AR4757" s="53" t="s">
        <v>15648</v>
      </c>
    </row>
    <row r="4758" spans="44:44">
      <c r="AR4758" s="51" t="s">
        <v>15649</v>
      </c>
    </row>
    <row r="4759" spans="44:44">
      <c r="AR4759" s="53" t="s">
        <v>15650</v>
      </c>
    </row>
    <row r="4760" spans="44:44">
      <c r="AR4760" s="51" t="s">
        <v>15651</v>
      </c>
    </row>
    <row r="4761" spans="44:44">
      <c r="AR4761" s="53" t="s">
        <v>15652</v>
      </c>
    </row>
    <row r="4762" spans="44:44">
      <c r="AR4762" s="51" t="s">
        <v>15653</v>
      </c>
    </row>
    <row r="4763" spans="44:44">
      <c r="AR4763" s="53" t="s">
        <v>15654</v>
      </c>
    </row>
    <row r="4764" spans="44:44">
      <c r="AR4764" s="51" t="s">
        <v>15655</v>
      </c>
    </row>
    <row r="4765" spans="44:44">
      <c r="AR4765" s="53" t="s">
        <v>15656</v>
      </c>
    </row>
    <row r="4766" spans="44:44">
      <c r="AR4766" s="51" t="s">
        <v>15657</v>
      </c>
    </row>
    <row r="4767" spans="44:44">
      <c r="AR4767" s="53" t="s">
        <v>15658</v>
      </c>
    </row>
    <row r="4768" spans="44:44">
      <c r="AR4768" s="51" t="s">
        <v>15659</v>
      </c>
    </row>
    <row r="4769" spans="44:44">
      <c r="AR4769" s="53" t="s">
        <v>15660</v>
      </c>
    </row>
    <row r="4770" spans="44:44">
      <c r="AR4770" s="51" t="s">
        <v>15661</v>
      </c>
    </row>
    <row r="4771" spans="44:44">
      <c r="AR4771" s="53" t="s">
        <v>15662</v>
      </c>
    </row>
    <row r="4772" spans="44:44">
      <c r="AR4772" s="51" t="s">
        <v>15663</v>
      </c>
    </row>
    <row r="4773" spans="44:44">
      <c r="AR4773" s="53" t="s">
        <v>15664</v>
      </c>
    </row>
    <row r="4774" spans="44:44">
      <c r="AR4774" s="51" t="s">
        <v>15665</v>
      </c>
    </row>
    <row r="4775" spans="44:44">
      <c r="AR4775" s="53" t="s">
        <v>15666</v>
      </c>
    </row>
    <row r="4776" spans="44:44">
      <c r="AR4776" s="51" t="s">
        <v>15666</v>
      </c>
    </row>
    <row r="4777" spans="44:44">
      <c r="AR4777" s="53" t="s">
        <v>15667</v>
      </c>
    </row>
    <row r="4778" spans="44:44">
      <c r="AR4778" s="51" t="s">
        <v>15668</v>
      </c>
    </row>
    <row r="4779" spans="44:44">
      <c r="AR4779" s="53" t="s">
        <v>15669</v>
      </c>
    </row>
    <row r="4780" spans="44:44">
      <c r="AR4780" s="51" t="s">
        <v>15670</v>
      </c>
    </row>
    <row r="4781" spans="44:44">
      <c r="AR4781" s="53" t="s">
        <v>15671</v>
      </c>
    </row>
    <row r="4782" spans="44:44">
      <c r="AR4782" s="51" t="s">
        <v>15672</v>
      </c>
    </row>
    <row r="4783" spans="44:44">
      <c r="AR4783" s="53" t="s">
        <v>15673</v>
      </c>
    </row>
    <row r="4784" spans="44:44">
      <c r="AR4784" s="51" t="s">
        <v>15674</v>
      </c>
    </row>
    <row r="4785" spans="44:44">
      <c r="AR4785" s="53" t="s">
        <v>15675</v>
      </c>
    </row>
    <row r="4786" spans="44:44">
      <c r="AR4786" s="51" t="s">
        <v>15676</v>
      </c>
    </row>
    <row r="4787" spans="44:44">
      <c r="AR4787" s="53" t="s">
        <v>15677</v>
      </c>
    </row>
    <row r="4788" spans="44:44">
      <c r="AR4788" s="51" t="s">
        <v>15678</v>
      </c>
    </row>
    <row r="4789" spans="44:44">
      <c r="AR4789" s="53" t="s">
        <v>15679</v>
      </c>
    </row>
    <row r="4790" spans="44:44">
      <c r="AR4790" s="51" t="s">
        <v>15680</v>
      </c>
    </row>
    <row r="4791" spans="44:44">
      <c r="AR4791" s="53" t="s">
        <v>15681</v>
      </c>
    </row>
    <row r="4792" spans="44:44">
      <c r="AR4792" s="51" t="s">
        <v>15682</v>
      </c>
    </row>
    <row r="4793" spans="44:44">
      <c r="AR4793" s="53" t="s">
        <v>15683</v>
      </c>
    </row>
    <row r="4794" spans="44:44">
      <c r="AR4794" s="51" t="s">
        <v>15684</v>
      </c>
    </row>
    <row r="4795" spans="44:44">
      <c r="AR4795" s="53" t="s">
        <v>15685</v>
      </c>
    </row>
    <row r="4796" spans="44:44">
      <c r="AR4796" s="51" t="s">
        <v>15686</v>
      </c>
    </row>
    <row r="4797" spans="44:44">
      <c r="AR4797" s="53" t="s">
        <v>15687</v>
      </c>
    </row>
    <row r="4798" spans="44:44">
      <c r="AR4798" s="51" t="s">
        <v>15688</v>
      </c>
    </row>
    <row r="4799" spans="44:44">
      <c r="AR4799" s="53" t="s">
        <v>15689</v>
      </c>
    </row>
    <row r="4800" spans="44:44">
      <c r="AR4800" s="51" t="s">
        <v>15690</v>
      </c>
    </row>
    <row r="4801" spans="44:44">
      <c r="AR4801" s="53" t="s">
        <v>15691</v>
      </c>
    </row>
    <row r="4802" spans="44:44">
      <c r="AR4802" s="51" t="s">
        <v>15692</v>
      </c>
    </row>
    <row r="4803" spans="44:44">
      <c r="AR4803" s="53" t="s">
        <v>15693</v>
      </c>
    </row>
    <row r="4804" spans="44:44">
      <c r="AR4804" s="51" t="s">
        <v>15694</v>
      </c>
    </row>
    <row r="4805" spans="44:44">
      <c r="AR4805" s="53" t="s">
        <v>15695</v>
      </c>
    </row>
    <row r="4806" spans="44:44">
      <c r="AR4806" s="51" t="s">
        <v>15696</v>
      </c>
    </row>
    <row r="4807" spans="44:44">
      <c r="AR4807" s="53" t="s">
        <v>15697</v>
      </c>
    </row>
    <row r="4808" spans="44:44">
      <c r="AR4808" s="51" t="s">
        <v>15698</v>
      </c>
    </row>
    <row r="4809" spans="44:44">
      <c r="AR4809" s="53" t="s">
        <v>15699</v>
      </c>
    </row>
    <row r="4810" spans="44:44">
      <c r="AR4810" s="51" t="s">
        <v>15700</v>
      </c>
    </row>
    <row r="4811" spans="44:44">
      <c r="AR4811" s="53" t="s">
        <v>15701</v>
      </c>
    </row>
    <row r="4812" spans="44:44">
      <c r="AR4812" s="51" t="s">
        <v>15702</v>
      </c>
    </row>
    <row r="4813" spans="44:44">
      <c r="AR4813" s="53" t="s">
        <v>15703</v>
      </c>
    </row>
    <row r="4814" spans="44:44">
      <c r="AR4814" s="51" t="s">
        <v>15704</v>
      </c>
    </row>
    <row r="4815" spans="44:44">
      <c r="AR4815" s="53" t="s">
        <v>15705</v>
      </c>
    </row>
    <row r="4816" spans="44:44">
      <c r="AR4816" s="51" t="s">
        <v>15706</v>
      </c>
    </row>
    <row r="4817" spans="44:44">
      <c r="AR4817" s="53" t="s">
        <v>15707</v>
      </c>
    </row>
    <row r="4818" spans="44:44">
      <c r="AR4818" s="51" t="s">
        <v>15708</v>
      </c>
    </row>
    <row r="4819" spans="44:44">
      <c r="AR4819" s="53" t="s">
        <v>15709</v>
      </c>
    </row>
    <row r="4820" spans="44:44">
      <c r="AR4820" s="51" t="s">
        <v>15710</v>
      </c>
    </row>
    <row r="4821" spans="44:44">
      <c r="AR4821" s="53" t="s">
        <v>15711</v>
      </c>
    </row>
    <row r="4822" spans="44:44">
      <c r="AR4822" s="51" t="s">
        <v>15712</v>
      </c>
    </row>
    <row r="4823" spans="44:44">
      <c r="AR4823" s="53" t="s">
        <v>15713</v>
      </c>
    </row>
    <row r="4824" spans="44:44">
      <c r="AR4824" s="51" t="s">
        <v>15714</v>
      </c>
    </row>
    <row r="4825" spans="44:44">
      <c r="AR4825" s="53" t="s">
        <v>15715</v>
      </c>
    </row>
    <row r="4826" spans="44:44">
      <c r="AR4826" s="51" t="s">
        <v>15716</v>
      </c>
    </row>
    <row r="4827" spans="44:44">
      <c r="AR4827" s="53" t="s">
        <v>15717</v>
      </c>
    </row>
    <row r="4828" spans="44:44">
      <c r="AR4828" s="51" t="s">
        <v>15718</v>
      </c>
    </row>
    <row r="4829" spans="44:44">
      <c r="AR4829" s="53" t="s">
        <v>15718</v>
      </c>
    </row>
    <row r="4830" spans="44:44">
      <c r="AR4830" s="51" t="s">
        <v>15719</v>
      </c>
    </row>
    <row r="4831" spans="44:44">
      <c r="AR4831" s="53" t="s">
        <v>15720</v>
      </c>
    </row>
    <row r="4832" spans="44:44">
      <c r="AR4832" s="51" t="s">
        <v>15721</v>
      </c>
    </row>
    <row r="4833" spans="44:44">
      <c r="AR4833" s="53" t="s">
        <v>15722</v>
      </c>
    </row>
    <row r="4834" spans="44:44">
      <c r="AR4834" s="51" t="s">
        <v>15723</v>
      </c>
    </row>
    <row r="4835" spans="44:44">
      <c r="AR4835" s="53" t="s">
        <v>15724</v>
      </c>
    </row>
    <row r="4836" spans="44:44">
      <c r="AR4836" s="51" t="s">
        <v>15725</v>
      </c>
    </row>
    <row r="4837" spans="44:44">
      <c r="AR4837" s="53" t="s">
        <v>15726</v>
      </c>
    </row>
    <row r="4838" spans="44:44">
      <c r="AR4838" s="51" t="s">
        <v>15727</v>
      </c>
    </row>
    <row r="4839" spans="44:44">
      <c r="AR4839" s="53" t="s">
        <v>15728</v>
      </c>
    </row>
    <row r="4840" spans="44:44">
      <c r="AR4840" s="51" t="s">
        <v>15729</v>
      </c>
    </row>
    <row r="4841" spans="44:44">
      <c r="AR4841" s="53" t="s">
        <v>15730</v>
      </c>
    </row>
    <row r="4842" spans="44:44">
      <c r="AR4842" s="51" t="s">
        <v>15731</v>
      </c>
    </row>
    <row r="4843" spans="44:44">
      <c r="AR4843" s="53" t="s">
        <v>15732</v>
      </c>
    </row>
    <row r="4844" spans="44:44">
      <c r="AR4844" s="51" t="s">
        <v>15733</v>
      </c>
    </row>
    <row r="4845" spans="44:44">
      <c r="AR4845" s="53" t="s">
        <v>15734</v>
      </c>
    </row>
    <row r="4846" spans="44:44">
      <c r="AR4846" s="51" t="s">
        <v>15735</v>
      </c>
    </row>
    <row r="4847" spans="44:44">
      <c r="AR4847" s="53" t="s">
        <v>15736</v>
      </c>
    </row>
    <row r="4848" spans="44:44">
      <c r="AR4848" s="51" t="s">
        <v>15737</v>
      </c>
    </row>
    <row r="4849" spans="44:44">
      <c r="AR4849" s="53" t="s">
        <v>15738</v>
      </c>
    </row>
    <row r="4850" spans="44:44">
      <c r="AR4850" s="51" t="s">
        <v>15739</v>
      </c>
    </row>
    <row r="4851" spans="44:44">
      <c r="AR4851" s="53" t="s">
        <v>15740</v>
      </c>
    </row>
    <row r="4852" spans="44:44">
      <c r="AR4852" s="51" t="s">
        <v>15741</v>
      </c>
    </row>
    <row r="4853" spans="44:44">
      <c r="AR4853" s="53" t="s">
        <v>15742</v>
      </c>
    </row>
    <row r="4854" spans="44:44">
      <c r="AR4854" s="51" t="s">
        <v>15743</v>
      </c>
    </row>
    <row r="4855" spans="44:44">
      <c r="AR4855" s="53" t="s">
        <v>15744</v>
      </c>
    </row>
    <row r="4856" spans="44:44">
      <c r="AR4856" s="51" t="s">
        <v>15745</v>
      </c>
    </row>
    <row r="4857" spans="44:44">
      <c r="AR4857" s="53" t="s">
        <v>15746</v>
      </c>
    </row>
    <row r="4858" spans="44:44">
      <c r="AR4858" s="51" t="s">
        <v>15747</v>
      </c>
    </row>
    <row r="4859" spans="44:44">
      <c r="AR4859" s="53" t="s">
        <v>15748</v>
      </c>
    </row>
    <row r="4860" spans="44:44">
      <c r="AR4860" s="51" t="s">
        <v>15749</v>
      </c>
    </row>
    <row r="4861" spans="44:44">
      <c r="AR4861" s="53" t="s">
        <v>15750</v>
      </c>
    </row>
    <row r="4862" spans="44:44">
      <c r="AR4862" s="51" t="s">
        <v>15750</v>
      </c>
    </row>
    <row r="4863" spans="44:44">
      <c r="AR4863" s="53" t="s">
        <v>15751</v>
      </c>
    </row>
    <row r="4864" spans="44:44">
      <c r="AR4864" s="51" t="s">
        <v>15752</v>
      </c>
    </row>
    <row r="4865" spans="44:44">
      <c r="AR4865" s="53" t="s">
        <v>15753</v>
      </c>
    </row>
    <row r="4866" spans="44:44">
      <c r="AR4866" s="51" t="s">
        <v>15754</v>
      </c>
    </row>
    <row r="4867" spans="44:44">
      <c r="AR4867" s="53" t="s">
        <v>15755</v>
      </c>
    </row>
    <row r="4868" spans="44:44">
      <c r="AR4868" s="51" t="s">
        <v>15756</v>
      </c>
    </row>
    <row r="4869" spans="44:44">
      <c r="AR4869" s="53" t="s">
        <v>15757</v>
      </c>
    </row>
    <row r="4870" spans="44:44">
      <c r="AR4870" s="51" t="s">
        <v>15758</v>
      </c>
    </row>
    <row r="4871" spans="44:44">
      <c r="AR4871" s="53" t="s">
        <v>15759</v>
      </c>
    </row>
    <row r="4872" spans="44:44">
      <c r="AR4872" s="51" t="s">
        <v>15760</v>
      </c>
    </row>
    <row r="4873" spans="44:44">
      <c r="AR4873" s="53" t="s">
        <v>15761</v>
      </c>
    </row>
    <row r="4874" spans="44:44">
      <c r="AR4874" s="51" t="s">
        <v>15762</v>
      </c>
    </row>
    <row r="4875" spans="44:44">
      <c r="AR4875" s="53" t="s">
        <v>15763</v>
      </c>
    </row>
    <row r="4876" spans="44:44">
      <c r="AR4876" s="51" t="s">
        <v>15764</v>
      </c>
    </row>
    <row r="4877" spans="44:44">
      <c r="AR4877" s="53" t="s">
        <v>15765</v>
      </c>
    </row>
    <row r="4878" spans="44:44">
      <c r="AR4878" s="51" t="s">
        <v>15766</v>
      </c>
    </row>
    <row r="4879" spans="44:44">
      <c r="AR4879" s="53" t="s">
        <v>15767</v>
      </c>
    </row>
    <row r="4880" spans="44:44">
      <c r="AR4880" s="51" t="s">
        <v>15768</v>
      </c>
    </row>
    <row r="4881" spans="44:44">
      <c r="AR4881" s="53" t="s">
        <v>15769</v>
      </c>
    </row>
    <row r="4882" spans="44:44">
      <c r="AR4882" s="51" t="s">
        <v>15770</v>
      </c>
    </row>
    <row r="4883" spans="44:44">
      <c r="AR4883" s="53" t="s">
        <v>15771</v>
      </c>
    </row>
    <row r="4884" spans="44:44">
      <c r="AR4884" s="51" t="s">
        <v>15772</v>
      </c>
    </row>
    <row r="4885" spans="44:44">
      <c r="AR4885" s="53" t="s">
        <v>15773</v>
      </c>
    </row>
    <row r="4886" spans="44:44">
      <c r="AR4886" s="51" t="s">
        <v>15774</v>
      </c>
    </row>
    <row r="4887" spans="44:44">
      <c r="AR4887" s="53" t="s">
        <v>15775</v>
      </c>
    </row>
    <row r="4888" spans="44:44">
      <c r="AR4888" s="51" t="s">
        <v>15776</v>
      </c>
    </row>
    <row r="4889" spans="44:44">
      <c r="AR4889" s="53" t="s">
        <v>15777</v>
      </c>
    </row>
    <row r="4890" spans="44:44">
      <c r="AR4890" s="51" t="s">
        <v>15778</v>
      </c>
    </row>
    <row r="4891" spans="44:44">
      <c r="AR4891" s="53" t="s">
        <v>15778</v>
      </c>
    </row>
    <row r="4892" spans="44:44">
      <c r="AR4892" s="51" t="s">
        <v>15779</v>
      </c>
    </row>
    <row r="4893" spans="44:44">
      <c r="AR4893" s="53" t="s">
        <v>15780</v>
      </c>
    </row>
    <row r="4894" spans="44:44">
      <c r="AR4894" s="51" t="s">
        <v>15781</v>
      </c>
    </row>
    <row r="4895" spans="44:44">
      <c r="AR4895" s="53" t="s">
        <v>15782</v>
      </c>
    </row>
    <row r="4896" spans="44:44">
      <c r="AR4896" s="51" t="s">
        <v>15783</v>
      </c>
    </row>
    <row r="4897" spans="44:44">
      <c r="AR4897" s="53" t="s">
        <v>15784</v>
      </c>
    </row>
    <row r="4898" spans="44:44">
      <c r="AR4898" s="51" t="s">
        <v>15785</v>
      </c>
    </row>
    <row r="4899" spans="44:44">
      <c r="AR4899" s="53" t="s">
        <v>15786</v>
      </c>
    </row>
    <row r="4900" spans="44:44">
      <c r="AR4900" s="51" t="s">
        <v>15787</v>
      </c>
    </row>
    <row r="4901" spans="44:44">
      <c r="AR4901" s="53" t="s">
        <v>15788</v>
      </c>
    </row>
    <row r="4902" spans="44:44">
      <c r="AR4902" s="51" t="s">
        <v>15789</v>
      </c>
    </row>
    <row r="4903" spans="44:44">
      <c r="AR4903" s="53" t="s">
        <v>15790</v>
      </c>
    </row>
    <row r="4904" spans="44:44">
      <c r="AR4904" s="51" t="s">
        <v>15791</v>
      </c>
    </row>
    <row r="4905" spans="44:44">
      <c r="AR4905" s="53" t="s">
        <v>15792</v>
      </c>
    </row>
    <row r="4906" spans="44:44">
      <c r="AR4906" s="51" t="s">
        <v>15793</v>
      </c>
    </row>
    <row r="4907" spans="44:44">
      <c r="AR4907" s="53" t="s">
        <v>15794</v>
      </c>
    </row>
    <row r="4908" spans="44:44">
      <c r="AR4908" s="51" t="s">
        <v>15795</v>
      </c>
    </row>
    <row r="4909" spans="44:44">
      <c r="AR4909" s="53" t="s">
        <v>15796</v>
      </c>
    </row>
    <row r="4910" spans="44:44">
      <c r="AR4910" s="51" t="s">
        <v>15797</v>
      </c>
    </row>
    <row r="4911" spans="44:44">
      <c r="AR4911" s="53" t="s">
        <v>15798</v>
      </c>
    </row>
    <row r="4912" spans="44:44">
      <c r="AR4912" s="51" t="s">
        <v>15798</v>
      </c>
    </row>
    <row r="4913" spans="44:44">
      <c r="AR4913" s="53" t="s">
        <v>15799</v>
      </c>
    </row>
    <row r="4914" spans="44:44">
      <c r="AR4914" s="51" t="s">
        <v>15800</v>
      </c>
    </row>
    <row r="4915" spans="44:44">
      <c r="AR4915" s="53" t="s">
        <v>15801</v>
      </c>
    </row>
    <row r="4916" spans="44:44">
      <c r="AR4916" s="51" t="s">
        <v>15802</v>
      </c>
    </row>
    <row r="4917" spans="44:44">
      <c r="AR4917" s="53" t="s">
        <v>15802</v>
      </c>
    </row>
    <row r="4918" spans="44:44">
      <c r="AR4918" s="51" t="s">
        <v>15803</v>
      </c>
    </row>
    <row r="4919" spans="44:44">
      <c r="AR4919" s="53" t="s">
        <v>15804</v>
      </c>
    </row>
    <row r="4920" spans="44:44">
      <c r="AR4920" s="51" t="s">
        <v>15805</v>
      </c>
    </row>
    <row r="4921" spans="44:44">
      <c r="AR4921" s="53" t="s">
        <v>15806</v>
      </c>
    </row>
    <row r="4922" spans="44:44">
      <c r="AR4922" s="51" t="s">
        <v>15807</v>
      </c>
    </row>
    <row r="4923" spans="44:44">
      <c r="AR4923" s="53" t="s">
        <v>15808</v>
      </c>
    </row>
    <row r="4924" spans="44:44">
      <c r="AR4924" s="51" t="s">
        <v>15808</v>
      </c>
    </row>
    <row r="4925" spans="44:44">
      <c r="AR4925" s="53" t="s">
        <v>15809</v>
      </c>
    </row>
    <row r="4926" spans="44:44">
      <c r="AR4926" s="51" t="s">
        <v>15810</v>
      </c>
    </row>
    <row r="4927" spans="44:44">
      <c r="AR4927" s="53" t="s">
        <v>15811</v>
      </c>
    </row>
    <row r="4928" spans="44:44">
      <c r="AR4928" s="51" t="s">
        <v>15811</v>
      </c>
    </row>
    <row r="4929" spans="44:44">
      <c r="AR4929" s="53" t="s">
        <v>15812</v>
      </c>
    </row>
    <row r="4930" spans="44:44">
      <c r="AR4930" s="51" t="s">
        <v>15813</v>
      </c>
    </row>
    <row r="4931" spans="44:44">
      <c r="AR4931" s="53" t="s">
        <v>15814</v>
      </c>
    </row>
    <row r="4932" spans="44:44">
      <c r="AR4932" s="51" t="s">
        <v>15815</v>
      </c>
    </row>
    <row r="4933" spans="44:44">
      <c r="AR4933" s="53" t="s">
        <v>15816</v>
      </c>
    </row>
    <row r="4934" spans="44:44">
      <c r="AR4934" s="51" t="s">
        <v>15817</v>
      </c>
    </row>
    <row r="4935" spans="44:44">
      <c r="AR4935" s="53" t="s">
        <v>15817</v>
      </c>
    </row>
    <row r="4936" spans="44:44">
      <c r="AR4936" s="51" t="s">
        <v>15818</v>
      </c>
    </row>
    <row r="4937" spans="44:44">
      <c r="AR4937" s="53" t="s">
        <v>15819</v>
      </c>
    </row>
    <row r="4938" spans="44:44">
      <c r="AR4938" s="51" t="s">
        <v>15820</v>
      </c>
    </row>
    <row r="4939" spans="44:44">
      <c r="AR4939" s="53" t="s">
        <v>15821</v>
      </c>
    </row>
    <row r="4940" spans="44:44">
      <c r="AR4940" s="51" t="s">
        <v>15821</v>
      </c>
    </row>
    <row r="4941" spans="44:44">
      <c r="AR4941" s="53" t="s">
        <v>15822</v>
      </c>
    </row>
    <row r="4942" spans="44:44">
      <c r="AR4942" s="51" t="s">
        <v>15823</v>
      </c>
    </row>
    <row r="4943" spans="44:44">
      <c r="AR4943" s="53" t="s">
        <v>15824</v>
      </c>
    </row>
    <row r="4944" spans="44:44">
      <c r="AR4944" s="51" t="s">
        <v>15825</v>
      </c>
    </row>
    <row r="4945" spans="44:44">
      <c r="AR4945" s="53" t="s">
        <v>15826</v>
      </c>
    </row>
    <row r="4946" spans="44:44">
      <c r="AR4946" s="51" t="s">
        <v>15827</v>
      </c>
    </row>
    <row r="4947" spans="44:44">
      <c r="AR4947" s="53" t="s">
        <v>15828</v>
      </c>
    </row>
    <row r="4948" spans="44:44">
      <c r="AR4948" s="51" t="s">
        <v>15829</v>
      </c>
    </row>
    <row r="4949" spans="44:44">
      <c r="AR4949" s="53" t="s">
        <v>15830</v>
      </c>
    </row>
    <row r="4950" spans="44:44">
      <c r="AR4950" s="51" t="s">
        <v>15831</v>
      </c>
    </row>
    <row r="4951" spans="44:44">
      <c r="AR4951" s="53" t="s">
        <v>15832</v>
      </c>
    </row>
    <row r="4952" spans="44:44">
      <c r="AR4952" s="51" t="s">
        <v>15833</v>
      </c>
    </row>
    <row r="4953" spans="44:44">
      <c r="AR4953" s="53" t="s">
        <v>15834</v>
      </c>
    </row>
    <row r="4954" spans="44:44">
      <c r="AR4954" s="51" t="s">
        <v>15835</v>
      </c>
    </row>
    <row r="4955" spans="44:44">
      <c r="AR4955" s="53" t="s">
        <v>15836</v>
      </c>
    </row>
    <row r="4956" spans="44:44">
      <c r="AR4956" s="51" t="s">
        <v>15837</v>
      </c>
    </row>
    <row r="4957" spans="44:44">
      <c r="AR4957" s="53" t="s">
        <v>15838</v>
      </c>
    </row>
    <row r="4958" spans="44:44">
      <c r="AR4958" s="51" t="s">
        <v>15839</v>
      </c>
    </row>
    <row r="4959" spans="44:44">
      <c r="AR4959" s="53" t="s">
        <v>15840</v>
      </c>
    </row>
    <row r="4960" spans="44:44">
      <c r="AR4960" s="51" t="s">
        <v>15841</v>
      </c>
    </row>
    <row r="4961" spans="44:44">
      <c r="AR4961" s="53" t="s">
        <v>15842</v>
      </c>
    </row>
    <row r="4962" spans="44:44">
      <c r="AR4962" s="51" t="s">
        <v>15843</v>
      </c>
    </row>
    <row r="4963" spans="44:44">
      <c r="AR4963" s="53" t="s">
        <v>15844</v>
      </c>
    </row>
    <row r="4964" spans="44:44">
      <c r="AR4964" s="51" t="s">
        <v>6834</v>
      </c>
    </row>
    <row r="4965" spans="44:44">
      <c r="AR4965" s="53" t="s">
        <v>15845</v>
      </c>
    </row>
    <row r="4966" spans="44:44">
      <c r="AR4966" s="51" t="s">
        <v>15846</v>
      </c>
    </row>
    <row r="4967" spans="44:44">
      <c r="AR4967" s="53" t="s">
        <v>15847</v>
      </c>
    </row>
    <row r="4968" spans="44:44">
      <c r="AR4968" s="51" t="s">
        <v>15848</v>
      </c>
    </row>
    <row r="4969" spans="44:44">
      <c r="AR4969" s="53" t="s">
        <v>15849</v>
      </c>
    </row>
    <row r="4970" spans="44:44">
      <c r="AR4970" s="51" t="s">
        <v>15850</v>
      </c>
    </row>
    <row r="4971" spans="44:44">
      <c r="AR4971" s="53" t="s">
        <v>15851</v>
      </c>
    </row>
    <row r="4972" spans="44:44">
      <c r="AR4972" s="51" t="s">
        <v>15852</v>
      </c>
    </row>
    <row r="4973" spans="44:44">
      <c r="AR4973" s="53" t="s">
        <v>15853</v>
      </c>
    </row>
    <row r="4974" spans="44:44">
      <c r="AR4974" s="51" t="s">
        <v>15854</v>
      </c>
    </row>
    <row r="4975" spans="44:44">
      <c r="AR4975" s="53" t="s">
        <v>15855</v>
      </c>
    </row>
    <row r="4976" spans="44:44">
      <c r="AR4976" s="51" t="s">
        <v>15856</v>
      </c>
    </row>
    <row r="4977" spans="44:44">
      <c r="AR4977" s="53" t="s">
        <v>15857</v>
      </c>
    </row>
    <row r="4978" spans="44:44">
      <c r="AR4978" s="51" t="s">
        <v>15858</v>
      </c>
    </row>
    <row r="4979" spans="44:44">
      <c r="AR4979" s="53" t="s">
        <v>15859</v>
      </c>
    </row>
    <row r="4980" spans="44:44">
      <c r="AR4980" s="51" t="s">
        <v>15860</v>
      </c>
    </row>
    <row r="4981" spans="44:44">
      <c r="AR4981" s="53" t="s">
        <v>15861</v>
      </c>
    </row>
    <row r="4982" spans="44:44">
      <c r="AR4982" s="51" t="s">
        <v>15862</v>
      </c>
    </row>
    <row r="4983" spans="44:44">
      <c r="AR4983" s="53" t="s">
        <v>15863</v>
      </c>
    </row>
    <row r="4984" spans="44:44">
      <c r="AR4984" s="51" t="s">
        <v>15864</v>
      </c>
    </row>
    <row r="4985" spans="44:44">
      <c r="AR4985" s="53" t="s">
        <v>15865</v>
      </c>
    </row>
    <row r="4986" spans="44:44">
      <c r="AR4986" s="51" t="s">
        <v>15866</v>
      </c>
    </row>
    <row r="4987" spans="44:44">
      <c r="AR4987" s="53" t="s">
        <v>15867</v>
      </c>
    </row>
    <row r="4988" spans="44:44">
      <c r="AR4988" s="51" t="s">
        <v>15868</v>
      </c>
    </row>
    <row r="4989" spans="44:44">
      <c r="AR4989" s="53" t="s">
        <v>15869</v>
      </c>
    </row>
    <row r="4990" spans="44:44">
      <c r="AR4990" s="51" t="s">
        <v>15870</v>
      </c>
    </row>
    <row r="4991" spans="44:44">
      <c r="AR4991" s="53" t="s">
        <v>15871</v>
      </c>
    </row>
    <row r="4992" spans="44:44">
      <c r="AR4992" s="51" t="s">
        <v>15872</v>
      </c>
    </row>
    <row r="4993" spans="44:44">
      <c r="AR4993" s="53" t="s">
        <v>15873</v>
      </c>
    </row>
    <row r="4994" spans="44:44">
      <c r="AR4994" s="51" t="s">
        <v>15874</v>
      </c>
    </row>
    <row r="4995" spans="44:44">
      <c r="AR4995" s="53" t="s">
        <v>15875</v>
      </c>
    </row>
    <row r="4996" spans="44:44">
      <c r="AR4996" s="51" t="s">
        <v>15876</v>
      </c>
    </row>
    <row r="4997" spans="44:44">
      <c r="AR4997" s="53" t="s">
        <v>15877</v>
      </c>
    </row>
    <row r="4998" spans="44:44">
      <c r="AR4998" s="51" t="s">
        <v>15878</v>
      </c>
    </row>
    <row r="4999" spans="44:44">
      <c r="AR4999" s="53" t="s">
        <v>15879</v>
      </c>
    </row>
    <row r="5000" spans="44:44">
      <c r="AR5000" s="51" t="s">
        <v>15880</v>
      </c>
    </row>
    <row r="5001" spans="44:44">
      <c r="AR5001" s="53" t="s">
        <v>15881</v>
      </c>
    </row>
    <row r="5002" spans="44:44">
      <c r="AR5002" s="51" t="s">
        <v>15882</v>
      </c>
    </row>
    <row r="5003" spans="44:44">
      <c r="AR5003" s="53" t="s">
        <v>15883</v>
      </c>
    </row>
    <row r="5004" spans="44:44">
      <c r="AR5004" s="51" t="s">
        <v>15884</v>
      </c>
    </row>
    <row r="5005" spans="44:44">
      <c r="AR5005" s="53" t="s">
        <v>15885</v>
      </c>
    </row>
    <row r="5006" spans="44:44">
      <c r="AR5006" s="51" t="s">
        <v>15886</v>
      </c>
    </row>
    <row r="5007" spans="44:44">
      <c r="AR5007" s="53" t="s">
        <v>15887</v>
      </c>
    </row>
    <row r="5008" spans="44:44">
      <c r="AR5008" s="51" t="s">
        <v>15888</v>
      </c>
    </row>
    <row r="5009" spans="44:44">
      <c r="AR5009" s="53" t="s">
        <v>15889</v>
      </c>
    </row>
    <row r="5010" spans="44:44">
      <c r="AR5010" s="51" t="s">
        <v>15890</v>
      </c>
    </row>
    <row r="5011" spans="44:44">
      <c r="AR5011" s="53" t="s">
        <v>15891</v>
      </c>
    </row>
    <row r="5012" spans="44:44">
      <c r="AR5012" s="51" t="s">
        <v>15892</v>
      </c>
    </row>
    <row r="5013" spans="44:44">
      <c r="AR5013" s="53" t="s">
        <v>15893</v>
      </c>
    </row>
    <row r="5014" spans="44:44">
      <c r="AR5014" s="51" t="s">
        <v>15894</v>
      </c>
    </row>
    <row r="5015" spans="44:44">
      <c r="AR5015" s="53" t="s">
        <v>15895</v>
      </c>
    </row>
    <row r="5016" spans="44:44">
      <c r="AR5016" s="51" t="s">
        <v>15896</v>
      </c>
    </row>
    <row r="5017" spans="44:44">
      <c r="AR5017" s="53" t="s">
        <v>15897</v>
      </c>
    </row>
    <row r="5018" spans="44:44">
      <c r="AR5018" s="51" t="s">
        <v>15898</v>
      </c>
    </row>
    <row r="5019" spans="44:44">
      <c r="AR5019" s="53" t="s">
        <v>15899</v>
      </c>
    </row>
    <row r="5020" spans="44:44">
      <c r="AR5020" s="51" t="s">
        <v>15900</v>
      </c>
    </row>
    <row r="5021" spans="44:44">
      <c r="AR5021" s="53" t="s">
        <v>15901</v>
      </c>
    </row>
    <row r="5022" spans="44:44">
      <c r="AR5022" s="51" t="s">
        <v>15902</v>
      </c>
    </row>
    <row r="5023" spans="44:44">
      <c r="AR5023" s="53" t="s">
        <v>15903</v>
      </c>
    </row>
    <row r="5024" spans="44:44">
      <c r="AR5024" s="51" t="s">
        <v>15904</v>
      </c>
    </row>
    <row r="5025" spans="44:44">
      <c r="AR5025" s="53" t="s">
        <v>15905</v>
      </c>
    </row>
    <row r="5026" spans="44:44">
      <c r="AR5026" s="51" t="s">
        <v>15906</v>
      </c>
    </row>
    <row r="5027" spans="44:44">
      <c r="AR5027" s="53" t="s">
        <v>15906</v>
      </c>
    </row>
    <row r="5028" spans="44:44">
      <c r="AR5028" s="51" t="s">
        <v>15907</v>
      </c>
    </row>
    <row r="5029" spans="44:44">
      <c r="AR5029" s="53" t="s">
        <v>15908</v>
      </c>
    </row>
    <row r="5030" spans="44:44">
      <c r="AR5030" s="51" t="s">
        <v>15909</v>
      </c>
    </row>
    <row r="5031" spans="44:44">
      <c r="AR5031" s="53" t="s">
        <v>15910</v>
      </c>
    </row>
    <row r="5032" spans="44:44">
      <c r="AR5032" s="51" t="s">
        <v>15911</v>
      </c>
    </row>
    <row r="5033" spans="44:44">
      <c r="AR5033" s="53" t="s">
        <v>15912</v>
      </c>
    </row>
    <row r="5034" spans="44:44">
      <c r="AR5034" s="51" t="s">
        <v>15913</v>
      </c>
    </row>
    <row r="5035" spans="44:44">
      <c r="AR5035" s="53" t="s">
        <v>15914</v>
      </c>
    </row>
    <row r="5036" spans="44:44">
      <c r="AR5036" s="51" t="s">
        <v>15915</v>
      </c>
    </row>
    <row r="5037" spans="44:44">
      <c r="AR5037" s="53" t="s">
        <v>15916</v>
      </c>
    </row>
    <row r="5038" spans="44:44">
      <c r="AR5038" s="51" t="s">
        <v>15916</v>
      </c>
    </row>
    <row r="5039" spans="44:44">
      <c r="AR5039" s="53" t="s">
        <v>15917</v>
      </c>
    </row>
    <row r="5040" spans="44:44">
      <c r="AR5040" s="51" t="s">
        <v>15918</v>
      </c>
    </row>
    <row r="5041" spans="44:44">
      <c r="AR5041" s="53" t="s">
        <v>15919</v>
      </c>
    </row>
    <row r="5042" spans="44:44">
      <c r="AR5042" s="51" t="s">
        <v>15920</v>
      </c>
    </row>
    <row r="5043" spans="44:44">
      <c r="AR5043" s="53" t="s">
        <v>15921</v>
      </c>
    </row>
    <row r="5044" spans="44:44">
      <c r="AR5044" s="51" t="s">
        <v>15922</v>
      </c>
    </row>
    <row r="5045" spans="44:44">
      <c r="AR5045" s="53" t="s">
        <v>15923</v>
      </c>
    </row>
    <row r="5046" spans="44:44">
      <c r="AR5046" s="51" t="s">
        <v>15924</v>
      </c>
    </row>
    <row r="5047" spans="44:44">
      <c r="AR5047" s="53" t="s">
        <v>15925</v>
      </c>
    </row>
    <row r="5048" spans="44:44">
      <c r="AR5048" s="51" t="s">
        <v>15926</v>
      </c>
    </row>
    <row r="5049" spans="44:44">
      <c r="AR5049" s="53" t="s">
        <v>15927</v>
      </c>
    </row>
    <row r="5050" spans="44:44">
      <c r="AR5050" s="51" t="s">
        <v>15928</v>
      </c>
    </row>
    <row r="5051" spans="44:44">
      <c r="AR5051" s="53" t="s">
        <v>15929</v>
      </c>
    </row>
    <row r="5052" spans="44:44">
      <c r="AR5052" s="51" t="s">
        <v>15930</v>
      </c>
    </row>
    <row r="5053" spans="44:44">
      <c r="AR5053" s="53" t="s">
        <v>15931</v>
      </c>
    </row>
    <row r="5054" spans="44:44">
      <c r="AR5054" s="51" t="s">
        <v>15932</v>
      </c>
    </row>
    <row r="5055" spans="44:44">
      <c r="AR5055" s="53" t="s">
        <v>15933</v>
      </c>
    </row>
    <row r="5056" spans="44:44">
      <c r="AR5056" s="51" t="s">
        <v>15934</v>
      </c>
    </row>
    <row r="5057" spans="44:44">
      <c r="AR5057" s="53" t="s">
        <v>15935</v>
      </c>
    </row>
    <row r="5058" spans="44:44">
      <c r="AR5058" s="51" t="s">
        <v>15936</v>
      </c>
    </row>
    <row r="5059" spans="44:44">
      <c r="AR5059" s="53" t="s">
        <v>15937</v>
      </c>
    </row>
    <row r="5060" spans="44:44">
      <c r="AR5060" s="51" t="s">
        <v>15938</v>
      </c>
    </row>
    <row r="5061" spans="44:44">
      <c r="AR5061" s="53" t="s">
        <v>15939</v>
      </c>
    </row>
    <row r="5062" spans="44:44">
      <c r="AR5062" s="51" t="s">
        <v>15940</v>
      </c>
    </row>
    <row r="5063" spans="44:44">
      <c r="AR5063" s="53" t="s">
        <v>15941</v>
      </c>
    </row>
    <row r="5064" spans="44:44">
      <c r="AR5064" s="51" t="s">
        <v>15942</v>
      </c>
    </row>
    <row r="5065" spans="44:44">
      <c r="AR5065" s="53" t="s">
        <v>15943</v>
      </c>
    </row>
    <row r="5066" spans="44:44">
      <c r="AR5066" s="51" t="s">
        <v>15944</v>
      </c>
    </row>
    <row r="5067" spans="44:44">
      <c r="AR5067" s="53" t="s">
        <v>15945</v>
      </c>
    </row>
    <row r="5068" spans="44:44">
      <c r="AR5068" s="51" t="s">
        <v>15946</v>
      </c>
    </row>
    <row r="5069" spans="44:44">
      <c r="AR5069" s="53" t="s">
        <v>15947</v>
      </c>
    </row>
    <row r="5070" spans="44:44">
      <c r="AR5070" s="51" t="s">
        <v>15948</v>
      </c>
    </row>
    <row r="5071" spans="44:44">
      <c r="AR5071" s="53" t="s">
        <v>15949</v>
      </c>
    </row>
    <row r="5072" spans="44:44">
      <c r="AR5072" s="51" t="s">
        <v>15950</v>
      </c>
    </row>
    <row r="5073" spans="44:44">
      <c r="AR5073" s="53" t="s">
        <v>15951</v>
      </c>
    </row>
    <row r="5074" spans="44:44">
      <c r="AR5074" s="51" t="s">
        <v>15951</v>
      </c>
    </row>
    <row r="5075" spans="44:44">
      <c r="AR5075" s="53" t="s">
        <v>15952</v>
      </c>
    </row>
    <row r="5076" spans="44:44">
      <c r="AR5076" s="51" t="s">
        <v>15953</v>
      </c>
    </row>
    <row r="5077" spans="44:44">
      <c r="AR5077" s="53" t="s">
        <v>15953</v>
      </c>
    </row>
    <row r="5078" spans="44:44">
      <c r="AR5078" s="51" t="s">
        <v>15954</v>
      </c>
    </row>
    <row r="5079" spans="44:44">
      <c r="AR5079" s="53" t="s">
        <v>15955</v>
      </c>
    </row>
    <row r="5080" spans="44:44">
      <c r="AR5080" s="51" t="s">
        <v>15956</v>
      </c>
    </row>
    <row r="5081" spans="44:44">
      <c r="AR5081" s="53" t="s">
        <v>15957</v>
      </c>
    </row>
    <row r="5082" spans="44:44">
      <c r="AR5082" s="51" t="s">
        <v>15958</v>
      </c>
    </row>
    <row r="5083" spans="44:44">
      <c r="AR5083" s="53" t="s">
        <v>15959</v>
      </c>
    </row>
    <row r="5084" spans="44:44">
      <c r="AR5084" s="51" t="s">
        <v>15960</v>
      </c>
    </row>
    <row r="5085" spans="44:44">
      <c r="AR5085" s="53" t="s">
        <v>15960</v>
      </c>
    </row>
    <row r="5086" spans="44:44">
      <c r="AR5086" s="51" t="s">
        <v>15961</v>
      </c>
    </row>
    <row r="5087" spans="44:44">
      <c r="AR5087" s="53" t="s">
        <v>15962</v>
      </c>
    </row>
    <row r="5088" spans="44:44">
      <c r="AR5088" s="51" t="s">
        <v>15963</v>
      </c>
    </row>
    <row r="5089" spans="44:44">
      <c r="AR5089" s="53" t="s">
        <v>15964</v>
      </c>
    </row>
    <row r="5090" spans="44:44">
      <c r="AR5090" s="51" t="s">
        <v>15965</v>
      </c>
    </row>
    <row r="5091" spans="44:44">
      <c r="AR5091" s="53" t="s">
        <v>15966</v>
      </c>
    </row>
    <row r="5092" spans="44:44">
      <c r="AR5092" s="51" t="s">
        <v>15967</v>
      </c>
    </row>
    <row r="5093" spans="44:44">
      <c r="AR5093" s="53" t="s">
        <v>15968</v>
      </c>
    </row>
    <row r="5094" spans="44:44">
      <c r="AR5094" s="51" t="s">
        <v>15969</v>
      </c>
    </row>
    <row r="5095" spans="44:44">
      <c r="AR5095" s="53" t="s">
        <v>15970</v>
      </c>
    </row>
    <row r="5096" spans="44:44">
      <c r="AR5096" s="51" t="s">
        <v>15971</v>
      </c>
    </row>
    <row r="5097" spans="44:44">
      <c r="AR5097" s="53" t="s">
        <v>15972</v>
      </c>
    </row>
    <row r="5098" spans="44:44">
      <c r="AR5098" s="51" t="s">
        <v>15973</v>
      </c>
    </row>
    <row r="5099" spans="44:44">
      <c r="AR5099" s="53" t="s">
        <v>15974</v>
      </c>
    </row>
    <row r="5100" spans="44:44">
      <c r="AR5100" s="51" t="s">
        <v>15975</v>
      </c>
    </row>
    <row r="5101" spans="44:44">
      <c r="AR5101" s="53" t="s">
        <v>15976</v>
      </c>
    </row>
    <row r="5102" spans="44:44">
      <c r="AR5102" s="51" t="s">
        <v>15977</v>
      </c>
    </row>
    <row r="5103" spans="44:44">
      <c r="AR5103" s="53" t="s">
        <v>15978</v>
      </c>
    </row>
    <row r="5104" spans="44:44">
      <c r="AR5104" s="51" t="s">
        <v>15979</v>
      </c>
    </row>
    <row r="5105" spans="44:44">
      <c r="AR5105" s="53" t="s">
        <v>15980</v>
      </c>
    </row>
    <row r="5106" spans="44:44">
      <c r="AR5106" s="51" t="s">
        <v>15981</v>
      </c>
    </row>
    <row r="5107" spans="44:44">
      <c r="AR5107" s="53" t="s">
        <v>15982</v>
      </c>
    </row>
    <row r="5108" spans="44:44">
      <c r="AR5108" s="51" t="s">
        <v>15983</v>
      </c>
    </row>
    <row r="5109" spans="44:44">
      <c r="AR5109" s="53" t="s">
        <v>15984</v>
      </c>
    </row>
    <row r="5110" spans="44:44">
      <c r="AR5110" s="51" t="s">
        <v>15985</v>
      </c>
    </row>
    <row r="5111" spans="44:44">
      <c r="AR5111" s="53" t="s">
        <v>15986</v>
      </c>
    </row>
    <row r="5112" spans="44:44">
      <c r="AR5112" s="51" t="s">
        <v>15987</v>
      </c>
    </row>
    <row r="5113" spans="44:44">
      <c r="AR5113" s="53" t="s">
        <v>15988</v>
      </c>
    </row>
    <row r="5114" spans="44:44">
      <c r="AR5114" s="51" t="s">
        <v>15989</v>
      </c>
    </row>
    <row r="5115" spans="44:44">
      <c r="AR5115" s="53" t="s">
        <v>15989</v>
      </c>
    </row>
    <row r="5116" spans="44:44">
      <c r="AR5116" s="51" t="s">
        <v>15990</v>
      </c>
    </row>
    <row r="5117" spans="44:44">
      <c r="AR5117" s="53" t="s">
        <v>15991</v>
      </c>
    </row>
    <row r="5118" spans="44:44">
      <c r="AR5118" s="51" t="s">
        <v>15992</v>
      </c>
    </row>
    <row r="5119" spans="44:44">
      <c r="AR5119" s="53" t="s">
        <v>15993</v>
      </c>
    </row>
    <row r="5120" spans="44:44">
      <c r="AR5120" s="51" t="s">
        <v>15994</v>
      </c>
    </row>
    <row r="5121" spans="44:44">
      <c r="AR5121" s="53" t="s">
        <v>15995</v>
      </c>
    </row>
    <row r="5122" spans="44:44">
      <c r="AR5122" s="51" t="s">
        <v>15996</v>
      </c>
    </row>
    <row r="5123" spans="44:44">
      <c r="AR5123" s="53" t="s">
        <v>15997</v>
      </c>
    </row>
    <row r="5124" spans="44:44">
      <c r="AR5124" s="51" t="s">
        <v>15998</v>
      </c>
    </row>
    <row r="5125" spans="44:44">
      <c r="AR5125" s="53" t="s">
        <v>15999</v>
      </c>
    </row>
    <row r="5126" spans="44:44">
      <c r="AR5126" s="51" t="s">
        <v>16000</v>
      </c>
    </row>
    <row r="5127" spans="44:44">
      <c r="AR5127" s="53" t="s">
        <v>16001</v>
      </c>
    </row>
    <row r="5128" spans="44:44">
      <c r="AR5128" s="51" t="s">
        <v>16002</v>
      </c>
    </row>
    <row r="5129" spans="44:44">
      <c r="AR5129" s="53" t="s">
        <v>16003</v>
      </c>
    </row>
    <row r="5130" spans="44:44">
      <c r="AR5130" s="51" t="s">
        <v>16004</v>
      </c>
    </row>
    <row r="5131" spans="44:44">
      <c r="AR5131" s="53" t="s">
        <v>16005</v>
      </c>
    </row>
    <row r="5132" spans="44:44">
      <c r="AR5132" s="51" t="s">
        <v>16006</v>
      </c>
    </row>
    <row r="5133" spans="44:44">
      <c r="AR5133" s="53" t="s">
        <v>16007</v>
      </c>
    </row>
    <row r="5134" spans="44:44">
      <c r="AR5134" s="51" t="s">
        <v>16008</v>
      </c>
    </row>
    <row r="5135" spans="44:44">
      <c r="AR5135" s="53" t="s">
        <v>16009</v>
      </c>
    </row>
    <row r="5136" spans="44:44">
      <c r="AR5136" s="51" t="s">
        <v>16010</v>
      </c>
    </row>
    <row r="5137" spans="44:44">
      <c r="AR5137" s="53" t="s">
        <v>16011</v>
      </c>
    </row>
    <row r="5138" spans="44:44">
      <c r="AR5138" s="51" t="s">
        <v>16012</v>
      </c>
    </row>
    <row r="5139" spans="44:44">
      <c r="AR5139" s="53" t="s">
        <v>16013</v>
      </c>
    </row>
    <row r="5140" spans="44:44">
      <c r="AR5140" s="51" t="s">
        <v>16014</v>
      </c>
    </row>
    <row r="5141" spans="44:44">
      <c r="AR5141" s="53" t="s">
        <v>16015</v>
      </c>
    </row>
    <row r="5142" spans="44:44">
      <c r="AR5142" s="51" t="s">
        <v>16016</v>
      </c>
    </row>
    <row r="5143" spans="44:44">
      <c r="AR5143" s="53" t="s">
        <v>16017</v>
      </c>
    </row>
    <row r="5144" spans="44:44">
      <c r="AR5144" s="51" t="s">
        <v>16017</v>
      </c>
    </row>
    <row r="5145" spans="44:44">
      <c r="AR5145" s="53" t="s">
        <v>16018</v>
      </c>
    </row>
    <row r="5146" spans="44:44">
      <c r="AR5146" s="51" t="s">
        <v>16019</v>
      </c>
    </row>
    <row r="5147" spans="44:44">
      <c r="AR5147" s="53" t="s">
        <v>16020</v>
      </c>
    </row>
    <row r="5148" spans="44:44">
      <c r="AR5148" s="51" t="s">
        <v>16021</v>
      </c>
    </row>
    <row r="5149" spans="44:44">
      <c r="AR5149" s="53" t="s">
        <v>16022</v>
      </c>
    </row>
    <row r="5150" spans="44:44">
      <c r="AR5150" s="51" t="s">
        <v>16023</v>
      </c>
    </row>
    <row r="5151" spans="44:44">
      <c r="AR5151" s="53" t="s">
        <v>16024</v>
      </c>
    </row>
    <row r="5152" spans="44:44">
      <c r="AR5152" s="51" t="s">
        <v>16025</v>
      </c>
    </row>
    <row r="5153" spans="44:44">
      <c r="AR5153" s="53" t="s">
        <v>16026</v>
      </c>
    </row>
    <row r="5154" spans="44:44">
      <c r="AR5154" s="51" t="s">
        <v>16027</v>
      </c>
    </row>
    <row r="5155" spans="44:44">
      <c r="AR5155" s="53" t="s">
        <v>16027</v>
      </c>
    </row>
    <row r="5156" spans="44:44">
      <c r="AR5156" s="51" t="s">
        <v>16028</v>
      </c>
    </row>
    <row r="5157" spans="44:44">
      <c r="AR5157" s="53" t="s">
        <v>16029</v>
      </c>
    </row>
    <row r="5158" spans="44:44">
      <c r="AR5158" s="51" t="s">
        <v>16029</v>
      </c>
    </row>
    <row r="5159" spans="44:44">
      <c r="AR5159" s="53" t="s">
        <v>16030</v>
      </c>
    </row>
    <row r="5160" spans="44:44">
      <c r="AR5160" s="51" t="s">
        <v>16031</v>
      </c>
    </row>
    <row r="5161" spans="44:44">
      <c r="AR5161" s="53" t="s">
        <v>16031</v>
      </c>
    </row>
    <row r="5162" spans="44:44">
      <c r="AR5162" s="51" t="s">
        <v>16032</v>
      </c>
    </row>
    <row r="5163" spans="44:44">
      <c r="AR5163" s="53" t="s">
        <v>16032</v>
      </c>
    </row>
    <row r="5164" spans="44:44">
      <c r="AR5164" s="51" t="s">
        <v>16033</v>
      </c>
    </row>
    <row r="5165" spans="44:44">
      <c r="AR5165" s="53" t="s">
        <v>16034</v>
      </c>
    </row>
    <row r="5166" spans="44:44">
      <c r="AR5166" s="51" t="s">
        <v>16035</v>
      </c>
    </row>
    <row r="5167" spans="44:44">
      <c r="AR5167" s="53" t="s">
        <v>16036</v>
      </c>
    </row>
    <row r="5168" spans="44:44">
      <c r="AR5168" s="51" t="s">
        <v>16037</v>
      </c>
    </row>
    <row r="5169" spans="44:44">
      <c r="AR5169" s="53" t="s">
        <v>16038</v>
      </c>
    </row>
    <row r="5170" spans="44:44">
      <c r="AR5170" s="51" t="s">
        <v>16039</v>
      </c>
    </row>
    <row r="5171" spans="44:44">
      <c r="AR5171" s="53" t="s">
        <v>16040</v>
      </c>
    </row>
    <row r="5172" spans="44:44">
      <c r="AR5172" s="51" t="s">
        <v>16041</v>
      </c>
    </row>
    <row r="5173" spans="44:44">
      <c r="AR5173" s="53" t="s">
        <v>16042</v>
      </c>
    </row>
    <row r="5174" spans="44:44">
      <c r="AR5174" s="51" t="s">
        <v>16043</v>
      </c>
    </row>
    <row r="5175" spans="44:44">
      <c r="AR5175" s="53" t="s">
        <v>16044</v>
      </c>
    </row>
    <row r="5176" spans="44:44">
      <c r="AR5176" s="51" t="s">
        <v>16045</v>
      </c>
    </row>
    <row r="5177" spans="44:44">
      <c r="AR5177" s="53" t="s">
        <v>16046</v>
      </c>
    </row>
    <row r="5178" spans="44:44">
      <c r="AR5178" s="51" t="s">
        <v>16047</v>
      </c>
    </row>
    <row r="5179" spans="44:44">
      <c r="AR5179" s="53" t="s">
        <v>16048</v>
      </c>
    </row>
    <row r="5180" spans="44:44">
      <c r="AR5180" s="51" t="s">
        <v>16049</v>
      </c>
    </row>
    <row r="5181" spans="44:44">
      <c r="AR5181" s="53" t="s">
        <v>16050</v>
      </c>
    </row>
    <row r="5182" spans="44:44">
      <c r="AR5182" s="51" t="s">
        <v>16051</v>
      </c>
    </row>
    <row r="5183" spans="44:44">
      <c r="AR5183" s="53" t="s">
        <v>16052</v>
      </c>
    </row>
    <row r="5184" spans="44:44">
      <c r="AR5184" s="51" t="s">
        <v>16053</v>
      </c>
    </row>
    <row r="5185" spans="44:44">
      <c r="AR5185" s="53" t="s">
        <v>16054</v>
      </c>
    </row>
    <row r="5186" spans="44:44">
      <c r="AR5186" s="51" t="s">
        <v>16055</v>
      </c>
    </row>
    <row r="5187" spans="44:44">
      <c r="AR5187" s="53" t="s">
        <v>16056</v>
      </c>
    </row>
    <row r="5188" spans="44:44">
      <c r="AR5188" s="51" t="s">
        <v>16057</v>
      </c>
    </row>
    <row r="5189" spans="44:44">
      <c r="AR5189" s="53" t="s">
        <v>16058</v>
      </c>
    </row>
    <row r="5190" spans="44:44">
      <c r="AR5190" s="51" t="s">
        <v>16058</v>
      </c>
    </row>
    <row r="5191" spans="44:44">
      <c r="AR5191" s="53" t="s">
        <v>16059</v>
      </c>
    </row>
    <row r="5192" spans="44:44">
      <c r="AR5192" s="51" t="s">
        <v>16060</v>
      </c>
    </row>
    <row r="5193" spans="44:44">
      <c r="AR5193" s="53" t="s">
        <v>16061</v>
      </c>
    </row>
    <row r="5194" spans="44:44">
      <c r="AR5194" s="51" t="s">
        <v>16062</v>
      </c>
    </row>
    <row r="5195" spans="44:44">
      <c r="AR5195" s="53" t="s">
        <v>16063</v>
      </c>
    </row>
    <row r="5196" spans="44:44">
      <c r="AR5196" s="51" t="s">
        <v>16064</v>
      </c>
    </row>
    <row r="5197" spans="44:44">
      <c r="AR5197" s="53" t="s">
        <v>16065</v>
      </c>
    </row>
    <row r="5198" spans="44:44">
      <c r="AR5198" s="51" t="s">
        <v>16066</v>
      </c>
    </row>
    <row r="5199" spans="44:44">
      <c r="AR5199" s="53" t="s">
        <v>16067</v>
      </c>
    </row>
    <row r="5200" spans="44:44">
      <c r="AR5200" s="51" t="s">
        <v>16068</v>
      </c>
    </row>
    <row r="5201" spans="44:44">
      <c r="AR5201" s="53" t="s">
        <v>16069</v>
      </c>
    </row>
    <row r="5202" spans="44:44">
      <c r="AR5202" s="51" t="s">
        <v>16070</v>
      </c>
    </row>
    <row r="5203" spans="44:44">
      <c r="AR5203" s="53" t="s">
        <v>16071</v>
      </c>
    </row>
    <row r="5204" spans="44:44">
      <c r="AR5204" s="51" t="s">
        <v>16072</v>
      </c>
    </row>
    <row r="5205" spans="44:44">
      <c r="AR5205" s="53" t="s">
        <v>16073</v>
      </c>
    </row>
    <row r="5206" spans="44:44">
      <c r="AR5206" s="51" t="s">
        <v>16073</v>
      </c>
    </row>
    <row r="5207" spans="44:44">
      <c r="AR5207" s="53" t="s">
        <v>16074</v>
      </c>
    </row>
    <row r="5208" spans="44:44">
      <c r="AR5208" s="51" t="s">
        <v>16075</v>
      </c>
    </row>
    <row r="5209" spans="44:44">
      <c r="AR5209" s="53" t="s">
        <v>16076</v>
      </c>
    </row>
    <row r="5210" spans="44:44">
      <c r="AR5210" s="51" t="s">
        <v>16077</v>
      </c>
    </row>
    <row r="5211" spans="44:44">
      <c r="AR5211" s="53" t="s">
        <v>16078</v>
      </c>
    </row>
    <row r="5212" spans="44:44">
      <c r="AR5212" s="51" t="s">
        <v>16079</v>
      </c>
    </row>
    <row r="5213" spans="44:44">
      <c r="AR5213" s="53" t="s">
        <v>16080</v>
      </c>
    </row>
    <row r="5214" spans="44:44">
      <c r="AR5214" s="51" t="s">
        <v>16081</v>
      </c>
    </row>
    <row r="5215" spans="44:44">
      <c r="AR5215" s="53" t="s">
        <v>16082</v>
      </c>
    </row>
    <row r="5216" spans="44:44">
      <c r="AR5216" s="51" t="s">
        <v>16083</v>
      </c>
    </row>
    <row r="5217" spans="44:44">
      <c r="AR5217" s="53" t="s">
        <v>16084</v>
      </c>
    </row>
    <row r="5218" spans="44:44">
      <c r="AR5218" s="51" t="s">
        <v>16085</v>
      </c>
    </row>
    <row r="5219" spans="44:44">
      <c r="AR5219" s="53" t="s">
        <v>16086</v>
      </c>
    </row>
    <row r="5220" spans="44:44">
      <c r="AR5220" s="51" t="s">
        <v>16087</v>
      </c>
    </row>
    <row r="5221" spans="44:44">
      <c r="AR5221" s="53" t="s">
        <v>16087</v>
      </c>
    </row>
    <row r="5222" spans="44:44">
      <c r="AR5222" s="51" t="s">
        <v>16088</v>
      </c>
    </row>
    <row r="5223" spans="44:44">
      <c r="AR5223" s="53" t="s">
        <v>16089</v>
      </c>
    </row>
    <row r="5224" spans="44:44">
      <c r="AR5224" s="51" t="s">
        <v>16090</v>
      </c>
    </row>
    <row r="5225" spans="44:44">
      <c r="AR5225" s="53" t="s">
        <v>16090</v>
      </c>
    </row>
    <row r="5226" spans="44:44">
      <c r="AR5226" s="51" t="s">
        <v>16091</v>
      </c>
    </row>
    <row r="5227" spans="44:44">
      <c r="AR5227" s="53" t="s">
        <v>16092</v>
      </c>
    </row>
    <row r="5228" spans="44:44">
      <c r="AR5228" s="51" t="s">
        <v>16093</v>
      </c>
    </row>
    <row r="5229" spans="44:44">
      <c r="AR5229" s="53" t="s">
        <v>16094</v>
      </c>
    </row>
    <row r="5230" spans="44:44">
      <c r="AR5230" s="51" t="s">
        <v>16095</v>
      </c>
    </row>
    <row r="5231" spans="44:44">
      <c r="AR5231" s="53" t="s">
        <v>16096</v>
      </c>
    </row>
    <row r="5232" spans="44:44">
      <c r="AR5232" s="51" t="s">
        <v>16097</v>
      </c>
    </row>
    <row r="5233" spans="44:44">
      <c r="AR5233" s="53" t="s">
        <v>16098</v>
      </c>
    </row>
    <row r="5234" spans="44:44">
      <c r="AR5234" s="51" t="s">
        <v>16099</v>
      </c>
    </row>
    <row r="5235" spans="44:44">
      <c r="AR5235" s="53" t="s">
        <v>16100</v>
      </c>
    </row>
    <row r="5236" spans="44:44">
      <c r="AR5236" s="51" t="s">
        <v>16101</v>
      </c>
    </row>
    <row r="5237" spans="44:44">
      <c r="AR5237" s="53" t="s">
        <v>16102</v>
      </c>
    </row>
    <row r="5238" spans="44:44">
      <c r="AR5238" s="51" t="s">
        <v>16103</v>
      </c>
    </row>
    <row r="5239" spans="44:44">
      <c r="AR5239" s="53" t="s">
        <v>16104</v>
      </c>
    </row>
    <row r="5240" spans="44:44">
      <c r="AR5240" s="51" t="s">
        <v>16105</v>
      </c>
    </row>
    <row r="5241" spans="44:44">
      <c r="AR5241" s="53" t="s">
        <v>16106</v>
      </c>
    </row>
    <row r="5242" spans="44:44">
      <c r="AR5242" s="51" t="s">
        <v>16107</v>
      </c>
    </row>
    <row r="5243" spans="44:44">
      <c r="AR5243" s="53" t="s">
        <v>16108</v>
      </c>
    </row>
    <row r="5244" spans="44:44">
      <c r="AR5244" s="51" t="s">
        <v>16109</v>
      </c>
    </row>
    <row r="5245" spans="44:44">
      <c r="AR5245" s="53" t="s">
        <v>16110</v>
      </c>
    </row>
    <row r="5246" spans="44:44">
      <c r="AR5246" s="51" t="s">
        <v>16111</v>
      </c>
    </row>
    <row r="5247" spans="44:44">
      <c r="AR5247" s="53" t="s">
        <v>16112</v>
      </c>
    </row>
    <row r="5248" spans="44:44">
      <c r="AR5248" s="51" t="s">
        <v>16113</v>
      </c>
    </row>
    <row r="5249" spans="44:44">
      <c r="AR5249" s="53" t="s">
        <v>16114</v>
      </c>
    </row>
    <row r="5250" spans="44:44">
      <c r="AR5250" s="51" t="s">
        <v>16115</v>
      </c>
    </row>
    <row r="5251" spans="44:44">
      <c r="AR5251" s="53" t="s">
        <v>16116</v>
      </c>
    </row>
    <row r="5252" spans="44:44">
      <c r="AR5252" s="51" t="s">
        <v>16117</v>
      </c>
    </row>
    <row r="5253" spans="44:44">
      <c r="AR5253" s="53" t="s">
        <v>16118</v>
      </c>
    </row>
    <row r="5254" spans="44:44">
      <c r="AR5254" s="51" t="s">
        <v>16119</v>
      </c>
    </row>
    <row r="5255" spans="44:44">
      <c r="AR5255" s="53" t="s">
        <v>16120</v>
      </c>
    </row>
    <row r="5256" spans="44:44">
      <c r="AR5256" s="51" t="s">
        <v>16121</v>
      </c>
    </row>
    <row r="5257" spans="44:44">
      <c r="AR5257" s="53" t="s">
        <v>16121</v>
      </c>
    </row>
    <row r="5258" spans="44:44">
      <c r="AR5258" s="51" t="s">
        <v>16122</v>
      </c>
    </row>
    <row r="5259" spans="44:44">
      <c r="AR5259" s="53" t="s">
        <v>16123</v>
      </c>
    </row>
    <row r="5260" spans="44:44">
      <c r="AR5260" s="51" t="s">
        <v>16124</v>
      </c>
    </row>
    <row r="5261" spans="44:44">
      <c r="AR5261" s="53" t="s">
        <v>16125</v>
      </c>
    </row>
    <row r="5262" spans="44:44">
      <c r="AR5262" s="51" t="s">
        <v>16126</v>
      </c>
    </row>
    <row r="5263" spans="44:44">
      <c r="AR5263" s="53" t="s">
        <v>16127</v>
      </c>
    </row>
    <row r="5264" spans="44:44">
      <c r="AR5264" s="51" t="s">
        <v>16128</v>
      </c>
    </row>
    <row r="5265" spans="44:44">
      <c r="AR5265" s="53" t="s">
        <v>16129</v>
      </c>
    </row>
    <row r="5266" spans="44:44">
      <c r="AR5266" s="51" t="s">
        <v>16130</v>
      </c>
    </row>
    <row r="5267" spans="44:44">
      <c r="AR5267" s="53" t="s">
        <v>16131</v>
      </c>
    </row>
    <row r="5268" spans="44:44">
      <c r="AR5268" s="51" t="s">
        <v>16132</v>
      </c>
    </row>
    <row r="5269" spans="44:44">
      <c r="AR5269" s="53" t="s">
        <v>16133</v>
      </c>
    </row>
    <row r="5270" spans="44:44">
      <c r="AR5270" s="51" t="s">
        <v>16134</v>
      </c>
    </row>
    <row r="5271" spans="44:44">
      <c r="AR5271" s="53" t="s">
        <v>16135</v>
      </c>
    </row>
    <row r="5272" spans="44:44">
      <c r="AR5272" s="51" t="s">
        <v>16136</v>
      </c>
    </row>
    <row r="5273" spans="44:44">
      <c r="AR5273" s="53" t="s">
        <v>16137</v>
      </c>
    </row>
    <row r="5274" spans="44:44">
      <c r="AR5274" s="51" t="s">
        <v>16138</v>
      </c>
    </row>
    <row r="5275" spans="44:44">
      <c r="AR5275" s="53" t="s">
        <v>16139</v>
      </c>
    </row>
    <row r="5276" spans="44:44">
      <c r="AR5276" s="51" t="s">
        <v>16140</v>
      </c>
    </row>
    <row r="5277" spans="44:44">
      <c r="AR5277" s="53" t="s">
        <v>16141</v>
      </c>
    </row>
    <row r="5278" spans="44:44">
      <c r="AR5278" s="51" t="s">
        <v>16142</v>
      </c>
    </row>
    <row r="5279" spans="44:44">
      <c r="AR5279" s="53" t="s">
        <v>16143</v>
      </c>
    </row>
    <row r="5280" spans="44:44">
      <c r="AR5280" s="51" t="s">
        <v>16144</v>
      </c>
    </row>
    <row r="5281" spans="44:44">
      <c r="AR5281" s="53" t="s">
        <v>16145</v>
      </c>
    </row>
    <row r="5282" spans="44:44">
      <c r="AR5282" s="51" t="s">
        <v>16146</v>
      </c>
    </row>
    <row r="5283" spans="44:44">
      <c r="AR5283" s="53" t="s">
        <v>16147</v>
      </c>
    </row>
    <row r="5284" spans="44:44">
      <c r="AR5284" s="51" t="s">
        <v>16148</v>
      </c>
    </row>
    <row r="5285" spans="44:44">
      <c r="AR5285" s="53" t="s">
        <v>16149</v>
      </c>
    </row>
    <row r="5286" spans="44:44">
      <c r="AR5286" s="51" t="s">
        <v>16150</v>
      </c>
    </row>
    <row r="5287" spans="44:44">
      <c r="AR5287" s="53" t="s">
        <v>16151</v>
      </c>
    </row>
    <row r="5288" spans="44:44">
      <c r="AR5288" s="51" t="s">
        <v>16152</v>
      </c>
    </row>
    <row r="5289" spans="44:44">
      <c r="AR5289" s="53" t="s">
        <v>16153</v>
      </c>
    </row>
    <row r="5290" spans="44:44">
      <c r="AR5290" s="51" t="s">
        <v>16154</v>
      </c>
    </row>
    <row r="5291" spans="44:44">
      <c r="AR5291" s="53" t="s">
        <v>16155</v>
      </c>
    </row>
    <row r="5292" spans="44:44">
      <c r="AR5292" s="51" t="s">
        <v>16156</v>
      </c>
    </row>
    <row r="5293" spans="44:44">
      <c r="AR5293" s="53" t="s">
        <v>16157</v>
      </c>
    </row>
    <row r="5294" spans="44:44">
      <c r="AR5294" s="51" t="s">
        <v>16158</v>
      </c>
    </row>
    <row r="5295" spans="44:44">
      <c r="AR5295" s="53" t="s">
        <v>16159</v>
      </c>
    </row>
    <row r="5296" spans="44:44">
      <c r="AR5296" s="51" t="s">
        <v>10841</v>
      </c>
    </row>
    <row r="5297" spans="44:44">
      <c r="AR5297" s="53" t="s">
        <v>16160</v>
      </c>
    </row>
    <row r="5298" spans="44:44">
      <c r="AR5298" s="51" t="s">
        <v>16161</v>
      </c>
    </row>
    <row r="5299" spans="44:44">
      <c r="AR5299" s="53" t="s">
        <v>16162</v>
      </c>
    </row>
    <row r="5300" spans="44:44">
      <c r="AR5300" s="51" t="s">
        <v>16163</v>
      </c>
    </row>
    <row r="5301" spans="44:44">
      <c r="AR5301" s="53" t="s">
        <v>16163</v>
      </c>
    </row>
    <row r="5302" spans="44:44">
      <c r="AR5302" s="51" t="s">
        <v>16164</v>
      </c>
    </row>
    <row r="5303" spans="44:44">
      <c r="AR5303" s="53" t="s">
        <v>16165</v>
      </c>
    </row>
    <row r="5304" spans="44:44">
      <c r="AR5304" s="51" t="s">
        <v>16165</v>
      </c>
    </row>
    <row r="5305" spans="44:44">
      <c r="AR5305" s="53" t="s">
        <v>16165</v>
      </c>
    </row>
    <row r="5306" spans="44:44">
      <c r="AR5306" s="51" t="s">
        <v>16166</v>
      </c>
    </row>
    <row r="5307" spans="44:44">
      <c r="AR5307" s="53" t="s">
        <v>16167</v>
      </c>
    </row>
    <row r="5308" spans="44:44">
      <c r="AR5308" s="51" t="s">
        <v>16168</v>
      </c>
    </row>
    <row r="5309" spans="44:44">
      <c r="AR5309" s="53" t="s">
        <v>16169</v>
      </c>
    </row>
    <row r="5310" spans="44:44">
      <c r="AR5310" s="51" t="s">
        <v>16170</v>
      </c>
    </row>
    <row r="5311" spans="44:44">
      <c r="AR5311" s="53" t="s">
        <v>16171</v>
      </c>
    </row>
    <row r="5312" spans="44:44">
      <c r="AR5312" s="51" t="s">
        <v>16172</v>
      </c>
    </row>
    <row r="5313" spans="44:44">
      <c r="AR5313" s="53" t="s">
        <v>16173</v>
      </c>
    </row>
    <row r="5314" spans="44:44">
      <c r="AR5314" s="51" t="s">
        <v>16174</v>
      </c>
    </row>
    <row r="5315" spans="44:44">
      <c r="AR5315" s="53" t="s">
        <v>16175</v>
      </c>
    </row>
    <row r="5316" spans="44:44">
      <c r="AR5316" s="51" t="s">
        <v>16176</v>
      </c>
    </row>
    <row r="5317" spans="44:44">
      <c r="AR5317" s="53" t="s">
        <v>16177</v>
      </c>
    </row>
    <row r="5318" spans="44:44">
      <c r="AR5318" s="51" t="s">
        <v>16178</v>
      </c>
    </row>
    <row r="5319" spans="44:44">
      <c r="AR5319" s="53" t="s">
        <v>16179</v>
      </c>
    </row>
    <row r="5320" spans="44:44">
      <c r="AR5320" s="51" t="s">
        <v>16180</v>
      </c>
    </row>
    <row r="5321" spans="44:44">
      <c r="AR5321" s="53" t="s">
        <v>16181</v>
      </c>
    </row>
    <row r="5322" spans="44:44">
      <c r="AR5322" s="51" t="s">
        <v>16182</v>
      </c>
    </row>
    <row r="5323" spans="44:44">
      <c r="AR5323" s="53" t="s">
        <v>16183</v>
      </c>
    </row>
    <row r="5324" spans="44:44">
      <c r="AR5324" s="51" t="s">
        <v>16184</v>
      </c>
    </row>
    <row r="5325" spans="44:44">
      <c r="AR5325" s="53" t="s">
        <v>16185</v>
      </c>
    </row>
    <row r="5326" spans="44:44">
      <c r="AR5326" s="51" t="s">
        <v>16186</v>
      </c>
    </row>
    <row r="5327" spans="44:44">
      <c r="AR5327" s="53" t="s">
        <v>16187</v>
      </c>
    </row>
    <row r="5328" spans="44:44">
      <c r="AR5328" s="51" t="s">
        <v>16188</v>
      </c>
    </row>
    <row r="5329" spans="44:44">
      <c r="AR5329" s="53" t="s">
        <v>16189</v>
      </c>
    </row>
    <row r="5330" spans="44:44">
      <c r="AR5330" s="51" t="s">
        <v>16190</v>
      </c>
    </row>
    <row r="5331" spans="44:44">
      <c r="AR5331" s="53" t="s">
        <v>16191</v>
      </c>
    </row>
    <row r="5332" spans="44:44">
      <c r="AR5332" s="51" t="s">
        <v>16192</v>
      </c>
    </row>
    <row r="5333" spans="44:44">
      <c r="AR5333" s="53" t="s">
        <v>16193</v>
      </c>
    </row>
    <row r="5334" spans="44:44">
      <c r="AR5334" s="51" t="s">
        <v>16194</v>
      </c>
    </row>
    <row r="5335" spans="44:44">
      <c r="AR5335" s="53" t="s">
        <v>16195</v>
      </c>
    </row>
    <row r="5336" spans="44:44">
      <c r="AR5336" s="51" t="s">
        <v>16196</v>
      </c>
    </row>
    <row r="5337" spans="44:44">
      <c r="AR5337" s="53" t="s">
        <v>16197</v>
      </c>
    </row>
    <row r="5338" spans="44:44">
      <c r="AR5338" s="51" t="s">
        <v>16198</v>
      </c>
    </row>
    <row r="5339" spans="44:44">
      <c r="AR5339" s="53" t="s">
        <v>16198</v>
      </c>
    </row>
    <row r="5340" spans="44:44">
      <c r="AR5340" s="51" t="s">
        <v>16199</v>
      </c>
    </row>
    <row r="5341" spans="44:44">
      <c r="AR5341" s="53" t="s">
        <v>16200</v>
      </c>
    </row>
    <row r="5342" spans="44:44">
      <c r="AR5342" s="51" t="s">
        <v>16201</v>
      </c>
    </row>
    <row r="5343" spans="44:44">
      <c r="AR5343" s="53" t="s">
        <v>16202</v>
      </c>
    </row>
    <row r="5344" spans="44:44">
      <c r="AR5344" s="51" t="s">
        <v>16203</v>
      </c>
    </row>
    <row r="5345" spans="44:44">
      <c r="AR5345" s="53" t="s">
        <v>16203</v>
      </c>
    </row>
    <row r="5346" spans="44:44">
      <c r="AR5346" s="51" t="s">
        <v>16204</v>
      </c>
    </row>
    <row r="5347" spans="44:44">
      <c r="AR5347" s="53" t="s">
        <v>16205</v>
      </c>
    </row>
    <row r="5348" spans="44:44">
      <c r="AR5348" s="51" t="s">
        <v>16206</v>
      </c>
    </row>
    <row r="5349" spans="44:44">
      <c r="AR5349" s="53" t="s">
        <v>16207</v>
      </c>
    </row>
    <row r="5350" spans="44:44">
      <c r="AR5350" s="51" t="s">
        <v>16208</v>
      </c>
    </row>
    <row r="5351" spans="44:44">
      <c r="AR5351" s="53" t="s">
        <v>16209</v>
      </c>
    </row>
    <row r="5352" spans="44:44">
      <c r="AR5352" s="51" t="s">
        <v>16210</v>
      </c>
    </row>
    <row r="5353" spans="44:44">
      <c r="AR5353" s="53" t="s">
        <v>16211</v>
      </c>
    </row>
    <row r="5354" spans="44:44">
      <c r="AR5354" s="51" t="s">
        <v>16212</v>
      </c>
    </row>
    <row r="5355" spans="44:44">
      <c r="AR5355" s="53" t="s">
        <v>16213</v>
      </c>
    </row>
    <row r="5356" spans="44:44">
      <c r="AR5356" s="51" t="s">
        <v>16214</v>
      </c>
    </row>
    <row r="5357" spans="44:44">
      <c r="AR5357" s="53" t="s">
        <v>16215</v>
      </c>
    </row>
    <row r="5358" spans="44:44">
      <c r="AR5358" s="51" t="s">
        <v>16216</v>
      </c>
    </row>
    <row r="5359" spans="44:44">
      <c r="AR5359" s="53" t="s">
        <v>10998</v>
      </c>
    </row>
    <row r="5360" spans="44:44">
      <c r="AR5360" s="51" t="s">
        <v>16217</v>
      </c>
    </row>
    <row r="5361" spans="44:44">
      <c r="AR5361" s="53" t="s">
        <v>16218</v>
      </c>
    </row>
    <row r="5362" spans="44:44">
      <c r="AR5362" s="51" t="s">
        <v>16219</v>
      </c>
    </row>
    <row r="5363" spans="44:44">
      <c r="AR5363" s="53" t="s">
        <v>16220</v>
      </c>
    </row>
    <row r="5364" spans="44:44">
      <c r="AR5364" s="51" t="s">
        <v>16221</v>
      </c>
    </row>
    <row r="5365" spans="44:44">
      <c r="AR5365" s="53" t="s">
        <v>16222</v>
      </c>
    </row>
    <row r="5366" spans="44:44">
      <c r="AR5366" s="51" t="s">
        <v>16223</v>
      </c>
    </row>
    <row r="5367" spans="44:44">
      <c r="AR5367" s="53" t="s">
        <v>16224</v>
      </c>
    </row>
    <row r="5368" spans="44:44">
      <c r="AR5368" s="51" t="s">
        <v>16225</v>
      </c>
    </row>
    <row r="5369" spans="44:44">
      <c r="AR5369" s="53" t="s">
        <v>16226</v>
      </c>
    </row>
    <row r="5370" spans="44:44">
      <c r="AR5370" s="51" t="s">
        <v>16227</v>
      </c>
    </row>
    <row r="5371" spans="44:44">
      <c r="AR5371" s="53" t="s">
        <v>16228</v>
      </c>
    </row>
    <row r="5372" spans="44:44">
      <c r="AR5372" s="51" t="s">
        <v>16229</v>
      </c>
    </row>
    <row r="5373" spans="44:44">
      <c r="AR5373" s="53" t="s">
        <v>16230</v>
      </c>
    </row>
    <row r="5374" spans="44:44">
      <c r="AR5374" s="51" t="s">
        <v>16231</v>
      </c>
    </row>
    <row r="5375" spans="44:44">
      <c r="AR5375" s="53" t="s">
        <v>16232</v>
      </c>
    </row>
    <row r="5376" spans="44:44">
      <c r="AR5376" s="51" t="s">
        <v>16233</v>
      </c>
    </row>
    <row r="5377" spans="44:44">
      <c r="AR5377" s="53" t="s">
        <v>16234</v>
      </c>
    </row>
    <row r="5378" spans="44:44">
      <c r="AR5378" s="51" t="s">
        <v>16235</v>
      </c>
    </row>
    <row r="5379" spans="44:44">
      <c r="AR5379" s="53" t="s">
        <v>16236</v>
      </c>
    </row>
    <row r="5380" spans="44:44">
      <c r="AR5380" s="51" t="s">
        <v>16237</v>
      </c>
    </row>
    <row r="5381" spans="44:44">
      <c r="AR5381" s="53" t="s">
        <v>16238</v>
      </c>
    </row>
    <row r="5382" spans="44:44">
      <c r="AR5382" s="51" t="s">
        <v>16239</v>
      </c>
    </row>
    <row r="5383" spans="44:44">
      <c r="AR5383" s="53" t="s">
        <v>16240</v>
      </c>
    </row>
    <row r="5384" spans="44:44">
      <c r="AR5384" s="51" t="s">
        <v>16241</v>
      </c>
    </row>
    <row r="5385" spans="44:44">
      <c r="AR5385" s="53" t="s">
        <v>16242</v>
      </c>
    </row>
    <row r="5386" spans="44:44">
      <c r="AR5386" s="51" t="s">
        <v>16243</v>
      </c>
    </row>
    <row r="5387" spans="44:44">
      <c r="AR5387" s="53" t="s">
        <v>16244</v>
      </c>
    </row>
    <row r="5388" spans="44:44">
      <c r="AR5388" s="51" t="s">
        <v>16245</v>
      </c>
    </row>
    <row r="5389" spans="44:44">
      <c r="AR5389" s="53" t="s">
        <v>16246</v>
      </c>
    </row>
    <row r="5390" spans="44:44">
      <c r="AR5390" s="51" t="s">
        <v>16247</v>
      </c>
    </row>
    <row r="5391" spans="44:44">
      <c r="AR5391" s="53" t="s">
        <v>16248</v>
      </c>
    </row>
    <row r="5392" spans="44:44">
      <c r="AR5392" s="51" t="s">
        <v>16249</v>
      </c>
    </row>
    <row r="5393" spans="44:44">
      <c r="AR5393" s="53" t="s">
        <v>16250</v>
      </c>
    </row>
    <row r="5394" spans="44:44">
      <c r="AR5394" s="51" t="s">
        <v>16251</v>
      </c>
    </row>
    <row r="5395" spans="44:44">
      <c r="AR5395" s="53" t="s">
        <v>16252</v>
      </c>
    </row>
    <row r="5396" spans="44:44">
      <c r="AR5396" s="51" t="s">
        <v>16253</v>
      </c>
    </row>
    <row r="5397" spans="44:44">
      <c r="AR5397" s="53" t="s">
        <v>16254</v>
      </c>
    </row>
    <row r="5398" spans="44:44">
      <c r="AR5398" s="51" t="s">
        <v>16255</v>
      </c>
    </row>
    <row r="5399" spans="44:44">
      <c r="AR5399" s="53" t="s">
        <v>16256</v>
      </c>
    </row>
    <row r="5400" spans="44:44">
      <c r="AR5400" s="51" t="s">
        <v>16257</v>
      </c>
    </row>
    <row r="5401" spans="44:44">
      <c r="AR5401" s="53" t="s">
        <v>16258</v>
      </c>
    </row>
    <row r="5402" spans="44:44">
      <c r="AR5402" s="51" t="s">
        <v>16259</v>
      </c>
    </row>
    <row r="5403" spans="44:44">
      <c r="AR5403" s="53" t="s">
        <v>16260</v>
      </c>
    </row>
    <row r="5404" spans="44:44">
      <c r="AR5404" s="51" t="s">
        <v>16261</v>
      </c>
    </row>
    <row r="5405" spans="44:44">
      <c r="AR5405" s="53" t="s">
        <v>16262</v>
      </c>
    </row>
    <row r="5406" spans="44:44">
      <c r="AR5406" s="51" t="s">
        <v>16263</v>
      </c>
    </row>
    <row r="5407" spans="44:44">
      <c r="AR5407" s="53" t="s">
        <v>16264</v>
      </c>
    </row>
    <row r="5408" spans="44:44">
      <c r="AR5408" s="51" t="s">
        <v>16265</v>
      </c>
    </row>
    <row r="5409" spans="44:44">
      <c r="AR5409" s="53" t="s">
        <v>16266</v>
      </c>
    </row>
    <row r="5410" spans="44:44">
      <c r="AR5410" s="51" t="s">
        <v>16267</v>
      </c>
    </row>
    <row r="5411" spans="44:44">
      <c r="AR5411" s="53" t="s">
        <v>16268</v>
      </c>
    </row>
    <row r="5412" spans="44:44">
      <c r="AR5412" s="51" t="s">
        <v>16269</v>
      </c>
    </row>
    <row r="5413" spans="44:44">
      <c r="AR5413" s="53" t="s">
        <v>16270</v>
      </c>
    </row>
    <row r="5414" spans="44:44">
      <c r="AR5414" s="51" t="s">
        <v>16271</v>
      </c>
    </row>
    <row r="5415" spans="44:44">
      <c r="AR5415" s="53" t="s">
        <v>16272</v>
      </c>
    </row>
    <row r="5416" spans="44:44">
      <c r="AR5416" s="51" t="s">
        <v>16273</v>
      </c>
    </row>
    <row r="5417" spans="44:44">
      <c r="AR5417" s="53" t="s">
        <v>16274</v>
      </c>
    </row>
    <row r="5418" spans="44:44">
      <c r="AR5418" s="51" t="s">
        <v>16275</v>
      </c>
    </row>
    <row r="5419" spans="44:44">
      <c r="AR5419" s="53" t="s">
        <v>16276</v>
      </c>
    </row>
    <row r="5420" spans="44:44">
      <c r="AR5420" s="51" t="s">
        <v>16277</v>
      </c>
    </row>
    <row r="5421" spans="44:44">
      <c r="AR5421" s="53" t="s">
        <v>16278</v>
      </c>
    </row>
    <row r="5422" spans="44:44">
      <c r="AR5422" s="51" t="s">
        <v>16279</v>
      </c>
    </row>
    <row r="5423" spans="44:44">
      <c r="AR5423" s="53" t="s">
        <v>16280</v>
      </c>
    </row>
    <row r="5424" spans="44:44">
      <c r="AR5424" s="51" t="s">
        <v>16280</v>
      </c>
    </row>
    <row r="5425" spans="44:44">
      <c r="AR5425" s="53" t="s">
        <v>16281</v>
      </c>
    </row>
    <row r="5426" spans="44:44">
      <c r="AR5426" s="51" t="s">
        <v>16282</v>
      </c>
    </row>
    <row r="5427" spans="44:44">
      <c r="AR5427" s="53" t="s">
        <v>16283</v>
      </c>
    </row>
    <row r="5428" spans="44:44">
      <c r="AR5428" s="51" t="s">
        <v>16284</v>
      </c>
    </row>
    <row r="5429" spans="44:44">
      <c r="AR5429" s="53" t="s">
        <v>16285</v>
      </c>
    </row>
    <row r="5430" spans="44:44">
      <c r="AR5430" s="51" t="s">
        <v>16286</v>
      </c>
    </row>
    <row r="5431" spans="44:44">
      <c r="AR5431" s="53" t="s">
        <v>16287</v>
      </c>
    </row>
    <row r="5432" spans="44:44">
      <c r="AR5432" s="51" t="s">
        <v>16288</v>
      </c>
    </row>
    <row r="5433" spans="44:44">
      <c r="AR5433" s="53" t="s">
        <v>16289</v>
      </c>
    </row>
    <row r="5434" spans="44:44">
      <c r="AR5434" s="51" t="s">
        <v>16289</v>
      </c>
    </row>
    <row r="5435" spans="44:44">
      <c r="AR5435" s="53" t="s">
        <v>16290</v>
      </c>
    </row>
    <row r="5436" spans="44:44">
      <c r="AR5436" s="51" t="s">
        <v>16291</v>
      </c>
    </row>
    <row r="5437" spans="44:44">
      <c r="AR5437" s="53" t="s">
        <v>16292</v>
      </c>
    </row>
    <row r="5438" spans="44:44">
      <c r="AR5438" s="51" t="s">
        <v>16292</v>
      </c>
    </row>
    <row r="5439" spans="44:44">
      <c r="AR5439" s="53" t="s">
        <v>16293</v>
      </c>
    </row>
    <row r="5440" spans="44:44">
      <c r="AR5440" s="51" t="s">
        <v>16294</v>
      </c>
    </row>
    <row r="5441" spans="44:44">
      <c r="AR5441" s="53" t="s">
        <v>16295</v>
      </c>
    </row>
    <row r="5442" spans="44:44">
      <c r="AR5442" s="51" t="s">
        <v>16296</v>
      </c>
    </row>
    <row r="5443" spans="44:44">
      <c r="AR5443" s="53" t="s">
        <v>16297</v>
      </c>
    </row>
    <row r="5444" spans="44:44">
      <c r="AR5444" s="51" t="s">
        <v>16298</v>
      </c>
    </row>
    <row r="5445" spans="44:44">
      <c r="AR5445" s="53" t="s">
        <v>16299</v>
      </c>
    </row>
    <row r="5446" spans="44:44">
      <c r="AR5446" s="51" t="s">
        <v>16300</v>
      </c>
    </row>
    <row r="5447" spans="44:44">
      <c r="AR5447" s="53" t="s">
        <v>16301</v>
      </c>
    </row>
    <row r="5448" spans="44:44">
      <c r="AR5448" s="51" t="s">
        <v>16302</v>
      </c>
    </row>
    <row r="5449" spans="44:44">
      <c r="AR5449" s="53" t="s">
        <v>16302</v>
      </c>
    </row>
    <row r="5450" spans="44:44">
      <c r="AR5450" s="51" t="s">
        <v>16303</v>
      </c>
    </row>
    <row r="5451" spans="44:44">
      <c r="AR5451" s="53" t="s">
        <v>16304</v>
      </c>
    </row>
    <row r="5452" spans="44:44">
      <c r="AR5452" s="51" t="s">
        <v>16305</v>
      </c>
    </row>
    <row r="5453" spans="44:44">
      <c r="AR5453" s="53" t="s">
        <v>16306</v>
      </c>
    </row>
    <row r="5454" spans="44:44">
      <c r="AR5454" s="51" t="s">
        <v>16307</v>
      </c>
    </row>
    <row r="5455" spans="44:44">
      <c r="AR5455" s="53" t="s">
        <v>16308</v>
      </c>
    </row>
    <row r="5456" spans="44:44">
      <c r="AR5456" s="51" t="s">
        <v>16308</v>
      </c>
    </row>
    <row r="5457" spans="44:44">
      <c r="AR5457" s="53" t="s">
        <v>16309</v>
      </c>
    </row>
    <row r="5458" spans="44:44">
      <c r="AR5458" s="51" t="s">
        <v>16310</v>
      </c>
    </row>
    <row r="5459" spans="44:44">
      <c r="AR5459" s="53" t="s">
        <v>16311</v>
      </c>
    </row>
    <row r="5460" spans="44:44">
      <c r="AR5460" s="51" t="s">
        <v>16312</v>
      </c>
    </row>
    <row r="5461" spans="44:44">
      <c r="AR5461" s="53" t="s">
        <v>16313</v>
      </c>
    </row>
    <row r="5462" spans="44:44">
      <c r="AR5462" s="51" t="s">
        <v>16314</v>
      </c>
    </row>
    <row r="5463" spans="44:44">
      <c r="AR5463" s="53" t="s">
        <v>16315</v>
      </c>
    </row>
    <row r="5464" spans="44:44">
      <c r="AR5464" s="51" t="s">
        <v>16316</v>
      </c>
    </row>
    <row r="5465" spans="44:44">
      <c r="AR5465" s="53" t="s">
        <v>16317</v>
      </c>
    </row>
    <row r="5466" spans="44:44">
      <c r="AR5466" s="51" t="s">
        <v>16318</v>
      </c>
    </row>
    <row r="5467" spans="44:44">
      <c r="AR5467" s="53" t="s">
        <v>16319</v>
      </c>
    </row>
    <row r="5468" spans="44:44">
      <c r="AR5468" s="51" t="s">
        <v>16320</v>
      </c>
    </row>
    <row r="5469" spans="44:44">
      <c r="AR5469" s="53" t="s">
        <v>16321</v>
      </c>
    </row>
    <row r="5470" spans="44:44">
      <c r="AR5470" s="51" t="s">
        <v>16321</v>
      </c>
    </row>
    <row r="5471" spans="44:44">
      <c r="AR5471" s="53" t="s">
        <v>16321</v>
      </c>
    </row>
    <row r="5472" spans="44:44">
      <c r="AR5472" s="51" t="s">
        <v>16321</v>
      </c>
    </row>
    <row r="5473" spans="44:44">
      <c r="AR5473" s="53" t="s">
        <v>16322</v>
      </c>
    </row>
    <row r="5474" spans="44:44">
      <c r="AR5474" s="51" t="s">
        <v>16323</v>
      </c>
    </row>
    <row r="5475" spans="44:44">
      <c r="AR5475" s="53" t="s">
        <v>16324</v>
      </c>
    </row>
    <row r="5476" spans="44:44">
      <c r="AR5476" s="51" t="s">
        <v>16325</v>
      </c>
    </row>
    <row r="5477" spans="44:44">
      <c r="AR5477" s="53" t="s">
        <v>16326</v>
      </c>
    </row>
    <row r="5478" spans="44:44">
      <c r="AR5478" s="51" t="s">
        <v>16327</v>
      </c>
    </row>
    <row r="5479" spans="44:44">
      <c r="AR5479" s="53" t="s">
        <v>16328</v>
      </c>
    </row>
    <row r="5480" spans="44:44">
      <c r="AR5480" s="51" t="s">
        <v>16329</v>
      </c>
    </row>
    <row r="5481" spans="44:44">
      <c r="AR5481" s="53" t="s">
        <v>16330</v>
      </c>
    </row>
    <row r="5482" spans="44:44">
      <c r="AR5482" s="51" t="s">
        <v>16331</v>
      </c>
    </row>
    <row r="5483" spans="44:44">
      <c r="AR5483" s="53" t="s">
        <v>16332</v>
      </c>
    </row>
    <row r="5484" spans="44:44">
      <c r="AR5484" s="51" t="s">
        <v>16333</v>
      </c>
    </row>
    <row r="5485" spans="44:44">
      <c r="AR5485" s="53" t="s">
        <v>16334</v>
      </c>
    </row>
    <row r="5486" spans="44:44">
      <c r="AR5486" s="51" t="s">
        <v>16335</v>
      </c>
    </row>
    <row r="5487" spans="44:44">
      <c r="AR5487" s="53" t="s">
        <v>16336</v>
      </c>
    </row>
    <row r="5488" spans="44:44">
      <c r="AR5488" s="51" t="s">
        <v>16337</v>
      </c>
    </row>
    <row r="5489" spans="44:44">
      <c r="AR5489" s="53" t="s">
        <v>16338</v>
      </c>
    </row>
    <row r="5490" spans="44:44">
      <c r="AR5490" s="51" t="s">
        <v>16338</v>
      </c>
    </row>
    <row r="5491" spans="44:44">
      <c r="AR5491" s="53" t="s">
        <v>16339</v>
      </c>
    </row>
    <row r="5492" spans="44:44">
      <c r="AR5492" s="51" t="s">
        <v>16340</v>
      </c>
    </row>
    <row r="5493" spans="44:44">
      <c r="AR5493" s="53" t="s">
        <v>16341</v>
      </c>
    </row>
    <row r="5494" spans="44:44">
      <c r="AR5494" s="51" t="s">
        <v>16342</v>
      </c>
    </row>
    <row r="5495" spans="44:44">
      <c r="AR5495" s="53" t="s">
        <v>16343</v>
      </c>
    </row>
    <row r="5496" spans="44:44">
      <c r="AR5496" s="51" t="s">
        <v>16344</v>
      </c>
    </row>
    <row r="5497" spans="44:44">
      <c r="AR5497" s="53" t="s">
        <v>16344</v>
      </c>
    </row>
    <row r="5498" spans="44:44">
      <c r="AR5498" s="51" t="s">
        <v>16344</v>
      </c>
    </row>
    <row r="5499" spans="44:44">
      <c r="AR5499" s="53" t="s">
        <v>16345</v>
      </c>
    </row>
    <row r="5500" spans="44:44">
      <c r="AR5500" s="51" t="s">
        <v>16346</v>
      </c>
    </row>
    <row r="5501" spans="44:44">
      <c r="AR5501" s="53" t="s">
        <v>16347</v>
      </c>
    </row>
    <row r="5502" spans="44:44">
      <c r="AR5502" s="51" t="s">
        <v>16348</v>
      </c>
    </row>
    <row r="5503" spans="44:44">
      <c r="AR5503" s="53" t="s">
        <v>16349</v>
      </c>
    </row>
    <row r="5504" spans="44:44">
      <c r="AR5504" s="51" t="s">
        <v>16350</v>
      </c>
    </row>
    <row r="5505" spans="44:44">
      <c r="AR5505" s="53" t="s">
        <v>16351</v>
      </c>
    </row>
    <row r="5506" spans="44:44">
      <c r="AR5506" s="51" t="s">
        <v>16352</v>
      </c>
    </row>
    <row r="5507" spans="44:44">
      <c r="AR5507" s="53" t="s">
        <v>16353</v>
      </c>
    </row>
    <row r="5508" spans="44:44">
      <c r="AR5508" s="51" t="s">
        <v>16354</v>
      </c>
    </row>
    <row r="5509" spans="44:44">
      <c r="AR5509" s="53" t="s">
        <v>16355</v>
      </c>
    </row>
    <row r="5510" spans="44:44">
      <c r="AR5510" s="51" t="s">
        <v>16356</v>
      </c>
    </row>
    <row r="5511" spans="44:44">
      <c r="AR5511" s="53" t="s">
        <v>16357</v>
      </c>
    </row>
    <row r="5512" spans="44:44">
      <c r="AR5512" s="51" t="s">
        <v>16358</v>
      </c>
    </row>
    <row r="5513" spans="44:44">
      <c r="AR5513" s="53" t="s">
        <v>16359</v>
      </c>
    </row>
    <row r="5514" spans="44:44">
      <c r="AR5514" s="51" t="s">
        <v>16360</v>
      </c>
    </row>
    <row r="5515" spans="44:44">
      <c r="AR5515" s="53" t="s">
        <v>16361</v>
      </c>
    </row>
    <row r="5516" spans="44:44">
      <c r="AR5516" s="51" t="s">
        <v>16362</v>
      </c>
    </row>
    <row r="5517" spans="44:44">
      <c r="AR5517" s="53" t="s">
        <v>16363</v>
      </c>
    </row>
    <row r="5518" spans="44:44">
      <c r="AR5518" s="51" t="s">
        <v>16364</v>
      </c>
    </row>
    <row r="5519" spans="44:44">
      <c r="AR5519" s="53" t="s">
        <v>16365</v>
      </c>
    </row>
    <row r="5520" spans="44:44">
      <c r="AR5520" s="51" t="s">
        <v>16366</v>
      </c>
    </row>
    <row r="5521" spans="44:44">
      <c r="AR5521" s="53" t="s">
        <v>16367</v>
      </c>
    </row>
    <row r="5522" spans="44:44">
      <c r="AR5522" s="51" t="s">
        <v>16368</v>
      </c>
    </row>
    <row r="5523" spans="44:44">
      <c r="AR5523" s="53" t="s">
        <v>16369</v>
      </c>
    </row>
    <row r="5524" spans="44:44">
      <c r="AR5524" s="51" t="s">
        <v>16370</v>
      </c>
    </row>
    <row r="5525" spans="44:44">
      <c r="AR5525" s="53" t="s">
        <v>16371</v>
      </c>
    </row>
    <row r="5526" spans="44:44">
      <c r="AR5526" s="51" t="s">
        <v>16372</v>
      </c>
    </row>
    <row r="5527" spans="44:44">
      <c r="AR5527" s="53" t="s">
        <v>16373</v>
      </c>
    </row>
    <row r="5528" spans="44:44">
      <c r="AR5528" s="51" t="s">
        <v>10945</v>
      </c>
    </row>
    <row r="5529" spans="44:44">
      <c r="AR5529" s="53" t="s">
        <v>16374</v>
      </c>
    </row>
    <row r="5530" spans="44:44">
      <c r="AR5530" s="51" t="s">
        <v>16375</v>
      </c>
    </row>
    <row r="5531" spans="44:44">
      <c r="AR5531" s="53" t="s">
        <v>16376</v>
      </c>
    </row>
    <row r="5532" spans="44:44">
      <c r="AR5532" s="51" t="s">
        <v>16377</v>
      </c>
    </row>
    <row r="5533" spans="44:44">
      <c r="AR5533" s="53" t="s">
        <v>16378</v>
      </c>
    </row>
    <row r="5534" spans="44:44">
      <c r="AR5534" s="51" t="s">
        <v>16379</v>
      </c>
    </row>
    <row r="5535" spans="44:44">
      <c r="AR5535" s="53" t="s">
        <v>16380</v>
      </c>
    </row>
    <row r="5536" spans="44:44">
      <c r="AR5536" s="51" t="s">
        <v>16381</v>
      </c>
    </row>
    <row r="5537" spans="44:44">
      <c r="AR5537" s="53" t="s">
        <v>16382</v>
      </c>
    </row>
    <row r="5538" spans="44:44">
      <c r="AR5538" s="51" t="s">
        <v>16383</v>
      </c>
    </row>
    <row r="5539" spans="44:44">
      <c r="AR5539" s="53" t="s">
        <v>16384</v>
      </c>
    </row>
    <row r="5540" spans="44:44">
      <c r="AR5540" s="51" t="s">
        <v>16385</v>
      </c>
    </row>
    <row r="5541" spans="44:44">
      <c r="AR5541" s="53" t="s">
        <v>16386</v>
      </c>
    </row>
    <row r="5542" spans="44:44">
      <c r="AR5542" s="51" t="s">
        <v>16387</v>
      </c>
    </row>
    <row r="5543" spans="44:44">
      <c r="AR5543" s="53" t="s">
        <v>16388</v>
      </c>
    </row>
    <row r="5544" spans="44:44">
      <c r="AR5544" s="51" t="s">
        <v>16389</v>
      </c>
    </row>
    <row r="5545" spans="44:44">
      <c r="AR5545" s="53" t="s">
        <v>16390</v>
      </c>
    </row>
    <row r="5546" spans="44:44">
      <c r="AR5546" s="51" t="s">
        <v>16391</v>
      </c>
    </row>
    <row r="5547" spans="44:44">
      <c r="AR5547" s="53" t="s">
        <v>16392</v>
      </c>
    </row>
    <row r="5548" spans="44:44">
      <c r="AR5548" s="51" t="s">
        <v>16393</v>
      </c>
    </row>
    <row r="5549" spans="44:44">
      <c r="AR5549" s="53" t="s">
        <v>16394</v>
      </c>
    </row>
    <row r="5550" spans="44:44">
      <c r="AR5550" s="51" t="s">
        <v>16395</v>
      </c>
    </row>
    <row r="5551" spans="44:44">
      <c r="AR5551" s="53" t="s">
        <v>16396</v>
      </c>
    </row>
    <row r="5552" spans="44:44">
      <c r="AR5552" s="51" t="s">
        <v>16397</v>
      </c>
    </row>
    <row r="5553" spans="44:44">
      <c r="AR5553" s="53" t="s">
        <v>16398</v>
      </c>
    </row>
    <row r="5554" spans="44:44">
      <c r="AR5554" s="51" t="s">
        <v>16399</v>
      </c>
    </row>
    <row r="5555" spans="44:44">
      <c r="AR5555" s="53" t="s">
        <v>16400</v>
      </c>
    </row>
    <row r="5556" spans="44:44">
      <c r="AR5556" s="51" t="s">
        <v>16400</v>
      </c>
    </row>
    <row r="5557" spans="44:44">
      <c r="AR5557" s="53" t="s">
        <v>16401</v>
      </c>
    </row>
    <row r="5558" spans="44:44">
      <c r="AR5558" s="51" t="s">
        <v>16402</v>
      </c>
    </row>
    <row r="5559" spans="44:44">
      <c r="AR5559" s="53" t="s">
        <v>16403</v>
      </c>
    </row>
    <row r="5560" spans="44:44">
      <c r="AR5560" s="51" t="s">
        <v>16404</v>
      </c>
    </row>
    <row r="5561" spans="44:44">
      <c r="AR5561" s="53" t="s">
        <v>16405</v>
      </c>
    </row>
    <row r="5562" spans="44:44">
      <c r="AR5562" s="51" t="s">
        <v>16406</v>
      </c>
    </row>
    <row r="5563" spans="44:44">
      <c r="AR5563" s="53" t="s">
        <v>16407</v>
      </c>
    </row>
    <row r="5564" spans="44:44">
      <c r="AR5564" s="51" t="s">
        <v>16408</v>
      </c>
    </row>
    <row r="5565" spans="44:44">
      <c r="AR5565" s="53" t="s">
        <v>16409</v>
      </c>
    </row>
    <row r="5566" spans="44:44">
      <c r="AR5566" s="51" t="s">
        <v>16410</v>
      </c>
    </row>
    <row r="5567" spans="44:44">
      <c r="AR5567" s="53" t="s">
        <v>16411</v>
      </c>
    </row>
    <row r="5568" spans="44:44">
      <c r="AR5568" s="51" t="s">
        <v>16412</v>
      </c>
    </row>
    <row r="5569" spans="44:44">
      <c r="AR5569" s="53" t="s">
        <v>16413</v>
      </c>
    </row>
    <row r="5570" spans="44:44">
      <c r="AR5570" s="51" t="s">
        <v>16414</v>
      </c>
    </row>
    <row r="5571" spans="44:44">
      <c r="AR5571" s="53" t="s">
        <v>16415</v>
      </c>
    </row>
    <row r="5572" spans="44:44">
      <c r="AR5572" s="51" t="s">
        <v>16416</v>
      </c>
    </row>
    <row r="5573" spans="44:44">
      <c r="AR5573" s="53" t="s">
        <v>16417</v>
      </c>
    </row>
  </sheetData>
  <pageMargins left="0.511811024" right="0.511811024" top="0.78740157499999996" bottom="0.78740157499999996" header="0.31496062000000002" footer="0.31496062000000002"/>
  <legacyDrawing r:id="rId1"/>
  <tableParts count="1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319"/>
  <sheetViews>
    <sheetView workbookViewId="0">
      <selection sqref="A1:A2"/>
    </sheetView>
  </sheetViews>
  <sheetFormatPr defaultColWidth="61.140625" defaultRowHeight="15"/>
  <cols>
    <col min="1" max="1" width="14.42578125" customWidth="1"/>
  </cols>
  <sheetData>
    <row r="1" spans="1:3">
      <c r="A1" s="263" t="s">
        <v>16418</v>
      </c>
      <c r="B1" s="263" t="s">
        <v>16419</v>
      </c>
      <c r="C1" s="263" t="s">
        <v>16420</v>
      </c>
    </row>
    <row r="2" spans="1:3">
      <c r="A2" s="264"/>
      <c r="B2" s="264"/>
      <c r="C2" s="264"/>
    </row>
    <row r="3" spans="1:3" ht="30">
      <c r="A3" s="61">
        <v>4</v>
      </c>
      <c r="B3" s="62" t="s">
        <v>16421</v>
      </c>
      <c r="C3" s="62" t="s">
        <v>16422</v>
      </c>
    </row>
    <row r="4" spans="1:3">
      <c r="A4" s="61">
        <v>5</v>
      </c>
      <c r="B4" s="62" t="s">
        <v>16423</v>
      </c>
      <c r="C4" s="62" t="s">
        <v>16424</v>
      </c>
    </row>
    <row r="5" spans="1:3">
      <c r="A5" s="61">
        <v>6</v>
      </c>
      <c r="B5" s="62" t="s">
        <v>16423</v>
      </c>
      <c r="C5" s="62" t="s">
        <v>16425</v>
      </c>
    </row>
    <row r="6" spans="1:3">
      <c r="A6" s="61">
        <v>7</v>
      </c>
      <c r="B6" s="62" t="s">
        <v>16423</v>
      </c>
      <c r="C6" s="62" t="s">
        <v>16426</v>
      </c>
    </row>
    <row r="7" spans="1:3" ht="30">
      <c r="A7" s="61">
        <v>9</v>
      </c>
      <c r="B7" s="62" t="s">
        <v>16427</v>
      </c>
      <c r="C7" s="62" t="s">
        <v>16428</v>
      </c>
    </row>
    <row r="8" spans="1:3" ht="30">
      <c r="A8" s="61">
        <v>10</v>
      </c>
      <c r="B8" s="62" t="s">
        <v>16427</v>
      </c>
      <c r="C8" s="62" t="s">
        <v>16429</v>
      </c>
    </row>
    <row r="9" spans="1:3" ht="30">
      <c r="A9" s="61">
        <v>12</v>
      </c>
      <c r="B9" s="62" t="s">
        <v>16430</v>
      </c>
      <c r="C9" s="62" t="s">
        <v>16431</v>
      </c>
    </row>
    <row r="10" spans="1:3" ht="30">
      <c r="A10" s="61">
        <v>14</v>
      </c>
      <c r="B10" s="62" t="s">
        <v>16432</v>
      </c>
      <c r="C10" s="62" t="s">
        <v>16431</v>
      </c>
    </row>
    <row r="11" spans="1:3" ht="30">
      <c r="A11" s="61">
        <v>15</v>
      </c>
      <c r="B11" s="62" t="s">
        <v>16433</v>
      </c>
      <c r="C11" s="62" t="s">
        <v>16428</v>
      </c>
    </row>
    <row r="12" spans="1:3" ht="30">
      <c r="A12" s="61">
        <v>16</v>
      </c>
      <c r="B12" s="62" t="s">
        <v>16433</v>
      </c>
      <c r="C12" s="62" t="s">
        <v>16429</v>
      </c>
    </row>
    <row r="13" spans="1:3" ht="30">
      <c r="A13" s="61">
        <v>18</v>
      </c>
      <c r="B13" s="62" t="s">
        <v>16434</v>
      </c>
      <c r="C13" s="62" t="s">
        <v>16428</v>
      </c>
    </row>
    <row r="14" spans="1:3" ht="30">
      <c r="A14" s="61">
        <v>19</v>
      </c>
      <c r="B14" s="62" t="s">
        <v>16434</v>
      </c>
      <c r="C14" s="62" t="s">
        <v>16429</v>
      </c>
    </row>
    <row r="15" spans="1:3" ht="30">
      <c r="A15" s="61">
        <v>20</v>
      </c>
      <c r="B15" s="62" t="s">
        <v>16435</v>
      </c>
      <c r="C15" s="62" t="s">
        <v>16436</v>
      </c>
    </row>
    <row r="16" spans="1:3" ht="30">
      <c r="A16" s="61">
        <v>21</v>
      </c>
      <c r="B16" s="62" t="s">
        <v>16435</v>
      </c>
      <c r="C16" s="62" t="s">
        <v>16437</v>
      </c>
    </row>
    <row r="17" spans="1:3">
      <c r="A17" s="61">
        <v>27</v>
      </c>
      <c r="B17" s="62" t="s">
        <v>16438</v>
      </c>
      <c r="C17" s="62" t="s">
        <v>16422</v>
      </c>
    </row>
    <row r="18" spans="1:3" ht="30">
      <c r="A18" s="61">
        <v>28</v>
      </c>
      <c r="B18" s="62" t="s">
        <v>16439</v>
      </c>
      <c r="C18" s="62" t="s">
        <v>16422</v>
      </c>
    </row>
    <row r="19" spans="1:3">
      <c r="A19" s="61">
        <v>29</v>
      </c>
      <c r="B19" s="62" t="s">
        <v>16440</v>
      </c>
      <c r="C19" s="62" t="s">
        <v>16441</v>
      </c>
    </row>
    <row r="20" spans="1:3">
      <c r="A20" s="61">
        <v>30</v>
      </c>
      <c r="B20" s="62" t="s">
        <v>16442</v>
      </c>
      <c r="C20" s="62" t="s">
        <v>16441</v>
      </c>
    </row>
    <row r="21" spans="1:3">
      <c r="A21" s="61">
        <v>33</v>
      </c>
      <c r="B21" s="62" t="s">
        <v>16443</v>
      </c>
      <c r="C21" s="62" t="s">
        <v>16424</v>
      </c>
    </row>
    <row r="22" spans="1:3">
      <c r="A22" s="61">
        <v>34</v>
      </c>
      <c r="B22" s="62" t="s">
        <v>16443</v>
      </c>
      <c r="C22" s="62" t="s">
        <v>16422</v>
      </c>
    </row>
    <row r="23" spans="1:3">
      <c r="A23" s="61">
        <v>35</v>
      </c>
      <c r="B23" s="62" t="s">
        <v>16443</v>
      </c>
      <c r="C23" s="62" t="s">
        <v>16444</v>
      </c>
    </row>
    <row r="24" spans="1:3">
      <c r="A24" s="61">
        <v>37</v>
      </c>
      <c r="B24" s="62" t="s">
        <v>16445</v>
      </c>
      <c r="C24" s="62" t="s">
        <v>16424</v>
      </c>
    </row>
    <row r="25" spans="1:3">
      <c r="A25" s="61">
        <v>38</v>
      </c>
      <c r="B25" s="62" t="s">
        <v>16446</v>
      </c>
      <c r="C25" s="62" t="s">
        <v>16422</v>
      </c>
    </row>
    <row r="26" spans="1:3">
      <c r="A26" s="61">
        <v>39</v>
      </c>
      <c r="B26" s="62" t="s">
        <v>16446</v>
      </c>
      <c r="C26" s="62" t="s">
        <v>16428</v>
      </c>
    </row>
    <row r="27" spans="1:3">
      <c r="A27" s="61">
        <v>42</v>
      </c>
      <c r="B27" s="62" t="s">
        <v>16447</v>
      </c>
      <c r="C27" s="62" t="s">
        <v>16422</v>
      </c>
    </row>
    <row r="28" spans="1:3">
      <c r="A28" s="61">
        <v>43</v>
      </c>
      <c r="B28" s="62" t="s">
        <v>16448</v>
      </c>
      <c r="C28" s="62" t="s">
        <v>16422</v>
      </c>
    </row>
    <row r="29" spans="1:3">
      <c r="A29" s="61">
        <v>44</v>
      </c>
      <c r="B29" s="62" t="s">
        <v>16449</v>
      </c>
      <c r="C29" s="62" t="s">
        <v>16431</v>
      </c>
    </row>
    <row r="30" spans="1:3">
      <c r="A30" s="61">
        <v>48</v>
      </c>
      <c r="B30" s="62" t="s">
        <v>16450</v>
      </c>
      <c r="C30" s="62" t="s">
        <v>16422</v>
      </c>
    </row>
    <row r="31" spans="1:3">
      <c r="A31" s="61">
        <v>49</v>
      </c>
      <c r="B31" s="62" t="s">
        <v>16451</v>
      </c>
      <c r="C31" s="62" t="s">
        <v>16452</v>
      </c>
    </row>
    <row r="32" spans="1:3">
      <c r="A32" s="61">
        <v>50</v>
      </c>
      <c r="B32" s="62" t="s">
        <v>16451</v>
      </c>
      <c r="C32" s="62" t="s">
        <v>16429</v>
      </c>
    </row>
    <row r="33" spans="1:3">
      <c r="A33" s="61">
        <v>54</v>
      </c>
      <c r="B33" s="62" t="s">
        <v>16453</v>
      </c>
      <c r="C33" s="62" t="s">
        <v>16429</v>
      </c>
    </row>
    <row r="34" spans="1:3">
      <c r="A34" s="61">
        <v>55</v>
      </c>
      <c r="B34" s="62" t="s">
        <v>16454</v>
      </c>
      <c r="C34" s="62" t="s">
        <v>16431</v>
      </c>
    </row>
    <row r="35" spans="1:3">
      <c r="A35" s="61">
        <v>56</v>
      </c>
      <c r="B35" s="62" t="s">
        <v>16455</v>
      </c>
      <c r="C35" s="62" t="s">
        <v>16422</v>
      </c>
    </row>
    <row r="36" spans="1:3">
      <c r="A36" s="61">
        <v>59</v>
      </c>
      <c r="B36" s="62" t="s">
        <v>16456</v>
      </c>
      <c r="C36" s="62" t="s">
        <v>16422</v>
      </c>
    </row>
    <row r="37" spans="1:3">
      <c r="A37" s="61">
        <v>60</v>
      </c>
      <c r="B37" s="62" t="s">
        <v>16457</v>
      </c>
      <c r="C37" s="62" t="s">
        <v>16422</v>
      </c>
    </row>
    <row r="38" spans="1:3">
      <c r="A38" s="61">
        <v>65</v>
      </c>
      <c r="B38" s="62" t="s">
        <v>16458</v>
      </c>
      <c r="C38" s="62" t="s">
        <v>16422</v>
      </c>
    </row>
    <row r="39" spans="1:3">
      <c r="A39" s="61">
        <v>66</v>
      </c>
      <c r="B39" s="62" t="s">
        <v>16459</v>
      </c>
      <c r="C39" s="62" t="s">
        <v>16460</v>
      </c>
    </row>
    <row r="40" spans="1:3">
      <c r="A40" s="61">
        <v>70</v>
      </c>
      <c r="B40" s="62" t="s">
        <v>16461</v>
      </c>
      <c r="C40" s="62" t="s">
        <v>16431</v>
      </c>
    </row>
    <row r="41" spans="1:3" ht="45">
      <c r="A41" s="61">
        <v>72</v>
      </c>
      <c r="B41" s="62" t="s">
        <v>16462</v>
      </c>
      <c r="C41" s="62" t="s">
        <v>16422</v>
      </c>
    </row>
    <row r="42" spans="1:3">
      <c r="A42" s="61">
        <v>73</v>
      </c>
      <c r="B42" s="62" t="s">
        <v>16463</v>
      </c>
      <c r="C42" s="62" t="s">
        <v>16441</v>
      </c>
    </row>
    <row r="43" spans="1:3" ht="30">
      <c r="A43" s="61">
        <v>74</v>
      </c>
      <c r="B43" s="62" t="s">
        <v>16464</v>
      </c>
      <c r="C43" s="62" t="s">
        <v>16465</v>
      </c>
    </row>
    <row r="44" spans="1:3" ht="45">
      <c r="A44" s="61">
        <v>75</v>
      </c>
      <c r="B44" s="62" t="s">
        <v>16466</v>
      </c>
      <c r="C44" s="62" t="s">
        <v>16422</v>
      </c>
    </row>
    <row r="45" spans="1:3" ht="30">
      <c r="A45" s="61">
        <v>76</v>
      </c>
      <c r="B45" s="62" t="s">
        <v>16467</v>
      </c>
      <c r="C45" s="62" t="s">
        <v>16422</v>
      </c>
    </row>
    <row r="46" spans="1:3" ht="30">
      <c r="A46" s="61">
        <v>77</v>
      </c>
      <c r="B46" s="62" t="s">
        <v>16468</v>
      </c>
      <c r="C46" s="62" t="s">
        <v>16469</v>
      </c>
    </row>
    <row r="47" spans="1:3" ht="30">
      <c r="A47" s="61">
        <v>78</v>
      </c>
      <c r="B47" s="62" t="s">
        <v>16470</v>
      </c>
      <c r="C47" s="62" t="s">
        <v>16422</v>
      </c>
    </row>
    <row r="48" spans="1:3">
      <c r="A48" s="61">
        <v>79</v>
      </c>
      <c r="B48" s="62" t="s">
        <v>16471</v>
      </c>
      <c r="C48" s="62" t="s">
        <v>16422</v>
      </c>
    </row>
    <row r="49" spans="1:3">
      <c r="A49" s="61">
        <v>81</v>
      </c>
      <c r="B49" s="62" t="s">
        <v>16472</v>
      </c>
      <c r="C49" s="62" t="s">
        <v>16422</v>
      </c>
    </row>
    <row r="50" spans="1:3">
      <c r="A50" s="61">
        <v>82</v>
      </c>
      <c r="B50" s="62" t="s">
        <v>16473</v>
      </c>
      <c r="C50" s="62" t="s">
        <v>16422</v>
      </c>
    </row>
    <row r="51" spans="1:3">
      <c r="A51" s="61">
        <v>83</v>
      </c>
      <c r="B51" s="62" t="s">
        <v>16474</v>
      </c>
      <c r="C51" s="62" t="s">
        <v>16422</v>
      </c>
    </row>
    <row r="52" spans="1:3">
      <c r="A52" s="61">
        <v>84</v>
      </c>
      <c r="B52" s="62" t="s">
        <v>16475</v>
      </c>
      <c r="C52" s="62" t="s">
        <v>16422</v>
      </c>
    </row>
    <row r="53" spans="1:3">
      <c r="A53" s="61">
        <v>92</v>
      </c>
      <c r="B53" s="62" t="s">
        <v>16476</v>
      </c>
      <c r="C53" s="62" t="s">
        <v>16429</v>
      </c>
    </row>
    <row r="54" spans="1:3">
      <c r="A54" s="61">
        <v>93</v>
      </c>
      <c r="B54" s="62" t="s">
        <v>16477</v>
      </c>
      <c r="C54" s="62" t="s">
        <v>16429</v>
      </c>
    </row>
    <row r="55" spans="1:3">
      <c r="A55" s="61">
        <v>94</v>
      </c>
      <c r="B55" s="62" t="s">
        <v>16478</v>
      </c>
      <c r="C55" s="62" t="s">
        <v>16452</v>
      </c>
    </row>
    <row r="56" spans="1:3" ht="30">
      <c r="A56" s="61">
        <v>99</v>
      </c>
      <c r="B56" s="62" t="s">
        <v>16479</v>
      </c>
      <c r="C56" s="62" t="s">
        <v>16422</v>
      </c>
    </row>
    <row r="57" spans="1:3">
      <c r="A57" s="61">
        <v>101</v>
      </c>
      <c r="B57" s="62" t="s">
        <v>16480</v>
      </c>
      <c r="C57" s="62" t="s">
        <v>16429</v>
      </c>
    </row>
    <row r="58" spans="1:3">
      <c r="A58" s="61">
        <v>102</v>
      </c>
      <c r="B58" s="62" t="s">
        <v>16481</v>
      </c>
      <c r="C58" s="62" t="s">
        <v>16444</v>
      </c>
    </row>
    <row r="59" spans="1:3">
      <c r="A59" s="61">
        <v>103</v>
      </c>
      <c r="B59" s="62" t="s">
        <v>16482</v>
      </c>
      <c r="C59" s="62" t="s">
        <v>16460</v>
      </c>
    </row>
    <row r="60" spans="1:3" ht="30">
      <c r="A60" s="61">
        <v>104</v>
      </c>
      <c r="B60" s="62" t="s">
        <v>16483</v>
      </c>
      <c r="C60" s="62" t="s">
        <v>16484</v>
      </c>
    </row>
    <row r="61" spans="1:3">
      <c r="A61" s="61">
        <v>105</v>
      </c>
      <c r="B61" s="62" t="s">
        <v>16485</v>
      </c>
      <c r="C61" s="62" t="s">
        <v>16431</v>
      </c>
    </row>
    <row r="62" spans="1:3">
      <c r="A62" s="61">
        <v>106</v>
      </c>
      <c r="B62" s="62" t="s">
        <v>16486</v>
      </c>
      <c r="C62" s="62" t="s">
        <v>16441</v>
      </c>
    </row>
    <row r="63" spans="1:3">
      <c r="A63" s="61">
        <v>107</v>
      </c>
      <c r="B63" s="62" t="s">
        <v>16486</v>
      </c>
      <c r="C63" s="62" t="s">
        <v>16487</v>
      </c>
    </row>
    <row r="64" spans="1:3">
      <c r="A64" s="61">
        <v>110</v>
      </c>
      <c r="B64" s="62" t="s">
        <v>16488</v>
      </c>
      <c r="C64" s="62" t="s">
        <v>16431</v>
      </c>
    </row>
    <row r="65" spans="1:3" ht="30">
      <c r="A65" s="61">
        <v>113</v>
      </c>
      <c r="B65" s="62" t="s">
        <v>16489</v>
      </c>
      <c r="C65" s="62" t="s">
        <v>16465</v>
      </c>
    </row>
    <row r="66" spans="1:3" ht="45">
      <c r="A66" s="61">
        <v>114</v>
      </c>
      <c r="B66" s="62" t="s">
        <v>16490</v>
      </c>
      <c r="C66" s="62" t="s">
        <v>16465</v>
      </c>
    </row>
    <row r="67" spans="1:3" ht="30">
      <c r="A67" s="61">
        <v>118</v>
      </c>
      <c r="B67" s="62" t="s">
        <v>16491</v>
      </c>
      <c r="C67" s="62" t="s">
        <v>16422</v>
      </c>
    </row>
    <row r="68" spans="1:3">
      <c r="A68" s="61">
        <v>121</v>
      </c>
      <c r="B68" s="62" t="s">
        <v>16492</v>
      </c>
      <c r="C68" s="62" t="s">
        <v>16452</v>
      </c>
    </row>
    <row r="69" spans="1:3" ht="30">
      <c r="A69" s="61">
        <v>124</v>
      </c>
      <c r="B69" s="62" t="s">
        <v>16493</v>
      </c>
      <c r="C69" s="62" t="s">
        <v>16422</v>
      </c>
    </row>
    <row r="70" spans="1:3" ht="30">
      <c r="A70" s="61">
        <v>129</v>
      </c>
      <c r="B70" s="62" t="s">
        <v>16494</v>
      </c>
      <c r="C70" s="62" t="s">
        <v>16465</v>
      </c>
    </row>
    <row r="71" spans="1:3" ht="45">
      <c r="A71" s="61">
        <v>130</v>
      </c>
      <c r="B71" s="62" t="s">
        <v>16495</v>
      </c>
      <c r="C71" s="62" t="s">
        <v>16465</v>
      </c>
    </row>
    <row r="72" spans="1:3">
      <c r="A72" s="61">
        <v>131</v>
      </c>
      <c r="B72" s="62" t="s">
        <v>16496</v>
      </c>
      <c r="C72" s="62" t="s">
        <v>16431</v>
      </c>
    </row>
    <row r="73" spans="1:3" ht="30">
      <c r="A73" s="61">
        <v>132</v>
      </c>
      <c r="B73" s="62" t="s">
        <v>16497</v>
      </c>
      <c r="C73" s="62" t="s">
        <v>16469</v>
      </c>
    </row>
    <row r="74" spans="1:3" ht="45">
      <c r="A74" s="61">
        <v>133</v>
      </c>
      <c r="B74" s="62" t="s">
        <v>16498</v>
      </c>
      <c r="C74" s="62" t="s">
        <v>16422</v>
      </c>
    </row>
    <row r="75" spans="1:3" ht="30">
      <c r="A75" s="61">
        <v>135</v>
      </c>
      <c r="B75" s="62" t="s">
        <v>16499</v>
      </c>
      <c r="C75" s="62" t="s">
        <v>16465</v>
      </c>
    </row>
    <row r="76" spans="1:3">
      <c r="A76" s="61">
        <v>136</v>
      </c>
      <c r="B76" s="62" t="s">
        <v>16500</v>
      </c>
      <c r="C76" s="62" t="s">
        <v>16424</v>
      </c>
    </row>
    <row r="77" spans="1:3">
      <c r="A77" s="61">
        <v>137</v>
      </c>
      <c r="B77" s="62" t="s">
        <v>16500</v>
      </c>
      <c r="C77" s="62" t="s">
        <v>16422</v>
      </c>
    </row>
    <row r="78" spans="1:3">
      <c r="A78" s="61">
        <v>138</v>
      </c>
      <c r="B78" s="62" t="s">
        <v>16500</v>
      </c>
      <c r="C78" s="62" t="s">
        <v>16444</v>
      </c>
    </row>
    <row r="79" spans="1:3" ht="45">
      <c r="A79" s="61">
        <v>143</v>
      </c>
      <c r="B79" s="62" t="s">
        <v>16501</v>
      </c>
      <c r="C79" s="62" t="s">
        <v>16422</v>
      </c>
    </row>
    <row r="80" spans="1:3" ht="30">
      <c r="A80" s="61">
        <v>144</v>
      </c>
      <c r="B80" s="62" t="s">
        <v>16502</v>
      </c>
      <c r="C80" s="62" t="s">
        <v>16422</v>
      </c>
    </row>
    <row r="81" spans="1:3" ht="30">
      <c r="A81" s="61">
        <v>146</v>
      </c>
      <c r="B81" s="62" t="s">
        <v>16503</v>
      </c>
      <c r="C81" s="62" t="s">
        <v>16422</v>
      </c>
    </row>
    <row r="82" spans="1:3">
      <c r="A82" s="61">
        <v>147</v>
      </c>
      <c r="B82" s="62" t="s">
        <v>16504</v>
      </c>
      <c r="C82" s="62" t="s">
        <v>16422</v>
      </c>
    </row>
    <row r="83" spans="1:3" ht="90">
      <c r="A83" s="61">
        <v>150</v>
      </c>
      <c r="B83" s="62" t="s">
        <v>16505</v>
      </c>
      <c r="C83" s="62" t="s">
        <v>16422</v>
      </c>
    </row>
    <row r="84" spans="1:3" ht="30">
      <c r="A84" s="61">
        <v>151</v>
      </c>
      <c r="B84" s="62" t="s">
        <v>16506</v>
      </c>
      <c r="C84" s="62" t="s">
        <v>16422</v>
      </c>
    </row>
    <row r="85" spans="1:3">
      <c r="A85" s="61">
        <v>153</v>
      </c>
      <c r="B85" s="62" t="s">
        <v>16507</v>
      </c>
      <c r="C85" s="62" t="s">
        <v>16422</v>
      </c>
    </row>
    <row r="86" spans="1:3" ht="30">
      <c r="A86" s="61">
        <v>154</v>
      </c>
      <c r="B86" s="62" t="s">
        <v>16508</v>
      </c>
      <c r="C86" s="62" t="s">
        <v>16422</v>
      </c>
    </row>
    <row r="87" spans="1:3">
      <c r="A87" s="61">
        <v>155</v>
      </c>
      <c r="B87" s="62" t="s">
        <v>16509</v>
      </c>
      <c r="C87" s="62" t="s">
        <v>16422</v>
      </c>
    </row>
    <row r="88" spans="1:3" ht="30">
      <c r="A88" s="61">
        <v>159</v>
      </c>
      <c r="B88" s="62" t="s">
        <v>16510</v>
      </c>
      <c r="C88" s="62" t="s">
        <v>16469</v>
      </c>
    </row>
    <row r="89" spans="1:3">
      <c r="A89" s="61">
        <v>160</v>
      </c>
      <c r="B89" s="62" t="s">
        <v>16511</v>
      </c>
      <c r="C89" s="62" t="s">
        <v>16512</v>
      </c>
    </row>
    <row r="90" spans="1:3">
      <c r="A90" s="61">
        <v>161</v>
      </c>
      <c r="B90" s="62" t="s">
        <v>16511</v>
      </c>
      <c r="C90" s="62" t="s">
        <v>16469</v>
      </c>
    </row>
    <row r="91" spans="1:3">
      <c r="A91" s="61">
        <v>167</v>
      </c>
      <c r="B91" s="62" t="s">
        <v>16513</v>
      </c>
      <c r="C91" s="62" t="s">
        <v>16424</v>
      </c>
    </row>
    <row r="92" spans="1:3">
      <c r="A92" s="61">
        <v>168</v>
      </c>
      <c r="B92" s="62" t="s">
        <v>16514</v>
      </c>
      <c r="C92" s="62" t="s">
        <v>16422</v>
      </c>
    </row>
    <row r="93" spans="1:3">
      <c r="A93" s="61">
        <v>169</v>
      </c>
      <c r="B93" s="62" t="s">
        <v>16513</v>
      </c>
      <c r="C93" s="62" t="s">
        <v>16444</v>
      </c>
    </row>
    <row r="94" spans="1:3" ht="30">
      <c r="A94" s="61">
        <v>171</v>
      </c>
      <c r="B94" s="62" t="s">
        <v>16515</v>
      </c>
      <c r="C94" s="62" t="s">
        <v>16428</v>
      </c>
    </row>
    <row r="95" spans="1:3">
      <c r="A95" s="61">
        <v>173</v>
      </c>
      <c r="B95" s="62" t="s">
        <v>16516</v>
      </c>
      <c r="C95" s="62" t="s">
        <v>16431</v>
      </c>
    </row>
    <row r="96" spans="1:3">
      <c r="A96" s="61">
        <v>174</v>
      </c>
      <c r="B96" s="62" t="s">
        <v>16517</v>
      </c>
      <c r="C96" s="62" t="s">
        <v>16431</v>
      </c>
    </row>
    <row r="97" spans="1:3">
      <c r="A97" s="61">
        <v>180</v>
      </c>
      <c r="B97" s="62" t="s">
        <v>16518</v>
      </c>
      <c r="C97" s="62" t="s">
        <v>16424</v>
      </c>
    </row>
    <row r="98" spans="1:3">
      <c r="A98" s="61">
        <v>181</v>
      </c>
      <c r="B98" s="62" t="s">
        <v>16518</v>
      </c>
      <c r="C98" s="62" t="s">
        <v>16425</v>
      </c>
    </row>
    <row r="99" spans="1:3">
      <c r="A99" s="61">
        <v>182</v>
      </c>
      <c r="B99" s="62" t="s">
        <v>16518</v>
      </c>
      <c r="C99" s="62" t="s">
        <v>16519</v>
      </c>
    </row>
    <row r="100" spans="1:3">
      <c r="A100" s="61">
        <v>183</v>
      </c>
      <c r="B100" s="62" t="s">
        <v>16520</v>
      </c>
      <c r="C100" s="62" t="s">
        <v>16469</v>
      </c>
    </row>
    <row r="101" spans="1:3">
      <c r="A101" s="61">
        <v>186</v>
      </c>
      <c r="B101" s="62" t="s">
        <v>16521</v>
      </c>
      <c r="C101" s="62" t="s">
        <v>16469</v>
      </c>
    </row>
    <row r="102" spans="1:3">
      <c r="A102" s="61">
        <v>190</v>
      </c>
      <c r="B102" s="62" t="s">
        <v>16522</v>
      </c>
      <c r="C102" s="63" t="s">
        <v>16523</v>
      </c>
    </row>
    <row r="103" spans="1:3">
      <c r="A103" s="61">
        <v>191</v>
      </c>
      <c r="B103" s="62" t="s">
        <v>16524</v>
      </c>
      <c r="C103" s="62" t="s">
        <v>16460</v>
      </c>
    </row>
    <row r="104" spans="1:3">
      <c r="A104" s="61">
        <v>192</v>
      </c>
      <c r="B104" s="62" t="s">
        <v>16525</v>
      </c>
      <c r="C104" s="62" t="s">
        <v>16452</v>
      </c>
    </row>
    <row r="105" spans="1:3">
      <c r="A105" s="61">
        <v>193</v>
      </c>
      <c r="B105" s="62" t="s">
        <v>16525</v>
      </c>
      <c r="C105" s="62" t="s">
        <v>16431</v>
      </c>
    </row>
    <row r="106" spans="1:3">
      <c r="A106" s="61">
        <v>194</v>
      </c>
      <c r="B106" s="62" t="s">
        <v>16526</v>
      </c>
      <c r="C106" s="62" t="s">
        <v>16452</v>
      </c>
    </row>
    <row r="107" spans="1:3">
      <c r="A107" s="61">
        <v>195</v>
      </c>
      <c r="B107" s="62" t="s">
        <v>16526</v>
      </c>
      <c r="C107" s="62" t="s">
        <v>16429</v>
      </c>
    </row>
    <row r="108" spans="1:3">
      <c r="A108" s="61">
        <v>196</v>
      </c>
      <c r="B108" s="62" t="s">
        <v>16527</v>
      </c>
      <c r="C108" s="62" t="s">
        <v>16452</v>
      </c>
    </row>
    <row r="109" spans="1:3">
      <c r="A109" s="61">
        <v>197</v>
      </c>
      <c r="B109" s="62" t="s">
        <v>16527</v>
      </c>
      <c r="C109" s="62" t="s">
        <v>16460</v>
      </c>
    </row>
    <row r="110" spans="1:3">
      <c r="A110" s="61">
        <v>204</v>
      </c>
      <c r="B110" s="62" t="s">
        <v>16528</v>
      </c>
      <c r="C110" s="62" t="s">
        <v>16426</v>
      </c>
    </row>
    <row r="111" spans="1:3">
      <c r="A111" s="61">
        <v>207</v>
      </c>
      <c r="B111" s="62" t="s">
        <v>16529</v>
      </c>
      <c r="C111" s="62" t="s">
        <v>16422</v>
      </c>
    </row>
    <row r="112" spans="1:3">
      <c r="A112" s="61">
        <v>208</v>
      </c>
      <c r="B112" s="62" t="s">
        <v>16530</v>
      </c>
      <c r="C112" s="62" t="s">
        <v>16422</v>
      </c>
    </row>
    <row r="113" spans="1:3" ht="30">
      <c r="A113" s="61">
        <v>209</v>
      </c>
      <c r="B113" s="62" t="s">
        <v>16531</v>
      </c>
      <c r="C113" s="62" t="s">
        <v>16422</v>
      </c>
    </row>
    <row r="114" spans="1:3">
      <c r="A114" s="61">
        <v>212</v>
      </c>
      <c r="B114" s="62" t="s">
        <v>16532</v>
      </c>
      <c r="C114" s="62" t="s">
        <v>16429</v>
      </c>
    </row>
    <row r="115" spans="1:3">
      <c r="A115" s="61">
        <v>213</v>
      </c>
      <c r="B115" s="62" t="s">
        <v>16533</v>
      </c>
      <c r="C115" s="62" t="s">
        <v>16422</v>
      </c>
    </row>
    <row r="116" spans="1:3" ht="30">
      <c r="A116" s="61">
        <v>214</v>
      </c>
      <c r="B116" s="62" t="s">
        <v>16534</v>
      </c>
      <c r="C116" s="62" t="s">
        <v>16422</v>
      </c>
    </row>
    <row r="117" spans="1:3" ht="30">
      <c r="A117" s="61">
        <v>215</v>
      </c>
      <c r="B117" s="62" t="s">
        <v>16535</v>
      </c>
      <c r="C117" s="62" t="s">
        <v>16422</v>
      </c>
    </row>
    <row r="118" spans="1:3">
      <c r="A118" s="61">
        <v>216</v>
      </c>
      <c r="B118" s="62" t="s">
        <v>16536</v>
      </c>
      <c r="C118" s="62" t="s">
        <v>16422</v>
      </c>
    </row>
    <row r="119" spans="1:3">
      <c r="A119" s="61">
        <v>217</v>
      </c>
      <c r="B119" s="62" t="s">
        <v>16537</v>
      </c>
      <c r="C119" s="62" t="s">
        <v>16422</v>
      </c>
    </row>
    <row r="120" spans="1:3">
      <c r="A120" s="61">
        <v>218</v>
      </c>
      <c r="B120" s="62" t="s">
        <v>16538</v>
      </c>
      <c r="C120" s="62" t="s">
        <v>16422</v>
      </c>
    </row>
    <row r="121" spans="1:3" ht="45">
      <c r="A121" s="61">
        <v>219</v>
      </c>
      <c r="B121" s="62" t="s">
        <v>16539</v>
      </c>
      <c r="C121" s="62" t="s">
        <v>16422</v>
      </c>
    </row>
    <row r="122" spans="1:3" ht="30">
      <c r="A122" s="61">
        <v>220</v>
      </c>
      <c r="B122" s="62" t="s">
        <v>16540</v>
      </c>
      <c r="C122" s="62" t="s">
        <v>16422</v>
      </c>
    </row>
    <row r="123" spans="1:3">
      <c r="A123" s="61">
        <v>221</v>
      </c>
      <c r="B123" s="62" t="s">
        <v>16541</v>
      </c>
      <c r="C123" s="62" t="s">
        <v>16422</v>
      </c>
    </row>
    <row r="124" spans="1:3">
      <c r="A124" s="64">
        <v>222</v>
      </c>
      <c r="B124" s="65" t="s">
        <v>16542</v>
      </c>
      <c r="C124" s="65" t="s">
        <v>16422</v>
      </c>
    </row>
    <row r="125" spans="1:3" ht="30">
      <c r="A125" s="66">
        <v>224</v>
      </c>
      <c r="B125" s="67" t="s">
        <v>16543</v>
      </c>
      <c r="C125" s="67" t="s">
        <v>16465</v>
      </c>
    </row>
    <row r="126" spans="1:3">
      <c r="A126" s="61">
        <v>225</v>
      </c>
      <c r="B126" s="62" t="s">
        <v>16544</v>
      </c>
      <c r="C126" s="62" t="s">
        <v>16441</v>
      </c>
    </row>
    <row r="127" spans="1:3" ht="45">
      <c r="A127" s="61">
        <v>226</v>
      </c>
      <c r="B127" s="62" t="s">
        <v>16545</v>
      </c>
      <c r="C127" s="62" t="s">
        <v>16422</v>
      </c>
    </row>
    <row r="128" spans="1:3" ht="30">
      <c r="A128" s="61">
        <v>234</v>
      </c>
      <c r="B128" s="62" t="s">
        <v>16546</v>
      </c>
      <c r="C128" s="62" t="s">
        <v>16469</v>
      </c>
    </row>
    <row r="129" spans="1:3" ht="30">
      <c r="A129" s="61">
        <v>235</v>
      </c>
      <c r="B129" s="62" t="s">
        <v>16547</v>
      </c>
      <c r="C129" s="62" t="s">
        <v>16469</v>
      </c>
    </row>
    <row r="130" spans="1:3" ht="30">
      <c r="A130" s="61">
        <v>236</v>
      </c>
      <c r="B130" s="62" t="s">
        <v>16548</v>
      </c>
      <c r="C130" s="62" t="s">
        <v>16469</v>
      </c>
    </row>
    <row r="131" spans="1:3">
      <c r="A131" s="61">
        <v>237</v>
      </c>
      <c r="B131" s="62" t="s">
        <v>16549</v>
      </c>
      <c r="C131" s="62" t="s">
        <v>16484</v>
      </c>
    </row>
    <row r="132" spans="1:3">
      <c r="A132" s="61">
        <v>238</v>
      </c>
      <c r="B132" s="62" t="s">
        <v>16550</v>
      </c>
      <c r="C132" s="62" t="s">
        <v>16428</v>
      </c>
    </row>
    <row r="133" spans="1:3">
      <c r="A133" s="61">
        <v>240</v>
      </c>
      <c r="B133" s="62" t="s">
        <v>16550</v>
      </c>
      <c r="C133" s="62" t="s">
        <v>16429</v>
      </c>
    </row>
    <row r="134" spans="1:3">
      <c r="A134" s="61">
        <v>241</v>
      </c>
      <c r="B134" s="62" t="s">
        <v>16551</v>
      </c>
      <c r="C134" s="62" t="s">
        <v>16422</v>
      </c>
    </row>
    <row r="135" spans="1:3">
      <c r="A135" s="61">
        <v>242</v>
      </c>
      <c r="B135" s="62" t="s">
        <v>16552</v>
      </c>
      <c r="C135" s="62" t="s">
        <v>16469</v>
      </c>
    </row>
    <row r="136" spans="1:3" ht="30">
      <c r="A136" s="61">
        <v>243</v>
      </c>
      <c r="B136" s="62" t="s">
        <v>16553</v>
      </c>
      <c r="C136" s="62" t="s">
        <v>16554</v>
      </c>
    </row>
    <row r="137" spans="1:3" ht="30">
      <c r="A137" s="61">
        <v>244</v>
      </c>
      <c r="B137" s="62" t="s">
        <v>16553</v>
      </c>
      <c r="C137" s="62" t="s">
        <v>16555</v>
      </c>
    </row>
    <row r="138" spans="1:3" ht="30">
      <c r="A138" s="61">
        <v>245</v>
      </c>
      <c r="B138" s="62" t="s">
        <v>16556</v>
      </c>
      <c r="C138" s="62" t="s">
        <v>16554</v>
      </c>
    </row>
    <row r="139" spans="1:3" ht="30">
      <c r="A139" s="61">
        <v>246</v>
      </c>
      <c r="B139" s="62" t="s">
        <v>16556</v>
      </c>
      <c r="C139" s="62" t="s">
        <v>16555</v>
      </c>
    </row>
    <row r="140" spans="1:3" ht="30">
      <c r="A140" s="61">
        <v>247</v>
      </c>
      <c r="B140" s="62" t="s">
        <v>16557</v>
      </c>
      <c r="C140" s="62" t="s">
        <v>16558</v>
      </c>
    </row>
    <row r="141" spans="1:3" ht="30">
      <c r="A141" s="61">
        <v>248</v>
      </c>
      <c r="B141" s="62" t="s">
        <v>16559</v>
      </c>
      <c r="C141" s="62" t="s">
        <v>16560</v>
      </c>
    </row>
    <row r="142" spans="1:3" ht="30">
      <c r="A142" s="61">
        <v>249</v>
      </c>
      <c r="B142" s="62" t="s">
        <v>16559</v>
      </c>
      <c r="C142" s="62" t="s">
        <v>16561</v>
      </c>
    </row>
    <row r="143" spans="1:3" ht="30">
      <c r="A143" s="61">
        <v>250</v>
      </c>
      <c r="B143" s="62" t="s">
        <v>16562</v>
      </c>
      <c r="C143" s="62" t="s">
        <v>16561</v>
      </c>
    </row>
    <row r="144" spans="1:3" ht="30">
      <c r="A144" s="61">
        <v>254</v>
      </c>
      <c r="B144" s="62" t="s">
        <v>16563</v>
      </c>
      <c r="C144" s="62" t="s">
        <v>16429</v>
      </c>
    </row>
    <row r="145" spans="1:3">
      <c r="A145" s="61">
        <v>255</v>
      </c>
      <c r="B145" s="62" t="s">
        <v>16442</v>
      </c>
      <c r="C145" s="62" t="s">
        <v>16564</v>
      </c>
    </row>
    <row r="146" spans="1:3">
      <c r="A146" s="61">
        <v>257</v>
      </c>
      <c r="B146" s="62" t="s">
        <v>16486</v>
      </c>
      <c r="C146" s="62" t="s">
        <v>16564</v>
      </c>
    </row>
    <row r="147" spans="1:3" ht="30">
      <c r="A147" s="61">
        <v>266</v>
      </c>
      <c r="B147" s="62" t="s">
        <v>16565</v>
      </c>
      <c r="C147" s="62" t="s">
        <v>16422</v>
      </c>
    </row>
    <row r="148" spans="1:3">
      <c r="A148" s="61">
        <v>267</v>
      </c>
      <c r="B148" s="62" t="s">
        <v>16440</v>
      </c>
      <c r="C148" s="62" t="s">
        <v>16564</v>
      </c>
    </row>
    <row r="149" spans="1:3">
      <c r="A149" s="61">
        <v>268</v>
      </c>
      <c r="B149" s="62" t="s">
        <v>16544</v>
      </c>
      <c r="C149" s="62" t="s">
        <v>16487</v>
      </c>
    </row>
    <row r="150" spans="1:3">
      <c r="A150" s="61">
        <v>271</v>
      </c>
      <c r="B150" s="62" t="s">
        <v>16566</v>
      </c>
      <c r="C150" s="62" t="s">
        <v>16512</v>
      </c>
    </row>
    <row r="151" spans="1:3">
      <c r="A151" s="61">
        <v>272</v>
      </c>
      <c r="B151" s="62" t="s">
        <v>16566</v>
      </c>
      <c r="C151" s="62" t="s">
        <v>16469</v>
      </c>
    </row>
    <row r="152" spans="1:3">
      <c r="A152" s="61">
        <v>275</v>
      </c>
      <c r="B152" s="62" t="s">
        <v>16567</v>
      </c>
      <c r="C152" s="62" t="s">
        <v>16469</v>
      </c>
    </row>
    <row r="153" spans="1:3">
      <c r="A153" s="61">
        <v>276</v>
      </c>
      <c r="B153" s="62" t="s">
        <v>16567</v>
      </c>
      <c r="C153" s="62" t="s">
        <v>16568</v>
      </c>
    </row>
    <row r="154" spans="1:3">
      <c r="A154" s="61">
        <v>277</v>
      </c>
      <c r="B154" s="62" t="s">
        <v>16569</v>
      </c>
      <c r="C154" s="62" t="s">
        <v>16469</v>
      </c>
    </row>
    <row r="155" spans="1:3">
      <c r="A155" s="61">
        <v>278</v>
      </c>
      <c r="B155" s="62" t="s">
        <v>16569</v>
      </c>
      <c r="C155" s="62" t="s">
        <v>16568</v>
      </c>
    </row>
    <row r="156" spans="1:3">
      <c r="A156" s="61">
        <v>279</v>
      </c>
      <c r="B156" s="62" t="s">
        <v>16552</v>
      </c>
      <c r="C156" s="62" t="s">
        <v>16512</v>
      </c>
    </row>
    <row r="157" spans="1:3">
      <c r="A157" s="61">
        <v>280</v>
      </c>
      <c r="B157" s="62" t="s">
        <v>16521</v>
      </c>
      <c r="C157" s="62" t="s">
        <v>16512</v>
      </c>
    </row>
    <row r="158" spans="1:3">
      <c r="A158" s="61">
        <v>281</v>
      </c>
      <c r="B158" s="62" t="s">
        <v>16521</v>
      </c>
      <c r="C158" s="62" t="s">
        <v>16570</v>
      </c>
    </row>
    <row r="159" spans="1:3" ht="30">
      <c r="A159" s="61">
        <v>282</v>
      </c>
      <c r="B159" s="62" t="s">
        <v>16571</v>
      </c>
      <c r="C159" s="62" t="s">
        <v>16422</v>
      </c>
    </row>
    <row r="160" spans="1:3">
      <c r="A160" s="61">
        <v>283</v>
      </c>
      <c r="B160" s="62" t="s">
        <v>16447</v>
      </c>
      <c r="C160" s="62" t="s">
        <v>16444</v>
      </c>
    </row>
    <row r="161" spans="1:3">
      <c r="A161" s="61">
        <v>284</v>
      </c>
      <c r="B161" s="62" t="s">
        <v>16572</v>
      </c>
      <c r="C161" s="62" t="s">
        <v>16422</v>
      </c>
    </row>
    <row r="162" spans="1:3">
      <c r="A162" s="61">
        <v>285</v>
      </c>
      <c r="B162" s="62" t="s">
        <v>16572</v>
      </c>
      <c r="C162" s="62" t="s">
        <v>16444</v>
      </c>
    </row>
    <row r="163" spans="1:3">
      <c r="A163" s="61">
        <v>286</v>
      </c>
      <c r="B163" s="62" t="s">
        <v>16573</v>
      </c>
      <c r="C163" s="62" t="s">
        <v>16422</v>
      </c>
    </row>
    <row r="164" spans="1:3">
      <c r="A164" s="61">
        <v>287</v>
      </c>
      <c r="B164" s="62" t="s">
        <v>16573</v>
      </c>
      <c r="C164" s="62" t="s">
        <v>16444</v>
      </c>
    </row>
    <row r="165" spans="1:3">
      <c r="A165" s="61">
        <v>288</v>
      </c>
      <c r="B165" s="62" t="s">
        <v>16549</v>
      </c>
      <c r="C165" s="62" t="s">
        <v>16422</v>
      </c>
    </row>
    <row r="166" spans="1:3">
      <c r="A166" s="61">
        <v>289</v>
      </c>
      <c r="B166" s="62" t="s">
        <v>16458</v>
      </c>
      <c r="C166" s="62" t="s">
        <v>16484</v>
      </c>
    </row>
    <row r="167" spans="1:3">
      <c r="A167" s="61">
        <v>290</v>
      </c>
      <c r="B167" s="62" t="s">
        <v>16481</v>
      </c>
      <c r="C167" s="62" t="s">
        <v>16422</v>
      </c>
    </row>
    <row r="168" spans="1:3">
      <c r="A168" s="61">
        <v>291</v>
      </c>
      <c r="B168" s="62" t="s">
        <v>16443</v>
      </c>
      <c r="C168" s="62" t="s">
        <v>16426</v>
      </c>
    </row>
    <row r="169" spans="1:3">
      <c r="A169" s="61">
        <v>292</v>
      </c>
      <c r="B169" s="62" t="s">
        <v>16572</v>
      </c>
      <c r="C169" s="62" t="s">
        <v>16424</v>
      </c>
    </row>
    <row r="170" spans="1:3">
      <c r="A170" s="61">
        <v>293</v>
      </c>
      <c r="B170" s="62" t="s">
        <v>16572</v>
      </c>
      <c r="C170" s="62" t="s">
        <v>16426</v>
      </c>
    </row>
    <row r="171" spans="1:3">
      <c r="A171" s="61">
        <v>294</v>
      </c>
      <c r="B171" s="62" t="s">
        <v>16500</v>
      </c>
      <c r="C171" s="62" t="s">
        <v>16426</v>
      </c>
    </row>
    <row r="172" spans="1:3">
      <c r="A172" s="61">
        <v>295</v>
      </c>
      <c r="B172" s="62" t="s">
        <v>16518</v>
      </c>
      <c r="C172" s="62" t="s">
        <v>16426</v>
      </c>
    </row>
    <row r="173" spans="1:3">
      <c r="A173" s="61">
        <v>296</v>
      </c>
      <c r="B173" s="62" t="s">
        <v>16528</v>
      </c>
      <c r="C173" s="62" t="s">
        <v>16424</v>
      </c>
    </row>
    <row r="174" spans="1:3" ht="30">
      <c r="A174" s="61">
        <v>297</v>
      </c>
      <c r="B174" s="62" t="s">
        <v>16563</v>
      </c>
      <c r="C174" s="62" t="s">
        <v>16460</v>
      </c>
    </row>
    <row r="175" spans="1:3">
      <c r="A175" s="61">
        <v>299</v>
      </c>
      <c r="B175" s="62" t="s">
        <v>16446</v>
      </c>
      <c r="C175" s="62" t="s">
        <v>16429</v>
      </c>
    </row>
    <row r="176" spans="1:3" ht="30">
      <c r="A176" s="61">
        <v>300</v>
      </c>
      <c r="B176" s="62" t="s">
        <v>16427</v>
      </c>
      <c r="C176" s="62" t="s">
        <v>16460</v>
      </c>
    </row>
    <row r="177" spans="1:3" ht="30">
      <c r="A177" s="61">
        <v>301</v>
      </c>
      <c r="B177" s="62" t="s">
        <v>16434</v>
      </c>
      <c r="C177" s="62" t="s">
        <v>16460</v>
      </c>
    </row>
    <row r="178" spans="1:3" ht="30">
      <c r="A178" s="61">
        <v>303</v>
      </c>
      <c r="B178" s="62" t="s">
        <v>16433</v>
      </c>
      <c r="C178" s="62" t="s">
        <v>16460</v>
      </c>
    </row>
    <row r="179" spans="1:3">
      <c r="A179" s="61">
        <v>305</v>
      </c>
      <c r="B179" s="62" t="s">
        <v>16478</v>
      </c>
      <c r="C179" s="62" t="s">
        <v>16429</v>
      </c>
    </row>
    <row r="180" spans="1:3">
      <c r="A180" s="61">
        <v>306</v>
      </c>
      <c r="B180" s="62" t="s">
        <v>16532</v>
      </c>
      <c r="C180" s="62" t="s">
        <v>16460</v>
      </c>
    </row>
    <row r="181" spans="1:3">
      <c r="A181" s="61">
        <v>312</v>
      </c>
      <c r="B181" s="62" t="s">
        <v>16574</v>
      </c>
      <c r="C181" s="62" t="s">
        <v>16460</v>
      </c>
    </row>
    <row r="182" spans="1:3">
      <c r="A182" s="61">
        <v>313</v>
      </c>
      <c r="B182" s="62" t="s">
        <v>16527</v>
      </c>
      <c r="C182" s="62" t="s">
        <v>16428</v>
      </c>
    </row>
    <row r="183" spans="1:3">
      <c r="A183" s="61">
        <v>314</v>
      </c>
      <c r="B183" s="62" t="s">
        <v>16575</v>
      </c>
      <c r="C183" s="62" t="s">
        <v>16428</v>
      </c>
    </row>
    <row r="184" spans="1:3">
      <c r="A184" s="61">
        <v>315</v>
      </c>
      <c r="B184" s="62" t="s">
        <v>16575</v>
      </c>
      <c r="C184" s="62" t="s">
        <v>16429</v>
      </c>
    </row>
    <row r="185" spans="1:3">
      <c r="A185" s="61">
        <v>316</v>
      </c>
      <c r="B185" s="62" t="s">
        <v>16576</v>
      </c>
      <c r="C185" s="62" t="s">
        <v>16429</v>
      </c>
    </row>
    <row r="186" spans="1:3">
      <c r="A186" s="61">
        <v>317</v>
      </c>
      <c r="B186" s="62" t="s">
        <v>16576</v>
      </c>
      <c r="C186" s="62" t="s">
        <v>16460</v>
      </c>
    </row>
    <row r="187" spans="1:3">
      <c r="A187" s="61">
        <v>318</v>
      </c>
      <c r="B187" s="62" t="s">
        <v>16488</v>
      </c>
      <c r="C187" s="62" t="s">
        <v>16429</v>
      </c>
    </row>
    <row r="188" spans="1:3">
      <c r="A188" s="61">
        <v>319</v>
      </c>
      <c r="B188" s="62" t="s">
        <v>16577</v>
      </c>
      <c r="C188" s="62" t="s">
        <v>16429</v>
      </c>
    </row>
    <row r="189" spans="1:3">
      <c r="A189" s="61">
        <v>320</v>
      </c>
      <c r="B189" s="62" t="s">
        <v>16577</v>
      </c>
      <c r="C189" s="62" t="s">
        <v>16460</v>
      </c>
    </row>
    <row r="190" spans="1:3">
      <c r="A190" s="61">
        <v>321</v>
      </c>
      <c r="B190" s="62" t="s">
        <v>16423</v>
      </c>
      <c r="C190" s="62" t="s">
        <v>16519</v>
      </c>
    </row>
    <row r="191" spans="1:3" ht="30">
      <c r="A191" s="61">
        <v>322</v>
      </c>
      <c r="B191" s="62" t="s">
        <v>16562</v>
      </c>
      <c r="C191" s="62" t="s">
        <v>16560</v>
      </c>
    </row>
    <row r="192" spans="1:3">
      <c r="A192" s="61">
        <v>323</v>
      </c>
      <c r="B192" s="62" t="s">
        <v>16567</v>
      </c>
      <c r="C192" s="62" t="s">
        <v>16431</v>
      </c>
    </row>
    <row r="193" spans="1:3">
      <c r="A193" s="61">
        <v>324</v>
      </c>
      <c r="B193" s="62" t="s">
        <v>16513</v>
      </c>
      <c r="C193" s="62" t="s">
        <v>16426</v>
      </c>
    </row>
    <row r="194" spans="1:3">
      <c r="A194" s="61">
        <v>325</v>
      </c>
      <c r="B194" s="62" t="s">
        <v>16575</v>
      </c>
      <c r="C194" s="62" t="s">
        <v>16460</v>
      </c>
    </row>
    <row r="195" spans="1:3">
      <c r="A195" s="61">
        <v>326</v>
      </c>
      <c r="B195" s="62" t="s">
        <v>16578</v>
      </c>
      <c r="C195" s="62" t="s">
        <v>16512</v>
      </c>
    </row>
    <row r="196" spans="1:3" ht="30">
      <c r="A196" s="61">
        <v>327</v>
      </c>
      <c r="B196" s="62" t="s">
        <v>16579</v>
      </c>
      <c r="C196" s="62" t="s">
        <v>16469</v>
      </c>
    </row>
    <row r="197" spans="1:3">
      <c r="A197" s="61">
        <v>328</v>
      </c>
      <c r="B197" s="62" t="s">
        <v>16580</v>
      </c>
      <c r="C197" s="62" t="s">
        <v>16570</v>
      </c>
    </row>
    <row r="198" spans="1:3">
      <c r="A198" s="61">
        <v>329</v>
      </c>
      <c r="B198" s="62" t="s">
        <v>16581</v>
      </c>
      <c r="C198" s="62" t="s">
        <v>16425</v>
      </c>
    </row>
    <row r="199" spans="1:3">
      <c r="A199" s="61">
        <v>330</v>
      </c>
      <c r="B199" s="62" t="s">
        <v>16582</v>
      </c>
      <c r="C199" s="62" t="s">
        <v>16424</v>
      </c>
    </row>
    <row r="200" spans="1:3" ht="30">
      <c r="A200" s="61">
        <v>331</v>
      </c>
      <c r="B200" s="62" t="s">
        <v>16583</v>
      </c>
      <c r="C200" s="62" t="s">
        <v>16584</v>
      </c>
    </row>
    <row r="201" spans="1:3" ht="30">
      <c r="A201" s="61">
        <v>332</v>
      </c>
      <c r="B201" s="62" t="s">
        <v>16585</v>
      </c>
      <c r="C201" s="62" t="s">
        <v>16584</v>
      </c>
    </row>
    <row r="202" spans="1:3">
      <c r="A202" s="61">
        <v>333</v>
      </c>
      <c r="B202" s="62" t="s">
        <v>16586</v>
      </c>
      <c r="C202" s="62" t="s">
        <v>16452</v>
      </c>
    </row>
    <row r="203" spans="1:3">
      <c r="A203" s="61">
        <v>334</v>
      </c>
      <c r="B203" s="62" t="s">
        <v>16586</v>
      </c>
      <c r="C203" s="62" t="s">
        <v>16428</v>
      </c>
    </row>
    <row r="204" spans="1:3">
      <c r="A204" s="61">
        <v>335</v>
      </c>
      <c r="B204" s="62" t="s">
        <v>16586</v>
      </c>
      <c r="C204" s="62" t="s">
        <v>16429</v>
      </c>
    </row>
    <row r="205" spans="1:3">
      <c r="A205" s="61">
        <v>336</v>
      </c>
      <c r="B205" s="62" t="s">
        <v>16586</v>
      </c>
      <c r="C205" s="62" t="s">
        <v>16460</v>
      </c>
    </row>
    <row r="206" spans="1:3">
      <c r="A206" s="61">
        <v>337</v>
      </c>
      <c r="B206" s="62" t="s">
        <v>16586</v>
      </c>
      <c r="C206" s="62" t="s">
        <v>16431</v>
      </c>
    </row>
    <row r="207" spans="1:3" ht="30">
      <c r="A207" s="61">
        <v>338</v>
      </c>
      <c r="B207" s="62" t="s">
        <v>16587</v>
      </c>
      <c r="C207" s="62" t="s">
        <v>16568</v>
      </c>
    </row>
    <row r="208" spans="1:3" ht="30">
      <c r="A208" s="61">
        <v>339</v>
      </c>
      <c r="B208" s="62" t="s">
        <v>16588</v>
      </c>
      <c r="C208" s="62" t="s">
        <v>16568</v>
      </c>
    </row>
    <row r="209" spans="1:3" ht="30">
      <c r="A209" s="61">
        <v>340</v>
      </c>
      <c r="B209" s="62" t="s">
        <v>16589</v>
      </c>
      <c r="C209" s="62" t="s">
        <v>16422</v>
      </c>
    </row>
    <row r="210" spans="1:3" ht="30">
      <c r="A210" s="61">
        <v>341</v>
      </c>
      <c r="B210" s="62" t="s">
        <v>16590</v>
      </c>
      <c r="C210" s="62" t="s">
        <v>16422</v>
      </c>
    </row>
    <row r="211" spans="1:3" ht="30">
      <c r="A211" s="61">
        <v>342</v>
      </c>
      <c r="B211" s="62" t="s">
        <v>16591</v>
      </c>
      <c r="C211" s="62" t="s">
        <v>16469</v>
      </c>
    </row>
    <row r="212" spans="1:3" ht="30">
      <c r="A212" s="61">
        <v>343</v>
      </c>
      <c r="B212" s="62" t="s">
        <v>16592</v>
      </c>
      <c r="C212" s="62" t="s">
        <v>16469</v>
      </c>
    </row>
    <row r="213" spans="1:3">
      <c r="A213" s="61">
        <v>344</v>
      </c>
      <c r="B213" s="62" t="s">
        <v>16513</v>
      </c>
      <c r="C213" s="62" t="s">
        <v>16484</v>
      </c>
    </row>
    <row r="214" spans="1:3">
      <c r="A214" s="61">
        <v>345</v>
      </c>
      <c r="B214" s="62" t="s">
        <v>16593</v>
      </c>
      <c r="C214" s="62" t="s">
        <v>16431</v>
      </c>
    </row>
    <row r="215" spans="1:3">
      <c r="A215" s="61">
        <v>346</v>
      </c>
      <c r="B215" s="62" t="s">
        <v>16594</v>
      </c>
      <c r="C215" s="62" t="s">
        <v>16444</v>
      </c>
    </row>
    <row r="216" spans="1:3">
      <c r="A216" s="61">
        <v>347</v>
      </c>
      <c r="B216" s="62" t="s">
        <v>16594</v>
      </c>
      <c r="C216" s="62" t="s">
        <v>16484</v>
      </c>
    </row>
    <row r="217" spans="1:3">
      <c r="A217" s="61">
        <v>348</v>
      </c>
      <c r="B217" s="62" t="s">
        <v>16423</v>
      </c>
      <c r="C217" s="62" t="s">
        <v>16595</v>
      </c>
    </row>
    <row r="218" spans="1:3">
      <c r="A218" s="61">
        <v>349</v>
      </c>
      <c r="B218" s="62" t="s">
        <v>16596</v>
      </c>
      <c r="C218" s="62" t="s">
        <v>16431</v>
      </c>
    </row>
    <row r="219" spans="1:3">
      <c r="A219" s="61">
        <v>350</v>
      </c>
      <c r="B219" s="62" t="s">
        <v>16596</v>
      </c>
      <c r="C219" s="62" t="s">
        <v>16564</v>
      </c>
    </row>
    <row r="220" spans="1:3">
      <c r="A220" s="61">
        <v>351</v>
      </c>
      <c r="B220" s="62" t="s">
        <v>16596</v>
      </c>
      <c r="C220" s="62" t="s">
        <v>16568</v>
      </c>
    </row>
    <row r="221" spans="1:3">
      <c r="A221" s="61">
        <v>352</v>
      </c>
      <c r="B221" s="62" t="s">
        <v>16596</v>
      </c>
      <c r="C221" s="62" t="s">
        <v>16484</v>
      </c>
    </row>
    <row r="222" spans="1:3">
      <c r="A222" s="61">
        <v>353</v>
      </c>
      <c r="B222" s="62" t="s">
        <v>16596</v>
      </c>
      <c r="C222" s="62" t="s">
        <v>16460</v>
      </c>
    </row>
    <row r="223" spans="1:3">
      <c r="A223" s="61">
        <v>354</v>
      </c>
      <c r="B223" s="62" t="s">
        <v>16596</v>
      </c>
      <c r="C223" s="62" t="s">
        <v>16597</v>
      </c>
    </row>
    <row r="224" spans="1:3">
      <c r="A224" s="61">
        <v>355</v>
      </c>
      <c r="B224" s="62" t="s">
        <v>16596</v>
      </c>
      <c r="C224" s="62" t="s">
        <v>16560</v>
      </c>
    </row>
    <row r="225" spans="1:3">
      <c r="A225" s="61">
        <v>356</v>
      </c>
      <c r="B225" s="62" t="s">
        <v>16596</v>
      </c>
      <c r="C225" s="62" t="s">
        <v>16561</v>
      </c>
    </row>
    <row r="226" spans="1:3">
      <c r="A226" s="61">
        <v>357</v>
      </c>
      <c r="B226" s="62" t="s">
        <v>16598</v>
      </c>
      <c r="C226" s="62" t="s">
        <v>16597</v>
      </c>
    </row>
    <row r="227" spans="1:3">
      <c r="A227" s="61">
        <v>358</v>
      </c>
      <c r="B227" s="62" t="s">
        <v>16598</v>
      </c>
      <c r="C227" s="62" t="s">
        <v>16560</v>
      </c>
    </row>
    <row r="228" spans="1:3">
      <c r="A228" s="61">
        <v>359</v>
      </c>
      <c r="B228" s="62" t="s">
        <v>16598</v>
      </c>
      <c r="C228" s="62" t="s">
        <v>16561</v>
      </c>
    </row>
    <row r="229" spans="1:3" ht="30">
      <c r="A229" s="61">
        <v>360</v>
      </c>
      <c r="B229" s="62" t="s">
        <v>16599</v>
      </c>
      <c r="C229" s="62" t="s">
        <v>16441</v>
      </c>
    </row>
    <row r="230" spans="1:3" ht="30">
      <c r="A230" s="61">
        <v>361</v>
      </c>
      <c r="B230" s="62" t="s">
        <v>16600</v>
      </c>
      <c r="C230" s="62" t="s">
        <v>16564</v>
      </c>
    </row>
    <row r="231" spans="1:3">
      <c r="A231" s="61">
        <v>362</v>
      </c>
      <c r="B231" s="62" t="s">
        <v>16601</v>
      </c>
      <c r="C231" s="62" t="s">
        <v>16460</v>
      </c>
    </row>
    <row r="232" spans="1:3">
      <c r="A232" s="61">
        <v>363</v>
      </c>
      <c r="B232" s="62" t="s">
        <v>16602</v>
      </c>
      <c r="C232" s="62" t="s">
        <v>16460</v>
      </c>
    </row>
    <row r="233" spans="1:3">
      <c r="A233" s="61">
        <v>364</v>
      </c>
      <c r="B233" s="62" t="s">
        <v>16463</v>
      </c>
      <c r="C233" s="62" t="s">
        <v>16487</v>
      </c>
    </row>
    <row r="234" spans="1:3">
      <c r="A234" s="61">
        <v>365</v>
      </c>
      <c r="B234" s="62" t="s">
        <v>16463</v>
      </c>
      <c r="C234" s="62" t="s">
        <v>16564</v>
      </c>
    </row>
    <row r="235" spans="1:3">
      <c r="A235" s="61">
        <v>366</v>
      </c>
      <c r="B235" s="62" t="s">
        <v>16463</v>
      </c>
      <c r="C235" s="62" t="s">
        <v>16431</v>
      </c>
    </row>
    <row r="236" spans="1:3">
      <c r="A236" s="61">
        <v>367</v>
      </c>
      <c r="B236" s="62" t="s">
        <v>16486</v>
      </c>
      <c r="C236" s="62" t="s">
        <v>16431</v>
      </c>
    </row>
    <row r="237" spans="1:3">
      <c r="A237" s="61">
        <v>368</v>
      </c>
      <c r="B237" s="62" t="s">
        <v>16576</v>
      </c>
      <c r="C237" s="62" t="s">
        <v>16431</v>
      </c>
    </row>
    <row r="238" spans="1:3">
      <c r="A238" s="61">
        <v>369</v>
      </c>
      <c r="B238" s="62" t="s">
        <v>16573</v>
      </c>
      <c r="C238" s="62" t="s">
        <v>16424</v>
      </c>
    </row>
    <row r="239" spans="1:3">
      <c r="A239" s="61">
        <v>370</v>
      </c>
      <c r="B239" s="62" t="s">
        <v>16603</v>
      </c>
      <c r="C239" s="62" t="s">
        <v>16484</v>
      </c>
    </row>
    <row r="240" spans="1:3">
      <c r="A240" s="61">
        <v>371</v>
      </c>
      <c r="B240" s="62" t="s">
        <v>16603</v>
      </c>
      <c r="C240" s="62" t="s">
        <v>16595</v>
      </c>
    </row>
    <row r="241" spans="1:3">
      <c r="A241" s="61">
        <v>372</v>
      </c>
      <c r="B241" s="62" t="s">
        <v>16488</v>
      </c>
      <c r="C241" s="62" t="s">
        <v>16428</v>
      </c>
    </row>
    <row r="242" spans="1:3">
      <c r="A242" s="61">
        <v>373</v>
      </c>
      <c r="B242" s="62" t="s">
        <v>16524</v>
      </c>
      <c r="C242" s="62" t="s">
        <v>16431</v>
      </c>
    </row>
    <row r="243" spans="1:3">
      <c r="A243" s="61">
        <v>374</v>
      </c>
      <c r="B243" s="62" t="s">
        <v>16528</v>
      </c>
      <c r="C243" s="62" t="s">
        <v>16422</v>
      </c>
    </row>
    <row r="244" spans="1:3">
      <c r="A244" s="61">
        <v>375</v>
      </c>
      <c r="B244" s="62" t="s">
        <v>16528</v>
      </c>
      <c r="C244" s="62" t="s">
        <v>16444</v>
      </c>
    </row>
    <row r="245" spans="1:3">
      <c r="A245" s="61">
        <v>376</v>
      </c>
      <c r="B245" s="62" t="s">
        <v>16577</v>
      </c>
      <c r="C245" s="62" t="s">
        <v>16431</v>
      </c>
    </row>
    <row r="246" spans="1:3">
      <c r="A246" s="61">
        <v>377</v>
      </c>
      <c r="B246" s="62" t="s">
        <v>16449</v>
      </c>
      <c r="C246" s="62" t="s">
        <v>16441</v>
      </c>
    </row>
    <row r="247" spans="1:3">
      <c r="A247" s="61">
        <v>378</v>
      </c>
      <c r="B247" s="62" t="s">
        <v>16449</v>
      </c>
      <c r="C247" s="62" t="s">
        <v>16564</v>
      </c>
    </row>
    <row r="248" spans="1:3">
      <c r="A248" s="61">
        <v>379</v>
      </c>
      <c r="B248" s="62" t="s">
        <v>16604</v>
      </c>
      <c r="C248" s="62" t="s">
        <v>16568</v>
      </c>
    </row>
    <row r="249" spans="1:3">
      <c r="A249" s="61">
        <v>380</v>
      </c>
      <c r="B249" s="62" t="s">
        <v>16605</v>
      </c>
      <c r="C249" s="62" t="s">
        <v>16560</v>
      </c>
    </row>
    <row r="250" spans="1:3">
      <c r="A250" s="61">
        <v>381</v>
      </c>
      <c r="B250" s="62" t="s">
        <v>16567</v>
      </c>
      <c r="C250" s="62" t="s">
        <v>16570</v>
      </c>
    </row>
    <row r="251" spans="1:3">
      <c r="A251" s="61">
        <v>382</v>
      </c>
      <c r="B251" s="62" t="s">
        <v>16606</v>
      </c>
      <c r="C251" s="62" t="s">
        <v>16487</v>
      </c>
    </row>
    <row r="252" spans="1:3">
      <c r="A252" s="61">
        <v>383</v>
      </c>
      <c r="B252" s="62" t="s">
        <v>16606</v>
      </c>
      <c r="C252" s="62" t="s">
        <v>16564</v>
      </c>
    </row>
    <row r="253" spans="1:3">
      <c r="A253" s="61">
        <v>384</v>
      </c>
      <c r="B253" s="62" t="s">
        <v>16606</v>
      </c>
      <c r="C253" s="62" t="s">
        <v>16431</v>
      </c>
    </row>
    <row r="254" spans="1:3">
      <c r="A254" s="61">
        <v>385</v>
      </c>
      <c r="B254" s="62" t="s">
        <v>16607</v>
      </c>
      <c r="C254" s="62" t="s">
        <v>16422</v>
      </c>
    </row>
    <row r="255" spans="1:3">
      <c r="A255" s="61">
        <v>386</v>
      </c>
      <c r="B255" s="62" t="s">
        <v>16608</v>
      </c>
      <c r="C255" s="62" t="s">
        <v>16422</v>
      </c>
    </row>
    <row r="256" spans="1:3">
      <c r="A256" s="61">
        <v>387</v>
      </c>
      <c r="B256" s="62" t="s">
        <v>16609</v>
      </c>
      <c r="C256" s="62" t="s">
        <v>16422</v>
      </c>
    </row>
    <row r="257" spans="1:3" ht="45">
      <c r="A257" s="61">
        <v>388</v>
      </c>
      <c r="B257" s="62" t="s">
        <v>16610</v>
      </c>
      <c r="C257" s="62" t="s">
        <v>16422</v>
      </c>
    </row>
    <row r="258" spans="1:3" ht="30">
      <c r="A258" s="61">
        <v>389</v>
      </c>
      <c r="B258" s="62" t="s">
        <v>16611</v>
      </c>
      <c r="C258" s="62" t="s">
        <v>16422</v>
      </c>
    </row>
    <row r="259" spans="1:3">
      <c r="A259" s="61">
        <v>390</v>
      </c>
      <c r="B259" s="62" t="s">
        <v>16612</v>
      </c>
      <c r="C259" s="62" t="s">
        <v>16422</v>
      </c>
    </row>
    <row r="260" spans="1:3" ht="120">
      <c r="A260" s="61">
        <v>391</v>
      </c>
      <c r="B260" s="62" t="s">
        <v>16613</v>
      </c>
      <c r="C260" s="62" t="s">
        <v>16422</v>
      </c>
    </row>
    <row r="261" spans="1:3">
      <c r="A261" s="61">
        <v>392</v>
      </c>
      <c r="B261" s="62" t="s">
        <v>16614</v>
      </c>
      <c r="C261" s="62" t="s">
        <v>16422</v>
      </c>
    </row>
    <row r="262" spans="1:3">
      <c r="A262" s="61">
        <v>393</v>
      </c>
      <c r="B262" s="62" t="s">
        <v>16615</v>
      </c>
      <c r="C262" s="62" t="s">
        <v>16422</v>
      </c>
    </row>
    <row r="263" spans="1:3" ht="45">
      <c r="A263" s="61">
        <v>394</v>
      </c>
      <c r="B263" s="62" t="s">
        <v>16616</v>
      </c>
      <c r="C263" s="62" t="s">
        <v>16422</v>
      </c>
    </row>
    <row r="264" spans="1:3">
      <c r="A264" s="61">
        <v>395</v>
      </c>
      <c r="B264" s="62" t="s">
        <v>16617</v>
      </c>
      <c r="C264" s="62" t="s">
        <v>16618</v>
      </c>
    </row>
    <row r="265" spans="1:3">
      <c r="A265" s="61">
        <v>396</v>
      </c>
      <c r="B265" s="62" t="s">
        <v>16617</v>
      </c>
      <c r="C265" s="62" t="s">
        <v>16558</v>
      </c>
    </row>
    <row r="266" spans="1:3">
      <c r="A266" s="61">
        <v>397</v>
      </c>
      <c r="B266" s="62" t="s">
        <v>16619</v>
      </c>
      <c r="C266" s="62" t="s">
        <v>16620</v>
      </c>
    </row>
    <row r="267" spans="1:3">
      <c r="A267" s="61">
        <v>398</v>
      </c>
      <c r="B267" s="62" t="s">
        <v>16619</v>
      </c>
      <c r="C267" s="62" t="s">
        <v>16618</v>
      </c>
    </row>
    <row r="268" spans="1:3">
      <c r="A268" s="61">
        <v>399</v>
      </c>
      <c r="B268" s="62" t="s">
        <v>16621</v>
      </c>
      <c r="C268" s="62" t="s">
        <v>16620</v>
      </c>
    </row>
    <row r="269" spans="1:3">
      <c r="A269" s="61">
        <v>400</v>
      </c>
      <c r="B269" s="62" t="s">
        <v>16621</v>
      </c>
      <c r="C269" s="62" t="s">
        <v>16618</v>
      </c>
    </row>
    <row r="270" spans="1:3" ht="30">
      <c r="A270" s="61">
        <v>401</v>
      </c>
      <c r="B270" s="62" t="s">
        <v>16622</v>
      </c>
      <c r="C270" s="62" t="s">
        <v>16422</v>
      </c>
    </row>
    <row r="271" spans="1:3">
      <c r="A271" s="61">
        <v>402</v>
      </c>
      <c r="B271" s="62" t="s">
        <v>16623</v>
      </c>
      <c r="C271" s="62" t="s">
        <v>16422</v>
      </c>
    </row>
    <row r="272" spans="1:3">
      <c r="A272" s="61">
        <v>403</v>
      </c>
      <c r="B272" s="62" t="s">
        <v>16477</v>
      </c>
      <c r="C272" s="62" t="s">
        <v>16460</v>
      </c>
    </row>
    <row r="273" spans="1:3">
      <c r="A273" s="61">
        <v>404</v>
      </c>
      <c r="B273" s="62" t="s">
        <v>16477</v>
      </c>
      <c r="C273" s="62" t="s">
        <v>16431</v>
      </c>
    </row>
    <row r="274" spans="1:3">
      <c r="A274" s="61">
        <v>405</v>
      </c>
      <c r="B274" s="62" t="s">
        <v>16574</v>
      </c>
      <c r="C274" s="62" t="s">
        <v>16431</v>
      </c>
    </row>
    <row r="275" spans="1:3">
      <c r="A275" s="61">
        <v>406</v>
      </c>
      <c r="B275" s="62" t="s">
        <v>16624</v>
      </c>
      <c r="C275" s="62" t="s">
        <v>16469</v>
      </c>
    </row>
    <row r="276" spans="1:3">
      <c r="A276" s="61">
        <v>407</v>
      </c>
      <c r="B276" s="62" t="s">
        <v>16625</v>
      </c>
      <c r="C276" s="62" t="s">
        <v>16568</v>
      </c>
    </row>
    <row r="277" spans="1:3">
      <c r="A277" s="61">
        <v>408</v>
      </c>
      <c r="B277" s="62" t="s">
        <v>16626</v>
      </c>
      <c r="C277" s="62" t="s">
        <v>16422</v>
      </c>
    </row>
    <row r="278" spans="1:3">
      <c r="A278" s="61">
        <v>409</v>
      </c>
      <c r="B278" s="62" t="s">
        <v>16626</v>
      </c>
      <c r="C278" s="62" t="s">
        <v>16444</v>
      </c>
    </row>
    <row r="279" spans="1:3">
      <c r="A279" s="61">
        <v>410</v>
      </c>
      <c r="B279" s="62" t="s">
        <v>16626</v>
      </c>
      <c r="C279" s="62" t="s">
        <v>16484</v>
      </c>
    </row>
    <row r="280" spans="1:3" ht="45">
      <c r="A280" s="61">
        <v>411</v>
      </c>
      <c r="B280" s="62" t="s">
        <v>16627</v>
      </c>
      <c r="C280" s="62" t="s">
        <v>16422</v>
      </c>
    </row>
    <row r="281" spans="1:3">
      <c r="A281" s="61">
        <v>412</v>
      </c>
      <c r="B281" s="62" t="s">
        <v>16423</v>
      </c>
      <c r="C281" s="62" t="s">
        <v>16628</v>
      </c>
    </row>
    <row r="282" spans="1:3">
      <c r="A282" s="61">
        <v>413</v>
      </c>
      <c r="B282" s="62" t="s">
        <v>16578</v>
      </c>
      <c r="C282" s="62" t="s">
        <v>16570</v>
      </c>
    </row>
    <row r="283" spans="1:3">
      <c r="A283" s="61">
        <v>414</v>
      </c>
      <c r="B283" s="62" t="s">
        <v>16552</v>
      </c>
      <c r="C283" s="62" t="s">
        <v>16570</v>
      </c>
    </row>
    <row r="284" spans="1:3">
      <c r="A284" s="61">
        <v>415</v>
      </c>
      <c r="B284" s="62" t="s">
        <v>16566</v>
      </c>
      <c r="C284" s="62" t="s">
        <v>16570</v>
      </c>
    </row>
    <row r="285" spans="1:3" ht="30">
      <c r="A285" s="61">
        <v>417</v>
      </c>
      <c r="B285" s="62" t="s">
        <v>16588</v>
      </c>
      <c r="C285" s="62" t="s">
        <v>16469</v>
      </c>
    </row>
    <row r="286" spans="1:3">
      <c r="A286" s="61">
        <v>418</v>
      </c>
      <c r="B286" s="62" t="s">
        <v>16476</v>
      </c>
      <c r="C286" s="62" t="s">
        <v>16452</v>
      </c>
    </row>
    <row r="287" spans="1:3">
      <c r="A287" s="61">
        <v>419</v>
      </c>
      <c r="B287" s="62" t="s">
        <v>16476</v>
      </c>
      <c r="C287" s="62" t="s">
        <v>16428</v>
      </c>
    </row>
    <row r="288" spans="1:3">
      <c r="A288" s="61">
        <v>420</v>
      </c>
      <c r="B288" s="62" t="s">
        <v>16477</v>
      </c>
      <c r="C288" s="62" t="s">
        <v>16452</v>
      </c>
    </row>
    <row r="289" spans="1:3">
      <c r="A289" s="61">
        <v>421</v>
      </c>
      <c r="B289" s="62" t="s">
        <v>16477</v>
      </c>
      <c r="C289" s="62" t="s">
        <v>16428</v>
      </c>
    </row>
    <row r="290" spans="1:3">
      <c r="A290" s="61">
        <v>424</v>
      </c>
      <c r="B290" s="62" t="s">
        <v>16629</v>
      </c>
      <c r="C290" s="62" t="s">
        <v>16429</v>
      </c>
    </row>
    <row r="291" spans="1:3">
      <c r="A291" s="61">
        <v>425</v>
      </c>
      <c r="B291" s="62" t="s">
        <v>16629</v>
      </c>
      <c r="C291" s="62" t="s">
        <v>16460</v>
      </c>
    </row>
    <row r="292" spans="1:3">
      <c r="A292" s="61">
        <v>426</v>
      </c>
      <c r="B292" s="62" t="s">
        <v>16594</v>
      </c>
      <c r="C292" s="62" t="s">
        <v>16426</v>
      </c>
    </row>
    <row r="293" spans="1:3">
      <c r="A293" s="61">
        <v>427</v>
      </c>
      <c r="B293" s="62" t="s">
        <v>16594</v>
      </c>
      <c r="C293" s="62" t="s">
        <v>16595</v>
      </c>
    </row>
    <row r="294" spans="1:3">
      <c r="A294" s="61">
        <v>428</v>
      </c>
      <c r="B294" s="62" t="s">
        <v>16630</v>
      </c>
      <c r="C294" s="62" t="s">
        <v>16452</v>
      </c>
    </row>
    <row r="295" spans="1:3">
      <c r="A295" s="61">
        <v>429</v>
      </c>
      <c r="B295" s="62" t="s">
        <v>16630</v>
      </c>
      <c r="C295" s="62" t="s">
        <v>16428</v>
      </c>
    </row>
    <row r="296" spans="1:3">
      <c r="A296" s="61">
        <v>430</v>
      </c>
      <c r="B296" s="62" t="s">
        <v>16630</v>
      </c>
      <c r="C296" s="62" t="s">
        <v>16429</v>
      </c>
    </row>
    <row r="297" spans="1:3">
      <c r="A297" s="61">
        <v>431</v>
      </c>
      <c r="B297" s="62" t="s">
        <v>16630</v>
      </c>
      <c r="C297" s="62" t="s">
        <v>16460</v>
      </c>
    </row>
    <row r="298" spans="1:3">
      <c r="A298" s="61">
        <v>432</v>
      </c>
      <c r="B298" s="62" t="s">
        <v>16630</v>
      </c>
      <c r="C298" s="62" t="s">
        <v>16431</v>
      </c>
    </row>
    <row r="299" spans="1:3" ht="30">
      <c r="A299" s="61">
        <v>433</v>
      </c>
      <c r="B299" s="62" t="s">
        <v>16631</v>
      </c>
      <c r="C299" s="62" t="s">
        <v>16512</v>
      </c>
    </row>
    <row r="300" spans="1:3">
      <c r="A300" s="61">
        <v>434</v>
      </c>
      <c r="B300" s="62" t="s">
        <v>16594</v>
      </c>
      <c r="C300" s="62" t="s">
        <v>16428</v>
      </c>
    </row>
    <row r="301" spans="1:3">
      <c r="A301" s="61">
        <v>435</v>
      </c>
      <c r="B301" s="62" t="s">
        <v>16594</v>
      </c>
      <c r="C301" s="62" t="s">
        <v>16460</v>
      </c>
    </row>
    <row r="302" spans="1:3">
      <c r="A302" s="61">
        <v>436</v>
      </c>
      <c r="B302" s="62" t="s">
        <v>16632</v>
      </c>
      <c r="C302" s="62" t="s">
        <v>16570</v>
      </c>
    </row>
    <row r="303" spans="1:3">
      <c r="A303" s="61">
        <v>437</v>
      </c>
      <c r="B303" s="62" t="s">
        <v>16632</v>
      </c>
      <c r="C303" s="62" t="s">
        <v>16469</v>
      </c>
    </row>
    <row r="304" spans="1:3">
      <c r="A304" s="61">
        <v>438</v>
      </c>
      <c r="B304" s="62" t="s">
        <v>16632</v>
      </c>
      <c r="C304" s="62" t="s">
        <v>16568</v>
      </c>
    </row>
    <row r="305" spans="1:3">
      <c r="A305" s="61">
        <v>439</v>
      </c>
      <c r="B305" s="62" t="s">
        <v>16456</v>
      </c>
      <c r="C305" s="62" t="s">
        <v>16444</v>
      </c>
    </row>
    <row r="306" spans="1:3">
      <c r="A306" s="61">
        <v>440</v>
      </c>
      <c r="B306" s="62" t="s">
        <v>16456</v>
      </c>
      <c r="C306" s="62" t="s">
        <v>16484</v>
      </c>
    </row>
    <row r="307" spans="1:3">
      <c r="A307" s="61">
        <v>441</v>
      </c>
      <c r="B307" s="62" t="s">
        <v>16456</v>
      </c>
      <c r="C307" s="62" t="s">
        <v>16431</v>
      </c>
    </row>
    <row r="308" spans="1:3">
      <c r="A308" s="61">
        <v>442</v>
      </c>
      <c r="B308" s="62" t="s">
        <v>16633</v>
      </c>
      <c r="C308" s="62" t="s">
        <v>16422</v>
      </c>
    </row>
    <row r="309" spans="1:3">
      <c r="A309" s="61">
        <v>443</v>
      </c>
      <c r="B309" s="62" t="s">
        <v>16633</v>
      </c>
      <c r="C309" s="62" t="s">
        <v>16444</v>
      </c>
    </row>
    <row r="310" spans="1:3">
      <c r="A310" s="61">
        <v>444</v>
      </c>
      <c r="B310" s="62" t="s">
        <v>16633</v>
      </c>
      <c r="C310" s="62" t="s">
        <v>16484</v>
      </c>
    </row>
    <row r="311" spans="1:3">
      <c r="A311" s="61">
        <v>445</v>
      </c>
      <c r="B311" s="62" t="s">
        <v>16633</v>
      </c>
      <c r="C311" s="62" t="s">
        <v>16431</v>
      </c>
    </row>
    <row r="312" spans="1:3">
      <c r="A312" s="61">
        <v>446</v>
      </c>
      <c r="B312" s="62" t="s">
        <v>16634</v>
      </c>
      <c r="C312" s="62" t="s">
        <v>16568</v>
      </c>
    </row>
    <row r="313" spans="1:3">
      <c r="A313" s="61">
        <v>447</v>
      </c>
      <c r="B313" s="62" t="s">
        <v>16634</v>
      </c>
      <c r="C313" s="62" t="s">
        <v>16469</v>
      </c>
    </row>
    <row r="314" spans="1:3">
      <c r="A314" s="61">
        <v>448</v>
      </c>
      <c r="B314" s="62" t="s">
        <v>16635</v>
      </c>
      <c r="C314" s="62" t="s">
        <v>16568</v>
      </c>
    </row>
    <row r="315" spans="1:3" ht="30">
      <c r="A315" s="61">
        <v>449</v>
      </c>
      <c r="B315" s="62" t="s">
        <v>16636</v>
      </c>
      <c r="C315" s="62" t="s">
        <v>16620</v>
      </c>
    </row>
    <row r="316" spans="1:3">
      <c r="A316" s="61">
        <v>450</v>
      </c>
      <c r="B316" s="62" t="s">
        <v>16637</v>
      </c>
      <c r="C316" s="62" t="s">
        <v>16558</v>
      </c>
    </row>
    <row r="317" spans="1:3">
      <c r="A317" s="61">
        <v>451</v>
      </c>
      <c r="B317" s="62" t="s">
        <v>16581</v>
      </c>
      <c r="C317" s="62" t="s">
        <v>16422</v>
      </c>
    </row>
    <row r="318" spans="1:3">
      <c r="A318" s="61">
        <v>452</v>
      </c>
      <c r="B318" s="62" t="s">
        <v>16488</v>
      </c>
      <c r="C318" s="62" t="s">
        <v>16460</v>
      </c>
    </row>
    <row r="319" spans="1:3">
      <c r="A319" s="61">
        <v>453</v>
      </c>
      <c r="B319" s="62" t="s">
        <v>16550</v>
      </c>
      <c r="C319" s="62" t="s">
        <v>16460</v>
      </c>
    </row>
    <row r="320" spans="1:3">
      <c r="A320" s="61">
        <v>454</v>
      </c>
      <c r="B320" s="62" t="s">
        <v>16575</v>
      </c>
      <c r="C320" s="62" t="s">
        <v>16431</v>
      </c>
    </row>
    <row r="321" spans="1:3">
      <c r="A321" s="61">
        <v>455</v>
      </c>
      <c r="B321" s="62" t="s">
        <v>16440</v>
      </c>
      <c r="C321" s="62" t="s">
        <v>16431</v>
      </c>
    </row>
    <row r="322" spans="1:3">
      <c r="A322" s="61">
        <v>456</v>
      </c>
      <c r="B322" s="62" t="s">
        <v>16442</v>
      </c>
      <c r="C322" s="62" t="s">
        <v>16431</v>
      </c>
    </row>
    <row r="323" spans="1:3">
      <c r="A323" s="61">
        <v>457</v>
      </c>
      <c r="B323" s="62" t="s">
        <v>16638</v>
      </c>
      <c r="C323" s="62" t="s">
        <v>16422</v>
      </c>
    </row>
    <row r="324" spans="1:3">
      <c r="A324" s="61">
        <v>458</v>
      </c>
      <c r="B324" s="62" t="s">
        <v>16638</v>
      </c>
      <c r="C324" s="62" t="s">
        <v>16444</v>
      </c>
    </row>
    <row r="325" spans="1:3">
      <c r="A325" s="61">
        <v>459</v>
      </c>
      <c r="B325" s="62" t="s">
        <v>16638</v>
      </c>
      <c r="C325" s="62" t="s">
        <v>16484</v>
      </c>
    </row>
    <row r="326" spans="1:3">
      <c r="A326" s="61">
        <v>460</v>
      </c>
      <c r="B326" s="62" t="s">
        <v>16638</v>
      </c>
      <c r="C326" s="62" t="s">
        <v>16431</v>
      </c>
    </row>
    <row r="327" spans="1:3">
      <c r="A327" s="61">
        <v>461</v>
      </c>
      <c r="B327" s="62" t="s">
        <v>16606</v>
      </c>
      <c r="C327" s="62" t="s">
        <v>16441</v>
      </c>
    </row>
    <row r="328" spans="1:3">
      <c r="A328" s="61">
        <v>462</v>
      </c>
      <c r="B328" s="62" t="s">
        <v>16596</v>
      </c>
      <c r="C328" s="62" t="s">
        <v>16512</v>
      </c>
    </row>
    <row r="329" spans="1:3">
      <c r="A329" s="61">
        <v>463</v>
      </c>
      <c r="B329" s="62" t="s">
        <v>16596</v>
      </c>
      <c r="C329" s="62" t="s">
        <v>16422</v>
      </c>
    </row>
    <row r="330" spans="1:3">
      <c r="A330" s="61">
        <v>464</v>
      </c>
      <c r="B330" s="62" t="s">
        <v>16596</v>
      </c>
      <c r="C330" s="62" t="s">
        <v>16425</v>
      </c>
    </row>
    <row r="331" spans="1:3">
      <c r="A331" s="61">
        <v>465</v>
      </c>
      <c r="B331" s="62" t="s">
        <v>16596</v>
      </c>
      <c r="C331" s="62" t="s">
        <v>16424</v>
      </c>
    </row>
    <row r="332" spans="1:3">
      <c r="A332" s="61">
        <v>466</v>
      </c>
      <c r="B332" s="62" t="s">
        <v>16596</v>
      </c>
      <c r="C332" s="62" t="s">
        <v>16570</v>
      </c>
    </row>
    <row r="333" spans="1:3">
      <c r="A333" s="61">
        <v>467</v>
      </c>
      <c r="B333" s="62" t="s">
        <v>16596</v>
      </c>
      <c r="C333" s="62" t="s">
        <v>16444</v>
      </c>
    </row>
    <row r="334" spans="1:3">
      <c r="A334" s="61">
        <v>468</v>
      </c>
      <c r="B334" s="62" t="s">
        <v>16596</v>
      </c>
      <c r="C334" s="62" t="s">
        <v>16519</v>
      </c>
    </row>
    <row r="335" spans="1:3">
      <c r="A335" s="61">
        <v>469</v>
      </c>
      <c r="B335" s="62" t="s">
        <v>16596</v>
      </c>
      <c r="C335" s="62" t="s">
        <v>16426</v>
      </c>
    </row>
    <row r="336" spans="1:3">
      <c r="A336" s="61">
        <v>470</v>
      </c>
      <c r="B336" s="62" t="s">
        <v>16596</v>
      </c>
      <c r="C336" s="62" t="s">
        <v>16469</v>
      </c>
    </row>
    <row r="337" spans="1:3">
      <c r="A337" s="61">
        <v>471</v>
      </c>
      <c r="B337" s="62" t="s">
        <v>16596</v>
      </c>
      <c r="C337" s="62" t="s">
        <v>16628</v>
      </c>
    </row>
    <row r="338" spans="1:3">
      <c r="A338" s="61">
        <v>472</v>
      </c>
      <c r="B338" s="62" t="s">
        <v>16596</v>
      </c>
      <c r="C338" s="62" t="s">
        <v>16595</v>
      </c>
    </row>
    <row r="339" spans="1:3">
      <c r="A339" s="61">
        <v>473</v>
      </c>
      <c r="B339" s="62" t="s">
        <v>16598</v>
      </c>
      <c r="C339" s="62" t="s">
        <v>16465</v>
      </c>
    </row>
    <row r="340" spans="1:3">
      <c r="A340" s="61">
        <v>474</v>
      </c>
      <c r="B340" s="62" t="s">
        <v>16598</v>
      </c>
      <c r="C340" s="62" t="s">
        <v>16512</v>
      </c>
    </row>
    <row r="341" spans="1:3">
      <c r="A341" s="61">
        <v>475</v>
      </c>
      <c r="B341" s="62" t="s">
        <v>16598</v>
      </c>
      <c r="C341" s="62" t="s">
        <v>16422</v>
      </c>
    </row>
    <row r="342" spans="1:3">
      <c r="A342" s="61">
        <v>476</v>
      </c>
      <c r="B342" s="62" t="s">
        <v>16598</v>
      </c>
      <c r="C342" s="62" t="s">
        <v>16452</v>
      </c>
    </row>
    <row r="343" spans="1:3">
      <c r="A343" s="61">
        <v>477</v>
      </c>
      <c r="B343" s="62" t="s">
        <v>16598</v>
      </c>
      <c r="C343" s="62" t="s">
        <v>16469</v>
      </c>
    </row>
    <row r="344" spans="1:3">
      <c r="A344" s="61">
        <v>478</v>
      </c>
      <c r="B344" s="62" t="s">
        <v>16598</v>
      </c>
      <c r="C344" s="62" t="s">
        <v>16429</v>
      </c>
    </row>
    <row r="345" spans="1:3">
      <c r="A345" s="61">
        <v>479</v>
      </c>
      <c r="B345" s="62" t="s">
        <v>16598</v>
      </c>
      <c r="C345" s="62" t="s">
        <v>16568</v>
      </c>
    </row>
    <row r="346" spans="1:3">
      <c r="A346" s="61">
        <v>480</v>
      </c>
      <c r="B346" s="62" t="s">
        <v>16598</v>
      </c>
      <c r="C346" s="62" t="s">
        <v>16484</v>
      </c>
    </row>
    <row r="347" spans="1:3">
      <c r="A347" s="61">
        <v>481</v>
      </c>
      <c r="B347" s="62" t="s">
        <v>16598</v>
      </c>
      <c r="C347" s="62" t="s">
        <v>16431</v>
      </c>
    </row>
    <row r="348" spans="1:3" ht="30">
      <c r="A348" s="61">
        <v>482</v>
      </c>
      <c r="B348" s="62" t="s">
        <v>16639</v>
      </c>
      <c r="C348" s="62" t="s">
        <v>16584</v>
      </c>
    </row>
    <row r="349" spans="1:3" ht="30">
      <c r="A349" s="61">
        <v>483</v>
      </c>
      <c r="B349" s="62" t="s">
        <v>16640</v>
      </c>
      <c r="C349" s="62" t="s">
        <v>16422</v>
      </c>
    </row>
    <row r="350" spans="1:3" ht="30">
      <c r="A350" s="61">
        <v>484</v>
      </c>
      <c r="B350" s="62" t="s">
        <v>16641</v>
      </c>
      <c r="C350" s="62" t="s">
        <v>16422</v>
      </c>
    </row>
    <row r="351" spans="1:3">
      <c r="A351" s="61">
        <v>485</v>
      </c>
      <c r="B351" s="62" t="s">
        <v>16598</v>
      </c>
      <c r="C351" s="62" t="s">
        <v>16460</v>
      </c>
    </row>
    <row r="352" spans="1:3" ht="30">
      <c r="A352" s="61">
        <v>486</v>
      </c>
      <c r="B352" s="62" t="s">
        <v>16642</v>
      </c>
      <c r="C352" s="62" t="s">
        <v>16643</v>
      </c>
    </row>
    <row r="353" spans="1:3">
      <c r="A353" s="61">
        <v>487</v>
      </c>
      <c r="B353" s="62" t="s">
        <v>16527</v>
      </c>
      <c r="C353" s="62" t="s">
        <v>16429</v>
      </c>
    </row>
    <row r="354" spans="1:3">
      <c r="A354" s="61">
        <v>488</v>
      </c>
      <c r="B354" s="62" t="s">
        <v>16601</v>
      </c>
      <c r="C354" s="62" t="s">
        <v>16429</v>
      </c>
    </row>
    <row r="355" spans="1:3">
      <c r="A355" s="61">
        <v>489</v>
      </c>
      <c r="B355" s="62" t="s">
        <v>16644</v>
      </c>
      <c r="C355" s="62" t="s">
        <v>16422</v>
      </c>
    </row>
    <row r="356" spans="1:3">
      <c r="A356" s="61">
        <v>490</v>
      </c>
      <c r="B356" s="62" t="s">
        <v>16645</v>
      </c>
      <c r="C356" s="62" t="s">
        <v>16422</v>
      </c>
    </row>
    <row r="357" spans="1:3">
      <c r="A357" s="61">
        <v>491</v>
      </c>
      <c r="B357" s="62" t="s">
        <v>16566</v>
      </c>
      <c r="C357" s="62" t="s">
        <v>16568</v>
      </c>
    </row>
    <row r="358" spans="1:3">
      <c r="A358" s="61">
        <v>492</v>
      </c>
      <c r="B358" s="62" t="s">
        <v>16525</v>
      </c>
      <c r="C358" s="62" t="s">
        <v>16429</v>
      </c>
    </row>
    <row r="359" spans="1:3">
      <c r="A359" s="61">
        <v>493</v>
      </c>
      <c r="B359" s="62" t="s">
        <v>16525</v>
      </c>
      <c r="C359" s="62" t="s">
        <v>16460</v>
      </c>
    </row>
    <row r="360" spans="1:3" ht="30">
      <c r="A360" s="61">
        <v>494</v>
      </c>
      <c r="B360" s="62" t="s">
        <v>16493</v>
      </c>
      <c r="C360" s="62" t="s">
        <v>16484</v>
      </c>
    </row>
    <row r="361" spans="1:3">
      <c r="A361" s="61">
        <v>495</v>
      </c>
      <c r="B361" s="62" t="s">
        <v>16646</v>
      </c>
      <c r="C361" s="62" t="s">
        <v>16469</v>
      </c>
    </row>
    <row r="362" spans="1:3">
      <c r="A362" s="61">
        <v>496</v>
      </c>
      <c r="B362" s="62" t="s">
        <v>16647</v>
      </c>
      <c r="C362" s="62" t="s">
        <v>16422</v>
      </c>
    </row>
    <row r="363" spans="1:3">
      <c r="A363" s="61">
        <v>497</v>
      </c>
      <c r="B363" s="62" t="s">
        <v>16646</v>
      </c>
      <c r="C363" s="62" t="s">
        <v>16512</v>
      </c>
    </row>
    <row r="364" spans="1:3">
      <c r="A364" s="61">
        <v>498</v>
      </c>
      <c r="B364" s="62" t="s">
        <v>16648</v>
      </c>
      <c r="C364" s="62" t="s">
        <v>16512</v>
      </c>
    </row>
    <row r="365" spans="1:3">
      <c r="A365" s="61">
        <v>499</v>
      </c>
      <c r="B365" s="62" t="s">
        <v>16648</v>
      </c>
      <c r="C365" s="62" t="s">
        <v>16469</v>
      </c>
    </row>
    <row r="366" spans="1:3" ht="30">
      <c r="A366" s="61">
        <v>500</v>
      </c>
      <c r="B366" s="62" t="s">
        <v>16600</v>
      </c>
      <c r="C366" s="62" t="s">
        <v>16431</v>
      </c>
    </row>
    <row r="367" spans="1:3">
      <c r="A367" s="61">
        <v>501</v>
      </c>
      <c r="B367" s="62" t="s">
        <v>16648</v>
      </c>
      <c r="C367" s="62" t="s">
        <v>16568</v>
      </c>
    </row>
    <row r="368" spans="1:3">
      <c r="A368" s="61">
        <v>502</v>
      </c>
      <c r="B368" s="62" t="s">
        <v>16520</v>
      </c>
      <c r="C368" s="62" t="s">
        <v>16570</v>
      </c>
    </row>
    <row r="369" spans="1:3">
      <c r="A369" s="61">
        <v>503</v>
      </c>
      <c r="B369" s="62" t="s">
        <v>16649</v>
      </c>
      <c r="C369" s="62" t="s">
        <v>16460</v>
      </c>
    </row>
    <row r="370" spans="1:3">
      <c r="A370" s="61">
        <v>504</v>
      </c>
      <c r="B370" s="62" t="s">
        <v>16650</v>
      </c>
      <c r="C370" s="62" t="s">
        <v>16422</v>
      </c>
    </row>
    <row r="371" spans="1:3">
      <c r="A371" s="61">
        <v>505</v>
      </c>
      <c r="B371" s="62" t="s">
        <v>16651</v>
      </c>
      <c r="C371" s="62" t="s">
        <v>16460</v>
      </c>
    </row>
    <row r="372" spans="1:3">
      <c r="A372" s="61">
        <v>506</v>
      </c>
      <c r="B372" s="62" t="s">
        <v>16651</v>
      </c>
      <c r="C372" s="62" t="s">
        <v>16431</v>
      </c>
    </row>
    <row r="373" spans="1:3">
      <c r="A373" s="61">
        <v>507</v>
      </c>
      <c r="B373" s="62" t="s">
        <v>16652</v>
      </c>
      <c r="C373" s="62" t="s">
        <v>16431</v>
      </c>
    </row>
    <row r="374" spans="1:3" ht="30">
      <c r="A374" s="64">
        <v>508</v>
      </c>
      <c r="B374" s="65" t="s">
        <v>16653</v>
      </c>
      <c r="C374" s="65" t="s">
        <v>16469</v>
      </c>
    </row>
    <row r="375" spans="1:3">
      <c r="A375" s="66">
        <v>509</v>
      </c>
      <c r="B375" s="67" t="s">
        <v>16654</v>
      </c>
      <c r="C375" s="67" t="s">
        <v>16568</v>
      </c>
    </row>
    <row r="376" spans="1:3">
      <c r="A376" s="64">
        <v>510</v>
      </c>
      <c r="B376" s="65" t="s">
        <v>16655</v>
      </c>
      <c r="C376" s="65" t="s">
        <v>16568</v>
      </c>
    </row>
    <row r="377" spans="1:3">
      <c r="A377" s="66">
        <v>1001</v>
      </c>
      <c r="B377" s="67" t="s">
        <v>16656</v>
      </c>
      <c r="C377" s="68">
        <v>2.1</v>
      </c>
    </row>
    <row r="378" spans="1:3">
      <c r="A378" s="61">
        <v>1002</v>
      </c>
      <c r="B378" s="62" t="s">
        <v>16657</v>
      </c>
      <c r="C378" s="69">
        <v>2.2000000000000002</v>
      </c>
    </row>
    <row r="379" spans="1:3">
      <c r="A379" s="61">
        <v>1003</v>
      </c>
      <c r="B379" s="62" t="s">
        <v>16658</v>
      </c>
      <c r="C379" s="69">
        <v>2.2000000000000002</v>
      </c>
    </row>
    <row r="380" spans="1:3">
      <c r="A380" s="64">
        <v>1005</v>
      </c>
      <c r="B380" s="65" t="s">
        <v>183</v>
      </c>
      <c r="C380" s="70">
        <v>2.2999999999999998</v>
      </c>
    </row>
    <row r="381" spans="1:3">
      <c r="A381" s="66">
        <v>1006</v>
      </c>
      <c r="B381" s="67" t="s">
        <v>16659</v>
      </c>
      <c r="C381" s="68">
        <v>2.2000000000000002</v>
      </c>
    </row>
    <row r="382" spans="1:3">
      <c r="A382" s="61">
        <v>1008</v>
      </c>
      <c r="B382" s="62" t="s">
        <v>16660</v>
      </c>
      <c r="C382" s="69">
        <v>2.2999999999999998</v>
      </c>
    </row>
    <row r="383" spans="1:3">
      <c r="A383" s="61">
        <v>1009</v>
      </c>
      <c r="B383" s="62" t="s">
        <v>16661</v>
      </c>
      <c r="C383" s="69">
        <v>2.2000000000000002</v>
      </c>
    </row>
    <row r="384" spans="1:3" ht="45">
      <c r="A384" s="61">
        <v>1010</v>
      </c>
      <c r="B384" s="62" t="s">
        <v>16662</v>
      </c>
      <c r="C384" s="69">
        <v>2.1</v>
      </c>
    </row>
    <row r="385" spans="1:3">
      <c r="A385" s="61">
        <v>1011</v>
      </c>
      <c r="B385" s="62" t="s">
        <v>1801</v>
      </c>
      <c r="C385" s="69">
        <v>2.1</v>
      </c>
    </row>
    <row r="386" spans="1:3">
      <c r="A386" s="61">
        <v>1012</v>
      </c>
      <c r="B386" s="62" t="s">
        <v>16663</v>
      </c>
      <c r="C386" s="69">
        <v>2.1</v>
      </c>
    </row>
    <row r="387" spans="1:3">
      <c r="A387" s="61">
        <v>1013</v>
      </c>
      <c r="B387" s="62" t="s">
        <v>16664</v>
      </c>
      <c r="C387" s="69">
        <v>2.2000000000000002</v>
      </c>
    </row>
    <row r="388" spans="1:3">
      <c r="A388" s="61">
        <v>1016</v>
      </c>
      <c r="B388" s="62" t="s">
        <v>16665</v>
      </c>
      <c r="C388" s="69">
        <v>2.2999999999999998</v>
      </c>
    </row>
    <row r="389" spans="1:3">
      <c r="A389" s="64">
        <v>1017</v>
      </c>
      <c r="B389" s="65" t="s">
        <v>16666</v>
      </c>
      <c r="C389" s="70">
        <v>2.2999999999999998</v>
      </c>
    </row>
    <row r="390" spans="1:3">
      <c r="A390" s="66">
        <v>1018</v>
      </c>
      <c r="B390" s="67" t="s">
        <v>16667</v>
      </c>
      <c r="C390" s="68">
        <v>2.2000000000000002</v>
      </c>
    </row>
    <row r="391" spans="1:3">
      <c r="A391" s="61">
        <v>1020</v>
      </c>
      <c r="B391" s="62" t="s">
        <v>16668</v>
      </c>
      <c r="C391" s="69">
        <v>2.2000000000000002</v>
      </c>
    </row>
    <row r="392" spans="1:3">
      <c r="A392" s="61">
        <v>1021</v>
      </c>
      <c r="B392" s="62" t="s">
        <v>16669</v>
      </c>
      <c r="C392" s="69">
        <v>2.2000000000000002</v>
      </c>
    </row>
    <row r="393" spans="1:3">
      <c r="A393" s="61">
        <v>1022</v>
      </c>
      <c r="B393" s="62" t="s">
        <v>16670</v>
      </c>
      <c r="C393" s="69">
        <v>2.2000000000000002</v>
      </c>
    </row>
    <row r="394" spans="1:3">
      <c r="A394" s="61">
        <v>1023</v>
      </c>
      <c r="B394" s="62" t="s">
        <v>16671</v>
      </c>
      <c r="C394" s="69">
        <v>2.2999999999999998</v>
      </c>
    </row>
    <row r="395" spans="1:3">
      <c r="A395" s="61">
        <v>1026</v>
      </c>
      <c r="B395" s="62" t="s">
        <v>16672</v>
      </c>
      <c r="C395" s="69">
        <v>2.2999999999999998</v>
      </c>
    </row>
    <row r="396" spans="1:3">
      <c r="A396" s="61">
        <v>1027</v>
      </c>
      <c r="B396" s="62" t="s">
        <v>16673</v>
      </c>
      <c r="C396" s="69">
        <v>2.1</v>
      </c>
    </row>
    <row r="397" spans="1:3">
      <c r="A397" s="61">
        <v>1028</v>
      </c>
      <c r="B397" s="62" t="s">
        <v>16674</v>
      </c>
      <c r="C397" s="69">
        <v>2.2000000000000002</v>
      </c>
    </row>
    <row r="398" spans="1:3">
      <c r="A398" s="61">
        <v>1029</v>
      </c>
      <c r="B398" s="62" t="s">
        <v>16675</v>
      </c>
      <c r="C398" s="69">
        <v>2.2000000000000002</v>
      </c>
    </row>
    <row r="399" spans="1:3">
      <c r="A399" s="61">
        <v>1030</v>
      </c>
      <c r="B399" s="62" t="s">
        <v>16676</v>
      </c>
      <c r="C399" s="69">
        <v>2.1</v>
      </c>
    </row>
    <row r="400" spans="1:3">
      <c r="A400" s="61">
        <v>1032</v>
      </c>
      <c r="B400" s="62" t="s">
        <v>16677</v>
      </c>
      <c r="C400" s="69">
        <v>2.1</v>
      </c>
    </row>
    <row r="401" spans="1:3">
      <c r="A401" s="61">
        <v>1033</v>
      </c>
      <c r="B401" s="62" t="s">
        <v>16678</v>
      </c>
      <c r="C401" s="69">
        <v>2.1</v>
      </c>
    </row>
    <row r="402" spans="1:3">
      <c r="A402" s="61">
        <v>1035</v>
      </c>
      <c r="B402" s="62" t="s">
        <v>16679</v>
      </c>
      <c r="C402" s="69">
        <v>2.1</v>
      </c>
    </row>
    <row r="403" spans="1:3">
      <c r="A403" s="61">
        <v>1036</v>
      </c>
      <c r="B403" s="62" t="s">
        <v>16680</v>
      </c>
      <c r="C403" s="69">
        <v>2.1</v>
      </c>
    </row>
    <row r="404" spans="1:3">
      <c r="A404" s="61">
        <v>1037</v>
      </c>
      <c r="B404" s="62" t="s">
        <v>16681</v>
      </c>
      <c r="C404" s="69">
        <v>2.1</v>
      </c>
    </row>
    <row r="405" spans="1:3">
      <c r="A405" s="61">
        <v>1038</v>
      </c>
      <c r="B405" s="62" t="s">
        <v>16682</v>
      </c>
      <c r="C405" s="69">
        <v>2.1</v>
      </c>
    </row>
    <row r="406" spans="1:3">
      <c r="A406" s="61">
        <v>1039</v>
      </c>
      <c r="B406" s="62" t="s">
        <v>16683</v>
      </c>
      <c r="C406" s="69">
        <v>2.1</v>
      </c>
    </row>
    <row r="407" spans="1:3" ht="30">
      <c r="A407" s="61">
        <v>1040</v>
      </c>
      <c r="B407" s="62" t="s">
        <v>16684</v>
      </c>
      <c r="C407" s="69">
        <v>2.2999999999999998</v>
      </c>
    </row>
    <row r="408" spans="1:3" ht="30">
      <c r="A408" s="61">
        <v>1041</v>
      </c>
      <c r="B408" s="62" t="s">
        <v>16685</v>
      </c>
      <c r="C408" s="69">
        <v>2.1</v>
      </c>
    </row>
    <row r="409" spans="1:3">
      <c r="A409" s="61">
        <v>1043</v>
      </c>
      <c r="B409" s="62" t="s">
        <v>16686</v>
      </c>
      <c r="C409" s="69">
        <v>2.2000000000000002</v>
      </c>
    </row>
    <row r="410" spans="1:3">
      <c r="A410" s="64">
        <v>1044</v>
      </c>
      <c r="B410" s="65" t="s">
        <v>16687</v>
      </c>
      <c r="C410" s="70">
        <v>2.2000000000000002</v>
      </c>
    </row>
    <row r="411" spans="1:3">
      <c r="A411" s="71">
        <v>1045</v>
      </c>
      <c r="B411" s="72" t="s">
        <v>16688</v>
      </c>
      <c r="C411" s="73">
        <v>2.2999999999999998</v>
      </c>
    </row>
    <row r="412" spans="1:3">
      <c r="A412" s="66">
        <v>1046</v>
      </c>
      <c r="B412" s="67" t="s">
        <v>16689</v>
      </c>
      <c r="C412" s="68">
        <v>2.2000000000000002</v>
      </c>
    </row>
    <row r="413" spans="1:3">
      <c r="A413" s="61">
        <v>1048</v>
      </c>
      <c r="B413" s="62" t="s">
        <v>16690</v>
      </c>
      <c r="C413" s="69">
        <v>2.2999999999999998</v>
      </c>
    </row>
    <row r="414" spans="1:3">
      <c r="A414" s="61">
        <v>1049</v>
      </c>
      <c r="B414" s="62" t="s">
        <v>16691</v>
      </c>
      <c r="C414" s="69">
        <v>2.1</v>
      </c>
    </row>
    <row r="415" spans="1:3">
      <c r="A415" s="61">
        <v>1050</v>
      </c>
      <c r="B415" s="62" t="s">
        <v>16692</v>
      </c>
      <c r="C415" s="69">
        <v>2.2999999999999998</v>
      </c>
    </row>
    <row r="416" spans="1:3" ht="30">
      <c r="A416" s="61">
        <v>1051</v>
      </c>
      <c r="B416" s="62" t="s">
        <v>16693</v>
      </c>
      <c r="C416" s="69">
        <v>6.1</v>
      </c>
    </row>
    <row r="417" spans="1:3">
      <c r="A417" s="61">
        <v>1052</v>
      </c>
      <c r="B417" s="62" t="s">
        <v>16694</v>
      </c>
      <c r="C417" s="69">
        <v>8</v>
      </c>
    </row>
    <row r="418" spans="1:3">
      <c r="A418" s="61">
        <v>1053</v>
      </c>
      <c r="B418" s="62" t="s">
        <v>16695</v>
      </c>
      <c r="C418" s="69">
        <v>2.2999999999999998</v>
      </c>
    </row>
    <row r="419" spans="1:3">
      <c r="A419" s="61">
        <v>1055</v>
      </c>
      <c r="B419" s="62" t="s">
        <v>16696</v>
      </c>
      <c r="C419" s="69">
        <v>2.1</v>
      </c>
    </row>
    <row r="420" spans="1:3">
      <c r="A420" s="61">
        <v>1056</v>
      </c>
      <c r="B420" s="62" t="s">
        <v>16697</v>
      </c>
      <c r="C420" s="69">
        <v>2.2000000000000002</v>
      </c>
    </row>
    <row r="421" spans="1:3">
      <c r="A421" s="61">
        <v>1057</v>
      </c>
      <c r="B421" s="62" t="s">
        <v>16698</v>
      </c>
      <c r="C421" s="69">
        <v>2.1</v>
      </c>
    </row>
    <row r="422" spans="1:3" ht="30">
      <c r="A422" s="61">
        <v>1058</v>
      </c>
      <c r="B422" s="62" t="s">
        <v>16699</v>
      </c>
      <c r="C422" s="69">
        <v>2.2000000000000002</v>
      </c>
    </row>
    <row r="423" spans="1:3">
      <c r="A423" s="61">
        <v>1060</v>
      </c>
      <c r="B423" s="62" t="s">
        <v>16700</v>
      </c>
      <c r="C423" s="69">
        <v>2.1</v>
      </c>
    </row>
    <row r="424" spans="1:3">
      <c r="A424" s="61">
        <v>1061</v>
      </c>
      <c r="B424" s="62" t="s">
        <v>16701</v>
      </c>
      <c r="C424" s="69">
        <v>2.1</v>
      </c>
    </row>
    <row r="425" spans="1:3">
      <c r="A425" s="61">
        <v>1062</v>
      </c>
      <c r="B425" s="62" t="s">
        <v>16702</v>
      </c>
      <c r="C425" s="69">
        <v>2.2999999999999998</v>
      </c>
    </row>
    <row r="426" spans="1:3">
      <c r="A426" s="61">
        <v>1063</v>
      </c>
      <c r="B426" s="62" t="s">
        <v>16703</v>
      </c>
      <c r="C426" s="69">
        <v>2.1</v>
      </c>
    </row>
    <row r="427" spans="1:3">
      <c r="A427" s="61">
        <v>1064</v>
      </c>
      <c r="B427" s="62" t="s">
        <v>16704</v>
      </c>
      <c r="C427" s="69">
        <v>2.2999999999999998</v>
      </c>
    </row>
    <row r="428" spans="1:3">
      <c r="A428" s="61">
        <v>1065</v>
      </c>
      <c r="B428" s="62" t="s">
        <v>16705</v>
      </c>
      <c r="C428" s="69">
        <v>2.2000000000000002</v>
      </c>
    </row>
    <row r="429" spans="1:3">
      <c r="A429" s="61">
        <v>1066</v>
      </c>
      <c r="B429" s="62" t="s">
        <v>16706</v>
      </c>
      <c r="C429" s="69">
        <v>2.2000000000000002</v>
      </c>
    </row>
    <row r="430" spans="1:3">
      <c r="A430" s="64">
        <v>1067</v>
      </c>
      <c r="B430" s="65" t="s">
        <v>16707</v>
      </c>
      <c r="C430" s="70">
        <v>2.2999999999999998</v>
      </c>
    </row>
    <row r="431" spans="1:3">
      <c r="A431" s="66">
        <v>1069</v>
      </c>
      <c r="B431" s="67" t="s">
        <v>16708</v>
      </c>
      <c r="C431" s="68">
        <v>2.2999999999999998</v>
      </c>
    </row>
    <row r="432" spans="1:3">
      <c r="A432" s="61">
        <v>1070</v>
      </c>
      <c r="B432" s="62" t="s">
        <v>16709</v>
      </c>
      <c r="C432" s="69">
        <v>2.2000000000000002</v>
      </c>
    </row>
    <row r="433" spans="1:3">
      <c r="A433" s="61">
        <v>1071</v>
      </c>
      <c r="B433" s="62" t="s">
        <v>16710</v>
      </c>
      <c r="C433" s="69">
        <v>2.2999999999999998</v>
      </c>
    </row>
    <row r="434" spans="1:3">
      <c r="A434" s="61">
        <v>1072</v>
      </c>
      <c r="B434" s="62" t="s">
        <v>16711</v>
      </c>
      <c r="C434" s="69">
        <v>2.2000000000000002</v>
      </c>
    </row>
    <row r="435" spans="1:3">
      <c r="A435" s="61">
        <v>1073</v>
      </c>
      <c r="B435" s="62" t="s">
        <v>16712</v>
      </c>
      <c r="C435" s="69">
        <v>2.2000000000000002</v>
      </c>
    </row>
    <row r="436" spans="1:3" ht="30">
      <c r="A436" s="61">
        <v>1075</v>
      </c>
      <c r="B436" s="62" t="s">
        <v>16713</v>
      </c>
      <c r="C436" s="69">
        <v>2.1</v>
      </c>
    </row>
    <row r="437" spans="1:3">
      <c r="A437" s="61">
        <v>1076</v>
      </c>
      <c r="B437" s="62" t="s">
        <v>16714</v>
      </c>
      <c r="C437" s="69">
        <v>2.2999999999999998</v>
      </c>
    </row>
    <row r="438" spans="1:3">
      <c r="A438" s="61">
        <v>1077</v>
      </c>
      <c r="B438" s="62" t="s">
        <v>16715</v>
      </c>
      <c r="C438" s="69">
        <v>2.1</v>
      </c>
    </row>
    <row r="439" spans="1:3">
      <c r="A439" s="61">
        <v>1078</v>
      </c>
      <c r="B439" s="62" t="s">
        <v>16716</v>
      </c>
      <c r="C439" s="69">
        <v>2.2000000000000002</v>
      </c>
    </row>
    <row r="440" spans="1:3">
      <c r="A440" s="61">
        <v>1079</v>
      </c>
      <c r="B440" s="62" t="s">
        <v>16717</v>
      </c>
      <c r="C440" s="69">
        <v>2.2999999999999998</v>
      </c>
    </row>
    <row r="441" spans="1:3">
      <c r="A441" s="61">
        <v>1080</v>
      </c>
      <c r="B441" s="62" t="s">
        <v>16718</v>
      </c>
      <c r="C441" s="69">
        <v>2.2000000000000002</v>
      </c>
    </row>
    <row r="442" spans="1:3">
      <c r="A442" s="61">
        <v>1081</v>
      </c>
      <c r="B442" s="62" t="s">
        <v>16719</v>
      </c>
      <c r="C442" s="69">
        <v>2.1</v>
      </c>
    </row>
    <row r="443" spans="1:3" ht="30">
      <c r="A443" s="61">
        <v>1082</v>
      </c>
      <c r="B443" s="62" t="s">
        <v>16720</v>
      </c>
      <c r="C443" s="69">
        <v>2.2999999999999998</v>
      </c>
    </row>
    <row r="444" spans="1:3">
      <c r="A444" s="61">
        <v>1083</v>
      </c>
      <c r="B444" s="62" t="s">
        <v>16721</v>
      </c>
      <c r="C444" s="69">
        <v>2.1</v>
      </c>
    </row>
    <row r="445" spans="1:3">
      <c r="A445" s="61">
        <v>1085</v>
      </c>
      <c r="B445" s="62" t="s">
        <v>16722</v>
      </c>
      <c r="C445" s="69">
        <v>2.1</v>
      </c>
    </row>
    <row r="446" spans="1:3">
      <c r="A446" s="61">
        <v>1086</v>
      </c>
      <c r="B446" s="62" t="s">
        <v>16723</v>
      </c>
      <c r="C446" s="69">
        <v>2.1</v>
      </c>
    </row>
    <row r="447" spans="1:3">
      <c r="A447" s="61">
        <v>1087</v>
      </c>
      <c r="B447" s="62" t="s">
        <v>16724</v>
      </c>
      <c r="C447" s="69">
        <v>2.1</v>
      </c>
    </row>
    <row r="448" spans="1:3">
      <c r="A448" s="61">
        <v>1088</v>
      </c>
      <c r="B448" s="62" t="s">
        <v>16725</v>
      </c>
      <c r="C448" s="69">
        <v>3</v>
      </c>
    </row>
    <row r="449" spans="1:3">
      <c r="A449" s="61">
        <v>1089</v>
      </c>
      <c r="B449" s="62" t="s">
        <v>16726</v>
      </c>
      <c r="C449" s="69">
        <v>3</v>
      </c>
    </row>
    <row r="450" spans="1:3">
      <c r="A450" s="61">
        <v>1090</v>
      </c>
      <c r="B450" s="62" t="s">
        <v>16727</v>
      </c>
      <c r="C450" s="69">
        <v>3</v>
      </c>
    </row>
    <row r="451" spans="1:3">
      <c r="A451" s="61">
        <v>1091</v>
      </c>
      <c r="B451" s="62" t="s">
        <v>16728</v>
      </c>
      <c r="C451" s="69">
        <v>3</v>
      </c>
    </row>
    <row r="452" spans="1:3">
      <c r="A452" s="64">
        <v>1092</v>
      </c>
      <c r="B452" s="65" t="s">
        <v>16729</v>
      </c>
      <c r="C452" s="70">
        <v>6.1</v>
      </c>
    </row>
    <row r="453" spans="1:3">
      <c r="A453" s="66">
        <v>1093</v>
      </c>
      <c r="B453" s="67" t="s">
        <v>16730</v>
      </c>
      <c r="C453" s="68">
        <v>3</v>
      </c>
    </row>
    <row r="454" spans="1:3">
      <c r="A454" s="64">
        <v>1098</v>
      </c>
      <c r="B454" s="65" t="s">
        <v>16731</v>
      </c>
      <c r="C454" s="70">
        <v>6.1</v>
      </c>
    </row>
    <row r="455" spans="1:3">
      <c r="A455" s="66">
        <v>1099</v>
      </c>
      <c r="B455" s="67" t="s">
        <v>16732</v>
      </c>
      <c r="C455" s="68">
        <v>3</v>
      </c>
    </row>
    <row r="456" spans="1:3">
      <c r="A456" s="61">
        <v>1100</v>
      </c>
      <c r="B456" s="62" t="s">
        <v>16733</v>
      </c>
      <c r="C456" s="69">
        <v>3</v>
      </c>
    </row>
    <row r="457" spans="1:3">
      <c r="A457" s="61">
        <v>1104</v>
      </c>
      <c r="B457" s="62" t="s">
        <v>16734</v>
      </c>
      <c r="C457" s="69">
        <v>3</v>
      </c>
    </row>
    <row r="458" spans="1:3">
      <c r="A458" s="64">
        <v>1105</v>
      </c>
      <c r="B458" s="65" t="s">
        <v>16735</v>
      </c>
      <c r="C458" s="69">
        <v>3</v>
      </c>
    </row>
    <row r="459" spans="1:3">
      <c r="A459" s="71">
        <v>1106</v>
      </c>
      <c r="B459" s="72" t="s">
        <v>16736</v>
      </c>
      <c r="C459" s="69">
        <v>3</v>
      </c>
    </row>
    <row r="460" spans="1:3">
      <c r="A460" s="66">
        <v>1107</v>
      </c>
      <c r="B460" s="67" t="s">
        <v>16737</v>
      </c>
      <c r="C460" s="69">
        <v>3</v>
      </c>
    </row>
    <row r="461" spans="1:3">
      <c r="A461" s="61">
        <v>1108</v>
      </c>
      <c r="B461" s="62" t="s">
        <v>16738</v>
      </c>
      <c r="C461" s="69">
        <v>3</v>
      </c>
    </row>
    <row r="462" spans="1:3">
      <c r="A462" s="61">
        <v>1109</v>
      </c>
      <c r="B462" s="62" t="s">
        <v>16739</v>
      </c>
      <c r="C462" s="69">
        <v>3</v>
      </c>
    </row>
    <row r="463" spans="1:3">
      <c r="A463" s="61">
        <v>1110</v>
      </c>
      <c r="B463" s="62" t="s">
        <v>16740</v>
      </c>
      <c r="C463" s="69">
        <v>3</v>
      </c>
    </row>
    <row r="464" spans="1:3">
      <c r="A464" s="61">
        <v>1111</v>
      </c>
      <c r="B464" s="62" t="s">
        <v>16741</v>
      </c>
      <c r="C464" s="69">
        <v>3</v>
      </c>
    </row>
    <row r="465" spans="1:3">
      <c r="A465" s="61">
        <v>1112</v>
      </c>
      <c r="B465" s="62" t="s">
        <v>16742</v>
      </c>
      <c r="C465" s="69">
        <v>3</v>
      </c>
    </row>
    <row r="466" spans="1:3">
      <c r="A466" s="61">
        <v>1113</v>
      </c>
      <c r="B466" s="62" t="s">
        <v>16743</v>
      </c>
      <c r="C466" s="69">
        <v>3</v>
      </c>
    </row>
    <row r="467" spans="1:3">
      <c r="A467" s="61">
        <v>1114</v>
      </c>
      <c r="B467" s="62" t="s">
        <v>16744</v>
      </c>
      <c r="C467" s="69">
        <v>3</v>
      </c>
    </row>
    <row r="468" spans="1:3">
      <c r="A468" s="64">
        <v>1120</v>
      </c>
      <c r="B468" s="65" t="s">
        <v>16745</v>
      </c>
      <c r="C468" s="69">
        <v>3</v>
      </c>
    </row>
    <row r="469" spans="1:3">
      <c r="A469" s="71">
        <v>1123</v>
      </c>
      <c r="B469" s="72" t="s">
        <v>16746</v>
      </c>
      <c r="C469" s="69">
        <v>3</v>
      </c>
    </row>
    <row r="470" spans="1:3">
      <c r="A470" s="66">
        <v>1125</v>
      </c>
      <c r="B470" s="67" t="s">
        <v>16747</v>
      </c>
      <c r="C470" s="69">
        <v>3</v>
      </c>
    </row>
    <row r="471" spans="1:3">
      <c r="A471" s="61">
        <v>1126</v>
      </c>
      <c r="B471" s="62" t="s">
        <v>16748</v>
      </c>
      <c r="C471" s="69">
        <v>3</v>
      </c>
    </row>
    <row r="472" spans="1:3">
      <c r="A472" s="61">
        <v>1127</v>
      </c>
      <c r="B472" s="62" t="s">
        <v>16749</v>
      </c>
      <c r="C472" s="69">
        <v>3</v>
      </c>
    </row>
    <row r="473" spans="1:3">
      <c r="A473" s="61">
        <v>1128</v>
      </c>
      <c r="B473" s="62" t="s">
        <v>16750</v>
      </c>
      <c r="C473" s="69">
        <v>3</v>
      </c>
    </row>
    <row r="474" spans="1:3">
      <c r="A474" s="61">
        <v>1129</v>
      </c>
      <c r="B474" s="62" t="s">
        <v>16751</v>
      </c>
      <c r="C474" s="69">
        <v>3</v>
      </c>
    </row>
    <row r="475" spans="1:3">
      <c r="A475" s="61">
        <v>1130</v>
      </c>
      <c r="B475" s="62" t="s">
        <v>16752</v>
      </c>
      <c r="C475" s="69">
        <v>3</v>
      </c>
    </row>
    <row r="476" spans="1:3">
      <c r="A476" s="61">
        <v>1131</v>
      </c>
      <c r="B476" s="62" t="s">
        <v>16753</v>
      </c>
      <c r="C476" s="69">
        <v>3</v>
      </c>
    </row>
    <row r="477" spans="1:3">
      <c r="A477" s="64">
        <v>1133</v>
      </c>
      <c r="B477" s="65" t="s">
        <v>16754</v>
      </c>
      <c r="C477" s="69">
        <v>3</v>
      </c>
    </row>
    <row r="478" spans="1:3">
      <c r="A478" s="66">
        <v>1134</v>
      </c>
      <c r="B478" s="67" t="s">
        <v>16755</v>
      </c>
      <c r="C478" s="69">
        <v>3</v>
      </c>
    </row>
    <row r="479" spans="1:3">
      <c r="A479" s="64">
        <v>1135</v>
      </c>
      <c r="B479" s="65" t="s">
        <v>16756</v>
      </c>
      <c r="C479" s="70">
        <v>6.1</v>
      </c>
    </row>
    <row r="480" spans="1:3">
      <c r="A480" s="71">
        <v>1136</v>
      </c>
      <c r="B480" s="72" t="s">
        <v>16757</v>
      </c>
      <c r="C480" s="68">
        <v>3</v>
      </c>
    </row>
    <row r="481" spans="1:3" ht="60">
      <c r="A481" s="71">
        <v>1139</v>
      </c>
      <c r="B481" s="72" t="s">
        <v>16758</v>
      </c>
      <c r="C481" s="69">
        <v>3</v>
      </c>
    </row>
    <row r="482" spans="1:3">
      <c r="A482" s="71">
        <v>1143</v>
      </c>
      <c r="B482" s="72" t="s">
        <v>16759</v>
      </c>
      <c r="C482" s="70">
        <v>6.1</v>
      </c>
    </row>
    <row r="483" spans="1:3">
      <c r="A483" s="66">
        <v>1144</v>
      </c>
      <c r="B483" s="67" t="s">
        <v>16760</v>
      </c>
      <c r="C483" s="68">
        <v>3</v>
      </c>
    </row>
    <row r="484" spans="1:3">
      <c r="A484" s="61">
        <v>1145</v>
      </c>
      <c r="B484" s="62" t="s">
        <v>16761</v>
      </c>
      <c r="C484" s="69">
        <v>3</v>
      </c>
    </row>
    <row r="485" spans="1:3">
      <c r="A485" s="61">
        <v>1146</v>
      </c>
      <c r="B485" s="62" t="s">
        <v>16762</v>
      </c>
      <c r="C485" s="69">
        <v>3</v>
      </c>
    </row>
    <row r="486" spans="1:3">
      <c r="A486" s="61">
        <v>1147</v>
      </c>
      <c r="B486" s="62" t="s">
        <v>16763</v>
      </c>
      <c r="C486" s="69">
        <v>3</v>
      </c>
    </row>
    <row r="487" spans="1:3">
      <c r="A487" s="64">
        <v>1148</v>
      </c>
      <c r="B487" s="65" t="s">
        <v>16764</v>
      </c>
      <c r="C487" s="69">
        <v>3</v>
      </c>
    </row>
    <row r="488" spans="1:3">
      <c r="A488" s="66">
        <v>1149</v>
      </c>
      <c r="B488" s="67" t="s">
        <v>16765</v>
      </c>
      <c r="C488" s="69">
        <v>3</v>
      </c>
    </row>
    <row r="489" spans="1:3">
      <c r="A489" s="61">
        <v>1150</v>
      </c>
      <c r="B489" s="62" t="s">
        <v>16766</v>
      </c>
      <c r="C489" s="69">
        <v>3</v>
      </c>
    </row>
    <row r="490" spans="1:3">
      <c r="A490" s="61">
        <v>1152</v>
      </c>
      <c r="B490" s="62" t="s">
        <v>16767</v>
      </c>
      <c r="C490" s="69">
        <v>3</v>
      </c>
    </row>
    <row r="491" spans="1:3">
      <c r="A491" s="64">
        <v>1153</v>
      </c>
      <c r="B491" s="65" t="s">
        <v>16768</v>
      </c>
      <c r="C491" s="69">
        <v>3</v>
      </c>
    </row>
    <row r="492" spans="1:3">
      <c r="A492" s="66">
        <v>1154</v>
      </c>
      <c r="B492" s="67" t="s">
        <v>16769</v>
      </c>
      <c r="C492" s="69">
        <v>3</v>
      </c>
    </row>
    <row r="493" spans="1:3">
      <c r="A493" s="61">
        <v>1155</v>
      </c>
      <c r="B493" s="62" t="s">
        <v>16770</v>
      </c>
      <c r="C493" s="69">
        <v>3</v>
      </c>
    </row>
    <row r="494" spans="1:3">
      <c r="A494" s="61">
        <v>1156</v>
      </c>
      <c r="B494" s="62" t="s">
        <v>16771</v>
      </c>
      <c r="C494" s="69">
        <v>3</v>
      </c>
    </row>
    <row r="495" spans="1:3">
      <c r="A495" s="61">
        <v>1157</v>
      </c>
      <c r="B495" s="62" t="s">
        <v>16772</v>
      </c>
      <c r="C495" s="69">
        <v>3</v>
      </c>
    </row>
    <row r="496" spans="1:3">
      <c r="A496" s="64">
        <v>1158</v>
      </c>
      <c r="B496" s="65" t="s">
        <v>16773</v>
      </c>
      <c r="C496" s="70">
        <v>3</v>
      </c>
    </row>
    <row r="497" spans="1:3">
      <c r="A497" s="66">
        <v>1159</v>
      </c>
      <c r="B497" s="67" t="s">
        <v>16774</v>
      </c>
      <c r="C497" s="68">
        <v>3</v>
      </c>
    </row>
    <row r="498" spans="1:3">
      <c r="A498" s="64">
        <v>1160</v>
      </c>
      <c r="B498" s="65" t="s">
        <v>16775</v>
      </c>
      <c r="C498" s="70">
        <v>3</v>
      </c>
    </row>
    <row r="499" spans="1:3">
      <c r="A499" s="66">
        <v>1161</v>
      </c>
      <c r="B499" s="67" t="s">
        <v>16776</v>
      </c>
      <c r="C499" s="68">
        <v>3</v>
      </c>
    </row>
    <row r="500" spans="1:3">
      <c r="A500" s="64">
        <v>1162</v>
      </c>
      <c r="B500" s="65" t="s">
        <v>16777</v>
      </c>
      <c r="C500" s="70">
        <v>3</v>
      </c>
    </row>
    <row r="501" spans="1:3">
      <c r="A501" s="71">
        <v>1163</v>
      </c>
      <c r="B501" s="72" t="s">
        <v>16778</v>
      </c>
      <c r="C501" s="73">
        <v>6.1</v>
      </c>
    </row>
    <row r="502" spans="1:3">
      <c r="A502" s="66">
        <v>1164</v>
      </c>
      <c r="B502" s="67" t="s">
        <v>16779</v>
      </c>
      <c r="C502" s="68">
        <v>3</v>
      </c>
    </row>
    <row r="503" spans="1:3">
      <c r="A503" s="61">
        <v>1165</v>
      </c>
      <c r="B503" s="62" t="s">
        <v>16780</v>
      </c>
      <c r="C503" s="69">
        <v>3</v>
      </c>
    </row>
    <row r="504" spans="1:3">
      <c r="A504" s="61">
        <v>1166</v>
      </c>
      <c r="B504" s="62" t="s">
        <v>16781</v>
      </c>
      <c r="C504" s="69">
        <v>3</v>
      </c>
    </row>
    <row r="505" spans="1:3">
      <c r="A505" s="66">
        <v>1167</v>
      </c>
      <c r="B505" s="74" t="s">
        <v>16782</v>
      </c>
      <c r="C505" s="66">
        <v>3</v>
      </c>
    </row>
    <row r="506" spans="1:3">
      <c r="A506" s="66">
        <v>1169</v>
      </c>
      <c r="B506" s="74" t="s">
        <v>16783</v>
      </c>
      <c r="C506" s="66">
        <v>3</v>
      </c>
    </row>
    <row r="507" spans="1:3">
      <c r="A507" s="66">
        <v>1170</v>
      </c>
      <c r="B507" s="74" t="s">
        <v>16784</v>
      </c>
      <c r="C507" s="66">
        <v>3</v>
      </c>
    </row>
    <row r="508" spans="1:3">
      <c r="A508" s="66">
        <v>1171</v>
      </c>
      <c r="B508" s="74" t="s">
        <v>16785</v>
      </c>
      <c r="C508" s="66">
        <v>3</v>
      </c>
    </row>
    <row r="509" spans="1:3">
      <c r="A509" s="61">
        <v>1172</v>
      </c>
      <c r="B509" s="62" t="s">
        <v>16786</v>
      </c>
      <c r="C509" s="69">
        <v>3</v>
      </c>
    </row>
    <row r="510" spans="1:3">
      <c r="A510" s="61">
        <v>1173</v>
      </c>
      <c r="B510" s="62" t="s">
        <v>16787</v>
      </c>
      <c r="C510" s="69">
        <v>3</v>
      </c>
    </row>
    <row r="511" spans="1:3">
      <c r="A511" s="61">
        <v>1175</v>
      </c>
      <c r="B511" s="62" t="s">
        <v>1044</v>
      </c>
      <c r="C511" s="69">
        <v>3</v>
      </c>
    </row>
    <row r="512" spans="1:3">
      <c r="A512" s="61">
        <v>1176</v>
      </c>
      <c r="B512" s="62" t="s">
        <v>16788</v>
      </c>
      <c r="C512" s="69">
        <v>3</v>
      </c>
    </row>
    <row r="513" spans="1:3">
      <c r="A513" s="61">
        <v>1177</v>
      </c>
      <c r="B513" s="62" t="s">
        <v>16789</v>
      </c>
      <c r="C513" s="69">
        <v>3</v>
      </c>
    </row>
    <row r="514" spans="1:3">
      <c r="A514" s="61">
        <v>1178</v>
      </c>
      <c r="B514" s="62" t="s">
        <v>16790</v>
      </c>
      <c r="C514" s="69">
        <v>3</v>
      </c>
    </row>
    <row r="515" spans="1:3">
      <c r="A515" s="61">
        <v>1179</v>
      </c>
      <c r="B515" s="62" t="s">
        <v>16791</v>
      </c>
      <c r="C515" s="69">
        <v>3</v>
      </c>
    </row>
    <row r="516" spans="1:3">
      <c r="A516" s="61">
        <v>1180</v>
      </c>
      <c r="B516" s="62" t="s">
        <v>16792</v>
      </c>
      <c r="C516" s="69">
        <v>3</v>
      </c>
    </row>
    <row r="517" spans="1:3">
      <c r="A517" s="61">
        <v>1181</v>
      </c>
      <c r="B517" s="62" t="s">
        <v>16793</v>
      </c>
      <c r="C517" s="69">
        <v>6.1</v>
      </c>
    </row>
    <row r="518" spans="1:3">
      <c r="A518" s="64">
        <v>1182</v>
      </c>
      <c r="B518" s="65" t="s">
        <v>16794</v>
      </c>
      <c r="C518" s="70">
        <v>6.1</v>
      </c>
    </row>
    <row r="519" spans="1:3">
      <c r="A519" s="66">
        <v>1183</v>
      </c>
      <c r="B519" s="67" t="s">
        <v>16795</v>
      </c>
      <c r="C519" s="68">
        <v>4.3</v>
      </c>
    </row>
    <row r="520" spans="1:3">
      <c r="A520" s="61">
        <v>1184</v>
      </c>
      <c r="B520" s="62" t="s">
        <v>16796</v>
      </c>
      <c r="C520" s="69">
        <v>3</v>
      </c>
    </row>
    <row r="521" spans="1:3">
      <c r="A521" s="64">
        <v>1185</v>
      </c>
      <c r="B521" s="65" t="s">
        <v>16797</v>
      </c>
      <c r="C521" s="70">
        <v>6.1</v>
      </c>
    </row>
    <row r="522" spans="1:3">
      <c r="A522" s="66">
        <v>1188</v>
      </c>
      <c r="B522" s="67" t="s">
        <v>16798</v>
      </c>
      <c r="C522" s="68">
        <v>3</v>
      </c>
    </row>
    <row r="523" spans="1:3">
      <c r="A523" s="61">
        <v>1189</v>
      </c>
      <c r="B523" s="62" t="s">
        <v>16799</v>
      </c>
      <c r="C523" s="69">
        <v>3</v>
      </c>
    </row>
    <row r="524" spans="1:3">
      <c r="A524" s="61">
        <v>1190</v>
      </c>
      <c r="B524" s="62" t="s">
        <v>16800</v>
      </c>
      <c r="C524" s="69">
        <v>3</v>
      </c>
    </row>
    <row r="525" spans="1:3">
      <c r="A525" s="61">
        <v>1191</v>
      </c>
      <c r="B525" s="62" t="s">
        <v>16801</v>
      </c>
      <c r="C525" s="69">
        <v>3</v>
      </c>
    </row>
    <row r="526" spans="1:3">
      <c r="A526" s="61">
        <v>1192</v>
      </c>
      <c r="B526" s="62" t="s">
        <v>16774</v>
      </c>
      <c r="C526" s="69">
        <v>3</v>
      </c>
    </row>
    <row r="527" spans="1:3">
      <c r="A527" s="61">
        <v>1193</v>
      </c>
      <c r="B527" s="62" t="s">
        <v>16802</v>
      </c>
      <c r="C527" s="69">
        <v>3</v>
      </c>
    </row>
    <row r="528" spans="1:3">
      <c r="A528" s="61">
        <v>1194</v>
      </c>
      <c r="B528" s="62" t="s">
        <v>16803</v>
      </c>
      <c r="C528" s="69">
        <v>3</v>
      </c>
    </row>
    <row r="529" spans="1:3">
      <c r="A529" s="61">
        <v>1195</v>
      </c>
      <c r="B529" s="62" t="s">
        <v>16804</v>
      </c>
      <c r="C529" s="69">
        <v>3</v>
      </c>
    </row>
    <row r="530" spans="1:3">
      <c r="A530" s="64">
        <v>1196</v>
      </c>
      <c r="B530" s="65" t="s">
        <v>16805</v>
      </c>
      <c r="C530" s="70">
        <v>3</v>
      </c>
    </row>
    <row r="531" spans="1:3">
      <c r="A531" s="71">
        <v>1197</v>
      </c>
      <c r="B531" s="72" t="s">
        <v>16806</v>
      </c>
      <c r="C531" s="68">
        <v>3</v>
      </c>
    </row>
    <row r="532" spans="1:3">
      <c r="A532" s="66">
        <v>1198</v>
      </c>
      <c r="B532" s="67" t="s">
        <v>16807</v>
      </c>
      <c r="C532" s="69">
        <v>3</v>
      </c>
    </row>
    <row r="533" spans="1:3">
      <c r="A533" s="61">
        <v>1199</v>
      </c>
      <c r="B533" s="62" t="s">
        <v>16808</v>
      </c>
      <c r="C533" s="69">
        <v>6.1</v>
      </c>
    </row>
    <row r="534" spans="1:3">
      <c r="A534" s="64">
        <v>1201</v>
      </c>
      <c r="B534" s="65" t="s">
        <v>16809</v>
      </c>
      <c r="C534" s="69">
        <v>3</v>
      </c>
    </row>
    <row r="535" spans="1:3">
      <c r="A535" s="66">
        <v>1202</v>
      </c>
      <c r="B535" s="67" t="s">
        <v>10088</v>
      </c>
      <c r="C535" s="69">
        <v>3</v>
      </c>
    </row>
    <row r="536" spans="1:3" ht="30">
      <c r="A536" s="64">
        <v>1203</v>
      </c>
      <c r="B536" s="65" t="s">
        <v>16810</v>
      </c>
      <c r="C536" s="70">
        <v>3</v>
      </c>
    </row>
    <row r="537" spans="1:3" ht="30">
      <c r="A537" s="71">
        <v>1204</v>
      </c>
      <c r="B537" s="72" t="s">
        <v>16811</v>
      </c>
      <c r="C537" s="73">
        <v>3</v>
      </c>
    </row>
    <row r="538" spans="1:3">
      <c r="A538" s="66">
        <v>1206</v>
      </c>
      <c r="B538" s="67" t="s">
        <v>16812</v>
      </c>
      <c r="C538" s="68">
        <v>3</v>
      </c>
    </row>
    <row r="539" spans="1:3">
      <c r="A539" s="61">
        <v>1207</v>
      </c>
      <c r="B539" s="62" t="s">
        <v>16813</v>
      </c>
      <c r="C539" s="69">
        <v>3</v>
      </c>
    </row>
    <row r="540" spans="1:3">
      <c r="A540" s="61">
        <v>1208</v>
      </c>
      <c r="B540" s="62" t="s">
        <v>16814</v>
      </c>
      <c r="C540" s="69">
        <v>3</v>
      </c>
    </row>
    <row r="541" spans="1:3" ht="45">
      <c r="A541" s="64">
        <v>1210</v>
      </c>
      <c r="B541" s="65" t="s">
        <v>16815</v>
      </c>
      <c r="C541" s="70">
        <v>3</v>
      </c>
    </row>
    <row r="542" spans="1:3">
      <c r="A542" s="66">
        <v>1212</v>
      </c>
      <c r="B542" s="67" t="s">
        <v>16816</v>
      </c>
      <c r="C542" s="68">
        <v>3</v>
      </c>
    </row>
    <row r="543" spans="1:3">
      <c r="A543" s="61">
        <v>1213</v>
      </c>
      <c r="B543" s="62" t="s">
        <v>16817</v>
      </c>
      <c r="C543" s="69">
        <v>3</v>
      </c>
    </row>
    <row r="544" spans="1:3">
      <c r="A544" s="61">
        <v>1214</v>
      </c>
      <c r="B544" s="62" t="s">
        <v>16818</v>
      </c>
      <c r="C544" s="69">
        <v>3</v>
      </c>
    </row>
    <row r="545" spans="1:3">
      <c r="A545" s="61">
        <v>1216</v>
      </c>
      <c r="B545" s="62" t="s">
        <v>16819</v>
      </c>
      <c r="C545" s="69">
        <v>3</v>
      </c>
    </row>
    <row r="546" spans="1:3">
      <c r="A546" s="61">
        <v>1218</v>
      </c>
      <c r="B546" s="62" t="s">
        <v>16820</v>
      </c>
      <c r="C546" s="69">
        <v>3</v>
      </c>
    </row>
    <row r="547" spans="1:3">
      <c r="A547" s="61">
        <v>1219</v>
      </c>
      <c r="B547" s="62" t="s">
        <v>16821</v>
      </c>
      <c r="C547" s="69">
        <v>3</v>
      </c>
    </row>
    <row r="548" spans="1:3">
      <c r="A548" s="61">
        <v>1220</v>
      </c>
      <c r="B548" s="62" t="s">
        <v>16822</v>
      </c>
      <c r="C548" s="69">
        <v>3</v>
      </c>
    </row>
    <row r="549" spans="1:3">
      <c r="A549" s="61">
        <v>1221</v>
      </c>
      <c r="B549" s="62" t="s">
        <v>16823</v>
      </c>
      <c r="C549" s="69">
        <v>3</v>
      </c>
    </row>
    <row r="550" spans="1:3">
      <c r="A550" s="61">
        <v>1222</v>
      </c>
      <c r="B550" s="62" t="s">
        <v>16824</v>
      </c>
      <c r="C550" s="69">
        <v>3</v>
      </c>
    </row>
    <row r="551" spans="1:3">
      <c r="A551" s="61">
        <v>1223</v>
      </c>
      <c r="B551" s="62" t="s">
        <v>16825</v>
      </c>
      <c r="C551" s="69">
        <v>3</v>
      </c>
    </row>
    <row r="552" spans="1:3">
      <c r="A552" s="64">
        <v>1224</v>
      </c>
      <c r="B552" s="65" t="s">
        <v>16826</v>
      </c>
      <c r="C552" s="69">
        <v>3</v>
      </c>
    </row>
    <row r="553" spans="1:3" ht="30">
      <c r="A553" s="71">
        <v>1228</v>
      </c>
      <c r="B553" s="72" t="s">
        <v>16827</v>
      </c>
      <c r="C553" s="69">
        <v>3</v>
      </c>
    </row>
    <row r="554" spans="1:3">
      <c r="A554" s="66">
        <v>1229</v>
      </c>
      <c r="B554" s="67" t="s">
        <v>16828</v>
      </c>
      <c r="C554" s="69">
        <v>3</v>
      </c>
    </row>
    <row r="555" spans="1:3">
      <c r="A555" s="61">
        <v>1230</v>
      </c>
      <c r="B555" s="62" t="s">
        <v>6344</v>
      </c>
      <c r="C555" s="69">
        <v>3</v>
      </c>
    </row>
    <row r="556" spans="1:3">
      <c r="A556" s="61">
        <v>1231</v>
      </c>
      <c r="B556" s="62" t="s">
        <v>16829</v>
      </c>
      <c r="C556" s="69">
        <v>3</v>
      </c>
    </row>
    <row r="557" spans="1:3">
      <c r="A557" s="61">
        <v>1233</v>
      </c>
      <c r="B557" s="62" t="s">
        <v>16830</v>
      </c>
      <c r="C557" s="69">
        <v>3</v>
      </c>
    </row>
    <row r="558" spans="1:3">
      <c r="A558" s="61">
        <v>1234</v>
      </c>
      <c r="B558" s="62" t="s">
        <v>16831</v>
      </c>
      <c r="C558" s="69">
        <v>3</v>
      </c>
    </row>
    <row r="559" spans="1:3">
      <c r="A559" s="61">
        <v>1235</v>
      </c>
      <c r="B559" s="62" t="s">
        <v>16832</v>
      </c>
      <c r="C559" s="69">
        <v>3</v>
      </c>
    </row>
    <row r="560" spans="1:3">
      <c r="A560" s="61">
        <v>1237</v>
      </c>
      <c r="B560" s="62" t="s">
        <v>16833</v>
      </c>
      <c r="C560" s="69">
        <v>3</v>
      </c>
    </row>
    <row r="561" spans="1:3">
      <c r="A561" s="64">
        <v>1238</v>
      </c>
      <c r="B561" s="65" t="s">
        <v>16834</v>
      </c>
      <c r="C561" s="70">
        <v>6.1</v>
      </c>
    </row>
    <row r="562" spans="1:3">
      <c r="A562" s="71">
        <v>1239</v>
      </c>
      <c r="B562" s="72" t="s">
        <v>16835</v>
      </c>
      <c r="C562" s="73">
        <v>6.1</v>
      </c>
    </row>
    <row r="563" spans="1:3">
      <c r="A563" s="66">
        <v>1242</v>
      </c>
      <c r="B563" s="67" t="s">
        <v>16836</v>
      </c>
      <c r="C563" s="68">
        <v>4.3</v>
      </c>
    </row>
    <row r="564" spans="1:3">
      <c r="A564" s="61">
        <v>1243</v>
      </c>
      <c r="B564" s="62" t="s">
        <v>16837</v>
      </c>
      <c r="C564" s="69">
        <v>3</v>
      </c>
    </row>
    <row r="565" spans="1:3">
      <c r="A565" s="64">
        <v>1244</v>
      </c>
      <c r="B565" s="65" t="s">
        <v>16838</v>
      </c>
      <c r="C565" s="70">
        <v>6.1</v>
      </c>
    </row>
    <row r="566" spans="1:3">
      <c r="A566" s="66">
        <v>1245</v>
      </c>
      <c r="B566" s="67" t="s">
        <v>16839</v>
      </c>
      <c r="C566" s="68">
        <v>3</v>
      </c>
    </row>
    <row r="567" spans="1:3">
      <c r="A567" s="61">
        <v>1246</v>
      </c>
      <c r="B567" s="62" t="s">
        <v>16840</v>
      </c>
      <c r="C567" s="69">
        <v>3</v>
      </c>
    </row>
    <row r="568" spans="1:3">
      <c r="A568" s="61">
        <v>1247</v>
      </c>
      <c r="B568" s="62" t="s">
        <v>16841</v>
      </c>
      <c r="C568" s="69">
        <v>3</v>
      </c>
    </row>
    <row r="569" spans="1:3">
      <c r="A569" s="61">
        <v>1248</v>
      </c>
      <c r="B569" s="62" t="s">
        <v>16842</v>
      </c>
      <c r="C569" s="69">
        <v>3</v>
      </c>
    </row>
    <row r="570" spans="1:3">
      <c r="A570" s="61">
        <v>1249</v>
      </c>
      <c r="B570" s="62" t="s">
        <v>16843</v>
      </c>
      <c r="C570" s="69">
        <v>3</v>
      </c>
    </row>
    <row r="571" spans="1:3">
      <c r="A571" s="64">
        <v>1250</v>
      </c>
      <c r="B571" s="65" t="s">
        <v>16844</v>
      </c>
      <c r="C571" s="70">
        <v>3</v>
      </c>
    </row>
    <row r="572" spans="1:3">
      <c r="A572" s="71">
        <v>1251</v>
      </c>
      <c r="B572" s="72" t="s">
        <v>16845</v>
      </c>
      <c r="C572" s="73">
        <v>6.1</v>
      </c>
    </row>
    <row r="573" spans="1:3">
      <c r="A573" s="66">
        <v>1259</v>
      </c>
      <c r="B573" s="67" t="s">
        <v>16846</v>
      </c>
      <c r="C573" s="68">
        <v>6.1</v>
      </c>
    </row>
    <row r="574" spans="1:3">
      <c r="A574" s="61">
        <v>1261</v>
      </c>
      <c r="B574" s="62" t="s">
        <v>16847</v>
      </c>
      <c r="C574" s="69">
        <v>3</v>
      </c>
    </row>
    <row r="575" spans="1:3">
      <c r="A575" s="64">
        <v>1262</v>
      </c>
      <c r="B575" s="65" t="s">
        <v>16848</v>
      </c>
      <c r="C575" s="69">
        <v>3</v>
      </c>
    </row>
    <row r="576" spans="1:3" ht="60">
      <c r="A576" s="75">
        <v>1263</v>
      </c>
      <c r="B576" s="76" t="s">
        <v>16849</v>
      </c>
      <c r="C576" s="70">
        <v>3</v>
      </c>
    </row>
    <row r="577" spans="1:3">
      <c r="A577" s="75">
        <v>1264</v>
      </c>
      <c r="B577" s="76" t="s">
        <v>16850</v>
      </c>
      <c r="C577" s="68">
        <v>3</v>
      </c>
    </row>
    <row r="578" spans="1:3">
      <c r="A578" s="75">
        <v>1265</v>
      </c>
      <c r="B578" s="76" t="s">
        <v>16851</v>
      </c>
      <c r="C578" s="69">
        <v>3</v>
      </c>
    </row>
    <row r="579" spans="1:3">
      <c r="A579" s="75"/>
      <c r="B579" s="76"/>
      <c r="C579" s="69"/>
    </row>
    <row r="580" spans="1:3">
      <c r="A580" s="75">
        <v>1266</v>
      </c>
      <c r="B580" s="76" t="s">
        <v>16852</v>
      </c>
      <c r="C580" s="69">
        <v>3</v>
      </c>
    </row>
    <row r="581" spans="1:3">
      <c r="A581" s="75">
        <v>1267</v>
      </c>
      <c r="B581" s="76" t="s">
        <v>7301</v>
      </c>
      <c r="C581" s="69">
        <v>3</v>
      </c>
    </row>
    <row r="582" spans="1:3">
      <c r="A582" s="75">
        <v>1268</v>
      </c>
      <c r="B582" s="76" t="s">
        <v>16853</v>
      </c>
      <c r="C582" s="69">
        <v>3</v>
      </c>
    </row>
    <row r="583" spans="1:3">
      <c r="A583" s="61">
        <v>1272</v>
      </c>
      <c r="B583" s="62" t="s">
        <v>16854</v>
      </c>
      <c r="C583" s="69">
        <v>3</v>
      </c>
    </row>
    <row r="584" spans="1:3">
      <c r="A584" s="64">
        <v>1274</v>
      </c>
      <c r="B584" s="65" t="s">
        <v>16855</v>
      </c>
      <c r="C584" s="69">
        <v>3</v>
      </c>
    </row>
    <row r="585" spans="1:3">
      <c r="A585" s="66">
        <v>1275</v>
      </c>
      <c r="B585" s="67" t="s">
        <v>16856</v>
      </c>
      <c r="C585" s="69">
        <v>3</v>
      </c>
    </row>
    <row r="586" spans="1:3">
      <c r="A586" s="61">
        <v>1276</v>
      </c>
      <c r="B586" s="62" t="s">
        <v>16857</v>
      </c>
      <c r="C586" s="69">
        <v>3</v>
      </c>
    </row>
    <row r="587" spans="1:3">
      <c r="A587" s="61">
        <v>1277</v>
      </c>
      <c r="B587" s="62" t="s">
        <v>16858</v>
      </c>
      <c r="C587" s="69">
        <v>3</v>
      </c>
    </row>
    <row r="588" spans="1:3">
      <c r="A588" s="61">
        <v>1278</v>
      </c>
      <c r="B588" s="62" t="s">
        <v>16859</v>
      </c>
      <c r="C588" s="69">
        <v>3</v>
      </c>
    </row>
    <row r="589" spans="1:3">
      <c r="A589" s="61">
        <v>1279</v>
      </c>
      <c r="B589" s="62" t="s">
        <v>16860</v>
      </c>
      <c r="C589" s="69">
        <v>3</v>
      </c>
    </row>
    <row r="590" spans="1:3">
      <c r="A590" s="61">
        <v>1280</v>
      </c>
      <c r="B590" s="62" t="s">
        <v>16861</v>
      </c>
      <c r="C590" s="69">
        <v>3</v>
      </c>
    </row>
    <row r="591" spans="1:3">
      <c r="A591" s="61">
        <v>1281</v>
      </c>
      <c r="B591" s="62" t="s">
        <v>16862</v>
      </c>
      <c r="C591" s="69">
        <v>3</v>
      </c>
    </row>
    <row r="592" spans="1:3">
      <c r="A592" s="61">
        <v>1282</v>
      </c>
      <c r="B592" s="62" t="s">
        <v>16863</v>
      </c>
      <c r="C592" s="69">
        <v>3</v>
      </c>
    </row>
    <row r="593" spans="1:3">
      <c r="A593" s="64">
        <v>1286</v>
      </c>
      <c r="B593" s="65" t="s">
        <v>16864</v>
      </c>
      <c r="C593" s="69">
        <v>3</v>
      </c>
    </row>
    <row r="594" spans="1:3">
      <c r="A594" s="71">
        <v>1287</v>
      </c>
      <c r="B594" s="72" t="s">
        <v>16865</v>
      </c>
      <c r="C594" s="69">
        <v>3</v>
      </c>
    </row>
    <row r="595" spans="1:3">
      <c r="A595" s="66">
        <v>1288</v>
      </c>
      <c r="B595" s="67" t="s">
        <v>16866</v>
      </c>
      <c r="C595" s="69">
        <v>3</v>
      </c>
    </row>
    <row r="596" spans="1:3">
      <c r="A596" s="64">
        <v>1289</v>
      </c>
      <c r="B596" s="65" t="s">
        <v>16867</v>
      </c>
      <c r="C596" s="69">
        <v>3</v>
      </c>
    </row>
    <row r="597" spans="1:3">
      <c r="A597" s="66">
        <v>1292</v>
      </c>
      <c r="B597" s="67" t="s">
        <v>16868</v>
      </c>
      <c r="C597" s="69">
        <v>3</v>
      </c>
    </row>
    <row r="598" spans="1:3">
      <c r="A598" s="64">
        <v>1293</v>
      </c>
      <c r="B598" s="65" t="s">
        <v>16869</v>
      </c>
      <c r="C598" s="69">
        <v>3</v>
      </c>
    </row>
    <row r="599" spans="1:3">
      <c r="A599" s="66">
        <v>1294</v>
      </c>
      <c r="B599" s="67" t="s">
        <v>16870</v>
      </c>
      <c r="C599" s="69">
        <v>3</v>
      </c>
    </row>
    <row r="600" spans="1:3">
      <c r="A600" s="61">
        <v>1295</v>
      </c>
      <c r="B600" s="62" t="s">
        <v>16871</v>
      </c>
      <c r="C600" s="69">
        <v>4.3</v>
      </c>
    </row>
    <row r="601" spans="1:3">
      <c r="A601" s="61">
        <v>1296</v>
      </c>
      <c r="B601" s="62" t="s">
        <v>16872</v>
      </c>
      <c r="C601" s="69">
        <v>3</v>
      </c>
    </row>
    <row r="602" spans="1:3" ht="30">
      <c r="A602" s="64">
        <v>1297</v>
      </c>
      <c r="B602" s="65" t="s">
        <v>16873</v>
      </c>
      <c r="C602" s="69">
        <v>3</v>
      </c>
    </row>
    <row r="603" spans="1:3">
      <c r="A603" s="71">
        <v>1298</v>
      </c>
      <c r="B603" s="72" t="s">
        <v>16874</v>
      </c>
      <c r="C603" s="70">
        <v>3</v>
      </c>
    </row>
    <row r="604" spans="1:3">
      <c r="A604" s="66">
        <v>1299</v>
      </c>
      <c r="B604" s="67" t="s">
        <v>16875</v>
      </c>
      <c r="C604" s="68">
        <v>3</v>
      </c>
    </row>
    <row r="605" spans="1:3">
      <c r="A605" s="64">
        <v>1300</v>
      </c>
      <c r="B605" s="65" t="s">
        <v>16876</v>
      </c>
      <c r="C605" s="69">
        <v>3</v>
      </c>
    </row>
    <row r="606" spans="1:3">
      <c r="A606" s="66">
        <v>1301</v>
      </c>
      <c r="B606" s="67" t="s">
        <v>16877</v>
      </c>
      <c r="C606" s="69">
        <v>3</v>
      </c>
    </row>
    <row r="607" spans="1:3">
      <c r="A607" s="61">
        <v>1302</v>
      </c>
      <c r="B607" s="62" t="s">
        <v>16878</v>
      </c>
      <c r="C607" s="69">
        <v>3</v>
      </c>
    </row>
    <row r="608" spans="1:3">
      <c r="A608" s="61">
        <v>1303</v>
      </c>
      <c r="B608" s="62" t="s">
        <v>16879</v>
      </c>
      <c r="C608" s="69">
        <v>3</v>
      </c>
    </row>
    <row r="609" spans="1:3">
      <c r="A609" s="61">
        <v>1304</v>
      </c>
      <c r="B609" s="62" t="s">
        <v>16880</v>
      </c>
      <c r="C609" s="69">
        <v>3</v>
      </c>
    </row>
    <row r="610" spans="1:3">
      <c r="A610" s="64">
        <v>1305</v>
      </c>
      <c r="B610" s="65" t="s">
        <v>16881</v>
      </c>
      <c r="C610" s="70">
        <v>3</v>
      </c>
    </row>
    <row r="611" spans="1:3">
      <c r="A611" s="66">
        <v>1306</v>
      </c>
      <c r="B611" s="67" t="s">
        <v>16882</v>
      </c>
      <c r="C611" s="68">
        <v>3</v>
      </c>
    </row>
    <row r="612" spans="1:3">
      <c r="A612" s="64">
        <v>1307</v>
      </c>
      <c r="B612" s="65" t="s">
        <v>16883</v>
      </c>
      <c r="C612" s="69">
        <v>3</v>
      </c>
    </row>
    <row r="613" spans="1:3">
      <c r="A613" s="71">
        <v>1308</v>
      </c>
      <c r="B613" s="72" t="s">
        <v>16884</v>
      </c>
      <c r="C613" s="69">
        <v>3</v>
      </c>
    </row>
    <row r="614" spans="1:3">
      <c r="A614" s="71">
        <v>1309</v>
      </c>
      <c r="B614" s="72" t="s">
        <v>16885</v>
      </c>
      <c r="C614" s="70">
        <v>4.0999999999999996</v>
      </c>
    </row>
    <row r="615" spans="1:3" ht="30">
      <c r="A615" s="66">
        <v>1310</v>
      </c>
      <c r="B615" s="67" t="s">
        <v>16886</v>
      </c>
      <c r="C615" s="68">
        <v>4.0999999999999996</v>
      </c>
    </row>
    <row r="616" spans="1:3">
      <c r="A616" s="61">
        <v>1312</v>
      </c>
      <c r="B616" s="62" t="s">
        <v>16887</v>
      </c>
      <c r="C616" s="69">
        <v>4.0999999999999996</v>
      </c>
    </row>
    <row r="617" spans="1:3">
      <c r="A617" s="61">
        <v>1313</v>
      </c>
      <c r="B617" s="62" t="s">
        <v>16888</v>
      </c>
      <c r="C617" s="69">
        <v>4.0999999999999996</v>
      </c>
    </row>
    <row r="618" spans="1:3">
      <c r="A618" s="61">
        <v>1314</v>
      </c>
      <c r="B618" s="62" t="s">
        <v>16889</v>
      </c>
      <c r="C618" s="69">
        <v>4.0999999999999996</v>
      </c>
    </row>
    <row r="619" spans="1:3">
      <c r="A619" s="61">
        <v>1318</v>
      </c>
      <c r="B619" s="62" t="s">
        <v>16890</v>
      </c>
      <c r="C619" s="69">
        <v>4.0999999999999996</v>
      </c>
    </row>
    <row r="620" spans="1:3" ht="30">
      <c r="A620" s="61">
        <v>1320</v>
      </c>
      <c r="B620" s="62" t="s">
        <v>16891</v>
      </c>
      <c r="C620" s="69">
        <v>4.0999999999999996</v>
      </c>
    </row>
    <row r="621" spans="1:3" ht="30">
      <c r="A621" s="61">
        <v>1321</v>
      </c>
      <c r="B621" s="62" t="s">
        <v>16892</v>
      </c>
      <c r="C621" s="69">
        <v>4.0999999999999996</v>
      </c>
    </row>
    <row r="622" spans="1:3" ht="30">
      <c r="A622" s="61">
        <v>1322</v>
      </c>
      <c r="B622" s="62" t="s">
        <v>16893</v>
      </c>
      <c r="C622" s="69">
        <v>4.0999999999999996</v>
      </c>
    </row>
    <row r="623" spans="1:3">
      <c r="A623" s="61">
        <v>1323</v>
      </c>
      <c r="B623" s="62" t="s">
        <v>16894</v>
      </c>
      <c r="C623" s="69">
        <v>4.0999999999999996</v>
      </c>
    </row>
    <row r="624" spans="1:3" ht="30">
      <c r="A624" s="61">
        <v>1324</v>
      </c>
      <c r="B624" s="62" t="s">
        <v>16895</v>
      </c>
      <c r="C624" s="69">
        <v>4.0999999999999996</v>
      </c>
    </row>
    <row r="625" spans="1:3">
      <c r="A625" s="64">
        <v>1325</v>
      </c>
      <c r="B625" s="65" t="s">
        <v>16896</v>
      </c>
      <c r="C625" s="69">
        <v>4.0999999999999996</v>
      </c>
    </row>
    <row r="626" spans="1:3" ht="75">
      <c r="A626" s="66">
        <v>1326</v>
      </c>
      <c r="B626" s="67" t="s">
        <v>16897</v>
      </c>
      <c r="C626" s="69">
        <v>4.0999999999999996</v>
      </c>
    </row>
    <row r="627" spans="1:3">
      <c r="A627" s="61">
        <v>1327</v>
      </c>
      <c r="B627" s="62" t="s">
        <v>16898</v>
      </c>
      <c r="C627" s="69">
        <v>4.0999999999999996</v>
      </c>
    </row>
    <row r="628" spans="1:3">
      <c r="A628" s="61">
        <v>1328</v>
      </c>
      <c r="B628" s="62" t="s">
        <v>16899</v>
      </c>
      <c r="C628" s="69">
        <v>4.0999999999999996</v>
      </c>
    </row>
    <row r="629" spans="1:3">
      <c r="A629" s="61">
        <v>1330</v>
      </c>
      <c r="B629" s="62" t="s">
        <v>16900</v>
      </c>
      <c r="C629" s="69">
        <v>4.0999999999999996</v>
      </c>
    </row>
    <row r="630" spans="1:3">
      <c r="A630" s="61">
        <v>1331</v>
      </c>
      <c r="B630" s="62" t="s">
        <v>16901</v>
      </c>
      <c r="C630" s="69">
        <v>4.0999999999999996</v>
      </c>
    </row>
    <row r="631" spans="1:3">
      <c r="A631" s="61">
        <v>1332</v>
      </c>
      <c r="B631" s="62" t="s">
        <v>16902</v>
      </c>
      <c r="C631" s="69">
        <v>4.0999999999999996</v>
      </c>
    </row>
    <row r="632" spans="1:3">
      <c r="A632" s="61">
        <v>1333</v>
      </c>
      <c r="B632" s="62" t="s">
        <v>16903</v>
      </c>
      <c r="C632" s="69">
        <v>4.0999999999999996</v>
      </c>
    </row>
    <row r="633" spans="1:3">
      <c r="A633" s="64">
        <v>1334</v>
      </c>
      <c r="B633" s="65" t="s">
        <v>16904</v>
      </c>
      <c r="C633" s="70">
        <v>4.0999999999999996</v>
      </c>
    </row>
    <row r="634" spans="1:3" ht="30">
      <c r="A634" s="66">
        <v>1336</v>
      </c>
      <c r="B634" s="67" t="s">
        <v>16905</v>
      </c>
      <c r="C634" s="68">
        <v>4.0999999999999996</v>
      </c>
    </row>
    <row r="635" spans="1:3" ht="30">
      <c r="A635" s="61">
        <v>1337</v>
      </c>
      <c r="B635" s="62" t="s">
        <v>16906</v>
      </c>
      <c r="C635" s="69">
        <v>4.0999999999999996</v>
      </c>
    </row>
    <row r="636" spans="1:3">
      <c r="A636" s="61">
        <v>1338</v>
      </c>
      <c r="B636" s="62" t="s">
        <v>16907</v>
      </c>
      <c r="C636" s="69">
        <v>4.0999999999999996</v>
      </c>
    </row>
    <row r="637" spans="1:3">
      <c r="A637" s="61">
        <v>1339</v>
      </c>
      <c r="B637" s="62" t="s">
        <v>16908</v>
      </c>
      <c r="C637" s="69">
        <v>4.0999999999999996</v>
      </c>
    </row>
    <row r="638" spans="1:3">
      <c r="A638" s="64">
        <v>1340</v>
      </c>
      <c r="B638" s="65" t="s">
        <v>16909</v>
      </c>
      <c r="C638" s="70">
        <v>4.3</v>
      </c>
    </row>
    <row r="639" spans="1:3">
      <c r="A639" s="66">
        <v>1341</v>
      </c>
      <c r="B639" s="67" t="s">
        <v>16910</v>
      </c>
      <c r="C639" s="68">
        <v>4.0999999999999996</v>
      </c>
    </row>
    <row r="640" spans="1:3">
      <c r="A640" s="61">
        <v>1343</v>
      </c>
      <c r="B640" s="62" t="s">
        <v>16911</v>
      </c>
      <c r="C640" s="69">
        <v>4.0999999999999996</v>
      </c>
    </row>
    <row r="641" spans="1:3" ht="30">
      <c r="A641" s="61">
        <v>1344</v>
      </c>
      <c r="B641" s="62" t="s">
        <v>16912</v>
      </c>
      <c r="C641" s="69">
        <v>4.0999999999999996</v>
      </c>
    </row>
    <row r="642" spans="1:3" ht="30">
      <c r="A642" s="61">
        <v>1345</v>
      </c>
      <c r="B642" s="62" t="s">
        <v>16913</v>
      </c>
      <c r="C642" s="69">
        <v>4.0999999999999996</v>
      </c>
    </row>
    <row r="643" spans="1:3">
      <c r="A643" s="61">
        <v>1346</v>
      </c>
      <c r="B643" s="62" t="s">
        <v>16914</v>
      </c>
      <c r="C643" s="69">
        <v>4.0999999999999996</v>
      </c>
    </row>
    <row r="644" spans="1:3" ht="30">
      <c r="A644" s="61">
        <v>1347</v>
      </c>
      <c r="B644" s="62" t="s">
        <v>16915</v>
      </c>
      <c r="C644" s="69">
        <v>4.0999999999999996</v>
      </c>
    </row>
    <row r="645" spans="1:3" ht="30">
      <c r="A645" s="61">
        <v>1348</v>
      </c>
      <c r="B645" s="62" t="s">
        <v>16916</v>
      </c>
      <c r="C645" s="69">
        <v>4.0999999999999996</v>
      </c>
    </row>
    <row r="646" spans="1:3" ht="30">
      <c r="A646" s="61">
        <v>1349</v>
      </c>
      <c r="B646" s="62" t="s">
        <v>16917</v>
      </c>
      <c r="C646" s="69">
        <v>4.0999999999999996</v>
      </c>
    </row>
    <row r="647" spans="1:3">
      <c r="A647" s="64">
        <v>1350</v>
      </c>
      <c r="B647" s="65" t="s">
        <v>3119</v>
      </c>
      <c r="C647" s="70">
        <v>4.0999999999999996</v>
      </c>
    </row>
    <row r="648" spans="1:3" ht="75">
      <c r="A648" s="66">
        <v>1352</v>
      </c>
      <c r="B648" s="67" t="s">
        <v>16918</v>
      </c>
      <c r="C648" s="68">
        <v>4.0999999999999996</v>
      </c>
    </row>
    <row r="649" spans="1:3" ht="30">
      <c r="A649" s="61">
        <v>1353</v>
      </c>
      <c r="B649" s="62" t="s">
        <v>16919</v>
      </c>
      <c r="C649" s="69">
        <v>4.0999999999999996</v>
      </c>
    </row>
    <row r="650" spans="1:3" ht="30">
      <c r="A650" s="61">
        <v>1354</v>
      </c>
      <c r="B650" s="62" t="s">
        <v>16920</v>
      </c>
      <c r="C650" s="69">
        <v>4.0999999999999996</v>
      </c>
    </row>
    <row r="651" spans="1:3" ht="30">
      <c r="A651" s="61">
        <v>1355</v>
      </c>
      <c r="B651" s="62" t="s">
        <v>16921</v>
      </c>
      <c r="C651" s="69">
        <v>4.0999999999999996</v>
      </c>
    </row>
    <row r="652" spans="1:3" ht="30">
      <c r="A652" s="61">
        <v>1356</v>
      </c>
      <c r="B652" s="62" t="s">
        <v>16922</v>
      </c>
      <c r="C652" s="69">
        <v>4.0999999999999996</v>
      </c>
    </row>
    <row r="653" spans="1:3" ht="30">
      <c r="A653" s="61">
        <v>1357</v>
      </c>
      <c r="B653" s="62" t="s">
        <v>16923</v>
      </c>
      <c r="C653" s="69">
        <v>4.0999999999999996</v>
      </c>
    </row>
    <row r="654" spans="1:3" ht="75">
      <c r="A654" s="61">
        <v>1358</v>
      </c>
      <c r="B654" s="62" t="s">
        <v>16924</v>
      </c>
      <c r="C654" s="69">
        <v>4.0999999999999996</v>
      </c>
    </row>
    <row r="655" spans="1:3">
      <c r="A655" s="61">
        <v>1360</v>
      </c>
      <c r="B655" s="62" t="s">
        <v>16925</v>
      </c>
      <c r="C655" s="69">
        <v>4.3</v>
      </c>
    </row>
    <row r="656" spans="1:3">
      <c r="A656" s="64">
        <v>1361</v>
      </c>
      <c r="B656" s="65" t="s">
        <v>9870</v>
      </c>
      <c r="C656" s="69">
        <v>4.2</v>
      </c>
    </row>
    <row r="657" spans="1:3">
      <c r="A657" s="66">
        <v>1362</v>
      </c>
      <c r="B657" s="67" t="s">
        <v>16926</v>
      </c>
      <c r="C657" s="69">
        <v>4.2</v>
      </c>
    </row>
    <row r="658" spans="1:3">
      <c r="A658" s="61">
        <v>1363</v>
      </c>
      <c r="B658" s="62" t="s">
        <v>16927</v>
      </c>
      <c r="C658" s="69">
        <v>4.2</v>
      </c>
    </row>
    <row r="659" spans="1:3" ht="30">
      <c r="A659" s="61">
        <v>1364</v>
      </c>
      <c r="B659" s="62" t="s">
        <v>16928</v>
      </c>
      <c r="C659" s="69">
        <v>4.2</v>
      </c>
    </row>
    <row r="660" spans="1:3">
      <c r="A660" s="61">
        <v>1365</v>
      </c>
      <c r="B660" s="62" t="s">
        <v>16929</v>
      </c>
      <c r="C660" s="69">
        <v>4.2</v>
      </c>
    </row>
    <row r="661" spans="1:3">
      <c r="A661" s="61">
        <v>1369</v>
      </c>
      <c r="B661" s="62" t="s">
        <v>16930</v>
      </c>
      <c r="C661" s="69">
        <v>4.2</v>
      </c>
    </row>
    <row r="662" spans="1:3" ht="30">
      <c r="A662" s="61">
        <v>1372</v>
      </c>
      <c r="B662" s="62" t="s">
        <v>16931</v>
      </c>
      <c r="C662" s="77" t="s">
        <v>16932</v>
      </c>
    </row>
    <row r="663" spans="1:3" ht="30">
      <c r="A663" s="61">
        <v>1373</v>
      </c>
      <c r="B663" s="62" t="s">
        <v>16933</v>
      </c>
      <c r="C663" s="69">
        <v>4.2</v>
      </c>
    </row>
    <row r="664" spans="1:3">
      <c r="A664" s="61">
        <v>1374</v>
      </c>
      <c r="B664" s="62" t="s">
        <v>16934</v>
      </c>
      <c r="C664" s="69">
        <v>4.2</v>
      </c>
    </row>
    <row r="665" spans="1:3" ht="30">
      <c r="A665" s="61">
        <v>1376</v>
      </c>
      <c r="B665" s="62" t="s">
        <v>16935</v>
      </c>
      <c r="C665" s="69">
        <v>4.2</v>
      </c>
    </row>
    <row r="666" spans="1:3" ht="30">
      <c r="A666" s="61">
        <v>1378</v>
      </c>
      <c r="B666" s="62" t="s">
        <v>16936</v>
      </c>
      <c r="C666" s="69">
        <v>4.2</v>
      </c>
    </row>
    <row r="667" spans="1:3" ht="30">
      <c r="A667" s="61">
        <v>1379</v>
      </c>
      <c r="B667" s="62" t="s">
        <v>16937</v>
      </c>
      <c r="C667" s="69">
        <v>4.2</v>
      </c>
    </row>
    <row r="668" spans="1:3">
      <c r="A668" s="61">
        <v>1380</v>
      </c>
      <c r="B668" s="62" t="s">
        <v>16938</v>
      </c>
      <c r="C668" s="69">
        <v>4.2</v>
      </c>
    </row>
    <row r="669" spans="1:3" ht="30">
      <c r="A669" s="61">
        <v>1381</v>
      </c>
      <c r="B669" s="62" t="s">
        <v>16939</v>
      </c>
      <c r="C669" s="69">
        <v>4.2</v>
      </c>
    </row>
    <row r="670" spans="1:3" ht="30">
      <c r="A670" s="61">
        <v>1382</v>
      </c>
      <c r="B670" s="62" t="s">
        <v>16940</v>
      </c>
      <c r="C670" s="69">
        <v>4.2</v>
      </c>
    </row>
    <row r="671" spans="1:3">
      <c r="A671" s="61">
        <v>1383</v>
      </c>
      <c r="B671" s="62" t="s">
        <v>16941</v>
      </c>
      <c r="C671" s="69">
        <v>4.2</v>
      </c>
    </row>
    <row r="672" spans="1:3">
      <c r="A672" s="61">
        <v>1384</v>
      </c>
      <c r="B672" s="62" t="s">
        <v>16942</v>
      </c>
      <c r="C672" s="69">
        <v>4.2</v>
      </c>
    </row>
    <row r="673" spans="1:3" ht="30">
      <c r="A673" s="61">
        <v>1385</v>
      </c>
      <c r="B673" s="62" t="s">
        <v>16943</v>
      </c>
      <c r="C673" s="69">
        <v>4.2</v>
      </c>
    </row>
    <row r="674" spans="1:3" ht="30">
      <c r="A674" s="61">
        <v>1386</v>
      </c>
      <c r="B674" s="62" t="s">
        <v>16944</v>
      </c>
      <c r="C674" s="69">
        <v>4.2</v>
      </c>
    </row>
    <row r="675" spans="1:3" ht="30">
      <c r="A675" s="61">
        <v>1387</v>
      </c>
      <c r="B675" s="62" t="s">
        <v>16945</v>
      </c>
      <c r="C675" s="77" t="s">
        <v>16932</v>
      </c>
    </row>
    <row r="676" spans="1:3">
      <c r="A676" s="61">
        <v>1389</v>
      </c>
      <c r="B676" s="62" t="s">
        <v>16946</v>
      </c>
      <c r="C676" s="69">
        <v>4.3</v>
      </c>
    </row>
    <row r="677" spans="1:3">
      <c r="A677" s="61">
        <v>1390</v>
      </c>
      <c r="B677" s="62" t="s">
        <v>16947</v>
      </c>
      <c r="C677" s="69">
        <v>4.3</v>
      </c>
    </row>
    <row r="678" spans="1:3" ht="30">
      <c r="A678" s="61">
        <v>1391</v>
      </c>
      <c r="B678" s="62" t="s">
        <v>16948</v>
      </c>
      <c r="C678" s="69">
        <v>4.3</v>
      </c>
    </row>
    <row r="679" spans="1:3">
      <c r="A679" s="61">
        <v>1392</v>
      </c>
      <c r="B679" s="62" t="s">
        <v>16949</v>
      </c>
      <c r="C679" s="69">
        <v>4.3</v>
      </c>
    </row>
    <row r="680" spans="1:3">
      <c r="A680" s="61">
        <v>1393</v>
      </c>
      <c r="B680" s="62" t="s">
        <v>16950</v>
      </c>
      <c r="C680" s="69">
        <v>4.3</v>
      </c>
    </row>
    <row r="681" spans="1:3">
      <c r="A681" s="61">
        <v>1394</v>
      </c>
      <c r="B681" s="62" t="s">
        <v>16951</v>
      </c>
      <c r="C681" s="69">
        <v>4.3</v>
      </c>
    </row>
    <row r="682" spans="1:3">
      <c r="A682" s="61">
        <v>1395</v>
      </c>
      <c r="B682" s="62" t="s">
        <v>16952</v>
      </c>
      <c r="C682" s="69">
        <v>4.3</v>
      </c>
    </row>
    <row r="683" spans="1:3">
      <c r="A683" s="64">
        <v>1396</v>
      </c>
      <c r="B683" s="65" t="s">
        <v>16953</v>
      </c>
      <c r="C683" s="69">
        <v>4.3</v>
      </c>
    </row>
    <row r="684" spans="1:3">
      <c r="A684" s="66">
        <v>1397</v>
      </c>
      <c r="B684" s="67" t="s">
        <v>16954</v>
      </c>
      <c r="C684" s="69">
        <v>4.3</v>
      </c>
    </row>
    <row r="685" spans="1:3">
      <c r="A685" s="61">
        <v>1398</v>
      </c>
      <c r="B685" s="62" t="s">
        <v>16955</v>
      </c>
      <c r="C685" s="69">
        <v>4.3</v>
      </c>
    </row>
    <row r="686" spans="1:3">
      <c r="A686" s="61">
        <v>1400</v>
      </c>
      <c r="B686" s="62" t="s">
        <v>16956</v>
      </c>
      <c r="C686" s="69">
        <v>4.3</v>
      </c>
    </row>
    <row r="687" spans="1:3">
      <c r="A687" s="61">
        <v>1401</v>
      </c>
      <c r="B687" s="62" t="s">
        <v>16957</v>
      </c>
      <c r="C687" s="69">
        <v>4.3</v>
      </c>
    </row>
    <row r="688" spans="1:3">
      <c r="A688" s="64">
        <v>1402</v>
      </c>
      <c r="B688" s="65" t="s">
        <v>16958</v>
      </c>
      <c r="C688" s="69">
        <v>4.3</v>
      </c>
    </row>
    <row r="689" spans="1:3" ht="30">
      <c r="A689" s="66">
        <v>1403</v>
      </c>
      <c r="B689" s="67" t="s">
        <v>16959</v>
      </c>
      <c r="C689" s="69">
        <v>4.3</v>
      </c>
    </row>
    <row r="690" spans="1:3">
      <c r="A690" s="61">
        <v>1404</v>
      </c>
      <c r="B690" s="62" t="s">
        <v>16960</v>
      </c>
      <c r="C690" s="69">
        <v>4.3</v>
      </c>
    </row>
    <row r="691" spans="1:3">
      <c r="A691" s="64">
        <v>1405</v>
      </c>
      <c r="B691" s="65" t="s">
        <v>16961</v>
      </c>
      <c r="C691" s="69">
        <v>4.3</v>
      </c>
    </row>
    <row r="692" spans="1:3">
      <c r="A692" s="66">
        <v>1407</v>
      </c>
      <c r="B692" s="67" t="s">
        <v>16962</v>
      </c>
      <c r="C692" s="69">
        <v>4.3</v>
      </c>
    </row>
    <row r="693" spans="1:3">
      <c r="A693" s="61">
        <v>1408</v>
      </c>
      <c r="B693" s="62" t="s">
        <v>16963</v>
      </c>
      <c r="C693" s="69">
        <v>4.3</v>
      </c>
    </row>
    <row r="694" spans="1:3">
      <c r="A694" s="64">
        <v>1409</v>
      </c>
      <c r="B694" s="65" t="s">
        <v>16964</v>
      </c>
      <c r="C694" s="69">
        <v>4.3</v>
      </c>
    </row>
    <row r="695" spans="1:3">
      <c r="A695" s="66">
        <v>1410</v>
      </c>
      <c r="B695" s="67" t="s">
        <v>16965</v>
      </c>
      <c r="C695" s="69">
        <v>4.3</v>
      </c>
    </row>
    <row r="696" spans="1:3">
      <c r="A696" s="61">
        <v>1411</v>
      </c>
      <c r="B696" s="62" t="s">
        <v>16966</v>
      </c>
      <c r="C696" s="69">
        <v>4.3</v>
      </c>
    </row>
    <row r="697" spans="1:3">
      <c r="A697" s="61">
        <v>1413</v>
      </c>
      <c r="B697" s="62" t="s">
        <v>16967</v>
      </c>
      <c r="C697" s="69">
        <v>4.3</v>
      </c>
    </row>
    <row r="698" spans="1:3">
      <c r="A698" s="61">
        <v>1414</v>
      </c>
      <c r="B698" s="62" t="s">
        <v>16968</v>
      </c>
      <c r="C698" s="69">
        <v>4.3</v>
      </c>
    </row>
    <row r="699" spans="1:3">
      <c r="A699" s="64">
        <v>1415</v>
      </c>
      <c r="B699" s="65" t="s">
        <v>16969</v>
      </c>
      <c r="C699" s="70">
        <v>4.3</v>
      </c>
    </row>
    <row r="700" spans="1:3">
      <c r="A700" s="66">
        <v>1417</v>
      </c>
      <c r="B700" s="67" t="s">
        <v>16970</v>
      </c>
      <c r="C700" s="68">
        <v>4.3</v>
      </c>
    </row>
    <row r="701" spans="1:3">
      <c r="A701" s="64">
        <v>1418</v>
      </c>
      <c r="B701" s="65" t="s">
        <v>16971</v>
      </c>
      <c r="C701" s="69">
        <v>4.3</v>
      </c>
    </row>
    <row r="702" spans="1:3">
      <c r="A702" s="66">
        <v>1419</v>
      </c>
      <c r="B702" s="67" t="s">
        <v>16972</v>
      </c>
      <c r="C702" s="69">
        <v>4.3</v>
      </c>
    </row>
    <row r="703" spans="1:3">
      <c r="A703" s="61">
        <v>1420</v>
      </c>
      <c r="B703" s="62" t="s">
        <v>16973</v>
      </c>
      <c r="C703" s="69">
        <v>4.3</v>
      </c>
    </row>
    <row r="704" spans="1:3">
      <c r="A704" s="61">
        <v>1421</v>
      </c>
      <c r="B704" s="62" t="s">
        <v>16974</v>
      </c>
      <c r="C704" s="69">
        <v>4.3</v>
      </c>
    </row>
    <row r="705" spans="1:3">
      <c r="A705" s="61">
        <v>1422</v>
      </c>
      <c r="B705" s="62" t="s">
        <v>16975</v>
      </c>
      <c r="C705" s="69">
        <v>4.3</v>
      </c>
    </row>
    <row r="706" spans="1:3">
      <c r="A706" s="61">
        <v>1423</v>
      </c>
      <c r="B706" s="62" t="s">
        <v>16976</v>
      </c>
      <c r="C706" s="69">
        <v>4.3</v>
      </c>
    </row>
    <row r="707" spans="1:3">
      <c r="A707" s="61">
        <v>1426</v>
      </c>
      <c r="B707" s="62" t="s">
        <v>16977</v>
      </c>
      <c r="C707" s="69">
        <v>4.3</v>
      </c>
    </row>
    <row r="708" spans="1:3">
      <c r="A708" s="61">
        <v>1427</v>
      </c>
      <c r="B708" s="62" t="s">
        <v>16978</v>
      </c>
      <c r="C708" s="69">
        <v>4.3</v>
      </c>
    </row>
    <row r="709" spans="1:3">
      <c r="A709" s="61">
        <v>1428</v>
      </c>
      <c r="B709" s="62" t="s">
        <v>16979</v>
      </c>
      <c r="C709" s="69">
        <v>4.3</v>
      </c>
    </row>
    <row r="710" spans="1:3">
      <c r="A710" s="61">
        <v>1431</v>
      </c>
      <c r="B710" s="62" t="s">
        <v>16980</v>
      </c>
      <c r="C710" s="69">
        <v>4.2</v>
      </c>
    </row>
    <row r="711" spans="1:3">
      <c r="A711" s="61">
        <v>1432</v>
      </c>
      <c r="B711" s="62" t="s">
        <v>16981</v>
      </c>
      <c r="C711" s="69">
        <v>4.3</v>
      </c>
    </row>
    <row r="712" spans="1:3">
      <c r="A712" s="61">
        <v>1433</v>
      </c>
      <c r="B712" s="62" t="s">
        <v>16982</v>
      </c>
      <c r="C712" s="69">
        <v>4.3</v>
      </c>
    </row>
    <row r="713" spans="1:3">
      <c r="A713" s="61">
        <v>1435</v>
      </c>
      <c r="B713" s="62" t="s">
        <v>16983</v>
      </c>
      <c r="C713" s="69">
        <v>4.3</v>
      </c>
    </row>
    <row r="714" spans="1:3">
      <c r="A714" s="64">
        <v>1436</v>
      </c>
      <c r="B714" s="65" t="s">
        <v>16984</v>
      </c>
      <c r="C714" s="69">
        <v>4.3</v>
      </c>
    </row>
    <row r="715" spans="1:3">
      <c r="A715" s="66">
        <v>1437</v>
      </c>
      <c r="B715" s="67" t="s">
        <v>16985</v>
      </c>
      <c r="C715" s="69">
        <v>4.0999999999999996</v>
      </c>
    </row>
    <row r="716" spans="1:3">
      <c r="A716" s="61">
        <v>1438</v>
      </c>
      <c r="B716" s="62" t="s">
        <v>16986</v>
      </c>
      <c r="C716" s="69">
        <v>5.0999999999999996</v>
      </c>
    </row>
    <row r="717" spans="1:3">
      <c r="A717" s="61">
        <v>1439</v>
      </c>
      <c r="B717" s="62" t="s">
        <v>16987</v>
      </c>
      <c r="C717" s="69">
        <v>5.0999999999999996</v>
      </c>
    </row>
    <row r="718" spans="1:3">
      <c r="A718" s="61">
        <v>1442</v>
      </c>
      <c r="B718" s="62" t="s">
        <v>16988</v>
      </c>
      <c r="C718" s="69">
        <v>5.0999999999999996</v>
      </c>
    </row>
    <row r="719" spans="1:3">
      <c r="A719" s="61">
        <v>1444</v>
      </c>
      <c r="B719" s="62" t="s">
        <v>16989</v>
      </c>
      <c r="C719" s="69">
        <v>5.0999999999999996</v>
      </c>
    </row>
    <row r="720" spans="1:3">
      <c r="A720" s="61">
        <v>1445</v>
      </c>
      <c r="B720" s="62" t="s">
        <v>16990</v>
      </c>
      <c r="C720" s="69">
        <v>5.0999999999999996</v>
      </c>
    </row>
    <row r="721" spans="1:3">
      <c r="A721" s="61">
        <v>1446</v>
      </c>
      <c r="B721" s="62" t="s">
        <v>16991</v>
      </c>
      <c r="C721" s="69">
        <v>5.0999999999999996</v>
      </c>
    </row>
    <row r="722" spans="1:3">
      <c r="A722" s="61">
        <v>1447</v>
      </c>
      <c r="B722" s="62" t="s">
        <v>16992</v>
      </c>
      <c r="C722" s="69">
        <v>5.0999999999999996</v>
      </c>
    </row>
    <row r="723" spans="1:3">
      <c r="A723" s="61">
        <v>1448</v>
      </c>
      <c r="B723" s="62" t="s">
        <v>16993</v>
      </c>
      <c r="C723" s="69">
        <v>5.0999999999999996</v>
      </c>
    </row>
    <row r="724" spans="1:3">
      <c r="A724" s="61">
        <v>1449</v>
      </c>
      <c r="B724" s="62" t="s">
        <v>16994</v>
      </c>
      <c r="C724" s="69">
        <v>5.0999999999999996</v>
      </c>
    </row>
    <row r="725" spans="1:3">
      <c r="A725" s="64">
        <v>1450</v>
      </c>
      <c r="B725" s="65" t="s">
        <v>16995</v>
      </c>
      <c r="C725" s="70">
        <v>5.0999999999999996</v>
      </c>
    </row>
    <row r="726" spans="1:3">
      <c r="A726" s="66">
        <v>1451</v>
      </c>
      <c r="B726" s="67" t="s">
        <v>16996</v>
      </c>
      <c r="C726" s="68">
        <v>5.0999999999999996</v>
      </c>
    </row>
    <row r="727" spans="1:3">
      <c r="A727" s="61">
        <v>1452</v>
      </c>
      <c r="B727" s="62" t="s">
        <v>16997</v>
      </c>
      <c r="C727" s="69">
        <v>5.0999999999999996</v>
      </c>
    </row>
    <row r="728" spans="1:3">
      <c r="A728" s="61">
        <v>1453</v>
      </c>
      <c r="B728" s="62" t="s">
        <v>16998</v>
      </c>
      <c r="C728" s="69">
        <v>5.0999999999999996</v>
      </c>
    </row>
    <row r="729" spans="1:3">
      <c r="A729" s="64">
        <v>1454</v>
      </c>
      <c r="B729" s="65" t="s">
        <v>16999</v>
      </c>
      <c r="C729" s="70">
        <v>5.0999999999999996</v>
      </c>
    </row>
    <row r="730" spans="1:3">
      <c r="A730" s="66">
        <v>1455</v>
      </c>
      <c r="B730" s="67" t="s">
        <v>17000</v>
      </c>
      <c r="C730" s="68">
        <v>5.0999999999999996</v>
      </c>
    </row>
    <row r="731" spans="1:3">
      <c r="A731" s="61">
        <v>1456</v>
      </c>
      <c r="B731" s="62" t="s">
        <v>17001</v>
      </c>
      <c r="C731" s="69">
        <v>5.0999999999999996</v>
      </c>
    </row>
    <row r="732" spans="1:3">
      <c r="A732" s="61">
        <v>1457</v>
      </c>
      <c r="B732" s="62" t="s">
        <v>17002</v>
      </c>
      <c r="C732" s="69">
        <v>5.0999999999999996</v>
      </c>
    </row>
    <row r="733" spans="1:3">
      <c r="A733" s="64">
        <v>1458</v>
      </c>
      <c r="B733" s="65" t="s">
        <v>17003</v>
      </c>
      <c r="C733" s="69">
        <v>5.0999999999999996</v>
      </c>
    </row>
    <row r="734" spans="1:3">
      <c r="A734" s="71">
        <v>1459</v>
      </c>
      <c r="B734" s="72" t="s">
        <v>17004</v>
      </c>
      <c r="C734" s="69">
        <v>5.0999999999999996</v>
      </c>
    </row>
    <row r="735" spans="1:3">
      <c r="A735" s="71">
        <v>1461</v>
      </c>
      <c r="B735" s="72" t="s">
        <v>17005</v>
      </c>
      <c r="C735" s="70">
        <v>5.0999999999999996</v>
      </c>
    </row>
    <row r="736" spans="1:3">
      <c r="A736" s="71">
        <v>1462</v>
      </c>
      <c r="B736" s="72" t="s">
        <v>17006</v>
      </c>
      <c r="C736" s="73">
        <v>5.0999999999999996</v>
      </c>
    </row>
    <row r="737" spans="1:3">
      <c r="A737" s="66">
        <v>1463</v>
      </c>
      <c r="B737" s="67" t="s">
        <v>17007</v>
      </c>
      <c r="C737" s="68">
        <v>5.0999999999999996</v>
      </c>
    </row>
    <row r="738" spans="1:3">
      <c r="A738" s="61">
        <v>1465</v>
      </c>
      <c r="B738" s="62" t="s">
        <v>17008</v>
      </c>
      <c r="C738" s="69">
        <v>5.0999999999999996</v>
      </c>
    </row>
    <row r="739" spans="1:3">
      <c r="A739" s="61">
        <v>1466</v>
      </c>
      <c r="B739" s="62" t="s">
        <v>17009</v>
      </c>
      <c r="C739" s="69">
        <v>5.0999999999999996</v>
      </c>
    </row>
    <row r="740" spans="1:3">
      <c r="A740" s="61">
        <v>1467</v>
      </c>
      <c r="B740" s="62" t="s">
        <v>17010</v>
      </c>
      <c r="C740" s="69">
        <v>5.0999999999999996</v>
      </c>
    </row>
    <row r="741" spans="1:3">
      <c r="A741" s="61">
        <v>1469</v>
      </c>
      <c r="B741" s="62" t="s">
        <v>17011</v>
      </c>
      <c r="C741" s="69">
        <v>5.0999999999999996</v>
      </c>
    </row>
    <row r="742" spans="1:3">
      <c r="A742" s="61">
        <v>1470</v>
      </c>
      <c r="B742" s="62" t="s">
        <v>17012</v>
      </c>
      <c r="C742" s="69">
        <v>5.0999999999999996</v>
      </c>
    </row>
    <row r="743" spans="1:3" ht="30">
      <c r="A743" s="64">
        <v>1471</v>
      </c>
      <c r="B743" s="65" t="s">
        <v>17013</v>
      </c>
      <c r="C743" s="69">
        <v>5.0999999999999996</v>
      </c>
    </row>
    <row r="744" spans="1:3">
      <c r="A744" s="66">
        <v>1472</v>
      </c>
      <c r="B744" s="67" t="s">
        <v>17014</v>
      </c>
      <c r="C744" s="69">
        <v>5.0999999999999996</v>
      </c>
    </row>
    <row r="745" spans="1:3">
      <c r="A745" s="61">
        <v>1473</v>
      </c>
      <c r="B745" s="62" t="s">
        <v>17015</v>
      </c>
      <c r="C745" s="69">
        <v>5.0999999999999996</v>
      </c>
    </row>
    <row r="746" spans="1:3">
      <c r="A746" s="64">
        <v>1474</v>
      </c>
      <c r="B746" s="65" t="s">
        <v>17016</v>
      </c>
      <c r="C746" s="70">
        <v>5.0999999999999996</v>
      </c>
    </row>
    <row r="747" spans="1:3">
      <c r="A747" s="66">
        <v>1475</v>
      </c>
      <c r="B747" s="67" t="s">
        <v>17017</v>
      </c>
      <c r="C747" s="68">
        <v>5.0999999999999996</v>
      </c>
    </row>
    <row r="748" spans="1:3">
      <c r="A748" s="61">
        <v>1476</v>
      </c>
      <c r="B748" s="62" t="s">
        <v>17018</v>
      </c>
      <c r="C748" s="69">
        <v>5.0999999999999996</v>
      </c>
    </row>
    <row r="749" spans="1:3">
      <c r="A749" s="64">
        <v>1477</v>
      </c>
      <c r="B749" s="65" t="s">
        <v>17019</v>
      </c>
      <c r="C749" s="69">
        <v>5.0999999999999996</v>
      </c>
    </row>
    <row r="750" spans="1:3">
      <c r="A750" s="71">
        <v>1479</v>
      </c>
      <c r="B750" s="72" t="s">
        <v>17020</v>
      </c>
      <c r="C750" s="69">
        <v>5.0999999999999996</v>
      </c>
    </row>
    <row r="751" spans="1:3">
      <c r="A751" s="71">
        <v>1481</v>
      </c>
      <c r="B751" s="72" t="s">
        <v>17021</v>
      </c>
      <c r="C751" s="69">
        <v>5.0999999999999996</v>
      </c>
    </row>
    <row r="752" spans="1:3">
      <c r="A752" s="71">
        <v>1482</v>
      </c>
      <c r="B752" s="72" t="s">
        <v>17022</v>
      </c>
      <c r="C752" s="70">
        <v>5.0999999999999996</v>
      </c>
    </row>
    <row r="753" spans="1:3">
      <c r="A753" s="71">
        <v>1483</v>
      </c>
      <c r="B753" s="72" t="s">
        <v>17023</v>
      </c>
      <c r="C753" s="68">
        <v>5.0999999999999996</v>
      </c>
    </row>
    <row r="754" spans="1:3">
      <c r="A754" s="66">
        <v>1484</v>
      </c>
      <c r="B754" s="67" t="s">
        <v>17024</v>
      </c>
      <c r="C754" s="69">
        <v>5.0999999999999996</v>
      </c>
    </row>
    <row r="755" spans="1:3">
      <c r="A755" s="61">
        <v>1485</v>
      </c>
      <c r="B755" s="62" t="s">
        <v>17025</v>
      </c>
      <c r="C755" s="69">
        <v>5.0999999999999996</v>
      </c>
    </row>
    <row r="756" spans="1:3">
      <c r="A756" s="64">
        <v>1486</v>
      </c>
      <c r="B756" s="65" t="s">
        <v>17026</v>
      </c>
      <c r="C756" s="70">
        <v>5.0999999999999996</v>
      </c>
    </row>
    <row r="757" spans="1:3">
      <c r="A757" s="66">
        <v>1487</v>
      </c>
      <c r="B757" s="67" t="s">
        <v>17027</v>
      </c>
      <c r="C757" s="68">
        <v>5.0999999999999996</v>
      </c>
    </row>
    <row r="758" spans="1:3">
      <c r="A758" s="61">
        <v>1488</v>
      </c>
      <c r="B758" s="62" t="s">
        <v>17028</v>
      </c>
      <c r="C758" s="69">
        <v>5.0999999999999996</v>
      </c>
    </row>
    <row r="759" spans="1:3">
      <c r="A759" s="61">
        <v>1489</v>
      </c>
      <c r="B759" s="62" t="s">
        <v>17029</v>
      </c>
      <c r="C759" s="69">
        <v>5.0999999999999996</v>
      </c>
    </row>
    <row r="760" spans="1:3">
      <c r="A760" s="61">
        <v>1490</v>
      </c>
      <c r="B760" s="62" t="s">
        <v>17030</v>
      </c>
      <c r="C760" s="69">
        <v>5.0999999999999996</v>
      </c>
    </row>
    <row r="761" spans="1:3">
      <c r="A761" s="61">
        <v>1491</v>
      </c>
      <c r="B761" s="62" t="s">
        <v>17031</v>
      </c>
      <c r="C761" s="69">
        <v>5.0999999999999996</v>
      </c>
    </row>
    <row r="762" spans="1:3">
      <c r="A762" s="61">
        <v>1492</v>
      </c>
      <c r="B762" s="62" t="s">
        <v>17032</v>
      </c>
      <c r="C762" s="69">
        <v>5.0999999999999996</v>
      </c>
    </row>
    <row r="763" spans="1:3">
      <c r="A763" s="61">
        <v>1493</v>
      </c>
      <c r="B763" s="62" t="s">
        <v>17033</v>
      </c>
      <c r="C763" s="69">
        <v>5.0999999999999996</v>
      </c>
    </row>
    <row r="764" spans="1:3">
      <c r="A764" s="61">
        <v>1494</v>
      </c>
      <c r="B764" s="62" t="s">
        <v>17034</v>
      </c>
      <c r="C764" s="69">
        <v>5.0999999999999996</v>
      </c>
    </row>
    <row r="765" spans="1:3">
      <c r="A765" s="61">
        <v>1495</v>
      </c>
      <c r="B765" s="62" t="s">
        <v>17035</v>
      </c>
      <c r="C765" s="69">
        <v>5.0999999999999996</v>
      </c>
    </row>
    <row r="766" spans="1:3">
      <c r="A766" s="61">
        <v>1496</v>
      </c>
      <c r="B766" s="62" t="s">
        <v>17036</v>
      </c>
      <c r="C766" s="69">
        <v>5.0999999999999996</v>
      </c>
    </row>
    <row r="767" spans="1:3">
      <c r="A767" s="64">
        <v>1498</v>
      </c>
      <c r="B767" s="65" t="s">
        <v>17037</v>
      </c>
      <c r="C767" s="70">
        <v>5.0999999999999996</v>
      </c>
    </row>
    <row r="768" spans="1:3">
      <c r="A768" s="71">
        <v>1499</v>
      </c>
      <c r="B768" s="72" t="s">
        <v>17038</v>
      </c>
      <c r="C768" s="73">
        <v>5.0999999999999996</v>
      </c>
    </row>
    <row r="769" spans="1:3">
      <c r="A769" s="66">
        <v>1500</v>
      </c>
      <c r="B769" s="67" t="s">
        <v>17039</v>
      </c>
      <c r="C769" s="68">
        <v>5.0999999999999996</v>
      </c>
    </row>
    <row r="770" spans="1:3">
      <c r="A770" s="61">
        <v>1502</v>
      </c>
      <c r="B770" s="62" t="s">
        <v>17040</v>
      </c>
      <c r="C770" s="69">
        <v>5.0999999999999996</v>
      </c>
    </row>
    <row r="771" spans="1:3">
      <c r="A771" s="61">
        <v>1503</v>
      </c>
      <c r="B771" s="62" t="s">
        <v>17041</v>
      </c>
      <c r="C771" s="69">
        <v>5.0999999999999996</v>
      </c>
    </row>
    <row r="772" spans="1:3">
      <c r="A772" s="61">
        <v>1504</v>
      </c>
      <c r="B772" s="62" t="s">
        <v>17042</v>
      </c>
      <c r="C772" s="69">
        <v>5.0999999999999996</v>
      </c>
    </row>
    <row r="773" spans="1:3">
      <c r="A773" s="61">
        <v>1505</v>
      </c>
      <c r="B773" s="62" t="s">
        <v>17043</v>
      </c>
      <c r="C773" s="69">
        <v>5.0999999999999996</v>
      </c>
    </row>
    <row r="774" spans="1:3">
      <c r="A774" s="61">
        <v>1506</v>
      </c>
      <c r="B774" s="62" t="s">
        <v>17044</v>
      </c>
      <c r="C774" s="69">
        <v>5.0999999999999996</v>
      </c>
    </row>
    <row r="775" spans="1:3">
      <c r="A775" s="61">
        <v>1507</v>
      </c>
      <c r="B775" s="62" t="s">
        <v>17045</v>
      </c>
      <c r="C775" s="69">
        <v>5.0999999999999996</v>
      </c>
    </row>
    <row r="776" spans="1:3">
      <c r="A776" s="61">
        <v>1508</v>
      </c>
      <c r="B776" s="62" t="s">
        <v>17046</v>
      </c>
      <c r="C776" s="69">
        <v>5.0999999999999996</v>
      </c>
    </row>
    <row r="777" spans="1:3">
      <c r="A777" s="61">
        <v>1509</v>
      </c>
      <c r="B777" s="62" t="s">
        <v>17047</v>
      </c>
      <c r="C777" s="69">
        <v>5.0999999999999996</v>
      </c>
    </row>
    <row r="778" spans="1:3">
      <c r="A778" s="61">
        <v>1510</v>
      </c>
      <c r="B778" s="62" t="s">
        <v>17048</v>
      </c>
      <c r="C778" s="69">
        <v>6.1</v>
      </c>
    </row>
    <row r="779" spans="1:3">
      <c r="A779" s="61">
        <v>1511</v>
      </c>
      <c r="B779" s="62" t="s">
        <v>17049</v>
      </c>
      <c r="C779" s="69">
        <v>5.0999999999999996</v>
      </c>
    </row>
    <row r="780" spans="1:3">
      <c r="A780" s="61">
        <v>1512</v>
      </c>
      <c r="B780" s="62" t="s">
        <v>17050</v>
      </c>
      <c r="C780" s="69">
        <v>5.0999999999999996</v>
      </c>
    </row>
    <row r="781" spans="1:3">
      <c r="A781" s="61">
        <v>1513</v>
      </c>
      <c r="B781" s="62" t="s">
        <v>17051</v>
      </c>
      <c r="C781" s="69">
        <v>5.0999999999999996</v>
      </c>
    </row>
    <row r="782" spans="1:3">
      <c r="A782" s="61">
        <v>1514</v>
      </c>
      <c r="B782" s="62" t="s">
        <v>17052</v>
      </c>
      <c r="C782" s="69">
        <v>5.0999999999999996</v>
      </c>
    </row>
    <row r="783" spans="1:3">
      <c r="A783" s="61">
        <v>1515</v>
      </c>
      <c r="B783" s="62" t="s">
        <v>17053</v>
      </c>
      <c r="C783" s="69">
        <v>5.0999999999999996</v>
      </c>
    </row>
    <row r="784" spans="1:3">
      <c r="A784" s="61">
        <v>1516</v>
      </c>
      <c r="B784" s="62" t="s">
        <v>17054</v>
      </c>
      <c r="C784" s="69">
        <v>5.0999999999999996</v>
      </c>
    </row>
    <row r="785" spans="1:3" ht="30">
      <c r="A785" s="61">
        <v>1517</v>
      </c>
      <c r="B785" s="62" t="s">
        <v>17055</v>
      </c>
      <c r="C785" s="69">
        <v>4.0999999999999996</v>
      </c>
    </row>
    <row r="786" spans="1:3">
      <c r="A786" s="64">
        <v>1541</v>
      </c>
      <c r="B786" s="65" t="s">
        <v>17056</v>
      </c>
      <c r="C786" s="70">
        <v>6.1</v>
      </c>
    </row>
    <row r="787" spans="1:3">
      <c r="A787" s="71">
        <v>1544</v>
      </c>
      <c r="B787" s="72" t="s">
        <v>17057</v>
      </c>
      <c r="C787" s="68">
        <v>6.1</v>
      </c>
    </row>
    <row r="788" spans="1:3">
      <c r="A788" s="66">
        <v>1545</v>
      </c>
      <c r="B788" s="67" t="s">
        <v>17058</v>
      </c>
      <c r="C788" s="69">
        <v>6.1</v>
      </c>
    </row>
    <row r="789" spans="1:3">
      <c r="A789" s="61">
        <v>1546</v>
      </c>
      <c r="B789" s="62" t="s">
        <v>17059</v>
      </c>
      <c r="C789" s="69">
        <v>6.1</v>
      </c>
    </row>
    <row r="790" spans="1:3">
      <c r="A790" s="61">
        <v>1547</v>
      </c>
      <c r="B790" s="62" t="s">
        <v>17060</v>
      </c>
      <c r="C790" s="69">
        <v>6.1</v>
      </c>
    </row>
    <row r="791" spans="1:3">
      <c r="A791" s="61">
        <v>1548</v>
      </c>
      <c r="B791" s="62" t="s">
        <v>17061</v>
      </c>
      <c r="C791" s="69">
        <v>6.1</v>
      </c>
    </row>
    <row r="792" spans="1:3">
      <c r="A792" s="64">
        <v>1549</v>
      </c>
      <c r="B792" s="65" t="s">
        <v>17062</v>
      </c>
      <c r="C792" s="70">
        <v>6.1</v>
      </c>
    </row>
    <row r="793" spans="1:3">
      <c r="A793" s="66">
        <v>1550</v>
      </c>
      <c r="B793" s="67" t="s">
        <v>17063</v>
      </c>
      <c r="C793" s="68">
        <v>6.1</v>
      </c>
    </row>
    <row r="794" spans="1:3">
      <c r="A794" s="61">
        <v>1551</v>
      </c>
      <c r="B794" s="62" t="s">
        <v>17064</v>
      </c>
      <c r="C794" s="69">
        <v>6.1</v>
      </c>
    </row>
    <row r="795" spans="1:3">
      <c r="A795" s="61">
        <v>1553</v>
      </c>
      <c r="B795" s="62" t="s">
        <v>17065</v>
      </c>
      <c r="C795" s="69">
        <v>6.1</v>
      </c>
    </row>
    <row r="796" spans="1:3">
      <c r="A796" s="61">
        <v>1554</v>
      </c>
      <c r="B796" s="62" t="s">
        <v>17066</v>
      </c>
      <c r="C796" s="69">
        <v>6.1</v>
      </c>
    </row>
    <row r="797" spans="1:3">
      <c r="A797" s="61">
        <v>1555</v>
      </c>
      <c r="B797" s="62" t="s">
        <v>17067</v>
      </c>
      <c r="C797" s="69">
        <v>6.1</v>
      </c>
    </row>
    <row r="798" spans="1:3" ht="30">
      <c r="A798" s="61">
        <v>1556</v>
      </c>
      <c r="B798" s="62" t="s">
        <v>17068</v>
      </c>
      <c r="C798" s="69">
        <v>6.1</v>
      </c>
    </row>
    <row r="799" spans="1:3" ht="30">
      <c r="A799" s="64">
        <v>1557</v>
      </c>
      <c r="B799" s="65" t="s">
        <v>17069</v>
      </c>
      <c r="C799" s="70">
        <v>6.1</v>
      </c>
    </row>
    <row r="800" spans="1:3">
      <c r="A800" s="66">
        <v>1558</v>
      </c>
      <c r="B800" s="67" t="s">
        <v>17070</v>
      </c>
      <c r="C800" s="68">
        <v>6.1</v>
      </c>
    </row>
    <row r="801" spans="1:3">
      <c r="A801" s="61">
        <v>1559</v>
      </c>
      <c r="B801" s="62" t="s">
        <v>17071</v>
      </c>
      <c r="C801" s="69">
        <v>6.1</v>
      </c>
    </row>
    <row r="802" spans="1:3">
      <c r="A802" s="61">
        <v>1560</v>
      </c>
      <c r="B802" s="62" t="s">
        <v>17072</v>
      </c>
      <c r="C802" s="69">
        <v>6.1</v>
      </c>
    </row>
    <row r="803" spans="1:3">
      <c r="A803" s="61">
        <v>1561</v>
      </c>
      <c r="B803" s="62" t="s">
        <v>17073</v>
      </c>
      <c r="C803" s="69">
        <v>6.1</v>
      </c>
    </row>
    <row r="804" spans="1:3">
      <c r="A804" s="61">
        <v>1562</v>
      </c>
      <c r="B804" s="62" t="s">
        <v>17074</v>
      </c>
      <c r="C804" s="69">
        <v>6.1</v>
      </c>
    </row>
    <row r="805" spans="1:3">
      <c r="A805" s="64">
        <v>1564</v>
      </c>
      <c r="B805" s="65" t="s">
        <v>17075</v>
      </c>
      <c r="C805" s="70">
        <v>6.1</v>
      </c>
    </row>
    <row r="806" spans="1:3">
      <c r="A806" s="66">
        <v>1565</v>
      </c>
      <c r="B806" s="67" t="s">
        <v>17076</v>
      </c>
      <c r="C806" s="68">
        <v>6.1</v>
      </c>
    </row>
    <row r="807" spans="1:3">
      <c r="A807" s="64">
        <v>1566</v>
      </c>
      <c r="B807" s="65" t="s">
        <v>17077</v>
      </c>
      <c r="C807" s="69">
        <v>6.1</v>
      </c>
    </row>
    <row r="808" spans="1:3">
      <c r="A808" s="66">
        <v>1567</v>
      </c>
      <c r="B808" s="67" t="s">
        <v>17078</v>
      </c>
      <c r="C808" s="69">
        <v>6.1</v>
      </c>
    </row>
    <row r="809" spans="1:3">
      <c r="A809" s="64">
        <v>1569</v>
      </c>
      <c r="B809" s="65" t="s">
        <v>17079</v>
      </c>
      <c r="C809" s="70">
        <v>6.1</v>
      </c>
    </row>
    <row r="810" spans="1:3">
      <c r="A810" s="66">
        <v>1570</v>
      </c>
      <c r="B810" s="67" t="s">
        <v>17080</v>
      </c>
      <c r="C810" s="68">
        <v>6.1</v>
      </c>
    </row>
    <row r="811" spans="1:3" ht="30">
      <c r="A811" s="61">
        <v>1571</v>
      </c>
      <c r="B811" s="62" t="s">
        <v>17081</v>
      </c>
      <c r="C811" s="69">
        <v>4.0999999999999996</v>
      </c>
    </row>
    <row r="812" spans="1:3">
      <c r="A812" s="61">
        <v>1572</v>
      </c>
      <c r="B812" s="62" t="s">
        <v>17082</v>
      </c>
      <c r="C812" s="69">
        <v>6.1</v>
      </c>
    </row>
    <row r="813" spans="1:3">
      <c r="A813" s="61">
        <v>1573</v>
      </c>
      <c r="B813" s="62" t="s">
        <v>17083</v>
      </c>
      <c r="C813" s="69">
        <v>6.1</v>
      </c>
    </row>
    <row r="814" spans="1:3" ht="30">
      <c r="A814" s="61">
        <v>1574</v>
      </c>
      <c r="B814" s="62" t="s">
        <v>17084</v>
      </c>
      <c r="C814" s="69">
        <v>6.1</v>
      </c>
    </row>
    <row r="815" spans="1:3">
      <c r="A815" s="61">
        <v>1575</v>
      </c>
      <c r="B815" s="62" t="s">
        <v>17085</v>
      </c>
      <c r="C815" s="69">
        <v>6.1</v>
      </c>
    </row>
    <row r="816" spans="1:3">
      <c r="A816" s="61">
        <v>1577</v>
      </c>
      <c r="B816" s="62" t="s">
        <v>17086</v>
      </c>
      <c r="C816" s="69">
        <v>6.1</v>
      </c>
    </row>
    <row r="817" spans="1:3">
      <c r="A817" s="61">
        <v>1578</v>
      </c>
      <c r="B817" s="62" t="s">
        <v>17087</v>
      </c>
      <c r="C817" s="69">
        <v>6.1</v>
      </c>
    </row>
    <row r="818" spans="1:3">
      <c r="A818" s="61">
        <v>1579</v>
      </c>
      <c r="B818" s="62" t="s">
        <v>17088</v>
      </c>
      <c r="C818" s="69">
        <v>6.1</v>
      </c>
    </row>
    <row r="819" spans="1:3">
      <c r="A819" s="64">
        <v>1580</v>
      </c>
      <c r="B819" s="65" t="s">
        <v>17089</v>
      </c>
      <c r="C819" s="70">
        <v>6.1</v>
      </c>
    </row>
    <row r="820" spans="1:3" ht="30">
      <c r="A820" s="66">
        <v>1581</v>
      </c>
      <c r="B820" s="67" t="s">
        <v>17090</v>
      </c>
      <c r="C820" s="68">
        <v>2.2999999999999998</v>
      </c>
    </row>
    <row r="821" spans="1:3">
      <c r="A821" s="61">
        <v>1582</v>
      </c>
      <c r="B821" s="62" t="s">
        <v>17091</v>
      </c>
      <c r="C821" s="69">
        <v>2.2999999999999998</v>
      </c>
    </row>
    <row r="822" spans="1:3">
      <c r="A822" s="64">
        <v>1583</v>
      </c>
      <c r="B822" s="65" t="s">
        <v>17092</v>
      </c>
      <c r="C822" s="70">
        <v>6.1</v>
      </c>
    </row>
    <row r="823" spans="1:3">
      <c r="A823" s="66">
        <v>1585</v>
      </c>
      <c r="B823" s="67" t="s">
        <v>17093</v>
      </c>
      <c r="C823" s="68">
        <v>6.1</v>
      </c>
    </row>
    <row r="824" spans="1:3">
      <c r="A824" s="61">
        <v>1586</v>
      </c>
      <c r="B824" s="62" t="s">
        <v>17094</v>
      </c>
      <c r="C824" s="69">
        <v>6.1</v>
      </c>
    </row>
    <row r="825" spans="1:3">
      <c r="A825" s="61">
        <v>1587</v>
      </c>
      <c r="B825" s="62" t="s">
        <v>17095</v>
      </c>
      <c r="C825" s="69">
        <v>6.1</v>
      </c>
    </row>
    <row r="826" spans="1:3">
      <c r="A826" s="64">
        <v>1588</v>
      </c>
      <c r="B826" s="65" t="s">
        <v>17096</v>
      </c>
      <c r="C826" s="69">
        <v>6.1</v>
      </c>
    </row>
    <row r="827" spans="1:3">
      <c r="A827" s="66">
        <v>1589</v>
      </c>
      <c r="B827" s="67" t="s">
        <v>17097</v>
      </c>
      <c r="C827" s="69">
        <v>2.2999999999999998</v>
      </c>
    </row>
    <row r="828" spans="1:3">
      <c r="A828" s="61">
        <v>1590</v>
      </c>
      <c r="B828" s="62" t="s">
        <v>17098</v>
      </c>
      <c r="C828" s="69">
        <v>6.1</v>
      </c>
    </row>
    <row r="829" spans="1:3">
      <c r="A829" s="61">
        <v>1591</v>
      </c>
      <c r="B829" s="62" t="s">
        <v>17099</v>
      </c>
      <c r="C829" s="69">
        <v>6.1</v>
      </c>
    </row>
    <row r="830" spans="1:3">
      <c r="A830" s="61">
        <v>1593</v>
      </c>
      <c r="B830" s="62" t="s">
        <v>17100</v>
      </c>
      <c r="C830" s="69">
        <v>6.1</v>
      </c>
    </row>
    <row r="831" spans="1:3">
      <c r="A831" s="61">
        <v>1594</v>
      </c>
      <c r="B831" s="62" t="s">
        <v>17101</v>
      </c>
      <c r="C831" s="69">
        <v>6.1</v>
      </c>
    </row>
    <row r="832" spans="1:3">
      <c r="A832" s="64">
        <v>1595</v>
      </c>
      <c r="B832" s="65" t="s">
        <v>17102</v>
      </c>
      <c r="C832" s="70">
        <v>6.1</v>
      </c>
    </row>
    <row r="833" spans="1:3">
      <c r="A833" s="66">
        <v>1596</v>
      </c>
      <c r="B833" s="67" t="s">
        <v>17103</v>
      </c>
      <c r="C833" s="68">
        <v>6.1</v>
      </c>
    </row>
    <row r="834" spans="1:3">
      <c r="A834" s="64">
        <v>1597</v>
      </c>
      <c r="B834" s="65" t="s">
        <v>17104</v>
      </c>
      <c r="C834" s="69">
        <v>6.1</v>
      </c>
    </row>
    <row r="835" spans="1:3">
      <c r="A835" s="66">
        <v>1598</v>
      </c>
      <c r="B835" s="67" t="s">
        <v>17105</v>
      </c>
      <c r="C835" s="69">
        <v>6.1</v>
      </c>
    </row>
    <row r="836" spans="1:3">
      <c r="A836" s="64">
        <v>1599</v>
      </c>
      <c r="B836" s="65" t="s">
        <v>17106</v>
      </c>
      <c r="C836" s="69">
        <v>6.1</v>
      </c>
    </row>
    <row r="837" spans="1:3">
      <c r="A837" s="66">
        <v>1600</v>
      </c>
      <c r="B837" s="67" t="s">
        <v>17107</v>
      </c>
      <c r="C837" s="69">
        <v>6.1</v>
      </c>
    </row>
    <row r="838" spans="1:3">
      <c r="A838" s="64">
        <v>1601</v>
      </c>
      <c r="B838" s="65" t="s">
        <v>17108</v>
      </c>
      <c r="C838" s="69">
        <v>6.1</v>
      </c>
    </row>
    <row r="839" spans="1:3" ht="30">
      <c r="A839" s="71">
        <v>1602</v>
      </c>
      <c r="B839" s="72" t="s">
        <v>17109</v>
      </c>
      <c r="C839" s="69">
        <v>6.1</v>
      </c>
    </row>
    <row r="840" spans="1:3">
      <c r="A840" s="66">
        <v>1603</v>
      </c>
      <c r="B840" s="67" t="s">
        <v>17110</v>
      </c>
      <c r="C840" s="69">
        <v>6.1</v>
      </c>
    </row>
    <row r="841" spans="1:3">
      <c r="A841" s="61">
        <v>1604</v>
      </c>
      <c r="B841" s="62" t="s">
        <v>17111</v>
      </c>
      <c r="C841" s="69">
        <v>8</v>
      </c>
    </row>
    <row r="842" spans="1:3">
      <c r="A842" s="64">
        <v>1605</v>
      </c>
      <c r="B842" s="65" t="s">
        <v>17112</v>
      </c>
      <c r="C842" s="70">
        <v>6.1</v>
      </c>
    </row>
    <row r="843" spans="1:3">
      <c r="A843" s="66">
        <v>1606</v>
      </c>
      <c r="B843" s="67" t="s">
        <v>17113</v>
      </c>
      <c r="C843" s="68">
        <v>6.1</v>
      </c>
    </row>
    <row r="844" spans="1:3">
      <c r="A844" s="61">
        <v>1607</v>
      </c>
      <c r="B844" s="62" t="s">
        <v>17114</v>
      </c>
      <c r="C844" s="69">
        <v>6.1</v>
      </c>
    </row>
    <row r="845" spans="1:3">
      <c r="A845" s="61">
        <v>1608</v>
      </c>
      <c r="B845" s="62" t="s">
        <v>17115</v>
      </c>
      <c r="C845" s="69">
        <v>6.1</v>
      </c>
    </row>
    <row r="846" spans="1:3">
      <c r="A846" s="61">
        <v>1611</v>
      </c>
      <c r="B846" s="62" t="s">
        <v>17116</v>
      </c>
      <c r="C846" s="69">
        <v>6.1</v>
      </c>
    </row>
    <row r="847" spans="1:3">
      <c r="A847" s="61">
        <v>1612</v>
      </c>
      <c r="B847" s="62" t="s">
        <v>17117</v>
      </c>
      <c r="C847" s="69">
        <v>2.2999999999999998</v>
      </c>
    </row>
    <row r="848" spans="1:3" ht="45">
      <c r="A848" s="64">
        <v>1613</v>
      </c>
      <c r="B848" s="65" t="s">
        <v>17118</v>
      </c>
      <c r="C848" s="70">
        <v>6.1</v>
      </c>
    </row>
    <row r="849" spans="1:3" ht="30">
      <c r="A849" s="66">
        <v>1614</v>
      </c>
      <c r="B849" s="67" t="s">
        <v>17119</v>
      </c>
      <c r="C849" s="68">
        <v>6.1</v>
      </c>
    </row>
    <row r="850" spans="1:3">
      <c r="A850" s="61">
        <v>1616</v>
      </c>
      <c r="B850" s="62" t="s">
        <v>17120</v>
      </c>
      <c r="C850" s="69">
        <v>6.1</v>
      </c>
    </row>
    <row r="851" spans="1:3">
      <c r="A851" s="61">
        <v>1617</v>
      </c>
      <c r="B851" s="62" t="s">
        <v>17121</v>
      </c>
      <c r="C851" s="69">
        <v>6.1</v>
      </c>
    </row>
    <row r="852" spans="1:3">
      <c r="A852" s="61">
        <v>1618</v>
      </c>
      <c r="B852" s="62" t="s">
        <v>17122</v>
      </c>
      <c r="C852" s="69">
        <v>6.1</v>
      </c>
    </row>
    <row r="853" spans="1:3">
      <c r="A853" s="61">
        <v>1620</v>
      </c>
      <c r="B853" s="62" t="s">
        <v>17123</v>
      </c>
      <c r="C853" s="69">
        <v>6.1</v>
      </c>
    </row>
    <row r="854" spans="1:3">
      <c r="A854" s="61">
        <v>1621</v>
      </c>
      <c r="B854" s="62" t="s">
        <v>17124</v>
      </c>
      <c r="C854" s="69">
        <v>6.1</v>
      </c>
    </row>
    <row r="855" spans="1:3">
      <c r="A855" s="61">
        <v>1622</v>
      </c>
      <c r="B855" s="62" t="s">
        <v>17125</v>
      </c>
      <c r="C855" s="69">
        <v>6.1</v>
      </c>
    </row>
    <row r="856" spans="1:3">
      <c r="A856" s="61">
        <v>1623</v>
      </c>
      <c r="B856" s="62" t="s">
        <v>17126</v>
      </c>
      <c r="C856" s="69">
        <v>6.1</v>
      </c>
    </row>
    <row r="857" spans="1:3">
      <c r="A857" s="61">
        <v>1624</v>
      </c>
      <c r="B857" s="62" t="s">
        <v>17127</v>
      </c>
      <c r="C857" s="69">
        <v>6.1</v>
      </c>
    </row>
    <row r="858" spans="1:3">
      <c r="A858" s="61">
        <v>1625</v>
      </c>
      <c r="B858" s="62" t="s">
        <v>17128</v>
      </c>
      <c r="C858" s="69">
        <v>6.1</v>
      </c>
    </row>
    <row r="859" spans="1:3">
      <c r="A859" s="61">
        <v>1626</v>
      </c>
      <c r="B859" s="62" t="s">
        <v>17129</v>
      </c>
      <c r="C859" s="69">
        <v>6.1</v>
      </c>
    </row>
    <row r="860" spans="1:3">
      <c r="A860" s="61">
        <v>1627</v>
      </c>
      <c r="B860" s="62" t="s">
        <v>17130</v>
      </c>
      <c r="C860" s="69">
        <v>6.1</v>
      </c>
    </row>
    <row r="861" spans="1:3">
      <c r="A861" s="61">
        <v>1629</v>
      </c>
      <c r="B861" s="62" t="s">
        <v>17131</v>
      </c>
      <c r="C861" s="69">
        <v>6.1</v>
      </c>
    </row>
    <row r="862" spans="1:3">
      <c r="A862" s="61">
        <v>1630</v>
      </c>
      <c r="B862" s="62" t="s">
        <v>17132</v>
      </c>
      <c r="C862" s="69">
        <v>6.1</v>
      </c>
    </row>
    <row r="863" spans="1:3">
      <c r="A863" s="61">
        <v>1631</v>
      </c>
      <c r="B863" s="62" t="s">
        <v>17133</v>
      </c>
      <c r="C863" s="69">
        <v>6.1</v>
      </c>
    </row>
    <row r="864" spans="1:3">
      <c r="A864" s="61">
        <v>1634</v>
      </c>
      <c r="B864" s="62" t="s">
        <v>17134</v>
      </c>
      <c r="C864" s="69">
        <v>6.1</v>
      </c>
    </row>
    <row r="865" spans="1:3">
      <c r="A865" s="61">
        <v>1636</v>
      </c>
      <c r="B865" s="62" t="s">
        <v>17135</v>
      </c>
      <c r="C865" s="69">
        <v>6.1</v>
      </c>
    </row>
    <row r="866" spans="1:3">
      <c r="A866" s="61">
        <v>1637</v>
      </c>
      <c r="B866" s="62" t="s">
        <v>17136</v>
      </c>
      <c r="C866" s="69">
        <v>6.1</v>
      </c>
    </row>
    <row r="867" spans="1:3">
      <c r="A867" s="61">
        <v>1638</v>
      </c>
      <c r="B867" s="62" t="s">
        <v>17137</v>
      </c>
      <c r="C867" s="69">
        <v>6.1</v>
      </c>
    </row>
    <row r="868" spans="1:3">
      <c r="A868" s="61">
        <v>1639</v>
      </c>
      <c r="B868" s="62" t="s">
        <v>17138</v>
      </c>
      <c r="C868" s="69">
        <v>6.1</v>
      </c>
    </row>
    <row r="869" spans="1:3">
      <c r="A869" s="61">
        <v>1640</v>
      </c>
      <c r="B869" s="62" t="s">
        <v>17139</v>
      </c>
      <c r="C869" s="69">
        <v>6.1</v>
      </c>
    </row>
    <row r="870" spans="1:3">
      <c r="A870" s="61">
        <v>1641</v>
      </c>
      <c r="B870" s="62" t="s">
        <v>17140</v>
      </c>
      <c r="C870" s="69">
        <v>6.1</v>
      </c>
    </row>
    <row r="871" spans="1:3">
      <c r="A871" s="61">
        <v>1642</v>
      </c>
      <c r="B871" s="62" t="s">
        <v>17141</v>
      </c>
      <c r="C871" s="69">
        <v>6.1</v>
      </c>
    </row>
    <row r="872" spans="1:3">
      <c r="A872" s="61">
        <v>1643</v>
      </c>
      <c r="B872" s="62" t="s">
        <v>17142</v>
      </c>
      <c r="C872" s="69">
        <v>6.1</v>
      </c>
    </row>
    <row r="873" spans="1:3">
      <c r="A873" s="61">
        <v>1644</v>
      </c>
      <c r="B873" s="62" t="s">
        <v>17143</v>
      </c>
      <c r="C873" s="69">
        <v>6.1</v>
      </c>
    </row>
    <row r="874" spans="1:3">
      <c r="A874" s="61">
        <v>1645</v>
      </c>
      <c r="B874" s="62" t="s">
        <v>17144</v>
      </c>
      <c r="C874" s="69">
        <v>6.1</v>
      </c>
    </row>
    <row r="875" spans="1:3">
      <c r="A875" s="61">
        <v>1646</v>
      </c>
      <c r="B875" s="62" t="s">
        <v>17145</v>
      </c>
      <c r="C875" s="69">
        <v>6.1</v>
      </c>
    </row>
    <row r="876" spans="1:3" ht="30">
      <c r="A876" s="64">
        <v>1647</v>
      </c>
      <c r="B876" s="65" t="s">
        <v>17146</v>
      </c>
      <c r="C876" s="70">
        <v>6.1</v>
      </c>
    </row>
    <row r="877" spans="1:3">
      <c r="A877" s="66">
        <v>1648</v>
      </c>
      <c r="B877" s="67" t="s">
        <v>17147</v>
      </c>
      <c r="C877" s="68">
        <v>3</v>
      </c>
    </row>
    <row r="878" spans="1:3">
      <c r="A878" s="61">
        <v>1649</v>
      </c>
      <c r="B878" s="62" t="s">
        <v>17148</v>
      </c>
      <c r="C878" s="69">
        <v>6.1</v>
      </c>
    </row>
    <row r="879" spans="1:3">
      <c r="A879" s="61">
        <v>1650</v>
      </c>
      <c r="B879" s="62" t="s">
        <v>17149</v>
      </c>
      <c r="C879" s="69">
        <v>6.1</v>
      </c>
    </row>
    <row r="880" spans="1:3">
      <c r="A880" s="61">
        <v>1651</v>
      </c>
      <c r="B880" s="62" t="s">
        <v>17150</v>
      </c>
      <c r="C880" s="69">
        <v>6.1</v>
      </c>
    </row>
    <row r="881" spans="1:3">
      <c r="A881" s="61">
        <v>1652</v>
      </c>
      <c r="B881" s="62" t="s">
        <v>17151</v>
      </c>
      <c r="C881" s="69">
        <v>6.1</v>
      </c>
    </row>
    <row r="882" spans="1:3">
      <c r="A882" s="61">
        <v>1653</v>
      </c>
      <c r="B882" s="62" t="s">
        <v>17152</v>
      </c>
      <c r="C882" s="69">
        <v>6.1</v>
      </c>
    </row>
    <row r="883" spans="1:3">
      <c r="A883" s="61">
        <v>1654</v>
      </c>
      <c r="B883" s="62" t="s">
        <v>17153</v>
      </c>
      <c r="C883" s="69">
        <v>6.1</v>
      </c>
    </row>
    <row r="884" spans="1:3" ht="30">
      <c r="A884" s="64">
        <v>1655</v>
      </c>
      <c r="B884" s="65" t="s">
        <v>17154</v>
      </c>
      <c r="C884" s="70">
        <v>6.1</v>
      </c>
    </row>
    <row r="885" spans="1:3">
      <c r="A885" s="71">
        <v>1656</v>
      </c>
      <c r="B885" s="72" t="s">
        <v>17155</v>
      </c>
      <c r="C885" s="68">
        <v>6.1</v>
      </c>
    </row>
    <row r="886" spans="1:3">
      <c r="A886" s="66">
        <v>1657</v>
      </c>
      <c r="B886" s="67" t="s">
        <v>17156</v>
      </c>
      <c r="C886" s="69">
        <v>6.1</v>
      </c>
    </row>
    <row r="887" spans="1:3">
      <c r="A887" s="64">
        <v>1658</v>
      </c>
      <c r="B887" s="65" t="s">
        <v>17157</v>
      </c>
      <c r="C887" s="69">
        <v>6.1</v>
      </c>
    </row>
    <row r="888" spans="1:3">
      <c r="A888" s="66">
        <v>1659</v>
      </c>
      <c r="B888" s="67" t="s">
        <v>17158</v>
      </c>
      <c r="C888" s="69">
        <v>6.1</v>
      </c>
    </row>
    <row r="889" spans="1:3">
      <c r="A889" s="61">
        <v>1660</v>
      </c>
      <c r="B889" s="62" t="s">
        <v>17159</v>
      </c>
      <c r="C889" s="69">
        <v>2.2999999999999998</v>
      </c>
    </row>
    <row r="890" spans="1:3">
      <c r="A890" s="61">
        <v>1661</v>
      </c>
      <c r="B890" s="62" t="s">
        <v>17160</v>
      </c>
      <c r="C890" s="69">
        <v>6.1</v>
      </c>
    </row>
    <row r="891" spans="1:3">
      <c r="A891" s="61">
        <v>1662</v>
      </c>
      <c r="B891" s="62" t="s">
        <v>17161</v>
      </c>
      <c r="C891" s="69">
        <v>6.1</v>
      </c>
    </row>
    <row r="892" spans="1:3">
      <c r="A892" s="61">
        <v>1663</v>
      </c>
      <c r="B892" s="62" t="s">
        <v>17162</v>
      </c>
      <c r="C892" s="69">
        <v>6.1</v>
      </c>
    </row>
    <row r="893" spans="1:3">
      <c r="A893" s="61">
        <v>1664</v>
      </c>
      <c r="B893" s="62" t="s">
        <v>17163</v>
      </c>
      <c r="C893" s="69">
        <v>6.1</v>
      </c>
    </row>
    <row r="894" spans="1:3">
      <c r="A894" s="61">
        <v>1665</v>
      </c>
      <c r="B894" s="62" t="s">
        <v>17164</v>
      </c>
      <c r="C894" s="69">
        <v>6.1</v>
      </c>
    </row>
    <row r="895" spans="1:3">
      <c r="A895" s="61">
        <v>1669</v>
      </c>
      <c r="B895" s="62" t="s">
        <v>17165</v>
      </c>
      <c r="C895" s="69">
        <v>6.1</v>
      </c>
    </row>
    <row r="896" spans="1:3">
      <c r="A896" s="64">
        <v>1670</v>
      </c>
      <c r="B896" s="65" t="s">
        <v>17166</v>
      </c>
      <c r="C896" s="70">
        <v>6.1</v>
      </c>
    </row>
    <row r="897" spans="1:3">
      <c r="A897" s="66">
        <v>1671</v>
      </c>
      <c r="B897" s="67" t="s">
        <v>17167</v>
      </c>
      <c r="C897" s="68">
        <v>6.1</v>
      </c>
    </row>
    <row r="898" spans="1:3">
      <c r="A898" s="61">
        <v>1672</v>
      </c>
      <c r="B898" s="62" t="s">
        <v>17168</v>
      </c>
      <c r="C898" s="69">
        <v>6.1</v>
      </c>
    </row>
    <row r="899" spans="1:3">
      <c r="A899" s="61">
        <v>1673</v>
      </c>
      <c r="B899" s="62" t="s">
        <v>17169</v>
      </c>
      <c r="C899" s="69">
        <v>6.1</v>
      </c>
    </row>
    <row r="900" spans="1:3">
      <c r="A900" s="61">
        <v>1674</v>
      </c>
      <c r="B900" s="62" t="s">
        <v>17170</v>
      </c>
      <c r="C900" s="69">
        <v>6.1</v>
      </c>
    </row>
    <row r="901" spans="1:3">
      <c r="A901" s="61">
        <v>1677</v>
      </c>
      <c r="B901" s="62" t="s">
        <v>17171</v>
      </c>
      <c r="C901" s="69">
        <v>6.1</v>
      </c>
    </row>
    <row r="902" spans="1:3">
      <c r="A902" s="61">
        <v>1678</v>
      </c>
      <c r="B902" s="62" t="s">
        <v>17172</v>
      </c>
      <c r="C902" s="69">
        <v>6.1</v>
      </c>
    </row>
    <row r="903" spans="1:3">
      <c r="A903" s="61">
        <v>1679</v>
      </c>
      <c r="B903" s="62" t="s">
        <v>17173</v>
      </c>
      <c r="C903" s="69">
        <v>6.1</v>
      </c>
    </row>
    <row r="904" spans="1:3">
      <c r="A904" s="61">
        <v>1680</v>
      </c>
      <c r="B904" s="62" t="s">
        <v>17174</v>
      </c>
      <c r="C904" s="69">
        <v>6.1</v>
      </c>
    </row>
    <row r="905" spans="1:3">
      <c r="A905" s="61">
        <v>1683</v>
      </c>
      <c r="B905" s="62" t="s">
        <v>17175</v>
      </c>
      <c r="C905" s="69">
        <v>6.1</v>
      </c>
    </row>
    <row r="906" spans="1:3">
      <c r="A906" s="61">
        <v>1684</v>
      </c>
      <c r="B906" s="62" t="s">
        <v>17176</v>
      </c>
      <c r="C906" s="69">
        <v>6.1</v>
      </c>
    </row>
    <row r="907" spans="1:3">
      <c r="A907" s="61">
        <v>1685</v>
      </c>
      <c r="B907" s="62" t="s">
        <v>17177</v>
      </c>
      <c r="C907" s="69">
        <v>6.1</v>
      </c>
    </row>
    <row r="908" spans="1:3">
      <c r="A908" s="64">
        <v>1686</v>
      </c>
      <c r="B908" s="65" t="s">
        <v>17178</v>
      </c>
      <c r="C908" s="69">
        <v>6.1</v>
      </c>
    </row>
    <row r="909" spans="1:3">
      <c r="A909" s="66">
        <v>1687</v>
      </c>
      <c r="B909" s="67" t="s">
        <v>17179</v>
      </c>
      <c r="C909" s="69">
        <v>6.1</v>
      </c>
    </row>
    <row r="910" spans="1:3">
      <c r="A910" s="61">
        <v>1688</v>
      </c>
      <c r="B910" s="62" t="s">
        <v>17180</v>
      </c>
      <c r="C910" s="69">
        <v>6.1</v>
      </c>
    </row>
    <row r="911" spans="1:3">
      <c r="A911" s="61">
        <v>1689</v>
      </c>
      <c r="B911" s="62" t="s">
        <v>17181</v>
      </c>
      <c r="C911" s="69">
        <v>6.1</v>
      </c>
    </row>
    <row r="912" spans="1:3">
      <c r="A912" s="61">
        <v>1690</v>
      </c>
      <c r="B912" s="62" t="s">
        <v>17182</v>
      </c>
      <c r="C912" s="69">
        <v>6.1</v>
      </c>
    </row>
    <row r="913" spans="1:3">
      <c r="A913" s="61">
        <v>1691</v>
      </c>
      <c r="B913" s="62" t="s">
        <v>17183</v>
      </c>
      <c r="C913" s="69">
        <v>6.1</v>
      </c>
    </row>
    <row r="914" spans="1:3">
      <c r="A914" s="61">
        <v>1692</v>
      </c>
      <c r="B914" s="62" t="s">
        <v>17184</v>
      </c>
      <c r="C914" s="69">
        <v>6.1</v>
      </c>
    </row>
    <row r="915" spans="1:3" ht="30">
      <c r="A915" s="64">
        <v>1693</v>
      </c>
      <c r="B915" s="65" t="s">
        <v>17185</v>
      </c>
      <c r="C915" s="69">
        <v>6.1</v>
      </c>
    </row>
    <row r="916" spans="1:3">
      <c r="A916" s="66">
        <v>1694</v>
      </c>
      <c r="B916" s="67" t="s">
        <v>17186</v>
      </c>
      <c r="C916" s="69">
        <v>6.1</v>
      </c>
    </row>
    <row r="917" spans="1:3">
      <c r="A917" s="64">
        <v>1695</v>
      </c>
      <c r="B917" s="65" t="s">
        <v>17187</v>
      </c>
      <c r="C917" s="70">
        <v>6.1</v>
      </c>
    </row>
    <row r="918" spans="1:3">
      <c r="A918" s="66">
        <v>1697</v>
      </c>
      <c r="B918" s="67" t="s">
        <v>17188</v>
      </c>
      <c r="C918" s="68">
        <v>6.1</v>
      </c>
    </row>
    <row r="919" spans="1:3">
      <c r="A919" s="61">
        <v>1698</v>
      </c>
      <c r="B919" s="62" t="s">
        <v>17189</v>
      </c>
      <c r="C919" s="69">
        <v>6.1</v>
      </c>
    </row>
    <row r="920" spans="1:3">
      <c r="A920" s="61">
        <v>1699</v>
      </c>
      <c r="B920" s="62" t="s">
        <v>17190</v>
      </c>
      <c r="C920" s="69">
        <v>6.1</v>
      </c>
    </row>
    <row r="921" spans="1:3">
      <c r="A921" s="61">
        <v>1700</v>
      </c>
      <c r="B921" s="62" t="s">
        <v>17191</v>
      </c>
      <c r="C921" s="69">
        <v>6.1</v>
      </c>
    </row>
    <row r="922" spans="1:3">
      <c r="A922" s="61">
        <v>1701</v>
      </c>
      <c r="B922" s="62" t="s">
        <v>17192</v>
      </c>
      <c r="C922" s="69">
        <v>6.1</v>
      </c>
    </row>
    <row r="923" spans="1:3">
      <c r="A923" s="61">
        <v>1702</v>
      </c>
      <c r="B923" s="62" t="s">
        <v>17193</v>
      </c>
      <c r="C923" s="69">
        <v>6.1</v>
      </c>
    </row>
    <row r="924" spans="1:3">
      <c r="A924" s="61">
        <v>1704</v>
      </c>
      <c r="B924" s="62" t="s">
        <v>17194</v>
      </c>
      <c r="C924" s="69">
        <v>6.1</v>
      </c>
    </row>
    <row r="925" spans="1:3">
      <c r="A925" s="64">
        <v>1707</v>
      </c>
      <c r="B925" s="65" t="s">
        <v>17195</v>
      </c>
      <c r="C925" s="70">
        <v>6.1</v>
      </c>
    </row>
    <row r="926" spans="1:3">
      <c r="A926" s="66">
        <v>1708</v>
      </c>
      <c r="B926" s="67" t="s">
        <v>17196</v>
      </c>
      <c r="C926" s="68">
        <v>6.1</v>
      </c>
    </row>
    <row r="927" spans="1:3">
      <c r="A927" s="61">
        <v>1709</v>
      </c>
      <c r="B927" s="62" t="s">
        <v>17197</v>
      </c>
      <c r="C927" s="69">
        <v>6.1</v>
      </c>
    </row>
    <row r="928" spans="1:3">
      <c r="A928" s="61">
        <v>1710</v>
      </c>
      <c r="B928" s="62" t="s">
        <v>17198</v>
      </c>
      <c r="C928" s="69">
        <v>6.1</v>
      </c>
    </row>
    <row r="929" spans="1:3">
      <c r="A929" s="61">
        <v>1711</v>
      </c>
      <c r="B929" s="62" t="s">
        <v>17199</v>
      </c>
      <c r="C929" s="69">
        <v>6.1</v>
      </c>
    </row>
    <row r="930" spans="1:3" ht="30">
      <c r="A930" s="61">
        <v>1712</v>
      </c>
      <c r="B930" s="62" t="s">
        <v>17200</v>
      </c>
      <c r="C930" s="69">
        <v>6.1</v>
      </c>
    </row>
    <row r="931" spans="1:3">
      <c r="A931" s="61">
        <v>1713</v>
      </c>
      <c r="B931" s="62" t="s">
        <v>17201</v>
      </c>
      <c r="C931" s="69">
        <v>6.1</v>
      </c>
    </row>
    <row r="932" spans="1:3">
      <c r="A932" s="61">
        <v>1714</v>
      </c>
      <c r="B932" s="62" t="s">
        <v>17202</v>
      </c>
      <c r="C932" s="69">
        <v>4.3</v>
      </c>
    </row>
    <row r="933" spans="1:3">
      <c r="A933" s="61">
        <v>1715</v>
      </c>
      <c r="B933" s="62" t="s">
        <v>17203</v>
      </c>
      <c r="C933" s="69">
        <v>8</v>
      </c>
    </row>
    <row r="934" spans="1:3">
      <c r="A934" s="61">
        <v>1716</v>
      </c>
      <c r="B934" s="62" t="s">
        <v>17204</v>
      </c>
      <c r="C934" s="69">
        <v>8</v>
      </c>
    </row>
    <row r="935" spans="1:3">
      <c r="A935" s="61">
        <v>1717</v>
      </c>
      <c r="B935" s="62" t="s">
        <v>17205</v>
      </c>
      <c r="C935" s="69">
        <v>3</v>
      </c>
    </row>
    <row r="936" spans="1:3">
      <c r="A936" s="61">
        <v>1718</v>
      </c>
      <c r="B936" s="62" t="s">
        <v>17206</v>
      </c>
      <c r="C936" s="69">
        <v>8</v>
      </c>
    </row>
    <row r="937" spans="1:3">
      <c r="A937" s="64">
        <v>1719</v>
      </c>
      <c r="B937" s="65" t="s">
        <v>17207</v>
      </c>
      <c r="C937" s="69">
        <v>8</v>
      </c>
    </row>
    <row r="938" spans="1:3">
      <c r="A938" s="66">
        <v>1722</v>
      </c>
      <c r="B938" s="67" t="s">
        <v>17208</v>
      </c>
      <c r="C938" s="69">
        <v>6.1</v>
      </c>
    </row>
    <row r="939" spans="1:3">
      <c r="A939" s="61">
        <v>1723</v>
      </c>
      <c r="B939" s="62" t="s">
        <v>17209</v>
      </c>
      <c r="C939" s="69">
        <v>3</v>
      </c>
    </row>
    <row r="940" spans="1:3">
      <c r="A940" s="61">
        <v>1724</v>
      </c>
      <c r="B940" s="62" t="s">
        <v>17210</v>
      </c>
      <c r="C940" s="69">
        <v>8</v>
      </c>
    </row>
    <row r="941" spans="1:3">
      <c r="A941" s="61">
        <v>1725</v>
      </c>
      <c r="B941" s="62" t="s">
        <v>17211</v>
      </c>
      <c r="C941" s="69">
        <v>8</v>
      </c>
    </row>
    <row r="942" spans="1:3">
      <c r="A942" s="61">
        <v>1726</v>
      </c>
      <c r="B942" s="62" t="s">
        <v>17212</v>
      </c>
      <c r="C942" s="69">
        <v>8</v>
      </c>
    </row>
    <row r="943" spans="1:3">
      <c r="A943" s="61">
        <v>1727</v>
      </c>
      <c r="B943" s="62" t="s">
        <v>17213</v>
      </c>
      <c r="C943" s="69">
        <v>8</v>
      </c>
    </row>
    <row r="944" spans="1:3">
      <c r="A944" s="64">
        <v>1728</v>
      </c>
      <c r="B944" s="65" t="s">
        <v>17214</v>
      </c>
      <c r="C944" s="70">
        <v>8</v>
      </c>
    </row>
    <row r="945" spans="1:3">
      <c r="A945" s="66">
        <v>1729</v>
      </c>
      <c r="B945" s="67" t="s">
        <v>17215</v>
      </c>
      <c r="C945" s="68">
        <v>8</v>
      </c>
    </row>
    <row r="946" spans="1:3">
      <c r="A946" s="61">
        <v>1730</v>
      </c>
      <c r="B946" s="62" t="s">
        <v>17216</v>
      </c>
      <c r="C946" s="69">
        <v>8</v>
      </c>
    </row>
    <row r="947" spans="1:3">
      <c r="A947" s="64">
        <v>1731</v>
      </c>
      <c r="B947" s="65" t="s">
        <v>17217</v>
      </c>
      <c r="C947" s="69">
        <v>8</v>
      </c>
    </row>
    <row r="948" spans="1:3">
      <c r="A948" s="66">
        <v>1732</v>
      </c>
      <c r="B948" s="67" t="s">
        <v>17218</v>
      </c>
      <c r="C948" s="69">
        <v>8</v>
      </c>
    </row>
    <row r="949" spans="1:3">
      <c r="A949" s="61">
        <v>1733</v>
      </c>
      <c r="B949" s="62" t="s">
        <v>17219</v>
      </c>
      <c r="C949" s="69">
        <v>8</v>
      </c>
    </row>
    <row r="950" spans="1:3">
      <c r="A950" s="61">
        <v>1736</v>
      </c>
      <c r="B950" s="62" t="s">
        <v>17220</v>
      </c>
      <c r="C950" s="69">
        <v>8</v>
      </c>
    </row>
    <row r="951" spans="1:3">
      <c r="A951" s="61">
        <v>1737</v>
      </c>
      <c r="B951" s="62" t="s">
        <v>17221</v>
      </c>
      <c r="C951" s="69">
        <v>6.1</v>
      </c>
    </row>
    <row r="952" spans="1:3">
      <c r="A952" s="61">
        <v>1738</v>
      </c>
      <c r="B952" s="62" t="s">
        <v>17222</v>
      </c>
      <c r="C952" s="69">
        <v>6.1</v>
      </c>
    </row>
    <row r="953" spans="1:3">
      <c r="A953" s="61">
        <v>1739</v>
      </c>
      <c r="B953" s="62" t="s">
        <v>17223</v>
      </c>
      <c r="C953" s="69">
        <v>8</v>
      </c>
    </row>
    <row r="954" spans="1:3">
      <c r="A954" s="64">
        <v>1740</v>
      </c>
      <c r="B954" s="65" t="s">
        <v>17224</v>
      </c>
      <c r="C954" s="69">
        <v>8</v>
      </c>
    </row>
    <row r="955" spans="1:3">
      <c r="A955" s="66">
        <v>1741</v>
      </c>
      <c r="B955" s="67" t="s">
        <v>17225</v>
      </c>
      <c r="C955" s="69">
        <v>2.2999999999999998</v>
      </c>
    </row>
    <row r="956" spans="1:3">
      <c r="A956" s="61">
        <v>1742</v>
      </c>
      <c r="B956" s="62" t="s">
        <v>17226</v>
      </c>
      <c r="C956" s="69">
        <v>8</v>
      </c>
    </row>
    <row r="957" spans="1:3" ht="30">
      <c r="A957" s="61">
        <v>1743</v>
      </c>
      <c r="B957" s="62" t="s">
        <v>17227</v>
      </c>
      <c r="C957" s="69">
        <v>8</v>
      </c>
    </row>
    <row r="958" spans="1:3">
      <c r="A958" s="61">
        <v>1744</v>
      </c>
      <c r="B958" s="62" t="s">
        <v>17228</v>
      </c>
      <c r="C958" s="69">
        <v>8</v>
      </c>
    </row>
    <row r="959" spans="1:3">
      <c r="A959" s="61">
        <v>1745</v>
      </c>
      <c r="B959" s="62" t="s">
        <v>17229</v>
      </c>
      <c r="C959" s="69">
        <v>5.0999999999999996</v>
      </c>
    </row>
    <row r="960" spans="1:3">
      <c r="A960" s="61">
        <v>1746</v>
      </c>
      <c r="B960" s="62" t="s">
        <v>17230</v>
      </c>
      <c r="C960" s="69">
        <v>5.0999999999999996</v>
      </c>
    </row>
    <row r="961" spans="1:3">
      <c r="A961" s="61">
        <v>1747</v>
      </c>
      <c r="B961" s="62" t="s">
        <v>17231</v>
      </c>
      <c r="C961" s="69">
        <v>8</v>
      </c>
    </row>
    <row r="962" spans="1:3" ht="45">
      <c r="A962" s="64">
        <v>1748</v>
      </c>
      <c r="B962" s="65" t="s">
        <v>17232</v>
      </c>
      <c r="C962" s="69">
        <v>5.0999999999999996</v>
      </c>
    </row>
    <row r="963" spans="1:3">
      <c r="A963" s="66">
        <v>1749</v>
      </c>
      <c r="B963" s="67" t="s">
        <v>17233</v>
      </c>
      <c r="C963" s="69">
        <v>2.2999999999999998</v>
      </c>
    </row>
    <row r="964" spans="1:3">
      <c r="A964" s="61">
        <v>1750</v>
      </c>
      <c r="B964" s="62" t="s">
        <v>17234</v>
      </c>
      <c r="C964" s="69">
        <v>6.1</v>
      </c>
    </row>
    <row r="965" spans="1:3">
      <c r="A965" s="61">
        <v>1751</v>
      </c>
      <c r="B965" s="62" t="s">
        <v>17235</v>
      </c>
      <c r="C965" s="69">
        <v>6.1</v>
      </c>
    </row>
    <row r="966" spans="1:3">
      <c r="A966" s="64">
        <v>1752</v>
      </c>
      <c r="B966" s="65" t="s">
        <v>17236</v>
      </c>
      <c r="C966" s="70">
        <v>6.1</v>
      </c>
    </row>
    <row r="967" spans="1:3">
      <c r="A967" s="71">
        <v>1753</v>
      </c>
      <c r="B967" s="72" t="s">
        <v>17237</v>
      </c>
      <c r="C967" s="73">
        <v>8</v>
      </c>
    </row>
    <row r="968" spans="1:3">
      <c r="A968" s="66">
        <v>1754</v>
      </c>
      <c r="B968" s="67" t="s">
        <v>17238</v>
      </c>
      <c r="C968" s="68">
        <v>8</v>
      </c>
    </row>
    <row r="969" spans="1:3">
      <c r="A969" s="64">
        <v>1755</v>
      </c>
      <c r="B969" s="65" t="s">
        <v>17239</v>
      </c>
      <c r="C969" s="69">
        <v>8</v>
      </c>
    </row>
    <row r="970" spans="1:3">
      <c r="A970" s="66">
        <v>1756</v>
      </c>
      <c r="B970" s="67" t="s">
        <v>17240</v>
      </c>
      <c r="C970" s="69">
        <v>8</v>
      </c>
    </row>
    <row r="971" spans="1:3">
      <c r="A971" s="64">
        <v>1757</v>
      </c>
      <c r="B971" s="65" t="s">
        <v>17241</v>
      </c>
      <c r="C971" s="69">
        <v>8</v>
      </c>
    </row>
    <row r="972" spans="1:3">
      <c r="A972" s="66">
        <v>1758</v>
      </c>
      <c r="B972" s="67" t="s">
        <v>17242</v>
      </c>
      <c r="C972" s="69">
        <v>8</v>
      </c>
    </row>
    <row r="973" spans="1:3">
      <c r="A973" s="64">
        <v>1759</v>
      </c>
      <c r="B973" s="65" t="s">
        <v>17243</v>
      </c>
      <c r="C973" s="70">
        <v>8</v>
      </c>
    </row>
    <row r="974" spans="1:3">
      <c r="A974" s="71">
        <v>1760</v>
      </c>
      <c r="B974" s="72" t="s">
        <v>1514</v>
      </c>
      <c r="C974" s="68">
        <v>8</v>
      </c>
    </row>
    <row r="975" spans="1:3">
      <c r="A975" s="71">
        <v>1761</v>
      </c>
      <c r="B975" s="72" t="s">
        <v>17244</v>
      </c>
      <c r="C975" s="69">
        <v>8</v>
      </c>
    </row>
    <row r="976" spans="1:3">
      <c r="A976" s="71">
        <v>1762</v>
      </c>
      <c r="B976" s="72" t="s">
        <v>17245</v>
      </c>
      <c r="C976" s="70">
        <v>8</v>
      </c>
    </row>
    <row r="977" spans="1:3">
      <c r="A977" s="71">
        <v>1763</v>
      </c>
      <c r="B977" s="72" t="s">
        <v>17246</v>
      </c>
      <c r="C977" s="73">
        <v>8</v>
      </c>
    </row>
    <row r="978" spans="1:3">
      <c r="A978" s="66">
        <v>1764</v>
      </c>
      <c r="B978" s="67" t="s">
        <v>17247</v>
      </c>
      <c r="C978" s="68">
        <v>8</v>
      </c>
    </row>
    <row r="979" spans="1:3">
      <c r="A979" s="61">
        <v>1765</v>
      </c>
      <c r="B979" s="62" t="s">
        <v>17248</v>
      </c>
      <c r="C979" s="69">
        <v>8</v>
      </c>
    </row>
    <row r="980" spans="1:3">
      <c r="A980" s="64">
        <v>1766</v>
      </c>
      <c r="B980" s="65" t="s">
        <v>17249</v>
      </c>
      <c r="C980" s="70">
        <v>8</v>
      </c>
    </row>
    <row r="981" spans="1:3">
      <c r="A981" s="71">
        <v>1767</v>
      </c>
      <c r="B981" s="72" t="s">
        <v>17250</v>
      </c>
      <c r="C981" s="73">
        <v>8</v>
      </c>
    </row>
    <row r="982" spans="1:3">
      <c r="A982" s="66">
        <v>1768</v>
      </c>
      <c r="B982" s="67" t="s">
        <v>17251</v>
      </c>
      <c r="C982" s="68">
        <v>8</v>
      </c>
    </row>
    <row r="983" spans="1:3">
      <c r="A983" s="64">
        <v>1769</v>
      </c>
      <c r="B983" s="65" t="s">
        <v>17252</v>
      </c>
      <c r="C983" s="70">
        <v>8</v>
      </c>
    </row>
    <row r="984" spans="1:3">
      <c r="A984" s="66">
        <v>1770</v>
      </c>
      <c r="B984" s="67" t="s">
        <v>17253</v>
      </c>
      <c r="C984" s="68">
        <v>8</v>
      </c>
    </row>
    <row r="985" spans="1:3">
      <c r="A985" s="64">
        <v>1771</v>
      </c>
      <c r="B985" s="65" t="s">
        <v>17254</v>
      </c>
      <c r="C985" s="70">
        <v>8</v>
      </c>
    </row>
    <row r="986" spans="1:3">
      <c r="A986" s="66">
        <v>1773</v>
      </c>
      <c r="B986" s="67" t="s">
        <v>17255</v>
      </c>
      <c r="C986" s="68">
        <v>8</v>
      </c>
    </row>
    <row r="987" spans="1:3">
      <c r="A987" s="61">
        <v>1774</v>
      </c>
      <c r="B987" s="62" t="s">
        <v>17256</v>
      </c>
      <c r="C987" s="69">
        <v>8</v>
      </c>
    </row>
    <row r="988" spans="1:3">
      <c r="A988" s="61">
        <v>1775</v>
      </c>
      <c r="B988" s="62" t="s">
        <v>17257</v>
      </c>
      <c r="C988" s="69">
        <v>8</v>
      </c>
    </row>
    <row r="989" spans="1:3">
      <c r="A989" s="61">
        <v>1776</v>
      </c>
      <c r="B989" s="62" t="s">
        <v>17258</v>
      </c>
      <c r="C989" s="69">
        <v>8</v>
      </c>
    </row>
    <row r="990" spans="1:3">
      <c r="A990" s="61">
        <v>1777</v>
      </c>
      <c r="B990" s="62" t="s">
        <v>17259</v>
      </c>
      <c r="C990" s="69">
        <v>8</v>
      </c>
    </row>
    <row r="991" spans="1:3">
      <c r="A991" s="61">
        <v>1778</v>
      </c>
      <c r="B991" s="62" t="s">
        <v>17260</v>
      </c>
      <c r="C991" s="69">
        <v>8</v>
      </c>
    </row>
    <row r="992" spans="1:3">
      <c r="A992" s="61">
        <v>1779</v>
      </c>
      <c r="B992" s="62" t="s">
        <v>17261</v>
      </c>
      <c r="C992" s="69">
        <v>8</v>
      </c>
    </row>
    <row r="993" spans="1:3">
      <c r="A993" s="61">
        <v>1780</v>
      </c>
      <c r="B993" s="62" t="s">
        <v>17262</v>
      </c>
      <c r="C993" s="69">
        <v>8</v>
      </c>
    </row>
    <row r="994" spans="1:3">
      <c r="A994" s="64">
        <v>1781</v>
      </c>
      <c r="B994" s="65" t="s">
        <v>17263</v>
      </c>
      <c r="C994" s="70">
        <v>8</v>
      </c>
    </row>
    <row r="995" spans="1:3">
      <c r="A995" s="66">
        <v>1782</v>
      </c>
      <c r="B995" s="67" t="s">
        <v>17264</v>
      </c>
      <c r="C995" s="68">
        <v>8</v>
      </c>
    </row>
    <row r="996" spans="1:3">
      <c r="A996" s="64">
        <v>1783</v>
      </c>
      <c r="B996" s="65" t="s">
        <v>17265</v>
      </c>
      <c r="C996" s="69">
        <v>8</v>
      </c>
    </row>
    <row r="997" spans="1:3">
      <c r="A997" s="71">
        <v>1784</v>
      </c>
      <c r="B997" s="72" t="s">
        <v>17266</v>
      </c>
      <c r="C997" s="70">
        <v>8</v>
      </c>
    </row>
    <row r="998" spans="1:3">
      <c r="A998" s="66">
        <v>1786</v>
      </c>
      <c r="B998" s="67" t="s">
        <v>17267</v>
      </c>
      <c r="C998" s="68">
        <v>8</v>
      </c>
    </row>
    <row r="999" spans="1:3">
      <c r="A999" s="64">
        <v>1787</v>
      </c>
      <c r="B999" s="65" t="s">
        <v>17268</v>
      </c>
      <c r="C999" s="69">
        <v>8</v>
      </c>
    </row>
    <row r="1000" spans="1:3">
      <c r="A1000" s="71">
        <v>1788</v>
      </c>
      <c r="B1000" s="72" t="s">
        <v>17269</v>
      </c>
      <c r="C1000" s="69">
        <v>8</v>
      </c>
    </row>
    <row r="1001" spans="1:3">
      <c r="A1001" s="71">
        <v>1789</v>
      </c>
      <c r="B1001" s="72" t="s">
        <v>489</v>
      </c>
      <c r="C1001" s="69">
        <v>8</v>
      </c>
    </row>
    <row r="1002" spans="1:3">
      <c r="A1002" s="71">
        <v>1790</v>
      </c>
      <c r="B1002" s="67" t="s">
        <v>17270</v>
      </c>
      <c r="C1002" s="69">
        <v>8</v>
      </c>
    </row>
    <row r="1003" spans="1:3">
      <c r="A1003" s="71">
        <v>1791</v>
      </c>
      <c r="B1003" s="65" t="s">
        <v>17271</v>
      </c>
      <c r="C1003" s="69">
        <v>8</v>
      </c>
    </row>
    <row r="1004" spans="1:3">
      <c r="A1004" s="66">
        <v>1792</v>
      </c>
      <c r="B1004" s="67" t="s">
        <v>17272</v>
      </c>
      <c r="C1004" s="69">
        <v>8</v>
      </c>
    </row>
    <row r="1005" spans="1:3">
      <c r="A1005" s="61">
        <v>1793</v>
      </c>
      <c r="B1005" s="62" t="s">
        <v>17273</v>
      </c>
      <c r="C1005" s="69">
        <v>8</v>
      </c>
    </row>
    <row r="1006" spans="1:3">
      <c r="A1006" s="61">
        <v>1794</v>
      </c>
      <c r="B1006" s="62" t="s">
        <v>17274</v>
      </c>
      <c r="C1006" s="69">
        <v>8</v>
      </c>
    </row>
    <row r="1007" spans="1:3">
      <c r="A1007" s="64">
        <v>1796</v>
      </c>
      <c r="B1007" s="62" t="s">
        <v>17275</v>
      </c>
      <c r="C1007" s="69">
        <v>8</v>
      </c>
    </row>
    <row r="1008" spans="1:3">
      <c r="A1008" s="66">
        <v>1798</v>
      </c>
      <c r="B1008" s="62" t="s">
        <v>17276</v>
      </c>
      <c r="C1008" s="69">
        <v>8</v>
      </c>
    </row>
    <row r="1009" spans="1:3">
      <c r="A1009" s="64">
        <v>1799</v>
      </c>
      <c r="B1009" s="65" t="s">
        <v>17277</v>
      </c>
      <c r="C1009" s="70">
        <v>8</v>
      </c>
    </row>
    <row r="1010" spans="1:3">
      <c r="A1010" s="71">
        <v>1800</v>
      </c>
      <c r="B1010" s="72" t="s">
        <v>17278</v>
      </c>
      <c r="C1010" s="73">
        <v>8</v>
      </c>
    </row>
    <row r="1011" spans="1:3">
      <c r="A1011" s="66">
        <v>1801</v>
      </c>
      <c r="B1011" s="67" t="s">
        <v>17279</v>
      </c>
      <c r="C1011" s="68">
        <v>8</v>
      </c>
    </row>
    <row r="1012" spans="1:3">
      <c r="A1012" s="61">
        <v>1802</v>
      </c>
      <c r="B1012" s="62" t="s">
        <v>17280</v>
      </c>
      <c r="C1012" s="69">
        <v>8</v>
      </c>
    </row>
    <row r="1013" spans="1:3">
      <c r="A1013" s="61">
        <v>1803</v>
      </c>
      <c r="B1013" s="62" t="s">
        <v>17281</v>
      </c>
      <c r="C1013" s="69">
        <v>8</v>
      </c>
    </row>
    <row r="1014" spans="1:3">
      <c r="A1014" s="64">
        <v>1804</v>
      </c>
      <c r="B1014" s="65" t="s">
        <v>17282</v>
      </c>
      <c r="C1014" s="70">
        <v>8</v>
      </c>
    </row>
    <row r="1015" spans="1:3">
      <c r="A1015" s="66">
        <v>1805</v>
      </c>
      <c r="B1015" s="67" t="s">
        <v>17283</v>
      </c>
      <c r="C1015" s="68">
        <v>8</v>
      </c>
    </row>
    <row r="1016" spans="1:3">
      <c r="A1016" s="61">
        <v>1806</v>
      </c>
      <c r="B1016" s="62" t="s">
        <v>17284</v>
      </c>
      <c r="C1016" s="69">
        <v>8</v>
      </c>
    </row>
    <row r="1017" spans="1:3">
      <c r="A1017" s="61">
        <v>1807</v>
      </c>
      <c r="B1017" s="62" t="s">
        <v>17285</v>
      </c>
      <c r="C1017" s="69">
        <v>8</v>
      </c>
    </row>
    <row r="1018" spans="1:3">
      <c r="A1018" s="61">
        <v>1808</v>
      </c>
      <c r="B1018" s="62" t="s">
        <v>17286</v>
      </c>
      <c r="C1018" s="69">
        <v>8</v>
      </c>
    </row>
    <row r="1019" spans="1:3">
      <c r="A1019" s="64">
        <v>1809</v>
      </c>
      <c r="B1019" s="65" t="s">
        <v>17287</v>
      </c>
      <c r="C1019" s="70">
        <v>6.1</v>
      </c>
    </row>
    <row r="1020" spans="1:3">
      <c r="A1020" s="71">
        <v>1810</v>
      </c>
      <c r="B1020" s="72" t="s">
        <v>17288</v>
      </c>
      <c r="C1020" s="73">
        <v>6.1</v>
      </c>
    </row>
    <row r="1021" spans="1:3">
      <c r="A1021" s="66">
        <v>1811</v>
      </c>
      <c r="B1021" s="67" t="s">
        <v>17289</v>
      </c>
      <c r="C1021" s="68">
        <v>8</v>
      </c>
    </row>
    <row r="1022" spans="1:3">
      <c r="A1022" s="61">
        <v>1812</v>
      </c>
      <c r="B1022" s="62" t="s">
        <v>17290</v>
      </c>
      <c r="C1022" s="69">
        <v>6.1</v>
      </c>
    </row>
    <row r="1023" spans="1:3">
      <c r="A1023" s="61">
        <v>1813</v>
      </c>
      <c r="B1023" s="62" t="s">
        <v>17291</v>
      </c>
      <c r="C1023" s="69">
        <v>8</v>
      </c>
    </row>
    <row r="1024" spans="1:3">
      <c r="A1024" s="64">
        <v>1814</v>
      </c>
      <c r="B1024" s="65" t="s">
        <v>17292</v>
      </c>
      <c r="C1024" s="69">
        <v>8</v>
      </c>
    </row>
    <row r="1025" spans="1:3">
      <c r="A1025" s="66">
        <v>1815</v>
      </c>
      <c r="B1025" s="67" t="s">
        <v>17293</v>
      </c>
      <c r="C1025" s="69">
        <v>3</v>
      </c>
    </row>
    <row r="1026" spans="1:3">
      <c r="A1026" s="64">
        <v>1816</v>
      </c>
      <c r="B1026" s="65" t="s">
        <v>17294</v>
      </c>
      <c r="C1026" s="70">
        <v>8</v>
      </c>
    </row>
    <row r="1027" spans="1:3">
      <c r="A1027" s="66">
        <v>1817</v>
      </c>
      <c r="B1027" s="67" t="s">
        <v>17295</v>
      </c>
      <c r="C1027" s="68">
        <v>8</v>
      </c>
    </row>
    <row r="1028" spans="1:3">
      <c r="A1028" s="64">
        <v>1818</v>
      </c>
      <c r="B1028" s="65" t="s">
        <v>17296</v>
      </c>
      <c r="C1028" s="70">
        <v>8</v>
      </c>
    </row>
    <row r="1029" spans="1:3">
      <c r="A1029" s="71">
        <v>1819</v>
      </c>
      <c r="B1029" s="72" t="s">
        <v>17297</v>
      </c>
      <c r="C1029" s="68">
        <v>8</v>
      </c>
    </row>
    <row r="1030" spans="1:3">
      <c r="A1030" s="66">
        <v>1823</v>
      </c>
      <c r="B1030" s="67" t="s">
        <v>17298</v>
      </c>
      <c r="C1030" s="69">
        <v>8</v>
      </c>
    </row>
    <row r="1031" spans="1:3">
      <c r="A1031" s="64">
        <v>1824</v>
      </c>
      <c r="B1031" s="65" t="s">
        <v>17299</v>
      </c>
      <c r="C1031" s="69">
        <v>8</v>
      </c>
    </row>
    <row r="1032" spans="1:3">
      <c r="A1032" s="66">
        <v>1825</v>
      </c>
      <c r="B1032" s="67" t="s">
        <v>17300</v>
      </c>
      <c r="C1032" s="69">
        <v>8</v>
      </c>
    </row>
    <row r="1033" spans="1:3" ht="30">
      <c r="A1033" s="64">
        <v>1826</v>
      </c>
      <c r="B1033" s="65" t="s">
        <v>17301</v>
      </c>
      <c r="C1033" s="70">
        <v>8</v>
      </c>
    </row>
    <row r="1034" spans="1:3">
      <c r="A1034" s="66">
        <v>1827</v>
      </c>
      <c r="B1034" s="67" t="s">
        <v>17302</v>
      </c>
      <c r="C1034" s="68">
        <v>8</v>
      </c>
    </row>
    <row r="1035" spans="1:3">
      <c r="A1035" s="61">
        <v>1828</v>
      </c>
      <c r="B1035" s="62" t="s">
        <v>17303</v>
      </c>
      <c r="C1035" s="69">
        <v>8</v>
      </c>
    </row>
    <row r="1036" spans="1:3">
      <c r="A1036" s="61">
        <v>1829</v>
      </c>
      <c r="B1036" s="62" t="s">
        <v>17304</v>
      </c>
      <c r="C1036" s="69">
        <v>8</v>
      </c>
    </row>
    <row r="1037" spans="1:3">
      <c r="A1037" s="61">
        <v>1830</v>
      </c>
      <c r="B1037" s="62" t="s">
        <v>17305</v>
      </c>
      <c r="C1037" s="69">
        <v>8</v>
      </c>
    </row>
    <row r="1038" spans="1:3">
      <c r="A1038" s="61">
        <v>1831</v>
      </c>
      <c r="B1038" s="62" t="s">
        <v>17306</v>
      </c>
      <c r="C1038" s="69">
        <v>8</v>
      </c>
    </row>
    <row r="1039" spans="1:3">
      <c r="A1039" s="64">
        <v>1832</v>
      </c>
      <c r="B1039" s="65" t="s">
        <v>17307</v>
      </c>
      <c r="C1039" s="70">
        <v>8</v>
      </c>
    </row>
    <row r="1040" spans="1:3">
      <c r="A1040" s="66">
        <v>1833</v>
      </c>
      <c r="B1040" s="67" t="s">
        <v>17308</v>
      </c>
      <c r="C1040" s="68">
        <v>8</v>
      </c>
    </row>
    <row r="1041" spans="1:3">
      <c r="A1041" s="64">
        <v>1834</v>
      </c>
      <c r="B1041" s="65" t="s">
        <v>17309</v>
      </c>
      <c r="C1041" s="70">
        <v>6.1</v>
      </c>
    </row>
    <row r="1042" spans="1:3">
      <c r="A1042" s="71">
        <v>1835</v>
      </c>
      <c r="B1042" s="72" t="s">
        <v>17310</v>
      </c>
      <c r="C1042" s="73">
        <v>8</v>
      </c>
    </row>
    <row r="1043" spans="1:3">
      <c r="A1043" s="71">
        <v>1836</v>
      </c>
      <c r="B1043" s="72" t="s">
        <v>17311</v>
      </c>
      <c r="C1043" s="73">
        <v>8</v>
      </c>
    </row>
    <row r="1044" spans="1:3">
      <c r="A1044" s="66">
        <v>1837</v>
      </c>
      <c r="B1044" s="67" t="s">
        <v>17312</v>
      </c>
      <c r="C1044" s="68">
        <v>8</v>
      </c>
    </row>
    <row r="1045" spans="1:3">
      <c r="A1045" s="64">
        <v>1838</v>
      </c>
      <c r="B1045" s="65" t="s">
        <v>17313</v>
      </c>
      <c r="C1045" s="70">
        <v>6.1</v>
      </c>
    </row>
    <row r="1046" spans="1:3">
      <c r="A1046" s="66">
        <v>1839</v>
      </c>
      <c r="B1046" s="67" t="s">
        <v>17314</v>
      </c>
      <c r="C1046" s="68">
        <v>8</v>
      </c>
    </row>
    <row r="1047" spans="1:3">
      <c r="A1047" s="61">
        <v>1840</v>
      </c>
      <c r="B1047" s="62" t="s">
        <v>17315</v>
      </c>
      <c r="C1047" s="69">
        <v>8</v>
      </c>
    </row>
    <row r="1048" spans="1:3">
      <c r="A1048" s="61">
        <v>1841</v>
      </c>
      <c r="B1048" s="62" t="s">
        <v>17316</v>
      </c>
      <c r="C1048" s="69">
        <v>9</v>
      </c>
    </row>
    <row r="1049" spans="1:3">
      <c r="A1049" s="61">
        <v>1843</v>
      </c>
      <c r="B1049" s="62" t="s">
        <v>17317</v>
      </c>
      <c r="C1049" s="69">
        <v>6.1</v>
      </c>
    </row>
    <row r="1050" spans="1:3">
      <c r="A1050" s="61">
        <v>1845</v>
      </c>
      <c r="B1050" s="62" t="s">
        <v>17318</v>
      </c>
      <c r="C1050" s="69">
        <v>9</v>
      </c>
    </row>
    <row r="1051" spans="1:3">
      <c r="A1051" s="61">
        <v>1846</v>
      </c>
      <c r="B1051" s="62" t="s">
        <v>17319</v>
      </c>
      <c r="C1051" s="69">
        <v>6.1</v>
      </c>
    </row>
    <row r="1052" spans="1:3" ht="30">
      <c r="A1052" s="61">
        <v>1847</v>
      </c>
      <c r="B1052" s="62" t="s">
        <v>17320</v>
      </c>
      <c r="C1052" s="69">
        <v>8</v>
      </c>
    </row>
    <row r="1053" spans="1:3" ht="30">
      <c r="A1053" s="61">
        <v>1848</v>
      </c>
      <c r="B1053" s="62" t="s">
        <v>17321</v>
      </c>
      <c r="C1053" s="69">
        <v>8</v>
      </c>
    </row>
    <row r="1054" spans="1:3">
      <c r="A1054" s="61">
        <v>1849</v>
      </c>
      <c r="B1054" s="62" t="s">
        <v>17322</v>
      </c>
      <c r="C1054" s="69">
        <v>8</v>
      </c>
    </row>
    <row r="1055" spans="1:3">
      <c r="A1055" s="64">
        <v>1851</v>
      </c>
      <c r="B1055" s="65" t="s">
        <v>17323</v>
      </c>
      <c r="C1055" s="69">
        <v>6.1</v>
      </c>
    </row>
    <row r="1056" spans="1:3">
      <c r="A1056" s="66">
        <v>1854</v>
      </c>
      <c r="B1056" s="67" t="s">
        <v>17324</v>
      </c>
      <c r="C1056" s="69">
        <v>4.2</v>
      </c>
    </row>
    <row r="1057" spans="1:3">
      <c r="A1057" s="61">
        <v>1855</v>
      </c>
      <c r="B1057" s="62" t="s">
        <v>17325</v>
      </c>
      <c r="C1057" s="69">
        <v>4.2</v>
      </c>
    </row>
    <row r="1058" spans="1:3" ht="30">
      <c r="A1058" s="61">
        <v>1856</v>
      </c>
      <c r="B1058" s="62" t="s">
        <v>17326</v>
      </c>
      <c r="C1058" s="77" t="s">
        <v>16932</v>
      </c>
    </row>
    <row r="1059" spans="1:3">
      <c r="A1059" s="61">
        <v>1858</v>
      </c>
      <c r="B1059" s="62" t="s">
        <v>17327</v>
      </c>
      <c r="C1059" s="69">
        <v>2.2000000000000002</v>
      </c>
    </row>
    <row r="1060" spans="1:3">
      <c r="A1060" s="61">
        <v>1859</v>
      </c>
      <c r="B1060" s="62" t="s">
        <v>17328</v>
      </c>
      <c r="C1060" s="69">
        <v>2.2999999999999998</v>
      </c>
    </row>
    <row r="1061" spans="1:3">
      <c r="A1061" s="61">
        <v>1860</v>
      </c>
      <c r="B1061" s="62" t="s">
        <v>17329</v>
      </c>
      <c r="C1061" s="69">
        <v>2.1</v>
      </c>
    </row>
    <row r="1062" spans="1:3">
      <c r="A1062" s="61">
        <v>1862</v>
      </c>
      <c r="B1062" s="62" t="s">
        <v>17330</v>
      </c>
      <c r="C1062" s="69">
        <v>3</v>
      </c>
    </row>
    <row r="1063" spans="1:3" ht="30">
      <c r="A1063" s="64">
        <v>1863</v>
      </c>
      <c r="B1063" s="65" t="s">
        <v>17331</v>
      </c>
      <c r="C1063" s="69">
        <v>3</v>
      </c>
    </row>
    <row r="1064" spans="1:3">
      <c r="A1064" s="66">
        <v>1865</v>
      </c>
      <c r="B1064" s="67" t="s">
        <v>17332</v>
      </c>
      <c r="C1064" s="69">
        <v>3</v>
      </c>
    </row>
    <row r="1065" spans="1:3">
      <c r="A1065" s="64">
        <v>1866</v>
      </c>
      <c r="B1065" s="65" t="s">
        <v>17333</v>
      </c>
      <c r="C1065" s="69">
        <v>3</v>
      </c>
    </row>
    <row r="1066" spans="1:3">
      <c r="A1066" s="66">
        <v>1868</v>
      </c>
      <c r="B1066" s="67" t="s">
        <v>17334</v>
      </c>
      <c r="C1066" s="69">
        <v>4.0999999999999996</v>
      </c>
    </row>
    <row r="1067" spans="1:3" ht="30">
      <c r="A1067" s="64">
        <v>1869</v>
      </c>
      <c r="B1067" s="65" t="s">
        <v>17335</v>
      </c>
      <c r="C1067" s="70">
        <v>4.0999999999999996</v>
      </c>
    </row>
    <row r="1068" spans="1:3">
      <c r="A1068" s="66">
        <v>1870</v>
      </c>
      <c r="B1068" s="67" t="s">
        <v>17336</v>
      </c>
      <c r="C1068" s="68">
        <v>4.3</v>
      </c>
    </row>
    <row r="1069" spans="1:3">
      <c r="A1069" s="61">
        <v>1871</v>
      </c>
      <c r="B1069" s="62" t="s">
        <v>17337</v>
      </c>
      <c r="C1069" s="69">
        <v>4.0999999999999996</v>
      </c>
    </row>
    <row r="1070" spans="1:3">
      <c r="A1070" s="61">
        <v>1872</v>
      </c>
      <c r="B1070" s="62" t="s">
        <v>17338</v>
      </c>
      <c r="C1070" s="69">
        <v>5.0999999999999996</v>
      </c>
    </row>
    <row r="1071" spans="1:3" ht="30">
      <c r="A1071" s="61">
        <v>1873</v>
      </c>
      <c r="B1071" s="62" t="s">
        <v>17339</v>
      </c>
      <c r="C1071" s="69">
        <v>5.0999999999999996</v>
      </c>
    </row>
    <row r="1072" spans="1:3">
      <c r="A1072" s="61">
        <v>1884</v>
      </c>
      <c r="B1072" s="62" t="s">
        <v>17340</v>
      </c>
      <c r="C1072" s="69">
        <v>6.1</v>
      </c>
    </row>
    <row r="1073" spans="1:3">
      <c r="A1073" s="61">
        <v>1885</v>
      </c>
      <c r="B1073" s="62" t="s">
        <v>17341</v>
      </c>
      <c r="C1073" s="69">
        <v>6.1</v>
      </c>
    </row>
    <row r="1074" spans="1:3">
      <c r="A1074" s="61">
        <v>1886</v>
      </c>
      <c r="B1074" s="62" t="s">
        <v>17342</v>
      </c>
      <c r="C1074" s="69">
        <v>6.1</v>
      </c>
    </row>
    <row r="1075" spans="1:3">
      <c r="A1075" s="61">
        <v>1887</v>
      </c>
      <c r="B1075" s="62" t="s">
        <v>17343</v>
      </c>
      <c r="C1075" s="69">
        <v>6.1</v>
      </c>
    </row>
    <row r="1076" spans="1:3">
      <c r="A1076" s="61">
        <v>1888</v>
      </c>
      <c r="B1076" s="62" t="s">
        <v>17344</v>
      </c>
      <c r="C1076" s="69">
        <v>6.1</v>
      </c>
    </row>
    <row r="1077" spans="1:3">
      <c r="A1077" s="61">
        <v>1889</v>
      </c>
      <c r="B1077" s="62" t="s">
        <v>17345</v>
      </c>
      <c r="C1077" s="69">
        <v>6.1</v>
      </c>
    </row>
    <row r="1078" spans="1:3">
      <c r="A1078" s="61">
        <v>1891</v>
      </c>
      <c r="B1078" s="62" t="s">
        <v>17346</v>
      </c>
      <c r="C1078" s="69">
        <v>6.1</v>
      </c>
    </row>
    <row r="1079" spans="1:3">
      <c r="A1079" s="64">
        <v>1892</v>
      </c>
      <c r="B1079" s="65" t="s">
        <v>17347</v>
      </c>
      <c r="C1079" s="70">
        <v>6.1</v>
      </c>
    </row>
    <row r="1080" spans="1:3">
      <c r="A1080" s="66">
        <v>1894</v>
      </c>
      <c r="B1080" s="67" t="s">
        <v>17348</v>
      </c>
      <c r="C1080" s="68">
        <v>6.1</v>
      </c>
    </row>
    <row r="1081" spans="1:3">
      <c r="A1081" s="61">
        <v>1895</v>
      </c>
      <c r="B1081" s="62" t="s">
        <v>17349</v>
      </c>
      <c r="C1081" s="69">
        <v>6.1</v>
      </c>
    </row>
    <row r="1082" spans="1:3">
      <c r="A1082" s="61">
        <v>1897</v>
      </c>
      <c r="B1082" s="62" t="s">
        <v>17350</v>
      </c>
      <c r="C1082" s="69">
        <v>6.1</v>
      </c>
    </row>
    <row r="1083" spans="1:3">
      <c r="A1083" s="61">
        <v>1898</v>
      </c>
      <c r="B1083" s="62" t="s">
        <v>17351</v>
      </c>
      <c r="C1083" s="69">
        <v>8</v>
      </c>
    </row>
    <row r="1084" spans="1:3">
      <c r="A1084" s="61">
        <v>1902</v>
      </c>
      <c r="B1084" s="62" t="s">
        <v>17352</v>
      </c>
      <c r="C1084" s="69">
        <v>8</v>
      </c>
    </row>
    <row r="1085" spans="1:3">
      <c r="A1085" s="64">
        <v>1903</v>
      </c>
      <c r="B1085" s="65" t="s">
        <v>17353</v>
      </c>
      <c r="C1085" s="69">
        <v>8</v>
      </c>
    </row>
    <row r="1086" spans="1:3">
      <c r="A1086" s="71">
        <v>1905</v>
      </c>
      <c r="B1086" s="72" t="s">
        <v>17354</v>
      </c>
      <c r="C1086" s="70">
        <v>8</v>
      </c>
    </row>
    <row r="1087" spans="1:3">
      <c r="A1087" s="66">
        <v>1906</v>
      </c>
      <c r="B1087" s="67" t="s">
        <v>17355</v>
      </c>
      <c r="C1087" s="68">
        <v>8</v>
      </c>
    </row>
    <row r="1088" spans="1:3">
      <c r="A1088" s="61">
        <v>1907</v>
      </c>
      <c r="B1088" s="62" t="s">
        <v>17356</v>
      </c>
      <c r="C1088" s="69">
        <v>8</v>
      </c>
    </row>
    <row r="1089" spans="1:3">
      <c r="A1089" s="64">
        <v>1908</v>
      </c>
      <c r="B1089" s="65" t="s">
        <v>17357</v>
      </c>
      <c r="C1089" s="69">
        <v>8</v>
      </c>
    </row>
    <row r="1090" spans="1:3" ht="30">
      <c r="A1090" s="66">
        <v>1910</v>
      </c>
      <c r="B1090" s="67" t="s">
        <v>287</v>
      </c>
      <c r="C1090" s="77" t="s">
        <v>16932</v>
      </c>
    </row>
    <row r="1091" spans="1:3">
      <c r="A1091" s="61">
        <v>1911</v>
      </c>
      <c r="B1091" s="62" t="s">
        <v>17358</v>
      </c>
      <c r="C1091" s="69">
        <v>2.2999999999999998</v>
      </c>
    </row>
    <row r="1092" spans="1:3">
      <c r="A1092" s="61">
        <v>1912</v>
      </c>
      <c r="B1092" s="62" t="s">
        <v>17359</v>
      </c>
      <c r="C1092" s="69">
        <v>2.1</v>
      </c>
    </row>
    <row r="1093" spans="1:3">
      <c r="A1093" s="61">
        <v>1913</v>
      </c>
      <c r="B1093" s="62" t="s">
        <v>17360</v>
      </c>
      <c r="C1093" s="69">
        <v>2.2000000000000002</v>
      </c>
    </row>
    <row r="1094" spans="1:3">
      <c r="A1094" s="61">
        <v>1914</v>
      </c>
      <c r="B1094" s="62" t="s">
        <v>17361</v>
      </c>
      <c r="C1094" s="69">
        <v>3</v>
      </c>
    </row>
    <row r="1095" spans="1:3">
      <c r="A1095" s="61">
        <v>1915</v>
      </c>
      <c r="B1095" s="62" t="s">
        <v>17362</v>
      </c>
      <c r="C1095" s="69">
        <v>3</v>
      </c>
    </row>
    <row r="1096" spans="1:3">
      <c r="A1096" s="61">
        <v>1916</v>
      </c>
      <c r="B1096" s="62" t="s">
        <v>17363</v>
      </c>
      <c r="C1096" s="69">
        <v>6.1</v>
      </c>
    </row>
    <row r="1097" spans="1:3">
      <c r="A1097" s="61">
        <v>1917</v>
      </c>
      <c r="B1097" s="62" t="s">
        <v>17364</v>
      </c>
      <c r="C1097" s="69">
        <v>3</v>
      </c>
    </row>
    <row r="1098" spans="1:3">
      <c r="A1098" s="61">
        <v>1918</v>
      </c>
      <c r="B1098" s="62" t="s">
        <v>17365</v>
      </c>
      <c r="C1098" s="69">
        <v>3</v>
      </c>
    </row>
    <row r="1099" spans="1:3">
      <c r="A1099" s="61">
        <v>1919</v>
      </c>
      <c r="B1099" s="62" t="s">
        <v>17366</v>
      </c>
      <c r="C1099" s="69">
        <v>3</v>
      </c>
    </row>
    <row r="1100" spans="1:3">
      <c r="A1100" s="61">
        <v>1920</v>
      </c>
      <c r="B1100" s="62" t="s">
        <v>17367</v>
      </c>
      <c r="C1100" s="69">
        <v>3</v>
      </c>
    </row>
    <row r="1101" spans="1:3">
      <c r="A1101" s="61">
        <v>1921</v>
      </c>
      <c r="B1101" s="62" t="s">
        <v>17368</v>
      </c>
      <c r="C1101" s="69">
        <v>3</v>
      </c>
    </row>
    <row r="1102" spans="1:3">
      <c r="A1102" s="61">
        <v>1922</v>
      </c>
      <c r="B1102" s="62" t="s">
        <v>17369</v>
      </c>
      <c r="C1102" s="69">
        <v>3</v>
      </c>
    </row>
    <row r="1103" spans="1:3">
      <c r="A1103" s="61">
        <v>1923</v>
      </c>
      <c r="B1103" s="62" t="s">
        <v>17370</v>
      </c>
      <c r="C1103" s="69">
        <v>4.2</v>
      </c>
    </row>
    <row r="1104" spans="1:3">
      <c r="A1104" s="61">
        <v>1928</v>
      </c>
      <c r="B1104" s="62" t="s">
        <v>17371</v>
      </c>
      <c r="C1104" s="69">
        <v>4.3</v>
      </c>
    </row>
    <row r="1105" spans="1:3">
      <c r="A1105" s="61">
        <v>1929</v>
      </c>
      <c r="B1105" s="62" t="s">
        <v>17372</v>
      </c>
      <c r="C1105" s="69">
        <v>4.2</v>
      </c>
    </row>
    <row r="1106" spans="1:3">
      <c r="A1106" s="61">
        <v>1931</v>
      </c>
      <c r="B1106" s="62" t="s">
        <v>17373</v>
      </c>
      <c r="C1106" s="69">
        <v>9</v>
      </c>
    </row>
    <row r="1107" spans="1:3">
      <c r="A1107" s="61">
        <v>1932</v>
      </c>
      <c r="B1107" s="62" t="s">
        <v>17374</v>
      </c>
      <c r="C1107" s="69">
        <v>4.2</v>
      </c>
    </row>
    <row r="1108" spans="1:3">
      <c r="A1108" s="64">
        <v>1935</v>
      </c>
      <c r="B1108" s="65" t="s">
        <v>17375</v>
      </c>
      <c r="C1108" s="70">
        <v>6.1</v>
      </c>
    </row>
    <row r="1109" spans="1:3">
      <c r="A1109" s="71">
        <v>1938</v>
      </c>
      <c r="B1109" s="72" t="s">
        <v>17376</v>
      </c>
      <c r="C1109" s="68">
        <v>8</v>
      </c>
    </row>
    <row r="1110" spans="1:3">
      <c r="A1110" s="66">
        <v>1939</v>
      </c>
      <c r="B1110" s="67" t="s">
        <v>17377</v>
      </c>
      <c r="C1110" s="69">
        <v>8</v>
      </c>
    </row>
    <row r="1111" spans="1:3">
      <c r="A1111" s="61">
        <v>1940</v>
      </c>
      <c r="B1111" s="62" t="s">
        <v>17378</v>
      </c>
      <c r="C1111" s="69">
        <v>8</v>
      </c>
    </row>
    <row r="1112" spans="1:3">
      <c r="A1112" s="61">
        <v>1941</v>
      </c>
      <c r="B1112" s="62" t="s">
        <v>17379</v>
      </c>
      <c r="C1112" s="69">
        <v>9</v>
      </c>
    </row>
    <row r="1113" spans="1:3" ht="45">
      <c r="A1113" s="64">
        <v>1942</v>
      </c>
      <c r="B1113" s="65" t="s">
        <v>17380</v>
      </c>
      <c r="C1113" s="70">
        <v>5.0999999999999996</v>
      </c>
    </row>
    <row r="1114" spans="1:3">
      <c r="A1114" s="66">
        <v>1944</v>
      </c>
      <c r="B1114" s="67" t="s">
        <v>17381</v>
      </c>
      <c r="C1114" s="68">
        <v>4.0999999999999996</v>
      </c>
    </row>
    <row r="1115" spans="1:3">
      <c r="A1115" s="64">
        <v>1945</v>
      </c>
      <c r="B1115" s="65" t="s">
        <v>17382</v>
      </c>
      <c r="C1115" s="70">
        <v>4.0999999999999996</v>
      </c>
    </row>
    <row r="1116" spans="1:3">
      <c r="A1116" s="71">
        <v>1950</v>
      </c>
      <c r="B1116" s="72" t="s">
        <v>17383</v>
      </c>
      <c r="C1116" s="73">
        <v>2</v>
      </c>
    </row>
    <row r="1117" spans="1:3">
      <c r="A1117" s="66">
        <v>1951</v>
      </c>
      <c r="B1117" s="67" t="s">
        <v>3825</v>
      </c>
      <c r="C1117" s="68">
        <v>2.2000000000000002</v>
      </c>
    </row>
    <row r="1118" spans="1:3" ht="30">
      <c r="A1118" s="61">
        <v>1952</v>
      </c>
      <c r="B1118" s="62" t="s">
        <v>17384</v>
      </c>
      <c r="C1118" s="69">
        <v>2.2000000000000002</v>
      </c>
    </row>
    <row r="1119" spans="1:3">
      <c r="A1119" s="61">
        <v>1953</v>
      </c>
      <c r="B1119" s="62" t="s">
        <v>17385</v>
      </c>
      <c r="C1119" s="69">
        <v>2.2999999999999998</v>
      </c>
    </row>
    <row r="1120" spans="1:3">
      <c r="A1120" s="61">
        <v>1954</v>
      </c>
      <c r="B1120" s="62" t="s">
        <v>17386</v>
      </c>
      <c r="C1120" s="69">
        <v>2.1</v>
      </c>
    </row>
    <row r="1121" spans="1:3">
      <c r="A1121" s="61">
        <v>1955</v>
      </c>
      <c r="B1121" s="62" t="s">
        <v>17387</v>
      </c>
      <c r="C1121" s="69">
        <v>2.2999999999999998</v>
      </c>
    </row>
    <row r="1122" spans="1:3">
      <c r="A1122" s="61">
        <v>1956</v>
      </c>
      <c r="B1122" s="62" t="s">
        <v>17388</v>
      </c>
      <c r="C1122" s="69">
        <v>2.2000000000000002</v>
      </c>
    </row>
    <row r="1123" spans="1:3">
      <c r="A1123" s="61">
        <v>1957</v>
      </c>
      <c r="B1123" s="62" t="s">
        <v>17389</v>
      </c>
      <c r="C1123" s="69">
        <v>2.1</v>
      </c>
    </row>
    <row r="1124" spans="1:3" ht="30">
      <c r="A1124" s="61">
        <v>1958</v>
      </c>
      <c r="B1124" s="62" t="s">
        <v>17390</v>
      </c>
      <c r="C1124" s="69">
        <v>2.2000000000000002</v>
      </c>
    </row>
    <row r="1125" spans="1:3">
      <c r="A1125" s="61">
        <v>1959</v>
      </c>
      <c r="B1125" s="62" t="s">
        <v>17391</v>
      </c>
      <c r="C1125" s="69">
        <v>2.1</v>
      </c>
    </row>
    <row r="1126" spans="1:3">
      <c r="A1126" s="61">
        <v>1961</v>
      </c>
      <c r="B1126" s="62" t="s">
        <v>17392</v>
      </c>
      <c r="C1126" s="69">
        <v>2.1</v>
      </c>
    </row>
    <row r="1127" spans="1:3">
      <c r="A1127" s="61">
        <v>1962</v>
      </c>
      <c r="B1127" s="62" t="s">
        <v>17393</v>
      </c>
      <c r="C1127" s="69">
        <v>2.1</v>
      </c>
    </row>
    <row r="1128" spans="1:3">
      <c r="A1128" s="61">
        <v>1963</v>
      </c>
      <c r="B1128" s="62" t="s">
        <v>17394</v>
      </c>
      <c r="C1128" s="69">
        <v>2.2000000000000002</v>
      </c>
    </row>
    <row r="1129" spans="1:3">
      <c r="A1129" s="61">
        <v>1964</v>
      </c>
      <c r="B1129" s="62" t="s">
        <v>17395</v>
      </c>
      <c r="C1129" s="69">
        <v>2.1</v>
      </c>
    </row>
    <row r="1130" spans="1:3">
      <c r="A1130" s="61">
        <v>1965</v>
      </c>
      <c r="B1130" s="62" t="s">
        <v>17396</v>
      </c>
      <c r="C1130" s="69">
        <v>2.1</v>
      </c>
    </row>
    <row r="1131" spans="1:3">
      <c r="A1131" s="61">
        <v>1966</v>
      </c>
      <c r="B1131" s="62" t="s">
        <v>17397</v>
      </c>
      <c r="C1131" s="69">
        <v>2.1</v>
      </c>
    </row>
    <row r="1132" spans="1:3">
      <c r="A1132" s="61">
        <v>1967</v>
      </c>
      <c r="B1132" s="62" t="s">
        <v>17398</v>
      </c>
      <c r="C1132" s="69">
        <v>2.2999999999999998</v>
      </c>
    </row>
    <row r="1133" spans="1:3">
      <c r="A1133" s="61">
        <v>1968</v>
      </c>
      <c r="B1133" s="62" t="s">
        <v>17399</v>
      </c>
      <c r="C1133" s="69">
        <v>2.2000000000000002</v>
      </c>
    </row>
    <row r="1134" spans="1:3">
      <c r="A1134" s="61">
        <v>1969</v>
      </c>
      <c r="B1134" s="62" t="s">
        <v>17400</v>
      </c>
      <c r="C1134" s="69">
        <v>2.1</v>
      </c>
    </row>
    <row r="1135" spans="1:3">
      <c r="A1135" s="61">
        <v>1970</v>
      </c>
      <c r="B1135" s="62" t="s">
        <v>17401</v>
      </c>
      <c r="C1135" s="69">
        <v>2.2000000000000002</v>
      </c>
    </row>
    <row r="1136" spans="1:3" ht="30">
      <c r="A1136" s="61">
        <v>1971</v>
      </c>
      <c r="B1136" s="62" t="s">
        <v>17402</v>
      </c>
      <c r="C1136" s="69">
        <v>2.1</v>
      </c>
    </row>
    <row r="1137" spans="1:3" ht="30">
      <c r="A1137" s="61">
        <v>1972</v>
      </c>
      <c r="B1137" s="62" t="s">
        <v>17403</v>
      </c>
      <c r="C1137" s="69">
        <v>2.1</v>
      </c>
    </row>
    <row r="1138" spans="1:3" ht="45">
      <c r="A1138" s="61">
        <v>1973</v>
      </c>
      <c r="B1138" s="62" t="s">
        <v>17404</v>
      </c>
      <c r="C1138" s="69">
        <v>2.2000000000000002</v>
      </c>
    </row>
    <row r="1139" spans="1:3">
      <c r="A1139" s="61">
        <v>1974</v>
      </c>
      <c r="B1139" s="62" t="s">
        <v>17405</v>
      </c>
      <c r="C1139" s="69">
        <v>2.2000000000000002</v>
      </c>
    </row>
    <row r="1140" spans="1:3" ht="30">
      <c r="A1140" s="64">
        <v>1975</v>
      </c>
      <c r="B1140" s="65" t="s">
        <v>17406</v>
      </c>
      <c r="C1140" s="70">
        <v>2.2999999999999998</v>
      </c>
    </row>
    <row r="1141" spans="1:3">
      <c r="A1141" s="66">
        <v>1976</v>
      </c>
      <c r="B1141" s="67" t="s">
        <v>17407</v>
      </c>
      <c r="C1141" s="68">
        <v>2.2000000000000002</v>
      </c>
    </row>
    <row r="1142" spans="1:3">
      <c r="A1142" s="64">
        <v>1977</v>
      </c>
      <c r="B1142" s="65" t="s">
        <v>17408</v>
      </c>
      <c r="C1142" s="70">
        <v>2.2000000000000002</v>
      </c>
    </row>
    <row r="1143" spans="1:3">
      <c r="A1143" s="66">
        <v>1978</v>
      </c>
      <c r="B1143" s="67" t="s">
        <v>17409</v>
      </c>
      <c r="C1143" s="68">
        <v>2.1</v>
      </c>
    </row>
    <row r="1144" spans="1:3">
      <c r="A1144" s="61">
        <v>1982</v>
      </c>
      <c r="B1144" s="62" t="s">
        <v>17410</v>
      </c>
      <c r="C1144" s="69">
        <v>2.2000000000000002</v>
      </c>
    </row>
    <row r="1145" spans="1:3">
      <c r="A1145" s="61">
        <v>1983</v>
      </c>
      <c r="B1145" s="62" t="s">
        <v>17411</v>
      </c>
      <c r="C1145" s="69">
        <v>2.2000000000000002</v>
      </c>
    </row>
    <row r="1146" spans="1:3">
      <c r="A1146" s="61">
        <v>1984</v>
      </c>
      <c r="B1146" s="62" t="s">
        <v>17412</v>
      </c>
      <c r="C1146" s="69">
        <v>2.2000000000000002</v>
      </c>
    </row>
    <row r="1147" spans="1:3">
      <c r="A1147" s="64">
        <v>1986</v>
      </c>
      <c r="B1147" s="65" t="s">
        <v>17413</v>
      </c>
      <c r="C1147" s="69">
        <v>3</v>
      </c>
    </row>
    <row r="1148" spans="1:3">
      <c r="A1148" s="71">
        <v>1987</v>
      </c>
      <c r="B1148" s="72" t="s">
        <v>17414</v>
      </c>
      <c r="C1148" s="69">
        <v>3</v>
      </c>
    </row>
    <row r="1149" spans="1:3">
      <c r="A1149" s="71">
        <v>1988</v>
      </c>
      <c r="B1149" s="72" t="s">
        <v>17415</v>
      </c>
      <c r="C1149" s="69">
        <v>3</v>
      </c>
    </row>
    <row r="1150" spans="1:3">
      <c r="A1150" s="71">
        <v>1989</v>
      </c>
      <c r="B1150" s="72" t="s">
        <v>17416</v>
      </c>
      <c r="C1150" s="69">
        <v>3</v>
      </c>
    </row>
    <row r="1151" spans="1:3">
      <c r="A1151" s="66">
        <v>1990</v>
      </c>
      <c r="B1151" s="67" t="s">
        <v>17417</v>
      </c>
      <c r="C1151" s="69">
        <v>9</v>
      </c>
    </row>
    <row r="1152" spans="1:3">
      <c r="A1152" s="61">
        <v>1991</v>
      </c>
      <c r="B1152" s="62" t="s">
        <v>17418</v>
      </c>
      <c r="C1152" s="69">
        <v>3</v>
      </c>
    </row>
    <row r="1153" spans="1:3">
      <c r="A1153" s="64">
        <v>1992</v>
      </c>
      <c r="B1153" s="65" t="s">
        <v>17419</v>
      </c>
      <c r="C1153" s="69">
        <v>3</v>
      </c>
    </row>
    <row r="1154" spans="1:3">
      <c r="A1154" s="71">
        <v>1993</v>
      </c>
      <c r="B1154" s="72" t="s">
        <v>4863</v>
      </c>
      <c r="C1154" s="69">
        <v>3</v>
      </c>
    </row>
    <row r="1155" spans="1:3">
      <c r="A1155" s="71">
        <v>1994</v>
      </c>
      <c r="B1155" s="72" t="s">
        <v>17420</v>
      </c>
      <c r="C1155" s="70">
        <v>6.1</v>
      </c>
    </row>
    <row r="1156" spans="1:3" ht="30">
      <c r="A1156" s="71">
        <v>1999</v>
      </c>
      <c r="B1156" s="72" t="s">
        <v>17421</v>
      </c>
      <c r="C1156" s="68">
        <v>3</v>
      </c>
    </row>
    <row r="1157" spans="1:3" ht="30">
      <c r="A1157" s="71">
        <v>2000</v>
      </c>
      <c r="B1157" s="72" t="s">
        <v>17422</v>
      </c>
      <c r="C1157" s="70">
        <v>4.0999999999999996</v>
      </c>
    </row>
    <row r="1158" spans="1:3">
      <c r="A1158" s="66">
        <v>2001</v>
      </c>
      <c r="B1158" s="67" t="s">
        <v>17423</v>
      </c>
      <c r="C1158" s="68">
        <v>4.0999999999999996</v>
      </c>
    </row>
    <row r="1159" spans="1:3">
      <c r="A1159" s="61">
        <v>2002</v>
      </c>
      <c r="B1159" s="62" t="s">
        <v>17424</v>
      </c>
      <c r="C1159" s="69">
        <v>4.2</v>
      </c>
    </row>
    <row r="1160" spans="1:3">
      <c r="A1160" s="61">
        <v>2004</v>
      </c>
      <c r="B1160" s="62" t="s">
        <v>17425</v>
      </c>
      <c r="C1160" s="69">
        <v>4.2</v>
      </c>
    </row>
    <row r="1161" spans="1:3" ht="30">
      <c r="A1161" s="61">
        <v>2006</v>
      </c>
      <c r="B1161" s="62" t="s">
        <v>17426</v>
      </c>
      <c r="C1161" s="69">
        <v>4.2</v>
      </c>
    </row>
    <row r="1162" spans="1:3">
      <c r="A1162" s="64">
        <v>2008</v>
      </c>
      <c r="B1162" s="65" t="s">
        <v>17427</v>
      </c>
      <c r="C1162" s="69">
        <v>4.2</v>
      </c>
    </row>
    <row r="1163" spans="1:3">
      <c r="A1163" s="66">
        <v>2009</v>
      </c>
      <c r="B1163" s="67" t="s">
        <v>17428</v>
      </c>
      <c r="C1163" s="69">
        <v>4.2</v>
      </c>
    </row>
    <row r="1164" spans="1:3">
      <c r="A1164" s="61">
        <v>2010</v>
      </c>
      <c r="B1164" s="62" t="s">
        <v>17429</v>
      </c>
      <c r="C1164" s="69">
        <v>4.3</v>
      </c>
    </row>
    <row r="1165" spans="1:3">
      <c r="A1165" s="61">
        <v>2011</v>
      </c>
      <c r="B1165" s="62" t="s">
        <v>17430</v>
      </c>
      <c r="C1165" s="69">
        <v>4.3</v>
      </c>
    </row>
    <row r="1166" spans="1:3">
      <c r="A1166" s="61">
        <v>2012</v>
      </c>
      <c r="B1166" s="62" t="s">
        <v>17431</v>
      </c>
      <c r="C1166" s="69">
        <v>4.3</v>
      </c>
    </row>
    <row r="1167" spans="1:3">
      <c r="A1167" s="61">
        <v>2013</v>
      </c>
      <c r="B1167" s="62" t="s">
        <v>17432</v>
      </c>
      <c r="C1167" s="69">
        <v>4.3</v>
      </c>
    </row>
    <row r="1168" spans="1:3" ht="45">
      <c r="A1168" s="61">
        <v>2014</v>
      </c>
      <c r="B1168" s="62" t="s">
        <v>17433</v>
      </c>
      <c r="C1168" s="69">
        <v>5.0999999999999996</v>
      </c>
    </row>
    <row r="1169" spans="1:3" ht="45">
      <c r="A1169" s="61">
        <v>2015</v>
      </c>
      <c r="B1169" s="62" t="s">
        <v>17434</v>
      </c>
      <c r="C1169" s="69">
        <v>5.0999999999999996</v>
      </c>
    </row>
    <row r="1170" spans="1:3" ht="30">
      <c r="A1170" s="61">
        <v>2016</v>
      </c>
      <c r="B1170" s="62" t="s">
        <v>17435</v>
      </c>
      <c r="C1170" s="69">
        <v>6.1</v>
      </c>
    </row>
    <row r="1171" spans="1:3" ht="30">
      <c r="A1171" s="61">
        <v>2017</v>
      </c>
      <c r="B1171" s="62" t="s">
        <v>17436</v>
      </c>
      <c r="C1171" s="69">
        <v>6.1</v>
      </c>
    </row>
    <row r="1172" spans="1:3">
      <c r="A1172" s="61">
        <v>2018</v>
      </c>
      <c r="B1172" s="62" t="s">
        <v>17437</v>
      </c>
      <c r="C1172" s="69">
        <v>6.1</v>
      </c>
    </row>
    <row r="1173" spans="1:3">
      <c r="A1173" s="61">
        <v>2019</v>
      </c>
      <c r="B1173" s="62" t="s">
        <v>17438</v>
      </c>
      <c r="C1173" s="69">
        <v>6.1</v>
      </c>
    </row>
    <row r="1174" spans="1:3">
      <c r="A1174" s="61">
        <v>2020</v>
      </c>
      <c r="B1174" s="62" t="s">
        <v>17439</v>
      </c>
      <c r="C1174" s="69">
        <v>6.1</v>
      </c>
    </row>
    <row r="1175" spans="1:3">
      <c r="A1175" s="61">
        <v>2021</v>
      </c>
      <c r="B1175" s="62" t="s">
        <v>17440</v>
      </c>
      <c r="C1175" s="69">
        <v>6.1</v>
      </c>
    </row>
    <row r="1176" spans="1:3">
      <c r="A1176" s="61">
        <v>2022</v>
      </c>
      <c r="B1176" s="62" t="s">
        <v>17441</v>
      </c>
      <c r="C1176" s="69">
        <v>6.1</v>
      </c>
    </row>
    <row r="1177" spans="1:3">
      <c r="A1177" s="61">
        <v>2023</v>
      </c>
      <c r="B1177" s="62" t="s">
        <v>17442</v>
      </c>
      <c r="C1177" s="69">
        <v>6.1</v>
      </c>
    </row>
    <row r="1178" spans="1:3">
      <c r="A1178" s="64">
        <v>2024</v>
      </c>
      <c r="B1178" s="65" t="s">
        <v>17443</v>
      </c>
      <c r="C1178" s="70">
        <v>6.1</v>
      </c>
    </row>
    <row r="1179" spans="1:3">
      <c r="A1179" s="71">
        <v>2025</v>
      </c>
      <c r="B1179" s="72" t="s">
        <v>17444</v>
      </c>
      <c r="C1179" s="73">
        <v>6.1</v>
      </c>
    </row>
    <row r="1180" spans="1:3">
      <c r="A1180" s="71">
        <v>2026</v>
      </c>
      <c r="B1180" s="72" t="s">
        <v>17445</v>
      </c>
      <c r="C1180" s="73">
        <v>6.1</v>
      </c>
    </row>
    <row r="1181" spans="1:3">
      <c r="A1181" s="66">
        <v>2027</v>
      </c>
      <c r="B1181" s="67" t="s">
        <v>17446</v>
      </c>
      <c r="C1181" s="68">
        <v>6.1</v>
      </c>
    </row>
    <row r="1182" spans="1:3" ht="30">
      <c r="A1182" s="61">
        <v>2028</v>
      </c>
      <c r="B1182" s="62" t="s">
        <v>17447</v>
      </c>
      <c r="C1182" s="69">
        <v>8</v>
      </c>
    </row>
    <row r="1183" spans="1:3">
      <c r="A1183" s="61">
        <v>2029</v>
      </c>
      <c r="B1183" s="62" t="s">
        <v>17448</v>
      </c>
      <c r="C1183" s="69">
        <v>8</v>
      </c>
    </row>
    <row r="1184" spans="1:3" ht="30">
      <c r="A1184" s="64">
        <v>2030</v>
      </c>
      <c r="B1184" s="65" t="s">
        <v>17449</v>
      </c>
      <c r="C1184" s="69">
        <v>8</v>
      </c>
    </row>
    <row r="1185" spans="1:3">
      <c r="A1185" s="71">
        <v>2031</v>
      </c>
      <c r="B1185" s="67" t="s">
        <v>17450</v>
      </c>
      <c r="C1185" s="69">
        <v>8</v>
      </c>
    </row>
    <row r="1186" spans="1:3">
      <c r="A1186" s="66">
        <v>2032</v>
      </c>
      <c r="B1186" s="62" t="s">
        <v>17451</v>
      </c>
      <c r="C1186" s="69">
        <v>8</v>
      </c>
    </row>
    <row r="1187" spans="1:3">
      <c r="A1187" s="61">
        <v>2033</v>
      </c>
      <c r="B1187" s="62" t="s">
        <v>17452</v>
      </c>
      <c r="C1187" s="69">
        <v>8</v>
      </c>
    </row>
    <row r="1188" spans="1:3">
      <c r="A1188" s="61">
        <v>2034</v>
      </c>
      <c r="B1188" s="62" t="s">
        <v>17453</v>
      </c>
      <c r="C1188" s="69">
        <v>2.1</v>
      </c>
    </row>
    <row r="1189" spans="1:3">
      <c r="A1189" s="61">
        <v>2035</v>
      </c>
      <c r="B1189" s="62" t="s">
        <v>17454</v>
      </c>
      <c r="C1189" s="69">
        <v>2.1</v>
      </c>
    </row>
    <row r="1190" spans="1:3">
      <c r="A1190" s="61">
        <v>2036</v>
      </c>
      <c r="B1190" s="62" t="s">
        <v>17455</v>
      </c>
      <c r="C1190" s="69">
        <v>2.2000000000000002</v>
      </c>
    </row>
    <row r="1191" spans="1:3" ht="30">
      <c r="A1191" s="64">
        <v>2037</v>
      </c>
      <c r="B1191" s="65" t="s">
        <v>17456</v>
      </c>
      <c r="C1191" s="70">
        <v>2</v>
      </c>
    </row>
    <row r="1192" spans="1:3">
      <c r="A1192" s="66">
        <v>2038</v>
      </c>
      <c r="B1192" s="67" t="s">
        <v>17457</v>
      </c>
      <c r="C1192" s="68">
        <v>6.1</v>
      </c>
    </row>
    <row r="1193" spans="1:3">
      <c r="A1193" s="61">
        <v>2044</v>
      </c>
      <c r="B1193" s="62" t="s">
        <v>17458</v>
      </c>
      <c r="C1193" s="69">
        <v>2.1</v>
      </c>
    </row>
    <row r="1194" spans="1:3">
      <c r="A1194" s="61">
        <v>2045</v>
      </c>
      <c r="B1194" s="62" t="s">
        <v>17459</v>
      </c>
      <c r="C1194" s="69">
        <v>3</v>
      </c>
    </row>
    <row r="1195" spans="1:3">
      <c r="A1195" s="61">
        <v>2046</v>
      </c>
      <c r="B1195" s="62" t="s">
        <v>17460</v>
      </c>
      <c r="C1195" s="69">
        <v>3</v>
      </c>
    </row>
    <row r="1196" spans="1:3">
      <c r="A1196" s="64">
        <v>2047</v>
      </c>
      <c r="B1196" s="65" t="s">
        <v>17461</v>
      </c>
      <c r="C1196" s="69">
        <v>3</v>
      </c>
    </row>
    <row r="1197" spans="1:3">
      <c r="A1197" s="66">
        <v>2048</v>
      </c>
      <c r="B1197" s="67" t="s">
        <v>17462</v>
      </c>
      <c r="C1197" s="69">
        <v>3</v>
      </c>
    </row>
    <row r="1198" spans="1:3">
      <c r="A1198" s="61">
        <v>2049</v>
      </c>
      <c r="B1198" s="62" t="s">
        <v>17463</v>
      </c>
      <c r="C1198" s="69">
        <v>3</v>
      </c>
    </row>
    <row r="1199" spans="1:3">
      <c r="A1199" s="61">
        <v>2050</v>
      </c>
      <c r="B1199" s="62" t="s">
        <v>17464</v>
      </c>
      <c r="C1199" s="69">
        <v>3</v>
      </c>
    </row>
    <row r="1200" spans="1:3">
      <c r="A1200" s="61">
        <v>2051</v>
      </c>
      <c r="B1200" s="62" t="s">
        <v>17465</v>
      </c>
      <c r="C1200" s="69">
        <v>8</v>
      </c>
    </row>
    <row r="1201" spans="1:3">
      <c r="A1201" s="61">
        <v>2052</v>
      </c>
      <c r="B1201" s="62" t="s">
        <v>17466</v>
      </c>
      <c r="C1201" s="69">
        <v>3</v>
      </c>
    </row>
    <row r="1202" spans="1:3">
      <c r="A1202" s="61">
        <v>2053</v>
      </c>
      <c r="B1202" s="62" t="s">
        <v>17467</v>
      </c>
      <c r="C1202" s="69">
        <v>3</v>
      </c>
    </row>
    <row r="1203" spans="1:3">
      <c r="A1203" s="61">
        <v>2054</v>
      </c>
      <c r="B1203" s="62" t="s">
        <v>17468</v>
      </c>
      <c r="C1203" s="69">
        <v>8</v>
      </c>
    </row>
    <row r="1204" spans="1:3">
      <c r="A1204" s="61">
        <v>2055</v>
      </c>
      <c r="B1204" s="62" t="s">
        <v>17469</v>
      </c>
      <c r="C1204" s="69">
        <v>3</v>
      </c>
    </row>
    <row r="1205" spans="1:3">
      <c r="A1205" s="61">
        <v>2056</v>
      </c>
      <c r="B1205" s="62" t="s">
        <v>17470</v>
      </c>
      <c r="C1205" s="69">
        <v>3</v>
      </c>
    </row>
    <row r="1206" spans="1:3">
      <c r="A1206" s="64">
        <v>2057</v>
      </c>
      <c r="B1206" s="65" t="s">
        <v>17471</v>
      </c>
      <c r="C1206" s="69">
        <v>3</v>
      </c>
    </row>
    <row r="1207" spans="1:3">
      <c r="A1207" s="66">
        <v>2058</v>
      </c>
      <c r="B1207" s="67" t="s">
        <v>17472</v>
      </c>
      <c r="C1207" s="69">
        <v>3</v>
      </c>
    </row>
    <row r="1208" spans="1:3" ht="30">
      <c r="A1208" s="64">
        <v>2059</v>
      </c>
      <c r="B1208" s="65" t="s">
        <v>17473</v>
      </c>
      <c r="C1208" s="70">
        <v>3</v>
      </c>
    </row>
    <row r="1209" spans="1:3">
      <c r="A1209" s="71">
        <v>2067</v>
      </c>
      <c r="B1209" s="72" t="s">
        <v>17474</v>
      </c>
      <c r="C1209" s="73">
        <v>5.0999999999999996</v>
      </c>
    </row>
    <row r="1210" spans="1:3">
      <c r="A1210" s="71">
        <v>2071</v>
      </c>
      <c r="B1210" s="72" t="s">
        <v>17474</v>
      </c>
      <c r="C1210" s="73">
        <v>9</v>
      </c>
    </row>
    <row r="1211" spans="1:3" ht="30">
      <c r="A1211" s="66">
        <v>2073</v>
      </c>
      <c r="B1211" s="67" t="s">
        <v>17475</v>
      </c>
      <c r="C1211" s="68">
        <v>2.2000000000000002</v>
      </c>
    </row>
    <row r="1212" spans="1:3">
      <c r="A1212" s="61">
        <v>2074</v>
      </c>
      <c r="B1212" s="62" t="s">
        <v>17476</v>
      </c>
      <c r="C1212" s="69">
        <v>6.1</v>
      </c>
    </row>
    <row r="1213" spans="1:3">
      <c r="A1213" s="61">
        <v>2075</v>
      </c>
      <c r="B1213" s="62" t="s">
        <v>17477</v>
      </c>
      <c r="C1213" s="69">
        <v>6.1</v>
      </c>
    </row>
    <row r="1214" spans="1:3">
      <c r="A1214" s="61">
        <v>2076</v>
      </c>
      <c r="B1214" s="62" t="s">
        <v>17478</v>
      </c>
      <c r="C1214" s="69">
        <v>6.1</v>
      </c>
    </row>
    <row r="1215" spans="1:3">
      <c r="A1215" s="61">
        <v>2077</v>
      </c>
      <c r="B1215" s="62" t="s">
        <v>17479</v>
      </c>
      <c r="C1215" s="69">
        <v>6.1</v>
      </c>
    </row>
    <row r="1216" spans="1:3">
      <c r="A1216" s="61">
        <v>2078</v>
      </c>
      <c r="B1216" s="62" t="s">
        <v>17480</v>
      </c>
      <c r="C1216" s="69">
        <v>6.1</v>
      </c>
    </row>
    <row r="1217" spans="1:3">
      <c r="A1217" s="61">
        <v>2079</v>
      </c>
      <c r="B1217" s="62" t="s">
        <v>17481</v>
      </c>
      <c r="C1217" s="69">
        <v>8</v>
      </c>
    </row>
    <row r="1218" spans="1:3">
      <c r="A1218" s="61">
        <v>2186</v>
      </c>
      <c r="B1218" s="62" t="s">
        <v>17482</v>
      </c>
      <c r="C1218" s="69">
        <v>2.2999999999999998</v>
      </c>
    </row>
    <row r="1219" spans="1:3">
      <c r="A1219" s="61">
        <v>2187</v>
      </c>
      <c r="B1219" s="62" t="s">
        <v>17483</v>
      </c>
      <c r="C1219" s="69">
        <v>2.2000000000000002</v>
      </c>
    </row>
    <row r="1220" spans="1:3">
      <c r="A1220" s="61">
        <v>2188</v>
      </c>
      <c r="B1220" s="62" t="s">
        <v>17484</v>
      </c>
      <c r="C1220" s="69">
        <v>2.2999999999999998</v>
      </c>
    </row>
    <row r="1221" spans="1:3">
      <c r="A1221" s="61">
        <v>2189</v>
      </c>
      <c r="B1221" s="62" t="s">
        <v>17485</v>
      </c>
      <c r="C1221" s="69">
        <v>2.2999999999999998</v>
      </c>
    </row>
    <row r="1222" spans="1:3">
      <c r="A1222" s="61">
        <v>2190</v>
      </c>
      <c r="B1222" s="62" t="s">
        <v>17486</v>
      </c>
      <c r="C1222" s="69">
        <v>2.2999999999999998</v>
      </c>
    </row>
    <row r="1223" spans="1:3">
      <c r="A1223" s="61">
        <v>2191</v>
      </c>
      <c r="B1223" s="62" t="s">
        <v>17487</v>
      </c>
      <c r="C1223" s="69">
        <v>2.2999999999999998</v>
      </c>
    </row>
    <row r="1224" spans="1:3">
      <c r="A1224" s="61">
        <v>2192</v>
      </c>
      <c r="B1224" s="62" t="s">
        <v>17488</v>
      </c>
      <c r="C1224" s="69">
        <v>2.2999999999999998</v>
      </c>
    </row>
    <row r="1225" spans="1:3">
      <c r="A1225" s="61">
        <v>2193</v>
      </c>
      <c r="B1225" s="62" t="s">
        <v>17489</v>
      </c>
      <c r="C1225" s="69">
        <v>2.2000000000000002</v>
      </c>
    </row>
    <row r="1226" spans="1:3">
      <c r="A1226" s="61">
        <v>2194</v>
      </c>
      <c r="B1226" s="62" t="s">
        <v>17490</v>
      </c>
      <c r="C1226" s="69">
        <v>2.2999999999999998</v>
      </c>
    </row>
    <row r="1227" spans="1:3">
      <c r="A1227" s="61">
        <v>2195</v>
      </c>
      <c r="B1227" s="62" t="s">
        <v>17491</v>
      </c>
      <c r="C1227" s="69">
        <v>2.2999999999999998</v>
      </c>
    </row>
    <row r="1228" spans="1:3">
      <c r="A1228" s="61">
        <v>2196</v>
      </c>
      <c r="B1228" s="62" t="s">
        <v>17492</v>
      </c>
      <c r="C1228" s="69">
        <v>2.2999999999999998</v>
      </c>
    </row>
    <row r="1229" spans="1:3">
      <c r="A1229" s="61">
        <v>2197</v>
      </c>
      <c r="B1229" s="62" t="s">
        <v>17493</v>
      </c>
      <c r="C1229" s="69">
        <v>2.2999999999999998</v>
      </c>
    </row>
    <row r="1230" spans="1:3">
      <c r="A1230" s="61">
        <v>2198</v>
      </c>
      <c r="B1230" s="62" t="s">
        <v>17494</v>
      </c>
      <c r="C1230" s="69">
        <v>2.2999999999999998</v>
      </c>
    </row>
    <row r="1231" spans="1:3">
      <c r="A1231" s="61">
        <v>2199</v>
      </c>
      <c r="B1231" s="62" t="s">
        <v>17495</v>
      </c>
      <c r="C1231" s="69">
        <v>2.2999999999999998</v>
      </c>
    </row>
    <row r="1232" spans="1:3">
      <c r="A1232" s="61">
        <v>2200</v>
      </c>
      <c r="B1232" s="62" t="s">
        <v>17496</v>
      </c>
      <c r="C1232" s="69">
        <v>2.1</v>
      </c>
    </row>
    <row r="1233" spans="1:3">
      <c r="A1233" s="61">
        <v>2201</v>
      </c>
      <c r="B1233" s="62" t="s">
        <v>17497</v>
      </c>
      <c r="C1233" s="69">
        <v>2.2000000000000002</v>
      </c>
    </row>
    <row r="1234" spans="1:3">
      <c r="A1234" s="61">
        <v>2202</v>
      </c>
      <c r="B1234" s="62" t="s">
        <v>17498</v>
      </c>
      <c r="C1234" s="69">
        <v>2.2999999999999998</v>
      </c>
    </row>
    <row r="1235" spans="1:3">
      <c r="A1235" s="61">
        <v>2203</v>
      </c>
      <c r="B1235" s="62" t="s">
        <v>17499</v>
      </c>
      <c r="C1235" s="69">
        <v>2.1</v>
      </c>
    </row>
    <row r="1236" spans="1:3">
      <c r="A1236" s="61">
        <v>2204</v>
      </c>
      <c r="B1236" s="62" t="s">
        <v>17500</v>
      </c>
      <c r="C1236" s="69">
        <v>2.2999999999999998</v>
      </c>
    </row>
    <row r="1237" spans="1:3">
      <c r="A1237" s="61">
        <v>2205</v>
      </c>
      <c r="B1237" s="62" t="s">
        <v>17501</v>
      </c>
      <c r="C1237" s="69">
        <v>6.1</v>
      </c>
    </row>
    <row r="1238" spans="1:3" ht="30">
      <c r="A1238" s="64">
        <v>2206</v>
      </c>
      <c r="B1238" s="65" t="s">
        <v>17502</v>
      </c>
      <c r="C1238" s="69">
        <v>6.1</v>
      </c>
    </row>
    <row r="1239" spans="1:3" ht="30">
      <c r="A1239" s="66">
        <v>2208</v>
      </c>
      <c r="B1239" s="67" t="s">
        <v>17503</v>
      </c>
      <c r="C1239" s="69">
        <v>5.0999999999999996</v>
      </c>
    </row>
    <row r="1240" spans="1:3">
      <c r="A1240" s="61">
        <v>2209</v>
      </c>
      <c r="B1240" s="62" t="s">
        <v>17504</v>
      </c>
      <c r="C1240" s="69">
        <v>8</v>
      </c>
    </row>
    <row r="1241" spans="1:3">
      <c r="A1241" s="61">
        <v>2210</v>
      </c>
      <c r="B1241" s="62" t="s">
        <v>17505</v>
      </c>
      <c r="C1241" s="69">
        <v>4.2</v>
      </c>
    </row>
    <row r="1242" spans="1:3" ht="30">
      <c r="A1242" s="61">
        <v>2211</v>
      </c>
      <c r="B1242" s="62" t="s">
        <v>17506</v>
      </c>
      <c r="C1242" s="69">
        <v>9</v>
      </c>
    </row>
    <row r="1243" spans="1:3" ht="30">
      <c r="A1243" s="64">
        <v>2212</v>
      </c>
      <c r="B1243" s="65" t="s">
        <v>17507</v>
      </c>
      <c r="C1243" s="70">
        <v>9</v>
      </c>
    </row>
    <row r="1244" spans="1:3">
      <c r="A1244" s="66">
        <v>2213</v>
      </c>
      <c r="B1244" s="67" t="s">
        <v>17508</v>
      </c>
      <c r="C1244" s="68">
        <v>4.0999999999999996</v>
      </c>
    </row>
    <row r="1245" spans="1:3">
      <c r="A1245" s="61">
        <v>2214</v>
      </c>
      <c r="B1245" s="62" t="s">
        <v>17509</v>
      </c>
      <c r="C1245" s="69">
        <v>8</v>
      </c>
    </row>
    <row r="1246" spans="1:3">
      <c r="A1246" s="64">
        <v>2215</v>
      </c>
      <c r="B1246" s="62" t="s">
        <v>17510</v>
      </c>
      <c r="C1246" s="69">
        <v>8</v>
      </c>
    </row>
    <row r="1247" spans="1:3" ht="30">
      <c r="A1247" s="66">
        <v>2216</v>
      </c>
      <c r="B1247" s="62" t="s">
        <v>17511</v>
      </c>
      <c r="C1247" s="77" t="s">
        <v>16932</v>
      </c>
    </row>
    <row r="1248" spans="1:3">
      <c r="A1248" s="61">
        <v>2217</v>
      </c>
      <c r="B1248" s="62" t="s">
        <v>17512</v>
      </c>
      <c r="C1248" s="69">
        <v>4.2</v>
      </c>
    </row>
    <row r="1249" spans="1:3">
      <c r="A1249" s="61">
        <v>2218</v>
      </c>
      <c r="B1249" s="62" t="s">
        <v>4150</v>
      </c>
      <c r="C1249" s="69">
        <v>8</v>
      </c>
    </row>
    <row r="1250" spans="1:3">
      <c r="A1250" s="61">
        <v>2219</v>
      </c>
      <c r="B1250" s="62" t="s">
        <v>17513</v>
      </c>
      <c r="C1250" s="69">
        <v>3</v>
      </c>
    </row>
    <row r="1251" spans="1:3">
      <c r="A1251" s="61">
        <v>2222</v>
      </c>
      <c r="B1251" s="62" t="s">
        <v>17514</v>
      </c>
      <c r="C1251" s="69">
        <v>3</v>
      </c>
    </row>
    <row r="1252" spans="1:3">
      <c r="A1252" s="61">
        <v>2224</v>
      </c>
      <c r="B1252" s="62" t="s">
        <v>17515</v>
      </c>
      <c r="C1252" s="69">
        <v>6.1</v>
      </c>
    </row>
    <row r="1253" spans="1:3">
      <c r="A1253" s="61">
        <v>2225</v>
      </c>
      <c r="B1253" s="62" t="s">
        <v>17516</v>
      </c>
      <c r="C1253" s="69">
        <v>8</v>
      </c>
    </row>
    <row r="1254" spans="1:3">
      <c r="A1254" s="61">
        <v>2226</v>
      </c>
      <c r="B1254" s="62" t="s">
        <v>17517</v>
      </c>
      <c r="C1254" s="69">
        <v>8</v>
      </c>
    </row>
    <row r="1255" spans="1:3">
      <c r="A1255" s="61">
        <v>2227</v>
      </c>
      <c r="B1255" s="62" t="s">
        <v>17518</v>
      </c>
      <c r="C1255" s="69">
        <v>3</v>
      </c>
    </row>
    <row r="1256" spans="1:3">
      <c r="A1256" s="64">
        <v>2232</v>
      </c>
      <c r="B1256" s="65" t="s">
        <v>17519</v>
      </c>
      <c r="C1256" s="70">
        <v>6.1</v>
      </c>
    </row>
    <row r="1257" spans="1:3">
      <c r="A1257" s="66">
        <v>2233</v>
      </c>
      <c r="B1257" s="67" t="s">
        <v>17520</v>
      </c>
      <c r="C1257" s="68">
        <v>6.1</v>
      </c>
    </row>
    <row r="1258" spans="1:3">
      <c r="A1258" s="61">
        <v>2234</v>
      </c>
      <c r="B1258" s="62" t="s">
        <v>17521</v>
      </c>
      <c r="C1258" s="69">
        <v>3</v>
      </c>
    </row>
    <row r="1259" spans="1:3">
      <c r="A1259" s="61">
        <v>2235</v>
      </c>
      <c r="B1259" s="62" t="s">
        <v>17522</v>
      </c>
      <c r="C1259" s="69">
        <v>6.1</v>
      </c>
    </row>
    <row r="1260" spans="1:3">
      <c r="A1260" s="61">
        <v>2236</v>
      </c>
      <c r="B1260" s="62" t="s">
        <v>17523</v>
      </c>
      <c r="C1260" s="69">
        <v>6.1</v>
      </c>
    </row>
    <row r="1261" spans="1:3">
      <c r="A1261" s="61">
        <v>2237</v>
      </c>
      <c r="B1261" s="62" t="s">
        <v>17524</v>
      </c>
      <c r="C1261" s="69">
        <v>6.1</v>
      </c>
    </row>
    <row r="1262" spans="1:3">
      <c r="A1262" s="61">
        <v>2238</v>
      </c>
      <c r="B1262" s="62" t="s">
        <v>17525</v>
      </c>
      <c r="C1262" s="69">
        <v>3</v>
      </c>
    </row>
    <row r="1263" spans="1:3">
      <c r="A1263" s="61">
        <v>2239</v>
      </c>
      <c r="B1263" s="62" t="s">
        <v>17526</v>
      </c>
      <c r="C1263" s="69">
        <v>6.1</v>
      </c>
    </row>
    <row r="1264" spans="1:3">
      <c r="A1264" s="61">
        <v>2240</v>
      </c>
      <c r="B1264" s="62" t="s">
        <v>17527</v>
      </c>
      <c r="C1264" s="69">
        <v>8</v>
      </c>
    </row>
    <row r="1265" spans="1:3">
      <c r="A1265" s="61">
        <v>2241</v>
      </c>
      <c r="B1265" s="62" t="s">
        <v>17528</v>
      </c>
      <c r="C1265" s="69">
        <v>3</v>
      </c>
    </row>
    <row r="1266" spans="1:3">
      <c r="A1266" s="61">
        <v>2242</v>
      </c>
      <c r="B1266" s="62" t="s">
        <v>17529</v>
      </c>
      <c r="C1266" s="69">
        <v>3</v>
      </c>
    </row>
    <row r="1267" spans="1:3">
      <c r="A1267" s="61">
        <v>2243</v>
      </c>
      <c r="B1267" s="62" t="s">
        <v>17530</v>
      </c>
      <c r="C1267" s="69">
        <v>3</v>
      </c>
    </row>
    <row r="1268" spans="1:3">
      <c r="A1268" s="61">
        <v>2244</v>
      </c>
      <c r="B1268" s="62" t="s">
        <v>17531</v>
      </c>
      <c r="C1268" s="69">
        <v>3</v>
      </c>
    </row>
    <row r="1269" spans="1:3">
      <c r="A1269" s="61">
        <v>2245</v>
      </c>
      <c r="B1269" s="62" t="s">
        <v>17532</v>
      </c>
      <c r="C1269" s="69">
        <v>3</v>
      </c>
    </row>
    <row r="1270" spans="1:3">
      <c r="A1270" s="61">
        <v>2246</v>
      </c>
      <c r="B1270" s="62" t="s">
        <v>17533</v>
      </c>
      <c r="C1270" s="69">
        <v>3</v>
      </c>
    </row>
    <row r="1271" spans="1:3">
      <c r="A1271" s="61">
        <v>2247</v>
      </c>
      <c r="B1271" s="62" t="s">
        <v>17534</v>
      </c>
      <c r="C1271" s="69">
        <v>3</v>
      </c>
    </row>
    <row r="1272" spans="1:3">
      <c r="A1272" s="61">
        <v>2248</v>
      </c>
      <c r="B1272" s="62" t="s">
        <v>17535</v>
      </c>
      <c r="C1272" s="69">
        <v>8</v>
      </c>
    </row>
    <row r="1273" spans="1:3">
      <c r="A1273" s="61">
        <v>2249</v>
      </c>
      <c r="B1273" s="62" t="s">
        <v>17536</v>
      </c>
      <c r="C1273" s="69">
        <v>6.1</v>
      </c>
    </row>
    <row r="1274" spans="1:3">
      <c r="A1274" s="61">
        <v>2250</v>
      </c>
      <c r="B1274" s="62" t="s">
        <v>17537</v>
      </c>
      <c r="C1274" s="69">
        <v>6.1</v>
      </c>
    </row>
    <row r="1275" spans="1:3" ht="30">
      <c r="A1275" s="61">
        <v>2251</v>
      </c>
      <c r="B1275" s="62" t="s">
        <v>17538</v>
      </c>
      <c r="C1275" s="69">
        <v>3</v>
      </c>
    </row>
    <row r="1276" spans="1:3">
      <c r="A1276" s="61">
        <v>2252</v>
      </c>
      <c r="B1276" s="62" t="s">
        <v>17539</v>
      </c>
      <c r="C1276" s="69">
        <v>3</v>
      </c>
    </row>
    <row r="1277" spans="1:3">
      <c r="A1277" s="61">
        <v>2253</v>
      </c>
      <c r="B1277" s="62" t="s">
        <v>17540</v>
      </c>
      <c r="C1277" s="69">
        <v>6.1</v>
      </c>
    </row>
    <row r="1278" spans="1:3">
      <c r="A1278" s="61">
        <v>2254</v>
      </c>
      <c r="B1278" s="62" t="s">
        <v>17541</v>
      </c>
      <c r="C1278" s="69">
        <v>4.0999999999999996</v>
      </c>
    </row>
    <row r="1279" spans="1:3">
      <c r="A1279" s="61">
        <v>2256</v>
      </c>
      <c r="B1279" s="62" t="s">
        <v>17542</v>
      </c>
      <c r="C1279" s="69">
        <v>3</v>
      </c>
    </row>
    <row r="1280" spans="1:3">
      <c r="A1280" s="61">
        <v>2257</v>
      </c>
      <c r="B1280" s="62" t="s">
        <v>17543</v>
      </c>
      <c r="C1280" s="69">
        <v>4.3</v>
      </c>
    </row>
    <row r="1281" spans="1:3">
      <c r="A1281" s="61">
        <v>2258</v>
      </c>
      <c r="B1281" s="62" t="s">
        <v>17544</v>
      </c>
      <c r="C1281" s="69">
        <v>8</v>
      </c>
    </row>
    <row r="1282" spans="1:3">
      <c r="A1282" s="61">
        <v>2259</v>
      </c>
      <c r="B1282" s="62" t="s">
        <v>17545</v>
      </c>
      <c r="C1282" s="69">
        <v>8</v>
      </c>
    </row>
    <row r="1283" spans="1:3">
      <c r="A1283" s="61">
        <v>2260</v>
      </c>
      <c r="B1283" s="62" t="s">
        <v>17546</v>
      </c>
      <c r="C1283" s="69">
        <v>3</v>
      </c>
    </row>
    <row r="1284" spans="1:3">
      <c r="A1284" s="61">
        <v>2261</v>
      </c>
      <c r="B1284" s="62" t="s">
        <v>17547</v>
      </c>
      <c r="C1284" s="69">
        <v>6.1</v>
      </c>
    </row>
    <row r="1285" spans="1:3">
      <c r="A1285" s="61">
        <v>2262</v>
      </c>
      <c r="B1285" s="62" t="s">
        <v>17548</v>
      </c>
      <c r="C1285" s="69">
        <v>8</v>
      </c>
    </row>
    <row r="1286" spans="1:3">
      <c r="A1286" s="61">
        <v>2263</v>
      </c>
      <c r="B1286" s="62" t="s">
        <v>17549</v>
      </c>
      <c r="C1286" s="69">
        <v>3</v>
      </c>
    </row>
    <row r="1287" spans="1:3">
      <c r="A1287" s="61">
        <v>2264</v>
      </c>
      <c r="B1287" s="62" t="s">
        <v>17550</v>
      </c>
      <c r="C1287" s="69">
        <v>8</v>
      </c>
    </row>
    <row r="1288" spans="1:3">
      <c r="A1288" s="61">
        <v>2265</v>
      </c>
      <c r="B1288" s="62" t="s">
        <v>17551</v>
      </c>
      <c r="C1288" s="69">
        <v>3</v>
      </c>
    </row>
    <row r="1289" spans="1:3">
      <c r="A1289" s="61">
        <v>2266</v>
      </c>
      <c r="B1289" s="62" t="s">
        <v>17552</v>
      </c>
      <c r="C1289" s="69">
        <v>3</v>
      </c>
    </row>
    <row r="1290" spans="1:3">
      <c r="A1290" s="61">
        <v>2267</v>
      </c>
      <c r="B1290" s="62" t="s">
        <v>17553</v>
      </c>
      <c r="C1290" s="69">
        <v>6.1</v>
      </c>
    </row>
    <row r="1291" spans="1:3">
      <c r="A1291" s="61">
        <v>2269</v>
      </c>
      <c r="B1291" s="62" t="s">
        <v>17554</v>
      </c>
      <c r="C1291" s="69">
        <v>8</v>
      </c>
    </row>
    <row r="1292" spans="1:3" ht="30">
      <c r="A1292" s="61">
        <v>2270</v>
      </c>
      <c r="B1292" s="62" t="s">
        <v>17555</v>
      </c>
      <c r="C1292" s="69">
        <v>3</v>
      </c>
    </row>
    <row r="1293" spans="1:3">
      <c r="A1293" s="61">
        <v>2271</v>
      </c>
      <c r="B1293" s="62" t="s">
        <v>17556</v>
      </c>
      <c r="C1293" s="69">
        <v>3</v>
      </c>
    </row>
    <row r="1294" spans="1:3">
      <c r="A1294" s="61">
        <v>2272</v>
      </c>
      <c r="B1294" s="62" t="s">
        <v>17557</v>
      </c>
      <c r="C1294" s="69">
        <v>6.1</v>
      </c>
    </row>
    <row r="1295" spans="1:3">
      <c r="A1295" s="61">
        <v>2273</v>
      </c>
      <c r="B1295" s="62" t="s">
        <v>17558</v>
      </c>
      <c r="C1295" s="69">
        <v>6.1</v>
      </c>
    </row>
    <row r="1296" spans="1:3">
      <c r="A1296" s="61">
        <v>2274</v>
      </c>
      <c r="B1296" s="62" t="s">
        <v>17559</v>
      </c>
      <c r="C1296" s="69">
        <v>6.1</v>
      </c>
    </row>
    <row r="1297" spans="1:3">
      <c r="A1297" s="61">
        <v>2275</v>
      </c>
      <c r="B1297" s="62" t="s">
        <v>17560</v>
      </c>
      <c r="C1297" s="69">
        <v>3</v>
      </c>
    </row>
    <row r="1298" spans="1:3">
      <c r="A1298" s="61">
        <v>2276</v>
      </c>
      <c r="B1298" s="62" t="s">
        <v>17561</v>
      </c>
      <c r="C1298" s="69">
        <v>3</v>
      </c>
    </row>
    <row r="1299" spans="1:3">
      <c r="A1299" s="61">
        <v>2277</v>
      </c>
      <c r="B1299" s="62" t="s">
        <v>17562</v>
      </c>
      <c r="C1299" s="69">
        <v>3</v>
      </c>
    </row>
    <row r="1300" spans="1:3">
      <c r="A1300" s="61">
        <v>2278</v>
      </c>
      <c r="B1300" s="62" t="s">
        <v>17563</v>
      </c>
      <c r="C1300" s="69">
        <v>3</v>
      </c>
    </row>
    <row r="1301" spans="1:3">
      <c r="A1301" s="61">
        <v>2279</v>
      </c>
      <c r="B1301" s="62" t="s">
        <v>17564</v>
      </c>
      <c r="C1301" s="69">
        <v>6.1</v>
      </c>
    </row>
    <row r="1302" spans="1:3">
      <c r="A1302" s="61">
        <v>2280</v>
      </c>
      <c r="B1302" s="62" t="s">
        <v>17565</v>
      </c>
      <c r="C1302" s="69">
        <v>8</v>
      </c>
    </row>
    <row r="1303" spans="1:3">
      <c r="A1303" s="61">
        <v>2281</v>
      </c>
      <c r="B1303" s="62" t="s">
        <v>17566</v>
      </c>
      <c r="C1303" s="69">
        <v>6.1</v>
      </c>
    </row>
    <row r="1304" spans="1:3">
      <c r="A1304" s="61">
        <v>2282</v>
      </c>
      <c r="B1304" s="62" t="s">
        <v>17567</v>
      </c>
      <c r="C1304" s="69">
        <v>3</v>
      </c>
    </row>
    <row r="1305" spans="1:3">
      <c r="A1305" s="61">
        <v>2283</v>
      </c>
      <c r="B1305" s="62" t="s">
        <v>17568</v>
      </c>
      <c r="C1305" s="69">
        <v>3</v>
      </c>
    </row>
    <row r="1306" spans="1:3">
      <c r="A1306" s="61">
        <v>2284</v>
      </c>
      <c r="B1306" s="62" t="s">
        <v>17569</v>
      </c>
      <c r="C1306" s="69">
        <v>3</v>
      </c>
    </row>
    <row r="1307" spans="1:3">
      <c r="A1307" s="61">
        <v>2285</v>
      </c>
      <c r="B1307" s="62" t="s">
        <v>17570</v>
      </c>
      <c r="C1307" s="69">
        <v>6.1</v>
      </c>
    </row>
    <row r="1308" spans="1:3">
      <c r="A1308" s="61">
        <v>2286</v>
      </c>
      <c r="B1308" s="62" t="s">
        <v>17571</v>
      </c>
      <c r="C1308" s="69">
        <v>3</v>
      </c>
    </row>
    <row r="1309" spans="1:3">
      <c r="A1309" s="61">
        <v>2287</v>
      </c>
      <c r="B1309" s="62" t="s">
        <v>17572</v>
      </c>
      <c r="C1309" s="69">
        <v>3</v>
      </c>
    </row>
    <row r="1310" spans="1:3">
      <c r="A1310" s="61">
        <v>2288</v>
      </c>
      <c r="B1310" s="62" t="s">
        <v>17573</v>
      </c>
      <c r="C1310" s="69">
        <v>3</v>
      </c>
    </row>
    <row r="1311" spans="1:3">
      <c r="A1311" s="61">
        <v>2289</v>
      </c>
      <c r="B1311" s="62" t="s">
        <v>17574</v>
      </c>
      <c r="C1311" s="69">
        <v>8</v>
      </c>
    </row>
    <row r="1312" spans="1:3">
      <c r="A1312" s="61">
        <v>2290</v>
      </c>
      <c r="B1312" s="62" t="s">
        <v>17575</v>
      </c>
      <c r="C1312" s="69">
        <v>6.1</v>
      </c>
    </row>
    <row r="1313" spans="1:3">
      <c r="A1313" s="64">
        <v>2291</v>
      </c>
      <c r="B1313" s="65" t="s">
        <v>17576</v>
      </c>
      <c r="C1313" s="70">
        <v>6.1</v>
      </c>
    </row>
    <row r="1314" spans="1:3">
      <c r="A1314" s="66">
        <v>2293</v>
      </c>
      <c r="B1314" s="67" t="s">
        <v>17577</v>
      </c>
      <c r="C1314" s="68">
        <v>3</v>
      </c>
    </row>
    <row r="1315" spans="1:3">
      <c r="A1315" s="61">
        <v>2294</v>
      </c>
      <c r="B1315" s="62" t="s">
        <v>17578</v>
      </c>
      <c r="C1315" s="69">
        <v>6.1</v>
      </c>
    </row>
    <row r="1316" spans="1:3">
      <c r="A1316" s="61">
        <v>2295</v>
      </c>
      <c r="B1316" s="62" t="s">
        <v>17579</v>
      </c>
      <c r="C1316" s="69">
        <v>6.1</v>
      </c>
    </row>
    <row r="1317" spans="1:3">
      <c r="A1317" s="61">
        <v>2296</v>
      </c>
      <c r="B1317" s="62" t="s">
        <v>17580</v>
      </c>
      <c r="C1317" s="69">
        <v>3</v>
      </c>
    </row>
    <row r="1318" spans="1:3">
      <c r="A1318" s="61">
        <v>2297</v>
      </c>
      <c r="B1318" s="62" t="s">
        <v>17581</v>
      </c>
      <c r="C1318" s="69">
        <v>3</v>
      </c>
    </row>
    <row r="1319" spans="1:3">
      <c r="A1319" s="61">
        <v>2298</v>
      </c>
      <c r="B1319" s="62" t="s">
        <v>17582</v>
      </c>
      <c r="C1319" s="69">
        <v>3</v>
      </c>
    </row>
    <row r="1320" spans="1:3">
      <c r="A1320" s="61">
        <v>2299</v>
      </c>
      <c r="B1320" s="62" t="s">
        <v>17583</v>
      </c>
      <c r="C1320" s="69">
        <v>6.1</v>
      </c>
    </row>
    <row r="1321" spans="1:3">
      <c r="A1321" s="61">
        <v>2300</v>
      </c>
      <c r="B1321" s="62" t="s">
        <v>17584</v>
      </c>
      <c r="C1321" s="69">
        <v>6.1</v>
      </c>
    </row>
    <row r="1322" spans="1:3">
      <c r="A1322" s="61">
        <v>2301</v>
      </c>
      <c r="B1322" s="62" t="s">
        <v>17585</v>
      </c>
      <c r="C1322" s="69">
        <v>3</v>
      </c>
    </row>
    <row r="1323" spans="1:3">
      <c r="A1323" s="61">
        <v>2302</v>
      </c>
      <c r="B1323" s="62" t="s">
        <v>17586</v>
      </c>
      <c r="C1323" s="69">
        <v>3</v>
      </c>
    </row>
    <row r="1324" spans="1:3">
      <c r="A1324" s="61">
        <v>2303</v>
      </c>
      <c r="B1324" s="62" t="s">
        <v>17587</v>
      </c>
      <c r="C1324" s="69">
        <v>3</v>
      </c>
    </row>
    <row r="1325" spans="1:3">
      <c r="A1325" s="61">
        <v>2304</v>
      </c>
      <c r="B1325" s="62" t="s">
        <v>17588</v>
      </c>
      <c r="C1325" s="69">
        <v>4.0999999999999996</v>
      </c>
    </row>
    <row r="1326" spans="1:3">
      <c r="A1326" s="61">
        <v>2305</v>
      </c>
      <c r="B1326" s="62" t="s">
        <v>17589</v>
      </c>
      <c r="C1326" s="69">
        <v>8</v>
      </c>
    </row>
    <row r="1327" spans="1:3">
      <c r="A1327" s="61">
        <v>2306</v>
      </c>
      <c r="B1327" s="62" t="s">
        <v>17590</v>
      </c>
      <c r="C1327" s="69">
        <v>6.1</v>
      </c>
    </row>
    <row r="1328" spans="1:3">
      <c r="A1328" s="61">
        <v>2307</v>
      </c>
      <c r="B1328" s="62" t="s">
        <v>17591</v>
      </c>
      <c r="C1328" s="69">
        <v>6.1</v>
      </c>
    </row>
    <row r="1329" spans="1:3">
      <c r="A1329" s="61">
        <v>2308</v>
      </c>
      <c r="B1329" s="62" t="s">
        <v>17592</v>
      </c>
      <c r="C1329" s="69">
        <v>8</v>
      </c>
    </row>
    <row r="1330" spans="1:3">
      <c r="A1330" s="61">
        <v>2309</v>
      </c>
      <c r="B1330" s="62" t="s">
        <v>17593</v>
      </c>
      <c r="C1330" s="69">
        <v>3</v>
      </c>
    </row>
    <row r="1331" spans="1:3">
      <c r="A1331" s="61">
        <v>2310</v>
      </c>
      <c r="B1331" s="62" t="s">
        <v>17594</v>
      </c>
      <c r="C1331" s="69">
        <v>3</v>
      </c>
    </row>
    <row r="1332" spans="1:3">
      <c r="A1332" s="61">
        <v>2311</v>
      </c>
      <c r="B1332" s="62" t="s">
        <v>17595</v>
      </c>
      <c r="C1332" s="69">
        <v>6.1</v>
      </c>
    </row>
    <row r="1333" spans="1:3">
      <c r="A1333" s="61">
        <v>2312</v>
      </c>
      <c r="B1333" s="62" t="s">
        <v>17596</v>
      </c>
      <c r="C1333" s="69">
        <v>6.1</v>
      </c>
    </row>
    <row r="1334" spans="1:3">
      <c r="A1334" s="61">
        <v>2313</v>
      </c>
      <c r="B1334" s="62" t="s">
        <v>17597</v>
      </c>
      <c r="C1334" s="69">
        <v>3</v>
      </c>
    </row>
    <row r="1335" spans="1:3">
      <c r="A1335" s="61">
        <v>2315</v>
      </c>
      <c r="B1335" s="62" t="s">
        <v>17598</v>
      </c>
      <c r="C1335" s="69">
        <v>9</v>
      </c>
    </row>
    <row r="1336" spans="1:3">
      <c r="A1336" s="61">
        <v>2316</v>
      </c>
      <c r="B1336" s="62" t="s">
        <v>17599</v>
      </c>
      <c r="C1336" s="69">
        <v>6.1</v>
      </c>
    </row>
    <row r="1337" spans="1:3">
      <c r="A1337" s="61">
        <v>2317</v>
      </c>
      <c r="B1337" s="62" t="s">
        <v>17600</v>
      </c>
      <c r="C1337" s="69">
        <v>6.1</v>
      </c>
    </row>
    <row r="1338" spans="1:3" ht="30">
      <c r="A1338" s="61">
        <v>2318</v>
      </c>
      <c r="B1338" s="62" t="s">
        <v>17601</v>
      </c>
      <c r="C1338" s="69">
        <v>4.2</v>
      </c>
    </row>
    <row r="1339" spans="1:3">
      <c r="A1339" s="61">
        <v>2319</v>
      </c>
      <c r="B1339" s="62" t="s">
        <v>17602</v>
      </c>
      <c r="C1339" s="69">
        <v>3</v>
      </c>
    </row>
    <row r="1340" spans="1:3">
      <c r="A1340" s="61">
        <v>2320</v>
      </c>
      <c r="B1340" s="62" t="s">
        <v>17603</v>
      </c>
      <c r="C1340" s="69">
        <v>8</v>
      </c>
    </row>
    <row r="1341" spans="1:3">
      <c r="A1341" s="61">
        <v>2321</v>
      </c>
      <c r="B1341" s="62" t="s">
        <v>17604</v>
      </c>
      <c r="C1341" s="69">
        <v>6.1</v>
      </c>
    </row>
    <row r="1342" spans="1:3">
      <c r="A1342" s="61">
        <v>2322</v>
      </c>
      <c r="B1342" s="62" t="s">
        <v>17605</v>
      </c>
      <c r="C1342" s="69">
        <v>6.1</v>
      </c>
    </row>
    <row r="1343" spans="1:3">
      <c r="A1343" s="61">
        <v>2323</v>
      </c>
      <c r="B1343" s="62" t="s">
        <v>17606</v>
      </c>
      <c r="C1343" s="69">
        <v>3</v>
      </c>
    </row>
    <row r="1344" spans="1:3">
      <c r="A1344" s="61">
        <v>2324</v>
      </c>
      <c r="B1344" s="62" t="s">
        <v>17607</v>
      </c>
      <c r="C1344" s="69">
        <v>3</v>
      </c>
    </row>
    <row r="1345" spans="1:3">
      <c r="A1345" s="61">
        <v>2325</v>
      </c>
      <c r="B1345" s="62" t="s">
        <v>17608</v>
      </c>
      <c r="C1345" s="69">
        <v>3</v>
      </c>
    </row>
    <row r="1346" spans="1:3">
      <c r="A1346" s="61">
        <v>2326</v>
      </c>
      <c r="B1346" s="62" t="s">
        <v>17609</v>
      </c>
      <c r="C1346" s="69">
        <v>8</v>
      </c>
    </row>
    <row r="1347" spans="1:3">
      <c r="A1347" s="61">
        <v>2327</v>
      </c>
      <c r="B1347" s="62" t="s">
        <v>17610</v>
      </c>
      <c r="C1347" s="69">
        <v>8</v>
      </c>
    </row>
    <row r="1348" spans="1:3">
      <c r="A1348" s="61">
        <v>2328</v>
      </c>
      <c r="B1348" s="62" t="s">
        <v>17611</v>
      </c>
      <c r="C1348" s="69">
        <v>6.1</v>
      </c>
    </row>
    <row r="1349" spans="1:3">
      <c r="A1349" s="61">
        <v>2329</v>
      </c>
      <c r="B1349" s="62" t="s">
        <v>17612</v>
      </c>
      <c r="C1349" s="69">
        <v>3</v>
      </c>
    </row>
    <row r="1350" spans="1:3">
      <c r="A1350" s="61">
        <v>2330</v>
      </c>
      <c r="B1350" s="62" t="s">
        <v>17613</v>
      </c>
      <c r="C1350" s="69">
        <v>3</v>
      </c>
    </row>
    <row r="1351" spans="1:3">
      <c r="A1351" s="61">
        <v>2331</v>
      </c>
      <c r="B1351" s="62" t="s">
        <v>17614</v>
      </c>
      <c r="C1351" s="69">
        <v>8</v>
      </c>
    </row>
    <row r="1352" spans="1:3">
      <c r="A1352" s="61">
        <v>2332</v>
      </c>
      <c r="B1352" s="62" t="s">
        <v>17615</v>
      </c>
      <c r="C1352" s="69">
        <v>3</v>
      </c>
    </row>
    <row r="1353" spans="1:3">
      <c r="A1353" s="61">
        <v>2333</v>
      </c>
      <c r="B1353" s="62" t="s">
        <v>17616</v>
      </c>
      <c r="C1353" s="69">
        <v>3</v>
      </c>
    </row>
    <row r="1354" spans="1:3">
      <c r="A1354" s="61">
        <v>2334</v>
      </c>
      <c r="B1354" s="62" t="s">
        <v>17617</v>
      </c>
      <c r="C1354" s="69">
        <v>6.1</v>
      </c>
    </row>
    <row r="1355" spans="1:3">
      <c r="A1355" s="61">
        <v>2335</v>
      </c>
      <c r="B1355" s="62" t="s">
        <v>17618</v>
      </c>
      <c r="C1355" s="69">
        <v>3</v>
      </c>
    </row>
    <row r="1356" spans="1:3">
      <c r="A1356" s="61">
        <v>2336</v>
      </c>
      <c r="B1356" s="62" t="s">
        <v>17619</v>
      </c>
      <c r="C1356" s="69">
        <v>3</v>
      </c>
    </row>
    <row r="1357" spans="1:3">
      <c r="A1357" s="64">
        <v>2337</v>
      </c>
      <c r="B1357" s="65" t="s">
        <v>17620</v>
      </c>
      <c r="C1357" s="70">
        <v>6.1</v>
      </c>
    </row>
    <row r="1358" spans="1:3">
      <c r="A1358" s="66">
        <v>2338</v>
      </c>
      <c r="B1358" s="67" t="s">
        <v>17621</v>
      </c>
      <c r="C1358" s="68">
        <v>3</v>
      </c>
    </row>
    <row r="1359" spans="1:3">
      <c r="A1359" s="61">
        <v>2339</v>
      </c>
      <c r="B1359" s="62" t="s">
        <v>17622</v>
      </c>
      <c r="C1359" s="69">
        <v>3</v>
      </c>
    </row>
    <row r="1360" spans="1:3">
      <c r="A1360" s="61">
        <v>2340</v>
      </c>
      <c r="B1360" s="62" t="s">
        <v>17623</v>
      </c>
      <c r="C1360" s="69">
        <v>3</v>
      </c>
    </row>
    <row r="1361" spans="1:3">
      <c r="A1361" s="61">
        <v>2341</v>
      </c>
      <c r="B1361" s="62" t="s">
        <v>17624</v>
      </c>
      <c r="C1361" s="69">
        <v>3</v>
      </c>
    </row>
    <row r="1362" spans="1:3">
      <c r="A1362" s="61">
        <v>2342</v>
      </c>
      <c r="B1362" s="62" t="s">
        <v>17625</v>
      </c>
      <c r="C1362" s="69">
        <v>3</v>
      </c>
    </row>
    <row r="1363" spans="1:3">
      <c r="A1363" s="61">
        <v>2343</v>
      </c>
      <c r="B1363" s="62" t="s">
        <v>17626</v>
      </c>
      <c r="C1363" s="69">
        <v>3</v>
      </c>
    </row>
    <row r="1364" spans="1:3">
      <c r="A1364" s="64">
        <v>2344</v>
      </c>
      <c r="B1364" s="65" t="s">
        <v>17627</v>
      </c>
      <c r="C1364" s="69">
        <v>3</v>
      </c>
    </row>
    <row r="1365" spans="1:3">
      <c r="A1365" s="66">
        <v>2345</v>
      </c>
      <c r="B1365" s="67" t="s">
        <v>17628</v>
      </c>
      <c r="C1365" s="69">
        <v>3</v>
      </c>
    </row>
    <row r="1366" spans="1:3">
      <c r="A1366" s="61">
        <v>2346</v>
      </c>
      <c r="B1366" s="62" t="s">
        <v>17629</v>
      </c>
      <c r="C1366" s="69">
        <v>3</v>
      </c>
    </row>
    <row r="1367" spans="1:3">
      <c r="A1367" s="61">
        <v>2347</v>
      </c>
      <c r="B1367" s="62" t="s">
        <v>17630</v>
      </c>
      <c r="C1367" s="69">
        <v>3</v>
      </c>
    </row>
    <row r="1368" spans="1:3">
      <c r="A1368" s="61">
        <v>2348</v>
      </c>
      <c r="B1368" s="62" t="s">
        <v>17631</v>
      </c>
      <c r="C1368" s="69">
        <v>3</v>
      </c>
    </row>
    <row r="1369" spans="1:3">
      <c r="A1369" s="61">
        <v>2350</v>
      </c>
      <c r="B1369" s="62" t="s">
        <v>17632</v>
      </c>
      <c r="C1369" s="69">
        <v>3</v>
      </c>
    </row>
    <row r="1370" spans="1:3">
      <c r="A1370" s="64">
        <v>2351</v>
      </c>
      <c r="B1370" s="65" t="s">
        <v>17633</v>
      </c>
      <c r="C1370" s="69">
        <v>3</v>
      </c>
    </row>
    <row r="1371" spans="1:3">
      <c r="A1371" s="66">
        <v>2352</v>
      </c>
      <c r="B1371" s="67" t="s">
        <v>17634</v>
      </c>
      <c r="C1371" s="69">
        <v>3</v>
      </c>
    </row>
    <row r="1372" spans="1:3">
      <c r="A1372" s="61">
        <v>2353</v>
      </c>
      <c r="B1372" s="62" t="s">
        <v>17635</v>
      </c>
      <c r="C1372" s="69">
        <v>3</v>
      </c>
    </row>
    <row r="1373" spans="1:3">
      <c r="A1373" s="61">
        <v>2354</v>
      </c>
      <c r="B1373" s="62" t="s">
        <v>17636</v>
      </c>
      <c r="C1373" s="69">
        <v>3</v>
      </c>
    </row>
    <row r="1374" spans="1:3">
      <c r="A1374" s="61">
        <v>2356</v>
      </c>
      <c r="B1374" s="62" t="s">
        <v>17637</v>
      </c>
      <c r="C1374" s="69">
        <v>3</v>
      </c>
    </row>
    <row r="1375" spans="1:3">
      <c r="A1375" s="61">
        <v>2357</v>
      </c>
      <c r="B1375" s="62" t="s">
        <v>17638</v>
      </c>
      <c r="C1375" s="69">
        <v>8</v>
      </c>
    </row>
    <row r="1376" spans="1:3">
      <c r="A1376" s="61">
        <v>2358</v>
      </c>
      <c r="B1376" s="62" t="s">
        <v>17639</v>
      </c>
      <c r="C1376" s="69">
        <v>3</v>
      </c>
    </row>
    <row r="1377" spans="1:3">
      <c r="A1377" s="61">
        <v>2359</v>
      </c>
      <c r="B1377" s="62" t="s">
        <v>17640</v>
      </c>
      <c r="C1377" s="69">
        <v>3</v>
      </c>
    </row>
    <row r="1378" spans="1:3">
      <c r="A1378" s="64">
        <v>2360</v>
      </c>
      <c r="B1378" s="65" t="s">
        <v>17641</v>
      </c>
      <c r="C1378" s="70">
        <v>3</v>
      </c>
    </row>
    <row r="1379" spans="1:3">
      <c r="A1379" s="66">
        <v>2361</v>
      </c>
      <c r="B1379" s="67" t="s">
        <v>17642</v>
      </c>
      <c r="C1379" s="68">
        <v>3</v>
      </c>
    </row>
    <row r="1380" spans="1:3">
      <c r="A1380" s="61">
        <v>2362</v>
      </c>
      <c r="B1380" s="62" t="s">
        <v>17643</v>
      </c>
      <c r="C1380" s="69">
        <v>3</v>
      </c>
    </row>
    <row r="1381" spans="1:3">
      <c r="A1381" s="61">
        <v>2363</v>
      </c>
      <c r="B1381" s="62" t="s">
        <v>17644</v>
      </c>
      <c r="C1381" s="69">
        <v>3</v>
      </c>
    </row>
    <row r="1382" spans="1:3">
      <c r="A1382" s="61">
        <v>2364</v>
      </c>
      <c r="B1382" s="62" t="s">
        <v>17645</v>
      </c>
      <c r="C1382" s="69">
        <v>3</v>
      </c>
    </row>
    <row r="1383" spans="1:3">
      <c r="A1383" s="61">
        <v>2366</v>
      </c>
      <c r="B1383" s="62" t="s">
        <v>17646</v>
      </c>
      <c r="C1383" s="69">
        <v>3</v>
      </c>
    </row>
    <row r="1384" spans="1:3">
      <c r="A1384" s="61">
        <v>2367</v>
      </c>
      <c r="B1384" s="62" t="s">
        <v>17647</v>
      </c>
      <c r="C1384" s="69">
        <v>3</v>
      </c>
    </row>
    <row r="1385" spans="1:3">
      <c r="A1385" s="61">
        <v>2368</v>
      </c>
      <c r="B1385" s="62" t="s">
        <v>17648</v>
      </c>
      <c r="C1385" s="69">
        <v>3</v>
      </c>
    </row>
    <row r="1386" spans="1:3">
      <c r="A1386" s="61">
        <v>2370</v>
      </c>
      <c r="B1386" s="62" t="s">
        <v>17649</v>
      </c>
      <c r="C1386" s="69">
        <v>3</v>
      </c>
    </row>
    <row r="1387" spans="1:3">
      <c r="A1387" s="61">
        <v>2371</v>
      </c>
      <c r="B1387" s="62" t="s">
        <v>17650</v>
      </c>
      <c r="C1387" s="69">
        <v>3</v>
      </c>
    </row>
    <row r="1388" spans="1:3">
      <c r="A1388" s="61">
        <v>2372</v>
      </c>
      <c r="B1388" s="62" t="s">
        <v>17651</v>
      </c>
      <c r="C1388" s="69">
        <v>3</v>
      </c>
    </row>
    <row r="1389" spans="1:3">
      <c r="A1389" s="61">
        <v>2373</v>
      </c>
      <c r="B1389" s="62" t="s">
        <v>17652</v>
      </c>
      <c r="C1389" s="69">
        <v>3</v>
      </c>
    </row>
    <row r="1390" spans="1:3">
      <c r="A1390" s="61">
        <v>2374</v>
      </c>
      <c r="B1390" s="62" t="s">
        <v>17653</v>
      </c>
      <c r="C1390" s="69">
        <v>3</v>
      </c>
    </row>
    <row r="1391" spans="1:3">
      <c r="A1391" s="61">
        <v>2375</v>
      </c>
      <c r="B1391" s="62" t="s">
        <v>17654</v>
      </c>
      <c r="C1391" s="69">
        <v>3</v>
      </c>
    </row>
    <row r="1392" spans="1:3">
      <c r="A1392" s="61">
        <v>2376</v>
      </c>
      <c r="B1392" s="62" t="s">
        <v>17655</v>
      </c>
      <c r="C1392" s="69">
        <v>3</v>
      </c>
    </row>
    <row r="1393" spans="1:3">
      <c r="A1393" s="61">
        <v>2377</v>
      </c>
      <c r="B1393" s="62" t="s">
        <v>17656</v>
      </c>
      <c r="C1393" s="69">
        <v>3</v>
      </c>
    </row>
    <row r="1394" spans="1:3">
      <c r="A1394" s="61">
        <v>2378</v>
      </c>
      <c r="B1394" s="62" t="s">
        <v>17657</v>
      </c>
      <c r="C1394" s="69">
        <v>3</v>
      </c>
    </row>
    <row r="1395" spans="1:3">
      <c r="A1395" s="61">
        <v>2379</v>
      </c>
      <c r="B1395" s="62" t="s">
        <v>17658</v>
      </c>
      <c r="C1395" s="69">
        <v>3</v>
      </c>
    </row>
    <row r="1396" spans="1:3">
      <c r="A1396" s="61">
        <v>2380</v>
      </c>
      <c r="B1396" s="62" t="s">
        <v>17659</v>
      </c>
      <c r="C1396" s="69">
        <v>3</v>
      </c>
    </row>
    <row r="1397" spans="1:3">
      <c r="A1397" s="64">
        <v>2381</v>
      </c>
      <c r="B1397" s="65" t="s">
        <v>17660</v>
      </c>
      <c r="C1397" s="70">
        <v>3</v>
      </c>
    </row>
    <row r="1398" spans="1:3">
      <c r="A1398" s="71">
        <v>2382</v>
      </c>
      <c r="B1398" s="72" t="s">
        <v>17661</v>
      </c>
      <c r="C1398" s="73">
        <v>6.1</v>
      </c>
    </row>
    <row r="1399" spans="1:3">
      <c r="A1399" s="66">
        <v>2383</v>
      </c>
      <c r="B1399" s="67" t="s">
        <v>17662</v>
      </c>
      <c r="C1399" s="68">
        <v>3</v>
      </c>
    </row>
    <row r="1400" spans="1:3">
      <c r="A1400" s="61">
        <v>2384</v>
      </c>
      <c r="B1400" s="62" t="s">
        <v>17663</v>
      </c>
      <c r="C1400" s="69">
        <v>3</v>
      </c>
    </row>
    <row r="1401" spans="1:3">
      <c r="A1401" s="61">
        <v>2385</v>
      </c>
      <c r="B1401" s="62" t="s">
        <v>17664</v>
      </c>
      <c r="C1401" s="69">
        <v>3</v>
      </c>
    </row>
    <row r="1402" spans="1:3">
      <c r="A1402" s="61">
        <v>2386</v>
      </c>
      <c r="B1402" s="62" t="s">
        <v>17665</v>
      </c>
      <c r="C1402" s="69">
        <v>3</v>
      </c>
    </row>
    <row r="1403" spans="1:3">
      <c r="A1403" s="61">
        <v>2387</v>
      </c>
      <c r="B1403" s="62" t="s">
        <v>17666</v>
      </c>
      <c r="C1403" s="69">
        <v>3</v>
      </c>
    </row>
    <row r="1404" spans="1:3">
      <c r="A1404" s="61">
        <v>2388</v>
      </c>
      <c r="B1404" s="62" t="s">
        <v>17667</v>
      </c>
      <c r="C1404" s="69">
        <v>3</v>
      </c>
    </row>
    <row r="1405" spans="1:3">
      <c r="A1405" s="61">
        <v>2389</v>
      </c>
      <c r="B1405" s="62" t="s">
        <v>17668</v>
      </c>
      <c r="C1405" s="69">
        <v>3</v>
      </c>
    </row>
    <row r="1406" spans="1:3">
      <c r="A1406" s="61">
        <v>2390</v>
      </c>
      <c r="B1406" s="62" t="s">
        <v>17669</v>
      </c>
      <c r="C1406" s="69">
        <v>3</v>
      </c>
    </row>
    <row r="1407" spans="1:3">
      <c r="A1407" s="61">
        <v>2391</v>
      </c>
      <c r="B1407" s="62" t="s">
        <v>17670</v>
      </c>
      <c r="C1407" s="69">
        <v>3</v>
      </c>
    </row>
    <row r="1408" spans="1:3">
      <c r="A1408" s="61">
        <v>2392</v>
      </c>
      <c r="B1408" s="62" t="s">
        <v>17671</v>
      </c>
      <c r="C1408" s="69">
        <v>3</v>
      </c>
    </row>
    <row r="1409" spans="1:3">
      <c r="A1409" s="61">
        <v>2393</v>
      </c>
      <c r="B1409" s="62" t="s">
        <v>17672</v>
      </c>
      <c r="C1409" s="69">
        <v>3</v>
      </c>
    </row>
    <row r="1410" spans="1:3">
      <c r="A1410" s="61">
        <v>2394</v>
      </c>
      <c r="B1410" s="62" t="s">
        <v>17673</v>
      </c>
      <c r="C1410" s="69">
        <v>3</v>
      </c>
    </row>
    <row r="1411" spans="1:3">
      <c r="A1411" s="61">
        <v>2395</v>
      </c>
      <c r="B1411" s="62" t="s">
        <v>17674</v>
      </c>
      <c r="C1411" s="69">
        <v>3</v>
      </c>
    </row>
    <row r="1412" spans="1:3">
      <c r="A1412" s="61">
        <v>2396</v>
      </c>
      <c r="B1412" s="62" t="s">
        <v>17675</v>
      </c>
      <c r="C1412" s="69">
        <v>3</v>
      </c>
    </row>
    <row r="1413" spans="1:3">
      <c r="A1413" s="61">
        <v>2397</v>
      </c>
      <c r="B1413" s="62" t="s">
        <v>17676</v>
      </c>
      <c r="C1413" s="69">
        <v>3</v>
      </c>
    </row>
    <row r="1414" spans="1:3">
      <c r="A1414" s="61">
        <v>2398</v>
      </c>
      <c r="B1414" s="62" t="s">
        <v>17677</v>
      </c>
      <c r="C1414" s="69">
        <v>3</v>
      </c>
    </row>
    <row r="1415" spans="1:3">
      <c r="A1415" s="61">
        <v>2399</v>
      </c>
      <c r="B1415" s="62" t="s">
        <v>17678</v>
      </c>
      <c r="C1415" s="69">
        <v>3</v>
      </c>
    </row>
    <row r="1416" spans="1:3">
      <c r="A1416" s="61">
        <v>2400</v>
      </c>
      <c r="B1416" s="62" t="s">
        <v>17679</v>
      </c>
      <c r="C1416" s="69">
        <v>3</v>
      </c>
    </row>
    <row r="1417" spans="1:3">
      <c r="A1417" s="61">
        <v>2401</v>
      </c>
      <c r="B1417" s="62" t="s">
        <v>17680</v>
      </c>
      <c r="C1417" s="69">
        <v>8</v>
      </c>
    </row>
    <row r="1418" spans="1:3">
      <c r="A1418" s="61">
        <v>2402</v>
      </c>
      <c r="B1418" s="62" t="s">
        <v>17681</v>
      </c>
      <c r="C1418" s="69">
        <v>3</v>
      </c>
    </row>
    <row r="1419" spans="1:3">
      <c r="A1419" s="61">
        <v>2403</v>
      </c>
      <c r="B1419" s="62" t="s">
        <v>17682</v>
      </c>
      <c r="C1419" s="69">
        <v>3</v>
      </c>
    </row>
    <row r="1420" spans="1:3">
      <c r="A1420" s="61">
        <v>2404</v>
      </c>
      <c r="B1420" s="62" t="s">
        <v>17683</v>
      </c>
      <c r="C1420" s="69">
        <v>3</v>
      </c>
    </row>
    <row r="1421" spans="1:3">
      <c r="A1421" s="61">
        <v>2405</v>
      </c>
      <c r="B1421" s="62" t="s">
        <v>17684</v>
      </c>
      <c r="C1421" s="69">
        <v>3</v>
      </c>
    </row>
    <row r="1422" spans="1:3">
      <c r="A1422" s="61">
        <v>2406</v>
      </c>
      <c r="B1422" s="62" t="s">
        <v>17685</v>
      </c>
      <c r="C1422" s="69">
        <v>3</v>
      </c>
    </row>
    <row r="1423" spans="1:3">
      <c r="A1423" s="61">
        <v>2407</v>
      </c>
      <c r="B1423" s="62" t="s">
        <v>17686</v>
      </c>
      <c r="C1423" s="69">
        <v>6.1</v>
      </c>
    </row>
    <row r="1424" spans="1:3">
      <c r="A1424" s="61">
        <v>2409</v>
      </c>
      <c r="B1424" s="62" t="s">
        <v>17687</v>
      </c>
      <c r="C1424" s="69">
        <v>3</v>
      </c>
    </row>
    <row r="1425" spans="1:3">
      <c r="A1425" s="61">
        <v>2410</v>
      </c>
      <c r="B1425" s="62" t="s">
        <v>17688</v>
      </c>
      <c r="C1425" s="69">
        <v>3</v>
      </c>
    </row>
    <row r="1426" spans="1:3">
      <c r="A1426" s="61">
        <v>2411</v>
      </c>
      <c r="B1426" s="62" t="s">
        <v>17689</v>
      </c>
      <c r="C1426" s="69">
        <v>3</v>
      </c>
    </row>
    <row r="1427" spans="1:3">
      <c r="A1427" s="61">
        <v>2412</v>
      </c>
      <c r="B1427" s="62" t="s">
        <v>17690</v>
      </c>
      <c r="C1427" s="69">
        <v>3</v>
      </c>
    </row>
    <row r="1428" spans="1:3">
      <c r="A1428" s="61">
        <v>2413</v>
      </c>
      <c r="B1428" s="62" t="s">
        <v>17691</v>
      </c>
      <c r="C1428" s="69">
        <v>3</v>
      </c>
    </row>
    <row r="1429" spans="1:3">
      <c r="A1429" s="61">
        <v>2414</v>
      </c>
      <c r="B1429" s="62" t="s">
        <v>17692</v>
      </c>
      <c r="C1429" s="69">
        <v>3</v>
      </c>
    </row>
    <row r="1430" spans="1:3">
      <c r="A1430" s="61">
        <v>2416</v>
      </c>
      <c r="B1430" s="62" t="s">
        <v>17693</v>
      </c>
      <c r="C1430" s="69">
        <v>3</v>
      </c>
    </row>
    <row r="1431" spans="1:3">
      <c r="A1431" s="61">
        <v>2417</v>
      </c>
      <c r="B1431" s="62" t="s">
        <v>17694</v>
      </c>
      <c r="C1431" s="69">
        <v>2.2999999999999998</v>
      </c>
    </row>
    <row r="1432" spans="1:3">
      <c r="A1432" s="61">
        <v>2418</v>
      </c>
      <c r="B1432" s="62" t="s">
        <v>17695</v>
      </c>
      <c r="C1432" s="69">
        <v>2.2999999999999998</v>
      </c>
    </row>
    <row r="1433" spans="1:3">
      <c r="A1433" s="61">
        <v>2419</v>
      </c>
      <c r="B1433" s="62" t="s">
        <v>17696</v>
      </c>
      <c r="C1433" s="69">
        <v>2.1</v>
      </c>
    </row>
    <row r="1434" spans="1:3">
      <c r="A1434" s="61">
        <v>2420</v>
      </c>
      <c r="B1434" s="62" t="s">
        <v>17697</v>
      </c>
      <c r="C1434" s="69">
        <v>2.2999999999999998</v>
      </c>
    </row>
    <row r="1435" spans="1:3">
      <c r="A1435" s="61">
        <v>2421</v>
      </c>
      <c r="B1435" s="62" t="s">
        <v>17698</v>
      </c>
      <c r="C1435" s="69">
        <v>2.2999999999999998</v>
      </c>
    </row>
    <row r="1436" spans="1:3">
      <c r="A1436" s="61">
        <v>2422</v>
      </c>
      <c r="B1436" s="62" t="s">
        <v>17699</v>
      </c>
      <c r="C1436" s="69">
        <v>2.2000000000000002</v>
      </c>
    </row>
    <row r="1437" spans="1:3">
      <c r="A1437" s="61">
        <v>2424</v>
      </c>
      <c r="B1437" s="62" t="s">
        <v>17700</v>
      </c>
      <c r="C1437" s="69">
        <v>2.2000000000000002</v>
      </c>
    </row>
    <row r="1438" spans="1:3" ht="30">
      <c r="A1438" s="64">
        <v>2426</v>
      </c>
      <c r="B1438" s="65" t="s">
        <v>17701</v>
      </c>
      <c r="C1438" s="70">
        <v>5.0999999999999996</v>
      </c>
    </row>
    <row r="1439" spans="1:3">
      <c r="A1439" s="66">
        <v>2427</v>
      </c>
      <c r="B1439" s="67" t="s">
        <v>17702</v>
      </c>
      <c r="C1439" s="68">
        <v>5.0999999999999996</v>
      </c>
    </row>
    <row r="1440" spans="1:3">
      <c r="A1440" s="64">
        <v>2428</v>
      </c>
      <c r="B1440" s="65" t="s">
        <v>17703</v>
      </c>
      <c r="C1440" s="69">
        <v>5.0999999999999996</v>
      </c>
    </row>
    <row r="1441" spans="1:3">
      <c r="A1441" s="71">
        <v>2429</v>
      </c>
      <c r="B1441" s="72" t="s">
        <v>17704</v>
      </c>
      <c r="C1441" s="69">
        <v>5.0999999999999996</v>
      </c>
    </row>
    <row r="1442" spans="1:3">
      <c r="A1442" s="71">
        <v>2430</v>
      </c>
      <c r="B1442" s="72" t="s">
        <v>17705</v>
      </c>
      <c r="C1442" s="69">
        <v>8</v>
      </c>
    </row>
    <row r="1443" spans="1:3">
      <c r="A1443" s="66">
        <v>2431</v>
      </c>
      <c r="B1443" s="67" t="s">
        <v>17706</v>
      </c>
      <c r="C1443" s="69">
        <v>6.1</v>
      </c>
    </row>
    <row r="1444" spans="1:3">
      <c r="A1444" s="61">
        <v>2432</v>
      </c>
      <c r="B1444" s="62" t="s">
        <v>17707</v>
      </c>
      <c r="C1444" s="69">
        <v>6.1</v>
      </c>
    </row>
    <row r="1445" spans="1:3">
      <c r="A1445" s="61">
        <v>2433</v>
      </c>
      <c r="B1445" s="62" t="s">
        <v>17708</v>
      </c>
      <c r="C1445" s="69">
        <v>6.1</v>
      </c>
    </row>
    <row r="1446" spans="1:3">
      <c r="A1446" s="64">
        <v>2434</v>
      </c>
      <c r="B1446" s="65" t="s">
        <v>17709</v>
      </c>
      <c r="C1446" s="70">
        <v>8</v>
      </c>
    </row>
    <row r="1447" spans="1:3">
      <c r="A1447" s="71">
        <v>2435</v>
      </c>
      <c r="B1447" s="72" t="s">
        <v>17710</v>
      </c>
      <c r="C1447" s="73">
        <v>8</v>
      </c>
    </row>
    <row r="1448" spans="1:3">
      <c r="A1448" s="66">
        <v>2436</v>
      </c>
      <c r="B1448" s="67" t="s">
        <v>17711</v>
      </c>
      <c r="C1448" s="68">
        <v>3</v>
      </c>
    </row>
    <row r="1449" spans="1:3">
      <c r="A1449" s="64">
        <v>2437</v>
      </c>
      <c r="B1449" s="65" t="s">
        <v>17712</v>
      </c>
      <c r="C1449" s="70">
        <v>8</v>
      </c>
    </row>
    <row r="1450" spans="1:3">
      <c r="A1450" s="66">
        <v>2438</v>
      </c>
      <c r="B1450" s="67" t="s">
        <v>17713</v>
      </c>
      <c r="C1450" s="68">
        <v>6.1</v>
      </c>
    </row>
    <row r="1451" spans="1:3">
      <c r="A1451" s="61">
        <v>2439</v>
      </c>
      <c r="B1451" s="62" t="s">
        <v>17714</v>
      </c>
      <c r="C1451" s="69">
        <v>8</v>
      </c>
    </row>
    <row r="1452" spans="1:3">
      <c r="A1452" s="61">
        <v>2440</v>
      </c>
      <c r="B1452" s="62" t="s">
        <v>17715</v>
      </c>
      <c r="C1452" s="69">
        <v>8</v>
      </c>
    </row>
    <row r="1453" spans="1:3" ht="30">
      <c r="A1453" s="61">
        <v>2441</v>
      </c>
      <c r="B1453" s="62" t="s">
        <v>17716</v>
      </c>
      <c r="C1453" s="69">
        <v>4.2</v>
      </c>
    </row>
    <row r="1454" spans="1:3">
      <c r="A1454" s="61">
        <v>2442</v>
      </c>
      <c r="B1454" s="62" t="s">
        <v>17717</v>
      </c>
      <c r="C1454" s="69">
        <v>8</v>
      </c>
    </row>
    <row r="1455" spans="1:3">
      <c r="A1455" s="61">
        <v>2443</v>
      </c>
      <c r="B1455" s="62" t="s">
        <v>17718</v>
      </c>
      <c r="C1455" s="69">
        <v>8</v>
      </c>
    </row>
    <row r="1456" spans="1:3">
      <c r="A1456" s="61">
        <v>2444</v>
      </c>
      <c r="B1456" s="62" t="s">
        <v>17719</v>
      </c>
      <c r="C1456" s="69">
        <v>8</v>
      </c>
    </row>
    <row r="1457" spans="1:3">
      <c r="A1457" s="61">
        <v>2446</v>
      </c>
      <c r="B1457" s="62" t="s">
        <v>17720</v>
      </c>
      <c r="C1457" s="69">
        <v>6.1</v>
      </c>
    </row>
    <row r="1458" spans="1:3">
      <c r="A1458" s="61">
        <v>2447</v>
      </c>
      <c r="B1458" s="62" t="s">
        <v>17721</v>
      </c>
      <c r="C1458" s="69">
        <v>4.2</v>
      </c>
    </row>
    <row r="1459" spans="1:3">
      <c r="A1459" s="61">
        <v>2448</v>
      </c>
      <c r="B1459" s="62" t="s">
        <v>17722</v>
      </c>
      <c r="C1459" s="69">
        <v>4.0999999999999996</v>
      </c>
    </row>
    <row r="1460" spans="1:3">
      <c r="A1460" s="61">
        <v>2451</v>
      </c>
      <c r="B1460" s="62" t="s">
        <v>17723</v>
      </c>
      <c r="C1460" s="69">
        <v>2.2000000000000002</v>
      </c>
    </row>
    <row r="1461" spans="1:3">
      <c r="A1461" s="61">
        <v>2452</v>
      </c>
      <c r="B1461" s="62" t="s">
        <v>17724</v>
      </c>
      <c r="C1461" s="69">
        <v>2.1</v>
      </c>
    </row>
    <row r="1462" spans="1:3">
      <c r="A1462" s="61">
        <v>2453</v>
      </c>
      <c r="B1462" s="62" t="s">
        <v>17725</v>
      </c>
      <c r="C1462" s="69">
        <v>2.1</v>
      </c>
    </row>
    <row r="1463" spans="1:3">
      <c r="A1463" s="61">
        <v>2454</v>
      </c>
      <c r="B1463" s="62" t="s">
        <v>17726</v>
      </c>
      <c r="C1463" s="69">
        <v>2.1</v>
      </c>
    </row>
    <row r="1464" spans="1:3">
      <c r="A1464" s="61">
        <v>2455</v>
      </c>
      <c r="B1464" s="62" t="s">
        <v>17727</v>
      </c>
      <c r="C1464" s="69">
        <v>2.2000000000000002</v>
      </c>
    </row>
    <row r="1465" spans="1:3">
      <c r="A1465" s="61">
        <v>2456</v>
      </c>
      <c r="B1465" s="62" t="s">
        <v>17728</v>
      </c>
      <c r="C1465" s="69">
        <v>3</v>
      </c>
    </row>
    <row r="1466" spans="1:3">
      <c r="A1466" s="61">
        <v>2457</v>
      </c>
      <c r="B1466" s="62" t="s">
        <v>17729</v>
      </c>
      <c r="C1466" s="69">
        <v>3</v>
      </c>
    </row>
    <row r="1467" spans="1:3">
      <c r="A1467" s="61">
        <v>2458</v>
      </c>
      <c r="B1467" s="62" t="s">
        <v>17730</v>
      </c>
      <c r="C1467" s="69">
        <v>3</v>
      </c>
    </row>
    <row r="1468" spans="1:3">
      <c r="A1468" s="61">
        <v>2459</v>
      </c>
      <c r="B1468" s="62" t="s">
        <v>17731</v>
      </c>
      <c r="C1468" s="69">
        <v>3</v>
      </c>
    </row>
    <row r="1469" spans="1:3">
      <c r="A1469" s="61">
        <v>2460</v>
      </c>
      <c r="B1469" s="62" t="s">
        <v>17732</v>
      </c>
      <c r="C1469" s="69">
        <v>3</v>
      </c>
    </row>
    <row r="1470" spans="1:3">
      <c r="A1470" s="61">
        <v>2461</v>
      </c>
      <c r="B1470" s="62" t="s">
        <v>17733</v>
      </c>
      <c r="C1470" s="69">
        <v>3</v>
      </c>
    </row>
    <row r="1471" spans="1:3">
      <c r="A1471" s="61">
        <v>2463</v>
      </c>
      <c r="B1471" s="62" t="s">
        <v>17734</v>
      </c>
      <c r="C1471" s="69">
        <v>4.3</v>
      </c>
    </row>
    <row r="1472" spans="1:3">
      <c r="A1472" s="61">
        <v>2464</v>
      </c>
      <c r="B1472" s="62" t="s">
        <v>17735</v>
      </c>
      <c r="C1472" s="69">
        <v>5.0999999999999996</v>
      </c>
    </row>
    <row r="1473" spans="1:3" ht="30">
      <c r="A1473" s="61">
        <v>2465</v>
      </c>
      <c r="B1473" s="62" t="s">
        <v>17736</v>
      </c>
      <c r="C1473" s="69">
        <v>5.0999999999999996</v>
      </c>
    </row>
    <row r="1474" spans="1:3">
      <c r="A1474" s="61">
        <v>2466</v>
      </c>
      <c r="B1474" s="62" t="s">
        <v>17737</v>
      </c>
      <c r="C1474" s="69">
        <v>5.0999999999999996</v>
      </c>
    </row>
    <row r="1475" spans="1:3">
      <c r="A1475" s="61">
        <v>2468</v>
      </c>
      <c r="B1475" s="62" t="s">
        <v>17738</v>
      </c>
      <c r="C1475" s="69">
        <v>5.0999999999999996</v>
      </c>
    </row>
    <row r="1476" spans="1:3">
      <c r="A1476" s="61">
        <v>2469</v>
      </c>
      <c r="B1476" s="62" t="s">
        <v>17739</v>
      </c>
      <c r="C1476" s="69">
        <v>5.0999999999999996</v>
      </c>
    </row>
    <row r="1477" spans="1:3">
      <c r="A1477" s="61">
        <v>2470</v>
      </c>
      <c r="B1477" s="62" t="s">
        <v>17740</v>
      </c>
      <c r="C1477" s="69">
        <v>6.1</v>
      </c>
    </row>
    <row r="1478" spans="1:3">
      <c r="A1478" s="61">
        <v>2471</v>
      </c>
      <c r="B1478" s="62" t="s">
        <v>17741</v>
      </c>
      <c r="C1478" s="69">
        <v>6.1</v>
      </c>
    </row>
    <row r="1479" spans="1:3">
      <c r="A1479" s="61">
        <v>2473</v>
      </c>
      <c r="B1479" s="62" t="s">
        <v>17742</v>
      </c>
      <c r="C1479" s="69">
        <v>6.1</v>
      </c>
    </row>
    <row r="1480" spans="1:3">
      <c r="A1480" s="64">
        <v>2474</v>
      </c>
      <c r="B1480" s="65" t="s">
        <v>17743</v>
      </c>
      <c r="C1480" s="70">
        <v>6.1</v>
      </c>
    </row>
    <row r="1481" spans="1:3">
      <c r="A1481" s="66">
        <v>2475</v>
      </c>
      <c r="B1481" s="67" t="s">
        <v>17744</v>
      </c>
      <c r="C1481" s="68">
        <v>8</v>
      </c>
    </row>
    <row r="1482" spans="1:3">
      <c r="A1482" s="61">
        <v>2477</v>
      </c>
      <c r="B1482" s="62" t="s">
        <v>17745</v>
      </c>
      <c r="C1482" s="69">
        <v>6.1</v>
      </c>
    </row>
    <row r="1483" spans="1:3" ht="30">
      <c r="A1483" s="64">
        <v>2478</v>
      </c>
      <c r="B1483" s="65" t="s">
        <v>17746</v>
      </c>
      <c r="C1483" s="69">
        <v>3</v>
      </c>
    </row>
    <row r="1484" spans="1:3">
      <c r="A1484" s="71">
        <v>2480</v>
      </c>
      <c r="B1484" s="72" t="s">
        <v>17747</v>
      </c>
      <c r="C1484" s="70">
        <v>6.1</v>
      </c>
    </row>
    <row r="1485" spans="1:3">
      <c r="A1485" s="71">
        <v>2481</v>
      </c>
      <c r="B1485" s="72" t="s">
        <v>17748</v>
      </c>
      <c r="C1485" s="73">
        <v>6.1</v>
      </c>
    </row>
    <row r="1486" spans="1:3">
      <c r="A1486" s="71">
        <v>2482</v>
      </c>
      <c r="B1486" s="72" t="s">
        <v>17749</v>
      </c>
      <c r="C1486" s="73">
        <v>6.1</v>
      </c>
    </row>
    <row r="1487" spans="1:3">
      <c r="A1487" s="71">
        <v>2483</v>
      </c>
      <c r="B1487" s="72" t="s">
        <v>17750</v>
      </c>
      <c r="C1487" s="73">
        <v>6.1</v>
      </c>
    </row>
    <row r="1488" spans="1:3">
      <c r="A1488" s="71">
        <v>2484</v>
      </c>
      <c r="B1488" s="72" t="s">
        <v>17751</v>
      </c>
      <c r="C1488" s="73">
        <v>6.1</v>
      </c>
    </row>
    <row r="1489" spans="1:3">
      <c r="A1489" s="71">
        <v>2485</v>
      </c>
      <c r="B1489" s="72" t="s">
        <v>17752</v>
      </c>
      <c r="C1489" s="73">
        <v>6.1</v>
      </c>
    </row>
    <row r="1490" spans="1:3">
      <c r="A1490" s="71">
        <v>2486</v>
      </c>
      <c r="B1490" s="72" t="s">
        <v>17753</v>
      </c>
      <c r="C1490" s="73">
        <v>6.1</v>
      </c>
    </row>
    <row r="1491" spans="1:3">
      <c r="A1491" s="71">
        <v>2487</v>
      </c>
      <c r="B1491" s="72" t="s">
        <v>17754</v>
      </c>
      <c r="C1491" s="73">
        <v>6.1</v>
      </c>
    </row>
    <row r="1492" spans="1:3">
      <c r="A1492" s="71">
        <v>2488</v>
      </c>
      <c r="B1492" s="72" t="s">
        <v>17755</v>
      </c>
      <c r="C1492" s="73">
        <v>6.1</v>
      </c>
    </row>
    <row r="1493" spans="1:3">
      <c r="A1493" s="66">
        <v>2490</v>
      </c>
      <c r="B1493" s="67" t="s">
        <v>17756</v>
      </c>
      <c r="C1493" s="68">
        <v>6.1</v>
      </c>
    </row>
    <row r="1494" spans="1:3">
      <c r="A1494" s="61">
        <v>2491</v>
      </c>
      <c r="B1494" s="62" t="s">
        <v>17757</v>
      </c>
      <c r="C1494" s="69">
        <v>8</v>
      </c>
    </row>
    <row r="1495" spans="1:3">
      <c r="A1495" s="61">
        <v>2493</v>
      </c>
      <c r="B1495" s="62" t="s">
        <v>17758</v>
      </c>
      <c r="C1495" s="69">
        <v>3</v>
      </c>
    </row>
    <row r="1496" spans="1:3">
      <c r="A1496" s="61">
        <v>2495</v>
      </c>
      <c r="B1496" s="62" t="s">
        <v>17759</v>
      </c>
      <c r="C1496" s="69">
        <v>5.0999999999999996</v>
      </c>
    </row>
    <row r="1497" spans="1:3">
      <c r="A1497" s="61">
        <v>2496</v>
      </c>
      <c r="B1497" s="62" t="s">
        <v>17760</v>
      </c>
      <c r="C1497" s="69">
        <v>8</v>
      </c>
    </row>
    <row r="1498" spans="1:3">
      <c r="A1498" s="61">
        <v>2498</v>
      </c>
      <c r="B1498" s="62" t="s">
        <v>17761</v>
      </c>
      <c r="C1498" s="69">
        <v>3</v>
      </c>
    </row>
    <row r="1499" spans="1:3">
      <c r="A1499" s="61">
        <v>2501</v>
      </c>
      <c r="B1499" s="62" t="s">
        <v>17762</v>
      </c>
      <c r="C1499" s="69">
        <v>6.1</v>
      </c>
    </row>
    <row r="1500" spans="1:3">
      <c r="A1500" s="61">
        <v>2502</v>
      </c>
      <c r="B1500" s="62" t="s">
        <v>17763</v>
      </c>
      <c r="C1500" s="69">
        <v>8</v>
      </c>
    </row>
    <row r="1501" spans="1:3">
      <c r="A1501" s="61">
        <v>2503</v>
      </c>
      <c r="B1501" s="62" t="s">
        <v>17764</v>
      </c>
      <c r="C1501" s="69">
        <v>8</v>
      </c>
    </row>
    <row r="1502" spans="1:3">
      <c r="A1502" s="61">
        <v>2504</v>
      </c>
      <c r="B1502" s="62" t="s">
        <v>17765</v>
      </c>
      <c r="C1502" s="69">
        <v>6.1</v>
      </c>
    </row>
    <row r="1503" spans="1:3">
      <c r="A1503" s="61">
        <v>2505</v>
      </c>
      <c r="B1503" s="62" t="s">
        <v>17766</v>
      </c>
      <c r="C1503" s="69">
        <v>6.1</v>
      </c>
    </row>
    <row r="1504" spans="1:3">
      <c r="A1504" s="61">
        <v>2506</v>
      </c>
      <c r="B1504" s="62" t="s">
        <v>17767</v>
      </c>
      <c r="C1504" s="69">
        <v>8</v>
      </c>
    </row>
    <row r="1505" spans="1:3">
      <c r="A1505" s="61">
        <v>2507</v>
      </c>
      <c r="B1505" s="62" t="s">
        <v>17768</v>
      </c>
      <c r="C1505" s="69">
        <v>8</v>
      </c>
    </row>
    <row r="1506" spans="1:3">
      <c r="A1506" s="61">
        <v>2508</v>
      </c>
      <c r="B1506" s="62" t="s">
        <v>17769</v>
      </c>
      <c r="C1506" s="69">
        <v>8</v>
      </c>
    </row>
    <row r="1507" spans="1:3">
      <c r="A1507" s="61">
        <v>2509</v>
      </c>
      <c r="B1507" s="62" t="s">
        <v>17770</v>
      </c>
      <c r="C1507" s="69">
        <v>8</v>
      </c>
    </row>
    <row r="1508" spans="1:3">
      <c r="A1508" s="61">
        <v>2511</v>
      </c>
      <c r="B1508" s="62" t="s">
        <v>17771</v>
      </c>
      <c r="C1508" s="69">
        <v>8</v>
      </c>
    </row>
    <row r="1509" spans="1:3">
      <c r="A1509" s="61">
        <v>2512</v>
      </c>
      <c r="B1509" s="62" t="s">
        <v>17772</v>
      </c>
      <c r="C1509" s="69">
        <v>6.1</v>
      </c>
    </row>
    <row r="1510" spans="1:3">
      <c r="A1510" s="61">
        <v>2513</v>
      </c>
      <c r="B1510" s="62" t="s">
        <v>17773</v>
      </c>
      <c r="C1510" s="69">
        <v>8</v>
      </c>
    </row>
    <row r="1511" spans="1:3">
      <c r="A1511" s="61">
        <v>2514</v>
      </c>
      <c r="B1511" s="62" t="s">
        <v>17774</v>
      </c>
      <c r="C1511" s="69">
        <v>3</v>
      </c>
    </row>
    <row r="1512" spans="1:3">
      <c r="A1512" s="61">
        <v>2515</v>
      </c>
      <c r="B1512" s="62" t="s">
        <v>17775</v>
      </c>
      <c r="C1512" s="69">
        <v>6.1</v>
      </c>
    </row>
    <row r="1513" spans="1:3">
      <c r="A1513" s="61">
        <v>2516</v>
      </c>
      <c r="B1513" s="62" t="s">
        <v>17776</v>
      </c>
      <c r="C1513" s="69">
        <v>6.1</v>
      </c>
    </row>
    <row r="1514" spans="1:3">
      <c r="A1514" s="61">
        <v>2517</v>
      </c>
      <c r="B1514" s="62" t="s">
        <v>17777</v>
      </c>
      <c r="C1514" s="69">
        <v>2.1</v>
      </c>
    </row>
    <row r="1515" spans="1:3">
      <c r="A1515" s="61">
        <v>2518</v>
      </c>
      <c r="B1515" s="62" t="s">
        <v>17778</v>
      </c>
      <c r="C1515" s="69">
        <v>6.1</v>
      </c>
    </row>
    <row r="1516" spans="1:3">
      <c r="A1516" s="61">
        <v>2520</v>
      </c>
      <c r="B1516" s="62" t="s">
        <v>17779</v>
      </c>
      <c r="C1516" s="69">
        <v>3</v>
      </c>
    </row>
    <row r="1517" spans="1:3">
      <c r="A1517" s="61">
        <v>2521</v>
      </c>
      <c r="B1517" s="62" t="s">
        <v>17780</v>
      </c>
      <c r="C1517" s="69">
        <v>6.1</v>
      </c>
    </row>
    <row r="1518" spans="1:3">
      <c r="A1518" s="61">
        <v>2522</v>
      </c>
      <c r="B1518" s="62" t="s">
        <v>17781</v>
      </c>
      <c r="C1518" s="69">
        <v>6.1</v>
      </c>
    </row>
    <row r="1519" spans="1:3">
      <c r="A1519" s="61">
        <v>2524</v>
      </c>
      <c r="B1519" s="62" t="s">
        <v>17782</v>
      </c>
      <c r="C1519" s="69">
        <v>3</v>
      </c>
    </row>
    <row r="1520" spans="1:3">
      <c r="A1520" s="61">
        <v>2525</v>
      </c>
      <c r="B1520" s="62" t="s">
        <v>17783</v>
      </c>
      <c r="C1520" s="69">
        <v>6.1</v>
      </c>
    </row>
    <row r="1521" spans="1:3">
      <c r="A1521" s="61">
        <v>2526</v>
      </c>
      <c r="B1521" s="62" t="s">
        <v>17784</v>
      </c>
      <c r="C1521" s="69">
        <v>3</v>
      </c>
    </row>
    <row r="1522" spans="1:3">
      <c r="A1522" s="61">
        <v>2527</v>
      </c>
      <c r="B1522" s="62" t="s">
        <v>17785</v>
      </c>
      <c r="C1522" s="69">
        <v>3</v>
      </c>
    </row>
    <row r="1523" spans="1:3">
      <c r="A1523" s="61">
        <v>2528</v>
      </c>
      <c r="B1523" s="62" t="s">
        <v>17786</v>
      </c>
      <c r="C1523" s="69">
        <v>3</v>
      </c>
    </row>
    <row r="1524" spans="1:3">
      <c r="A1524" s="61">
        <v>2529</v>
      </c>
      <c r="B1524" s="62" t="s">
        <v>17787</v>
      </c>
      <c r="C1524" s="69">
        <v>3</v>
      </c>
    </row>
    <row r="1525" spans="1:3">
      <c r="A1525" s="61">
        <v>2531</v>
      </c>
      <c r="B1525" s="62" t="s">
        <v>17788</v>
      </c>
      <c r="C1525" s="69">
        <v>8</v>
      </c>
    </row>
    <row r="1526" spans="1:3">
      <c r="A1526" s="61">
        <v>2533</v>
      </c>
      <c r="B1526" s="62" t="s">
        <v>17789</v>
      </c>
      <c r="C1526" s="69">
        <v>6.1</v>
      </c>
    </row>
    <row r="1527" spans="1:3">
      <c r="A1527" s="61">
        <v>2534</v>
      </c>
      <c r="B1527" s="62" t="s">
        <v>17790</v>
      </c>
      <c r="C1527" s="69">
        <v>2.2999999999999998</v>
      </c>
    </row>
    <row r="1528" spans="1:3">
      <c r="A1528" s="61">
        <v>2535</v>
      </c>
      <c r="B1528" s="62" t="s">
        <v>17791</v>
      </c>
      <c r="C1528" s="69">
        <v>3</v>
      </c>
    </row>
    <row r="1529" spans="1:3">
      <c r="A1529" s="61">
        <v>2536</v>
      </c>
      <c r="B1529" s="62" t="s">
        <v>17792</v>
      </c>
      <c r="C1529" s="69">
        <v>3</v>
      </c>
    </row>
    <row r="1530" spans="1:3">
      <c r="A1530" s="61">
        <v>2538</v>
      </c>
      <c r="B1530" s="62" t="s">
        <v>17793</v>
      </c>
      <c r="C1530" s="69">
        <v>4.0999999999999996</v>
      </c>
    </row>
    <row r="1531" spans="1:3">
      <c r="A1531" s="61">
        <v>2541</v>
      </c>
      <c r="B1531" s="62" t="s">
        <v>17794</v>
      </c>
      <c r="C1531" s="69">
        <v>3</v>
      </c>
    </row>
    <row r="1532" spans="1:3">
      <c r="A1532" s="61">
        <v>2542</v>
      </c>
      <c r="B1532" s="62" t="s">
        <v>17795</v>
      </c>
      <c r="C1532" s="69">
        <v>6.1</v>
      </c>
    </row>
    <row r="1533" spans="1:3">
      <c r="A1533" s="64">
        <v>2545</v>
      </c>
      <c r="B1533" s="65" t="s">
        <v>17796</v>
      </c>
      <c r="C1533" s="69">
        <v>4.2</v>
      </c>
    </row>
    <row r="1534" spans="1:3">
      <c r="A1534" s="71">
        <v>2546</v>
      </c>
      <c r="B1534" s="72" t="s">
        <v>17797</v>
      </c>
      <c r="C1534" s="69">
        <v>4.2</v>
      </c>
    </row>
    <row r="1535" spans="1:3">
      <c r="A1535" s="66">
        <v>2547</v>
      </c>
      <c r="B1535" s="67" t="s">
        <v>17798</v>
      </c>
      <c r="C1535" s="69">
        <v>5.0999999999999996</v>
      </c>
    </row>
    <row r="1536" spans="1:3">
      <c r="A1536" s="61">
        <v>2548</v>
      </c>
      <c r="B1536" s="62" t="s">
        <v>17799</v>
      </c>
      <c r="C1536" s="69">
        <v>2.2999999999999998</v>
      </c>
    </row>
    <row r="1537" spans="1:3">
      <c r="A1537" s="61">
        <v>2552</v>
      </c>
      <c r="B1537" s="62" t="s">
        <v>17800</v>
      </c>
      <c r="C1537" s="69">
        <v>6.1</v>
      </c>
    </row>
    <row r="1538" spans="1:3">
      <c r="A1538" s="61">
        <v>2554</v>
      </c>
      <c r="B1538" s="62" t="s">
        <v>17801</v>
      </c>
      <c r="C1538" s="69">
        <v>3</v>
      </c>
    </row>
    <row r="1539" spans="1:3">
      <c r="A1539" s="61">
        <v>2555</v>
      </c>
      <c r="B1539" s="62" t="s">
        <v>17802</v>
      </c>
      <c r="C1539" s="69">
        <v>4.0999999999999996</v>
      </c>
    </row>
    <row r="1540" spans="1:3" ht="30">
      <c r="A1540" s="61">
        <v>2556</v>
      </c>
      <c r="B1540" s="62" t="s">
        <v>17803</v>
      </c>
      <c r="C1540" s="69">
        <v>4.0999999999999996</v>
      </c>
    </row>
    <row r="1541" spans="1:3" ht="30">
      <c r="A1541" s="61">
        <v>2557</v>
      </c>
      <c r="B1541" s="62" t="s">
        <v>17804</v>
      </c>
      <c r="C1541" s="69">
        <v>4.0999999999999996</v>
      </c>
    </row>
    <row r="1542" spans="1:3">
      <c r="A1542" s="61">
        <v>2558</v>
      </c>
      <c r="B1542" s="62" t="s">
        <v>17805</v>
      </c>
      <c r="C1542" s="69">
        <v>6.1</v>
      </c>
    </row>
    <row r="1543" spans="1:3">
      <c r="A1543" s="61">
        <v>2560</v>
      </c>
      <c r="B1543" s="62" t="s">
        <v>17806</v>
      </c>
      <c r="C1543" s="69">
        <v>3</v>
      </c>
    </row>
    <row r="1544" spans="1:3">
      <c r="A1544" s="61">
        <v>2561</v>
      </c>
      <c r="B1544" s="62" t="s">
        <v>17807</v>
      </c>
      <c r="C1544" s="69">
        <v>3</v>
      </c>
    </row>
    <row r="1545" spans="1:3">
      <c r="A1545" s="64">
        <v>2564</v>
      </c>
      <c r="B1545" s="65" t="s">
        <v>17808</v>
      </c>
      <c r="C1545" s="69">
        <v>8</v>
      </c>
    </row>
    <row r="1546" spans="1:3">
      <c r="A1546" s="66">
        <v>2565</v>
      </c>
      <c r="B1546" s="67" t="s">
        <v>17809</v>
      </c>
      <c r="C1546" s="69">
        <v>8</v>
      </c>
    </row>
    <row r="1547" spans="1:3">
      <c r="A1547" s="61">
        <v>2567</v>
      </c>
      <c r="B1547" s="62" t="s">
        <v>17810</v>
      </c>
      <c r="C1547" s="69">
        <v>6.1</v>
      </c>
    </row>
    <row r="1548" spans="1:3">
      <c r="A1548" s="64">
        <v>2570</v>
      </c>
      <c r="B1548" s="65" t="s">
        <v>17811</v>
      </c>
      <c r="C1548" s="69">
        <v>6.1</v>
      </c>
    </row>
    <row r="1549" spans="1:3">
      <c r="A1549" s="66">
        <v>2571</v>
      </c>
      <c r="B1549" s="67" t="s">
        <v>17812</v>
      </c>
      <c r="C1549" s="69">
        <v>8</v>
      </c>
    </row>
    <row r="1550" spans="1:3">
      <c r="A1550" s="61">
        <v>2572</v>
      </c>
      <c r="B1550" s="62" t="s">
        <v>17813</v>
      </c>
      <c r="C1550" s="69">
        <v>6.1</v>
      </c>
    </row>
    <row r="1551" spans="1:3">
      <c r="A1551" s="61">
        <v>2573</v>
      </c>
      <c r="B1551" s="62" t="s">
        <v>17814</v>
      </c>
      <c r="C1551" s="69">
        <v>5.0999999999999996</v>
      </c>
    </row>
    <row r="1552" spans="1:3">
      <c r="A1552" s="61">
        <v>2574</v>
      </c>
      <c r="B1552" s="62" t="s">
        <v>17815</v>
      </c>
      <c r="C1552" s="69">
        <v>6.1</v>
      </c>
    </row>
    <row r="1553" spans="1:3">
      <c r="A1553" s="61">
        <v>2576</v>
      </c>
      <c r="B1553" s="62" t="s">
        <v>17816</v>
      </c>
      <c r="C1553" s="69">
        <v>8</v>
      </c>
    </row>
    <row r="1554" spans="1:3">
      <c r="A1554" s="61">
        <v>2577</v>
      </c>
      <c r="B1554" s="62" t="s">
        <v>17817</v>
      </c>
      <c r="C1554" s="69">
        <v>8</v>
      </c>
    </row>
    <row r="1555" spans="1:3">
      <c r="A1555" s="61">
        <v>2578</v>
      </c>
      <c r="B1555" s="62" t="s">
        <v>17818</v>
      </c>
      <c r="C1555" s="69">
        <v>8</v>
      </c>
    </row>
    <row r="1556" spans="1:3">
      <c r="A1556" s="61">
        <v>2579</v>
      </c>
      <c r="B1556" s="62" t="s">
        <v>17819</v>
      </c>
      <c r="C1556" s="69">
        <v>8</v>
      </c>
    </row>
    <row r="1557" spans="1:3">
      <c r="A1557" s="61">
        <v>2580</v>
      </c>
      <c r="B1557" s="62" t="s">
        <v>17820</v>
      </c>
      <c r="C1557" s="69">
        <v>8</v>
      </c>
    </row>
    <row r="1558" spans="1:3">
      <c r="A1558" s="61">
        <v>2581</v>
      </c>
      <c r="B1558" s="62" t="s">
        <v>17821</v>
      </c>
      <c r="C1558" s="69">
        <v>8</v>
      </c>
    </row>
    <row r="1559" spans="1:3">
      <c r="A1559" s="61">
        <v>2582</v>
      </c>
      <c r="B1559" s="62" t="s">
        <v>17822</v>
      </c>
      <c r="C1559" s="69">
        <v>8</v>
      </c>
    </row>
    <row r="1560" spans="1:3" ht="45">
      <c r="A1560" s="61">
        <v>2583</v>
      </c>
      <c r="B1560" s="62" t="s">
        <v>17823</v>
      </c>
      <c r="C1560" s="69">
        <v>8</v>
      </c>
    </row>
    <row r="1561" spans="1:3" ht="45">
      <c r="A1561" s="61">
        <v>2584</v>
      </c>
      <c r="B1561" s="62" t="s">
        <v>17824</v>
      </c>
      <c r="C1561" s="69">
        <v>8</v>
      </c>
    </row>
    <row r="1562" spans="1:3" ht="45">
      <c r="A1562" s="61">
        <v>2585</v>
      </c>
      <c r="B1562" s="62" t="s">
        <v>17825</v>
      </c>
      <c r="C1562" s="69">
        <v>8</v>
      </c>
    </row>
    <row r="1563" spans="1:3" ht="45">
      <c r="A1563" s="61">
        <v>2586</v>
      </c>
      <c r="B1563" s="62" t="s">
        <v>17826</v>
      </c>
      <c r="C1563" s="69">
        <v>8</v>
      </c>
    </row>
    <row r="1564" spans="1:3">
      <c r="A1564" s="61">
        <v>2587</v>
      </c>
      <c r="B1564" s="62" t="s">
        <v>17827</v>
      </c>
      <c r="C1564" s="69">
        <v>6.1</v>
      </c>
    </row>
    <row r="1565" spans="1:3">
      <c r="A1565" s="64">
        <v>2588</v>
      </c>
      <c r="B1565" s="65" t="s">
        <v>17828</v>
      </c>
      <c r="C1565" s="69">
        <v>6.1</v>
      </c>
    </row>
    <row r="1566" spans="1:3">
      <c r="A1566" s="66">
        <v>2589</v>
      </c>
      <c r="B1566" s="67" t="s">
        <v>17829</v>
      </c>
      <c r="C1566" s="69">
        <v>6.1</v>
      </c>
    </row>
    <row r="1567" spans="1:3">
      <c r="A1567" s="61">
        <v>2590</v>
      </c>
      <c r="B1567" s="62" t="s">
        <v>17830</v>
      </c>
      <c r="C1567" s="69">
        <v>9</v>
      </c>
    </row>
    <row r="1568" spans="1:3">
      <c r="A1568" s="61">
        <v>2591</v>
      </c>
      <c r="B1568" s="62" t="s">
        <v>17831</v>
      </c>
      <c r="C1568" s="69">
        <v>2.2000000000000002</v>
      </c>
    </row>
    <row r="1569" spans="1:3" ht="45">
      <c r="A1569" s="61">
        <v>2599</v>
      </c>
      <c r="B1569" s="62" t="s">
        <v>17832</v>
      </c>
      <c r="C1569" s="69">
        <v>2.2000000000000002</v>
      </c>
    </row>
    <row r="1570" spans="1:3">
      <c r="A1570" s="61">
        <v>2601</v>
      </c>
      <c r="B1570" s="62" t="s">
        <v>17833</v>
      </c>
      <c r="C1570" s="69">
        <v>2.1</v>
      </c>
    </row>
    <row r="1571" spans="1:3" ht="45">
      <c r="A1571" s="61">
        <v>2602</v>
      </c>
      <c r="B1571" s="62" t="s">
        <v>17834</v>
      </c>
      <c r="C1571" s="69">
        <v>2.2000000000000002</v>
      </c>
    </row>
    <row r="1572" spans="1:3">
      <c r="A1572" s="61">
        <v>2603</v>
      </c>
      <c r="B1572" s="62" t="s">
        <v>17835</v>
      </c>
      <c r="C1572" s="69">
        <v>3</v>
      </c>
    </row>
    <row r="1573" spans="1:3">
      <c r="A1573" s="61">
        <v>2604</v>
      </c>
      <c r="B1573" s="62" t="s">
        <v>17836</v>
      </c>
      <c r="C1573" s="69">
        <v>8</v>
      </c>
    </row>
    <row r="1574" spans="1:3">
      <c r="A1574" s="61">
        <v>2605</v>
      </c>
      <c r="B1574" s="62" t="s">
        <v>17837</v>
      </c>
      <c r="C1574" s="69">
        <v>6.1</v>
      </c>
    </row>
    <row r="1575" spans="1:3">
      <c r="A1575" s="64">
        <v>2606</v>
      </c>
      <c r="B1575" s="65" t="s">
        <v>17838</v>
      </c>
      <c r="C1575" s="70">
        <v>6.1</v>
      </c>
    </row>
    <row r="1576" spans="1:3">
      <c r="A1576" s="66">
        <v>2607</v>
      </c>
      <c r="B1576" s="67" t="s">
        <v>17839</v>
      </c>
      <c r="C1576" s="68">
        <v>3</v>
      </c>
    </row>
    <row r="1577" spans="1:3">
      <c r="A1577" s="61">
        <v>2608</v>
      </c>
      <c r="B1577" s="62" t="s">
        <v>17840</v>
      </c>
      <c r="C1577" s="69">
        <v>3</v>
      </c>
    </row>
    <row r="1578" spans="1:3">
      <c r="A1578" s="61">
        <v>2609</v>
      </c>
      <c r="B1578" s="62" t="s">
        <v>17841</v>
      </c>
      <c r="C1578" s="69">
        <v>6.1</v>
      </c>
    </row>
    <row r="1579" spans="1:3">
      <c r="A1579" s="61">
        <v>2610</v>
      </c>
      <c r="B1579" s="62" t="s">
        <v>17842</v>
      </c>
      <c r="C1579" s="69">
        <v>3</v>
      </c>
    </row>
    <row r="1580" spans="1:3">
      <c r="A1580" s="61">
        <v>2611</v>
      </c>
      <c r="B1580" s="62" t="s">
        <v>17843</v>
      </c>
      <c r="C1580" s="69">
        <v>6.1</v>
      </c>
    </row>
    <row r="1581" spans="1:3">
      <c r="A1581" s="61">
        <v>2612</v>
      </c>
      <c r="B1581" s="62" t="s">
        <v>17844</v>
      </c>
      <c r="C1581" s="69">
        <v>3</v>
      </c>
    </row>
    <row r="1582" spans="1:3">
      <c r="A1582" s="61">
        <v>2614</v>
      </c>
      <c r="B1582" s="62" t="s">
        <v>17845</v>
      </c>
      <c r="C1582" s="69">
        <v>3</v>
      </c>
    </row>
    <row r="1583" spans="1:3">
      <c r="A1583" s="61">
        <v>2615</v>
      </c>
      <c r="B1583" s="62" t="s">
        <v>17846</v>
      </c>
      <c r="C1583" s="69">
        <v>3</v>
      </c>
    </row>
    <row r="1584" spans="1:3">
      <c r="A1584" s="64">
        <v>2616</v>
      </c>
      <c r="B1584" s="65" t="s">
        <v>17847</v>
      </c>
      <c r="C1584" s="69">
        <v>3</v>
      </c>
    </row>
    <row r="1585" spans="1:3">
      <c r="A1585" s="66">
        <v>2617</v>
      </c>
      <c r="B1585" s="67" t="s">
        <v>17848</v>
      </c>
      <c r="C1585" s="69">
        <v>3</v>
      </c>
    </row>
    <row r="1586" spans="1:3">
      <c r="A1586" s="61">
        <v>2618</v>
      </c>
      <c r="B1586" s="62" t="s">
        <v>17849</v>
      </c>
      <c r="C1586" s="69">
        <v>3</v>
      </c>
    </row>
    <row r="1587" spans="1:3">
      <c r="A1587" s="61">
        <v>2619</v>
      </c>
      <c r="B1587" s="62" t="s">
        <v>17850</v>
      </c>
      <c r="C1587" s="69">
        <v>8</v>
      </c>
    </row>
    <row r="1588" spans="1:3">
      <c r="A1588" s="61">
        <v>2620</v>
      </c>
      <c r="B1588" s="62" t="s">
        <v>17851</v>
      </c>
      <c r="C1588" s="69">
        <v>3</v>
      </c>
    </row>
    <row r="1589" spans="1:3">
      <c r="A1589" s="61">
        <v>2621</v>
      </c>
      <c r="B1589" s="62" t="s">
        <v>17852</v>
      </c>
      <c r="C1589" s="69">
        <v>3</v>
      </c>
    </row>
    <row r="1590" spans="1:3">
      <c r="A1590" s="61">
        <v>2622</v>
      </c>
      <c r="B1590" s="62" t="s">
        <v>17853</v>
      </c>
      <c r="C1590" s="69">
        <v>3</v>
      </c>
    </row>
    <row r="1591" spans="1:3">
      <c r="A1591" s="61">
        <v>2623</v>
      </c>
      <c r="B1591" s="62" t="s">
        <v>17854</v>
      </c>
      <c r="C1591" s="69">
        <v>4.0999999999999996</v>
      </c>
    </row>
    <row r="1592" spans="1:3">
      <c r="A1592" s="61">
        <v>2624</v>
      </c>
      <c r="B1592" s="62" t="s">
        <v>17855</v>
      </c>
      <c r="C1592" s="69">
        <v>4.3</v>
      </c>
    </row>
    <row r="1593" spans="1:3">
      <c r="A1593" s="61">
        <v>2626</v>
      </c>
      <c r="B1593" s="62" t="s">
        <v>17856</v>
      </c>
      <c r="C1593" s="69">
        <v>5.0999999999999996</v>
      </c>
    </row>
    <row r="1594" spans="1:3">
      <c r="A1594" s="64">
        <v>2627</v>
      </c>
      <c r="B1594" s="65" t="s">
        <v>17857</v>
      </c>
      <c r="C1594" s="70">
        <v>5.0999999999999996</v>
      </c>
    </row>
    <row r="1595" spans="1:3">
      <c r="A1595" s="66">
        <v>2628</v>
      </c>
      <c r="B1595" s="67" t="s">
        <v>17858</v>
      </c>
      <c r="C1595" s="68">
        <v>6.1</v>
      </c>
    </row>
    <row r="1596" spans="1:3">
      <c r="A1596" s="61">
        <v>2629</v>
      </c>
      <c r="B1596" s="62" t="s">
        <v>17859</v>
      </c>
      <c r="C1596" s="69">
        <v>6.1</v>
      </c>
    </row>
    <row r="1597" spans="1:3">
      <c r="A1597" s="61">
        <v>2630</v>
      </c>
      <c r="B1597" s="62" t="s">
        <v>17860</v>
      </c>
      <c r="C1597" s="69">
        <v>6.1</v>
      </c>
    </row>
    <row r="1598" spans="1:3">
      <c r="A1598" s="61">
        <v>2642</v>
      </c>
      <c r="B1598" s="62" t="s">
        <v>17861</v>
      </c>
      <c r="C1598" s="69">
        <v>6.1</v>
      </c>
    </row>
    <row r="1599" spans="1:3">
      <c r="A1599" s="61">
        <v>2643</v>
      </c>
      <c r="B1599" s="62" t="s">
        <v>17862</v>
      </c>
      <c r="C1599" s="69">
        <v>6.1</v>
      </c>
    </row>
    <row r="1600" spans="1:3">
      <c r="A1600" s="64">
        <v>2644</v>
      </c>
      <c r="B1600" s="65" t="s">
        <v>17863</v>
      </c>
      <c r="C1600" s="70">
        <v>6.1</v>
      </c>
    </row>
    <row r="1601" spans="1:3">
      <c r="A1601" s="66">
        <v>2645</v>
      </c>
      <c r="B1601" s="67" t="s">
        <v>17864</v>
      </c>
      <c r="C1601" s="68">
        <v>6.1</v>
      </c>
    </row>
    <row r="1602" spans="1:3">
      <c r="A1602" s="64">
        <v>2646</v>
      </c>
      <c r="B1602" s="65" t="s">
        <v>17865</v>
      </c>
      <c r="C1602" s="70">
        <v>6.1</v>
      </c>
    </row>
    <row r="1603" spans="1:3">
      <c r="A1603" s="66">
        <v>2647</v>
      </c>
      <c r="B1603" s="67" t="s">
        <v>17866</v>
      </c>
      <c r="C1603" s="68">
        <v>6.1</v>
      </c>
    </row>
    <row r="1604" spans="1:3">
      <c r="A1604" s="61">
        <v>2648</v>
      </c>
      <c r="B1604" s="62" t="s">
        <v>17867</v>
      </c>
      <c r="C1604" s="69">
        <v>6.1</v>
      </c>
    </row>
    <row r="1605" spans="1:3">
      <c r="A1605" s="61">
        <v>2649</v>
      </c>
      <c r="B1605" s="62" t="s">
        <v>17868</v>
      </c>
      <c r="C1605" s="69">
        <v>6.1</v>
      </c>
    </row>
    <row r="1606" spans="1:3">
      <c r="A1606" s="61">
        <v>2650</v>
      </c>
      <c r="B1606" s="62" t="s">
        <v>17869</v>
      </c>
      <c r="C1606" s="69">
        <v>6.1</v>
      </c>
    </row>
    <row r="1607" spans="1:3">
      <c r="A1607" s="61">
        <v>2651</v>
      </c>
      <c r="B1607" s="62" t="s">
        <v>17870</v>
      </c>
      <c r="C1607" s="69">
        <v>6.1</v>
      </c>
    </row>
    <row r="1608" spans="1:3">
      <c r="A1608" s="61">
        <v>2653</v>
      </c>
      <c r="B1608" s="62" t="s">
        <v>17871</v>
      </c>
      <c r="C1608" s="69">
        <v>6.1</v>
      </c>
    </row>
    <row r="1609" spans="1:3">
      <c r="A1609" s="61">
        <v>2655</v>
      </c>
      <c r="B1609" s="62" t="s">
        <v>17872</v>
      </c>
      <c r="C1609" s="69">
        <v>6.1</v>
      </c>
    </row>
    <row r="1610" spans="1:3">
      <c r="A1610" s="61">
        <v>2656</v>
      </c>
      <c r="B1610" s="62" t="s">
        <v>17873</v>
      </c>
      <c r="C1610" s="69">
        <v>6.1</v>
      </c>
    </row>
    <row r="1611" spans="1:3">
      <c r="A1611" s="61">
        <v>2657</v>
      </c>
      <c r="B1611" s="62" t="s">
        <v>17874</v>
      </c>
      <c r="C1611" s="69">
        <v>6.1</v>
      </c>
    </row>
    <row r="1612" spans="1:3">
      <c r="A1612" s="61">
        <v>2659</v>
      </c>
      <c r="B1612" s="62" t="s">
        <v>17875</v>
      </c>
      <c r="C1612" s="69">
        <v>6.1</v>
      </c>
    </row>
    <row r="1613" spans="1:3">
      <c r="A1613" s="61">
        <v>2660</v>
      </c>
      <c r="B1613" s="62" t="s">
        <v>17876</v>
      </c>
      <c r="C1613" s="69">
        <v>6.1</v>
      </c>
    </row>
    <row r="1614" spans="1:3">
      <c r="A1614" s="61">
        <v>2661</v>
      </c>
      <c r="B1614" s="62" t="s">
        <v>17877</v>
      </c>
      <c r="C1614" s="69">
        <v>6.1</v>
      </c>
    </row>
    <row r="1615" spans="1:3">
      <c r="A1615" s="61">
        <v>2664</v>
      </c>
      <c r="B1615" s="62" t="s">
        <v>17878</v>
      </c>
      <c r="C1615" s="69">
        <v>6.1</v>
      </c>
    </row>
    <row r="1616" spans="1:3">
      <c r="A1616" s="61">
        <v>2667</v>
      </c>
      <c r="B1616" s="62" t="s">
        <v>17879</v>
      </c>
      <c r="C1616" s="69">
        <v>6.1</v>
      </c>
    </row>
    <row r="1617" spans="1:3">
      <c r="A1617" s="64">
        <v>2668</v>
      </c>
      <c r="B1617" s="65" t="s">
        <v>17880</v>
      </c>
      <c r="C1617" s="70">
        <v>6.1</v>
      </c>
    </row>
    <row r="1618" spans="1:3">
      <c r="A1618" s="71">
        <v>2669</v>
      </c>
      <c r="B1618" s="72" t="s">
        <v>17881</v>
      </c>
      <c r="C1618" s="68">
        <v>6.1</v>
      </c>
    </row>
    <row r="1619" spans="1:3">
      <c r="A1619" s="66">
        <v>2670</v>
      </c>
      <c r="B1619" s="67" t="s">
        <v>17882</v>
      </c>
      <c r="C1619" s="69">
        <v>8</v>
      </c>
    </row>
    <row r="1620" spans="1:3">
      <c r="A1620" s="61">
        <v>2671</v>
      </c>
      <c r="B1620" s="62" t="s">
        <v>17883</v>
      </c>
      <c r="C1620" s="69">
        <v>6.1</v>
      </c>
    </row>
    <row r="1621" spans="1:3" ht="30">
      <c r="A1621" s="61">
        <v>2672</v>
      </c>
      <c r="B1621" s="62" t="s">
        <v>17884</v>
      </c>
      <c r="C1621" s="69">
        <v>8</v>
      </c>
    </row>
    <row r="1622" spans="1:3">
      <c r="A1622" s="61">
        <v>2673</v>
      </c>
      <c r="B1622" s="62" t="s">
        <v>17885</v>
      </c>
      <c r="C1622" s="69">
        <v>6.1</v>
      </c>
    </row>
    <row r="1623" spans="1:3">
      <c r="A1623" s="61">
        <v>2674</v>
      </c>
      <c r="B1623" s="62" t="s">
        <v>17886</v>
      </c>
      <c r="C1623" s="69">
        <v>6.1</v>
      </c>
    </row>
    <row r="1624" spans="1:3">
      <c r="A1624" s="61">
        <v>2676</v>
      </c>
      <c r="B1624" s="62" t="s">
        <v>17887</v>
      </c>
      <c r="C1624" s="69">
        <v>2.2999999999999998</v>
      </c>
    </row>
    <row r="1625" spans="1:3">
      <c r="A1625" s="64">
        <v>2677</v>
      </c>
      <c r="B1625" s="65" t="s">
        <v>17888</v>
      </c>
      <c r="C1625" s="69">
        <v>8</v>
      </c>
    </row>
    <row r="1626" spans="1:3">
      <c r="A1626" s="66">
        <v>2678</v>
      </c>
      <c r="B1626" s="67" t="s">
        <v>17889</v>
      </c>
      <c r="C1626" s="69">
        <v>8</v>
      </c>
    </row>
    <row r="1627" spans="1:3">
      <c r="A1627" s="64">
        <v>2679</v>
      </c>
      <c r="B1627" s="65" t="s">
        <v>17890</v>
      </c>
      <c r="C1627" s="69">
        <v>8</v>
      </c>
    </row>
    <row r="1628" spans="1:3">
      <c r="A1628" s="66">
        <v>2680</v>
      </c>
      <c r="B1628" s="67" t="s">
        <v>17891</v>
      </c>
      <c r="C1628" s="69">
        <v>8</v>
      </c>
    </row>
    <row r="1629" spans="1:3">
      <c r="A1629" s="64">
        <v>2681</v>
      </c>
      <c r="B1629" s="65" t="s">
        <v>17892</v>
      </c>
      <c r="C1629" s="69">
        <v>8</v>
      </c>
    </row>
    <row r="1630" spans="1:3">
      <c r="A1630" s="66">
        <v>2682</v>
      </c>
      <c r="B1630" s="67" t="s">
        <v>17893</v>
      </c>
      <c r="C1630" s="69">
        <v>8</v>
      </c>
    </row>
    <row r="1631" spans="1:3">
      <c r="A1631" s="61">
        <v>2683</v>
      </c>
      <c r="B1631" s="62" t="s">
        <v>17894</v>
      </c>
      <c r="C1631" s="69">
        <v>8</v>
      </c>
    </row>
    <row r="1632" spans="1:3">
      <c r="A1632" s="61">
        <v>2684</v>
      </c>
      <c r="B1632" s="62" t="s">
        <v>17895</v>
      </c>
      <c r="C1632" s="69">
        <v>3</v>
      </c>
    </row>
    <row r="1633" spans="1:3">
      <c r="A1633" s="61">
        <v>2685</v>
      </c>
      <c r="B1633" s="62" t="s">
        <v>17896</v>
      </c>
      <c r="C1633" s="69">
        <v>8</v>
      </c>
    </row>
    <row r="1634" spans="1:3">
      <c r="A1634" s="61">
        <v>2686</v>
      </c>
      <c r="B1634" s="62" t="s">
        <v>17897</v>
      </c>
      <c r="C1634" s="69">
        <v>8</v>
      </c>
    </row>
    <row r="1635" spans="1:3">
      <c r="A1635" s="61">
        <v>2687</v>
      </c>
      <c r="B1635" s="62" t="s">
        <v>17898</v>
      </c>
      <c r="C1635" s="69">
        <v>4.0999999999999996</v>
      </c>
    </row>
    <row r="1636" spans="1:3">
      <c r="A1636" s="61">
        <v>2688</v>
      </c>
      <c r="B1636" s="62" t="s">
        <v>17899</v>
      </c>
      <c r="C1636" s="69">
        <v>6.1</v>
      </c>
    </row>
    <row r="1637" spans="1:3">
      <c r="A1637" s="61">
        <v>2689</v>
      </c>
      <c r="B1637" s="62" t="s">
        <v>17900</v>
      </c>
      <c r="C1637" s="69">
        <v>6.1</v>
      </c>
    </row>
    <row r="1638" spans="1:3">
      <c r="A1638" s="61">
        <v>2690</v>
      </c>
      <c r="B1638" s="62" t="s">
        <v>17901</v>
      </c>
      <c r="C1638" s="69">
        <v>6.1</v>
      </c>
    </row>
    <row r="1639" spans="1:3">
      <c r="A1639" s="61">
        <v>2691</v>
      </c>
      <c r="B1639" s="62" t="s">
        <v>17902</v>
      </c>
      <c r="C1639" s="69">
        <v>8</v>
      </c>
    </row>
    <row r="1640" spans="1:3">
      <c r="A1640" s="61">
        <v>2692</v>
      </c>
      <c r="B1640" s="62" t="s">
        <v>17903</v>
      </c>
      <c r="C1640" s="69">
        <v>8</v>
      </c>
    </row>
    <row r="1641" spans="1:3">
      <c r="A1641" s="61">
        <v>2693</v>
      </c>
      <c r="B1641" s="62" t="s">
        <v>17904</v>
      </c>
      <c r="C1641" s="69">
        <v>8</v>
      </c>
    </row>
    <row r="1642" spans="1:3" ht="30">
      <c r="A1642" s="61">
        <v>2698</v>
      </c>
      <c r="B1642" s="62" t="s">
        <v>17905</v>
      </c>
      <c r="C1642" s="69">
        <v>8</v>
      </c>
    </row>
    <row r="1643" spans="1:3">
      <c r="A1643" s="61">
        <v>2699</v>
      </c>
      <c r="B1643" s="62" t="s">
        <v>17906</v>
      </c>
      <c r="C1643" s="69">
        <v>8</v>
      </c>
    </row>
    <row r="1644" spans="1:3">
      <c r="A1644" s="61">
        <v>2705</v>
      </c>
      <c r="B1644" s="62" t="s">
        <v>17907</v>
      </c>
      <c r="C1644" s="69">
        <v>8</v>
      </c>
    </row>
    <row r="1645" spans="1:3">
      <c r="A1645" s="64">
        <v>2707</v>
      </c>
      <c r="B1645" s="65" t="s">
        <v>17908</v>
      </c>
      <c r="C1645" s="69">
        <v>3</v>
      </c>
    </row>
    <row r="1646" spans="1:3">
      <c r="A1646" s="66">
        <v>2709</v>
      </c>
      <c r="B1646" s="67" t="s">
        <v>17909</v>
      </c>
      <c r="C1646" s="69">
        <v>3</v>
      </c>
    </row>
    <row r="1647" spans="1:3">
      <c r="A1647" s="61">
        <v>2710</v>
      </c>
      <c r="B1647" s="62" t="s">
        <v>17910</v>
      </c>
      <c r="C1647" s="69">
        <v>3</v>
      </c>
    </row>
    <row r="1648" spans="1:3">
      <c r="A1648" s="61">
        <v>2713</v>
      </c>
      <c r="B1648" s="62" t="s">
        <v>17911</v>
      </c>
      <c r="C1648" s="69">
        <v>6.1</v>
      </c>
    </row>
    <row r="1649" spans="1:3">
      <c r="A1649" s="61">
        <v>2714</v>
      </c>
      <c r="B1649" s="62" t="s">
        <v>17912</v>
      </c>
      <c r="C1649" s="69">
        <v>4.0999999999999996</v>
      </c>
    </row>
    <row r="1650" spans="1:3">
      <c r="A1650" s="61">
        <v>2715</v>
      </c>
      <c r="B1650" s="62" t="s">
        <v>17913</v>
      </c>
      <c r="C1650" s="69">
        <v>4.0999999999999996</v>
      </c>
    </row>
    <row r="1651" spans="1:3">
      <c r="A1651" s="61">
        <v>2716</v>
      </c>
      <c r="B1651" s="62" t="s">
        <v>17914</v>
      </c>
      <c r="C1651" s="69">
        <v>6.1</v>
      </c>
    </row>
    <row r="1652" spans="1:3">
      <c r="A1652" s="61">
        <v>2717</v>
      </c>
      <c r="B1652" s="62" t="s">
        <v>17915</v>
      </c>
      <c r="C1652" s="69">
        <v>4.0999999999999996</v>
      </c>
    </row>
    <row r="1653" spans="1:3">
      <c r="A1653" s="61">
        <v>2719</v>
      </c>
      <c r="B1653" s="62" t="s">
        <v>17916</v>
      </c>
      <c r="C1653" s="69">
        <v>5.0999999999999996</v>
      </c>
    </row>
    <row r="1654" spans="1:3">
      <c r="A1654" s="61">
        <v>2720</v>
      </c>
      <c r="B1654" s="62" t="s">
        <v>17917</v>
      </c>
      <c r="C1654" s="69">
        <v>5.0999999999999996</v>
      </c>
    </row>
    <row r="1655" spans="1:3">
      <c r="A1655" s="61">
        <v>2721</v>
      </c>
      <c r="B1655" s="62" t="s">
        <v>17918</v>
      </c>
      <c r="C1655" s="69">
        <v>5.0999999999999996</v>
      </c>
    </row>
    <row r="1656" spans="1:3">
      <c r="A1656" s="61">
        <v>2722</v>
      </c>
      <c r="B1656" s="62" t="s">
        <v>17919</v>
      </c>
      <c r="C1656" s="69">
        <v>5.0999999999999996</v>
      </c>
    </row>
    <row r="1657" spans="1:3">
      <c r="A1657" s="61">
        <v>2723</v>
      </c>
      <c r="B1657" s="62" t="s">
        <v>17920</v>
      </c>
      <c r="C1657" s="69">
        <v>5.0999999999999996</v>
      </c>
    </row>
    <row r="1658" spans="1:3">
      <c r="A1658" s="61">
        <v>2724</v>
      </c>
      <c r="B1658" s="62" t="s">
        <v>17921</v>
      </c>
      <c r="C1658" s="69">
        <v>5.0999999999999996</v>
      </c>
    </row>
    <row r="1659" spans="1:3">
      <c r="A1659" s="61">
        <v>2725</v>
      </c>
      <c r="B1659" s="62" t="s">
        <v>17922</v>
      </c>
      <c r="C1659" s="69">
        <v>5.0999999999999996</v>
      </c>
    </row>
    <row r="1660" spans="1:3">
      <c r="A1660" s="61">
        <v>2726</v>
      </c>
      <c r="B1660" s="62" t="s">
        <v>17923</v>
      </c>
      <c r="C1660" s="69">
        <v>5.0999999999999996</v>
      </c>
    </row>
    <row r="1661" spans="1:3">
      <c r="A1661" s="61">
        <v>2727</v>
      </c>
      <c r="B1661" s="62" t="s">
        <v>17924</v>
      </c>
      <c r="C1661" s="69">
        <v>6.1</v>
      </c>
    </row>
    <row r="1662" spans="1:3">
      <c r="A1662" s="61">
        <v>2728</v>
      </c>
      <c r="B1662" s="62" t="s">
        <v>17925</v>
      </c>
      <c r="C1662" s="69">
        <v>5.0999999999999996</v>
      </c>
    </row>
    <row r="1663" spans="1:3">
      <c r="A1663" s="61">
        <v>2729</v>
      </c>
      <c r="B1663" s="62" t="s">
        <v>17926</v>
      </c>
      <c r="C1663" s="69">
        <v>6.1</v>
      </c>
    </row>
    <row r="1664" spans="1:3">
      <c r="A1664" s="61">
        <v>2730</v>
      </c>
      <c r="B1664" s="62" t="s">
        <v>17927</v>
      </c>
      <c r="C1664" s="69">
        <v>6.1</v>
      </c>
    </row>
    <row r="1665" spans="1:3">
      <c r="A1665" s="61">
        <v>2732</v>
      </c>
      <c r="B1665" s="62" t="s">
        <v>17928</v>
      </c>
      <c r="C1665" s="69">
        <v>6.1</v>
      </c>
    </row>
    <row r="1666" spans="1:3" ht="30">
      <c r="A1666" s="64">
        <v>2733</v>
      </c>
      <c r="B1666" s="65" t="s">
        <v>17929</v>
      </c>
      <c r="C1666" s="69">
        <v>3</v>
      </c>
    </row>
    <row r="1667" spans="1:3" ht="30">
      <c r="A1667" s="66">
        <v>2734</v>
      </c>
      <c r="B1667" s="67" t="s">
        <v>17930</v>
      </c>
      <c r="C1667" s="69">
        <v>8</v>
      </c>
    </row>
    <row r="1668" spans="1:3" ht="30">
      <c r="A1668" s="64">
        <v>2735</v>
      </c>
      <c r="B1668" s="65" t="s">
        <v>17931</v>
      </c>
      <c r="C1668" s="69">
        <v>8</v>
      </c>
    </row>
    <row r="1669" spans="1:3">
      <c r="A1669" s="66">
        <v>2738</v>
      </c>
      <c r="B1669" s="67" t="s">
        <v>17932</v>
      </c>
      <c r="C1669" s="69">
        <v>6.1</v>
      </c>
    </row>
    <row r="1670" spans="1:3">
      <c r="A1670" s="61">
        <v>2739</v>
      </c>
      <c r="B1670" s="62" t="s">
        <v>17933</v>
      </c>
      <c r="C1670" s="69">
        <v>8</v>
      </c>
    </row>
    <row r="1671" spans="1:3">
      <c r="A1671" s="61">
        <v>2740</v>
      </c>
      <c r="B1671" s="62" t="s">
        <v>17934</v>
      </c>
      <c r="C1671" s="69">
        <v>6.1</v>
      </c>
    </row>
    <row r="1672" spans="1:3">
      <c r="A1672" s="61">
        <v>2741</v>
      </c>
      <c r="B1672" s="62" t="s">
        <v>17935</v>
      </c>
      <c r="C1672" s="69">
        <v>5.0999999999999996</v>
      </c>
    </row>
    <row r="1673" spans="1:3">
      <c r="A1673" s="61">
        <v>2742</v>
      </c>
      <c r="B1673" s="62" t="s">
        <v>17936</v>
      </c>
      <c r="C1673" s="69">
        <v>6.1</v>
      </c>
    </row>
    <row r="1674" spans="1:3">
      <c r="A1674" s="61">
        <v>2743</v>
      </c>
      <c r="B1674" s="62" t="s">
        <v>17937</v>
      </c>
      <c r="C1674" s="69">
        <v>6.1</v>
      </c>
    </row>
    <row r="1675" spans="1:3">
      <c r="A1675" s="61">
        <v>2744</v>
      </c>
      <c r="B1675" s="62" t="s">
        <v>17938</v>
      </c>
      <c r="C1675" s="69">
        <v>6.1</v>
      </c>
    </row>
    <row r="1676" spans="1:3">
      <c r="A1676" s="61">
        <v>2745</v>
      </c>
      <c r="B1676" s="62" t="s">
        <v>17939</v>
      </c>
      <c r="C1676" s="69">
        <v>6.1</v>
      </c>
    </row>
    <row r="1677" spans="1:3">
      <c r="A1677" s="61">
        <v>2746</v>
      </c>
      <c r="B1677" s="62" t="s">
        <v>17940</v>
      </c>
      <c r="C1677" s="69">
        <v>6.1</v>
      </c>
    </row>
    <row r="1678" spans="1:3">
      <c r="A1678" s="61">
        <v>2747</v>
      </c>
      <c r="B1678" s="62" t="s">
        <v>17941</v>
      </c>
      <c r="C1678" s="69">
        <v>6.1</v>
      </c>
    </row>
    <row r="1679" spans="1:3">
      <c r="A1679" s="61">
        <v>2748</v>
      </c>
      <c r="B1679" s="62" t="s">
        <v>17942</v>
      </c>
      <c r="C1679" s="69">
        <v>6.1</v>
      </c>
    </row>
    <row r="1680" spans="1:3">
      <c r="A1680" s="61">
        <v>2749</v>
      </c>
      <c r="B1680" s="62" t="s">
        <v>17943</v>
      </c>
      <c r="C1680" s="69">
        <v>3</v>
      </c>
    </row>
    <row r="1681" spans="1:3">
      <c r="A1681" s="61">
        <v>2750</v>
      </c>
      <c r="B1681" s="62" t="s">
        <v>17944</v>
      </c>
      <c r="C1681" s="69">
        <v>6.1</v>
      </c>
    </row>
    <row r="1682" spans="1:3">
      <c r="A1682" s="61">
        <v>2751</v>
      </c>
      <c r="B1682" s="62" t="s">
        <v>17945</v>
      </c>
      <c r="C1682" s="69">
        <v>8</v>
      </c>
    </row>
    <row r="1683" spans="1:3">
      <c r="A1683" s="61">
        <v>2752</v>
      </c>
      <c r="B1683" s="62" t="s">
        <v>17946</v>
      </c>
      <c r="C1683" s="69">
        <v>3</v>
      </c>
    </row>
    <row r="1684" spans="1:3">
      <c r="A1684" s="61">
        <v>2753</v>
      </c>
      <c r="B1684" s="62" t="s">
        <v>17947</v>
      </c>
      <c r="C1684" s="69">
        <v>6.1</v>
      </c>
    </row>
    <row r="1685" spans="1:3">
      <c r="A1685" s="61">
        <v>2754</v>
      </c>
      <c r="B1685" s="62" t="s">
        <v>17948</v>
      </c>
      <c r="C1685" s="69">
        <v>6.1</v>
      </c>
    </row>
    <row r="1686" spans="1:3">
      <c r="A1686" s="64">
        <v>2757</v>
      </c>
      <c r="B1686" s="65" t="s">
        <v>17949</v>
      </c>
      <c r="C1686" s="69">
        <v>6.1</v>
      </c>
    </row>
    <row r="1687" spans="1:3" ht="30">
      <c r="A1687" s="71">
        <v>2758</v>
      </c>
      <c r="B1687" s="72" t="s">
        <v>17950</v>
      </c>
      <c r="C1687" s="69">
        <v>3</v>
      </c>
    </row>
    <row r="1688" spans="1:3">
      <c r="A1688" s="71">
        <v>2759</v>
      </c>
      <c r="B1688" s="72" t="s">
        <v>17951</v>
      </c>
      <c r="C1688" s="69">
        <v>6.1</v>
      </c>
    </row>
    <row r="1689" spans="1:3" ht="30">
      <c r="A1689" s="71">
        <v>2760</v>
      </c>
      <c r="B1689" s="72" t="s">
        <v>17952</v>
      </c>
      <c r="C1689" s="69">
        <v>3</v>
      </c>
    </row>
    <row r="1690" spans="1:3">
      <c r="A1690" s="71">
        <v>2761</v>
      </c>
      <c r="B1690" s="72" t="s">
        <v>17953</v>
      </c>
      <c r="C1690" s="69">
        <v>6.1</v>
      </c>
    </row>
    <row r="1691" spans="1:3" ht="30">
      <c r="A1691" s="71">
        <v>2762</v>
      </c>
      <c r="B1691" s="72" t="s">
        <v>17954</v>
      </c>
      <c r="C1691" s="69">
        <v>3</v>
      </c>
    </row>
    <row r="1692" spans="1:3">
      <c r="A1692" s="71">
        <v>2763</v>
      </c>
      <c r="B1692" s="72" t="s">
        <v>17955</v>
      </c>
      <c r="C1692" s="69">
        <v>6.1</v>
      </c>
    </row>
    <row r="1693" spans="1:3" ht="30">
      <c r="A1693" s="66">
        <v>2764</v>
      </c>
      <c r="B1693" s="67" t="s">
        <v>17956</v>
      </c>
      <c r="C1693" s="69">
        <v>3</v>
      </c>
    </row>
    <row r="1694" spans="1:3">
      <c r="A1694" s="64">
        <v>2771</v>
      </c>
      <c r="B1694" s="65" t="s">
        <v>17957</v>
      </c>
      <c r="C1694" s="69">
        <v>6.1</v>
      </c>
    </row>
    <row r="1695" spans="1:3" ht="30">
      <c r="A1695" s="71">
        <v>2772</v>
      </c>
      <c r="B1695" s="72" t="s">
        <v>17958</v>
      </c>
      <c r="C1695" s="69">
        <v>3</v>
      </c>
    </row>
    <row r="1696" spans="1:3">
      <c r="A1696" s="71">
        <v>2775</v>
      </c>
      <c r="B1696" s="72" t="s">
        <v>17959</v>
      </c>
      <c r="C1696" s="69">
        <v>6.1</v>
      </c>
    </row>
    <row r="1697" spans="1:3" ht="30">
      <c r="A1697" s="71">
        <v>2776</v>
      </c>
      <c r="B1697" s="72" t="s">
        <v>17960</v>
      </c>
      <c r="C1697" s="69">
        <v>3</v>
      </c>
    </row>
    <row r="1698" spans="1:3">
      <c r="A1698" s="71">
        <v>2777</v>
      </c>
      <c r="B1698" s="72" t="s">
        <v>17961</v>
      </c>
      <c r="C1698" s="69">
        <v>6.1</v>
      </c>
    </row>
    <row r="1699" spans="1:3" ht="30">
      <c r="A1699" s="71">
        <v>2778</v>
      </c>
      <c r="B1699" s="72" t="s">
        <v>17962</v>
      </c>
      <c r="C1699" s="69">
        <v>3</v>
      </c>
    </row>
    <row r="1700" spans="1:3">
      <c r="A1700" s="71">
        <v>2779</v>
      </c>
      <c r="B1700" s="72" t="s">
        <v>17963</v>
      </c>
      <c r="C1700" s="69">
        <v>6.1</v>
      </c>
    </row>
    <row r="1701" spans="1:3" ht="30">
      <c r="A1701" s="71">
        <v>2780</v>
      </c>
      <c r="B1701" s="72" t="s">
        <v>17964</v>
      </c>
      <c r="C1701" s="69">
        <v>3</v>
      </c>
    </row>
    <row r="1702" spans="1:3">
      <c r="A1702" s="71">
        <v>2781</v>
      </c>
      <c r="B1702" s="72" t="s">
        <v>17965</v>
      </c>
      <c r="C1702" s="69">
        <v>6.1</v>
      </c>
    </row>
    <row r="1703" spans="1:3" ht="30">
      <c r="A1703" s="71">
        <v>2782</v>
      </c>
      <c r="B1703" s="72" t="s">
        <v>17966</v>
      </c>
      <c r="C1703" s="69">
        <v>3</v>
      </c>
    </row>
    <row r="1704" spans="1:3">
      <c r="A1704" s="71">
        <v>2783</v>
      </c>
      <c r="B1704" s="72" t="s">
        <v>17967</v>
      </c>
      <c r="C1704" s="69">
        <v>6.1</v>
      </c>
    </row>
    <row r="1705" spans="1:3" ht="30">
      <c r="A1705" s="71">
        <v>2784</v>
      </c>
      <c r="B1705" s="72" t="s">
        <v>17968</v>
      </c>
      <c r="C1705" s="69">
        <v>3</v>
      </c>
    </row>
    <row r="1706" spans="1:3">
      <c r="A1706" s="66">
        <v>2785</v>
      </c>
      <c r="B1706" s="67" t="s">
        <v>17969</v>
      </c>
      <c r="C1706" s="69">
        <v>6.1</v>
      </c>
    </row>
    <row r="1707" spans="1:3">
      <c r="A1707" s="64">
        <v>2786</v>
      </c>
      <c r="B1707" s="65" t="s">
        <v>17970</v>
      </c>
      <c r="C1707" s="69">
        <v>6.1</v>
      </c>
    </row>
    <row r="1708" spans="1:3" ht="30">
      <c r="A1708" s="66">
        <v>2787</v>
      </c>
      <c r="B1708" s="67" t="s">
        <v>17971</v>
      </c>
      <c r="C1708" s="69">
        <v>3</v>
      </c>
    </row>
    <row r="1709" spans="1:3">
      <c r="A1709" s="64">
        <v>2788</v>
      </c>
      <c r="B1709" s="65" t="s">
        <v>17972</v>
      </c>
      <c r="C1709" s="69">
        <v>6.1</v>
      </c>
    </row>
    <row r="1710" spans="1:3" ht="30">
      <c r="A1710" s="66">
        <v>2789</v>
      </c>
      <c r="B1710" s="67" t="s">
        <v>17973</v>
      </c>
      <c r="C1710" s="69">
        <v>8</v>
      </c>
    </row>
    <row r="1711" spans="1:3">
      <c r="A1711" s="64">
        <v>2790</v>
      </c>
      <c r="B1711" s="62" t="s">
        <v>17974</v>
      </c>
      <c r="C1711" s="69">
        <v>8</v>
      </c>
    </row>
    <row r="1712" spans="1:3" ht="30">
      <c r="A1712" s="66">
        <v>2793</v>
      </c>
      <c r="B1712" s="62" t="s">
        <v>17975</v>
      </c>
      <c r="C1712" s="69">
        <v>4.2</v>
      </c>
    </row>
    <row r="1713" spans="1:3">
      <c r="A1713" s="61">
        <v>2794</v>
      </c>
      <c r="B1713" s="62" t="s">
        <v>17976</v>
      </c>
      <c r="C1713" s="69">
        <v>8</v>
      </c>
    </row>
    <row r="1714" spans="1:3">
      <c r="A1714" s="61">
        <v>2795</v>
      </c>
      <c r="B1714" s="62" t="s">
        <v>17977</v>
      </c>
      <c r="C1714" s="69">
        <v>8</v>
      </c>
    </row>
    <row r="1715" spans="1:3" ht="30">
      <c r="A1715" s="61">
        <v>2796</v>
      </c>
      <c r="B1715" s="62" t="s">
        <v>17978</v>
      </c>
      <c r="C1715" s="69">
        <v>8</v>
      </c>
    </row>
    <row r="1716" spans="1:3">
      <c r="A1716" s="61">
        <v>2797</v>
      </c>
      <c r="B1716" s="62" t="s">
        <v>17979</v>
      </c>
      <c r="C1716" s="69">
        <v>8</v>
      </c>
    </row>
    <row r="1717" spans="1:3">
      <c r="A1717" s="61">
        <v>2798</v>
      </c>
      <c r="B1717" s="62" t="s">
        <v>17980</v>
      </c>
      <c r="C1717" s="69">
        <v>8</v>
      </c>
    </row>
    <row r="1718" spans="1:3">
      <c r="A1718" s="61">
        <v>2799</v>
      </c>
      <c r="B1718" s="62" t="s">
        <v>17981</v>
      </c>
      <c r="C1718" s="69">
        <v>8</v>
      </c>
    </row>
    <row r="1719" spans="1:3">
      <c r="A1719" s="61">
        <v>2800</v>
      </c>
      <c r="B1719" s="62" t="s">
        <v>17982</v>
      </c>
      <c r="C1719" s="69">
        <v>8</v>
      </c>
    </row>
    <row r="1720" spans="1:3" ht="30">
      <c r="A1720" s="64">
        <v>2801</v>
      </c>
      <c r="B1720" s="65" t="s">
        <v>17983</v>
      </c>
      <c r="C1720" s="69">
        <v>8</v>
      </c>
    </row>
    <row r="1721" spans="1:3">
      <c r="A1721" s="66">
        <v>2802</v>
      </c>
      <c r="B1721" s="67" t="s">
        <v>17984</v>
      </c>
      <c r="C1721" s="69">
        <v>8</v>
      </c>
    </row>
    <row r="1722" spans="1:3">
      <c r="A1722" s="61">
        <v>2803</v>
      </c>
      <c r="B1722" s="62" t="s">
        <v>17985</v>
      </c>
      <c r="C1722" s="69">
        <v>8</v>
      </c>
    </row>
    <row r="1723" spans="1:3">
      <c r="A1723" s="61">
        <v>2805</v>
      </c>
      <c r="B1723" s="62" t="s">
        <v>17986</v>
      </c>
      <c r="C1723" s="69">
        <v>4.3</v>
      </c>
    </row>
    <row r="1724" spans="1:3">
      <c r="A1724" s="61">
        <v>2806</v>
      </c>
      <c r="B1724" s="62" t="s">
        <v>17987</v>
      </c>
      <c r="C1724" s="69">
        <v>4.3</v>
      </c>
    </row>
    <row r="1725" spans="1:3" ht="30">
      <c r="A1725" s="61">
        <v>2807</v>
      </c>
      <c r="B1725" s="62" t="s">
        <v>17988</v>
      </c>
      <c r="C1725" s="77" t="s">
        <v>16932</v>
      </c>
    </row>
    <row r="1726" spans="1:3">
      <c r="A1726" s="61">
        <v>2809</v>
      </c>
      <c r="B1726" s="62" t="s">
        <v>17989</v>
      </c>
      <c r="C1726" s="69">
        <v>8</v>
      </c>
    </row>
    <row r="1727" spans="1:3">
      <c r="A1727" s="64">
        <v>2810</v>
      </c>
      <c r="B1727" s="65" t="s">
        <v>17990</v>
      </c>
      <c r="C1727" s="69">
        <v>6.1</v>
      </c>
    </row>
    <row r="1728" spans="1:3">
      <c r="A1728" s="71">
        <v>2811</v>
      </c>
      <c r="B1728" s="72" t="s">
        <v>17991</v>
      </c>
      <c r="C1728" s="69">
        <v>6.1</v>
      </c>
    </row>
    <row r="1729" spans="1:3" ht="30">
      <c r="A1729" s="66">
        <v>2812</v>
      </c>
      <c r="B1729" s="67" t="s">
        <v>17992</v>
      </c>
      <c r="C1729" s="77" t="s">
        <v>16932</v>
      </c>
    </row>
    <row r="1730" spans="1:3">
      <c r="A1730" s="64">
        <v>2813</v>
      </c>
      <c r="B1730" s="65" t="s">
        <v>17993</v>
      </c>
      <c r="C1730" s="70">
        <v>4.3</v>
      </c>
    </row>
    <row r="1731" spans="1:3">
      <c r="A1731" s="71">
        <v>2814</v>
      </c>
      <c r="B1731" s="72" t="s">
        <v>17994</v>
      </c>
      <c r="C1731" s="73">
        <v>6.2</v>
      </c>
    </row>
    <row r="1732" spans="1:3">
      <c r="A1732" s="66">
        <v>2815</v>
      </c>
      <c r="B1732" s="67" t="s">
        <v>17995</v>
      </c>
      <c r="C1732" s="68">
        <v>8</v>
      </c>
    </row>
    <row r="1733" spans="1:3">
      <c r="A1733" s="64">
        <v>2817</v>
      </c>
      <c r="B1733" s="65" t="s">
        <v>17996</v>
      </c>
      <c r="C1733" s="69">
        <v>8</v>
      </c>
    </row>
    <row r="1734" spans="1:3">
      <c r="A1734" s="71">
        <v>2818</v>
      </c>
      <c r="B1734" s="72" t="s">
        <v>17997</v>
      </c>
      <c r="C1734" s="69">
        <v>8</v>
      </c>
    </row>
    <row r="1735" spans="1:3">
      <c r="A1735" s="66">
        <v>2819</v>
      </c>
      <c r="B1735" s="67" t="s">
        <v>17998</v>
      </c>
      <c r="C1735" s="69">
        <v>8</v>
      </c>
    </row>
    <row r="1736" spans="1:3">
      <c r="A1736" s="61">
        <v>2820</v>
      </c>
      <c r="B1736" s="62" t="s">
        <v>17999</v>
      </c>
      <c r="C1736" s="69">
        <v>8</v>
      </c>
    </row>
    <row r="1737" spans="1:3">
      <c r="A1737" s="64">
        <v>2821</v>
      </c>
      <c r="B1737" s="65" t="s">
        <v>18000</v>
      </c>
      <c r="C1737" s="69">
        <v>6.1</v>
      </c>
    </row>
    <row r="1738" spans="1:3">
      <c r="A1738" s="66">
        <v>2822</v>
      </c>
      <c r="B1738" s="67" t="s">
        <v>18001</v>
      </c>
      <c r="C1738" s="69">
        <v>6.1</v>
      </c>
    </row>
    <row r="1739" spans="1:3">
      <c r="A1739" s="64">
        <v>2823</v>
      </c>
      <c r="B1739" s="65" t="s">
        <v>18002</v>
      </c>
      <c r="C1739" s="70">
        <v>8</v>
      </c>
    </row>
    <row r="1740" spans="1:3">
      <c r="A1740" s="66">
        <v>2826</v>
      </c>
      <c r="B1740" s="67" t="s">
        <v>18003</v>
      </c>
      <c r="C1740" s="68">
        <v>8</v>
      </c>
    </row>
    <row r="1741" spans="1:3">
      <c r="A1741" s="61">
        <v>2829</v>
      </c>
      <c r="B1741" s="62" t="s">
        <v>18004</v>
      </c>
      <c r="C1741" s="69">
        <v>8</v>
      </c>
    </row>
    <row r="1742" spans="1:3">
      <c r="A1742" s="61">
        <v>2830</v>
      </c>
      <c r="B1742" s="62" t="s">
        <v>18005</v>
      </c>
      <c r="C1742" s="69">
        <v>4.3</v>
      </c>
    </row>
    <row r="1743" spans="1:3">
      <c r="A1743" s="61">
        <v>2831</v>
      </c>
      <c r="B1743" s="62" t="s">
        <v>18006</v>
      </c>
      <c r="C1743" s="69">
        <v>6.1</v>
      </c>
    </row>
    <row r="1744" spans="1:3">
      <c r="A1744" s="61">
        <v>2834</v>
      </c>
      <c r="B1744" s="62" t="s">
        <v>18007</v>
      </c>
      <c r="C1744" s="69">
        <v>8</v>
      </c>
    </row>
    <row r="1745" spans="1:3">
      <c r="A1745" s="61">
        <v>2835</v>
      </c>
      <c r="B1745" s="62" t="s">
        <v>18008</v>
      </c>
      <c r="C1745" s="69">
        <v>4.3</v>
      </c>
    </row>
    <row r="1746" spans="1:3">
      <c r="A1746" s="64">
        <v>2837</v>
      </c>
      <c r="B1746" s="65" t="s">
        <v>18009</v>
      </c>
      <c r="C1746" s="69">
        <v>8</v>
      </c>
    </row>
    <row r="1747" spans="1:3">
      <c r="A1747" s="66">
        <v>2838</v>
      </c>
      <c r="B1747" s="67" t="s">
        <v>18010</v>
      </c>
      <c r="C1747" s="69">
        <v>3</v>
      </c>
    </row>
    <row r="1748" spans="1:3">
      <c r="A1748" s="61">
        <v>2839</v>
      </c>
      <c r="B1748" s="62" t="s">
        <v>18011</v>
      </c>
      <c r="C1748" s="69">
        <v>6.1</v>
      </c>
    </row>
    <row r="1749" spans="1:3">
      <c r="A1749" s="61">
        <v>2840</v>
      </c>
      <c r="B1749" s="62" t="s">
        <v>18012</v>
      </c>
      <c r="C1749" s="69">
        <v>3</v>
      </c>
    </row>
    <row r="1750" spans="1:3">
      <c r="A1750" s="61">
        <v>2841</v>
      </c>
      <c r="B1750" s="62" t="s">
        <v>18013</v>
      </c>
      <c r="C1750" s="69">
        <v>3</v>
      </c>
    </row>
    <row r="1751" spans="1:3">
      <c r="A1751" s="61">
        <v>2842</v>
      </c>
      <c r="B1751" s="62" t="s">
        <v>18014</v>
      </c>
      <c r="C1751" s="69">
        <v>3</v>
      </c>
    </row>
    <row r="1752" spans="1:3">
      <c r="A1752" s="61">
        <v>2844</v>
      </c>
      <c r="B1752" s="62" t="s">
        <v>18015</v>
      </c>
      <c r="C1752" s="69">
        <v>4.3</v>
      </c>
    </row>
    <row r="1753" spans="1:3">
      <c r="A1753" s="61">
        <v>2845</v>
      </c>
      <c r="B1753" s="62" t="s">
        <v>18016</v>
      </c>
      <c r="C1753" s="69">
        <v>4.2</v>
      </c>
    </row>
    <row r="1754" spans="1:3">
      <c r="A1754" s="61">
        <v>2846</v>
      </c>
      <c r="B1754" s="62" t="s">
        <v>18017</v>
      </c>
      <c r="C1754" s="69">
        <v>4.2</v>
      </c>
    </row>
    <row r="1755" spans="1:3">
      <c r="A1755" s="61">
        <v>2849</v>
      </c>
      <c r="B1755" s="62" t="s">
        <v>18018</v>
      </c>
      <c r="C1755" s="69">
        <v>6.1</v>
      </c>
    </row>
    <row r="1756" spans="1:3">
      <c r="A1756" s="61">
        <v>2850</v>
      </c>
      <c r="B1756" s="62" t="s">
        <v>18019</v>
      </c>
      <c r="C1756" s="69">
        <v>3</v>
      </c>
    </row>
    <row r="1757" spans="1:3">
      <c r="A1757" s="61">
        <v>2851</v>
      </c>
      <c r="B1757" s="62" t="s">
        <v>18020</v>
      </c>
      <c r="C1757" s="69">
        <v>8</v>
      </c>
    </row>
    <row r="1758" spans="1:3" ht="30">
      <c r="A1758" s="61">
        <v>2852</v>
      </c>
      <c r="B1758" s="62" t="s">
        <v>18021</v>
      </c>
      <c r="C1758" s="69">
        <v>4.0999999999999996</v>
      </c>
    </row>
    <row r="1759" spans="1:3">
      <c r="A1759" s="61">
        <v>2853</v>
      </c>
      <c r="B1759" s="62" t="s">
        <v>18022</v>
      </c>
      <c r="C1759" s="69">
        <v>6.1</v>
      </c>
    </row>
    <row r="1760" spans="1:3">
      <c r="A1760" s="61">
        <v>2854</v>
      </c>
      <c r="B1760" s="62" t="s">
        <v>18023</v>
      </c>
      <c r="C1760" s="69">
        <v>6.1</v>
      </c>
    </row>
    <row r="1761" spans="1:3">
      <c r="A1761" s="61">
        <v>2855</v>
      </c>
      <c r="B1761" s="62" t="s">
        <v>18024</v>
      </c>
      <c r="C1761" s="69">
        <v>6.1</v>
      </c>
    </row>
    <row r="1762" spans="1:3">
      <c r="A1762" s="61">
        <v>2856</v>
      </c>
      <c r="B1762" s="62" t="s">
        <v>18025</v>
      </c>
      <c r="C1762" s="69">
        <v>6.1</v>
      </c>
    </row>
    <row r="1763" spans="1:3" ht="45">
      <c r="A1763" s="61">
        <v>2857</v>
      </c>
      <c r="B1763" s="62" t="s">
        <v>18026</v>
      </c>
      <c r="C1763" s="69">
        <v>2.2000000000000002</v>
      </c>
    </row>
    <row r="1764" spans="1:3" ht="45">
      <c r="A1764" s="61">
        <v>2858</v>
      </c>
      <c r="B1764" s="62" t="s">
        <v>18027</v>
      </c>
      <c r="C1764" s="69">
        <v>4.0999999999999996</v>
      </c>
    </row>
    <row r="1765" spans="1:3">
      <c r="A1765" s="61">
        <v>2859</v>
      </c>
      <c r="B1765" s="62" t="s">
        <v>18028</v>
      </c>
      <c r="C1765" s="69">
        <v>6.1</v>
      </c>
    </row>
    <row r="1766" spans="1:3">
      <c r="A1766" s="61">
        <v>2861</v>
      </c>
      <c r="B1766" s="62" t="s">
        <v>18029</v>
      </c>
      <c r="C1766" s="69">
        <v>6.1</v>
      </c>
    </row>
    <row r="1767" spans="1:3">
      <c r="A1767" s="61">
        <v>2862</v>
      </c>
      <c r="B1767" s="62" t="s">
        <v>18030</v>
      </c>
      <c r="C1767" s="69">
        <v>6.1</v>
      </c>
    </row>
    <row r="1768" spans="1:3">
      <c r="A1768" s="61">
        <v>2863</v>
      </c>
      <c r="B1768" s="62" t="s">
        <v>18031</v>
      </c>
      <c r="C1768" s="69">
        <v>6.1</v>
      </c>
    </row>
    <row r="1769" spans="1:3">
      <c r="A1769" s="61">
        <v>2864</v>
      </c>
      <c r="B1769" s="62" t="s">
        <v>18032</v>
      </c>
      <c r="C1769" s="69">
        <v>6.1</v>
      </c>
    </row>
    <row r="1770" spans="1:3">
      <c r="A1770" s="61">
        <v>2865</v>
      </c>
      <c r="B1770" s="62" t="s">
        <v>18033</v>
      </c>
      <c r="C1770" s="69">
        <v>8</v>
      </c>
    </row>
    <row r="1771" spans="1:3">
      <c r="A1771" s="64">
        <v>2869</v>
      </c>
      <c r="B1771" s="65" t="s">
        <v>18034</v>
      </c>
      <c r="C1771" s="69">
        <v>8</v>
      </c>
    </row>
    <row r="1772" spans="1:3">
      <c r="A1772" s="71">
        <v>2870</v>
      </c>
      <c r="B1772" s="67" t="s">
        <v>18035</v>
      </c>
      <c r="C1772" s="69">
        <v>4.2</v>
      </c>
    </row>
    <row r="1773" spans="1:3">
      <c r="A1773" s="66">
        <v>2871</v>
      </c>
      <c r="B1773" s="62" t="s">
        <v>18036</v>
      </c>
      <c r="C1773" s="69">
        <v>6.1</v>
      </c>
    </row>
    <row r="1774" spans="1:3">
      <c r="A1774" s="64">
        <v>2872</v>
      </c>
      <c r="B1774" s="65" t="s">
        <v>18037</v>
      </c>
      <c r="C1774" s="69">
        <v>6.1</v>
      </c>
    </row>
    <row r="1775" spans="1:3">
      <c r="A1775" s="66">
        <v>2873</v>
      </c>
      <c r="B1775" s="67" t="s">
        <v>18038</v>
      </c>
      <c r="C1775" s="69">
        <v>6.1</v>
      </c>
    </row>
    <row r="1776" spans="1:3">
      <c r="A1776" s="61">
        <v>2874</v>
      </c>
      <c r="B1776" s="62" t="s">
        <v>18039</v>
      </c>
      <c r="C1776" s="69">
        <v>6.1</v>
      </c>
    </row>
    <row r="1777" spans="1:3">
      <c r="A1777" s="61">
        <v>2875</v>
      </c>
      <c r="B1777" s="62" t="s">
        <v>18040</v>
      </c>
      <c r="C1777" s="69">
        <v>6.1</v>
      </c>
    </row>
    <row r="1778" spans="1:3">
      <c r="A1778" s="61">
        <v>2876</v>
      </c>
      <c r="B1778" s="62" t="s">
        <v>18041</v>
      </c>
      <c r="C1778" s="69">
        <v>6.1</v>
      </c>
    </row>
    <row r="1779" spans="1:3">
      <c r="A1779" s="61">
        <v>2878</v>
      </c>
      <c r="B1779" s="62" t="s">
        <v>18042</v>
      </c>
      <c r="C1779" s="69">
        <v>4.0999999999999996</v>
      </c>
    </row>
    <row r="1780" spans="1:3">
      <c r="A1780" s="61">
        <v>2879</v>
      </c>
      <c r="B1780" s="62" t="s">
        <v>18043</v>
      </c>
      <c r="C1780" s="69">
        <v>8</v>
      </c>
    </row>
    <row r="1781" spans="1:3" ht="45">
      <c r="A1781" s="64">
        <v>2880</v>
      </c>
      <c r="B1781" s="65" t="s">
        <v>18044</v>
      </c>
      <c r="C1781" s="69">
        <v>5.0999999999999996</v>
      </c>
    </row>
    <row r="1782" spans="1:3">
      <c r="A1782" s="71">
        <v>2881</v>
      </c>
      <c r="B1782" s="72" t="s">
        <v>18045</v>
      </c>
      <c r="C1782" s="69">
        <v>4.2</v>
      </c>
    </row>
    <row r="1783" spans="1:3">
      <c r="A1783" s="71">
        <v>2900</v>
      </c>
      <c r="B1783" s="72" t="s">
        <v>18046</v>
      </c>
      <c r="C1783" s="70">
        <v>6.2</v>
      </c>
    </row>
    <row r="1784" spans="1:3">
      <c r="A1784" s="66">
        <v>2901</v>
      </c>
      <c r="B1784" s="67" t="s">
        <v>18047</v>
      </c>
      <c r="C1784" s="68">
        <v>2.2999999999999998</v>
      </c>
    </row>
    <row r="1785" spans="1:3">
      <c r="A1785" s="64">
        <v>2902</v>
      </c>
      <c r="B1785" s="65" t="s">
        <v>18048</v>
      </c>
      <c r="C1785" s="69">
        <v>6.1</v>
      </c>
    </row>
    <row r="1786" spans="1:3" ht="30">
      <c r="A1786" s="71">
        <v>2903</v>
      </c>
      <c r="B1786" s="72" t="s">
        <v>18049</v>
      </c>
      <c r="C1786" s="69">
        <v>6.1</v>
      </c>
    </row>
    <row r="1787" spans="1:3">
      <c r="A1787" s="66">
        <v>2904</v>
      </c>
      <c r="B1787" s="67" t="s">
        <v>18050</v>
      </c>
      <c r="C1787" s="69">
        <v>8</v>
      </c>
    </row>
    <row r="1788" spans="1:3">
      <c r="A1788" s="61">
        <v>2905</v>
      </c>
      <c r="B1788" s="62" t="s">
        <v>18051</v>
      </c>
      <c r="C1788" s="69">
        <v>8</v>
      </c>
    </row>
    <row r="1789" spans="1:3" ht="30">
      <c r="A1789" s="61">
        <v>2907</v>
      </c>
      <c r="B1789" s="62" t="s">
        <v>18052</v>
      </c>
      <c r="C1789" s="69">
        <v>4.0999999999999996</v>
      </c>
    </row>
    <row r="1790" spans="1:3">
      <c r="A1790" s="61">
        <v>2908</v>
      </c>
      <c r="B1790" s="62" t="s">
        <v>18053</v>
      </c>
      <c r="C1790" s="69">
        <v>7</v>
      </c>
    </row>
    <row r="1791" spans="1:3" ht="45">
      <c r="A1791" s="61">
        <v>2909</v>
      </c>
      <c r="B1791" s="62" t="s">
        <v>18054</v>
      </c>
      <c r="C1791" s="69">
        <v>7</v>
      </c>
    </row>
    <row r="1792" spans="1:3" ht="30">
      <c r="A1792" s="64">
        <v>2910</v>
      </c>
      <c r="B1792" s="65" t="s">
        <v>18055</v>
      </c>
      <c r="C1792" s="70">
        <v>7</v>
      </c>
    </row>
    <row r="1793" spans="1:3" ht="30">
      <c r="A1793" s="66">
        <v>2911</v>
      </c>
      <c r="B1793" s="67" t="s">
        <v>18056</v>
      </c>
      <c r="C1793" s="68">
        <v>7</v>
      </c>
    </row>
    <row r="1794" spans="1:3" ht="30">
      <c r="A1794" s="64">
        <v>2912</v>
      </c>
      <c r="B1794" s="65" t="s">
        <v>18057</v>
      </c>
      <c r="C1794" s="70">
        <v>7</v>
      </c>
    </row>
    <row r="1795" spans="1:3" ht="45">
      <c r="A1795" s="71">
        <v>2913</v>
      </c>
      <c r="B1795" s="78" t="s">
        <v>18058</v>
      </c>
      <c r="C1795" s="73">
        <v>7</v>
      </c>
    </row>
    <row r="1796" spans="1:3" ht="30">
      <c r="A1796" s="66">
        <v>2915</v>
      </c>
      <c r="B1796" s="67" t="s">
        <v>18059</v>
      </c>
      <c r="C1796" s="68">
        <v>7</v>
      </c>
    </row>
    <row r="1797" spans="1:3" ht="30">
      <c r="A1797" s="64">
        <v>2916</v>
      </c>
      <c r="B1797" s="65" t="s">
        <v>18060</v>
      </c>
      <c r="C1797" s="70">
        <v>7</v>
      </c>
    </row>
    <row r="1798" spans="1:3" ht="30">
      <c r="A1798" s="66">
        <v>2917</v>
      </c>
      <c r="B1798" s="67" t="s">
        <v>18061</v>
      </c>
      <c r="C1798" s="68">
        <v>7</v>
      </c>
    </row>
    <row r="1799" spans="1:3" ht="30">
      <c r="A1799" s="61">
        <v>2919</v>
      </c>
      <c r="B1799" s="62" t="s">
        <v>18062</v>
      </c>
      <c r="C1799" s="69">
        <v>7</v>
      </c>
    </row>
    <row r="1800" spans="1:3">
      <c r="A1800" s="64">
        <v>2920</v>
      </c>
      <c r="B1800" s="65" t="s">
        <v>18063</v>
      </c>
      <c r="C1800" s="69">
        <v>8</v>
      </c>
    </row>
    <row r="1801" spans="1:3">
      <c r="A1801" s="71">
        <v>2921</v>
      </c>
      <c r="B1801" s="72" t="s">
        <v>18064</v>
      </c>
      <c r="C1801" s="69">
        <v>8</v>
      </c>
    </row>
    <row r="1802" spans="1:3">
      <c r="A1802" s="66">
        <v>2922</v>
      </c>
      <c r="B1802" s="67" t="s">
        <v>18065</v>
      </c>
      <c r="C1802" s="69">
        <v>8</v>
      </c>
    </row>
    <row r="1803" spans="1:3">
      <c r="A1803" s="64">
        <v>2923</v>
      </c>
      <c r="B1803" s="65" t="s">
        <v>18066</v>
      </c>
      <c r="C1803" s="69">
        <v>8</v>
      </c>
    </row>
    <row r="1804" spans="1:3">
      <c r="A1804" s="71">
        <v>2924</v>
      </c>
      <c r="B1804" s="72" t="s">
        <v>18067</v>
      </c>
      <c r="C1804" s="69">
        <v>3</v>
      </c>
    </row>
    <row r="1805" spans="1:3">
      <c r="A1805" s="71">
        <v>2925</v>
      </c>
      <c r="B1805" s="72" t="s">
        <v>18068</v>
      </c>
      <c r="C1805" s="69">
        <v>4.0999999999999996</v>
      </c>
    </row>
    <row r="1806" spans="1:3">
      <c r="A1806" s="71">
        <v>2926</v>
      </c>
      <c r="B1806" s="72" t="s">
        <v>18069</v>
      </c>
      <c r="C1806" s="69">
        <v>4.0999999999999996</v>
      </c>
    </row>
    <row r="1807" spans="1:3">
      <c r="A1807" s="71">
        <v>2927</v>
      </c>
      <c r="B1807" s="72" t="s">
        <v>18070</v>
      </c>
      <c r="C1807" s="69">
        <v>6.1</v>
      </c>
    </row>
    <row r="1808" spans="1:3">
      <c r="A1808" s="71">
        <v>2928</v>
      </c>
      <c r="B1808" s="72" t="s">
        <v>18071</v>
      </c>
      <c r="C1808" s="69">
        <v>6.1</v>
      </c>
    </row>
    <row r="1809" spans="1:3">
      <c r="A1809" s="71">
        <v>2929</v>
      </c>
      <c r="B1809" s="72" t="s">
        <v>18072</v>
      </c>
      <c r="C1809" s="69">
        <v>6.1</v>
      </c>
    </row>
    <row r="1810" spans="1:3">
      <c r="A1810" s="71">
        <v>2930</v>
      </c>
      <c r="B1810" s="72" t="s">
        <v>18073</v>
      </c>
      <c r="C1810" s="69">
        <v>6.1</v>
      </c>
    </row>
    <row r="1811" spans="1:3">
      <c r="A1811" s="66">
        <v>2931</v>
      </c>
      <c r="B1811" s="67" t="s">
        <v>18074</v>
      </c>
      <c r="C1811" s="69">
        <v>6.1</v>
      </c>
    </row>
    <row r="1812" spans="1:3">
      <c r="A1812" s="61">
        <v>2933</v>
      </c>
      <c r="B1812" s="62" t="s">
        <v>18075</v>
      </c>
      <c r="C1812" s="69">
        <v>3</v>
      </c>
    </row>
    <row r="1813" spans="1:3">
      <c r="A1813" s="61">
        <v>2934</v>
      </c>
      <c r="B1813" s="62" t="s">
        <v>18076</v>
      </c>
      <c r="C1813" s="69">
        <v>3</v>
      </c>
    </row>
    <row r="1814" spans="1:3">
      <c r="A1814" s="61">
        <v>2935</v>
      </c>
      <c r="B1814" s="62" t="s">
        <v>18077</v>
      </c>
      <c r="C1814" s="69">
        <v>3</v>
      </c>
    </row>
    <row r="1815" spans="1:3">
      <c r="A1815" s="61">
        <v>2936</v>
      </c>
      <c r="B1815" s="62" t="s">
        <v>18078</v>
      </c>
      <c r="C1815" s="69">
        <v>6.1</v>
      </c>
    </row>
    <row r="1816" spans="1:3">
      <c r="A1816" s="61">
        <v>2937</v>
      </c>
      <c r="B1816" s="62" t="s">
        <v>18079</v>
      </c>
      <c r="C1816" s="69">
        <v>6.1</v>
      </c>
    </row>
    <row r="1817" spans="1:3">
      <c r="A1817" s="61">
        <v>2940</v>
      </c>
      <c r="B1817" s="62" t="s">
        <v>18080</v>
      </c>
      <c r="C1817" s="69">
        <v>4.2</v>
      </c>
    </row>
    <row r="1818" spans="1:3">
      <c r="A1818" s="61">
        <v>2941</v>
      </c>
      <c r="B1818" s="62" t="s">
        <v>18081</v>
      </c>
      <c r="C1818" s="69">
        <v>6.1</v>
      </c>
    </row>
    <row r="1819" spans="1:3">
      <c r="A1819" s="61">
        <v>2942</v>
      </c>
      <c r="B1819" s="62" t="s">
        <v>18082</v>
      </c>
      <c r="C1819" s="69">
        <v>6.1</v>
      </c>
    </row>
    <row r="1820" spans="1:3">
      <c r="A1820" s="61">
        <v>2943</v>
      </c>
      <c r="B1820" s="62" t="s">
        <v>18083</v>
      </c>
      <c r="C1820" s="69">
        <v>3</v>
      </c>
    </row>
    <row r="1821" spans="1:3">
      <c r="A1821" s="61">
        <v>2945</v>
      </c>
      <c r="B1821" s="62" t="s">
        <v>18084</v>
      </c>
      <c r="C1821" s="69">
        <v>3</v>
      </c>
    </row>
    <row r="1822" spans="1:3">
      <c r="A1822" s="61">
        <v>2946</v>
      </c>
      <c r="B1822" s="62" t="s">
        <v>18085</v>
      </c>
      <c r="C1822" s="69">
        <v>6.1</v>
      </c>
    </row>
    <row r="1823" spans="1:3">
      <c r="A1823" s="61">
        <v>2947</v>
      </c>
      <c r="B1823" s="62" t="s">
        <v>18086</v>
      </c>
      <c r="C1823" s="69">
        <v>3</v>
      </c>
    </row>
    <row r="1824" spans="1:3">
      <c r="A1824" s="61">
        <v>2948</v>
      </c>
      <c r="B1824" s="62" t="s">
        <v>18087</v>
      </c>
      <c r="C1824" s="69">
        <v>6.1</v>
      </c>
    </row>
    <row r="1825" spans="1:3" ht="30">
      <c r="A1825" s="61">
        <v>2949</v>
      </c>
      <c r="B1825" s="62" t="s">
        <v>18088</v>
      </c>
      <c r="C1825" s="69">
        <v>8</v>
      </c>
    </row>
    <row r="1826" spans="1:3" ht="30">
      <c r="A1826" s="61">
        <v>2950</v>
      </c>
      <c r="B1826" s="62" t="s">
        <v>18089</v>
      </c>
      <c r="C1826" s="69">
        <v>4.3</v>
      </c>
    </row>
    <row r="1827" spans="1:3">
      <c r="A1827" s="61">
        <v>2956</v>
      </c>
      <c r="B1827" s="62" t="s">
        <v>18090</v>
      </c>
      <c r="C1827" s="69">
        <v>4.0999999999999996</v>
      </c>
    </row>
    <row r="1828" spans="1:3">
      <c r="A1828" s="64">
        <v>2965</v>
      </c>
      <c r="B1828" s="65" t="s">
        <v>18091</v>
      </c>
      <c r="C1828" s="70">
        <v>4.3</v>
      </c>
    </row>
    <row r="1829" spans="1:3">
      <c r="A1829" s="66">
        <v>2966</v>
      </c>
      <c r="B1829" s="67" t="s">
        <v>18092</v>
      </c>
      <c r="C1829" s="68">
        <v>6.1</v>
      </c>
    </row>
    <row r="1830" spans="1:3">
      <c r="A1830" s="61">
        <v>2967</v>
      </c>
      <c r="B1830" s="62" t="s">
        <v>18093</v>
      </c>
      <c r="C1830" s="69">
        <v>8</v>
      </c>
    </row>
    <row r="1831" spans="1:3" ht="30">
      <c r="A1831" s="61">
        <v>2968</v>
      </c>
      <c r="B1831" s="62" t="s">
        <v>18094</v>
      </c>
      <c r="C1831" s="69">
        <v>4.3</v>
      </c>
    </row>
    <row r="1832" spans="1:3">
      <c r="A1832" s="61">
        <v>2969</v>
      </c>
      <c r="B1832" s="62" t="s">
        <v>18095</v>
      </c>
      <c r="C1832" s="69">
        <v>9</v>
      </c>
    </row>
    <row r="1833" spans="1:3">
      <c r="A1833" s="64">
        <v>2977</v>
      </c>
      <c r="B1833" s="65" t="s">
        <v>18096</v>
      </c>
      <c r="C1833" s="70">
        <v>7</v>
      </c>
    </row>
    <row r="1834" spans="1:3" ht="30">
      <c r="A1834" s="71">
        <v>2978</v>
      </c>
      <c r="B1834" s="72" t="s">
        <v>18097</v>
      </c>
      <c r="C1834" s="73">
        <v>7</v>
      </c>
    </row>
    <row r="1835" spans="1:3" ht="30">
      <c r="A1835" s="66">
        <v>2983</v>
      </c>
      <c r="B1835" s="67" t="s">
        <v>18098</v>
      </c>
      <c r="C1835" s="68">
        <v>3</v>
      </c>
    </row>
    <row r="1836" spans="1:3" ht="45">
      <c r="A1836" s="61">
        <v>2984</v>
      </c>
      <c r="B1836" s="62" t="s">
        <v>18099</v>
      </c>
      <c r="C1836" s="69">
        <v>5.0999999999999996</v>
      </c>
    </row>
    <row r="1837" spans="1:3">
      <c r="A1837" s="64">
        <v>2985</v>
      </c>
      <c r="B1837" s="65" t="s">
        <v>18100</v>
      </c>
      <c r="C1837" s="70">
        <v>3</v>
      </c>
    </row>
    <row r="1838" spans="1:3">
      <c r="A1838" s="71">
        <v>2986</v>
      </c>
      <c r="B1838" s="72" t="s">
        <v>18101</v>
      </c>
      <c r="C1838" s="73">
        <v>8</v>
      </c>
    </row>
    <row r="1839" spans="1:3">
      <c r="A1839" s="71">
        <v>2987</v>
      </c>
      <c r="B1839" s="72" t="s">
        <v>18102</v>
      </c>
      <c r="C1839" s="73">
        <v>8</v>
      </c>
    </row>
    <row r="1840" spans="1:3" ht="30">
      <c r="A1840" s="66">
        <v>2988</v>
      </c>
      <c r="B1840" s="67" t="s">
        <v>18103</v>
      </c>
      <c r="C1840" s="68">
        <v>4.3</v>
      </c>
    </row>
    <row r="1841" spans="1:3">
      <c r="A1841" s="64">
        <v>2989</v>
      </c>
      <c r="B1841" s="65" t="s">
        <v>18104</v>
      </c>
      <c r="C1841" s="69">
        <v>4.0999999999999996</v>
      </c>
    </row>
    <row r="1842" spans="1:3">
      <c r="A1842" s="66">
        <v>2990</v>
      </c>
      <c r="B1842" s="67" t="s">
        <v>18105</v>
      </c>
      <c r="C1842" s="69">
        <v>9</v>
      </c>
    </row>
    <row r="1843" spans="1:3" ht="30">
      <c r="A1843" s="64">
        <v>2991</v>
      </c>
      <c r="B1843" s="65" t="s">
        <v>18106</v>
      </c>
      <c r="C1843" s="69">
        <v>6.1</v>
      </c>
    </row>
    <row r="1844" spans="1:3">
      <c r="A1844" s="71">
        <v>2992</v>
      </c>
      <c r="B1844" s="72" t="s">
        <v>18107</v>
      </c>
      <c r="C1844" s="69">
        <v>6.1</v>
      </c>
    </row>
    <row r="1845" spans="1:3" ht="30">
      <c r="A1845" s="71">
        <v>2993</v>
      </c>
      <c r="B1845" s="72" t="s">
        <v>18108</v>
      </c>
      <c r="C1845" s="69">
        <v>6.1</v>
      </c>
    </row>
    <row r="1846" spans="1:3">
      <c r="A1846" s="71">
        <v>2994</v>
      </c>
      <c r="B1846" s="72" t="s">
        <v>18109</v>
      </c>
      <c r="C1846" s="69">
        <v>6.1</v>
      </c>
    </row>
    <row r="1847" spans="1:3" ht="30">
      <c r="A1847" s="71">
        <v>2995</v>
      </c>
      <c r="B1847" s="72" t="s">
        <v>18110</v>
      </c>
      <c r="C1847" s="69">
        <v>6.1</v>
      </c>
    </row>
    <row r="1848" spans="1:3">
      <c r="A1848" s="71">
        <v>2996</v>
      </c>
      <c r="B1848" s="72" t="s">
        <v>18111</v>
      </c>
      <c r="C1848" s="69">
        <v>6.1</v>
      </c>
    </row>
    <row r="1849" spans="1:3" ht="30">
      <c r="A1849" s="71">
        <v>2997</v>
      </c>
      <c r="B1849" s="72" t="s">
        <v>18112</v>
      </c>
      <c r="C1849" s="69">
        <v>6.1</v>
      </c>
    </row>
    <row r="1850" spans="1:3">
      <c r="A1850" s="71">
        <v>2998</v>
      </c>
      <c r="B1850" s="72" t="s">
        <v>18113</v>
      </c>
      <c r="C1850" s="69">
        <v>6.1</v>
      </c>
    </row>
    <row r="1851" spans="1:3" ht="30">
      <c r="A1851" s="71">
        <v>3005</v>
      </c>
      <c r="B1851" s="72" t="s">
        <v>18114</v>
      </c>
      <c r="C1851" s="69">
        <v>6.1</v>
      </c>
    </row>
    <row r="1852" spans="1:3">
      <c r="A1852" s="71">
        <v>3006</v>
      </c>
      <c r="B1852" s="72" t="s">
        <v>18115</v>
      </c>
      <c r="C1852" s="69">
        <v>6.1</v>
      </c>
    </row>
    <row r="1853" spans="1:3" ht="30">
      <c r="A1853" s="71">
        <v>3009</v>
      </c>
      <c r="B1853" s="72" t="s">
        <v>18116</v>
      </c>
      <c r="C1853" s="69">
        <v>6.1</v>
      </c>
    </row>
    <row r="1854" spans="1:3">
      <c r="A1854" s="71">
        <v>3010</v>
      </c>
      <c r="B1854" s="72" t="s">
        <v>18117</v>
      </c>
      <c r="C1854" s="69">
        <v>6.1</v>
      </c>
    </row>
    <row r="1855" spans="1:3" ht="30">
      <c r="A1855" s="71">
        <v>3011</v>
      </c>
      <c r="B1855" s="72" t="s">
        <v>18118</v>
      </c>
      <c r="C1855" s="69">
        <v>6.1</v>
      </c>
    </row>
    <row r="1856" spans="1:3">
      <c r="A1856" s="71">
        <v>3012</v>
      </c>
      <c r="B1856" s="72" t="s">
        <v>18119</v>
      </c>
      <c r="C1856" s="69">
        <v>6.1</v>
      </c>
    </row>
    <row r="1857" spans="1:3" ht="45">
      <c r="A1857" s="71">
        <v>3013</v>
      </c>
      <c r="B1857" s="72" t="s">
        <v>18120</v>
      </c>
      <c r="C1857" s="69">
        <v>6.1</v>
      </c>
    </row>
    <row r="1858" spans="1:3">
      <c r="A1858" s="71">
        <v>3014</v>
      </c>
      <c r="B1858" s="72" t="s">
        <v>18121</v>
      </c>
      <c r="C1858" s="69">
        <v>6.1</v>
      </c>
    </row>
    <row r="1859" spans="1:3" ht="30">
      <c r="A1859" s="71">
        <v>3015</v>
      </c>
      <c r="B1859" s="72" t="s">
        <v>18122</v>
      </c>
      <c r="C1859" s="69">
        <v>6.1</v>
      </c>
    </row>
    <row r="1860" spans="1:3">
      <c r="A1860" s="71">
        <v>3016</v>
      </c>
      <c r="B1860" s="72" t="s">
        <v>18123</v>
      </c>
      <c r="C1860" s="69">
        <v>6.1</v>
      </c>
    </row>
    <row r="1861" spans="1:3" ht="30">
      <c r="A1861" s="71">
        <v>3017</v>
      </c>
      <c r="B1861" s="72" t="s">
        <v>18124</v>
      </c>
      <c r="C1861" s="69">
        <v>6.1</v>
      </c>
    </row>
    <row r="1862" spans="1:3">
      <c r="A1862" s="71">
        <v>3018</v>
      </c>
      <c r="B1862" s="72" t="s">
        <v>18125</v>
      </c>
      <c r="C1862" s="69">
        <v>6.1</v>
      </c>
    </row>
    <row r="1863" spans="1:3" ht="30">
      <c r="A1863" s="71">
        <v>3019</v>
      </c>
      <c r="B1863" s="72" t="s">
        <v>18126</v>
      </c>
      <c r="C1863" s="69">
        <v>6.1</v>
      </c>
    </row>
    <row r="1864" spans="1:3">
      <c r="A1864" s="71">
        <v>3020</v>
      </c>
      <c r="B1864" s="72" t="s">
        <v>18127</v>
      </c>
      <c r="C1864" s="69">
        <v>6.1</v>
      </c>
    </row>
    <row r="1865" spans="1:3" ht="30">
      <c r="A1865" s="71">
        <v>3021</v>
      </c>
      <c r="B1865" s="72" t="s">
        <v>18128</v>
      </c>
      <c r="C1865" s="69">
        <v>3</v>
      </c>
    </row>
    <row r="1866" spans="1:3">
      <c r="A1866" s="66">
        <v>3022</v>
      </c>
      <c r="B1866" s="67" t="s">
        <v>18129</v>
      </c>
      <c r="C1866" s="69">
        <v>3</v>
      </c>
    </row>
    <row r="1867" spans="1:3">
      <c r="A1867" s="64">
        <v>3023</v>
      </c>
      <c r="B1867" s="65" t="s">
        <v>18130</v>
      </c>
      <c r="C1867" s="70">
        <v>6.1</v>
      </c>
    </row>
    <row r="1868" spans="1:3" ht="30">
      <c r="A1868" s="71">
        <v>3024</v>
      </c>
      <c r="B1868" s="72" t="s">
        <v>18131</v>
      </c>
      <c r="C1868" s="68">
        <v>3</v>
      </c>
    </row>
    <row r="1869" spans="1:3" ht="45">
      <c r="A1869" s="71">
        <v>3025</v>
      </c>
      <c r="B1869" s="72" t="s">
        <v>18132</v>
      </c>
      <c r="C1869" s="69">
        <v>6.1</v>
      </c>
    </row>
    <row r="1870" spans="1:3" ht="30">
      <c r="A1870" s="71">
        <v>3026</v>
      </c>
      <c r="B1870" s="72" t="s">
        <v>18133</v>
      </c>
      <c r="C1870" s="69">
        <v>6.1</v>
      </c>
    </row>
    <row r="1871" spans="1:3">
      <c r="A1871" s="71">
        <v>3027</v>
      </c>
      <c r="B1871" s="72" t="s">
        <v>18134</v>
      </c>
      <c r="C1871" s="69">
        <v>6.1</v>
      </c>
    </row>
    <row r="1872" spans="1:3" ht="30">
      <c r="A1872" s="66">
        <v>3028</v>
      </c>
      <c r="B1872" s="67" t="s">
        <v>18135</v>
      </c>
      <c r="C1872" s="69">
        <v>8</v>
      </c>
    </row>
    <row r="1873" spans="1:3">
      <c r="A1873" s="61">
        <v>3048</v>
      </c>
      <c r="B1873" s="62" t="s">
        <v>18136</v>
      </c>
      <c r="C1873" s="69">
        <v>6.1</v>
      </c>
    </row>
    <row r="1874" spans="1:3">
      <c r="A1874" s="61">
        <v>3054</v>
      </c>
      <c r="B1874" s="62" t="s">
        <v>18137</v>
      </c>
      <c r="C1874" s="69">
        <v>3</v>
      </c>
    </row>
    <row r="1875" spans="1:3">
      <c r="A1875" s="61">
        <v>3055</v>
      </c>
      <c r="B1875" s="62" t="s">
        <v>18138</v>
      </c>
      <c r="C1875" s="69">
        <v>8</v>
      </c>
    </row>
    <row r="1876" spans="1:3">
      <c r="A1876" s="61">
        <v>3056</v>
      </c>
      <c r="B1876" s="62" t="s">
        <v>18139</v>
      </c>
      <c r="C1876" s="69">
        <v>3</v>
      </c>
    </row>
    <row r="1877" spans="1:3">
      <c r="A1877" s="61">
        <v>3057</v>
      </c>
      <c r="B1877" s="62" t="s">
        <v>18140</v>
      </c>
      <c r="C1877" s="69">
        <v>2.2999999999999998</v>
      </c>
    </row>
    <row r="1878" spans="1:3" ht="30">
      <c r="A1878" s="61">
        <v>3064</v>
      </c>
      <c r="B1878" s="62" t="s">
        <v>18141</v>
      </c>
      <c r="C1878" s="69">
        <v>3</v>
      </c>
    </row>
    <row r="1879" spans="1:3">
      <c r="A1879" s="64">
        <v>3065</v>
      </c>
      <c r="B1879" s="62" t="s">
        <v>18142</v>
      </c>
      <c r="C1879" s="69">
        <v>3</v>
      </c>
    </row>
    <row r="1880" spans="1:3" ht="60">
      <c r="A1880" s="71">
        <v>3066</v>
      </c>
      <c r="B1880" s="65" t="s">
        <v>18143</v>
      </c>
      <c r="C1880" s="70">
        <v>8</v>
      </c>
    </row>
    <row r="1881" spans="1:3" ht="30">
      <c r="A1881" s="66">
        <v>3070</v>
      </c>
      <c r="B1881" s="67" t="s">
        <v>18144</v>
      </c>
      <c r="C1881" s="68">
        <v>2.2000000000000002</v>
      </c>
    </row>
    <row r="1882" spans="1:3" ht="45">
      <c r="A1882" s="61">
        <v>3071</v>
      </c>
      <c r="B1882" s="62" t="s">
        <v>18145</v>
      </c>
      <c r="C1882" s="69">
        <v>6.1</v>
      </c>
    </row>
    <row r="1883" spans="1:3" ht="30">
      <c r="A1883" s="61">
        <v>3072</v>
      </c>
      <c r="B1883" s="62" t="s">
        <v>18146</v>
      </c>
      <c r="C1883" s="69">
        <v>9</v>
      </c>
    </row>
    <row r="1884" spans="1:3">
      <c r="A1884" s="61">
        <v>3073</v>
      </c>
      <c r="B1884" s="62" t="s">
        <v>18147</v>
      </c>
      <c r="C1884" s="69">
        <v>6.1</v>
      </c>
    </row>
    <row r="1885" spans="1:3" ht="30">
      <c r="A1885" s="64">
        <v>3077</v>
      </c>
      <c r="B1885" s="65" t="s">
        <v>18148</v>
      </c>
      <c r="C1885" s="70">
        <v>9</v>
      </c>
    </row>
    <row r="1886" spans="1:3">
      <c r="A1886" s="66">
        <v>3078</v>
      </c>
      <c r="B1886" s="67" t="s">
        <v>18149</v>
      </c>
      <c r="C1886" s="68">
        <v>4.3</v>
      </c>
    </row>
    <row r="1887" spans="1:3">
      <c r="A1887" s="64">
        <v>3079</v>
      </c>
      <c r="B1887" s="65" t="s">
        <v>18150</v>
      </c>
      <c r="C1887" s="70">
        <v>6.1</v>
      </c>
    </row>
    <row r="1888" spans="1:3" ht="30">
      <c r="A1888" s="66">
        <v>3080</v>
      </c>
      <c r="B1888" s="67" t="s">
        <v>18151</v>
      </c>
      <c r="C1888" s="68">
        <v>6.1</v>
      </c>
    </row>
    <row r="1889" spans="1:3" ht="30">
      <c r="A1889" s="64">
        <v>3082</v>
      </c>
      <c r="B1889" s="65" t="s">
        <v>839</v>
      </c>
      <c r="C1889" s="70">
        <v>9</v>
      </c>
    </row>
    <row r="1890" spans="1:3">
      <c r="A1890" s="66">
        <v>3083</v>
      </c>
      <c r="B1890" s="67" t="s">
        <v>18152</v>
      </c>
      <c r="C1890" s="68">
        <v>2.2999999999999998</v>
      </c>
    </row>
    <row r="1891" spans="1:3">
      <c r="A1891" s="64">
        <v>3084</v>
      </c>
      <c r="B1891" s="65" t="s">
        <v>18153</v>
      </c>
      <c r="C1891" s="69">
        <v>8</v>
      </c>
    </row>
    <row r="1892" spans="1:3">
      <c r="A1892" s="71">
        <v>3085</v>
      </c>
      <c r="B1892" s="72" t="s">
        <v>18154</v>
      </c>
      <c r="C1892" s="69">
        <v>5.0999999999999996</v>
      </c>
    </row>
    <row r="1893" spans="1:3">
      <c r="A1893" s="71">
        <v>3086</v>
      </c>
      <c r="B1893" s="72" t="s">
        <v>18155</v>
      </c>
      <c r="C1893" s="69">
        <v>6.1</v>
      </c>
    </row>
    <row r="1894" spans="1:3">
      <c r="A1894" s="71">
        <v>3087</v>
      </c>
      <c r="B1894" s="72" t="s">
        <v>18156</v>
      </c>
      <c r="C1894" s="69">
        <v>5.0999999999999996</v>
      </c>
    </row>
    <row r="1895" spans="1:3">
      <c r="A1895" s="71">
        <v>3088</v>
      </c>
      <c r="B1895" s="72" t="s">
        <v>18157</v>
      </c>
      <c r="C1895" s="69">
        <v>4.2</v>
      </c>
    </row>
    <row r="1896" spans="1:3">
      <c r="A1896" s="71">
        <v>3089</v>
      </c>
      <c r="B1896" s="72" t="s">
        <v>18158</v>
      </c>
      <c r="C1896" s="69">
        <v>4.0999999999999996</v>
      </c>
    </row>
    <row r="1897" spans="1:3">
      <c r="A1897" s="71">
        <v>3090</v>
      </c>
      <c r="B1897" s="72" t="s">
        <v>18159</v>
      </c>
      <c r="C1897" s="70">
        <v>9</v>
      </c>
    </row>
    <row r="1898" spans="1:3" ht="60">
      <c r="A1898" s="71">
        <v>3091</v>
      </c>
      <c r="B1898" s="72" t="s">
        <v>18160</v>
      </c>
      <c r="C1898" s="73">
        <v>9</v>
      </c>
    </row>
    <row r="1899" spans="1:3">
      <c r="A1899" s="66">
        <v>3092</v>
      </c>
      <c r="B1899" s="67" t="s">
        <v>18161</v>
      </c>
      <c r="C1899" s="68">
        <v>3</v>
      </c>
    </row>
    <row r="1900" spans="1:3">
      <c r="A1900" s="64">
        <v>3093</v>
      </c>
      <c r="B1900" s="65" t="s">
        <v>18162</v>
      </c>
      <c r="C1900" s="69">
        <v>8</v>
      </c>
    </row>
    <row r="1901" spans="1:3">
      <c r="A1901" s="71">
        <v>3094</v>
      </c>
      <c r="B1901" s="72" t="s">
        <v>18163</v>
      </c>
      <c r="C1901" s="69">
        <v>8</v>
      </c>
    </row>
    <row r="1902" spans="1:3">
      <c r="A1902" s="71">
        <v>3095</v>
      </c>
      <c r="B1902" s="72" t="s">
        <v>18164</v>
      </c>
      <c r="C1902" s="69">
        <v>8</v>
      </c>
    </row>
    <row r="1903" spans="1:3">
      <c r="A1903" s="66">
        <v>3096</v>
      </c>
      <c r="B1903" s="67" t="s">
        <v>18165</v>
      </c>
      <c r="C1903" s="69">
        <v>8</v>
      </c>
    </row>
    <row r="1904" spans="1:3">
      <c r="A1904" s="64">
        <v>3097</v>
      </c>
      <c r="B1904" s="65" t="s">
        <v>18166</v>
      </c>
      <c r="C1904" s="69">
        <v>4.0999999999999996</v>
      </c>
    </row>
    <row r="1905" spans="1:3">
      <c r="A1905" s="71">
        <v>3098</v>
      </c>
      <c r="B1905" s="72" t="s">
        <v>18167</v>
      </c>
      <c r="C1905" s="69">
        <v>5.0999999999999996</v>
      </c>
    </row>
    <row r="1906" spans="1:3">
      <c r="A1906" s="71">
        <v>3099</v>
      </c>
      <c r="B1906" s="72" t="s">
        <v>18168</v>
      </c>
      <c r="C1906" s="69">
        <v>5.0999999999999996</v>
      </c>
    </row>
    <row r="1907" spans="1:3">
      <c r="A1907" s="71">
        <v>3100</v>
      </c>
      <c r="B1907" s="72" t="s">
        <v>18169</v>
      </c>
      <c r="C1907" s="69">
        <v>5.0999999999999996</v>
      </c>
    </row>
    <row r="1908" spans="1:3">
      <c r="A1908" s="66">
        <v>3101</v>
      </c>
      <c r="B1908" s="67" t="s">
        <v>18170</v>
      </c>
      <c r="C1908" s="69">
        <v>5.2</v>
      </c>
    </row>
    <row r="1909" spans="1:3">
      <c r="A1909" s="61">
        <v>3102</v>
      </c>
      <c r="B1909" s="62" t="s">
        <v>18171</v>
      </c>
      <c r="C1909" s="69">
        <v>5.2</v>
      </c>
    </row>
    <row r="1910" spans="1:3">
      <c r="A1910" s="61">
        <v>3103</v>
      </c>
      <c r="B1910" s="62" t="s">
        <v>18172</v>
      </c>
      <c r="C1910" s="69">
        <v>5.2</v>
      </c>
    </row>
    <row r="1911" spans="1:3">
      <c r="A1911" s="61">
        <v>3104</v>
      </c>
      <c r="B1911" s="62" t="s">
        <v>18173</v>
      </c>
      <c r="C1911" s="69">
        <v>5.2</v>
      </c>
    </row>
    <row r="1912" spans="1:3">
      <c r="A1912" s="61">
        <v>3105</v>
      </c>
      <c r="B1912" s="62" t="s">
        <v>18174</v>
      </c>
      <c r="C1912" s="69">
        <v>5.2</v>
      </c>
    </row>
    <row r="1913" spans="1:3">
      <c r="A1913" s="61">
        <v>3106</v>
      </c>
      <c r="B1913" s="62" t="s">
        <v>18175</v>
      </c>
      <c r="C1913" s="69">
        <v>5.2</v>
      </c>
    </row>
    <row r="1914" spans="1:3">
      <c r="A1914" s="61">
        <v>3107</v>
      </c>
      <c r="B1914" s="62" t="s">
        <v>18176</v>
      </c>
      <c r="C1914" s="69">
        <v>5.2</v>
      </c>
    </row>
    <row r="1915" spans="1:3">
      <c r="A1915" s="61">
        <v>3108</v>
      </c>
      <c r="B1915" s="62" t="s">
        <v>18177</v>
      </c>
      <c r="C1915" s="69">
        <v>5.2</v>
      </c>
    </row>
    <row r="1916" spans="1:3">
      <c r="A1916" s="61">
        <v>3109</v>
      </c>
      <c r="B1916" s="62" t="s">
        <v>18178</v>
      </c>
      <c r="C1916" s="69">
        <v>5.2</v>
      </c>
    </row>
    <row r="1917" spans="1:3">
      <c r="A1917" s="61">
        <v>3110</v>
      </c>
      <c r="B1917" s="62" t="s">
        <v>18179</v>
      </c>
      <c r="C1917" s="69">
        <v>5.2</v>
      </c>
    </row>
    <row r="1918" spans="1:3" ht="30">
      <c r="A1918" s="61">
        <v>3111</v>
      </c>
      <c r="B1918" s="62" t="s">
        <v>18180</v>
      </c>
      <c r="C1918" s="69">
        <v>5.2</v>
      </c>
    </row>
    <row r="1919" spans="1:3" ht="30">
      <c r="A1919" s="61">
        <v>3112</v>
      </c>
      <c r="B1919" s="62" t="s">
        <v>18181</v>
      </c>
      <c r="C1919" s="69">
        <v>5.2</v>
      </c>
    </row>
    <row r="1920" spans="1:3" ht="30">
      <c r="A1920" s="61">
        <v>3113</v>
      </c>
      <c r="B1920" s="62" t="s">
        <v>18182</v>
      </c>
      <c r="C1920" s="69">
        <v>5.2</v>
      </c>
    </row>
    <row r="1921" spans="1:3" ht="30">
      <c r="A1921" s="61">
        <v>3114</v>
      </c>
      <c r="B1921" s="62" t="s">
        <v>18183</v>
      </c>
      <c r="C1921" s="69">
        <v>5.2</v>
      </c>
    </row>
    <row r="1922" spans="1:3" ht="30">
      <c r="A1922" s="61">
        <v>3115</v>
      </c>
      <c r="B1922" s="62" t="s">
        <v>18184</v>
      </c>
      <c r="C1922" s="69">
        <v>5.2</v>
      </c>
    </row>
    <row r="1923" spans="1:3" ht="30">
      <c r="A1923" s="61">
        <v>3116</v>
      </c>
      <c r="B1923" s="62" t="s">
        <v>18185</v>
      </c>
      <c r="C1923" s="69">
        <v>5.2</v>
      </c>
    </row>
    <row r="1924" spans="1:3" ht="30">
      <c r="A1924" s="61">
        <v>3117</v>
      </c>
      <c r="B1924" s="62" t="s">
        <v>18186</v>
      </c>
      <c r="C1924" s="69">
        <v>5.2</v>
      </c>
    </row>
    <row r="1925" spans="1:3" ht="30">
      <c r="A1925" s="61">
        <v>3118</v>
      </c>
      <c r="B1925" s="62" t="s">
        <v>18187</v>
      </c>
      <c r="C1925" s="69">
        <v>5.2</v>
      </c>
    </row>
    <row r="1926" spans="1:3" ht="30">
      <c r="A1926" s="61">
        <v>3119</v>
      </c>
      <c r="B1926" s="62" t="s">
        <v>18188</v>
      </c>
      <c r="C1926" s="69">
        <v>5.2</v>
      </c>
    </row>
    <row r="1927" spans="1:3" ht="30">
      <c r="A1927" s="61">
        <v>3120</v>
      </c>
      <c r="B1927" s="62" t="s">
        <v>18189</v>
      </c>
      <c r="C1927" s="69">
        <v>5.2</v>
      </c>
    </row>
    <row r="1928" spans="1:3">
      <c r="A1928" s="64">
        <v>3121</v>
      </c>
      <c r="B1928" s="65" t="s">
        <v>18190</v>
      </c>
      <c r="C1928" s="69">
        <v>5.0999999999999996</v>
      </c>
    </row>
    <row r="1929" spans="1:3">
      <c r="A1929" s="71">
        <v>3122</v>
      </c>
      <c r="B1929" s="72" t="s">
        <v>18191</v>
      </c>
      <c r="C1929" s="69">
        <v>6.1</v>
      </c>
    </row>
    <row r="1930" spans="1:3">
      <c r="A1930" s="71">
        <v>3123</v>
      </c>
      <c r="B1930" s="72" t="s">
        <v>18192</v>
      </c>
      <c r="C1930" s="69">
        <v>6.1</v>
      </c>
    </row>
    <row r="1931" spans="1:3">
      <c r="A1931" s="71">
        <v>3124</v>
      </c>
      <c r="B1931" s="72" t="s">
        <v>18193</v>
      </c>
      <c r="C1931" s="69">
        <v>6.1</v>
      </c>
    </row>
    <row r="1932" spans="1:3">
      <c r="A1932" s="71">
        <v>3125</v>
      </c>
      <c r="B1932" s="72" t="s">
        <v>18194</v>
      </c>
      <c r="C1932" s="69">
        <v>6.1</v>
      </c>
    </row>
    <row r="1933" spans="1:3" ht="30">
      <c r="A1933" s="71">
        <v>3126</v>
      </c>
      <c r="B1933" s="72" t="s">
        <v>18195</v>
      </c>
      <c r="C1933" s="69">
        <v>4.2</v>
      </c>
    </row>
    <row r="1934" spans="1:3">
      <c r="A1934" s="71">
        <v>3127</v>
      </c>
      <c r="B1934" s="72" t="s">
        <v>18196</v>
      </c>
      <c r="C1934" s="69">
        <v>4.2</v>
      </c>
    </row>
    <row r="1935" spans="1:3">
      <c r="A1935" s="71">
        <v>3128</v>
      </c>
      <c r="B1935" s="72" t="s">
        <v>18197</v>
      </c>
      <c r="C1935" s="69">
        <v>4.2</v>
      </c>
    </row>
    <row r="1936" spans="1:3">
      <c r="A1936" s="71">
        <v>3129</v>
      </c>
      <c r="B1936" s="72" t="s">
        <v>18198</v>
      </c>
      <c r="C1936" s="70">
        <v>4.3</v>
      </c>
    </row>
    <row r="1937" spans="1:3">
      <c r="A1937" s="71">
        <v>3130</v>
      </c>
      <c r="B1937" s="72" t="s">
        <v>18199</v>
      </c>
      <c r="C1937" s="68">
        <v>4.3</v>
      </c>
    </row>
    <row r="1938" spans="1:3">
      <c r="A1938" s="71">
        <v>3131</v>
      </c>
      <c r="B1938" s="72" t="s">
        <v>18200</v>
      </c>
      <c r="C1938" s="70">
        <v>4.3</v>
      </c>
    </row>
    <row r="1939" spans="1:3">
      <c r="A1939" s="71">
        <v>3132</v>
      </c>
      <c r="B1939" s="72" t="s">
        <v>18201</v>
      </c>
      <c r="C1939" s="68">
        <v>4.3</v>
      </c>
    </row>
    <row r="1940" spans="1:3">
      <c r="A1940" s="71">
        <v>3133</v>
      </c>
      <c r="B1940" s="72" t="s">
        <v>18202</v>
      </c>
      <c r="C1940" s="69">
        <v>4.3</v>
      </c>
    </row>
    <row r="1941" spans="1:3">
      <c r="A1941" s="71">
        <v>3134</v>
      </c>
      <c r="B1941" s="72" t="s">
        <v>18203</v>
      </c>
      <c r="C1941" s="69">
        <v>4.3</v>
      </c>
    </row>
    <row r="1942" spans="1:3" ht="30">
      <c r="A1942" s="71">
        <v>3135</v>
      </c>
      <c r="B1942" s="72" t="s">
        <v>18204</v>
      </c>
      <c r="C1942" s="69">
        <v>4.3</v>
      </c>
    </row>
    <row r="1943" spans="1:3">
      <c r="A1943" s="66">
        <v>3136</v>
      </c>
      <c r="B1943" s="67" t="s">
        <v>18205</v>
      </c>
      <c r="C1943" s="69">
        <v>2.2000000000000002</v>
      </c>
    </row>
    <row r="1944" spans="1:3">
      <c r="A1944" s="61">
        <v>3137</v>
      </c>
      <c r="B1944" s="62" t="s">
        <v>18206</v>
      </c>
      <c r="C1944" s="69">
        <v>5.0999999999999996</v>
      </c>
    </row>
    <row r="1945" spans="1:3" ht="45">
      <c r="A1945" s="61">
        <v>3138</v>
      </c>
      <c r="B1945" s="62" t="s">
        <v>18207</v>
      </c>
      <c r="C1945" s="69">
        <v>2.1</v>
      </c>
    </row>
    <row r="1946" spans="1:3">
      <c r="A1946" s="64">
        <v>3139</v>
      </c>
      <c r="B1946" s="65" t="s">
        <v>18208</v>
      </c>
      <c r="C1946" s="69">
        <v>5.0999999999999996</v>
      </c>
    </row>
    <row r="1947" spans="1:3" ht="30">
      <c r="A1947" s="71">
        <v>3140</v>
      </c>
      <c r="B1947" s="72" t="s">
        <v>18209</v>
      </c>
      <c r="C1947" s="69">
        <v>6.1</v>
      </c>
    </row>
    <row r="1948" spans="1:3">
      <c r="A1948" s="66">
        <v>3141</v>
      </c>
      <c r="B1948" s="67" t="s">
        <v>18210</v>
      </c>
      <c r="C1948" s="69">
        <v>6.1</v>
      </c>
    </row>
    <row r="1949" spans="1:3">
      <c r="A1949" s="64">
        <v>3142</v>
      </c>
      <c r="B1949" s="65" t="s">
        <v>18211</v>
      </c>
      <c r="C1949" s="69">
        <v>6.1</v>
      </c>
    </row>
    <row r="1950" spans="1:3" ht="30">
      <c r="A1950" s="71">
        <v>3143</v>
      </c>
      <c r="B1950" s="72" t="s">
        <v>18212</v>
      </c>
      <c r="C1950" s="69">
        <v>6.1</v>
      </c>
    </row>
    <row r="1951" spans="1:3" ht="30">
      <c r="A1951" s="71">
        <v>3144</v>
      </c>
      <c r="B1951" s="72" t="s">
        <v>18213</v>
      </c>
      <c r="C1951" s="70">
        <v>6.1</v>
      </c>
    </row>
    <row r="1952" spans="1:3">
      <c r="A1952" s="71">
        <v>3145</v>
      </c>
      <c r="B1952" s="72" t="s">
        <v>18214</v>
      </c>
      <c r="C1952" s="68">
        <v>8</v>
      </c>
    </row>
    <row r="1953" spans="1:3">
      <c r="A1953" s="71">
        <v>3146</v>
      </c>
      <c r="B1953" s="72" t="s">
        <v>18215</v>
      </c>
      <c r="C1953" s="69">
        <v>6.1</v>
      </c>
    </row>
    <row r="1954" spans="1:3" ht="30">
      <c r="A1954" s="71">
        <v>3147</v>
      </c>
      <c r="B1954" s="72" t="s">
        <v>18216</v>
      </c>
      <c r="C1954" s="69">
        <v>8</v>
      </c>
    </row>
    <row r="1955" spans="1:3">
      <c r="A1955" s="71">
        <v>3148</v>
      </c>
      <c r="B1955" s="72" t="s">
        <v>18217</v>
      </c>
      <c r="C1955" s="70">
        <v>4.3</v>
      </c>
    </row>
    <row r="1956" spans="1:3" ht="45">
      <c r="A1956" s="66">
        <v>3149</v>
      </c>
      <c r="B1956" s="67" t="s">
        <v>18218</v>
      </c>
      <c r="C1956" s="68">
        <v>5.0999999999999996</v>
      </c>
    </row>
    <row r="1957" spans="1:3" ht="60">
      <c r="A1957" s="61">
        <v>3150</v>
      </c>
      <c r="B1957" s="62" t="s">
        <v>18219</v>
      </c>
      <c r="C1957" s="69">
        <v>2.1</v>
      </c>
    </row>
    <row r="1958" spans="1:3" ht="45">
      <c r="A1958" s="61">
        <v>3151</v>
      </c>
      <c r="B1958" s="62" t="s">
        <v>18220</v>
      </c>
      <c r="C1958" s="69">
        <v>9</v>
      </c>
    </row>
    <row r="1959" spans="1:3" ht="45">
      <c r="A1959" s="61">
        <v>3152</v>
      </c>
      <c r="B1959" s="62" t="s">
        <v>18221</v>
      </c>
      <c r="C1959" s="69">
        <v>9</v>
      </c>
    </row>
    <row r="1960" spans="1:3">
      <c r="A1960" s="61">
        <v>3153</v>
      </c>
      <c r="B1960" s="62" t="s">
        <v>18222</v>
      </c>
      <c r="C1960" s="69">
        <v>2.1</v>
      </c>
    </row>
    <row r="1961" spans="1:3">
      <c r="A1961" s="61">
        <v>3154</v>
      </c>
      <c r="B1961" s="62" t="s">
        <v>18223</v>
      </c>
      <c r="C1961" s="69">
        <v>2.1</v>
      </c>
    </row>
    <row r="1962" spans="1:3">
      <c r="A1962" s="61">
        <v>3155</v>
      </c>
      <c r="B1962" s="62" t="s">
        <v>18224</v>
      </c>
      <c r="C1962" s="69">
        <v>6.1</v>
      </c>
    </row>
    <row r="1963" spans="1:3">
      <c r="A1963" s="61">
        <v>3156</v>
      </c>
      <c r="B1963" s="62" t="s">
        <v>18225</v>
      </c>
      <c r="C1963" s="69">
        <v>2.2000000000000002</v>
      </c>
    </row>
    <row r="1964" spans="1:3">
      <c r="A1964" s="61">
        <v>3157</v>
      </c>
      <c r="B1964" s="62" t="s">
        <v>18226</v>
      </c>
      <c r="C1964" s="69">
        <v>2.2000000000000002</v>
      </c>
    </row>
    <row r="1965" spans="1:3">
      <c r="A1965" s="61">
        <v>3158</v>
      </c>
      <c r="B1965" s="62" t="s">
        <v>18227</v>
      </c>
      <c r="C1965" s="69">
        <v>2.2000000000000002</v>
      </c>
    </row>
    <row r="1966" spans="1:3">
      <c r="A1966" s="61">
        <v>3159</v>
      </c>
      <c r="B1966" s="62" t="s">
        <v>18228</v>
      </c>
      <c r="C1966" s="69">
        <v>2.2000000000000002</v>
      </c>
    </row>
    <row r="1967" spans="1:3">
      <c r="A1967" s="61">
        <v>3160</v>
      </c>
      <c r="B1967" s="62" t="s">
        <v>18229</v>
      </c>
      <c r="C1967" s="69">
        <v>2.2999999999999998</v>
      </c>
    </row>
    <row r="1968" spans="1:3">
      <c r="A1968" s="61">
        <v>3161</v>
      </c>
      <c r="B1968" s="62" t="s">
        <v>18230</v>
      </c>
      <c r="C1968" s="69">
        <v>2.1</v>
      </c>
    </row>
    <row r="1969" spans="1:3">
      <c r="A1969" s="61">
        <v>3162</v>
      </c>
      <c r="B1969" s="62" t="s">
        <v>18231</v>
      </c>
      <c r="C1969" s="69">
        <v>2.2999999999999998</v>
      </c>
    </row>
    <row r="1970" spans="1:3">
      <c r="A1970" s="61">
        <v>3163</v>
      </c>
      <c r="B1970" s="62" t="s">
        <v>18232</v>
      </c>
      <c r="C1970" s="69">
        <v>2.2000000000000002</v>
      </c>
    </row>
    <row r="1971" spans="1:3" ht="30">
      <c r="A1971" s="64">
        <v>3164</v>
      </c>
      <c r="B1971" s="65" t="s">
        <v>18233</v>
      </c>
      <c r="C1971" s="70">
        <v>2.2000000000000002</v>
      </c>
    </row>
    <row r="1972" spans="1:3" ht="45">
      <c r="A1972" s="66">
        <v>3165</v>
      </c>
      <c r="B1972" s="67" t="s">
        <v>18234</v>
      </c>
      <c r="C1972" s="68">
        <v>3</v>
      </c>
    </row>
    <row r="1973" spans="1:3" ht="60">
      <c r="A1973" s="61">
        <v>3166</v>
      </c>
      <c r="B1973" s="62" t="s">
        <v>18235</v>
      </c>
      <c r="C1973" s="77" t="s">
        <v>16932</v>
      </c>
    </row>
    <row r="1974" spans="1:3" ht="30">
      <c r="A1974" s="61">
        <v>3167</v>
      </c>
      <c r="B1974" s="62" t="s">
        <v>18236</v>
      </c>
      <c r="C1974" s="69">
        <v>2.1</v>
      </c>
    </row>
    <row r="1975" spans="1:3" ht="30">
      <c r="A1975" s="61">
        <v>3168</v>
      </c>
      <c r="B1975" s="62" t="s">
        <v>18237</v>
      </c>
      <c r="C1975" s="69">
        <v>2.2999999999999998</v>
      </c>
    </row>
    <row r="1976" spans="1:3" ht="30">
      <c r="A1976" s="61">
        <v>3169</v>
      </c>
      <c r="B1976" s="62" t="s">
        <v>18238</v>
      </c>
      <c r="C1976" s="69">
        <v>2.2999999999999998</v>
      </c>
    </row>
    <row r="1977" spans="1:3" ht="30">
      <c r="A1977" s="64">
        <v>3170</v>
      </c>
      <c r="B1977" s="65" t="s">
        <v>18239</v>
      </c>
      <c r="C1977" s="69">
        <v>4.3</v>
      </c>
    </row>
    <row r="1978" spans="1:3" ht="30">
      <c r="A1978" s="66">
        <v>3171</v>
      </c>
      <c r="B1978" s="67" t="s">
        <v>18240</v>
      </c>
      <c r="C1978" s="77" t="s">
        <v>16932</v>
      </c>
    </row>
    <row r="1979" spans="1:3">
      <c r="A1979" s="64">
        <v>3172</v>
      </c>
      <c r="B1979" s="65" t="s">
        <v>18241</v>
      </c>
      <c r="C1979" s="69">
        <v>6.1</v>
      </c>
    </row>
    <row r="1980" spans="1:3">
      <c r="A1980" s="66">
        <v>3174</v>
      </c>
      <c r="B1980" s="67" t="s">
        <v>18242</v>
      </c>
      <c r="C1980" s="69">
        <v>4.2</v>
      </c>
    </row>
    <row r="1981" spans="1:3">
      <c r="A1981" s="61">
        <v>3175</v>
      </c>
      <c r="B1981" s="62" t="s">
        <v>18243</v>
      </c>
      <c r="C1981" s="69">
        <v>4.0999999999999996</v>
      </c>
    </row>
    <row r="1982" spans="1:3">
      <c r="A1982" s="64">
        <v>3176</v>
      </c>
      <c r="B1982" s="65" t="s">
        <v>18244</v>
      </c>
      <c r="C1982" s="69">
        <v>4.0999999999999996</v>
      </c>
    </row>
    <row r="1983" spans="1:3">
      <c r="A1983" s="71">
        <v>3178</v>
      </c>
      <c r="B1983" s="72" t="s">
        <v>18245</v>
      </c>
      <c r="C1983" s="69">
        <v>4.0999999999999996</v>
      </c>
    </row>
    <row r="1984" spans="1:3">
      <c r="A1984" s="71">
        <v>3179</v>
      </c>
      <c r="B1984" s="72" t="s">
        <v>18246</v>
      </c>
      <c r="C1984" s="69">
        <v>4.0999999999999996</v>
      </c>
    </row>
    <row r="1985" spans="1:3">
      <c r="A1985" s="71">
        <v>3180</v>
      </c>
      <c r="B1985" s="72" t="s">
        <v>18247</v>
      </c>
      <c r="C1985" s="69">
        <v>4.0999999999999996</v>
      </c>
    </row>
    <row r="1986" spans="1:3">
      <c r="A1986" s="71">
        <v>3181</v>
      </c>
      <c r="B1986" s="72" t="s">
        <v>18248</v>
      </c>
      <c r="C1986" s="69">
        <v>4.0999999999999996</v>
      </c>
    </row>
    <row r="1987" spans="1:3">
      <c r="A1987" s="66">
        <v>3182</v>
      </c>
      <c r="B1987" s="67" t="s">
        <v>18249</v>
      </c>
      <c r="C1987" s="69">
        <v>4.0999999999999996</v>
      </c>
    </row>
    <row r="1988" spans="1:3">
      <c r="A1988" s="64">
        <v>3183</v>
      </c>
      <c r="B1988" s="65" t="s">
        <v>18250</v>
      </c>
      <c r="C1988" s="69">
        <v>4.2</v>
      </c>
    </row>
    <row r="1989" spans="1:3">
      <c r="A1989" s="71">
        <v>3184</v>
      </c>
      <c r="B1989" s="72" t="s">
        <v>18251</v>
      </c>
      <c r="C1989" s="69">
        <v>4.2</v>
      </c>
    </row>
    <row r="1990" spans="1:3" ht="30">
      <c r="A1990" s="71">
        <v>3185</v>
      </c>
      <c r="B1990" s="72" t="s">
        <v>18252</v>
      </c>
      <c r="C1990" s="69">
        <v>4.2</v>
      </c>
    </row>
    <row r="1991" spans="1:3">
      <c r="A1991" s="71">
        <v>3186</v>
      </c>
      <c r="B1991" s="72" t="s">
        <v>18253</v>
      </c>
      <c r="C1991" s="69">
        <v>4.2</v>
      </c>
    </row>
    <row r="1992" spans="1:3" ht="30">
      <c r="A1992" s="71">
        <v>3187</v>
      </c>
      <c r="B1992" s="72" t="s">
        <v>18254</v>
      </c>
      <c r="C1992" s="69">
        <v>4.2</v>
      </c>
    </row>
    <row r="1993" spans="1:3" ht="30">
      <c r="A1993" s="71">
        <v>3188</v>
      </c>
      <c r="B1993" s="72" t="s">
        <v>18255</v>
      </c>
      <c r="C1993" s="69">
        <v>4.2</v>
      </c>
    </row>
    <row r="1994" spans="1:3">
      <c r="A1994" s="71">
        <v>3189</v>
      </c>
      <c r="B1994" s="72" t="s">
        <v>18256</v>
      </c>
      <c r="C1994" s="69">
        <v>4.2</v>
      </c>
    </row>
    <row r="1995" spans="1:3">
      <c r="A1995" s="71">
        <v>3190</v>
      </c>
      <c r="B1995" s="72" t="s">
        <v>18257</v>
      </c>
      <c r="C1995" s="69">
        <v>4.2</v>
      </c>
    </row>
    <row r="1996" spans="1:3" ht="30">
      <c r="A1996" s="71">
        <v>3191</v>
      </c>
      <c r="B1996" s="72" t="s">
        <v>18258</v>
      </c>
      <c r="C1996" s="69">
        <v>4.2</v>
      </c>
    </row>
    <row r="1997" spans="1:3" ht="30">
      <c r="A1997" s="71">
        <v>3192</v>
      </c>
      <c r="B1997" s="72" t="s">
        <v>18259</v>
      </c>
      <c r="C1997" s="69">
        <v>4.2</v>
      </c>
    </row>
    <row r="1998" spans="1:3">
      <c r="A1998" s="66">
        <v>3194</v>
      </c>
      <c r="B1998" s="67" t="s">
        <v>18260</v>
      </c>
      <c r="C1998" s="69">
        <v>4.2</v>
      </c>
    </row>
    <row r="1999" spans="1:3">
      <c r="A1999" s="61">
        <v>3200</v>
      </c>
      <c r="B1999" s="62" t="s">
        <v>18261</v>
      </c>
      <c r="C1999" s="69">
        <v>4.2</v>
      </c>
    </row>
    <row r="2000" spans="1:3">
      <c r="A2000" s="61">
        <v>3205</v>
      </c>
      <c r="B2000" s="62" t="s">
        <v>18262</v>
      </c>
      <c r="C2000" s="69">
        <v>4.2</v>
      </c>
    </row>
    <row r="2001" spans="1:3" ht="30">
      <c r="A2001" s="64">
        <v>3206</v>
      </c>
      <c r="B2001" s="65" t="s">
        <v>18263</v>
      </c>
      <c r="C2001" s="69">
        <v>4.2</v>
      </c>
    </row>
    <row r="2002" spans="1:3">
      <c r="A2002" s="71">
        <v>3208</v>
      </c>
      <c r="B2002" s="72" t="s">
        <v>18264</v>
      </c>
      <c r="C2002" s="69">
        <v>4.3</v>
      </c>
    </row>
    <row r="2003" spans="1:3" ht="30">
      <c r="A2003" s="71">
        <v>3209</v>
      </c>
      <c r="B2003" s="72" t="s">
        <v>18265</v>
      </c>
      <c r="C2003" s="69">
        <v>4.3</v>
      </c>
    </row>
    <row r="2004" spans="1:3">
      <c r="A2004" s="71">
        <v>3210</v>
      </c>
      <c r="B2004" s="72" t="s">
        <v>18266</v>
      </c>
      <c r="C2004" s="69">
        <v>5.0999999999999996</v>
      </c>
    </row>
    <row r="2005" spans="1:3">
      <c r="A2005" s="71">
        <v>3211</v>
      </c>
      <c r="B2005" s="72" t="s">
        <v>18267</v>
      </c>
      <c r="C2005" s="69">
        <v>5.0999999999999996</v>
      </c>
    </row>
    <row r="2006" spans="1:3">
      <c r="A2006" s="71">
        <v>3212</v>
      </c>
      <c r="B2006" s="72" t="s">
        <v>18268</v>
      </c>
      <c r="C2006" s="70">
        <v>5.0999999999999996</v>
      </c>
    </row>
    <row r="2007" spans="1:3">
      <c r="A2007" s="71">
        <v>3213</v>
      </c>
      <c r="B2007" s="72" t="s">
        <v>18269</v>
      </c>
      <c r="C2007" s="68">
        <v>5.0999999999999996</v>
      </c>
    </row>
    <row r="2008" spans="1:3">
      <c r="A2008" s="71">
        <v>3214</v>
      </c>
      <c r="B2008" s="72" t="s">
        <v>18270</v>
      </c>
      <c r="C2008" s="70">
        <v>5.0999999999999996</v>
      </c>
    </row>
    <row r="2009" spans="1:3">
      <c r="A2009" s="66">
        <v>3215</v>
      </c>
      <c r="B2009" s="67" t="s">
        <v>18271</v>
      </c>
      <c r="C2009" s="68">
        <v>5.0999999999999996</v>
      </c>
    </row>
    <row r="2010" spans="1:3">
      <c r="A2010" s="61">
        <v>3216</v>
      </c>
      <c r="B2010" s="62" t="s">
        <v>18272</v>
      </c>
      <c r="C2010" s="69">
        <v>5.0999999999999996</v>
      </c>
    </row>
    <row r="2011" spans="1:3">
      <c r="A2011" s="64">
        <v>3218</v>
      </c>
      <c r="B2011" s="65" t="s">
        <v>18273</v>
      </c>
      <c r="C2011" s="69">
        <v>5.0999999999999996</v>
      </c>
    </row>
    <row r="2012" spans="1:3">
      <c r="A2012" s="66">
        <v>3219</v>
      </c>
      <c r="B2012" s="67" t="s">
        <v>18274</v>
      </c>
      <c r="C2012" s="69">
        <v>5.0999999999999996</v>
      </c>
    </row>
    <row r="2013" spans="1:3">
      <c r="A2013" s="61">
        <v>3220</v>
      </c>
      <c r="B2013" s="62" t="s">
        <v>18275</v>
      </c>
      <c r="C2013" s="69">
        <v>2.2000000000000002</v>
      </c>
    </row>
    <row r="2014" spans="1:3">
      <c r="A2014" s="61">
        <v>3221</v>
      </c>
      <c r="B2014" s="62" t="s">
        <v>18276</v>
      </c>
      <c r="C2014" s="69">
        <v>4.0999999999999996</v>
      </c>
    </row>
    <row r="2015" spans="1:3">
      <c r="A2015" s="61">
        <v>3222</v>
      </c>
      <c r="B2015" s="62" t="s">
        <v>18277</v>
      </c>
      <c r="C2015" s="69">
        <v>4.0999999999999996</v>
      </c>
    </row>
    <row r="2016" spans="1:3">
      <c r="A2016" s="61">
        <v>3223</v>
      </c>
      <c r="B2016" s="62" t="s">
        <v>18278</v>
      </c>
      <c r="C2016" s="69">
        <v>4.0999999999999996</v>
      </c>
    </row>
    <row r="2017" spans="1:3">
      <c r="A2017" s="61">
        <v>3224</v>
      </c>
      <c r="B2017" s="62" t="s">
        <v>18279</v>
      </c>
      <c r="C2017" s="69">
        <v>4.0999999999999996</v>
      </c>
    </row>
    <row r="2018" spans="1:3">
      <c r="A2018" s="61">
        <v>3225</v>
      </c>
      <c r="B2018" s="62" t="s">
        <v>18280</v>
      </c>
      <c r="C2018" s="69">
        <v>4.0999999999999996</v>
      </c>
    </row>
    <row r="2019" spans="1:3">
      <c r="A2019" s="61">
        <v>3226</v>
      </c>
      <c r="B2019" s="62" t="s">
        <v>18281</v>
      </c>
      <c r="C2019" s="69">
        <v>4.0999999999999996</v>
      </c>
    </row>
    <row r="2020" spans="1:3">
      <c r="A2020" s="61">
        <v>3227</v>
      </c>
      <c r="B2020" s="62" t="s">
        <v>18282</v>
      </c>
      <c r="C2020" s="69">
        <v>4.0999999999999996</v>
      </c>
    </row>
    <row r="2021" spans="1:3">
      <c r="A2021" s="61">
        <v>3228</v>
      </c>
      <c r="B2021" s="62" t="s">
        <v>18283</v>
      </c>
      <c r="C2021" s="69">
        <v>4.0999999999999996</v>
      </c>
    </row>
    <row r="2022" spans="1:3">
      <c r="A2022" s="61">
        <v>3229</v>
      </c>
      <c r="B2022" s="62" t="s">
        <v>18284</v>
      </c>
      <c r="C2022" s="69">
        <v>4.0999999999999996</v>
      </c>
    </row>
    <row r="2023" spans="1:3">
      <c r="A2023" s="61">
        <v>3230</v>
      </c>
      <c r="B2023" s="62" t="s">
        <v>18285</v>
      </c>
      <c r="C2023" s="69">
        <v>4.0999999999999996</v>
      </c>
    </row>
    <row r="2024" spans="1:3">
      <c r="A2024" s="61">
        <v>3231</v>
      </c>
      <c r="B2024" s="62" t="s">
        <v>18286</v>
      </c>
      <c r="C2024" s="69">
        <v>4.0999999999999996</v>
      </c>
    </row>
    <row r="2025" spans="1:3">
      <c r="A2025" s="61">
        <v>3232</v>
      </c>
      <c r="B2025" s="62" t="s">
        <v>18287</v>
      </c>
      <c r="C2025" s="69">
        <v>4.0999999999999996</v>
      </c>
    </row>
    <row r="2026" spans="1:3">
      <c r="A2026" s="61">
        <v>3233</v>
      </c>
      <c r="B2026" s="62" t="s">
        <v>18288</v>
      </c>
      <c r="C2026" s="69">
        <v>4.0999999999999996</v>
      </c>
    </row>
    <row r="2027" spans="1:3">
      <c r="A2027" s="61">
        <v>3234</v>
      </c>
      <c r="B2027" s="62" t="s">
        <v>18289</v>
      </c>
      <c r="C2027" s="69">
        <v>4.0999999999999996</v>
      </c>
    </row>
    <row r="2028" spans="1:3">
      <c r="A2028" s="61">
        <v>3235</v>
      </c>
      <c r="B2028" s="62" t="s">
        <v>18290</v>
      </c>
      <c r="C2028" s="69">
        <v>4.0999999999999996</v>
      </c>
    </row>
    <row r="2029" spans="1:3">
      <c r="A2029" s="61">
        <v>3236</v>
      </c>
      <c r="B2029" s="62" t="s">
        <v>18291</v>
      </c>
      <c r="C2029" s="69">
        <v>4.0999999999999996</v>
      </c>
    </row>
    <row r="2030" spans="1:3">
      <c r="A2030" s="61">
        <v>3237</v>
      </c>
      <c r="B2030" s="62" t="s">
        <v>18292</v>
      </c>
      <c r="C2030" s="69">
        <v>4.0999999999999996</v>
      </c>
    </row>
    <row r="2031" spans="1:3">
      <c r="A2031" s="61">
        <v>3238</v>
      </c>
      <c r="B2031" s="62" t="s">
        <v>18293</v>
      </c>
      <c r="C2031" s="69">
        <v>4.0999999999999996</v>
      </c>
    </row>
    <row r="2032" spans="1:3">
      <c r="A2032" s="61">
        <v>3239</v>
      </c>
      <c r="B2032" s="62" t="s">
        <v>18294</v>
      </c>
      <c r="C2032" s="69">
        <v>4.0999999999999996</v>
      </c>
    </row>
    <row r="2033" spans="1:3">
      <c r="A2033" s="61">
        <v>3240</v>
      </c>
      <c r="B2033" s="62" t="s">
        <v>18295</v>
      </c>
      <c r="C2033" s="69">
        <v>4.0999999999999996</v>
      </c>
    </row>
    <row r="2034" spans="1:3">
      <c r="A2034" s="61">
        <v>3241</v>
      </c>
      <c r="B2034" s="62" t="s">
        <v>18296</v>
      </c>
      <c r="C2034" s="69">
        <v>4.0999999999999996</v>
      </c>
    </row>
    <row r="2035" spans="1:3">
      <c r="A2035" s="61">
        <v>3242</v>
      </c>
      <c r="B2035" s="62" t="s">
        <v>18297</v>
      </c>
      <c r="C2035" s="69">
        <v>4.0999999999999996</v>
      </c>
    </row>
    <row r="2036" spans="1:3">
      <c r="A2036" s="61">
        <v>3243</v>
      </c>
      <c r="B2036" s="62" t="s">
        <v>18298</v>
      </c>
      <c r="C2036" s="69">
        <v>6.1</v>
      </c>
    </row>
    <row r="2037" spans="1:3">
      <c r="A2037" s="61">
        <v>3244</v>
      </c>
      <c r="B2037" s="62" t="s">
        <v>18299</v>
      </c>
      <c r="C2037" s="69">
        <v>8</v>
      </c>
    </row>
    <row r="2038" spans="1:3" ht="30">
      <c r="A2038" s="61">
        <v>3245</v>
      </c>
      <c r="B2038" s="62" t="s">
        <v>18300</v>
      </c>
      <c r="C2038" s="69">
        <v>9</v>
      </c>
    </row>
    <row r="2039" spans="1:3">
      <c r="A2039" s="64">
        <v>3246</v>
      </c>
      <c r="B2039" s="65" t="s">
        <v>18301</v>
      </c>
      <c r="C2039" s="70">
        <v>6.1</v>
      </c>
    </row>
    <row r="2040" spans="1:3">
      <c r="A2040" s="66">
        <v>3247</v>
      </c>
      <c r="B2040" s="67" t="s">
        <v>18302</v>
      </c>
      <c r="C2040" s="68">
        <v>5.0999999999999996</v>
      </c>
    </row>
    <row r="2041" spans="1:3">
      <c r="A2041" s="64">
        <v>3248</v>
      </c>
      <c r="B2041" s="65" t="s">
        <v>18303</v>
      </c>
      <c r="C2041" s="69">
        <v>3</v>
      </c>
    </row>
    <row r="2042" spans="1:3">
      <c r="A2042" s="71">
        <v>3249</v>
      </c>
      <c r="B2042" s="72" t="s">
        <v>18304</v>
      </c>
      <c r="C2042" s="69">
        <v>6.1</v>
      </c>
    </row>
    <row r="2043" spans="1:3">
      <c r="A2043" s="66">
        <v>3250</v>
      </c>
      <c r="B2043" s="67" t="s">
        <v>18305</v>
      </c>
      <c r="C2043" s="69">
        <v>6.1</v>
      </c>
    </row>
    <row r="2044" spans="1:3">
      <c r="A2044" s="61">
        <v>3251</v>
      </c>
      <c r="B2044" s="62" t="s">
        <v>18306</v>
      </c>
      <c r="C2044" s="69">
        <v>4.0999999999999996</v>
      </c>
    </row>
    <row r="2045" spans="1:3">
      <c r="A2045" s="61">
        <v>3252</v>
      </c>
      <c r="B2045" s="62" t="s">
        <v>18307</v>
      </c>
      <c r="C2045" s="69">
        <v>2.1</v>
      </c>
    </row>
    <row r="2046" spans="1:3">
      <c r="A2046" s="61">
        <v>3253</v>
      </c>
      <c r="B2046" s="62" t="s">
        <v>18308</v>
      </c>
      <c r="C2046" s="69">
        <v>8</v>
      </c>
    </row>
    <row r="2047" spans="1:3">
      <c r="A2047" s="61">
        <v>3254</v>
      </c>
      <c r="B2047" s="62" t="s">
        <v>18309</v>
      </c>
      <c r="C2047" s="69">
        <v>4.2</v>
      </c>
    </row>
    <row r="2048" spans="1:3">
      <c r="A2048" s="61">
        <v>3255</v>
      </c>
      <c r="B2048" s="62" t="s">
        <v>18310</v>
      </c>
      <c r="C2048" s="69">
        <v>4.2</v>
      </c>
    </row>
    <row r="2049" spans="1:3" ht="45">
      <c r="A2049" s="61">
        <v>3256</v>
      </c>
      <c r="B2049" s="62" t="s">
        <v>18311</v>
      </c>
      <c r="C2049" s="69">
        <v>3</v>
      </c>
    </row>
    <row r="2050" spans="1:3" ht="45">
      <c r="A2050" s="61">
        <v>3257</v>
      </c>
      <c r="B2050" s="62" t="s">
        <v>18312</v>
      </c>
      <c r="C2050" s="69">
        <v>9</v>
      </c>
    </row>
    <row r="2051" spans="1:3">
      <c r="A2051" s="64">
        <v>3258</v>
      </c>
      <c r="B2051" s="65" t="s">
        <v>18313</v>
      </c>
      <c r="C2051" s="70">
        <v>9</v>
      </c>
    </row>
    <row r="2052" spans="1:3" ht="30">
      <c r="A2052" s="71">
        <v>3259</v>
      </c>
      <c r="B2052" s="72" t="s">
        <v>18314</v>
      </c>
      <c r="C2052" s="68">
        <v>8</v>
      </c>
    </row>
    <row r="2053" spans="1:3">
      <c r="A2053" s="71">
        <v>3260</v>
      </c>
      <c r="B2053" s="72" t="s">
        <v>18315</v>
      </c>
      <c r="C2053" s="69">
        <v>8</v>
      </c>
    </row>
    <row r="2054" spans="1:3">
      <c r="A2054" s="71">
        <v>3261</v>
      </c>
      <c r="B2054" s="72" t="s">
        <v>18316</v>
      </c>
      <c r="C2054" s="69">
        <v>8</v>
      </c>
    </row>
    <row r="2055" spans="1:3">
      <c r="A2055" s="71">
        <v>3262</v>
      </c>
      <c r="B2055" s="72" t="s">
        <v>18317</v>
      </c>
      <c r="C2055" s="69">
        <v>8</v>
      </c>
    </row>
    <row r="2056" spans="1:3">
      <c r="A2056" s="71">
        <v>3263</v>
      </c>
      <c r="B2056" s="72" t="s">
        <v>18318</v>
      </c>
      <c r="C2056" s="69">
        <v>8</v>
      </c>
    </row>
    <row r="2057" spans="1:3">
      <c r="A2057" s="71">
        <v>3264</v>
      </c>
      <c r="B2057" s="72" t="s">
        <v>6937</v>
      </c>
      <c r="C2057" s="69">
        <v>8</v>
      </c>
    </row>
    <row r="2058" spans="1:3">
      <c r="A2058" s="71">
        <v>3265</v>
      </c>
      <c r="B2058" s="72" t="s">
        <v>18319</v>
      </c>
      <c r="C2058" s="69">
        <v>8</v>
      </c>
    </row>
    <row r="2059" spans="1:3">
      <c r="A2059" s="71">
        <v>3266</v>
      </c>
      <c r="B2059" s="72" t="s">
        <v>18320</v>
      </c>
      <c r="C2059" s="69">
        <v>8</v>
      </c>
    </row>
    <row r="2060" spans="1:3">
      <c r="A2060" s="71">
        <v>3267</v>
      </c>
      <c r="B2060" s="72" t="s">
        <v>18321</v>
      </c>
      <c r="C2060" s="69">
        <v>8</v>
      </c>
    </row>
    <row r="2061" spans="1:3">
      <c r="A2061" s="66">
        <v>3268</v>
      </c>
      <c r="B2061" s="67" t="s">
        <v>18322</v>
      </c>
      <c r="C2061" s="69">
        <v>9</v>
      </c>
    </row>
    <row r="2062" spans="1:3">
      <c r="A2062" s="64">
        <v>3269</v>
      </c>
      <c r="B2062" s="65" t="s">
        <v>18323</v>
      </c>
      <c r="C2062" s="69">
        <v>3</v>
      </c>
    </row>
    <row r="2063" spans="1:3" ht="30">
      <c r="A2063" s="66">
        <v>3270</v>
      </c>
      <c r="B2063" s="67" t="s">
        <v>18324</v>
      </c>
      <c r="C2063" s="69">
        <v>4.0999999999999996</v>
      </c>
    </row>
    <row r="2064" spans="1:3">
      <c r="A2064" s="64">
        <v>3271</v>
      </c>
      <c r="B2064" s="65" t="s">
        <v>18325</v>
      </c>
      <c r="C2064" s="69">
        <v>3</v>
      </c>
    </row>
    <row r="2065" spans="1:3">
      <c r="A2065" s="71">
        <v>3272</v>
      </c>
      <c r="B2065" s="72" t="s">
        <v>18326</v>
      </c>
      <c r="C2065" s="69">
        <v>3</v>
      </c>
    </row>
    <row r="2066" spans="1:3">
      <c r="A2066" s="71">
        <v>3273</v>
      </c>
      <c r="B2066" s="72" t="s">
        <v>18327</v>
      </c>
      <c r="C2066" s="69">
        <v>3</v>
      </c>
    </row>
    <row r="2067" spans="1:3">
      <c r="A2067" s="66">
        <v>3274</v>
      </c>
      <c r="B2067" s="67" t="s">
        <v>18328</v>
      </c>
      <c r="C2067" s="69">
        <v>3</v>
      </c>
    </row>
    <row r="2068" spans="1:3">
      <c r="A2068" s="64">
        <v>3275</v>
      </c>
      <c r="B2068" s="65" t="s">
        <v>18329</v>
      </c>
      <c r="C2068" s="69">
        <v>6.1</v>
      </c>
    </row>
    <row r="2069" spans="1:3">
      <c r="A2069" s="71">
        <v>3276</v>
      </c>
      <c r="B2069" s="72" t="s">
        <v>18330</v>
      </c>
      <c r="C2069" s="69">
        <v>6.1</v>
      </c>
    </row>
    <row r="2070" spans="1:3">
      <c r="A2070" s="66">
        <v>3277</v>
      </c>
      <c r="B2070" s="67" t="s">
        <v>18331</v>
      </c>
      <c r="C2070" s="69">
        <v>6.1</v>
      </c>
    </row>
    <row r="2071" spans="1:3">
      <c r="A2071" s="61">
        <v>3278</v>
      </c>
      <c r="B2071" s="62" t="s">
        <v>18332</v>
      </c>
      <c r="C2071" s="69">
        <v>6.1</v>
      </c>
    </row>
    <row r="2072" spans="1:3">
      <c r="A2072" s="64">
        <v>3279</v>
      </c>
      <c r="B2072" s="65" t="s">
        <v>18333</v>
      </c>
      <c r="C2072" s="69">
        <v>6.1</v>
      </c>
    </row>
    <row r="2073" spans="1:3">
      <c r="A2073" s="71">
        <v>3280</v>
      </c>
      <c r="B2073" s="72" t="s">
        <v>18334</v>
      </c>
      <c r="C2073" s="69">
        <v>6.1</v>
      </c>
    </row>
    <row r="2074" spans="1:3">
      <c r="A2074" s="71">
        <v>3281</v>
      </c>
      <c r="B2074" s="72" t="s">
        <v>18335</v>
      </c>
      <c r="C2074" s="69">
        <v>6.1</v>
      </c>
    </row>
    <row r="2075" spans="1:3">
      <c r="A2075" s="71">
        <v>3282</v>
      </c>
      <c r="B2075" s="72" t="s">
        <v>18336</v>
      </c>
      <c r="C2075" s="69">
        <v>6.1</v>
      </c>
    </row>
    <row r="2076" spans="1:3">
      <c r="A2076" s="71">
        <v>3283</v>
      </c>
      <c r="B2076" s="72" t="s">
        <v>18337</v>
      </c>
      <c r="C2076" s="69">
        <v>6.1</v>
      </c>
    </row>
    <row r="2077" spans="1:3">
      <c r="A2077" s="71">
        <v>3284</v>
      </c>
      <c r="B2077" s="72" t="s">
        <v>18338</v>
      </c>
      <c r="C2077" s="69">
        <v>6.1</v>
      </c>
    </row>
    <row r="2078" spans="1:3">
      <c r="A2078" s="71">
        <v>3285</v>
      </c>
      <c r="B2078" s="72" t="s">
        <v>18339</v>
      </c>
      <c r="C2078" s="69">
        <v>6.1</v>
      </c>
    </row>
    <row r="2079" spans="1:3">
      <c r="A2079" s="71">
        <v>3286</v>
      </c>
      <c r="B2079" s="72" t="s">
        <v>18340</v>
      </c>
      <c r="C2079" s="69">
        <v>3</v>
      </c>
    </row>
    <row r="2080" spans="1:3">
      <c r="A2080" s="71">
        <v>3287</v>
      </c>
      <c r="B2080" s="72" t="s">
        <v>18341</v>
      </c>
      <c r="C2080" s="69">
        <v>6.1</v>
      </c>
    </row>
    <row r="2081" spans="1:3">
      <c r="A2081" s="71">
        <v>3288</v>
      </c>
      <c r="B2081" s="72" t="s">
        <v>18342</v>
      </c>
      <c r="C2081" s="69">
        <v>6.1</v>
      </c>
    </row>
    <row r="2082" spans="1:3">
      <c r="A2082" s="71">
        <v>3289</v>
      </c>
      <c r="B2082" s="72" t="s">
        <v>18343</v>
      </c>
      <c r="C2082" s="69">
        <v>6.1</v>
      </c>
    </row>
    <row r="2083" spans="1:3">
      <c r="A2083" s="71">
        <v>3290</v>
      </c>
      <c r="B2083" s="72" t="s">
        <v>18344</v>
      </c>
      <c r="C2083" s="69">
        <v>6.1</v>
      </c>
    </row>
    <row r="2084" spans="1:3" ht="30">
      <c r="A2084" s="66">
        <v>3291</v>
      </c>
      <c r="B2084" s="67" t="s">
        <v>18345</v>
      </c>
      <c r="C2084" s="69">
        <v>6.2</v>
      </c>
    </row>
    <row r="2085" spans="1:3">
      <c r="A2085" s="61">
        <v>3292</v>
      </c>
      <c r="B2085" s="62" t="s">
        <v>18346</v>
      </c>
      <c r="C2085" s="69">
        <v>4.3</v>
      </c>
    </row>
    <row r="2086" spans="1:3" ht="30">
      <c r="A2086" s="61">
        <v>3293</v>
      </c>
      <c r="B2086" s="62" t="s">
        <v>18347</v>
      </c>
      <c r="C2086" s="69">
        <v>6.1</v>
      </c>
    </row>
    <row r="2087" spans="1:3" ht="30">
      <c r="A2087" s="61">
        <v>3294</v>
      </c>
      <c r="B2087" s="62" t="s">
        <v>18348</v>
      </c>
      <c r="C2087" s="69">
        <v>6.1</v>
      </c>
    </row>
    <row r="2088" spans="1:3">
      <c r="A2088" s="64">
        <v>3295</v>
      </c>
      <c r="B2088" s="65" t="s">
        <v>18349</v>
      </c>
      <c r="C2088" s="69">
        <v>3</v>
      </c>
    </row>
    <row r="2089" spans="1:3">
      <c r="A2089" s="66">
        <v>3296</v>
      </c>
      <c r="B2089" s="67" t="s">
        <v>18350</v>
      </c>
      <c r="C2089" s="69">
        <v>2.2000000000000002</v>
      </c>
    </row>
    <row r="2090" spans="1:3" ht="30">
      <c r="A2090" s="61">
        <v>3297</v>
      </c>
      <c r="B2090" s="62" t="s">
        <v>18351</v>
      </c>
      <c r="C2090" s="69">
        <v>2.2000000000000002</v>
      </c>
    </row>
    <row r="2091" spans="1:3" ht="30">
      <c r="A2091" s="61">
        <v>3298</v>
      </c>
      <c r="B2091" s="62" t="s">
        <v>18352</v>
      </c>
      <c r="C2091" s="69">
        <v>2.2000000000000002</v>
      </c>
    </row>
    <row r="2092" spans="1:3" ht="30">
      <c r="A2092" s="61">
        <v>3299</v>
      </c>
      <c r="B2092" s="62" t="s">
        <v>18353</v>
      </c>
      <c r="C2092" s="69">
        <v>2.2000000000000002</v>
      </c>
    </row>
    <row r="2093" spans="1:3" ht="30">
      <c r="A2093" s="61">
        <v>3300</v>
      </c>
      <c r="B2093" s="62" t="s">
        <v>18354</v>
      </c>
      <c r="C2093" s="69">
        <v>2.2999999999999998</v>
      </c>
    </row>
    <row r="2094" spans="1:3">
      <c r="A2094" s="64">
        <v>3301</v>
      </c>
      <c r="B2094" s="65" t="s">
        <v>18355</v>
      </c>
      <c r="C2094" s="69">
        <v>8</v>
      </c>
    </row>
    <row r="2095" spans="1:3">
      <c r="A2095" s="66">
        <v>3302</v>
      </c>
      <c r="B2095" s="67" t="s">
        <v>18356</v>
      </c>
      <c r="C2095" s="69">
        <v>6.1</v>
      </c>
    </row>
    <row r="2096" spans="1:3">
      <c r="A2096" s="61">
        <v>3303</v>
      </c>
      <c r="B2096" s="62" t="s">
        <v>18357</v>
      </c>
      <c r="C2096" s="69">
        <v>2.2999999999999998</v>
      </c>
    </row>
    <row r="2097" spans="1:3">
      <c r="A2097" s="61">
        <v>3304</v>
      </c>
      <c r="B2097" s="62" t="s">
        <v>18358</v>
      </c>
      <c r="C2097" s="69">
        <v>2.2999999999999998</v>
      </c>
    </row>
    <row r="2098" spans="1:3">
      <c r="A2098" s="61">
        <v>3305</v>
      </c>
      <c r="B2098" s="62" t="s">
        <v>18359</v>
      </c>
      <c r="C2098" s="69">
        <v>2.2999999999999998</v>
      </c>
    </row>
    <row r="2099" spans="1:3">
      <c r="A2099" s="61">
        <v>3306</v>
      </c>
      <c r="B2099" s="62" t="s">
        <v>18360</v>
      </c>
      <c r="C2099" s="69">
        <v>2.2999999999999998</v>
      </c>
    </row>
    <row r="2100" spans="1:3">
      <c r="A2100" s="61">
        <v>3307</v>
      </c>
      <c r="B2100" s="62" t="s">
        <v>18361</v>
      </c>
      <c r="C2100" s="69">
        <v>2.2999999999999998</v>
      </c>
    </row>
    <row r="2101" spans="1:3">
      <c r="A2101" s="61">
        <v>3308</v>
      </c>
      <c r="B2101" s="62" t="s">
        <v>18362</v>
      </c>
      <c r="C2101" s="69">
        <v>2.2999999999999998</v>
      </c>
    </row>
    <row r="2102" spans="1:3">
      <c r="A2102" s="61">
        <v>3309</v>
      </c>
      <c r="B2102" s="62" t="s">
        <v>18363</v>
      </c>
      <c r="C2102" s="69">
        <v>2.2999999999999998</v>
      </c>
    </row>
    <row r="2103" spans="1:3">
      <c r="A2103" s="61">
        <v>3310</v>
      </c>
      <c r="B2103" s="62" t="s">
        <v>18364</v>
      </c>
      <c r="C2103" s="69">
        <v>2.2999999999999998</v>
      </c>
    </row>
    <row r="2104" spans="1:3">
      <c r="A2104" s="61">
        <v>3311</v>
      </c>
      <c r="B2104" s="62" t="s">
        <v>18365</v>
      </c>
      <c r="C2104" s="69">
        <v>2.2000000000000002</v>
      </c>
    </row>
    <row r="2105" spans="1:3">
      <c r="A2105" s="61">
        <v>3312</v>
      </c>
      <c r="B2105" s="62" t="s">
        <v>18366</v>
      </c>
      <c r="C2105" s="69">
        <v>2.1</v>
      </c>
    </row>
    <row r="2106" spans="1:3">
      <c r="A2106" s="64">
        <v>3313</v>
      </c>
      <c r="B2106" s="65" t="s">
        <v>18367</v>
      </c>
      <c r="C2106" s="69">
        <v>4.2</v>
      </c>
    </row>
    <row r="2107" spans="1:3" ht="45">
      <c r="A2107" s="66">
        <v>3314</v>
      </c>
      <c r="B2107" s="67" t="s">
        <v>18368</v>
      </c>
      <c r="C2107" s="69">
        <v>9</v>
      </c>
    </row>
    <row r="2108" spans="1:3">
      <c r="A2108" s="61">
        <v>3315</v>
      </c>
      <c r="B2108" s="62" t="s">
        <v>18369</v>
      </c>
      <c r="C2108" s="69">
        <v>6.1</v>
      </c>
    </row>
    <row r="2109" spans="1:3">
      <c r="A2109" s="64">
        <v>3316</v>
      </c>
      <c r="B2109" s="65" t="s">
        <v>18370</v>
      </c>
      <c r="C2109" s="69">
        <v>9</v>
      </c>
    </row>
    <row r="2110" spans="1:3" ht="30">
      <c r="A2110" s="66">
        <v>3317</v>
      </c>
      <c r="B2110" s="67" t="s">
        <v>18371</v>
      </c>
      <c r="C2110" s="69">
        <v>4.0999999999999996</v>
      </c>
    </row>
    <row r="2111" spans="1:3" ht="30">
      <c r="A2111" s="61">
        <v>3318</v>
      </c>
      <c r="B2111" s="62" t="s">
        <v>18372</v>
      </c>
      <c r="C2111" s="69">
        <v>2.2999999999999998</v>
      </c>
    </row>
    <row r="2112" spans="1:3" ht="45">
      <c r="A2112" s="61">
        <v>3319</v>
      </c>
      <c r="B2112" s="62" t="s">
        <v>18373</v>
      </c>
      <c r="C2112" s="69">
        <v>4.0999999999999996</v>
      </c>
    </row>
    <row r="2113" spans="1:3" ht="45">
      <c r="A2113" s="64">
        <v>3320</v>
      </c>
      <c r="B2113" s="65" t="s">
        <v>18374</v>
      </c>
      <c r="C2113" s="69">
        <v>8</v>
      </c>
    </row>
    <row r="2114" spans="1:3" ht="30">
      <c r="A2114" s="71">
        <v>3321</v>
      </c>
      <c r="B2114" s="72" t="s">
        <v>18375</v>
      </c>
      <c r="C2114" s="70">
        <v>7</v>
      </c>
    </row>
    <row r="2115" spans="1:3" ht="30">
      <c r="A2115" s="71">
        <v>3322</v>
      </c>
      <c r="B2115" s="72" t="s">
        <v>18376</v>
      </c>
      <c r="C2115" s="73">
        <v>7</v>
      </c>
    </row>
    <row r="2116" spans="1:3" ht="30">
      <c r="A2116" s="66">
        <v>3323</v>
      </c>
      <c r="B2116" s="67" t="s">
        <v>18377</v>
      </c>
      <c r="C2116" s="68">
        <v>7</v>
      </c>
    </row>
    <row r="2117" spans="1:3" ht="30">
      <c r="A2117" s="61">
        <v>3324</v>
      </c>
      <c r="B2117" s="62" t="s">
        <v>18378</v>
      </c>
      <c r="C2117" s="69">
        <v>7</v>
      </c>
    </row>
    <row r="2118" spans="1:3" ht="30">
      <c r="A2118" s="61">
        <v>3325</v>
      </c>
      <c r="B2118" s="62" t="s">
        <v>18379</v>
      </c>
      <c r="C2118" s="69">
        <v>7</v>
      </c>
    </row>
    <row r="2119" spans="1:3" ht="30">
      <c r="A2119" s="64">
        <v>3326</v>
      </c>
      <c r="B2119" s="65" t="s">
        <v>18380</v>
      </c>
      <c r="C2119" s="70">
        <v>7</v>
      </c>
    </row>
    <row r="2120" spans="1:3" ht="30">
      <c r="A2120" s="66">
        <v>3327</v>
      </c>
      <c r="B2120" s="67" t="s">
        <v>18381</v>
      </c>
      <c r="C2120" s="68">
        <v>7</v>
      </c>
    </row>
    <row r="2121" spans="1:3">
      <c r="A2121" s="64">
        <v>3328</v>
      </c>
      <c r="B2121" s="65" t="s">
        <v>18382</v>
      </c>
      <c r="C2121" s="70">
        <v>7</v>
      </c>
    </row>
    <row r="2122" spans="1:3">
      <c r="A2122" s="71">
        <v>3329</v>
      </c>
      <c r="B2122" s="72" t="s">
        <v>18383</v>
      </c>
      <c r="C2122" s="73">
        <v>7</v>
      </c>
    </row>
    <row r="2123" spans="1:3">
      <c r="A2123" s="71">
        <v>3330</v>
      </c>
      <c r="B2123" s="72" t="s">
        <v>18384</v>
      </c>
      <c r="C2123" s="73">
        <v>7</v>
      </c>
    </row>
    <row r="2124" spans="1:3" ht="30">
      <c r="A2124" s="71">
        <v>3331</v>
      </c>
      <c r="B2124" s="72" t="s">
        <v>18385</v>
      </c>
      <c r="C2124" s="73">
        <v>7</v>
      </c>
    </row>
    <row r="2125" spans="1:3" ht="30">
      <c r="A2125" s="66">
        <v>3332</v>
      </c>
      <c r="B2125" s="67" t="s">
        <v>18386</v>
      </c>
      <c r="C2125" s="68">
        <v>7</v>
      </c>
    </row>
    <row r="2126" spans="1:3" ht="30">
      <c r="A2126" s="61">
        <v>3333</v>
      </c>
      <c r="B2126" s="62" t="s">
        <v>18387</v>
      </c>
      <c r="C2126" s="69">
        <v>7</v>
      </c>
    </row>
    <row r="2127" spans="1:3" ht="30">
      <c r="A2127" s="61">
        <v>3334</v>
      </c>
      <c r="B2127" s="62" t="s">
        <v>18388</v>
      </c>
      <c r="C2127" s="77" t="s">
        <v>16932</v>
      </c>
    </row>
    <row r="2128" spans="1:3" ht="30">
      <c r="A2128" s="61">
        <v>3335</v>
      </c>
      <c r="B2128" s="62" t="s">
        <v>18389</v>
      </c>
      <c r="C2128" s="77" t="s">
        <v>16932</v>
      </c>
    </row>
    <row r="2129" spans="1:3" ht="30">
      <c r="A2129" s="64">
        <v>3336</v>
      </c>
      <c r="B2129" s="65" t="s">
        <v>18390</v>
      </c>
      <c r="C2129" s="69">
        <v>3</v>
      </c>
    </row>
    <row r="2130" spans="1:3">
      <c r="A2130" s="66">
        <v>3337</v>
      </c>
      <c r="B2130" s="67" t="s">
        <v>18391</v>
      </c>
      <c r="C2130" s="69">
        <v>2.2000000000000002</v>
      </c>
    </row>
    <row r="2131" spans="1:3">
      <c r="A2131" s="61">
        <v>3338</v>
      </c>
      <c r="B2131" s="62" t="s">
        <v>18392</v>
      </c>
      <c r="C2131" s="69">
        <v>2.2000000000000002</v>
      </c>
    </row>
    <row r="2132" spans="1:3">
      <c r="A2132" s="61">
        <v>3339</v>
      </c>
      <c r="B2132" s="62" t="s">
        <v>18393</v>
      </c>
      <c r="C2132" s="69">
        <v>2.2000000000000002</v>
      </c>
    </row>
    <row r="2133" spans="1:3">
      <c r="A2133" s="61">
        <v>3340</v>
      </c>
      <c r="B2133" s="62" t="s">
        <v>18394</v>
      </c>
      <c r="C2133" s="69">
        <v>2.2000000000000002</v>
      </c>
    </row>
    <row r="2134" spans="1:3">
      <c r="A2134" s="64">
        <v>3341</v>
      </c>
      <c r="B2134" s="65" t="s">
        <v>18395</v>
      </c>
      <c r="C2134" s="69">
        <v>4.2</v>
      </c>
    </row>
    <row r="2135" spans="1:3">
      <c r="A2135" s="71">
        <v>3342</v>
      </c>
      <c r="B2135" s="72" t="s">
        <v>18396</v>
      </c>
      <c r="C2135" s="69">
        <v>4.2</v>
      </c>
    </row>
    <row r="2136" spans="1:3" ht="45">
      <c r="A2136" s="66">
        <v>3343</v>
      </c>
      <c r="B2136" s="67" t="s">
        <v>18397</v>
      </c>
      <c r="C2136" s="69">
        <v>3</v>
      </c>
    </row>
    <row r="2137" spans="1:3" ht="60">
      <c r="A2137" s="61">
        <v>3344</v>
      </c>
      <c r="B2137" s="62" t="s">
        <v>18398</v>
      </c>
      <c r="C2137" s="69">
        <v>4.0999999999999996</v>
      </c>
    </row>
    <row r="2138" spans="1:3" ht="30">
      <c r="A2138" s="64">
        <v>3345</v>
      </c>
      <c r="B2138" s="65" t="s">
        <v>18399</v>
      </c>
      <c r="C2138" s="69">
        <v>6.1</v>
      </c>
    </row>
    <row r="2139" spans="1:3" ht="45">
      <c r="A2139" s="71">
        <v>3346</v>
      </c>
      <c r="B2139" s="72" t="s">
        <v>18400</v>
      </c>
      <c r="C2139" s="69">
        <v>3</v>
      </c>
    </row>
    <row r="2140" spans="1:3" ht="45">
      <c r="A2140" s="71">
        <v>3347</v>
      </c>
      <c r="B2140" s="72" t="s">
        <v>18401</v>
      </c>
      <c r="C2140" s="69">
        <v>6.1</v>
      </c>
    </row>
    <row r="2141" spans="1:3" ht="30">
      <c r="A2141" s="71">
        <v>3348</v>
      </c>
      <c r="B2141" s="72" t="s">
        <v>18402</v>
      </c>
      <c r="C2141" s="69">
        <v>6.1</v>
      </c>
    </row>
    <row r="2142" spans="1:3">
      <c r="A2142" s="71">
        <v>3349</v>
      </c>
      <c r="B2142" s="72" t="s">
        <v>18403</v>
      </c>
      <c r="C2142" s="69">
        <v>6.1</v>
      </c>
    </row>
    <row r="2143" spans="1:3" ht="30">
      <c r="A2143" s="71">
        <v>3350</v>
      </c>
      <c r="B2143" s="72" t="s">
        <v>18404</v>
      </c>
      <c r="C2143" s="69">
        <v>3</v>
      </c>
    </row>
    <row r="2144" spans="1:3" ht="30">
      <c r="A2144" s="71">
        <v>3351</v>
      </c>
      <c r="B2144" s="72" t="s">
        <v>18405</v>
      </c>
      <c r="C2144" s="69">
        <v>6.1</v>
      </c>
    </row>
    <row r="2145" spans="1:3">
      <c r="A2145" s="71">
        <v>3352</v>
      </c>
      <c r="B2145" s="72" t="s">
        <v>18406</v>
      </c>
      <c r="C2145" s="69">
        <v>6.1</v>
      </c>
    </row>
    <row r="2146" spans="1:3">
      <c r="A2146" s="66">
        <v>3354</v>
      </c>
      <c r="B2146" s="67" t="s">
        <v>18407</v>
      </c>
      <c r="C2146" s="69">
        <v>2.1</v>
      </c>
    </row>
    <row r="2147" spans="1:3">
      <c r="A2147" s="61">
        <v>3355</v>
      </c>
      <c r="B2147" s="62" t="s">
        <v>18408</v>
      </c>
      <c r="C2147" s="69">
        <v>2.2999999999999998</v>
      </c>
    </row>
    <row r="2148" spans="1:3">
      <c r="A2148" s="61">
        <v>3356</v>
      </c>
      <c r="B2148" s="62" t="s">
        <v>18409</v>
      </c>
      <c r="C2148" s="69">
        <v>5.0999999999999996</v>
      </c>
    </row>
    <row r="2149" spans="1:3" ht="30">
      <c r="A2149" s="61">
        <v>3357</v>
      </c>
      <c r="B2149" s="62" t="s">
        <v>18410</v>
      </c>
      <c r="C2149" s="69">
        <v>3</v>
      </c>
    </row>
    <row r="2150" spans="1:3" ht="30">
      <c r="A2150" s="61">
        <v>3358</v>
      </c>
      <c r="B2150" s="62" t="s">
        <v>18411</v>
      </c>
      <c r="C2150" s="69">
        <v>2.1</v>
      </c>
    </row>
    <row r="2151" spans="1:3" ht="30">
      <c r="A2151" s="61">
        <v>3359</v>
      </c>
      <c r="B2151" s="62" t="s">
        <v>18412</v>
      </c>
      <c r="C2151" s="69">
        <v>9</v>
      </c>
    </row>
    <row r="2152" spans="1:3" ht="30">
      <c r="A2152" s="61">
        <v>3360</v>
      </c>
      <c r="B2152" s="62" t="s">
        <v>18413</v>
      </c>
      <c r="C2152" s="77" t="s">
        <v>16932</v>
      </c>
    </row>
    <row r="2153" spans="1:3">
      <c r="A2153" s="64">
        <v>3361</v>
      </c>
      <c r="B2153" s="65" t="s">
        <v>18414</v>
      </c>
      <c r="C2153" s="70">
        <v>6.1</v>
      </c>
    </row>
    <row r="2154" spans="1:3">
      <c r="A2154" s="66">
        <v>3362</v>
      </c>
      <c r="B2154" s="67" t="s">
        <v>18415</v>
      </c>
      <c r="C2154" s="68">
        <v>6.1</v>
      </c>
    </row>
    <row r="2155" spans="1:3" ht="30">
      <c r="A2155" s="61">
        <v>3363</v>
      </c>
      <c r="B2155" s="62" t="s">
        <v>18416</v>
      </c>
      <c r="C2155" s="69">
        <v>9</v>
      </c>
    </row>
    <row r="2156" spans="1:3" ht="30">
      <c r="A2156" s="61">
        <v>3364</v>
      </c>
      <c r="B2156" s="62" t="s">
        <v>18417</v>
      </c>
      <c r="C2156" s="69">
        <v>4.0999999999999996</v>
      </c>
    </row>
    <row r="2157" spans="1:3" ht="45">
      <c r="A2157" s="61">
        <v>3365</v>
      </c>
      <c r="B2157" s="62" t="s">
        <v>18418</v>
      </c>
      <c r="C2157" s="69">
        <v>4.0999999999999996</v>
      </c>
    </row>
    <row r="2158" spans="1:3" ht="30">
      <c r="A2158" s="61">
        <v>3366</v>
      </c>
      <c r="B2158" s="62" t="s">
        <v>18419</v>
      </c>
      <c r="C2158" s="69">
        <v>4.0999999999999996</v>
      </c>
    </row>
    <row r="2159" spans="1:3" ht="30">
      <c r="A2159" s="61">
        <v>3367</v>
      </c>
      <c r="B2159" s="62" t="s">
        <v>18420</v>
      </c>
      <c r="C2159" s="69">
        <v>4.0999999999999996</v>
      </c>
    </row>
    <row r="2160" spans="1:3" ht="30">
      <c r="A2160" s="61">
        <v>3368</v>
      </c>
      <c r="B2160" s="62" t="s">
        <v>18421</v>
      </c>
      <c r="C2160" s="69">
        <v>4.0999999999999996</v>
      </c>
    </row>
    <row r="2161" spans="1:3" ht="30">
      <c r="A2161" s="61">
        <v>3369</v>
      </c>
      <c r="B2161" s="62" t="s">
        <v>18422</v>
      </c>
      <c r="C2161" s="69">
        <v>4.0999999999999996</v>
      </c>
    </row>
    <row r="2162" spans="1:3" ht="30">
      <c r="A2162" s="61">
        <v>3370</v>
      </c>
      <c r="B2162" s="62" t="s">
        <v>18423</v>
      </c>
      <c r="C2162" s="69">
        <v>4.0999999999999996</v>
      </c>
    </row>
    <row r="2163" spans="1:3">
      <c r="A2163" s="61">
        <v>3371</v>
      </c>
      <c r="B2163" s="62" t="s">
        <v>18424</v>
      </c>
      <c r="C2163" s="69">
        <v>3</v>
      </c>
    </row>
    <row r="2164" spans="1:3">
      <c r="A2164" s="64">
        <v>3373</v>
      </c>
      <c r="B2164" s="79" t="s">
        <v>16523</v>
      </c>
      <c r="C2164" s="70">
        <v>6.2</v>
      </c>
    </row>
    <row r="2165" spans="1:3">
      <c r="A2165" s="66">
        <v>3374</v>
      </c>
      <c r="B2165" s="67" t="s">
        <v>18425</v>
      </c>
      <c r="C2165" s="68">
        <v>2.1</v>
      </c>
    </row>
    <row r="2166" spans="1:3" ht="30">
      <c r="A2166" s="61">
        <v>3375</v>
      </c>
      <c r="B2166" s="62" t="s">
        <v>18426</v>
      </c>
      <c r="C2166" s="69">
        <v>5.0999999999999996</v>
      </c>
    </row>
    <row r="2167" spans="1:3">
      <c r="A2167" s="61">
        <v>3376</v>
      </c>
      <c r="B2167" s="62" t="s">
        <v>18427</v>
      </c>
      <c r="C2167" s="69">
        <v>4.0999999999999996</v>
      </c>
    </row>
    <row r="2168" spans="1:3">
      <c r="A2168" s="64">
        <v>3377</v>
      </c>
      <c r="B2168" s="65" t="s">
        <v>18428</v>
      </c>
      <c r="C2168" s="70">
        <v>5.0999999999999996</v>
      </c>
    </row>
    <row r="2169" spans="1:3">
      <c r="A2169" s="71">
        <v>3378</v>
      </c>
      <c r="B2169" s="72" t="s">
        <v>18429</v>
      </c>
      <c r="C2169" s="68">
        <v>5.0999999999999996</v>
      </c>
    </row>
    <row r="2170" spans="1:3">
      <c r="A2170" s="66">
        <v>3379</v>
      </c>
      <c r="B2170" s="67" t="s">
        <v>18430</v>
      </c>
      <c r="C2170" s="69">
        <v>3</v>
      </c>
    </row>
    <row r="2171" spans="1:3">
      <c r="A2171" s="61">
        <v>3380</v>
      </c>
      <c r="B2171" s="62" t="s">
        <v>18431</v>
      </c>
      <c r="C2171" s="69">
        <v>4.0999999999999996</v>
      </c>
    </row>
    <row r="2172" spans="1:3" ht="49.5">
      <c r="A2172" s="61">
        <v>3381</v>
      </c>
      <c r="B2172" s="62" t="s">
        <v>18432</v>
      </c>
      <c r="C2172" s="69">
        <v>6.1</v>
      </c>
    </row>
    <row r="2173" spans="1:3" ht="49.5">
      <c r="A2173" s="61">
        <v>3382</v>
      </c>
      <c r="B2173" s="62" t="s">
        <v>18433</v>
      </c>
      <c r="C2173" s="69">
        <v>6.1</v>
      </c>
    </row>
    <row r="2174" spans="1:3" ht="49.5">
      <c r="A2174" s="61">
        <v>3383</v>
      </c>
      <c r="B2174" s="62" t="s">
        <v>18434</v>
      </c>
      <c r="C2174" s="69">
        <v>6.1</v>
      </c>
    </row>
    <row r="2175" spans="1:3" ht="45">
      <c r="A2175" s="61">
        <v>3384</v>
      </c>
      <c r="B2175" s="62" t="s">
        <v>18435</v>
      </c>
      <c r="C2175" s="69">
        <v>6.1</v>
      </c>
    </row>
    <row r="2176" spans="1:3" ht="49.5">
      <c r="A2176" s="61">
        <v>3385</v>
      </c>
      <c r="B2176" s="62" t="s">
        <v>18436</v>
      </c>
      <c r="C2176" s="69">
        <v>6.1</v>
      </c>
    </row>
    <row r="2177" spans="1:3" ht="49.5">
      <c r="A2177" s="61">
        <v>3386</v>
      </c>
      <c r="B2177" s="62" t="s">
        <v>18437</v>
      </c>
      <c r="C2177" s="69">
        <v>6.1</v>
      </c>
    </row>
    <row r="2178" spans="1:3" ht="49.5">
      <c r="A2178" s="61">
        <v>3387</v>
      </c>
      <c r="B2178" s="62" t="s">
        <v>18438</v>
      </c>
      <c r="C2178" s="69">
        <v>6.1</v>
      </c>
    </row>
    <row r="2179" spans="1:3" ht="49.5">
      <c r="A2179" s="61">
        <v>3388</v>
      </c>
      <c r="B2179" s="62" t="s">
        <v>18439</v>
      </c>
      <c r="C2179" s="69">
        <v>6.1</v>
      </c>
    </row>
    <row r="2180" spans="1:3" ht="47.25">
      <c r="A2180" s="61">
        <v>3389</v>
      </c>
      <c r="B2180" s="62" t="s">
        <v>18440</v>
      </c>
      <c r="C2180" s="69">
        <v>6.1</v>
      </c>
    </row>
    <row r="2181" spans="1:3" ht="47.25">
      <c r="A2181" s="61">
        <v>3390</v>
      </c>
      <c r="B2181" s="62" t="s">
        <v>18441</v>
      </c>
      <c r="C2181" s="69">
        <v>6.1</v>
      </c>
    </row>
    <row r="2182" spans="1:3">
      <c r="A2182" s="64">
        <v>3391</v>
      </c>
      <c r="B2182" s="65" t="s">
        <v>18442</v>
      </c>
      <c r="C2182" s="70">
        <v>4.2</v>
      </c>
    </row>
    <row r="2183" spans="1:3">
      <c r="A2183" s="71">
        <v>3392</v>
      </c>
      <c r="B2183" s="72" t="s">
        <v>18443</v>
      </c>
      <c r="C2183" s="73">
        <v>4.2</v>
      </c>
    </row>
    <row r="2184" spans="1:3" ht="30">
      <c r="A2184" s="71">
        <v>3393</v>
      </c>
      <c r="B2184" s="72" t="s">
        <v>18444</v>
      </c>
      <c r="C2184" s="73">
        <v>4.2</v>
      </c>
    </row>
    <row r="2185" spans="1:3" ht="30">
      <c r="A2185" s="71">
        <v>3394</v>
      </c>
      <c r="B2185" s="72" t="s">
        <v>18445</v>
      </c>
      <c r="C2185" s="73">
        <v>4.2</v>
      </c>
    </row>
    <row r="2186" spans="1:3">
      <c r="A2186" s="71">
        <v>3395</v>
      </c>
      <c r="B2186" s="72" t="s">
        <v>18446</v>
      </c>
      <c r="C2186" s="73">
        <v>4.3</v>
      </c>
    </row>
    <row r="2187" spans="1:3" ht="30">
      <c r="A2187" s="71">
        <v>3396</v>
      </c>
      <c r="B2187" s="72" t="s">
        <v>18447</v>
      </c>
      <c r="C2187" s="73">
        <v>4.3</v>
      </c>
    </row>
    <row r="2188" spans="1:3" ht="30">
      <c r="A2188" s="71">
        <v>3397</v>
      </c>
      <c r="B2188" s="72" t="s">
        <v>18448</v>
      </c>
      <c r="C2188" s="73">
        <v>4.3</v>
      </c>
    </row>
    <row r="2189" spans="1:3">
      <c r="A2189" s="71">
        <v>3398</v>
      </c>
      <c r="B2189" s="72" t="s">
        <v>18449</v>
      </c>
      <c r="C2189" s="73">
        <v>4.3</v>
      </c>
    </row>
    <row r="2190" spans="1:3" ht="30">
      <c r="A2190" s="71">
        <v>3399</v>
      </c>
      <c r="B2190" s="72" t="s">
        <v>18450</v>
      </c>
      <c r="C2190" s="73">
        <v>4.3</v>
      </c>
    </row>
    <row r="2191" spans="1:3" ht="30">
      <c r="A2191" s="71">
        <v>3400</v>
      </c>
      <c r="B2191" s="72" t="s">
        <v>18451</v>
      </c>
      <c r="C2191" s="68">
        <v>4.2</v>
      </c>
    </row>
    <row r="2192" spans="1:3">
      <c r="A2192" s="66">
        <v>3401</v>
      </c>
      <c r="B2192" s="67" t="s">
        <v>18452</v>
      </c>
      <c r="C2192" s="69">
        <v>4.3</v>
      </c>
    </row>
    <row r="2193" spans="1:3">
      <c r="A2193" s="61">
        <v>3402</v>
      </c>
      <c r="B2193" s="62" t="s">
        <v>18453</v>
      </c>
      <c r="C2193" s="69">
        <v>4.3</v>
      </c>
    </row>
    <row r="2194" spans="1:3">
      <c r="A2194" s="61">
        <v>3403</v>
      </c>
      <c r="B2194" s="62" t="s">
        <v>18454</v>
      </c>
      <c r="C2194" s="69">
        <v>4.3</v>
      </c>
    </row>
    <row r="2195" spans="1:3">
      <c r="A2195" s="61">
        <v>3404</v>
      </c>
      <c r="B2195" s="62" t="s">
        <v>18455</v>
      </c>
      <c r="C2195" s="69">
        <v>4.3</v>
      </c>
    </row>
    <row r="2196" spans="1:3">
      <c r="A2196" s="64">
        <v>3405</v>
      </c>
      <c r="B2196" s="65" t="s">
        <v>18456</v>
      </c>
      <c r="C2196" s="69">
        <v>5.0999999999999996</v>
      </c>
    </row>
    <row r="2197" spans="1:3">
      <c r="A2197" s="71">
        <v>3406</v>
      </c>
      <c r="B2197" s="72" t="s">
        <v>18457</v>
      </c>
      <c r="C2197" s="69">
        <v>5.0999999999999996</v>
      </c>
    </row>
    <row r="2198" spans="1:3">
      <c r="A2198" s="71">
        <v>3407</v>
      </c>
      <c r="B2198" s="72" t="s">
        <v>18458</v>
      </c>
      <c r="C2198" s="69">
        <v>5.0999999999999996</v>
      </c>
    </row>
    <row r="2199" spans="1:3">
      <c r="A2199" s="71">
        <v>3408</v>
      </c>
      <c r="B2199" s="72" t="s">
        <v>18459</v>
      </c>
      <c r="C2199" s="69">
        <v>5.0999999999999996</v>
      </c>
    </row>
    <row r="2200" spans="1:3">
      <c r="A2200" s="66">
        <v>3409</v>
      </c>
      <c r="B2200" s="67" t="s">
        <v>18460</v>
      </c>
      <c r="C2200" s="69">
        <v>6.1</v>
      </c>
    </row>
    <row r="2201" spans="1:3">
      <c r="A2201" s="61">
        <v>3410</v>
      </c>
      <c r="B2201" s="62" t="s">
        <v>18461</v>
      </c>
      <c r="C2201" s="69">
        <v>6.1</v>
      </c>
    </row>
    <row r="2202" spans="1:3">
      <c r="A2202" s="64">
        <v>3411</v>
      </c>
      <c r="B2202" s="65" t="s">
        <v>18462</v>
      </c>
      <c r="C2202" s="69">
        <v>6.1</v>
      </c>
    </row>
    <row r="2203" spans="1:3" ht="30">
      <c r="A2203" s="71">
        <v>3412</v>
      </c>
      <c r="B2203" s="67" t="s">
        <v>18463</v>
      </c>
      <c r="C2203" s="69">
        <v>8</v>
      </c>
    </row>
    <row r="2204" spans="1:3">
      <c r="A2204" s="71">
        <v>3413</v>
      </c>
      <c r="B2204" s="65" t="s">
        <v>18464</v>
      </c>
      <c r="C2204" s="69">
        <v>6.1</v>
      </c>
    </row>
    <row r="2205" spans="1:3">
      <c r="A2205" s="71">
        <v>3414</v>
      </c>
      <c r="B2205" s="72" t="s">
        <v>18465</v>
      </c>
      <c r="C2205" s="69">
        <v>6.1</v>
      </c>
    </row>
    <row r="2206" spans="1:3">
      <c r="A2206" s="66">
        <v>3415</v>
      </c>
      <c r="B2206" s="67" t="s">
        <v>18466</v>
      </c>
      <c r="C2206" s="69">
        <v>6.1</v>
      </c>
    </row>
    <row r="2207" spans="1:3">
      <c r="A2207" s="61">
        <v>3416</v>
      </c>
      <c r="B2207" s="62" t="s">
        <v>18467</v>
      </c>
      <c r="C2207" s="69">
        <v>6.1</v>
      </c>
    </row>
    <row r="2208" spans="1:3">
      <c r="A2208" s="61">
        <v>3417</v>
      </c>
      <c r="B2208" s="62" t="s">
        <v>18468</v>
      </c>
      <c r="C2208" s="69">
        <v>6.1</v>
      </c>
    </row>
    <row r="2209" spans="1:3">
      <c r="A2209" s="61">
        <v>3418</v>
      </c>
      <c r="B2209" s="62" t="s">
        <v>18469</v>
      </c>
      <c r="C2209" s="69">
        <v>6.1</v>
      </c>
    </row>
    <row r="2210" spans="1:3" ht="30">
      <c r="A2210" s="61">
        <v>3419</v>
      </c>
      <c r="B2210" s="62" t="s">
        <v>18470</v>
      </c>
      <c r="C2210" s="69">
        <v>8</v>
      </c>
    </row>
    <row r="2211" spans="1:3" ht="30">
      <c r="A2211" s="61">
        <v>3420</v>
      </c>
      <c r="B2211" s="62" t="s">
        <v>18471</v>
      </c>
      <c r="C2211" s="69">
        <v>8</v>
      </c>
    </row>
    <row r="2212" spans="1:3">
      <c r="A2212" s="64">
        <v>3421</v>
      </c>
      <c r="B2212" s="65" t="s">
        <v>18472</v>
      </c>
      <c r="C2212" s="69">
        <v>8</v>
      </c>
    </row>
    <row r="2213" spans="1:3">
      <c r="A2213" s="66">
        <v>3422</v>
      </c>
      <c r="B2213" s="67" t="s">
        <v>18473</v>
      </c>
      <c r="C2213" s="69">
        <v>6.1</v>
      </c>
    </row>
    <row r="2214" spans="1:3">
      <c r="A2214" s="61">
        <v>3423</v>
      </c>
      <c r="B2214" s="62" t="s">
        <v>18474</v>
      </c>
      <c r="C2214" s="69">
        <v>8</v>
      </c>
    </row>
    <row r="2215" spans="1:3">
      <c r="A2215" s="64">
        <v>3424</v>
      </c>
      <c r="B2215" s="65" t="s">
        <v>18475</v>
      </c>
      <c r="C2215" s="69">
        <v>6.1</v>
      </c>
    </row>
    <row r="2216" spans="1:3">
      <c r="A2216" s="66">
        <v>3425</v>
      </c>
      <c r="B2216" s="67" t="s">
        <v>18476</v>
      </c>
      <c r="C2216" s="69">
        <v>8</v>
      </c>
    </row>
    <row r="2217" spans="1:3">
      <c r="A2217" s="61">
        <v>3426</v>
      </c>
      <c r="B2217" s="62" t="s">
        <v>18477</v>
      </c>
      <c r="C2217" s="69">
        <v>6.1</v>
      </c>
    </row>
    <row r="2218" spans="1:3">
      <c r="A2218" s="61">
        <v>3427</v>
      </c>
      <c r="B2218" s="62" t="s">
        <v>18478</v>
      </c>
      <c r="C2218" s="69">
        <v>6.1</v>
      </c>
    </row>
    <row r="2219" spans="1:3">
      <c r="A2219" s="61">
        <v>3428</v>
      </c>
      <c r="B2219" s="62" t="s">
        <v>18479</v>
      </c>
      <c r="C2219" s="69">
        <v>6.1</v>
      </c>
    </row>
    <row r="2220" spans="1:3">
      <c r="A2220" s="61">
        <v>3429</v>
      </c>
      <c r="B2220" s="62" t="s">
        <v>18480</v>
      </c>
      <c r="C2220" s="69">
        <v>6.1</v>
      </c>
    </row>
    <row r="2221" spans="1:3">
      <c r="A2221" s="61">
        <v>3430</v>
      </c>
      <c r="B2221" s="62" t="s">
        <v>18481</v>
      </c>
      <c r="C2221" s="69">
        <v>6.1</v>
      </c>
    </row>
    <row r="2222" spans="1:3">
      <c r="A2222" s="61">
        <v>3431</v>
      </c>
      <c r="B2222" s="62" t="s">
        <v>18482</v>
      </c>
      <c r="C2222" s="69">
        <v>6.1</v>
      </c>
    </row>
    <row r="2223" spans="1:3">
      <c r="A2223" s="61">
        <v>3432</v>
      </c>
      <c r="B2223" s="62" t="s">
        <v>18483</v>
      </c>
      <c r="C2223" s="69">
        <v>9</v>
      </c>
    </row>
    <row r="2224" spans="1:3">
      <c r="A2224" s="61">
        <v>3434</v>
      </c>
      <c r="B2224" s="62" t="s">
        <v>18484</v>
      </c>
      <c r="C2224" s="69">
        <v>6.1</v>
      </c>
    </row>
    <row r="2225" spans="1:3">
      <c r="A2225" s="61">
        <v>3436</v>
      </c>
      <c r="B2225" s="62" t="s">
        <v>18485</v>
      </c>
      <c r="C2225" s="69">
        <v>6.1</v>
      </c>
    </row>
    <row r="2226" spans="1:3">
      <c r="A2226" s="61">
        <v>3437</v>
      </c>
      <c r="B2226" s="62" t="s">
        <v>18486</v>
      </c>
      <c r="C2226" s="69">
        <v>6.1</v>
      </c>
    </row>
    <row r="2227" spans="1:3">
      <c r="A2227" s="61">
        <v>3438</v>
      </c>
      <c r="B2227" s="62" t="s">
        <v>18487</v>
      </c>
      <c r="C2227" s="69">
        <v>6.1</v>
      </c>
    </row>
    <row r="2228" spans="1:3">
      <c r="A2228" s="64">
        <v>3439</v>
      </c>
      <c r="B2228" s="65" t="s">
        <v>18488</v>
      </c>
      <c r="C2228" s="69">
        <v>6.1</v>
      </c>
    </row>
    <row r="2229" spans="1:3">
      <c r="A2229" s="71">
        <v>3440</v>
      </c>
      <c r="B2229" s="72" t="s">
        <v>18489</v>
      </c>
      <c r="C2229" s="69">
        <v>6.1</v>
      </c>
    </row>
    <row r="2230" spans="1:3">
      <c r="A2230" s="66">
        <v>3441</v>
      </c>
      <c r="B2230" s="67" t="s">
        <v>18490</v>
      </c>
      <c r="C2230" s="69">
        <v>6.1</v>
      </c>
    </row>
    <row r="2231" spans="1:3">
      <c r="A2231" s="61">
        <v>3442</v>
      </c>
      <c r="B2231" s="62" t="s">
        <v>18491</v>
      </c>
      <c r="C2231" s="69">
        <v>6.1</v>
      </c>
    </row>
    <row r="2232" spans="1:3">
      <c r="A2232" s="61">
        <v>3443</v>
      </c>
      <c r="B2232" s="62" t="s">
        <v>18492</v>
      </c>
      <c r="C2232" s="69">
        <v>6.1</v>
      </c>
    </row>
    <row r="2233" spans="1:3">
      <c r="A2233" s="61">
        <v>3444</v>
      </c>
      <c r="B2233" s="62" t="s">
        <v>18493</v>
      </c>
      <c r="C2233" s="69">
        <v>6.1</v>
      </c>
    </row>
    <row r="2234" spans="1:3">
      <c r="A2234" s="61">
        <v>3445</v>
      </c>
      <c r="B2234" s="62" t="s">
        <v>18494</v>
      </c>
      <c r="C2234" s="69">
        <v>6.1</v>
      </c>
    </row>
    <row r="2235" spans="1:3">
      <c r="A2235" s="61">
        <v>3446</v>
      </c>
      <c r="B2235" s="62" t="s">
        <v>18495</v>
      </c>
      <c r="C2235" s="69">
        <v>6.1</v>
      </c>
    </row>
    <row r="2236" spans="1:3">
      <c r="A2236" s="61">
        <v>3447</v>
      </c>
      <c r="B2236" s="62" t="s">
        <v>18496</v>
      </c>
      <c r="C2236" s="69">
        <v>6.1</v>
      </c>
    </row>
    <row r="2237" spans="1:3" ht="30">
      <c r="A2237" s="64">
        <v>3448</v>
      </c>
      <c r="B2237" s="65" t="s">
        <v>18497</v>
      </c>
      <c r="C2237" s="69">
        <v>6.1</v>
      </c>
    </row>
    <row r="2238" spans="1:3">
      <c r="A2238" s="66">
        <v>3449</v>
      </c>
      <c r="B2238" s="67" t="s">
        <v>18498</v>
      </c>
      <c r="C2238" s="69">
        <v>6.1</v>
      </c>
    </row>
    <row r="2239" spans="1:3">
      <c r="A2239" s="61">
        <v>3450</v>
      </c>
      <c r="B2239" s="62" t="s">
        <v>18499</v>
      </c>
      <c r="C2239" s="69">
        <v>6.1</v>
      </c>
    </row>
    <row r="2240" spans="1:3">
      <c r="A2240" s="61">
        <v>3451</v>
      </c>
      <c r="B2240" s="62" t="s">
        <v>18500</v>
      </c>
      <c r="C2240" s="69">
        <v>6.1</v>
      </c>
    </row>
    <row r="2241" spans="1:3">
      <c r="A2241" s="61">
        <v>3452</v>
      </c>
      <c r="B2241" s="62" t="s">
        <v>18501</v>
      </c>
      <c r="C2241" s="69">
        <v>6.1</v>
      </c>
    </row>
    <row r="2242" spans="1:3">
      <c r="A2242" s="64">
        <v>3453</v>
      </c>
      <c r="B2242" s="65" t="s">
        <v>18502</v>
      </c>
      <c r="C2242" s="70">
        <v>8</v>
      </c>
    </row>
    <row r="2243" spans="1:3">
      <c r="A2243" s="66">
        <v>3454</v>
      </c>
      <c r="B2243" s="67" t="s">
        <v>18503</v>
      </c>
      <c r="C2243" s="68">
        <v>6.1</v>
      </c>
    </row>
    <row r="2244" spans="1:3">
      <c r="A2244" s="61">
        <v>3455</v>
      </c>
      <c r="B2244" s="62" t="s">
        <v>18504</v>
      </c>
      <c r="C2244" s="69">
        <v>6.1</v>
      </c>
    </row>
    <row r="2245" spans="1:3">
      <c r="A2245" s="61">
        <v>3456</v>
      </c>
      <c r="B2245" s="62" t="s">
        <v>18505</v>
      </c>
      <c r="C2245" s="69">
        <v>8</v>
      </c>
    </row>
    <row r="2246" spans="1:3">
      <c r="A2246" s="61">
        <v>3457</v>
      </c>
      <c r="B2246" s="62" t="s">
        <v>18506</v>
      </c>
      <c r="C2246" s="69">
        <v>6.1</v>
      </c>
    </row>
    <row r="2247" spans="1:3">
      <c r="A2247" s="61">
        <v>3458</v>
      </c>
      <c r="B2247" s="62" t="s">
        <v>18507</v>
      </c>
      <c r="C2247" s="69">
        <v>6.1</v>
      </c>
    </row>
    <row r="2248" spans="1:3">
      <c r="A2248" s="61">
        <v>3459</v>
      </c>
      <c r="B2248" s="62" t="s">
        <v>18508</v>
      </c>
      <c r="C2248" s="69">
        <v>6.1</v>
      </c>
    </row>
    <row r="2249" spans="1:3">
      <c r="A2249" s="61">
        <v>3460</v>
      </c>
      <c r="B2249" s="62" t="s">
        <v>18509</v>
      </c>
      <c r="C2249" s="69">
        <v>6.1</v>
      </c>
    </row>
    <row r="2250" spans="1:3">
      <c r="A2250" s="64">
        <v>3462</v>
      </c>
      <c r="B2250" s="65" t="s">
        <v>18510</v>
      </c>
      <c r="C2250" s="69">
        <v>6.1</v>
      </c>
    </row>
    <row r="2251" spans="1:3">
      <c r="A2251" s="66">
        <v>3463</v>
      </c>
      <c r="B2251" s="67" t="s">
        <v>18511</v>
      </c>
      <c r="C2251" s="69">
        <v>8</v>
      </c>
    </row>
    <row r="2252" spans="1:3">
      <c r="A2252" s="64">
        <v>3464</v>
      </c>
      <c r="B2252" s="65" t="s">
        <v>18512</v>
      </c>
      <c r="C2252" s="69">
        <v>6.1</v>
      </c>
    </row>
    <row r="2253" spans="1:3">
      <c r="A2253" s="71">
        <v>3465</v>
      </c>
      <c r="B2253" s="72" t="s">
        <v>18513</v>
      </c>
      <c r="C2253" s="69">
        <v>6.1</v>
      </c>
    </row>
    <row r="2254" spans="1:3">
      <c r="A2254" s="71">
        <v>3466</v>
      </c>
      <c r="B2254" s="72" t="s">
        <v>18514</v>
      </c>
      <c r="C2254" s="69">
        <v>6.1</v>
      </c>
    </row>
    <row r="2255" spans="1:3">
      <c r="A2255" s="71">
        <v>3467</v>
      </c>
      <c r="B2255" s="72" t="s">
        <v>18515</v>
      </c>
      <c r="C2255" s="69">
        <v>6.1</v>
      </c>
    </row>
    <row r="2256" spans="1:3" ht="75">
      <c r="A2256" s="66">
        <v>3468</v>
      </c>
      <c r="B2256" s="67" t="s">
        <v>18516</v>
      </c>
      <c r="C2256" s="69">
        <v>2.1</v>
      </c>
    </row>
    <row r="2257" spans="1:3" ht="75">
      <c r="A2257" s="64">
        <v>3469</v>
      </c>
      <c r="B2257" s="65" t="s">
        <v>18517</v>
      </c>
      <c r="C2257" s="69">
        <v>3</v>
      </c>
    </row>
    <row r="2258" spans="1:3" ht="75">
      <c r="A2258" s="66">
        <v>3470</v>
      </c>
      <c r="B2258" s="67" t="s">
        <v>18518</v>
      </c>
      <c r="C2258" s="69">
        <v>8</v>
      </c>
    </row>
    <row r="2259" spans="1:3">
      <c r="A2259" s="64">
        <v>3471</v>
      </c>
      <c r="B2259" s="65" t="s">
        <v>18519</v>
      </c>
      <c r="C2259" s="69">
        <v>8</v>
      </c>
    </row>
    <row r="2260" spans="1:3">
      <c r="A2260" s="66">
        <v>3472</v>
      </c>
      <c r="B2260" s="67" t="s">
        <v>18520</v>
      </c>
      <c r="C2260" s="69">
        <v>8</v>
      </c>
    </row>
    <row r="2261" spans="1:3" ht="75">
      <c r="A2261" s="61">
        <v>3473</v>
      </c>
      <c r="B2261" s="62" t="s">
        <v>18521</v>
      </c>
      <c r="C2261" s="69">
        <v>3</v>
      </c>
    </row>
    <row r="2262" spans="1:3">
      <c r="A2262" s="61">
        <v>3474</v>
      </c>
      <c r="B2262" s="62" t="s">
        <v>18522</v>
      </c>
      <c r="C2262" s="69">
        <v>4.0999999999999996</v>
      </c>
    </row>
    <row r="2263" spans="1:3" ht="45">
      <c r="A2263" s="61">
        <v>3475</v>
      </c>
      <c r="B2263" s="62" t="s">
        <v>18523</v>
      </c>
      <c r="C2263" s="69">
        <v>3</v>
      </c>
    </row>
    <row r="2264" spans="1:3" ht="75">
      <c r="A2264" s="61">
        <v>3476</v>
      </c>
      <c r="B2264" s="62" t="s">
        <v>18524</v>
      </c>
      <c r="C2264" s="69">
        <v>4.3</v>
      </c>
    </row>
    <row r="2265" spans="1:3" ht="75">
      <c r="A2265" s="61">
        <v>3477</v>
      </c>
      <c r="B2265" s="62" t="s">
        <v>18525</v>
      </c>
      <c r="C2265" s="69">
        <v>8</v>
      </c>
    </row>
    <row r="2266" spans="1:3" ht="75">
      <c r="A2266" s="61">
        <v>3478</v>
      </c>
      <c r="B2266" s="62" t="s">
        <v>18526</v>
      </c>
      <c r="C2266" s="69">
        <v>2.1</v>
      </c>
    </row>
    <row r="2267" spans="1:3" ht="75">
      <c r="A2267" s="61">
        <v>3479</v>
      </c>
      <c r="B2267" s="62" t="s">
        <v>18527</v>
      </c>
      <c r="C2267" s="69">
        <v>2.1</v>
      </c>
    </row>
    <row r="2268" spans="1:3">
      <c r="A2268" s="64">
        <v>3480</v>
      </c>
      <c r="B2268" s="65" t="s">
        <v>18528</v>
      </c>
      <c r="C2268" s="70">
        <v>9</v>
      </c>
    </row>
    <row r="2269" spans="1:3" ht="45">
      <c r="A2269" s="71">
        <v>3481</v>
      </c>
      <c r="B2269" s="72" t="s">
        <v>18529</v>
      </c>
      <c r="C2269" s="73">
        <v>9</v>
      </c>
    </row>
    <row r="2270" spans="1:3" ht="45">
      <c r="A2270" s="66">
        <v>3482</v>
      </c>
      <c r="B2270" s="67" t="s">
        <v>18530</v>
      </c>
      <c r="C2270" s="68">
        <v>4.3</v>
      </c>
    </row>
    <row r="2271" spans="1:3" ht="30">
      <c r="A2271" s="64">
        <v>3483</v>
      </c>
      <c r="B2271" s="65" t="s">
        <v>18531</v>
      </c>
      <c r="C2271" s="70">
        <v>6.1</v>
      </c>
    </row>
    <row r="2272" spans="1:3" ht="30">
      <c r="A2272" s="71">
        <v>3484</v>
      </c>
      <c r="B2272" s="72" t="s">
        <v>18532</v>
      </c>
      <c r="C2272" s="73">
        <v>8</v>
      </c>
    </row>
    <row r="2273" spans="1:3" ht="60">
      <c r="A2273" s="66">
        <v>3485</v>
      </c>
      <c r="B2273" s="67" t="s">
        <v>18533</v>
      </c>
      <c r="C2273" s="68">
        <v>5.0999999999999996</v>
      </c>
    </row>
    <row r="2274" spans="1:3" ht="30">
      <c r="A2274" s="64">
        <v>3486</v>
      </c>
      <c r="B2274" s="65" t="s">
        <v>18534</v>
      </c>
      <c r="C2274" s="70">
        <v>5.0999999999999996</v>
      </c>
    </row>
    <row r="2275" spans="1:3" ht="45">
      <c r="A2275" s="71">
        <v>3487</v>
      </c>
      <c r="B2275" s="72" t="s">
        <v>18535</v>
      </c>
      <c r="C2275" s="68">
        <v>5.0999999999999996</v>
      </c>
    </row>
    <row r="2276" spans="1:3" ht="34.5">
      <c r="A2276" s="66">
        <v>3488</v>
      </c>
      <c r="B2276" s="80" t="s">
        <v>18536</v>
      </c>
      <c r="C2276" s="69">
        <v>6.1</v>
      </c>
    </row>
    <row r="2277" spans="1:3" ht="34.5">
      <c r="A2277" s="61">
        <v>3489</v>
      </c>
      <c r="B2277" s="81" t="s">
        <v>18537</v>
      </c>
      <c r="C2277" s="69">
        <v>6.1</v>
      </c>
    </row>
    <row r="2278" spans="1:3" ht="51.75">
      <c r="A2278" s="61">
        <v>3490</v>
      </c>
      <c r="B2278" s="81" t="s">
        <v>18538</v>
      </c>
      <c r="C2278" s="69">
        <v>6.1</v>
      </c>
    </row>
    <row r="2279" spans="1:3" ht="51.75">
      <c r="A2279" s="61">
        <v>3491</v>
      </c>
      <c r="B2279" s="81" t="s">
        <v>18539</v>
      </c>
      <c r="C2279" s="69">
        <v>6.1</v>
      </c>
    </row>
    <row r="2280" spans="1:3">
      <c r="A2280" s="64">
        <v>3494</v>
      </c>
      <c r="B2280" s="65" t="s">
        <v>18540</v>
      </c>
      <c r="C2280" s="69">
        <v>3</v>
      </c>
    </row>
    <row r="2281" spans="1:3">
      <c r="A2281" s="66">
        <v>3495</v>
      </c>
      <c r="B2281" s="67" t="s">
        <v>18541</v>
      </c>
      <c r="C2281" s="69">
        <v>8</v>
      </c>
    </row>
    <row r="2282" spans="1:3">
      <c r="A2282" s="64">
        <v>3497</v>
      </c>
      <c r="B2282" s="65" t="s">
        <v>18542</v>
      </c>
      <c r="C2282" s="69">
        <v>4.2</v>
      </c>
    </row>
    <row r="2283" spans="1:3">
      <c r="A2283" s="66">
        <v>3498</v>
      </c>
      <c r="B2283" s="67" t="s">
        <v>18543</v>
      </c>
      <c r="C2283" s="69">
        <v>8</v>
      </c>
    </row>
    <row r="2284" spans="1:3" ht="30">
      <c r="A2284" s="61">
        <v>3499</v>
      </c>
      <c r="B2284" s="62" t="s">
        <v>18544</v>
      </c>
      <c r="C2284" s="69">
        <v>9</v>
      </c>
    </row>
    <row r="2285" spans="1:3">
      <c r="A2285" s="61">
        <v>3500</v>
      </c>
      <c r="B2285" s="62" t="s">
        <v>18545</v>
      </c>
      <c r="C2285" s="69">
        <v>2.2000000000000002</v>
      </c>
    </row>
    <row r="2286" spans="1:3">
      <c r="A2286" s="61">
        <v>3501</v>
      </c>
      <c r="B2286" s="62" t="s">
        <v>18546</v>
      </c>
      <c r="C2286" s="69">
        <v>2.1</v>
      </c>
    </row>
    <row r="2287" spans="1:3">
      <c r="A2287" s="61">
        <v>3502</v>
      </c>
      <c r="B2287" s="62" t="s">
        <v>18547</v>
      </c>
      <c r="C2287" s="69">
        <v>2.2000000000000002</v>
      </c>
    </row>
    <row r="2288" spans="1:3">
      <c r="A2288" s="61">
        <v>3503</v>
      </c>
      <c r="B2288" s="62" t="s">
        <v>18548</v>
      </c>
      <c r="C2288" s="69">
        <v>2.2000000000000002</v>
      </c>
    </row>
    <row r="2289" spans="1:3">
      <c r="A2289" s="61">
        <v>3504</v>
      </c>
      <c r="B2289" s="62" t="s">
        <v>18549</v>
      </c>
      <c r="C2289" s="69">
        <v>2.1</v>
      </c>
    </row>
    <row r="2290" spans="1:3">
      <c r="A2290" s="61">
        <v>3505</v>
      </c>
      <c r="B2290" s="62" t="s">
        <v>18550</v>
      </c>
      <c r="C2290" s="69">
        <v>2.1</v>
      </c>
    </row>
    <row r="2291" spans="1:3">
      <c r="A2291" s="61">
        <v>3506</v>
      </c>
      <c r="B2291" s="62" t="s">
        <v>18551</v>
      </c>
      <c r="C2291" s="69">
        <v>8</v>
      </c>
    </row>
    <row r="2292" spans="1:3" ht="45">
      <c r="A2292" s="61">
        <v>3507</v>
      </c>
      <c r="B2292" s="62" t="s">
        <v>18552</v>
      </c>
      <c r="C2292" s="69">
        <v>6.1</v>
      </c>
    </row>
    <row r="2293" spans="1:3" ht="30">
      <c r="A2293" s="61">
        <v>3508</v>
      </c>
      <c r="B2293" s="62" t="s">
        <v>18553</v>
      </c>
      <c r="C2293" s="69">
        <v>9</v>
      </c>
    </row>
    <row r="2294" spans="1:3">
      <c r="A2294" s="61">
        <v>3509</v>
      </c>
      <c r="B2294" s="62" t="s">
        <v>18554</v>
      </c>
      <c r="C2294" s="69">
        <v>9</v>
      </c>
    </row>
    <row r="2295" spans="1:3">
      <c r="A2295" s="61">
        <v>3510</v>
      </c>
      <c r="B2295" s="62" t="s">
        <v>18555</v>
      </c>
      <c r="C2295" s="69">
        <v>2.1</v>
      </c>
    </row>
    <row r="2296" spans="1:3">
      <c r="A2296" s="61">
        <v>3511</v>
      </c>
      <c r="B2296" s="62" t="s">
        <v>18556</v>
      </c>
      <c r="C2296" s="69">
        <v>2.2000000000000002</v>
      </c>
    </row>
    <row r="2297" spans="1:3">
      <c r="A2297" s="61">
        <v>3512</v>
      </c>
      <c r="B2297" s="62" t="s">
        <v>18557</v>
      </c>
      <c r="C2297" s="69">
        <v>2.2999999999999998</v>
      </c>
    </row>
    <row r="2298" spans="1:3">
      <c r="A2298" s="61">
        <v>3513</v>
      </c>
      <c r="B2298" s="62" t="s">
        <v>18558</v>
      </c>
      <c r="C2298" s="69">
        <v>2.2000000000000002</v>
      </c>
    </row>
    <row r="2299" spans="1:3">
      <c r="A2299" s="61">
        <v>3514</v>
      </c>
      <c r="B2299" s="62" t="s">
        <v>18559</v>
      </c>
      <c r="C2299" s="69">
        <v>2.2999999999999998</v>
      </c>
    </row>
    <row r="2300" spans="1:3">
      <c r="A2300" s="61">
        <v>3515</v>
      </c>
      <c r="B2300" s="62" t="s">
        <v>18560</v>
      </c>
      <c r="C2300" s="69">
        <v>2.2999999999999998</v>
      </c>
    </row>
    <row r="2301" spans="1:3">
      <c r="A2301" s="61">
        <v>3516</v>
      </c>
      <c r="B2301" s="62" t="s">
        <v>18561</v>
      </c>
      <c r="C2301" s="69">
        <v>2.2999999999999998</v>
      </c>
    </row>
    <row r="2302" spans="1:3">
      <c r="A2302" s="61">
        <v>3517</v>
      </c>
      <c r="B2302" s="62" t="s">
        <v>18562</v>
      </c>
      <c r="C2302" s="69">
        <v>2.2999999999999998</v>
      </c>
    </row>
    <row r="2303" spans="1:3">
      <c r="A2303" s="61">
        <v>3518</v>
      </c>
      <c r="B2303" s="62" t="s">
        <v>18563</v>
      </c>
      <c r="C2303" s="69">
        <v>2.2999999999999998</v>
      </c>
    </row>
    <row r="2304" spans="1:3">
      <c r="A2304" s="61">
        <v>3519</v>
      </c>
      <c r="B2304" s="62" t="s">
        <v>18564</v>
      </c>
      <c r="C2304" s="69">
        <v>2.2999999999999998</v>
      </c>
    </row>
    <row r="2305" spans="1:3">
      <c r="A2305" s="61">
        <v>3520</v>
      </c>
      <c r="B2305" s="62" t="s">
        <v>18565</v>
      </c>
      <c r="C2305" s="69">
        <v>2.2999999999999998</v>
      </c>
    </row>
    <row r="2306" spans="1:3">
      <c r="A2306" s="61">
        <v>3521</v>
      </c>
      <c r="B2306" s="62" t="s">
        <v>18566</v>
      </c>
      <c r="C2306" s="69">
        <v>2.2999999999999998</v>
      </c>
    </row>
    <row r="2307" spans="1:3">
      <c r="A2307" s="61">
        <v>3522</v>
      </c>
      <c r="B2307" s="62" t="s">
        <v>18567</v>
      </c>
      <c r="C2307" s="69">
        <v>2.2999999999999998</v>
      </c>
    </row>
    <row r="2308" spans="1:3">
      <c r="A2308" s="61">
        <v>3523</v>
      </c>
      <c r="B2308" s="62" t="s">
        <v>18568</v>
      </c>
      <c r="C2308" s="69">
        <v>2.2999999999999998</v>
      </c>
    </row>
    <row r="2309" spans="1:3">
      <c r="A2309" s="61">
        <v>3524</v>
      </c>
      <c r="B2309" s="62" t="s">
        <v>18569</v>
      </c>
      <c r="C2309" s="69">
        <v>2.2999999999999998</v>
      </c>
    </row>
    <row r="2310" spans="1:3">
      <c r="A2310" s="61">
        <v>3525</v>
      </c>
      <c r="B2310" s="62" t="s">
        <v>18570</v>
      </c>
      <c r="C2310" s="69">
        <v>2.2999999999999998</v>
      </c>
    </row>
    <row r="2311" spans="1:3">
      <c r="A2311" s="61">
        <v>3526</v>
      </c>
      <c r="B2311" s="62" t="s">
        <v>18571</v>
      </c>
      <c r="C2311" s="69">
        <v>2.2999999999999998</v>
      </c>
    </row>
    <row r="2312" spans="1:3">
      <c r="A2312" s="64">
        <v>3527</v>
      </c>
      <c r="B2312" s="65" t="s">
        <v>18572</v>
      </c>
      <c r="C2312" s="70">
        <v>4.0999999999999996</v>
      </c>
    </row>
    <row r="2313" spans="1:3" ht="75">
      <c r="A2313" s="66">
        <v>3528</v>
      </c>
      <c r="B2313" s="67" t="s">
        <v>18573</v>
      </c>
      <c r="C2313" s="68">
        <v>3</v>
      </c>
    </row>
    <row r="2314" spans="1:3" ht="75">
      <c r="A2314" s="61">
        <v>3529</v>
      </c>
      <c r="B2314" s="62" t="s">
        <v>18574</v>
      </c>
      <c r="C2314" s="69">
        <v>2.1</v>
      </c>
    </row>
    <row r="2315" spans="1:3" ht="30">
      <c r="A2315" s="61">
        <v>3530</v>
      </c>
      <c r="B2315" s="62" t="s">
        <v>18575</v>
      </c>
      <c r="C2315" s="69">
        <v>9</v>
      </c>
    </row>
    <row r="2316" spans="1:3">
      <c r="A2316" s="64">
        <v>3531</v>
      </c>
      <c r="B2316" s="65" t="s">
        <v>18576</v>
      </c>
      <c r="C2316" s="70">
        <v>4.0999999999999996</v>
      </c>
    </row>
    <row r="2317" spans="1:3">
      <c r="A2317" s="71">
        <v>3532</v>
      </c>
      <c r="B2317" s="72" t="s">
        <v>18577</v>
      </c>
      <c r="C2317" s="73">
        <v>4.0999999999999996</v>
      </c>
    </row>
    <row r="2318" spans="1:3" ht="30">
      <c r="A2318" s="71">
        <v>3533</v>
      </c>
      <c r="B2318" s="72" t="s">
        <v>18578</v>
      </c>
      <c r="C2318" s="73">
        <v>4.0999999999999996</v>
      </c>
    </row>
    <row r="2319" spans="1:3" ht="30">
      <c r="A2319" s="71">
        <v>3534</v>
      </c>
      <c r="B2319" s="72" t="s">
        <v>18579</v>
      </c>
      <c r="C2319" s="73">
        <v>4.0999999999999996</v>
      </c>
    </row>
  </sheetData>
  <mergeCells count="3">
    <mergeCell ref="A1:A2"/>
    <mergeCell ref="B1:B2"/>
    <mergeCell ref="C1:C2"/>
  </mergeCells>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9BC5A6120C52C429C0E9716E738FD8C" ma:contentTypeVersion="16" ma:contentTypeDescription="Criar um novo documento." ma:contentTypeScope="" ma:versionID="5a2591535cece544b9fdd9a388893734">
  <xsd:schema xmlns:xsd="http://www.w3.org/2001/XMLSchema" xmlns:xs="http://www.w3.org/2001/XMLSchema" xmlns:p="http://schemas.microsoft.com/office/2006/metadata/properties" xmlns:ns2="14d1abd3-5b42-4956-bc76-cc0548b2d7a5" xmlns:ns3="f3ac2725-affa-44f2-8b2a-503a8ccbe917" targetNamespace="http://schemas.microsoft.com/office/2006/metadata/properties" ma:root="true" ma:fieldsID="24323fc7568cd13ef475c5e8eee8fdfe" ns2:_="" ns3:_="">
    <xsd:import namespace="14d1abd3-5b42-4956-bc76-cc0548b2d7a5"/>
    <xsd:import namespace="f3ac2725-affa-44f2-8b2a-503a8ccbe91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SearchProperties" minOccurs="0"/>
                <xsd:element ref="ns2:MediaServiceLocation"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d1abd3-5b42-4956-bc76-cc0548b2d7a5"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m" ma:readOnly="false" ma:fieldId="{5cf76f15-5ced-4ddc-b409-7134ff3c332f}" ma:taxonomyMulti="true" ma:sspId="72d7cd53-1a66-4550-8c4d-e885aa661a3c"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_Flow_SignoffStatus" ma:index="23" nillable="true" ma:displayName="Estado da aprovação"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3ac2725-affa-44f2-8b2a-503a8ccbe91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6b28157-cdce-49e9-bd35-72048e4bde10}" ma:internalName="TaxCatchAll" ma:showField="CatchAllData" ma:web="f3ac2725-affa-44f2-8b2a-503a8ccbe917">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14d1abd3-5b42-4956-bc76-cc0548b2d7a5" xsi:nil="true"/>
    <TaxCatchAll xmlns="f3ac2725-affa-44f2-8b2a-503a8ccbe917" xsi:nil="true"/>
    <lcf76f155ced4ddcb4097134ff3c332f xmlns="14d1abd3-5b42-4956-bc76-cc0548b2d7a5">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424E16E4-94B8-4F03-9C49-E606F86AF24E}"/>
</file>

<file path=customXml/itemProps2.xml><?xml version="1.0" encoding="utf-8"?>
<ds:datastoreItem xmlns:ds="http://schemas.openxmlformats.org/officeDocument/2006/customXml" ds:itemID="{55F203F6-5CF1-4F1B-B45C-C2185DBE2933}"/>
</file>

<file path=customXml/itemProps3.xml><?xml version="1.0" encoding="utf-8"?>
<ds:datastoreItem xmlns:ds="http://schemas.openxmlformats.org/officeDocument/2006/customXml" ds:itemID="{1C660C0B-72DC-4341-BAD0-F23FCF24F6F5}"/>
</file>

<file path=customXml/itemProps4.xml><?xml version="1.0" encoding="utf-8"?>
<ds:datastoreItem xmlns:ds="http://schemas.openxmlformats.org/officeDocument/2006/customXml" ds:itemID="{67F5D16B-FB24-4890-99ED-7A2E937652D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Flavia Alves De Lima Paiva</dc:creator>
  <cp:keywords/>
  <dc:description/>
  <cp:lastModifiedBy/>
  <cp:revision/>
  <dcterms:created xsi:type="dcterms:W3CDTF">2026-01-08T13:02:13Z</dcterms:created>
  <dcterms:modified xsi:type="dcterms:W3CDTF">2026-07-27T13:19:54Z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0x01010029BC5A6120C52C429C0E9716E738FD8C</vt:lpwstr>
  </property>
  <property fmtid="{D5CDD505-2E9C-101B-9397-08002B2CF9AE}" pid="3" name="MediaServiceImageTags">
    <vt:lpwstr/>
  </property>
</Properties>
</file>